
<file path=[Content_Types].xml><?xml version="1.0" encoding="utf-8"?>
<Types xmlns="http://schemas.openxmlformats.org/package/2006/content-types">
  <Default Extension="xml" ContentType="application/xml"/>
  <Default Extension="vml" ContentType="application/vnd.openxmlformats-officedocument.vmlDrawi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charts/chart29.xml" ContentType="application/vnd.openxmlformats-officedocument.drawingml.chart+xml"/>
  <Override PartName="/xl/charts/chart30.xml" ContentType="application/vnd.openxmlformats-officedocument.drawingml.chart+xml"/>
  <Override PartName="/xl/charts/chart31.xml" ContentType="application/vnd.openxmlformats-officedocument.drawingml.chart+xml"/>
  <Override PartName="/xl/charts/chart32.xml" ContentType="application/vnd.openxmlformats-officedocument.drawingml.chart+xml"/>
  <Override PartName="/xl/charts/chart33.xml" ContentType="application/vnd.openxmlformats-officedocument.drawingml.chart+xml"/>
  <Override PartName="/xl/charts/chart34.xml" ContentType="application/vnd.openxmlformats-officedocument.drawingml.chart+xml"/>
  <Override PartName="/xl/charts/chart35.xml" ContentType="application/vnd.openxmlformats-officedocument.drawingml.chart+xml"/>
  <Override PartName="/xl/charts/chart36.xml" ContentType="application/vnd.openxmlformats-officedocument.drawingml.chart+xml"/>
  <Override PartName="/xl/charts/chart37.xml" ContentType="application/vnd.openxmlformats-officedocument.drawingml.chart+xml"/>
  <Override PartName="/xl/charts/chart38.xml" ContentType="application/vnd.openxmlformats-officedocument.drawingml.chart+xml"/>
  <Override PartName="/xl/charts/chart39.xml" ContentType="application/vnd.openxmlformats-officedocument.drawingml.chart+xml"/>
  <Override PartName="/xl/charts/chart40.xml" ContentType="application/vnd.openxmlformats-officedocument.drawingml.chart+xml"/>
  <Override PartName="/xl/charts/chart41.xml" ContentType="application/vnd.openxmlformats-officedocument.drawingml.chart+xml"/>
  <Override PartName="/xl/charts/chart42.xml" ContentType="application/vnd.openxmlformats-officedocument.drawingml.chart+xml"/>
  <Override PartName="/xl/charts/chart43.xml" ContentType="application/vnd.openxmlformats-officedocument.drawingml.chart+xml"/>
  <Override PartName="/xl/charts/chart44.xml" ContentType="application/vnd.openxmlformats-officedocument.drawingml.chart+xml"/>
  <Override PartName="/xl/charts/chart45.xml" ContentType="application/vnd.openxmlformats-officedocument.drawingml.chart+xml"/>
  <Override PartName="/xl/charts/chart46.xml" ContentType="application/vnd.openxmlformats-officedocument.drawingml.chart+xml"/>
  <Override PartName="/xl/charts/chart47.xml" ContentType="application/vnd.openxmlformats-officedocument.drawingml.chart+xml"/>
  <Override PartName="/xl/charts/chart48.xml" ContentType="application/vnd.openxmlformats-officedocument.drawingml.chart+xml"/>
  <Override PartName="/xl/charts/chart49.xml" ContentType="application/vnd.openxmlformats-officedocument.drawingml.chart+xml"/>
  <Override PartName="/xl/charts/chart50.xml" ContentType="application/vnd.openxmlformats-officedocument.drawingml.chart+xml"/>
  <Override PartName="/xl/charts/chart51.xml" ContentType="application/vnd.openxmlformats-officedocument.drawingml.chart+xml"/>
  <Override PartName="/xl/charts/chart52.xml" ContentType="application/vnd.openxmlformats-officedocument.drawingml.chart+xml"/>
  <Override PartName="/xl/charts/chart53.xml" ContentType="application/vnd.openxmlformats-officedocument.drawingml.chart+xml"/>
  <Override PartName="/xl/charts/chart54.xml" ContentType="application/vnd.openxmlformats-officedocument.drawingml.chart+xml"/>
  <Override PartName="/xl/charts/chart55.xml" ContentType="application/vnd.openxmlformats-officedocument.drawingml.chart+xml"/>
  <Override PartName="/xl/charts/chart56.xml" ContentType="application/vnd.openxmlformats-officedocument.drawingml.chart+xml"/>
  <Override PartName="/xl/charts/chart57.xml" ContentType="application/vnd.openxmlformats-officedocument.drawingml.chart+xml"/>
  <Override PartName="/xl/charts/chart58.xml" ContentType="application/vnd.openxmlformats-officedocument.drawingml.chart+xml"/>
  <Override PartName="/xl/charts/chart59.xml" ContentType="application/vnd.openxmlformats-officedocument.drawingml.chart+xml"/>
  <Override PartName="/xl/charts/chart60.xml" ContentType="application/vnd.openxmlformats-officedocument.drawingml.chart+xml"/>
  <Override PartName="/xl/charts/chart61.xml" ContentType="application/vnd.openxmlformats-officedocument.drawingml.chart+xml"/>
  <Override PartName="/xl/charts/chart62.xml" ContentType="application/vnd.openxmlformats-officedocument.drawingml.chart+xml"/>
  <Override PartName="/xl/charts/chart63.xml" ContentType="application/vnd.openxmlformats-officedocument.drawingml.chart+xml"/>
  <Override PartName="/xl/charts/chart64.xml" ContentType="application/vnd.openxmlformats-officedocument.drawingml.chart+xml"/>
  <Override PartName="/xl/charts/chart65.xml" ContentType="application/vnd.openxmlformats-officedocument.drawingml.chart+xml"/>
  <Override PartName="/xl/charts/chart66.xml" ContentType="application/vnd.openxmlformats-officedocument.drawingml.chart+xml"/>
  <Override PartName="/xl/drawings/drawing2.xml" ContentType="application/vnd.openxmlformats-officedocument.drawingml.chartshapes+xml"/>
  <Override PartName="/xl/charts/chart67.xml" ContentType="application/vnd.openxmlformats-officedocument.drawingml.chart+xml"/>
  <Override PartName="/xl/charts/chart68.xml" ContentType="application/vnd.openxmlformats-officedocument.drawingml.chart+xml"/>
  <Override PartName="/xl/charts/chart69.xml" ContentType="application/vnd.openxmlformats-officedocument.drawingml.chart+xml"/>
  <Override PartName="/xl/charts/chart70.xml" ContentType="application/vnd.openxmlformats-officedocument.drawingml.chart+xml"/>
  <Override PartName="/xl/charts/chart71.xml" ContentType="application/vnd.openxmlformats-officedocument.drawingml.chart+xml"/>
  <Override PartName="/xl/charts/chart72.xml" ContentType="application/vnd.openxmlformats-officedocument.drawingml.chart+xml"/>
  <Override PartName="/xl/charts/chart73.xml" ContentType="application/vnd.openxmlformats-officedocument.drawingml.chart+xml"/>
  <Override PartName="/xl/charts/chart74.xml" ContentType="application/vnd.openxmlformats-officedocument.drawingml.chart+xml"/>
  <Override PartName="/xl/charts/chart75.xml" ContentType="application/vnd.openxmlformats-officedocument.drawingml.chart+xml"/>
  <Override PartName="/xl/charts/chart76.xml" ContentType="application/vnd.openxmlformats-officedocument.drawingml.chart+xml"/>
  <Override PartName="/xl/charts/chart77.xml" ContentType="application/vnd.openxmlformats-officedocument.drawingml.chart+xml"/>
  <Override PartName="/xl/charts/chart78.xml" ContentType="application/vnd.openxmlformats-officedocument.drawingml.chart+xml"/>
  <Override PartName="/xl/charts/chart79.xml" ContentType="application/vnd.openxmlformats-officedocument.drawingml.chart+xml"/>
  <Override PartName="/xl/charts/chart80.xml" ContentType="application/vnd.openxmlformats-officedocument.drawingml.chart+xml"/>
  <Override PartName="/xl/charts/chart81.xml" ContentType="application/vnd.openxmlformats-officedocument.drawingml.chart+xml"/>
  <Override PartName="/xl/charts/chart82.xml" ContentType="application/vnd.openxmlformats-officedocument.drawingml.chart+xml"/>
  <Override PartName="/xl/charts/chart83.xml" ContentType="application/vnd.openxmlformats-officedocument.drawingml.chart+xml"/>
  <Override PartName="/xl/charts/chart84.xml" ContentType="application/vnd.openxmlformats-officedocument.drawingml.chart+xml"/>
  <Override PartName="/xl/charts/chart85.xml" ContentType="application/vnd.openxmlformats-officedocument.drawingml.chart+xml"/>
  <Override PartName="/xl/charts/chart86.xml" ContentType="application/vnd.openxmlformats-officedocument.drawingml.chart+xml"/>
  <Override PartName="/xl/charts/chart87.xml" ContentType="application/vnd.openxmlformats-officedocument.drawingml.chart+xml"/>
  <Override PartName="/xl/charts/chart88.xml" ContentType="application/vnd.openxmlformats-officedocument.drawingml.chart+xml"/>
  <Override PartName="/xl/charts/chart89.xml" ContentType="application/vnd.openxmlformats-officedocument.drawingml.chart+xml"/>
  <Override PartName="/xl/charts/chart90.xml" ContentType="application/vnd.openxmlformats-officedocument.drawingml.chart+xml"/>
  <Override PartName="/xl/charts/chart91.xml" ContentType="application/vnd.openxmlformats-officedocument.drawingml.chart+xml"/>
  <Override PartName="/xl/charts/chart92.xml" ContentType="application/vnd.openxmlformats-officedocument.drawingml.chart+xml"/>
  <Override PartName="/xl/charts/chart93.xml" ContentType="application/vnd.openxmlformats-officedocument.drawingml.chart+xml"/>
  <Override PartName="/xl/charts/chart94.xml" ContentType="application/vnd.openxmlformats-officedocument.drawingml.chart+xml"/>
  <Override PartName="/xl/charts/chart95.xml" ContentType="application/vnd.openxmlformats-officedocument.drawingml.chart+xml"/>
  <Override PartName="/xl/charts/chart96.xml" ContentType="application/vnd.openxmlformats-officedocument.drawingml.chart+xml"/>
  <Override PartName="/xl/charts/chart97.xml" ContentType="application/vnd.openxmlformats-officedocument.drawingml.chart+xml"/>
  <Override PartName="/xl/charts/chart98.xml" ContentType="application/vnd.openxmlformats-officedocument.drawingml.chart+xml"/>
  <Override PartName="/xl/charts/chart99.xml" ContentType="application/vnd.openxmlformats-officedocument.drawingml.chart+xml"/>
  <Override PartName="/xl/charts/chart100.xml" ContentType="application/vnd.openxmlformats-officedocument.drawingml.chart+xml"/>
  <Override PartName="/xl/charts/chart101.xml" ContentType="application/vnd.openxmlformats-officedocument.drawingml.chart+xml"/>
  <Override PartName="/xl/charts/chart102.xml" ContentType="application/vnd.openxmlformats-officedocument.drawingml.chart+xml"/>
  <Override PartName="/xl/charts/chart103.xml" ContentType="application/vnd.openxmlformats-officedocument.drawingml.chart+xml"/>
  <Override PartName="/xl/charts/chart104.xml" ContentType="application/vnd.openxmlformats-officedocument.drawingml.chart+xml"/>
  <Override PartName="/xl/charts/chart105.xml" ContentType="application/vnd.openxmlformats-officedocument.drawingml.chart+xml"/>
  <Override PartName="/xl/charts/chart106.xml" ContentType="application/vnd.openxmlformats-officedocument.drawingml.chart+xml"/>
  <Override PartName="/xl/charts/chart107.xml" ContentType="application/vnd.openxmlformats-officedocument.drawingml.chart+xml"/>
  <Override PartName="/xl/charts/chart108.xml" ContentType="application/vnd.openxmlformats-officedocument.drawingml.chart+xml"/>
  <Override PartName="/xl/charts/chart109.xml" ContentType="application/vnd.openxmlformats-officedocument.drawingml.chart+xml"/>
  <Override PartName="/xl/charts/chart110.xml" ContentType="application/vnd.openxmlformats-officedocument.drawingml.chart+xml"/>
  <Override PartName="/xl/charts/chart111.xml" ContentType="application/vnd.openxmlformats-officedocument.drawingml.chart+xml"/>
  <Override PartName="/xl/drawings/drawing3.xml" ContentType="application/vnd.openxmlformats-officedocument.drawingml.chartshapes+xml"/>
  <Override PartName="/xl/charts/chart112.xml" ContentType="application/vnd.openxmlformats-officedocument.drawingml.chart+xml"/>
  <Override PartName="/xl/charts/chart113.xml" ContentType="application/vnd.openxmlformats-officedocument.drawingml.chart+xml"/>
  <Override PartName="/xl/charts/chart114.xml" ContentType="application/vnd.openxmlformats-officedocument.drawingml.chart+xml"/>
  <Override PartName="/xl/charts/chart115.xml" ContentType="application/vnd.openxmlformats-officedocument.drawingml.chart+xml"/>
  <Override PartName="/xl/charts/chart116.xml" ContentType="application/vnd.openxmlformats-officedocument.drawingml.chart+xml"/>
  <Override PartName="/xl/charts/chart117.xml" ContentType="application/vnd.openxmlformats-officedocument.drawingml.chart+xml"/>
  <Override PartName="/xl/charts/chart118.xml" ContentType="application/vnd.openxmlformats-officedocument.drawingml.chart+xml"/>
  <Override PartName="/xl/charts/chart119.xml" ContentType="application/vnd.openxmlformats-officedocument.drawingml.chart+xml"/>
  <Override PartName="/xl/charts/chart120.xml" ContentType="application/vnd.openxmlformats-officedocument.drawingml.chart+xml"/>
  <Override PartName="/xl/charts/chart121.xml" ContentType="application/vnd.openxmlformats-officedocument.drawingml.chart+xml"/>
  <Override PartName="/xl/charts/chart122.xml" ContentType="application/vnd.openxmlformats-officedocument.drawingml.chart+xml"/>
  <Override PartName="/xl/charts/chart123.xml" ContentType="application/vnd.openxmlformats-officedocument.drawingml.chart+xml"/>
  <Override PartName="/xl/drawings/drawing4.xml" ContentType="application/vnd.openxmlformats-officedocument.drawing+xml"/>
  <Override PartName="/xl/charts/chart124.xml" ContentType="application/vnd.openxmlformats-officedocument.drawingml.chart+xml"/>
  <Override PartName="/xl/charts/chart125.xml" ContentType="application/vnd.openxmlformats-officedocument.drawingml.chart+xml"/>
  <Override PartName="/xl/charts/chart126.xml" ContentType="application/vnd.openxmlformats-officedocument.drawingml.chart+xml"/>
  <Override PartName="/xl/charts/chart127.xml" ContentType="application/vnd.openxmlformats-officedocument.drawingml.chart+xml"/>
  <Override PartName="/xl/comments6.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5915"/>
  <workbookPr date1904="1" showInkAnnotation="0" codeName="ThisWorkbook" autoCompressPictures="0"/>
  <bookViews>
    <workbookView xWindow="-33440" yWindow="280" windowWidth="32520" windowHeight="22780" tabRatio="876"/>
  </bookViews>
  <sheets>
    <sheet name="Copyright" sheetId="1" r:id="rId1"/>
    <sheet name="Check" sheetId="2" r:id="rId2"/>
    <sheet name="State" sheetId="3" r:id="rId3"/>
    <sheet name="County" sheetId="4" r:id="rId4"/>
    <sheet name="Town" sheetId="5" r:id="rId5"/>
    <sheet name="Cong Dist" sheetId="6" r:id="rId6"/>
    <sheet name="Graphs" sheetId="7" r:id="rId7"/>
    <sheet name="Party" sheetId="8" r:id="rId8"/>
    <sheet name="Statistics" sheetId="10" r:id="rId9"/>
    <sheet name="Candidates" sheetId="14" r:id="rId10"/>
    <sheet name="Ballots" sheetId="15" r:id="rId11"/>
    <sheet name="Notes" sheetId="16" r:id="rId12"/>
    <sheet name="Data Sources" sheetId="17" r:id="rId13"/>
  </sheets>
  <definedNames>
    <definedName name="HTML_CodePage" hidden="1">1252</definedName>
    <definedName name="HTML_Control" hidden="1">{"'Stats'!$A$1:$AB$32"}</definedName>
    <definedName name="HTML_Description" hidden="1">""</definedName>
    <definedName name="HTML_Email" hidden="1">""</definedName>
    <definedName name="HTML_Header" hidden="1">"1996 Presidential Election Statistics"</definedName>
    <definedName name="HTML_LastUpdate" hidden="1">"12/9/98"</definedName>
    <definedName name="HTML_LineAfter" hidden="1">FALSE</definedName>
    <definedName name="HTML_LineBefore" hidden="1">FALSE</definedName>
    <definedName name="HTML_Name" hidden="1">"David Leip"</definedName>
    <definedName name="HTML_OBDlg2" hidden="1">TRUE</definedName>
    <definedName name="HTML_OBDlg4" hidden="1">TRUE</definedName>
    <definedName name="HTML_OS" hidden="1">1</definedName>
    <definedName name="HTML_PathFileMac" hidden="1">"Bismark:Home:pe96stats.html"</definedName>
    <definedName name="HTML_Title" hidden="1">"1996 Presidential Election Statistics"</definedName>
  </definedNames>
  <calcPr calcId="140001" concurrentCalc="0"/>
  <extLst>
    <ext xmlns:mx="http://schemas.microsoft.com/office/mac/excel/2008/main" uri="{7523E5D3-25F3-A5E0-1632-64F254C22452}">
      <mx:ArchID Flags="2"/>
    </ext>
  </extLst>
</workbook>
</file>

<file path=xl/calcChain.xml><?xml version="1.0" encoding="utf-8"?>
<calcChain xmlns="http://schemas.openxmlformats.org/spreadsheetml/2006/main">
  <c r="S3055" i="4" l="1"/>
  <c r="AB52" i="3"/>
  <c r="X3055" i="4"/>
  <c r="AL52" i="3"/>
  <c r="Z3055" i="4"/>
  <c r="AP52" i="3"/>
  <c r="AX3039" i="4"/>
  <c r="AA3039" i="4"/>
  <c r="AX3041" i="4"/>
  <c r="AA3041" i="4"/>
  <c r="AX3042" i="4"/>
  <c r="AA3042" i="4"/>
  <c r="AX3043" i="4"/>
  <c r="AA3043" i="4"/>
  <c r="AX3044" i="4"/>
  <c r="AA3044" i="4"/>
  <c r="AX3045" i="4"/>
  <c r="AA3045" i="4"/>
  <c r="AX3046" i="4"/>
  <c r="AA3046" i="4"/>
  <c r="AX3047" i="4"/>
  <c r="AA3047" i="4"/>
  <c r="AX3048" i="4"/>
  <c r="AA3048" i="4"/>
  <c r="AX3049" i="4"/>
  <c r="AA3049" i="4"/>
  <c r="AX3050" i="4"/>
  <c r="AA3050" i="4"/>
  <c r="AX3051" i="4"/>
  <c r="AA3051" i="4"/>
  <c r="AX3052" i="4"/>
  <c r="AA3052" i="4"/>
  <c r="AX3053" i="4"/>
  <c r="AA3053" i="4"/>
  <c r="AX3054" i="4"/>
  <c r="AA3054" i="4"/>
  <c r="AA3055" i="4"/>
  <c r="AR52" i="3"/>
  <c r="AD3055" i="4"/>
  <c r="AX52" i="3"/>
  <c r="C52" i="3"/>
  <c r="AA52" i="3"/>
  <c r="AC52" i="3"/>
  <c r="AE52" i="3"/>
  <c r="AG52" i="3"/>
  <c r="AI52" i="3"/>
  <c r="AK52" i="3"/>
  <c r="AM52" i="3"/>
  <c r="AO52" i="3"/>
  <c r="AQ52" i="3"/>
  <c r="AS52" i="3"/>
  <c r="AU52" i="3"/>
  <c r="AW52" i="3"/>
  <c r="AY52" i="3"/>
  <c r="BA52" i="3"/>
  <c r="BC52" i="3"/>
  <c r="BE52" i="3"/>
  <c r="BG52" i="3"/>
  <c r="BI52" i="3"/>
  <c r="BK52" i="3"/>
  <c r="R52" i="3"/>
  <c r="Q52" i="3"/>
  <c r="P52" i="3"/>
  <c r="O52" i="3"/>
  <c r="BE3305" i="4"/>
  <c r="BX158" i="6"/>
  <c r="AO158" i="6"/>
  <c r="AN158" i="6"/>
  <c r="AL158" i="6"/>
  <c r="AH158" i="6"/>
  <c r="AG158" i="6"/>
  <c r="AF158" i="6"/>
  <c r="AE158" i="6"/>
  <c r="AD158" i="6"/>
  <c r="AC158" i="6"/>
  <c r="AB158" i="6"/>
  <c r="AA158" i="6"/>
  <c r="Z158" i="6"/>
  <c r="BX157" i="6"/>
  <c r="AO157" i="6"/>
  <c r="AN157" i="6"/>
  <c r="AL157" i="6"/>
  <c r="AH157" i="6"/>
  <c r="AG157" i="6"/>
  <c r="AF157" i="6"/>
  <c r="AE157" i="6"/>
  <c r="AD157" i="6"/>
  <c r="AC157" i="6"/>
  <c r="AB157" i="6"/>
  <c r="AA157" i="6"/>
  <c r="Z157" i="6"/>
  <c r="AP260" i="6"/>
  <c r="AO260" i="6"/>
  <c r="AN260" i="6"/>
  <c r="AM260" i="6"/>
  <c r="AI260" i="6"/>
  <c r="AF260" i="6"/>
  <c r="AE260" i="6"/>
  <c r="AD260" i="6"/>
  <c r="AC260" i="6"/>
  <c r="AB260" i="6"/>
  <c r="AA260" i="6"/>
  <c r="Z260" i="6"/>
  <c r="AO30" i="6"/>
  <c r="AN30" i="6"/>
  <c r="AM30" i="6"/>
  <c r="AL30" i="6"/>
  <c r="AH30" i="6"/>
  <c r="AG30" i="6"/>
  <c r="AF30" i="6"/>
  <c r="AE30" i="6"/>
  <c r="AD30" i="6"/>
  <c r="AC30" i="6"/>
  <c r="AB30" i="6"/>
  <c r="AA30" i="6"/>
  <c r="Z30" i="6"/>
  <c r="AD64" i="3"/>
  <c r="Z64" i="3"/>
  <c r="F64" i="3"/>
  <c r="F68" i="3"/>
  <c r="D64" i="3"/>
  <c r="D68" i="3"/>
  <c r="AB13" i="6"/>
  <c r="AB14" i="6"/>
  <c r="AC13" i="6"/>
  <c r="AC14" i="6"/>
  <c r="AD13" i="6"/>
  <c r="AD14" i="6"/>
  <c r="G14" i="6"/>
  <c r="F45" i="3"/>
  <c r="AG198" i="6"/>
  <c r="G198" i="6"/>
  <c r="AG199" i="6"/>
  <c r="G199" i="6"/>
  <c r="AG201" i="6"/>
  <c r="G201" i="6"/>
  <c r="F50" i="3"/>
  <c r="F58" i="3"/>
  <c r="AQ439" i="6"/>
  <c r="AN439" i="6"/>
  <c r="AL439" i="6"/>
  <c r="AH439" i="6"/>
  <c r="AG439" i="6"/>
  <c r="AF439" i="6"/>
  <c r="AE439" i="6"/>
  <c r="AD439" i="6"/>
  <c r="AC439" i="6"/>
  <c r="AB439" i="6"/>
  <c r="AA439" i="6"/>
  <c r="Z439" i="6"/>
  <c r="R1975" i="4"/>
  <c r="U1975" i="4"/>
  <c r="V1975" i="4"/>
  <c r="AI541" i="6"/>
  <c r="AH541" i="6"/>
  <c r="AG541" i="6"/>
  <c r="AF541" i="6"/>
  <c r="AI540" i="6"/>
  <c r="AH540" i="6"/>
  <c r="AG540" i="6"/>
  <c r="AF540" i="6"/>
  <c r="AI539" i="6"/>
  <c r="AH539" i="6"/>
  <c r="AG539" i="6"/>
  <c r="AF539" i="6"/>
  <c r="AI538" i="6"/>
  <c r="AH538" i="6"/>
  <c r="AG538" i="6"/>
  <c r="AF538" i="6"/>
  <c r="AI537" i="6"/>
  <c r="AH537" i="6"/>
  <c r="AG537" i="6"/>
  <c r="AF537" i="6"/>
  <c r="AI536" i="6"/>
  <c r="AH536" i="6"/>
  <c r="AG536" i="6"/>
  <c r="AF536" i="6"/>
  <c r="AI535" i="6"/>
  <c r="AH535" i="6"/>
  <c r="AG535" i="6"/>
  <c r="AF535" i="6"/>
  <c r="AI534" i="6"/>
  <c r="AH534" i="6"/>
  <c r="AG534" i="6"/>
  <c r="AF534" i="6"/>
  <c r="AH531" i="6"/>
  <c r="AG531" i="6"/>
  <c r="AF531" i="6"/>
  <c r="AH530" i="6"/>
  <c r="AG530" i="6"/>
  <c r="AF530" i="6"/>
  <c r="AH529" i="6"/>
  <c r="AG529" i="6"/>
  <c r="AF529" i="6"/>
  <c r="AH514" i="6"/>
  <c r="AG514" i="6"/>
  <c r="AF514" i="6"/>
  <c r="AH513" i="6"/>
  <c r="AG513" i="6"/>
  <c r="AF513" i="6"/>
  <c r="AH512" i="6"/>
  <c r="AG512" i="6"/>
  <c r="AF512" i="6"/>
  <c r="AH511" i="6"/>
  <c r="AG511" i="6"/>
  <c r="AF511" i="6"/>
  <c r="AH510" i="6"/>
  <c r="AG510" i="6"/>
  <c r="AF510" i="6"/>
  <c r="AH509" i="6"/>
  <c r="AG509" i="6"/>
  <c r="AF509" i="6"/>
  <c r="AH508" i="6"/>
  <c r="AG508" i="6"/>
  <c r="AF508" i="6"/>
  <c r="AH507" i="6"/>
  <c r="AG507" i="6"/>
  <c r="AF507" i="6"/>
  <c r="AH506" i="6"/>
  <c r="AG506" i="6"/>
  <c r="AF506" i="6"/>
  <c r="AH505" i="6"/>
  <c r="AG505" i="6"/>
  <c r="AF505" i="6"/>
  <c r="AH504" i="6"/>
  <c r="AG504" i="6"/>
  <c r="AF504" i="6"/>
  <c r="AX2330" i="4"/>
  <c r="AB2330" i="4"/>
  <c r="AX2331" i="4"/>
  <c r="AB2331" i="4"/>
  <c r="AX2332" i="4"/>
  <c r="AB2332" i="4"/>
  <c r="AX2333" i="4"/>
  <c r="AB2333" i="4"/>
  <c r="AX2334" i="4"/>
  <c r="AB2334" i="4"/>
  <c r="AX2335" i="4"/>
  <c r="AB2335" i="4"/>
  <c r="AX2336" i="4"/>
  <c r="AB2336" i="4"/>
  <c r="AX2337" i="4"/>
  <c r="AB2337" i="4"/>
  <c r="AX2338" i="4"/>
  <c r="AB2338" i="4"/>
  <c r="AX2339" i="4"/>
  <c r="AB2339" i="4"/>
  <c r="AX2340" i="4"/>
  <c r="AB2340" i="4"/>
  <c r="AX2341" i="4"/>
  <c r="AB2341" i="4"/>
  <c r="AX2342" i="4"/>
  <c r="AB2342" i="4"/>
  <c r="AX2343" i="4"/>
  <c r="AB2343" i="4"/>
  <c r="AB2344" i="4"/>
  <c r="AJ501" i="6"/>
  <c r="Z2330" i="4"/>
  <c r="Z2331" i="4"/>
  <c r="Z2332" i="4"/>
  <c r="Z2333" i="4"/>
  <c r="Z2334" i="4"/>
  <c r="Z2335" i="4"/>
  <c r="Z2336" i="4"/>
  <c r="Z2337" i="4"/>
  <c r="Z2338" i="4"/>
  <c r="Z2339" i="4"/>
  <c r="Z2340" i="4"/>
  <c r="Z2341" i="4"/>
  <c r="Z2342" i="4"/>
  <c r="Z2343" i="4"/>
  <c r="Z2344" i="4"/>
  <c r="AH501" i="6"/>
  <c r="Y2330" i="4"/>
  <c r="Y2331" i="4"/>
  <c r="Y2332" i="4"/>
  <c r="Y2333" i="4"/>
  <c r="Y2334" i="4"/>
  <c r="Y2335" i="4"/>
  <c r="Y2336" i="4"/>
  <c r="Y2337" i="4"/>
  <c r="Y2338" i="4"/>
  <c r="Y2339" i="4"/>
  <c r="Y2340" i="4"/>
  <c r="Y2341" i="4"/>
  <c r="Y2342" i="4"/>
  <c r="Y2343" i="4"/>
  <c r="Y2344" i="4"/>
  <c r="AG501" i="6"/>
  <c r="X2330" i="4"/>
  <c r="X2331" i="4"/>
  <c r="X2332" i="4"/>
  <c r="X2333" i="4"/>
  <c r="X2334" i="4"/>
  <c r="X2335" i="4"/>
  <c r="X2336" i="4"/>
  <c r="X2337" i="4"/>
  <c r="X2338" i="4"/>
  <c r="X2339" i="4"/>
  <c r="X2340" i="4"/>
  <c r="X2341" i="4"/>
  <c r="X2342" i="4"/>
  <c r="X2343" i="4"/>
  <c r="X2344" i="4"/>
  <c r="AF501" i="6"/>
  <c r="AG498" i="6"/>
  <c r="AF498" i="6"/>
  <c r="AG497" i="6"/>
  <c r="AF497" i="6"/>
  <c r="AG496" i="6"/>
  <c r="AF496" i="6"/>
  <c r="AG495" i="6"/>
  <c r="AF495" i="6"/>
  <c r="AI492" i="6"/>
  <c r="AH492" i="6"/>
  <c r="AG492" i="6"/>
  <c r="AF492" i="6"/>
  <c r="AI491" i="6"/>
  <c r="AH491" i="6"/>
  <c r="AG491" i="6"/>
  <c r="AF491" i="6"/>
  <c r="AI490" i="6"/>
  <c r="AH490" i="6"/>
  <c r="AG490" i="6"/>
  <c r="AF490" i="6"/>
  <c r="AI489" i="6"/>
  <c r="AH489" i="6"/>
  <c r="AG489" i="6"/>
  <c r="AF489" i="6"/>
  <c r="AI488" i="6"/>
  <c r="AH488" i="6"/>
  <c r="AG488" i="6"/>
  <c r="AF488" i="6"/>
  <c r="AI487" i="6"/>
  <c r="AH487" i="6"/>
  <c r="AG487" i="6"/>
  <c r="AF487" i="6"/>
  <c r="AI486" i="6"/>
  <c r="AH486" i="6"/>
  <c r="AG486" i="6"/>
  <c r="AF486" i="6"/>
  <c r="AI485" i="6"/>
  <c r="AH485" i="6"/>
  <c r="AG485" i="6"/>
  <c r="AF485" i="6"/>
  <c r="AI484" i="6"/>
  <c r="AH484" i="6"/>
  <c r="AG484" i="6"/>
  <c r="AF484" i="6"/>
  <c r="AI483" i="6"/>
  <c r="AH483" i="6"/>
  <c r="AG483" i="6"/>
  <c r="AF483" i="6"/>
  <c r="AI482" i="6"/>
  <c r="AH482" i="6"/>
  <c r="AG482" i="6"/>
  <c r="AF482" i="6"/>
  <c r="AI481" i="6"/>
  <c r="AH481" i="6"/>
  <c r="AG481" i="6"/>
  <c r="AF481" i="6"/>
  <c r="AI480" i="6"/>
  <c r="AH480" i="6"/>
  <c r="AG480" i="6"/>
  <c r="AF480" i="6"/>
  <c r="AI479" i="6"/>
  <c r="AH479" i="6"/>
  <c r="AG479" i="6"/>
  <c r="AF479" i="6"/>
  <c r="AI478" i="6"/>
  <c r="AH478" i="6"/>
  <c r="AG478" i="6"/>
  <c r="AF478" i="6"/>
  <c r="AI477" i="6"/>
  <c r="AH477" i="6"/>
  <c r="AG477" i="6"/>
  <c r="AF477" i="6"/>
  <c r="AI476" i="6"/>
  <c r="AH476" i="6"/>
  <c r="AG476" i="6"/>
  <c r="AF476" i="6"/>
  <c r="AI475" i="6"/>
  <c r="AH475" i="6"/>
  <c r="AG475" i="6"/>
  <c r="AF475" i="6"/>
  <c r="AI474" i="6"/>
  <c r="AH474" i="6"/>
  <c r="AG474" i="6"/>
  <c r="AF474" i="6"/>
  <c r="AI473" i="6"/>
  <c r="AH473" i="6"/>
  <c r="AG473" i="6"/>
  <c r="AF473" i="6"/>
  <c r="AI472" i="6"/>
  <c r="AH472" i="6"/>
  <c r="AG472" i="6"/>
  <c r="AF472" i="6"/>
  <c r="AI471" i="6"/>
  <c r="AH471" i="6"/>
  <c r="AG471" i="6"/>
  <c r="AF471" i="6"/>
  <c r="AI470" i="6"/>
  <c r="AH470" i="6"/>
  <c r="AG470" i="6"/>
  <c r="AF470" i="6"/>
  <c r="AI469" i="6"/>
  <c r="AH469" i="6"/>
  <c r="AG469" i="6"/>
  <c r="AF469" i="6"/>
  <c r="AI468" i="6"/>
  <c r="AH468" i="6"/>
  <c r="AG468" i="6"/>
  <c r="AF468" i="6"/>
  <c r="AI467" i="6"/>
  <c r="AH467" i="6"/>
  <c r="AG467" i="6"/>
  <c r="AF467" i="6"/>
  <c r="AI466" i="6"/>
  <c r="AH466" i="6"/>
  <c r="AG466" i="6"/>
  <c r="AF466" i="6"/>
  <c r="AI465" i="6"/>
  <c r="AH465" i="6"/>
  <c r="AG465" i="6"/>
  <c r="AF465" i="6"/>
  <c r="AI464" i="6"/>
  <c r="AH464" i="6"/>
  <c r="AG464" i="6"/>
  <c r="AF464" i="6"/>
  <c r="AI463" i="6"/>
  <c r="AH463" i="6"/>
  <c r="AG463" i="6"/>
  <c r="AF463" i="6"/>
  <c r="AI462" i="6"/>
  <c r="AH462" i="6"/>
  <c r="AG462" i="6"/>
  <c r="AF462" i="6"/>
  <c r="AI461" i="6"/>
  <c r="AH461" i="6"/>
  <c r="AG461" i="6"/>
  <c r="AF461" i="6"/>
  <c r="AI460" i="6"/>
  <c r="AH460" i="6"/>
  <c r="AG460" i="6"/>
  <c r="AF460" i="6"/>
  <c r="AI459" i="6"/>
  <c r="AH459" i="6"/>
  <c r="AG459" i="6"/>
  <c r="AF459" i="6"/>
  <c r="AI458" i="6"/>
  <c r="AH458" i="6"/>
  <c r="AG458" i="6"/>
  <c r="AF458" i="6"/>
  <c r="AI457" i="6"/>
  <c r="AH457" i="6"/>
  <c r="AG457" i="6"/>
  <c r="AF457" i="6"/>
  <c r="AI453" i="6"/>
  <c r="AH453" i="6"/>
  <c r="AG453" i="6"/>
  <c r="AF453" i="6"/>
  <c r="AI452" i="6"/>
  <c r="AH452" i="6"/>
  <c r="AG452" i="6"/>
  <c r="AF452" i="6"/>
  <c r="AI451" i="6"/>
  <c r="AH451" i="6"/>
  <c r="AG451" i="6"/>
  <c r="AF451" i="6"/>
  <c r="AI450" i="6"/>
  <c r="AH450" i="6"/>
  <c r="AG450" i="6"/>
  <c r="AF450" i="6"/>
  <c r="AI449" i="6"/>
  <c r="AH449" i="6"/>
  <c r="AG449" i="6"/>
  <c r="AF449" i="6"/>
  <c r="AI448" i="6"/>
  <c r="AH448" i="6"/>
  <c r="AG448" i="6"/>
  <c r="AF448" i="6"/>
  <c r="AI447" i="6"/>
  <c r="AH447" i="6"/>
  <c r="AG447" i="6"/>
  <c r="AF447" i="6"/>
  <c r="AI446" i="6"/>
  <c r="AH446" i="6"/>
  <c r="AG446" i="6"/>
  <c r="AF446" i="6"/>
  <c r="AI445" i="6"/>
  <c r="AH445" i="6"/>
  <c r="AG445" i="6"/>
  <c r="AF445" i="6"/>
  <c r="AI442" i="6"/>
  <c r="AH438" i="6"/>
  <c r="AG438" i="6"/>
  <c r="AF438" i="6"/>
  <c r="AH437" i="6"/>
  <c r="AG437" i="6"/>
  <c r="AF437" i="6"/>
  <c r="AH436" i="6"/>
  <c r="AG436" i="6"/>
  <c r="AF436" i="6"/>
  <c r="AH435" i="6"/>
  <c r="AG435" i="6"/>
  <c r="AF435" i="6"/>
  <c r="AH434" i="6"/>
  <c r="AG434" i="6"/>
  <c r="AF434" i="6"/>
  <c r="AH433" i="6"/>
  <c r="AG433" i="6"/>
  <c r="AF433" i="6"/>
  <c r="AF408" i="6"/>
  <c r="AF409" i="6"/>
  <c r="AF410" i="6"/>
  <c r="AF411" i="6"/>
  <c r="AF412" i="6"/>
  <c r="AF413" i="6"/>
  <c r="AF414" i="6"/>
  <c r="AF415" i="6"/>
  <c r="AF416" i="6"/>
  <c r="AF417" i="6"/>
  <c r="AF418" i="6"/>
  <c r="AF419" i="6"/>
  <c r="AF420" i="6"/>
  <c r="AF421" i="6"/>
  <c r="AF422" i="6"/>
  <c r="AF423" i="6"/>
  <c r="AF424" i="6"/>
  <c r="AF425" i="6"/>
  <c r="AF426" i="6"/>
  <c r="AH397" i="6"/>
  <c r="AG397" i="6"/>
  <c r="AF397" i="6"/>
  <c r="AH396" i="6"/>
  <c r="AG396" i="6"/>
  <c r="AF396" i="6"/>
  <c r="AH395" i="6"/>
  <c r="AG395" i="6"/>
  <c r="AF395" i="6"/>
  <c r="AH394" i="6"/>
  <c r="AG394" i="6"/>
  <c r="AF394" i="6"/>
  <c r="AH393" i="6"/>
  <c r="AG393" i="6"/>
  <c r="AF393" i="6"/>
  <c r="AH390" i="6"/>
  <c r="AG390" i="6"/>
  <c r="AF390" i="6"/>
  <c r="AH389" i="6"/>
  <c r="AG389" i="6"/>
  <c r="AF389" i="6"/>
  <c r="AH388" i="6"/>
  <c r="AG388" i="6"/>
  <c r="AF388" i="6"/>
  <c r="AH387" i="6"/>
  <c r="AG387" i="6"/>
  <c r="AF387" i="6"/>
  <c r="AH386" i="6"/>
  <c r="AG386" i="6"/>
  <c r="AF386" i="6"/>
  <c r="AH385" i="6"/>
  <c r="AG385" i="6"/>
  <c r="AF385" i="6"/>
  <c r="AH384" i="6"/>
  <c r="AG384" i="6"/>
  <c r="AF384" i="6"/>
  <c r="AH383" i="6"/>
  <c r="AG383" i="6"/>
  <c r="AF383" i="6"/>
  <c r="AH382" i="6"/>
  <c r="AG382" i="6"/>
  <c r="AF382" i="6"/>
  <c r="AH381" i="6"/>
  <c r="AG381" i="6"/>
  <c r="AF381" i="6"/>
  <c r="AH380" i="6"/>
  <c r="AG380" i="6"/>
  <c r="AF380" i="6"/>
  <c r="AH379" i="6"/>
  <c r="AG379" i="6"/>
  <c r="AF379" i="6"/>
  <c r="AH378" i="6"/>
  <c r="AG378" i="6"/>
  <c r="AF378" i="6"/>
  <c r="AH377" i="6"/>
  <c r="AG377" i="6"/>
  <c r="AF377" i="6"/>
  <c r="AH376" i="6"/>
  <c r="AG376" i="6"/>
  <c r="AF376" i="6"/>
  <c r="AH375" i="6"/>
  <c r="AG375" i="6"/>
  <c r="AF375" i="6"/>
  <c r="AI369" i="6"/>
  <c r="AI368" i="6"/>
  <c r="AI367" i="6"/>
  <c r="AI366" i="6"/>
  <c r="AI365" i="6"/>
  <c r="AI364" i="6"/>
  <c r="AI363" i="6"/>
  <c r="AI362" i="6"/>
  <c r="AI361" i="6"/>
  <c r="AI360" i="6"/>
  <c r="AI359" i="6"/>
  <c r="AI358" i="6"/>
  <c r="AI357" i="6"/>
  <c r="AF325" i="6"/>
  <c r="AF324" i="6"/>
  <c r="AF323" i="6"/>
  <c r="AX1263" i="4"/>
  <c r="AB1263" i="4"/>
  <c r="AX1264" i="4"/>
  <c r="AB1264" i="4"/>
  <c r="AX1270" i="4"/>
  <c r="AB1270" i="4"/>
  <c r="AJ306" i="6"/>
  <c r="Z1263" i="4"/>
  <c r="Z1264" i="4"/>
  <c r="Z1270" i="4"/>
  <c r="AH306" i="6"/>
  <c r="Y1263" i="4"/>
  <c r="Y1264" i="4"/>
  <c r="Y1270" i="4"/>
  <c r="AG306" i="6"/>
  <c r="X1263" i="4"/>
  <c r="X1264" i="4"/>
  <c r="X1270" i="4"/>
  <c r="AF306" i="6"/>
  <c r="AX1262" i="4"/>
  <c r="AB1262" i="4"/>
  <c r="AX1269" i="4"/>
  <c r="AB1269" i="4"/>
  <c r="AJ305" i="6"/>
  <c r="Z1262" i="4"/>
  <c r="Z1269" i="4"/>
  <c r="AH305" i="6"/>
  <c r="Y1262" i="4"/>
  <c r="Y1269" i="4"/>
  <c r="AG305" i="6"/>
  <c r="X1262" i="4"/>
  <c r="X1269" i="4"/>
  <c r="AF305" i="6"/>
  <c r="AH302" i="6"/>
  <c r="AG302" i="6"/>
  <c r="AF302" i="6"/>
  <c r="AH301" i="6"/>
  <c r="AG301" i="6"/>
  <c r="AF301" i="6"/>
  <c r="AH300" i="6"/>
  <c r="AG300" i="6"/>
  <c r="AF300" i="6"/>
  <c r="AH299" i="6"/>
  <c r="AG299" i="6"/>
  <c r="AF299" i="6"/>
  <c r="AA1164" i="4"/>
  <c r="AI291" i="6"/>
  <c r="AI288" i="6"/>
  <c r="AH288" i="6"/>
  <c r="AG288" i="6"/>
  <c r="AF288" i="6"/>
  <c r="AI287" i="6"/>
  <c r="AH287" i="6"/>
  <c r="AG287" i="6"/>
  <c r="AF287" i="6"/>
  <c r="AI286" i="6"/>
  <c r="AH286" i="6"/>
  <c r="AG286" i="6"/>
  <c r="AF286" i="6"/>
  <c r="AI285" i="6"/>
  <c r="AH285" i="6"/>
  <c r="AG285" i="6"/>
  <c r="AF285" i="6"/>
  <c r="AI284" i="6"/>
  <c r="AH284" i="6"/>
  <c r="AG284" i="6"/>
  <c r="AF284" i="6"/>
  <c r="AI283" i="6"/>
  <c r="AH283" i="6"/>
  <c r="AG283" i="6"/>
  <c r="AF283" i="6"/>
  <c r="AI282" i="6"/>
  <c r="AH282" i="6"/>
  <c r="AG282" i="6"/>
  <c r="AF282" i="6"/>
  <c r="AI281" i="6"/>
  <c r="AH281" i="6"/>
  <c r="AG281" i="6"/>
  <c r="AF281" i="6"/>
  <c r="AH278" i="6"/>
  <c r="AG278" i="6"/>
  <c r="AF278" i="6"/>
  <c r="AH277" i="6"/>
  <c r="AG277" i="6"/>
  <c r="AF277" i="6"/>
  <c r="AH276" i="6"/>
  <c r="AG276" i="6"/>
  <c r="AF276" i="6"/>
  <c r="AH275" i="6"/>
  <c r="AG275" i="6"/>
  <c r="AF275" i="6"/>
  <c r="AH274" i="6"/>
  <c r="AG274" i="6"/>
  <c r="AF274" i="6"/>
  <c r="AI261" i="6"/>
  <c r="AF261" i="6"/>
  <c r="AI259" i="6"/>
  <c r="AF259" i="6"/>
  <c r="AI258" i="6"/>
  <c r="AF258" i="6"/>
  <c r="AI257" i="6"/>
  <c r="AF257" i="6"/>
  <c r="AI256" i="6"/>
  <c r="AF256" i="6"/>
  <c r="AI255" i="6"/>
  <c r="AF255" i="6"/>
  <c r="AI254" i="6"/>
  <c r="AF254" i="6"/>
  <c r="AI253" i="6"/>
  <c r="AF253" i="6"/>
  <c r="AI252" i="6"/>
  <c r="AF252" i="6"/>
  <c r="AI251" i="6"/>
  <c r="AF251" i="6"/>
  <c r="AI250" i="6"/>
  <c r="AF250" i="6"/>
  <c r="AI249" i="6"/>
  <c r="AF249" i="6"/>
  <c r="AI248" i="6"/>
  <c r="AF248" i="6"/>
  <c r="AI247" i="6"/>
  <c r="AF247" i="6"/>
  <c r="AH233" i="6"/>
  <c r="AG233" i="6"/>
  <c r="AF233" i="6"/>
  <c r="AH232" i="6"/>
  <c r="AG232" i="6"/>
  <c r="AF232" i="6"/>
  <c r="AH231" i="6"/>
  <c r="AG231" i="6"/>
  <c r="AF231" i="6"/>
  <c r="AH230" i="6"/>
  <c r="AG230" i="6"/>
  <c r="AF230" i="6"/>
  <c r="AH229" i="6"/>
  <c r="AG229" i="6"/>
  <c r="AF229" i="6"/>
  <c r="AH228" i="6"/>
  <c r="AG228" i="6"/>
  <c r="AF228" i="6"/>
  <c r="AH227" i="6"/>
  <c r="AG227" i="6"/>
  <c r="AF227" i="6"/>
  <c r="AH226" i="6"/>
  <c r="AG226" i="6"/>
  <c r="AF226" i="6"/>
  <c r="AH223" i="6"/>
  <c r="AF223" i="6"/>
  <c r="AH222" i="6"/>
  <c r="AF222" i="6"/>
  <c r="AH218" i="6"/>
  <c r="AG218" i="6"/>
  <c r="AF218" i="6"/>
  <c r="AH217" i="6"/>
  <c r="AG217" i="6"/>
  <c r="AF217" i="6"/>
  <c r="AH216" i="6"/>
  <c r="AG216" i="6"/>
  <c r="AF216" i="6"/>
  <c r="AH215" i="6"/>
  <c r="AG215" i="6"/>
  <c r="AF215" i="6"/>
  <c r="AH214" i="6"/>
  <c r="AG214" i="6"/>
  <c r="AF214" i="6"/>
  <c r="AH213" i="6"/>
  <c r="AG213" i="6"/>
  <c r="AF213" i="6"/>
  <c r="AI210" i="6"/>
  <c r="AI209" i="6"/>
  <c r="AI208" i="6"/>
  <c r="AI207" i="6"/>
  <c r="AI206" i="6"/>
  <c r="AI205" i="6"/>
  <c r="AI204" i="6"/>
  <c r="AG200" i="6"/>
  <c r="AJ195" i="6"/>
  <c r="AH195" i="6"/>
  <c r="AG195" i="6"/>
  <c r="AF195" i="6"/>
  <c r="AJ194" i="6"/>
  <c r="AH194" i="6"/>
  <c r="AG194" i="6"/>
  <c r="AF194" i="6"/>
  <c r="AJ193" i="6"/>
  <c r="AH193" i="6"/>
  <c r="AG193" i="6"/>
  <c r="AF193" i="6"/>
  <c r="AJ192" i="6"/>
  <c r="AH192" i="6"/>
  <c r="AG192" i="6"/>
  <c r="AF192" i="6"/>
  <c r="AH189" i="6"/>
  <c r="AG189" i="6"/>
  <c r="AF189" i="6"/>
  <c r="AH188" i="6"/>
  <c r="AG188" i="6"/>
  <c r="AF188" i="6"/>
  <c r="AH187" i="6"/>
  <c r="AG187" i="6"/>
  <c r="AF187" i="6"/>
  <c r="AH186" i="6"/>
  <c r="AG186" i="6"/>
  <c r="AF186" i="6"/>
  <c r="AH185" i="6"/>
  <c r="AG185" i="6"/>
  <c r="AF185" i="6"/>
  <c r="AH184" i="6"/>
  <c r="AG184" i="6"/>
  <c r="AF184" i="6"/>
  <c r="AH183" i="6"/>
  <c r="AG183" i="6"/>
  <c r="AF183" i="6"/>
  <c r="AH182" i="6"/>
  <c r="AG182" i="6"/>
  <c r="AF182" i="6"/>
  <c r="AH181" i="6"/>
  <c r="AG181" i="6"/>
  <c r="AF181" i="6"/>
  <c r="AJ178" i="6"/>
  <c r="AH178" i="6"/>
  <c r="AG178" i="6"/>
  <c r="AF178" i="6"/>
  <c r="AJ177" i="6"/>
  <c r="AH177" i="6"/>
  <c r="AG177" i="6"/>
  <c r="AF177" i="6"/>
  <c r="AJ176" i="6"/>
  <c r="AH176" i="6"/>
  <c r="AG176" i="6"/>
  <c r="AF176" i="6"/>
  <c r="AJ175" i="6"/>
  <c r="AH175" i="6"/>
  <c r="AG175" i="6"/>
  <c r="AF175" i="6"/>
  <c r="AJ174" i="6"/>
  <c r="AH174" i="6"/>
  <c r="AG174" i="6"/>
  <c r="AF174" i="6"/>
  <c r="AJ173" i="6"/>
  <c r="AH173" i="6"/>
  <c r="AG173" i="6"/>
  <c r="AF173" i="6"/>
  <c r="AJ172" i="6"/>
  <c r="AH172" i="6"/>
  <c r="AG172" i="6"/>
  <c r="AF172" i="6"/>
  <c r="AJ171" i="6"/>
  <c r="AH171" i="6"/>
  <c r="AG171" i="6"/>
  <c r="AF171" i="6"/>
  <c r="AJ170" i="6"/>
  <c r="AH170" i="6"/>
  <c r="AG170" i="6"/>
  <c r="AF170" i="6"/>
  <c r="AJ169" i="6"/>
  <c r="AH169" i="6"/>
  <c r="AG169" i="6"/>
  <c r="AF169" i="6"/>
  <c r="AJ168" i="6"/>
  <c r="AH168" i="6"/>
  <c r="AG168" i="6"/>
  <c r="AF168" i="6"/>
  <c r="AJ167" i="6"/>
  <c r="AH167" i="6"/>
  <c r="AG167" i="6"/>
  <c r="AF167" i="6"/>
  <c r="AJ166" i="6"/>
  <c r="AH166" i="6"/>
  <c r="AG166" i="6"/>
  <c r="AF166" i="6"/>
  <c r="AJ165" i="6"/>
  <c r="AH165" i="6"/>
  <c r="AG165" i="6"/>
  <c r="AF165" i="6"/>
  <c r="AJ164" i="6"/>
  <c r="AH164" i="6"/>
  <c r="AG164" i="6"/>
  <c r="AF164" i="6"/>
  <c r="AJ163" i="6"/>
  <c r="AH163" i="6"/>
  <c r="AG163" i="6"/>
  <c r="AF163" i="6"/>
  <c r="AJ162" i="6"/>
  <c r="AH162" i="6"/>
  <c r="AG162" i="6"/>
  <c r="AF162" i="6"/>
  <c r="AJ161" i="6"/>
  <c r="AH161" i="6"/>
  <c r="AG161" i="6"/>
  <c r="AF161" i="6"/>
  <c r="AH150" i="6"/>
  <c r="AG150" i="6"/>
  <c r="AF150" i="6"/>
  <c r="AH149" i="6"/>
  <c r="AG149" i="6"/>
  <c r="AF149" i="6"/>
  <c r="AH148" i="6"/>
  <c r="AG148" i="6"/>
  <c r="AF148" i="6"/>
  <c r="AH147" i="6"/>
  <c r="AG147" i="6"/>
  <c r="AF147" i="6"/>
  <c r="AH146" i="6"/>
  <c r="AG146" i="6"/>
  <c r="AF146" i="6"/>
  <c r="AH145" i="6"/>
  <c r="AG145" i="6"/>
  <c r="AF145" i="6"/>
  <c r="AH144" i="6"/>
  <c r="AG144" i="6"/>
  <c r="AF144" i="6"/>
  <c r="AH143" i="6"/>
  <c r="AG143" i="6"/>
  <c r="AF143" i="6"/>
  <c r="AH142" i="6"/>
  <c r="AG142" i="6"/>
  <c r="AF142" i="6"/>
  <c r="AH141" i="6"/>
  <c r="AG141" i="6"/>
  <c r="AF141" i="6"/>
  <c r="AH140" i="6"/>
  <c r="AG140" i="6"/>
  <c r="AF140" i="6"/>
  <c r="AH139" i="6"/>
  <c r="AG139" i="6"/>
  <c r="AF139" i="6"/>
  <c r="AH138" i="6"/>
  <c r="AG138" i="6"/>
  <c r="AF138" i="6"/>
  <c r="AH137" i="6"/>
  <c r="AG137" i="6"/>
  <c r="AF137" i="6"/>
  <c r="AH134" i="6"/>
  <c r="AG134" i="6"/>
  <c r="AF134" i="6"/>
  <c r="AH133" i="6"/>
  <c r="AG133" i="6"/>
  <c r="AF133" i="6"/>
  <c r="AH132" i="6"/>
  <c r="AG132" i="6"/>
  <c r="AF132" i="6"/>
  <c r="AH131" i="6"/>
  <c r="AG131" i="6"/>
  <c r="AF131" i="6"/>
  <c r="AH130" i="6"/>
  <c r="AG130" i="6"/>
  <c r="AF130" i="6"/>
  <c r="AH129" i="6"/>
  <c r="AG129" i="6"/>
  <c r="AF129" i="6"/>
  <c r="AH128" i="6"/>
  <c r="AG128" i="6"/>
  <c r="AF128" i="6"/>
  <c r="AH127" i="6"/>
  <c r="AG127" i="6"/>
  <c r="AF127" i="6"/>
  <c r="AH126" i="6"/>
  <c r="AG126" i="6"/>
  <c r="AF126" i="6"/>
  <c r="AH125" i="6"/>
  <c r="AG125" i="6"/>
  <c r="AF125" i="6"/>
  <c r="AH124" i="6"/>
  <c r="AG124" i="6"/>
  <c r="AF124" i="6"/>
  <c r="AH123" i="6"/>
  <c r="AG123" i="6"/>
  <c r="AF123" i="6"/>
  <c r="AH122" i="6"/>
  <c r="AG122" i="6"/>
  <c r="AF122" i="6"/>
  <c r="AH121" i="6"/>
  <c r="AG121" i="6"/>
  <c r="AF121" i="6"/>
  <c r="AH120" i="6"/>
  <c r="AG120" i="6"/>
  <c r="AF120" i="6"/>
  <c r="AH119" i="6"/>
  <c r="AG119" i="6"/>
  <c r="AF119" i="6"/>
  <c r="AH118" i="6"/>
  <c r="AG118" i="6"/>
  <c r="AF118" i="6"/>
  <c r="AH117" i="6"/>
  <c r="AG117" i="6"/>
  <c r="AF117" i="6"/>
  <c r="AH116" i="6"/>
  <c r="AG116" i="6"/>
  <c r="AF116" i="6"/>
  <c r="AH115" i="6"/>
  <c r="AG115" i="6"/>
  <c r="AF115" i="6"/>
  <c r="AH114" i="6"/>
  <c r="AG114" i="6"/>
  <c r="AF114" i="6"/>
  <c r="AH113" i="6"/>
  <c r="AG113" i="6"/>
  <c r="AF113" i="6"/>
  <c r="AH112" i="6"/>
  <c r="AG112" i="6"/>
  <c r="AF112" i="6"/>
  <c r="AH111" i="6"/>
  <c r="AG111" i="6"/>
  <c r="AF111" i="6"/>
  <c r="AH110" i="6"/>
  <c r="AG110" i="6"/>
  <c r="AF110" i="6"/>
  <c r="AH109" i="6"/>
  <c r="AG109" i="6"/>
  <c r="AF109" i="6"/>
  <c r="AH108" i="6"/>
  <c r="AG108" i="6"/>
  <c r="AF108" i="6"/>
  <c r="AJ86" i="6"/>
  <c r="AJ85" i="6"/>
  <c r="AB177" i="4"/>
  <c r="AJ84" i="6"/>
  <c r="AJ83" i="6"/>
  <c r="AJ82" i="6"/>
  <c r="AJ81" i="6"/>
  <c r="AJ80" i="6"/>
  <c r="AJ79" i="6"/>
  <c r="AJ78" i="6"/>
  <c r="AJ77" i="6"/>
  <c r="AJ76" i="6"/>
  <c r="AJ75" i="6"/>
  <c r="AJ74" i="6"/>
  <c r="AJ73" i="6"/>
  <c r="AJ72" i="6"/>
  <c r="AJ71" i="6"/>
  <c r="AJ70" i="6"/>
  <c r="AJ69" i="6"/>
  <c r="AJ68" i="6"/>
  <c r="AJ67" i="6"/>
  <c r="AJ66" i="6"/>
  <c r="AJ65" i="6"/>
  <c r="AJ64" i="6"/>
  <c r="AJ63" i="6"/>
  <c r="AJ62" i="6"/>
  <c r="AJ61" i="6"/>
  <c r="AJ60" i="6"/>
  <c r="AJ59" i="6"/>
  <c r="AJ58" i="6"/>
  <c r="AB204" i="4"/>
  <c r="AB206" i="4"/>
  <c r="AJ57" i="6"/>
  <c r="AJ56" i="6"/>
  <c r="AJ55" i="6"/>
  <c r="AB180" i="4"/>
  <c r="AJ54" i="6"/>
  <c r="AB191" i="4"/>
  <c r="AB199" i="4"/>
  <c r="AJ53" i="6"/>
  <c r="AJ52" i="6"/>
  <c r="AJ51" i="6"/>
  <c r="AJ50" i="6"/>
  <c r="AB188" i="4"/>
  <c r="AJ49" i="6"/>
  <c r="AJ48" i="6"/>
  <c r="AJ47" i="6"/>
  <c r="AJ46" i="6"/>
  <c r="AJ45" i="6"/>
  <c r="AJ44" i="6"/>
  <c r="AB214" i="4"/>
  <c r="AJ43" i="6"/>
  <c r="AJ42" i="6"/>
  <c r="AB178" i="4"/>
  <c r="AB190" i="4"/>
  <c r="AJ41" i="6"/>
  <c r="AJ40" i="6"/>
  <c r="AJ39" i="6"/>
  <c r="AB192" i="4"/>
  <c r="AJ38" i="6"/>
  <c r="AB166" i="4"/>
  <c r="AB167" i="4"/>
  <c r="AB169" i="4"/>
  <c r="AB173" i="4"/>
  <c r="AB165" i="4"/>
  <c r="AB168" i="4"/>
  <c r="AB170" i="4"/>
  <c r="AB171" i="4"/>
  <c r="AB172" i="4"/>
  <c r="AB174" i="4"/>
  <c r="AB175" i="4"/>
  <c r="AB176" i="4"/>
  <c r="AB179" i="4"/>
  <c r="AB181" i="4"/>
  <c r="AB182" i="4"/>
  <c r="AB183" i="4"/>
  <c r="AB184" i="4"/>
  <c r="AB185" i="4"/>
  <c r="AB186" i="4"/>
  <c r="AB187" i="4"/>
  <c r="AB189" i="4"/>
  <c r="AB193" i="4"/>
  <c r="AB194" i="4"/>
  <c r="AB195" i="4"/>
  <c r="AB196" i="4"/>
  <c r="AB197" i="4"/>
  <c r="AB198" i="4"/>
  <c r="AB200" i="4"/>
  <c r="AB201" i="4"/>
  <c r="AB202" i="4"/>
  <c r="AB203" i="4"/>
  <c r="AB205" i="4"/>
  <c r="AB207" i="4"/>
  <c r="AB208" i="4"/>
  <c r="AB209" i="4"/>
  <c r="AB210" i="4"/>
  <c r="AB211" i="4"/>
  <c r="AB212" i="4"/>
  <c r="AB213" i="4"/>
  <c r="AB215" i="4"/>
  <c r="AB216" i="4"/>
  <c r="AB217" i="4"/>
  <c r="AB218" i="4"/>
  <c r="AB219" i="4"/>
  <c r="AB220" i="4"/>
  <c r="AB221" i="4"/>
  <c r="AB222" i="4"/>
  <c r="AJ37" i="6"/>
  <c r="AJ36" i="6"/>
  <c r="AJ35" i="6"/>
  <c r="AJ34" i="6"/>
  <c r="AH29" i="6"/>
  <c r="AG29" i="6"/>
  <c r="AF29" i="6"/>
  <c r="AH28" i="6"/>
  <c r="AG28" i="6"/>
  <c r="AF28" i="6"/>
  <c r="AH27" i="6"/>
  <c r="AG27" i="6"/>
  <c r="AF27" i="6"/>
  <c r="AH24" i="6"/>
  <c r="AG24" i="6"/>
  <c r="AF24" i="6"/>
  <c r="AH23" i="6"/>
  <c r="AG23" i="6"/>
  <c r="AF23" i="6"/>
  <c r="AH22" i="6"/>
  <c r="AG22" i="6"/>
  <c r="AF22" i="6"/>
  <c r="AH21" i="6"/>
  <c r="AG21" i="6"/>
  <c r="AF21" i="6"/>
  <c r="AH20" i="6"/>
  <c r="AG20" i="6"/>
  <c r="AF20" i="6"/>
  <c r="AH19" i="6"/>
  <c r="AG19" i="6"/>
  <c r="AF19" i="6"/>
  <c r="AH18" i="6"/>
  <c r="AG18" i="6"/>
  <c r="AF18" i="6"/>
  <c r="AH17" i="6"/>
  <c r="AG17" i="6"/>
  <c r="AF17" i="6"/>
  <c r="AH16" i="6"/>
  <c r="AG16" i="6"/>
  <c r="AF16" i="6"/>
  <c r="AI9" i="6"/>
  <c r="AH9" i="6"/>
  <c r="AG9" i="6"/>
  <c r="AF9" i="6"/>
  <c r="AI8" i="6"/>
  <c r="AH8" i="6"/>
  <c r="AG8" i="6"/>
  <c r="AF8" i="6"/>
  <c r="AI7" i="6"/>
  <c r="AH7" i="6"/>
  <c r="AG7" i="6"/>
  <c r="AF7" i="6"/>
  <c r="AI6" i="6"/>
  <c r="AH6" i="6"/>
  <c r="AG6" i="6"/>
  <c r="AF6" i="6"/>
  <c r="AI5" i="6"/>
  <c r="AH5" i="6"/>
  <c r="AG5" i="6"/>
  <c r="AF5" i="6"/>
  <c r="AI4" i="6"/>
  <c r="AH4" i="6"/>
  <c r="AG4" i="6"/>
  <c r="AF4" i="6"/>
  <c r="AI3" i="6"/>
  <c r="AH3" i="6"/>
  <c r="AG3" i="6"/>
  <c r="AF3" i="6"/>
  <c r="AB3272" i="4"/>
  <c r="AB3273" i="4"/>
  <c r="AB3274" i="4"/>
  <c r="AB3275" i="4"/>
  <c r="AB3276" i="4"/>
  <c r="AB3277" i="4"/>
  <c r="AB3278" i="4"/>
  <c r="AB3279" i="4"/>
  <c r="AB3280" i="4"/>
  <c r="AB3281" i="4"/>
  <c r="AB3282" i="4"/>
  <c r="AB3283" i="4"/>
  <c r="AB3284" i="4"/>
  <c r="AB3285" i="4"/>
  <c r="AB3286" i="4"/>
  <c r="AB3287" i="4"/>
  <c r="AB3288" i="4"/>
  <c r="AB3289" i="4"/>
  <c r="AB3290" i="4"/>
  <c r="AB3291" i="4"/>
  <c r="AB3292" i="4"/>
  <c r="AB3294" i="4"/>
  <c r="AB3295" i="4"/>
  <c r="AA3282" i="4"/>
  <c r="AA3295" i="4"/>
  <c r="AB2651" i="4"/>
  <c r="AA2651" i="4"/>
  <c r="Z2651" i="4"/>
  <c r="Z2577" i="4"/>
  <c r="AB2495" i="4"/>
  <c r="AB2520" i="4"/>
  <c r="Z2479" i="4"/>
  <c r="AB2328" i="4"/>
  <c r="AA2328" i="4"/>
  <c r="Z2328" i="4"/>
  <c r="AA2072" i="4"/>
  <c r="Z2072" i="4"/>
  <c r="Z1907" i="4"/>
  <c r="AX1853" i="4"/>
  <c r="AB1853" i="4"/>
  <c r="AX1854" i="4"/>
  <c r="AB1854" i="4"/>
  <c r="AX1855" i="4"/>
  <c r="AB1855" i="4"/>
  <c r="AX1856" i="4"/>
  <c r="AB1856" i="4"/>
  <c r="AX1857" i="4"/>
  <c r="AB1857" i="4"/>
  <c r="AX1858" i="4"/>
  <c r="AB1858" i="4"/>
  <c r="AB1859" i="4"/>
  <c r="AA1853" i="4"/>
  <c r="AA1854" i="4"/>
  <c r="AA1855" i="4"/>
  <c r="AA1856" i="4"/>
  <c r="AA1857" i="4"/>
  <c r="AA1858" i="4"/>
  <c r="AA1859" i="4"/>
  <c r="AB1702" i="4"/>
  <c r="Z1664" i="4"/>
  <c r="AA1495" i="4"/>
  <c r="Z1495" i="4"/>
  <c r="AB1294" i="4"/>
  <c r="AX1261" i="4"/>
  <c r="AB1261" i="4"/>
  <c r="AX1265" i="4"/>
  <c r="AB1265" i="4"/>
  <c r="AX1266" i="4"/>
  <c r="AB1266" i="4"/>
  <c r="AX1267" i="4"/>
  <c r="AB1267" i="4"/>
  <c r="AX1268" i="4"/>
  <c r="AB1268" i="4"/>
  <c r="AB1271" i="4"/>
  <c r="AA1261" i="4"/>
  <c r="AA1262" i="4"/>
  <c r="AA1263" i="4"/>
  <c r="AA1264" i="4"/>
  <c r="AA1265" i="4"/>
  <c r="AA1266" i="4"/>
  <c r="AA1267" i="4"/>
  <c r="AA1268" i="4"/>
  <c r="AA1269" i="4"/>
  <c r="AA1270" i="4"/>
  <c r="AA1271" i="4"/>
  <c r="Z1261" i="4"/>
  <c r="Z1265" i="4"/>
  <c r="Z1266" i="4"/>
  <c r="Z1267" i="4"/>
  <c r="Z1268" i="4"/>
  <c r="Z1271" i="4"/>
  <c r="AA3163" i="4"/>
  <c r="Z3163" i="4"/>
  <c r="AA1106" i="4"/>
  <c r="Z1106" i="4"/>
  <c r="Z989" i="4"/>
  <c r="AB3143" i="4"/>
  <c r="AB3142" i="4"/>
  <c r="AB3141" i="4"/>
  <c r="AB3140" i="4"/>
  <c r="AB3139" i="4"/>
  <c r="AB3138" i="4"/>
  <c r="AB3137" i="4"/>
  <c r="AB3136" i="4"/>
  <c r="AB3135" i="4"/>
  <c r="AB3134" i="4"/>
  <c r="AB3133" i="4"/>
  <c r="AB3132" i="4"/>
  <c r="AB3131" i="4"/>
  <c r="AB3130" i="4"/>
  <c r="AB3129" i="4"/>
  <c r="AB3128" i="4"/>
  <c r="AB3127" i="4"/>
  <c r="AB3126" i="4"/>
  <c r="AB3125" i="4"/>
  <c r="AB3124" i="4"/>
  <c r="AB3123" i="4"/>
  <c r="AB3122" i="4"/>
  <c r="AB3121" i="4"/>
  <c r="AB3120" i="4"/>
  <c r="AB3119" i="4"/>
  <c r="AB3118" i="4"/>
  <c r="AB3117" i="4"/>
  <c r="AB3116" i="4"/>
  <c r="AB3115" i="4"/>
  <c r="AB3114" i="4"/>
  <c r="AB3113" i="4"/>
  <c r="AB3112" i="4"/>
  <c r="AB3111" i="4"/>
  <c r="AB3110" i="4"/>
  <c r="AB3109" i="4"/>
  <c r="AB3108" i="4"/>
  <c r="AB3107" i="4"/>
  <c r="AB3106" i="4"/>
  <c r="AB3105" i="4"/>
  <c r="AB3104" i="4"/>
  <c r="AB3103" i="4"/>
  <c r="AB3102" i="4"/>
  <c r="AB3101" i="4"/>
  <c r="AB3100" i="4"/>
  <c r="AB3099" i="4"/>
  <c r="AB3098" i="4"/>
  <c r="AB3097" i="4"/>
  <c r="AB3096" i="4"/>
  <c r="AB3095" i="4"/>
  <c r="AB3094" i="4"/>
  <c r="AB3093" i="4"/>
  <c r="AB3092" i="4"/>
  <c r="AB3091" i="4"/>
  <c r="AB3090" i="4"/>
  <c r="AB3089" i="4"/>
  <c r="AB3088" i="4"/>
  <c r="AB3087" i="4"/>
  <c r="AB3086" i="4"/>
  <c r="AB3085" i="4"/>
  <c r="AB3084" i="4"/>
  <c r="AB3083" i="4"/>
  <c r="AB3082" i="4"/>
  <c r="AB3081" i="4"/>
  <c r="AB3080" i="4"/>
  <c r="AB3079" i="4"/>
  <c r="AB3078" i="4"/>
  <c r="AB3077" i="4"/>
  <c r="AB3076" i="4"/>
  <c r="AB3075" i="4"/>
  <c r="AB3074" i="4"/>
  <c r="AB3073" i="4"/>
  <c r="AB3072" i="4"/>
  <c r="AB3071" i="4"/>
  <c r="AB3070" i="4"/>
  <c r="AB3069" i="4"/>
  <c r="AB3068" i="4"/>
  <c r="AB3067" i="4"/>
  <c r="AB3066" i="4"/>
  <c r="AB3065" i="4"/>
  <c r="AB3064" i="4"/>
  <c r="AB3063" i="4"/>
  <c r="AB3062" i="4"/>
  <c r="AB3061" i="4"/>
  <c r="AB3060" i="4"/>
  <c r="AB3059" i="4"/>
  <c r="AB3058" i="4"/>
  <c r="AB3057" i="4"/>
  <c r="AA905" i="4"/>
  <c r="Z905" i="4"/>
  <c r="AX806" i="4"/>
  <c r="AB806" i="4"/>
  <c r="AX807" i="4"/>
  <c r="AB807" i="4"/>
  <c r="AX808" i="4"/>
  <c r="AB808" i="4"/>
  <c r="AX809" i="4"/>
  <c r="AB809" i="4"/>
  <c r="AX810" i="4"/>
  <c r="AB810" i="4"/>
  <c r="AX811" i="4"/>
  <c r="AB811" i="4"/>
  <c r="AX812" i="4"/>
  <c r="AB812" i="4"/>
  <c r="AX813" i="4"/>
  <c r="AB813" i="4"/>
  <c r="AX814" i="4"/>
  <c r="AB814" i="4"/>
  <c r="AX815" i="4"/>
  <c r="AB815" i="4"/>
  <c r="AX816" i="4"/>
  <c r="AB816" i="4"/>
  <c r="AX817" i="4"/>
  <c r="AB817" i="4"/>
  <c r="AX818" i="4"/>
  <c r="AB818" i="4"/>
  <c r="AX819" i="4"/>
  <c r="AB819" i="4"/>
  <c r="AB820" i="4"/>
  <c r="AA806" i="4"/>
  <c r="AA807" i="4"/>
  <c r="AA808" i="4"/>
  <c r="AA809" i="4"/>
  <c r="AA810" i="4"/>
  <c r="AA811" i="4"/>
  <c r="AA812" i="4"/>
  <c r="AA813" i="4"/>
  <c r="AA814" i="4"/>
  <c r="AA815" i="4"/>
  <c r="AA816" i="4"/>
  <c r="AA817" i="4"/>
  <c r="AA818" i="4"/>
  <c r="AA819" i="4"/>
  <c r="AA820" i="4"/>
  <c r="Z806" i="4"/>
  <c r="Z807" i="4"/>
  <c r="Z808" i="4"/>
  <c r="Z809" i="4"/>
  <c r="Z810" i="4"/>
  <c r="Z811" i="4"/>
  <c r="Z812" i="4"/>
  <c r="Z813" i="4"/>
  <c r="Z814" i="4"/>
  <c r="Z815" i="4"/>
  <c r="Z816" i="4"/>
  <c r="Z817" i="4"/>
  <c r="Z818" i="4"/>
  <c r="Z819" i="4"/>
  <c r="Z820" i="4"/>
  <c r="Z804" i="4"/>
  <c r="Z778" i="4"/>
  <c r="AA3037" i="4"/>
  <c r="Z3037" i="4"/>
  <c r="AI202" i="6"/>
  <c r="AA2915" i="4"/>
  <c r="AB2807" i="4"/>
  <c r="Z712" i="4"/>
  <c r="Z618" i="4"/>
  <c r="Z514" i="4"/>
  <c r="Z468" i="4"/>
  <c r="Z307" i="4"/>
  <c r="Z3213" i="4"/>
  <c r="AX225" i="4"/>
  <c r="AA225" i="4"/>
  <c r="AX226" i="4"/>
  <c r="AA226" i="4"/>
  <c r="AX227" i="4"/>
  <c r="AA227" i="4"/>
  <c r="AX228" i="4"/>
  <c r="AA228" i="4"/>
  <c r="AX229" i="4"/>
  <c r="AA229" i="4"/>
  <c r="AX230" i="4"/>
  <c r="AA230" i="4"/>
  <c r="AX231" i="4"/>
  <c r="AA231" i="4"/>
  <c r="AX232" i="4"/>
  <c r="AA232" i="4"/>
  <c r="AA233" i="4"/>
  <c r="AB223" i="4"/>
  <c r="Z163" i="4"/>
  <c r="Z86" i="4"/>
  <c r="AA69" i="4"/>
  <c r="Z69" i="4"/>
  <c r="AT45" i="3"/>
  <c r="AT46" i="3"/>
  <c r="AT47" i="3"/>
  <c r="AT48" i="3"/>
  <c r="AT49" i="3"/>
  <c r="AT50" i="3"/>
  <c r="AT51" i="3"/>
  <c r="AT52" i="3"/>
  <c r="AT53" i="3"/>
  <c r="AT54" i="3"/>
  <c r="AT55" i="3"/>
  <c r="AT56" i="3"/>
  <c r="AT57" i="3"/>
  <c r="AT58" i="3"/>
  <c r="AT3" i="3"/>
  <c r="AT4" i="3"/>
  <c r="AT5" i="3"/>
  <c r="AT6" i="3"/>
  <c r="AT7" i="3"/>
  <c r="AT8" i="3"/>
  <c r="AT9" i="3"/>
  <c r="AT10" i="3"/>
  <c r="AT11" i="3"/>
  <c r="AT12" i="3"/>
  <c r="AT13" i="3"/>
  <c r="AT14" i="3"/>
  <c r="AT15" i="3"/>
  <c r="AT16" i="3"/>
  <c r="AT17" i="3"/>
  <c r="AT18" i="3"/>
  <c r="AT19" i="3"/>
  <c r="AT20" i="3"/>
  <c r="AT21" i="3"/>
  <c r="AT22" i="3"/>
  <c r="AT23" i="3"/>
  <c r="AT24" i="3"/>
  <c r="AT25" i="3"/>
  <c r="AT26" i="3"/>
  <c r="AT27" i="3"/>
  <c r="AT28" i="3"/>
  <c r="AT29" i="3"/>
  <c r="AT30" i="3"/>
  <c r="AT31" i="3"/>
  <c r="AT32" i="3"/>
  <c r="AT33" i="3"/>
  <c r="AT34" i="3"/>
  <c r="AT35" i="3"/>
  <c r="AT36" i="3"/>
  <c r="AT37" i="3"/>
  <c r="AT38" i="3"/>
  <c r="AT39" i="3"/>
  <c r="AT40" i="3"/>
  <c r="AT41" i="3"/>
  <c r="AT42" i="3"/>
  <c r="AR3" i="3"/>
  <c r="AR4" i="3"/>
  <c r="AR5" i="3"/>
  <c r="AR6" i="3"/>
  <c r="AR7" i="3"/>
  <c r="AR8" i="3"/>
  <c r="AR9" i="3"/>
  <c r="AR10" i="3"/>
  <c r="AR11" i="3"/>
  <c r="AR12" i="3"/>
  <c r="AR13" i="3"/>
  <c r="AR14" i="3"/>
  <c r="AR15" i="3"/>
  <c r="AR16" i="3"/>
  <c r="AR17" i="3"/>
  <c r="AR18" i="3"/>
  <c r="AR19" i="3"/>
  <c r="AR20" i="3"/>
  <c r="AR21" i="3"/>
  <c r="AR22" i="3"/>
  <c r="AR23" i="3"/>
  <c r="AR24" i="3"/>
  <c r="AR25" i="3"/>
  <c r="AR26" i="3"/>
  <c r="AR27" i="3"/>
  <c r="AR28" i="3"/>
  <c r="AR29" i="3"/>
  <c r="AR30" i="3"/>
  <c r="AR31" i="3"/>
  <c r="AR32" i="3"/>
  <c r="AR33" i="3"/>
  <c r="AR34" i="3"/>
  <c r="AR35" i="3"/>
  <c r="AR36" i="3"/>
  <c r="AR37" i="3"/>
  <c r="AR38" i="3"/>
  <c r="AR39" i="3"/>
  <c r="AR40" i="3"/>
  <c r="AR41" i="3"/>
  <c r="AR42" i="3"/>
  <c r="AR45" i="3"/>
  <c r="AR46" i="3"/>
  <c r="AR47" i="3"/>
  <c r="AR48" i="3"/>
  <c r="AR49" i="3"/>
  <c r="AR50" i="3"/>
  <c r="AR51" i="3"/>
  <c r="AR53" i="3"/>
  <c r="AR54" i="3"/>
  <c r="AR55" i="3"/>
  <c r="AR56" i="3"/>
  <c r="AR57" i="3"/>
  <c r="AR58" i="3"/>
  <c r="I200" i="6"/>
  <c r="H50" i="3"/>
  <c r="E198" i="6"/>
  <c r="E199" i="6"/>
  <c r="E200" i="6"/>
  <c r="E201" i="6"/>
  <c r="D50" i="3"/>
  <c r="Z504" i="6"/>
  <c r="Z505" i="6"/>
  <c r="Z506" i="6"/>
  <c r="Z507" i="6"/>
  <c r="Z508" i="6"/>
  <c r="Z509" i="6"/>
  <c r="Z510" i="6"/>
  <c r="Z511" i="6"/>
  <c r="Z512" i="6"/>
  <c r="Z513" i="6"/>
  <c r="Z514" i="6"/>
  <c r="Z515" i="6"/>
  <c r="AA504" i="6"/>
  <c r="AA505" i="6"/>
  <c r="AA506" i="6"/>
  <c r="AA507" i="6"/>
  <c r="AA508" i="6"/>
  <c r="AA509" i="6"/>
  <c r="AA510" i="6"/>
  <c r="AA511" i="6"/>
  <c r="AA512" i="6"/>
  <c r="AA513" i="6"/>
  <c r="AA514" i="6"/>
  <c r="AA515" i="6"/>
  <c r="AB504" i="6"/>
  <c r="AB505" i="6"/>
  <c r="AB506" i="6"/>
  <c r="AB507" i="6"/>
  <c r="AB508" i="6"/>
  <c r="AB509" i="6"/>
  <c r="AB510" i="6"/>
  <c r="AB511" i="6"/>
  <c r="AB512" i="6"/>
  <c r="AB513" i="6"/>
  <c r="AB514" i="6"/>
  <c r="AB515" i="6"/>
  <c r="AC504" i="6"/>
  <c r="AC505" i="6"/>
  <c r="AC506" i="6"/>
  <c r="AC507" i="6"/>
  <c r="AC508" i="6"/>
  <c r="AC509" i="6"/>
  <c r="AC510" i="6"/>
  <c r="AC511" i="6"/>
  <c r="AC512" i="6"/>
  <c r="AC513" i="6"/>
  <c r="AC514" i="6"/>
  <c r="AC515" i="6"/>
  <c r="AD504" i="6"/>
  <c r="AD505" i="6"/>
  <c r="AD506" i="6"/>
  <c r="AD507" i="6"/>
  <c r="AD508" i="6"/>
  <c r="AD509" i="6"/>
  <c r="AD510" i="6"/>
  <c r="AD511" i="6"/>
  <c r="AD512" i="6"/>
  <c r="AD513" i="6"/>
  <c r="AD514" i="6"/>
  <c r="AD515" i="6"/>
  <c r="AE504" i="6"/>
  <c r="AE505" i="6"/>
  <c r="AE506" i="6"/>
  <c r="AE507" i="6"/>
  <c r="AE508" i="6"/>
  <c r="AE509" i="6"/>
  <c r="AE510" i="6"/>
  <c r="AE511" i="6"/>
  <c r="AE512" i="6"/>
  <c r="AE513" i="6"/>
  <c r="AE514" i="6"/>
  <c r="AE515" i="6"/>
  <c r="AF515" i="6"/>
  <c r="AG515" i="6"/>
  <c r="AH515" i="6"/>
  <c r="AL504" i="6"/>
  <c r="AL505" i="6"/>
  <c r="AL506" i="6"/>
  <c r="AL507" i="6"/>
  <c r="AL508" i="6"/>
  <c r="AL509" i="6"/>
  <c r="AL510" i="6"/>
  <c r="AL511" i="6"/>
  <c r="AL512" i="6"/>
  <c r="AL513" i="6"/>
  <c r="AL514" i="6"/>
  <c r="AL515" i="6"/>
  <c r="AN504" i="6"/>
  <c r="AN505" i="6"/>
  <c r="AN506" i="6"/>
  <c r="AN507" i="6"/>
  <c r="AN508" i="6"/>
  <c r="AN509" i="6"/>
  <c r="AN510" i="6"/>
  <c r="AN511" i="6"/>
  <c r="AN512" i="6"/>
  <c r="AN513" i="6"/>
  <c r="AN514" i="6"/>
  <c r="AN515" i="6"/>
  <c r="AO504" i="6"/>
  <c r="AO505" i="6"/>
  <c r="AO506" i="6"/>
  <c r="AO507" i="6"/>
  <c r="AO508" i="6"/>
  <c r="AO509" i="6"/>
  <c r="AO510" i="6"/>
  <c r="AO511" i="6"/>
  <c r="AO512" i="6"/>
  <c r="AO513" i="6"/>
  <c r="AO514" i="6"/>
  <c r="AO515" i="6"/>
  <c r="AQ504" i="6"/>
  <c r="AQ505" i="6"/>
  <c r="AQ506" i="6"/>
  <c r="AQ507" i="6"/>
  <c r="AQ508" i="6"/>
  <c r="AQ509" i="6"/>
  <c r="AQ510" i="6"/>
  <c r="AQ511" i="6"/>
  <c r="AQ512" i="6"/>
  <c r="AQ513" i="6"/>
  <c r="AQ514" i="6"/>
  <c r="AQ515" i="6"/>
  <c r="C515" i="6"/>
  <c r="T515" i="6"/>
  <c r="E515" i="6"/>
  <c r="D38" i="3"/>
  <c r="V515" i="6"/>
  <c r="G515" i="6"/>
  <c r="F38" i="3"/>
  <c r="W515" i="6"/>
  <c r="H515" i="6"/>
  <c r="G38" i="3"/>
  <c r="X515" i="6"/>
  <c r="I515" i="6"/>
  <c r="H38" i="3"/>
  <c r="U515" i="6"/>
  <c r="Y515" i="6"/>
  <c r="J515" i="6"/>
  <c r="I38" i="3"/>
  <c r="AC534" i="6"/>
  <c r="Z534" i="6"/>
  <c r="AA534" i="6"/>
  <c r="AB534" i="6"/>
  <c r="AD534" i="6"/>
  <c r="AE534" i="6"/>
  <c r="H534" i="6"/>
  <c r="AC535" i="6"/>
  <c r="Z535" i="6"/>
  <c r="AA535" i="6"/>
  <c r="AB535" i="6"/>
  <c r="AD535" i="6"/>
  <c r="AE535" i="6"/>
  <c r="H535" i="6"/>
  <c r="AC536" i="6"/>
  <c r="Z536" i="6"/>
  <c r="AA536" i="6"/>
  <c r="AB536" i="6"/>
  <c r="AD536" i="6"/>
  <c r="AE536" i="6"/>
  <c r="H536" i="6"/>
  <c r="AC537" i="6"/>
  <c r="Z537" i="6"/>
  <c r="AA537" i="6"/>
  <c r="AB537" i="6"/>
  <c r="AD537" i="6"/>
  <c r="AE537" i="6"/>
  <c r="H537" i="6"/>
  <c r="AC538" i="6"/>
  <c r="Z538" i="6"/>
  <c r="AA538" i="6"/>
  <c r="AB538" i="6"/>
  <c r="AD538" i="6"/>
  <c r="AE538" i="6"/>
  <c r="H538" i="6"/>
  <c r="AC539" i="6"/>
  <c r="Z539" i="6"/>
  <c r="AA539" i="6"/>
  <c r="AB539" i="6"/>
  <c r="AD539" i="6"/>
  <c r="AE539" i="6"/>
  <c r="H539" i="6"/>
  <c r="AC540" i="6"/>
  <c r="Z540" i="6"/>
  <c r="AA540" i="6"/>
  <c r="AB540" i="6"/>
  <c r="AD540" i="6"/>
  <c r="AE540" i="6"/>
  <c r="H540" i="6"/>
  <c r="AC541" i="6"/>
  <c r="Z541" i="6"/>
  <c r="AA541" i="6"/>
  <c r="AB541" i="6"/>
  <c r="AD541" i="6"/>
  <c r="AE541" i="6"/>
  <c r="H541" i="6"/>
  <c r="AC542" i="6"/>
  <c r="Z542" i="6"/>
  <c r="AA542" i="6"/>
  <c r="AB542" i="6"/>
  <c r="AD542" i="6"/>
  <c r="AE542" i="6"/>
  <c r="AF542" i="6"/>
  <c r="H542" i="6"/>
  <c r="G41" i="3"/>
  <c r="I534" i="6"/>
  <c r="I535" i="6"/>
  <c r="I536" i="6"/>
  <c r="I537" i="6"/>
  <c r="I538" i="6"/>
  <c r="I539" i="6"/>
  <c r="I540" i="6"/>
  <c r="I541" i="6"/>
  <c r="I542" i="6"/>
  <c r="H41" i="3"/>
  <c r="H14" i="6"/>
  <c r="G45" i="3"/>
  <c r="I14" i="6"/>
  <c r="H45" i="3"/>
  <c r="H58" i="3"/>
  <c r="G58" i="3"/>
  <c r="D58" i="3"/>
  <c r="V2330" i="4"/>
  <c r="V2331" i="4"/>
  <c r="V2332" i="4"/>
  <c r="V2333" i="4"/>
  <c r="V2334" i="4"/>
  <c r="V2335" i="4"/>
  <c r="V2336" i="4"/>
  <c r="V2337" i="4"/>
  <c r="V2338" i="4"/>
  <c r="V2339" i="4"/>
  <c r="V2340" i="4"/>
  <c r="V2341" i="4"/>
  <c r="V2342" i="4"/>
  <c r="V2343" i="4"/>
  <c r="V2344" i="4"/>
  <c r="AD501" i="6"/>
  <c r="AD502" i="6"/>
  <c r="R2330" i="4"/>
  <c r="R2331" i="4"/>
  <c r="R2332" i="4"/>
  <c r="R2333" i="4"/>
  <c r="R2334" i="4"/>
  <c r="R2335" i="4"/>
  <c r="R2336" i="4"/>
  <c r="R2337" i="4"/>
  <c r="R2338" i="4"/>
  <c r="R2339" i="4"/>
  <c r="R2340" i="4"/>
  <c r="R2341" i="4"/>
  <c r="R2342" i="4"/>
  <c r="R2343" i="4"/>
  <c r="R2344" i="4"/>
  <c r="Z501" i="6"/>
  <c r="Z502" i="6"/>
  <c r="I502" i="6"/>
  <c r="H37" i="3"/>
  <c r="E502" i="6"/>
  <c r="D37" i="3"/>
  <c r="Z457" i="6"/>
  <c r="AA457" i="6"/>
  <c r="AB457" i="6"/>
  <c r="AC457" i="6"/>
  <c r="AD457" i="6"/>
  <c r="AE457" i="6"/>
  <c r="CB458" i="6"/>
  <c r="AK457" i="6"/>
  <c r="AL457" i="6"/>
  <c r="AN457" i="6"/>
  <c r="AO457" i="6"/>
  <c r="C457" i="6"/>
  <c r="W457" i="6"/>
  <c r="H457" i="6"/>
  <c r="Z458" i="6"/>
  <c r="AA458" i="6"/>
  <c r="AB458" i="6"/>
  <c r="AC458" i="6"/>
  <c r="AD458" i="6"/>
  <c r="AE458" i="6"/>
  <c r="CB459" i="6"/>
  <c r="AK458" i="6"/>
  <c r="AL458" i="6"/>
  <c r="AN458" i="6"/>
  <c r="AO458" i="6"/>
  <c r="C458" i="6"/>
  <c r="W458" i="6"/>
  <c r="X458" i="6"/>
  <c r="V458" i="6"/>
  <c r="H458" i="6"/>
  <c r="Z459" i="6"/>
  <c r="AA459" i="6"/>
  <c r="AB459" i="6"/>
  <c r="AC459" i="6"/>
  <c r="AD459" i="6"/>
  <c r="AE459" i="6"/>
  <c r="CB460" i="6"/>
  <c r="AK459" i="6"/>
  <c r="AL459" i="6"/>
  <c r="AN459" i="6"/>
  <c r="AO459" i="6"/>
  <c r="C459" i="6"/>
  <c r="W459" i="6"/>
  <c r="X459" i="6"/>
  <c r="V459" i="6"/>
  <c r="H459" i="6"/>
  <c r="Z460" i="6"/>
  <c r="AA460" i="6"/>
  <c r="AB460" i="6"/>
  <c r="AC460" i="6"/>
  <c r="AD460" i="6"/>
  <c r="AE460" i="6"/>
  <c r="CB461" i="6"/>
  <c r="AK460" i="6"/>
  <c r="AL460" i="6"/>
  <c r="AN460" i="6"/>
  <c r="AO460" i="6"/>
  <c r="C460" i="6"/>
  <c r="W460" i="6"/>
  <c r="X460" i="6"/>
  <c r="V460" i="6"/>
  <c r="H460" i="6"/>
  <c r="Z461" i="6"/>
  <c r="AA461" i="6"/>
  <c r="AB461" i="6"/>
  <c r="AC461" i="6"/>
  <c r="AD461" i="6"/>
  <c r="AE461" i="6"/>
  <c r="CB462" i="6"/>
  <c r="AK461" i="6"/>
  <c r="AL461" i="6"/>
  <c r="AN461" i="6"/>
  <c r="AO461" i="6"/>
  <c r="C461" i="6"/>
  <c r="W461" i="6"/>
  <c r="X461" i="6"/>
  <c r="V461" i="6"/>
  <c r="H461" i="6"/>
  <c r="Z462" i="6"/>
  <c r="AA462" i="6"/>
  <c r="AB462" i="6"/>
  <c r="AC462" i="6"/>
  <c r="AD462" i="6"/>
  <c r="AE462" i="6"/>
  <c r="CB463" i="6"/>
  <c r="AK462" i="6"/>
  <c r="AL462" i="6"/>
  <c r="AN462" i="6"/>
  <c r="AO462" i="6"/>
  <c r="C462" i="6"/>
  <c r="W462" i="6"/>
  <c r="X462" i="6"/>
  <c r="V462" i="6"/>
  <c r="H462" i="6"/>
  <c r="Z463" i="6"/>
  <c r="AA463" i="6"/>
  <c r="AB463" i="6"/>
  <c r="AC463" i="6"/>
  <c r="AD463" i="6"/>
  <c r="AE463" i="6"/>
  <c r="CB464" i="6"/>
  <c r="AK463" i="6"/>
  <c r="AL463" i="6"/>
  <c r="AN463" i="6"/>
  <c r="AO463" i="6"/>
  <c r="C463" i="6"/>
  <c r="W463" i="6"/>
  <c r="X463" i="6"/>
  <c r="V463" i="6"/>
  <c r="H463" i="6"/>
  <c r="Z464" i="6"/>
  <c r="AA464" i="6"/>
  <c r="AB464" i="6"/>
  <c r="AC464" i="6"/>
  <c r="AD464" i="6"/>
  <c r="AE464" i="6"/>
  <c r="CB465" i="6"/>
  <c r="AK464" i="6"/>
  <c r="AL464" i="6"/>
  <c r="AN464" i="6"/>
  <c r="AO464" i="6"/>
  <c r="C464" i="6"/>
  <c r="W464" i="6"/>
  <c r="X464" i="6"/>
  <c r="V464" i="6"/>
  <c r="H464" i="6"/>
  <c r="Z465" i="6"/>
  <c r="AA465" i="6"/>
  <c r="AB465" i="6"/>
  <c r="AC465" i="6"/>
  <c r="AD465" i="6"/>
  <c r="AE465" i="6"/>
  <c r="CB466" i="6"/>
  <c r="AK465" i="6"/>
  <c r="AL465" i="6"/>
  <c r="AN465" i="6"/>
  <c r="AO465" i="6"/>
  <c r="C465" i="6"/>
  <c r="W465" i="6"/>
  <c r="X465" i="6"/>
  <c r="V465" i="6"/>
  <c r="H465" i="6"/>
  <c r="Z466" i="6"/>
  <c r="AA466" i="6"/>
  <c r="AB466" i="6"/>
  <c r="AC466" i="6"/>
  <c r="AD466" i="6"/>
  <c r="AE466" i="6"/>
  <c r="CB467" i="6"/>
  <c r="AK466" i="6"/>
  <c r="AL466" i="6"/>
  <c r="AN466" i="6"/>
  <c r="AO466" i="6"/>
  <c r="C466" i="6"/>
  <c r="W466" i="6"/>
  <c r="X466" i="6"/>
  <c r="V466" i="6"/>
  <c r="H466" i="6"/>
  <c r="Z467" i="6"/>
  <c r="AA467" i="6"/>
  <c r="AB467" i="6"/>
  <c r="AC467" i="6"/>
  <c r="AD467" i="6"/>
  <c r="AE467" i="6"/>
  <c r="CB468" i="6"/>
  <c r="AK467" i="6"/>
  <c r="AL467" i="6"/>
  <c r="AN467" i="6"/>
  <c r="AO467" i="6"/>
  <c r="C467" i="6"/>
  <c r="W467" i="6"/>
  <c r="X467" i="6"/>
  <c r="V467" i="6"/>
  <c r="H467" i="6"/>
  <c r="Z468" i="6"/>
  <c r="AA468" i="6"/>
  <c r="AB468" i="6"/>
  <c r="AC468" i="6"/>
  <c r="AD468" i="6"/>
  <c r="AE468" i="6"/>
  <c r="CB469" i="6"/>
  <c r="AK468" i="6"/>
  <c r="AL468" i="6"/>
  <c r="AN468" i="6"/>
  <c r="AO468" i="6"/>
  <c r="C468" i="6"/>
  <c r="W468" i="6"/>
  <c r="X468" i="6"/>
  <c r="V468" i="6"/>
  <c r="H468" i="6"/>
  <c r="Z469" i="6"/>
  <c r="AA469" i="6"/>
  <c r="AB469" i="6"/>
  <c r="AC469" i="6"/>
  <c r="AD469" i="6"/>
  <c r="AE469" i="6"/>
  <c r="CB470" i="6"/>
  <c r="AK469" i="6"/>
  <c r="AL469" i="6"/>
  <c r="AN469" i="6"/>
  <c r="AO469" i="6"/>
  <c r="C469" i="6"/>
  <c r="W469" i="6"/>
  <c r="X469" i="6"/>
  <c r="V469" i="6"/>
  <c r="H469" i="6"/>
  <c r="Z470" i="6"/>
  <c r="AA470" i="6"/>
  <c r="AB470" i="6"/>
  <c r="AC470" i="6"/>
  <c r="AD470" i="6"/>
  <c r="AE470" i="6"/>
  <c r="CB471" i="6"/>
  <c r="AK470" i="6"/>
  <c r="AL470" i="6"/>
  <c r="AN470" i="6"/>
  <c r="AO470" i="6"/>
  <c r="C470" i="6"/>
  <c r="W470" i="6"/>
  <c r="X470" i="6"/>
  <c r="V470" i="6"/>
  <c r="H470" i="6"/>
  <c r="Z471" i="6"/>
  <c r="AA471" i="6"/>
  <c r="AB471" i="6"/>
  <c r="AC471" i="6"/>
  <c r="AD471" i="6"/>
  <c r="AE471" i="6"/>
  <c r="CB472" i="6"/>
  <c r="AK471" i="6"/>
  <c r="AL471" i="6"/>
  <c r="AN471" i="6"/>
  <c r="AO471" i="6"/>
  <c r="C471" i="6"/>
  <c r="W471" i="6"/>
  <c r="X471" i="6"/>
  <c r="V471" i="6"/>
  <c r="H471" i="6"/>
  <c r="Z472" i="6"/>
  <c r="AA472" i="6"/>
  <c r="AB472" i="6"/>
  <c r="AC472" i="6"/>
  <c r="AD472" i="6"/>
  <c r="AE472" i="6"/>
  <c r="CB473" i="6"/>
  <c r="AK472" i="6"/>
  <c r="AL472" i="6"/>
  <c r="AN472" i="6"/>
  <c r="AO472" i="6"/>
  <c r="C472" i="6"/>
  <c r="W472" i="6"/>
  <c r="X472" i="6"/>
  <c r="V472" i="6"/>
  <c r="H472" i="6"/>
  <c r="Z473" i="6"/>
  <c r="AA473" i="6"/>
  <c r="AB473" i="6"/>
  <c r="AC473" i="6"/>
  <c r="AD473" i="6"/>
  <c r="AE473" i="6"/>
  <c r="CB474" i="6"/>
  <c r="AK473" i="6"/>
  <c r="AL473" i="6"/>
  <c r="AN473" i="6"/>
  <c r="AO473" i="6"/>
  <c r="C473" i="6"/>
  <c r="W473" i="6"/>
  <c r="X473" i="6"/>
  <c r="V473" i="6"/>
  <c r="H473" i="6"/>
  <c r="Z474" i="6"/>
  <c r="AA474" i="6"/>
  <c r="AB474" i="6"/>
  <c r="AC474" i="6"/>
  <c r="AD474" i="6"/>
  <c r="AE474" i="6"/>
  <c r="CB475" i="6"/>
  <c r="AK474" i="6"/>
  <c r="AL474" i="6"/>
  <c r="AN474" i="6"/>
  <c r="AO474" i="6"/>
  <c r="C474" i="6"/>
  <c r="W474" i="6"/>
  <c r="X474" i="6"/>
  <c r="V474" i="6"/>
  <c r="H474" i="6"/>
  <c r="Z475" i="6"/>
  <c r="AA475" i="6"/>
  <c r="AB475" i="6"/>
  <c r="AC475" i="6"/>
  <c r="AD475" i="6"/>
  <c r="AE475" i="6"/>
  <c r="CB476" i="6"/>
  <c r="AK475" i="6"/>
  <c r="AL475" i="6"/>
  <c r="AN475" i="6"/>
  <c r="AO475" i="6"/>
  <c r="C475" i="6"/>
  <c r="W475" i="6"/>
  <c r="X475" i="6"/>
  <c r="V475" i="6"/>
  <c r="H475" i="6"/>
  <c r="Z476" i="6"/>
  <c r="AA476" i="6"/>
  <c r="AB476" i="6"/>
  <c r="AC476" i="6"/>
  <c r="AD476" i="6"/>
  <c r="AE476" i="6"/>
  <c r="CB477" i="6"/>
  <c r="AK476" i="6"/>
  <c r="AL476" i="6"/>
  <c r="AN476" i="6"/>
  <c r="AO476" i="6"/>
  <c r="C476" i="6"/>
  <c r="W476" i="6"/>
  <c r="X476" i="6"/>
  <c r="V476" i="6"/>
  <c r="H476" i="6"/>
  <c r="Z477" i="6"/>
  <c r="AA477" i="6"/>
  <c r="AB477" i="6"/>
  <c r="AC477" i="6"/>
  <c r="AD477" i="6"/>
  <c r="AE477" i="6"/>
  <c r="CB478" i="6"/>
  <c r="AK477" i="6"/>
  <c r="AL477" i="6"/>
  <c r="AN477" i="6"/>
  <c r="AO477" i="6"/>
  <c r="C477" i="6"/>
  <c r="W477" i="6"/>
  <c r="X477" i="6"/>
  <c r="V477" i="6"/>
  <c r="H477" i="6"/>
  <c r="Z478" i="6"/>
  <c r="AA478" i="6"/>
  <c r="AB478" i="6"/>
  <c r="AC478" i="6"/>
  <c r="AD478" i="6"/>
  <c r="AE478" i="6"/>
  <c r="CB479" i="6"/>
  <c r="AK478" i="6"/>
  <c r="AL478" i="6"/>
  <c r="AN478" i="6"/>
  <c r="AO478" i="6"/>
  <c r="C478" i="6"/>
  <c r="W478" i="6"/>
  <c r="X478" i="6"/>
  <c r="V478" i="6"/>
  <c r="H478" i="6"/>
  <c r="Z479" i="6"/>
  <c r="AA479" i="6"/>
  <c r="AB479" i="6"/>
  <c r="AC479" i="6"/>
  <c r="AD479" i="6"/>
  <c r="AE479" i="6"/>
  <c r="CB480" i="6"/>
  <c r="AK479" i="6"/>
  <c r="AL479" i="6"/>
  <c r="AN479" i="6"/>
  <c r="AO479" i="6"/>
  <c r="C479" i="6"/>
  <c r="W479" i="6"/>
  <c r="X479" i="6"/>
  <c r="V479" i="6"/>
  <c r="H479" i="6"/>
  <c r="Z480" i="6"/>
  <c r="AA480" i="6"/>
  <c r="AB480" i="6"/>
  <c r="AC480" i="6"/>
  <c r="AD480" i="6"/>
  <c r="AE480" i="6"/>
  <c r="CB481" i="6"/>
  <c r="AK480" i="6"/>
  <c r="AL480" i="6"/>
  <c r="AN480" i="6"/>
  <c r="AO480" i="6"/>
  <c r="C480" i="6"/>
  <c r="W480" i="6"/>
  <c r="X480" i="6"/>
  <c r="V480" i="6"/>
  <c r="H480" i="6"/>
  <c r="Z481" i="6"/>
  <c r="AA481" i="6"/>
  <c r="AB481" i="6"/>
  <c r="AC481" i="6"/>
  <c r="AD481" i="6"/>
  <c r="AE481" i="6"/>
  <c r="CB482" i="6"/>
  <c r="AK481" i="6"/>
  <c r="AL481" i="6"/>
  <c r="AN481" i="6"/>
  <c r="AO481" i="6"/>
  <c r="C481" i="6"/>
  <c r="W481" i="6"/>
  <c r="X481" i="6"/>
  <c r="V481" i="6"/>
  <c r="H481" i="6"/>
  <c r="Z482" i="6"/>
  <c r="AA482" i="6"/>
  <c r="AB482" i="6"/>
  <c r="AC482" i="6"/>
  <c r="AD482" i="6"/>
  <c r="AE482" i="6"/>
  <c r="CB483" i="6"/>
  <c r="AK482" i="6"/>
  <c r="AL482" i="6"/>
  <c r="AN482" i="6"/>
  <c r="AO482" i="6"/>
  <c r="C482" i="6"/>
  <c r="W482" i="6"/>
  <c r="X482" i="6"/>
  <c r="V482" i="6"/>
  <c r="H482" i="6"/>
  <c r="Z483" i="6"/>
  <c r="AA483" i="6"/>
  <c r="AB483" i="6"/>
  <c r="AC483" i="6"/>
  <c r="AD483" i="6"/>
  <c r="AE483" i="6"/>
  <c r="CB484" i="6"/>
  <c r="AK483" i="6"/>
  <c r="AL483" i="6"/>
  <c r="AN483" i="6"/>
  <c r="AO483" i="6"/>
  <c r="C483" i="6"/>
  <c r="W483" i="6"/>
  <c r="X483" i="6"/>
  <c r="V483" i="6"/>
  <c r="H483" i="6"/>
  <c r="Z484" i="6"/>
  <c r="AA484" i="6"/>
  <c r="AB484" i="6"/>
  <c r="AC484" i="6"/>
  <c r="AD484" i="6"/>
  <c r="AE484" i="6"/>
  <c r="CB485" i="6"/>
  <c r="AK484" i="6"/>
  <c r="AL484" i="6"/>
  <c r="AN484" i="6"/>
  <c r="AO484" i="6"/>
  <c r="C484" i="6"/>
  <c r="W484" i="6"/>
  <c r="X484" i="6"/>
  <c r="V484" i="6"/>
  <c r="H484" i="6"/>
  <c r="Z485" i="6"/>
  <c r="AA485" i="6"/>
  <c r="AB485" i="6"/>
  <c r="AC485" i="6"/>
  <c r="AD485" i="6"/>
  <c r="AE485" i="6"/>
  <c r="CB486" i="6"/>
  <c r="AK485" i="6"/>
  <c r="AL485" i="6"/>
  <c r="AN485" i="6"/>
  <c r="AO485" i="6"/>
  <c r="C485" i="6"/>
  <c r="W485" i="6"/>
  <c r="H485" i="6"/>
  <c r="Z486" i="6"/>
  <c r="AA486" i="6"/>
  <c r="AB486" i="6"/>
  <c r="AC486" i="6"/>
  <c r="AD486" i="6"/>
  <c r="AE486" i="6"/>
  <c r="CB487" i="6"/>
  <c r="AK486" i="6"/>
  <c r="AL486" i="6"/>
  <c r="AN486" i="6"/>
  <c r="AO486" i="6"/>
  <c r="C486" i="6"/>
  <c r="W486" i="6"/>
  <c r="X486" i="6"/>
  <c r="V486" i="6"/>
  <c r="H486" i="6"/>
  <c r="Z487" i="6"/>
  <c r="AA487" i="6"/>
  <c r="AB487" i="6"/>
  <c r="AC487" i="6"/>
  <c r="AD487" i="6"/>
  <c r="AE487" i="6"/>
  <c r="CB488" i="6"/>
  <c r="AK487" i="6"/>
  <c r="AL487" i="6"/>
  <c r="AN487" i="6"/>
  <c r="AO487" i="6"/>
  <c r="C487" i="6"/>
  <c r="W487" i="6"/>
  <c r="X487" i="6"/>
  <c r="V487" i="6"/>
  <c r="H487" i="6"/>
  <c r="Z488" i="6"/>
  <c r="AA488" i="6"/>
  <c r="AB488" i="6"/>
  <c r="AC488" i="6"/>
  <c r="AD488" i="6"/>
  <c r="AE488" i="6"/>
  <c r="CB489" i="6"/>
  <c r="AK488" i="6"/>
  <c r="AL488" i="6"/>
  <c r="AN488" i="6"/>
  <c r="AO488" i="6"/>
  <c r="C488" i="6"/>
  <c r="W488" i="6"/>
  <c r="X488" i="6"/>
  <c r="V488" i="6"/>
  <c r="H488" i="6"/>
  <c r="Z489" i="6"/>
  <c r="AA489" i="6"/>
  <c r="AB489" i="6"/>
  <c r="AC489" i="6"/>
  <c r="AD489" i="6"/>
  <c r="AE489" i="6"/>
  <c r="CB490" i="6"/>
  <c r="AK489" i="6"/>
  <c r="AL489" i="6"/>
  <c r="AN489" i="6"/>
  <c r="AO489" i="6"/>
  <c r="C489" i="6"/>
  <c r="W489" i="6"/>
  <c r="X489" i="6"/>
  <c r="V489" i="6"/>
  <c r="H489" i="6"/>
  <c r="Z490" i="6"/>
  <c r="AA490" i="6"/>
  <c r="AB490" i="6"/>
  <c r="AC490" i="6"/>
  <c r="AD490" i="6"/>
  <c r="AE490" i="6"/>
  <c r="CB491" i="6"/>
  <c r="AK490" i="6"/>
  <c r="AL490" i="6"/>
  <c r="AN490" i="6"/>
  <c r="AO490" i="6"/>
  <c r="C490" i="6"/>
  <c r="W490" i="6"/>
  <c r="X490" i="6"/>
  <c r="V490" i="6"/>
  <c r="H490" i="6"/>
  <c r="Z491" i="6"/>
  <c r="AA491" i="6"/>
  <c r="AB491" i="6"/>
  <c r="AC491" i="6"/>
  <c r="AD491" i="6"/>
  <c r="AE491" i="6"/>
  <c r="CB492" i="6"/>
  <c r="AK491" i="6"/>
  <c r="AL491" i="6"/>
  <c r="AN491" i="6"/>
  <c r="AO491" i="6"/>
  <c r="C491" i="6"/>
  <c r="W491" i="6"/>
  <c r="X491" i="6"/>
  <c r="V491" i="6"/>
  <c r="H491" i="6"/>
  <c r="Z492" i="6"/>
  <c r="AA492" i="6"/>
  <c r="AB492" i="6"/>
  <c r="AC492" i="6"/>
  <c r="AD492" i="6"/>
  <c r="AE492" i="6"/>
  <c r="CB457" i="6"/>
  <c r="CB493" i="6"/>
  <c r="AK492" i="6"/>
  <c r="AL492" i="6"/>
  <c r="AN492" i="6"/>
  <c r="AO492" i="6"/>
  <c r="C492" i="6"/>
  <c r="W492" i="6"/>
  <c r="X492" i="6"/>
  <c r="V492" i="6"/>
  <c r="H492" i="6"/>
  <c r="G36" i="3"/>
  <c r="AD433" i="6"/>
  <c r="Z433" i="6"/>
  <c r="AA433" i="6"/>
  <c r="AB433" i="6"/>
  <c r="AC433" i="6"/>
  <c r="I433" i="6"/>
  <c r="AD434" i="6"/>
  <c r="Z434" i="6"/>
  <c r="AA434" i="6"/>
  <c r="AB434" i="6"/>
  <c r="AC434" i="6"/>
  <c r="I434" i="6"/>
  <c r="AD435" i="6"/>
  <c r="Z435" i="6"/>
  <c r="AA435" i="6"/>
  <c r="AB435" i="6"/>
  <c r="AC435" i="6"/>
  <c r="I435" i="6"/>
  <c r="AD436" i="6"/>
  <c r="Z436" i="6"/>
  <c r="AA436" i="6"/>
  <c r="AB436" i="6"/>
  <c r="AC436" i="6"/>
  <c r="I436" i="6"/>
  <c r="AD437" i="6"/>
  <c r="Z437" i="6"/>
  <c r="AA437" i="6"/>
  <c r="AB437" i="6"/>
  <c r="AC437" i="6"/>
  <c r="I437" i="6"/>
  <c r="AD438" i="6"/>
  <c r="Z438" i="6"/>
  <c r="AA438" i="6"/>
  <c r="AB438" i="6"/>
  <c r="AC438" i="6"/>
  <c r="I438" i="6"/>
  <c r="I439" i="6"/>
  <c r="AD440" i="6"/>
  <c r="Z440" i="6"/>
  <c r="AA440" i="6"/>
  <c r="AB440" i="6"/>
  <c r="AC440" i="6"/>
  <c r="I440" i="6"/>
  <c r="H33" i="3"/>
  <c r="AD408" i="6"/>
  <c r="AD409" i="6"/>
  <c r="AD410" i="6"/>
  <c r="AD411" i="6"/>
  <c r="AD412" i="6"/>
  <c r="AD413" i="6"/>
  <c r="AD414" i="6"/>
  <c r="AD415" i="6"/>
  <c r="AD416" i="6"/>
  <c r="AD417" i="6"/>
  <c r="AD418" i="6"/>
  <c r="AD419" i="6"/>
  <c r="AD420" i="6"/>
  <c r="AD421" i="6"/>
  <c r="AD422" i="6"/>
  <c r="AD423" i="6"/>
  <c r="AD424" i="6"/>
  <c r="AD425" i="6"/>
  <c r="V1771" i="4"/>
  <c r="AD426" i="6"/>
  <c r="AD427" i="6"/>
  <c r="Z408" i="6"/>
  <c r="Z409" i="6"/>
  <c r="Z410" i="6"/>
  <c r="Z411" i="6"/>
  <c r="Z412" i="6"/>
  <c r="Z413" i="6"/>
  <c r="Z414" i="6"/>
  <c r="Z415" i="6"/>
  <c r="Z416" i="6"/>
  <c r="Z417" i="6"/>
  <c r="Z418" i="6"/>
  <c r="Z419" i="6"/>
  <c r="Z420" i="6"/>
  <c r="Z421" i="6"/>
  <c r="Z422" i="6"/>
  <c r="Z423" i="6"/>
  <c r="Z424" i="6"/>
  <c r="Z425" i="6"/>
  <c r="R1771" i="4"/>
  <c r="Z426" i="6"/>
  <c r="Z427" i="6"/>
  <c r="AA408" i="6"/>
  <c r="AA409" i="6"/>
  <c r="AA410" i="6"/>
  <c r="AA411" i="6"/>
  <c r="AA412" i="6"/>
  <c r="AA413" i="6"/>
  <c r="AA414" i="6"/>
  <c r="AA415" i="6"/>
  <c r="AA416" i="6"/>
  <c r="AA417" i="6"/>
  <c r="AA418" i="6"/>
  <c r="AA419" i="6"/>
  <c r="AA420" i="6"/>
  <c r="AA421" i="6"/>
  <c r="AA422" i="6"/>
  <c r="AA423" i="6"/>
  <c r="AA424" i="6"/>
  <c r="AA425" i="6"/>
  <c r="S1771" i="4"/>
  <c r="AA426" i="6"/>
  <c r="AA427" i="6"/>
  <c r="AB408" i="6"/>
  <c r="AB409" i="6"/>
  <c r="AB410" i="6"/>
  <c r="AB411" i="6"/>
  <c r="AB412" i="6"/>
  <c r="AB413" i="6"/>
  <c r="AB414" i="6"/>
  <c r="AB415" i="6"/>
  <c r="AB416" i="6"/>
  <c r="AB417" i="6"/>
  <c r="AB418" i="6"/>
  <c r="AB419" i="6"/>
  <c r="AB420" i="6"/>
  <c r="AB421" i="6"/>
  <c r="AB422" i="6"/>
  <c r="AB423" i="6"/>
  <c r="AB424" i="6"/>
  <c r="AB425" i="6"/>
  <c r="T1771" i="4"/>
  <c r="AB426" i="6"/>
  <c r="AB427" i="6"/>
  <c r="AC408" i="6"/>
  <c r="AC409" i="6"/>
  <c r="AC410" i="6"/>
  <c r="AC411" i="6"/>
  <c r="AC412" i="6"/>
  <c r="AC413" i="6"/>
  <c r="AC414" i="6"/>
  <c r="AC415" i="6"/>
  <c r="AC416" i="6"/>
  <c r="AC417" i="6"/>
  <c r="AC418" i="6"/>
  <c r="AC419" i="6"/>
  <c r="AC420" i="6"/>
  <c r="AC421" i="6"/>
  <c r="AC422" i="6"/>
  <c r="AC423" i="6"/>
  <c r="AC424" i="6"/>
  <c r="AC425" i="6"/>
  <c r="U1771" i="4"/>
  <c r="AC426" i="6"/>
  <c r="AC427" i="6"/>
  <c r="I427" i="6"/>
  <c r="H30" i="3"/>
  <c r="Z393" i="6"/>
  <c r="Z394" i="6"/>
  <c r="Z395" i="6"/>
  <c r="Z396" i="6"/>
  <c r="Z397" i="6"/>
  <c r="Z398" i="6"/>
  <c r="AA393" i="6"/>
  <c r="AA394" i="6"/>
  <c r="AA395" i="6"/>
  <c r="AA396" i="6"/>
  <c r="AA397" i="6"/>
  <c r="AA398" i="6"/>
  <c r="AB393" i="6"/>
  <c r="AB394" i="6"/>
  <c r="AB395" i="6"/>
  <c r="AB396" i="6"/>
  <c r="AB397" i="6"/>
  <c r="AB398" i="6"/>
  <c r="AC393" i="6"/>
  <c r="AC394" i="6"/>
  <c r="AC395" i="6"/>
  <c r="AC396" i="6"/>
  <c r="AC397" i="6"/>
  <c r="AC398" i="6"/>
  <c r="AD393" i="6"/>
  <c r="AD394" i="6"/>
  <c r="AD395" i="6"/>
  <c r="AD396" i="6"/>
  <c r="AD397" i="6"/>
  <c r="AD398" i="6"/>
  <c r="AE393" i="6"/>
  <c r="AE394" i="6"/>
  <c r="AE395" i="6"/>
  <c r="AE396" i="6"/>
  <c r="AE397" i="6"/>
  <c r="AE398" i="6"/>
  <c r="AF398" i="6"/>
  <c r="AG398" i="6"/>
  <c r="AH398" i="6"/>
  <c r="AL393" i="6"/>
  <c r="AL394" i="6"/>
  <c r="AL395" i="6"/>
  <c r="AL396" i="6"/>
  <c r="AL397" i="6"/>
  <c r="AL398" i="6"/>
  <c r="AN393" i="6"/>
  <c r="AN394" i="6"/>
  <c r="AN395" i="6"/>
  <c r="AN396" i="6"/>
  <c r="AN397" i="6"/>
  <c r="AN398" i="6"/>
  <c r="AO393" i="6"/>
  <c r="AO394" i="6"/>
  <c r="AO395" i="6"/>
  <c r="AO396" i="6"/>
  <c r="AO397" i="6"/>
  <c r="AO398" i="6"/>
  <c r="C398" i="6"/>
  <c r="X398" i="6"/>
  <c r="I398" i="6"/>
  <c r="H28" i="3"/>
  <c r="W398" i="6"/>
  <c r="H398" i="6"/>
  <c r="G28" i="3"/>
  <c r="V398" i="6"/>
  <c r="G398" i="6"/>
  <c r="F28" i="3"/>
  <c r="W1495" i="4"/>
  <c r="AJ26" i="3"/>
  <c r="R1495" i="4"/>
  <c r="Z26" i="3"/>
  <c r="S1495" i="4"/>
  <c r="AB26" i="3"/>
  <c r="T1495" i="4"/>
  <c r="AD26" i="3"/>
  <c r="U1495" i="4"/>
  <c r="AF26" i="3"/>
  <c r="V1495" i="4"/>
  <c r="AH26" i="3"/>
  <c r="X1495" i="4"/>
  <c r="AL26" i="3"/>
  <c r="AP26" i="3"/>
  <c r="AV26" i="3"/>
  <c r="AZ26" i="3"/>
  <c r="Y1495" i="4"/>
  <c r="AN26" i="3"/>
  <c r="BF26" i="3"/>
  <c r="AI1495" i="4"/>
  <c r="BH26" i="3"/>
  <c r="AD1495" i="4"/>
  <c r="AX26" i="3"/>
  <c r="BD26" i="3"/>
  <c r="AF1495" i="4"/>
  <c r="BB26" i="3"/>
  <c r="BJ26" i="3"/>
  <c r="C26" i="3"/>
  <c r="AK26" i="3"/>
  <c r="I26" i="3"/>
  <c r="AI26" i="3"/>
  <c r="H26" i="3"/>
  <c r="AE26" i="3"/>
  <c r="F26" i="3"/>
  <c r="AA26" i="3"/>
  <c r="D26" i="3"/>
  <c r="Z328" i="6"/>
  <c r="AC328" i="6"/>
  <c r="AD328" i="6"/>
  <c r="AE328" i="6"/>
  <c r="Q328" i="6"/>
  <c r="AM328" i="6"/>
  <c r="C328" i="6"/>
  <c r="X328" i="6"/>
  <c r="I328" i="6"/>
  <c r="Z329" i="6"/>
  <c r="AC329" i="6"/>
  <c r="AD329" i="6"/>
  <c r="AE329" i="6"/>
  <c r="Q329" i="6"/>
  <c r="AM329" i="6"/>
  <c r="C329" i="6"/>
  <c r="X329" i="6"/>
  <c r="I329" i="6"/>
  <c r="Z330" i="6"/>
  <c r="AC330" i="6"/>
  <c r="AD330" i="6"/>
  <c r="AE330" i="6"/>
  <c r="Q330" i="6"/>
  <c r="AM330" i="6"/>
  <c r="C330" i="6"/>
  <c r="X330" i="6"/>
  <c r="I330" i="6"/>
  <c r="Z331" i="6"/>
  <c r="AC331" i="6"/>
  <c r="AD331" i="6"/>
  <c r="AE331" i="6"/>
  <c r="Q331" i="6"/>
  <c r="AM331" i="6"/>
  <c r="C331" i="6"/>
  <c r="X331" i="6"/>
  <c r="I331" i="6"/>
  <c r="Z332" i="6"/>
  <c r="AC332" i="6"/>
  <c r="AD332" i="6"/>
  <c r="AE332" i="6"/>
  <c r="Q332" i="6"/>
  <c r="AM332" i="6"/>
  <c r="C332" i="6"/>
  <c r="X332" i="6"/>
  <c r="I332" i="6"/>
  <c r="Z333" i="6"/>
  <c r="AC333" i="6"/>
  <c r="AD333" i="6"/>
  <c r="Q333" i="6"/>
  <c r="AM333" i="6"/>
  <c r="C333" i="6"/>
  <c r="X333" i="6"/>
  <c r="I333" i="6"/>
  <c r="Z334" i="6"/>
  <c r="AC334" i="6"/>
  <c r="AD334" i="6"/>
  <c r="Q334" i="6"/>
  <c r="AM334" i="6"/>
  <c r="C334" i="6"/>
  <c r="X334" i="6"/>
  <c r="I334" i="6"/>
  <c r="Z335" i="6"/>
  <c r="AC335" i="6"/>
  <c r="AD335" i="6"/>
  <c r="Q335" i="6"/>
  <c r="AM335" i="6"/>
  <c r="C335" i="6"/>
  <c r="X335" i="6"/>
  <c r="I335" i="6"/>
  <c r="Z336" i="6"/>
  <c r="AC336" i="6"/>
  <c r="AD336" i="6"/>
  <c r="Q336" i="6"/>
  <c r="AM336" i="6"/>
  <c r="C336" i="6"/>
  <c r="X336" i="6"/>
  <c r="I336" i="6"/>
  <c r="Z337" i="6"/>
  <c r="AC337" i="6"/>
  <c r="AD337" i="6"/>
  <c r="Q337" i="6"/>
  <c r="AM337" i="6"/>
  <c r="C337" i="6"/>
  <c r="X337" i="6"/>
  <c r="T337" i="6"/>
  <c r="U337" i="6"/>
  <c r="V337" i="6"/>
  <c r="W337" i="6"/>
  <c r="AS337" i="6"/>
  <c r="I337" i="6"/>
  <c r="Z338" i="6"/>
  <c r="AC338" i="6"/>
  <c r="AD338" i="6"/>
  <c r="Q338" i="6"/>
  <c r="AM338" i="6"/>
  <c r="C338" i="6"/>
  <c r="X338" i="6"/>
  <c r="I338" i="6"/>
  <c r="Z339" i="6"/>
  <c r="AC339" i="6"/>
  <c r="AD339" i="6"/>
  <c r="Q339" i="6"/>
  <c r="AM339" i="6"/>
  <c r="C339" i="6"/>
  <c r="X339" i="6"/>
  <c r="T339" i="6"/>
  <c r="U339" i="6"/>
  <c r="V339" i="6"/>
  <c r="W339" i="6"/>
  <c r="AS339" i="6"/>
  <c r="I339" i="6"/>
  <c r="Z340" i="6"/>
  <c r="AC340" i="6"/>
  <c r="AD340" i="6"/>
  <c r="Q340" i="6"/>
  <c r="AM340" i="6"/>
  <c r="C340" i="6"/>
  <c r="X340" i="6"/>
  <c r="T340" i="6"/>
  <c r="U340" i="6"/>
  <c r="V340" i="6"/>
  <c r="W340" i="6"/>
  <c r="AS340" i="6"/>
  <c r="I340" i="6"/>
  <c r="Z341" i="6"/>
  <c r="AC341" i="6"/>
  <c r="AD341" i="6"/>
  <c r="Q341" i="6"/>
  <c r="AM341" i="6"/>
  <c r="C341" i="6"/>
  <c r="X341" i="6"/>
  <c r="I341" i="6"/>
  <c r="Z342" i="6"/>
  <c r="AC342" i="6"/>
  <c r="AD342" i="6"/>
  <c r="Q342" i="6"/>
  <c r="AM342" i="6"/>
  <c r="C342" i="6"/>
  <c r="X342" i="6"/>
  <c r="I342" i="6"/>
  <c r="Z343" i="6"/>
  <c r="AC343" i="6"/>
  <c r="AD343" i="6"/>
  <c r="AE343" i="6"/>
  <c r="Q343" i="6"/>
  <c r="AM343" i="6"/>
  <c r="C343" i="6"/>
  <c r="X343" i="6"/>
  <c r="I343" i="6"/>
  <c r="Z344" i="6"/>
  <c r="AC344" i="6"/>
  <c r="AD344" i="6"/>
  <c r="AE344" i="6"/>
  <c r="Q344" i="6"/>
  <c r="AM344" i="6"/>
  <c r="C344" i="6"/>
  <c r="X344" i="6"/>
  <c r="I344" i="6"/>
  <c r="Z345" i="6"/>
  <c r="AC345" i="6"/>
  <c r="AD345" i="6"/>
  <c r="AE345" i="6"/>
  <c r="Q345" i="6"/>
  <c r="AM345" i="6"/>
  <c r="C345" i="6"/>
  <c r="X345" i="6"/>
  <c r="I345" i="6"/>
  <c r="Z346" i="6"/>
  <c r="AC346" i="6"/>
  <c r="AD346" i="6"/>
  <c r="AE346" i="6"/>
  <c r="Q346" i="6"/>
  <c r="AM346" i="6"/>
  <c r="C346" i="6"/>
  <c r="X346" i="6"/>
  <c r="I346" i="6"/>
  <c r="Z347" i="6"/>
  <c r="AC347" i="6"/>
  <c r="AD347" i="6"/>
  <c r="AE347" i="6"/>
  <c r="Q347" i="6"/>
  <c r="AM347" i="6"/>
  <c r="C347" i="6"/>
  <c r="X347" i="6"/>
  <c r="T347" i="6"/>
  <c r="U347" i="6"/>
  <c r="V347" i="6"/>
  <c r="W347" i="6"/>
  <c r="AS347" i="6"/>
  <c r="I347" i="6"/>
  <c r="Z348" i="6"/>
  <c r="AC348" i="6"/>
  <c r="AD348" i="6"/>
  <c r="AE348" i="6"/>
  <c r="Q348" i="6"/>
  <c r="AM348" i="6"/>
  <c r="C348" i="6"/>
  <c r="X348" i="6"/>
  <c r="I348" i="6"/>
  <c r="Z349" i="6"/>
  <c r="AC349" i="6"/>
  <c r="AD349" i="6"/>
  <c r="AE349" i="6"/>
  <c r="Q349" i="6"/>
  <c r="AM349" i="6"/>
  <c r="C349" i="6"/>
  <c r="X349" i="6"/>
  <c r="I349" i="6"/>
  <c r="Z350" i="6"/>
  <c r="AC350" i="6"/>
  <c r="AD350" i="6"/>
  <c r="AE350" i="6"/>
  <c r="Q350" i="6"/>
  <c r="AM350" i="6"/>
  <c r="C350" i="6"/>
  <c r="X350" i="6"/>
  <c r="I350" i="6"/>
  <c r="Z351" i="6"/>
  <c r="AC351" i="6"/>
  <c r="AD351" i="6"/>
  <c r="AE351" i="6"/>
  <c r="Q351" i="6"/>
  <c r="AM351" i="6"/>
  <c r="C351" i="6"/>
  <c r="X351" i="6"/>
  <c r="T351" i="6"/>
  <c r="U351" i="6"/>
  <c r="V351" i="6"/>
  <c r="W351" i="6"/>
  <c r="AS351" i="6"/>
  <c r="I351" i="6"/>
  <c r="Z352" i="6"/>
  <c r="AC352" i="6"/>
  <c r="AD352" i="6"/>
  <c r="AE352" i="6"/>
  <c r="Q352" i="6"/>
  <c r="AM352" i="6"/>
  <c r="C352" i="6"/>
  <c r="X352" i="6"/>
  <c r="I352" i="6"/>
  <c r="Z353" i="6"/>
  <c r="AC353" i="6"/>
  <c r="AD353" i="6"/>
  <c r="AE353" i="6"/>
  <c r="Q353" i="6"/>
  <c r="AM353" i="6"/>
  <c r="C353" i="6"/>
  <c r="X353" i="6"/>
  <c r="I353" i="6"/>
  <c r="Z354" i="6"/>
  <c r="AC354" i="6"/>
  <c r="AD354" i="6"/>
  <c r="AE354" i="6"/>
  <c r="Q354" i="6"/>
  <c r="AM354" i="6"/>
  <c r="C354" i="6"/>
  <c r="X354" i="6"/>
  <c r="I354" i="6"/>
  <c r="AD355" i="6"/>
  <c r="Z355" i="6"/>
  <c r="AC355" i="6"/>
  <c r="AE355" i="6"/>
  <c r="I355" i="6"/>
  <c r="H25" i="3"/>
  <c r="W328" i="6"/>
  <c r="T328" i="6"/>
  <c r="U328" i="6"/>
  <c r="V328" i="6"/>
  <c r="H328" i="6"/>
  <c r="W329" i="6"/>
  <c r="T329" i="6"/>
  <c r="U329" i="6"/>
  <c r="V329" i="6"/>
  <c r="H329" i="6"/>
  <c r="W330" i="6"/>
  <c r="T330" i="6"/>
  <c r="U330" i="6"/>
  <c r="V330" i="6"/>
  <c r="H330" i="6"/>
  <c r="W331" i="6"/>
  <c r="T331" i="6"/>
  <c r="U331" i="6"/>
  <c r="V331" i="6"/>
  <c r="H331" i="6"/>
  <c r="W332" i="6"/>
  <c r="T332" i="6"/>
  <c r="U332" i="6"/>
  <c r="V332" i="6"/>
  <c r="H332" i="6"/>
  <c r="W333" i="6"/>
  <c r="T333" i="6"/>
  <c r="U333" i="6"/>
  <c r="V333" i="6"/>
  <c r="H333" i="6"/>
  <c r="W334" i="6"/>
  <c r="T334" i="6"/>
  <c r="U334" i="6"/>
  <c r="V334" i="6"/>
  <c r="H334" i="6"/>
  <c r="W335" i="6"/>
  <c r="T335" i="6"/>
  <c r="U335" i="6"/>
  <c r="V335" i="6"/>
  <c r="H335" i="6"/>
  <c r="W336" i="6"/>
  <c r="T336" i="6"/>
  <c r="U336" i="6"/>
  <c r="V336" i="6"/>
  <c r="H336" i="6"/>
  <c r="P337" i="6"/>
  <c r="H337" i="6"/>
  <c r="W338" i="6"/>
  <c r="T338" i="6"/>
  <c r="U338" i="6"/>
  <c r="V338" i="6"/>
  <c r="H338" i="6"/>
  <c r="P339" i="6"/>
  <c r="H339" i="6"/>
  <c r="P340" i="6"/>
  <c r="H340" i="6"/>
  <c r="W341" i="6"/>
  <c r="T341" i="6"/>
  <c r="U341" i="6"/>
  <c r="V341" i="6"/>
  <c r="H341" i="6"/>
  <c r="W342" i="6"/>
  <c r="T342" i="6"/>
  <c r="U342" i="6"/>
  <c r="V342" i="6"/>
  <c r="H342" i="6"/>
  <c r="W343" i="6"/>
  <c r="T343" i="6"/>
  <c r="U343" i="6"/>
  <c r="V343" i="6"/>
  <c r="H343" i="6"/>
  <c r="W344" i="6"/>
  <c r="T344" i="6"/>
  <c r="U344" i="6"/>
  <c r="V344" i="6"/>
  <c r="H344" i="6"/>
  <c r="W345" i="6"/>
  <c r="T345" i="6"/>
  <c r="U345" i="6"/>
  <c r="V345" i="6"/>
  <c r="H345" i="6"/>
  <c r="W346" i="6"/>
  <c r="T346" i="6"/>
  <c r="U346" i="6"/>
  <c r="V346" i="6"/>
  <c r="H346" i="6"/>
  <c r="P347" i="6"/>
  <c r="H347" i="6"/>
  <c r="W348" i="6"/>
  <c r="T348" i="6"/>
  <c r="U348" i="6"/>
  <c r="V348" i="6"/>
  <c r="H348" i="6"/>
  <c r="W349" i="6"/>
  <c r="T349" i="6"/>
  <c r="U349" i="6"/>
  <c r="V349" i="6"/>
  <c r="H349" i="6"/>
  <c r="W350" i="6"/>
  <c r="T350" i="6"/>
  <c r="U350" i="6"/>
  <c r="V350" i="6"/>
  <c r="H350" i="6"/>
  <c r="P351" i="6"/>
  <c r="H351" i="6"/>
  <c r="W352" i="6"/>
  <c r="T352" i="6"/>
  <c r="U352" i="6"/>
  <c r="V352" i="6"/>
  <c r="H352" i="6"/>
  <c r="W353" i="6"/>
  <c r="T353" i="6"/>
  <c r="U353" i="6"/>
  <c r="V353" i="6"/>
  <c r="H353" i="6"/>
  <c r="W354" i="6"/>
  <c r="T354" i="6"/>
  <c r="U354" i="6"/>
  <c r="V354" i="6"/>
  <c r="H354" i="6"/>
  <c r="H355" i="6"/>
  <c r="G25" i="3"/>
  <c r="E328" i="6"/>
  <c r="E329" i="6"/>
  <c r="E330" i="6"/>
  <c r="E331" i="6"/>
  <c r="E332" i="6"/>
  <c r="E333" i="6"/>
  <c r="E334" i="6"/>
  <c r="E335" i="6"/>
  <c r="E336" i="6"/>
  <c r="M337" i="6"/>
  <c r="E337" i="6"/>
  <c r="E338" i="6"/>
  <c r="M339" i="6"/>
  <c r="E339" i="6"/>
  <c r="M340" i="6"/>
  <c r="E340" i="6"/>
  <c r="E341" i="6"/>
  <c r="E342" i="6"/>
  <c r="E343" i="6"/>
  <c r="E344" i="6"/>
  <c r="E345" i="6"/>
  <c r="E346" i="6"/>
  <c r="M347" i="6"/>
  <c r="E347" i="6"/>
  <c r="E348" i="6"/>
  <c r="E349" i="6"/>
  <c r="E350" i="6"/>
  <c r="M351" i="6"/>
  <c r="E351" i="6"/>
  <c r="E352" i="6"/>
  <c r="E353" i="6"/>
  <c r="E354" i="6"/>
  <c r="E355" i="6"/>
  <c r="D25" i="3"/>
  <c r="R1262" i="4"/>
  <c r="R1269" i="4"/>
  <c r="Z305" i="6"/>
  <c r="R1263" i="4"/>
  <c r="R1264" i="4"/>
  <c r="R1270" i="4"/>
  <c r="Z306" i="6"/>
  <c r="Z307" i="6"/>
  <c r="S1262" i="4"/>
  <c r="S1269" i="4"/>
  <c r="AA305" i="6"/>
  <c r="S1263" i="4"/>
  <c r="S1264" i="4"/>
  <c r="S1270" i="4"/>
  <c r="AA306" i="6"/>
  <c r="AA307" i="6"/>
  <c r="T1262" i="4"/>
  <c r="T1269" i="4"/>
  <c r="AB305" i="6"/>
  <c r="T1263" i="4"/>
  <c r="T1264" i="4"/>
  <c r="T1270" i="4"/>
  <c r="AB306" i="6"/>
  <c r="AB307" i="6"/>
  <c r="U1262" i="4"/>
  <c r="U1269" i="4"/>
  <c r="AC305" i="6"/>
  <c r="U1263" i="4"/>
  <c r="U1264" i="4"/>
  <c r="U1270" i="4"/>
  <c r="AC306" i="6"/>
  <c r="AC307" i="6"/>
  <c r="V1262" i="4"/>
  <c r="V1269" i="4"/>
  <c r="AD305" i="6"/>
  <c r="V1263" i="4"/>
  <c r="V1264" i="4"/>
  <c r="V1270" i="4"/>
  <c r="AD306" i="6"/>
  <c r="AD307" i="6"/>
  <c r="W1262" i="4"/>
  <c r="W1269" i="4"/>
  <c r="AE305" i="6"/>
  <c r="W1263" i="4"/>
  <c r="W1264" i="4"/>
  <c r="W1270" i="4"/>
  <c r="AE306" i="6"/>
  <c r="AE307" i="6"/>
  <c r="AF307" i="6"/>
  <c r="AG307" i="6"/>
  <c r="AH307" i="6"/>
  <c r="AJ307" i="6"/>
  <c r="AC1262" i="4"/>
  <c r="AC1269" i="4"/>
  <c r="AK305" i="6"/>
  <c r="AC1263" i="4"/>
  <c r="AC1264" i="4"/>
  <c r="AC1270" i="4"/>
  <c r="AK306" i="6"/>
  <c r="AK307" i="6"/>
  <c r="AD1262" i="4"/>
  <c r="AD1269" i="4"/>
  <c r="AL305" i="6"/>
  <c r="AD1263" i="4"/>
  <c r="AD1264" i="4"/>
  <c r="AD1270" i="4"/>
  <c r="AL306" i="6"/>
  <c r="AL307" i="6"/>
  <c r="AE1262" i="4"/>
  <c r="AE1269" i="4"/>
  <c r="AM305" i="6"/>
  <c r="AE1263" i="4"/>
  <c r="AE1264" i="4"/>
  <c r="AE1270" i="4"/>
  <c r="AM306" i="6"/>
  <c r="AM307" i="6"/>
  <c r="AF1262" i="4"/>
  <c r="AF1269" i="4"/>
  <c r="AN305" i="6"/>
  <c r="AF1263" i="4"/>
  <c r="AF1264" i="4"/>
  <c r="AF1270" i="4"/>
  <c r="AN306" i="6"/>
  <c r="AN307" i="6"/>
  <c r="AG1262" i="4"/>
  <c r="AG1269" i="4"/>
  <c r="AO305" i="6"/>
  <c r="AG1263" i="4"/>
  <c r="AG1264" i="4"/>
  <c r="AG1270" i="4"/>
  <c r="AO306" i="6"/>
  <c r="AO307" i="6"/>
  <c r="AH1262" i="4"/>
  <c r="AH1269" i="4"/>
  <c r="AP305" i="6"/>
  <c r="AH1263" i="4"/>
  <c r="AH1264" i="4"/>
  <c r="AH1270" i="4"/>
  <c r="AP306" i="6"/>
  <c r="AP307" i="6"/>
  <c r="AI1262" i="4"/>
  <c r="AI1269" i="4"/>
  <c r="AQ305" i="6"/>
  <c r="AI1263" i="4"/>
  <c r="AI1264" i="4"/>
  <c r="AI1270" i="4"/>
  <c r="AQ306" i="6"/>
  <c r="AQ307" i="6"/>
  <c r="C307" i="6"/>
  <c r="X307" i="6"/>
  <c r="I307" i="6"/>
  <c r="H22" i="3"/>
  <c r="W307" i="6"/>
  <c r="H307" i="6"/>
  <c r="G22" i="3"/>
  <c r="V307" i="6"/>
  <c r="G307" i="6"/>
  <c r="F22" i="3"/>
  <c r="U307" i="6"/>
  <c r="F307" i="6"/>
  <c r="E22" i="3"/>
  <c r="T307" i="6"/>
  <c r="E307" i="6"/>
  <c r="D22" i="3"/>
  <c r="AD281" i="6"/>
  <c r="Z281" i="6"/>
  <c r="AA281" i="6"/>
  <c r="AB281" i="6"/>
  <c r="AC281" i="6"/>
  <c r="AE281" i="6"/>
  <c r="I281" i="6"/>
  <c r="AD282" i="6"/>
  <c r="Z282" i="6"/>
  <c r="AA282" i="6"/>
  <c r="AB282" i="6"/>
  <c r="AC282" i="6"/>
  <c r="AE282" i="6"/>
  <c r="I282" i="6"/>
  <c r="AD283" i="6"/>
  <c r="Z283" i="6"/>
  <c r="AA283" i="6"/>
  <c r="AB283" i="6"/>
  <c r="AC283" i="6"/>
  <c r="AE283" i="6"/>
  <c r="I283" i="6"/>
  <c r="AD284" i="6"/>
  <c r="Z284" i="6"/>
  <c r="AA284" i="6"/>
  <c r="AB284" i="6"/>
  <c r="AC284" i="6"/>
  <c r="AE284" i="6"/>
  <c r="I284" i="6"/>
  <c r="AD285" i="6"/>
  <c r="Z285" i="6"/>
  <c r="AA285" i="6"/>
  <c r="AB285" i="6"/>
  <c r="AC285" i="6"/>
  <c r="AE285" i="6"/>
  <c r="I285" i="6"/>
  <c r="AD286" i="6"/>
  <c r="Z286" i="6"/>
  <c r="AA286" i="6"/>
  <c r="AB286" i="6"/>
  <c r="AC286" i="6"/>
  <c r="AE286" i="6"/>
  <c r="I286" i="6"/>
  <c r="AD287" i="6"/>
  <c r="Z287" i="6"/>
  <c r="AA287" i="6"/>
  <c r="AB287" i="6"/>
  <c r="AC287" i="6"/>
  <c r="AE287" i="6"/>
  <c r="I287" i="6"/>
  <c r="AD288" i="6"/>
  <c r="Z288" i="6"/>
  <c r="AA288" i="6"/>
  <c r="AB288" i="6"/>
  <c r="AC288" i="6"/>
  <c r="AE288" i="6"/>
  <c r="I288" i="6"/>
  <c r="AD289" i="6"/>
  <c r="Z289" i="6"/>
  <c r="AA289" i="6"/>
  <c r="AB289" i="6"/>
  <c r="AC289" i="6"/>
  <c r="AE289" i="6"/>
  <c r="AF289" i="6"/>
  <c r="AG289" i="6"/>
  <c r="I289" i="6"/>
  <c r="H19" i="3"/>
  <c r="H281" i="6"/>
  <c r="H282" i="6"/>
  <c r="H283" i="6"/>
  <c r="H284" i="6"/>
  <c r="H285" i="6"/>
  <c r="H286" i="6"/>
  <c r="H287" i="6"/>
  <c r="H288" i="6"/>
  <c r="H289" i="6"/>
  <c r="G19" i="3"/>
  <c r="Z274" i="6"/>
  <c r="AA274" i="6"/>
  <c r="AB274" i="6"/>
  <c r="AC274" i="6"/>
  <c r="AD274" i="6"/>
  <c r="AE274" i="6"/>
  <c r="AL274" i="6"/>
  <c r="AN274" i="6"/>
  <c r="AO274" i="6"/>
  <c r="AP274" i="6"/>
  <c r="C274" i="6"/>
  <c r="X274" i="6"/>
  <c r="T274" i="6"/>
  <c r="U274" i="6"/>
  <c r="V274" i="6"/>
  <c r="W274" i="6"/>
  <c r="I274" i="6"/>
  <c r="Z275" i="6"/>
  <c r="AA275" i="6"/>
  <c r="AB275" i="6"/>
  <c r="AC275" i="6"/>
  <c r="AD275" i="6"/>
  <c r="AE275" i="6"/>
  <c r="AL275" i="6"/>
  <c r="AN275" i="6"/>
  <c r="AO275" i="6"/>
  <c r="AP275" i="6"/>
  <c r="C275" i="6"/>
  <c r="X275" i="6"/>
  <c r="I275" i="6"/>
  <c r="Z276" i="6"/>
  <c r="AA276" i="6"/>
  <c r="AB276" i="6"/>
  <c r="AC276" i="6"/>
  <c r="AD276" i="6"/>
  <c r="AE276" i="6"/>
  <c r="AL276" i="6"/>
  <c r="AN276" i="6"/>
  <c r="AO276" i="6"/>
  <c r="AP276" i="6"/>
  <c r="C276" i="6"/>
  <c r="X276" i="6"/>
  <c r="T276" i="6"/>
  <c r="U276" i="6"/>
  <c r="V276" i="6"/>
  <c r="W276" i="6"/>
  <c r="I276" i="6"/>
  <c r="Z277" i="6"/>
  <c r="AA277" i="6"/>
  <c r="AB277" i="6"/>
  <c r="AC277" i="6"/>
  <c r="AD277" i="6"/>
  <c r="AE277" i="6"/>
  <c r="AL277" i="6"/>
  <c r="AN277" i="6"/>
  <c r="AO277" i="6"/>
  <c r="AP277" i="6"/>
  <c r="C277" i="6"/>
  <c r="X277" i="6"/>
  <c r="T277" i="6"/>
  <c r="U277" i="6"/>
  <c r="V277" i="6"/>
  <c r="W277" i="6"/>
  <c r="I277" i="6"/>
  <c r="AD278" i="6"/>
  <c r="AD279" i="6"/>
  <c r="AC278" i="6"/>
  <c r="AC279" i="6"/>
  <c r="I279" i="6"/>
  <c r="H18" i="3"/>
  <c r="H274" i="6"/>
  <c r="W275" i="6"/>
  <c r="T275" i="6"/>
  <c r="U275" i="6"/>
  <c r="V275" i="6"/>
  <c r="H275" i="6"/>
  <c r="H276" i="6"/>
  <c r="H277" i="6"/>
  <c r="H279" i="6"/>
  <c r="G18" i="3"/>
  <c r="AD247" i="6"/>
  <c r="AD248" i="6"/>
  <c r="AD249" i="6"/>
  <c r="AD250" i="6"/>
  <c r="AD251" i="6"/>
  <c r="AD252" i="6"/>
  <c r="AD253" i="6"/>
  <c r="AD254" i="6"/>
  <c r="AD255" i="6"/>
  <c r="AD256" i="6"/>
  <c r="AD257" i="6"/>
  <c r="AD258" i="6"/>
  <c r="AD259" i="6"/>
  <c r="AD261" i="6"/>
  <c r="AD262" i="6"/>
  <c r="Z247" i="6"/>
  <c r="Z248" i="6"/>
  <c r="Z249" i="6"/>
  <c r="Z250" i="6"/>
  <c r="Z251" i="6"/>
  <c r="Z252" i="6"/>
  <c r="Z253" i="6"/>
  <c r="Z254" i="6"/>
  <c r="Z255" i="6"/>
  <c r="Z256" i="6"/>
  <c r="Z257" i="6"/>
  <c r="Z258" i="6"/>
  <c r="Z259" i="6"/>
  <c r="Z261" i="6"/>
  <c r="Z262" i="6"/>
  <c r="AC247" i="6"/>
  <c r="AC248" i="6"/>
  <c r="AC249" i="6"/>
  <c r="AC250" i="6"/>
  <c r="AC251" i="6"/>
  <c r="AC252" i="6"/>
  <c r="AC253" i="6"/>
  <c r="AC254" i="6"/>
  <c r="AC255" i="6"/>
  <c r="AC256" i="6"/>
  <c r="AC257" i="6"/>
  <c r="AC258" i="6"/>
  <c r="AC259" i="6"/>
  <c r="AC261" i="6"/>
  <c r="AC262" i="6"/>
  <c r="I262" i="6"/>
  <c r="H17" i="3"/>
  <c r="H262" i="6"/>
  <c r="G17" i="3"/>
  <c r="E262" i="6"/>
  <c r="D17" i="3"/>
  <c r="AD226" i="6"/>
  <c r="Z226" i="6"/>
  <c r="AA226" i="6"/>
  <c r="AB226" i="6"/>
  <c r="AC226" i="6"/>
  <c r="AE226" i="6"/>
  <c r="I226" i="6"/>
  <c r="AD227" i="6"/>
  <c r="Z227" i="6"/>
  <c r="AA227" i="6"/>
  <c r="AB227" i="6"/>
  <c r="AC227" i="6"/>
  <c r="AE227" i="6"/>
  <c r="I227" i="6"/>
  <c r="AD228" i="6"/>
  <c r="Z228" i="6"/>
  <c r="AA228" i="6"/>
  <c r="AB228" i="6"/>
  <c r="AC228" i="6"/>
  <c r="AE228" i="6"/>
  <c r="I228" i="6"/>
  <c r="AD229" i="6"/>
  <c r="Z229" i="6"/>
  <c r="AA229" i="6"/>
  <c r="AB229" i="6"/>
  <c r="AC229" i="6"/>
  <c r="AE229" i="6"/>
  <c r="I229" i="6"/>
  <c r="AD230" i="6"/>
  <c r="Z230" i="6"/>
  <c r="AA230" i="6"/>
  <c r="AB230" i="6"/>
  <c r="AC230" i="6"/>
  <c r="AE230" i="6"/>
  <c r="I230" i="6"/>
  <c r="AD231" i="6"/>
  <c r="Z231" i="6"/>
  <c r="AA231" i="6"/>
  <c r="AB231" i="6"/>
  <c r="AC231" i="6"/>
  <c r="AE231" i="6"/>
  <c r="I231" i="6"/>
  <c r="AD232" i="6"/>
  <c r="Z232" i="6"/>
  <c r="AA232" i="6"/>
  <c r="AB232" i="6"/>
  <c r="AC232" i="6"/>
  <c r="AE232" i="6"/>
  <c r="I232" i="6"/>
  <c r="AD233" i="6"/>
  <c r="Z233" i="6"/>
  <c r="AA233" i="6"/>
  <c r="AB233" i="6"/>
  <c r="AC233" i="6"/>
  <c r="AE233" i="6"/>
  <c r="I233" i="6"/>
  <c r="AD234" i="6"/>
  <c r="Z234" i="6"/>
  <c r="AA234" i="6"/>
  <c r="AB234" i="6"/>
  <c r="AC234" i="6"/>
  <c r="AE234" i="6"/>
  <c r="AF234" i="6"/>
  <c r="AG234" i="6"/>
  <c r="I234" i="6"/>
  <c r="H15" i="3"/>
  <c r="AD181" i="6"/>
  <c r="Z181" i="6"/>
  <c r="AA181" i="6"/>
  <c r="AB181" i="6"/>
  <c r="AC181" i="6"/>
  <c r="AE181" i="6"/>
  <c r="I181" i="6"/>
  <c r="AD182" i="6"/>
  <c r="Z182" i="6"/>
  <c r="AA182" i="6"/>
  <c r="AB182" i="6"/>
  <c r="AC182" i="6"/>
  <c r="AE182" i="6"/>
  <c r="I182" i="6"/>
  <c r="AD183" i="6"/>
  <c r="Z183" i="6"/>
  <c r="AA183" i="6"/>
  <c r="AB183" i="6"/>
  <c r="AC183" i="6"/>
  <c r="AE183" i="6"/>
  <c r="I183" i="6"/>
  <c r="AD184" i="6"/>
  <c r="Z184" i="6"/>
  <c r="AA184" i="6"/>
  <c r="AB184" i="6"/>
  <c r="AC184" i="6"/>
  <c r="AE184" i="6"/>
  <c r="I184" i="6"/>
  <c r="AD185" i="6"/>
  <c r="Z185" i="6"/>
  <c r="AA185" i="6"/>
  <c r="AB185" i="6"/>
  <c r="AC185" i="6"/>
  <c r="AE185" i="6"/>
  <c r="I185" i="6"/>
  <c r="AD186" i="6"/>
  <c r="Z186" i="6"/>
  <c r="AA186" i="6"/>
  <c r="AB186" i="6"/>
  <c r="AC186" i="6"/>
  <c r="AE186" i="6"/>
  <c r="I186" i="6"/>
  <c r="AD188" i="6"/>
  <c r="Z188" i="6"/>
  <c r="AA188" i="6"/>
  <c r="AB188" i="6"/>
  <c r="AC188" i="6"/>
  <c r="AE188" i="6"/>
  <c r="I188" i="6"/>
  <c r="AD189" i="6"/>
  <c r="Z189" i="6"/>
  <c r="AA189" i="6"/>
  <c r="AB189" i="6"/>
  <c r="AC189" i="6"/>
  <c r="AE189" i="6"/>
  <c r="I189" i="6"/>
  <c r="AD187" i="6"/>
  <c r="AD190" i="6"/>
  <c r="Z187" i="6"/>
  <c r="Z190" i="6"/>
  <c r="AA187" i="6"/>
  <c r="AA190" i="6"/>
  <c r="AB187" i="6"/>
  <c r="AB190" i="6"/>
  <c r="AC187" i="6"/>
  <c r="AC190" i="6"/>
  <c r="AE187" i="6"/>
  <c r="AE190" i="6"/>
  <c r="AF190" i="6"/>
  <c r="AG190" i="6"/>
  <c r="I190" i="6"/>
  <c r="H13" i="3"/>
  <c r="V514" i="4"/>
  <c r="AH11" i="3"/>
  <c r="U514" i="4"/>
  <c r="AF11" i="3"/>
  <c r="H11" i="3"/>
  <c r="G11" i="3"/>
  <c r="Z137" i="6"/>
  <c r="AA137" i="6"/>
  <c r="AB137" i="6"/>
  <c r="AC137" i="6"/>
  <c r="AD137" i="6"/>
  <c r="AE137" i="6"/>
  <c r="AL137" i="6"/>
  <c r="AN137" i="6"/>
  <c r="AO137" i="6"/>
  <c r="AP137" i="6"/>
  <c r="C137" i="6"/>
  <c r="T137" i="6"/>
  <c r="U137" i="6"/>
  <c r="V137" i="6"/>
  <c r="W137" i="6"/>
  <c r="X137" i="6"/>
  <c r="Y137" i="6"/>
  <c r="I137" i="6"/>
  <c r="Z138" i="6"/>
  <c r="AA138" i="6"/>
  <c r="AB138" i="6"/>
  <c r="AC138" i="6"/>
  <c r="AD138" i="6"/>
  <c r="AE138" i="6"/>
  <c r="AL138" i="6"/>
  <c r="AN138" i="6"/>
  <c r="AO138" i="6"/>
  <c r="AP138" i="6"/>
  <c r="C138" i="6"/>
  <c r="T138" i="6"/>
  <c r="U138" i="6"/>
  <c r="V138" i="6"/>
  <c r="W138" i="6"/>
  <c r="X138" i="6"/>
  <c r="Y138" i="6"/>
  <c r="I138" i="6"/>
  <c r="Z139" i="6"/>
  <c r="AA139" i="6"/>
  <c r="AB139" i="6"/>
  <c r="AC139" i="6"/>
  <c r="AD139" i="6"/>
  <c r="AE139" i="6"/>
  <c r="AL139" i="6"/>
  <c r="AN139" i="6"/>
  <c r="AO139" i="6"/>
  <c r="AP139" i="6"/>
  <c r="C139" i="6"/>
  <c r="T139" i="6"/>
  <c r="U139" i="6"/>
  <c r="V139" i="6"/>
  <c r="W139" i="6"/>
  <c r="X139" i="6"/>
  <c r="Y139" i="6"/>
  <c r="I139" i="6"/>
  <c r="Z140" i="6"/>
  <c r="AA140" i="6"/>
  <c r="AB140" i="6"/>
  <c r="AC140" i="6"/>
  <c r="AD140" i="6"/>
  <c r="AE140" i="6"/>
  <c r="AL140" i="6"/>
  <c r="AN140" i="6"/>
  <c r="AO140" i="6"/>
  <c r="AP140" i="6"/>
  <c r="C140" i="6"/>
  <c r="T140" i="6"/>
  <c r="U140" i="6"/>
  <c r="V140" i="6"/>
  <c r="W140" i="6"/>
  <c r="X140" i="6"/>
  <c r="Y140" i="6"/>
  <c r="I140" i="6"/>
  <c r="Z141" i="6"/>
  <c r="AA141" i="6"/>
  <c r="AB141" i="6"/>
  <c r="AC141" i="6"/>
  <c r="AD141" i="6"/>
  <c r="AE141" i="6"/>
  <c r="AL141" i="6"/>
  <c r="AN141" i="6"/>
  <c r="AO141" i="6"/>
  <c r="AP141" i="6"/>
  <c r="C141" i="6"/>
  <c r="T141" i="6"/>
  <c r="U141" i="6"/>
  <c r="V141" i="6"/>
  <c r="W141" i="6"/>
  <c r="X141" i="6"/>
  <c r="Y141" i="6"/>
  <c r="I141" i="6"/>
  <c r="Z142" i="6"/>
  <c r="AA142" i="6"/>
  <c r="AB142" i="6"/>
  <c r="AC142" i="6"/>
  <c r="AD142" i="6"/>
  <c r="AE142" i="6"/>
  <c r="AL142" i="6"/>
  <c r="AN142" i="6"/>
  <c r="AO142" i="6"/>
  <c r="AP142" i="6"/>
  <c r="C142" i="6"/>
  <c r="T142" i="6"/>
  <c r="U142" i="6"/>
  <c r="V142" i="6"/>
  <c r="W142" i="6"/>
  <c r="X142" i="6"/>
  <c r="Y142" i="6"/>
  <c r="I142" i="6"/>
  <c r="Z143" i="6"/>
  <c r="AA143" i="6"/>
  <c r="AB143" i="6"/>
  <c r="AC143" i="6"/>
  <c r="AD143" i="6"/>
  <c r="AE143" i="6"/>
  <c r="AL143" i="6"/>
  <c r="AN143" i="6"/>
  <c r="AO143" i="6"/>
  <c r="AP143" i="6"/>
  <c r="C143" i="6"/>
  <c r="T143" i="6"/>
  <c r="U143" i="6"/>
  <c r="V143" i="6"/>
  <c r="W143" i="6"/>
  <c r="X143" i="6"/>
  <c r="Y143" i="6"/>
  <c r="I143" i="6"/>
  <c r="Z144" i="6"/>
  <c r="AA144" i="6"/>
  <c r="AB144" i="6"/>
  <c r="AC144" i="6"/>
  <c r="AD144" i="6"/>
  <c r="AE144" i="6"/>
  <c r="AL144" i="6"/>
  <c r="AN144" i="6"/>
  <c r="AO144" i="6"/>
  <c r="AP144" i="6"/>
  <c r="C144" i="6"/>
  <c r="T144" i="6"/>
  <c r="U144" i="6"/>
  <c r="V144" i="6"/>
  <c r="W144" i="6"/>
  <c r="X144" i="6"/>
  <c r="Y144" i="6"/>
  <c r="I144" i="6"/>
  <c r="Z145" i="6"/>
  <c r="AA145" i="6"/>
  <c r="AB145" i="6"/>
  <c r="AC145" i="6"/>
  <c r="AD145" i="6"/>
  <c r="AE145" i="6"/>
  <c r="AL145" i="6"/>
  <c r="AN145" i="6"/>
  <c r="AO145" i="6"/>
  <c r="AP145" i="6"/>
  <c r="C145" i="6"/>
  <c r="T145" i="6"/>
  <c r="U145" i="6"/>
  <c r="V145" i="6"/>
  <c r="W145" i="6"/>
  <c r="X145" i="6"/>
  <c r="Y145" i="6"/>
  <c r="I145" i="6"/>
  <c r="Z146" i="6"/>
  <c r="AA146" i="6"/>
  <c r="AB146" i="6"/>
  <c r="AC146" i="6"/>
  <c r="AD146" i="6"/>
  <c r="AE146" i="6"/>
  <c r="AL146" i="6"/>
  <c r="AN146" i="6"/>
  <c r="AO146" i="6"/>
  <c r="AP146" i="6"/>
  <c r="C146" i="6"/>
  <c r="T146" i="6"/>
  <c r="U146" i="6"/>
  <c r="V146" i="6"/>
  <c r="W146" i="6"/>
  <c r="X146" i="6"/>
  <c r="Y146" i="6"/>
  <c r="I146" i="6"/>
  <c r="Z147" i="6"/>
  <c r="AA147" i="6"/>
  <c r="AB147" i="6"/>
  <c r="AC147" i="6"/>
  <c r="AD147" i="6"/>
  <c r="AE147" i="6"/>
  <c r="AL147" i="6"/>
  <c r="AN147" i="6"/>
  <c r="AO147" i="6"/>
  <c r="AP147" i="6"/>
  <c r="C147" i="6"/>
  <c r="T147" i="6"/>
  <c r="U147" i="6"/>
  <c r="V147" i="6"/>
  <c r="W147" i="6"/>
  <c r="X147" i="6"/>
  <c r="Y147" i="6"/>
  <c r="I147" i="6"/>
  <c r="Z148" i="6"/>
  <c r="AA148" i="6"/>
  <c r="AB148" i="6"/>
  <c r="AC148" i="6"/>
  <c r="AD148" i="6"/>
  <c r="AE148" i="6"/>
  <c r="AL148" i="6"/>
  <c r="AN148" i="6"/>
  <c r="AO148" i="6"/>
  <c r="AP148" i="6"/>
  <c r="C148" i="6"/>
  <c r="T148" i="6"/>
  <c r="U148" i="6"/>
  <c r="V148" i="6"/>
  <c r="W148" i="6"/>
  <c r="X148" i="6"/>
  <c r="Y148" i="6"/>
  <c r="I148" i="6"/>
  <c r="Z149" i="6"/>
  <c r="AA149" i="6"/>
  <c r="AB149" i="6"/>
  <c r="AC149" i="6"/>
  <c r="AD149" i="6"/>
  <c r="AE149" i="6"/>
  <c r="AL149" i="6"/>
  <c r="AN149" i="6"/>
  <c r="AO149" i="6"/>
  <c r="AP149" i="6"/>
  <c r="C149" i="6"/>
  <c r="T149" i="6"/>
  <c r="U149" i="6"/>
  <c r="V149" i="6"/>
  <c r="W149" i="6"/>
  <c r="X149" i="6"/>
  <c r="Y149" i="6"/>
  <c r="I149" i="6"/>
  <c r="Z150" i="6"/>
  <c r="AA150" i="6"/>
  <c r="AB150" i="6"/>
  <c r="AC150" i="6"/>
  <c r="AD150" i="6"/>
  <c r="AE150" i="6"/>
  <c r="AL150" i="6"/>
  <c r="AN150" i="6"/>
  <c r="AO150" i="6"/>
  <c r="AP150" i="6"/>
  <c r="C150" i="6"/>
  <c r="T150" i="6"/>
  <c r="U150" i="6"/>
  <c r="V150" i="6"/>
  <c r="W150" i="6"/>
  <c r="X150" i="6"/>
  <c r="Y150" i="6"/>
  <c r="I150" i="6"/>
  <c r="Z151" i="6"/>
  <c r="AA151" i="6"/>
  <c r="AB151" i="6"/>
  <c r="AC151" i="6"/>
  <c r="AD151" i="6"/>
  <c r="AE151" i="6"/>
  <c r="AF151" i="6"/>
  <c r="AG151" i="6"/>
  <c r="AH151" i="6"/>
  <c r="AL151" i="6"/>
  <c r="AM151" i="6"/>
  <c r="AN151" i="6"/>
  <c r="AO151" i="6"/>
  <c r="AP151" i="6"/>
  <c r="C151" i="6"/>
  <c r="X151" i="6"/>
  <c r="I151" i="6"/>
  <c r="H10" i="3"/>
  <c r="H137" i="6"/>
  <c r="H138" i="6"/>
  <c r="H139" i="6"/>
  <c r="H140" i="6"/>
  <c r="H141" i="6"/>
  <c r="H142" i="6"/>
  <c r="H143" i="6"/>
  <c r="H144" i="6"/>
  <c r="H145" i="6"/>
  <c r="H146" i="6"/>
  <c r="H147" i="6"/>
  <c r="H148" i="6"/>
  <c r="H149" i="6"/>
  <c r="H150" i="6"/>
  <c r="W151" i="6"/>
  <c r="H151" i="6"/>
  <c r="G10" i="3"/>
  <c r="G137" i="6"/>
  <c r="G138" i="6"/>
  <c r="G139" i="6"/>
  <c r="G140" i="6"/>
  <c r="G141" i="6"/>
  <c r="G142" i="6"/>
  <c r="G143" i="6"/>
  <c r="G144" i="6"/>
  <c r="G145" i="6"/>
  <c r="G146" i="6"/>
  <c r="G147" i="6"/>
  <c r="G148" i="6"/>
  <c r="G149" i="6"/>
  <c r="G150" i="6"/>
  <c r="V151" i="6"/>
  <c r="G151" i="6"/>
  <c r="F10" i="3"/>
  <c r="V238" i="4"/>
  <c r="AD105" i="6"/>
  <c r="AD106" i="6"/>
  <c r="R238" i="4"/>
  <c r="Z105" i="6"/>
  <c r="Z106" i="6"/>
  <c r="S238" i="4"/>
  <c r="AA105" i="6"/>
  <c r="AA106" i="6"/>
  <c r="T238" i="4"/>
  <c r="AB105" i="6"/>
  <c r="AB106" i="6"/>
  <c r="U238" i="4"/>
  <c r="AC105" i="6"/>
  <c r="AC106" i="6"/>
  <c r="W238" i="4"/>
  <c r="AE105" i="6"/>
  <c r="AE106" i="6"/>
  <c r="I106" i="6"/>
  <c r="H8" i="3"/>
  <c r="Z27" i="6"/>
  <c r="AA27" i="6"/>
  <c r="AB27" i="6"/>
  <c r="AC27" i="6"/>
  <c r="AD27" i="6"/>
  <c r="AE27" i="6"/>
  <c r="AL27" i="6"/>
  <c r="AM27" i="6"/>
  <c r="AN27" i="6"/>
  <c r="AO27" i="6"/>
  <c r="C27" i="6"/>
  <c r="X27" i="6"/>
  <c r="V27" i="6"/>
  <c r="W27" i="6"/>
  <c r="I27" i="6"/>
  <c r="Z28" i="6"/>
  <c r="AA28" i="6"/>
  <c r="AB28" i="6"/>
  <c r="AC28" i="6"/>
  <c r="AD28" i="6"/>
  <c r="AE28" i="6"/>
  <c r="AL28" i="6"/>
  <c r="AM28" i="6"/>
  <c r="AN28" i="6"/>
  <c r="AO28" i="6"/>
  <c r="C28" i="6"/>
  <c r="X28" i="6"/>
  <c r="V28" i="6"/>
  <c r="W28" i="6"/>
  <c r="I28" i="6"/>
  <c r="Z29" i="6"/>
  <c r="AA29" i="6"/>
  <c r="AB29" i="6"/>
  <c r="AC29" i="6"/>
  <c r="AD29" i="6"/>
  <c r="AE29" i="6"/>
  <c r="AL29" i="6"/>
  <c r="AM29" i="6"/>
  <c r="AN29" i="6"/>
  <c r="AO29" i="6"/>
  <c r="C29" i="6"/>
  <c r="X29" i="6"/>
  <c r="V29" i="6"/>
  <c r="W29" i="6"/>
  <c r="I29" i="6"/>
  <c r="C30" i="6"/>
  <c r="X30" i="6"/>
  <c r="V30" i="6"/>
  <c r="W30" i="6"/>
  <c r="I30" i="6"/>
  <c r="AD32" i="6"/>
  <c r="AB32" i="6"/>
  <c r="AC32" i="6"/>
  <c r="I32" i="6"/>
  <c r="H5" i="3"/>
  <c r="H27" i="6"/>
  <c r="H28" i="6"/>
  <c r="H29" i="6"/>
  <c r="H30" i="6"/>
  <c r="H32" i="6"/>
  <c r="G5" i="3"/>
  <c r="G27" i="6"/>
  <c r="G28" i="6"/>
  <c r="G29" i="6"/>
  <c r="G30" i="6"/>
  <c r="G32" i="6"/>
  <c r="F5" i="3"/>
  <c r="AE526" i="6"/>
  <c r="AD526" i="6"/>
  <c r="AC526" i="6"/>
  <c r="Z526" i="6"/>
  <c r="AE525" i="6"/>
  <c r="AD525" i="6"/>
  <c r="AC525" i="6"/>
  <c r="Z525" i="6"/>
  <c r="AE524" i="6"/>
  <c r="AD524" i="6"/>
  <c r="AC524" i="6"/>
  <c r="Z524" i="6"/>
  <c r="AE523" i="6"/>
  <c r="AD523" i="6"/>
  <c r="AC523" i="6"/>
  <c r="Z523" i="6"/>
  <c r="AE522" i="6"/>
  <c r="AD522" i="6"/>
  <c r="AC522" i="6"/>
  <c r="Z522" i="6"/>
  <c r="AE521" i="6"/>
  <c r="AD521" i="6"/>
  <c r="AC521" i="6"/>
  <c r="Z521" i="6"/>
  <c r="AE520" i="6"/>
  <c r="AD520" i="6"/>
  <c r="AC520" i="6"/>
  <c r="Z520" i="6"/>
  <c r="AE519" i="6"/>
  <c r="AD519" i="6"/>
  <c r="AC519" i="6"/>
  <c r="Z519" i="6"/>
  <c r="AE518" i="6"/>
  <c r="AD518" i="6"/>
  <c r="AC518" i="6"/>
  <c r="Z518" i="6"/>
  <c r="AE517" i="6"/>
  <c r="AD517" i="6"/>
  <c r="AC517" i="6"/>
  <c r="Z517" i="6"/>
  <c r="AQ438" i="6"/>
  <c r="AN438" i="6"/>
  <c r="AL438" i="6"/>
  <c r="AE438" i="6"/>
  <c r="AN302" i="6"/>
  <c r="AL302" i="6"/>
  <c r="AE302" i="6"/>
  <c r="AD302" i="6"/>
  <c r="AC302" i="6"/>
  <c r="AB302" i="6"/>
  <c r="AA302" i="6"/>
  <c r="Z302" i="6"/>
  <c r="AN301" i="6"/>
  <c r="AL301" i="6"/>
  <c r="AE301" i="6"/>
  <c r="AD301" i="6"/>
  <c r="AC301" i="6"/>
  <c r="AB301" i="6"/>
  <c r="AA301" i="6"/>
  <c r="Z301" i="6"/>
  <c r="V1164" i="4"/>
  <c r="AD291" i="6"/>
  <c r="U1164" i="4"/>
  <c r="AC291" i="6"/>
  <c r="T1164" i="4"/>
  <c r="AB291" i="6"/>
  <c r="S1164" i="4"/>
  <c r="AA291" i="6"/>
  <c r="R1164" i="4"/>
  <c r="Z291" i="6"/>
  <c r="AQ133" i="6"/>
  <c r="AO133" i="6"/>
  <c r="AN133" i="6"/>
  <c r="AL133" i="6"/>
  <c r="AE133" i="6"/>
  <c r="AD133" i="6"/>
  <c r="AC133" i="6"/>
  <c r="AB133" i="6"/>
  <c r="AA133" i="6"/>
  <c r="Z133" i="6"/>
  <c r="AQ132" i="6"/>
  <c r="AO132" i="6"/>
  <c r="AN132" i="6"/>
  <c r="AL132" i="6"/>
  <c r="AE132" i="6"/>
  <c r="AD132" i="6"/>
  <c r="AC132" i="6"/>
  <c r="AB132" i="6"/>
  <c r="AA132" i="6"/>
  <c r="Z132" i="6"/>
  <c r="AO9" i="6"/>
  <c r="AN9" i="6"/>
  <c r="AL9" i="6"/>
  <c r="AE9" i="6"/>
  <c r="AD9" i="6"/>
  <c r="AC9" i="6"/>
  <c r="AB9" i="6"/>
  <c r="AA9" i="6"/>
  <c r="Z9" i="6"/>
  <c r="BH45" i="3"/>
  <c r="BH46" i="3"/>
  <c r="BH47" i="3"/>
  <c r="BH48" i="3"/>
  <c r="AI2807" i="4"/>
  <c r="BH49" i="3"/>
  <c r="BH50" i="3"/>
  <c r="BH51" i="3"/>
  <c r="BH52" i="3"/>
  <c r="BH53" i="3"/>
  <c r="BH54" i="3"/>
  <c r="BH55" i="3"/>
  <c r="BH56" i="3"/>
  <c r="BH57" i="3"/>
  <c r="BH58" i="3"/>
  <c r="BF45" i="3"/>
  <c r="BF46" i="3"/>
  <c r="BF47" i="3"/>
  <c r="BF48" i="3"/>
  <c r="AH2807" i="4"/>
  <c r="BF49" i="3"/>
  <c r="BF50" i="3"/>
  <c r="BF51" i="3"/>
  <c r="BF52" i="3"/>
  <c r="BF53" i="3"/>
  <c r="BF54" i="3"/>
  <c r="BF55" i="3"/>
  <c r="BF56" i="3"/>
  <c r="BF57" i="3"/>
  <c r="BF58" i="3"/>
  <c r="BD45" i="3"/>
  <c r="BD46" i="3"/>
  <c r="BD47" i="3"/>
  <c r="BD48" i="3"/>
  <c r="AG2807" i="4"/>
  <c r="BD49" i="3"/>
  <c r="AG2915" i="4"/>
  <c r="BD50" i="3"/>
  <c r="BD51" i="3"/>
  <c r="BD52" i="3"/>
  <c r="BD53" i="3"/>
  <c r="BD54" i="3"/>
  <c r="BD55" i="3"/>
  <c r="BD56" i="3"/>
  <c r="BD57" i="3"/>
  <c r="BD58" i="3"/>
  <c r="BB45" i="3"/>
  <c r="BB46" i="3"/>
  <c r="BB47" i="3"/>
  <c r="BB48" i="3"/>
  <c r="BB49" i="3"/>
  <c r="BB50" i="3"/>
  <c r="AF3037" i="4"/>
  <c r="BB51" i="3"/>
  <c r="BB52" i="3"/>
  <c r="BB53" i="3"/>
  <c r="AF3163" i="4"/>
  <c r="BB54" i="3"/>
  <c r="BB55" i="3"/>
  <c r="AF3194" i="4"/>
  <c r="BB56" i="3"/>
  <c r="BB57" i="3"/>
  <c r="BB58" i="3"/>
  <c r="AZ45" i="3"/>
  <c r="AZ46" i="3"/>
  <c r="AZ47" i="3"/>
  <c r="AZ48" i="3"/>
  <c r="AE2807" i="4"/>
  <c r="AZ49" i="3"/>
  <c r="AZ50" i="3"/>
  <c r="AZ51" i="3"/>
  <c r="AZ52" i="3"/>
  <c r="AZ53" i="3"/>
  <c r="AZ54" i="3"/>
  <c r="AZ55" i="3"/>
  <c r="AZ56" i="3"/>
  <c r="AZ57" i="3"/>
  <c r="AZ58" i="3"/>
  <c r="AX45" i="3"/>
  <c r="AX46" i="3"/>
  <c r="AX47" i="3"/>
  <c r="AX48" i="3"/>
  <c r="AD2807" i="4"/>
  <c r="AX49" i="3"/>
  <c r="AX50" i="3"/>
  <c r="AD3037" i="4"/>
  <c r="AX51" i="3"/>
  <c r="AX53" i="3"/>
  <c r="AD3163" i="4"/>
  <c r="AX54" i="3"/>
  <c r="AX55" i="3"/>
  <c r="AX56" i="3"/>
  <c r="AX57" i="3"/>
  <c r="AX58" i="3"/>
  <c r="AP45" i="3"/>
  <c r="AP46" i="3"/>
  <c r="AP47" i="3"/>
  <c r="AP48" i="3"/>
  <c r="AP49" i="3"/>
  <c r="AP50" i="3"/>
  <c r="AP51" i="3"/>
  <c r="AP53" i="3"/>
  <c r="AP54" i="3"/>
  <c r="AP55" i="3"/>
  <c r="AP56" i="3"/>
  <c r="AP57" i="3"/>
  <c r="AP58" i="3"/>
  <c r="AN45" i="3"/>
  <c r="AN46" i="3"/>
  <c r="AN47" i="3"/>
  <c r="AN48" i="3"/>
  <c r="Y2807" i="4"/>
  <c r="AN49" i="3"/>
  <c r="AN50" i="3"/>
  <c r="Y3037" i="4"/>
  <c r="AN51" i="3"/>
  <c r="AN52" i="3"/>
  <c r="AN53" i="3"/>
  <c r="Y3163" i="4"/>
  <c r="AN54" i="3"/>
  <c r="AN55" i="3"/>
  <c r="AN56" i="3"/>
  <c r="AN57" i="3"/>
  <c r="AN58" i="3"/>
  <c r="AL45" i="3"/>
  <c r="AL46" i="3"/>
  <c r="AL47" i="3"/>
  <c r="AL48" i="3"/>
  <c r="X2807" i="4"/>
  <c r="AL49" i="3"/>
  <c r="AF202" i="6"/>
  <c r="X2915" i="4"/>
  <c r="AL50" i="3"/>
  <c r="X3037" i="4"/>
  <c r="AL51" i="3"/>
  <c r="AL53" i="3"/>
  <c r="X3163" i="4"/>
  <c r="AL54" i="3"/>
  <c r="AL55" i="3"/>
  <c r="AL56" i="3"/>
  <c r="AL57" i="3"/>
  <c r="AL58" i="3"/>
  <c r="AJ45" i="3"/>
  <c r="AJ46" i="3"/>
  <c r="AJ47" i="3"/>
  <c r="W2706" i="4"/>
  <c r="AJ48" i="3"/>
  <c r="AJ49" i="3"/>
  <c r="W2915" i="4"/>
  <c r="AJ50" i="3"/>
  <c r="W3037" i="4"/>
  <c r="AJ51" i="3"/>
  <c r="AJ52" i="3"/>
  <c r="AJ53" i="3"/>
  <c r="W3163" i="4"/>
  <c r="AJ54" i="3"/>
  <c r="AJ55" i="3"/>
  <c r="AJ56" i="3"/>
  <c r="AJ57" i="3"/>
  <c r="AJ58" i="3"/>
  <c r="AH45" i="3"/>
  <c r="AH46" i="3"/>
  <c r="AH47" i="3"/>
  <c r="V2706" i="4"/>
  <c r="AH48" i="3"/>
  <c r="AH49" i="3"/>
  <c r="V2915" i="4"/>
  <c r="AH50" i="3"/>
  <c r="V3037" i="4"/>
  <c r="AH51" i="3"/>
  <c r="AH52" i="3"/>
  <c r="AH53" i="3"/>
  <c r="V3163" i="4"/>
  <c r="AH54" i="3"/>
  <c r="V3270" i="4"/>
  <c r="AH55" i="3"/>
  <c r="V3194" i="4"/>
  <c r="AH56" i="3"/>
  <c r="AH57" i="3"/>
  <c r="AH58" i="3"/>
  <c r="AF45" i="3"/>
  <c r="AF46" i="3"/>
  <c r="AF47" i="3"/>
  <c r="U2706" i="4"/>
  <c r="AF48" i="3"/>
  <c r="AF49" i="3"/>
  <c r="U2915" i="4"/>
  <c r="AF50" i="3"/>
  <c r="U3037" i="4"/>
  <c r="AF51" i="3"/>
  <c r="AF52" i="3"/>
  <c r="AF53" i="3"/>
  <c r="U3163" i="4"/>
  <c r="AF54" i="3"/>
  <c r="U3270" i="4"/>
  <c r="AF55" i="3"/>
  <c r="U3194" i="4"/>
  <c r="AF56" i="3"/>
  <c r="AF57" i="3"/>
  <c r="AF58" i="3"/>
  <c r="AD45" i="3"/>
  <c r="AD46" i="3"/>
  <c r="AD47" i="3"/>
  <c r="T2706" i="4"/>
  <c r="AD48" i="3"/>
  <c r="AD49" i="3"/>
  <c r="T2915" i="4"/>
  <c r="AD50" i="3"/>
  <c r="T3037" i="4"/>
  <c r="AD51" i="3"/>
  <c r="AD52" i="3"/>
  <c r="AD53" i="3"/>
  <c r="T3163" i="4"/>
  <c r="AD54" i="3"/>
  <c r="AD55" i="3"/>
  <c r="AD56" i="3"/>
  <c r="AD57" i="3"/>
  <c r="AD58" i="3"/>
  <c r="AB45" i="3"/>
  <c r="AB46" i="3"/>
  <c r="AB47" i="3"/>
  <c r="S2706" i="4"/>
  <c r="AB48" i="3"/>
  <c r="S2807" i="4"/>
  <c r="AB49" i="3"/>
  <c r="S2915" i="4"/>
  <c r="AB50" i="3"/>
  <c r="S3037" i="4"/>
  <c r="AB51" i="3"/>
  <c r="AB53" i="3"/>
  <c r="S3163" i="4"/>
  <c r="AB54" i="3"/>
  <c r="AB55" i="3"/>
  <c r="AB56" i="3"/>
  <c r="AB57" i="3"/>
  <c r="AB58" i="3"/>
  <c r="Z45" i="3"/>
  <c r="Z46" i="3"/>
  <c r="Z47" i="3"/>
  <c r="R2706" i="4"/>
  <c r="Z48" i="3"/>
  <c r="Z49" i="3"/>
  <c r="R2915" i="4"/>
  <c r="Z50" i="3"/>
  <c r="R3037" i="4"/>
  <c r="Z51" i="3"/>
  <c r="Z52" i="3"/>
  <c r="Z53" i="3"/>
  <c r="R3163" i="4"/>
  <c r="Z54" i="3"/>
  <c r="Z55" i="3"/>
  <c r="R3194" i="4"/>
  <c r="Z56" i="3"/>
  <c r="Z57" i="3"/>
  <c r="Z58" i="3"/>
  <c r="AQ541" i="6"/>
  <c r="AN541" i="6"/>
  <c r="AL541" i="6"/>
  <c r="AQ540" i="6"/>
  <c r="AN540" i="6"/>
  <c r="AL540" i="6"/>
  <c r="AQ539" i="6"/>
  <c r="AN539" i="6"/>
  <c r="AL539" i="6"/>
  <c r="AQ538" i="6"/>
  <c r="AN538" i="6"/>
  <c r="AL538" i="6"/>
  <c r="AQ537" i="6"/>
  <c r="AN537" i="6"/>
  <c r="AL537" i="6"/>
  <c r="AQ536" i="6"/>
  <c r="AN536" i="6"/>
  <c r="AL536" i="6"/>
  <c r="AQ535" i="6"/>
  <c r="AN535" i="6"/>
  <c r="AL535" i="6"/>
  <c r="AQ534" i="6"/>
  <c r="AN534" i="6"/>
  <c r="AL534" i="6"/>
  <c r="CD531" i="6"/>
  <c r="AL531" i="6"/>
  <c r="AE531" i="6"/>
  <c r="AD531" i="6"/>
  <c r="AC531" i="6"/>
  <c r="AB531" i="6"/>
  <c r="AA531" i="6"/>
  <c r="Z531" i="6"/>
  <c r="CD530" i="6"/>
  <c r="AL530" i="6"/>
  <c r="AE530" i="6"/>
  <c r="AD530" i="6"/>
  <c r="AC530" i="6"/>
  <c r="AB530" i="6"/>
  <c r="AA530" i="6"/>
  <c r="Z530" i="6"/>
  <c r="CD529" i="6"/>
  <c r="AL529" i="6"/>
  <c r="AE529" i="6"/>
  <c r="AD529" i="6"/>
  <c r="AC529" i="6"/>
  <c r="AB529" i="6"/>
  <c r="AA529" i="6"/>
  <c r="Z529" i="6"/>
  <c r="AF2330" i="4"/>
  <c r="AF2331" i="4"/>
  <c r="AF2332" i="4"/>
  <c r="AF2333" i="4"/>
  <c r="AF2334" i="4"/>
  <c r="AF2335" i="4"/>
  <c r="AF2336" i="4"/>
  <c r="AF2337" i="4"/>
  <c r="AF2338" i="4"/>
  <c r="AF2339" i="4"/>
  <c r="AF2340" i="4"/>
  <c r="AF2341" i="4"/>
  <c r="AF2342" i="4"/>
  <c r="AF2343" i="4"/>
  <c r="AF2344" i="4"/>
  <c r="AN501" i="6"/>
  <c r="W2330" i="4"/>
  <c r="W2331" i="4"/>
  <c r="W2332" i="4"/>
  <c r="W2333" i="4"/>
  <c r="W2334" i="4"/>
  <c r="W2335" i="4"/>
  <c r="W2336" i="4"/>
  <c r="W2337" i="4"/>
  <c r="W2338" i="4"/>
  <c r="W2339" i="4"/>
  <c r="W2340" i="4"/>
  <c r="W2341" i="4"/>
  <c r="W2342" i="4"/>
  <c r="W2343" i="4"/>
  <c r="W2344" i="4"/>
  <c r="AE501" i="6"/>
  <c r="U2330" i="4"/>
  <c r="U2331" i="4"/>
  <c r="U2332" i="4"/>
  <c r="U2333" i="4"/>
  <c r="U2334" i="4"/>
  <c r="U2335" i="4"/>
  <c r="U2336" i="4"/>
  <c r="U2337" i="4"/>
  <c r="U2338" i="4"/>
  <c r="U2339" i="4"/>
  <c r="U2340" i="4"/>
  <c r="U2341" i="4"/>
  <c r="U2342" i="4"/>
  <c r="U2343" i="4"/>
  <c r="U2344" i="4"/>
  <c r="AC501" i="6"/>
  <c r="T2330" i="4"/>
  <c r="T2331" i="4"/>
  <c r="T2332" i="4"/>
  <c r="T2333" i="4"/>
  <c r="T2334" i="4"/>
  <c r="T2335" i="4"/>
  <c r="T2336" i="4"/>
  <c r="T2337" i="4"/>
  <c r="T2338" i="4"/>
  <c r="T2339" i="4"/>
  <c r="T2340" i="4"/>
  <c r="T2341" i="4"/>
  <c r="T2342" i="4"/>
  <c r="T2343" i="4"/>
  <c r="T2344" i="4"/>
  <c r="AB501" i="6"/>
  <c r="S2330" i="4"/>
  <c r="S2331" i="4"/>
  <c r="S2332" i="4"/>
  <c r="S2333" i="4"/>
  <c r="S2334" i="4"/>
  <c r="S2335" i="4"/>
  <c r="S2336" i="4"/>
  <c r="S2337" i="4"/>
  <c r="S2338" i="4"/>
  <c r="S2339" i="4"/>
  <c r="S2340" i="4"/>
  <c r="S2341" i="4"/>
  <c r="S2342" i="4"/>
  <c r="S2343" i="4"/>
  <c r="S2344" i="4"/>
  <c r="AA501" i="6"/>
  <c r="AQ498" i="6"/>
  <c r="AE498" i="6"/>
  <c r="AD498" i="6"/>
  <c r="AC498" i="6"/>
  <c r="AB498" i="6"/>
  <c r="AA498" i="6"/>
  <c r="Z498" i="6"/>
  <c r="AQ497" i="6"/>
  <c r="AE497" i="6"/>
  <c r="AD497" i="6"/>
  <c r="AC497" i="6"/>
  <c r="AB497" i="6"/>
  <c r="AA497" i="6"/>
  <c r="Z497" i="6"/>
  <c r="AQ496" i="6"/>
  <c r="AE496" i="6"/>
  <c r="AD496" i="6"/>
  <c r="AC496" i="6"/>
  <c r="AB496" i="6"/>
  <c r="AA496" i="6"/>
  <c r="Z496" i="6"/>
  <c r="AQ495" i="6"/>
  <c r="AE495" i="6"/>
  <c r="AD495" i="6"/>
  <c r="AC495" i="6"/>
  <c r="AB495" i="6"/>
  <c r="AA495" i="6"/>
  <c r="Z495" i="6"/>
  <c r="AQ453" i="6"/>
  <c r="AP453" i="6"/>
  <c r="AO453" i="6"/>
  <c r="AN453" i="6"/>
  <c r="AL453" i="6"/>
  <c r="AE453" i="6"/>
  <c r="AD453" i="6"/>
  <c r="AC453" i="6"/>
  <c r="AB453" i="6"/>
  <c r="AA453" i="6"/>
  <c r="Z453" i="6"/>
  <c r="AQ452" i="6"/>
  <c r="AP452" i="6"/>
  <c r="AO452" i="6"/>
  <c r="AN452" i="6"/>
  <c r="AL452" i="6"/>
  <c r="AE452" i="6"/>
  <c r="AD452" i="6"/>
  <c r="AC452" i="6"/>
  <c r="AB452" i="6"/>
  <c r="AA452" i="6"/>
  <c r="Z452" i="6"/>
  <c r="AQ451" i="6"/>
  <c r="AP451" i="6"/>
  <c r="AO451" i="6"/>
  <c r="AN451" i="6"/>
  <c r="AL451" i="6"/>
  <c r="AE451" i="6"/>
  <c r="AD451" i="6"/>
  <c r="AC451" i="6"/>
  <c r="AB451" i="6"/>
  <c r="AA451" i="6"/>
  <c r="Z451" i="6"/>
  <c r="AQ450" i="6"/>
  <c r="AP450" i="6"/>
  <c r="AO450" i="6"/>
  <c r="AN450" i="6"/>
  <c r="AL450" i="6"/>
  <c r="AE450" i="6"/>
  <c r="AD450" i="6"/>
  <c r="AC450" i="6"/>
  <c r="AB450" i="6"/>
  <c r="AA450" i="6"/>
  <c r="Z450" i="6"/>
  <c r="AQ449" i="6"/>
  <c r="AP449" i="6"/>
  <c r="AO449" i="6"/>
  <c r="AN449" i="6"/>
  <c r="AL449" i="6"/>
  <c r="AE449" i="6"/>
  <c r="AD449" i="6"/>
  <c r="AC449" i="6"/>
  <c r="AB449" i="6"/>
  <c r="AA449" i="6"/>
  <c r="Z449" i="6"/>
  <c r="AQ448" i="6"/>
  <c r="AP448" i="6"/>
  <c r="AO448" i="6"/>
  <c r="AN448" i="6"/>
  <c r="AL448" i="6"/>
  <c r="AE448" i="6"/>
  <c r="AD448" i="6"/>
  <c r="AC448" i="6"/>
  <c r="AB448" i="6"/>
  <c r="AA448" i="6"/>
  <c r="Z448" i="6"/>
  <c r="AQ447" i="6"/>
  <c r="AP447" i="6"/>
  <c r="AO447" i="6"/>
  <c r="AN447" i="6"/>
  <c r="AL447" i="6"/>
  <c r="AE447" i="6"/>
  <c r="AD447" i="6"/>
  <c r="AC447" i="6"/>
  <c r="AB447" i="6"/>
  <c r="AA447" i="6"/>
  <c r="Z447" i="6"/>
  <c r="AQ446" i="6"/>
  <c r="AP446" i="6"/>
  <c r="AO446" i="6"/>
  <c r="AN446" i="6"/>
  <c r="AL446" i="6"/>
  <c r="AE446" i="6"/>
  <c r="AD446" i="6"/>
  <c r="AC446" i="6"/>
  <c r="AB446" i="6"/>
  <c r="AA446" i="6"/>
  <c r="Z446" i="6"/>
  <c r="AQ445" i="6"/>
  <c r="AP445" i="6"/>
  <c r="AO445" i="6"/>
  <c r="AN445" i="6"/>
  <c r="AL445" i="6"/>
  <c r="AE445" i="6"/>
  <c r="AD445" i="6"/>
  <c r="AC445" i="6"/>
  <c r="AB445" i="6"/>
  <c r="AA445" i="6"/>
  <c r="Z445" i="6"/>
  <c r="AD442" i="6"/>
  <c r="AC442" i="6"/>
  <c r="Z442" i="6"/>
  <c r="AQ437" i="6"/>
  <c r="AN437" i="6"/>
  <c r="AL437" i="6"/>
  <c r="AE437" i="6"/>
  <c r="AQ436" i="6"/>
  <c r="AN436" i="6"/>
  <c r="AL436" i="6"/>
  <c r="AE436" i="6"/>
  <c r="AQ435" i="6"/>
  <c r="AN435" i="6"/>
  <c r="AL435" i="6"/>
  <c r="AE435" i="6"/>
  <c r="AQ434" i="6"/>
  <c r="AN434" i="6"/>
  <c r="AL434" i="6"/>
  <c r="AE434" i="6"/>
  <c r="AQ433" i="6"/>
  <c r="AN433" i="6"/>
  <c r="AL433" i="6"/>
  <c r="AE433" i="6"/>
  <c r="W1771" i="4"/>
  <c r="AE408" i="6"/>
  <c r="AE409" i="6"/>
  <c r="AE410" i="6"/>
  <c r="AE411" i="6"/>
  <c r="AE412" i="6"/>
  <c r="AE413" i="6"/>
  <c r="AE414" i="6"/>
  <c r="AE415" i="6"/>
  <c r="AE416" i="6"/>
  <c r="AE417" i="6"/>
  <c r="AE418" i="6"/>
  <c r="AE419" i="6"/>
  <c r="AE420" i="6"/>
  <c r="AE421" i="6"/>
  <c r="AE422" i="6"/>
  <c r="AE423" i="6"/>
  <c r="AE424" i="6"/>
  <c r="AE425" i="6"/>
  <c r="AE426" i="6"/>
  <c r="AD405" i="6"/>
  <c r="AC405" i="6"/>
  <c r="AB405" i="6"/>
  <c r="AA405" i="6"/>
  <c r="AD404" i="6"/>
  <c r="AC404" i="6"/>
  <c r="AB404" i="6"/>
  <c r="AA404" i="6"/>
  <c r="AD403" i="6"/>
  <c r="AC403" i="6"/>
  <c r="AB403" i="6"/>
  <c r="AA403" i="6"/>
  <c r="AD402" i="6"/>
  <c r="AC402" i="6"/>
  <c r="AB402" i="6"/>
  <c r="AA402" i="6"/>
  <c r="AD401" i="6"/>
  <c r="AC401" i="6"/>
  <c r="AB401" i="6"/>
  <c r="AA401" i="6"/>
  <c r="AD400" i="6"/>
  <c r="AC400" i="6"/>
  <c r="AB400" i="6"/>
  <c r="AA400" i="6"/>
  <c r="AE390" i="6"/>
  <c r="AD390" i="6"/>
  <c r="AC390" i="6"/>
  <c r="AB390" i="6"/>
  <c r="AA390" i="6"/>
  <c r="Z390" i="6"/>
  <c r="AE389" i="6"/>
  <c r="AD389" i="6"/>
  <c r="AC389" i="6"/>
  <c r="AB389" i="6"/>
  <c r="AA389" i="6"/>
  <c r="Z389" i="6"/>
  <c r="AE388" i="6"/>
  <c r="AD388" i="6"/>
  <c r="AC388" i="6"/>
  <c r="AB388" i="6"/>
  <c r="AA388" i="6"/>
  <c r="Z388" i="6"/>
  <c r="AE387" i="6"/>
  <c r="AD387" i="6"/>
  <c r="AC387" i="6"/>
  <c r="AB387" i="6"/>
  <c r="AA387" i="6"/>
  <c r="Z387" i="6"/>
  <c r="AE386" i="6"/>
  <c r="AD386" i="6"/>
  <c r="AC386" i="6"/>
  <c r="AB386" i="6"/>
  <c r="AA386" i="6"/>
  <c r="Z386" i="6"/>
  <c r="AE385" i="6"/>
  <c r="AD385" i="6"/>
  <c r="AC385" i="6"/>
  <c r="AB385" i="6"/>
  <c r="AA385" i="6"/>
  <c r="Z385" i="6"/>
  <c r="AE384" i="6"/>
  <c r="AD384" i="6"/>
  <c r="AC384" i="6"/>
  <c r="AB384" i="6"/>
  <c r="AA384" i="6"/>
  <c r="Z384" i="6"/>
  <c r="AE383" i="6"/>
  <c r="AD383" i="6"/>
  <c r="AC383" i="6"/>
  <c r="AB383" i="6"/>
  <c r="AA383" i="6"/>
  <c r="Z383" i="6"/>
  <c r="AE382" i="6"/>
  <c r="AD382" i="6"/>
  <c r="AC382" i="6"/>
  <c r="AB382" i="6"/>
  <c r="AA382" i="6"/>
  <c r="Z382" i="6"/>
  <c r="AE381" i="6"/>
  <c r="AD381" i="6"/>
  <c r="AC381" i="6"/>
  <c r="AB381" i="6"/>
  <c r="AA381" i="6"/>
  <c r="Z381" i="6"/>
  <c r="AE380" i="6"/>
  <c r="AD380" i="6"/>
  <c r="AC380" i="6"/>
  <c r="AB380" i="6"/>
  <c r="AA380" i="6"/>
  <c r="Z380" i="6"/>
  <c r="AE379" i="6"/>
  <c r="AD379" i="6"/>
  <c r="AC379" i="6"/>
  <c r="AB379" i="6"/>
  <c r="AA379" i="6"/>
  <c r="Z379" i="6"/>
  <c r="AE378" i="6"/>
  <c r="AD378" i="6"/>
  <c r="AC378" i="6"/>
  <c r="AB378" i="6"/>
  <c r="AA378" i="6"/>
  <c r="Z378" i="6"/>
  <c r="AE377" i="6"/>
  <c r="AD377" i="6"/>
  <c r="AC377" i="6"/>
  <c r="AB377" i="6"/>
  <c r="AA377" i="6"/>
  <c r="Z377" i="6"/>
  <c r="AE376" i="6"/>
  <c r="AD376" i="6"/>
  <c r="AC376" i="6"/>
  <c r="AB376" i="6"/>
  <c r="AA376" i="6"/>
  <c r="Z376" i="6"/>
  <c r="AE375" i="6"/>
  <c r="AD375" i="6"/>
  <c r="AC375" i="6"/>
  <c r="AB375" i="6"/>
  <c r="AA375" i="6"/>
  <c r="Z375" i="6"/>
  <c r="AD372" i="6"/>
  <c r="AC372" i="6"/>
  <c r="AB372" i="6"/>
  <c r="AA372" i="6"/>
  <c r="AD369" i="6"/>
  <c r="AC369" i="6"/>
  <c r="AB369" i="6"/>
  <c r="AA369" i="6"/>
  <c r="AD368" i="6"/>
  <c r="AC368" i="6"/>
  <c r="AB368" i="6"/>
  <c r="AA368" i="6"/>
  <c r="AD367" i="6"/>
  <c r="AC367" i="6"/>
  <c r="AB367" i="6"/>
  <c r="AA367" i="6"/>
  <c r="AD366" i="6"/>
  <c r="AC366" i="6"/>
  <c r="AB366" i="6"/>
  <c r="AA366" i="6"/>
  <c r="AD365" i="6"/>
  <c r="AC365" i="6"/>
  <c r="AB365" i="6"/>
  <c r="AA365" i="6"/>
  <c r="AD364" i="6"/>
  <c r="AC364" i="6"/>
  <c r="AB364" i="6"/>
  <c r="AA364" i="6"/>
  <c r="AD363" i="6"/>
  <c r="AC363" i="6"/>
  <c r="AB363" i="6"/>
  <c r="AA363" i="6"/>
  <c r="AD362" i="6"/>
  <c r="AC362" i="6"/>
  <c r="AB362" i="6"/>
  <c r="AA362" i="6"/>
  <c r="AD361" i="6"/>
  <c r="AC361" i="6"/>
  <c r="AB361" i="6"/>
  <c r="AA361" i="6"/>
  <c r="AD360" i="6"/>
  <c r="AC360" i="6"/>
  <c r="AB360" i="6"/>
  <c r="AA360" i="6"/>
  <c r="AD359" i="6"/>
  <c r="AC359" i="6"/>
  <c r="AB359" i="6"/>
  <c r="AA359" i="6"/>
  <c r="AD358" i="6"/>
  <c r="AC358" i="6"/>
  <c r="AB358" i="6"/>
  <c r="AA358" i="6"/>
  <c r="AD357" i="6"/>
  <c r="AC357" i="6"/>
  <c r="AB357" i="6"/>
  <c r="AA357" i="6"/>
  <c r="AE325" i="6"/>
  <c r="AD325" i="6"/>
  <c r="AC325" i="6"/>
  <c r="AA325" i="6"/>
  <c r="Z325" i="6"/>
  <c r="AE324" i="6"/>
  <c r="AD324" i="6"/>
  <c r="AC324" i="6"/>
  <c r="AA324" i="6"/>
  <c r="Z324" i="6"/>
  <c r="AE323" i="6"/>
  <c r="AD323" i="6"/>
  <c r="AC323" i="6"/>
  <c r="AA323" i="6"/>
  <c r="Z323" i="6"/>
  <c r="AN300" i="6"/>
  <c r="AL300" i="6"/>
  <c r="AE300" i="6"/>
  <c r="AD300" i="6"/>
  <c r="AC300" i="6"/>
  <c r="AB300" i="6"/>
  <c r="AA300" i="6"/>
  <c r="Z300" i="6"/>
  <c r="AN299" i="6"/>
  <c r="AL299" i="6"/>
  <c r="AE299" i="6"/>
  <c r="AD299" i="6"/>
  <c r="AC299" i="6"/>
  <c r="AB299" i="6"/>
  <c r="AA299" i="6"/>
  <c r="Z299" i="6"/>
  <c r="AE296" i="6"/>
  <c r="AD296" i="6"/>
  <c r="AC296" i="6"/>
  <c r="AB296" i="6"/>
  <c r="Z296" i="6"/>
  <c r="AE295" i="6"/>
  <c r="AD295" i="6"/>
  <c r="AC295" i="6"/>
  <c r="AB295" i="6"/>
  <c r="Z295" i="6"/>
  <c r="AE294" i="6"/>
  <c r="AD294" i="6"/>
  <c r="AC294" i="6"/>
  <c r="AB294" i="6"/>
  <c r="Z294" i="6"/>
  <c r="BT288" i="6"/>
  <c r="AN288" i="6"/>
  <c r="AL288" i="6"/>
  <c r="BT287" i="6"/>
  <c r="AN287" i="6"/>
  <c r="AL287" i="6"/>
  <c r="BT286" i="6"/>
  <c r="AN286" i="6"/>
  <c r="AL286" i="6"/>
  <c r="BT285" i="6"/>
  <c r="AN285" i="6"/>
  <c r="AL285" i="6"/>
  <c r="BT284" i="6"/>
  <c r="AN284" i="6"/>
  <c r="AL284" i="6"/>
  <c r="BT283" i="6"/>
  <c r="AN283" i="6"/>
  <c r="AL283" i="6"/>
  <c r="BT282" i="6"/>
  <c r="AN282" i="6"/>
  <c r="AL282" i="6"/>
  <c r="BT281" i="6"/>
  <c r="AN281" i="6"/>
  <c r="AL281" i="6"/>
  <c r="AP278" i="6"/>
  <c r="AO278" i="6"/>
  <c r="AN278" i="6"/>
  <c r="AL278" i="6"/>
  <c r="AE278" i="6"/>
  <c r="AB278" i="6"/>
  <c r="AA278" i="6"/>
  <c r="Z278" i="6"/>
  <c r="AP261" i="6"/>
  <c r="AO261" i="6"/>
  <c r="AN261" i="6"/>
  <c r="AM261" i="6"/>
  <c r="AE261" i="6"/>
  <c r="AB261" i="6"/>
  <c r="AA261" i="6"/>
  <c r="AP259" i="6"/>
  <c r="AO259" i="6"/>
  <c r="AN259" i="6"/>
  <c r="AM259" i="6"/>
  <c r="AE259" i="6"/>
  <c r="AB259" i="6"/>
  <c r="AA259" i="6"/>
  <c r="AP258" i="6"/>
  <c r="AO258" i="6"/>
  <c r="AN258" i="6"/>
  <c r="AM258" i="6"/>
  <c r="AE258" i="6"/>
  <c r="AB258" i="6"/>
  <c r="AA258" i="6"/>
  <c r="AP257" i="6"/>
  <c r="AO257" i="6"/>
  <c r="AN257" i="6"/>
  <c r="AM257" i="6"/>
  <c r="AE257" i="6"/>
  <c r="AB257" i="6"/>
  <c r="AA257" i="6"/>
  <c r="AP256" i="6"/>
  <c r="AO256" i="6"/>
  <c r="AN256" i="6"/>
  <c r="AM256" i="6"/>
  <c r="AE256" i="6"/>
  <c r="AB256" i="6"/>
  <c r="AA256" i="6"/>
  <c r="AP255" i="6"/>
  <c r="AO255" i="6"/>
  <c r="AN255" i="6"/>
  <c r="AM255" i="6"/>
  <c r="AE255" i="6"/>
  <c r="AB255" i="6"/>
  <c r="AA255" i="6"/>
  <c r="AP254" i="6"/>
  <c r="AO254" i="6"/>
  <c r="AN254" i="6"/>
  <c r="AM254" i="6"/>
  <c r="AE254" i="6"/>
  <c r="AB254" i="6"/>
  <c r="AA254" i="6"/>
  <c r="AP253" i="6"/>
  <c r="AO253" i="6"/>
  <c r="AN253" i="6"/>
  <c r="AM253" i="6"/>
  <c r="AE253" i="6"/>
  <c r="AB253" i="6"/>
  <c r="AA253" i="6"/>
  <c r="AP252" i="6"/>
  <c r="AO252" i="6"/>
  <c r="AN252" i="6"/>
  <c r="AM252" i="6"/>
  <c r="AE252" i="6"/>
  <c r="AB252" i="6"/>
  <c r="AA252" i="6"/>
  <c r="AP251" i="6"/>
  <c r="AO251" i="6"/>
  <c r="AN251" i="6"/>
  <c r="AM251" i="6"/>
  <c r="AE251" i="6"/>
  <c r="AB251" i="6"/>
  <c r="AA251" i="6"/>
  <c r="AP250" i="6"/>
  <c r="AO250" i="6"/>
  <c r="AN250" i="6"/>
  <c r="AM250" i="6"/>
  <c r="AE250" i="6"/>
  <c r="AB250" i="6"/>
  <c r="AA250" i="6"/>
  <c r="AP249" i="6"/>
  <c r="AO249" i="6"/>
  <c r="AN249" i="6"/>
  <c r="AM249" i="6"/>
  <c r="AE249" i="6"/>
  <c r="AB249" i="6"/>
  <c r="AA249" i="6"/>
  <c r="AP248" i="6"/>
  <c r="AO248" i="6"/>
  <c r="AN248" i="6"/>
  <c r="AM248" i="6"/>
  <c r="AE248" i="6"/>
  <c r="AB248" i="6"/>
  <c r="AA248" i="6"/>
  <c r="AP247" i="6"/>
  <c r="AO247" i="6"/>
  <c r="AN247" i="6"/>
  <c r="AM247" i="6"/>
  <c r="AE247" i="6"/>
  <c r="AB247" i="6"/>
  <c r="AA247" i="6"/>
  <c r="AN233" i="6"/>
  <c r="AL233" i="6"/>
  <c r="AN232" i="6"/>
  <c r="AL232" i="6"/>
  <c r="AN231" i="6"/>
  <c r="AL231" i="6"/>
  <c r="AN230" i="6"/>
  <c r="AL230" i="6"/>
  <c r="AN229" i="6"/>
  <c r="AL229" i="6"/>
  <c r="AN228" i="6"/>
  <c r="AL228" i="6"/>
  <c r="AN227" i="6"/>
  <c r="AL227" i="6"/>
  <c r="AN226" i="6"/>
  <c r="AL226" i="6"/>
  <c r="AL223" i="6"/>
  <c r="AE223" i="6"/>
  <c r="AD223" i="6"/>
  <c r="AC223" i="6"/>
  <c r="AB223" i="6"/>
  <c r="AA223" i="6"/>
  <c r="Z223" i="6"/>
  <c r="AL222" i="6"/>
  <c r="AE222" i="6"/>
  <c r="AD222" i="6"/>
  <c r="AC222" i="6"/>
  <c r="AB222" i="6"/>
  <c r="AA222" i="6"/>
  <c r="Z222" i="6"/>
  <c r="BX218" i="6"/>
  <c r="BN218" i="6"/>
  <c r="AO218" i="6"/>
  <c r="AN218" i="6"/>
  <c r="AL218" i="6"/>
  <c r="AE218" i="6"/>
  <c r="AD218" i="6"/>
  <c r="AC218" i="6"/>
  <c r="AB218" i="6"/>
  <c r="AA218" i="6"/>
  <c r="Z218" i="6"/>
  <c r="BX217" i="6"/>
  <c r="BN217" i="6"/>
  <c r="AO217" i="6"/>
  <c r="AN217" i="6"/>
  <c r="AL217" i="6"/>
  <c r="AE217" i="6"/>
  <c r="AD217" i="6"/>
  <c r="AC217" i="6"/>
  <c r="AB217" i="6"/>
  <c r="AA217" i="6"/>
  <c r="Z217" i="6"/>
  <c r="BX216" i="6"/>
  <c r="BN216" i="6"/>
  <c r="AO216" i="6"/>
  <c r="AN216" i="6"/>
  <c r="AL216" i="6"/>
  <c r="AE216" i="6"/>
  <c r="AD216" i="6"/>
  <c r="AC216" i="6"/>
  <c r="AB216" i="6"/>
  <c r="AA216" i="6"/>
  <c r="Z216" i="6"/>
  <c r="BX215" i="6"/>
  <c r="BN215" i="6"/>
  <c r="AO215" i="6"/>
  <c r="AN215" i="6"/>
  <c r="AL215" i="6"/>
  <c r="AE215" i="6"/>
  <c r="AD215" i="6"/>
  <c r="AC215" i="6"/>
  <c r="AB215" i="6"/>
  <c r="AA215" i="6"/>
  <c r="Z215" i="6"/>
  <c r="BX214" i="6"/>
  <c r="BN214" i="6"/>
  <c r="AO214" i="6"/>
  <c r="AN214" i="6"/>
  <c r="AL214" i="6"/>
  <c r="AE214" i="6"/>
  <c r="AD214" i="6"/>
  <c r="AC214" i="6"/>
  <c r="AB214" i="6"/>
  <c r="AA214" i="6"/>
  <c r="Z214" i="6"/>
  <c r="BX213" i="6"/>
  <c r="BN213" i="6"/>
  <c r="AO213" i="6"/>
  <c r="AN213" i="6"/>
  <c r="AL213" i="6"/>
  <c r="AE213" i="6"/>
  <c r="AD213" i="6"/>
  <c r="AC213" i="6"/>
  <c r="AB213" i="6"/>
  <c r="AA213" i="6"/>
  <c r="Z213" i="6"/>
  <c r="AD210" i="6"/>
  <c r="AC210" i="6"/>
  <c r="AB210" i="6"/>
  <c r="AA210" i="6"/>
  <c r="AD209" i="6"/>
  <c r="AC209" i="6"/>
  <c r="AB209" i="6"/>
  <c r="AA209" i="6"/>
  <c r="AD208" i="6"/>
  <c r="AC208" i="6"/>
  <c r="AB208" i="6"/>
  <c r="AA208" i="6"/>
  <c r="AD207" i="6"/>
  <c r="AC207" i="6"/>
  <c r="AB207" i="6"/>
  <c r="AA207" i="6"/>
  <c r="AD206" i="6"/>
  <c r="AC206" i="6"/>
  <c r="AB206" i="6"/>
  <c r="AA206" i="6"/>
  <c r="AD205" i="6"/>
  <c r="AC205" i="6"/>
  <c r="AB205" i="6"/>
  <c r="AA205" i="6"/>
  <c r="AD204" i="6"/>
  <c r="AC204" i="6"/>
  <c r="AB204" i="6"/>
  <c r="AA204" i="6"/>
  <c r="BO195" i="6"/>
  <c r="BN195" i="6"/>
  <c r="AQ195" i="6"/>
  <c r="AO195" i="6"/>
  <c r="AN195" i="6"/>
  <c r="AM195" i="6"/>
  <c r="AE195" i="6"/>
  <c r="AD195" i="6"/>
  <c r="AC195" i="6"/>
  <c r="AB195" i="6"/>
  <c r="AA195" i="6"/>
  <c r="Z195" i="6"/>
  <c r="BO194" i="6"/>
  <c r="BN194" i="6"/>
  <c r="AQ194" i="6"/>
  <c r="AO194" i="6"/>
  <c r="AN194" i="6"/>
  <c r="AM194" i="6"/>
  <c r="AE194" i="6"/>
  <c r="AD194" i="6"/>
  <c r="AC194" i="6"/>
  <c r="AB194" i="6"/>
  <c r="AA194" i="6"/>
  <c r="Z194" i="6"/>
  <c r="BO193" i="6"/>
  <c r="BN193" i="6"/>
  <c r="AQ193" i="6"/>
  <c r="AO193" i="6"/>
  <c r="AN193" i="6"/>
  <c r="AM193" i="6"/>
  <c r="AE193" i="6"/>
  <c r="AD193" i="6"/>
  <c r="AC193" i="6"/>
  <c r="AB193" i="6"/>
  <c r="AA193" i="6"/>
  <c r="Z193" i="6"/>
  <c r="BO192" i="6"/>
  <c r="BN192" i="6"/>
  <c r="AQ192" i="6"/>
  <c r="AO192" i="6"/>
  <c r="AN192" i="6"/>
  <c r="AM192" i="6"/>
  <c r="AE192" i="6"/>
  <c r="AD192" i="6"/>
  <c r="AC192" i="6"/>
  <c r="AB192" i="6"/>
  <c r="AA192" i="6"/>
  <c r="Z192" i="6"/>
  <c r="AM178" i="6"/>
  <c r="AE178" i="6"/>
  <c r="AD178" i="6"/>
  <c r="AC178" i="6"/>
  <c r="AB178" i="6"/>
  <c r="AA178" i="6"/>
  <c r="Z178" i="6"/>
  <c r="AM177" i="6"/>
  <c r="AE177" i="6"/>
  <c r="AD177" i="6"/>
  <c r="AC177" i="6"/>
  <c r="AB177" i="6"/>
  <c r="AA177" i="6"/>
  <c r="Z177" i="6"/>
  <c r="AM176" i="6"/>
  <c r="AE176" i="6"/>
  <c r="AD176" i="6"/>
  <c r="AC176" i="6"/>
  <c r="AB176" i="6"/>
  <c r="AA176" i="6"/>
  <c r="Z176" i="6"/>
  <c r="AM175" i="6"/>
  <c r="AE175" i="6"/>
  <c r="AD175" i="6"/>
  <c r="AC175" i="6"/>
  <c r="AB175" i="6"/>
  <c r="AA175" i="6"/>
  <c r="Z175" i="6"/>
  <c r="AM174" i="6"/>
  <c r="AE174" i="6"/>
  <c r="AD174" i="6"/>
  <c r="AC174" i="6"/>
  <c r="AB174" i="6"/>
  <c r="AA174" i="6"/>
  <c r="Z174" i="6"/>
  <c r="AM173" i="6"/>
  <c r="AE173" i="6"/>
  <c r="AD173" i="6"/>
  <c r="AC173" i="6"/>
  <c r="AB173" i="6"/>
  <c r="AA173" i="6"/>
  <c r="Z173" i="6"/>
  <c r="AM172" i="6"/>
  <c r="AE172" i="6"/>
  <c r="AD172" i="6"/>
  <c r="AC172" i="6"/>
  <c r="AB172" i="6"/>
  <c r="AA172" i="6"/>
  <c r="Z172" i="6"/>
  <c r="AM171" i="6"/>
  <c r="AE171" i="6"/>
  <c r="AD171" i="6"/>
  <c r="AC171" i="6"/>
  <c r="AB171" i="6"/>
  <c r="AA171" i="6"/>
  <c r="Z171" i="6"/>
  <c r="AM170" i="6"/>
  <c r="AE170" i="6"/>
  <c r="AD170" i="6"/>
  <c r="AC170" i="6"/>
  <c r="AB170" i="6"/>
  <c r="AA170" i="6"/>
  <c r="Z170" i="6"/>
  <c r="AM169" i="6"/>
  <c r="AE169" i="6"/>
  <c r="AD169" i="6"/>
  <c r="AC169" i="6"/>
  <c r="AB169" i="6"/>
  <c r="AA169" i="6"/>
  <c r="Z169" i="6"/>
  <c r="AM168" i="6"/>
  <c r="AE168" i="6"/>
  <c r="AD168" i="6"/>
  <c r="AC168" i="6"/>
  <c r="AB168" i="6"/>
  <c r="AA168" i="6"/>
  <c r="Z168" i="6"/>
  <c r="AM167" i="6"/>
  <c r="AE167" i="6"/>
  <c r="AD167" i="6"/>
  <c r="AC167" i="6"/>
  <c r="AB167" i="6"/>
  <c r="AA167" i="6"/>
  <c r="Z167" i="6"/>
  <c r="AM166" i="6"/>
  <c r="AE166" i="6"/>
  <c r="AD166" i="6"/>
  <c r="AC166" i="6"/>
  <c r="AB166" i="6"/>
  <c r="AA166" i="6"/>
  <c r="Z166" i="6"/>
  <c r="AM165" i="6"/>
  <c r="AE165" i="6"/>
  <c r="AD165" i="6"/>
  <c r="AC165" i="6"/>
  <c r="AB165" i="6"/>
  <c r="AA165" i="6"/>
  <c r="Z165" i="6"/>
  <c r="AM164" i="6"/>
  <c r="AE164" i="6"/>
  <c r="AD164" i="6"/>
  <c r="AC164" i="6"/>
  <c r="AB164" i="6"/>
  <c r="AA164" i="6"/>
  <c r="Z164" i="6"/>
  <c r="AM163" i="6"/>
  <c r="AE163" i="6"/>
  <c r="AD163" i="6"/>
  <c r="AC163" i="6"/>
  <c r="AB163" i="6"/>
  <c r="AA163" i="6"/>
  <c r="Z163" i="6"/>
  <c r="AM162" i="6"/>
  <c r="AE162" i="6"/>
  <c r="AD162" i="6"/>
  <c r="AC162" i="6"/>
  <c r="AB162" i="6"/>
  <c r="AA162" i="6"/>
  <c r="Z162" i="6"/>
  <c r="AM161" i="6"/>
  <c r="AE161" i="6"/>
  <c r="AD161" i="6"/>
  <c r="AC161" i="6"/>
  <c r="AB161" i="6"/>
  <c r="AA161" i="6"/>
  <c r="Z161" i="6"/>
  <c r="AE154" i="6"/>
  <c r="AD154" i="6"/>
  <c r="AC154" i="6"/>
  <c r="AB154" i="6"/>
  <c r="AA154" i="6"/>
  <c r="Z154" i="6"/>
  <c r="AE153" i="6"/>
  <c r="AD153" i="6"/>
  <c r="AC153" i="6"/>
  <c r="AB153" i="6"/>
  <c r="AA153" i="6"/>
  <c r="Z153" i="6"/>
  <c r="AQ134" i="6"/>
  <c r="AO134" i="6"/>
  <c r="AN134" i="6"/>
  <c r="AL134" i="6"/>
  <c r="AE134" i="6"/>
  <c r="AD134" i="6"/>
  <c r="AC134" i="6"/>
  <c r="AB134" i="6"/>
  <c r="AA134" i="6"/>
  <c r="Z134" i="6"/>
  <c r="AQ131" i="6"/>
  <c r="AO131" i="6"/>
  <c r="AN131" i="6"/>
  <c r="AL131" i="6"/>
  <c r="AE131" i="6"/>
  <c r="AD131" i="6"/>
  <c r="AC131" i="6"/>
  <c r="AB131" i="6"/>
  <c r="AA131" i="6"/>
  <c r="Z131" i="6"/>
  <c r="AQ130" i="6"/>
  <c r="AO130" i="6"/>
  <c r="AN130" i="6"/>
  <c r="AL130" i="6"/>
  <c r="AE130" i="6"/>
  <c r="AD130" i="6"/>
  <c r="AC130" i="6"/>
  <c r="AB130" i="6"/>
  <c r="AA130" i="6"/>
  <c r="Z130" i="6"/>
  <c r="AQ129" i="6"/>
  <c r="AO129" i="6"/>
  <c r="AN129" i="6"/>
  <c r="AL129" i="6"/>
  <c r="AE129" i="6"/>
  <c r="AD129" i="6"/>
  <c r="AC129" i="6"/>
  <c r="AB129" i="6"/>
  <c r="AA129" i="6"/>
  <c r="Z129" i="6"/>
  <c r="AQ128" i="6"/>
  <c r="AO128" i="6"/>
  <c r="AN128" i="6"/>
  <c r="AL128" i="6"/>
  <c r="AE128" i="6"/>
  <c r="AD128" i="6"/>
  <c r="AC128" i="6"/>
  <c r="AB128" i="6"/>
  <c r="AA128" i="6"/>
  <c r="Z128" i="6"/>
  <c r="AQ127" i="6"/>
  <c r="AO127" i="6"/>
  <c r="AN127" i="6"/>
  <c r="AL127" i="6"/>
  <c r="AE127" i="6"/>
  <c r="AD127" i="6"/>
  <c r="AC127" i="6"/>
  <c r="AB127" i="6"/>
  <c r="AA127" i="6"/>
  <c r="Z127" i="6"/>
  <c r="AQ126" i="6"/>
  <c r="AO126" i="6"/>
  <c r="AN126" i="6"/>
  <c r="AL126" i="6"/>
  <c r="AE126" i="6"/>
  <c r="AD126" i="6"/>
  <c r="AC126" i="6"/>
  <c r="AB126" i="6"/>
  <c r="AA126" i="6"/>
  <c r="Z126" i="6"/>
  <c r="AQ125" i="6"/>
  <c r="AO125" i="6"/>
  <c r="AN125" i="6"/>
  <c r="AL125" i="6"/>
  <c r="AE125" i="6"/>
  <c r="AD125" i="6"/>
  <c r="AC125" i="6"/>
  <c r="AB125" i="6"/>
  <c r="AA125" i="6"/>
  <c r="Z125" i="6"/>
  <c r="AQ124" i="6"/>
  <c r="AO124" i="6"/>
  <c r="AN124" i="6"/>
  <c r="AL124" i="6"/>
  <c r="AE124" i="6"/>
  <c r="AD124" i="6"/>
  <c r="AC124" i="6"/>
  <c r="AB124" i="6"/>
  <c r="AA124" i="6"/>
  <c r="Z124" i="6"/>
  <c r="AQ123" i="6"/>
  <c r="AO123" i="6"/>
  <c r="AN123" i="6"/>
  <c r="AL123" i="6"/>
  <c r="AE123" i="6"/>
  <c r="AD123" i="6"/>
  <c r="AC123" i="6"/>
  <c r="AB123" i="6"/>
  <c r="AA123" i="6"/>
  <c r="Z123" i="6"/>
  <c r="AQ122" i="6"/>
  <c r="AO122" i="6"/>
  <c r="AN122" i="6"/>
  <c r="AL122" i="6"/>
  <c r="AE122" i="6"/>
  <c r="AD122" i="6"/>
  <c r="AC122" i="6"/>
  <c r="AB122" i="6"/>
  <c r="AA122" i="6"/>
  <c r="Z122" i="6"/>
  <c r="AQ121" i="6"/>
  <c r="AO121" i="6"/>
  <c r="AN121" i="6"/>
  <c r="AL121" i="6"/>
  <c r="AE121" i="6"/>
  <c r="AD121" i="6"/>
  <c r="AC121" i="6"/>
  <c r="AB121" i="6"/>
  <c r="AA121" i="6"/>
  <c r="Z121" i="6"/>
  <c r="AQ120" i="6"/>
  <c r="AO120" i="6"/>
  <c r="AN120" i="6"/>
  <c r="AL120" i="6"/>
  <c r="AE120" i="6"/>
  <c r="AD120" i="6"/>
  <c r="AC120" i="6"/>
  <c r="AB120" i="6"/>
  <c r="AA120" i="6"/>
  <c r="Z120" i="6"/>
  <c r="AQ119" i="6"/>
  <c r="AO119" i="6"/>
  <c r="AN119" i="6"/>
  <c r="AL119" i="6"/>
  <c r="AE119" i="6"/>
  <c r="AD119" i="6"/>
  <c r="AC119" i="6"/>
  <c r="AB119" i="6"/>
  <c r="AA119" i="6"/>
  <c r="Z119" i="6"/>
  <c r="AQ118" i="6"/>
  <c r="AO118" i="6"/>
  <c r="AN118" i="6"/>
  <c r="AL118" i="6"/>
  <c r="AE118" i="6"/>
  <c r="AD118" i="6"/>
  <c r="AC118" i="6"/>
  <c r="AB118" i="6"/>
  <c r="AA118" i="6"/>
  <c r="Z118" i="6"/>
  <c r="AQ117" i="6"/>
  <c r="AO117" i="6"/>
  <c r="AN117" i="6"/>
  <c r="AL117" i="6"/>
  <c r="AE117" i="6"/>
  <c r="AD117" i="6"/>
  <c r="AC117" i="6"/>
  <c r="AB117" i="6"/>
  <c r="AA117" i="6"/>
  <c r="Z117" i="6"/>
  <c r="AQ116" i="6"/>
  <c r="AO116" i="6"/>
  <c r="AN116" i="6"/>
  <c r="AL116" i="6"/>
  <c r="AE116" i="6"/>
  <c r="AD116" i="6"/>
  <c r="AC116" i="6"/>
  <c r="AB116" i="6"/>
  <c r="AA116" i="6"/>
  <c r="Z116" i="6"/>
  <c r="AQ115" i="6"/>
  <c r="AO115" i="6"/>
  <c r="AN115" i="6"/>
  <c r="AL115" i="6"/>
  <c r="AE115" i="6"/>
  <c r="AD115" i="6"/>
  <c r="AC115" i="6"/>
  <c r="AB115" i="6"/>
  <c r="AA115" i="6"/>
  <c r="Z115" i="6"/>
  <c r="AQ114" i="6"/>
  <c r="AO114" i="6"/>
  <c r="AN114" i="6"/>
  <c r="AL114" i="6"/>
  <c r="AE114" i="6"/>
  <c r="AD114" i="6"/>
  <c r="AC114" i="6"/>
  <c r="AB114" i="6"/>
  <c r="AA114" i="6"/>
  <c r="Z114" i="6"/>
  <c r="AQ113" i="6"/>
  <c r="AO113" i="6"/>
  <c r="AN113" i="6"/>
  <c r="AL113" i="6"/>
  <c r="AE113" i="6"/>
  <c r="AD113" i="6"/>
  <c r="AC113" i="6"/>
  <c r="AB113" i="6"/>
  <c r="AA113" i="6"/>
  <c r="Z113" i="6"/>
  <c r="AQ112" i="6"/>
  <c r="AO112" i="6"/>
  <c r="AN112" i="6"/>
  <c r="AL112" i="6"/>
  <c r="AE112" i="6"/>
  <c r="AD112" i="6"/>
  <c r="AC112" i="6"/>
  <c r="AB112" i="6"/>
  <c r="AA112" i="6"/>
  <c r="Z112" i="6"/>
  <c r="AQ111" i="6"/>
  <c r="AO111" i="6"/>
  <c r="AN111" i="6"/>
  <c r="AL111" i="6"/>
  <c r="AE111" i="6"/>
  <c r="AD111" i="6"/>
  <c r="AC111" i="6"/>
  <c r="AB111" i="6"/>
  <c r="AA111" i="6"/>
  <c r="Z111" i="6"/>
  <c r="AQ110" i="6"/>
  <c r="AO110" i="6"/>
  <c r="AN110" i="6"/>
  <c r="AL110" i="6"/>
  <c r="AE110" i="6"/>
  <c r="AD110" i="6"/>
  <c r="AC110" i="6"/>
  <c r="AB110" i="6"/>
  <c r="AA110" i="6"/>
  <c r="Z110" i="6"/>
  <c r="AQ109" i="6"/>
  <c r="AO109" i="6"/>
  <c r="AN109" i="6"/>
  <c r="AL109" i="6"/>
  <c r="AE109" i="6"/>
  <c r="AD109" i="6"/>
  <c r="AC109" i="6"/>
  <c r="AB109" i="6"/>
  <c r="AA109" i="6"/>
  <c r="Z109" i="6"/>
  <c r="AQ108" i="6"/>
  <c r="AO108" i="6"/>
  <c r="AN108" i="6"/>
  <c r="AL108" i="6"/>
  <c r="AE108" i="6"/>
  <c r="AD108" i="6"/>
  <c r="AC108" i="6"/>
  <c r="AB108" i="6"/>
  <c r="AA108" i="6"/>
  <c r="Z108" i="6"/>
  <c r="AQ86" i="6"/>
  <c r="AE86" i="6"/>
  <c r="AD86" i="6"/>
  <c r="AC86" i="6"/>
  <c r="Z86" i="6"/>
  <c r="AQ85" i="6"/>
  <c r="AE85" i="6"/>
  <c r="AD85" i="6"/>
  <c r="AC85" i="6"/>
  <c r="Z85" i="6"/>
  <c r="AQ84" i="6"/>
  <c r="AE84" i="6"/>
  <c r="AD84" i="6"/>
  <c r="AC84" i="6"/>
  <c r="Z84" i="6"/>
  <c r="AQ83" i="6"/>
  <c r="AE83" i="6"/>
  <c r="AD83" i="6"/>
  <c r="AC83" i="6"/>
  <c r="Z83" i="6"/>
  <c r="AQ82" i="6"/>
  <c r="AE82" i="6"/>
  <c r="AD82" i="6"/>
  <c r="AC82" i="6"/>
  <c r="Z82" i="6"/>
  <c r="AQ81" i="6"/>
  <c r="AE81" i="6"/>
  <c r="AD81" i="6"/>
  <c r="AC81" i="6"/>
  <c r="Z81" i="6"/>
  <c r="AQ80" i="6"/>
  <c r="AE80" i="6"/>
  <c r="AD80" i="6"/>
  <c r="AC80" i="6"/>
  <c r="Z80" i="6"/>
  <c r="AQ79" i="6"/>
  <c r="AE79" i="6"/>
  <c r="AD79" i="6"/>
  <c r="AC79" i="6"/>
  <c r="Z79" i="6"/>
  <c r="AQ78" i="6"/>
  <c r="AE78" i="6"/>
  <c r="AD78" i="6"/>
  <c r="AC78" i="6"/>
  <c r="Z78" i="6"/>
  <c r="AQ77" i="6"/>
  <c r="AE77" i="6"/>
  <c r="AD77" i="6"/>
  <c r="AC77" i="6"/>
  <c r="Z77" i="6"/>
  <c r="AQ76" i="6"/>
  <c r="AE76" i="6"/>
  <c r="AD76" i="6"/>
  <c r="AC76" i="6"/>
  <c r="Z76" i="6"/>
  <c r="AQ75" i="6"/>
  <c r="AE75" i="6"/>
  <c r="AD75" i="6"/>
  <c r="AC75" i="6"/>
  <c r="Z75" i="6"/>
  <c r="AQ74" i="6"/>
  <c r="AE74" i="6"/>
  <c r="AD74" i="6"/>
  <c r="AC74" i="6"/>
  <c r="Z74" i="6"/>
  <c r="AQ73" i="6"/>
  <c r="AE73" i="6"/>
  <c r="AD73" i="6"/>
  <c r="AC73" i="6"/>
  <c r="Z73" i="6"/>
  <c r="AQ72" i="6"/>
  <c r="AE72" i="6"/>
  <c r="AD72" i="6"/>
  <c r="AC72" i="6"/>
  <c r="Z72" i="6"/>
  <c r="AQ71" i="6"/>
  <c r="AE71" i="6"/>
  <c r="AD71" i="6"/>
  <c r="AC71" i="6"/>
  <c r="Z71" i="6"/>
  <c r="AQ70" i="6"/>
  <c r="AE70" i="6"/>
  <c r="AD70" i="6"/>
  <c r="AC70" i="6"/>
  <c r="Z70" i="6"/>
  <c r="AQ69" i="6"/>
  <c r="AE69" i="6"/>
  <c r="AD69" i="6"/>
  <c r="AC69" i="6"/>
  <c r="Z69" i="6"/>
  <c r="AQ68" i="6"/>
  <c r="AE68" i="6"/>
  <c r="AD68" i="6"/>
  <c r="AC68" i="6"/>
  <c r="Z68" i="6"/>
  <c r="AQ67" i="6"/>
  <c r="AE67" i="6"/>
  <c r="AD67" i="6"/>
  <c r="AC67" i="6"/>
  <c r="Z67" i="6"/>
  <c r="AQ66" i="6"/>
  <c r="AE66" i="6"/>
  <c r="AD66" i="6"/>
  <c r="AC66" i="6"/>
  <c r="Z66" i="6"/>
  <c r="AQ65" i="6"/>
  <c r="AE65" i="6"/>
  <c r="AD65" i="6"/>
  <c r="AC65" i="6"/>
  <c r="Z65" i="6"/>
  <c r="AQ64" i="6"/>
  <c r="AE64" i="6"/>
  <c r="AD64" i="6"/>
  <c r="AC64" i="6"/>
  <c r="Z64" i="6"/>
  <c r="AQ63" i="6"/>
  <c r="AE63" i="6"/>
  <c r="AD63" i="6"/>
  <c r="AC63" i="6"/>
  <c r="Z63" i="6"/>
  <c r="AQ62" i="6"/>
  <c r="AE62" i="6"/>
  <c r="AD62" i="6"/>
  <c r="AC62" i="6"/>
  <c r="Z62" i="6"/>
  <c r="AQ61" i="6"/>
  <c r="AE61" i="6"/>
  <c r="AD61" i="6"/>
  <c r="AC61" i="6"/>
  <c r="Z61" i="6"/>
  <c r="AQ60" i="6"/>
  <c r="AE60" i="6"/>
  <c r="AD60" i="6"/>
  <c r="AC60" i="6"/>
  <c r="Z60" i="6"/>
  <c r="AQ59" i="6"/>
  <c r="AE59" i="6"/>
  <c r="AD59" i="6"/>
  <c r="AC59" i="6"/>
  <c r="Z59" i="6"/>
  <c r="AQ58" i="6"/>
  <c r="AE58" i="6"/>
  <c r="AD58" i="6"/>
  <c r="AC58" i="6"/>
  <c r="Z58" i="6"/>
  <c r="AQ57" i="6"/>
  <c r="AE57" i="6"/>
  <c r="AD57" i="6"/>
  <c r="AC57" i="6"/>
  <c r="Z57" i="6"/>
  <c r="AQ56" i="6"/>
  <c r="AE56" i="6"/>
  <c r="AD56" i="6"/>
  <c r="AC56" i="6"/>
  <c r="Z56" i="6"/>
  <c r="AQ55" i="6"/>
  <c r="AE55" i="6"/>
  <c r="AD55" i="6"/>
  <c r="AC55" i="6"/>
  <c r="Z55" i="6"/>
  <c r="AQ54" i="6"/>
  <c r="AE54" i="6"/>
  <c r="AD54" i="6"/>
  <c r="AC54" i="6"/>
  <c r="Z54" i="6"/>
  <c r="AQ53" i="6"/>
  <c r="AE53" i="6"/>
  <c r="AD53" i="6"/>
  <c r="AC53" i="6"/>
  <c r="Z53" i="6"/>
  <c r="AQ52" i="6"/>
  <c r="AE52" i="6"/>
  <c r="AD52" i="6"/>
  <c r="AC52" i="6"/>
  <c r="Z52" i="6"/>
  <c r="AQ51" i="6"/>
  <c r="AE51" i="6"/>
  <c r="AD51" i="6"/>
  <c r="AC51" i="6"/>
  <c r="Z51" i="6"/>
  <c r="AQ50" i="6"/>
  <c r="AE50" i="6"/>
  <c r="AD50" i="6"/>
  <c r="AC50" i="6"/>
  <c r="Z50" i="6"/>
  <c r="AQ49" i="6"/>
  <c r="AE49" i="6"/>
  <c r="AD49" i="6"/>
  <c r="AC49" i="6"/>
  <c r="Z49" i="6"/>
  <c r="AQ48" i="6"/>
  <c r="AE48" i="6"/>
  <c r="AD48" i="6"/>
  <c r="AC48" i="6"/>
  <c r="Z48" i="6"/>
  <c r="AQ47" i="6"/>
  <c r="AE47" i="6"/>
  <c r="AD47" i="6"/>
  <c r="AC47" i="6"/>
  <c r="Z47" i="6"/>
  <c r="AQ46" i="6"/>
  <c r="AE46" i="6"/>
  <c r="AD46" i="6"/>
  <c r="AC46" i="6"/>
  <c r="Z46" i="6"/>
  <c r="AQ45" i="6"/>
  <c r="AE45" i="6"/>
  <c r="AD45" i="6"/>
  <c r="AC45" i="6"/>
  <c r="Z45" i="6"/>
  <c r="AQ44" i="6"/>
  <c r="AE44" i="6"/>
  <c r="AD44" i="6"/>
  <c r="AC44" i="6"/>
  <c r="Z44" i="6"/>
  <c r="AQ43" i="6"/>
  <c r="AE43" i="6"/>
  <c r="AD43" i="6"/>
  <c r="AC43" i="6"/>
  <c r="Z43" i="6"/>
  <c r="AQ42" i="6"/>
  <c r="AE42" i="6"/>
  <c r="AD42" i="6"/>
  <c r="AC42" i="6"/>
  <c r="Z42" i="6"/>
  <c r="AQ41" i="6"/>
  <c r="AE41" i="6"/>
  <c r="AD41" i="6"/>
  <c r="AC41" i="6"/>
  <c r="Z41" i="6"/>
  <c r="AQ40" i="6"/>
  <c r="AE40" i="6"/>
  <c r="AD40" i="6"/>
  <c r="AC40" i="6"/>
  <c r="Z40" i="6"/>
  <c r="AQ39" i="6"/>
  <c r="AE39" i="6"/>
  <c r="AD39" i="6"/>
  <c r="AC39" i="6"/>
  <c r="Z39" i="6"/>
  <c r="AQ38" i="6"/>
  <c r="AE38" i="6"/>
  <c r="AD38" i="6"/>
  <c r="AC38" i="6"/>
  <c r="Z38" i="6"/>
  <c r="AQ37" i="6"/>
  <c r="AE37" i="6"/>
  <c r="AD37" i="6"/>
  <c r="AC37" i="6"/>
  <c r="Z37" i="6"/>
  <c r="AQ36" i="6"/>
  <c r="AE36" i="6"/>
  <c r="AD36" i="6"/>
  <c r="AC36" i="6"/>
  <c r="Z36" i="6"/>
  <c r="AQ35" i="6"/>
  <c r="AE35" i="6"/>
  <c r="AD35" i="6"/>
  <c r="AC35" i="6"/>
  <c r="Z35" i="6"/>
  <c r="AQ34" i="6"/>
  <c r="AE34" i="6"/>
  <c r="AD34" i="6"/>
  <c r="AC34" i="6"/>
  <c r="Z34" i="6"/>
  <c r="BN24" i="6"/>
  <c r="AP24" i="6"/>
  <c r="AO24" i="6"/>
  <c r="AN24" i="6"/>
  <c r="AL24" i="6"/>
  <c r="AE24" i="6"/>
  <c r="AD24" i="6"/>
  <c r="AC24" i="6"/>
  <c r="AB24" i="6"/>
  <c r="AA24" i="6"/>
  <c r="Z24" i="6"/>
  <c r="BN23" i="6"/>
  <c r="AP23" i="6"/>
  <c r="AO23" i="6"/>
  <c r="AN23" i="6"/>
  <c r="AL23" i="6"/>
  <c r="AE23" i="6"/>
  <c r="AD23" i="6"/>
  <c r="AC23" i="6"/>
  <c r="AB23" i="6"/>
  <c r="AA23" i="6"/>
  <c r="Z23" i="6"/>
  <c r="BN22" i="6"/>
  <c r="AP22" i="6"/>
  <c r="AO22" i="6"/>
  <c r="AN22" i="6"/>
  <c r="AL22" i="6"/>
  <c r="AE22" i="6"/>
  <c r="AD22" i="6"/>
  <c r="AC22" i="6"/>
  <c r="AB22" i="6"/>
  <c r="AA22" i="6"/>
  <c r="Z22" i="6"/>
  <c r="BN21" i="6"/>
  <c r="AP21" i="6"/>
  <c r="AO21" i="6"/>
  <c r="AN21" i="6"/>
  <c r="AL21" i="6"/>
  <c r="AE21" i="6"/>
  <c r="AD21" i="6"/>
  <c r="AC21" i="6"/>
  <c r="AB21" i="6"/>
  <c r="AA21" i="6"/>
  <c r="Z21" i="6"/>
  <c r="BN20" i="6"/>
  <c r="AP20" i="6"/>
  <c r="AO20" i="6"/>
  <c r="AN20" i="6"/>
  <c r="AL20" i="6"/>
  <c r="AE20" i="6"/>
  <c r="AD20" i="6"/>
  <c r="AC20" i="6"/>
  <c r="AB20" i="6"/>
  <c r="AA20" i="6"/>
  <c r="Z20" i="6"/>
  <c r="BN19" i="6"/>
  <c r="AP19" i="6"/>
  <c r="AO19" i="6"/>
  <c r="AN19" i="6"/>
  <c r="AL19" i="6"/>
  <c r="AE19" i="6"/>
  <c r="AD19" i="6"/>
  <c r="AC19" i="6"/>
  <c r="AB19" i="6"/>
  <c r="AA19" i="6"/>
  <c r="Z19" i="6"/>
  <c r="BN18" i="6"/>
  <c r="AP18" i="6"/>
  <c r="AO18" i="6"/>
  <c r="AN18" i="6"/>
  <c r="AL18" i="6"/>
  <c r="AE18" i="6"/>
  <c r="AD18" i="6"/>
  <c r="AC18" i="6"/>
  <c r="AB18" i="6"/>
  <c r="AA18" i="6"/>
  <c r="Z18" i="6"/>
  <c r="BN17" i="6"/>
  <c r="AP17" i="6"/>
  <c r="AO17" i="6"/>
  <c r="AN17" i="6"/>
  <c r="AL17" i="6"/>
  <c r="AE17" i="6"/>
  <c r="AD17" i="6"/>
  <c r="AC17" i="6"/>
  <c r="AB17" i="6"/>
  <c r="AA17" i="6"/>
  <c r="Z17" i="6"/>
  <c r="BN16" i="6"/>
  <c r="AP16" i="6"/>
  <c r="AO16" i="6"/>
  <c r="AN16" i="6"/>
  <c r="AL16" i="6"/>
  <c r="AE16" i="6"/>
  <c r="AD16" i="6"/>
  <c r="AC16" i="6"/>
  <c r="AB16" i="6"/>
  <c r="AA16" i="6"/>
  <c r="Z16" i="6"/>
  <c r="AE13" i="6"/>
  <c r="AA13" i="6"/>
  <c r="Z13" i="6"/>
  <c r="AO8" i="6"/>
  <c r="AN8" i="6"/>
  <c r="AL8" i="6"/>
  <c r="AE8" i="6"/>
  <c r="AD8" i="6"/>
  <c r="AC8" i="6"/>
  <c r="AB8" i="6"/>
  <c r="AA8" i="6"/>
  <c r="Z8" i="6"/>
  <c r="AO7" i="6"/>
  <c r="AN7" i="6"/>
  <c r="AL7" i="6"/>
  <c r="AE7" i="6"/>
  <c r="AD7" i="6"/>
  <c r="AC7" i="6"/>
  <c r="AB7" i="6"/>
  <c r="AA7" i="6"/>
  <c r="Z7" i="6"/>
  <c r="AO6" i="6"/>
  <c r="AN6" i="6"/>
  <c r="AL6" i="6"/>
  <c r="AE6" i="6"/>
  <c r="AD6" i="6"/>
  <c r="AC6" i="6"/>
  <c r="AB6" i="6"/>
  <c r="AA6" i="6"/>
  <c r="Z6" i="6"/>
  <c r="AO5" i="6"/>
  <c r="AN5" i="6"/>
  <c r="AL5" i="6"/>
  <c r="AE5" i="6"/>
  <c r="AD5" i="6"/>
  <c r="AC5" i="6"/>
  <c r="AB5" i="6"/>
  <c r="AA5" i="6"/>
  <c r="Z5" i="6"/>
  <c r="AO4" i="6"/>
  <c r="AN4" i="6"/>
  <c r="AL4" i="6"/>
  <c r="AE4" i="6"/>
  <c r="AD4" i="6"/>
  <c r="AC4" i="6"/>
  <c r="AB4" i="6"/>
  <c r="AA4" i="6"/>
  <c r="Z4" i="6"/>
  <c r="AO3" i="6"/>
  <c r="AN3" i="6"/>
  <c r="AL3" i="6"/>
  <c r="AE3" i="6"/>
  <c r="AD3" i="6"/>
  <c r="AC3" i="6"/>
  <c r="AB3" i="6"/>
  <c r="AA3" i="6"/>
  <c r="Z3" i="6"/>
  <c r="CN3305" i="4"/>
  <c r="CM3305" i="4"/>
  <c r="CL3305" i="4"/>
  <c r="CK3305" i="4"/>
  <c r="CJ3305" i="4"/>
  <c r="CI3305" i="4"/>
  <c r="CH3305" i="4"/>
  <c r="CG3305" i="4"/>
  <c r="CF3305" i="4"/>
  <c r="CE3305" i="4"/>
  <c r="CD3305" i="4"/>
  <c r="CC3305" i="4"/>
  <c r="CB3305" i="4"/>
  <c r="CA3305" i="4"/>
  <c r="BZ3305" i="4"/>
  <c r="BY3305" i="4"/>
  <c r="BX3305" i="4"/>
  <c r="BW3305" i="4"/>
  <c r="BV3305" i="4"/>
  <c r="BU3305" i="4"/>
  <c r="BT3305" i="4"/>
  <c r="BS3305" i="4"/>
  <c r="BR3305" i="4"/>
  <c r="BQ3305" i="4"/>
  <c r="BP3305" i="4"/>
  <c r="BO3305" i="4"/>
  <c r="BN2807" i="4"/>
  <c r="BN3039" i="4"/>
  <c r="BN3041" i="4"/>
  <c r="BN3042" i="4"/>
  <c r="BN3043" i="4"/>
  <c r="BN3044" i="4"/>
  <c r="BN3045" i="4"/>
  <c r="BN3046" i="4"/>
  <c r="BN3047" i="4"/>
  <c r="BN3048" i="4"/>
  <c r="BN3049" i="4"/>
  <c r="BN3050" i="4"/>
  <c r="BN3051" i="4"/>
  <c r="BN3052" i="4"/>
  <c r="BN3053" i="4"/>
  <c r="BN3054" i="4"/>
  <c r="BN3055" i="4"/>
  <c r="BN3144" i="4"/>
  <c r="BN3305" i="4"/>
  <c r="BM3305" i="4"/>
  <c r="BL3305" i="4"/>
  <c r="BK3305" i="4"/>
  <c r="BJ3305" i="4"/>
  <c r="BI3305" i="4"/>
  <c r="BH3305" i="4"/>
  <c r="BG3305" i="4"/>
  <c r="BF3305" i="4"/>
  <c r="CN86" i="4"/>
  <c r="CN3304" i="4"/>
  <c r="CM86" i="4"/>
  <c r="CM3304" i="4"/>
  <c r="CL86" i="4"/>
  <c r="CL3304" i="4"/>
  <c r="CK86" i="4"/>
  <c r="CK3304" i="4"/>
  <c r="CJ86" i="4"/>
  <c r="CJ3304" i="4"/>
  <c r="CI86" i="4"/>
  <c r="CI3304" i="4"/>
  <c r="CH86" i="4"/>
  <c r="CH3304" i="4"/>
  <c r="CG86" i="4"/>
  <c r="CG3304" i="4"/>
  <c r="CF86" i="4"/>
  <c r="CF3304" i="4"/>
  <c r="CE86" i="4"/>
  <c r="CE3304" i="4"/>
  <c r="CD86" i="4"/>
  <c r="CD3304" i="4"/>
  <c r="CC86" i="4"/>
  <c r="CC3304" i="4"/>
  <c r="CB86" i="4"/>
  <c r="CB3304" i="4"/>
  <c r="CA86" i="4"/>
  <c r="CA3304" i="4"/>
  <c r="BZ86" i="4"/>
  <c r="BZ3304" i="4"/>
  <c r="BY86" i="4"/>
  <c r="BY3304" i="4"/>
  <c r="BX1261" i="4"/>
  <c r="BX1262" i="4"/>
  <c r="BX1263" i="4"/>
  <c r="BX1264" i="4"/>
  <c r="BX1265" i="4"/>
  <c r="BX1266" i="4"/>
  <c r="BX1267" i="4"/>
  <c r="BX1268" i="4"/>
  <c r="BX1269" i="4"/>
  <c r="BX1270" i="4"/>
  <c r="BX1271" i="4"/>
  <c r="BX3304" i="4"/>
  <c r="BW1261" i="4"/>
  <c r="BW1262" i="4"/>
  <c r="BW1263" i="4"/>
  <c r="BW1264" i="4"/>
  <c r="BW1265" i="4"/>
  <c r="BW1266" i="4"/>
  <c r="BW1267" i="4"/>
  <c r="BW1268" i="4"/>
  <c r="BW1269" i="4"/>
  <c r="BW1270" i="4"/>
  <c r="BW1271" i="4"/>
  <c r="BW3304" i="4"/>
  <c r="BV1261" i="4"/>
  <c r="BV1262" i="4"/>
  <c r="BV1263" i="4"/>
  <c r="BV1264" i="4"/>
  <c r="BV1265" i="4"/>
  <c r="BV1266" i="4"/>
  <c r="BV1267" i="4"/>
  <c r="BV1268" i="4"/>
  <c r="BV1269" i="4"/>
  <c r="BV1270" i="4"/>
  <c r="BV1271" i="4"/>
  <c r="BV2577" i="4"/>
  <c r="BV3304" i="4"/>
  <c r="BU223" i="4"/>
  <c r="BU618" i="4"/>
  <c r="BU1261" i="4"/>
  <c r="BU1262" i="4"/>
  <c r="BU1263" i="4"/>
  <c r="BU1264" i="4"/>
  <c r="BU1265" i="4"/>
  <c r="BU1266" i="4"/>
  <c r="BU1267" i="4"/>
  <c r="BU1268" i="4"/>
  <c r="BU1269" i="4"/>
  <c r="BU1270" i="4"/>
  <c r="BU1271" i="4"/>
  <c r="BU3304" i="4"/>
  <c r="BT1261" i="4"/>
  <c r="BT1262" i="4"/>
  <c r="BT1263" i="4"/>
  <c r="BT1264" i="4"/>
  <c r="BT1265" i="4"/>
  <c r="BT1266" i="4"/>
  <c r="BT1267" i="4"/>
  <c r="BT1268" i="4"/>
  <c r="BT1269" i="4"/>
  <c r="BT1270" i="4"/>
  <c r="BT1271" i="4"/>
  <c r="BT2328" i="4"/>
  <c r="BT3304" i="4"/>
  <c r="BS1261" i="4"/>
  <c r="BS1262" i="4"/>
  <c r="BS1263" i="4"/>
  <c r="BS1264" i="4"/>
  <c r="BS1265" i="4"/>
  <c r="BS1266" i="4"/>
  <c r="BS1267" i="4"/>
  <c r="BS1268" i="4"/>
  <c r="BS1269" i="4"/>
  <c r="BS1270" i="4"/>
  <c r="BS1271" i="4"/>
  <c r="BS3304" i="4"/>
  <c r="BR1106" i="4"/>
  <c r="BR1261" i="4"/>
  <c r="BR1262" i="4"/>
  <c r="BR1263" i="4"/>
  <c r="BR1264" i="4"/>
  <c r="BR1265" i="4"/>
  <c r="BR1266" i="4"/>
  <c r="BR1267" i="4"/>
  <c r="BR1268" i="4"/>
  <c r="BR1269" i="4"/>
  <c r="BR1270" i="4"/>
  <c r="BR1271" i="4"/>
  <c r="BR3304" i="4"/>
  <c r="BQ1261" i="4"/>
  <c r="BQ1262" i="4"/>
  <c r="BQ1263" i="4"/>
  <c r="BQ1264" i="4"/>
  <c r="BQ1265" i="4"/>
  <c r="BQ1266" i="4"/>
  <c r="BQ1267" i="4"/>
  <c r="BQ1268" i="4"/>
  <c r="BQ1269" i="4"/>
  <c r="BQ1270" i="4"/>
  <c r="BQ1271" i="4"/>
  <c r="BQ3304" i="4"/>
  <c r="BP514" i="4"/>
  <c r="BP778" i="4"/>
  <c r="BP1261" i="4"/>
  <c r="BP1262" i="4"/>
  <c r="BP1263" i="4"/>
  <c r="BP1264" i="4"/>
  <c r="BP1265" i="4"/>
  <c r="BP1266" i="4"/>
  <c r="BP1267" i="4"/>
  <c r="BP1268" i="4"/>
  <c r="BP1269" i="4"/>
  <c r="BP1270" i="4"/>
  <c r="BP1271" i="4"/>
  <c r="BP3304" i="4"/>
  <c r="BO1261" i="4"/>
  <c r="BO1262" i="4"/>
  <c r="BO1263" i="4"/>
  <c r="BO1264" i="4"/>
  <c r="BO1265" i="4"/>
  <c r="BO1266" i="4"/>
  <c r="BO1267" i="4"/>
  <c r="BO1268" i="4"/>
  <c r="BO1269" i="4"/>
  <c r="BO1270" i="4"/>
  <c r="BO1271" i="4"/>
  <c r="BO3304" i="4"/>
  <c r="BN2520" i="4"/>
  <c r="BN1261" i="4"/>
  <c r="BN1262" i="4"/>
  <c r="BN1263" i="4"/>
  <c r="BN1264" i="4"/>
  <c r="BN1265" i="4"/>
  <c r="BN1266" i="4"/>
  <c r="BN1267" i="4"/>
  <c r="BN1268" i="4"/>
  <c r="BN1269" i="4"/>
  <c r="BN1270" i="4"/>
  <c r="BN1271" i="4"/>
  <c r="BN3304" i="4"/>
  <c r="BM86" i="4"/>
  <c r="BM1261" i="4"/>
  <c r="BM1262" i="4"/>
  <c r="BM1263" i="4"/>
  <c r="BM1264" i="4"/>
  <c r="BM1265" i="4"/>
  <c r="BM1266" i="4"/>
  <c r="BM1267" i="4"/>
  <c r="BM1268" i="4"/>
  <c r="BM1269" i="4"/>
  <c r="BM1270" i="4"/>
  <c r="BM1271" i="4"/>
  <c r="BM3304" i="4"/>
  <c r="BL1106" i="4"/>
  <c r="BL1261" i="4"/>
  <c r="BL1262" i="4"/>
  <c r="BL1263" i="4"/>
  <c r="BL1264" i="4"/>
  <c r="BL1265" i="4"/>
  <c r="BL1266" i="4"/>
  <c r="BL1267" i="4"/>
  <c r="BL1268" i="4"/>
  <c r="BL1269" i="4"/>
  <c r="BL1270" i="4"/>
  <c r="BL1271" i="4"/>
  <c r="BL3304" i="4"/>
  <c r="BK1261" i="4"/>
  <c r="BK1262" i="4"/>
  <c r="BK1263" i="4"/>
  <c r="BK1264" i="4"/>
  <c r="BK1265" i="4"/>
  <c r="BK1266" i="4"/>
  <c r="BK1267" i="4"/>
  <c r="BK1268" i="4"/>
  <c r="BK1269" i="4"/>
  <c r="BK1270" i="4"/>
  <c r="BK1271" i="4"/>
  <c r="BK3304" i="4"/>
  <c r="BJ1261" i="4"/>
  <c r="BJ1262" i="4"/>
  <c r="BJ1263" i="4"/>
  <c r="BJ1264" i="4"/>
  <c r="BJ1265" i="4"/>
  <c r="BJ1266" i="4"/>
  <c r="BJ1267" i="4"/>
  <c r="BJ1268" i="4"/>
  <c r="BJ1269" i="4"/>
  <c r="BJ1270" i="4"/>
  <c r="BJ1271" i="4"/>
  <c r="BJ2328" i="4"/>
  <c r="BJ3304" i="4"/>
  <c r="BI1261" i="4"/>
  <c r="BI1262" i="4"/>
  <c r="BI1263" i="4"/>
  <c r="BI1264" i="4"/>
  <c r="BI1265" i="4"/>
  <c r="BI1266" i="4"/>
  <c r="BI1267" i="4"/>
  <c r="BI1268" i="4"/>
  <c r="BI1269" i="4"/>
  <c r="BI1270" i="4"/>
  <c r="BI1271" i="4"/>
  <c r="BI3304" i="4"/>
  <c r="BH1261" i="4"/>
  <c r="BH1262" i="4"/>
  <c r="BH1263" i="4"/>
  <c r="BH1264" i="4"/>
  <c r="BH1265" i="4"/>
  <c r="BH1266" i="4"/>
  <c r="BH1267" i="4"/>
  <c r="BH1268" i="4"/>
  <c r="BH1269" i="4"/>
  <c r="BH1270" i="4"/>
  <c r="BH1271" i="4"/>
  <c r="BH3304" i="4"/>
  <c r="BG1261" i="4"/>
  <c r="BG1262" i="4"/>
  <c r="BG1263" i="4"/>
  <c r="BG1264" i="4"/>
  <c r="BG1265" i="4"/>
  <c r="BG1266" i="4"/>
  <c r="BG1267" i="4"/>
  <c r="BG1268" i="4"/>
  <c r="BG1269" i="4"/>
  <c r="BG1270" i="4"/>
  <c r="BG1271" i="4"/>
  <c r="BG3304" i="4"/>
  <c r="BF86" i="4"/>
  <c r="BF778" i="4"/>
  <c r="BF1261" i="4"/>
  <c r="BF1262" i="4"/>
  <c r="BF1263" i="4"/>
  <c r="BF1264" i="4"/>
  <c r="BF1265" i="4"/>
  <c r="BF1266" i="4"/>
  <c r="BF1267" i="4"/>
  <c r="BF1268" i="4"/>
  <c r="BF1269" i="4"/>
  <c r="BF1270" i="4"/>
  <c r="BF1271" i="4"/>
  <c r="BF3304" i="4"/>
  <c r="BE1261" i="4"/>
  <c r="BE1262" i="4"/>
  <c r="BE1263" i="4"/>
  <c r="BE1264" i="4"/>
  <c r="BE1265" i="4"/>
  <c r="BE1266" i="4"/>
  <c r="BE1267" i="4"/>
  <c r="BE1268" i="4"/>
  <c r="BE1269" i="4"/>
  <c r="BE1270" i="4"/>
  <c r="BE1271" i="4"/>
  <c r="BE3304" i="4"/>
  <c r="BH3" i="3"/>
  <c r="BH4" i="3"/>
  <c r="BH5" i="3"/>
  <c r="AI223" i="4"/>
  <c r="BH6" i="3"/>
  <c r="BH7" i="3"/>
  <c r="BH8" i="3"/>
  <c r="AI307" i="4"/>
  <c r="BH9" i="3"/>
  <c r="BH10" i="3"/>
  <c r="BH11" i="3"/>
  <c r="BH12" i="3"/>
  <c r="BH13" i="3"/>
  <c r="BH14" i="3"/>
  <c r="BH15" i="3"/>
  <c r="AI806" i="4"/>
  <c r="AI807" i="4"/>
  <c r="AI808" i="4"/>
  <c r="AI809" i="4"/>
  <c r="AI810" i="4"/>
  <c r="AI811" i="4"/>
  <c r="AI812" i="4"/>
  <c r="AI813" i="4"/>
  <c r="AI814" i="4"/>
  <c r="AI815" i="4"/>
  <c r="AI816" i="4"/>
  <c r="AI817" i="4"/>
  <c r="AI818" i="4"/>
  <c r="AI819" i="4"/>
  <c r="AI820" i="4"/>
  <c r="BH16" i="3"/>
  <c r="BH17" i="3"/>
  <c r="BH18" i="3"/>
  <c r="BH19" i="3"/>
  <c r="BH20" i="3"/>
  <c r="BH21" i="3"/>
  <c r="AI1261" i="4"/>
  <c r="AI1265" i="4"/>
  <c r="AI1266" i="4"/>
  <c r="AI1267" i="4"/>
  <c r="AI1268" i="4"/>
  <c r="AI1271" i="4"/>
  <c r="BH22" i="3"/>
  <c r="BH23" i="3"/>
  <c r="BH24" i="3"/>
  <c r="BH25" i="3"/>
  <c r="BH27" i="3"/>
  <c r="BH28" i="3"/>
  <c r="BH29" i="3"/>
  <c r="BH30" i="3"/>
  <c r="BH31" i="3"/>
  <c r="BH32" i="3"/>
  <c r="AI1907" i="4"/>
  <c r="BH33" i="3"/>
  <c r="BH34" i="3"/>
  <c r="AI2072" i="4"/>
  <c r="BH35" i="3"/>
  <c r="BH36" i="3"/>
  <c r="BH37" i="3"/>
  <c r="AI2479" i="4"/>
  <c r="BH38" i="3"/>
  <c r="BH39" i="3"/>
  <c r="BH40" i="3"/>
  <c r="AI2651" i="4"/>
  <c r="BH41" i="3"/>
  <c r="BH42" i="3"/>
  <c r="BF3" i="3"/>
  <c r="AH86" i="4"/>
  <c r="BF4" i="3"/>
  <c r="BF5" i="3"/>
  <c r="BF6" i="3"/>
  <c r="BF7" i="3"/>
  <c r="BF8" i="3"/>
  <c r="BF9" i="3"/>
  <c r="AH468" i="4"/>
  <c r="BF10" i="3"/>
  <c r="BF11" i="3"/>
  <c r="BF12" i="3"/>
  <c r="BF13" i="3"/>
  <c r="BF14" i="3"/>
  <c r="BF15" i="3"/>
  <c r="AH806" i="4"/>
  <c r="AH807" i="4"/>
  <c r="AH808" i="4"/>
  <c r="AH809" i="4"/>
  <c r="AH810" i="4"/>
  <c r="AH811" i="4"/>
  <c r="AH812" i="4"/>
  <c r="AH813" i="4"/>
  <c r="AH814" i="4"/>
  <c r="AH815" i="4"/>
  <c r="AH816" i="4"/>
  <c r="AH817" i="4"/>
  <c r="AH818" i="4"/>
  <c r="AH819" i="4"/>
  <c r="AH820" i="4"/>
  <c r="BF16" i="3"/>
  <c r="AH905" i="4"/>
  <c r="BF17" i="3"/>
  <c r="AH989" i="4"/>
  <c r="BF18" i="3"/>
  <c r="AH1106" i="4"/>
  <c r="BF19" i="3"/>
  <c r="BF20" i="3"/>
  <c r="BF21" i="3"/>
  <c r="AH1261" i="4"/>
  <c r="AH1265" i="4"/>
  <c r="AH1266" i="4"/>
  <c r="AH1267" i="4"/>
  <c r="AH1268" i="4"/>
  <c r="AH1271" i="4"/>
  <c r="BF22" i="3"/>
  <c r="BF23" i="3"/>
  <c r="BF24" i="3"/>
  <c r="BF25" i="3"/>
  <c r="BF27" i="3"/>
  <c r="BF28" i="3"/>
  <c r="BF29" i="3"/>
  <c r="BF30" i="3"/>
  <c r="BF31" i="3"/>
  <c r="BF32" i="3"/>
  <c r="BF33" i="3"/>
  <c r="BF34" i="3"/>
  <c r="AH2072" i="4"/>
  <c r="BF35" i="3"/>
  <c r="BF36" i="3"/>
  <c r="BF37" i="3"/>
  <c r="BF38" i="3"/>
  <c r="BF39" i="3"/>
  <c r="BF40" i="3"/>
  <c r="BF41" i="3"/>
  <c r="BF42" i="3"/>
  <c r="AG69" i="4"/>
  <c r="BD3" i="3"/>
  <c r="AG86" i="4"/>
  <c r="BD4" i="3"/>
  <c r="AG163" i="4"/>
  <c r="BD5" i="3"/>
  <c r="BD6" i="3"/>
  <c r="BD7" i="3"/>
  <c r="BD8" i="3"/>
  <c r="AG307" i="4"/>
  <c r="BD9" i="3"/>
  <c r="AG468" i="4"/>
  <c r="BD10" i="3"/>
  <c r="AG514" i="4"/>
  <c r="BD11" i="3"/>
  <c r="BD12" i="3"/>
  <c r="BD13" i="3"/>
  <c r="AG778" i="4"/>
  <c r="BD14" i="3"/>
  <c r="BD15" i="3"/>
  <c r="BD16" i="3"/>
  <c r="AG905" i="4"/>
  <c r="BD17" i="3"/>
  <c r="AG989" i="4"/>
  <c r="BD18" i="3"/>
  <c r="BD19" i="3"/>
  <c r="BD20" i="3"/>
  <c r="BD21" i="3"/>
  <c r="AG1261" i="4"/>
  <c r="AG1265" i="4"/>
  <c r="AG1266" i="4"/>
  <c r="AG1267" i="4"/>
  <c r="AG1268" i="4"/>
  <c r="AG1271" i="4"/>
  <c r="BD22" i="3"/>
  <c r="BD23" i="3"/>
  <c r="BD24" i="3"/>
  <c r="BD25" i="3"/>
  <c r="BD27" i="3"/>
  <c r="AG1664" i="4"/>
  <c r="BD28" i="3"/>
  <c r="BD29" i="3"/>
  <c r="BD30" i="3"/>
  <c r="BD31" i="3"/>
  <c r="BD32" i="3"/>
  <c r="BD33" i="3"/>
  <c r="BD34" i="3"/>
  <c r="AG2072" i="4"/>
  <c r="BD35" i="3"/>
  <c r="AG2328" i="4"/>
  <c r="BD36" i="3"/>
  <c r="BD37" i="3"/>
  <c r="AG2479" i="4"/>
  <c r="BD38" i="3"/>
  <c r="BD39" i="3"/>
  <c r="BD40" i="3"/>
  <c r="BD41" i="3"/>
  <c r="BD42" i="3"/>
  <c r="AF69" i="4"/>
  <c r="BB3" i="3"/>
  <c r="AF86" i="4"/>
  <c r="BB4" i="3"/>
  <c r="AF163" i="4"/>
  <c r="BB5" i="3"/>
  <c r="BB6" i="3"/>
  <c r="BB7" i="3"/>
  <c r="BB8" i="3"/>
  <c r="AF307" i="4"/>
  <c r="BB9" i="3"/>
  <c r="AF468" i="4"/>
  <c r="BB10" i="3"/>
  <c r="AF514" i="4"/>
  <c r="BB11" i="3"/>
  <c r="AF618" i="4"/>
  <c r="BB12" i="3"/>
  <c r="BB13" i="3"/>
  <c r="AF778" i="4"/>
  <c r="BB14" i="3"/>
  <c r="AF804" i="4"/>
  <c r="BB15" i="3"/>
  <c r="AF806" i="4"/>
  <c r="AF807" i="4"/>
  <c r="AF808" i="4"/>
  <c r="AF809" i="4"/>
  <c r="AF810" i="4"/>
  <c r="AF811" i="4"/>
  <c r="AF812" i="4"/>
  <c r="AF813" i="4"/>
  <c r="AF814" i="4"/>
  <c r="AF815" i="4"/>
  <c r="AF816" i="4"/>
  <c r="AF817" i="4"/>
  <c r="AF818" i="4"/>
  <c r="AF819" i="4"/>
  <c r="AF820" i="4"/>
  <c r="BB16" i="3"/>
  <c r="AF905" i="4"/>
  <c r="BB17" i="3"/>
  <c r="AF989" i="4"/>
  <c r="BB18" i="3"/>
  <c r="AF1106" i="4"/>
  <c r="BB19" i="3"/>
  <c r="BB20" i="3"/>
  <c r="BB21" i="3"/>
  <c r="AF1261" i="4"/>
  <c r="AF1265" i="4"/>
  <c r="AF1266" i="4"/>
  <c r="AF1267" i="4"/>
  <c r="AF1268" i="4"/>
  <c r="AF1271" i="4"/>
  <c r="BB22" i="3"/>
  <c r="BB23" i="3"/>
  <c r="BB24" i="3"/>
  <c r="BB25" i="3"/>
  <c r="AF1585" i="4"/>
  <c r="BB27" i="3"/>
  <c r="AF1664" i="4"/>
  <c r="BB28" i="3"/>
  <c r="BB29" i="3"/>
  <c r="BB30" i="3"/>
  <c r="BB31" i="3"/>
  <c r="BB32" i="3"/>
  <c r="AF1907" i="4"/>
  <c r="BB33" i="3"/>
  <c r="BB34" i="3"/>
  <c r="AF2072" i="4"/>
  <c r="BB35" i="3"/>
  <c r="AF2328" i="4"/>
  <c r="BB36" i="3"/>
  <c r="BB37" i="3"/>
  <c r="AF2479" i="4"/>
  <c r="BB38" i="3"/>
  <c r="BB39" i="3"/>
  <c r="BB40" i="3"/>
  <c r="AF2651" i="4"/>
  <c r="BB41" i="3"/>
  <c r="BB42" i="3"/>
  <c r="AZ3" i="3"/>
  <c r="AZ4" i="3"/>
  <c r="AE163" i="4"/>
  <c r="AZ5" i="3"/>
  <c r="AZ6" i="3"/>
  <c r="AZ7" i="3"/>
  <c r="AZ8" i="3"/>
  <c r="AZ9" i="3"/>
  <c r="AZ10" i="3"/>
  <c r="AZ11" i="3"/>
  <c r="AZ12" i="3"/>
  <c r="AZ13" i="3"/>
  <c r="AZ14" i="3"/>
  <c r="AZ15" i="3"/>
  <c r="AZ16" i="3"/>
  <c r="AZ17" i="3"/>
  <c r="AZ18" i="3"/>
  <c r="AZ19" i="3"/>
  <c r="AZ20" i="3"/>
  <c r="AZ21" i="3"/>
  <c r="AE1261" i="4"/>
  <c r="AE1265" i="4"/>
  <c r="AE1266" i="4"/>
  <c r="AE1267" i="4"/>
  <c r="AE1268" i="4"/>
  <c r="AE1271" i="4"/>
  <c r="AZ22" i="3"/>
  <c r="AZ23" i="3"/>
  <c r="AZ24" i="3"/>
  <c r="AZ25" i="3"/>
  <c r="AZ27" i="3"/>
  <c r="AZ28" i="3"/>
  <c r="AZ29" i="3"/>
  <c r="AZ30" i="3"/>
  <c r="AE1851" i="4"/>
  <c r="AZ31" i="3"/>
  <c r="AZ32" i="3"/>
  <c r="AZ33" i="3"/>
  <c r="AZ34" i="3"/>
  <c r="AZ35" i="3"/>
  <c r="AE2328" i="4"/>
  <c r="AZ36" i="3"/>
  <c r="AZ37" i="3"/>
  <c r="AZ38" i="3"/>
  <c r="AZ39" i="3"/>
  <c r="AZ40" i="3"/>
  <c r="AZ41" i="3"/>
  <c r="AZ42" i="3"/>
  <c r="AD69" i="4"/>
  <c r="AX3" i="3"/>
  <c r="AD86" i="4"/>
  <c r="AX4" i="3"/>
  <c r="AD163" i="4"/>
  <c r="AX5" i="3"/>
  <c r="AX6" i="3"/>
  <c r="AX7" i="3"/>
  <c r="AX8" i="3"/>
  <c r="AD307" i="4"/>
  <c r="AX9" i="3"/>
  <c r="AD468" i="4"/>
  <c r="AX10" i="3"/>
  <c r="AD514" i="4"/>
  <c r="AX11" i="3"/>
  <c r="AD618" i="4"/>
  <c r="AX12" i="3"/>
  <c r="AX13" i="3"/>
  <c r="AD778" i="4"/>
  <c r="AX14" i="3"/>
  <c r="AD804" i="4"/>
  <c r="AX15" i="3"/>
  <c r="AD806" i="4"/>
  <c r="AD807" i="4"/>
  <c r="AD808" i="4"/>
  <c r="AD809" i="4"/>
  <c r="AD810" i="4"/>
  <c r="AD811" i="4"/>
  <c r="AD812" i="4"/>
  <c r="AD813" i="4"/>
  <c r="AD814" i="4"/>
  <c r="AD815" i="4"/>
  <c r="AD816" i="4"/>
  <c r="AD817" i="4"/>
  <c r="AD818" i="4"/>
  <c r="AD819" i="4"/>
  <c r="AD820" i="4"/>
  <c r="AX16" i="3"/>
  <c r="AD905" i="4"/>
  <c r="AX17" i="3"/>
  <c r="AD989" i="4"/>
  <c r="AX18" i="3"/>
  <c r="AD1106" i="4"/>
  <c r="AX19" i="3"/>
  <c r="AX20" i="3"/>
  <c r="AX21" i="3"/>
  <c r="AD1261" i="4"/>
  <c r="AD1265" i="4"/>
  <c r="AD1266" i="4"/>
  <c r="AD1267" i="4"/>
  <c r="AD1268" i="4"/>
  <c r="AD1271" i="4"/>
  <c r="AX22" i="3"/>
  <c r="AX23" i="3"/>
  <c r="AX24" i="3"/>
  <c r="AX25" i="3"/>
  <c r="AD1585" i="4"/>
  <c r="AX27" i="3"/>
  <c r="AD1664" i="4"/>
  <c r="AX28" i="3"/>
  <c r="AX29" i="3"/>
  <c r="AX30" i="3"/>
  <c r="AX31" i="3"/>
  <c r="AX32" i="3"/>
  <c r="AD1907" i="4"/>
  <c r="AX33" i="3"/>
  <c r="AX34" i="3"/>
  <c r="AD2072" i="4"/>
  <c r="AX35" i="3"/>
  <c r="AD2328" i="4"/>
  <c r="AX36" i="3"/>
  <c r="AX37" i="3"/>
  <c r="AD2479" i="4"/>
  <c r="AX38" i="3"/>
  <c r="AX39" i="3"/>
  <c r="AD2577" i="4"/>
  <c r="AX40" i="3"/>
  <c r="AD2651" i="4"/>
  <c r="AX41" i="3"/>
  <c r="AX42" i="3"/>
  <c r="AP3" i="3"/>
  <c r="AP4" i="3"/>
  <c r="AP5" i="3"/>
  <c r="AP6" i="3"/>
  <c r="AP7" i="3"/>
  <c r="AP8" i="3"/>
  <c r="AP9" i="3"/>
  <c r="AP10" i="3"/>
  <c r="AP11" i="3"/>
  <c r="AP12" i="3"/>
  <c r="AP13" i="3"/>
  <c r="AP14" i="3"/>
  <c r="AP15" i="3"/>
  <c r="AP16" i="3"/>
  <c r="AP17" i="3"/>
  <c r="AP18" i="3"/>
  <c r="AP19" i="3"/>
  <c r="AP20" i="3"/>
  <c r="AP21" i="3"/>
  <c r="AP22" i="3"/>
  <c r="AP23" i="3"/>
  <c r="AP24" i="3"/>
  <c r="AP25" i="3"/>
  <c r="AP27" i="3"/>
  <c r="AP28" i="3"/>
  <c r="AP29" i="3"/>
  <c r="AP30" i="3"/>
  <c r="AP31" i="3"/>
  <c r="AP32" i="3"/>
  <c r="AP33" i="3"/>
  <c r="AP34" i="3"/>
  <c r="AP35" i="3"/>
  <c r="AP36" i="3"/>
  <c r="AP37" i="3"/>
  <c r="AP38" i="3"/>
  <c r="AP39" i="3"/>
  <c r="AP40" i="3"/>
  <c r="AP41" i="3"/>
  <c r="AP42" i="3"/>
  <c r="Y69" i="4"/>
  <c r="AN3" i="3"/>
  <c r="Y86" i="4"/>
  <c r="AN4" i="3"/>
  <c r="Y163" i="4"/>
  <c r="AN5" i="3"/>
  <c r="AN6" i="3"/>
  <c r="AN7" i="3"/>
  <c r="AN8" i="3"/>
  <c r="Y307" i="4"/>
  <c r="AN9" i="3"/>
  <c r="Y468" i="4"/>
  <c r="AN10" i="3"/>
  <c r="Y514" i="4"/>
  <c r="AN11" i="3"/>
  <c r="Y618" i="4"/>
  <c r="AN12" i="3"/>
  <c r="Y712" i="4"/>
  <c r="AN13" i="3"/>
  <c r="Y778" i="4"/>
  <c r="AN14" i="3"/>
  <c r="Y804" i="4"/>
  <c r="AN15" i="3"/>
  <c r="Y806" i="4"/>
  <c r="Y807" i="4"/>
  <c r="Y808" i="4"/>
  <c r="Y809" i="4"/>
  <c r="Y810" i="4"/>
  <c r="Y811" i="4"/>
  <c r="Y812" i="4"/>
  <c r="Y813" i="4"/>
  <c r="Y814" i="4"/>
  <c r="Y815" i="4"/>
  <c r="Y816" i="4"/>
  <c r="Y817" i="4"/>
  <c r="Y818" i="4"/>
  <c r="Y819" i="4"/>
  <c r="Y820" i="4"/>
  <c r="AN16" i="3"/>
  <c r="Y905" i="4"/>
  <c r="AN17" i="3"/>
  <c r="Y989" i="4"/>
  <c r="AN18" i="3"/>
  <c r="Y1106" i="4"/>
  <c r="AN19" i="3"/>
  <c r="AN20" i="3"/>
  <c r="AN21" i="3"/>
  <c r="Y1261" i="4"/>
  <c r="Y1265" i="4"/>
  <c r="Y1266" i="4"/>
  <c r="Y1267" i="4"/>
  <c r="Y1268" i="4"/>
  <c r="Y1271" i="4"/>
  <c r="AN22" i="3"/>
  <c r="AN23" i="3"/>
  <c r="AN24" i="3"/>
  <c r="AN25" i="3"/>
  <c r="Y1585" i="4"/>
  <c r="AN27" i="3"/>
  <c r="Y1664" i="4"/>
  <c r="AN28" i="3"/>
  <c r="AN29" i="3"/>
  <c r="AN30" i="3"/>
  <c r="AN31" i="3"/>
  <c r="AN32" i="3"/>
  <c r="Y1907" i="4"/>
  <c r="AN33" i="3"/>
  <c r="AN34" i="3"/>
  <c r="Y2072" i="4"/>
  <c r="AN35" i="3"/>
  <c r="Y2328" i="4"/>
  <c r="AN36" i="3"/>
  <c r="AN37" i="3"/>
  <c r="Y2479" i="4"/>
  <c r="AN38" i="3"/>
  <c r="AN39" i="3"/>
  <c r="Y2577" i="4"/>
  <c r="AN40" i="3"/>
  <c r="Y2651" i="4"/>
  <c r="AN41" i="3"/>
  <c r="AN42" i="3"/>
  <c r="X69" i="4"/>
  <c r="AL3" i="3"/>
  <c r="X86" i="4"/>
  <c r="AL4" i="3"/>
  <c r="X163" i="4"/>
  <c r="AL5" i="3"/>
  <c r="AL6" i="3"/>
  <c r="AL7" i="3"/>
  <c r="AL8" i="3"/>
  <c r="X307" i="4"/>
  <c r="AL9" i="3"/>
  <c r="X468" i="4"/>
  <c r="AL10" i="3"/>
  <c r="X514" i="4"/>
  <c r="AL11" i="3"/>
  <c r="X618" i="4"/>
  <c r="AL12" i="3"/>
  <c r="X712" i="4"/>
  <c r="AL13" i="3"/>
  <c r="X778" i="4"/>
  <c r="AL14" i="3"/>
  <c r="X804" i="4"/>
  <c r="AL15" i="3"/>
  <c r="X806" i="4"/>
  <c r="X807" i="4"/>
  <c r="X808" i="4"/>
  <c r="X809" i="4"/>
  <c r="X810" i="4"/>
  <c r="X811" i="4"/>
  <c r="X812" i="4"/>
  <c r="X813" i="4"/>
  <c r="X814" i="4"/>
  <c r="X815" i="4"/>
  <c r="X816" i="4"/>
  <c r="X817" i="4"/>
  <c r="X818" i="4"/>
  <c r="X819" i="4"/>
  <c r="X820" i="4"/>
  <c r="AL16" i="3"/>
  <c r="X905" i="4"/>
  <c r="AL17" i="3"/>
  <c r="X989" i="4"/>
  <c r="AL18" i="3"/>
  <c r="X1106" i="4"/>
  <c r="AL19" i="3"/>
  <c r="AL20" i="3"/>
  <c r="AL21" i="3"/>
  <c r="X1261" i="4"/>
  <c r="X1265" i="4"/>
  <c r="X1266" i="4"/>
  <c r="X1267" i="4"/>
  <c r="X1268" i="4"/>
  <c r="X1271" i="4"/>
  <c r="AL22" i="3"/>
  <c r="AL23" i="3"/>
  <c r="X1329" i="4"/>
  <c r="AL24" i="3"/>
  <c r="AL25" i="3"/>
  <c r="X1585" i="4"/>
  <c r="AL27" i="3"/>
  <c r="X1664" i="4"/>
  <c r="AL28" i="3"/>
  <c r="AL29" i="3"/>
  <c r="AL30" i="3"/>
  <c r="AL31" i="3"/>
  <c r="AL32" i="3"/>
  <c r="X1907" i="4"/>
  <c r="AL33" i="3"/>
  <c r="AL34" i="3"/>
  <c r="X2072" i="4"/>
  <c r="AL35" i="3"/>
  <c r="X2328" i="4"/>
  <c r="AL36" i="3"/>
  <c r="AL37" i="3"/>
  <c r="X2479" i="4"/>
  <c r="AL38" i="3"/>
  <c r="AL39" i="3"/>
  <c r="X2577" i="4"/>
  <c r="AL40" i="3"/>
  <c r="X2651" i="4"/>
  <c r="AL41" i="3"/>
  <c r="AL42" i="3"/>
  <c r="W69" i="4"/>
  <c r="AJ3" i="3"/>
  <c r="W86" i="4"/>
  <c r="AJ4" i="3"/>
  <c r="W163" i="4"/>
  <c r="AJ5" i="3"/>
  <c r="W223" i="4"/>
  <c r="AJ6" i="3"/>
  <c r="W225" i="4"/>
  <c r="W226" i="4"/>
  <c r="W227" i="4"/>
  <c r="W228" i="4"/>
  <c r="W229" i="4"/>
  <c r="W230" i="4"/>
  <c r="W231" i="4"/>
  <c r="W232" i="4"/>
  <c r="W233" i="4"/>
  <c r="AJ7" i="3"/>
  <c r="AJ8" i="3"/>
  <c r="W307" i="4"/>
  <c r="AJ9" i="3"/>
  <c r="W468" i="4"/>
  <c r="AJ10" i="3"/>
  <c r="W514" i="4"/>
  <c r="AJ11" i="3"/>
  <c r="W618" i="4"/>
  <c r="AJ12" i="3"/>
  <c r="W712" i="4"/>
  <c r="AJ13" i="3"/>
  <c r="W778" i="4"/>
  <c r="AJ14" i="3"/>
  <c r="W804" i="4"/>
  <c r="AJ15" i="3"/>
  <c r="W806" i="4"/>
  <c r="W807" i="4"/>
  <c r="W808" i="4"/>
  <c r="W809" i="4"/>
  <c r="W810" i="4"/>
  <c r="W811" i="4"/>
  <c r="W812" i="4"/>
  <c r="W813" i="4"/>
  <c r="W814" i="4"/>
  <c r="W815" i="4"/>
  <c r="W816" i="4"/>
  <c r="W817" i="4"/>
  <c r="W818" i="4"/>
  <c r="W819" i="4"/>
  <c r="W820" i="4"/>
  <c r="AJ16" i="3"/>
  <c r="W905" i="4"/>
  <c r="AJ17" i="3"/>
  <c r="W989" i="4"/>
  <c r="AJ18" i="3"/>
  <c r="W1106" i="4"/>
  <c r="AJ19" i="3"/>
  <c r="AJ20" i="3"/>
  <c r="W1259" i="4"/>
  <c r="AJ21" i="3"/>
  <c r="W1261" i="4"/>
  <c r="W1265" i="4"/>
  <c r="W1266" i="4"/>
  <c r="W1267" i="4"/>
  <c r="W1268" i="4"/>
  <c r="W1271" i="4"/>
  <c r="AJ22" i="3"/>
  <c r="AJ23" i="3"/>
  <c r="W1329" i="4"/>
  <c r="AJ24" i="3"/>
  <c r="W1333" i="4"/>
  <c r="W1358" i="4"/>
  <c r="W1359" i="4"/>
  <c r="W1362" i="4"/>
  <c r="W1365" i="4"/>
  <c r="W1377" i="4"/>
  <c r="W1385" i="4"/>
  <c r="W1393" i="4"/>
  <c r="AJ25" i="3"/>
  <c r="W1585" i="4"/>
  <c r="AJ27" i="3"/>
  <c r="W1664" i="4"/>
  <c r="AJ28" i="3"/>
  <c r="AJ29" i="3"/>
  <c r="AJ30" i="3"/>
  <c r="AJ31" i="3"/>
  <c r="AJ32" i="3"/>
  <c r="W1907" i="4"/>
  <c r="AJ33" i="3"/>
  <c r="AJ34" i="3"/>
  <c r="W2072" i="4"/>
  <c r="AJ35" i="3"/>
  <c r="W2328" i="4"/>
  <c r="AJ36" i="3"/>
  <c r="AJ37" i="3"/>
  <c r="W2479" i="4"/>
  <c r="AJ38" i="3"/>
  <c r="AJ39" i="3"/>
  <c r="W2577" i="4"/>
  <c r="AJ40" i="3"/>
  <c r="W2651" i="4"/>
  <c r="AJ41" i="3"/>
  <c r="AJ42" i="3"/>
  <c r="V69" i="4"/>
  <c r="AH3" i="3"/>
  <c r="V86" i="4"/>
  <c r="AH4" i="3"/>
  <c r="V163" i="4"/>
  <c r="AH5" i="3"/>
  <c r="V223" i="4"/>
  <c r="AH6" i="3"/>
  <c r="V225" i="4"/>
  <c r="V226" i="4"/>
  <c r="V227" i="4"/>
  <c r="V228" i="4"/>
  <c r="V229" i="4"/>
  <c r="V230" i="4"/>
  <c r="V231" i="4"/>
  <c r="V232" i="4"/>
  <c r="V233" i="4"/>
  <c r="AH7" i="3"/>
  <c r="AH8" i="3"/>
  <c r="V307" i="4"/>
  <c r="AH9" i="3"/>
  <c r="V468" i="4"/>
  <c r="AH10" i="3"/>
  <c r="V618" i="4"/>
  <c r="AH12" i="3"/>
  <c r="V712" i="4"/>
  <c r="AH13" i="3"/>
  <c r="V778" i="4"/>
  <c r="AH14" i="3"/>
  <c r="V804" i="4"/>
  <c r="AH15" i="3"/>
  <c r="V806" i="4"/>
  <c r="V807" i="4"/>
  <c r="V808" i="4"/>
  <c r="V809" i="4"/>
  <c r="V810" i="4"/>
  <c r="V811" i="4"/>
  <c r="V812" i="4"/>
  <c r="V813" i="4"/>
  <c r="V814" i="4"/>
  <c r="V815" i="4"/>
  <c r="V816" i="4"/>
  <c r="V817" i="4"/>
  <c r="V818" i="4"/>
  <c r="V819" i="4"/>
  <c r="V820" i="4"/>
  <c r="AH16" i="3"/>
  <c r="V905" i="4"/>
  <c r="AH17" i="3"/>
  <c r="V989" i="4"/>
  <c r="AH18" i="3"/>
  <c r="V1106" i="4"/>
  <c r="AH19" i="3"/>
  <c r="AH20" i="3"/>
  <c r="V1259" i="4"/>
  <c r="AH21" i="3"/>
  <c r="V1261" i="4"/>
  <c r="V1265" i="4"/>
  <c r="V1266" i="4"/>
  <c r="V1267" i="4"/>
  <c r="V1268" i="4"/>
  <c r="V1271" i="4"/>
  <c r="AH22" i="3"/>
  <c r="V1294" i="4"/>
  <c r="AH23" i="3"/>
  <c r="V1329" i="4"/>
  <c r="AH24" i="3"/>
  <c r="V1393" i="4"/>
  <c r="AH25" i="3"/>
  <c r="V1585" i="4"/>
  <c r="AH27" i="3"/>
  <c r="V1664" i="4"/>
  <c r="AH28" i="3"/>
  <c r="V1702" i="4"/>
  <c r="AH29" i="3"/>
  <c r="AH30" i="3"/>
  <c r="AH31" i="3"/>
  <c r="V1853" i="4"/>
  <c r="V1854" i="4"/>
  <c r="V1855" i="4"/>
  <c r="V1856" i="4"/>
  <c r="V1857" i="4"/>
  <c r="V1858" i="4"/>
  <c r="V1859" i="4"/>
  <c r="AH32" i="3"/>
  <c r="V1907" i="4"/>
  <c r="AH33" i="3"/>
  <c r="AH34" i="3"/>
  <c r="V2072" i="4"/>
  <c r="AH35" i="3"/>
  <c r="V2328" i="4"/>
  <c r="AH36" i="3"/>
  <c r="AH37" i="3"/>
  <c r="V2479" i="4"/>
  <c r="AH38" i="3"/>
  <c r="AH39" i="3"/>
  <c r="V2577" i="4"/>
  <c r="AH40" i="3"/>
  <c r="V2651" i="4"/>
  <c r="AH41" i="3"/>
  <c r="AH42" i="3"/>
  <c r="U69" i="4"/>
  <c r="AF3" i="3"/>
  <c r="U86" i="4"/>
  <c r="AF4" i="3"/>
  <c r="U163" i="4"/>
  <c r="AF5" i="3"/>
  <c r="U223" i="4"/>
  <c r="AF6" i="3"/>
  <c r="U225" i="4"/>
  <c r="U226" i="4"/>
  <c r="U227" i="4"/>
  <c r="U228" i="4"/>
  <c r="U229" i="4"/>
  <c r="U230" i="4"/>
  <c r="U231" i="4"/>
  <c r="U232" i="4"/>
  <c r="U233" i="4"/>
  <c r="AF7" i="3"/>
  <c r="AF8" i="3"/>
  <c r="U307" i="4"/>
  <c r="AF9" i="3"/>
  <c r="U468" i="4"/>
  <c r="AF10" i="3"/>
  <c r="U618" i="4"/>
  <c r="AF12" i="3"/>
  <c r="U712" i="4"/>
  <c r="AF13" i="3"/>
  <c r="U778" i="4"/>
  <c r="AF14" i="3"/>
  <c r="U804" i="4"/>
  <c r="AF15" i="3"/>
  <c r="U806" i="4"/>
  <c r="U807" i="4"/>
  <c r="U808" i="4"/>
  <c r="U809" i="4"/>
  <c r="U810" i="4"/>
  <c r="U811" i="4"/>
  <c r="U812" i="4"/>
  <c r="U813" i="4"/>
  <c r="U814" i="4"/>
  <c r="U815" i="4"/>
  <c r="U816" i="4"/>
  <c r="U817" i="4"/>
  <c r="U818" i="4"/>
  <c r="U819" i="4"/>
  <c r="U820" i="4"/>
  <c r="AF16" i="3"/>
  <c r="U894" i="4"/>
  <c r="U905" i="4"/>
  <c r="AF17" i="3"/>
  <c r="U989" i="4"/>
  <c r="AF18" i="3"/>
  <c r="U1106" i="4"/>
  <c r="AF19" i="3"/>
  <c r="AF20" i="3"/>
  <c r="U1259" i="4"/>
  <c r="AF21" i="3"/>
  <c r="U1261" i="4"/>
  <c r="U1265" i="4"/>
  <c r="U1266" i="4"/>
  <c r="U1267" i="4"/>
  <c r="U1268" i="4"/>
  <c r="U1271" i="4"/>
  <c r="AF22" i="3"/>
  <c r="U1294" i="4"/>
  <c r="AF23" i="3"/>
  <c r="U1329" i="4"/>
  <c r="AF24" i="3"/>
  <c r="U1393" i="4"/>
  <c r="AF25" i="3"/>
  <c r="U1585" i="4"/>
  <c r="AF27" i="3"/>
  <c r="U1664" i="4"/>
  <c r="AF28" i="3"/>
  <c r="U1702" i="4"/>
  <c r="AF29" i="3"/>
  <c r="AF30" i="3"/>
  <c r="AF31" i="3"/>
  <c r="U1853" i="4"/>
  <c r="U1854" i="4"/>
  <c r="U1855" i="4"/>
  <c r="U1856" i="4"/>
  <c r="U1857" i="4"/>
  <c r="U1858" i="4"/>
  <c r="U1859" i="4"/>
  <c r="AF32" i="3"/>
  <c r="U1907" i="4"/>
  <c r="AF33" i="3"/>
  <c r="AF34" i="3"/>
  <c r="U2072" i="4"/>
  <c r="AF35" i="3"/>
  <c r="U2328" i="4"/>
  <c r="AF36" i="3"/>
  <c r="AF37" i="3"/>
  <c r="U2479" i="4"/>
  <c r="AF38" i="3"/>
  <c r="AF39" i="3"/>
  <c r="U2577" i="4"/>
  <c r="AF40" i="3"/>
  <c r="U2651" i="4"/>
  <c r="AF41" i="3"/>
  <c r="AF42" i="3"/>
  <c r="T69" i="4"/>
  <c r="AD3" i="3"/>
  <c r="T86" i="4"/>
  <c r="AD4" i="3"/>
  <c r="T163" i="4"/>
  <c r="AD5" i="3"/>
  <c r="AD6" i="3"/>
  <c r="T225" i="4"/>
  <c r="T226" i="4"/>
  <c r="T227" i="4"/>
  <c r="T228" i="4"/>
  <c r="T229" i="4"/>
  <c r="T230" i="4"/>
  <c r="T231" i="4"/>
  <c r="T232" i="4"/>
  <c r="T233" i="4"/>
  <c r="AD7" i="3"/>
  <c r="AD8" i="3"/>
  <c r="T307" i="4"/>
  <c r="AD9" i="3"/>
  <c r="T468" i="4"/>
  <c r="AD10" i="3"/>
  <c r="T514" i="4"/>
  <c r="AD11" i="3"/>
  <c r="T618" i="4"/>
  <c r="AD12" i="3"/>
  <c r="T712" i="4"/>
  <c r="AD13" i="3"/>
  <c r="T778" i="4"/>
  <c r="AD14" i="3"/>
  <c r="T804" i="4"/>
  <c r="AD15" i="3"/>
  <c r="T806" i="4"/>
  <c r="T807" i="4"/>
  <c r="T808" i="4"/>
  <c r="T809" i="4"/>
  <c r="T810" i="4"/>
  <c r="T811" i="4"/>
  <c r="T812" i="4"/>
  <c r="T813" i="4"/>
  <c r="T814" i="4"/>
  <c r="T815" i="4"/>
  <c r="T816" i="4"/>
  <c r="T817" i="4"/>
  <c r="T818" i="4"/>
  <c r="T819" i="4"/>
  <c r="T820" i="4"/>
  <c r="AD16" i="3"/>
  <c r="T905" i="4"/>
  <c r="AD17" i="3"/>
  <c r="T989" i="4"/>
  <c r="AD18" i="3"/>
  <c r="T1106" i="4"/>
  <c r="AD19" i="3"/>
  <c r="AD20" i="3"/>
  <c r="T1259" i="4"/>
  <c r="AD21" i="3"/>
  <c r="T1261" i="4"/>
  <c r="T1265" i="4"/>
  <c r="T1266" i="4"/>
  <c r="T1267" i="4"/>
  <c r="T1268" i="4"/>
  <c r="T1271" i="4"/>
  <c r="AD22" i="3"/>
  <c r="AD23" i="3"/>
  <c r="AD24" i="3"/>
  <c r="AD25" i="3"/>
  <c r="T1585" i="4"/>
  <c r="AD27" i="3"/>
  <c r="T1664" i="4"/>
  <c r="AD28" i="3"/>
  <c r="AD29" i="3"/>
  <c r="AD30" i="3"/>
  <c r="AD31" i="3"/>
  <c r="T1853" i="4"/>
  <c r="T1854" i="4"/>
  <c r="T1855" i="4"/>
  <c r="T1856" i="4"/>
  <c r="T1857" i="4"/>
  <c r="T1858" i="4"/>
  <c r="T1859" i="4"/>
  <c r="AD32" i="3"/>
  <c r="T1907" i="4"/>
  <c r="AD33" i="3"/>
  <c r="AD34" i="3"/>
  <c r="T2072" i="4"/>
  <c r="AD35" i="3"/>
  <c r="T2328" i="4"/>
  <c r="AD36" i="3"/>
  <c r="AD37" i="3"/>
  <c r="T2479" i="4"/>
  <c r="AD38" i="3"/>
  <c r="AD39" i="3"/>
  <c r="T2577" i="4"/>
  <c r="AD40" i="3"/>
  <c r="T2651" i="4"/>
  <c r="AD41" i="3"/>
  <c r="AD42" i="3"/>
  <c r="S69" i="4"/>
  <c r="AB3" i="3"/>
  <c r="S86" i="4"/>
  <c r="AB4" i="3"/>
  <c r="S163" i="4"/>
  <c r="AB5" i="3"/>
  <c r="AB6" i="3"/>
  <c r="S225" i="4"/>
  <c r="S226" i="4"/>
  <c r="S227" i="4"/>
  <c r="S228" i="4"/>
  <c r="S229" i="4"/>
  <c r="S230" i="4"/>
  <c r="S231" i="4"/>
  <c r="S232" i="4"/>
  <c r="S233" i="4"/>
  <c r="AB7" i="3"/>
  <c r="AB8" i="3"/>
  <c r="S307" i="4"/>
  <c r="AB9" i="3"/>
  <c r="S468" i="4"/>
  <c r="AB10" i="3"/>
  <c r="S514" i="4"/>
  <c r="AB11" i="3"/>
  <c r="S618" i="4"/>
  <c r="AB12" i="3"/>
  <c r="S712" i="4"/>
  <c r="AB13" i="3"/>
  <c r="S778" i="4"/>
  <c r="AB14" i="3"/>
  <c r="S804" i="4"/>
  <c r="AB15" i="3"/>
  <c r="S806" i="4"/>
  <c r="S807" i="4"/>
  <c r="S808" i="4"/>
  <c r="S809" i="4"/>
  <c r="S810" i="4"/>
  <c r="S811" i="4"/>
  <c r="S812" i="4"/>
  <c r="S813" i="4"/>
  <c r="S814" i="4"/>
  <c r="S815" i="4"/>
  <c r="S816" i="4"/>
  <c r="S817" i="4"/>
  <c r="S818" i="4"/>
  <c r="S819" i="4"/>
  <c r="S820" i="4"/>
  <c r="AB16" i="3"/>
  <c r="S905" i="4"/>
  <c r="AB17" i="3"/>
  <c r="S989" i="4"/>
  <c r="AB18" i="3"/>
  <c r="S1106" i="4"/>
  <c r="AB19" i="3"/>
  <c r="AB20" i="3"/>
  <c r="AB21" i="3"/>
  <c r="S1261" i="4"/>
  <c r="S1265" i="4"/>
  <c r="S1266" i="4"/>
  <c r="S1267" i="4"/>
  <c r="S1268" i="4"/>
  <c r="S1271" i="4"/>
  <c r="AB22" i="3"/>
  <c r="AB23" i="3"/>
  <c r="S1329" i="4"/>
  <c r="AB24" i="3"/>
  <c r="AB25" i="3"/>
  <c r="S1585" i="4"/>
  <c r="AB27" i="3"/>
  <c r="S1664" i="4"/>
  <c r="AB28" i="3"/>
  <c r="AB29" i="3"/>
  <c r="AB30" i="3"/>
  <c r="AB31" i="3"/>
  <c r="AB32" i="3"/>
  <c r="S1907" i="4"/>
  <c r="AB33" i="3"/>
  <c r="AB34" i="3"/>
  <c r="S2072" i="4"/>
  <c r="AB35" i="3"/>
  <c r="S2328" i="4"/>
  <c r="AB36" i="3"/>
  <c r="AB37" i="3"/>
  <c r="S2479" i="4"/>
  <c r="AB38" i="3"/>
  <c r="AB39" i="3"/>
  <c r="S2577" i="4"/>
  <c r="AB40" i="3"/>
  <c r="S2651" i="4"/>
  <c r="AB41" i="3"/>
  <c r="AB42" i="3"/>
  <c r="R69" i="4"/>
  <c r="Z3" i="3"/>
  <c r="R86" i="4"/>
  <c r="Z4" i="3"/>
  <c r="R163" i="4"/>
  <c r="Z5" i="3"/>
  <c r="R223" i="4"/>
  <c r="Z6" i="3"/>
  <c r="R225" i="4"/>
  <c r="R226" i="4"/>
  <c r="R227" i="4"/>
  <c r="R228" i="4"/>
  <c r="R229" i="4"/>
  <c r="R230" i="4"/>
  <c r="R231" i="4"/>
  <c r="R232" i="4"/>
  <c r="R233" i="4"/>
  <c r="Z7" i="3"/>
  <c r="Z8" i="3"/>
  <c r="R307" i="4"/>
  <c r="Z9" i="3"/>
  <c r="R468" i="4"/>
  <c r="Z10" i="3"/>
  <c r="R514" i="4"/>
  <c r="Z11" i="3"/>
  <c r="R618" i="4"/>
  <c r="Z12" i="3"/>
  <c r="R712" i="4"/>
  <c r="Z13" i="3"/>
  <c r="R778" i="4"/>
  <c r="Z14" i="3"/>
  <c r="R804" i="4"/>
  <c r="Z15" i="3"/>
  <c r="R806" i="4"/>
  <c r="R807" i="4"/>
  <c r="R808" i="4"/>
  <c r="R809" i="4"/>
  <c r="R810" i="4"/>
  <c r="R811" i="4"/>
  <c r="R812" i="4"/>
  <c r="R813" i="4"/>
  <c r="R814" i="4"/>
  <c r="R815" i="4"/>
  <c r="R816" i="4"/>
  <c r="R817" i="4"/>
  <c r="R818" i="4"/>
  <c r="R819" i="4"/>
  <c r="R820" i="4"/>
  <c r="Z16" i="3"/>
  <c r="R905" i="4"/>
  <c r="Z17" i="3"/>
  <c r="R989" i="4"/>
  <c r="Z18" i="3"/>
  <c r="R1106" i="4"/>
  <c r="Z19" i="3"/>
  <c r="Z20" i="3"/>
  <c r="R1259" i="4"/>
  <c r="Z21" i="3"/>
  <c r="R1261" i="4"/>
  <c r="R1265" i="4"/>
  <c r="R1266" i="4"/>
  <c r="R1267" i="4"/>
  <c r="R1268" i="4"/>
  <c r="R1271" i="4"/>
  <c r="Z22" i="3"/>
  <c r="R1294" i="4"/>
  <c r="Z23" i="3"/>
  <c r="R1329" i="4"/>
  <c r="Z24" i="3"/>
  <c r="R1393" i="4"/>
  <c r="Z25" i="3"/>
  <c r="R1585" i="4"/>
  <c r="Z27" i="3"/>
  <c r="R1664" i="4"/>
  <c r="Z28" i="3"/>
  <c r="R1702" i="4"/>
  <c r="Z29" i="3"/>
  <c r="Z30" i="3"/>
  <c r="Z31" i="3"/>
  <c r="R1853" i="4"/>
  <c r="R1854" i="4"/>
  <c r="R1855" i="4"/>
  <c r="R1856" i="4"/>
  <c r="R1857" i="4"/>
  <c r="R1858" i="4"/>
  <c r="R1859" i="4"/>
  <c r="Z32" i="3"/>
  <c r="R1907" i="4"/>
  <c r="Z33" i="3"/>
  <c r="Z34" i="3"/>
  <c r="R2072" i="4"/>
  <c r="Z35" i="3"/>
  <c r="R2328" i="4"/>
  <c r="Z36" i="3"/>
  <c r="Z37" i="3"/>
  <c r="R2479" i="4"/>
  <c r="Z38" i="3"/>
  <c r="Z39" i="3"/>
  <c r="R2577" i="4"/>
  <c r="Z40" i="3"/>
  <c r="R2651" i="4"/>
  <c r="Z41" i="3"/>
  <c r="Z42" i="3"/>
  <c r="AX1850" i="4"/>
  <c r="AX1849" i="4"/>
  <c r="AX1848" i="4"/>
  <c r="AX1847" i="4"/>
  <c r="AX1846" i="4"/>
  <c r="AX1845" i="4"/>
  <c r="AX1844" i="4"/>
  <c r="AX1843" i="4"/>
  <c r="AX1842" i="4"/>
  <c r="AX1841" i="4"/>
  <c r="AX1840" i="4"/>
  <c r="AX1839" i="4"/>
  <c r="AX1838" i="4"/>
  <c r="AX1837" i="4"/>
  <c r="AX1836" i="4"/>
  <c r="AX1835" i="4"/>
  <c r="AX1834" i="4"/>
  <c r="AX1833" i="4"/>
  <c r="AX1832" i="4"/>
  <c r="AX1831" i="4"/>
  <c r="AX1830" i="4"/>
  <c r="AX1829" i="4"/>
  <c r="AX1828" i="4"/>
  <c r="AX1827" i="4"/>
  <c r="AX1826" i="4"/>
  <c r="AX1825" i="4"/>
  <c r="AX1824" i="4"/>
  <c r="AX1823" i="4"/>
  <c r="AX1822" i="4"/>
  <c r="AX1821" i="4"/>
  <c r="AX1820" i="4"/>
  <c r="AX1819" i="4"/>
  <c r="AX1818" i="4"/>
  <c r="AX1817" i="4"/>
  <c r="AX1816" i="4"/>
  <c r="AX1815" i="4"/>
  <c r="AX1814" i="4"/>
  <c r="AX1813" i="4"/>
  <c r="AX1812" i="4"/>
  <c r="AX1811" i="4"/>
  <c r="AX1810" i="4"/>
  <c r="AX1809" i="4"/>
  <c r="AX1808" i="4"/>
  <c r="AX1807" i="4"/>
  <c r="AX1806" i="4"/>
  <c r="AX1805" i="4"/>
  <c r="AX1804" i="4"/>
  <c r="AX1803" i="4"/>
  <c r="AX1802" i="4"/>
  <c r="AX1801" i="4"/>
  <c r="AX1800" i="4"/>
  <c r="AX1799" i="4"/>
  <c r="AX1798" i="4"/>
  <c r="AX1797" i="4"/>
  <c r="AX1796" i="4"/>
  <c r="AX1795" i="4"/>
  <c r="AX1794" i="4"/>
  <c r="AX1793" i="4"/>
  <c r="AX1792" i="4"/>
  <c r="AX1791" i="4"/>
  <c r="AX1790" i="4"/>
  <c r="AX1789" i="4"/>
  <c r="AX1788" i="4"/>
  <c r="AX1787" i="4"/>
  <c r="AX1786" i="4"/>
  <c r="AX1785" i="4"/>
  <c r="AX1784" i="4"/>
  <c r="AX1783" i="4"/>
  <c r="AX1782" i="4"/>
  <c r="AX1781" i="4"/>
  <c r="AX1780" i="4"/>
  <c r="AX1779" i="4"/>
  <c r="AX1778" i="4"/>
  <c r="AX1777" i="4"/>
  <c r="AX1776" i="4"/>
  <c r="AX1775" i="4"/>
  <c r="AX1774" i="4"/>
  <c r="AX1773" i="4"/>
  <c r="BN3295" i="4"/>
  <c r="V3295" i="4"/>
  <c r="U3282" i="4"/>
  <c r="U3295" i="4"/>
  <c r="T3282" i="4"/>
  <c r="T3295" i="4"/>
  <c r="S3295" i="4"/>
  <c r="R3295" i="4"/>
  <c r="AX3294" i="4"/>
  <c r="AX3293" i="4"/>
  <c r="AX3292" i="4"/>
  <c r="AX3291" i="4"/>
  <c r="AX3290" i="4"/>
  <c r="AX3289" i="4"/>
  <c r="AX3288" i="4"/>
  <c r="AX3287" i="4"/>
  <c r="AX3286" i="4"/>
  <c r="AX3285" i="4"/>
  <c r="AX3284" i="4"/>
  <c r="AX3283" i="4"/>
  <c r="AX3282" i="4"/>
  <c r="AX3281" i="4"/>
  <c r="AX3280" i="4"/>
  <c r="AX3279" i="4"/>
  <c r="AX3278" i="4"/>
  <c r="AX3277" i="4"/>
  <c r="AX3276" i="4"/>
  <c r="AX3275" i="4"/>
  <c r="AX3274" i="4"/>
  <c r="AX3273" i="4"/>
  <c r="AX3272" i="4"/>
  <c r="AX2650" i="4"/>
  <c r="AX2649" i="4"/>
  <c r="AX2648" i="4"/>
  <c r="AX2647" i="4"/>
  <c r="AX2646" i="4"/>
  <c r="AX2645" i="4"/>
  <c r="AX2644" i="4"/>
  <c r="AX2643" i="4"/>
  <c r="AX2642" i="4"/>
  <c r="AX2641" i="4"/>
  <c r="AX2640" i="4"/>
  <c r="AX2639" i="4"/>
  <c r="AX2638" i="4"/>
  <c r="AX2637" i="4"/>
  <c r="AX2636" i="4"/>
  <c r="AX2635" i="4"/>
  <c r="AX2634" i="4"/>
  <c r="AX2633" i="4"/>
  <c r="AX2632" i="4"/>
  <c r="AX2631" i="4"/>
  <c r="AX2630" i="4"/>
  <c r="AX2629" i="4"/>
  <c r="AX2628" i="4"/>
  <c r="AX2627" i="4"/>
  <c r="AX2626" i="4"/>
  <c r="AX2625" i="4"/>
  <c r="AX2624" i="4"/>
  <c r="AX2623" i="4"/>
  <c r="AX2622" i="4"/>
  <c r="AX2621" i="4"/>
  <c r="AX2620" i="4"/>
  <c r="AX2619" i="4"/>
  <c r="AX2618" i="4"/>
  <c r="AX2617" i="4"/>
  <c r="AX2616" i="4"/>
  <c r="AX2615" i="4"/>
  <c r="AX2614" i="4"/>
  <c r="AX2613" i="4"/>
  <c r="AX2612" i="4"/>
  <c r="AX2611" i="4"/>
  <c r="AX2610" i="4"/>
  <c r="AX2609" i="4"/>
  <c r="AX2608" i="4"/>
  <c r="AX2607" i="4"/>
  <c r="AX2606" i="4"/>
  <c r="AX2605" i="4"/>
  <c r="AX2604" i="4"/>
  <c r="AX2603" i="4"/>
  <c r="AX2602" i="4"/>
  <c r="AX2601" i="4"/>
  <c r="AX2600" i="4"/>
  <c r="AX2599" i="4"/>
  <c r="AX2598" i="4"/>
  <c r="AX2597" i="4"/>
  <c r="AX2596" i="4"/>
  <c r="AX2595" i="4"/>
  <c r="AX2594" i="4"/>
  <c r="AX2593" i="4"/>
  <c r="AX2592" i="4"/>
  <c r="AX2591" i="4"/>
  <c r="AX2590" i="4"/>
  <c r="AX2589" i="4"/>
  <c r="AX2588" i="4"/>
  <c r="AX2587" i="4"/>
  <c r="AX2586" i="4"/>
  <c r="AX2585" i="4"/>
  <c r="AX2584" i="4"/>
  <c r="AX2583" i="4"/>
  <c r="AX2582" i="4"/>
  <c r="AX2581" i="4"/>
  <c r="AX2580" i="4"/>
  <c r="AX2579" i="4"/>
  <c r="AX2576" i="4"/>
  <c r="AX2575" i="4"/>
  <c r="AX2574" i="4"/>
  <c r="AX2573" i="4"/>
  <c r="AX2572" i="4"/>
  <c r="AX2571" i="4"/>
  <c r="AX2570" i="4"/>
  <c r="AX2569" i="4"/>
  <c r="AX2568" i="4"/>
  <c r="AX2567" i="4"/>
  <c r="AX2566" i="4"/>
  <c r="AX2565" i="4"/>
  <c r="AX2564" i="4"/>
  <c r="AX2563" i="4"/>
  <c r="AX2562" i="4"/>
  <c r="AX2561" i="4"/>
  <c r="AX2560" i="4"/>
  <c r="AX2559" i="4"/>
  <c r="AX2558" i="4"/>
  <c r="AX2557" i="4"/>
  <c r="AX2556" i="4"/>
  <c r="AX2555" i="4"/>
  <c r="AX2554" i="4"/>
  <c r="AX2553" i="4"/>
  <c r="AX2552" i="4"/>
  <c r="AX2551" i="4"/>
  <c r="AX2550" i="4"/>
  <c r="AX2549" i="4"/>
  <c r="AX2548" i="4"/>
  <c r="AX2547" i="4"/>
  <c r="AX2546" i="4"/>
  <c r="AX2545" i="4"/>
  <c r="AX2544" i="4"/>
  <c r="AX2543" i="4"/>
  <c r="AX2542" i="4"/>
  <c r="AX2541" i="4"/>
  <c r="AX2540" i="4"/>
  <c r="AX2539" i="4"/>
  <c r="AX2538" i="4"/>
  <c r="AX2537" i="4"/>
  <c r="AX2536" i="4"/>
  <c r="AX2535" i="4"/>
  <c r="AX2534" i="4"/>
  <c r="AX2533" i="4"/>
  <c r="AX2532" i="4"/>
  <c r="AX2531" i="4"/>
  <c r="AX2530" i="4"/>
  <c r="AX2529" i="4"/>
  <c r="AX2528" i="4"/>
  <c r="AX2527" i="4"/>
  <c r="AX2526" i="4"/>
  <c r="AX2525" i="4"/>
  <c r="AX2524" i="4"/>
  <c r="AX2523" i="4"/>
  <c r="AX2522" i="4"/>
  <c r="W2520" i="4"/>
  <c r="V2520" i="4"/>
  <c r="U2520" i="4"/>
  <c r="R2520" i="4"/>
  <c r="AX2519" i="4"/>
  <c r="AX2518" i="4"/>
  <c r="AX2517" i="4"/>
  <c r="AX2516" i="4"/>
  <c r="AX2515" i="4"/>
  <c r="AX2514" i="4"/>
  <c r="AX2513" i="4"/>
  <c r="AX2512" i="4"/>
  <c r="AX2511" i="4"/>
  <c r="AX2510" i="4"/>
  <c r="AX2509" i="4"/>
  <c r="AX2508" i="4"/>
  <c r="AX2507" i="4"/>
  <c r="AX2506" i="4"/>
  <c r="AX2505" i="4"/>
  <c r="AX2504" i="4"/>
  <c r="AX2503" i="4"/>
  <c r="AX2502" i="4"/>
  <c r="AX2501" i="4"/>
  <c r="AX2500" i="4"/>
  <c r="AX2499" i="4"/>
  <c r="AX2498" i="4"/>
  <c r="AX2497" i="4"/>
  <c r="AX2496" i="4"/>
  <c r="AX2495" i="4"/>
  <c r="AX2494" i="4"/>
  <c r="AX2493" i="4"/>
  <c r="AX2492" i="4"/>
  <c r="AX2491" i="4"/>
  <c r="AX2490" i="4"/>
  <c r="AX2489" i="4"/>
  <c r="AX2488" i="4"/>
  <c r="AX2487" i="4"/>
  <c r="AX2486" i="4"/>
  <c r="AX2485" i="4"/>
  <c r="AX2484" i="4"/>
  <c r="AX2483" i="4"/>
  <c r="AX2482" i="4"/>
  <c r="AX2481" i="4"/>
  <c r="AX2478" i="4"/>
  <c r="AX2477" i="4"/>
  <c r="AX2476" i="4"/>
  <c r="AX2475" i="4"/>
  <c r="AX2474" i="4"/>
  <c r="AX2473" i="4"/>
  <c r="AX2472" i="4"/>
  <c r="AX2471" i="4"/>
  <c r="AX2470" i="4"/>
  <c r="AX2469" i="4"/>
  <c r="AX2468" i="4"/>
  <c r="AX2467" i="4"/>
  <c r="AX2466" i="4"/>
  <c r="AX2465" i="4"/>
  <c r="AX2464" i="4"/>
  <c r="AX2463" i="4"/>
  <c r="AX2462" i="4"/>
  <c r="AX2461" i="4"/>
  <c r="AX2460" i="4"/>
  <c r="AX2459" i="4"/>
  <c r="AX2458" i="4"/>
  <c r="AX2457" i="4"/>
  <c r="AX2456" i="4"/>
  <c r="AX2455" i="4"/>
  <c r="AX2454" i="4"/>
  <c r="AX2453" i="4"/>
  <c r="AX2452" i="4"/>
  <c r="AX2451" i="4"/>
  <c r="AX2450" i="4"/>
  <c r="AX2449" i="4"/>
  <c r="AX2448" i="4"/>
  <c r="AX2447" i="4"/>
  <c r="AX2446" i="4"/>
  <c r="AX2445" i="4"/>
  <c r="AX2444" i="4"/>
  <c r="AX2443" i="4"/>
  <c r="AX2442" i="4"/>
  <c r="AX2441" i="4"/>
  <c r="AX2440" i="4"/>
  <c r="AX2439" i="4"/>
  <c r="AX2438" i="4"/>
  <c r="AX2437" i="4"/>
  <c r="AX2436" i="4"/>
  <c r="AX2435" i="4"/>
  <c r="AX2434" i="4"/>
  <c r="AX2433" i="4"/>
  <c r="AX2432" i="4"/>
  <c r="AX2431" i="4"/>
  <c r="AX2430" i="4"/>
  <c r="AX2429" i="4"/>
  <c r="AX2428" i="4"/>
  <c r="AX2427" i="4"/>
  <c r="AX2426" i="4"/>
  <c r="AX2425" i="4"/>
  <c r="AX2424" i="4"/>
  <c r="AX2423" i="4"/>
  <c r="AX2422" i="4"/>
  <c r="AX2421" i="4"/>
  <c r="AX2420" i="4"/>
  <c r="AX2419" i="4"/>
  <c r="AX2418" i="4"/>
  <c r="AX2417" i="4"/>
  <c r="AX2416" i="4"/>
  <c r="AX2415" i="4"/>
  <c r="AX2414" i="4"/>
  <c r="AX2413" i="4"/>
  <c r="AX2412" i="4"/>
  <c r="AX2411" i="4"/>
  <c r="AX2410" i="4"/>
  <c r="AX2409" i="4"/>
  <c r="AX2408" i="4"/>
  <c r="AX2407" i="4"/>
  <c r="AX2406" i="4"/>
  <c r="AX2405" i="4"/>
  <c r="AX2404" i="4"/>
  <c r="AX2403" i="4"/>
  <c r="AX2402" i="4"/>
  <c r="AX2401" i="4"/>
  <c r="AX2400" i="4"/>
  <c r="AX2399" i="4"/>
  <c r="AX2398" i="4"/>
  <c r="AX2397" i="4"/>
  <c r="AX2396" i="4"/>
  <c r="AX2395" i="4"/>
  <c r="AX2394" i="4"/>
  <c r="AX2393" i="4"/>
  <c r="AX2392" i="4"/>
  <c r="AX2391" i="4"/>
  <c r="AX2390" i="4"/>
  <c r="AX2389" i="4"/>
  <c r="AX2388" i="4"/>
  <c r="AX2387" i="4"/>
  <c r="AX2386" i="4"/>
  <c r="AX2385" i="4"/>
  <c r="AX2384" i="4"/>
  <c r="AX2383" i="4"/>
  <c r="AX2382" i="4"/>
  <c r="AX2381" i="4"/>
  <c r="AX2380" i="4"/>
  <c r="AX2379" i="4"/>
  <c r="AX2378" i="4"/>
  <c r="AX2377" i="4"/>
  <c r="AX2376" i="4"/>
  <c r="AX2375" i="4"/>
  <c r="AX2374" i="4"/>
  <c r="AX2373" i="4"/>
  <c r="AX2372" i="4"/>
  <c r="AX2371" i="4"/>
  <c r="AX2370" i="4"/>
  <c r="AX2369" i="4"/>
  <c r="AX2368" i="4"/>
  <c r="AX2367" i="4"/>
  <c r="AX2366" i="4"/>
  <c r="AX2365" i="4"/>
  <c r="AX2364" i="4"/>
  <c r="AX2363" i="4"/>
  <c r="AX2362" i="4"/>
  <c r="AX2361" i="4"/>
  <c r="AX2360" i="4"/>
  <c r="AX2359" i="4"/>
  <c r="AX2358" i="4"/>
  <c r="AX2357" i="4"/>
  <c r="AX2356" i="4"/>
  <c r="AX2355" i="4"/>
  <c r="AX2354" i="4"/>
  <c r="AX2353" i="4"/>
  <c r="AX2352" i="4"/>
  <c r="AX2351" i="4"/>
  <c r="AX2350" i="4"/>
  <c r="AX2349" i="4"/>
  <c r="AX2348" i="4"/>
  <c r="AX2347" i="4"/>
  <c r="AX2346" i="4"/>
  <c r="AX3193" i="4"/>
  <c r="AX3192" i="4"/>
  <c r="AX3191" i="4"/>
  <c r="AX3190" i="4"/>
  <c r="AX3189" i="4"/>
  <c r="AX3188" i="4"/>
  <c r="AX3187" i="4"/>
  <c r="AX3186" i="4"/>
  <c r="AX3185" i="4"/>
  <c r="AX3184" i="4"/>
  <c r="AX3183" i="4"/>
  <c r="AX3182" i="4"/>
  <c r="AX3181" i="4"/>
  <c r="AX3180" i="4"/>
  <c r="AX3179" i="4"/>
  <c r="AX3178" i="4"/>
  <c r="AX3177" i="4"/>
  <c r="AX3176" i="4"/>
  <c r="AX3175" i="4"/>
  <c r="AX3174" i="4"/>
  <c r="AX3173" i="4"/>
  <c r="AX3172" i="4"/>
  <c r="AX3171" i="4"/>
  <c r="AX3170" i="4"/>
  <c r="AX3169" i="4"/>
  <c r="AX3168" i="4"/>
  <c r="AX3167" i="4"/>
  <c r="AX3166" i="4"/>
  <c r="AX3165" i="4"/>
  <c r="AX2327" i="4"/>
  <c r="AX2326" i="4"/>
  <c r="AX2325" i="4"/>
  <c r="AX2324" i="4"/>
  <c r="AX2323" i="4"/>
  <c r="AX2322" i="4"/>
  <c r="AX2321" i="4"/>
  <c r="AX2320" i="4"/>
  <c r="AX2319" i="4"/>
  <c r="AX2318" i="4"/>
  <c r="AX2317" i="4"/>
  <c r="AX2316" i="4"/>
  <c r="AX2315" i="4"/>
  <c r="AX2314" i="4"/>
  <c r="AX2313" i="4"/>
  <c r="AX2312" i="4"/>
  <c r="AX2311" i="4"/>
  <c r="AX2310" i="4"/>
  <c r="AX2309" i="4"/>
  <c r="AX2308" i="4"/>
  <c r="AX2307" i="4"/>
  <c r="AX2306" i="4"/>
  <c r="AX2305" i="4"/>
  <c r="AX2304" i="4"/>
  <c r="AX2303" i="4"/>
  <c r="AX2302" i="4"/>
  <c r="AX2301" i="4"/>
  <c r="AX2300" i="4"/>
  <c r="AX2299" i="4"/>
  <c r="AX2298" i="4"/>
  <c r="AX2297" i="4"/>
  <c r="AX2296" i="4"/>
  <c r="AX2295" i="4"/>
  <c r="AX2294" i="4"/>
  <c r="AX2293" i="4"/>
  <c r="AX2292" i="4"/>
  <c r="AX2291" i="4"/>
  <c r="AX2290" i="4"/>
  <c r="AX2289" i="4"/>
  <c r="AX2288" i="4"/>
  <c r="AX2287" i="4"/>
  <c r="AX2286" i="4"/>
  <c r="AX2285" i="4"/>
  <c r="AX2284" i="4"/>
  <c r="AX2283" i="4"/>
  <c r="AX2282" i="4"/>
  <c r="AX2281" i="4"/>
  <c r="AX2280" i="4"/>
  <c r="AX2279" i="4"/>
  <c r="AX2278" i="4"/>
  <c r="AX2277" i="4"/>
  <c r="AX2276" i="4"/>
  <c r="AX2275" i="4"/>
  <c r="AX2274" i="4"/>
  <c r="AX2273" i="4"/>
  <c r="AX2272" i="4"/>
  <c r="AX2271" i="4"/>
  <c r="AX2270" i="4"/>
  <c r="AX2269" i="4"/>
  <c r="AX2268" i="4"/>
  <c r="AX2267" i="4"/>
  <c r="AX2266" i="4"/>
  <c r="AX2265" i="4"/>
  <c r="AX2264" i="4"/>
  <c r="AX2263" i="4"/>
  <c r="AX2262" i="4"/>
  <c r="AX2261" i="4"/>
  <c r="AX2260" i="4"/>
  <c r="AX2259" i="4"/>
  <c r="AX2258" i="4"/>
  <c r="AX2257" i="4"/>
  <c r="AX2256" i="4"/>
  <c r="AX2255" i="4"/>
  <c r="AX2254" i="4"/>
  <c r="AX2253" i="4"/>
  <c r="AX2252" i="4"/>
  <c r="AX2251" i="4"/>
  <c r="AX2250" i="4"/>
  <c r="AX2249" i="4"/>
  <c r="AX2248" i="4"/>
  <c r="AX2247" i="4"/>
  <c r="AX2246" i="4"/>
  <c r="AX2245" i="4"/>
  <c r="AX2244" i="4"/>
  <c r="AX2243" i="4"/>
  <c r="AX2242" i="4"/>
  <c r="AX2241" i="4"/>
  <c r="AX2240" i="4"/>
  <c r="AX2239" i="4"/>
  <c r="AX2238" i="4"/>
  <c r="AX2237" i="4"/>
  <c r="AX2236" i="4"/>
  <c r="AX2235" i="4"/>
  <c r="AX2234" i="4"/>
  <c r="AX2233" i="4"/>
  <c r="AX2232" i="4"/>
  <c r="AX2231" i="4"/>
  <c r="AX2230" i="4"/>
  <c r="AX2229" i="4"/>
  <c r="AX2228" i="4"/>
  <c r="AX2227" i="4"/>
  <c r="AX2226" i="4"/>
  <c r="AX2225" i="4"/>
  <c r="AX2224" i="4"/>
  <c r="AX2223" i="4"/>
  <c r="AX2222" i="4"/>
  <c r="AX2221" i="4"/>
  <c r="AX2220" i="4"/>
  <c r="AX2219" i="4"/>
  <c r="AX2218" i="4"/>
  <c r="AX2217" i="4"/>
  <c r="AX2216" i="4"/>
  <c r="AX2215" i="4"/>
  <c r="AX2214" i="4"/>
  <c r="AX2213" i="4"/>
  <c r="AX2212" i="4"/>
  <c r="AX2211" i="4"/>
  <c r="AX2210" i="4"/>
  <c r="AX2209" i="4"/>
  <c r="AX2208" i="4"/>
  <c r="AX2207" i="4"/>
  <c r="AX2206" i="4"/>
  <c r="AX2205" i="4"/>
  <c r="AX2204" i="4"/>
  <c r="AX2203" i="4"/>
  <c r="AX2202" i="4"/>
  <c r="AX2201" i="4"/>
  <c r="AX2200" i="4"/>
  <c r="AX2199" i="4"/>
  <c r="AX2198" i="4"/>
  <c r="AX2197" i="4"/>
  <c r="AX2196" i="4"/>
  <c r="AX2195" i="4"/>
  <c r="AX2194" i="4"/>
  <c r="AX2193" i="4"/>
  <c r="AX2192" i="4"/>
  <c r="AX2191" i="4"/>
  <c r="AX2190" i="4"/>
  <c r="AX2189" i="4"/>
  <c r="AX2188" i="4"/>
  <c r="AX2187" i="4"/>
  <c r="AX2186" i="4"/>
  <c r="AX2185" i="4"/>
  <c r="AX2184" i="4"/>
  <c r="AX2183" i="4"/>
  <c r="AX2182" i="4"/>
  <c r="AX2181" i="4"/>
  <c r="AX2180" i="4"/>
  <c r="AX2179" i="4"/>
  <c r="AX2178" i="4"/>
  <c r="AX2177" i="4"/>
  <c r="AX2176" i="4"/>
  <c r="AX2175" i="4"/>
  <c r="AX2174" i="4"/>
  <c r="AX2173" i="4"/>
  <c r="AX2172" i="4"/>
  <c r="AX2171" i="4"/>
  <c r="AX2170" i="4"/>
  <c r="AX2169" i="4"/>
  <c r="AX2168" i="4"/>
  <c r="AX2167" i="4"/>
  <c r="AX2166" i="4"/>
  <c r="AX2165" i="4"/>
  <c r="AX2164" i="4"/>
  <c r="AX2163" i="4"/>
  <c r="AX2162" i="4"/>
  <c r="AX2161" i="4"/>
  <c r="AX2160" i="4"/>
  <c r="AX2159" i="4"/>
  <c r="AX2158" i="4"/>
  <c r="AX2157" i="4"/>
  <c r="AX2156" i="4"/>
  <c r="AX2155" i="4"/>
  <c r="AX2154" i="4"/>
  <c r="AX2153" i="4"/>
  <c r="AX2152" i="4"/>
  <c r="AX2151" i="4"/>
  <c r="AX2150" i="4"/>
  <c r="AX2149" i="4"/>
  <c r="AX2148" i="4"/>
  <c r="AX2147" i="4"/>
  <c r="AX2146" i="4"/>
  <c r="AX2145" i="4"/>
  <c r="AX2144" i="4"/>
  <c r="AX2143" i="4"/>
  <c r="AX2142" i="4"/>
  <c r="AX2141" i="4"/>
  <c r="AX2140" i="4"/>
  <c r="AX2139" i="4"/>
  <c r="AX2138" i="4"/>
  <c r="AX2137" i="4"/>
  <c r="AX2136" i="4"/>
  <c r="AX2135" i="4"/>
  <c r="AX2134" i="4"/>
  <c r="AX2133" i="4"/>
  <c r="AX2132" i="4"/>
  <c r="AX2131" i="4"/>
  <c r="AX2130" i="4"/>
  <c r="AX2129" i="4"/>
  <c r="AX2128" i="4"/>
  <c r="AX2127" i="4"/>
  <c r="AX2126" i="4"/>
  <c r="AX2125" i="4"/>
  <c r="AX2124" i="4"/>
  <c r="AX2123" i="4"/>
  <c r="AX2122" i="4"/>
  <c r="AX2121" i="4"/>
  <c r="AX2120" i="4"/>
  <c r="AX2119" i="4"/>
  <c r="AX2118" i="4"/>
  <c r="AX2117" i="4"/>
  <c r="AX2116" i="4"/>
  <c r="AX2115" i="4"/>
  <c r="AX2114" i="4"/>
  <c r="AX2113" i="4"/>
  <c r="AX2112" i="4"/>
  <c r="AX2111" i="4"/>
  <c r="AX2110" i="4"/>
  <c r="AX2109" i="4"/>
  <c r="AX2108" i="4"/>
  <c r="AX2107" i="4"/>
  <c r="AX2106" i="4"/>
  <c r="AX2105" i="4"/>
  <c r="AX2104" i="4"/>
  <c r="AX2103" i="4"/>
  <c r="AX2102" i="4"/>
  <c r="AX2101" i="4"/>
  <c r="AX2100" i="4"/>
  <c r="AX2099" i="4"/>
  <c r="AX2098" i="4"/>
  <c r="AX2097" i="4"/>
  <c r="AX2096" i="4"/>
  <c r="AX2095" i="4"/>
  <c r="AX2094" i="4"/>
  <c r="AX2093" i="4"/>
  <c r="AX2092" i="4"/>
  <c r="AX2091" i="4"/>
  <c r="AX2090" i="4"/>
  <c r="AX2089" i="4"/>
  <c r="AX2088" i="4"/>
  <c r="AX2087" i="4"/>
  <c r="AX2086" i="4"/>
  <c r="AX2085" i="4"/>
  <c r="AX2084" i="4"/>
  <c r="AX2083" i="4"/>
  <c r="AX2082" i="4"/>
  <c r="AX2081" i="4"/>
  <c r="AX2080" i="4"/>
  <c r="AX2079" i="4"/>
  <c r="AX2078" i="4"/>
  <c r="AX2077" i="4"/>
  <c r="AX2076" i="4"/>
  <c r="AX2075" i="4"/>
  <c r="AX2074" i="4"/>
  <c r="AX2071" i="4"/>
  <c r="AX2070" i="4"/>
  <c r="AX2069" i="4"/>
  <c r="AX2068" i="4"/>
  <c r="AX2067" i="4"/>
  <c r="AX2066" i="4"/>
  <c r="AX2065" i="4"/>
  <c r="AX2064" i="4"/>
  <c r="AX2063" i="4"/>
  <c r="AX2062" i="4"/>
  <c r="AX2061" i="4"/>
  <c r="AX2060" i="4"/>
  <c r="AX2059" i="4"/>
  <c r="AX2058" i="4"/>
  <c r="AX2057" i="4"/>
  <c r="AX2056" i="4"/>
  <c r="AX2055" i="4"/>
  <c r="AX2054" i="4"/>
  <c r="AX2053" i="4"/>
  <c r="AX2052" i="4"/>
  <c r="AX2051" i="4"/>
  <c r="AX2050" i="4"/>
  <c r="AX2049" i="4"/>
  <c r="AX2048" i="4"/>
  <c r="AX2047" i="4"/>
  <c r="AX2046" i="4"/>
  <c r="AX2045" i="4"/>
  <c r="AX2044" i="4"/>
  <c r="AX2043" i="4"/>
  <c r="AX2042" i="4"/>
  <c r="AX2041" i="4"/>
  <c r="AX2040" i="4"/>
  <c r="AX2039" i="4"/>
  <c r="AX2038" i="4"/>
  <c r="AX2037" i="4"/>
  <c r="AX2036" i="4"/>
  <c r="AX2035" i="4"/>
  <c r="AX2034" i="4"/>
  <c r="AX2033" i="4"/>
  <c r="AX2032" i="4"/>
  <c r="AX2031" i="4"/>
  <c r="AX2030" i="4"/>
  <c r="AX2029" i="4"/>
  <c r="AX2028" i="4"/>
  <c r="AX2027" i="4"/>
  <c r="AX2026" i="4"/>
  <c r="AX2025" i="4"/>
  <c r="AX2024" i="4"/>
  <c r="AX2023" i="4"/>
  <c r="AX2022" i="4"/>
  <c r="AX2021" i="4"/>
  <c r="AX2020" i="4"/>
  <c r="AX2019" i="4"/>
  <c r="AX2018" i="4"/>
  <c r="AX2017" i="4"/>
  <c r="AX2016" i="4"/>
  <c r="AX2015" i="4"/>
  <c r="AX2014" i="4"/>
  <c r="AX2013" i="4"/>
  <c r="AX2012" i="4"/>
  <c r="AX2011" i="4"/>
  <c r="AX2010" i="4"/>
  <c r="AX2009" i="4"/>
  <c r="AX2008" i="4"/>
  <c r="AX2007" i="4"/>
  <c r="AX2006" i="4"/>
  <c r="AX2005" i="4"/>
  <c r="AX2004" i="4"/>
  <c r="AX2003" i="4"/>
  <c r="AX2002" i="4"/>
  <c r="AX2001" i="4"/>
  <c r="AX2000" i="4"/>
  <c r="AX1999" i="4"/>
  <c r="AX1998" i="4"/>
  <c r="AX1997" i="4"/>
  <c r="AX1996" i="4"/>
  <c r="AX1995" i="4"/>
  <c r="AX1994" i="4"/>
  <c r="AX1993" i="4"/>
  <c r="AX1992" i="4"/>
  <c r="AX1991" i="4"/>
  <c r="AX1990" i="4"/>
  <c r="AX1989" i="4"/>
  <c r="AX1988" i="4"/>
  <c r="AX1987" i="4"/>
  <c r="AX1986" i="4"/>
  <c r="AX1985" i="4"/>
  <c r="AX1984" i="4"/>
  <c r="AX1983" i="4"/>
  <c r="AX1982" i="4"/>
  <c r="AX1981" i="4"/>
  <c r="AX1980" i="4"/>
  <c r="AX1979" i="4"/>
  <c r="AX1978" i="4"/>
  <c r="AX1977" i="4"/>
  <c r="AX1974" i="4"/>
  <c r="AX1973" i="4"/>
  <c r="AX1972" i="4"/>
  <c r="AX1971" i="4"/>
  <c r="AX1970" i="4"/>
  <c r="AX1969" i="4"/>
  <c r="AX1968" i="4"/>
  <c r="AX1967" i="4"/>
  <c r="AX1966" i="4"/>
  <c r="AX1965" i="4"/>
  <c r="AX1964" i="4"/>
  <c r="AX1963" i="4"/>
  <c r="AX1962" i="4"/>
  <c r="AX1961" i="4"/>
  <c r="AX1960" i="4"/>
  <c r="AX1959" i="4"/>
  <c r="AX1958" i="4"/>
  <c r="AX1957" i="4"/>
  <c r="AX1956" i="4"/>
  <c r="AX1955" i="4"/>
  <c r="AX1954" i="4"/>
  <c r="AX1953" i="4"/>
  <c r="AX1952" i="4"/>
  <c r="AX1951" i="4"/>
  <c r="AX1950" i="4"/>
  <c r="AX1949" i="4"/>
  <c r="AX1948" i="4"/>
  <c r="AX1947" i="4"/>
  <c r="AX1946" i="4"/>
  <c r="AX1945" i="4"/>
  <c r="AX1944" i="4"/>
  <c r="AX1943" i="4"/>
  <c r="AX1942" i="4"/>
  <c r="AX1941" i="4"/>
  <c r="AX1940" i="4"/>
  <c r="AX1939" i="4"/>
  <c r="AX1938" i="4"/>
  <c r="AX1937" i="4"/>
  <c r="AX1936" i="4"/>
  <c r="AX1935" i="4"/>
  <c r="AX1934" i="4"/>
  <c r="AX1933" i="4"/>
  <c r="AX1932" i="4"/>
  <c r="AX1931" i="4"/>
  <c r="AX1930" i="4"/>
  <c r="AX1929" i="4"/>
  <c r="AX1928" i="4"/>
  <c r="AX1927" i="4"/>
  <c r="AX1926" i="4"/>
  <c r="AX1925" i="4"/>
  <c r="AX1924" i="4"/>
  <c r="AX1923" i="4"/>
  <c r="AX1922" i="4"/>
  <c r="AX1921" i="4"/>
  <c r="AX1920" i="4"/>
  <c r="AX1919" i="4"/>
  <c r="AX1918" i="4"/>
  <c r="AX1917" i="4"/>
  <c r="AX1916" i="4"/>
  <c r="AX1915" i="4"/>
  <c r="AX1914" i="4"/>
  <c r="AX1913" i="4"/>
  <c r="AX1912" i="4"/>
  <c r="AX1911" i="4"/>
  <c r="AX1910" i="4"/>
  <c r="AX1909" i="4"/>
  <c r="AX1906" i="4"/>
  <c r="AX1905" i="4"/>
  <c r="AX1904" i="4"/>
  <c r="AX1903" i="4"/>
  <c r="AX1902" i="4"/>
  <c r="AX1901" i="4"/>
  <c r="AX1900" i="4"/>
  <c r="AX1899" i="4"/>
  <c r="AX1898" i="4"/>
  <c r="AX1897" i="4"/>
  <c r="AX1896" i="4"/>
  <c r="AX1895" i="4"/>
  <c r="AX1894" i="4"/>
  <c r="AX1893" i="4"/>
  <c r="AX1892" i="4"/>
  <c r="AX1891" i="4"/>
  <c r="AX1890" i="4"/>
  <c r="AX1889" i="4"/>
  <c r="AX1888" i="4"/>
  <c r="AX1887" i="4"/>
  <c r="AX1886" i="4"/>
  <c r="AX1885" i="4"/>
  <c r="AX1884" i="4"/>
  <c r="AX1883" i="4"/>
  <c r="AX1882" i="4"/>
  <c r="AX1881" i="4"/>
  <c r="AX1880" i="4"/>
  <c r="AX1879" i="4"/>
  <c r="AX1878" i="4"/>
  <c r="AX1877" i="4"/>
  <c r="AX1876" i="4"/>
  <c r="AX1875" i="4"/>
  <c r="AX1874" i="4"/>
  <c r="AX1873" i="4"/>
  <c r="AX1872" i="4"/>
  <c r="AX1871" i="4"/>
  <c r="AX1870" i="4"/>
  <c r="AX1869" i="4"/>
  <c r="AX1868" i="4"/>
  <c r="AX1867" i="4"/>
  <c r="AX1866" i="4"/>
  <c r="AX1865" i="4"/>
  <c r="AX1864" i="4"/>
  <c r="AX1863" i="4"/>
  <c r="AX1862" i="4"/>
  <c r="AX1861" i="4"/>
  <c r="AX1770" i="4"/>
  <c r="AX1769" i="4"/>
  <c r="AX1768" i="4"/>
  <c r="AX1767" i="4"/>
  <c r="AX1766" i="4"/>
  <c r="AX1765" i="4"/>
  <c r="AX1764" i="4"/>
  <c r="AX1763" i="4"/>
  <c r="AX1762" i="4"/>
  <c r="AX1761" i="4"/>
  <c r="AX1760" i="4"/>
  <c r="AX1759" i="4"/>
  <c r="AX1758" i="4"/>
  <c r="AX1757" i="4"/>
  <c r="AX1756" i="4"/>
  <c r="AX1755" i="4"/>
  <c r="AX1754" i="4"/>
  <c r="AX1753" i="4"/>
  <c r="AX1752" i="4"/>
  <c r="AX1751" i="4"/>
  <c r="AX1750" i="4"/>
  <c r="AX1749" i="4"/>
  <c r="AX1748" i="4"/>
  <c r="AX1747" i="4"/>
  <c r="AX1746" i="4"/>
  <c r="AX1745" i="4"/>
  <c r="AX1744" i="4"/>
  <c r="AX1743" i="4"/>
  <c r="AX1742" i="4"/>
  <c r="AX1741" i="4"/>
  <c r="AX1740" i="4"/>
  <c r="AX1739" i="4"/>
  <c r="AX1738" i="4"/>
  <c r="AX1737" i="4"/>
  <c r="AX1736" i="4"/>
  <c r="AX1735" i="4"/>
  <c r="AX1734" i="4"/>
  <c r="AX1733" i="4"/>
  <c r="AX1732" i="4"/>
  <c r="AX1731" i="4"/>
  <c r="AX1730" i="4"/>
  <c r="AX1729" i="4"/>
  <c r="AX1728" i="4"/>
  <c r="AX1727" i="4"/>
  <c r="AX1726" i="4"/>
  <c r="AX1725" i="4"/>
  <c r="AX1724" i="4"/>
  <c r="AX1723" i="4"/>
  <c r="AX1722" i="4"/>
  <c r="AX1721" i="4"/>
  <c r="AX1720" i="4"/>
  <c r="AX1719" i="4"/>
  <c r="AX1718" i="4"/>
  <c r="AX1717" i="4"/>
  <c r="AX1716" i="4"/>
  <c r="AX1715" i="4"/>
  <c r="AX1714" i="4"/>
  <c r="AX1713" i="4"/>
  <c r="AX1712" i="4"/>
  <c r="AX1711" i="4"/>
  <c r="AX1710" i="4"/>
  <c r="AX1709" i="4"/>
  <c r="AX1708" i="4"/>
  <c r="AX1707" i="4"/>
  <c r="AX1706" i="4"/>
  <c r="AX1705" i="4"/>
  <c r="AX1704" i="4"/>
  <c r="AX1701" i="4"/>
  <c r="AX1700" i="4"/>
  <c r="AX1699" i="4"/>
  <c r="AX1698" i="4"/>
  <c r="AX1697" i="4"/>
  <c r="AX1696" i="4"/>
  <c r="AX1695" i="4"/>
  <c r="AX1694" i="4"/>
  <c r="AX1693" i="4"/>
  <c r="AX1692" i="4"/>
  <c r="AX1691" i="4"/>
  <c r="AX1690" i="4"/>
  <c r="AX1689" i="4"/>
  <c r="AX1688" i="4"/>
  <c r="AX1687" i="4"/>
  <c r="AX1686" i="4"/>
  <c r="AX1685" i="4"/>
  <c r="AX1684" i="4"/>
  <c r="AX1683" i="4"/>
  <c r="AX1682" i="4"/>
  <c r="AX1681" i="4"/>
  <c r="AX1680" i="4"/>
  <c r="AX1679" i="4"/>
  <c r="AX1678" i="4"/>
  <c r="AX1677" i="4"/>
  <c r="AX1676" i="4"/>
  <c r="AX1675" i="4"/>
  <c r="AX1674" i="4"/>
  <c r="AX1673" i="4"/>
  <c r="AX1672" i="4"/>
  <c r="AX1671" i="4"/>
  <c r="AX1670" i="4"/>
  <c r="AX1669" i="4"/>
  <c r="AX1668" i="4"/>
  <c r="AX1667" i="4"/>
  <c r="AX1666" i="4"/>
  <c r="AX1663" i="4"/>
  <c r="AX1662" i="4"/>
  <c r="AX1661" i="4"/>
  <c r="AX1660" i="4"/>
  <c r="AX1659" i="4"/>
  <c r="AX1658" i="4"/>
  <c r="AX1657" i="4"/>
  <c r="AX1656" i="4"/>
  <c r="AX1655" i="4"/>
  <c r="AX1654" i="4"/>
  <c r="AX1653" i="4"/>
  <c r="AX1652" i="4"/>
  <c r="AX1651" i="4"/>
  <c r="AX1650" i="4"/>
  <c r="AX1649" i="4"/>
  <c r="AX1648" i="4"/>
  <c r="AX1647" i="4"/>
  <c r="AX1646" i="4"/>
  <c r="AX1645" i="4"/>
  <c r="AX1644" i="4"/>
  <c r="AX1643" i="4"/>
  <c r="AX1642" i="4"/>
  <c r="AX1641" i="4"/>
  <c r="AX1640" i="4"/>
  <c r="AX1639" i="4"/>
  <c r="AX1638" i="4"/>
  <c r="AX1637" i="4"/>
  <c r="AX1636" i="4"/>
  <c r="AX1635" i="4"/>
  <c r="AX1634" i="4"/>
  <c r="AX1633" i="4"/>
  <c r="AX1632" i="4"/>
  <c r="AX1631" i="4"/>
  <c r="AX1630" i="4"/>
  <c r="AX1629" i="4"/>
  <c r="AX1628" i="4"/>
  <c r="AX1627" i="4"/>
  <c r="AX1626" i="4"/>
  <c r="AX1625" i="4"/>
  <c r="AX1624" i="4"/>
  <c r="AX1623" i="4"/>
  <c r="AX1622" i="4"/>
  <c r="AX1621" i="4"/>
  <c r="AX1620" i="4"/>
  <c r="AX1619" i="4"/>
  <c r="AX1618" i="4"/>
  <c r="AX1617" i="4"/>
  <c r="AX1616" i="4"/>
  <c r="AX1615" i="4"/>
  <c r="AX1614" i="4"/>
  <c r="AX1613" i="4"/>
  <c r="AX1612" i="4"/>
  <c r="AX1611" i="4"/>
  <c r="AX1610" i="4"/>
  <c r="AX1609" i="4"/>
  <c r="AX1608" i="4"/>
  <c r="AX1607" i="4"/>
  <c r="AX1606" i="4"/>
  <c r="AX1605" i="4"/>
  <c r="AX1604" i="4"/>
  <c r="AX1603" i="4"/>
  <c r="AX1602" i="4"/>
  <c r="AX1601" i="4"/>
  <c r="AX1600" i="4"/>
  <c r="AX1599" i="4"/>
  <c r="AX1598" i="4"/>
  <c r="AX1597" i="4"/>
  <c r="AX1596" i="4"/>
  <c r="AX1595" i="4"/>
  <c r="AX1594" i="4"/>
  <c r="AX1593" i="4"/>
  <c r="AX1592" i="4"/>
  <c r="AX1591" i="4"/>
  <c r="AX1590" i="4"/>
  <c r="AX1589" i="4"/>
  <c r="AX1588" i="4"/>
  <c r="AX1587" i="4"/>
  <c r="AX1584" i="4"/>
  <c r="AX1583" i="4"/>
  <c r="AX1582" i="4"/>
  <c r="AX1581" i="4"/>
  <c r="AX1580" i="4"/>
  <c r="AX1579" i="4"/>
  <c r="AX1578" i="4"/>
  <c r="AX1577" i="4"/>
  <c r="AX1576" i="4"/>
  <c r="AX1575" i="4"/>
  <c r="AX1574" i="4"/>
  <c r="AX1573" i="4"/>
  <c r="AX1572" i="4"/>
  <c r="AX1571" i="4"/>
  <c r="AX1570" i="4"/>
  <c r="AX1569" i="4"/>
  <c r="AX1568" i="4"/>
  <c r="AX1567" i="4"/>
  <c r="AX1566" i="4"/>
  <c r="AX1565" i="4"/>
  <c r="AX1564" i="4"/>
  <c r="AX1563" i="4"/>
  <c r="AX1562" i="4"/>
  <c r="AX1561" i="4"/>
  <c r="AX1560" i="4"/>
  <c r="AX1559" i="4"/>
  <c r="AX1558" i="4"/>
  <c r="AX1557" i="4"/>
  <c r="AX1556" i="4"/>
  <c r="AX1555" i="4"/>
  <c r="AX1554" i="4"/>
  <c r="AX1553" i="4"/>
  <c r="AX1552" i="4"/>
  <c r="AX1551" i="4"/>
  <c r="AX1550" i="4"/>
  <c r="AX1549" i="4"/>
  <c r="AX1548" i="4"/>
  <c r="AX1547" i="4"/>
  <c r="AX1546" i="4"/>
  <c r="AX1545" i="4"/>
  <c r="AX1544" i="4"/>
  <c r="AX1543" i="4"/>
  <c r="AX1542" i="4"/>
  <c r="AX1541" i="4"/>
  <c r="AX1540" i="4"/>
  <c r="AX1539" i="4"/>
  <c r="AX1538" i="4"/>
  <c r="AX1537" i="4"/>
  <c r="AX1536" i="4"/>
  <c r="AX1535" i="4"/>
  <c r="AX1534" i="4"/>
  <c r="AX1533" i="4"/>
  <c r="AX1532" i="4"/>
  <c r="AX1531" i="4"/>
  <c r="AX1530" i="4"/>
  <c r="AX1529" i="4"/>
  <c r="AX1528" i="4"/>
  <c r="AX1527" i="4"/>
  <c r="AX1526" i="4"/>
  <c r="AX1525" i="4"/>
  <c r="AX1524" i="4"/>
  <c r="AX1523" i="4"/>
  <c r="AX1522" i="4"/>
  <c r="AX1521" i="4"/>
  <c r="AX1520" i="4"/>
  <c r="AX1519" i="4"/>
  <c r="AX1518" i="4"/>
  <c r="AX1517" i="4"/>
  <c r="AX1516" i="4"/>
  <c r="AX1515" i="4"/>
  <c r="AX1514" i="4"/>
  <c r="AX1513" i="4"/>
  <c r="AX1512" i="4"/>
  <c r="AX1511" i="4"/>
  <c r="AX1510" i="4"/>
  <c r="AX1509" i="4"/>
  <c r="AX1508" i="4"/>
  <c r="AX1507" i="4"/>
  <c r="AX1506" i="4"/>
  <c r="AX1505" i="4"/>
  <c r="AX1504" i="4"/>
  <c r="AX1503" i="4"/>
  <c r="AX1502" i="4"/>
  <c r="AX1501" i="4"/>
  <c r="AX1500" i="4"/>
  <c r="AX1499" i="4"/>
  <c r="AX1498" i="4"/>
  <c r="AX1497" i="4"/>
  <c r="AX3267" i="4"/>
  <c r="AX3266" i="4"/>
  <c r="AX3265" i="4"/>
  <c r="AX3264" i="4"/>
  <c r="AX3263" i="4"/>
  <c r="AX3262" i="4"/>
  <c r="AX3261" i="4"/>
  <c r="AX3260" i="4"/>
  <c r="AX3259" i="4"/>
  <c r="AX3258" i="4"/>
  <c r="AX3257" i="4"/>
  <c r="AX3256" i="4"/>
  <c r="AX3255" i="4"/>
  <c r="AX3254" i="4"/>
  <c r="AX3253" i="4"/>
  <c r="AX3252" i="4"/>
  <c r="AX3251" i="4"/>
  <c r="AX3250" i="4"/>
  <c r="AX3249" i="4"/>
  <c r="AX3248" i="4"/>
  <c r="AX3247" i="4"/>
  <c r="AX3246" i="4"/>
  <c r="AX3245" i="4"/>
  <c r="AX3244" i="4"/>
  <c r="AX3243" i="4"/>
  <c r="AX3242" i="4"/>
  <c r="AX3241" i="4"/>
  <c r="AX3240" i="4"/>
  <c r="AX3239" i="4"/>
  <c r="AX3238" i="4"/>
  <c r="AX3237" i="4"/>
  <c r="AX3236" i="4"/>
  <c r="AX3235" i="4"/>
  <c r="AX3234" i="4"/>
  <c r="AX3233" i="4"/>
  <c r="AX3232" i="4"/>
  <c r="AX3231" i="4"/>
  <c r="AX3230" i="4"/>
  <c r="AX3229" i="4"/>
  <c r="AX3228" i="4"/>
  <c r="AX3227" i="4"/>
  <c r="AX3226" i="4"/>
  <c r="AX3225" i="4"/>
  <c r="AX3224" i="4"/>
  <c r="AX3223" i="4"/>
  <c r="AX3222" i="4"/>
  <c r="AX3221" i="4"/>
  <c r="AX3220" i="4"/>
  <c r="AX3219" i="4"/>
  <c r="AX3218" i="4"/>
  <c r="AX3217" i="4"/>
  <c r="AX3216" i="4"/>
  <c r="AX3215" i="4"/>
  <c r="AX1494" i="4"/>
  <c r="AX1493" i="4"/>
  <c r="AX1492" i="4"/>
  <c r="AX1491" i="4"/>
  <c r="AX1490" i="4"/>
  <c r="AX1489" i="4"/>
  <c r="AX1488" i="4"/>
  <c r="AX1487" i="4"/>
  <c r="AX1486" i="4"/>
  <c r="AX1485" i="4"/>
  <c r="AX1484" i="4"/>
  <c r="AX1483" i="4"/>
  <c r="AX1482" i="4"/>
  <c r="AX1481" i="4"/>
  <c r="AX1480" i="4"/>
  <c r="AX1479" i="4"/>
  <c r="AX1478" i="4"/>
  <c r="AX1477" i="4"/>
  <c r="AX1476" i="4"/>
  <c r="AX1475" i="4"/>
  <c r="AX1474" i="4"/>
  <c r="AX1473" i="4"/>
  <c r="AX1472" i="4"/>
  <c r="AX1471" i="4"/>
  <c r="AX1470" i="4"/>
  <c r="AX1469" i="4"/>
  <c r="AX1468" i="4"/>
  <c r="AX1467" i="4"/>
  <c r="AX1466" i="4"/>
  <c r="AX1465" i="4"/>
  <c r="AX1464" i="4"/>
  <c r="AX1463" i="4"/>
  <c r="AX1462" i="4"/>
  <c r="AX1461" i="4"/>
  <c r="AX1460" i="4"/>
  <c r="AX1459" i="4"/>
  <c r="AX1458" i="4"/>
  <c r="AX1457" i="4"/>
  <c r="AX1456" i="4"/>
  <c r="AX1455" i="4"/>
  <c r="AX1454" i="4"/>
  <c r="AX1453" i="4"/>
  <c r="AX1452" i="4"/>
  <c r="AX1451" i="4"/>
  <c r="AX1450" i="4"/>
  <c r="AX1449" i="4"/>
  <c r="AX1448" i="4"/>
  <c r="AX1447" i="4"/>
  <c r="AX1446" i="4"/>
  <c r="AX1445" i="4"/>
  <c r="AX1444" i="4"/>
  <c r="AX1443" i="4"/>
  <c r="AX1442" i="4"/>
  <c r="AX1441" i="4"/>
  <c r="AX1440" i="4"/>
  <c r="AX1439" i="4"/>
  <c r="AX1438" i="4"/>
  <c r="AX1437" i="4"/>
  <c r="AX1436" i="4"/>
  <c r="AX1435" i="4"/>
  <c r="AX1434" i="4"/>
  <c r="AX1433" i="4"/>
  <c r="AX1432" i="4"/>
  <c r="AX1431" i="4"/>
  <c r="AX1430" i="4"/>
  <c r="AX1429" i="4"/>
  <c r="AX1428" i="4"/>
  <c r="AX1427" i="4"/>
  <c r="AX1426" i="4"/>
  <c r="AX1425" i="4"/>
  <c r="AX1424" i="4"/>
  <c r="AX1423" i="4"/>
  <c r="AX1422" i="4"/>
  <c r="AX1421" i="4"/>
  <c r="AX1420" i="4"/>
  <c r="AX1419" i="4"/>
  <c r="AX1418" i="4"/>
  <c r="AX1417" i="4"/>
  <c r="AX1416" i="4"/>
  <c r="AX1415" i="4"/>
  <c r="AX1414" i="4"/>
  <c r="AX1413" i="4"/>
  <c r="AX1412" i="4"/>
  <c r="AX1411" i="4"/>
  <c r="AX1410" i="4"/>
  <c r="AX1409" i="4"/>
  <c r="AX1408" i="4"/>
  <c r="AX1407" i="4"/>
  <c r="AX1406" i="4"/>
  <c r="AX1405" i="4"/>
  <c r="AX1404" i="4"/>
  <c r="AX1403" i="4"/>
  <c r="AX1402" i="4"/>
  <c r="AX1401" i="4"/>
  <c r="AX1400" i="4"/>
  <c r="AX1399" i="4"/>
  <c r="AX1398" i="4"/>
  <c r="AX1397" i="4"/>
  <c r="AX1396" i="4"/>
  <c r="AX1395" i="4"/>
  <c r="AX1392" i="4"/>
  <c r="AX1391" i="4"/>
  <c r="AX1390" i="4"/>
  <c r="AX1389" i="4"/>
  <c r="AX1388" i="4"/>
  <c r="AX1387" i="4"/>
  <c r="AX1386" i="4"/>
  <c r="AX1385" i="4"/>
  <c r="AX1384" i="4"/>
  <c r="AX1383" i="4"/>
  <c r="AX1382" i="4"/>
  <c r="AX1381" i="4"/>
  <c r="AX1380" i="4"/>
  <c r="AX1379" i="4"/>
  <c r="AX1378" i="4"/>
  <c r="AX1377" i="4"/>
  <c r="AX1376" i="4"/>
  <c r="AX1375" i="4"/>
  <c r="AX1374" i="4"/>
  <c r="AX1373" i="4"/>
  <c r="AX1372" i="4"/>
  <c r="AX1371" i="4"/>
  <c r="AX1370" i="4"/>
  <c r="AX1369" i="4"/>
  <c r="AX1368" i="4"/>
  <c r="AX1367" i="4"/>
  <c r="AX1366" i="4"/>
  <c r="AX1365" i="4"/>
  <c r="AX1364" i="4"/>
  <c r="AX1363" i="4"/>
  <c r="AX1362" i="4"/>
  <c r="AX1361" i="4"/>
  <c r="AX1360" i="4"/>
  <c r="AX1359" i="4"/>
  <c r="AX1358" i="4"/>
  <c r="AX1357" i="4"/>
  <c r="AX1356" i="4"/>
  <c r="AX1355" i="4"/>
  <c r="AX1354" i="4"/>
  <c r="AX1353" i="4"/>
  <c r="AX1352" i="4"/>
  <c r="AX1351" i="4"/>
  <c r="AX1350" i="4"/>
  <c r="AX1349" i="4"/>
  <c r="AX1348" i="4"/>
  <c r="AX1347" i="4"/>
  <c r="AX1346" i="4"/>
  <c r="AX1345" i="4"/>
  <c r="AX1344" i="4"/>
  <c r="AX1343" i="4"/>
  <c r="AX1342" i="4"/>
  <c r="AX1341" i="4"/>
  <c r="AX1340" i="4"/>
  <c r="AX1339" i="4"/>
  <c r="AX1338" i="4"/>
  <c r="AX1337" i="4"/>
  <c r="AX1336" i="4"/>
  <c r="AX1335" i="4"/>
  <c r="AX1334" i="4"/>
  <c r="AX1333" i="4"/>
  <c r="AX1332" i="4"/>
  <c r="AX1331" i="4"/>
  <c r="AX1328" i="4"/>
  <c r="AX1327" i="4"/>
  <c r="AX1326" i="4"/>
  <c r="AX1325" i="4"/>
  <c r="AX1324" i="4"/>
  <c r="AX1323" i="4"/>
  <c r="AX1322" i="4"/>
  <c r="AX1321" i="4"/>
  <c r="AX1320" i="4"/>
  <c r="AX1319" i="4"/>
  <c r="AX1318" i="4"/>
  <c r="AX1317" i="4"/>
  <c r="AX1316" i="4"/>
  <c r="AX1315" i="4"/>
  <c r="AX1314" i="4"/>
  <c r="AX1313" i="4"/>
  <c r="AX1312" i="4"/>
  <c r="AX1311" i="4"/>
  <c r="AX1310" i="4"/>
  <c r="AX1309" i="4"/>
  <c r="AX1308" i="4"/>
  <c r="AX1307" i="4"/>
  <c r="AX1306" i="4"/>
  <c r="AX1305" i="4"/>
  <c r="AX1304" i="4"/>
  <c r="AX1303" i="4"/>
  <c r="AX1302" i="4"/>
  <c r="AX1301" i="4"/>
  <c r="AX1300" i="4"/>
  <c r="AX1299" i="4"/>
  <c r="AX1298" i="4"/>
  <c r="AX1297" i="4"/>
  <c r="AX1296" i="4"/>
  <c r="AX1293" i="4"/>
  <c r="AX1292" i="4"/>
  <c r="AX1291" i="4"/>
  <c r="AX1290" i="4"/>
  <c r="AX1289" i="4"/>
  <c r="AX1288" i="4"/>
  <c r="AX1287" i="4"/>
  <c r="AX1286" i="4"/>
  <c r="AX1285" i="4"/>
  <c r="AX1284" i="4"/>
  <c r="AX1283" i="4"/>
  <c r="AX1282" i="4"/>
  <c r="AX1281" i="4"/>
  <c r="AX1280" i="4"/>
  <c r="AX1279" i="4"/>
  <c r="AX1278" i="4"/>
  <c r="AX1277" i="4"/>
  <c r="AX1276" i="4"/>
  <c r="AX1275" i="4"/>
  <c r="AX1274" i="4"/>
  <c r="AX1273" i="4"/>
  <c r="AX3162" i="4"/>
  <c r="AX3161" i="4"/>
  <c r="AX3160" i="4"/>
  <c r="AX3159" i="4"/>
  <c r="AX3158" i="4"/>
  <c r="AX3157" i="4"/>
  <c r="AX3156" i="4"/>
  <c r="AX3155" i="4"/>
  <c r="AX3154" i="4"/>
  <c r="AX3153" i="4"/>
  <c r="AX3152" i="4"/>
  <c r="AX3151" i="4"/>
  <c r="AX3150" i="4"/>
  <c r="AX3149" i="4"/>
  <c r="AX3148" i="4"/>
  <c r="AX3147" i="4"/>
  <c r="AX3146" i="4"/>
  <c r="AX1258" i="4"/>
  <c r="AX1257" i="4"/>
  <c r="AX1256" i="4"/>
  <c r="AX1255" i="4"/>
  <c r="AX1254" i="4"/>
  <c r="AX1253" i="4"/>
  <c r="AX1252" i="4"/>
  <c r="AX1251" i="4"/>
  <c r="AX1250" i="4"/>
  <c r="AX1249" i="4"/>
  <c r="AX1248" i="4"/>
  <c r="AX1247" i="4"/>
  <c r="AX1246" i="4"/>
  <c r="AX1245" i="4"/>
  <c r="AX1244" i="4"/>
  <c r="AX1243" i="4"/>
  <c r="AX1242" i="4"/>
  <c r="AX1241" i="4"/>
  <c r="AX1240" i="4"/>
  <c r="AX1239" i="4"/>
  <c r="AX1238" i="4"/>
  <c r="AX1237" i="4"/>
  <c r="AX1236" i="4"/>
  <c r="AX1235" i="4"/>
  <c r="AX1234" i="4"/>
  <c r="AX1233" i="4"/>
  <c r="AX1232" i="4"/>
  <c r="AX1231" i="4"/>
  <c r="AX1230" i="4"/>
  <c r="AX1229" i="4"/>
  <c r="AX1228" i="4"/>
  <c r="AX1227" i="4"/>
  <c r="AX1226" i="4"/>
  <c r="AX1225" i="4"/>
  <c r="AX1224" i="4"/>
  <c r="AX1223" i="4"/>
  <c r="AX1222" i="4"/>
  <c r="AX1221" i="4"/>
  <c r="AX1220" i="4"/>
  <c r="AX1219" i="4"/>
  <c r="AX1218" i="4"/>
  <c r="AX1217" i="4"/>
  <c r="AX1216" i="4"/>
  <c r="AX1215" i="4"/>
  <c r="AX1214" i="4"/>
  <c r="AX1213" i="4"/>
  <c r="AX1212" i="4"/>
  <c r="AX1211" i="4"/>
  <c r="AX1210" i="4"/>
  <c r="AX1209" i="4"/>
  <c r="AX1208" i="4"/>
  <c r="AX1207" i="4"/>
  <c r="AX1206" i="4"/>
  <c r="AX1205" i="4"/>
  <c r="AX1204" i="4"/>
  <c r="AX1203" i="4"/>
  <c r="AX1202" i="4"/>
  <c r="AX1201" i="4"/>
  <c r="AX1200" i="4"/>
  <c r="AX1199" i="4"/>
  <c r="AX1198" i="4"/>
  <c r="AX1197" i="4"/>
  <c r="AX1196" i="4"/>
  <c r="AX1195" i="4"/>
  <c r="AX1194" i="4"/>
  <c r="AX1193" i="4"/>
  <c r="AX1192" i="4"/>
  <c r="AX1191" i="4"/>
  <c r="AX1190" i="4"/>
  <c r="AX1189" i="4"/>
  <c r="AX1188" i="4"/>
  <c r="AX1187" i="4"/>
  <c r="AX1186" i="4"/>
  <c r="AX1185" i="4"/>
  <c r="AX1184" i="4"/>
  <c r="AX1183" i="4"/>
  <c r="AX1182" i="4"/>
  <c r="AX1181" i="4"/>
  <c r="AX1180" i="4"/>
  <c r="AX1179" i="4"/>
  <c r="AX1178" i="4"/>
  <c r="AX1177" i="4"/>
  <c r="AX1176" i="4"/>
  <c r="AX1175" i="4"/>
  <c r="AX1174" i="4"/>
  <c r="AX1173" i="4"/>
  <c r="AX1172" i="4"/>
  <c r="AX1171" i="4"/>
  <c r="AX1170" i="4"/>
  <c r="AX1169" i="4"/>
  <c r="AX1168" i="4"/>
  <c r="AX1167" i="4"/>
  <c r="AX1166" i="4"/>
  <c r="AX1163" i="4"/>
  <c r="AX1162" i="4"/>
  <c r="AX1161" i="4"/>
  <c r="AX1160" i="4"/>
  <c r="AX1159" i="4"/>
  <c r="AX1158" i="4"/>
  <c r="AX1157" i="4"/>
  <c r="AX1156" i="4"/>
  <c r="AX1155" i="4"/>
  <c r="AX1154" i="4"/>
  <c r="AX1153" i="4"/>
  <c r="AX1152" i="4"/>
  <c r="AX1151" i="4"/>
  <c r="AX1150" i="4"/>
  <c r="AX1149" i="4"/>
  <c r="AX1148" i="4"/>
  <c r="AX1147" i="4"/>
  <c r="AX1146" i="4"/>
  <c r="AX1145" i="4"/>
  <c r="AX1144" i="4"/>
  <c r="AX1143" i="4"/>
  <c r="AX1142" i="4"/>
  <c r="AX1141" i="4"/>
  <c r="AX1140" i="4"/>
  <c r="AX1139" i="4"/>
  <c r="AX1138" i="4"/>
  <c r="AX1137" i="4"/>
  <c r="AX1136" i="4"/>
  <c r="AX1135" i="4"/>
  <c r="AX1134" i="4"/>
  <c r="AX1133" i="4"/>
  <c r="AX1132" i="4"/>
  <c r="AX1131" i="4"/>
  <c r="AX1130" i="4"/>
  <c r="AX1129" i="4"/>
  <c r="AX1128" i="4"/>
  <c r="AX1127" i="4"/>
  <c r="AX1126" i="4"/>
  <c r="AX1125" i="4"/>
  <c r="AX1124" i="4"/>
  <c r="AX1123" i="4"/>
  <c r="AX1122" i="4"/>
  <c r="AX1121" i="4"/>
  <c r="AX1120" i="4"/>
  <c r="AX1119" i="4"/>
  <c r="AX1118" i="4"/>
  <c r="AX1117" i="4"/>
  <c r="AX1116" i="4"/>
  <c r="AX1115" i="4"/>
  <c r="AX1114" i="4"/>
  <c r="AX1113" i="4"/>
  <c r="AX1112" i="4"/>
  <c r="AX1111" i="4"/>
  <c r="AX1110" i="4"/>
  <c r="AX1109" i="4"/>
  <c r="AX1108" i="4"/>
  <c r="AX1105" i="4"/>
  <c r="AX1104" i="4"/>
  <c r="AX1103" i="4"/>
  <c r="AX1102" i="4"/>
  <c r="AX1101" i="4"/>
  <c r="AX1100" i="4"/>
  <c r="AX1099" i="4"/>
  <c r="AX1098" i="4"/>
  <c r="AX1097" i="4"/>
  <c r="AX1096" i="4"/>
  <c r="AX1095" i="4"/>
  <c r="AX1094" i="4"/>
  <c r="AX1093" i="4"/>
  <c r="AX1092" i="4"/>
  <c r="AX1091" i="4"/>
  <c r="AX1090" i="4"/>
  <c r="AX1089" i="4"/>
  <c r="AX1088" i="4"/>
  <c r="AX1087" i="4"/>
  <c r="AX1086" i="4"/>
  <c r="AX1085" i="4"/>
  <c r="AX1084" i="4"/>
  <c r="AX1083" i="4"/>
  <c r="AX1082" i="4"/>
  <c r="AX1081" i="4"/>
  <c r="AX1080" i="4"/>
  <c r="AX1079" i="4"/>
  <c r="AX1078" i="4"/>
  <c r="AX1077" i="4"/>
  <c r="AX1076" i="4"/>
  <c r="AX1075" i="4"/>
  <c r="AX1074" i="4"/>
  <c r="AX1073" i="4"/>
  <c r="AX1072" i="4"/>
  <c r="AX1071" i="4"/>
  <c r="AX1070" i="4"/>
  <c r="AX1069" i="4"/>
  <c r="AX1068" i="4"/>
  <c r="AX1067" i="4"/>
  <c r="AX1066" i="4"/>
  <c r="AX1065" i="4"/>
  <c r="AX1064" i="4"/>
  <c r="AX1063" i="4"/>
  <c r="AX1062" i="4"/>
  <c r="AX1061" i="4"/>
  <c r="AX1060" i="4"/>
  <c r="AX1059" i="4"/>
  <c r="AX1058" i="4"/>
  <c r="AX1057" i="4"/>
  <c r="AX1056" i="4"/>
  <c r="AX1055" i="4"/>
  <c r="AX1054" i="4"/>
  <c r="AX1053" i="4"/>
  <c r="AX1052" i="4"/>
  <c r="AX1051" i="4"/>
  <c r="AX1050" i="4"/>
  <c r="AX1049" i="4"/>
  <c r="AX1048" i="4"/>
  <c r="AX1047" i="4"/>
  <c r="AX1046" i="4"/>
  <c r="AX1045" i="4"/>
  <c r="AX1044" i="4"/>
  <c r="AX1043" i="4"/>
  <c r="AX1042" i="4"/>
  <c r="AX1041" i="4"/>
  <c r="AX1040" i="4"/>
  <c r="AX1039" i="4"/>
  <c r="AX1038" i="4"/>
  <c r="AX1037" i="4"/>
  <c r="AX1036" i="4"/>
  <c r="AX1035" i="4"/>
  <c r="AX1034" i="4"/>
  <c r="AX1033" i="4"/>
  <c r="AX1032" i="4"/>
  <c r="AX1031" i="4"/>
  <c r="AX1030" i="4"/>
  <c r="AX1029" i="4"/>
  <c r="AX1028" i="4"/>
  <c r="AX1027" i="4"/>
  <c r="AX1026" i="4"/>
  <c r="AX1025" i="4"/>
  <c r="AX1024" i="4"/>
  <c r="AX1023" i="4"/>
  <c r="AX1022" i="4"/>
  <c r="AX1021" i="4"/>
  <c r="AX1020" i="4"/>
  <c r="AX1019" i="4"/>
  <c r="AX1018" i="4"/>
  <c r="AX1017" i="4"/>
  <c r="AX1016" i="4"/>
  <c r="AX1015" i="4"/>
  <c r="AX1014" i="4"/>
  <c r="AX1013" i="4"/>
  <c r="AX1012" i="4"/>
  <c r="AX1011" i="4"/>
  <c r="AX1010" i="4"/>
  <c r="AX1009" i="4"/>
  <c r="AX1008" i="4"/>
  <c r="AX1007" i="4"/>
  <c r="AX1006" i="4"/>
  <c r="AX1005" i="4"/>
  <c r="AX1004" i="4"/>
  <c r="AX1003" i="4"/>
  <c r="AX1002" i="4"/>
  <c r="AX1001" i="4"/>
  <c r="AX1000" i="4"/>
  <c r="AX999" i="4"/>
  <c r="AX998" i="4"/>
  <c r="AX997" i="4"/>
  <c r="AX996" i="4"/>
  <c r="AX995" i="4"/>
  <c r="AX994" i="4"/>
  <c r="AX993" i="4"/>
  <c r="AX992" i="4"/>
  <c r="AX991" i="4"/>
  <c r="AX988" i="4"/>
  <c r="AX987" i="4"/>
  <c r="AX986" i="4"/>
  <c r="AX985" i="4"/>
  <c r="AX984" i="4"/>
  <c r="AX983" i="4"/>
  <c r="AX982" i="4"/>
  <c r="AX981" i="4"/>
  <c r="AX980" i="4"/>
  <c r="AX979" i="4"/>
  <c r="AX978" i="4"/>
  <c r="AX977" i="4"/>
  <c r="AX976" i="4"/>
  <c r="AX975" i="4"/>
  <c r="AX974" i="4"/>
  <c r="AX973" i="4"/>
  <c r="AX972" i="4"/>
  <c r="AX971" i="4"/>
  <c r="AX970" i="4"/>
  <c r="AX969" i="4"/>
  <c r="AX968" i="4"/>
  <c r="AX967" i="4"/>
  <c r="AX966" i="4"/>
  <c r="AX965" i="4"/>
  <c r="AX964" i="4"/>
  <c r="AX963" i="4"/>
  <c r="AX962" i="4"/>
  <c r="AX961" i="4"/>
  <c r="AX960" i="4"/>
  <c r="AX959" i="4"/>
  <c r="AX958" i="4"/>
  <c r="AX957" i="4"/>
  <c r="AX956" i="4"/>
  <c r="AX955" i="4"/>
  <c r="AX954" i="4"/>
  <c r="AX953" i="4"/>
  <c r="AX952" i="4"/>
  <c r="AX951" i="4"/>
  <c r="AX950" i="4"/>
  <c r="AX949" i="4"/>
  <c r="AX948" i="4"/>
  <c r="AX947" i="4"/>
  <c r="AX946" i="4"/>
  <c r="AX945" i="4"/>
  <c r="AX944" i="4"/>
  <c r="AX943" i="4"/>
  <c r="AX942" i="4"/>
  <c r="AX941" i="4"/>
  <c r="AX940" i="4"/>
  <c r="AX939" i="4"/>
  <c r="AX938" i="4"/>
  <c r="AX937" i="4"/>
  <c r="AX936" i="4"/>
  <c r="AX935" i="4"/>
  <c r="AX934" i="4"/>
  <c r="AX933" i="4"/>
  <c r="AX932" i="4"/>
  <c r="AX931" i="4"/>
  <c r="AX930" i="4"/>
  <c r="AX929" i="4"/>
  <c r="AX928" i="4"/>
  <c r="AX927" i="4"/>
  <c r="AX926" i="4"/>
  <c r="AX925" i="4"/>
  <c r="AX924" i="4"/>
  <c r="AX923" i="4"/>
  <c r="AX922" i="4"/>
  <c r="AX921" i="4"/>
  <c r="AX920" i="4"/>
  <c r="AX919" i="4"/>
  <c r="AX918" i="4"/>
  <c r="AX917" i="4"/>
  <c r="AX916" i="4"/>
  <c r="AX915" i="4"/>
  <c r="AX914" i="4"/>
  <c r="AX913" i="4"/>
  <c r="AX912" i="4"/>
  <c r="AX911" i="4"/>
  <c r="AX910" i="4"/>
  <c r="AX909" i="4"/>
  <c r="AX908" i="4"/>
  <c r="AX907" i="4"/>
  <c r="AX3143" i="4"/>
  <c r="AX3142" i="4"/>
  <c r="AX3141" i="4"/>
  <c r="AX3140" i="4"/>
  <c r="AX3139" i="4"/>
  <c r="AX3138" i="4"/>
  <c r="AX3137" i="4"/>
  <c r="AX3136" i="4"/>
  <c r="AX3135" i="4"/>
  <c r="AX3134" i="4"/>
  <c r="AX3133" i="4"/>
  <c r="AX3132" i="4"/>
  <c r="AX3131" i="4"/>
  <c r="AX3130" i="4"/>
  <c r="AX3129" i="4"/>
  <c r="AX3128" i="4"/>
  <c r="AX3127" i="4"/>
  <c r="AX3126" i="4"/>
  <c r="AX3125" i="4"/>
  <c r="AX3124" i="4"/>
  <c r="AX3123" i="4"/>
  <c r="AX3122" i="4"/>
  <c r="AX3121" i="4"/>
  <c r="AX3120" i="4"/>
  <c r="AX3119" i="4"/>
  <c r="AX3118" i="4"/>
  <c r="AX3117" i="4"/>
  <c r="AX3116" i="4"/>
  <c r="AX3115" i="4"/>
  <c r="AX3114" i="4"/>
  <c r="AX3113" i="4"/>
  <c r="AX3112" i="4"/>
  <c r="AX3111" i="4"/>
  <c r="AX3110" i="4"/>
  <c r="AX3109" i="4"/>
  <c r="AX3108" i="4"/>
  <c r="AX3107" i="4"/>
  <c r="AX3106" i="4"/>
  <c r="AX3105" i="4"/>
  <c r="AX3104" i="4"/>
  <c r="AX3103" i="4"/>
  <c r="AX3102" i="4"/>
  <c r="AX3101" i="4"/>
  <c r="AX3100" i="4"/>
  <c r="AX3099" i="4"/>
  <c r="AX3098" i="4"/>
  <c r="AX3097" i="4"/>
  <c r="AX3096" i="4"/>
  <c r="AX3095" i="4"/>
  <c r="AX3094" i="4"/>
  <c r="AX3093" i="4"/>
  <c r="AX3092" i="4"/>
  <c r="AX3091" i="4"/>
  <c r="AX3090" i="4"/>
  <c r="AX3089" i="4"/>
  <c r="AX3088" i="4"/>
  <c r="AX3087" i="4"/>
  <c r="AX3086" i="4"/>
  <c r="AX3085" i="4"/>
  <c r="AX3084" i="4"/>
  <c r="AX3083" i="4"/>
  <c r="AX3082" i="4"/>
  <c r="AX3081" i="4"/>
  <c r="AX3080" i="4"/>
  <c r="AX3079" i="4"/>
  <c r="AX3078" i="4"/>
  <c r="AX3077" i="4"/>
  <c r="AX3076" i="4"/>
  <c r="AX3075" i="4"/>
  <c r="AX3074" i="4"/>
  <c r="AX3073" i="4"/>
  <c r="AX3072" i="4"/>
  <c r="AX3071" i="4"/>
  <c r="AX3070" i="4"/>
  <c r="AX3069" i="4"/>
  <c r="AX3068" i="4"/>
  <c r="AX3067" i="4"/>
  <c r="AX3066" i="4"/>
  <c r="AX3065" i="4"/>
  <c r="AX3064" i="4"/>
  <c r="AX3063" i="4"/>
  <c r="AX3062" i="4"/>
  <c r="AX3061" i="4"/>
  <c r="AX3060" i="4"/>
  <c r="AX3059" i="4"/>
  <c r="AX3058" i="4"/>
  <c r="AX3057" i="4"/>
  <c r="AX904" i="4"/>
  <c r="AX903" i="4"/>
  <c r="AX902" i="4"/>
  <c r="AX901" i="4"/>
  <c r="AX900" i="4"/>
  <c r="AX899" i="4"/>
  <c r="AX898" i="4"/>
  <c r="AX897" i="4"/>
  <c r="AX896" i="4"/>
  <c r="AX895" i="4"/>
  <c r="AX894" i="4"/>
  <c r="AX893" i="4"/>
  <c r="AX892" i="4"/>
  <c r="AX891" i="4"/>
  <c r="AX890" i="4"/>
  <c r="AX889" i="4"/>
  <c r="AX888" i="4"/>
  <c r="AX887" i="4"/>
  <c r="AX886" i="4"/>
  <c r="AX885" i="4"/>
  <c r="AX884" i="4"/>
  <c r="AX883" i="4"/>
  <c r="AX882" i="4"/>
  <c r="AX881" i="4"/>
  <c r="AX880" i="4"/>
  <c r="AX879" i="4"/>
  <c r="AX878" i="4"/>
  <c r="AX877" i="4"/>
  <c r="AX876" i="4"/>
  <c r="AX875" i="4"/>
  <c r="AX874" i="4"/>
  <c r="AX873" i="4"/>
  <c r="AX872" i="4"/>
  <c r="AX871" i="4"/>
  <c r="AX870" i="4"/>
  <c r="AX869" i="4"/>
  <c r="AX868" i="4"/>
  <c r="AX867" i="4"/>
  <c r="AX866" i="4"/>
  <c r="AX865" i="4"/>
  <c r="AX864" i="4"/>
  <c r="AX863" i="4"/>
  <c r="AX862" i="4"/>
  <c r="AX861" i="4"/>
  <c r="AX860" i="4"/>
  <c r="AX859" i="4"/>
  <c r="AX858" i="4"/>
  <c r="AX857" i="4"/>
  <c r="AX856" i="4"/>
  <c r="AX855" i="4"/>
  <c r="AX854" i="4"/>
  <c r="AX853" i="4"/>
  <c r="AX852" i="4"/>
  <c r="AX851" i="4"/>
  <c r="AX850" i="4"/>
  <c r="AX849" i="4"/>
  <c r="AX848" i="4"/>
  <c r="AX847" i="4"/>
  <c r="AX846" i="4"/>
  <c r="AX845" i="4"/>
  <c r="AX844" i="4"/>
  <c r="AX843" i="4"/>
  <c r="AX842" i="4"/>
  <c r="AX841" i="4"/>
  <c r="AX840" i="4"/>
  <c r="AX839" i="4"/>
  <c r="AX838" i="4"/>
  <c r="AX837" i="4"/>
  <c r="AX836" i="4"/>
  <c r="AX835" i="4"/>
  <c r="AX834" i="4"/>
  <c r="AX833" i="4"/>
  <c r="AX832" i="4"/>
  <c r="AX831" i="4"/>
  <c r="AX830" i="4"/>
  <c r="AX829" i="4"/>
  <c r="AX828" i="4"/>
  <c r="AX827" i="4"/>
  <c r="AX826" i="4"/>
  <c r="AX825" i="4"/>
  <c r="AX824" i="4"/>
  <c r="AX823" i="4"/>
  <c r="AX822" i="4"/>
  <c r="AX803" i="4"/>
  <c r="AX802" i="4"/>
  <c r="AX801" i="4"/>
  <c r="AX800" i="4"/>
  <c r="AX799" i="4"/>
  <c r="AX798" i="4"/>
  <c r="AX797" i="4"/>
  <c r="AX796" i="4"/>
  <c r="AX795" i="4"/>
  <c r="AX794" i="4"/>
  <c r="AX793" i="4"/>
  <c r="AX792" i="4"/>
  <c r="AX791" i="4"/>
  <c r="AX790" i="4"/>
  <c r="AX789" i="4"/>
  <c r="AX788" i="4"/>
  <c r="AX787" i="4"/>
  <c r="AX786" i="4"/>
  <c r="AX785" i="4"/>
  <c r="AX784" i="4"/>
  <c r="AX783" i="4"/>
  <c r="AX782" i="4"/>
  <c r="AX781" i="4"/>
  <c r="AX780" i="4"/>
  <c r="AX3040" i="4"/>
  <c r="AX777" i="4"/>
  <c r="AX776" i="4"/>
  <c r="AX775" i="4"/>
  <c r="AX774" i="4"/>
  <c r="AX773" i="4"/>
  <c r="AX772" i="4"/>
  <c r="AX771" i="4"/>
  <c r="AX770" i="4"/>
  <c r="AX769" i="4"/>
  <c r="AX768" i="4"/>
  <c r="AX767" i="4"/>
  <c r="AX766" i="4"/>
  <c r="AX765" i="4"/>
  <c r="AX764" i="4"/>
  <c r="AX763" i="4"/>
  <c r="AX762" i="4"/>
  <c r="AX761" i="4"/>
  <c r="AX760" i="4"/>
  <c r="AX759" i="4"/>
  <c r="AX758" i="4"/>
  <c r="AX757" i="4"/>
  <c r="AX756" i="4"/>
  <c r="AX755" i="4"/>
  <c r="AX754" i="4"/>
  <c r="AX753" i="4"/>
  <c r="AX752" i="4"/>
  <c r="AX751" i="4"/>
  <c r="AX750" i="4"/>
  <c r="AX749" i="4"/>
  <c r="AX748" i="4"/>
  <c r="AX747" i="4"/>
  <c r="AX746" i="4"/>
  <c r="AX745" i="4"/>
  <c r="AX744" i="4"/>
  <c r="AX743" i="4"/>
  <c r="AX742" i="4"/>
  <c r="AX741" i="4"/>
  <c r="AX740" i="4"/>
  <c r="AX739" i="4"/>
  <c r="AX738" i="4"/>
  <c r="AX737" i="4"/>
  <c r="AX736" i="4"/>
  <c r="AX735" i="4"/>
  <c r="AX734" i="4"/>
  <c r="AX733" i="4"/>
  <c r="AX732" i="4"/>
  <c r="AX731" i="4"/>
  <c r="AX730" i="4"/>
  <c r="AX729" i="4"/>
  <c r="AX728" i="4"/>
  <c r="AX727" i="4"/>
  <c r="AX726" i="4"/>
  <c r="AX725" i="4"/>
  <c r="AX724" i="4"/>
  <c r="AX723" i="4"/>
  <c r="AX722" i="4"/>
  <c r="AX721" i="4"/>
  <c r="AX720" i="4"/>
  <c r="AX719" i="4"/>
  <c r="AX718" i="4"/>
  <c r="AX717" i="4"/>
  <c r="AX716" i="4"/>
  <c r="AX715" i="4"/>
  <c r="AX714" i="4"/>
  <c r="AX3036" i="4"/>
  <c r="AX3035" i="4"/>
  <c r="AX3034" i="4"/>
  <c r="AX3033" i="4"/>
  <c r="AX3032" i="4"/>
  <c r="AX3031" i="4"/>
  <c r="AX3030" i="4"/>
  <c r="AX3029" i="4"/>
  <c r="AX3028" i="4"/>
  <c r="AX3027" i="4"/>
  <c r="AX3026" i="4"/>
  <c r="AX3025" i="4"/>
  <c r="AX3024" i="4"/>
  <c r="AX3023" i="4"/>
  <c r="AX3022" i="4"/>
  <c r="AX3021" i="4"/>
  <c r="AX3020" i="4"/>
  <c r="AX3019" i="4"/>
  <c r="AX3018" i="4"/>
  <c r="AX3017" i="4"/>
  <c r="AX3016" i="4"/>
  <c r="AX3015" i="4"/>
  <c r="AX3014" i="4"/>
  <c r="AX3013" i="4"/>
  <c r="AX3012" i="4"/>
  <c r="AX3011" i="4"/>
  <c r="AX3010" i="4"/>
  <c r="AX3009" i="4"/>
  <c r="AX3008" i="4"/>
  <c r="AX3007" i="4"/>
  <c r="AX3006" i="4"/>
  <c r="AX3005" i="4"/>
  <c r="AX3004" i="4"/>
  <c r="AX3003" i="4"/>
  <c r="AX3002" i="4"/>
  <c r="AX3001" i="4"/>
  <c r="AX3000" i="4"/>
  <c r="AX2999" i="4"/>
  <c r="AX2998" i="4"/>
  <c r="AX2997" i="4"/>
  <c r="AX2996" i="4"/>
  <c r="AX2995" i="4"/>
  <c r="AX2994" i="4"/>
  <c r="AX2993" i="4"/>
  <c r="AX2992" i="4"/>
  <c r="AX2991" i="4"/>
  <c r="AX2990" i="4"/>
  <c r="AX2989" i="4"/>
  <c r="AX2988" i="4"/>
  <c r="AX2987" i="4"/>
  <c r="AX2986" i="4"/>
  <c r="AX2985" i="4"/>
  <c r="AX2984" i="4"/>
  <c r="AX2983" i="4"/>
  <c r="AX2982" i="4"/>
  <c r="AX2981" i="4"/>
  <c r="AX2980" i="4"/>
  <c r="AX2979" i="4"/>
  <c r="AX2978" i="4"/>
  <c r="AX2977" i="4"/>
  <c r="AX2976" i="4"/>
  <c r="AX2975" i="4"/>
  <c r="AX2974" i="4"/>
  <c r="AX2973" i="4"/>
  <c r="AX2972" i="4"/>
  <c r="AX2971" i="4"/>
  <c r="AX2970" i="4"/>
  <c r="AX2969" i="4"/>
  <c r="AX2968" i="4"/>
  <c r="AX2967" i="4"/>
  <c r="AX2966" i="4"/>
  <c r="AX2965" i="4"/>
  <c r="AX2964" i="4"/>
  <c r="AX2963" i="4"/>
  <c r="AX2962" i="4"/>
  <c r="AX2961" i="4"/>
  <c r="AX2960" i="4"/>
  <c r="AX2959" i="4"/>
  <c r="AX2958" i="4"/>
  <c r="AX2957" i="4"/>
  <c r="AX2956" i="4"/>
  <c r="AX2955" i="4"/>
  <c r="AX2954" i="4"/>
  <c r="AX2953" i="4"/>
  <c r="AX2952" i="4"/>
  <c r="AX2951" i="4"/>
  <c r="AX2950" i="4"/>
  <c r="AX2949" i="4"/>
  <c r="AX2948" i="4"/>
  <c r="AX2947" i="4"/>
  <c r="AX2946" i="4"/>
  <c r="AX2945" i="4"/>
  <c r="AX2944" i="4"/>
  <c r="AX2943" i="4"/>
  <c r="AX2942" i="4"/>
  <c r="AX2941" i="4"/>
  <c r="AX2940" i="4"/>
  <c r="AX2939" i="4"/>
  <c r="AX2938" i="4"/>
  <c r="AX2937" i="4"/>
  <c r="AX2936" i="4"/>
  <c r="AX2935" i="4"/>
  <c r="AX2934" i="4"/>
  <c r="AX2933" i="4"/>
  <c r="AX2932" i="4"/>
  <c r="AX2931" i="4"/>
  <c r="AX2930" i="4"/>
  <c r="AX2929" i="4"/>
  <c r="AX2928" i="4"/>
  <c r="AX2927" i="4"/>
  <c r="AX2926" i="4"/>
  <c r="AX2925" i="4"/>
  <c r="AX2924" i="4"/>
  <c r="AX2923" i="4"/>
  <c r="AX2922" i="4"/>
  <c r="AX2921" i="4"/>
  <c r="AX2920" i="4"/>
  <c r="AX2919" i="4"/>
  <c r="AX2918" i="4"/>
  <c r="AX2917" i="4"/>
  <c r="AX2914" i="4"/>
  <c r="AX2913" i="4"/>
  <c r="AX2912" i="4"/>
  <c r="AX2911" i="4"/>
  <c r="AX2910" i="4"/>
  <c r="AX2909" i="4"/>
  <c r="AX2908" i="4"/>
  <c r="AX2907" i="4"/>
  <c r="AX2906" i="4"/>
  <c r="AX2905" i="4"/>
  <c r="AX2904" i="4"/>
  <c r="AX2903" i="4"/>
  <c r="AX2902" i="4"/>
  <c r="AX2901" i="4"/>
  <c r="AX2900" i="4"/>
  <c r="AX2899" i="4"/>
  <c r="AX2898" i="4"/>
  <c r="AX2897" i="4"/>
  <c r="AX2896" i="4"/>
  <c r="AX2895" i="4"/>
  <c r="AX2894" i="4"/>
  <c r="AX2893" i="4"/>
  <c r="AX2892" i="4"/>
  <c r="AX2891" i="4"/>
  <c r="AX2890" i="4"/>
  <c r="AX2889" i="4"/>
  <c r="AX2888" i="4"/>
  <c r="AX2887" i="4"/>
  <c r="AX2886" i="4"/>
  <c r="AX2885" i="4"/>
  <c r="AX2884" i="4"/>
  <c r="AX2883" i="4"/>
  <c r="AX2882" i="4"/>
  <c r="AX2881" i="4"/>
  <c r="AX2880" i="4"/>
  <c r="AX2879" i="4"/>
  <c r="AX2878" i="4"/>
  <c r="AX2877" i="4"/>
  <c r="AX2876" i="4"/>
  <c r="AX2875" i="4"/>
  <c r="AX2874" i="4"/>
  <c r="AX2873" i="4"/>
  <c r="AX2872" i="4"/>
  <c r="AX2871" i="4"/>
  <c r="AX2870" i="4"/>
  <c r="AX2869" i="4"/>
  <c r="AX2868" i="4"/>
  <c r="AX2867" i="4"/>
  <c r="AX2866" i="4"/>
  <c r="AX2865" i="4"/>
  <c r="AX2864" i="4"/>
  <c r="AX2863" i="4"/>
  <c r="AX2862" i="4"/>
  <c r="AX2861" i="4"/>
  <c r="AX2860" i="4"/>
  <c r="AX2859" i="4"/>
  <c r="AX2858" i="4"/>
  <c r="AX2857" i="4"/>
  <c r="AX2856" i="4"/>
  <c r="AX2855" i="4"/>
  <c r="AX2854" i="4"/>
  <c r="AX2853" i="4"/>
  <c r="AX2852" i="4"/>
  <c r="AX2851" i="4"/>
  <c r="AX2850" i="4"/>
  <c r="AX2849" i="4"/>
  <c r="AX2848" i="4"/>
  <c r="AX2847" i="4"/>
  <c r="AX2846" i="4"/>
  <c r="AX2845" i="4"/>
  <c r="AX2844" i="4"/>
  <c r="AX2843" i="4"/>
  <c r="AX2842" i="4"/>
  <c r="AX2841" i="4"/>
  <c r="AX2840" i="4"/>
  <c r="AX2839" i="4"/>
  <c r="AX2838" i="4"/>
  <c r="AX2837" i="4"/>
  <c r="AX2836" i="4"/>
  <c r="AX2835" i="4"/>
  <c r="AX2834" i="4"/>
  <c r="AX2833" i="4"/>
  <c r="AX2832" i="4"/>
  <c r="AX2831" i="4"/>
  <c r="AX2830" i="4"/>
  <c r="AX2829" i="4"/>
  <c r="AX2828" i="4"/>
  <c r="AX2827" i="4"/>
  <c r="AX2826" i="4"/>
  <c r="AX2825" i="4"/>
  <c r="AX2824" i="4"/>
  <c r="AX2823" i="4"/>
  <c r="AX2822" i="4"/>
  <c r="AX2821" i="4"/>
  <c r="AX2820" i="4"/>
  <c r="AX2819" i="4"/>
  <c r="AX2818" i="4"/>
  <c r="AX2817" i="4"/>
  <c r="AX2816" i="4"/>
  <c r="AX2815" i="4"/>
  <c r="AX2814" i="4"/>
  <c r="AX2813" i="4"/>
  <c r="AX2812" i="4"/>
  <c r="AX2811" i="4"/>
  <c r="AX2810" i="4"/>
  <c r="AX2809" i="4"/>
  <c r="AX2806" i="4"/>
  <c r="AX2805" i="4"/>
  <c r="AX2804" i="4"/>
  <c r="AX2803" i="4"/>
  <c r="AX2802" i="4"/>
  <c r="AX2801" i="4"/>
  <c r="AX2800" i="4"/>
  <c r="AX2799" i="4"/>
  <c r="AX2798" i="4"/>
  <c r="AX2797" i="4"/>
  <c r="AX2796" i="4"/>
  <c r="AX2795" i="4"/>
  <c r="AX2794" i="4"/>
  <c r="AX2793" i="4"/>
  <c r="AX2792" i="4"/>
  <c r="AX2791" i="4"/>
  <c r="AX2790" i="4"/>
  <c r="AX2789" i="4"/>
  <c r="AX2788" i="4"/>
  <c r="AX2787" i="4"/>
  <c r="AX2786" i="4"/>
  <c r="AX2785" i="4"/>
  <c r="AX2784" i="4"/>
  <c r="AX2783" i="4"/>
  <c r="AX2782" i="4"/>
  <c r="AX2781" i="4"/>
  <c r="AX2780" i="4"/>
  <c r="AX2779" i="4"/>
  <c r="AX2778" i="4"/>
  <c r="AX2777" i="4"/>
  <c r="AX2776" i="4"/>
  <c r="AX2775" i="4"/>
  <c r="AX2774" i="4"/>
  <c r="AX2773" i="4"/>
  <c r="AX2772" i="4"/>
  <c r="AX2771" i="4"/>
  <c r="AX2770" i="4"/>
  <c r="AX2769" i="4"/>
  <c r="AX2768" i="4"/>
  <c r="AX2767" i="4"/>
  <c r="AX2766" i="4"/>
  <c r="AX2765" i="4"/>
  <c r="AX2764" i="4"/>
  <c r="AX2763" i="4"/>
  <c r="AX2762" i="4"/>
  <c r="AX2761" i="4"/>
  <c r="AX2760" i="4"/>
  <c r="AX2759" i="4"/>
  <c r="AX2758" i="4"/>
  <c r="AX2757" i="4"/>
  <c r="AX2756" i="4"/>
  <c r="AX2755" i="4"/>
  <c r="AX2754" i="4"/>
  <c r="AX2753" i="4"/>
  <c r="AX2752" i="4"/>
  <c r="AX2751" i="4"/>
  <c r="AX2750" i="4"/>
  <c r="AX2749" i="4"/>
  <c r="AX2748" i="4"/>
  <c r="AX2747" i="4"/>
  <c r="AX2746" i="4"/>
  <c r="AX2745" i="4"/>
  <c r="AX2744" i="4"/>
  <c r="AX2743" i="4"/>
  <c r="AX2742" i="4"/>
  <c r="AX2741" i="4"/>
  <c r="AX2740" i="4"/>
  <c r="AX2739" i="4"/>
  <c r="AX2738" i="4"/>
  <c r="AX2737" i="4"/>
  <c r="AX2736" i="4"/>
  <c r="AX2735" i="4"/>
  <c r="AX2734" i="4"/>
  <c r="AX2733" i="4"/>
  <c r="AX2732" i="4"/>
  <c r="AX2731" i="4"/>
  <c r="AX2730" i="4"/>
  <c r="AX2729" i="4"/>
  <c r="AX2728" i="4"/>
  <c r="AX2727" i="4"/>
  <c r="AX2726" i="4"/>
  <c r="AX2725" i="4"/>
  <c r="AX2724" i="4"/>
  <c r="AX2723" i="4"/>
  <c r="AX2722" i="4"/>
  <c r="AX2721" i="4"/>
  <c r="AX2720" i="4"/>
  <c r="AX2719" i="4"/>
  <c r="AX2718" i="4"/>
  <c r="AX2717" i="4"/>
  <c r="AX2716" i="4"/>
  <c r="AX2715" i="4"/>
  <c r="AX2714" i="4"/>
  <c r="AX2713" i="4"/>
  <c r="AX2712" i="4"/>
  <c r="AX2711" i="4"/>
  <c r="AX2710" i="4"/>
  <c r="AX2709" i="4"/>
  <c r="AX2708" i="4"/>
  <c r="AX711" i="4"/>
  <c r="AX710" i="4"/>
  <c r="AX709" i="4"/>
  <c r="AX708" i="4"/>
  <c r="AX707" i="4"/>
  <c r="AX706" i="4"/>
  <c r="AX705" i="4"/>
  <c r="AX704" i="4"/>
  <c r="AX703" i="4"/>
  <c r="AX702" i="4"/>
  <c r="AX701" i="4"/>
  <c r="AX700" i="4"/>
  <c r="AX699" i="4"/>
  <c r="AX698" i="4"/>
  <c r="AX697" i="4"/>
  <c r="AX696" i="4"/>
  <c r="AX695" i="4"/>
  <c r="AX694" i="4"/>
  <c r="AX693" i="4"/>
  <c r="AX692" i="4"/>
  <c r="AX691" i="4"/>
  <c r="AX690" i="4"/>
  <c r="AX689" i="4"/>
  <c r="AX688" i="4"/>
  <c r="AX687" i="4"/>
  <c r="AX686" i="4"/>
  <c r="AX685" i="4"/>
  <c r="AX684" i="4"/>
  <c r="AX683" i="4"/>
  <c r="AX682" i="4"/>
  <c r="AX681" i="4"/>
  <c r="AX680" i="4"/>
  <c r="AX679" i="4"/>
  <c r="AX678" i="4"/>
  <c r="AX677" i="4"/>
  <c r="AX676" i="4"/>
  <c r="AX675" i="4"/>
  <c r="AX674" i="4"/>
  <c r="AX673" i="4"/>
  <c r="AX672" i="4"/>
  <c r="AX671" i="4"/>
  <c r="AX670" i="4"/>
  <c r="AX669" i="4"/>
  <c r="AX668" i="4"/>
  <c r="AX667" i="4"/>
  <c r="AX666" i="4"/>
  <c r="AX665" i="4"/>
  <c r="AX664" i="4"/>
  <c r="AX663" i="4"/>
  <c r="AX662" i="4"/>
  <c r="AX661" i="4"/>
  <c r="AX660" i="4"/>
  <c r="AX659" i="4"/>
  <c r="AX658" i="4"/>
  <c r="AX657" i="4"/>
  <c r="AX656" i="4"/>
  <c r="AX655" i="4"/>
  <c r="AX654" i="4"/>
  <c r="AX653" i="4"/>
  <c r="AX652" i="4"/>
  <c r="AX651" i="4"/>
  <c r="AX650" i="4"/>
  <c r="AX649" i="4"/>
  <c r="AX648" i="4"/>
  <c r="AX647" i="4"/>
  <c r="AX646" i="4"/>
  <c r="AX645" i="4"/>
  <c r="AX644" i="4"/>
  <c r="AX643" i="4"/>
  <c r="AX642" i="4"/>
  <c r="AX641" i="4"/>
  <c r="AX640" i="4"/>
  <c r="AX639" i="4"/>
  <c r="AX638" i="4"/>
  <c r="AX637" i="4"/>
  <c r="AX636" i="4"/>
  <c r="AX635" i="4"/>
  <c r="AX634" i="4"/>
  <c r="AX633" i="4"/>
  <c r="AX632" i="4"/>
  <c r="AX631" i="4"/>
  <c r="AX630" i="4"/>
  <c r="AX629" i="4"/>
  <c r="AX628" i="4"/>
  <c r="AX627" i="4"/>
  <c r="AX626" i="4"/>
  <c r="AX625" i="4"/>
  <c r="AX624" i="4"/>
  <c r="AX623" i="4"/>
  <c r="AX622" i="4"/>
  <c r="AX621" i="4"/>
  <c r="AX620" i="4"/>
  <c r="AX617" i="4"/>
  <c r="AX616" i="4"/>
  <c r="AX615" i="4"/>
  <c r="AX614" i="4"/>
  <c r="AX613" i="4"/>
  <c r="AX612" i="4"/>
  <c r="AX611" i="4"/>
  <c r="AX610" i="4"/>
  <c r="AX609" i="4"/>
  <c r="AX608" i="4"/>
  <c r="AX607" i="4"/>
  <c r="AX606" i="4"/>
  <c r="AX605" i="4"/>
  <c r="AX604" i="4"/>
  <c r="AX603" i="4"/>
  <c r="AX602" i="4"/>
  <c r="AX601" i="4"/>
  <c r="AX600" i="4"/>
  <c r="AX599" i="4"/>
  <c r="AX598" i="4"/>
  <c r="AX597" i="4"/>
  <c r="AX596" i="4"/>
  <c r="AX595" i="4"/>
  <c r="AX594" i="4"/>
  <c r="AX593" i="4"/>
  <c r="AX592" i="4"/>
  <c r="AX591" i="4"/>
  <c r="AX590" i="4"/>
  <c r="AX589" i="4"/>
  <c r="AX588" i="4"/>
  <c r="AX587" i="4"/>
  <c r="AX586" i="4"/>
  <c r="AX585" i="4"/>
  <c r="AX584" i="4"/>
  <c r="AX583" i="4"/>
  <c r="AX582" i="4"/>
  <c r="AX581" i="4"/>
  <c r="AX580" i="4"/>
  <c r="AX579" i="4"/>
  <c r="AX578" i="4"/>
  <c r="AX577" i="4"/>
  <c r="AX576" i="4"/>
  <c r="AX575" i="4"/>
  <c r="AX574" i="4"/>
  <c r="AX573" i="4"/>
  <c r="AX572" i="4"/>
  <c r="AX571" i="4"/>
  <c r="AX570" i="4"/>
  <c r="AX569" i="4"/>
  <c r="AX568" i="4"/>
  <c r="AX567" i="4"/>
  <c r="AX566" i="4"/>
  <c r="AX565" i="4"/>
  <c r="AX564" i="4"/>
  <c r="AX563" i="4"/>
  <c r="AX562" i="4"/>
  <c r="AX561" i="4"/>
  <c r="AX560" i="4"/>
  <c r="AX559" i="4"/>
  <c r="AX558" i="4"/>
  <c r="AX557" i="4"/>
  <c r="AX556" i="4"/>
  <c r="AX555" i="4"/>
  <c r="AX554" i="4"/>
  <c r="AX553" i="4"/>
  <c r="AX552" i="4"/>
  <c r="AX551" i="4"/>
  <c r="AX550" i="4"/>
  <c r="AX549" i="4"/>
  <c r="AX548" i="4"/>
  <c r="AX547" i="4"/>
  <c r="AX546" i="4"/>
  <c r="AX545" i="4"/>
  <c r="AX544" i="4"/>
  <c r="AX543" i="4"/>
  <c r="AX542" i="4"/>
  <c r="AX541" i="4"/>
  <c r="AX540" i="4"/>
  <c r="AX539" i="4"/>
  <c r="AX538" i="4"/>
  <c r="AX537" i="4"/>
  <c r="AX536" i="4"/>
  <c r="AX535" i="4"/>
  <c r="AX534" i="4"/>
  <c r="AX533" i="4"/>
  <c r="AX532" i="4"/>
  <c r="AX531" i="4"/>
  <c r="AX530" i="4"/>
  <c r="AX529" i="4"/>
  <c r="AX528" i="4"/>
  <c r="AX527" i="4"/>
  <c r="AX526" i="4"/>
  <c r="AX525" i="4"/>
  <c r="AX524" i="4"/>
  <c r="AX523" i="4"/>
  <c r="AX522" i="4"/>
  <c r="AX521" i="4"/>
  <c r="AX520" i="4"/>
  <c r="AX519" i="4"/>
  <c r="AX518" i="4"/>
  <c r="AX517" i="4"/>
  <c r="AX516" i="4"/>
  <c r="AX513" i="4"/>
  <c r="AX512" i="4"/>
  <c r="AX511" i="4"/>
  <c r="AX510" i="4"/>
  <c r="AX509" i="4"/>
  <c r="AX508" i="4"/>
  <c r="AX507" i="4"/>
  <c r="AX506" i="4"/>
  <c r="AX505" i="4"/>
  <c r="AX504" i="4"/>
  <c r="AX503" i="4"/>
  <c r="AX502" i="4"/>
  <c r="AX501" i="4"/>
  <c r="AX500" i="4"/>
  <c r="AX499" i="4"/>
  <c r="AX498" i="4"/>
  <c r="AX497" i="4"/>
  <c r="AX496" i="4"/>
  <c r="AX495" i="4"/>
  <c r="AX494" i="4"/>
  <c r="AX493" i="4"/>
  <c r="AX492" i="4"/>
  <c r="AX491" i="4"/>
  <c r="AX490" i="4"/>
  <c r="AX489" i="4"/>
  <c r="AX488" i="4"/>
  <c r="AX487" i="4"/>
  <c r="AX486" i="4"/>
  <c r="AX485" i="4"/>
  <c r="AX484" i="4"/>
  <c r="AX483" i="4"/>
  <c r="AX482" i="4"/>
  <c r="AX481" i="4"/>
  <c r="AX480" i="4"/>
  <c r="AX479" i="4"/>
  <c r="AX478" i="4"/>
  <c r="AX477" i="4"/>
  <c r="AX476" i="4"/>
  <c r="AX475" i="4"/>
  <c r="AX474" i="4"/>
  <c r="AX473" i="4"/>
  <c r="AX472" i="4"/>
  <c r="AX471" i="4"/>
  <c r="AX470" i="4"/>
  <c r="AX2705" i="4"/>
  <c r="AX2704" i="4"/>
  <c r="AX2703" i="4"/>
  <c r="AX2702" i="4"/>
  <c r="AX467" i="4"/>
  <c r="AX466" i="4"/>
  <c r="AX465" i="4"/>
  <c r="AX464" i="4"/>
  <c r="AX463" i="4"/>
  <c r="AX462" i="4"/>
  <c r="AX461" i="4"/>
  <c r="AX460" i="4"/>
  <c r="AX459" i="4"/>
  <c r="AX458" i="4"/>
  <c r="AX457" i="4"/>
  <c r="AX456" i="4"/>
  <c r="AX455" i="4"/>
  <c r="AX454" i="4"/>
  <c r="AX453" i="4"/>
  <c r="AX452" i="4"/>
  <c r="AX451" i="4"/>
  <c r="AX450" i="4"/>
  <c r="AX449" i="4"/>
  <c r="AX448" i="4"/>
  <c r="AX447" i="4"/>
  <c r="AX446" i="4"/>
  <c r="AX445" i="4"/>
  <c r="AX444" i="4"/>
  <c r="AX443" i="4"/>
  <c r="AX442" i="4"/>
  <c r="AX441" i="4"/>
  <c r="AX440" i="4"/>
  <c r="AX439" i="4"/>
  <c r="AX438" i="4"/>
  <c r="AX437" i="4"/>
  <c r="AX436" i="4"/>
  <c r="AX435" i="4"/>
  <c r="AX434" i="4"/>
  <c r="AX433" i="4"/>
  <c r="AX432" i="4"/>
  <c r="AX431" i="4"/>
  <c r="AX430" i="4"/>
  <c r="AX429" i="4"/>
  <c r="AX428" i="4"/>
  <c r="AX427" i="4"/>
  <c r="AX426" i="4"/>
  <c r="AX425" i="4"/>
  <c r="AX424" i="4"/>
  <c r="AX423" i="4"/>
  <c r="AX422" i="4"/>
  <c r="AX421" i="4"/>
  <c r="AX420" i="4"/>
  <c r="AX419" i="4"/>
  <c r="AX418" i="4"/>
  <c r="AX417" i="4"/>
  <c r="AX416" i="4"/>
  <c r="AX415" i="4"/>
  <c r="AX414" i="4"/>
  <c r="AX413" i="4"/>
  <c r="AX412" i="4"/>
  <c r="AX411" i="4"/>
  <c r="AX410" i="4"/>
  <c r="AX409" i="4"/>
  <c r="AX408" i="4"/>
  <c r="AX407" i="4"/>
  <c r="AX406" i="4"/>
  <c r="AX405" i="4"/>
  <c r="AX404" i="4"/>
  <c r="AX403" i="4"/>
  <c r="AX402" i="4"/>
  <c r="AX401" i="4"/>
  <c r="AX400" i="4"/>
  <c r="AX399" i="4"/>
  <c r="AX398" i="4"/>
  <c r="AX397" i="4"/>
  <c r="AX396" i="4"/>
  <c r="AX395" i="4"/>
  <c r="AX394" i="4"/>
  <c r="AX393" i="4"/>
  <c r="AX392" i="4"/>
  <c r="AX391" i="4"/>
  <c r="AX390" i="4"/>
  <c r="AX389" i="4"/>
  <c r="AX388" i="4"/>
  <c r="AX387" i="4"/>
  <c r="AX386" i="4"/>
  <c r="AX385" i="4"/>
  <c r="AX384" i="4"/>
  <c r="AX383" i="4"/>
  <c r="AX382" i="4"/>
  <c r="AX381" i="4"/>
  <c r="AX380" i="4"/>
  <c r="AX379" i="4"/>
  <c r="AX378" i="4"/>
  <c r="AX377" i="4"/>
  <c r="AX376" i="4"/>
  <c r="AX375" i="4"/>
  <c r="AX374" i="4"/>
  <c r="AX373" i="4"/>
  <c r="AX372" i="4"/>
  <c r="AX371" i="4"/>
  <c r="AX370" i="4"/>
  <c r="AX369" i="4"/>
  <c r="AX368" i="4"/>
  <c r="AX367" i="4"/>
  <c r="AX366" i="4"/>
  <c r="AX365" i="4"/>
  <c r="AX364" i="4"/>
  <c r="AX363" i="4"/>
  <c r="AX362" i="4"/>
  <c r="AX361" i="4"/>
  <c r="AX360" i="4"/>
  <c r="AX359" i="4"/>
  <c r="AX358" i="4"/>
  <c r="AX357" i="4"/>
  <c r="AX356" i="4"/>
  <c r="AX355" i="4"/>
  <c r="AX354" i="4"/>
  <c r="AX353" i="4"/>
  <c r="AX352" i="4"/>
  <c r="AX351" i="4"/>
  <c r="AX350" i="4"/>
  <c r="AX349" i="4"/>
  <c r="AX348" i="4"/>
  <c r="AX347" i="4"/>
  <c r="AX346" i="4"/>
  <c r="AX345" i="4"/>
  <c r="AX344" i="4"/>
  <c r="AX343" i="4"/>
  <c r="AX342" i="4"/>
  <c r="AX341" i="4"/>
  <c r="AX340" i="4"/>
  <c r="AX339" i="4"/>
  <c r="AX338" i="4"/>
  <c r="AX337" i="4"/>
  <c r="AX336" i="4"/>
  <c r="AX335" i="4"/>
  <c r="AX334" i="4"/>
  <c r="AX333" i="4"/>
  <c r="AX332" i="4"/>
  <c r="AX331" i="4"/>
  <c r="AX330" i="4"/>
  <c r="AX329" i="4"/>
  <c r="AX328" i="4"/>
  <c r="AX327" i="4"/>
  <c r="AX326" i="4"/>
  <c r="AX325" i="4"/>
  <c r="AX324" i="4"/>
  <c r="AX323" i="4"/>
  <c r="AX322" i="4"/>
  <c r="AX321" i="4"/>
  <c r="AX320" i="4"/>
  <c r="AX319" i="4"/>
  <c r="AX318" i="4"/>
  <c r="AX317" i="4"/>
  <c r="AX316" i="4"/>
  <c r="AX315" i="4"/>
  <c r="AX314" i="4"/>
  <c r="AX313" i="4"/>
  <c r="AX312" i="4"/>
  <c r="AX311" i="4"/>
  <c r="AX310" i="4"/>
  <c r="AX309" i="4"/>
  <c r="AX306" i="4"/>
  <c r="AX305" i="4"/>
  <c r="AX304" i="4"/>
  <c r="AX303" i="4"/>
  <c r="AX302" i="4"/>
  <c r="AX301" i="4"/>
  <c r="AX300" i="4"/>
  <c r="AX299" i="4"/>
  <c r="AX298" i="4"/>
  <c r="AX297" i="4"/>
  <c r="AX296" i="4"/>
  <c r="AX295" i="4"/>
  <c r="AX294" i="4"/>
  <c r="AX293" i="4"/>
  <c r="AX292" i="4"/>
  <c r="AX291" i="4"/>
  <c r="AX290" i="4"/>
  <c r="AX289" i="4"/>
  <c r="AX288" i="4"/>
  <c r="AX287" i="4"/>
  <c r="AX286" i="4"/>
  <c r="AX285" i="4"/>
  <c r="AX284" i="4"/>
  <c r="AX283" i="4"/>
  <c r="AX282" i="4"/>
  <c r="AX281" i="4"/>
  <c r="AX280" i="4"/>
  <c r="AX279" i="4"/>
  <c r="AX278" i="4"/>
  <c r="AX277" i="4"/>
  <c r="AX276" i="4"/>
  <c r="AX275" i="4"/>
  <c r="AX274" i="4"/>
  <c r="AX273" i="4"/>
  <c r="AX272" i="4"/>
  <c r="AX271" i="4"/>
  <c r="AX270" i="4"/>
  <c r="AX269" i="4"/>
  <c r="AX268" i="4"/>
  <c r="AX267" i="4"/>
  <c r="AX266" i="4"/>
  <c r="AX265" i="4"/>
  <c r="AX264" i="4"/>
  <c r="AX263" i="4"/>
  <c r="AX262" i="4"/>
  <c r="AX261" i="4"/>
  <c r="AX260" i="4"/>
  <c r="AX259" i="4"/>
  <c r="AX258" i="4"/>
  <c r="AX257" i="4"/>
  <c r="AX256" i="4"/>
  <c r="AX255" i="4"/>
  <c r="AX254" i="4"/>
  <c r="AX253" i="4"/>
  <c r="AX252" i="4"/>
  <c r="AX251" i="4"/>
  <c r="AX250" i="4"/>
  <c r="AX249" i="4"/>
  <c r="AX248" i="4"/>
  <c r="AX247" i="4"/>
  <c r="AX246" i="4"/>
  <c r="AX245" i="4"/>
  <c r="AX244" i="4"/>
  <c r="AX243" i="4"/>
  <c r="AX242" i="4"/>
  <c r="AX241" i="4"/>
  <c r="AX240" i="4"/>
  <c r="W3213" i="4"/>
  <c r="V3213" i="4"/>
  <c r="U3213" i="4"/>
  <c r="T3213" i="4"/>
  <c r="S3213" i="4"/>
  <c r="R3213" i="4"/>
  <c r="AX3212" i="4"/>
  <c r="AX237" i="4"/>
  <c r="AX236" i="4"/>
  <c r="AX235" i="4"/>
  <c r="AX222" i="4"/>
  <c r="AX221" i="4"/>
  <c r="AX220" i="4"/>
  <c r="AX219" i="4"/>
  <c r="AX218" i="4"/>
  <c r="AX217" i="4"/>
  <c r="AX216" i="4"/>
  <c r="AX215" i="4"/>
  <c r="AX214" i="4"/>
  <c r="AX213" i="4"/>
  <c r="AX212" i="4"/>
  <c r="AX211" i="4"/>
  <c r="AX210" i="4"/>
  <c r="AX209" i="4"/>
  <c r="AX208" i="4"/>
  <c r="AX207" i="4"/>
  <c r="AX206" i="4"/>
  <c r="AX205" i="4"/>
  <c r="AX204" i="4"/>
  <c r="AX203" i="4"/>
  <c r="AX202" i="4"/>
  <c r="AX201" i="4"/>
  <c r="AX200" i="4"/>
  <c r="AX199" i="4"/>
  <c r="AX198" i="4"/>
  <c r="AX197" i="4"/>
  <c r="AX196" i="4"/>
  <c r="AX195" i="4"/>
  <c r="AX194" i="4"/>
  <c r="AX193" i="4"/>
  <c r="AX192" i="4"/>
  <c r="AX191" i="4"/>
  <c r="AX190" i="4"/>
  <c r="AX189" i="4"/>
  <c r="AX188" i="4"/>
  <c r="AX187" i="4"/>
  <c r="AX186" i="4"/>
  <c r="AX185" i="4"/>
  <c r="AX184" i="4"/>
  <c r="AX183" i="4"/>
  <c r="AX182" i="4"/>
  <c r="AX181" i="4"/>
  <c r="AX180" i="4"/>
  <c r="AX179" i="4"/>
  <c r="AX178" i="4"/>
  <c r="AX177" i="4"/>
  <c r="AX176" i="4"/>
  <c r="AX175" i="4"/>
  <c r="AX174" i="4"/>
  <c r="AX173" i="4"/>
  <c r="AX172" i="4"/>
  <c r="AX171" i="4"/>
  <c r="AX170" i="4"/>
  <c r="AX169" i="4"/>
  <c r="AX168" i="4"/>
  <c r="AX167" i="4"/>
  <c r="AX166" i="4"/>
  <c r="AX165" i="4"/>
  <c r="AX162" i="4"/>
  <c r="AX161" i="4"/>
  <c r="AX160" i="4"/>
  <c r="AX159" i="4"/>
  <c r="AX158" i="4"/>
  <c r="AX157" i="4"/>
  <c r="AX156" i="4"/>
  <c r="AX155" i="4"/>
  <c r="AX154" i="4"/>
  <c r="AX153" i="4"/>
  <c r="AX152" i="4"/>
  <c r="AX151" i="4"/>
  <c r="AX150" i="4"/>
  <c r="AX149" i="4"/>
  <c r="AX148" i="4"/>
  <c r="AX147" i="4"/>
  <c r="AX146" i="4"/>
  <c r="AX145" i="4"/>
  <c r="AX144" i="4"/>
  <c r="AX143" i="4"/>
  <c r="AX142" i="4"/>
  <c r="AX141" i="4"/>
  <c r="AX140" i="4"/>
  <c r="AX139" i="4"/>
  <c r="AX138" i="4"/>
  <c r="AX137" i="4"/>
  <c r="AX136" i="4"/>
  <c r="AX135" i="4"/>
  <c r="AX134" i="4"/>
  <c r="AX133" i="4"/>
  <c r="AX132" i="4"/>
  <c r="AX131" i="4"/>
  <c r="AX130" i="4"/>
  <c r="AX129" i="4"/>
  <c r="AX128" i="4"/>
  <c r="AX127" i="4"/>
  <c r="AX126" i="4"/>
  <c r="AX125" i="4"/>
  <c r="AX124" i="4"/>
  <c r="AX123" i="4"/>
  <c r="AX122" i="4"/>
  <c r="AX121" i="4"/>
  <c r="AX120" i="4"/>
  <c r="AX119" i="4"/>
  <c r="AX118" i="4"/>
  <c r="AX117" i="4"/>
  <c r="AX116" i="4"/>
  <c r="AX115" i="4"/>
  <c r="AX114" i="4"/>
  <c r="AX113" i="4"/>
  <c r="AX112" i="4"/>
  <c r="AX111" i="4"/>
  <c r="AX110" i="4"/>
  <c r="AX109" i="4"/>
  <c r="AX108" i="4"/>
  <c r="AX107" i="4"/>
  <c r="AX106" i="4"/>
  <c r="AX105" i="4"/>
  <c r="AX104" i="4"/>
  <c r="AX103" i="4"/>
  <c r="AX102" i="4"/>
  <c r="AX101" i="4"/>
  <c r="AX100" i="4"/>
  <c r="AX99" i="4"/>
  <c r="AX98" i="4"/>
  <c r="AX97" i="4"/>
  <c r="AX96" i="4"/>
  <c r="AX95" i="4"/>
  <c r="AX94" i="4"/>
  <c r="AX93" i="4"/>
  <c r="AX92" i="4"/>
  <c r="AX91" i="4"/>
  <c r="AX90" i="4"/>
  <c r="AX89" i="4"/>
  <c r="AX88" i="4"/>
  <c r="AX85" i="4"/>
  <c r="AX84" i="4"/>
  <c r="AX83" i="4"/>
  <c r="AX82" i="4"/>
  <c r="AX81" i="4"/>
  <c r="AX80" i="4"/>
  <c r="AX79" i="4"/>
  <c r="AX78" i="4"/>
  <c r="AX77" i="4"/>
  <c r="AX76" i="4"/>
  <c r="AX75" i="4"/>
  <c r="AX74" i="4"/>
  <c r="AX73" i="4"/>
  <c r="AX72" i="4"/>
  <c r="AX71" i="4"/>
  <c r="AG2695" i="4"/>
  <c r="AX2695" i="4"/>
  <c r="AX2694" i="4"/>
  <c r="AX2693" i="4"/>
  <c r="AX2692" i="4"/>
  <c r="AX2691" i="4"/>
  <c r="AX2690" i="4"/>
  <c r="AX2689" i="4"/>
  <c r="AX2688" i="4"/>
  <c r="AX2687" i="4"/>
  <c r="AX2686" i="4"/>
  <c r="AX2685" i="4"/>
  <c r="AX2684" i="4"/>
  <c r="AX2683" i="4"/>
  <c r="AX2682" i="4"/>
  <c r="AX2681" i="4"/>
  <c r="AX2680" i="4"/>
  <c r="AX2679" i="4"/>
  <c r="AX2678" i="4"/>
  <c r="AX2677" i="4"/>
  <c r="AX2676" i="4"/>
  <c r="AX2675" i="4"/>
  <c r="AX2674" i="4"/>
  <c r="AX2673" i="4"/>
  <c r="AX2672" i="4"/>
  <c r="AX2671" i="4"/>
  <c r="AX2670" i="4"/>
  <c r="AX2669" i="4"/>
  <c r="AX2668" i="4"/>
  <c r="AX2667" i="4"/>
  <c r="AX2666" i="4"/>
  <c r="AX2665" i="4"/>
  <c r="AX2664" i="4"/>
  <c r="AX2663" i="4"/>
  <c r="AX2662" i="4"/>
  <c r="AX2661" i="4"/>
  <c r="AX2660" i="4"/>
  <c r="AX2659" i="4"/>
  <c r="AX2658" i="4"/>
  <c r="AX2657" i="4"/>
  <c r="AX2656" i="4"/>
  <c r="AX68" i="4"/>
  <c r="AX67" i="4"/>
  <c r="AX66" i="4"/>
  <c r="AX65" i="4"/>
  <c r="AX64" i="4"/>
  <c r="AX63" i="4"/>
  <c r="AX62" i="4"/>
  <c r="AX61" i="4"/>
  <c r="AX60" i="4"/>
  <c r="AX59" i="4"/>
  <c r="AX58" i="4"/>
  <c r="AX57" i="4"/>
  <c r="AX56" i="4"/>
  <c r="AX55" i="4"/>
  <c r="AX54" i="4"/>
  <c r="AX53" i="4"/>
  <c r="AX52" i="4"/>
  <c r="AX51" i="4"/>
  <c r="AX50" i="4"/>
  <c r="AX49" i="4"/>
  <c r="AX48" i="4"/>
  <c r="AX47" i="4"/>
  <c r="AX46" i="4"/>
  <c r="AX45" i="4"/>
  <c r="AX44" i="4"/>
  <c r="AX43" i="4"/>
  <c r="AX42" i="4"/>
  <c r="AX41" i="4"/>
  <c r="AX40" i="4"/>
  <c r="AX39" i="4"/>
  <c r="AX38" i="4"/>
  <c r="AX37" i="4"/>
  <c r="AX36" i="4"/>
  <c r="AX35" i="4"/>
  <c r="AX34" i="4"/>
  <c r="AX33" i="4"/>
  <c r="AX32" i="4"/>
  <c r="AX31" i="4"/>
  <c r="AX30" i="4"/>
  <c r="AX29" i="4"/>
  <c r="AX28" i="4"/>
  <c r="AX27" i="4"/>
  <c r="AX26" i="4"/>
  <c r="AX25" i="4"/>
  <c r="AX24" i="4"/>
  <c r="AX23" i="4"/>
  <c r="AX22" i="4"/>
  <c r="AX21" i="4"/>
  <c r="AX20" i="4"/>
  <c r="AX19" i="4"/>
  <c r="AX18" i="4"/>
  <c r="AX17" i="4"/>
  <c r="AX16" i="4"/>
  <c r="AX15" i="4"/>
  <c r="AX14" i="4"/>
  <c r="AX13" i="4"/>
  <c r="AX12" i="4"/>
  <c r="AX11" i="4"/>
  <c r="AX10" i="4"/>
  <c r="AX9" i="4"/>
  <c r="AX8" i="4"/>
  <c r="AX7" i="4"/>
  <c r="AX6" i="4"/>
  <c r="AX5" i="4"/>
  <c r="AX4" i="4"/>
  <c r="AX3" i="4"/>
  <c r="AX2" i="4"/>
  <c r="I42" i="3"/>
  <c r="E42" i="3"/>
  <c r="C4" i="6"/>
  <c r="X4" i="6"/>
  <c r="V4" i="6"/>
  <c r="W4" i="6"/>
  <c r="I4" i="6"/>
  <c r="C5" i="6"/>
  <c r="X5" i="6"/>
  <c r="V5" i="6"/>
  <c r="W5" i="6"/>
  <c r="I5" i="6"/>
  <c r="C7" i="6"/>
  <c r="X7" i="6"/>
  <c r="V7" i="6"/>
  <c r="W7" i="6"/>
  <c r="I7" i="6"/>
  <c r="C8" i="6"/>
  <c r="X8" i="6"/>
  <c r="V8" i="6"/>
  <c r="W8" i="6"/>
  <c r="I8" i="6"/>
  <c r="C9" i="6"/>
  <c r="X9" i="6"/>
  <c r="V9" i="6"/>
  <c r="W9" i="6"/>
  <c r="I9" i="6"/>
  <c r="AD10" i="6"/>
  <c r="AD11" i="6"/>
  <c r="AC10" i="6"/>
  <c r="AC11" i="6"/>
  <c r="I11" i="6"/>
  <c r="H3" i="3"/>
  <c r="H4" i="6"/>
  <c r="H5" i="6"/>
  <c r="H7" i="6"/>
  <c r="H8" i="6"/>
  <c r="H9" i="6"/>
  <c r="H11" i="6"/>
  <c r="G3" i="3"/>
  <c r="G4" i="6"/>
  <c r="G5" i="6"/>
  <c r="G7" i="6"/>
  <c r="G8" i="6"/>
  <c r="G9" i="6"/>
  <c r="F3" i="3"/>
  <c r="Z99" i="6"/>
  <c r="AC99" i="6"/>
  <c r="AD99" i="6"/>
  <c r="AE99" i="6"/>
  <c r="AI99" i="6"/>
  <c r="Z98" i="6"/>
  <c r="AC98" i="6"/>
  <c r="AD98" i="6"/>
  <c r="AE98" i="6"/>
  <c r="AI98" i="6"/>
  <c r="Z100" i="6"/>
  <c r="AC100" i="6"/>
  <c r="AD100" i="6"/>
  <c r="AE100" i="6"/>
  <c r="AI100" i="6"/>
  <c r="Z101" i="6"/>
  <c r="AC101" i="6"/>
  <c r="AD101" i="6"/>
  <c r="AE101" i="6"/>
  <c r="AI101" i="6"/>
  <c r="Z102" i="6"/>
  <c r="AC102" i="6"/>
  <c r="AD102" i="6"/>
  <c r="AE102" i="6"/>
  <c r="AI102" i="6"/>
  <c r="V457" i="6"/>
  <c r="X457" i="6"/>
  <c r="G457" i="6"/>
  <c r="G458" i="6"/>
  <c r="G459" i="6"/>
  <c r="G460" i="6"/>
  <c r="G461" i="6"/>
  <c r="G462" i="6"/>
  <c r="G463" i="6"/>
  <c r="G464" i="6"/>
  <c r="G465" i="6"/>
  <c r="G466" i="6"/>
  <c r="G467" i="6"/>
  <c r="G468" i="6"/>
  <c r="G469" i="6"/>
  <c r="G470" i="6"/>
  <c r="G471" i="6"/>
  <c r="G472" i="6"/>
  <c r="G473" i="6"/>
  <c r="G474" i="6"/>
  <c r="G475" i="6"/>
  <c r="G476" i="6"/>
  <c r="G477" i="6"/>
  <c r="G478" i="6"/>
  <c r="G479" i="6"/>
  <c r="G480" i="6"/>
  <c r="G481" i="6"/>
  <c r="G482" i="6"/>
  <c r="G483" i="6"/>
  <c r="G484" i="6"/>
  <c r="V485" i="6"/>
  <c r="X485" i="6"/>
  <c r="G485" i="6"/>
  <c r="G486" i="6"/>
  <c r="G487" i="6"/>
  <c r="G488" i="6"/>
  <c r="G489" i="6"/>
  <c r="G490" i="6"/>
  <c r="G491" i="6"/>
  <c r="G492" i="6"/>
  <c r="F36" i="3"/>
  <c r="I457" i="6"/>
  <c r="I458" i="6"/>
  <c r="I459" i="6"/>
  <c r="I460" i="6"/>
  <c r="I461" i="6"/>
  <c r="I462" i="6"/>
  <c r="I463" i="6"/>
  <c r="I464" i="6"/>
  <c r="I465" i="6"/>
  <c r="I466" i="6"/>
  <c r="I467" i="6"/>
  <c r="I468" i="6"/>
  <c r="I469" i="6"/>
  <c r="I470" i="6"/>
  <c r="I471" i="6"/>
  <c r="I472" i="6"/>
  <c r="I473" i="6"/>
  <c r="I474" i="6"/>
  <c r="I475" i="6"/>
  <c r="I476" i="6"/>
  <c r="I477" i="6"/>
  <c r="I478" i="6"/>
  <c r="I479" i="6"/>
  <c r="I480" i="6"/>
  <c r="I481" i="6"/>
  <c r="I482" i="6"/>
  <c r="I483" i="6"/>
  <c r="I484" i="6"/>
  <c r="I485" i="6"/>
  <c r="I486" i="6"/>
  <c r="I487" i="6"/>
  <c r="I488" i="6"/>
  <c r="I489" i="6"/>
  <c r="I490" i="6"/>
  <c r="I491" i="6"/>
  <c r="I492" i="6"/>
  <c r="H36" i="3"/>
  <c r="Z236" i="6"/>
  <c r="Z237" i="6"/>
  <c r="Z238" i="6"/>
  <c r="Z239" i="6"/>
  <c r="Z240" i="6"/>
  <c r="Z241" i="6"/>
  <c r="Z242" i="6"/>
  <c r="Z243" i="6"/>
  <c r="Z244" i="6"/>
  <c r="Z245" i="6"/>
  <c r="AB236" i="6"/>
  <c r="AB237" i="6"/>
  <c r="AB238" i="6"/>
  <c r="AB239" i="6"/>
  <c r="AB240" i="6"/>
  <c r="AB241" i="6"/>
  <c r="AB242" i="6"/>
  <c r="AB243" i="6"/>
  <c r="AB244" i="6"/>
  <c r="AB245" i="6"/>
  <c r="AC236" i="6"/>
  <c r="AC237" i="6"/>
  <c r="AC238" i="6"/>
  <c r="AC239" i="6"/>
  <c r="AC240" i="6"/>
  <c r="AC241" i="6"/>
  <c r="AC242" i="6"/>
  <c r="AC243" i="6"/>
  <c r="AC244" i="6"/>
  <c r="AC245" i="6"/>
  <c r="AD236" i="6"/>
  <c r="AD237" i="6"/>
  <c r="AD238" i="6"/>
  <c r="AD239" i="6"/>
  <c r="AD240" i="6"/>
  <c r="AD241" i="6"/>
  <c r="AD242" i="6"/>
  <c r="AD243" i="6"/>
  <c r="AD244" i="6"/>
  <c r="AD245" i="6"/>
  <c r="E245" i="6"/>
  <c r="D16" i="3"/>
  <c r="D42" i="3"/>
  <c r="G245" i="6"/>
  <c r="F16" i="3"/>
  <c r="F42" i="3"/>
  <c r="H245" i="6"/>
  <c r="G16" i="3"/>
  <c r="G42" i="3"/>
  <c r="I245" i="6"/>
  <c r="H16" i="3"/>
  <c r="H42" i="3"/>
  <c r="AA244" i="6"/>
  <c r="AE244" i="6"/>
  <c r="AF244" i="6"/>
  <c r="AG244" i="6"/>
  <c r="AH244" i="6"/>
  <c r="AI244" i="6"/>
  <c r="AJ244" i="6"/>
  <c r="AL244" i="6"/>
  <c r="AN244" i="6"/>
  <c r="AP244" i="6"/>
  <c r="AQ244" i="6"/>
  <c r="AA242" i="6"/>
  <c r="AE242" i="6"/>
  <c r="AF242" i="6"/>
  <c r="AG242" i="6"/>
  <c r="AH242" i="6"/>
  <c r="AI242" i="6"/>
  <c r="AJ242" i="6"/>
  <c r="AL242" i="6"/>
  <c r="AN242" i="6"/>
  <c r="AP242" i="6"/>
  <c r="AQ242" i="6"/>
  <c r="AA241" i="6"/>
  <c r="AE241" i="6"/>
  <c r="AF241" i="6"/>
  <c r="AG241" i="6"/>
  <c r="AH241" i="6"/>
  <c r="AI241" i="6"/>
  <c r="AJ241" i="6"/>
  <c r="AL241" i="6"/>
  <c r="AN241" i="6"/>
  <c r="AP241" i="6"/>
  <c r="AQ241" i="6"/>
  <c r="AA240" i="6"/>
  <c r="AE240" i="6"/>
  <c r="AF240" i="6"/>
  <c r="AG240" i="6"/>
  <c r="AH240" i="6"/>
  <c r="AI240" i="6"/>
  <c r="AJ240" i="6"/>
  <c r="AL240" i="6"/>
  <c r="AN240" i="6"/>
  <c r="AP240" i="6"/>
  <c r="AQ240" i="6"/>
  <c r="AA239" i="6"/>
  <c r="AE239" i="6"/>
  <c r="AF239" i="6"/>
  <c r="AG239" i="6"/>
  <c r="AH239" i="6"/>
  <c r="AI239" i="6"/>
  <c r="AJ239" i="6"/>
  <c r="AL239" i="6"/>
  <c r="AN239" i="6"/>
  <c r="AP239" i="6"/>
  <c r="AQ239" i="6"/>
  <c r="AA238" i="6"/>
  <c r="AE238" i="6"/>
  <c r="AF238" i="6"/>
  <c r="AG238" i="6"/>
  <c r="AH238" i="6"/>
  <c r="AI238" i="6"/>
  <c r="AJ238" i="6"/>
  <c r="AL238" i="6"/>
  <c r="AN238" i="6"/>
  <c r="AP238" i="6"/>
  <c r="AQ238" i="6"/>
  <c r="AA236" i="6"/>
  <c r="AE236" i="6"/>
  <c r="AF236" i="6"/>
  <c r="AG236" i="6"/>
  <c r="AH236" i="6"/>
  <c r="AI236" i="6"/>
  <c r="AJ236" i="6"/>
  <c r="AL236" i="6"/>
  <c r="AN236" i="6"/>
  <c r="AP236" i="6"/>
  <c r="AQ236" i="6"/>
  <c r="AA243" i="6"/>
  <c r="AE243" i="6"/>
  <c r="AF243" i="6"/>
  <c r="AG243" i="6"/>
  <c r="AH243" i="6"/>
  <c r="AI243" i="6"/>
  <c r="AJ243" i="6"/>
  <c r="AA237" i="6"/>
  <c r="AE237" i="6"/>
  <c r="AF237" i="6"/>
  <c r="AG237" i="6"/>
  <c r="AH237" i="6"/>
  <c r="AI237" i="6"/>
  <c r="AJ237" i="6"/>
  <c r="AL237" i="6"/>
  <c r="AN237" i="6"/>
  <c r="AP237" i="6"/>
  <c r="AQ237" i="6"/>
  <c r="AL243" i="6"/>
  <c r="AN243" i="6"/>
  <c r="AP243" i="6"/>
  <c r="AQ243" i="6"/>
  <c r="C42" i="2"/>
  <c r="C1278" i="6"/>
  <c r="T1278" i="6"/>
  <c r="U1278" i="6"/>
  <c r="V1278" i="6"/>
  <c r="W1278" i="6"/>
  <c r="X1278" i="6"/>
  <c r="Y1278" i="6"/>
  <c r="Q1278" i="6"/>
  <c r="R1278" i="6"/>
  <c r="O1278" i="6"/>
  <c r="N1278" i="6"/>
  <c r="M1278" i="6"/>
  <c r="C1277" i="6"/>
  <c r="T1277" i="6"/>
  <c r="U1277" i="6"/>
  <c r="V1277" i="6"/>
  <c r="W1277" i="6"/>
  <c r="X1277" i="6"/>
  <c r="Y1277" i="6"/>
  <c r="Q1277" i="6"/>
  <c r="R1277" i="6"/>
  <c r="O1277" i="6"/>
  <c r="N1277" i="6"/>
  <c r="M1277" i="6"/>
  <c r="C39" i="2"/>
  <c r="C31" i="2"/>
  <c r="C27" i="2"/>
  <c r="C45" i="2"/>
  <c r="C24" i="2"/>
  <c r="H50" i="2"/>
  <c r="C20" i="2"/>
  <c r="C29" i="2"/>
  <c r="AV54" i="3"/>
  <c r="BJ54" i="3"/>
  <c r="C54" i="3"/>
  <c r="C80" i="2"/>
  <c r="V80" i="2"/>
  <c r="U80" i="2"/>
  <c r="T80" i="2"/>
  <c r="S80" i="2"/>
  <c r="R80" i="2"/>
  <c r="Q80" i="2"/>
  <c r="P80" i="2"/>
  <c r="O80" i="2"/>
  <c r="N80" i="2"/>
  <c r="M80" i="2"/>
  <c r="L80" i="2"/>
  <c r="K80" i="2"/>
  <c r="J80" i="2"/>
  <c r="I80" i="2"/>
  <c r="H80" i="2"/>
  <c r="G80" i="2"/>
  <c r="F80" i="2"/>
  <c r="E80" i="2"/>
  <c r="D80" i="2"/>
  <c r="B80" i="2"/>
  <c r="AR3" i="5"/>
  <c r="AR4" i="5"/>
  <c r="AR5" i="5"/>
  <c r="AR6" i="5"/>
  <c r="AR7" i="5"/>
  <c r="AR8" i="5"/>
  <c r="AR9" i="5"/>
  <c r="AR10" i="5"/>
  <c r="AR11" i="5"/>
  <c r="AR12" i="5"/>
  <c r="AR13" i="5"/>
  <c r="AR14" i="5"/>
  <c r="AR15" i="5"/>
  <c r="AR16" i="5"/>
  <c r="AR17" i="5"/>
  <c r="AR18" i="5"/>
  <c r="AR19" i="5"/>
  <c r="AR20" i="5"/>
  <c r="AR21" i="5"/>
  <c r="AR22" i="5"/>
  <c r="AR23" i="5"/>
  <c r="AR24" i="5"/>
  <c r="AR25" i="5"/>
  <c r="AR26" i="5"/>
  <c r="AR27" i="5"/>
  <c r="AR28" i="5"/>
  <c r="AR29" i="5"/>
  <c r="AR30" i="5"/>
  <c r="AR31" i="5"/>
  <c r="AR32" i="5"/>
  <c r="AR33" i="5"/>
  <c r="AR34" i="5"/>
  <c r="AR35" i="5"/>
  <c r="AR36" i="5"/>
  <c r="AR37" i="5"/>
  <c r="AR38" i="5"/>
  <c r="AR39" i="5"/>
  <c r="AR40" i="5"/>
  <c r="AR41" i="5"/>
  <c r="AR42" i="5"/>
  <c r="AR43" i="5"/>
  <c r="AR44" i="5"/>
  <c r="AR45" i="5"/>
  <c r="AR46" i="5"/>
  <c r="AR47" i="5"/>
  <c r="AR48" i="5"/>
  <c r="AR49" i="5"/>
  <c r="AR50" i="5"/>
  <c r="AR51" i="5"/>
  <c r="AR52" i="5"/>
  <c r="AR53" i="5"/>
  <c r="AR54" i="5"/>
  <c r="AR55" i="5"/>
  <c r="AR56" i="5"/>
  <c r="AR57" i="5"/>
  <c r="AR58" i="5"/>
  <c r="AR59" i="5"/>
  <c r="AR60" i="5"/>
  <c r="AR61" i="5"/>
  <c r="AR62" i="5"/>
  <c r="AR63" i="5"/>
  <c r="AR64" i="5"/>
  <c r="AR65" i="5"/>
  <c r="AR66" i="5"/>
  <c r="AR67" i="5"/>
  <c r="AR68" i="5"/>
  <c r="AR69" i="5"/>
  <c r="AR70" i="5"/>
  <c r="AR71" i="5"/>
  <c r="AR72" i="5"/>
  <c r="AR73" i="5"/>
  <c r="AR74" i="5"/>
  <c r="AR75" i="5"/>
  <c r="AR76" i="5"/>
  <c r="AR77" i="5"/>
  <c r="AR78" i="5"/>
  <c r="AR79" i="5"/>
  <c r="AR80" i="5"/>
  <c r="AR81" i="5"/>
  <c r="AR82" i="5"/>
  <c r="AR83" i="5"/>
  <c r="AR84" i="5"/>
  <c r="AR85" i="5"/>
  <c r="AR86" i="5"/>
  <c r="AR87" i="5"/>
  <c r="AR88" i="5"/>
  <c r="AR89" i="5"/>
  <c r="AR90" i="5"/>
  <c r="AR91" i="5"/>
  <c r="AR92" i="5"/>
  <c r="AR93" i="5"/>
  <c r="AR94" i="5"/>
  <c r="AR95" i="5"/>
  <c r="AR96" i="5"/>
  <c r="AR97" i="5"/>
  <c r="AR98" i="5"/>
  <c r="AR99" i="5"/>
  <c r="AR100" i="5"/>
  <c r="AR101" i="5"/>
  <c r="AR102" i="5"/>
  <c r="AR103" i="5"/>
  <c r="AR104" i="5"/>
  <c r="AR105" i="5"/>
  <c r="AR106" i="5"/>
  <c r="AR107" i="5"/>
  <c r="AR108" i="5"/>
  <c r="AR109" i="5"/>
  <c r="AR110" i="5"/>
  <c r="AR111" i="5"/>
  <c r="AR112" i="5"/>
  <c r="AR113" i="5"/>
  <c r="AR114" i="5"/>
  <c r="AR115" i="5"/>
  <c r="AR116" i="5"/>
  <c r="AR117" i="5"/>
  <c r="AR118" i="5"/>
  <c r="AR119" i="5"/>
  <c r="AR120" i="5"/>
  <c r="AR121" i="5"/>
  <c r="AR122" i="5"/>
  <c r="AR123" i="5"/>
  <c r="AR124" i="5"/>
  <c r="AR125" i="5"/>
  <c r="AR126" i="5"/>
  <c r="AR127" i="5"/>
  <c r="AR128" i="5"/>
  <c r="AR129" i="5"/>
  <c r="AR130" i="5"/>
  <c r="AR131" i="5"/>
  <c r="AR132" i="5"/>
  <c r="AR133" i="5"/>
  <c r="AR134" i="5"/>
  <c r="AR135" i="5"/>
  <c r="AR136" i="5"/>
  <c r="AR137" i="5"/>
  <c r="AR138" i="5"/>
  <c r="AR139" i="5"/>
  <c r="AR140" i="5"/>
  <c r="AR141" i="5"/>
  <c r="AR142" i="5"/>
  <c r="AR143" i="5"/>
  <c r="AR144" i="5"/>
  <c r="AR145" i="5"/>
  <c r="AR146" i="5"/>
  <c r="AR147" i="5"/>
  <c r="AR148" i="5"/>
  <c r="AR149" i="5"/>
  <c r="AR150" i="5"/>
  <c r="AR151" i="5"/>
  <c r="AR152" i="5"/>
  <c r="AR153" i="5"/>
  <c r="AR154" i="5"/>
  <c r="AR155" i="5"/>
  <c r="AR156" i="5"/>
  <c r="AR157" i="5"/>
  <c r="AR158" i="5"/>
  <c r="AR159" i="5"/>
  <c r="AR160" i="5"/>
  <c r="AR161" i="5"/>
  <c r="AR162" i="5"/>
  <c r="AR163" i="5"/>
  <c r="AR164" i="5"/>
  <c r="AR165" i="5"/>
  <c r="AR166" i="5"/>
  <c r="AR167" i="5"/>
  <c r="AR168" i="5"/>
  <c r="AR169" i="5"/>
  <c r="AR170" i="5"/>
  <c r="AR171" i="5"/>
  <c r="AR695" i="5"/>
  <c r="AR696" i="5"/>
  <c r="AR697" i="5"/>
  <c r="AR698" i="5"/>
  <c r="AR699" i="5"/>
  <c r="AR700" i="5"/>
  <c r="AR701" i="5"/>
  <c r="AR702" i="5"/>
  <c r="AR703" i="5"/>
  <c r="AR704" i="5"/>
  <c r="AR705" i="5"/>
  <c r="AR706" i="5"/>
  <c r="AR707" i="5"/>
  <c r="AR708" i="5"/>
  <c r="AR709" i="5"/>
  <c r="AR710" i="5"/>
  <c r="AR711" i="5"/>
  <c r="AR712" i="5"/>
  <c r="AR713" i="5"/>
  <c r="AR714" i="5"/>
  <c r="AR715" i="5"/>
  <c r="AR716" i="5"/>
  <c r="AR717" i="5"/>
  <c r="AR718" i="5"/>
  <c r="AR719" i="5"/>
  <c r="AR720" i="5"/>
  <c r="AR721" i="5"/>
  <c r="AR722" i="5"/>
  <c r="AR723" i="5"/>
  <c r="AR724" i="5"/>
  <c r="AR725" i="5"/>
  <c r="AR726" i="5"/>
  <c r="AR727" i="5"/>
  <c r="AR728" i="5"/>
  <c r="AR729" i="5"/>
  <c r="AR730" i="5"/>
  <c r="AR731" i="5"/>
  <c r="AR732" i="5"/>
  <c r="AR733" i="5"/>
  <c r="AR734" i="5"/>
  <c r="AR735" i="5"/>
  <c r="AR736" i="5"/>
  <c r="AR737" i="5"/>
  <c r="AR738" i="5"/>
  <c r="AR739" i="5"/>
  <c r="AR740" i="5"/>
  <c r="AR741" i="5"/>
  <c r="AR742" i="5"/>
  <c r="AR743" i="5"/>
  <c r="AR744" i="5"/>
  <c r="AR745" i="5"/>
  <c r="AR746" i="5"/>
  <c r="AR747" i="5"/>
  <c r="AR748" i="5"/>
  <c r="AR749" i="5"/>
  <c r="AR750" i="5"/>
  <c r="AR751" i="5"/>
  <c r="AR752" i="5"/>
  <c r="AR753" i="5"/>
  <c r="AR754" i="5"/>
  <c r="AR755" i="5"/>
  <c r="AR756" i="5"/>
  <c r="AR757" i="5"/>
  <c r="AR758" i="5"/>
  <c r="AR759" i="5"/>
  <c r="AR760" i="5"/>
  <c r="AR761" i="5"/>
  <c r="AR762" i="5"/>
  <c r="AR763" i="5"/>
  <c r="AR764" i="5"/>
  <c r="AR765" i="5"/>
  <c r="AR766" i="5"/>
  <c r="AR767" i="5"/>
  <c r="AR768" i="5"/>
  <c r="AR769" i="5"/>
  <c r="AR770" i="5"/>
  <c r="AR771" i="5"/>
  <c r="AR772" i="5"/>
  <c r="AR773" i="5"/>
  <c r="AR774" i="5"/>
  <c r="AR775" i="5"/>
  <c r="AR776" i="5"/>
  <c r="AR777" i="5"/>
  <c r="AR778" i="5"/>
  <c r="AR779" i="5"/>
  <c r="AR780" i="5"/>
  <c r="AR781" i="5"/>
  <c r="AR782" i="5"/>
  <c r="AR783" i="5"/>
  <c r="AR784" i="5"/>
  <c r="AR785" i="5"/>
  <c r="AR786" i="5"/>
  <c r="AR787" i="5"/>
  <c r="AR788" i="5"/>
  <c r="AR789" i="5"/>
  <c r="AR790" i="5"/>
  <c r="AR791" i="5"/>
  <c r="AR792" i="5"/>
  <c r="AR793" i="5"/>
  <c r="AR794" i="5"/>
  <c r="AR795" i="5"/>
  <c r="AR796" i="5"/>
  <c r="AR797" i="5"/>
  <c r="AR798" i="5"/>
  <c r="AR799" i="5"/>
  <c r="AR800" i="5"/>
  <c r="AR801" i="5"/>
  <c r="AR802" i="5"/>
  <c r="AR803" i="5"/>
  <c r="AR804" i="5"/>
  <c r="AR805" i="5"/>
  <c r="AR806" i="5"/>
  <c r="AR807" i="5"/>
  <c r="AR808" i="5"/>
  <c r="AR809" i="5"/>
  <c r="AR810" i="5"/>
  <c r="AR811" i="5"/>
  <c r="AR812" i="5"/>
  <c r="AR813" i="5"/>
  <c r="AR814" i="5"/>
  <c r="AR815" i="5"/>
  <c r="AR816" i="5"/>
  <c r="AR817" i="5"/>
  <c r="AR818" i="5"/>
  <c r="AR819" i="5"/>
  <c r="AR820" i="5"/>
  <c r="AR821" i="5"/>
  <c r="AR822" i="5"/>
  <c r="AR823" i="5"/>
  <c r="AR824" i="5"/>
  <c r="AR825" i="5"/>
  <c r="AR826" i="5"/>
  <c r="AR827" i="5"/>
  <c r="AR828" i="5"/>
  <c r="AR829" i="5"/>
  <c r="AR830" i="5"/>
  <c r="AR831" i="5"/>
  <c r="AR832" i="5"/>
  <c r="AR833" i="5"/>
  <c r="AR834" i="5"/>
  <c r="AR835" i="5"/>
  <c r="AR836" i="5"/>
  <c r="AR837" i="5"/>
  <c r="AR838" i="5"/>
  <c r="AR839" i="5"/>
  <c r="AR840" i="5"/>
  <c r="AR841" i="5"/>
  <c r="AR842" i="5"/>
  <c r="AR843" i="5"/>
  <c r="AR844" i="5"/>
  <c r="AR845" i="5"/>
  <c r="AR846" i="5"/>
  <c r="AR847" i="5"/>
  <c r="AR848" i="5"/>
  <c r="AR849" i="5"/>
  <c r="AR850" i="5"/>
  <c r="AR851" i="5"/>
  <c r="AR852" i="5"/>
  <c r="AR853" i="5"/>
  <c r="AR854" i="5"/>
  <c r="AR855" i="5"/>
  <c r="AR856" i="5"/>
  <c r="AR857" i="5"/>
  <c r="AR858" i="5"/>
  <c r="AR859" i="5"/>
  <c r="AR860" i="5"/>
  <c r="AR861" i="5"/>
  <c r="AR862" i="5"/>
  <c r="AR863" i="5"/>
  <c r="AR864" i="5"/>
  <c r="AR865" i="5"/>
  <c r="AR866" i="5"/>
  <c r="AR867" i="5"/>
  <c r="AR868" i="5"/>
  <c r="AR869" i="5"/>
  <c r="AR870" i="5"/>
  <c r="AR871" i="5"/>
  <c r="AR872" i="5"/>
  <c r="AR873" i="5"/>
  <c r="AR874" i="5"/>
  <c r="AR875" i="5"/>
  <c r="AR876" i="5"/>
  <c r="AR877" i="5"/>
  <c r="AR878" i="5"/>
  <c r="AR879" i="5"/>
  <c r="AR880" i="5"/>
  <c r="AR881" i="5"/>
  <c r="AR882" i="5"/>
  <c r="AR883" i="5"/>
  <c r="AR884" i="5"/>
  <c r="AR885" i="5"/>
  <c r="AR886" i="5"/>
  <c r="AR887" i="5"/>
  <c r="AR888" i="5"/>
  <c r="AR889" i="5"/>
  <c r="AR890" i="5"/>
  <c r="AR891" i="5"/>
  <c r="AR892" i="5"/>
  <c r="AR893" i="5"/>
  <c r="AR894" i="5"/>
  <c r="AR895" i="5"/>
  <c r="AR896" i="5"/>
  <c r="AR897" i="5"/>
  <c r="AR898" i="5"/>
  <c r="AR899" i="5"/>
  <c r="AR900" i="5"/>
  <c r="AR901" i="5"/>
  <c r="AR902" i="5"/>
  <c r="AR903" i="5"/>
  <c r="AR904" i="5"/>
  <c r="AR905" i="5"/>
  <c r="AR906" i="5"/>
  <c r="AR907" i="5"/>
  <c r="AR908" i="5"/>
  <c r="AR909" i="5"/>
  <c r="AR910" i="5"/>
  <c r="AR911" i="5"/>
  <c r="AR912" i="5"/>
  <c r="AR913" i="5"/>
  <c r="AR914" i="5"/>
  <c r="AR915" i="5"/>
  <c r="AR916" i="5"/>
  <c r="AR917" i="5"/>
  <c r="AR918" i="5"/>
  <c r="AR919" i="5"/>
  <c r="AR920" i="5"/>
  <c r="AR921" i="5"/>
  <c r="AR922" i="5"/>
  <c r="AR923" i="5"/>
  <c r="AR924" i="5"/>
  <c r="AR925" i="5"/>
  <c r="AR926" i="5"/>
  <c r="AR927" i="5"/>
  <c r="AR928" i="5"/>
  <c r="AR929" i="5"/>
  <c r="AR930" i="5"/>
  <c r="AR931" i="5"/>
  <c r="AR932" i="5"/>
  <c r="AR933" i="5"/>
  <c r="AR934" i="5"/>
  <c r="AR935" i="5"/>
  <c r="AR936" i="5"/>
  <c r="AR937" i="5"/>
  <c r="AR938" i="5"/>
  <c r="AR939" i="5"/>
  <c r="AR940" i="5"/>
  <c r="AR941" i="5"/>
  <c r="AR942" i="5"/>
  <c r="AR943" i="5"/>
  <c r="AR944" i="5"/>
  <c r="AR945" i="5"/>
  <c r="AR946" i="5"/>
  <c r="AR947" i="5"/>
  <c r="AR948" i="5"/>
  <c r="AR949" i="5"/>
  <c r="AR950" i="5"/>
  <c r="AR951" i="5"/>
  <c r="AR952" i="5"/>
  <c r="AR953" i="5"/>
  <c r="AR954" i="5"/>
  <c r="AR955" i="5"/>
  <c r="AR956" i="5"/>
  <c r="AR957" i="5"/>
  <c r="AR958" i="5"/>
  <c r="AR959" i="5"/>
  <c r="AR960" i="5"/>
  <c r="AR961" i="5"/>
  <c r="AR962" i="5"/>
  <c r="AR963" i="5"/>
  <c r="AR964" i="5"/>
  <c r="AR965" i="5"/>
  <c r="AR966" i="5"/>
  <c r="AR967" i="5"/>
  <c r="AR968" i="5"/>
  <c r="AR969" i="5"/>
  <c r="AR970" i="5"/>
  <c r="AR971" i="5"/>
  <c r="AR972" i="5"/>
  <c r="AR973" i="5"/>
  <c r="AR974" i="5"/>
  <c r="AR975" i="5"/>
  <c r="AR976" i="5"/>
  <c r="AR977" i="5"/>
  <c r="AR978" i="5"/>
  <c r="AR979" i="5"/>
  <c r="AR980" i="5"/>
  <c r="AR981" i="5"/>
  <c r="AR982" i="5"/>
  <c r="AR983" i="5"/>
  <c r="AR984" i="5"/>
  <c r="AR985" i="5"/>
  <c r="AR986" i="5"/>
  <c r="AR987" i="5"/>
  <c r="AR988" i="5"/>
  <c r="AR989" i="5"/>
  <c r="AR990" i="5"/>
  <c r="AR991" i="5"/>
  <c r="AR992" i="5"/>
  <c r="AR993" i="5"/>
  <c r="AR994" i="5"/>
  <c r="AR995" i="5"/>
  <c r="AR996" i="5"/>
  <c r="AR997" i="5"/>
  <c r="AR998" i="5"/>
  <c r="AR999" i="5"/>
  <c r="AR1000" i="5"/>
  <c r="AR1001" i="5"/>
  <c r="AR1002" i="5"/>
  <c r="AR1003" i="5"/>
  <c r="AR1004" i="5"/>
  <c r="AR1005" i="5"/>
  <c r="AR1006" i="5"/>
  <c r="AR1007" i="5"/>
  <c r="AR1008" i="5"/>
  <c r="AR1009" i="5"/>
  <c r="AR1010" i="5"/>
  <c r="AR1011" i="5"/>
  <c r="AR1012" i="5"/>
  <c r="AR1013" i="5"/>
  <c r="AR1014" i="5"/>
  <c r="AR1015" i="5"/>
  <c r="AR1016" i="5"/>
  <c r="AR1017" i="5"/>
  <c r="AR1018" i="5"/>
  <c r="AR1019" i="5"/>
  <c r="AR1020" i="5"/>
  <c r="AR1021" i="5"/>
  <c r="AR1022" i="5"/>
  <c r="AR1023" i="5"/>
  <c r="AR1024" i="5"/>
  <c r="AR1025" i="5"/>
  <c r="AR1026" i="5"/>
  <c r="AR1027" i="5"/>
  <c r="AR1028" i="5"/>
  <c r="AR1029" i="5"/>
  <c r="AR1030" i="5"/>
  <c r="AR1031" i="5"/>
  <c r="AR1032" i="5"/>
  <c r="AR1033" i="5"/>
  <c r="AR1034" i="5"/>
  <c r="AR1035" i="5"/>
  <c r="AR1036" i="5"/>
  <c r="AR1037" i="5"/>
  <c r="AR1038" i="5"/>
  <c r="AR1039" i="5"/>
  <c r="AR1040" i="5"/>
  <c r="AR1041" i="5"/>
  <c r="AR1042" i="5"/>
  <c r="AR1043" i="5"/>
  <c r="AR1044" i="5"/>
  <c r="AR1045" i="5"/>
  <c r="AR1048" i="5"/>
  <c r="AR1049" i="5"/>
  <c r="AR1050" i="5"/>
  <c r="AR1051" i="5"/>
  <c r="AR1052" i="5"/>
  <c r="AR1053" i="5"/>
  <c r="AR1054" i="5"/>
  <c r="AR1055" i="5"/>
  <c r="AR1056" i="5"/>
  <c r="AR1057" i="5"/>
  <c r="AR1058" i="5"/>
  <c r="AR1059" i="5"/>
  <c r="AR1060" i="5"/>
  <c r="AR1061" i="5"/>
  <c r="AR1062" i="5"/>
  <c r="AR1063" i="5"/>
  <c r="AR1064" i="5"/>
  <c r="AR1065" i="5"/>
  <c r="AR1066" i="5"/>
  <c r="AR1067" i="5"/>
  <c r="AR1068" i="5"/>
  <c r="AR1069" i="5"/>
  <c r="AR1070" i="5"/>
  <c r="AR1071" i="5"/>
  <c r="AR1072" i="5"/>
  <c r="AR1073" i="5"/>
  <c r="AR1074" i="5"/>
  <c r="AR1075" i="5"/>
  <c r="AR1076" i="5"/>
  <c r="AR1077" i="5"/>
  <c r="AR1078" i="5"/>
  <c r="AR1079" i="5"/>
  <c r="AR1080" i="5"/>
  <c r="AR1081" i="5"/>
  <c r="AR1082" i="5"/>
  <c r="AR1083" i="5"/>
  <c r="AR1084" i="5"/>
  <c r="AR1085" i="5"/>
  <c r="AR1086" i="5"/>
  <c r="AR1087" i="5"/>
  <c r="AR1088" i="5"/>
  <c r="AR1089" i="5"/>
  <c r="AR1090" i="5"/>
  <c r="AR1091" i="5"/>
  <c r="AR1092" i="5"/>
  <c r="AR1093" i="5"/>
  <c r="AR1094" i="5"/>
  <c r="AR1095" i="5"/>
  <c r="AR1096" i="5"/>
  <c r="AR1097" i="5"/>
  <c r="AR1098" i="5"/>
  <c r="AR1099" i="5"/>
  <c r="AR1100" i="5"/>
  <c r="AR1101" i="5"/>
  <c r="AR1102" i="5"/>
  <c r="AR1103" i="5"/>
  <c r="AR1104" i="5"/>
  <c r="AR1105" i="5"/>
  <c r="AR1106" i="5"/>
  <c r="AR1107" i="5"/>
  <c r="AR1108" i="5"/>
  <c r="AR1109" i="5"/>
  <c r="AR1110" i="5"/>
  <c r="AR1111" i="5"/>
  <c r="AR1112" i="5"/>
  <c r="AR1113" i="5"/>
  <c r="AR1114" i="5"/>
  <c r="AR1115" i="5"/>
  <c r="AR1116" i="5"/>
  <c r="AR1117" i="5"/>
  <c r="AR1118" i="5"/>
  <c r="AR1119" i="5"/>
  <c r="AR1120" i="5"/>
  <c r="AR1121" i="5"/>
  <c r="AR1122" i="5"/>
  <c r="AR1123" i="5"/>
  <c r="AR1124" i="5"/>
  <c r="AR1125" i="5"/>
  <c r="AR1126" i="5"/>
  <c r="AR1127" i="5"/>
  <c r="AR1128" i="5"/>
  <c r="AR1129" i="5"/>
  <c r="AR1130" i="5"/>
  <c r="AR1131" i="5"/>
  <c r="AR1132" i="5"/>
  <c r="AR1133" i="5"/>
  <c r="AR1134" i="5"/>
  <c r="AR1135" i="5"/>
  <c r="AR1136" i="5"/>
  <c r="AR1137" i="5"/>
  <c r="AR1138" i="5"/>
  <c r="AR1139" i="5"/>
  <c r="AR1140" i="5"/>
  <c r="AR1141" i="5"/>
  <c r="AR1142" i="5"/>
  <c r="AR1143" i="5"/>
  <c r="AR1144" i="5"/>
  <c r="AR1145" i="5"/>
  <c r="AR1146" i="5"/>
  <c r="AR1147" i="5"/>
  <c r="AR1148" i="5"/>
  <c r="AR1149" i="5"/>
  <c r="AR1150" i="5"/>
  <c r="AR1151" i="5"/>
  <c r="AR1152" i="5"/>
  <c r="AR1153" i="5"/>
  <c r="AR1154" i="5"/>
  <c r="AR1155" i="5"/>
  <c r="AR1156" i="5"/>
  <c r="AR1157" i="5"/>
  <c r="AR1158" i="5"/>
  <c r="AR1159" i="5"/>
  <c r="AR1160" i="5"/>
  <c r="AR1161" i="5"/>
  <c r="AR1162" i="5"/>
  <c r="AR1163" i="5"/>
  <c r="AR1164" i="5"/>
  <c r="AR1165" i="5"/>
  <c r="AR1166" i="5"/>
  <c r="AR1167" i="5"/>
  <c r="AR1168" i="5"/>
  <c r="AR1169" i="5"/>
  <c r="AR1170" i="5"/>
  <c r="AR1171" i="5"/>
  <c r="AR1172" i="5"/>
  <c r="AR1173" i="5"/>
  <c r="AR1174" i="5"/>
  <c r="AR1175" i="5"/>
  <c r="AR1176" i="5"/>
  <c r="AR1177" i="5"/>
  <c r="AR1178" i="5"/>
  <c r="AR1179" i="5"/>
  <c r="AR1180" i="5"/>
  <c r="AR1181" i="5"/>
  <c r="AR1182" i="5"/>
  <c r="AR1183" i="5"/>
  <c r="AR1184" i="5"/>
  <c r="AR1185" i="5"/>
  <c r="AR1186" i="5"/>
  <c r="AR1187" i="5"/>
  <c r="AR1188" i="5"/>
  <c r="AR1189" i="5"/>
  <c r="AR1190" i="5"/>
  <c r="AR1191" i="5"/>
  <c r="AR1192" i="5"/>
  <c r="AR1193" i="5"/>
  <c r="AR1194" i="5"/>
  <c r="AR1195" i="5"/>
  <c r="AR1196" i="5"/>
  <c r="AR1197" i="5"/>
  <c r="AR1198" i="5"/>
  <c r="AR1199" i="5"/>
  <c r="AR1200" i="5"/>
  <c r="AR1201" i="5"/>
  <c r="AR1202" i="5"/>
  <c r="AR1203" i="5"/>
  <c r="AR1204" i="5"/>
  <c r="AR1205" i="5"/>
  <c r="AR1206" i="5"/>
  <c r="AR1207" i="5"/>
  <c r="AR1208" i="5"/>
  <c r="AR1209" i="5"/>
  <c r="AR1210" i="5"/>
  <c r="AR1211" i="5"/>
  <c r="AR1212" i="5"/>
  <c r="AR1213" i="5"/>
  <c r="AR1214" i="5"/>
  <c r="AR1215" i="5"/>
  <c r="AR1216" i="5"/>
  <c r="AR1217" i="5"/>
  <c r="AR1218" i="5"/>
  <c r="AR1219" i="5"/>
  <c r="AR1220" i="5"/>
  <c r="AR1221" i="5"/>
  <c r="AR1222" i="5"/>
  <c r="AR1223" i="5"/>
  <c r="AR1224" i="5"/>
  <c r="AR1225" i="5"/>
  <c r="AR1226" i="5"/>
  <c r="AR1227" i="5"/>
  <c r="AR1228" i="5"/>
  <c r="AR1229" i="5"/>
  <c r="AR1230" i="5"/>
  <c r="AR1231" i="5"/>
  <c r="AR1232" i="5"/>
  <c r="AR1233" i="5"/>
  <c r="AR1234" i="5"/>
  <c r="AR1235" i="5"/>
  <c r="AR1236" i="5"/>
  <c r="AR1237" i="5"/>
  <c r="AR1238" i="5"/>
  <c r="AR1239" i="5"/>
  <c r="AR1240" i="5"/>
  <c r="AR1241" i="5"/>
  <c r="AR1242" i="5"/>
  <c r="AR1243" i="5"/>
  <c r="AR1244" i="5"/>
  <c r="AR1245" i="5"/>
  <c r="AR1246" i="5"/>
  <c r="AR1247" i="5"/>
  <c r="AR1248" i="5"/>
  <c r="AR1249" i="5"/>
  <c r="AR1250" i="5"/>
  <c r="AR1251" i="5"/>
  <c r="AR1252" i="5"/>
  <c r="AR1253" i="5"/>
  <c r="AR1254" i="5"/>
  <c r="AR1255" i="5"/>
  <c r="AR1256" i="5"/>
  <c r="AR1257" i="5"/>
  <c r="AR1258" i="5"/>
  <c r="AR1259" i="5"/>
  <c r="AR1260" i="5"/>
  <c r="AR1261" i="5"/>
  <c r="AR1262" i="5"/>
  <c r="AR1263" i="5"/>
  <c r="AR1264" i="5"/>
  <c r="AR1265" i="5"/>
  <c r="AR1266" i="5"/>
  <c r="AR1267" i="5"/>
  <c r="AR1268" i="5"/>
  <c r="AR1269" i="5"/>
  <c r="AR1270" i="5"/>
  <c r="AR1271" i="5"/>
  <c r="AR1272" i="5"/>
  <c r="AR1273" i="5"/>
  <c r="AR1274" i="5"/>
  <c r="AR1275" i="5"/>
  <c r="AR1276" i="5"/>
  <c r="AR1277" i="5"/>
  <c r="AR1278" i="5"/>
  <c r="AR1279" i="5"/>
  <c r="AR1280" i="5"/>
  <c r="AR1281" i="5"/>
  <c r="AR1282" i="5"/>
  <c r="AR1283" i="5"/>
  <c r="AR1284" i="5"/>
  <c r="AR1285" i="5"/>
  <c r="AR1286" i="5"/>
  <c r="AR1287" i="5"/>
  <c r="AR1288" i="5"/>
  <c r="AR1333" i="5"/>
  <c r="AR1334" i="5"/>
  <c r="AR1335" i="5"/>
  <c r="AR1336" i="5"/>
  <c r="AR1337" i="5"/>
  <c r="AR1338" i="5"/>
  <c r="AR1339" i="5"/>
  <c r="AR1340" i="5"/>
  <c r="AR1341" i="5"/>
  <c r="AR1342" i="5"/>
  <c r="AR1343" i="5"/>
  <c r="AR1344" i="5"/>
  <c r="AR1345" i="5"/>
  <c r="AR1346" i="5"/>
  <c r="AR1347" i="5"/>
  <c r="AR1348" i="5"/>
  <c r="AR1349" i="5"/>
  <c r="AR1350" i="5"/>
  <c r="AR1351" i="5"/>
  <c r="AR1352" i="5"/>
  <c r="AR1353" i="5"/>
  <c r="AR1354" i="5"/>
  <c r="AR1355" i="5"/>
  <c r="AR1356" i="5"/>
  <c r="AR1357" i="5"/>
  <c r="AR1358" i="5"/>
  <c r="AR1359" i="5"/>
  <c r="AR1360" i="5"/>
  <c r="AR1361" i="5"/>
  <c r="AR1362" i="5"/>
  <c r="AR1363" i="5"/>
  <c r="AR1364" i="5"/>
  <c r="AR1365" i="5"/>
  <c r="AR1366" i="5"/>
  <c r="AR1367" i="5"/>
  <c r="AR1368" i="5"/>
  <c r="AR1369" i="5"/>
  <c r="AR1370" i="5"/>
  <c r="AR1371" i="5"/>
  <c r="AR1372" i="5"/>
  <c r="AR1373" i="5"/>
  <c r="AR1374" i="5"/>
  <c r="AR1375" i="5"/>
  <c r="AR1376" i="5"/>
  <c r="AR1377" i="5"/>
  <c r="AR1378" i="5"/>
  <c r="AR1379" i="5"/>
  <c r="AR1380" i="5"/>
  <c r="AR1381" i="5"/>
  <c r="AR1382" i="5"/>
  <c r="AR1383" i="5"/>
  <c r="AR1384" i="5"/>
  <c r="AR1385" i="5"/>
  <c r="AR1386" i="5"/>
  <c r="AR1387" i="5"/>
  <c r="AR1388" i="5"/>
  <c r="AR1389" i="5"/>
  <c r="AR1390" i="5"/>
  <c r="AR1391" i="5"/>
  <c r="AR1392" i="5"/>
  <c r="AR1393" i="5"/>
  <c r="AR1394" i="5"/>
  <c r="AR1395" i="5"/>
  <c r="AR1396" i="5"/>
  <c r="AR1397" i="5"/>
  <c r="AR1398" i="5"/>
  <c r="AR1399" i="5"/>
  <c r="AR1400" i="5"/>
  <c r="AR1401" i="5"/>
  <c r="AR1402" i="5"/>
  <c r="AR1403" i="5"/>
  <c r="AR1404" i="5"/>
  <c r="AR1405" i="5"/>
  <c r="AR1406" i="5"/>
  <c r="AR1407" i="5"/>
  <c r="AR1408" i="5"/>
  <c r="AR1409" i="5"/>
  <c r="AR1410" i="5"/>
  <c r="AR1411" i="5"/>
  <c r="AR1412" i="5"/>
  <c r="AR1413" i="5"/>
  <c r="AR1414" i="5"/>
  <c r="AR1415" i="5"/>
  <c r="AR1416" i="5"/>
  <c r="AR1417" i="5"/>
  <c r="AR1418" i="5"/>
  <c r="AR1419" i="5"/>
  <c r="AR1420" i="5"/>
  <c r="AR1421" i="5"/>
  <c r="AR1422" i="5"/>
  <c r="AR1423" i="5"/>
  <c r="AR1424" i="5"/>
  <c r="AR1425" i="5"/>
  <c r="AR1426" i="5"/>
  <c r="AR1427" i="5"/>
  <c r="AR1428" i="5"/>
  <c r="AR1429" i="5"/>
  <c r="AR1430" i="5"/>
  <c r="AR1431" i="5"/>
  <c r="AR1432" i="5"/>
  <c r="AR1433" i="5"/>
  <c r="AR1434" i="5"/>
  <c r="AR1435" i="5"/>
  <c r="AR1436" i="5"/>
  <c r="AR1437" i="5"/>
  <c r="AR1438" i="5"/>
  <c r="AR1439" i="5"/>
  <c r="AR1440" i="5"/>
  <c r="AR1441" i="5"/>
  <c r="AR1442" i="5"/>
  <c r="AR1443" i="5"/>
  <c r="AR1444" i="5"/>
  <c r="AR1445" i="5"/>
  <c r="AR1446" i="5"/>
  <c r="AR1447" i="5"/>
  <c r="AR1448" i="5"/>
  <c r="AR1449" i="5"/>
  <c r="AR1450" i="5"/>
  <c r="AR1451" i="5"/>
  <c r="AR1452" i="5"/>
  <c r="AR1453" i="5"/>
  <c r="AR1454" i="5"/>
  <c r="AR1455" i="5"/>
  <c r="AR1456" i="5"/>
  <c r="AR1457" i="5"/>
  <c r="AR1458" i="5"/>
  <c r="AR1459" i="5"/>
  <c r="AR1460" i="5"/>
  <c r="AR1461" i="5"/>
  <c r="AR1462" i="5"/>
  <c r="AR1463" i="5"/>
  <c r="AR1464" i="5"/>
  <c r="AR1465" i="5"/>
  <c r="AR1466" i="5"/>
  <c r="AR1467" i="5"/>
  <c r="AR1468" i="5"/>
  <c r="AR1469" i="5"/>
  <c r="AR1470" i="5"/>
  <c r="AR1471" i="5"/>
  <c r="AR1472" i="5"/>
  <c r="AR1473" i="5"/>
  <c r="AR1474" i="5"/>
  <c r="AR1475" i="5"/>
  <c r="AR1476" i="5"/>
  <c r="AR1477" i="5"/>
  <c r="AR1478" i="5"/>
  <c r="AR1479" i="5"/>
  <c r="AR1480" i="5"/>
  <c r="AR1481" i="5"/>
  <c r="AR1482" i="5"/>
  <c r="AR1483" i="5"/>
  <c r="AR1484" i="5"/>
  <c r="AR1485" i="5"/>
  <c r="AR1486" i="5"/>
  <c r="AR1487" i="5"/>
  <c r="AR1488" i="5"/>
  <c r="AR1489" i="5"/>
  <c r="AR1490" i="5"/>
  <c r="AR1491" i="5"/>
  <c r="AR1492" i="5"/>
  <c r="AR1493" i="5"/>
  <c r="AR1494" i="5"/>
  <c r="AR1495" i="5"/>
  <c r="AR1496" i="5"/>
  <c r="AR1497" i="5"/>
  <c r="AR1498" i="5"/>
  <c r="AR1499" i="5"/>
  <c r="AR1500" i="5"/>
  <c r="AR1501" i="5"/>
  <c r="AR1502" i="5"/>
  <c r="AR1503" i="5"/>
  <c r="AR1504" i="5"/>
  <c r="AR1505" i="5"/>
  <c r="AR1506" i="5"/>
  <c r="AR1507" i="5"/>
  <c r="AR1508" i="5"/>
  <c r="AR1509" i="5"/>
  <c r="AR1510" i="5"/>
  <c r="AR1511" i="5"/>
  <c r="AR1512" i="5"/>
  <c r="AR1513" i="5"/>
  <c r="AR1514" i="5"/>
  <c r="AR1515" i="5"/>
  <c r="AR1516" i="5"/>
  <c r="AR1517" i="5"/>
  <c r="AR1518" i="5"/>
  <c r="AR1519" i="5"/>
  <c r="AR1520" i="5"/>
  <c r="AR1521" i="5"/>
  <c r="AR1522" i="5"/>
  <c r="AR1523" i="5"/>
  <c r="AR1524" i="5"/>
  <c r="AR1525" i="5"/>
  <c r="AR1526" i="5"/>
  <c r="AR1527" i="5"/>
  <c r="AR1528" i="5"/>
  <c r="AR1529" i="5"/>
  <c r="AR1530" i="5"/>
  <c r="AR1531" i="5"/>
  <c r="AR1532" i="5"/>
  <c r="AR1533" i="5"/>
  <c r="AR1534" i="5"/>
  <c r="AR1535" i="5"/>
  <c r="AR1536" i="5"/>
  <c r="AR1537" i="5"/>
  <c r="AR1538" i="5"/>
  <c r="AR1539" i="5"/>
  <c r="AR1540" i="5"/>
  <c r="AR1541" i="5"/>
  <c r="AR1542" i="5"/>
  <c r="AR1543" i="5"/>
  <c r="AR1544" i="5"/>
  <c r="AR1545" i="5"/>
  <c r="AR1546" i="5"/>
  <c r="AR1547" i="5"/>
  <c r="AR1548" i="5"/>
  <c r="AR1549" i="5"/>
  <c r="AR1550" i="5"/>
  <c r="AR1551" i="5"/>
  <c r="AR1552" i="5"/>
  <c r="AR1553" i="5"/>
  <c r="AR1554" i="5"/>
  <c r="AR1555" i="5"/>
  <c r="AR1556" i="5"/>
  <c r="AR1557" i="5"/>
  <c r="AR1558" i="5"/>
  <c r="AR1559" i="5"/>
  <c r="AR1560" i="5"/>
  <c r="AR1561" i="5"/>
  <c r="AR1562" i="5"/>
  <c r="AR1563" i="5"/>
  <c r="AR1564" i="5"/>
  <c r="AR1565" i="5"/>
  <c r="AR1566" i="5"/>
  <c r="AR1567" i="5"/>
  <c r="AR1568" i="5"/>
  <c r="AR1569" i="5"/>
  <c r="AR1570" i="5"/>
  <c r="AR1571" i="5"/>
  <c r="AR1572" i="5"/>
  <c r="AR1573" i="5"/>
  <c r="AR1574" i="5"/>
  <c r="AR1575" i="5"/>
  <c r="AR1576" i="5"/>
  <c r="AR1577" i="5"/>
  <c r="AR1578" i="5"/>
  <c r="AJ71" i="3"/>
  <c r="AL71" i="3"/>
  <c r="AR1291" i="5"/>
  <c r="AR1292" i="5"/>
  <c r="AR1293" i="5"/>
  <c r="AR1294" i="5"/>
  <c r="AR1295" i="5"/>
  <c r="AR1296" i="5"/>
  <c r="AR1297" i="5"/>
  <c r="AR1298" i="5"/>
  <c r="AR1299" i="5"/>
  <c r="AR1300" i="5"/>
  <c r="AR1301" i="5"/>
  <c r="AR1302" i="5"/>
  <c r="AR1303" i="5"/>
  <c r="AR1304" i="5"/>
  <c r="AR1305" i="5"/>
  <c r="AR1306" i="5"/>
  <c r="AR1307" i="5"/>
  <c r="AR1308" i="5"/>
  <c r="AR1309" i="5"/>
  <c r="AR1310" i="5"/>
  <c r="AR1311" i="5"/>
  <c r="AR1312" i="5"/>
  <c r="AR1313" i="5"/>
  <c r="AR1314" i="5"/>
  <c r="AR1315" i="5"/>
  <c r="AR1316" i="5"/>
  <c r="AR1317" i="5"/>
  <c r="AR1318" i="5"/>
  <c r="AR1319" i="5"/>
  <c r="AR1320" i="5"/>
  <c r="AR1321" i="5"/>
  <c r="AR1322" i="5"/>
  <c r="AR1323" i="5"/>
  <c r="AR1324" i="5"/>
  <c r="AR1325" i="5"/>
  <c r="AR1326" i="5"/>
  <c r="AR1327" i="5"/>
  <c r="AR1328" i="5"/>
  <c r="AR1329" i="5"/>
  <c r="AR1330" i="5"/>
  <c r="AH71" i="3"/>
  <c r="BJ56" i="3"/>
  <c r="V96" i="2"/>
  <c r="U96" i="2"/>
  <c r="T96" i="2"/>
  <c r="S96" i="2"/>
  <c r="R96" i="2"/>
  <c r="Q96" i="2"/>
  <c r="P96" i="2"/>
  <c r="AV56" i="3"/>
  <c r="O96" i="2"/>
  <c r="N96" i="2"/>
  <c r="M96" i="2"/>
  <c r="L96" i="2"/>
  <c r="K96" i="2"/>
  <c r="J96" i="2"/>
  <c r="I96" i="2"/>
  <c r="H96" i="2"/>
  <c r="G96" i="2"/>
  <c r="F96" i="2"/>
  <c r="E96" i="2"/>
  <c r="D96" i="2"/>
  <c r="C56" i="3"/>
  <c r="C96" i="2"/>
  <c r="B96" i="2"/>
  <c r="A96" i="2"/>
  <c r="A80" i="2"/>
  <c r="C28" i="2"/>
  <c r="A28" i="2"/>
  <c r="BJ53" i="3"/>
  <c r="V75" i="2"/>
  <c r="U75" i="2"/>
  <c r="T75" i="2"/>
  <c r="S75" i="2"/>
  <c r="R75" i="2"/>
  <c r="Q75" i="2"/>
  <c r="P75" i="2"/>
  <c r="AC3144" i="4"/>
  <c r="AV53" i="3"/>
  <c r="O75" i="2"/>
  <c r="N75" i="2"/>
  <c r="M75" i="2"/>
  <c r="L75" i="2"/>
  <c r="K75" i="2"/>
  <c r="J75" i="2"/>
  <c r="I75" i="2"/>
  <c r="H75" i="2"/>
  <c r="G75" i="2"/>
  <c r="F75" i="2"/>
  <c r="E75" i="2"/>
  <c r="D75" i="2"/>
  <c r="C53" i="3"/>
  <c r="C75" i="2"/>
  <c r="B75" i="2"/>
  <c r="A75" i="2"/>
  <c r="BJ52" i="3"/>
  <c r="V71" i="2"/>
  <c r="U71" i="2"/>
  <c r="T71" i="2"/>
  <c r="S71" i="2"/>
  <c r="R71" i="2"/>
  <c r="Q71" i="2"/>
  <c r="P71" i="2"/>
  <c r="AV52" i="3"/>
  <c r="O71" i="2"/>
  <c r="N71" i="2"/>
  <c r="AR174" i="5"/>
  <c r="AR175" i="5"/>
  <c r="AR176" i="5"/>
  <c r="AR177" i="5"/>
  <c r="AR178" i="5"/>
  <c r="AR179" i="5"/>
  <c r="AR180" i="5"/>
  <c r="AR181" i="5"/>
  <c r="AR182" i="5"/>
  <c r="AR183" i="5"/>
  <c r="AR184" i="5"/>
  <c r="AR185" i="5"/>
  <c r="AR186" i="5"/>
  <c r="AR187" i="5"/>
  <c r="AR188" i="5"/>
  <c r="AR189" i="5"/>
  <c r="AR190" i="5"/>
  <c r="AR191" i="5"/>
  <c r="AR192" i="5"/>
  <c r="AR193" i="5"/>
  <c r="AR194" i="5"/>
  <c r="AR195" i="5"/>
  <c r="AR196" i="5"/>
  <c r="AR197" i="5"/>
  <c r="AR198" i="5"/>
  <c r="AR199" i="5"/>
  <c r="AR200" i="5"/>
  <c r="AR201" i="5"/>
  <c r="AR202" i="5"/>
  <c r="AR203" i="5"/>
  <c r="AR204" i="5"/>
  <c r="AR205" i="5"/>
  <c r="AR206" i="5"/>
  <c r="AR207" i="5"/>
  <c r="AR208" i="5"/>
  <c r="AR209" i="5"/>
  <c r="AR210" i="5"/>
  <c r="AR211" i="5"/>
  <c r="AR212" i="5"/>
  <c r="AR213" i="5"/>
  <c r="AR214" i="5"/>
  <c r="AR215" i="5"/>
  <c r="AR216" i="5"/>
  <c r="AR217" i="5"/>
  <c r="AR218" i="5"/>
  <c r="AR219" i="5"/>
  <c r="AR220" i="5"/>
  <c r="AR221" i="5"/>
  <c r="AR222" i="5"/>
  <c r="AR223" i="5"/>
  <c r="AR224" i="5"/>
  <c r="AR225" i="5"/>
  <c r="AR226" i="5"/>
  <c r="AR227" i="5"/>
  <c r="AR228" i="5"/>
  <c r="AR229" i="5"/>
  <c r="AR230" i="5"/>
  <c r="AR231" i="5"/>
  <c r="AR232" i="5"/>
  <c r="AR233" i="5"/>
  <c r="AR234" i="5"/>
  <c r="AR235" i="5"/>
  <c r="AR236" i="5"/>
  <c r="AR237" i="5"/>
  <c r="AR238" i="5"/>
  <c r="AR239" i="5"/>
  <c r="AR240" i="5"/>
  <c r="AR241" i="5"/>
  <c r="AR242" i="5"/>
  <c r="AR243" i="5"/>
  <c r="AR244" i="5"/>
  <c r="AR245" i="5"/>
  <c r="AR246" i="5"/>
  <c r="AR247" i="5"/>
  <c r="AR248" i="5"/>
  <c r="AR249" i="5"/>
  <c r="AR250" i="5"/>
  <c r="AR251" i="5"/>
  <c r="AR252" i="5"/>
  <c r="AR253" i="5"/>
  <c r="AR254" i="5"/>
  <c r="AR255" i="5"/>
  <c r="AR256" i="5"/>
  <c r="AR257" i="5"/>
  <c r="AR258" i="5"/>
  <c r="AR259" i="5"/>
  <c r="AR260" i="5"/>
  <c r="AR261" i="5"/>
  <c r="AR262" i="5"/>
  <c r="AR263" i="5"/>
  <c r="AR264" i="5"/>
  <c r="AR265" i="5"/>
  <c r="AR266" i="5"/>
  <c r="AR267" i="5"/>
  <c r="AR268" i="5"/>
  <c r="AR269" i="5"/>
  <c r="AR270" i="5"/>
  <c r="AR271" i="5"/>
  <c r="AR272" i="5"/>
  <c r="AR273" i="5"/>
  <c r="AR274" i="5"/>
  <c r="AR275" i="5"/>
  <c r="AR276" i="5"/>
  <c r="AR277" i="5"/>
  <c r="AR278" i="5"/>
  <c r="AR279" i="5"/>
  <c r="AR280" i="5"/>
  <c r="AR281" i="5"/>
  <c r="AR282" i="5"/>
  <c r="AR283" i="5"/>
  <c r="AR284" i="5"/>
  <c r="AR285" i="5"/>
  <c r="AR286" i="5"/>
  <c r="AR287" i="5"/>
  <c r="AR288" i="5"/>
  <c r="AR289" i="5"/>
  <c r="AR290" i="5"/>
  <c r="AR291" i="5"/>
  <c r="AR292" i="5"/>
  <c r="AR293" i="5"/>
  <c r="AR294" i="5"/>
  <c r="AR295" i="5"/>
  <c r="AR296" i="5"/>
  <c r="AR297" i="5"/>
  <c r="AR298" i="5"/>
  <c r="AR299" i="5"/>
  <c r="AR300" i="5"/>
  <c r="AR301" i="5"/>
  <c r="AR302" i="5"/>
  <c r="AR303" i="5"/>
  <c r="AR304" i="5"/>
  <c r="AR305" i="5"/>
  <c r="AR306" i="5"/>
  <c r="AR307" i="5"/>
  <c r="AR308" i="5"/>
  <c r="AR309" i="5"/>
  <c r="AR310" i="5"/>
  <c r="AR311" i="5"/>
  <c r="AR312" i="5"/>
  <c r="AR313" i="5"/>
  <c r="AR314" i="5"/>
  <c r="AR315" i="5"/>
  <c r="AR316" i="5"/>
  <c r="AR317" i="5"/>
  <c r="AR318" i="5"/>
  <c r="AR319" i="5"/>
  <c r="AR320" i="5"/>
  <c r="AR321" i="5"/>
  <c r="AR322" i="5"/>
  <c r="AR323" i="5"/>
  <c r="AR324" i="5"/>
  <c r="AR325" i="5"/>
  <c r="AR326" i="5"/>
  <c r="AR327" i="5"/>
  <c r="AR328" i="5"/>
  <c r="AR329" i="5"/>
  <c r="AR330" i="5"/>
  <c r="AR331" i="5"/>
  <c r="AR332" i="5"/>
  <c r="AR333" i="5"/>
  <c r="AR334" i="5"/>
  <c r="AR335" i="5"/>
  <c r="AR336" i="5"/>
  <c r="AR337" i="5"/>
  <c r="AR338" i="5"/>
  <c r="AR339" i="5"/>
  <c r="AR340" i="5"/>
  <c r="AR341" i="5"/>
  <c r="AR342" i="5"/>
  <c r="AR343" i="5"/>
  <c r="AR344" i="5"/>
  <c r="AR345" i="5"/>
  <c r="AR346" i="5"/>
  <c r="AR347" i="5"/>
  <c r="AR348" i="5"/>
  <c r="AR349" i="5"/>
  <c r="AR350" i="5"/>
  <c r="AR351" i="5"/>
  <c r="AR352" i="5"/>
  <c r="AR353" i="5"/>
  <c r="AR354" i="5"/>
  <c r="AR355" i="5"/>
  <c r="AR356" i="5"/>
  <c r="AR357" i="5"/>
  <c r="AR358" i="5"/>
  <c r="AR359" i="5"/>
  <c r="AR360" i="5"/>
  <c r="AR361" i="5"/>
  <c r="AR362" i="5"/>
  <c r="AR363" i="5"/>
  <c r="AR364" i="5"/>
  <c r="AR365" i="5"/>
  <c r="AR366" i="5"/>
  <c r="AR367" i="5"/>
  <c r="AR368" i="5"/>
  <c r="AR369" i="5"/>
  <c r="AR370" i="5"/>
  <c r="AR371" i="5"/>
  <c r="AR372" i="5"/>
  <c r="AR373" i="5"/>
  <c r="AR374" i="5"/>
  <c r="AR375" i="5"/>
  <c r="AR376" i="5"/>
  <c r="AR377" i="5"/>
  <c r="AR378" i="5"/>
  <c r="AR379" i="5"/>
  <c r="AR380" i="5"/>
  <c r="AR381" i="5"/>
  <c r="AR382" i="5"/>
  <c r="AR383" i="5"/>
  <c r="AR384" i="5"/>
  <c r="AR385" i="5"/>
  <c r="AR386" i="5"/>
  <c r="AR387" i="5"/>
  <c r="AR388" i="5"/>
  <c r="AR389" i="5"/>
  <c r="AR390" i="5"/>
  <c r="AR391" i="5"/>
  <c r="AR392" i="5"/>
  <c r="AR393" i="5"/>
  <c r="AR394" i="5"/>
  <c r="AR395" i="5"/>
  <c r="AR396" i="5"/>
  <c r="AR397" i="5"/>
  <c r="AR398" i="5"/>
  <c r="AR399" i="5"/>
  <c r="AR400" i="5"/>
  <c r="AR401" i="5"/>
  <c r="AR402" i="5"/>
  <c r="AR403" i="5"/>
  <c r="AR404" i="5"/>
  <c r="AR405" i="5"/>
  <c r="AR406" i="5"/>
  <c r="AR407" i="5"/>
  <c r="AR408" i="5"/>
  <c r="AR409" i="5"/>
  <c r="AR410" i="5"/>
  <c r="AR411" i="5"/>
  <c r="AR412" i="5"/>
  <c r="AR413" i="5"/>
  <c r="AR414" i="5"/>
  <c r="AR415" i="5"/>
  <c r="AR416" i="5"/>
  <c r="AR417" i="5"/>
  <c r="AR418" i="5"/>
  <c r="AR419" i="5"/>
  <c r="AR420" i="5"/>
  <c r="AR421" i="5"/>
  <c r="AR422" i="5"/>
  <c r="AR423" i="5"/>
  <c r="AR424" i="5"/>
  <c r="AR425" i="5"/>
  <c r="AR426" i="5"/>
  <c r="AR427" i="5"/>
  <c r="AR428" i="5"/>
  <c r="AR429" i="5"/>
  <c r="AR430" i="5"/>
  <c r="AR431" i="5"/>
  <c r="AR432" i="5"/>
  <c r="AR433" i="5"/>
  <c r="AR434" i="5"/>
  <c r="AR435" i="5"/>
  <c r="AR436" i="5"/>
  <c r="AR437" i="5"/>
  <c r="AR438" i="5"/>
  <c r="AR439" i="5"/>
  <c r="AR440" i="5"/>
  <c r="AR441" i="5"/>
  <c r="AR442" i="5"/>
  <c r="AR443" i="5"/>
  <c r="AR444" i="5"/>
  <c r="AR445" i="5"/>
  <c r="AR446" i="5"/>
  <c r="AR447" i="5"/>
  <c r="AR448" i="5"/>
  <c r="AR449" i="5"/>
  <c r="AR450" i="5"/>
  <c r="AR451" i="5"/>
  <c r="AR452" i="5"/>
  <c r="AR453" i="5"/>
  <c r="AR454" i="5"/>
  <c r="AR455" i="5"/>
  <c r="AR456" i="5"/>
  <c r="AR457" i="5"/>
  <c r="AR458" i="5"/>
  <c r="AR459" i="5"/>
  <c r="AR460" i="5"/>
  <c r="AR461" i="5"/>
  <c r="AR462" i="5"/>
  <c r="AR463" i="5"/>
  <c r="AR464" i="5"/>
  <c r="AR465" i="5"/>
  <c r="AR466" i="5"/>
  <c r="AR467" i="5"/>
  <c r="AR468" i="5"/>
  <c r="AR469" i="5"/>
  <c r="AR470" i="5"/>
  <c r="AR471" i="5"/>
  <c r="AR472" i="5"/>
  <c r="AR473" i="5"/>
  <c r="AR474" i="5"/>
  <c r="AR475" i="5"/>
  <c r="AR476" i="5"/>
  <c r="AR477" i="5"/>
  <c r="AR478" i="5"/>
  <c r="AR479" i="5"/>
  <c r="AR480" i="5"/>
  <c r="AR481" i="5"/>
  <c r="AR482" i="5"/>
  <c r="AR483" i="5"/>
  <c r="AR484" i="5"/>
  <c r="AR485" i="5"/>
  <c r="AR486" i="5"/>
  <c r="AR487" i="5"/>
  <c r="AR488" i="5"/>
  <c r="AR489" i="5"/>
  <c r="AR490" i="5"/>
  <c r="AR491" i="5"/>
  <c r="AR492" i="5"/>
  <c r="AR493" i="5"/>
  <c r="AR494" i="5"/>
  <c r="AR495" i="5"/>
  <c r="AR496" i="5"/>
  <c r="AR497" i="5"/>
  <c r="AR498" i="5"/>
  <c r="AR499" i="5"/>
  <c r="AR500" i="5"/>
  <c r="AR501" i="5"/>
  <c r="AR502" i="5"/>
  <c r="AR503" i="5"/>
  <c r="AR504" i="5"/>
  <c r="AR505" i="5"/>
  <c r="AR506" i="5"/>
  <c r="AR507" i="5"/>
  <c r="AR508" i="5"/>
  <c r="AR509" i="5"/>
  <c r="AR510" i="5"/>
  <c r="AR511" i="5"/>
  <c r="AR512" i="5"/>
  <c r="AR513" i="5"/>
  <c r="AR514" i="5"/>
  <c r="AR515" i="5"/>
  <c r="AR516" i="5"/>
  <c r="AR517" i="5"/>
  <c r="AR518" i="5"/>
  <c r="AR519" i="5"/>
  <c r="AR520" i="5"/>
  <c r="AR521" i="5"/>
  <c r="AR522" i="5"/>
  <c r="AR523" i="5"/>
  <c r="AR524" i="5"/>
  <c r="AR525" i="5"/>
  <c r="AR526" i="5"/>
  <c r="AR527" i="5"/>
  <c r="AR528" i="5"/>
  <c r="AR529" i="5"/>
  <c r="AR530" i="5"/>
  <c r="AR531" i="5"/>
  <c r="AR532" i="5"/>
  <c r="AR533" i="5"/>
  <c r="AR534" i="5"/>
  <c r="AR535" i="5"/>
  <c r="AR536" i="5"/>
  <c r="AR537" i="5"/>
  <c r="AR538" i="5"/>
  <c r="AR539" i="5"/>
  <c r="AR540" i="5"/>
  <c r="AR541" i="5"/>
  <c r="AR542" i="5"/>
  <c r="AR543" i="5"/>
  <c r="AR544" i="5"/>
  <c r="AR545" i="5"/>
  <c r="AR546" i="5"/>
  <c r="AR547" i="5"/>
  <c r="AR548" i="5"/>
  <c r="AR549" i="5"/>
  <c r="AR550" i="5"/>
  <c r="AR551" i="5"/>
  <c r="AR552" i="5"/>
  <c r="AR553" i="5"/>
  <c r="AR554" i="5"/>
  <c r="AR555" i="5"/>
  <c r="AR556" i="5"/>
  <c r="AR557" i="5"/>
  <c r="AR558" i="5"/>
  <c r="AR559" i="5"/>
  <c r="AR560" i="5"/>
  <c r="AR561" i="5"/>
  <c r="AR562" i="5"/>
  <c r="AR563" i="5"/>
  <c r="AR564" i="5"/>
  <c r="AR565" i="5"/>
  <c r="AR566" i="5"/>
  <c r="AR567" i="5"/>
  <c r="AR568" i="5"/>
  <c r="AR569" i="5"/>
  <c r="AR570" i="5"/>
  <c r="AR571" i="5"/>
  <c r="AR572" i="5"/>
  <c r="AR573" i="5"/>
  <c r="AR574" i="5"/>
  <c r="AR575" i="5"/>
  <c r="AR576" i="5"/>
  <c r="AR577" i="5"/>
  <c r="AR578" i="5"/>
  <c r="AR579" i="5"/>
  <c r="AR580" i="5"/>
  <c r="AR581" i="5"/>
  <c r="AR582" i="5"/>
  <c r="AR583" i="5"/>
  <c r="AR584" i="5"/>
  <c r="AR585" i="5"/>
  <c r="AR586" i="5"/>
  <c r="AR587" i="5"/>
  <c r="AR588" i="5"/>
  <c r="AR589" i="5"/>
  <c r="AR590" i="5"/>
  <c r="AR591" i="5"/>
  <c r="AR592" i="5"/>
  <c r="AR593" i="5"/>
  <c r="AR594" i="5"/>
  <c r="AR595" i="5"/>
  <c r="AR596" i="5"/>
  <c r="AR597" i="5"/>
  <c r="AR598" i="5"/>
  <c r="AR599" i="5"/>
  <c r="AR600" i="5"/>
  <c r="AR601" i="5"/>
  <c r="AR602" i="5"/>
  <c r="AR603" i="5"/>
  <c r="AR604" i="5"/>
  <c r="AR605" i="5"/>
  <c r="AR606" i="5"/>
  <c r="AR607" i="5"/>
  <c r="AR608" i="5"/>
  <c r="AR609" i="5"/>
  <c r="AR610" i="5"/>
  <c r="AR611" i="5"/>
  <c r="AR612" i="5"/>
  <c r="AR613" i="5"/>
  <c r="AR614" i="5"/>
  <c r="AR615" i="5"/>
  <c r="AR616" i="5"/>
  <c r="AR617" i="5"/>
  <c r="AR618" i="5"/>
  <c r="AR619" i="5"/>
  <c r="AR620" i="5"/>
  <c r="AR621" i="5"/>
  <c r="AR622" i="5"/>
  <c r="AR623" i="5"/>
  <c r="AR624" i="5"/>
  <c r="AR625" i="5"/>
  <c r="AR626" i="5"/>
  <c r="AR627" i="5"/>
  <c r="AR628" i="5"/>
  <c r="AR629" i="5"/>
  <c r="AR630" i="5"/>
  <c r="AR631" i="5"/>
  <c r="AR632" i="5"/>
  <c r="AR633" i="5"/>
  <c r="AR634" i="5"/>
  <c r="AR635" i="5"/>
  <c r="AR636" i="5"/>
  <c r="AR637" i="5"/>
  <c r="AR638" i="5"/>
  <c r="AR639" i="5"/>
  <c r="AR640" i="5"/>
  <c r="AR641" i="5"/>
  <c r="AR642" i="5"/>
  <c r="AR643" i="5"/>
  <c r="AR644" i="5"/>
  <c r="AR645" i="5"/>
  <c r="AR646" i="5"/>
  <c r="AR647" i="5"/>
  <c r="AR648" i="5"/>
  <c r="AR649" i="5"/>
  <c r="AR650" i="5"/>
  <c r="AR651" i="5"/>
  <c r="AR652" i="5"/>
  <c r="AR653" i="5"/>
  <c r="AR654" i="5"/>
  <c r="AR655" i="5"/>
  <c r="AR656" i="5"/>
  <c r="AR657" i="5"/>
  <c r="AR658" i="5"/>
  <c r="AR659" i="5"/>
  <c r="AR660" i="5"/>
  <c r="AR661" i="5"/>
  <c r="AR662" i="5"/>
  <c r="AR663" i="5"/>
  <c r="AR664" i="5"/>
  <c r="AR665" i="5"/>
  <c r="AR666" i="5"/>
  <c r="AR667" i="5"/>
  <c r="AR668" i="5"/>
  <c r="AR669" i="5"/>
  <c r="AR670" i="5"/>
  <c r="AR671" i="5"/>
  <c r="AR672" i="5"/>
  <c r="AR673" i="5"/>
  <c r="AR674" i="5"/>
  <c r="AR675" i="5"/>
  <c r="AR676" i="5"/>
  <c r="AR677" i="5"/>
  <c r="AR678" i="5"/>
  <c r="AR679" i="5"/>
  <c r="AR680" i="5"/>
  <c r="AR681" i="5"/>
  <c r="AR682" i="5"/>
  <c r="AR683" i="5"/>
  <c r="AR684" i="5"/>
  <c r="AR685" i="5"/>
  <c r="AR686" i="5"/>
  <c r="AR687" i="5"/>
  <c r="AR688" i="5"/>
  <c r="AR689" i="5"/>
  <c r="AR690" i="5"/>
  <c r="AR691" i="5"/>
  <c r="AR692" i="5"/>
  <c r="M71" i="2"/>
  <c r="L71" i="2"/>
  <c r="K71" i="2"/>
  <c r="J71" i="2"/>
  <c r="I71" i="2"/>
  <c r="H71" i="2"/>
  <c r="G71" i="2"/>
  <c r="F71" i="2"/>
  <c r="E71" i="2"/>
  <c r="D71" i="2"/>
  <c r="C71" i="2"/>
  <c r="B71" i="2"/>
  <c r="A71" i="2"/>
  <c r="BJ50" i="3"/>
  <c r="V68" i="2"/>
  <c r="U68" i="2"/>
  <c r="T68" i="2"/>
  <c r="S68" i="2"/>
  <c r="R68" i="2"/>
  <c r="Q68" i="2"/>
  <c r="P68" i="2"/>
  <c r="AV50" i="3"/>
  <c r="O68" i="2"/>
  <c r="N68" i="2"/>
  <c r="M68" i="2"/>
  <c r="L68" i="2"/>
  <c r="K68" i="2"/>
  <c r="J68" i="2"/>
  <c r="I68" i="2"/>
  <c r="H68" i="2"/>
  <c r="G68" i="2"/>
  <c r="F68" i="2"/>
  <c r="E68" i="2"/>
  <c r="D68" i="2"/>
  <c r="C50" i="3"/>
  <c r="C68" i="2"/>
  <c r="B68" i="2"/>
  <c r="A68" i="2"/>
  <c r="BJ49" i="3"/>
  <c r="V67" i="2"/>
  <c r="U67" i="2"/>
  <c r="T67" i="2"/>
  <c r="S67" i="2"/>
  <c r="R67" i="2"/>
  <c r="Q67" i="2"/>
  <c r="P67" i="2"/>
  <c r="AV49" i="3"/>
  <c r="O67" i="2"/>
  <c r="N67" i="2"/>
  <c r="M67" i="2"/>
  <c r="L67" i="2"/>
  <c r="K67" i="2"/>
  <c r="J67" i="2"/>
  <c r="I67" i="2"/>
  <c r="H67" i="2"/>
  <c r="G67" i="2"/>
  <c r="F67" i="2"/>
  <c r="E67" i="2"/>
  <c r="D67" i="2"/>
  <c r="C49" i="3"/>
  <c r="C67" i="2"/>
  <c r="B67" i="2"/>
  <c r="A67" i="2"/>
  <c r="B63" i="2"/>
  <c r="BJ48" i="3"/>
  <c r="V63" i="2"/>
  <c r="U63" i="2"/>
  <c r="T63" i="2"/>
  <c r="S63" i="2"/>
  <c r="R63" i="2"/>
  <c r="Q63" i="2"/>
  <c r="P63" i="2"/>
  <c r="AV48" i="3"/>
  <c r="O63" i="2"/>
  <c r="N63" i="2"/>
  <c r="M63" i="2"/>
  <c r="L63" i="2"/>
  <c r="K63" i="2"/>
  <c r="J63" i="2"/>
  <c r="I63" i="2"/>
  <c r="H63" i="2"/>
  <c r="G63" i="2"/>
  <c r="F63" i="2"/>
  <c r="E63" i="2"/>
  <c r="D63" i="2"/>
  <c r="C48" i="3"/>
  <c r="C63" i="2"/>
  <c r="A63" i="2"/>
  <c r="BA769" i="6"/>
  <c r="BA768" i="6"/>
  <c r="BA767" i="6"/>
  <c r="BA766" i="6"/>
  <c r="BA765" i="6"/>
  <c r="BA764" i="6"/>
  <c r="BA763" i="6"/>
  <c r="BA762" i="6"/>
  <c r="BA761" i="6"/>
  <c r="BA760" i="6"/>
  <c r="BA759" i="6"/>
  <c r="BA758" i="6"/>
  <c r="BA757" i="6"/>
  <c r="BA756" i="6"/>
  <c r="BA755" i="6"/>
  <c r="BA754" i="6"/>
  <c r="BA753" i="6"/>
  <c r="BH769" i="6"/>
  <c r="BH768" i="6"/>
  <c r="BH767" i="6"/>
  <c r="BH766" i="6"/>
  <c r="BH765" i="6"/>
  <c r="BH764" i="6"/>
  <c r="BH763" i="6"/>
  <c r="BH762" i="6"/>
  <c r="BH761" i="6"/>
  <c r="BH760" i="6"/>
  <c r="BH759" i="6"/>
  <c r="BH758" i="6"/>
  <c r="BH757" i="6"/>
  <c r="BH756" i="6"/>
  <c r="BH755" i="6"/>
  <c r="BH754" i="6"/>
  <c r="BH753" i="6"/>
  <c r="AJ87" i="6"/>
  <c r="AQ87" i="6"/>
  <c r="AE87" i="6"/>
  <c r="AD87" i="6"/>
  <c r="AC87" i="6"/>
  <c r="Z87" i="6"/>
  <c r="BJ45" i="3"/>
  <c r="V54" i="2"/>
  <c r="U54" i="2"/>
  <c r="T54" i="2"/>
  <c r="S54" i="2"/>
  <c r="R54" i="2"/>
  <c r="Q54" i="2"/>
  <c r="P54" i="2"/>
  <c r="AV45" i="3"/>
  <c r="O54" i="2"/>
  <c r="N54" i="2"/>
  <c r="M54" i="2"/>
  <c r="L54" i="2"/>
  <c r="K54" i="2"/>
  <c r="J54" i="2"/>
  <c r="I54" i="2"/>
  <c r="H54" i="2"/>
  <c r="G54" i="2"/>
  <c r="F54" i="2"/>
  <c r="E54" i="2"/>
  <c r="D54" i="2"/>
  <c r="C45" i="3"/>
  <c r="C54" i="2"/>
  <c r="B54" i="2"/>
  <c r="A54" i="2"/>
  <c r="N6" i="2"/>
  <c r="C6" i="2"/>
  <c r="C18" i="2"/>
  <c r="C7" i="2"/>
  <c r="CX223" i="4"/>
  <c r="CW223" i="4"/>
  <c r="CV223" i="4"/>
  <c r="CU223" i="4"/>
  <c r="CT223" i="4"/>
  <c r="CS223" i="4"/>
  <c r="AC165" i="4"/>
  <c r="AC166" i="4"/>
  <c r="AC167" i="4"/>
  <c r="AC168" i="4"/>
  <c r="AC169" i="4"/>
  <c r="AC170" i="4"/>
  <c r="AC171" i="4"/>
  <c r="AC172" i="4"/>
  <c r="AC173" i="4"/>
  <c r="AC174" i="4"/>
  <c r="AC175" i="4"/>
  <c r="AC176" i="4"/>
  <c r="AC177" i="4"/>
  <c r="AC178" i="4"/>
  <c r="AC179" i="4"/>
  <c r="AC180" i="4"/>
  <c r="AC181" i="4"/>
  <c r="AC182" i="4"/>
  <c r="AC183" i="4"/>
  <c r="AC184" i="4"/>
  <c r="AC185" i="4"/>
  <c r="AC186" i="4"/>
  <c r="AC187" i="4"/>
  <c r="AC188" i="4"/>
  <c r="AC189" i="4"/>
  <c r="AC190" i="4"/>
  <c r="AC191" i="4"/>
  <c r="AC192" i="4"/>
  <c r="AC193" i="4"/>
  <c r="AC194" i="4"/>
  <c r="AC195" i="4"/>
  <c r="AC196" i="4"/>
  <c r="AC197" i="4"/>
  <c r="AC198" i="4"/>
  <c r="AC199" i="4"/>
  <c r="AC200" i="4"/>
  <c r="AC201" i="4"/>
  <c r="AC202" i="4"/>
  <c r="AC203" i="4"/>
  <c r="AC204" i="4"/>
  <c r="AC205" i="4"/>
  <c r="AC206" i="4"/>
  <c r="AC207" i="4"/>
  <c r="AC208" i="4"/>
  <c r="AC209" i="4"/>
  <c r="AC210" i="4"/>
  <c r="AC211" i="4"/>
  <c r="AC212" i="4"/>
  <c r="AC213" i="4"/>
  <c r="AC214" i="4"/>
  <c r="AC215" i="4"/>
  <c r="AC216" i="4"/>
  <c r="AC217" i="4"/>
  <c r="AC218" i="4"/>
  <c r="AC219" i="4"/>
  <c r="AC220" i="4"/>
  <c r="AC221" i="4"/>
  <c r="AC222" i="4"/>
  <c r="AC223" i="4"/>
  <c r="C32" i="2"/>
  <c r="E79" i="2"/>
  <c r="AD527" i="6"/>
  <c r="BA1804" i="6"/>
  <c r="BA1803" i="6"/>
  <c r="BA1802" i="6"/>
  <c r="BA1801" i="6"/>
  <c r="BA1800" i="6"/>
  <c r="BA1799" i="6"/>
  <c r="BA1798" i="6"/>
  <c r="BA1797" i="6"/>
  <c r="BA1796" i="6"/>
  <c r="BA1795" i="6"/>
  <c r="BA1794" i="6"/>
  <c r="BA1793" i="6"/>
  <c r="BA1792" i="6"/>
  <c r="BA1791" i="6"/>
  <c r="BA1790" i="6"/>
  <c r="BA1789" i="6"/>
  <c r="BA1788" i="6"/>
  <c r="BA1787" i="6"/>
  <c r="BA1786" i="6"/>
  <c r="BA1785" i="6"/>
  <c r="BA1784" i="6"/>
  <c r="BA1783" i="6"/>
  <c r="BA1782" i="6"/>
  <c r="BA1781" i="6"/>
  <c r="BA1780" i="6"/>
  <c r="BA1779" i="6"/>
  <c r="BA1778" i="6"/>
  <c r="BA1775" i="6"/>
  <c r="BA1774" i="6"/>
  <c r="BA1773" i="6"/>
  <c r="BA1772" i="6"/>
  <c r="BA1771" i="6"/>
  <c r="BA1770" i="6"/>
  <c r="BA1769" i="6"/>
  <c r="BA1768" i="6"/>
  <c r="BA1767" i="6"/>
  <c r="BA1766" i="6"/>
  <c r="BA1765" i="6"/>
  <c r="BA1764" i="6"/>
  <c r="BA1763" i="6"/>
  <c r="BA1762" i="6"/>
  <c r="BA1761" i="6"/>
  <c r="BA1760" i="6"/>
  <c r="BA1759" i="6"/>
  <c r="BA1758" i="6"/>
  <c r="BA1757" i="6"/>
  <c r="BA1756" i="6"/>
  <c r="BA1755" i="6"/>
  <c r="BA1754" i="6"/>
  <c r="BA1753" i="6"/>
  <c r="BH1775" i="6"/>
  <c r="BH1774" i="6"/>
  <c r="BH1773" i="6"/>
  <c r="BH1772" i="6"/>
  <c r="BH1771" i="6"/>
  <c r="BH1770" i="6"/>
  <c r="BH1769" i="6"/>
  <c r="BH1768" i="6"/>
  <c r="BH1767" i="6"/>
  <c r="BH1766" i="6"/>
  <c r="BH1765" i="6"/>
  <c r="BH1764" i="6"/>
  <c r="BH1763" i="6"/>
  <c r="BH1762" i="6"/>
  <c r="BH1761" i="6"/>
  <c r="BH1760" i="6"/>
  <c r="BH1759" i="6"/>
  <c r="BH1758" i="6"/>
  <c r="BH1757" i="6"/>
  <c r="BH1756" i="6"/>
  <c r="BH1755" i="6"/>
  <c r="BH1754" i="6"/>
  <c r="C1775" i="6"/>
  <c r="T1775" i="6"/>
  <c r="U1775" i="6"/>
  <c r="V1775" i="6"/>
  <c r="W1775" i="6"/>
  <c r="X1775" i="6"/>
  <c r="Y1775" i="6"/>
  <c r="Q1775" i="6"/>
  <c r="R1775" i="6"/>
  <c r="P1775" i="6"/>
  <c r="O1775" i="6"/>
  <c r="N1775" i="6"/>
  <c r="M1775" i="6"/>
  <c r="C1774" i="6"/>
  <c r="T1774" i="6"/>
  <c r="U1774" i="6"/>
  <c r="V1774" i="6"/>
  <c r="W1774" i="6"/>
  <c r="X1774" i="6"/>
  <c r="Y1774" i="6"/>
  <c r="Q1774" i="6"/>
  <c r="R1774" i="6"/>
  <c r="P1774" i="6"/>
  <c r="O1774" i="6"/>
  <c r="N1774" i="6"/>
  <c r="M1774" i="6"/>
  <c r="C1773" i="6"/>
  <c r="T1773" i="6"/>
  <c r="U1773" i="6"/>
  <c r="V1773" i="6"/>
  <c r="W1773" i="6"/>
  <c r="X1773" i="6"/>
  <c r="Y1773" i="6"/>
  <c r="Q1773" i="6"/>
  <c r="R1773" i="6"/>
  <c r="P1773" i="6"/>
  <c r="O1773" i="6"/>
  <c r="N1773" i="6"/>
  <c r="M1773" i="6"/>
  <c r="C1772" i="6"/>
  <c r="T1772" i="6"/>
  <c r="U1772" i="6"/>
  <c r="V1772" i="6"/>
  <c r="W1772" i="6"/>
  <c r="X1772" i="6"/>
  <c r="Y1772" i="6"/>
  <c r="Q1772" i="6"/>
  <c r="R1772" i="6"/>
  <c r="P1772" i="6"/>
  <c r="O1772" i="6"/>
  <c r="N1772" i="6"/>
  <c r="M1772" i="6"/>
  <c r="C1771" i="6"/>
  <c r="T1771" i="6"/>
  <c r="U1771" i="6"/>
  <c r="V1771" i="6"/>
  <c r="W1771" i="6"/>
  <c r="X1771" i="6"/>
  <c r="Y1771" i="6"/>
  <c r="Q1771" i="6"/>
  <c r="R1771" i="6"/>
  <c r="P1771" i="6"/>
  <c r="O1771" i="6"/>
  <c r="N1771" i="6"/>
  <c r="M1771" i="6"/>
  <c r="C1770" i="6"/>
  <c r="T1770" i="6"/>
  <c r="U1770" i="6"/>
  <c r="V1770" i="6"/>
  <c r="W1770" i="6"/>
  <c r="X1770" i="6"/>
  <c r="Y1770" i="6"/>
  <c r="Q1770" i="6"/>
  <c r="R1770" i="6"/>
  <c r="P1770" i="6"/>
  <c r="O1770" i="6"/>
  <c r="N1770" i="6"/>
  <c r="M1770" i="6"/>
  <c r="C1769" i="6"/>
  <c r="T1769" i="6"/>
  <c r="U1769" i="6"/>
  <c r="V1769" i="6"/>
  <c r="W1769" i="6"/>
  <c r="X1769" i="6"/>
  <c r="Y1769" i="6"/>
  <c r="Q1769" i="6"/>
  <c r="R1769" i="6"/>
  <c r="P1769" i="6"/>
  <c r="O1769" i="6"/>
  <c r="N1769" i="6"/>
  <c r="M1769" i="6"/>
  <c r="C1768" i="6"/>
  <c r="T1768" i="6"/>
  <c r="U1768" i="6"/>
  <c r="V1768" i="6"/>
  <c r="W1768" i="6"/>
  <c r="X1768" i="6"/>
  <c r="Y1768" i="6"/>
  <c r="Q1768" i="6"/>
  <c r="R1768" i="6"/>
  <c r="P1768" i="6"/>
  <c r="O1768" i="6"/>
  <c r="N1768" i="6"/>
  <c r="M1768" i="6"/>
  <c r="C1767" i="6"/>
  <c r="T1767" i="6"/>
  <c r="U1767" i="6"/>
  <c r="V1767" i="6"/>
  <c r="W1767" i="6"/>
  <c r="X1767" i="6"/>
  <c r="Y1767" i="6"/>
  <c r="Q1767" i="6"/>
  <c r="R1767" i="6"/>
  <c r="P1767" i="6"/>
  <c r="O1767" i="6"/>
  <c r="N1767" i="6"/>
  <c r="M1767" i="6"/>
  <c r="C1766" i="6"/>
  <c r="T1766" i="6"/>
  <c r="U1766" i="6"/>
  <c r="V1766" i="6"/>
  <c r="W1766" i="6"/>
  <c r="X1766" i="6"/>
  <c r="Y1766" i="6"/>
  <c r="Q1766" i="6"/>
  <c r="R1766" i="6"/>
  <c r="P1766" i="6"/>
  <c r="O1766" i="6"/>
  <c r="N1766" i="6"/>
  <c r="M1766" i="6"/>
  <c r="C1765" i="6"/>
  <c r="T1765" i="6"/>
  <c r="U1765" i="6"/>
  <c r="V1765" i="6"/>
  <c r="W1765" i="6"/>
  <c r="X1765" i="6"/>
  <c r="Y1765" i="6"/>
  <c r="Q1765" i="6"/>
  <c r="R1765" i="6"/>
  <c r="P1765" i="6"/>
  <c r="O1765" i="6"/>
  <c r="N1765" i="6"/>
  <c r="M1765" i="6"/>
  <c r="C1764" i="6"/>
  <c r="T1764" i="6"/>
  <c r="U1764" i="6"/>
  <c r="V1764" i="6"/>
  <c r="W1764" i="6"/>
  <c r="X1764" i="6"/>
  <c r="Y1764" i="6"/>
  <c r="Q1764" i="6"/>
  <c r="R1764" i="6"/>
  <c r="P1764" i="6"/>
  <c r="O1764" i="6"/>
  <c r="N1764" i="6"/>
  <c r="M1764" i="6"/>
  <c r="C1763" i="6"/>
  <c r="T1763" i="6"/>
  <c r="U1763" i="6"/>
  <c r="V1763" i="6"/>
  <c r="W1763" i="6"/>
  <c r="X1763" i="6"/>
  <c r="Y1763" i="6"/>
  <c r="Q1763" i="6"/>
  <c r="R1763" i="6"/>
  <c r="P1763" i="6"/>
  <c r="O1763" i="6"/>
  <c r="N1763" i="6"/>
  <c r="M1763" i="6"/>
  <c r="C1762" i="6"/>
  <c r="T1762" i="6"/>
  <c r="U1762" i="6"/>
  <c r="V1762" i="6"/>
  <c r="W1762" i="6"/>
  <c r="X1762" i="6"/>
  <c r="Y1762" i="6"/>
  <c r="Q1762" i="6"/>
  <c r="R1762" i="6"/>
  <c r="P1762" i="6"/>
  <c r="O1762" i="6"/>
  <c r="N1762" i="6"/>
  <c r="M1762" i="6"/>
  <c r="C1761" i="6"/>
  <c r="T1761" i="6"/>
  <c r="U1761" i="6"/>
  <c r="V1761" i="6"/>
  <c r="W1761" i="6"/>
  <c r="X1761" i="6"/>
  <c r="Y1761" i="6"/>
  <c r="Q1761" i="6"/>
  <c r="R1761" i="6"/>
  <c r="P1761" i="6"/>
  <c r="O1761" i="6"/>
  <c r="N1761" i="6"/>
  <c r="M1761" i="6"/>
  <c r="C1760" i="6"/>
  <c r="T1760" i="6"/>
  <c r="U1760" i="6"/>
  <c r="V1760" i="6"/>
  <c r="W1760" i="6"/>
  <c r="X1760" i="6"/>
  <c r="Y1760" i="6"/>
  <c r="Q1760" i="6"/>
  <c r="R1760" i="6"/>
  <c r="P1760" i="6"/>
  <c r="O1760" i="6"/>
  <c r="N1760" i="6"/>
  <c r="M1760" i="6"/>
  <c r="C1759" i="6"/>
  <c r="T1759" i="6"/>
  <c r="U1759" i="6"/>
  <c r="V1759" i="6"/>
  <c r="W1759" i="6"/>
  <c r="X1759" i="6"/>
  <c r="Y1759" i="6"/>
  <c r="Q1759" i="6"/>
  <c r="R1759" i="6"/>
  <c r="P1759" i="6"/>
  <c r="O1759" i="6"/>
  <c r="N1759" i="6"/>
  <c r="M1759" i="6"/>
  <c r="C1758" i="6"/>
  <c r="T1758" i="6"/>
  <c r="U1758" i="6"/>
  <c r="V1758" i="6"/>
  <c r="W1758" i="6"/>
  <c r="X1758" i="6"/>
  <c r="Y1758" i="6"/>
  <c r="Q1758" i="6"/>
  <c r="R1758" i="6"/>
  <c r="P1758" i="6"/>
  <c r="O1758" i="6"/>
  <c r="N1758" i="6"/>
  <c r="M1758" i="6"/>
  <c r="C1757" i="6"/>
  <c r="T1757" i="6"/>
  <c r="U1757" i="6"/>
  <c r="V1757" i="6"/>
  <c r="W1757" i="6"/>
  <c r="X1757" i="6"/>
  <c r="Y1757" i="6"/>
  <c r="Q1757" i="6"/>
  <c r="R1757" i="6"/>
  <c r="P1757" i="6"/>
  <c r="O1757" i="6"/>
  <c r="N1757" i="6"/>
  <c r="M1757" i="6"/>
  <c r="C1756" i="6"/>
  <c r="T1756" i="6"/>
  <c r="U1756" i="6"/>
  <c r="V1756" i="6"/>
  <c r="W1756" i="6"/>
  <c r="X1756" i="6"/>
  <c r="Y1756" i="6"/>
  <c r="Q1756" i="6"/>
  <c r="R1756" i="6"/>
  <c r="P1756" i="6"/>
  <c r="O1756" i="6"/>
  <c r="N1756" i="6"/>
  <c r="M1756" i="6"/>
  <c r="C1755" i="6"/>
  <c r="T1755" i="6"/>
  <c r="U1755" i="6"/>
  <c r="V1755" i="6"/>
  <c r="W1755" i="6"/>
  <c r="X1755" i="6"/>
  <c r="Y1755" i="6"/>
  <c r="Q1755" i="6"/>
  <c r="R1755" i="6"/>
  <c r="P1755" i="6"/>
  <c r="O1755" i="6"/>
  <c r="N1755" i="6"/>
  <c r="M1755" i="6"/>
  <c r="C1754" i="6"/>
  <c r="T1754" i="6"/>
  <c r="U1754" i="6"/>
  <c r="V1754" i="6"/>
  <c r="W1754" i="6"/>
  <c r="X1754" i="6"/>
  <c r="Y1754" i="6"/>
  <c r="Q1754" i="6"/>
  <c r="R1754" i="6"/>
  <c r="P1754" i="6"/>
  <c r="O1754" i="6"/>
  <c r="N1754" i="6"/>
  <c r="M1754" i="6"/>
  <c r="T1804" i="6"/>
  <c r="U1804" i="6"/>
  <c r="V1804" i="6"/>
  <c r="W1804" i="6"/>
  <c r="X1804" i="6"/>
  <c r="Y1804" i="6"/>
  <c r="Q1804" i="6"/>
  <c r="R1804" i="6"/>
  <c r="P1804" i="6"/>
  <c r="O1804" i="6"/>
  <c r="N1804" i="6"/>
  <c r="M1804" i="6"/>
  <c r="T1803" i="6"/>
  <c r="U1803" i="6"/>
  <c r="V1803" i="6"/>
  <c r="W1803" i="6"/>
  <c r="X1803" i="6"/>
  <c r="Y1803" i="6"/>
  <c r="Q1803" i="6"/>
  <c r="R1803" i="6"/>
  <c r="P1803" i="6"/>
  <c r="O1803" i="6"/>
  <c r="N1803" i="6"/>
  <c r="M1803" i="6"/>
  <c r="T1802" i="6"/>
  <c r="U1802" i="6"/>
  <c r="V1802" i="6"/>
  <c r="W1802" i="6"/>
  <c r="X1802" i="6"/>
  <c r="Y1802" i="6"/>
  <c r="Q1802" i="6"/>
  <c r="R1802" i="6"/>
  <c r="P1802" i="6"/>
  <c r="O1802" i="6"/>
  <c r="N1802" i="6"/>
  <c r="M1802" i="6"/>
  <c r="T1801" i="6"/>
  <c r="U1801" i="6"/>
  <c r="V1801" i="6"/>
  <c r="W1801" i="6"/>
  <c r="X1801" i="6"/>
  <c r="Y1801" i="6"/>
  <c r="Q1801" i="6"/>
  <c r="R1801" i="6"/>
  <c r="P1801" i="6"/>
  <c r="O1801" i="6"/>
  <c r="N1801" i="6"/>
  <c r="M1801" i="6"/>
  <c r="T1800" i="6"/>
  <c r="U1800" i="6"/>
  <c r="V1800" i="6"/>
  <c r="W1800" i="6"/>
  <c r="X1800" i="6"/>
  <c r="Y1800" i="6"/>
  <c r="Q1800" i="6"/>
  <c r="R1800" i="6"/>
  <c r="P1800" i="6"/>
  <c r="O1800" i="6"/>
  <c r="N1800" i="6"/>
  <c r="M1800" i="6"/>
  <c r="Y1799" i="6"/>
  <c r="X1799" i="6"/>
  <c r="W1799" i="6"/>
  <c r="V1799" i="6"/>
  <c r="U1799" i="6"/>
  <c r="T1799" i="6"/>
  <c r="Q1799" i="6"/>
  <c r="R1799" i="6"/>
  <c r="P1799" i="6"/>
  <c r="O1799" i="6"/>
  <c r="N1799" i="6"/>
  <c r="M1799" i="6"/>
  <c r="T1798" i="6"/>
  <c r="U1798" i="6"/>
  <c r="V1798" i="6"/>
  <c r="W1798" i="6"/>
  <c r="X1798" i="6"/>
  <c r="Y1798" i="6"/>
  <c r="Q1798" i="6"/>
  <c r="R1798" i="6"/>
  <c r="P1798" i="6"/>
  <c r="O1798" i="6"/>
  <c r="N1798" i="6"/>
  <c r="M1798" i="6"/>
  <c r="T1797" i="6"/>
  <c r="U1797" i="6"/>
  <c r="V1797" i="6"/>
  <c r="W1797" i="6"/>
  <c r="X1797" i="6"/>
  <c r="Y1797" i="6"/>
  <c r="Q1797" i="6"/>
  <c r="R1797" i="6"/>
  <c r="P1797" i="6"/>
  <c r="O1797" i="6"/>
  <c r="N1797" i="6"/>
  <c r="M1797" i="6"/>
  <c r="T1796" i="6"/>
  <c r="U1796" i="6"/>
  <c r="V1796" i="6"/>
  <c r="W1796" i="6"/>
  <c r="X1796" i="6"/>
  <c r="Y1796" i="6"/>
  <c r="Q1796" i="6"/>
  <c r="R1796" i="6"/>
  <c r="P1796" i="6"/>
  <c r="O1796" i="6"/>
  <c r="N1796" i="6"/>
  <c r="M1796" i="6"/>
  <c r="T1795" i="6"/>
  <c r="U1795" i="6"/>
  <c r="V1795" i="6"/>
  <c r="W1795" i="6"/>
  <c r="X1795" i="6"/>
  <c r="Y1795" i="6"/>
  <c r="Q1795" i="6"/>
  <c r="R1795" i="6"/>
  <c r="P1795" i="6"/>
  <c r="O1795" i="6"/>
  <c r="N1795" i="6"/>
  <c r="M1795" i="6"/>
  <c r="T1794" i="6"/>
  <c r="U1794" i="6"/>
  <c r="V1794" i="6"/>
  <c r="W1794" i="6"/>
  <c r="X1794" i="6"/>
  <c r="Y1794" i="6"/>
  <c r="Q1794" i="6"/>
  <c r="R1794" i="6"/>
  <c r="P1794" i="6"/>
  <c r="O1794" i="6"/>
  <c r="N1794" i="6"/>
  <c r="M1794" i="6"/>
  <c r="T1793" i="6"/>
  <c r="U1793" i="6"/>
  <c r="V1793" i="6"/>
  <c r="W1793" i="6"/>
  <c r="X1793" i="6"/>
  <c r="Y1793" i="6"/>
  <c r="Q1793" i="6"/>
  <c r="R1793" i="6"/>
  <c r="P1793" i="6"/>
  <c r="O1793" i="6"/>
  <c r="N1793" i="6"/>
  <c r="M1793" i="6"/>
  <c r="T1792" i="6"/>
  <c r="U1792" i="6"/>
  <c r="V1792" i="6"/>
  <c r="W1792" i="6"/>
  <c r="X1792" i="6"/>
  <c r="Y1792" i="6"/>
  <c r="Q1792" i="6"/>
  <c r="R1792" i="6"/>
  <c r="P1792" i="6"/>
  <c r="O1792" i="6"/>
  <c r="N1792" i="6"/>
  <c r="M1792" i="6"/>
  <c r="T1791" i="6"/>
  <c r="U1791" i="6"/>
  <c r="V1791" i="6"/>
  <c r="W1791" i="6"/>
  <c r="X1791" i="6"/>
  <c r="Y1791" i="6"/>
  <c r="Q1791" i="6"/>
  <c r="R1791" i="6"/>
  <c r="P1791" i="6"/>
  <c r="O1791" i="6"/>
  <c r="N1791" i="6"/>
  <c r="M1791" i="6"/>
  <c r="T1790" i="6"/>
  <c r="U1790" i="6"/>
  <c r="V1790" i="6"/>
  <c r="W1790" i="6"/>
  <c r="X1790" i="6"/>
  <c r="Y1790" i="6"/>
  <c r="Q1790" i="6"/>
  <c r="R1790" i="6"/>
  <c r="P1790" i="6"/>
  <c r="O1790" i="6"/>
  <c r="N1790" i="6"/>
  <c r="M1790" i="6"/>
  <c r="T1789" i="6"/>
  <c r="U1789" i="6"/>
  <c r="V1789" i="6"/>
  <c r="W1789" i="6"/>
  <c r="X1789" i="6"/>
  <c r="Y1789" i="6"/>
  <c r="Q1789" i="6"/>
  <c r="R1789" i="6"/>
  <c r="P1789" i="6"/>
  <c r="O1789" i="6"/>
  <c r="N1789" i="6"/>
  <c r="M1789" i="6"/>
  <c r="T1788" i="6"/>
  <c r="U1788" i="6"/>
  <c r="V1788" i="6"/>
  <c r="W1788" i="6"/>
  <c r="X1788" i="6"/>
  <c r="Y1788" i="6"/>
  <c r="Q1788" i="6"/>
  <c r="R1788" i="6"/>
  <c r="P1788" i="6"/>
  <c r="O1788" i="6"/>
  <c r="N1788" i="6"/>
  <c r="M1788" i="6"/>
  <c r="T1787" i="6"/>
  <c r="U1787" i="6"/>
  <c r="V1787" i="6"/>
  <c r="W1787" i="6"/>
  <c r="X1787" i="6"/>
  <c r="Y1787" i="6"/>
  <c r="Q1787" i="6"/>
  <c r="R1787" i="6"/>
  <c r="P1787" i="6"/>
  <c r="O1787" i="6"/>
  <c r="N1787" i="6"/>
  <c r="M1787" i="6"/>
  <c r="T1786" i="6"/>
  <c r="U1786" i="6"/>
  <c r="V1786" i="6"/>
  <c r="W1786" i="6"/>
  <c r="X1786" i="6"/>
  <c r="Y1786" i="6"/>
  <c r="Q1786" i="6"/>
  <c r="R1786" i="6"/>
  <c r="P1786" i="6"/>
  <c r="O1786" i="6"/>
  <c r="N1786" i="6"/>
  <c r="M1786" i="6"/>
  <c r="T1785" i="6"/>
  <c r="U1785" i="6"/>
  <c r="V1785" i="6"/>
  <c r="W1785" i="6"/>
  <c r="X1785" i="6"/>
  <c r="Y1785" i="6"/>
  <c r="Q1785" i="6"/>
  <c r="R1785" i="6"/>
  <c r="P1785" i="6"/>
  <c r="O1785" i="6"/>
  <c r="N1785" i="6"/>
  <c r="M1785" i="6"/>
  <c r="T1784" i="6"/>
  <c r="U1784" i="6"/>
  <c r="V1784" i="6"/>
  <c r="W1784" i="6"/>
  <c r="X1784" i="6"/>
  <c r="Y1784" i="6"/>
  <c r="Q1784" i="6"/>
  <c r="R1784" i="6"/>
  <c r="P1784" i="6"/>
  <c r="O1784" i="6"/>
  <c r="N1784" i="6"/>
  <c r="M1784" i="6"/>
  <c r="T1783" i="6"/>
  <c r="U1783" i="6"/>
  <c r="V1783" i="6"/>
  <c r="W1783" i="6"/>
  <c r="X1783" i="6"/>
  <c r="Y1783" i="6"/>
  <c r="Q1783" i="6"/>
  <c r="R1783" i="6"/>
  <c r="P1783" i="6"/>
  <c r="O1783" i="6"/>
  <c r="N1783" i="6"/>
  <c r="M1783" i="6"/>
  <c r="T1782" i="6"/>
  <c r="U1782" i="6"/>
  <c r="V1782" i="6"/>
  <c r="W1782" i="6"/>
  <c r="X1782" i="6"/>
  <c r="Y1782" i="6"/>
  <c r="Q1782" i="6"/>
  <c r="R1782" i="6"/>
  <c r="P1782" i="6"/>
  <c r="O1782" i="6"/>
  <c r="N1782" i="6"/>
  <c r="M1782" i="6"/>
  <c r="T1781" i="6"/>
  <c r="U1781" i="6"/>
  <c r="V1781" i="6"/>
  <c r="W1781" i="6"/>
  <c r="X1781" i="6"/>
  <c r="Y1781" i="6"/>
  <c r="Q1781" i="6"/>
  <c r="R1781" i="6"/>
  <c r="P1781" i="6"/>
  <c r="O1781" i="6"/>
  <c r="N1781" i="6"/>
  <c r="M1781" i="6"/>
  <c r="T1780" i="6"/>
  <c r="U1780" i="6"/>
  <c r="V1780" i="6"/>
  <c r="W1780" i="6"/>
  <c r="X1780" i="6"/>
  <c r="Y1780" i="6"/>
  <c r="Q1780" i="6"/>
  <c r="R1780" i="6"/>
  <c r="P1780" i="6"/>
  <c r="O1780" i="6"/>
  <c r="N1780" i="6"/>
  <c r="M1780" i="6"/>
  <c r="T1779" i="6"/>
  <c r="U1779" i="6"/>
  <c r="V1779" i="6"/>
  <c r="W1779" i="6"/>
  <c r="X1779" i="6"/>
  <c r="Y1779" i="6"/>
  <c r="Q1779" i="6"/>
  <c r="R1779" i="6"/>
  <c r="P1779" i="6"/>
  <c r="O1779" i="6"/>
  <c r="N1779" i="6"/>
  <c r="M1779" i="6"/>
  <c r="T1778" i="6"/>
  <c r="U1778" i="6"/>
  <c r="V1778" i="6"/>
  <c r="W1778" i="6"/>
  <c r="X1778" i="6"/>
  <c r="Y1778" i="6"/>
  <c r="Q1778" i="6"/>
  <c r="R1778" i="6"/>
  <c r="P1778" i="6"/>
  <c r="O1778" i="6"/>
  <c r="N1778" i="6"/>
  <c r="M1778" i="6"/>
  <c r="C1753" i="6"/>
  <c r="T1753" i="6"/>
  <c r="U1753" i="6"/>
  <c r="V1753" i="6"/>
  <c r="W1753" i="6"/>
  <c r="X1753" i="6"/>
  <c r="Y1753" i="6"/>
  <c r="Q1753" i="6"/>
  <c r="R1753" i="6"/>
  <c r="P1753" i="6"/>
  <c r="O1753" i="6"/>
  <c r="N1753" i="6"/>
  <c r="M1753" i="6"/>
  <c r="C1750" i="6"/>
  <c r="T1750" i="6"/>
  <c r="U1750" i="6"/>
  <c r="V1750" i="6"/>
  <c r="W1750" i="6"/>
  <c r="X1750" i="6"/>
  <c r="Y1750" i="6"/>
  <c r="Q1750" i="6"/>
  <c r="R1750" i="6"/>
  <c r="P1750" i="6"/>
  <c r="O1750" i="6"/>
  <c r="N1750" i="6"/>
  <c r="M1750" i="6"/>
  <c r="C1749" i="6"/>
  <c r="T1749" i="6"/>
  <c r="U1749" i="6"/>
  <c r="V1749" i="6"/>
  <c r="W1749" i="6"/>
  <c r="X1749" i="6"/>
  <c r="Y1749" i="6"/>
  <c r="Q1749" i="6"/>
  <c r="R1749" i="6"/>
  <c r="P1749" i="6"/>
  <c r="O1749" i="6"/>
  <c r="N1749" i="6"/>
  <c r="M1749" i="6"/>
  <c r="C1748" i="6"/>
  <c r="T1748" i="6"/>
  <c r="U1748" i="6"/>
  <c r="V1748" i="6"/>
  <c r="W1748" i="6"/>
  <c r="X1748" i="6"/>
  <c r="Y1748" i="6"/>
  <c r="Q1748" i="6"/>
  <c r="R1748" i="6"/>
  <c r="P1748" i="6"/>
  <c r="O1748" i="6"/>
  <c r="N1748" i="6"/>
  <c r="M1748" i="6"/>
  <c r="C1747" i="6"/>
  <c r="T1747" i="6"/>
  <c r="U1747" i="6"/>
  <c r="V1747" i="6"/>
  <c r="W1747" i="6"/>
  <c r="X1747" i="6"/>
  <c r="Y1747" i="6"/>
  <c r="Q1747" i="6"/>
  <c r="R1747" i="6"/>
  <c r="P1747" i="6"/>
  <c r="O1747" i="6"/>
  <c r="N1747" i="6"/>
  <c r="M1747" i="6"/>
  <c r="T1746" i="6"/>
  <c r="U1746" i="6"/>
  <c r="V1746" i="6"/>
  <c r="W1746" i="6"/>
  <c r="X1746" i="6"/>
  <c r="Y1746" i="6"/>
  <c r="Q1746" i="6"/>
  <c r="R1746" i="6"/>
  <c r="P1746" i="6"/>
  <c r="O1746" i="6"/>
  <c r="N1746" i="6"/>
  <c r="M1746" i="6"/>
  <c r="T1745" i="6"/>
  <c r="U1745" i="6"/>
  <c r="V1745" i="6"/>
  <c r="W1745" i="6"/>
  <c r="X1745" i="6"/>
  <c r="Y1745" i="6"/>
  <c r="Q1745" i="6"/>
  <c r="R1745" i="6"/>
  <c r="P1745" i="6"/>
  <c r="O1745" i="6"/>
  <c r="N1745" i="6"/>
  <c r="M1745" i="6"/>
  <c r="T1744" i="6"/>
  <c r="U1744" i="6"/>
  <c r="V1744" i="6"/>
  <c r="W1744" i="6"/>
  <c r="X1744" i="6"/>
  <c r="Y1744" i="6"/>
  <c r="Q1744" i="6"/>
  <c r="R1744" i="6"/>
  <c r="P1744" i="6"/>
  <c r="O1744" i="6"/>
  <c r="N1744" i="6"/>
  <c r="M1744" i="6"/>
  <c r="C1743" i="6"/>
  <c r="T1743" i="6"/>
  <c r="U1743" i="6"/>
  <c r="V1743" i="6"/>
  <c r="W1743" i="6"/>
  <c r="X1743" i="6"/>
  <c r="Y1743" i="6"/>
  <c r="Q1743" i="6"/>
  <c r="R1743" i="6"/>
  <c r="P1743" i="6"/>
  <c r="O1743" i="6"/>
  <c r="N1743" i="6"/>
  <c r="M1743" i="6"/>
  <c r="C1742" i="6"/>
  <c r="T1742" i="6"/>
  <c r="U1742" i="6"/>
  <c r="V1742" i="6"/>
  <c r="W1742" i="6"/>
  <c r="X1742" i="6"/>
  <c r="Y1742" i="6"/>
  <c r="Q1742" i="6"/>
  <c r="R1742" i="6"/>
  <c r="P1742" i="6"/>
  <c r="O1742" i="6"/>
  <c r="N1742" i="6"/>
  <c r="M1742" i="6"/>
  <c r="C1741" i="6"/>
  <c r="T1741" i="6"/>
  <c r="U1741" i="6"/>
  <c r="V1741" i="6"/>
  <c r="W1741" i="6"/>
  <c r="X1741" i="6"/>
  <c r="Y1741" i="6"/>
  <c r="Q1741" i="6"/>
  <c r="R1741" i="6"/>
  <c r="P1741" i="6"/>
  <c r="O1741" i="6"/>
  <c r="N1741" i="6"/>
  <c r="M1741" i="6"/>
  <c r="C1740" i="6"/>
  <c r="T1740" i="6"/>
  <c r="U1740" i="6"/>
  <c r="V1740" i="6"/>
  <c r="W1740" i="6"/>
  <c r="X1740" i="6"/>
  <c r="Y1740" i="6"/>
  <c r="Q1740" i="6"/>
  <c r="R1740" i="6"/>
  <c r="P1740" i="6"/>
  <c r="O1740" i="6"/>
  <c r="N1740" i="6"/>
  <c r="M1740" i="6"/>
  <c r="C1739" i="6"/>
  <c r="T1739" i="6"/>
  <c r="U1739" i="6"/>
  <c r="V1739" i="6"/>
  <c r="W1739" i="6"/>
  <c r="X1739" i="6"/>
  <c r="Y1739" i="6"/>
  <c r="Q1739" i="6"/>
  <c r="R1739" i="6"/>
  <c r="P1739" i="6"/>
  <c r="O1739" i="6"/>
  <c r="N1739" i="6"/>
  <c r="M1739" i="6"/>
  <c r="C1738" i="6"/>
  <c r="T1738" i="6"/>
  <c r="U1738" i="6"/>
  <c r="V1738" i="6"/>
  <c r="W1738" i="6"/>
  <c r="X1738" i="6"/>
  <c r="Y1738" i="6"/>
  <c r="Q1738" i="6"/>
  <c r="R1738" i="6"/>
  <c r="P1738" i="6"/>
  <c r="O1738" i="6"/>
  <c r="N1738" i="6"/>
  <c r="M1738" i="6"/>
  <c r="C1737" i="6"/>
  <c r="T1737" i="6"/>
  <c r="U1737" i="6"/>
  <c r="V1737" i="6"/>
  <c r="W1737" i="6"/>
  <c r="X1737" i="6"/>
  <c r="Y1737" i="6"/>
  <c r="Q1737" i="6"/>
  <c r="R1737" i="6"/>
  <c r="P1737" i="6"/>
  <c r="O1737" i="6"/>
  <c r="N1737" i="6"/>
  <c r="M1737" i="6"/>
  <c r="C1736" i="6"/>
  <c r="T1736" i="6"/>
  <c r="U1736" i="6"/>
  <c r="V1736" i="6"/>
  <c r="W1736" i="6"/>
  <c r="X1736" i="6"/>
  <c r="Y1736" i="6"/>
  <c r="Q1736" i="6"/>
  <c r="R1736" i="6"/>
  <c r="P1736" i="6"/>
  <c r="O1736" i="6"/>
  <c r="N1736" i="6"/>
  <c r="M1736" i="6"/>
  <c r="C1735" i="6"/>
  <c r="T1735" i="6"/>
  <c r="U1735" i="6"/>
  <c r="V1735" i="6"/>
  <c r="W1735" i="6"/>
  <c r="X1735" i="6"/>
  <c r="Y1735" i="6"/>
  <c r="Q1735" i="6"/>
  <c r="R1735" i="6"/>
  <c r="P1735" i="6"/>
  <c r="O1735" i="6"/>
  <c r="N1735" i="6"/>
  <c r="M1735" i="6"/>
  <c r="C1734" i="6"/>
  <c r="T1734" i="6"/>
  <c r="U1734" i="6"/>
  <c r="V1734" i="6"/>
  <c r="W1734" i="6"/>
  <c r="X1734" i="6"/>
  <c r="Y1734" i="6"/>
  <c r="Q1734" i="6"/>
  <c r="R1734" i="6"/>
  <c r="P1734" i="6"/>
  <c r="O1734" i="6"/>
  <c r="N1734" i="6"/>
  <c r="M1734" i="6"/>
  <c r="C1733" i="6"/>
  <c r="T1733" i="6"/>
  <c r="U1733" i="6"/>
  <c r="V1733" i="6"/>
  <c r="W1733" i="6"/>
  <c r="X1733" i="6"/>
  <c r="Y1733" i="6"/>
  <c r="Q1733" i="6"/>
  <c r="R1733" i="6"/>
  <c r="P1733" i="6"/>
  <c r="O1733" i="6"/>
  <c r="N1733" i="6"/>
  <c r="M1733" i="6"/>
  <c r="C1732" i="6"/>
  <c r="T1732" i="6"/>
  <c r="U1732" i="6"/>
  <c r="V1732" i="6"/>
  <c r="W1732" i="6"/>
  <c r="X1732" i="6"/>
  <c r="Y1732" i="6"/>
  <c r="Q1732" i="6"/>
  <c r="R1732" i="6"/>
  <c r="P1732" i="6"/>
  <c r="O1732" i="6"/>
  <c r="N1732" i="6"/>
  <c r="M1732" i="6"/>
  <c r="C1731" i="6"/>
  <c r="T1731" i="6"/>
  <c r="U1731" i="6"/>
  <c r="V1731" i="6"/>
  <c r="W1731" i="6"/>
  <c r="X1731" i="6"/>
  <c r="Y1731" i="6"/>
  <c r="Q1731" i="6"/>
  <c r="R1731" i="6"/>
  <c r="P1731" i="6"/>
  <c r="O1731" i="6"/>
  <c r="N1731" i="6"/>
  <c r="M1731" i="6"/>
  <c r="C1730" i="6"/>
  <c r="T1730" i="6"/>
  <c r="U1730" i="6"/>
  <c r="V1730" i="6"/>
  <c r="W1730" i="6"/>
  <c r="X1730" i="6"/>
  <c r="Y1730" i="6"/>
  <c r="Q1730" i="6"/>
  <c r="R1730" i="6"/>
  <c r="P1730" i="6"/>
  <c r="O1730" i="6"/>
  <c r="N1730" i="6"/>
  <c r="M1730" i="6"/>
  <c r="C1729" i="6"/>
  <c r="T1729" i="6"/>
  <c r="U1729" i="6"/>
  <c r="V1729" i="6"/>
  <c r="W1729" i="6"/>
  <c r="X1729" i="6"/>
  <c r="Y1729" i="6"/>
  <c r="Q1729" i="6"/>
  <c r="R1729" i="6"/>
  <c r="P1729" i="6"/>
  <c r="O1729" i="6"/>
  <c r="N1729" i="6"/>
  <c r="M1729" i="6"/>
  <c r="C1728" i="6"/>
  <c r="T1728" i="6"/>
  <c r="U1728" i="6"/>
  <c r="V1728" i="6"/>
  <c r="W1728" i="6"/>
  <c r="X1728" i="6"/>
  <c r="Y1728" i="6"/>
  <c r="Q1728" i="6"/>
  <c r="R1728" i="6"/>
  <c r="P1728" i="6"/>
  <c r="O1728" i="6"/>
  <c r="N1728" i="6"/>
  <c r="M1728" i="6"/>
  <c r="C1727" i="6"/>
  <c r="T1727" i="6"/>
  <c r="U1727" i="6"/>
  <c r="V1727" i="6"/>
  <c r="W1727" i="6"/>
  <c r="X1727" i="6"/>
  <c r="Y1727" i="6"/>
  <c r="Q1727" i="6"/>
  <c r="R1727" i="6"/>
  <c r="P1727" i="6"/>
  <c r="O1727" i="6"/>
  <c r="N1727" i="6"/>
  <c r="M1727" i="6"/>
  <c r="C1726" i="6"/>
  <c r="T1726" i="6"/>
  <c r="U1726" i="6"/>
  <c r="V1726" i="6"/>
  <c r="W1726" i="6"/>
  <c r="X1726" i="6"/>
  <c r="Y1726" i="6"/>
  <c r="Q1726" i="6"/>
  <c r="R1726" i="6"/>
  <c r="P1726" i="6"/>
  <c r="O1726" i="6"/>
  <c r="N1726" i="6"/>
  <c r="M1726" i="6"/>
  <c r="C1725" i="6"/>
  <c r="T1725" i="6"/>
  <c r="U1725" i="6"/>
  <c r="V1725" i="6"/>
  <c r="W1725" i="6"/>
  <c r="X1725" i="6"/>
  <c r="Y1725" i="6"/>
  <c r="Q1725" i="6"/>
  <c r="R1725" i="6"/>
  <c r="P1725" i="6"/>
  <c r="O1725" i="6"/>
  <c r="N1725" i="6"/>
  <c r="M1725" i="6"/>
  <c r="C1724" i="6"/>
  <c r="T1724" i="6"/>
  <c r="U1724" i="6"/>
  <c r="V1724" i="6"/>
  <c r="W1724" i="6"/>
  <c r="X1724" i="6"/>
  <c r="Y1724" i="6"/>
  <c r="Q1724" i="6"/>
  <c r="R1724" i="6"/>
  <c r="P1724" i="6"/>
  <c r="O1724" i="6"/>
  <c r="N1724" i="6"/>
  <c r="M1724" i="6"/>
  <c r="C1723" i="6"/>
  <c r="T1723" i="6"/>
  <c r="U1723" i="6"/>
  <c r="V1723" i="6"/>
  <c r="W1723" i="6"/>
  <c r="X1723" i="6"/>
  <c r="Y1723" i="6"/>
  <c r="Q1723" i="6"/>
  <c r="R1723" i="6"/>
  <c r="P1723" i="6"/>
  <c r="O1723" i="6"/>
  <c r="N1723" i="6"/>
  <c r="M1723" i="6"/>
  <c r="C1722" i="6"/>
  <c r="T1722" i="6"/>
  <c r="U1722" i="6"/>
  <c r="V1722" i="6"/>
  <c r="W1722" i="6"/>
  <c r="X1722" i="6"/>
  <c r="Y1722" i="6"/>
  <c r="Q1722" i="6"/>
  <c r="R1722" i="6"/>
  <c r="P1722" i="6"/>
  <c r="O1722" i="6"/>
  <c r="N1722" i="6"/>
  <c r="M1722" i="6"/>
  <c r="C1721" i="6"/>
  <c r="T1721" i="6"/>
  <c r="U1721" i="6"/>
  <c r="V1721" i="6"/>
  <c r="W1721" i="6"/>
  <c r="X1721" i="6"/>
  <c r="Y1721" i="6"/>
  <c r="Q1721" i="6"/>
  <c r="R1721" i="6"/>
  <c r="P1721" i="6"/>
  <c r="O1721" i="6"/>
  <c r="N1721" i="6"/>
  <c r="M1721" i="6"/>
  <c r="C1720" i="6"/>
  <c r="T1720" i="6"/>
  <c r="U1720" i="6"/>
  <c r="V1720" i="6"/>
  <c r="W1720" i="6"/>
  <c r="X1720" i="6"/>
  <c r="Y1720" i="6"/>
  <c r="Q1720" i="6"/>
  <c r="R1720" i="6"/>
  <c r="P1720" i="6"/>
  <c r="O1720" i="6"/>
  <c r="N1720" i="6"/>
  <c r="M1720" i="6"/>
  <c r="C1853" i="6"/>
  <c r="T1853" i="6"/>
  <c r="U1853" i="6"/>
  <c r="V1853" i="6"/>
  <c r="W1853" i="6"/>
  <c r="X1853" i="6"/>
  <c r="Y1853" i="6"/>
  <c r="C1852" i="6"/>
  <c r="T1852" i="6"/>
  <c r="U1852" i="6"/>
  <c r="V1852" i="6"/>
  <c r="W1852" i="6"/>
  <c r="X1852" i="6"/>
  <c r="Y1852" i="6"/>
  <c r="C1851" i="6"/>
  <c r="T1851" i="6"/>
  <c r="U1851" i="6"/>
  <c r="V1851" i="6"/>
  <c r="W1851" i="6"/>
  <c r="X1851" i="6"/>
  <c r="Y1851" i="6"/>
  <c r="C1850" i="6"/>
  <c r="T1850" i="6"/>
  <c r="U1850" i="6"/>
  <c r="V1850" i="6"/>
  <c r="W1850" i="6"/>
  <c r="X1850" i="6"/>
  <c r="Y1850" i="6"/>
  <c r="C1849" i="6"/>
  <c r="T1849" i="6"/>
  <c r="U1849" i="6"/>
  <c r="V1849" i="6"/>
  <c r="W1849" i="6"/>
  <c r="X1849" i="6"/>
  <c r="Y1849" i="6"/>
  <c r="C1848" i="6"/>
  <c r="T1848" i="6"/>
  <c r="U1848" i="6"/>
  <c r="V1848" i="6"/>
  <c r="W1848" i="6"/>
  <c r="X1848" i="6"/>
  <c r="Y1848" i="6"/>
  <c r="C1847" i="6"/>
  <c r="T1847" i="6"/>
  <c r="U1847" i="6"/>
  <c r="V1847" i="6"/>
  <c r="W1847" i="6"/>
  <c r="X1847" i="6"/>
  <c r="Y1847" i="6"/>
  <c r="C1846" i="6"/>
  <c r="T1846" i="6"/>
  <c r="U1846" i="6"/>
  <c r="V1846" i="6"/>
  <c r="W1846" i="6"/>
  <c r="X1846" i="6"/>
  <c r="Y1846" i="6"/>
  <c r="C1845" i="6"/>
  <c r="T1845" i="6"/>
  <c r="U1845" i="6"/>
  <c r="V1845" i="6"/>
  <c r="W1845" i="6"/>
  <c r="X1845" i="6"/>
  <c r="Y1845" i="6"/>
  <c r="C1844" i="6"/>
  <c r="T1844" i="6"/>
  <c r="U1844" i="6"/>
  <c r="V1844" i="6"/>
  <c r="W1844" i="6"/>
  <c r="X1844" i="6"/>
  <c r="Y1844" i="6"/>
  <c r="T1840" i="6"/>
  <c r="U1840" i="6"/>
  <c r="V1840" i="6"/>
  <c r="W1840" i="6"/>
  <c r="X1840" i="6"/>
  <c r="Y1840" i="6"/>
  <c r="T1839" i="6"/>
  <c r="U1839" i="6"/>
  <c r="V1839" i="6"/>
  <c r="W1839" i="6"/>
  <c r="X1839" i="6"/>
  <c r="Y1839" i="6"/>
  <c r="T1838" i="6"/>
  <c r="U1838" i="6"/>
  <c r="V1838" i="6"/>
  <c r="W1838" i="6"/>
  <c r="X1838" i="6"/>
  <c r="Y1838" i="6"/>
  <c r="T1837" i="6"/>
  <c r="U1837" i="6"/>
  <c r="V1837" i="6"/>
  <c r="W1837" i="6"/>
  <c r="X1837" i="6"/>
  <c r="Y1837" i="6"/>
  <c r="AH190" i="6"/>
  <c r="C186" i="6"/>
  <c r="T186" i="6"/>
  <c r="U186" i="6"/>
  <c r="V186" i="6"/>
  <c r="W186" i="6"/>
  <c r="X186" i="6"/>
  <c r="Y186" i="6"/>
  <c r="C190" i="6"/>
  <c r="T190" i="6"/>
  <c r="U190" i="6"/>
  <c r="V190" i="6"/>
  <c r="W190" i="6"/>
  <c r="X190" i="6"/>
  <c r="Y190" i="6"/>
  <c r="C189" i="6"/>
  <c r="T189" i="6"/>
  <c r="U189" i="6"/>
  <c r="V189" i="6"/>
  <c r="W189" i="6"/>
  <c r="X189" i="6"/>
  <c r="Y189" i="6"/>
  <c r="C188" i="6"/>
  <c r="T188" i="6"/>
  <c r="U188" i="6"/>
  <c r="V188" i="6"/>
  <c r="W188" i="6"/>
  <c r="X188" i="6"/>
  <c r="Y188" i="6"/>
  <c r="C187" i="6"/>
  <c r="T187" i="6"/>
  <c r="U187" i="6"/>
  <c r="V187" i="6"/>
  <c r="W187" i="6"/>
  <c r="X187" i="6"/>
  <c r="Y187" i="6"/>
  <c r="C185" i="6"/>
  <c r="T185" i="6"/>
  <c r="U185" i="6"/>
  <c r="V185" i="6"/>
  <c r="W185" i="6"/>
  <c r="X185" i="6"/>
  <c r="Y185" i="6"/>
  <c r="C184" i="6"/>
  <c r="T184" i="6"/>
  <c r="U184" i="6"/>
  <c r="V184" i="6"/>
  <c r="W184" i="6"/>
  <c r="X184" i="6"/>
  <c r="Y184" i="6"/>
  <c r="C183" i="6"/>
  <c r="T183" i="6"/>
  <c r="U183" i="6"/>
  <c r="V183" i="6"/>
  <c r="W183" i="6"/>
  <c r="X183" i="6"/>
  <c r="Y183" i="6"/>
  <c r="C182" i="6"/>
  <c r="T182" i="6"/>
  <c r="U182" i="6"/>
  <c r="V182" i="6"/>
  <c r="W182" i="6"/>
  <c r="X182" i="6"/>
  <c r="Y182" i="6"/>
  <c r="C181" i="6"/>
  <c r="T181" i="6"/>
  <c r="U181" i="6"/>
  <c r="V181" i="6"/>
  <c r="W181" i="6"/>
  <c r="X181" i="6"/>
  <c r="Y181" i="6"/>
  <c r="C15" i="2"/>
  <c r="C48" i="2"/>
  <c r="C37" i="2"/>
  <c r="AD292" i="6"/>
  <c r="Z292" i="6"/>
  <c r="AA292" i="6"/>
  <c r="AB292" i="6"/>
  <c r="AC292" i="6"/>
  <c r="I292" i="6"/>
  <c r="AD443" i="6"/>
  <c r="Z443" i="6"/>
  <c r="AF326" i="6"/>
  <c r="AF327" i="6"/>
  <c r="AE326" i="6"/>
  <c r="AE327" i="6"/>
  <c r="AD326" i="6"/>
  <c r="AD327" i="6"/>
  <c r="AC326" i="6"/>
  <c r="AC327" i="6"/>
  <c r="AA326" i="6"/>
  <c r="AA327" i="6"/>
  <c r="Z326" i="6"/>
  <c r="Z327" i="6"/>
  <c r="BH1294" i="6"/>
  <c r="C1294" i="6"/>
  <c r="T1294" i="6"/>
  <c r="U1294" i="6"/>
  <c r="V1294" i="6"/>
  <c r="W1294" i="6"/>
  <c r="X1294" i="6"/>
  <c r="Y1294" i="6"/>
  <c r="Q1294" i="6"/>
  <c r="R1294" i="6"/>
  <c r="O1294" i="6"/>
  <c r="N1294" i="6"/>
  <c r="M1294" i="6"/>
  <c r="AC443" i="6"/>
  <c r="I443" i="6"/>
  <c r="H12" i="3"/>
  <c r="H14" i="3"/>
  <c r="D245" i="6"/>
  <c r="AD1083" i="6" a="1"/>
  <c r="AD1083" i="6"/>
  <c r="AD1085" i="6" a="1"/>
  <c r="AD1085" i="6"/>
  <c r="AD1078" i="6" a="1"/>
  <c r="AD1079" i="6" a="1"/>
  <c r="AD1080" i="6" a="1"/>
  <c r="AD1081" i="6" a="1"/>
  <c r="AD1082" i="6" a="1"/>
  <c r="AD1084" i="6" a="1"/>
  <c r="AD1086" i="6" a="1"/>
  <c r="AD1087" i="6" a="1"/>
  <c r="AD1088" i="6" a="1"/>
  <c r="AD1089" i="6" a="1"/>
  <c r="AD1090" i="6" a="1"/>
  <c r="AD1091" i="6" a="1"/>
  <c r="AD1092" i="6" a="1"/>
  <c r="AD1093" i="6" a="1"/>
  <c r="AD1094" i="6" a="1"/>
  <c r="AD1095" i="6" a="1"/>
  <c r="AD1096" i="6" a="1"/>
  <c r="AD1097" i="6" a="1"/>
  <c r="AD1098" i="6" a="1"/>
  <c r="AD1099" i="6" a="1"/>
  <c r="AD1100" i="6" a="1"/>
  <c r="AD1101" i="6" a="1"/>
  <c r="AD1102" i="6" a="1"/>
  <c r="AD1103" i="6" a="1"/>
  <c r="AD1104" i="6" a="1"/>
  <c r="AD1105" i="6" a="1"/>
  <c r="AD1106" i="6" a="1"/>
  <c r="AD1107" i="6" a="1"/>
  <c r="AD1108" i="6" a="1"/>
  <c r="AD1078" i="6"/>
  <c r="AD1079" i="6"/>
  <c r="AD1080" i="6"/>
  <c r="AD1081" i="6"/>
  <c r="AD1082" i="6"/>
  <c r="AD1084" i="6"/>
  <c r="AD1086" i="6"/>
  <c r="AD1087" i="6"/>
  <c r="AD1088" i="6"/>
  <c r="AD1089" i="6"/>
  <c r="AD1090" i="6"/>
  <c r="AD1091" i="6"/>
  <c r="AD1092" i="6"/>
  <c r="AD1093" i="6"/>
  <c r="AD1094" i="6"/>
  <c r="AD1095" i="6"/>
  <c r="AD1096" i="6"/>
  <c r="AD1097" i="6"/>
  <c r="AD1098" i="6"/>
  <c r="AD1099" i="6"/>
  <c r="AD1100" i="6"/>
  <c r="AD1101" i="6"/>
  <c r="AD1102" i="6"/>
  <c r="AD1103" i="6"/>
  <c r="AD1104" i="6"/>
  <c r="AD1105" i="6"/>
  <c r="AD1106" i="6"/>
  <c r="AD1107" i="6"/>
  <c r="AD1108" i="6"/>
  <c r="Z1083" i="6" a="1"/>
  <c r="Z1083" i="6"/>
  <c r="Z1085" i="6" a="1"/>
  <c r="Z1085" i="6"/>
  <c r="Z1078" i="6" a="1"/>
  <c r="Z1079" i="6" a="1"/>
  <c r="Z1080" i="6" a="1"/>
  <c r="Z1081" i="6" a="1"/>
  <c r="Z1082" i="6" a="1"/>
  <c r="Z1084" i="6" a="1"/>
  <c r="Z1086" i="6" a="1"/>
  <c r="Z1087" i="6" a="1"/>
  <c r="Z1088" i="6" a="1"/>
  <c r="Z1089" i="6" a="1"/>
  <c r="Z1090" i="6" a="1"/>
  <c r="Z1091" i="6" a="1"/>
  <c r="Z1092" i="6" a="1"/>
  <c r="Z1093" i="6" a="1"/>
  <c r="Z1094" i="6" a="1"/>
  <c r="Z1095" i="6" a="1"/>
  <c r="Z1096" i="6" a="1"/>
  <c r="Z1097" i="6" a="1"/>
  <c r="Z1098" i="6" a="1"/>
  <c r="Z1099" i="6" a="1"/>
  <c r="Z1100" i="6" a="1"/>
  <c r="Z1101" i="6" a="1"/>
  <c r="Z1102" i="6" a="1"/>
  <c r="Z1103" i="6" a="1"/>
  <c r="Z1104" i="6" a="1"/>
  <c r="Z1105" i="6" a="1"/>
  <c r="Z1106" i="6" a="1"/>
  <c r="Z1107" i="6" a="1"/>
  <c r="Z1108" i="6" a="1"/>
  <c r="Z1078" i="6"/>
  <c r="Z1079" i="6"/>
  <c r="Z1080" i="6"/>
  <c r="Z1081" i="6"/>
  <c r="Z1082" i="6"/>
  <c r="Z1084" i="6"/>
  <c r="Z1086" i="6"/>
  <c r="Z1087" i="6"/>
  <c r="Z1088" i="6"/>
  <c r="Z1089" i="6"/>
  <c r="Z1090" i="6"/>
  <c r="Z1091" i="6"/>
  <c r="Z1092" i="6"/>
  <c r="Z1093" i="6"/>
  <c r="Z1094" i="6"/>
  <c r="Z1095" i="6"/>
  <c r="Z1096" i="6"/>
  <c r="Z1097" i="6"/>
  <c r="Z1098" i="6"/>
  <c r="Z1099" i="6"/>
  <c r="Z1100" i="6"/>
  <c r="Z1101" i="6"/>
  <c r="Z1102" i="6"/>
  <c r="Z1103" i="6"/>
  <c r="Z1104" i="6"/>
  <c r="Z1105" i="6"/>
  <c r="Z1106" i="6"/>
  <c r="Z1107" i="6"/>
  <c r="Z1108" i="6"/>
  <c r="AB1083" i="6" a="1"/>
  <c r="AB1083" i="6"/>
  <c r="AB1085" i="6" a="1"/>
  <c r="AB1085" i="6"/>
  <c r="AB1078" i="6" a="1"/>
  <c r="AB1079" i="6" a="1"/>
  <c r="AB1080" i="6" a="1"/>
  <c r="AB1081" i="6" a="1"/>
  <c r="AB1082" i="6" a="1"/>
  <c r="AB1084" i="6" a="1"/>
  <c r="AB1086" i="6" a="1"/>
  <c r="AB1087" i="6" a="1"/>
  <c r="AB1088" i="6" a="1"/>
  <c r="AB1089" i="6" a="1"/>
  <c r="AB1090" i="6" a="1"/>
  <c r="AB1091" i="6" a="1"/>
  <c r="AB1092" i="6" a="1"/>
  <c r="AB1093" i="6" a="1"/>
  <c r="AB1094" i="6" a="1"/>
  <c r="AB1095" i="6" a="1"/>
  <c r="AB1096" i="6" a="1"/>
  <c r="AB1097" i="6" a="1"/>
  <c r="AB1098" i="6" a="1"/>
  <c r="AB1099" i="6" a="1"/>
  <c r="AB1100" i="6" a="1"/>
  <c r="AB1101" i="6" a="1"/>
  <c r="AB1102" i="6" a="1"/>
  <c r="AB1103" i="6" a="1"/>
  <c r="AB1104" i="6" a="1"/>
  <c r="AB1105" i="6" a="1"/>
  <c r="AB1106" i="6" a="1"/>
  <c r="AB1107" i="6" a="1"/>
  <c r="AB1108" i="6" a="1"/>
  <c r="AB1078" i="6"/>
  <c r="AB1079" i="6"/>
  <c r="AB1080" i="6"/>
  <c r="AB1081" i="6"/>
  <c r="AB1082" i="6"/>
  <c r="AB1084" i="6"/>
  <c r="AB1086" i="6"/>
  <c r="AB1087" i="6"/>
  <c r="AB1088" i="6"/>
  <c r="AB1089" i="6"/>
  <c r="AB1090" i="6"/>
  <c r="AB1091" i="6"/>
  <c r="AB1092" i="6"/>
  <c r="AB1093" i="6"/>
  <c r="AB1094" i="6"/>
  <c r="AB1095" i="6"/>
  <c r="AB1096" i="6"/>
  <c r="AB1097" i="6"/>
  <c r="AB1098" i="6"/>
  <c r="AB1099" i="6"/>
  <c r="AB1100" i="6"/>
  <c r="AB1101" i="6"/>
  <c r="AB1102" i="6"/>
  <c r="AB1103" i="6"/>
  <c r="AB1104" i="6"/>
  <c r="AB1105" i="6"/>
  <c r="AB1106" i="6"/>
  <c r="AB1107" i="6"/>
  <c r="AB1108" i="6"/>
  <c r="AC1083" i="6" a="1"/>
  <c r="AC1083" i="6"/>
  <c r="AC1085" i="6" a="1"/>
  <c r="AC1085" i="6"/>
  <c r="AC1078" i="6" a="1"/>
  <c r="AC1079" i="6" a="1"/>
  <c r="AC1080" i="6" a="1"/>
  <c r="AC1081" i="6" a="1"/>
  <c r="AC1082" i="6" a="1"/>
  <c r="AC1084" i="6" a="1"/>
  <c r="AC1086" i="6" a="1"/>
  <c r="AC1087" i="6" a="1"/>
  <c r="AC1088" i="6" a="1"/>
  <c r="AC1089" i="6" a="1"/>
  <c r="AC1090" i="6" a="1"/>
  <c r="AC1091" i="6" a="1"/>
  <c r="AC1092" i="6" a="1"/>
  <c r="AC1093" i="6" a="1"/>
  <c r="AC1094" i="6" a="1"/>
  <c r="AC1095" i="6" a="1"/>
  <c r="AC1096" i="6" a="1"/>
  <c r="AC1097" i="6" a="1"/>
  <c r="AC1098" i="6" a="1"/>
  <c r="AC1099" i="6" a="1"/>
  <c r="AC1100" i="6" a="1"/>
  <c r="AC1101" i="6" a="1"/>
  <c r="AC1102" i="6" a="1"/>
  <c r="AC1103" i="6" a="1"/>
  <c r="AC1104" i="6" a="1"/>
  <c r="AC1105" i="6" a="1"/>
  <c r="AC1106" i="6" a="1"/>
  <c r="AC1107" i="6" a="1"/>
  <c r="AC1108" i="6" a="1"/>
  <c r="AC1078" i="6"/>
  <c r="AC1079" i="6"/>
  <c r="AC1080" i="6"/>
  <c r="AC1081" i="6"/>
  <c r="AC1082" i="6"/>
  <c r="AC1084" i="6"/>
  <c r="AC1086" i="6"/>
  <c r="AC1087" i="6"/>
  <c r="AC1088" i="6"/>
  <c r="AC1089" i="6"/>
  <c r="AC1090" i="6"/>
  <c r="AC1091" i="6"/>
  <c r="AC1092" i="6"/>
  <c r="AC1093" i="6"/>
  <c r="AC1094" i="6"/>
  <c r="AC1095" i="6"/>
  <c r="AC1096" i="6"/>
  <c r="AC1097" i="6"/>
  <c r="AC1098" i="6"/>
  <c r="AC1099" i="6"/>
  <c r="AC1100" i="6"/>
  <c r="AC1101" i="6"/>
  <c r="AC1102" i="6"/>
  <c r="AC1103" i="6"/>
  <c r="AC1104" i="6"/>
  <c r="AC1105" i="6"/>
  <c r="AC1106" i="6"/>
  <c r="AC1107" i="6"/>
  <c r="AC1108" i="6"/>
  <c r="D262" i="6"/>
  <c r="Z1232" i="6" a="1"/>
  <c r="Z1232" i="6"/>
  <c r="Z1234" i="6" a="1"/>
  <c r="Z1234" i="6"/>
  <c r="Z1233" i="6" a="1"/>
  <c r="Z1235" i="6" a="1"/>
  <c r="Z1236" i="6" a="1"/>
  <c r="Z1237" i="6" a="1"/>
  <c r="Z1238" i="6" a="1"/>
  <c r="Z1239" i="6" a="1"/>
  <c r="Z1240" i="6" a="1"/>
  <c r="Z1241" i="6" a="1"/>
  <c r="Z1233" i="6"/>
  <c r="Z1235" i="6"/>
  <c r="Z1236" i="6"/>
  <c r="Z1237" i="6"/>
  <c r="Z1238" i="6"/>
  <c r="Z1239" i="6"/>
  <c r="Z1240" i="6"/>
  <c r="Z1241" i="6"/>
  <c r="AA1232" i="6" a="1"/>
  <c r="AA1232" i="6"/>
  <c r="AA1234" i="6" a="1"/>
  <c r="AA1234" i="6"/>
  <c r="AA1233" i="6" a="1"/>
  <c r="AA1235" i="6" a="1"/>
  <c r="AA1236" i="6" a="1"/>
  <c r="AA1237" i="6" a="1"/>
  <c r="AA1238" i="6" a="1"/>
  <c r="AA1239" i="6" a="1"/>
  <c r="AA1240" i="6" a="1"/>
  <c r="AA1241" i="6" a="1"/>
  <c r="AA1233" i="6"/>
  <c r="AA1235" i="6"/>
  <c r="AA1236" i="6"/>
  <c r="AA1237" i="6"/>
  <c r="AA1238" i="6"/>
  <c r="AA1239" i="6"/>
  <c r="AA1240" i="6"/>
  <c r="AA1241" i="6"/>
  <c r="AB1232" i="6" a="1"/>
  <c r="AB1232" i="6"/>
  <c r="AB1234" i="6" a="1"/>
  <c r="AB1234" i="6"/>
  <c r="AB1233" i="6" a="1"/>
  <c r="AB1235" i="6" a="1"/>
  <c r="AB1236" i="6" a="1"/>
  <c r="AB1237" i="6" a="1"/>
  <c r="AB1238" i="6" a="1"/>
  <c r="AB1239" i="6" a="1"/>
  <c r="AB1240" i="6" a="1"/>
  <c r="AB1241" i="6" a="1"/>
  <c r="AB1233" i="6"/>
  <c r="AB1235" i="6"/>
  <c r="AB1236" i="6"/>
  <c r="AB1237" i="6"/>
  <c r="AB1238" i="6"/>
  <c r="AB1239" i="6"/>
  <c r="AB1240" i="6"/>
  <c r="AB1241" i="6"/>
  <c r="AC1232" i="6" a="1"/>
  <c r="AC1232" i="6"/>
  <c r="AC1234" i="6" a="1"/>
  <c r="AC1234" i="6"/>
  <c r="AC1233" i="6" a="1"/>
  <c r="AC1235" i="6" a="1"/>
  <c r="AC1236" i="6" a="1"/>
  <c r="AC1237" i="6" a="1"/>
  <c r="AC1238" i="6" a="1"/>
  <c r="AC1239" i="6" a="1"/>
  <c r="AC1240" i="6" a="1"/>
  <c r="AC1241" i="6" a="1"/>
  <c r="AC1233" i="6"/>
  <c r="AC1235" i="6"/>
  <c r="AC1236" i="6"/>
  <c r="AC1237" i="6"/>
  <c r="AC1238" i="6"/>
  <c r="AC1239" i="6"/>
  <c r="AC1240" i="6"/>
  <c r="AC1241" i="6"/>
  <c r="AD1232" i="6" a="1"/>
  <c r="AD1232" i="6"/>
  <c r="AD1234" i="6" a="1"/>
  <c r="AD1234" i="6"/>
  <c r="AD1233" i="6" a="1"/>
  <c r="AD1235" i="6" a="1"/>
  <c r="AD1236" i="6" a="1"/>
  <c r="AD1237" i="6" a="1"/>
  <c r="AD1238" i="6" a="1"/>
  <c r="AD1239" i="6" a="1"/>
  <c r="AD1240" i="6" a="1"/>
  <c r="AD1241" i="6" a="1"/>
  <c r="AD1233" i="6"/>
  <c r="AD1235" i="6"/>
  <c r="AD1236" i="6"/>
  <c r="AD1237" i="6"/>
  <c r="AD1238" i="6"/>
  <c r="AD1239" i="6"/>
  <c r="AD1240" i="6"/>
  <c r="AD1241" i="6"/>
  <c r="AE1232" i="6" a="1"/>
  <c r="AE1232" i="6"/>
  <c r="AE1234" i="6" a="1"/>
  <c r="AE1234" i="6"/>
  <c r="AE1233" i="6" a="1"/>
  <c r="AE1235" i="6" a="1"/>
  <c r="AE1236" i="6" a="1"/>
  <c r="AE1237" i="6" a="1"/>
  <c r="AE1238" i="6" a="1"/>
  <c r="AE1239" i="6" a="1"/>
  <c r="AE1240" i="6" a="1"/>
  <c r="AE1241" i="6" a="1"/>
  <c r="AE1233" i="6"/>
  <c r="AE1235" i="6"/>
  <c r="AE1236" i="6"/>
  <c r="AE1237" i="6"/>
  <c r="AE1238" i="6"/>
  <c r="AE1239" i="6"/>
  <c r="AE1240" i="6"/>
  <c r="AE1241" i="6"/>
  <c r="AF1232" i="6" a="1"/>
  <c r="AF1232" i="6"/>
  <c r="AF1234" i="6" a="1"/>
  <c r="AF1234" i="6"/>
  <c r="AF1233" i="6" a="1"/>
  <c r="AF1235" i="6" a="1"/>
  <c r="AF1236" i="6" a="1"/>
  <c r="AF1237" i="6" a="1"/>
  <c r="AF1238" i="6" a="1"/>
  <c r="AF1239" i="6" a="1"/>
  <c r="AF1240" i="6" a="1"/>
  <c r="AF1241" i="6" a="1"/>
  <c r="AF1233" i="6"/>
  <c r="AF1235" i="6"/>
  <c r="AF1236" i="6"/>
  <c r="AF1237" i="6"/>
  <c r="AF1238" i="6"/>
  <c r="AF1239" i="6"/>
  <c r="AF1240" i="6"/>
  <c r="AF1241" i="6"/>
  <c r="AG1232" i="6" a="1"/>
  <c r="AG1232" i="6"/>
  <c r="AG1234" i="6" a="1"/>
  <c r="AG1234" i="6"/>
  <c r="AG1233" i="6" a="1"/>
  <c r="AG1235" i="6" a="1"/>
  <c r="AG1236" i="6" a="1"/>
  <c r="AG1237" i="6" a="1"/>
  <c r="AG1238" i="6" a="1"/>
  <c r="AG1239" i="6" a="1"/>
  <c r="AG1240" i="6" a="1"/>
  <c r="AG1241" i="6" a="1"/>
  <c r="AG1233" i="6"/>
  <c r="AG1235" i="6"/>
  <c r="AG1236" i="6"/>
  <c r="AG1237" i="6"/>
  <c r="AG1238" i="6"/>
  <c r="AG1239" i="6"/>
  <c r="AG1240" i="6"/>
  <c r="AG1241" i="6"/>
  <c r="AH1232" i="6" a="1"/>
  <c r="AH1232" i="6"/>
  <c r="AH1234" i="6" a="1"/>
  <c r="AH1234" i="6"/>
  <c r="AH1233" i="6" a="1"/>
  <c r="AH1235" i="6" a="1"/>
  <c r="AH1236" i="6" a="1"/>
  <c r="AH1237" i="6" a="1"/>
  <c r="AH1238" i="6" a="1"/>
  <c r="AH1239" i="6" a="1"/>
  <c r="AH1240" i="6" a="1"/>
  <c r="AH1241" i="6" a="1"/>
  <c r="AH1233" i="6"/>
  <c r="AH1235" i="6"/>
  <c r="AH1236" i="6"/>
  <c r="AH1237" i="6"/>
  <c r="AH1238" i="6"/>
  <c r="AH1239" i="6"/>
  <c r="AH1240" i="6"/>
  <c r="AH1241" i="6"/>
  <c r="AJ1232" i="6" a="1"/>
  <c r="AJ1232" i="6"/>
  <c r="AJ1234" i="6" a="1"/>
  <c r="AJ1234" i="6"/>
  <c r="AJ1233" i="6" a="1"/>
  <c r="AJ1235" i="6" a="1"/>
  <c r="AJ1236" i="6" a="1"/>
  <c r="AJ1237" i="6" a="1"/>
  <c r="AJ1238" i="6" a="1"/>
  <c r="AJ1239" i="6" a="1"/>
  <c r="AJ1240" i="6" a="1"/>
  <c r="AJ1241" i="6" a="1"/>
  <c r="AJ1233" i="6"/>
  <c r="AJ1235" i="6"/>
  <c r="AJ1236" i="6"/>
  <c r="AJ1237" i="6"/>
  <c r="AJ1238" i="6"/>
  <c r="AJ1239" i="6"/>
  <c r="AJ1240" i="6"/>
  <c r="AJ1241" i="6"/>
  <c r="AA1048" i="5"/>
  <c r="AA1049" i="5"/>
  <c r="AA1050" i="5"/>
  <c r="AA1051" i="5"/>
  <c r="AA1052" i="5"/>
  <c r="AA1053" i="5"/>
  <c r="AA1054" i="5"/>
  <c r="AA1055" i="5"/>
  <c r="AA1056" i="5"/>
  <c r="AA1057" i="5"/>
  <c r="AA1058" i="5"/>
  <c r="AA1059" i="5"/>
  <c r="AA1060" i="5"/>
  <c r="AA1061" i="5"/>
  <c r="AA1062" i="5"/>
  <c r="AA1063" i="5"/>
  <c r="AA1064" i="5"/>
  <c r="AA1065" i="5"/>
  <c r="AA1066" i="5"/>
  <c r="AA1067" i="5"/>
  <c r="AA1068" i="5"/>
  <c r="AA1069" i="5"/>
  <c r="AA1070" i="5"/>
  <c r="AA1071" i="5"/>
  <c r="AA1072" i="5"/>
  <c r="AA1073" i="5"/>
  <c r="AA1074" i="5"/>
  <c r="AA1075" i="5"/>
  <c r="AA1076" i="5"/>
  <c r="AA1077" i="5"/>
  <c r="AA1078" i="5"/>
  <c r="AA1079" i="5"/>
  <c r="AA1080" i="5"/>
  <c r="AA1081" i="5"/>
  <c r="AA1082" i="5"/>
  <c r="AA1083" i="5"/>
  <c r="AA1084" i="5"/>
  <c r="AA1085" i="5"/>
  <c r="AA1086" i="5"/>
  <c r="AA1087" i="5"/>
  <c r="AA1088" i="5"/>
  <c r="AA1089" i="5"/>
  <c r="AA1090" i="5"/>
  <c r="AA1091" i="5"/>
  <c r="AA1092" i="5"/>
  <c r="AA1093" i="5"/>
  <c r="AA1094" i="5"/>
  <c r="AA1095" i="5"/>
  <c r="AA1096" i="5"/>
  <c r="AA1097" i="5"/>
  <c r="AA1098" i="5"/>
  <c r="AA1099" i="5"/>
  <c r="AA1100" i="5"/>
  <c r="AA1101" i="5"/>
  <c r="AA1102" i="5"/>
  <c r="AA1103" i="5"/>
  <c r="AA1104" i="5"/>
  <c r="AA1105" i="5"/>
  <c r="AA1106" i="5"/>
  <c r="AA1107" i="5"/>
  <c r="AA1108" i="5"/>
  <c r="AA1109" i="5"/>
  <c r="AA1110" i="5"/>
  <c r="AA1111" i="5"/>
  <c r="AA1112" i="5"/>
  <c r="AA1113" i="5"/>
  <c r="AA1114" i="5"/>
  <c r="AA1115" i="5"/>
  <c r="AA1116" i="5"/>
  <c r="AA1117" i="5"/>
  <c r="AA1118" i="5"/>
  <c r="AA1119" i="5"/>
  <c r="AA1120" i="5"/>
  <c r="AA1121" i="5"/>
  <c r="AA1122" i="5"/>
  <c r="AA1123" i="5"/>
  <c r="AA1124" i="5"/>
  <c r="AA1125" i="5"/>
  <c r="AA1126" i="5"/>
  <c r="AA1127" i="5"/>
  <c r="AA1128" i="5"/>
  <c r="AA1129" i="5"/>
  <c r="AA1130" i="5"/>
  <c r="AA1131" i="5"/>
  <c r="AA1132" i="5"/>
  <c r="AA1133" i="5"/>
  <c r="AA1134" i="5"/>
  <c r="AA1135" i="5"/>
  <c r="AA1136" i="5"/>
  <c r="AA1137" i="5"/>
  <c r="AA1139" i="5"/>
  <c r="AA1140" i="5"/>
  <c r="AA1141" i="5"/>
  <c r="AA1142" i="5"/>
  <c r="AA1143" i="5"/>
  <c r="AA1144" i="5"/>
  <c r="AA1145" i="5"/>
  <c r="AA1146" i="5"/>
  <c r="AA1147" i="5"/>
  <c r="AA1148" i="5"/>
  <c r="AA1149" i="5"/>
  <c r="AA1150" i="5"/>
  <c r="AA1151" i="5"/>
  <c r="AA1152" i="5"/>
  <c r="AA1153" i="5"/>
  <c r="AA1154" i="5"/>
  <c r="AA1155" i="5"/>
  <c r="AA1156" i="5"/>
  <c r="AA1157" i="5"/>
  <c r="AA1158" i="5"/>
  <c r="AA1159" i="5"/>
  <c r="AA1160" i="5"/>
  <c r="AA1161" i="5"/>
  <c r="AA1162" i="5"/>
  <c r="AA1163" i="5"/>
  <c r="AA1164" i="5"/>
  <c r="AA1165" i="5"/>
  <c r="AA1166" i="5"/>
  <c r="AA1167" i="5"/>
  <c r="AA1168" i="5"/>
  <c r="AA1169" i="5"/>
  <c r="AA1170" i="5"/>
  <c r="AA1171" i="5"/>
  <c r="AA1172" i="5"/>
  <c r="AA1173" i="5"/>
  <c r="AA1174" i="5"/>
  <c r="AA1175" i="5"/>
  <c r="AA1176" i="5"/>
  <c r="AA1177" i="5"/>
  <c r="AA1178" i="5"/>
  <c r="AA1179" i="5"/>
  <c r="AA1180" i="5"/>
  <c r="AA1181" i="5"/>
  <c r="AA1182" i="5"/>
  <c r="AA1183" i="5"/>
  <c r="AA1184" i="5"/>
  <c r="AA1185" i="5"/>
  <c r="AA1186" i="5"/>
  <c r="AA1187" i="5"/>
  <c r="AA1188" i="5"/>
  <c r="AA1189" i="5"/>
  <c r="AA1190" i="5"/>
  <c r="AA1191" i="5"/>
  <c r="AA1192" i="5"/>
  <c r="AA1193" i="5"/>
  <c r="AA1194" i="5"/>
  <c r="AA1195" i="5"/>
  <c r="AA1196" i="5"/>
  <c r="AA1197" i="5"/>
  <c r="AA1198" i="5"/>
  <c r="AA1199" i="5"/>
  <c r="AA1200" i="5"/>
  <c r="AA1201" i="5"/>
  <c r="AA1202" i="5"/>
  <c r="AA1203" i="5"/>
  <c r="AA1204" i="5"/>
  <c r="AA1205" i="5"/>
  <c r="AA1206" i="5"/>
  <c r="AA1207" i="5"/>
  <c r="AA1208" i="5"/>
  <c r="AA1209" i="5"/>
  <c r="AA1210" i="5"/>
  <c r="AA1211" i="5"/>
  <c r="AA1212" i="5"/>
  <c r="AA1213" i="5"/>
  <c r="AA1214" i="5"/>
  <c r="AA1215" i="5"/>
  <c r="AA1216" i="5"/>
  <c r="AA1217" i="5"/>
  <c r="AA1218" i="5"/>
  <c r="AA1219" i="5"/>
  <c r="AA1220" i="5"/>
  <c r="AA1221" i="5"/>
  <c r="AA1222" i="5"/>
  <c r="AA1223" i="5"/>
  <c r="AA1224" i="5"/>
  <c r="AA1225" i="5"/>
  <c r="AA1226" i="5"/>
  <c r="AA1227" i="5"/>
  <c r="AA1228" i="5"/>
  <c r="AA1229" i="5"/>
  <c r="AA1230" i="5"/>
  <c r="AA1231" i="5"/>
  <c r="AA1232" i="5"/>
  <c r="AA1233" i="5"/>
  <c r="AA1234" i="5"/>
  <c r="AA1235" i="5"/>
  <c r="AA1236" i="5"/>
  <c r="AA1237" i="5"/>
  <c r="AA1238" i="5"/>
  <c r="AA1239" i="5"/>
  <c r="AA1240" i="5"/>
  <c r="AA1241" i="5"/>
  <c r="AA1242" i="5"/>
  <c r="AA1243" i="5"/>
  <c r="AA1244" i="5"/>
  <c r="AA1245" i="5"/>
  <c r="AA1246" i="5"/>
  <c r="AA1247" i="5"/>
  <c r="AA1248" i="5"/>
  <c r="AA1249" i="5"/>
  <c r="AA1250" i="5"/>
  <c r="AA1251" i="5"/>
  <c r="AA1252" i="5"/>
  <c r="AA1253" i="5"/>
  <c r="AA1254" i="5"/>
  <c r="AA1255" i="5"/>
  <c r="AA1256" i="5"/>
  <c r="AA1257" i="5"/>
  <c r="AA1258" i="5"/>
  <c r="AA1259" i="5"/>
  <c r="AA1260" i="5"/>
  <c r="AA1261" i="5"/>
  <c r="AA1262" i="5"/>
  <c r="AA1263" i="5"/>
  <c r="AA1264" i="5"/>
  <c r="AA1265" i="5"/>
  <c r="AA1266" i="5"/>
  <c r="AA1267" i="5"/>
  <c r="AA1268" i="5"/>
  <c r="AA1269" i="5"/>
  <c r="AA1270" i="5"/>
  <c r="AA1271" i="5"/>
  <c r="AA1272" i="5"/>
  <c r="AA1273" i="5"/>
  <c r="AA1274" i="5"/>
  <c r="AA1275" i="5"/>
  <c r="AA1276" i="5"/>
  <c r="AA1277" i="5"/>
  <c r="AA1278" i="5"/>
  <c r="AA1279" i="5"/>
  <c r="AA1280" i="5"/>
  <c r="AA1281" i="5"/>
  <c r="AA1282" i="5"/>
  <c r="AA1283" i="5"/>
  <c r="AA1284" i="5"/>
  <c r="AA1285" i="5"/>
  <c r="AA1286" i="5"/>
  <c r="AA1287" i="5"/>
  <c r="AA1288" i="5"/>
  <c r="AK1232" i="6" a="1"/>
  <c r="AK1232" i="6"/>
  <c r="AK1234" i="6" a="1"/>
  <c r="AK1234" i="6"/>
  <c r="AK1233" i="6" a="1"/>
  <c r="AK1235" i="6" a="1"/>
  <c r="AK1236" i="6" a="1"/>
  <c r="AK1237" i="6" a="1"/>
  <c r="AK1238" i="6" a="1"/>
  <c r="AK1239" i="6" a="1"/>
  <c r="AK1240" i="6" a="1"/>
  <c r="AK1241" i="6" a="1"/>
  <c r="AK1233" i="6"/>
  <c r="AK1235" i="6"/>
  <c r="AK1236" i="6"/>
  <c r="AK1237" i="6"/>
  <c r="AK1238" i="6"/>
  <c r="AK1239" i="6"/>
  <c r="AK1240" i="6"/>
  <c r="AK1241" i="6"/>
  <c r="AL1232" i="6" a="1"/>
  <c r="AL1232" i="6"/>
  <c r="AL1234" i="6" a="1"/>
  <c r="AL1234" i="6"/>
  <c r="AL1233" i="6" a="1"/>
  <c r="AL1235" i="6" a="1"/>
  <c r="AL1236" i="6" a="1"/>
  <c r="AL1237" i="6" a="1"/>
  <c r="AL1238" i="6" a="1"/>
  <c r="AL1239" i="6" a="1"/>
  <c r="AL1240" i="6" a="1"/>
  <c r="AL1241" i="6" a="1"/>
  <c r="AL1233" i="6"/>
  <c r="AL1235" i="6"/>
  <c r="AL1236" i="6"/>
  <c r="AL1237" i="6"/>
  <c r="AL1238" i="6"/>
  <c r="AL1239" i="6"/>
  <c r="AL1240" i="6"/>
  <c r="AL1241" i="6"/>
  <c r="AM1232" i="6" a="1"/>
  <c r="AM1232" i="6"/>
  <c r="AM1234" i="6" a="1"/>
  <c r="AM1234" i="6"/>
  <c r="AM1233" i="6" a="1"/>
  <c r="AM1235" i="6" a="1"/>
  <c r="AM1236" i="6" a="1"/>
  <c r="AM1237" i="6" a="1"/>
  <c r="AM1238" i="6" a="1"/>
  <c r="AM1239" i="6" a="1"/>
  <c r="AM1240" i="6" a="1"/>
  <c r="AM1241" i="6" a="1"/>
  <c r="AM1233" i="6"/>
  <c r="AM1235" i="6"/>
  <c r="AM1236" i="6"/>
  <c r="AM1237" i="6"/>
  <c r="AM1238" i="6"/>
  <c r="AM1239" i="6"/>
  <c r="AM1240" i="6"/>
  <c r="AM1241" i="6"/>
  <c r="AN1232" i="6" a="1"/>
  <c r="AN1232" i="6"/>
  <c r="AN1234" i="6" a="1"/>
  <c r="AN1234" i="6"/>
  <c r="AN1233" i="6" a="1"/>
  <c r="AN1235" i="6" a="1"/>
  <c r="AN1236" i="6" a="1"/>
  <c r="AN1237" i="6" a="1"/>
  <c r="AN1238" i="6" a="1"/>
  <c r="AN1239" i="6" a="1"/>
  <c r="AN1240" i="6" a="1"/>
  <c r="AN1241" i="6" a="1"/>
  <c r="AN1233" i="6"/>
  <c r="AN1235" i="6"/>
  <c r="AN1236" i="6"/>
  <c r="AN1237" i="6"/>
  <c r="AN1238" i="6"/>
  <c r="AN1239" i="6"/>
  <c r="AN1240" i="6"/>
  <c r="AN1241" i="6"/>
  <c r="AO1232" i="6" a="1"/>
  <c r="AO1232" i="6"/>
  <c r="AO1234" i="6" a="1"/>
  <c r="AO1234" i="6"/>
  <c r="AO1233" i="6" a="1"/>
  <c r="AO1235" i="6" a="1"/>
  <c r="AO1236" i="6" a="1"/>
  <c r="AO1237" i="6" a="1"/>
  <c r="AO1238" i="6" a="1"/>
  <c r="AO1239" i="6" a="1"/>
  <c r="AO1240" i="6" a="1"/>
  <c r="AO1241" i="6" a="1"/>
  <c r="AO1233" i="6"/>
  <c r="AO1235" i="6"/>
  <c r="AO1236" i="6"/>
  <c r="AO1237" i="6"/>
  <c r="AO1238" i="6"/>
  <c r="AO1239" i="6"/>
  <c r="AO1240" i="6"/>
  <c r="AO1241" i="6"/>
  <c r="AP1232" i="6" a="1"/>
  <c r="AP1232" i="6"/>
  <c r="AP1234" i="6" a="1"/>
  <c r="AP1234" i="6"/>
  <c r="AP1233" i="6" a="1"/>
  <c r="AP1235" i="6" a="1"/>
  <c r="AP1236" i="6" a="1"/>
  <c r="AP1237" i="6" a="1"/>
  <c r="AP1238" i="6" a="1"/>
  <c r="AP1239" i="6" a="1"/>
  <c r="AP1240" i="6" a="1"/>
  <c r="AP1241" i="6" a="1"/>
  <c r="AP1233" i="6"/>
  <c r="AP1235" i="6"/>
  <c r="AP1236" i="6"/>
  <c r="AP1237" i="6"/>
  <c r="AP1238" i="6"/>
  <c r="AP1239" i="6"/>
  <c r="AP1240" i="6"/>
  <c r="AP1241" i="6"/>
  <c r="D398" i="6"/>
  <c r="H32" i="3"/>
  <c r="H35" i="3"/>
  <c r="D502" i="6"/>
  <c r="D515" i="6"/>
  <c r="H40" i="3"/>
  <c r="C34" i="2"/>
  <c r="AN234" i="6"/>
  <c r="AL234" i="6"/>
  <c r="AH234" i="6"/>
  <c r="C1135" i="6"/>
  <c r="T1135" i="6"/>
  <c r="U1135" i="6"/>
  <c r="V1135" i="6"/>
  <c r="W1135" i="6"/>
  <c r="X1135" i="6"/>
  <c r="Y1135" i="6"/>
  <c r="Q1135" i="6"/>
  <c r="R1135" i="6"/>
  <c r="C1134" i="6"/>
  <c r="T1134" i="6"/>
  <c r="U1134" i="6"/>
  <c r="V1134" i="6"/>
  <c r="W1134" i="6"/>
  <c r="X1134" i="6"/>
  <c r="Y1134" i="6"/>
  <c r="Q1134" i="6"/>
  <c r="R1134" i="6"/>
  <c r="C1133" i="6"/>
  <c r="T1133" i="6"/>
  <c r="U1133" i="6"/>
  <c r="V1133" i="6"/>
  <c r="W1133" i="6"/>
  <c r="X1133" i="6"/>
  <c r="Y1133" i="6"/>
  <c r="Q1133" i="6"/>
  <c r="R1133" i="6"/>
  <c r="C1132" i="6"/>
  <c r="T1132" i="6"/>
  <c r="U1132" i="6"/>
  <c r="V1132" i="6"/>
  <c r="W1132" i="6"/>
  <c r="X1132" i="6"/>
  <c r="Y1132" i="6"/>
  <c r="Q1132" i="6"/>
  <c r="R1132" i="6"/>
  <c r="C1131" i="6"/>
  <c r="T1131" i="6"/>
  <c r="U1131" i="6"/>
  <c r="V1131" i="6"/>
  <c r="W1131" i="6"/>
  <c r="X1131" i="6"/>
  <c r="Y1131" i="6"/>
  <c r="Q1131" i="6"/>
  <c r="R1131" i="6"/>
  <c r="C1130" i="6"/>
  <c r="T1130" i="6"/>
  <c r="U1130" i="6"/>
  <c r="V1130" i="6"/>
  <c r="W1130" i="6"/>
  <c r="X1130" i="6"/>
  <c r="Y1130" i="6"/>
  <c r="Q1130" i="6"/>
  <c r="R1130" i="6"/>
  <c r="C1129" i="6"/>
  <c r="T1129" i="6"/>
  <c r="U1129" i="6"/>
  <c r="V1129" i="6"/>
  <c r="W1129" i="6"/>
  <c r="X1129" i="6"/>
  <c r="Y1129" i="6"/>
  <c r="Q1129" i="6"/>
  <c r="R1129" i="6"/>
  <c r="C1128" i="6"/>
  <c r="T1128" i="6"/>
  <c r="U1128" i="6"/>
  <c r="V1128" i="6"/>
  <c r="W1128" i="6"/>
  <c r="X1128" i="6"/>
  <c r="Y1128" i="6"/>
  <c r="Q1128" i="6"/>
  <c r="R1128" i="6"/>
  <c r="C1127" i="6"/>
  <c r="T1127" i="6"/>
  <c r="U1127" i="6"/>
  <c r="V1127" i="6"/>
  <c r="W1127" i="6"/>
  <c r="X1127" i="6"/>
  <c r="Y1127" i="6"/>
  <c r="Q1127" i="6"/>
  <c r="R1127" i="6"/>
  <c r="C1126" i="6"/>
  <c r="T1126" i="6"/>
  <c r="U1126" i="6"/>
  <c r="V1126" i="6"/>
  <c r="W1126" i="6"/>
  <c r="X1126" i="6"/>
  <c r="Y1126" i="6"/>
  <c r="Q1126" i="6"/>
  <c r="R1126" i="6"/>
  <c r="C1125" i="6"/>
  <c r="T1125" i="6"/>
  <c r="U1125" i="6"/>
  <c r="V1125" i="6"/>
  <c r="W1125" i="6"/>
  <c r="X1125" i="6"/>
  <c r="Y1125" i="6"/>
  <c r="Q1125" i="6"/>
  <c r="R1125" i="6"/>
  <c r="C1124" i="6"/>
  <c r="T1124" i="6"/>
  <c r="U1124" i="6"/>
  <c r="V1124" i="6"/>
  <c r="W1124" i="6"/>
  <c r="X1124" i="6"/>
  <c r="Y1124" i="6"/>
  <c r="Q1124" i="6"/>
  <c r="R1124" i="6"/>
  <c r="C1123" i="6"/>
  <c r="T1123" i="6"/>
  <c r="U1123" i="6"/>
  <c r="V1123" i="6"/>
  <c r="W1123" i="6"/>
  <c r="X1123" i="6"/>
  <c r="Y1123" i="6"/>
  <c r="Q1123" i="6"/>
  <c r="R1123" i="6"/>
  <c r="C1122" i="6"/>
  <c r="T1122" i="6"/>
  <c r="U1122" i="6"/>
  <c r="V1122" i="6"/>
  <c r="W1122" i="6"/>
  <c r="X1122" i="6"/>
  <c r="Y1122" i="6"/>
  <c r="Q1122" i="6"/>
  <c r="R1122" i="6"/>
  <c r="C1121" i="6"/>
  <c r="T1121" i="6"/>
  <c r="U1121" i="6"/>
  <c r="V1121" i="6"/>
  <c r="W1121" i="6"/>
  <c r="X1121" i="6"/>
  <c r="Y1121" i="6"/>
  <c r="Q1121" i="6"/>
  <c r="R1121" i="6"/>
  <c r="C1120" i="6"/>
  <c r="T1120" i="6"/>
  <c r="U1120" i="6"/>
  <c r="V1120" i="6"/>
  <c r="W1120" i="6"/>
  <c r="X1120" i="6"/>
  <c r="Y1120" i="6"/>
  <c r="Q1120" i="6"/>
  <c r="R1120" i="6"/>
  <c r="C1119" i="6"/>
  <c r="T1119" i="6"/>
  <c r="U1119" i="6"/>
  <c r="V1119" i="6"/>
  <c r="W1119" i="6"/>
  <c r="X1119" i="6"/>
  <c r="Y1119" i="6"/>
  <c r="Q1119" i="6"/>
  <c r="R1119" i="6"/>
  <c r="C1118" i="6"/>
  <c r="T1118" i="6"/>
  <c r="U1118" i="6"/>
  <c r="V1118" i="6"/>
  <c r="W1118" i="6"/>
  <c r="X1118" i="6"/>
  <c r="Y1118" i="6"/>
  <c r="Q1118" i="6"/>
  <c r="R1118" i="6"/>
  <c r="C1117" i="6"/>
  <c r="T1117" i="6"/>
  <c r="U1117" i="6"/>
  <c r="V1117" i="6"/>
  <c r="W1117" i="6"/>
  <c r="X1117" i="6"/>
  <c r="Y1117" i="6"/>
  <c r="Q1117" i="6"/>
  <c r="R1117" i="6"/>
  <c r="C1116" i="6"/>
  <c r="T1116" i="6"/>
  <c r="U1116" i="6"/>
  <c r="V1116" i="6"/>
  <c r="W1116" i="6"/>
  <c r="X1116" i="6"/>
  <c r="Y1116" i="6"/>
  <c r="Q1116" i="6"/>
  <c r="R1116" i="6"/>
  <c r="C1115" i="6"/>
  <c r="T1115" i="6"/>
  <c r="U1115" i="6"/>
  <c r="V1115" i="6"/>
  <c r="W1115" i="6"/>
  <c r="X1115" i="6"/>
  <c r="Y1115" i="6"/>
  <c r="Q1115" i="6"/>
  <c r="R1115" i="6"/>
  <c r="T1114" i="6"/>
  <c r="U1114" i="6"/>
  <c r="V1114" i="6"/>
  <c r="W1114" i="6"/>
  <c r="X1114" i="6"/>
  <c r="Y1114" i="6"/>
  <c r="Q1114" i="6"/>
  <c r="R1114" i="6"/>
  <c r="T1113" i="6"/>
  <c r="U1113" i="6"/>
  <c r="V1113" i="6"/>
  <c r="W1113" i="6"/>
  <c r="X1113" i="6"/>
  <c r="Y1113" i="6"/>
  <c r="Q1113" i="6"/>
  <c r="R1113" i="6"/>
  <c r="T1112" i="6"/>
  <c r="U1112" i="6"/>
  <c r="V1112" i="6"/>
  <c r="W1112" i="6"/>
  <c r="X1112" i="6"/>
  <c r="Y1112" i="6"/>
  <c r="Q1112" i="6"/>
  <c r="R1112" i="6"/>
  <c r="T1111" i="6"/>
  <c r="U1111" i="6"/>
  <c r="V1111" i="6"/>
  <c r="W1111" i="6"/>
  <c r="X1111" i="6"/>
  <c r="Y1111" i="6"/>
  <c r="Q1111" i="6"/>
  <c r="R1111" i="6"/>
  <c r="C21" i="2"/>
  <c r="C38" i="2"/>
  <c r="C993" i="6"/>
  <c r="Y993" i="6"/>
  <c r="X993" i="6"/>
  <c r="W993" i="6"/>
  <c r="V993" i="6"/>
  <c r="U993" i="6"/>
  <c r="T993" i="6"/>
  <c r="C992" i="6"/>
  <c r="Y992" i="6"/>
  <c r="X992" i="6"/>
  <c r="W992" i="6"/>
  <c r="V992" i="6"/>
  <c r="U992" i="6"/>
  <c r="T992" i="6"/>
  <c r="C991" i="6"/>
  <c r="Y991" i="6"/>
  <c r="X991" i="6"/>
  <c r="W991" i="6"/>
  <c r="V991" i="6"/>
  <c r="U991" i="6"/>
  <c r="T991" i="6"/>
  <c r="C990" i="6"/>
  <c r="Y990" i="6"/>
  <c r="X990" i="6"/>
  <c r="W990" i="6"/>
  <c r="V990" i="6"/>
  <c r="U990" i="6"/>
  <c r="T990" i="6"/>
  <c r="C989" i="6"/>
  <c r="T989" i="6"/>
  <c r="U989" i="6"/>
  <c r="V989" i="6"/>
  <c r="W989" i="6"/>
  <c r="X989" i="6"/>
  <c r="Y989" i="6"/>
  <c r="C988" i="6"/>
  <c r="T988" i="6"/>
  <c r="U988" i="6"/>
  <c r="V988" i="6"/>
  <c r="W988" i="6"/>
  <c r="X988" i="6"/>
  <c r="Y988" i="6"/>
  <c r="C987" i="6"/>
  <c r="Y987" i="6"/>
  <c r="X987" i="6"/>
  <c r="W987" i="6"/>
  <c r="V987" i="6"/>
  <c r="U987" i="6"/>
  <c r="T987" i="6"/>
  <c r="C986" i="6"/>
  <c r="Y986" i="6"/>
  <c r="X986" i="6"/>
  <c r="W986" i="6"/>
  <c r="V986" i="6"/>
  <c r="U986" i="6"/>
  <c r="T986" i="6"/>
  <c r="C985" i="6"/>
  <c r="T985" i="6"/>
  <c r="U985" i="6"/>
  <c r="V985" i="6"/>
  <c r="W985" i="6"/>
  <c r="X985" i="6"/>
  <c r="Y985" i="6"/>
  <c r="C984" i="6"/>
  <c r="T984" i="6"/>
  <c r="U984" i="6"/>
  <c r="V984" i="6"/>
  <c r="W984" i="6"/>
  <c r="X984" i="6"/>
  <c r="Y984" i="6"/>
  <c r="C983" i="6"/>
  <c r="T983" i="6"/>
  <c r="U983" i="6"/>
  <c r="V983" i="6"/>
  <c r="W983" i="6"/>
  <c r="X983" i="6"/>
  <c r="Y983" i="6"/>
  <c r="C982" i="6"/>
  <c r="Y982" i="6"/>
  <c r="X982" i="6"/>
  <c r="W982" i="6"/>
  <c r="V982" i="6"/>
  <c r="U982" i="6"/>
  <c r="T982" i="6"/>
  <c r="C981" i="6"/>
  <c r="Y981" i="6"/>
  <c r="X981" i="6"/>
  <c r="W981" i="6"/>
  <c r="V981" i="6"/>
  <c r="U981" i="6"/>
  <c r="T981" i="6"/>
  <c r="C980" i="6"/>
  <c r="Y980" i="6"/>
  <c r="X980" i="6"/>
  <c r="W980" i="6"/>
  <c r="V980" i="6"/>
  <c r="U980" i="6"/>
  <c r="T980" i="6"/>
  <c r="C979" i="6"/>
  <c r="Y979" i="6"/>
  <c r="X979" i="6"/>
  <c r="W979" i="6"/>
  <c r="V979" i="6"/>
  <c r="U979" i="6"/>
  <c r="T979" i="6"/>
  <c r="C978" i="6"/>
  <c r="Y978" i="6"/>
  <c r="X978" i="6"/>
  <c r="W978" i="6"/>
  <c r="V978" i="6"/>
  <c r="U978" i="6"/>
  <c r="T978" i="6"/>
  <c r="C977" i="6"/>
  <c r="Y977" i="6"/>
  <c r="X977" i="6"/>
  <c r="W977" i="6"/>
  <c r="V977" i="6"/>
  <c r="U977" i="6"/>
  <c r="T977" i="6"/>
  <c r="C976" i="6"/>
  <c r="Y976" i="6"/>
  <c r="X976" i="6"/>
  <c r="W976" i="6"/>
  <c r="V976" i="6"/>
  <c r="U976" i="6"/>
  <c r="T976" i="6"/>
  <c r="C973" i="6"/>
  <c r="Y973" i="6"/>
  <c r="X973" i="6"/>
  <c r="W973" i="6"/>
  <c r="V973" i="6"/>
  <c r="U973" i="6"/>
  <c r="T973" i="6"/>
  <c r="C972" i="6"/>
  <c r="Y972" i="6"/>
  <c r="X972" i="6"/>
  <c r="W972" i="6"/>
  <c r="V972" i="6"/>
  <c r="U972" i="6"/>
  <c r="T972" i="6"/>
  <c r="C971" i="6"/>
  <c r="T971" i="6"/>
  <c r="U971" i="6"/>
  <c r="V971" i="6"/>
  <c r="W971" i="6"/>
  <c r="X971" i="6"/>
  <c r="Y971" i="6"/>
  <c r="C970" i="6"/>
  <c r="T970" i="6"/>
  <c r="U970" i="6"/>
  <c r="V970" i="6"/>
  <c r="W970" i="6"/>
  <c r="X970" i="6"/>
  <c r="Y970" i="6"/>
  <c r="C969" i="6"/>
  <c r="T969" i="6"/>
  <c r="U969" i="6"/>
  <c r="V969" i="6"/>
  <c r="W969" i="6"/>
  <c r="X969" i="6"/>
  <c r="Y969" i="6"/>
  <c r="C968" i="6"/>
  <c r="T968" i="6"/>
  <c r="U968" i="6"/>
  <c r="V968" i="6"/>
  <c r="W968" i="6"/>
  <c r="X968" i="6"/>
  <c r="Y968" i="6"/>
  <c r="C967" i="6"/>
  <c r="T967" i="6"/>
  <c r="U967" i="6"/>
  <c r="V967" i="6"/>
  <c r="W967" i="6"/>
  <c r="X967" i="6"/>
  <c r="Y967" i="6"/>
  <c r="C966" i="6"/>
  <c r="T966" i="6"/>
  <c r="U966" i="6"/>
  <c r="V966" i="6"/>
  <c r="W966" i="6"/>
  <c r="X966" i="6"/>
  <c r="Y966" i="6"/>
  <c r="C965" i="6"/>
  <c r="T965" i="6"/>
  <c r="U965" i="6"/>
  <c r="V965" i="6"/>
  <c r="W965" i="6"/>
  <c r="X965" i="6"/>
  <c r="Y965" i="6"/>
  <c r="C964" i="6"/>
  <c r="T964" i="6"/>
  <c r="U964" i="6"/>
  <c r="V964" i="6"/>
  <c r="W964" i="6"/>
  <c r="X964" i="6"/>
  <c r="Y964" i="6"/>
  <c r="C963" i="6"/>
  <c r="Y963" i="6"/>
  <c r="X963" i="6"/>
  <c r="W963" i="6"/>
  <c r="V963" i="6"/>
  <c r="U963" i="6"/>
  <c r="T963" i="6"/>
  <c r="C962" i="6"/>
  <c r="Y962" i="6"/>
  <c r="X962" i="6"/>
  <c r="W962" i="6"/>
  <c r="V962" i="6"/>
  <c r="U962" i="6"/>
  <c r="T962" i="6"/>
  <c r="C961" i="6"/>
  <c r="Y961" i="6"/>
  <c r="X961" i="6"/>
  <c r="W961" i="6"/>
  <c r="V961" i="6"/>
  <c r="U961" i="6"/>
  <c r="T961" i="6"/>
  <c r="C960" i="6"/>
  <c r="Y960" i="6"/>
  <c r="X960" i="6"/>
  <c r="W960" i="6"/>
  <c r="V960" i="6"/>
  <c r="U960" i="6"/>
  <c r="T960" i="6"/>
  <c r="C959" i="6"/>
  <c r="Y959" i="6"/>
  <c r="X959" i="6"/>
  <c r="W959" i="6"/>
  <c r="V959" i="6"/>
  <c r="U959" i="6"/>
  <c r="T959" i="6"/>
  <c r="C958" i="6"/>
  <c r="Y958" i="6"/>
  <c r="X958" i="6"/>
  <c r="W958" i="6"/>
  <c r="V958" i="6"/>
  <c r="U958" i="6"/>
  <c r="T958" i="6"/>
  <c r="C957" i="6"/>
  <c r="T957" i="6"/>
  <c r="U957" i="6"/>
  <c r="V957" i="6"/>
  <c r="W957" i="6"/>
  <c r="X957" i="6"/>
  <c r="Y957" i="6"/>
  <c r="C956" i="6"/>
  <c r="T956" i="6"/>
  <c r="U956" i="6"/>
  <c r="V956" i="6"/>
  <c r="W956" i="6"/>
  <c r="X956" i="6"/>
  <c r="Y956" i="6"/>
  <c r="C955" i="6"/>
  <c r="T955" i="6"/>
  <c r="U955" i="6"/>
  <c r="V955" i="6"/>
  <c r="W955" i="6"/>
  <c r="X955" i="6"/>
  <c r="Y955" i="6"/>
  <c r="C954" i="6"/>
  <c r="T954" i="6"/>
  <c r="U954" i="6"/>
  <c r="V954" i="6"/>
  <c r="W954" i="6"/>
  <c r="X954" i="6"/>
  <c r="Y954" i="6"/>
  <c r="C953" i="6"/>
  <c r="Y953" i="6"/>
  <c r="X953" i="6"/>
  <c r="W953" i="6"/>
  <c r="V953" i="6"/>
  <c r="U953" i="6"/>
  <c r="T953" i="6"/>
  <c r="C952" i="6"/>
  <c r="Y952" i="6"/>
  <c r="X952" i="6"/>
  <c r="W952" i="6"/>
  <c r="V952" i="6"/>
  <c r="U952" i="6"/>
  <c r="T952" i="6"/>
  <c r="C951" i="6"/>
  <c r="Y951" i="6"/>
  <c r="X951" i="6"/>
  <c r="W951" i="6"/>
  <c r="V951" i="6"/>
  <c r="U951" i="6"/>
  <c r="T951" i="6"/>
  <c r="C950" i="6"/>
  <c r="Y950" i="6"/>
  <c r="X950" i="6"/>
  <c r="W950" i="6"/>
  <c r="V950" i="6"/>
  <c r="U950" i="6"/>
  <c r="T950" i="6"/>
  <c r="C949" i="6"/>
  <c r="Y949" i="6"/>
  <c r="X949" i="6"/>
  <c r="W949" i="6"/>
  <c r="V949" i="6"/>
  <c r="U949" i="6"/>
  <c r="T949" i="6"/>
  <c r="C948" i="6"/>
  <c r="Y948" i="6"/>
  <c r="X948" i="6"/>
  <c r="W948" i="6"/>
  <c r="V948" i="6"/>
  <c r="U948" i="6"/>
  <c r="T948" i="6"/>
  <c r="C947" i="6"/>
  <c r="T947" i="6"/>
  <c r="U947" i="6"/>
  <c r="V947" i="6"/>
  <c r="W947" i="6"/>
  <c r="X947" i="6"/>
  <c r="Y947" i="6"/>
  <c r="C946" i="6"/>
  <c r="T946" i="6"/>
  <c r="U946" i="6"/>
  <c r="V946" i="6"/>
  <c r="W946" i="6"/>
  <c r="X946" i="6"/>
  <c r="Y946" i="6"/>
  <c r="C945" i="6"/>
  <c r="Y945" i="6"/>
  <c r="X945" i="6"/>
  <c r="W945" i="6"/>
  <c r="V945" i="6"/>
  <c r="U945" i="6"/>
  <c r="T945" i="6"/>
  <c r="C944" i="6"/>
  <c r="Y944" i="6"/>
  <c r="X944" i="6"/>
  <c r="W944" i="6"/>
  <c r="V944" i="6"/>
  <c r="U944" i="6"/>
  <c r="T944" i="6"/>
  <c r="C943" i="6"/>
  <c r="Y943" i="6"/>
  <c r="X943" i="6"/>
  <c r="W943" i="6"/>
  <c r="V943" i="6"/>
  <c r="U943" i="6"/>
  <c r="T943" i="6"/>
  <c r="C942" i="6"/>
  <c r="Y942" i="6"/>
  <c r="X942" i="6"/>
  <c r="W942" i="6"/>
  <c r="V942" i="6"/>
  <c r="U942" i="6"/>
  <c r="T942" i="6"/>
  <c r="C941" i="6"/>
  <c r="Y941" i="6"/>
  <c r="X941" i="6"/>
  <c r="W941" i="6"/>
  <c r="V941" i="6"/>
  <c r="U941" i="6"/>
  <c r="T941" i="6"/>
  <c r="C940" i="6"/>
  <c r="Y940" i="6"/>
  <c r="X940" i="6"/>
  <c r="W940" i="6"/>
  <c r="V940" i="6"/>
  <c r="U940" i="6"/>
  <c r="T940" i="6"/>
  <c r="C939" i="6"/>
  <c r="Y939" i="6"/>
  <c r="X939" i="6"/>
  <c r="W939" i="6"/>
  <c r="V939" i="6"/>
  <c r="U939" i="6"/>
  <c r="T939" i="6"/>
  <c r="C938" i="6"/>
  <c r="Y938" i="6"/>
  <c r="X938" i="6"/>
  <c r="W938" i="6"/>
  <c r="V938" i="6"/>
  <c r="U938" i="6"/>
  <c r="T938" i="6"/>
  <c r="C937" i="6"/>
  <c r="Y937" i="6"/>
  <c r="X937" i="6"/>
  <c r="W937" i="6"/>
  <c r="V937" i="6"/>
  <c r="U937" i="6"/>
  <c r="T937" i="6"/>
  <c r="C936" i="6"/>
  <c r="Y936" i="6"/>
  <c r="X936" i="6"/>
  <c r="W936" i="6"/>
  <c r="V936" i="6"/>
  <c r="U936" i="6"/>
  <c r="T936" i="6"/>
  <c r="C935" i="6"/>
  <c r="Y935" i="6"/>
  <c r="X935" i="6"/>
  <c r="W935" i="6"/>
  <c r="V935" i="6"/>
  <c r="U935" i="6"/>
  <c r="T935" i="6"/>
  <c r="C934" i="6"/>
  <c r="Y934" i="6"/>
  <c r="X934" i="6"/>
  <c r="W934" i="6"/>
  <c r="V934" i="6"/>
  <c r="U934" i="6"/>
  <c r="T934" i="6"/>
  <c r="C933" i="6"/>
  <c r="Y933" i="6"/>
  <c r="X933" i="6"/>
  <c r="W933" i="6"/>
  <c r="V933" i="6"/>
  <c r="U933" i="6"/>
  <c r="T933" i="6"/>
  <c r="C932" i="6"/>
  <c r="Y932" i="6"/>
  <c r="X932" i="6"/>
  <c r="W932" i="6"/>
  <c r="V932" i="6"/>
  <c r="U932" i="6"/>
  <c r="T932" i="6"/>
  <c r="C931" i="6"/>
  <c r="Y931" i="6"/>
  <c r="X931" i="6"/>
  <c r="W931" i="6"/>
  <c r="V931" i="6"/>
  <c r="U931" i="6"/>
  <c r="T931" i="6"/>
  <c r="C930" i="6"/>
  <c r="Y930" i="6"/>
  <c r="X930" i="6"/>
  <c r="W930" i="6"/>
  <c r="V930" i="6"/>
  <c r="U930" i="6"/>
  <c r="T930" i="6"/>
  <c r="C929" i="6"/>
  <c r="Y929" i="6"/>
  <c r="X929" i="6"/>
  <c r="W929" i="6"/>
  <c r="V929" i="6"/>
  <c r="U929" i="6"/>
  <c r="T929" i="6"/>
  <c r="C928" i="6"/>
  <c r="Y928" i="6"/>
  <c r="X928" i="6"/>
  <c r="W928" i="6"/>
  <c r="V928" i="6"/>
  <c r="U928" i="6"/>
  <c r="T928" i="6"/>
  <c r="C927" i="6"/>
  <c r="Y927" i="6"/>
  <c r="X927" i="6"/>
  <c r="W927" i="6"/>
  <c r="V927" i="6"/>
  <c r="U927" i="6"/>
  <c r="T927" i="6"/>
  <c r="C926" i="6"/>
  <c r="Y926" i="6"/>
  <c r="X926" i="6"/>
  <c r="W926" i="6"/>
  <c r="V926" i="6"/>
  <c r="U926" i="6"/>
  <c r="T926" i="6"/>
  <c r="C925" i="6"/>
  <c r="Y925" i="6"/>
  <c r="X925" i="6"/>
  <c r="W925" i="6"/>
  <c r="V925" i="6"/>
  <c r="U925" i="6"/>
  <c r="T925" i="6"/>
  <c r="C924" i="6"/>
  <c r="Y924" i="6"/>
  <c r="X924" i="6"/>
  <c r="W924" i="6"/>
  <c r="V924" i="6"/>
  <c r="U924" i="6"/>
  <c r="T924" i="6"/>
  <c r="C923" i="6"/>
  <c r="Y923" i="6"/>
  <c r="X923" i="6"/>
  <c r="W923" i="6"/>
  <c r="V923" i="6"/>
  <c r="U923" i="6"/>
  <c r="T923" i="6"/>
  <c r="C922" i="6"/>
  <c r="Y922" i="6"/>
  <c r="X922" i="6"/>
  <c r="W922" i="6"/>
  <c r="V922" i="6"/>
  <c r="U922" i="6"/>
  <c r="T922" i="6"/>
  <c r="C921" i="6"/>
  <c r="Y921" i="6"/>
  <c r="X921" i="6"/>
  <c r="W921" i="6"/>
  <c r="V921" i="6"/>
  <c r="U921" i="6"/>
  <c r="T921" i="6"/>
  <c r="C920" i="6"/>
  <c r="Y920" i="6"/>
  <c r="X920" i="6"/>
  <c r="W920" i="6"/>
  <c r="V920" i="6"/>
  <c r="U920" i="6"/>
  <c r="T920" i="6"/>
  <c r="C919" i="6"/>
  <c r="Y919" i="6"/>
  <c r="X919" i="6"/>
  <c r="W919" i="6"/>
  <c r="V919" i="6"/>
  <c r="U919" i="6"/>
  <c r="T919" i="6"/>
  <c r="C918" i="6"/>
  <c r="T918" i="6"/>
  <c r="U918" i="6"/>
  <c r="V918" i="6"/>
  <c r="W918" i="6"/>
  <c r="X918" i="6"/>
  <c r="Y918" i="6"/>
  <c r="C917" i="6"/>
  <c r="T917" i="6"/>
  <c r="U917" i="6"/>
  <c r="V917" i="6"/>
  <c r="W917" i="6"/>
  <c r="X917" i="6"/>
  <c r="Y917" i="6"/>
  <c r="N40" i="3"/>
  <c r="G62" i="3"/>
  <c r="G68" i="3"/>
  <c r="D14" i="6"/>
  <c r="F48" i="3"/>
  <c r="F53" i="3"/>
  <c r="F54" i="3"/>
  <c r="AI454" i="6"/>
  <c r="AH454" i="6"/>
  <c r="AG454" i="6"/>
  <c r="AF454" i="6"/>
  <c r="AJ430" i="6"/>
  <c r="AI430" i="6"/>
  <c r="AJ429" i="6"/>
  <c r="AI429" i="6"/>
  <c r="I54" i="3"/>
  <c r="H54" i="3"/>
  <c r="G54" i="3"/>
  <c r="D54" i="3"/>
  <c r="H53" i="3"/>
  <c r="G53" i="3"/>
  <c r="G51" i="3"/>
  <c r="D51" i="3"/>
  <c r="G50" i="3"/>
  <c r="H48" i="3"/>
  <c r="G48" i="3"/>
  <c r="D40" i="3"/>
  <c r="I58" i="3"/>
  <c r="G35" i="3"/>
  <c r="F35" i="3"/>
  <c r="G32" i="3"/>
  <c r="D32" i="3"/>
  <c r="G14" i="3"/>
  <c r="F14" i="3"/>
  <c r="G12" i="3"/>
  <c r="D12" i="3"/>
  <c r="AD31" i="6"/>
  <c r="AB31" i="6"/>
  <c r="AC31" i="6"/>
  <c r="AE202" i="6"/>
  <c r="AD202" i="6"/>
  <c r="AC202" i="6"/>
  <c r="AB202" i="6"/>
  <c r="AA202" i="6"/>
  <c r="Z202" i="6"/>
  <c r="AQ454" i="6"/>
  <c r="AP454" i="6"/>
  <c r="AO454" i="6"/>
  <c r="AN454" i="6"/>
  <c r="AL454" i="6"/>
  <c r="AE454" i="6"/>
  <c r="AD454" i="6"/>
  <c r="AC454" i="6"/>
  <c r="AB454" i="6"/>
  <c r="AA454" i="6"/>
  <c r="Z454" i="6"/>
  <c r="AM430" i="6"/>
  <c r="AD430" i="6"/>
  <c r="AC430" i="6"/>
  <c r="AB430" i="6"/>
  <c r="AA430" i="6"/>
  <c r="Z430" i="6"/>
  <c r="AM429" i="6"/>
  <c r="AD429" i="6"/>
  <c r="AC429" i="6"/>
  <c r="AB429" i="6"/>
  <c r="AA429" i="6"/>
  <c r="Z429" i="6"/>
  <c r="AD1075" i="6" a="1"/>
  <c r="AD1075" i="6"/>
  <c r="AC1075" i="6" a="1"/>
  <c r="AC1075" i="6"/>
  <c r="AB1075" i="6" a="1"/>
  <c r="AB1075" i="6"/>
  <c r="AA1075" i="6" a="1"/>
  <c r="AA1075" i="6"/>
  <c r="Z1075" i="6" a="1"/>
  <c r="Z1075" i="6"/>
  <c r="AD1074" i="6" a="1"/>
  <c r="AD1074" i="6"/>
  <c r="AC1074" i="6" a="1"/>
  <c r="AC1074" i="6"/>
  <c r="AB1074" i="6" a="1"/>
  <c r="AB1074" i="6"/>
  <c r="AA1074" i="6" a="1"/>
  <c r="AA1074" i="6"/>
  <c r="Z1074" i="6" a="1"/>
  <c r="Z1074" i="6"/>
  <c r="AL224" i="6"/>
  <c r="AH224" i="6"/>
  <c r="AF224" i="6"/>
  <c r="AE224" i="6"/>
  <c r="Z224" i="6"/>
  <c r="AB297" i="6"/>
  <c r="AC297" i="6"/>
  <c r="AD297" i="6"/>
  <c r="AE297" i="6"/>
  <c r="CD532" i="6"/>
  <c r="AL532" i="6"/>
  <c r="AC2522" i="4"/>
  <c r="AC2526" i="4"/>
  <c r="AC2530" i="4"/>
  <c r="AC2532" i="4"/>
  <c r="AC2523" i="4"/>
  <c r="AC2524" i="4"/>
  <c r="AC2525" i="4"/>
  <c r="AC2527" i="4"/>
  <c r="AC2528" i="4"/>
  <c r="AC2529" i="4"/>
  <c r="AC2531" i="4"/>
  <c r="AC2533" i="4"/>
  <c r="AC2534" i="4"/>
  <c r="AC2535" i="4"/>
  <c r="AC2536" i="4"/>
  <c r="AC2537" i="4"/>
  <c r="AC2538" i="4"/>
  <c r="AC2539" i="4"/>
  <c r="AC2540" i="4"/>
  <c r="AC2541" i="4"/>
  <c r="AC2542" i="4"/>
  <c r="AC2543" i="4"/>
  <c r="AC2544" i="4"/>
  <c r="AC2545" i="4"/>
  <c r="AC2546" i="4"/>
  <c r="AC2547" i="4"/>
  <c r="AC2548" i="4"/>
  <c r="AC2549" i="4"/>
  <c r="AC2550" i="4"/>
  <c r="AC2551" i="4"/>
  <c r="AC2552" i="4"/>
  <c r="AC2553" i="4"/>
  <c r="AC2554" i="4"/>
  <c r="AC2555" i="4"/>
  <c r="AC2556" i="4"/>
  <c r="AC2557" i="4"/>
  <c r="AC2558" i="4"/>
  <c r="AC2559" i="4"/>
  <c r="AC2560" i="4"/>
  <c r="AC2561" i="4"/>
  <c r="AC2562" i="4"/>
  <c r="AC2563" i="4"/>
  <c r="AC2564" i="4"/>
  <c r="AC2565" i="4"/>
  <c r="AC2566" i="4"/>
  <c r="AC2567" i="4"/>
  <c r="AC2568" i="4"/>
  <c r="AC2569" i="4"/>
  <c r="AC2570" i="4"/>
  <c r="AC2571" i="4"/>
  <c r="AC2572" i="4"/>
  <c r="AC2573" i="4"/>
  <c r="AC2574" i="4"/>
  <c r="AC2575" i="4"/>
  <c r="AC2576" i="4"/>
  <c r="AK529" i="6"/>
  <c r="AK530" i="6"/>
  <c r="AK531" i="6"/>
  <c r="AK532" i="6"/>
  <c r="AH532" i="6"/>
  <c r="AG532" i="6"/>
  <c r="AF532" i="6"/>
  <c r="AE532" i="6"/>
  <c r="Z532" i="6"/>
  <c r="AC2577" i="4"/>
  <c r="AV40" i="3"/>
  <c r="BJ40" i="3"/>
  <c r="C40" i="3"/>
  <c r="AA40" i="3"/>
  <c r="AC40" i="3"/>
  <c r="AE40" i="3"/>
  <c r="AG40" i="3"/>
  <c r="AI40" i="3"/>
  <c r="AK40" i="3"/>
  <c r="AM40" i="3"/>
  <c r="AO40" i="3"/>
  <c r="AQ40" i="3"/>
  <c r="AS40" i="3"/>
  <c r="AU40" i="3"/>
  <c r="AW40" i="3"/>
  <c r="AY40" i="3"/>
  <c r="BA40" i="3"/>
  <c r="BC40" i="3"/>
  <c r="BE40" i="3"/>
  <c r="BG40" i="3"/>
  <c r="BI40" i="3"/>
  <c r="BK40" i="3"/>
  <c r="R40" i="3"/>
  <c r="AC991" i="4"/>
  <c r="AC992" i="4"/>
  <c r="AC993" i="4"/>
  <c r="AC994" i="4"/>
  <c r="AC995" i="4"/>
  <c r="AC996" i="4"/>
  <c r="AC997" i="4"/>
  <c r="AC998" i="4"/>
  <c r="AC999" i="4"/>
  <c r="AC1000" i="4"/>
  <c r="AC1001" i="4"/>
  <c r="AC1002" i="4"/>
  <c r="AC1003" i="4"/>
  <c r="AC1004" i="4"/>
  <c r="AC1005" i="4"/>
  <c r="AC1006" i="4"/>
  <c r="AC1007" i="4"/>
  <c r="AC1008" i="4"/>
  <c r="AC1009" i="4"/>
  <c r="AC1010" i="4"/>
  <c r="AC1011" i="4"/>
  <c r="AC1012" i="4"/>
  <c r="AC1013" i="4"/>
  <c r="AC1014" i="4"/>
  <c r="AC1015" i="4"/>
  <c r="AC1016" i="4"/>
  <c r="AC1017" i="4"/>
  <c r="AC1018" i="4"/>
  <c r="AC1019" i="4"/>
  <c r="AC1020" i="4"/>
  <c r="AC1021" i="4"/>
  <c r="AC1022" i="4"/>
  <c r="AC1023" i="4"/>
  <c r="AC1024" i="4"/>
  <c r="AC1025" i="4"/>
  <c r="AC1026" i="4"/>
  <c r="AC1027" i="4"/>
  <c r="AC1028" i="4"/>
  <c r="AC1029" i="4"/>
  <c r="AC1030" i="4"/>
  <c r="AC1031" i="4"/>
  <c r="AC1032" i="4"/>
  <c r="AC1033" i="4"/>
  <c r="AC1034" i="4"/>
  <c r="AC1035" i="4"/>
  <c r="AC1036" i="4"/>
  <c r="AC1037" i="4"/>
  <c r="AC1038" i="4"/>
  <c r="AC1039" i="4"/>
  <c r="AC1040" i="4"/>
  <c r="AC1041" i="4"/>
  <c r="AC1042" i="4"/>
  <c r="AC1043" i="4"/>
  <c r="AC1044" i="4"/>
  <c r="AC1045" i="4"/>
  <c r="AC1046" i="4"/>
  <c r="AC1047" i="4"/>
  <c r="AC1048" i="4"/>
  <c r="AC1049" i="4"/>
  <c r="AC1050" i="4"/>
  <c r="AC1051" i="4"/>
  <c r="AC1052" i="4"/>
  <c r="AC1053" i="4"/>
  <c r="AC1054" i="4"/>
  <c r="AC1055" i="4"/>
  <c r="AC1056" i="4"/>
  <c r="AC1057" i="4"/>
  <c r="AC1058" i="4"/>
  <c r="AC1059" i="4"/>
  <c r="AC1060" i="4"/>
  <c r="AC1061" i="4"/>
  <c r="AC1062" i="4"/>
  <c r="AC1063" i="4"/>
  <c r="AC1064" i="4"/>
  <c r="AC1065" i="4"/>
  <c r="AC1066" i="4"/>
  <c r="AC1067" i="4"/>
  <c r="AC1068" i="4"/>
  <c r="AC1069" i="4"/>
  <c r="AC1070" i="4"/>
  <c r="AC1071" i="4"/>
  <c r="AC1072" i="4"/>
  <c r="AC1073" i="4"/>
  <c r="AC1074" i="4"/>
  <c r="AC1075" i="4"/>
  <c r="AC1076" i="4"/>
  <c r="AC1077" i="4"/>
  <c r="AC1078" i="4"/>
  <c r="AC1079" i="4"/>
  <c r="AC1080" i="4"/>
  <c r="AC1081" i="4"/>
  <c r="AC1082" i="4"/>
  <c r="AC1083" i="4"/>
  <c r="AC1084" i="4"/>
  <c r="AC1085" i="4"/>
  <c r="AC1086" i="4"/>
  <c r="AC1087" i="4"/>
  <c r="AC1088" i="4"/>
  <c r="AC1089" i="4"/>
  <c r="AC1090" i="4"/>
  <c r="AC1091" i="4"/>
  <c r="AC1092" i="4"/>
  <c r="AC1093" i="4"/>
  <c r="AC1094" i="4"/>
  <c r="AC1095" i="4"/>
  <c r="AC1096" i="4"/>
  <c r="AC1097" i="4"/>
  <c r="AC1098" i="4"/>
  <c r="AC1099" i="4"/>
  <c r="AC1100" i="4"/>
  <c r="AC1101" i="4"/>
  <c r="AC1102" i="4"/>
  <c r="AC1103" i="4"/>
  <c r="AC1104" i="4"/>
  <c r="AC1105" i="4"/>
  <c r="AC1106" i="4"/>
  <c r="AV19" i="3"/>
  <c r="BJ19" i="3"/>
  <c r="C19" i="3"/>
  <c r="AV29" i="3"/>
  <c r="BJ29" i="3"/>
  <c r="C29" i="3"/>
  <c r="AV39" i="3"/>
  <c r="BJ39" i="3"/>
  <c r="C39" i="3"/>
  <c r="AC516" i="4"/>
  <c r="AC517" i="4"/>
  <c r="AC518" i="4"/>
  <c r="AC519" i="4"/>
  <c r="AC520" i="4"/>
  <c r="AC521" i="4"/>
  <c r="AC522" i="4"/>
  <c r="AC523" i="4"/>
  <c r="AC524" i="4"/>
  <c r="AC525" i="4"/>
  <c r="AC526" i="4"/>
  <c r="AC527" i="4"/>
  <c r="AC528" i="4"/>
  <c r="AC529" i="4"/>
  <c r="AC530" i="4"/>
  <c r="AC531" i="4"/>
  <c r="AC532" i="4"/>
  <c r="AC533" i="4"/>
  <c r="AC534" i="4"/>
  <c r="AC535" i="4"/>
  <c r="AC536" i="4"/>
  <c r="AC537" i="4"/>
  <c r="AC538" i="4"/>
  <c r="AC539" i="4"/>
  <c r="AC540" i="4"/>
  <c r="AC541" i="4"/>
  <c r="AC542" i="4"/>
  <c r="AC543" i="4"/>
  <c r="AC544" i="4"/>
  <c r="AC545" i="4"/>
  <c r="AC546" i="4"/>
  <c r="AC547" i="4"/>
  <c r="AC548" i="4"/>
  <c r="AC549" i="4"/>
  <c r="AC550" i="4"/>
  <c r="AC551" i="4"/>
  <c r="AC552" i="4"/>
  <c r="AC553" i="4"/>
  <c r="AC554" i="4"/>
  <c r="AC555" i="4"/>
  <c r="AC556" i="4"/>
  <c r="AC557" i="4"/>
  <c r="AC558" i="4"/>
  <c r="AC559" i="4"/>
  <c r="AC560" i="4"/>
  <c r="AC561" i="4"/>
  <c r="AC562" i="4"/>
  <c r="AC563" i="4"/>
  <c r="AC564" i="4"/>
  <c r="AC565" i="4"/>
  <c r="AC566" i="4"/>
  <c r="AC567" i="4"/>
  <c r="AC568" i="4"/>
  <c r="AC569" i="4"/>
  <c r="AC570" i="4"/>
  <c r="AC571" i="4"/>
  <c r="AC572" i="4"/>
  <c r="AC573" i="4"/>
  <c r="AC574" i="4"/>
  <c r="AC575" i="4"/>
  <c r="AC576" i="4"/>
  <c r="AC577" i="4"/>
  <c r="AC578" i="4"/>
  <c r="AC579" i="4"/>
  <c r="AC580" i="4"/>
  <c r="AC581" i="4"/>
  <c r="AC582" i="4"/>
  <c r="AC583" i="4"/>
  <c r="AC584" i="4"/>
  <c r="AC585" i="4"/>
  <c r="AC586" i="4"/>
  <c r="AC587" i="4"/>
  <c r="AC588" i="4"/>
  <c r="AC589" i="4"/>
  <c r="AC590" i="4"/>
  <c r="AC591" i="4"/>
  <c r="AC592" i="4"/>
  <c r="AC593" i="4"/>
  <c r="AC594" i="4"/>
  <c r="AC595" i="4"/>
  <c r="AC596" i="4"/>
  <c r="AC597" i="4"/>
  <c r="AC598" i="4"/>
  <c r="AC599" i="4"/>
  <c r="AC600" i="4"/>
  <c r="AC601" i="4"/>
  <c r="AC602" i="4"/>
  <c r="AC603" i="4"/>
  <c r="AC604" i="4"/>
  <c r="AC605" i="4"/>
  <c r="AC606" i="4"/>
  <c r="AC607" i="4"/>
  <c r="AC608" i="4"/>
  <c r="AC609" i="4"/>
  <c r="AC610" i="4"/>
  <c r="AC611" i="4"/>
  <c r="AC612" i="4"/>
  <c r="AC613" i="4"/>
  <c r="AC614" i="4"/>
  <c r="AC615" i="4"/>
  <c r="AC616" i="4"/>
  <c r="AC617" i="4"/>
  <c r="AC618" i="4"/>
  <c r="AV12" i="3"/>
  <c r="BJ12" i="3"/>
  <c r="C12" i="3"/>
  <c r="AV30" i="3"/>
  <c r="BJ30" i="3"/>
  <c r="C30" i="3"/>
  <c r="AV15" i="3"/>
  <c r="BJ15" i="3"/>
  <c r="C15" i="3"/>
  <c r="AV23" i="3"/>
  <c r="BJ23" i="3"/>
  <c r="C23" i="3"/>
  <c r="AV34" i="3"/>
  <c r="BJ34" i="3"/>
  <c r="C34" i="3"/>
  <c r="AV3" i="3"/>
  <c r="BJ3" i="3"/>
  <c r="C3" i="3"/>
  <c r="AC71" i="4"/>
  <c r="AC72" i="4"/>
  <c r="AC73" i="4"/>
  <c r="AC74" i="4"/>
  <c r="AC75" i="4"/>
  <c r="AC76" i="4"/>
  <c r="AC77" i="4"/>
  <c r="AC78" i="4"/>
  <c r="AC79" i="4"/>
  <c r="AC80" i="4"/>
  <c r="AC81" i="4"/>
  <c r="AC82" i="4"/>
  <c r="AC83" i="4"/>
  <c r="AC84" i="4"/>
  <c r="AC85" i="4"/>
  <c r="AC86" i="4"/>
  <c r="AV4" i="3"/>
  <c r="BJ4" i="3"/>
  <c r="C4" i="3"/>
  <c r="AV5" i="3"/>
  <c r="BJ5" i="3"/>
  <c r="C5" i="3"/>
  <c r="AV6" i="3"/>
  <c r="BJ6" i="3"/>
  <c r="C6" i="3"/>
  <c r="AV7" i="3"/>
  <c r="BJ7" i="3"/>
  <c r="C7" i="3"/>
  <c r="AV8" i="3"/>
  <c r="BJ8" i="3"/>
  <c r="C8" i="3"/>
  <c r="AV9" i="3"/>
  <c r="BJ9" i="3"/>
  <c r="C9" i="3"/>
  <c r="AV10" i="3"/>
  <c r="BJ10" i="3"/>
  <c r="C10" i="3"/>
  <c r="AC470" i="4"/>
  <c r="AC471" i="4"/>
  <c r="AC472" i="4"/>
  <c r="AC473" i="4"/>
  <c r="AC474" i="4"/>
  <c r="AC475" i="4"/>
  <c r="AC476" i="4"/>
  <c r="AC477" i="4"/>
  <c r="AC478" i="4"/>
  <c r="AC479" i="4"/>
  <c r="AC480" i="4"/>
  <c r="AC481" i="4"/>
  <c r="AC482" i="4"/>
  <c r="AC483" i="4"/>
  <c r="AC484" i="4"/>
  <c r="AC485" i="4"/>
  <c r="AC486" i="4"/>
  <c r="AC487" i="4"/>
  <c r="AC488" i="4"/>
  <c r="AC489" i="4"/>
  <c r="AC490" i="4"/>
  <c r="AC491" i="4"/>
  <c r="AC492" i="4"/>
  <c r="AC493" i="4"/>
  <c r="AC494" i="4"/>
  <c r="AC495" i="4"/>
  <c r="AC496" i="4"/>
  <c r="AC497" i="4"/>
  <c r="AC498" i="4"/>
  <c r="AC499" i="4"/>
  <c r="AC500" i="4"/>
  <c r="AC501" i="4"/>
  <c r="AC502" i="4"/>
  <c r="AC503" i="4"/>
  <c r="AC504" i="4"/>
  <c r="AC505" i="4"/>
  <c r="AC506" i="4"/>
  <c r="AC507" i="4"/>
  <c r="AC508" i="4"/>
  <c r="AC509" i="4"/>
  <c r="AC510" i="4"/>
  <c r="AC511" i="4"/>
  <c r="AC512" i="4"/>
  <c r="AC513" i="4"/>
  <c r="AC514" i="4"/>
  <c r="AV11" i="3"/>
  <c r="BJ11" i="3"/>
  <c r="C11" i="3"/>
  <c r="AV13" i="3"/>
  <c r="BJ13" i="3"/>
  <c r="C13" i="3"/>
  <c r="AC714" i="4"/>
  <c r="AC715" i="4"/>
  <c r="AC716" i="4"/>
  <c r="AC717" i="4"/>
  <c r="AC718" i="4"/>
  <c r="AC719" i="4"/>
  <c r="AC720" i="4"/>
  <c r="AC721" i="4"/>
  <c r="AC722" i="4"/>
  <c r="AC723" i="4"/>
  <c r="AC724" i="4"/>
  <c r="AC725" i="4"/>
  <c r="AC726" i="4"/>
  <c r="AC727" i="4"/>
  <c r="AC728" i="4"/>
  <c r="AC729" i="4"/>
  <c r="AC730" i="4"/>
  <c r="AC731" i="4"/>
  <c r="AC732" i="4"/>
  <c r="AC733" i="4"/>
  <c r="AC734" i="4"/>
  <c r="AC735" i="4"/>
  <c r="AC736" i="4"/>
  <c r="AC737" i="4"/>
  <c r="AC738" i="4"/>
  <c r="AC739" i="4"/>
  <c r="AC740" i="4"/>
  <c r="AC741" i="4"/>
  <c r="AC742" i="4"/>
  <c r="AC743" i="4"/>
  <c r="AC744" i="4"/>
  <c r="AC745" i="4"/>
  <c r="AC746" i="4"/>
  <c r="AC747" i="4"/>
  <c r="AC748" i="4"/>
  <c r="AC749" i="4"/>
  <c r="AC750" i="4"/>
  <c r="AC751" i="4"/>
  <c r="AC752" i="4"/>
  <c r="AC753" i="4"/>
  <c r="AC754" i="4"/>
  <c r="AC755" i="4"/>
  <c r="AC756" i="4"/>
  <c r="AC757" i="4"/>
  <c r="AC758" i="4"/>
  <c r="AC759" i="4"/>
  <c r="AC760" i="4"/>
  <c r="AC761" i="4"/>
  <c r="AC762" i="4"/>
  <c r="AC763" i="4"/>
  <c r="AC764" i="4"/>
  <c r="AC765" i="4"/>
  <c r="AC766" i="4"/>
  <c r="AC767" i="4"/>
  <c r="AC768" i="4"/>
  <c r="AC769" i="4"/>
  <c r="AC770" i="4"/>
  <c r="AC771" i="4"/>
  <c r="AC772" i="4"/>
  <c r="AC773" i="4"/>
  <c r="AC774" i="4"/>
  <c r="AC775" i="4"/>
  <c r="AC776" i="4"/>
  <c r="AC777" i="4"/>
  <c r="AC778" i="4"/>
  <c r="AV14" i="3"/>
  <c r="BJ14" i="3"/>
  <c r="C14" i="3"/>
  <c r="AV16" i="3"/>
  <c r="BJ16" i="3"/>
  <c r="C16" i="3"/>
  <c r="AV17" i="3"/>
  <c r="BJ17" i="3"/>
  <c r="C17" i="3"/>
  <c r="AV18" i="3"/>
  <c r="BJ18" i="3"/>
  <c r="C18" i="3"/>
  <c r="AV20" i="3"/>
  <c r="BJ20" i="3"/>
  <c r="C20" i="3"/>
  <c r="AV21" i="3"/>
  <c r="BJ21" i="3"/>
  <c r="C21" i="3"/>
  <c r="AC1261" i="4"/>
  <c r="AC1265" i="4"/>
  <c r="AC1266" i="4"/>
  <c r="AC1267" i="4"/>
  <c r="AC1268" i="4"/>
  <c r="AC1271" i="4"/>
  <c r="AV22" i="3"/>
  <c r="BJ22" i="3"/>
  <c r="C22" i="3"/>
  <c r="AV24" i="3"/>
  <c r="BJ24" i="3"/>
  <c r="C24" i="3"/>
  <c r="AC1393" i="4"/>
  <c r="AV25" i="3"/>
  <c r="BJ25" i="3"/>
  <c r="C25" i="3"/>
  <c r="AV27" i="3"/>
  <c r="BJ27" i="3"/>
  <c r="C27" i="3"/>
  <c r="AV28" i="3"/>
  <c r="BJ28" i="3"/>
  <c r="C28" i="3"/>
  <c r="AV31" i="3"/>
  <c r="BJ31" i="3"/>
  <c r="C31" i="3"/>
  <c r="AV32" i="3"/>
  <c r="BJ32" i="3"/>
  <c r="C32" i="3"/>
  <c r="AV33" i="3"/>
  <c r="BJ33" i="3"/>
  <c r="C33" i="3"/>
  <c r="AV35" i="3"/>
  <c r="BJ35" i="3"/>
  <c r="C35" i="3"/>
  <c r="AC2074" i="4"/>
  <c r="AC2075" i="4"/>
  <c r="AC2076" i="4"/>
  <c r="AC2077" i="4"/>
  <c r="AC2078" i="4"/>
  <c r="AC2079" i="4"/>
  <c r="AC2080" i="4"/>
  <c r="AC2081" i="4"/>
  <c r="AC2082" i="4"/>
  <c r="AC2083" i="4"/>
  <c r="AC2084" i="4"/>
  <c r="AC2085" i="4"/>
  <c r="AC2086" i="4"/>
  <c r="AC2087" i="4"/>
  <c r="AC2088" i="4"/>
  <c r="AC2089" i="4"/>
  <c r="AC2090" i="4"/>
  <c r="AC2091" i="4"/>
  <c r="AC2092" i="4"/>
  <c r="AC2093" i="4"/>
  <c r="AC2094" i="4"/>
  <c r="AC2095" i="4"/>
  <c r="AC2096" i="4"/>
  <c r="AC2097" i="4"/>
  <c r="AC2098" i="4"/>
  <c r="AC2099" i="4"/>
  <c r="AC2100" i="4"/>
  <c r="AC2101" i="4"/>
  <c r="AC2102" i="4"/>
  <c r="AC2103" i="4"/>
  <c r="AC2104" i="4"/>
  <c r="AC2105" i="4"/>
  <c r="AC2106" i="4"/>
  <c r="AC2107" i="4"/>
  <c r="AC2108" i="4"/>
  <c r="AC2109" i="4"/>
  <c r="AC2110" i="4"/>
  <c r="AC2111" i="4"/>
  <c r="AC2112" i="4"/>
  <c r="AC2113" i="4"/>
  <c r="AC2114" i="4"/>
  <c r="AC2115" i="4"/>
  <c r="AC2116" i="4"/>
  <c r="AC2117" i="4"/>
  <c r="AC2118" i="4"/>
  <c r="AC2119" i="4"/>
  <c r="AC2120" i="4"/>
  <c r="AC2121" i="4"/>
  <c r="AC2122" i="4"/>
  <c r="AC2123" i="4"/>
  <c r="AC2124" i="4"/>
  <c r="AC2125" i="4"/>
  <c r="AC2126" i="4"/>
  <c r="AC2127" i="4"/>
  <c r="AC2128" i="4"/>
  <c r="AC2129" i="4"/>
  <c r="AC2130" i="4"/>
  <c r="AC2131" i="4"/>
  <c r="AC2132" i="4"/>
  <c r="AC2133" i="4"/>
  <c r="AC2134" i="4"/>
  <c r="AC2135" i="4"/>
  <c r="AC2136" i="4"/>
  <c r="AC2137" i="4"/>
  <c r="AC2138" i="4"/>
  <c r="AC2139" i="4"/>
  <c r="AC2140" i="4"/>
  <c r="AC2141" i="4"/>
  <c r="AC2142" i="4"/>
  <c r="AC2143" i="4"/>
  <c r="AC2144" i="4"/>
  <c r="AC2145" i="4"/>
  <c r="AC2146" i="4"/>
  <c r="AC2147" i="4"/>
  <c r="AC2148" i="4"/>
  <c r="AC2149" i="4"/>
  <c r="AC2150" i="4"/>
  <c r="AC2151" i="4"/>
  <c r="AC2152" i="4"/>
  <c r="AC2153" i="4"/>
  <c r="AC2154" i="4"/>
  <c r="AC2155" i="4"/>
  <c r="AC2156" i="4"/>
  <c r="AC2157" i="4"/>
  <c r="AC2158" i="4"/>
  <c r="AC2159" i="4"/>
  <c r="AC2160" i="4"/>
  <c r="AC2161" i="4"/>
  <c r="AC2162" i="4"/>
  <c r="AC2163" i="4"/>
  <c r="AC2164" i="4"/>
  <c r="AC2165" i="4"/>
  <c r="AC2166" i="4"/>
  <c r="AC2167" i="4"/>
  <c r="AC2168" i="4"/>
  <c r="AC2169" i="4"/>
  <c r="AC2170" i="4"/>
  <c r="AC2171" i="4"/>
  <c r="AC2172" i="4"/>
  <c r="AC2173" i="4"/>
  <c r="AC2174" i="4"/>
  <c r="AC2175" i="4"/>
  <c r="AC2176" i="4"/>
  <c r="AC2177" i="4"/>
  <c r="AC2178" i="4"/>
  <c r="AC2179" i="4"/>
  <c r="AC2180" i="4"/>
  <c r="AC2181" i="4"/>
  <c r="AC2182" i="4"/>
  <c r="AC2183" i="4"/>
  <c r="AC2184" i="4"/>
  <c r="AC2185" i="4"/>
  <c r="AC2186" i="4"/>
  <c r="AC2187" i="4"/>
  <c r="AC2188" i="4"/>
  <c r="AC2189" i="4"/>
  <c r="AC2190" i="4"/>
  <c r="AC2191" i="4"/>
  <c r="AC2192" i="4"/>
  <c r="AC2193" i="4"/>
  <c r="AC2194" i="4"/>
  <c r="AC2195" i="4"/>
  <c r="AC2196" i="4"/>
  <c r="AC2197" i="4"/>
  <c r="AC2198" i="4"/>
  <c r="AC2199" i="4"/>
  <c r="AC2200" i="4"/>
  <c r="AC2201" i="4"/>
  <c r="AC2202" i="4"/>
  <c r="AC2203" i="4"/>
  <c r="AC2204" i="4"/>
  <c r="AC2205" i="4"/>
  <c r="AC2206" i="4"/>
  <c r="AC2207" i="4"/>
  <c r="AC2208" i="4"/>
  <c r="AC2209" i="4"/>
  <c r="AC2210" i="4"/>
  <c r="AC2211" i="4"/>
  <c r="AC2212" i="4"/>
  <c r="AC2213" i="4"/>
  <c r="AC2214" i="4"/>
  <c r="AC2215" i="4"/>
  <c r="AC2216" i="4"/>
  <c r="AC2217" i="4"/>
  <c r="AC2218" i="4"/>
  <c r="AC2219" i="4"/>
  <c r="AC2220" i="4"/>
  <c r="AC2221" i="4"/>
  <c r="AC2222" i="4"/>
  <c r="AC2223" i="4"/>
  <c r="AC2224" i="4"/>
  <c r="AC2225" i="4"/>
  <c r="AC2226" i="4"/>
  <c r="AC2227" i="4"/>
  <c r="AC2228" i="4"/>
  <c r="AC2229" i="4"/>
  <c r="AC2230" i="4"/>
  <c r="AC2231" i="4"/>
  <c r="AC2232" i="4"/>
  <c r="AC2233" i="4"/>
  <c r="AC2234" i="4"/>
  <c r="AC2235" i="4"/>
  <c r="AC2236" i="4"/>
  <c r="AC2237" i="4"/>
  <c r="AC2238" i="4"/>
  <c r="AC2239" i="4"/>
  <c r="AC2240" i="4"/>
  <c r="AC2241" i="4"/>
  <c r="AC2242" i="4"/>
  <c r="AC2243" i="4"/>
  <c r="AC2244" i="4"/>
  <c r="AC2245" i="4"/>
  <c r="AC2246" i="4"/>
  <c r="AC2247" i="4"/>
  <c r="AC2248" i="4"/>
  <c r="AC2249" i="4"/>
  <c r="AC2250" i="4"/>
  <c r="AC2251" i="4"/>
  <c r="AC2252" i="4"/>
  <c r="AC2253" i="4"/>
  <c r="AC2254" i="4"/>
  <c r="AC2255" i="4"/>
  <c r="AC2256" i="4"/>
  <c r="AC2257" i="4"/>
  <c r="AC2258" i="4"/>
  <c r="AC2259" i="4"/>
  <c r="AC2260" i="4"/>
  <c r="AC2261" i="4"/>
  <c r="AC2262" i="4"/>
  <c r="AC2263" i="4"/>
  <c r="AC2264" i="4"/>
  <c r="AC2265" i="4"/>
  <c r="AC2266" i="4"/>
  <c r="AC2267" i="4"/>
  <c r="AC2268" i="4"/>
  <c r="AC2269" i="4"/>
  <c r="AC2270" i="4"/>
  <c r="AC2271" i="4"/>
  <c r="AC2272" i="4"/>
  <c r="AC2273" i="4"/>
  <c r="AC2274" i="4"/>
  <c r="AC2275" i="4"/>
  <c r="AC2276" i="4"/>
  <c r="AC2277" i="4"/>
  <c r="AC2278" i="4"/>
  <c r="AC2279" i="4"/>
  <c r="AC2280" i="4"/>
  <c r="AC2281" i="4"/>
  <c r="AC2282" i="4"/>
  <c r="AC2283" i="4"/>
  <c r="AC2284" i="4"/>
  <c r="AC2285" i="4"/>
  <c r="AC2286" i="4"/>
  <c r="AC2287" i="4"/>
  <c r="AC2288" i="4"/>
  <c r="AC2289" i="4"/>
  <c r="AC2290" i="4"/>
  <c r="AC2291" i="4"/>
  <c r="AC2292" i="4"/>
  <c r="AC2293" i="4"/>
  <c r="AC2294" i="4"/>
  <c r="AC2295" i="4"/>
  <c r="AC2296" i="4"/>
  <c r="AC2297" i="4"/>
  <c r="AC2298" i="4"/>
  <c r="AC2299" i="4"/>
  <c r="AC2300" i="4"/>
  <c r="AC2301" i="4"/>
  <c r="AC2302" i="4"/>
  <c r="AC2303" i="4"/>
  <c r="AC2304" i="4"/>
  <c r="AC2305" i="4"/>
  <c r="AC2306" i="4"/>
  <c r="AC2307" i="4"/>
  <c r="AC2308" i="4"/>
  <c r="AC2309" i="4"/>
  <c r="AC2310" i="4"/>
  <c r="AC2311" i="4"/>
  <c r="AC2312" i="4"/>
  <c r="AC2313" i="4"/>
  <c r="AC2314" i="4"/>
  <c r="AC2315" i="4"/>
  <c r="AC2316" i="4"/>
  <c r="AC2317" i="4"/>
  <c r="AC2318" i="4"/>
  <c r="AC2319" i="4"/>
  <c r="AC2320" i="4"/>
  <c r="AC2321" i="4"/>
  <c r="AC2322" i="4"/>
  <c r="AC2323" i="4"/>
  <c r="AC2324" i="4"/>
  <c r="AC2325" i="4"/>
  <c r="AC2326" i="4"/>
  <c r="AC2327" i="4"/>
  <c r="AC2328" i="4"/>
  <c r="AV36" i="3"/>
  <c r="BJ36" i="3"/>
  <c r="C36" i="3"/>
  <c r="AV37" i="3"/>
  <c r="BJ37" i="3"/>
  <c r="C37" i="3"/>
  <c r="AV38" i="3"/>
  <c r="BJ38" i="3"/>
  <c r="C38" i="3"/>
  <c r="AV41" i="3"/>
  <c r="BJ41" i="3"/>
  <c r="C41" i="3"/>
  <c r="C42" i="3"/>
  <c r="AA42" i="3"/>
  <c r="AC42" i="3"/>
  <c r="AE42" i="3"/>
  <c r="AG42" i="3"/>
  <c r="AI42" i="3"/>
  <c r="AK42" i="3"/>
  <c r="AM42" i="3"/>
  <c r="AO42" i="3"/>
  <c r="AQ42" i="3"/>
  <c r="AS42" i="3"/>
  <c r="AU42" i="3"/>
  <c r="AV42" i="3"/>
  <c r="AW42" i="3"/>
  <c r="AY42" i="3"/>
  <c r="BA42" i="3"/>
  <c r="BC42" i="3"/>
  <c r="BE42" i="3"/>
  <c r="BG42" i="3"/>
  <c r="BI42" i="3"/>
  <c r="BJ42" i="3"/>
  <c r="BK42" i="3"/>
  <c r="R42" i="3"/>
  <c r="AA50" i="3"/>
  <c r="AC50" i="3"/>
  <c r="AE50" i="3"/>
  <c r="AG50" i="3"/>
  <c r="AI50" i="3"/>
  <c r="AK50" i="3"/>
  <c r="AM50" i="3"/>
  <c r="AO50" i="3"/>
  <c r="AQ50" i="3"/>
  <c r="AS50" i="3"/>
  <c r="AU50" i="3"/>
  <c r="AW50" i="3"/>
  <c r="AY50" i="3"/>
  <c r="BA50" i="3"/>
  <c r="BC50" i="3"/>
  <c r="BE50" i="3"/>
  <c r="BG50" i="3"/>
  <c r="BI50" i="3"/>
  <c r="BK50" i="3"/>
  <c r="R50" i="3"/>
  <c r="AA19" i="3"/>
  <c r="AC19" i="3"/>
  <c r="AE19" i="3"/>
  <c r="AG19" i="3"/>
  <c r="AI19" i="3"/>
  <c r="AK19" i="3"/>
  <c r="AM19" i="3"/>
  <c r="AO19" i="3"/>
  <c r="AQ19" i="3"/>
  <c r="AS19" i="3"/>
  <c r="AU19" i="3"/>
  <c r="AW19" i="3"/>
  <c r="AY19" i="3"/>
  <c r="BA19" i="3"/>
  <c r="BC19" i="3"/>
  <c r="BE19" i="3"/>
  <c r="BG19" i="3"/>
  <c r="BI19" i="3"/>
  <c r="BK19" i="3"/>
  <c r="R19" i="3"/>
  <c r="AA29" i="3"/>
  <c r="AC29" i="3"/>
  <c r="AE29" i="3"/>
  <c r="AG29" i="3"/>
  <c r="AI29" i="3"/>
  <c r="AK29" i="3"/>
  <c r="AM29" i="3"/>
  <c r="AO29" i="3"/>
  <c r="AQ29" i="3"/>
  <c r="AS29" i="3"/>
  <c r="AU29" i="3"/>
  <c r="AW29" i="3"/>
  <c r="AY29" i="3"/>
  <c r="BA29" i="3"/>
  <c r="BC29" i="3"/>
  <c r="BE29" i="3"/>
  <c r="BG29" i="3"/>
  <c r="BI29" i="3"/>
  <c r="BK29" i="3"/>
  <c r="R29" i="3"/>
  <c r="AA39" i="3"/>
  <c r="AC39" i="3"/>
  <c r="AE39" i="3"/>
  <c r="AG39" i="3"/>
  <c r="AI39" i="3"/>
  <c r="AK39" i="3"/>
  <c r="AM39" i="3"/>
  <c r="AO39" i="3"/>
  <c r="AQ39" i="3"/>
  <c r="AS39" i="3"/>
  <c r="AU39" i="3"/>
  <c r="AW39" i="3"/>
  <c r="AY39" i="3"/>
  <c r="BA39" i="3"/>
  <c r="BC39" i="3"/>
  <c r="BE39" i="3"/>
  <c r="BG39" i="3"/>
  <c r="BI39" i="3"/>
  <c r="BK39" i="3"/>
  <c r="R39" i="3"/>
  <c r="AA12" i="3"/>
  <c r="AC12" i="3"/>
  <c r="AE12" i="3"/>
  <c r="AG12" i="3"/>
  <c r="AI12" i="3"/>
  <c r="AK12" i="3"/>
  <c r="AM12" i="3"/>
  <c r="AO12" i="3"/>
  <c r="AQ12" i="3"/>
  <c r="AS12" i="3"/>
  <c r="AU12" i="3"/>
  <c r="AW12" i="3"/>
  <c r="AY12" i="3"/>
  <c r="BA12" i="3"/>
  <c r="BC12" i="3"/>
  <c r="BE12" i="3"/>
  <c r="BG12" i="3"/>
  <c r="BI12" i="3"/>
  <c r="BK12" i="3"/>
  <c r="R12" i="3"/>
  <c r="AA30" i="3"/>
  <c r="AC30" i="3"/>
  <c r="AE30" i="3"/>
  <c r="AG30" i="3"/>
  <c r="AI30" i="3"/>
  <c r="AK30" i="3"/>
  <c r="AM30" i="3"/>
  <c r="AO30" i="3"/>
  <c r="AQ30" i="3"/>
  <c r="AS30" i="3"/>
  <c r="AU30" i="3"/>
  <c r="AW30" i="3"/>
  <c r="AY30" i="3"/>
  <c r="BA30" i="3"/>
  <c r="BC30" i="3"/>
  <c r="BE30" i="3"/>
  <c r="BG30" i="3"/>
  <c r="BI30" i="3"/>
  <c r="BK30" i="3"/>
  <c r="R30" i="3"/>
  <c r="AA15" i="3"/>
  <c r="AC15" i="3"/>
  <c r="AE15" i="3"/>
  <c r="AG15" i="3"/>
  <c r="AI15" i="3"/>
  <c r="AK15" i="3"/>
  <c r="AM15" i="3"/>
  <c r="AO15" i="3"/>
  <c r="AQ15" i="3"/>
  <c r="AS15" i="3"/>
  <c r="AU15" i="3"/>
  <c r="AW15" i="3"/>
  <c r="AY15" i="3"/>
  <c r="BA15" i="3"/>
  <c r="BC15" i="3"/>
  <c r="BE15" i="3"/>
  <c r="BG15" i="3"/>
  <c r="BI15" i="3"/>
  <c r="BK15" i="3"/>
  <c r="R15" i="3"/>
  <c r="AC26" i="3"/>
  <c r="AG26" i="3"/>
  <c r="AM26" i="3"/>
  <c r="AO26" i="3"/>
  <c r="AQ26" i="3"/>
  <c r="AS26" i="3"/>
  <c r="AU26" i="3"/>
  <c r="AW26" i="3"/>
  <c r="AY26" i="3"/>
  <c r="BA26" i="3"/>
  <c r="BC26" i="3"/>
  <c r="BE26" i="3"/>
  <c r="BG26" i="3"/>
  <c r="BI26" i="3"/>
  <c r="BK26" i="3"/>
  <c r="R26" i="3"/>
  <c r="AA23" i="3"/>
  <c r="AC23" i="3"/>
  <c r="AE23" i="3"/>
  <c r="AG23" i="3"/>
  <c r="AI23" i="3"/>
  <c r="AK23" i="3"/>
  <c r="AM23" i="3"/>
  <c r="AO23" i="3"/>
  <c r="AQ23" i="3"/>
  <c r="AS23" i="3"/>
  <c r="AU23" i="3"/>
  <c r="AW23" i="3"/>
  <c r="AY23" i="3"/>
  <c r="BA23" i="3"/>
  <c r="BC23" i="3"/>
  <c r="BE23" i="3"/>
  <c r="BG23" i="3"/>
  <c r="BI23" i="3"/>
  <c r="BK23" i="3"/>
  <c r="R23" i="3"/>
  <c r="AA34" i="3"/>
  <c r="AC34" i="3"/>
  <c r="AE34" i="3"/>
  <c r="AG34" i="3"/>
  <c r="AI34" i="3"/>
  <c r="AK34" i="3"/>
  <c r="AM34" i="3"/>
  <c r="AO34" i="3"/>
  <c r="AQ34" i="3"/>
  <c r="AS34" i="3"/>
  <c r="AU34" i="3"/>
  <c r="AW34" i="3"/>
  <c r="AY34" i="3"/>
  <c r="BA34" i="3"/>
  <c r="BC34" i="3"/>
  <c r="BE34" i="3"/>
  <c r="BG34" i="3"/>
  <c r="BI34" i="3"/>
  <c r="BK34" i="3"/>
  <c r="R34" i="3"/>
  <c r="AA3" i="3"/>
  <c r="AC3" i="3"/>
  <c r="AE3" i="3"/>
  <c r="AG3" i="3"/>
  <c r="AI3" i="3"/>
  <c r="AK3" i="3"/>
  <c r="AM3" i="3"/>
  <c r="AO3" i="3"/>
  <c r="AQ3" i="3"/>
  <c r="AS3" i="3"/>
  <c r="AU3" i="3"/>
  <c r="AW3" i="3"/>
  <c r="AY3" i="3"/>
  <c r="BA3" i="3"/>
  <c r="BC3" i="3"/>
  <c r="BE3" i="3"/>
  <c r="BG3" i="3"/>
  <c r="BI3" i="3"/>
  <c r="BK3" i="3"/>
  <c r="R3" i="3"/>
  <c r="AA4" i="3"/>
  <c r="AC4" i="3"/>
  <c r="AE4" i="3"/>
  <c r="AG4" i="3"/>
  <c r="AI4" i="3"/>
  <c r="AK4" i="3"/>
  <c r="AM4" i="3"/>
  <c r="AO4" i="3"/>
  <c r="AQ4" i="3"/>
  <c r="AS4" i="3"/>
  <c r="AU4" i="3"/>
  <c r="AW4" i="3"/>
  <c r="AY4" i="3"/>
  <c r="BA4" i="3"/>
  <c r="BC4" i="3"/>
  <c r="BE4" i="3"/>
  <c r="BG4" i="3"/>
  <c r="BI4" i="3"/>
  <c r="BK4" i="3"/>
  <c r="R4" i="3"/>
  <c r="AA5" i="3"/>
  <c r="AC5" i="3"/>
  <c r="AE5" i="3"/>
  <c r="AG5" i="3"/>
  <c r="AI5" i="3"/>
  <c r="AK5" i="3"/>
  <c r="AM5" i="3"/>
  <c r="AO5" i="3"/>
  <c r="AQ5" i="3"/>
  <c r="AS5" i="3"/>
  <c r="AU5" i="3"/>
  <c r="AW5" i="3"/>
  <c r="AY5" i="3"/>
  <c r="BA5" i="3"/>
  <c r="BC5" i="3"/>
  <c r="BE5" i="3"/>
  <c r="BG5" i="3"/>
  <c r="BI5" i="3"/>
  <c r="BK5" i="3"/>
  <c r="R5" i="3"/>
  <c r="AA6" i="3"/>
  <c r="AC6" i="3"/>
  <c r="AE6" i="3"/>
  <c r="AG6" i="3"/>
  <c r="AI6" i="3"/>
  <c r="AK6" i="3"/>
  <c r="AM6" i="3"/>
  <c r="AO6" i="3"/>
  <c r="AQ6" i="3"/>
  <c r="AS6" i="3"/>
  <c r="AU6" i="3"/>
  <c r="AW6" i="3"/>
  <c r="AY6" i="3"/>
  <c r="BA6" i="3"/>
  <c r="BC6" i="3"/>
  <c r="BE6" i="3"/>
  <c r="BG6" i="3"/>
  <c r="BI6" i="3"/>
  <c r="BK6" i="3"/>
  <c r="R6" i="3"/>
  <c r="AA7" i="3"/>
  <c r="AC7" i="3"/>
  <c r="AE7" i="3"/>
  <c r="AG7" i="3"/>
  <c r="AI7" i="3"/>
  <c r="AK7" i="3"/>
  <c r="AM7" i="3"/>
  <c r="AO7" i="3"/>
  <c r="AQ7" i="3"/>
  <c r="AS7" i="3"/>
  <c r="AU7" i="3"/>
  <c r="AW7" i="3"/>
  <c r="AY7" i="3"/>
  <c r="BA7" i="3"/>
  <c r="BC7" i="3"/>
  <c r="BE7" i="3"/>
  <c r="BG7" i="3"/>
  <c r="BI7" i="3"/>
  <c r="BK7" i="3"/>
  <c r="R7" i="3"/>
  <c r="AA8" i="3"/>
  <c r="AC8" i="3"/>
  <c r="AE8" i="3"/>
  <c r="AG8" i="3"/>
  <c r="AI8" i="3"/>
  <c r="AK8" i="3"/>
  <c r="AM8" i="3"/>
  <c r="AO8" i="3"/>
  <c r="AQ8" i="3"/>
  <c r="AS8" i="3"/>
  <c r="AU8" i="3"/>
  <c r="AW8" i="3"/>
  <c r="AY8" i="3"/>
  <c r="BA8" i="3"/>
  <c r="BC8" i="3"/>
  <c r="BE8" i="3"/>
  <c r="BG8" i="3"/>
  <c r="BI8" i="3"/>
  <c r="BK8" i="3"/>
  <c r="R8" i="3"/>
  <c r="AA9" i="3"/>
  <c r="AC9" i="3"/>
  <c r="AE9" i="3"/>
  <c r="AG9" i="3"/>
  <c r="AI9" i="3"/>
  <c r="AK9" i="3"/>
  <c r="AM9" i="3"/>
  <c r="AO9" i="3"/>
  <c r="AQ9" i="3"/>
  <c r="AS9" i="3"/>
  <c r="AU9" i="3"/>
  <c r="AW9" i="3"/>
  <c r="AY9" i="3"/>
  <c r="BA9" i="3"/>
  <c r="BC9" i="3"/>
  <c r="BE9" i="3"/>
  <c r="BG9" i="3"/>
  <c r="BI9" i="3"/>
  <c r="BK9" i="3"/>
  <c r="R9" i="3"/>
  <c r="AA10" i="3"/>
  <c r="AC10" i="3"/>
  <c r="AE10" i="3"/>
  <c r="AG10" i="3"/>
  <c r="AI10" i="3"/>
  <c r="AK10" i="3"/>
  <c r="AM10" i="3"/>
  <c r="AO10" i="3"/>
  <c r="AQ10" i="3"/>
  <c r="AS10" i="3"/>
  <c r="AU10" i="3"/>
  <c r="AW10" i="3"/>
  <c r="AY10" i="3"/>
  <c r="BA10" i="3"/>
  <c r="BC10" i="3"/>
  <c r="BE10" i="3"/>
  <c r="BG10" i="3"/>
  <c r="BI10" i="3"/>
  <c r="BK10" i="3"/>
  <c r="R10" i="3"/>
  <c r="AA11" i="3"/>
  <c r="AC11" i="3"/>
  <c r="AE11" i="3"/>
  <c r="AG11" i="3"/>
  <c r="AI11" i="3"/>
  <c r="AK11" i="3"/>
  <c r="AM11" i="3"/>
  <c r="AO11" i="3"/>
  <c r="AQ11" i="3"/>
  <c r="AS11" i="3"/>
  <c r="AU11" i="3"/>
  <c r="AW11" i="3"/>
  <c r="AY11" i="3"/>
  <c r="BA11" i="3"/>
  <c r="BC11" i="3"/>
  <c r="BE11" i="3"/>
  <c r="BG11" i="3"/>
  <c r="BI11" i="3"/>
  <c r="BK11" i="3"/>
  <c r="R11" i="3"/>
  <c r="AA13" i="3"/>
  <c r="AC13" i="3"/>
  <c r="AE13" i="3"/>
  <c r="AG13" i="3"/>
  <c r="AI13" i="3"/>
  <c r="AK13" i="3"/>
  <c r="AM13" i="3"/>
  <c r="AO13" i="3"/>
  <c r="AQ13" i="3"/>
  <c r="AS13" i="3"/>
  <c r="AU13" i="3"/>
  <c r="AW13" i="3"/>
  <c r="AY13" i="3"/>
  <c r="BA13" i="3"/>
  <c r="BC13" i="3"/>
  <c r="BE13" i="3"/>
  <c r="BG13" i="3"/>
  <c r="BI13" i="3"/>
  <c r="BK13" i="3"/>
  <c r="R13" i="3"/>
  <c r="AA14" i="3"/>
  <c r="AC14" i="3"/>
  <c r="AE14" i="3"/>
  <c r="AG14" i="3"/>
  <c r="AI14" i="3"/>
  <c r="AK14" i="3"/>
  <c r="AM14" i="3"/>
  <c r="AO14" i="3"/>
  <c r="AQ14" i="3"/>
  <c r="AS14" i="3"/>
  <c r="AU14" i="3"/>
  <c r="AW14" i="3"/>
  <c r="AY14" i="3"/>
  <c r="BA14" i="3"/>
  <c r="BC14" i="3"/>
  <c r="BE14" i="3"/>
  <c r="BG14" i="3"/>
  <c r="BI14" i="3"/>
  <c r="BK14" i="3"/>
  <c r="R14" i="3"/>
  <c r="AA16" i="3"/>
  <c r="AC16" i="3"/>
  <c r="AE16" i="3"/>
  <c r="AG16" i="3"/>
  <c r="AI16" i="3"/>
  <c r="AK16" i="3"/>
  <c r="AM16" i="3"/>
  <c r="AO16" i="3"/>
  <c r="AQ16" i="3"/>
  <c r="AS16" i="3"/>
  <c r="AU16" i="3"/>
  <c r="AW16" i="3"/>
  <c r="AY16" i="3"/>
  <c r="BA16" i="3"/>
  <c r="BC16" i="3"/>
  <c r="BE16" i="3"/>
  <c r="BG16" i="3"/>
  <c r="BI16" i="3"/>
  <c r="BK16" i="3"/>
  <c r="R16" i="3"/>
  <c r="AA17" i="3"/>
  <c r="AC17" i="3"/>
  <c r="AE17" i="3"/>
  <c r="AG17" i="3"/>
  <c r="AI17" i="3"/>
  <c r="AK17" i="3"/>
  <c r="AM17" i="3"/>
  <c r="AO17" i="3"/>
  <c r="AQ17" i="3"/>
  <c r="AS17" i="3"/>
  <c r="AU17" i="3"/>
  <c r="AW17" i="3"/>
  <c r="AY17" i="3"/>
  <c r="BA17" i="3"/>
  <c r="BC17" i="3"/>
  <c r="BE17" i="3"/>
  <c r="BG17" i="3"/>
  <c r="BI17" i="3"/>
  <c r="BK17" i="3"/>
  <c r="R17" i="3"/>
  <c r="AA18" i="3"/>
  <c r="AC18" i="3"/>
  <c r="AE18" i="3"/>
  <c r="AG18" i="3"/>
  <c r="AI18" i="3"/>
  <c r="AK18" i="3"/>
  <c r="AM18" i="3"/>
  <c r="AO18" i="3"/>
  <c r="AQ18" i="3"/>
  <c r="AS18" i="3"/>
  <c r="AU18" i="3"/>
  <c r="AW18" i="3"/>
  <c r="AY18" i="3"/>
  <c r="BA18" i="3"/>
  <c r="BC18" i="3"/>
  <c r="BE18" i="3"/>
  <c r="BG18" i="3"/>
  <c r="BI18" i="3"/>
  <c r="BK18" i="3"/>
  <c r="R18" i="3"/>
  <c r="AA20" i="3"/>
  <c r="AC20" i="3"/>
  <c r="AE20" i="3"/>
  <c r="AG20" i="3"/>
  <c r="AI20" i="3"/>
  <c r="AK20" i="3"/>
  <c r="AM20" i="3"/>
  <c r="AO20" i="3"/>
  <c r="AQ20" i="3"/>
  <c r="AS20" i="3"/>
  <c r="AU20" i="3"/>
  <c r="AW20" i="3"/>
  <c r="AY20" i="3"/>
  <c r="BA20" i="3"/>
  <c r="BC20" i="3"/>
  <c r="BE20" i="3"/>
  <c r="BG20" i="3"/>
  <c r="BI20" i="3"/>
  <c r="BK20" i="3"/>
  <c r="R20" i="3"/>
  <c r="AA21" i="3"/>
  <c r="AC21" i="3"/>
  <c r="AE21" i="3"/>
  <c r="AG21" i="3"/>
  <c r="AI21" i="3"/>
  <c r="AK21" i="3"/>
  <c r="AM21" i="3"/>
  <c r="AO21" i="3"/>
  <c r="AQ21" i="3"/>
  <c r="AS21" i="3"/>
  <c r="AU21" i="3"/>
  <c r="AW21" i="3"/>
  <c r="AY21" i="3"/>
  <c r="BA21" i="3"/>
  <c r="BC21" i="3"/>
  <c r="BE21" i="3"/>
  <c r="BG21" i="3"/>
  <c r="BI21" i="3"/>
  <c r="BK21" i="3"/>
  <c r="R21" i="3"/>
  <c r="AA22" i="3"/>
  <c r="AC22" i="3"/>
  <c r="AE22" i="3"/>
  <c r="AG22" i="3"/>
  <c r="AI22" i="3"/>
  <c r="AK22" i="3"/>
  <c r="AM22" i="3"/>
  <c r="AO22" i="3"/>
  <c r="AQ22" i="3"/>
  <c r="AS22" i="3"/>
  <c r="AU22" i="3"/>
  <c r="AW22" i="3"/>
  <c r="AY22" i="3"/>
  <c r="BA22" i="3"/>
  <c r="BC22" i="3"/>
  <c r="BE22" i="3"/>
  <c r="BG22" i="3"/>
  <c r="BI22" i="3"/>
  <c r="BK22" i="3"/>
  <c r="R22" i="3"/>
  <c r="AA24" i="3"/>
  <c r="AC24" i="3"/>
  <c r="AE24" i="3"/>
  <c r="AG24" i="3"/>
  <c r="AI24" i="3"/>
  <c r="AK24" i="3"/>
  <c r="AM24" i="3"/>
  <c r="AO24" i="3"/>
  <c r="AQ24" i="3"/>
  <c r="AS24" i="3"/>
  <c r="AU24" i="3"/>
  <c r="AW24" i="3"/>
  <c r="AY24" i="3"/>
  <c r="BA24" i="3"/>
  <c r="BC24" i="3"/>
  <c r="BE24" i="3"/>
  <c r="BG24" i="3"/>
  <c r="BI24" i="3"/>
  <c r="BK24" i="3"/>
  <c r="R24" i="3"/>
  <c r="AA25" i="3"/>
  <c r="AC25" i="3"/>
  <c r="AE25" i="3"/>
  <c r="AG25" i="3"/>
  <c r="AI25" i="3"/>
  <c r="AK25" i="3"/>
  <c r="AM25" i="3"/>
  <c r="AO25" i="3"/>
  <c r="AQ25" i="3"/>
  <c r="AS25" i="3"/>
  <c r="AU25" i="3"/>
  <c r="AW25" i="3"/>
  <c r="AY25" i="3"/>
  <c r="BA25" i="3"/>
  <c r="BC25" i="3"/>
  <c r="BE25" i="3"/>
  <c r="BG25" i="3"/>
  <c r="BI25" i="3"/>
  <c r="BK25" i="3"/>
  <c r="R25" i="3"/>
  <c r="AA27" i="3"/>
  <c r="AC27" i="3"/>
  <c r="AE27" i="3"/>
  <c r="AG27" i="3"/>
  <c r="AI27" i="3"/>
  <c r="AK27" i="3"/>
  <c r="AM27" i="3"/>
  <c r="AO27" i="3"/>
  <c r="AQ27" i="3"/>
  <c r="AS27" i="3"/>
  <c r="AU27" i="3"/>
  <c r="AW27" i="3"/>
  <c r="AY27" i="3"/>
  <c r="BA27" i="3"/>
  <c r="BC27" i="3"/>
  <c r="BE27" i="3"/>
  <c r="BG27" i="3"/>
  <c r="BI27" i="3"/>
  <c r="BK27" i="3"/>
  <c r="R27" i="3"/>
  <c r="AA28" i="3"/>
  <c r="AC28" i="3"/>
  <c r="AE28" i="3"/>
  <c r="AG28" i="3"/>
  <c r="AI28" i="3"/>
  <c r="AK28" i="3"/>
  <c r="AM28" i="3"/>
  <c r="AO28" i="3"/>
  <c r="AQ28" i="3"/>
  <c r="AS28" i="3"/>
  <c r="AU28" i="3"/>
  <c r="AW28" i="3"/>
  <c r="AY28" i="3"/>
  <c r="BA28" i="3"/>
  <c r="BC28" i="3"/>
  <c r="BE28" i="3"/>
  <c r="BG28" i="3"/>
  <c r="BI28" i="3"/>
  <c r="BK28" i="3"/>
  <c r="R28" i="3"/>
  <c r="AA31" i="3"/>
  <c r="AC31" i="3"/>
  <c r="AE31" i="3"/>
  <c r="AG31" i="3"/>
  <c r="AI31" i="3"/>
  <c r="AK31" i="3"/>
  <c r="AM31" i="3"/>
  <c r="AO31" i="3"/>
  <c r="AQ31" i="3"/>
  <c r="AS31" i="3"/>
  <c r="AU31" i="3"/>
  <c r="AW31" i="3"/>
  <c r="AY31" i="3"/>
  <c r="BA31" i="3"/>
  <c r="BC31" i="3"/>
  <c r="BE31" i="3"/>
  <c r="BG31" i="3"/>
  <c r="BI31" i="3"/>
  <c r="BK31" i="3"/>
  <c r="R31" i="3"/>
  <c r="AA32" i="3"/>
  <c r="AC32" i="3"/>
  <c r="AE32" i="3"/>
  <c r="AG32" i="3"/>
  <c r="AI32" i="3"/>
  <c r="AK32" i="3"/>
  <c r="AM32" i="3"/>
  <c r="AO32" i="3"/>
  <c r="AQ32" i="3"/>
  <c r="AS32" i="3"/>
  <c r="AU32" i="3"/>
  <c r="AW32" i="3"/>
  <c r="AY32" i="3"/>
  <c r="BA32" i="3"/>
  <c r="BC32" i="3"/>
  <c r="BE32" i="3"/>
  <c r="BG32" i="3"/>
  <c r="BI32" i="3"/>
  <c r="BK32" i="3"/>
  <c r="R32" i="3"/>
  <c r="AA33" i="3"/>
  <c r="AC33" i="3"/>
  <c r="AE33" i="3"/>
  <c r="AG33" i="3"/>
  <c r="AI33" i="3"/>
  <c r="AK33" i="3"/>
  <c r="AM33" i="3"/>
  <c r="AO33" i="3"/>
  <c r="AQ33" i="3"/>
  <c r="AS33" i="3"/>
  <c r="AU33" i="3"/>
  <c r="AW33" i="3"/>
  <c r="AY33" i="3"/>
  <c r="BA33" i="3"/>
  <c r="BC33" i="3"/>
  <c r="BE33" i="3"/>
  <c r="BG33" i="3"/>
  <c r="BI33" i="3"/>
  <c r="BK33" i="3"/>
  <c r="R33" i="3"/>
  <c r="AA35" i="3"/>
  <c r="AC35" i="3"/>
  <c r="AE35" i="3"/>
  <c r="AG35" i="3"/>
  <c r="AI35" i="3"/>
  <c r="AK35" i="3"/>
  <c r="AM35" i="3"/>
  <c r="AO35" i="3"/>
  <c r="AQ35" i="3"/>
  <c r="AS35" i="3"/>
  <c r="AU35" i="3"/>
  <c r="AW35" i="3"/>
  <c r="AY35" i="3"/>
  <c r="BA35" i="3"/>
  <c r="BC35" i="3"/>
  <c r="BE35" i="3"/>
  <c r="BG35" i="3"/>
  <c r="BI35" i="3"/>
  <c r="BK35" i="3"/>
  <c r="R35" i="3"/>
  <c r="AA36" i="3"/>
  <c r="AC36" i="3"/>
  <c r="AE36" i="3"/>
  <c r="AG36" i="3"/>
  <c r="AI36" i="3"/>
  <c r="AK36" i="3"/>
  <c r="AM36" i="3"/>
  <c r="AO36" i="3"/>
  <c r="AQ36" i="3"/>
  <c r="AS36" i="3"/>
  <c r="AU36" i="3"/>
  <c r="AW36" i="3"/>
  <c r="AY36" i="3"/>
  <c r="BA36" i="3"/>
  <c r="BC36" i="3"/>
  <c r="BE36" i="3"/>
  <c r="BG36" i="3"/>
  <c r="BI36" i="3"/>
  <c r="BK36" i="3"/>
  <c r="R36" i="3"/>
  <c r="AA37" i="3"/>
  <c r="AC37" i="3"/>
  <c r="AE37" i="3"/>
  <c r="AG37" i="3"/>
  <c r="AI37" i="3"/>
  <c r="AK37" i="3"/>
  <c r="AM37" i="3"/>
  <c r="AO37" i="3"/>
  <c r="AQ37" i="3"/>
  <c r="AS37" i="3"/>
  <c r="AU37" i="3"/>
  <c r="AW37" i="3"/>
  <c r="AY37" i="3"/>
  <c r="BA37" i="3"/>
  <c r="BC37" i="3"/>
  <c r="BE37" i="3"/>
  <c r="BG37" i="3"/>
  <c r="BI37" i="3"/>
  <c r="BK37" i="3"/>
  <c r="R37" i="3"/>
  <c r="AA38" i="3"/>
  <c r="AC38" i="3"/>
  <c r="AE38" i="3"/>
  <c r="AG38" i="3"/>
  <c r="AI38" i="3"/>
  <c r="AK38" i="3"/>
  <c r="AM38" i="3"/>
  <c r="AO38" i="3"/>
  <c r="AQ38" i="3"/>
  <c r="AS38" i="3"/>
  <c r="AU38" i="3"/>
  <c r="AW38" i="3"/>
  <c r="AY38" i="3"/>
  <c r="BA38" i="3"/>
  <c r="BC38" i="3"/>
  <c r="BE38" i="3"/>
  <c r="BG38" i="3"/>
  <c r="BI38" i="3"/>
  <c r="BK38" i="3"/>
  <c r="R38" i="3"/>
  <c r="AA41" i="3"/>
  <c r="AC41" i="3"/>
  <c r="AE41" i="3"/>
  <c r="AG41" i="3"/>
  <c r="AI41" i="3"/>
  <c r="AK41" i="3"/>
  <c r="AM41" i="3"/>
  <c r="AO41" i="3"/>
  <c r="AQ41" i="3"/>
  <c r="AS41" i="3"/>
  <c r="AU41" i="3"/>
  <c r="AW41" i="3"/>
  <c r="AY41" i="3"/>
  <c r="BA41" i="3"/>
  <c r="BC41" i="3"/>
  <c r="BE41" i="3"/>
  <c r="BG41" i="3"/>
  <c r="BI41" i="3"/>
  <c r="BK41" i="3"/>
  <c r="R41" i="3"/>
  <c r="AA45" i="3"/>
  <c r="AC45" i="3"/>
  <c r="AE45" i="3"/>
  <c r="AG45" i="3"/>
  <c r="AI45" i="3"/>
  <c r="AK45" i="3"/>
  <c r="AM45" i="3"/>
  <c r="AO45" i="3"/>
  <c r="AQ45" i="3"/>
  <c r="AS45" i="3"/>
  <c r="AU45" i="3"/>
  <c r="AW45" i="3"/>
  <c r="AY45" i="3"/>
  <c r="BA45" i="3"/>
  <c r="BC45" i="3"/>
  <c r="BE45" i="3"/>
  <c r="BG45" i="3"/>
  <c r="BI45" i="3"/>
  <c r="BK45" i="3"/>
  <c r="R45" i="3"/>
  <c r="R46" i="3"/>
  <c r="AV46" i="3"/>
  <c r="BJ46" i="3"/>
  <c r="C46" i="3"/>
  <c r="AG46" i="3"/>
  <c r="R47" i="3"/>
  <c r="AV47" i="3"/>
  <c r="BJ47" i="3"/>
  <c r="C47" i="3"/>
  <c r="AG47" i="3"/>
  <c r="AA48" i="3"/>
  <c r="AC48" i="3"/>
  <c r="AE48" i="3"/>
  <c r="AG48" i="3"/>
  <c r="AI48" i="3"/>
  <c r="AK48" i="3"/>
  <c r="AM48" i="3"/>
  <c r="AO48" i="3"/>
  <c r="AQ48" i="3"/>
  <c r="AS48" i="3"/>
  <c r="AU48" i="3"/>
  <c r="AW48" i="3"/>
  <c r="AY48" i="3"/>
  <c r="BA48" i="3"/>
  <c r="BC48" i="3"/>
  <c r="BE48" i="3"/>
  <c r="BG48" i="3"/>
  <c r="BI48" i="3"/>
  <c r="BK48" i="3"/>
  <c r="R48" i="3"/>
  <c r="AA49" i="3"/>
  <c r="AC49" i="3"/>
  <c r="AE49" i="3"/>
  <c r="AG49" i="3"/>
  <c r="AI49" i="3"/>
  <c r="AK49" i="3"/>
  <c r="AM49" i="3"/>
  <c r="AO49" i="3"/>
  <c r="AQ49" i="3"/>
  <c r="AS49" i="3"/>
  <c r="AU49" i="3"/>
  <c r="AW49" i="3"/>
  <c r="AY49" i="3"/>
  <c r="BA49" i="3"/>
  <c r="BC49" i="3"/>
  <c r="BE49" i="3"/>
  <c r="BG49" i="3"/>
  <c r="BI49" i="3"/>
  <c r="BK49" i="3"/>
  <c r="R49" i="3"/>
  <c r="AV51" i="3"/>
  <c r="BJ51" i="3"/>
  <c r="C51" i="3"/>
  <c r="AA51" i="3"/>
  <c r="AC51" i="3"/>
  <c r="AE51" i="3"/>
  <c r="AG51" i="3"/>
  <c r="AI51" i="3"/>
  <c r="AK51" i="3"/>
  <c r="AM51" i="3"/>
  <c r="AO51" i="3"/>
  <c r="AQ51" i="3"/>
  <c r="AS51" i="3"/>
  <c r="AU51" i="3"/>
  <c r="AW51" i="3"/>
  <c r="AY51" i="3"/>
  <c r="BA51" i="3"/>
  <c r="BC51" i="3"/>
  <c r="BE51" i="3"/>
  <c r="BG51" i="3"/>
  <c r="BI51" i="3"/>
  <c r="BK51" i="3"/>
  <c r="R51" i="3"/>
  <c r="AA53" i="3"/>
  <c r="AC53" i="3"/>
  <c r="AE53" i="3"/>
  <c r="AG53" i="3"/>
  <c r="AI53" i="3"/>
  <c r="AK53" i="3"/>
  <c r="AM53" i="3"/>
  <c r="AO53" i="3"/>
  <c r="AQ53" i="3"/>
  <c r="AS53" i="3"/>
  <c r="AU53" i="3"/>
  <c r="AW53" i="3"/>
  <c r="AY53" i="3"/>
  <c r="BA53" i="3"/>
  <c r="BC53" i="3"/>
  <c r="BE53" i="3"/>
  <c r="BG53" i="3"/>
  <c r="BI53" i="3"/>
  <c r="BK53" i="3"/>
  <c r="R53" i="3"/>
  <c r="AA54" i="3"/>
  <c r="AC54" i="3"/>
  <c r="AE54" i="3"/>
  <c r="AG54" i="3"/>
  <c r="AI54" i="3"/>
  <c r="AK54" i="3"/>
  <c r="AM54" i="3"/>
  <c r="AO54" i="3"/>
  <c r="AQ54" i="3"/>
  <c r="AS54" i="3"/>
  <c r="AU54" i="3"/>
  <c r="AW54" i="3"/>
  <c r="AY54" i="3"/>
  <c r="BA54" i="3"/>
  <c r="BC54" i="3"/>
  <c r="BE54" i="3"/>
  <c r="BG54" i="3"/>
  <c r="BI54" i="3"/>
  <c r="BK54" i="3"/>
  <c r="R54" i="3"/>
  <c r="AV55" i="3"/>
  <c r="BJ55" i="3"/>
  <c r="C55" i="3"/>
  <c r="AA55" i="3"/>
  <c r="AC55" i="3"/>
  <c r="AE55" i="3"/>
  <c r="AG55" i="3"/>
  <c r="AI55" i="3"/>
  <c r="AK55" i="3"/>
  <c r="AM55" i="3"/>
  <c r="AO55" i="3"/>
  <c r="AQ55" i="3"/>
  <c r="AS55" i="3"/>
  <c r="AU55" i="3"/>
  <c r="AW55" i="3"/>
  <c r="AY55" i="3"/>
  <c r="BA55" i="3"/>
  <c r="BC55" i="3"/>
  <c r="BE55" i="3"/>
  <c r="BG55" i="3"/>
  <c r="BI55" i="3"/>
  <c r="BK55" i="3"/>
  <c r="R55" i="3"/>
  <c r="AA56" i="3"/>
  <c r="AC56" i="3"/>
  <c r="AE56" i="3"/>
  <c r="AG56" i="3"/>
  <c r="AI56" i="3"/>
  <c r="AK56" i="3"/>
  <c r="AM56" i="3"/>
  <c r="AO56" i="3"/>
  <c r="AQ56" i="3"/>
  <c r="AS56" i="3"/>
  <c r="AU56" i="3"/>
  <c r="AW56" i="3"/>
  <c r="AY56" i="3"/>
  <c r="BA56" i="3"/>
  <c r="BC56" i="3"/>
  <c r="BE56" i="3"/>
  <c r="BG56" i="3"/>
  <c r="BI56" i="3"/>
  <c r="BK56" i="3"/>
  <c r="R56" i="3"/>
  <c r="AV57" i="3"/>
  <c r="BJ57" i="3"/>
  <c r="C57" i="3"/>
  <c r="AA57" i="3"/>
  <c r="AC57" i="3"/>
  <c r="AE57" i="3"/>
  <c r="AG57" i="3"/>
  <c r="AI57" i="3"/>
  <c r="AK57" i="3"/>
  <c r="AM57" i="3"/>
  <c r="AO57" i="3"/>
  <c r="AQ57" i="3"/>
  <c r="AS57" i="3"/>
  <c r="AU57" i="3"/>
  <c r="AW57" i="3"/>
  <c r="AY57" i="3"/>
  <c r="BA57" i="3"/>
  <c r="BC57" i="3"/>
  <c r="BE57" i="3"/>
  <c r="BG57" i="3"/>
  <c r="BI57" i="3"/>
  <c r="BK57" i="3"/>
  <c r="R57" i="3"/>
  <c r="Q40" i="3"/>
  <c r="Q42" i="3"/>
  <c r="Q50" i="3"/>
  <c r="Q19" i="3"/>
  <c r="Q29" i="3"/>
  <c r="Q39" i="3"/>
  <c r="Q12" i="3"/>
  <c r="Q30" i="3"/>
  <c r="Q15" i="3"/>
  <c r="Q26" i="3"/>
  <c r="Q23" i="3"/>
  <c r="Q34" i="3"/>
  <c r="Q3" i="3"/>
  <c r="Q4" i="3"/>
  <c r="Q5" i="3"/>
  <c r="Q6" i="3"/>
  <c r="Q7" i="3"/>
  <c r="Q8" i="3"/>
  <c r="Q9" i="3"/>
  <c r="Q10" i="3"/>
  <c r="Q11" i="3"/>
  <c r="Q13" i="3"/>
  <c r="Q14" i="3"/>
  <c r="Q16" i="3"/>
  <c r="Q17" i="3"/>
  <c r="Q18" i="3"/>
  <c r="Q20" i="3"/>
  <c r="Q21" i="3"/>
  <c r="Q22" i="3"/>
  <c r="Q24" i="3"/>
  <c r="Q25" i="3"/>
  <c r="Q27" i="3"/>
  <c r="Q28" i="3"/>
  <c r="Q31" i="3"/>
  <c r="Q32" i="3"/>
  <c r="Q33" i="3"/>
  <c r="Q35" i="3"/>
  <c r="Q36" i="3"/>
  <c r="Q37" i="3"/>
  <c r="Q38" i="3"/>
  <c r="Q41" i="3"/>
  <c r="Q45" i="3"/>
  <c r="Q46" i="3"/>
  <c r="AE46" i="3"/>
  <c r="Q47" i="3"/>
  <c r="AE47" i="3"/>
  <c r="Q48" i="3"/>
  <c r="Q49" i="3"/>
  <c r="Q51" i="3"/>
  <c r="Q53" i="3"/>
  <c r="Q54" i="3"/>
  <c r="Q55" i="3"/>
  <c r="Q56" i="3"/>
  <c r="Q57" i="3"/>
  <c r="P40" i="3"/>
  <c r="P42" i="3"/>
  <c r="P50" i="3"/>
  <c r="P19" i="3"/>
  <c r="P29" i="3"/>
  <c r="P39" i="3"/>
  <c r="P12" i="3"/>
  <c r="P30" i="3"/>
  <c r="P15" i="3"/>
  <c r="P26" i="3"/>
  <c r="P23" i="3"/>
  <c r="P34" i="3"/>
  <c r="P3" i="3"/>
  <c r="P4" i="3"/>
  <c r="P5" i="3"/>
  <c r="P6" i="3"/>
  <c r="P7" i="3"/>
  <c r="P8" i="3"/>
  <c r="P9" i="3"/>
  <c r="P10" i="3"/>
  <c r="P11" i="3"/>
  <c r="P13" i="3"/>
  <c r="P14" i="3"/>
  <c r="P16" i="3"/>
  <c r="P17" i="3"/>
  <c r="P18" i="3"/>
  <c r="P20" i="3"/>
  <c r="P21" i="3"/>
  <c r="P22" i="3"/>
  <c r="P24" i="3"/>
  <c r="P25" i="3"/>
  <c r="P27" i="3"/>
  <c r="P28" i="3"/>
  <c r="P31" i="3"/>
  <c r="P32" i="3"/>
  <c r="P33" i="3"/>
  <c r="P35" i="3"/>
  <c r="P36" i="3"/>
  <c r="P37" i="3"/>
  <c r="P38" i="3"/>
  <c r="P41" i="3"/>
  <c r="P45" i="3"/>
  <c r="P46" i="3"/>
  <c r="AC46" i="3"/>
  <c r="P47" i="3"/>
  <c r="AC47" i="3"/>
  <c r="P48" i="3"/>
  <c r="P49" i="3"/>
  <c r="P51" i="3"/>
  <c r="P53" i="3"/>
  <c r="P54" i="3"/>
  <c r="P55" i="3"/>
  <c r="P56" i="3"/>
  <c r="P57" i="3"/>
  <c r="O40" i="3"/>
  <c r="O42" i="3"/>
  <c r="O50" i="3"/>
  <c r="O19" i="3"/>
  <c r="O29" i="3"/>
  <c r="O39" i="3"/>
  <c r="O12" i="3"/>
  <c r="O30" i="3"/>
  <c r="O15" i="3"/>
  <c r="O26" i="3"/>
  <c r="O23" i="3"/>
  <c r="O34" i="3"/>
  <c r="O3" i="3"/>
  <c r="O4" i="3"/>
  <c r="O5" i="3"/>
  <c r="O6" i="3"/>
  <c r="O7" i="3"/>
  <c r="O8" i="3"/>
  <c r="O9" i="3"/>
  <c r="O10" i="3"/>
  <c r="O11" i="3"/>
  <c r="O13" i="3"/>
  <c r="O14" i="3"/>
  <c r="O16" i="3"/>
  <c r="O17" i="3"/>
  <c r="O18" i="3"/>
  <c r="O20" i="3"/>
  <c r="O21" i="3"/>
  <c r="O22" i="3"/>
  <c r="O24" i="3"/>
  <c r="O25" i="3"/>
  <c r="O27" i="3"/>
  <c r="O28" i="3"/>
  <c r="O31" i="3"/>
  <c r="O32" i="3"/>
  <c r="O33" i="3"/>
  <c r="O35" i="3"/>
  <c r="O36" i="3"/>
  <c r="O37" i="3"/>
  <c r="O38" i="3"/>
  <c r="O41" i="3"/>
  <c r="O45" i="3"/>
  <c r="O46" i="3"/>
  <c r="AA46" i="3"/>
  <c r="O47" i="3"/>
  <c r="AA47" i="3"/>
  <c r="O48" i="3"/>
  <c r="O49" i="3"/>
  <c r="O51" i="3"/>
  <c r="O53" i="3"/>
  <c r="O54" i="3"/>
  <c r="O55" i="3"/>
  <c r="O56" i="3"/>
  <c r="O57" i="3"/>
  <c r="D1173" i="4"/>
  <c r="C1173" i="4"/>
  <c r="L1173" i="4"/>
  <c r="D1166" i="4"/>
  <c r="C1166" i="4"/>
  <c r="L1166" i="4"/>
  <c r="D1167" i="4"/>
  <c r="C1167" i="4"/>
  <c r="L1167" i="4"/>
  <c r="D1168" i="4"/>
  <c r="C1168" i="4"/>
  <c r="L1168" i="4"/>
  <c r="D1169" i="4"/>
  <c r="C1169" i="4"/>
  <c r="L1169" i="4"/>
  <c r="D1170" i="4"/>
  <c r="C1170" i="4"/>
  <c r="L1170" i="4"/>
  <c r="D1171" i="4"/>
  <c r="C1171" i="4"/>
  <c r="L1171" i="4"/>
  <c r="D1172" i="4"/>
  <c r="C1172" i="4"/>
  <c r="L1172" i="4"/>
  <c r="D1174" i="4"/>
  <c r="C1174" i="4"/>
  <c r="L1174" i="4"/>
  <c r="D1175" i="4"/>
  <c r="C1175" i="4"/>
  <c r="L1175" i="4"/>
  <c r="D1176" i="4"/>
  <c r="C1176" i="4"/>
  <c r="L1176" i="4"/>
  <c r="D1177" i="4"/>
  <c r="C1177" i="4"/>
  <c r="L1177" i="4"/>
  <c r="D1178" i="4"/>
  <c r="C1178" i="4"/>
  <c r="L1178" i="4"/>
  <c r="D1179" i="4"/>
  <c r="C1179" i="4"/>
  <c r="L1179" i="4"/>
  <c r="D1180" i="4"/>
  <c r="C1180" i="4"/>
  <c r="L1180" i="4"/>
  <c r="D1181" i="4"/>
  <c r="C1181" i="4"/>
  <c r="L1181" i="4"/>
  <c r="D1182" i="4"/>
  <c r="C1182" i="4"/>
  <c r="L1182" i="4"/>
  <c r="D1183" i="4"/>
  <c r="C1183" i="4"/>
  <c r="L1183" i="4"/>
  <c r="D1184" i="4"/>
  <c r="C1184" i="4"/>
  <c r="L1184" i="4"/>
  <c r="D1185" i="4"/>
  <c r="C1185" i="4"/>
  <c r="L1185" i="4"/>
  <c r="D1186" i="4"/>
  <c r="C1186" i="4"/>
  <c r="L1186" i="4"/>
  <c r="D1187" i="4"/>
  <c r="C1187" i="4"/>
  <c r="L1187" i="4"/>
  <c r="D1188" i="4"/>
  <c r="C1188" i="4"/>
  <c r="L1188" i="4"/>
  <c r="D1189" i="4"/>
  <c r="C1189" i="4"/>
  <c r="L1189" i="4"/>
  <c r="D1190" i="4"/>
  <c r="C1190" i="4"/>
  <c r="L1190" i="4"/>
  <c r="D1191" i="4"/>
  <c r="C1191" i="4"/>
  <c r="L1191" i="4"/>
  <c r="D1192" i="4"/>
  <c r="C1192" i="4"/>
  <c r="L1192" i="4"/>
  <c r="D1193" i="4"/>
  <c r="C1193" i="4"/>
  <c r="L1193" i="4"/>
  <c r="D1194" i="4"/>
  <c r="C1194" i="4"/>
  <c r="L1194" i="4"/>
  <c r="D1195" i="4"/>
  <c r="C1195" i="4"/>
  <c r="L1195" i="4"/>
  <c r="D1196" i="4"/>
  <c r="C1196" i="4"/>
  <c r="L1196" i="4"/>
  <c r="D1197" i="4"/>
  <c r="C1197" i="4"/>
  <c r="L1197" i="4"/>
  <c r="D1198" i="4"/>
  <c r="C1198" i="4"/>
  <c r="L1198" i="4"/>
  <c r="D1199" i="4"/>
  <c r="C1199" i="4"/>
  <c r="L1199" i="4"/>
  <c r="D1200" i="4"/>
  <c r="C1200" i="4"/>
  <c r="L1200" i="4"/>
  <c r="D1201" i="4"/>
  <c r="C1201" i="4"/>
  <c r="L1201" i="4"/>
  <c r="D1202" i="4"/>
  <c r="C1202" i="4"/>
  <c r="L1202" i="4"/>
  <c r="D1203" i="4"/>
  <c r="C1203" i="4"/>
  <c r="L1203" i="4"/>
  <c r="D1204" i="4"/>
  <c r="C1204" i="4"/>
  <c r="L1204" i="4"/>
  <c r="D1205" i="4"/>
  <c r="C1205" i="4"/>
  <c r="L1205" i="4"/>
  <c r="D1206" i="4"/>
  <c r="C1206" i="4"/>
  <c r="L1206" i="4"/>
  <c r="D1207" i="4"/>
  <c r="C1207" i="4"/>
  <c r="L1207" i="4"/>
  <c r="D1208" i="4"/>
  <c r="C1208" i="4"/>
  <c r="L1208" i="4"/>
  <c r="D1209" i="4"/>
  <c r="C1209" i="4"/>
  <c r="L1209" i="4"/>
  <c r="D1210" i="4"/>
  <c r="C1210" i="4"/>
  <c r="L1210" i="4"/>
  <c r="D1211" i="4"/>
  <c r="C1211" i="4"/>
  <c r="L1211" i="4"/>
  <c r="D1212" i="4"/>
  <c r="C1212" i="4"/>
  <c r="L1212" i="4"/>
  <c r="D1213" i="4"/>
  <c r="C1213" i="4"/>
  <c r="L1213" i="4"/>
  <c r="D1214" i="4"/>
  <c r="C1214" i="4"/>
  <c r="L1214" i="4"/>
  <c r="D1215" i="4"/>
  <c r="C1215" i="4"/>
  <c r="L1215" i="4"/>
  <c r="D1216" i="4"/>
  <c r="C1216" i="4"/>
  <c r="L1216" i="4"/>
  <c r="D1217" i="4"/>
  <c r="C1217" i="4"/>
  <c r="L1217" i="4"/>
  <c r="D1218" i="4"/>
  <c r="C1218" i="4"/>
  <c r="L1218" i="4"/>
  <c r="D1219" i="4"/>
  <c r="C1219" i="4"/>
  <c r="L1219" i="4"/>
  <c r="D1220" i="4"/>
  <c r="C1220" i="4"/>
  <c r="L1220" i="4"/>
  <c r="D1221" i="4"/>
  <c r="C1221" i="4"/>
  <c r="L1221" i="4"/>
  <c r="D1222" i="4"/>
  <c r="C1222" i="4"/>
  <c r="L1222" i="4"/>
  <c r="D1223" i="4"/>
  <c r="C1223" i="4"/>
  <c r="L1223" i="4"/>
  <c r="D1224" i="4"/>
  <c r="C1224" i="4"/>
  <c r="L1224" i="4"/>
  <c r="D1225" i="4"/>
  <c r="C1225" i="4"/>
  <c r="L1225" i="4"/>
  <c r="D1226" i="4"/>
  <c r="C1226" i="4"/>
  <c r="L1226" i="4"/>
  <c r="D1227" i="4"/>
  <c r="C1227" i="4"/>
  <c r="L1227" i="4"/>
  <c r="D1228" i="4"/>
  <c r="C1228" i="4"/>
  <c r="L1228" i="4"/>
  <c r="D1229" i="4"/>
  <c r="C1229" i="4"/>
  <c r="L1229" i="4"/>
  <c r="D1230" i="4"/>
  <c r="C1230" i="4"/>
  <c r="L1230" i="4"/>
  <c r="D1231" i="4"/>
  <c r="C1231" i="4"/>
  <c r="L1231" i="4"/>
  <c r="D1232" i="4"/>
  <c r="C1232" i="4"/>
  <c r="L1232" i="4"/>
  <c r="D1233" i="4"/>
  <c r="C1233" i="4"/>
  <c r="L1233" i="4"/>
  <c r="D1234" i="4"/>
  <c r="C1234" i="4"/>
  <c r="L1234" i="4"/>
  <c r="D1235" i="4"/>
  <c r="C1235" i="4"/>
  <c r="L1235" i="4"/>
  <c r="D1236" i="4"/>
  <c r="C1236" i="4"/>
  <c r="L1236" i="4"/>
  <c r="D1237" i="4"/>
  <c r="C1237" i="4"/>
  <c r="L1237" i="4"/>
  <c r="D1238" i="4"/>
  <c r="C1238" i="4"/>
  <c r="L1238" i="4"/>
  <c r="D1239" i="4"/>
  <c r="C1239" i="4"/>
  <c r="L1239" i="4"/>
  <c r="D1240" i="4"/>
  <c r="C1240" i="4"/>
  <c r="L1240" i="4"/>
  <c r="D1241" i="4"/>
  <c r="C1241" i="4"/>
  <c r="L1241" i="4"/>
  <c r="D1242" i="4"/>
  <c r="C1242" i="4"/>
  <c r="L1242" i="4"/>
  <c r="D1243" i="4"/>
  <c r="C1243" i="4"/>
  <c r="L1243" i="4"/>
  <c r="D1244" i="4"/>
  <c r="C1244" i="4"/>
  <c r="L1244" i="4"/>
  <c r="D1245" i="4"/>
  <c r="C1245" i="4"/>
  <c r="L1245" i="4"/>
  <c r="D1246" i="4"/>
  <c r="C1246" i="4"/>
  <c r="L1246" i="4"/>
  <c r="D1247" i="4"/>
  <c r="C1247" i="4"/>
  <c r="L1247" i="4"/>
  <c r="D1248" i="4"/>
  <c r="C1248" i="4"/>
  <c r="L1248" i="4"/>
  <c r="D1249" i="4"/>
  <c r="C1249" i="4"/>
  <c r="L1249" i="4"/>
  <c r="D1250" i="4"/>
  <c r="C1250" i="4"/>
  <c r="L1250" i="4"/>
  <c r="D1251" i="4"/>
  <c r="C1251" i="4"/>
  <c r="L1251" i="4"/>
  <c r="D1252" i="4"/>
  <c r="C1252" i="4"/>
  <c r="L1252" i="4"/>
  <c r="D1253" i="4"/>
  <c r="C1253" i="4"/>
  <c r="L1253" i="4"/>
  <c r="D1254" i="4"/>
  <c r="C1254" i="4"/>
  <c r="L1254" i="4"/>
  <c r="D1255" i="4"/>
  <c r="C1255" i="4"/>
  <c r="L1255" i="4"/>
  <c r="D1256" i="4"/>
  <c r="C1256" i="4"/>
  <c r="L1256" i="4"/>
  <c r="D1257" i="4"/>
  <c r="C1257" i="4"/>
  <c r="L1257" i="4"/>
  <c r="D1258" i="4"/>
  <c r="C1258" i="4"/>
  <c r="L1258" i="4"/>
  <c r="E1173" i="4"/>
  <c r="M1173" i="4"/>
  <c r="E1166" i="4"/>
  <c r="M1166" i="4"/>
  <c r="E1167" i="4"/>
  <c r="M1167" i="4"/>
  <c r="E1168" i="4"/>
  <c r="M1168" i="4"/>
  <c r="E1169" i="4"/>
  <c r="M1169" i="4"/>
  <c r="E1170" i="4"/>
  <c r="M1170" i="4"/>
  <c r="E1171" i="4"/>
  <c r="M1171" i="4"/>
  <c r="E1172" i="4"/>
  <c r="M1172" i="4"/>
  <c r="E1174" i="4"/>
  <c r="M1174" i="4"/>
  <c r="E1175" i="4"/>
  <c r="M1175" i="4"/>
  <c r="E1176" i="4"/>
  <c r="M1176" i="4"/>
  <c r="E1177" i="4"/>
  <c r="M1177" i="4"/>
  <c r="E1178" i="4"/>
  <c r="M1178" i="4"/>
  <c r="E1179" i="4"/>
  <c r="M1179" i="4"/>
  <c r="E1180" i="4"/>
  <c r="M1180" i="4"/>
  <c r="E1181" i="4"/>
  <c r="M1181" i="4"/>
  <c r="E1182" i="4"/>
  <c r="M1182" i="4"/>
  <c r="E1183" i="4"/>
  <c r="M1183" i="4"/>
  <c r="E1184" i="4"/>
  <c r="M1184" i="4"/>
  <c r="E1185" i="4"/>
  <c r="M1185" i="4"/>
  <c r="E1186" i="4"/>
  <c r="M1186" i="4"/>
  <c r="E1187" i="4"/>
  <c r="M1187" i="4"/>
  <c r="E1188" i="4"/>
  <c r="M1188" i="4"/>
  <c r="E1189" i="4"/>
  <c r="M1189" i="4"/>
  <c r="E1190" i="4"/>
  <c r="M1190" i="4"/>
  <c r="E1191" i="4"/>
  <c r="M1191" i="4"/>
  <c r="E1192" i="4"/>
  <c r="M1192" i="4"/>
  <c r="E1193" i="4"/>
  <c r="M1193" i="4"/>
  <c r="E1194" i="4"/>
  <c r="M1194" i="4"/>
  <c r="E1195" i="4"/>
  <c r="M1195" i="4"/>
  <c r="E1196" i="4"/>
  <c r="M1196" i="4"/>
  <c r="E1197" i="4"/>
  <c r="M1197" i="4"/>
  <c r="E1198" i="4"/>
  <c r="M1198" i="4"/>
  <c r="E1199" i="4"/>
  <c r="M1199" i="4"/>
  <c r="E1200" i="4"/>
  <c r="M1200" i="4"/>
  <c r="E1201" i="4"/>
  <c r="M1201" i="4"/>
  <c r="E1202" i="4"/>
  <c r="M1202" i="4"/>
  <c r="E1203" i="4"/>
  <c r="M1203" i="4"/>
  <c r="E1204" i="4"/>
  <c r="M1204" i="4"/>
  <c r="E1205" i="4"/>
  <c r="M1205" i="4"/>
  <c r="E1206" i="4"/>
  <c r="M1206" i="4"/>
  <c r="E1207" i="4"/>
  <c r="M1207" i="4"/>
  <c r="E1208" i="4"/>
  <c r="M1208" i="4"/>
  <c r="E1209" i="4"/>
  <c r="M1209" i="4"/>
  <c r="E1210" i="4"/>
  <c r="M1210" i="4"/>
  <c r="E1211" i="4"/>
  <c r="M1211" i="4"/>
  <c r="E1212" i="4"/>
  <c r="M1212" i="4"/>
  <c r="E1213" i="4"/>
  <c r="M1213" i="4"/>
  <c r="E1214" i="4"/>
  <c r="M1214" i="4"/>
  <c r="E1215" i="4"/>
  <c r="M1215" i="4"/>
  <c r="E1216" i="4"/>
  <c r="M1216" i="4"/>
  <c r="E1217" i="4"/>
  <c r="M1217" i="4"/>
  <c r="E1218" i="4"/>
  <c r="M1218" i="4"/>
  <c r="E1219" i="4"/>
  <c r="M1219" i="4"/>
  <c r="E1220" i="4"/>
  <c r="M1220" i="4"/>
  <c r="E1221" i="4"/>
  <c r="M1221" i="4"/>
  <c r="E1222" i="4"/>
  <c r="M1222" i="4"/>
  <c r="E1223" i="4"/>
  <c r="M1223" i="4"/>
  <c r="E1224" i="4"/>
  <c r="M1224" i="4"/>
  <c r="E1225" i="4"/>
  <c r="M1225" i="4"/>
  <c r="E1226" i="4"/>
  <c r="M1226" i="4"/>
  <c r="E1227" i="4"/>
  <c r="M1227" i="4"/>
  <c r="E1228" i="4"/>
  <c r="M1228" i="4"/>
  <c r="E1229" i="4"/>
  <c r="M1229" i="4"/>
  <c r="E1230" i="4"/>
  <c r="M1230" i="4"/>
  <c r="E1231" i="4"/>
  <c r="M1231" i="4"/>
  <c r="E1232" i="4"/>
  <c r="M1232" i="4"/>
  <c r="E1233" i="4"/>
  <c r="M1233" i="4"/>
  <c r="E1234" i="4"/>
  <c r="M1234" i="4"/>
  <c r="E1235" i="4"/>
  <c r="M1235" i="4"/>
  <c r="E1236" i="4"/>
  <c r="M1236" i="4"/>
  <c r="E1237" i="4"/>
  <c r="M1237" i="4"/>
  <c r="E1238" i="4"/>
  <c r="M1238" i="4"/>
  <c r="E1239" i="4"/>
  <c r="M1239" i="4"/>
  <c r="E1240" i="4"/>
  <c r="M1240" i="4"/>
  <c r="E1241" i="4"/>
  <c r="M1241" i="4"/>
  <c r="E1242" i="4"/>
  <c r="M1242" i="4"/>
  <c r="E1243" i="4"/>
  <c r="M1243" i="4"/>
  <c r="E1244" i="4"/>
  <c r="M1244" i="4"/>
  <c r="E1245" i="4"/>
  <c r="M1245" i="4"/>
  <c r="E1246" i="4"/>
  <c r="M1246" i="4"/>
  <c r="E1247" i="4"/>
  <c r="M1247" i="4"/>
  <c r="E1248" i="4"/>
  <c r="M1248" i="4"/>
  <c r="E1249" i="4"/>
  <c r="M1249" i="4"/>
  <c r="E1250" i="4"/>
  <c r="M1250" i="4"/>
  <c r="E1251" i="4"/>
  <c r="M1251" i="4"/>
  <c r="E1252" i="4"/>
  <c r="M1252" i="4"/>
  <c r="E1253" i="4"/>
  <c r="M1253" i="4"/>
  <c r="E1254" i="4"/>
  <c r="M1254" i="4"/>
  <c r="E1255" i="4"/>
  <c r="M1255" i="4"/>
  <c r="E1256" i="4"/>
  <c r="M1256" i="4"/>
  <c r="E1257" i="4"/>
  <c r="M1257" i="4"/>
  <c r="E1258" i="4"/>
  <c r="M1258" i="4"/>
  <c r="F1173" i="4"/>
  <c r="N1173" i="4"/>
  <c r="F1166" i="4"/>
  <c r="N1166" i="4"/>
  <c r="F1167" i="4"/>
  <c r="N1167" i="4"/>
  <c r="F1168" i="4"/>
  <c r="N1168" i="4"/>
  <c r="F1169" i="4"/>
  <c r="N1169" i="4"/>
  <c r="F1170" i="4"/>
  <c r="N1170" i="4"/>
  <c r="F1171" i="4"/>
  <c r="N1171" i="4"/>
  <c r="F1172" i="4"/>
  <c r="N1172" i="4"/>
  <c r="F1174" i="4"/>
  <c r="N1174" i="4"/>
  <c r="F1175" i="4"/>
  <c r="N1175" i="4"/>
  <c r="F1176" i="4"/>
  <c r="N1176" i="4"/>
  <c r="F1177" i="4"/>
  <c r="N1177" i="4"/>
  <c r="F1178" i="4"/>
  <c r="N1178" i="4"/>
  <c r="F1179" i="4"/>
  <c r="N1179" i="4"/>
  <c r="F1180" i="4"/>
  <c r="N1180" i="4"/>
  <c r="F1181" i="4"/>
  <c r="N1181" i="4"/>
  <c r="F1182" i="4"/>
  <c r="N1182" i="4"/>
  <c r="F1183" i="4"/>
  <c r="N1183" i="4"/>
  <c r="F1184" i="4"/>
  <c r="N1184" i="4"/>
  <c r="F1185" i="4"/>
  <c r="N1185" i="4"/>
  <c r="F1186" i="4"/>
  <c r="N1186" i="4"/>
  <c r="F1187" i="4"/>
  <c r="N1187" i="4"/>
  <c r="F1188" i="4"/>
  <c r="N1188" i="4"/>
  <c r="F1189" i="4"/>
  <c r="N1189" i="4"/>
  <c r="F1190" i="4"/>
  <c r="N1190" i="4"/>
  <c r="F1191" i="4"/>
  <c r="N1191" i="4"/>
  <c r="F1192" i="4"/>
  <c r="N1192" i="4"/>
  <c r="F1193" i="4"/>
  <c r="N1193" i="4"/>
  <c r="F1194" i="4"/>
  <c r="N1194" i="4"/>
  <c r="F1195" i="4"/>
  <c r="N1195" i="4"/>
  <c r="F1196" i="4"/>
  <c r="N1196" i="4"/>
  <c r="F1197" i="4"/>
  <c r="N1197" i="4"/>
  <c r="F1198" i="4"/>
  <c r="N1198" i="4"/>
  <c r="F1199" i="4"/>
  <c r="N1199" i="4"/>
  <c r="F1200" i="4"/>
  <c r="N1200" i="4"/>
  <c r="F1201" i="4"/>
  <c r="N1201" i="4"/>
  <c r="F1202" i="4"/>
  <c r="N1202" i="4"/>
  <c r="F1203" i="4"/>
  <c r="N1203" i="4"/>
  <c r="F1204" i="4"/>
  <c r="N1204" i="4"/>
  <c r="F1205" i="4"/>
  <c r="N1205" i="4"/>
  <c r="F1206" i="4"/>
  <c r="N1206" i="4"/>
  <c r="F1207" i="4"/>
  <c r="N1207" i="4"/>
  <c r="F1208" i="4"/>
  <c r="N1208" i="4"/>
  <c r="F1209" i="4"/>
  <c r="N1209" i="4"/>
  <c r="F1210" i="4"/>
  <c r="N1210" i="4"/>
  <c r="F1211" i="4"/>
  <c r="N1211" i="4"/>
  <c r="F1212" i="4"/>
  <c r="N1212" i="4"/>
  <c r="F1213" i="4"/>
  <c r="N1213" i="4"/>
  <c r="F1214" i="4"/>
  <c r="N1214" i="4"/>
  <c r="F1215" i="4"/>
  <c r="N1215" i="4"/>
  <c r="F1216" i="4"/>
  <c r="N1216" i="4"/>
  <c r="F1217" i="4"/>
  <c r="N1217" i="4"/>
  <c r="F1218" i="4"/>
  <c r="N1218" i="4"/>
  <c r="F1219" i="4"/>
  <c r="N1219" i="4"/>
  <c r="F1220" i="4"/>
  <c r="N1220" i="4"/>
  <c r="F1221" i="4"/>
  <c r="N1221" i="4"/>
  <c r="F1222" i="4"/>
  <c r="N1222" i="4"/>
  <c r="F1223" i="4"/>
  <c r="N1223" i="4"/>
  <c r="F1224" i="4"/>
  <c r="N1224" i="4"/>
  <c r="F1225" i="4"/>
  <c r="N1225" i="4"/>
  <c r="F1226" i="4"/>
  <c r="N1226" i="4"/>
  <c r="F1227" i="4"/>
  <c r="N1227" i="4"/>
  <c r="F1228" i="4"/>
  <c r="N1228" i="4"/>
  <c r="F1229" i="4"/>
  <c r="N1229" i="4"/>
  <c r="F1230" i="4"/>
  <c r="N1230" i="4"/>
  <c r="F1231" i="4"/>
  <c r="N1231" i="4"/>
  <c r="F1232" i="4"/>
  <c r="N1232" i="4"/>
  <c r="F1233" i="4"/>
  <c r="N1233" i="4"/>
  <c r="F1234" i="4"/>
  <c r="N1234" i="4"/>
  <c r="F1235" i="4"/>
  <c r="N1235" i="4"/>
  <c r="F1236" i="4"/>
  <c r="N1236" i="4"/>
  <c r="F1237" i="4"/>
  <c r="N1237" i="4"/>
  <c r="F1238" i="4"/>
  <c r="N1238" i="4"/>
  <c r="F1239" i="4"/>
  <c r="N1239" i="4"/>
  <c r="F1240" i="4"/>
  <c r="N1240" i="4"/>
  <c r="F1241" i="4"/>
  <c r="N1241" i="4"/>
  <c r="F1242" i="4"/>
  <c r="N1242" i="4"/>
  <c r="F1243" i="4"/>
  <c r="N1243" i="4"/>
  <c r="F1244" i="4"/>
  <c r="N1244" i="4"/>
  <c r="F1245" i="4"/>
  <c r="N1245" i="4"/>
  <c r="F1246" i="4"/>
  <c r="N1246" i="4"/>
  <c r="F1247" i="4"/>
  <c r="N1247" i="4"/>
  <c r="F1248" i="4"/>
  <c r="N1248" i="4"/>
  <c r="F1249" i="4"/>
  <c r="N1249" i="4"/>
  <c r="F1250" i="4"/>
  <c r="N1250" i="4"/>
  <c r="F1251" i="4"/>
  <c r="N1251" i="4"/>
  <c r="F1252" i="4"/>
  <c r="N1252" i="4"/>
  <c r="F1253" i="4"/>
  <c r="N1253" i="4"/>
  <c r="F1254" i="4"/>
  <c r="N1254" i="4"/>
  <c r="F1255" i="4"/>
  <c r="N1255" i="4"/>
  <c r="F1256" i="4"/>
  <c r="N1256" i="4"/>
  <c r="F1257" i="4"/>
  <c r="N1257" i="4"/>
  <c r="F1258" i="4"/>
  <c r="N1258" i="4"/>
  <c r="G1173" i="4"/>
  <c r="O1173" i="4"/>
  <c r="G1166" i="4"/>
  <c r="O1166" i="4"/>
  <c r="G1167" i="4"/>
  <c r="O1167" i="4"/>
  <c r="G1168" i="4"/>
  <c r="O1168" i="4"/>
  <c r="G1169" i="4"/>
  <c r="O1169" i="4"/>
  <c r="G1170" i="4"/>
  <c r="O1170" i="4"/>
  <c r="G1171" i="4"/>
  <c r="O1171" i="4"/>
  <c r="G1172" i="4"/>
  <c r="O1172" i="4"/>
  <c r="G1174" i="4"/>
  <c r="O1174" i="4"/>
  <c r="G1175" i="4"/>
  <c r="O1175" i="4"/>
  <c r="G1176" i="4"/>
  <c r="O1176" i="4"/>
  <c r="G1177" i="4"/>
  <c r="O1177" i="4"/>
  <c r="G1178" i="4"/>
  <c r="O1178" i="4"/>
  <c r="G1179" i="4"/>
  <c r="O1179" i="4"/>
  <c r="G1180" i="4"/>
  <c r="O1180" i="4"/>
  <c r="G1181" i="4"/>
  <c r="O1181" i="4"/>
  <c r="G1182" i="4"/>
  <c r="O1182" i="4"/>
  <c r="G1183" i="4"/>
  <c r="O1183" i="4"/>
  <c r="G1184" i="4"/>
  <c r="O1184" i="4"/>
  <c r="G1185" i="4"/>
  <c r="O1185" i="4"/>
  <c r="G1186" i="4"/>
  <c r="O1186" i="4"/>
  <c r="G1187" i="4"/>
  <c r="O1187" i="4"/>
  <c r="G1188" i="4"/>
  <c r="O1188" i="4"/>
  <c r="G1189" i="4"/>
  <c r="O1189" i="4"/>
  <c r="G1190" i="4"/>
  <c r="O1190" i="4"/>
  <c r="G1191" i="4"/>
  <c r="O1191" i="4"/>
  <c r="G1192" i="4"/>
  <c r="O1192" i="4"/>
  <c r="G1193" i="4"/>
  <c r="O1193" i="4"/>
  <c r="G1194" i="4"/>
  <c r="O1194" i="4"/>
  <c r="G1195" i="4"/>
  <c r="O1195" i="4"/>
  <c r="G1196" i="4"/>
  <c r="O1196" i="4"/>
  <c r="G1197" i="4"/>
  <c r="O1197" i="4"/>
  <c r="G1198" i="4"/>
  <c r="O1198" i="4"/>
  <c r="G1199" i="4"/>
  <c r="O1199" i="4"/>
  <c r="G1200" i="4"/>
  <c r="O1200" i="4"/>
  <c r="G1201" i="4"/>
  <c r="O1201" i="4"/>
  <c r="G1202" i="4"/>
  <c r="O1202" i="4"/>
  <c r="G1203" i="4"/>
  <c r="O1203" i="4"/>
  <c r="G1204" i="4"/>
  <c r="O1204" i="4"/>
  <c r="G1205" i="4"/>
  <c r="O1205" i="4"/>
  <c r="G1206" i="4"/>
  <c r="O1206" i="4"/>
  <c r="G1207" i="4"/>
  <c r="O1207" i="4"/>
  <c r="G1208" i="4"/>
  <c r="O1208" i="4"/>
  <c r="G1209" i="4"/>
  <c r="O1209" i="4"/>
  <c r="G1210" i="4"/>
  <c r="O1210" i="4"/>
  <c r="G1211" i="4"/>
  <c r="O1211" i="4"/>
  <c r="G1212" i="4"/>
  <c r="O1212" i="4"/>
  <c r="G1213" i="4"/>
  <c r="O1213" i="4"/>
  <c r="G1214" i="4"/>
  <c r="O1214" i="4"/>
  <c r="G1215" i="4"/>
  <c r="O1215" i="4"/>
  <c r="G1216" i="4"/>
  <c r="O1216" i="4"/>
  <c r="G1217" i="4"/>
  <c r="O1217" i="4"/>
  <c r="G1218" i="4"/>
  <c r="O1218" i="4"/>
  <c r="G1219" i="4"/>
  <c r="O1219" i="4"/>
  <c r="G1220" i="4"/>
  <c r="O1220" i="4"/>
  <c r="G1221" i="4"/>
  <c r="O1221" i="4"/>
  <c r="G1222" i="4"/>
  <c r="O1222" i="4"/>
  <c r="G1223" i="4"/>
  <c r="O1223" i="4"/>
  <c r="G1224" i="4"/>
  <c r="O1224" i="4"/>
  <c r="G1225" i="4"/>
  <c r="O1225" i="4"/>
  <c r="G1226" i="4"/>
  <c r="O1226" i="4"/>
  <c r="G1227" i="4"/>
  <c r="O1227" i="4"/>
  <c r="G1228" i="4"/>
  <c r="O1228" i="4"/>
  <c r="G1229" i="4"/>
  <c r="O1229" i="4"/>
  <c r="G1230" i="4"/>
  <c r="O1230" i="4"/>
  <c r="G1231" i="4"/>
  <c r="O1231" i="4"/>
  <c r="G1232" i="4"/>
  <c r="O1232" i="4"/>
  <c r="G1233" i="4"/>
  <c r="O1233" i="4"/>
  <c r="G1234" i="4"/>
  <c r="O1234" i="4"/>
  <c r="G1235" i="4"/>
  <c r="O1235" i="4"/>
  <c r="G1236" i="4"/>
  <c r="O1236" i="4"/>
  <c r="G1237" i="4"/>
  <c r="O1237" i="4"/>
  <c r="G1238" i="4"/>
  <c r="O1238" i="4"/>
  <c r="G1239" i="4"/>
  <c r="O1239" i="4"/>
  <c r="G1240" i="4"/>
  <c r="O1240" i="4"/>
  <c r="G1241" i="4"/>
  <c r="O1241" i="4"/>
  <c r="G1242" i="4"/>
  <c r="O1242" i="4"/>
  <c r="G1243" i="4"/>
  <c r="O1243" i="4"/>
  <c r="G1244" i="4"/>
  <c r="O1244" i="4"/>
  <c r="G1245" i="4"/>
  <c r="O1245" i="4"/>
  <c r="G1246" i="4"/>
  <c r="O1246" i="4"/>
  <c r="G1247" i="4"/>
  <c r="O1247" i="4"/>
  <c r="G1248" i="4"/>
  <c r="O1248" i="4"/>
  <c r="G1249" i="4"/>
  <c r="O1249" i="4"/>
  <c r="G1250" i="4"/>
  <c r="O1250" i="4"/>
  <c r="G1251" i="4"/>
  <c r="O1251" i="4"/>
  <c r="G1252" i="4"/>
  <c r="O1252" i="4"/>
  <c r="G1253" i="4"/>
  <c r="O1253" i="4"/>
  <c r="G1254" i="4"/>
  <c r="O1254" i="4"/>
  <c r="G1255" i="4"/>
  <c r="O1255" i="4"/>
  <c r="G1256" i="4"/>
  <c r="O1256" i="4"/>
  <c r="G1257" i="4"/>
  <c r="O1257" i="4"/>
  <c r="G1258" i="4"/>
  <c r="O1258" i="4"/>
  <c r="D2567" i="4"/>
  <c r="C2567" i="4"/>
  <c r="L2567" i="4"/>
  <c r="D2556" i="4"/>
  <c r="C2556" i="4"/>
  <c r="L2556" i="4"/>
  <c r="D2542" i="4"/>
  <c r="C2542" i="4"/>
  <c r="L2542" i="4"/>
  <c r="D2532" i="4"/>
  <c r="C2532" i="4"/>
  <c r="L2532" i="4"/>
  <c r="D2527" i="4"/>
  <c r="C2527" i="4"/>
  <c r="L2527" i="4"/>
  <c r="D2522" i="4"/>
  <c r="C2522" i="4"/>
  <c r="L2522" i="4"/>
  <c r="D2523" i="4"/>
  <c r="C2523" i="4"/>
  <c r="L2523" i="4"/>
  <c r="D2524" i="4"/>
  <c r="C2524" i="4"/>
  <c r="L2524" i="4"/>
  <c r="D2525" i="4"/>
  <c r="C2525" i="4"/>
  <c r="L2525" i="4"/>
  <c r="D2526" i="4"/>
  <c r="C2526" i="4"/>
  <c r="L2526" i="4"/>
  <c r="D2528" i="4"/>
  <c r="C2528" i="4"/>
  <c r="L2528" i="4"/>
  <c r="D2529" i="4"/>
  <c r="C2529" i="4"/>
  <c r="L2529" i="4"/>
  <c r="D2530" i="4"/>
  <c r="C2530" i="4"/>
  <c r="L2530" i="4"/>
  <c r="D2531" i="4"/>
  <c r="C2531" i="4"/>
  <c r="L2531" i="4"/>
  <c r="D2533" i="4"/>
  <c r="C2533" i="4"/>
  <c r="L2533" i="4"/>
  <c r="D2534" i="4"/>
  <c r="C2534" i="4"/>
  <c r="L2534" i="4"/>
  <c r="D2535" i="4"/>
  <c r="C2535" i="4"/>
  <c r="L2535" i="4"/>
  <c r="D2536" i="4"/>
  <c r="C2536" i="4"/>
  <c r="L2536" i="4"/>
  <c r="D2537" i="4"/>
  <c r="C2537" i="4"/>
  <c r="L2537" i="4"/>
  <c r="D2538" i="4"/>
  <c r="C2538" i="4"/>
  <c r="L2538" i="4"/>
  <c r="D2539" i="4"/>
  <c r="C2539" i="4"/>
  <c r="L2539" i="4"/>
  <c r="D2540" i="4"/>
  <c r="C2540" i="4"/>
  <c r="L2540" i="4"/>
  <c r="D2541" i="4"/>
  <c r="C2541" i="4"/>
  <c r="L2541" i="4"/>
  <c r="D2543" i="4"/>
  <c r="C2543" i="4"/>
  <c r="L2543" i="4"/>
  <c r="D2544" i="4"/>
  <c r="C2544" i="4"/>
  <c r="L2544" i="4"/>
  <c r="D2545" i="4"/>
  <c r="C2545" i="4"/>
  <c r="L2545" i="4"/>
  <c r="D2546" i="4"/>
  <c r="C2546" i="4"/>
  <c r="L2546" i="4"/>
  <c r="D2547" i="4"/>
  <c r="C2547" i="4"/>
  <c r="L2547" i="4"/>
  <c r="D2548" i="4"/>
  <c r="C2548" i="4"/>
  <c r="L2548" i="4"/>
  <c r="D2549" i="4"/>
  <c r="C2549" i="4"/>
  <c r="L2549" i="4"/>
  <c r="D2550" i="4"/>
  <c r="C2550" i="4"/>
  <c r="L2550" i="4"/>
  <c r="D2551" i="4"/>
  <c r="C2551" i="4"/>
  <c r="L2551" i="4"/>
  <c r="D2552" i="4"/>
  <c r="C2552" i="4"/>
  <c r="L2552" i="4"/>
  <c r="D2553" i="4"/>
  <c r="C2553" i="4"/>
  <c r="L2553" i="4"/>
  <c r="D2554" i="4"/>
  <c r="C2554" i="4"/>
  <c r="L2554" i="4"/>
  <c r="D2555" i="4"/>
  <c r="C2555" i="4"/>
  <c r="L2555" i="4"/>
  <c r="D2557" i="4"/>
  <c r="C2557" i="4"/>
  <c r="L2557" i="4"/>
  <c r="D2558" i="4"/>
  <c r="C2558" i="4"/>
  <c r="L2558" i="4"/>
  <c r="D2559" i="4"/>
  <c r="C2559" i="4"/>
  <c r="L2559" i="4"/>
  <c r="D2560" i="4"/>
  <c r="C2560" i="4"/>
  <c r="L2560" i="4"/>
  <c r="D2561" i="4"/>
  <c r="C2561" i="4"/>
  <c r="L2561" i="4"/>
  <c r="D2562" i="4"/>
  <c r="C2562" i="4"/>
  <c r="L2562" i="4"/>
  <c r="D2563" i="4"/>
  <c r="C2563" i="4"/>
  <c r="L2563" i="4"/>
  <c r="D2564" i="4"/>
  <c r="C2564" i="4"/>
  <c r="L2564" i="4"/>
  <c r="D2565" i="4"/>
  <c r="C2565" i="4"/>
  <c r="L2565" i="4"/>
  <c r="D2566" i="4"/>
  <c r="C2566" i="4"/>
  <c r="L2566" i="4"/>
  <c r="D2568" i="4"/>
  <c r="C2568" i="4"/>
  <c r="L2568" i="4"/>
  <c r="D2569" i="4"/>
  <c r="C2569" i="4"/>
  <c r="L2569" i="4"/>
  <c r="D2570" i="4"/>
  <c r="C2570" i="4"/>
  <c r="L2570" i="4"/>
  <c r="D2571" i="4"/>
  <c r="C2571" i="4"/>
  <c r="L2571" i="4"/>
  <c r="D2572" i="4"/>
  <c r="C2572" i="4"/>
  <c r="L2572" i="4"/>
  <c r="D2573" i="4"/>
  <c r="C2573" i="4"/>
  <c r="L2573" i="4"/>
  <c r="D2574" i="4"/>
  <c r="C2574" i="4"/>
  <c r="L2574" i="4"/>
  <c r="D2575" i="4"/>
  <c r="C2575" i="4"/>
  <c r="L2575" i="4"/>
  <c r="D2576" i="4"/>
  <c r="C2576" i="4"/>
  <c r="L2576" i="4"/>
  <c r="E2567" i="4"/>
  <c r="M2567" i="4"/>
  <c r="E2556" i="4"/>
  <c r="M2556" i="4"/>
  <c r="E2542" i="4"/>
  <c r="M2542" i="4"/>
  <c r="E2532" i="4"/>
  <c r="M2532" i="4"/>
  <c r="E2527" i="4"/>
  <c r="M2527" i="4"/>
  <c r="E2522" i="4"/>
  <c r="M2522" i="4"/>
  <c r="E2523" i="4"/>
  <c r="M2523" i="4"/>
  <c r="E2524" i="4"/>
  <c r="M2524" i="4"/>
  <c r="E2525" i="4"/>
  <c r="M2525" i="4"/>
  <c r="E2526" i="4"/>
  <c r="M2526" i="4"/>
  <c r="E2528" i="4"/>
  <c r="M2528" i="4"/>
  <c r="E2529" i="4"/>
  <c r="M2529" i="4"/>
  <c r="E2530" i="4"/>
  <c r="M2530" i="4"/>
  <c r="E2531" i="4"/>
  <c r="M2531" i="4"/>
  <c r="E2533" i="4"/>
  <c r="M2533" i="4"/>
  <c r="E2534" i="4"/>
  <c r="M2534" i="4"/>
  <c r="E2535" i="4"/>
  <c r="M2535" i="4"/>
  <c r="E2536" i="4"/>
  <c r="M2536" i="4"/>
  <c r="E2537" i="4"/>
  <c r="M2537" i="4"/>
  <c r="E2538" i="4"/>
  <c r="M2538" i="4"/>
  <c r="E2539" i="4"/>
  <c r="M2539" i="4"/>
  <c r="E2540" i="4"/>
  <c r="M2540" i="4"/>
  <c r="E2541" i="4"/>
  <c r="M2541" i="4"/>
  <c r="E2543" i="4"/>
  <c r="M2543" i="4"/>
  <c r="E2544" i="4"/>
  <c r="M2544" i="4"/>
  <c r="E2545" i="4"/>
  <c r="M2545" i="4"/>
  <c r="E2546" i="4"/>
  <c r="M2546" i="4"/>
  <c r="E2547" i="4"/>
  <c r="M2547" i="4"/>
  <c r="E2548" i="4"/>
  <c r="M2548" i="4"/>
  <c r="E2549" i="4"/>
  <c r="M2549" i="4"/>
  <c r="E2550" i="4"/>
  <c r="M2550" i="4"/>
  <c r="E2551" i="4"/>
  <c r="M2551" i="4"/>
  <c r="E2552" i="4"/>
  <c r="M2552" i="4"/>
  <c r="E2553" i="4"/>
  <c r="M2553" i="4"/>
  <c r="E2554" i="4"/>
  <c r="M2554" i="4"/>
  <c r="E2555" i="4"/>
  <c r="M2555" i="4"/>
  <c r="E2557" i="4"/>
  <c r="M2557" i="4"/>
  <c r="E2558" i="4"/>
  <c r="M2558" i="4"/>
  <c r="E2559" i="4"/>
  <c r="M2559" i="4"/>
  <c r="E2560" i="4"/>
  <c r="M2560" i="4"/>
  <c r="E2561" i="4"/>
  <c r="M2561" i="4"/>
  <c r="E2562" i="4"/>
  <c r="M2562" i="4"/>
  <c r="E2563" i="4"/>
  <c r="M2563" i="4"/>
  <c r="E2564" i="4"/>
  <c r="M2564" i="4"/>
  <c r="E2565" i="4"/>
  <c r="M2565" i="4"/>
  <c r="E2566" i="4"/>
  <c r="M2566" i="4"/>
  <c r="E2568" i="4"/>
  <c r="M2568" i="4"/>
  <c r="E2569" i="4"/>
  <c r="M2569" i="4"/>
  <c r="E2570" i="4"/>
  <c r="M2570" i="4"/>
  <c r="E2571" i="4"/>
  <c r="M2571" i="4"/>
  <c r="E2572" i="4"/>
  <c r="M2572" i="4"/>
  <c r="E2573" i="4"/>
  <c r="M2573" i="4"/>
  <c r="E2574" i="4"/>
  <c r="M2574" i="4"/>
  <c r="E2575" i="4"/>
  <c r="M2575" i="4"/>
  <c r="E2576" i="4"/>
  <c r="M2576" i="4"/>
  <c r="F2567" i="4"/>
  <c r="N2567" i="4"/>
  <c r="F2556" i="4"/>
  <c r="N2556" i="4"/>
  <c r="F2542" i="4"/>
  <c r="N2542" i="4"/>
  <c r="F2532" i="4"/>
  <c r="N2532" i="4"/>
  <c r="F2527" i="4"/>
  <c r="N2527" i="4"/>
  <c r="F2522" i="4"/>
  <c r="N2522" i="4"/>
  <c r="F2523" i="4"/>
  <c r="N2523" i="4"/>
  <c r="F2524" i="4"/>
  <c r="N2524" i="4"/>
  <c r="F2525" i="4"/>
  <c r="N2525" i="4"/>
  <c r="F2526" i="4"/>
  <c r="N2526" i="4"/>
  <c r="F2528" i="4"/>
  <c r="N2528" i="4"/>
  <c r="F2529" i="4"/>
  <c r="N2529" i="4"/>
  <c r="F2530" i="4"/>
  <c r="N2530" i="4"/>
  <c r="F2531" i="4"/>
  <c r="N2531" i="4"/>
  <c r="F2533" i="4"/>
  <c r="N2533" i="4"/>
  <c r="F2534" i="4"/>
  <c r="N2534" i="4"/>
  <c r="F2535" i="4"/>
  <c r="N2535" i="4"/>
  <c r="F2536" i="4"/>
  <c r="N2536" i="4"/>
  <c r="F2537" i="4"/>
  <c r="N2537" i="4"/>
  <c r="F2538" i="4"/>
  <c r="N2538" i="4"/>
  <c r="F2539" i="4"/>
  <c r="N2539" i="4"/>
  <c r="F2540" i="4"/>
  <c r="N2540" i="4"/>
  <c r="F2541" i="4"/>
  <c r="N2541" i="4"/>
  <c r="F2543" i="4"/>
  <c r="N2543" i="4"/>
  <c r="F2544" i="4"/>
  <c r="N2544" i="4"/>
  <c r="F2545" i="4"/>
  <c r="N2545" i="4"/>
  <c r="F2546" i="4"/>
  <c r="N2546" i="4"/>
  <c r="F2547" i="4"/>
  <c r="N2547" i="4"/>
  <c r="F2548" i="4"/>
  <c r="N2548" i="4"/>
  <c r="F2549" i="4"/>
  <c r="N2549" i="4"/>
  <c r="F2550" i="4"/>
  <c r="N2550" i="4"/>
  <c r="F2551" i="4"/>
  <c r="N2551" i="4"/>
  <c r="F2552" i="4"/>
  <c r="N2552" i="4"/>
  <c r="F2553" i="4"/>
  <c r="N2553" i="4"/>
  <c r="F2554" i="4"/>
  <c r="N2554" i="4"/>
  <c r="F2555" i="4"/>
  <c r="N2555" i="4"/>
  <c r="F2557" i="4"/>
  <c r="N2557" i="4"/>
  <c r="F2558" i="4"/>
  <c r="N2558" i="4"/>
  <c r="F2559" i="4"/>
  <c r="N2559" i="4"/>
  <c r="F2560" i="4"/>
  <c r="N2560" i="4"/>
  <c r="F2561" i="4"/>
  <c r="N2561" i="4"/>
  <c r="F2562" i="4"/>
  <c r="N2562" i="4"/>
  <c r="F2563" i="4"/>
  <c r="N2563" i="4"/>
  <c r="F2564" i="4"/>
  <c r="N2564" i="4"/>
  <c r="F2565" i="4"/>
  <c r="N2565" i="4"/>
  <c r="F2566" i="4"/>
  <c r="N2566" i="4"/>
  <c r="F2568" i="4"/>
  <c r="N2568" i="4"/>
  <c r="F2569" i="4"/>
  <c r="N2569" i="4"/>
  <c r="F2570" i="4"/>
  <c r="N2570" i="4"/>
  <c r="F2571" i="4"/>
  <c r="N2571" i="4"/>
  <c r="F2572" i="4"/>
  <c r="N2572" i="4"/>
  <c r="F2573" i="4"/>
  <c r="N2573" i="4"/>
  <c r="F2574" i="4"/>
  <c r="N2574" i="4"/>
  <c r="F2575" i="4"/>
  <c r="N2575" i="4"/>
  <c r="F2576" i="4"/>
  <c r="N2576" i="4"/>
  <c r="G2567" i="4"/>
  <c r="O2567" i="4"/>
  <c r="G2556" i="4"/>
  <c r="O2556" i="4"/>
  <c r="G2542" i="4"/>
  <c r="O2542" i="4"/>
  <c r="G2532" i="4"/>
  <c r="O2532" i="4"/>
  <c r="G2527" i="4"/>
  <c r="O2527" i="4"/>
  <c r="G2522" i="4"/>
  <c r="O2522" i="4"/>
  <c r="G2523" i="4"/>
  <c r="O2523" i="4"/>
  <c r="G2524" i="4"/>
  <c r="O2524" i="4"/>
  <c r="G2525" i="4"/>
  <c r="O2525" i="4"/>
  <c r="G2526" i="4"/>
  <c r="O2526" i="4"/>
  <c r="G2528" i="4"/>
  <c r="O2528" i="4"/>
  <c r="G2529" i="4"/>
  <c r="O2529" i="4"/>
  <c r="G2530" i="4"/>
  <c r="O2530" i="4"/>
  <c r="G2531" i="4"/>
  <c r="O2531" i="4"/>
  <c r="G2533" i="4"/>
  <c r="O2533" i="4"/>
  <c r="G2534" i="4"/>
  <c r="O2534" i="4"/>
  <c r="G2535" i="4"/>
  <c r="O2535" i="4"/>
  <c r="G2536" i="4"/>
  <c r="O2536" i="4"/>
  <c r="G2537" i="4"/>
  <c r="O2537" i="4"/>
  <c r="G2538" i="4"/>
  <c r="O2538" i="4"/>
  <c r="G2539" i="4"/>
  <c r="O2539" i="4"/>
  <c r="G2540" i="4"/>
  <c r="O2540" i="4"/>
  <c r="G2541" i="4"/>
  <c r="O2541" i="4"/>
  <c r="G2543" i="4"/>
  <c r="O2543" i="4"/>
  <c r="G2544" i="4"/>
  <c r="O2544" i="4"/>
  <c r="G2545" i="4"/>
  <c r="O2545" i="4"/>
  <c r="G2546" i="4"/>
  <c r="O2546" i="4"/>
  <c r="G2547" i="4"/>
  <c r="O2547" i="4"/>
  <c r="G2548" i="4"/>
  <c r="O2548" i="4"/>
  <c r="G2549" i="4"/>
  <c r="O2549" i="4"/>
  <c r="G2550" i="4"/>
  <c r="O2550" i="4"/>
  <c r="G2551" i="4"/>
  <c r="O2551" i="4"/>
  <c r="G2552" i="4"/>
  <c r="O2552" i="4"/>
  <c r="G2553" i="4"/>
  <c r="O2553" i="4"/>
  <c r="G2554" i="4"/>
  <c r="O2554" i="4"/>
  <c r="G2555" i="4"/>
  <c r="O2555" i="4"/>
  <c r="G2557" i="4"/>
  <c r="O2557" i="4"/>
  <c r="G2558" i="4"/>
  <c r="O2558" i="4"/>
  <c r="G2559" i="4"/>
  <c r="O2559" i="4"/>
  <c r="G2560" i="4"/>
  <c r="O2560" i="4"/>
  <c r="G2561" i="4"/>
  <c r="O2561" i="4"/>
  <c r="G2562" i="4"/>
  <c r="O2562" i="4"/>
  <c r="G2563" i="4"/>
  <c r="O2563" i="4"/>
  <c r="G2564" i="4"/>
  <c r="O2564" i="4"/>
  <c r="G2565" i="4"/>
  <c r="O2565" i="4"/>
  <c r="G2566" i="4"/>
  <c r="O2566" i="4"/>
  <c r="G2568" i="4"/>
  <c r="O2568" i="4"/>
  <c r="G2569" i="4"/>
  <c r="O2569" i="4"/>
  <c r="G2570" i="4"/>
  <c r="O2570" i="4"/>
  <c r="G2571" i="4"/>
  <c r="O2571" i="4"/>
  <c r="G2572" i="4"/>
  <c r="O2572" i="4"/>
  <c r="G2573" i="4"/>
  <c r="O2573" i="4"/>
  <c r="G2574" i="4"/>
  <c r="O2574" i="4"/>
  <c r="G2575" i="4"/>
  <c r="O2575" i="4"/>
  <c r="G2576" i="4"/>
  <c r="O2576" i="4"/>
  <c r="P1173" i="4"/>
  <c r="H2567" i="4"/>
  <c r="P2567" i="4"/>
  <c r="P2556" i="4"/>
  <c r="H2556" i="4"/>
  <c r="P2542" i="4"/>
  <c r="H2542" i="4"/>
  <c r="H2532" i="4"/>
  <c r="P2532" i="4"/>
  <c r="H2527" i="4"/>
  <c r="P2527" i="4"/>
  <c r="H2522" i="4"/>
  <c r="P2522" i="4"/>
  <c r="H2523" i="4"/>
  <c r="P2523" i="4"/>
  <c r="H2524" i="4"/>
  <c r="P2524" i="4"/>
  <c r="H2525" i="4"/>
  <c r="P2525" i="4"/>
  <c r="H2526" i="4"/>
  <c r="P2526" i="4"/>
  <c r="H2528" i="4"/>
  <c r="P2528" i="4"/>
  <c r="H2529" i="4"/>
  <c r="P2529" i="4"/>
  <c r="H2530" i="4"/>
  <c r="P2530" i="4"/>
  <c r="H2531" i="4"/>
  <c r="P2531" i="4"/>
  <c r="H2533" i="4"/>
  <c r="P2533" i="4"/>
  <c r="H2534" i="4"/>
  <c r="P2534" i="4"/>
  <c r="H2535" i="4"/>
  <c r="P2535" i="4"/>
  <c r="H2536" i="4"/>
  <c r="P2536" i="4"/>
  <c r="H2537" i="4"/>
  <c r="P2537" i="4"/>
  <c r="H2538" i="4"/>
  <c r="P2538" i="4"/>
  <c r="H2539" i="4"/>
  <c r="P2539" i="4"/>
  <c r="H2540" i="4"/>
  <c r="P2540" i="4"/>
  <c r="H2541" i="4"/>
  <c r="P2541" i="4"/>
  <c r="H2543" i="4"/>
  <c r="P2543" i="4"/>
  <c r="H2544" i="4"/>
  <c r="P2544" i="4"/>
  <c r="H2545" i="4"/>
  <c r="P2545" i="4"/>
  <c r="H2546" i="4"/>
  <c r="P2546" i="4"/>
  <c r="H2547" i="4"/>
  <c r="P2547" i="4"/>
  <c r="H2548" i="4"/>
  <c r="P2548" i="4"/>
  <c r="H2549" i="4"/>
  <c r="P2549" i="4"/>
  <c r="H2550" i="4"/>
  <c r="P2550" i="4"/>
  <c r="H2551" i="4"/>
  <c r="P2551" i="4"/>
  <c r="H2552" i="4"/>
  <c r="P2552" i="4"/>
  <c r="H2553" i="4"/>
  <c r="P2553" i="4"/>
  <c r="H2554" i="4"/>
  <c r="P2554" i="4"/>
  <c r="H2555" i="4"/>
  <c r="P2555" i="4"/>
  <c r="H2557" i="4"/>
  <c r="P2557" i="4"/>
  <c r="H2558" i="4"/>
  <c r="P2558" i="4"/>
  <c r="H2559" i="4"/>
  <c r="P2559" i="4"/>
  <c r="H2560" i="4"/>
  <c r="P2560" i="4"/>
  <c r="H2561" i="4"/>
  <c r="P2561" i="4"/>
  <c r="H2562" i="4"/>
  <c r="P2562" i="4"/>
  <c r="H2563" i="4"/>
  <c r="P2563" i="4"/>
  <c r="H2564" i="4"/>
  <c r="P2564" i="4"/>
  <c r="H2565" i="4"/>
  <c r="P2565" i="4"/>
  <c r="H2566" i="4"/>
  <c r="P2566" i="4"/>
  <c r="H2568" i="4"/>
  <c r="P2568" i="4"/>
  <c r="H2569" i="4"/>
  <c r="P2569" i="4"/>
  <c r="H2570" i="4"/>
  <c r="P2570" i="4"/>
  <c r="H2571" i="4"/>
  <c r="P2571" i="4"/>
  <c r="H2572" i="4"/>
  <c r="P2572" i="4"/>
  <c r="H2573" i="4"/>
  <c r="P2573" i="4"/>
  <c r="H2574" i="4"/>
  <c r="P2574" i="4"/>
  <c r="H2575" i="4"/>
  <c r="P2575" i="4"/>
  <c r="H2576" i="4"/>
  <c r="P2576" i="4"/>
  <c r="AO25" i="6"/>
  <c r="AN25" i="6"/>
  <c r="AL25" i="6"/>
  <c r="AK16" i="6"/>
  <c r="AK17" i="6"/>
  <c r="AK18" i="6"/>
  <c r="AK19" i="6"/>
  <c r="AK20" i="6"/>
  <c r="AK21" i="6"/>
  <c r="AK22" i="6"/>
  <c r="AK23" i="6"/>
  <c r="AK24" i="6"/>
  <c r="AK25" i="6"/>
  <c r="AH25" i="6"/>
  <c r="AG25" i="6"/>
  <c r="AF25" i="6"/>
  <c r="AE25" i="6"/>
  <c r="AD25" i="6"/>
  <c r="AC25" i="6"/>
  <c r="AB25" i="6"/>
  <c r="AA25" i="6"/>
  <c r="Z25" i="6"/>
  <c r="AP25" i="6"/>
  <c r="BN25" i="6"/>
  <c r="AK623" i="6"/>
  <c r="AK622" i="6"/>
  <c r="AK633" i="6"/>
  <c r="AK632" i="6"/>
  <c r="C33" i="2"/>
  <c r="AE356" i="6"/>
  <c r="C1570" i="6"/>
  <c r="Y1570" i="6"/>
  <c r="X1570" i="6"/>
  <c r="W1570" i="6"/>
  <c r="V1570" i="6"/>
  <c r="U1570" i="6"/>
  <c r="T1570" i="6"/>
  <c r="C1569" i="6"/>
  <c r="Y1569" i="6"/>
  <c r="X1569" i="6"/>
  <c r="W1569" i="6"/>
  <c r="V1569" i="6"/>
  <c r="U1569" i="6"/>
  <c r="T1569" i="6"/>
  <c r="C1568" i="6"/>
  <c r="Y1568" i="6"/>
  <c r="X1568" i="6"/>
  <c r="W1568" i="6"/>
  <c r="V1568" i="6"/>
  <c r="U1568" i="6"/>
  <c r="T1568" i="6"/>
  <c r="C1567" i="6"/>
  <c r="Y1567" i="6"/>
  <c r="X1567" i="6"/>
  <c r="W1567" i="6"/>
  <c r="V1567" i="6"/>
  <c r="U1567" i="6"/>
  <c r="T1567" i="6"/>
  <c r="C1566" i="6"/>
  <c r="Y1566" i="6"/>
  <c r="X1566" i="6"/>
  <c r="W1566" i="6"/>
  <c r="V1566" i="6"/>
  <c r="U1566" i="6"/>
  <c r="T1566" i="6"/>
  <c r="C1565" i="6"/>
  <c r="Y1565" i="6"/>
  <c r="X1565" i="6"/>
  <c r="W1565" i="6"/>
  <c r="V1565" i="6"/>
  <c r="U1565" i="6"/>
  <c r="T1565" i="6"/>
  <c r="C1564" i="6"/>
  <c r="Y1564" i="6"/>
  <c r="X1564" i="6"/>
  <c r="W1564" i="6"/>
  <c r="V1564" i="6"/>
  <c r="U1564" i="6"/>
  <c r="T1564" i="6"/>
  <c r="C1563" i="6"/>
  <c r="Y1563" i="6"/>
  <c r="X1563" i="6"/>
  <c r="W1563" i="6"/>
  <c r="V1563" i="6"/>
  <c r="U1563" i="6"/>
  <c r="T1563" i="6"/>
  <c r="C1562" i="6"/>
  <c r="Y1562" i="6"/>
  <c r="X1562" i="6"/>
  <c r="W1562" i="6"/>
  <c r="V1562" i="6"/>
  <c r="U1562" i="6"/>
  <c r="T1562" i="6"/>
  <c r="C1561" i="6"/>
  <c r="Y1561" i="6"/>
  <c r="X1561" i="6"/>
  <c r="W1561" i="6"/>
  <c r="V1561" i="6"/>
  <c r="U1561" i="6"/>
  <c r="T1561" i="6"/>
  <c r="C1560" i="6"/>
  <c r="Y1560" i="6"/>
  <c r="X1560" i="6"/>
  <c r="W1560" i="6"/>
  <c r="V1560" i="6"/>
  <c r="U1560" i="6"/>
  <c r="T1560" i="6"/>
  <c r="C1559" i="6"/>
  <c r="Y1559" i="6"/>
  <c r="X1559" i="6"/>
  <c r="W1559" i="6"/>
  <c r="V1559" i="6"/>
  <c r="U1559" i="6"/>
  <c r="T1559" i="6"/>
  <c r="C1558" i="6"/>
  <c r="Y1558" i="6"/>
  <c r="X1558" i="6"/>
  <c r="W1558" i="6"/>
  <c r="V1558" i="6"/>
  <c r="U1558" i="6"/>
  <c r="T1558" i="6"/>
  <c r="C1557" i="6"/>
  <c r="Y1557" i="6"/>
  <c r="X1557" i="6"/>
  <c r="W1557" i="6"/>
  <c r="V1557" i="6"/>
  <c r="U1557" i="6"/>
  <c r="T1557" i="6"/>
  <c r="C1556" i="6"/>
  <c r="Y1556" i="6"/>
  <c r="X1556" i="6"/>
  <c r="W1556" i="6"/>
  <c r="V1556" i="6"/>
  <c r="U1556" i="6"/>
  <c r="T1556" i="6"/>
  <c r="C1555" i="6"/>
  <c r="Y1555" i="6"/>
  <c r="X1555" i="6"/>
  <c r="W1555" i="6"/>
  <c r="V1555" i="6"/>
  <c r="U1555" i="6"/>
  <c r="T1555" i="6"/>
  <c r="C1554" i="6"/>
  <c r="Y1554" i="6"/>
  <c r="X1554" i="6"/>
  <c r="W1554" i="6"/>
  <c r="V1554" i="6"/>
  <c r="U1554" i="6"/>
  <c r="T1554" i="6"/>
  <c r="C1553" i="6"/>
  <c r="Y1553" i="6"/>
  <c r="X1553" i="6"/>
  <c r="W1553" i="6"/>
  <c r="V1553" i="6"/>
  <c r="U1553" i="6"/>
  <c r="T1553" i="6"/>
  <c r="C1552" i="6"/>
  <c r="Y1552" i="6"/>
  <c r="X1552" i="6"/>
  <c r="W1552" i="6"/>
  <c r="V1552" i="6"/>
  <c r="U1552" i="6"/>
  <c r="T1552" i="6"/>
  <c r="C1551" i="6"/>
  <c r="Y1551" i="6"/>
  <c r="X1551" i="6"/>
  <c r="W1551" i="6"/>
  <c r="V1551" i="6"/>
  <c r="U1551" i="6"/>
  <c r="T1551" i="6"/>
  <c r="C1550" i="6"/>
  <c r="Y1550" i="6"/>
  <c r="X1550" i="6"/>
  <c r="W1550" i="6"/>
  <c r="V1550" i="6"/>
  <c r="U1550" i="6"/>
  <c r="T1550" i="6"/>
  <c r="C1549" i="6"/>
  <c r="Y1549" i="6"/>
  <c r="X1549" i="6"/>
  <c r="W1549" i="6"/>
  <c r="V1549" i="6"/>
  <c r="U1549" i="6"/>
  <c r="T1549" i="6"/>
  <c r="C1548" i="6"/>
  <c r="Y1548" i="6"/>
  <c r="X1548" i="6"/>
  <c r="W1548" i="6"/>
  <c r="V1548" i="6"/>
  <c r="U1548" i="6"/>
  <c r="T1548" i="6"/>
  <c r="C1547" i="6"/>
  <c r="Y1547" i="6"/>
  <c r="X1547" i="6"/>
  <c r="W1547" i="6"/>
  <c r="V1547" i="6"/>
  <c r="U1547" i="6"/>
  <c r="T1547" i="6"/>
  <c r="C1546" i="6"/>
  <c r="Y1546" i="6"/>
  <c r="X1546" i="6"/>
  <c r="W1546" i="6"/>
  <c r="V1546" i="6"/>
  <c r="U1546" i="6"/>
  <c r="T1546" i="6"/>
  <c r="C1545" i="6"/>
  <c r="Y1545" i="6"/>
  <c r="X1545" i="6"/>
  <c r="W1545" i="6"/>
  <c r="V1545" i="6"/>
  <c r="U1545" i="6"/>
  <c r="T1545" i="6"/>
  <c r="C1544" i="6"/>
  <c r="Y1544" i="6"/>
  <c r="X1544" i="6"/>
  <c r="W1544" i="6"/>
  <c r="V1544" i="6"/>
  <c r="U1544" i="6"/>
  <c r="T1544" i="6"/>
  <c r="C1543" i="6"/>
  <c r="Y1543" i="6"/>
  <c r="X1543" i="6"/>
  <c r="W1543" i="6"/>
  <c r="V1543" i="6"/>
  <c r="U1543" i="6"/>
  <c r="T1543" i="6"/>
  <c r="C1542" i="6"/>
  <c r="Y1542" i="6"/>
  <c r="X1542" i="6"/>
  <c r="W1542" i="6"/>
  <c r="V1542" i="6"/>
  <c r="U1542" i="6"/>
  <c r="T1542" i="6"/>
  <c r="C1541" i="6"/>
  <c r="Y1541" i="6"/>
  <c r="X1541" i="6"/>
  <c r="W1541" i="6"/>
  <c r="V1541" i="6"/>
  <c r="U1541" i="6"/>
  <c r="T1541" i="6"/>
  <c r="C1540" i="6"/>
  <c r="Y1540" i="6"/>
  <c r="X1540" i="6"/>
  <c r="W1540" i="6"/>
  <c r="V1540" i="6"/>
  <c r="U1540" i="6"/>
  <c r="T1540" i="6"/>
  <c r="C1539" i="6"/>
  <c r="Y1539" i="6"/>
  <c r="X1539" i="6"/>
  <c r="W1539" i="6"/>
  <c r="V1539" i="6"/>
  <c r="U1539" i="6"/>
  <c r="T1539" i="6"/>
  <c r="C1538" i="6"/>
  <c r="Y1538" i="6"/>
  <c r="X1538" i="6"/>
  <c r="W1538" i="6"/>
  <c r="V1538" i="6"/>
  <c r="U1538" i="6"/>
  <c r="T1538" i="6"/>
  <c r="C1537" i="6"/>
  <c r="Y1537" i="6"/>
  <c r="X1537" i="6"/>
  <c r="W1537" i="6"/>
  <c r="V1537" i="6"/>
  <c r="U1537" i="6"/>
  <c r="T1537" i="6"/>
  <c r="C1536" i="6"/>
  <c r="Y1536" i="6"/>
  <c r="X1536" i="6"/>
  <c r="W1536" i="6"/>
  <c r="V1536" i="6"/>
  <c r="U1536" i="6"/>
  <c r="T1536" i="6"/>
  <c r="C1535" i="6"/>
  <c r="Y1535" i="6"/>
  <c r="X1535" i="6"/>
  <c r="W1535" i="6"/>
  <c r="V1535" i="6"/>
  <c r="U1535" i="6"/>
  <c r="T1535" i="6"/>
  <c r="C1534" i="6"/>
  <c r="Y1534" i="6"/>
  <c r="X1534" i="6"/>
  <c r="W1534" i="6"/>
  <c r="V1534" i="6"/>
  <c r="U1534" i="6"/>
  <c r="T1534" i="6"/>
  <c r="C1533" i="6"/>
  <c r="Y1533" i="6"/>
  <c r="X1533" i="6"/>
  <c r="W1533" i="6"/>
  <c r="V1533" i="6"/>
  <c r="U1533" i="6"/>
  <c r="T1533" i="6"/>
  <c r="C1532" i="6"/>
  <c r="Y1532" i="6"/>
  <c r="X1532" i="6"/>
  <c r="W1532" i="6"/>
  <c r="V1532" i="6"/>
  <c r="U1532" i="6"/>
  <c r="T1532" i="6"/>
  <c r="C1531" i="6"/>
  <c r="Y1531" i="6"/>
  <c r="X1531" i="6"/>
  <c r="W1531" i="6"/>
  <c r="V1531" i="6"/>
  <c r="U1531" i="6"/>
  <c r="T1531" i="6"/>
  <c r="C1530" i="6"/>
  <c r="Y1530" i="6"/>
  <c r="X1530" i="6"/>
  <c r="W1530" i="6"/>
  <c r="V1530" i="6"/>
  <c r="U1530" i="6"/>
  <c r="T1530" i="6"/>
  <c r="C1529" i="6"/>
  <c r="Y1529" i="6"/>
  <c r="X1529" i="6"/>
  <c r="W1529" i="6"/>
  <c r="V1529" i="6"/>
  <c r="U1529" i="6"/>
  <c r="T1529" i="6"/>
  <c r="C1528" i="6"/>
  <c r="Y1528" i="6"/>
  <c r="X1528" i="6"/>
  <c r="W1528" i="6"/>
  <c r="V1528" i="6"/>
  <c r="U1528" i="6"/>
  <c r="T1528" i="6"/>
  <c r="C1527" i="6"/>
  <c r="Y1527" i="6"/>
  <c r="X1527" i="6"/>
  <c r="W1527" i="6"/>
  <c r="V1527" i="6"/>
  <c r="U1527" i="6"/>
  <c r="T1527" i="6"/>
  <c r="C1526" i="6"/>
  <c r="Y1526" i="6"/>
  <c r="X1526" i="6"/>
  <c r="W1526" i="6"/>
  <c r="V1526" i="6"/>
  <c r="U1526" i="6"/>
  <c r="T1526" i="6"/>
  <c r="C1525" i="6"/>
  <c r="Y1525" i="6"/>
  <c r="X1525" i="6"/>
  <c r="W1525" i="6"/>
  <c r="V1525" i="6"/>
  <c r="U1525" i="6"/>
  <c r="T1525" i="6"/>
  <c r="C1524" i="6"/>
  <c r="Y1524" i="6"/>
  <c r="X1524" i="6"/>
  <c r="W1524" i="6"/>
  <c r="V1524" i="6"/>
  <c r="U1524" i="6"/>
  <c r="T1524" i="6"/>
  <c r="C1523" i="6"/>
  <c r="Y1523" i="6"/>
  <c r="X1523" i="6"/>
  <c r="W1523" i="6"/>
  <c r="V1523" i="6"/>
  <c r="U1523" i="6"/>
  <c r="T1523" i="6"/>
  <c r="C1522" i="6"/>
  <c r="Y1522" i="6"/>
  <c r="X1522" i="6"/>
  <c r="W1522" i="6"/>
  <c r="V1522" i="6"/>
  <c r="U1522" i="6"/>
  <c r="T1522" i="6"/>
  <c r="C1521" i="6"/>
  <c r="Y1521" i="6"/>
  <c r="X1521" i="6"/>
  <c r="W1521" i="6"/>
  <c r="V1521" i="6"/>
  <c r="U1521" i="6"/>
  <c r="T1521" i="6"/>
  <c r="C1520" i="6"/>
  <c r="Y1520" i="6"/>
  <c r="X1520" i="6"/>
  <c r="W1520" i="6"/>
  <c r="V1520" i="6"/>
  <c r="U1520" i="6"/>
  <c r="T1520" i="6"/>
  <c r="C1519" i="6"/>
  <c r="Y1519" i="6"/>
  <c r="X1519" i="6"/>
  <c r="W1519" i="6"/>
  <c r="V1519" i="6"/>
  <c r="U1519" i="6"/>
  <c r="T1519" i="6"/>
  <c r="C1518" i="6"/>
  <c r="Y1518" i="6"/>
  <c r="X1518" i="6"/>
  <c r="W1518" i="6"/>
  <c r="V1518" i="6"/>
  <c r="U1518" i="6"/>
  <c r="T1518" i="6"/>
  <c r="C1517" i="6"/>
  <c r="Y1517" i="6"/>
  <c r="X1517" i="6"/>
  <c r="W1517" i="6"/>
  <c r="V1517" i="6"/>
  <c r="U1517" i="6"/>
  <c r="T1517" i="6"/>
  <c r="C1516" i="6"/>
  <c r="Y1516" i="6"/>
  <c r="X1516" i="6"/>
  <c r="W1516" i="6"/>
  <c r="V1516" i="6"/>
  <c r="U1516" i="6"/>
  <c r="T1516" i="6"/>
  <c r="C1515" i="6"/>
  <c r="Y1515" i="6"/>
  <c r="X1515" i="6"/>
  <c r="W1515" i="6"/>
  <c r="V1515" i="6"/>
  <c r="U1515" i="6"/>
  <c r="T1515" i="6"/>
  <c r="C1514" i="6"/>
  <c r="Y1514" i="6"/>
  <c r="X1514" i="6"/>
  <c r="W1514" i="6"/>
  <c r="V1514" i="6"/>
  <c r="U1514" i="6"/>
  <c r="T1514" i="6"/>
  <c r="C1513" i="6"/>
  <c r="Y1513" i="6"/>
  <c r="X1513" i="6"/>
  <c r="W1513" i="6"/>
  <c r="V1513" i="6"/>
  <c r="U1513" i="6"/>
  <c r="T1513" i="6"/>
  <c r="C1512" i="6"/>
  <c r="Y1512" i="6"/>
  <c r="X1512" i="6"/>
  <c r="W1512" i="6"/>
  <c r="V1512" i="6"/>
  <c r="U1512" i="6"/>
  <c r="T1512" i="6"/>
  <c r="C1511" i="6"/>
  <c r="Y1511" i="6"/>
  <c r="X1511" i="6"/>
  <c r="W1511" i="6"/>
  <c r="V1511" i="6"/>
  <c r="U1511" i="6"/>
  <c r="T1511" i="6"/>
  <c r="C1510" i="6"/>
  <c r="Y1510" i="6"/>
  <c r="X1510" i="6"/>
  <c r="W1510" i="6"/>
  <c r="V1510" i="6"/>
  <c r="U1510" i="6"/>
  <c r="T1510" i="6"/>
  <c r="C1509" i="6"/>
  <c r="Y1509" i="6"/>
  <c r="X1509" i="6"/>
  <c r="W1509" i="6"/>
  <c r="V1509" i="6"/>
  <c r="U1509" i="6"/>
  <c r="T1509" i="6"/>
  <c r="C1508" i="6"/>
  <c r="Y1508" i="6"/>
  <c r="X1508" i="6"/>
  <c r="W1508" i="6"/>
  <c r="V1508" i="6"/>
  <c r="U1508" i="6"/>
  <c r="T1508" i="6"/>
  <c r="C1507" i="6"/>
  <c r="Y1507" i="6"/>
  <c r="X1507" i="6"/>
  <c r="W1507" i="6"/>
  <c r="V1507" i="6"/>
  <c r="U1507" i="6"/>
  <c r="T1507" i="6"/>
  <c r="C1506" i="6"/>
  <c r="Y1506" i="6"/>
  <c r="X1506" i="6"/>
  <c r="W1506" i="6"/>
  <c r="V1506" i="6"/>
  <c r="U1506" i="6"/>
  <c r="T1506" i="6"/>
  <c r="C1505" i="6"/>
  <c r="Y1505" i="6"/>
  <c r="X1505" i="6"/>
  <c r="W1505" i="6"/>
  <c r="V1505" i="6"/>
  <c r="U1505" i="6"/>
  <c r="T1505" i="6"/>
  <c r="C1504" i="6"/>
  <c r="Y1504" i="6"/>
  <c r="X1504" i="6"/>
  <c r="W1504" i="6"/>
  <c r="V1504" i="6"/>
  <c r="U1504" i="6"/>
  <c r="T1504" i="6"/>
  <c r="C1503" i="6"/>
  <c r="Y1503" i="6"/>
  <c r="X1503" i="6"/>
  <c r="W1503" i="6"/>
  <c r="V1503" i="6"/>
  <c r="U1503" i="6"/>
  <c r="T1503" i="6"/>
  <c r="C1502" i="6"/>
  <c r="Y1502" i="6"/>
  <c r="X1502" i="6"/>
  <c r="W1502" i="6"/>
  <c r="V1502" i="6"/>
  <c r="U1502" i="6"/>
  <c r="T1502" i="6"/>
  <c r="C1501" i="6"/>
  <c r="Y1501" i="6"/>
  <c r="X1501" i="6"/>
  <c r="W1501" i="6"/>
  <c r="V1501" i="6"/>
  <c r="U1501" i="6"/>
  <c r="T1501" i="6"/>
  <c r="C1498" i="6"/>
  <c r="Y1498" i="6"/>
  <c r="X1498" i="6"/>
  <c r="W1498" i="6"/>
  <c r="V1498" i="6"/>
  <c r="U1498" i="6"/>
  <c r="T1498" i="6"/>
  <c r="C1497" i="6"/>
  <c r="Y1497" i="6"/>
  <c r="X1497" i="6"/>
  <c r="W1497" i="6"/>
  <c r="V1497" i="6"/>
  <c r="U1497" i="6"/>
  <c r="T1497" i="6"/>
  <c r="C1496" i="6"/>
  <c r="Y1496" i="6"/>
  <c r="X1496" i="6"/>
  <c r="W1496" i="6"/>
  <c r="V1496" i="6"/>
  <c r="U1496" i="6"/>
  <c r="T1496" i="6"/>
  <c r="C1495" i="6"/>
  <c r="Y1495" i="6"/>
  <c r="X1495" i="6"/>
  <c r="W1495" i="6"/>
  <c r="V1495" i="6"/>
  <c r="U1495" i="6"/>
  <c r="T1495" i="6"/>
  <c r="C1494" i="6"/>
  <c r="Y1494" i="6"/>
  <c r="X1494" i="6"/>
  <c r="W1494" i="6"/>
  <c r="V1494" i="6"/>
  <c r="U1494" i="6"/>
  <c r="T1494" i="6"/>
  <c r="C1493" i="6"/>
  <c r="Y1493" i="6"/>
  <c r="X1493" i="6"/>
  <c r="W1493" i="6"/>
  <c r="V1493" i="6"/>
  <c r="U1493" i="6"/>
  <c r="T1493" i="6"/>
  <c r="C1492" i="6"/>
  <c r="Y1492" i="6"/>
  <c r="X1492" i="6"/>
  <c r="W1492" i="6"/>
  <c r="V1492" i="6"/>
  <c r="U1492" i="6"/>
  <c r="T1492" i="6"/>
  <c r="C1491" i="6"/>
  <c r="Y1491" i="6"/>
  <c r="X1491" i="6"/>
  <c r="W1491" i="6"/>
  <c r="V1491" i="6"/>
  <c r="U1491" i="6"/>
  <c r="T1491" i="6"/>
  <c r="C1490" i="6"/>
  <c r="Y1490" i="6"/>
  <c r="X1490" i="6"/>
  <c r="W1490" i="6"/>
  <c r="V1490" i="6"/>
  <c r="U1490" i="6"/>
  <c r="T1490" i="6"/>
  <c r="C1489" i="6"/>
  <c r="Y1489" i="6"/>
  <c r="X1489" i="6"/>
  <c r="W1489" i="6"/>
  <c r="V1489" i="6"/>
  <c r="U1489" i="6"/>
  <c r="T1489" i="6"/>
  <c r="C1486" i="6"/>
  <c r="T1486" i="6"/>
  <c r="U1486" i="6"/>
  <c r="V1486" i="6"/>
  <c r="W1486" i="6"/>
  <c r="X1486" i="6"/>
  <c r="Y1486" i="6"/>
  <c r="C1485" i="6"/>
  <c r="T1485" i="6"/>
  <c r="U1485" i="6"/>
  <c r="V1485" i="6"/>
  <c r="W1485" i="6"/>
  <c r="X1485" i="6"/>
  <c r="Y1485" i="6"/>
  <c r="C1484" i="6"/>
  <c r="T1484" i="6"/>
  <c r="U1484" i="6"/>
  <c r="V1484" i="6"/>
  <c r="W1484" i="6"/>
  <c r="X1484" i="6"/>
  <c r="Y1484" i="6"/>
  <c r="C1483" i="6"/>
  <c r="T1483" i="6"/>
  <c r="U1483" i="6"/>
  <c r="V1483" i="6"/>
  <c r="W1483" i="6"/>
  <c r="X1483" i="6"/>
  <c r="Y1483" i="6"/>
  <c r="C1482" i="6"/>
  <c r="T1482" i="6"/>
  <c r="U1482" i="6"/>
  <c r="V1482" i="6"/>
  <c r="W1482" i="6"/>
  <c r="X1482" i="6"/>
  <c r="Y1482" i="6"/>
  <c r="C1481" i="6"/>
  <c r="T1481" i="6"/>
  <c r="U1481" i="6"/>
  <c r="V1481" i="6"/>
  <c r="W1481" i="6"/>
  <c r="X1481" i="6"/>
  <c r="Y1481" i="6"/>
  <c r="C1480" i="6"/>
  <c r="T1480" i="6"/>
  <c r="U1480" i="6"/>
  <c r="V1480" i="6"/>
  <c r="W1480" i="6"/>
  <c r="X1480" i="6"/>
  <c r="Y1480" i="6"/>
  <c r="C1479" i="6"/>
  <c r="T1479" i="6"/>
  <c r="U1479" i="6"/>
  <c r="V1479" i="6"/>
  <c r="W1479" i="6"/>
  <c r="X1479" i="6"/>
  <c r="Y1479" i="6"/>
  <c r="C1476" i="6"/>
  <c r="Y1476" i="6"/>
  <c r="X1476" i="6"/>
  <c r="W1476" i="6"/>
  <c r="V1476" i="6"/>
  <c r="U1476" i="6"/>
  <c r="T1476" i="6"/>
  <c r="C1475" i="6"/>
  <c r="Y1475" i="6"/>
  <c r="X1475" i="6"/>
  <c r="W1475" i="6"/>
  <c r="V1475" i="6"/>
  <c r="U1475" i="6"/>
  <c r="T1475" i="6"/>
  <c r="C1474" i="6"/>
  <c r="Y1474" i="6"/>
  <c r="X1474" i="6"/>
  <c r="W1474" i="6"/>
  <c r="V1474" i="6"/>
  <c r="U1474" i="6"/>
  <c r="T1474" i="6"/>
  <c r="C1473" i="6"/>
  <c r="Y1473" i="6"/>
  <c r="X1473" i="6"/>
  <c r="W1473" i="6"/>
  <c r="V1473" i="6"/>
  <c r="U1473" i="6"/>
  <c r="T1473" i="6"/>
  <c r="C1472" i="6"/>
  <c r="Y1472" i="6"/>
  <c r="X1472" i="6"/>
  <c r="W1472" i="6"/>
  <c r="V1472" i="6"/>
  <c r="U1472" i="6"/>
  <c r="T1472" i="6"/>
  <c r="C1471" i="6"/>
  <c r="Y1471" i="6"/>
  <c r="X1471" i="6"/>
  <c r="W1471" i="6"/>
  <c r="V1471" i="6"/>
  <c r="U1471" i="6"/>
  <c r="T1471" i="6"/>
  <c r="C1470" i="6"/>
  <c r="Y1470" i="6"/>
  <c r="X1470" i="6"/>
  <c r="W1470" i="6"/>
  <c r="V1470" i="6"/>
  <c r="U1470" i="6"/>
  <c r="T1470" i="6"/>
  <c r="C1469" i="6"/>
  <c r="Y1469" i="6"/>
  <c r="X1469" i="6"/>
  <c r="W1469" i="6"/>
  <c r="V1469" i="6"/>
  <c r="U1469" i="6"/>
  <c r="T1469" i="6"/>
  <c r="C1468" i="6"/>
  <c r="Y1468" i="6"/>
  <c r="X1468" i="6"/>
  <c r="W1468" i="6"/>
  <c r="V1468" i="6"/>
  <c r="U1468" i="6"/>
  <c r="T1468" i="6"/>
  <c r="C1467" i="6"/>
  <c r="Y1467" i="6"/>
  <c r="X1467" i="6"/>
  <c r="W1467" i="6"/>
  <c r="V1467" i="6"/>
  <c r="U1467" i="6"/>
  <c r="T1467" i="6"/>
  <c r="C1466" i="6"/>
  <c r="Y1466" i="6"/>
  <c r="X1466" i="6"/>
  <c r="W1466" i="6"/>
  <c r="V1466" i="6"/>
  <c r="U1466" i="6"/>
  <c r="T1466" i="6"/>
  <c r="C1465" i="6"/>
  <c r="Y1465" i="6"/>
  <c r="X1465" i="6"/>
  <c r="W1465" i="6"/>
  <c r="V1465" i="6"/>
  <c r="U1465" i="6"/>
  <c r="T1465" i="6"/>
  <c r="C1464" i="6"/>
  <c r="Y1464" i="6"/>
  <c r="X1464" i="6"/>
  <c r="W1464" i="6"/>
  <c r="V1464" i="6"/>
  <c r="U1464" i="6"/>
  <c r="T1464" i="6"/>
  <c r="C1463" i="6"/>
  <c r="Y1463" i="6"/>
  <c r="X1463" i="6"/>
  <c r="W1463" i="6"/>
  <c r="V1463" i="6"/>
  <c r="U1463" i="6"/>
  <c r="T1463" i="6"/>
  <c r="C1462" i="6"/>
  <c r="Y1462" i="6"/>
  <c r="X1462" i="6"/>
  <c r="W1462" i="6"/>
  <c r="V1462" i="6"/>
  <c r="U1462" i="6"/>
  <c r="T1462" i="6"/>
  <c r="C1461" i="6"/>
  <c r="Y1461" i="6"/>
  <c r="X1461" i="6"/>
  <c r="W1461" i="6"/>
  <c r="V1461" i="6"/>
  <c r="U1461" i="6"/>
  <c r="T1461" i="6"/>
  <c r="C1460" i="6"/>
  <c r="Y1460" i="6"/>
  <c r="X1460" i="6"/>
  <c r="W1460" i="6"/>
  <c r="V1460" i="6"/>
  <c r="U1460" i="6"/>
  <c r="T1460" i="6"/>
  <c r="C1459" i="6"/>
  <c r="Y1459" i="6"/>
  <c r="X1459" i="6"/>
  <c r="W1459" i="6"/>
  <c r="V1459" i="6"/>
  <c r="U1459" i="6"/>
  <c r="T1459" i="6"/>
  <c r="C1458" i="6"/>
  <c r="Y1458" i="6"/>
  <c r="X1458" i="6"/>
  <c r="W1458" i="6"/>
  <c r="V1458" i="6"/>
  <c r="U1458" i="6"/>
  <c r="T1458" i="6"/>
  <c r="C1457" i="6"/>
  <c r="Y1457" i="6"/>
  <c r="X1457" i="6"/>
  <c r="W1457" i="6"/>
  <c r="V1457" i="6"/>
  <c r="U1457" i="6"/>
  <c r="T1457" i="6"/>
  <c r="C1456" i="6"/>
  <c r="Y1456" i="6"/>
  <c r="X1456" i="6"/>
  <c r="W1456" i="6"/>
  <c r="V1456" i="6"/>
  <c r="U1456" i="6"/>
  <c r="T1456" i="6"/>
  <c r="C1455" i="6"/>
  <c r="Y1455" i="6"/>
  <c r="X1455" i="6"/>
  <c r="W1455" i="6"/>
  <c r="V1455" i="6"/>
  <c r="U1455" i="6"/>
  <c r="T1455" i="6"/>
  <c r="C1454" i="6"/>
  <c r="Y1454" i="6"/>
  <c r="X1454" i="6"/>
  <c r="W1454" i="6"/>
  <c r="V1454" i="6"/>
  <c r="U1454" i="6"/>
  <c r="T1454" i="6"/>
  <c r="C1453" i="6"/>
  <c r="Y1453" i="6"/>
  <c r="X1453" i="6"/>
  <c r="W1453" i="6"/>
  <c r="V1453" i="6"/>
  <c r="U1453" i="6"/>
  <c r="T1453" i="6"/>
  <c r="C1452" i="6"/>
  <c r="Y1452" i="6"/>
  <c r="X1452" i="6"/>
  <c r="W1452" i="6"/>
  <c r="V1452" i="6"/>
  <c r="U1452" i="6"/>
  <c r="T1452" i="6"/>
  <c r="C1451" i="6"/>
  <c r="Y1451" i="6"/>
  <c r="X1451" i="6"/>
  <c r="W1451" i="6"/>
  <c r="V1451" i="6"/>
  <c r="U1451" i="6"/>
  <c r="T1451" i="6"/>
  <c r="C1450" i="6"/>
  <c r="Y1450" i="6"/>
  <c r="X1450" i="6"/>
  <c r="W1450" i="6"/>
  <c r="V1450" i="6"/>
  <c r="U1450" i="6"/>
  <c r="T1450" i="6"/>
  <c r="C1449" i="6"/>
  <c r="Y1449" i="6"/>
  <c r="X1449" i="6"/>
  <c r="W1449" i="6"/>
  <c r="V1449" i="6"/>
  <c r="U1449" i="6"/>
  <c r="T1449" i="6"/>
  <c r="C1448" i="6"/>
  <c r="Y1448" i="6"/>
  <c r="X1448" i="6"/>
  <c r="W1448" i="6"/>
  <c r="V1448" i="6"/>
  <c r="U1448" i="6"/>
  <c r="T1448" i="6"/>
  <c r="C1447" i="6"/>
  <c r="Y1447" i="6"/>
  <c r="X1447" i="6"/>
  <c r="W1447" i="6"/>
  <c r="V1447" i="6"/>
  <c r="U1447" i="6"/>
  <c r="T1447" i="6"/>
  <c r="C1446" i="6"/>
  <c r="Y1446" i="6"/>
  <c r="X1446" i="6"/>
  <c r="W1446" i="6"/>
  <c r="V1446" i="6"/>
  <c r="U1446" i="6"/>
  <c r="T1446" i="6"/>
  <c r="C1445" i="6"/>
  <c r="Y1445" i="6"/>
  <c r="X1445" i="6"/>
  <c r="W1445" i="6"/>
  <c r="V1445" i="6"/>
  <c r="U1445" i="6"/>
  <c r="T1445" i="6"/>
  <c r="C1444" i="6"/>
  <c r="Y1444" i="6"/>
  <c r="X1444" i="6"/>
  <c r="W1444" i="6"/>
  <c r="V1444" i="6"/>
  <c r="U1444" i="6"/>
  <c r="T1444" i="6"/>
  <c r="C1443" i="6"/>
  <c r="Y1443" i="6"/>
  <c r="X1443" i="6"/>
  <c r="W1443" i="6"/>
  <c r="V1443" i="6"/>
  <c r="U1443" i="6"/>
  <c r="T1443" i="6"/>
  <c r="C1442" i="6"/>
  <c r="Y1442" i="6"/>
  <c r="X1442" i="6"/>
  <c r="W1442" i="6"/>
  <c r="V1442" i="6"/>
  <c r="U1442" i="6"/>
  <c r="T1442" i="6"/>
  <c r="C1441" i="6"/>
  <c r="Y1441" i="6"/>
  <c r="X1441" i="6"/>
  <c r="W1441" i="6"/>
  <c r="V1441" i="6"/>
  <c r="U1441" i="6"/>
  <c r="T1441" i="6"/>
  <c r="C1440" i="6"/>
  <c r="Y1440" i="6"/>
  <c r="X1440" i="6"/>
  <c r="W1440" i="6"/>
  <c r="V1440" i="6"/>
  <c r="U1440" i="6"/>
  <c r="T1440" i="6"/>
  <c r="C1439" i="6"/>
  <c r="Y1439" i="6"/>
  <c r="X1439" i="6"/>
  <c r="W1439" i="6"/>
  <c r="V1439" i="6"/>
  <c r="U1439" i="6"/>
  <c r="T1439" i="6"/>
  <c r="C1438" i="6"/>
  <c r="Y1438" i="6"/>
  <c r="X1438" i="6"/>
  <c r="W1438" i="6"/>
  <c r="V1438" i="6"/>
  <c r="U1438" i="6"/>
  <c r="T1438" i="6"/>
  <c r="C1437" i="6"/>
  <c r="Y1437" i="6"/>
  <c r="X1437" i="6"/>
  <c r="W1437" i="6"/>
  <c r="V1437" i="6"/>
  <c r="U1437" i="6"/>
  <c r="T1437" i="6"/>
  <c r="C1436" i="6"/>
  <c r="Y1436" i="6"/>
  <c r="X1436" i="6"/>
  <c r="W1436" i="6"/>
  <c r="V1436" i="6"/>
  <c r="U1436" i="6"/>
  <c r="T1436" i="6"/>
  <c r="C1435" i="6"/>
  <c r="Y1435" i="6"/>
  <c r="X1435" i="6"/>
  <c r="W1435" i="6"/>
  <c r="V1435" i="6"/>
  <c r="U1435" i="6"/>
  <c r="T1435" i="6"/>
  <c r="C1434" i="6"/>
  <c r="Y1434" i="6"/>
  <c r="X1434" i="6"/>
  <c r="W1434" i="6"/>
  <c r="V1434" i="6"/>
  <c r="U1434" i="6"/>
  <c r="T1434" i="6"/>
  <c r="C1433" i="6"/>
  <c r="Y1433" i="6"/>
  <c r="X1433" i="6"/>
  <c r="W1433" i="6"/>
  <c r="V1433" i="6"/>
  <c r="U1433" i="6"/>
  <c r="T1433" i="6"/>
  <c r="C1432" i="6"/>
  <c r="Y1432" i="6"/>
  <c r="X1432" i="6"/>
  <c r="W1432" i="6"/>
  <c r="V1432" i="6"/>
  <c r="U1432" i="6"/>
  <c r="T1432" i="6"/>
  <c r="C1431" i="6"/>
  <c r="Y1431" i="6"/>
  <c r="X1431" i="6"/>
  <c r="W1431" i="6"/>
  <c r="V1431" i="6"/>
  <c r="U1431" i="6"/>
  <c r="T1431" i="6"/>
  <c r="C1430" i="6"/>
  <c r="Y1430" i="6"/>
  <c r="X1430" i="6"/>
  <c r="W1430" i="6"/>
  <c r="V1430" i="6"/>
  <c r="U1430" i="6"/>
  <c r="T1430" i="6"/>
  <c r="C1429" i="6"/>
  <c r="Y1429" i="6"/>
  <c r="X1429" i="6"/>
  <c r="W1429" i="6"/>
  <c r="V1429" i="6"/>
  <c r="U1429" i="6"/>
  <c r="T1429" i="6"/>
  <c r="C1428" i="6"/>
  <c r="Y1428" i="6"/>
  <c r="X1428" i="6"/>
  <c r="W1428" i="6"/>
  <c r="V1428" i="6"/>
  <c r="U1428" i="6"/>
  <c r="T1428" i="6"/>
  <c r="C1427" i="6"/>
  <c r="Y1427" i="6"/>
  <c r="X1427" i="6"/>
  <c r="W1427" i="6"/>
  <c r="V1427" i="6"/>
  <c r="U1427" i="6"/>
  <c r="T1427" i="6"/>
  <c r="C1426" i="6"/>
  <c r="Y1426" i="6"/>
  <c r="X1426" i="6"/>
  <c r="W1426" i="6"/>
  <c r="V1426" i="6"/>
  <c r="U1426" i="6"/>
  <c r="T1426" i="6"/>
  <c r="C1425" i="6"/>
  <c r="Y1425" i="6"/>
  <c r="X1425" i="6"/>
  <c r="W1425" i="6"/>
  <c r="V1425" i="6"/>
  <c r="U1425" i="6"/>
  <c r="T1425" i="6"/>
  <c r="C1424" i="6"/>
  <c r="Y1424" i="6"/>
  <c r="X1424" i="6"/>
  <c r="W1424" i="6"/>
  <c r="V1424" i="6"/>
  <c r="U1424" i="6"/>
  <c r="T1424" i="6"/>
  <c r="C1423" i="6"/>
  <c r="Y1423" i="6"/>
  <c r="X1423" i="6"/>
  <c r="W1423" i="6"/>
  <c r="V1423" i="6"/>
  <c r="U1423" i="6"/>
  <c r="T1423" i="6"/>
  <c r="C1422" i="6"/>
  <c r="Y1422" i="6"/>
  <c r="X1422" i="6"/>
  <c r="W1422" i="6"/>
  <c r="V1422" i="6"/>
  <c r="U1422" i="6"/>
  <c r="T1422" i="6"/>
  <c r="C1419" i="6"/>
  <c r="Y1419" i="6"/>
  <c r="X1419" i="6"/>
  <c r="W1419" i="6"/>
  <c r="V1419" i="6"/>
  <c r="U1419" i="6"/>
  <c r="T1419" i="6"/>
  <c r="C1418" i="6"/>
  <c r="Y1418" i="6"/>
  <c r="X1418" i="6"/>
  <c r="W1418" i="6"/>
  <c r="V1418" i="6"/>
  <c r="U1418" i="6"/>
  <c r="T1418" i="6"/>
  <c r="C1417" i="6"/>
  <c r="Y1417" i="6"/>
  <c r="X1417" i="6"/>
  <c r="W1417" i="6"/>
  <c r="V1417" i="6"/>
  <c r="U1417" i="6"/>
  <c r="T1417" i="6"/>
  <c r="C1416" i="6"/>
  <c r="Y1416" i="6"/>
  <c r="X1416" i="6"/>
  <c r="W1416" i="6"/>
  <c r="V1416" i="6"/>
  <c r="U1416" i="6"/>
  <c r="T1416" i="6"/>
  <c r="C1415" i="6"/>
  <c r="Y1415" i="6"/>
  <c r="X1415" i="6"/>
  <c r="W1415" i="6"/>
  <c r="V1415" i="6"/>
  <c r="U1415" i="6"/>
  <c r="T1415" i="6"/>
  <c r="C1414" i="6"/>
  <c r="Y1414" i="6"/>
  <c r="X1414" i="6"/>
  <c r="W1414" i="6"/>
  <c r="V1414" i="6"/>
  <c r="U1414" i="6"/>
  <c r="T1414" i="6"/>
  <c r="C1413" i="6"/>
  <c r="Y1413" i="6"/>
  <c r="X1413" i="6"/>
  <c r="W1413" i="6"/>
  <c r="V1413" i="6"/>
  <c r="U1413" i="6"/>
  <c r="T1413" i="6"/>
  <c r="C1412" i="6"/>
  <c r="Y1412" i="6"/>
  <c r="X1412" i="6"/>
  <c r="W1412" i="6"/>
  <c r="V1412" i="6"/>
  <c r="U1412" i="6"/>
  <c r="T1412" i="6"/>
  <c r="C1411" i="6"/>
  <c r="Y1411" i="6"/>
  <c r="X1411" i="6"/>
  <c r="W1411" i="6"/>
  <c r="V1411" i="6"/>
  <c r="U1411" i="6"/>
  <c r="T1411" i="6"/>
  <c r="C1410" i="6"/>
  <c r="Y1410" i="6"/>
  <c r="X1410" i="6"/>
  <c r="W1410" i="6"/>
  <c r="V1410" i="6"/>
  <c r="U1410" i="6"/>
  <c r="T1410" i="6"/>
  <c r="C1409" i="6"/>
  <c r="Y1409" i="6"/>
  <c r="X1409" i="6"/>
  <c r="W1409" i="6"/>
  <c r="V1409" i="6"/>
  <c r="U1409" i="6"/>
  <c r="T1409" i="6"/>
  <c r="C1408" i="6"/>
  <c r="Y1408" i="6"/>
  <c r="X1408" i="6"/>
  <c r="W1408" i="6"/>
  <c r="V1408" i="6"/>
  <c r="U1408" i="6"/>
  <c r="T1408" i="6"/>
  <c r="C1407" i="6"/>
  <c r="Y1407" i="6"/>
  <c r="X1407" i="6"/>
  <c r="W1407" i="6"/>
  <c r="V1407" i="6"/>
  <c r="U1407" i="6"/>
  <c r="T1407" i="6"/>
  <c r="C1406" i="6"/>
  <c r="Y1406" i="6"/>
  <c r="X1406" i="6"/>
  <c r="W1406" i="6"/>
  <c r="V1406" i="6"/>
  <c r="U1406" i="6"/>
  <c r="T1406" i="6"/>
  <c r="C1405" i="6"/>
  <c r="Y1405" i="6"/>
  <c r="X1405" i="6"/>
  <c r="W1405" i="6"/>
  <c r="V1405" i="6"/>
  <c r="U1405" i="6"/>
  <c r="T1405" i="6"/>
  <c r="C1404" i="6"/>
  <c r="Y1404" i="6"/>
  <c r="X1404" i="6"/>
  <c r="W1404" i="6"/>
  <c r="V1404" i="6"/>
  <c r="U1404" i="6"/>
  <c r="T1404" i="6"/>
  <c r="C1403" i="6"/>
  <c r="Y1403" i="6"/>
  <c r="X1403" i="6"/>
  <c r="W1403" i="6"/>
  <c r="V1403" i="6"/>
  <c r="U1403" i="6"/>
  <c r="T1403" i="6"/>
  <c r="C1402" i="6"/>
  <c r="Y1402" i="6"/>
  <c r="X1402" i="6"/>
  <c r="W1402" i="6"/>
  <c r="V1402" i="6"/>
  <c r="U1402" i="6"/>
  <c r="T1402" i="6"/>
  <c r="C1401" i="6"/>
  <c r="Y1401" i="6"/>
  <c r="X1401" i="6"/>
  <c r="W1401" i="6"/>
  <c r="V1401" i="6"/>
  <c r="U1401" i="6"/>
  <c r="T1401" i="6"/>
  <c r="C1400" i="6"/>
  <c r="Y1400" i="6"/>
  <c r="X1400" i="6"/>
  <c r="W1400" i="6"/>
  <c r="V1400" i="6"/>
  <c r="U1400" i="6"/>
  <c r="T1400" i="6"/>
  <c r="C1399" i="6"/>
  <c r="Y1399" i="6"/>
  <c r="X1399" i="6"/>
  <c r="W1399" i="6"/>
  <c r="V1399" i="6"/>
  <c r="U1399" i="6"/>
  <c r="T1399" i="6"/>
  <c r="C1398" i="6"/>
  <c r="Y1398" i="6"/>
  <c r="X1398" i="6"/>
  <c r="W1398" i="6"/>
  <c r="V1398" i="6"/>
  <c r="U1398" i="6"/>
  <c r="T1398" i="6"/>
  <c r="C1397" i="6"/>
  <c r="Y1397" i="6"/>
  <c r="X1397" i="6"/>
  <c r="W1397" i="6"/>
  <c r="V1397" i="6"/>
  <c r="U1397" i="6"/>
  <c r="T1397" i="6"/>
  <c r="C1396" i="6"/>
  <c r="Y1396" i="6"/>
  <c r="X1396" i="6"/>
  <c r="W1396" i="6"/>
  <c r="V1396" i="6"/>
  <c r="U1396" i="6"/>
  <c r="T1396" i="6"/>
  <c r="C1395" i="6"/>
  <c r="Y1395" i="6"/>
  <c r="X1395" i="6"/>
  <c r="W1395" i="6"/>
  <c r="V1395" i="6"/>
  <c r="U1395" i="6"/>
  <c r="T1395" i="6"/>
  <c r="C1394" i="6"/>
  <c r="Y1394" i="6"/>
  <c r="X1394" i="6"/>
  <c r="W1394" i="6"/>
  <c r="V1394" i="6"/>
  <c r="U1394" i="6"/>
  <c r="T1394" i="6"/>
  <c r="C1393" i="6"/>
  <c r="Y1393" i="6"/>
  <c r="X1393" i="6"/>
  <c r="W1393" i="6"/>
  <c r="V1393" i="6"/>
  <c r="U1393" i="6"/>
  <c r="T1393" i="6"/>
  <c r="C1392" i="6"/>
  <c r="Y1392" i="6"/>
  <c r="X1392" i="6"/>
  <c r="W1392" i="6"/>
  <c r="V1392" i="6"/>
  <c r="U1392" i="6"/>
  <c r="T1392" i="6"/>
  <c r="C1391" i="6"/>
  <c r="Y1391" i="6"/>
  <c r="X1391" i="6"/>
  <c r="W1391" i="6"/>
  <c r="V1391" i="6"/>
  <c r="U1391" i="6"/>
  <c r="T1391" i="6"/>
  <c r="C1390" i="6"/>
  <c r="Y1390" i="6"/>
  <c r="X1390" i="6"/>
  <c r="W1390" i="6"/>
  <c r="V1390" i="6"/>
  <c r="U1390" i="6"/>
  <c r="T1390" i="6"/>
  <c r="C1389" i="6"/>
  <c r="Y1389" i="6"/>
  <c r="X1389" i="6"/>
  <c r="W1389" i="6"/>
  <c r="V1389" i="6"/>
  <c r="U1389" i="6"/>
  <c r="T1389" i="6"/>
  <c r="C1388" i="6"/>
  <c r="Y1388" i="6"/>
  <c r="X1388" i="6"/>
  <c r="W1388" i="6"/>
  <c r="V1388" i="6"/>
  <c r="U1388" i="6"/>
  <c r="T1388" i="6"/>
  <c r="C1387" i="6"/>
  <c r="Y1387" i="6"/>
  <c r="X1387" i="6"/>
  <c r="W1387" i="6"/>
  <c r="V1387" i="6"/>
  <c r="U1387" i="6"/>
  <c r="T1387" i="6"/>
  <c r="C1386" i="6"/>
  <c r="Y1386" i="6"/>
  <c r="X1386" i="6"/>
  <c r="W1386" i="6"/>
  <c r="V1386" i="6"/>
  <c r="U1386" i="6"/>
  <c r="T1386" i="6"/>
  <c r="C1385" i="6"/>
  <c r="Y1385" i="6"/>
  <c r="X1385" i="6"/>
  <c r="W1385" i="6"/>
  <c r="V1385" i="6"/>
  <c r="U1385" i="6"/>
  <c r="T1385" i="6"/>
  <c r="C1384" i="6"/>
  <c r="Y1384" i="6"/>
  <c r="X1384" i="6"/>
  <c r="W1384" i="6"/>
  <c r="V1384" i="6"/>
  <c r="U1384" i="6"/>
  <c r="T1384" i="6"/>
  <c r="C1383" i="6"/>
  <c r="Y1383" i="6"/>
  <c r="X1383" i="6"/>
  <c r="W1383" i="6"/>
  <c r="V1383" i="6"/>
  <c r="U1383" i="6"/>
  <c r="T1383" i="6"/>
  <c r="C1382" i="6"/>
  <c r="Y1382" i="6"/>
  <c r="X1382" i="6"/>
  <c r="W1382" i="6"/>
  <c r="V1382" i="6"/>
  <c r="U1382" i="6"/>
  <c r="T1382" i="6"/>
  <c r="C1381" i="6"/>
  <c r="Y1381" i="6"/>
  <c r="X1381" i="6"/>
  <c r="W1381" i="6"/>
  <c r="V1381" i="6"/>
  <c r="U1381" i="6"/>
  <c r="T1381" i="6"/>
  <c r="C1380" i="6"/>
  <c r="Y1380" i="6"/>
  <c r="X1380" i="6"/>
  <c r="W1380" i="6"/>
  <c r="V1380" i="6"/>
  <c r="U1380" i="6"/>
  <c r="T1380" i="6"/>
  <c r="C1379" i="6"/>
  <c r="Y1379" i="6"/>
  <c r="X1379" i="6"/>
  <c r="W1379" i="6"/>
  <c r="V1379" i="6"/>
  <c r="U1379" i="6"/>
  <c r="T1379" i="6"/>
  <c r="C1378" i="6"/>
  <c r="Y1378" i="6"/>
  <c r="X1378" i="6"/>
  <c r="W1378" i="6"/>
  <c r="V1378" i="6"/>
  <c r="U1378" i="6"/>
  <c r="T1378" i="6"/>
  <c r="C1377" i="6"/>
  <c r="Y1377" i="6"/>
  <c r="X1377" i="6"/>
  <c r="W1377" i="6"/>
  <c r="V1377" i="6"/>
  <c r="U1377" i="6"/>
  <c r="T1377" i="6"/>
  <c r="C1376" i="6"/>
  <c r="Y1376" i="6"/>
  <c r="X1376" i="6"/>
  <c r="W1376" i="6"/>
  <c r="V1376" i="6"/>
  <c r="U1376" i="6"/>
  <c r="T1376" i="6"/>
  <c r="C1375" i="6"/>
  <c r="Y1375" i="6"/>
  <c r="X1375" i="6"/>
  <c r="W1375" i="6"/>
  <c r="V1375" i="6"/>
  <c r="U1375" i="6"/>
  <c r="T1375" i="6"/>
  <c r="C1374" i="6"/>
  <c r="Y1374" i="6"/>
  <c r="X1374" i="6"/>
  <c r="W1374" i="6"/>
  <c r="V1374" i="6"/>
  <c r="U1374" i="6"/>
  <c r="T1374" i="6"/>
  <c r="C1373" i="6"/>
  <c r="Y1373" i="6"/>
  <c r="X1373" i="6"/>
  <c r="W1373" i="6"/>
  <c r="V1373" i="6"/>
  <c r="U1373" i="6"/>
  <c r="T1373" i="6"/>
  <c r="C1372" i="6"/>
  <c r="Y1372" i="6"/>
  <c r="X1372" i="6"/>
  <c r="W1372" i="6"/>
  <c r="V1372" i="6"/>
  <c r="U1372" i="6"/>
  <c r="T1372" i="6"/>
  <c r="C1371" i="6"/>
  <c r="Y1371" i="6"/>
  <c r="X1371" i="6"/>
  <c r="W1371" i="6"/>
  <c r="V1371" i="6"/>
  <c r="U1371" i="6"/>
  <c r="T1371" i="6"/>
  <c r="C1370" i="6"/>
  <c r="Y1370" i="6"/>
  <c r="X1370" i="6"/>
  <c r="W1370" i="6"/>
  <c r="V1370" i="6"/>
  <c r="U1370" i="6"/>
  <c r="T1370" i="6"/>
  <c r="C1369" i="6"/>
  <c r="Y1369" i="6"/>
  <c r="X1369" i="6"/>
  <c r="W1369" i="6"/>
  <c r="V1369" i="6"/>
  <c r="U1369" i="6"/>
  <c r="T1369" i="6"/>
  <c r="C1368" i="6"/>
  <c r="Y1368" i="6"/>
  <c r="X1368" i="6"/>
  <c r="W1368" i="6"/>
  <c r="V1368" i="6"/>
  <c r="U1368" i="6"/>
  <c r="T1368" i="6"/>
  <c r="C1367" i="6"/>
  <c r="Y1367" i="6"/>
  <c r="X1367" i="6"/>
  <c r="W1367" i="6"/>
  <c r="V1367" i="6"/>
  <c r="U1367" i="6"/>
  <c r="T1367" i="6"/>
  <c r="C1366" i="6"/>
  <c r="Y1366" i="6"/>
  <c r="X1366" i="6"/>
  <c r="W1366" i="6"/>
  <c r="V1366" i="6"/>
  <c r="U1366" i="6"/>
  <c r="T1366" i="6"/>
  <c r="C1365" i="6"/>
  <c r="Y1365" i="6"/>
  <c r="X1365" i="6"/>
  <c r="W1365" i="6"/>
  <c r="V1365" i="6"/>
  <c r="U1365" i="6"/>
  <c r="T1365" i="6"/>
  <c r="C1364" i="6"/>
  <c r="Y1364" i="6"/>
  <c r="X1364" i="6"/>
  <c r="W1364" i="6"/>
  <c r="V1364" i="6"/>
  <c r="U1364" i="6"/>
  <c r="T1364" i="6"/>
  <c r="C1363" i="6"/>
  <c r="Y1363" i="6"/>
  <c r="X1363" i="6"/>
  <c r="W1363" i="6"/>
  <c r="V1363" i="6"/>
  <c r="U1363" i="6"/>
  <c r="T1363" i="6"/>
  <c r="C1362" i="6"/>
  <c r="Y1362" i="6"/>
  <c r="X1362" i="6"/>
  <c r="W1362" i="6"/>
  <c r="V1362" i="6"/>
  <c r="U1362" i="6"/>
  <c r="T1362" i="6"/>
  <c r="C1361" i="6"/>
  <c r="Y1361" i="6"/>
  <c r="X1361" i="6"/>
  <c r="W1361" i="6"/>
  <c r="V1361" i="6"/>
  <c r="U1361" i="6"/>
  <c r="T1361" i="6"/>
  <c r="C1360" i="6"/>
  <c r="Y1360" i="6"/>
  <c r="X1360" i="6"/>
  <c r="W1360" i="6"/>
  <c r="V1360" i="6"/>
  <c r="U1360" i="6"/>
  <c r="T1360" i="6"/>
  <c r="C1357" i="6"/>
  <c r="T1357" i="6"/>
  <c r="U1357" i="6"/>
  <c r="V1357" i="6"/>
  <c r="W1357" i="6"/>
  <c r="X1357" i="6"/>
  <c r="Y1357" i="6"/>
  <c r="C1356" i="6"/>
  <c r="T1356" i="6"/>
  <c r="U1356" i="6"/>
  <c r="V1356" i="6"/>
  <c r="W1356" i="6"/>
  <c r="X1356" i="6"/>
  <c r="Y1356" i="6"/>
  <c r="C1355" i="6"/>
  <c r="T1355" i="6"/>
  <c r="U1355" i="6"/>
  <c r="V1355" i="6"/>
  <c r="W1355" i="6"/>
  <c r="X1355" i="6"/>
  <c r="Y1355" i="6"/>
  <c r="C1354" i="6"/>
  <c r="T1354" i="6"/>
  <c r="U1354" i="6"/>
  <c r="V1354" i="6"/>
  <c r="W1354" i="6"/>
  <c r="X1354" i="6"/>
  <c r="Y1354" i="6"/>
  <c r="C1353" i="6"/>
  <c r="T1353" i="6"/>
  <c r="U1353" i="6"/>
  <c r="V1353" i="6"/>
  <c r="W1353" i="6"/>
  <c r="X1353" i="6"/>
  <c r="Y1353" i="6"/>
  <c r="C1352" i="6"/>
  <c r="T1352" i="6"/>
  <c r="U1352" i="6"/>
  <c r="V1352" i="6"/>
  <c r="W1352" i="6"/>
  <c r="X1352" i="6"/>
  <c r="Y1352" i="6"/>
  <c r="C1351" i="6"/>
  <c r="T1351" i="6"/>
  <c r="U1351" i="6"/>
  <c r="V1351" i="6"/>
  <c r="W1351" i="6"/>
  <c r="X1351" i="6"/>
  <c r="Y1351" i="6"/>
  <c r="C1350" i="6"/>
  <c r="T1350" i="6"/>
  <c r="U1350" i="6"/>
  <c r="V1350" i="6"/>
  <c r="W1350" i="6"/>
  <c r="X1350" i="6"/>
  <c r="Y1350" i="6"/>
  <c r="C1349" i="6"/>
  <c r="T1349" i="6"/>
  <c r="U1349" i="6"/>
  <c r="V1349" i="6"/>
  <c r="W1349" i="6"/>
  <c r="X1349" i="6"/>
  <c r="Y1349" i="6"/>
  <c r="C1348" i="6"/>
  <c r="T1348" i="6"/>
  <c r="U1348" i="6"/>
  <c r="V1348" i="6"/>
  <c r="W1348" i="6"/>
  <c r="X1348" i="6"/>
  <c r="Y1348" i="6"/>
  <c r="C1347" i="6"/>
  <c r="T1347" i="6"/>
  <c r="U1347" i="6"/>
  <c r="V1347" i="6"/>
  <c r="W1347" i="6"/>
  <c r="X1347" i="6"/>
  <c r="Y1347" i="6"/>
  <c r="C1346" i="6"/>
  <c r="T1346" i="6"/>
  <c r="U1346" i="6"/>
  <c r="V1346" i="6"/>
  <c r="W1346" i="6"/>
  <c r="X1346" i="6"/>
  <c r="Y1346" i="6"/>
  <c r="C1345" i="6"/>
  <c r="T1345" i="6"/>
  <c r="U1345" i="6"/>
  <c r="V1345" i="6"/>
  <c r="W1345" i="6"/>
  <c r="X1345" i="6"/>
  <c r="Y1345" i="6"/>
  <c r="C1344" i="6"/>
  <c r="T1344" i="6"/>
  <c r="U1344" i="6"/>
  <c r="V1344" i="6"/>
  <c r="W1344" i="6"/>
  <c r="X1344" i="6"/>
  <c r="Y1344" i="6"/>
  <c r="C1343" i="6"/>
  <c r="T1343" i="6"/>
  <c r="U1343" i="6"/>
  <c r="V1343" i="6"/>
  <c r="W1343" i="6"/>
  <c r="X1343" i="6"/>
  <c r="Y1343" i="6"/>
  <c r="C1342" i="6"/>
  <c r="T1342" i="6"/>
  <c r="U1342" i="6"/>
  <c r="V1342" i="6"/>
  <c r="W1342" i="6"/>
  <c r="X1342" i="6"/>
  <c r="Y1342" i="6"/>
  <c r="C1341" i="6"/>
  <c r="T1341" i="6"/>
  <c r="U1341" i="6"/>
  <c r="V1341" i="6"/>
  <c r="W1341" i="6"/>
  <c r="X1341" i="6"/>
  <c r="Y1341" i="6"/>
  <c r="C1340" i="6"/>
  <c r="T1340" i="6"/>
  <c r="U1340" i="6"/>
  <c r="V1340" i="6"/>
  <c r="W1340" i="6"/>
  <c r="X1340" i="6"/>
  <c r="Y1340" i="6"/>
  <c r="C1339" i="6"/>
  <c r="T1339" i="6"/>
  <c r="U1339" i="6"/>
  <c r="V1339" i="6"/>
  <c r="W1339" i="6"/>
  <c r="X1339" i="6"/>
  <c r="Y1339" i="6"/>
  <c r="C1338" i="6"/>
  <c r="T1338" i="6"/>
  <c r="U1338" i="6"/>
  <c r="V1338" i="6"/>
  <c r="W1338" i="6"/>
  <c r="X1338" i="6"/>
  <c r="Y1338" i="6"/>
  <c r="C1337" i="6"/>
  <c r="T1337" i="6"/>
  <c r="U1337" i="6"/>
  <c r="V1337" i="6"/>
  <c r="W1337" i="6"/>
  <c r="X1337" i="6"/>
  <c r="Y1337" i="6"/>
  <c r="C1336" i="6"/>
  <c r="T1336" i="6"/>
  <c r="U1336" i="6"/>
  <c r="V1336" i="6"/>
  <c r="W1336" i="6"/>
  <c r="X1336" i="6"/>
  <c r="Y1336" i="6"/>
  <c r="C1335" i="6"/>
  <c r="T1335" i="6"/>
  <c r="U1335" i="6"/>
  <c r="V1335" i="6"/>
  <c r="W1335" i="6"/>
  <c r="X1335" i="6"/>
  <c r="Y1335" i="6"/>
  <c r="C1334" i="6"/>
  <c r="T1334" i="6"/>
  <c r="U1334" i="6"/>
  <c r="V1334" i="6"/>
  <c r="W1334" i="6"/>
  <c r="X1334" i="6"/>
  <c r="Y1334" i="6"/>
  <c r="C1333" i="6"/>
  <c r="T1333" i="6"/>
  <c r="U1333" i="6"/>
  <c r="V1333" i="6"/>
  <c r="W1333" i="6"/>
  <c r="X1333" i="6"/>
  <c r="Y1333" i="6"/>
  <c r="C1332" i="6"/>
  <c r="T1332" i="6"/>
  <c r="U1332" i="6"/>
  <c r="V1332" i="6"/>
  <c r="W1332" i="6"/>
  <c r="X1332" i="6"/>
  <c r="Y1332" i="6"/>
  <c r="C1331" i="6"/>
  <c r="T1331" i="6"/>
  <c r="U1331" i="6"/>
  <c r="V1331" i="6"/>
  <c r="W1331" i="6"/>
  <c r="X1331" i="6"/>
  <c r="Y1331" i="6"/>
  <c r="C1330" i="6"/>
  <c r="T1330" i="6"/>
  <c r="U1330" i="6"/>
  <c r="V1330" i="6"/>
  <c r="W1330" i="6"/>
  <c r="X1330" i="6"/>
  <c r="Y1330" i="6"/>
  <c r="C1329" i="6"/>
  <c r="T1329" i="6"/>
  <c r="U1329" i="6"/>
  <c r="V1329" i="6"/>
  <c r="W1329" i="6"/>
  <c r="X1329" i="6"/>
  <c r="Y1329" i="6"/>
  <c r="C1328" i="6"/>
  <c r="T1328" i="6"/>
  <c r="U1328" i="6"/>
  <c r="V1328" i="6"/>
  <c r="W1328" i="6"/>
  <c r="X1328" i="6"/>
  <c r="Y1328" i="6"/>
  <c r="C1327" i="6"/>
  <c r="T1327" i="6"/>
  <c r="U1327" i="6"/>
  <c r="V1327" i="6"/>
  <c r="W1327" i="6"/>
  <c r="X1327" i="6"/>
  <c r="Y1327" i="6"/>
  <c r="C1326" i="6"/>
  <c r="T1326" i="6"/>
  <c r="U1326" i="6"/>
  <c r="V1326" i="6"/>
  <c r="W1326" i="6"/>
  <c r="X1326" i="6"/>
  <c r="Y1326" i="6"/>
  <c r="C1325" i="6"/>
  <c r="T1325" i="6"/>
  <c r="U1325" i="6"/>
  <c r="V1325" i="6"/>
  <c r="W1325" i="6"/>
  <c r="X1325" i="6"/>
  <c r="Y1325" i="6"/>
  <c r="C1324" i="6"/>
  <c r="T1324" i="6"/>
  <c r="U1324" i="6"/>
  <c r="V1324" i="6"/>
  <c r="W1324" i="6"/>
  <c r="X1324" i="6"/>
  <c r="Y1324" i="6"/>
  <c r="C1323" i="6"/>
  <c r="T1323" i="6"/>
  <c r="U1323" i="6"/>
  <c r="V1323" i="6"/>
  <c r="W1323" i="6"/>
  <c r="X1323" i="6"/>
  <c r="Y1323" i="6"/>
  <c r="C1322" i="6"/>
  <c r="T1322" i="6"/>
  <c r="U1322" i="6"/>
  <c r="V1322" i="6"/>
  <c r="W1322" i="6"/>
  <c r="X1322" i="6"/>
  <c r="Y1322" i="6"/>
  <c r="C1321" i="6"/>
  <c r="T1321" i="6"/>
  <c r="U1321" i="6"/>
  <c r="V1321" i="6"/>
  <c r="W1321" i="6"/>
  <c r="X1321" i="6"/>
  <c r="Y1321" i="6"/>
  <c r="C1320" i="6"/>
  <c r="T1320" i="6"/>
  <c r="U1320" i="6"/>
  <c r="V1320" i="6"/>
  <c r="W1320" i="6"/>
  <c r="X1320" i="6"/>
  <c r="Y1320" i="6"/>
  <c r="C1319" i="6"/>
  <c r="T1319" i="6"/>
  <c r="U1319" i="6"/>
  <c r="V1319" i="6"/>
  <c r="W1319" i="6"/>
  <c r="X1319" i="6"/>
  <c r="Y1319" i="6"/>
  <c r="C1318" i="6"/>
  <c r="T1318" i="6"/>
  <c r="U1318" i="6"/>
  <c r="V1318" i="6"/>
  <c r="W1318" i="6"/>
  <c r="X1318" i="6"/>
  <c r="Y1318" i="6"/>
  <c r="C1317" i="6"/>
  <c r="T1317" i="6"/>
  <c r="U1317" i="6"/>
  <c r="V1317" i="6"/>
  <c r="W1317" i="6"/>
  <c r="X1317" i="6"/>
  <c r="Y1317" i="6"/>
  <c r="C1316" i="6"/>
  <c r="T1316" i="6"/>
  <c r="U1316" i="6"/>
  <c r="V1316" i="6"/>
  <c r="W1316" i="6"/>
  <c r="X1316" i="6"/>
  <c r="Y1316" i="6"/>
  <c r="C1315" i="6"/>
  <c r="T1315" i="6"/>
  <c r="U1315" i="6"/>
  <c r="V1315" i="6"/>
  <c r="W1315" i="6"/>
  <c r="X1315" i="6"/>
  <c r="Y1315" i="6"/>
  <c r="C1314" i="6"/>
  <c r="T1314" i="6"/>
  <c r="U1314" i="6"/>
  <c r="V1314" i="6"/>
  <c r="W1314" i="6"/>
  <c r="X1314" i="6"/>
  <c r="Y1314" i="6"/>
  <c r="C1313" i="6"/>
  <c r="T1313" i="6"/>
  <c r="U1313" i="6"/>
  <c r="V1313" i="6"/>
  <c r="W1313" i="6"/>
  <c r="X1313" i="6"/>
  <c r="Y1313" i="6"/>
  <c r="C1312" i="6"/>
  <c r="T1312" i="6"/>
  <c r="U1312" i="6"/>
  <c r="V1312" i="6"/>
  <c r="W1312" i="6"/>
  <c r="X1312" i="6"/>
  <c r="Y1312" i="6"/>
  <c r="C1311" i="6"/>
  <c r="T1311" i="6"/>
  <c r="U1311" i="6"/>
  <c r="V1311" i="6"/>
  <c r="W1311" i="6"/>
  <c r="X1311" i="6"/>
  <c r="Y1311" i="6"/>
  <c r="C1310" i="6"/>
  <c r="T1310" i="6"/>
  <c r="U1310" i="6"/>
  <c r="V1310" i="6"/>
  <c r="W1310" i="6"/>
  <c r="X1310" i="6"/>
  <c r="Y1310" i="6"/>
  <c r="C1309" i="6"/>
  <c r="T1309" i="6"/>
  <c r="U1309" i="6"/>
  <c r="V1309" i="6"/>
  <c r="W1309" i="6"/>
  <c r="X1309" i="6"/>
  <c r="Y1309" i="6"/>
  <c r="C1308" i="6"/>
  <c r="T1308" i="6"/>
  <c r="U1308" i="6"/>
  <c r="V1308" i="6"/>
  <c r="W1308" i="6"/>
  <c r="X1308" i="6"/>
  <c r="Y1308" i="6"/>
  <c r="C1307" i="6"/>
  <c r="T1307" i="6"/>
  <c r="U1307" i="6"/>
  <c r="V1307" i="6"/>
  <c r="W1307" i="6"/>
  <c r="X1307" i="6"/>
  <c r="Y1307" i="6"/>
  <c r="C1306" i="6"/>
  <c r="T1306" i="6"/>
  <c r="U1306" i="6"/>
  <c r="V1306" i="6"/>
  <c r="W1306" i="6"/>
  <c r="X1306" i="6"/>
  <c r="Y1306" i="6"/>
  <c r="C1305" i="6"/>
  <c r="T1305" i="6"/>
  <c r="U1305" i="6"/>
  <c r="V1305" i="6"/>
  <c r="W1305" i="6"/>
  <c r="X1305" i="6"/>
  <c r="Y1305" i="6"/>
  <c r="C1304" i="6"/>
  <c r="T1304" i="6"/>
  <c r="U1304" i="6"/>
  <c r="V1304" i="6"/>
  <c r="W1304" i="6"/>
  <c r="X1304" i="6"/>
  <c r="Y1304" i="6"/>
  <c r="C1303" i="6"/>
  <c r="T1303" i="6"/>
  <c r="U1303" i="6"/>
  <c r="V1303" i="6"/>
  <c r="W1303" i="6"/>
  <c r="X1303" i="6"/>
  <c r="Y1303" i="6"/>
  <c r="C1300" i="6"/>
  <c r="T1300" i="6"/>
  <c r="U1300" i="6"/>
  <c r="V1300" i="6"/>
  <c r="W1300" i="6"/>
  <c r="X1300" i="6"/>
  <c r="Y1300" i="6"/>
  <c r="C1299" i="6"/>
  <c r="T1299" i="6"/>
  <c r="U1299" i="6"/>
  <c r="V1299" i="6"/>
  <c r="W1299" i="6"/>
  <c r="X1299" i="6"/>
  <c r="Y1299" i="6"/>
  <c r="C1298" i="6"/>
  <c r="T1298" i="6"/>
  <c r="U1298" i="6"/>
  <c r="V1298" i="6"/>
  <c r="W1298" i="6"/>
  <c r="X1298" i="6"/>
  <c r="Y1298" i="6"/>
  <c r="C1297" i="6"/>
  <c r="T1297" i="6"/>
  <c r="U1297" i="6"/>
  <c r="V1297" i="6"/>
  <c r="W1297" i="6"/>
  <c r="X1297" i="6"/>
  <c r="Y1297" i="6"/>
  <c r="C1296" i="6"/>
  <c r="T1296" i="6"/>
  <c r="U1296" i="6"/>
  <c r="V1296" i="6"/>
  <c r="W1296" i="6"/>
  <c r="X1296" i="6"/>
  <c r="Y1296" i="6"/>
  <c r="C1295" i="6"/>
  <c r="T1295" i="6"/>
  <c r="U1295" i="6"/>
  <c r="V1295" i="6"/>
  <c r="W1295" i="6"/>
  <c r="X1295" i="6"/>
  <c r="Y1295" i="6"/>
  <c r="C1293" i="6"/>
  <c r="T1293" i="6"/>
  <c r="U1293" i="6"/>
  <c r="V1293" i="6"/>
  <c r="W1293" i="6"/>
  <c r="X1293" i="6"/>
  <c r="Y1293" i="6"/>
  <c r="C1292" i="6"/>
  <c r="T1292" i="6"/>
  <c r="U1292" i="6"/>
  <c r="V1292" i="6"/>
  <c r="W1292" i="6"/>
  <c r="X1292" i="6"/>
  <c r="Y1292" i="6"/>
  <c r="C1291" i="6"/>
  <c r="T1291" i="6"/>
  <c r="U1291" i="6"/>
  <c r="V1291" i="6"/>
  <c r="W1291" i="6"/>
  <c r="X1291" i="6"/>
  <c r="Y1291" i="6"/>
  <c r="C1290" i="6"/>
  <c r="T1290" i="6"/>
  <c r="U1290" i="6"/>
  <c r="V1290" i="6"/>
  <c r="W1290" i="6"/>
  <c r="X1290" i="6"/>
  <c r="Y1290" i="6"/>
  <c r="C1289" i="6"/>
  <c r="T1289" i="6"/>
  <c r="U1289" i="6"/>
  <c r="V1289" i="6"/>
  <c r="W1289" i="6"/>
  <c r="X1289" i="6"/>
  <c r="Y1289" i="6"/>
  <c r="C1288" i="6"/>
  <c r="T1288" i="6"/>
  <c r="U1288" i="6"/>
  <c r="V1288" i="6"/>
  <c r="W1288" i="6"/>
  <c r="X1288" i="6"/>
  <c r="Y1288" i="6"/>
  <c r="C1287" i="6"/>
  <c r="T1287" i="6"/>
  <c r="U1287" i="6"/>
  <c r="V1287" i="6"/>
  <c r="W1287" i="6"/>
  <c r="X1287" i="6"/>
  <c r="Y1287" i="6"/>
  <c r="C8" i="2"/>
  <c r="C326" i="6"/>
  <c r="T326" i="6"/>
  <c r="U326" i="6"/>
  <c r="V326" i="6"/>
  <c r="W326" i="6"/>
  <c r="X326" i="6"/>
  <c r="Y326" i="6"/>
  <c r="C325" i="6"/>
  <c r="T325" i="6"/>
  <c r="U325" i="6"/>
  <c r="V325" i="6"/>
  <c r="W325" i="6"/>
  <c r="X325" i="6"/>
  <c r="Y325" i="6"/>
  <c r="C324" i="6"/>
  <c r="T324" i="6"/>
  <c r="U324" i="6"/>
  <c r="V324" i="6"/>
  <c r="W324" i="6"/>
  <c r="X324" i="6"/>
  <c r="Y324" i="6"/>
  <c r="C323" i="6"/>
  <c r="T323" i="6"/>
  <c r="U323" i="6"/>
  <c r="V323" i="6"/>
  <c r="W323" i="6"/>
  <c r="X323" i="6"/>
  <c r="Y323" i="6"/>
  <c r="Z321" i="6"/>
  <c r="AA321" i="6"/>
  <c r="AB321" i="6"/>
  <c r="AG321" i="6"/>
  <c r="C321" i="6"/>
  <c r="Y321" i="6"/>
  <c r="X321" i="6"/>
  <c r="W321" i="6"/>
  <c r="V321" i="6"/>
  <c r="U321" i="6"/>
  <c r="T321" i="6"/>
  <c r="C320" i="6"/>
  <c r="Y320" i="6"/>
  <c r="X320" i="6"/>
  <c r="W320" i="6"/>
  <c r="V320" i="6"/>
  <c r="U320" i="6"/>
  <c r="T320" i="6"/>
  <c r="C319" i="6"/>
  <c r="Y319" i="6"/>
  <c r="X319" i="6"/>
  <c r="W319" i="6"/>
  <c r="V319" i="6"/>
  <c r="U319" i="6"/>
  <c r="T319" i="6"/>
  <c r="C318" i="6"/>
  <c r="Y318" i="6"/>
  <c r="X318" i="6"/>
  <c r="W318" i="6"/>
  <c r="V318" i="6"/>
  <c r="U318" i="6"/>
  <c r="T318" i="6"/>
  <c r="C317" i="6"/>
  <c r="Y317" i="6"/>
  <c r="X317" i="6"/>
  <c r="W317" i="6"/>
  <c r="V317" i="6"/>
  <c r="U317" i="6"/>
  <c r="T317" i="6"/>
  <c r="C316" i="6"/>
  <c r="Y316" i="6"/>
  <c r="X316" i="6"/>
  <c r="W316" i="6"/>
  <c r="V316" i="6"/>
  <c r="U316" i="6"/>
  <c r="T316" i="6"/>
  <c r="C315" i="6"/>
  <c r="Y315" i="6"/>
  <c r="X315" i="6"/>
  <c r="W315" i="6"/>
  <c r="V315" i="6"/>
  <c r="U315" i="6"/>
  <c r="T315" i="6"/>
  <c r="C314" i="6"/>
  <c r="Y314" i="6"/>
  <c r="X314" i="6"/>
  <c r="W314" i="6"/>
  <c r="V314" i="6"/>
  <c r="U314" i="6"/>
  <c r="T314" i="6"/>
  <c r="C313" i="6"/>
  <c r="Y313" i="6"/>
  <c r="X313" i="6"/>
  <c r="W313" i="6"/>
  <c r="V313" i="6"/>
  <c r="U313" i="6"/>
  <c r="T313" i="6"/>
  <c r="C312" i="6"/>
  <c r="Y312" i="6"/>
  <c r="X312" i="6"/>
  <c r="W312" i="6"/>
  <c r="V312" i="6"/>
  <c r="U312" i="6"/>
  <c r="T312" i="6"/>
  <c r="C311" i="6"/>
  <c r="Y311" i="6"/>
  <c r="X311" i="6"/>
  <c r="W311" i="6"/>
  <c r="V311" i="6"/>
  <c r="U311" i="6"/>
  <c r="T311" i="6"/>
  <c r="C310" i="6"/>
  <c r="Y310" i="6"/>
  <c r="X310" i="6"/>
  <c r="W310" i="6"/>
  <c r="V310" i="6"/>
  <c r="U310" i="6"/>
  <c r="T310" i="6"/>
  <c r="C309" i="6"/>
  <c r="Y309" i="6"/>
  <c r="X309" i="6"/>
  <c r="W309" i="6"/>
  <c r="V309" i="6"/>
  <c r="U309" i="6"/>
  <c r="T309" i="6"/>
  <c r="Y307" i="6"/>
  <c r="C306" i="6"/>
  <c r="T306" i="6"/>
  <c r="U306" i="6"/>
  <c r="V306" i="6"/>
  <c r="W306" i="6"/>
  <c r="X306" i="6"/>
  <c r="Y306" i="6"/>
  <c r="C305" i="6"/>
  <c r="T305" i="6"/>
  <c r="U305" i="6"/>
  <c r="V305" i="6"/>
  <c r="W305" i="6"/>
  <c r="X305" i="6"/>
  <c r="Y305" i="6"/>
  <c r="Z303" i="6"/>
  <c r="AA303" i="6"/>
  <c r="AB303" i="6"/>
  <c r="AC303" i="6"/>
  <c r="AD303" i="6"/>
  <c r="AE303" i="6"/>
  <c r="AF303" i="6"/>
  <c r="AG303" i="6"/>
  <c r="AH303" i="6"/>
  <c r="AK299" i="6"/>
  <c r="AK300" i="6"/>
  <c r="AK301" i="6"/>
  <c r="AK302" i="6"/>
  <c r="AK303" i="6"/>
  <c r="AL303" i="6"/>
  <c r="AN303" i="6"/>
  <c r="C303" i="6"/>
  <c r="T303" i="6"/>
  <c r="U303" i="6"/>
  <c r="V303" i="6"/>
  <c r="W303" i="6"/>
  <c r="X303" i="6"/>
  <c r="Y303" i="6"/>
  <c r="C302" i="6"/>
  <c r="T302" i="6"/>
  <c r="U302" i="6"/>
  <c r="V302" i="6"/>
  <c r="W302" i="6"/>
  <c r="X302" i="6"/>
  <c r="Y302" i="6"/>
  <c r="C301" i="6"/>
  <c r="T301" i="6"/>
  <c r="U301" i="6"/>
  <c r="V301" i="6"/>
  <c r="W301" i="6"/>
  <c r="X301" i="6"/>
  <c r="Y301" i="6"/>
  <c r="C300" i="6"/>
  <c r="T300" i="6"/>
  <c r="U300" i="6"/>
  <c r="V300" i="6"/>
  <c r="W300" i="6"/>
  <c r="X300" i="6"/>
  <c r="Y300" i="6"/>
  <c r="C299" i="6"/>
  <c r="T299" i="6"/>
  <c r="U299" i="6"/>
  <c r="V299" i="6"/>
  <c r="W299" i="6"/>
  <c r="X299" i="6"/>
  <c r="Y299" i="6"/>
  <c r="Z297" i="6"/>
  <c r="AK294" i="6"/>
  <c r="AK295" i="6"/>
  <c r="AK296" i="6"/>
  <c r="AK297" i="6"/>
  <c r="C297" i="6"/>
  <c r="T297" i="6"/>
  <c r="U297" i="6"/>
  <c r="V297" i="6"/>
  <c r="W297" i="6"/>
  <c r="X297" i="6"/>
  <c r="Y297" i="6"/>
  <c r="C296" i="6"/>
  <c r="T296" i="6"/>
  <c r="U296" i="6"/>
  <c r="V296" i="6"/>
  <c r="W296" i="6"/>
  <c r="X296" i="6"/>
  <c r="Y296" i="6"/>
  <c r="C295" i="6"/>
  <c r="T295" i="6"/>
  <c r="U295" i="6"/>
  <c r="V295" i="6"/>
  <c r="W295" i="6"/>
  <c r="X295" i="6"/>
  <c r="Y295" i="6"/>
  <c r="C294" i="6"/>
  <c r="T294" i="6"/>
  <c r="U294" i="6"/>
  <c r="V294" i="6"/>
  <c r="W294" i="6"/>
  <c r="X294" i="6"/>
  <c r="Y294" i="6"/>
  <c r="AI292" i="6"/>
  <c r="C292" i="6"/>
  <c r="T292" i="6"/>
  <c r="U292" i="6"/>
  <c r="V292" i="6"/>
  <c r="W292" i="6"/>
  <c r="X292" i="6"/>
  <c r="Y292" i="6"/>
  <c r="C291" i="6"/>
  <c r="T291" i="6"/>
  <c r="U291" i="6"/>
  <c r="V291" i="6"/>
  <c r="W291" i="6"/>
  <c r="X291" i="6"/>
  <c r="Y291" i="6"/>
  <c r="AH289" i="6"/>
  <c r="AI289" i="6"/>
  <c r="AK1211" i="6"/>
  <c r="AK281" i="6"/>
  <c r="AK1206" i="6"/>
  <c r="AK1209" i="6"/>
  <c r="AK1212" i="6"/>
  <c r="AK282" i="6"/>
  <c r="AK1199" i="6"/>
  <c r="AK1207" i="6"/>
  <c r="AK1210" i="6"/>
  <c r="AK283" i="6"/>
  <c r="AK1197" i="6"/>
  <c r="AK1200" i="6"/>
  <c r="AK1213" i="6"/>
  <c r="AK284" i="6"/>
  <c r="AK1201" i="6"/>
  <c r="AK1203" i="6"/>
  <c r="AK1205" i="6"/>
  <c r="AK285" i="6"/>
  <c r="AK1198" i="6"/>
  <c r="AK1202" i="6"/>
  <c r="AK1204" i="6"/>
  <c r="AK286" i="6"/>
  <c r="AK1214" i="6"/>
  <c r="AK287" i="6"/>
  <c r="AK1208" i="6"/>
  <c r="AK288" i="6"/>
  <c r="AK289" i="6"/>
  <c r="AL289" i="6"/>
  <c r="AN289" i="6"/>
  <c r="C289" i="6"/>
  <c r="T289" i="6"/>
  <c r="U289" i="6"/>
  <c r="V289" i="6"/>
  <c r="W289" i="6"/>
  <c r="X289" i="6"/>
  <c r="Y289" i="6"/>
  <c r="C288" i="6"/>
  <c r="T288" i="6"/>
  <c r="U288" i="6"/>
  <c r="V288" i="6"/>
  <c r="W288" i="6"/>
  <c r="X288" i="6"/>
  <c r="Y288" i="6"/>
  <c r="C287" i="6"/>
  <c r="T287" i="6"/>
  <c r="U287" i="6"/>
  <c r="V287" i="6"/>
  <c r="W287" i="6"/>
  <c r="X287" i="6"/>
  <c r="Y287" i="6"/>
  <c r="C286" i="6"/>
  <c r="T286" i="6"/>
  <c r="U286" i="6"/>
  <c r="V286" i="6"/>
  <c r="W286" i="6"/>
  <c r="X286" i="6"/>
  <c r="Y286" i="6"/>
  <c r="C285" i="6"/>
  <c r="T285" i="6"/>
  <c r="U285" i="6"/>
  <c r="V285" i="6"/>
  <c r="W285" i="6"/>
  <c r="X285" i="6"/>
  <c r="Y285" i="6"/>
  <c r="C284" i="6"/>
  <c r="T284" i="6"/>
  <c r="U284" i="6"/>
  <c r="V284" i="6"/>
  <c r="W284" i="6"/>
  <c r="X284" i="6"/>
  <c r="Y284" i="6"/>
  <c r="C283" i="6"/>
  <c r="T283" i="6"/>
  <c r="U283" i="6"/>
  <c r="V283" i="6"/>
  <c r="W283" i="6"/>
  <c r="X283" i="6"/>
  <c r="Y283" i="6"/>
  <c r="C282" i="6"/>
  <c r="T282" i="6"/>
  <c r="U282" i="6"/>
  <c r="V282" i="6"/>
  <c r="W282" i="6"/>
  <c r="X282" i="6"/>
  <c r="Y282" i="6"/>
  <c r="C281" i="6"/>
  <c r="T281" i="6"/>
  <c r="U281" i="6"/>
  <c r="V281" i="6"/>
  <c r="W281" i="6"/>
  <c r="X281" i="6"/>
  <c r="Y281" i="6"/>
  <c r="Z279" i="6"/>
  <c r="AA279" i="6"/>
  <c r="AB279" i="6"/>
  <c r="AE279" i="6"/>
  <c r="AF279" i="6"/>
  <c r="AG279" i="6"/>
  <c r="AH279" i="6"/>
  <c r="AL279" i="6"/>
  <c r="AN279" i="6"/>
  <c r="AO279" i="6"/>
  <c r="AP279" i="6"/>
  <c r="C279" i="6"/>
  <c r="T279" i="6"/>
  <c r="U279" i="6"/>
  <c r="V279" i="6"/>
  <c r="W279" i="6"/>
  <c r="X279" i="6"/>
  <c r="Y279" i="6"/>
  <c r="C278" i="6"/>
  <c r="T278" i="6"/>
  <c r="U278" i="6"/>
  <c r="V278" i="6"/>
  <c r="W278" i="6"/>
  <c r="X278" i="6"/>
  <c r="Y278" i="6"/>
  <c r="Y277" i="6"/>
  <c r="Y276" i="6"/>
  <c r="Y275" i="6"/>
  <c r="Y274" i="6"/>
  <c r="C271" i="6"/>
  <c r="T271" i="6"/>
  <c r="U271" i="6"/>
  <c r="V271" i="6"/>
  <c r="W271" i="6"/>
  <c r="X271" i="6"/>
  <c r="Y271" i="6"/>
  <c r="BA1222" i="6"/>
  <c r="BA1221" i="6"/>
  <c r="BA1220" i="6"/>
  <c r="BA1219" i="6"/>
  <c r="BA1218" i="6"/>
  <c r="BA1217" i="6"/>
  <c r="BH1218" i="6"/>
  <c r="C1218" i="6"/>
  <c r="T1218" i="6"/>
  <c r="U1218" i="6"/>
  <c r="V1218" i="6"/>
  <c r="W1218" i="6"/>
  <c r="X1218" i="6"/>
  <c r="Y1218" i="6"/>
  <c r="Q1218" i="6"/>
  <c r="R1218" i="6"/>
  <c r="O1218" i="6"/>
  <c r="N1218" i="6"/>
  <c r="M1218" i="6"/>
  <c r="C1222" i="6"/>
  <c r="T1222" i="6"/>
  <c r="U1222" i="6"/>
  <c r="V1222" i="6"/>
  <c r="W1222" i="6"/>
  <c r="X1222" i="6"/>
  <c r="Y1222" i="6"/>
  <c r="C1221" i="6"/>
  <c r="T1221" i="6"/>
  <c r="U1221" i="6"/>
  <c r="V1221" i="6"/>
  <c r="W1221" i="6"/>
  <c r="X1221" i="6"/>
  <c r="Y1221" i="6"/>
  <c r="C1220" i="6"/>
  <c r="T1220" i="6"/>
  <c r="U1220" i="6"/>
  <c r="V1220" i="6"/>
  <c r="W1220" i="6"/>
  <c r="X1220" i="6"/>
  <c r="Y1220" i="6"/>
  <c r="C1219" i="6"/>
  <c r="T1219" i="6"/>
  <c r="U1219" i="6"/>
  <c r="V1219" i="6"/>
  <c r="W1219" i="6"/>
  <c r="X1219" i="6"/>
  <c r="Y1219" i="6"/>
  <c r="C1217" i="6"/>
  <c r="T1217" i="6"/>
  <c r="U1217" i="6"/>
  <c r="V1217" i="6"/>
  <c r="W1217" i="6"/>
  <c r="X1217" i="6"/>
  <c r="Y1217" i="6"/>
  <c r="CD21" i="3"/>
  <c r="CD40" i="3"/>
  <c r="H190" i="6"/>
  <c r="H189" i="6"/>
  <c r="H188" i="6"/>
  <c r="H186" i="6"/>
  <c r="H185" i="6"/>
  <c r="H184" i="6"/>
  <c r="H183" i="6"/>
  <c r="H182" i="6"/>
  <c r="H181" i="6"/>
  <c r="BG158" i="6"/>
  <c r="BG157" i="6"/>
  <c r="BG260" i="6"/>
  <c r="BG30" i="6"/>
  <c r="BG439" i="6"/>
  <c r="AJ1075" i="6" a="1"/>
  <c r="AJ1075" i="6"/>
  <c r="AJ1074" i="6" a="1"/>
  <c r="AJ1074" i="6"/>
  <c r="AH219" i="6"/>
  <c r="AG219" i="6"/>
  <c r="AF219" i="6"/>
  <c r="AH31" i="6"/>
  <c r="AG31" i="6"/>
  <c r="AF31" i="6"/>
  <c r="BG526" i="6"/>
  <c r="BG525" i="6"/>
  <c r="BG524" i="6"/>
  <c r="BG523" i="6"/>
  <c r="BG522" i="6"/>
  <c r="BG521" i="6"/>
  <c r="BG520" i="6"/>
  <c r="BG519" i="6"/>
  <c r="BG518" i="6"/>
  <c r="BG517" i="6"/>
  <c r="BG438" i="6"/>
  <c r="BG302" i="6"/>
  <c r="BG301" i="6"/>
  <c r="BG291" i="6"/>
  <c r="BX219" i="6"/>
  <c r="BN219" i="6"/>
  <c r="AO219" i="6"/>
  <c r="AN219" i="6"/>
  <c r="AL219" i="6"/>
  <c r="AE219" i="6"/>
  <c r="AD219" i="6"/>
  <c r="AC219" i="6"/>
  <c r="AB219" i="6"/>
  <c r="AA219" i="6"/>
  <c r="Z219" i="6"/>
  <c r="BG219" i="6"/>
  <c r="BG133" i="6"/>
  <c r="BG132" i="6"/>
  <c r="BG9" i="6"/>
  <c r="BG541" i="6"/>
  <c r="BG540" i="6"/>
  <c r="BG539" i="6"/>
  <c r="BG538" i="6"/>
  <c r="BG537" i="6"/>
  <c r="BG536" i="6"/>
  <c r="BG535" i="6"/>
  <c r="BG534" i="6"/>
  <c r="BG531" i="6"/>
  <c r="BG530" i="6"/>
  <c r="BG529" i="6"/>
  <c r="BG514" i="6"/>
  <c r="BG513" i="6"/>
  <c r="BG512" i="6"/>
  <c r="BG511" i="6"/>
  <c r="BG510" i="6"/>
  <c r="BG509" i="6"/>
  <c r="BG508" i="6"/>
  <c r="BG507" i="6"/>
  <c r="BG506" i="6"/>
  <c r="BG505" i="6"/>
  <c r="BG504" i="6"/>
  <c r="BG501" i="6"/>
  <c r="BG498" i="6"/>
  <c r="BG497" i="6"/>
  <c r="BG496" i="6"/>
  <c r="BG495" i="6"/>
  <c r="BG492" i="6"/>
  <c r="BG491" i="6"/>
  <c r="BG490" i="6"/>
  <c r="BG489" i="6"/>
  <c r="BG488" i="6"/>
  <c r="BG487" i="6"/>
  <c r="BG486" i="6"/>
  <c r="BG485" i="6"/>
  <c r="BG484" i="6"/>
  <c r="BG483" i="6"/>
  <c r="BG482" i="6"/>
  <c r="BG481" i="6"/>
  <c r="BG480" i="6"/>
  <c r="BG479" i="6"/>
  <c r="BG478" i="6"/>
  <c r="BG477" i="6"/>
  <c r="BG476" i="6"/>
  <c r="BG475" i="6"/>
  <c r="BG474" i="6"/>
  <c r="BG473" i="6"/>
  <c r="BG472" i="6"/>
  <c r="BG471" i="6"/>
  <c r="BG470" i="6"/>
  <c r="BG469" i="6"/>
  <c r="BG468" i="6"/>
  <c r="BG467" i="6"/>
  <c r="BG466" i="6"/>
  <c r="BG465" i="6"/>
  <c r="BG464" i="6"/>
  <c r="BG463" i="6"/>
  <c r="BG462" i="6"/>
  <c r="BG461" i="6"/>
  <c r="BG460" i="6"/>
  <c r="BG459" i="6"/>
  <c r="BG458" i="6"/>
  <c r="BG457" i="6"/>
  <c r="BG454" i="6"/>
  <c r="BG453" i="6"/>
  <c r="BG452" i="6"/>
  <c r="BG451" i="6"/>
  <c r="BG450" i="6"/>
  <c r="BG449" i="6"/>
  <c r="BG448" i="6"/>
  <c r="BG447" i="6"/>
  <c r="BG446" i="6"/>
  <c r="BG445" i="6"/>
  <c r="BG442" i="6"/>
  <c r="BG437" i="6"/>
  <c r="BG436" i="6"/>
  <c r="BG435" i="6"/>
  <c r="BG434" i="6"/>
  <c r="BG433" i="6"/>
  <c r="BG430" i="6"/>
  <c r="BG429" i="6"/>
  <c r="BG426" i="6"/>
  <c r="BG425" i="6"/>
  <c r="BG424" i="6"/>
  <c r="BG423" i="6"/>
  <c r="BG422" i="6"/>
  <c r="BG421" i="6"/>
  <c r="BG420" i="6"/>
  <c r="BG419" i="6"/>
  <c r="BG418" i="6"/>
  <c r="BG417" i="6"/>
  <c r="BG416" i="6"/>
  <c r="BG415" i="6"/>
  <c r="BG414" i="6"/>
  <c r="BG413" i="6"/>
  <c r="BG412" i="6"/>
  <c r="BG411" i="6"/>
  <c r="BG410" i="6"/>
  <c r="BG409" i="6"/>
  <c r="BG408" i="6"/>
  <c r="BG405" i="6"/>
  <c r="BG404" i="6"/>
  <c r="BG403" i="6"/>
  <c r="BG402" i="6"/>
  <c r="BG401" i="6"/>
  <c r="BG400" i="6"/>
  <c r="BG397" i="6"/>
  <c r="BG396" i="6"/>
  <c r="BG395" i="6"/>
  <c r="BG394" i="6"/>
  <c r="BG393" i="6"/>
  <c r="BG390" i="6"/>
  <c r="BG389" i="6"/>
  <c r="BG388" i="6"/>
  <c r="BG387" i="6"/>
  <c r="BG386" i="6"/>
  <c r="BG385" i="6"/>
  <c r="BG384" i="6"/>
  <c r="BG383" i="6"/>
  <c r="BG382" i="6"/>
  <c r="BG381" i="6"/>
  <c r="BG380" i="6"/>
  <c r="BG379" i="6"/>
  <c r="BG378" i="6"/>
  <c r="BG377" i="6"/>
  <c r="BG376" i="6"/>
  <c r="BG375" i="6"/>
  <c r="BG372" i="6"/>
  <c r="BG369" i="6"/>
  <c r="BG368" i="6"/>
  <c r="BG367" i="6"/>
  <c r="BG366" i="6"/>
  <c r="BG365" i="6"/>
  <c r="BG364" i="6"/>
  <c r="BG363" i="6"/>
  <c r="BG362" i="6"/>
  <c r="BG361" i="6"/>
  <c r="BG360" i="6"/>
  <c r="BG359" i="6"/>
  <c r="BG358" i="6"/>
  <c r="BG357" i="6"/>
  <c r="BG354" i="6"/>
  <c r="BG353" i="6"/>
  <c r="BG352" i="6"/>
  <c r="BG351" i="6"/>
  <c r="BG350" i="6"/>
  <c r="BG349" i="6"/>
  <c r="BG348" i="6"/>
  <c r="BG347" i="6"/>
  <c r="BG346" i="6"/>
  <c r="BG345" i="6"/>
  <c r="BG344" i="6"/>
  <c r="BG343" i="6"/>
  <c r="BG342" i="6"/>
  <c r="BG341" i="6"/>
  <c r="BG340" i="6"/>
  <c r="BG339" i="6"/>
  <c r="BG338" i="6"/>
  <c r="BG337" i="6"/>
  <c r="BG336" i="6"/>
  <c r="BG335" i="6"/>
  <c r="BG334" i="6"/>
  <c r="BG333" i="6"/>
  <c r="BG332" i="6"/>
  <c r="BG331" i="6"/>
  <c r="BG330" i="6"/>
  <c r="BG329" i="6"/>
  <c r="BG328" i="6"/>
  <c r="BG325" i="6"/>
  <c r="BG324" i="6"/>
  <c r="BG323" i="6"/>
  <c r="BG320" i="6"/>
  <c r="BG319" i="6"/>
  <c r="BG318" i="6"/>
  <c r="BG317" i="6"/>
  <c r="BG316" i="6"/>
  <c r="BG315" i="6"/>
  <c r="BG314" i="6"/>
  <c r="BG313" i="6"/>
  <c r="BG312" i="6"/>
  <c r="BG311" i="6"/>
  <c r="BG310" i="6"/>
  <c r="BG309" i="6"/>
  <c r="BG306" i="6"/>
  <c r="BG305" i="6"/>
  <c r="BG300" i="6"/>
  <c r="BG299" i="6"/>
  <c r="BG296" i="6"/>
  <c r="BG295" i="6"/>
  <c r="BG294" i="6"/>
  <c r="BG288" i="6"/>
  <c r="BG287" i="6"/>
  <c r="BG286" i="6"/>
  <c r="BG285" i="6"/>
  <c r="BG284" i="6"/>
  <c r="BG283" i="6"/>
  <c r="BG282" i="6"/>
  <c r="BG281" i="6"/>
  <c r="BG278" i="6"/>
  <c r="BG277" i="6"/>
  <c r="BG276" i="6"/>
  <c r="BG275" i="6"/>
  <c r="BG274" i="6"/>
  <c r="BG271" i="6"/>
  <c r="BG270" i="6"/>
  <c r="BG269" i="6"/>
  <c r="BG268" i="6"/>
  <c r="BG267" i="6"/>
  <c r="BG266" i="6"/>
  <c r="BG265" i="6"/>
  <c r="BG264" i="6"/>
  <c r="BG261" i="6"/>
  <c r="BG259" i="6"/>
  <c r="BG258" i="6"/>
  <c r="BG257" i="6"/>
  <c r="BG256" i="6"/>
  <c r="BG255" i="6"/>
  <c r="BG254" i="6"/>
  <c r="BG253" i="6"/>
  <c r="BG252" i="6"/>
  <c r="BG251" i="6"/>
  <c r="BG250" i="6"/>
  <c r="BG249" i="6"/>
  <c r="BG248" i="6"/>
  <c r="BG247" i="6"/>
  <c r="BG244" i="6"/>
  <c r="BG243" i="6"/>
  <c r="BG242" i="6"/>
  <c r="BG241" i="6"/>
  <c r="BG240" i="6"/>
  <c r="BG239" i="6"/>
  <c r="BG238" i="6"/>
  <c r="BG237" i="6"/>
  <c r="BG236" i="6"/>
  <c r="BG233" i="6"/>
  <c r="BG232" i="6"/>
  <c r="BG231" i="6"/>
  <c r="BG230" i="6"/>
  <c r="BG229" i="6"/>
  <c r="BG228" i="6"/>
  <c r="BG227" i="6"/>
  <c r="BG226" i="6"/>
  <c r="BG223" i="6"/>
  <c r="BG222" i="6"/>
  <c r="BG218" i="6"/>
  <c r="BG217" i="6"/>
  <c r="BG216" i="6"/>
  <c r="BG215" i="6"/>
  <c r="BG214" i="6"/>
  <c r="BG213" i="6"/>
  <c r="BG210" i="6"/>
  <c r="BG209" i="6"/>
  <c r="BG208" i="6"/>
  <c r="BG207" i="6"/>
  <c r="BG206" i="6"/>
  <c r="BG205" i="6"/>
  <c r="BG204" i="6"/>
  <c r="BG201" i="6"/>
  <c r="BG200" i="6"/>
  <c r="BG199" i="6"/>
  <c r="BG198" i="6"/>
  <c r="BG195" i="6"/>
  <c r="BG194" i="6"/>
  <c r="BG193" i="6"/>
  <c r="BG192" i="6"/>
  <c r="BG189" i="6"/>
  <c r="BG188" i="6"/>
  <c r="BG187" i="6"/>
  <c r="BG186" i="6"/>
  <c r="BG185" i="6"/>
  <c r="BG184" i="6"/>
  <c r="BG183" i="6"/>
  <c r="BG182" i="6"/>
  <c r="BG181" i="6"/>
  <c r="BG178" i="6"/>
  <c r="BG177" i="6"/>
  <c r="BG176" i="6"/>
  <c r="BG175" i="6"/>
  <c r="BG174" i="6"/>
  <c r="BG173" i="6"/>
  <c r="BG172" i="6"/>
  <c r="BG171" i="6"/>
  <c r="BG170" i="6"/>
  <c r="BG169" i="6"/>
  <c r="BG168" i="6"/>
  <c r="BG167" i="6"/>
  <c r="BG166" i="6"/>
  <c r="BG165" i="6"/>
  <c r="BG164" i="6"/>
  <c r="BG163" i="6"/>
  <c r="BG162" i="6"/>
  <c r="BG161" i="6"/>
  <c r="BG154" i="6"/>
  <c r="BG153" i="6"/>
  <c r="BG150" i="6"/>
  <c r="BG149" i="6"/>
  <c r="BG148" i="6"/>
  <c r="BG147" i="6"/>
  <c r="BG146" i="6"/>
  <c r="BG145" i="6"/>
  <c r="BG144" i="6"/>
  <c r="BG143" i="6"/>
  <c r="BG142" i="6"/>
  <c r="BG141" i="6"/>
  <c r="BG140" i="6"/>
  <c r="BG139" i="6"/>
  <c r="BG138" i="6"/>
  <c r="BG137" i="6"/>
  <c r="BG134" i="6"/>
  <c r="BG131" i="6"/>
  <c r="BG130" i="6"/>
  <c r="BG129" i="6"/>
  <c r="BG128" i="6"/>
  <c r="BG127" i="6"/>
  <c r="BG126" i="6"/>
  <c r="BG125" i="6"/>
  <c r="BG124" i="6"/>
  <c r="BG123" i="6"/>
  <c r="BG122" i="6"/>
  <c r="BG121" i="6"/>
  <c r="BG120" i="6"/>
  <c r="BG119" i="6"/>
  <c r="BG118" i="6"/>
  <c r="BG117" i="6"/>
  <c r="BG116" i="6"/>
  <c r="BG115" i="6"/>
  <c r="BG114" i="6"/>
  <c r="BG113" i="6"/>
  <c r="BG112" i="6"/>
  <c r="BG111" i="6"/>
  <c r="BG110" i="6"/>
  <c r="BG109" i="6"/>
  <c r="BG108" i="6"/>
  <c r="BG105" i="6"/>
  <c r="BG102" i="6"/>
  <c r="BG101" i="6"/>
  <c r="BG100" i="6"/>
  <c r="BG99" i="6"/>
  <c r="BG98" i="6"/>
  <c r="BG86" i="6"/>
  <c r="BG85" i="6"/>
  <c r="BG84" i="6"/>
  <c r="BG83" i="6"/>
  <c r="BG82" i="6"/>
  <c r="BG81" i="6"/>
  <c r="BG80" i="6"/>
  <c r="BG79" i="6"/>
  <c r="BG78" i="6"/>
  <c r="BG77" i="6"/>
  <c r="BG76" i="6"/>
  <c r="BG75" i="6"/>
  <c r="BG74" i="6"/>
  <c r="BG73" i="6"/>
  <c r="BG72" i="6"/>
  <c r="BG71" i="6"/>
  <c r="BG70" i="6"/>
  <c r="BG69" i="6"/>
  <c r="BG68" i="6"/>
  <c r="BG67" i="6"/>
  <c r="BG66" i="6"/>
  <c r="BG65" i="6"/>
  <c r="BG64" i="6"/>
  <c r="BG63" i="6"/>
  <c r="BG62" i="6"/>
  <c r="BG61" i="6"/>
  <c r="BG60" i="6"/>
  <c r="BG59" i="6"/>
  <c r="BG58" i="6"/>
  <c r="BG57" i="6"/>
  <c r="BG56" i="6"/>
  <c r="BG55" i="6"/>
  <c r="BG54" i="6"/>
  <c r="BG53" i="6"/>
  <c r="BG52" i="6"/>
  <c r="BG51" i="6"/>
  <c r="BG50" i="6"/>
  <c r="BG49" i="6"/>
  <c r="BG48" i="6"/>
  <c r="BG47" i="6"/>
  <c r="BG46" i="6"/>
  <c r="BG45" i="6"/>
  <c r="BG44" i="6"/>
  <c r="BG43" i="6"/>
  <c r="BG42" i="6"/>
  <c r="BG41" i="6"/>
  <c r="BG40" i="6"/>
  <c r="BG39" i="6"/>
  <c r="BG38" i="6"/>
  <c r="BG37" i="6"/>
  <c r="BG36" i="6"/>
  <c r="BG35" i="6"/>
  <c r="BG34" i="6"/>
  <c r="AO31" i="6"/>
  <c r="AN31" i="6"/>
  <c r="AM31" i="6"/>
  <c r="AL31" i="6"/>
  <c r="AE31" i="6"/>
  <c r="AA31" i="6"/>
  <c r="Z31" i="6"/>
  <c r="BG31" i="6"/>
  <c r="BG29" i="6"/>
  <c r="BG28" i="6"/>
  <c r="BG27" i="6"/>
  <c r="BG24" i="6"/>
  <c r="BG23" i="6"/>
  <c r="BG22" i="6"/>
  <c r="BG21" i="6"/>
  <c r="BG20" i="6"/>
  <c r="BG19" i="6"/>
  <c r="BG18" i="6"/>
  <c r="BG17" i="6"/>
  <c r="BG16" i="6"/>
  <c r="BG13" i="6"/>
  <c r="BG8" i="6"/>
  <c r="BG7" i="6"/>
  <c r="BG6" i="6"/>
  <c r="BG5" i="6"/>
  <c r="BG4" i="6"/>
  <c r="BG3" i="6"/>
  <c r="C40" i="2"/>
  <c r="N49" i="2"/>
  <c r="C49" i="2"/>
  <c r="AB431" i="6"/>
  <c r="AA431" i="6"/>
  <c r="U172" i="5"/>
  <c r="P172" i="5"/>
  <c r="N30" i="3"/>
  <c r="C106" i="6"/>
  <c r="T106" i="6"/>
  <c r="U106" i="6"/>
  <c r="V106" i="6"/>
  <c r="W106" i="6"/>
  <c r="X106" i="6"/>
  <c r="Y106" i="6"/>
  <c r="C105" i="6"/>
  <c r="T105" i="6"/>
  <c r="U105" i="6"/>
  <c r="V105" i="6"/>
  <c r="W105" i="6"/>
  <c r="X105" i="6"/>
  <c r="Y105" i="6"/>
  <c r="Z431" i="6"/>
  <c r="AC431" i="6"/>
  <c r="AD431" i="6"/>
  <c r="AI431" i="6"/>
  <c r="AJ431" i="6"/>
  <c r="AM431" i="6"/>
  <c r="C431" i="6"/>
  <c r="T431" i="6"/>
  <c r="U431" i="6"/>
  <c r="V431" i="6"/>
  <c r="W431" i="6"/>
  <c r="X431" i="6"/>
  <c r="Y431" i="6"/>
  <c r="C430" i="6"/>
  <c r="T430" i="6"/>
  <c r="U430" i="6"/>
  <c r="V430" i="6"/>
  <c r="W430" i="6"/>
  <c r="X430" i="6"/>
  <c r="Y430" i="6"/>
  <c r="C429" i="6"/>
  <c r="T429" i="6"/>
  <c r="U429" i="6"/>
  <c r="V429" i="6"/>
  <c r="W429" i="6"/>
  <c r="X429" i="6"/>
  <c r="Y429" i="6"/>
  <c r="P1331" i="5"/>
  <c r="Z1331" i="5"/>
  <c r="T398" i="6"/>
  <c r="U398" i="6"/>
  <c r="Y398" i="6"/>
  <c r="C397" i="6"/>
  <c r="T397" i="6"/>
  <c r="U397" i="6"/>
  <c r="V397" i="6"/>
  <c r="W397" i="6"/>
  <c r="X397" i="6"/>
  <c r="Y397" i="6"/>
  <c r="C396" i="6"/>
  <c r="T396" i="6"/>
  <c r="U396" i="6"/>
  <c r="V396" i="6"/>
  <c r="W396" i="6"/>
  <c r="X396" i="6"/>
  <c r="Y396" i="6"/>
  <c r="C395" i="6"/>
  <c r="T395" i="6"/>
  <c r="U395" i="6"/>
  <c r="V395" i="6"/>
  <c r="W395" i="6"/>
  <c r="X395" i="6"/>
  <c r="Y395" i="6"/>
  <c r="C394" i="6"/>
  <c r="T394" i="6"/>
  <c r="U394" i="6"/>
  <c r="V394" i="6"/>
  <c r="W394" i="6"/>
  <c r="X394" i="6"/>
  <c r="Y394" i="6"/>
  <c r="C393" i="6"/>
  <c r="T393" i="6"/>
  <c r="U393" i="6"/>
  <c r="V393" i="6"/>
  <c r="W393" i="6"/>
  <c r="X393" i="6"/>
  <c r="Y393" i="6"/>
  <c r="Z391" i="6"/>
  <c r="AA391" i="6"/>
  <c r="AB391" i="6"/>
  <c r="AC391" i="6"/>
  <c r="AD391" i="6"/>
  <c r="AE391" i="6"/>
  <c r="AG391" i="6"/>
  <c r="AH391" i="6"/>
  <c r="C391" i="6"/>
  <c r="T391" i="6"/>
  <c r="U391" i="6"/>
  <c r="V391" i="6"/>
  <c r="W391" i="6"/>
  <c r="X391" i="6"/>
  <c r="Y391" i="6"/>
  <c r="C390" i="6"/>
  <c r="T390" i="6"/>
  <c r="U390" i="6"/>
  <c r="V390" i="6"/>
  <c r="W390" i="6"/>
  <c r="X390" i="6"/>
  <c r="Y390" i="6"/>
  <c r="C389" i="6"/>
  <c r="T389" i="6"/>
  <c r="U389" i="6"/>
  <c r="V389" i="6"/>
  <c r="W389" i="6"/>
  <c r="X389" i="6"/>
  <c r="Y389" i="6"/>
  <c r="C388" i="6"/>
  <c r="T388" i="6"/>
  <c r="U388" i="6"/>
  <c r="V388" i="6"/>
  <c r="W388" i="6"/>
  <c r="X388" i="6"/>
  <c r="Y388" i="6"/>
  <c r="C387" i="6"/>
  <c r="Y387" i="6"/>
  <c r="C386" i="6"/>
  <c r="T386" i="6"/>
  <c r="U386" i="6"/>
  <c r="V386" i="6"/>
  <c r="W386" i="6"/>
  <c r="X386" i="6"/>
  <c r="Y386" i="6"/>
  <c r="C385" i="6"/>
  <c r="Y385" i="6"/>
  <c r="C384" i="6"/>
  <c r="T384" i="6"/>
  <c r="U384" i="6"/>
  <c r="V384" i="6"/>
  <c r="W384" i="6"/>
  <c r="X384" i="6"/>
  <c r="Y384" i="6"/>
  <c r="C383" i="6"/>
  <c r="Y383" i="6"/>
  <c r="C382" i="6"/>
  <c r="T382" i="6"/>
  <c r="U382" i="6"/>
  <c r="V382" i="6"/>
  <c r="W382" i="6"/>
  <c r="X382" i="6"/>
  <c r="Y382" i="6"/>
  <c r="C381" i="6"/>
  <c r="T381" i="6"/>
  <c r="U381" i="6"/>
  <c r="V381" i="6"/>
  <c r="W381" i="6"/>
  <c r="X381" i="6"/>
  <c r="Y381" i="6"/>
  <c r="C380" i="6"/>
  <c r="T380" i="6"/>
  <c r="U380" i="6"/>
  <c r="V380" i="6"/>
  <c r="W380" i="6"/>
  <c r="X380" i="6"/>
  <c r="Y380" i="6"/>
  <c r="C379" i="6"/>
  <c r="T379" i="6"/>
  <c r="U379" i="6"/>
  <c r="V379" i="6"/>
  <c r="W379" i="6"/>
  <c r="X379" i="6"/>
  <c r="Y379" i="6"/>
  <c r="C378" i="6"/>
  <c r="T378" i="6"/>
  <c r="U378" i="6"/>
  <c r="V378" i="6"/>
  <c r="W378" i="6"/>
  <c r="X378" i="6"/>
  <c r="Y378" i="6"/>
  <c r="C377" i="6"/>
  <c r="Y377" i="6"/>
  <c r="C376" i="6"/>
  <c r="T376" i="6"/>
  <c r="U376" i="6"/>
  <c r="V376" i="6"/>
  <c r="W376" i="6"/>
  <c r="X376" i="6"/>
  <c r="Y376" i="6"/>
  <c r="C375" i="6"/>
  <c r="T375" i="6"/>
  <c r="U375" i="6"/>
  <c r="V375" i="6"/>
  <c r="W375" i="6"/>
  <c r="X375" i="6"/>
  <c r="Y375" i="6"/>
  <c r="AA373" i="6"/>
  <c r="AB373" i="6"/>
  <c r="AC373" i="6"/>
  <c r="AD373" i="6"/>
  <c r="C373" i="6"/>
  <c r="Y373" i="6"/>
  <c r="C372" i="6"/>
  <c r="Y372" i="6"/>
  <c r="AA370" i="6"/>
  <c r="AB370" i="6"/>
  <c r="AC370" i="6"/>
  <c r="AD370" i="6"/>
  <c r="AI370" i="6"/>
  <c r="C370" i="6"/>
  <c r="T370" i="6"/>
  <c r="U370" i="6"/>
  <c r="V370" i="6"/>
  <c r="W370" i="6"/>
  <c r="X370" i="6"/>
  <c r="Y370" i="6"/>
  <c r="C369" i="6"/>
  <c r="Y369" i="6"/>
  <c r="C368" i="6"/>
  <c r="Y368" i="6"/>
  <c r="C367" i="6"/>
  <c r="T367" i="6"/>
  <c r="U367" i="6"/>
  <c r="V367" i="6"/>
  <c r="W367" i="6"/>
  <c r="X367" i="6"/>
  <c r="Y367" i="6"/>
  <c r="C366" i="6"/>
  <c r="T366" i="6"/>
  <c r="U366" i="6"/>
  <c r="V366" i="6"/>
  <c r="W366" i="6"/>
  <c r="X366" i="6"/>
  <c r="Y366" i="6"/>
  <c r="C365" i="6"/>
  <c r="Y365" i="6"/>
  <c r="C364" i="6"/>
  <c r="T364" i="6"/>
  <c r="U364" i="6"/>
  <c r="V364" i="6"/>
  <c r="W364" i="6"/>
  <c r="X364" i="6"/>
  <c r="Y364" i="6"/>
  <c r="C363" i="6"/>
  <c r="T363" i="6"/>
  <c r="U363" i="6"/>
  <c r="V363" i="6"/>
  <c r="W363" i="6"/>
  <c r="X363" i="6"/>
  <c r="Y363" i="6"/>
  <c r="C362" i="6"/>
  <c r="T362" i="6"/>
  <c r="U362" i="6"/>
  <c r="V362" i="6"/>
  <c r="W362" i="6"/>
  <c r="X362" i="6"/>
  <c r="Y362" i="6"/>
  <c r="C361" i="6"/>
  <c r="T361" i="6"/>
  <c r="U361" i="6"/>
  <c r="V361" i="6"/>
  <c r="W361" i="6"/>
  <c r="X361" i="6"/>
  <c r="Y361" i="6"/>
  <c r="C360" i="6"/>
  <c r="Y360" i="6"/>
  <c r="C359" i="6"/>
  <c r="T359" i="6"/>
  <c r="U359" i="6"/>
  <c r="V359" i="6"/>
  <c r="W359" i="6"/>
  <c r="X359" i="6"/>
  <c r="Y359" i="6"/>
  <c r="C358" i="6"/>
  <c r="T358" i="6"/>
  <c r="U358" i="6"/>
  <c r="V358" i="6"/>
  <c r="W358" i="6"/>
  <c r="X358" i="6"/>
  <c r="Y358" i="6"/>
  <c r="C357" i="6"/>
  <c r="T357" i="6"/>
  <c r="U357" i="6"/>
  <c r="V357" i="6"/>
  <c r="W357" i="6"/>
  <c r="X357" i="6"/>
  <c r="Y357" i="6"/>
  <c r="AK355" i="6"/>
  <c r="AM355" i="6"/>
  <c r="C355" i="6"/>
  <c r="T355" i="6"/>
  <c r="U355" i="6"/>
  <c r="V355" i="6"/>
  <c r="W355" i="6"/>
  <c r="X355" i="6"/>
  <c r="Y355" i="6"/>
  <c r="Y354" i="6"/>
  <c r="Y353" i="6"/>
  <c r="Y352" i="6"/>
  <c r="Y351" i="6"/>
  <c r="Y350" i="6"/>
  <c r="Y349" i="6"/>
  <c r="Y348" i="6"/>
  <c r="Y347" i="6"/>
  <c r="Y346" i="6"/>
  <c r="Y345" i="6"/>
  <c r="Y344" i="6"/>
  <c r="Y343" i="6"/>
  <c r="Y342" i="6"/>
  <c r="Y341" i="6"/>
  <c r="Y340" i="6"/>
  <c r="Y339" i="6"/>
  <c r="Y338" i="6"/>
  <c r="Y337" i="6"/>
  <c r="Y336" i="6"/>
  <c r="Y335" i="6"/>
  <c r="Y334" i="6"/>
  <c r="Y333" i="6"/>
  <c r="Y332" i="6"/>
  <c r="Y331" i="6"/>
  <c r="Y330" i="6"/>
  <c r="Y329" i="6"/>
  <c r="Y328" i="6"/>
  <c r="AS328" i="6"/>
  <c r="AS331" i="6"/>
  <c r="AS333" i="6"/>
  <c r="AS334" i="6"/>
  <c r="AS335" i="6"/>
  <c r="AS336" i="6"/>
  <c r="AS338" i="6"/>
  <c r="AS341" i="6"/>
  <c r="AS342" i="6"/>
  <c r="AS343" i="6"/>
  <c r="AS348" i="6"/>
  <c r="AS349" i="6"/>
  <c r="AS354" i="6"/>
  <c r="P328" i="6"/>
  <c r="P331" i="6"/>
  <c r="P333" i="6"/>
  <c r="P334" i="6"/>
  <c r="P335" i="6"/>
  <c r="P336" i="6"/>
  <c r="P338" i="6"/>
  <c r="P341" i="6"/>
  <c r="P342" i="6"/>
  <c r="P343" i="6"/>
  <c r="P348" i="6"/>
  <c r="P349" i="6"/>
  <c r="P354" i="6"/>
  <c r="M328" i="6"/>
  <c r="M331" i="6"/>
  <c r="M333" i="6"/>
  <c r="M334" i="6"/>
  <c r="M335" i="6"/>
  <c r="M336" i="6"/>
  <c r="M338" i="6"/>
  <c r="M341" i="6"/>
  <c r="M342" i="6"/>
  <c r="M343" i="6"/>
  <c r="M348" i="6"/>
  <c r="M349" i="6"/>
  <c r="M354" i="6"/>
  <c r="C35" i="2"/>
  <c r="C14" i="2"/>
  <c r="BT289" i="6"/>
  <c r="N42" i="3"/>
  <c r="N74" i="3"/>
  <c r="M74" i="3"/>
  <c r="L42" i="3"/>
  <c r="L58" i="3"/>
  <c r="L68" i="3"/>
  <c r="L74" i="3"/>
  <c r="K42" i="3"/>
  <c r="K74" i="3"/>
  <c r="J74" i="3"/>
  <c r="I74" i="3"/>
  <c r="E74" i="3"/>
  <c r="C31" i="6"/>
  <c r="X31" i="6"/>
  <c r="V31" i="6"/>
  <c r="W31" i="6"/>
  <c r="H3212" i="4"/>
  <c r="G3212" i="4"/>
  <c r="F3212" i="4"/>
  <c r="C3212" i="4"/>
  <c r="N3212" i="4"/>
  <c r="E3212" i="4"/>
  <c r="D3212" i="4"/>
  <c r="D71" i="4"/>
  <c r="C71" i="4"/>
  <c r="L71" i="4"/>
  <c r="D72" i="4"/>
  <c r="C72" i="4"/>
  <c r="L72" i="4"/>
  <c r="D73" i="4"/>
  <c r="C73" i="4"/>
  <c r="L73" i="4"/>
  <c r="D74" i="4"/>
  <c r="C74" i="4"/>
  <c r="L74" i="4"/>
  <c r="D75" i="4"/>
  <c r="C75" i="4"/>
  <c r="L75" i="4"/>
  <c r="D76" i="4"/>
  <c r="C76" i="4"/>
  <c r="L76" i="4"/>
  <c r="D77" i="4"/>
  <c r="C77" i="4"/>
  <c r="L77" i="4"/>
  <c r="D78" i="4"/>
  <c r="C78" i="4"/>
  <c r="L78" i="4"/>
  <c r="D79" i="4"/>
  <c r="C79" i="4"/>
  <c r="L79" i="4"/>
  <c r="D80" i="4"/>
  <c r="C80" i="4"/>
  <c r="L80" i="4"/>
  <c r="D81" i="4"/>
  <c r="C81" i="4"/>
  <c r="L81" i="4"/>
  <c r="D82" i="4"/>
  <c r="C82" i="4"/>
  <c r="L82" i="4"/>
  <c r="D83" i="4"/>
  <c r="C83" i="4"/>
  <c r="L83" i="4"/>
  <c r="D84" i="4"/>
  <c r="C84" i="4"/>
  <c r="L84" i="4"/>
  <c r="D85" i="4"/>
  <c r="C85" i="4"/>
  <c r="L85" i="4"/>
  <c r="E71" i="4"/>
  <c r="M71" i="4"/>
  <c r="E72" i="4"/>
  <c r="M72" i="4"/>
  <c r="E73" i="4"/>
  <c r="M73" i="4"/>
  <c r="E74" i="4"/>
  <c r="M74" i="4"/>
  <c r="E75" i="4"/>
  <c r="M75" i="4"/>
  <c r="E76" i="4"/>
  <c r="M76" i="4"/>
  <c r="E77" i="4"/>
  <c r="M77" i="4"/>
  <c r="E78" i="4"/>
  <c r="M78" i="4"/>
  <c r="E79" i="4"/>
  <c r="M79" i="4"/>
  <c r="E80" i="4"/>
  <c r="M80" i="4"/>
  <c r="E81" i="4"/>
  <c r="M81" i="4"/>
  <c r="E82" i="4"/>
  <c r="M82" i="4"/>
  <c r="E83" i="4"/>
  <c r="M83" i="4"/>
  <c r="E84" i="4"/>
  <c r="M84" i="4"/>
  <c r="E85" i="4"/>
  <c r="M85" i="4"/>
  <c r="F71" i="4"/>
  <c r="N71" i="4"/>
  <c r="F72" i="4"/>
  <c r="N72" i="4"/>
  <c r="F73" i="4"/>
  <c r="N73" i="4"/>
  <c r="F74" i="4"/>
  <c r="N74" i="4"/>
  <c r="F75" i="4"/>
  <c r="N75" i="4"/>
  <c r="F76" i="4"/>
  <c r="N76" i="4"/>
  <c r="F77" i="4"/>
  <c r="N77" i="4"/>
  <c r="F78" i="4"/>
  <c r="N78" i="4"/>
  <c r="F79" i="4"/>
  <c r="N79" i="4"/>
  <c r="F80" i="4"/>
  <c r="N80" i="4"/>
  <c r="F81" i="4"/>
  <c r="N81" i="4"/>
  <c r="F82" i="4"/>
  <c r="N82" i="4"/>
  <c r="F83" i="4"/>
  <c r="N83" i="4"/>
  <c r="F84" i="4"/>
  <c r="N84" i="4"/>
  <c r="F85" i="4"/>
  <c r="N85" i="4"/>
  <c r="G71" i="4"/>
  <c r="O71" i="4"/>
  <c r="G72" i="4"/>
  <c r="O72" i="4"/>
  <c r="G73" i="4"/>
  <c r="O73" i="4"/>
  <c r="G74" i="4"/>
  <c r="O74" i="4"/>
  <c r="G75" i="4"/>
  <c r="O75" i="4"/>
  <c r="G76" i="4"/>
  <c r="O76" i="4"/>
  <c r="G77" i="4"/>
  <c r="O77" i="4"/>
  <c r="G78" i="4"/>
  <c r="O78" i="4"/>
  <c r="G79" i="4"/>
  <c r="O79" i="4"/>
  <c r="G80" i="4"/>
  <c r="O80" i="4"/>
  <c r="G81" i="4"/>
  <c r="O81" i="4"/>
  <c r="G82" i="4"/>
  <c r="O82" i="4"/>
  <c r="G83" i="4"/>
  <c r="O83" i="4"/>
  <c r="G84" i="4"/>
  <c r="O84" i="4"/>
  <c r="G85" i="4"/>
  <c r="O85" i="4"/>
  <c r="C620" i="4"/>
  <c r="O620" i="4"/>
  <c r="C1395" i="4"/>
  <c r="O1395" i="4"/>
  <c r="C1396" i="4"/>
  <c r="O1396" i="4"/>
  <c r="C1397" i="4"/>
  <c r="O1397" i="4"/>
  <c r="C1398" i="4"/>
  <c r="O1398" i="4"/>
  <c r="C1399" i="4"/>
  <c r="O1399" i="4"/>
  <c r="C1587" i="4"/>
  <c r="O1587" i="4"/>
  <c r="C1588" i="4"/>
  <c r="O1588" i="4"/>
  <c r="C1589" i="4"/>
  <c r="O1589" i="4"/>
  <c r="C1590" i="4"/>
  <c r="O1590" i="4"/>
  <c r="C1591" i="4"/>
  <c r="O1591" i="4"/>
  <c r="C1592" i="4"/>
  <c r="O1592" i="4"/>
  <c r="C1593" i="4"/>
  <c r="O1593" i="4"/>
  <c r="C1594" i="4"/>
  <c r="O1594" i="4"/>
  <c r="C1595" i="4"/>
  <c r="O1595" i="4"/>
  <c r="C1596" i="4"/>
  <c r="O1596" i="4"/>
  <c r="C1597" i="4"/>
  <c r="O1597" i="4"/>
  <c r="C1598" i="4"/>
  <c r="O1598" i="4"/>
  <c r="C1599" i="4"/>
  <c r="O1599" i="4"/>
  <c r="C1600" i="4"/>
  <c r="O1600" i="4"/>
  <c r="H71" i="4"/>
  <c r="P71" i="4"/>
  <c r="H72" i="4"/>
  <c r="P72" i="4"/>
  <c r="H73" i="4"/>
  <c r="P73" i="4"/>
  <c r="H74" i="4"/>
  <c r="P74" i="4"/>
  <c r="H75" i="4"/>
  <c r="P75" i="4"/>
  <c r="H76" i="4"/>
  <c r="P76" i="4"/>
  <c r="H77" i="4"/>
  <c r="P77" i="4"/>
  <c r="H78" i="4"/>
  <c r="P78" i="4"/>
  <c r="H79" i="4"/>
  <c r="P79" i="4"/>
  <c r="H80" i="4"/>
  <c r="P80" i="4"/>
  <c r="H81" i="4"/>
  <c r="P81" i="4"/>
  <c r="H82" i="4"/>
  <c r="P82" i="4"/>
  <c r="H83" i="4"/>
  <c r="P83" i="4"/>
  <c r="H84" i="4"/>
  <c r="P84" i="4"/>
  <c r="H85" i="4"/>
  <c r="P85" i="4"/>
  <c r="I3275" i="4"/>
  <c r="I3272" i="4"/>
  <c r="AI3305" i="4"/>
  <c r="AH3305" i="4"/>
  <c r="AG3305" i="4"/>
  <c r="AF3305" i="4"/>
  <c r="AE3305" i="4"/>
  <c r="AD3305" i="4"/>
  <c r="AC3305" i="4"/>
  <c r="AB3305" i="4"/>
  <c r="AA3305" i="4"/>
  <c r="Z3305" i="4"/>
  <c r="Y3305" i="4"/>
  <c r="X3305" i="4"/>
  <c r="W3305" i="4"/>
  <c r="V3305" i="4"/>
  <c r="U3305" i="4"/>
  <c r="T3305" i="4"/>
  <c r="S3305" i="4"/>
  <c r="R3305" i="4"/>
  <c r="K68" i="3"/>
  <c r="J68" i="3"/>
  <c r="I68" i="3"/>
  <c r="H68" i="3"/>
  <c r="B64" i="3"/>
  <c r="E68" i="3"/>
  <c r="K58" i="3"/>
  <c r="J42" i="3"/>
  <c r="J58" i="3"/>
  <c r="M58" i="3"/>
  <c r="M42" i="3"/>
  <c r="B57" i="3"/>
  <c r="B56" i="3"/>
  <c r="B55" i="3"/>
  <c r="B54" i="3"/>
  <c r="B53" i="3"/>
  <c r="B52" i="3"/>
  <c r="B51" i="3"/>
  <c r="B50" i="3"/>
  <c r="B49" i="3"/>
  <c r="B48" i="3"/>
  <c r="B47" i="3"/>
  <c r="B46" i="3"/>
  <c r="B38" i="3"/>
  <c r="B39" i="3"/>
  <c r="B40" i="3"/>
  <c r="B41" i="3"/>
  <c r="B45" i="3"/>
  <c r="B62" i="3"/>
  <c r="B63" i="3"/>
  <c r="B65" i="3"/>
  <c r="E58" i="3"/>
  <c r="B58" i="3"/>
  <c r="B37" i="3"/>
  <c r="B36" i="3"/>
  <c r="B35" i="3"/>
  <c r="B34" i="3"/>
  <c r="B33" i="3"/>
  <c r="B32" i="3"/>
  <c r="B31" i="3"/>
  <c r="B30" i="3"/>
  <c r="B29" i="3"/>
  <c r="B28" i="3"/>
  <c r="B27" i="3"/>
  <c r="B26" i="3"/>
  <c r="B25" i="3"/>
  <c r="B24" i="3"/>
  <c r="B23" i="3"/>
  <c r="B22" i="3"/>
  <c r="B21" i="3"/>
  <c r="B20" i="3"/>
  <c r="B19" i="3"/>
  <c r="B18" i="3"/>
  <c r="B17" i="3"/>
  <c r="B16" i="3"/>
  <c r="B15" i="3"/>
  <c r="B14" i="3"/>
  <c r="B13" i="3"/>
  <c r="B12" i="3"/>
  <c r="B11" i="3"/>
  <c r="B10" i="3"/>
  <c r="B9" i="3"/>
  <c r="B8" i="3"/>
  <c r="B7" i="3"/>
  <c r="B6" i="3"/>
  <c r="B5" i="3"/>
  <c r="B4" i="3"/>
  <c r="B3" i="3"/>
  <c r="B42" i="3"/>
  <c r="BG95" i="6"/>
  <c r="BB95" i="6"/>
  <c r="BA95" i="6"/>
  <c r="C95" i="6"/>
  <c r="AY95" i="6"/>
  <c r="AX95" i="6"/>
  <c r="AW95" i="6"/>
  <c r="AV95" i="6"/>
  <c r="AU95" i="6"/>
  <c r="AT95" i="6"/>
  <c r="AS95" i="6"/>
  <c r="Y95" i="6"/>
  <c r="X95" i="6"/>
  <c r="V95" i="6"/>
  <c r="U95" i="6"/>
  <c r="T95" i="6"/>
  <c r="Q95" i="6"/>
  <c r="R95" i="6"/>
  <c r="P95" i="6"/>
  <c r="O95" i="6"/>
  <c r="N95" i="6"/>
  <c r="M95" i="6"/>
  <c r="AK1071" i="6"/>
  <c r="AK1070" i="6"/>
  <c r="AK1069" i="6"/>
  <c r="AK1068" i="6"/>
  <c r="AK1067" i="6"/>
  <c r="AK1066" i="6"/>
  <c r="AK1065" i="6"/>
  <c r="AK1064" i="6"/>
  <c r="AK1063" i="6"/>
  <c r="AK1062" i="6"/>
  <c r="AK1061" i="6"/>
  <c r="AK1060" i="6"/>
  <c r="AK1059" i="6"/>
  <c r="AK1058" i="6"/>
  <c r="AK1057" i="6"/>
  <c r="AK1056" i="6"/>
  <c r="AK1055" i="6"/>
  <c r="AK1054" i="6"/>
  <c r="AK1053" i="6"/>
  <c r="AK1052" i="6"/>
  <c r="AK1051" i="6"/>
  <c r="AK1050" i="6"/>
  <c r="AK1049" i="6"/>
  <c r="AK1048" i="6"/>
  <c r="AK1047" i="6"/>
  <c r="AK1046" i="6"/>
  <c r="AK1045" i="6"/>
  <c r="AK1044" i="6"/>
  <c r="AK1043" i="6"/>
  <c r="AK1042" i="6"/>
  <c r="AK1041" i="6"/>
  <c r="AK1040" i="6"/>
  <c r="AK1039" i="6"/>
  <c r="AK1038" i="6"/>
  <c r="AK1037" i="6"/>
  <c r="AK1036" i="6"/>
  <c r="AK1035" i="6"/>
  <c r="AK1034" i="6"/>
  <c r="AK1033" i="6"/>
  <c r="AK1032" i="6"/>
  <c r="AK1031" i="6"/>
  <c r="AK1030" i="6"/>
  <c r="AK1029" i="6"/>
  <c r="AK1028" i="6"/>
  <c r="AK1027" i="6"/>
  <c r="AK1026" i="6"/>
  <c r="AK213" i="6"/>
  <c r="AK214" i="6"/>
  <c r="AK215" i="6"/>
  <c r="AK216" i="6"/>
  <c r="AK217" i="6"/>
  <c r="AK218" i="6"/>
  <c r="AK219" i="6"/>
  <c r="AK220" i="6"/>
  <c r="AO220" i="6"/>
  <c r="AN220" i="6"/>
  <c r="AL220" i="6"/>
  <c r="AH220" i="6"/>
  <c r="AG220" i="6"/>
  <c r="AF220" i="6"/>
  <c r="AE220" i="6"/>
  <c r="AD220" i="6"/>
  <c r="AC220" i="6"/>
  <c r="AB220" i="6"/>
  <c r="AA220" i="6"/>
  <c r="Z220" i="6"/>
  <c r="BX220" i="6"/>
  <c r="BN220" i="6"/>
  <c r="C1704" i="6"/>
  <c r="T1704" i="6"/>
  <c r="U1704" i="6"/>
  <c r="V1704" i="6"/>
  <c r="W1704" i="6"/>
  <c r="X1704" i="6"/>
  <c r="Y1704" i="6"/>
  <c r="C1703" i="6"/>
  <c r="T1703" i="6"/>
  <c r="U1703" i="6"/>
  <c r="V1703" i="6"/>
  <c r="W1703" i="6"/>
  <c r="X1703" i="6"/>
  <c r="Y1703" i="6"/>
  <c r="C1702" i="6"/>
  <c r="T1702" i="6"/>
  <c r="U1702" i="6"/>
  <c r="V1702" i="6"/>
  <c r="W1702" i="6"/>
  <c r="X1702" i="6"/>
  <c r="Y1702" i="6"/>
  <c r="C1701" i="6"/>
  <c r="T1701" i="6"/>
  <c r="U1701" i="6"/>
  <c r="V1701" i="6"/>
  <c r="W1701" i="6"/>
  <c r="X1701" i="6"/>
  <c r="Y1701" i="6"/>
  <c r="C1700" i="6"/>
  <c r="T1700" i="6"/>
  <c r="U1700" i="6"/>
  <c r="V1700" i="6"/>
  <c r="W1700" i="6"/>
  <c r="X1700" i="6"/>
  <c r="Y1700" i="6"/>
  <c r="C1699" i="6"/>
  <c r="T1699" i="6"/>
  <c r="U1699" i="6"/>
  <c r="V1699" i="6"/>
  <c r="W1699" i="6"/>
  <c r="X1699" i="6"/>
  <c r="Y1699" i="6"/>
  <c r="C1698" i="6"/>
  <c r="T1698" i="6"/>
  <c r="U1698" i="6"/>
  <c r="V1698" i="6"/>
  <c r="W1698" i="6"/>
  <c r="X1698" i="6"/>
  <c r="Y1698" i="6"/>
  <c r="C1697" i="6"/>
  <c r="T1697" i="6"/>
  <c r="U1697" i="6"/>
  <c r="V1697" i="6"/>
  <c r="W1697" i="6"/>
  <c r="X1697" i="6"/>
  <c r="Y1697" i="6"/>
  <c r="C1696" i="6"/>
  <c r="T1696" i="6"/>
  <c r="U1696" i="6"/>
  <c r="V1696" i="6"/>
  <c r="W1696" i="6"/>
  <c r="X1696" i="6"/>
  <c r="Y1696" i="6"/>
  <c r="C1695" i="6"/>
  <c r="T1695" i="6"/>
  <c r="U1695" i="6"/>
  <c r="V1695" i="6"/>
  <c r="W1695" i="6"/>
  <c r="X1695" i="6"/>
  <c r="Y1695" i="6"/>
  <c r="C1694" i="6"/>
  <c r="T1694" i="6"/>
  <c r="U1694" i="6"/>
  <c r="V1694" i="6"/>
  <c r="W1694" i="6"/>
  <c r="X1694" i="6"/>
  <c r="Y1694" i="6"/>
  <c r="C1693" i="6"/>
  <c r="T1693" i="6"/>
  <c r="U1693" i="6"/>
  <c r="V1693" i="6"/>
  <c r="W1693" i="6"/>
  <c r="X1693" i="6"/>
  <c r="Y1693" i="6"/>
  <c r="C1692" i="6"/>
  <c r="T1692" i="6"/>
  <c r="U1692" i="6"/>
  <c r="V1692" i="6"/>
  <c r="W1692" i="6"/>
  <c r="X1692" i="6"/>
  <c r="Y1692" i="6"/>
  <c r="C1691" i="6"/>
  <c r="T1691" i="6"/>
  <c r="U1691" i="6"/>
  <c r="V1691" i="6"/>
  <c r="W1691" i="6"/>
  <c r="X1691" i="6"/>
  <c r="Y1691" i="6"/>
  <c r="C1690" i="6"/>
  <c r="T1690" i="6"/>
  <c r="U1690" i="6"/>
  <c r="V1690" i="6"/>
  <c r="W1690" i="6"/>
  <c r="X1690" i="6"/>
  <c r="Y1690" i="6"/>
  <c r="C1689" i="6"/>
  <c r="T1689" i="6"/>
  <c r="U1689" i="6"/>
  <c r="V1689" i="6"/>
  <c r="W1689" i="6"/>
  <c r="X1689" i="6"/>
  <c r="Y1689" i="6"/>
  <c r="C1688" i="6"/>
  <c r="T1688" i="6"/>
  <c r="U1688" i="6"/>
  <c r="V1688" i="6"/>
  <c r="W1688" i="6"/>
  <c r="X1688" i="6"/>
  <c r="Y1688" i="6"/>
  <c r="C1687" i="6"/>
  <c r="T1687" i="6"/>
  <c r="U1687" i="6"/>
  <c r="V1687" i="6"/>
  <c r="W1687" i="6"/>
  <c r="X1687" i="6"/>
  <c r="Y1687" i="6"/>
  <c r="C1686" i="6"/>
  <c r="T1686" i="6"/>
  <c r="U1686" i="6"/>
  <c r="V1686" i="6"/>
  <c r="W1686" i="6"/>
  <c r="X1686" i="6"/>
  <c r="Y1686" i="6"/>
  <c r="C1685" i="6"/>
  <c r="T1685" i="6"/>
  <c r="U1685" i="6"/>
  <c r="V1685" i="6"/>
  <c r="W1685" i="6"/>
  <c r="X1685" i="6"/>
  <c r="Y1685" i="6"/>
  <c r="C1684" i="6"/>
  <c r="T1684" i="6"/>
  <c r="U1684" i="6"/>
  <c r="V1684" i="6"/>
  <c r="W1684" i="6"/>
  <c r="X1684" i="6"/>
  <c r="Y1684" i="6"/>
  <c r="C1683" i="6"/>
  <c r="T1683" i="6"/>
  <c r="U1683" i="6"/>
  <c r="V1683" i="6"/>
  <c r="W1683" i="6"/>
  <c r="X1683" i="6"/>
  <c r="Y1683" i="6"/>
  <c r="C1682" i="6"/>
  <c r="T1682" i="6"/>
  <c r="U1682" i="6"/>
  <c r="V1682" i="6"/>
  <c r="W1682" i="6"/>
  <c r="X1682" i="6"/>
  <c r="Y1682" i="6"/>
  <c r="C1681" i="6"/>
  <c r="T1681" i="6"/>
  <c r="U1681" i="6"/>
  <c r="V1681" i="6"/>
  <c r="W1681" i="6"/>
  <c r="X1681" i="6"/>
  <c r="Y1681" i="6"/>
  <c r="C1680" i="6"/>
  <c r="T1680" i="6"/>
  <c r="U1680" i="6"/>
  <c r="V1680" i="6"/>
  <c r="W1680" i="6"/>
  <c r="X1680" i="6"/>
  <c r="Y1680" i="6"/>
  <c r="C1679" i="6"/>
  <c r="T1679" i="6"/>
  <c r="U1679" i="6"/>
  <c r="V1679" i="6"/>
  <c r="W1679" i="6"/>
  <c r="X1679" i="6"/>
  <c r="Y1679" i="6"/>
  <c r="C1678" i="6"/>
  <c r="T1678" i="6"/>
  <c r="U1678" i="6"/>
  <c r="V1678" i="6"/>
  <c r="W1678" i="6"/>
  <c r="X1678" i="6"/>
  <c r="Y1678" i="6"/>
  <c r="C1677" i="6"/>
  <c r="T1677" i="6"/>
  <c r="U1677" i="6"/>
  <c r="V1677" i="6"/>
  <c r="W1677" i="6"/>
  <c r="X1677" i="6"/>
  <c r="Y1677" i="6"/>
  <c r="C1676" i="6"/>
  <c r="T1676" i="6"/>
  <c r="U1676" i="6"/>
  <c r="V1676" i="6"/>
  <c r="W1676" i="6"/>
  <c r="X1676" i="6"/>
  <c r="Y1676" i="6"/>
  <c r="C1675" i="6"/>
  <c r="T1675" i="6"/>
  <c r="U1675" i="6"/>
  <c r="V1675" i="6"/>
  <c r="W1675" i="6"/>
  <c r="X1675" i="6"/>
  <c r="Y1675" i="6"/>
  <c r="C1674" i="6"/>
  <c r="T1674" i="6"/>
  <c r="U1674" i="6"/>
  <c r="V1674" i="6"/>
  <c r="W1674" i="6"/>
  <c r="X1674" i="6"/>
  <c r="Y1674" i="6"/>
  <c r="C1673" i="6"/>
  <c r="T1673" i="6"/>
  <c r="U1673" i="6"/>
  <c r="V1673" i="6"/>
  <c r="W1673" i="6"/>
  <c r="X1673" i="6"/>
  <c r="Y1673" i="6"/>
  <c r="C1672" i="6"/>
  <c r="T1672" i="6"/>
  <c r="U1672" i="6"/>
  <c r="V1672" i="6"/>
  <c r="W1672" i="6"/>
  <c r="X1672" i="6"/>
  <c r="Y1672" i="6"/>
  <c r="C1671" i="6"/>
  <c r="T1671" i="6"/>
  <c r="U1671" i="6"/>
  <c r="V1671" i="6"/>
  <c r="W1671" i="6"/>
  <c r="X1671" i="6"/>
  <c r="Y1671" i="6"/>
  <c r="C1670" i="6"/>
  <c r="T1670" i="6"/>
  <c r="U1670" i="6"/>
  <c r="V1670" i="6"/>
  <c r="W1670" i="6"/>
  <c r="X1670" i="6"/>
  <c r="Y1670" i="6"/>
  <c r="C1669" i="6"/>
  <c r="T1669" i="6"/>
  <c r="U1669" i="6"/>
  <c r="V1669" i="6"/>
  <c r="W1669" i="6"/>
  <c r="X1669" i="6"/>
  <c r="Y1669" i="6"/>
  <c r="C1668" i="6"/>
  <c r="T1668" i="6"/>
  <c r="U1668" i="6"/>
  <c r="V1668" i="6"/>
  <c r="W1668" i="6"/>
  <c r="X1668" i="6"/>
  <c r="Y1668" i="6"/>
  <c r="C1667" i="6"/>
  <c r="T1667" i="6"/>
  <c r="U1667" i="6"/>
  <c r="V1667" i="6"/>
  <c r="W1667" i="6"/>
  <c r="X1667" i="6"/>
  <c r="Y1667" i="6"/>
  <c r="C1666" i="6"/>
  <c r="T1666" i="6"/>
  <c r="U1666" i="6"/>
  <c r="V1666" i="6"/>
  <c r="W1666" i="6"/>
  <c r="X1666" i="6"/>
  <c r="Y1666" i="6"/>
  <c r="C1665" i="6"/>
  <c r="T1665" i="6"/>
  <c r="U1665" i="6"/>
  <c r="V1665" i="6"/>
  <c r="W1665" i="6"/>
  <c r="X1665" i="6"/>
  <c r="Y1665" i="6"/>
  <c r="C1664" i="6"/>
  <c r="T1664" i="6"/>
  <c r="U1664" i="6"/>
  <c r="V1664" i="6"/>
  <c r="W1664" i="6"/>
  <c r="X1664" i="6"/>
  <c r="Y1664" i="6"/>
  <c r="C1663" i="6"/>
  <c r="T1663" i="6"/>
  <c r="U1663" i="6"/>
  <c r="V1663" i="6"/>
  <c r="W1663" i="6"/>
  <c r="X1663" i="6"/>
  <c r="Y1663" i="6"/>
  <c r="C1662" i="6"/>
  <c r="T1662" i="6"/>
  <c r="U1662" i="6"/>
  <c r="V1662" i="6"/>
  <c r="W1662" i="6"/>
  <c r="X1662" i="6"/>
  <c r="Y1662" i="6"/>
  <c r="C1661" i="6"/>
  <c r="T1661" i="6"/>
  <c r="U1661" i="6"/>
  <c r="V1661" i="6"/>
  <c r="W1661" i="6"/>
  <c r="X1661" i="6"/>
  <c r="Y1661" i="6"/>
  <c r="C1660" i="6"/>
  <c r="T1660" i="6"/>
  <c r="U1660" i="6"/>
  <c r="V1660" i="6"/>
  <c r="W1660" i="6"/>
  <c r="X1660" i="6"/>
  <c r="Y1660" i="6"/>
  <c r="C1659" i="6"/>
  <c r="T1659" i="6"/>
  <c r="U1659" i="6"/>
  <c r="V1659" i="6"/>
  <c r="W1659" i="6"/>
  <c r="X1659" i="6"/>
  <c r="Y1659" i="6"/>
  <c r="C1658" i="6"/>
  <c r="T1658" i="6"/>
  <c r="U1658" i="6"/>
  <c r="V1658" i="6"/>
  <c r="W1658" i="6"/>
  <c r="X1658" i="6"/>
  <c r="Y1658" i="6"/>
  <c r="C1657" i="6"/>
  <c r="T1657" i="6"/>
  <c r="U1657" i="6"/>
  <c r="V1657" i="6"/>
  <c r="W1657" i="6"/>
  <c r="X1657" i="6"/>
  <c r="Y1657" i="6"/>
  <c r="C1656" i="6"/>
  <c r="T1656" i="6"/>
  <c r="U1656" i="6"/>
  <c r="V1656" i="6"/>
  <c r="W1656" i="6"/>
  <c r="X1656" i="6"/>
  <c r="Y1656" i="6"/>
  <c r="C1655" i="6"/>
  <c r="T1655" i="6"/>
  <c r="U1655" i="6"/>
  <c r="V1655" i="6"/>
  <c r="W1655" i="6"/>
  <c r="X1655" i="6"/>
  <c r="Y1655" i="6"/>
  <c r="C1654" i="6"/>
  <c r="T1654" i="6"/>
  <c r="U1654" i="6"/>
  <c r="V1654" i="6"/>
  <c r="W1654" i="6"/>
  <c r="X1654" i="6"/>
  <c r="Y1654" i="6"/>
  <c r="C1653" i="6"/>
  <c r="T1653" i="6"/>
  <c r="U1653" i="6"/>
  <c r="V1653" i="6"/>
  <c r="W1653" i="6"/>
  <c r="X1653" i="6"/>
  <c r="Y1653" i="6"/>
  <c r="C1652" i="6"/>
  <c r="T1652" i="6"/>
  <c r="U1652" i="6"/>
  <c r="V1652" i="6"/>
  <c r="W1652" i="6"/>
  <c r="X1652" i="6"/>
  <c r="Y1652" i="6"/>
  <c r="C1651" i="6"/>
  <c r="T1651" i="6"/>
  <c r="U1651" i="6"/>
  <c r="V1651" i="6"/>
  <c r="W1651" i="6"/>
  <c r="X1651" i="6"/>
  <c r="Y1651" i="6"/>
  <c r="C1650" i="6"/>
  <c r="T1650" i="6"/>
  <c r="U1650" i="6"/>
  <c r="V1650" i="6"/>
  <c r="W1650" i="6"/>
  <c r="X1650" i="6"/>
  <c r="Y1650" i="6"/>
  <c r="C1649" i="6"/>
  <c r="T1649" i="6"/>
  <c r="U1649" i="6"/>
  <c r="V1649" i="6"/>
  <c r="W1649" i="6"/>
  <c r="X1649" i="6"/>
  <c r="Y1649" i="6"/>
  <c r="C1648" i="6"/>
  <c r="T1648" i="6"/>
  <c r="U1648" i="6"/>
  <c r="V1648" i="6"/>
  <c r="W1648" i="6"/>
  <c r="X1648" i="6"/>
  <c r="Y1648" i="6"/>
  <c r="C1647" i="6"/>
  <c r="T1647" i="6"/>
  <c r="U1647" i="6"/>
  <c r="V1647" i="6"/>
  <c r="W1647" i="6"/>
  <c r="X1647" i="6"/>
  <c r="Y1647" i="6"/>
  <c r="C1646" i="6"/>
  <c r="T1646" i="6"/>
  <c r="U1646" i="6"/>
  <c r="V1646" i="6"/>
  <c r="W1646" i="6"/>
  <c r="X1646" i="6"/>
  <c r="Y1646" i="6"/>
  <c r="C1645" i="6"/>
  <c r="T1645" i="6"/>
  <c r="U1645" i="6"/>
  <c r="V1645" i="6"/>
  <c r="W1645" i="6"/>
  <c r="X1645" i="6"/>
  <c r="Y1645" i="6"/>
  <c r="C1644" i="6"/>
  <c r="T1644" i="6"/>
  <c r="U1644" i="6"/>
  <c r="V1644" i="6"/>
  <c r="W1644" i="6"/>
  <c r="X1644" i="6"/>
  <c r="Y1644" i="6"/>
  <c r="C1643" i="6"/>
  <c r="T1643" i="6"/>
  <c r="U1643" i="6"/>
  <c r="V1643" i="6"/>
  <c r="W1643" i="6"/>
  <c r="X1643" i="6"/>
  <c r="Y1643" i="6"/>
  <c r="C1642" i="6"/>
  <c r="T1642" i="6"/>
  <c r="U1642" i="6"/>
  <c r="V1642" i="6"/>
  <c r="W1642" i="6"/>
  <c r="X1642" i="6"/>
  <c r="Y1642" i="6"/>
  <c r="C1641" i="6"/>
  <c r="T1641" i="6"/>
  <c r="U1641" i="6"/>
  <c r="V1641" i="6"/>
  <c r="W1641" i="6"/>
  <c r="X1641" i="6"/>
  <c r="Y1641" i="6"/>
  <c r="C1640" i="6"/>
  <c r="T1640" i="6"/>
  <c r="U1640" i="6"/>
  <c r="V1640" i="6"/>
  <c r="W1640" i="6"/>
  <c r="X1640" i="6"/>
  <c r="Y1640" i="6"/>
  <c r="C1639" i="6"/>
  <c r="T1639" i="6"/>
  <c r="U1639" i="6"/>
  <c r="V1639" i="6"/>
  <c r="W1639" i="6"/>
  <c r="X1639" i="6"/>
  <c r="Y1639" i="6"/>
  <c r="C1638" i="6"/>
  <c r="T1638" i="6"/>
  <c r="U1638" i="6"/>
  <c r="V1638" i="6"/>
  <c r="W1638" i="6"/>
  <c r="X1638" i="6"/>
  <c r="Y1638" i="6"/>
  <c r="C1637" i="6"/>
  <c r="T1637" i="6"/>
  <c r="U1637" i="6"/>
  <c r="V1637" i="6"/>
  <c r="W1637" i="6"/>
  <c r="X1637" i="6"/>
  <c r="Y1637" i="6"/>
  <c r="C1636" i="6"/>
  <c r="T1636" i="6"/>
  <c r="U1636" i="6"/>
  <c r="V1636" i="6"/>
  <c r="W1636" i="6"/>
  <c r="X1636" i="6"/>
  <c r="Y1636" i="6"/>
  <c r="C1635" i="6"/>
  <c r="T1635" i="6"/>
  <c r="U1635" i="6"/>
  <c r="V1635" i="6"/>
  <c r="W1635" i="6"/>
  <c r="X1635" i="6"/>
  <c r="Y1635" i="6"/>
  <c r="C1634" i="6"/>
  <c r="T1634" i="6"/>
  <c r="U1634" i="6"/>
  <c r="V1634" i="6"/>
  <c r="W1634" i="6"/>
  <c r="X1634" i="6"/>
  <c r="Y1634" i="6"/>
  <c r="C1633" i="6"/>
  <c r="T1633" i="6"/>
  <c r="U1633" i="6"/>
  <c r="V1633" i="6"/>
  <c r="W1633" i="6"/>
  <c r="X1633" i="6"/>
  <c r="Y1633" i="6"/>
  <c r="C1632" i="6"/>
  <c r="T1632" i="6"/>
  <c r="U1632" i="6"/>
  <c r="V1632" i="6"/>
  <c r="W1632" i="6"/>
  <c r="X1632" i="6"/>
  <c r="Y1632" i="6"/>
  <c r="C1631" i="6"/>
  <c r="T1631" i="6"/>
  <c r="U1631" i="6"/>
  <c r="V1631" i="6"/>
  <c r="W1631" i="6"/>
  <c r="X1631" i="6"/>
  <c r="Y1631" i="6"/>
  <c r="C1630" i="6"/>
  <c r="T1630" i="6"/>
  <c r="U1630" i="6"/>
  <c r="V1630" i="6"/>
  <c r="W1630" i="6"/>
  <c r="X1630" i="6"/>
  <c r="Y1630" i="6"/>
  <c r="C1629" i="6"/>
  <c r="T1629" i="6"/>
  <c r="U1629" i="6"/>
  <c r="V1629" i="6"/>
  <c r="W1629" i="6"/>
  <c r="X1629" i="6"/>
  <c r="Y1629" i="6"/>
  <c r="C1628" i="6"/>
  <c r="T1628" i="6"/>
  <c r="U1628" i="6"/>
  <c r="V1628" i="6"/>
  <c r="W1628" i="6"/>
  <c r="X1628" i="6"/>
  <c r="Y1628" i="6"/>
  <c r="C1627" i="6"/>
  <c r="T1627" i="6"/>
  <c r="U1627" i="6"/>
  <c r="V1627" i="6"/>
  <c r="W1627" i="6"/>
  <c r="X1627" i="6"/>
  <c r="Y1627" i="6"/>
  <c r="C1626" i="6"/>
  <c r="T1626" i="6"/>
  <c r="U1626" i="6"/>
  <c r="V1626" i="6"/>
  <c r="W1626" i="6"/>
  <c r="X1626" i="6"/>
  <c r="Y1626" i="6"/>
  <c r="C1625" i="6"/>
  <c r="T1625" i="6"/>
  <c r="U1625" i="6"/>
  <c r="V1625" i="6"/>
  <c r="W1625" i="6"/>
  <c r="X1625" i="6"/>
  <c r="Y1625" i="6"/>
  <c r="C1624" i="6"/>
  <c r="T1624" i="6"/>
  <c r="U1624" i="6"/>
  <c r="V1624" i="6"/>
  <c r="W1624" i="6"/>
  <c r="X1624" i="6"/>
  <c r="Y1624" i="6"/>
  <c r="C1623" i="6"/>
  <c r="T1623" i="6"/>
  <c r="U1623" i="6"/>
  <c r="V1623" i="6"/>
  <c r="W1623" i="6"/>
  <c r="X1623" i="6"/>
  <c r="Y1623" i="6"/>
  <c r="C1622" i="6"/>
  <c r="T1622" i="6"/>
  <c r="U1622" i="6"/>
  <c r="V1622" i="6"/>
  <c r="W1622" i="6"/>
  <c r="X1622" i="6"/>
  <c r="Y1622" i="6"/>
  <c r="C1619" i="6"/>
  <c r="T1619" i="6"/>
  <c r="U1619" i="6"/>
  <c r="V1619" i="6"/>
  <c r="W1619" i="6"/>
  <c r="X1619" i="6"/>
  <c r="Y1619" i="6"/>
  <c r="C1618" i="6"/>
  <c r="T1618" i="6"/>
  <c r="U1618" i="6"/>
  <c r="V1618" i="6"/>
  <c r="W1618" i="6"/>
  <c r="X1618" i="6"/>
  <c r="Y1618" i="6"/>
  <c r="C1617" i="6"/>
  <c r="T1617" i="6"/>
  <c r="U1617" i="6"/>
  <c r="V1617" i="6"/>
  <c r="W1617" i="6"/>
  <c r="X1617" i="6"/>
  <c r="Y1617" i="6"/>
  <c r="C1616" i="6"/>
  <c r="T1616" i="6"/>
  <c r="U1616" i="6"/>
  <c r="V1616" i="6"/>
  <c r="W1616" i="6"/>
  <c r="X1616" i="6"/>
  <c r="Y1616" i="6"/>
  <c r="C1615" i="6"/>
  <c r="T1615" i="6"/>
  <c r="U1615" i="6"/>
  <c r="V1615" i="6"/>
  <c r="W1615" i="6"/>
  <c r="X1615" i="6"/>
  <c r="Y1615" i="6"/>
  <c r="C1614" i="6"/>
  <c r="T1614" i="6"/>
  <c r="U1614" i="6"/>
  <c r="V1614" i="6"/>
  <c r="W1614" i="6"/>
  <c r="X1614" i="6"/>
  <c r="Y1614" i="6"/>
  <c r="C1613" i="6"/>
  <c r="T1613" i="6"/>
  <c r="U1613" i="6"/>
  <c r="V1613" i="6"/>
  <c r="W1613" i="6"/>
  <c r="X1613" i="6"/>
  <c r="Y1613" i="6"/>
  <c r="C1612" i="6"/>
  <c r="T1612" i="6"/>
  <c r="U1612" i="6"/>
  <c r="V1612" i="6"/>
  <c r="W1612" i="6"/>
  <c r="X1612" i="6"/>
  <c r="Y1612" i="6"/>
  <c r="C1611" i="6"/>
  <c r="T1611" i="6"/>
  <c r="U1611" i="6"/>
  <c r="V1611" i="6"/>
  <c r="W1611" i="6"/>
  <c r="X1611" i="6"/>
  <c r="Y1611" i="6"/>
  <c r="C1610" i="6"/>
  <c r="T1610" i="6"/>
  <c r="U1610" i="6"/>
  <c r="V1610" i="6"/>
  <c r="W1610" i="6"/>
  <c r="X1610" i="6"/>
  <c r="Y1610" i="6"/>
  <c r="C1609" i="6"/>
  <c r="T1609" i="6"/>
  <c r="U1609" i="6"/>
  <c r="V1609" i="6"/>
  <c r="W1609" i="6"/>
  <c r="X1609" i="6"/>
  <c r="Y1609" i="6"/>
  <c r="C1608" i="6"/>
  <c r="T1608" i="6"/>
  <c r="U1608" i="6"/>
  <c r="V1608" i="6"/>
  <c r="W1608" i="6"/>
  <c r="X1608" i="6"/>
  <c r="Y1608" i="6"/>
  <c r="C1607" i="6"/>
  <c r="T1607" i="6"/>
  <c r="U1607" i="6"/>
  <c r="V1607" i="6"/>
  <c r="W1607" i="6"/>
  <c r="X1607" i="6"/>
  <c r="Y1607" i="6"/>
  <c r="C1606" i="6"/>
  <c r="T1606" i="6"/>
  <c r="U1606" i="6"/>
  <c r="V1606" i="6"/>
  <c r="W1606" i="6"/>
  <c r="X1606" i="6"/>
  <c r="Y1606" i="6"/>
  <c r="C1605" i="6"/>
  <c r="T1605" i="6"/>
  <c r="U1605" i="6"/>
  <c r="V1605" i="6"/>
  <c r="W1605" i="6"/>
  <c r="X1605" i="6"/>
  <c r="Y1605" i="6"/>
  <c r="C1604" i="6"/>
  <c r="T1604" i="6"/>
  <c r="U1604" i="6"/>
  <c r="V1604" i="6"/>
  <c r="W1604" i="6"/>
  <c r="X1604" i="6"/>
  <c r="Y1604" i="6"/>
  <c r="C1603" i="6"/>
  <c r="T1603" i="6"/>
  <c r="U1603" i="6"/>
  <c r="V1603" i="6"/>
  <c r="W1603" i="6"/>
  <c r="X1603" i="6"/>
  <c r="Y1603" i="6"/>
  <c r="AQ455" i="6"/>
  <c r="AP455" i="6"/>
  <c r="AO455" i="6"/>
  <c r="AN455" i="6"/>
  <c r="AL455" i="6"/>
  <c r="AH455" i="6"/>
  <c r="AG455" i="6"/>
  <c r="BH1617" i="6"/>
  <c r="BA1617" i="6"/>
  <c r="Q1617" i="6"/>
  <c r="R1617" i="6"/>
  <c r="P1617" i="6"/>
  <c r="O1617" i="6"/>
  <c r="N1617" i="6"/>
  <c r="M1617" i="6"/>
  <c r="AK643" i="6"/>
  <c r="AK642" i="6"/>
  <c r="AK641" i="6"/>
  <c r="AK640" i="6"/>
  <c r="AK639" i="6"/>
  <c r="AK638" i="6"/>
  <c r="AK637" i="6"/>
  <c r="AK631" i="6"/>
  <c r="AK630" i="6"/>
  <c r="AK629" i="6"/>
  <c r="AK628" i="6"/>
  <c r="AK627" i="6"/>
  <c r="AK626" i="6"/>
  <c r="AK625" i="6"/>
  <c r="AK624" i="6"/>
  <c r="C4" i="2"/>
  <c r="AG542" i="6"/>
  <c r="AH542" i="6"/>
  <c r="AI542" i="6"/>
  <c r="AL542" i="6"/>
  <c r="AN542" i="6"/>
  <c r="AQ542" i="6"/>
  <c r="C542" i="6"/>
  <c r="T542" i="6"/>
  <c r="U542" i="6"/>
  <c r="V542" i="6"/>
  <c r="W542" i="6"/>
  <c r="X542" i="6"/>
  <c r="Y542" i="6"/>
  <c r="C541" i="6"/>
  <c r="T541" i="6"/>
  <c r="U541" i="6"/>
  <c r="V541" i="6"/>
  <c r="W541" i="6"/>
  <c r="X541" i="6"/>
  <c r="Y541" i="6"/>
  <c r="C540" i="6"/>
  <c r="T540" i="6"/>
  <c r="U540" i="6"/>
  <c r="V540" i="6"/>
  <c r="W540" i="6"/>
  <c r="X540" i="6"/>
  <c r="Y540" i="6"/>
  <c r="C539" i="6"/>
  <c r="T539" i="6"/>
  <c r="U539" i="6"/>
  <c r="V539" i="6"/>
  <c r="W539" i="6"/>
  <c r="X539" i="6"/>
  <c r="Y539" i="6"/>
  <c r="C538" i="6"/>
  <c r="T538" i="6"/>
  <c r="U538" i="6"/>
  <c r="V538" i="6"/>
  <c r="W538" i="6"/>
  <c r="X538" i="6"/>
  <c r="Y538" i="6"/>
  <c r="C537" i="6"/>
  <c r="T537" i="6"/>
  <c r="U537" i="6"/>
  <c r="V537" i="6"/>
  <c r="W537" i="6"/>
  <c r="X537" i="6"/>
  <c r="Y537" i="6"/>
  <c r="C536" i="6"/>
  <c r="T536" i="6"/>
  <c r="U536" i="6"/>
  <c r="V536" i="6"/>
  <c r="W536" i="6"/>
  <c r="X536" i="6"/>
  <c r="Y536" i="6"/>
  <c r="C535" i="6"/>
  <c r="T535" i="6"/>
  <c r="U535" i="6"/>
  <c r="V535" i="6"/>
  <c r="W535" i="6"/>
  <c r="X535" i="6"/>
  <c r="Y535" i="6"/>
  <c r="C534" i="6"/>
  <c r="T534" i="6"/>
  <c r="U534" i="6"/>
  <c r="V534" i="6"/>
  <c r="W534" i="6"/>
  <c r="X534" i="6"/>
  <c r="Y534" i="6"/>
  <c r="BA1071" i="6"/>
  <c r="BA1070" i="6"/>
  <c r="BA1069" i="6"/>
  <c r="BA1068" i="6"/>
  <c r="BA1067" i="6"/>
  <c r="BA1066" i="6"/>
  <c r="BA1065" i="6"/>
  <c r="BA1064" i="6"/>
  <c r="BA1063" i="6"/>
  <c r="BA1062" i="6"/>
  <c r="BA1061" i="6"/>
  <c r="BA1060" i="6"/>
  <c r="BA1059" i="6"/>
  <c r="BA1058" i="6"/>
  <c r="BA1057" i="6"/>
  <c r="BA1056" i="6"/>
  <c r="BA1055" i="6"/>
  <c r="BA1054" i="6"/>
  <c r="BA1053" i="6"/>
  <c r="BA1052" i="6"/>
  <c r="BA1051" i="6"/>
  <c r="BA1050" i="6"/>
  <c r="BA1049" i="6"/>
  <c r="BA1048" i="6"/>
  <c r="BA1047" i="6"/>
  <c r="BA1046" i="6"/>
  <c r="BA1045" i="6"/>
  <c r="BA1044" i="6"/>
  <c r="BA1043" i="6"/>
  <c r="BA1042" i="6"/>
  <c r="BA1041" i="6"/>
  <c r="BA1040" i="6"/>
  <c r="BA1039" i="6"/>
  <c r="BA1038" i="6"/>
  <c r="BA1037" i="6"/>
  <c r="BA1036" i="6"/>
  <c r="BA1035" i="6"/>
  <c r="BA1034" i="6"/>
  <c r="BA1033" i="6"/>
  <c r="BA1032" i="6"/>
  <c r="BA1031" i="6"/>
  <c r="BA1030" i="6"/>
  <c r="BA1029" i="6"/>
  <c r="BA1028" i="6"/>
  <c r="BA1027" i="6"/>
  <c r="BA1026" i="6"/>
  <c r="BH1048" i="6"/>
  <c r="C1048" i="6"/>
  <c r="T1048" i="6"/>
  <c r="U1048" i="6"/>
  <c r="V1048" i="6"/>
  <c r="W1048" i="6"/>
  <c r="Y1048" i="6"/>
  <c r="Q1048" i="6"/>
  <c r="R1048" i="6"/>
  <c r="O1048" i="6"/>
  <c r="N1048" i="6"/>
  <c r="M1048" i="6"/>
  <c r="BH1047" i="6"/>
  <c r="C1047" i="6"/>
  <c r="T1047" i="6"/>
  <c r="U1047" i="6"/>
  <c r="V1047" i="6"/>
  <c r="W1047" i="6"/>
  <c r="Y1047" i="6"/>
  <c r="Q1047" i="6"/>
  <c r="R1047" i="6"/>
  <c r="O1047" i="6"/>
  <c r="N1047" i="6"/>
  <c r="M1047" i="6"/>
  <c r="BH1046" i="6"/>
  <c r="C1046" i="6"/>
  <c r="T1046" i="6"/>
  <c r="U1046" i="6"/>
  <c r="V1046" i="6"/>
  <c r="W1046" i="6"/>
  <c r="Y1046" i="6"/>
  <c r="Q1046" i="6"/>
  <c r="R1046" i="6"/>
  <c r="O1046" i="6"/>
  <c r="N1046" i="6"/>
  <c r="M1046" i="6"/>
  <c r="BH1045" i="6"/>
  <c r="C1045" i="6"/>
  <c r="T1045" i="6"/>
  <c r="U1045" i="6"/>
  <c r="V1045" i="6"/>
  <c r="W1045" i="6"/>
  <c r="Y1045" i="6"/>
  <c r="Q1045" i="6"/>
  <c r="R1045" i="6"/>
  <c r="O1045" i="6"/>
  <c r="N1045" i="6"/>
  <c r="M1045" i="6"/>
  <c r="BH1044" i="6"/>
  <c r="C1044" i="6"/>
  <c r="T1044" i="6"/>
  <c r="U1044" i="6"/>
  <c r="V1044" i="6"/>
  <c r="W1044" i="6"/>
  <c r="Y1044" i="6"/>
  <c r="Q1044" i="6"/>
  <c r="R1044" i="6"/>
  <c r="O1044" i="6"/>
  <c r="N1044" i="6"/>
  <c r="M1044" i="6"/>
  <c r="BH1043" i="6"/>
  <c r="C1043" i="6"/>
  <c r="T1043" i="6"/>
  <c r="U1043" i="6"/>
  <c r="V1043" i="6"/>
  <c r="W1043" i="6"/>
  <c r="Y1043" i="6"/>
  <c r="Q1043" i="6"/>
  <c r="R1043" i="6"/>
  <c r="O1043" i="6"/>
  <c r="N1043" i="6"/>
  <c r="M1043" i="6"/>
  <c r="BH1042" i="6"/>
  <c r="C1042" i="6"/>
  <c r="T1042" i="6"/>
  <c r="U1042" i="6"/>
  <c r="V1042" i="6"/>
  <c r="W1042" i="6"/>
  <c r="Y1042" i="6"/>
  <c r="Q1042" i="6"/>
  <c r="R1042" i="6"/>
  <c r="O1042" i="6"/>
  <c r="N1042" i="6"/>
  <c r="M1042" i="6"/>
  <c r="BH1041" i="6"/>
  <c r="C1041" i="6"/>
  <c r="T1041" i="6"/>
  <c r="U1041" i="6"/>
  <c r="V1041" i="6"/>
  <c r="W1041" i="6"/>
  <c r="Y1041" i="6"/>
  <c r="Q1041" i="6"/>
  <c r="R1041" i="6"/>
  <c r="O1041" i="6"/>
  <c r="N1041" i="6"/>
  <c r="M1041" i="6"/>
  <c r="BH1040" i="6"/>
  <c r="C1040" i="6"/>
  <c r="T1040" i="6"/>
  <c r="U1040" i="6"/>
  <c r="V1040" i="6"/>
  <c r="W1040" i="6"/>
  <c r="Y1040" i="6"/>
  <c r="Q1040" i="6"/>
  <c r="R1040" i="6"/>
  <c r="O1040" i="6"/>
  <c r="N1040" i="6"/>
  <c r="M1040" i="6"/>
  <c r="BH1039" i="6"/>
  <c r="C1039" i="6"/>
  <c r="T1039" i="6"/>
  <c r="U1039" i="6"/>
  <c r="V1039" i="6"/>
  <c r="W1039" i="6"/>
  <c r="Y1039" i="6"/>
  <c r="Q1039" i="6"/>
  <c r="R1039" i="6"/>
  <c r="O1039" i="6"/>
  <c r="N1039" i="6"/>
  <c r="M1039" i="6"/>
  <c r="BH1038" i="6"/>
  <c r="C1038" i="6"/>
  <c r="T1038" i="6"/>
  <c r="U1038" i="6"/>
  <c r="V1038" i="6"/>
  <c r="W1038" i="6"/>
  <c r="Y1038" i="6"/>
  <c r="Q1038" i="6"/>
  <c r="R1038" i="6"/>
  <c r="O1038" i="6"/>
  <c r="N1038" i="6"/>
  <c r="M1038" i="6"/>
  <c r="BH1037" i="6"/>
  <c r="C1037" i="6"/>
  <c r="T1037" i="6"/>
  <c r="U1037" i="6"/>
  <c r="V1037" i="6"/>
  <c r="W1037" i="6"/>
  <c r="Y1037" i="6"/>
  <c r="Q1037" i="6"/>
  <c r="R1037" i="6"/>
  <c r="O1037" i="6"/>
  <c r="N1037" i="6"/>
  <c r="M1037" i="6"/>
  <c r="BH1036" i="6"/>
  <c r="C1036" i="6"/>
  <c r="T1036" i="6"/>
  <c r="U1036" i="6"/>
  <c r="V1036" i="6"/>
  <c r="W1036" i="6"/>
  <c r="Y1036" i="6"/>
  <c r="Q1036" i="6"/>
  <c r="R1036" i="6"/>
  <c r="O1036" i="6"/>
  <c r="N1036" i="6"/>
  <c r="M1036" i="6"/>
  <c r="BH1035" i="6"/>
  <c r="C1035" i="6"/>
  <c r="T1035" i="6"/>
  <c r="U1035" i="6"/>
  <c r="V1035" i="6"/>
  <c r="W1035" i="6"/>
  <c r="Y1035" i="6"/>
  <c r="Q1035" i="6"/>
  <c r="R1035" i="6"/>
  <c r="O1035" i="6"/>
  <c r="N1035" i="6"/>
  <c r="M1035" i="6"/>
  <c r="BH1034" i="6"/>
  <c r="C1034" i="6"/>
  <c r="T1034" i="6"/>
  <c r="U1034" i="6"/>
  <c r="V1034" i="6"/>
  <c r="W1034" i="6"/>
  <c r="Y1034" i="6"/>
  <c r="Q1034" i="6"/>
  <c r="R1034" i="6"/>
  <c r="O1034" i="6"/>
  <c r="N1034" i="6"/>
  <c r="M1034" i="6"/>
  <c r="BH1033" i="6"/>
  <c r="C1033" i="6"/>
  <c r="T1033" i="6"/>
  <c r="U1033" i="6"/>
  <c r="V1033" i="6"/>
  <c r="W1033" i="6"/>
  <c r="Y1033" i="6"/>
  <c r="Q1033" i="6"/>
  <c r="R1033" i="6"/>
  <c r="O1033" i="6"/>
  <c r="N1033" i="6"/>
  <c r="M1033" i="6"/>
  <c r="BH1032" i="6"/>
  <c r="C1032" i="6"/>
  <c r="T1032" i="6"/>
  <c r="U1032" i="6"/>
  <c r="V1032" i="6"/>
  <c r="W1032" i="6"/>
  <c r="Y1032" i="6"/>
  <c r="Q1032" i="6"/>
  <c r="R1032" i="6"/>
  <c r="O1032" i="6"/>
  <c r="N1032" i="6"/>
  <c r="M1032" i="6"/>
  <c r="BH1031" i="6"/>
  <c r="C1031" i="6"/>
  <c r="T1031" i="6"/>
  <c r="U1031" i="6"/>
  <c r="V1031" i="6"/>
  <c r="W1031" i="6"/>
  <c r="Y1031" i="6"/>
  <c r="Q1031" i="6"/>
  <c r="R1031" i="6"/>
  <c r="O1031" i="6"/>
  <c r="N1031" i="6"/>
  <c r="M1031" i="6"/>
  <c r="BH1030" i="6"/>
  <c r="C1030" i="6"/>
  <c r="T1030" i="6"/>
  <c r="U1030" i="6"/>
  <c r="V1030" i="6"/>
  <c r="W1030" i="6"/>
  <c r="Y1030" i="6"/>
  <c r="Q1030" i="6"/>
  <c r="R1030" i="6"/>
  <c r="O1030" i="6"/>
  <c r="N1030" i="6"/>
  <c r="M1030" i="6"/>
  <c r="BH1067" i="6"/>
  <c r="C1067" i="6"/>
  <c r="T1067" i="6"/>
  <c r="U1067" i="6"/>
  <c r="V1067" i="6"/>
  <c r="W1067" i="6"/>
  <c r="Y1067" i="6"/>
  <c r="Q1067" i="6"/>
  <c r="R1067" i="6"/>
  <c r="O1067" i="6"/>
  <c r="N1067" i="6"/>
  <c r="M1067" i="6"/>
  <c r="BH1066" i="6"/>
  <c r="C1066" i="6"/>
  <c r="T1066" i="6"/>
  <c r="U1066" i="6"/>
  <c r="V1066" i="6"/>
  <c r="W1066" i="6"/>
  <c r="Y1066" i="6"/>
  <c r="Q1066" i="6"/>
  <c r="R1066" i="6"/>
  <c r="O1066" i="6"/>
  <c r="N1066" i="6"/>
  <c r="M1066" i="6"/>
  <c r="BH1065" i="6"/>
  <c r="C1065" i="6"/>
  <c r="T1065" i="6"/>
  <c r="U1065" i="6"/>
  <c r="V1065" i="6"/>
  <c r="W1065" i="6"/>
  <c r="Y1065" i="6"/>
  <c r="Q1065" i="6"/>
  <c r="R1065" i="6"/>
  <c r="O1065" i="6"/>
  <c r="N1065" i="6"/>
  <c r="M1065" i="6"/>
  <c r="BH1064" i="6"/>
  <c r="C1064" i="6"/>
  <c r="T1064" i="6"/>
  <c r="U1064" i="6"/>
  <c r="V1064" i="6"/>
  <c r="W1064" i="6"/>
  <c r="Y1064" i="6"/>
  <c r="Q1064" i="6"/>
  <c r="R1064" i="6"/>
  <c r="O1064" i="6"/>
  <c r="N1064" i="6"/>
  <c r="M1064" i="6"/>
  <c r="BH1063" i="6"/>
  <c r="C1063" i="6"/>
  <c r="T1063" i="6"/>
  <c r="U1063" i="6"/>
  <c r="V1063" i="6"/>
  <c r="W1063" i="6"/>
  <c r="Y1063" i="6"/>
  <c r="Q1063" i="6"/>
  <c r="R1063" i="6"/>
  <c r="O1063" i="6"/>
  <c r="N1063" i="6"/>
  <c r="M1063" i="6"/>
  <c r="BH1062" i="6"/>
  <c r="C1062" i="6"/>
  <c r="T1062" i="6"/>
  <c r="U1062" i="6"/>
  <c r="V1062" i="6"/>
  <c r="W1062" i="6"/>
  <c r="Y1062" i="6"/>
  <c r="Q1062" i="6"/>
  <c r="R1062" i="6"/>
  <c r="O1062" i="6"/>
  <c r="N1062" i="6"/>
  <c r="M1062" i="6"/>
  <c r="BH1061" i="6"/>
  <c r="C1061" i="6"/>
  <c r="T1061" i="6"/>
  <c r="U1061" i="6"/>
  <c r="V1061" i="6"/>
  <c r="W1061" i="6"/>
  <c r="Y1061" i="6"/>
  <c r="Q1061" i="6"/>
  <c r="R1061" i="6"/>
  <c r="O1061" i="6"/>
  <c r="N1061" i="6"/>
  <c r="M1061" i="6"/>
  <c r="BH1060" i="6"/>
  <c r="C1060" i="6"/>
  <c r="T1060" i="6"/>
  <c r="U1060" i="6"/>
  <c r="V1060" i="6"/>
  <c r="W1060" i="6"/>
  <c r="Y1060" i="6"/>
  <c r="Q1060" i="6"/>
  <c r="R1060" i="6"/>
  <c r="O1060" i="6"/>
  <c r="N1060" i="6"/>
  <c r="M1060" i="6"/>
  <c r="BH1059" i="6"/>
  <c r="C1059" i="6"/>
  <c r="T1059" i="6"/>
  <c r="U1059" i="6"/>
  <c r="V1059" i="6"/>
  <c r="W1059" i="6"/>
  <c r="Y1059" i="6"/>
  <c r="Q1059" i="6"/>
  <c r="R1059" i="6"/>
  <c r="O1059" i="6"/>
  <c r="N1059" i="6"/>
  <c r="M1059" i="6"/>
  <c r="BH1058" i="6"/>
  <c r="C1058" i="6"/>
  <c r="T1058" i="6"/>
  <c r="U1058" i="6"/>
  <c r="V1058" i="6"/>
  <c r="W1058" i="6"/>
  <c r="Y1058" i="6"/>
  <c r="Q1058" i="6"/>
  <c r="R1058" i="6"/>
  <c r="O1058" i="6"/>
  <c r="N1058" i="6"/>
  <c r="M1058" i="6"/>
  <c r="BH1057" i="6"/>
  <c r="C1057" i="6"/>
  <c r="T1057" i="6"/>
  <c r="U1057" i="6"/>
  <c r="V1057" i="6"/>
  <c r="W1057" i="6"/>
  <c r="Y1057" i="6"/>
  <c r="Q1057" i="6"/>
  <c r="R1057" i="6"/>
  <c r="O1057" i="6"/>
  <c r="N1057" i="6"/>
  <c r="M1057" i="6"/>
  <c r="BH1056" i="6"/>
  <c r="C1056" i="6"/>
  <c r="T1056" i="6"/>
  <c r="U1056" i="6"/>
  <c r="V1056" i="6"/>
  <c r="W1056" i="6"/>
  <c r="Y1056" i="6"/>
  <c r="Q1056" i="6"/>
  <c r="R1056" i="6"/>
  <c r="O1056" i="6"/>
  <c r="N1056" i="6"/>
  <c r="M1056" i="6"/>
  <c r="BH1055" i="6"/>
  <c r="C1055" i="6"/>
  <c r="T1055" i="6"/>
  <c r="U1055" i="6"/>
  <c r="V1055" i="6"/>
  <c r="W1055" i="6"/>
  <c r="Y1055" i="6"/>
  <c r="Q1055" i="6"/>
  <c r="R1055" i="6"/>
  <c r="O1055" i="6"/>
  <c r="N1055" i="6"/>
  <c r="M1055" i="6"/>
  <c r="BH1054" i="6"/>
  <c r="C1054" i="6"/>
  <c r="T1054" i="6"/>
  <c r="U1054" i="6"/>
  <c r="V1054" i="6"/>
  <c r="W1054" i="6"/>
  <c r="Y1054" i="6"/>
  <c r="Q1054" i="6"/>
  <c r="R1054" i="6"/>
  <c r="O1054" i="6"/>
  <c r="N1054" i="6"/>
  <c r="M1054" i="6"/>
  <c r="BH1053" i="6"/>
  <c r="C1053" i="6"/>
  <c r="T1053" i="6"/>
  <c r="U1053" i="6"/>
  <c r="V1053" i="6"/>
  <c r="W1053" i="6"/>
  <c r="Y1053" i="6"/>
  <c r="Q1053" i="6"/>
  <c r="R1053" i="6"/>
  <c r="O1053" i="6"/>
  <c r="N1053" i="6"/>
  <c r="M1053" i="6"/>
  <c r="BH1052" i="6"/>
  <c r="C1052" i="6"/>
  <c r="T1052" i="6"/>
  <c r="U1052" i="6"/>
  <c r="V1052" i="6"/>
  <c r="W1052" i="6"/>
  <c r="Y1052" i="6"/>
  <c r="Q1052" i="6"/>
  <c r="R1052" i="6"/>
  <c r="O1052" i="6"/>
  <c r="N1052" i="6"/>
  <c r="M1052" i="6"/>
  <c r="BH1051" i="6"/>
  <c r="C1051" i="6"/>
  <c r="T1051" i="6"/>
  <c r="U1051" i="6"/>
  <c r="V1051" i="6"/>
  <c r="W1051" i="6"/>
  <c r="Y1051" i="6"/>
  <c r="Q1051" i="6"/>
  <c r="R1051" i="6"/>
  <c r="O1051" i="6"/>
  <c r="N1051" i="6"/>
  <c r="M1051" i="6"/>
  <c r="BH1050" i="6"/>
  <c r="C1050" i="6"/>
  <c r="T1050" i="6"/>
  <c r="U1050" i="6"/>
  <c r="V1050" i="6"/>
  <c r="W1050" i="6"/>
  <c r="Y1050" i="6"/>
  <c r="Q1050" i="6"/>
  <c r="R1050" i="6"/>
  <c r="O1050" i="6"/>
  <c r="N1050" i="6"/>
  <c r="M1050" i="6"/>
  <c r="BH1049" i="6"/>
  <c r="C1049" i="6"/>
  <c r="T1049" i="6"/>
  <c r="U1049" i="6"/>
  <c r="V1049" i="6"/>
  <c r="W1049" i="6"/>
  <c r="Y1049" i="6"/>
  <c r="Q1049" i="6"/>
  <c r="R1049" i="6"/>
  <c r="O1049" i="6"/>
  <c r="N1049" i="6"/>
  <c r="M1049" i="6"/>
  <c r="C43" i="2"/>
  <c r="Z159" i="6"/>
  <c r="AA159" i="6"/>
  <c r="AB159" i="6"/>
  <c r="AC159" i="6"/>
  <c r="AD159" i="6"/>
  <c r="AE159" i="6"/>
  <c r="AF159" i="6"/>
  <c r="AG159" i="6"/>
  <c r="AH159" i="6"/>
  <c r="AK892" i="6"/>
  <c r="AK157" i="6"/>
  <c r="AK893" i="6"/>
  <c r="AK158" i="6"/>
  <c r="AK159" i="6"/>
  <c r="AL159" i="6"/>
  <c r="AN159" i="6"/>
  <c r="AO159" i="6"/>
  <c r="C159" i="6"/>
  <c r="W159" i="6"/>
  <c r="X159" i="6"/>
  <c r="T159" i="6"/>
  <c r="U159" i="6"/>
  <c r="V159" i="6"/>
  <c r="Y159" i="6"/>
  <c r="C158" i="6"/>
  <c r="W158" i="6"/>
  <c r="X158" i="6"/>
  <c r="T158" i="6"/>
  <c r="U158" i="6"/>
  <c r="V158" i="6"/>
  <c r="Y158" i="6"/>
  <c r="C157" i="6"/>
  <c r="W157" i="6"/>
  <c r="X157" i="6"/>
  <c r="T157" i="6"/>
  <c r="U157" i="6"/>
  <c r="V157" i="6"/>
  <c r="Y157" i="6"/>
  <c r="Z155" i="6"/>
  <c r="AA155" i="6"/>
  <c r="AB155" i="6"/>
  <c r="AC155" i="6"/>
  <c r="AD155" i="6"/>
  <c r="AE155" i="6"/>
  <c r="C155" i="6"/>
  <c r="W155" i="6"/>
  <c r="X155" i="6"/>
  <c r="T155" i="6"/>
  <c r="U155" i="6"/>
  <c r="V155" i="6"/>
  <c r="Y155" i="6"/>
  <c r="C154" i="6"/>
  <c r="W154" i="6"/>
  <c r="X154" i="6"/>
  <c r="T154" i="6"/>
  <c r="U154" i="6"/>
  <c r="V154" i="6"/>
  <c r="Y154" i="6"/>
  <c r="C153" i="6"/>
  <c r="W153" i="6"/>
  <c r="X153" i="6"/>
  <c r="T153" i="6"/>
  <c r="U153" i="6"/>
  <c r="V153" i="6"/>
  <c r="Y153" i="6"/>
  <c r="BB260" i="6"/>
  <c r="BA260" i="6"/>
  <c r="C260" i="6"/>
  <c r="AY260" i="6"/>
  <c r="AX260" i="6"/>
  <c r="AW260" i="6"/>
  <c r="AV260" i="6"/>
  <c r="AU260" i="6"/>
  <c r="AT260" i="6"/>
  <c r="AS260" i="6"/>
  <c r="T260" i="6"/>
  <c r="U260" i="6"/>
  <c r="V260" i="6"/>
  <c r="W260" i="6"/>
  <c r="X260" i="6"/>
  <c r="Y260" i="6"/>
  <c r="Q260" i="6"/>
  <c r="R260" i="6"/>
  <c r="P260" i="6"/>
  <c r="O260" i="6"/>
  <c r="N260" i="6"/>
  <c r="M260" i="6"/>
  <c r="BH1161" i="6"/>
  <c r="BA1161" i="6"/>
  <c r="C1161" i="6"/>
  <c r="T1161" i="6"/>
  <c r="U1161" i="6"/>
  <c r="V1161" i="6"/>
  <c r="W1161" i="6"/>
  <c r="X1161" i="6"/>
  <c r="Y1161" i="6"/>
  <c r="Q1161" i="6"/>
  <c r="R1161" i="6"/>
  <c r="O1161" i="6"/>
  <c r="N1161" i="6"/>
  <c r="M1161" i="6"/>
  <c r="BB903" i="4"/>
  <c r="BC903" i="4"/>
  <c r="BB902" i="4"/>
  <c r="BC902" i="4"/>
  <c r="BB900" i="4"/>
  <c r="BC900" i="4"/>
  <c r="BB894" i="4"/>
  <c r="BC894" i="4"/>
  <c r="BB884" i="4"/>
  <c r="BC884" i="4"/>
  <c r="BB880" i="4"/>
  <c r="BC880" i="4"/>
  <c r="BB874" i="4"/>
  <c r="BC874" i="4"/>
  <c r="BB871" i="4"/>
  <c r="BC871" i="4"/>
  <c r="BB862" i="4"/>
  <c r="BC862" i="4"/>
  <c r="BB824" i="4"/>
  <c r="BC824" i="4"/>
  <c r="BB901" i="4"/>
  <c r="BB899" i="4"/>
  <c r="BB898" i="4"/>
  <c r="BB897" i="4"/>
  <c r="BB896" i="4"/>
  <c r="BB895" i="4"/>
  <c r="BB893" i="4"/>
  <c r="BB892" i="4"/>
  <c r="BB891" i="4"/>
  <c r="BB890" i="4"/>
  <c r="BB889" i="4"/>
  <c r="BB888" i="4"/>
  <c r="BB887" i="4"/>
  <c r="BB886" i="4"/>
  <c r="BB885" i="4"/>
  <c r="BB883" i="4"/>
  <c r="BB882" i="4"/>
  <c r="BB881" i="4"/>
  <c r="BB879" i="4"/>
  <c r="BB878" i="4"/>
  <c r="BB877" i="4"/>
  <c r="BB876" i="4"/>
  <c r="BB875" i="4"/>
  <c r="BB873" i="4"/>
  <c r="BB872" i="4"/>
  <c r="BB870" i="4"/>
  <c r="BB869" i="4"/>
  <c r="BB868" i="4"/>
  <c r="BB867" i="4"/>
  <c r="BB866" i="4"/>
  <c r="BB865" i="4"/>
  <c r="BB864" i="4"/>
  <c r="BB863" i="4"/>
  <c r="BB861" i="4"/>
  <c r="BB860" i="4"/>
  <c r="BB859" i="4"/>
  <c r="BB858" i="4"/>
  <c r="BB857" i="4"/>
  <c r="BB856" i="4"/>
  <c r="BB855" i="4"/>
  <c r="BB854" i="4"/>
  <c r="BB853" i="4"/>
  <c r="BB852" i="4"/>
  <c r="BB851" i="4"/>
  <c r="BB850" i="4"/>
  <c r="BB849" i="4"/>
  <c r="BB848" i="4"/>
  <c r="BB847" i="4"/>
  <c r="BB846" i="4"/>
  <c r="BB845" i="4"/>
  <c r="BB844" i="4"/>
  <c r="BB843" i="4"/>
  <c r="BB842" i="4"/>
  <c r="BB841" i="4"/>
  <c r="BB840" i="4"/>
  <c r="BB839" i="4"/>
  <c r="BB838" i="4"/>
  <c r="BB837" i="4"/>
  <c r="BB836" i="4"/>
  <c r="BB835" i="4"/>
  <c r="BB834" i="4"/>
  <c r="BB833" i="4"/>
  <c r="BB832" i="4"/>
  <c r="BB831" i="4"/>
  <c r="BB830" i="4"/>
  <c r="BB829" i="4"/>
  <c r="BB828" i="4"/>
  <c r="BB827" i="4"/>
  <c r="BB826" i="4"/>
  <c r="BB825" i="4"/>
  <c r="BB823" i="4"/>
  <c r="BB822" i="4"/>
  <c r="AI262" i="6"/>
  <c r="AN262" i="6"/>
  <c r="AO262" i="6"/>
  <c r="AP262" i="6"/>
  <c r="BB905" i="4"/>
  <c r="BB904" i="4"/>
  <c r="AF262" i="6"/>
  <c r="AE262" i="6"/>
  <c r="AB262" i="6"/>
  <c r="AA262" i="6"/>
  <c r="D74" i="2"/>
  <c r="AQ135" i="6"/>
  <c r="AO135" i="6"/>
  <c r="AN135" i="6"/>
  <c r="AL135" i="6"/>
  <c r="C845" i="6"/>
  <c r="T845" i="6"/>
  <c r="U845" i="6"/>
  <c r="V845" i="6"/>
  <c r="W845" i="6"/>
  <c r="X845" i="6"/>
  <c r="Y845" i="6"/>
  <c r="C844" i="6"/>
  <c r="T844" i="6"/>
  <c r="U844" i="6"/>
  <c r="V844" i="6"/>
  <c r="W844" i="6"/>
  <c r="X844" i="6"/>
  <c r="Y844" i="6"/>
  <c r="C843" i="6"/>
  <c r="T843" i="6"/>
  <c r="U843" i="6"/>
  <c r="V843" i="6"/>
  <c r="W843" i="6"/>
  <c r="X843" i="6"/>
  <c r="Y843" i="6"/>
  <c r="C842" i="6"/>
  <c r="T842" i="6"/>
  <c r="U842" i="6"/>
  <c r="V842" i="6"/>
  <c r="W842" i="6"/>
  <c r="X842" i="6"/>
  <c r="Y842" i="6"/>
  <c r="C841" i="6"/>
  <c r="T841" i="6"/>
  <c r="U841" i="6"/>
  <c r="V841" i="6"/>
  <c r="W841" i="6"/>
  <c r="X841" i="6"/>
  <c r="Y841" i="6"/>
  <c r="C840" i="6"/>
  <c r="T840" i="6"/>
  <c r="U840" i="6"/>
  <c r="V840" i="6"/>
  <c r="W840" i="6"/>
  <c r="X840" i="6"/>
  <c r="Y840" i="6"/>
  <c r="C839" i="6"/>
  <c r="T839" i="6"/>
  <c r="U839" i="6"/>
  <c r="V839" i="6"/>
  <c r="W839" i="6"/>
  <c r="X839" i="6"/>
  <c r="Y839" i="6"/>
  <c r="C838" i="6"/>
  <c r="T838" i="6"/>
  <c r="U838" i="6"/>
  <c r="V838" i="6"/>
  <c r="W838" i="6"/>
  <c r="X838" i="6"/>
  <c r="Y838" i="6"/>
  <c r="C837" i="6"/>
  <c r="T837" i="6"/>
  <c r="U837" i="6"/>
  <c r="V837" i="6"/>
  <c r="W837" i="6"/>
  <c r="X837" i="6"/>
  <c r="Y837" i="6"/>
  <c r="C836" i="6"/>
  <c r="T836" i="6"/>
  <c r="U836" i="6"/>
  <c r="V836" i="6"/>
  <c r="W836" i="6"/>
  <c r="X836" i="6"/>
  <c r="Y836" i="6"/>
  <c r="C835" i="6"/>
  <c r="T835" i="6"/>
  <c r="U835" i="6"/>
  <c r="V835" i="6"/>
  <c r="W835" i="6"/>
  <c r="X835" i="6"/>
  <c r="Y835" i="6"/>
  <c r="C834" i="6"/>
  <c r="T834" i="6"/>
  <c r="U834" i="6"/>
  <c r="V834" i="6"/>
  <c r="W834" i="6"/>
  <c r="X834" i="6"/>
  <c r="Y834" i="6"/>
  <c r="C833" i="6"/>
  <c r="T833" i="6"/>
  <c r="U833" i="6"/>
  <c r="V833" i="6"/>
  <c r="W833" i="6"/>
  <c r="X833" i="6"/>
  <c r="Y833" i="6"/>
  <c r="C832" i="6"/>
  <c r="T832" i="6"/>
  <c r="U832" i="6"/>
  <c r="V832" i="6"/>
  <c r="W832" i="6"/>
  <c r="X832" i="6"/>
  <c r="Y832" i="6"/>
  <c r="C831" i="6"/>
  <c r="T831" i="6"/>
  <c r="U831" i="6"/>
  <c r="V831" i="6"/>
  <c r="W831" i="6"/>
  <c r="X831" i="6"/>
  <c r="Y831" i="6"/>
  <c r="C830" i="6"/>
  <c r="T830" i="6"/>
  <c r="U830" i="6"/>
  <c r="V830" i="6"/>
  <c r="W830" i="6"/>
  <c r="X830" i="6"/>
  <c r="Y830" i="6"/>
  <c r="C829" i="6"/>
  <c r="T829" i="6"/>
  <c r="U829" i="6"/>
  <c r="V829" i="6"/>
  <c r="W829" i="6"/>
  <c r="X829" i="6"/>
  <c r="Y829" i="6"/>
  <c r="C828" i="6"/>
  <c r="T828" i="6"/>
  <c r="U828" i="6"/>
  <c r="V828" i="6"/>
  <c r="W828" i="6"/>
  <c r="X828" i="6"/>
  <c r="Y828" i="6"/>
  <c r="C827" i="6"/>
  <c r="T827" i="6"/>
  <c r="U827" i="6"/>
  <c r="V827" i="6"/>
  <c r="W827" i="6"/>
  <c r="X827" i="6"/>
  <c r="Y827" i="6"/>
  <c r="C826" i="6"/>
  <c r="T826" i="6"/>
  <c r="U826" i="6"/>
  <c r="V826" i="6"/>
  <c r="W826" i="6"/>
  <c r="X826" i="6"/>
  <c r="Y826" i="6"/>
  <c r="C825" i="6"/>
  <c r="T825" i="6"/>
  <c r="U825" i="6"/>
  <c r="V825" i="6"/>
  <c r="W825" i="6"/>
  <c r="X825" i="6"/>
  <c r="Y825" i="6"/>
  <c r="C824" i="6"/>
  <c r="T824" i="6"/>
  <c r="U824" i="6"/>
  <c r="V824" i="6"/>
  <c r="W824" i="6"/>
  <c r="X824" i="6"/>
  <c r="Y824" i="6"/>
  <c r="C823" i="6"/>
  <c r="T823" i="6"/>
  <c r="U823" i="6"/>
  <c r="V823" i="6"/>
  <c r="W823" i="6"/>
  <c r="X823" i="6"/>
  <c r="Y823" i="6"/>
  <c r="C822" i="6"/>
  <c r="T822" i="6"/>
  <c r="U822" i="6"/>
  <c r="V822" i="6"/>
  <c r="W822" i="6"/>
  <c r="X822" i="6"/>
  <c r="Y822" i="6"/>
  <c r="C821" i="6"/>
  <c r="T821" i="6"/>
  <c r="U821" i="6"/>
  <c r="V821" i="6"/>
  <c r="W821" i="6"/>
  <c r="X821" i="6"/>
  <c r="Y821" i="6"/>
  <c r="C820" i="6"/>
  <c r="T820" i="6"/>
  <c r="U820" i="6"/>
  <c r="V820" i="6"/>
  <c r="W820" i="6"/>
  <c r="X820" i="6"/>
  <c r="Y820" i="6"/>
  <c r="C819" i="6"/>
  <c r="T819" i="6"/>
  <c r="U819" i="6"/>
  <c r="V819" i="6"/>
  <c r="W819" i="6"/>
  <c r="X819" i="6"/>
  <c r="Y819" i="6"/>
  <c r="C818" i="6"/>
  <c r="T818" i="6"/>
  <c r="U818" i="6"/>
  <c r="V818" i="6"/>
  <c r="W818" i="6"/>
  <c r="X818" i="6"/>
  <c r="Y818" i="6"/>
  <c r="C817" i="6"/>
  <c r="T817" i="6"/>
  <c r="U817" i="6"/>
  <c r="V817" i="6"/>
  <c r="W817" i="6"/>
  <c r="X817" i="6"/>
  <c r="Y817" i="6"/>
  <c r="C816" i="6"/>
  <c r="T816" i="6"/>
  <c r="U816" i="6"/>
  <c r="V816" i="6"/>
  <c r="W816" i="6"/>
  <c r="X816" i="6"/>
  <c r="Y816" i="6"/>
  <c r="C815" i="6"/>
  <c r="T815" i="6"/>
  <c r="U815" i="6"/>
  <c r="V815" i="6"/>
  <c r="W815" i="6"/>
  <c r="X815" i="6"/>
  <c r="Y815" i="6"/>
  <c r="C814" i="6"/>
  <c r="T814" i="6"/>
  <c r="U814" i="6"/>
  <c r="V814" i="6"/>
  <c r="W814" i="6"/>
  <c r="X814" i="6"/>
  <c r="Y814" i="6"/>
  <c r="C813" i="6"/>
  <c r="T813" i="6"/>
  <c r="U813" i="6"/>
  <c r="V813" i="6"/>
  <c r="W813" i="6"/>
  <c r="X813" i="6"/>
  <c r="Y813" i="6"/>
  <c r="C812" i="6"/>
  <c r="T812" i="6"/>
  <c r="U812" i="6"/>
  <c r="V812" i="6"/>
  <c r="W812" i="6"/>
  <c r="X812" i="6"/>
  <c r="Y812" i="6"/>
  <c r="C811" i="6"/>
  <c r="T811" i="6"/>
  <c r="U811" i="6"/>
  <c r="V811" i="6"/>
  <c r="W811" i="6"/>
  <c r="X811" i="6"/>
  <c r="Y811" i="6"/>
  <c r="C810" i="6"/>
  <c r="T810" i="6"/>
  <c r="U810" i="6"/>
  <c r="V810" i="6"/>
  <c r="W810" i="6"/>
  <c r="X810" i="6"/>
  <c r="Y810" i="6"/>
  <c r="C809" i="6"/>
  <c r="T809" i="6"/>
  <c r="U809" i="6"/>
  <c r="V809" i="6"/>
  <c r="W809" i="6"/>
  <c r="X809" i="6"/>
  <c r="Y809" i="6"/>
  <c r="C808" i="6"/>
  <c r="T808" i="6"/>
  <c r="U808" i="6"/>
  <c r="V808" i="6"/>
  <c r="W808" i="6"/>
  <c r="X808" i="6"/>
  <c r="Y808" i="6"/>
  <c r="C807" i="6"/>
  <c r="T807" i="6"/>
  <c r="U807" i="6"/>
  <c r="V807" i="6"/>
  <c r="W807" i="6"/>
  <c r="X807" i="6"/>
  <c r="Y807" i="6"/>
  <c r="C806" i="6"/>
  <c r="T806" i="6"/>
  <c r="U806" i="6"/>
  <c r="V806" i="6"/>
  <c r="W806" i="6"/>
  <c r="X806" i="6"/>
  <c r="Y806" i="6"/>
  <c r="C805" i="6"/>
  <c r="T805" i="6"/>
  <c r="U805" i="6"/>
  <c r="V805" i="6"/>
  <c r="W805" i="6"/>
  <c r="X805" i="6"/>
  <c r="Y805" i="6"/>
  <c r="C804" i="6"/>
  <c r="T804" i="6"/>
  <c r="U804" i="6"/>
  <c r="V804" i="6"/>
  <c r="W804" i="6"/>
  <c r="X804" i="6"/>
  <c r="Y804" i="6"/>
  <c r="C803" i="6"/>
  <c r="T803" i="6"/>
  <c r="U803" i="6"/>
  <c r="V803" i="6"/>
  <c r="W803" i="6"/>
  <c r="X803" i="6"/>
  <c r="Y803" i="6"/>
  <c r="C802" i="6"/>
  <c r="T802" i="6"/>
  <c r="U802" i="6"/>
  <c r="V802" i="6"/>
  <c r="W802" i="6"/>
  <c r="X802" i="6"/>
  <c r="Y802" i="6"/>
  <c r="C801" i="6"/>
  <c r="T801" i="6"/>
  <c r="U801" i="6"/>
  <c r="V801" i="6"/>
  <c r="W801" i="6"/>
  <c r="X801" i="6"/>
  <c r="Y801" i="6"/>
  <c r="C800" i="6"/>
  <c r="T800" i="6"/>
  <c r="U800" i="6"/>
  <c r="V800" i="6"/>
  <c r="W800" i="6"/>
  <c r="X800" i="6"/>
  <c r="Y800" i="6"/>
  <c r="C799" i="6"/>
  <c r="T799" i="6"/>
  <c r="U799" i="6"/>
  <c r="V799" i="6"/>
  <c r="W799" i="6"/>
  <c r="X799" i="6"/>
  <c r="Y799" i="6"/>
  <c r="C798" i="6"/>
  <c r="T798" i="6"/>
  <c r="U798" i="6"/>
  <c r="V798" i="6"/>
  <c r="W798" i="6"/>
  <c r="X798" i="6"/>
  <c r="Y798" i="6"/>
  <c r="C797" i="6"/>
  <c r="T797" i="6"/>
  <c r="U797" i="6"/>
  <c r="V797" i="6"/>
  <c r="W797" i="6"/>
  <c r="X797" i="6"/>
  <c r="Y797" i="6"/>
  <c r="C796" i="6"/>
  <c r="T796" i="6"/>
  <c r="U796" i="6"/>
  <c r="V796" i="6"/>
  <c r="W796" i="6"/>
  <c r="X796" i="6"/>
  <c r="Y796" i="6"/>
  <c r="C795" i="6"/>
  <c r="T795" i="6"/>
  <c r="U795" i="6"/>
  <c r="V795" i="6"/>
  <c r="W795" i="6"/>
  <c r="X795" i="6"/>
  <c r="Y795" i="6"/>
  <c r="C794" i="6"/>
  <c r="T794" i="6"/>
  <c r="U794" i="6"/>
  <c r="V794" i="6"/>
  <c r="W794" i="6"/>
  <c r="X794" i="6"/>
  <c r="Y794" i="6"/>
  <c r="C793" i="6"/>
  <c r="T793" i="6"/>
  <c r="U793" i="6"/>
  <c r="V793" i="6"/>
  <c r="W793" i="6"/>
  <c r="X793" i="6"/>
  <c r="Y793" i="6"/>
  <c r="C792" i="6"/>
  <c r="T792" i="6"/>
  <c r="U792" i="6"/>
  <c r="V792" i="6"/>
  <c r="W792" i="6"/>
  <c r="X792" i="6"/>
  <c r="Y792" i="6"/>
  <c r="C791" i="6"/>
  <c r="T791" i="6"/>
  <c r="U791" i="6"/>
  <c r="V791" i="6"/>
  <c r="W791" i="6"/>
  <c r="X791" i="6"/>
  <c r="Y791" i="6"/>
  <c r="C790" i="6"/>
  <c r="T790" i="6"/>
  <c r="U790" i="6"/>
  <c r="V790" i="6"/>
  <c r="W790" i="6"/>
  <c r="X790" i="6"/>
  <c r="Y790" i="6"/>
  <c r="C789" i="6"/>
  <c r="T789" i="6"/>
  <c r="U789" i="6"/>
  <c r="V789" i="6"/>
  <c r="W789" i="6"/>
  <c r="X789" i="6"/>
  <c r="Y789" i="6"/>
  <c r="CB494" i="6"/>
  <c r="AO493" i="6"/>
  <c r="AO494" i="6"/>
  <c r="AN493" i="6"/>
  <c r="AN494" i="6"/>
  <c r="AL493" i="6"/>
  <c r="AL494" i="6"/>
  <c r="AI493" i="6"/>
  <c r="AI494" i="6"/>
  <c r="AF493" i="6"/>
  <c r="AF494" i="6"/>
  <c r="AE493" i="6"/>
  <c r="AE494" i="6"/>
  <c r="AD493" i="6"/>
  <c r="AD494" i="6"/>
  <c r="AC493" i="6"/>
  <c r="AC494" i="6"/>
  <c r="AB493" i="6"/>
  <c r="AB494" i="6"/>
  <c r="AA493" i="6"/>
  <c r="AA494" i="6"/>
  <c r="Z493" i="6"/>
  <c r="Z494" i="6"/>
  <c r="AG493" i="6"/>
  <c r="AG494" i="6"/>
  <c r="AH493" i="6"/>
  <c r="AH494" i="6"/>
  <c r="C25" i="2"/>
  <c r="C41" i="2"/>
  <c r="BC68" i="4"/>
  <c r="BD68" i="4"/>
  <c r="BC67" i="4"/>
  <c r="BD67" i="4"/>
  <c r="BC66" i="4"/>
  <c r="BD66" i="4"/>
  <c r="BC65" i="4"/>
  <c r="BD65" i="4"/>
  <c r="BC64" i="4"/>
  <c r="BD64" i="4"/>
  <c r="BC37" i="4"/>
  <c r="BC11" i="4"/>
  <c r="BC6" i="4"/>
  <c r="BD37" i="4"/>
  <c r="BD11" i="4"/>
  <c r="BD6" i="4"/>
  <c r="AO10" i="6"/>
  <c r="AO11" i="6"/>
  <c r="AN10" i="6"/>
  <c r="AN11" i="6"/>
  <c r="AL10" i="6"/>
  <c r="AL11" i="6"/>
  <c r="AG10" i="6"/>
  <c r="AH10" i="6"/>
  <c r="AG11" i="6"/>
  <c r="AH11" i="6"/>
  <c r="AI10" i="6"/>
  <c r="AI11" i="6"/>
  <c r="AF10" i="6"/>
  <c r="AF11" i="6"/>
  <c r="AE10" i="6"/>
  <c r="AE11" i="6"/>
  <c r="AE12" i="6"/>
  <c r="AD12" i="6"/>
  <c r="AC12" i="6"/>
  <c r="AB10" i="6"/>
  <c r="AB11" i="6"/>
  <c r="AB12" i="6"/>
  <c r="AA10" i="6"/>
  <c r="AA11" i="6"/>
  <c r="Z10" i="6"/>
  <c r="Z11" i="6"/>
  <c r="Z12" i="6"/>
  <c r="C619" i="6"/>
  <c r="X619" i="6"/>
  <c r="T619" i="6"/>
  <c r="U619" i="6"/>
  <c r="V619" i="6"/>
  <c r="W619" i="6"/>
  <c r="Y619" i="6"/>
  <c r="C618" i="6"/>
  <c r="X618" i="6"/>
  <c r="T618" i="6"/>
  <c r="U618" i="6"/>
  <c r="V618" i="6"/>
  <c r="W618" i="6"/>
  <c r="Y618" i="6"/>
  <c r="C617" i="6"/>
  <c r="X617" i="6"/>
  <c r="T617" i="6"/>
  <c r="U617" i="6"/>
  <c r="V617" i="6"/>
  <c r="W617" i="6"/>
  <c r="Y617" i="6"/>
  <c r="C616" i="6"/>
  <c r="X616" i="6"/>
  <c r="T616" i="6"/>
  <c r="U616" i="6"/>
  <c r="V616" i="6"/>
  <c r="W616" i="6"/>
  <c r="Y616" i="6"/>
  <c r="C615" i="6"/>
  <c r="X615" i="6"/>
  <c r="T615" i="6"/>
  <c r="U615" i="6"/>
  <c r="V615" i="6"/>
  <c r="W615" i="6"/>
  <c r="Y615" i="6"/>
  <c r="C614" i="6"/>
  <c r="X614" i="6"/>
  <c r="T614" i="6"/>
  <c r="U614" i="6"/>
  <c r="V614" i="6"/>
  <c r="W614" i="6"/>
  <c r="Y614" i="6"/>
  <c r="C613" i="6"/>
  <c r="X613" i="6"/>
  <c r="T613" i="6"/>
  <c r="U613" i="6"/>
  <c r="V613" i="6"/>
  <c r="W613" i="6"/>
  <c r="Y613" i="6"/>
  <c r="C612" i="6"/>
  <c r="X612" i="6"/>
  <c r="T612" i="6"/>
  <c r="U612" i="6"/>
  <c r="V612" i="6"/>
  <c r="W612" i="6"/>
  <c r="Y612" i="6"/>
  <c r="C611" i="6"/>
  <c r="X611" i="6"/>
  <c r="T611" i="6"/>
  <c r="U611" i="6"/>
  <c r="V611" i="6"/>
  <c r="W611" i="6"/>
  <c r="Y611" i="6"/>
  <c r="C610" i="6"/>
  <c r="X610" i="6"/>
  <c r="T610" i="6"/>
  <c r="U610" i="6"/>
  <c r="V610" i="6"/>
  <c r="W610" i="6"/>
  <c r="Y610" i="6"/>
  <c r="C609" i="6"/>
  <c r="X609" i="6"/>
  <c r="T609" i="6"/>
  <c r="U609" i="6"/>
  <c r="V609" i="6"/>
  <c r="W609" i="6"/>
  <c r="Y609" i="6"/>
  <c r="C608" i="6"/>
  <c r="X608" i="6"/>
  <c r="T608" i="6"/>
  <c r="U608" i="6"/>
  <c r="V608" i="6"/>
  <c r="W608" i="6"/>
  <c r="Y608" i="6"/>
  <c r="C607" i="6"/>
  <c r="X607" i="6"/>
  <c r="T607" i="6"/>
  <c r="U607" i="6"/>
  <c r="V607" i="6"/>
  <c r="W607" i="6"/>
  <c r="Y607" i="6"/>
  <c r="C606" i="6"/>
  <c r="X606" i="6"/>
  <c r="T606" i="6"/>
  <c r="U606" i="6"/>
  <c r="V606" i="6"/>
  <c r="W606" i="6"/>
  <c r="Y606" i="6"/>
  <c r="C605" i="6"/>
  <c r="X605" i="6"/>
  <c r="T605" i="6"/>
  <c r="U605" i="6"/>
  <c r="V605" i="6"/>
  <c r="W605" i="6"/>
  <c r="Y605" i="6"/>
  <c r="C22" i="2"/>
  <c r="C46" i="2"/>
  <c r="BH1579" i="5"/>
  <c r="BG1579" i="5"/>
  <c r="Z1579" i="5"/>
  <c r="X1579" i="5"/>
  <c r="W1579" i="5"/>
  <c r="V1579" i="5"/>
  <c r="U1579" i="5"/>
  <c r="T1579" i="5"/>
  <c r="S1579" i="5"/>
  <c r="R1579" i="5"/>
  <c r="Q1579" i="5"/>
  <c r="P1579" i="5"/>
  <c r="O30" i="2"/>
  <c r="C30" i="2"/>
  <c r="I159" i="6"/>
  <c r="H159" i="6"/>
  <c r="Z179" i="6"/>
  <c r="AA179" i="6"/>
  <c r="AB179" i="6"/>
  <c r="AC179" i="6"/>
  <c r="AD179" i="6"/>
  <c r="AE179" i="6"/>
  <c r="AF179" i="6"/>
  <c r="AG179" i="6"/>
  <c r="AH179" i="6"/>
  <c r="AJ179" i="6"/>
  <c r="AM179" i="6"/>
  <c r="C179" i="6"/>
  <c r="T179" i="6"/>
  <c r="U179" i="6"/>
  <c r="V179" i="6"/>
  <c r="W179" i="6"/>
  <c r="X179" i="6"/>
  <c r="Y179" i="6"/>
  <c r="C178" i="6"/>
  <c r="T178" i="6"/>
  <c r="U178" i="6"/>
  <c r="V178" i="6"/>
  <c r="W178" i="6"/>
  <c r="X178" i="6"/>
  <c r="Y178" i="6"/>
  <c r="C177" i="6"/>
  <c r="T177" i="6"/>
  <c r="U177" i="6"/>
  <c r="V177" i="6"/>
  <c r="W177" i="6"/>
  <c r="X177" i="6"/>
  <c r="Y177" i="6"/>
  <c r="C176" i="6"/>
  <c r="T176" i="6"/>
  <c r="U176" i="6"/>
  <c r="V176" i="6"/>
  <c r="W176" i="6"/>
  <c r="X176" i="6"/>
  <c r="Y176" i="6"/>
  <c r="C175" i="6"/>
  <c r="T175" i="6"/>
  <c r="U175" i="6"/>
  <c r="V175" i="6"/>
  <c r="W175" i="6"/>
  <c r="X175" i="6"/>
  <c r="Y175" i="6"/>
  <c r="C174" i="6"/>
  <c r="T174" i="6"/>
  <c r="U174" i="6"/>
  <c r="V174" i="6"/>
  <c r="W174" i="6"/>
  <c r="X174" i="6"/>
  <c r="Y174" i="6"/>
  <c r="C173" i="6"/>
  <c r="T173" i="6"/>
  <c r="U173" i="6"/>
  <c r="V173" i="6"/>
  <c r="W173" i="6"/>
  <c r="X173" i="6"/>
  <c r="Y173" i="6"/>
  <c r="C172" i="6"/>
  <c r="T172" i="6"/>
  <c r="U172" i="6"/>
  <c r="V172" i="6"/>
  <c r="W172" i="6"/>
  <c r="X172" i="6"/>
  <c r="Y172" i="6"/>
  <c r="C171" i="6"/>
  <c r="T171" i="6"/>
  <c r="U171" i="6"/>
  <c r="V171" i="6"/>
  <c r="W171" i="6"/>
  <c r="X171" i="6"/>
  <c r="Y171" i="6"/>
  <c r="C170" i="6"/>
  <c r="Y170" i="6"/>
  <c r="C169" i="6"/>
  <c r="Y169" i="6"/>
  <c r="C168" i="6"/>
  <c r="Y168" i="6"/>
  <c r="C167" i="6"/>
  <c r="Y167" i="6"/>
  <c r="C166" i="6"/>
  <c r="T166" i="6"/>
  <c r="U166" i="6"/>
  <c r="V166" i="6"/>
  <c r="W166" i="6"/>
  <c r="X166" i="6"/>
  <c r="Y166" i="6"/>
  <c r="C165" i="6"/>
  <c r="Y165" i="6"/>
  <c r="C164" i="6"/>
  <c r="Y164" i="6"/>
  <c r="C163" i="6"/>
  <c r="T163" i="6"/>
  <c r="U163" i="6"/>
  <c r="V163" i="6"/>
  <c r="W163" i="6"/>
  <c r="X163" i="6"/>
  <c r="Y163" i="6"/>
  <c r="C162" i="6"/>
  <c r="T162" i="6"/>
  <c r="U162" i="6"/>
  <c r="V162" i="6"/>
  <c r="W162" i="6"/>
  <c r="X162" i="6"/>
  <c r="Y162" i="6"/>
  <c r="C161" i="6"/>
  <c r="T161" i="6"/>
  <c r="U161" i="6"/>
  <c r="V161" i="6"/>
  <c r="W161" i="6"/>
  <c r="X161" i="6"/>
  <c r="Y161" i="6"/>
  <c r="BX159" i="6"/>
  <c r="C893" i="6"/>
  <c r="T893" i="6"/>
  <c r="U893" i="6"/>
  <c r="V893" i="6"/>
  <c r="W893" i="6"/>
  <c r="X893" i="6"/>
  <c r="Y893" i="6"/>
  <c r="C892" i="6"/>
  <c r="T892" i="6"/>
  <c r="U892" i="6"/>
  <c r="V892" i="6"/>
  <c r="W892" i="6"/>
  <c r="X892" i="6"/>
  <c r="Y892" i="6"/>
  <c r="C889" i="6"/>
  <c r="W889" i="6"/>
  <c r="X889" i="6"/>
  <c r="T889" i="6"/>
  <c r="U889" i="6"/>
  <c r="V889" i="6"/>
  <c r="Y889" i="6"/>
  <c r="C888" i="6"/>
  <c r="T888" i="6"/>
  <c r="U888" i="6"/>
  <c r="V888" i="6"/>
  <c r="W888" i="6"/>
  <c r="X888" i="6"/>
  <c r="Y888" i="6"/>
  <c r="C885" i="6"/>
  <c r="W885" i="6"/>
  <c r="X885" i="6"/>
  <c r="T885" i="6"/>
  <c r="U885" i="6"/>
  <c r="V885" i="6"/>
  <c r="Y885" i="6"/>
  <c r="C884" i="6"/>
  <c r="W884" i="6"/>
  <c r="X884" i="6"/>
  <c r="T884" i="6"/>
  <c r="U884" i="6"/>
  <c r="V884" i="6"/>
  <c r="Y884" i="6"/>
  <c r="C883" i="6"/>
  <c r="W883" i="6"/>
  <c r="X883" i="6"/>
  <c r="T883" i="6"/>
  <c r="U883" i="6"/>
  <c r="V883" i="6"/>
  <c r="Y883" i="6"/>
  <c r="C882" i="6"/>
  <c r="W882" i="6"/>
  <c r="X882" i="6"/>
  <c r="T882" i="6"/>
  <c r="U882" i="6"/>
  <c r="V882" i="6"/>
  <c r="Y882" i="6"/>
  <c r="C881" i="6"/>
  <c r="W881" i="6"/>
  <c r="X881" i="6"/>
  <c r="T881" i="6"/>
  <c r="U881" i="6"/>
  <c r="V881" i="6"/>
  <c r="Y881" i="6"/>
  <c r="C880" i="6"/>
  <c r="W880" i="6"/>
  <c r="X880" i="6"/>
  <c r="T880" i="6"/>
  <c r="U880" i="6"/>
  <c r="V880" i="6"/>
  <c r="Y880" i="6"/>
  <c r="C879" i="6"/>
  <c r="W879" i="6"/>
  <c r="X879" i="6"/>
  <c r="T879" i="6"/>
  <c r="U879" i="6"/>
  <c r="V879" i="6"/>
  <c r="Y879" i="6"/>
  <c r="C878" i="6"/>
  <c r="W878" i="6"/>
  <c r="X878" i="6"/>
  <c r="T878" i="6"/>
  <c r="U878" i="6"/>
  <c r="V878" i="6"/>
  <c r="Y878" i="6"/>
  <c r="C877" i="6"/>
  <c r="W877" i="6"/>
  <c r="X877" i="6"/>
  <c r="T877" i="6"/>
  <c r="U877" i="6"/>
  <c r="V877" i="6"/>
  <c r="Y877" i="6"/>
  <c r="C876" i="6"/>
  <c r="W876" i="6"/>
  <c r="X876" i="6"/>
  <c r="T876" i="6"/>
  <c r="U876" i="6"/>
  <c r="V876" i="6"/>
  <c r="Y876" i="6"/>
  <c r="C875" i="6"/>
  <c r="W875" i="6"/>
  <c r="X875" i="6"/>
  <c r="T875" i="6"/>
  <c r="U875" i="6"/>
  <c r="V875" i="6"/>
  <c r="Y875" i="6"/>
  <c r="C874" i="6"/>
  <c r="W874" i="6"/>
  <c r="X874" i="6"/>
  <c r="T874" i="6"/>
  <c r="U874" i="6"/>
  <c r="V874" i="6"/>
  <c r="Y874" i="6"/>
  <c r="C873" i="6"/>
  <c r="W873" i="6"/>
  <c r="X873" i="6"/>
  <c r="T873" i="6"/>
  <c r="U873" i="6"/>
  <c r="V873" i="6"/>
  <c r="Y873" i="6"/>
  <c r="C872" i="6"/>
  <c r="W872" i="6"/>
  <c r="X872" i="6"/>
  <c r="T872" i="6"/>
  <c r="U872" i="6"/>
  <c r="V872" i="6"/>
  <c r="Y872" i="6"/>
  <c r="C871" i="6"/>
  <c r="W871" i="6"/>
  <c r="X871" i="6"/>
  <c r="T871" i="6"/>
  <c r="U871" i="6"/>
  <c r="V871" i="6"/>
  <c r="Y871" i="6"/>
  <c r="C870" i="6"/>
  <c r="W870" i="6"/>
  <c r="X870" i="6"/>
  <c r="T870" i="6"/>
  <c r="U870" i="6"/>
  <c r="V870" i="6"/>
  <c r="Y870" i="6"/>
  <c r="C869" i="6"/>
  <c r="W869" i="6"/>
  <c r="X869" i="6"/>
  <c r="T869" i="6"/>
  <c r="U869" i="6"/>
  <c r="V869" i="6"/>
  <c r="Y869" i="6"/>
  <c r="C868" i="6"/>
  <c r="W868" i="6"/>
  <c r="X868" i="6"/>
  <c r="T868" i="6"/>
  <c r="U868" i="6"/>
  <c r="V868" i="6"/>
  <c r="Y868" i="6"/>
  <c r="C867" i="6"/>
  <c r="W867" i="6"/>
  <c r="X867" i="6"/>
  <c r="T867" i="6"/>
  <c r="U867" i="6"/>
  <c r="V867" i="6"/>
  <c r="Y867" i="6"/>
  <c r="C866" i="6"/>
  <c r="W866" i="6"/>
  <c r="X866" i="6"/>
  <c r="T866" i="6"/>
  <c r="U866" i="6"/>
  <c r="V866" i="6"/>
  <c r="Y866" i="6"/>
  <c r="C865" i="6"/>
  <c r="W865" i="6"/>
  <c r="X865" i="6"/>
  <c r="T865" i="6"/>
  <c r="U865" i="6"/>
  <c r="V865" i="6"/>
  <c r="Y865" i="6"/>
  <c r="C864" i="6"/>
  <c r="W864" i="6"/>
  <c r="X864" i="6"/>
  <c r="T864" i="6"/>
  <c r="U864" i="6"/>
  <c r="V864" i="6"/>
  <c r="Y864" i="6"/>
  <c r="C863" i="6"/>
  <c r="W863" i="6"/>
  <c r="X863" i="6"/>
  <c r="T863" i="6"/>
  <c r="U863" i="6"/>
  <c r="V863" i="6"/>
  <c r="Y863" i="6"/>
  <c r="C862" i="6"/>
  <c r="W862" i="6"/>
  <c r="X862" i="6"/>
  <c r="T862" i="6"/>
  <c r="U862" i="6"/>
  <c r="V862" i="6"/>
  <c r="Y862" i="6"/>
  <c r="C861" i="6"/>
  <c r="W861" i="6"/>
  <c r="X861" i="6"/>
  <c r="T861" i="6"/>
  <c r="U861" i="6"/>
  <c r="V861" i="6"/>
  <c r="Y861" i="6"/>
  <c r="C860" i="6"/>
  <c r="W860" i="6"/>
  <c r="X860" i="6"/>
  <c r="T860" i="6"/>
  <c r="U860" i="6"/>
  <c r="V860" i="6"/>
  <c r="Y860" i="6"/>
  <c r="C859" i="6"/>
  <c r="W859" i="6"/>
  <c r="X859" i="6"/>
  <c r="T859" i="6"/>
  <c r="U859" i="6"/>
  <c r="V859" i="6"/>
  <c r="Y859" i="6"/>
  <c r="C858" i="6"/>
  <c r="W858" i="6"/>
  <c r="X858" i="6"/>
  <c r="T858" i="6"/>
  <c r="U858" i="6"/>
  <c r="V858" i="6"/>
  <c r="Y858" i="6"/>
  <c r="C857" i="6"/>
  <c r="W857" i="6"/>
  <c r="X857" i="6"/>
  <c r="T857" i="6"/>
  <c r="U857" i="6"/>
  <c r="V857" i="6"/>
  <c r="Y857" i="6"/>
  <c r="C856" i="6"/>
  <c r="W856" i="6"/>
  <c r="X856" i="6"/>
  <c r="T856" i="6"/>
  <c r="U856" i="6"/>
  <c r="V856" i="6"/>
  <c r="Y856" i="6"/>
  <c r="C855" i="6"/>
  <c r="W855" i="6"/>
  <c r="X855" i="6"/>
  <c r="T855" i="6"/>
  <c r="U855" i="6"/>
  <c r="V855" i="6"/>
  <c r="Y855" i="6"/>
  <c r="C854" i="6"/>
  <c r="W854" i="6"/>
  <c r="X854" i="6"/>
  <c r="T854" i="6"/>
  <c r="U854" i="6"/>
  <c r="V854" i="6"/>
  <c r="Y854" i="6"/>
  <c r="C853" i="6"/>
  <c r="W853" i="6"/>
  <c r="X853" i="6"/>
  <c r="T853" i="6"/>
  <c r="U853" i="6"/>
  <c r="V853" i="6"/>
  <c r="Y853" i="6"/>
  <c r="C852" i="6"/>
  <c r="W852" i="6"/>
  <c r="X852" i="6"/>
  <c r="T852" i="6"/>
  <c r="U852" i="6"/>
  <c r="V852" i="6"/>
  <c r="Y852" i="6"/>
  <c r="C851" i="6"/>
  <c r="W851" i="6"/>
  <c r="X851" i="6"/>
  <c r="T851" i="6"/>
  <c r="U851" i="6"/>
  <c r="V851" i="6"/>
  <c r="Y851" i="6"/>
  <c r="C850" i="6"/>
  <c r="W850" i="6"/>
  <c r="X850" i="6"/>
  <c r="T850" i="6"/>
  <c r="U850" i="6"/>
  <c r="V850" i="6"/>
  <c r="Y850" i="6"/>
  <c r="C849" i="6"/>
  <c r="W849" i="6"/>
  <c r="X849" i="6"/>
  <c r="T849" i="6"/>
  <c r="U849" i="6"/>
  <c r="V849" i="6"/>
  <c r="Y849" i="6"/>
  <c r="C848" i="6"/>
  <c r="W848" i="6"/>
  <c r="X848" i="6"/>
  <c r="T848" i="6"/>
  <c r="U848" i="6"/>
  <c r="V848" i="6"/>
  <c r="Y848" i="6"/>
  <c r="C514" i="4"/>
  <c r="C513" i="4"/>
  <c r="C512" i="4"/>
  <c r="C511" i="4"/>
  <c r="C510" i="4"/>
  <c r="C509" i="4"/>
  <c r="C508" i="4"/>
  <c r="C507" i="4"/>
  <c r="C506" i="4"/>
  <c r="C505" i="4"/>
  <c r="C504" i="4"/>
  <c r="C503" i="4"/>
  <c r="C502" i="4"/>
  <c r="C501" i="4"/>
  <c r="C500" i="4"/>
  <c r="C499" i="4"/>
  <c r="C498" i="4"/>
  <c r="C497" i="4"/>
  <c r="C496" i="4"/>
  <c r="C495" i="4"/>
  <c r="C494" i="4"/>
  <c r="C493" i="4"/>
  <c r="C492" i="4"/>
  <c r="C491" i="4"/>
  <c r="C490" i="4"/>
  <c r="C489" i="4"/>
  <c r="C488" i="4"/>
  <c r="C487" i="4"/>
  <c r="C486" i="4"/>
  <c r="C485" i="4"/>
  <c r="C484" i="4"/>
  <c r="C483" i="4"/>
  <c r="C482" i="4"/>
  <c r="C481" i="4"/>
  <c r="C480" i="4"/>
  <c r="C479" i="4"/>
  <c r="C478" i="4"/>
  <c r="C477" i="4"/>
  <c r="C476" i="4"/>
  <c r="C475" i="4"/>
  <c r="C474" i="4"/>
  <c r="C473" i="4"/>
  <c r="C472" i="4"/>
  <c r="C471" i="4"/>
  <c r="C470" i="4"/>
  <c r="C1194" i="6"/>
  <c r="T1194" i="6"/>
  <c r="U1194" i="6"/>
  <c r="V1194" i="6"/>
  <c r="W1194" i="6"/>
  <c r="X1194" i="6"/>
  <c r="Y1194" i="6"/>
  <c r="C1193" i="6"/>
  <c r="T1193" i="6"/>
  <c r="U1193" i="6"/>
  <c r="V1193" i="6"/>
  <c r="W1193" i="6"/>
  <c r="X1193" i="6"/>
  <c r="Y1193" i="6"/>
  <c r="C1192" i="6"/>
  <c r="T1192" i="6"/>
  <c r="U1192" i="6"/>
  <c r="V1192" i="6"/>
  <c r="W1192" i="6"/>
  <c r="X1192" i="6"/>
  <c r="Y1192" i="6"/>
  <c r="C1191" i="6"/>
  <c r="T1191" i="6"/>
  <c r="U1191" i="6"/>
  <c r="V1191" i="6"/>
  <c r="W1191" i="6"/>
  <c r="X1191" i="6"/>
  <c r="Y1191" i="6"/>
  <c r="C1190" i="6"/>
  <c r="T1190" i="6"/>
  <c r="U1190" i="6"/>
  <c r="V1190" i="6"/>
  <c r="W1190" i="6"/>
  <c r="X1190" i="6"/>
  <c r="Y1190" i="6"/>
  <c r="C1189" i="6"/>
  <c r="T1189" i="6"/>
  <c r="U1189" i="6"/>
  <c r="V1189" i="6"/>
  <c r="W1189" i="6"/>
  <c r="X1189" i="6"/>
  <c r="Y1189" i="6"/>
  <c r="C1188" i="6"/>
  <c r="T1188" i="6"/>
  <c r="U1188" i="6"/>
  <c r="V1188" i="6"/>
  <c r="W1188" i="6"/>
  <c r="X1188" i="6"/>
  <c r="Y1188" i="6"/>
  <c r="C1187" i="6"/>
  <c r="T1187" i="6"/>
  <c r="U1187" i="6"/>
  <c r="V1187" i="6"/>
  <c r="W1187" i="6"/>
  <c r="X1187" i="6"/>
  <c r="Y1187" i="6"/>
  <c r="C1186" i="6"/>
  <c r="T1186" i="6"/>
  <c r="U1186" i="6"/>
  <c r="V1186" i="6"/>
  <c r="W1186" i="6"/>
  <c r="X1186" i="6"/>
  <c r="Y1186" i="6"/>
  <c r="C1185" i="6"/>
  <c r="T1185" i="6"/>
  <c r="U1185" i="6"/>
  <c r="V1185" i="6"/>
  <c r="W1185" i="6"/>
  <c r="X1185" i="6"/>
  <c r="Y1185" i="6"/>
  <c r="BH1188" i="6"/>
  <c r="Q1188" i="6"/>
  <c r="R1188" i="6"/>
  <c r="O1188" i="6"/>
  <c r="N1188" i="6"/>
  <c r="M1188" i="6"/>
  <c r="AK636" i="6"/>
  <c r="AK635" i="6"/>
  <c r="AK634" i="6"/>
  <c r="O19" i="2"/>
  <c r="AQ440" i="6"/>
  <c r="AN440" i="6"/>
  <c r="AL440" i="6"/>
  <c r="AH440" i="6"/>
  <c r="AG440" i="6"/>
  <c r="AF440" i="6"/>
  <c r="Z135" i="6"/>
  <c r="AA135" i="6"/>
  <c r="AB135" i="6"/>
  <c r="AC135" i="6"/>
  <c r="AD135" i="6"/>
  <c r="AE135" i="6"/>
  <c r="AF135" i="6"/>
  <c r="AG135" i="6"/>
  <c r="AH135" i="6"/>
  <c r="C135" i="6"/>
  <c r="T135" i="6"/>
  <c r="U135" i="6"/>
  <c r="V135" i="6"/>
  <c r="W135" i="6"/>
  <c r="X135" i="6"/>
  <c r="Y135" i="6"/>
  <c r="C134" i="6"/>
  <c r="T134" i="6"/>
  <c r="U134" i="6"/>
  <c r="V134" i="6"/>
  <c r="W134" i="6"/>
  <c r="X134" i="6"/>
  <c r="Y134" i="6"/>
  <c r="C133" i="6"/>
  <c r="T133" i="6"/>
  <c r="U133" i="6"/>
  <c r="V133" i="6"/>
  <c r="W133" i="6"/>
  <c r="X133" i="6"/>
  <c r="Y133" i="6"/>
  <c r="C132" i="6"/>
  <c r="T132" i="6"/>
  <c r="U132" i="6"/>
  <c r="V132" i="6"/>
  <c r="W132" i="6"/>
  <c r="X132" i="6"/>
  <c r="Y132" i="6"/>
  <c r="C131" i="6"/>
  <c r="T131" i="6"/>
  <c r="U131" i="6"/>
  <c r="V131" i="6"/>
  <c r="W131" i="6"/>
  <c r="X131" i="6"/>
  <c r="Y131" i="6"/>
  <c r="C130" i="6"/>
  <c r="T130" i="6"/>
  <c r="U130" i="6"/>
  <c r="V130" i="6"/>
  <c r="W130" i="6"/>
  <c r="X130" i="6"/>
  <c r="Y130" i="6"/>
  <c r="C129" i="6"/>
  <c r="T129" i="6"/>
  <c r="U129" i="6"/>
  <c r="V129" i="6"/>
  <c r="W129" i="6"/>
  <c r="X129" i="6"/>
  <c r="Y129" i="6"/>
  <c r="C128" i="6"/>
  <c r="T128" i="6"/>
  <c r="U128" i="6"/>
  <c r="V128" i="6"/>
  <c r="W128" i="6"/>
  <c r="X128" i="6"/>
  <c r="Y128" i="6"/>
  <c r="C127" i="6"/>
  <c r="T127" i="6"/>
  <c r="U127" i="6"/>
  <c r="V127" i="6"/>
  <c r="W127" i="6"/>
  <c r="X127" i="6"/>
  <c r="Y127" i="6"/>
  <c r="C126" i="6"/>
  <c r="T126" i="6"/>
  <c r="U126" i="6"/>
  <c r="V126" i="6"/>
  <c r="W126" i="6"/>
  <c r="X126" i="6"/>
  <c r="Y126" i="6"/>
  <c r="C125" i="6"/>
  <c r="T125" i="6"/>
  <c r="U125" i="6"/>
  <c r="V125" i="6"/>
  <c r="W125" i="6"/>
  <c r="X125" i="6"/>
  <c r="Y125" i="6"/>
  <c r="C124" i="6"/>
  <c r="T124" i="6"/>
  <c r="U124" i="6"/>
  <c r="V124" i="6"/>
  <c r="W124" i="6"/>
  <c r="X124" i="6"/>
  <c r="Y124" i="6"/>
  <c r="C123" i="6"/>
  <c r="T123" i="6"/>
  <c r="U123" i="6"/>
  <c r="V123" i="6"/>
  <c r="W123" i="6"/>
  <c r="X123" i="6"/>
  <c r="Y123" i="6"/>
  <c r="C122" i="6"/>
  <c r="T122" i="6"/>
  <c r="U122" i="6"/>
  <c r="V122" i="6"/>
  <c r="W122" i="6"/>
  <c r="X122" i="6"/>
  <c r="Y122" i="6"/>
  <c r="C121" i="6"/>
  <c r="T121" i="6"/>
  <c r="U121" i="6"/>
  <c r="V121" i="6"/>
  <c r="W121" i="6"/>
  <c r="X121" i="6"/>
  <c r="Y121" i="6"/>
  <c r="C120" i="6"/>
  <c r="T120" i="6"/>
  <c r="U120" i="6"/>
  <c r="V120" i="6"/>
  <c r="W120" i="6"/>
  <c r="X120" i="6"/>
  <c r="Y120" i="6"/>
  <c r="C119" i="6"/>
  <c r="T119" i="6"/>
  <c r="U119" i="6"/>
  <c r="V119" i="6"/>
  <c r="W119" i="6"/>
  <c r="X119" i="6"/>
  <c r="Y119" i="6"/>
  <c r="C118" i="6"/>
  <c r="T118" i="6"/>
  <c r="U118" i="6"/>
  <c r="V118" i="6"/>
  <c r="W118" i="6"/>
  <c r="X118" i="6"/>
  <c r="Y118" i="6"/>
  <c r="C117" i="6"/>
  <c r="T117" i="6"/>
  <c r="U117" i="6"/>
  <c r="V117" i="6"/>
  <c r="W117" i="6"/>
  <c r="X117" i="6"/>
  <c r="Y117" i="6"/>
  <c r="C116" i="6"/>
  <c r="T116" i="6"/>
  <c r="U116" i="6"/>
  <c r="V116" i="6"/>
  <c r="W116" i="6"/>
  <c r="X116" i="6"/>
  <c r="Y116" i="6"/>
  <c r="C115" i="6"/>
  <c r="T115" i="6"/>
  <c r="U115" i="6"/>
  <c r="V115" i="6"/>
  <c r="W115" i="6"/>
  <c r="X115" i="6"/>
  <c r="Y115" i="6"/>
  <c r="C114" i="6"/>
  <c r="T114" i="6"/>
  <c r="U114" i="6"/>
  <c r="V114" i="6"/>
  <c r="W114" i="6"/>
  <c r="X114" i="6"/>
  <c r="Y114" i="6"/>
  <c r="C113" i="6"/>
  <c r="T113" i="6"/>
  <c r="U113" i="6"/>
  <c r="V113" i="6"/>
  <c r="W113" i="6"/>
  <c r="X113" i="6"/>
  <c r="Y113" i="6"/>
  <c r="C112" i="6"/>
  <c r="T112" i="6"/>
  <c r="U112" i="6"/>
  <c r="V112" i="6"/>
  <c r="W112" i="6"/>
  <c r="X112" i="6"/>
  <c r="Y112" i="6"/>
  <c r="C111" i="6"/>
  <c r="T111" i="6"/>
  <c r="U111" i="6"/>
  <c r="V111" i="6"/>
  <c r="W111" i="6"/>
  <c r="X111" i="6"/>
  <c r="Y111" i="6"/>
  <c r="C110" i="6"/>
  <c r="T110" i="6"/>
  <c r="U110" i="6"/>
  <c r="V110" i="6"/>
  <c r="W110" i="6"/>
  <c r="X110" i="6"/>
  <c r="Y110" i="6"/>
  <c r="C109" i="6"/>
  <c r="T109" i="6"/>
  <c r="U109" i="6"/>
  <c r="V109" i="6"/>
  <c r="W109" i="6"/>
  <c r="X109" i="6"/>
  <c r="Y109" i="6"/>
  <c r="C108" i="6"/>
  <c r="T108" i="6"/>
  <c r="U108" i="6"/>
  <c r="V108" i="6"/>
  <c r="W108" i="6"/>
  <c r="X108" i="6"/>
  <c r="Y108" i="6"/>
  <c r="T151" i="6"/>
  <c r="U151" i="6"/>
  <c r="Y151" i="6"/>
  <c r="Z32" i="6"/>
  <c r="BB30" i="6"/>
  <c r="BA30" i="6"/>
  <c r="AY30" i="6"/>
  <c r="AX30" i="6"/>
  <c r="AW30" i="6"/>
  <c r="AV30" i="6"/>
  <c r="AU30" i="6"/>
  <c r="AT30" i="6"/>
  <c r="AS30" i="6"/>
  <c r="T30" i="6"/>
  <c r="U30" i="6"/>
  <c r="Y30" i="6"/>
  <c r="Q30" i="6"/>
  <c r="R30" i="6"/>
  <c r="P30" i="6"/>
  <c r="O30" i="6"/>
  <c r="N30" i="6"/>
  <c r="M30" i="6"/>
  <c r="AH32" i="6"/>
  <c r="AG32" i="6"/>
  <c r="AF32" i="6"/>
  <c r="AE32" i="6"/>
  <c r="AA32" i="6"/>
  <c r="C750" i="6"/>
  <c r="T750" i="6"/>
  <c r="U750" i="6"/>
  <c r="V750" i="6"/>
  <c r="W750" i="6"/>
  <c r="X750" i="6"/>
  <c r="Y750" i="6"/>
  <c r="C749" i="6"/>
  <c r="T749" i="6"/>
  <c r="U749" i="6"/>
  <c r="V749" i="6"/>
  <c r="W749" i="6"/>
  <c r="X749" i="6"/>
  <c r="Y749" i="6"/>
  <c r="C748" i="6"/>
  <c r="T748" i="6"/>
  <c r="U748" i="6"/>
  <c r="V748" i="6"/>
  <c r="W748" i="6"/>
  <c r="X748" i="6"/>
  <c r="Y748" i="6"/>
  <c r="C747" i="6"/>
  <c r="T747" i="6"/>
  <c r="U747" i="6"/>
  <c r="V747" i="6"/>
  <c r="W747" i="6"/>
  <c r="X747" i="6"/>
  <c r="Y747" i="6"/>
  <c r="C746" i="6"/>
  <c r="T746" i="6"/>
  <c r="U746" i="6"/>
  <c r="V746" i="6"/>
  <c r="W746" i="6"/>
  <c r="X746" i="6"/>
  <c r="Y746" i="6"/>
  <c r="C745" i="6"/>
  <c r="T745" i="6"/>
  <c r="U745" i="6"/>
  <c r="V745" i="6"/>
  <c r="W745" i="6"/>
  <c r="X745" i="6"/>
  <c r="Y745" i="6"/>
  <c r="C744" i="6"/>
  <c r="T744" i="6"/>
  <c r="U744" i="6"/>
  <c r="V744" i="6"/>
  <c r="W744" i="6"/>
  <c r="X744" i="6"/>
  <c r="Y744" i="6"/>
  <c r="C743" i="6"/>
  <c r="T743" i="6"/>
  <c r="U743" i="6"/>
  <c r="V743" i="6"/>
  <c r="W743" i="6"/>
  <c r="X743" i="6"/>
  <c r="Y743" i="6"/>
  <c r="C742" i="6"/>
  <c r="T742" i="6"/>
  <c r="U742" i="6"/>
  <c r="V742" i="6"/>
  <c r="W742" i="6"/>
  <c r="X742" i="6"/>
  <c r="Y742" i="6"/>
  <c r="C741" i="6"/>
  <c r="T741" i="6"/>
  <c r="U741" i="6"/>
  <c r="V741" i="6"/>
  <c r="W741" i="6"/>
  <c r="X741" i="6"/>
  <c r="Y741" i="6"/>
  <c r="C740" i="6"/>
  <c r="T740" i="6"/>
  <c r="U740" i="6"/>
  <c r="V740" i="6"/>
  <c r="W740" i="6"/>
  <c r="X740" i="6"/>
  <c r="Y740" i="6"/>
  <c r="C739" i="6"/>
  <c r="T739" i="6"/>
  <c r="U739" i="6"/>
  <c r="V739" i="6"/>
  <c r="W739" i="6"/>
  <c r="X739" i="6"/>
  <c r="Y739" i="6"/>
  <c r="C738" i="6"/>
  <c r="T738" i="6"/>
  <c r="U738" i="6"/>
  <c r="V738" i="6"/>
  <c r="W738" i="6"/>
  <c r="X738" i="6"/>
  <c r="Y738" i="6"/>
  <c r="C737" i="6"/>
  <c r="T737" i="6"/>
  <c r="U737" i="6"/>
  <c r="V737" i="6"/>
  <c r="W737" i="6"/>
  <c r="X737" i="6"/>
  <c r="Y737" i="6"/>
  <c r="C736" i="6"/>
  <c r="T736" i="6"/>
  <c r="U736" i="6"/>
  <c r="V736" i="6"/>
  <c r="W736" i="6"/>
  <c r="X736" i="6"/>
  <c r="Y736" i="6"/>
  <c r="C735" i="6"/>
  <c r="T735" i="6"/>
  <c r="U735" i="6"/>
  <c r="V735" i="6"/>
  <c r="W735" i="6"/>
  <c r="X735" i="6"/>
  <c r="Y735" i="6"/>
  <c r="C734" i="6"/>
  <c r="T734" i="6"/>
  <c r="U734" i="6"/>
  <c r="V734" i="6"/>
  <c r="W734" i="6"/>
  <c r="X734" i="6"/>
  <c r="Y734" i="6"/>
  <c r="C733" i="6"/>
  <c r="T733" i="6"/>
  <c r="U733" i="6"/>
  <c r="V733" i="6"/>
  <c r="W733" i="6"/>
  <c r="X733" i="6"/>
  <c r="Y733" i="6"/>
  <c r="C732" i="6"/>
  <c r="T732" i="6"/>
  <c r="U732" i="6"/>
  <c r="V732" i="6"/>
  <c r="W732" i="6"/>
  <c r="X732" i="6"/>
  <c r="Y732" i="6"/>
  <c r="C731" i="6"/>
  <c r="T731" i="6"/>
  <c r="U731" i="6"/>
  <c r="V731" i="6"/>
  <c r="W731" i="6"/>
  <c r="X731" i="6"/>
  <c r="Y731" i="6"/>
  <c r="C730" i="6"/>
  <c r="T730" i="6"/>
  <c r="U730" i="6"/>
  <c r="V730" i="6"/>
  <c r="W730" i="6"/>
  <c r="X730" i="6"/>
  <c r="Y730" i="6"/>
  <c r="C729" i="6"/>
  <c r="T729" i="6"/>
  <c r="U729" i="6"/>
  <c r="V729" i="6"/>
  <c r="W729" i="6"/>
  <c r="X729" i="6"/>
  <c r="Y729" i="6"/>
  <c r="C728" i="6"/>
  <c r="T728" i="6"/>
  <c r="U728" i="6"/>
  <c r="V728" i="6"/>
  <c r="W728" i="6"/>
  <c r="X728" i="6"/>
  <c r="Y728" i="6"/>
  <c r="C727" i="6"/>
  <c r="T727" i="6"/>
  <c r="U727" i="6"/>
  <c r="V727" i="6"/>
  <c r="W727" i="6"/>
  <c r="X727" i="6"/>
  <c r="Y727" i="6"/>
  <c r="C726" i="6"/>
  <c r="Y726" i="6"/>
  <c r="X726" i="6"/>
  <c r="C725" i="6"/>
  <c r="T725" i="6"/>
  <c r="U725" i="6"/>
  <c r="V725" i="6"/>
  <c r="W725" i="6"/>
  <c r="X725" i="6"/>
  <c r="Y725" i="6"/>
  <c r="C724" i="6"/>
  <c r="T724" i="6"/>
  <c r="U724" i="6"/>
  <c r="V724" i="6"/>
  <c r="W724" i="6"/>
  <c r="X724" i="6"/>
  <c r="Y724" i="6"/>
  <c r="C723" i="6"/>
  <c r="T723" i="6"/>
  <c r="U723" i="6"/>
  <c r="V723" i="6"/>
  <c r="W723" i="6"/>
  <c r="X723" i="6"/>
  <c r="Y723" i="6"/>
  <c r="C722" i="6"/>
  <c r="T722" i="6"/>
  <c r="U722" i="6"/>
  <c r="V722" i="6"/>
  <c r="W722" i="6"/>
  <c r="X722" i="6"/>
  <c r="Y722" i="6"/>
  <c r="C721" i="6"/>
  <c r="T721" i="6"/>
  <c r="U721" i="6"/>
  <c r="V721" i="6"/>
  <c r="W721" i="6"/>
  <c r="X721" i="6"/>
  <c r="Y721" i="6"/>
  <c r="C720" i="6"/>
  <c r="T720" i="6"/>
  <c r="U720" i="6"/>
  <c r="V720" i="6"/>
  <c r="W720" i="6"/>
  <c r="X720" i="6"/>
  <c r="Y720" i="6"/>
  <c r="C719" i="6"/>
  <c r="T719" i="6"/>
  <c r="U719" i="6"/>
  <c r="V719" i="6"/>
  <c r="W719" i="6"/>
  <c r="X719" i="6"/>
  <c r="Y719" i="6"/>
  <c r="C718" i="6"/>
  <c r="T718" i="6"/>
  <c r="U718" i="6"/>
  <c r="V718" i="6"/>
  <c r="W718" i="6"/>
  <c r="X718" i="6"/>
  <c r="Y718" i="6"/>
  <c r="C717" i="6"/>
  <c r="T717" i="6"/>
  <c r="U717" i="6"/>
  <c r="V717" i="6"/>
  <c r="W717" i="6"/>
  <c r="X717" i="6"/>
  <c r="Y717" i="6"/>
  <c r="C716" i="6"/>
  <c r="T716" i="6"/>
  <c r="U716" i="6"/>
  <c r="V716" i="6"/>
  <c r="W716" i="6"/>
  <c r="X716" i="6"/>
  <c r="Y716" i="6"/>
  <c r="C715" i="6"/>
  <c r="T715" i="6"/>
  <c r="U715" i="6"/>
  <c r="V715" i="6"/>
  <c r="W715" i="6"/>
  <c r="X715" i="6"/>
  <c r="Y715" i="6"/>
  <c r="C714" i="6"/>
  <c r="T714" i="6"/>
  <c r="U714" i="6"/>
  <c r="V714" i="6"/>
  <c r="W714" i="6"/>
  <c r="X714" i="6"/>
  <c r="Y714" i="6"/>
  <c r="C713" i="6"/>
  <c r="T713" i="6"/>
  <c r="U713" i="6"/>
  <c r="V713" i="6"/>
  <c r="W713" i="6"/>
  <c r="X713" i="6"/>
  <c r="Y713" i="6"/>
  <c r="C712" i="6"/>
  <c r="T712" i="6"/>
  <c r="U712" i="6"/>
  <c r="V712" i="6"/>
  <c r="W712" i="6"/>
  <c r="X712" i="6"/>
  <c r="Y712" i="6"/>
  <c r="C711" i="6"/>
  <c r="T711" i="6"/>
  <c r="U711" i="6"/>
  <c r="V711" i="6"/>
  <c r="W711" i="6"/>
  <c r="X711" i="6"/>
  <c r="Y711" i="6"/>
  <c r="C710" i="6"/>
  <c r="T710" i="6"/>
  <c r="U710" i="6"/>
  <c r="V710" i="6"/>
  <c r="W710" i="6"/>
  <c r="X710" i="6"/>
  <c r="Y710" i="6"/>
  <c r="C709" i="6"/>
  <c r="T709" i="6"/>
  <c r="U709" i="6"/>
  <c r="V709" i="6"/>
  <c r="W709" i="6"/>
  <c r="X709" i="6"/>
  <c r="Y709" i="6"/>
  <c r="C708" i="6"/>
  <c r="T708" i="6"/>
  <c r="U708" i="6"/>
  <c r="V708" i="6"/>
  <c r="W708" i="6"/>
  <c r="X708" i="6"/>
  <c r="Y708" i="6"/>
  <c r="C707" i="6"/>
  <c r="T707" i="6"/>
  <c r="U707" i="6"/>
  <c r="V707" i="6"/>
  <c r="W707" i="6"/>
  <c r="X707" i="6"/>
  <c r="Y707" i="6"/>
  <c r="C706" i="6"/>
  <c r="T706" i="6"/>
  <c r="U706" i="6"/>
  <c r="V706" i="6"/>
  <c r="W706" i="6"/>
  <c r="X706" i="6"/>
  <c r="Y706" i="6"/>
  <c r="C705" i="6"/>
  <c r="T705" i="6"/>
  <c r="U705" i="6"/>
  <c r="V705" i="6"/>
  <c r="W705" i="6"/>
  <c r="X705" i="6"/>
  <c r="Y705" i="6"/>
  <c r="C704" i="6"/>
  <c r="T704" i="6"/>
  <c r="U704" i="6"/>
  <c r="V704" i="6"/>
  <c r="W704" i="6"/>
  <c r="X704" i="6"/>
  <c r="Y704" i="6"/>
  <c r="C703" i="6"/>
  <c r="T703" i="6"/>
  <c r="U703" i="6"/>
  <c r="V703" i="6"/>
  <c r="W703" i="6"/>
  <c r="X703" i="6"/>
  <c r="Y703" i="6"/>
  <c r="C702" i="6"/>
  <c r="T702" i="6"/>
  <c r="U702" i="6"/>
  <c r="V702" i="6"/>
  <c r="W702" i="6"/>
  <c r="X702" i="6"/>
  <c r="Y702" i="6"/>
  <c r="C701" i="6"/>
  <c r="T701" i="6"/>
  <c r="U701" i="6"/>
  <c r="V701" i="6"/>
  <c r="W701" i="6"/>
  <c r="X701" i="6"/>
  <c r="Y701" i="6"/>
  <c r="C700" i="6"/>
  <c r="T700" i="6"/>
  <c r="U700" i="6"/>
  <c r="V700" i="6"/>
  <c r="W700" i="6"/>
  <c r="X700" i="6"/>
  <c r="Y700" i="6"/>
  <c r="C699" i="6"/>
  <c r="T699" i="6"/>
  <c r="U699" i="6"/>
  <c r="V699" i="6"/>
  <c r="W699" i="6"/>
  <c r="X699" i="6"/>
  <c r="Y699" i="6"/>
  <c r="C698" i="6"/>
  <c r="T698" i="6"/>
  <c r="U698" i="6"/>
  <c r="V698" i="6"/>
  <c r="W698" i="6"/>
  <c r="X698" i="6"/>
  <c r="Y698" i="6"/>
  <c r="C697" i="6"/>
  <c r="T697" i="6"/>
  <c r="U697" i="6"/>
  <c r="V697" i="6"/>
  <c r="W697" i="6"/>
  <c r="X697" i="6"/>
  <c r="Y697" i="6"/>
  <c r="C696" i="6"/>
  <c r="T696" i="6"/>
  <c r="U696" i="6"/>
  <c r="V696" i="6"/>
  <c r="W696" i="6"/>
  <c r="X696" i="6"/>
  <c r="Y696" i="6"/>
  <c r="C695" i="6"/>
  <c r="T695" i="6"/>
  <c r="U695" i="6"/>
  <c r="V695" i="6"/>
  <c r="W695" i="6"/>
  <c r="X695" i="6"/>
  <c r="Y695" i="6"/>
  <c r="C694" i="6"/>
  <c r="T694" i="6"/>
  <c r="U694" i="6"/>
  <c r="V694" i="6"/>
  <c r="W694" i="6"/>
  <c r="X694" i="6"/>
  <c r="Y694" i="6"/>
  <c r="C693" i="6"/>
  <c r="T693" i="6"/>
  <c r="U693" i="6"/>
  <c r="V693" i="6"/>
  <c r="W693" i="6"/>
  <c r="X693" i="6"/>
  <c r="Y693" i="6"/>
  <c r="C692" i="6"/>
  <c r="T692" i="6"/>
  <c r="U692" i="6"/>
  <c r="V692" i="6"/>
  <c r="W692" i="6"/>
  <c r="X692" i="6"/>
  <c r="Y692" i="6"/>
  <c r="C691" i="6"/>
  <c r="T691" i="6"/>
  <c r="U691" i="6"/>
  <c r="V691" i="6"/>
  <c r="W691" i="6"/>
  <c r="X691" i="6"/>
  <c r="Y691" i="6"/>
  <c r="C690" i="6"/>
  <c r="T690" i="6"/>
  <c r="U690" i="6"/>
  <c r="V690" i="6"/>
  <c r="W690" i="6"/>
  <c r="X690" i="6"/>
  <c r="Y690" i="6"/>
  <c r="C689" i="6"/>
  <c r="T689" i="6"/>
  <c r="U689" i="6"/>
  <c r="V689" i="6"/>
  <c r="W689" i="6"/>
  <c r="X689" i="6"/>
  <c r="Y689" i="6"/>
  <c r="C688" i="6"/>
  <c r="T688" i="6"/>
  <c r="U688" i="6"/>
  <c r="V688" i="6"/>
  <c r="W688" i="6"/>
  <c r="X688" i="6"/>
  <c r="Y688" i="6"/>
  <c r="C687" i="6"/>
  <c r="T687" i="6"/>
  <c r="U687" i="6"/>
  <c r="V687" i="6"/>
  <c r="W687" i="6"/>
  <c r="X687" i="6"/>
  <c r="Y687" i="6"/>
  <c r="C686" i="6"/>
  <c r="T686" i="6"/>
  <c r="U686" i="6"/>
  <c r="V686" i="6"/>
  <c r="W686" i="6"/>
  <c r="X686" i="6"/>
  <c r="Y686" i="6"/>
  <c r="C685" i="6"/>
  <c r="T685" i="6"/>
  <c r="U685" i="6"/>
  <c r="V685" i="6"/>
  <c r="W685" i="6"/>
  <c r="X685" i="6"/>
  <c r="Y685" i="6"/>
  <c r="C684" i="6"/>
  <c r="T684" i="6"/>
  <c r="U684" i="6"/>
  <c r="V684" i="6"/>
  <c r="W684" i="6"/>
  <c r="X684" i="6"/>
  <c r="Y684" i="6"/>
  <c r="C683" i="6"/>
  <c r="T683" i="6"/>
  <c r="U683" i="6"/>
  <c r="V683" i="6"/>
  <c r="W683" i="6"/>
  <c r="X683" i="6"/>
  <c r="Y683" i="6"/>
  <c r="C682" i="6"/>
  <c r="T682" i="6"/>
  <c r="U682" i="6"/>
  <c r="V682" i="6"/>
  <c r="W682" i="6"/>
  <c r="X682" i="6"/>
  <c r="Y682" i="6"/>
  <c r="C681" i="6"/>
  <c r="T681" i="6"/>
  <c r="U681" i="6"/>
  <c r="V681" i="6"/>
  <c r="W681" i="6"/>
  <c r="X681" i="6"/>
  <c r="Y681" i="6"/>
  <c r="C680" i="6"/>
  <c r="T680" i="6"/>
  <c r="U680" i="6"/>
  <c r="V680" i="6"/>
  <c r="W680" i="6"/>
  <c r="X680" i="6"/>
  <c r="Y680" i="6"/>
  <c r="C679" i="6"/>
  <c r="T679" i="6"/>
  <c r="U679" i="6"/>
  <c r="V679" i="6"/>
  <c r="W679" i="6"/>
  <c r="X679" i="6"/>
  <c r="Y679" i="6"/>
  <c r="C678" i="6"/>
  <c r="T678" i="6"/>
  <c r="U678" i="6"/>
  <c r="V678" i="6"/>
  <c r="W678" i="6"/>
  <c r="X678" i="6"/>
  <c r="Y678" i="6"/>
  <c r="C677" i="6"/>
  <c r="T677" i="6"/>
  <c r="U677" i="6"/>
  <c r="V677" i="6"/>
  <c r="W677" i="6"/>
  <c r="X677" i="6"/>
  <c r="Y677" i="6"/>
  <c r="C676" i="6"/>
  <c r="T676" i="6"/>
  <c r="U676" i="6"/>
  <c r="V676" i="6"/>
  <c r="W676" i="6"/>
  <c r="X676" i="6"/>
  <c r="Y676" i="6"/>
  <c r="C675" i="6"/>
  <c r="T675" i="6"/>
  <c r="U675" i="6"/>
  <c r="V675" i="6"/>
  <c r="W675" i="6"/>
  <c r="X675" i="6"/>
  <c r="Y675" i="6"/>
  <c r="C674" i="6"/>
  <c r="T674" i="6"/>
  <c r="U674" i="6"/>
  <c r="V674" i="6"/>
  <c r="W674" i="6"/>
  <c r="X674" i="6"/>
  <c r="Y674" i="6"/>
  <c r="C673" i="6"/>
  <c r="T673" i="6"/>
  <c r="U673" i="6"/>
  <c r="V673" i="6"/>
  <c r="W673" i="6"/>
  <c r="X673" i="6"/>
  <c r="Y673" i="6"/>
  <c r="C672" i="6"/>
  <c r="T672" i="6"/>
  <c r="U672" i="6"/>
  <c r="V672" i="6"/>
  <c r="W672" i="6"/>
  <c r="X672" i="6"/>
  <c r="Y672" i="6"/>
  <c r="C671" i="6"/>
  <c r="T671" i="6"/>
  <c r="U671" i="6"/>
  <c r="V671" i="6"/>
  <c r="W671" i="6"/>
  <c r="X671" i="6"/>
  <c r="Y671" i="6"/>
  <c r="C670" i="6"/>
  <c r="T670" i="6"/>
  <c r="U670" i="6"/>
  <c r="V670" i="6"/>
  <c r="W670" i="6"/>
  <c r="X670" i="6"/>
  <c r="Y670" i="6"/>
  <c r="C669" i="6"/>
  <c r="T669" i="6"/>
  <c r="U669" i="6"/>
  <c r="V669" i="6"/>
  <c r="W669" i="6"/>
  <c r="X669" i="6"/>
  <c r="Y669" i="6"/>
  <c r="C668" i="6"/>
  <c r="T668" i="6"/>
  <c r="U668" i="6"/>
  <c r="V668" i="6"/>
  <c r="W668" i="6"/>
  <c r="X668" i="6"/>
  <c r="Y668" i="6"/>
  <c r="C667" i="6"/>
  <c r="T667" i="6"/>
  <c r="U667" i="6"/>
  <c r="V667" i="6"/>
  <c r="W667" i="6"/>
  <c r="X667" i="6"/>
  <c r="Y667" i="6"/>
  <c r="C666" i="6"/>
  <c r="T666" i="6"/>
  <c r="U666" i="6"/>
  <c r="V666" i="6"/>
  <c r="W666" i="6"/>
  <c r="X666" i="6"/>
  <c r="Y666" i="6"/>
  <c r="C665" i="6"/>
  <c r="T665" i="6"/>
  <c r="U665" i="6"/>
  <c r="V665" i="6"/>
  <c r="W665" i="6"/>
  <c r="X665" i="6"/>
  <c r="Y665" i="6"/>
  <c r="C664" i="6"/>
  <c r="T664" i="6"/>
  <c r="U664" i="6"/>
  <c r="V664" i="6"/>
  <c r="W664" i="6"/>
  <c r="X664" i="6"/>
  <c r="Y664" i="6"/>
  <c r="C663" i="6"/>
  <c r="T663" i="6"/>
  <c r="U663" i="6"/>
  <c r="V663" i="6"/>
  <c r="W663" i="6"/>
  <c r="X663" i="6"/>
  <c r="Y663" i="6"/>
  <c r="C662" i="6"/>
  <c r="T662" i="6"/>
  <c r="U662" i="6"/>
  <c r="V662" i="6"/>
  <c r="W662" i="6"/>
  <c r="X662" i="6"/>
  <c r="Y662" i="6"/>
  <c r="C661" i="6"/>
  <c r="T661" i="6"/>
  <c r="U661" i="6"/>
  <c r="V661" i="6"/>
  <c r="W661" i="6"/>
  <c r="X661" i="6"/>
  <c r="Y661" i="6"/>
  <c r="C660" i="6"/>
  <c r="T660" i="6"/>
  <c r="U660" i="6"/>
  <c r="V660" i="6"/>
  <c r="W660" i="6"/>
  <c r="X660" i="6"/>
  <c r="Y660" i="6"/>
  <c r="C659" i="6"/>
  <c r="T659" i="6"/>
  <c r="U659" i="6"/>
  <c r="V659" i="6"/>
  <c r="W659" i="6"/>
  <c r="X659" i="6"/>
  <c r="Y659" i="6"/>
  <c r="C643" i="6"/>
  <c r="T643" i="6"/>
  <c r="U643" i="6"/>
  <c r="V643" i="6"/>
  <c r="W643" i="6"/>
  <c r="X643" i="6"/>
  <c r="Y643" i="6"/>
  <c r="C642" i="6"/>
  <c r="T642" i="6"/>
  <c r="U642" i="6"/>
  <c r="V642" i="6"/>
  <c r="W642" i="6"/>
  <c r="X642" i="6"/>
  <c r="Y642" i="6"/>
  <c r="C641" i="6"/>
  <c r="T641" i="6"/>
  <c r="U641" i="6"/>
  <c r="V641" i="6"/>
  <c r="W641" i="6"/>
  <c r="X641" i="6"/>
  <c r="Y641" i="6"/>
  <c r="C640" i="6"/>
  <c r="T640" i="6"/>
  <c r="U640" i="6"/>
  <c r="V640" i="6"/>
  <c r="W640" i="6"/>
  <c r="X640" i="6"/>
  <c r="Y640" i="6"/>
  <c r="C639" i="6"/>
  <c r="T639" i="6"/>
  <c r="U639" i="6"/>
  <c r="V639" i="6"/>
  <c r="W639" i="6"/>
  <c r="X639" i="6"/>
  <c r="Y639" i="6"/>
  <c r="C638" i="6"/>
  <c r="T638" i="6"/>
  <c r="U638" i="6"/>
  <c r="V638" i="6"/>
  <c r="W638" i="6"/>
  <c r="X638" i="6"/>
  <c r="Y638" i="6"/>
  <c r="C637" i="6"/>
  <c r="T637" i="6"/>
  <c r="U637" i="6"/>
  <c r="V637" i="6"/>
  <c r="W637" i="6"/>
  <c r="X637" i="6"/>
  <c r="Y637" i="6"/>
  <c r="C636" i="6"/>
  <c r="T636" i="6"/>
  <c r="U636" i="6"/>
  <c r="V636" i="6"/>
  <c r="W636" i="6"/>
  <c r="X636" i="6"/>
  <c r="Y636" i="6"/>
  <c r="C635" i="6"/>
  <c r="T635" i="6"/>
  <c r="U635" i="6"/>
  <c r="V635" i="6"/>
  <c r="W635" i="6"/>
  <c r="X635" i="6"/>
  <c r="Y635" i="6"/>
  <c r="C634" i="6"/>
  <c r="T634" i="6"/>
  <c r="U634" i="6"/>
  <c r="V634" i="6"/>
  <c r="W634" i="6"/>
  <c r="X634" i="6"/>
  <c r="Y634" i="6"/>
  <c r="C633" i="6"/>
  <c r="T633" i="6"/>
  <c r="U633" i="6"/>
  <c r="V633" i="6"/>
  <c r="W633" i="6"/>
  <c r="X633" i="6"/>
  <c r="Y633" i="6"/>
  <c r="C632" i="6"/>
  <c r="T632" i="6"/>
  <c r="U632" i="6"/>
  <c r="V632" i="6"/>
  <c r="W632" i="6"/>
  <c r="X632" i="6"/>
  <c r="Y632" i="6"/>
  <c r="C631" i="6"/>
  <c r="T631" i="6"/>
  <c r="U631" i="6"/>
  <c r="V631" i="6"/>
  <c r="W631" i="6"/>
  <c r="X631" i="6"/>
  <c r="Y631" i="6"/>
  <c r="C630" i="6"/>
  <c r="T630" i="6"/>
  <c r="U630" i="6"/>
  <c r="V630" i="6"/>
  <c r="W630" i="6"/>
  <c r="X630" i="6"/>
  <c r="Y630" i="6"/>
  <c r="C629" i="6"/>
  <c r="T629" i="6"/>
  <c r="U629" i="6"/>
  <c r="V629" i="6"/>
  <c r="W629" i="6"/>
  <c r="X629" i="6"/>
  <c r="Y629" i="6"/>
  <c r="C628" i="6"/>
  <c r="T628" i="6"/>
  <c r="U628" i="6"/>
  <c r="V628" i="6"/>
  <c r="W628" i="6"/>
  <c r="X628" i="6"/>
  <c r="Y628" i="6"/>
  <c r="C627" i="6"/>
  <c r="T627" i="6"/>
  <c r="U627" i="6"/>
  <c r="V627" i="6"/>
  <c r="W627" i="6"/>
  <c r="X627" i="6"/>
  <c r="Y627" i="6"/>
  <c r="C626" i="6"/>
  <c r="T626" i="6"/>
  <c r="U626" i="6"/>
  <c r="V626" i="6"/>
  <c r="W626" i="6"/>
  <c r="X626" i="6"/>
  <c r="Y626" i="6"/>
  <c r="C625" i="6"/>
  <c r="T625" i="6"/>
  <c r="U625" i="6"/>
  <c r="V625" i="6"/>
  <c r="W625" i="6"/>
  <c r="X625" i="6"/>
  <c r="Y625" i="6"/>
  <c r="C624" i="6"/>
  <c r="T624" i="6"/>
  <c r="U624" i="6"/>
  <c r="V624" i="6"/>
  <c r="W624" i="6"/>
  <c r="X624" i="6"/>
  <c r="Y624" i="6"/>
  <c r="C623" i="6"/>
  <c r="T623" i="6"/>
  <c r="U623" i="6"/>
  <c r="V623" i="6"/>
  <c r="W623" i="6"/>
  <c r="X623" i="6"/>
  <c r="Y623" i="6"/>
  <c r="C622" i="6"/>
  <c r="T622" i="6"/>
  <c r="U622" i="6"/>
  <c r="V622" i="6"/>
  <c r="W622" i="6"/>
  <c r="X622" i="6"/>
  <c r="Y622" i="6"/>
  <c r="C656" i="6"/>
  <c r="T656" i="6"/>
  <c r="U656" i="6"/>
  <c r="V656" i="6"/>
  <c r="W656" i="6"/>
  <c r="X656" i="6"/>
  <c r="Y656" i="6"/>
  <c r="C655" i="6"/>
  <c r="X655" i="6"/>
  <c r="T655" i="6"/>
  <c r="U655" i="6"/>
  <c r="V655" i="6"/>
  <c r="W655" i="6"/>
  <c r="Y655" i="6"/>
  <c r="C654" i="6"/>
  <c r="X654" i="6"/>
  <c r="T654" i="6"/>
  <c r="U654" i="6"/>
  <c r="V654" i="6"/>
  <c r="W654" i="6"/>
  <c r="Y654" i="6"/>
  <c r="C653" i="6"/>
  <c r="X653" i="6"/>
  <c r="T653" i="6"/>
  <c r="U653" i="6"/>
  <c r="V653" i="6"/>
  <c r="W653" i="6"/>
  <c r="Y653" i="6"/>
  <c r="C652" i="6"/>
  <c r="X652" i="6"/>
  <c r="T652" i="6"/>
  <c r="U652" i="6"/>
  <c r="V652" i="6"/>
  <c r="W652" i="6"/>
  <c r="Y652" i="6"/>
  <c r="C651" i="6"/>
  <c r="X651" i="6"/>
  <c r="T651" i="6"/>
  <c r="U651" i="6"/>
  <c r="V651" i="6"/>
  <c r="W651" i="6"/>
  <c r="Y651" i="6"/>
  <c r="C650" i="6"/>
  <c r="X650" i="6"/>
  <c r="T650" i="6"/>
  <c r="U650" i="6"/>
  <c r="V650" i="6"/>
  <c r="W650" i="6"/>
  <c r="Y650" i="6"/>
  <c r="C649" i="6"/>
  <c r="X649" i="6"/>
  <c r="T649" i="6"/>
  <c r="U649" i="6"/>
  <c r="V649" i="6"/>
  <c r="W649" i="6"/>
  <c r="Y649" i="6"/>
  <c r="C648" i="6"/>
  <c r="X648" i="6"/>
  <c r="T648" i="6"/>
  <c r="U648" i="6"/>
  <c r="V648" i="6"/>
  <c r="W648" i="6"/>
  <c r="Y648" i="6"/>
  <c r="C647" i="6"/>
  <c r="X647" i="6"/>
  <c r="T647" i="6"/>
  <c r="U647" i="6"/>
  <c r="V647" i="6"/>
  <c r="W647" i="6"/>
  <c r="Y647" i="6"/>
  <c r="C646" i="6"/>
  <c r="T646" i="6"/>
  <c r="U646" i="6"/>
  <c r="V646" i="6"/>
  <c r="W646" i="6"/>
  <c r="X646" i="6"/>
  <c r="Y646" i="6"/>
  <c r="G288" i="6"/>
  <c r="E288" i="6"/>
  <c r="G287" i="6"/>
  <c r="E287" i="6"/>
  <c r="G286" i="6"/>
  <c r="E286" i="6"/>
  <c r="G285" i="6"/>
  <c r="E285" i="6"/>
  <c r="G284" i="6"/>
  <c r="E284" i="6"/>
  <c r="G283" i="6"/>
  <c r="E283" i="6"/>
  <c r="G282" i="6"/>
  <c r="E282" i="6"/>
  <c r="G281" i="6"/>
  <c r="E281" i="6"/>
  <c r="C1214" i="6"/>
  <c r="T1214" i="6"/>
  <c r="U1214" i="6"/>
  <c r="V1214" i="6"/>
  <c r="W1214" i="6"/>
  <c r="X1214" i="6"/>
  <c r="Y1214" i="6"/>
  <c r="C1213" i="6"/>
  <c r="T1213" i="6"/>
  <c r="U1213" i="6"/>
  <c r="V1213" i="6"/>
  <c r="W1213" i="6"/>
  <c r="X1213" i="6"/>
  <c r="Y1213" i="6"/>
  <c r="C1212" i="6"/>
  <c r="T1212" i="6"/>
  <c r="U1212" i="6"/>
  <c r="V1212" i="6"/>
  <c r="W1212" i="6"/>
  <c r="X1212" i="6"/>
  <c r="Y1212" i="6"/>
  <c r="C1211" i="6"/>
  <c r="T1211" i="6"/>
  <c r="U1211" i="6"/>
  <c r="V1211" i="6"/>
  <c r="W1211" i="6"/>
  <c r="X1211" i="6"/>
  <c r="Y1211" i="6"/>
  <c r="C1210" i="6"/>
  <c r="T1210" i="6"/>
  <c r="U1210" i="6"/>
  <c r="V1210" i="6"/>
  <c r="W1210" i="6"/>
  <c r="X1210" i="6"/>
  <c r="Y1210" i="6"/>
  <c r="C1209" i="6"/>
  <c r="T1209" i="6"/>
  <c r="U1209" i="6"/>
  <c r="V1209" i="6"/>
  <c r="W1209" i="6"/>
  <c r="X1209" i="6"/>
  <c r="Y1209" i="6"/>
  <c r="C1208" i="6"/>
  <c r="X1208" i="6"/>
  <c r="T1208" i="6"/>
  <c r="U1208" i="6"/>
  <c r="V1208" i="6"/>
  <c r="W1208" i="6"/>
  <c r="Y1208" i="6"/>
  <c r="C1207" i="6"/>
  <c r="X1207" i="6"/>
  <c r="T1207" i="6"/>
  <c r="U1207" i="6"/>
  <c r="V1207" i="6"/>
  <c r="W1207" i="6"/>
  <c r="Y1207" i="6"/>
  <c r="C1206" i="6"/>
  <c r="X1206" i="6"/>
  <c r="T1206" i="6"/>
  <c r="U1206" i="6"/>
  <c r="V1206" i="6"/>
  <c r="W1206" i="6"/>
  <c r="Y1206" i="6"/>
  <c r="C1205" i="6"/>
  <c r="X1205" i="6"/>
  <c r="T1205" i="6"/>
  <c r="U1205" i="6"/>
  <c r="V1205" i="6"/>
  <c r="W1205" i="6"/>
  <c r="Y1205" i="6"/>
  <c r="C1204" i="6"/>
  <c r="X1204" i="6"/>
  <c r="T1204" i="6"/>
  <c r="U1204" i="6"/>
  <c r="V1204" i="6"/>
  <c r="W1204" i="6"/>
  <c r="Y1204" i="6"/>
  <c r="C1202" i="6"/>
  <c r="T1202" i="6"/>
  <c r="U1202" i="6"/>
  <c r="V1202" i="6"/>
  <c r="W1202" i="6"/>
  <c r="X1202" i="6"/>
  <c r="Y1202" i="6"/>
  <c r="C1201" i="6"/>
  <c r="T1201" i="6"/>
  <c r="U1201" i="6"/>
  <c r="V1201" i="6"/>
  <c r="W1201" i="6"/>
  <c r="X1201" i="6"/>
  <c r="Y1201" i="6"/>
  <c r="C1200" i="6"/>
  <c r="T1200" i="6"/>
  <c r="U1200" i="6"/>
  <c r="V1200" i="6"/>
  <c r="W1200" i="6"/>
  <c r="X1200" i="6"/>
  <c r="Y1200" i="6"/>
  <c r="C1199" i="6"/>
  <c r="T1199" i="6"/>
  <c r="U1199" i="6"/>
  <c r="V1199" i="6"/>
  <c r="W1199" i="6"/>
  <c r="X1199" i="6"/>
  <c r="Y1199" i="6"/>
  <c r="C1198" i="6"/>
  <c r="T1198" i="6"/>
  <c r="U1198" i="6"/>
  <c r="V1198" i="6"/>
  <c r="W1198" i="6"/>
  <c r="X1198" i="6"/>
  <c r="Y1198" i="6"/>
  <c r="C1197" i="6"/>
  <c r="T1197" i="6"/>
  <c r="U1197" i="6"/>
  <c r="V1197" i="6"/>
  <c r="W1197" i="6"/>
  <c r="X1197" i="6"/>
  <c r="Y1197" i="6"/>
  <c r="C1203" i="6"/>
  <c r="X1203" i="6"/>
  <c r="T1203" i="6"/>
  <c r="U1203" i="6"/>
  <c r="V1203" i="6"/>
  <c r="W1203" i="6"/>
  <c r="Y1203" i="6"/>
  <c r="BA1214" i="6"/>
  <c r="BA1213" i="6"/>
  <c r="BA1212" i="6"/>
  <c r="BA1211" i="6"/>
  <c r="BA1210" i="6"/>
  <c r="BA1209" i="6"/>
  <c r="BA1208" i="6"/>
  <c r="BA1207" i="6"/>
  <c r="BA1206" i="6"/>
  <c r="BA1205" i="6"/>
  <c r="BA1204" i="6"/>
  <c r="BA1203" i="6"/>
  <c r="BA1202" i="6"/>
  <c r="BA1201" i="6"/>
  <c r="BA1200" i="6"/>
  <c r="BA1199" i="6"/>
  <c r="BA1198" i="6"/>
  <c r="BA1197" i="6"/>
  <c r="BH1214" i="6"/>
  <c r="BH1213" i="6"/>
  <c r="BH1212" i="6"/>
  <c r="BH1211" i="6"/>
  <c r="BH1210" i="6"/>
  <c r="BH1209" i="6"/>
  <c r="BH1208" i="6"/>
  <c r="BH1207" i="6"/>
  <c r="BH1206" i="6"/>
  <c r="BH1205" i="6"/>
  <c r="BH1204" i="6"/>
  <c r="BH1203" i="6"/>
  <c r="BH1202" i="6"/>
  <c r="BH1201" i="6"/>
  <c r="BH1200" i="6"/>
  <c r="BH1199" i="6"/>
  <c r="BH1198" i="6"/>
  <c r="BH1197" i="6"/>
  <c r="AR1395" i="4"/>
  <c r="AR1396" i="4"/>
  <c r="AR1397" i="4"/>
  <c r="AR1398" i="4"/>
  <c r="AR1399" i="4"/>
  <c r="AR1400" i="4"/>
  <c r="AR1401" i="4"/>
  <c r="AR1402" i="4"/>
  <c r="AR1403" i="4"/>
  <c r="AR1404" i="4"/>
  <c r="AR1405" i="4"/>
  <c r="AR1406" i="4"/>
  <c r="AR1407" i="4"/>
  <c r="AR1408" i="4"/>
  <c r="AR1409" i="4"/>
  <c r="AR1410" i="4"/>
  <c r="AR1411" i="4"/>
  <c r="AR1412" i="4"/>
  <c r="AR1413" i="4"/>
  <c r="AR1414" i="4"/>
  <c r="AR1415" i="4"/>
  <c r="AR1416" i="4"/>
  <c r="AR1417" i="4"/>
  <c r="AR1418" i="4"/>
  <c r="AR1419" i="4"/>
  <c r="AR1420" i="4"/>
  <c r="AR1421" i="4"/>
  <c r="AR1422" i="4"/>
  <c r="AR1423" i="4"/>
  <c r="AR1424" i="4"/>
  <c r="AR1425" i="4"/>
  <c r="AR1426" i="4"/>
  <c r="AR1427" i="4"/>
  <c r="AR1428" i="4"/>
  <c r="AR1429" i="4"/>
  <c r="AR1430" i="4"/>
  <c r="AR1431" i="4"/>
  <c r="AR1432" i="4"/>
  <c r="AR1433" i="4"/>
  <c r="AR1434" i="4"/>
  <c r="AR1435" i="4"/>
  <c r="AR1436" i="4"/>
  <c r="AR1437" i="4"/>
  <c r="AR1438" i="4"/>
  <c r="AR1439" i="4"/>
  <c r="AR1440" i="4"/>
  <c r="AR1441" i="4"/>
  <c r="AR1442" i="4"/>
  <c r="AR1443" i="4"/>
  <c r="AR1444" i="4"/>
  <c r="AR1445" i="4"/>
  <c r="AR1446" i="4"/>
  <c r="AR1447" i="4"/>
  <c r="AR1448" i="4"/>
  <c r="AR1449" i="4"/>
  <c r="AR1450" i="4"/>
  <c r="AR1451" i="4"/>
  <c r="AR1452" i="4"/>
  <c r="AR1453" i="4"/>
  <c r="AR1454" i="4"/>
  <c r="AR1455" i="4"/>
  <c r="AR1456" i="4"/>
  <c r="AR1457" i="4"/>
  <c r="AR1458" i="4"/>
  <c r="AR1459" i="4"/>
  <c r="AR1460" i="4"/>
  <c r="AR1461" i="4"/>
  <c r="AR1462" i="4"/>
  <c r="AR1463" i="4"/>
  <c r="AR1464" i="4"/>
  <c r="AR1465" i="4"/>
  <c r="AR1466" i="4"/>
  <c r="AR1467" i="4"/>
  <c r="AR1468" i="4"/>
  <c r="AR1469" i="4"/>
  <c r="AR1470" i="4"/>
  <c r="AR1471" i="4"/>
  <c r="AR1472" i="4"/>
  <c r="AR1473" i="4"/>
  <c r="AR1474" i="4"/>
  <c r="AR1475" i="4"/>
  <c r="AR1476" i="4"/>
  <c r="AR1477" i="4"/>
  <c r="AR1478" i="4"/>
  <c r="AR1479" i="4"/>
  <c r="AR1480" i="4"/>
  <c r="AR1481" i="4"/>
  <c r="AR1482" i="4"/>
  <c r="AR1483" i="4"/>
  <c r="AR1484" i="4"/>
  <c r="AR1485" i="4"/>
  <c r="AR1486" i="4"/>
  <c r="AR1487" i="4"/>
  <c r="AR1488" i="4"/>
  <c r="AR1489" i="4"/>
  <c r="AR1490" i="4"/>
  <c r="AR1491" i="4"/>
  <c r="AR1492" i="4"/>
  <c r="AR1493" i="4"/>
  <c r="AR1494" i="4"/>
  <c r="C3196" i="4"/>
  <c r="P3196" i="4"/>
  <c r="L3196" i="4"/>
  <c r="M3196" i="4"/>
  <c r="N3196" i="4"/>
  <c r="O3196" i="4"/>
  <c r="Q3196" i="4"/>
  <c r="C1834" i="6"/>
  <c r="T1834" i="6"/>
  <c r="U1834" i="6"/>
  <c r="V1834" i="6"/>
  <c r="W1834" i="6"/>
  <c r="X1834" i="6"/>
  <c r="Y1834" i="6"/>
  <c r="C1833" i="6"/>
  <c r="T1833" i="6"/>
  <c r="U1833" i="6"/>
  <c r="V1833" i="6"/>
  <c r="W1833" i="6"/>
  <c r="X1833" i="6"/>
  <c r="Y1833" i="6"/>
  <c r="C1832" i="6"/>
  <c r="T1832" i="6"/>
  <c r="U1832" i="6"/>
  <c r="V1832" i="6"/>
  <c r="W1832" i="6"/>
  <c r="X1832" i="6"/>
  <c r="Y1832" i="6"/>
  <c r="C1831" i="6"/>
  <c r="T1831" i="6"/>
  <c r="U1831" i="6"/>
  <c r="V1831" i="6"/>
  <c r="W1831" i="6"/>
  <c r="X1831" i="6"/>
  <c r="Y1831" i="6"/>
  <c r="C1830" i="6"/>
  <c r="T1830" i="6"/>
  <c r="U1830" i="6"/>
  <c r="V1830" i="6"/>
  <c r="W1830" i="6"/>
  <c r="X1830" i="6"/>
  <c r="Y1830" i="6"/>
  <c r="C1829" i="6"/>
  <c r="T1829" i="6"/>
  <c r="U1829" i="6"/>
  <c r="V1829" i="6"/>
  <c r="W1829" i="6"/>
  <c r="X1829" i="6"/>
  <c r="Y1829" i="6"/>
  <c r="C1828" i="6"/>
  <c r="T1828" i="6"/>
  <c r="U1828" i="6"/>
  <c r="V1828" i="6"/>
  <c r="W1828" i="6"/>
  <c r="X1828" i="6"/>
  <c r="Y1828" i="6"/>
  <c r="C1827" i="6"/>
  <c r="T1827" i="6"/>
  <c r="U1827" i="6"/>
  <c r="V1827" i="6"/>
  <c r="W1827" i="6"/>
  <c r="X1827" i="6"/>
  <c r="Y1827" i="6"/>
  <c r="C1826" i="6"/>
  <c r="T1826" i="6"/>
  <c r="U1826" i="6"/>
  <c r="V1826" i="6"/>
  <c r="W1826" i="6"/>
  <c r="X1826" i="6"/>
  <c r="Y1826" i="6"/>
  <c r="C1825" i="6"/>
  <c r="T1825" i="6"/>
  <c r="U1825" i="6"/>
  <c r="V1825" i="6"/>
  <c r="W1825" i="6"/>
  <c r="X1825" i="6"/>
  <c r="Y1825" i="6"/>
  <c r="C1824" i="6"/>
  <c r="T1824" i="6"/>
  <c r="U1824" i="6"/>
  <c r="V1824" i="6"/>
  <c r="W1824" i="6"/>
  <c r="X1824" i="6"/>
  <c r="Y1824" i="6"/>
  <c r="C1823" i="6"/>
  <c r="T1823" i="6"/>
  <c r="U1823" i="6"/>
  <c r="V1823" i="6"/>
  <c r="W1823" i="6"/>
  <c r="X1823" i="6"/>
  <c r="Y1823" i="6"/>
  <c r="C1822" i="6"/>
  <c r="T1822" i="6"/>
  <c r="U1822" i="6"/>
  <c r="V1822" i="6"/>
  <c r="W1822" i="6"/>
  <c r="X1822" i="6"/>
  <c r="Y1822" i="6"/>
  <c r="C1821" i="6"/>
  <c r="T1821" i="6"/>
  <c r="U1821" i="6"/>
  <c r="V1821" i="6"/>
  <c r="W1821" i="6"/>
  <c r="X1821" i="6"/>
  <c r="Y1821" i="6"/>
  <c r="C1820" i="6"/>
  <c r="T1820" i="6"/>
  <c r="U1820" i="6"/>
  <c r="V1820" i="6"/>
  <c r="W1820" i="6"/>
  <c r="X1820" i="6"/>
  <c r="Y1820" i="6"/>
  <c r="C1819" i="6"/>
  <c r="T1819" i="6"/>
  <c r="U1819" i="6"/>
  <c r="V1819" i="6"/>
  <c r="W1819" i="6"/>
  <c r="X1819" i="6"/>
  <c r="Y1819" i="6"/>
  <c r="C1818" i="6"/>
  <c r="T1818" i="6"/>
  <c r="U1818" i="6"/>
  <c r="V1818" i="6"/>
  <c r="W1818" i="6"/>
  <c r="X1818" i="6"/>
  <c r="Y1818" i="6"/>
  <c r="C1817" i="6"/>
  <c r="T1817" i="6"/>
  <c r="U1817" i="6"/>
  <c r="V1817" i="6"/>
  <c r="W1817" i="6"/>
  <c r="X1817" i="6"/>
  <c r="Y1817" i="6"/>
  <c r="C1816" i="6"/>
  <c r="T1816" i="6"/>
  <c r="U1816" i="6"/>
  <c r="V1816" i="6"/>
  <c r="W1816" i="6"/>
  <c r="X1816" i="6"/>
  <c r="Y1816" i="6"/>
  <c r="C1815" i="6"/>
  <c r="T1815" i="6"/>
  <c r="U1815" i="6"/>
  <c r="V1815" i="6"/>
  <c r="W1815" i="6"/>
  <c r="X1815" i="6"/>
  <c r="Y1815" i="6"/>
  <c r="Z272" i="6"/>
  <c r="AB272" i="6"/>
  <c r="AC272" i="6"/>
  <c r="AD272" i="6"/>
  <c r="AE272" i="6"/>
  <c r="AJ272" i="6"/>
  <c r="AK272" i="6"/>
  <c r="AM272" i="6"/>
  <c r="C272" i="6"/>
  <c r="T272" i="6"/>
  <c r="U272" i="6"/>
  <c r="V272" i="6"/>
  <c r="W272" i="6"/>
  <c r="X272" i="6"/>
  <c r="Y272" i="6"/>
  <c r="C270" i="6"/>
  <c r="T270" i="6"/>
  <c r="U270" i="6"/>
  <c r="V270" i="6"/>
  <c r="W270" i="6"/>
  <c r="X270" i="6"/>
  <c r="Y270" i="6"/>
  <c r="C269" i="6"/>
  <c r="T269" i="6"/>
  <c r="U269" i="6"/>
  <c r="V269" i="6"/>
  <c r="W269" i="6"/>
  <c r="X269" i="6"/>
  <c r="Y269" i="6"/>
  <c r="C268" i="6"/>
  <c r="T268" i="6"/>
  <c r="U268" i="6"/>
  <c r="V268" i="6"/>
  <c r="W268" i="6"/>
  <c r="X268" i="6"/>
  <c r="Y268" i="6"/>
  <c r="C267" i="6"/>
  <c r="T267" i="6"/>
  <c r="U267" i="6"/>
  <c r="V267" i="6"/>
  <c r="W267" i="6"/>
  <c r="X267" i="6"/>
  <c r="Y267" i="6"/>
  <c r="C266" i="6"/>
  <c r="T266" i="6"/>
  <c r="U266" i="6"/>
  <c r="V266" i="6"/>
  <c r="W266" i="6"/>
  <c r="X266" i="6"/>
  <c r="Y266" i="6"/>
  <c r="C265" i="6"/>
  <c r="T265" i="6"/>
  <c r="U265" i="6"/>
  <c r="V265" i="6"/>
  <c r="W265" i="6"/>
  <c r="X265" i="6"/>
  <c r="Y265" i="6"/>
  <c r="C264" i="6"/>
  <c r="T264" i="6"/>
  <c r="U264" i="6"/>
  <c r="V264" i="6"/>
  <c r="W264" i="6"/>
  <c r="X264" i="6"/>
  <c r="Y264" i="6"/>
  <c r="C247" i="6"/>
  <c r="T247" i="6"/>
  <c r="U247" i="6"/>
  <c r="V247" i="6"/>
  <c r="W247" i="6"/>
  <c r="X247" i="6"/>
  <c r="Y247" i="6"/>
  <c r="AM262" i="6"/>
  <c r="C262" i="6"/>
  <c r="T262" i="6"/>
  <c r="U262" i="6"/>
  <c r="V262" i="6"/>
  <c r="W262" i="6"/>
  <c r="X262" i="6"/>
  <c r="Y262" i="6"/>
  <c r="C261" i="6"/>
  <c r="T261" i="6"/>
  <c r="U261" i="6"/>
  <c r="V261" i="6"/>
  <c r="W261" i="6"/>
  <c r="X261" i="6"/>
  <c r="Y261" i="6"/>
  <c r="C259" i="6"/>
  <c r="T259" i="6"/>
  <c r="U259" i="6"/>
  <c r="V259" i="6"/>
  <c r="W259" i="6"/>
  <c r="X259" i="6"/>
  <c r="Y259" i="6"/>
  <c r="C258" i="6"/>
  <c r="T258" i="6"/>
  <c r="U258" i="6"/>
  <c r="V258" i="6"/>
  <c r="W258" i="6"/>
  <c r="X258" i="6"/>
  <c r="Y258" i="6"/>
  <c r="C257" i="6"/>
  <c r="T257" i="6"/>
  <c r="U257" i="6"/>
  <c r="V257" i="6"/>
  <c r="W257" i="6"/>
  <c r="X257" i="6"/>
  <c r="Y257" i="6"/>
  <c r="C256" i="6"/>
  <c r="T256" i="6"/>
  <c r="U256" i="6"/>
  <c r="V256" i="6"/>
  <c r="W256" i="6"/>
  <c r="X256" i="6"/>
  <c r="Y256" i="6"/>
  <c r="C255" i="6"/>
  <c r="T255" i="6"/>
  <c r="U255" i="6"/>
  <c r="V255" i="6"/>
  <c r="W255" i="6"/>
  <c r="X255" i="6"/>
  <c r="Y255" i="6"/>
  <c r="C254" i="6"/>
  <c r="T254" i="6"/>
  <c r="U254" i="6"/>
  <c r="V254" i="6"/>
  <c r="W254" i="6"/>
  <c r="X254" i="6"/>
  <c r="Y254" i="6"/>
  <c r="C253" i="6"/>
  <c r="T253" i="6"/>
  <c r="U253" i="6"/>
  <c r="V253" i="6"/>
  <c r="W253" i="6"/>
  <c r="X253" i="6"/>
  <c r="Y253" i="6"/>
  <c r="C252" i="6"/>
  <c r="T252" i="6"/>
  <c r="U252" i="6"/>
  <c r="V252" i="6"/>
  <c r="W252" i="6"/>
  <c r="X252" i="6"/>
  <c r="Y252" i="6"/>
  <c r="C251" i="6"/>
  <c r="T251" i="6"/>
  <c r="U251" i="6"/>
  <c r="V251" i="6"/>
  <c r="W251" i="6"/>
  <c r="X251" i="6"/>
  <c r="Y251" i="6"/>
  <c r="C250" i="6"/>
  <c r="T250" i="6"/>
  <c r="U250" i="6"/>
  <c r="V250" i="6"/>
  <c r="W250" i="6"/>
  <c r="X250" i="6"/>
  <c r="Y250" i="6"/>
  <c r="C249" i="6"/>
  <c r="T249" i="6"/>
  <c r="U249" i="6"/>
  <c r="V249" i="6"/>
  <c r="W249" i="6"/>
  <c r="X249" i="6"/>
  <c r="Y249" i="6"/>
  <c r="C248" i="6"/>
  <c r="T248" i="6"/>
  <c r="U248" i="6"/>
  <c r="V248" i="6"/>
  <c r="W248" i="6"/>
  <c r="X248" i="6"/>
  <c r="Y248" i="6"/>
  <c r="C234" i="6"/>
  <c r="T234" i="6"/>
  <c r="U234" i="6"/>
  <c r="V234" i="6"/>
  <c r="W234" i="6"/>
  <c r="X234" i="6"/>
  <c r="Y234" i="6"/>
  <c r="C233" i="6"/>
  <c r="T233" i="6"/>
  <c r="U233" i="6"/>
  <c r="V233" i="6"/>
  <c r="W233" i="6"/>
  <c r="X233" i="6"/>
  <c r="Y233" i="6"/>
  <c r="C232" i="6"/>
  <c r="T232" i="6"/>
  <c r="U232" i="6"/>
  <c r="V232" i="6"/>
  <c r="W232" i="6"/>
  <c r="X232" i="6"/>
  <c r="Y232" i="6"/>
  <c r="C231" i="6"/>
  <c r="T231" i="6"/>
  <c r="U231" i="6"/>
  <c r="V231" i="6"/>
  <c r="W231" i="6"/>
  <c r="X231" i="6"/>
  <c r="Y231" i="6"/>
  <c r="C230" i="6"/>
  <c r="T230" i="6"/>
  <c r="U230" i="6"/>
  <c r="V230" i="6"/>
  <c r="W230" i="6"/>
  <c r="X230" i="6"/>
  <c r="Y230" i="6"/>
  <c r="C229" i="6"/>
  <c r="T229" i="6"/>
  <c r="U229" i="6"/>
  <c r="V229" i="6"/>
  <c r="W229" i="6"/>
  <c r="X229" i="6"/>
  <c r="Y229" i="6"/>
  <c r="C228" i="6"/>
  <c r="T228" i="6"/>
  <c r="U228" i="6"/>
  <c r="V228" i="6"/>
  <c r="W228" i="6"/>
  <c r="X228" i="6"/>
  <c r="Y228" i="6"/>
  <c r="C227" i="6"/>
  <c r="T227" i="6"/>
  <c r="U227" i="6"/>
  <c r="V227" i="6"/>
  <c r="W227" i="6"/>
  <c r="X227" i="6"/>
  <c r="Y227" i="6"/>
  <c r="C226" i="6"/>
  <c r="T226" i="6"/>
  <c r="U226" i="6"/>
  <c r="V226" i="6"/>
  <c r="W226" i="6"/>
  <c r="X226" i="6"/>
  <c r="Y226" i="6"/>
  <c r="Z196" i="6"/>
  <c r="AA196" i="6"/>
  <c r="AB196" i="6"/>
  <c r="AC196" i="6"/>
  <c r="AD196" i="6"/>
  <c r="AE196" i="6"/>
  <c r="AF196" i="6"/>
  <c r="AG196" i="6"/>
  <c r="AH196" i="6"/>
  <c r="AJ196" i="6"/>
  <c r="AK192" i="6"/>
  <c r="AK193" i="6"/>
  <c r="AK194" i="6"/>
  <c r="AK195" i="6"/>
  <c r="AK196" i="6"/>
  <c r="AM196" i="6"/>
  <c r="AN196" i="6"/>
  <c r="AO196" i="6"/>
  <c r="AQ196" i="6"/>
  <c r="C196" i="6"/>
  <c r="T196" i="6"/>
  <c r="U196" i="6"/>
  <c r="V196" i="6"/>
  <c r="W196" i="6"/>
  <c r="X196" i="6"/>
  <c r="Y196" i="6"/>
  <c r="C195" i="6"/>
  <c r="T195" i="6"/>
  <c r="U195" i="6"/>
  <c r="V195" i="6"/>
  <c r="W195" i="6"/>
  <c r="X195" i="6"/>
  <c r="Y195" i="6"/>
  <c r="C194" i="6"/>
  <c r="T194" i="6"/>
  <c r="U194" i="6"/>
  <c r="V194" i="6"/>
  <c r="W194" i="6"/>
  <c r="X194" i="6"/>
  <c r="Y194" i="6"/>
  <c r="C193" i="6"/>
  <c r="T193" i="6"/>
  <c r="U193" i="6"/>
  <c r="V193" i="6"/>
  <c r="W193" i="6"/>
  <c r="X193" i="6"/>
  <c r="Y193" i="6"/>
  <c r="C192" i="6"/>
  <c r="T192" i="6"/>
  <c r="U192" i="6"/>
  <c r="V192" i="6"/>
  <c r="W192" i="6"/>
  <c r="X192" i="6"/>
  <c r="Y192" i="6"/>
  <c r="AG202" i="6"/>
  <c r="AO202" i="6"/>
  <c r="C202" i="6"/>
  <c r="T202" i="6"/>
  <c r="U202" i="6"/>
  <c r="V202" i="6"/>
  <c r="W202" i="6"/>
  <c r="X202" i="6"/>
  <c r="Y202" i="6"/>
  <c r="C201" i="6"/>
  <c r="T201" i="6"/>
  <c r="U201" i="6"/>
  <c r="V201" i="6"/>
  <c r="W201" i="6"/>
  <c r="X201" i="6"/>
  <c r="Y201" i="6"/>
  <c r="C200" i="6"/>
  <c r="T200" i="6"/>
  <c r="U200" i="6"/>
  <c r="V200" i="6"/>
  <c r="W200" i="6"/>
  <c r="X200" i="6"/>
  <c r="Y200" i="6"/>
  <c r="C199" i="6"/>
  <c r="T199" i="6"/>
  <c r="U199" i="6"/>
  <c r="V199" i="6"/>
  <c r="W199" i="6"/>
  <c r="X199" i="6"/>
  <c r="Y199" i="6"/>
  <c r="C198" i="6"/>
  <c r="T198" i="6"/>
  <c r="U198" i="6"/>
  <c r="V198" i="6"/>
  <c r="W198" i="6"/>
  <c r="X198" i="6"/>
  <c r="Y198" i="6"/>
  <c r="AA211" i="6"/>
  <c r="AB211" i="6"/>
  <c r="AC211" i="6"/>
  <c r="AD211" i="6"/>
  <c r="AI211" i="6"/>
  <c r="C211" i="6"/>
  <c r="T211" i="6"/>
  <c r="U211" i="6"/>
  <c r="V211" i="6"/>
  <c r="W211" i="6"/>
  <c r="X211" i="6"/>
  <c r="Y211" i="6"/>
  <c r="C210" i="6"/>
  <c r="Y210" i="6"/>
  <c r="C209" i="6"/>
  <c r="T209" i="6"/>
  <c r="U209" i="6"/>
  <c r="V209" i="6"/>
  <c r="W209" i="6"/>
  <c r="X209" i="6"/>
  <c r="Y209" i="6"/>
  <c r="C208" i="6"/>
  <c r="T208" i="6"/>
  <c r="U208" i="6"/>
  <c r="V208" i="6"/>
  <c r="W208" i="6"/>
  <c r="X208" i="6"/>
  <c r="Y208" i="6"/>
  <c r="C207" i="6"/>
  <c r="T207" i="6"/>
  <c r="U207" i="6"/>
  <c r="V207" i="6"/>
  <c r="W207" i="6"/>
  <c r="X207" i="6"/>
  <c r="Y207" i="6"/>
  <c r="C206" i="6"/>
  <c r="Y206" i="6"/>
  <c r="C205" i="6"/>
  <c r="T205" i="6"/>
  <c r="U205" i="6"/>
  <c r="V205" i="6"/>
  <c r="W205" i="6"/>
  <c r="X205" i="6"/>
  <c r="Y205" i="6"/>
  <c r="C204" i="6"/>
  <c r="T204" i="6"/>
  <c r="U204" i="6"/>
  <c r="V204" i="6"/>
  <c r="W204" i="6"/>
  <c r="X204" i="6"/>
  <c r="Y204" i="6"/>
  <c r="AA224" i="6"/>
  <c r="AB224" i="6"/>
  <c r="AC224" i="6"/>
  <c r="AD224" i="6"/>
  <c r="C224" i="6"/>
  <c r="T224" i="6"/>
  <c r="U224" i="6"/>
  <c r="V224" i="6"/>
  <c r="W224" i="6"/>
  <c r="X224" i="6"/>
  <c r="Y224" i="6"/>
  <c r="C223" i="6"/>
  <c r="T223" i="6"/>
  <c r="U223" i="6"/>
  <c r="V223" i="6"/>
  <c r="W223" i="6"/>
  <c r="X223" i="6"/>
  <c r="Y223" i="6"/>
  <c r="C222" i="6"/>
  <c r="T222" i="6"/>
  <c r="U222" i="6"/>
  <c r="V222" i="6"/>
  <c r="W222" i="6"/>
  <c r="X222" i="6"/>
  <c r="Y222" i="6"/>
  <c r="C220" i="6"/>
  <c r="T220" i="6"/>
  <c r="U220" i="6"/>
  <c r="V220" i="6"/>
  <c r="W220" i="6"/>
  <c r="X220" i="6"/>
  <c r="Y220" i="6"/>
  <c r="C219" i="6"/>
  <c r="T219" i="6"/>
  <c r="U219" i="6"/>
  <c r="V219" i="6"/>
  <c r="W219" i="6"/>
  <c r="X219" i="6"/>
  <c r="Y219" i="6"/>
  <c r="C218" i="6"/>
  <c r="T218" i="6"/>
  <c r="U218" i="6"/>
  <c r="V218" i="6"/>
  <c r="W218" i="6"/>
  <c r="X218" i="6"/>
  <c r="Y218" i="6"/>
  <c r="C217" i="6"/>
  <c r="T217" i="6"/>
  <c r="U217" i="6"/>
  <c r="V217" i="6"/>
  <c r="W217" i="6"/>
  <c r="X217" i="6"/>
  <c r="Y217" i="6"/>
  <c r="C216" i="6"/>
  <c r="T216" i="6"/>
  <c r="U216" i="6"/>
  <c r="V216" i="6"/>
  <c r="W216" i="6"/>
  <c r="X216" i="6"/>
  <c r="Y216" i="6"/>
  <c r="C215" i="6"/>
  <c r="T215" i="6"/>
  <c r="U215" i="6"/>
  <c r="V215" i="6"/>
  <c r="W215" i="6"/>
  <c r="X215" i="6"/>
  <c r="Y215" i="6"/>
  <c r="C214" i="6"/>
  <c r="T214" i="6"/>
  <c r="U214" i="6"/>
  <c r="V214" i="6"/>
  <c r="W214" i="6"/>
  <c r="X214" i="6"/>
  <c r="Y214" i="6"/>
  <c r="C213" i="6"/>
  <c r="T213" i="6"/>
  <c r="U213" i="6"/>
  <c r="V213" i="6"/>
  <c r="W213" i="6"/>
  <c r="X213" i="6"/>
  <c r="Y213" i="6"/>
  <c r="Z1046" i="5"/>
  <c r="C1162" i="6"/>
  <c r="T1162" i="6"/>
  <c r="U1162" i="6"/>
  <c r="V1162" i="6"/>
  <c r="W1162" i="6"/>
  <c r="X1162" i="6"/>
  <c r="Y1162" i="6"/>
  <c r="C1160" i="6"/>
  <c r="T1160" i="6"/>
  <c r="U1160" i="6"/>
  <c r="V1160" i="6"/>
  <c r="W1160" i="6"/>
  <c r="X1160" i="6"/>
  <c r="Y1160" i="6"/>
  <c r="C1159" i="6"/>
  <c r="T1159" i="6"/>
  <c r="U1159" i="6"/>
  <c r="V1159" i="6"/>
  <c r="W1159" i="6"/>
  <c r="X1159" i="6"/>
  <c r="Y1159" i="6"/>
  <c r="C1158" i="6"/>
  <c r="T1158" i="6"/>
  <c r="U1158" i="6"/>
  <c r="V1158" i="6"/>
  <c r="W1158" i="6"/>
  <c r="X1158" i="6"/>
  <c r="Y1158" i="6"/>
  <c r="C1157" i="6"/>
  <c r="T1157" i="6"/>
  <c r="U1157" i="6"/>
  <c r="V1157" i="6"/>
  <c r="W1157" i="6"/>
  <c r="X1157" i="6"/>
  <c r="Y1157" i="6"/>
  <c r="C1156" i="6"/>
  <c r="T1156" i="6"/>
  <c r="U1156" i="6"/>
  <c r="V1156" i="6"/>
  <c r="W1156" i="6"/>
  <c r="X1156" i="6"/>
  <c r="Y1156" i="6"/>
  <c r="C1155" i="6"/>
  <c r="T1155" i="6"/>
  <c r="U1155" i="6"/>
  <c r="V1155" i="6"/>
  <c r="W1155" i="6"/>
  <c r="X1155" i="6"/>
  <c r="Y1155" i="6"/>
  <c r="C1154" i="6"/>
  <c r="T1154" i="6"/>
  <c r="U1154" i="6"/>
  <c r="V1154" i="6"/>
  <c r="W1154" i="6"/>
  <c r="X1154" i="6"/>
  <c r="Y1154" i="6"/>
  <c r="C1153" i="6"/>
  <c r="T1153" i="6"/>
  <c r="U1153" i="6"/>
  <c r="V1153" i="6"/>
  <c r="W1153" i="6"/>
  <c r="X1153" i="6"/>
  <c r="Y1153" i="6"/>
  <c r="C1152" i="6"/>
  <c r="T1152" i="6"/>
  <c r="U1152" i="6"/>
  <c r="V1152" i="6"/>
  <c r="W1152" i="6"/>
  <c r="X1152" i="6"/>
  <c r="Y1152" i="6"/>
  <c r="C1151" i="6"/>
  <c r="T1151" i="6"/>
  <c r="U1151" i="6"/>
  <c r="V1151" i="6"/>
  <c r="W1151" i="6"/>
  <c r="X1151" i="6"/>
  <c r="Y1151" i="6"/>
  <c r="C1150" i="6"/>
  <c r="T1150" i="6"/>
  <c r="U1150" i="6"/>
  <c r="V1150" i="6"/>
  <c r="W1150" i="6"/>
  <c r="X1150" i="6"/>
  <c r="Y1150" i="6"/>
  <c r="C1149" i="6"/>
  <c r="T1149" i="6"/>
  <c r="U1149" i="6"/>
  <c r="V1149" i="6"/>
  <c r="W1149" i="6"/>
  <c r="X1149" i="6"/>
  <c r="Y1149" i="6"/>
  <c r="C1148" i="6"/>
  <c r="T1148" i="6"/>
  <c r="U1148" i="6"/>
  <c r="V1148" i="6"/>
  <c r="W1148" i="6"/>
  <c r="X1148" i="6"/>
  <c r="Y1148" i="6"/>
  <c r="C1147" i="6"/>
  <c r="T1147" i="6"/>
  <c r="U1147" i="6"/>
  <c r="V1147" i="6"/>
  <c r="W1147" i="6"/>
  <c r="X1147" i="6"/>
  <c r="Y1147" i="6"/>
  <c r="C1146" i="6"/>
  <c r="T1146" i="6"/>
  <c r="U1146" i="6"/>
  <c r="V1146" i="6"/>
  <c r="W1146" i="6"/>
  <c r="X1146" i="6"/>
  <c r="Y1146" i="6"/>
  <c r="C1145" i="6"/>
  <c r="T1145" i="6"/>
  <c r="U1145" i="6"/>
  <c r="V1145" i="6"/>
  <c r="W1145" i="6"/>
  <c r="X1145" i="6"/>
  <c r="Y1145" i="6"/>
  <c r="C1144" i="6"/>
  <c r="T1144" i="6"/>
  <c r="U1144" i="6"/>
  <c r="V1144" i="6"/>
  <c r="W1144" i="6"/>
  <c r="X1144" i="6"/>
  <c r="Y1144" i="6"/>
  <c r="C1143" i="6"/>
  <c r="T1143" i="6"/>
  <c r="U1143" i="6"/>
  <c r="V1143" i="6"/>
  <c r="W1143" i="6"/>
  <c r="X1143" i="6"/>
  <c r="Y1143" i="6"/>
  <c r="C1142" i="6"/>
  <c r="T1142" i="6"/>
  <c r="U1142" i="6"/>
  <c r="V1142" i="6"/>
  <c r="W1142" i="6"/>
  <c r="X1142" i="6"/>
  <c r="Y1142" i="6"/>
  <c r="C1141" i="6"/>
  <c r="T1141" i="6"/>
  <c r="U1141" i="6"/>
  <c r="V1141" i="6"/>
  <c r="W1141" i="6"/>
  <c r="X1141" i="6"/>
  <c r="Y1141" i="6"/>
  <c r="C1140" i="6"/>
  <c r="T1140" i="6"/>
  <c r="U1140" i="6"/>
  <c r="V1140" i="6"/>
  <c r="W1140" i="6"/>
  <c r="X1140" i="6"/>
  <c r="Y1140" i="6"/>
  <c r="C1139" i="6"/>
  <c r="T1139" i="6"/>
  <c r="U1139" i="6"/>
  <c r="V1139" i="6"/>
  <c r="W1139" i="6"/>
  <c r="X1139" i="6"/>
  <c r="Y1139" i="6"/>
  <c r="C1138" i="6"/>
  <c r="T1138" i="6"/>
  <c r="U1138" i="6"/>
  <c r="V1138" i="6"/>
  <c r="W1138" i="6"/>
  <c r="X1138" i="6"/>
  <c r="Y1138" i="6"/>
  <c r="C13" i="2"/>
  <c r="V64" i="2"/>
  <c r="U64" i="2"/>
  <c r="T64" i="2"/>
  <c r="S64" i="2"/>
  <c r="R64" i="2"/>
  <c r="Q64" i="2"/>
  <c r="P64" i="2"/>
  <c r="O64" i="2"/>
  <c r="N64" i="2"/>
  <c r="M64" i="2"/>
  <c r="L64" i="2"/>
  <c r="K64" i="2"/>
  <c r="J64" i="2"/>
  <c r="I64" i="2"/>
  <c r="H64" i="2"/>
  <c r="G64" i="2"/>
  <c r="F64" i="2"/>
  <c r="E64" i="2"/>
  <c r="D64" i="2"/>
  <c r="C64" i="2"/>
  <c r="B64" i="2"/>
  <c r="A13" i="2"/>
  <c r="A64" i="2"/>
  <c r="W3056" i="4"/>
  <c r="V3056" i="4"/>
  <c r="U3056" i="4"/>
  <c r="T3056" i="4"/>
  <c r="R3056" i="4"/>
  <c r="V3324" i="4"/>
  <c r="V3323" i="4"/>
  <c r="V3322" i="4"/>
  <c r="V3321" i="4"/>
  <c r="V3320" i="4"/>
  <c r="V3319" i="4"/>
  <c r="V3318" i="4"/>
  <c r="V3317" i="4"/>
  <c r="V3316" i="4"/>
  <c r="C19" i="2"/>
  <c r="D211" i="6"/>
  <c r="A30" i="2"/>
  <c r="C47" i="2"/>
  <c r="B79" i="2"/>
  <c r="U1" i="4"/>
  <c r="G1" i="4"/>
  <c r="C2693" i="4"/>
  <c r="L2693" i="4"/>
  <c r="M2693" i="4"/>
  <c r="N2693" i="4"/>
  <c r="O2693" i="4"/>
  <c r="P2693" i="4"/>
  <c r="Q2693" i="4"/>
  <c r="C2695" i="4"/>
  <c r="O2695" i="4"/>
  <c r="C2694" i="4"/>
  <c r="O2694" i="4"/>
  <c r="C2692" i="4"/>
  <c r="O2692" i="4"/>
  <c r="C2691" i="4"/>
  <c r="O2691" i="4"/>
  <c r="C2690" i="4"/>
  <c r="O2690" i="4"/>
  <c r="C2689" i="4"/>
  <c r="O2689" i="4"/>
  <c r="C2688" i="4"/>
  <c r="O2688" i="4"/>
  <c r="C2687" i="4"/>
  <c r="O2687" i="4"/>
  <c r="C2686" i="4"/>
  <c r="O2686" i="4"/>
  <c r="C2685" i="4"/>
  <c r="O2685" i="4"/>
  <c r="C2684" i="4"/>
  <c r="O2684" i="4"/>
  <c r="C2683" i="4"/>
  <c r="O2683" i="4"/>
  <c r="C2682" i="4"/>
  <c r="O2682" i="4"/>
  <c r="C2681" i="4"/>
  <c r="O2681" i="4"/>
  <c r="C2680" i="4"/>
  <c r="O2680" i="4"/>
  <c r="C2679" i="4"/>
  <c r="O2679" i="4"/>
  <c r="C2678" i="4"/>
  <c r="O2678" i="4"/>
  <c r="C2677" i="4"/>
  <c r="O2677" i="4"/>
  <c r="C2676" i="4"/>
  <c r="O2676" i="4"/>
  <c r="C2675" i="4"/>
  <c r="O2675" i="4"/>
  <c r="C2674" i="4"/>
  <c r="O2674" i="4"/>
  <c r="C2673" i="4"/>
  <c r="O2673" i="4"/>
  <c r="C2672" i="4"/>
  <c r="O2672" i="4"/>
  <c r="C2671" i="4"/>
  <c r="O2671" i="4"/>
  <c r="C2670" i="4"/>
  <c r="O2670" i="4"/>
  <c r="C2669" i="4"/>
  <c r="O2669" i="4"/>
  <c r="C2668" i="4"/>
  <c r="O2668" i="4"/>
  <c r="C2667" i="4"/>
  <c r="O2667" i="4"/>
  <c r="C2666" i="4"/>
  <c r="O2666" i="4"/>
  <c r="C2665" i="4"/>
  <c r="O2665" i="4"/>
  <c r="C2664" i="4"/>
  <c r="O2664" i="4"/>
  <c r="C2663" i="4"/>
  <c r="O2663" i="4"/>
  <c r="C2662" i="4"/>
  <c r="O2662" i="4"/>
  <c r="C2661" i="4"/>
  <c r="O2661" i="4"/>
  <c r="C2660" i="4"/>
  <c r="O2660" i="4"/>
  <c r="C2659" i="4"/>
  <c r="O2659" i="4"/>
  <c r="C2658" i="4"/>
  <c r="O2658" i="4"/>
  <c r="C2657" i="4"/>
  <c r="O2657" i="4"/>
  <c r="C2656" i="4"/>
  <c r="O2656" i="4"/>
  <c r="L2656" i="4"/>
  <c r="M2656" i="4"/>
  <c r="N2656" i="4"/>
  <c r="P2656" i="4"/>
  <c r="Q2656" i="4"/>
  <c r="AN502" i="6"/>
  <c r="AJ502" i="6"/>
  <c r="AH502" i="6"/>
  <c r="AG502" i="6"/>
  <c r="AF502" i="6"/>
  <c r="Y1046" i="5"/>
  <c r="W1046" i="5"/>
  <c r="AK34" i="6"/>
  <c r="AK35" i="6"/>
  <c r="AK36" i="6"/>
  <c r="AK37" i="6"/>
  <c r="AK38" i="6"/>
  <c r="AK39" i="6"/>
  <c r="AK40" i="6"/>
  <c r="AK41" i="6"/>
  <c r="AK42" i="6"/>
  <c r="AK43" i="6"/>
  <c r="AK44" i="6"/>
  <c r="AK45" i="6"/>
  <c r="AK46" i="6"/>
  <c r="AK47" i="6"/>
  <c r="AK48" i="6"/>
  <c r="AK49" i="6"/>
  <c r="AK50" i="6"/>
  <c r="AK51" i="6"/>
  <c r="AK52" i="6"/>
  <c r="AK53" i="6"/>
  <c r="AK54" i="6"/>
  <c r="AK55" i="6"/>
  <c r="AK56" i="6"/>
  <c r="AK57" i="6"/>
  <c r="AK58" i="6"/>
  <c r="AK59" i="6"/>
  <c r="AK60" i="6"/>
  <c r="AK61" i="6"/>
  <c r="AK62" i="6"/>
  <c r="AK63" i="6"/>
  <c r="AK64" i="6"/>
  <c r="AK65" i="6"/>
  <c r="AK66" i="6"/>
  <c r="AK67" i="6"/>
  <c r="AK68" i="6"/>
  <c r="AK69" i="6"/>
  <c r="AK70" i="6"/>
  <c r="AK71" i="6"/>
  <c r="AK72" i="6"/>
  <c r="AK73" i="6"/>
  <c r="AK74" i="6"/>
  <c r="AK75" i="6"/>
  <c r="AK76" i="6"/>
  <c r="AK77" i="6"/>
  <c r="AK78" i="6"/>
  <c r="AK79" i="6"/>
  <c r="AK80" i="6"/>
  <c r="AK81" i="6"/>
  <c r="AK82" i="6"/>
  <c r="AK83" i="6"/>
  <c r="AK84" i="6"/>
  <c r="AK85" i="6"/>
  <c r="AK86" i="6"/>
  <c r="AK87" i="6"/>
  <c r="C87" i="6"/>
  <c r="T87" i="6"/>
  <c r="U87" i="6"/>
  <c r="V87" i="6"/>
  <c r="W87" i="6"/>
  <c r="X87" i="6"/>
  <c r="Y87" i="6"/>
  <c r="C86" i="6"/>
  <c r="T86" i="6"/>
  <c r="U86" i="6"/>
  <c r="V86" i="6"/>
  <c r="W86" i="6"/>
  <c r="X86" i="6"/>
  <c r="Y86" i="6"/>
  <c r="C85" i="6"/>
  <c r="T85" i="6"/>
  <c r="U85" i="6"/>
  <c r="V85" i="6"/>
  <c r="W85" i="6"/>
  <c r="X85" i="6"/>
  <c r="Y85" i="6"/>
  <c r="C84" i="6"/>
  <c r="T84" i="6"/>
  <c r="U84" i="6"/>
  <c r="V84" i="6"/>
  <c r="W84" i="6"/>
  <c r="X84" i="6"/>
  <c r="Y84" i="6"/>
  <c r="C83" i="6"/>
  <c r="T83" i="6"/>
  <c r="U83" i="6"/>
  <c r="V83" i="6"/>
  <c r="W83" i="6"/>
  <c r="X83" i="6"/>
  <c r="Y83" i="6"/>
  <c r="C82" i="6"/>
  <c r="T82" i="6"/>
  <c r="U82" i="6"/>
  <c r="V82" i="6"/>
  <c r="W82" i="6"/>
  <c r="X82" i="6"/>
  <c r="Y82" i="6"/>
  <c r="C81" i="6"/>
  <c r="T81" i="6"/>
  <c r="U81" i="6"/>
  <c r="V81" i="6"/>
  <c r="W81" i="6"/>
  <c r="X81" i="6"/>
  <c r="Y81" i="6"/>
  <c r="C80" i="6"/>
  <c r="T80" i="6"/>
  <c r="U80" i="6"/>
  <c r="V80" i="6"/>
  <c r="W80" i="6"/>
  <c r="X80" i="6"/>
  <c r="Y80" i="6"/>
  <c r="C79" i="6"/>
  <c r="T79" i="6"/>
  <c r="U79" i="6"/>
  <c r="V79" i="6"/>
  <c r="W79" i="6"/>
  <c r="X79" i="6"/>
  <c r="Y79" i="6"/>
  <c r="C78" i="6"/>
  <c r="T78" i="6"/>
  <c r="U78" i="6"/>
  <c r="V78" i="6"/>
  <c r="W78" i="6"/>
  <c r="X78" i="6"/>
  <c r="Y78" i="6"/>
  <c r="C77" i="6"/>
  <c r="T77" i="6"/>
  <c r="U77" i="6"/>
  <c r="V77" i="6"/>
  <c r="W77" i="6"/>
  <c r="X77" i="6"/>
  <c r="Y77" i="6"/>
  <c r="C76" i="6"/>
  <c r="T76" i="6"/>
  <c r="U76" i="6"/>
  <c r="V76" i="6"/>
  <c r="W76" i="6"/>
  <c r="X76" i="6"/>
  <c r="Y76" i="6"/>
  <c r="C75" i="6"/>
  <c r="T75" i="6"/>
  <c r="U75" i="6"/>
  <c r="V75" i="6"/>
  <c r="W75" i="6"/>
  <c r="X75" i="6"/>
  <c r="Y75" i="6"/>
  <c r="C74" i="6"/>
  <c r="T74" i="6"/>
  <c r="U74" i="6"/>
  <c r="V74" i="6"/>
  <c r="W74" i="6"/>
  <c r="X74" i="6"/>
  <c r="Y74" i="6"/>
  <c r="C73" i="6"/>
  <c r="T73" i="6"/>
  <c r="U73" i="6"/>
  <c r="V73" i="6"/>
  <c r="W73" i="6"/>
  <c r="X73" i="6"/>
  <c r="Y73" i="6"/>
  <c r="C72" i="6"/>
  <c r="T72" i="6"/>
  <c r="U72" i="6"/>
  <c r="V72" i="6"/>
  <c r="W72" i="6"/>
  <c r="X72" i="6"/>
  <c r="Y72" i="6"/>
  <c r="C71" i="6"/>
  <c r="T71" i="6"/>
  <c r="U71" i="6"/>
  <c r="V71" i="6"/>
  <c r="W71" i="6"/>
  <c r="X71" i="6"/>
  <c r="Y71" i="6"/>
  <c r="C70" i="6"/>
  <c r="T70" i="6"/>
  <c r="U70" i="6"/>
  <c r="V70" i="6"/>
  <c r="W70" i="6"/>
  <c r="X70" i="6"/>
  <c r="Y70" i="6"/>
  <c r="C69" i="6"/>
  <c r="T69" i="6"/>
  <c r="U69" i="6"/>
  <c r="V69" i="6"/>
  <c r="W69" i="6"/>
  <c r="X69" i="6"/>
  <c r="Y69" i="6"/>
  <c r="C68" i="6"/>
  <c r="T68" i="6"/>
  <c r="U68" i="6"/>
  <c r="V68" i="6"/>
  <c r="W68" i="6"/>
  <c r="X68" i="6"/>
  <c r="Y68" i="6"/>
  <c r="C67" i="6"/>
  <c r="T67" i="6"/>
  <c r="U67" i="6"/>
  <c r="V67" i="6"/>
  <c r="W67" i="6"/>
  <c r="X67" i="6"/>
  <c r="Y67" i="6"/>
  <c r="C66" i="6"/>
  <c r="T66" i="6"/>
  <c r="U66" i="6"/>
  <c r="V66" i="6"/>
  <c r="W66" i="6"/>
  <c r="X66" i="6"/>
  <c r="Y66" i="6"/>
  <c r="C65" i="6"/>
  <c r="T65" i="6"/>
  <c r="U65" i="6"/>
  <c r="V65" i="6"/>
  <c r="W65" i="6"/>
  <c r="X65" i="6"/>
  <c r="Y65" i="6"/>
  <c r="C64" i="6"/>
  <c r="T64" i="6"/>
  <c r="U64" i="6"/>
  <c r="V64" i="6"/>
  <c r="W64" i="6"/>
  <c r="X64" i="6"/>
  <c r="Y64" i="6"/>
  <c r="C63" i="6"/>
  <c r="T63" i="6"/>
  <c r="U63" i="6"/>
  <c r="V63" i="6"/>
  <c r="W63" i="6"/>
  <c r="X63" i="6"/>
  <c r="Y63" i="6"/>
  <c r="C62" i="6"/>
  <c r="T62" i="6"/>
  <c r="U62" i="6"/>
  <c r="V62" i="6"/>
  <c r="W62" i="6"/>
  <c r="X62" i="6"/>
  <c r="Y62" i="6"/>
  <c r="C61" i="6"/>
  <c r="T61" i="6"/>
  <c r="U61" i="6"/>
  <c r="V61" i="6"/>
  <c r="W61" i="6"/>
  <c r="X61" i="6"/>
  <c r="Y61" i="6"/>
  <c r="C60" i="6"/>
  <c r="T60" i="6"/>
  <c r="U60" i="6"/>
  <c r="V60" i="6"/>
  <c r="W60" i="6"/>
  <c r="X60" i="6"/>
  <c r="Y60" i="6"/>
  <c r="C59" i="6"/>
  <c r="T59" i="6"/>
  <c r="U59" i="6"/>
  <c r="V59" i="6"/>
  <c r="W59" i="6"/>
  <c r="X59" i="6"/>
  <c r="Y59" i="6"/>
  <c r="C58" i="6"/>
  <c r="T58" i="6"/>
  <c r="U58" i="6"/>
  <c r="V58" i="6"/>
  <c r="W58" i="6"/>
  <c r="X58" i="6"/>
  <c r="Y58" i="6"/>
  <c r="C57" i="6"/>
  <c r="T57" i="6"/>
  <c r="U57" i="6"/>
  <c r="V57" i="6"/>
  <c r="W57" i="6"/>
  <c r="X57" i="6"/>
  <c r="Y57" i="6"/>
  <c r="C56" i="6"/>
  <c r="T56" i="6"/>
  <c r="U56" i="6"/>
  <c r="V56" i="6"/>
  <c r="W56" i="6"/>
  <c r="X56" i="6"/>
  <c r="Y56" i="6"/>
  <c r="C55" i="6"/>
  <c r="T55" i="6"/>
  <c r="U55" i="6"/>
  <c r="V55" i="6"/>
  <c r="W55" i="6"/>
  <c r="X55" i="6"/>
  <c r="Y55" i="6"/>
  <c r="C54" i="6"/>
  <c r="T54" i="6"/>
  <c r="U54" i="6"/>
  <c r="V54" i="6"/>
  <c r="W54" i="6"/>
  <c r="X54" i="6"/>
  <c r="Y54" i="6"/>
  <c r="C53" i="6"/>
  <c r="T53" i="6"/>
  <c r="U53" i="6"/>
  <c r="V53" i="6"/>
  <c r="W53" i="6"/>
  <c r="X53" i="6"/>
  <c r="Y53" i="6"/>
  <c r="C52" i="6"/>
  <c r="T52" i="6"/>
  <c r="U52" i="6"/>
  <c r="V52" i="6"/>
  <c r="W52" i="6"/>
  <c r="X52" i="6"/>
  <c r="Y52" i="6"/>
  <c r="C51" i="6"/>
  <c r="T51" i="6"/>
  <c r="U51" i="6"/>
  <c r="V51" i="6"/>
  <c r="W51" i="6"/>
  <c r="X51" i="6"/>
  <c r="Y51" i="6"/>
  <c r="C50" i="6"/>
  <c r="T50" i="6"/>
  <c r="U50" i="6"/>
  <c r="V50" i="6"/>
  <c r="W50" i="6"/>
  <c r="X50" i="6"/>
  <c r="Y50" i="6"/>
  <c r="C49" i="6"/>
  <c r="T49" i="6"/>
  <c r="U49" i="6"/>
  <c r="V49" i="6"/>
  <c r="W49" i="6"/>
  <c r="X49" i="6"/>
  <c r="Y49" i="6"/>
  <c r="C48" i="6"/>
  <c r="T48" i="6"/>
  <c r="U48" i="6"/>
  <c r="V48" i="6"/>
  <c r="W48" i="6"/>
  <c r="X48" i="6"/>
  <c r="Y48" i="6"/>
  <c r="C47" i="6"/>
  <c r="T47" i="6"/>
  <c r="U47" i="6"/>
  <c r="V47" i="6"/>
  <c r="W47" i="6"/>
  <c r="X47" i="6"/>
  <c r="Y47" i="6"/>
  <c r="C46" i="6"/>
  <c r="T46" i="6"/>
  <c r="U46" i="6"/>
  <c r="V46" i="6"/>
  <c r="W46" i="6"/>
  <c r="X46" i="6"/>
  <c r="Y46" i="6"/>
  <c r="C45" i="6"/>
  <c r="T45" i="6"/>
  <c r="U45" i="6"/>
  <c r="V45" i="6"/>
  <c r="W45" i="6"/>
  <c r="X45" i="6"/>
  <c r="Y45" i="6"/>
  <c r="C44" i="6"/>
  <c r="T44" i="6"/>
  <c r="U44" i="6"/>
  <c r="V44" i="6"/>
  <c r="W44" i="6"/>
  <c r="X44" i="6"/>
  <c r="Y44" i="6"/>
  <c r="C43" i="6"/>
  <c r="T43" i="6"/>
  <c r="U43" i="6"/>
  <c r="V43" i="6"/>
  <c r="W43" i="6"/>
  <c r="X43" i="6"/>
  <c r="Y43" i="6"/>
  <c r="C42" i="6"/>
  <c r="T42" i="6"/>
  <c r="U42" i="6"/>
  <c r="V42" i="6"/>
  <c r="W42" i="6"/>
  <c r="X42" i="6"/>
  <c r="Y42" i="6"/>
  <c r="C41" i="6"/>
  <c r="T41" i="6"/>
  <c r="U41" i="6"/>
  <c r="V41" i="6"/>
  <c r="W41" i="6"/>
  <c r="X41" i="6"/>
  <c r="Y41" i="6"/>
  <c r="C40" i="6"/>
  <c r="T40" i="6"/>
  <c r="U40" i="6"/>
  <c r="V40" i="6"/>
  <c r="W40" i="6"/>
  <c r="X40" i="6"/>
  <c r="Y40" i="6"/>
  <c r="C39" i="6"/>
  <c r="T39" i="6"/>
  <c r="U39" i="6"/>
  <c r="V39" i="6"/>
  <c r="W39" i="6"/>
  <c r="X39" i="6"/>
  <c r="Y39" i="6"/>
  <c r="C38" i="6"/>
  <c r="T38" i="6"/>
  <c r="U38" i="6"/>
  <c r="V38" i="6"/>
  <c r="W38" i="6"/>
  <c r="X38" i="6"/>
  <c r="Y38" i="6"/>
  <c r="C37" i="6"/>
  <c r="T37" i="6"/>
  <c r="U37" i="6"/>
  <c r="V37" i="6"/>
  <c r="W37" i="6"/>
  <c r="X37" i="6"/>
  <c r="Y37" i="6"/>
  <c r="C36" i="6"/>
  <c r="T36" i="6"/>
  <c r="U36" i="6"/>
  <c r="V36" i="6"/>
  <c r="W36" i="6"/>
  <c r="X36" i="6"/>
  <c r="Y36" i="6"/>
  <c r="C35" i="6"/>
  <c r="T35" i="6"/>
  <c r="U35" i="6"/>
  <c r="V35" i="6"/>
  <c r="W35" i="6"/>
  <c r="X35" i="6"/>
  <c r="Y35" i="6"/>
  <c r="C34" i="6"/>
  <c r="T34" i="6"/>
  <c r="U34" i="6"/>
  <c r="V34" i="6"/>
  <c r="W34" i="6"/>
  <c r="X34" i="6"/>
  <c r="Y34" i="6"/>
  <c r="C11" i="6"/>
  <c r="T11" i="6"/>
  <c r="U11" i="6"/>
  <c r="V11" i="6"/>
  <c r="W11" i="6"/>
  <c r="X11" i="6"/>
  <c r="Y11" i="6"/>
  <c r="C10" i="6"/>
  <c r="Y10" i="6"/>
  <c r="T9" i="6"/>
  <c r="U9" i="6"/>
  <c r="Y9" i="6"/>
  <c r="T8" i="6"/>
  <c r="U8" i="6"/>
  <c r="Y8" i="6"/>
  <c r="T7" i="6"/>
  <c r="U7" i="6"/>
  <c r="Y7" i="6"/>
  <c r="C6" i="6"/>
  <c r="T6" i="6"/>
  <c r="U6" i="6"/>
  <c r="V6" i="6"/>
  <c r="W6" i="6"/>
  <c r="X6" i="6"/>
  <c r="Y6" i="6"/>
  <c r="T5" i="6"/>
  <c r="U5" i="6"/>
  <c r="Y5" i="6"/>
  <c r="T4" i="6"/>
  <c r="U4" i="6"/>
  <c r="Y4" i="6"/>
  <c r="C3" i="6"/>
  <c r="T3" i="6"/>
  <c r="U3" i="6"/>
  <c r="V3" i="6"/>
  <c r="W3" i="6"/>
  <c r="X3" i="6"/>
  <c r="Y3" i="6"/>
  <c r="Z14" i="6"/>
  <c r="AE14" i="6"/>
  <c r="AA14" i="6"/>
  <c r="C14" i="6"/>
  <c r="T14" i="6"/>
  <c r="U14" i="6"/>
  <c r="V14" i="6"/>
  <c r="W14" i="6"/>
  <c r="X14" i="6"/>
  <c r="Y14" i="6"/>
  <c r="C13" i="6"/>
  <c r="T13" i="6"/>
  <c r="U13" i="6"/>
  <c r="V13" i="6"/>
  <c r="W13" i="6"/>
  <c r="X13" i="6"/>
  <c r="Y13" i="6"/>
  <c r="AL32" i="6"/>
  <c r="AM32" i="6"/>
  <c r="AN32" i="6"/>
  <c r="AO32" i="6"/>
  <c r="C32" i="6"/>
  <c r="T32" i="6"/>
  <c r="U32" i="6"/>
  <c r="V32" i="6"/>
  <c r="W32" i="6"/>
  <c r="X32" i="6"/>
  <c r="Y32" i="6"/>
  <c r="T31" i="6"/>
  <c r="U31" i="6"/>
  <c r="Y31" i="6"/>
  <c r="T29" i="6"/>
  <c r="U29" i="6"/>
  <c r="Y29" i="6"/>
  <c r="T28" i="6"/>
  <c r="U28" i="6"/>
  <c r="Y28" i="6"/>
  <c r="T27" i="6"/>
  <c r="U27" i="6"/>
  <c r="Y27" i="6"/>
  <c r="AG1046" i="5"/>
  <c r="AF1046" i="5"/>
  <c r="AD1046" i="5"/>
  <c r="AB1046" i="5"/>
  <c r="X1046" i="5"/>
  <c r="AD1579" i="5"/>
  <c r="D455" i="6"/>
  <c r="AK493" i="6"/>
  <c r="BE1" i="4"/>
  <c r="BM1" i="6"/>
  <c r="BF1" i="4"/>
  <c r="BN1" i="6"/>
  <c r="BG1" i="4"/>
  <c r="BO1" i="6"/>
  <c r="BH1" i="4"/>
  <c r="BP1" i="6"/>
  <c r="BI1" i="4"/>
  <c r="BQ1" i="6"/>
  <c r="BJ1" i="4"/>
  <c r="BR1" i="6"/>
  <c r="BK1" i="4"/>
  <c r="BS1" i="6"/>
  <c r="BL1" i="4"/>
  <c r="BT1" i="6"/>
  <c r="BM1" i="4"/>
  <c r="BU1" i="6"/>
  <c r="BN1" i="4"/>
  <c r="BV1" i="6"/>
  <c r="BO1" i="4"/>
  <c r="BW1" i="6"/>
  <c r="BP1" i="4"/>
  <c r="BX1" i="6"/>
  <c r="BQ1" i="4"/>
  <c r="BY1" i="6"/>
  <c r="BR1" i="4"/>
  <c r="BZ1" i="6"/>
  <c r="BS1" i="4"/>
  <c r="CA1" i="6"/>
  <c r="BT1" i="4"/>
  <c r="CB1" i="6"/>
  <c r="BU1" i="4"/>
  <c r="CC1" i="6"/>
  <c r="BV1" i="4"/>
  <c r="CD1" i="6"/>
  <c r="BW1" i="4"/>
  <c r="CE1" i="6"/>
  <c r="BX1" i="4"/>
  <c r="CF1" i="6"/>
  <c r="BY1" i="4"/>
  <c r="CG1" i="6"/>
  <c r="BZ1" i="4"/>
  <c r="CH1" i="6"/>
  <c r="CA1" i="4"/>
  <c r="CI1" i="6"/>
  <c r="CB1" i="4"/>
  <c r="CJ1" i="6"/>
  <c r="CC1" i="4"/>
  <c r="CK1" i="6"/>
  <c r="CD1" i="4"/>
  <c r="CL1" i="6"/>
  <c r="CE1" i="4"/>
  <c r="CM1" i="6"/>
  <c r="CF1" i="4"/>
  <c r="CN1" i="6"/>
  <c r="CG1" i="4"/>
  <c r="CO1" i="6"/>
  <c r="CH1" i="4"/>
  <c r="CP1" i="6"/>
  <c r="CI1" i="4"/>
  <c r="CQ1" i="6"/>
  <c r="CJ1" i="4"/>
  <c r="CR1" i="6"/>
  <c r="CK1" i="4"/>
  <c r="CS1" i="6"/>
  <c r="CL1" i="4"/>
  <c r="CT1" i="6"/>
  <c r="CM1" i="4"/>
  <c r="CU1" i="6"/>
  <c r="CN1" i="4"/>
  <c r="CV1" i="6"/>
  <c r="AA532" i="6"/>
  <c r="AB532" i="6"/>
  <c r="AC532" i="6"/>
  <c r="AD532" i="6"/>
  <c r="C532" i="6"/>
  <c r="T532" i="6"/>
  <c r="U532" i="6"/>
  <c r="V532" i="6"/>
  <c r="W532" i="6"/>
  <c r="X532" i="6"/>
  <c r="Y532" i="6"/>
  <c r="C531" i="6"/>
  <c r="T531" i="6"/>
  <c r="U531" i="6"/>
  <c r="V531" i="6"/>
  <c r="W531" i="6"/>
  <c r="X531" i="6"/>
  <c r="Y531" i="6"/>
  <c r="C530" i="6"/>
  <c r="T530" i="6"/>
  <c r="U530" i="6"/>
  <c r="V530" i="6"/>
  <c r="W530" i="6"/>
  <c r="X530" i="6"/>
  <c r="Y530" i="6"/>
  <c r="C529" i="6"/>
  <c r="T529" i="6"/>
  <c r="U529" i="6"/>
  <c r="V529" i="6"/>
  <c r="W529" i="6"/>
  <c r="X529" i="6"/>
  <c r="Y529" i="6"/>
  <c r="Z527" i="6"/>
  <c r="AC527" i="6"/>
  <c r="AE527" i="6"/>
  <c r="C527" i="6"/>
  <c r="T527" i="6"/>
  <c r="U527" i="6"/>
  <c r="V527" i="6"/>
  <c r="W527" i="6"/>
  <c r="X527" i="6"/>
  <c r="Y527" i="6"/>
  <c r="C526" i="6"/>
  <c r="T526" i="6"/>
  <c r="U526" i="6"/>
  <c r="V526" i="6"/>
  <c r="W526" i="6"/>
  <c r="X526" i="6"/>
  <c r="Y526" i="6"/>
  <c r="C525" i="6"/>
  <c r="T525" i="6"/>
  <c r="U525" i="6"/>
  <c r="V525" i="6"/>
  <c r="W525" i="6"/>
  <c r="X525" i="6"/>
  <c r="Y525" i="6"/>
  <c r="C524" i="6"/>
  <c r="T524" i="6"/>
  <c r="U524" i="6"/>
  <c r="V524" i="6"/>
  <c r="W524" i="6"/>
  <c r="X524" i="6"/>
  <c r="Y524" i="6"/>
  <c r="C523" i="6"/>
  <c r="T523" i="6"/>
  <c r="U523" i="6"/>
  <c r="V523" i="6"/>
  <c r="W523" i="6"/>
  <c r="X523" i="6"/>
  <c r="Y523" i="6"/>
  <c r="C522" i="6"/>
  <c r="T522" i="6"/>
  <c r="U522" i="6"/>
  <c r="V522" i="6"/>
  <c r="W522" i="6"/>
  <c r="X522" i="6"/>
  <c r="Y522" i="6"/>
  <c r="C521" i="6"/>
  <c r="T521" i="6"/>
  <c r="U521" i="6"/>
  <c r="V521" i="6"/>
  <c r="W521" i="6"/>
  <c r="X521" i="6"/>
  <c r="Y521" i="6"/>
  <c r="C520" i="6"/>
  <c r="T520" i="6"/>
  <c r="U520" i="6"/>
  <c r="V520" i="6"/>
  <c r="W520" i="6"/>
  <c r="X520" i="6"/>
  <c r="Y520" i="6"/>
  <c r="C519" i="6"/>
  <c r="T519" i="6"/>
  <c r="U519" i="6"/>
  <c r="V519" i="6"/>
  <c r="W519" i="6"/>
  <c r="X519" i="6"/>
  <c r="Y519" i="6"/>
  <c r="C518" i="6"/>
  <c r="T518" i="6"/>
  <c r="U518" i="6"/>
  <c r="V518" i="6"/>
  <c r="W518" i="6"/>
  <c r="X518" i="6"/>
  <c r="Y518" i="6"/>
  <c r="C517" i="6"/>
  <c r="T517" i="6"/>
  <c r="U517" i="6"/>
  <c r="V517" i="6"/>
  <c r="W517" i="6"/>
  <c r="X517" i="6"/>
  <c r="Y517" i="6"/>
  <c r="Z499" i="6"/>
  <c r="AA499" i="6"/>
  <c r="AB499" i="6"/>
  <c r="AC499" i="6"/>
  <c r="AD499" i="6"/>
  <c r="AE499" i="6"/>
  <c r="AF499" i="6"/>
  <c r="AG499" i="6"/>
  <c r="AQ499" i="6"/>
  <c r="C499" i="6"/>
  <c r="T499" i="6"/>
  <c r="U499" i="6"/>
  <c r="V499" i="6"/>
  <c r="W499" i="6"/>
  <c r="X499" i="6"/>
  <c r="Y499" i="6"/>
  <c r="C498" i="6"/>
  <c r="Y498" i="6"/>
  <c r="C497" i="6"/>
  <c r="T497" i="6"/>
  <c r="U497" i="6"/>
  <c r="V497" i="6"/>
  <c r="W497" i="6"/>
  <c r="X497" i="6"/>
  <c r="Y497" i="6"/>
  <c r="C496" i="6"/>
  <c r="T496" i="6"/>
  <c r="U496" i="6"/>
  <c r="V496" i="6"/>
  <c r="W496" i="6"/>
  <c r="X496" i="6"/>
  <c r="Y496" i="6"/>
  <c r="C495" i="6"/>
  <c r="T495" i="6"/>
  <c r="U495" i="6"/>
  <c r="V495" i="6"/>
  <c r="W495" i="6"/>
  <c r="X495" i="6"/>
  <c r="Y495" i="6"/>
  <c r="AA502" i="6"/>
  <c r="AB502" i="6"/>
  <c r="AC502" i="6"/>
  <c r="AE502" i="6"/>
  <c r="C502" i="6"/>
  <c r="T502" i="6"/>
  <c r="U502" i="6"/>
  <c r="V502" i="6"/>
  <c r="W502" i="6"/>
  <c r="X502" i="6"/>
  <c r="Y502" i="6"/>
  <c r="C501" i="6"/>
  <c r="T501" i="6"/>
  <c r="U501" i="6"/>
  <c r="V501" i="6"/>
  <c r="W501" i="6"/>
  <c r="X501" i="6"/>
  <c r="Y501" i="6"/>
  <c r="C514" i="6"/>
  <c r="T514" i="6"/>
  <c r="U514" i="6"/>
  <c r="V514" i="6"/>
  <c r="W514" i="6"/>
  <c r="X514" i="6"/>
  <c r="Y514" i="6"/>
  <c r="C513" i="6"/>
  <c r="T513" i="6"/>
  <c r="U513" i="6"/>
  <c r="V513" i="6"/>
  <c r="W513" i="6"/>
  <c r="X513" i="6"/>
  <c r="Y513" i="6"/>
  <c r="C512" i="6"/>
  <c r="T512" i="6"/>
  <c r="U512" i="6"/>
  <c r="V512" i="6"/>
  <c r="W512" i="6"/>
  <c r="X512" i="6"/>
  <c r="Y512" i="6"/>
  <c r="C511" i="6"/>
  <c r="T511" i="6"/>
  <c r="U511" i="6"/>
  <c r="V511" i="6"/>
  <c r="W511" i="6"/>
  <c r="X511" i="6"/>
  <c r="Y511" i="6"/>
  <c r="C510" i="6"/>
  <c r="T510" i="6"/>
  <c r="U510" i="6"/>
  <c r="V510" i="6"/>
  <c r="W510" i="6"/>
  <c r="X510" i="6"/>
  <c r="Y510" i="6"/>
  <c r="C509" i="6"/>
  <c r="T509" i="6"/>
  <c r="U509" i="6"/>
  <c r="V509" i="6"/>
  <c r="W509" i="6"/>
  <c r="X509" i="6"/>
  <c r="Y509" i="6"/>
  <c r="C508" i="6"/>
  <c r="T508" i="6"/>
  <c r="U508" i="6"/>
  <c r="V508" i="6"/>
  <c r="W508" i="6"/>
  <c r="X508" i="6"/>
  <c r="Y508" i="6"/>
  <c r="C507" i="6"/>
  <c r="T507" i="6"/>
  <c r="U507" i="6"/>
  <c r="V507" i="6"/>
  <c r="W507" i="6"/>
  <c r="X507" i="6"/>
  <c r="Y507" i="6"/>
  <c r="C506" i="6"/>
  <c r="T506" i="6"/>
  <c r="U506" i="6"/>
  <c r="V506" i="6"/>
  <c r="W506" i="6"/>
  <c r="X506" i="6"/>
  <c r="Y506" i="6"/>
  <c r="C505" i="6"/>
  <c r="T505" i="6"/>
  <c r="U505" i="6"/>
  <c r="V505" i="6"/>
  <c r="W505" i="6"/>
  <c r="X505" i="6"/>
  <c r="Y505" i="6"/>
  <c r="C504" i="6"/>
  <c r="T504" i="6"/>
  <c r="U504" i="6"/>
  <c r="V504" i="6"/>
  <c r="W504" i="6"/>
  <c r="X504" i="6"/>
  <c r="Y504" i="6"/>
  <c r="W1" i="4"/>
  <c r="AE1" i="6"/>
  <c r="J1" i="6"/>
  <c r="H433" i="6"/>
  <c r="H434" i="6"/>
  <c r="H435" i="6"/>
  <c r="H436" i="6"/>
  <c r="H437" i="6"/>
  <c r="H438" i="6"/>
  <c r="H439" i="6"/>
  <c r="H440" i="6"/>
  <c r="G433" i="6"/>
  <c r="G434" i="6"/>
  <c r="G435" i="6"/>
  <c r="G436" i="6"/>
  <c r="G437" i="6"/>
  <c r="G438" i="6"/>
  <c r="G439" i="6"/>
  <c r="G440" i="6"/>
  <c r="F433" i="6"/>
  <c r="F434" i="6"/>
  <c r="F435" i="6"/>
  <c r="F436" i="6"/>
  <c r="F437" i="6"/>
  <c r="F438" i="6"/>
  <c r="F439" i="6"/>
  <c r="F440" i="6"/>
  <c r="E433" i="6"/>
  <c r="E434" i="6"/>
  <c r="E435" i="6"/>
  <c r="E436" i="6"/>
  <c r="E437" i="6"/>
  <c r="E438" i="6"/>
  <c r="E439" i="6"/>
  <c r="E440" i="6"/>
  <c r="BA1229" i="6"/>
  <c r="BA1228" i="6"/>
  <c r="BA1227" i="6"/>
  <c r="BA1226" i="6"/>
  <c r="BA1225" i="6"/>
  <c r="C1229" i="6"/>
  <c r="T1229" i="6"/>
  <c r="U1229" i="6"/>
  <c r="V1229" i="6"/>
  <c r="W1229" i="6"/>
  <c r="X1229" i="6"/>
  <c r="Y1229" i="6"/>
  <c r="C1228" i="6"/>
  <c r="T1228" i="6"/>
  <c r="U1228" i="6"/>
  <c r="V1228" i="6"/>
  <c r="W1228" i="6"/>
  <c r="X1228" i="6"/>
  <c r="Y1228" i="6"/>
  <c r="C1227" i="6"/>
  <c r="T1227" i="6"/>
  <c r="U1227" i="6"/>
  <c r="V1227" i="6"/>
  <c r="W1227" i="6"/>
  <c r="X1227" i="6"/>
  <c r="Y1227" i="6"/>
  <c r="C1226" i="6"/>
  <c r="T1226" i="6"/>
  <c r="U1226" i="6"/>
  <c r="V1226" i="6"/>
  <c r="W1226" i="6"/>
  <c r="X1226" i="6"/>
  <c r="Y1226" i="6"/>
  <c r="C1225" i="6"/>
  <c r="T1225" i="6"/>
  <c r="U1225" i="6"/>
  <c r="V1225" i="6"/>
  <c r="W1225" i="6"/>
  <c r="X1225" i="6"/>
  <c r="Y1225" i="6"/>
  <c r="C1241" i="6"/>
  <c r="T1241" i="6"/>
  <c r="U1241" i="6"/>
  <c r="V1241" i="6"/>
  <c r="W1241" i="6"/>
  <c r="X1241" i="6"/>
  <c r="Y1241" i="6"/>
  <c r="C1240" i="6"/>
  <c r="T1240" i="6"/>
  <c r="U1240" i="6"/>
  <c r="V1240" i="6"/>
  <c r="W1240" i="6"/>
  <c r="X1240" i="6"/>
  <c r="Y1240" i="6"/>
  <c r="C1239" i="6"/>
  <c r="T1239" i="6"/>
  <c r="U1239" i="6"/>
  <c r="V1239" i="6"/>
  <c r="W1239" i="6"/>
  <c r="X1239" i="6"/>
  <c r="Y1239" i="6"/>
  <c r="C1238" i="6"/>
  <c r="T1238" i="6"/>
  <c r="U1238" i="6"/>
  <c r="V1238" i="6"/>
  <c r="W1238" i="6"/>
  <c r="X1238" i="6"/>
  <c r="Y1238" i="6"/>
  <c r="C1237" i="6"/>
  <c r="T1237" i="6"/>
  <c r="U1237" i="6"/>
  <c r="V1237" i="6"/>
  <c r="W1237" i="6"/>
  <c r="X1237" i="6"/>
  <c r="Y1237" i="6"/>
  <c r="C1236" i="6"/>
  <c r="T1236" i="6"/>
  <c r="U1236" i="6"/>
  <c r="V1236" i="6"/>
  <c r="W1236" i="6"/>
  <c r="X1236" i="6"/>
  <c r="Y1236" i="6"/>
  <c r="C1235" i="6"/>
  <c r="T1235" i="6"/>
  <c r="U1235" i="6"/>
  <c r="V1235" i="6"/>
  <c r="W1235" i="6"/>
  <c r="X1235" i="6"/>
  <c r="Y1235" i="6"/>
  <c r="C1234" i="6"/>
  <c r="T1234" i="6"/>
  <c r="U1234" i="6"/>
  <c r="V1234" i="6"/>
  <c r="W1234" i="6"/>
  <c r="X1234" i="6"/>
  <c r="Y1234" i="6"/>
  <c r="C1233" i="6"/>
  <c r="T1233" i="6"/>
  <c r="U1233" i="6"/>
  <c r="V1233" i="6"/>
  <c r="W1233" i="6"/>
  <c r="X1233" i="6"/>
  <c r="Y1233" i="6"/>
  <c r="C1232" i="6"/>
  <c r="T1232" i="6"/>
  <c r="U1232" i="6"/>
  <c r="V1232" i="6"/>
  <c r="W1232" i="6"/>
  <c r="X1232" i="6"/>
  <c r="Y1232" i="6"/>
  <c r="BH1229" i="6"/>
  <c r="Q1229" i="6"/>
  <c r="R1229" i="6"/>
  <c r="O1229" i="6"/>
  <c r="N1229" i="6"/>
  <c r="M1229" i="6"/>
  <c r="BH1228" i="6"/>
  <c r="Q1228" i="6"/>
  <c r="R1228" i="6"/>
  <c r="O1228" i="6"/>
  <c r="N1228" i="6"/>
  <c r="M1228" i="6"/>
  <c r="BH1578" i="6"/>
  <c r="BA1578" i="6"/>
  <c r="C1578" i="6"/>
  <c r="T1578" i="6"/>
  <c r="U1578" i="6"/>
  <c r="V1578" i="6"/>
  <c r="W1578" i="6"/>
  <c r="X1578" i="6"/>
  <c r="Y1578" i="6"/>
  <c r="Q1578" i="6"/>
  <c r="R1578" i="6"/>
  <c r="P1578" i="6"/>
  <c r="O1578" i="6"/>
  <c r="N1578" i="6"/>
  <c r="M1578" i="6"/>
  <c r="BH1598" i="6"/>
  <c r="BA1598" i="6"/>
  <c r="C1598" i="6"/>
  <c r="T1598" i="6"/>
  <c r="U1598" i="6"/>
  <c r="V1598" i="6"/>
  <c r="W1598" i="6"/>
  <c r="X1598" i="6"/>
  <c r="Y1598" i="6"/>
  <c r="Q1598" i="6"/>
  <c r="R1598" i="6"/>
  <c r="P1598" i="6"/>
  <c r="O1598" i="6"/>
  <c r="N1598" i="6"/>
  <c r="M1598" i="6"/>
  <c r="BH1600" i="6"/>
  <c r="BA1600" i="6"/>
  <c r="C1600" i="6"/>
  <c r="T1600" i="6"/>
  <c r="U1600" i="6"/>
  <c r="V1600" i="6"/>
  <c r="W1600" i="6"/>
  <c r="X1600" i="6"/>
  <c r="Y1600" i="6"/>
  <c r="Q1600" i="6"/>
  <c r="R1600" i="6"/>
  <c r="P1600" i="6"/>
  <c r="O1600" i="6"/>
  <c r="N1600" i="6"/>
  <c r="M1600" i="6"/>
  <c r="BB439" i="6"/>
  <c r="BA439" i="6"/>
  <c r="C439" i="6"/>
  <c r="AY439" i="6"/>
  <c r="AX439" i="6"/>
  <c r="AW439" i="6"/>
  <c r="AV439" i="6"/>
  <c r="AU439" i="6"/>
  <c r="AT439" i="6"/>
  <c r="AS439" i="6"/>
  <c r="T439" i="6"/>
  <c r="U439" i="6"/>
  <c r="V439" i="6"/>
  <c r="W439" i="6"/>
  <c r="X439" i="6"/>
  <c r="Y439" i="6"/>
  <c r="Q439" i="6"/>
  <c r="R439" i="6"/>
  <c r="P439" i="6"/>
  <c r="O439" i="6"/>
  <c r="N439" i="6"/>
  <c r="M439" i="6"/>
  <c r="BH1588" i="6"/>
  <c r="BA1588" i="6"/>
  <c r="C1588" i="6"/>
  <c r="T1588" i="6"/>
  <c r="U1588" i="6"/>
  <c r="V1588" i="6"/>
  <c r="W1588" i="6"/>
  <c r="X1588" i="6"/>
  <c r="Y1588" i="6"/>
  <c r="Q1588" i="6"/>
  <c r="R1588" i="6"/>
  <c r="P1588" i="6"/>
  <c r="O1588" i="6"/>
  <c r="N1588" i="6"/>
  <c r="M1588" i="6"/>
  <c r="BH1586" i="6"/>
  <c r="BA1586" i="6"/>
  <c r="C1586" i="6"/>
  <c r="T1586" i="6"/>
  <c r="U1586" i="6"/>
  <c r="V1586" i="6"/>
  <c r="W1586" i="6"/>
  <c r="X1586" i="6"/>
  <c r="Y1586" i="6"/>
  <c r="Q1586" i="6"/>
  <c r="R1586" i="6"/>
  <c r="P1586" i="6"/>
  <c r="O1586" i="6"/>
  <c r="N1586" i="6"/>
  <c r="M1586" i="6"/>
  <c r="C1599" i="6"/>
  <c r="T1599" i="6"/>
  <c r="U1599" i="6"/>
  <c r="V1599" i="6"/>
  <c r="W1599" i="6"/>
  <c r="X1599" i="6"/>
  <c r="Y1599" i="6"/>
  <c r="C1597" i="6"/>
  <c r="T1597" i="6"/>
  <c r="U1597" i="6"/>
  <c r="V1597" i="6"/>
  <c r="W1597" i="6"/>
  <c r="X1597" i="6"/>
  <c r="Y1597" i="6"/>
  <c r="C1596" i="6"/>
  <c r="T1596" i="6"/>
  <c r="U1596" i="6"/>
  <c r="V1596" i="6"/>
  <c r="W1596" i="6"/>
  <c r="X1596" i="6"/>
  <c r="Y1596" i="6"/>
  <c r="C1595" i="6"/>
  <c r="W1595" i="6"/>
  <c r="T1595" i="6"/>
  <c r="U1595" i="6"/>
  <c r="V1595" i="6"/>
  <c r="X1595" i="6"/>
  <c r="Y1595" i="6"/>
  <c r="C1594" i="6"/>
  <c r="T1594" i="6"/>
  <c r="U1594" i="6"/>
  <c r="V1594" i="6"/>
  <c r="W1594" i="6"/>
  <c r="X1594" i="6"/>
  <c r="Y1594" i="6"/>
  <c r="C1593" i="6"/>
  <c r="W1593" i="6"/>
  <c r="T1593" i="6"/>
  <c r="U1593" i="6"/>
  <c r="V1593" i="6"/>
  <c r="X1593" i="6"/>
  <c r="Y1593" i="6"/>
  <c r="C1592" i="6"/>
  <c r="T1592" i="6"/>
  <c r="U1592" i="6"/>
  <c r="V1592" i="6"/>
  <c r="W1592" i="6"/>
  <c r="X1592" i="6"/>
  <c r="Y1592" i="6"/>
  <c r="C1591" i="6"/>
  <c r="W1591" i="6"/>
  <c r="T1591" i="6"/>
  <c r="U1591" i="6"/>
  <c r="V1591" i="6"/>
  <c r="X1591" i="6"/>
  <c r="Y1591" i="6"/>
  <c r="C1590" i="6"/>
  <c r="W1590" i="6"/>
  <c r="T1590" i="6"/>
  <c r="U1590" i="6"/>
  <c r="V1590" i="6"/>
  <c r="X1590" i="6"/>
  <c r="Y1590" i="6"/>
  <c r="C1589" i="6"/>
  <c r="W1589" i="6"/>
  <c r="T1589" i="6"/>
  <c r="U1589" i="6"/>
  <c r="V1589" i="6"/>
  <c r="X1589" i="6"/>
  <c r="Y1589" i="6"/>
  <c r="C1587" i="6"/>
  <c r="T1587" i="6"/>
  <c r="U1587" i="6"/>
  <c r="V1587" i="6"/>
  <c r="W1587" i="6"/>
  <c r="X1587" i="6"/>
  <c r="Y1587" i="6"/>
  <c r="C1585" i="6"/>
  <c r="T1585" i="6"/>
  <c r="U1585" i="6"/>
  <c r="V1585" i="6"/>
  <c r="W1585" i="6"/>
  <c r="X1585" i="6"/>
  <c r="Y1585" i="6"/>
  <c r="C1584" i="6"/>
  <c r="T1584" i="6"/>
  <c r="U1584" i="6"/>
  <c r="V1584" i="6"/>
  <c r="W1584" i="6"/>
  <c r="X1584" i="6"/>
  <c r="Y1584" i="6"/>
  <c r="C1583" i="6"/>
  <c r="T1583" i="6"/>
  <c r="U1583" i="6"/>
  <c r="V1583" i="6"/>
  <c r="W1583" i="6"/>
  <c r="X1583" i="6"/>
  <c r="Y1583" i="6"/>
  <c r="C1582" i="6"/>
  <c r="T1582" i="6"/>
  <c r="U1582" i="6"/>
  <c r="V1582" i="6"/>
  <c r="W1582" i="6"/>
  <c r="X1582" i="6"/>
  <c r="Y1582" i="6"/>
  <c r="C1581" i="6"/>
  <c r="W1581" i="6"/>
  <c r="T1581" i="6"/>
  <c r="U1581" i="6"/>
  <c r="V1581" i="6"/>
  <c r="X1581" i="6"/>
  <c r="Y1581" i="6"/>
  <c r="C1580" i="6"/>
  <c r="T1580" i="6"/>
  <c r="U1580" i="6"/>
  <c r="V1580" i="6"/>
  <c r="W1580" i="6"/>
  <c r="X1580" i="6"/>
  <c r="Y1580" i="6"/>
  <c r="C1577" i="6"/>
  <c r="T1577" i="6"/>
  <c r="U1577" i="6"/>
  <c r="V1577" i="6"/>
  <c r="W1577" i="6"/>
  <c r="X1577" i="6"/>
  <c r="Y1577" i="6"/>
  <c r="C1579" i="6"/>
  <c r="W1579" i="6"/>
  <c r="T1579" i="6"/>
  <c r="U1579" i="6"/>
  <c r="V1579" i="6"/>
  <c r="X1579" i="6"/>
  <c r="Y1579" i="6"/>
  <c r="BH1592" i="6"/>
  <c r="BA1592" i="6"/>
  <c r="Q1592" i="6"/>
  <c r="R1592" i="6"/>
  <c r="P1592" i="6"/>
  <c r="O1592" i="6"/>
  <c r="N1592" i="6"/>
  <c r="M1592" i="6"/>
  <c r="BH1594" i="6"/>
  <c r="BA1594" i="6"/>
  <c r="Q1594" i="6"/>
  <c r="R1594" i="6"/>
  <c r="P1594" i="6"/>
  <c r="O1594" i="6"/>
  <c r="N1594" i="6"/>
  <c r="M1594" i="6"/>
  <c r="BH1596" i="6"/>
  <c r="BA1596" i="6"/>
  <c r="Q1596" i="6"/>
  <c r="R1596" i="6"/>
  <c r="P1596" i="6"/>
  <c r="O1596" i="6"/>
  <c r="N1596" i="6"/>
  <c r="M1596" i="6"/>
  <c r="AE440" i="6"/>
  <c r="C440" i="6"/>
  <c r="T440" i="6"/>
  <c r="U440" i="6"/>
  <c r="V440" i="6"/>
  <c r="W440" i="6"/>
  <c r="X440" i="6"/>
  <c r="Y440" i="6"/>
  <c r="C438" i="6"/>
  <c r="T438" i="6"/>
  <c r="U438" i="6"/>
  <c r="V438" i="6"/>
  <c r="W438" i="6"/>
  <c r="X438" i="6"/>
  <c r="Y438" i="6"/>
  <c r="C437" i="6"/>
  <c r="T437" i="6"/>
  <c r="U437" i="6"/>
  <c r="V437" i="6"/>
  <c r="W437" i="6"/>
  <c r="X437" i="6"/>
  <c r="Y437" i="6"/>
  <c r="C436" i="6"/>
  <c r="T436" i="6"/>
  <c r="U436" i="6"/>
  <c r="V436" i="6"/>
  <c r="W436" i="6"/>
  <c r="X436" i="6"/>
  <c r="Y436" i="6"/>
  <c r="C435" i="6"/>
  <c r="T435" i="6"/>
  <c r="U435" i="6"/>
  <c r="V435" i="6"/>
  <c r="W435" i="6"/>
  <c r="X435" i="6"/>
  <c r="Y435" i="6"/>
  <c r="C434" i="6"/>
  <c r="T434" i="6"/>
  <c r="U434" i="6"/>
  <c r="V434" i="6"/>
  <c r="W434" i="6"/>
  <c r="X434" i="6"/>
  <c r="Y434" i="6"/>
  <c r="C433" i="6"/>
  <c r="T433" i="6"/>
  <c r="U433" i="6"/>
  <c r="V433" i="6"/>
  <c r="W433" i="6"/>
  <c r="X433" i="6"/>
  <c r="Y433" i="6"/>
  <c r="BH1580" i="6"/>
  <c r="BA1580" i="6"/>
  <c r="Q1580" i="6"/>
  <c r="R1580" i="6"/>
  <c r="P1580" i="6"/>
  <c r="O1580" i="6"/>
  <c r="N1580" i="6"/>
  <c r="M1580" i="6"/>
  <c r="BH1582" i="6"/>
  <c r="BA1582" i="6"/>
  <c r="Q1582" i="6"/>
  <c r="R1582" i="6"/>
  <c r="P1582" i="6"/>
  <c r="O1582" i="6"/>
  <c r="N1582" i="6"/>
  <c r="M1582" i="6"/>
  <c r="AT1224" i="5"/>
  <c r="C1224" i="5"/>
  <c r="D1224" i="5"/>
  <c r="BA1224" i="5"/>
  <c r="E1224" i="5"/>
  <c r="BB1224" i="5"/>
  <c r="F1224" i="5"/>
  <c r="BC1224" i="5"/>
  <c r="G1224" i="5"/>
  <c r="BD1224" i="5"/>
  <c r="BE1224" i="5"/>
  <c r="K1224" i="5"/>
  <c r="L1224" i="5"/>
  <c r="M1224" i="5"/>
  <c r="N1224" i="5"/>
  <c r="O1224" i="5"/>
  <c r="AI1224" i="5"/>
  <c r="H1224" i="5"/>
  <c r="I1224" i="5"/>
  <c r="AT1138" i="5"/>
  <c r="C1138" i="5"/>
  <c r="D1138" i="5"/>
  <c r="BA1138" i="5"/>
  <c r="E1138" i="5"/>
  <c r="BB1138" i="5"/>
  <c r="F1138" i="5"/>
  <c r="BC1138" i="5"/>
  <c r="G1138" i="5"/>
  <c r="BD1138" i="5"/>
  <c r="BE1138" i="5"/>
  <c r="K1138" i="5"/>
  <c r="L1138" i="5"/>
  <c r="M1138" i="5"/>
  <c r="N1138" i="5"/>
  <c r="O1138" i="5"/>
  <c r="AI1138" i="5"/>
  <c r="H1138" i="5"/>
  <c r="I1138" i="5"/>
  <c r="AT1239" i="5"/>
  <c r="AT1238" i="5"/>
  <c r="AT1237" i="5"/>
  <c r="AT1236" i="5"/>
  <c r="AT1235" i="5"/>
  <c r="AT1234" i="5"/>
  <c r="AT1233" i="5"/>
  <c r="AT1232" i="5"/>
  <c r="AT1231" i="5"/>
  <c r="AT1230" i="5"/>
  <c r="AT1229" i="5"/>
  <c r="AT1228" i="5"/>
  <c r="AT1227" i="5"/>
  <c r="AT1226" i="5"/>
  <c r="AT1225" i="5"/>
  <c r="AT1223" i="5"/>
  <c r="AT1222" i="5"/>
  <c r="AT1221" i="5"/>
  <c r="AT1220" i="5"/>
  <c r="AT1219" i="5"/>
  <c r="AT1218" i="5"/>
  <c r="AT1217" i="5"/>
  <c r="AT1216" i="5"/>
  <c r="AT1215" i="5"/>
  <c r="AT1214" i="5"/>
  <c r="AT1213" i="5"/>
  <c r="AT1212" i="5"/>
  <c r="AT1211" i="5"/>
  <c r="AT1210" i="5"/>
  <c r="AT1209" i="5"/>
  <c r="AT1208" i="5"/>
  <c r="AT1207" i="5"/>
  <c r="AT1206" i="5"/>
  <c r="AT1205" i="5"/>
  <c r="AT1204" i="5"/>
  <c r="AT1203" i="5"/>
  <c r="AT1202" i="5"/>
  <c r="AT1201" i="5"/>
  <c r="AT1200" i="5"/>
  <c r="AT1199" i="5"/>
  <c r="AT1198" i="5"/>
  <c r="AT1197" i="5"/>
  <c r="AT1196" i="5"/>
  <c r="AT1195" i="5"/>
  <c r="AT1194" i="5"/>
  <c r="AT1193" i="5"/>
  <c r="AT1192" i="5"/>
  <c r="AT1191" i="5"/>
  <c r="AT1190" i="5"/>
  <c r="AT1189" i="5"/>
  <c r="AT1188" i="5"/>
  <c r="AT1187" i="5"/>
  <c r="AT1186" i="5"/>
  <c r="AT1185" i="5"/>
  <c r="AT1184" i="5"/>
  <c r="AT1183" i="5"/>
  <c r="AT1182" i="5"/>
  <c r="AT1181" i="5"/>
  <c r="AT1180" i="5"/>
  <c r="AT1179" i="5"/>
  <c r="AT1178" i="5"/>
  <c r="AT1177" i="5"/>
  <c r="AT1176" i="5"/>
  <c r="AT1175" i="5"/>
  <c r="AT1174" i="5"/>
  <c r="AT1173" i="5"/>
  <c r="AT1172" i="5"/>
  <c r="AT1171" i="5"/>
  <c r="AT1170" i="5"/>
  <c r="AT1169" i="5"/>
  <c r="AT1168" i="5"/>
  <c r="AT1167" i="5"/>
  <c r="AT1166" i="5"/>
  <c r="AT1165" i="5"/>
  <c r="AT1164" i="5"/>
  <c r="AT1163" i="5"/>
  <c r="AT1162" i="5"/>
  <c r="AT1161" i="5"/>
  <c r="AT1160" i="5"/>
  <c r="AT1159" i="5"/>
  <c r="AT1158" i="5"/>
  <c r="AT1157" i="5"/>
  <c r="AT1156" i="5"/>
  <c r="AT1155" i="5"/>
  <c r="AT1154" i="5"/>
  <c r="AT1153" i="5"/>
  <c r="AT1152" i="5"/>
  <c r="AT1151" i="5"/>
  <c r="AT1150" i="5"/>
  <c r="AT1149" i="5"/>
  <c r="AT1148" i="5"/>
  <c r="AT1147" i="5"/>
  <c r="AT1146" i="5"/>
  <c r="AT1145" i="5"/>
  <c r="AT1144" i="5"/>
  <c r="AT1143" i="5"/>
  <c r="AT1142" i="5"/>
  <c r="AT1141" i="5"/>
  <c r="AT1140" i="5"/>
  <c r="AT1139" i="5"/>
  <c r="AT1137" i="5"/>
  <c r="AT1136" i="5"/>
  <c r="AT1135" i="5"/>
  <c r="AT1134" i="5"/>
  <c r="AT1133" i="5"/>
  <c r="AT1132" i="5"/>
  <c r="AT1131" i="5"/>
  <c r="AT1130" i="5"/>
  <c r="AT1129" i="5"/>
  <c r="AT1128" i="5"/>
  <c r="AT1127" i="5"/>
  <c r="AT1126" i="5"/>
  <c r="AT1125" i="5"/>
  <c r="AT1124" i="5"/>
  <c r="AT1123" i="5"/>
  <c r="AT1122" i="5"/>
  <c r="AT1121" i="5"/>
  <c r="AT1120" i="5"/>
  <c r="AT1119" i="5"/>
  <c r="AT1118" i="5"/>
  <c r="AT1117" i="5"/>
  <c r="AT1116" i="5"/>
  <c r="AT1115" i="5"/>
  <c r="AT1114" i="5"/>
  <c r="AT1113" i="5"/>
  <c r="AT1112" i="5"/>
  <c r="AT1111" i="5"/>
  <c r="AT1110" i="5"/>
  <c r="AT1109" i="5"/>
  <c r="AT1108" i="5"/>
  <c r="AT1107" i="5"/>
  <c r="AT1106" i="5"/>
  <c r="AT1105" i="5"/>
  <c r="AT1104" i="5"/>
  <c r="AT1103" i="5"/>
  <c r="AT1102" i="5"/>
  <c r="AT1101" i="5"/>
  <c r="AT1100" i="5"/>
  <c r="AT1099" i="5"/>
  <c r="AT1098" i="5"/>
  <c r="AT1097" i="5"/>
  <c r="AT1096" i="5"/>
  <c r="AT1095" i="5"/>
  <c r="AT1094" i="5"/>
  <c r="AT1093" i="5"/>
  <c r="AT1092" i="5"/>
  <c r="AT1091" i="5"/>
  <c r="AT1090" i="5"/>
  <c r="AT1089" i="5"/>
  <c r="AT1088" i="5"/>
  <c r="AT1087" i="5"/>
  <c r="AT1086" i="5"/>
  <c r="AT1085" i="5"/>
  <c r="AT1084" i="5"/>
  <c r="AT1083" i="5"/>
  <c r="AT1082" i="5"/>
  <c r="AT1081" i="5"/>
  <c r="AT1080" i="5"/>
  <c r="AT1079" i="5"/>
  <c r="AT1078" i="5"/>
  <c r="AT1077" i="5"/>
  <c r="AT1076" i="5"/>
  <c r="AT1075" i="5"/>
  <c r="AT1074" i="5"/>
  <c r="AT1073" i="5"/>
  <c r="AT1072" i="5"/>
  <c r="AT1071" i="5"/>
  <c r="AT1070" i="5"/>
  <c r="AT1069" i="5"/>
  <c r="AT1068" i="5"/>
  <c r="AT1067" i="5"/>
  <c r="AT1066" i="5"/>
  <c r="AT1065" i="5"/>
  <c r="AT1064" i="5"/>
  <c r="AT1063" i="5"/>
  <c r="AT1062" i="5"/>
  <c r="AT1061" i="5"/>
  <c r="AT1060" i="5"/>
  <c r="AT1059" i="5"/>
  <c r="AT1058" i="5"/>
  <c r="AT1057" i="5"/>
  <c r="AT1056" i="5"/>
  <c r="AT1055" i="5"/>
  <c r="AT1054" i="5"/>
  <c r="AT1053" i="5"/>
  <c r="AT1052" i="5"/>
  <c r="AT1051" i="5"/>
  <c r="AT1050" i="5"/>
  <c r="AT1049" i="5"/>
  <c r="AT1048" i="5"/>
  <c r="AT1045" i="5"/>
  <c r="AT1044" i="5"/>
  <c r="AT1043" i="5"/>
  <c r="AT1042" i="5"/>
  <c r="AT1041" i="5"/>
  <c r="AT1040" i="5"/>
  <c r="AT1039" i="5"/>
  <c r="AT1038" i="5"/>
  <c r="AT1037" i="5"/>
  <c r="AT1036" i="5"/>
  <c r="AT1035" i="5"/>
  <c r="AT1034" i="5"/>
  <c r="AT1033" i="5"/>
  <c r="AT1032" i="5"/>
  <c r="AT1031" i="5"/>
  <c r="AT1030" i="5"/>
  <c r="AT1029" i="5"/>
  <c r="AT1028" i="5"/>
  <c r="AT1027" i="5"/>
  <c r="AT1026" i="5"/>
  <c r="AT1025" i="5"/>
  <c r="AT1024" i="5"/>
  <c r="AT1023" i="5"/>
  <c r="AT1022" i="5"/>
  <c r="AT1021" i="5"/>
  <c r="AT1020" i="5"/>
  <c r="AT1019" i="5"/>
  <c r="AT1018" i="5"/>
  <c r="AT1017" i="5"/>
  <c r="AT1016" i="5"/>
  <c r="AT1015" i="5"/>
  <c r="AT1014" i="5"/>
  <c r="AT1013" i="5"/>
  <c r="AT1012" i="5"/>
  <c r="AT1011" i="5"/>
  <c r="AT1010" i="5"/>
  <c r="AT1009" i="5"/>
  <c r="AT1008" i="5"/>
  <c r="AT1007" i="5"/>
  <c r="AT1006" i="5"/>
  <c r="AT1005" i="5"/>
  <c r="AT1004" i="5"/>
  <c r="AT1003" i="5"/>
  <c r="AT1002" i="5"/>
  <c r="AT1001" i="5"/>
  <c r="AT1000" i="5"/>
  <c r="AT999" i="5"/>
  <c r="AT998" i="5"/>
  <c r="AT997" i="5"/>
  <c r="AT996" i="5"/>
  <c r="AT995" i="5"/>
  <c r="AT994" i="5"/>
  <c r="AT993" i="5"/>
  <c r="AT992" i="5"/>
  <c r="AT991" i="5"/>
  <c r="AT990" i="5"/>
  <c r="AT989" i="5"/>
  <c r="AT988" i="5"/>
  <c r="AT987" i="5"/>
  <c r="AT986" i="5"/>
  <c r="AT985" i="5"/>
  <c r="AT984" i="5"/>
  <c r="AT983" i="5"/>
  <c r="AT982" i="5"/>
  <c r="AT981" i="5"/>
  <c r="AT980" i="5"/>
  <c r="AT979" i="5"/>
  <c r="AT978" i="5"/>
  <c r="AT977" i="5"/>
  <c r="AT976" i="5"/>
  <c r="AT975" i="5"/>
  <c r="AT974" i="5"/>
  <c r="AT973" i="5"/>
  <c r="AT972" i="5"/>
  <c r="AT971" i="5"/>
  <c r="AT970" i="5"/>
  <c r="AT969" i="5"/>
  <c r="AT968" i="5"/>
  <c r="AT967" i="5"/>
  <c r="AT966" i="5"/>
  <c r="AT965" i="5"/>
  <c r="AT964" i="5"/>
  <c r="AT963" i="5"/>
  <c r="AT962" i="5"/>
  <c r="AT961" i="5"/>
  <c r="AT960" i="5"/>
  <c r="AT959" i="5"/>
  <c r="AT958" i="5"/>
  <c r="AT957" i="5"/>
  <c r="AT956" i="5"/>
  <c r="AT955" i="5"/>
  <c r="AT954" i="5"/>
  <c r="AT953" i="5"/>
  <c r="AT952" i="5"/>
  <c r="AT951" i="5"/>
  <c r="AT950" i="5"/>
  <c r="AT949" i="5"/>
  <c r="AT948" i="5"/>
  <c r="AT947" i="5"/>
  <c r="AT946" i="5"/>
  <c r="AT945" i="5"/>
  <c r="AT944" i="5"/>
  <c r="AT943" i="5"/>
  <c r="AT942" i="5"/>
  <c r="AT941" i="5"/>
  <c r="AT940" i="5"/>
  <c r="AT939" i="5"/>
  <c r="AT938" i="5"/>
  <c r="AT937" i="5"/>
  <c r="AT936" i="5"/>
  <c r="AT935" i="5"/>
  <c r="AT934" i="5"/>
  <c r="AT933" i="5"/>
  <c r="AT932" i="5"/>
  <c r="AT931" i="5"/>
  <c r="AT930" i="5"/>
  <c r="AT929" i="5"/>
  <c r="AT928" i="5"/>
  <c r="AT927" i="5"/>
  <c r="AT926" i="5"/>
  <c r="AT925" i="5"/>
  <c r="AT924" i="5"/>
  <c r="AT923" i="5"/>
  <c r="AT922" i="5"/>
  <c r="AT921" i="5"/>
  <c r="AT920" i="5"/>
  <c r="AT919" i="5"/>
  <c r="AT918" i="5"/>
  <c r="AT917" i="5"/>
  <c r="AT916" i="5"/>
  <c r="AT915" i="5"/>
  <c r="AT914" i="5"/>
  <c r="AT913" i="5"/>
  <c r="AT912" i="5"/>
  <c r="AT911" i="5"/>
  <c r="AT910" i="5"/>
  <c r="AT909" i="5"/>
  <c r="AT908" i="5"/>
  <c r="AT907" i="5"/>
  <c r="AT906" i="5"/>
  <c r="AT905" i="5"/>
  <c r="AT904" i="5"/>
  <c r="AT903" i="5"/>
  <c r="AT902" i="5"/>
  <c r="AT901" i="5"/>
  <c r="AT900" i="5"/>
  <c r="AT899" i="5"/>
  <c r="AT898" i="5"/>
  <c r="AT897" i="5"/>
  <c r="AT896" i="5"/>
  <c r="AT895" i="5"/>
  <c r="AT894" i="5"/>
  <c r="AT893" i="5"/>
  <c r="AT892" i="5"/>
  <c r="AT891" i="5"/>
  <c r="AT890" i="5"/>
  <c r="AT889" i="5"/>
  <c r="AT888" i="5"/>
  <c r="AT887" i="5"/>
  <c r="AT886" i="5"/>
  <c r="AT885" i="5"/>
  <c r="AT884" i="5"/>
  <c r="AT883" i="5"/>
  <c r="AT882" i="5"/>
  <c r="AT881" i="5"/>
  <c r="AT880" i="5"/>
  <c r="AT879" i="5"/>
  <c r="AT878" i="5"/>
  <c r="AT877" i="5"/>
  <c r="AT876" i="5"/>
  <c r="AT875" i="5"/>
  <c r="AT874" i="5"/>
  <c r="AT873" i="5"/>
  <c r="AT872" i="5"/>
  <c r="AT871" i="5"/>
  <c r="AT870" i="5"/>
  <c r="AT869" i="5"/>
  <c r="AT868" i="5"/>
  <c r="AT867" i="5"/>
  <c r="AT866" i="5"/>
  <c r="AT865" i="5"/>
  <c r="AT864" i="5"/>
  <c r="AT863" i="5"/>
  <c r="AT862" i="5"/>
  <c r="AT861" i="5"/>
  <c r="AT860" i="5"/>
  <c r="AT859" i="5"/>
  <c r="AT858" i="5"/>
  <c r="AT857" i="5"/>
  <c r="AT856" i="5"/>
  <c r="AT855" i="5"/>
  <c r="AT854" i="5"/>
  <c r="AT853" i="5"/>
  <c r="AT852" i="5"/>
  <c r="AT851" i="5"/>
  <c r="AT850" i="5"/>
  <c r="AT849" i="5"/>
  <c r="AT848" i="5"/>
  <c r="AT847" i="5"/>
  <c r="AT846" i="5"/>
  <c r="AT845" i="5"/>
  <c r="AT844" i="5"/>
  <c r="AT843" i="5"/>
  <c r="AT842" i="5"/>
  <c r="AT841" i="5"/>
  <c r="AT840" i="5"/>
  <c r="AT839" i="5"/>
  <c r="AT838" i="5"/>
  <c r="AT837" i="5"/>
  <c r="AT836" i="5"/>
  <c r="AT835" i="5"/>
  <c r="AT834" i="5"/>
  <c r="AT833" i="5"/>
  <c r="AT832" i="5"/>
  <c r="AT831" i="5"/>
  <c r="AT830" i="5"/>
  <c r="AT829" i="5"/>
  <c r="AT828" i="5"/>
  <c r="AT827" i="5"/>
  <c r="AT826" i="5"/>
  <c r="AT825" i="5"/>
  <c r="AT824" i="5"/>
  <c r="AT823" i="5"/>
  <c r="AT822" i="5"/>
  <c r="AT821" i="5"/>
  <c r="AT820" i="5"/>
  <c r="AT819" i="5"/>
  <c r="AT818" i="5"/>
  <c r="AT817" i="5"/>
  <c r="AT816" i="5"/>
  <c r="AT815" i="5"/>
  <c r="AT814" i="5"/>
  <c r="AT813" i="5"/>
  <c r="AT812" i="5"/>
  <c r="AT811" i="5"/>
  <c r="AT810" i="5"/>
  <c r="AT809" i="5"/>
  <c r="AT808" i="5"/>
  <c r="AT807" i="5"/>
  <c r="AT806" i="5"/>
  <c r="AT805" i="5"/>
  <c r="AT804" i="5"/>
  <c r="AT803" i="5"/>
  <c r="AT802" i="5"/>
  <c r="AT801" i="5"/>
  <c r="AT800" i="5"/>
  <c r="AT799" i="5"/>
  <c r="AT798" i="5"/>
  <c r="AT797" i="5"/>
  <c r="AT796" i="5"/>
  <c r="AT795" i="5"/>
  <c r="AT794" i="5"/>
  <c r="AT793" i="5"/>
  <c r="AT792" i="5"/>
  <c r="AT791" i="5"/>
  <c r="AT790" i="5"/>
  <c r="AT789" i="5"/>
  <c r="AT788" i="5"/>
  <c r="AT787" i="5"/>
  <c r="AT786" i="5"/>
  <c r="AT785" i="5"/>
  <c r="AT784" i="5"/>
  <c r="AT783" i="5"/>
  <c r="AT782" i="5"/>
  <c r="AT781" i="5"/>
  <c r="AT780" i="5"/>
  <c r="AT779" i="5"/>
  <c r="AT778" i="5"/>
  <c r="AT777" i="5"/>
  <c r="AT776" i="5"/>
  <c r="AT775" i="5"/>
  <c r="AT774" i="5"/>
  <c r="AT773" i="5"/>
  <c r="AT772" i="5"/>
  <c r="AT771" i="5"/>
  <c r="AT770" i="5"/>
  <c r="AT769" i="5"/>
  <c r="AT768" i="5"/>
  <c r="AT767" i="5"/>
  <c r="AT766" i="5"/>
  <c r="AT765" i="5"/>
  <c r="AT764" i="5"/>
  <c r="AT763" i="5"/>
  <c r="AT762" i="5"/>
  <c r="AT761" i="5"/>
  <c r="AT760" i="5"/>
  <c r="AT759" i="5"/>
  <c r="AT758" i="5"/>
  <c r="AT757" i="5"/>
  <c r="AT756" i="5"/>
  <c r="AT755" i="5"/>
  <c r="AT754" i="5"/>
  <c r="AT753" i="5"/>
  <c r="AT752" i="5"/>
  <c r="AT751" i="5"/>
  <c r="AT750" i="5"/>
  <c r="AT749" i="5"/>
  <c r="AT748" i="5"/>
  <c r="AT747" i="5"/>
  <c r="AT746" i="5"/>
  <c r="AT745" i="5"/>
  <c r="AT744" i="5"/>
  <c r="AT743" i="5"/>
  <c r="AT742" i="5"/>
  <c r="AT741" i="5"/>
  <c r="AT740" i="5"/>
  <c r="AT739" i="5"/>
  <c r="AT738" i="5"/>
  <c r="AT737" i="5"/>
  <c r="AT736" i="5"/>
  <c r="AT735" i="5"/>
  <c r="AT734" i="5"/>
  <c r="AT733" i="5"/>
  <c r="AT732" i="5"/>
  <c r="AT731" i="5"/>
  <c r="AT730" i="5"/>
  <c r="AT729" i="5"/>
  <c r="AT728" i="5"/>
  <c r="AT727" i="5"/>
  <c r="AT726" i="5"/>
  <c r="AT725" i="5"/>
  <c r="AT724" i="5"/>
  <c r="AT723" i="5"/>
  <c r="AT722" i="5"/>
  <c r="AT721" i="5"/>
  <c r="AT720" i="5"/>
  <c r="AT719" i="5"/>
  <c r="AT718" i="5"/>
  <c r="AT717" i="5"/>
  <c r="AT716" i="5"/>
  <c r="AT715" i="5"/>
  <c r="AT714" i="5"/>
  <c r="AT713" i="5"/>
  <c r="AT712" i="5"/>
  <c r="AT711" i="5"/>
  <c r="AT710" i="5"/>
  <c r="AT709" i="5"/>
  <c r="AT708" i="5"/>
  <c r="AT707" i="5"/>
  <c r="AT706" i="5"/>
  <c r="AT705" i="5"/>
  <c r="AT704" i="5"/>
  <c r="AT703" i="5"/>
  <c r="AT702" i="5"/>
  <c r="AT701" i="5"/>
  <c r="AT700" i="5"/>
  <c r="AT699" i="5"/>
  <c r="AT698" i="5"/>
  <c r="AT697" i="5"/>
  <c r="AT696" i="5"/>
  <c r="AT695" i="5"/>
  <c r="AT692" i="5"/>
  <c r="AT691" i="5"/>
  <c r="AT690" i="5"/>
  <c r="AT689" i="5"/>
  <c r="AT688" i="5"/>
  <c r="AT687" i="5"/>
  <c r="AT686" i="5"/>
  <c r="AT685" i="5"/>
  <c r="AT684" i="5"/>
  <c r="AT683" i="5"/>
  <c r="AT682" i="5"/>
  <c r="AT681" i="5"/>
  <c r="AT678" i="5"/>
  <c r="AT677" i="5"/>
  <c r="AT676" i="5"/>
  <c r="AT675" i="5"/>
  <c r="AT674" i="5"/>
  <c r="AT673" i="5"/>
  <c r="AT672" i="5"/>
  <c r="AT671" i="5"/>
  <c r="AT670" i="5"/>
  <c r="AT669" i="5"/>
  <c r="AT668" i="5"/>
  <c r="AT667" i="5"/>
  <c r="AT666" i="5"/>
  <c r="AT665" i="5"/>
  <c r="AT664" i="5"/>
  <c r="AT663" i="5"/>
  <c r="AT662" i="5"/>
  <c r="AT661" i="5"/>
  <c r="AT660" i="5"/>
  <c r="AT659" i="5"/>
  <c r="AT658" i="5"/>
  <c r="AT657" i="5"/>
  <c r="AT656" i="5"/>
  <c r="AT655" i="5"/>
  <c r="AT654" i="5"/>
  <c r="AT653" i="5"/>
  <c r="AT652" i="5"/>
  <c r="AT651" i="5"/>
  <c r="AT650" i="5"/>
  <c r="AT649" i="5"/>
  <c r="AT648" i="5"/>
  <c r="AT647" i="5"/>
  <c r="AT646" i="5"/>
  <c r="AT645" i="5"/>
  <c r="AT644" i="5"/>
  <c r="AT643" i="5"/>
  <c r="AT642" i="5"/>
  <c r="AT641" i="5"/>
  <c r="AT640" i="5"/>
  <c r="AT639" i="5"/>
  <c r="AT638" i="5"/>
  <c r="AT637" i="5"/>
  <c r="AT636" i="5"/>
  <c r="AT635" i="5"/>
  <c r="AT634" i="5"/>
  <c r="AT633" i="5"/>
  <c r="AT632" i="5"/>
  <c r="AT631" i="5"/>
  <c r="AT630" i="5"/>
  <c r="AT629" i="5"/>
  <c r="AT628" i="5"/>
  <c r="AT627" i="5"/>
  <c r="AT626" i="5"/>
  <c r="AT625" i="5"/>
  <c r="AT624" i="5"/>
  <c r="AT623" i="5"/>
  <c r="AT622" i="5"/>
  <c r="AT621" i="5"/>
  <c r="AT620" i="5"/>
  <c r="AT619" i="5"/>
  <c r="AT618" i="5"/>
  <c r="AT617" i="5"/>
  <c r="AT616" i="5"/>
  <c r="AT615" i="5"/>
  <c r="AT614" i="5"/>
  <c r="AT613" i="5"/>
  <c r="AT612" i="5"/>
  <c r="AT611" i="5"/>
  <c r="AT610" i="5"/>
  <c r="AT609" i="5"/>
  <c r="AT608" i="5"/>
  <c r="AT607" i="5"/>
  <c r="AT606" i="5"/>
  <c r="AT605" i="5"/>
  <c r="AT604" i="5"/>
  <c r="AT603" i="5"/>
  <c r="AT602" i="5"/>
  <c r="AT601" i="5"/>
  <c r="AT600" i="5"/>
  <c r="AT599" i="5"/>
  <c r="AT598" i="5"/>
  <c r="AT597" i="5"/>
  <c r="AT596" i="5"/>
  <c r="AT595" i="5"/>
  <c r="AT594" i="5"/>
  <c r="AT593" i="5"/>
  <c r="AT592" i="5"/>
  <c r="AT591" i="5"/>
  <c r="AT590" i="5"/>
  <c r="AT589" i="5"/>
  <c r="AT588" i="5"/>
  <c r="AT587" i="5"/>
  <c r="AT586" i="5"/>
  <c r="AT585" i="5"/>
  <c r="AT584" i="5"/>
  <c r="AT583" i="5"/>
  <c r="AT582" i="5"/>
  <c r="AT581" i="5"/>
  <c r="AT580" i="5"/>
  <c r="AT579" i="5"/>
  <c r="AT578" i="5"/>
  <c r="AT577" i="5"/>
  <c r="AT576" i="5"/>
  <c r="AT575" i="5"/>
  <c r="AT574" i="5"/>
  <c r="AT573" i="5"/>
  <c r="AT572" i="5"/>
  <c r="AT571" i="5"/>
  <c r="AT570" i="5"/>
  <c r="AT569" i="5"/>
  <c r="AT568" i="5"/>
  <c r="AT567" i="5"/>
  <c r="AT566" i="5"/>
  <c r="AT565" i="5"/>
  <c r="AT564" i="5"/>
  <c r="AT563" i="5"/>
  <c r="AT562" i="5"/>
  <c r="AT561" i="5"/>
  <c r="AT560" i="5"/>
  <c r="AT559" i="5"/>
  <c r="AT558" i="5"/>
  <c r="AT557" i="5"/>
  <c r="AT556" i="5"/>
  <c r="AT555" i="5"/>
  <c r="AT554" i="5"/>
  <c r="AT553" i="5"/>
  <c r="AT552" i="5"/>
  <c r="AT551" i="5"/>
  <c r="AT550" i="5"/>
  <c r="AT549" i="5"/>
  <c r="AT548" i="5"/>
  <c r="AT547" i="5"/>
  <c r="AT546" i="5"/>
  <c r="AT545" i="5"/>
  <c r="AT544" i="5"/>
  <c r="AT543" i="5"/>
  <c r="AT542" i="5"/>
  <c r="AT541" i="5"/>
  <c r="AT540" i="5"/>
  <c r="AT539" i="5"/>
  <c r="AT538" i="5"/>
  <c r="AT537" i="5"/>
  <c r="AT536" i="5"/>
  <c r="AT535" i="5"/>
  <c r="AT534" i="5"/>
  <c r="AT533" i="5"/>
  <c r="AT532" i="5"/>
  <c r="AT531" i="5"/>
  <c r="AT530" i="5"/>
  <c r="AT529" i="5"/>
  <c r="AT528" i="5"/>
  <c r="AT527" i="5"/>
  <c r="AT526" i="5"/>
  <c r="AT525" i="5"/>
  <c r="AT524" i="5"/>
  <c r="AT523" i="5"/>
  <c r="AT522" i="5"/>
  <c r="AT521" i="5"/>
  <c r="AT520" i="5"/>
  <c r="AT519" i="5"/>
  <c r="AT518" i="5"/>
  <c r="AT517" i="5"/>
  <c r="AT516" i="5"/>
  <c r="AT515" i="5"/>
  <c r="AT514" i="5"/>
  <c r="AT513" i="5"/>
  <c r="AT512" i="5"/>
  <c r="AT511" i="5"/>
  <c r="AT510" i="5"/>
  <c r="AT509" i="5"/>
  <c r="AT508" i="5"/>
  <c r="AT507" i="5"/>
  <c r="AT506" i="5"/>
  <c r="AT505" i="5"/>
  <c r="AT504" i="5"/>
  <c r="AT503" i="5"/>
  <c r="AT502" i="5"/>
  <c r="AT501" i="5"/>
  <c r="AT500" i="5"/>
  <c r="AT499" i="5"/>
  <c r="AT498" i="5"/>
  <c r="AT497" i="5"/>
  <c r="AT496" i="5"/>
  <c r="AT495" i="5"/>
  <c r="AT494" i="5"/>
  <c r="AT493" i="5"/>
  <c r="AT492" i="5"/>
  <c r="AT491" i="5"/>
  <c r="AT490" i="5"/>
  <c r="AT489" i="5"/>
  <c r="AT488" i="5"/>
  <c r="AT487" i="5"/>
  <c r="AT486" i="5"/>
  <c r="AT485" i="5"/>
  <c r="AT484" i="5"/>
  <c r="AT483" i="5"/>
  <c r="AT482" i="5"/>
  <c r="AT481" i="5"/>
  <c r="AT480" i="5"/>
  <c r="AT479" i="5"/>
  <c r="AT478" i="5"/>
  <c r="AT477" i="5"/>
  <c r="AT476" i="5"/>
  <c r="AT475" i="5"/>
  <c r="AT474" i="5"/>
  <c r="AT473" i="5"/>
  <c r="AT472" i="5"/>
  <c r="AT471" i="5"/>
  <c r="AT470" i="5"/>
  <c r="AT469" i="5"/>
  <c r="AT468" i="5"/>
  <c r="AT467" i="5"/>
  <c r="AT466" i="5"/>
  <c r="AT465" i="5"/>
  <c r="AT464" i="5"/>
  <c r="AT463" i="5"/>
  <c r="AT462" i="5"/>
  <c r="AT461" i="5"/>
  <c r="AT460" i="5"/>
  <c r="AT459" i="5"/>
  <c r="AT458" i="5"/>
  <c r="AT457" i="5"/>
  <c r="AT456" i="5"/>
  <c r="AT455" i="5"/>
  <c r="AT454" i="5"/>
  <c r="AT453" i="5"/>
  <c r="AT452" i="5"/>
  <c r="AT451" i="5"/>
  <c r="AT450" i="5"/>
  <c r="AT449" i="5"/>
  <c r="AT448" i="5"/>
  <c r="AT447" i="5"/>
  <c r="AT446" i="5"/>
  <c r="AT445" i="5"/>
  <c r="AT444" i="5"/>
  <c r="AT443" i="5"/>
  <c r="AT442" i="5"/>
  <c r="AT441" i="5"/>
  <c r="AT440" i="5"/>
  <c r="AT439" i="5"/>
  <c r="AT438" i="5"/>
  <c r="AT437" i="5"/>
  <c r="AT436" i="5"/>
  <c r="AT435" i="5"/>
  <c r="AT434" i="5"/>
  <c r="AT433" i="5"/>
  <c r="AT432" i="5"/>
  <c r="AT431" i="5"/>
  <c r="AT430" i="5"/>
  <c r="AT429" i="5"/>
  <c r="AT428" i="5"/>
  <c r="AT427" i="5"/>
  <c r="AT426" i="5"/>
  <c r="AT425" i="5"/>
  <c r="AT424" i="5"/>
  <c r="AT423" i="5"/>
  <c r="AT422" i="5"/>
  <c r="AT421" i="5"/>
  <c r="AT420" i="5"/>
  <c r="AT419" i="5"/>
  <c r="AT418" i="5"/>
  <c r="AT417" i="5"/>
  <c r="AT416" i="5"/>
  <c r="AT415" i="5"/>
  <c r="AT414" i="5"/>
  <c r="AT413" i="5"/>
  <c r="AT412" i="5"/>
  <c r="AT411" i="5"/>
  <c r="AT410" i="5"/>
  <c r="AT409" i="5"/>
  <c r="AT408" i="5"/>
  <c r="AT407" i="5"/>
  <c r="AT406" i="5"/>
  <c r="AT405" i="5"/>
  <c r="AT404" i="5"/>
  <c r="AT403" i="5"/>
  <c r="AT402" i="5"/>
  <c r="AT401" i="5"/>
  <c r="AT400" i="5"/>
  <c r="AT399" i="5"/>
  <c r="AT398" i="5"/>
  <c r="AT397" i="5"/>
  <c r="AT396" i="5"/>
  <c r="AT395" i="5"/>
  <c r="AT394" i="5"/>
  <c r="AT393" i="5"/>
  <c r="AT392" i="5"/>
  <c r="AT391" i="5"/>
  <c r="AT390" i="5"/>
  <c r="AT389" i="5"/>
  <c r="AT388" i="5"/>
  <c r="AT387" i="5"/>
  <c r="AT386" i="5"/>
  <c r="AT385" i="5"/>
  <c r="AT384" i="5"/>
  <c r="AT383" i="5"/>
  <c r="AT382" i="5"/>
  <c r="AT381" i="5"/>
  <c r="AT380" i="5"/>
  <c r="AT379" i="5"/>
  <c r="AT378" i="5"/>
  <c r="AT377" i="5"/>
  <c r="AT376" i="5"/>
  <c r="AT375" i="5"/>
  <c r="AT374" i="5"/>
  <c r="AT373" i="5"/>
  <c r="AT372" i="5"/>
  <c r="AT371" i="5"/>
  <c r="AT370" i="5"/>
  <c r="AT369" i="5"/>
  <c r="AT368" i="5"/>
  <c r="AT367" i="5"/>
  <c r="AT366" i="5"/>
  <c r="AT365" i="5"/>
  <c r="AT364" i="5"/>
  <c r="AT363" i="5"/>
  <c r="AT362" i="5"/>
  <c r="AT361" i="5"/>
  <c r="AT360" i="5"/>
  <c r="AT359" i="5"/>
  <c r="AT358" i="5"/>
  <c r="AT357" i="5"/>
  <c r="AT356" i="5"/>
  <c r="AT355" i="5"/>
  <c r="AT354" i="5"/>
  <c r="AT353" i="5"/>
  <c r="AT352" i="5"/>
  <c r="AT351" i="5"/>
  <c r="AT350" i="5"/>
  <c r="AT349" i="5"/>
  <c r="AT348" i="5"/>
  <c r="AT347" i="5"/>
  <c r="AT346" i="5"/>
  <c r="AT345" i="5"/>
  <c r="AT344" i="5"/>
  <c r="AT343" i="5"/>
  <c r="AT342" i="5"/>
  <c r="AT341" i="5"/>
  <c r="AT340" i="5"/>
  <c r="AT339" i="5"/>
  <c r="AT338" i="5"/>
  <c r="AT337" i="5"/>
  <c r="AT336" i="5"/>
  <c r="AT335" i="5"/>
  <c r="AT334" i="5"/>
  <c r="AT333" i="5"/>
  <c r="AT332" i="5"/>
  <c r="AT331" i="5"/>
  <c r="AT330" i="5"/>
  <c r="AT329" i="5"/>
  <c r="AT328" i="5"/>
  <c r="AT327" i="5"/>
  <c r="AT326" i="5"/>
  <c r="AT325" i="5"/>
  <c r="AT324" i="5"/>
  <c r="AT323" i="5"/>
  <c r="AT322" i="5"/>
  <c r="AT321" i="5"/>
  <c r="AT320" i="5"/>
  <c r="AT319" i="5"/>
  <c r="AT318" i="5"/>
  <c r="AT317" i="5"/>
  <c r="AT316" i="5"/>
  <c r="AT315" i="5"/>
  <c r="AT314" i="5"/>
  <c r="AT313" i="5"/>
  <c r="AT312" i="5"/>
  <c r="AT311" i="5"/>
  <c r="AT310" i="5"/>
  <c r="AT309" i="5"/>
  <c r="AT308" i="5"/>
  <c r="AT307" i="5"/>
  <c r="AT306" i="5"/>
  <c r="AT305" i="5"/>
  <c r="AT304" i="5"/>
  <c r="AT303" i="5"/>
  <c r="AT302" i="5"/>
  <c r="AT301" i="5"/>
  <c r="AT300" i="5"/>
  <c r="AT299" i="5"/>
  <c r="AT298" i="5"/>
  <c r="AT297" i="5"/>
  <c r="AT296" i="5"/>
  <c r="AT295" i="5"/>
  <c r="AT294" i="5"/>
  <c r="AT293" i="5"/>
  <c r="AT292" i="5"/>
  <c r="AT291" i="5"/>
  <c r="AT290" i="5"/>
  <c r="AT289" i="5"/>
  <c r="AT288" i="5"/>
  <c r="AT287" i="5"/>
  <c r="AT286" i="5"/>
  <c r="AT285" i="5"/>
  <c r="AT284" i="5"/>
  <c r="AT283" i="5"/>
  <c r="AT282" i="5"/>
  <c r="AT281" i="5"/>
  <c r="AT280" i="5"/>
  <c r="AT279" i="5"/>
  <c r="AT278" i="5"/>
  <c r="AT277" i="5"/>
  <c r="AT276" i="5"/>
  <c r="AT275" i="5"/>
  <c r="AT274" i="5"/>
  <c r="AT273" i="5"/>
  <c r="AT272" i="5"/>
  <c r="AT271" i="5"/>
  <c r="AT270" i="5"/>
  <c r="AT269" i="5"/>
  <c r="AT268" i="5"/>
  <c r="AT267" i="5"/>
  <c r="AT266" i="5"/>
  <c r="AT265" i="5"/>
  <c r="AT264" i="5"/>
  <c r="AT263" i="5"/>
  <c r="AT262" i="5"/>
  <c r="AT261" i="5"/>
  <c r="AT260" i="5"/>
  <c r="AT259" i="5"/>
  <c r="AT258" i="5"/>
  <c r="AT257" i="5"/>
  <c r="AT256" i="5"/>
  <c r="AT255" i="5"/>
  <c r="AT254" i="5"/>
  <c r="AT253" i="5"/>
  <c r="AT252" i="5"/>
  <c r="AT251" i="5"/>
  <c r="AT250" i="5"/>
  <c r="AT249" i="5"/>
  <c r="AT248" i="5"/>
  <c r="AT247" i="5"/>
  <c r="AT246" i="5"/>
  <c r="AT245" i="5"/>
  <c r="AT244" i="5"/>
  <c r="AT243" i="5"/>
  <c r="AT242" i="5"/>
  <c r="AT241" i="5"/>
  <c r="AT240" i="5"/>
  <c r="AT239" i="5"/>
  <c r="AT238" i="5"/>
  <c r="AT237" i="5"/>
  <c r="AT236" i="5"/>
  <c r="AT235" i="5"/>
  <c r="AT234" i="5"/>
  <c r="AT233" i="5"/>
  <c r="AT232" i="5"/>
  <c r="AT231" i="5"/>
  <c r="AT230" i="5"/>
  <c r="AT229" i="5"/>
  <c r="AT228" i="5"/>
  <c r="AT227" i="5"/>
  <c r="AT226" i="5"/>
  <c r="AT225" i="5"/>
  <c r="AT224" i="5"/>
  <c r="AT223" i="5"/>
  <c r="AT222" i="5"/>
  <c r="AT221" i="5"/>
  <c r="AT220" i="5"/>
  <c r="AT219" i="5"/>
  <c r="AT218" i="5"/>
  <c r="AT217" i="5"/>
  <c r="AT216" i="5"/>
  <c r="AT215" i="5"/>
  <c r="AT214" i="5"/>
  <c r="AT213" i="5"/>
  <c r="AT212" i="5"/>
  <c r="AT211" i="5"/>
  <c r="AT210" i="5"/>
  <c r="AT209" i="5"/>
  <c r="AT208" i="5"/>
  <c r="AT207" i="5"/>
  <c r="AT206" i="5"/>
  <c r="AT205" i="5"/>
  <c r="AT204" i="5"/>
  <c r="AT203" i="5"/>
  <c r="AT202" i="5"/>
  <c r="AT201" i="5"/>
  <c r="AT200" i="5"/>
  <c r="AT199" i="5"/>
  <c r="AT198" i="5"/>
  <c r="AT197" i="5"/>
  <c r="AT196" i="5"/>
  <c r="AT195" i="5"/>
  <c r="AT194" i="5"/>
  <c r="AT193" i="5"/>
  <c r="AT192" i="5"/>
  <c r="AT191" i="5"/>
  <c r="AT190" i="5"/>
  <c r="AT189" i="5"/>
  <c r="AT188" i="5"/>
  <c r="AT187" i="5"/>
  <c r="AT186" i="5"/>
  <c r="AT185" i="5"/>
  <c r="AT184" i="5"/>
  <c r="AT183" i="5"/>
  <c r="AT182" i="5"/>
  <c r="AT181" i="5"/>
  <c r="AT180" i="5"/>
  <c r="AT179" i="5"/>
  <c r="AT178" i="5"/>
  <c r="AT177" i="5"/>
  <c r="AT176" i="5"/>
  <c r="AT175" i="5"/>
  <c r="AT174" i="5"/>
  <c r="AT171" i="5"/>
  <c r="AT170" i="5"/>
  <c r="AT169" i="5"/>
  <c r="AT168" i="5"/>
  <c r="AT167" i="5"/>
  <c r="AT166" i="5"/>
  <c r="AT165" i="5"/>
  <c r="AT164" i="5"/>
  <c r="AT163" i="5"/>
  <c r="AT162" i="5"/>
  <c r="AT161" i="5"/>
  <c r="AT160" i="5"/>
  <c r="AT159" i="5"/>
  <c r="AT158" i="5"/>
  <c r="AT157" i="5"/>
  <c r="AT156" i="5"/>
  <c r="AT155" i="5"/>
  <c r="AT154" i="5"/>
  <c r="AT153" i="5"/>
  <c r="AT152" i="5"/>
  <c r="AT151" i="5"/>
  <c r="AT150" i="5"/>
  <c r="AT149" i="5"/>
  <c r="AT148" i="5"/>
  <c r="AT147" i="5"/>
  <c r="AT146" i="5"/>
  <c r="AT145" i="5"/>
  <c r="AT144" i="5"/>
  <c r="AT143" i="5"/>
  <c r="AT142" i="5"/>
  <c r="AT141" i="5"/>
  <c r="AT140" i="5"/>
  <c r="AT139" i="5"/>
  <c r="AT138" i="5"/>
  <c r="AT137" i="5"/>
  <c r="AT136" i="5"/>
  <c r="AT135" i="5"/>
  <c r="AT134" i="5"/>
  <c r="AT133" i="5"/>
  <c r="AT132" i="5"/>
  <c r="AT131" i="5"/>
  <c r="AT130" i="5"/>
  <c r="AT129" i="5"/>
  <c r="AT128" i="5"/>
  <c r="AT127" i="5"/>
  <c r="AT126" i="5"/>
  <c r="AT125" i="5"/>
  <c r="AT124" i="5"/>
  <c r="AT123" i="5"/>
  <c r="AT122" i="5"/>
  <c r="AT121" i="5"/>
  <c r="AT120" i="5"/>
  <c r="AT119" i="5"/>
  <c r="AT118" i="5"/>
  <c r="AT117" i="5"/>
  <c r="AT116" i="5"/>
  <c r="AT115" i="5"/>
  <c r="AT114" i="5"/>
  <c r="AT113" i="5"/>
  <c r="AT112" i="5"/>
  <c r="AT111" i="5"/>
  <c r="AT110" i="5"/>
  <c r="AT109" i="5"/>
  <c r="AT108" i="5"/>
  <c r="AT107" i="5"/>
  <c r="AT106" i="5"/>
  <c r="AT105" i="5"/>
  <c r="AT104" i="5"/>
  <c r="AT103" i="5"/>
  <c r="AT102" i="5"/>
  <c r="AT101" i="5"/>
  <c r="AT100" i="5"/>
  <c r="AT99" i="5"/>
  <c r="AT98" i="5"/>
  <c r="AT97" i="5"/>
  <c r="AT96" i="5"/>
  <c r="AT95" i="5"/>
  <c r="AT94" i="5"/>
  <c r="AT93" i="5"/>
  <c r="AT92" i="5"/>
  <c r="AT91" i="5"/>
  <c r="AT90" i="5"/>
  <c r="AT89" i="5"/>
  <c r="AT88" i="5"/>
  <c r="AT87" i="5"/>
  <c r="AT86" i="5"/>
  <c r="AT85" i="5"/>
  <c r="AT84" i="5"/>
  <c r="AT83" i="5"/>
  <c r="AT82" i="5"/>
  <c r="AT81" i="5"/>
  <c r="AT80" i="5"/>
  <c r="AT79" i="5"/>
  <c r="AT78" i="5"/>
  <c r="AT77" i="5"/>
  <c r="AT76" i="5"/>
  <c r="AT75" i="5"/>
  <c r="AT74" i="5"/>
  <c r="AT73" i="5"/>
  <c r="AT72" i="5"/>
  <c r="AT71" i="5"/>
  <c r="AT70" i="5"/>
  <c r="AT69" i="5"/>
  <c r="AT68" i="5"/>
  <c r="AT67" i="5"/>
  <c r="AT66" i="5"/>
  <c r="AT65" i="5"/>
  <c r="AT64" i="5"/>
  <c r="AT63" i="5"/>
  <c r="AT62" i="5"/>
  <c r="AT61" i="5"/>
  <c r="AT60" i="5"/>
  <c r="AT59" i="5"/>
  <c r="AT58" i="5"/>
  <c r="AT57" i="5"/>
  <c r="AT56" i="5"/>
  <c r="AT55" i="5"/>
  <c r="AT54" i="5"/>
  <c r="AT53" i="5"/>
  <c r="AT52" i="5"/>
  <c r="AT51" i="5"/>
  <c r="AT50" i="5"/>
  <c r="AT49" i="5"/>
  <c r="AT48" i="5"/>
  <c r="AT47" i="5"/>
  <c r="AT46" i="5"/>
  <c r="AT45" i="5"/>
  <c r="AT44" i="5"/>
  <c r="AT43" i="5"/>
  <c r="AT42" i="5"/>
  <c r="AT41" i="5"/>
  <c r="AT40" i="5"/>
  <c r="AT39" i="5"/>
  <c r="AT38" i="5"/>
  <c r="AT37" i="5"/>
  <c r="AT36" i="5"/>
  <c r="AT35" i="5"/>
  <c r="AT34" i="5"/>
  <c r="AT33" i="5"/>
  <c r="AT32" i="5"/>
  <c r="AT31" i="5"/>
  <c r="AT30" i="5"/>
  <c r="AT29" i="5"/>
  <c r="AT28" i="5"/>
  <c r="AT27" i="5"/>
  <c r="AT26" i="5"/>
  <c r="AT25" i="5"/>
  <c r="AT24" i="5"/>
  <c r="AT23" i="5"/>
  <c r="AT22" i="5"/>
  <c r="AT21" i="5"/>
  <c r="AT20" i="5"/>
  <c r="AT19" i="5"/>
  <c r="AT18" i="5"/>
  <c r="AT17" i="5"/>
  <c r="AT16" i="5"/>
  <c r="AT15" i="5"/>
  <c r="AT14" i="5"/>
  <c r="AT13" i="5"/>
  <c r="AT12" i="5"/>
  <c r="AT11" i="5"/>
  <c r="AT10" i="5"/>
  <c r="AT9" i="5"/>
  <c r="AT8" i="5"/>
  <c r="AT7" i="5"/>
  <c r="AT6" i="5"/>
  <c r="AT5" i="5"/>
  <c r="AT4" i="5"/>
  <c r="AT3" i="5"/>
  <c r="AP67" i="3"/>
  <c r="W67" i="3"/>
  <c r="AP66" i="3"/>
  <c r="W66" i="3"/>
  <c r="AP65" i="3"/>
  <c r="W65" i="3"/>
  <c r="AP64" i="3"/>
  <c r="AJ64" i="3"/>
  <c r="AB64" i="3"/>
  <c r="AF64" i="3"/>
  <c r="AH64" i="3"/>
  <c r="AL64" i="3"/>
  <c r="AV64" i="3"/>
  <c r="AZ64" i="3"/>
  <c r="AR64" i="3"/>
  <c r="AN64" i="3"/>
  <c r="AT64" i="3"/>
  <c r="BF64" i="3"/>
  <c r="BH64" i="3"/>
  <c r="AX64" i="3"/>
  <c r="BD64" i="3"/>
  <c r="BB64" i="3"/>
  <c r="BJ64" i="3"/>
  <c r="C64" i="3"/>
  <c r="AA64" i="3"/>
  <c r="AC64" i="3"/>
  <c r="AE64" i="3"/>
  <c r="AG64" i="3"/>
  <c r="AI64" i="3"/>
  <c r="AK64" i="3"/>
  <c r="AM64" i="3"/>
  <c r="AO64" i="3"/>
  <c r="AQ64" i="3"/>
  <c r="AS64" i="3"/>
  <c r="AU64" i="3"/>
  <c r="AW64" i="3"/>
  <c r="AY64" i="3"/>
  <c r="BA64" i="3"/>
  <c r="BC64" i="3"/>
  <c r="BE64" i="3"/>
  <c r="BG64" i="3"/>
  <c r="BI64" i="3"/>
  <c r="BK64" i="3"/>
  <c r="W64" i="3"/>
  <c r="AP63" i="3"/>
  <c r="W63" i="3"/>
  <c r="AP62" i="3"/>
  <c r="W62" i="3"/>
  <c r="W57" i="3"/>
  <c r="W56" i="3"/>
  <c r="W55" i="3"/>
  <c r="W54" i="3"/>
  <c r="W53" i="3"/>
  <c r="W52" i="3"/>
  <c r="W51" i="3"/>
  <c r="W50" i="3"/>
  <c r="W49" i="3"/>
  <c r="W48" i="3"/>
  <c r="W47" i="3"/>
  <c r="W46" i="3"/>
  <c r="W45" i="3"/>
  <c r="W41" i="3"/>
  <c r="W40" i="3"/>
  <c r="W39" i="3"/>
  <c r="W38" i="3"/>
  <c r="W37" i="3"/>
  <c r="W36" i="3"/>
  <c r="W35" i="3"/>
  <c r="W34" i="3"/>
  <c r="W33" i="3"/>
  <c r="W32" i="3"/>
  <c r="W31" i="3"/>
  <c r="W30" i="3"/>
  <c r="W29" i="3"/>
  <c r="W28" i="3"/>
  <c r="W27" i="3"/>
  <c r="W26" i="3"/>
  <c r="W25" i="3"/>
  <c r="W24" i="3"/>
  <c r="W23" i="3"/>
  <c r="W22" i="3"/>
  <c r="W21" i="3"/>
  <c r="W20" i="3"/>
  <c r="W19" i="3"/>
  <c r="W18" i="3"/>
  <c r="W17" i="3"/>
  <c r="W16" i="3"/>
  <c r="W15" i="3"/>
  <c r="W14" i="3"/>
  <c r="W13" i="3"/>
  <c r="W12" i="3"/>
  <c r="W11" i="3"/>
  <c r="W10" i="3"/>
  <c r="W9" i="3"/>
  <c r="W8" i="3"/>
  <c r="W7" i="3"/>
  <c r="W6" i="3"/>
  <c r="W5" i="3"/>
  <c r="W4" i="3"/>
  <c r="W3" i="3"/>
  <c r="AP1" i="3"/>
  <c r="W2" i="3"/>
  <c r="AN1" i="3"/>
  <c r="V2" i="3"/>
  <c r="AL1" i="3"/>
  <c r="U2" i="3"/>
  <c r="AJ1" i="3"/>
  <c r="T2" i="3"/>
  <c r="AH1" i="3"/>
  <c r="S2" i="3"/>
  <c r="AF1" i="3"/>
  <c r="R2" i="3"/>
  <c r="AD1" i="3"/>
  <c r="Q2" i="3"/>
  <c r="M68" i="3"/>
  <c r="AV58" i="3"/>
  <c r="AT1288" i="5"/>
  <c r="AT1287" i="5"/>
  <c r="AT1286" i="5"/>
  <c r="AT1285" i="5"/>
  <c r="AT1284" i="5"/>
  <c r="AT1283" i="5"/>
  <c r="AT1282" i="5"/>
  <c r="AT1281" i="5"/>
  <c r="AT1280" i="5"/>
  <c r="AT1279" i="5"/>
  <c r="AT1278" i="5"/>
  <c r="AT1277" i="5"/>
  <c r="AT1276" i="5"/>
  <c r="AT1275" i="5"/>
  <c r="AT1274" i="5"/>
  <c r="AT1273" i="5"/>
  <c r="AT1272" i="5"/>
  <c r="AT1271" i="5"/>
  <c r="AT1270" i="5"/>
  <c r="AT1269" i="5"/>
  <c r="AT1268" i="5"/>
  <c r="AT1267" i="5"/>
  <c r="AT1266" i="5"/>
  <c r="AT1265" i="5"/>
  <c r="AT1264" i="5"/>
  <c r="AT1263" i="5"/>
  <c r="AT1262" i="5"/>
  <c r="AT1261" i="5"/>
  <c r="AT1260" i="5"/>
  <c r="AT1259" i="5"/>
  <c r="AT1258" i="5"/>
  <c r="AT1257" i="5"/>
  <c r="AT1256" i="5"/>
  <c r="AT1255" i="5"/>
  <c r="AT1254" i="5"/>
  <c r="AT1253" i="5"/>
  <c r="AT1252" i="5"/>
  <c r="AT1251" i="5"/>
  <c r="AT1250" i="5"/>
  <c r="AT1249" i="5"/>
  <c r="AT1248" i="5"/>
  <c r="AT1247" i="5"/>
  <c r="AT1246" i="5"/>
  <c r="AT1245" i="5"/>
  <c r="AT1244" i="5"/>
  <c r="AT1243" i="5"/>
  <c r="AT1242" i="5"/>
  <c r="AT1241" i="5"/>
  <c r="AT1240" i="5"/>
  <c r="AB1289" i="5"/>
  <c r="AE1289" i="5"/>
  <c r="BV1289" i="5"/>
  <c r="CS1" i="5"/>
  <c r="CR1" i="5"/>
  <c r="CQ1" i="5"/>
  <c r="CP1" i="5"/>
  <c r="CO1" i="5"/>
  <c r="CN1" i="5"/>
  <c r="CM1" i="5"/>
  <c r="CL1" i="5"/>
  <c r="CK1" i="5"/>
  <c r="CJ1" i="5"/>
  <c r="CI1" i="5"/>
  <c r="CH1" i="5"/>
  <c r="CG1" i="5"/>
  <c r="CF1" i="5"/>
  <c r="CD1" i="5"/>
  <c r="CE1" i="5"/>
  <c r="CC1" i="5"/>
  <c r="CB1" i="5"/>
  <c r="CA1" i="5"/>
  <c r="BZ1" i="5"/>
  <c r="BY1" i="5"/>
  <c r="BX1" i="5"/>
  <c r="BW1" i="5"/>
  <c r="BV1" i="5"/>
  <c r="BU1" i="5"/>
  <c r="BT1" i="5"/>
  <c r="BS1" i="5"/>
  <c r="BR1" i="5"/>
  <c r="BQ1" i="5"/>
  <c r="BP1" i="5"/>
  <c r="BO1" i="5"/>
  <c r="X1289" i="5"/>
  <c r="W1289" i="5"/>
  <c r="H1048" i="5"/>
  <c r="AI3304" i="4"/>
  <c r="AH3304" i="4"/>
  <c r="AG3304" i="4"/>
  <c r="AF3304" i="4"/>
  <c r="AE3304" i="4"/>
  <c r="AD3304" i="4"/>
  <c r="AC3304" i="4"/>
  <c r="AB3304" i="4"/>
  <c r="AA3304" i="4"/>
  <c r="Z3304" i="4"/>
  <c r="Y3304" i="4"/>
  <c r="X3304" i="4"/>
  <c r="W3304" i="4"/>
  <c r="V3304" i="4"/>
  <c r="U3304" i="4"/>
  <c r="T3304" i="4"/>
  <c r="S3304" i="4"/>
  <c r="R3304" i="4"/>
  <c r="C3297" i="4"/>
  <c r="L3297" i="4"/>
  <c r="M3297" i="4"/>
  <c r="N3297" i="4"/>
  <c r="O3297" i="4"/>
  <c r="P3297" i="4"/>
  <c r="Q3297" i="4"/>
  <c r="C3295" i="4"/>
  <c r="L3295" i="4"/>
  <c r="M3295" i="4"/>
  <c r="N3295" i="4"/>
  <c r="O3295" i="4"/>
  <c r="P3295" i="4"/>
  <c r="Q3295" i="4"/>
  <c r="C3294" i="4"/>
  <c r="L3294" i="4"/>
  <c r="M3294" i="4"/>
  <c r="N3294" i="4"/>
  <c r="O3294" i="4"/>
  <c r="P3294" i="4"/>
  <c r="Q3294" i="4"/>
  <c r="C3293" i="4"/>
  <c r="L3293" i="4"/>
  <c r="M3293" i="4"/>
  <c r="N3293" i="4"/>
  <c r="O3293" i="4"/>
  <c r="P3293" i="4"/>
  <c r="Q3293" i="4"/>
  <c r="C3292" i="4"/>
  <c r="L3292" i="4"/>
  <c r="M3292" i="4"/>
  <c r="N3292" i="4"/>
  <c r="O3292" i="4"/>
  <c r="P3292" i="4"/>
  <c r="Q3292" i="4"/>
  <c r="C3291" i="4"/>
  <c r="L3291" i="4"/>
  <c r="M3291" i="4"/>
  <c r="N3291" i="4"/>
  <c r="O3291" i="4"/>
  <c r="P3291" i="4"/>
  <c r="Q3291" i="4"/>
  <c r="C3290" i="4"/>
  <c r="L3290" i="4"/>
  <c r="M3290" i="4"/>
  <c r="N3290" i="4"/>
  <c r="O3290" i="4"/>
  <c r="P3290" i="4"/>
  <c r="Q3290" i="4"/>
  <c r="C3289" i="4"/>
  <c r="L3289" i="4"/>
  <c r="M3289" i="4"/>
  <c r="N3289" i="4"/>
  <c r="O3289" i="4"/>
  <c r="P3289" i="4"/>
  <c r="Q3289" i="4"/>
  <c r="C3288" i="4"/>
  <c r="L3288" i="4"/>
  <c r="M3288" i="4"/>
  <c r="N3288" i="4"/>
  <c r="O3288" i="4"/>
  <c r="P3288" i="4"/>
  <c r="Q3288" i="4"/>
  <c r="C3287" i="4"/>
  <c r="L3287" i="4"/>
  <c r="M3287" i="4"/>
  <c r="N3287" i="4"/>
  <c r="O3287" i="4"/>
  <c r="P3287" i="4"/>
  <c r="Q3287" i="4"/>
  <c r="C3286" i="4"/>
  <c r="L3286" i="4"/>
  <c r="M3286" i="4"/>
  <c r="N3286" i="4"/>
  <c r="O3286" i="4"/>
  <c r="P3286" i="4"/>
  <c r="Q3286" i="4"/>
  <c r="C3285" i="4"/>
  <c r="L3285" i="4"/>
  <c r="M3285" i="4"/>
  <c r="N3285" i="4"/>
  <c r="O3285" i="4"/>
  <c r="P3285" i="4"/>
  <c r="Q3285" i="4"/>
  <c r="C3284" i="4"/>
  <c r="L3284" i="4"/>
  <c r="M3284" i="4"/>
  <c r="N3284" i="4"/>
  <c r="O3284" i="4"/>
  <c r="P3284" i="4"/>
  <c r="Q3284" i="4"/>
  <c r="C3283" i="4"/>
  <c r="L3283" i="4"/>
  <c r="M3283" i="4"/>
  <c r="N3283" i="4"/>
  <c r="O3283" i="4"/>
  <c r="P3283" i="4"/>
  <c r="Q3283" i="4"/>
  <c r="C3282" i="4"/>
  <c r="L3282" i="4"/>
  <c r="M3282" i="4"/>
  <c r="N3282" i="4"/>
  <c r="O3282" i="4"/>
  <c r="P3282" i="4"/>
  <c r="Q3282" i="4"/>
  <c r="C3281" i="4"/>
  <c r="L3281" i="4"/>
  <c r="M3281" i="4"/>
  <c r="N3281" i="4"/>
  <c r="O3281" i="4"/>
  <c r="P3281" i="4"/>
  <c r="Q3281" i="4"/>
  <c r="C3280" i="4"/>
  <c r="L3280" i="4"/>
  <c r="M3280" i="4"/>
  <c r="N3280" i="4"/>
  <c r="O3280" i="4"/>
  <c r="P3280" i="4"/>
  <c r="Q3280" i="4"/>
  <c r="C3279" i="4"/>
  <c r="L3279" i="4"/>
  <c r="M3279" i="4"/>
  <c r="N3279" i="4"/>
  <c r="O3279" i="4"/>
  <c r="P3279" i="4"/>
  <c r="Q3279" i="4"/>
  <c r="C3278" i="4"/>
  <c r="L3278" i="4"/>
  <c r="M3278" i="4"/>
  <c r="N3278" i="4"/>
  <c r="O3278" i="4"/>
  <c r="P3278" i="4"/>
  <c r="Q3278" i="4"/>
  <c r="C3277" i="4"/>
  <c r="L3277" i="4"/>
  <c r="M3277" i="4"/>
  <c r="N3277" i="4"/>
  <c r="O3277" i="4"/>
  <c r="P3277" i="4"/>
  <c r="Q3277" i="4"/>
  <c r="C3276" i="4"/>
  <c r="L3276" i="4"/>
  <c r="M3276" i="4"/>
  <c r="N3276" i="4"/>
  <c r="O3276" i="4"/>
  <c r="P3276" i="4"/>
  <c r="Q3276" i="4"/>
  <c r="C3275" i="4"/>
  <c r="L3275" i="4"/>
  <c r="M3275" i="4"/>
  <c r="N3275" i="4"/>
  <c r="O3275" i="4"/>
  <c r="P3275" i="4"/>
  <c r="Q3275" i="4"/>
  <c r="C3274" i="4"/>
  <c r="L3274" i="4"/>
  <c r="M3274" i="4"/>
  <c r="N3274" i="4"/>
  <c r="O3274" i="4"/>
  <c r="P3274" i="4"/>
  <c r="Q3274" i="4"/>
  <c r="C3273" i="4"/>
  <c r="L3273" i="4"/>
  <c r="M3273" i="4"/>
  <c r="N3273" i="4"/>
  <c r="O3273" i="4"/>
  <c r="P3273" i="4"/>
  <c r="Q3273" i="4"/>
  <c r="C3272" i="4"/>
  <c r="L3272" i="4"/>
  <c r="M3272" i="4"/>
  <c r="N3272" i="4"/>
  <c r="O3272" i="4"/>
  <c r="P3272" i="4"/>
  <c r="Q3272" i="4"/>
  <c r="C3270" i="4"/>
  <c r="L3270" i="4"/>
  <c r="M3270" i="4"/>
  <c r="N3270" i="4"/>
  <c r="O3270" i="4"/>
  <c r="P3270" i="4"/>
  <c r="Q3270" i="4"/>
  <c r="C3268" i="4"/>
  <c r="Q3268" i="4"/>
  <c r="C3267" i="4"/>
  <c r="Q3267" i="4"/>
  <c r="C3266" i="4"/>
  <c r="Q3266" i="4"/>
  <c r="C3265" i="4"/>
  <c r="Q3265" i="4"/>
  <c r="C3264" i="4"/>
  <c r="Q3264" i="4"/>
  <c r="C3263" i="4"/>
  <c r="Q3263" i="4"/>
  <c r="C3262" i="4"/>
  <c r="Q3262" i="4"/>
  <c r="C3261" i="4"/>
  <c r="Q3261" i="4"/>
  <c r="C3260" i="4"/>
  <c r="Q3260" i="4"/>
  <c r="C3259" i="4"/>
  <c r="Q3259" i="4"/>
  <c r="C3258" i="4"/>
  <c r="Q3258" i="4"/>
  <c r="C3257" i="4"/>
  <c r="Q3257" i="4"/>
  <c r="C3256" i="4"/>
  <c r="Q3256" i="4"/>
  <c r="C3255" i="4"/>
  <c r="Q3255" i="4"/>
  <c r="C3254" i="4"/>
  <c r="Q3254" i="4"/>
  <c r="C3253" i="4"/>
  <c r="Q3253" i="4"/>
  <c r="C3252" i="4"/>
  <c r="Q3252" i="4"/>
  <c r="C3251" i="4"/>
  <c r="Q3251" i="4"/>
  <c r="C3250" i="4"/>
  <c r="Q3250" i="4"/>
  <c r="C3249" i="4"/>
  <c r="Q3249" i="4"/>
  <c r="C3248" i="4"/>
  <c r="Q3248" i="4"/>
  <c r="C3247" i="4"/>
  <c r="Q3247" i="4"/>
  <c r="C3246" i="4"/>
  <c r="Q3246" i="4"/>
  <c r="C3245" i="4"/>
  <c r="Q3245" i="4"/>
  <c r="C3244" i="4"/>
  <c r="Q3244" i="4"/>
  <c r="C3243" i="4"/>
  <c r="Q3243" i="4"/>
  <c r="C3242" i="4"/>
  <c r="Q3242" i="4"/>
  <c r="C3241" i="4"/>
  <c r="Q3241" i="4"/>
  <c r="C3240" i="4"/>
  <c r="Q3240" i="4"/>
  <c r="C3239" i="4"/>
  <c r="Q3239" i="4"/>
  <c r="C3238" i="4"/>
  <c r="Q3238" i="4"/>
  <c r="C3237" i="4"/>
  <c r="Q3237" i="4"/>
  <c r="C3236" i="4"/>
  <c r="Q3236" i="4"/>
  <c r="C3235" i="4"/>
  <c r="Q3235" i="4"/>
  <c r="C3234" i="4"/>
  <c r="Q3234" i="4"/>
  <c r="C3233" i="4"/>
  <c r="Q3233" i="4"/>
  <c r="C3232" i="4"/>
  <c r="Q3232" i="4"/>
  <c r="C3231" i="4"/>
  <c r="Q3231" i="4"/>
  <c r="C3230" i="4"/>
  <c r="Q3230" i="4"/>
  <c r="C3229" i="4"/>
  <c r="Q3229" i="4"/>
  <c r="C3228" i="4"/>
  <c r="Q3228" i="4"/>
  <c r="C3227" i="4"/>
  <c r="Q3227" i="4"/>
  <c r="C3226" i="4"/>
  <c r="Q3226" i="4"/>
  <c r="C3225" i="4"/>
  <c r="Q3225" i="4"/>
  <c r="C3224" i="4"/>
  <c r="Q3224" i="4"/>
  <c r="C3223" i="4"/>
  <c r="Q3223" i="4"/>
  <c r="C3222" i="4"/>
  <c r="Q3222" i="4"/>
  <c r="C3221" i="4"/>
  <c r="Q3221" i="4"/>
  <c r="C3220" i="4"/>
  <c r="Q3220" i="4"/>
  <c r="C3219" i="4"/>
  <c r="Q3219" i="4"/>
  <c r="C3218" i="4"/>
  <c r="Q3218" i="4"/>
  <c r="C3217" i="4"/>
  <c r="Q3217" i="4"/>
  <c r="C3216" i="4"/>
  <c r="Q3216" i="4"/>
  <c r="C3215" i="4"/>
  <c r="Q3215" i="4"/>
  <c r="C3213" i="4"/>
  <c r="L3213" i="4"/>
  <c r="M3213" i="4"/>
  <c r="N3213" i="4"/>
  <c r="O3213" i="4"/>
  <c r="P3213" i="4"/>
  <c r="Q3213" i="4"/>
  <c r="L3212" i="4"/>
  <c r="M3212" i="4"/>
  <c r="O3212" i="4"/>
  <c r="P3212" i="4"/>
  <c r="Q3212" i="4"/>
  <c r="C3210" i="4"/>
  <c r="Q3210" i="4"/>
  <c r="C3208" i="4"/>
  <c r="Q3208" i="4"/>
  <c r="C3194" i="4"/>
  <c r="L3194" i="4"/>
  <c r="M3194" i="4"/>
  <c r="N3194" i="4"/>
  <c r="O3194" i="4"/>
  <c r="P3194" i="4"/>
  <c r="Q3194" i="4"/>
  <c r="C3193" i="4"/>
  <c r="L3193" i="4"/>
  <c r="M3193" i="4"/>
  <c r="N3193" i="4"/>
  <c r="O3193" i="4"/>
  <c r="P3193" i="4"/>
  <c r="Q3193" i="4"/>
  <c r="C3192" i="4"/>
  <c r="L3192" i="4"/>
  <c r="M3192" i="4"/>
  <c r="N3192" i="4"/>
  <c r="O3192" i="4"/>
  <c r="P3192" i="4"/>
  <c r="Q3192" i="4"/>
  <c r="C3191" i="4"/>
  <c r="L3191" i="4"/>
  <c r="M3191" i="4"/>
  <c r="N3191" i="4"/>
  <c r="O3191" i="4"/>
  <c r="P3191" i="4"/>
  <c r="Q3191" i="4"/>
  <c r="C3190" i="4"/>
  <c r="L3190" i="4"/>
  <c r="M3190" i="4"/>
  <c r="N3190" i="4"/>
  <c r="O3190" i="4"/>
  <c r="P3190" i="4"/>
  <c r="Q3190" i="4"/>
  <c r="C3189" i="4"/>
  <c r="L3189" i="4"/>
  <c r="M3189" i="4"/>
  <c r="N3189" i="4"/>
  <c r="O3189" i="4"/>
  <c r="P3189" i="4"/>
  <c r="Q3189" i="4"/>
  <c r="C3188" i="4"/>
  <c r="L3188" i="4"/>
  <c r="M3188" i="4"/>
  <c r="N3188" i="4"/>
  <c r="O3188" i="4"/>
  <c r="P3188" i="4"/>
  <c r="Q3188" i="4"/>
  <c r="C3187" i="4"/>
  <c r="L3187" i="4"/>
  <c r="M3187" i="4"/>
  <c r="N3187" i="4"/>
  <c r="O3187" i="4"/>
  <c r="P3187" i="4"/>
  <c r="Q3187" i="4"/>
  <c r="C3186" i="4"/>
  <c r="L3186" i="4"/>
  <c r="M3186" i="4"/>
  <c r="N3186" i="4"/>
  <c r="O3186" i="4"/>
  <c r="P3186" i="4"/>
  <c r="Q3186" i="4"/>
  <c r="C3185" i="4"/>
  <c r="L3185" i="4"/>
  <c r="M3185" i="4"/>
  <c r="N3185" i="4"/>
  <c r="O3185" i="4"/>
  <c r="P3185" i="4"/>
  <c r="Q3185" i="4"/>
  <c r="C3184" i="4"/>
  <c r="L3184" i="4"/>
  <c r="M3184" i="4"/>
  <c r="N3184" i="4"/>
  <c r="O3184" i="4"/>
  <c r="P3184" i="4"/>
  <c r="Q3184" i="4"/>
  <c r="C3183" i="4"/>
  <c r="L3183" i="4"/>
  <c r="M3183" i="4"/>
  <c r="N3183" i="4"/>
  <c r="O3183" i="4"/>
  <c r="P3183" i="4"/>
  <c r="Q3183" i="4"/>
  <c r="C3182" i="4"/>
  <c r="L3182" i="4"/>
  <c r="M3182" i="4"/>
  <c r="N3182" i="4"/>
  <c r="O3182" i="4"/>
  <c r="P3182" i="4"/>
  <c r="Q3182" i="4"/>
  <c r="C3181" i="4"/>
  <c r="L3181" i="4"/>
  <c r="M3181" i="4"/>
  <c r="N3181" i="4"/>
  <c r="O3181" i="4"/>
  <c r="P3181" i="4"/>
  <c r="Q3181" i="4"/>
  <c r="C3180" i="4"/>
  <c r="L3180" i="4"/>
  <c r="M3180" i="4"/>
  <c r="N3180" i="4"/>
  <c r="O3180" i="4"/>
  <c r="P3180" i="4"/>
  <c r="Q3180" i="4"/>
  <c r="C3179" i="4"/>
  <c r="L3179" i="4"/>
  <c r="M3179" i="4"/>
  <c r="N3179" i="4"/>
  <c r="O3179" i="4"/>
  <c r="P3179" i="4"/>
  <c r="Q3179" i="4"/>
  <c r="C3178" i="4"/>
  <c r="L3178" i="4"/>
  <c r="M3178" i="4"/>
  <c r="N3178" i="4"/>
  <c r="O3178" i="4"/>
  <c r="P3178" i="4"/>
  <c r="Q3178" i="4"/>
  <c r="C3177" i="4"/>
  <c r="L3177" i="4"/>
  <c r="M3177" i="4"/>
  <c r="N3177" i="4"/>
  <c r="O3177" i="4"/>
  <c r="P3177" i="4"/>
  <c r="Q3177" i="4"/>
  <c r="C3176" i="4"/>
  <c r="L3176" i="4"/>
  <c r="M3176" i="4"/>
  <c r="N3176" i="4"/>
  <c r="O3176" i="4"/>
  <c r="P3176" i="4"/>
  <c r="Q3176" i="4"/>
  <c r="C3175" i="4"/>
  <c r="L3175" i="4"/>
  <c r="M3175" i="4"/>
  <c r="N3175" i="4"/>
  <c r="O3175" i="4"/>
  <c r="P3175" i="4"/>
  <c r="Q3175" i="4"/>
  <c r="C3174" i="4"/>
  <c r="L3174" i="4"/>
  <c r="M3174" i="4"/>
  <c r="N3174" i="4"/>
  <c r="O3174" i="4"/>
  <c r="P3174" i="4"/>
  <c r="Q3174" i="4"/>
  <c r="C3173" i="4"/>
  <c r="L3173" i="4"/>
  <c r="M3173" i="4"/>
  <c r="N3173" i="4"/>
  <c r="O3173" i="4"/>
  <c r="P3173" i="4"/>
  <c r="Q3173" i="4"/>
  <c r="C3172" i="4"/>
  <c r="L3172" i="4"/>
  <c r="M3172" i="4"/>
  <c r="N3172" i="4"/>
  <c r="O3172" i="4"/>
  <c r="P3172" i="4"/>
  <c r="Q3172" i="4"/>
  <c r="C3171" i="4"/>
  <c r="L3171" i="4"/>
  <c r="M3171" i="4"/>
  <c r="N3171" i="4"/>
  <c r="O3171" i="4"/>
  <c r="P3171" i="4"/>
  <c r="Q3171" i="4"/>
  <c r="C3170" i="4"/>
  <c r="L3170" i="4"/>
  <c r="M3170" i="4"/>
  <c r="N3170" i="4"/>
  <c r="O3170" i="4"/>
  <c r="P3170" i="4"/>
  <c r="Q3170" i="4"/>
  <c r="C3169" i="4"/>
  <c r="L3169" i="4"/>
  <c r="M3169" i="4"/>
  <c r="N3169" i="4"/>
  <c r="O3169" i="4"/>
  <c r="P3169" i="4"/>
  <c r="Q3169" i="4"/>
  <c r="C3168" i="4"/>
  <c r="L3168" i="4"/>
  <c r="M3168" i="4"/>
  <c r="N3168" i="4"/>
  <c r="O3168" i="4"/>
  <c r="P3168" i="4"/>
  <c r="Q3168" i="4"/>
  <c r="C3167" i="4"/>
  <c r="L3167" i="4"/>
  <c r="M3167" i="4"/>
  <c r="N3167" i="4"/>
  <c r="O3167" i="4"/>
  <c r="P3167" i="4"/>
  <c r="Q3167" i="4"/>
  <c r="C3166" i="4"/>
  <c r="L3166" i="4"/>
  <c r="M3166" i="4"/>
  <c r="N3166" i="4"/>
  <c r="O3166" i="4"/>
  <c r="P3166" i="4"/>
  <c r="Q3166" i="4"/>
  <c r="C3165" i="4"/>
  <c r="L3165" i="4"/>
  <c r="M3165" i="4"/>
  <c r="N3165" i="4"/>
  <c r="O3165" i="4"/>
  <c r="P3165" i="4"/>
  <c r="Q3165" i="4"/>
  <c r="C3163" i="4"/>
  <c r="L3163" i="4"/>
  <c r="M3163" i="4"/>
  <c r="N3163" i="4"/>
  <c r="O3163" i="4"/>
  <c r="P3163" i="4"/>
  <c r="Q3163" i="4"/>
  <c r="C3162" i="4"/>
  <c r="L3162" i="4"/>
  <c r="M3162" i="4"/>
  <c r="N3162" i="4"/>
  <c r="O3162" i="4"/>
  <c r="P3162" i="4"/>
  <c r="Q3162" i="4"/>
  <c r="C3161" i="4"/>
  <c r="L3161" i="4"/>
  <c r="M3161" i="4"/>
  <c r="N3161" i="4"/>
  <c r="O3161" i="4"/>
  <c r="P3161" i="4"/>
  <c r="Q3161" i="4"/>
  <c r="C3160" i="4"/>
  <c r="L3160" i="4"/>
  <c r="M3160" i="4"/>
  <c r="N3160" i="4"/>
  <c r="O3160" i="4"/>
  <c r="P3160" i="4"/>
  <c r="Q3160" i="4"/>
  <c r="C3159" i="4"/>
  <c r="L3159" i="4"/>
  <c r="M3159" i="4"/>
  <c r="N3159" i="4"/>
  <c r="O3159" i="4"/>
  <c r="P3159" i="4"/>
  <c r="Q3159" i="4"/>
  <c r="C3158" i="4"/>
  <c r="L3158" i="4"/>
  <c r="M3158" i="4"/>
  <c r="N3158" i="4"/>
  <c r="O3158" i="4"/>
  <c r="P3158" i="4"/>
  <c r="Q3158" i="4"/>
  <c r="C3157" i="4"/>
  <c r="L3157" i="4"/>
  <c r="M3157" i="4"/>
  <c r="N3157" i="4"/>
  <c r="O3157" i="4"/>
  <c r="P3157" i="4"/>
  <c r="Q3157" i="4"/>
  <c r="C3156" i="4"/>
  <c r="L3156" i="4"/>
  <c r="M3156" i="4"/>
  <c r="N3156" i="4"/>
  <c r="O3156" i="4"/>
  <c r="P3156" i="4"/>
  <c r="Q3156" i="4"/>
  <c r="C3155" i="4"/>
  <c r="L3155" i="4"/>
  <c r="M3155" i="4"/>
  <c r="N3155" i="4"/>
  <c r="O3155" i="4"/>
  <c r="P3155" i="4"/>
  <c r="Q3155" i="4"/>
  <c r="C3154" i="4"/>
  <c r="L3154" i="4"/>
  <c r="M3154" i="4"/>
  <c r="N3154" i="4"/>
  <c r="O3154" i="4"/>
  <c r="P3154" i="4"/>
  <c r="Q3154" i="4"/>
  <c r="C3153" i="4"/>
  <c r="L3153" i="4"/>
  <c r="M3153" i="4"/>
  <c r="N3153" i="4"/>
  <c r="O3153" i="4"/>
  <c r="P3153" i="4"/>
  <c r="Q3153" i="4"/>
  <c r="C3152" i="4"/>
  <c r="L3152" i="4"/>
  <c r="M3152" i="4"/>
  <c r="N3152" i="4"/>
  <c r="O3152" i="4"/>
  <c r="P3152" i="4"/>
  <c r="Q3152" i="4"/>
  <c r="C3151" i="4"/>
  <c r="L3151" i="4"/>
  <c r="M3151" i="4"/>
  <c r="N3151" i="4"/>
  <c r="O3151" i="4"/>
  <c r="P3151" i="4"/>
  <c r="Q3151" i="4"/>
  <c r="C3150" i="4"/>
  <c r="L3150" i="4"/>
  <c r="M3150" i="4"/>
  <c r="N3150" i="4"/>
  <c r="O3150" i="4"/>
  <c r="P3150" i="4"/>
  <c r="Q3150" i="4"/>
  <c r="C3149" i="4"/>
  <c r="L3149" i="4"/>
  <c r="M3149" i="4"/>
  <c r="N3149" i="4"/>
  <c r="O3149" i="4"/>
  <c r="P3149" i="4"/>
  <c r="Q3149" i="4"/>
  <c r="C3148" i="4"/>
  <c r="L3148" i="4"/>
  <c r="M3148" i="4"/>
  <c r="N3148" i="4"/>
  <c r="O3148" i="4"/>
  <c r="P3148" i="4"/>
  <c r="Q3148" i="4"/>
  <c r="C3147" i="4"/>
  <c r="L3147" i="4"/>
  <c r="M3147" i="4"/>
  <c r="N3147" i="4"/>
  <c r="O3147" i="4"/>
  <c r="P3147" i="4"/>
  <c r="Q3147" i="4"/>
  <c r="C3146" i="4"/>
  <c r="L3146" i="4"/>
  <c r="M3146" i="4"/>
  <c r="N3146" i="4"/>
  <c r="O3146" i="4"/>
  <c r="P3146" i="4"/>
  <c r="Q3146" i="4"/>
  <c r="C3144" i="4"/>
  <c r="L3144" i="4"/>
  <c r="M3144" i="4"/>
  <c r="N3144" i="4"/>
  <c r="O3144" i="4"/>
  <c r="P3144" i="4"/>
  <c r="Q3144" i="4"/>
  <c r="C3143" i="4"/>
  <c r="Q3143" i="4"/>
  <c r="C3142" i="4"/>
  <c r="Q3142" i="4"/>
  <c r="C3141" i="4"/>
  <c r="Q3141" i="4"/>
  <c r="C3140" i="4"/>
  <c r="Q3140" i="4"/>
  <c r="C3139" i="4"/>
  <c r="Q3139" i="4"/>
  <c r="C3138" i="4"/>
  <c r="Q3138" i="4"/>
  <c r="C3137" i="4"/>
  <c r="Q3137" i="4"/>
  <c r="C3136" i="4"/>
  <c r="Q3136" i="4"/>
  <c r="C3135" i="4"/>
  <c r="Q3135" i="4"/>
  <c r="C3134" i="4"/>
  <c r="Q3134" i="4"/>
  <c r="C3133" i="4"/>
  <c r="Q3133" i="4"/>
  <c r="C3132" i="4"/>
  <c r="Q3132" i="4"/>
  <c r="C3131" i="4"/>
  <c r="Q3131" i="4"/>
  <c r="C3130" i="4"/>
  <c r="Q3130" i="4"/>
  <c r="C3129" i="4"/>
  <c r="Q3129" i="4"/>
  <c r="C3128" i="4"/>
  <c r="Q3128" i="4"/>
  <c r="C3127" i="4"/>
  <c r="Q3127" i="4"/>
  <c r="C3126" i="4"/>
  <c r="Q3126" i="4"/>
  <c r="C3125" i="4"/>
  <c r="Q3125" i="4"/>
  <c r="C3124" i="4"/>
  <c r="Q3124" i="4"/>
  <c r="C3123" i="4"/>
  <c r="Q3123" i="4"/>
  <c r="C3122" i="4"/>
  <c r="Q3122" i="4"/>
  <c r="C3121" i="4"/>
  <c r="Q3121" i="4"/>
  <c r="C3120" i="4"/>
  <c r="Q3120" i="4"/>
  <c r="C3119" i="4"/>
  <c r="Q3119" i="4"/>
  <c r="C3118" i="4"/>
  <c r="Q3118" i="4"/>
  <c r="C3117" i="4"/>
  <c r="Q3117" i="4"/>
  <c r="C3116" i="4"/>
  <c r="Q3116" i="4"/>
  <c r="C3115" i="4"/>
  <c r="Q3115" i="4"/>
  <c r="C3114" i="4"/>
  <c r="Q3114" i="4"/>
  <c r="C3113" i="4"/>
  <c r="Q3113" i="4"/>
  <c r="C3112" i="4"/>
  <c r="Q3112" i="4"/>
  <c r="C3111" i="4"/>
  <c r="Q3111" i="4"/>
  <c r="C3110" i="4"/>
  <c r="Q3110" i="4"/>
  <c r="C3109" i="4"/>
  <c r="Q3109" i="4"/>
  <c r="C3108" i="4"/>
  <c r="Q3108" i="4"/>
  <c r="C3107" i="4"/>
  <c r="Q3107" i="4"/>
  <c r="C3106" i="4"/>
  <c r="Q3106" i="4"/>
  <c r="C3105" i="4"/>
  <c r="Q3105" i="4"/>
  <c r="C3104" i="4"/>
  <c r="Q3104" i="4"/>
  <c r="C3103" i="4"/>
  <c r="Q3103" i="4"/>
  <c r="C3102" i="4"/>
  <c r="Q3102" i="4"/>
  <c r="C3101" i="4"/>
  <c r="Q3101" i="4"/>
  <c r="C3100" i="4"/>
  <c r="Q3100" i="4"/>
  <c r="C3099" i="4"/>
  <c r="Q3099" i="4"/>
  <c r="C3098" i="4"/>
  <c r="Q3098" i="4"/>
  <c r="C3097" i="4"/>
  <c r="Q3097" i="4"/>
  <c r="C3096" i="4"/>
  <c r="Q3096" i="4"/>
  <c r="C3095" i="4"/>
  <c r="Q3095" i="4"/>
  <c r="C3094" i="4"/>
  <c r="Q3094" i="4"/>
  <c r="C3093" i="4"/>
  <c r="Q3093" i="4"/>
  <c r="C3092" i="4"/>
  <c r="Q3092" i="4"/>
  <c r="C3091" i="4"/>
  <c r="Q3091" i="4"/>
  <c r="C3090" i="4"/>
  <c r="Q3090" i="4"/>
  <c r="C3089" i="4"/>
  <c r="Q3089" i="4"/>
  <c r="C3088" i="4"/>
  <c r="Q3088" i="4"/>
  <c r="C3087" i="4"/>
  <c r="Q3087" i="4"/>
  <c r="C3086" i="4"/>
  <c r="Q3086" i="4"/>
  <c r="C3085" i="4"/>
  <c r="Q3085" i="4"/>
  <c r="C3084" i="4"/>
  <c r="Q3084" i="4"/>
  <c r="C3083" i="4"/>
  <c r="Q3083" i="4"/>
  <c r="C3082" i="4"/>
  <c r="Q3082" i="4"/>
  <c r="C3081" i="4"/>
  <c r="Q3081" i="4"/>
  <c r="C3080" i="4"/>
  <c r="Q3080" i="4"/>
  <c r="C3079" i="4"/>
  <c r="Q3079" i="4"/>
  <c r="C3078" i="4"/>
  <c r="Q3078" i="4"/>
  <c r="C3077" i="4"/>
  <c r="Q3077" i="4"/>
  <c r="C3076" i="4"/>
  <c r="Q3076" i="4"/>
  <c r="C3075" i="4"/>
  <c r="Q3075" i="4"/>
  <c r="C3074" i="4"/>
  <c r="Q3074" i="4"/>
  <c r="C3073" i="4"/>
  <c r="Q3073" i="4"/>
  <c r="C3072" i="4"/>
  <c r="Q3072" i="4"/>
  <c r="C3071" i="4"/>
  <c r="Q3071" i="4"/>
  <c r="C3070" i="4"/>
  <c r="Q3070" i="4"/>
  <c r="C3069" i="4"/>
  <c r="Q3069" i="4"/>
  <c r="C3068" i="4"/>
  <c r="Q3068" i="4"/>
  <c r="C3067" i="4"/>
  <c r="Q3067" i="4"/>
  <c r="C3066" i="4"/>
  <c r="Q3066" i="4"/>
  <c r="C3065" i="4"/>
  <c r="Q3065" i="4"/>
  <c r="C3064" i="4"/>
  <c r="Q3064" i="4"/>
  <c r="C3063" i="4"/>
  <c r="Q3063" i="4"/>
  <c r="C3062" i="4"/>
  <c r="Q3062" i="4"/>
  <c r="C3061" i="4"/>
  <c r="Q3061" i="4"/>
  <c r="C3060" i="4"/>
  <c r="Q3060" i="4"/>
  <c r="C3059" i="4"/>
  <c r="Q3059" i="4"/>
  <c r="C3058" i="4"/>
  <c r="Q3058" i="4"/>
  <c r="C3057" i="4"/>
  <c r="Q3057" i="4"/>
  <c r="C3055" i="4"/>
  <c r="L3055" i="4"/>
  <c r="M3055" i="4"/>
  <c r="N3055" i="4"/>
  <c r="O3055" i="4"/>
  <c r="P3055" i="4"/>
  <c r="Q3055" i="4"/>
  <c r="C3054" i="4"/>
  <c r="L3054" i="4"/>
  <c r="M3054" i="4"/>
  <c r="N3054" i="4"/>
  <c r="O3054" i="4"/>
  <c r="P3054" i="4"/>
  <c r="Q3054" i="4"/>
  <c r="C3053" i="4"/>
  <c r="L3053" i="4"/>
  <c r="M3053" i="4"/>
  <c r="N3053" i="4"/>
  <c r="O3053" i="4"/>
  <c r="P3053" i="4"/>
  <c r="Q3053" i="4"/>
  <c r="C3052" i="4"/>
  <c r="L3052" i="4"/>
  <c r="M3052" i="4"/>
  <c r="N3052" i="4"/>
  <c r="O3052" i="4"/>
  <c r="P3052" i="4"/>
  <c r="Q3052" i="4"/>
  <c r="C3051" i="4"/>
  <c r="L3051" i="4"/>
  <c r="M3051" i="4"/>
  <c r="N3051" i="4"/>
  <c r="O3051" i="4"/>
  <c r="P3051" i="4"/>
  <c r="Q3051" i="4"/>
  <c r="C3050" i="4"/>
  <c r="L3050" i="4"/>
  <c r="M3050" i="4"/>
  <c r="N3050" i="4"/>
  <c r="O3050" i="4"/>
  <c r="P3050" i="4"/>
  <c r="Q3050" i="4"/>
  <c r="C3049" i="4"/>
  <c r="L3049" i="4"/>
  <c r="M3049" i="4"/>
  <c r="N3049" i="4"/>
  <c r="O3049" i="4"/>
  <c r="P3049" i="4"/>
  <c r="Q3049" i="4"/>
  <c r="C3048" i="4"/>
  <c r="L3048" i="4"/>
  <c r="M3048" i="4"/>
  <c r="N3048" i="4"/>
  <c r="O3048" i="4"/>
  <c r="P3048" i="4"/>
  <c r="Q3048" i="4"/>
  <c r="C3047" i="4"/>
  <c r="L3047" i="4"/>
  <c r="M3047" i="4"/>
  <c r="N3047" i="4"/>
  <c r="O3047" i="4"/>
  <c r="P3047" i="4"/>
  <c r="Q3047" i="4"/>
  <c r="C3046" i="4"/>
  <c r="L3046" i="4"/>
  <c r="M3046" i="4"/>
  <c r="N3046" i="4"/>
  <c r="O3046" i="4"/>
  <c r="P3046" i="4"/>
  <c r="Q3046" i="4"/>
  <c r="C3045" i="4"/>
  <c r="L3045" i="4"/>
  <c r="M3045" i="4"/>
  <c r="N3045" i="4"/>
  <c r="O3045" i="4"/>
  <c r="P3045" i="4"/>
  <c r="Q3045" i="4"/>
  <c r="C3044" i="4"/>
  <c r="L3044" i="4"/>
  <c r="M3044" i="4"/>
  <c r="N3044" i="4"/>
  <c r="O3044" i="4"/>
  <c r="P3044" i="4"/>
  <c r="Q3044" i="4"/>
  <c r="C3043" i="4"/>
  <c r="L3043" i="4"/>
  <c r="M3043" i="4"/>
  <c r="N3043" i="4"/>
  <c r="O3043" i="4"/>
  <c r="P3043" i="4"/>
  <c r="Q3043" i="4"/>
  <c r="C3042" i="4"/>
  <c r="L3042" i="4"/>
  <c r="M3042" i="4"/>
  <c r="N3042" i="4"/>
  <c r="O3042" i="4"/>
  <c r="P3042" i="4"/>
  <c r="Q3042" i="4"/>
  <c r="C3041" i="4"/>
  <c r="L3041" i="4"/>
  <c r="M3041" i="4"/>
  <c r="N3041" i="4"/>
  <c r="O3041" i="4"/>
  <c r="P3041" i="4"/>
  <c r="Q3041" i="4"/>
  <c r="C3040" i="4"/>
  <c r="L3040" i="4"/>
  <c r="M3040" i="4"/>
  <c r="N3040" i="4"/>
  <c r="O3040" i="4"/>
  <c r="P3040" i="4"/>
  <c r="Q3040" i="4"/>
  <c r="C3039" i="4"/>
  <c r="L3039" i="4"/>
  <c r="M3039" i="4"/>
  <c r="N3039" i="4"/>
  <c r="O3039" i="4"/>
  <c r="P3039" i="4"/>
  <c r="Q3039" i="4"/>
  <c r="C3037" i="4"/>
  <c r="L3037" i="4"/>
  <c r="M3037" i="4"/>
  <c r="N3037" i="4"/>
  <c r="O3037" i="4"/>
  <c r="P3037" i="4"/>
  <c r="Q3037" i="4"/>
  <c r="C3036" i="4"/>
  <c r="L3036" i="4"/>
  <c r="M3036" i="4"/>
  <c r="N3036" i="4"/>
  <c r="O3036" i="4"/>
  <c r="P3036" i="4"/>
  <c r="Q3036" i="4"/>
  <c r="C3035" i="4"/>
  <c r="L3035" i="4"/>
  <c r="M3035" i="4"/>
  <c r="N3035" i="4"/>
  <c r="O3035" i="4"/>
  <c r="P3035" i="4"/>
  <c r="Q3035" i="4"/>
  <c r="C3034" i="4"/>
  <c r="L3034" i="4"/>
  <c r="M3034" i="4"/>
  <c r="N3034" i="4"/>
  <c r="O3034" i="4"/>
  <c r="P3034" i="4"/>
  <c r="Q3034" i="4"/>
  <c r="C3033" i="4"/>
  <c r="L3033" i="4"/>
  <c r="M3033" i="4"/>
  <c r="N3033" i="4"/>
  <c r="O3033" i="4"/>
  <c r="P3033" i="4"/>
  <c r="Q3033" i="4"/>
  <c r="C3032" i="4"/>
  <c r="L3032" i="4"/>
  <c r="M3032" i="4"/>
  <c r="N3032" i="4"/>
  <c r="O3032" i="4"/>
  <c r="P3032" i="4"/>
  <c r="Q3032" i="4"/>
  <c r="C3031" i="4"/>
  <c r="L3031" i="4"/>
  <c r="M3031" i="4"/>
  <c r="N3031" i="4"/>
  <c r="O3031" i="4"/>
  <c r="P3031" i="4"/>
  <c r="Q3031" i="4"/>
  <c r="C3030" i="4"/>
  <c r="L3030" i="4"/>
  <c r="M3030" i="4"/>
  <c r="N3030" i="4"/>
  <c r="O3030" i="4"/>
  <c r="P3030" i="4"/>
  <c r="Q3030" i="4"/>
  <c r="C3029" i="4"/>
  <c r="L3029" i="4"/>
  <c r="M3029" i="4"/>
  <c r="N3029" i="4"/>
  <c r="O3029" i="4"/>
  <c r="P3029" i="4"/>
  <c r="Q3029" i="4"/>
  <c r="C3028" i="4"/>
  <c r="L3028" i="4"/>
  <c r="M3028" i="4"/>
  <c r="N3028" i="4"/>
  <c r="O3028" i="4"/>
  <c r="P3028" i="4"/>
  <c r="Q3028" i="4"/>
  <c r="C3027" i="4"/>
  <c r="L3027" i="4"/>
  <c r="M3027" i="4"/>
  <c r="N3027" i="4"/>
  <c r="O3027" i="4"/>
  <c r="P3027" i="4"/>
  <c r="Q3027" i="4"/>
  <c r="C3026" i="4"/>
  <c r="L3026" i="4"/>
  <c r="M3026" i="4"/>
  <c r="N3026" i="4"/>
  <c r="O3026" i="4"/>
  <c r="P3026" i="4"/>
  <c r="Q3026" i="4"/>
  <c r="C3025" i="4"/>
  <c r="L3025" i="4"/>
  <c r="M3025" i="4"/>
  <c r="N3025" i="4"/>
  <c r="O3025" i="4"/>
  <c r="P3025" i="4"/>
  <c r="Q3025" i="4"/>
  <c r="C3024" i="4"/>
  <c r="L3024" i="4"/>
  <c r="M3024" i="4"/>
  <c r="N3024" i="4"/>
  <c r="O3024" i="4"/>
  <c r="P3024" i="4"/>
  <c r="Q3024" i="4"/>
  <c r="C3023" i="4"/>
  <c r="L3023" i="4"/>
  <c r="M3023" i="4"/>
  <c r="N3023" i="4"/>
  <c r="O3023" i="4"/>
  <c r="P3023" i="4"/>
  <c r="Q3023" i="4"/>
  <c r="C3022" i="4"/>
  <c r="L3022" i="4"/>
  <c r="M3022" i="4"/>
  <c r="N3022" i="4"/>
  <c r="O3022" i="4"/>
  <c r="P3022" i="4"/>
  <c r="Q3022" i="4"/>
  <c r="C3021" i="4"/>
  <c r="L3021" i="4"/>
  <c r="M3021" i="4"/>
  <c r="N3021" i="4"/>
  <c r="O3021" i="4"/>
  <c r="P3021" i="4"/>
  <c r="Q3021" i="4"/>
  <c r="C3020" i="4"/>
  <c r="L3020" i="4"/>
  <c r="M3020" i="4"/>
  <c r="N3020" i="4"/>
  <c r="O3020" i="4"/>
  <c r="P3020" i="4"/>
  <c r="Q3020" i="4"/>
  <c r="C3019" i="4"/>
  <c r="L3019" i="4"/>
  <c r="M3019" i="4"/>
  <c r="N3019" i="4"/>
  <c r="O3019" i="4"/>
  <c r="P3019" i="4"/>
  <c r="Q3019" i="4"/>
  <c r="C3018" i="4"/>
  <c r="L3018" i="4"/>
  <c r="M3018" i="4"/>
  <c r="N3018" i="4"/>
  <c r="O3018" i="4"/>
  <c r="P3018" i="4"/>
  <c r="Q3018" i="4"/>
  <c r="C3017" i="4"/>
  <c r="L3017" i="4"/>
  <c r="M3017" i="4"/>
  <c r="N3017" i="4"/>
  <c r="O3017" i="4"/>
  <c r="P3017" i="4"/>
  <c r="Q3017" i="4"/>
  <c r="C3016" i="4"/>
  <c r="L3016" i="4"/>
  <c r="M3016" i="4"/>
  <c r="N3016" i="4"/>
  <c r="O3016" i="4"/>
  <c r="P3016" i="4"/>
  <c r="Q3016" i="4"/>
  <c r="C3015" i="4"/>
  <c r="L3015" i="4"/>
  <c r="M3015" i="4"/>
  <c r="N3015" i="4"/>
  <c r="O3015" i="4"/>
  <c r="P3015" i="4"/>
  <c r="Q3015" i="4"/>
  <c r="C3014" i="4"/>
  <c r="L3014" i="4"/>
  <c r="M3014" i="4"/>
  <c r="N3014" i="4"/>
  <c r="O3014" i="4"/>
  <c r="P3014" i="4"/>
  <c r="Q3014" i="4"/>
  <c r="C3013" i="4"/>
  <c r="L3013" i="4"/>
  <c r="M3013" i="4"/>
  <c r="N3013" i="4"/>
  <c r="O3013" i="4"/>
  <c r="P3013" i="4"/>
  <c r="Q3013" i="4"/>
  <c r="C3012" i="4"/>
  <c r="L3012" i="4"/>
  <c r="M3012" i="4"/>
  <c r="N3012" i="4"/>
  <c r="O3012" i="4"/>
  <c r="P3012" i="4"/>
  <c r="Q3012" i="4"/>
  <c r="C3011" i="4"/>
  <c r="L3011" i="4"/>
  <c r="M3011" i="4"/>
  <c r="N3011" i="4"/>
  <c r="O3011" i="4"/>
  <c r="P3011" i="4"/>
  <c r="Q3011" i="4"/>
  <c r="C3010" i="4"/>
  <c r="L3010" i="4"/>
  <c r="M3010" i="4"/>
  <c r="N3010" i="4"/>
  <c r="O3010" i="4"/>
  <c r="P3010" i="4"/>
  <c r="Q3010" i="4"/>
  <c r="C3009" i="4"/>
  <c r="L3009" i="4"/>
  <c r="M3009" i="4"/>
  <c r="N3009" i="4"/>
  <c r="O3009" i="4"/>
  <c r="P3009" i="4"/>
  <c r="Q3009" i="4"/>
  <c r="C3008" i="4"/>
  <c r="L3008" i="4"/>
  <c r="M3008" i="4"/>
  <c r="N3008" i="4"/>
  <c r="O3008" i="4"/>
  <c r="P3008" i="4"/>
  <c r="Q3008" i="4"/>
  <c r="C3007" i="4"/>
  <c r="L3007" i="4"/>
  <c r="M3007" i="4"/>
  <c r="N3007" i="4"/>
  <c r="O3007" i="4"/>
  <c r="P3007" i="4"/>
  <c r="Q3007" i="4"/>
  <c r="C3006" i="4"/>
  <c r="L3006" i="4"/>
  <c r="M3006" i="4"/>
  <c r="N3006" i="4"/>
  <c r="O3006" i="4"/>
  <c r="P3006" i="4"/>
  <c r="Q3006" i="4"/>
  <c r="C3005" i="4"/>
  <c r="L3005" i="4"/>
  <c r="M3005" i="4"/>
  <c r="N3005" i="4"/>
  <c r="O3005" i="4"/>
  <c r="P3005" i="4"/>
  <c r="Q3005" i="4"/>
  <c r="C3004" i="4"/>
  <c r="L3004" i="4"/>
  <c r="M3004" i="4"/>
  <c r="N3004" i="4"/>
  <c r="O3004" i="4"/>
  <c r="P3004" i="4"/>
  <c r="Q3004" i="4"/>
  <c r="C3003" i="4"/>
  <c r="L3003" i="4"/>
  <c r="M3003" i="4"/>
  <c r="N3003" i="4"/>
  <c r="O3003" i="4"/>
  <c r="P3003" i="4"/>
  <c r="Q3003" i="4"/>
  <c r="C3002" i="4"/>
  <c r="L3002" i="4"/>
  <c r="M3002" i="4"/>
  <c r="N3002" i="4"/>
  <c r="O3002" i="4"/>
  <c r="P3002" i="4"/>
  <c r="Q3002" i="4"/>
  <c r="C3001" i="4"/>
  <c r="L3001" i="4"/>
  <c r="M3001" i="4"/>
  <c r="N3001" i="4"/>
  <c r="O3001" i="4"/>
  <c r="P3001" i="4"/>
  <c r="Q3001" i="4"/>
  <c r="C3000" i="4"/>
  <c r="L3000" i="4"/>
  <c r="M3000" i="4"/>
  <c r="N3000" i="4"/>
  <c r="O3000" i="4"/>
  <c r="P3000" i="4"/>
  <c r="Q3000" i="4"/>
  <c r="C2999" i="4"/>
  <c r="L2999" i="4"/>
  <c r="M2999" i="4"/>
  <c r="N2999" i="4"/>
  <c r="O2999" i="4"/>
  <c r="P2999" i="4"/>
  <c r="Q2999" i="4"/>
  <c r="C2998" i="4"/>
  <c r="L2998" i="4"/>
  <c r="M2998" i="4"/>
  <c r="N2998" i="4"/>
  <c r="O2998" i="4"/>
  <c r="P2998" i="4"/>
  <c r="Q2998" i="4"/>
  <c r="C2997" i="4"/>
  <c r="L2997" i="4"/>
  <c r="M2997" i="4"/>
  <c r="N2997" i="4"/>
  <c r="O2997" i="4"/>
  <c r="P2997" i="4"/>
  <c r="Q2997" i="4"/>
  <c r="C2996" i="4"/>
  <c r="L2996" i="4"/>
  <c r="M2996" i="4"/>
  <c r="N2996" i="4"/>
  <c r="O2996" i="4"/>
  <c r="P2996" i="4"/>
  <c r="Q2996" i="4"/>
  <c r="C2995" i="4"/>
  <c r="L2995" i="4"/>
  <c r="M2995" i="4"/>
  <c r="N2995" i="4"/>
  <c r="O2995" i="4"/>
  <c r="P2995" i="4"/>
  <c r="Q2995" i="4"/>
  <c r="C2994" i="4"/>
  <c r="L2994" i="4"/>
  <c r="M2994" i="4"/>
  <c r="N2994" i="4"/>
  <c r="O2994" i="4"/>
  <c r="P2994" i="4"/>
  <c r="Q2994" i="4"/>
  <c r="C2993" i="4"/>
  <c r="L2993" i="4"/>
  <c r="M2993" i="4"/>
  <c r="N2993" i="4"/>
  <c r="O2993" i="4"/>
  <c r="P2993" i="4"/>
  <c r="Q2993" i="4"/>
  <c r="C2992" i="4"/>
  <c r="L2992" i="4"/>
  <c r="M2992" i="4"/>
  <c r="N2992" i="4"/>
  <c r="O2992" i="4"/>
  <c r="P2992" i="4"/>
  <c r="Q2992" i="4"/>
  <c r="C2991" i="4"/>
  <c r="L2991" i="4"/>
  <c r="M2991" i="4"/>
  <c r="N2991" i="4"/>
  <c r="O2991" i="4"/>
  <c r="P2991" i="4"/>
  <c r="Q2991" i="4"/>
  <c r="C2990" i="4"/>
  <c r="L2990" i="4"/>
  <c r="M2990" i="4"/>
  <c r="N2990" i="4"/>
  <c r="O2990" i="4"/>
  <c r="P2990" i="4"/>
  <c r="Q2990" i="4"/>
  <c r="C2989" i="4"/>
  <c r="L2989" i="4"/>
  <c r="M2989" i="4"/>
  <c r="N2989" i="4"/>
  <c r="O2989" i="4"/>
  <c r="P2989" i="4"/>
  <c r="Q2989" i="4"/>
  <c r="C2988" i="4"/>
  <c r="L2988" i="4"/>
  <c r="M2988" i="4"/>
  <c r="N2988" i="4"/>
  <c r="O2988" i="4"/>
  <c r="P2988" i="4"/>
  <c r="Q2988" i="4"/>
  <c r="C2987" i="4"/>
  <c r="L2987" i="4"/>
  <c r="M2987" i="4"/>
  <c r="N2987" i="4"/>
  <c r="O2987" i="4"/>
  <c r="P2987" i="4"/>
  <c r="Q2987" i="4"/>
  <c r="C2986" i="4"/>
  <c r="L2986" i="4"/>
  <c r="M2986" i="4"/>
  <c r="N2986" i="4"/>
  <c r="O2986" i="4"/>
  <c r="P2986" i="4"/>
  <c r="Q2986" i="4"/>
  <c r="C2985" i="4"/>
  <c r="L2985" i="4"/>
  <c r="M2985" i="4"/>
  <c r="N2985" i="4"/>
  <c r="O2985" i="4"/>
  <c r="P2985" i="4"/>
  <c r="Q2985" i="4"/>
  <c r="C2984" i="4"/>
  <c r="L2984" i="4"/>
  <c r="M2984" i="4"/>
  <c r="N2984" i="4"/>
  <c r="O2984" i="4"/>
  <c r="P2984" i="4"/>
  <c r="Q2984" i="4"/>
  <c r="C2983" i="4"/>
  <c r="L2983" i="4"/>
  <c r="M2983" i="4"/>
  <c r="N2983" i="4"/>
  <c r="O2983" i="4"/>
  <c r="P2983" i="4"/>
  <c r="Q2983" i="4"/>
  <c r="C2982" i="4"/>
  <c r="L2982" i="4"/>
  <c r="M2982" i="4"/>
  <c r="N2982" i="4"/>
  <c r="O2982" i="4"/>
  <c r="P2982" i="4"/>
  <c r="Q2982" i="4"/>
  <c r="C2981" i="4"/>
  <c r="L2981" i="4"/>
  <c r="M2981" i="4"/>
  <c r="N2981" i="4"/>
  <c r="O2981" i="4"/>
  <c r="P2981" i="4"/>
  <c r="Q2981" i="4"/>
  <c r="C2980" i="4"/>
  <c r="L2980" i="4"/>
  <c r="M2980" i="4"/>
  <c r="N2980" i="4"/>
  <c r="O2980" i="4"/>
  <c r="P2980" i="4"/>
  <c r="Q2980" i="4"/>
  <c r="C2979" i="4"/>
  <c r="L2979" i="4"/>
  <c r="M2979" i="4"/>
  <c r="N2979" i="4"/>
  <c r="O2979" i="4"/>
  <c r="P2979" i="4"/>
  <c r="Q2979" i="4"/>
  <c r="C2978" i="4"/>
  <c r="L2978" i="4"/>
  <c r="M2978" i="4"/>
  <c r="N2978" i="4"/>
  <c r="O2978" i="4"/>
  <c r="P2978" i="4"/>
  <c r="Q2978" i="4"/>
  <c r="C2977" i="4"/>
  <c r="L2977" i="4"/>
  <c r="M2977" i="4"/>
  <c r="N2977" i="4"/>
  <c r="O2977" i="4"/>
  <c r="P2977" i="4"/>
  <c r="Q2977" i="4"/>
  <c r="C2976" i="4"/>
  <c r="L2976" i="4"/>
  <c r="M2976" i="4"/>
  <c r="N2976" i="4"/>
  <c r="O2976" i="4"/>
  <c r="P2976" i="4"/>
  <c r="Q2976" i="4"/>
  <c r="C2975" i="4"/>
  <c r="L2975" i="4"/>
  <c r="M2975" i="4"/>
  <c r="N2975" i="4"/>
  <c r="O2975" i="4"/>
  <c r="P2975" i="4"/>
  <c r="Q2975" i="4"/>
  <c r="C2974" i="4"/>
  <c r="L2974" i="4"/>
  <c r="M2974" i="4"/>
  <c r="N2974" i="4"/>
  <c r="O2974" i="4"/>
  <c r="P2974" i="4"/>
  <c r="Q2974" i="4"/>
  <c r="C2973" i="4"/>
  <c r="L2973" i="4"/>
  <c r="M2973" i="4"/>
  <c r="N2973" i="4"/>
  <c r="O2973" i="4"/>
  <c r="P2973" i="4"/>
  <c r="Q2973" i="4"/>
  <c r="C2972" i="4"/>
  <c r="L2972" i="4"/>
  <c r="M2972" i="4"/>
  <c r="N2972" i="4"/>
  <c r="O2972" i="4"/>
  <c r="P2972" i="4"/>
  <c r="Q2972" i="4"/>
  <c r="C2971" i="4"/>
  <c r="L2971" i="4"/>
  <c r="M2971" i="4"/>
  <c r="N2971" i="4"/>
  <c r="O2971" i="4"/>
  <c r="P2971" i="4"/>
  <c r="Q2971" i="4"/>
  <c r="C2970" i="4"/>
  <c r="L2970" i="4"/>
  <c r="M2970" i="4"/>
  <c r="N2970" i="4"/>
  <c r="O2970" i="4"/>
  <c r="P2970" i="4"/>
  <c r="Q2970" i="4"/>
  <c r="C2969" i="4"/>
  <c r="L2969" i="4"/>
  <c r="M2969" i="4"/>
  <c r="N2969" i="4"/>
  <c r="O2969" i="4"/>
  <c r="P2969" i="4"/>
  <c r="Q2969" i="4"/>
  <c r="C2968" i="4"/>
  <c r="L2968" i="4"/>
  <c r="M2968" i="4"/>
  <c r="N2968" i="4"/>
  <c r="O2968" i="4"/>
  <c r="P2968" i="4"/>
  <c r="Q2968" i="4"/>
  <c r="C2967" i="4"/>
  <c r="L2967" i="4"/>
  <c r="M2967" i="4"/>
  <c r="N2967" i="4"/>
  <c r="O2967" i="4"/>
  <c r="P2967" i="4"/>
  <c r="Q2967" i="4"/>
  <c r="C2966" i="4"/>
  <c r="L2966" i="4"/>
  <c r="M2966" i="4"/>
  <c r="N2966" i="4"/>
  <c r="O2966" i="4"/>
  <c r="P2966" i="4"/>
  <c r="Q2966" i="4"/>
  <c r="C2965" i="4"/>
  <c r="L2965" i="4"/>
  <c r="M2965" i="4"/>
  <c r="N2965" i="4"/>
  <c r="O2965" i="4"/>
  <c r="P2965" i="4"/>
  <c r="Q2965" i="4"/>
  <c r="C2964" i="4"/>
  <c r="L2964" i="4"/>
  <c r="M2964" i="4"/>
  <c r="N2964" i="4"/>
  <c r="O2964" i="4"/>
  <c r="P2964" i="4"/>
  <c r="Q2964" i="4"/>
  <c r="C2963" i="4"/>
  <c r="L2963" i="4"/>
  <c r="M2963" i="4"/>
  <c r="N2963" i="4"/>
  <c r="O2963" i="4"/>
  <c r="P2963" i="4"/>
  <c r="Q2963" i="4"/>
  <c r="C2962" i="4"/>
  <c r="L2962" i="4"/>
  <c r="M2962" i="4"/>
  <c r="N2962" i="4"/>
  <c r="O2962" i="4"/>
  <c r="P2962" i="4"/>
  <c r="Q2962" i="4"/>
  <c r="C2961" i="4"/>
  <c r="L2961" i="4"/>
  <c r="M2961" i="4"/>
  <c r="N2961" i="4"/>
  <c r="O2961" i="4"/>
  <c r="P2961" i="4"/>
  <c r="Q2961" i="4"/>
  <c r="C2960" i="4"/>
  <c r="L2960" i="4"/>
  <c r="M2960" i="4"/>
  <c r="N2960" i="4"/>
  <c r="O2960" i="4"/>
  <c r="P2960" i="4"/>
  <c r="Q2960" i="4"/>
  <c r="C2959" i="4"/>
  <c r="L2959" i="4"/>
  <c r="M2959" i="4"/>
  <c r="N2959" i="4"/>
  <c r="O2959" i="4"/>
  <c r="P2959" i="4"/>
  <c r="Q2959" i="4"/>
  <c r="C2958" i="4"/>
  <c r="L2958" i="4"/>
  <c r="M2958" i="4"/>
  <c r="N2958" i="4"/>
  <c r="O2958" i="4"/>
  <c r="P2958" i="4"/>
  <c r="Q2958" i="4"/>
  <c r="C2957" i="4"/>
  <c r="L2957" i="4"/>
  <c r="M2957" i="4"/>
  <c r="N2957" i="4"/>
  <c r="O2957" i="4"/>
  <c r="P2957" i="4"/>
  <c r="Q2957" i="4"/>
  <c r="C2956" i="4"/>
  <c r="L2956" i="4"/>
  <c r="M2956" i="4"/>
  <c r="N2956" i="4"/>
  <c r="O2956" i="4"/>
  <c r="P2956" i="4"/>
  <c r="Q2956" i="4"/>
  <c r="C2955" i="4"/>
  <c r="L2955" i="4"/>
  <c r="M2955" i="4"/>
  <c r="N2955" i="4"/>
  <c r="O2955" i="4"/>
  <c r="P2955" i="4"/>
  <c r="Q2955" i="4"/>
  <c r="C2954" i="4"/>
  <c r="L2954" i="4"/>
  <c r="M2954" i="4"/>
  <c r="N2954" i="4"/>
  <c r="O2954" i="4"/>
  <c r="P2954" i="4"/>
  <c r="Q2954" i="4"/>
  <c r="C2953" i="4"/>
  <c r="L2953" i="4"/>
  <c r="M2953" i="4"/>
  <c r="N2953" i="4"/>
  <c r="O2953" i="4"/>
  <c r="P2953" i="4"/>
  <c r="Q2953" i="4"/>
  <c r="C2952" i="4"/>
  <c r="L2952" i="4"/>
  <c r="M2952" i="4"/>
  <c r="N2952" i="4"/>
  <c r="O2952" i="4"/>
  <c r="P2952" i="4"/>
  <c r="Q2952" i="4"/>
  <c r="C2951" i="4"/>
  <c r="L2951" i="4"/>
  <c r="M2951" i="4"/>
  <c r="N2951" i="4"/>
  <c r="O2951" i="4"/>
  <c r="P2951" i="4"/>
  <c r="Q2951" i="4"/>
  <c r="C2950" i="4"/>
  <c r="L2950" i="4"/>
  <c r="M2950" i="4"/>
  <c r="N2950" i="4"/>
  <c r="O2950" i="4"/>
  <c r="P2950" i="4"/>
  <c r="Q2950" i="4"/>
  <c r="C2949" i="4"/>
  <c r="L2949" i="4"/>
  <c r="M2949" i="4"/>
  <c r="N2949" i="4"/>
  <c r="O2949" i="4"/>
  <c r="P2949" i="4"/>
  <c r="Q2949" i="4"/>
  <c r="C2948" i="4"/>
  <c r="L2948" i="4"/>
  <c r="M2948" i="4"/>
  <c r="N2948" i="4"/>
  <c r="O2948" i="4"/>
  <c r="P2948" i="4"/>
  <c r="Q2948" i="4"/>
  <c r="C2947" i="4"/>
  <c r="L2947" i="4"/>
  <c r="M2947" i="4"/>
  <c r="N2947" i="4"/>
  <c r="O2947" i="4"/>
  <c r="P2947" i="4"/>
  <c r="Q2947" i="4"/>
  <c r="C2946" i="4"/>
  <c r="L2946" i="4"/>
  <c r="M2946" i="4"/>
  <c r="N2946" i="4"/>
  <c r="O2946" i="4"/>
  <c r="P2946" i="4"/>
  <c r="Q2946" i="4"/>
  <c r="C2945" i="4"/>
  <c r="L2945" i="4"/>
  <c r="M2945" i="4"/>
  <c r="N2945" i="4"/>
  <c r="O2945" i="4"/>
  <c r="P2945" i="4"/>
  <c r="Q2945" i="4"/>
  <c r="C2944" i="4"/>
  <c r="L2944" i="4"/>
  <c r="M2944" i="4"/>
  <c r="N2944" i="4"/>
  <c r="O2944" i="4"/>
  <c r="P2944" i="4"/>
  <c r="Q2944" i="4"/>
  <c r="C2943" i="4"/>
  <c r="L2943" i="4"/>
  <c r="M2943" i="4"/>
  <c r="N2943" i="4"/>
  <c r="O2943" i="4"/>
  <c r="P2943" i="4"/>
  <c r="Q2943" i="4"/>
  <c r="C2942" i="4"/>
  <c r="L2942" i="4"/>
  <c r="M2942" i="4"/>
  <c r="N2942" i="4"/>
  <c r="O2942" i="4"/>
  <c r="P2942" i="4"/>
  <c r="Q2942" i="4"/>
  <c r="C2941" i="4"/>
  <c r="L2941" i="4"/>
  <c r="M2941" i="4"/>
  <c r="N2941" i="4"/>
  <c r="O2941" i="4"/>
  <c r="P2941" i="4"/>
  <c r="Q2941" i="4"/>
  <c r="C2940" i="4"/>
  <c r="L2940" i="4"/>
  <c r="M2940" i="4"/>
  <c r="N2940" i="4"/>
  <c r="O2940" i="4"/>
  <c r="P2940" i="4"/>
  <c r="Q2940" i="4"/>
  <c r="C2939" i="4"/>
  <c r="L2939" i="4"/>
  <c r="M2939" i="4"/>
  <c r="N2939" i="4"/>
  <c r="O2939" i="4"/>
  <c r="P2939" i="4"/>
  <c r="Q2939" i="4"/>
  <c r="C2938" i="4"/>
  <c r="L2938" i="4"/>
  <c r="M2938" i="4"/>
  <c r="N2938" i="4"/>
  <c r="O2938" i="4"/>
  <c r="P2938" i="4"/>
  <c r="Q2938" i="4"/>
  <c r="C2937" i="4"/>
  <c r="L2937" i="4"/>
  <c r="M2937" i="4"/>
  <c r="N2937" i="4"/>
  <c r="O2937" i="4"/>
  <c r="P2937" i="4"/>
  <c r="Q2937" i="4"/>
  <c r="C2936" i="4"/>
  <c r="L2936" i="4"/>
  <c r="M2936" i="4"/>
  <c r="N2936" i="4"/>
  <c r="O2936" i="4"/>
  <c r="P2936" i="4"/>
  <c r="Q2936" i="4"/>
  <c r="C2935" i="4"/>
  <c r="L2935" i="4"/>
  <c r="M2935" i="4"/>
  <c r="N2935" i="4"/>
  <c r="O2935" i="4"/>
  <c r="P2935" i="4"/>
  <c r="Q2935" i="4"/>
  <c r="C2934" i="4"/>
  <c r="L2934" i="4"/>
  <c r="M2934" i="4"/>
  <c r="N2934" i="4"/>
  <c r="O2934" i="4"/>
  <c r="P2934" i="4"/>
  <c r="Q2934" i="4"/>
  <c r="C2933" i="4"/>
  <c r="L2933" i="4"/>
  <c r="M2933" i="4"/>
  <c r="N2933" i="4"/>
  <c r="O2933" i="4"/>
  <c r="P2933" i="4"/>
  <c r="Q2933" i="4"/>
  <c r="C2932" i="4"/>
  <c r="L2932" i="4"/>
  <c r="M2932" i="4"/>
  <c r="N2932" i="4"/>
  <c r="O2932" i="4"/>
  <c r="P2932" i="4"/>
  <c r="Q2932" i="4"/>
  <c r="C2931" i="4"/>
  <c r="L2931" i="4"/>
  <c r="M2931" i="4"/>
  <c r="N2931" i="4"/>
  <c r="O2931" i="4"/>
  <c r="P2931" i="4"/>
  <c r="Q2931" i="4"/>
  <c r="C2930" i="4"/>
  <c r="L2930" i="4"/>
  <c r="M2930" i="4"/>
  <c r="N2930" i="4"/>
  <c r="O2930" i="4"/>
  <c r="P2930" i="4"/>
  <c r="Q2930" i="4"/>
  <c r="C2929" i="4"/>
  <c r="L2929" i="4"/>
  <c r="M2929" i="4"/>
  <c r="N2929" i="4"/>
  <c r="O2929" i="4"/>
  <c r="P2929" i="4"/>
  <c r="Q2929" i="4"/>
  <c r="C2928" i="4"/>
  <c r="L2928" i="4"/>
  <c r="M2928" i="4"/>
  <c r="N2928" i="4"/>
  <c r="O2928" i="4"/>
  <c r="P2928" i="4"/>
  <c r="Q2928" i="4"/>
  <c r="C2927" i="4"/>
  <c r="L2927" i="4"/>
  <c r="M2927" i="4"/>
  <c r="N2927" i="4"/>
  <c r="O2927" i="4"/>
  <c r="P2927" i="4"/>
  <c r="Q2927" i="4"/>
  <c r="C2926" i="4"/>
  <c r="L2926" i="4"/>
  <c r="M2926" i="4"/>
  <c r="N2926" i="4"/>
  <c r="O2926" i="4"/>
  <c r="P2926" i="4"/>
  <c r="Q2926" i="4"/>
  <c r="C2925" i="4"/>
  <c r="L2925" i="4"/>
  <c r="M2925" i="4"/>
  <c r="N2925" i="4"/>
  <c r="O2925" i="4"/>
  <c r="P2925" i="4"/>
  <c r="Q2925" i="4"/>
  <c r="C2924" i="4"/>
  <c r="L2924" i="4"/>
  <c r="M2924" i="4"/>
  <c r="N2924" i="4"/>
  <c r="O2924" i="4"/>
  <c r="P2924" i="4"/>
  <c r="Q2924" i="4"/>
  <c r="C2923" i="4"/>
  <c r="L2923" i="4"/>
  <c r="M2923" i="4"/>
  <c r="N2923" i="4"/>
  <c r="O2923" i="4"/>
  <c r="P2923" i="4"/>
  <c r="Q2923" i="4"/>
  <c r="C2922" i="4"/>
  <c r="L2922" i="4"/>
  <c r="M2922" i="4"/>
  <c r="N2922" i="4"/>
  <c r="O2922" i="4"/>
  <c r="P2922" i="4"/>
  <c r="Q2922" i="4"/>
  <c r="C2921" i="4"/>
  <c r="L2921" i="4"/>
  <c r="M2921" i="4"/>
  <c r="N2921" i="4"/>
  <c r="O2921" i="4"/>
  <c r="P2921" i="4"/>
  <c r="Q2921" i="4"/>
  <c r="C2920" i="4"/>
  <c r="L2920" i="4"/>
  <c r="M2920" i="4"/>
  <c r="N2920" i="4"/>
  <c r="O2920" i="4"/>
  <c r="P2920" i="4"/>
  <c r="Q2920" i="4"/>
  <c r="C2919" i="4"/>
  <c r="L2919" i="4"/>
  <c r="M2919" i="4"/>
  <c r="N2919" i="4"/>
  <c r="O2919" i="4"/>
  <c r="P2919" i="4"/>
  <c r="Q2919" i="4"/>
  <c r="C2918" i="4"/>
  <c r="L2918" i="4"/>
  <c r="M2918" i="4"/>
  <c r="N2918" i="4"/>
  <c r="O2918" i="4"/>
  <c r="P2918" i="4"/>
  <c r="Q2918" i="4"/>
  <c r="C2917" i="4"/>
  <c r="L2917" i="4"/>
  <c r="M2917" i="4"/>
  <c r="N2917" i="4"/>
  <c r="O2917" i="4"/>
  <c r="P2917" i="4"/>
  <c r="Q2917" i="4"/>
  <c r="C2915" i="4"/>
  <c r="L2915" i="4"/>
  <c r="M2915" i="4"/>
  <c r="N2915" i="4"/>
  <c r="O2915" i="4"/>
  <c r="P2915" i="4"/>
  <c r="Q2915" i="4"/>
  <c r="C2914" i="4"/>
  <c r="L2914" i="4"/>
  <c r="M2914" i="4"/>
  <c r="N2914" i="4"/>
  <c r="O2914" i="4"/>
  <c r="P2914" i="4"/>
  <c r="Q2914" i="4"/>
  <c r="C2913" i="4"/>
  <c r="L2913" i="4"/>
  <c r="M2913" i="4"/>
  <c r="N2913" i="4"/>
  <c r="O2913" i="4"/>
  <c r="P2913" i="4"/>
  <c r="Q2913" i="4"/>
  <c r="C2912" i="4"/>
  <c r="L2912" i="4"/>
  <c r="M2912" i="4"/>
  <c r="N2912" i="4"/>
  <c r="O2912" i="4"/>
  <c r="P2912" i="4"/>
  <c r="Q2912" i="4"/>
  <c r="C2911" i="4"/>
  <c r="L2911" i="4"/>
  <c r="M2911" i="4"/>
  <c r="N2911" i="4"/>
  <c r="O2911" i="4"/>
  <c r="P2911" i="4"/>
  <c r="Q2911" i="4"/>
  <c r="C2910" i="4"/>
  <c r="Q2910" i="4"/>
  <c r="C2909" i="4"/>
  <c r="L2909" i="4"/>
  <c r="M2909" i="4"/>
  <c r="N2909" i="4"/>
  <c r="O2909" i="4"/>
  <c r="P2909" i="4"/>
  <c r="Q2909" i="4"/>
  <c r="C2908" i="4"/>
  <c r="L2908" i="4"/>
  <c r="M2908" i="4"/>
  <c r="N2908" i="4"/>
  <c r="O2908" i="4"/>
  <c r="P2908" i="4"/>
  <c r="Q2908" i="4"/>
  <c r="C2907" i="4"/>
  <c r="L2907" i="4"/>
  <c r="M2907" i="4"/>
  <c r="N2907" i="4"/>
  <c r="O2907" i="4"/>
  <c r="P2907" i="4"/>
  <c r="Q2907" i="4"/>
  <c r="C2906" i="4"/>
  <c r="L2906" i="4"/>
  <c r="M2906" i="4"/>
  <c r="N2906" i="4"/>
  <c r="O2906" i="4"/>
  <c r="P2906" i="4"/>
  <c r="Q2906" i="4"/>
  <c r="C2905" i="4"/>
  <c r="L2905" i="4"/>
  <c r="M2905" i="4"/>
  <c r="N2905" i="4"/>
  <c r="O2905" i="4"/>
  <c r="P2905" i="4"/>
  <c r="Q2905" i="4"/>
  <c r="C2904" i="4"/>
  <c r="Q2904" i="4"/>
  <c r="C2903" i="4"/>
  <c r="Q2903" i="4"/>
  <c r="C2902" i="4"/>
  <c r="Q2902" i="4"/>
  <c r="C2901" i="4"/>
  <c r="L2901" i="4"/>
  <c r="M2901" i="4"/>
  <c r="N2901" i="4"/>
  <c r="O2901" i="4"/>
  <c r="P2901" i="4"/>
  <c r="Q2901" i="4"/>
  <c r="C2900" i="4"/>
  <c r="Q2900" i="4"/>
  <c r="C2899" i="4"/>
  <c r="L2899" i="4"/>
  <c r="M2899" i="4"/>
  <c r="N2899" i="4"/>
  <c r="O2899" i="4"/>
  <c r="P2899" i="4"/>
  <c r="Q2899" i="4"/>
  <c r="C2898" i="4"/>
  <c r="L2898" i="4"/>
  <c r="M2898" i="4"/>
  <c r="N2898" i="4"/>
  <c r="O2898" i="4"/>
  <c r="P2898" i="4"/>
  <c r="Q2898" i="4"/>
  <c r="C2897" i="4"/>
  <c r="L2897" i="4"/>
  <c r="M2897" i="4"/>
  <c r="N2897" i="4"/>
  <c r="O2897" i="4"/>
  <c r="P2897" i="4"/>
  <c r="Q2897" i="4"/>
  <c r="C2896" i="4"/>
  <c r="L2896" i="4"/>
  <c r="M2896" i="4"/>
  <c r="N2896" i="4"/>
  <c r="O2896" i="4"/>
  <c r="P2896" i="4"/>
  <c r="Q2896" i="4"/>
  <c r="C2895" i="4"/>
  <c r="Q2895" i="4"/>
  <c r="C2894" i="4"/>
  <c r="Q2894" i="4"/>
  <c r="C2893" i="4"/>
  <c r="L2893" i="4"/>
  <c r="M2893" i="4"/>
  <c r="N2893" i="4"/>
  <c r="O2893" i="4"/>
  <c r="P2893" i="4"/>
  <c r="Q2893" i="4"/>
  <c r="C2892" i="4"/>
  <c r="L2892" i="4"/>
  <c r="M2892" i="4"/>
  <c r="N2892" i="4"/>
  <c r="O2892" i="4"/>
  <c r="P2892" i="4"/>
  <c r="Q2892" i="4"/>
  <c r="C2891" i="4"/>
  <c r="L2891" i="4"/>
  <c r="M2891" i="4"/>
  <c r="N2891" i="4"/>
  <c r="O2891" i="4"/>
  <c r="P2891" i="4"/>
  <c r="Q2891" i="4"/>
  <c r="C2890" i="4"/>
  <c r="Q2890" i="4"/>
  <c r="C2889" i="4"/>
  <c r="L2889" i="4"/>
  <c r="M2889" i="4"/>
  <c r="N2889" i="4"/>
  <c r="O2889" i="4"/>
  <c r="P2889" i="4"/>
  <c r="Q2889" i="4"/>
  <c r="C2888" i="4"/>
  <c r="L2888" i="4"/>
  <c r="M2888" i="4"/>
  <c r="N2888" i="4"/>
  <c r="O2888" i="4"/>
  <c r="P2888" i="4"/>
  <c r="Q2888" i="4"/>
  <c r="C2887" i="4"/>
  <c r="Q2887" i="4"/>
  <c r="C2886" i="4"/>
  <c r="L2886" i="4"/>
  <c r="M2886" i="4"/>
  <c r="N2886" i="4"/>
  <c r="O2886" i="4"/>
  <c r="P2886" i="4"/>
  <c r="Q2886" i="4"/>
  <c r="C2885" i="4"/>
  <c r="L2885" i="4"/>
  <c r="M2885" i="4"/>
  <c r="N2885" i="4"/>
  <c r="O2885" i="4"/>
  <c r="P2885" i="4"/>
  <c r="Q2885" i="4"/>
  <c r="C2884" i="4"/>
  <c r="L2884" i="4"/>
  <c r="M2884" i="4"/>
  <c r="N2884" i="4"/>
  <c r="O2884" i="4"/>
  <c r="P2884" i="4"/>
  <c r="Q2884" i="4"/>
  <c r="C2883" i="4"/>
  <c r="L2883" i="4"/>
  <c r="M2883" i="4"/>
  <c r="N2883" i="4"/>
  <c r="O2883" i="4"/>
  <c r="P2883" i="4"/>
  <c r="Q2883" i="4"/>
  <c r="C2882" i="4"/>
  <c r="L2882" i="4"/>
  <c r="M2882" i="4"/>
  <c r="N2882" i="4"/>
  <c r="O2882" i="4"/>
  <c r="P2882" i="4"/>
  <c r="Q2882" i="4"/>
  <c r="C2881" i="4"/>
  <c r="L2881" i="4"/>
  <c r="M2881" i="4"/>
  <c r="N2881" i="4"/>
  <c r="O2881" i="4"/>
  <c r="P2881" i="4"/>
  <c r="Q2881" i="4"/>
  <c r="C2880" i="4"/>
  <c r="L2880" i="4"/>
  <c r="M2880" i="4"/>
  <c r="N2880" i="4"/>
  <c r="O2880" i="4"/>
  <c r="P2880" i="4"/>
  <c r="Q2880" i="4"/>
  <c r="C2879" i="4"/>
  <c r="Q2879" i="4"/>
  <c r="C2878" i="4"/>
  <c r="L2878" i="4"/>
  <c r="M2878" i="4"/>
  <c r="N2878" i="4"/>
  <c r="O2878" i="4"/>
  <c r="P2878" i="4"/>
  <c r="Q2878" i="4"/>
  <c r="C2877" i="4"/>
  <c r="L2877" i="4"/>
  <c r="M2877" i="4"/>
  <c r="N2877" i="4"/>
  <c r="O2877" i="4"/>
  <c r="P2877" i="4"/>
  <c r="Q2877" i="4"/>
  <c r="C2876" i="4"/>
  <c r="L2876" i="4"/>
  <c r="M2876" i="4"/>
  <c r="N2876" i="4"/>
  <c r="O2876" i="4"/>
  <c r="P2876" i="4"/>
  <c r="Q2876" i="4"/>
  <c r="C2875" i="4"/>
  <c r="Q2875" i="4"/>
  <c r="C2874" i="4"/>
  <c r="L2874" i="4"/>
  <c r="M2874" i="4"/>
  <c r="N2874" i="4"/>
  <c r="O2874" i="4"/>
  <c r="P2874" i="4"/>
  <c r="Q2874" i="4"/>
  <c r="C2873" i="4"/>
  <c r="Q2873" i="4"/>
  <c r="C2872" i="4"/>
  <c r="L2872" i="4"/>
  <c r="M2872" i="4"/>
  <c r="N2872" i="4"/>
  <c r="O2872" i="4"/>
  <c r="P2872" i="4"/>
  <c r="Q2872" i="4"/>
  <c r="C2871" i="4"/>
  <c r="L2871" i="4"/>
  <c r="M2871" i="4"/>
  <c r="N2871" i="4"/>
  <c r="O2871" i="4"/>
  <c r="P2871" i="4"/>
  <c r="Q2871" i="4"/>
  <c r="C2870" i="4"/>
  <c r="L2870" i="4"/>
  <c r="M2870" i="4"/>
  <c r="N2870" i="4"/>
  <c r="O2870" i="4"/>
  <c r="P2870" i="4"/>
  <c r="Q2870" i="4"/>
  <c r="C2869" i="4"/>
  <c r="L2869" i="4"/>
  <c r="M2869" i="4"/>
  <c r="N2869" i="4"/>
  <c r="O2869" i="4"/>
  <c r="P2869" i="4"/>
  <c r="Q2869" i="4"/>
  <c r="C2868" i="4"/>
  <c r="L2868" i="4"/>
  <c r="M2868" i="4"/>
  <c r="N2868" i="4"/>
  <c r="O2868" i="4"/>
  <c r="P2868" i="4"/>
  <c r="Q2868" i="4"/>
  <c r="C2867" i="4"/>
  <c r="L2867" i="4"/>
  <c r="M2867" i="4"/>
  <c r="N2867" i="4"/>
  <c r="O2867" i="4"/>
  <c r="P2867" i="4"/>
  <c r="Q2867" i="4"/>
  <c r="C2866" i="4"/>
  <c r="L2866" i="4"/>
  <c r="M2866" i="4"/>
  <c r="N2866" i="4"/>
  <c r="O2866" i="4"/>
  <c r="P2866" i="4"/>
  <c r="Q2866" i="4"/>
  <c r="C2865" i="4"/>
  <c r="L2865" i="4"/>
  <c r="M2865" i="4"/>
  <c r="N2865" i="4"/>
  <c r="O2865" i="4"/>
  <c r="P2865" i="4"/>
  <c r="Q2865" i="4"/>
  <c r="C2864" i="4"/>
  <c r="L2864" i="4"/>
  <c r="M2864" i="4"/>
  <c r="N2864" i="4"/>
  <c r="O2864" i="4"/>
  <c r="P2864" i="4"/>
  <c r="Q2864" i="4"/>
  <c r="C2863" i="4"/>
  <c r="L2863" i="4"/>
  <c r="M2863" i="4"/>
  <c r="N2863" i="4"/>
  <c r="O2863" i="4"/>
  <c r="P2863" i="4"/>
  <c r="Q2863" i="4"/>
  <c r="C2862" i="4"/>
  <c r="Q2862" i="4"/>
  <c r="C2861" i="4"/>
  <c r="L2861" i="4"/>
  <c r="M2861" i="4"/>
  <c r="N2861" i="4"/>
  <c r="O2861" i="4"/>
  <c r="P2861" i="4"/>
  <c r="Q2861" i="4"/>
  <c r="C2860" i="4"/>
  <c r="L2860" i="4"/>
  <c r="M2860" i="4"/>
  <c r="N2860" i="4"/>
  <c r="O2860" i="4"/>
  <c r="P2860" i="4"/>
  <c r="Q2860" i="4"/>
  <c r="C2859" i="4"/>
  <c r="L2859" i="4"/>
  <c r="M2859" i="4"/>
  <c r="N2859" i="4"/>
  <c r="O2859" i="4"/>
  <c r="P2859" i="4"/>
  <c r="Q2859" i="4"/>
  <c r="C2858" i="4"/>
  <c r="Q2858" i="4"/>
  <c r="C2857" i="4"/>
  <c r="Q2857" i="4"/>
  <c r="C2856" i="4"/>
  <c r="Q2856" i="4"/>
  <c r="C2855" i="4"/>
  <c r="L2855" i="4"/>
  <c r="M2855" i="4"/>
  <c r="N2855" i="4"/>
  <c r="O2855" i="4"/>
  <c r="P2855" i="4"/>
  <c r="Q2855" i="4"/>
  <c r="C2854" i="4"/>
  <c r="L2854" i="4"/>
  <c r="M2854" i="4"/>
  <c r="N2854" i="4"/>
  <c r="O2854" i="4"/>
  <c r="P2854" i="4"/>
  <c r="Q2854" i="4"/>
  <c r="C2853" i="4"/>
  <c r="Q2853" i="4"/>
  <c r="C2852" i="4"/>
  <c r="L2852" i="4"/>
  <c r="M2852" i="4"/>
  <c r="N2852" i="4"/>
  <c r="O2852" i="4"/>
  <c r="P2852" i="4"/>
  <c r="Q2852" i="4"/>
  <c r="C2851" i="4"/>
  <c r="Q2851" i="4"/>
  <c r="C2850" i="4"/>
  <c r="L2850" i="4"/>
  <c r="M2850" i="4"/>
  <c r="N2850" i="4"/>
  <c r="O2850" i="4"/>
  <c r="P2850" i="4"/>
  <c r="Q2850" i="4"/>
  <c r="C2849" i="4"/>
  <c r="L2849" i="4"/>
  <c r="M2849" i="4"/>
  <c r="N2849" i="4"/>
  <c r="O2849" i="4"/>
  <c r="P2849" i="4"/>
  <c r="Q2849" i="4"/>
  <c r="C2848" i="4"/>
  <c r="L2848" i="4"/>
  <c r="M2848" i="4"/>
  <c r="N2848" i="4"/>
  <c r="O2848" i="4"/>
  <c r="P2848" i="4"/>
  <c r="Q2848" i="4"/>
  <c r="C2847" i="4"/>
  <c r="Q2847" i="4"/>
  <c r="C2846" i="4"/>
  <c r="L2846" i="4"/>
  <c r="M2846" i="4"/>
  <c r="N2846" i="4"/>
  <c r="O2846" i="4"/>
  <c r="P2846" i="4"/>
  <c r="Q2846" i="4"/>
  <c r="C2845" i="4"/>
  <c r="L2845" i="4"/>
  <c r="M2845" i="4"/>
  <c r="N2845" i="4"/>
  <c r="O2845" i="4"/>
  <c r="P2845" i="4"/>
  <c r="Q2845" i="4"/>
  <c r="C2844" i="4"/>
  <c r="Q2844" i="4"/>
  <c r="C2843" i="4"/>
  <c r="L2843" i="4"/>
  <c r="M2843" i="4"/>
  <c r="N2843" i="4"/>
  <c r="O2843" i="4"/>
  <c r="P2843" i="4"/>
  <c r="Q2843" i="4"/>
  <c r="C2842" i="4"/>
  <c r="Q2842" i="4"/>
  <c r="C2841" i="4"/>
  <c r="L2841" i="4"/>
  <c r="M2841" i="4"/>
  <c r="N2841" i="4"/>
  <c r="O2841" i="4"/>
  <c r="P2841" i="4"/>
  <c r="Q2841" i="4"/>
  <c r="C2840" i="4"/>
  <c r="L2840" i="4"/>
  <c r="M2840" i="4"/>
  <c r="N2840" i="4"/>
  <c r="O2840" i="4"/>
  <c r="P2840" i="4"/>
  <c r="Q2840" i="4"/>
  <c r="C2839" i="4"/>
  <c r="L2839" i="4"/>
  <c r="M2839" i="4"/>
  <c r="N2839" i="4"/>
  <c r="O2839" i="4"/>
  <c r="P2839" i="4"/>
  <c r="Q2839" i="4"/>
  <c r="C2838" i="4"/>
  <c r="L2838" i="4"/>
  <c r="M2838" i="4"/>
  <c r="N2838" i="4"/>
  <c r="O2838" i="4"/>
  <c r="P2838" i="4"/>
  <c r="Q2838" i="4"/>
  <c r="C2837" i="4"/>
  <c r="L2837" i="4"/>
  <c r="M2837" i="4"/>
  <c r="N2837" i="4"/>
  <c r="O2837" i="4"/>
  <c r="P2837" i="4"/>
  <c r="Q2837" i="4"/>
  <c r="C2836" i="4"/>
  <c r="Q2836" i="4"/>
  <c r="C2835" i="4"/>
  <c r="L2835" i="4"/>
  <c r="M2835" i="4"/>
  <c r="N2835" i="4"/>
  <c r="O2835" i="4"/>
  <c r="P2835" i="4"/>
  <c r="Q2835" i="4"/>
  <c r="C2834" i="4"/>
  <c r="Q2834" i="4"/>
  <c r="C2833" i="4"/>
  <c r="L2833" i="4"/>
  <c r="M2833" i="4"/>
  <c r="N2833" i="4"/>
  <c r="O2833" i="4"/>
  <c r="P2833" i="4"/>
  <c r="Q2833" i="4"/>
  <c r="C2832" i="4"/>
  <c r="L2832" i="4"/>
  <c r="M2832" i="4"/>
  <c r="N2832" i="4"/>
  <c r="O2832" i="4"/>
  <c r="P2832" i="4"/>
  <c r="Q2832" i="4"/>
  <c r="C2831" i="4"/>
  <c r="L2831" i="4"/>
  <c r="M2831" i="4"/>
  <c r="N2831" i="4"/>
  <c r="O2831" i="4"/>
  <c r="P2831" i="4"/>
  <c r="Q2831" i="4"/>
  <c r="C2830" i="4"/>
  <c r="Q2830" i="4"/>
  <c r="C2829" i="4"/>
  <c r="L2829" i="4"/>
  <c r="M2829" i="4"/>
  <c r="N2829" i="4"/>
  <c r="O2829" i="4"/>
  <c r="P2829" i="4"/>
  <c r="Q2829" i="4"/>
  <c r="C2828" i="4"/>
  <c r="L2828" i="4"/>
  <c r="M2828" i="4"/>
  <c r="N2828" i="4"/>
  <c r="O2828" i="4"/>
  <c r="P2828" i="4"/>
  <c r="Q2828" i="4"/>
  <c r="C2827" i="4"/>
  <c r="L2827" i="4"/>
  <c r="M2827" i="4"/>
  <c r="N2827" i="4"/>
  <c r="O2827" i="4"/>
  <c r="P2827" i="4"/>
  <c r="Q2827" i="4"/>
  <c r="C2826" i="4"/>
  <c r="Q2826" i="4"/>
  <c r="C2825" i="4"/>
  <c r="Q2825" i="4"/>
  <c r="C2824" i="4"/>
  <c r="L2824" i="4"/>
  <c r="M2824" i="4"/>
  <c r="N2824" i="4"/>
  <c r="O2824" i="4"/>
  <c r="P2824" i="4"/>
  <c r="Q2824" i="4"/>
  <c r="C2823" i="4"/>
  <c r="Q2823" i="4"/>
  <c r="C2822" i="4"/>
  <c r="L2822" i="4"/>
  <c r="M2822" i="4"/>
  <c r="N2822" i="4"/>
  <c r="O2822" i="4"/>
  <c r="P2822" i="4"/>
  <c r="Q2822" i="4"/>
  <c r="C2821" i="4"/>
  <c r="L2821" i="4"/>
  <c r="M2821" i="4"/>
  <c r="N2821" i="4"/>
  <c r="O2821" i="4"/>
  <c r="P2821" i="4"/>
  <c r="Q2821" i="4"/>
  <c r="C2820" i="4"/>
  <c r="L2820" i="4"/>
  <c r="M2820" i="4"/>
  <c r="N2820" i="4"/>
  <c r="O2820" i="4"/>
  <c r="P2820" i="4"/>
  <c r="Q2820" i="4"/>
  <c r="C2819" i="4"/>
  <c r="L2819" i="4"/>
  <c r="M2819" i="4"/>
  <c r="N2819" i="4"/>
  <c r="O2819" i="4"/>
  <c r="P2819" i="4"/>
  <c r="Q2819" i="4"/>
  <c r="C2818" i="4"/>
  <c r="Q2818" i="4"/>
  <c r="C2817" i="4"/>
  <c r="L2817" i="4"/>
  <c r="M2817" i="4"/>
  <c r="N2817" i="4"/>
  <c r="O2817" i="4"/>
  <c r="P2817" i="4"/>
  <c r="Q2817" i="4"/>
  <c r="C2816" i="4"/>
  <c r="L2816" i="4"/>
  <c r="M2816" i="4"/>
  <c r="N2816" i="4"/>
  <c r="O2816" i="4"/>
  <c r="P2816" i="4"/>
  <c r="Q2816" i="4"/>
  <c r="C2815" i="4"/>
  <c r="L2815" i="4"/>
  <c r="M2815" i="4"/>
  <c r="N2815" i="4"/>
  <c r="O2815" i="4"/>
  <c r="P2815" i="4"/>
  <c r="Q2815" i="4"/>
  <c r="C2814" i="4"/>
  <c r="Q2814" i="4"/>
  <c r="C2813" i="4"/>
  <c r="L2813" i="4"/>
  <c r="M2813" i="4"/>
  <c r="N2813" i="4"/>
  <c r="O2813" i="4"/>
  <c r="P2813" i="4"/>
  <c r="Q2813" i="4"/>
  <c r="C2812" i="4"/>
  <c r="L2812" i="4"/>
  <c r="M2812" i="4"/>
  <c r="N2812" i="4"/>
  <c r="O2812" i="4"/>
  <c r="P2812" i="4"/>
  <c r="Q2812" i="4"/>
  <c r="C2811" i="4"/>
  <c r="Q2811" i="4"/>
  <c r="C2810" i="4"/>
  <c r="L2810" i="4"/>
  <c r="M2810" i="4"/>
  <c r="N2810" i="4"/>
  <c r="O2810" i="4"/>
  <c r="P2810" i="4"/>
  <c r="Q2810" i="4"/>
  <c r="C2809" i="4"/>
  <c r="Q2809" i="4"/>
  <c r="C2807" i="4"/>
  <c r="L2807" i="4"/>
  <c r="M2807" i="4"/>
  <c r="N2807" i="4"/>
  <c r="O2807" i="4"/>
  <c r="P2807" i="4"/>
  <c r="Q2807" i="4"/>
  <c r="C2806" i="4"/>
  <c r="L2806" i="4"/>
  <c r="M2806" i="4"/>
  <c r="N2806" i="4"/>
  <c r="O2806" i="4"/>
  <c r="P2806" i="4"/>
  <c r="Q2806" i="4"/>
  <c r="C2805" i="4"/>
  <c r="L2805" i="4"/>
  <c r="M2805" i="4"/>
  <c r="N2805" i="4"/>
  <c r="O2805" i="4"/>
  <c r="P2805" i="4"/>
  <c r="Q2805" i="4"/>
  <c r="C2804" i="4"/>
  <c r="L2804" i="4"/>
  <c r="M2804" i="4"/>
  <c r="N2804" i="4"/>
  <c r="O2804" i="4"/>
  <c r="P2804" i="4"/>
  <c r="Q2804" i="4"/>
  <c r="C2803" i="4"/>
  <c r="L2803" i="4"/>
  <c r="M2803" i="4"/>
  <c r="N2803" i="4"/>
  <c r="O2803" i="4"/>
  <c r="P2803" i="4"/>
  <c r="Q2803" i="4"/>
  <c r="C2802" i="4"/>
  <c r="L2802" i="4"/>
  <c r="M2802" i="4"/>
  <c r="N2802" i="4"/>
  <c r="O2802" i="4"/>
  <c r="P2802" i="4"/>
  <c r="Q2802" i="4"/>
  <c r="C2801" i="4"/>
  <c r="L2801" i="4"/>
  <c r="M2801" i="4"/>
  <c r="N2801" i="4"/>
  <c r="O2801" i="4"/>
  <c r="P2801" i="4"/>
  <c r="Q2801" i="4"/>
  <c r="C2800" i="4"/>
  <c r="L2800" i="4"/>
  <c r="M2800" i="4"/>
  <c r="N2800" i="4"/>
  <c r="O2800" i="4"/>
  <c r="P2800" i="4"/>
  <c r="Q2800" i="4"/>
  <c r="C2799" i="4"/>
  <c r="L2799" i="4"/>
  <c r="M2799" i="4"/>
  <c r="N2799" i="4"/>
  <c r="O2799" i="4"/>
  <c r="P2799" i="4"/>
  <c r="Q2799" i="4"/>
  <c r="C2798" i="4"/>
  <c r="L2798" i="4"/>
  <c r="M2798" i="4"/>
  <c r="N2798" i="4"/>
  <c r="O2798" i="4"/>
  <c r="P2798" i="4"/>
  <c r="Q2798" i="4"/>
  <c r="C2797" i="4"/>
  <c r="L2797" i="4"/>
  <c r="M2797" i="4"/>
  <c r="N2797" i="4"/>
  <c r="O2797" i="4"/>
  <c r="P2797" i="4"/>
  <c r="Q2797" i="4"/>
  <c r="C2796" i="4"/>
  <c r="L2796" i="4"/>
  <c r="M2796" i="4"/>
  <c r="N2796" i="4"/>
  <c r="O2796" i="4"/>
  <c r="P2796" i="4"/>
  <c r="Q2796" i="4"/>
  <c r="C2795" i="4"/>
  <c r="L2795" i="4"/>
  <c r="M2795" i="4"/>
  <c r="N2795" i="4"/>
  <c r="O2795" i="4"/>
  <c r="P2795" i="4"/>
  <c r="Q2795" i="4"/>
  <c r="C2794" i="4"/>
  <c r="L2794" i="4"/>
  <c r="M2794" i="4"/>
  <c r="N2794" i="4"/>
  <c r="O2794" i="4"/>
  <c r="P2794" i="4"/>
  <c r="Q2794" i="4"/>
  <c r="C2793" i="4"/>
  <c r="L2793" i="4"/>
  <c r="M2793" i="4"/>
  <c r="N2793" i="4"/>
  <c r="O2793" i="4"/>
  <c r="P2793" i="4"/>
  <c r="Q2793" i="4"/>
  <c r="C2792" i="4"/>
  <c r="L2792" i="4"/>
  <c r="M2792" i="4"/>
  <c r="N2792" i="4"/>
  <c r="O2792" i="4"/>
  <c r="P2792" i="4"/>
  <c r="Q2792" i="4"/>
  <c r="C2791" i="4"/>
  <c r="L2791" i="4"/>
  <c r="M2791" i="4"/>
  <c r="N2791" i="4"/>
  <c r="O2791" i="4"/>
  <c r="P2791" i="4"/>
  <c r="Q2791" i="4"/>
  <c r="C2790" i="4"/>
  <c r="L2790" i="4"/>
  <c r="M2790" i="4"/>
  <c r="N2790" i="4"/>
  <c r="O2790" i="4"/>
  <c r="P2790" i="4"/>
  <c r="Q2790" i="4"/>
  <c r="C2789" i="4"/>
  <c r="L2789" i="4"/>
  <c r="M2789" i="4"/>
  <c r="N2789" i="4"/>
  <c r="O2789" i="4"/>
  <c r="P2789" i="4"/>
  <c r="Q2789" i="4"/>
  <c r="C2788" i="4"/>
  <c r="L2788" i="4"/>
  <c r="M2788" i="4"/>
  <c r="N2788" i="4"/>
  <c r="O2788" i="4"/>
  <c r="P2788" i="4"/>
  <c r="Q2788" i="4"/>
  <c r="C2787" i="4"/>
  <c r="L2787" i="4"/>
  <c r="M2787" i="4"/>
  <c r="N2787" i="4"/>
  <c r="O2787" i="4"/>
  <c r="P2787" i="4"/>
  <c r="Q2787" i="4"/>
  <c r="C2786" i="4"/>
  <c r="L2786" i="4"/>
  <c r="M2786" i="4"/>
  <c r="N2786" i="4"/>
  <c r="O2786" i="4"/>
  <c r="P2786" i="4"/>
  <c r="Q2786" i="4"/>
  <c r="C2785" i="4"/>
  <c r="L2785" i="4"/>
  <c r="M2785" i="4"/>
  <c r="N2785" i="4"/>
  <c r="O2785" i="4"/>
  <c r="P2785" i="4"/>
  <c r="Q2785" i="4"/>
  <c r="C2784" i="4"/>
  <c r="L2784" i="4"/>
  <c r="M2784" i="4"/>
  <c r="N2784" i="4"/>
  <c r="O2784" i="4"/>
  <c r="P2784" i="4"/>
  <c r="Q2784" i="4"/>
  <c r="C2783" i="4"/>
  <c r="L2783" i="4"/>
  <c r="M2783" i="4"/>
  <c r="N2783" i="4"/>
  <c r="O2783" i="4"/>
  <c r="P2783" i="4"/>
  <c r="Q2783" i="4"/>
  <c r="C2782" i="4"/>
  <c r="L2782" i="4"/>
  <c r="M2782" i="4"/>
  <c r="N2782" i="4"/>
  <c r="O2782" i="4"/>
  <c r="P2782" i="4"/>
  <c r="Q2782" i="4"/>
  <c r="C2781" i="4"/>
  <c r="L2781" i="4"/>
  <c r="M2781" i="4"/>
  <c r="N2781" i="4"/>
  <c r="O2781" i="4"/>
  <c r="P2781" i="4"/>
  <c r="Q2781" i="4"/>
  <c r="C2780" i="4"/>
  <c r="L2780" i="4"/>
  <c r="M2780" i="4"/>
  <c r="N2780" i="4"/>
  <c r="O2780" i="4"/>
  <c r="P2780" i="4"/>
  <c r="Q2780" i="4"/>
  <c r="C2779" i="4"/>
  <c r="L2779" i="4"/>
  <c r="M2779" i="4"/>
  <c r="N2779" i="4"/>
  <c r="O2779" i="4"/>
  <c r="P2779" i="4"/>
  <c r="Q2779" i="4"/>
  <c r="C2778" i="4"/>
  <c r="L2778" i="4"/>
  <c r="M2778" i="4"/>
  <c r="N2778" i="4"/>
  <c r="O2778" i="4"/>
  <c r="P2778" i="4"/>
  <c r="Q2778" i="4"/>
  <c r="C2777" i="4"/>
  <c r="L2777" i="4"/>
  <c r="M2777" i="4"/>
  <c r="N2777" i="4"/>
  <c r="O2777" i="4"/>
  <c r="P2777" i="4"/>
  <c r="Q2777" i="4"/>
  <c r="C2776" i="4"/>
  <c r="L2776" i="4"/>
  <c r="M2776" i="4"/>
  <c r="N2776" i="4"/>
  <c r="O2776" i="4"/>
  <c r="P2776" i="4"/>
  <c r="Q2776" i="4"/>
  <c r="C2775" i="4"/>
  <c r="L2775" i="4"/>
  <c r="M2775" i="4"/>
  <c r="N2775" i="4"/>
  <c r="O2775" i="4"/>
  <c r="P2775" i="4"/>
  <c r="Q2775" i="4"/>
  <c r="C2774" i="4"/>
  <c r="L2774" i="4"/>
  <c r="M2774" i="4"/>
  <c r="N2774" i="4"/>
  <c r="O2774" i="4"/>
  <c r="P2774" i="4"/>
  <c r="Q2774" i="4"/>
  <c r="C2773" i="4"/>
  <c r="L2773" i="4"/>
  <c r="M2773" i="4"/>
  <c r="N2773" i="4"/>
  <c r="O2773" i="4"/>
  <c r="P2773" i="4"/>
  <c r="Q2773" i="4"/>
  <c r="C2772" i="4"/>
  <c r="L2772" i="4"/>
  <c r="M2772" i="4"/>
  <c r="N2772" i="4"/>
  <c r="O2772" i="4"/>
  <c r="P2772" i="4"/>
  <c r="Q2772" i="4"/>
  <c r="C2771" i="4"/>
  <c r="L2771" i="4"/>
  <c r="M2771" i="4"/>
  <c r="N2771" i="4"/>
  <c r="O2771" i="4"/>
  <c r="P2771" i="4"/>
  <c r="Q2771" i="4"/>
  <c r="C2770" i="4"/>
  <c r="L2770" i="4"/>
  <c r="M2770" i="4"/>
  <c r="N2770" i="4"/>
  <c r="O2770" i="4"/>
  <c r="P2770" i="4"/>
  <c r="Q2770" i="4"/>
  <c r="C2769" i="4"/>
  <c r="L2769" i="4"/>
  <c r="M2769" i="4"/>
  <c r="N2769" i="4"/>
  <c r="O2769" i="4"/>
  <c r="P2769" i="4"/>
  <c r="Q2769" i="4"/>
  <c r="C2768" i="4"/>
  <c r="L2768" i="4"/>
  <c r="M2768" i="4"/>
  <c r="N2768" i="4"/>
  <c r="O2768" i="4"/>
  <c r="P2768" i="4"/>
  <c r="Q2768" i="4"/>
  <c r="C2767" i="4"/>
  <c r="L2767" i="4"/>
  <c r="M2767" i="4"/>
  <c r="N2767" i="4"/>
  <c r="O2767" i="4"/>
  <c r="P2767" i="4"/>
  <c r="Q2767" i="4"/>
  <c r="C2766" i="4"/>
  <c r="L2766" i="4"/>
  <c r="M2766" i="4"/>
  <c r="N2766" i="4"/>
  <c r="O2766" i="4"/>
  <c r="P2766" i="4"/>
  <c r="Q2766" i="4"/>
  <c r="C2765" i="4"/>
  <c r="L2765" i="4"/>
  <c r="M2765" i="4"/>
  <c r="N2765" i="4"/>
  <c r="O2765" i="4"/>
  <c r="P2765" i="4"/>
  <c r="Q2765" i="4"/>
  <c r="C2764" i="4"/>
  <c r="L2764" i="4"/>
  <c r="M2764" i="4"/>
  <c r="N2764" i="4"/>
  <c r="O2764" i="4"/>
  <c r="P2764" i="4"/>
  <c r="Q2764" i="4"/>
  <c r="C2763" i="4"/>
  <c r="L2763" i="4"/>
  <c r="M2763" i="4"/>
  <c r="N2763" i="4"/>
  <c r="O2763" i="4"/>
  <c r="P2763" i="4"/>
  <c r="Q2763" i="4"/>
  <c r="C2762" i="4"/>
  <c r="L2762" i="4"/>
  <c r="M2762" i="4"/>
  <c r="N2762" i="4"/>
  <c r="O2762" i="4"/>
  <c r="P2762" i="4"/>
  <c r="Q2762" i="4"/>
  <c r="C2761" i="4"/>
  <c r="L2761" i="4"/>
  <c r="M2761" i="4"/>
  <c r="N2761" i="4"/>
  <c r="O2761" i="4"/>
  <c r="P2761" i="4"/>
  <c r="Q2761" i="4"/>
  <c r="C2760" i="4"/>
  <c r="L2760" i="4"/>
  <c r="M2760" i="4"/>
  <c r="N2760" i="4"/>
  <c r="O2760" i="4"/>
  <c r="P2760" i="4"/>
  <c r="Q2760" i="4"/>
  <c r="C2759" i="4"/>
  <c r="L2759" i="4"/>
  <c r="M2759" i="4"/>
  <c r="N2759" i="4"/>
  <c r="O2759" i="4"/>
  <c r="P2759" i="4"/>
  <c r="Q2759" i="4"/>
  <c r="C2758" i="4"/>
  <c r="L2758" i="4"/>
  <c r="M2758" i="4"/>
  <c r="N2758" i="4"/>
  <c r="O2758" i="4"/>
  <c r="P2758" i="4"/>
  <c r="Q2758" i="4"/>
  <c r="C2757" i="4"/>
  <c r="L2757" i="4"/>
  <c r="M2757" i="4"/>
  <c r="N2757" i="4"/>
  <c r="O2757" i="4"/>
  <c r="P2757" i="4"/>
  <c r="Q2757" i="4"/>
  <c r="C2756" i="4"/>
  <c r="L2756" i="4"/>
  <c r="M2756" i="4"/>
  <c r="N2756" i="4"/>
  <c r="O2756" i="4"/>
  <c r="P2756" i="4"/>
  <c r="Q2756" i="4"/>
  <c r="C2755" i="4"/>
  <c r="L2755" i="4"/>
  <c r="M2755" i="4"/>
  <c r="N2755" i="4"/>
  <c r="O2755" i="4"/>
  <c r="P2755" i="4"/>
  <c r="Q2755" i="4"/>
  <c r="C2754" i="4"/>
  <c r="L2754" i="4"/>
  <c r="M2754" i="4"/>
  <c r="N2754" i="4"/>
  <c r="O2754" i="4"/>
  <c r="P2754" i="4"/>
  <c r="Q2754" i="4"/>
  <c r="C2753" i="4"/>
  <c r="L2753" i="4"/>
  <c r="M2753" i="4"/>
  <c r="N2753" i="4"/>
  <c r="O2753" i="4"/>
  <c r="P2753" i="4"/>
  <c r="Q2753" i="4"/>
  <c r="C2752" i="4"/>
  <c r="L2752" i="4"/>
  <c r="M2752" i="4"/>
  <c r="N2752" i="4"/>
  <c r="O2752" i="4"/>
  <c r="P2752" i="4"/>
  <c r="Q2752" i="4"/>
  <c r="C2751" i="4"/>
  <c r="L2751" i="4"/>
  <c r="M2751" i="4"/>
  <c r="N2751" i="4"/>
  <c r="O2751" i="4"/>
  <c r="P2751" i="4"/>
  <c r="Q2751" i="4"/>
  <c r="C2750" i="4"/>
  <c r="L2750" i="4"/>
  <c r="M2750" i="4"/>
  <c r="N2750" i="4"/>
  <c r="O2750" i="4"/>
  <c r="P2750" i="4"/>
  <c r="Q2750" i="4"/>
  <c r="C2749" i="4"/>
  <c r="L2749" i="4"/>
  <c r="M2749" i="4"/>
  <c r="N2749" i="4"/>
  <c r="O2749" i="4"/>
  <c r="P2749" i="4"/>
  <c r="Q2749" i="4"/>
  <c r="C2748" i="4"/>
  <c r="L2748" i="4"/>
  <c r="M2748" i="4"/>
  <c r="N2748" i="4"/>
  <c r="O2748" i="4"/>
  <c r="P2748" i="4"/>
  <c r="Q2748" i="4"/>
  <c r="C2747" i="4"/>
  <c r="L2747" i="4"/>
  <c r="M2747" i="4"/>
  <c r="N2747" i="4"/>
  <c r="O2747" i="4"/>
  <c r="P2747" i="4"/>
  <c r="Q2747" i="4"/>
  <c r="C2746" i="4"/>
  <c r="L2746" i="4"/>
  <c r="M2746" i="4"/>
  <c r="N2746" i="4"/>
  <c r="O2746" i="4"/>
  <c r="P2746" i="4"/>
  <c r="Q2746" i="4"/>
  <c r="C2745" i="4"/>
  <c r="L2745" i="4"/>
  <c r="M2745" i="4"/>
  <c r="N2745" i="4"/>
  <c r="O2745" i="4"/>
  <c r="P2745" i="4"/>
  <c r="Q2745" i="4"/>
  <c r="C2744" i="4"/>
  <c r="L2744" i="4"/>
  <c r="M2744" i="4"/>
  <c r="N2744" i="4"/>
  <c r="O2744" i="4"/>
  <c r="P2744" i="4"/>
  <c r="Q2744" i="4"/>
  <c r="C2743" i="4"/>
  <c r="L2743" i="4"/>
  <c r="M2743" i="4"/>
  <c r="N2743" i="4"/>
  <c r="O2743" i="4"/>
  <c r="P2743" i="4"/>
  <c r="Q2743" i="4"/>
  <c r="C2742" i="4"/>
  <c r="L2742" i="4"/>
  <c r="M2742" i="4"/>
  <c r="N2742" i="4"/>
  <c r="O2742" i="4"/>
  <c r="P2742" i="4"/>
  <c r="Q2742" i="4"/>
  <c r="C2741" i="4"/>
  <c r="L2741" i="4"/>
  <c r="M2741" i="4"/>
  <c r="N2741" i="4"/>
  <c r="O2741" i="4"/>
  <c r="P2741" i="4"/>
  <c r="Q2741" i="4"/>
  <c r="C2740" i="4"/>
  <c r="L2740" i="4"/>
  <c r="M2740" i="4"/>
  <c r="N2740" i="4"/>
  <c r="O2740" i="4"/>
  <c r="P2740" i="4"/>
  <c r="Q2740" i="4"/>
  <c r="C2739" i="4"/>
  <c r="L2739" i="4"/>
  <c r="M2739" i="4"/>
  <c r="N2739" i="4"/>
  <c r="O2739" i="4"/>
  <c r="P2739" i="4"/>
  <c r="Q2739" i="4"/>
  <c r="C2738" i="4"/>
  <c r="L2738" i="4"/>
  <c r="M2738" i="4"/>
  <c r="N2738" i="4"/>
  <c r="O2738" i="4"/>
  <c r="P2738" i="4"/>
  <c r="Q2738" i="4"/>
  <c r="C2737" i="4"/>
  <c r="L2737" i="4"/>
  <c r="M2737" i="4"/>
  <c r="N2737" i="4"/>
  <c r="O2737" i="4"/>
  <c r="P2737" i="4"/>
  <c r="Q2737" i="4"/>
  <c r="C2736" i="4"/>
  <c r="L2736" i="4"/>
  <c r="M2736" i="4"/>
  <c r="N2736" i="4"/>
  <c r="O2736" i="4"/>
  <c r="P2736" i="4"/>
  <c r="Q2736" i="4"/>
  <c r="C2735" i="4"/>
  <c r="L2735" i="4"/>
  <c r="M2735" i="4"/>
  <c r="N2735" i="4"/>
  <c r="O2735" i="4"/>
  <c r="P2735" i="4"/>
  <c r="Q2735" i="4"/>
  <c r="C2734" i="4"/>
  <c r="L2734" i="4"/>
  <c r="M2734" i="4"/>
  <c r="N2734" i="4"/>
  <c r="O2734" i="4"/>
  <c r="P2734" i="4"/>
  <c r="Q2734" i="4"/>
  <c r="C2733" i="4"/>
  <c r="L2733" i="4"/>
  <c r="M2733" i="4"/>
  <c r="N2733" i="4"/>
  <c r="O2733" i="4"/>
  <c r="P2733" i="4"/>
  <c r="Q2733" i="4"/>
  <c r="C2732" i="4"/>
  <c r="L2732" i="4"/>
  <c r="M2732" i="4"/>
  <c r="N2732" i="4"/>
  <c r="O2732" i="4"/>
  <c r="P2732" i="4"/>
  <c r="Q2732" i="4"/>
  <c r="C2731" i="4"/>
  <c r="L2731" i="4"/>
  <c r="M2731" i="4"/>
  <c r="N2731" i="4"/>
  <c r="O2731" i="4"/>
  <c r="P2731" i="4"/>
  <c r="Q2731" i="4"/>
  <c r="C2730" i="4"/>
  <c r="L2730" i="4"/>
  <c r="M2730" i="4"/>
  <c r="N2730" i="4"/>
  <c r="O2730" i="4"/>
  <c r="P2730" i="4"/>
  <c r="Q2730" i="4"/>
  <c r="C2729" i="4"/>
  <c r="L2729" i="4"/>
  <c r="M2729" i="4"/>
  <c r="N2729" i="4"/>
  <c r="O2729" i="4"/>
  <c r="P2729" i="4"/>
  <c r="Q2729" i="4"/>
  <c r="C2728" i="4"/>
  <c r="L2728" i="4"/>
  <c r="M2728" i="4"/>
  <c r="N2728" i="4"/>
  <c r="O2728" i="4"/>
  <c r="P2728" i="4"/>
  <c r="Q2728" i="4"/>
  <c r="C2727" i="4"/>
  <c r="L2727" i="4"/>
  <c r="M2727" i="4"/>
  <c r="N2727" i="4"/>
  <c r="O2727" i="4"/>
  <c r="P2727" i="4"/>
  <c r="Q2727" i="4"/>
  <c r="C2726" i="4"/>
  <c r="L2726" i="4"/>
  <c r="M2726" i="4"/>
  <c r="N2726" i="4"/>
  <c r="O2726" i="4"/>
  <c r="P2726" i="4"/>
  <c r="Q2726" i="4"/>
  <c r="C2725" i="4"/>
  <c r="L2725" i="4"/>
  <c r="M2725" i="4"/>
  <c r="N2725" i="4"/>
  <c r="O2725" i="4"/>
  <c r="P2725" i="4"/>
  <c r="Q2725" i="4"/>
  <c r="C2724" i="4"/>
  <c r="L2724" i="4"/>
  <c r="M2724" i="4"/>
  <c r="N2724" i="4"/>
  <c r="O2724" i="4"/>
  <c r="P2724" i="4"/>
  <c r="Q2724" i="4"/>
  <c r="C2723" i="4"/>
  <c r="L2723" i="4"/>
  <c r="M2723" i="4"/>
  <c r="N2723" i="4"/>
  <c r="O2723" i="4"/>
  <c r="P2723" i="4"/>
  <c r="Q2723" i="4"/>
  <c r="C2722" i="4"/>
  <c r="L2722" i="4"/>
  <c r="M2722" i="4"/>
  <c r="N2722" i="4"/>
  <c r="O2722" i="4"/>
  <c r="P2722" i="4"/>
  <c r="Q2722" i="4"/>
  <c r="C2721" i="4"/>
  <c r="L2721" i="4"/>
  <c r="M2721" i="4"/>
  <c r="N2721" i="4"/>
  <c r="O2721" i="4"/>
  <c r="P2721" i="4"/>
  <c r="Q2721" i="4"/>
  <c r="C2720" i="4"/>
  <c r="L2720" i="4"/>
  <c r="M2720" i="4"/>
  <c r="N2720" i="4"/>
  <c r="O2720" i="4"/>
  <c r="P2720" i="4"/>
  <c r="Q2720" i="4"/>
  <c r="C2719" i="4"/>
  <c r="L2719" i="4"/>
  <c r="M2719" i="4"/>
  <c r="N2719" i="4"/>
  <c r="O2719" i="4"/>
  <c r="P2719" i="4"/>
  <c r="Q2719" i="4"/>
  <c r="C2718" i="4"/>
  <c r="L2718" i="4"/>
  <c r="M2718" i="4"/>
  <c r="N2718" i="4"/>
  <c r="O2718" i="4"/>
  <c r="P2718" i="4"/>
  <c r="Q2718" i="4"/>
  <c r="C2717" i="4"/>
  <c r="L2717" i="4"/>
  <c r="M2717" i="4"/>
  <c r="N2717" i="4"/>
  <c r="O2717" i="4"/>
  <c r="P2717" i="4"/>
  <c r="Q2717" i="4"/>
  <c r="C2716" i="4"/>
  <c r="L2716" i="4"/>
  <c r="M2716" i="4"/>
  <c r="N2716" i="4"/>
  <c r="O2716" i="4"/>
  <c r="P2716" i="4"/>
  <c r="Q2716" i="4"/>
  <c r="C2715" i="4"/>
  <c r="L2715" i="4"/>
  <c r="M2715" i="4"/>
  <c r="N2715" i="4"/>
  <c r="O2715" i="4"/>
  <c r="P2715" i="4"/>
  <c r="Q2715" i="4"/>
  <c r="C2714" i="4"/>
  <c r="L2714" i="4"/>
  <c r="M2714" i="4"/>
  <c r="N2714" i="4"/>
  <c r="O2714" i="4"/>
  <c r="P2714" i="4"/>
  <c r="Q2714" i="4"/>
  <c r="C2713" i="4"/>
  <c r="L2713" i="4"/>
  <c r="M2713" i="4"/>
  <c r="N2713" i="4"/>
  <c r="O2713" i="4"/>
  <c r="P2713" i="4"/>
  <c r="Q2713" i="4"/>
  <c r="C2712" i="4"/>
  <c r="L2712" i="4"/>
  <c r="M2712" i="4"/>
  <c r="N2712" i="4"/>
  <c r="O2712" i="4"/>
  <c r="P2712" i="4"/>
  <c r="Q2712" i="4"/>
  <c r="C2711" i="4"/>
  <c r="L2711" i="4"/>
  <c r="M2711" i="4"/>
  <c r="N2711" i="4"/>
  <c r="O2711" i="4"/>
  <c r="P2711" i="4"/>
  <c r="Q2711" i="4"/>
  <c r="C2710" i="4"/>
  <c r="L2710" i="4"/>
  <c r="M2710" i="4"/>
  <c r="N2710" i="4"/>
  <c r="O2710" i="4"/>
  <c r="P2710" i="4"/>
  <c r="Q2710" i="4"/>
  <c r="C2709" i="4"/>
  <c r="L2709" i="4"/>
  <c r="M2709" i="4"/>
  <c r="N2709" i="4"/>
  <c r="O2709" i="4"/>
  <c r="P2709" i="4"/>
  <c r="Q2709" i="4"/>
  <c r="C2708" i="4"/>
  <c r="L2708" i="4"/>
  <c r="M2708" i="4"/>
  <c r="N2708" i="4"/>
  <c r="O2708" i="4"/>
  <c r="P2708" i="4"/>
  <c r="Q2708" i="4"/>
  <c r="C2706" i="4"/>
  <c r="L2706" i="4"/>
  <c r="M2706" i="4"/>
  <c r="N2706" i="4"/>
  <c r="O2706" i="4"/>
  <c r="P2706" i="4"/>
  <c r="Q2706" i="4"/>
  <c r="C2705" i="4"/>
  <c r="L2705" i="4"/>
  <c r="M2705" i="4"/>
  <c r="N2705" i="4"/>
  <c r="O2705" i="4"/>
  <c r="P2705" i="4"/>
  <c r="Q2705" i="4"/>
  <c r="C2704" i="4"/>
  <c r="L2704" i="4"/>
  <c r="M2704" i="4"/>
  <c r="N2704" i="4"/>
  <c r="O2704" i="4"/>
  <c r="P2704" i="4"/>
  <c r="Q2704" i="4"/>
  <c r="C2703" i="4"/>
  <c r="L2703" i="4"/>
  <c r="M2703" i="4"/>
  <c r="N2703" i="4"/>
  <c r="O2703" i="4"/>
  <c r="P2703" i="4"/>
  <c r="Q2703" i="4"/>
  <c r="C2702" i="4"/>
  <c r="L2702" i="4"/>
  <c r="M2702" i="4"/>
  <c r="N2702" i="4"/>
  <c r="O2702" i="4"/>
  <c r="P2702" i="4"/>
  <c r="Q2702" i="4"/>
  <c r="C2700" i="4"/>
  <c r="Q2700" i="4"/>
  <c r="C2698" i="4"/>
  <c r="Q2698" i="4"/>
  <c r="C2696" i="4"/>
  <c r="L2696" i="4"/>
  <c r="M2696" i="4"/>
  <c r="N2696" i="4"/>
  <c r="O2696" i="4"/>
  <c r="P2696" i="4"/>
  <c r="Q2696" i="4"/>
  <c r="L2695" i="4"/>
  <c r="M2695" i="4"/>
  <c r="N2695" i="4"/>
  <c r="P2695" i="4"/>
  <c r="Q2695" i="4"/>
  <c r="L2694" i="4"/>
  <c r="M2694" i="4"/>
  <c r="N2694" i="4"/>
  <c r="P2694" i="4"/>
  <c r="Q2694" i="4"/>
  <c r="L2692" i="4"/>
  <c r="M2692" i="4"/>
  <c r="N2692" i="4"/>
  <c r="P2692" i="4"/>
  <c r="Q2692" i="4"/>
  <c r="L2691" i="4"/>
  <c r="M2691" i="4"/>
  <c r="N2691" i="4"/>
  <c r="P2691" i="4"/>
  <c r="Q2691" i="4"/>
  <c r="L2690" i="4"/>
  <c r="M2690" i="4"/>
  <c r="N2690" i="4"/>
  <c r="P2690" i="4"/>
  <c r="Q2690" i="4"/>
  <c r="L2689" i="4"/>
  <c r="M2689" i="4"/>
  <c r="N2689" i="4"/>
  <c r="P2689" i="4"/>
  <c r="Q2689" i="4"/>
  <c r="L2688" i="4"/>
  <c r="M2688" i="4"/>
  <c r="N2688" i="4"/>
  <c r="P2688" i="4"/>
  <c r="Q2688" i="4"/>
  <c r="L2687" i="4"/>
  <c r="M2687" i="4"/>
  <c r="N2687" i="4"/>
  <c r="P2687" i="4"/>
  <c r="Q2687" i="4"/>
  <c r="L2686" i="4"/>
  <c r="M2686" i="4"/>
  <c r="N2686" i="4"/>
  <c r="P2686" i="4"/>
  <c r="Q2686" i="4"/>
  <c r="L2685" i="4"/>
  <c r="M2685" i="4"/>
  <c r="N2685" i="4"/>
  <c r="P2685" i="4"/>
  <c r="Q2685" i="4"/>
  <c r="L2684" i="4"/>
  <c r="M2684" i="4"/>
  <c r="N2684" i="4"/>
  <c r="P2684" i="4"/>
  <c r="Q2684" i="4"/>
  <c r="L2683" i="4"/>
  <c r="M2683" i="4"/>
  <c r="N2683" i="4"/>
  <c r="P2683" i="4"/>
  <c r="Q2683" i="4"/>
  <c r="L2682" i="4"/>
  <c r="M2682" i="4"/>
  <c r="N2682" i="4"/>
  <c r="P2682" i="4"/>
  <c r="Q2682" i="4"/>
  <c r="L2681" i="4"/>
  <c r="M2681" i="4"/>
  <c r="N2681" i="4"/>
  <c r="P2681" i="4"/>
  <c r="Q2681" i="4"/>
  <c r="L2680" i="4"/>
  <c r="M2680" i="4"/>
  <c r="N2680" i="4"/>
  <c r="P2680" i="4"/>
  <c r="Q2680" i="4"/>
  <c r="L2679" i="4"/>
  <c r="M2679" i="4"/>
  <c r="N2679" i="4"/>
  <c r="P2679" i="4"/>
  <c r="Q2679" i="4"/>
  <c r="L2678" i="4"/>
  <c r="M2678" i="4"/>
  <c r="N2678" i="4"/>
  <c r="P2678" i="4"/>
  <c r="Q2678" i="4"/>
  <c r="L2677" i="4"/>
  <c r="M2677" i="4"/>
  <c r="N2677" i="4"/>
  <c r="P2677" i="4"/>
  <c r="Q2677" i="4"/>
  <c r="L2676" i="4"/>
  <c r="M2676" i="4"/>
  <c r="N2676" i="4"/>
  <c r="P2676" i="4"/>
  <c r="Q2676" i="4"/>
  <c r="L2675" i="4"/>
  <c r="M2675" i="4"/>
  <c r="N2675" i="4"/>
  <c r="P2675" i="4"/>
  <c r="Q2675" i="4"/>
  <c r="L2674" i="4"/>
  <c r="M2674" i="4"/>
  <c r="N2674" i="4"/>
  <c r="P2674" i="4"/>
  <c r="Q2674" i="4"/>
  <c r="L2673" i="4"/>
  <c r="M2673" i="4"/>
  <c r="N2673" i="4"/>
  <c r="P2673" i="4"/>
  <c r="Q2673" i="4"/>
  <c r="L2672" i="4"/>
  <c r="M2672" i="4"/>
  <c r="N2672" i="4"/>
  <c r="P2672" i="4"/>
  <c r="Q2672" i="4"/>
  <c r="L2671" i="4"/>
  <c r="M2671" i="4"/>
  <c r="N2671" i="4"/>
  <c r="P2671" i="4"/>
  <c r="Q2671" i="4"/>
  <c r="L2670" i="4"/>
  <c r="M2670" i="4"/>
  <c r="N2670" i="4"/>
  <c r="P2670" i="4"/>
  <c r="Q2670" i="4"/>
  <c r="L2669" i="4"/>
  <c r="M2669" i="4"/>
  <c r="N2669" i="4"/>
  <c r="P2669" i="4"/>
  <c r="Q2669" i="4"/>
  <c r="L2668" i="4"/>
  <c r="M2668" i="4"/>
  <c r="N2668" i="4"/>
  <c r="P2668" i="4"/>
  <c r="Q2668" i="4"/>
  <c r="L2667" i="4"/>
  <c r="M2667" i="4"/>
  <c r="N2667" i="4"/>
  <c r="P2667" i="4"/>
  <c r="Q2667" i="4"/>
  <c r="L2666" i="4"/>
  <c r="M2666" i="4"/>
  <c r="N2666" i="4"/>
  <c r="P2666" i="4"/>
  <c r="Q2666" i="4"/>
  <c r="L2665" i="4"/>
  <c r="M2665" i="4"/>
  <c r="N2665" i="4"/>
  <c r="P2665" i="4"/>
  <c r="Q2665" i="4"/>
  <c r="L2664" i="4"/>
  <c r="M2664" i="4"/>
  <c r="N2664" i="4"/>
  <c r="P2664" i="4"/>
  <c r="Q2664" i="4"/>
  <c r="L2663" i="4"/>
  <c r="M2663" i="4"/>
  <c r="N2663" i="4"/>
  <c r="P2663" i="4"/>
  <c r="Q2663" i="4"/>
  <c r="L2662" i="4"/>
  <c r="M2662" i="4"/>
  <c r="N2662" i="4"/>
  <c r="P2662" i="4"/>
  <c r="Q2662" i="4"/>
  <c r="L2661" i="4"/>
  <c r="M2661" i="4"/>
  <c r="N2661" i="4"/>
  <c r="P2661" i="4"/>
  <c r="Q2661" i="4"/>
  <c r="L2660" i="4"/>
  <c r="M2660" i="4"/>
  <c r="N2660" i="4"/>
  <c r="P2660" i="4"/>
  <c r="Q2660" i="4"/>
  <c r="L2659" i="4"/>
  <c r="M2659" i="4"/>
  <c r="N2659" i="4"/>
  <c r="P2659" i="4"/>
  <c r="Q2659" i="4"/>
  <c r="L2658" i="4"/>
  <c r="M2658" i="4"/>
  <c r="N2658" i="4"/>
  <c r="P2658" i="4"/>
  <c r="Q2658" i="4"/>
  <c r="L2657" i="4"/>
  <c r="M2657" i="4"/>
  <c r="N2657" i="4"/>
  <c r="P2657" i="4"/>
  <c r="Q2657" i="4"/>
  <c r="C2651" i="4"/>
  <c r="L2651" i="4"/>
  <c r="M2651" i="4"/>
  <c r="N2651" i="4"/>
  <c r="O2651" i="4"/>
  <c r="P2651" i="4"/>
  <c r="Q2651" i="4"/>
  <c r="C2650" i="4"/>
  <c r="L2650" i="4"/>
  <c r="M2650" i="4"/>
  <c r="N2650" i="4"/>
  <c r="O2650" i="4"/>
  <c r="P2650" i="4"/>
  <c r="Q2650" i="4"/>
  <c r="C2649" i="4"/>
  <c r="L2649" i="4"/>
  <c r="M2649" i="4"/>
  <c r="N2649" i="4"/>
  <c r="O2649" i="4"/>
  <c r="P2649" i="4"/>
  <c r="Q2649" i="4"/>
  <c r="C2648" i="4"/>
  <c r="L2648" i="4"/>
  <c r="M2648" i="4"/>
  <c r="N2648" i="4"/>
  <c r="O2648" i="4"/>
  <c r="P2648" i="4"/>
  <c r="Q2648" i="4"/>
  <c r="C2647" i="4"/>
  <c r="L2647" i="4"/>
  <c r="M2647" i="4"/>
  <c r="N2647" i="4"/>
  <c r="O2647" i="4"/>
  <c r="P2647" i="4"/>
  <c r="Q2647" i="4"/>
  <c r="C2646" i="4"/>
  <c r="L2646" i="4"/>
  <c r="M2646" i="4"/>
  <c r="N2646" i="4"/>
  <c r="O2646" i="4"/>
  <c r="P2646" i="4"/>
  <c r="Q2646" i="4"/>
  <c r="C2645" i="4"/>
  <c r="L2645" i="4"/>
  <c r="M2645" i="4"/>
  <c r="N2645" i="4"/>
  <c r="O2645" i="4"/>
  <c r="P2645" i="4"/>
  <c r="Q2645" i="4"/>
  <c r="C2644" i="4"/>
  <c r="L2644" i="4"/>
  <c r="M2644" i="4"/>
  <c r="N2644" i="4"/>
  <c r="O2644" i="4"/>
  <c r="P2644" i="4"/>
  <c r="Q2644" i="4"/>
  <c r="C2643" i="4"/>
  <c r="L2643" i="4"/>
  <c r="M2643" i="4"/>
  <c r="N2643" i="4"/>
  <c r="O2643" i="4"/>
  <c r="P2643" i="4"/>
  <c r="Q2643" i="4"/>
  <c r="C2642" i="4"/>
  <c r="L2642" i="4"/>
  <c r="M2642" i="4"/>
  <c r="N2642" i="4"/>
  <c r="O2642" i="4"/>
  <c r="P2642" i="4"/>
  <c r="Q2642" i="4"/>
  <c r="C2641" i="4"/>
  <c r="L2641" i="4"/>
  <c r="M2641" i="4"/>
  <c r="N2641" i="4"/>
  <c r="O2641" i="4"/>
  <c r="P2641" i="4"/>
  <c r="Q2641" i="4"/>
  <c r="C2640" i="4"/>
  <c r="L2640" i="4"/>
  <c r="M2640" i="4"/>
  <c r="N2640" i="4"/>
  <c r="O2640" i="4"/>
  <c r="P2640" i="4"/>
  <c r="Q2640" i="4"/>
  <c r="C2639" i="4"/>
  <c r="L2639" i="4"/>
  <c r="M2639" i="4"/>
  <c r="N2639" i="4"/>
  <c r="O2639" i="4"/>
  <c r="P2639" i="4"/>
  <c r="Q2639" i="4"/>
  <c r="C2638" i="4"/>
  <c r="L2638" i="4"/>
  <c r="M2638" i="4"/>
  <c r="N2638" i="4"/>
  <c r="O2638" i="4"/>
  <c r="P2638" i="4"/>
  <c r="Q2638" i="4"/>
  <c r="C2637" i="4"/>
  <c r="L2637" i="4"/>
  <c r="M2637" i="4"/>
  <c r="N2637" i="4"/>
  <c r="O2637" i="4"/>
  <c r="P2637" i="4"/>
  <c r="Q2637" i="4"/>
  <c r="C2636" i="4"/>
  <c r="L2636" i="4"/>
  <c r="M2636" i="4"/>
  <c r="N2636" i="4"/>
  <c r="O2636" i="4"/>
  <c r="P2636" i="4"/>
  <c r="Q2636" i="4"/>
  <c r="C2635" i="4"/>
  <c r="L2635" i="4"/>
  <c r="M2635" i="4"/>
  <c r="N2635" i="4"/>
  <c r="O2635" i="4"/>
  <c r="P2635" i="4"/>
  <c r="Q2635" i="4"/>
  <c r="C2634" i="4"/>
  <c r="L2634" i="4"/>
  <c r="M2634" i="4"/>
  <c r="N2634" i="4"/>
  <c r="O2634" i="4"/>
  <c r="P2634" i="4"/>
  <c r="Q2634" i="4"/>
  <c r="C2633" i="4"/>
  <c r="L2633" i="4"/>
  <c r="M2633" i="4"/>
  <c r="N2633" i="4"/>
  <c r="O2633" i="4"/>
  <c r="P2633" i="4"/>
  <c r="Q2633" i="4"/>
  <c r="C2632" i="4"/>
  <c r="L2632" i="4"/>
  <c r="M2632" i="4"/>
  <c r="N2632" i="4"/>
  <c r="O2632" i="4"/>
  <c r="P2632" i="4"/>
  <c r="Q2632" i="4"/>
  <c r="C2631" i="4"/>
  <c r="L2631" i="4"/>
  <c r="M2631" i="4"/>
  <c r="N2631" i="4"/>
  <c r="O2631" i="4"/>
  <c r="P2631" i="4"/>
  <c r="Q2631" i="4"/>
  <c r="C2630" i="4"/>
  <c r="L2630" i="4"/>
  <c r="M2630" i="4"/>
  <c r="N2630" i="4"/>
  <c r="O2630" i="4"/>
  <c r="P2630" i="4"/>
  <c r="Q2630" i="4"/>
  <c r="C2629" i="4"/>
  <c r="L2629" i="4"/>
  <c r="M2629" i="4"/>
  <c r="N2629" i="4"/>
  <c r="O2629" i="4"/>
  <c r="P2629" i="4"/>
  <c r="Q2629" i="4"/>
  <c r="C2628" i="4"/>
  <c r="L2628" i="4"/>
  <c r="M2628" i="4"/>
  <c r="N2628" i="4"/>
  <c r="O2628" i="4"/>
  <c r="P2628" i="4"/>
  <c r="Q2628" i="4"/>
  <c r="C2627" i="4"/>
  <c r="L2627" i="4"/>
  <c r="M2627" i="4"/>
  <c r="N2627" i="4"/>
  <c r="O2627" i="4"/>
  <c r="P2627" i="4"/>
  <c r="Q2627" i="4"/>
  <c r="C2626" i="4"/>
  <c r="L2626" i="4"/>
  <c r="M2626" i="4"/>
  <c r="N2626" i="4"/>
  <c r="O2626" i="4"/>
  <c r="P2626" i="4"/>
  <c r="Q2626" i="4"/>
  <c r="C2625" i="4"/>
  <c r="L2625" i="4"/>
  <c r="M2625" i="4"/>
  <c r="N2625" i="4"/>
  <c r="O2625" i="4"/>
  <c r="P2625" i="4"/>
  <c r="Q2625" i="4"/>
  <c r="C2624" i="4"/>
  <c r="L2624" i="4"/>
  <c r="M2624" i="4"/>
  <c r="N2624" i="4"/>
  <c r="O2624" i="4"/>
  <c r="P2624" i="4"/>
  <c r="Q2624" i="4"/>
  <c r="C2623" i="4"/>
  <c r="L2623" i="4"/>
  <c r="M2623" i="4"/>
  <c r="N2623" i="4"/>
  <c r="O2623" i="4"/>
  <c r="P2623" i="4"/>
  <c r="Q2623" i="4"/>
  <c r="C2622" i="4"/>
  <c r="L2622" i="4"/>
  <c r="M2622" i="4"/>
  <c r="N2622" i="4"/>
  <c r="O2622" i="4"/>
  <c r="P2622" i="4"/>
  <c r="Q2622" i="4"/>
  <c r="C2621" i="4"/>
  <c r="L2621" i="4"/>
  <c r="M2621" i="4"/>
  <c r="N2621" i="4"/>
  <c r="O2621" i="4"/>
  <c r="P2621" i="4"/>
  <c r="Q2621" i="4"/>
  <c r="C2620" i="4"/>
  <c r="L2620" i="4"/>
  <c r="M2620" i="4"/>
  <c r="N2620" i="4"/>
  <c r="O2620" i="4"/>
  <c r="P2620" i="4"/>
  <c r="Q2620" i="4"/>
  <c r="C2619" i="4"/>
  <c r="L2619" i="4"/>
  <c r="M2619" i="4"/>
  <c r="N2619" i="4"/>
  <c r="O2619" i="4"/>
  <c r="P2619" i="4"/>
  <c r="Q2619" i="4"/>
  <c r="C2618" i="4"/>
  <c r="L2618" i="4"/>
  <c r="M2618" i="4"/>
  <c r="N2618" i="4"/>
  <c r="O2618" i="4"/>
  <c r="P2618" i="4"/>
  <c r="Q2618" i="4"/>
  <c r="C2617" i="4"/>
  <c r="L2617" i="4"/>
  <c r="M2617" i="4"/>
  <c r="N2617" i="4"/>
  <c r="O2617" i="4"/>
  <c r="P2617" i="4"/>
  <c r="Q2617" i="4"/>
  <c r="C2616" i="4"/>
  <c r="L2616" i="4"/>
  <c r="M2616" i="4"/>
  <c r="N2616" i="4"/>
  <c r="O2616" i="4"/>
  <c r="P2616" i="4"/>
  <c r="Q2616" i="4"/>
  <c r="C2615" i="4"/>
  <c r="L2615" i="4"/>
  <c r="M2615" i="4"/>
  <c r="N2615" i="4"/>
  <c r="O2615" i="4"/>
  <c r="P2615" i="4"/>
  <c r="Q2615" i="4"/>
  <c r="C2614" i="4"/>
  <c r="L2614" i="4"/>
  <c r="M2614" i="4"/>
  <c r="N2614" i="4"/>
  <c r="O2614" i="4"/>
  <c r="P2614" i="4"/>
  <c r="Q2614" i="4"/>
  <c r="C2613" i="4"/>
  <c r="L2613" i="4"/>
  <c r="M2613" i="4"/>
  <c r="N2613" i="4"/>
  <c r="O2613" i="4"/>
  <c r="P2613" i="4"/>
  <c r="Q2613" i="4"/>
  <c r="C2612" i="4"/>
  <c r="L2612" i="4"/>
  <c r="M2612" i="4"/>
  <c r="N2612" i="4"/>
  <c r="O2612" i="4"/>
  <c r="P2612" i="4"/>
  <c r="Q2612" i="4"/>
  <c r="C2611" i="4"/>
  <c r="L2611" i="4"/>
  <c r="M2611" i="4"/>
  <c r="N2611" i="4"/>
  <c r="O2611" i="4"/>
  <c r="P2611" i="4"/>
  <c r="Q2611" i="4"/>
  <c r="C2610" i="4"/>
  <c r="L2610" i="4"/>
  <c r="M2610" i="4"/>
  <c r="N2610" i="4"/>
  <c r="O2610" i="4"/>
  <c r="P2610" i="4"/>
  <c r="Q2610" i="4"/>
  <c r="C2609" i="4"/>
  <c r="L2609" i="4"/>
  <c r="M2609" i="4"/>
  <c r="N2609" i="4"/>
  <c r="O2609" i="4"/>
  <c r="P2609" i="4"/>
  <c r="Q2609" i="4"/>
  <c r="C2608" i="4"/>
  <c r="L2608" i="4"/>
  <c r="M2608" i="4"/>
  <c r="N2608" i="4"/>
  <c r="O2608" i="4"/>
  <c r="P2608" i="4"/>
  <c r="Q2608" i="4"/>
  <c r="C2607" i="4"/>
  <c r="L2607" i="4"/>
  <c r="M2607" i="4"/>
  <c r="N2607" i="4"/>
  <c r="O2607" i="4"/>
  <c r="P2607" i="4"/>
  <c r="Q2607" i="4"/>
  <c r="C2606" i="4"/>
  <c r="L2606" i="4"/>
  <c r="M2606" i="4"/>
  <c r="N2606" i="4"/>
  <c r="O2606" i="4"/>
  <c r="P2606" i="4"/>
  <c r="Q2606" i="4"/>
  <c r="C2605" i="4"/>
  <c r="L2605" i="4"/>
  <c r="M2605" i="4"/>
  <c r="N2605" i="4"/>
  <c r="O2605" i="4"/>
  <c r="P2605" i="4"/>
  <c r="Q2605" i="4"/>
  <c r="C2604" i="4"/>
  <c r="L2604" i="4"/>
  <c r="M2604" i="4"/>
  <c r="N2604" i="4"/>
  <c r="O2604" i="4"/>
  <c r="P2604" i="4"/>
  <c r="Q2604" i="4"/>
  <c r="C2603" i="4"/>
  <c r="L2603" i="4"/>
  <c r="M2603" i="4"/>
  <c r="N2603" i="4"/>
  <c r="O2603" i="4"/>
  <c r="P2603" i="4"/>
  <c r="Q2603" i="4"/>
  <c r="C2602" i="4"/>
  <c r="L2602" i="4"/>
  <c r="M2602" i="4"/>
  <c r="N2602" i="4"/>
  <c r="O2602" i="4"/>
  <c r="P2602" i="4"/>
  <c r="Q2602" i="4"/>
  <c r="C2601" i="4"/>
  <c r="L2601" i="4"/>
  <c r="M2601" i="4"/>
  <c r="N2601" i="4"/>
  <c r="O2601" i="4"/>
  <c r="P2601" i="4"/>
  <c r="Q2601" i="4"/>
  <c r="C2600" i="4"/>
  <c r="L2600" i="4"/>
  <c r="M2600" i="4"/>
  <c r="N2600" i="4"/>
  <c r="O2600" i="4"/>
  <c r="P2600" i="4"/>
  <c r="Q2600" i="4"/>
  <c r="C2599" i="4"/>
  <c r="L2599" i="4"/>
  <c r="M2599" i="4"/>
  <c r="N2599" i="4"/>
  <c r="O2599" i="4"/>
  <c r="P2599" i="4"/>
  <c r="Q2599" i="4"/>
  <c r="C2598" i="4"/>
  <c r="L2598" i="4"/>
  <c r="M2598" i="4"/>
  <c r="N2598" i="4"/>
  <c r="O2598" i="4"/>
  <c r="P2598" i="4"/>
  <c r="Q2598" i="4"/>
  <c r="C2597" i="4"/>
  <c r="L2597" i="4"/>
  <c r="M2597" i="4"/>
  <c r="N2597" i="4"/>
  <c r="O2597" i="4"/>
  <c r="P2597" i="4"/>
  <c r="Q2597" i="4"/>
  <c r="C2596" i="4"/>
  <c r="L2596" i="4"/>
  <c r="M2596" i="4"/>
  <c r="N2596" i="4"/>
  <c r="O2596" i="4"/>
  <c r="P2596" i="4"/>
  <c r="Q2596" i="4"/>
  <c r="C2595" i="4"/>
  <c r="L2595" i="4"/>
  <c r="M2595" i="4"/>
  <c r="N2595" i="4"/>
  <c r="O2595" i="4"/>
  <c r="P2595" i="4"/>
  <c r="Q2595" i="4"/>
  <c r="C2594" i="4"/>
  <c r="L2594" i="4"/>
  <c r="M2594" i="4"/>
  <c r="N2594" i="4"/>
  <c r="O2594" i="4"/>
  <c r="P2594" i="4"/>
  <c r="Q2594" i="4"/>
  <c r="C2593" i="4"/>
  <c r="L2593" i="4"/>
  <c r="M2593" i="4"/>
  <c r="N2593" i="4"/>
  <c r="O2593" i="4"/>
  <c r="P2593" i="4"/>
  <c r="Q2593" i="4"/>
  <c r="C2592" i="4"/>
  <c r="L2592" i="4"/>
  <c r="M2592" i="4"/>
  <c r="N2592" i="4"/>
  <c r="O2592" i="4"/>
  <c r="P2592" i="4"/>
  <c r="Q2592" i="4"/>
  <c r="C2591" i="4"/>
  <c r="L2591" i="4"/>
  <c r="M2591" i="4"/>
  <c r="N2591" i="4"/>
  <c r="O2591" i="4"/>
  <c r="P2591" i="4"/>
  <c r="Q2591" i="4"/>
  <c r="C2590" i="4"/>
  <c r="L2590" i="4"/>
  <c r="M2590" i="4"/>
  <c r="N2590" i="4"/>
  <c r="O2590" i="4"/>
  <c r="P2590" i="4"/>
  <c r="Q2590" i="4"/>
  <c r="C2589" i="4"/>
  <c r="L2589" i="4"/>
  <c r="M2589" i="4"/>
  <c r="N2589" i="4"/>
  <c r="O2589" i="4"/>
  <c r="P2589" i="4"/>
  <c r="Q2589" i="4"/>
  <c r="C2588" i="4"/>
  <c r="L2588" i="4"/>
  <c r="M2588" i="4"/>
  <c r="N2588" i="4"/>
  <c r="O2588" i="4"/>
  <c r="P2588" i="4"/>
  <c r="Q2588" i="4"/>
  <c r="C2587" i="4"/>
  <c r="L2587" i="4"/>
  <c r="M2587" i="4"/>
  <c r="N2587" i="4"/>
  <c r="O2587" i="4"/>
  <c r="P2587" i="4"/>
  <c r="Q2587" i="4"/>
  <c r="C2586" i="4"/>
  <c r="L2586" i="4"/>
  <c r="M2586" i="4"/>
  <c r="N2586" i="4"/>
  <c r="O2586" i="4"/>
  <c r="P2586" i="4"/>
  <c r="Q2586" i="4"/>
  <c r="C2585" i="4"/>
  <c r="L2585" i="4"/>
  <c r="M2585" i="4"/>
  <c r="N2585" i="4"/>
  <c r="O2585" i="4"/>
  <c r="P2585" i="4"/>
  <c r="Q2585" i="4"/>
  <c r="C2584" i="4"/>
  <c r="L2584" i="4"/>
  <c r="M2584" i="4"/>
  <c r="N2584" i="4"/>
  <c r="O2584" i="4"/>
  <c r="P2584" i="4"/>
  <c r="Q2584" i="4"/>
  <c r="C2583" i="4"/>
  <c r="L2583" i="4"/>
  <c r="M2583" i="4"/>
  <c r="N2583" i="4"/>
  <c r="O2583" i="4"/>
  <c r="P2583" i="4"/>
  <c r="Q2583" i="4"/>
  <c r="C2582" i="4"/>
  <c r="L2582" i="4"/>
  <c r="M2582" i="4"/>
  <c r="N2582" i="4"/>
  <c r="O2582" i="4"/>
  <c r="P2582" i="4"/>
  <c r="Q2582" i="4"/>
  <c r="C2581" i="4"/>
  <c r="L2581" i="4"/>
  <c r="M2581" i="4"/>
  <c r="N2581" i="4"/>
  <c r="O2581" i="4"/>
  <c r="P2581" i="4"/>
  <c r="Q2581" i="4"/>
  <c r="C2580" i="4"/>
  <c r="L2580" i="4"/>
  <c r="M2580" i="4"/>
  <c r="N2580" i="4"/>
  <c r="O2580" i="4"/>
  <c r="P2580" i="4"/>
  <c r="Q2580" i="4"/>
  <c r="C2579" i="4"/>
  <c r="L2579" i="4"/>
  <c r="M2579" i="4"/>
  <c r="N2579" i="4"/>
  <c r="O2579" i="4"/>
  <c r="P2579" i="4"/>
  <c r="Q2579" i="4"/>
  <c r="C2577" i="4"/>
  <c r="L2577" i="4"/>
  <c r="M2577" i="4"/>
  <c r="N2577" i="4"/>
  <c r="O2577" i="4"/>
  <c r="P2577" i="4"/>
  <c r="Q2577" i="4"/>
  <c r="Q2576" i="4"/>
  <c r="Q2575" i="4"/>
  <c r="Q2574" i="4"/>
  <c r="Q2573" i="4"/>
  <c r="Q2572" i="4"/>
  <c r="Q2571" i="4"/>
  <c r="Q2570" i="4"/>
  <c r="Q2569" i="4"/>
  <c r="Q2568" i="4"/>
  <c r="Q2567" i="4"/>
  <c r="Q2566" i="4"/>
  <c r="Q2565" i="4"/>
  <c r="Q2564" i="4"/>
  <c r="Q2563" i="4"/>
  <c r="Q2562" i="4"/>
  <c r="Q2561" i="4"/>
  <c r="Q2560" i="4"/>
  <c r="Q2559" i="4"/>
  <c r="Q2558" i="4"/>
  <c r="Q2557" i="4"/>
  <c r="Q2556" i="4"/>
  <c r="Q2555" i="4"/>
  <c r="Q2554" i="4"/>
  <c r="Q2553" i="4"/>
  <c r="Q2552" i="4"/>
  <c r="Q2551" i="4"/>
  <c r="Q2550" i="4"/>
  <c r="Q2549" i="4"/>
  <c r="Q2548" i="4"/>
  <c r="Q2547" i="4"/>
  <c r="Q2546" i="4"/>
  <c r="Q2545" i="4"/>
  <c r="Q2544" i="4"/>
  <c r="Q2543" i="4"/>
  <c r="Q2542" i="4"/>
  <c r="Q2541" i="4"/>
  <c r="Q2540" i="4"/>
  <c r="Q2539" i="4"/>
  <c r="Q2538" i="4"/>
  <c r="Q2537" i="4"/>
  <c r="Q2536" i="4"/>
  <c r="Q2535" i="4"/>
  <c r="Q2534" i="4"/>
  <c r="Q2533" i="4"/>
  <c r="Q2532" i="4"/>
  <c r="Q2531" i="4"/>
  <c r="Q2530" i="4"/>
  <c r="Q2529" i="4"/>
  <c r="Q2528" i="4"/>
  <c r="Q2527" i="4"/>
  <c r="Q2526" i="4"/>
  <c r="Q2525" i="4"/>
  <c r="Q2524" i="4"/>
  <c r="Q2523" i="4"/>
  <c r="Q2522" i="4"/>
  <c r="C2520" i="4"/>
  <c r="L2520" i="4"/>
  <c r="M2520" i="4"/>
  <c r="N2520" i="4"/>
  <c r="O2520" i="4"/>
  <c r="P2520" i="4"/>
  <c r="Q2520" i="4"/>
  <c r="C2519" i="4"/>
  <c r="L2519" i="4"/>
  <c r="M2519" i="4"/>
  <c r="N2519" i="4"/>
  <c r="O2519" i="4"/>
  <c r="P2519" i="4"/>
  <c r="Q2519" i="4"/>
  <c r="C2518" i="4"/>
  <c r="L2518" i="4"/>
  <c r="M2518" i="4"/>
  <c r="N2518" i="4"/>
  <c r="O2518" i="4"/>
  <c r="P2518" i="4"/>
  <c r="Q2518" i="4"/>
  <c r="C2517" i="4"/>
  <c r="L2517" i="4"/>
  <c r="M2517" i="4"/>
  <c r="N2517" i="4"/>
  <c r="O2517" i="4"/>
  <c r="P2517" i="4"/>
  <c r="Q2517" i="4"/>
  <c r="C2516" i="4"/>
  <c r="L2516" i="4"/>
  <c r="M2516" i="4"/>
  <c r="N2516" i="4"/>
  <c r="O2516" i="4"/>
  <c r="P2516" i="4"/>
  <c r="Q2516" i="4"/>
  <c r="C2515" i="4"/>
  <c r="L2515" i="4"/>
  <c r="M2515" i="4"/>
  <c r="N2515" i="4"/>
  <c r="O2515" i="4"/>
  <c r="P2515" i="4"/>
  <c r="Q2515" i="4"/>
  <c r="C2514" i="4"/>
  <c r="L2514" i="4"/>
  <c r="M2514" i="4"/>
  <c r="N2514" i="4"/>
  <c r="O2514" i="4"/>
  <c r="P2514" i="4"/>
  <c r="Q2514" i="4"/>
  <c r="C2513" i="4"/>
  <c r="L2513" i="4"/>
  <c r="M2513" i="4"/>
  <c r="N2513" i="4"/>
  <c r="O2513" i="4"/>
  <c r="P2513" i="4"/>
  <c r="Q2513" i="4"/>
  <c r="C2512" i="4"/>
  <c r="L2512" i="4"/>
  <c r="M2512" i="4"/>
  <c r="N2512" i="4"/>
  <c r="O2512" i="4"/>
  <c r="P2512" i="4"/>
  <c r="Q2512" i="4"/>
  <c r="C2511" i="4"/>
  <c r="L2511" i="4"/>
  <c r="M2511" i="4"/>
  <c r="N2511" i="4"/>
  <c r="O2511" i="4"/>
  <c r="P2511" i="4"/>
  <c r="Q2511" i="4"/>
  <c r="C2510" i="4"/>
  <c r="L2510" i="4"/>
  <c r="M2510" i="4"/>
  <c r="N2510" i="4"/>
  <c r="O2510" i="4"/>
  <c r="P2510" i="4"/>
  <c r="Q2510" i="4"/>
  <c r="C2509" i="4"/>
  <c r="L2509" i="4"/>
  <c r="M2509" i="4"/>
  <c r="N2509" i="4"/>
  <c r="O2509" i="4"/>
  <c r="P2509" i="4"/>
  <c r="Q2509" i="4"/>
  <c r="C2508" i="4"/>
  <c r="L2508" i="4"/>
  <c r="M2508" i="4"/>
  <c r="N2508" i="4"/>
  <c r="O2508" i="4"/>
  <c r="P2508" i="4"/>
  <c r="Q2508" i="4"/>
  <c r="C2507" i="4"/>
  <c r="L2507" i="4"/>
  <c r="M2507" i="4"/>
  <c r="N2507" i="4"/>
  <c r="O2507" i="4"/>
  <c r="P2507" i="4"/>
  <c r="Q2507" i="4"/>
  <c r="C2506" i="4"/>
  <c r="L2506" i="4"/>
  <c r="M2506" i="4"/>
  <c r="N2506" i="4"/>
  <c r="O2506" i="4"/>
  <c r="P2506" i="4"/>
  <c r="Q2506" i="4"/>
  <c r="C2505" i="4"/>
  <c r="L2505" i="4"/>
  <c r="M2505" i="4"/>
  <c r="N2505" i="4"/>
  <c r="O2505" i="4"/>
  <c r="P2505" i="4"/>
  <c r="Q2505" i="4"/>
  <c r="C2504" i="4"/>
  <c r="L2504" i="4"/>
  <c r="M2504" i="4"/>
  <c r="N2504" i="4"/>
  <c r="O2504" i="4"/>
  <c r="P2504" i="4"/>
  <c r="Q2504" i="4"/>
  <c r="C2503" i="4"/>
  <c r="L2503" i="4"/>
  <c r="M2503" i="4"/>
  <c r="N2503" i="4"/>
  <c r="O2503" i="4"/>
  <c r="P2503" i="4"/>
  <c r="Q2503" i="4"/>
  <c r="C2502" i="4"/>
  <c r="L2502" i="4"/>
  <c r="M2502" i="4"/>
  <c r="N2502" i="4"/>
  <c r="O2502" i="4"/>
  <c r="P2502" i="4"/>
  <c r="Q2502" i="4"/>
  <c r="C2501" i="4"/>
  <c r="L2501" i="4"/>
  <c r="M2501" i="4"/>
  <c r="N2501" i="4"/>
  <c r="O2501" i="4"/>
  <c r="P2501" i="4"/>
  <c r="Q2501" i="4"/>
  <c r="C2500" i="4"/>
  <c r="L2500" i="4"/>
  <c r="M2500" i="4"/>
  <c r="N2500" i="4"/>
  <c r="O2500" i="4"/>
  <c r="P2500" i="4"/>
  <c r="Q2500" i="4"/>
  <c r="C2499" i="4"/>
  <c r="L2499" i="4"/>
  <c r="M2499" i="4"/>
  <c r="N2499" i="4"/>
  <c r="O2499" i="4"/>
  <c r="P2499" i="4"/>
  <c r="Q2499" i="4"/>
  <c r="C2498" i="4"/>
  <c r="L2498" i="4"/>
  <c r="M2498" i="4"/>
  <c r="N2498" i="4"/>
  <c r="O2498" i="4"/>
  <c r="P2498" i="4"/>
  <c r="Q2498" i="4"/>
  <c r="C2497" i="4"/>
  <c r="L2497" i="4"/>
  <c r="M2497" i="4"/>
  <c r="N2497" i="4"/>
  <c r="O2497" i="4"/>
  <c r="P2497" i="4"/>
  <c r="Q2497" i="4"/>
  <c r="C2496" i="4"/>
  <c r="L2496" i="4"/>
  <c r="M2496" i="4"/>
  <c r="N2496" i="4"/>
  <c r="O2496" i="4"/>
  <c r="P2496" i="4"/>
  <c r="Q2496" i="4"/>
  <c r="C2495" i="4"/>
  <c r="L2495" i="4"/>
  <c r="M2495" i="4"/>
  <c r="N2495" i="4"/>
  <c r="O2495" i="4"/>
  <c r="P2495" i="4"/>
  <c r="Q2495" i="4"/>
  <c r="C2494" i="4"/>
  <c r="L2494" i="4"/>
  <c r="M2494" i="4"/>
  <c r="N2494" i="4"/>
  <c r="O2494" i="4"/>
  <c r="P2494" i="4"/>
  <c r="Q2494" i="4"/>
  <c r="C2493" i="4"/>
  <c r="L2493" i="4"/>
  <c r="M2493" i="4"/>
  <c r="N2493" i="4"/>
  <c r="O2493" i="4"/>
  <c r="P2493" i="4"/>
  <c r="Q2493" i="4"/>
  <c r="C2492" i="4"/>
  <c r="L2492" i="4"/>
  <c r="M2492" i="4"/>
  <c r="N2492" i="4"/>
  <c r="O2492" i="4"/>
  <c r="P2492" i="4"/>
  <c r="Q2492" i="4"/>
  <c r="C2491" i="4"/>
  <c r="L2491" i="4"/>
  <c r="M2491" i="4"/>
  <c r="N2491" i="4"/>
  <c r="O2491" i="4"/>
  <c r="P2491" i="4"/>
  <c r="Q2491" i="4"/>
  <c r="C2490" i="4"/>
  <c r="L2490" i="4"/>
  <c r="M2490" i="4"/>
  <c r="N2490" i="4"/>
  <c r="O2490" i="4"/>
  <c r="P2490" i="4"/>
  <c r="Q2490" i="4"/>
  <c r="C2489" i="4"/>
  <c r="L2489" i="4"/>
  <c r="M2489" i="4"/>
  <c r="N2489" i="4"/>
  <c r="O2489" i="4"/>
  <c r="P2489" i="4"/>
  <c r="Q2489" i="4"/>
  <c r="C2488" i="4"/>
  <c r="L2488" i="4"/>
  <c r="M2488" i="4"/>
  <c r="N2488" i="4"/>
  <c r="O2488" i="4"/>
  <c r="P2488" i="4"/>
  <c r="Q2488" i="4"/>
  <c r="C2487" i="4"/>
  <c r="L2487" i="4"/>
  <c r="M2487" i="4"/>
  <c r="N2487" i="4"/>
  <c r="O2487" i="4"/>
  <c r="P2487" i="4"/>
  <c r="Q2487" i="4"/>
  <c r="C2486" i="4"/>
  <c r="L2486" i="4"/>
  <c r="M2486" i="4"/>
  <c r="N2486" i="4"/>
  <c r="O2486" i="4"/>
  <c r="P2486" i="4"/>
  <c r="Q2486" i="4"/>
  <c r="C2485" i="4"/>
  <c r="L2485" i="4"/>
  <c r="M2485" i="4"/>
  <c r="N2485" i="4"/>
  <c r="O2485" i="4"/>
  <c r="P2485" i="4"/>
  <c r="Q2485" i="4"/>
  <c r="C2484" i="4"/>
  <c r="L2484" i="4"/>
  <c r="M2484" i="4"/>
  <c r="N2484" i="4"/>
  <c r="O2484" i="4"/>
  <c r="P2484" i="4"/>
  <c r="Q2484" i="4"/>
  <c r="C2483" i="4"/>
  <c r="L2483" i="4"/>
  <c r="M2483" i="4"/>
  <c r="N2483" i="4"/>
  <c r="O2483" i="4"/>
  <c r="P2483" i="4"/>
  <c r="Q2483" i="4"/>
  <c r="C2482" i="4"/>
  <c r="L2482" i="4"/>
  <c r="M2482" i="4"/>
  <c r="N2482" i="4"/>
  <c r="O2482" i="4"/>
  <c r="P2482" i="4"/>
  <c r="Q2482" i="4"/>
  <c r="C2481" i="4"/>
  <c r="L2481" i="4"/>
  <c r="M2481" i="4"/>
  <c r="N2481" i="4"/>
  <c r="O2481" i="4"/>
  <c r="P2481" i="4"/>
  <c r="Q2481" i="4"/>
  <c r="C2479" i="4"/>
  <c r="L2479" i="4"/>
  <c r="M2479" i="4"/>
  <c r="N2479" i="4"/>
  <c r="O2479" i="4"/>
  <c r="P2479" i="4"/>
  <c r="Q2479" i="4"/>
  <c r="C2478" i="4"/>
  <c r="L2478" i="4"/>
  <c r="M2478" i="4"/>
  <c r="N2478" i="4"/>
  <c r="O2478" i="4"/>
  <c r="P2478" i="4"/>
  <c r="Q2478" i="4"/>
  <c r="C2477" i="4"/>
  <c r="L2477" i="4"/>
  <c r="M2477" i="4"/>
  <c r="N2477" i="4"/>
  <c r="O2477" i="4"/>
  <c r="P2477" i="4"/>
  <c r="Q2477" i="4"/>
  <c r="C2476" i="4"/>
  <c r="L2476" i="4"/>
  <c r="M2476" i="4"/>
  <c r="N2476" i="4"/>
  <c r="O2476" i="4"/>
  <c r="P2476" i="4"/>
  <c r="Q2476" i="4"/>
  <c r="C2475" i="4"/>
  <c r="L2475" i="4"/>
  <c r="M2475" i="4"/>
  <c r="N2475" i="4"/>
  <c r="O2475" i="4"/>
  <c r="P2475" i="4"/>
  <c r="Q2475" i="4"/>
  <c r="C2474" i="4"/>
  <c r="L2474" i="4"/>
  <c r="M2474" i="4"/>
  <c r="N2474" i="4"/>
  <c r="O2474" i="4"/>
  <c r="P2474" i="4"/>
  <c r="Q2474" i="4"/>
  <c r="C2473" i="4"/>
  <c r="L2473" i="4"/>
  <c r="M2473" i="4"/>
  <c r="N2473" i="4"/>
  <c r="O2473" i="4"/>
  <c r="P2473" i="4"/>
  <c r="Q2473" i="4"/>
  <c r="C2472" i="4"/>
  <c r="L2472" i="4"/>
  <c r="M2472" i="4"/>
  <c r="N2472" i="4"/>
  <c r="O2472" i="4"/>
  <c r="P2472" i="4"/>
  <c r="Q2472" i="4"/>
  <c r="C2471" i="4"/>
  <c r="L2471" i="4"/>
  <c r="M2471" i="4"/>
  <c r="N2471" i="4"/>
  <c r="O2471" i="4"/>
  <c r="P2471" i="4"/>
  <c r="Q2471" i="4"/>
  <c r="C2470" i="4"/>
  <c r="L2470" i="4"/>
  <c r="M2470" i="4"/>
  <c r="N2470" i="4"/>
  <c r="O2470" i="4"/>
  <c r="P2470" i="4"/>
  <c r="Q2470" i="4"/>
  <c r="C2469" i="4"/>
  <c r="L2469" i="4"/>
  <c r="M2469" i="4"/>
  <c r="N2469" i="4"/>
  <c r="O2469" i="4"/>
  <c r="P2469" i="4"/>
  <c r="Q2469" i="4"/>
  <c r="C2468" i="4"/>
  <c r="L2468" i="4"/>
  <c r="M2468" i="4"/>
  <c r="N2468" i="4"/>
  <c r="O2468" i="4"/>
  <c r="P2468" i="4"/>
  <c r="Q2468" i="4"/>
  <c r="C2467" i="4"/>
  <c r="L2467" i="4"/>
  <c r="M2467" i="4"/>
  <c r="N2467" i="4"/>
  <c r="O2467" i="4"/>
  <c r="P2467" i="4"/>
  <c r="Q2467" i="4"/>
  <c r="C2466" i="4"/>
  <c r="L2466" i="4"/>
  <c r="M2466" i="4"/>
  <c r="N2466" i="4"/>
  <c r="O2466" i="4"/>
  <c r="P2466" i="4"/>
  <c r="Q2466" i="4"/>
  <c r="C2465" i="4"/>
  <c r="L2465" i="4"/>
  <c r="M2465" i="4"/>
  <c r="N2465" i="4"/>
  <c r="O2465" i="4"/>
  <c r="P2465" i="4"/>
  <c r="Q2465" i="4"/>
  <c r="C2464" i="4"/>
  <c r="L2464" i="4"/>
  <c r="M2464" i="4"/>
  <c r="N2464" i="4"/>
  <c r="O2464" i="4"/>
  <c r="P2464" i="4"/>
  <c r="Q2464" i="4"/>
  <c r="C2463" i="4"/>
  <c r="L2463" i="4"/>
  <c r="M2463" i="4"/>
  <c r="N2463" i="4"/>
  <c r="O2463" i="4"/>
  <c r="P2463" i="4"/>
  <c r="Q2463" i="4"/>
  <c r="C2462" i="4"/>
  <c r="L2462" i="4"/>
  <c r="M2462" i="4"/>
  <c r="N2462" i="4"/>
  <c r="O2462" i="4"/>
  <c r="P2462" i="4"/>
  <c r="Q2462" i="4"/>
  <c r="C2461" i="4"/>
  <c r="L2461" i="4"/>
  <c r="M2461" i="4"/>
  <c r="N2461" i="4"/>
  <c r="O2461" i="4"/>
  <c r="P2461" i="4"/>
  <c r="Q2461" i="4"/>
  <c r="C2460" i="4"/>
  <c r="L2460" i="4"/>
  <c r="M2460" i="4"/>
  <c r="N2460" i="4"/>
  <c r="O2460" i="4"/>
  <c r="P2460" i="4"/>
  <c r="Q2460" i="4"/>
  <c r="C2459" i="4"/>
  <c r="L2459" i="4"/>
  <c r="M2459" i="4"/>
  <c r="N2459" i="4"/>
  <c r="O2459" i="4"/>
  <c r="P2459" i="4"/>
  <c r="Q2459" i="4"/>
  <c r="C2458" i="4"/>
  <c r="L2458" i="4"/>
  <c r="M2458" i="4"/>
  <c r="N2458" i="4"/>
  <c r="O2458" i="4"/>
  <c r="P2458" i="4"/>
  <c r="Q2458" i="4"/>
  <c r="C2457" i="4"/>
  <c r="L2457" i="4"/>
  <c r="M2457" i="4"/>
  <c r="N2457" i="4"/>
  <c r="O2457" i="4"/>
  <c r="P2457" i="4"/>
  <c r="Q2457" i="4"/>
  <c r="C2456" i="4"/>
  <c r="L2456" i="4"/>
  <c r="M2456" i="4"/>
  <c r="N2456" i="4"/>
  <c r="O2456" i="4"/>
  <c r="P2456" i="4"/>
  <c r="Q2456" i="4"/>
  <c r="C2455" i="4"/>
  <c r="L2455" i="4"/>
  <c r="M2455" i="4"/>
  <c r="N2455" i="4"/>
  <c r="O2455" i="4"/>
  <c r="P2455" i="4"/>
  <c r="Q2455" i="4"/>
  <c r="C2454" i="4"/>
  <c r="L2454" i="4"/>
  <c r="M2454" i="4"/>
  <c r="N2454" i="4"/>
  <c r="O2454" i="4"/>
  <c r="P2454" i="4"/>
  <c r="Q2454" i="4"/>
  <c r="C2453" i="4"/>
  <c r="L2453" i="4"/>
  <c r="M2453" i="4"/>
  <c r="N2453" i="4"/>
  <c r="O2453" i="4"/>
  <c r="P2453" i="4"/>
  <c r="Q2453" i="4"/>
  <c r="C2452" i="4"/>
  <c r="L2452" i="4"/>
  <c r="M2452" i="4"/>
  <c r="N2452" i="4"/>
  <c r="O2452" i="4"/>
  <c r="P2452" i="4"/>
  <c r="Q2452" i="4"/>
  <c r="C2451" i="4"/>
  <c r="L2451" i="4"/>
  <c r="M2451" i="4"/>
  <c r="N2451" i="4"/>
  <c r="O2451" i="4"/>
  <c r="P2451" i="4"/>
  <c r="Q2451" i="4"/>
  <c r="C2450" i="4"/>
  <c r="L2450" i="4"/>
  <c r="M2450" i="4"/>
  <c r="N2450" i="4"/>
  <c r="O2450" i="4"/>
  <c r="P2450" i="4"/>
  <c r="Q2450" i="4"/>
  <c r="C2449" i="4"/>
  <c r="L2449" i="4"/>
  <c r="M2449" i="4"/>
  <c r="N2449" i="4"/>
  <c r="O2449" i="4"/>
  <c r="P2449" i="4"/>
  <c r="Q2449" i="4"/>
  <c r="C2448" i="4"/>
  <c r="L2448" i="4"/>
  <c r="M2448" i="4"/>
  <c r="N2448" i="4"/>
  <c r="O2448" i="4"/>
  <c r="P2448" i="4"/>
  <c r="Q2448" i="4"/>
  <c r="C2447" i="4"/>
  <c r="L2447" i="4"/>
  <c r="M2447" i="4"/>
  <c r="N2447" i="4"/>
  <c r="O2447" i="4"/>
  <c r="P2447" i="4"/>
  <c r="Q2447" i="4"/>
  <c r="C2446" i="4"/>
  <c r="L2446" i="4"/>
  <c r="M2446" i="4"/>
  <c r="N2446" i="4"/>
  <c r="O2446" i="4"/>
  <c r="P2446" i="4"/>
  <c r="Q2446" i="4"/>
  <c r="C2445" i="4"/>
  <c r="L2445" i="4"/>
  <c r="M2445" i="4"/>
  <c r="N2445" i="4"/>
  <c r="O2445" i="4"/>
  <c r="P2445" i="4"/>
  <c r="Q2445" i="4"/>
  <c r="C2444" i="4"/>
  <c r="L2444" i="4"/>
  <c r="M2444" i="4"/>
  <c r="N2444" i="4"/>
  <c r="O2444" i="4"/>
  <c r="P2444" i="4"/>
  <c r="Q2444" i="4"/>
  <c r="C2443" i="4"/>
  <c r="L2443" i="4"/>
  <c r="M2443" i="4"/>
  <c r="N2443" i="4"/>
  <c r="O2443" i="4"/>
  <c r="P2443" i="4"/>
  <c r="Q2443" i="4"/>
  <c r="C2442" i="4"/>
  <c r="L2442" i="4"/>
  <c r="M2442" i="4"/>
  <c r="N2442" i="4"/>
  <c r="O2442" i="4"/>
  <c r="P2442" i="4"/>
  <c r="Q2442" i="4"/>
  <c r="C2441" i="4"/>
  <c r="L2441" i="4"/>
  <c r="M2441" i="4"/>
  <c r="N2441" i="4"/>
  <c r="O2441" i="4"/>
  <c r="P2441" i="4"/>
  <c r="Q2441" i="4"/>
  <c r="C2440" i="4"/>
  <c r="L2440" i="4"/>
  <c r="M2440" i="4"/>
  <c r="N2440" i="4"/>
  <c r="O2440" i="4"/>
  <c r="P2440" i="4"/>
  <c r="Q2440" i="4"/>
  <c r="C2439" i="4"/>
  <c r="L2439" i="4"/>
  <c r="M2439" i="4"/>
  <c r="N2439" i="4"/>
  <c r="O2439" i="4"/>
  <c r="P2439" i="4"/>
  <c r="Q2439" i="4"/>
  <c r="C2438" i="4"/>
  <c r="L2438" i="4"/>
  <c r="M2438" i="4"/>
  <c r="N2438" i="4"/>
  <c r="O2438" i="4"/>
  <c r="P2438" i="4"/>
  <c r="Q2438" i="4"/>
  <c r="C2437" i="4"/>
  <c r="L2437" i="4"/>
  <c r="M2437" i="4"/>
  <c r="N2437" i="4"/>
  <c r="O2437" i="4"/>
  <c r="P2437" i="4"/>
  <c r="Q2437" i="4"/>
  <c r="C2436" i="4"/>
  <c r="L2436" i="4"/>
  <c r="M2436" i="4"/>
  <c r="N2436" i="4"/>
  <c r="O2436" i="4"/>
  <c r="P2436" i="4"/>
  <c r="Q2436" i="4"/>
  <c r="C2435" i="4"/>
  <c r="L2435" i="4"/>
  <c r="M2435" i="4"/>
  <c r="N2435" i="4"/>
  <c r="O2435" i="4"/>
  <c r="P2435" i="4"/>
  <c r="Q2435" i="4"/>
  <c r="C2434" i="4"/>
  <c r="L2434" i="4"/>
  <c r="M2434" i="4"/>
  <c r="N2434" i="4"/>
  <c r="O2434" i="4"/>
  <c r="P2434" i="4"/>
  <c r="Q2434" i="4"/>
  <c r="C2433" i="4"/>
  <c r="L2433" i="4"/>
  <c r="M2433" i="4"/>
  <c r="N2433" i="4"/>
  <c r="O2433" i="4"/>
  <c r="P2433" i="4"/>
  <c r="Q2433" i="4"/>
  <c r="C2432" i="4"/>
  <c r="L2432" i="4"/>
  <c r="M2432" i="4"/>
  <c r="N2432" i="4"/>
  <c r="O2432" i="4"/>
  <c r="P2432" i="4"/>
  <c r="Q2432" i="4"/>
  <c r="C2431" i="4"/>
  <c r="L2431" i="4"/>
  <c r="M2431" i="4"/>
  <c r="N2431" i="4"/>
  <c r="O2431" i="4"/>
  <c r="P2431" i="4"/>
  <c r="Q2431" i="4"/>
  <c r="C2430" i="4"/>
  <c r="L2430" i="4"/>
  <c r="M2430" i="4"/>
  <c r="N2430" i="4"/>
  <c r="O2430" i="4"/>
  <c r="P2430" i="4"/>
  <c r="Q2430" i="4"/>
  <c r="C2429" i="4"/>
  <c r="L2429" i="4"/>
  <c r="M2429" i="4"/>
  <c r="N2429" i="4"/>
  <c r="O2429" i="4"/>
  <c r="P2429" i="4"/>
  <c r="Q2429" i="4"/>
  <c r="C2428" i="4"/>
  <c r="L2428" i="4"/>
  <c r="M2428" i="4"/>
  <c r="N2428" i="4"/>
  <c r="O2428" i="4"/>
  <c r="P2428" i="4"/>
  <c r="Q2428" i="4"/>
  <c r="C2427" i="4"/>
  <c r="L2427" i="4"/>
  <c r="M2427" i="4"/>
  <c r="N2427" i="4"/>
  <c r="O2427" i="4"/>
  <c r="P2427" i="4"/>
  <c r="Q2427" i="4"/>
  <c r="C2426" i="4"/>
  <c r="L2426" i="4"/>
  <c r="M2426" i="4"/>
  <c r="N2426" i="4"/>
  <c r="O2426" i="4"/>
  <c r="P2426" i="4"/>
  <c r="Q2426" i="4"/>
  <c r="C2425" i="4"/>
  <c r="L2425" i="4"/>
  <c r="M2425" i="4"/>
  <c r="N2425" i="4"/>
  <c r="O2425" i="4"/>
  <c r="P2425" i="4"/>
  <c r="Q2425" i="4"/>
  <c r="C2424" i="4"/>
  <c r="L2424" i="4"/>
  <c r="M2424" i="4"/>
  <c r="N2424" i="4"/>
  <c r="O2424" i="4"/>
  <c r="P2424" i="4"/>
  <c r="Q2424" i="4"/>
  <c r="C2423" i="4"/>
  <c r="L2423" i="4"/>
  <c r="M2423" i="4"/>
  <c r="N2423" i="4"/>
  <c r="O2423" i="4"/>
  <c r="P2423" i="4"/>
  <c r="Q2423" i="4"/>
  <c r="C2422" i="4"/>
  <c r="L2422" i="4"/>
  <c r="M2422" i="4"/>
  <c r="N2422" i="4"/>
  <c r="O2422" i="4"/>
  <c r="P2422" i="4"/>
  <c r="Q2422" i="4"/>
  <c r="C2421" i="4"/>
  <c r="L2421" i="4"/>
  <c r="M2421" i="4"/>
  <c r="N2421" i="4"/>
  <c r="O2421" i="4"/>
  <c r="P2421" i="4"/>
  <c r="Q2421" i="4"/>
  <c r="C2420" i="4"/>
  <c r="L2420" i="4"/>
  <c r="M2420" i="4"/>
  <c r="N2420" i="4"/>
  <c r="O2420" i="4"/>
  <c r="P2420" i="4"/>
  <c r="Q2420" i="4"/>
  <c r="C2419" i="4"/>
  <c r="L2419" i="4"/>
  <c r="M2419" i="4"/>
  <c r="N2419" i="4"/>
  <c r="O2419" i="4"/>
  <c r="P2419" i="4"/>
  <c r="Q2419" i="4"/>
  <c r="C2418" i="4"/>
  <c r="L2418" i="4"/>
  <c r="M2418" i="4"/>
  <c r="N2418" i="4"/>
  <c r="O2418" i="4"/>
  <c r="P2418" i="4"/>
  <c r="Q2418" i="4"/>
  <c r="C2417" i="4"/>
  <c r="L2417" i="4"/>
  <c r="M2417" i="4"/>
  <c r="N2417" i="4"/>
  <c r="O2417" i="4"/>
  <c r="P2417" i="4"/>
  <c r="Q2417" i="4"/>
  <c r="C2416" i="4"/>
  <c r="L2416" i="4"/>
  <c r="M2416" i="4"/>
  <c r="N2416" i="4"/>
  <c r="O2416" i="4"/>
  <c r="P2416" i="4"/>
  <c r="Q2416" i="4"/>
  <c r="C2415" i="4"/>
  <c r="L2415" i="4"/>
  <c r="M2415" i="4"/>
  <c r="N2415" i="4"/>
  <c r="O2415" i="4"/>
  <c r="P2415" i="4"/>
  <c r="Q2415" i="4"/>
  <c r="C2414" i="4"/>
  <c r="L2414" i="4"/>
  <c r="M2414" i="4"/>
  <c r="N2414" i="4"/>
  <c r="O2414" i="4"/>
  <c r="P2414" i="4"/>
  <c r="Q2414" i="4"/>
  <c r="C2413" i="4"/>
  <c r="L2413" i="4"/>
  <c r="M2413" i="4"/>
  <c r="N2413" i="4"/>
  <c r="O2413" i="4"/>
  <c r="P2413" i="4"/>
  <c r="Q2413" i="4"/>
  <c r="C2412" i="4"/>
  <c r="L2412" i="4"/>
  <c r="M2412" i="4"/>
  <c r="N2412" i="4"/>
  <c r="O2412" i="4"/>
  <c r="P2412" i="4"/>
  <c r="Q2412" i="4"/>
  <c r="C2411" i="4"/>
  <c r="L2411" i="4"/>
  <c r="M2411" i="4"/>
  <c r="N2411" i="4"/>
  <c r="O2411" i="4"/>
  <c r="P2411" i="4"/>
  <c r="Q2411" i="4"/>
  <c r="C2410" i="4"/>
  <c r="L2410" i="4"/>
  <c r="M2410" i="4"/>
  <c r="N2410" i="4"/>
  <c r="O2410" i="4"/>
  <c r="P2410" i="4"/>
  <c r="Q2410" i="4"/>
  <c r="C2409" i="4"/>
  <c r="L2409" i="4"/>
  <c r="M2409" i="4"/>
  <c r="N2409" i="4"/>
  <c r="O2409" i="4"/>
  <c r="P2409" i="4"/>
  <c r="Q2409" i="4"/>
  <c r="C2408" i="4"/>
  <c r="L2408" i="4"/>
  <c r="M2408" i="4"/>
  <c r="N2408" i="4"/>
  <c r="O2408" i="4"/>
  <c r="P2408" i="4"/>
  <c r="Q2408" i="4"/>
  <c r="C2407" i="4"/>
  <c r="L2407" i="4"/>
  <c r="M2407" i="4"/>
  <c r="N2407" i="4"/>
  <c r="O2407" i="4"/>
  <c r="P2407" i="4"/>
  <c r="Q2407" i="4"/>
  <c r="C2406" i="4"/>
  <c r="L2406" i="4"/>
  <c r="M2406" i="4"/>
  <c r="N2406" i="4"/>
  <c r="O2406" i="4"/>
  <c r="P2406" i="4"/>
  <c r="Q2406" i="4"/>
  <c r="C2405" i="4"/>
  <c r="L2405" i="4"/>
  <c r="M2405" i="4"/>
  <c r="N2405" i="4"/>
  <c r="O2405" i="4"/>
  <c r="P2405" i="4"/>
  <c r="Q2405" i="4"/>
  <c r="C2404" i="4"/>
  <c r="L2404" i="4"/>
  <c r="M2404" i="4"/>
  <c r="N2404" i="4"/>
  <c r="O2404" i="4"/>
  <c r="P2404" i="4"/>
  <c r="Q2404" i="4"/>
  <c r="C2403" i="4"/>
  <c r="L2403" i="4"/>
  <c r="M2403" i="4"/>
  <c r="N2403" i="4"/>
  <c r="O2403" i="4"/>
  <c r="P2403" i="4"/>
  <c r="Q2403" i="4"/>
  <c r="C2402" i="4"/>
  <c r="L2402" i="4"/>
  <c r="M2402" i="4"/>
  <c r="N2402" i="4"/>
  <c r="O2402" i="4"/>
  <c r="P2402" i="4"/>
  <c r="Q2402" i="4"/>
  <c r="C2401" i="4"/>
  <c r="L2401" i="4"/>
  <c r="M2401" i="4"/>
  <c r="N2401" i="4"/>
  <c r="O2401" i="4"/>
  <c r="P2401" i="4"/>
  <c r="Q2401" i="4"/>
  <c r="C2400" i="4"/>
  <c r="L2400" i="4"/>
  <c r="M2400" i="4"/>
  <c r="N2400" i="4"/>
  <c r="O2400" i="4"/>
  <c r="P2400" i="4"/>
  <c r="Q2400" i="4"/>
  <c r="C2399" i="4"/>
  <c r="L2399" i="4"/>
  <c r="M2399" i="4"/>
  <c r="N2399" i="4"/>
  <c r="O2399" i="4"/>
  <c r="P2399" i="4"/>
  <c r="Q2399" i="4"/>
  <c r="C2398" i="4"/>
  <c r="L2398" i="4"/>
  <c r="M2398" i="4"/>
  <c r="N2398" i="4"/>
  <c r="O2398" i="4"/>
  <c r="P2398" i="4"/>
  <c r="Q2398" i="4"/>
  <c r="C2397" i="4"/>
  <c r="L2397" i="4"/>
  <c r="M2397" i="4"/>
  <c r="N2397" i="4"/>
  <c r="O2397" i="4"/>
  <c r="P2397" i="4"/>
  <c r="Q2397" i="4"/>
  <c r="C2396" i="4"/>
  <c r="L2396" i="4"/>
  <c r="M2396" i="4"/>
  <c r="N2396" i="4"/>
  <c r="O2396" i="4"/>
  <c r="P2396" i="4"/>
  <c r="Q2396" i="4"/>
  <c r="C2395" i="4"/>
  <c r="L2395" i="4"/>
  <c r="M2395" i="4"/>
  <c r="N2395" i="4"/>
  <c r="O2395" i="4"/>
  <c r="P2395" i="4"/>
  <c r="Q2395" i="4"/>
  <c r="C2394" i="4"/>
  <c r="L2394" i="4"/>
  <c r="M2394" i="4"/>
  <c r="N2394" i="4"/>
  <c r="O2394" i="4"/>
  <c r="P2394" i="4"/>
  <c r="Q2394" i="4"/>
  <c r="C2393" i="4"/>
  <c r="L2393" i="4"/>
  <c r="M2393" i="4"/>
  <c r="N2393" i="4"/>
  <c r="O2393" i="4"/>
  <c r="P2393" i="4"/>
  <c r="Q2393" i="4"/>
  <c r="C2392" i="4"/>
  <c r="L2392" i="4"/>
  <c r="M2392" i="4"/>
  <c r="N2392" i="4"/>
  <c r="O2392" i="4"/>
  <c r="P2392" i="4"/>
  <c r="Q2392" i="4"/>
  <c r="C2391" i="4"/>
  <c r="L2391" i="4"/>
  <c r="M2391" i="4"/>
  <c r="N2391" i="4"/>
  <c r="O2391" i="4"/>
  <c r="P2391" i="4"/>
  <c r="Q2391" i="4"/>
  <c r="C2390" i="4"/>
  <c r="L2390" i="4"/>
  <c r="M2390" i="4"/>
  <c r="N2390" i="4"/>
  <c r="O2390" i="4"/>
  <c r="P2390" i="4"/>
  <c r="Q2390" i="4"/>
  <c r="C2389" i="4"/>
  <c r="L2389" i="4"/>
  <c r="M2389" i="4"/>
  <c r="N2389" i="4"/>
  <c r="O2389" i="4"/>
  <c r="P2389" i="4"/>
  <c r="Q2389" i="4"/>
  <c r="C2388" i="4"/>
  <c r="L2388" i="4"/>
  <c r="M2388" i="4"/>
  <c r="N2388" i="4"/>
  <c r="O2388" i="4"/>
  <c r="P2388" i="4"/>
  <c r="Q2388" i="4"/>
  <c r="C2387" i="4"/>
  <c r="L2387" i="4"/>
  <c r="M2387" i="4"/>
  <c r="N2387" i="4"/>
  <c r="O2387" i="4"/>
  <c r="P2387" i="4"/>
  <c r="Q2387" i="4"/>
  <c r="C2386" i="4"/>
  <c r="L2386" i="4"/>
  <c r="M2386" i="4"/>
  <c r="N2386" i="4"/>
  <c r="O2386" i="4"/>
  <c r="P2386" i="4"/>
  <c r="Q2386" i="4"/>
  <c r="C2385" i="4"/>
  <c r="L2385" i="4"/>
  <c r="M2385" i="4"/>
  <c r="N2385" i="4"/>
  <c r="O2385" i="4"/>
  <c r="P2385" i="4"/>
  <c r="Q2385" i="4"/>
  <c r="C2384" i="4"/>
  <c r="L2384" i="4"/>
  <c r="M2384" i="4"/>
  <c r="N2384" i="4"/>
  <c r="O2384" i="4"/>
  <c r="P2384" i="4"/>
  <c r="Q2384" i="4"/>
  <c r="C2383" i="4"/>
  <c r="L2383" i="4"/>
  <c r="M2383" i="4"/>
  <c r="N2383" i="4"/>
  <c r="O2383" i="4"/>
  <c r="P2383" i="4"/>
  <c r="Q2383" i="4"/>
  <c r="C2382" i="4"/>
  <c r="L2382" i="4"/>
  <c r="M2382" i="4"/>
  <c r="N2382" i="4"/>
  <c r="O2382" i="4"/>
  <c r="P2382" i="4"/>
  <c r="Q2382" i="4"/>
  <c r="C2381" i="4"/>
  <c r="L2381" i="4"/>
  <c r="M2381" i="4"/>
  <c r="N2381" i="4"/>
  <c r="O2381" i="4"/>
  <c r="P2381" i="4"/>
  <c r="Q2381" i="4"/>
  <c r="C2380" i="4"/>
  <c r="L2380" i="4"/>
  <c r="M2380" i="4"/>
  <c r="N2380" i="4"/>
  <c r="O2380" i="4"/>
  <c r="P2380" i="4"/>
  <c r="Q2380" i="4"/>
  <c r="C2379" i="4"/>
  <c r="L2379" i="4"/>
  <c r="M2379" i="4"/>
  <c r="N2379" i="4"/>
  <c r="O2379" i="4"/>
  <c r="P2379" i="4"/>
  <c r="Q2379" i="4"/>
  <c r="C2378" i="4"/>
  <c r="L2378" i="4"/>
  <c r="M2378" i="4"/>
  <c r="N2378" i="4"/>
  <c r="O2378" i="4"/>
  <c r="P2378" i="4"/>
  <c r="Q2378" i="4"/>
  <c r="C2377" i="4"/>
  <c r="L2377" i="4"/>
  <c r="M2377" i="4"/>
  <c r="N2377" i="4"/>
  <c r="O2377" i="4"/>
  <c r="P2377" i="4"/>
  <c r="Q2377" i="4"/>
  <c r="C2376" i="4"/>
  <c r="L2376" i="4"/>
  <c r="M2376" i="4"/>
  <c r="N2376" i="4"/>
  <c r="O2376" i="4"/>
  <c r="P2376" i="4"/>
  <c r="Q2376" i="4"/>
  <c r="C2375" i="4"/>
  <c r="L2375" i="4"/>
  <c r="M2375" i="4"/>
  <c r="N2375" i="4"/>
  <c r="O2375" i="4"/>
  <c r="P2375" i="4"/>
  <c r="Q2375" i="4"/>
  <c r="C2374" i="4"/>
  <c r="L2374" i="4"/>
  <c r="M2374" i="4"/>
  <c r="N2374" i="4"/>
  <c r="O2374" i="4"/>
  <c r="P2374" i="4"/>
  <c r="Q2374" i="4"/>
  <c r="C2373" i="4"/>
  <c r="L2373" i="4"/>
  <c r="M2373" i="4"/>
  <c r="N2373" i="4"/>
  <c r="O2373" i="4"/>
  <c r="P2373" i="4"/>
  <c r="Q2373" i="4"/>
  <c r="C2372" i="4"/>
  <c r="L2372" i="4"/>
  <c r="M2372" i="4"/>
  <c r="N2372" i="4"/>
  <c r="O2372" i="4"/>
  <c r="P2372" i="4"/>
  <c r="Q2372" i="4"/>
  <c r="C2371" i="4"/>
  <c r="L2371" i="4"/>
  <c r="M2371" i="4"/>
  <c r="N2371" i="4"/>
  <c r="O2371" i="4"/>
  <c r="P2371" i="4"/>
  <c r="Q2371" i="4"/>
  <c r="C2370" i="4"/>
  <c r="L2370" i="4"/>
  <c r="M2370" i="4"/>
  <c r="N2370" i="4"/>
  <c r="O2370" i="4"/>
  <c r="P2370" i="4"/>
  <c r="Q2370" i="4"/>
  <c r="C2369" i="4"/>
  <c r="L2369" i="4"/>
  <c r="M2369" i="4"/>
  <c r="N2369" i="4"/>
  <c r="O2369" i="4"/>
  <c r="P2369" i="4"/>
  <c r="Q2369" i="4"/>
  <c r="C2368" i="4"/>
  <c r="L2368" i="4"/>
  <c r="M2368" i="4"/>
  <c r="N2368" i="4"/>
  <c r="O2368" i="4"/>
  <c r="P2368" i="4"/>
  <c r="Q2368" i="4"/>
  <c r="C2367" i="4"/>
  <c r="L2367" i="4"/>
  <c r="M2367" i="4"/>
  <c r="N2367" i="4"/>
  <c r="O2367" i="4"/>
  <c r="P2367" i="4"/>
  <c r="Q2367" i="4"/>
  <c r="C2366" i="4"/>
  <c r="L2366" i="4"/>
  <c r="M2366" i="4"/>
  <c r="N2366" i="4"/>
  <c r="O2366" i="4"/>
  <c r="P2366" i="4"/>
  <c r="Q2366" i="4"/>
  <c r="C2365" i="4"/>
  <c r="L2365" i="4"/>
  <c r="M2365" i="4"/>
  <c r="N2365" i="4"/>
  <c r="O2365" i="4"/>
  <c r="P2365" i="4"/>
  <c r="Q2365" i="4"/>
  <c r="C2364" i="4"/>
  <c r="L2364" i="4"/>
  <c r="M2364" i="4"/>
  <c r="N2364" i="4"/>
  <c r="O2364" i="4"/>
  <c r="P2364" i="4"/>
  <c r="Q2364" i="4"/>
  <c r="C2363" i="4"/>
  <c r="L2363" i="4"/>
  <c r="M2363" i="4"/>
  <c r="N2363" i="4"/>
  <c r="O2363" i="4"/>
  <c r="P2363" i="4"/>
  <c r="Q2363" i="4"/>
  <c r="C2362" i="4"/>
  <c r="L2362" i="4"/>
  <c r="M2362" i="4"/>
  <c r="N2362" i="4"/>
  <c r="O2362" i="4"/>
  <c r="P2362" i="4"/>
  <c r="Q2362" i="4"/>
  <c r="C2361" i="4"/>
  <c r="L2361" i="4"/>
  <c r="M2361" i="4"/>
  <c r="N2361" i="4"/>
  <c r="O2361" i="4"/>
  <c r="P2361" i="4"/>
  <c r="Q2361" i="4"/>
  <c r="C2360" i="4"/>
  <c r="L2360" i="4"/>
  <c r="M2360" i="4"/>
  <c r="N2360" i="4"/>
  <c r="O2360" i="4"/>
  <c r="P2360" i="4"/>
  <c r="Q2360" i="4"/>
  <c r="C2359" i="4"/>
  <c r="L2359" i="4"/>
  <c r="M2359" i="4"/>
  <c r="N2359" i="4"/>
  <c r="O2359" i="4"/>
  <c r="P2359" i="4"/>
  <c r="Q2359" i="4"/>
  <c r="C2358" i="4"/>
  <c r="L2358" i="4"/>
  <c r="M2358" i="4"/>
  <c r="N2358" i="4"/>
  <c r="O2358" i="4"/>
  <c r="P2358" i="4"/>
  <c r="Q2358" i="4"/>
  <c r="C2357" i="4"/>
  <c r="L2357" i="4"/>
  <c r="M2357" i="4"/>
  <c r="N2357" i="4"/>
  <c r="O2357" i="4"/>
  <c r="P2357" i="4"/>
  <c r="Q2357" i="4"/>
  <c r="C2356" i="4"/>
  <c r="L2356" i="4"/>
  <c r="M2356" i="4"/>
  <c r="N2356" i="4"/>
  <c r="O2356" i="4"/>
  <c r="P2356" i="4"/>
  <c r="Q2356" i="4"/>
  <c r="C2355" i="4"/>
  <c r="L2355" i="4"/>
  <c r="M2355" i="4"/>
  <c r="N2355" i="4"/>
  <c r="O2355" i="4"/>
  <c r="P2355" i="4"/>
  <c r="Q2355" i="4"/>
  <c r="C2354" i="4"/>
  <c r="L2354" i="4"/>
  <c r="M2354" i="4"/>
  <c r="N2354" i="4"/>
  <c r="O2354" i="4"/>
  <c r="P2354" i="4"/>
  <c r="Q2354" i="4"/>
  <c r="C2353" i="4"/>
  <c r="L2353" i="4"/>
  <c r="M2353" i="4"/>
  <c r="N2353" i="4"/>
  <c r="O2353" i="4"/>
  <c r="P2353" i="4"/>
  <c r="Q2353" i="4"/>
  <c r="C2352" i="4"/>
  <c r="L2352" i="4"/>
  <c r="M2352" i="4"/>
  <c r="N2352" i="4"/>
  <c r="O2352" i="4"/>
  <c r="P2352" i="4"/>
  <c r="Q2352" i="4"/>
  <c r="C2351" i="4"/>
  <c r="L2351" i="4"/>
  <c r="M2351" i="4"/>
  <c r="N2351" i="4"/>
  <c r="O2351" i="4"/>
  <c r="P2351" i="4"/>
  <c r="Q2351" i="4"/>
  <c r="C2350" i="4"/>
  <c r="L2350" i="4"/>
  <c r="M2350" i="4"/>
  <c r="N2350" i="4"/>
  <c r="O2350" i="4"/>
  <c r="P2350" i="4"/>
  <c r="Q2350" i="4"/>
  <c r="C2349" i="4"/>
  <c r="L2349" i="4"/>
  <c r="M2349" i="4"/>
  <c r="N2349" i="4"/>
  <c r="O2349" i="4"/>
  <c r="P2349" i="4"/>
  <c r="Q2349" i="4"/>
  <c r="C2348" i="4"/>
  <c r="L2348" i="4"/>
  <c r="M2348" i="4"/>
  <c r="N2348" i="4"/>
  <c r="O2348" i="4"/>
  <c r="P2348" i="4"/>
  <c r="Q2348" i="4"/>
  <c r="C2347" i="4"/>
  <c r="L2347" i="4"/>
  <c r="M2347" i="4"/>
  <c r="N2347" i="4"/>
  <c r="O2347" i="4"/>
  <c r="P2347" i="4"/>
  <c r="Q2347" i="4"/>
  <c r="C2346" i="4"/>
  <c r="L2346" i="4"/>
  <c r="M2346" i="4"/>
  <c r="N2346" i="4"/>
  <c r="O2346" i="4"/>
  <c r="P2346" i="4"/>
  <c r="Q2346" i="4"/>
  <c r="C2344" i="4"/>
  <c r="L2344" i="4"/>
  <c r="M2344" i="4"/>
  <c r="N2344" i="4"/>
  <c r="O2344" i="4"/>
  <c r="P2344" i="4"/>
  <c r="Q2344" i="4"/>
  <c r="C2343" i="4"/>
  <c r="L2343" i="4"/>
  <c r="M2343" i="4"/>
  <c r="N2343" i="4"/>
  <c r="O2343" i="4"/>
  <c r="P2343" i="4"/>
  <c r="Q2343" i="4"/>
  <c r="C2342" i="4"/>
  <c r="L2342" i="4"/>
  <c r="M2342" i="4"/>
  <c r="N2342" i="4"/>
  <c r="O2342" i="4"/>
  <c r="P2342" i="4"/>
  <c r="Q2342" i="4"/>
  <c r="C2341" i="4"/>
  <c r="L2341" i="4"/>
  <c r="M2341" i="4"/>
  <c r="N2341" i="4"/>
  <c r="O2341" i="4"/>
  <c r="P2341" i="4"/>
  <c r="Q2341" i="4"/>
  <c r="C2340" i="4"/>
  <c r="L2340" i="4"/>
  <c r="M2340" i="4"/>
  <c r="N2340" i="4"/>
  <c r="O2340" i="4"/>
  <c r="P2340" i="4"/>
  <c r="Q2340" i="4"/>
  <c r="C2339" i="4"/>
  <c r="L2339" i="4"/>
  <c r="M2339" i="4"/>
  <c r="N2339" i="4"/>
  <c r="O2339" i="4"/>
  <c r="P2339" i="4"/>
  <c r="Q2339" i="4"/>
  <c r="C2338" i="4"/>
  <c r="L2338" i="4"/>
  <c r="M2338" i="4"/>
  <c r="N2338" i="4"/>
  <c r="O2338" i="4"/>
  <c r="P2338" i="4"/>
  <c r="Q2338" i="4"/>
  <c r="C2337" i="4"/>
  <c r="L2337" i="4"/>
  <c r="M2337" i="4"/>
  <c r="N2337" i="4"/>
  <c r="O2337" i="4"/>
  <c r="P2337" i="4"/>
  <c r="Q2337" i="4"/>
  <c r="C2336" i="4"/>
  <c r="L2336" i="4"/>
  <c r="M2336" i="4"/>
  <c r="N2336" i="4"/>
  <c r="O2336" i="4"/>
  <c r="P2336" i="4"/>
  <c r="Q2336" i="4"/>
  <c r="C2335" i="4"/>
  <c r="L2335" i="4"/>
  <c r="M2335" i="4"/>
  <c r="N2335" i="4"/>
  <c r="O2335" i="4"/>
  <c r="P2335" i="4"/>
  <c r="Q2335" i="4"/>
  <c r="C2334" i="4"/>
  <c r="L2334" i="4"/>
  <c r="M2334" i="4"/>
  <c r="N2334" i="4"/>
  <c r="O2334" i="4"/>
  <c r="P2334" i="4"/>
  <c r="Q2334" i="4"/>
  <c r="C2333" i="4"/>
  <c r="L2333" i="4"/>
  <c r="M2333" i="4"/>
  <c r="N2333" i="4"/>
  <c r="O2333" i="4"/>
  <c r="P2333" i="4"/>
  <c r="Q2333" i="4"/>
  <c r="C2332" i="4"/>
  <c r="L2332" i="4"/>
  <c r="M2332" i="4"/>
  <c r="N2332" i="4"/>
  <c r="O2332" i="4"/>
  <c r="P2332" i="4"/>
  <c r="Q2332" i="4"/>
  <c r="C2331" i="4"/>
  <c r="L2331" i="4"/>
  <c r="M2331" i="4"/>
  <c r="N2331" i="4"/>
  <c r="O2331" i="4"/>
  <c r="P2331" i="4"/>
  <c r="Q2331" i="4"/>
  <c r="C2330" i="4"/>
  <c r="L2330" i="4"/>
  <c r="M2330" i="4"/>
  <c r="N2330" i="4"/>
  <c r="O2330" i="4"/>
  <c r="P2330" i="4"/>
  <c r="Q2330" i="4"/>
  <c r="C2328" i="4"/>
  <c r="L2328" i="4"/>
  <c r="M2328" i="4"/>
  <c r="N2328" i="4"/>
  <c r="O2328" i="4"/>
  <c r="P2328" i="4"/>
  <c r="Q2328" i="4"/>
  <c r="C2327" i="4"/>
  <c r="L2327" i="4"/>
  <c r="M2327" i="4"/>
  <c r="N2327" i="4"/>
  <c r="O2327" i="4"/>
  <c r="P2327" i="4"/>
  <c r="Q2327" i="4"/>
  <c r="C2326" i="4"/>
  <c r="L2326" i="4"/>
  <c r="M2326" i="4"/>
  <c r="N2326" i="4"/>
  <c r="O2326" i="4"/>
  <c r="P2326" i="4"/>
  <c r="Q2326" i="4"/>
  <c r="C2325" i="4"/>
  <c r="L2325" i="4"/>
  <c r="M2325" i="4"/>
  <c r="N2325" i="4"/>
  <c r="O2325" i="4"/>
  <c r="P2325" i="4"/>
  <c r="Q2325" i="4"/>
  <c r="C2324" i="4"/>
  <c r="L2324" i="4"/>
  <c r="M2324" i="4"/>
  <c r="N2324" i="4"/>
  <c r="O2324" i="4"/>
  <c r="P2324" i="4"/>
  <c r="Q2324" i="4"/>
  <c r="C2323" i="4"/>
  <c r="L2323" i="4"/>
  <c r="M2323" i="4"/>
  <c r="N2323" i="4"/>
  <c r="O2323" i="4"/>
  <c r="P2323" i="4"/>
  <c r="Q2323" i="4"/>
  <c r="C2322" i="4"/>
  <c r="L2322" i="4"/>
  <c r="M2322" i="4"/>
  <c r="N2322" i="4"/>
  <c r="O2322" i="4"/>
  <c r="P2322" i="4"/>
  <c r="Q2322" i="4"/>
  <c r="C2321" i="4"/>
  <c r="L2321" i="4"/>
  <c r="M2321" i="4"/>
  <c r="N2321" i="4"/>
  <c r="O2321" i="4"/>
  <c r="P2321" i="4"/>
  <c r="Q2321" i="4"/>
  <c r="C2320" i="4"/>
  <c r="L2320" i="4"/>
  <c r="M2320" i="4"/>
  <c r="N2320" i="4"/>
  <c r="O2320" i="4"/>
  <c r="P2320" i="4"/>
  <c r="Q2320" i="4"/>
  <c r="C2319" i="4"/>
  <c r="L2319" i="4"/>
  <c r="M2319" i="4"/>
  <c r="N2319" i="4"/>
  <c r="O2319" i="4"/>
  <c r="P2319" i="4"/>
  <c r="Q2319" i="4"/>
  <c r="C2318" i="4"/>
  <c r="L2318" i="4"/>
  <c r="M2318" i="4"/>
  <c r="N2318" i="4"/>
  <c r="O2318" i="4"/>
  <c r="P2318" i="4"/>
  <c r="Q2318" i="4"/>
  <c r="C2317" i="4"/>
  <c r="L2317" i="4"/>
  <c r="M2317" i="4"/>
  <c r="N2317" i="4"/>
  <c r="O2317" i="4"/>
  <c r="P2317" i="4"/>
  <c r="Q2317" i="4"/>
  <c r="C2316" i="4"/>
  <c r="L2316" i="4"/>
  <c r="M2316" i="4"/>
  <c r="N2316" i="4"/>
  <c r="O2316" i="4"/>
  <c r="P2316" i="4"/>
  <c r="Q2316" i="4"/>
  <c r="C2315" i="4"/>
  <c r="L2315" i="4"/>
  <c r="M2315" i="4"/>
  <c r="N2315" i="4"/>
  <c r="O2315" i="4"/>
  <c r="P2315" i="4"/>
  <c r="Q2315" i="4"/>
  <c r="C2314" i="4"/>
  <c r="L2314" i="4"/>
  <c r="M2314" i="4"/>
  <c r="N2314" i="4"/>
  <c r="O2314" i="4"/>
  <c r="P2314" i="4"/>
  <c r="Q2314" i="4"/>
  <c r="C2313" i="4"/>
  <c r="L2313" i="4"/>
  <c r="M2313" i="4"/>
  <c r="N2313" i="4"/>
  <c r="O2313" i="4"/>
  <c r="P2313" i="4"/>
  <c r="Q2313" i="4"/>
  <c r="C2312" i="4"/>
  <c r="L2312" i="4"/>
  <c r="M2312" i="4"/>
  <c r="N2312" i="4"/>
  <c r="O2312" i="4"/>
  <c r="P2312" i="4"/>
  <c r="Q2312" i="4"/>
  <c r="C2311" i="4"/>
  <c r="L2311" i="4"/>
  <c r="M2311" i="4"/>
  <c r="N2311" i="4"/>
  <c r="O2311" i="4"/>
  <c r="P2311" i="4"/>
  <c r="Q2311" i="4"/>
  <c r="C2310" i="4"/>
  <c r="L2310" i="4"/>
  <c r="M2310" i="4"/>
  <c r="N2310" i="4"/>
  <c r="O2310" i="4"/>
  <c r="P2310" i="4"/>
  <c r="Q2310" i="4"/>
  <c r="C2309" i="4"/>
  <c r="L2309" i="4"/>
  <c r="M2309" i="4"/>
  <c r="N2309" i="4"/>
  <c r="O2309" i="4"/>
  <c r="P2309" i="4"/>
  <c r="Q2309" i="4"/>
  <c r="C2308" i="4"/>
  <c r="L2308" i="4"/>
  <c r="M2308" i="4"/>
  <c r="N2308" i="4"/>
  <c r="O2308" i="4"/>
  <c r="P2308" i="4"/>
  <c r="Q2308" i="4"/>
  <c r="C2307" i="4"/>
  <c r="L2307" i="4"/>
  <c r="M2307" i="4"/>
  <c r="N2307" i="4"/>
  <c r="O2307" i="4"/>
  <c r="P2307" i="4"/>
  <c r="Q2307" i="4"/>
  <c r="C2306" i="4"/>
  <c r="L2306" i="4"/>
  <c r="M2306" i="4"/>
  <c r="N2306" i="4"/>
  <c r="O2306" i="4"/>
  <c r="P2306" i="4"/>
  <c r="Q2306" i="4"/>
  <c r="C2305" i="4"/>
  <c r="L2305" i="4"/>
  <c r="M2305" i="4"/>
  <c r="N2305" i="4"/>
  <c r="O2305" i="4"/>
  <c r="P2305" i="4"/>
  <c r="Q2305" i="4"/>
  <c r="C2304" i="4"/>
  <c r="L2304" i="4"/>
  <c r="M2304" i="4"/>
  <c r="N2304" i="4"/>
  <c r="O2304" i="4"/>
  <c r="P2304" i="4"/>
  <c r="Q2304" i="4"/>
  <c r="C2303" i="4"/>
  <c r="L2303" i="4"/>
  <c r="M2303" i="4"/>
  <c r="N2303" i="4"/>
  <c r="O2303" i="4"/>
  <c r="P2303" i="4"/>
  <c r="Q2303" i="4"/>
  <c r="C2302" i="4"/>
  <c r="L2302" i="4"/>
  <c r="M2302" i="4"/>
  <c r="N2302" i="4"/>
  <c r="O2302" i="4"/>
  <c r="P2302" i="4"/>
  <c r="Q2302" i="4"/>
  <c r="C2301" i="4"/>
  <c r="L2301" i="4"/>
  <c r="M2301" i="4"/>
  <c r="N2301" i="4"/>
  <c r="O2301" i="4"/>
  <c r="P2301" i="4"/>
  <c r="Q2301" i="4"/>
  <c r="C2300" i="4"/>
  <c r="L2300" i="4"/>
  <c r="M2300" i="4"/>
  <c r="N2300" i="4"/>
  <c r="O2300" i="4"/>
  <c r="P2300" i="4"/>
  <c r="Q2300" i="4"/>
  <c r="C2299" i="4"/>
  <c r="L2299" i="4"/>
  <c r="M2299" i="4"/>
  <c r="N2299" i="4"/>
  <c r="O2299" i="4"/>
  <c r="P2299" i="4"/>
  <c r="Q2299" i="4"/>
  <c r="C2298" i="4"/>
  <c r="L2298" i="4"/>
  <c r="M2298" i="4"/>
  <c r="N2298" i="4"/>
  <c r="O2298" i="4"/>
  <c r="P2298" i="4"/>
  <c r="Q2298" i="4"/>
  <c r="C2297" i="4"/>
  <c r="L2297" i="4"/>
  <c r="M2297" i="4"/>
  <c r="N2297" i="4"/>
  <c r="O2297" i="4"/>
  <c r="P2297" i="4"/>
  <c r="Q2297" i="4"/>
  <c r="C2296" i="4"/>
  <c r="L2296" i="4"/>
  <c r="M2296" i="4"/>
  <c r="N2296" i="4"/>
  <c r="O2296" i="4"/>
  <c r="P2296" i="4"/>
  <c r="Q2296" i="4"/>
  <c r="C2295" i="4"/>
  <c r="L2295" i="4"/>
  <c r="M2295" i="4"/>
  <c r="N2295" i="4"/>
  <c r="O2295" i="4"/>
  <c r="P2295" i="4"/>
  <c r="Q2295" i="4"/>
  <c r="C2294" i="4"/>
  <c r="L2294" i="4"/>
  <c r="M2294" i="4"/>
  <c r="N2294" i="4"/>
  <c r="O2294" i="4"/>
  <c r="P2294" i="4"/>
  <c r="Q2294" i="4"/>
  <c r="C2293" i="4"/>
  <c r="L2293" i="4"/>
  <c r="M2293" i="4"/>
  <c r="N2293" i="4"/>
  <c r="O2293" i="4"/>
  <c r="P2293" i="4"/>
  <c r="Q2293" i="4"/>
  <c r="C2292" i="4"/>
  <c r="L2292" i="4"/>
  <c r="M2292" i="4"/>
  <c r="N2292" i="4"/>
  <c r="O2292" i="4"/>
  <c r="P2292" i="4"/>
  <c r="Q2292" i="4"/>
  <c r="C2291" i="4"/>
  <c r="L2291" i="4"/>
  <c r="M2291" i="4"/>
  <c r="N2291" i="4"/>
  <c r="O2291" i="4"/>
  <c r="P2291" i="4"/>
  <c r="Q2291" i="4"/>
  <c r="C2290" i="4"/>
  <c r="L2290" i="4"/>
  <c r="M2290" i="4"/>
  <c r="N2290" i="4"/>
  <c r="O2290" i="4"/>
  <c r="P2290" i="4"/>
  <c r="Q2290" i="4"/>
  <c r="C2289" i="4"/>
  <c r="L2289" i="4"/>
  <c r="M2289" i="4"/>
  <c r="N2289" i="4"/>
  <c r="O2289" i="4"/>
  <c r="P2289" i="4"/>
  <c r="Q2289" i="4"/>
  <c r="C2288" i="4"/>
  <c r="L2288" i="4"/>
  <c r="M2288" i="4"/>
  <c r="N2288" i="4"/>
  <c r="O2288" i="4"/>
  <c r="P2288" i="4"/>
  <c r="Q2288" i="4"/>
  <c r="C2287" i="4"/>
  <c r="L2287" i="4"/>
  <c r="M2287" i="4"/>
  <c r="N2287" i="4"/>
  <c r="O2287" i="4"/>
  <c r="P2287" i="4"/>
  <c r="Q2287" i="4"/>
  <c r="C2286" i="4"/>
  <c r="L2286" i="4"/>
  <c r="M2286" i="4"/>
  <c r="N2286" i="4"/>
  <c r="O2286" i="4"/>
  <c r="P2286" i="4"/>
  <c r="Q2286" i="4"/>
  <c r="C2285" i="4"/>
  <c r="L2285" i="4"/>
  <c r="M2285" i="4"/>
  <c r="N2285" i="4"/>
  <c r="O2285" i="4"/>
  <c r="P2285" i="4"/>
  <c r="Q2285" i="4"/>
  <c r="C2284" i="4"/>
  <c r="L2284" i="4"/>
  <c r="M2284" i="4"/>
  <c r="N2284" i="4"/>
  <c r="O2284" i="4"/>
  <c r="P2284" i="4"/>
  <c r="Q2284" i="4"/>
  <c r="C2283" i="4"/>
  <c r="L2283" i="4"/>
  <c r="M2283" i="4"/>
  <c r="N2283" i="4"/>
  <c r="O2283" i="4"/>
  <c r="P2283" i="4"/>
  <c r="Q2283" i="4"/>
  <c r="C2282" i="4"/>
  <c r="L2282" i="4"/>
  <c r="M2282" i="4"/>
  <c r="N2282" i="4"/>
  <c r="O2282" i="4"/>
  <c r="P2282" i="4"/>
  <c r="Q2282" i="4"/>
  <c r="C2281" i="4"/>
  <c r="L2281" i="4"/>
  <c r="M2281" i="4"/>
  <c r="N2281" i="4"/>
  <c r="O2281" i="4"/>
  <c r="P2281" i="4"/>
  <c r="Q2281" i="4"/>
  <c r="C2280" i="4"/>
  <c r="L2280" i="4"/>
  <c r="M2280" i="4"/>
  <c r="N2280" i="4"/>
  <c r="O2280" i="4"/>
  <c r="P2280" i="4"/>
  <c r="Q2280" i="4"/>
  <c r="C2279" i="4"/>
  <c r="L2279" i="4"/>
  <c r="M2279" i="4"/>
  <c r="N2279" i="4"/>
  <c r="O2279" i="4"/>
  <c r="P2279" i="4"/>
  <c r="Q2279" i="4"/>
  <c r="C2278" i="4"/>
  <c r="L2278" i="4"/>
  <c r="M2278" i="4"/>
  <c r="N2278" i="4"/>
  <c r="O2278" i="4"/>
  <c r="P2278" i="4"/>
  <c r="Q2278" i="4"/>
  <c r="C2277" i="4"/>
  <c r="L2277" i="4"/>
  <c r="M2277" i="4"/>
  <c r="N2277" i="4"/>
  <c r="O2277" i="4"/>
  <c r="P2277" i="4"/>
  <c r="Q2277" i="4"/>
  <c r="C2276" i="4"/>
  <c r="L2276" i="4"/>
  <c r="M2276" i="4"/>
  <c r="N2276" i="4"/>
  <c r="O2276" i="4"/>
  <c r="P2276" i="4"/>
  <c r="Q2276" i="4"/>
  <c r="C2275" i="4"/>
  <c r="L2275" i="4"/>
  <c r="M2275" i="4"/>
  <c r="N2275" i="4"/>
  <c r="O2275" i="4"/>
  <c r="P2275" i="4"/>
  <c r="Q2275" i="4"/>
  <c r="C2274" i="4"/>
  <c r="L2274" i="4"/>
  <c r="M2274" i="4"/>
  <c r="N2274" i="4"/>
  <c r="O2274" i="4"/>
  <c r="P2274" i="4"/>
  <c r="Q2274" i="4"/>
  <c r="C2273" i="4"/>
  <c r="L2273" i="4"/>
  <c r="M2273" i="4"/>
  <c r="N2273" i="4"/>
  <c r="O2273" i="4"/>
  <c r="P2273" i="4"/>
  <c r="Q2273" i="4"/>
  <c r="C2272" i="4"/>
  <c r="L2272" i="4"/>
  <c r="M2272" i="4"/>
  <c r="N2272" i="4"/>
  <c r="O2272" i="4"/>
  <c r="P2272" i="4"/>
  <c r="Q2272" i="4"/>
  <c r="C2271" i="4"/>
  <c r="L2271" i="4"/>
  <c r="M2271" i="4"/>
  <c r="N2271" i="4"/>
  <c r="O2271" i="4"/>
  <c r="P2271" i="4"/>
  <c r="Q2271" i="4"/>
  <c r="C2270" i="4"/>
  <c r="L2270" i="4"/>
  <c r="M2270" i="4"/>
  <c r="N2270" i="4"/>
  <c r="O2270" i="4"/>
  <c r="P2270" i="4"/>
  <c r="Q2270" i="4"/>
  <c r="C2269" i="4"/>
  <c r="L2269" i="4"/>
  <c r="M2269" i="4"/>
  <c r="N2269" i="4"/>
  <c r="O2269" i="4"/>
  <c r="P2269" i="4"/>
  <c r="Q2269" i="4"/>
  <c r="C2268" i="4"/>
  <c r="L2268" i="4"/>
  <c r="M2268" i="4"/>
  <c r="N2268" i="4"/>
  <c r="O2268" i="4"/>
  <c r="P2268" i="4"/>
  <c r="Q2268" i="4"/>
  <c r="C2267" i="4"/>
  <c r="L2267" i="4"/>
  <c r="M2267" i="4"/>
  <c r="N2267" i="4"/>
  <c r="O2267" i="4"/>
  <c r="P2267" i="4"/>
  <c r="Q2267" i="4"/>
  <c r="C2266" i="4"/>
  <c r="L2266" i="4"/>
  <c r="M2266" i="4"/>
  <c r="N2266" i="4"/>
  <c r="O2266" i="4"/>
  <c r="P2266" i="4"/>
  <c r="Q2266" i="4"/>
  <c r="C2265" i="4"/>
  <c r="L2265" i="4"/>
  <c r="M2265" i="4"/>
  <c r="N2265" i="4"/>
  <c r="O2265" i="4"/>
  <c r="P2265" i="4"/>
  <c r="Q2265" i="4"/>
  <c r="C2264" i="4"/>
  <c r="L2264" i="4"/>
  <c r="M2264" i="4"/>
  <c r="N2264" i="4"/>
  <c r="O2264" i="4"/>
  <c r="P2264" i="4"/>
  <c r="Q2264" i="4"/>
  <c r="C2263" i="4"/>
  <c r="L2263" i="4"/>
  <c r="M2263" i="4"/>
  <c r="N2263" i="4"/>
  <c r="O2263" i="4"/>
  <c r="P2263" i="4"/>
  <c r="Q2263" i="4"/>
  <c r="C2262" i="4"/>
  <c r="L2262" i="4"/>
  <c r="M2262" i="4"/>
  <c r="N2262" i="4"/>
  <c r="O2262" i="4"/>
  <c r="P2262" i="4"/>
  <c r="Q2262" i="4"/>
  <c r="C2261" i="4"/>
  <c r="L2261" i="4"/>
  <c r="M2261" i="4"/>
  <c r="N2261" i="4"/>
  <c r="O2261" i="4"/>
  <c r="P2261" i="4"/>
  <c r="Q2261" i="4"/>
  <c r="C2260" i="4"/>
  <c r="L2260" i="4"/>
  <c r="M2260" i="4"/>
  <c r="N2260" i="4"/>
  <c r="O2260" i="4"/>
  <c r="P2260" i="4"/>
  <c r="Q2260" i="4"/>
  <c r="C2259" i="4"/>
  <c r="L2259" i="4"/>
  <c r="M2259" i="4"/>
  <c r="N2259" i="4"/>
  <c r="O2259" i="4"/>
  <c r="P2259" i="4"/>
  <c r="Q2259" i="4"/>
  <c r="C2258" i="4"/>
  <c r="L2258" i="4"/>
  <c r="M2258" i="4"/>
  <c r="N2258" i="4"/>
  <c r="O2258" i="4"/>
  <c r="P2258" i="4"/>
  <c r="Q2258" i="4"/>
  <c r="C2257" i="4"/>
  <c r="L2257" i="4"/>
  <c r="M2257" i="4"/>
  <c r="N2257" i="4"/>
  <c r="O2257" i="4"/>
  <c r="P2257" i="4"/>
  <c r="Q2257" i="4"/>
  <c r="C2256" i="4"/>
  <c r="L2256" i="4"/>
  <c r="M2256" i="4"/>
  <c r="N2256" i="4"/>
  <c r="O2256" i="4"/>
  <c r="P2256" i="4"/>
  <c r="Q2256" i="4"/>
  <c r="C2255" i="4"/>
  <c r="L2255" i="4"/>
  <c r="M2255" i="4"/>
  <c r="N2255" i="4"/>
  <c r="O2255" i="4"/>
  <c r="P2255" i="4"/>
  <c r="Q2255" i="4"/>
  <c r="C2254" i="4"/>
  <c r="L2254" i="4"/>
  <c r="M2254" i="4"/>
  <c r="N2254" i="4"/>
  <c r="O2254" i="4"/>
  <c r="P2254" i="4"/>
  <c r="Q2254" i="4"/>
  <c r="C2253" i="4"/>
  <c r="L2253" i="4"/>
  <c r="M2253" i="4"/>
  <c r="N2253" i="4"/>
  <c r="O2253" i="4"/>
  <c r="P2253" i="4"/>
  <c r="Q2253" i="4"/>
  <c r="C2252" i="4"/>
  <c r="L2252" i="4"/>
  <c r="M2252" i="4"/>
  <c r="N2252" i="4"/>
  <c r="O2252" i="4"/>
  <c r="P2252" i="4"/>
  <c r="Q2252" i="4"/>
  <c r="C2251" i="4"/>
  <c r="L2251" i="4"/>
  <c r="M2251" i="4"/>
  <c r="N2251" i="4"/>
  <c r="O2251" i="4"/>
  <c r="P2251" i="4"/>
  <c r="Q2251" i="4"/>
  <c r="C2250" i="4"/>
  <c r="L2250" i="4"/>
  <c r="M2250" i="4"/>
  <c r="N2250" i="4"/>
  <c r="O2250" i="4"/>
  <c r="P2250" i="4"/>
  <c r="Q2250" i="4"/>
  <c r="C2249" i="4"/>
  <c r="L2249" i="4"/>
  <c r="M2249" i="4"/>
  <c r="N2249" i="4"/>
  <c r="O2249" i="4"/>
  <c r="P2249" i="4"/>
  <c r="Q2249" i="4"/>
  <c r="C2248" i="4"/>
  <c r="L2248" i="4"/>
  <c r="M2248" i="4"/>
  <c r="N2248" i="4"/>
  <c r="O2248" i="4"/>
  <c r="P2248" i="4"/>
  <c r="Q2248" i="4"/>
  <c r="C2247" i="4"/>
  <c r="L2247" i="4"/>
  <c r="M2247" i="4"/>
  <c r="N2247" i="4"/>
  <c r="O2247" i="4"/>
  <c r="P2247" i="4"/>
  <c r="Q2247" i="4"/>
  <c r="C2246" i="4"/>
  <c r="L2246" i="4"/>
  <c r="M2246" i="4"/>
  <c r="N2246" i="4"/>
  <c r="O2246" i="4"/>
  <c r="P2246" i="4"/>
  <c r="Q2246" i="4"/>
  <c r="C2245" i="4"/>
  <c r="L2245" i="4"/>
  <c r="M2245" i="4"/>
  <c r="N2245" i="4"/>
  <c r="O2245" i="4"/>
  <c r="P2245" i="4"/>
  <c r="Q2245" i="4"/>
  <c r="C2244" i="4"/>
  <c r="L2244" i="4"/>
  <c r="M2244" i="4"/>
  <c r="N2244" i="4"/>
  <c r="O2244" i="4"/>
  <c r="P2244" i="4"/>
  <c r="Q2244" i="4"/>
  <c r="C2243" i="4"/>
  <c r="L2243" i="4"/>
  <c r="M2243" i="4"/>
  <c r="N2243" i="4"/>
  <c r="O2243" i="4"/>
  <c r="P2243" i="4"/>
  <c r="Q2243" i="4"/>
  <c r="C2242" i="4"/>
  <c r="L2242" i="4"/>
  <c r="M2242" i="4"/>
  <c r="N2242" i="4"/>
  <c r="O2242" i="4"/>
  <c r="P2242" i="4"/>
  <c r="Q2242" i="4"/>
  <c r="C2241" i="4"/>
  <c r="L2241" i="4"/>
  <c r="M2241" i="4"/>
  <c r="N2241" i="4"/>
  <c r="O2241" i="4"/>
  <c r="P2241" i="4"/>
  <c r="Q2241" i="4"/>
  <c r="C2240" i="4"/>
  <c r="L2240" i="4"/>
  <c r="M2240" i="4"/>
  <c r="N2240" i="4"/>
  <c r="O2240" i="4"/>
  <c r="P2240" i="4"/>
  <c r="Q2240" i="4"/>
  <c r="C2239" i="4"/>
  <c r="L2239" i="4"/>
  <c r="M2239" i="4"/>
  <c r="N2239" i="4"/>
  <c r="O2239" i="4"/>
  <c r="P2239" i="4"/>
  <c r="Q2239" i="4"/>
  <c r="C2238" i="4"/>
  <c r="L2238" i="4"/>
  <c r="M2238" i="4"/>
  <c r="N2238" i="4"/>
  <c r="O2238" i="4"/>
  <c r="P2238" i="4"/>
  <c r="Q2238" i="4"/>
  <c r="C2237" i="4"/>
  <c r="L2237" i="4"/>
  <c r="M2237" i="4"/>
  <c r="N2237" i="4"/>
  <c r="O2237" i="4"/>
  <c r="P2237" i="4"/>
  <c r="Q2237" i="4"/>
  <c r="C2236" i="4"/>
  <c r="L2236" i="4"/>
  <c r="M2236" i="4"/>
  <c r="N2236" i="4"/>
  <c r="O2236" i="4"/>
  <c r="P2236" i="4"/>
  <c r="Q2236" i="4"/>
  <c r="C2235" i="4"/>
  <c r="L2235" i="4"/>
  <c r="M2235" i="4"/>
  <c r="N2235" i="4"/>
  <c r="O2235" i="4"/>
  <c r="P2235" i="4"/>
  <c r="Q2235" i="4"/>
  <c r="C2234" i="4"/>
  <c r="L2234" i="4"/>
  <c r="M2234" i="4"/>
  <c r="N2234" i="4"/>
  <c r="O2234" i="4"/>
  <c r="P2234" i="4"/>
  <c r="Q2234" i="4"/>
  <c r="C2233" i="4"/>
  <c r="L2233" i="4"/>
  <c r="M2233" i="4"/>
  <c r="N2233" i="4"/>
  <c r="O2233" i="4"/>
  <c r="P2233" i="4"/>
  <c r="Q2233" i="4"/>
  <c r="C2232" i="4"/>
  <c r="L2232" i="4"/>
  <c r="M2232" i="4"/>
  <c r="N2232" i="4"/>
  <c r="O2232" i="4"/>
  <c r="P2232" i="4"/>
  <c r="Q2232" i="4"/>
  <c r="C2231" i="4"/>
  <c r="L2231" i="4"/>
  <c r="M2231" i="4"/>
  <c r="N2231" i="4"/>
  <c r="O2231" i="4"/>
  <c r="P2231" i="4"/>
  <c r="Q2231" i="4"/>
  <c r="C2230" i="4"/>
  <c r="L2230" i="4"/>
  <c r="M2230" i="4"/>
  <c r="N2230" i="4"/>
  <c r="O2230" i="4"/>
  <c r="P2230" i="4"/>
  <c r="Q2230" i="4"/>
  <c r="C2229" i="4"/>
  <c r="L2229" i="4"/>
  <c r="M2229" i="4"/>
  <c r="N2229" i="4"/>
  <c r="O2229" i="4"/>
  <c r="P2229" i="4"/>
  <c r="Q2229" i="4"/>
  <c r="C2228" i="4"/>
  <c r="L2228" i="4"/>
  <c r="M2228" i="4"/>
  <c r="N2228" i="4"/>
  <c r="O2228" i="4"/>
  <c r="P2228" i="4"/>
  <c r="Q2228" i="4"/>
  <c r="C2227" i="4"/>
  <c r="L2227" i="4"/>
  <c r="M2227" i="4"/>
  <c r="N2227" i="4"/>
  <c r="O2227" i="4"/>
  <c r="P2227" i="4"/>
  <c r="Q2227" i="4"/>
  <c r="C2226" i="4"/>
  <c r="L2226" i="4"/>
  <c r="M2226" i="4"/>
  <c r="N2226" i="4"/>
  <c r="O2226" i="4"/>
  <c r="P2226" i="4"/>
  <c r="Q2226" i="4"/>
  <c r="C2225" i="4"/>
  <c r="L2225" i="4"/>
  <c r="M2225" i="4"/>
  <c r="N2225" i="4"/>
  <c r="O2225" i="4"/>
  <c r="P2225" i="4"/>
  <c r="Q2225" i="4"/>
  <c r="C2224" i="4"/>
  <c r="L2224" i="4"/>
  <c r="M2224" i="4"/>
  <c r="N2224" i="4"/>
  <c r="O2224" i="4"/>
  <c r="P2224" i="4"/>
  <c r="Q2224" i="4"/>
  <c r="C2223" i="4"/>
  <c r="L2223" i="4"/>
  <c r="M2223" i="4"/>
  <c r="N2223" i="4"/>
  <c r="O2223" i="4"/>
  <c r="P2223" i="4"/>
  <c r="Q2223" i="4"/>
  <c r="C2222" i="4"/>
  <c r="L2222" i="4"/>
  <c r="M2222" i="4"/>
  <c r="N2222" i="4"/>
  <c r="O2222" i="4"/>
  <c r="P2222" i="4"/>
  <c r="Q2222" i="4"/>
  <c r="C2221" i="4"/>
  <c r="L2221" i="4"/>
  <c r="M2221" i="4"/>
  <c r="N2221" i="4"/>
  <c r="O2221" i="4"/>
  <c r="P2221" i="4"/>
  <c r="Q2221" i="4"/>
  <c r="C2220" i="4"/>
  <c r="L2220" i="4"/>
  <c r="M2220" i="4"/>
  <c r="N2220" i="4"/>
  <c r="O2220" i="4"/>
  <c r="P2220" i="4"/>
  <c r="Q2220" i="4"/>
  <c r="C2219" i="4"/>
  <c r="L2219" i="4"/>
  <c r="M2219" i="4"/>
  <c r="N2219" i="4"/>
  <c r="O2219" i="4"/>
  <c r="P2219" i="4"/>
  <c r="Q2219" i="4"/>
  <c r="C2218" i="4"/>
  <c r="L2218" i="4"/>
  <c r="M2218" i="4"/>
  <c r="N2218" i="4"/>
  <c r="O2218" i="4"/>
  <c r="P2218" i="4"/>
  <c r="Q2218" i="4"/>
  <c r="C2217" i="4"/>
  <c r="L2217" i="4"/>
  <c r="M2217" i="4"/>
  <c r="N2217" i="4"/>
  <c r="O2217" i="4"/>
  <c r="P2217" i="4"/>
  <c r="Q2217" i="4"/>
  <c r="C2216" i="4"/>
  <c r="L2216" i="4"/>
  <c r="M2216" i="4"/>
  <c r="N2216" i="4"/>
  <c r="O2216" i="4"/>
  <c r="P2216" i="4"/>
  <c r="Q2216" i="4"/>
  <c r="C2215" i="4"/>
  <c r="L2215" i="4"/>
  <c r="M2215" i="4"/>
  <c r="N2215" i="4"/>
  <c r="O2215" i="4"/>
  <c r="P2215" i="4"/>
  <c r="Q2215" i="4"/>
  <c r="C2214" i="4"/>
  <c r="L2214" i="4"/>
  <c r="M2214" i="4"/>
  <c r="N2214" i="4"/>
  <c r="O2214" i="4"/>
  <c r="P2214" i="4"/>
  <c r="Q2214" i="4"/>
  <c r="C2213" i="4"/>
  <c r="L2213" i="4"/>
  <c r="M2213" i="4"/>
  <c r="N2213" i="4"/>
  <c r="O2213" i="4"/>
  <c r="P2213" i="4"/>
  <c r="Q2213" i="4"/>
  <c r="C2212" i="4"/>
  <c r="L2212" i="4"/>
  <c r="M2212" i="4"/>
  <c r="N2212" i="4"/>
  <c r="O2212" i="4"/>
  <c r="P2212" i="4"/>
  <c r="Q2212" i="4"/>
  <c r="C2211" i="4"/>
  <c r="L2211" i="4"/>
  <c r="M2211" i="4"/>
  <c r="N2211" i="4"/>
  <c r="O2211" i="4"/>
  <c r="P2211" i="4"/>
  <c r="Q2211" i="4"/>
  <c r="C2210" i="4"/>
  <c r="L2210" i="4"/>
  <c r="M2210" i="4"/>
  <c r="N2210" i="4"/>
  <c r="O2210" i="4"/>
  <c r="P2210" i="4"/>
  <c r="Q2210" i="4"/>
  <c r="C2209" i="4"/>
  <c r="L2209" i="4"/>
  <c r="M2209" i="4"/>
  <c r="N2209" i="4"/>
  <c r="O2209" i="4"/>
  <c r="P2209" i="4"/>
  <c r="Q2209" i="4"/>
  <c r="C2208" i="4"/>
  <c r="L2208" i="4"/>
  <c r="M2208" i="4"/>
  <c r="N2208" i="4"/>
  <c r="O2208" i="4"/>
  <c r="P2208" i="4"/>
  <c r="Q2208" i="4"/>
  <c r="C2207" i="4"/>
  <c r="L2207" i="4"/>
  <c r="M2207" i="4"/>
  <c r="N2207" i="4"/>
  <c r="O2207" i="4"/>
  <c r="P2207" i="4"/>
  <c r="Q2207" i="4"/>
  <c r="C2206" i="4"/>
  <c r="L2206" i="4"/>
  <c r="M2206" i="4"/>
  <c r="N2206" i="4"/>
  <c r="O2206" i="4"/>
  <c r="P2206" i="4"/>
  <c r="Q2206" i="4"/>
  <c r="C2205" i="4"/>
  <c r="L2205" i="4"/>
  <c r="M2205" i="4"/>
  <c r="N2205" i="4"/>
  <c r="O2205" i="4"/>
  <c r="P2205" i="4"/>
  <c r="Q2205" i="4"/>
  <c r="C2204" i="4"/>
  <c r="L2204" i="4"/>
  <c r="M2204" i="4"/>
  <c r="N2204" i="4"/>
  <c r="O2204" i="4"/>
  <c r="P2204" i="4"/>
  <c r="Q2204" i="4"/>
  <c r="C2203" i="4"/>
  <c r="L2203" i="4"/>
  <c r="M2203" i="4"/>
  <c r="N2203" i="4"/>
  <c r="O2203" i="4"/>
  <c r="P2203" i="4"/>
  <c r="Q2203" i="4"/>
  <c r="C2202" i="4"/>
  <c r="L2202" i="4"/>
  <c r="M2202" i="4"/>
  <c r="N2202" i="4"/>
  <c r="O2202" i="4"/>
  <c r="P2202" i="4"/>
  <c r="Q2202" i="4"/>
  <c r="C2201" i="4"/>
  <c r="L2201" i="4"/>
  <c r="M2201" i="4"/>
  <c r="N2201" i="4"/>
  <c r="O2201" i="4"/>
  <c r="P2201" i="4"/>
  <c r="Q2201" i="4"/>
  <c r="C2200" i="4"/>
  <c r="L2200" i="4"/>
  <c r="M2200" i="4"/>
  <c r="N2200" i="4"/>
  <c r="O2200" i="4"/>
  <c r="P2200" i="4"/>
  <c r="Q2200" i="4"/>
  <c r="C2199" i="4"/>
  <c r="L2199" i="4"/>
  <c r="M2199" i="4"/>
  <c r="N2199" i="4"/>
  <c r="O2199" i="4"/>
  <c r="P2199" i="4"/>
  <c r="Q2199" i="4"/>
  <c r="C2198" i="4"/>
  <c r="L2198" i="4"/>
  <c r="M2198" i="4"/>
  <c r="N2198" i="4"/>
  <c r="O2198" i="4"/>
  <c r="P2198" i="4"/>
  <c r="Q2198" i="4"/>
  <c r="C2197" i="4"/>
  <c r="L2197" i="4"/>
  <c r="M2197" i="4"/>
  <c r="N2197" i="4"/>
  <c r="O2197" i="4"/>
  <c r="P2197" i="4"/>
  <c r="Q2197" i="4"/>
  <c r="C2196" i="4"/>
  <c r="L2196" i="4"/>
  <c r="M2196" i="4"/>
  <c r="N2196" i="4"/>
  <c r="O2196" i="4"/>
  <c r="P2196" i="4"/>
  <c r="Q2196" i="4"/>
  <c r="C2195" i="4"/>
  <c r="L2195" i="4"/>
  <c r="M2195" i="4"/>
  <c r="N2195" i="4"/>
  <c r="O2195" i="4"/>
  <c r="P2195" i="4"/>
  <c r="Q2195" i="4"/>
  <c r="C2194" i="4"/>
  <c r="L2194" i="4"/>
  <c r="M2194" i="4"/>
  <c r="N2194" i="4"/>
  <c r="O2194" i="4"/>
  <c r="P2194" i="4"/>
  <c r="Q2194" i="4"/>
  <c r="C2193" i="4"/>
  <c r="L2193" i="4"/>
  <c r="M2193" i="4"/>
  <c r="N2193" i="4"/>
  <c r="O2193" i="4"/>
  <c r="P2193" i="4"/>
  <c r="Q2193" i="4"/>
  <c r="C2192" i="4"/>
  <c r="L2192" i="4"/>
  <c r="M2192" i="4"/>
  <c r="N2192" i="4"/>
  <c r="O2192" i="4"/>
  <c r="P2192" i="4"/>
  <c r="Q2192" i="4"/>
  <c r="C2191" i="4"/>
  <c r="L2191" i="4"/>
  <c r="M2191" i="4"/>
  <c r="N2191" i="4"/>
  <c r="O2191" i="4"/>
  <c r="P2191" i="4"/>
  <c r="Q2191" i="4"/>
  <c r="C2190" i="4"/>
  <c r="L2190" i="4"/>
  <c r="M2190" i="4"/>
  <c r="N2190" i="4"/>
  <c r="O2190" i="4"/>
  <c r="P2190" i="4"/>
  <c r="Q2190" i="4"/>
  <c r="C2189" i="4"/>
  <c r="L2189" i="4"/>
  <c r="M2189" i="4"/>
  <c r="N2189" i="4"/>
  <c r="O2189" i="4"/>
  <c r="P2189" i="4"/>
  <c r="Q2189" i="4"/>
  <c r="C2188" i="4"/>
  <c r="L2188" i="4"/>
  <c r="M2188" i="4"/>
  <c r="N2188" i="4"/>
  <c r="O2188" i="4"/>
  <c r="P2188" i="4"/>
  <c r="Q2188" i="4"/>
  <c r="C2187" i="4"/>
  <c r="L2187" i="4"/>
  <c r="M2187" i="4"/>
  <c r="N2187" i="4"/>
  <c r="O2187" i="4"/>
  <c r="P2187" i="4"/>
  <c r="Q2187" i="4"/>
  <c r="C2186" i="4"/>
  <c r="L2186" i="4"/>
  <c r="M2186" i="4"/>
  <c r="N2186" i="4"/>
  <c r="O2186" i="4"/>
  <c r="P2186" i="4"/>
  <c r="Q2186" i="4"/>
  <c r="C2185" i="4"/>
  <c r="L2185" i="4"/>
  <c r="M2185" i="4"/>
  <c r="N2185" i="4"/>
  <c r="O2185" i="4"/>
  <c r="P2185" i="4"/>
  <c r="Q2185" i="4"/>
  <c r="C2184" i="4"/>
  <c r="L2184" i="4"/>
  <c r="M2184" i="4"/>
  <c r="N2184" i="4"/>
  <c r="O2184" i="4"/>
  <c r="P2184" i="4"/>
  <c r="Q2184" i="4"/>
  <c r="C2183" i="4"/>
  <c r="L2183" i="4"/>
  <c r="M2183" i="4"/>
  <c r="N2183" i="4"/>
  <c r="O2183" i="4"/>
  <c r="P2183" i="4"/>
  <c r="Q2183" i="4"/>
  <c r="C2182" i="4"/>
  <c r="L2182" i="4"/>
  <c r="M2182" i="4"/>
  <c r="N2182" i="4"/>
  <c r="O2182" i="4"/>
  <c r="P2182" i="4"/>
  <c r="Q2182" i="4"/>
  <c r="C2181" i="4"/>
  <c r="L2181" i="4"/>
  <c r="M2181" i="4"/>
  <c r="N2181" i="4"/>
  <c r="O2181" i="4"/>
  <c r="P2181" i="4"/>
  <c r="Q2181" i="4"/>
  <c r="C2180" i="4"/>
  <c r="L2180" i="4"/>
  <c r="M2180" i="4"/>
  <c r="N2180" i="4"/>
  <c r="O2180" i="4"/>
  <c r="P2180" i="4"/>
  <c r="Q2180" i="4"/>
  <c r="C2179" i="4"/>
  <c r="L2179" i="4"/>
  <c r="M2179" i="4"/>
  <c r="N2179" i="4"/>
  <c r="O2179" i="4"/>
  <c r="P2179" i="4"/>
  <c r="Q2179" i="4"/>
  <c r="C2178" i="4"/>
  <c r="L2178" i="4"/>
  <c r="M2178" i="4"/>
  <c r="N2178" i="4"/>
  <c r="O2178" i="4"/>
  <c r="P2178" i="4"/>
  <c r="Q2178" i="4"/>
  <c r="C2177" i="4"/>
  <c r="L2177" i="4"/>
  <c r="M2177" i="4"/>
  <c r="N2177" i="4"/>
  <c r="O2177" i="4"/>
  <c r="P2177" i="4"/>
  <c r="Q2177" i="4"/>
  <c r="C2176" i="4"/>
  <c r="L2176" i="4"/>
  <c r="M2176" i="4"/>
  <c r="N2176" i="4"/>
  <c r="O2176" i="4"/>
  <c r="P2176" i="4"/>
  <c r="Q2176" i="4"/>
  <c r="C2175" i="4"/>
  <c r="L2175" i="4"/>
  <c r="M2175" i="4"/>
  <c r="N2175" i="4"/>
  <c r="O2175" i="4"/>
  <c r="P2175" i="4"/>
  <c r="Q2175" i="4"/>
  <c r="C2174" i="4"/>
  <c r="L2174" i="4"/>
  <c r="M2174" i="4"/>
  <c r="N2174" i="4"/>
  <c r="O2174" i="4"/>
  <c r="P2174" i="4"/>
  <c r="Q2174" i="4"/>
  <c r="C2173" i="4"/>
  <c r="L2173" i="4"/>
  <c r="M2173" i="4"/>
  <c r="N2173" i="4"/>
  <c r="O2173" i="4"/>
  <c r="P2173" i="4"/>
  <c r="Q2173" i="4"/>
  <c r="C2172" i="4"/>
  <c r="L2172" i="4"/>
  <c r="M2172" i="4"/>
  <c r="N2172" i="4"/>
  <c r="O2172" i="4"/>
  <c r="P2172" i="4"/>
  <c r="Q2172" i="4"/>
  <c r="C2171" i="4"/>
  <c r="L2171" i="4"/>
  <c r="M2171" i="4"/>
  <c r="N2171" i="4"/>
  <c r="O2171" i="4"/>
  <c r="P2171" i="4"/>
  <c r="Q2171" i="4"/>
  <c r="C2170" i="4"/>
  <c r="L2170" i="4"/>
  <c r="M2170" i="4"/>
  <c r="N2170" i="4"/>
  <c r="O2170" i="4"/>
  <c r="P2170" i="4"/>
  <c r="Q2170" i="4"/>
  <c r="C2169" i="4"/>
  <c r="L2169" i="4"/>
  <c r="M2169" i="4"/>
  <c r="N2169" i="4"/>
  <c r="O2169" i="4"/>
  <c r="P2169" i="4"/>
  <c r="Q2169" i="4"/>
  <c r="C2168" i="4"/>
  <c r="L2168" i="4"/>
  <c r="M2168" i="4"/>
  <c r="N2168" i="4"/>
  <c r="O2168" i="4"/>
  <c r="P2168" i="4"/>
  <c r="Q2168" i="4"/>
  <c r="C2167" i="4"/>
  <c r="L2167" i="4"/>
  <c r="M2167" i="4"/>
  <c r="N2167" i="4"/>
  <c r="O2167" i="4"/>
  <c r="P2167" i="4"/>
  <c r="Q2167" i="4"/>
  <c r="C2166" i="4"/>
  <c r="L2166" i="4"/>
  <c r="M2166" i="4"/>
  <c r="N2166" i="4"/>
  <c r="O2166" i="4"/>
  <c r="P2166" i="4"/>
  <c r="Q2166" i="4"/>
  <c r="C2165" i="4"/>
  <c r="L2165" i="4"/>
  <c r="M2165" i="4"/>
  <c r="N2165" i="4"/>
  <c r="O2165" i="4"/>
  <c r="P2165" i="4"/>
  <c r="Q2165" i="4"/>
  <c r="C2164" i="4"/>
  <c r="L2164" i="4"/>
  <c r="M2164" i="4"/>
  <c r="N2164" i="4"/>
  <c r="O2164" i="4"/>
  <c r="P2164" i="4"/>
  <c r="Q2164" i="4"/>
  <c r="C2163" i="4"/>
  <c r="L2163" i="4"/>
  <c r="M2163" i="4"/>
  <c r="N2163" i="4"/>
  <c r="O2163" i="4"/>
  <c r="P2163" i="4"/>
  <c r="Q2163" i="4"/>
  <c r="C2162" i="4"/>
  <c r="L2162" i="4"/>
  <c r="M2162" i="4"/>
  <c r="N2162" i="4"/>
  <c r="O2162" i="4"/>
  <c r="P2162" i="4"/>
  <c r="Q2162" i="4"/>
  <c r="C2161" i="4"/>
  <c r="L2161" i="4"/>
  <c r="M2161" i="4"/>
  <c r="N2161" i="4"/>
  <c r="O2161" i="4"/>
  <c r="P2161" i="4"/>
  <c r="Q2161" i="4"/>
  <c r="C2160" i="4"/>
  <c r="L2160" i="4"/>
  <c r="M2160" i="4"/>
  <c r="N2160" i="4"/>
  <c r="O2160" i="4"/>
  <c r="P2160" i="4"/>
  <c r="Q2160" i="4"/>
  <c r="C2159" i="4"/>
  <c r="L2159" i="4"/>
  <c r="M2159" i="4"/>
  <c r="N2159" i="4"/>
  <c r="O2159" i="4"/>
  <c r="P2159" i="4"/>
  <c r="Q2159" i="4"/>
  <c r="C2158" i="4"/>
  <c r="L2158" i="4"/>
  <c r="M2158" i="4"/>
  <c r="N2158" i="4"/>
  <c r="O2158" i="4"/>
  <c r="P2158" i="4"/>
  <c r="Q2158" i="4"/>
  <c r="C2157" i="4"/>
  <c r="L2157" i="4"/>
  <c r="M2157" i="4"/>
  <c r="N2157" i="4"/>
  <c r="O2157" i="4"/>
  <c r="P2157" i="4"/>
  <c r="Q2157" i="4"/>
  <c r="C2156" i="4"/>
  <c r="L2156" i="4"/>
  <c r="M2156" i="4"/>
  <c r="N2156" i="4"/>
  <c r="O2156" i="4"/>
  <c r="P2156" i="4"/>
  <c r="Q2156" i="4"/>
  <c r="C2155" i="4"/>
  <c r="L2155" i="4"/>
  <c r="M2155" i="4"/>
  <c r="N2155" i="4"/>
  <c r="O2155" i="4"/>
  <c r="P2155" i="4"/>
  <c r="Q2155" i="4"/>
  <c r="C2154" i="4"/>
  <c r="L2154" i="4"/>
  <c r="M2154" i="4"/>
  <c r="N2154" i="4"/>
  <c r="O2154" i="4"/>
  <c r="P2154" i="4"/>
  <c r="Q2154" i="4"/>
  <c r="C2153" i="4"/>
  <c r="L2153" i="4"/>
  <c r="M2153" i="4"/>
  <c r="N2153" i="4"/>
  <c r="O2153" i="4"/>
  <c r="P2153" i="4"/>
  <c r="Q2153" i="4"/>
  <c r="C2152" i="4"/>
  <c r="L2152" i="4"/>
  <c r="M2152" i="4"/>
  <c r="N2152" i="4"/>
  <c r="O2152" i="4"/>
  <c r="P2152" i="4"/>
  <c r="Q2152" i="4"/>
  <c r="C2151" i="4"/>
  <c r="L2151" i="4"/>
  <c r="M2151" i="4"/>
  <c r="N2151" i="4"/>
  <c r="O2151" i="4"/>
  <c r="P2151" i="4"/>
  <c r="Q2151" i="4"/>
  <c r="C2150" i="4"/>
  <c r="L2150" i="4"/>
  <c r="M2150" i="4"/>
  <c r="N2150" i="4"/>
  <c r="O2150" i="4"/>
  <c r="P2150" i="4"/>
  <c r="Q2150" i="4"/>
  <c r="C2149" i="4"/>
  <c r="L2149" i="4"/>
  <c r="M2149" i="4"/>
  <c r="N2149" i="4"/>
  <c r="O2149" i="4"/>
  <c r="P2149" i="4"/>
  <c r="Q2149" i="4"/>
  <c r="C2148" i="4"/>
  <c r="L2148" i="4"/>
  <c r="M2148" i="4"/>
  <c r="N2148" i="4"/>
  <c r="O2148" i="4"/>
  <c r="P2148" i="4"/>
  <c r="Q2148" i="4"/>
  <c r="C2147" i="4"/>
  <c r="L2147" i="4"/>
  <c r="M2147" i="4"/>
  <c r="N2147" i="4"/>
  <c r="O2147" i="4"/>
  <c r="P2147" i="4"/>
  <c r="Q2147" i="4"/>
  <c r="C2146" i="4"/>
  <c r="L2146" i="4"/>
  <c r="M2146" i="4"/>
  <c r="N2146" i="4"/>
  <c r="O2146" i="4"/>
  <c r="P2146" i="4"/>
  <c r="Q2146" i="4"/>
  <c r="C2145" i="4"/>
  <c r="L2145" i="4"/>
  <c r="M2145" i="4"/>
  <c r="N2145" i="4"/>
  <c r="O2145" i="4"/>
  <c r="P2145" i="4"/>
  <c r="Q2145" i="4"/>
  <c r="C2144" i="4"/>
  <c r="L2144" i="4"/>
  <c r="M2144" i="4"/>
  <c r="N2144" i="4"/>
  <c r="O2144" i="4"/>
  <c r="P2144" i="4"/>
  <c r="Q2144" i="4"/>
  <c r="C2143" i="4"/>
  <c r="L2143" i="4"/>
  <c r="M2143" i="4"/>
  <c r="N2143" i="4"/>
  <c r="O2143" i="4"/>
  <c r="P2143" i="4"/>
  <c r="Q2143" i="4"/>
  <c r="C2142" i="4"/>
  <c r="L2142" i="4"/>
  <c r="M2142" i="4"/>
  <c r="N2142" i="4"/>
  <c r="O2142" i="4"/>
  <c r="P2142" i="4"/>
  <c r="Q2142" i="4"/>
  <c r="C2141" i="4"/>
  <c r="L2141" i="4"/>
  <c r="M2141" i="4"/>
  <c r="N2141" i="4"/>
  <c r="O2141" i="4"/>
  <c r="P2141" i="4"/>
  <c r="Q2141" i="4"/>
  <c r="C2140" i="4"/>
  <c r="L2140" i="4"/>
  <c r="M2140" i="4"/>
  <c r="N2140" i="4"/>
  <c r="O2140" i="4"/>
  <c r="P2140" i="4"/>
  <c r="Q2140" i="4"/>
  <c r="C2139" i="4"/>
  <c r="L2139" i="4"/>
  <c r="M2139" i="4"/>
  <c r="N2139" i="4"/>
  <c r="O2139" i="4"/>
  <c r="P2139" i="4"/>
  <c r="Q2139" i="4"/>
  <c r="C2138" i="4"/>
  <c r="L2138" i="4"/>
  <c r="M2138" i="4"/>
  <c r="N2138" i="4"/>
  <c r="O2138" i="4"/>
  <c r="P2138" i="4"/>
  <c r="Q2138" i="4"/>
  <c r="C2137" i="4"/>
  <c r="L2137" i="4"/>
  <c r="M2137" i="4"/>
  <c r="N2137" i="4"/>
  <c r="O2137" i="4"/>
  <c r="P2137" i="4"/>
  <c r="Q2137" i="4"/>
  <c r="C2136" i="4"/>
  <c r="L2136" i="4"/>
  <c r="M2136" i="4"/>
  <c r="N2136" i="4"/>
  <c r="O2136" i="4"/>
  <c r="P2136" i="4"/>
  <c r="Q2136" i="4"/>
  <c r="C2135" i="4"/>
  <c r="L2135" i="4"/>
  <c r="M2135" i="4"/>
  <c r="N2135" i="4"/>
  <c r="O2135" i="4"/>
  <c r="P2135" i="4"/>
  <c r="Q2135" i="4"/>
  <c r="C2134" i="4"/>
  <c r="L2134" i="4"/>
  <c r="M2134" i="4"/>
  <c r="N2134" i="4"/>
  <c r="O2134" i="4"/>
  <c r="P2134" i="4"/>
  <c r="Q2134" i="4"/>
  <c r="C2133" i="4"/>
  <c r="L2133" i="4"/>
  <c r="M2133" i="4"/>
  <c r="N2133" i="4"/>
  <c r="O2133" i="4"/>
  <c r="P2133" i="4"/>
  <c r="Q2133" i="4"/>
  <c r="C2132" i="4"/>
  <c r="L2132" i="4"/>
  <c r="M2132" i="4"/>
  <c r="N2132" i="4"/>
  <c r="O2132" i="4"/>
  <c r="P2132" i="4"/>
  <c r="Q2132" i="4"/>
  <c r="C2131" i="4"/>
  <c r="L2131" i="4"/>
  <c r="M2131" i="4"/>
  <c r="N2131" i="4"/>
  <c r="O2131" i="4"/>
  <c r="P2131" i="4"/>
  <c r="Q2131" i="4"/>
  <c r="C2130" i="4"/>
  <c r="L2130" i="4"/>
  <c r="M2130" i="4"/>
  <c r="N2130" i="4"/>
  <c r="O2130" i="4"/>
  <c r="P2130" i="4"/>
  <c r="Q2130" i="4"/>
  <c r="C2129" i="4"/>
  <c r="L2129" i="4"/>
  <c r="M2129" i="4"/>
  <c r="N2129" i="4"/>
  <c r="O2129" i="4"/>
  <c r="P2129" i="4"/>
  <c r="Q2129" i="4"/>
  <c r="C2128" i="4"/>
  <c r="L2128" i="4"/>
  <c r="M2128" i="4"/>
  <c r="N2128" i="4"/>
  <c r="O2128" i="4"/>
  <c r="P2128" i="4"/>
  <c r="Q2128" i="4"/>
  <c r="C2127" i="4"/>
  <c r="L2127" i="4"/>
  <c r="M2127" i="4"/>
  <c r="N2127" i="4"/>
  <c r="O2127" i="4"/>
  <c r="P2127" i="4"/>
  <c r="Q2127" i="4"/>
  <c r="C2126" i="4"/>
  <c r="L2126" i="4"/>
  <c r="M2126" i="4"/>
  <c r="N2126" i="4"/>
  <c r="O2126" i="4"/>
  <c r="P2126" i="4"/>
  <c r="Q2126" i="4"/>
  <c r="C2125" i="4"/>
  <c r="L2125" i="4"/>
  <c r="M2125" i="4"/>
  <c r="N2125" i="4"/>
  <c r="O2125" i="4"/>
  <c r="P2125" i="4"/>
  <c r="Q2125" i="4"/>
  <c r="C2124" i="4"/>
  <c r="L2124" i="4"/>
  <c r="M2124" i="4"/>
  <c r="N2124" i="4"/>
  <c r="O2124" i="4"/>
  <c r="P2124" i="4"/>
  <c r="Q2124" i="4"/>
  <c r="C2123" i="4"/>
  <c r="L2123" i="4"/>
  <c r="M2123" i="4"/>
  <c r="N2123" i="4"/>
  <c r="O2123" i="4"/>
  <c r="P2123" i="4"/>
  <c r="Q2123" i="4"/>
  <c r="C2122" i="4"/>
  <c r="L2122" i="4"/>
  <c r="M2122" i="4"/>
  <c r="N2122" i="4"/>
  <c r="O2122" i="4"/>
  <c r="P2122" i="4"/>
  <c r="Q2122" i="4"/>
  <c r="C2121" i="4"/>
  <c r="L2121" i="4"/>
  <c r="M2121" i="4"/>
  <c r="N2121" i="4"/>
  <c r="O2121" i="4"/>
  <c r="P2121" i="4"/>
  <c r="Q2121" i="4"/>
  <c r="C2120" i="4"/>
  <c r="L2120" i="4"/>
  <c r="M2120" i="4"/>
  <c r="N2120" i="4"/>
  <c r="O2120" i="4"/>
  <c r="P2120" i="4"/>
  <c r="Q2120" i="4"/>
  <c r="C2119" i="4"/>
  <c r="L2119" i="4"/>
  <c r="M2119" i="4"/>
  <c r="N2119" i="4"/>
  <c r="O2119" i="4"/>
  <c r="P2119" i="4"/>
  <c r="Q2119" i="4"/>
  <c r="C2118" i="4"/>
  <c r="L2118" i="4"/>
  <c r="M2118" i="4"/>
  <c r="N2118" i="4"/>
  <c r="O2118" i="4"/>
  <c r="P2118" i="4"/>
  <c r="Q2118" i="4"/>
  <c r="C2117" i="4"/>
  <c r="L2117" i="4"/>
  <c r="M2117" i="4"/>
  <c r="N2117" i="4"/>
  <c r="O2117" i="4"/>
  <c r="P2117" i="4"/>
  <c r="Q2117" i="4"/>
  <c r="C2116" i="4"/>
  <c r="L2116" i="4"/>
  <c r="M2116" i="4"/>
  <c r="N2116" i="4"/>
  <c r="O2116" i="4"/>
  <c r="P2116" i="4"/>
  <c r="Q2116" i="4"/>
  <c r="C2115" i="4"/>
  <c r="L2115" i="4"/>
  <c r="M2115" i="4"/>
  <c r="N2115" i="4"/>
  <c r="O2115" i="4"/>
  <c r="P2115" i="4"/>
  <c r="Q2115" i="4"/>
  <c r="C2114" i="4"/>
  <c r="L2114" i="4"/>
  <c r="M2114" i="4"/>
  <c r="N2114" i="4"/>
  <c r="O2114" i="4"/>
  <c r="P2114" i="4"/>
  <c r="Q2114" i="4"/>
  <c r="C2113" i="4"/>
  <c r="L2113" i="4"/>
  <c r="M2113" i="4"/>
  <c r="N2113" i="4"/>
  <c r="O2113" i="4"/>
  <c r="P2113" i="4"/>
  <c r="Q2113" i="4"/>
  <c r="C2112" i="4"/>
  <c r="L2112" i="4"/>
  <c r="M2112" i="4"/>
  <c r="N2112" i="4"/>
  <c r="O2112" i="4"/>
  <c r="P2112" i="4"/>
  <c r="Q2112" i="4"/>
  <c r="C2111" i="4"/>
  <c r="L2111" i="4"/>
  <c r="M2111" i="4"/>
  <c r="N2111" i="4"/>
  <c r="O2111" i="4"/>
  <c r="P2111" i="4"/>
  <c r="Q2111" i="4"/>
  <c r="C2110" i="4"/>
  <c r="L2110" i="4"/>
  <c r="M2110" i="4"/>
  <c r="N2110" i="4"/>
  <c r="O2110" i="4"/>
  <c r="P2110" i="4"/>
  <c r="Q2110" i="4"/>
  <c r="C2109" i="4"/>
  <c r="L2109" i="4"/>
  <c r="M2109" i="4"/>
  <c r="N2109" i="4"/>
  <c r="O2109" i="4"/>
  <c r="P2109" i="4"/>
  <c r="Q2109" i="4"/>
  <c r="C2108" i="4"/>
  <c r="L2108" i="4"/>
  <c r="M2108" i="4"/>
  <c r="N2108" i="4"/>
  <c r="O2108" i="4"/>
  <c r="P2108" i="4"/>
  <c r="Q2108" i="4"/>
  <c r="C2107" i="4"/>
  <c r="L2107" i="4"/>
  <c r="M2107" i="4"/>
  <c r="N2107" i="4"/>
  <c r="O2107" i="4"/>
  <c r="P2107" i="4"/>
  <c r="Q2107" i="4"/>
  <c r="C2106" i="4"/>
  <c r="L2106" i="4"/>
  <c r="M2106" i="4"/>
  <c r="N2106" i="4"/>
  <c r="O2106" i="4"/>
  <c r="P2106" i="4"/>
  <c r="Q2106" i="4"/>
  <c r="C2105" i="4"/>
  <c r="L2105" i="4"/>
  <c r="M2105" i="4"/>
  <c r="N2105" i="4"/>
  <c r="O2105" i="4"/>
  <c r="P2105" i="4"/>
  <c r="Q2105" i="4"/>
  <c r="C2104" i="4"/>
  <c r="L2104" i="4"/>
  <c r="M2104" i="4"/>
  <c r="N2104" i="4"/>
  <c r="O2104" i="4"/>
  <c r="P2104" i="4"/>
  <c r="Q2104" i="4"/>
  <c r="C2103" i="4"/>
  <c r="L2103" i="4"/>
  <c r="M2103" i="4"/>
  <c r="N2103" i="4"/>
  <c r="O2103" i="4"/>
  <c r="P2103" i="4"/>
  <c r="Q2103" i="4"/>
  <c r="C2102" i="4"/>
  <c r="L2102" i="4"/>
  <c r="M2102" i="4"/>
  <c r="N2102" i="4"/>
  <c r="O2102" i="4"/>
  <c r="P2102" i="4"/>
  <c r="Q2102" i="4"/>
  <c r="C2101" i="4"/>
  <c r="L2101" i="4"/>
  <c r="M2101" i="4"/>
  <c r="N2101" i="4"/>
  <c r="O2101" i="4"/>
  <c r="P2101" i="4"/>
  <c r="Q2101" i="4"/>
  <c r="C2100" i="4"/>
  <c r="L2100" i="4"/>
  <c r="M2100" i="4"/>
  <c r="N2100" i="4"/>
  <c r="O2100" i="4"/>
  <c r="P2100" i="4"/>
  <c r="Q2100" i="4"/>
  <c r="C2099" i="4"/>
  <c r="L2099" i="4"/>
  <c r="M2099" i="4"/>
  <c r="N2099" i="4"/>
  <c r="O2099" i="4"/>
  <c r="P2099" i="4"/>
  <c r="Q2099" i="4"/>
  <c r="C2098" i="4"/>
  <c r="L2098" i="4"/>
  <c r="M2098" i="4"/>
  <c r="N2098" i="4"/>
  <c r="O2098" i="4"/>
  <c r="P2098" i="4"/>
  <c r="Q2098" i="4"/>
  <c r="C2097" i="4"/>
  <c r="L2097" i="4"/>
  <c r="M2097" i="4"/>
  <c r="N2097" i="4"/>
  <c r="O2097" i="4"/>
  <c r="P2097" i="4"/>
  <c r="Q2097" i="4"/>
  <c r="C2096" i="4"/>
  <c r="L2096" i="4"/>
  <c r="M2096" i="4"/>
  <c r="N2096" i="4"/>
  <c r="O2096" i="4"/>
  <c r="P2096" i="4"/>
  <c r="Q2096" i="4"/>
  <c r="C2095" i="4"/>
  <c r="L2095" i="4"/>
  <c r="M2095" i="4"/>
  <c r="N2095" i="4"/>
  <c r="O2095" i="4"/>
  <c r="P2095" i="4"/>
  <c r="Q2095" i="4"/>
  <c r="C2094" i="4"/>
  <c r="L2094" i="4"/>
  <c r="M2094" i="4"/>
  <c r="N2094" i="4"/>
  <c r="O2094" i="4"/>
  <c r="P2094" i="4"/>
  <c r="Q2094" i="4"/>
  <c r="C2093" i="4"/>
  <c r="L2093" i="4"/>
  <c r="M2093" i="4"/>
  <c r="N2093" i="4"/>
  <c r="O2093" i="4"/>
  <c r="P2093" i="4"/>
  <c r="Q2093" i="4"/>
  <c r="C2092" i="4"/>
  <c r="L2092" i="4"/>
  <c r="M2092" i="4"/>
  <c r="N2092" i="4"/>
  <c r="O2092" i="4"/>
  <c r="P2092" i="4"/>
  <c r="Q2092" i="4"/>
  <c r="C2091" i="4"/>
  <c r="L2091" i="4"/>
  <c r="M2091" i="4"/>
  <c r="N2091" i="4"/>
  <c r="O2091" i="4"/>
  <c r="P2091" i="4"/>
  <c r="Q2091" i="4"/>
  <c r="C2090" i="4"/>
  <c r="L2090" i="4"/>
  <c r="M2090" i="4"/>
  <c r="N2090" i="4"/>
  <c r="O2090" i="4"/>
  <c r="P2090" i="4"/>
  <c r="Q2090" i="4"/>
  <c r="C2089" i="4"/>
  <c r="L2089" i="4"/>
  <c r="M2089" i="4"/>
  <c r="N2089" i="4"/>
  <c r="O2089" i="4"/>
  <c r="P2089" i="4"/>
  <c r="Q2089" i="4"/>
  <c r="C2088" i="4"/>
  <c r="L2088" i="4"/>
  <c r="M2088" i="4"/>
  <c r="N2088" i="4"/>
  <c r="O2088" i="4"/>
  <c r="P2088" i="4"/>
  <c r="Q2088" i="4"/>
  <c r="C2087" i="4"/>
  <c r="L2087" i="4"/>
  <c r="M2087" i="4"/>
  <c r="N2087" i="4"/>
  <c r="O2087" i="4"/>
  <c r="P2087" i="4"/>
  <c r="Q2087" i="4"/>
  <c r="C2086" i="4"/>
  <c r="L2086" i="4"/>
  <c r="M2086" i="4"/>
  <c r="N2086" i="4"/>
  <c r="O2086" i="4"/>
  <c r="P2086" i="4"/>
  <c r="Q2086" i="4"/>
  <c r="C2085" i="4"/>
  <c r="L2085" i="4"/>
  <c r="M2085" i="4"/>
  <c r="N2085" i="4"/>
  <c r="O2085" i="4"/>
  <c r="P2085" i="4"/>
  <c r="Q2085" i="4"/>
  <c r="C2084" i="4"/>
  <c r="L2084" i="4"/>
  <c r="M2084" i="4"/>
  <c r="N2084" i="4"/>
  <c r="O2084" i="4"/>
  <c r="P2084" i="4"/>
  <c r="Q2084" i="4"/>
  <c r="C2083" i="4"/>
  <c r="L2083" i="4"/>
  <c r="M2083" i="4"/>
  <c r="N2083" i="4"/>
  <c r="O2083" i="4"/>
  <c r="P2083" i="4"/>
  <c r="Q2083" i="4"/>
  <c r="C2082" i="4"/>
  <c r="L2082" i="4"/>
  <c r="M2082" i="4"/>
  <c r="N2082" i="4"/>
  <c r="O2082" i="4"/>
  <c r="P2082" i="4"/>
  <c r="Q2082" i="4"/>
  <c r="C2081" i="4"/>
  <c r="L2081" i="4"/>
  <c r="M2081" i="4"/>
  <c r="N2081" i="4"/>
  <c r="O2081" i="4"/>
  <c r="P2081" i="4"/>
  <c r="Q2081" i="4"/>
  <c r="C2080" i="4"/>
  <c r="L2080" i="4"/>
  <c r="M2080" i="4"/>
  <c r="N2080" i="4"/>
  <c r="O2080" i="4"/>
  <c r="P2080" i="4"/>
  <c r="Q2080" i="4"/>
  <c r="C2079" i="4"/>
  <c r="L2079" i="4"/>
  <c r="M2079" i="4"/>
  <c r="N2079" i="4"/>
  <c r="O2079" i="4"/>
  <c r="P2079" i="4"/>
  <c r="Q2079" i="4"/>
  <c r="C2078" i="4"/>
  <c r="L2078" i="4"/>
  <c r="M2078" i="4"/>
  <c r="N2078" i="4"/>
  <c r="O2078" i="4"/>
  <c r="P2078" i="4"/>
  <c r="Q2078" i="4"/>
  <c r="C2077" i="4"/>
  <c r="L2077" i="4"/>
  <c r="M2077" i="4"/>
  <c r="N2077" i="4"/>
  <c r="O2077" i="4"/>
  <c r="P2077" i="4"/>
  <c r="Q2077" i="4"/>
  <c r="C2076" i="4"/>
  <c r="L2076" i="4"/>
  <c r="M2076" i="4"/>
  <c r="N2076" i="4"/>
  <c r="O2076" i="4"/>
  <c r="P2076" i="4"/>
  <c r="Q2076" i="4"/>
  <c r="C2075" i="4"/>
  <c r="L2075" i="4"/>
  <c r="M2075" i="4"/>
  <c r="N2075" i="4"/>
  <c r="O2075" i="4"/>
  <c r="P2075" i="4"/>
  <c r="Q2075" i="4"/>
  <c r="C2074" i="4"/>
  <c r="L2074" i="4"/>
  <c r="M2074" i="4"/>
  <c r="N2074" i="4"/>
  <c r="O2074" i="4"/>
  <c r="P2074" i="4"/>
  <c r="Q2074" i="4"/>
  <c r="C2072" i="4"/>
  <c r="L2072" i="4"/>
  <c r="M2072" i="4"/>
  <c r="N2072" i="4"/>
  <c r="O2072" i="4"/>
  <c r="P2072" i="4"/>
  <c r="Q2072" i="4"/>
  <c r="C2071" i="4"/>
  <c r="L2071" i="4"/>
  <c r="M2071" i="4"/>
  <c r="N2071" i="4"/>
  <c r="O2071" i="4"/>
  <c r="P2071" i="4"/>
  <c r="Q2071" i="4"/>
  <c r="C2070" i="4"/>
  <c r="L2070" i="4"/>
  <c r="M2070" i="4"/>
  <c r="N2070" i="4"/>
  <c r="O2070" i="4"/>
  <c r="P2070" i="4"/>
  <c r="Q2070" i="4"/>
  <c r="C2069" i="4"/>
  <c r="L2069" i="4"/>
  <c r="M2069" i="4"/>
  <c r="N2069" i="4"/>
  <c r="O2069" i="4"/>
  <c r="P2069" i="4"/>
  <c r="Q2069" i="4"/>
  <c r="C2068" i="4"/>
  <c r="L2068" i="4"/>
  <c r="M2068" i="4"/>
  <c r="N2068" i="4"/>
  <c r="O2068" i="4"/>
  <c r="P2068" i="4"/>
  <c r="Q2068" i="4"/>
  <c r="C2067" i="4"/>
  <c r="L2067" i="4"/>
  <c r="M2067" i="4"/>
  <c r="N2067" i="4"/>
  <c r="O2067" i="4"/>
  <c r="P2067" i="4"/>
  <c r="Q2067" i="4"/>
  <c r="C2066" i="4"/>
  <c r="L2066" i="4"/>
  <c r="M2066" i="4"/>
  <c r="N2066" i="4"/>
  <c r="O2066" i="4"/>
  <c r="P2066" i="4"/>
  <c r="Q2066" i="4"/>
  <c r="C2065" i="4"/>
  <c r="L2065" i="4"/>
  <c r="M2065" i="4"/>
  <c r="N2065" i="4"/>
  <c r="O2065" i="4"/>
  <c r="P2065" i="4"/>
  <c r="Q2065" i="4"/>
  <c r="C2064" i="4"/>
  <c r="L2064" i="4"/>
  <c r="M2064" i="4"/>
  <c r="N2064" i="4"/>
  <c r="O2064" i="4"/>
  <c r="P2064" i="4"/>
  <c r="Q2064" i="4"/>
  <c r="C2063" i="4"/>
  <c r="L2063" i="4"/>
  <c r="M2063" i="4"/>
  <c r="N2063" i="4"/>
  <c r="O2063" i="4"/>
  <c r="P2063" i="4"/>
  <c r="Q2063" i="4"/>
  <c r="C2062" i="4"/>
  <c r="L2062" i="4"/>
  <c r="M2062" i="4"/>
  <c r="N2062" i="4"/>
  <c r="O2062" i="4"/>
  <c r="P2062" i="4"/>
  <c r="Q2062" i="4"/>
  <c r="C2061" i="4"/>
  <c r="L2061" i="4"/>
  <c r="M2061" i="4"/>
  <c r="N2061" i="4"/>
  <c r="O2061" i="4"/>
  <c r="P2061" i="4"/>
  <c r="Q2061" i="4"/>
  <c r="C2060" i="4"/>
  <c r="L2060" i="4"/>
  <c r="M2060" i="4"/>
  <c r="N2060" i="4"/>
  <c r="O2060" i="4"/>
  <c r="P2060" i="4"/>
  <c r="Q2060" i="4"/>
  <c r="C2059" i="4"/>
  <c r="L2059" i="4"/>
  <c r="M2059" i="4"/>
  <c r="N2059" i="4"/>
  <c r="O2059" i="4"/>
  <c r="P2059" i="4"/>
  <c r="Q2059" i="4"/>
  <c r="C2058" i="4"/>
  <c r="L2058" i="4"/>
  <c r="M2058" i="4"/>
  <c r="N2058" i="4"/>
  <c r="O2058" i="4"/>
  <c r="P2058" i="4"/>
  <c r="Q2058" i="4"/>
  <c r="C2057" i="4"/>
  <c r="L2057" i="4"/>
  <c r="M2057" i="4"/>
  <c r="N2057" i="4"/>
  <c r="O2057" i="4"/>
  <c r="P2057" i="4"/>
  <c r="Q2057" i="4"/>
  <c r="C2056" i="4"/>
  <c r="L2056" i="4"/>
  <c r="M2056" i="4"/>
  <c r="N2056" i="4"/>
  <c r="O2056" i="4"/>
  <c r="P2056" i="4"/>
  <c r="Q2056" i="4"/>
  <c r="C2055" i="4"/>
  <c r="L2055" i="4"/>
  <c r="M2055" i="4"/>
  <c r="N2055" i="4"/>
  <c r="O2055" i="4"/>
  <c r="P2055" i="4"/>
  <c r="Q2055" i="4"/>
  <c r="C2054" i="4"/>
  <c r="L2054" i="4"/>
  <c r="M2054" i="4"/>
  <c r="N2054" i="4"/>
  <c r="O2054" i="4"/>
  <c r="P2054" i="4"/>
  <c r="Q2054" i="4"/>
  <c r="C2053" i="4"/>
  <c r="L2053" i="4"/>
  <c r="M2053" i="4"/>
  <c r="N2053" i="4"/>
  <c r="O2053" i="4"/>
  <c r="P2053" i="4"/>
  <c r="Q2053" i="4"/>
  <c r="C2052" i="4"/>
  <c r="L2052" i="4"/>
  <c r="M2052" i="4"/>
  <c r="N2052" i="4"/>
  <c r="O2052" i="4"/>
  <c r="P2052" i="4"/>
  <c r="Q2052" i="4"/>
  <c r="C2051" i="4"/>
  <c r="L2051" i="4"/>
  <c r="M2051" i="4"/>
  <c r="N2051" i="4"/>
  <c r="O2051" i="4"/>
  <c r="P2051" i="4"/>
  <c r="Q2051" i="4"/>
  <c r="C2050" i="4"/>
  <c r="L2050" i="4"/>
  <c r="M2050" i="4"/>
  <c r="N2050" i="4"/>
  <c r="O2050" i="4"/>
  <c r="P2050" i="4"/>
  <c r="Q2050" i="4"/>
  <c r="C2049" i="4"/>
  <c r="L2049" i="4"/>
  <c r="M2049" i="4"/>
  <c r="N2049" i="4"/>
  <c r="O2049" i="4"/>
  <c r="P2049" i="4"/>
  <c r="Q2049" i="4"/>
  <c r="C2048" i="4"/>
  <c r="L2048" i="4"/>
  <c r="M2048" i="4"/>
  <c r="N2048" i="4"/>
  <c r="O2048" i="4"/>
  <c r="P2048" i="4"/>
  <c r="Q2048" i="4"/>
  <c r="C2047" i="4"/>
  <c r="L2047" i="4"/>
  <c r="M2047" i="4"/>
  <c r="N2047" i="4"/>
  <c r="O2047" i="4"/>
  <c r="P2047" i="4"/>
  <c r="Q2047" i="4"/>
  <c r="C2046" i="4"/>
  <c r="L2046" i="4"/>
  <c r="M2046" i="4"/>
  <c r="N2046" i="4"/>
  <c r="O2046" i="4"/>
  <c r="P2046" i="4"/>
  <c r="Q2046" i="4"/>
  <c r="C2045" i="4"/>
  <c r="L2045" i="4"/>
  <c r="M2045" i="4"/>
  <c r="N2045" i="4"/>
  <c r="O2045" i="4"/>
  <c r="P2045" i="4"/>
  <c r="Q2045" i="4"/>
  <c r="C2044" i="4"/>
  <c r="L2044" i="4"/>
  <c r="M2044" i="4"/>
  <c r="N2044" i="4"/>
  <c r="O2044" i="4"/>
  <c r="P2044" i="4"/>
  <c r="Q2044" i="4"/>
  <c r="C2043" i="4"/>
  <c r="L2043" i="4"/>
  <c r="M2043" i="4"/>
  <c r="N2043" i="4"/>
  <c r="O2043" i="4"/>
  <c r="P2043" i="4"/>
  <c r="Q2043" i="4"/>
  <c r="C2042" i="4"/>
  <c r="L2042" i="4"/>
  <c r="M2042" i="4"/>
  <c r="N2042" i="4"/>
  <c r="O2042" i="4"/>
  <c r="P2042" i="4"/>
  <c r="Q2042" i="4"/>
  <c r="C2041" i="4"/>
  <c r="L2041" i="4"/>
  <c r="M2041" i="4"/>
  <c r="N2041" i="4"/>
  <c r="O2041" i="4"/>
  <c r="P2041" i="4"/>
  <c r="Q2041" i="4"/>
  <c r="C2040" i="4"/>
  <c r="L2040" i="4"/>
  <c r="M2040" i="4"/>
  <c r="N2040" i="4"/>
  <c r="O2040" i="4"/>
  <c r="P2040" i="4"/>
  <c r="Q2040" i="4"/>
  <c r="C2039" i="4"/>
  <c r="L2039" i="4"/>
  <c r="M2039" i="4"/>
  <c r="N2039" i="4"/>
  <c r="O2039" i="4"/>
  <c r="P2039" i="4"/>
  <c r="Q2039" i="4"/>
  <c r="C2038" i="4"/>
  <c r="L2038" i="4"/>
  <c r="M2038" i="4"/>
  <c r="N2038" i="4"/>
  <c r="O2038" i="4"/>
  <c r="P2038" i="4"/>
  <c r="Q2038" i="4"/>
  <c r="C2037" i="4"/>
  <c r="L2037" i="4"/>
  <c r="M2037" i="4"/>
  <c r="N2037" i="4"/>
  <c r="O2037" i="4"/>
  <c r="P2037" i="4"/>
  <c r="Q2037" i="4"/>
  <c r="C2036" i="4"/>
  <c r="L2036" i="4"/>
  <c r="M2036" i="4"/>
  <c r="N2036" i="4"/>
  <c r="O2036" i="4"/>
  <c r="P2036" i="4"/>
  <c r="Q2036" i="4"/>
  <c r="C2035" i="4"/>
  <c r="L2035" i="4"/>
  <c r="M2035" i="4"/>
  <c r="N2035" i="4"/>
  <c r="O2035" i="4"/>
  <c r="P2035" i="4"/>
  <c r="Q2035" i="4"/>
  <c r="C2034" i="4"/>
  <c r="L2034" i="4"/>
  <c r="M2034" i="4"/>
  <c r="N2034" i="4"/>
  <c r="O2034" i="4"/>
  <c r="P2034" i="4"/>
  <c r="Q2034" i="4"/>
  <c r="C2033" i="4"/>
  <c r="L2033" i="4"/>
  <c r="M2033" i="4"/>
  <c r="N2033" i="4"/>
  <c r="O2033" i="4"/>
  <c r="P2033" i="4"/>
  <c r="Q2033" i="4"/>
  <c r="C2032" i="4"/>
  <c r="L2032" i="4"/>
  <c r="M2032" i="4"/>
  <c r="N2032" i="4"/>
  <c r="O2032" i="4"/>
  <c r="P2032" i="4"/>
  <c r="Q2032" i="4"/>
  <c r="C2031" i="4"/>
  <c r="L2031" i="4"/>
  <c r="M2031" i="4"/>
  <c r="N2031" i="4"/>
  <c r="O2031" i="4"/>
  <c r="P2031" i="4"/>
  <c r="Q2031" i="4"/>
  <c r="C2030" i="4"/>
  <c r="L2030" i="4"/>
  <c r="M2030" i="4"/>
  <c r="N2030" i="4"/>
  <c r="O2030" i="4"/>
  <c r="P2030" i="4"/>
  <c r="Q2030" i="4"/>
  <c r="C2029" i="4"/>
  <c r="L2029" i="4"/>
  <c r="M2029" i="4"/>
  <c r="N2029" i="4"/>
  <c r="O2029" i="4"/>
  <c r="P2029" i="4"/>
  <c r="Q2029" i="4"/>
  <c r="C2028" i="4"/>
  <c r="L2028" i="4"/>
  <c r="M2028" i="4"/>
  <c r="N2028" i="4"/>
  <c r="O2028" i="4"/>
  <c r="P2028" i="4"/>
  <c r="Q2028" i="4"/>
  <c r="C2027" i="4"/>
  <c r="L2027" i="4"/>
  <c r="M2027" i="4"/>
  <c r="N2027" i="4"/>
  <c r="O2027" i="4"/>
  <c r="P2027" i="4"/>
  <c r="Q2027" i="4"/>
  <c r="C2026" i="4"/>
  <c r="L2026" i="4"/>
  <c r="M2026" i="4"/>
  <c r="N2026" i="4"/>
  <c r="O2026" i="4"/>
  <c r="P2026" i="4"/>
  <c r="Q2026" i="4"/>
  <c r="C2025" i="4"/>
  <c r="L2025" i="4"/>
  <c r="M2025" i="4"/>
  <c r="N2025" i="4"/>
  <c r="O2025" i="4"/>
  <c r="P2025" i="4"/>
  <c r="Q2025" i="4"/>
  <c r="C2024" i="4"/>
  <c r="L2024" i="4"/>
  <c r="M2024" i="4"/>
  <c r="N2024" i="4"/>
  <c r="O2024" i="4"/>
  <c r="P2024" i="4"/>
  <c r="Q2024" i="4"/>
  <c r="C2023" i="4"/>
  <c r="L2023" i="4"/>
  <c r="M2023" i="4"/>
  <c r="N2023" i="4"/>
  <c r="O2023" i="4"/>
  <c r="P2023" i="4"/>
  <c r="Q2023" i="4"/>
  <c r="C2022" i="4"/>
  <c r="L2022" i="4"/>
  <c r="M2022" i="4"/>
  <c r="N2022" i="4"/>
  <c r="O2022" i="4"/>
  <c r="P2022" i="4"/>
  <c r="Q2022" i="4"/>
  <c r="C2021" i="4"/>
  <c r="L2021" i="4"/>
  <c r="M2021" i="4"/>
  <c r="N2021" i="4"/>
  <c r="O2021" i="4"/>
  <c r="P2021" i="4"/>
  <c r="Q2021" i="4"/>
  <c r="C2020" i="4"/>
  <c r="L2020" i="4"/>
  <c r="M2020" i="4"/>
  <c r="N2020" i="4"/>
  <c r="O2020" i="4"/>
  <c r="P2020" i="4"/>
  <c r="Q2020" i="4"/>
  <c r="C2019" i="4"/>
  <c r="L2019" i="4"/>
  <c r="M2019" i="4"/>
  <c r="N2019" i="4"/>
  <c r="O2019" i="4"/>
  <c r="P2019" i="4"/>
  <c r="Q2019" i="4"/>
  <c r="C2018" i="4"/>
  <c r="L2018" i="4"/>
  <c r="M2018" i="4"/>
  <c r="N2018" i="4"/>
  <c r="O2018" i="4"/>
  <c r="P2018" i="4"/>
  <c r="Q2018" i="4"/>
  <c r="C2017" i="4"/>
  <c r="L2017" i="4"/>
  <c r="M2017" i="4"/>
  <c r="N2017" i="4"/>
  <c r="O2017" i="4"/>
  <c r="P2017" i="4"/>
  <c r="Q2017" i="4"/>
  <c r="C2016" i="4"/>
  <c r="L2016" i="4"/>
  <c r="M2016" i="4"/>
  <c r="N2016" i="4"/>
  <c r="O2016" i="4"/>
  <c r="P2016" i="4"/>
  <c r="Q2016" i="4"/>
  <c r="C2015" i="4"/>
  <c r="L2015" i="4"/>
  <c r="M2015" i="4"/>
  <c r="N2015" i="4"/>
  <c r="O2015" i="4"/>
  <c r="P2015" i="4"/>
  <c r="Q2015" i="4"/>
  <c r="C2014" i="4"/>
  <c r="L2014" i="4"/>
  <c r="M2014" i="4"/>
  <c r="N2014" i="4"/>
  <c r="O2014" i="4"/>
  <c r="P2014" i="4"/>
  <c r="Q2014" i="4"/>
  <c r="C2013" i="4"/>
  <c r="L2013" i="4"/>
  <c r="M2013" i="4"/>
  <c r="N2013" i="4"/>
  <c r="O2013" i="4"/>
  <c r="P2013" i="4"/>
  <c r="Q2013" i="4"/>
  <c r="C2012" i="4"/>
  <c r="L2012" i="4"/>
  <c r="M2012" i="4"/>
  <c r="N2012" i="4"/>
  <c r="O2012" i="4"/>
  <c r="P2012" i="4"/>
  <c r="Q2012" i="4"/>
  <c r="C2011" i="4"/>
  <c r="L2011" i="4"/>
  <c r="M2011" i="4"/>
  <c r="N2011" i="4"/>
  <c r="O2011" i="4"/>
  <c r="P2011" i="4"/>
  <c r="Q2011" i="4"/>
  <c r="C2010" i="4"/>
  <c r="L2010" i="4"/>
  <c r="M2010" i="4"/>
  <c r="N2010" i="4"/>
  <c r="O2010" i="4"/>
  <c r="P2010" i="4"/>
  <c r="Q2010" i="4"/>
  <c r="C2009" i="4"/>
  <c r="L2009" i="4"/>
  <c r="M2009" i="4"/>
  <c r="N2009" i="4"/>
  <c r="O2009" i="4"/>
  <c r="P2009" i="4"/>
  <c r="Q2009" i="4"/>
  <c r="C2008" i="4"/>
  <c r="L2008" i="4"/>
  <c r="M2008" i="4"/>
  <c r="N2008" i="4"/>
  <c r="O2008" i="4"/>
  <c r="P2008" i="4"/>
  <c r="Q2008" i="4"/>
  <c r="C2007" i="4"/>
  <c r="L2007" i="4"/>
  <c r="M2007" i="4"/>
  <c r="N2007" i="4"/>
  <c r="O2007" i="4"/>
  <c r="P2007" i="4"/>
  <c r="Q2007" i="4"/>
  <c r="C2006" i="4"/>
  <c r="L2006" i="4"/>
  <c r="M2006" i="4"/>
  <c r="N2006" i="4"/>
  <c r="O2006" i="4"/>
  <c r="P2006" i="4"/>
  <c r="Q2006" i="4"/>
  <c r="C2005" i="4"/>
  <c r="L2005" i="4"/>
  <c r="M2005" i="4"/>
  <c r="N2005" i="4"/>
  <c r="O2005" i="4"/>
  <c r="P2005" i="4"/>
  <c r="Q2005" i="4"/>
  <c r="C2004" i="4"/>
  <c r="L2004" i="4"/>
  <c r="M2004" i="4"/>
  <c r="N2004" i="4"/>
  <c r="O2004" i="4"/>
  <c r="P2004" i="4"/>
  <c r="Q2004" i="4"/>
  <c r="C2003" i="4"/>
  <c r="L2003" i="4"/>
  <c r="M2003" i="4"/>
  <c r="N2003" i="4"/>
  <c r="O2003" i="4"/>
  <c r="P2003" i="4"/>
  <c r="Q2003" i="4"/>
  <c r="C2002" i="4"/>
  <c r="L2002" i="4"/>
  <c r="M2002" i="4"/>
  <c r="N2002" i="4"/>
  <c r="O2002" i="4"/>
  <c r="P2002" i="4"/>
  <c r="Q2002" i="4"/>
  <c r="C2001" i="4"/>
  <c r="L2001" i="4"/>
  <c r="M2001" i="4"/>
  <c r="N2001" i="4"/>
  <c r="O2001" i="4"/>
  <c r="P2001" i="4"/>
  <c r="Q2001" i="4"/>
  <c r="C2000" i="4"/>
  <c r="L2000" i="4"/>
  <c r="M2000" i="4"/>
  <c r="N2000" i="4"/>
  <c r="O2000" i="4"/>
  <c r="P2000" i="4"/>
  <c r="Q2000" i="4"/>
  <c r="C1999" i="4"/>
  <c r="L1999" i="4"/>
  <c r="M1999" i="4"/>
  <c r="N1999" i="4"/>
  <c r="O1999" i="4"/>
  <c r="P1999" i="4"/>
  <c r="Q1999" i="4"/>
  <c r="C1998" i="4"/>
  <c r="L1998" i="4"/>
  <c r="M1998" i="4"/>
  <c r="N1998" i="4"/>
  <c r="O1998" i="4"/>
  <c r="P1998" i="4"/>
  <c r="Q1998" i="4"/>
  <c r="C1997" i="4"/>
  <c r="L1997" i="4"/>
  <c r="M1997" i="4"/>
  <c r="N1997" i="4"/>
  <c r="O1997" i="4"/>
  <c r="P1997" i="4"/>
  <c r="Q1997" i="4"/>
  <c r="C1996" i="4"/>
  <c r="L1996" i="4"/>
  <c r="M1996" i="4"/>
  <c r="N1996" i="4"/>
  <c r="O1996" i="4"/>
  <c r="P1996" i="4"/>
  <c r="Q1996" i="4"/>
  <c r="C1995" i="4"/>
  <c r="L1995" i="4"/>
  <c r="M1995" i="4"/>
  <c r="N1995" i="4"/>
  <c r="O1995" i="4"/>
  <c r="P1995" i="4"/>
  <c r="Q1995" i="4"/>
  <c r="C1994" i="4"/>
  <c r="L1994" i="4"/>
  <c r="M1994" i="4"/>
  <c r="N1994" i="4"/>
  <c r="O1994" i="4"/>
  <c r="P1994" i="4"/>
  <c r="Q1994" i="4"/>
  <c r="C1993" i="4"/>
  <c r="L1993" i="4"/>
  <c r="M1993" i="4"/>
  <c r="N1993" i="4"/>
  <c r="O1993" i="4"/>
  <c r="P1993" i="4"/>
  <c r="Q1993" i="4"/>
  <c r="C1992" i="4"/>
  <c r="L1992" i="4"/>
  <c r="M1992" i="4"/>
  <c r="N1992" i="4"/>
  <c r="O1992" i="4"/>
  <c r="P1992" i="4"/>
  <c r="Q1992" i="4"/>
  <c r="C1991" i="4"/>
  <c r="L1991" i="4"/>
  <c r="M1991" i="4"/>
  <c r="N1991" i="4"/>
  <c r="O1991" i="4"/>
  <c r="P1991" i="4"/>
  <c r="Q1991" i="4"/>
  <c r="C1990" i="4"/>
  <c r="L1990" i="4"/>
  <c r="M1990" i="4"/>
  <c r="N1990" i="4"/>
  <c r="O1990" i="4"/>
  <c r="P1990" i="4"/>
  <c r="Q1990" i="4"/>
  <c r="C1989" i="4"/>
  <c r="L1989" i="4"/>
  <c r="M1989" i="4"/>
  <c r="N1989" i="4"/>
  <c r="O1989" i="4"/>
  <c r="P1989" i="4"/>
  <c r="Q1989" i="4"/>
  <c r="C1988" i="4"/>
  <c r="L1988" i="4"/>
  <c r="M1988" i="4"/>
  <c r="N1988" i="4"/>
  <c r="O1988" i="4"/>
  <c r="P1988" i="4"/>
  <c r="Q1988" i="4"/>
  <c r="C1987" i="4"/>
  <c r="L1987" i="4"/>
  <c r="M1987" i="4"/>
  <c r="N1987" i="4"/>
  <c r="O1987" i="4"/>
  <c r="P1987" i="4"/>
  <c r="Q1987" i="4"/>
  <c r="C1986" i="4"/>
  <c r="L1986" i="4"/>
  <c r="M1986" i="4"/>
  <c r="N1986" i="4"/>
  <c r="O1986" i="4"/>
  <c r="P1986" i="4"/>
  <c r="Q1986" i="4"/>
  <c r="C1985" i="4"/>
  <c r="L1985" i="4"/>
  <c r="M1985" i="4"/>
  <c r="N1985" i="4"/>
  <c r="O1985" i="4"/>
  <c r="P1985" i="4"/>
  <c r="Q1985" i="4"/>
  <c r="C1984" i="4"/>
  <c r="L1984" i="4"/>
  <c r="M1984" i="4"/>
  <c r="N1984" i="4"/>
  <c r="O1984" i="4"/>
  <c r="P1984" i="4"/>
  <c r="Q1984" i="4"/>
  <c r="C1983" i="4"/>
  <c r="L1983" i="4"/>
  <c r="M1983" i="4"/>
  <c r="N1983" i="4"/>
  <c r="O1983" i="4"/>
  <c r="P1983" i="4"/>
  <c r="Q1983" i="4"/>
  <c r="C1982" i="4"/>
  <c r="L1982" i="4"/>
  <c r="M1982" i="4"/>
  <c r="N1982" i="4"/>
  <c r="O1982" i="4"/>
  <c r="P1982" i="4"/>
  <c r="Q1982" i="4"/>
  <c r="C1981" i="4"/>
  <c r="L1981" i="4"/>
  <c r="M1981" i="4"/>
  <c r="N1981" i="4"/>
  <c r="O1981" i="4"/>
  <c r="P1981" i="4"/>
  <c r="Q1981" i="4"/>
  <c r="C1980" i="4"/>
  <c r="L1980" i="4"/>
  <c r="M1980" i="4"/>
  <c r="N1980" i="4"/>
  <c r="O1980" i="4"/>
  <c r="P1980" i="4"/>
  <c r="Q1980" i="4"/>
  <c r="C1979" i="4"/>
  <c r="L1979" i="4"/>
  <c r="M1979" i="4"/>
  <c r="N1979" i="4"/>
  <c r="O1979" i="4"/>
  <c r="P1979" i="4"/>
  <c r="Q1979" i="4"/>
  <c r="C1978" i="4"/>
  <c r="L1978" i="4"/>
  <c r="M1978" i="4"/>
  <c r="N1978" i="4"/>
  <c r="O1978" i="4"/>
  <c r="P1978" i="4"/>
  <c r="Q1978" i="4"/>
  <c r="C1977" i="4"/>
  <c r="L1977" i="4"/>
  <c r="M1977" i="4"/>
  <c r="N1977" i="4"/>
  <c r="O1977" i="4"/>
  <c r="P1977" i="4"/>
  <c r="Q1977" i="4"/>
  <c r="C1975" i="4"/>
  <c r="L1975" i="4"/>
  <c r="M1975" i="4"/>
  <c r="N1975" i="4"/>
  <c r="O1975" i="4"/>
  <c r="P1975" i="4"/>
  <c r="Q1975" i="4"/>
  <c r="C1974" i="4"/>
  <c r="L1974" i="4"/>
  <c r="M1974" i="4"/>
  <c r="N1974" i="4"/>
  <c r="O1974" i="4"/>
  <c r="P1974" i="4"/>
  <c r="Q1974" i="4"/>
  <c r="C1973" i="4"/>
  <c r="L1973" i="4"/>
  <c r="M1973" i="4"/>
  <c r="N1973" i="4"/>
  <c r="O1973" i="4"/>
  <c r="P1973" i="4"/>
  <c r="Q1973" i="4"/>
  <c r="C1972" i="4"/>
  <c r="L1972" i="4"/>
  <c r="M1972" i="4"/>
  <c r="N1972" i="4"/>
  <c r="O1972" i="4"/>
  <c r="P1972" i="4"/>
  <c r="Q1972" i="4"/>
  <c r="C1971" i="4"/>
  <c r="L1971" i="4"/>
  <c r="M1971" i="4"/>
  <c r="N1971" i="4"/>
  <c r="O1971" i="4"/>
  <c r="P1971" i="4"/>
  <c r="Q1971" i="4"/>
  <c r="C1970" i="4"/>
  <c r="L1970" i="4"/>
  <c r="M1970" i="4"/>
  <c r="N1970" i="4"/>
  <c r="O1970" i="4"/>
  <c r="P1970" i="4"/>
  <c r="Q1970" i="4"/>
  <c r="C1969" i="4"/>
  <c r="L1969" i="4"/>
  <c r="M1969" i="4"/>
  <c r="N1969" i="4"/>
  <c r="O1969" i="4"/>
  <c r="P1969" i="4"/>
  <c r="Q1969" i="4"/>
  <c r="C1968" i="4"/>
  <c r="L1968" i="4"/>
  <c r="M1968" i="4"/>
  <c r="N1968" i="4"/>
  <c r="O1968" i="4"/>
  <c r="P1968" i="4"/>
  <c r="Q1968" i="4"/>
  <c r="C1967" i="4"/>
  <c r="L1967" i="4"/>
  <c r="M1967" i="4"/>
  <c r="N1967" i="4"/>
  <c r="O1967" i="4"/>
  <c r="P1967" i="4"/>
  <c r="Q1967" i="4"/>
  <c r="C1966" i="4"/>
  <c r="L1966" i="4"/>
  <c r="M1966" i="4"/>
  <c r="N1966" i="4"/>
  <c r="O1966" i="4"/>
  <c r="P1966" i="4"/>
  <c r="Q1966" i="4"/>
  <c r="C1965" i="4"/>
  <c r="L1965" i="4"/>
  <c r="M1965" i="4"/>
  <c r="N1965" i="4"/>
  <c r="O1965" i="4"/>
  <c r="P1965" i="4"/>
  <c r="Q1965" i="4"/>
  <c r="C1959" i="4"/>
  <c r="L1959" i="4"/>
  <c r="M1959" i="4"/>
  <c r="N1959" i="4"/>
  <c r="O1959" i="4"/>
  <c r="P1959" i="4"/>
  <c r="Q1959" i="4"/>
  <c r="C1964" i="4"/>
  <c r="L1964" i="4"/>
  <c r="M1964" i="4"/>
  <c r="N1964" i="4"/>
  <c r="O1964" i="4"/>
  <c r="P1964" i="4"/>
  <c r="Q1964" i="4"/>
  <c r="C1963" i="4"/>
  <c r="L1963" i="4"/>
  <c r="M1963" i="4"/>
  <c r="N1963" i="4"/>
  <c r="O1963" i="4"/>
  <c r="P1963" i="4"/>
  <c r="Q1963" i="4"/>
  <c r="C1962" i="4"/>
  <c r="L1962" i="4"/>
  <c r="M1962" i="4"/>
  <c r="N1962" i="4"/>
  <c r="O1962" i="4"/>
  <c r="P1962" i="4"/>
  <c r="Q1962" i="4"/>
  <c r="C1961" i="4"/>
  <c r="L1961" i="4"/>
  <c r="M1961" i="4"/>
  <c r="N1961" i="4"/>
  <c r="O1961" i="4"/>
  <c r="P1961" i="4"/>
  <c r="Q1961" i="4"/>
  <c r="C1960" i="4"/>
  <c r="L1960" i="4"/>
  <c r="M1960" i="4"/>
  <c r="N1960" i="4"/>
  <c r="O1960" i="4"/>
  <c r="P1960" i="4"/>
  <c r="Q1960" i="4"/>
  <c r="C1958" i="4"/>
  <c r="L1958" i="4"/>
  <c r="M1958" i="4"/>
  <c r="N1958" i="4"/>
  <c r="O1958" i="4"/>
  <c r="P1958" i="4"/>
  <c r="Q1958" i="4"/>
  <c r="C1957" i="4"/>
  <c r="L1957" i="4"/>
  <c r="M1957" i="4"/>
  <c r="N1957" i="4"/>
  <c r="O1957" i="4"/>
  <c r="P1957" i="4"/>
  <c r="Q1957" i="4"/>
  <c r="C1956" i="4"/>
  <c r="L1956" i="4"/>
  <c r="M1956" i="4"/>
  <c r="N1956" i="4"/>
  <c r="O1956" i="4"/>
  <c r="P1956" i="4"/>
  <c r="Q1956" i="4"/>
  <c r="C1955" i="4"/>
  <c r="L1955" i="4"/>
  <c r="M1955" i="4"/>
  <c r="N1955" i="4"/>
  <c r="O1955" i="4"/>
  <c r="P1955" i="4"/>
  <c r="Q1955" i="4"/>
  <c r="C1954" i="4"/>
  <c r="L1954" i="4"/>
  <c r="M1954" i="4"/>
  <c r="N1954" i="4"/>
  <c r="O1954" i="4"/>
  <c r="P1954" i="4"/>
  <c r="Q1954" i="4"/>
  <c r="C1953" i="4"/>
  <c r="L1953" i="4"/>
  <c r="M1953" i="4"/>
  <c r="N1953" i="4"/>
  <c r="O1953" i="4"/>
  <c r="P1953" i="4"/>
  <c r="Q1953" i="4"/>
  <c r="C1952" i="4"/>
  <c r="L1952" i="4"/>
  <c r="M1952" i="4"/>
  <c r="N1952" i="4"/>
  <c r="O1952" i="4"/>
  <c r="P1952" i="4"/>
  <c r="Q1952" i="4"/>
  <c r="C1951" i="4"/>
  <c r="L1951" i="4"/>
  <c r="M1951" i="4"/>
  <c r="N1951" i="4"/>
  <c r="O1951" i="4"/>
  <c r="P1951" i="4"/>
  <c r="Q1951" i="4"/>
  <c r="C1950" i="4"/>
  <c r="L1950" i="4"/>
  <c r="M1950" i="4"/>
  <c r="N1950" i="4"/>
  <c r="O1950" i="4"/>
  <c r="P1950" i="4"/>
  <c r="Q1950" i="4"/>
  <c r="C1949" i="4"/>
  <c r="L1949" i="4"/>
  <c r="M1949" i="4"/>
  <c r="N1949" i="4"/>
  <c r="O1949" i="4"/>
  <c r="P1949" i="4"/>
  <c r="Q1949" i="4"/>
  <c r="C1948" i="4"/>
  <c r="L1948" i="4"/>
  <c r="M1948" i="4"/>
  <c r="N1948" i="4"/>
  <c r="O1948" i="4"/>
  <c r="P1948" i="4"/>
  <c r="Q1948" i="4"/>
  <c r="C1947" i="4"/>
  <c r="L1947" i="4"/>
  <c r="M1947" i="4"/>
  <c r="N1947" i="4"/>
  <c r="O1947" i="4"/>
  <c r="P1947" i="4"/>
  <c r="Q1947" i="4"/>
  <c r="C1946" i="4"/>
  <c r="L1946" i="4"/>
  <c r="M1946" i="4"/>
  <c r="N1946" i="4"/>
  <c r="O1946" i="4"/>
  <c r="P1946" i="4"/>
  <c r="Q1946" i="4"/>
  <c r="C1945" i="4"/>
  <c r="L1945" i="4"/>
  <c r="M1945" i="4"/>
  <c r="N1945" i="4"/>
  <c r="O1945" i="4"/>
  <c r="P1945" i="4"/>
  <c r="Q1945" i="4"/>
  <c r="C1944" i="4"/>
  <c r="L1944" i="4"/>
  <c r="M1944" i="4"/>
  <c r="N1944" i="4"/>
  <c r="O1944" i="4"/>
  <c r="P1944" i="4"/>
  <c r="Q1944" i="4"/>
  <c r="C1943" i="4"/>
  <c r="L1943" i="4"/>
  <c r="M1943" i="4"/>
  <c r="N1943" i="4"/>
  <c r="O1943" i="4"/>
  <c r="P1943" i="4"/>
  <c r="Q1943" i="4"/>
  <c r="C1942" i="4"/>
  <c r="L1942" i="4"/>
  <c r="M1942" i="4"/>
  <c r="N1942" i="4"/>
  <c r="O1942" i="4"/>
  <c r="P1942" i="4"/>
  <c r="Q1942" i="4"/>
  <c r="C1941" i="4"/>
  <c r="L1941" i="4"/>
  <c r="M1941" i="4"/>
  <c r="N1941" i="4"/>
  <c r="O1941" i="4"/>
  <c r="P1941" i="4"/>
  <c r="Q1941" i="4"/>
  <c r="C1940" i="4"/>
  <c r="L1940" i="4"/>
  <c r="M1940" i="4"/>
  <c r="N1940" i="4"/>
  <c r="O1940" i="4"/>
  <c r="P1940" i="4"/>
  <c r="Q1940" i="4"/>
  <c r="C1939" i="4"/>
  <c r="L1939" i="4"/>
  <c r="M1939" i="4"/>
  <c r="N1939" i="4"/>
  <c r="O1939" i="4"/>
  <c r="P1939" i="4"/>
  <c r="Q1939" i="4"/>
  <c r="C1938" i="4"/>
  <c r="L1938" i="4"/>
  <c r="M1938" i="4"/>
  <c r="N1938" i="4"/>
  <c r="O1938" i="4"/>
  <c r="P1938" i="4"/>
  <c r="Q1938" i="4"/>
  <c r="C1937" i="4"/>
  <c r="L1937" i="4"/>
  <c r="M1937" i="4"/>
  <c r="N1937" i="4"/>
  <c r="O1937" i="4"/>
  <c r="P1937" i="4"/>
  <c r="Q1937" i="4"/>
  <c r="C1936" i="4"/>
  <c r="L1936" i="4"/>
  <c r="M1936" i="4"/>
  <c r="N1936" i="4"/>
  <c r="O1936" i="4"/>
  <c r="P1936" i="4"/>
  <c r="Q1936" i="4"/>
  <c r="C1935" i="4"/>
  <c r="L1935" i="4"/>
  <c r="M1935" i="4"/>
  <c r="N1935" i="4"/>
  <c r="O1935" i="4"/>
  <c r="P1935" i="4"/>
  <c r="Q1935" i="4"/>
  <c r="C1934" i="4"/>
  <c r="L1934" i="4"/>
  <c r="M1934" i="4"/>
  <c r="N1934" i="4"/>
  <c r="O1934" i="4"/>
  <c r="P1934" i="4"/>
  <c r="Q1934" i="4"/>
  <c r="C1933" i="4"/>
  <c r="L1933" i="4"/>
  <c r="M1933" i="4"/>
  <c r="N1933" i="4"/>
  <c r="O1933" i="4"/>
  <c r="P1933" i="4"/>
  <c r="Q1933" i="4"/>
  <c r="C1932" i="4"/>
  <c r="L1932" i="4"/>
  <c r="M1932" i="4"/>
  <c r="N1932" i="4"/>
  <c r="O1932" i="4"/>
  <c r="P1932" i="4"/>
  <c r="Q1932" i="4"/>
  <c r="C1931" i="4"/>
  <c r="L1931" i="4"/>
  <c r="M1931" i="4"/>
  <c r="N1931" i="4"/>
  <c r="O1931" i="4"/>
  <c r="P1931" i="4"/>
  <c r="Q1931" i="4"/>
  <c r="C1930" i="4"/>
  <c r="L1930" i="4"/>
  <c r="M1930" i="4"/>
  <c r="N1930" i="4"/>
  <c r="O1930" i="4"/>
  <c r="P1930" i="4"/>
  <c r="Q1930" i="4"/>
  <c r="C1929" i="4"/>
  <c r="L1929" i="4"/>
  <c r="M1929" i="4"/>
  <c r="N1929" i="4"/>
  <c r="O1929" i="4"/>
  <c r="P1929" i="4"/>
  <c r="Q1929" i="4"/>
  <c r="C1928" i="4"/>
  <c r="L1928" i="4"/>
  <c r="M1928" i="4"/>
  <c r="N1928" i="4"/>
  <c r="O1928" i="4"/>
  <c r="P1928" i="4"/>
  <c r="Q1928" i="4"/>
  <c r="C1927" i="4"/>
  <c r="L1927" i="4"/>
  <c r="M1927" i="4"/>
  <c r="N1927" i="4"/>
  <c r="O1927" i="4"/>
  <c r="P1927" i="4"/>
  <c r="Q1927" i="4"/>
  <c r="C1926" i="4"/>
  <c r="L1926" i="4"/>
  <c r="M1926" i="4"/>
  <c r="N1926" i="4"/>
  <c r="O1926" i="4"/>
  <c r="P1926" i="4"/>
  <c r="Q1926" i="4"/>
  <c r="C1925" i="4"/>
  <c r="L1925" i="4"/>
  <c r="M1925" i="4"/>
  <c r="N1925" i="4"/>
  <c r="O1925" i="4"/>
  <c r="P1925" i="4"/>
  <c r="Q1925" i="4"/>
  <c r="C1924" i="4"/>
  <c r="L1924" i="4"/>
  <c r="M1924" i="4"/>
  <c r="N1924" i="4"/>
  <c r="O1924" i="4"/>
  <c r="P1924" i="4"/>
  <c r="Q1924" i="4"/>
  <c r="C1923" i="4"/>
  <c r="L1923" i="4"/>
  <c r="M1923" i="4"/>
  <c r="N1923" i="4"/>
  <c r="O1923" i="4"/>
  <c r="P1923" i="4"/>
  <c r="Q1923" i="4"/>
  <c r="C1922" i="4"/>
  <c r="L1922" i="4"/>
  <c r="M1922" i="4"/>
  <c r="N1922" i="4"/>
  <c r="O1922" i="4"/>
  <c r="P1922" i="4"/>
  <c r="Q1922" i="4"/>
  <c r="C1921" i="4"/>
  <c r="L1921" i="4"/>
  <c r="M1921" i="4"/>
  <c r="N1921" i="4"/>
  <c r="O1921" i="4"/>
  <c r="P1921" i="4"/>
  <c r="Q1921" i="4"/>
  <c r="C1920" i="4"/>
  <c r="L1920" i="4"/>
  <c r="M1920" i="4"/>
  <c r="N1920" i="4"/>
  <c r="O1920" i="4"/>
  <c r="P1920" i="4"/>
  <c r="Q1920" i="4"/>
  <c r="C1919" i="4"/>
  <c r="L1919" i="4"/>
  <c r="M1919" i="4"/>
  <c r="N1919" i="4"/>
  <c r="O1919" i="4"/>
  <c r="P1919" i="4"/>
  <c r="Q1919" i="4"/>
  <c r="C1918" i="4"/>
  <c r="L1918" i="4"/>
  <c r="M1918" i="4"/>
  <c r="N1918" i="4"/>
  <c r="O1918" i="4"/>
  <c r="P1918" i="4"/>
  <c r="Q1918" i="4"/>
  <c r="C1917" i="4"/>
  <c r="L1917" i="4"/>
  <c r="M1917" i="4"/>
  <c r="N1917" i="4"/>
  <c r="O1917" i="4"/>
  <c r="P1917" i="4"/>
  <c r="Q1917" i="4"/>
  <c r="C1916" i="4"/>
  <c r="L1916" i="4"/>
  <c r="M1916" i="4"/>
  <c r="N1916" i="4"/>
  <c r="O1916" i="4"/>
  <c r="P1916" i="4"/>
  <c r="Q1916" i="4"/>
  <c r="C1915" i="4"/>
  <c r="L1915" i="4"/>
  <c r="M1915" i="4"/>
  <c r="N1915" i="4"/>
  <c r="O1915" i="4"/>
  <c r="P1915" i="4"/>
  <c r="Q1915" i="4"/>
  <c r="C1914" i="4"/>
  <c r="L1914" i="4"/>
  <c r="M1914" i="4"/>
  <c r="N1914" i="4"/>
  <c r="O1914" i="4"/>
  <c r="P1914" i="4"/>
  <c r="Q1914" i="4"/>
  <c r="C1913" i="4"/>
  <c r="L1913" i="4"/>
  <c r="M1913" i="4"/>
  <c r="N1913" i="4"/>
  <c r="O1913" i="4"/>
  <c r="P1913" i="4"/>
  <c r="Q1913" i="4"/>
  <c r="C1912" i="4"/>
  <c r="L1912" i="4"/>
  <c r="M1912" i="4"/>
  <c r="N1912" i="4"/>
  <c r="O1912" i="4"/>
  <c r="P1912" i="4"/>
  <c r="Q1912" i="4"/>
  <c r="C1911" i="4"/>
  <c r="L1911" i="4"/>
  <c r="M1911" i="4"/>
  <c r="N1911" i="4"/>
  <c r="O1911" i="4"/>
  <c r="P1911" i="4"/>
  <c r="Q1911" i="4"/>
  <c r="C1910" i="4"/>
  <c r="L1910" i="4"/>
  <c r="M1910" i="4"/>
  <c r="N1910" i="4"/>
  <c r="O1910" i="4"/>
  <c r="P1910" i="4"/>
  <c r="Q1910" i="4"/>
  <c r="C1909" i="4"/>
  <c r="L1909" i="4"/>
  <c r="M1909" i="4"/>
  <c r="N1909" i="4"/>
  <c r="O1909" i="4"/>
  <c r="P1909" i="4"/>
  <c r="Q1909" i="4"/>
  <c r="C1907" i="4"/>
  <c r="L1907" i="4"/>
  <c r="M1907" i="4"/>
  <c r="N1907" i="4"/>
  <c r="O1907" i="4"/>
  <c r="P1907" i="4"/>
  <c r="Q1907" i="4"/>
  <c r="C1906" i="4"/>
  <c r="L1906" i="4"/>
  <c r="M1906" i="4"/>
  <c r="N1906" i="4"/>
  <c r="O1906" i="4"/>
  <c r="P1906" i="4"/>
  <c r="Q1906" i="4"/>
  <c r="C1905" i="4"/>
  <c r="L1905" i="4"/>
  <c r="M1905" i="4"/>
  <c r="N1905" i="4"/>
  <c r="O1905" i="4"/>
  <c r="P1905" i="4"/>
  <c r="Q1905" i="4"/>
  <c r="C1904" i="4"/>
  <c r="L1904" i="4"/>
  <c r="M1904" i="4"/>
  <c r="N1904" i="4"/>
  <c r="O1904" i="4"/>
  <c r="P1904" i="4"/>
  <c r="Q1904" i="4"/>
  <c r="C1903" i="4"/>
  <c r="L1903" i="4"/>
  <c r="M1903" i="4"/>
  <c r="N1903" i="4"/>
  <c r="O1903" i="4"/>
  <c r="P1903" i="4"/>
  <c r="Q1903" i="4"/>
  <c r="C1902" i="4"/>
  <c r="L1902" i="4"/>
  <c r="M1902" i="4"/>
  <c r="N1902" i="4"/>
  <c r="O1902" i="4"/>
  <c r="P1902" i="4"/>
  <c r="Q1902" i="4"/>
  <c r="C1901" i="4"/>
  <c r="L1901" i="4"/>
  <c r="M1901" i="4"/>
  <c r="N1901" i="4"/>
  <c r="O1901" i="4"/>
  <c r="P1901" i="4"/>
  <c r="Q1901" i="4"/>
  <c r="C1900" i="4"/>
  <c r="L1900" i="4"/>
  <c r="M1900" i="4"/>
  <c r="N1900" i="4"/>
  <c r="O1900" i="4"/>
  <c r="P1900" i="4"/>
  <c r="Q1900" i="4"/>
  <c r="C1899" i="4"/>
  <c r="L1899" i="4"/>
  <c r="M1899" i="4"/>
  <c r="N1899" i="4"/>
  <c r="O1899" i="4"/>
  <c r="P1899" i="4"/>
  <c r="Q1899" i="4"/>
  <c r="C1898" i="4"/>
  <c r="L1898" i="4"/>
  <c r="M1898" i="4"/>
  <c r="N1898" i="4"/>
  <c r="O1898" i="4"/>
  <c r="P1898" i="4"/>
  <c r="Q1898" i="4"/>
  <c r="C1897" i="4"/>
  <c r="L1897" i="4"/>
  <c r="M1897" i="4"/>
  <c r="N1897" i="4"/>
  <c r="O1897" i="4"/>
  <c r="P1897" i="4"/>
  <c r="Q1897" i="4"/>
  <c r="C1896" i="4"/>
  <c r="L1896" i="4"/>
  <c r="M1896" i="4"/>
  <c r="N1896" i="4"/>
  <c r="O1896" i="4"/>
  <c r="P1896" i="4"/>
  <c r="Q1896" i="4"/>
  <c r="C1895" i="4"/>
  <c r="L1895" i="4"/>
  <c r="M1895" i="4"/>
  <c r="N1895" i="4"/>
  <c r="O1895" i="4"/>
  <c r="P1895" i="4"/>
  <c r="Q1895" i="4"/>
  <c r="C1894" i="4"/>
  <c r="L1894" i="4"/>
  <c r="M1894" i="4"/>
  <c r="N1894" i="4"/>
  <c r="O1894" i="4"/>
  <c r="P1894" i="4"/>
  <c r="Q1894" i="4"/>
  <c r="C1893" i="4"/>
  <c r="L1893" i="4"/>
  <c r="M1893" i="4"/>
  <c r="N1893" i="4"/>
  <c r="O1893" i="4"/>
  <c r="P1893" i="4"/>
  <c r="Q1893" i="4"/>
  <c r="C1892" i="4"/>
  <c r="L1892" i="4"/>
  <c r="M1892" i="4"/>
  <c r="N1892" i="4"/>
  <c r="O1892" i="4"/>
  <c r="P1892" i="4"/>
  <c r="Q1892" i="4"/>
  <c r="C1891" i="4"/>
  <c r="L1891" i="4"/>
  <c r="M1891" i="4"/>
  <c r="N1891" i="4"/>
  <c r="O1891" i="4"/>
  <c r="P1891" i="4"/>
  <c r="Q1891" i="4"/>
  <c r="C1890" i="4"/>
  <c r="L1890" i="4"/>
  <c r="M1890" i="4"/>
  <c r="N1890" i="4"/>
  <c r="O1890" i="4"/>
  <c r="P1890" i="4"/>
  <c r="Q1890" i="4"/>
  <c r="C1889" i="4"/>
  <c r="L1889" i="4"/>
  <c r="M1889" i="4"/>
  <c r="N1889" i="4"/>
  <c r="O1889" i="4"/>
  <c r="P1889" i="4"/>
  <c r="Q1889" i="4"/>
  <c r="C1888" i="4"/>
  <c r="L1888" i="4"/>
  <c r="M1888" i="4"/>
  <c r="N1888" i="4"/>
  <c r="O1888" i="4"/>
  <c r="P1888" i="4"/>
  <c r="Q1888" i="4"/>
  <c r="C1887" i="4"/>
  <c r="L1887" i="4"/>
  <c r="M1887" i="4"/>
  <c r="N1887" i="4"/>
  <c r="O1887" i="4"/>
  <c r="P1887" i="4"/>
  <c r="Q1887" i="4"/>
  <c r="C1886" i="4"/>
  <c r="L1886" i="4"/>
  <c r="M1886" i="4"/>
  <c r="N1886" i="4"/>
  <c r="O1886" i="4"/>
  <c r="P1886" i="4"/>
  <c r="Q1886" i="4"/>
  <c r="C1885" i="4"/>
  <c r="L1885" i="4"/>
  <c r="M1885" i="4"/>
  <c r="N1885" i="4"/>
  <c r="O1885" i="4"/>
  <c r="P1885" i="4"/>
  <c r="Q1885" i="4"/>
  <c r="C1884" i="4"/>
  <c r="L1884" i="4"/>
  <c r="M1884" i="4"/>
  <c r="N1884" i="4"/>
  <c r="O1884" i="4"/>
  <c r="P1884" i="4"/>
  <c r="Q1884" i="4"/>
  <c r="C1883" i="4"/>
  <c r="L1883" i="4"/>
  <c r="M1883" i="4"/>
  <c r="N1883" i="4"/>
  <c r="O1883" i="4"/>
  <c r="P1883" i="4"/>
  <c r="Q1883" i="4"/>
  <c r="C1882" i="4"/>
  <c r="L1882" i="4"/>
  <c r="M1882" i="4"/>
  <c r="N1882" i="4"/>
  <c r="O1882" i="4"/>
  <c r="P1882" i="4"/>
  <c r="Q1882" i="4"/>
  <c r="C1881" i="4"/>
  <c r="L1881" i="4"/>
  <c r="M1881" i="4"/>
  <c r="N1881" i="4"/>
  <c r="O1881" i="4"/>
  <c r="P1881" i="4"/>
  <c r="Q1881" i="4"/>
  <c r="C1880" i="4"/>
  <c r="L1880" i="4"/>
  <c r="M1880" i="4"/>
  <c r="N1880" i="4"/>
  <c r="O1880" i="4"/>
  <c r="P1880" i="4"/>
  <c r="Q1880" i="4"/>
  <c r="C1879" i="4"/>
  <c r="L1879" i="4"/>
  <c r="M1879" i="4"/>
  <c r="N1879" i="4"/>
  <c r="O1879" i="4"/>
  <c r="P1879" i="4"/>
  <c r="Q1879" i="4"/>
  <c r="C1878" i="4"/>
  <c r="L1878" i="4"/>
  <c r="M1878" i="4"/>
  <c r="N1878" i="4"/>
  <c r="O1878" i="4"/>
  <c r="P1878" i="4"/>
  <c r="Q1878" i="4"/>
  <c r="C1877" i="4"/>
  <c r="L1877" i="4"/>
  <c r="M1877" i="4"/>
  <c r="N1877" i="4"/>
  <c r="O1877" i="4"/>
  <c r="P1877" i="4"/>
  <c r="Q1877" i="4"/>
  <c r="C1876" i="4"/>
  <c r="L1876" i="4"/>
  <c r="M1876" i="4"/>
  <c r="N1876" i="4"/>
  <c r="O1876" i="4"/>
  <c r="P1876" i="4"/>
  <c r="Q1876" i="4"/>
  <c r="C1875" i="4"/>
  <c r="L1875" i="4"/>
  <c r="M1875" i="4"/>
  <c r="N1875" i="4"/>
  <c r="O1875" i="4"/>
  <c r="P1875" i="4"/>
  <c r="Q1875" i="4"/>
  <c r="C1874" i="4"/>
  <c r="L1874" i="4"/>
  <c r="M1874" i="4"/>
  <c r="N1874" i="4"/>
  <c r="O1874" i="4"/>
  <c r="P1874" i="4"/>
  <c r="Q1874" i="4"/>
  <c r="C1873" i="4"/>
  <c r="L1873" i="4"/>
  <c r="M1873" i="4"/>
  <c r="N1873" i="4"/>
  <c r="O1873" i="4"/>
  <c r="P1873" i="4"/>
  <c r="Q1873" i="4"/>
  <c r="C1872" i="4"/>
  <c r="L1872" i="4"/>
  <c r="M1872" i="4"/>
  <c r="N1872" i="4"/>
  <c r="O1872" i="4"/>
  <c r="P1872" i="4"/>
  <c r="Q1872" i="4"/>
  <c r="C1871" i="4"/>
  <c r="L1871" i="4"/>
  <c r="M1871" i="4"/>
  <c r="N1871" i="4"/>
  <c r="O1871" i="4"/>
  <c r="P1871" i="4"/>
  <c r="Q1871" i="4"/>
  <c r="C1870" i="4"/>
  <c r="L1870" i="4"/>
  <c r="M1870" i="4"/>
  <c r="N1870" i="4"/>
  <c r="O1870" i="4"/>
  <c r="P1870" i="4"/>
  <c r="Q1870" i="4"/>
  <c r="C1869" i="4"/>
  <c r="L1869" i="4"/>
  <c r="M1869" i="4"/>
  <c r="N1869" i="4"/>
  <c r="O1869" i="4"/>
  <c r="P1869" i="4"/>
  <c r="Q1869" i="4"/>
  <c r="C1868" i="4"/>
  <c r="L1868" i="4"/>
  <c r="M1868" i="4"/>
  <c r="N1868" i="4"/>
  <c r="O1868" i="4"/>
  <c r="P1868" i="4"/>
  <c r="Q1868" i="4"/>
  <c r="C1867" i="4"/>
  <c r="L1867" i="4"/>
  <c r="M1867" i="4"/>
  <c r="N1867" i="4"/>
  <c r="O1867" i="4"/>
  <c r="P1867" i="4"/>
  <c r="Q1867" i="4"/>
  <c r="C1866" i="4"/>
  <c r="L1866" i="4"/>
  <c r="M1866" i="4"/>
  <c r="N1866" i="4"/>
  <c r="O1866" i="4"/>
  <c r="P1866" i="4"/>
  <c r="Q1866" i="4"/>
  <c r="C1865" i="4"/>
  <c r="L1865" i="4"/>
  <c r="M1865" i="4"/>
  <c r="N1865" i="4"/>
  <c r="O1865" i="4"/>
  <c r="P1865" i="4"/>
  <c r="Q1865" i="4"/>
  <c r="C1864" i="4"/>
  <c r="L1864" i="4"/>
  <c r="M1864" i="4"/>
  <c r="N1864" i="4"/>
  <c r="O1864" i="4"/>
  <c r="P1864" i="4"/>
  <c r="Q1864" i="4"/>
  <c r="C1863" i="4"/>
  <c r="L1863" i="4"/>
  <c r="M1863" i="4"/>
  <c r="N1863" i="4"/>
  <c r="O1863" i="4"/>
  <c r="P1863" i="4"/>
  <c r="Q1863" i="4"/>
  <c r="C1862" i="4"/>
  <c r="L1862" i="4"/>
  <c r="M1862" i="4"/>
  <c r="N1862" i="4"/>
  <c r="O1862" i="4"/>
  <c r="P1862" i="4"/>
  <c r="Q1862" i="4"/>
  <c r="C1861" i="4"/>
  <c r="L1861" i="4"/>
  <c r="M1861" i="4"/>
  <c r="N1861" i="4"/>
  <c r="O1861" i="4"/>
  <c r="P1861" i="4"/>
  <c r="Q1861" i="4"/>
  <c r="C1859" i="4"/>
  <c r="L1859" i="4"/>
  <c r="M1859" i="4"/>
  <c r="N1859" i="4"/>
  <c r="O1859" i="4"/>
  <c r="P1859" i="4"/>
  <c r="Q1859" i="4"/>
  <c r="C1858" i="4"/>
  <c r="L1858" i="4"/>
  <c r="M1858" i="4"/>
  <c r="N1858" i="4"/>
  <c r="O1858" i="4"/>
  <c r="P1858" i="4"/>
  <c r="Q1858" i="4"/>
  <c r="C1857" i="4"/>
  <c r="L1857" i="4"/>
  <c r="M1857" i="4"/>
  <c r="N1857" i="4"/>
  <c r="O1857" i="4"/>
  <c r="P1857" i="4"/>
  <c r="Q1857" i="4"/>
  <c r="C1856" i="4"/>
  <c r="L1856" i="4"/>
  <c r="M1856" i="4"/>
  <c r="N1856" i="4"/>
  <c r="O1856" i="4"/>
  <c r="P1856" i="4"/>
  <c r="Q1856" i="4"/>
  <c r="C1855" i="4"/>
  <c r="L1855" i="4"/>
  <c r="M1855" i="4"/>
  <c r="N1855" i="4"/>
  <c r="O1855" i="4"/>
  <c r="P1855" i="4"/>
  <c r="Q1855" i="4"/>
  <c r="C1854" i="4"/>
  <c r="L1854" i="4"/>
  <c r="M1854" i="4"/>
  <c r="N1854" i="4"/>
  <c r="O1854" i="4"/>
  <c r="P1854" i="4"/>
  <c r="Q1854" i="4"/>
  <c r="C1853" i="4"/>
  <c r="L1853" i="4"/>
  <c r="M1853" i="4"/>
  <c r="N1853" i="4"/>
  <c r="O1853" i="4"/>
  <c r="P1853" i="4"/>
  <c r="Q1853" i="4"/>
  <c r="C1851" i="4"/>
  <c r="L1851" i="4"/>
  <c r="M1851" i="4"/>
  <c r="N1851" i="4"/>
  <c r="O1851" i="4"/>
  <c r="P1851" i="4"/>
  <c r="Q1851" i="4"/>
  <c r="C1850" i="4"/>
  <c r="Q1850" i="4"/>
  <c r="C1849" i="4"/>
  <c r="Q1849" i="4"/>
  <c r="C1848" i="4"/>
  <c r="Q1848" i="4"/>
  <c r="C1847" i="4"/>
  <c r="Q1847" i="4"/>
  <c r="C1846" i="4"/>
  <c r="Q1846" i="4"/>
  <c r="C1845" i="4"/>
  <c r="Q1845" i="4"/>
  <c r="C1844" i="4"/>
  <c r="Q1844" i="4"/>
  <c r="C1843" i="4"/>
  <c r="Q1843" i="4"/>
  <c r="C1842" i="4"/>
  <c r="Q1842" i="4"/>
  <c r="C1841" i="4"/>
  <c r="Q1841" i="4"/>
  <c r="C1840" i="4"/>
  <c r="Q1840" i="4"/>
  <c r="C1839" i="4"/>
  <c r="Q1839" i="4"/>
  <c r="C1838" i="4"/>
  <c r="Q1838" i="4"/>
  <c r="C1837" i="4"/>
  <c r="Q1837" i="4"/>
  <c r="C1836" i="4"/>
  <c r="Q1836" i="4"/>
  <c r="C1835" i="4"/>
  <c r="Q1835" i="4"/>
  <c r="C1834" i="4"/>
  <c r="Q1834" i="4"/>
  <c r="C1833" i="4"/>
  <c r="Q1833" i="4"/>
  <c r="C1832" i="4"/>
  <c r="Q1832" i="4"/>
  <c r="C1831" i="4"/>
  <c r="Q1831" i="4"/>
  <c r="C1830" i="4"/>
  <c r="Q1830" i="4"/>
  <c r="C1829" i="4"/>
  <c r="Q1829" i="4"/>
  <c r="C1828" i="4"/>
  <c r="Q1828" i="4"/>
  <c r="C1827" i="4"/>
  <c r="Q1827" i="4"/>
  <c r="C1826" i="4"/>
  <c r="Q1826" i="4"/>
  <c r="C1825" i="4"/>
  <c r="Q1825" i="4"/>
  <c r="C1824" i="4"/>
  <c r="Q1824" i="4"/>
  <c r="C1823" i="4"/>
  <c r="Q1823" i="4"/>
  <c r="C1822" i="4"/>
  <c r="Q1822" i="4"/>
  <c r="C1821" i="4"/>
  <c r="Q1821" i="4"/>
  <c r="C1820" i="4"/>
  <c r="Q1820" i="4"/>
  <c r="C1819" i="4"/>
  <c r="Q1819" i="4"/>
  <c r="C1818" i="4"/>
  <c r="Q1818" i="4"/>
  <c r="C1817" i="4"/>
  <c r="Q1817" i="4"/>
  <c r="C1816" i="4"/>
  <c r="Q1816" i="4"/>
  <c r="C1815" i="4"/>
  <c r="Q1815" i="4"/>
  <c r="C1814" i="4"/>
  <c r="Q1814" i="4"/>
  <c r="C1813" i="4"/>
  <c r="Q1813" i="4"/>
  <c r="C1812" i="4"/>
  <c r="Q1812" i="4"/>
  <c r="C1811" i="4"/>
  <c r="Q1811" i="4"/>
  <c r="C1810" i="4"/>
  <c r="Q1810" i="4"/>
  <c r="C1809" i="4"/>
  <c r="Q1809" i="4"/>
  <c r="C1808" i="4"/>
  <c r="Q1808" i="4"/>
  <c r="C1807" i="4"/>
  <c r="Q1807" i="4"/>
  <c r="C1806" i="4"/>
  <c r="Q1806" i="4"/>
  <c r="C1805" i="4"/>
  <c r="Q1805" i="4"/>
  <c r="C1804" i="4"/>
  <c r="Q1804" i="4"/>
  <c r="C1803" i="4"/>
  <c r="Q1803" i="4"/>
  <c r="C1802" i="4"/>
  <c r="Q1802" i="4"/>
  <c r="C1801" i="4"/>
  <c r="Q1801" i="4"/>
  <c r="C1800" i="4"/>
  <c r="Q1800" i="4"/>
  <c r="C1799" i="4"/>
  <c r="Q1799" i="4"/>
  <c r="C1798" i="4"/>
  <c r="Q1798" i="4"/>
  <c r="C1797" i="4"/>
  <c r="Q1797" i="4"/>
  <c r="C1796" i="4"/>
  <c r="Q1796" i="4"/>
  <c r="C1795" i="4"/>
  <c r="Q1795" i="4"/>
  <c r="C1794" i="4"/>
  <c r="Q1794" i="4"/>
  <c r="C1793" i="4"/>
  <c r="Q1793" i="4"/>
  <c r="C1792" i="4"/>
  <c r="Q1792" i="4"/>
  <c r="C1791" i="4"/>
  <c r="Q1791" i="4"/>
  <c r="C1790" i="4"/>
  <c r="Q1790" i="4"/>
  <c r="C1789" i="4"/>
  <c r="Q1789" i="4"/>
  <c r="C1788" i="4"/>
  <c r="Q1788" i="4"/>
  <c r="C1787" i="4"/>
  <c r="Q1787" i="4"/>
  <c r="C1786" i="4"/>
  <c r="Q1786" i="4"/>
  <c r="C1785" i="4"/>
  <c r="Q1785" i="4"/>
  <c r="C1784" i="4"/>
  <c r="Q1784" i="4"/>
  <c r="C1783" i="4"/>
  <c r="Q1783" i="4"/>
  <c r="C1782" i="4"/>
  <c r="Q1782" i="4"/>
  <c r="C1781" i="4"/>
  <c r="Q1781" i="4"/>
  <c r="C1780" i="4"/>
  <c r="Q1780" i="4"/>
  <c r="C1779" i="4"/>
  <c r="Q1779" i="4"/>
  <c r="C1778" i="4"/>
  <c r="Q1778" i="4"/>
  <c r="C1777" i="4"/>
  <c r="Q1777" i="4"/>
  <c r="C1776" i="4"/>
  <c r="Q1776" i="4"/>
  <c r="C1775" i="4"/>
  <c r="Q1775" i="4"/>
  <c r="C1774" i="4"/>
  <c r="Q1774" i="4"/>
  <c r="C1773" i="4"/>
  <c r="Q1773" i="4"/>
  <c r="C1771" i="4"/>
  <c r="L1771" i="4"/>
  <c r="M1771" i="4"/>
  <c r="N1771" i="4"/>
  <c r="O1771" i="4"/>
  <c r="P1771" i="4"/>
  <c r="Q1771" i="4"/>
  <c r="C1770" i="4"/>
  <c r="L1770" i="4"/>
  <c r="M1770" i="4"/>
  <c r="N1770" i="4"/>
  <c r="O1770" i="4"/>
  <c r="P1770" i="4"/>
  <c r="Q1770" i="4"/>
  <c r="C1769" i="4"/>
  <c r="L1769" i="4"/>
  <c r="M1769" i="4"/>
  <c r="N1769" i="4"/>
  <c r="O1769" i="4"/>
  <c r="P1769" i="4"/>
  <c r="Q1769" i="4"/>
  <c r="C1768" i="4"/>
  <c r="L1768" i="4"/>
  <c r="M1768" i="4"/>
  <c r="N1768" i="4"/>
  <c r="O1768" i="4"/>
  <c r="P1768" i="4"/>
  <c r="Q1768" i="4"/>
  <c r="C1767" i="4"/>
  <c r="L1767" i="4"/>
  <c r="M1767" i="4"/>
  <c r="N1767" i="4"/>
  <c r="O1767" i="4"/>
  <c r="P1767" i="4"/>
  <c r="Q1767" i="4"/>
  <c r="C1766" i="4"/>
  <c r="L1766" i="4"/>
  <c r="M1766" i="4"/>
  <c r="N1766" i="4"/>
  <c r="O1766" i="4"/>
  <c r="P1766" i="4"/>
  <c r="Q1766" i="4"/>
  <c r="C1765" i="4"/>
  <c r="L1765" i="4"/>
  <c r="M1765" i="4"/>
  <c r="N1765" i="4"/>
  <c r="O1765" i="4"/>
  <c r="P1765" i="4"/>
  <c r="Q1765" i="4"/>
  <c r="C1764" i="4"/>
  <c r="L1764" i="4"/>
  <c r="M1764" i="4"/>
  <c r="N1764" i="4"/>
  <c r="O1764" i="4"/>
  <c r="P1764" i="4"/>
  <c r="Q1764" i="4"/>
  <c r="C1763" i="4"/>
  <c r="L1763" i="4"/>
  <c r="M1763" i="4"/>
  <c r="N1763" i="4"/>
  <c r="O1763" i="4"/>
  <c r="P1763" i="4"/>
  <c r="Q1763" i="4"/>
  <c r="C1762" i="4"/>
  <c r="L1762" i="4"/>
  <c r="M1762" i="4"/>
  <c r="N1762" i="4"/>
  <c r="O1762" i="4"/>
  <c r="P1762" i="4"/>
  <c r="Q1762" i="4"/>
  <c r="C1761" i="4"/>
  <c r="L1761" i="4"/>
  <c r="M1761" i="4"/>
  <c r="N1761" i="4"/>
  <c r="O1761" i="4"/>
  <c r="P1761" i="4"/>
  <c r="Q1761" i="4"/>
  <c r="C1760" i="4"/>
  <c r="L1760" i="4"/>
  <c r="M1760" i="4"/>
  <c r="N1760" i="4"/>
  <c r="O1760" i="4"/>
  <c r="P1760" i="4"/>
  <c r="Q1760" i="4"/>
  <c r="C1759" i="4"/>
  <c r="L1759" i="4"/>
  <c r="M1759" i="4"/>
  <c r="N1759" i="4"/>
  <c r="O1759" i="4"/>
  <c r="P1759" i="4"/>
  <c r="Q1759" i="4"/>
  <c r="C1758" i="4"/>
  <c r="L1758" i="4"/>
  <c r="M1758" i="4"/>
  <c r="N1758" i="4"/>
  <c r="O1758" i="4"/>
  <c r="P1758" i="4"/>
  <c r="Q1758" i="4"/>
  <c r="C1757" i="4"/>
  <c r="L1757" i="4"/>
  <c r="M1757" i="4"/>
  <c r="N1757" i="4"/>
  <c r="O1757" i="4"/>
  <c r="P1757" i="4"/>
  <c r="Q1757" i="4"/>
  <c r="C1756" i="4"/>
  <c r="L1756" i="4"/>
  <c r="M1756" i="4"/>
  <c r="N1756" i="4"/>
  <c r="O1756" i="4"/>
  <c r="P1756" i="4"/>
  <c r="Q1756" i="4"/>
  <c r="C1755" i="4"/>
  <c r="L1755" i="4"/>
  <c r="M1755" i="4"/>
  <c r="N1755" i="4"/>
  <c r="O1755" i="4"/>
  <c r="P1755" i="4"/>
  <c r="Q1755" i="4"/>
  <c r="C1754" i="4"/>
  <c r="L1754" i="4"/>
  <c r="M1754" i="4"/>
  <c r="N1754" i="4"/>
  <c r="O1754" i="4"/>
  <c r="P1754" i="4"/>
  <c r="Q1754" i="4"/>
  <c r="C1753" i="4"/>
  <c r="L1753" i="4"/>
  <c r="M1753" i="4"/>
  <c r="N1753" i="4"/>
  <c r="O1753" i="4"/>
  <c r="P1753" i="4"/>
  <c r="Q1753" i="4"/>
  <c r="C1752" i="4"/>
  <c r="L1752" i="4"/>
  <c r="M1752" i="4"/>
  <c r="N1752" i="4"/>
  <c r="O1752" i="4"/>
  <c r="P1752" i="4"/>
  <c r="Q1752" i="4"/>
  <c r="C1751" i="4"/>
  <c r="L1751" i="4"/>
  <c r="M1751" i="4"/>
  <c r="N1751" i="4"/>
  <c r="O1751" i="4"/>
  <c r="P1751" i="4"/>
  <c r="Q1751" i="4"/>
  <c r="C1750" i="4"/>
  <c r="L1750" i="4"/>
  <c r="M1750" i="4"/>
  <c r="N1750" i="4"/>
  <c r="O1750" i="4"/>
  <c r="P1750" i="4"/>
  <c r="Q1750" i="4"/>
  <c r="C1749" i="4"/>
  <c r="L1749" i="4"/>
  <c r="M1749" i="4"/>
  <c r="N1749" i="4"/>
  <c r="O1749" i="4"/>
  <c r="P1749" i="4"/>
  <c r="Q1749" i="4"/>
  <c r="C1748" i="4"/>
  <c r="L1748" i="4"/>
  <c r="M1748" i="4"/>
  <c r="N1748" i="4"/>
  <c r="O1748" i="4"/>
  <c r="P1748" i="4"/>
  <c r="Q1748" i="4"/>
  <c r="C1747" i="4"/>
  <c r="L1747" i="4"/>
  <c r="M1747" i="4"/>
  <c r="N1747" i="4"/>
  <c r="O1747" i="4"/>
  <c r="P1747" i="4"/>
  <c r="Q1747" i="4"/>
  <c r="C1746" i="4"/>
  <c r="L1746" i="4"/>
  <c r="M1746" i="4"/>
  <c r="N1746" i="4"/>
  <c r="O1746" i="4"/>
  <c r="P1746" i="4"/>
  <c r="Q1746" i="4"/>
  <c r="C1745" i="4"/>
  <c r="L1745" i="4"/>
  <c r="M1745" i="4"/>
  <c r="N1745" i="4"/>
  <c r="O1745" i="4"/>
  <c r="P1745" i="4"/>
  <c r="Q1745" i="4"/>
  <c r="C1744" i="4"/>
  <c r="L1744" i="4"/>
  <c r="M1744" i="4"/>
  <c r="N1744" i="4"/>
  <c r="O1744" i="4"/>
  <c r="P1744" i="4"/>
  <c r="Q1744" i="4"/>
  <c r="C1743" i="4"/>
  <c r="L1743" i="4"/>
  <c r="M1743" i="4"/>
  <c r="N1743" i="4"/>
  <c r="O1743" i="4"/>
  <c r="P1743" i="4"/>
  <c r="Q1743" i="4"/>
  <c r="C1742" i="4"/>
  <c r="L1742" i="4"/>
  <c r="M1742" i="4"/>
  <c r="N1742" i="4"/>
  <c r="O1742" i="4"/>
  <c r="P1742" i="4"/>
  <c r="Q1742" i="4"/>
  <c r="C1741" i="4"/>
  <c r="L1741" i="4"/>
  <c r="M1741" i="4"/>
  <c r="N1741" i="4"/>
  <c r="O1741" i="4"/>
  <c r="P1741" i="4"/>
  <c r="Q1741" i="4"/>
  <c r="C1740" i="4"/>
  <c r="L1740" i="4"/>
  <c r="M1740" i="4"/>
  <c r="N1740" i="4"/>
  <c r="O1740" i="4"/>
  <c r="P1740" i="4"/>
  <c r="Q1740" i="4"/>
  <c r="C1739" i="4"/>
  <c r="L1739" i="4"/>
  <c r="M1739" i="4"/>
  <c r="N1739" i="4"/>
  <c r="O1739" i="4"/>
  <c r="P1739" i="4"/>
  <c r="Q1739" i="4"/>
  <c r="C1738" i="4"/>
  <c r="L1738" i="4"/>
  <c r="M1738" i="4"/>
  <c r="N1738" i="4"/>
  <c r="O1738" i="4"/>
  <c r="P1738" i="4"/>
  <c r="Q1738" i="4"/>
  <c r="C1737" i="4"/>
  <c r="L1737" i="4"/>
  <c r="M1737" i="4"/>
  <c r="N1737" i="4"/>
  <c r="O1737" i="4"/>
  <c r="P1737" i="4"/>
  <c r="Q1737" i="4"/>
  <c r="C1736" i="4"/>
  <c r="L1736" i="4"/>
  <c r="M1736" i="4"/>
  <c r="N1736" i="4"/>
  <c r="O1736" i="4"/>
  <c r="P1736" i="4"/>
  <c r="Q1736" i="4"/>
  <c r="C1735" i="4"/>
  <c r="L1735" i="4"/>
  <c r="M1735" i="4"/>
  <c r="N1735" i="4"/>
  <c r="O1735" i="4"/>
  <c r="P1735" i="4"/>
  <c r="Q1735" i="4"/>
  <c r="C1734" i="4"/>
  <c r="L1734" i="4"/>
  <c r="M1734" i="4"/>
  <c r="N1734" i="4"/>
  <c r="O1734" i="4"/>
  <c r="P1734" i="4"/>
  <c r="Q1734" i="4"/>
  <c r="C1733" i="4"/>
  <c r="L1733" i="4"/>
  <c r="M1733" i="4"/>
  <c r="N1733" i="4"/>
  <c r="O1733" i="4"/>
  <c r="P1733" i="4"/>
  <c r="Q1733" i="4"/>
  <c r="C1732" i="4"/>
  <c r="L1732" i="4"/>
  <c r="M1732" i="4"/>
  <c r="N1732" i="4"/>
  <c r="O1732" i="4"/>
  <c r="P1732" i="4"/>
  <c r="Q1732" i="4"/>
  <c r="C1731" i="4"/>
  <c r="L1731" i="4"/>
  <c r="M1731" i="4"/>
  <c r="N1731" i="4"/>
  <c r="O1731" i="4"/>
  <c r="P1731" i="4"/>
  <c r="Q1731" i="4"/>
  <c r="C1730" i="4"/>
  <c r="L1730" i="4"/>
  <c r="M1730" i="4"/>
  <c r="N1730" i="4"/>
  <c r="O1730" i="4"/>
  <c r="P1730" i="4"/>
  <c r="Q1730" i="4"/>
  <c r="C1729" i="4"/>
  <c r="L1729" i="4"/>
  <c r="M1729" i="4"/>
  <c r="N1729" i="4"/>
  <c r="O1729" i="4"/>
  <c r="P1729" i="4"/>
  <c r="Q1729" i="4"/>
  <c r="C1728" i="4"/>
  <c r="L1728" i="4"/>
  <c r="M1728" i="4"/>
  <c r="N1728" i="4"/>
  <c r="O1728" i="4"/>
  <c r="P1728" i="4"/>
  <c r="Q1728" i="4"/>
  <c r="C1727" i="4"/>
  <c r="L1727" i="4"/>
  <c r="M1727" i="4"/>
  <c r="N1727" i="4"/>
  <c r="O1727" i="4"/>
  <c r="P1727" i="4"/>
  <c r="Q1727" i="4"/>
  <c r="C1726" i="4"/>
  <c r="L1726" i="4"/>
  <c r="M1726" i="4"/>
  <c r="N1726" i="4"/>
  <c r="O1726" i="4"/>
  <c r="P1726" i="4"/>
  <c r="Q1726" i="4"/>
  <c r="C1725" i="4"/>
  <c r="L1725" i="4"/>
  <c r="M1725" i="4"/>
  <c r="N1725" i="4"/>
  <c r="O1725" i="4"/>
  <c r="P1725" i="4"/>
  <c r="Q1725" i="4"/>
  <c r="C1724" i="4"/>
  <c r="L1724" i="4"/>
  <c r="M1724" i="4"/>
  <c r="N1724" i="4"/>
  <c r="O1724" i="4"/>
  <c r="P1724" i="4"/>
  <c r="Q1724" i="4"/>
  <c r="C1723" i="4"/>
  <c r="L1723" i="4"/>
  <c r="M1723" i="4"/>
  <c r="N1723" i="4"/>
  <c r="O1723" i="4"/>
  <c r="P1723" i="4"/>
  <c r="Q1723" i="4"/>
  <c r="C1722" i="4"/>
  <c r="L1722" i="4"/>
  <c r="M1722" i="4"/>
  <c r="N1722" i="4"/>
  <c r="O1722" i="4"/>
  <c r="P1722" i="4"/>
  <c r="Q1722" i="4"/>
  <c r="C1721" i="4"/>
  <c r="L1721" i="4"/>
  <c r="M1721" i="4"/>
  <c r="N1721" i="4"/>
  <c r="O1721" i="4"/>
  <c r="P1721" i="4"/>
  <c r="Q1721" i="4"/>
  <c r="C1720" i="4"/>
  <c r="L1720" i="4"/>
  <c r="M1720" i="4"/>
  <c r="N1720" i="4"/>
  <c r="O1720" i="4"/>
  <c r="P1720" i="4"/>
  <c r="Q1720" i="4"/>
  <c r="C1719" i="4"/>
  <c r="L1719" i="4"/>
  <c r="M1719" i="4"/>
  <c r="N1719" i="4"/>
  <c r="O1719" i="4"/>
  <c r="P1719" i="4"/>
  <c r="Q1719" i="4"/>
  <c r="C1718" i="4"/>
  <c r="L1718" i="4"/>
  <c r="M1718" i="4"/>
  <c r="N1718" i="4"/>
  <c r="O1718" i="4"/>
  <c r="P1718" i="4"/>
  <c r="Q1718" i="4"/>
  <c r="C1717" i="4"/>
  <c r="L1717" i="4"/>
  <c r="M1717" i="4"/>
  <c r="N1717" i="4"/>
  <c r="O1717" i="4"/>
  <c r="P1717" i="4"/>
  <c r="Q1717" i="4"/>
  <c r="C1716" i="4"/>
  <c r="L1716" i="4"/>
  <c r="M1716" i="4"/>
  <c r="N1716" i="4"/>
  <c r="O1716" i="4"/>
  <c r="P1716" i="4"/>
  <c r="Q1716" i="4"/>
  <c r="C1715" i="4"/>
  <c r="L1715" i="4"/>
  <c r="M1715" i="4"/>
  <c r="N1715" i="4"/>
  <c r="O1715" i="4"/>
  <c r="P1715" i="4"/>
  <c r="Q1715" i="4"/>
  <c r="C1714" i="4"/>
  <c r="L1714" i="4"/>
  <c r="M1714" i="4"/>
  <c r="N1714" i="4"/>
  <c r="O1714" i="4"/>
  <c r="P1714" i="4"/>
  <c r="Q1714" i="4"/>
  <c r="C1713" i="4"/>
  <c r="L1713" i="4"/>
  <c r="M1713" i="4"/>
  <c r="N1713" i="4"/>
  <c r="O1713" i="4"/>
  <c r="P1713" i="4"/>
  <c r="Q1713" i="4"/>
  <c r="C1712" i="4"/>
  <c r="L1712" i="4"/>
  <c r="M1712" i="4"/>
  <c r="N1712" i="4"/>
  <c r="O1712" i="4"/>
  <c r="P1712" i="4"/>
  <c r="Q1712" i="4"/>
  <c r="C1711" i="4"/>
  <c r="L1711" i="4"/>
  <c r="M1711" i="4"/>
  <c r="N1711" i="4"/>
  <c r="O1711" i="4"/>
  <c r="P1711" i="4"/>
  <c r="Q1711" i="4"/>
  <c r="C1710" i="4"/>
  <c r="L1710" i="4"/>
  <c r="M1710" i="4"/>
  <c r="N1710" i="4"/>
  <c r="O1710" i="4"/>
  <c r="P1710" i="4"/>
  <c r="Q1710" i="4"/>
  <c r="C1709" i="4"/>
  <c r="L1709" i="4"/>
  <c r="M1709" i="4"/>
  <c r="N1709" i="4"/>
  <c r="O1709" i="4"/>
  <c r="P1709" i="4"/>
  <c r="Q1709" i="4"/>
  <c r="C1708" i="4"/>
  <c r="L1708" i="4"/>
  <c r="M1708" i="4"/>
  <c r="N1708" i="4"/>
  <c r="O1708" i="4"/>
  <c r="P1708" i="4"/>
  <c r="Q1708" i="4"/>
  <c r="C1707" i="4"/>
  <c r="L1707" i="4"/>
  <c r="M1707" i="4"/>
  <c r="N1707" i="4"/>
  <c r="O1707" i="4"/>
  <c r="P1707" i="4"/>
  <c r="Q1707" i="4"/>
  <c r="C1706" i="4"/>
  <c r="L1706" i="4"/>
  <c r="M1706" i="4"/>
  <c r="N1706" i="4"/>
  <c r="O1706" i="4"/>
  <c r="P1706" i="4"/>
  <c r="Q1706" i="4"/>
  <c r="C1705" i="4"/>
  <c r="L1705" i="4"/>
  <c r="M1705" i="4"/>
  <c r="N1705" i="4"/>
  <c r="O1705" i="4"/>
  <c r="P1705" i="4"/>
  <c r="Q1705" i="4"/>
  <c r="C1704" i="4"/>
  <c r="L1704" i="4"/>
  <c r="M1704" i="4"/>
  <c r="N1704" i="4"/>
  <c r="O1704" i="4"/>
  <c r="P1704" i="4"/>
  <c r="Q1704" i="4"/>
  <c r="C1702" i="4"/>
  <c r="L1702" i="4"/>
  <c r="M1702" i="4"/>
  <c r="N1702" i="4"/>
  <c r="O1702" i="4"/>
  <c r="P1702" i="4"/>
  <c r="Q1702" i="4"/>
  <c r="C1701" i="4"/>
  <c r="L1701" i="4"/>
  <c r="M1701" i="4"/>
  <c r="N1701" i="4"/>
  <c r="O1701" i="4"/>
  <c r="P1701" i="4"/>
  <c r="Q1701" i="4"/>
  <c r="C1700" i="4"/>
  <c r="L1700" i="4"/>
  <c r="M1700" i="4"/>
  <c r="N1700" i="4"/>
  <c r="O1700" i="4"/>
  <c r="P1700" i="4"/>
  <c r="Q1700" i="4"/>
  <c r="C1699" i="4"/>
  <c r="L1699" i="4"/>
  <c r="M1699" i="4"/>
  <c r="N1699" i="4"/>
  <c r="O1699" i="4"/>
  <c r="P1699" i="4"/>
  <c r="Q1699" i="4"/>
  <c r="C1698" i="4"/>
  <c r="L1698" i="4"/>
  <c r="M1698" i="4"/>
  <c r="N1698" i="4"/>
  <c r="O1698" i="4"/>
  <c r="P1698" i="4"/>
  <c r="Q1698" i="4"/>
  <c r="C1697" i="4"/>
  <c r="L1697" i="4"/>
  <c r="M1697" i="4"/>
  <c r="N1697" i="4"/>
  <c r="O1697" i="4"/>
  <c r="P1697" i="4"/>
  <c r="Q1697" i="4"/>
  <c r="C1696" i="4"/>
  <c r="L1696" i="4"/>
  <c r="M1696" i="4"/>
  <c r="N1696" i="4"/>
  <c r="O1696" i="4"/>
  <c r="P1696" i="4"/>
  <c r="Q1696" i="4"/>
  <c r="C1695" i="4"/>
  <c r="L1695" i="4"/>
  <c r="M1695" i="4"/>
  <c r="N1695" i="4"/>
  <c r="O1695" i="4"/>
  <c r="P1695" i="4"/>
  <c r="Q1695" i="4"/>
  <c r="C1694" i="4"/>
  <c r="L1694" i="4"/>
  <c r="M1694" i="4"/>
  <c r="N1694" i="4"/>
  <c r="O1694" i="4"/>
  <c r="P1694" i="4"/>
  <c r="Q1694" i="4"/>
  <c r="C1693" i="4"/>
  <c r="L1693" i="4"/>
  <c r="M1693" i="4"/>
  <c r="N1693" i="4"/>
  <c r="O1693" i="4"/>
  <c r="P1693" i="4"/>
  <c r="Q1693" i="4"/>
  <c r="C1692" i="4"/>
  <c r="L1692" i="4"/>
  <c r="M1692" i="4"/>
  <c r="N1692" i="4"/>
  <c r="O1692" i="4"/>
  <c r="P1692" i="4"/>
  <c r="Q1692" i="4"/>
  <c r="C1691" i="4"/>
  <c r="L1691" i="4"/>
  <c r="M1691" i="4"/>
  <c r="N1691" i="4"/>
  <c r="O1691" i="4"/>
  <c r="P1691" i="4"/>
  <c r="Q1691" i="4"/>
  <c r="C1690" i="4"/>
  <c r="L1690" i="4"/>
  <c r="M1690" i="4"/>
  <c r="N1690" i="4"/>
  <c r="O1690" i="4"/>
  <c r="P1690" i="4"/>
  <c r="Q1690" i="4"/>
  <c r="C1689" i="4"/>
  <c r="L1689" i="4"/>
  <c r="M1689" i="4"/>
  <c r="N1689" i="4"/>
  <c r="O1689" i="4"/>
  <c r="P1689" i="4"/>
  <c r="Q1689" i="4"/>
  <c r="C1688" i="4"/>
  <c r="L1688" i="4"/>
  <c r="M1688" i="4"/>
  <c r="N1688" i="4"/>
  <c r="O1688" i="4"/>
  <c r="P1688" i="4"/>
  <c r="Q1688" i="4"/>
  <c r="C1687" i="4"/>
  <c r="L1687" i="4"/>
  <c r="M1687" i="4"/>
  <c r="N1687" i="4"/>
  <c r="O1687" i="4"/>
  <c r="P1687" i="4"/>
  <c r="Q1687" i="4"/>
  <c r="C1686" i="4"/>
  <c r="L1686" i="4"/>
  <c r="M1686" i="4"/>
  <c r="N1686" i="4"/>
  <c r="O1686" i="4"/>
  <c r="P1686" i="4"/>
  <c r="Q1686" i="4"/>
  <c r="C1685" i="4"/>
  <c r="L1685" i="4"/>
  <c r="M1685" i="4"/>
  <c r="N1685" i="4"/>
  <c r="O1685" i="4"/>
  <c r="P1685" i="4"/>
  <c r="Q1685" i="4"/>
  <c r="C1684" i="4"/>
  <c r="L1684" i="4"/>
  <c r="M1684" i="4"/>
  <c r="N1684" i="4"/>
  <c r="O1684" i="4"/>
  <c r="P1684" i="4"/>
  <c r="Q1684" i="4"/>
  <c r="C1683" i="4"/>
  <c r="L1683" i="4"/>
  <c r="M1683" i="4"/>
  <c r="N1683" i="4"/>
  <c r="O1683" i="4"/>
  <c r="P1683" i="4"/>
  <c r="Q1683" i="4"/>
  <c r="C1682" i="4"/>
  <c r="L1682" i="4"/>
  <c r="M1682" i="4"/>
  <c r="N1682" i="4"/>
  <c r="O1682" i="4"/>
  <c r="P1682" i="4"/>
  <c r="Q1682" i="4"/>
  <c r="C1681" i="4"/>
  <c r="L1681" i="4"/>
  <c r="M1681" i="4"/>
  <c r="N1681" i="4"/>
  <c r="O1681" i="4"/>
  <c r="P1681" i="4"/>
  <c r="Q1681" i="4"/>
  <c r="C1680" i="4"/>
  <c r="L1680" i="4"/>
  <c r="M1680" i="4"/>
  <c r="N1680" i="4"/>
  <c r="O1680" i="4"/>
  <c r="P1680" i="4"/>
  <c r="Q1680" i="4"/>
  <c r="C1679" i="4"/>
  <c r="L1679" i="4"/>
  <c r="M1679" i="4"/>
  <c r="N1679" i="4"/>
  <c r="O1679" i="4"/>
  <c r="P1679" i="4"/>
  <c r="Q1679" i="4"/>
  <c r="C1678" i="4"/>
  <c r="L1678" i="4"/>
  <c r="M1678" i="4"/>
  <c r="N1678" i="4"/>
  <c r="O1678" i="4"/>
  <c r="P1678" i="4"/>
  <c r="Q1678" i="4"/>
  <c r="C1677" i="4"/>
  <c r="L1677" i="4"/>
  <c r="M1677" i="4"/>
  <c r="N1677" i="4"/>
  <c r="O1677" i="4"/>
  <c r="P1677" i="4"/>
  <c r="Q1677" i="4"/>
  <c r="C1676" i="4"/>
  <c r="L1676" i="4"/>
  <c r="M1676" i="4"/>
  <c r="N1676" i="4"/>
  <c r="O1676" i="4"/>
  <c r="P1676" i="4"/>
  <c r="Q1676" i="4"/>
  <c r="C1675" i="4"/>
  <c r="L1675" i="4"/>
  <c r="M1675" i="4"/>
  <c r="N1675" i="4"/>
  <c r="O1675" i="4"/>
  <c r="P1675" i="4"/>
  <c r="Q1675" i="4"/>
  <c r="C1674" i="4"/>
  <c r="L1674" i="4"/>
  <c r="M1674" i="4"/>
  <c r="N1674" i="4"/>
  <c r="O1674" i="4"/>
  <c r="P1674" i="4"/>
  <c r="Q1674" i="4"/>
  <c r="C1673" i="4"/>
  <c r="L1673" i="4"/>
  <c r="M1673" i="4"/>
  <c r="N1673" i="4"/>
  <c r="O1673" i="4"/>
  <c r="P1673" i="4"/>
  <c r="Q1673" i="4"/>
  <c r="C1672" i="4"/>
  <c r="L1672" i="4"/>
  <c r="M1672" i="4"/>
  <c r="N1672" i="4"/>
  <c r="O1672" i="4"/>
  <c r="P1672" i="4"/>
  <c r="Q1672" i="4"/>
  <c r="C1671" i="4"/>
  <c r="L1671" i="4"/>
  <c r="M1671" i="4"/>
  <c r="N1671" i="4"/>
  <c r="O1671" i="4"/>
  <c r="P1671" i="4"/>
  <c r="Q1671" i="4"/>
  <c r="C1670" i="4"/>
  <c r="L1670" i="4"/>
  <c r="M1670" i="4"/>
  <c r="N1670" i="4"/>
  <c r="O1670" i="4"/>
  <c r="P1670" i="4"/>
  <c r="Q1670" i="4"/>
  <c r="C1669" i="4"/>
  <c r="L1669" i="4"/>
  <c r="M1669" i="4"/>
  <c r="N1669" i="4"/>
  <c r="O1669" i="4"/>
  <c r="P1669" i="4"/>
  <c r="Q1669" i="4"/>
  <c r="C1668" i="4"/>
  <c r="L1668" i="4"/>
  <c r="M1668" i="4"/>
  <c r="N1668" i="4"/>
  <c r="O1668" i="4"/>
  <c r="P1668" i="4"/>
  <c r="Q1668" i="4"/>
  <c r="C1667" i="4"/>
  <c r="L1667" i="4"/>
  <c r="M1667" i="4"/>
  <c r="N1667" i="4"/>
  <c r="O1667" i="4"/>
  <c r="P1667" i="4"/>
  <c r="Q1667" i="4"/>
  <c r="C1666" i="4"/>
  <c r="L1666" i="4"/>
  <c r="M1666" i="4"/>
  <c r="N1666" i="4"/>
  <c r="O1666" i="4"/>
  <c r="P1666" i="4"/>
  <c r="Q1666" i="4"/>
  <c r="C1664" i="4"/>
  <c r="L1664" i="4"/>
  <c r="M1664" i="4"/>
  <c r="N1664" i="4"/>
  <c r="O1664" i="4"/>
  <c r="P1664" i="4"/>
  <c r="Q1664" i="4"/>
  <c r="C1663" i="4"/>
  <c r="L1663" i="4"/>
  <c r="M1663" i="4"/>
  <c r="N1663" i="4"/>
  <c r="O1663" i="4"/>
  <c r="P1663" i="4"/>
  <c r="Q1663" i="4"/>
  <c r="C1662" i="4"/>
  <c r="L1662" i="4"/>
  <c r="M1662" i="4"/>
  <c r="N1662" i="4"/>
  <c r="O1662" i="4"/>
  <c r="P1662" i="4"/>
  <c r="Q1662" i="4"/>
  <c r="C1661" i="4"/>
  <c r="L1661" i="4"/>
  <c r="M1661" i="4"/>
  <c r="N1661" i="4"/>
  <c r="O1661" i="4"/>
  <c r="P1661" i="4"/>
  <c r="Q1661" i="4"/>
  <c r="C1660" i="4"/>
  <c r="L1660" i="4"/>
  <c r="M1660" i="4"/>
  <c r="N1660" i="4"/>
  <c r="O1660" i="4"/>
  <c r="P1660" i="4"/>
  <c r="Q1660" i="4"/>
  <c r="C1659" i="4"/>
  <c r="L1659" i="4"/>
  <c r="M1659" i="4"/>
  <c r="N1659" i="4"/>
  <c r="O1659" i="4"/>
  <c r="P1659" i="4"/>
  <c r="Q1659" i="4"/>
  <c r="C1658" i="4"/>
  <c r="L1658" i="4"/>
  <c r="M1658" i="4"/>
  <c r="N1658" i="4"/>
  <c r="O1658" i="4"/>
  <c r="P1658" i="4"/>
  <c r="Q1658" i="4"/>
  <c r="C1657" i="4"/>
  <c r="L1657" i="4"/>
  <c r="M1657" i="4"/>
  <c r="N1657" i="4"/>
  <c r="O1657" i="4"/>
  <c r="P1657" i="4"/>
  <c r="Q1657" i="4"/>
  <c r="C1656" i="4"/>
  <c r="L1656" i="4"/>
  <c r="M1656" i="4"/>
  <c r="N1656" i="4"/>
  <c r="O1656" i="4"/>
  <c r="P1656" i="4"/>
  <c r="Q1656" i="4"/>
  <c r="C1655" i="4"/>
  <c r="L1655" i="4"/>
  <c r="M1655" i="4"/>
  <c r="N1655" i="4"/>
  <c r="O1655" i="4"/>
  <c r="P1655" i="4"/>
  <c r="Q1655" i="4"/>
  <c r="C1654" i="4"/>
  <c r="L1654" i="4"/>
  <c r="M1654" i="4"/>
  <c r="N1654" i="4"/>
  <c r="O1654" i="4"/>
  <c r="P1654" i="4"/>
  <c r="Q1654" i="4"/>
  <c r="C1653" i="4"/>
  <c r="L1653" i="4"/>
  <c r="M1653" i="4"/>
  <c r="N1653" i="4"/>
  <c r="O1653" i="4"/>
  <c r="P1653" i="4"/>
  <c r="Q1653" i="4"/>
  <c r="C1652" i="4"/>
  <c r="L1652" i="4"/>
  <c r="M1652" i="4"/>
  <c r="N1652" i="4"/>
  <c r="O1652" i="4"/>
  <c r="P1652" i="4"/>
  <c r="Q1652" i="4"/>
  <c r="C1651" i="4"/>
  <c r="L1651" i="4"/>
  <c r="M1651" i="4"/>
  <c r="N1651" i="4"/>
  <c r="O1651" i="4"/>
  <c r="P1651" i="4"/>
  <c r="Q1651" i="4"/>
  <c r="C1650" i="4"/>
  <c r="L1650" i="4"/>
  <c r="M1650" i="4"/>
  <c r="N1650" i="4"/>
  <c r="O1650" i="4"/>
  <c r="P1650" i="4"/>
  <c r="Q1650" i="4"/>
  <c r="C1649" i="4"/>
  <c r="L1649" i="4"/>
  <c r="M1649" i="4"/>
  <c r="N1649" i="4"/>
  <c r="O1649" i="4"/>
  <c r="P1649" i="4"/>
  <c r="Q1649" i="4"/>
  <c r="C1648" i="4"/>
  <c r="L1648" i="4"/>
  <c r="M1648" i="4"/>
  <c r="N1648" i="4"/>
  <c r="O1648" i="4"/>
  <c r="P1648" i="4"/>
  <c r="Q1648" i="4"/>
  <c r="C1647" i="4"/>
  <c r="L1647" i="4"/>
  <c r="M1647" i="4"/>
  <c r="N1647" i="4"/>
  <c r="O1647" i="4"/>
  <c r="P1647" i="4"/>
  <c r="Q1647" i="4"/>
  <c r="C1646" i="4"/>
  <c r="L1646" i="4"/>
  <c r="M1646" i="4"/>
  <c r="N1646" i="4"/>
  <c r="O1646" i="4"/>
  <c r="P1646" i="4"/>
  <c r="Q1646" i="4"/>
  <c r="C1645" i="4"/>
  <c r="L1645" i="4"/>
  <c r="M1645" i="4"/>
  <c r="N1645" i="4"/>
  <c r="O1645" i="4"/>
  <c r="P1645" i="4"/>
  <c r="Q1645" i="4"/>
  <c r="C1644" i="4"/>
  <c r="L1644" i="4"/>
  <c r="M1644" i="4"/>
  <c r="N1644" i="4"/>
  <c r="O1644" i="4"/>
  <c r="P1644" i="4"/>
  <c r="Q1644" i="4"/>
  <c r="C1643" i="4"/>
  <c r="L1643" i="4"/>
  <c r="M1643" i="4"/>
  <c r="N1643" i="4"/>
  <c r="O1643" i="4"/>
  <c r="P1643" i="4"/>
  <c r="Q1643" i="4"/>
  <c r="C1642" i="4"/>
  <c r="L1642" i="4"/>
  <c r="M1642" i="4"/>
  <c r="N1642" i="4"/>
  <c r="O1642" i="4"/>
  <c r="P1642" i="4"/>
  <c r="Q1642" i="4"/>
  <c r="C1641" i="4"/>
  <c r="L1641" i="4"/>
  <c r="M1641" i="4"/>
  <c r="N1641" i="4"/>
  <c r="O1641" i="4"/>
  <c r="P1641" i="4"/>
  <c r="Q1641" i="4"/>
  <c r="C1640" i="4"/>
  <c r="L1640" i="4"/>
  <c r="M1640" i="4"/>
  <c r="N1640" i="4"/>
  <c r="O1640" i="4"/>
  <c r="P1640" i="4"/>
  <c r="Q1640" i="4"/>
  <c r="C1639" i="4"/>
  <c r="L1639" i="4"/>
  <c r="M1639" i="4"/>
  <c r="N1639" i="4"/>
  <c r="O1639" i="4"/>
  <c r="P1639" i="4"/>
  <c r="Q1639" i="4"/>
  <c r="C1638" i="4"/>
  <c r="L1638" i="4"/>
  <c r="M1638" i="4"/>
  <c r="N1638" i="4"/>
  <c r="O1638" i="4"/>
  <c r="P1638" i="4"/>
  <c r="Q1638" i="4"/>
  <c r="C1637" i="4"/>
  <c r="L1637" i="4"/>
  <c r="M1637" i="4"/>
  <c r="N1637" i="4"/>
  <c r="O1637" i="4"/>
  <c r="P1637" i="4"/>
  <c r="Q1637" i="4"/>
  <c r="C1636" i="4"/>
  <c r="L1636" i="4"/>
  <c r="M1636" i="4"/>
  <c r="N1636" i="4"/>
  <c r="O1636" i="4"/>
  <c r="P1636" i="4"/>
  <c r="Q1636" i="4"/>
  <c r="C1635" i="4"/>
  <c r="L1635" i="4"/>
  <c r="M1635" i="4"/>
  <c r="N1635" i="4"/>
  <c r="O1635" i="4"/>
  <c r="P1635" i="4"/>
  <c r="Q1635" i="4"/>
  <c r="C1634" i="4"/>
  <c r="L1634" i="4"/>
  <c r="M1634" i="4"/>
  <c r="N1634" i="4"/>
  <c r="O1634" i="4"/>
  <c r="P1634" i="4"/>
  <c r="Q1634" i="4"/>
  <c r="C1633" i="4"/>
  <c r="L1633" i="4"/>
  <c r="M1633" i="4"/>
  <c r="N1633" i="4"/>
  <c r="O1633" i="4"/>
  <c r="P1633" i="4"/>
  <c r="Q1633" i="4"/>
  <c r="C1632" i="4"/>
  <c r="L1632" i="4"/>
  <c r="M1632" i="4"/>
  <c r="N1632" i="4"/>
  <c r="O1632" i="4"/>
  <c r="P1632" i="4"/>
  <c r="Q1632" i="4"/>
  <c r="C1631" i="4"/>
  <c r="L1631" i="4"/>
  <c r="M1631" i="4"/>
  <c r="N1631" i="4"/>
  <c r="O1631" i="4"/>
  <c r="P1631" i="4"/>
  <c r="Q1631" i="4"/>
  <c r="C1630" i="4"/>
  <c r="L1630" i="4"/>
  <c r="M1630" i="4"/>
  <c r="N1630" i="4"/>
  <c r="O1630" i="4"/>
  <c r="P1630" i="4"/>
  <c r="Q1630" i="4"/>
  <c r="C1629" i="4"/>
  <c r="L1629" i="4"/>
  <c r="M1629" i="4"/>
  <c r="N1629" i="4"/>
  <c r="O1629" i="4"/>
  <c r="P1629" i="4"/>
  <c r="Q1629" i="4"/>
  <c r="C1628" i="4"/>
  <c r="L1628" i="4"/>
  <c r="M1628" i="4"/>
  <c r="N1628" i="4"/>
  <c r="O1628" i="4"/>
  <c r="P1628" i="4"/>
  <c r="Q1628" i="4"/>
  <c r="C1627" i="4"/>
  <c r="L1627" i="4"/>
  <c r="M1627" i="4"/>
  <c r="N1627" i="4"/>
  <c r="O1627" i="4"/>
  <c r="P1627" i="4"/>
  <c r="Q1627" i="4"/>
  <c r="C1626" i="4"/>
  <c r="L1626" i="4"/>
  <c r="M1626" i="4"/>
  <c r="N1626" i="4"/>
  <c r="O1626" i="4"/>
  <c r="P1626" i="4"/>
  <c r="Q1626" i="4"/>
  <c r="C1625" i="4"/>
  <c r="L1625" i="4"/>
  <c r="M1625" i="4"/>
  <c r="N1625" i="4"/>
  <c r="O1625" i="4"/>
  <c r="P1625" i="4"/>
  <c r="Q1625" i="4"/>
  <c r="C1624" i="4"/>
  <c r="L1624" i="4"/>
  <c r="M1624" i="4"/>
  <c r="N1624" i="4"/>
  <c r="O1624" i="4"/>
  <c r="P1624" i="4"/>
  <c r="Q1624" i="4"/>
  <c r="C1623" i="4"/>
  <c r="L1623" i="4"/>
  <c r="M1623" i="4"/>
  <c r="N1623" i="4"/>
  <c r="O1623" i="4"/>
  <c r="P1623" i="4"/>
  <c r="Q1623" i="4"/>
  <c r="C1622" i="4"/>
  <c r="L1622" i="4"/>
  <c r="M1622" i="4"/>
  <c r="N1622" i="4"/>
  <c r="O1622" i="4"/>
  <c r="P1622" i="4"/>
  <c r="Q1622" i="4"/>
  <c r="C1621" i="4"/>
  <c r="L1621" i="4"/>
  <c r="M1621" i="4"/>
  <c r="N1621" i="4"/>
  <c r="O1621" i="4"/>
  <c r="P1621" i="4"/>
  <c r="Q1621" i="4"/>
  <c r="C1620" i="4"/>
  <c r="L1620" i="4"/>
  <c r="M1620" i="4"/>
  <c r="N1620" i="4"/>
  <c r="O1620" i="4"/>
  <c r="P1620" i="4"/>
  <c r="Q1620" i="4"/>
  <c r="C1619" i="4"/>
  <c r="L1619" i="4"/>
  <c r="M1619" i="4"/>
  <c r="N1619" i="4"/>
  <c r="O1619" i="4"/>
  <c r="P1619" i="4"/>
  <c r="Q1619" i="4"/>
  <c r="C1618" i="4"/>
  <c r="L1618" i="4"/>
  <c r="M1618" i="4"/>
  <c r="N1618" i="4"/>
  <c r="O1618" i="4"/>
  <c r="P1618" i="4"/>
  <c r="Q1618" i="4"/>
  <c r="C1617" i="4"/>
  <c r="L1617" i="4"/>
  <c r="M1617" i="4"/>
  <c r="N1617" i="4"/>
  <c r="O1617" i="4"/>
  <c r="P1617" i="4"/>
  <c r="Q1617" i="4"/>
  <c r="C1616" i="4"/>
  <c r="L1616" i="4"/>
  <c r="M1616" i="4"/>
  <c r="N1616" i="4"/>
  <c r="O1616" i="4"/>
  <c r="P1616" i="4"/>
  <c r="Q1616" i="4"/>
  <c r="C1615" i="4"/>
  <c r="L1615" i="4"/>
  <c r="M1615" i="4"/>
  <c r="N1615" i="4"/>
  <c r="O1615" i="4"/>
  <c r="P1615" i="4"/>
  <c r="Q1615" i="4"/>
  <c r="C1614" i="4"/>
  <c r="L1614" i="4"/>
  <c r="M1614" i="4"/>
  <c r="N1614" i="4"/>
  <c r="O1614" i="4"/>
  <c r="P1614" i="4"/>
  <c r="Q1614" i="4"/>
  <c r="C1613" i="4"/>
  <c r="L1613" i="4"/>
  <c r="M1613" i="4"/>
  <c r="N1613" i="4"/>
  <c r="O1613" i="4"/>
  <c r="P1613" i="4"/>
  <c r="Q1613" i="4"/>
  <c r="C1612" i="4"/>
  <c r="L1612" i="4"/>
  <c r="M1612" i="4"/>
  <c r="N1612" i="4"/>
  <c r="O1612" i="4"/>
  <c r="P1612" i="4"/>
  <c r="Q1612" i="4"/>
  <c r="C1611" i="4"/>
  <c r="L1611" i="4"/>
  <c r="M1611" i="4"/>
  <c r="N1611" i="4"/>
  <c r="O1611" i="4"/>
  <c r="P1611" i="4"/>
  <c r="Q1611" i="4"/>
  <c r="C1610" i="4"/>
  <c r="L1610" i="4"/>
  <c r="M1610" i="4"/>
  <c r="N1610" i="4"/>
  <c r="O1610" i="4"/>
  <c r="P1610" i="4"/>
  <c r="Q1610" i="4"/>
  <c r="C1609" i="4"/>
  <c r="L1609" i="4"/>
  <c r="M1609" i="4"/>
  <c r="N1609" i="4"/>
  <c r="O1609" i="4"/>
  <c r="P1609" i="4"/>
  <c r="Q1609" i="4"/>
  <c r="C1608" i="4"/>
  <c r="L1608" i="4"/>
  <c r="M1608" i="4"/>
  <c r="N1608" i="4"/>
  <c r="O1608" i="4"/>
  <c r="P1608" i="4"/>
  <c r="Q1608" i="4"/>
  <c r="C1607" i="4"/>
  <c r="L1607" i="4"/>
  <c r="M1607" i="4"/>
  <c r="N1607" i="4"/>
  <c r="O1607" i="4"/>
  <c r="P1607" i="4"/>
  <c r="Q1607" i="4"/>
  <c r="C1606" i="4"/>
  <c r="L1606" i="4"/>
  <c r="M1606" i="4"/>
  <c r="N1606" i="4"/>
  <c r="O1606" i="4"/>
  <c r="P1606" i="4"/>
  <c r="Q1606" i="4"/>
  <c r="C1605" i="4"/>
  <c r="L1605" i="4"/>
  <c r="M1605" i="4"/>
  <c r="N1605" i="4"/>
  <c r="O1605" i="4"/>
  <c r="P1605" i="4"/>
  <c r="Q1605" i="4"/>
  <c r="C1604" i="4"/>
  <c r="L1604" i="4"/>
  <c r="M1604" i="4"/>
  <c r="N1604" i="4"/>
  <c r="O1604" i="4"/>
  <c r="P1604" i="4"/>
  <c r="Q1604" i="4"/>
  <c r="C1603" i="4"/>
  <c r="L1603" i="4"/>
  <c r="M1603" i="4"/>
  <c r="N1603" i="4"/>
  <c r="O1603" i="4"/>
  <c r="P1603" i="4"/>
  <c r="Q1603" i="4"/>
  <c r="C1602" i="4"/>
  <c r="L1602" i="4"/>
  <c r="M1602" i="4"/>
  <c r="N1602" i="4"/>
  <c r="O1602" i="4"/>
  <c r="P1602" i="4"/>
  <c r="Q1602" i="4"/>
  <c r="C1601" i="4"/>
  <c r="L1601" i="4"/>
  <c r="M1601" i="4"/>
  <c r="N1601" i="4"/>
  <c r="O1601" i="4"/>
  <c r="P1601" i="4"/>
  <c r="Q1601" i="4"/>
  <c r="L1600" i="4"/>
  <c r="M1600" i="4"/>
  <c r="N1600" i="4"/>
  <c r="P1600" i="4"/>
  <c r="Q1600" i="4"/>
  <c r="L1599" i="4"/>
  <c r="M1599" i="4"/>
  <c r="N1599" i="4"/>
  <c r="P1599" i="4"/>
  <c r="Q1599" i="4"/>
  <c r="L1598" i="4"/>
  <c r="M1598" i="4"/>
  <c r="N1598" i="4"/>
  <c r="P1598" i="4"/>
  <c r="Q1598" i="4"/>
  <c r="L1597" i="4"/>
  <c r="M1597" i="4"/>
  <c r="N1597" i="4"/>
  <c r="P1597" i="4"/>
  <c r="Q1597" i="4"/>
  <c r="L1596" i="4"/>
  <c r="M1596" i="4"/>
  <c r="N1596" i="4"/>
  <c r="P1596" i="4"/>
  <c r="Q1596" i="4"/>
  <c r="L1595" i="4"/>
  <c r="M1595" i="4"/>
  <c r="N1595" i="4"/>
  <c r="P1595" i="4"/>
  <c r="Q1595" i="4"/>
  <c r="L1594" i="4"/>
  <c r="M1594" i="4"/>
  <c r="N1594" i="4"/>
  <c r="P1594" i="4"/>
  <c r="Q1594" i="4"/>
  <c r="L1593" i="4"/>
  <c r="M1593" i="4"/>
  <c r="N1593" i="4"/>
  <c r="P1593" i="4"/>
  <c r="Q1593" i="4"/>
  <c r="L1592" i="4"/>
  <c r="M1592" i="4"/>
  <c r="N1592" i="4"/>
  <c r="P1592" i="4"/>
  <c r="Q1592" i="4"/>
  <c r="L1591" i="4"/>
  <c r="M1591" i="4"/>
  <c r="N1591" i="4"/>
  <c r="P1591" i="4"/>
  <c r="Q1591" i="4"/>
  <c r="L1590" i="4"/>
  <c r="M1590" i="4"/>
  <c r="N1590" i="4"/>
  <c r="P1590" i="4"/>
  <c r="Q1590" i="4"/>
  <c r="L1589" i="4"/>
  <c r="M1589" i="4"/>
  <c r="N1589" i="4"/>
  <c r="P1589" i="4"/>
  <c r="Q1589" i="4"/>
  <c r="L1588" i="4"/>
  <c r="M1588" i="4"/>
  <c r="N1588" i="4"/>
  <c r="P1588" i="4"/>
  <c r="Q1588" i="4"/>
  <c r="L1587" i="4"/>
  <c r="M1587" i="4"/>
  <c r="N1587" i="4"/>
  <c r="P1587" i="4"/>
  <c r="Q1587" i="4"/>
  <c r="C1585" i="4"/>
  <c r="L1585" i="4"/>
  <c r="M1585" i="4"/>
  <c r="N1585" i="4"/>
  <c r="O1585" i="4"/>
  <c r="P1585" i="4"/>
  <c r="Q1585" i="4"/>
  <c r="C1584" i="4"/>
  <c r="L1584" i="4"/>
  <c r="M1584" i="4"/>
  <c r="N1584" i="4"/>
  <c r="O1584" i="4"/>
  <c r="P1584" i="4"/>
  <c r="Q1584" i="4"/>
  <c r="C1583" i="4"/>
  <c r="L1583" i="4"/>
  <c r="M1583" i="4"/>
  <c r="N1583" i="4"/>
  <c r="O1583" i="4"/>
  <c r="P1583" i="4"/>
  <c r="Q1583" i="4"/>
  <c r="C1582" i="4"/>
  <c r="L1582" i="4"/>
  <c r="M1582" i="4"/>
  <c r="N1582" i="4"/>
  <c r="O1582" i="4"/>
  <c r="P1582" i="4"/>
  <c r="Q1582" i="4"/>
  <c r="C1581" i="4"/>
  <c r="L1581" i="4"/>
  <c r="M1581" i="4"/>
  <c r="N1581" i="4"/>
  <c r="O1581" i="4"/>
  <c r="P1581" i="4"/>
  <c r="Q1581" i="4"/>
  <c r="C1580" i="4"/>
  <c r="L1580" i="4"/>
  <c r="M1580" i="4"/>
  <c r="N1580" i="4"/>
  <c r="O1580" i="4"/>
  <c r="P1580" i="4"/>
  <c r="Q1580" i="4"/>
  <c r="C1579" i="4"/>
  <c r="L1579" i="4"/>
  <c r="M1579" i="4"/>
  <c r="N1579" i="4"/>
  <c r="O1579" i="4"/>
  <c r="P1579" i="4"/>
  <c r="Q1579" i="4"/>
  <c r="C1578" i="4"/>
  <c r="L1578" i="4"/>
  <c r="M1578" i="4"/>
  <c r="N1578" i="4"/>
  <c r="O1578" i="4"/>
  <c r="P1578" i="4"/>
  <c r="Q1578" i="4"/>
  <c r="C1577" i="4"/>
  <c r="L1577" i="4"/>
  <c r="M1577" i="4"/>
  <c r="N1577" i="4"/>
  <c r="O1577" i="4"/>
  <c r="P1577" i="4"/>
  <c r="Q1577" i="4"/>
  <c r="C1576" i="4"/>
  <c r="L1576" i="4"/>
  <c r="M1576" i="4"/>
  <c r="N1576" i="4"/>
  <c r="O1576" i="4"/>
  <c r="P1576" i="4"/>
  <c r="Q1576" i="4"/>
  <c r="C1575" i="4"/>
  <c r="L1575" i="4"/>
  <c r="M1575" i="4"/>
  <c r="N1575" i="4"/>
  <c r="O1575" i="4"/>
  <c r="P1575" i="4"/>
  <c r="Q1575" i="4"/>
  <c r="C1574" i="4"/>
  <c r="L1574" i="4"/>
  <c r="M1574" i="4"/>
  <c r="N1574" i="4"/>
  <c r="O1574" i="4"/>
  <c r="P1574" i="4"/>
  <c r="Q1574" i="4"/>
  <c r="C1573" i="4"/>
  <c r="L1573" i="4"/>
  <c r="M1573" i="4"/>
  <c r="N1573" i="4"/>
  <c r="O1573" i="4"/>
  <c r="P1573" i="4"/>
  <c r="Q1573" i="4"/>
  <c r="C1572" i="4"/>
  <c r="L1572" i="4"/>
  <c r="M1572" i="4"/>
  <c r="N1572" i="4"/>
  <c r="O1572" i="4"/>
  <c r="P1572" i="4"/>
  <c r="Q1572" i="4"/>
  <c r="C1571" i="4"/>
  <c r="L1571" i="4"/>
  <c r="M1571" i="4"/>
  <c r="N1571" i="4"/>
  <c r="O1571" i="4"/>
  <c r="P1571" i="4"/>
  <c r="Q1571" i="4"/>
  <c r="C1570" i="4"/>
  <c r="L1570" i="4"/>
  <c r="M1570" i="4"/>
  <c r="N1570" i="4"/>
  <c r="O1570" i="4"/>
  <c r="P1570" i="4"/>
  <c r="Q1570" i="4"/>
  <c r="C1569" i="4"/>
  <c r="L1569" i="4"/>
  <c r="M1569" i="4"/>
  <c r="N1569" i="4"/>
  <c r="O1569" i="4"/>
  <c r="P1569" i="4"/>
  <c r="Q1569" i="4"/>
  <c r="C1568" i="4"/>
  <c r="L1568" i="4"/>
  <c r="M1568" i="4"/>
  <c r="N1568" i="4"/>
  <c r="O1568" i="4"/>
  <c r="P1568" i="4"/>
  <c r="Q1568" i="4"/>
  <c r="C1567" i="4"/>
  <c r="L1567" i="4"/>
  <c r="M1567" i="4"/>
  <c r="N1567" i="4"/>
  <c r="O1567" i="4"/>
  <c r="P1567" i="4"/>
  <c r="Q1567" i="4"/>
  <c r="C1566" i="4"/>
  <c r="L1566" i="4"/>
  <c r="M1566" i="4"/>
  <c r="N1566" i="4"/>
  <c r="O1566" i="4"/>
  <c r="P1566" i="4"/>
  <c r="Q1566" i="4"/>
  <c r="C1565" i="4"/>
  <c r="L1565" i="4"/>
  <c r="M1565" i="4"/>
  <c r="N1565" i="4"/>
  <c r="O1565" i="4"/>
  <c r="P1565" i="4"/>
  <c r="Q1565" i="4"/>
  <c r="C1564" i="4"/>
  <c r="L1564" i="4"/>
  <c r="M1564" i="4"/>
  <c r="N1564" i="4"/>
  <c r="O1564" i="4"/>
  <c r="P1564" i="4"/>
  <c r="Q1564" i="4"/>
  <c r="C1563" i="4"/>
  <c r="L1563" i="4"/>
  <c r="M1563" i="4"/>
  <c r="N1563" i="4"/>
  <c r="O1563" i="4"/>
  <c r="P1563" i="4"/>
  <c r="Q1563" i="4"/>
  <c r="C1562" i="4"/>
  <c r="L1562" i="4"/>
  <c r="M1562" i="4"/>
  <c r="N1562" i="4"/>
  <c r="O1562" i="4"/>
  <c r="P1562" i="4"/>
  <c r="Q1562" i="4"/>
  <c r="C1561" i="4"/>
  <c r="L1561" i="4"/>
  <c r="M1561" i="4"/>
  <c r="N1561" i="4"/>
  <c r="O1561" i="4"/>
  <c r="P1561" i="4"/>
  <c r="Q1561" i="4"/>
  <c r="C1560" i="4"/>
  <c r="L1560" i="4"/>
  <c r="M1560" i="4"/>
  <c r="N1560" i="4"/>
  <c r="O1560" i="4"/>
  <c r="P1560" i="4"/>
  <c r="Q1560" i="4"/>
  <c r="C1559" i="4"/>
  <c r="L1559" i="4"/>
  <c r="M1559" i="4"/>
  <c r="N1559" i="4"/>
  <c r="O1559" i="4"/>
  <c r="P1559" i="4"/>
  <c r="Q1559" i="4"/>
  <c r="C1558" i="4"/>
  <c r="L1558" i="4"/>
  <c r="M1558" i="4"/>
  <c r="N1558" i="4"/>
  <c r="O1558" i="4"/>
  <c r="P1558" i="4"/>
  <c r="Q1558" i="4"/>
  <c r="C1557" i="4"/>
  <c r="L1557" i="4"/>
  <c r="M1557" i="4"/>
  <c r="N1557" i="4"/>
  <c r="O1557" i="4"/>
  <c r="P1557" i="4"/>
  <c r="Q1557" i="4"/>
  <c r="C1556" i="4"/>
  <c r="L1556" i="4"/>
  <c r="M1556" i="4"/>
  <c r="N1556" i="4"/>
  <c r="O1556" i="4"/>
  <c r="P1556" i="4"/>
  <c r="Q1556" i="4"/>
  <c r="C1555" i="4"/>
  <c r="L1555" i="4"/>
  <c r="M1555" i="4"/>
  <c r="N1555" i="4"/>
  <c r="O1555" i="4"/>
  <c r="P1555" i="4"/>
  <c r="Q1555" i="4"/>
  <c r="C1554" i="4"/>
  <c r="L1554" i="4"/>
  <c r="M1554" i="4"/>
  <c r="N1554" i="4"/>
  <c r="O1554" i="4"/>
  <c r="P1554" i="4"/>
  <c r="Q1554" i="4"/>
  <c r="C1553" i="4"/>
  <c r="L1553" i="4"/>
  <c r="M1553" i="4"/>
  <c r="N1553" i="4"/>
  <c r="O1553" i="4"/>
  <c r="P1553" i="4"/>
  <c r="Q1553" i="4"/>
  <c r="C1552" i="4"/>
  <c r="L1552" i="4"/>
  <c r="M1552" i="4"/>
  <c r="N1552" i="4"/>
  <c r="O1552" i="4"/>
  <c r="P1552" i="4"/>
  <c r="Q1552" i="4"/>
  <c r="C1551" i="4"/>
  <c r="L1551" i="4"/>
  <c r="M1551" i="4"/>
  <c r="N1551" i="4"/>
  <c r="O1551" i="4"/>
  <c r="P1551" i="4"/>
  <c r="Q1551" i="4"/>
  <c r="C1550" i="4"/>
  <c r="L1550" i="4"/>
  <c r="M1550" i="4"/>
  <c r="N1550" i="4"/>
  <c r="O1550" i="4"/>
  <c r="P1550" i="4"/>
  <c r="Q1550" i="4"/>
  <c r="C1549" i="4"/>
  <c r="L1549" i="4"/>
  <c r="M1549" i="4"/>
  <c r="N1549" i="4"/>
  <c r="O1549" i="4"/>
  <c r="P1549" i="4"/>
  <c r="Q1549" i="4"/>
  <c r="C1548" i="4"/>
  <c r="L1548" i="4"/>
  <c r="M1548" i="4"/>
  <c r="N1548" i="4"/>
  <c r="O1548" i="4"/>
  <c r="P1548" i="4"/>
  <c r="Q1548" i="4"/>
  <c r="C1547" i="4"/>
  <c r="L1547" i="4"/>
  <c r="M1547" i="4"/>
  <c r="N1547" i="4"/>
  <c r="O1547" i="4"/>
  <c r="P1547" i="4"/>
  <c r="Q1547" i="4"/>
  <c r="C1546" i="4"/>
  <c r="L1546" i="4"/>
  <c r="M1546" i="4"/>
  <c r="N1546" i="4"/>
  <c r="O1546" i="4"/>
  <c r="P1546" i="4"/>
  <c r="Q1546" i="4"/>
  <c r="C1545" i="4"/>
  <c r="L1545" i="4"/>
  <c r="M1545" i="4"/>
  <c r="N1545" i="4"/>
  <c r="O1545" i="4"/>
  <c r="P1545" i="4"/>
  <c r="Q1545" i="4"/>
  <c r="C1544" i="4"/>
  <c r="L1544" i="4"/>
  <c r="M1544" i="4"/>
  <c r="N1544" i="4"/>
  <c r="O1544" i="4"/>
  <c r="P1544" i="4"/>
  <c r="Q1544" i="4"/>
  <c r="C1543" i="4"/>
  <c r="L1543" i="4"/>
  <c r="M1543" i="4"/>
  <c r="N1543" i="4"/>
  <c r="O1543" i="4"/>
  <c r="P1543" i="4"/>
  <c r="Q1543" i="4"/>
  <c r="C1542" i="4"/>
  <c r="L1542" i="4"/>
  <c r="M1542" i="4"/>
  <c r="N1542" i="4"/>
  <c r="O1542" i="4"/>
  <c r="P1542" i="4"/>
  <c r="Q1542" i="4"/>
  <c r="C1541" i="4"/>
  <c r="L1541" i="4"/>
  <c r="M1541" i="4"/>
  <c r="N1541" i="4"/>
  <c r="O1541" i="4"/>
  <c r="P1541" i="4"/>
  <c r="Q1541" i="4"/>
  <c r="C1540" i="4"/>
  <c r="L1540" i="4"/>
  <c r="M1540" i="4"/>
  <c r="N1540" i="4"/>
  <c r="O1540" i="4"/>
  <c r="P1540" i="4"/>
  <c r="Q1540" i="4"/>
  <c r="C1539" i="4"/>
  <c r="L1539" i="4"/>
  <c r="M1539" i="4"/>
  <c r="N1539" i="4"/>
  <c r="O1539" i="4"/>
  <c r="P1539" i="4"/>
  <c r="Q1539" i="4"/>
  <c r="C1538" i="4"/>
  <c r="L1538" i="4"/>
  <c r="M1538" i="4"/>
  <c r="N1538" i="4"/>
  <c r="O1538" i="4"/>
  <c r="P1538" i="4"/>
  <c r="Q1538" i="4"/>
  <c r="C1537" i="4"/>
  <c r="L1537" i="4"/>
  <c r="M1537" i="4"/>
  <c r="N1537" i="4"/>
  <c r="O1537" i="4"/>
  <c r="P1537" i="4"/>
  <c r="Q1537" i="4"/>
  <c r="C1536" i="4"/>
  <c r="L1536" i="4"/>
  <c r="M1536" i="4"/>
  <c r="N1536" i="4"/>
  <c r="O1536" i="4"/>
  <c r="P1536" i="4"/>
  <c r="Q1536" i="4"/>
  <c r="C1535" i="4"/>
  <c r="L1535" i="4"/>
  <c r="M1535" i="4"/>
  <c r="N1535" i="4"/>
  <c r="O1535" i="4"/>
  <c r="P1535" i="4"/>
  <c r="Q1535" i="4"/>
  <c r="C1534" i="4"/>
  <c r="L1534" i="4"/>
  <c r="M1534" i="4"/>
  <c r="N1534" i="4"/>
  <c r="O1534" i="4"/>
  <c r="P1534" i="4"/>
  <c r="Q1534" i="4"/>
  <c r="C1533" i="4"/>
  <c r="L1533" i="4"/>
  <c r="M1533" i="4"/>
  <c r="N1533" i="4"/>
  <c r="O1533" i="4"/>
  <c r="P1533" i="4"/>
  <c r="Q1533" i="4"/>
  <c r="C1532" i="4"/>
  <c r="L1532" i="4"/>
  <c r="M1532" i="4"/>
  <c r="N1532" i="4"/>
  <c r="O1532" i="4"/>
  <c r="P1532" i="4"/>
  <c r="Q1532" i="4"/>
  <c r="C1531" i="4"/>
  <c r="L1531" i="4"/>
  <c r="M1531" i="4"/>
  <c r="N1531" i="4"/>
  <c r="O1531" i="4"/>
  <c r="P1531" i="4"/>
  <c r="Q1531" i="4"/>
  <c r="C1530" i="4"/>
  <c r="L1530" i="4"/>
  <c r="M1530" i="4"/>
  <c r="N1530" i="4"/>
  <c r="O1530" i="4"/>
  <c r="P1530" i="4"/>
  <c r="Q1530" i="4"/>
  <c r="C1529" i="4"/>
  <c r="L1529" i="4"/>
  <c r="M1529" i="4"/>
  <c r="N1529" i="4"/>
  <c r="O1529" i="4"/>
  <c r="P1529" i="4"/>
  <c r="Q1529" i="4"/>
  <c r="C1528" i="4"/>
  <c r="L1528" i="4"/>
  <c r="M1528" i="4"/>
  <c r="N1528" i="4"/>
  <c r="O1528" i="4"/>
  <c r="P1528" i="4"/>
  <c r="Q1528" i="4"/>
  <c r="C1527" i="4"/>
  <c r="L1527" i="4"/>
  <c r="M1527" i="4"/>
  <c r="N1527" i="4"/>
  <c r="O1527" i="4"/>
  <c r="P1527" i="4"/>
  <c r="Q1527" i="4"/>
  <c r="C1526" i="4"/>
  <c r="L1526" i="4"/>
  <c r="M1526" i="4"/>
  <c r="N1526" i="4"/>
  <c r="O1526" i="4"/>
  <c r="P1526" i="4"/>
  <c r="Q1526" i="4"/>
  <c r="C1525" i="4"/>
  <c r="L1525" i="4"/>
  <c r="M1525" i="4"/>
  <c r="N1525" i="4"/>
  <c r="O1525" i="4"/>
  <c r="P1525" i="4"/>
  <c r="Q1525" i="4"/>
  <c r="C1524" i="4"/>
  <c r="L1524" i="4"/>
  <c r="M1524" i="4"/>
  <c r="N1524" i="4"/>
  <c r="O1524" i="4"/>
  <c r="P1524" i="4"/>
  <c r="Q1524" i="4"/>
  <c r="C1523" i="4"/>
  <c r="L1523" i="4"/>
  <c r="M1523" i="4"/>
  <c r="N1523" i="4"/>
  <c r="O1523" i="4"/>
  <c r="P1523" i="4"/>
  <c r="Q1523" i="4"/>
  <c r="C1522" i="4"/>
  <c r="L1522" i="4"/>
  <c r="M1522" i="4"/>
  <c r="N1522" i="4"/>
  <c r="O1522" i="4"/>
  <c r="P1522" i="4"/>
  <c r="Q1522" i="4"/>
  <c r="C1521" i="4"/>
  <c r="L1521" i="4"/>
  <c r="M1521" i="4"/>
  <c r="N1521" i="4"/>
  <c r="O1521" i="4"/>
  <c r="P1521" i="4"/>
  <c r="Q1521" i="4"/>
  <c r="C1520" i="4"/>
  <c r="L1520" i="4"/>
  <c r="M1520" i="4"/>
  <c r="N1520" i="4"/>
  <c r="O1520" i="4"/>
  <c r="P1520" i="4"/>
  <c r="Q1520" i="4"/>
  <c r="C1519" i="4"/>
  <c r="L1519" i="4"/>
  <c r="M1519" i="4"/>
  <c r="N1519" i="4"/>
  <c r="O1519" i="4"/>
  <c r="P1519" i="4"/>
  <c r="Q1519" i="4"/>
  <c r="C1518" i="4"/>
  <c r="L1518" i="4"/>
  <c r="M1518" i="4"/>
  <c r="N1518" i="4"/>
  <c r="O1518" i="4"/>
  <c r="P1518" i="4"/>
  <c r="Q1518" i="4"/>
  <c r="C1517" i="4"/>
  <c r="L1517" i="4"/>
  <c r="M1517" i="4"/>
  <c r="N1517" i="4"/>
  <c r="O1517" i="4"/>
  <c r="P1517" i="4"/>
  <c r="Q1517" i="4"/>
  <c r="C1516" i="4"/>
  <c r="L1516" i="4"/>
  <c r="M1516" i="4"/>
  <c r="N1516" i="4"/>
  <c r="O1516" i="4"/>
  <c r="P1516" i="4"/>
  <c r="Q1516" i="4"/>
  <c r="C1515" i="4"/>
  <c r="L1515" i="4"/>
  <c r="M1515" i="4"/>
  <c r="N1515" i="4"/>
  <c r="O1515" i="4"/>
  <c r="P1515" i="4"/>
  <c r="Q1515" i="4"/>
  <c r="C1514" i="4"/>
  <c r="L1514" i="4"/>
  <c r="M1514" i="4"/>
  <c r="N1514" i="4"/>
  <c r="O1514" i="4"/>
  <c r="P1514" i="4"/>
  <c r="Q1514" i="4"/>
  <c r="C1513" i="4"/>
  <c r="L1513" i="4"/>
  <c r="M1513" i="4"/>
  <c r="N1513" i="4"/>
  <c r="O1513" i="4"/>
  <c r="P1513" i="4"/>
  <c r="Q1513" i="4"/>
  <c r="C1512" i="4"/>
  <c r="L1512" i="4"/>
  <c r="M1512" i="4"/>
  <c r="N1512" i="4"/>
  <c r="O1512" i="4"/>
  <c r="P1512" i="4"/>
  <c r="Q1512" i="4"/>
  <c r="C1511" i="4"/>
  <c r="L1511" i="4"/>
  <c r="M1511" i="4"/>
  <c r="N1511" i="4"/>
  <c r="O1511" i="4"/>
  <c r="P1511" i="4"/>
  <c r="Q1511" i="4"/>
  <c r="C1510" i="4"/>
  <c r="L1510" i="4"/>
  <c r="M1510" i="4"/>
  <c r="N1510" i="4"/>
  <c r="O1510" i="4"/>
  <c r="P1510" i="4"/>
  <c r="Q1510" i="4"/>
  <c r="C1509" i="4"/>
  <c r="L1509" i="4"/>
  <c r="M1509" i="4"/>
  <c r="N1509" i="4"/>
  <c r="O1509" i="4"/>
  <c r="P1509" i="4"/>
  <c r="Q1509" i="4"/>
  <c r="C1508" i="4"/>
  <c r="L1508" i="4"/>
  <c r="M1508" i="4"/>
  <c r="N1508" i="4"/>
  <c r="O1508" i="4"/>
  <c r="P1508" i="4"/>
  <c r="Q1508" i="4"/>
  <c r="C1507" i="4"/>
  <c r="L1507" i="4"/>
  <c r="M1507" i="4"/>
  <c r="N1507" i="4"/>
  <c r="O1507" i="4"/>
  <c r="P1507" i="4"/>
  <c r="Q1507" i="4"/>
  <c r="C1506" i="4"/>
  <c r="L1506" i="4"/>
  <c r="M1506" i="4"/>
  <c r="N1506" i="4"/>
  <c r="O1506" i="4"/>
  <c r="P1506" i="4"/>
  <c r="Q1506" i="4"/>
  <c r="C1505" i="4"/>
  <c r="L1505" i="4"/>
  <c r="M1505" i="4"/>
  <c r="N1505" i="4"/>
  <c r="O1505" i="4"/>
  <c r="P1505" i="4"/>
  <c r="Q1505" i="4"/>
  <c r="C1504" i="4"/>
  <c r="L1504" i="4"/>
  <c r="M1504" i="4"/>
  <c r="N1504" i="4"/>
  <c r="O1504" i="4"/>
  <c r="P1504" i="4"/>
  <c r="Q1504" i="4"/>
  <c r="C1503" i="4"/>
  <c r="L1503" i="4"/>
  <c r="M1503" i="4"/>
  <c r="N1503" i="4"/>
  <c r="O1503" i="4"/>
  <c r="P1503" i="4"/>
  <c r="Q1503" i="4"/>
  <c r="C1502" i="4"/>
  <c r="L1502" i="4"/>
  <c r="M1502" i="4"/>
  <c r="N1502" i="4"/>
  <c r="O1502" i="4"/>
  <c r="P1502" i="4"/>
  <c r="Q1502" i="4"/>
  <c r="C1501" i="4"/>
  <c r="L1501" i="4"/>
  <c r="M1501" i="4"/>
  <c r="N1501" i="4"/>
  <c r="O1501" i="4"/>
  <c r="P1501" i="4"/>
  <c r="Q1501" i="4"/>
  <c r="C1500" i="4"/>
  <c r="L1500" i="4"/>
  <c r="M1500" i="4"/>
  <c r="N1500" i="4"/>
  <c r="O1500" i="4"/>
  <c r="P1500" i="4"/>
  <c r="Q1500" i="4"/>
  <c r="C1499" i="4"/>
  <c r="L1499" i="4"/>
  <c r="M1499" i="4"/>
  <c r="N1499" i="4"/>
  <c r="O1499" i="4"/>
  <c r="P1499" i="4"/>
  <c r="Q1499" i="4"/>
  <c r="C1498" i="4"/>
  <c r="L1498" i="4"/>
  <c r="M1498" i="4"/>
  <c r="N1498" i="4"/>
  <c r="O1498" i="4"/>
  <c r="P1498" i="4"/>
  <c r="Q1498" i="4"/>
  <c r="C1497" i="4"/>
  <c r="L1497" i="4"/>
  <c r="M1497" i="4"/>
  <c r="N1497" i="4"/>
  <c r="O1497" i="4"/>
  <c r="P1497" i="4"/>
  <c r="Q1497" i="4"/>
  <c r="C1495" i="4"/>
  <c r="L1495" i="4"/>
  <c r="M1495" i="4"/>
  <c r="N1495" i="4"/>
  <c r="O1495" i="4"/>
  <c r="P1495" i="4"/>
  <c r="Q1495" i="4"/>
  <c r="C1494" i="4"/>
  <c r="L1494" i="4"/>
  <c r="M1494" i="4"/>
  <c r="N1494" i="4"/>
  <c r="O1494" i="4"/>
  <c r="P1494" i="4"/>
  <c r="Q1494" i="4"/>
  <c r="C1493" i="4"/>
  <c r="L1493" i="4"/>
  <c r="M1493" i="4"/>
  <c r="N1493" i="4"/>
  <c r="O1493" i="4"/>
  <c r="P1493" i="4"/>
  <c r="Q1493" i="4"/>
  <c r="C1492" i="4"/>
  <c r="L1492" i="4"/>
  <c r="M1492" i="4"/>
  <c r="N1492" i="4"/>
  <c r="O1492" i="4"/>
  <c r="P1492" i="4"/>
  <c r="Q1492" i="4"/>
  <c r="C1491" i="4"/>
  <c r="L1491" i="4"/>
  <c r="M1491" i="4"/>
  <c r="N1491" i="4"/>
  <c r="O1491" i="4"/>
  <c r="P1491" i="4"/>
  <c r="Q1491" i="4"/>
  <c r="C1490" i="4"/>
  <c r="L1490" i="4"/>
  <c r="M1490" i="4"/>
  <c r="N1490" i="4"/>
  <c r="O1490" i="4"/>
  <c r="P1490" i="4"/>
  <c r="Q1490" i="4"/>
  <c r="C1489" i="4"/>
  <c r="L1489" i="4"/>
  <c r="M1489" i="4"/>
  <c r="N1489" i="4"/>
  <c r="O1489" i="4"/>
  <c r="P1489" i="4"/>
  <c r="Q1489" i="4"/>
  <c r="C1488" i="4"/>
  <c r="L1488" i="4"/>
  <c r="M1488" i="4"/>
  <c r="N1488" i="4"/>
  <c r="O1488" i="4"/>
  <c r="P1488" i="4"/>
  <c r="Q1488" i="4"/>
  <c r="C1487" i="4"/>
  <c r="L1487" i="4"/>
  <c r="M1487" i="4"/>
  <c r="N1487" i="4"/>
  <c r="O1487" i="4"/>
  <c r="P1487" i="4"/>
  <c r="Q1487" i="4"/>
  <c r="C1486" i="4"/>
  <c r="L1486" i="4"/>
  <c r="M1486" i="4"/>
  <c r="N1486" i="4"/>
  <c r="O1486" i="4"/>
  <c r="P1486" i="4"/>
  <c r="Q1486" i="4"/>
  <c r="C1485" i="4"/>
  <c r="L1485" i="4"/>
  <c r="M1485" i="4"/>
  <c r="N1485" i="4"/>
  <c r="O1485" i="4"/>
  <c r="P1485" i="4"/>
  <c r="Q1485" i="4"/>
  <c r="C1484" i="4"/>
  <c r="L1484" i="4"/>
  <c r="M1484" i="4"/>
  <c r="N1484" i="4"/>
  <c r="O1484" i="4"/>
  <c r="P1484" i="4"/>
  <c r="Q1484" i="4"/>
  <c r="C1483" i="4"/>
  <c r="L1483" i="4"/>
  <c r="M1483" i="4"/>
  <c r="N1483" i="4"/>
  <c r="O1483" i="4"/>
  <c r="P1483" i="4"/>
  <c r="Q1483" i="4"/>
  <c r="C1482" i="4"/>
  <c r="L1482" i="4"/>
  <c r="M1482" i="4"/>
  <c r="N1482" i="4"/>
  <c r="O1482" i="4"/>
  <c r="P1482" i="4"/>
  <c r="Q1482" i="4"/>
  <c r="C1481" i="4"/>
  <c r="L1481" i="4"/>
  <c r="M1481" i="4"/>
  <c r="N1481" i="4"/>
  <c r="O1481" i="4"/>
  <c r="P1481" i="4"/>
  <c r="Q1481" i="4"/>
  <c r="C1480" i="4"/>
  <c r="L1480" i="4"/>
  <c r="M1480" i="4"/>
  <c r="N1480" i="4"/>
  <c r="O1480" i="4"/>
  <c r="P1480" i="4"/>
  <c r="Q1480" i="4"/>
  <c r="C1479" i="4"/>
  <c r="L1479" i="4"/>
  <c r="M1479" i="4"/>
  <c r="N1479" i="4"/>
  <c r="O1479" i="4"/>
  <c r="P1479" i="4"/>
  <c r="Q1479" i="4"/>
  <c r="C1478" i="4"/>
  <c r="L1478" i="4"/>
  <c r="M1478" i="4"/>
  <c r="N1478" i="4"/>
  <c r="O1478" i="4"/>
  <c r="P1478" i="4"/>
  <c r="Q1478" i="4"/>
  <c r="C1477" i="4"/>
  <c r="L1477" i="4"/>
  <c r="M1477" i="4"/>
  <c r="N1477" i="4"/>
  <c r="O1477" i="4"/>
  <c r="P1477" i="4"/>
  <c r="Q1477" i="4"/>
  <c r="C1476" i="4"/>
  <c r="L1476" i="4"/>
  <c r="M1476" i="4"/>
  <c r="N1476" i="4"/>
  <c r="O1476" i="4"/>
  <c r="P1476" i="4"/>
  <c r="Q1476" i="4"/>
  <c r="C1475" i="4"/>
  <c r="L1475" i="4"/>
  <c r="M1475" i="4"/>
  <c r="N1475" i="4"/>
  <c r="O1475" i="4"/>
  <c r="P1475" i="4"/>
  <c r="Q1475" i="4"/>
  <c r="C1474" i="4"/>
  <c r="L1474" i="4"/>
  <c r="M1474" i="4"/>
  <c r="N1474" i="4"/>
  <c r="O1474" i="4"/>
  <c r="P1474" i="4"/>
  <c r="Q1474" i="4"/>
  <c r="C1473" i="4"/>
  <c r="L1473" i="4"/>
  <c r="M1473" i="4"/>
  <c r="N1473" i="4"/>
  <c r="O1473" i="4"/>
  <c r="P1473" i="4"/>
  <c r="Q1473" i="4"/>
  <c r="C1472" i="4"/>
  <c r="L1472" i="4"/>
  <c r="M1472" i="4"/>
  <c r="N1472" i="4"/>
  <c r="O1472" i="4"/>
  <c r="P1472" i="4"/>
  <c r="Q1472" i="4"/>
  <c r="C1471" i="4"/>
  <c r="L1471" i="4"/>
  <c r="M1471" i="4"/>
  <c r="N1471" i="4"/>
  <c r="O1471" i="4"/>
  <c r="P1471" i="4"/>
  <c r="Q1471" i="4"/>
  <c r="C1470" i="4"/>
  <c r="L1470" i="4"/>
  <c r="M1470" i="4"/>
  <c r="N1470" i="4"/>
  <c r="O1470" i="4"/>
  <c r="P1470" i="4"/>
  <c r="Q1470" i="4"/>
  <c r="C1469" i="4"/>
  <c r="L1469" i="4"/>
  <c r="M1469" i="4"/>
  <c r="N1469" i="4"/>
  <c r="O1469" i="4"/>
  <c r="P1469" i="4"/>
  <c r="Q1469" i="4"/>
  <c r="C1468" i="4"/>
  <c r="L1468" i="4"/>
  <c r="M1468" i="4"/>
  <c r="N1468" i="4"/>
  <c r="O1468" i="4"/>
  <c r="P1468" i="4"/>
  <c r="Q1468" i="4"/>
  <c r="C1467" i="4"/>
  <c r="L1467" i="4"/>
  <c r="M1467" i="4"/>
  <c r="N1467" i="4"/>
  <c r="O1467" i="4"/>
  <c r="P1467" i="4"/>
  <c r="Q1467" i="4"/>
  <c r="C1466" i="4"/>
  <c r="L1466" i="4"/>
  <c r="M1466" i="4"/>
  <c r="N1466" i="4"/>
  <c r="O1466" i="4"/>
  <c r="P1466" i="4"/>
  <c r="Q1466" i="4"/>
  <c r="C1465" i="4"/>
  <c r="L1465" i="4"/>
  <c r="M1465" i="4"/>
  <c r="N1465" i="4"/>
  <c r="O1465" i="4"/>
  <c r="P1465" i="4"/>
  <c r="Q1465" i="4"/>
  <c r="C1464" i="4"/>
  <c r="L1464" i="4"/>
  <c r="M1464" i="4"/>
  <c r="N1464" i="4"/>
  <c r="O1464" i="4"/>
  <c r="P1464" i="4"/>
  <c r="Q1464" i="4"/>
  <c r="C1463" i="4"/>
  <c r="L1463" i="4"/>
  <c r="M1463" i="4"/>
  <c r="N1463" i="4"/>
  <c r="O1463" i="4"/>
  <c r="P1463" i="4"/>
  <c r="Q1463" i="4"/>
  <c r="C1462" i="4"/>
  <c r="L1462" i="4"/>
  <c r="M1462" i="4"/>
  <c r="N1462" i="4"/>
  <c r="O1462" i="4"/>
  <c r="P1462" i="4"/>
  <c r="Q1462" i="4"/>
  <c r="C1461" i="4"/>
  <c r="L1461" i="4"/>
  <c r="M1461" i="4"/>
  <c r="N1461" i="4"/>
  <c r="O1461" i="4"/>
  <c r="P1461" i="4"/>
  <c r="Q1461" i="4"/>
  <c r="C1460" i="4"/>
  <c r="L1460" i="4"/>
  <c r="M1460" i="4"/>
  <c r="N1460" i="4"/>
  <c r="O1460" i="4"/>
  <c r="P1460" i="4"/>
  <c r="Q1460" i="4"/>
  <c r="C1459" i="4"/>
  <c r="L1459" i="4"/>
  <c r="M1459" i="4"/>
  <c r="N1459" i="4"/>
  <c r="O1459" i="4"/>
  <c r="P1459" i="4"/>
  <c r="Q1459" i="4"/>
  <c r="C1458" i="4"/>
  <c r="L1458" i="4"/>
  <c r="M1458" i="4"/>
  <c r="N1458" i="4"/>
  <c r="O1458" i="4"/>
  <c r="P1458" i="4"/>
  <c r="Q1458" i="4"/>
  <c r="C1457" i="4"/>
  <c r="L1457" i="4"/>
  <c r="M1457" i="4"/>
  <c r="N1457" i="4"/>
  <c r="O1457" i="4"/>
  <c r="P1457" i="4"/>
  <c r="Q1457" i="4"/>
  <c r="C1456" i="4"/>
  <c r="L1456" i="4"/>
  <c r="M1456" i="4"/>
  <c r="N1456" i="4"/>
  <c r="O1456" i="4"/>
  <c r="P1456" i="4"/>
  <c r="Q1456" i="4"/>
  <c r="C1455" i="4"/>
  <c r="L1455" i="4"/>
  <c r="M1455" i="4"/>
  <c r="N1455" i="4"/>
  <c r="O1455" i="4"/>
  <c r="P1455" i="4"/>
  <c r="Q1455" i="4"/>
  <c r="C1454" i="4"/>
  <c r="L1454" i="4"/>
  <c r="M1454" i="4"/>
  <c r="N1454" i="4"/>
  <c r="O1454" i="4"/>
  <c r="P1454" i="4"/>
  <c r="Q1454" i="4"/>
  <c r="C1453" i="4"/>
  <c r="L1453" i="4"/>
  <c r="M1453" i="4"/>
  <c r="N1453" i="4"/>
  <c r="O1453" i="4"/>
  <c r="P1453" i="4"/>
  <c r="Q1453" i="4"/>
  <c r="C1452" i="4"/>
  <c r="L1452" i="4"/>
  <c r="M1452" i="4"/>
  <c r="N1452" i="4"/>
  <c r="O1452" i="4"/>
  <c r="P1452" i="4"/>
  <c r="Q1452" i="4"/>
  <c r="C1451" i="4"/>
  <c r="L1451" i="4"/>
  <c r="M1451" i="4"/>
  <c r="N1451" i="4"/>
  <c r="O1451" i="4"/>
  <c r="P1451" i="4"/>
  <c r="Q1451" i="4"/>
  <c r="C1450" i="4"/>
  <c r="L1450" i="4"/>
  <c r="M1450" i="4"/>
  <c r="N1450" i="4"/>
  <c r="O1450" i="4"/>
  <c r="P1450" i="4"/>
  <c r="Q1450" i="4"/>
  <c r="C1449" i="4"/>
  <c r="L1449" i="4"/>
  <c r="M1449" i="4"/>
  <c r="N1449" i="4"/>
  <c r="O1449" i="4"/>
  <c r="P1449" i="4"/>
  <c r="Q1449" i="4"/>
  <c r="C1448" i="4"/>
  <c r="L1448" i="4"/>
  <c r="M1448" i="4"/>
  <c r="N1448" i="4"/>
  <c r="O1448" i="4"/>
  <c r="P1448" i="4"/>
  <c r="Q1448" i="4"/>
  <c r="C1447" i="4"/>
  <c r="L1447" i="4"/>
  <c r="M1447" i="4"/>
  <c r="N1447" i="4"/>
  <c r="O1447" i="4"/>
  <c r="P1447" i="4"/>
  <c r="Q1447" i="4"/>
  <c r="C1446" i="4"/>
  <c r="L1446" i="4"/>
  <c r="M1446" i="4"/>
  <c r="N1446" i="4"/>
  <c r="O1446" i="4"/>
  <c r="P1446" i="4"/>
  <c r="Q1446" i="4"/>
  <c r="C1445" i="4"/>
  <c r="L1445" i="4"/>
  <c r="M1445" i="4"/>
  <c r="N1445" i="4"/>
  <c r="O1445" i="4"/>
  <c r="P1445" i="4"/>
  <c r="Q1445" i="4"/>
  <c r="C1444" i="4"/>
  <c r="L1444" i="4"/>
  <c r="M1444" i="4"/>
  <c r="N1444" i="4"/>
  <c r="O1444" i="4"/>
  <c r="P1444" i="4"/>
  <c r="Q1444" i="4"/>
  <c r="C1443" i="4"/>
  <c r="L1443" i="4"/>
  <c r="M1443" i="4"/>
  <c r="N1443" i="4"/>
  <c r="O1443" i="4"/>
  <c r="P1443" i="4"/>
  <c r="Q1443" i="4"/>
  <c r="C1442" i="4"/>
  <c r="L1442" i="4"/>
  <c r="M1442" i="4"/>
  <c r="N1442" i="4"/>
  <c r="O1442" i="4"/>
  <c r="P1442" i="4"/>
  <c r="Q1442" i="4"/>
  <c r="C1441" i="4"/>
  <c r="L1441" i="4"/>
  <c r="M1441" i="4"/>
  <c r="N1441" i="4"/>
  <c r="O1441" i="4"/>
  <c r="P1441" i="4"/>
  <c r="Q1441" i="4"/>
  <c r="C1440" i="4"/>
  <c r="L1440" i="4"/>
  <c r="M1440" i="4"/>
  <c r="N1440" i="4"/>
  <c r="O1440" i="4"/>
  <c r="P1440" i="4"/>
  <c r="Q1440" i="4"/>
  <c r="C1439" i="4"/>
  <c r="L1439" i="4"/>
  <c r="M1439" i="4"/>
  <c r="N1439" i="4"/>
  <c r="O1439" i="4"/>
  <c r="P1439" i="4"/>
  <c r="Q1439" i="4"/>
  <c r="C1438" i="4"/>
  <c r="L1438" i="4"/>
  <c r="M1438" i="4"/>
  <c r="N1438" i="4"/>
  <c r="O1438" i="4"/>
  <c r="P1438" i="4"/>
  <c r="Q1438" i="4"/>
  <c r="C1437" i="4"/>
  <c r="L1437" i="4"/>
  <c r="M1437" i="4"/>
  <c r="N1437" i="4"/>
  <c r="O1437" i="4"/>
  <c r="P1437" i="4"/>
  <c r="Q1437" i="4"/>
  <c r="C1436" i="4"/>
  <c r="L1436" i="4"/>
  <c r="M1436" i="4"/>
  <c r="N1436" i="4"/>
  <c r="O1436" i="4"/>
  <c r="P1436" i="4"/>
  <c r="Q1436" i="4"/>
  <c r="C1435" i="4"/>
  <c r="L1435" i="4"/>
  <c r="M1435" i="4"/>
  <c r="N1435" i="4"/>
  <c r="O1435" i="4"/>
  <c r="P1435" i="4"/>
  <c r="Q1435" i="4"/>
  <c r="C1434" i="4"/>
  <c r="L1434" i="4"/>
  <c r="M1434" i="4"/>
  <c r="N1434" i="4"/>
  <c r="O1434" i="4"/>
  <c r="P1434" i="4"/>
  <c r="Q1434" i="4"/>
  <c r="C1433" i="4"/>
  <c r="L1433" i="4"/>
  <c r="M1433" i="4"/>
  <c r="N1433" i="4"/>
  <c r="O1433" i="4"/>
  <c r="P1433" i="4"/>
  <c r="Q1433" i="4"/>
  <c r="C1432" i="4"/>
  <c r="L1432" i="4"/>
  <c r="M1432" i="4"/>
  <c r="N1432" i="4"/>
  <c r="O1432" i="4"/>
  <c r="P1432" i="4"/>
  <c r="Q1432" i="4"/>
  <c r="C1431" i="4"/>
  <c r="L1431" i="4"/>
  <c r="M1431" i="4"/>
  <c r="N1431" i="4"/>
  <c r="O1431" i="4"/>
  <c r="P1431" i="4"/>
  <c r="Q1431" i="4"/>
  <c r="C1430" i="4"/>
  <c r="L1430" i="4"/>
  <c r="M1430" i="4"/>
  <c r="N1430" i="4"/>
  <c r="O1430" i="4"/>
  <c r="P1430" i="4"/>
  <c r="Q1430" i="4"/>
  <c r="C1429" i="4"/>
  <c r="L1429" i="4"/>
  <c r="M1429" i="4"/>
  <c r="N1429" i="4"/>
  <c r="O1429" i="4"/>
  <c r="P1429" i="4"/>
  <c r="Q1429" i="4"/>
  <c r="C1428" i="4"/>
  <c r="L1428" i="4"/>
  <c r="M1428" i="4"/>
  <c r="N1428" i="4"/>
  <c r="O1428" i="4"/>
  <c r="P1428" i="4"/>
  <c r="Q1428" i="4"/>
  <c r="C1427" i="4"/>
  <c r="L1427" i="4"/>
  <c r="M1427" i="4"/>
  <c r="N1427" i="4"/>
  <c r="O1427" i="4"/>
  <c r="P1427" i="4"/>
  <c r="Q1427" i="4"/>
  <c r="C1426" i="4"/>
  <c r="L1426" i="4"/>
  <c r="M1426" i="4"/>
  <c r="N1426" i="4"/>
  <c r="O1426" i="4"/>
  <c r="P1426" i="4"/>
  <c r="Q1426" i="4"/>
  <c r="C1425" i="4"/>
  <c r="L1425" i="4"/>
  <c r="M1425" i="4"/>
  <c r="N1425" i="4"/>
  <c r="O1425" i="4"/>
  <c r="P1425" i="4"/>
  <c r="Q1425" i="4"/>
  <c r="C1424" i="4"/>
  <c r="L1424" i="4"/>
  <c r="M1424" i="4"/>
  <c r="N1424" i="4"/>
  <c r="O1424" i="4"/>
  <c r="P1424" i="4"/>
  <c r="Q1424" i="4"/>
  <c r="C1423" i="4"/>
  <c r="L1423" i="4"/>
  <c r="M1423" i="4"/>
  <c r="N1423" i="4"/>
  <c r="O1423" i="4"/>
  <c r="P1423" i="4"/>
  <c r="Q1423" i="4"/>
  <c r="C1422" i="4"/>
  <c r="L1422" i="4"/>
  <c r="M1422" i="4"/>
  <c r="N1422" i="4"/>
  <c r="O1422" i="4"/>
  <c r="P1422" i="4"/>
  <c r="Q1422" i="4"/>
  <c r="C1421" i="4"/>
  <c r="L1421" i="4"/>
  <c r="M1421" i="4"/>
  <c r="N1421" i="4"/>
  <c r="O1421" i="4"/>
  <c r="P1421" i="4"/>
  <c r="Q1421" i="4"/>
  <c r="C1420" i="4"/>
  <c r="L1420" i="4"/>
  <c r="M1420" i="4"/>
  <c r="N1420" i="4"/>
  <c r="O1420" i="4"/>
  <c r="P1420" i="4"/>
  <c r="Q1420" i="4"/>
  <c r="C1419" i="4"/>
  <c r="L1419" i="4"/>
  <c r="M1419" i="4"/>
  <c r="N1419" i="4"/>
  <c r="O1419" i="4"/>
  <c r="P1419" i="4"/>
  <c r="Q1419" i="4"/>
  <c r="C1418" i="4"/>
  <c r="L1418" i="4"/>
  <c r="M1418" i="4"/>
  <c r="N1418" i="4"/>
  <c r="O1418" i="4"/>
  <c r="P1418" i="4"/>
  <c r="Q1418" i="4"/>
  <c r="C1417" i="4"/>
  <c r="L1417" i="4"/>
  <c r="M1417" i="4"/>
  <c r="N1417" i="4"/>
  <c r="O1417" i="4"/>
  <c r="P1417" i="4"/>
  <c r="Q1417" i="4"/>
  <c r="C1416" i="4"/>
  <c r="L1416" i="4"/>
  <c r="M1416" i="4"/>
  <c r="N1416" i="4"/>
  <c r="O1416" i="4"/>
  <c r="P1416" i="4"/>
  <c r="Q1416" i="4"/>
  <c r="C1415" i="4"/>
  <c r="L1415" i="4"/>
  <c r="M1415" i="4"/>
  <c r="N1415" i="4"/>
  <c r="O1415" i="4"/>
  <c r="P1415" i="4"/>
  <c r="Q1415" i="4"/>
  <c r="C1414" i="4"/>
  <c r="L1414" i="4"/>
  <c r="M1414" i="4"/>
  <c r="N1414" i="4"/>
  <c r="O1414" i="4"/>
  <c r="P1414" i="4"/>
  <c r="Q1414" i="4"/>
  <c r="C1413" i="4"/>
  <c r="L1413" i="4"/>
  <c r="M1413" i="4"/>
  <c r="N1413" i="4"/>
  <c r="O1413" i="4"/>
  <c r="P1413" i="4"/>
  <c r="Q1413" i="4"/>
  <c r="C1412" i="4"/>
  <c r="L1412" i="4"/>
  <c r="M1412" i="4"/>
  <c r="N1412" i="4"/>
  <c r="O1412" i="4"/>
  <c r="P1412" i="4"/>
  <c r="Q1412" i="4"/>
  <c r="C1411" i="4"/>
  <c r="L1411" i="4"/>
  <c r="M1411" i="4"/>
  <c r="N1411" i="4"/>
  <c r="O1411" i="4"/>
  <c r="P1411" i="4"/>
  <c r="Q1411" i="4"/>
  <c r="C1410" i="4"/>
  <c r="L1410" i="4"/>
  <c r="M1410" i="4"/>
  <c r="N1410" i="4"/>
  <c r="O1410" i="4"/>
  <c r="P1410" i="4"/>
  <c r="Q1410" i="4"/>
  <c r="C1409" i="4"/>
  <c r="L1409" i="4"/>
  <c r="M1409" i="4"/>
  <c r="N1409" i="4"/>
  <c r="O1409" i="4"/>
  <c r="P1409" i="4"/>
  <c r="Q1409" i="4"/>
  <c r="C1408" i="4"/>
  <c r="L1408" i="4"/>
  <c r="M1408" i="4"/>
  <c r="N1408" i="4"/>
  <c r="O1408" i="4"/>
  <c r="P1408" i="4"/>
  <c r="Q1408" i="4"/>
  <c r="C1407" i="4"/>
  <c r="L1407" i="4"/>
  <c r="M1407" i="4"/>
  <c r="N1407" i="4"/>
  <c r="O1407" i="4"/>
  <c r="P1407" i="4"/>
  <c r="Q1407" i="4"/>
  <c r="C1406" i="4"/>
  <c r="L1406" i="4"/>
  <c r="M1406" i="4"/>
  <c r="N1406" i="4"/>
  <c r="O1406" i="4"/>
  <c r="P1406" i="4"/>
  <c r="Q1406" i="4"/>
  <c r="C1405" i="4"/>
  <c r="L1405" i="4"/>
  <c r="M1405" i="4"/>
  <c r="N1405" i="4"/>
  <c r="O1405" i="4"/>
  <c r="P1405" i="4"/>
  <c r="Q1405" i="4"/>
  <c r="C1404" i="4"/>
  <c r="L1404" i="4"/>
  <c r="M1404" i="4"/>
  <c r="N1404" i="4"/>
  <c r="O1404" i="4"/>
  <c r="P1404" i="4"/>
  <c r="Q1404" i="4"/>
  <c r="C1403" i="4"/>
  <c r="L1403" i="4"/>
  <c r="M1403" i="4"/>
  <c r="N1403" i="4"/>
  <c r="O1403" i="4"/>
  <c r="P1403" i="4"/>
  <c r="Q1403" i="4"/>
  <c r="C1402" i="4"/>
  <c r="L1402" i="4"/>
  <c r="M1402" i="4"/>
  <c r="N1402" i="4"/>
  <c r="O1402" i="4"/>
  <c r="P1402" i="4"/>
  <c r="Q1402" i="4"/>
  <c r="C1401" i="4"/>
  <c r="L1401" i="4"/>
  <c r="M1401" i="4"/>
  <c r="N1401" i="4"/>
  <c r="O1401" i="4"/>
  <c r="P1401" i="4"/>
  <c r="Q1401" i="4"/>
  <c r="C1400" i="4"/>
  <c r="L1400" i="4"/>
  <c r="M1400" i="4"/>
  <c r="N1400" i="4"/>
  <c r="O1400" i="4"/>
  <c r="P1400" i="4"/>
  <c r="Q1400" i="4"/>
  <c r="L1399" i="4"/>
  <c r="M1399" i="4"/>
  <c r="N1399" i="4"/>
  <c r="P1399" i="4"/>
  <c r="Q1399" i="4"/>
  <c r="L1398" i="4"/>
  <c r="M1398" i="4"/>
  <c r="N1398" i="4"/>
  <c r="P1398" i="4"/>
  <c r="Q1398" i="4"/>
  <c r="L1397" i="4"/>
  <c r="M1397" i="4"/>
  <c r="N1397" i="4"/>
  <c r="P1397" i="4"/>
  <c r="Q1397" i="4"/>
  <c r="L1396" i="4"/>
  <c r="M1396" i="4"/>
  <c r="N1396" i="4"/>
  <c r="P1396" i="4"/>
  <c r="Q1396" i="4"/>
  <c r="L1395" i="4"/>
  <c r="M1395" i="4"/>
  <c r="N1395" i="4"/>
  <c r="P1395" i="4"/>
  <c r="Q1395" i="4"/>
  <c r="C1393" i="4"/>
  <c r="L1393" i="4"/>
  <c r="M1393" i="4"/>
  <c r="N1393" i="4"/>
  <c r="O1393" i="4"/>
  <c r="P1393" i="4"/>
  <c r="Q1393" i="4"/>
  <c r="C1392" i="4"/>
  <c r="L1392" i="4"/>
  <c r="M1392" i="4"/>
  <c r="N1392" i="4"/>
  <c r="O1392" i="4"/>
  <c r="P1392" i="4"/>
  <c r="Q1392" i="4"/>
  <c r="C1391" i="4"/>
  <c r="L1391" i="4"/>
  <c r="M1391" i="4"/>
  <c r="N1391" i="4"/>
  <c r="O1391" i="4"/>
  <c r="P1391" i="4"/>
  <c r="Q1391" i="4"/>
  <c r="C1390" i="4"/>
  <c r="L1390" i="4"/>
  <c r="M1390" i="4"/>
  <c r="N1390" i="4"/>
  <c r="O1390" i="4"/>
  <c r="P1390" i="4"/>
  <c r="Q1390" i="4"/>
  <c r="C1389" i="4"/>
  <c r="L1389" i="4"/>
  <c r="M1389" i="4"/>
  <c r="N1389" i="4"/>
  <c r="O1389" i="4"/>
  <c r="P1389" i="4"/>
  <c r="Q1389" i="4"/>
  <c r="C1388" i="4"/>
  <c r="L1388" i="4"/>
  <c r="M1388" i="4"/>
  <c r="N1388" i="4"/>
  <c r="O1388" i="4"/>
  <c r="P1388" i="4"/>
  <c r="Q1388" i="4"/>
  <c r="C1387" i="4"/>
  <c r="L1387" i="4"/>
  <c r="M1387" i="4"/>
  <c r="N1387" i="4"/>
  <c r="O1387" i="4"/>
  <c r="P1387" i="4"/>
  <c r="Q1387" i="4"/>
  <c r="C1386" i="4"/>
  <c r="L1386" i="4"/>
  <c r="M1386" i="4"/>
  <c r="N1386" i="4"/>
  <c r="O1386" i="4"/>
  <c r="P1386" i="4"/>
  <c r="Q1386" i="4"/>
  <c r="C1385" i="4"/>
  <c r="L1385" i="4"/>
  <c r="M1385" i="4"/>
  <c r="N1385" i="4"/>
  <c r="O1385" i="4"/>
  <c r="P1385" i="4"/>
  <c r="Q1385" i="4"/>
  <c r="C1384" i="4"/>
  <c r="L1384" i="4"/>
  <c r="M1384" i="4"/>
  <c r="N1384" i="4"/>
  <c r="O1384" i="4"/>
  <c r="P1384" i="4"/>
  <c r="Q1384" i="4"/>
  <c r="C1383" i="4"/>
  <c r="L1383" i="4"/>
  <c r="M1383" i="4"/>
  <c r="N1383" i="4"/>
  <c r="O1383" i="4"/>
  <c r="P1383" i="4"/>
  <c r="Q1383" i="4"/>
  <c r="C1382" i="4"/>
  <c r="L1382" i="4"/>
  <c r="M1382" i="4"/>
  <c r="N1382" i="4"/>
  <c r="O1382" i="4"/>
  <c r="P1382" i="4"/>
  <c r="Q1382" i="4"/>
  <c r="C1381" i="4"/>
  <c r="L1381" i="4"/>
  <c r="M1381" i="4"/>
  <c r="N1381" i="4"/>
  <c r="O1381" i="4"/>
  <c r="P1381" i="4"/>
  <c r="Q1381" i="4"/>
  <c r="C1380" i="4"/>
  <c r="L1380" i="4"/>
  <c r="M1380" i="4"/>
  <c r="N1380" i="4"/>
  <c r="O1380" i="4"/>
  <c r="P1380" i="4"/>
  <c r="Q1380" i="4"/>
  <c r="C1379" i="4"/>
  <c r="L1379" i="4"/>
  <c r="M1379" i="4"/>
  <c r="N1379" i="4"/>
  <c r="O1379" i="4"/>
  <c r="P1379" i="4"/>
  <c r="Q1379" i="4"/>
  <c r="C1378" i="4"/>
  <c r="L1378" i="4"/>
  <c r="M1378" i="4"/>
  <c r="N1378" i="4"/>
  <c r="O1378" i="4"/>
  <c r="P1378" i="4"/>
  <c r="Q1378" i="4"/>
  <c r="C1377" i="4"/>
  <c r="L1377" i="4"/>
  <c r="M1377" i="4"/>
  <c r="N1377" i="4"/>
  <c r="O1377" i="4"/>
  <c r="P1377" i="4"/>
  <c r="Q1377" i="4"/>
  <c r="C1376" i="4"/>
  <c r="L1376" i="4"/>
  <c r="M1376" i="4"/>
  <c r="N1376" i="4"/>
  <c r="O1376" i="4"/>
  <c r="P1376" i="4"/>
  <c r="Q1376" i="4"/>
  <c r="C1375" i="4"/>
  <c r="L1375" i="4"/>
  <c r="M1375" i="4"/>
  <c r="N1375" i="4"/>
  <c r="O1375" i="4"/>
  <c r="P1375" i="4"/>
  <c r="Q1375" i="4"/>
  <c r="C1374" i="4"/>
  <c r="L1374" i="4"/>
  <c r="M1374" i="4"/>
  <c r="N1374" i="4"/>
  <c r="O1374" i="4"/>
  <c r="P1374" i="4"/>
  <c r="Q1374" i="4"/>
  <c r="C1373" i="4"/>
  <c r="L1373" i="4"/>
  <c r="M1373" i="4"/>
  <c r="N1373" i="4"/>
  <c r="O1373" i="4"/>
  <c r="P1373" i="4"/>
  <c r="Q1373" i="4"/>
  <c r="C1372" i="4"/>
  <c r="L1372" i="4"/>
  <c r="M1372" i="4"/>
  <c r="N1372" i="4"/>
  <c r="O1372" i="4"/>
  <c r="P1372" i="4"/>
  <c r="Q1372" i="4"/>
  <c r="C1371" i="4"/>
  <c r="L1371" i="4"/>
  <c r="M1371" i="4"/>
  <c r="N1371" i="4"/>
  <c r="O1371" i="4"/>
  <c r="P1371" i="4"/>
  <c r="Q1371" i="4"/>
  <c r="C1370" i="4"/>
  <c r="L1370" i="4"/>
  <c r="M1370" i="4"/>
  <c r="N1370" i="4"/>
  <c r="O1370" i="4"/>
  <c r="P1370" i="4"/>
  <c r="Q1370" i="4"/>
  <c r="C1369" i="4"/>
  <c r="L1369" i="4"/>
  <c r="M1369" i="4"/>
  <c r="N1369" i="4"/>
  <c r="O1369" i="4"/>
  <c r="P1369" i="4"/>
  <c r="Q1369" i="4"/>
  <c r="C1368" i="4"/>
  <c r="L1368" i="4"/>
  <c r="M1368" i="4"/>
  <c r="N1368" i="4"/>
  <c r="O1368" i="4"/>
  <c r="P1368" i="4"/>
  <c r="Q1368" i="4"/>
  <c r="C1367" i="4"/>
  <c r="L1367" i="4"/>
  <c r="M1367" i="4"/>
  <c r="N1367" i="4"/>
  <c r="O1367" i="4"/>
  <c r="P1367" i="4"/>
  <c r="Q1367" i="4"/>
  <c r="C1366" i="4"/>
  <c r="L1366" i="4"/>
  <c r="M1366" i="4"/>
  <c r="N1366" i="4"/>
  <c r="O1366" i="4"/>
  <c r="P1366" i="4"/>
  <c r="Q1366" i="4"/>
  <c r="C1365" i="4"/>
  <c r="L1365" i="4"/>
  <c r="M1365" i="4"/>
  <c r="N1365" i="4"/>
  <c r="O1365" i="4"/>
  <c r="P1365" i="4"/>
  <c r="Q1365" i="4"/>
  <c r="C1364" i="4"/>
  <c r="L1364" i="4"/>
  <c r="M1364" i="4"/>
  <c r="N1364" i="4"/>
  <c r="O1364" i="4"/>
  <c r="P1364" i="4"/>
  <c r="Q1364" i="4"/>
  <c r="C1363" i="4"/>
  <c r="L1363" i="4"/>
  <c r="M1363" i="4"/>
  <c r="N1363" i="4"/>
  <c r="O1363" i="4"/>
  <c r="P1363" i="4"/>
  <c r="Q1363" i="4"/>
  <c r="C1362" i="4"/>
  <c r="L1362" i="4"/>
  <c r="M1362" i="4"/>
  <c r="N1362" i="4"/>
  <c r="O1362" i="4"/>
  <c r="P1362" i="4"/>
  <c r="Q1362" i="4"/>
  <c r="C1361" i="4"/>
  <c r="L1361" i="4"/>
  <c r="M1361" i="4"/>
  <c r="N1361" i="4"/>
  <c r="O1361" i="4"/>
  <c r="P1361" i="4"/>
  <c r="Q1361" i="4"/>
  <c r="C1360" i="4"/>
  <c r="L1360" i="4"/>
  <c r="M1360" i="4"/>
  <c r="N1360" i="4"/>
  <c r="O1360" i="4"/>
  <c r="P1360" i="4"/>
  <c r="Q1360" i="4"/>
  <c r="C1359" i="4"/>
  <c r="L1359" i="4"/>
  <c r="M1359" i="4"/>
  <c r="N1359" i="4"/>
  <c r="O1359" i="4"/>
  <c r="P1359" i="4"/>
  <c r="Q1359" i="4"/>
  <c r="C1358" i="4"/>
  <c r="L1358" i="4"/>
  <c r="M1358" i="4"/>
  <c r="N1358" i="4"/>
  <c r="O1358" i="4"/>
  <c r="P1358" i="4"/>
  <c r="Q1358" i="4"/>
  <c r="C1357" i="4"/>
  <c r="L1357" i="4"/>
  <c r="M1357" i="4"/>
  <c r="N1357" i="4"/>
  <c r="O1357" i="4"/>
  <c r="P1357" i="4"/>
  <c r="Q1357" i="4"/>
  <c r="C1356" i="4"/>
  <c r="L1356" i="4"/>
  <c r="M1356" i="4"/>
  <c r="N1356" i="4"/>
  <c r="O1356" i="4"/>
  <c r="P1356" i="4"/>
  <c r="Q1356" i="4"/>
  <c r="C1355" i="4"/>
  <c r="L1355" i="4"/>
  <c r="M1355" i="4"/>
  <c r="N1355" i="4"/>
  <c r="O1355" i="4"/>
  <c r="P1355" i="4"/>
  <c r="Q1355" i="4"/>
  <c r="C1354" i="4"/>
  <c r="L1354" i="4"/>
  <c r="M1354" i="4"/>
  <c r="N1354" i="4"/>
  <c r="O1354" i="4"/>
  <c r="P1354" i="4"/>
  <c r="Q1354" i="4"/>
  <c r="C1353" i="4"/>
  <c r="L1353" i="4"/>
  <c r="M1353" i="4"/>
  <c r="N1353" i="4"/>
  <c r="O1353" i="4"/>
  <c r="P1353" i="4"/>
  <c r="Q1353" i="4"/>
  <c r="C1352" i="4"/>
  <c r="L1352" i="4"/>
  <c r="M1352" i="4"/>
  <c r="N1352" i="4"/>
  <c r="O1352" i="4"/>
  <c r="P1352" i="4"/>
  <c r="Q1352" i="4"/>
  <c r="C1351" i="4"/>
  <c r="L1351" i="4"/>
  <c r="M1351" i="4"/>
  <c r="N1351" i="4"/>
  <c r="O1351" i="4"/>
  <c r="P1351" i="4"/>
  <c r="Q1351" i="4"/>
  <c r="C1350" i="4"/>
  <c r="L1350" i="4"/>
  <c r="M1350" i="4"/>
  <c r="N1350" i="4"/>
  <c r="O1350" i="4"/>
  <c r="P1350" i="4"/>
  <c r="Q1350" i="4"/>
  <c r="C1349" i="4"/>
  <c r="L1349" i="4"/>
  <c r="M1349" i="4"/>
  <c r="N1349" i="4"/>
  <c r="O1349" i="4"/>
  <c r="P1349" i="4"/>
  <c r="Q1349" i="4"/>
  <c r="C1348" i="4"/>
  <c r="L1348" i="4"/>
  <c r="M1348" i="4"/>
  <c r="N1348" i="4"/>
  <c r="O1348" i="4"/>
  <c r="P1348" i="4"/>
  <c r="Q1348" i="4"/>
  <c r="C1347" i="4"/>
  <c r="L1347" i="4"/>
  <c r="M1347" i="4"/>
  <c r="N1347" i="4"/>
  <c r="O1347" i="4"/>
  <c r="P1347" i="4"/>
  <c r="Q1347" i="4"/>
  <c r="C1346" i="4"/>
  <c r="L1346" i="4"/>
  <c r="M1346" i="4"/>
  <c r="N1346" i="4"/>
  <c r="O1346" i="4"/>
  <c r="P1346" i="4"/>
  <c r="Q1346" i="4"/>
  <c r="C1345" i="4"/>
  <c r="L1345" i="4"/>
  <c r="M1345" i="4"/>
  <c r="N1345" i="4"/>
  <c r="O1345" i="4"/>
  <c r="P1345" i="4"/>
  <c r="Q1345" i="4"/>
  <c r="C1344" i="4"/>
  <c r="L1344" i="4"/>
  <c r="M1344" i="4"/>
  <c r="N1344" i="4"/>
  <c r="O1344" i="4"/>
  <c r="P1344" i="4"/>
  <c r="Q1344" i="4"/>
  <c r="C1343" i="4"/>
  <c r="L1343" i="4"/>
  <c r="M1343" i="4"/>
  <c r="N1343" i="4"/>
  <c r="O1343" i="4"/>
  <c r="P1343" i="4"/>
  <c r="Q1343" i="4"/>
  <c r="C1342" i="4"/>
  <c r="L1342" i="4"/>
  <c r="M1342" i="4"/>
  <c r="N1342" i="4"/>
  <c r="O1342" i="4"/>
  <c r="P1342" i="4"/>
  <c r="Q1342" i="4"/>
  <c r="C1341" i="4"/>
  <c r="L1341" i="4"/>
  <c r="M1341" i="4"/>
  <c r="N1341" i="4"/>
  <c r="O1341" i="4"/>
  <c r="P1341" i="4"/>
  <c r="Q1341" i="4"/>
  <c r="C1340" i="4"/>
  <c r="L1340" i="4"/>
  <c r="M1340" i="4"/>
  <c r="N1340" i="4"/>
  <c r="O1340" i="4"/>
  <c r="P1340" i="4"/>
  <c r="Q1340" i="4"/>
  <c r="C1339" i="4"/>
  <c r="L1339" i="4"/>
  <c r="M1339" i="4"/>
  <c r="N1339" i="4"/>
  <c r="O1339" i="4"/>
  <c r="P1339" i="4"/>
  <c r="Q1339" i="4"/>
  <c r="C1338" i="4"/>
  <c r="L1338" i="4"/>
  <c r="M1338" i="4"/>
  <c r="N1338" i="4"/>
  <c r="O1338" i="4"/>
  <c r="P1338" i="4"/>
  <c r="Q1338" i="4"/>
  <c r="C1337" i="4"/>
  <c r="L1337" i="4"/>
  <c r="M1337" i="4"/>
  <c r="N1337" i="4"/>
  <c r="O1337" i="4"/>
  <c r="P1337" i="4"/>
  <c r="Q1337" i="4"/>
  <c r="C1336" i="4"/>
  <c r="L1336" i="4"/>
  <c r="M1336" i="4"/>
  <c r="N1336" i="4"/>
  <c r="O1336" i="4"/>
  <c r="P1336" i="4"/>
  <c r="Q1336" i="4"/>
  <c r="C1335" i="4"/>
  <c r="L1335" i="4"/>
  <c r="M1335" i="4"/>
  <c r="N1335" i="4"/>
  <c r="O1335" i="4"/>
  <c r="P1335" i="4"/>
  <c r="Q1335" i="4"/>
  <c r="C1334" i="4"/>
  <c r="L1334" i="4"/>
  <c r="M1334" i="4"/>
  <c r="N1334" i="4"/>
  <c r="O1334" i="4"/>
  <c r="P1334" i="4"/>
  <c r="Q1334" i="4"/>
  <c r="C1333" i="4"/>
  <c r="L1333" i="4"/>
  <c r="M1333" i="4"/>
  <c r="N1333" i="4"/>
  <c r="O1333" i="4"/>
  <c r="P1333" i="4"/>
  <c r="Q1333" i="4"/>
  <c r="C1332" i="4"/>
  <c r="L1332" i="4"/>
  <c r="M1332" i="4"/>
  <c r="N1332" i="4"/>
  <c r="O1332" i="4"/>
  <c r="P1332" i="4"/>
  <c r="Q1332" i="4"/>
  <c r="C1331" i="4"/>
  <c r="L1331" i="4"/>
  <c r="M1331" i="4"/>
  <c r="N1331" i="4"/>
  <c r="O1331" i="4"/>
  <c r="P1331" i="4"/>
  <c r="Q1331" i="4"/>
  <c r="C1329" i="4"/>
  <c r="L1329" i="4"/>
  <c r="M1329" i="4"/>
  <c r="N1329" i="4"/>
  <c r="O1329" i="4"/>
  <c r="P1329" i="4"/>
  <c r="Q1329" i="4"/>
  <c r="C1328" i="4"/>
  <c r="L1328" i="4"/>
  <c r="M1328" i="4"/>
  <c r="N1328" i="4"/>
  <c r="O1328" i="4"/>
  <c r="P1328" i="4"/>
  <c r="Q1328" i="4"/>
  <c r="C1327" i="4"/>
  <c r="L1327" i="4"/>
  <c r="M1327" i="4"/>
  <c r="N1327" i="4"/>
  <c r="O1327" i="4"/>
  <c r="P1327" i="4"/>
  <c r="Q1327" i="4"/>
  <c r="C1326" i="4"/>
  <c r="L1326" i="4"/>
  <c r="M1326" i="4"/>
  <c r="N1326" i="4"/>
  <c r="O1326" i="4"/>
  <c r="P1326" i="4"/>
  <c r="Q1326" i="4"/>
  <c r="C1325" i="4"/>
  <c r="L1325" i="4"/>
  <c r="M1325" i="4"/>
  <c r="N1325" i="4"/>
  <c r="O1325" i="4"/>
  <c r="P1325" i="4"/>
  <c r="Q1325" i="4"/>
  <c r="C1324" i="4"/>
  <c r="L1324" i="4"/>
  <c r="M1324" i="4"/>
  <c r="N1324" i="4"/>
  <c r="O1324" i="4"/>
  <c r="P1324" i="4"/>
  <c r="Q1324" i="4"/>
  <c r="C1323" i="4"/>
  <c r="L1323" i="4"/>
  <c r="M1323" i="4"/>
  <c r="N1323" i="4"/>
  <c r="O1323" i="4"/>
  <c r="P1323" i="4"/>
  <c r="Q1323" i="4"/>
  <c r="C1322" i="4"/>
  <c r="L1322" i="4"/>
  <c r="M1322" i="4"/>
  <c r="N1322" i="4"/>
  <c r="O1322" i="4"/>
  <c r="P1322" i="4"/>
  <c r="Q1322" i="4"/>
  <c r="C1321" i="4"/>
  <c r="L1321" i="4"/>
  <c r="M1321" i="4"/>
  <c r="N1321" i="4"/>
  <c r="O1321" i="4"/>
  <c r="P1321" i="4"/>
  <c r="Q1321" i="4"/>
  <c r="C1320" i="4"/>
  <c r="L1320" i="4"/>
  <c r="M1320" i="4"/>
  <c r="N1320" i="4"/>
  <c r="O1320" i="4"/>
  <c r="P1320" i="4"/>
  <c r="Q1320" i="4"/>
  <c r="C1319" i="4"/>
  <c r="L1319" i="4"/>
  <c r="M1319" i="4"/>
  <c r="N1319" i="4"/>
  <c r="O1319" i="4"/>
  <c r="P1319" i="4"/>
  <c r="Q1319" i="4"/>
  <c r="C1318" i="4"/>
  <c r="L1318" i="4"/>
  <c r="M1318" i="4"/>
  <c r="N1318" i="4"/>
  <c r="O1318" i="4"/>
  <c r="P1318" i="4"/>
  <c r="Q1318" i="4"/>
  <c r="C1317" i="4"/>
  <c r="L1317" i="4"/>
  <c r="M1317" i="4"/>
  <c r="N1317" i="4"/>
  <c r="O1317" i="4"/>
  <c r="P1317" i="4"/>
  <c r="Q1317" i="4"/>
  <c r="C1316" i="4"/>
  <c r="L1316" i="4"/>
  <c r="M1316" i="4"/>
  <c r="N1316" i="4"/>
  <c r="O1316" i="4"/>
  <c r="P1316" i="4"/>
  <c r="Q1316" i="4"/>
  <c r="C1315" i="4"/>
  <c r="L1315" i="4"/>
  <c r="M1315" i="4"/>
  <c r="N1315" i="4"/>
  <c r="O1315" i="4"/>
  <c r="P1315" i="4"/>
  <c r="Q1315" i="4"/>
  <c r="C1314" i="4"/>
  <c r="L1314" i="4"/>
  <c r="M1314" i="4"/>
  <c r="N1314" i="4"/>
  <c r="O1314" i="4"/>
  <c r="P1314" i="4"/>
  <c r="Q1314" i="4"/>
  <c r="C1313" i="4"/>
  <c r="L1313" i="4"/>
  <c r="M1313" i="4"/>
  <c r="N1313" i="4"/>
  <c r="O1313" i="4"/>
  <c r="P1313" i="4"/>
  <c r="Q1313" i="4"/>
  <c r="C1312" i="4"/>
  <c r="L1312" i="4"/>
  <c r="M1312" i="4"/>
  <c r="N1312" i="4"/>
  <c r="O1312" i="4"/>
  <c r="P1312" i="4"/>
  <c r="Q1312" i="4"/>
  <c r="C1311" i="4"/>
  <c r="L1311" i="4"/>
  <c r="M1311" i="4"/>
  <c r="N1311" i="4"/>
  <c r="O1311" i="4"/>
  <c r="P1311" i="4"/>
  <c r="Q1311" i="4"/>
  <c r="C1310" i="4"/>
  <c r="L1310" i="4"/>
  <c r="M1310" i="4"/>
  <c r="N1310" i="4"/>
  <c r="O1310" i="4"/>
  <c r="P1310" i="4"/>
  <c r="Q1310" i="4"/>
  <c r="C1309" i="4"/>
  <c r="L1309" i="4"/>
  <c r="M1309" i="4"/>
  <c r="N1309" i="4"/>
  <c r="O1309" i="4"/>
  <c r="P1309" i="4"/>
  <c r="Q1309" i="4"/>
  <c r="C1308" i="4"/>
  <c r="L1308" i="4"/>
  <c r="M1308" i="4"/>
  <c r="N1308" i="4"/>
  <c r="O1308" i="4"/>
  <c r="P1308" i="4"/>
  <c r="Q1308" i="4"/>
  <c r="C1307" i="4"/>
  <c r="L1307" i="4"/>
  <c r="M1307" i="4"/>
  <c r="N1307" i="4"/>
  <c r="O1307" i="4"/>
  <c r="P1307" i="4"/>
  <c r="Q1307" i="4"/>
  <c r="C1306" i="4"/>
  <c r="L1306" i="4"/>
  <c r="M1306" i="4"/>
  <c r="N1306" i="4"/>
  <c r="O1306" i="4"/>
  <c r="P1306" i="4"/>
  <c r="Q1306" i="4"/>
  <c r="C1305" i="4"/>
  <c r="L1305" i="4"/>
  <c r="M1305" i="4"/>
  <c r="N1305" i="4"/>
  <c r="O1305" i="4"/>
  <c r="P1305" i="4"/>
  <c r="Q1305" i="4"/>
  <c r="C1304" i="4"/>
  <c r="L1304" i="4"/>
  <c r="M1304" i="4"/>
  <c r="N1304" i="4"/>
  <c r="O1304" i="4"/>
  <c r="P1304" i="4"/>
  <c r="Q1304" i="4"/>
  <c r="C1303" i="4"/>
  <c r="L1303" i="4"/>
  <c r="M1303" i="4"/>
  <c r="N1303" i="4"/>
  <c r="O1303" i="4"/>
  <c r="P1303" i="4"/>
  <c r="Q1303" i="4"/>
  <c r="C1302" i="4"/>
  <c r="L1302" i="4"/>
  <c r="M1302" i="4"/>
  <c r="N1302" i="4"/>
  <c r="O1302" i="4"/>
  <c r="P1302" i="4"/>
  <c r="Q1302" i="4"/>
  <c r="C1301" i="4"/>
  <c r="L1301" i="4"/>
  <c r="M1301" i="4"/>
  <c r="N1301" i="4"/>
  <c r="O1301" i="4"/>
  <c r="P1301" i="4"/>
  <c r="Q1301" i="4"/>
  <c r="C1300" i="4"/>
  <c r="L1300" i="4"/>
  <c r="M1300" i="4"/>
  <c r="N1300" i="4"/>
  <c r="O1300" i="4"/>
  <c r="P1300" i="4"/>
  <c r="Q1300" i="4"/>
  <c r="C1299" i="4"/>
  <c r="L1299" i="4"/>
  <c r="M1299" i="4"/>
  <c r="N1299" i="4"/>
  <c r="O1299" i="4"/>
  <c r="P1299" i="4"/>
  <c r="Q1299" i="4"/>
  <c r="C1298" i="4"/>
  <c r="L1298" i="4"/>
  <c r="M1298" i="4"/>
  <c r="N1298" i="4"/>
  <c r="O1298" i="4"/>
  <c r="P1298" i="4"/>
  <c r="Q1298" i="4"/>
  <c r="C1297" i="4"/>
  <c r="L1297" i="4"/>
  <c r="M1297" i="4"/>
  <c r="N1297" i="4"/>
  <c r="O1297" i="4"/>
  <c r="P1297" i="4"/>
  <c r="Q1297" i="4"/>
  <c r="C1296" i="4"/>
  <c r="L1296" i="4"/>
  <c r="M1296" i="4"/>
  <c r="N1296" i="4"/>
  <c r="O1296" i="4"/>
  <c r="P1296" i="4"/>
  <c r="Q1296" i="4"/>
  <c r="C1294" i="4"/>
  <c r="L1294" i="4"/>
  <c r="M1294" i="4"/>
  <c r="N1294" i="4"/>
  <c r="O1294" i="4"/>
  <c r="P1294" i="4"/>
  <c r="Q1294" i="4"/>
  <c r="C1293" i="4"/>
  <c r="L1293" i="4"/>
  <c r="M1293" i="4"/>
  <c r="N1293" i="4"/>
  <c r="O1293" i="4"/>
  <c r="P1293" i="4"/>
  <c r="Q1293" i="4"/>
  <c r="C1292" i="4"/>
  <c r="L1292" i="4"/>
  <c r="M1292" i="4"/>
  <c r="N1292" i="4"/>
  <c r="O1292" i="4"/>
  <c r="P1292" i="4"/>
  <c r="Q1292" i="4"/>
  <c r="C1291" i="4"/>
  <c r="L1291" i="4"/>
  <c r="M1291" i="4"/>
  <c r="N1291" i="4"/>
  <c r="O1291" i="4"/>
  <c r="P1291" i="4"/>
  <c r="Q1291" i="4"/>
  <c r="C1290" i="4"/>
  <c r="L1290" i="4"/>
  <c r="M1290" i="4"/>
  <c r="N1290" i="4"/>
  <c r="O1290" i="4"/>
  <c r="P1290" i="4"/>
  <c r="Q1290" i="4"/>
  <c r="C1289" i="4"/>
  <c r="L1289" i="4"/>
  <c r="M1289" i="4"/>
  <c r="N1289" i="4"/>
  <c r="O1289" i="4"/>
  <c r="P1289" i="4"/>
  <c r="Q1289" i="4"/>
  <c r="C1288" i="4"/>
  <c r="L1288" i="4"/>
  <c r="M1288" i="4"/>
  <c r="N1288" i="4"/>
  <c r="O1288" i="4"/>
  <c r="P1288" i="4"/>
  <c r="Q1288" i="4"/>
  <c r="C1287" i="4"/>
  <c r="L1287" i="4"/>
  <c r="M1287" i="4"/>
  <c r="N1287" i="4"/>
  <c r="O1287" i="4"/>
  <c r="P1287" i="4"/>
  <c r="Q1287" i="4"/>
  <c r="C1286" i="4"/>
  <c r="L1286" i="4"/>
  <c r="M1286" i="4"/>
  <c r="N1286" i="4"/>
  <c r="O1286" i="4"/>
  <c r="P1286" i="4"/>
  <c r="Q1286" i="4"/>
  <c r="C1285" i="4"/>
  <c r="L1285" i="4"/>
  <c r="M1285" i="4"/>
  <c r="N1285" i="4"/>
  <c r="O1285" i="4"/>
  <c r="P1285" i="4"/>
  <c r="Q1285" i="4"/>
  <c r="C1284" i="4"/>
  <c r="L1284" i="4"/>
  <c r="M1284" i="4"/>
  <c r="N1284" i="4"/>
  <c r="O1284" i="4"/>
  <c r="P1284" i="4"/>
  <c r="Q1284" i="4"/>
  <c r="C1283" i="4"/>
  <c r="L1283" i="4"/>
  <c r="M1283" i="4"/>
  <c r="N1283" i="4"/>
  <c r="O1283" i="4"/>
  <c r="P1283" i="4"/>
  <c r="Q1283" i="4"/>
  <c r="C1282" i="4"/>
  <c r="L1282" i="4"/>
  <c r="M1282" i="4"/>
  <c r="N1282" i="4"/>
  <c r="O1282" i="4"/>
  <c r="P1282" i="4"/>
  <c r="Q1282" i="4"/>
  <c r="C1281" i="4"/>
  <c r="L1281" i="4"/>
  <c r="M1281" i="4"/>
  <c r="N1281" i="4"/>
  <c r="O1281" i="4"/>
  <c r="P1281" i="4"/>
  <c r="Q1281" i="4"/>
  <c r="C1280" i="4"/>
  <c r="L1280" i="4"/>
  <c r="M1280" i="4"/>
  <c r="N1280" i="4"/>
  <c r="O1280" i="4"/>
  <c r="P1280" i="4"/>
  <c r="Q1280" i="4"/>
  <c r="C1279" i="4"/>
  <c r="L1279" i="4"/>
  <c r="M1279" i="4"/>
  <c r="N1279" i="4"/>
  <c r="O1279" i="4"/>
  <c r="P1279" i="4"/>
  <c r="Q1279" i="4"/>
  <c r="C1278" i="4"/>
  <c r="L1278" i="4"/>
  <c r="M1278" i="4"/>
  <c r="N1278" i="4"/>
  <c r="O1278" i="4"/>
  <c r="P1278" i="4"/>
  <c r="Q1278" i="4"/>
  <c r="C1277" i="4"/>
  <c r="L1277" i="4"/>
  <c r="M1277" i="4"/>
  <c r="N1277" i="4"/>
  <c r="O1277" i="4"/>
  <c r="P1277" i="4"/>
  <c r="Q1277" i="4"/>
  <c r="C1276" i="4"/>
  <c r="L1276" i="4"/>
  <c r="M1276" i="4"/>
  <c r="N1276" i="4"/>
  <c r="O1276" i="4"/>
  <c r="P1276" i="4"/>
  <c r="Q1276" i="4"/>
  <c r="C1275" i="4"/>
  <c r="L1275" i="4"/>
  <c r="M1275" i="4"/>
  <c r="N1275" i="4"/>
  <c r="O1275" i="4"/>
  <c r="P1275" i="4"/>
  <c r="Q1275" i="4"/>
  <c r="C1274" i="4"/>
  <c r="L1274" i="4"/>
  <c r="M1274" i="4"/>
  <c r="N1274" i="4"/>
  <c r="O1274" i="4"/>
  <c r="P1274" i="4"/>
  <c r="Q1274" i="4"/>
  <c r="C1273" i="4"/>
  <c r="L1273" i="4"/>
  <c r="M1273" i="4"/>
  <c r="N1273" i="4"/>
  <c r="O1273" i="4"/>
  <c r="P1273" i="4"/>
  <c r="Q1273" i="4"/>
  <c r="C1271" i="4"/>
  <c r="L1271" i="4"/>
  <c r="M1271" i="4"/>
  <c r="N1271" i="4"/>
  <c r="O1271" i="4"/>
  <c r="P1271" i="4"/>
  <c r="Q1271" i="4"/>
  <c r="C1270" i="4"/>
  <c r="L1270" i="4"/>
  <c r="M1270" i="4"/>
  <c r="N1270" i="4"/>
  <c r="O1270" i="4"/>
  <c r="P1270" i="4"/>
  <c r="Q1270" i="4"/>
  <c r="C1269" i="4"/>
  <c r="L1269" i="4"/>
  <c r="M1269" i="4"/>
  <c r="N1269" i="4"/>
  <c r="O1269" i="4"/>
  <c r="P1269" i="4"/>
  <c r="Q1269" i="4"/>
  <c r="C1268" i="4"/>
  <c r="L1268" i="4"/>
  <c r="M1268" i="4"/>
  <c r="N1268" i="4"/>
  <c r="O1268" i="4"/>
  <c r="P1268" i="4"/>
  <c r="Q1268" i="4"/>
  <c r="C1267" i="4"/>
  <c r="L1267" i="4"/>
  <c r="M1267" i="4"/>
  <c r="N1267" i="4"/>
  <c r="O1267" i="4"/>
  <c r="P1267" i="4"/>
  <c r="Q1267" i="4"/>
  <c r="C1266" i="4"/>
  <c r="L1266" i="4"/>
  <c r="M1266" i="4"/>
  <c r="N1266" i="4"/>
  <c r="O1266" i="4"/>
  <c r="P1266" i="4"/>
  <c r="Q1266" i="4"/>
  <c r="C1265" i="4"/>
  <c r="L1265" i="4"/>
  <c r="M1265" i="4"/>
  <c r="N1265" i="4"/>
  <c r="O1265" i="4"/>
  <c r="P1265" i="4"/>
  <c r="Q1265" i="4"/>
  <c r="C1264" i="4"/>
  <c r="L1264" i="4"/>
  <c r="M1264" i="4"/>
  <c r="N1264" i="4"/>
  <c r="O1264" i="4"/>
  <c r="P1264" i="4"/>
  <c r="Q1264" i="4"/>
  <c r="C1263" i="4"/>
  <c r="L1263" i="4"/>
  <c r="M1263" i="4"/>
  <c r="N1263" i="4"/>
  <c r="O1263" i="4"/>
  <c r="P1263" i="4"/>
  <c r="Q1263" i="4"/>
  <c r="C1262" i="4"/>
  <c r="L1262" i="4"/>
  <c r="M1262" i="4"/>
  <c r="N1262" i="4"/>
  <c r="O1262" i="4"/>
  <c r="P1262" i="4"/>
  <c r="Q1262" i="4"/>
  <c r="C1261" i="4"/>
  <c r="L1261" i="4"/>
  <c r="M1261" i="4"/>
  <c r="N1261" i="4"/>
  <c r="O1261" i="4"/>
  <c r="P1261" i="4"/>
  <c r="Q1261" i="4"/>
  <c r="C1259" i="4"/>
  <c r="L1259" i="4"/>
  <c r="M1259" i="4"/>
  <c r="N1259" i="4"/>
  <c r="O1259" i="4"/>
  <c r="P1259" i="4"/>
  <c r="Q1259" i="4"/>
  <c r="P1258" i="4"/>
  <c r="Q1258" i="4"/>
  <c r="P1257" i="4"/>
  <c r="Q1257" i="4"/>
  <c r="P1256" i="4"/>
  <c r="Q1256" i="4"/>
  <c r="P1255" i="4"/>
  <c r="Q1255" i="4"/>
  <c r="P1254" i="4"/>
  <c r="Q1254" i="4"/>
  <c r="P1253" i="4"/>
  <c r="Q1253" i="4"/>
  <c r="P1252" i="4"/>
  <c r="Q1252" i="4"/>
  <c r="P1251" i="4"/>
  <c r="Q1251" i="4"/>
  <c r="P1250" i="4"/>
  <c r="Q1250" i="4"/>
  <c r="P1249" i="4"/>
  <c r="Q1249" i="4"/>
  <c r="P1248" i="4"/>
  <c r="Q1248" i="4"/>
  <c r="P1247" i="4"/>
  <c r="Q1247" i="4"/>
  <c r="P1246" i="4"/>
  <c r="Q1246" i="4"/>
  <c r="P1245" i="4"/>
  <c r="Q1245" i="4"/>
  <c r="P1244" i="4"/>
  <c r="Q1244" i="4"/>
  <c r="P1243" i="4"/>
  <c r="Q1243" i="4"/>
  <c r="P1242" i="4"/>
  <c r="Q1242" i="4"/>
  <c r="P1241" i="4"/>
  <c r="Q1241" i="4"/>
  <c r="P1240" i="4"/>
  <c r="Q1240" i="4"/>
  <c r="P1239" i="4"/>
  <c r="Q1239" i="4"/>
  <c r="P1238" i="4"/>
  <c r="Q1238" i="4"/>
  <c r="P1237" i="4"/>
  <c r="Q1237" i="4"/>
  <c r="P1236" i="4"/>
  <c r="Q1236" i="4"/>
  <c r="P1235" i="4"/>
  <c r="Q1235" i="4"/>
  <c r="P1234" i="4"/>
  <c r="Q1234" i="4"/>
  <c r="P1233" i="4"/>
  <c r="Q1233" i="4"/>
  <c r="P1232" i="4"/>
  <c r="Q1232" i="4"/>
  <c r="P1231" i="4"/>
  <c r="Q1231" i="4"/>
  <c r="P1230" i="4"/>
  <c r="Q1230" i="4"/>
  <c r="P1229" i="4"/>
  <c r="Q1229" i="4"/>
  <c r="P1228" i="4"/>
  <c r="Q1228" i="4"/>
  <c r="P1227" i="4"/>
  <c r="Q1227" i="4"/>
  <c r="P1226" i="4"/>
  <c r="Q1226" i="4"/>
  <c r="P1225" i="4"/>
  <c r="Q1225" i="4"/>
  <c r="P1224" i="4"/>
  <c r="Q1224" i="4"/>
  <c r="P1223" i="4"/>
  <c r="Q1223" i="4"/>
  <c r="P1222" i="4"/>
  <c r="Q1222" i="4"/>
  <c r="P1221" i="4"/>
  <c r="Q1221" i="4"/>
  <c r="P1220" i="4"/>
  <c r="Q1220" i="4"/>
  <c r="P1219" i="4"/>
  <c r="Q1219" i="4"/>
  <c r="P1218" i="4"/>
  <c r="Q1218" i="4"/>
  <c r="P1217" i="4"/>
  <c r="Q1217" i="4"/>
  <c r="P1216" i="4"/>
  <c r="Q1216" i="4"/>
  <c r="P1215" i="4"/>
  <c r="Q1215" i="4"/>
  <c r="P1214" i="4"/>
  <c r="Q1214" i="4"/>
  <c r="P1213" i="4"/>
  <c r="Q1213" i="4"/>
  <c r="P1212" i="4"/>
  <c r="Q1212" i="4"/>
  <c r="P1211" i="4"/>
  <c r="Q1211" i="4"/>
  <c r="P1210" i="4"/>
  <c r="Q1210" i="4"/>
  <c r="P1209" i="4"/>
  <c r="Q1209" i="4"/>
  <c r="P1208" i="4"/>
  <c r="Q1208" i="4"/>
  <c r="P1207" i="4"/>
  <c r="Q1207" i="4"/>
  <c r="P1206" i="4"/>
  <c r="Q1206" i="4"/>
  <c r="P1205" i="4"/>
  <c r="Q1205" i="4"/>
  <c r="P1204" i="4"/>
  <c r="Q1204" i="4"/>
  <c r="P1203" i="4"/>
  <c r="Q1203" i="4"/>
  <c r="P1202" i="4"/>
  <c r="Q1202" i="4"/>
  <c r="P1201" i="4"/>
  <c r="Q1201" i="4"/>
  <c r="P1200" i="4"/>
  <c r="Q1200" i="4"/>
  <c r="P1199" i="4"/>
  <c r="Q1199" i="4"/>
  <c r="P1198" i="4"/>
  <c r="Q1198" i="4"/>
  <c r="P1197" i="4"/>
  <c r="Q1197" i="4"/>
  <c r="P1196" i="4"/>
  <c r="Q1196" i="4"/>
  <c r="P1195" i="4"/>
  <c r="Q1195" i="4"/>
  <c r="P1194" i="4"/>
  <c r="Q1194" i="4"/>
  <c r="P1193" i="4"/>
  <c r="Q1193" i="4"/>
  <c r="P1192" i="4"/>
  <c r="Q1192" i="4"/>
  <c r="P1191" i="4"/>
  <c r="Q1191" i="4"/>
  <c r="P1190" i="4"/>
  <c r="Q1190" i="4"/>
  <c r="P1189" i="4"/>
  <c r="Q1189" i="4"/>
  <c r="P1188" i="4"/>
  <c r="Q1188" i="4"/>
  <c r="P1187" i="4"/>
  <c r="Q1187" i="4"/>
  <c r="P1186" i="4"/>
  <c r="Q1186" i="4"/>
  <c r="P1185" i="4"/>
  <c r="Q1185" i="4"/>
  <c r="P1184" i="4"/>
  <c r="Q1184" i="4"/>
  <c r="P1183" i="4"/>
  <c r="Q1183" i="4"/>
  <c r="P1182" i="4"/>
  <c r="Q1182" i="4"/>
  <c r="P1181" i="4"/>
  <c r="Q1181" i="4"/>
  <c r="P1180" i="4"/>
  <c r="Q1180" i="4"/>
  <c r="P1179" i="4"/>
  <c r="Q1179" i="4"/>
  <c r="P1178" i="4"/>
  <c r="Q1178" i="4"/>
  <c r="P1177" i="4"/>
  <c r="Q1177" i="4"/>
  <c r="P1176" i="4"/>
  <c r="Q1176" i="4"/>
  <c r="P1175" i="4"/>
  <c r="Q1175" i="4"/>
  <c r="P1174" i="4"/>
  <c r="Q1174" i="4"/>
  <c r="Q1173" i="4"/>
  <c r="P1172" i="4"/>
  <c r="Q1172" i="4"/>
  <c r="P1171" i="4"/>
  <c r="Q1171" i="4"/>
  <c r="P1170" i="4"/>
  <c r="Q1170" i="4"/>
  <c r="P1169" i="4"/>
  <c r="Q1169" i="4"/>
  <c r="P1168" i="4"/>
  <c r="Q1168" i="4"/>
  <c r="P1167" i="4"/>
  <c r="Q1167" i="4"/>
  <c r="P1166" i="4"/>
  <c r="Q1166" i="4"/>
  <c r="C1164" i="4"/>
  <c r="L1164" i="4"/>
  <c r="M1164" i="4"/>
  <c r="N1164" i="4"/>
  <c r="O1164" i="4"/>
  <c r="P1164" i="4"/>
  <c r="Q1164" i="4"/>
  <c r="C1163" i="4"/>
  <c r="L1163" i="4"/>
  <c r="M1163" i="4"/>
  <c r="N1163" i="4"/>
  <c r="O1163" i="4"/>
  <c r="P1163" i="4"/>
  <c r="Q1163" i="4"/>
  <c r="C1162" i="4"/>
  <c r="L1162" i="4"/>
  <c r="M1162" i="4"/>
  <c r="N1162" i="4"/>
  <c r="O1162" i="4"/>
  <c r="P1162" i="4"/>
  <c r="Q1162" i="4"/>
  <c r="C1161" i="4"/>
  <c r="L1161" i="4"/>
  <c r="M1161" i="4"/>
  <c r="N1161" i="4"/>
  <c r="O1161" i="4"/>
  <c r="P1161" i="4"/>
  <c r="Q1161" i="4"/>
  <c r="C1160" i="4"/>
  <c r="L1160" i="4"/>
  <c r="M1160" i="4"/>
  <c r="N1160" i="4"/>
  <c r="O1160" i="4"/>
  <c r="P1160" i="4"/>
  <c r="Q1160" i="4"/>
  <c r="C1159" i="4"/>
  <c r="L1159" i="4"/>
  <c r="M1159" i="4"/>
  <c r="N1159" i="4"/>
  <c r="O1159" i="4"/>
  <c r="P1159" i="4"/>
  <c r="Q1159" i="4"/>
  <c r="C1158" i="4"/>
  <c r="L1158" i="4"/>
  <c r="M1158" i="4"/>
  <c r="N1158" i="4"/>
  <c r="O1158" i="4"/>
  <c r="P1158" i="4"/>
  <c r="Q1158" i="4"/>
  <c r="C1157" i="4"/>
  <c r="L1157" i="4"/>
  <c r="M1157" i="4"/>
  <c r="N1157" i="4"/>
  <c r="O1157" i="4"/>
  <c r="P1157" i="4"/>
  <c r="Q1157" i="4"/>
  <c r="C1156" i="4"/>
  <c r="L1156" i="4"/>
  <c r="M1156" i="4"/>
  <c r="N1156" i="4"/>
  <c r="O1156" i="4"/>
  <c r="P1156" i="4"/>
  <c r="Q1156" i="4"/>
  <c r="C1155" i="4"/>
  <c r="L1155" i="4"/>
  <c r="M1155" i="4"/>
  <c r="N1155" i="4"/>
  <c r="O1155" i="4"/>
  <c r="P1155" i="4"/>
  <c r="Q1155" i="4"/>
  <c r="C1154" i="4"/>
  <c r="L1154" i="4"/>
  <c r="M1154" i="4"/>
  <c r="N1154" i="4"/>
  <c r="O1154" i="4"/>
  <c r="P1154" i="4"/>
  <c r="Q1154" i="4"/>
  <c r="C1153" i="4"/>
  <c r="L1153" i="4"/>
  <c r="M1153" i="4"/>
  <c r="N1153" i="4"/>
  <c r="O1153" i="4"/>
  <c r="P1153" i="4"/>
  <c r="Q1153" i="4"/>
  <c r="C1152" i="4"/>
  <c r="L1152" i="4"/>
  <c r="M1152" i="4"/>
  <c r="N1152" i="4"/>
  <c r="O1152" i="4"/>
  <c r="P1152" i="4"/>
  <c r="Q1152" i="4"/>
  <c r="C1151" i="4"/>
  <c r="L1151" i="4"/>
  <c r="M1151" i="4"/>
  <c r="N1151" i="4"/>
  <c r="O1151" i="4"/>
  <c r="P1151" i="4"/>
  <c r="Q1151" i="4"/>
  <c r="C1150" i="4"/>
  <c r="L1150" i="4"/>
  <c r="M1150" i="4"/>
  <c r="N1150" i="4"/>
  <c r="O1150" i="4"/>
  <c r="P1150" i="4"/>
  <c r="Q1150" i="4"/>
  <c r="C1149" i="4"/>
  <c r="L1149" i="4"/>
  <c r="M1149" i="4"/>
  <c r="N1149" i="4"/>
  <c r="O1149" i="4"/>
  <c r="P1149" i="4"/>
  <c r="Q1149" i="4"/>
  <c r="C1148" i="4"/>
  <c r="L1148" i="4"/>
  <c r="M1148" i="4"/>
  <c r="N1148" i="4"/>
  <c r="O1148" i="4"/>
  <c r="P1148" i="4"/>
  <c r="Q1148" i="4"/>
  <c r="C1147" i="4"/>
  <c r="L1147" i="4"/>
  <c r="M1147" i="4"/>
  <c r="N1147" i="4"/>
  <c r="O1147" i="4"/>
  <c r="P1147" i="4"/>
  <c r="Q1147" i="4"/>
  <c r="C1146" i="4"/>
  <c r="L1146" i="4"/>
  <c r="M1146" i="4"/>
  <c r="N1146" i="4"/>
  <c r="O1146" i="4"/>
  <c r="P1146" i="4"/>
  <c r="Q1146" i="4"/>
  <c r="C1145" i="4"/>
  <c r="L1145" i="4"/>
  <c r="M1145" i="4"/>
  <c r="N1145" i="4"/>
  <c r="O1145" i="4"/>
  <c r="P1145" i="4"/>
  <c r="Q1145" i="4"/>
  <c r="C1144" i="4"/>
  <c r="L1144" i="4"/>
  <c r="M1144" i="4"/>
  <c r="N1144" i="4"/>
  <c r="O1144" i="4"/>
  <c r="P1144" i="4"/>
  <c r="Q1144" i="4"/>
  <c r="C1143" i="4"/>
  <c r="L1143" i="4"/>
  <c r="M1143" i="4"/>
  <c r="N1143" i="4"/>
  <c r="O1143" i="4"/>
  <c r="P1143" i="4"/>
  <c r="Q1143" i="4"/>
  <c r="C1142" i="4"/>
  <c r="L1142" i="4"/>
  <c r="M1142" i="4"/>
  <c r="N1142" i="4"/>
  <c r="O1142" i="4"/>
  <c r="P1142" i="4"/>
  <c r="Q1142" i="4"/>
  <c r="C1141" i="4"/>
  <c r="L1141" i="4"/>
  <c r="M1141" i="4"/>
  <c r="N1141" i="4"/>
  <c r="O1141" i="4"/>
  <c r="P1141" i="4"/>
  <c r="Q1141" i="4"/>
  <c r="C1140" i="4"/>
  <c r="L1140" i="4"/>
  <c r="M1140" i="4"/>
  <c r="N1140" i="4"/>
  <c r="O1140" i="4"/>
  <c r="P1140" i="4"/>
  <c r="Q1140" i="4"/>
  <c r="C1139" i="4"/>
  <c r="L1139" i="4"/>
  <c r="M1139" i="4"/>
  <c r="N1139" i="4"/>
  <c r="O1139" i="4"/>
  <c r="P1139" i="4"/>
  <c r="Q1139" i="4"/>
  <c r="C1138" i="4"/>
  <c r="L1138" i="4"/>
  <c r="M1138" i="4"/>
  <c r="N1138" i="4"/>
  <c r="O1138" i="4"/>
  <c r="P1138" i="4"/>
  <c r="Q1138" i="4"/>
  <c r="C1137" i="4"/>
  <c r="L1137" i="4"/>
  <c r="M1137" i="4"/>
  <c r="N1137" i="4"/>
  <c r="O1137" i="4"/>
  <c r="P1137" i="4"/>
  <c r="Q1137" i="4"/>
  <c r="C1136" i="4"/>
  <c r="L1136" i="4"/>
  <c r="M1136" i="4"/>
  <c r="N1136" i="4"/>
  <c r="O1136" i="4"/>
  <c r="P1136" i="4"/>
  <c r="Q1136" i="4"/>
  <c r="C1135" i="4"/>
  <c r="L1135" i="4"/>
  <c r="M1135" i="4"/>
  <c r="N1135" i="4"/>
  <c r="O1135" i="4"/>
  <c r="P1135" i="4"/>
  <c r="Q1135" i="4"/>
  <c r="C1134" i="4"/>
  <c r="L1134" i="4"/>
  <c r="M1134" i="4"/>
  <c r="N1134" i="4"/>
  <c r="O1134" i="4"/>
  <c r="P1134" i="4"/>
  <c r="Q1134" i="4"/>
  <c r="C1133" i="4"/>
  <c r="L1133" i="4"/>
  <c r="M1133" i="4"/>
  <c r="N1133" i="4"/>
  <c r="O1133" i="4"/>
  <c r="P1133" i="4"/>
  <c r="Q1133" i="4"/>
  <c r="C1132" i="4"/>
  <c r="L1132" i="4"/>
  <c r="M1132" i="4"/>
  <c r="N1132" i="4"/>
  <c r="O1132" i="4"/>
  <c r="P1132" i="4"/>
  <c r="Q1132" i="4"/>
  <c r="C1131" i="4"/>
  <c r="L1131" i="4"/>
  <c r="M1131" i="4"/>
  <c r="N1131" i="4"/>
  <c r="O1131" i="4"/>
  <c r="P1131" i="4"/>
  <c r="Q1131" i="4"/>
  <c r="C1130" i="4"/>
  <c r="L1130" i="4"/>
  <c r="M1130" i="4"/>
  <c r="N1130" i="4"/>
  <c r="O1130" i="4"/>
  <c r="P1130" i="4"/>
  <c r="Q1130" i="4"/>
  <c r="C1129" i="4"/>
  <c r="L1129" i="4"/>
  <c r="M1129" i="4"/>
  <c r="N1129" i="4"/>
  <c r="O1129" i="4"/>
  <c r="P1129" i="4"/>
  <c r="Q1129" i="4"/>
  <c r="C1128" i="4"/>
  <c r="L1128" i="4"/>
  <c r="M1128" i="4"/>
  <c r="N1128" i="4"/>
  <c r="O1128" i="4"/>
  <c r="P1128" i="4"/>
  <c r="Q1128" i="4"/>
  <c r="C1127" i="4"/>
  <c r="L1127" i="4"/>
  <c r="M1127" i="4"/>
  <c r="N1127" i="4"/>
  <c r="O1127" i="4"/>
  <c r="P1127" i="4"/>
  <c r="Q1127" i="4"/>
  <c r="C1126" i="4"/>
  <c r="L1126" i="4"/>
  <c r="M1126" i="4"/>
  <c r="N1126" i="4"/>
  <c r="O1126" i="4"/>
  <c r="P1126" i="4"/>
  <c r="Q1126" i="4"/>
  <c r="C1125" i="4"/>
  <c r="L1125" i="4"/>
  <c r="M1125" i="4"/>
  <c r="N1125" i="4"/>
  <c r="O1125" i="4"/>
  <c r="P1125" i="4"/>
  <c r="Q1125" i="4"/>
  <c r="C1124" i="4"/>
  <c r="L1124" i="4"/>
  <c r="M1124" i="4"/>
  <c r="N1124" i="4"/>
  <c r="O1124" i="4"/>
  <c r="P1124" i="4"/>
  <c r="Q1124" i="4"/>
  <c r="C1123" i="4"/>
  <c r="L1123" i="4"/>
  <c r="M1123" i="4"/>
  <c r="N1123" i="4"/>
  <c r="O1123" i="4"/>
  <c r="P1123" i="4"/>
  <c r="Q1123" i="4"/>
  <c r="C1122" i="4"/>
  <c r="L1122" i="4"/>
  <c r="M1122" i="4"/>
  <c r="N1122" i="4"/>
  <c r="O1122" i="4"/>
  <c r="P1122" i="4"/>
  <c r="Q1122" i="4"/>
  <c r="C1121" i="4"/>
  <c r="L1121" i="4"/>
  <c r="M1121" i="4"/>
  <c r="N1121" i="4"/>
  <c r="O1121" i="4"/>
  <c r="P1121" i="4"/>
  <c r="Q1121" i="4"/>
  <c r="C1120" i="4"/>
  <c r="L1120" i="4"/>
  <c r="M1120" i="4"/>
  <c r="N1120" i="4"/>
  <c r="O1120" i="4"/>
  <c r="P1120" i="4"/>
  <c r="Q1120" i="4"/>
  <c r="C1119" i="4"/>
  <c r="L1119" i="4"/>
  <c r="M1119" i="4"/>
  <c r="N1119" i="4"/>
  <c r="O1119" i="4"/>
  <c r="P1119" i="4"/>
  <c r="Q1119" i="4"/>
  <c r="C1118" i="4"/>
  <c r="L1118" i="4"/>
  <c r="M1118" i="4"/>
  <c r="N1118" i="4"/>
  <c r="O1118" i="4"/>
  <c r="P1118" i="4"/>
  <c r="Q1118" i="4"/>
  <c r="C1117" i="4"/>
  <c r="L1117" i="4"/>
  <c r="M1117" i="4"/>
  <c r="N1117" i="4"/>
  <c r="O1117" i="4"/>
  <c r="P1117" i="4"/>
  <c r="Q1117" i="4"/>
  <c r="C1116" i="4"/>
  <c r="L1116" i="4"/>
  <c r="M1116" i="4"/>
  <c r="N1116" i="4"/>
  <c r="O1116" i="4"/>
  <c r="P1116" i="4"/>
  <c r="Q1116" i="4"/>
  <c r="C1115" i="4"/>
  <c r="L1115" i="4"/>
  <c r="M1115" i="4"/>
  <c r="N1115" i="4"/>
  <c r="O1115" i="4"/>
  <c r="P1115" i="4"/>
  <c r="Q1115" i="4"/>
  <c r="C1114" i="4"/>
  <c r="L1114" i="4"/>
  <c r="M1114" i="4"/>
  <c r="N1114" i="4"/>
  <c r="O1114" i="4"/>
  <c r="P1114" i="4"/>
  <c r="Q1114" i="4"/>
  <c r="C1113" i="4"/>
  <c r="L1113" i="4"/>
  <c r="M1113" i="4"/>
  <c r="N1113" i="4"/>
  <c r="O1113" i="4"/>
  <c r="P1113" i="4"/>
  <c r="Q1113" i="4"/>
  <c r="C1112" i="4"/>
  <c r="L1112" i="4"/>
  <c r="M1112" i="4"/>
  <c r="N1112" i="4"/>
  <c r="O1112" i="4"/>
  <c r="P1112" i="4"/>
  <c r="Q1112" i="4"/>
  <c r="C1111" i="4"/>
  <c r="L1111" i="4"/>
  <c r="M1111" i="4"/>
  <c r="N1111" i="4"/>
  <c r="O1111" i="4"/>
  <c r="P1111" i="4"/>
  <c r="Q1111" i="4"/>
  <c r="C1110" i="4"/>
  <c r="L1110" i="4"/>
  <c r="M1110" i="4"/>
  <c r="N1110" i="4"/>
  <c r="O1110" i="4"/>
  <c r="P1110" i="4"/>
  <c r="Q1110" i="4"/>
  <c r="C1109" i="4"/>
  <c r="L1109" i="4"/>
  <c r="M1109" i="4"/>
  <c r="N1109" i="4"/>
  <c r="O1109" i="4"/>
  <c r="P1109" i="4"/>
  <c r="Q1109" i="4"/>
  <c r="C1108" i="4"/>
  <c r="L1108" i="4"/>
  <c r="M1108" i="4"/>
  <c r="N1108" i="4"/>
  <c r="O1108" i="4"/>
  <c r="P1108" i="4"/>
  <c r="Q1108" i="4"/>
  <c r="C1106" i="4"/>
  <c r="L1106" i="4"/>
  <c r="M1106" i="4"/>
  <c r="N1106" i="4"/>
  <c r="O1106" i="4"/>
  <c r="P1106" i="4"/>
  <c r="Q1106" i="4"/>
  <c r="C1105" i="4"/>
  <c r="L1105" i="4"/>
  <c r="M1105" i="4"/>
  <c r="N1105" i="4"/>
  <c r="O1105" i="4"/>
  <c r="P1105" i="4"/>
  <c r="Q1105" i="4"/>
  <c r="C1104" i="4"/>
  <c r="L1104" i="4"/>
  <c r="M1104" i="4"/>
  <c r="N1104" i="4"/>
  <c r="O1104" i="4"/>
  <c r="P1104" i="4"/>
  <c r="Q1104" i="4"/>
  <c r="C1103" i="4"/>
  <c r="L1103" i="4"/>
  <c r="M1103" i="4"/>
  <c r="N1103" i="4"/>
  <c r="O1103" i="4"/>
  <c r="P1103" i="4"/>
  <c r="Q1103" i="4"/>
  <c r="C1102" i="4"/>
  <c r="L1102" i="4"/>
  <c r="M1102" i="4"/>
  <c r="N1102" i="4"/>
  <c r="O1102" i="4"/>
  <c r="P1102" i="4"/>
  <c r="Q1102" i="4"/>
  <c r="C1101" i="4"/>
  <c r="L1101" i="4"/>
  <c r="M1101" i="4"/>
  <c r="N1101" i="4"/>
  <c r="O1101" i="4"/>
  <c r="P1101" i="4"/>
  <c r="Q1101" i="4"/>
  <c r="C1100" i="4"/>
  <c r="L1100" i="4"/>
  <c r="M1100" i="4"/>
  <c r="N1100" i="4"/>
  <c r="O1100" i="4"/>
  <c r="P1100" i="4"/>
  <c r="Q1100" i="4"/>
  <c r="C1099" i="4"/>
  <c r="L1099" i="4"/>
  <c r="M1099" i="4"/>
  <c r="N1099" i="4"/>
  <c r="O1099" i="4"/>
  <c r="P1099" i="4"/>
  <c r="Q1099" i="4"/>
  <c r="C1098" i="4"/>
  <c r="L1098" i="4"/>
  <c r="M1098" i="4"/>
  <c r="N1098" i="4"/>
  <c r="O1098" i="4"/>
  <c r="P1098" i="4"/>
  <c r="Q1098" i="4"/>
  <c r="C1097" i="4"/>
  <c r="L1097" i="4"/>
  <c r="M1097" i="4"/>
  <c r="N1097" i="4"/>
  <c r="O1097" i="4"/>
  <c r="P1097" i="4"/>
  <c r="Q1097" i="4"/>
  <c r="C1096" i="4"/>
  <c r="L1096" i="4"/>
  <c r="M1096" i="4"/>
  <c r="N1096" i="4"/>
  <c r="O1096" i="4"/>
  <c r="P1096" i="4"/>
  <c r="Q1096" i="4"/>
  <c r="C1095" i="4"/>
  <c r="L1095" i="4"/>
  <c r="M1095" i="4"/>
  <c r="N1095" i="4"/>
  <c r="O1095" i="4"/>
  <c r="P1095" i="4"/>
  <c r="Q1095" i="4"/>
  <c r="C1094" i="4"/>
  <c r="L1094" i="4"/>
  <c r="M1094" i="4"/>
  <c r="N1094" i="4"/>
  <c r="O1094" i="4"/>
  <c r="P1094" i="4"/>
  <c r="Q1094" i="4"/>
  <c r="C1093" i="4"/>
  <c r="L1093" i="4"/>
  <c r="M1093" i="4"/>
  <c r="N1093" i="4"/>
  <c r="O1093" i="4"/>
  <c r="P1093" i="4"/>
  <c r="Q1093" i="4"/>
  <c r="C1092" i="4"/>
  <c r="L1092" i="4"/>
  <c r="M1092" i="4"/>
  <c r="N1092" i="4"/>
  <c r="O1092" i="4"/>
  <c r="P1092" i="4"/>
  <c r="Q1092" i="4"/>
  <c r="C1091" i="4"/>
  <c r="L1091" i="4"/>
  <c r="M1091" i="4"/>
  <c r="N1091" i="4"/>
  <c r="O1091" i="4"/>
  <c r="P1091" i="4"/>
  <c r="Q1091" i="4"/>
  <c r="C1090" i="4"/>
  <c r="L1090" i="4"/>
  <c r="M1090" i="4"/>
  <c r="N1090" i="4"/>
  <c r="O1090" i="4"/>
  <c r="P1090" i="4"/>
  <c r="Q1090" i="4"/>
  <c r="C1089" i="4"/>
  <c r="L1089" i="4"/>
  <c r="M1089" i="4"/>
  <c r="N1089" i="4"/>
  <c r="O1089" i="4"/>
  <c r="P1089" i="4"/>
  <c r="Q1089" i="4"/>
  <c r="C1088" i="4"/>
  <c r="L1088" i="4"/>
  <c r="M1088" i="4"/>
  <c r="N1088" i="4"/>
  <c r="O1088" i="4"/>
  <c r="P1088" i="4"/>
  <c r="Q1088" i="4"/>
  <c r="C1087" i="4"/>
  <c r="L1087" i="4"/>
  <c r="M1087" i="4"/>
  <c r="N1087" i="4"/>
  <c r="O1087" i="4"/>
  <c r="P1087" i="4"/>
  <c r="Q1087" i="4"/>
  <c r="C1086" i="4"/>
  <c r="L1086" i="4"/>
  <c r="M1086" i="4"/>
  <c r="N1086" i="4"/>
  <c r="O1086" i="4"/>
  <c r="P1086" i="4"/>
  <c r="Q1086" i="4"/>
  <c r="C1085" i="4"/>
  <c r="L1085" i="4"/>
  <c r="M1085" i="4"/>
  <c r="N1085" i="4"/>
  <c r="O1085" i="4"/>
  <c r="P1085" i="4"/>
  <c r="Q1085" i="4"/>
  <c r="C1084" i="4"/>
  <c r="L1084" i="4"/>
  <c r="M1084" i="4"/>
  <c r="N1084" i="4"/>
  <c r="O1084" i="4"/>
  <c r="P1084" i="4"/>
  <c r="Q1084" i="4"/>
  <c r="C1083" i="4"/>
  <c r="L1083" i="4"/>
  <c r="M1083" i="4"/>
  <c r="N1083" i="4"/>
  <c r="O1083" i="4"/>
  <c r="P1083" i="4"/>
  <c r="Q1083" i="4"/>
  <c r="C1082" i="4"/>
  <c r="L1082" i="4"/>
  <c r="M1082" i="4"/>
  <c r="N1082" i="4"/>
  <c r="O1082" i="4"/>
  <c r="P1082" i="4"/>
  <c r="Q1082" i="4"/>
  <c r="C1081" i="4"/>
  <c r="L1081" i="4"/>
  <c r="M1081" i="4"/>
  <c r="N1081" i="4"/>
  <c r="O1081" i="4"/>
  <c r="P1081" i="4"/>
  <c r="Q1081" i="4"/>
  <c r="C1080" i="4"/>
  <c r="L1080" i="4"/>
  <c r="M1080" i="4"/>
  <c r="N1080" i="4"/>
  <c r="O1080" i="4"/>
  <c r="P1080" i="4"/>
  <c r="Q1080" i="4"/>
  <c r="C1079" i="4"/>
  <c r="L1079" i="4"/>
  <c r="M1079" i="4"/>
  <c r="N1079" i="4"/>
  <c r="O1079" i="4"/>
  <c r="P1079" i="4"/>
  <c r="Q1079" i="4"/>
  <c r="C1078" i="4"/>
  <c r="L1078" i="4"/>
  <c r="M1078" i="4"/>
  <c r="N1078" i="4"/>
  <c r="O1078" i="4"/>
  <c r="P1078" i="4"/>
  <c r="Q1078" i="4"/>
  <c r="C1077" i="4"/>
  <c r="L1077" i="4"/>
  <c r="M1077" i="4"/>
  <c r="N1077" i="4"/>
  <c r="O1077" i="4"/>
  <c r="P1077" i="4"/>
  <c r="Q1077" i="4"/>
  <c r="C1076" i="4"/>
  <c r="L1076" i="4"/>
  <c r="M1076" i="4"/>
  <c r="N1076" i="4"/>
  <c r="O1076" i="4"/>
  <c r="P1076" i="4"/>
  <c r="Q1076" i="4"/>
  <c r="C1075" i="4"/>
  <c r="L1075" i="4"/>
  <c r="M1075" i="4"/>
  <c r="N1075" i="4"/>
  <c r="O1075" i="4"/>
  <c r="P1075" i="4"/>
  <c r="Q1075" i="4"/>
  <c r="C1074" i="4"/>
  <c r="L1074" i="4"/>
  <c r="M1074" i="4"/>
  <c r="N1074" i="4"/>
  <c r="O1074" i="4"/>
  <c r="P1074" i="4"/>
  <c r="Q1074" i="4"/>
  <c r="C1073" i="4"/>
  <c r="L1073" i="4"/>
  <c r="M1073" i="4"/>
  <c r="N1073" i="4"/>
  <c r="O1073" i="4"/>
  <c r="P1073" i="4"/>
  <c r="Q1073" i="4"/>
  <c r="C1072" i="4"/>
  <c r="L1072" i="4"/>
  <c r="M1072" i="4"/>
  <c r="N1072" i="4"/>
  <c r="O1072" i="4"/>
  <c r="P1072" i="4"/>
  <c r="Q1072" i="4"/>
  <c r="C1071" i="4"/>
  <c r="L1071" i="4"/>
  <c r="M1071" i="4"/>
  <c r="N1071" i="4"/>
  <c r="O1071" i="4"/>
  <c r="P1071" i="4"/>
  <c r="Q1071" i="4"/>
  <c r="C1070" i="4"/>
  <c r="L1070" i="4"/>
  <c r="M1070" i="4"/>
  <c r="N1070" i="4"/>
  <c r="O1070" i="4"/>
  <c r="P1070" i="4"/>
  <c r="Q1070" i="4"/>
  <c r="C1069" i="4"/>
  <c r="L1069" i="4"/>
  <c r="M1069" i="4"/>
  <c r="N1069" i="4"/>
  <c r="O1069" i="4"/>
  <c r="P1069" i="4"/>
  <c r="Q1069" i="4"/>
  <c r="C1068" i="4"/>
  <c r="L1068" i="4"/>
  <c r="M1068" i="4"/>
  <c r="N1068" i="4"/>
  <c r="O1068" i="4"/>
  <c r="P1068" i="4"/>
  <c r="Q1068" i="4"/>
  <c r="C1067" i="4"/>
  <c r="L1067" i="4"/>
  <c r="M1067" i="4"/>
  <c r="N1067" i="4"/>
  <c r="O1067" i="4"/>
  <c r="P1067" i="4"/>
  <c r="Q1067" i="4"/>
  <c r="C1066" i="4"/>
  <c r="L1066" i="4"/>
  <c r="M1066" i="4"/>
  <c r="N1066" i="4"/>
  <c r="O1066" i="4"/>
  <c r="P1066" i="4"/>
  <c r="Q1066" i="4"/>
  <c r="C1065" i="4"/>
  <c r="L1065" i="4"/>
  <c r="M1065" i="4"/>
  <c r="N1065" i="4"/>
  <c r="O1065" i="4"/>
  <c r="P1065" i="4"/>
  <c r="Q1065" i="4"/>
  <c r="C1064" i="4"/>
  <c r="L1064" i="4"/>
  <c r="M1064" i="4"/>
  <c r="N1064" i="4"/>
  <c r="O1064" i="4"/>
  <c r="P1064" i="4"/>
  <c r="Q1064" i="4"/>
  <c r="C1063" i="4"/>
  <c r="L1063" i="4"/>
  <c r="M1063" i="4"/>
  <c r="N1063" i="4"/>
  <c r="O1063" i="4"/>
  <c r="P1063" i="4"/>
  <c r="Q1063" i="4"/>
  <c r="C1062" i="4"/>
  <c r="L1062" i="4"/>
  <c r="M1062" i="4"/>
  <c r="N1062" i="4"/>
  <c r="O1062" i="4"/>
  <c r="P1062" i="4"/>
  <c r="Q1062" i="4"/>
  <c r="C1061" i="4"/>
  <c r="L1061" i="4"/>
  <c r="M1061" i="4"/>
  <c r="N1061" i="4"/>
  <c r="O1061" i="4"/>
  <c r="P1061" i="4"/>
  <c r="Q1061" i="4"/>
  <c r="C1060" i="4"/>
  <c r="L1060" i="4"/>
  <c r="M1060" i="4"/>
  <c r="N1060" i="4"/>
  <c r="O1060" i="4"/>
  <c r="P1060" i="4"/>
  <c r="Q1060" i="4"/>
  <c r="C1059" i="4"/>
  <c r="L1059" i="4"/>
  <c r="M1059" i="4"/>
  <c r="N1059" i="4"/>
  <c r="O1059" i="4"/>
  <c r="P1059" i="4"/>
  <c r="Q1059" i="4"/>
  <c r="C1058" i="4"/>
  <c r="L1058" i="4"/>
  <c r="M1058" i="4"/>
  <c r="N1058" i="4"/>
  <c r="O1058" i="4"/>
  <c r="P1058" i="4"/>
  <c r="Q1058" i="4"/>
  <c r="C1057" i="4"/>
  <c r="L1057" i="4"/>
  <c r="M1057" i="4"/>
  <c r="N1057" i="4"/>
  <c r="O1057" i="4"/>
  <c r="P1057" i="4"/>
  <c r="Q1057" i="4"/>
  <c r="C1056" i="4"/>
  <c r="L1056" i="4"/>
  <c r="M1056" i="4"/>
  <c r="N1056" i="4"/>
  <c r="O1056" i="4"/>
  <c r="P1056" i="4"/>
  <c r="Q1056" i="4"/>
  <c r="C1055" i="4"/>
  <c r="L1055" i="4"/>
  <c r="M1055" i="4"/>
  <c r="N1055" i="4"/>
  <c r="O1055" i="4"/>
  <c r="P1055" i="4"/>
  <c r="Q1055" i="4"/>
  <c r="C1054" i="4"/>
  <c r="L1054" i="4"/>
  <c r="M1054" i="4"/>
  <c r="N1054" i="4"/>
  <c r="O1054" i="4"/>
  <c r="P1054" i="4"/>
  <c r="Q1054" i="4"/>
  <c r="C1053" i="4"/>
  <c r="L1053" i="4"/>
  <c r="M1053" i="4"/>
  <c r="N1053" i="4"/>
  <c r="O1053" i="4"/>
  <c r="P1053" i="4"/>
  <c r="Q1053" i="4"/>
  <c r="C1052" i="4"/>
  <c r="L1052" i="4"/>
  <c r="M1052" i="4"/>
  <c r="N1052" i="4"/>
  <c r="O1052" i="4"/>
  <c r="P1052" i="4"/>
  <c r="Q1052" i="4"/>
  <c r="C1051" i="4"/>
  <c r="L1051" i="4"/>
  <c r="M1051" i="4"/>
  <c r="N1051" i="4"/>
  <c r="O1051" i="4"/>
  <c r="P1051" i="4"/>
  <c r="Q1051" i="4"/>
  <c r="C1050" i="4"/>
  <c r="L1050" i="4"/>
  <c r="M1050" i="4"/>
  <c r="N1050" i="4"/>
  <c r="O1050" i="4"/>
  <c r="P1050" i="4"/>
  <c r="Q1050" i="4"/>
  <c r="C1049" i="4"/>
  <c r="L1049" i="4"/>
  <c r="M1049" i="4"/>
  <c r="N1049" i="4"/>
  <c r="O1049" i="4"/>
  <c r="P1049" i="4"/>
  <c r="Q1049" i="4"/>
  <c r="C1048" i="4"/>
  <c r="L1048" i="4"/>
  <c r="M1048" i="4"/>
  <c r="N1048" i="4"/>
  <c r="O1048" i="4"/>
  <c r="P1048" i="4"/>
  <c r="Q1048" i="4"/>
  <c r="C1047" i="4"/>
  <c r="L1047" i="4"/>
  <c r="M1047" i="4"/>
  <c r="N1047" i="4"/>
  <c r="O1047" i="4"/>
  <c r="P1047" i="4"/>
  <c r="Q1047" i="4"/>
  <c r="C1046" i="4"/>
  <c r="L1046" i="4"/>
  <c r="M1046" i="4"/>
  <c r="N1046" i="4"/>
  <c r="O1046" i="4"/>
  <c r="P1046" i="4"/>
  <c r="Q1046" i="4"/>
  <c r="C1045" i="4"/>
  <c r="L1045" i="4"/>
  <c r="M1045" i="4"/>
  <c r="N1045" i="4"/>
  <c r="O1045" i="4"/>
  <c r="P1045" i="4"/>
  <c r="Q1045" i="4"/>
  <c r="C1044" i="4"/>
  <c r="L1044" i="4"/>
  <c r="M1044" i="4"/>
  <c r="N1044" i="4"/>
  <c r="O1044" i="4"/>
  <c r="P1044" i="4"/>
  <c r="Q1044" i="4"/>
  <c r="C1043" i="4"/>
  <c r="L1043" i="4"/>
  <c r="M1043" i="4"/>
  <c r="N1043" i="4"/>
  <c r="O1043" i="4"/>
  <c r="P1043" i="4"/>
  <c r="Q1043" i="4"/>
  <c r="C1042" i="4"/>
  <c r="L1042" i="4"/>
  <c r="M1042" i="4"/>
  <c r="N1042" i="4"/>
  <c r="O1042" i="4"/>
  <c r="P1042" i="4"/>
  <c r="Q1042" i="4"/>
  <c r="C1041" i="4"/>
  <c r="L1041" i="4"/>
  <c r="M1041" i="4"/>
  <c r="N1041" i="4"/>
  <c r="O1041" i="4"/>
  <c r="P1041" i="4"/>
  <c r="Q1041" i="4"/>
  <c r="C1040" i="4"/>
  <c r="L1040" i="4"/>
  <c r="M1040" i="4"/>
  <c r="N1040" i="4"/>
  <c r="O1040" i="4"/>
  <c r="P1040" i="4"/>
  <c r="Q1040" i="4"/>
  <c r="C1039" i="4"/>
  <c r="L1039" i="4"/>
  <c r="M1039" i="4"/>
  <c r="N1039" i="4"/>
  <c r="O1039" i="4"/>
  <c r="P1039" i="4"/>
  <c r="Q1039" i="4"/>
  <c r="C1038" i="4"/>
  <c r="L1038" i="4"/>
  <c r="M1038" i="4"/>
  <c r="N1038" i="4"/>
  <c r="O1038" i="4"/>
  <c r="P1038" i="4"/>
  <c r="Q1038" i="4"/>
  <c r="C1037" i="4"/>
  <c r="L1037" i="4"/>
  <c r="M1037" i="4"/>
  <c r="N1037" i="4"/>
  <c r="O1037" i="4"/>
  <c r="P1037" i="4"/>
  <c r="Q1037" i="4"/>
  <c r="C1036" i="4"/>
  <c r="L1036" i="4"/>
  <c r="M1036" i="4"/>
  <c r="N1036" i="4"/>
  <c r="O1036" i="4"/>
  <c r="P1036" i="4"/>
  <c r="Q1036" i="4"/>
  <c r="C1035" i="4"/>
  <c r="L1035" i="4"/>
  <c r="M1035" i="4"/>
  <c r="N1035" i="4"/>
  <c r="O1035" i="4"/>
  <c r="P1035" i="4"/>
  <c r="Q1035" i="4"/>
  <c r="C1034" i="4"/>
  <c r="L1034" i="4"/>
  <c r="M1034" i="4"/>
  <c r="N1034" i="4"/>
  <c r="O1034" i="4"/>
  <c r="P1034" i="4"/>
  <c r="Q1034" i="4"/>
  <c r="C1033" i="4"/>
  <c r="L1033" i="4"/>
  <c r="M1033" i="4"/>
  <c r="N1033" i="4"/>
  <c r="O1033" i="4"/>
  <c r="P1033" i="4"/>
  <c r="Q1033" i="4"/>
  <c r="C1032" i="4"/>
  <c r="L1032" i="4"/>
  <c r="M1032" i="4"/>
  <c r="N1032" i="4"/>
  <c r="O1032" i="4"/>
  <c r="P1032" i="4"/>
  <c r="Q1032" i="4"/>
  <c r="C1031" i="4"/>
  <c r="L1031" i="4"/>
  <c r="M1031" i="4"/>
  <c r="N1031" i="4"/>
  <c r="O1031" i="4"/>
  <c r="P1031" i="4"/>
  <c r="Q1031" i="4"/>
  <c r="C1030" i="4"/>
  <c r="L1030" i="4"/>
  <c r="M1030" i="4"/>
  <c r="N1030" i="4"/>
  <c r="O1030" i="4"/>
  <c r="P1030" i="4"/>
  <c r="Q1030" i="4"/>
  <c r="C1029" i="4"/>
  <c r="L1029" i="4"/>
  <c r="M1029" i="4"/>
  <c r="N1029" i="4"/>
  <c r="O1029" i="4"/>
  <c r="P1029" i="4"/>
  <c r="Q1029" i="4"/>
  <c r="C1028" i="4"/>
  <c r="L1028" i="4"/>
  <c r="M1028" i="4"/>
  <c r="N1028" i="4"/>
  <c r="O1028" i="4"/>
  <c r="P1028" i="4"/>
  <c r="Q1028" i="4"/>
  <c r="C1027" i="4"/>
  <c r="L1027" i="4"/>
  <c r="M1027" i="4"/>
  <c r="N1027" i="4"/>
  <c r="O1027" i="4"/>
  <c r="P1027" i="4"/>
  <c r="Q1027" i="4"/>
  <c r="C1026" i="4"/>
  <c r="L1026" i="4"/>
  <c r="M1026" i="4"/>
  <c r="N1026" i="4"/>
  <c r="O1026" i="4"/>
  <c r="P1026" i="4"/>
  <c r="Q1026" i="4"/>
  <c r="C1025" i="4"/>
  <c r="L1025" i="4"/>
  <c r="M1025" i="4"/>
  <c r="N1025" i="4"/>
  <c r="O1025" i="4"/>
  <c r="P1025" i="4"/>
  <c r="Q1025" i="4"/>
  <c r="C1024" i="4"/>
  <c r="L1024" i="4"/>
  <c r="M1024" i="4"/>
  <c r="N1024" i="4"/>
  <c r="O1024" i="4"/>
  <c r="P1024" i="4"/>
  <c r="Q1024" i="4"/>
  <c r="C1023" i="4"/>
  <c r="L1023" i="4"/>
  <c r="M1023" i="4"/>
  <c r="N1023" i="4"/>
  <c r="O1023" i="4"/>
  <c r="P1023" i="4"/>
  <c r="Q1023" i="4"/>
  <c r="C1022" i="4"/>
  <c r="L1022" i="4"/>
  <c r="M1022" i="4"/>
  <c r="N1022" i="4"/>
  <c r="O1022" i="4"/>
  <c r="P1022" i="4"/>
  <c r="Q1022" i="4"/>
  <c r="C1021" i="4"/>
  <c r="L1021" i="4"/>
  <c r="M1021" i="4"/>
  <c r="N1021" i="4"/>
  <c r="O1021" i="4"/>
  <c r="P1021" i="4"/>
  <c r="Q1021" i="4"/>
  <c r="C1020" i="4"/>
  <c r="L1020" i="4"/>
  <c r="M1020" i="4"/>
  <c r="N1020" i="4"/>
  <c r="O1020" i="4"/>
  <c r="P1020" i="4"/>
  <c r="Q1020" i="4"/>
  <c r="C1019" i="4"/>
  <c r="L1019" i="4"/>
  <c r="M1019" i="4"/>
  <c r="N1019" i="4"/>
  <c r="O1019" i="4"/>
  <c r="P1019" i="4"/>
  <c r="Q1019" i="4"/>
  <c r="C1018" i="4"/>
  <c r="L1018" i="4"/>
  <c r="M1018" i="4"/>
  <c r="N1018" i="4"/>
  <c r="O1018" i="4"/>
  <c r="P1018" i="4"/>
  <c r="Q1018" i="4"/>
  <c r="C1017" i="4"/>
  <c r="L1017" i="4"/>
  <c r="M1017" i="4"/>
  <c r="N1017" i="4"/>
  <c r="O1017" i="4"/>
  <c r="P1017" i="4"/>
  <c r="Q1017" i="4"/>
  <c r="C1016" i="4"/>
  <c r="L1016" i="4"/>
  <c r="M1016" i="4"/>
  <c r="N1016" i="4"/>
  <c r="O1016" i="4"/>
  <c r="P1016" i="4"/>
  <c r="Q1016" i="4"/>
  <c r="C1015" i="4"/>
  <c r="L1015" i="4"/>
  <c r="M1015" i="4"/>
  <c r="N1015" i="4"/>
  <c r="O1015" i="4"/>
  <c r="P1015" i="4"/>
  <c r="Q1015" i="4"/>
  <c r="C1014" i="4"/>
  <c r="L1014" i="4"/>
  <c r="M1014" i="4"/>
  <c r="N1014" i="4"/>
  <c r="O1014" i="4"/>
  <c r="P1014" i="4"/>
  <c r="Q1014" i="4"/>
  <c r="C1013" i="4"/>
  <c r="L1013" i="4"/>
  <c r="M1013" i="4"/>
  <c r="N1013" i="4"/>
  <c r="O1013" i="4"/>
  <c r="P1013" i="4"/>
  <c r="Q1013" i="4"/>
  <c r="C1012" i="4"/>
  <c r="L1012" i="4"/>
  <c r="M1012" i="4"/>
  <c r="N1012" i="4"/>
  <c r="O1012" i="4"/>
  <c r="P1012" i="4"/>
  <c r="Q1012" i="4"/>
  <c r="C1011" i="4"/>
  <c r="L1011" i="4"/>
  <c r="M1011" i="4"/>
  <c r="N1011" i="4"/>
  <c r="O1011" i="4"/>
  <c r="P1011" i="4"/>
  <c r="Q1011" i="4"/>
  <c r="C1010" i="4"/>
  <c r="L1010" i="4"/>
  <c r="M1010" i="4"/>
  <c r="N1010" i="4"/>
  <c r="O1010" i="4"/>
  <c r="P1010" i="4"/>
  <c r="Q1010" i="4"/>
  <c r="C1009" i="4"/>
  <c r="L1009" i="4"/>
  <c r="M1009" i="4"/>
  <c r="N1009" i="4"/>
  <c r="O1009" i="4"/>
  <c r="P1009" i="4"/>
  <c r="Q1009" i="4"/>
  <c r="C1008" i="4"/>
  <c r="L1008" i="4"/>
  <c r="M1008" i="4"/>
  <c r="N1008" i="4"/>
  <c r="O1008" i="4"/>
  <c r="P1008" i="4"/>
  <c r="Q1008" i="4"/>
  <c r="C1007" i="4"/>
  <c r="L1007" i="4"/>
  <c r="M1007" i="4"/>
  <c r="N1007" i="4"/>
  <c r="O1007" i="4"/>
  <c r="P1007" i="4"/>
  <c r="Q1007" i="4"/>
  <c r="C1006" i="4"/>
  <c r="L1006" i="4"/>
  <c r="M1006" i="4"/>
  <c r="N1006" i="4"/>
  <c r="O1006" i="4"/>
  <c r="P1006" i="4"/>
  <c r="Q1006" i="4"/>
  <c r="C1005" i="4"/>
  <c r="L1005" i="4"/>
  <c r="M1005" i="4"/>
  <c r="N1005" i="4"/>
  <c r="O1005" i="4"/>
  <c r="P1005" i="4"/>
  <c r="Q1005" i="4"/>
  <c r="C1004" i="4"/>
  <c r="L1004" i="4"/>
  <c r="M1004" i="4"/>
  <c r="N1004" i="4"/>
  <c r="O1004" i="4"/>
  <c r="P1004" i="4"/>
  <c r="Q1004" i="4"/>
  <c r="C1003" i="4"/>
  <c r="L1003" i="4"/>
  <c r="M1003" i="4"/>
  <c r="N1003" i="4"/>
  <c r="O1003" i="4"/>
  <c r="P1003" i="4"/>
  <c r="Q1003" i="4"/>
  <c r="C1002" i="4"/>
  <c r="L1002" i="4"/>
  <c r="M1002" i="4"/>
  <c r="N1002" i="4"/>
  <c r="O1002" i="4"/>
  <c r="P1002" i="4"/>
  <c r="Q1002" i="4"/>
  <c r="C1001" i="4"/>
  <c r="L1001" i="4"/>
  <c r="M1001" i="4"/>
  <c r="N1001" i="4"/>
  <c r="O1001" i="4"/>
  <c r="P1001" i="4"/>
  <c r="Q1001" i="4"/>
  <c r="C1000" i="4"/>
  <c r="L1000" i="4"/>
  <c r="M1000" i="4"/>
  <c r="N1000" i="4"/>
  <c r="O1000" i="4"/>
  <c r="P1000" i="4"/>
  <c r="Q1000" i="4"/>
  <c r="C999" i="4"/>
  <c r="L999" i="4"/>
  <c r="M999" i="4"/>
  <c r="N999" i="4"/>
  <c r="O999" i="4"/>
  <c r="P999" i="4"/>
  <c r="Q999" i="4"/>
  <c r="C998" i="4"/>
  <c r="L998" i="4"/>
  <c r="M998" i="4"/>
  <c r="N998" i="4"/>
  <c r="O998" i="4"/>
  <c r="P998" i="4"/>
  <c r="Q998" i="4"/>
  <c r="C997" i="4"/>
  <c r="L997" i="4"/>
  <c r="M997" i="4"/>
  <c r="N997" i="4"/>
  <c r="O997" i="4"/>
  <c r="P997" i="4"/>
  <c r="Q997" i="4"/>
  <c r="C996" i="4"/>
  <c r="L996" i="4"/>
  <c r="M996" i="4"/>
  <c r="N996" i="4"/>
  <c r="O996" i="4"/>
  <c r="P996" i="4"/>
  <c r="Q996" i="4"/>
  <c r="C995" i="4"/>
  <c r="L995" i="4"/>
  <c r="M995" i="4"/>
  <c r="N995" i="4"/>
  <c r="O995" i="4"/>
  <c r="P995" i="4"/>
  <c r="Q995" i="4"/>
  <c r="C994" i="4"/>
  <c r="L994" i="4"/>
  <c r="M994" i="4"/>
  <c r="N994" i="4"/>
  <c r="O994" i="4"/>
  <c r="P994" i="4"/>
  <c r="Q994" i="4"/>
  <c r="C993" i="4"/>
  <c r="L993" i="4"/>
  <c r="M993" i="4"/>
  <c r="N993" i="4"/>
  <c r="O993" i="4"/>
  <c r="P993" i="4"/>
  <c r="Q993" i="4"/>
  <c r="C992" i="4"/>
  <c r="L992" i="4"/>
  <c r="M992" i="4"/>
  <c r="N992" i="4"/>
  <c r="O992" i="4"/>
  <c r="P992" i="4"/>
  <c r="Q992" i="4"/>
  <c r="C991" i="4"/>
  <c r="L991" i="4"/>
  <c r="M991" i="4"/>
  <c r="N991" i="4"/>
  <c r="O991" i="4"/>
  <c r="P991" i="4"/>
  <c r="Q991" i="4"/>
  <c r="C989" i="4"/>
  <c r="L989" i="4"/>
  <c r="M989" i="4"/>
  <c r="N989" i="4"/>
  <c r="O989" i="4"/>
  <c r="P989" i="4"/>
  <c r="Q989" i="4"/>
  <c r="C988" i="4"/>
  <c r="L988" i="4"/>
  <c r="M988" i="4"/>
  <c r="N988" i="4"/>
  <c r="O988" i="4"/>
  <c r="P988" i="4"/>
  <c r="Q988" i="4"/>
  <c r="C987" i="4"/>
  <c r="L987" i="4"/>
  <c r="M987" i="4"/>
  <c r="N987" i="4"/>
  <c r="O987" i="4"/>
  <c r="P987" i="4"/>
  <c r="Q987" i="4"/>
  <c r="C986" i="4"/>
  <c r="L986" i="4"/>
  <c r="M986" i="4"/>
  <c r="N986" i="4"/>
  <c r="O986" i="4"/>
  <c r="P986" i="4"/>
  <c r="Q986" i="4"/>
  <c r="C985" i="4"/>
  <c r="L985" i="4"/>
  <c r="M985" i="4"/>
  <c r="N985" i="4"/>
  <c r="O985" i="4"/>
  <c r="P985" i="4"/>
  <c r="Q985" i="4"/>
  <c r="C984" i="4"/>
  <c r="L984" i="4"/>
  <c r="M984" i="4"/>
  <c r="N984" i="4"/>
  <c r="O984" i="4"/>
  <c r="P984" i="4"/>
  <c r="Q984" i="4"/>
  <c r="C983" i="4"/>
  <c r="L983" i="4"/>
  <c r="M983" i="4"/>
  <c r="N983" i="4"/>
  <c r="O983" i="4"/>
  <c r="P983" i="4"/>
  <c r="Q983" i="4"/>
  <c r="C982" i="4"/>
  <c r="L982" i="4"/>
  <c r="M982" i="4"/>
  <c r="N982" i="4"/>
  <c r="O982" i="4"/>
  <c r="P982" i="4"/>
  <c r="Q982" i="4"/>
  <c r="C981" i="4"/>
  <c r="L981" i="4"/>
  <c r="M981" i="4"/>
  <c r="N981" i="4"/>
  <c r="O981" i="4"/>
  <c r="P981" i="4"/>
  <c r="Q981" i="4"/>
  <c r="C980" i="4"/>
  <c r="L980" i="4"/>
  <c r="M980" i="4"/>
  <c r="N980" i="4"/>
  <c r="O980" i="4"/>
  <c r="P980" i="4"/>
  <c r="Q980" i="4"/>
  <c r="C979" i="4"/>
  <c r="L979" i="4"/>
  <c r="M979" i="4"/>
  <c r="N979" i="4"/>
  <c r="O979" i="4"/>
  <c r="P979" i="4"/>
  <c r="Q979" i="4"/>
  <c r="C978" i="4"/>
  <c r="L978" i="4"/>
  <c r="M978" i="4"/>
  <c r="N978" i="4"/>
  <c r="O978" i="4"/>
  <c r="P978" i="4"/>
  <c r="Q978" i="4"/>
  <c r="C977" i="4"/>
  <c r="L977" i="4"/>
  <c r="M977" i="4"/>
  <c r="N977" i="4"/>
  <c r="O977" i="4"/>
  <c r="P977" i="4"/>
  <c r="Q977" i="4"/>
  <c r="C976" i="4"/>
  <c r="L976" i="4"/>
  <c r="M976" i="4"/>
  <c r="N976" i="4"/>
  <c r="O976" i="4"/>
  <c r="P976" i="4"/>
  <c r="Q976" i="4"/>
  <c r="C975" i="4"/>
  <c r="L975" i="4"/>
  <c r="M975" i="4"/>
  <c r="N975" i="4"/>
  <c r="O975" i="4"/>
  <c r="P975" i="4"/>
  <c r="Q975" i="4"/>
  <c r="C974" i="4"/>
  <c r="L974" i="4"/>
  <c r="M974" i="4"/>
  <c r="N974" i="4"/>
  <c r="O974" i="4"/>
  <c r="P974" i="4"/>
  <c r="Q974" i="4"/>
  <c r="C973" i="4"/>
  <c r="L973" i="4"/>
  <c r="M973" i="4"/>
  <c r="N973" i="4"/>
  <c r="O973" i="4"/>
  <c r="P973" i="4"/>
  <c r="Q973" i="4"/>
  <c r="C972" i="4"/>
  <c r="L972" i="4"/>
  <c r="M972" i="4"/>
  <c r="N972" i="4"/>
  <c r="O972" i="4"/>
  <c r="P972" i="4"/>
  <c r="Q972" i="4"/>
  <c r="C971" i="4"/>
  <c r="L971" i="4"/>
  <c r="M971" i="4"/>
  <c r="N971" i="4"/>
  <c r="O971" i="4"/>
  <c r="P971" i="4"/>
  <c r="Q971" i="4"/>
  <c r="C970" i="4"/>
  <c r="L970" i="4"/>
  <c r="M970" i="4"/>
  <c r="N970" i="4"/>
  <c r="O970" i="4"/>
  <c r="P970" i="4"/>
  <c r="Q970" i="4"/>
  <c r="C969" i="4"/>
  <c r="L969" i="4"/>
  <c r="M969" i="4"/>
  <c r="N969" i="4"/>
  <c r="O969" i="4"/>
  <c r="P969" i="4"/>
  <c r="Q969" i="4"/>
  <c r="C968" i="4"/>
  <c r="L968" i="4"/>
  <c r="M968" i="4"/>
  <c r="N968" i="4"/>
  <c r="O968" i="4"/>
  <c r="P968" i="4"/>
  <c r="Q968" i="4"/>
  <c r="C967" i="4"/>
  <c r="L967" i="4"/>
  <c r="M967" i="4"/>
  <c r="N967" i="4"/>
  <c r="O967" i="4"/>
  <c r="P967" i="4"/>
  <c r="Q967" i="4"/>
  <c r="C966" i="4"/>
  <c r="L966" i="4"/>
  <c r="M966" i="4"/>
  <c r="N966" i="4"/>
  <c r="O966" i="4"/>
  <c r="P966" i="4"/>
  <c r="Q966" i="4"/>
  <c r="C965" i="4"/>
  <c r="L965" i="4"/>
  <c r="M965" i="4"/>
  <c r="N965" i="4"/>
  <c r="O965" i="4"/>
  <c r="P965" i="4"/>
  <c r="Q965" i="4"/>
  <c r="C964" i="4"/>
  <c r="L964" i="4"/>
  <c r="M964" i="4"/>
  <c r="N964" i="4"/>
  <c r="O964" i="4"/>
  <c r="P964" i="4"/>
  <c r="Q964" i="4"/>
  <c r="C963" i="4"/>
  <c r="L963" i="4"/>
  <c r="M963" i="4"/>
  <c r="N963" i="4"/>
  <c r="O963" i="4"/>
  <c r="P963" i="4"/>
  <c r="Q963" i="4"/>
  <c r="C962" i="4"/>
  <c r="L962" i="4"/>
  <c r="M962" i="4"/>
  <c r="N962" i="4"/>
  <c r="O962" i="4"/>
  <c r="P962" i="4"/>
  <c r="Q962" i="4"/>
  <c r="C961" i="4"/>
  <c r="L961" i="4"/>
  <c r="M961" i="4"/>
  <c r="N961" i="4"/>
  <c r="O961" i="4"/>
  <c r="P961" i="4"/>
  <c r="Q961" i="4"/>
  <c r="C960" i="4"/>
  <c r="L960" i="4"/>
  <c r="M960" i="4"/>
  <c r="N960" i="4"/>
  <c r="O960" i="4"/>
  <c r="P960" i="4"/>
  <c r="Q960" i="4"/>
  <c r="C959" i="4"/>
  <c r="L959" i="4"/>
  <c r="M959" i="4"/>
  <c r="N959" i="4"/>
  <c r="O959" i="4"/>
  <c r="P959" i="4"/>
  <c r="Q959" i="4"/>
  <c r="C958" i="4"/>
  <c r="L958" i="4"/>
  <c r="M958" i="4"/>
  <c r="N958" i="4"/>
  <c r="O958" i="4"/>
  <c r="P958" i="4"/>
  <c r="Q958" i="4"/>
  <c r="C957" i="4"/>
  <c r="L957" i="4"/>
  <c r="M957" i="4"/>
  <c r="N957" i="4"/>
  <c r="O957" i="4"/>
  <c r="P957" i="4"/>
  <c r="Q957" i="4"/>
  <c r="C956" i="4"/>
  <c r="L956" i="4"/>
  <c r="M956" i="4"/>
  <c r="N956" i="4"/>
  <c r="O956" i="4"/>
  <c r="P956" i="4"/>
  <c r="Q956" i="4"/>
  <c r="C955" i="4"/>
  <c r="L955" i="4"/>
  <c r="M955" i="4"/>
  <c r="N955" i="4"/>
  <c r="O955" i="4"/>
  <c r="P955" i="4"/>
  <c r="Q955" i="4"/>
  <c r="C954" i="4"/>
  <c r="L954" i="4"/>
  <c r="M954" i="4"/>
  <c r="N954" i="4"/>
  <c r="O954" i="4"/>
  <c r="P954" i="4"/>
  <c r="Q954" i="4"/>
  <c r="C953" i="4"/>
  <c r="L953" i="4"/>
  <c r="M953" i="4"/>
  <c r="N953" i="4"/>
  <c r="O953" i="4"/>
  <c r="P953" i="4"/>
  <c r="Q953" i="4"/>
  <c r="C952" i="4"/>
  <c r="L952" i="4"/>
  <c r="M952" i="4"/>
  <c r="N952" i="4"/>
  <c r="O952" i="4"/>
  <c r="P952" i="4"/>
  <c r="Q952" i="4"/>
  <c r="C951" i="4"/>
  <c r="L951" i="4"/>
  <c r="M951" i="4"/>
  <c r="N951" i="4"/>
  <c r="O951" i="4"/>
  <c r="P951" i="4"/>
  <c r="Q951" i="4"/>
  <c r="C950" i="4"/>
  <c r="L950" i="4"/>
  <c r="M950" i="4"/>
  <c r="N950" i="4"/>
  <c r="O950" i="4"/>
  <c r="P950" i="4"/>
  <c r="Q950" i="4"/>
  <c r="C949" i="4"/>
  <c r="L949" i="4"/>
  <c r="M949" i="4"/>
  <c r="N949" i="4"/>
  <c r="O949" i="4"/>
  <c r="P949" i="4"/>
  <c r="Q949" i="4"/>
  <c r="C948" i="4"/>
  <c r="L948" i="4"/>
  <c r="M948" i="4"/>
  <c r="N948" i="4"/>
  <c r="O948" i="4"/>
  <c r="P948" i="4"/>
  <c r="Q948" i="4"/>
  <c r="C947" i="4"/>
  <c r="L947" i="4"/>
  <c r="M947" i="4"/>
  <c r="N947" i="4"/>
  <c r="O947" i="4"/>
  <c r="P947" i="4"/>
  <c r="Q947" i="4"/>
  <c r="C946" i="4"/>
  <c r="L946" i="4"/>
  <c r="M946" i="4"/>
  <c r="N946" i="4"/>
  <c r="O946" i="4"/>
  <c r="P946" i="4"/>
  <c r="Q946" i="4"/>
  <c r="C945" i="4"/>
  <c r="L945" i="4"/>
  <c r="M945" i="4"/>
  <c r="N945" i="4"/>
  <c r="O945" i="4"/>
  <c r="P945" i="4"/>
  <c r="Q945" i="4"/>
  <c r="C944" i="4"/>
  <c r="L944" i="4"/>
  <c r="M944" i="4"/>
  <c r="N944" i="4"/>
  <c r="O944" i="4"/>
  <c r="P944" i="4"/>
  <c r="Q944" i="4"/>
  <c r="C943" i="4"/>
  <c r="L943" i="4"/>
  <c r="M943" i="4"/>
  <c r="N943" i="4"/>
  <c r="O943" i="4"/>
  <c r="P943" i="4"/>
  <c r="Q943" i="4"/>
  <c r="C942" i="4"/>
  <c r="L942" i="4"/>
  <c r="M942" i="4"/>
  <c r="N942" i="4"/>
  <c r="O942" i="4"/>
  <c r="P942" i="4"/>
  <c r="Q942" i="4"/>
  <c r="C941" i="4"/>
  <c r="L941" i="4"/>
  <c r="M941" i="4"/>
  <c r="N941" i="4"/>
  <c r="O941" i="4"/>
  <c r="P941" i="4"/>
  <c r="Q941" i="4"/>
  <c r="C940" i="4"/>
  <c r="L940" i="4"/>
  <c r="M940" i="4"/>
  <c r="N940" i="4"/>
  <c r="O940" i="4"/>
  <c r="P940" i="4"/>
  <c r="Q940" i="4"/>
  <c r="C939" i="4"/>
  <c r="L939" i="4"/>
  <c r="M939" i="4"/>
  <c r="N939" i="4"/>
  <c r="O939" i="4"/>
  <c r="P939" i="4"/>
  <c r="Q939" i="4"/>
  <c r="C938" i="4"/>
  <c r="L938" i="4"/>
  <c r="M938" i="4"/>
  <c r="N938" i="4"/>
  <c r="O938" i="4"/>
  <c r="P938" i="4"/>
  <c r="Q938" i="4"/>
  <c r="C937" i="4"/>
  <c r="L937" i="4"/>
  <c r="M937" i="4"/>
  <c r="N937" i="4"/>
  <c r="O937" i="4"/>
  <c r="P937" i="4"/>
  <c r="Q937" i="4"/>
  <c r="C936" i="4"/>
  <c r="L936" i="4"/>
  <c r="M936" i="4"/>
  <c r="N936" i="4"/>
  <c r="O936" i="4"/>
  <c r="P936" i="4"/>
  <c r="Q936" i="4"/>
  <c r="C935" i="4"/>
  <c r="L935" i="4"/>
  <c r="M935" i="4"/>
  <c r="N935" i="4"/>
  <c r="O935" i="4"/>
  <c r="P935" i="4"/>
  <c r="Q935" i="4"/>
  <c r="C934" i="4"/>
  <c r="L934" i="4"/>
  <c r="M934" i="4"/>
  <c r="N934" i="4"/>
  <c r="O934" i="4"/>
  <c r="P934" i="4"/>
  <c r="Q934" i="4"/>
  <c r="C933" i="4"/>
  <c r="L933" i="4"/>
  <c r="M933" i="4"/>
  <c r="N933" i="4"/>
  <c r="O933" i="4"/>
  <c r="P933" i="4"/>
  <c r="Q933" i="4"/>
  <c r="C932" i="4"/>
  <c r="L932" i="4"/>
  <c r="M932" i="4"/>
  <c r="N932" i="4"/>
  <c r="O932" i="4"/>
  <c r="P932" i="4"/>
  <c r="Q932" i="4"/>
  <c r="C931" i="4"/>
  <c r="L931" i="4"/>
  <c r="M931" i="4"/>
  <c r="N931" i="4"/>
  <c r="O931" i="4"/>
  <c r="P931" i="4"/>
  <c r="Q931" i="4"/>
  <c r="C930" i="4"/>
  <c r="L930" i="4"/>
  <c r="M930" i="4"/>
  <c r="N930" i="4"/>
  <c r="O930" i="4"/>
  <c r="P930" i="4"/>
  <c r="Q930" i="4"/>
  <c r="C929" i="4"/>
  <c r="L929" i="4"/>
  <c r="M929" i="4"/>
  <c r="N929" i="4"/>
  <c r="O929" i="4"/>
  <c r="P929" i="4"/>
  <c r="Q929" i="4"/>
  <c r="C928" i="4"/>
  <c r="L928" i="4"/>
  <c r="M928" i="4"/>
  <c r="N928" i="4"/>
  <c r="O928" i="4"/>
  <c r="P928" i="4"/>
  <c r="Q928" i="4"/>
  <c r="C927" i="4"/>
  <c r="L927" i="4"/>
  <c r="M927" i="4"/>
  <c r="N927" i="4"/>
  <c r="O927" i="4"/>
  <c r="P927" i="4"/>
  <c r="Q927" i="4"/>
  <c r="C926" i="4"/>
  <c r="L926" i="4"/>
  <c r="M926" i="4"/>
  <c r="N926" i="4"/>
  <c r="O926" i="4"/>
  <c r="P926" i="4"/>
  <c r="Q926" i="4"/>
  <c r="C925" i="4"/>
  <c r="L925" i="4"/>
  <c r="M925" i="4"/>
  <c r="N925" i="4"/>
  <c r="O925" i="4"/>
  <c r="P925" i="4"/>
  <c r="Q925" i="4"/>
  <c r="C924" i="4"/>
  <c r="L924" i="4"/>
  <c r="M924" i="4"/>
  <c r="N924" i="4"/>
  <c r="O924" i="4"/>
  <c r="P924" i="4"/>
  <c r="Q924" i="4"/>
  <c r="C923" i="4"/>
  <c r="L923" i="4"/>
  <c r="M923" i="4"/>
  <c r="N923" i="4"/>
  <c r="O923" i="4"/>
  <c r="P923" i="4"/>
  <c r="Q923" i="4"/>
  <c r="C922" i="4"/>
  <c r="L922" i="4"/>
  <c r="M922" i="4"/>
  <c r="N922" i="4"/>
  <c r="O922" i="4"/>
  <c r="P922" i="4"/>
  <c r="Q922" i="4"/>
  <c r="C921" i="4"/>
  <c r="L921" i="4"/>
  <c r="M921" i="4"/>
  <c r="N921" i="4"/>
  <c r="O921" i="4"/>
  <c r="P921" i="4"/>
  <c r="Q921" i="4"/>
  <c r="C920" i="4"/>
  <c r="L920" i="4"/>
  <c r="M920" i="4"/>
  <c r="N920" i="4"/>
  <c r="O920" i="4"/>
  <c r="P920" i="4"/>
  <c r="Q920" i="4"/>
  <c r="C919" i="4"/>
  <c r="L919" i="4"/>
  <c r="M919" i="4"/>
  <c r="N919" i="4"/>
  <c r="O919" i="4"/>
  <c r="P919" i="4"/>
  <c r="Q919" i="4"/>
  <c r="C918" i="4"/>
  <c r="L918" i="4"/>
  <c r="M918" i="4"/>
  <c r="N918" i="4"/>
  <c r="O918" i="4"/>
  <c r="P918" i="4"/>
  <c r="Q918" i="4"/>
  <c r="C917" i="4"/>
  <c r="L917" i="4"/>
  <c r="M917" i="4"/>
  <c r="N917" i="4"/>
  <c r="O917" i="4"/>
  <c r="P917" i="4"/>
  <c r="Q917" i="4"/>
  <c r="C916" i="4"/>
  <c r="L916" i="4"/>
  <c r="M916" i="4"/>
  <c r="N916" i="4"/>
  <c r="O916" i="4"/>
  <c r="P916" i="4"/>
  <c r="Q916" i="4"/>
  <c r="C915" i="4"/>
  <c r="L915" i="4"/>
  <c r="M915" i="4"/>
  <c r="N915" i="4"/>
  <c r="O915" i="4"/>
  <c r="P915" i="4"/>
  <c r="Q915" i="4"/>
  <c r="C914" i="4"/>
  <c r="L914" i="4"/>
  <c r="M914" i="4"/>
  <c r="N914" i="4"/>
  <c r="O914" i="4"/>
  <c r="P914" i="4"/>
  <c r="Q914" i="4"/>
  <c r="C913" i="4"/>
  <c r="L913" i="4"/>
  <c r="M913" i="4"/>
  <c r="N913" i="4"/>
  <c r="O913" i="4"/>
  <c r="P913" i="4"/>
  <c r="Q913" i="4"/>
  <c r="C912" i="4"/>
  <c r="L912" i="4"/>
  <c r="M912" i="4"/>
  <c r="N912" i="4"/>
  <c r="O912" i="4"/>
  <c r="P912" i="4"/>
  <c r="Q912" i="4"/>
  <c r="C911" i="4"/>
  <c r="L911" i="4"/>
  <c r="M911" i="4"/>
  <c r="N911" i="4"/>
  <c r="O911" i="4"/>
  <c r="P911" i="4"/>
  <c r="Q911" i="4"/>
  <c r="C910" i="4"/>
  <c r="L910" i="4"/>
  <c r="M910" i="4"/>
  <c r="N910" i="4"/>
  <c r="O910" i="4"/>
  <c r="P910" i="4"/>
  <c r="Q910" i="4"/>
  <c r="C909" i="4"/>
  <c r="L909" i="4"/>
  <c r="M909" i="4"/>
  <c r="N909" i="4"/>
  <c r="O909" i="4"/>
  <c r="P909" i="4"/>
  <c r="Q909" i="4"/>
  <c r="C908" i="4"/>
  <c r="L908" i="4"/>
  <c r="M908" i="4"/>
  <c r="N908" i="4"/>
  <c r="O908" i="4"/>
  <c r="P908" i="4"/>
  <c r="Q908" i="4"/>
  <c r="C907" i="4"/>
  <c r="L907" i="4"/>
  <c r="M907" i="4"/>
  <c r="N907" i="4"/>
  <c r="O907" i="4"/>
  <c r="P907" i="4"/>
  <c r="Q907" i="4"/>
  <c r="C905" i="4"/>
  <c r="L905" i="4"/>
  <c r="M905" i="4"/>
  <c r="N905" i="4"/>
  <c r="O905" i="4"/>
  <c r="P905" i="4"/>
  <c r="Q905" i="4"/>
  <c r="C904" i="4"/>
  <c r="L904" i="4"/>
  <c r="M904" i="4"/>
  <c r="N904" i="4"/>
  <c r="O904" i="4"/>
  <c r="P904" i="4"/>
  <c r="Q904" i="4"/>
  <c r="C903" i="4"/>
  <c r="L903" i="4"/>
  <c r="M903" i="4"/>
  <c r="N903" i="4"/>
  <c r="O903" i="4"/>
  <c r="P903" i="4"/>
  <c r="Q903" i="4"/>
  <c r="C902" i="4"/>
  <c r="L902" i="4"/>
  <c r="M902" i="4"/>
  <c r="N902" i="4"/>
  <c r="O902" i="4"/>
  <c r="P902" i="4"/>
  <c r="Q902" i="4"/>
  <c r="C901" i="4"/>
  <c r="L901" i="4"/>
  <c r="M901" i="4"/>
  <c r="N901" i="4"/>
  <c r="O901" i="4"/>
  <c r="P901" i="4"/>
  <c r="Q901" i="4"/>
  <c r="C900" i="4"/>
  <c r="L900" i="4"/>
  <c r="M900" i="4"/>
  <c r="N900" i="4"/>
  <c r="O900" i="4"/>
  <c r="P900" i="4"/>
  <c r="Q900" i="4"/>
  <c r="C899" i="4"/>
  <c r="L899" i="4"/>
  <c r="M899" i="4"/>
  <c r="N899" i="4"/>
  <c r="O899" i="4"/>
  <c r="P899" i="4"/>
  <c r="Q899" i="4"/>
  <c r="C898" i="4"/>
  <c r="L898" i="4"/>
  <c r="M898" i="4"/>
  <c r="N898" i="4"/>
  <c r="O898" i="4"/>
  <c r="P898" i="4"/>
  <c r="Q898" i="4"/>
  <c r="C897" i="4"/>
  <c r="L897" i="4"/>
  <c r="M897" i="4"/>
  <c r="N897" i="4"/>
  <c r="O897" i="4"/>
  <c r="P897" i="4"/>
  <c r="Q897" i="4"/>
  <c r="C896" i="4"/>
  <c r="L896" i="4"/>
  <c r="M896" i="4"/>
  <c r="N896" i="4"/>
  <c r="O896" i="4"/>
  <c r="P896" i="4"/>
  <c r="Q896" i="4"/>
  <c r="C895" i="4"/>
  <c r="L895" i="4"/>
  <c r="M895" i="4"/>
  <c r="N895" i="4"/>
  <c r="O895" i="4"/>
  <c r="P895" i="4"/>
  <c r="Q895" i="4"/>
  <c r="C894" i="4"/>
  <c r="L894" i="4"/>
  <c r="M894" i="4"/>
  <c r="N894" i="4"/>
  <c r="O894" i="4"/>
  <c r="P894" i="4"/>
  <c r="Q894" i="4"/>
  <c r="C893" i="4"/>
  <c r="L893" i="4"/>
  <c r="M893" i="4"/>
  <c r="N893" i="4"/>
  <c r="O893" i="4"/>
  <c r="P893" i="4"/>
  <c r="Q893" i="4"/>
  <c r="C892" i="4"/>
  <c r="L892" i="4"/>
  <c r="M892" i="4"/>
  <c r="N892" i="4"/>
  <c r="O892" i="4"/>
  <c r="P892" i="4"/>
  <c r="Q892" i="4"/>
  <c r="C891" i="4"/>
  <c r="L891" i="4"/>
  <c r="M891" i="4"/>
  <c r="N891" i="4"/>
  <c r="O891" i="4"/>
  <c r="P891" i="4"/>
  <c r="Q891" i="4"/>
  <c r="C890" i="4"/>
  <c r="L890" i="4"/>
  <c r="M890" i="4"/>
  <c r="N890" i="4"/>
  <c r="O890" i="4"/>
  <c r="P890" i="4"/>
  <c r="Q890" i="4"/>
  <c r="C889" i="4"/>
  <c r="L889" i="4"/>
  <c r="M889" i="4"/>
  <c r="N889" i="4"/>
  <c r="O889" i="4"/>
  <c r="P889" i="4"/>
  <c r="Q889" i="4"/>
  <c r="C888" i="4"/>
  <c r="L888" i="4"/>
  <c r="M888" i="4"/>
  <c r="N888" i="4"/>
  <c r="O888" i="4"/>
  <c r="P888" i="4"/>
  <c r="Q888" i="4"/>
  <c r="C887" i="4"/>
  <c r="L887" i="4"/>
  <c r="M887" i="4"/>
  <c r="N887" i="4"/>
  <c r="O887" i="4"/>
  <c r="P887" i="4"/>
  <c r="Q887" i="4"/>
  <c r="C886" i="4"/>
  <c r="L886" i="4"/>
  <c r="M886" i="4"/>
  <c r="N886" i="4"/>
  <c r="O886" i="4"/>
  <c r="P886" i="4"/>
  <c r="Q886" i="4"/>
  <c r="C885" i="4"/>
  <c r="L885" i="4"/>
  <c r="M885" i="4"/>
  <c r="N885" i="4"/>
  <c r="O885" i="4"/>
  <c r="P885" i="4"/>
  <c r="Q885" i="4"/>
  <c r="C884" i="4"/>
  <c r="L884" i="4"/>
  <c r="M884" i="4"/>
  <c r="N884" i="4"/>
  <c r="O884" i="4"/>
  <c r="P884" i="4"/>
  <c r="Q884" i="4"/>
  <c r="C883" i="4"/>
  <c r="L883" i="4"/>
  <c r="M883" i="4"/>
  <c r="N883" i="4"/>
  <c r="O883" i="4"/>
  <c r="P883" i="4"/>
  <c r="Q883" i="4"/>
  <c r="C882" i="4"/>
  <c r="L882" i="4"/>
  <c r="M882" i="4"/>
  <c r="N882" i="4"/>
  <c r="O882" i="4"/>
  <c r="P882" i="4"/>
  <c r="Q882" i="4"/>
  <c r="C881" i="4"/>
  <c r="L881" i="4"/>
  <c r="M881" i="4"/>
  <c r="N881" i="4"/>
  <c r="O881" i="4"/>
  <c r="P881" i="4"/>
  <c r="Q881" i="4"/>
  <c r="C880" i="4"/>
  <c r="L880" i="4"/>
  <c r="M880" i="4"/>
  <c r="N880" i="4"/>
  <c r="O880" i="4"/>
  <c r="P880" i="4"/>
  <c r="Q880" i="4"/>
  <c r="C879" i="4"/>
  <c r="L879" i="4"/>
  <c r="M879" i="4"/>
  <c r="N879" i="4"/>
  <c r="O879" i="4"/>
  <c r="P879" i="4"/>
  <c r="Q879" i="4"/>
  <c r="C878" i="4"/>
  <c r="L878" i="4"/>
  <c r="M878" i="4"/>
  <c r="N878" i="4"/>
  <c r="O878" i="4"/>
  <c r="P878" i="4"/>
  <c r="Q878" i="4"/>
  <c r="C877" i="4"/>
  <c r="L877" i="4"/>
  <c r="M877" i="4"/>
  <c r="N877" i="4"/>
  <c r="O877" i="4"/>
  <c r="P877" i="4"/>
  <c r="Q877" i="4"/>
  <c r="C876" i="4"/>
  <c r="L876" i="4"/>
  <c r="M876" i="4"/>
  <c r="N876" i="4"/>
  <c r="O876" i="4"/>
  <c r="P876" i="4"/>
  <c r="Q876" i="4"/>
  <c r="C875" i="4"/>
  <c r="L875" i="4"/>
  <c r="M875" i="4"/>
  <c r="N875" i="4"/>
  <c r="O875" i="4"/>
  <c r="P875" i="4"/>
  <c r="Q875" i="4"/>
  <c r="C874" i="4"/>
  <c r="L874" i="4"/>
  <c r="M874" i="4"/>
  <c r="N874" i="4"/>
  <c r="O874" i="4"/>
  <c r="P874" i="4"/>
  <c r="Q874" i="4"/>
  <c r="C873" i="4"/>
  <c r="L873" i="4"/>
  <c r="M873" i="4"/>
  <c r="N873" i="4"/>
  <c r="O873" i="4"/>
  <c r="P873" i="4"/>
  <c r="Q873" i="4"/>
  <c r="C872" i="4"/>
  <c r="L872" i="4"/>
  <c r="M872" i="4"/>
  <c r="N872" i="4"/>
  <c r="O872" i="4"/>
  <c r="P872" i="4"/>
  <c r="Q872" i="4"/>
  <c r="C871" i="4"/>
  <c r="L871" i="4"/>
  <c r="M871" i="4"/>
  <c r="N871" i="4"/>
  <c r="O871" i="4"/>
  <c r="P871" i="4"/>
  <c r="Q871" i="4"/>
  <c r="C870" i="4"/>
  <c r="L870" i="4"/>
  <c r="M870" i="4"/>
  <c r="N870" i="4"/>
  <c r="O870" i="4"/>
  <c r="P870" i="4"/>
  <c r="Q870" i="4"/>
  <c r="C869" i="4"/>
  <c r="L869" i="4"/>
  <c r="M869" i="4"/>
  <c r="N869" i="4"/>
  <c r="O869" i="4"/>
  <c r="P869" i="4"/>
  <c r="Q869" i="4"/>
  <c r="C868" i="4"/>
  <c r="L868" i="4"/>
  <c r="M868" i="4"/>
  <c r="N868" i="4"/>
  <c r="O868" i="4"/>
  <c r="P868" i="4"/>
  <c r="Q868" i="4"/>
  <c r="C867" i="4"/>
  <c r="L867" i="4"/>
  <c r="M867" i="4"/>
  <c r="N867" i="4"/>
  <c r="O867" i="4"/>
  <c r="P867" i="4"/>
  <c r="Q867" i="4"/>
  <c r="C866" i="4"/>
  <c r="L866" i="4"/>
  <c r="M866" i="4"/>
  <c r="N866" i="4"/>
  <c r="O866" i="4"/>
  <c r="P866" i="4"/>
  <c r="Q866" i="4"/>
  <c r="C865" i="4"/>
  <c r="L865" i="4"/>
  <c r="M865" i="4"/>
  <c r="N865" i="4"/>
  <c r="O865" i="4"/>
  <c r="P865" i="4"/>
  <c r="Q865" i="4"/>
  <c r="C864" i="4"/>
  <c r="L864" i="4"/>
  <c r="M864" i="4"/>
  <c r="N864" i="4"/>
  <c r="O864" i="4"/>
  <c r="P864" i="4"/>
  <c r="Q864" i="4"/>
  <c r="C863" i="4"/>
  <c r="L863" i="4"/>
  <c r="M863" i="4"/>
  <c r="N863" i="4"/>
  <c r="O863" i="4"/>
  <c r="P863" i="4"/>
  <c r="Q863" i="4"/>
  <c r="C862" i="4"/>
  <c r="L862" i="4"/>
  <c r="M862" i="4"/>
  <c r="N862" i="4"/>
  <c r="O862" i="4"/>
  <c r="P862" i="4"/>
  <c r="Q862" i="4"/>
  <c r="C861" i="4"/>
  <c r="L861" i="4"/>
  <c r="M861" i="4"/>
  <c r="N861" i="4"/>
  <c r="O861" i="4"/>
  <c r="P861" i="4"/>
  <c r="Q861" i="4"/>
  <c r="C860" i="4"/>
  <c r="L860" i="4"/>
  <c r="M860" i="4"/>
  <c r="N860" i="4"/>
  <c r="O860" i="4"/>
  <c r="P860" i="4"/>
  <c r="Q860" i="4"/>
  <c r="C859" i="4"/>
  <c r="L859" i="4"/>
  <c r="M859" i="4"/>
  <c r="N859" i="4"/>
  <c r="O859" i="4"/>
  <c r="P859" i="4"/>
  <c r="Q859" i="4"/>
  <c r="C858" i="4"/>
  <c r="L858" i="4"/>
  <c r="M858" i="4"/>
  <c r="N858" i="4"/>
  <c r="O858" i="4"/>
  <c r="P858" i="4"/>
  <c r="Q858" i="4"/>
  <c r="C857" i="4"/>
  <c r="L857" i="4"/>
  <c r="M857" i="4"/>
  <c r="N857" i="4"/>
  <c r="O857" i="4"/>
  <c r="P857" i="4"/>
  <c r="Q857" i="4"/>
  <c r="C856" i="4"/>
  <c r="L856" i="4"/>
  <c r="M856" i="4"/>
  <c r="N856" i="4"/>
  <c r="O856" i="4"/>
  <c r="P856" i="4"/>
  <c r="Q856" i="4"/>
  <c r="C855" i="4"/>
  <c r="L855" i="4"/>
  <c r="M855" i="4"/>
  <c r="N855" i="4"/>
  <c r="O855" i="4"/>
  <c r="P855" i="4"/>
  <c r="Q855" i="4"/>
  <c r="C854" i="4"/>
  <c r="L854" i="4"/>
  <c r="M854" i="4"/>
  <c r="N854" i="4"/>
  <c r="O854" i="4"/>
  <c r="P854" i="4"/>
  <c r="Q854" i="4"/>
  <c r="C853" i="4"/>
  <c r="L853" i="4"/>
  <c r="M853" i="4"/>
  <c r="N853" i="4"/>
  <c r="O853" i="4"/>
  <c r="P853" i="4"/>
  <c r="Q853" i="4"/>
  <c r="C852" i="4"/>
  <c r="L852" i="4"/>
  <c r="M852" i="4"/>
  <c r="N852" i="4"/>
  <c r="O852" i="4"/>
  <c r="P852" i="4"/>
  <c r="Q852" i="4"/>
  <c r="C851" i="4"/>
  <c r="L851" i="4"/>
  <c r="M851" i="4"/>
  <c r="N851" i="4"/>
  <c r="O851" i="4"/>
  <c r="P851" i="4"/>
  <c r="Q851" i="4"/>
  <c r="C850" i="4"/>
  <c r="L850" i="4"/>
  <c r="M850" i="4"/>
  <c r="N850" i="4"/>
  <c r="O850" i="4"/>
  <c r="P850" i="4"/>
  <c r="Q850" i="4"/>
  <c r="C849" i="4"/>
  <c r="L849" i="4"/>
  <c r="M849" i="4"/>
  <c r="N849" i="4"/>
  <c r="O849" i="4"/>
  <c r="P849" i="4"/>
  <c r="Q849" i="4"/>
  <c r="C848" i="4"/>
  <c r="L848" i="4"/>
  <c r="M848" i="4"/>
  <c r="N848" i="4"/>
  <c r="O848" i="4"/>
  <c r="P848" i="4"/>
  <c r="Q848" i="4"/>
  <c r="C847" i="4"/>
  <c r="L847" i="4"/>
  <c r="M847" i="4"/>
  <c r="N847" i="4"/>
  <c r="O847" i="4"/>
  <c r="P847" i="4"/>
  <c r="Q847" i="4"/>
  <c r="C846" i="4"/>
  <c r="L846" i="4"/>
  <c r="M846" i="4"/>
  <c r="N846" i="4"/>
  <c r="O846" i="4"/>
  <c r="P846" i="4"/>
  <c r="Q846" i="4"/>
  <c r="C845" i="4"/>
  <c r="L845" i="4"/>
  <c r="M845" i="4"/>
  <c r="N845" i="4"/>
  <c r="O845" i="4"/>
  <c r="P845" i="4"/>
  <c r="Q845" i="4"/>
  <c r="C844" i="4"/>
  <c r="L844" i="4"/>
  <c r="M844" i="4"/>
  <c r="N844" i="4"/>
  <c r="O844" i="4"/>
  <c r="P844" i="4"/>
  <c r="Q844" i="4"/>
  <c r="C843" i="4"/>
  <c r="L843" i="4"/>
  <c r="M843" i="4"/>
  <c r="N843" i="4"/>
  <c r="O843" i="4"/>
  <c r="P843" i="4"/>
  <c r="Q843" i="4"/>
  <c r="C842" i="4"/>
  <c r="L842" i="4"/>
  <c r="M842" i="4"/>
  <c r="N842" i="4"/>
  <c r="O842" i="4"/>
  <c r="P842" i="4"/>
  <c r="Q842" i="4"/>
  <c r="C841" i="4"/>
  <c r="L841" i="4"/>
  <c r="M841" i="4"/>
  <c r="N841" i="4"/>
  <c r="O841" i="4"/>
  <c r="P841" i="4"/>
  <c r="Q841" i="4"/>
  <c r="C840" i="4"/>
  <c r="L840" i="4"/>
  <c r="M840" i="4"/>
  <c r="N840" i="4"/>
  <c r="O840" i="4"/>
  <c r="P840" i="4"/>
  <c r="Q840" i="4"/>
  <c r="C839" i="4"/>
  <c r="L839" i="4"/>
  <c r="M839" i="4"/>
  <c r="N839" i="4"/>
  <c r="O839" i="4"/>
  <c r="P839" i="4"/>
  <c r="Q839" i="4"/>
  <c r="C838" i="4"/>
  <c r="L838" i="4"/>
  <c r="M838" i="4"/>
  <c r="N838" i="4"/>
  <c r="O838" i="4"/>
  <c r="P838" i="4"/>
  <c r="Q838" i="4"/>
  <c r="C837" i="4"/>
  <c r="L837" i="4"/>
  <c r="M837" i="4"/>
  <c r="N837" i="4"/>
  <c r="O837" i="4"/>
  <c r="P837" i="4"/>
  <c r="Q837" i="4"/>
  <c r="C836" i="4"/>
  <c r="L836" i="4"/>
  <c r="M836" i="4"/>
  <c r="N836" i="4"/>
  <c r="O836" i="4"/>
  <c r="P836" i="4"/>
  <c r="Q836" i="4"/>
  <c r="C835" i="4"/>
  <c r="L835" i="4"/>
  <c r="M835" i="4"/>
  <c r="N835" i="4"/>
  <c r="O835" i="4"/>
  <c r="P835" i="4"/>
  <c r="Q835" i="4"/>
  <c r="C834" i="4"/>
  <c r="L834" i="4"/>
  <c r="M834" i="4"/>
  <c r="N834" i="4"/>
  <c r="O834" i="4"/>
  <c r="P834" i="4"/>
  <c r="Q834" i="4"/>
  <c r="C833" i="4"/>
  <c r="L833" i="4"/>
  <c r="M833" i="4"/>
  <c r="N833" i="4"/>
  <c r="O833" i="4"/>
  <c r="P833" i="4"/>
  <c r="Q833" i="4"/>
  <c r="C832" i="4"/>
  <c r="L832" i="4"/>
  <c r="M832" i="4"/>
  <c r="N832" i="4"/>
  <c r="O832" i="4"/>
  <c r="P832" i="4"/>
  <c r="Q832" i="4"/>
  <c r="C831" i="4"/>
  <c r="L831" i="4"/>
  <c r="M831" i="4"/>
  <c r="N831" i="4"/>
  <c r="O831" i="4"/>
  <c r="P831" i="4"/>
  <c r="Q831" i="4"/>
  <c r="C830" i="4"/>
  <c r="L830" i="4"/>
  <c r="M830" i="4"/>
  <c r="N830" i="4"/>
  <c r="O830" i="4"/>
  <c r="P830" i="4"/>
  <c r="Q830" i="4"/>
  <c r="C829" i="4"/>
  <c r="L829" i="4"/>
  <c r="M829" i="4"/>
  <c r="N829" i="4"/>
  <c r="O829" i="4"/>
  <c r="P829" i="4"/>
  <c r="Q829" i="4"/>
  <c r="C828" i="4"/>
  <c r="L828" i="4"/>
  <c r="M828" i="4"/>
  <c r="N828" i="4"/>
  <c r="O828" i="4"/>
  <c r="P828" i="4"/>
  <c r="Q828" i="4"/>
  <c r="C827" i="4"/>
  <c r="L827" i="4"/>
  <c r="M827" i="4"/>
  <c r="N827" i="4"/>
  <c r="O827" i="4"/>
  <c r="P827" i="4"/>
  <c r="Q827" i="4"/>
  <c r="C826" i="4"/>
  <c r="L826" i="4"/>
  <c r="M826" i="4"/>
  <c r="N826" i="4"/>
  <c r="O826" i="4"/>
  <c r="P826" i="4"/>
  <c r="Q826" i="4"/>
  <c r="C825" i="4"/>
  <c r="L825" i="4"/>
  <c r="M825" i="4"/>
  <c r="N825" i="4"/>
  <c r="O825" i="4"/>
  <c r="P825" i="4"/>
  <c r="Q825" i="4"/>
  <c r="C824" i="4"/>
  <c r="L824" i="4"/>
  <c r="M824" i="4"/>
  <c r="N824" i="4"/>
  <c r="O824" i="4"/>
  <c r="P824" i="4"/>
  <c r="Q824" i="4"/>
  <c r="C823" i="4"/>
  <c r="L823" i="4"/>
  <c r="M823" i="4"/>
  <c r="N823" i="4"/>
  <c r="O823" i="4"/>
  <c r="P823" i="4"/>
  <c r="Q823" i="4"/>
  <c r="C822" i="4"/>
  <c r="L822" i="4"/>
  <c r="M822" i="4"/>
  <c r="N822" i="4"/>
  <c r="O822" i="4"/>
  <c r="P822" i="4"/>
  <c r="Q822" i="4"/>
  <c r="C820" i="4"/>
  <c r="L820" i="4"/>
  <c r="M820" i="4"/>
  <c r="N820" i="4"/>
  <c r="O820" i="4"/>
  <c r="P820" i="4"/>
  <c r="Q820" i="4"/>
  <c r="C819" i="4"/>
  <c r="L819" i="4"/>
  <c r="M819" i="4"/>
  <c r="N819" i="4"/>
  <c r="O819" i="4"/>
  <c r="P819" i="4"/>
  <c r="Q819" i="4"/>
  <c r="C818" i="4"/>
  <c r="L818" i="4"/>
  <c r="M818" i="4"/>
  <c r="N818" i="4"/>
  <c r="O818" i="4"/>
  <c r="P818" i="4"/>
  <c r="Q818" i="4"/>
  <c r="C817" i="4"/>
  <c r="L817" i="4"/>
  <c r="M817" i="4"/>
  <c r="N817" i="4"/>
  <c r="O817" i="4"/>
  <c r="P817" i="4"/>
  <c r="Q817" i="4"/>
  <c r="C816" i="4"/>
  <c r="L816" i="4"/>
  <c r="M816" i="4"/>
  <c r="N816" i="4"/>
  <c r="O816" i="4"/>
  <c r="P816" i="4"/>
  <c r="Q816" i="4"/>
  <c r="C815" i="4"/>
  <c r="L815" i="4"/>
  <c r="M815" i="4"/>
  <c r="N815" i="4"/>
  <c r="O815" i="4"/>
  <c r="P815" i="4"/>
  <c r="Q815" i="4"/>
  <c r="C814" i="4"/>
  <c r="L814" i="4"/>
  <c r="M814" i="4"/>
  <c r="N814" i="4"/>
  <c r="O814" i="4"/>
  <c r="P814" i="4"/>
  <c r="Q814" i="4"/>
  <c r="C813" i="4"/>
  <c r="L813" i="4"/>
  <c r="M813" i="4"/>
  <c r="N813" i="4"/>
  <c r="O813" i="4"/>
  <c r="P813" i="4"/>
  <c r="Q813" i="4"/>
  <c r="C812" i="4"/>
  <c r="L812" i="4"/>
  <c r="M812" i="4"/>
  <c r="N812" i="4"/>
  <c r="O812" i="4"/>
  <c r="P812" i="4"/>
  <c r="Q812" i="4"/>
  <c r="C811" i="4"/>
  <c r="L811" i="4"/>
  <c r="M811" i="4"/>
  <c r="N811" i="4"/>
  <c r="O811" i="4"/>
  <c r="P811" i="4"/>
  <c r="Q811" i="4"/>
  <c r="C810" i="4"/>
  <c r="L810" i="4"/>
  <c r="M810" i="4"/>
  <c r="N810" i="4"/>
  <c r="O810" i="4"/>
  <c r="P810" i="4"/>
  <c r="Q810" i="4"/>
  <c r="C809" i="4"/>
  <c r="L809" i="4"/>
  <c r="M809" i="4"/>
  <c r="N809" i="4"/>
  <c r="O809" i="4"/>
  <c r="P809" i="4"/>
  <c r="Q809" i="4"/>
  <c r="C808" i="4"/>
  <c r="L808" i="4"/>
  <c r="M808" i="4"/>
  <c r="N808" i="4"/>
  <c r="O808" i="4"/>
  <c r="P808" i="4"/>
  <c r="Q808" i="4"/>
  <c r="C807" i="4"/>
  <c r="L807" i="4"/>
  <c r="M807" i="4"/>
  <c r="N807" i="4"/>
  <c r="O807" i="4"/>
  <c r="P807" i="4"/>
  <c r="Q807" i="4"/>
  <c r="C806" i="4"/>
  <c r="L806" i="4"/>
  <c r="M806" i="4"/>
  <c r="N806" i="4"/>
  <c r="O806" i="4"/>
  <c r="P806" i="4"/>
  <c r="Q806" i="4"/>
  <c r="C804" i="4"/>
  <c r="L804" i="4"/>
  <c r="M804" i="4"/>
  <c r="N804" i="4"/>
  <c r="O804" i="4"/>
  <c r="P804" i="4"/>
  <c r="Q804" i="4"/>
  <c r="C803" i="4"/>
  <c r="L803" i="4"/>
  <c r="M803" i="4"/>
  <c r="N803" i="4"/>
  <c r="O803" i="4"/>
  <c r="P803" i="4"/>
  <c r="Q803" i="4"/>
  <c r="C802" i="4"/>
  <c r="L802" i="4"/>
  <c r="M802" i="4"/>
  <c r="N802" i="4"/>
  <c r="O802" i="4"/>
  <c r="P802" i="4"/>
  <c r="Q802" i="4"/>
  <c r="C801" i="4"/>
  <c r="L801" i="4"/>
  <c r="M801" i="4"/>
  <c r="N801" i="4"/>
  <c r="O801" i="4"/>
  <c r="P801" i="4"/>
  <c r="Q801" i="4"/>
  <c r="C800" i="4"/>
  <c r="L800" i="4"/>
  <c r="M800" i="4"/>
  <c r="N800" i="4"/>
  <c r="O800" i="4"/>
  <c r="P800" i="4"/>
  <c r="Q800" i="4"/>
  <c r="C799" i="4"/>
  <c r="L799" i="4"/>
  <c r="M799" i="4"/>
  <c r="N799" i="4"/>
  <c r="O799" i="4"/>
  <c r="P799" i="4"/>
  <c r="Q799" i="4"/>
  <c r="C798" i="4"/>
  <c r="L798" i="4"/>
  <c r="M798" i="4"/>
  <c r="N798" i="4"/>
  <c r="O798" i="4"/>
  <c r="P798" i="4"/>
  <c r="Q798" i="4"/>
  <c r="C797" i="4"/>
  <c r="L797" i="4"/>
  <c r="M797" i="4"/>
  <c r="N797" i="4"/>
  <c r="O797" i="4"/>
  <c r="P797" i="4"/>
  <c r="Q797" i="4"/>
  <c r="C796" i="4"/>
  <c r="L796" i="4"/>
  <c r="M796" i="4"/>
  <c r="N796" i="4"/>
  <c r="O796" i="4"/>
  <c r="P796" i="4"/>
  <c r="Q796" i="4"/>
  <c r="C795" i="4"/>
  <c r="L795" i="4"/>
  <c r="M795" i="4"/>
  <c r="N795" i="4"/>
  <c r="O795" i="4"/>
  <c r="P795" i="4"/>
  <c r="Q795" i="4"/>
  <c r="C794" i="4"/>
  <c r="L794" i="4"/>
  <c r="M794" i="4"/>
  <c r="N794" i="4"/>
  <c r="O794" i="4"/>
  <c r="P794" i="4"/>
  <c r="Q794" i="4"/>
  <c r="C793" i="4"/>
  <c r="L793" i="4"/>
  <c r="M793" i="4"/>
  <c r="N793" i="4"/>
  <c r="O793" i="4"/>
  <c r="P793" i="4"/>
  <c r="Q793" i="4"/>
  <c r="C792" i="4"/>
  <c r="L792" i="4"/>
  <c r="M792" i="4"/>
  <c r="N792" i="4"/>
  <c r="O792" i="4"/>
  <c r="P792" i="4"/>
  <c r="Q792" i="4"/>
  <c r="C791" i="4"/>
  <c r="L791" i="4"/>
  <c r="M791" i="4"/>
  <c r="N791" i="4"/>
  <c r="O791" i="4"/>
  <c r="P791" i="4"/>
  <c r="Q791" i="4"/>
  <c r="C790" i="4"/>
  <c r="L790" i="4"/>
  <c r="M790" i="4"/>
  <c r="N790" i="4"/>
  <c r="O790" i="4"/>
  <c r="P790" i="4"/>
  <c r="Q790" i="4"/>
  <c r="C789" i="4"/>
  <c r="L789" i="4"/>
  <c r="M789" i="4"/>
  <c r="N789" i="4"/>
  <c r="O789" i="4"/>
  <c r="P789" i="4"/>
  <c r="Q789" i="4"/>
  <c r="C788" i="4"/>
  <c r="L788" i="4"/>
  <c r="M788" i="4"/>
  <c r="N788" i="4"/>
  <c r="O788" i="4"/>
  <c r="P788" i="4"/>
  <c r="Q788" i="4"/>
  <c r="C787" i="4"/>
  <c r="L787" i="4"/>
  <c r="M787" i="4"/>
  <c r="N787" i="4"/>
  <c r="O787" i="4"/>
  <c r="P787" i="4"/>
  <c r="Q787" i="4"/>
  <c r="C786" i="4"/>
  <c r="L786" i="4"/>
  <c r="M786" i="4"/>
  <c r="N786" i="4"/>
  <c r="O786" i="4"/>
  <c r="P786" i="4"/>
  <c r="Q786" i="4"/>
  <c r="C785" i="4"/>
  <c r="L785" i="4"/>
  <c r="M785" i="4"/>
  <c r="N785" i="4"/>
  <c r="O785" i="4"/>
  <c r="P785" i="4"/>
  <c r="Q785" i="4"/>
  <c r="C784" i="4"/>
  <c r="L784" i="4"/>
  <c r="M784" i="4"/>
  <c r="N784" i="4"/>
  <c r="O784" i="4"/>
  <c r="P784" i="4"/>
  <c r="Q784" i="4"/>
  <c r="C783" i="4"/>
  <c r="L783" i="4"/>
  <c r="M783" i="4"/>
  <c r="N783" i="4"/>
  <c r="O783" i="4"/>
  <c r="P783" i="4"/>
  <c r="Q783" i="4"/>
  <c r="C782" i="4"/>
  <c r="L782" i="4"/>
  <c r="M782" i="4"/>
  <c r="N782" i="4"/>
  <c r="O782" i="4"/>
  <c r="P782" i="4"/>
  <c r="Q782" i="4"/>
  <c r="C781" i="4"/>
  <c r="L781" i="4"/>
  <c r="M781" i="4"/>
  <c r="N781" i="4"/>
  <c r="O781" i="4"/>
  <c r="P781" i="4"/>
  <c r="Q781" i="4"/>
  <c r="C780" i="4"/>
  <c r="L780" i="4"/>
  <c r="M780" i="4"/>
  <c r="N780" i="4"/>
  <c r="O780" i="4"/>
  <c r="P780" i="4"/>
  <c r="Q780" i="4"/>
  <c r="C778" i="4"/>
  <c r="L778" i="4"/>
  <c r="M778" i="4"/>
  <c r="N778" i="4"/>
  <c r="O778" i="4"/>
  <c r="P778" i="4"/>
  <c r="Q778" i="4"/>
  <c r="C777" i="4"/>
  <c r="L777" i="4"/>
  <c r="M777" i="4"/>
  <c r="N777" i="4"/>
  <c r="O777" i="4"/>
  <c r="P777" i="4"/>
  <c r="Q777" i="4"/>
  <c r="C776" i="4"/>
  <c r="L776" i="4"/>
  <c r="M776" i="4"/>
  <c r="N776" i="4"/>
  <c r="O776" i="4"/>
  <c r="P776" i="4"/>
  <c r="Q776" i="4"/>
  <c r="C775" i="4"/>
  <c r="L775" i="4"/>
  <c r="M775" i="4"/>
  <c r="N775" i="4"/>
  <c r="O775" i="4"/>
  <c r="P775" i="4"/>
  <c r="Q775" i="4"/>
  <c r="C774" i="4"/>
  <c r="L774" i="4"/>
  <c r="M774" i="4"/>
  <c r="N774" i="4"/>
  <c r="O774" i="4"/>
  <c r="P774" i="4"/>
  <c r="Q774" i="4"/>
  <c r="C773" i="4"/>
  <c r="L773" i="4"/>
  <c r="M773" i="4"/>
  <c r="N773" i="4"/>
  <c r="O773" i="4"/>
  <c r="P773" i="4"/>
  <c r="Q773" i="4"/>
  <c r="C772" i="4"/>
  <c r="L772" i="4"/>
  <c r="M772" i="4"/>
  <c r="N772" i="4"/>
  <c r="O772" i="4"/>
  <c r="P772" i="4"/>
  <c r="Q772" i="4"/>
  <c r="C771" i="4"/>
  <c r="L771" i="4"/>
  <c r="M771" i="4"/>
  <c r="N771" i="4"/>
  <c r="O771" i="4"/>
  <c r="P771" i="4"/>
  <c r="Q771" i="4"/>
  <c r="C770" i="4"/>
  <c r="L770" i="4"/>
  <c r="M770" i="4"/>
  <c r="N770" i="4"/>
  <c r="O770" i="4"/>
  <c r="P770" i="4"/>
  <c r="Q770" i="4"/>
  <c r="C769" i="4"/>
  <c r="L769" i="4"/>
  <c r="M769" i="4"/>
  <c r="N769" i="4"/>
  <c r="O769" i="4"/>
  <c r="P769" i="4"/>
  <c r="Q769" i="4"/>
  <c r="C768" i="4"/>
  <c r="L768" i="4"/>
  <c r="M768" i="4"/>
  <c r="N768" i="4"/>
  <c r="O768" i="4"/>
  <c r="P768" i="4"/>
  <c r="Q768" i="4"/>
  <c r="C767" i="4"/>
  <c r="L767" i="4"/>
  <c r="M767" i="4"/>
  <c r="N767" i="4"/>
  <c r="O767" i="4"/>
  <c r="P767" i="4"/>
  <c r="Q767" i="4"/>
  <c r="C766" i="4"/>
  <c r="L766" i="4"/>
  <c r="M766" i="4"/>
  <c r="N766" i="4"/>
  <c r="O766" i="4"/>
  <c r="P766" i="4"/>
  <c r="Q766" i="4"/>
  <c r="C765" i="4"/>
  <c r="L765" i="4"/>
  <c r="M765" i="4"/>
  <c r="N765" i="4"/>
  <c r="O765" i="4"/>
  <c r="P765" i="4"/>
  <c r="Q765" i="4"/>
  <c r="C764" i="4"/>
  <c r="L764" i="4"/>
  <c r="M764" i="4"/>
  <c r="N764" i="4"/>
  <c r="O764" i="4"/>
  <c r="P764" i="4"/>
  <c r="Q764" i="4"/>
  <c r="C763" i="4"/>
  <c r="L763" i="4"/>
  <c r="M763" i="4"/>
  <c r="N763" i="4"/>
  <c r="O763" i="4"/>
  <c r="P763" i="4"/>
  <c r="Q763" i="4"/>
  <c r="C762" i="4"/>
  <c r="L762" i="4"/>
  <c r="M762" i="4"/>
  <c r="N762" i="4"/>
  <c r="O762" i="4"/>
  <c r="P762" i="4"/>
  <c r="Q762" i="4"/>
  <c r="C761" i="4"/>
  <c r="L761" i="4"/>
  <c r="M761" i="4"/>
  <c r="N761" i="4"/>
  <c r="O761" i="4"/>
  <c r="P761" i="4"/>
  <c r="Q761" i="4"/>
  <c r="C760" i="4"/>
  <c r="L760" i="4"/>
  <c r="M760" i="4"/>
  <c r="N760" i="4"/>
  <c r="O760" i="4"/>
  <c r="P760" i="4"/>
  <c r="Q760" i="4"/>
  <c r="C759" i="4"/>
  <c r="L759" i="4"/>
  <c r="M759" i="4"/>
  <c r="N759" i="4"/>
  <c r="O759" i="4"/>
  <c r="P759" i="4"/>
  <c r="Q759" i="4"/>
  <c r="C758" i="4"/>
  <c r="L758" i="4"/>
  <c r="M758" i="4"/>
  <c r="N758" i="4"/>
  <c r="O758" i="4"/>
  <c r="P758" i="4"/>
  <c r="Q758" i="4"/>
  <c r="C757" i="4"/>
  <c r="L757" i="4"/>
  <c r="M757" i="4"/>
  <c r="N757" i="4"/>
  <c r="O757" i="4"/>
  <c r="P757" i="4"/>
  <c r="Q757" i="4"/>
  <c r="C756" i="4"/>
  <c r="L756" i="4"/>
  <c r="M756" i="4"/>
  <c r="N756" i="4"/>
  <c r="O756" i="4"/>
  <c r="P756" i="4"/>
  <c r="Q756" i="4"/>
  <c r="C755" i="4"/>
  <c r="L755" i="4"/>
  <c r="M755" i="4"/>
  <c r="N755" i="4"/>
  <c r="O755" i="4"/>
  <c r="P755" i="4"/>
  <c r="Q755" i="4"/>
  <c r="C754" i="4"/>
  <c r="L754" i="4"/>
  <c r="M754" i="4"/>
  <c r="N754" i="4"/>
  <c r="O754" i="4"/>
  <c r="P754" i="4"/>
  <c r="Q754" i="4"/>
  <c r="C753" i="4"/>
  <c r="L753" i="4"/>
  <c r="M753" i="4"/>
  <c r="N753" i="4"/>
  <c r="O753" i="4"/>
  <c r="P753" i="4"/>
  <c r="Q753" i="4"/>
  <c r="C752" i="4"/>
  <c r="L752" i="4"/>
  <c r="M752" i="4"/>
  <c r="N752" i="4"/>
  <c r="O752" i="4"/>
  <c r="P752" i="4"/>
  <c r="Q752" i="4"/>
  <c r="C751" i="4"/>
  <c r="L751" i="4"/>
  <c r="M751" i="4"/>
  <c r="N751" i="4"/>
  <c r="O751" i="4"/>
  <c r="P751" i="4"/>
  <c r="Q751" i="4"/>
  <c r="C750" i="4"/>
  <c r="L750" i="4"/>
  <c r="M750" i="4"/>
  <c r="N750" i="4"/>
  <c r="O750" i="4"/>
  <c r="P750" i="4"/>
  <c r="Q750" i="4"/>
  <c r="C749" i="4"/>
  <c r="L749" i="4"/>
  <c r="M749" i="4"/>
  <c r="N749" i="4"/>
  <c r="O749" i="4"/>
  <c r="P749" i="4"/>
  <c r="Q749" i="4"/>
  <c r="C748" i="4"/>
  <c r="L748" i="4"/>
  <c r="M748" i="4"/>
  <c r="N748" i="4"/>
  <c r="O748" i="4"/>
  <c r="P748" i="4"/>
  <c r="Q748" i="4"/>
  <c r="C747" i="4"/>
  <c r="L747" i="4"/>
  <c r="M747" i="4"/>
  <c r="N747" i="4"/>
  <c r="O747" i="4"/>
  <c r="P747" i="4"/>
  <c r="Q747" i="4"/>
  <c r="C746" i="4"/>
  <c r="L746" i="4"/>
  <c r="M746" i="4"/>
  <c r="N746" i="4"/>
  <c r="O746" i="4"/>
  <c r="P746" i="4"/>
  <c r="Q746" i="4"/>
  <c r="C745" i="4"/>
  <c r="L745" i="4"/>
  <c r="M745" i="4"/>
  <c r="N745" i="4"/>
  <c r="O745" i="4"/>
  <c r="P745" i="4"/>
  <c r="Q745" i="4"/>
  <c r="C744" i="4"/>
  <c r="L744" i="4"/>
  <c r="M744" i="4"/>
  <c r="N744" i="4"/>
  <c r="O744" i="4"/>
  <c r="P744" i="4"/>
  <c r="Q744" i="4"/>
  <c r="C743" i="4"/>
  <c r="L743" i="4"/>
  <c r="M743" i="4"/>
  <c r="N743" i="4"/>
  <c r="O743" i="4"/>
  <c r="P743" i="4"/>
  <c r="Q743" i="4"/>
  <c r="C742" i="4"/>
  <c r="L742" i="4"/>
  <c r="M742" i="4"/>
  <c r="N742" i="4"/>
  <c r="O742" i="4"/>
  <c r="P742" i="4"/>
  <c r="Q742" i="4"/>
  <c r="C741" i="4"/>
  <c r="L741" i="4"/>
  <c r="M741" i="4"/>
  <c r="N741" i="4"/>
  <c r="O741" i="4"/>
  <c r="P741" i="4"/>
  <c r="Q741" i="4"/>
  <c r="C740" i="4"/>
  <c r="L740" i="4"/>
  <c r="M740" i="4"/>
  <c r="N740" i="4"/>
  <c r="O740" i="4"/>
  <c r="P740" i="4"/>
  <c r="Q740" i="4"/>
  <c r="C739" i="4"/>
  <c r="L739" i="4"/>
  <c r="M739" i="4"/>
  <c r="N739" i="4"/>
  <c r="O739" i="4"/>
  <c r="P739" i="4"/>
  <c r="Q739" i="4"/>
  <c r="C738" i="4"/>
  <c r="L738" i="4"/>
  <c r="M738" i="4"/>
  <c r="N738" i="4"/>
  <c r="O738" i="4"/>
  <c r="P738" i="4"/>
  <c r="Q738" i="4"/>
  <c r="C737" i="4"/>
  <c r="L737" i="4"/>
  <c r="M737" i="4"/>
  <c r="N737" i="4"/>
  <c r="O737" i="4"/>
  <c r="P737" i="4"/>
  <c r="Q737" i="4"/>
  <c r="C736" i="4"/>
  <c r="L736" i="4"/>
  <c r="M736" i="4"/>
  <c r="N736" i="4"/>
  <c r="O736" i="4"/>
  <c r="P736" i="4"/>
  <c r="Q736" i="4"/>
  <c r="C735" i="4"/>
  <c r="L735" i="4"/>
  <c r="M735" i="4"/>
  <c r="N735" i="4"/>
  <c r="O735" i="4"/>
  <c r="P735" i="4"/>
  <c r="Q735" i="4"/>
  <c r="C734" i="4"/>
  <c r="L734" i="4"/>
  <c r="M734" i="4"/>
  <c r="N734" i="4"/>
  <c r="O734" i="4"/>
  <c r="P734" i="4"/>
  <c r="Q734" i="4"/>
  <c r="C733" i="4"/>
  <c r="L733" i="4"/>
  <c r="M733" i="4"/>
  <c r="N733" i="4"/>
  <c r="O733" i="4"/>
  <c r="P733" i="4"/>
  <c r="Q733" i="4"/>
  <c r="C732" i="4"/>
  <c r="L732" i="4"/>
  <c r="M732" i="4"/>
  <c r="N732" i="4"/>
  <c r="O732" i="4"/>
  <c r="P732" i="4"/>
  <c r="Q732" i="4"/>
  <c r="C731" i="4"/>
  <c r="L731" i="4"/>
  <c r="M731" i="4"/>
  <c r="N731" i="4"/>
  <c r="O731" i="4"/>
  <c r="P731" i="4"/>
  <c r="Q731" i="4"/>
  <c r="C730" i="4"/>
  <c r="L730" i="4"/>
  <c r="M730" i="4"/>
  <c r="N730" i="4"/>
  <c r="O730" i="4"/>
  <c r="P730" i="4"/>
  <c r="Q730" i="4"/>
  <c r="C729" i="4"/>
  <c r="L729" i="4"/>
  <c r="M729" i="4"/>
  <c r="N729" i="4"/>
  <c r="O729" i="4"/>
  <c r="P729" i="4"/>
  <c r="Q729" i="4"/>
  <c r="C728" i="4"/>
  <c r="L728" i="4"/>
  <c r="M728" i="4"/>
  <c r="N728" i="4"/>
  <c r="O728" i="4"/>
  <c r="P728" i="4"/>
  <c r="Q728" i="4"/>
  <c r="C727" i="4"/>
  <c r="L727" i="4"/>
  <c r="M727" i="4"/>
  <c r="N727" i="4"/>
  <c r="O727" i="4"/>
  <c r="P727" i="4"/>
  <c r="Q727" i="4"/>
  <c r="C726" i="4"/>
  <c r="L726" i="4"/>
  <c r="M726" i="4"/>
  <c r="N726" i="4"/>
  <c r="O726" i="4"/>
  <c r="P726" i="4"/>
  <c r="Q726" i="4"/>
  <c r="C725" i="4"/>
  <c r="L725" i="4"/>
  <c r="M725" i="4"/>
  <c r="N725" i="4"/>
  <c r="O725" i="4"/>
  <c r="P725" i="4"/>
  <c r="Q725" i="4"/>
  <c r="C724" i="4"/>
  <c r="L724" i="4"/>
  <c r="M724" i="4"/>
  <c r="N724" i="4"/>
  <c r="O724" i="4"/>
  <c r="P724" i="4"/>
  <c r="Q724" i="4"/>
  <c r="C723" i="4"/>
  <c r="L723" i="4"/>
  <c r="M723" i="4"/>
  <c r="N723" i="4"/>
  <c r="O723" i="4"/>
  <c r="P723" i="4"/>
  <c r="Q723" i="4"/>
  <c r="C722" i="4"/>
  <c r="L722" i="4"/>
  <c r="M722" i="4"/>
  <c r="N722" i="4"/>
  <c r="O722" i="4"/>
  <c r="P722" i="4"/>
  <c r="Q722" i="4"/>
  <c r="C721" i="4"/>
  <c r="L721" i="4"/>
  <c r="M721" i="4"/>
  <c r="N721" i="4"/>
  <c r="O721" i="4"/>
  <c r="P721" i="4"/>
  <c r="Q721" i="4"/>
  <c r="C720" i="4"/>
  <c r="L720" i="4"/>
  <c r="M720" i="4"/>
  <c r="N720" i="4"/>
  <c r="O720" i="4"/>
  <c r="P720" i="4"/>
  <c r="Q720" i="4"/>
  <c r="C719" i="4"/>
  <c r="L719" i="4"/>
  <c r="M719" i="4"/>
  <c r="N719" i="4"/>
  <c r="O719" i="4"/>
  <c r="P719" i="4"/>
  <c r="Q719" i="4"/>
  <c r="C718" i="4"/>
  <c r="L718" i="4"/>
  <c r="M718" i="4"/>
  <c r="N718" i="4"/>
  <c r="O718" i="4"/>
  <c r="P718" i="4"/>
  <c r="Q718" i="4"/>
  <c r="C717" i="4"/>
  <c r="L717" i="4"/>
  <c r="M717" i="4"/>
  <c r="N717" i="4"/>
  <c r="O717" i="4"/>
  <c r="P717" i="4"/>
  <c r="Q717" i="4"/>
  <c r="C716" i="4"/>
  <c r="L716" i="4"/>
  <c r="M716" i="4"/>
  <c r="N716" i="4"/>
  <c r="O716" i="4"/>
  <c r="P716" i="4"/>
  <c r="Q716" i="4"/>
  <c r="C715" i="4"/>
  <c r="L715" i="4"/>
  <c r="M715" i="4"/>
  <c r="N715" i="4"/>
  <c r="O715" i="4"/>
  <c r="P715" i="4"/>
  <c r="Q715" i="4"/>
  <c r="C714" i="4"/>
  <c r="L714" i="4"/>
  <c r="M714" i="4"/>
  <c r="N714" i="4"/>
  <c r="O714" i="4"/>
  <c r="P714" i="4"/>
  <c r="Q714" i="4"/>
  <c r="C712" i="4"/>
  <c r="L712" i="4"/>
  <c r="M712" i="4"/>
  <c r="N712" i="4"/>
  <c r="O712" i="4"/>
  <c r="P712" i="4"/>
  <c r="Q712" i="4"/>
  <c r="C711" i="4"/>
  <c r="L711" i="4"/>
  <c r="M711" i="4"/>
  <c r="N711" i="4"/>
  <c r="O711" i="4"/>
  <c r="P711" i="4"/>
  <c r="Q711" i="4"/>
  <c r="C710" i="4"/>
  <c r="L710" i="4"/>
  <c r="M710" i="4"/>
  <c r="N710" i="4"/>
  <c r="O710" i="4"/>
  <c r="P710" i="4"/>
  <c r="Q710" i="4"/>
  <c r="C709" i="4"/>
  <c r="L709" i="4"/>
  <c r="M709" i="4"/>
  <c r="N709" i="4"/>
  <c r="O709" i="4"/>
  <c r="P709" i="4"/>
  <c r="Q709" i="4"/>
  <c r="C708" i="4"/>
  <c r="L708" i="4"/>
  <c r="M708" i="4"/>
  <c r="N708" i="4"/>
  <c r="O708" i="4"/>
  <c r="P708" i="4"/>
  <c r="Q708" i="4"/>
  <c r="C707" i="4"/>
  <c r="L707" i="4"/>
  <c r="M707" i="4"/>
  <c r="N707" i="4"/>
  <c r="O707" i="4"/>
  <c r="P707" i="4"/>
  <c r="Q707" i="4"/>
  <c r="C706" i="4"/>
  <c r="L706" i="4"/>
  <c r="M706" i="4"/>
  <c r="N706" i="4"/>
  <c r="O706" i="4"/>
  <c r="P706" i="4"/>
  <c r="Q706" i="4"/>
  <c r="C705" i="4"/>
  <c r="L705" i="4"/>
  <c r="M705" i="4"/>
  <c r="N705" i="4"/>
  <c r="O705" i="4"/>
  <c r="P705" i="4"/>
  <c r="Q705" i="4"/>
  <c r="C704" i="4"/>
  <c r="L704" i="4"/>
  <c r="M704" i="4"/>
  <c r="N704" i="4"/>
  <c r="O704" i="4"/>
  <c r="P704" i="4"/>
  <c r="Q704" i="4"/>
  <c r="C703" i="4"/>
  <c r="L703" i="4"/>
  <c r="M703" i="4"/>
  <c r="N703" i="4"/>
  <c r="O703" i="4"/>
  <c r="P703" i="4"/>
  <c r="Q703" i="4"/>
  <c r="C702" i="4"/>
  <c r="L702" i="4"/>
  <c r="M702" i="4"/>
  <c r="N702" i="4"/>
  <c r="O702" i="4"/>
  <c r="P702" i="4"/>
  <c r="Q702" i="4"/>
  <c r="C701" i="4"/>
  <c r="L701" i="4"/>
  <c r="M701" i="4"/>
  <c r="N701" i="4"/>
  <c r="O701" i="4"/>
  <c r="P701" i="4"/>
  <c r="Q701" i="4"/>
  <c r="C700" i="4"/>
  <c r="L700" i="4"/>
  <c r="M700" i="4"/>
  <c r="N700" i="4"/>
  <c r="O700" i="4"/>
  <c r="P700" i="4"/>
  <c r="Q700" i="4"/>
  <c r="C699" i="4"/>
  <c r="L699" i="4"/>
  <c r="M699" i="4"/>
  <c r="N699" i="4"/>
  <c r="O699" i="4"/>
  <c r="P699" i="4"/>
  <c r="Q699" i="4"/>
  <c r="C698" i="4"/>
  <c r="L698" i="4"/>
  <c r="M698" i="4"/>
  <c r="N698" i="4"/>
  <c r="O698" i="4"/>
  <c r="P698" i="4"/>
  <c r="Q698" i="4"/>
  <c r="C697" i="4"/>
  <c r="L697" i="4"/>
  <c r="M697" i="4"/>
  <c r="N697" i="4"/>
  <c r="O697" i="4"/>
  <c r="P697" i="4"/>
  <c r="Q697" i="4"/>
  <c r="C696" i="4"/>
  <c r="L696" i="4"/>
  <c r="M696" i="4"/>
  <c r="N696" i="4"/>
  <c r="O696" i="4"/>
  <c r="P696" i="4"/>
  <c r="Q696" i="4"/>
  <c r="C695" i="4"/>
  <c r="L695" i="4"/>
  <c r="M695" i="4"/>
  <c r="N695" i="4"/>
  <c r="O695" i="4"/>
  <c r="P695" i="4"/>
  <c r="Q695" i="4"/>
  <c r="C694" i="4"/>
  <c r="L694" i="4"/>
  <c r="M694" i="4"/>
  <c r="N694" i="4"/>
  <c r="O694" i="4"/>
  <c r="P694" i="4"/>
  <c r="Q694" i="4"/>
  <c r="C693" i="4"/>
  <c r="L693" i="4"/>
  <c r="M693" i="4"/>
  <c r="N693" i="4"/>
  <c r="O693" i="4"/>
  <c r="P693" i="4"/>
  <c r="Q693" i="4"/>
  <c r="C692" i="4"/>
  <c r="L692" i="4"/>
  <c r="M692" i="4"/>
  <c r="N692" i="4"/>
  <c r="O692" i="4"/>
  <c r="P692" i="4"/>
  <c r="Q692" i="4"/>
  <c r="C691" i="4"/>
  <c r="L691" i="4"/>
  <c r="M691" i="4"/>
  <c r="N691" i="4"/>
  <c r="O691" i="4"/>
  <c r="P691" i="4"/>
  <c r="Q691" i="4"/>
  <c r="C690" i="4"/>
  <c r="L690" i="4"/>
  <c r="M690" i="4"/>
  <c r="N690" i="4"/>
  <c r="O690" i="4"/>
  <c r="P690" i="4"/>
  <c r="Q690" i="4"/>
  <c r="C689" i="4"/>
  <c r="L689" i="4"/>
  <c r="M689" i="4"/>
  <c r="N689" i="4"/>
  <c r="O689" i="4"/>
  <c r="P689" i="4"/>
  <c r="Q689" i="4"/>
  <c r="C688" i="4"/>
  <c r="L688" i="4"/>
  <c r="M688" i="4"/>
  <c r="N688" i="4"/>
  <c r="O688" i="4"/>
  <c r="P688" i="4"/>
  <c r="Q688" i="4"/>
  <c r="C687" i="4"/>
  <c r="L687" i="4"/>
  <c r="M687" i="4"/>
  <c r="N687" i="4"/>
  <c r="O687" i="4"/>
  <c r="P687" i="4"/>
  <c r="Q687" i="4"/>
  <c r="C686" i="4"/>
  <c r="L686" i="4"/>
  <c r="M686" i="4"/>
  <c r="N686" i="4"/>
  <c r="O686" i="4"/>
  <c r="P686" i="4"/>
  <c r="Q686" i="4"/>
  <c r="C685" i="4"/>
  <c r="L685" i="4"/>
  <c r="M685" i="4"/>
  <c r="N685" i="4"/>
  <c r="O685" i="4"/>
  <c r="P685" i="4"/>
  <c r="Q685" i="4"/>
  <c r="C684" i="4"/>
  <c r="L684" i="4"/>
  <c r="M684" i="4"/>
  <c r="N684" i="4"/>
  <c r="O684" i="4"/>
  <c r="P684" i="4"/>
  <c r="Q684" i="4"/>
  <c r="C683" i="4"/>
  <c r="L683" i="4"/>
  <c r="M683" i="4"/>
  <c r="N683" i="4"/>
  <c r="O683" i="4"/>
  <c r="P683" i="4"/>
  <c r="Q683" i="4"/>
  <c r="C682" i="4"/>
  <c r="L682" i="4"/>
  <c r="M682" i="4"/>
  <c r="N682" i="4"/>
  <c r="O682" i="4"/>
  <c r="P682" i="4"/>
  <c r="Q682" i="4"/>
  <c r="C681" i="4"/>
  <c r="L681" i="4"/>
  <c r="M681" i="4"/>
  <c r="N681" i="4"/>
  <c r="O681" i="4"/>
  <c r="P681" i="4"/>
  <c r="Q681" i="4"/>
  <c r="C680" i="4"/>
  <c r="L680" i="4"/>
  <c r="M680" i="4"/>
  <c r="N680" i="4"/>
  <c r="O680" i="4"/>
  <c r="P680" i="4"/>
  <c r="Q680" i="4"/>
  <c r="C679" i="4"/>
  <c r="L679" i="4"/>
  <c r="M679" i="4"/>
  <c r="N679" i="4"/>
  <c r="O679" i="4"/>
  <c r="P679" i="4"/>
  <c r="Q679" i="4"/>
  <c r="C678" i="4"/>
  <c r="L678" i="4"/>
  <c r="M678" i="4"/>
  <c r="N678" i="4"/>
  <c r="O678" i="4"/>
  <c r="P678" i="4"/>
  <c r="Q678" i="4"/>
  <c r="C677" i="4"/>
  <c r="L677" i="4"/>
  <c r="M677" i="4"/>
  <c r="N677" i="4"/>
  <c r="O677" i="4"/>
  <c r="P677" i="4"/>
  <c r="Q677" i="4"/>
  <c r="C676" i="4"/>
  <c r="L676" i="4"/>
  <c r="M676" i="4"/>
  <c r="N676" i="4"/>
  <c r="O676" i="4"/>
  <c r="P676" i="4"/>
  <c r="Q676" i="4"/>
  <c r="C675" i="4"/>
  <c r="L675" i="4"/>
  <c r="M675" i="4"/>
  <c r="N675" i="4"/>
  <c r="O675" i="4"/>
  <c r="P675" i="4"/>
  <c r="Q675" i="4"/>
  <c r="C674" i="4"/>
  <c r="L674" i="4"/>
  <c r="M674" i="4"/>
  <c r="N674" i="4"/>
  <c r="O674" i="4"/>
  <c r="P674" i="4"/>
  <c r="Q674" i="4"/>
  <c r="C673" i="4"/>
  <c r="L673" i="4"/>
  <c r="M673" i="4"/>
  <c r="N673" i="4"/>
  <c r="O673" i="4"/>
  <c r="P673" i="4"/>
  <c r="Q673" i="4"/>
  <c r="C672" i="4"/>
  <c r="L672" i="4"/>
  <c r="M672" i="4"/>
  <c r="N672" i="4"/>
  <c r="O672" i="4"/>
  <c r="P672" i="4"/>
  <c r="Q672" i="4"/>
  <c r="C671" i="4"/>
  <c r="L671" i="4"/>
  <c r="M671" i="4"/>
  <c r="N671" i="4"/>
  <c r="O671" i="4"/>
  <c r="P671" i="4"/>
  <c r="Q671" i="4"/>
  <c r="C670" i="4"/>
  <c r="L670" i="4"/>
  <c r="M670" i="4"/>
  <c r="N670" i="4"/>
  <c r="O670" i="4"/>
  <c r="P670" i="4"/>
  <c r="Q670" i="4"/>
  <c r="C669" i="4"/>
  <c r="L669" i="4"/>
  <c r="M669" i="4"/>
  <c r="N669" i="4"/>
  <c r="O669" i="4"/>
  <c r="P669" i="4"/>
  <c r="Q669" i="4"/>
  <c r="C668" i="4"/>
  <c r="L668" i="4"/>
  <c r="M668" i="4"/>
  <c r="N668" i="4"/>
  <c r="O668" i="4"/>
  <c r="P668" i="4"/>
  <c r="Q668" i="4"/>
  <c r="C667" i="4"/>
  <c r="L667" i="4"/>
  <c r="M667" i="4"/>
  <c r="N667" i="4"/>
  <c r="O667" i="4"/>
  <c r="P667" i="4"/>
  <c r="Q667" i="4"/>
  <c r="C666" i="4"/>
  <c r="L666" i="4"/>
  <c r="M666" i="4"/>
  <c r="N666" i="4"/>
  <c r="O666" i="4"/>
  <c r="P666" i="4"/>
  <c r="Q666" i="4"/>
  <c r="C665" i="4"/>
  <c r="L665" i="4"/>
  <c r="M665" i="4"/>
  <c r="N665" i="4"/>
  <c r="O665" i="4"/>
  <c r="P665" i="4"/>
  <c r="Q665" i="4"/>
  <c r="C664" i="4"/>
  <c r="L664" i="4"/>
  <c r="M664" i="4"/>
  <c r="N664" i="4"/>
  <c r="O664" i="4"/>
  <c r="P664" i="4"/>
  <c r="Q664" i="4"/>
  <c r="C663" i="4"/>
  <c r="L663" i="4"/>
  <c r="M663" i="4"/>
  <c r="N663" i="4"/>
  <c r="O663" i="4"/>
  <c r="P663" i="4"/>
  <c r="Q663" i="4"/>
  <c r="C662" i="4"/>
  <c r="L662" i="4"/>
  <c r="M662" i="4"/>
  <c r="N662" i="4"/>
  <c r="O662" i="4"/>
  <c r="P662" i="4"/>
  <c r="Q662" i="4"/>
  <c r="C661" i="4"/>
  <c r="L661" i="4"/>
  <c r="M661" i="4"/>
  <c r="N661" i="4"/>
  <c r="O661" i="4"/>
  <c r="P661" i="4"/>
  <c r="Q661" i="4"/>
  <c r="C660" i="4"/>
  <c r="L660" i="4"/>
  <c r="M660" i="4"/>
  <c r="N660" i="4"/>
  <c r="O660" i="4"/>
  <c r="P660" i="4"/>
  <c r="Q660" i="4"/>
  <c r="C659" i="4"/>
  <c r="L659" i="4"/>
  <c r="M659" i="4"/>
  <c r="N659" i="4"/>
  <c r="O659" i="4"/>
  <c r="P659" i="4"/>
  <c r="Q659" i="4"/>
  <c r="C658" i="4"/>
  <c r="L658" i="4"/>
  <c r="M658" i="4"/>
  <c r="N658" i="4"/>
  <c r="O658" i="4"/>
  <c r="P658" i="4"/>
  <c r="Q658" i="4"/>
  <c r="C657" i="4"/>
  <c r="L657" i="4"/>
  <c r="M657" i="4"/>
  <c r="N657" i="4"/>
  <c r="O657" i="4"/>
  <c r="P657" i="4"/>
  <c r="Q657" i="4"/>
  <c r="C656" i="4"/>
  <c r="L656" i="4"/>
  <c r="M656" i="4"/>
  <c r="N656" i="4"/>
  <c r="O656" i="4"/>
  <c r="P656" i="4"/>
  <c r="Q656" i="4"/>
  <c r="C655" i="4"/>
  <c r="L655" i="4"/>
  <c r="M655" i="4"/>
  <c r="N655" i="4"/>
  <c r="O655" i="4"/>
  <c r="P655" i="4"/>
  <c r="Q655" i="4"/>
  <c r="C654" i="4"/>
  <c r="L654" i="4"/>
  <c r="M654" i="4"/>
  <c r="N654" i="4"/>
  <c r="O654" i="4"/>
  <c r="P654" i="4"/>
  <c r="Q654" i="4"/>
  <c r="C653" i="4"/>
  <c r="L653" i="4"/>
  <c r="M653" i="4"/>
  <c r="N653" i="4"/>
  <c r="O653" i="4"/>
  <c r="P653" i="4"/>
  <c r="Q653" i="4"/>
  <c r="C652" i="4"/>
  <c r="L652" i="4"/>
  <c r="M652" i="4"/>
  <c r="N652" i="4"/>
  <c r="O652" i="4"/>
  <c r="P652" i="4"/>
  <c r="Q652" i="4"/>
  <c r="C651" i="4"/>
  <c r="L651" i="4"/>
  <c r="M651" i="4"/>
  <c r="N651" i="4"/>
  <c r="O651" i="4"/>
  <c r="P651" i="4"/>
  <c r="Q651" i="4"/>
  <c r="C650" i="4"/>
  <c r="L650" i="4"/>
  <c r="M650" i="4"/>
  <c r="N650" i="4"/>
  <c r="O650" i="4"/>
  <c r="P650" i="4"/>
  <c r="Q650" i="4"/>
  <c r="C649" i="4"/>
  <c r="L649" i="4"/>
  <c r="M649" i="4"/>
  <c r="N649" i="4"/>
  <c r="O649" i="4"/>
  <c r="P649" i="4"/>
  <c r="Q649" i="4"/>
  <c r="C648" i="4"/>
  <c r="L648" i="4"/>
  <c r="M648" i="4"/>
  <c r="N648" i="4"/>
  <c r="O648" i="4"/>
  <c r="P648" i="4"/>
  <c r="Q648" i="4"/>
  <c r="C647" i="4"/>
  <c r="L647" i="4"/>
  <c r="M647" i="4"/>
  <c r="N647" i="4"/>
  <c r="O647" i="4"/>
  <c r="P647" i="4"/>
  <c r="Q647" i="4"/>
  <c r="C646" i="4"/>
  <c r="L646" i="4"/>
  <c r="M646" i="4"/>
  <c r="N646" i="4"/>
  <c r="O646" i="4"/>
  <c r="P646" i="4"/>
  <c r="Q646" i="4"/>
  <c r="C645" i="4"/>
  <c r="L645" i="4"/>
  <c r="M645" i="4"/>
  <c r="N645" i="4"/>
  <c r="O645" i="4"/>
  <c r="P645" i="4"/>
  <c r="Q645" i="4"/>
  <c r="C644" i="4"/>
  <c r="L644" i="4"/>
  <c r="M644" i="4"/>
  <c r="N644" i="4"/>
  <c r="O644" i="4"/>
  <c r="P644" i="4"/>
  <c r="Q644" i="4"/>
  <c r="C643" i="4"/>
  <c r="L643" i="4"/>
  <c r="M643" i="4"/>
  <c r="N643" i="4"/>
  <c r="O643" i="4"/>
  <c r="P643" i="4"/>
  <c r="Q643" i="4"/>
  <c r="C642" i="4"/>
  <c r="L642" i="4"/>
  <c r="M642" i="4"/>
  <c r="N642" i="4"/>
  <c r="O642" i="4"/>
  <c r="P642" i="4"/>
  <c r="Q642" i="4"/>
  <c r="C641" i="4"/>
  <c r="L641" i="4"/>
  <c r="M641" i="4"/>
  <c r="N641" i="4"/>
  <c r="O641" i="4"/>
  <c r="P641" i="4"/>
  <c r="Q641" i="4"/>
  <c r="C640" i="4"/>
  <c r="L640" i="4"/>
  <c r="M640" i="4"/>
  <c r="N640" i="4"/>
  <c r="O640" i="4"/>
  <c r="P640" i="4"/>
  <c r="Q640" i="4"/>
  <c r="C639" i="4"/>
  <c r="L639" i="4"/>
  <c r="M639" i="4"/>
  <c r="N639" i="4"/>
  <c r="O639" i="4"/>
  <c r="P639" i="4"/>
  <c r="Q639" i="4"/>
  <c r="C638" i="4"/>
  <c r="L638" i="4"/>
  <c r="M638" i="4"/>
  <c r="N638" i="4"/>
  <c r="O638" i="4"/>
  <c r="P638" i="4"/>
  <c r="Q638" i="4"/>
  <c r="C637" i="4"/>
  <c r="L637" i="4"/>
  <c r="M637" i="4"/>
  <c r="N637" i="4"/>
  <c r="O637" i="4"/>
  <c r="P637" i="4"/>
  <c r="Q637" i="4"/>
  <c r="C636" i="4"/>
  <c r="L636" i="4"/>
  <c r="M636" i="4"/>
  <c r="N636" i="4"/>
  <c r="O636" i="4"/>
  <c r="P636" i="4"/>
  <c r="Q636" i="4"/>
  <c r="C635" i="4"/>
  <c r="L635" i="4"/>
  <c r="M635" i="4"/>
  <c r="N635" i="4"/>
  <c r="O635" i="4"/>
  <c r="P635" i="4"/>
  <c r="Q635" i="4"/>
  <c r="C634" i="4"/>
  <c r="L634" i="4"/>
  <c r="M634" i="4"/>
  <c r="N634" i="4"/>
  <c r="O634" i="4"/>
  <c r="P634" i="4"/>
  <c r="Q634" i="4"/>
  <c r="C633" i="4"/>
  <c r="L633" i="4"/>
  <c r="M633" i="4"/>
  <c r="N633" i="4"/>
  <c r="O633" i="4"/>
  <c r="P633" i="4"/>
  <c r="Q633" i="4"/>
  <c r="C632" i="4"/>
  <c r="L632" i="4"/>
  <c r="M632" i="4"/>
  <c r="N632" i="4"/>
  <c r="O632" i="4"/>
  <c r="P632" i="4"/>
  <c r="Q632" i="4"/>
  <c r="C631" i="4"/>
  <c r="L631" i="4"/>
  <c r="M631" i="4"/>
  <c r="N631" i="4"/>
  <c r="O631" i="4"/>
  <c r="P631" i="4"/>
  <c r="Q631" i="4"/>
  <c r="C630" i="4"/>
  <c r="L630" i="4"/>
  <c r="M630" i="4"/>
  <c r="N630" i="4"/>
  <c r="O630" i="4"/>
  <c r="P630" i="4"/>
  <c r="Q630" i="4"/>
  <c r="C629" i="4"/>
  <c r="L629" i="4"/>
  <c r="M629" i="4"/>
  <c r="N629" i="4"/>
  <c r="O629" i="4"/>
  <c r="P629" i="4"/>
  <c r="Q629" i="4"/>
  <c r="C628" i="4"/>
  <c r="L628" i="4"/>
  <c r="M628" i="4"/>
  <c r="N628" i="4"/>
  <c r="O628" i="4"/>
  <c r="P628" i="4"/>
  <c r="Q628" i="4"/>
  <c r="C627" i="4"/>
  <c r="L627" i="4"/>
  <c r="M627" i="4"/>
  <c r="N627" i="4"/>
  <c r="O627" i="4"/>
  <c r="P627" i="4"/>
  <c r="Q627" i="4"/>
  <c r="C626" i="4"/>
  <c r="L626" i="4"/>
  <c r="M626" i="4"/>
  <c r="N626" i="4"/>
  <c r="O626" i="4"/>
  <c r="P626" i="4"/>
  <c r="Q626" i="4"/>
  <c r="C625" i="4"/>
  <c r="L625" i="4"/>
  <c r="M625" i="4"/>
  <c r="N625" i="4"/>
  <c r="O625" i="4"/>
  <c r="P625" i="4"/>
  <c r="Q625" i="4"/>
  <c r="C624" i="4"/>
  <c r="L624" i="4"/>
  <c r="M624" i="4"/>
  <c r="N624" i="4"/>
  <c r="O624" i="4"/>
  <c r="P624" i="4"/>
  <c r="Q624" i="4"/>
  <c r="C623" i="4"/>
  <c r="L623" i="4"/>
  <c r="M623" i="4"/>
  <c r="N623" i="4"/>
  <c r="O623" i="4"/>
  <c r="P623" i="4"/>
  <c r="Q623" i="4"/>
  <c r="C622" i="4"/>
  <c r="L622" i="4"/>
  <c r="M622" i="4"/>
  <c r="N622" i="4"/>
  <c r="O622" i="4"/>
  <c r="P622" i="4"/>
  <c r="Q622" i="4"/>
  <c r="C621" i="4"/>
  <c r="L621" i="4"/>
  <c r="M621" i="4"/>
  <c r="N621" i="4"/>
  <c r="O621" i="4"/>
  <c r="P621" i="4"/>
  <c r="Q621" i="4"/>
  <c r="L620" i="4"/>
  <c r="M620" i="4"/>
  <c r="N620" i="4"/>
  <c r="P620" i="4"/>
  <c r="Q620" i="4"/>
  <c r="C618" i="4"/>
  <c r="L618" i="4"/>
  <c r="M618" i="4"/>
  <c r="N618" i="4"/>
  <c r="O618" i="4"/>
  <c r="P618" i="4"/>
  <c r="Q618" i="4"/>
  <c r="C617" i="4"/>
  <c r="L617" i="4"/>
  <c r="M617" i="4"/>
  <c r="N617" i="4"/>
  <c r="O617" i="4"/>
  <c r="P617" i="4"/>
  <c r="Q617" i="4"/>
  <c r="C616" i="4"/>
  <c r="L616" i="4"/>
  <c r="M616" i="4"/>
  <c r="N616" i="4"/>
  <c r="O616" i="4"/>
  <c r="P616" i="4"/>
  <c r="Q616" i="4"/>
  <c r="C615" i="4"/>
  <c r="L615" i="4"/>
  <c r="M615" i="4"/>
  <c r="N615" i="4"/>
  <c r="O615" i="4"/>
  <c r="P615" i="4"/>
  <c r="Q615" i="4"/>
  <c r="C614" i="4"/>
  <c r="L614" i="4"/>
  <c r="M614" i="4"/>
  <c r="N614" i="4"/>
  <c r="O614" i="4"/>
  <c r="P614" i="4"/>
  <c r="Q614" i="4"/>
  <c r="C613" i="4"/>
  <c r="L613" i="4"/>
  <c r="M613" i="4"/>
  <c r="N613" i="4"/>
  <c r="O613" i="4"/>
  <c r="P613" i="4"/>
  <c r="Q613" i="4"/>
  <c r="C612" i="4"/>
  <c r="L612" i="4"/>
  <c r="M612" i="4"/>
  <c r="N612" i="4"/>
  <c r="O612" i="4"/>
  <c r="P612" i="4"/>
  <c r="Q612" i="4"/>
  <c r="C611" i="4"/>
  <c r="L611" i="4"/>
  <c r="M611" i="4"/>
  <c r="N611" i="4"/>
  <c r="O611" i="4"/>
  <c r="P611" i="4"/>
  <c r="Q611" i="4"/>
  <c r="C610" i="4"/>
  <c r="L610" i="4"/>
  <c r="M610" i="4"/>
  <c r="N610" i="4"/>
  <c r="O610" i="4"/>
  <c r="P610" i="4"/>
  <c r="Q610" i="4"/>
  <c r="C609" i="4"/>
  <c r="L609" i="4"/>
  <c r="M609" i="4"/>
  <c r="N609" i="4"/>
  <c r="O609" i="4"/>
  <c r="P609" i="4"/>
  <c r="Q609" i="4"/>
  <c r="C608" i="4"/>
  <c r="L608" i="4"/>
  <c r="M608" i="4"/>
  <c r="N608" i="4"/>
  <c r="O608" i="4"/>
  <c r="P608" i="4"/>
  <c r="Q608" i="4"/>
  <c r="C607" i="4"/>
  <c r="L607" i="4"/>
  <c r="M607" i="4"/>
  <c r="N607" i="4"/>
  <c r="O607" i="4"/>
  <c r="P607" i="4"/>
  <c r="Q607" i="4"/>
  <c r="C606" i="4"/>
  <c r="L606" i="4"/>
  <c r="M606" i="4"/>
  <c r="N606" i="4"/>
  <c r="O606" i="4"/>
  <c r="P606" i="4"/>
  <c r="Q606" i="4"/>
  <c r="C605" i="4"/>
  <c r="L605" i="4"/>
  <c r="M605" i="4"/>
  <c r="N605" i="4"/>
  <c r="O605" i="4"/>
  <c r="P605" i="4"/>
  <c r="Q605" i="4"/>
  <c r="C604" i="4"/>
  <c r="L604" i="4"/>
  <c r="M604" i="4"/>
  <c r="N604" i="4"/>
  <c r="O604" i="4"/>
  <c r="P604" i="4"/>
  <c r="Q604" i="4"/>
  <c r="C603" i="4"/>
  <c r="L603" i="4"/>
  <c r="M603" i="4"/>
  <c r="N603" i="4"/>
  <c r="O603" i="4"/>
  <c r="P603" i="4"/>
  <c r="Q603" i="4"/>
  <c r="C602" i="4"/>
  <c r="L602" i="4"/>
  <c r="M602" i="4"/>
  <c r="N602" i="4"/>
  <c r="O602" i="4"/>
  <c r="P602" i="4"/>
  <c r="Q602" i="4"/>
  <c r="C601" i="4"/>
  <c r="L601" i="4"/>
  <c r="M601" i="4"/>
  <c r="N601" i="4"/>
  <c r="O601" i="4"/>
  <c r="P601" i="4"/>
  <c r="Q601" i="4"/>
  <c r="C600" i="4"/>
  <c r="L600" i="4"/>
  <c r="M600" i="4"/>
  <c r="N600" i="4"/>
  <c r="O600" i="4"/>
  <c r="P600" i="4"/>
  <c r="Q600" i="4"/>
  <c r="C599" i="4"/>
  <c r="L599" i="4"/>
  <c r="M599" i="4"/>
  <c r="N599" i="4"/>
  <c r="O599" i="4"/>
  <c r="P599" i="4"/>
  <c r="Q599" i="4"/>
  <c r="C598" i="4"/>
  <c r="L598" i="4"/>
  <c r="M598" i="4"/>
  <c r="N598" i="4"/>
  <c r="O598" i="4"/>
  <c r="P598" i="4"/>
  <c r="Q598" i="4"/>
  <c r="C597" i="4"/>
  <c r="L597" i="4"/>
  <c r="M597" i="4"/>
  <c r="N597" i="4"/>
  <c r="O597" i="4"/>
  <c r="P597" i="4"/>
  <c r="Q597" i="4"/>
  <c r="C596" i="4"/>
  <c r="L596" i="4"/>
  <c r="M596" i="4"/>
  <c r="N596" i="4"/>
  <c r="O596" i="4"/>
  <c r="P596" i="4"/>
  <c r="Q596" i="4"/>
  <c r="C595" i="4"/>
  <c r="L595" i="4"/>
  <c r="M595" i="4"/>
  <c r="N595" i="4"/>
  <c r="O595" i="4"/>
  <c r="P595" i="4"/>
  <c r="Q595" i="4"/>
  <c r="C594" i="4"/>
  <c r="L594" i="4"/>
  <c r="M594" i="4"/>
  <c r="N594" i="4"/>
  <c r="O594" i="4"/>
  <c r="P594" i="4"/>
  <c r="Q594" i="4"/>
  <c r="C593" i="4"/>
  <c r="L593" i="4"/>
  <c r="M593" i="4"/>
  <c r="N593" i="4"/>
  <c r="O593" i="4"/>
  <c r="P593" i="4"/>
  <c r="Q593" i="4"/>
  <c r="C592" i="4"/>
  <c r="L592" i="4"/>
  <c r="M592" i="4"/>
  <c r="N592" i="4"/>
  <c r="O592" i="4"/>
  <c r="P592" i="4"/>
  <c r="Q592" i="4"/>
  <c r="C591" i="4"/>
  <c r="L591" i="4"/>
  <c r="M591" i="4"/>
  <c r="N591" i="4"/>
  <c r="O591" i="4"/>
  <c r="P591" i="4"/>
  <c r="Q591" i="4"/>
  <c r="C590" i="4"/>
  <c r="L590" i="4"/>
  <c r="M590" i="4"/>
  <c r="N590" i="4"/>
  <c r="O590" i="4"/>
  <c r="P590" i="4"/>
  <c r="Q590" i="4"/>
  <c r="C589" i="4"/>
  <c r="L589" i="4"/>
  <c r="M589" i="4"/>
  <c r="N589" i="4"/>
  <c r="O589" i="4"/>
  <c r="P589" i="4"/>
  <c r="Q589" i="4"/>
  <c r="C588" i="4"/>
  <c r="L588" i="4"/>
  <c r="M588" i="4"/>
  <c r="N588" i="4"/>
  <c r="O588" i="4"/>
  <c r="P588" i="4"/>
  <c r="Q588" i="4"/>
  <c r="C587" i="4"/>
  <c r="L587" i="4"/>
  <c r="M587" i="4"/>
  <c r="N587" i="4"/>
  <c r="O587" i="4"/>
  <c r="P587" i="4"/>
  <c r="Q587" i="4"/>
  <c r="C586" i="4"/>
  <c r="L586" i="4"/>
  <c r="M586" i="4"/>
  <c r="N586" i="4"/>
  <c r="O586" i="4"/>
  <c r="P586" i="4"/>
  <c r="Q586" i="4"/>
  <c r="C585" i="4"/>
  <c r="L585" i="4"/>
  <c r="M585" i="4"/>
  <c r="N585" i="4"/>
  <c r="O585" i="4"/>
  <c r="P585" i="4"/>
  <c r="Q585" i="4"/>
  <c r="C584" i="4"/>
  <c r="L584" i="4"/>
  <c r="M584" i="4"/>
  <c r="N584" i="4"/>
  <c r="O584" i="4"/>
  <c r="P584" i="4"/>
  <c r="Q584" i="4"/>
  <c r="C583" i="4"/>
  <c r="L583" i="4"/>
  <c r="M583" i="4"/>
  <c r="N583" i="4"/>
  <c r="O583" i="4"/>
  <c r="P583" i="4"/>
  <c r="Q583" i="4"/>
  <c r="C582" i="4"/>
  <c r="L582" i="4"/>
  <c r="M582" i="4"/>
  <c r="N582" i="4"/>
  <c r="O582" i="4"/>
  <c r="P582" i="4"/>
  <c r="Q582" i="4"/>
  <c r="C581" i="4"/>
  <c r="L581" i="4"/>
  <c r="M581" i="4"/>
  <c r="N581" i="4"/>
  <c r="O581" i="4"/>
  <c r="P581" i="4"/>
  <c r="Q581" i="4"/>
  <c r="C580" i="4"/>
  <c r="L580" i="4"/>
  <c r="M580" i="4"/>
  <c r="N580" i="4"/>
  <c r="O580" i="4"/>
  <c r="P580" i="4"/>
  <c r="Q580" i="4"/>
  <c r="C579" i="4"/>
  <c r="L579" i="4"/>
  <c r="M579" i="4"/>
  <c r="N579" i="4"/>
  <c r="O579" i="4"/>
  <c r="P579" i="4"/>
  <c r="Q579" i="4"/>
  <c r="C578" i="4"/>
  <c r="L578" i="4"/>
  <c r="M578" i="4"/>
  <c r="N578" i="4"/>
  <c r="O578" i="4"/>
  <c r="P578" i="4"/>
  <c r="Q578" i="4"/>
  <c r="C577" i="4"/>
  <c r="L577" i="4"/>
  <c r="M577" i="4"/>
  <c r="N577" i="4"/>
  <c r="O577" i="4"/>
  <c r="P577" i="4"/>
  <c r="Q577" i="4"/>
  <c r="C576" i="4"/>
  <c r="L576" i="4"/>
  <c r="M576" i="4"/>
  <c r="N576" i="4"/>
  <c r="O576" i="4"/>
  <c r="P576" i="4"/>
  <c r="Q576" i="4"/>
  <c r="C575" i="4"/>
  <c r="L575" i="4"/>
  <c r="M575" i="4"/>
  <c r="N575" i="4"/>
  <c r="O575" i="4"/>
  <c r="P575" i="4"/>
  <c r="Q575" i="4"/>
  <c r="C574" i="4"/>
  <c r="L574" i="4"/>
  <c r="M574" i="4"/>
  <c r="N574" i="4"/>
  <c r="O574" i="4"/>
  <c r="P574" i="4"/>
  <c r="Q574" i="4"/>
  <c r="C573" i="4"/>
  <c r="L573" i="4"/>
  <c r="M573" i="4"/>
  <c r="N573" i="4"/>
  <c r="O573" i="4"/>
  <c r="P573" i="4"/>
  <c r="Q573" i="4"/>
  <c r="C572" i="4"/>
  <c r="L572" i="4"/>
  <c r="M572" i="4"/>
  <c r="N572" i="4"/>
  <c r="O572" i="4"/>
  <c r="P572" i="4"/>
  <c r="Q572" i="4"/>
  <c r="C571" i="4"/>
  <c r="L571" i="4"/>
  <c r="M571" i="4"/>
  <c r="N571" i="4"/>
  <c r="O571" i="4"/>
  <c r="P571" i="4"/>
  <c r="Q571" i="4"/>
  <c r="C570" i="4"/>
  <c r="L570" i="4"/>
  <c r="M570" i="4"/>
  <c r="N570" i="4"/>
  <c r="O570" i="4"/>
  <c r="P570" i="4"/>
  <c r="Q570" i="4"/>
  <c r="C569" i="4"/>
  <c r="L569" i="4"/>
  <c r="M569" i="4"/>
  <c r="N569" i="4"/>
  <c r="O569" i="4"/>
  <c r="P569" i="4"/>
  <c r="Q569" i="4"/>
  <c r="C568" i="4"/>
  <c r="L568" i="4"/>
  <c r="M568" i="4"/>
  <c r="N568" i="4"/>
  <c r="O568" i="4"/>
  <c r="P568" i="4"/>
  <c r="Q568" i="4"/>
  <c r="C567" i="4"/>
  <c r="L567" i="4"/>
  <c r="M567" i="4"/>
  <c r="N567" i="4"/>
  <c r="O567" i="4"/>
  <c r="P567" i="4"/>
  <c r="Q567" i="4"/>
  <c r="C566" i="4"/>
  <c r="L566" i="4"/>
  <c r="M566" i="4"/>
  <c r="N566" i="4"/>
  <c r="O566" i="4"/>
  <c r="P566" i="4"/>
  <c r="Q566" i="4"/>
  <c r="C565" i="4"/>
  <c r="L565" i="4"/>
  <c r="M565" i="4"/>
  <c r="N565" i="4"/>
  <c r="O565" i="4"/>
  <c r="P565" i="4"/>
  <c r="Q565" i="4"/>
  <c r="C564" i="4"/>
  <c r="L564" i="4"/>
  <c r="M564" i="4"/>
  <c r="N564" i="4"/>
  <c r="O564" i="4"/>
  <c r="P564" i="4"/>
  <c r="Q564" i="4"/>
  <c r="C563" i="4"/>
  <c r="L563" i="4"/>
  <c r="M563" i="4"/>
  <c r="N563" i="4"/>
  <c r="O563" i="4"/>
  <c r="P563" i="4"/>
  <c r="Q563" i="4"/>
  <c r="C562" i="4"/>
  <c r="L562" i="4"/>
  <c r="M562" i="4"/>
  <c r="N562" i="4"/>
  <c r="O562" i="4"/>
  <c r="P562" i="4"/>
  <c r="Q562" i="4"/>
  <c r="C561" i="4"/>
  <c r="L561" i="4"/>
  <c r="M561" i="4"/>
  <c r="N561" i="4"/>
  <c r="O561" i="4"/>
  <c r="P561" i="4"/>
  <c r="Q561" i="4"/>
  <c r="C560" i="4"/>
  <c r="L560" i="4"/>
  <c r="M560" i="4"/>
  <c r="N560" i="4"/>
  <c r="O560" i="4"/>
  <c r="P560" i="4"/>
  <c r="Q560" i="4"/>
  <c r="C559" i="4"/>
  <c r="L559" i="4"/>
  <c r="M559" i="4"/>
  <c r="N559" i="4"/>
  <c r="O559" i="4"/>
  <c r="P559" i="4"/>
  <c r="Q559" i="4"/>
  <c r="C558" i="4"/>
  <c r="L558" i="4"/>
  <c r="M558" i="4"/>
  <c r="N558" i="4"/>
  <c r="O558" i="4"/>
  <c r="P558" i="4"/>
  <c r="Q558" i="4"/>
  <c r="C557" i="4"/>
  <c r="L557" i="4"/>
  <c r="M557" i="4"/>
  <c r="N557" i="4"/>
  <c r="O557" i="4"/>
  <c r="P557" i="4"/>
  <c r="Q557" i="4"/>
  <c r="C556" i="4"/>
  <c r="L556" i="4"/>
  <c r="M556" i="4"/>
  <c r="N556" i="4"/>
  <c r="O556" i="4"/>
  <c r="P556" i="4"/>
  <c r="Q556" i="4"/>
  <c r="C555" i="4"/>
  <c r="L555" i="4"/>
  <c r="M555" i="4"/>
  <c r="N555" i="4"/>
  <c r="O555" i="4"/>
  <c r="P555" i="4"/>
  <c r="Q555" i="4"/>
  <c r="C554" i="4"/>
  <c r="L554" i="4"/>
  <c r="M554" i="4"/>
  <c r="N554" i="4"/>
  <c r="O554" i="4"/>
  <c r="P554" i="4"/>
  <c r="Q554" i="4"/>
  <c r="C553" i="4"/>
  <c r="L553" i="4"/>
  <c r="M553" i="4"/>
  <c r="N553" i="4"/>
  <c r="O553" i="4"/>
  <c r="P553" i="4"/>
  <c r="Q553" i="4"/>
  <c r="C552" i="4"/>
  <c r="L552" i="4"/>
  <c r="M552" i="4"/>
  <c r="N552" i="4"/>
  <c r="O552" i="4"/>
  <c r="P552" i="4"/>
  <c r="Q552" i="4"/>
  <c r="C551" i="4"/>
  <c r="L551" i="4"/>
  <c r="M551" i="4"/>
  <c r="N551" i="4"/>
  <c r="O551" i="4"/>
  <c r="P551" i="4"/>
  <c r="Q551" i="4"/>
  <c r="C550" i="4"/>
  <c r="L550" i="4"/>
  <c r="M550" i="4"/>
  <c r="N550" i="4"/>
  <c r="O550" i="4"/>
  <c r="P550" i="4"/>
  <c r="Q550" i="4"/>
  <c r="C549" i="4"/>
  <c r="L549" i="4"/>
  <c r="M549" i="4"/>
  <c r="N549" i="4"/>
  <c r="O549" i="4"/>
  <c r="P549" i="4"/>
  <c r="Q549" i="4"/>
  <c r="C548" i="4"/>
  <c r="L548" i="4"/>
  <c r="M548" i="4"/>
  <c r="N548" i="4"/>
  <c r="O548" i="4"/>
  <c r="P548" i="4"/>
  <c r="Q548" i="4"/>
  <c r="C547" i="4"/>
  <c r="L547" i="4"/>
  <c r="M547" i="4"/>
  <c r="N547" i="4"/>
  <c r="O547" i="4"/>
  <c r="P547" i="4"/>
  <c r="Q547" i="4"/>
  <c r="C546" i="4"/>
  <c r="L546" i="4"/>
  <c r="M546" i="4"/>
  <c r="N546" i="4"/>
  <c r="O546" i="4"/>
  <c r="P546" i="4"/>
  <c r="Q546" i="4"/>
  <c r="C545" i="4"/>
  <c r="L545" i="4"/>
  <c r="M545" i="4"/>
  <c r="N545" i="4"/>
  <c r="O545" i="4"/>
  <c r="P545" i="4"/>
  <c r="Q545" i="4"/>
  <c r="C544" i="4"/>
  <c r="L544" i="4"/>
  <c r="M544" i="4"/>
  <c r="N544" i="4"/>
  <c r="O544" i="4"/>
  <c r="P544" i="4"/>
  <c r="Q544" i="4"/>
  <c r="C543" i="4"/>
  <c r="L543" i="4"/>
  <c r="M543" i="4"/>
  <c r="N543" i="4"/>
  <c r="O543" i="4"/>
  <c r="P543" i="4"/>
  <c r="Q543" i="4"/>
  <c r="C542" i="4"/>
  <c r="L542" i="4"/>
  <c r="M542" i="4"/>
  <c r="N542" i="4"/>
  <c r="O542" i="4"/>
  <c r="P542" i="4"/>
  <c r="Q542" i="4"/>
  <c r="C541" i="4"/>
  <c r="L541" i="4"/>
  <c r="M541" i="4"/>
  <c r="N541" i="4"/>
  <c r="O541" i="4"/>
  <c r="P541" i="4"/>
  <c r="Q541" i="4"/>
  <c r="C540" i="4"/>
  <c r="L540" i="4"/>
  <c r="M540" i="4"/>
  <c r="N540" i="4"/>
  <c r="O540" i="4"/>
  <c r="P540" i="4"/>
  <c r="Q540" i="4"/>
  <c r="C539" i="4"/>
  <c r="L539" i="4"/>
  <c r="M539" i="4"/>
  <c r="N539" i="4"/>
  <c r="O539" i="4"/>
  <c r="P539" i="4"/>
  <c r="Q539" i="4"/>
  <c r="C538" i="4"/>
  <c r="L538" i="4"/>
  <c r="M538" i="4"/>
  <c r="N538" i="4"/>
  <c r="O538" i="4"/>
  <c r="P538" i="4"/>
  <c r="Q538" i="4"/>
  <c r="C537" i="4"/>
  <c r="L537" i="4"/>
  <c r="M537" i="4"/>
  <c r="N537" i="4"/>
  <c r="O537" i="4"/>
  <c r="P537" i="4"/>
  <c r="Q537" i="4"/>
  <c r="C536" i="4"/>
  <c r="L536" i="4"/>
  <c r="M536" i="4"/>
  <c r="N536" i="4"/>
  <c r="O536" i="4"/>
  <c r="P536" i="4"/>
  <c r="Q536" i="4"/>
  <c r="C535" i="4"/>
  <c r="L535" i="4"/>
  <c r="M535" i="4"/>
  <c r="N535" i="4"/>
  <c r="O535" i="4"/>
  <c r="P535" i="4"/>
  <c r="Q535" i="4"/>
  <c r="C534" i="4"/>
  <c r="L534" i="4"/>
  <c r="M534" i="4"/>
  <c r="N534" i="4"/>
  <c r="O534" i="4"/>
  <c r="P534" i="4"/>
  <c r="Q534" i="4"/>
  <c r="C533" i="4"/>
  <c r="L533" i="4"/>
  <c r="M533" i="4"/>
  <c r="N533" i="4"/>
  <c r="O533" i="4"/>
  <c r="P533" i="4"/>
  <c r="Q533" i="4"/>
  <c r="C532" i="4"/>
  <c r="L532" i="4"/>
  <c r="M532" i="4"/>
  <c r="N532" i="4"/>
  <c r="O532" i="4"/>
  <c r="P532" i="4"/>
  <c r="Q532" i="4"/>
  <c r="C531" i="4"/>
  <c r="L531" i="4"/>
  <c r="M531" i="4"/>
  <c r="N531" i="4"/>
  <c r="O531" i="4"/>
  <c r="P531" i="4"/>
  <c r="Q531" i="4"/>
  <c r="C530" i="4"/>
  <c r="L530" i="4"/>
  <c r="M530" i="4"/>
  <c r="N530" i="4"/>
  <c r="O530" i="4"/>
  <c r="P530" i="4"/>
  <c r="Q530" i="4"/>
  <c r="C529" i="4"/>
  <c r="L529" i="4"/>
  <c r="M529" i="4"/>
  <c r="N529" i="4"/>
  <c r="O529" i="4"/>
  <c r="P529" i="4"/>
  <c r="Q529" i="4"/>
  <c r="C528" i="4"/>
  <c r="L528" i="4"/>
  <c r="M528" i="4"/>
  <c r="N528" i="4"/>
  <c r="O528" i="4"/>
  <c r="P528" i="4"/>
  <c r="Q528" i="4"/>
  <c r="C527" i="4"/>
  <c r="L527" i="4"/>
  <c r="M527" i="4"/>
  <c r="N527" i="4"/>
  <c r="O527" i="4"/>
  <c r="P527" i="4"/>
  <c r="Q527" i="4"/>
  <c r="C526" i="4"/>
  <c r="L526" i="4"/>
  <c r="M526" i="4"/>
  <c r="N526" i="4"/>
  <c r="O526" i="4"/>
  <c r="P526" i="4"/>
  <c r="Q526" i="4"/>
  <c r="C525" i="4"/>
  <c r="L525" i="4"/>
  <c r="M525" i="4"/>
  <c r="N525" i="4"/>
  <c r="O525" i="4"/>
  <c r="P525" i="4"/>
  <c r="Q525" i="4"/>
  <c r="C524" i="4"/>
  <c r="L524" i="4"/>
  <c r="M524" i="4"/>
  <c r="N524" i="4"/>
  <c r="O524" i="4"/>
  <c r="P524" i="4"/>
  <c r="Q524" i="4"/>
  <c r="C523" i="4"/>
  <c r="L523" i="4"/>
  <c r="M523" i="4"/>
  <c r="N523" i="4"/>
  <c r="O523" i="4"/>
  <c r="P523" i="4"/>
  <c r="Q523" i="4"/>
  <c r="C522" i="4"/>
  <c r="L522" i="4"/>
  <c r="M522" i="4"/>
  <c r="N522" i="4"/>
  <c r="O522" i="4"/>
  <c r="P522" i="4"/>
  <c r="Q522" i="4"/>
  <c r="C521" i="4"/>
  <c r="L521" i="4"/>
  <c r="M521" i="4"/>
  <c r="N521" i="4"/>
  <c r="O521" i="4"/>
  <c r="P521" i="4"/>
  <c r="Q521" i="4"/>
  <c r="C520" i="4"/>
  <c r="L520" i="4"/>
  <c r="M520" i="4"/>
  <c r="N520" i="4"/>
  <c r="O520" i="4"/>
  <c r="P520" i="4"/>
  <c r="Q520" i="4"/>
  <c r="C519" i="4"/>
  <c r="L519" i="4"/>
  <c r="M519" i="4"/>
  <c r="N519" i="4"/>
  <c r="O519" i="4"/>
  <c r="P519" i="4"/>
  <c r="Q519" i="4"/>
  <c r="C518" i="4"/>
  <c r="L518" i="4"/>
  <c r="M518" i="4"/>
  <c r="N518" i="4"/>
  <c r="O518" i="4"/>
  <c r="P518" i="4"/>
  <c r="Q518" i="4"/>
  <c r="C517" i="4"/>
  <c r="L517" i="4"/>
  <c r="M517" i="4"/>
  <c r="N517" i="4"/>
  <c r="O517" i="4"/>
  <c r="P517" i="4"/>
  <c r="Q517" i="4"/>
  <c r="C516" i="4"/>
  <c r="L516" i="4"/>
  <c r="M516" i="4"/>
  <c r="N516" i="4"/>
  <c r="O516" i="4"/>
  <c r="P516" i="4"/>
  <c r="Q516" i="4"/>
  <c r="L514" i="4"/>
  <c r="M514" i="4"/>
  <c r="N514" i="4"/>
  <c r="O514" i="4"/>
  <c r="P514" i="4"/>
  <c r="Q514" i="4"/>
  <c r="L513" i="4"/>
  <c r="M513" i="4"/>
  <c r="N513" i="4"/>
  <c r="O513" i="4"/>
  <c r="P513" i="4"/>
  <c r="Q513" i="4"/>
  <c r="L512" i="4"/>
  <c r="M512" i="4"/>
  <c r="N512" i="4"/>
  <c r="O512" i="4"/>
  <c r="P512" i="4"/>
  <c r="Q512" i="4"/>
  <c r="L511" i="4"/>
  <c r="M511" i="4"/>
  <c r="N511" i="4"/>
  <c r="O511" i="4"/>
  <c r="P511" i="4"/>
  <c r="Q511" i="4"/>
  <c r="L510" i="4"/>
  <c r="M510" i="4"/>
  <c r="N510" i="4"/>
  <c r="O510" i="4"/>
  <c r="P510" i="4"/>
  <c r="Q510" i="4"/>
  <c r="L509" i="4"/>
  <c r="M509" i="4"/>
  <c r="N509" i="4"/>
  <c r="O509" i="4"/>
  <c r="P509" i="4"/>
  <c r="Q509" i="4"/>
  <c r="L508" i="4"/>
  <c r="M508" i="4"/>
  <c r="N508" i="4"/>
  <c r="O508" i="4"/>
  <c r="P508" i="4"/>
  <c r="Q508" i="4"/>
  <c r="L507" i="4"/>
  <c r="M507" i="4"/>
  <c r="N507" i="4"/>
  <c r="O507" i="4"/>
  <c r="P507" i="4"/>
  <c r="Q507" i="4"/>
  <c r="L506" i="4"/>
  <c r="M506" i="4"/>
  <c r="N506" i="4"/>
  <c r="O506" i="4"/>
  <c r="P506" i="4"/>
  <c r="Q506" i="4"/>
  <c r="L505" i="4"/>
  <c r="M505" i="4"/>
  <c r="N505" i="4"/>
  <c r="O505" i="4"/>
  <c r="P505" i="4"/>
  <c r="Q505" i="4"/>
  <c r="L504" i="4"/>
  <c r="M504" i="4"/>
  <c r="N504" i="4"/>
  <c r="O504" i="4"/>
  <c r="P504" i="4"/>
  <c r="Q504" i="4"/>
  <c r="L503" i="4"/>
  <c r="M503" i="4"/>
  <c r="N503" i="4"/>
  <c r="O503" i="4"/>
  <c r="P503" i="4"/>
  <c r="Q503" i="4"/>
  <c r="L502" i="4"/>
  <c r="M502" i="4"/>
  <c r="N502" i="4"/>
  <c r="O502" i="4"/>
  <c r="P502" i="4"/>
  <c r="Q502" i="4"/>
  <c r="L501" i="4"/>
  <c r="M501" i="4"/>
  <c r="N501" i="4"/>
  <c r="O501" i="4"/>
  <c r="P501" i="4"/>
  <c r="Q501" i="4"/>
  <c r="L500" i="4"/>
  <c r="M500" i="4"/>
  <c r="N500" i="4"/>
  <c r="O500" i="4"/>
  <c r="P500" i="4"/>
  <c r="Q500" i="4"/>
  <c r="L499" i="4"/>
  <c r="M499" i="4"/>
  <c r="N499" i="4"/>
  <c r="O499" i="4"/>
  <c r="P499" i="4"/>
  <c r="Q499" i="4"/>
  <c r="L498" i="4"/>
  <c r="M498" i="4"/>
  <c r="N498" i="4"/>
  <c r="O498" i="4"/>
  <c r="P498" i="4"/>
  <c r="Q498" i="4"/>
  <c r="L497" i="4"/>
  <c r="M497" i="4"/>
  <c r="N497" i="4"/>
  <c r="O497" i="4"/>
  <c r="P497" i="4"/>
  <c r="Q497" i="4"/>
  <c r="L496" i="4"/>
  <c r="M496" i="4"/>
  <c r="N496" i="4"/>
  <c r="O496" i="4"/>
  <c r="P496" i="4"/>
  <c r="Q496" i="4"/>
  <c r="L495" i="4"/>
  <c r="M495" i="4"/>
  <c r="N495" i="4"/>
  <c r="O495" i="4"/>
  <c r="P495" i="4"/>
  <c r="Q495" i="4"/>
  <c r="L494" i="4"/>
  <c r="M494" i="4"/>
  <c r="N494" i="4"/>
  <c r="O494" i="4"/>
  <c r="P494" i="4"/>
  <c r="Q494" i="4"/>
  <c r="L493" i="4"/>
  <c r="M493" i="4"/>
  <c r="N493" i="4"/>
  <c r="O493" i="4"/>
  <c r="P493" i="4"/>
  <c r="Q493" i="4"/>
  <c r="L492" i="4"/>
  <c r="M492" i="4"/>
  <c r="N492" i="4"/>
  <c r="O492" i="4"/>
  <c r="P492" i="4"/>
  <c r="Q492" i="4"/>
  <c r="L491" i="4"/>
  <c r="M491" i="4"/>
  <c r="N491" i="4"/>
  <c r="O491" i="4"/>
  <c r="P491" i="4"/>
  <c r="Q491" i="4"/>
  <c r="L490" i="4"/>
  <c r="M490" i="4"/>
  <c r="N490" i="4"/>
  <c r="O490" i="4"/>
  <c r="P490" i="4"/>
  <c r="Q490" i="4"/>
  <c r="L489" i="4"/>
  <c r="M489" i="4"/>
  <c r="N489" i="4"/>
  <c r="O489" i="4"/>
  <c r="P489" i="4"/>
  <c r="Q489" i="4"/>
  <c r="L488" i="4"/>
  <c r="M488" i="4"/>
  <c r="N488" i="4"/>
  <c r="O488" i="4"/>
  <c r="P488" i="4"/>
  <c r="Q488" i="4"/>
  <c r="L487" i="4"/>
  <c r="M487" i="4"/>
  <c r="N487" i="4"/>
  <c r="O487" i="4"/>
  <c r="P487" i="4"/>
  <c r="Q487" i="4"/>
  <c r="L486" i="4"/>
  <c r="M486" i="4"/>
  <c r="N486" i="4"/>
  <c r="O486" i="4"/>
  <c r="P486" i="4"/>
  <c r="Q486" i="4"/>
  <c r="L485" i="4"/>
  <c r="M485" i="4"/>
  <c r="N485" i="4"/>
  <c r="O485" i="4"/>
  <c r="P485" i="4"/>
  <c r="Q485" i="4"/>
  <c r="L484" i="4"/>
  <c r="M484" i="4"/>
  <c r="N484" i="4"/>
  <c r="O484" i="4"/>
  <c r="P484" i="4"/>
  <c r="Q484" i="4"/>
  <c r="L483" i="4"/>
  <c r="M483" i="4"/>
  <c r="N483" i="4"/>
  <c r="O483" i="4"/>
  <c r="P483" i="4"/>
  <c r="Q483" i="4"/>
  <c r="L482" i="4"/>
  <c r="M482" i="4"/>
  <c r="N482" i="4"/>
  <c r="O482" i="4"/>
  <c r="P482" i="4"/>
  <c r="Q482" i="4"/>
  <c r="L481" i="4"/>
  <c r="M481" i="4"/>
  <c r="N481" i="4"/>
  <c r="O481" i="4"/>
  <c r="P481" i="4"/>
  <c r="Q481" i="4"/>
  <c r="L480" i="4"/>
  <c r="M480" i="4"/>
  <c r="N480" i="4"/>
  <c r="O480" i="4"/>
  <c r="P480" i="4"/>
  <c r="Q480" i="4"/>
  <c r="L479" i="4"/>
  <c r="M479" i="4"/>
  <c r="N479" i="4"/>
  <c r="O479" i="4"/>
  <c r="P479" i="4"/>
  <c r="Q479" i="4"/>
  <c r="L478" i="4"/>
  <c r="M478" i="4"/>
  <c r="N478" i="4"/>
  <c r="O478" i="4"/>
  <c r="P478" i="4"/>
  <c r="Q478" i="4"/>
  <c r="L477" i="4"/>
  <c r="M477" i="4"/>
  <c r="N477" i="4"/>
  <c r="O477" i="4"/>
  <c r="P477" i="4"/>
  <c r="Q477" i="4"/>
  <c r="L476" i="4"/>
  <c r="M476" i="4"/>
  <c r="N476" i="4"/>
  <c r="O476" i="4"/>
  <c r="P476" i="4"/>
  <c r="Q476" i="4"/>
  <c r="L475" i="4"/>
  <c r="M475" i="4"/>
  <c r="N475" i="4"/>
  <c r="O475" i="4"/>
  <c r="P475" i="4"/>
  <c r="Q475" i="4"/>
  <c r="L474" i="4"/>
  <c r="M474" i="4"/>
  <c r="N474" i="4"/>
  <c r="O474" i="4"/>
  <c r="P474" i="4"/>
  <c r="Q474" i="4"/>
  <c r="L473" i="4"/>
  <c r="M473" i="4"/>
  <c r="N473" i="4"/>
  <c r="O473" i="4"/>
  <c r="P473" i="4"/>
  <c r="Q473" i="4"/>
  <c r="L472" i="4"/>
  <c r="M472" i="4"/>
  <c r="N472" i="4"/>
  <c r="O472" i="4"/>
  <c r="P472" i="4"/>
  <c r="Q472" i="4"/>
  <c r="L471" i="4"/>
  <c r="M471" i="4"/>
  <c r="N471" i="4"/>
  <c r="O471" i="4"/>
  <c r="P471" i="4"/>
  <c r="Q471" i="4"/>
  <c r="L470" i="4"/>
  <c r="M470" i="4"/>
  <c r="N470" i="4"/>
  <c r="O470" i="4"/>
  <c r="P470" i="4"/>
  <c r="Q470" i="4"/>
  <c r="C468" i="4"/>
  <c r="L468" i="4"/>
  <c r="M468" i="4"/>
  <c r="N468" i="4"/>
  <c r="O468" i="4"/>
  <c r="P468" i="4"/>
  <c r="Q468" i="4"/>
  <c r="C467" i="4"/>
  <c r="L467" i="4"/>
  <c r="M467" i="4"/>
  <c r="N467" i="4"/>
  <c r="O467" i="4"/>
  <c r="P467" i="4"/>
  <c r="Q467" i="4"/>
  <c r="C466" i="4"/>
  <c r="L466" i="4"/>
  <c r="M466" i="4"/>
  <c r="N466" i="4"/>
  <c r="O466" i="4"/>
  <c r="P466" i="4"/>
  <c r="Q466" i="4"/>
  <c r="C465" i="4"/>
  <c r="L465" i="4"/>
  <c r="M465" i="4"/>
  <c r="N465" i="4"/>
  <c r="O465" i="4"/>
  <c r="P465" i="4"/>
  <c r="Q465" i="4"/>
  <c r="C464" i="4"/>
  <c r="L464" i="4"/>
  <c r="M464" i="4"/>
  <c r="N464" i="4"/>
  <c r="O464" i="4"/>
  <c r="P464" i="4"/>
  <c r="Q464" i="4"/>
  <c r="C463" i="4"/>
  <c r="L463" i="4"/>
  <c r="M463" i="4"/>
  <c r="N463" i="4"/>
  <c r="O463" i="4"/>
  <c r="P463" i="4"/>
  <c r="Q463" i="4"/>
  <c r="C462" i="4"/>
  <c r="L462" i="4"/>
  <c r="M462" i="4"/>
  <c r="N462" i="4"/>
  <c r="O462" i="4"/>
  <c r="P462" i="4"/>
  <c r="Q462" i="4"/>
  <c r="C461" i="4"/>
  <c r="L461" i="4"/>
  <c r="M461" i="4"/>
  <c r="N461" i="4"/>
  <c r="O461" i="4"/>
  <c r="P461" i="4"/>
  <c r="Q461" i="4"/>
  <c r="C460" i="4"/>
  <c r="L460" i="4"/>
  <c r="M460" i="4"/>
  <c r="N460" i="4"/>
  <c r="O460" i="4"/>
  <c r="P460" i="4"/>
  <c r="Q460" i="4"/>
  <c r="C459" i="4"/>
  <c r="L459" i="4"/>
  <c r="M459" i="4"/>
  <c r="N459" i="4"/>
  <c r="O459" i="4"/>
  <c r="P459" i="4"/>
  <c r="Q459" i="4"/>
  <c r="C458" i="4"/>
  <c r="L458" i="4"/>
  <c r="M458" i="4"/>
  <c r="N458" i="4"/>
  <c r="O458" i="4"/>
  <c r="P458" i="4"/>
  <c r="Q458" i="4"/>
  <c r="C457" i="4"/>
  <c r="L457" i="4"/>
  <c r="M457" i="4"/>
  <c r="N457" i="4"/>
  <c r="O457" i="4"/>
  <c r="P457" i="4"/>
  <c r="Q457" i="4"/>
  <c r="C456" i="4"/>
  <c r="L456" i="4"/>
  <c r="M456" i="4"/>
  <c r="N456" i="4"/>
  <c r="O456" i="4"/>
  <c r="P456" i="4"/>
  <c r="Q456" i="4"/>
  <c r="C455" i="4"/>
  <c r="L455" i="4"/>
  <c r="M455" i="4"/>
  <c r="N455" i="4"/>
  <c r="O455" i="4"/>
  <c r="P455" i="4"/>
  <c r="Q455" i="4"/>
  <c r="C454" i="4"/>
  <c r="L454" i="4"/>
  <c r="M454" i="4"/>
  <c r="N454" i="4"/>
  <c r="O454" i="4"/>
  <c r="P454" i="4"/>
  <c r="Q454" i="4"/>
  <c r="C453" i="4"/>
  <c r="L453" i="4"/>
  <c r="M453" i="4"/>
  <c r="N453" i="4"/>
  <c r="O453" i="4"/>
  <c r="P453" i="4"/>
  <c r="Q453" i="4"/>
  <c r="C452" i="4"/>
  <c r="L452" i="4"/>
  <c r="M452" i="4"/>
  <c r="N452" i="4"/>
  <c r="O452" i="4"/>
  <c r="P452" i="4"/>
  <c r="Q452" i="4"/>
  <c r="C451" i="4"/>
  <c r="L451" i="4"/>
  <c r="M451" i="4"/>
  <c r="N451" i="4"/>
  <c r="O451" i="4"/>
  <c r="P451" i="4"/>
  <c r="Q451" i="4"/>
  <c r="C450" i="4"/>
  <c r="L450" i="4"/>
  <c r="M450" i="4"/>
  <c r="N450" i="4"/>
  <c r="O450" i="4"/>
  <c r="P450" i="4"/>
  <c r="Q450" i="4"/>
  <c r="C449" i="4"/>
  <c r="L449" i="4"/>
  <c r="M449" i="4"/>
  <c r="N449" i="4"/>
  <c r="O449" i="4"/>
  <c r="P449" i="4"/>
  <c r="Q449" i="4"/>
  <c r="C448" i="4"/>
  <c r="L448" i="4"/>
  <c r="M448" i="4"/>
  <c r="N448" i="4"/>
  <c r="O448" i="4"/>
  <c r="P448" i="4"/>
  <c r="Q448" i="4"/>
  <c r="C447" i="4"/>
  <c r="L447" i="4"/>
  <c r="M447" i="4"/>
  <c r="N447" i="4"/>
  <c r="O447" i="4"/>
  <c r="P447" i="4"/>
  <c r="Q447" i="4"/>
  <c r="C446" i="4"/>
  <c r="L446" i="4"/>
  <c r="M446" i="4"/>
  <c r="N446" i="4"/>
  <c r="O446" i="4"/>
  <c r="P446" i="4"/>
  <c r="Q446" i="4"/>
  <c r="C445" i="4"/>
  <c r="L445" i="4"/>
  <c r="M445" i="4"/>
  <c r="N445" i="4"/>
  <c r="O445" i="4"/>
  <c r="P445" i="4"/>
  <c r="Q445" i="4"/>
  <c r="C444" i="4"/>
  <c r="L444" i="4"/>
  <c r="M444" i="4"/>
  <c r="N444" i="4"/>
  <c r="O444" i="4"/>
  <c r="P444" i="4"/>
  <c r="Q444" i="4"/>
  <c r="C443" i="4"/>
  <c r="L443" i="4"/>
  <c r="M443" i="4"/>
  <c r="N443" i="4"/>
  <c r="O443" i="4"/>
  <c r="P443" i="4"/>
  <c r="Q443" i="4"/>
  <c r="C442" i="4"/>
  <c r="L442" i="4"/>
  <c r="M442" i="4"/>
  <c r="N442" i="4"/>
  <c r="O442" i="4"/>
  <c r="P442" i="4"/>
  <c r="Q442" i="4"/>
  <c r="C441" i="4"/>
  <c r="L441" i="4"/>
  <c r="M441" i="4"/>
  <c r="N441" i="4"/>
  <c r="O441" i="4"/>
  <c r="P441" i="4"/>
  <c r="Q441" i="4"/>
  <c r="C440" i="4"/>
  <c r="L440" i="4"/>
  <c r="M440" i="4"/>
  <c r="N440" i="4"/>
  <c r="O440" i="4"/>
  <c r="P440" i="4"/>
  <c r="Q440" i="4"/>
  <c r="C439" i="4"/>
  <c r="L439" i="4"/>
  <c r="M439" i="4"/>
  <c r="N439" i="4"/>
  <c r="O439" i="4"/>
  <c r="P439" i="4"/>
  <c r="Q439" i="4"/>
  <c r="C438" i="4"/>
  <c r="L438" i="4"/>
  <c r="M438" i="4"/>
  <c r="N438" i="4"/>
  <c r="O438" i="4"/>
  <c r="P438" i="4"/>
  <c r="Q438" i="4"/>
  <c r="C437" i="4"/>
  <c r="L437" i="4"/>
  <c r="M437" i="4"/>
  <c r="N437" i="4"/>
  <c r="O437" i="4"/>
  <c r="P437" i="4"/>
  <c r="Q437" i="4"/>
  <c r="C436" i="4"/>
  <c r="L436" i="4"/>
  <c r="M436" i="4"/>
  <c r="N436" i="4"/>
  <c r="O436" i="4"/>
  <c r="P436" i="4"/>
  <c r="Q436" i="4"/>
  <c r="C435" i="4"/>
  <c r="L435" i="4"/>
  <c r="M435" i="4"/>
  <c r="N435" i="4"/>
  <c r="O435" i="4"/>
  <c r="P435" i="4"/>
  <c r="Q435" i="4"/>
  <c r="C434" i="4"/>
  <c r="L434" i="4"/>
  <c r="M434" i="4"/>
  <c r="N434" i="4"/>
  <c r="O434" i="4"/>
  <c r="P434" i="4"/>
  <c r="Q434" i="4"/>
  <c r="C433" i="4"/>
  <c r="L433" i="4"/>
  <c r="M433" i="4"/>
  <c r="N433" i="4"/>
  <c r="O433" i="4"/>
  <c r="P433" i="4"/>
  <c r="Q433" i="4"/>
  <c r="C432" i="4"/>
  <c r="L432" i="4"/>
  <c r="M432" i="4"/>
  <c r="N432" i="4"/>
  <c r="O432" i="4"/>
  <c r="P432" i="4"/>
  <c r="Q432" i="4"/>
  <c r="C431" i="4"/>
  <c r="L431" i="4"/>
  <c r="M431" i="4"/>
  <c r="N431" i="4"/>
  <c r="O431" i="4"/>
  <c r="P431" i="4"/>
  <c r="Q431" i="4"/>
  <c r="C430" i="4"/>
  <c r="L430" i="4"/>
  <c r="M430" i="4"/>
  <c r="N430" i="4"/>
  <c r="O430" i="4"/>
  <c r="P430" i="4"/>
  <c r="Q430" i="4"/>
  <c r="C429" i="4"/>
  <c r="L429" i="4"/>
  <c r="M429" i="4"/>
  <c r="N429" i="4"/>
  <c r="O429" i="4"/>
  <c r="P429" i="4"/>
  <c r="Q429" i="4"/>
  <c r="C428" i="4"/>
  <c r="L428" i="4"/>
  <c r="M428" i="4"/>
  <c r="N428" i="4"/>
  <c r="O428" i="4"/>
  <c r="P428" i="4"/>
  <c r="Q428" i="4"/>
  <c r="C427" i="4"/>
  <c r="L427" i="4"/>
  <c r="M427" i="4"/>
  <c r="N427" i="4"/>
  <c r="O427" i="4"/>
  <c r="P427" i="4"/>
  <c r="Q427" i="4"/>
  <c r="C426" i="4"/>
  <c r="L426" i="4"/>
  <c r="M426" i="4"/>
  <c r="N426" i="4"/>
  <c r="O426" i="4"/>
  <c r="P426" i="4"/>
  <c r="Q426" i="4"/>
  <c r="C425" i="4"/>
  <c r="L425" i="4"/>
  <c r="M425" i="4"/>
  <c r="N425" i="4"/>
  <c r="O425" i="4"/>
  <c r="P425" i="4"/>
  <c r="Q425" i="4"/>
  <c r="C424" i="4"/>
  <c r="L424" i="4"/>
  <c r="M424" i="4"/>
  <c r="N424" i="4"/>
  <c r="O424" i="4"/>
  <c r="P424" i="4"/>
  <c r="Q424" i="4"/>
  <c r="C423" i="4"/>
  <c r="L423" i="4"/>
  <c r="M423" i="4"/>
  <c r="N423" i="4"/>
  <c r="O423" i="4"/>
  <c r="P423" i="4"/>
  <c r="Q423" i="4"/>
  <c r="C422" i="4"/>
  <c r="L422" i="4"/>
  <c r="M422" i="4"/>
  <c r="N422" i="4"/>
  <c r="O422" i="4"/>
  <c r="P422" i="4"/>
  <c r="Q422" i="4"/>
  <c r="C421" i="4"/>
  <c r="L421" i="4"/>
  <c r="M421" i="4"/>
  <c r="N421" i="4"/>
  <c r="O421" i="4"/>
  <c r="P421" i="4"/>
  <c r="Q421" i="4"/>
  <c r="C420" i="4"/>
  <c r="L420" i="4"/>
  <c r="M420" i="4"/>
  <c r="N420" i="4"/>
  <c r="O420" i="4"/>
  <c r="P420" i="4"/>
  <c r="Q420" i="4"/>
  <c r="C419" i="4"/>
  <c r="L419" i="4"/>
  <c r="M419" i="4"/>
  <c r="N419" i="4"/>
  <c r="O419" i="4"/>
  <c r="P419" i="4"/>
  <c r="Q419" i="4"/>
  <c r="C418" i="4"/>
  <c r="L418" i="4"/>
  <c r="M418" i="4"/>
  <c r="N418" i="4"/>
  <c r="O418" i="4"/>
  <c r="P418" i="4"/>
  <c r="Q418" i="4"/>
  <c r="C417" i="4"/>
  <c r="L417" i="4"/>
  <c r="M417" i="4"/>
  <c r="N417" i="4"/>
  <c r="O417" i="4"/>
  <c r="P417" i="4"/>
  <c r="Q417" i="4"/>
  <c r="C416" i="4"/>
  <c r="L416" i="4"/>
  <c r="M416" i="4"/>
  <c r="N416" i="4"/>
  <c r="O416" i="4"/>
  <c r="P416" i="4"/>
  <c r="Q416" i="4"/>
  <c r="C415" i="4"/>
  <c r="L415" i="4"/>
  <c r="M415" i="4"/>
  <c r="N415" i="4"/>
  <c r="O415" i="4"/>
  <c r="P415" i="4"/>
  <c r="Q415" i="4"/>
  <c r="C414" i="4"/>
  <c r="L414" i="4"/>
  <c r="M414" i="4"/>
  <c r="N414" i="4"/>
  <c r="O414" i="4"/>
  <c r="P414" i="4"/>
  <c r="Q414" i="4"/>
  <c r="C413" i="4"/>
  <c r="L413" i="4"/>
  <c r="M413" i="4"/>
  <c r="N413" i="4"/>
  <c r="O413" i="4"/>
  <c r="P413" i="4"/>
  <c r="Q413" i="4"/>
  <c r="C412" i="4"/>
  <c r="L412" i="4"/>
  <c r="M412" i="4"/>
  <c r="N412" i="4"/>
  <c r="O412" i="4"/>
  <c r="P412" i="4"/>
  <c r="Q412" i="4"/>
  <c r="C411" i="4"/>
  <c r="L411" i="4"/>
  <c r="M411" i="4"/>
  <c r="N411" i="4"/>
  <c r="O411" i="4"/>
  <c r="P411" i="4"/>
  <c r="Q411" i="4"/>
  <c r="C410" i="4"/>
  <c r="L410" i="4"/>
  <c r="M410" i="4"/>
  <c r="N410" i="4"/>
  <c r="O410" i="4"/>
  <c r="P410" i="4"/>
  <c r="Q410" i="4"/>
  <c r="C409" i="4"/>
  <c r="L409" i="4"/>
  <c r="M409" i="4"/>
  <c r="N409" i="4"/>
  <c r="O409" i="4"/>
  <c r="P409" i="4"/>
  <c r="Q409" i="4"/>
  <c r="C408" i="4"/>
  <c r="L408" i="4"/>
  <c r="M408" i="4"/>
  <c r="N408" i="4"/>
  <c r="O408" i="4"/>
  <c r="P408" i="4"/>
  <c r="Q408" i="4"/>
  <c r="C407" i="4"/>
  <c r="L407" i="4"/>
  <c r="M407" i="4"/>
  <c r="N407" i="4"/>
  <c r="O407" i="4"/>
  <c r="P407" i="4"/>
  <c r="Q407" i="4"/>
  <c r="C406" i="4"/>
  <c r="L406" i="4"/>
  <c r="M406" i="4"/>
  <c r="N406" i="4"/>
  <c r="O406" i="4"/>
  <c r="P406" i="4"/>
  <c r="Q406" i="4"/>
  <c r="C405" i="4"/>
  <c r="L405" i="4"/>
  <c r="M405" i="4"/>
  <c r="N405" i="4"/>
  <c r="O405" i="4"/>
  <c r="P405" i="4"/>
  <c r="Q405" i="4"/>
  <c r="C404" i="4"/>
  <c r="L404" i="4"/>
  <c r="M404" i="4"/>
  <c r="N404" i="4"/>
  <c r="O404" i="4"/>
  <c r="P404" i="4"/>
  <c r="Q404" i="4"/>
  <c r="C403" i="4"/>
  <c r="L403" i="4"/>
  <c r="M403" i="4"/>
  <c r="N403" i="4"/>
  <c r="O403" i="4"/>
  <c r="P403" i="4"/>
  <c r="Q403" i="4"/>
  <c r="C402" i="4"/>
  <c r="L402" i="4"/>
  <c r="M402" i="4"/>
  <c r="N402" i="4"/>
  <c r="O402" i="4"/>
  <c r="P402" i="4"/>
  <c r="Q402" i="4"/>
  <c r="C401" i="4"/>
  <c r="L401" i="4"/>
  <c r="M401" i="4"/>
  <c r="N401" i="4"/>
  <c r="O401" i="4"/>
  <c r="P401" i="4"/>
  <c r="Q401" i="4"/>
  <c r="C400" i="4"/>
  <c r="L400" i="4"/>
  <c r="M400" i="4"/>
  <c r="N400" i="4"/>
  <c r="O400" i="4"/>
  <c r="P400" i="4"/>
  <c r="Q400" i="4"/>
  <c r="C399" i="4"/>
  <c r="L399" i="4"/>
  <c r="M399" i="4"/>
  <c r="N399" i="4"/>
  <c r="O399" i="4"/>
  <c r="P399" i="4"/>
  <c r="Q399" i="4"/>
  <c r="C398" i="4"/>
  <c r="L398" i="4"/>
  <c r="M398" i="4"/>
  <c r="N398" i="4"/>
  <c r="O398" i="4"/>
  <c r="P398" i="4"/>
  <c r="Q398" i="4"/>
  <c r="C397" i="4"/>
  <c r="L397" i="4"/>
  <c r="M397" i="4"/>
  <c r="N397" i="4"/>
  <c r="O397" i="4"/>
  <c r="P397" i="4"/>
  <c r="Q397" i="4"/>
  <c r="C396" i="4"/>
  <c r="L396" i="4"/>
  <c r="M396" i="4"/>
  <c r="N396" i="4"/>
  <c r="O396" i="4"/>
  <c r="P396" i="4"/>
  <c r="Q396" i="4"/>
  <c r="C395" i="4"/>
  <c r="L395" i="4"/>
  <c r="M395" i="4"/>
  <c r="N395" i="4"/>
  <c r="O395" i="4"/>
  <c r="P395" i="4"/>
  <c r="Q395" i="4"/>
  <c r="C394" i="4"/>
  <c r="L394" i="4"/>
  <c r="M394" i="4"/>
  <c r="N394" i="4"/>
  <c r="O394" i="4"/>
  <c r="P394" i="4"/>
  <c r="Q394" i="4"/>
  <c r="C393" i="4"/>
  <c r="L393" i="4"/>
  <c r="M393" i="4"/>
  <c r="N393" i="4"/>
  <c r="O393" i="4"/>
  <c r="P393" i="4"/>
  <c r="Q393" i="4"/>
  <c r="C392" i="4"/>
  <c r="L392" i="4"/>
  <c r="M392" i="4"/>
  <c r="N392" i="4"/>
  <c r="O392" i="4"/>
  <c r="P392" i="4"/>
  <c r="Q392" i="4"/>
  <c r="C391" i="4"/>
  <c r="L391" i="4"/>
  <c r="M391" i="4"/>
  <c r="N391" i="4"/>
  <c r="O391" i="4"/>
  <c r="P391" i="4"/>
  <c r="Q391" i="4"/>
  <c r="C390" i="4"/>
  <c r="L390" i="4"/>
  <c r="M390" i="4"/>
  <c r="N390" i="4"/>
  <c r="O390" i="4"/>
  <c r="P390" i="4"/>
  <c r="Q390" i="4"/>
  <c r="C389" i="4"/>
  <c r="L389" i="4"/>
  <c r="M389" i="4"/>
  <c r="N389" i="4"/>
  <c r="O389" i="4"/>
  <c r="P389" i="4"/>
  <c r="Q389" i="4"/>
  <c r="C388" i="4"/>
  <c r="L388" i="4"/>
  <c r="M388" i="4"/>
  <c r="N388" i="4"/>
  <c r="O388" i="4"/>
  <c r="P388" i="4"/>
  <c r="Q388" i="4"/>
  <c r="C387" i="4"/>
  <c r="L387" i="4"/>
  <c r="M387" i="4"/>
  <c r="N387" i="4"/>
  <c r="O387" i="4"/>
  <c r="P387" i="4"/>
  <c r="Q387" i="4"/>
  <c r="C386" i="4"/>
  <c r="L386" i="4"/>
  <c r="M386" i="4"/>
  <c r="N386" i="4"/>
  <c r="O386" i="4"/>
  <c r="P386" i="4"/>
  <c r="Q386" i="4"/>
  <c r="C385" i="4"/>
  <c r="L385" i="4"/>
  <c r="M385" i="4"/>
  <c r="N385" i="4"/>
  <c r="O385" i="4"/>
  <c r="P385" i="4"/>
  <c r="Q385" i="4"/>
  <c r="C384" i="4"/>
  <c r="L384" i="4"/>
  <c r="M384" i="4"/>
  <c r="N384" i="4"/>
  <c r="O384" i="4"/>
  <c r="P384" i="4"/>
  <c r="Q384" i="4"/>
  <c r="C383" i="4"/>
  <c r="L383" i="4"/>
  <c r="M383" i="4"/>
  <c r="N383" i="4"/>
  <c r="O383" i="4"/>
  <c r="P383" i="4"/>
  <c r="Q383" i="4"/>
  <c r="C382" i="4"/>
  <c r="L382" i="4"/>
  <c r="M382" i="4"/>
  <c r="N382" i="4"/>
  <c r="O382" i="4"/>
  <c r="P382" i="4"/>
  <c r="Q382" i="4"/>
  <c r="C381" i="4"/>
  <c r="L381" i="4"/>
  <c r="M381" i="4"/>
  <c r="N381" i="4"/>
  <c r="O381" i="4"/>
  <c r="P381" i="4"/>
  <c r="Q381" i="4"/>
  <c r="C380" i="4"/>
  <c r="L380" i="4"/>
  <c r="M380" i="4"/>
  <c r="N380" i="4"/>
  <c r="O380" i="4"/>
  <c r="P380" i="4"/>
  <c r="Q380" i="4"/>
  <c r="C379" i="4"/>
  <c r="L379" i="4"/>
  <c r="M379" i="4"/>
  <c r="N379" i="4"/>
  <c r="O379" i="4"/>
  <c r="P379" i="4"/>
  <c r="Q379" i="4"/>
  <c r="C378" i="4"/>
  <c r="L378" i="4"/>
  <c r="M378" i="4"/>
  <c r="N378" i="4"/>
  <c r="O378" i="4"/>
  <c r="P378" i="4"/>
  <c r="Q378" i="4"/>
  <c r="C377" i="4"/>
  <c r="L377" i="4"/>
  <c r="M377" i="4"/>
  <c r="N377" i="4"/>
  <c r="O377" i="4"/>
  <c r="P377" i="4"/>
  <c r="Q377" i="4"/>
  <c r="C376" i="4"/>
  <c r="L376" i="4"/>
  <c r="M376" i="4"/>
  <c r="N376" i="4"/>
  <c r="O376" i="4"/>
  <c r="P376" i="4"/>
  <c r="Q376" i="4"/>
  <c r="C375" i="4"/>
  <c r="L375" i="4"/>
  <c r="M375" i="4"/>
  <c r="N375" i="4"/>
  <c r="O375" i="4"/>
  <c r="P375" i="4"/>
  <c r="Q375" i="4"/>
  <c r="C374" i="4"/>
  <c r="L374" i="4"/>
  <c r="M374" i="4"/>
  <c r="N374" i="4"/>
  <c r="O374" i="4"/>
  <c r="P374" i="4"/>
  <c r="Q374" i="4"/>
  <c r="C373" i="4"/>
  <c r="L373" i="4"/>
  <c r="M373" i="4"/>
  <c r="N373" i="4"/>
  <c r="O373" i="4"/>
  <c r="P373" i="4"/>
  <c r="Q373" i="4"/>
  <c r="C372" i="4"/>
  <c r="L372" i="4"/>
  <c r="M372" i="4"/>
  <c r="N372" i="4"/>
  <c r="O372" i="4"/>
  <c r="P372" i="4"/>
  <c r="Q372" i="4"/>
  <c r="C371" i="4"/>
  <c r="L371" i="4"/>
  <c r="M371" i="4"/>
  <c r="N371" i="4"/>
  <c r="O371" i="4"/>
  <c r="P371" i="4"/>
  <c r="Q371" i="4"/>
  <c r="C370" i="4"/>
  <c r="L370" i="4"/>
  <c r="M370" i="4"/>
  <c r="N370" i="4"/>
  <c r="O370" i="4"/>
  <c r="P370" i="4"/>
  <c r="Q370" i="4"/>
  <c r="C369" i="4"/>
  <c r="L369" i="4"/>
  <c r="M369" i="4"/>
  <c r="N369" i="4"/>
  <c r="O369" i="4"/>
  <c r="P369" i="4"/>
  <c r="Q369" i="4"/>
  <c r="C368" i="4"/>
  <c r="L368" i="4"/>
  <c r="M368" i="4"/>
  <c r="N368" i="4"/>
  <c r="O368" i="4"/>
  <c r="P368" i="4"/>
  <c r="Q368" i="4"/>
  <c r="C367" i="4"/>
  <c r="L367" i="4"/>
  <c r="M367" i="4"/>
  <c r="N367" i="4"/>
  <c r="O367" i="4"/>
  <c r="P367" i="4"/>
  <c r="Q367" i="4"/>
  <c r="C366" i="4"/>
  <c r="L366" i="4"/>
  <c r="M366" i="4"/>
  <c r="N366" i="4"/>
  <c r="O366" i="4"/>
  <c r="P366" i="4"/>
  <c r="Q366" i="4"/>
  <c r="C365" i="4"/>
  <c r="L365" i="4"/>
  <c r="M365" i="4"/>
  <c r="N365" i="4"/>
  <c r="O365" i="4"/>
  <c r="P365" i="4"/>
  <c r="Q365" i="4"/>
  <c r="C364" i="4"/>
  <c r="L364" i="4"/>
  <c r="M364" i="4"/>
  <c r="N364" i="4"/>
  <c r="O364" i="4"/>
  <c r="P364" i="4"/>
  <c r="Q364" i="4"/>
  <c r="C363" i="4"/>
  <c r="L363" i="4"/>
  <c r="M363" i="4"/>
  <c r="N363" i="4"/>
  <c r="O363" i="4"/>
  <c r="P363" i="4"/>
  <c r="Q363" i="4"/>
  <c r="C362" i="4"/>
  <c r="L362" i="4"/>
  <c r="M362" i="4"/>
  <c r="N362" i="4"/>
  <c r="O362" i="4"/>
  <c r="P362" i="4"/>
  <c r="Q362" i="4"/>
  <c r="C361" i="4"/>
  <c r="L361" i="4"/>
  <c r="M361" i="4"/>
  <c r="N361" i="4"/>
  <c r="O361" i="4"/>
  <c r="P361" i="4"/>
  <c r="Q361" i="4"/>
  <c r="C360" i="4"/>
  <c r="L360" i="4"/>
  <c r="M360" i="4"/>
  <c r="N360" i="4"/>
  <c r="O360" i="4"/>
  <c r="P360" i="4"/>
  <c r="Q360" i="4"/>
  <c r="C359" i="4"/>
  <c r="L359" i="4"/>
  <c r="M359" i="4"/>
  <c r="N359" i="4"/>
  <c r="O359" i="4"/>
  <c r="P359" i="4"/>
  <c r="Q359" i="4"/>
  <c r="C358" i="4"/>
  <c r="L358" i="4"/>
  <c r="M358" i="4"/>
  <c r="N358" i="4"/>
  <c r="O358" i="4"/>
  <c r="P358" i="4"/>
  <c r="Q358" i="4"/>
  <c r="C357" i="4"/>
  <c r="L357" i="4"/>
  <c r="M357" i="4"/>
  <c r="N357" i="4"/>
  <c r="O357" i="4"/>
  <c r="P357" i="4"/>
  <c r="Q357" i="4"/>
  <c r="C356" i="4"/>
  <c r="L356" i="4"/>
  <c r="M356" i="4"/>
  <c r="N356" i="4"/>
  <c r="O356" i="4"/>
  <c r="P356" i="4"/>
  <c r="Q356" i="4"/>
  <c r="C355" i="4"/>
  <c r="L355" i="4"/>
  <c r="M355" i="4"/>
  <c r="N355" i="4"/>
  <c r="O355" i="4"/>
  <c r="P355" i="4"/>
  <c r="Q355" i="4"/>
  <c r="C354" i="4"/>
  <c r="L354" i="4"/>
  <c r="M354" i="4"/>
  <c r="N354" i="4"/>
  <c r="O354" i="4"/>
  <c r="P354" i="4"/>
  <c r="Q354" i="4"/>
  <c r="C353" i="4"/>
  <c r="L353" i="4"/>
  <c r="M353" i="4"/>
  <c r="N353" i="4"/>
  <c r="O353" i="4"/>
  <c r="P353" i="4"/>
  <c r="Q353" i="4"/>
  <c r="C352" i="4"/>
  <c r="L352" i="4"/>
  <c r="M352" i="4"/>
  <c r="N352" i="4"/>
  <c r="O352" i="4"/>
  <c r="P352" i="4"/>
  <c r="Q352" i="4"/>
  <c r="C351" i="4"/>
  <c r="L351" i="4"/>
  <c r="M351" i="4"/>
  <c r="N351" i="4"/>
  <c r="O351" i="4"/>
  <c r="P351" i="4"/>
  <c r="Q351" i="4"/>
  <c r="C350" i="4"/>
  <c r="L350" i="4"/>
  <c r="M350" i="4"/>
  <c r="N350" i="4"/>
  <c r="O350" i="4"/>
  <c r="P350" i="4"/>
  <c r="Q350" i="4"/>
  <c r="C349" i="4"/>
  <c r="L349" i="4"/>
  <c r="M349" i="4"/>
  <c r="N349" i="4"/>
  <c r="O349" i="4"/>
  <c r="P349" i="4"/>
  <c r="Q349" i="4"/>
  <c r="C348" i="4"/>
  <c r="L348" i="4"/>
  <c r="M348" i="4"/>
  <c r="N348" i="4"/>
  <c r="O348" i="4"/>
  <c r="P348" i="4"/>
  <c r="Q348" i="4"/>
  <c r="C347" i="4"/>
  <c r="L347" i="4"/>
  <c r="M347" i="4"/>
  <c r="N347" i="4"/>
  <c r="O347" i="4"/>
  <c r="P347" i="4"/>
  <c r="Q347" i="4"/>
  <c r="C346" i="4"/>
  <c r="L346" i="4"/>
  <c r="M346" i="4"/>
  <c r="N346" i="4"/>
  <c r="O346" i="4"/>
  <c r="P346" i="4"/>
  <c r="Q346" i="4"/>
  <c r="C345" i="4"/>
  <c r="L345" i="4"/>
  <c r="M345" i="4"/>
  <c r="N345" i="4"/>
  <c r="O345" i="4"/>
  <c r="P345" i="4"/>
  <c r="Q345" i="4"/>
  <c r="C344" i="4"/>
  <c r="L344" i="4"/>
  <c r="M344" i="4"/>
  <c r="N344" i="4"/>
  <c r="O344" i="4"/>
  <c r="P344" i="4"/>
  <c r="Q344" i="4"/>
  <c r="C343" i="4"/>
  <c r="L343" i="4"/>
  <c r="M343" i="4"/>
  <c r="N343" i="4"/>
  <c r="O343" i="4"/>
  <c r="P343" i="4"/>
  <c r="Q343" i="4"/>
  <c r="C342" i="4"/>
  <c r="L342" i="4"/>
  <c r="M342" i="4"/>
  <c r="N342" i="4"/>
  <c r="O342" i="4"/>
  <c r="P342" i="4"/>
  <c r="Q342" i="4"/>
  <c r="C341" i="4"/>
  <c r="L341" i="4"/>
  <c r="M341" i="4"/>
  <c r="N341" i="4"/>
  <c r="O341" i="4"/>
  <c r="P341" i="4"/>
  <c r="Q341" i="4"/>
  <c r="C340" i="4"/>
  <c r="L340" i="4"/>
  <c r="M340" i="4"/>
  <c r="N340" i="4"/>
  <c r="O340" i="4"/>
  <c r="P340" i="4"/>
  <c r="Q340" i="4"/>
  <c r="C339" i="4"/>
  <c r="L339" i="4"/>
  <c r="M339" i="4"/>
  <c r="N339" i="4"/>
  <c r="O339" i="4"/>
  <c r="P339" i="4"/>
  <c r="Q339" i="4"/>
  <c r="C338" i="4"/>
  <c r="L338" i="4"/>
  <c r="M338" i="4"/>
  <c r="N338" i="4"/>
  <c r="O338" i="4"/>
  <c r="P338" i="4"/>
  <c r="Q338" i="4"/>
  <c r="C337" i="4"/>
  <c r="L337" i="4"/>
  <c r="M337" i="4"/>
  <c r="N337" i="4"/>
  <c r="O337" i="4"/>
  <c r="P337" i="4"/>
  <c r="Q337" i="4"/>
  <c r="C336" i="4"/>
  <c r="L336" i="4"/>
  <c r="M336" i="4"/>
  <c r="N336" i="4"/>
  <c r="O336" i="4"/>
  <c r="P336" i="4"/>
  <c r="Q336" i="4"/>
  <c r="C335" i="4"/>
  <c r="L335" i="4"/>
  <c r="M335" i="4"/>
  <c r="N335" i="4"/>
  <c r="O335" i="4"/>
  <c r="P335" i="4"/>
  <c r="Q335" i="4"/>
  <c r="C334" i="4"/>
  <c r="L334" i="4"/>
  <c r="M334" i="4"/>
  <c r="N334" i="4"/>
  <c r="O334" i="4"/>
  <c r="P334" i="4"/>
  <c r="Q334" i="4"/>
  <c r="C333" i="4"/>
  <c r="L333" i="4"/>
  <c r="M333" i="4"/>
  <c r="N333" i="4"/>
  <c r="O333" i="4"/>
  <c r="P333" i="4"/>
  <c r="Q333" i="4"/>
  <c r="C332" i="4"/>
  <c r="L332" i="4"/>
  <c r="M332" i="4"/>
  <c r="N332" i="4"/>
  <c r="O332" i="4"/>
  <c r="P332" i="4"/>
  <c r="Q332" i="4"/>
  <c r="C331" i="4"/>
  <c r="L331" i="4"/>
  <c r="M331" i="4"/>
  <c r="N331" i="4"/>
  <c r="O331" i="4"/>
  <c r="P331" i="4"/>
  <c r="Q331" i="4"/>
  <c r="C330" i="4"/>
  <c r="L330" i="4"/>
  <c r="M330" i="4"/>
  <c r="N330" i="4"/>
  <c r="O330" i="4"/>
  <c r="P330" i="4"/>
  <c r="Q330" i="4"/>
  <c r="C329" i="4"/>
  <c r="L329" i="4"/>
  <c r="M329" i="4"/>
  <c r="N329" i="4"/>
  <c r="O329" i="4"/>
  <c r="P329" i="4"/>
  <c r="Q329" i="4"/>
  <c r="C328" i="4"/>
  <c r="L328" i="4"/>
  <c r="M328" i="4"/>
  <c r="N328" i="4"/>
  <c r="O328" i="4"/>
  <c r="P328" i="4"/>
  <c r="Q328" i="4"/>
  <c r="C327" i="4"/>
  <c r="L327" i="4"/>
  <c r="M327" i="4"/>
  <c r="N327" i="4"/>
  <c r="O327" i="4"/>
  <c r="P327" i="4"/>
  <c r="Q327" i="4"/>
  <c r="C326" i="4"/>
  <c r="L326" i="4"/>
  <c r="M326" i="4"/>
  <c r="N326" i="4"/>
  <c r="O326" i="4"/>
  <c r="P326" i="4"/>
  <c r="Q326" i="4"/>
  <c r="C325" i="4"/>
  <c r="L325" i="4"/>
  <c r="M325" i="4"/>
  <c r="N325" i="4"/>
  <c r="O325" i="4"/>
  <c r="P325" i="4"/>
  <c r="Q325" i="4"/>
  <c r="C324" i="4"/>
  <c r="L324" i="4"/>
  <c r="M324" i="4"/>
  <c r="N324" i="4"/>
  <c r="O324" i="4"/>
  <c r="P324" i="4"/>
  <c r="Q324" i="4"/>
  <c r="C323" i="4"/>
  <c r="L323" i="4"/>
  <c r="M323" i="4"/>
  <c r="N323" i="4"/>
  <c r="O323" i="4"/>
  <c r="P323" i="4"/>
  <c r="Q323" i="4"/>
  <c r="C322" i="4"/>
  <c r="L322" i="4"/>
  <c r="M322" i="4"/>
  <c r="N322" i="4"/>
  <c r="O322" i="4"/>
  <c r="P322" i="4"/>
  <c r="Q322" i="4"/>
  <c r="C321" i="4"/>
  <c r="L321" i="4"/>
  <c r="M321" i="4"/>
  <c r="N321" i="4"/>
  <c r="O321" i="4"/>
  <c r="P321" i="4"/>
  <c r="Q321" i="4"/>
  <c r="C320" i="4"/>
  <c r="L320" i="4"/>
  <c r="M320" i="4"/>
  <c r="N320" i="4"/>
  <c r="O320" i="4"/>
  <c r="P320" i="4"/>
  <c r="Q320" i="4"/>
  <c r="C319" i="4"/>
  <c r="L319" i="4"/>
  <c r="M319" i="4"/>
  <c r="N319" i="4"/>
  <c r="O319" i="4"/>
  <c r="P319" i="4"/>
  <c r="Q319" i="4"/>
  <c r="C318" i="4"/>
  <c r="L318" i="4"/>
  <c r="M318" i="4"/>
  <c r="N318" i="4"/>
  <c r="O318" i="4"/>
  <c r="P318" i="4"/>
  <c r="Q318" i="4"/>
  <c r="C317" i="4"/>
  <c r="L317" i="4"/>
  <c r="M317" i="4"/>
  <c r="N317" i="4"/>
  <c r="O317" i="4"/>
  <c r="P317" i="4"/>
  <c r="Q317" i="4"/>
  <c r="C316" i="4"/>
  <c r="L316" i="4"/>
  <c r="M316" i="4"/>
  <c r="N316" i="4"/>
  <c r="O316" i="4"/>
  <c r="P316" i="4"/>
  <c r="Q316" i="4"/>
  <c r="C315" i="4"/>
  <c r="L315" i="4"/>
  <c r="M315" i="4"/>
  <c r="N315" i="4"/>
  <c r="O315" i="4"/>
  <c r="P315" i="4"/>
  <c r="Q315" i="4"/>
  <c r="C314" i="4"/>
  <c r="L314" i="4"/>
  <c r="M314" i="4"/>
  <c r="N314" i="4"/>
  <c r="O314" i="4"/>
  <c r="P314" i="4"/>
  <c r="Q314" i="4"/>
  <c r="C313" i="4"/>
  <c r="L313" i="4"/>
  <c r="M313" i="4"/>
  <c r="N313" i="4"/>
  <c r="O313" i="4"/>
  <c r="P313" i="4"/>
  <c r="Q313" i="4"/>
  <c r="C312" i="4"/>
  <c r="L312" i="4"/>
  <c r="M312" i="4"/>
  <c r="N312" i="4"/>
  <c r="O312" i="4"/>
  <c r="P312" i="4"/>
  <c r="Q312" i="4"/>
  <c r="C311" i="4"/>
  <c r="L311" i="4"/>
  <c r="M311" i="4"/>
  <c r="N311" i="4"/>
  <c r="O311" i="4"/>
  <c r="P311" i="4"/>
  <c r="Q311" i="4"/>
  <c r="C310" i="4"/>
  <c r="L310" i="4"/>
  <c r="M310" i="4"/>
  <c r="N310" i="4"/>
  <c r="O310" i="4"/>
  <c r="P310" i="4"/>
  <c r="Q310" i="4"/>
  <c r="C309" i="4"/>
  <c r="L309" i="4"/>
  <c r="M309" i="4"/>
  <c r="N309" i="4"/>
  <c r="O309" i="4"/>
  <c r="P309" i="4"/>
  <c r="Q309" i="4"/>
  <c r="C307" i="4"/>
  <c r="L307" i="4"/>
  <c r="M307" i="4"/>
  <c r="N307" i="4"/>
  <c r="O307" i="4"/>
  <c r="P307" i="4"/>
  <c r="Q307" i="4"/>
  <c r="C306" i="4"/>
  <c r="L306" i="4"/>
  <c r="M306" i="4"/>
  <c r="N306" i="4"/>
  <c r="O306" i="4"/>
  <c r="P306" i="4"/>
  <c r="Q306" i="4"/>
  <c r="C305" i="4"/>
  <c r="L305" i="4"/>
  <c r="M305" i="4"/>
  <c r="N305" i="4"/>
  <c r="O305" i="4"/>
  <c r="P305" i="4"/>
  <c r="Q305" i="4"/>
  <c r="C304" i="4"/>
  <c r="L304" i="4"/>
  <c r="M304" i="4"/>
  <c r="N304" i="4"/>
  <c r="O304" i="4"/>
  <c r="P304" i="4"/>
  <c r="Q304" i="4"/>
  <c r="C303" i="4"/>
  <c r="L303" i="4"/>
  <c r="M303" i="4"/>
  <c r="N303" i="4"/>
  <c r="O303" i="4"/>
  <c r="P303" i="4"/>
  <c r="Q303" i="4"/>
  <c r="C302" i="4"/>
  <c r="L302" i="4"/>
  <c r="M302" i="4"/>
  <c r="N302" i="4"/>
  <c r="O302" i="4"/>
  <c r="P302" i="4"/>
  <c r="Q302" i="4"/>
  <c r="C301" i="4"/>
  <c r="L301" i="4"/>
  <c r="M301" i="4"/>
  <c r="N301" i="4"/>
  <c r="O301" i="4"/>
  <c r="P301" i="4"/>
  <c r="Q301" i="4"/>
  <c r="C300" i="4"/>
  <c r="L300" i="4"/>
  <c r="M300" i="4"/>
  <c r="N300" i="4"/>
  <c r="O300" i="4"/>
  <c r="P300" i="4"/>
  <c r="Q300" i="4"/>
  <c r="C299" i="4"/>
  <c r="L299" i="4"/>
  <c r="M299" i="4"/>
  <c r="N299" i="4"/>
  <c r="O299" i="4"/>
  <c r="P299" i="4"/>
  <c r="Q299" i="4"/>
  <c r="C298" i="4"/>
  <c r="L298" i="4"/>
  <c r="M298" i="4"/>
  <c r="N298" i="4"/>
  <c r="O298" i="4"/>
  <c r="P298" i="4"/>
  <c r="Q298" i="4"/>
  <c r="C297" i="4"/>
  <c r="L297" i="4"/>
  <c r="M297" i="4"/>
  <c r="N297" i="4"/>
  <c r="O297" i="4"/>
  <c r="P297" i="4"/>
  <c r="Q297" i="4"/>
  <c r="C296" i="4"/>
  <c r="L296" i="4"/>
  <c r="M296" i="4"/>
  <c r="N296" i="4"/>
  <c r="O296" i="4"/>
  <c r="P296" i="4"/>
  <c r="Q296" i="4"/>
  <c r="C295" i="4"/>
  <c r="L295" i="4"/>
  <c r="M295" i="4"/>
  <c r="N295" i="4"/>
  <c r="O295" i="4"/>
  <c r="P295" i="4"/>
  <c r="Q295" i="4"/>
  <c r="C294" i="4"/>
  <c r="L294" i="4"/>
  <c r="M294" i="4"/>
  <c r="N294" i="4"/>
  <c r="O294" i="4"/>
  <c r="P294" i="4"/>
  <c r="Q294" i="4"/>
  <c r="C293" i="4"/>
  <c r="L293" i="4"/>
  <c r="M293" i="4"/>
  <c r="N293" i="4"/>
  <c r="O293" i="4"/>
  <c r="P293" i="4"/>
  <c r="Q293" i="4"/>
  <c r="C292" i="4"/>
  <c r="L292" i="4"/>
  <c r="M292" i="4"/>
  <c r="N292" i="4"/>
  <c r="O292" i="4"/>
  <c r="P292" i="4"/>
  <c r="Q292" i="4"/>
  <c r="C291" i="4"/>
  <c r="L291" i="4"/>
  <c r="M291" i="4"/>
  <c r="N291" i="4"/>
  <c r="O291" i="4"/>
  <c r="P291" i="4"/>
  <c r="Q291" i="4"/>
  <c r="C290" i="4"/>
  <c r="L290" i="4"/>
  <c r="M290" i="4"/>
  <c r="N290" i="4"/>
  <c r="O290" i="4"/>
  <c r="P290" i="4"/>
  <c r="Q290" i="4"/>
  <c r="C289" i="4"/>
  <c r="L289" i="4"/>
  <c r="M289" i="4"/>
  <c r="N289" i="4"/>
  <c r="O289" i="4"/>
  <c r="P289" i="4"/>
  <c r="Q289" i="4"/>
  <c r="C288" i="4"/>
  <c r="L288" i="4"/>
  <c r="M288" i="4"/>
  <c r="N288" i="4"/>
  <c r="O288" i="4"/>
  <c r="P288" i="4"/>
  <c r="Q288" i="4"/>
  <c r="C287" i="4"/>
  <c r="L287" i="4"/>
  <c r="M287" i="4"/>
  <c r="N287" i="4"/>
  <c r="O287" i="4"/>
  <c r="P287" i="4"/>
  <c r="Q287" i="4"/>
  <c r="C286" i="4"/>
  <c r="L286" i="4"/>
  <c r="M286" i="4"/>
  <c r="N286" i="4"/>
  <c r="O286" i="4"/>
  <c r="P286" i="4"/>
  <c r="Q286" i="4"/>
  <c r="C285" i="4"/>
  <c r="L285" i="4"/>
  <c r="M285" i="4"/>
  <c r="N285" i="4"/>
  <c r="O285" i="4"/>
  <c r="P285" i="4"/>
  <c r="Q285" i="4"/>
  <c r="C284" i="4"/>
  <c r="L284" i="4"/>
  <c r="M284" i="4"/>
  <c r="N284" i="4"/>
  <c r="O284" i="4"/>
  <c r="P284" i="4"/>
  <c r="Q284" i="4"/>
  <c r="C283" i="4"/>
  <c r="L283" i="4"/>
  <c r="M283" i="4"/>
  <c r="N283" i="4"/>
  <c r="O283" i="4"/>
  <c r="P283" i="4"/>
  <c r="Q283" i="4"/>
  <c r="C282" i="4"/>
  <c r="L282" i="4"/>
  <c r="M282" i="4"/>
  <c r="N282" i="4"/>
  <c r="O282" i="4"/>
  <c r="P282" i="4"/>
  <c r="Q282" i="4"/>
  <c r="C281" i="4"/>
  <c r="L281" i="4"/>
  <c r="M281" i="4"/>
  <c r="N281" i="4"/>
  <c r="O281" i="4"/>
  <c r="P281" i="4"/>
  <c r="Q281" i="4"/>
  <c r="C280" i="4"/>
  <c r="L280" i="4"/>
  <c r="M280" i="4"/>
  <c r="N280" i="4"/>
  <c r="O280" i="4"/>
  <c r="P280" i="4"/>
  <c r="Q280" i="4"/>
  <c r="C279" i="4"/>
  <c r="L279" i="4"/>
  <c r="M279" i="4"/>
  <c r="N279" i="4"/>
  <c r="O279" i="4"/>
  <c r="P279" i="4"/>
  <c r="Q279" i="4"/>
  <c r="C278" i="4"/>
  <c r="L278" i="4"/>
  <c r="M278" i="4"/>
  <c r="N278" i="4"/>
  <c r="O278" i="4"/>
  <c r="P278" i="4"/>
  <c r="Q278" i="4"/>
  <c r="C277" i="4"/>
  <c r="L277" i="4"/>
  <c r="M277" i="4"/>
  <c r="N277" i="4"/>
  <c r="O277" i="4"/>
  <c r="P277" i="4"/>
  <c r="Q277" i="4"/>
  <c r="C276" i="4"/>
  <c r="L276" i="4"/>
  <c r="M276" i="4"/>
  <c r="N276" i="4"/>
  <c r="O276" i="4"/>
  <c r="P276" i="4"/>
  <c r="Q276" i="4"/>
  <c r="C275" i="4"/>
  <c r="L275" i="4"/>
  <c r="M275" i="4"/>
  <c r="N275" i="4"/>
  <c r="O275" i="4"/>
  <c r="P275" i="4"/>
  <c r="Q275" i="4"/>
  <c r="C274" i="4"/>
  <c r="L274" i="4"/>
  <c r="M274" i="4"/>
  <c r="N274" i="4"/>
  <c r="O274" i="4"/>
  <c r="P274" i="4"/>
  <c r="Q274" i="4"/>
  <c r="C273" i="4"/>
  <c r="L273" i="4"/>
  <c r="M273" i="4"/>
  <c r="N273" i="4"/>
  <c r="O273" i="4"/>
  <c r="P273" i="4"/>
  <c r="Q273" i="4"/>
  <c r="C272" i="4"/>
  <c r="L272" i="4"/>
  <c r="M272" i="4"/>
  <c r="N272" i="4"/>
  <c r="O272" i="4"/>
  <c r="P272" i="4"/>
  <c r="Q272" i="4"/>
  <c r="C271" i="4"/>
  <c r="L271" i="4"/>
  <c r="M271" i="4"/>
  <c r="N271" i="4"/>
  <c r="O271" i="4"/>
  <c r="P271" i="4"/>
  <c r="Q271" i="4"/>
  <c r="C270" i="4"/>
  <c r="L270" i="4"/>
  <c r="M270" i="4"/>
  <c r="N270" i="4"/>
  <c r="O270" i="4"/>
  <c r="P270" i="4"/>
  <c r="Q270" i="4"/>
  <c r="C269" i="4"/>
  <c r="L269" i="4"/>
  <c r="M269" i="4"/>
  <c r="N269" i="4"/>
  <c r="O269" i="4"/>
  <c r="P269" i="4"/>
  <c r="Q269" i="4"/>
  <c r="C268" i="4"/>
  <c r="L268" i="4"/>
  <c r="M268" i="4"/>
  <c r="N268" i="4"/>
  <c r="O268" i="4"/>
  <c r="P268" i="4"/>
  <c r="Q268" i="4"/>
  <c r="C267" i="4"/>
  <c r="L267" i="4"/>
  <c r="M267" i="4"/>
  <c r="N267" i="4"/>
  <c r="O267" i="4"/>
  <c r="P267" i="4"/>
  <c r="Q267" i="4"/>
  <c r="C266" i="4"/>
  <c r="L266" i="4"/>
  <c r="M266" i="4"/>
  <c r="N266" i="4"/>
  <c r="O266" i="4"/>
  <c r="P266" i="4"/>
  <c r="Q266" i="4"/>
  <c r="C265" i="4"/>
  <c r="L265" i="4"/>
  <c r="M265" i="4"/>
  <c r="N265" i="4"/>
  <c r="O265" i="4"/>
  <c r="P265" i="4"/>
  <c r="Q265" i="4"/>
  <c r="C264" i="4"/>
  <c r="L264" i="4"/>
  <c r="M264" i="4"/>
  <c r="N264" i="4"/>
  <c r="O264" i="4"/>
  <c r="P264" i="4"/>
  <c r="Q264" i="4"/>
  <c r="C263" i="4"/>
  <c r="L263" i="4"/>
  <c r="M263" i="4"/>
  <c r="N263" i="4"/>
  <c r="O263" i="4"/>
  <c r="P263" i="4"/>
  <c r="Q263" i="4"/>
  <c r="C262" i="4"/>
  <c r="L262" i="4"/>
  <c r="M262" i="4"/>
  <c r="N262" i="4"/>
  <c r="O262" i="4"/>
  <c r="P262" i="4"/>
  <c r="Q262" i="4"/>
  <c r="C261" i="4"/>
  <c r="L261" i="4"/>
  <c r="M261" i="4"/>
  <c r="N261" i="4"/>
  <c r="O261" i="4"/>
  <c r="P261" i="4"/>
  <c r="Q261" i="4"/>
  <c r="C260" i="4"/>
  <c r="L260" i="4"/>
  <c r="M260" i="4"/>
  <c r="N260" i="4"/>
  <c r="O260" i="4"/>
  <c r="P260" i="4"/>
  <c r="Q260" i="4"/>
  <c r="C259" i="4"/>
  <c r="L259" i="4"/>
  <c r="M259" i="4"/>
  <c r="N259" i="4"/>
  <c r="O259" i="4"/>
  <c r="P259" i="4"/>
  <c r="Q259" i="4"/>
  <c r="C258" i="4"/>
  <c r="L258" i="4"/>
  <c r="M258" i="4"/>
  <c r="N258" i="4"/>
  <c r="O258" i="4"/>
  <c r="P258" i="4"/>
  <c r="Q258" i="4"/>
  <c r="C257" i="4"/>
  <c r="L257" i="4"/>
  <c r="M257" i="4"/>
  <c r="N257" i="4"/>
  <c r="O257" i="4"/>
  <c r="P257" i="4"/>
  <c r="Q257" i="4"/>
  <c r="C256" i="4"/>
  <c r="L256" i="4"/>
  <c r="M256" i="4"/>
  <c r="N256" i="4"/>
  <c r="O256" i="4"/>
  <c r="P256" i="4"/>
  <c r="Q256" i="4"/>
  <c r="C255" i="4"/>
  <c r="L255" i="4"/>
  <c r="M255" i="4"/>
  <c r="N255" i="4"/>
  <c r="O255" i="4"/>
  <c r="P255" i="4"/>
  <c r="Q255" i="4"/>
  <c r="C254" i="4"/>
  <c r="L254" i="4"/>
  <c r="M254" i="4"/>
  <c r="N254" i="4"/>
  <c r="O254" i="4"/>
  <c r="P254" i="4"/>
  <c r="Q254" i="4"/>
  <c r="C253" i="4"/>
  <c r="L253" i="4"/>
  <c r="M253" i="4"/>
  <c r="N253" i="4"/>
  <c r="O253" i="4"/>
  <c r="P253" i="4"/>
  <c r="Q253" i="4"/>
  <c r="C252" i="4"/>
  <c r="L252" i="4"/>
  <c r="M252" i="4"/>
  <c r="N252" i="4"/>
  <c r="O252" i="4"/>
  <c r="P252" i="4"/>
  <c r="Q252" i="4"/>
  <c r="C251" i="4"/>
  <c r="L251" i="4"/>
  <c r="M251" i="4"/>
  <c r="N251" i="4"/>
  <c r="O251" i="4"/>
  <c r="P251" i="4"/>
  <c r="Q251" i="4"/>
  <c r="C250" i="4"/>
  <c r="L250" i="4"/>
  <c r="M250" i="4"/>
  <c r="N250" i="4"/>
  <c r="O250" i="4"/>
  <c r="P250" i="4"/>
  <c r="Q250" i="4"/>
  <c r="C249" i="4"/>
  <c r="L249" i="4"/>
  <c r="M249" i="4"/>
  <c r="N249" i="4"/>
  <c r="O249" i="4"/>
  <c r="P249" i="4"/>
  <c r="Q249" i="4"/>
  <c r="C248" i="4"/>
  <c r="L248" i="4"/>
  <c r="M248" i="4"/>
  <c r="N248" i="4"/>
  <c r="O248" i="4"/>
  <c r="P248" i="4"/>
  <c r="Q248" i="4"/>
  <c r="C247" i="4"/>
  <c r="L247" i="4"/>
  <c r="M247" i="4"/>
  <c r="N247" i="4"/>
  <c r="O247" i="4"/>
  <c r="P247" i="4"/>
  <c r="Q247" i="4"/>
  <c r="C246" i="4"/>
  <c r="L246" i="4"/>
  <c r="M246" i="4"/>
  <c r="N246" i="4"/>
  <c r="O246" i="4"/>
  <c r="P246" i="4"/>
  <c r="Q246" i="4"/>
  <c r="C245" i="4"/>
  <c r="L245" i="4"/>
  <c r="M245" i="4"/>
  <c r="N245" i="4"/>
  <c r="O245" i="4"/>
  <c r="P245" i="4"/>
  <c r="Q245" i="4"/>
  <c r="C244" i="4"/>
  <c r="L244" i="4"/>
  <c r="M244" i="4"/>
  <c r="N244" i="4"/>
  <c r="O244" i="4"/>
  <c r="P244" i="4"/>
  <c r="Q244" i="4"/>
  <c r="C243" i="4"/>
  <c r="L243" i="4"/>
  <c r="M243" i="4"/>
  <c r="N243" i="4"/>
  <c r="O243" i="4"/>
  <c r="P243" i="4"/>
  <c r="Q243" i="4"/>
  <c r="C242" i="4"/>
  <c r="L242" i="4"/>
  <c r="M242" i="4"/>
  <c r="N242" i="4"/>
  <c r="O242" i="4"/>
  <c r="P242" i="4"/>
  <c r="Q242" i="4"/>
  <c r="C241" i="4"/>
  <c r="L241" i="4"/>
  <c r="M241" i="4"/>
  <c r="N241" i="4"/>
  <c r="O241" i="4"/>
  <c r="P241" i="4"/>
  <c r="Q241" i="4"/>
  <c r="C240" i="4"/>
  <c r="L240" i="4"/>
  <c r="M240" i="4"/>
  <c r="N240" i="4"/>
  <c r="O240" i="4"/>
  <c r="P240" i="4"/>
  <c r="Q240" i="4"/>
  <c r="C238" i="4"/>
  <c r="L238" i="4"/>
  <c r="M238" i="4"/>
  <c r="N238" i="4"/>
  <c r="O238" i="4"/>
  <c r="P238" i="4"/>
  <c r="Q238" i="4"/>
  <c r="C237" i="4"/>
  <c r="L237" i="4"/>
  <c r="M237" i="4"/>
  <c r="N237" i="4"/>
  <c r="O237" i="4"/>
  <c r="P237" i="4"/>
  <c r="Q237" i="4"/>
  <c r="C236" i="4"/>
  <c r="L236" i="4"/>
  <c r="M236" i="4"/>
  <c r="N236" i="4"/>
  <c r="O236" i="4"/>
  <c r="P236" i="4"/>
  <c r="Q236" i="4"/>
  <c r="C235" i="4"/>
  <c r="L235" i="4"/>
  <c r="M235" i="4"/>
  <c r="N235" i="4"/>
  <c r="O235" i="4"/>
  <c r="P235" i="4"/>
  <c r="Q235" i="4"/>
  <c r="C233" i="4"/>
  <c r="L233" i="4"/>
  <c r="M233" i="4"/>
  <c r="N233" i="4"/>
  <c r="O233" i="4"/>
  <c r="P233" i="4"/>
  <c r="Q233" i="4"/>
  <c r="C232" i="4"/>
  <c r="L232" i="4"/>
  <c r="M232" i="4"/>
  <c r="N232" i="4"/>
  <c r="O232" i="4"/>
  <c r="P232" i="4"/>
  <c r="Q232" i="4"/>
  <c r="C231" i="4"/>
  <c r="L231" i="4"/>
  <c r="M231" i="4"/>
  <c r="N231" i="4"/>
  <c r="O231" i="4"/>
  <c r="P231" i="4"/>
  <c r="Q231" i="4"/>
  <c r="C230" i="4"/>
  <c r="L230" i="4"/>
  <c r="M230" i="4"/>
  <c r="N230" i="4"/>
  <c r="O230" i="4"/>
  <c r="P230" i="4"/>
  <c r="Q230" i="4"/>
  <c r="C229" i="4"/>
  <c r="L229" i="4"/>
  <c r="M229" i="4"/>
  <c r="N229" i="4"/>
  <c r="O229" i="4"/>
  <c r="P229" i="4"/>
  <c r="Q229" i="4"/>
  <c r="C228" i="4"/>
  <c r="L228" i="4"/>
  <c r="M228" i="4"/>
  <c r="N228" i="4"/>
  <c r="O228" i="4"/>
  <c r="P228" i="4"/>
  <c r="Q228" i="4"/>
  <c r="C227" i="4"/>
  <c r="L227" i="4"/>
  <c r="M227" i="4"/>
  <c r="N227" i="4"/>
  <c r="O227" i="4"/>
  <c r="P227" i="4"/>
  <c r="Q227" i="4"/>
  <c r="C226" i="4"/>
  <c r="L226" i="4"/>
  <c r="M226" i="4"/>
  <c r="N226" i="4"/>
  <c r="O226" i="4"/>
  <c r="P226" i="4"/>
  <c r="Q226" i="4"/>
  <c r="C225" i="4"/>
  <c r="L225" i="4"/>
  <c r="M225" i="4"/>
  <c r="N225" i="4"/>
  <c r="O225" i="4"/>
  <c r="P225" i="4"/>
  <c r="Q225" i="4"/>
  <c r="C223" i="4"/>
  <c r="L223" i="4"/>
  <c r="M223" i="4"/>
  <c r="N223" i="4"/>
  <c r="O223" i="4"/>
  <c r="P223" i="4"/>
  <c r="Q223" i="4"/>
  <c r="C222" i="4"/>
  <c r="L222" i="4"/>
  <c r="M222" i="4"/>
  <c r="N222" i="4"/>
  <c r="O222" i="4"/>
  <c r="P222" i="4"/>
  <c r="Q222" i="4"/>
  <c r="C221" i="4"/>
  <c r="L221" i="4"/>
  <c r="M221" i="4"/>
  <c r="N221" i="4"/>
  <c r="O221" i="4"/>
  <c r="P221" i="4"/>
  <c r="Q221" i="4"/>
  <c r="C220" i="4"/>
  <c r="L220" i="4"/>
  <c r="M220" i="4"/>
  <c r="N220" i="4"/>
  <c r="O220" i="4"/>
  <c r="P220" i="4"/>
  <c r="Q220" i="4"/>
  <c r="C219" i="4"/>
  <c r="L219" i="4"/>
  <c r="M219" i="4"/>
  <c r="N219" i="4"/>
  <c r="O219" i="4"/>
  <c r="P219" i="4"/>
  <c r="Q219" i="4"/>
  <c r="C218" i="4"/>
  <c r="L218" i="4"/>
  <c r="M218" i="4"/>
  <c r="N218" i="4"/>
  <c r="O218" i="4"/>
  <c r="P218" i="4"/>
  <c r="Q218" i="4"/>
  <c r="C217" i="4"/>
  <c r="L217" i="4"/>
  <c r="M217" i="4"/>
  <c r="N217" i="4"/>
  <c r="O217" i="4"/>
  <c r="P217" i="4"/>
  <c r="Q217" i="4"/>
  <c r="C216" i="4"/>
  <c r="L216" i="4"/>
  <c r="M216" i="4"/>
  <c r="N216" i="4"/>
  <c r="O216" i="4"/>
  <c r="P216" i="4"/>
  <c r="Q216" i="4"/>
  <c r="C215" i="4"/>
  <c r="L215" i="4"/>
  <c r="M215" i="4"/>
  <c r="N215" i="4"/>
  <c r="O215" i="4"/>
  <c r="P215" i="4"/>
  <c r="Q215" i="4"/>
  <c r="C214" i="4"/>
  <c r="L214" i="4"/>
  <c r="M214" i="4"/>
  <c r="N214" i="4"/>
  <c r="O214" i="4"/>
  <c r="P214" i="4"/>
  <c r="Q214" i="4"/>
  <c r="C213" i="4"/>
  <c r="L213" i="4"/>
  <c r="M213" i="4"/>
  <c r="N213" i="4"/>
  <c r="O213" i="4"/>
  <c r="P213" i="4"/>
  <c r="Q213" i="4"/>
  <c r="C212" i="4"/>
  <c r="L212" i="4"/>
  <c r="M212" i="4"/>
  <c r="N212" i="4"/>
  <c r="O212" i="4"/>
  <c r="P212" i="4"/>
  <c r="Q212" i="4"/>
  <c r="C211" i="4"/>
  <c r="L211" i="4"/>
  <c r="M211" i="4"/>
  <c r="N211" i="4"/>
  <c r="O211" i="4"/>
  <c r="P211" i="4"/>
  <c r="Q211" i="4"/>
  <c r="C210" i="4"/>
  <c r="L210" i="4"/>
  <c r="M210" i="4"/>
  <c r="N210" i="4"/>
  <c r="O210" i="4"/>
  <c r="P210" i="4"/>
  <c r="Q210" i="4"/>
  <c r="C209" i="4"/>
  <c r="L209" i="4"/>
  <c r="M209" i="4"/>
  <c r="N209" i="4"/>
  <c r="O209" i="4"/>
  <c r="P209" i="4"/>
  <c r="Q209" i="4"/>
  <c r="C208" i="4"/>
  <c r="L208" i="4"/>
  <c r="M208" i="4"/>
  <c r="N208" i="4"/>
  <c r="O208" i="4"/>
  <c r="P208" i="4"/>
  <c r="Q208" i="4"/>
  <c r="C207" i="4"/>
  <c r="L207" i="4"/>
  <c r="M207" i="4"/>
  <c r="N207" i="4"/>
  <c r="O207" i="4"/>
  <c r="P207" i="4"/>
  <c r="Q207" i="4"/>
  <c r="C206" i="4"/>
  <c r="L206" i="4"/>
  <c r="M206" i="4"/>
  <c r="N206" i="4"/>
  <c r="O206" i="4"/>
  <c r="P206" i="4"/>
  <c r="Q206" i="4"/>
  <c r="C205" i="4"/>
  <c r="L205" i="4"/>
  <c r="M205" i="4"/>
  <c r="N205" i="4"/>
  <c r="O205" i="4"/>
  <c r="P205" i="4"/>
  <c r="Q205" i="4"/>
  <c r="C204" i="4"/>
  <c r="L204" i="4"/>
  <c r="M204" i="4"/>
  <c r="N204" i="4"/>
  <c r="O204" i="4"/>
  <c r="P204" i="4"/>
  <c r="Q204" i="4"/>
  <c r="C203" i="4"/>
  <c r="L203" i="4"/>
  <c r="M203" i="4"/>
  <c r="N203" i="4"/>
  <c r="O203" i="4"/>
  <c r="P203" i="4"/>
  <c r="Q203" i="4"/>
  <c r="C202" i="4"/>
  <c r="L202" i="4"/>
  <c r="M202" i="4"/>
  <c r="N202" i="4"/>
  <c r="O202" i="4"/>
  <c r="P202" i="4"/>
  <c r="Q202" i="4"/>
  <c r="C201" i="4"/>
  <c r="L201" i="4"/>
  <c r="M201" i="4"/>
  <c r="N201" i="4"/>
  <c r="O201" i="4"/>
  <c r="P201" i="4"/>
  <c r="Q201" i="4"/>
  <c r="C200" i="4"/>
  <c r="L200" i="4"/>
  <c r="M200" i="4"/>
  <c r="N200" i="4"/>
  <c r="O200" i="4"/>
  <c r="P200" i="4"/>
  <c r="Q200" i="4"/>
  <c r="C199" i="4"/>
  <c r="L199" i="4"/>
  <c r="M199" i="4"/>
  <c r="N199" i="4"/>
  <c r="O199" i="4"/>
  <c r="P199" i="4"/>
  <c r="Q199" i="4"/>
  <c r="C198" i="4"/>
  <c r="L198" i="4"/>
  <c r="M198" i="4"/>
  <c r="N198" i="4"/>
  <c r="O198" i="4"/>
  <c r="P198" i="4"/>
  <c r="Q198" i="4"/>
  <c r="C197" i="4"/>
  <c r="L197" i="4"/>
  <c r="M197" i="4"/>
  <c r="N197" i="4"/>
  <c r="O197" i="4"/>
  <c r="P197" i="4"/>
  <c r="Q197" i="4"/>
  <c r="C196" i="4"/>
  <c r="L196" i="4"/>
  <c r="M196" i="4"/>
  <c r="N196" i="4"/>
  <c r="O196" i="4"/>
  <c r="P196" i="4"/>
  <c r="Q196" i="4"/>
  <c r="C195" i="4"/>
  <c r="L195" i="4"/>
  <c r="M195" i="4"/>
  <c r="N195" i="4"/>
  <c r="O195" i="4"/>
  <c r="P195" i="4"/>
  <c r="Q195" i="4"/>
  <c r="C194" i="4"/>
  <c r="L194" i="4"/>
  <c r="M194" i="4"/>
  <c r="N194" i="4"/>
  <c r="O194" i="4"/>
  <c r="P194" i="4"/>
  <c r="Q194" i="4"/>
  <c r="C193" i="4"/>
  <c r="L193" i="4"/>
  <c r="M193" i="4"/>
  <c r="N193" i="4"/>
  <c r="O193" i="4"/>
  <c r="P193" i="4"/>
  <c r="Q193" i="4"/>
  <c r="C192" i="4"/>
  <c r="L192" i="4"/>
  <c r="M192" i="4"/>
  <c r="N192" i="4"/>
  <c r="O192" i="4"/>
  <c r="P192" i="4"/>
  <c r="Q192" i="4"/>
  <c r="C191" i="4"/>
  <c r="L191" i="4"/>
  <c r="M191" i="4"/>
  <c r="N191" i="4"/>
  <c r="O191" i="4"/>
  <c r="P191" i="4"/>
  <c r="Q191" i="4"/>
  <c r="C190" i="4"/>
  <c r="L190" i="4"/>
  <c r="M190" i="4"/>
  <c r="N190" i="4"/>
  <c r="O190" i="4"/>
  <c r="P190" i="4"/>
  <c r="Q190" i="4"/>
  <c r="C189" i="4"/>
  <c r="L189" i="4"/>
  <c r="M189" i="4"/>
  <c r="N189" i="4"/>
  <c r="O189" i="4"/>
  <c r="P189" i="4"/>
  <c r="Q189" i="4"/>
  <c r="C188" i="4"/>
  <c r="L188" i="4"/>
  <c r="M188" i="4"/>
  <c r="N188" i="4"/>
  <c r="O188" i="4"/>
  <c r="P188" i="4"/>
  <c r="Q188" i="4"/>
  <c r="C187" i="4"/>
  <c r="L187" i="4"/>
  <c r="M187" i="4"/>
  <c r="N187" i="4"/>
  <c r="O187" i="4"/>
  <c r="P187" i="4"/>
  <c r="Q187" i="4"/>
  <c r="C186" i="4"/>
  <c r="L186" i="4"/>
  <c r="M186" i="4"/>
  <c r="N186" i="4"/>
  <c r="O186" i="4"/>
  <c r="P186" i="4"/>
  <c r="Q186" i="4"/>
  <c r="C185" i="4"/>
  <c r="L185" i="4"/>
  <c r="M185" i="4"/>
  <c r="N185" i="4"/>
  <c r="O185" i="4"/>
  <c r="P185" i="4"/>
  <c r="Q185" i="4"/>
  <c r="C184" i="4"/>
  <c r="L184" i="4"/>
  <c r="M184" i="4"/>
  <c r="N184" i="4"/>
  <c r="O184" i="4"/>
  <c r="P184" i="4"/>
  <c r="Q184" i="4"/>
  <c r="C183" i="4"/>
  <c r="L183" i="4"/>
  <c r="M183" i="4"/>
  <c r="N183" i="4"/>
  <c r="O183" i="4"/>
  <c r="P183" i="4"/>
  <c r="Q183" i="4"/>
  <c r="C182" i="4"/>
  <c r="L182" i="4"/>
  <c r="M182" i="4"/>
  <c r="N182" i="4"/>
  <c r="O182" i="4"/>
  <c r="P182" i="4"/>
  <c r="Q182" i="4"/>
  <c r="C181" i="4"/>
  <c r="L181" i="4"/>
  <c r="M181" i="4"/>
  <c r="N181" i="4"/>
  <c r="O181" i="4"/>
  <c r="P181" i="4"/>
  <c r="Q181" i="4"/>
  <c r="C180" i="4"/>
  <c r="L180" i="4"/>
  <c r="M180" i="4"/>
  <c r="N180" i="4"/>
  <c r="O180" i="4"/>
  <c r="P180" i="4"/>
  <c r="Q180" i="4"/>
  <c r="C179" i="4"/>
  <c r="L179" i="4"/>
  <c r="M179" i="4"/>
  <c r="N179" i="4"/>
  <c r="O179" i="4"/>
  <c r="P179" i="4"/>
  <c r="Q179" i="4"/>
  <c r="C178" i="4"/>
  <c r="L178" i="4"/>
  <c r="M178" i="4"/>
  <c r="N178" i="4"/>
  <c r="O178" i="4"/>
  <c r="P178" i="4"/>
  <c r="Q178" i="4"/>
  <c r="C177" i="4"/>
  <c r="L177" i="4"/>
  <c r="M177" i="4"/>
  <c r="N177" i="4"/>
  <c r="O177" i="4"/>
  <c r="P177" i="4"/>
  <c r="Q177" i="4"/>
  <c r="C176" i="4"/>
  <c r="L176" i="4"/>
  <c r="M176" i="4"/>
  <c r="N176" i="4"/>
  <c r="O176" i="4"/>
  <c r="P176" i="4"/>
  <c r="Q176" i="4"/>
  <c r="C175" i="4"/>
  <c r="L175" i="4"/>
  <c r="M175" i="4"/>
  <c r="N175" i="4"/>
  <c r="O175" i="4"/>
  <c r="P175" i="4"/>
  <c r="Q175" i="4"/>
  <c r="C174" i="4"/>
  <c r="L174" i="4"/>
  <c r="M174" i="4"/>
  <c r="N174" i="4"/>
  <c r="O174" i="4"/>
  <c r="P174" i="4"/>
  <c r="Q174" i="4"/>
  <c r="C173" i="4"/>
  <c r="L173" i="4"/>
  <c r="M173" i="4"/>
  <c r="N173" i="4"/>
  <c r="O173" i="4"/>
  <c r="P173" i="4"/>
  <c r="Q173" i="4"/>
  <c r="C172" i="4"/>
  <c r="L172" i="4"/>
  <c r="M172" i="4"/>
  <c r="N172" i="4"/>
  <c r="O172" i="4"/>
  <c r="P172" i="4"/>
  <c r="Q172" i="4"/>
  <c r="C171" i="4"/>
  <c r="L171" i="4"/>
  <c r="M171" i="4"/>
  <c r="N171" i="4"/>
  <c r="O171" i="4"/>
  <c r="P171" i="4"/>
  <c r="Q171" i="4"/>
  <c r="C170" i="4"/>
  <c r="L170" i="4"/>
  <c r="M170" i="4"/>
  <c r="N170" i="4"/>
  <c r="O170" i="4"/>
  <c r="P170" i="4"/>
  <c r="Q170" i="4"/>
  <c r="C169" i="4"/>
  <c r="L169" i="4"/>
  <c r="M169" i="4"/>
  <c r="N169" i="4"/>
  <c r="O169" i="4"/>
  <c r="P169" i="4"/>
  <c r="Q169" i="4"/>
  <c r="C168" i="4"/>
  <c r="L168" i="4"/>
  <c r="M168" i="4"/>
  <c r="N168" i="4"/>
  <c r="O168" i="4"/>
  <c r="P168" i="4"/>
  <c r="Q168" i="4"/>
  <c r="C167" i="4"/>
  <c r="L167" i="4"/>
  <c r="M167" i="4"/>
  <c r="N167" i="4"/>
  <c r="O167" i="4"/>
  <c r="P167" i="4"/>
  <c r="Q167" i="4"/>
  <c r="C166" i="4"/>
  <c r="L166" i="4"/>
  <c r="M166" i="4"/>
  <c r="N166" i="4"/>
  <c r="O166" i="4"/>
  <c r="P166" i="4"/>
  <c r="Q166" i="4"/>
  <c r="C165" i="4"/>
  <c r="L165" i="4"/>
  <c r="M165" i="4"/>
  <c r="N165" i="4"/>
  <c r="O165" i="4"/>
  <c r="P165" i="4"/>
  <c r="Q165" i="4"/>
  <c r="C163" i="4"/>
  <c r="L163" i="4"/>
  <c r="M163" i="4"/>
  <c r="N163" i="4"/>
  <c r="O163" i="4"/>
  <c r="P163" i="4"/>
  <c r="Q163" i="4"/>
  <c r="C162" i="4"/>
  <c r="L162" i="4"/>
  <c r="M162" i="4"/>
  <c r="N162" i="4"/>
  <c r="O162" i="4"/>
  <c r="P162" i="4"/>
  <c r="Q162" i="4"/>
  <c r="C161" i="4"/>
  <c r="L161" i="4"/>
  <c r="M161" i="4"/>
  <c r="N161" i="4"/>
  <c r="O161" i="4"/>
  <c r="P161" i="4"/>
  <c r="Q161" i="4"/>
  <c r="C160" i="4"/>
  <c r="L160" i="4"/>
  <c r="M160" i="4"/>
  <c r="N160" i="4"/>
  <c r="O160" i="4"/>
  <c r="P160" i="4"/>
  <c r="Q160" i="4"/>
  <c r="C159" i="4"/>
  <c r="L159" i="4"/>
  <c r="M159" i="4"/>
  <c r="N159" i="4"/>
  <c r="O159" i="4"/>
  <c r="P159" i="4"/>
  <c r="Q159" i="4"/>
  <c r="C158" i="4"/>
  <c r="L158" i="4"/>
  <c r="M158" i="4"/>
  <c r="N158" i="4"/>
  <c r="O158" i="4"/>
  <c r="P158" i="4"/>
  <c r="Q158" i="4"/>
  <c r="C157" i="4"/>
  <c r="L157" i="4"/>
  <c r="M157" i="4"/>
  <c r="N157" i="4"/>
  <c r="O157" i="4"/>
  <c r="P157" i="4"/>
  <c r="Q157" i="4"/>
  <c r="C156" i="4"/>
  <c r="L156" i="4"/>
  <c r="M156" i="4"/>
  <c r="N156" i="4"/>
  <c r="O156" i="4"/>
  <c r="P156" i="4"/>
  <c r="Q156" i="4"/>
  <c r="C155" i="4"/>
  <c r="L155" i="4"/>
  <c r="M155" i="4"/>
  <c r="N155" i="4"/>
  <c r="O155" i="4"/>
  <c r="P155" i="4"/>
  <c r="Q155" i="4"/>
  <c r="C154" i="4"/>
  <c r="L154" i="4"/>
  <c r="M154" i="4"/>
  <c r="N154" i="4"/>
  <c r="O154" i="4"/>
  <c r="P154" i="4"/>
  <c r="Q154" i="4"/>
  <c r="C153" i="4"/>
  <c r="L153" i="4"/>
  <c r="M153" i="4"/>
  <c r="N153" i="4"/>
  <c r="O153" i="4"/>
  <c r="P153" i="4"/>
  <c r="Q153" i="4"/>
  <c r="C152" i="4"/>
  <c r="L152" i="4"/>
  <c r="M152" i="4"/>
  <c r="N152" i="4"/>
  <c r="O152" i="4"/>
  <c r="P152" i="4"/>
  <c r="Q152" i="4"/>
  <c r="C151" i="4"/>
  <c r="L151" i="4"/>
  <c r="M151" i="4"/>
  <c r="N151" i="4"/>
  <c r="O151" i="4"/>
  <c r="P151" i="4"/>
  <c r="Q151" i="4"/>
  <c r="C150" i="4"/>
  <c r="L150" i="4"/>
  <c r="M150" i="4"/>
  <c r="N150" i="4"/>
  <c r="O150" i="4"/>
  <c r="P150" i="4"/>
  <c r="Q150" i="4"/>
  <c r="C149" i="4"/>
  <c r="L149" i="4"/>
  <c r="M149" i="4"/>
  <c r="N149" i="4"/>
  <c r="O149" i="4"/>
  <c r="P149" i="4"/>
  <c r="Q149" i="4"/>
  <c r="C148" i="4"/>
  <c r="L148" i="4"/>
  <c r="M148" i="4"/>
  <c r="N148" i="4"/>
  <c r="O148" i="4"/>
  <c r="P148" i="4"/>
  <c r="Q148" i="4"/>
  <c r="C147" i="4"/>
  <c r="L147" i="4"/>
  <c r="M147" i="4"/>
  <c r="N147" i="4"/>
  <c r="O147" i="4"/>
  <c r="P147" i="4"/>
  <c r="Q147" i="4"/>
  <c r="C146" i="4"/>
  <c r="L146" i="4"/>
  <c r="M146" i="4"/>
  <c r="N146" i="4"/>
  <c r="O146" i="4"/>
  <c r="P146" i="4"/>
  <c r="Q146" i="4"/>
  <c r="C145" i="4"/>
  <c r="L145" i="4"/>
  <c r="M145" i="4"/>
  <c r="N145" i="4"/>
  <c r="O145" i="4"/>
  <c r="P145" i="4"/>
  <c r="Q145" i="4"/>
  <c r="C144" i="4"/>
  <c r="L144" i="4"/>
  <c r="M144" i="4"/>
  <c r="N144" i="4"/>
  <c r="O144" i="4"/>
  <c r="P144" i="4"/>
  <c r="Q144" i="4"/>
  <c r="C143" i="4"/>
  <c r="L143" i="4"/>
  <c r="M143" i="4"/>
  <c r="N143" i="4"/>
  <c r="O143" i="4"/>
  <c r="P143" i="4"/>
  <c r="Q143" i="4"/>
  <c r="C142" i="4"/>
  <c r="L142" i="4"/>
  <c r="M142" i="4"/>
  <c r="N142" i="4"/>
  <c r="O142" i="4"/>
  <c r="P142" i="4"/>
  <c r="Q142" i="4"/>
  <c r="C141" i="4"/>
  <c r="L141" i="4"/>
  <c r="M141" i="4"/>
  <c r="N141" i="4"/>
  <c r="O141" i="4"/>
  <c r="P141" i="4"/>
  <c r="Q141" i="4"/>
  <c r="C140" i="4"/>
  <c r="L140" i="4"/>
  <c r="M140" i="4"/>
  <c r="N140" i="4"/>
  <c r="O140" i="4"/>
  <c r="P140" i="4"/>
  <c r="Q140" i="4"/>
  <c r="C139" i="4"/>
  <c r="L139" i="4"/>
  <c r="M139" i="4"/>
  <c r="N139" i="4"/>
  <c r="O139" i="4"/>
  <c r="P139" i="4"/>
  <c r="Q139" i="4"/>
  <c r="C138" i="4"/>
  <c r="L138" i="4"/>
  <c r="M138" i="4"/>
  <c r="N138" i="4"/>
  <c r="O138" i="4"/>
  <c r="P138" i="4"/>
  <c r="Q138" i="4"/>
  <c r="C137" i="4"/>
  <c r="L137" i="4"/>
  <c r="M137" i="4"/>
  <c r="N137" i="4"/>
  <c r="O137" i="4"/>
  <c r="P137" i="4"/>
  <c r="Q137" i="4"/>
  <c r="C136" i="4"/>
  <c r="L136" i="4"/>
  <c r="M136" i="4"/>
  <c r="N136" i="4"/>
  <c r="O136" i="4"/>
  <c r="P136" i="4"/>
  <c r="Q136" i="4"/>
  <c r="C135" i="4"/>
  <c r="L135" i="4"/>
  <c r="M135" i="4"/>
  <c r="N135" i="4"/>
  <c r="O135" i="4"/>
  <c r="P135" i="4"/>
  <c r="Q135" i="4"/>
  <c r="C134" i="4"/>
  <c r="L134" i="4"/>
  <c r="M134" i="4"/>
  <c r="N134" i="4"/>
  <c r="O134" i="4"/>
  <c r="P134" i="4"/>
  <c r="Q134" i="4"/>
  <c r="C133" i="4"/>
  <c r="L133" i="4"/>
  <c r="M133" i="4"/>
  <c r="N133" i="4"/>
  <c r="O133" i="4"/>
  <c r="P133" i="4"/>
  <c r="Q133" i="4"/>
  <c r="C132" i="4"/>
  <c r="L132" i="4"/>
  <c r="M132" i="4"/>
  <c r="N132" i="4"/>
  <c r="O132" i="4"/>
  <c r="P132" i="4"/>
  <c r="Q132" i="4"/>
  <c r="C131" i="4"/>
  <c r="L131" i="4"/>
  <c r="M131" i="4"/>
  <c r="N131" i="4"/>
  <c r="O131" i="4"/>
  <c r="P131" i="4"/>
  <c r="Q131" i="4"/>
  <c r="C130" i="4"/>
  <c r="L130" i="4"/>
  <c r="M130" i="4"/>
  <c r="N130" i="4"/>
  <c r="O130" i="4"/>
  <c r="P130" i="4"/>
  <c r="Q130" i="4"/>
  <c r="C129" i="4"/>
  <c r="L129" i="4"/>
  <c r="M129" i="4"/>
  <c r="N129" i="4"/>
  <c r="O129" i="4"/>
  <c r="P129" i="4"/>
  <c r="Q129" i="4"/>
  <c r="C128" i="4"/>
  <c r="L128" i="4"/>
  <c r="M128" i="4"/>
  <c r="N128" i="4"/>
  <c r="O128" i="4"/>
  <c r="P128" i="4"/>
  <c r="Q128" i="4"/>
  <c r="C127" i="4"/>
  <c r="L127" i="4"/>
  <c r="M127" i="4"/>
  <c r="N127" i="4"/>
  <c r="O127" i="4"/>
  <c r="P127" i="4"/>
  <c r="Q127" i="4"/>
  <c r="C126" i="4"/>
  <c r="L126" i="4"/>
  <c r="M126" i="4"/>
  <c r="N126" i="4"/>
  <c r="O126" i="4"/>
  <c r="P126" i="4"/>
  <c r="Q126" i="4"/>
  <c r="C125" i="4"/>
  <c r="L125" i="4"/>
  <c r="M125" i="4"/>
  <c r="N125" i="4"/>
  <c r="O125" i="4"/>
  <c r="P125" i="4"/>
  <c r="Q125" i="4"/>
  <c r="C124" i="4"/>
  <c r="L124" i="4"/>
  <c r="M124" i="4"/>
  <c r="N124" i="4"/>
  <c r="O124" i="4"/>
  <c r="P124" i="4"/>
  <c r="Q124" i="4"/>
  <c r="C123" i="4"/>
  <c r="L123" i="4"/>
  <c r="M123" i="4"/>
  <c r="N123" i="4"/>
  <c r="O123" i="4"/>
  <c r="P123" i="4"/>
  <c r="Q123" i="4"/>
  <c r="C122" i="4"/>
  <c r="L122" i="4"/>
  <c r="M122" i="4"/>
  <c r="N122" i="4"/>
  <c r="O122" i="4"/>
  <c r="P122" i="4"/>
  <c r="Q122" i="4"/>
  <c r="C121" i="4"/>
  <c r="L121" i="4"/>
  <c r="M121" i="4"/>
  <c r="N121" i="4"/>
  <c r="O121" i="4"/>
  <c r="P121" i="4"/>
  <c r="Q121" i="4"/>
  <c r="C120" i="4"/>
  <c r="L120" i="4"/>
  <c r="M120" i="4"/>
  <c r="N120" i="4"/>
  <c r="O120" i="4"/>
  <c r="P120" i="4"/>
  <c r="Q120" i="4"/>
  <c r="C119" i="4"/>
  <c r="L119" i="4"/>
  <c r="M119" i="4"/>
  <c r="N119" i="4"/>
  <c r="O119" i="4"/>
  <c r="P119" i="4"/>
  <c r="Q119" i="4"/>
  <c r="C118" i="4"/>
  <c r="L118" i="4"/>
  <c r="M118" i="4"/>
  <c r="N118" i="4"/>
  <c r="O118" i="4"/>
  <c r="P118" i="4"/>
  <c r="Q118" i="4"/>
  <c r="C117" i="4"/>
  <c r="L117" i="4"/>
  <c r="M117" i="4"/>
  <c r="N117" i="4"/>
  <c r="O117" i="4"/>
  <c r="P117" i="4"/>
  <c r="Q117" i="4"/>
  <c r="C116" i="4"/>
  <c r="L116" i="4"/>
  <c r="M116" i="4"/>
  <c r="N116" i="4"/>
  <c r="O116" i="4"/>
  <c r="P116" i="4"/>
  <c r="Q116" i="4"/>
  <c r="C115" i="4"/>
  <c r="L115" i="4"/>
  <c r="M115" i="4"/>
  <c r="N115" i="4"/>
  <c r="O115" i="4"/>
  <c r="P115" i="4"/>
  <c r="Q115" i="4"/>
  <c r="C114" i="4"/>
  <c r="L114" i="4"/>
  <c r="M114" i="4"/>
  <c r="N114" i="4"/>
  <c r="O114" i="4"/>
  <c r="P114" i="4"/>
  <c r="Q114" i="4"/>
  <c r="C113" i="4"/>
  <c r="L113" i="4"/>
  <c r="M113" i="4"/>
  <c r="N113" i="4"/>
  <c r="O113" i="4"/>
  <c r="P113" i="4"/>
  <c r="Q113" i="4"/>
  <c r="C112" i="4"/>
  <c r="L112" i="4"/>
  <c r="M112" i="4"/>
  <c r="N112" i="4"/>
  <c r="O112" i="4"/>
  <c r="P112" i="4"/>
  <c r="Q112" i="4"/>
  <c r="C111" i="4"/>
  <c r="L111" i="4"/>
  <c r="M111" i="4"/>
  <c r="N111" i="4"/>
  <c r="O111" i="4"/>
  <c r="P111" i="4"/>
  <c r="Q111" i="4"/>
  <c r="C110" i="4"/>
  <c r="L110" i="4"/>
  <c r="M110" i="4"/>
  <c r="N110" i="4"/>
  <c r="O110" i="4"/>
  <c r="P110" i="4"/>
  <c r="Q110" i="4"/>
  <c r="C109" i="4"/>
  <c r="L109" i="4"/>
  <c r="M109" i="4"/>
  <c r="N109" i="4"/>
  <c r="O109" i="4"/>
  <c r="P109" i="4"/>
  <c r="Q109" i="4"/>
  <c r="C108" i="4"/>
  <c r="L108" i="4"/>
  <c r="M108" i="4"/>
  <c r="N108" i="4"/>
  <c r="O108" i="4"/>
  <c r="P108" i="4"/>
  <c r="Q108" i="4"/>
  <c r="C107" i="4"/>
  <c r="L107" i="4"/>
  <c r="M107" i="4"/>
  <c r="N107" i="4"/>
  <c r="O107" i="4"/>
  <c r="P107" i="4"/>
  <c r="Q107" i="4"/>
  <c r="C106" i="4"/>
  <c r="L106" i="4"/>
  <c r="M106" i="4"/>
  <c r="N106" i="4"/>
  <c r="O106" i="4"/>
  <c r="P106" i="4"/>
  <c r="Q106" i="4"/>
  <c r="C105" i="4"/>
  <c r="L105" i="4"/>
  <c r="M105" i="4"/>
  <c r="N105" i="4"/>
  <c r="O105" i="4"/>
  <c r="P105" i="4"/>
  <c r="Q105" i="4"/>
  <c r="C104" i="4"/>
  <c r="L104" i="4"/>
  <c r="M104" i="4"/>
  <c r="N104" i="4"/>
  <c r="O104" i="4"/>
  <c r="P104" i="4"/>
  <c r="Q104" i="4"/>
  <c r="C103" i="4"/>
  <c r="L103" i="4"/>
  <c r="M103" i="4"/>
  <c r="N103" i="4"/>
  <c r="O103" i="4"/>
  <c r="P103" i="4"/>
  <c r="Q103" i="4"/>
  <c r="C102" i="4"/>
  <c r="L102" i="4"/>
  <c r="M102" i="4"/>
  <c r="N102" i="4"/>
  <c r="O102" i="4"/>
  <c r="P102" i="4"/>
  <c r="Q102" i="4"/>
  <c r="C101" i="4"/>
  <c r="L101" i="4"/>
  <c r="M101" i="4"/>
  <c r="N101" i="4"/>
  <c r="O101" i="4"/>
  <c r="P101" i="4"/>
  <c r="Q101" i="4"/>
  <c r="C100" i="4"/>
  <c r="L100" i="4"/>
  <c r="M100" i="4"/>
  <c r="N100" i="4"/>
  <c r="O100" i="4"/>
  <c r="P100" i="4"/>
  <c r="Q100" i="4"/>
  <c r="C99" i="4"/>
  <c r="L99" i="4"/>
  <c r="M99" i="4"/>
  <c r="N99" i="4"/>
  <c r="O99" i="4"/>
  <c r="P99" i="4"/>
  <c r="Q99" i="4"/>
  <c r="C98" i="4"/>
  <c r="L98" i="4"/>
  <c r="M98" i="4"/>
  <c r="N98" i="4"/>
  <c r="O98" i="4"/>
  <c r="P98" i="4"/>
  <c r="Q98" i="4"/>
  <c r="C97" i="4"/>
  <c r="L97" i="4"/>
  <c r="M97" i="4"/>
  <c r="N97" i="4"/>
  <c r="O97" i="4"/>
  <c r="P97" i="4"/>
  <c r="Q97" i="4"/>
  <c r="C96" i="4"/>
  <c r="L96" i="4"/>
  <c r="M96" i="4"/>
  <c r="N96" i="4"/>
  <c r="O96" i="4"/>
  <c r="P96" i="4"/>
  <c r="Q96" i="4"/>
  <c r="C95" i="4"/>
  <c r="L95" i="4"/>
  <c r="M95" i="4"/>
  <c r="N95" i="4"/>
  <c r="O95" i="4"/>
  <c r="P95" i="4"/>
  <c r="Q95" i="4"/>
  <c r="C94" i="4"/>
  <c r="L94" i="4"/>
  <c r="M94" i="4"/>
  <c r="N94" i="4"/>
  <c r="O94" i="4"/>
  <c r="P94" i="4"/>
  <c r="Q94" i="4"/>
  <c r="C93" i="4"/>
  <c r="L93" i="4"/>
  <c r="M93" i="4"/>
  <c r="N93" i="4"/>
  <c r="O93" i="4"/>
  <c r="P93" i="4"/>
  <c r="Q93" i="4"/>
  <c r="C92" i="4"/>
  <c r="L92" i="4"/>
  <c r="M92" i="4"/>
  <c r="N92" i="4"/>
  <c r="O92" i="4"/>
  <c r="P92" i="4"/>
  <c r="Q92" i="4"/>
  <c r="C91" i="4"/>
  <c r="L91" i="4"/>
  <c r="M91" i="4"/>
  <c r="N91" i="4"/>
  <c r="O91" i="4"/>
  <c r="P91" i="4"/>
  <c r="Q91" i="4"/>
  <c r="C90" i="4"/>
  <c r="L90" i="4"/>
  <c r="M90" i="4"/>
  <c r="N90" i="4"/>
  <c r="O90" i="4"/>
  <c r="P90" i="4"/>
  <c r="Q90" i="4"/>
  <c r="C89" i="4"/>
  <c r="L89" i="4"/>
  <c r="M89" i="4"/>
  <c r="N89" i="4"/>
  <c r="O89" i="4"/>
  <c r="P89" i="4"/>
  <c r="Q89" i="4"/>
  <c r="C88" i="4"/>
  <c r="L88" i="4"/>
  <c r="M88" i="4"/>
  <c r="N88" i="4"/>
  <c r="O88" i="4"/>
  <c r="P88" i="4"/>
  <c r="Q88" i="4"/>
  <c r="C86" i="4"/>
  <c r="L86" i="4"/>
  <c r="M86" i="4"/>
  <c r="N86" i="4"/>
  <c r="O86" i="4"/>
  <c r="P86" i="4"/>
  <c r="Q86" i="4"/>
  <c r="C69" i="4"/>
  <c r="L69" i="4"/>
  <c r="M69" i="4"/>
  <c r="N69" i="4"/>
  <c r="O69" i="4"/>
  <c r="P69" i="4"/>
  <c r="Q69" i="4"/>
  <c r="C68" i="4"/>
  <c r="L68" i="4"/>
  <c r="M68" i="4"/>
  <c r="N68" i="4"/>
  <c r="O68" i="4"/>
  <c r="P68" i="4"/>
  <c r="Q68" i="4"/>
  <c r="C67" i="4"/>
  <c r="L67" i="4"/>
  <c r="M67" i="4"/>
  <c r="N67" i="4"/>
  <c r="O67" i="4"/>
  <c r="P67" i="4"/>
  <c r="Q67" i="4"/>
  <c r="C66" i="4"/>
  <c r="L66" i="4"/>
  <c r="M66" i="4"/>
  <c r="N66" i="4"/>
  <c r="O66" i="4"/>
  <c r="P66" i="4"/>
  <c r="Q66" i="4"/>
  <c r="C65" i="4"/>
  <c r="L65" i="4"/>
  <c r="M65" i="4"/>
  <c r="N65" i="4"/>
  <c r="O65" i="4"/>
  <c r="P65" i="4"/>
  <c r="Q65" i="4"/>
  <c r="C64" i="4"/>
  <c r="L64" i="4"/>
  <c r="M64" i="4"/>
  <c r="N64" i="4"/>
  <c r="O64" i="4"/>
  <c r="P64" i="4"/>
  <c r="Q64" i="4"/>
  <c r="C63" i="4"/>
  <c r="L63" i="4"/>
  <c r="M63" i="4"/>
  <c r="N63" i="4"/>
  <c r="O63" i="4"/>
  <c r="P63" i="4"/>
  <c r="Q63" i="4"/>
  <c r="C62" i="4"/>
  <c r="L62" i="4"/>
  <c r="M62" i="4"/>
  <c r="N62" i="4"/>
  <c r="O62" i="4"/>
  <c r="P62" i="4"/>
  <c r="Q62" i="4"/>
  <c r="C61" i="4"/>
  <c r="L61" i="4"/>
  <c r="M61" i="4"/>
  <c r="N61" i="4"/>
  <c r="O61" i="4"/>
  <c r="P61" i="4"/>
  <c r="Q61" i="4"/>
  <c r="C60" i="4"/>
  <c r="L60" i="4"/>
  <c r="M60" i="4"/>
  <c r="N60" i="4"/>
  <c r="O60" i="4"/>
  <c r="P60" i="4"/>
  <c r="Q60" i="4"/>
  <c r="C59" i="4"/>
  <c r="L59" i="4"/>
  <c r="M59" i="4"/>
  <c r="N59" i="4"/>
  <c r="O59" i="4"/>
  <c r="P59" i="4"/>
  <c r="Q59" i="4"/>
  <c r="C58" i="4"/>
  <c r="L58" i="4"/>
  <c r="M58" i="4"/>
  <c r="N58" i="4"/>
  <c r="O58" i="4"/>
  <c r="P58" i="4"/>
  <c r="Q58" i="4"/>
  <c r="C57" i="4"/>
  <c r="L57" i="4"/>
  <c r="M57" i="4"/>
  <c r="N57" i="4"/>
  <c r="O57" i="4"/>
  <c r="P57" i="4"/>
  <c r="Q57" i="4"/>
  <c r="C56" i="4"/>
  <c r="L56" i="4"/>
  <c r="M56" i="4"/>
  <c r="N56" i="4"/>
  <c r="O56" i="4"/>
  <c r="P56" i="4"/>
  <c r="Q56" i="4"/>
  <c r="C55" i="4"/>
  <c r="L55" i="4"/>
  <c r="M55" i="4"/>
  <c r="N55" i="4"/>
  <c r="O55" i="4"/>
  <c r="P55" i="4"/>
  <c r="Q55" i="4"/>
  <c r="C54" i="4"/>
  <c r="L54" i="4"/>
  <c r="M54" i="4"/>
  <c r="N54" i="4"/>
  <c r="O54" i="4"/>
  <c r="P54" i="4"/>
  <c r="Q54" i="4"/>
  <c r="C53" i="4"/>
  <c r="L53" i="4"/>
  <c r="M53" i="4"/>
  <c r="N53" i="4"/>
  <c r="O53" i="4"/>
  <c r="P53" i="4"/>
  <c r="Q53" i="4"/>
  <c r="C52" i="4"/>
  <c r="L52" i="4"/>
  <c r="M52" i="4"/>
  <c r="N52" i="4"/>
  <c r="O52" i="4"/>
  <c r="P52" i="4"/>
  <c r="Q52" i="4"/>
  <c r="C51" i="4"/>
  <c r="L51" i="4"/>
  <c r="M51" i="4"/>
  <c r="N51" i="4"/>
  <c r="O51" i="4"/>
  <c r="P51" i="4"/>
  <c r="Q51" i="4"/>
  <c r="C50" i="4"/>
  <c r="L50" i="4"/>
  <c r="M50" i="4"/>
  <c r="N50" i="4"/>
  <c r="O50" i="4"/>
  <c r="P50" i="4"/>
  <c r="Q50" i="4"/>
  <c r="C49" i="4"/>
  <c r="L49" i="4"/>
  <c r="M49" i="4"/>
  <c r="N49" i="4"/>
  <c r="O49" i="4"/>
  <c r="P49" i="4"/>
  <c r="Q49" i="4"/>
  <c r="C48" i="4"/>
  <c r="L48" i="4"/>
  <c r="M48" i="4"/>
  <c r="N48" i="4"/>
  <c r="O48" i="4"/>
  <c r="P48" i="4"/>
  <c r="Q48" i="4"/>
  <c r="C47" i="4"/>
  <c r="L47" i="4"/>
  <c r="M47" i="4"/>
  <c r="N47" i="4"/>
  <c r="O47" i="4"/>
  <c r="P47" i="4"/>
  <c r="Q47" i="4"/>
  <c r="C46" i="4"/>
  <c r="L46" i="4"/>
  <c r="M46" i="4"/>
  <c r="N46" i="4"/>
  <c r="O46" i="4"/>
  <c r="P46" i="4"/>
  <c r="Q46" i="4"/>
  <c r="C45" i="4"/>
  <c r="L45" i="4"/>
  <c r="M45" i="4"/>
  <c r="N45" i="4"/>
  <c r="O45" i="4"/>
  <c r="P45" i="4"/>
  <c r="Q45" i="4"/>
  <c r="C44" i="4"/>
  <c r="L44" i="4"/>
  <c r="M44" i="4"/>
  <c r="N44" i="4"/>
  <c r="O44" i="4"/>
  <c r="P44" i="4"/>
  <c r="Q44" i="4"/>
  <c r="C43" i="4"/>
  <c r="L43" i="4"/>
  <c r="M43" i="4"/>
  <c r="N43" i="4"/>
  <c r="O43" i="4"/>
  <c r="P43" i="4"/>
  <c r="Q43" i="4"/>
  <c r="C42" i="4"/>
  <c r="L42" i="4"/>
  <c r="M42" i="4"/>
  <c r="N42" i="4"/>
  <c r="O42" i="4"/>
  <c r="P42" i="4"/>
  <c r="Q42" i="4"/>
  <c r="C41" i="4"/>
  <c r="L41" i="4"/>
  <c r="M41" i="4"/>
  <c r="N41" i="4"/>
  <c r="O41" i="4"/>
  <c r="P41" i="4"/>
  <c r="Q41" i="4"/>
  <c r="C40" i="4"/>
  <c r="L40" i="4"/>
  <c r="M40" i="4"/>
  <c r="N40" i="4"/>
  <c r="O40" i="4"/>
  <c r="P40" i="4"/>
  <c r="Q40" i="4"/>
  <c r="C39" i="4"/>
  <c r="L39" i="4"/>
  <c r="M39" i="4"/>
  <c r="N39" i="4"/>
  <c r="O39" i="4"/>
  <c r="P39" i="4"/>
  <c r="Q39" i="4"/>
  <c r="C38" i="4"/>
  <c r="L38" i="4"/>
  <c r="M38" i="4"/>
  <c r="N38" i="4"/>
  <c r="O38" i="4"/>
  <c r="P38" i="4"/>
  <c r="Q38" i="4"/>
  <c r="C37" i="4"/>
  <c r="L37" i="4"/>
  <c r="M37" i="4"/>
  <c r="N37" i="4"/>
  <c r="O37" i="4"/>
  <c r="P37" i="4"/>
  <c r="Q37" i="4"/>
  <c r="C36" i="4"/>
  <c r="L36" i="4"/>
  <c r="M36" i="4"/>
  <c r="N36" i="4"/>
  <c r="O36" i="4"/>
  <c r="P36" i="4"/>
  <c r="Q36" i="4"/>
  <c r="C35" i="4"/>
  <c r="L35" i="4"/>
  <c r="M35" i="4"/>
  <c r="N35" i="4"/>
  <c r="O35" i="4"/>
  <c r="P35" i="4"/>
  <c r="Q35" i="4"/>
  <c r="C34" i="4"/>
  <c r="L34" i="4"/>
  <c r="M34" i="4"/>
  <c r="N34" i="4"/>
  <c r="O34" i="4"/>
  <c r="P34" i="4"/>
  <c r="Q34" i="4"/>
  <c r="C33" i="4"/>
  <c r="L33" i="4"/>
  <c r="M33" i="4"/>
  <c r="N33" i="4"/>
  <c r="O33" i="4"/>
  <c r="P33" i="4"/>
  <c r="Q33" i="4"/>
  <c r="C32" i="4"/>
  <c r="L32" i="4"/>
  <c r="M32" i="4"/>
  <c r="N32" i="4"/>
  <c r="O32" i="4"/>
  <c r="P32" i="4"/>
  <c r="Q32" i="4"/>
  <c r="C31" i="4"/>
  <c r="L31" i="4"/>
  <c r="M31" i="4"/>
  <c r="N31" i="4"/>
  <c r="O31" i="4"/>
  <c r="P31" i="4"/>
  <c r="Q31" i="4"/>
  <c r="C30" i="4"/>
  <c r="L30" i="4"/>
  <c r="M30" i="4"/>
  <c r="N30" i="4"/>
  <c r="O30" i="4"/>
  <c r="P30" i="4"/>
  <c r="Q30" i="4"/>
  <c r="C29" i="4"/>
  <c r="L29" i="4"/>
  <c r="M29" i="4"/>
  <c r="N29" i="4"/>
  <c r="O29" i="4"/>
  <c r="P29" i="4"/>
  <c r="Q29" i="4"/>
  <c r="C28" i="4"/>
  <c r="L28" i="4"/>
  <c r="M28" i="4"/>
  <c r="N28" i="4"/>
  <c r="O28" i="4"/>
  <c r="P28" i="4"/>
  <c r="Q28" i="4"/>
  <c r="C27" i="4"/>
  <c r="L27" i="4"/>
  <c r="M27" i="4"/>
  <c r="N27" i="4"/>
  <c r="O27" i="4"/>
  <c r="P27" i="4"/>
  <c r="Q27" i="4"/>
  <c r="C26" i="4"/>
  <c r="L26" i="4"/>
  <c r="M26" i="4"/>
  <c r="N26" i="4"/>
  <c r="O26" i="4"/>
  <c r="P26" i="4"/>
  <c r="Q26" i="4"/>
  <c r="C25" i="4"/>
  <c r="L25" i="4"/>
  <c r="M25" i="4"/>
  <c r="N25" i="4"/>
  <c r="O25" i="4"/>
  <c r="P25" i="4"/>
  <c r="Q25" i="4"/>
  <c r="C24" i="4"/>
  <c r="L24" i="4"/>
  <c r="M24" i="4"/>
  <c r="N24" i="4"/>
  <c r="O24" i="4"/>
  <c r="P24" i="4"/>
  <c r="Q24" i="4"/>
  <c r="C23" i="4"/>
  <c r="L23" i="4"/>
  <c r="M23" i="4"/>
  <c r="N23" i="4"/>
  <c r="O23" i="4"/>
  <c r="P23" i="4"/>
  <c r="Q23" i="4"/>
  <c r="C22" i="4"/>
  <c r="L22" i="4"/>
  <c r="M22" i="4"/>
  <c r="N22" i="4"/>
  <c r="O22" i="4"/>
  <c r="P22" i="4"/>
  <c r="Q22" i="4"/>
  <c r="C21" i="4"/>
  <c r="L21" i="4"/>
  <c r="M21" i="4"/>
  <c r="N21" i="4"/>
  <c r="O21" i="4"/>
  <c r="P21" i="4"/>
  <c r="Q21" i="4"/>
  <c r="C20" i="4"/>
  <c r="L20" i="4"/>
  <c r="M20" i="4"/>
  <c r="N20" i="4"/>
  <c r="O20" i="4"/>
  <c r="P20" i="4"/>
  <c r="Q20" i="4"/>
  <c r="C19" i="4"/>
  <c r="L19" i="4"/>
  <c r="M19" i="4"/>
  <c r="N19" i="4"/>
  <c r="O19" i="4"/>
  <c r="P19" i="4"/>
  <c r="Q19" i="4"/>
  <c r="C18" i="4"/>
  <c r="L18" i="4"/>
  <c r="M18" i="4"/>
  <c r="N18" i="4"/>
  <c r="O18" i="4"/>
  <c r="P18" i="4"/>
  <c r="Q18" i="4"/>
  <c r="C17" i="4"/>
  <c r="L17" i="4"/>
  <c r="M17" i="4"/>
  <c r="N17" i="4"/>
  <c r="O17" i="4"/>
  <c r="P17" i="4"/>
  <c r="Q17" i="4"/>
  <c r="C16" i="4"/>
  <c r="L16" i="4"/>
  <c r="M16" i="4"/>
  <c r="N16" i="4"/>
  <c r="O16" i="4"/>
  <c r="P16" i="4"/>
  <c r="Q16" i="4"/>
  <c r="C15" i="4"/>
  <c r="L15" i="4"/>
  <c r="M15" i="4"/>
  <c r="N15" i="4"/>
  <c r="O15" i="4"/>
  <c r="P15" i="4"/>
  <c r="Q15" i="4"/>
  <c r="C14" i="4"/>
  <c r="L14" i="4"/>
  <c r="M14" i="4"/>
  <c r="N14" i="4"/>
  <c r="O14" i="4"/>
  <c r="P14" i="4"/>
  <c r="Q14" i="4"/>
  <c r="C13" i="4"/>
  <c r="L13" i="4"/>
  <c r="M13" i="4"/>
  <c r="N13" i="4"/>
  <c r="O13" i="4"/>
  <c r="P13" i="4"/>
  <c r="Q13" i="4"/>
  <c r="C12" i="4"/>
  <c r="L12" i="4"/>
  <c r="M12" i="4"/>
  <c r="N12" i="4"/>
  <c r="O12" i="4"/>
  <c r="P12" i="4"/>
  <c r="Q12" i="4"/>
  <c r="C11" i="4"/>
  <c r="L11" i="4"/>
  <c r="M11" i="4"/>
  <c r="N11" i="4"/>
  <c r="O11" i="4"/>
  <c r="P11" i="4"/>
  <c r="Q11" i="4"/>
  <c r="C10" i="4"/>
  <c r="L10" i="4"/>
  <c r="M10" i="4"/>
  <c r="N10" i="4"/>
  <c r="O10" i="4"/>
  <c r="P10" i="4"/>
  <c r="Q10" i="4"/>
  <c r="C9" i="4"/>
  <c r="L9" i="4"/>
  <c r="M9" i="4"/>
  <c r="N9" i="4"/>
  <c r="O9" i="4"/>
  <c r="P9" i="4"/>
  <c r="Q9" i="4"/>
  <c r="C8" i="4"/>
  <c r="L8" i="4"/>
  <c r="M8" i="4"/>
  <c r="N8" i="4"/>
  <c r="O8" i="4"/>
  <c r="P8" i="4"/>
  <c r="Q8" i="4"/>
  <c r="C7" i="4"/>
  <c r="L7" i="4"/>
  <c r="M7" i="4"/>
  <c r="N7" i="4"/>
  <c r="O7" i="4"/>
  <c r="P7" i="4"/>
  <c r="Q7" i="4"/>
  <c r="C6" i="4"/>
  <c r="L6" i="4"/>
  <c r="M6" i="4"/>
  <c r="N6" i="4"/>
  <c r="O6" i="4"/>
  <c r="P6" i="4"/>
  <c r="Q6" i="4"/>
  <c r="C5" i="4"/>
  <c r="L5" i="4"/>
  <c r="M5" i="4"/>
  <c r="N5" i="4"/>
  <c r="O5" i="4"/>
  <c r="P5" i="4"/>
  <c r="Q5" i="4"/>
  <c r="C4" i="4"/>
  <c r="L4" i="4"/>
  <c r="M4" i="4"/>
  <c r="N4" i="4"/>
  <c r="O4" i="4"/>
  <c r="P4" i="4"/>
  <c r="Q4" i="4"/>
  <c r="C3" i="4"/>
  <c r="L3" i="4"/>
  <c r="M3" i="4"/>
  <c r="N3" i="4"/>
  <c r="O3" i="4"/>
  <c r="P3" i="4"/>
  <c r="Q3" i="4"/>
  <c r="C2" i="4"/>
  <c r="L2" i="4"/>
  <c r="M2" i="4"/>
  <c r="N2" i="4"/>
  <c r="O2" i="4"/>
  <c r="P2" i="4"/>
  <c r="Q2" i="4"/>
  <c r="AK408" i="6"/>
  <c r="AK409" i="6"/>
  <c r="AK410" i="6"/>
  <c r="AK411" i="6"/>
  <c r="AK412" i="6"/>
  <c r="AK413" i="6"/>
  <c r="AK414" i="6"/>
  <c r="AK415" i="6"/>
  <c r="AK416" i="6"/>
  <c r="AK417" i="6"/>
  <c r="AK418" i="6"/>
  <c r="AK419" i="6"/>
  <c r="AK420" i="6"/>
  <c r="AK421" i="6"/>
  <c r="AK422" i="6"/>
  <c r="AK423" i="6"/>
  <c r="AK424" i="6"/>
  <c r="AK425" i="6"/>
  <c r="AK426" i="6"/>
  <c r="AK405" i="6"/>
  <c r="AK404" i="6"/>
  <c r="AK403" i="6"/>
  <c r="AK402" i="6"/>
  <c r="AK401" i="6"/>
  <c r="AK400" i="6"/>
  <c r="R2808" i="4"/>
  <c r="W2808" i="4"/>
  <c r="AF2808" i="4"/>
  <c r="AE2808" i="4"/>
  <c r="Z2808" i="4"/>
  <c r="V2808" i="4"/>
  <c r="U2808" i="4"/>
  <c r="T2808" i="4"/>
  <c r="AZ1" i="3"/>
  <c r="L2" i="3"/>
  <c r="BO196" i="6"/>
  <c r="BN196" i="6"/>
  <c r="H2708" i="4"/>
  <c r="H2709" i="4"/>
  <c r="H2710" i="4"/>
  <c r="H2711" i="4"/>
  <c r="H2712" i="4"/>
  <c r="H2713" i="4"/>
  <c r="H2714" i="4"/>
  <c r="H2715" i="4"/>
  <c r="H2716" i="4"/>
  <c r="H2717" i="4"/>
  <c r="H2718" i="4"/>
  <c r="H2719" i="4"/>
  <c r="H2720" i="4"/>
  <c r="H2721" i="4"/>
  <c r="H2722" i="4"/>
  <c r="H2723" i="4"/>
  <c r="H2724" i="4"/>
  <c r="H2725" i="4"/>
  <c r="H2726" i="4"/>
  <c r="H2727" i="4"/>
  <c r="H2728" i="4"/>
  <c r="H2729" i="4"/>
  <c r="H2730" i="4"/>
  <c r="H2731" i="4"/>
  <c r="H2732" i="4"/>
  <c r="H2733" i="4"/>
  <c r="H2734" i="4"/>
  <c r="H2735" i="4"/>
  <c r="H2736" i="4"/>
  <c r="H2737" i="4"/>
  <c r="H2738" i="4"/>
  <c r="H2739" i="4"/>
  <c r="H2740" i="4"/>
  <c r="H2741" i="4"/>
  <c r="H2742" i="4"/>
  <c r="H2743" i="4"/>
  <c r="H2744" i="4"/>
  <c r="H2745" i="4"/>
  <c r="H2746" i="4"/>
  <c r="H2747" i="4"/>
  <c r="H2748" i="4"/>
  <c r="H2749" i="4"/>
  <c r="H2750" i="4"/>
  <c r="H2751" i="4"/>
  <c r="H2752" i="4"/>
  <c r="H2753" i="4"/>
  <c r="H2754" i="4"/>
  <c r="H2755" i="4"/>
  <c r="H2756" i="4"/>
  <c r="H2757" i="4"/>
  <c r="H2758" i="4"/>
  <c r="H2759" i="4"/>
  <c r="H2760" i="4"/>
  <c r="H2761" i="4"/>
  <c r="H2762" i="4"/>
  <c r="H2763" i="4"/>
  <c r="H2764" i="4"/>
  <c r="H2765" i="4"/>
  <c r="H2766" i="4"/>
  <c r="H2767" i="4"/>
  <c r="H2768" i="4"/>
  <c r="H2769" i="4"/>
  <c r="H2770" i="4"/>
  <c r="H2771" i="4"/>
  <c r="H2772" i="4"/>
  <c r="H2773" i="4"/>
  <c r="H2774" i="4"/>
  <c r="H2775" i="4"/>
  <c r="H2776" i="4"/>
  <c r="H2777" i="4"/>
  <c r="H2778" i="4"/>
  <c r="H2779" i="4"/>
  <c r="H2780" i="4"/>
  <c r="H2781" i="4"/>
  <c r="H2782" i="4"/>
  <c r="H2783" i="4"/>
  <c r="H2784" i="4"/>
  <c r="H2785" i="4"/>
  <c r="H2786" i="4"/>
  <c r="H2787" i="4"/>
  <c r="H2788" i="4"/>
  <c r="H2789" i="4"/>
  <c r="H2790" i="4"/>
  <c r="H2791" i="4"/>
  <c r="H2792" i="4"/>
  <c r="H2793" i="4"/>
  <c r="H2794" i="4"/>
  <c r="H2795" i="4"/>
  <c r="H2796" i="4"/>
  <c r="H2797" i="4"/>
  <c r="H2798" i="4"/>
  <c r="H2799" i="4"/>
  <c r="H2800" i="4"/>
  <c r="H2801" i="4"/>
  <c r="H2802" i="4"/>
  <c r="H2803" i="4"/>
  <c r="H2804" i="4"/>
  <c r="H2805" i="4"/>
  <c r="H2806" i="4"/>
  <c r="C58" i="3"/>
  <c r="AA58" i="3"/>
  <c r="AC58" i="3"/>
  <c r="AE58" i="3"/>
  <c r="AG58" i="3"/>
  <c r="AI58" i="3"/>
  <c r="AK58" i="3"/>
  <c r="AM58" i="3"/>
  <c r="AO58" i="3"/>
  <c r="AQ58" i="3"/>
  <c r="AS58" i="3"/>
  <c r="AU58" i="3"/>
  <c r="AW58" i="3"/>
  <c r="AY58" i="3"/>
  <c r="BA58" i="3"/>
  <c r="BC58" i="3"/>
  <c r="BE58" i="3"/>
  <c r="BG58" i="3"/>
  <c r="BI58" i="3"/>
  <c r="BJ58" i="3"/>
  <c r="BK58" i="3"/>
  <c r="P58" i="3"/>
  <c r="O58" i="3"/>
  <c r="BM4" i="3"/>
  <c r="BM5" i="3"/>
  <c r="BM6" i="3"/>
  <c r="BM7" i="3"/>
  <c r="BM8" i="3"/>
  <c r="BM9" i="3"/>
  <c r="BM10" i="3"/>
  <c r="BM11" i="3"/>
  <c r="BM12" i="3"/>
  <c r="BM13" i="3"/>
  <c r="BM14" i="3"/>
  <c r="BM15" i="3"/>
  <c r="BM16" i="3"/>
  <c r="BM17" i="3"/>
  <c r="BM18" i="3"/>
  <c r="BM19" i="3"/>
  <c r="BM20" i="3"/>
  <c r="BM21" i="3"/>
  <c r="BM22" i="3"/>
  <c r="BM23" i="3"/>
  <c r="BM24" i="3"/>
  <c r="BM25" i="3"/>
  <c r="BM26" i="3"/>
  <c r="BM27" i="3"/>
  <c r="BM28" i="3"/>
  <c r="BM29" i="3"/>
  <c r="BM30" i="3"/>
  <c r="BM31" i="3"/>
  <c r="BM32" i="3"/>
  <c r="BM33" i="3"/>
  <c r="BM34" i="3"/>
  <c r="BM35" i="3"/>
  <c r="BM36" i="3"/>
  <c r="BM37" i="3"/>
  <c r="BM38" i="3"/>
  <c r="BM39" i="3"/>
  <c r="BM40" i="3"/>
  <c r="BM41" i="3"/>
  <c r="BS56" i="3"/>
  <c r="BR56" i="3"/>
  <c r="BQ56" i="3"/>
  <c r="BP56" i="3"/>
  <c r="X56" i="3"/>
  <c r="Y56" i="3"/>
  <c r="V56" i="3"/>
  <c r="U56" i="3"/>
  <c r="T56" i="3"/>
  <c r="S56" i="3"/>
  <c r="BB525" i="6"/>
  <c r="BA525" i="6"/>
  <c r="AY525" i="6"/>
  <c r="AX525" i="6"/>
  <c r="AW525" i="6"/>
  <c r="AV525" i="6"/>
  <c r="AU525" i="6"/>
  <c r="AT525" i="6"/>
  <c r="AS525" i="6"/>
  <c r="Q525" i="6"/>
  <c r="R525" i="6"/>
  <c r="P525" i="6"/>
  <c r="O525" i="6"/>
  <c r="N525" i="6"/>
  <c r="M525" i="6"/>
  <c r="BB438" i="6"/>
  <c r="BA438" i="6"/>
  <c r="AY438" i="6"/>
  <c r="AX438" i="6"/>
  <c r="AW438" i="6"/>
  <c r="AV438" i="6"/>
  <c r="AU438" i="6"/>
  <c r="AT438" i="6"/>
  <c r="AS438" i="6"/>
  <c r="Q438" i="6"/>
  <c r="R438" i="6"/>
  <c r="P438" i="6"/>
  <c r="O438" i="6"/>
  <c r="N438" i="6"/>
  <c r="M438" i="6"/>
  <c r="BB302" i="6"/>
  <c r="BA302" i="6"/>
  <c r="AY302" i="6"/>
  <c r="AX302" i="6"/>
  <c r="AW302" i="6"/>
  <c r="AV302" i="6"/>
  <c r="AU302" i="6"/>
  <c r="AT302" i="6"/>
  <c r="AS302" i="6"/>
  <c r="Q302" i="6"/>
  <c r="R302" i="6"/>
  <c r="P302" i="6"/>
  <c r="O302" i="6"/>
  <c r="N302" i="6"/>
  <c r="M302" i="6"/>
  <c r="BB301" i="6"/>
  <c r="BA301" i="6"/>
  <c r="AY301" i="6"/>
  <c r="AX301" i="6"/>
  <c r="AW301" i="6"/>
  <c r="AV301" i="6"/>
  <c r="AU301" i="6"/>
  <c r="AT301" i="6"/>
  <c r="AS301" i="6"/>
  <c r="Q301" i="6"/>
  <c r="R301" i="6"/>
  <c r="P301" i="6"/>
  <c r="O301" i="6"/>
  <c r="N301" i="6"/>
  <c r="M301" i="6"/>
  <c r="BB132" i="6"/>
  <c r="BA132" i="6"/>
  <c r="AY132" i="6"/>
  <c r="AX132" i="6"/>
  <c r="AW132" i="6"/>
  <c r="AV132" i="6"/>
  <c r="AU132" i="6"/>
  <c r="AT132" i="6"/>
  <c r="AS132" i="6"/>
  <c r="Q132" i="6"/>
  <c r="R132" i="6"/>
  <c r="P132" i="6"/>
  <c r="O132" i="6"/>
  <c r="N132" i="6"/>
  <c r="M132" i="6"/>
  <c r="BB133" i="6"/>
  <c r="BA133" i="6"/>
  <c r="AY133" i="6"/>
  <c r="AX133" i="6"/>
  <c r="AW133" i="6"/>
  <c r="AV133" i="6"/>
  <c r="AU133" i="6"/>
  <c r="AT133" i="6"/>
  <c r="AS133" i="6"/>
  <c r="Q133" i="6"/>
  <c r="R133" i="6"/>
  <c r="P133" i="6"/>
  <c r="O133" i="6"/>
  <c r="N133" i="6"/>
  <c r="M133" i="6"/>
  <c r="BM64" i="3"/>
  <c r="BM47" i="3"/>
  <c r="BM51" i="3"/>
  <c r="BM65" i="3"/>
  <c r="BS39" i="3"/>
  <c r="BR39" i="3"/>
  <c r="BQ39" i="3"/>
  <c r="BP39" i="3"/>
  <c r="X39" i="3"/>
  <c r="Y39" i="3"/>
  <c r="V39" i="3"/>
  <c r="U39" i="3"/>
  <c r="T39" i="3"/>
  <c r="S39" i="3"/>
  <c r="BM57" i="3"/>
  <c r="BM56" i="3"/>
  <c r="BM55" i="3"/>
  <c r="BM54" i="3"/>
  <c r="BM53" i="3"/>
  <c r="BM52" i="3"/>
  <c r="BM50" i="3"/>
  <c r="BM49" i="3"/>
  <c r="BM48" i="3"/>
  <c r="BM46" i="3"/>
  <c r="BM45" i="3"/>
  <c r="BM3" i="3"/>
  <c r="BH65" i="3"/>
  <c r="BF65" i="3"/>
  <c r="BD65" i="3"/>
  <c r="BB65" i="3"/>
  <c r="AZ65" i="3"/>
  <c r="AX65" i="3"/>
  <c r="AV65" i="3"/>
  <c r="AT65" i="3"/>
  <c r="AR65" i="3"/>
  <c r="AN65" i="3"/>
  <c r="AL65" i="3"/>
  <c r="AJ65" i="3"/>
  <c r="AH65" i="3"/>
  <c r="AF65" i="3"/>
  <c r="AD65" i="3"/>
  <c r="AB65" i="3"/>
  <c r="Z65" i="3"/>
  <c r="B68" i="3"/>
  <c r="BA1004" i="6"/>
  <c r="BA1003" i="6"/>
  <c r="BA1002" i="6"/>
  <c r="BA1001" i="6"/>
  <c r="BA1000" i="6"/>
  <c r="BA999" i="6"/>
  <c r="BA998" i="6"/>
  <c r="BA997" i="6"/>
  <c r="BA996" i="6"/>
  <c r="AB371" i="6"/>
  <c r="AC371" i="6"/>
  <c r="BG10" i="6"/>
  <c r="AR2913" i="4"/>
  <c r="AP2913" i="4"/>
  <c r="AO2913" i="4"/>
  <c r="AN2913" i="4"/>
  <c r="AM2913" i="4"/>
  <c r="AL2913" i="4"/>
  <c r="AK2913" i="4"/>
  <c r="H2913" i="4"/>
  <c r="I2913" i="4"/>
  <c r="J2913" i="4"/>
  <c r="G2913" i="4"/>
  <c r="F2913" i="4"/>
  <c r="E2913" i="4"/>
  <c r="D2913" i="4"/>
  <c r="R64" i="3"/>
  <c r="BJ65" i="3"/>
  <c r="C65" i="3"/>
  <c r="AA65" i="3"/>
  <c r="AC65" i="3"/>
  <c r="AE65" i="3"/>
  <c r="AG65" i="3"/>
  <c r="AI65" i="3"/>
  <c r="AK65" i="3"/>
  <c r="AM65" i="3"/>
  <c r="AO65" i="3"/>
  <c r="AQ65" i="3"/>
  <c r="AS65" i="3"/>
  <c r="AU65" i="3"/>
  <c r="AW65" i="3"/>
  <c r="AY65" i="3"/>
  <c r="BA65" i="3"/>
  <c r="BC65" i="3"/>
  <c r="BE65" i="3"/>
  <c r="BG65" i="3"/>
  <c r="BI65" i="3"/>
  <c r="BK65" i="3"/>
  <c r="R65" i="3"/>
  <c r="Q64" i="3"/>
  <c r="Q65" i="3"/>
  <c r="P64" i="3"/>
  <c r="P65" i="3"/>
  <c r="O64" i="3"/>
  <c r="O65" i="3"/>
  <c r="AJ96" i="6"/>
  <c r="BA1619" i="6"/>
  <c r="BA1618" i="6"/>
  <c r="BA1616" i="6"/>
  <c r="BA1615" i="6"/>
  <c r="BA1614" i="6"/>
  <c r="BA1613" i="6"/>
  <c r="BA1612" i="6"/>
  <c r="BA1611" i="6"/>
  <c r="BA1610" i="6"/>
  <c r="BA1609" i="6"/>
  <c r="BA1608" i="6"/>
  <c r="BA1607" i="6"/>
  <c r="BA1606" i="6"/>
  <c r="BA1605" i="6"/>
  <c r="BA1604" i="6"/>
  <c r="BA1603" i="6"/>
  <c r="Z455" i="6"/>
  <c r="AA455" i="6"/>
  <c r="BB31" i="6"/>
  <c r="BA31" i="6"/>
  <c r="AY31" i="6"/>
  <c r="AX31" i="6"/>
  <c r="AW31" i="6"/>
  <c r="AV31" i="6"/>
  <c r="AU31" i="6"/>
  <c r="AT31" i="6"/>
  <c r="AS31" i="6"/>
  <c r="Q31" i="6"/>
  <c r="R31" i="6"/>
  <c r="P31" i="6"/>
  <c r="O31" i="6"/>
  <c r="N31" i="6"/>
  <c r="M31" i="6"/>
  <c r="BH650" i="6"/>
  <c r="BA650" i="6"/>
  <c r="Q650" i="6"/>
  <c r="R650" i="6"/>
  <c r="O650" i="6"/>
  <c r="N650" i="6"/>
  <c r="M650" i="6"/>
  <c r="BH608" i="6"/>
  <c r="BA608" i="6"/>
  <c r="Q608" i="6"/>
  <c r="R608" i="6"/>
  <c r="O608" i="6"/>
  <c r="N608" i="6"/>
  <c r="M608" i="6"/>
  <c r="BH612" i="6"/>
  <c r="BA612" i="6"/>
  <c r="Q612" i="6"/>
  <c r="R612" i="6"/>
  <c r="O612" i="6"/>
  <c r="N612" i="6"/>
  <c r="M612" i="6"/>
  <c r="BH610" i="6"/>
  <c r="BA610" i="6"/>
  <c r="Q610" i="6"/>
  <c r="R610" i="6"/>
  <c r="O610" i="6"/>
  <c r="N610" i="6"/>
  <c r="M610" i="6"/>
  <c r="BH617" i="6"/>
  <c r="BA617" i="6"/>
  <c r="Q617" i="6"/>
  <c r="R617" i="6"/>
  <c r="O617" i="6"/>
  <c r="N617" i="6"/>
  <c r="M617" i="6"/>
  <c r="BH606" i="6"/>
  <c r="BA606" i="6"/>
  <c r="Q606" i="6"/>
  <c r="R606" i="6"/>
  <c r="O606" i="6"/>
  <c r="N606" i="6"/>
  <c r="M606" i="6"/>
  <c r="BH619" i="6"/>
  <c r="BA619" i="6"/>
  <c r="Q619" i="6"/>
  <c r="R619" i="6"/>
  <c r="O619" i="6"/>
  <c r="N619" i="6"/>
  <c r="M619" i="6"/>
  <c r="BB9" i="6"/>
  <c r="BA9" i="6"/>
  <c r="AY9" i="6"/>
  <c r="AX9" i="6"/>
  <c r="AW9" i="6"/>
  <c r="AV9" i="6"/>
  <c r="AU9" i="6"/>
  <c r="AT9" i="6"/>
  <c r="AS9" i="6"/>
  <c r="Q9" i="6"/>
  <c r="R9" i="6"/>
  <c r="P9" i="6"/>
  <c r="O9" i="6"/>
  <c r="N9" i="6"/>
  <c r="M9" i="6"/>
  <c r="BH656" i="6"/>
  <c r="BH655" i="6"/>
  <c r="BH654" i="6"/>
  <c r="BH653" i="6"/>
  <c r="BH652" i="6"/>
  <c r="BH651" i="6"/>
  <c r="BH649" i="6"/>
  <c r="BH648" i="6"/>
  <c r="BH647" i="6"/>
  <c r="BH646" i="6"/>
  <c r="BA656" i="6"/>
  <c r="BA655" i="6"/>
  <c r="BA654" i="6"/>
  <c r="BA653" i="6"/>
  <c r="BA652" i="6"/>
  <c r="BA651" i="6"/>
  <c r="BA649" i="6"/>
  <c r="BA648" i="6"/>
  <c r="BA647" i="6"/>
  <c r="BA646" i="6"/>
  <c r="Q656" i="6"/>
  <c r="R656" i="6"/>
  <c r="O656" i="6"/>
  <c r="N656" i="6"/>
  <c r="M656" i="6"/>
  <c r="Q655" i="6"/>
  <c r="R655" i="6"/>
  <c r="O655" i="6"/>
  <c r="N655" i="6"/>
  <c r="M655" i="6"/>
  <c r="Q654" i="6"/>
  <c r="R654" i="6"/>
  <c r="O654" i="6"/>
  <c r="N654" i="6"/>
  <c r="M654" i="6"/>
  <c r="Q653" i="6"/>
  <c r="R653" i="6"/>
  <c r="O653" i="6"/>
  <c r="N653" i="6"/>
  <c r="M653" i="6"/>
  <c r="Q652" i="6"/>
  <c r="R652" i="6"/>
  <c r="O652" i="6"/>
  <c r="N652" i="6"/>
  <c r="M652" i="6"/>
  <c r="Q651" i="6"/>
  <c r="R651" i="6"/>
  <c r="O651" i="6"/>
  <c r="N651" i="6"/>
  <c r="M651" i="6"/>
  <c r="Q649" i="6"/>
  <c r="R649" i="6"/>
  <c r="O649" i="6"/>
  <c r="N649" i="6"/>
  <c r="M649" i="6"/>
  <c r="Q648" i="6"/>
  <c r="R648" i="6"/>
  <c r="O648" i="6"/>
  <c r="N648" i="6"/>
  <c r="M648" i="6"/>
  <c r="Q647" i="6"/>
  <c r="R647" i="6"/>
  <c r="O647" i="6"/>
  <c r="N647" i="6"/>
  <c r="M647" i="6"/>
  <c r="Q646" i="6"/>
  <c r="R646" i="6"/>
  <c r="O646" i="6"/>
  <c r="N646" i="6"/>
  <c r="M646" i="6"/>
  <c r="BH1476" i="6"/>
  <c r="BH1475" i="6"/>
  <c r="BH1474" i="6"/>
  <c r="BH1473" i="6"/>
  <c r="BH1472" i="6"/>
  <c r="BH1471" i="6"/>
  <c r="BH1470" i="6"/>
  <c r="BH1469" i="6"/>
  <c r="BH1468" i="6"/>
  <c r="BH1467" i="6"/>
  <c r="BA1476" i="6"/>
  <c r="BA1475" i="6"/>
  <c r="BA1474" i="6"/>
  <c r="BA1473" i="6"/>
  <c r="BA1472" i="6"/>
  <c r="BA1471" i="6"/>
  <c r="BA1470" i="6"/>
  <c r="BA1469" i="6"/>
  <c r="BA1468" i="6"/>
  <c r="BA1467" i="6"/>
  <c r="BA1466" i="6"/>
  <c r="BA1465" i="6"/>
  <c r="BA1464" i="6"/>
  <c r="BA1463" i="6"/>
  <c r="BA1462" i="6"/>
  <c r="BA1461" i="6"/>
  <c r="BA1460" i="6"/>
  <c r="BA1459" i="6"/>
  <c r="BA1458" i="6"/>
  <c r="BA1457" i="6"/>
  <c r="BA1456" i="6"/>
  <c r="BA1455" i="6"/>
  <c r="BA1454" i="6"/>
  <c r="BA1453" i="6"/>
  <c r="BA1452" i="6"/>
  <c r="BA1451" i="6"/>
  <c r="BA1450" i="6"/>
  <c r="BA1449" i="6"/>
  <c r="BA1448" i="6"/>
  <c r="BA1447" i="6"/>
  <c r="BA1446" i="6"/>
  <c r="BA1445" i="6"/>
  <c r="BA1444" i="6"/>
  <c r="BA1443" i="6"/>
  <c r="BA1442" i="6"/>
  <c r="BA1441" i="6"/>
  <c r="BA1440" i="6"/>
  <c r="BA1439" i="6"/>
  <c r="BA1438" i="6"/>
  <c r="BA1437" i="6"/>
  <c r="BA1436" i="6"/>
  <c r="BA1435" i="6"/>
  <c r="BA1434" i="6"/>
  <c r="BA1433" i="6"/>
  <c r="BA1432" i="6"/>
  <c r="BA1431" i="6"/>
  <c r="BA1430" i="6"/>
  <c r="BA1429" i="6"/>
  <c r="BA1428" i="6"/>
  <c r="BA1427" i="6"/>
  <c r="BA1426" i="6"/>
  <c r="BA1425" i="6"/>
  <c r="BA1424" i="6"/>
  <c r="BA1423" i="6"/>
  <c r="Q1476" i="6"/>
  <c r="R1476" i="6"/>
  <c r="P1476" i="6"/>
  <c r="O1476" i="6"/>
  <c r="N1476" i="6"/>
  <c r="M1476" i="6"/>
  <c r="Q1475" i="6"/>
  <c r="R1475" i="6"/>
  <c r="P1475" i="6"/>
  <c r="O1475" i="6"/>
  <c r="N1475" i="6"/>
  <c r="M1475" i="6"/>
  <c r="Q1474" i="6"/>
  <c r="R1474" i="6"/>
  <c r="P1474" i="6"/>
  <c r="O1474" i="6"/>
  <c r="N1474" i="6"/>
  <c r="M1474" i="6"/>
  <c r="Q1473" i="6"/>
  <c r="R1473" i="6"/>
  <c r="P1473" i="6"/>
  <c r="O1473" i="6"/>
  <c r="N1473" i="6"/>
  <c r="M1473" i="6"/>
  <c r="Q1472" i="6"/>
  <c r="R1472" i="6"/>
  <c r="P1472" i="6"/>
  <c r="O1472" i="6"/>
  <c r="N1472" i="6"/>
  <c r="M1472" i="6"/>
  <c r="Q1471" i="6"/>
  <c r="R1471" i="6"/>
  <c r="P1471" i="6"/>
  <c r="O1471" i="6"/>
  <c r="N1471" i="6"/>
  <c r="M1471" i="6"/>
  <c r="Q1470" i="6"/>
  <c r="R1470" i="6"/>
  <c r="P1470" i="6"/>
  <c r="O1470" i="6"/>
  <c r="N1470" i="6"/>
  <c r="M1470" i="6"/>
  <c r="Q1469" i="6"/>
  <c r="R1469" i="6"/>
  <c r="P1469" i="6"/>
  <c r="O1469" i="6"/>
  <c r="N1469" i="6"/>
  <c r="M1469" i="6"/>
  <c r="Q1468" i="6"/>
  <c r="R1468" i="6"/>
  <c r="P1468" i="6"/>
  <c r="O1468" i="6"/>
  <c r="N1468" i="6"/>
  <c r="M1468" i="6"/>
  <c r="Q1467" i="6"/>
  <c r="R1467" i="6"/>
  <c r="P1467" i="6"/>
  <c r="O1467" i="6"/>
  <c r="N1467" i="6"/>
  <c r="M1467" i="6"/>
  <c r="BH1535" i="6"/>
  <c r="BA1535" i="6"/>
  <c r="Q1535" i="6"/>
  <c r="R1535" i="6"/>
  <c r="O1535" i="6"/>
  <c r="N1535" i="6"/>
  <c r="M1535" i="6"/>
  <c r="BH1532" i="6"/>
  <c r="BA1532" i="6"/>
  <c r="Q1532" i="6"/>
  <c r="R1532" i="6"/>
  <c r="O1532" i="6"/>
  <c r="N1532" i="6"/>
  <c r="M1532" i="6"/>
  <c r="BH1503" i="6"/>
  <c r="BA1503" i="6"/>
  <c r="Q1503" i="6"/>
  <c r="R1503" i="6"/>
  <c r="O1503" i="6"/>
  <c r="N1503" i="6"/>
  <c r="M1503" i="6"/>
  <c r="BH1570" i="6"/>
  <c r="BH1569" i="6"/>
  <c r="BH1568" i="6"/>
  <c r="BH1567" i="6"/>
  <c r="BH1566" i="6"/>
  <c r="BA1570" i="6"/>
  <c r="BA1569" i="6"/>
  <c r="BA1568" i="6"/>
  <c r="BA1567" i="6"/>
  <c r="BA1566" i="6"/>
  <c r="BA1565" i="6"/>
  <c r="BA1564" i="6"/>
  <c r="BA1563" i="6"/>
  <c r="BA1562" i="6"/>
  <c r="BA1561" i="6"/>
  <c r="BA1560" i="6"/>
  <c r="BA1559" i="6"/>
  <c r="BA1558" i="6"/>
  <c r="BA1557" i="6"/>
  <c r="BA1556" i="6"/>
  <c r="BA1555" i="6"/>
  <c r="BA1554" i="6"/>
  <c r="BA1553" i="6"/>
  <c r="BA1552" i="6"/>
  <c r="BA1551" i="6"/>
  <c r="BA1550" i="6"/>
  <c r="BA1549" i="6"/>
  <c r="BA1548" i="6"/>
  <c r="BA1547" i="6"/>
  <c r="BA1546" i="6"/>
  <c r="BA1545" i="6"/>
  <c r="BA1544" i="6"/>
  <c r="BA1543" i="6"/>
  <c r="BA1542" i="6"/>
  <c r="BA1541" i="6"/>
  <c r="BA1540" i="6"/>
  <c r="BA1539" i="6"/>
  <c r="BA1538" i="6"/>
  <c r="BA1537" i="6"/>
  <c r="BA1536" i="6"/>
  <c r="BA1534" i="6"/>
  <c r="BA1533" i="6"/>
  <c r="BA1531" i="6"/>
  <c r="BA1530" i="6"/>
  <c r="BA1529" i="6"/>
  <c r="BA1528" i="6"/>
  <c r="BA1527" i="6"/>
  <c r="BA1526" i="6"/>
  <c r="BA1525" i="6"/>
  <c r="BA1524" i="6"/>
  <c r="BA1523" i="6"/>
  <c r="BA1522" i="6"/>
  <c r="BA1521" i="6"/>
  <c r="BA1520" i="6"/>
  <c r="BA1519" i="6"/>
  <c r="BA1518" i="6"/>
  <c r="BA1517" i="6"/>
  <c r="BA1516" i="6"/>
  <c r="BA1515" i="6"/>
  <c r="BA1514" i="6"/>
  <c r="BA1513" i="6"/>
  <c r="BA1512" i="6"/>
  <c r="BA1511" i="6"/>
  <c r="BA1510" i="6"/>
  <c r="BA1509" i="6"/>
  <c r="BA1508" i="6"/>
  <c r="BA1507" i="6"/>
  <c r="BA1506" i="6"/>
  <c r="BA1505" i="6"/>
  <c r="BA1504" i="6"/>
  <c r="BA1502" i="6"/>
  <c r="Q1569" i="6"/>
  <c r="R1569" i="6"/>
  <c r="O1569" i="6"/>
  <c r="N1569" i="6"/>
  <c r="M1569" i="6"/>
  <c r="Q1568" i="6"/>
  <c r="R1568" i="6"/>
  <c r="O1568" i="6"/>
  <c r="N1568" i="6"/>
  <c r="M1568" i="6"/>
  <c r="Q1567" i="6"/>
  <c r="R1567" i="6"/>
  <c r="O1567" i="6"/>
  <c r="N1567" i="6"/>
  <c r="M1567" i="6"/>
  <c r="Q1566" i="6"/>
  <c r="R1566" i="6"/>
  <c r="O1566" i="6"/>
  <c r="N1566" i="6"/>
  <c r="M1566" i="6"/>
  <c r="AK427" i="6"/>
  <c r="AF427" i="6"/>
  <c r="AE427" i="6"/>
  <c r="BB430" i="6"/>
  <c r="BA430" i="6"/>
  <c r="AY430" i="6"/>
  <c r="AX430" i="6"/>
  <c r="AW430" i="6"/>
  <c r="AV430" i="6"/>
  <c r="AU430" i="6"/>
  <c r="AT430" i="6"/>
  <c r="AS430" i="6"/>
  <c r="Q430" i="6"/>
  <c r="R430" i="6"/>
  <c r="P430" i="6"/>
  <c r="O430" i="6"/>
  <c r="N430" i="6"/>
  <c r="M430" i="6"/>
  <c r="BA618" i="6"/>
  <c r="BA616" i="6"/>
  <c r="BA615" i="6"/>
  <c r="BA614" i="6"/>
  <c r="BA613" i="6"/>
  <c r="BA611" i="6"/>
  <c r="BA609" i="6"/>
  <c r="BA607" i="6"/>
  <c r="BA605" i="6"/>
  <c r="BA1268" i="6"/>
  <c r="BA1267" i="6"/>
  <c r="BH1281" i="6"/>
  <c r="BA1281" i="6"/>
  <c r="BH1280" i="6"/>
  <c r="BA1280" i="6"/>
  <c r="BH1283" i="6"/>
  <c r="BA1283" i="6"/>
  <c r="BH1282" i="6"/>
  <c r="BA1282" i="6"/>
  <c r="BH1270" i="6"/>
  <c r="BA1270" i="6"/>
  <c r="BH1259" i="6"/>
  <c r="BA1259" i="6"/>
  <c r="BH1254" i="6"/>
  <c r="BA1254" i="6"/>
  <c r="BH1245" i="6"/>
  <c r="BA1245" i="6"/>
  <c r="BH1293" i="6"/>
  <c r="Q1293" i="6"/>
  <c r="R1293" i="6"/>
  <c r="O1293" i="6"/>
  <c r="N1293" i="6"/>
  <c r="M1293" i="6"/>
  <c r="BH1292" i="6"/>
  <c r="Q1292" i="6"/>
  <c r="R1292" i="6"/>
  <c r="O1292" i="6"/>
  <c r="N1292" i="6"/>
  <c r="M1292" i="6"/>
  <c r="BH1221" i="6"/>
  <c r="Q1221" i="6"/>
  <c r="R1221" i="6"/>
  <c r="O1221" i="6"/>
  <c r="N1221" i="6"/>
  <c r="M1221" i="6"/>
  <c r="AB406" i="6"/>
  <c r="AK406" i="6"/>
  <c r="AK407" i="6"/>
  <c r="AD406" i="6"/>
  <c r="AD407" i="6"/>
  <c r="AC406" i="6"/>
  <c r="AC407" i="6"/>
  <c r="AB407" i="6"/>
  <c r="AA406" i="6"/>
  <c r="AA407" i="6"/>
  <c r="BB404" i="6"/>
  <c r="BA404" i="6"/>
  <c r="C404" i="6"/>
  <c r="AY404" i="6"/>
  <c r="AX404" i="6"/>
  <c r="AW404" i="6"/>
  <c r="X404" i="6"/>
  <c r="AV404" i="6"/>
  <c r="AU404" i="6"/>
  <c r="AT404" i="6"/>
  <c r="AS404" i="6"/>
  <c r="T404" i="6"/>
  <c r="U404" i="6"/>
  <c r="V404" i="6"/>
  <c r="Y404" i="6"/>
  <c r="W404" i="6"/>
  <c r="Q404" i="6"/>
  <c r="R404" i="6"/>
  <c r="P404" i="6"/>
  <c r="O404" i="6"/>
  <c r="N404" i="6"/>
  <c r="M404" i="6"/>
  <c r="BH1497" i="6"/>
  <c r="Q1497" i="6"/>
  <c r="R1497" i="6"/>
  <c r="O1497" i="6"/>
  <c r="N1497" i="6"/>
  <c r="M1497" i="6"/>
  <c r="AI443" i="6"/>
  <c r="H531" i="6"/>
  <c r="G531" i="6"/>
  <c r="F531" i="6"/>
  <c r="H530" i="6"/>
  <c r="G530" i="6"/>
  <c r="F530" i="6"/>
  <c r="H529" i="6"/>
  <c r="G529" i="6"/>
  <c r="F529" i="6"/>
  <c r="BH1710" i="6"/>
  <c r="C1710" i="6"/>
  <c r="Y1710" i="6"/>
  <c r="W1710" i="6"/>
  <c r="V1710" i="6"/>
  <c r="U1710" i="6"/>
  <c r="T1710" i="6"/>
  <c r="Q1710" i="6"/>
  <c r="R1710" i="6"/>
  <c r="O1710" i="6"/>
  <c r="N1710" i="6"/>
  <c r="M1710" i="6"/>
  <c r="BH1709" i="6"/>
  <c r="C1709" i="6"/>
  <c r="Y1709" i="6"/>
  <c r="W1709" i="6"/>
  <c r="V1709" i="6"/>
  <c r="U1709" i="6"/>
  <c r="T1709" i="6"/>
  <c r="Q1709" i="6"/>
  <c r="R1709" i="6"/>
  <c r="O1709" i="6"/>
  <c r="N1709" i="6"/>
  <c r="M1709" i="6"/>
  <c r="BH1715" i="6"/>
  <c r="C1715" i="6"/>
  <c r="Y1715" i="6"/>
  <c r="W1715" i="6"/>
  <c r="V1715" i="6"/>
  <c r="U1715" i="6"/>
  <c r="T1715" i="6"/>
  <c r="Q1715" i="6"/>
  <c r="R1715" i="6"/>
  <c r="O1715" i="6"/>
  <c r="N1715" i="6"/>
  <c r="M1715" i="6"/>
  <c r="BH1714" i="6"/>
  <c r="C1714" i="6"/>
  <c r="Y1714" i="6"/>
  <c r="W1714" i="6"/>
  <c r="V1714" i="6"/>
  <c r="U1714" i="6"/>
  <c r="T1714" i="6"/>
  <c r="Q1714" i="6"/>
  <c r="R1714" i="6"/>
  <c r="O1714" i="6"/>
  <c r="N1714" i="6"/>
  <c r="M1714" i="6"/>
  <c r="BB497" i="6"/>
  <c r="BA497" i="6"/>
  <c r="AY497" i="6"/>
  <c r="AX497" i="6"/>
  <c r="AW497" i="6"/>
  <c r="AV497" i="6"/>
  <c r="AU497" i="6"/>
  <c r="AT497" i="6"/>
  <c r="AS497" i="6"/>
  <c r="Q497" i="6"/>
  <c r="R497" i="6"/>
  <c r="P497" i="6"/>
  <c r="O497" i="6"/>
  <c r="N497" i="6"/>
  <c r="M497" i="6"/>
  <c r="BH1682" i="6"/>
  <c r="BA1682" i="6"/>
  <c r="Q1682" i="6"/>
  <c r="R1682" i="6"/>
  <c r="P1682" i="6"/>
  <c r="O1682" i="6"/>
  <c r="N1682" i="6"/>
  <c r="M1682" i="6"/>
  <c r="BH1681" i="6"/>
  <c r="BA1681" i="6"/>
  <c r="Q1681" i="6"/>
  <c r="R1681" i="6"/>
  <c r="P1681" i="6"/>
  <c r="O1681" i="6"/>
  <c r="N1681" i="6"/>
  <c r="M1681" i="6"/>
  <c r="BH1680" i="6"/>
  <c r="BA1680" i="6"/>
  <c r="Q1680" i="6"/>
  <c r="R1680" i="6"/>
  <c r="P1680" i="6"/>
  <c r="O1680" i="6"/>
  <c r="N1680" i="6"/>
  <c r="M1680" i="6"/>
  <c r="BH1679" i="6"/>
  <c r="BA1679" i="6"/>
  <c r="Q1679" i="6"/>
  <c r="R1679" i="6"/>
  <c r="P1679" i="6"/>
  <c r="O1679" i="6"/>
  <c r="N1679" i="6"/>
  <c r="M1679" i="6"/>
  <c r="BH1678" i="6"/>
  <c r="BA1678" i="6"/>
  <c r="Q1678" i="6"/>
  <c r="R1678" i="6"/>
  <c r="P1678" i="6"/>
  <c r="O1678" i="6"/>
  <c r="N1678" i="6"/>
  <c r="M1678" i="6"/>
  <c r="BH1702" i="6"/>
  <c r="BA1702" i="6"/>
  <c r="Q1702" i="6"/>
  <c r="R1702" i="6"/>
  <c r="P1702" i="6"/>
  <c r="O1702" i="6"/>
  <c r="N1702" i="6"/>
  <c r="M1702" i="6"/>
  <c r="BH1701" i="6"/>
  <c r="BA1701" i="6"/>
  <c r="Q1701" i="6"/>
  <c r="R1701" i="6"/>
  <c r="P1701" i="6"/>
  <c r="O1701" i="6"/>
  <c r="N1701" i="6"/>
  <c r="M1701" i="6"/>
  <c r="BH1700" i="6"/>
  <c r="BA1700" i="6"/>
  <c r="Q1700" i="6"/>
  <c r="R1700" i="6"/>
  <c r="P1700" i="6"/>
  <c r="O1700" i="6"/>
  <c r="N1700" i="6"/>
  <c r="M1700" i="6"/>
  <c r="BH1699" i="6"/>
  <c r="BA1699" i="6"/>
  <c r="Q1699" i="6"/>
  <c r="R1699" i="6"/>
  <c r="P1699" i="6"/>
  <c r="O1699" i="6"/>
  <c r="N1699" i="6"/>
  <c r="M1699" i="6"/>
  <c r="BH1698" i="6"/>
  <c r="BA1698" i="6"/>
  <c r="Q1698" i="6"/>
  <c r="R1698" i="6"/>
  <c r="P1698" i="6"/>
  <c r="O1698" i="6"/>
  <c r="N1698" i="6"/>
  <c r="M1698" i="6"/>
  <c r="BH1697" i="6"/>
  <c r="BA1697" i="6"/>
  <c r="Q1697" i="6"/>
  <c r="R1697" i="6"/>
  <c r="P1697" i="6"/>
  <c r="O1697" i="6"/>
  <c r="N1697" i="6"/>
  <c r="M1697" i="6"/>
  <c r="BH1696" i="6"/>
  <c r="BA1696" i="6"/>
  <c r="Q1696" i="6"/>
  <c r="R1696" i="6"/>
  <c r="P1696" i="6"/>
  <c r="O1696" i="6"/>
  <c r="N1696" i="6"/>
  <c r="M1696" i="6"/>
  <c r="BH1695" i="6"/>
  <c r="BA1695" i="6"/>
  <c r="Q1695" i="6"/>
  <c r="R1695" i="6"/>
  <c r="P1695" i="6"/>
  <c r="O1695" i="6"/>
  <c r="N1695" i="6"/>
  <c r="M1695" i="6"/>
  <c r="BH1694" i="6"/>
  <c r="BA1694" i="6"/>
  <c r="Q1694" i="6"/>
  <c r="R1694" i="6"/>
  <c r="P1694" i="6"/>
  <c r="O1694" i="6"/>
  <c r="N1694" i="6"/>
  <c r="M1694" i="6"/>
  <c r="BH1693" i="6"/>
  <c r="BA1693" i="6"/>
  <c r="Q1693" i="6"/>
  <c r="R1693" i="6"/>
  <c r="P1693" i="6"/>
  <c r="O1693" i="6"/>
  <c r="N1693" i="6"/>
  <c r="M1693" i="6"/>
  <c r="BH1692" i="6"/>
  <c r="BA1692" i="6"/>
  <c r="Q1692" i="6"/>
  <c r="R1692" i="6"/>
  <c r="P1692" i="6"/>
  <c r="O1692" i="6"/>
  <c r="N1692" i="6"/>
  <c r="M1692" i="6"/>
  <c r="BH1691" i="6"/>
  <c r="BA1691" i="6"/>
  <c r="Q1691" i="6"/>
  <c r="R1691" i="6"/>
  <c r="P1691" i="6"/>
  <c r="O1691" i="6"/>
  <c r="N1691" i="6"/>
  <c r="M1691" i="6"/>
  <c r="BH1690" i="6"/>
  <c r="BA1690" i="6"/>
  <c r="Q1690" i="6"/>
  <c r="R1690" i="6"/>
  <c r="P1690" i="6"/>
  <c r="O1690" i="6"/>
  <c r="N1690" i="6"/>
  <c r="M1690" i="6"/>
  <c r="BB491" i="6"/>
  <c r="BA491" i="6"/>
  <c r="AY491" i="6"/>
  <c r="AX491" i="6"/>
  <c r="AW491" i="6"/>
  <c r="AV491" i="6"/>
  <c r="AU491" i="6"/>
  <c r="AT491" i="6"/>
  <c r="AS491" i="6"/>
  <c r="T491" i="6"/>
  <c r="U491" i="6"/>
  <c r="Y491" i="6"/>
  <c r="Q491" i="6"/>
  <c r="R491" i="6"/>
  <c r="P491" i="6"/>
  <c r="O491" i="6"/>
  <c r="N491" i="6"/>
  <c r="M491" i="6"/>
  <c r="BB490" i="6"/>
  <c r="BA490" i="6"/>
  <c r="AY490" i="6"/>
  <c r="AX490" i="6"/>
  <c r="AW490" i="6"/>
  <c r="AV490" i="6"/>
  <c r="AU490" i="6"/>
  <c r="AT490" i="6"/>
  <c r="AS490" i="6"/>
  <c r="T490" i="6"/>
  <c r="U490" i="6"/>
  <c r="Y490" i="6"/>
  <c r="Q490" i="6"/>
  <c r="R490" i="6"/>
  <c r="P490" i="6"/>
  <c r="O490" i="6"/>
  <c r="N490" i="6"/>
  <c r="M490" i="6"/>
  <c r="BB489" i="6"/>
  <c r="BA489" i="6"/>
  <c r="AY489" i="6"/>
  <c r="AX489" i="6"/>
  <c r="AW489" i="6"/>
  <c r="AV489" i="6"/>
  <c r="AU489" i="6"/>
  <c r="AT489" i="6"/>
  <c r="AS489" i="6"/>
  <c r="T489" i="6"/>
  <c r="U489" i="6"/>
  <c r="Y489" i="6"/>
  <c r="Q489" i="6"/>
  <c r="R489" i="6"/>
  <c r="P489" i="6"/>
  <c r="O489" i="6"/>
  <c r="N489" i="6"/>
  <c r="M489" i="6"/>
  <c r="BB488" i="6"/>
  <c r="BA488" i="6"/>
  <c r="AY488" i="6"/>
  <c r="AX488" i="6"/>
  <c r="AW488" i="6"/>
  <c r="AV488" i="6"/>
  <c r="AU488" i="6"/>
  <c r="AT488" i="6"/>
  <c r="AS488" i="6"/>
  <c r="T488" i="6"/>
  <c r="U488" i="6"/>
  <c r="Y488" i="6"/>
  <c r="Q488" i="6"/>
  <c r="R488" i="6"/>
  <c r="P488" i="6"/>
  <c r="O488" i="6"/>
  <c r="N488" i="6"/>
  <c r="M488" i="6"/>
  <c r="BA1750" i="6"/>
  <c r="BA1749" i="6"/>
  <c r="BA1748" i="6"/>
  <c r="BA1747" i="6"/>
  <c r="BA1746" i="6"/>
  <c r="BA1745" i="6"/>
  <c r="BA1744" i="6"/>
  <c r="BA1743" i="6"/>
  <c r="BA1742" i="6"/>
  <c r="BA1741" i="6"/>
  <c r="BA1740" i="6"/>
  <c r="BA1739" i="6"/>
  <c r="BA1738" i="6"/>
  <c r="BA1737" i="6"/>
  <c r="BA1736" i="6"/>
  <c r="BA1735" i="6"/>
  <c r="BA1734" i="6"/>
  <c r="BA1733" i="6"/>
  <c r="BA1732" i="6"/>
  <c r="BA1731" i="6"/>
  <c r="BA1730" i="6"/>
  <c r="BA1729" i="6"/>
  <c r="BA1728" i="6"/>
  <c r="BA1727" i="6"/>
  <c r="BA1726" i="6"/>
  <c r="BA1725" i="6"/>
  <c r="BA1724" i="6"/>
  <c r="BA1723" i="6"/>
  <c r="BA1722" i="6"/>
  <c r="BA1721" i="6"/>
  <c r="BA1720" i="6"/>
  <c r="BH1744" i="6"/>
  <c r="C1744" i="6"/>
  <c r="Q1194" i="6"/>
  <c r="R1194" i="6"/>
  <c r="O1194" i="6"/>
  <c r="N1194" i="6"/>
  <c r="M1194" i="6"/>
  <c r="BB277" i="6"/>
  <c r="BA277" i="6"/>
  <c r="AY277" i="6"/>
  <c r="AX277" i="6"/>
  <c r="AW277" i="6"/>
  <c r="AV277" i="6"/>
  <c r="AU277" i="6"/>
  <c r="AT277" i="6"/>
  <c r="AS277" i="6"/>
  <c r="Q277" i="6"/>
  <c r="R277" i="6"/>
  <c r="P277" i="6"/>
  <c r="O277" i="6"/>
  <c r="N277" i="6"/>
  <c r="M277" i="6"/>
  <c r="BB209" i="6"/>
  <c r="BA209" i="6"/>
  <c r="AY209" i="6"/>
  <c r="AX209" i="6"/>
  <c r="AW209" i="6"/>
  <c r="AV209" i="6"/>
  <c r="AU209" i="6"/>
  <c r="AT209" i="6"/>
  <c r="AS209" i="6"/>
  <c r="Q209" i="6"/>
  <c r="R209" i="6"/>
  <c r="P209" i="6"/>
  <c r="O209" i="6"/>
  <c r="N209" i="6"/>
  <c r="M209" i="6"/>
  <c r="BA1023" i="6"/>
  <c r="BH1022" i="6"/>
  <c r="BA1022" i="6"/>
  <c r="C1022" i="6"/>
  <c r="T1022" i="6"/>
  <c r="U1022" i="6"/>
  <c r="V1022" i="6"/>
  <c r="Y1022" i="6"/>
  <c r="Q1022" i="6"/>
  <c r="R1022" i="6"/>
  <c r="O1022" i="6"/>
  <c r="N1022" i="6"/>
  <c r="M1022" i="6"/>
  <c r="BH1019" i="6"/>
  <c r="BA1019" i="6"/>
  <c r="C1019" i="6"/>
  <c r="T1019" i="6"/>
  <c r="U1019" i="6"/>
  <c r="V1019" i="6"/>
  <c r="Y1019" i="6"/>
  <c r="Q1019" i="6"/>
  <c r="R1019" i="6"/>
  <c r="O1019" i="6"/>
  <c r="N1019" i="6"/>
  <c r="M1019" i="6"/>
  <c r="BH1016" i="6"/>
  <c r="BA1016" i="6"/>
  <c r="C1016" i="6"/>
  <c r="T1016" i="6"/>
  <c r="U1016" i="6"/>
  <c r="V1016" i="6"/>
  <c r="Y1016" i="6"/>
  <c r="Q1016" i="6"/>
  <c r="R1016" i="6"/>
  <c r="O1016" i="6"/>
  <c r="N1016" i="6"/>
  <c r="M1016" i="6"/>
  <c r="BH1012" i="6"/>
  <c r="BA1012" i="6"/>
  <c r="C1012" i="6"/>
  <c r="T1012" i="6"/>
  <c r="U1012" i="6"/>
  <c r="V1012" i="6"/>
  <c r="Y1012" i="6"/>
  <c r="Q1012" i="6"/>
  <c r="R1012" i="6"/>
  <c r="O1012" i="6"/>
  <c r="N1012" i="6"/>
  <c r="M1012" i="6"/>
  <c r="BH1009" i="6"/>
  <c r="BA1009" i="6"/>
  <c r="C1009" i="6"/>
  <c r="T1009" i="6"/>
  <c r="U1009" i="6"/>
  <c r="V1009" i="6"/>
  <c r="Y1009" i="6"/>
  <c r="Q1009" i="6"/>
  <c r="R1009" i="6"/>
  <c r="O1009" i="6"/>
  <c r="N1009" i="6"/>
  <c r="M1009" i="6"/>
  <c r="BH1186" i="6"/>
  <c r="BH1185" i="6"/>
  <c r="Q1186" i="6"/>
  <c r="R1186" i="6"/>
  <c r="O1186" i="6"/>
  <c r="N1186" i="6"/>
  <c r="M1186" i="6"/>
  <c r="Q1185" i="6"/>
  <c r="R1185" i="6"/>
  <c r="O1185" i="6"/>
  <c r="N1185" i="6"/>
  <c r="M1185" i="6"/>
  <c r="BH1023" i="6"/>
  <c r="BH1021" i="6"/>
  <c r="BH1020" i="6"/>
  <c r="BH1018" i="6"/>
  <c r="BH1017" i="6"/>
  <c r="BH1015" i="6"/>
  <c r="BH1014" i="6"/>
  <c r="BH1013" i="6"/>
  <c r="BH1011" i="6"/>
  <c r="BH1010" i="6"/>
  <c r="BH1008" i="6"/>
  <c r="BA1021" i="6"/>
  <c r="BA1020" i="6"/>
  <c r="BA1018" i="6"/>
  <c r="BA1017" i="6"/>
  <c r="BA1015" i="6"/>
  <c r="BA1014" i="6"/>
  <c r="BA1013" i="6"/>
  <c r="BA1011" i="6"/>
  <c r="BA1010" i="6"/>
  <c r="BA1008" i="6"/>
  <c r="BA1007" i="6"/>
  <c r="C1020" i="6"/>
  <c r="T1020" i="6"/>
  <c r="U1020" i="6"/>
  <c r="V1020" i="6"/>
  <c r="Y1020" i="6"/>
  <c r="Q1020" i="6"/>
  <c r="R1020" i="6"/>
  <c r="O1020" i="6"/>
  <c r="N1020" i="6"/>
  <c r="M1020" i="6"/>
  <c r="C1018" i="6"/>
  <c r="T1018" i="6"/>
  <c r="U1018" i="6"/>
  <c r="V1018" i="6"/>
  <c r="Y1018" i="6"/>
  <c r="Q1018" i="6"/>
  <c r="R1018" i="6"/>
  <c r="O1018" i="6"/>
  <c r="N1018" i="6"/>
  <c r="M1018" i="6"/>
  <c r="AR165" i="4"/>
  <c r="AR166" i="4"/>
  <c r="AR167" i="4"/>
  <c r="AR168" i="4"/>
  <c r="AR169" i="4"/>
  <c r="AR170" i="4"/>
  <c r="AR171" i="4"/>
  <c r="AR172" i="4"/>
  <c r="AR173" i="4"/>
  <c r="AR174" i="4"/>
  <c r="AR175" i="4"/>
  <c r="AR176" i="4"/>
  <c r="AR177" i="4"/>
  <c r="AR178" i="4"/>
  <c r="AR179" i="4"/>
  <c r="AR180" i="4"/>
  <c r="AR181" i="4"/>
  <c r="AR182" i="4"/>
  <c r="AR183" i="4"/>
  <c r="AR184" i="4"/>
  <c r="AR185" i="4"/>
  <c r="AR186" i="4"/>
  <c r="AR187" i="4"/>
  <c r="AR188" i="4"/>
  <c r="AR189" i="4"/>
  <c r="AR190" i="4"/>
  <c r="AR191" i="4"/>
  <c r="AR192" i="4"/>
  <c r="AR193" i="4"/>
  <c r="AR194" i="4"/>
  <c r="AR195" i="4"/>
  <c r="AR196" i="4"/>
  <c r="AR197" i="4"/>
  <c r="AR198" i="4"/>
  <c r="AR199" i="4"/>
  <c r="AR200" i="4"/>
  <c r="AR201" i="4"/>
  <c r="AR202" i="4"/>
  <c r="AR203" i="4"/>
  <c r="AR204" i="4"/>
  <c r="AR205" i="4"/>
  <c r="AR206" i="4"/>
  <c r="AR207" i="4"/>
  <c r="AR208" i="4"/>
  <c r="AR209" i="4"/>
  <c r="AR210" i="4"/>
  <c r="AR211" i="4"/>
  <c r="AR212" i="4"/>
  <c r="AR213" i="4"/>
  <c r="AR214" i="4"/>
  <c r="AR215" i="4"/>
  <c r="AR216" i="4"/>
  <c r="AR217" i="4"/>
  <c r="AR218" i="4"/>
  <c r="AR219" i="4"/>
  <c r="AR220" i="4"/>
  <c r="AR221" i="4"/>
  <c r="AR222" i="4"/>
  <c r="BG748" i="6"/>
  <c r="BH748" i="6"/>
  <c r="BA748" i="6"/>
  <c r="Q748" i="6"/>
  <c r="R748" i="6"/>
  <c r="O748" i="6"/>
  <c r="N748" i="6"/>
  <c r="M748" i="6"/>
  <c r="BG747" i="6"/>
  <c r="BH747" i="6"/>
  <c r="BA747" i="6"/>
  <c r="Q747" i="6"/>
  <c r="R747" i="6"/>
  <c r="O747" i="6"/>
  <c r="N747" i="6"/>
  <c r="M747" i="6"/>
  <c r="BG746" i="6"/>
  <c r="BH746" i="6"/>
  <c r="BA746" i="6"/>
  <c r="Q746" i="6"/>
  <c r="R746" i="6"/>
  <c r="O746" i="6"/>
  <c r="N746" i="6"/>
  <c r="M746" i="6"/>
  <c r="BG745" i="6"/>
  <c r="BH745" i="6"/>
  <c r="BA745" i="6"/>
  <c r="Q745" i="6"/>
  <c r="R745" i="6"/>
  <c r="O745" i="6"/>
  <c r="N745" i="6"/>
  <c r="M745" i="6"/>
  <c r="BG744" i="6"/>
  <c r="BH744" i="6"/>
  <c r="BA744" i="6"/>
  <c r="Q744" i="6"/>
  <c r="R744" i="6"/>
  <c r="O744" i="6"/>
  <c r="N744" i="6"/>
  <c r="M744" i="6"/>
  <c r="BG743" i="6"/>
  <c r="BH743" i="6"/>
  <c r="BA743" i="6"/>
  <c r="Q743" i="6"/>
  <c r="R743" i="6"/>
  <c r="O743" i="6"/>
  <c r="N743" i="6"/>
  <c r="M743" i="6"/>
  <c r="CR223" i="4"/>
  <c r="CQ223" i="4"/>
  <c r="CP223" i="4"/>
  <c r="BH1235" i="6"/>
  <c r="BA1235" i="6"/>
  <c r="Q1235" i="6"/>
  <c r="BH1234" i="6"/>
  <c r="BA1234" i="6"/>
  <c r="Q1234" i="6"/>
  <c r="O84" i="2"/>
  <c r="O81" i="2"/>
  <c r="AR1164" i="4"/>
  <c r="AR1163" i="4"/>
  <c r="AR1162" i="4"/>
  <c r="AR1161" i="4"/>
  <c r="AR1160" i="4"/>
  <c r="AR1159" i="4"/>
  <c r="AR1158" i="4"/>
  <c r="AR1157" i="4"/>
  <c r="AR1156" i="4"/>
  <c r="AR1155" i="4"/>
  <c r="AR1154" i="4"/>
  <c r="AR1153" i="4"/>
  <c r="AR1152" i="4"/>
  <c r="AR1151" i="4"/>
  <c r="AR1150" i="4"/>
  <c r="AR1149" i="4"/>
  <c r="AR1148" i="4"/>
  <c r="AR1147" i="4"/>
  <c r="AR1146" i="4"/>
  <c r="AR1145" i="4"/>
  <c r="AR1144" i="4"/>
  <c r="AR1143" i="4"/>
  <c r="AR1142" i="4"/>
  <c r="AR1141" i="4"/>
  <c r="AR1140" i="4"/>
  <c r="AR1139" i="4"/>
  <c r="AR1138" i="4"/>
  <c r="AR1137" i="4"/>
  <c r="AR1136" i="4"/>
  <c r="AR1135" i="4"/>
  <c r="AR1134" i="4"/>
  <c r="AR1133" i="4"/>
  <c r="AR1132" i="4"/>
  <c r="AR1131" i="4"/>
  <c r="AR1130" i="4"/>
  <c r="AR1129" i="4"/>
  <c r="AR1128" i="4"/>
  <c r="AR1127" i="4"/>
  <c r="AR1126" i="4"/>
  <c r="AR1125" i="4"/>
  <c r="AR1124" i="4"/>
  <c r="AR1123" i="4"/>
  <c r="AR1122" i="4"/>
  <c r="AR1121" i="4"/>
  <c r="AR1120" i="4"/>
  <c r="AR1119" i="4"/>
  <c r="AR1118" i="4"/>
  <c r="AR1117" i="4"/>
  <c r="AR1116" i="4"/>
  <c r="AR1115" i="4"/>
  <c r="AR1114" i="4"/>
  <c r="AR1113" i="4"/>
  <c r="AR1112" i="4"/>
  <c r="AR1111" i="4"/>
  <c r="AR1110" i="4"/>
  <c r="AR1109" i="4"/>
  <c r="AR1108" i="4"/>
  <c r="V100" i="2"/>
  <c r="U100" i="2"/>
  <c r="T100" i="2"/>
  <c r="S100" i="2"/>
  <c r="R100" i="2"/>
  <c r="Q100" i="2"/>
  <c r="P100" i="2"/>
  <c r="O100" i="2"/>
  <c r="N100" i="2"/>
  <c r="M100" i="2"/>
  <c r="L100" i="2"/>
  <c r="K100" i="2"/>
  <c r="J100" i="2"/>
  <c r="I100" i="2"/>
  <c r="H100" i="2"/>
  <c r="G100" i="2"/>
  <c r="F100" i="2"/>
  <c r="E100" i="2"/>
  <c r="D100" i="2"/>
  <c r="C100" i="2"/>
  <c r="B100" i="2"/>
  <c r="V99" i="2"/>
  <c r="U99" i="2"/>
  <c r="T99" i="2"/>
  <c r="S99" i="2"/>
  <c r="R99" i="2"/>
  <c r="Q99" i="2"/>
  <c r="P99" i="2"/>
  <c r="O99" i="2"/>
  <c r="N99" i="2"/>
  <c r="M99" i="2"/>
  <c r="L99" i="2"/>
  <c r="K99" i="2"/>
  <c r="J99" i="2"/>
  <c r="I99" i="2"/>
  <c r="H99" i="2"/>
  <c r="G99" i="2"/>
  <c r="F99" i="2"/>
  <c r="E99" i="2"/>
  <c r="D99" i="2"/>
  <c r="C99" i="2"/>
  <c r="B99" i="2"/>
  <c r="V98" i="2"/>
  <c r="U98" i="2"/>
  <c r="T98" i="2"/>
  <c r="S98" i="2"/>
  <c r="R98" i="2"/>
  <c r="Q98" i="2"/>
  <c r="P98" i="2"/>
  <c r="O98" i="2"/>
  <c r="N98" i="2"/>
  <c r="M98" i="2"/>
  <c r="L98" i="2"/>
  <c r="K98" i="2"/>
  <c r="J98" i="2"/>
  <c r="I98" i="2"/>
  <c r="H98" i="2"/>
  <c r="G98" i="2"/>
  <c r="F98" i="2"/>
  <c r="E98" i="2"/>
  <c r="D98" i="2"/>
  <c r="C98" i="2"/>
  <c r="B98" i="2"/>
  <c r="V97" i="2"/>
  <c r="U97" i="2"/>
  <c r="T97" i="2"/>
  <c r="S97" i="2"/>
  <c r="R97" i="2"/>
  <c r="Q97" i="2"/>
  <c r="P97" i="2"/>
  <c r="O97" i="2"/>
  <c r="N97" i="2"/>
  <c r="M97" i="2"/>
  <c r="L97" i="2"/>
  <c r="K97" i="2"/>
  <c r="J97" i="2"/>
  <c r="I97" i="2"/>
  <c r="H97" i="2"/>
  <c r="G97" i="2"/>
  <c r="F97" i="2"/>
  <c r="E97" i="2"/>
  <c r="D97" i="2"/>
  <c r="C97" i="2"/>
  <c r="B97" i="2"/>
  <c r="V95" i="2"/>
  <c r="U95" i="2"/>
  <c r="T95" i="2"/>
  <c r="S95" i="2"/>
  <c r="R95" i="2"/>
  <c r="Q95" i="2"/>
  <c r="P95" i="2"/>
  <c r="O95" i="2"/>
  <c r="N95" i="2"/>
  <c r="M95" i="2"/>
  <c r="L95" i="2"/>
  <c r="K95" i="2"/>
  <c r="J95" i="2"/>
  <c r="I95" i="2"/>
  <c r="H95" i="2"/>
  <c r="G95" i="2"/>
  <c r="F95" i="2"/>
  <c r="E95" i="2"/>
  <c r="D95" i="2"/>
  <c r="C95" i="2"/>
  <c r="B95" i="2"/>
  <c r="V94" i="2"/>
  <c r="U94" i="2"/>
  <c r="T94" i="2"/>
  <c r="S94" i="2"/>
  <c r="R94" i="2"/>
  <c r="Q94" i="2"/>
  <c r="P94" i="2"/>
  <c r="O94" i="2"/>
  <c r="N94" i="2"/>
  <c r="M94" i="2"/>
  <c r="L94" i="2"/>
  <c r="K94" i="2"/>
  <c r="J94" i="2"/>
  <c r="I94" i="2"/>
  <c r="H94" i="2"/>
  <c r="G94" i="2"/>
  <c r="F94" i="2"/>
  <c r="E94" i="2"/>
  <c r="D94" i="2"/>
  <c r="C94" i="2"/>
  <c r="B94" i="2"/>
  <c r="V93" i="2"/>
  <c r="U93" i="2"/>
  <c r="T93" i="2"/>
  <c r="S93" i="2"/>
  <c r="R93" i="2"/>
  <c r="Q93" i="2"/>
  <c r="P93" i="2"/>
  <c r="O93" i="2"/>
  <c r="N93" i="2"/>
  <c r="M93" i="2"/>
  <c r="L93" i="2"/>
  <c r="K93" i="2"/>
  <c r="J93" i="2"/>
  <c r="I93" i="2"/>
  <c r="H93" i="2"/>
  <c r="G93" i="2"/>
  <c r="F93" i="2"/>
  <c r="E93" i="2"/>
  <c r="D93" i="2"/>
  <c r="C93" i="2"/>
  <c r="B93" i="2"/>
  <c r="V92" i="2"/>
  <c r="U92" i="2"/>
  <c r="T92" i="2"/>
  <c r="S92" i="2"/>
  <c r="R92" i="2"/>
  <c r="Q92" i="2"/>
  <c r="P92" i="2"/>
  <c r="O92" i="2"/>
  <c r="N92" i="2"/>
  <c r="M92" i="2"/>
  <c r="L92" i="2"/>
  <c r="K92" i="2"/>
  <c r="J92" i="2"/>
  <c r="I92" i="2"/>
  <c r="H92" i="2"/>
  <c r="G92" i="2"/>
  <c r="F92" i="2"/>
  <c r="E92" i="2"/>
  <c r="D92" i="2"/>
  <c r="C92" i="2"/>
  <c r="B92" i="2"/>
  <c r="V91" i="2"/>
  <c r="U91" i="2"/>
  <c r="T91" i="2"/>
  <c r="S91" i="2"/>
  <c r="R91" i="2"/>
  <c r="Q91" i="2"/>
  <c r="P91" i="2"/>
  <c r="O91" i="2"/>
  <c r="N91" i="2"/>
  <c r="M91" i="2"/>
  <c r="L91" i="2"/>
  <c r="K91" i="2"/>
  <c r="J91" i="2"/>
  <c r="I91" i="2"/>
  <c r="H91" i="2"/>
  <c r="G91" i="2"/>
  <c r="F91" i="2"/>
  <c r="E91" i="2"/>
  <c r="D91" i="2"/>
  <c r="C91" i="2"/>
  <c r="B91" i="2"/>
  <c r="V90" i="2"/>
  <c r="U90" i="2"/>
  <c r="T90" i="2"/>
  <c r="S90" i="2"/>
  <c r="R90" i="2"/>
  <c r="Q90" i="2"/>
  <c r="P90" i="2"/>
  <c r="O90" i="2"/>
  <c r="N90" i="2"/>
  <c r="M90" i="2"/>
  <c r="L90" i="2"/>
  <c r="K90" i="2"/>
  <c r="J90" i="2"/>
  <c r="I90" i="2"/>
  <c r="H90" i="2"/>
  <c r="G90" i="2"/>
  <c r="F90" i="2"/>
  <c r="E90" i="2"/>
  <c r="D90" i="2"/>
  <c r="C90" i="2"/>
  <c r="B90" i="2"/>
  <c r="V89" i="2"/>
  <c r="U89" i="2"/>
  <c r="T89" i="2"/>
  <c r="S89" i="2"/>
  <c r="R89" i="2"/>
  <c r="Q89" i="2"/>
  <c r="P89" i="2"/>
  <c r="O89" i="2"/>
  <c r="N89" i="2"/>
  <c r="M89" i="2"/>
  <c r="L89" i="2"/>
  <c r="K89" i="2"/>
  <c r="J89" i="2"/>
  <c r="I89" i="2"/>
  <c r="H89" i="2"/>
  <c r="G89" i="2"/>
  <c r="F89" i="2"/>
  <c r="E89" i="2"/>
  <c r="D89" i="2"/>
  <c r="C89" i="2"/>
  <c r="B89" i="2"/>
  <c r="V88" i="2"/>
  <c r="U88" i="2"/>
  <c r="T88" i="2"/>
  <c r="S88" i="2"/>
  <c r="R88" i="2"/>
  <c r="Q88" i="2"/>
  <c r="P88" i="2"/>
  <c r="O88" i="2"/>
  <c r="N88" i="2"/>
  <c r="M88" i="2"/>
  <c r="L88" i="2"/>
  <c r="K88" i="2"/>
  <c r="J88" i="2"/>
  <c r="I88" i="2"/>
  <c r="H88" i="2"/>
  <c r="G88" i="2"/>
  <c r="F88" i="2"/>
  <c r="E88" i="2"/>
  <c r="D88" i="2"/>
  <c r="C88" i="2"/>
  <c r="B88" i="2"/>
  <c r="V87" i="2"/>
  <c r="U87" i="2"/>
  <c r="T87" i="2"/>
  <c r="S87" i="2"/>
  <c r="R87" i="2"/>
  <c r="Q87" i="2"/>
  <c r="P87" i="2"/>
  <c r="O87" i="2"/>
  <c r="N87" i="2"/>
  <c r="M87" i="2"/>
  <c r="L87" i="2"/>
  <c r="K87" i="2"/>
  <c r="J87" i="2"/>
  <c r="I87" i="2"/>
  <c r="H87" i="2"/>
  <c r="G87" i="2"/>
  <c r="F87" i="2"/>
  <c r="E87" i="2"/>
  <c r="D87" i="2"/>
  <c r="C87" i="2"/>
  <c r="B87" i="2"/>
  <c r="V86" i="2"/>
  <c r="U86" i="2"/>
  <c r="T86" i="2"/>
  <c r="S86" i="2"/>
  <c r="R86" i="2"/>
  <c r="Q86" i="2"/>
  <c r="P86" i="2"/>
  <c r="O86" i="2"/>
  <c r="N86" i="2"/>
  <c r="M86" i="2"/>
  <c r="L86" i="2"/>
  <c r="K86" i="2"/>
  <c r="J86" i="2"/>
  <c r="I86" i="2"/>
  <c r="H86" i="2"/>
  <c r="G86" i="2"/>
  <c r="F86" i="2"/>
  <c r="E86" i="2"/>
  <c r="D86" i="2"/>
  <c r="C86" i="2"/>
  <c r="B86" i="2"/>
  <c r="V85" i="2"/>
  <c r="U85" i="2"/>
  <c r="T85" i="2"/>
  <c r="S85" i="2"/>
  <c r="R85" i="2"/>
  <c r="Q85" i="2"/>
  <c r="P85" i="2"/>
  <c r="O85" i="2"/>
  <c r="N85" i="2"/>
  <c r="M85" i="2"/>
  <c r="L85" i="2"/>
  <c r="K85" i="2"/>
  <c r="J85" i="2"/>
  <c r="I85" i="2"/>
  <c r="H85" i="2"/>
  <c r="G85" i="2"/>
  <c r="F85" i="2"/>
  <c r="E85" i="2"/>
  <c r="D85" i="2"/>
  <c r="C85" i="2"/>
  <c r="B85" i="2"/>
  <c r="V84" i="2"/>
  <c r="U84" i="2"/>
  <c r="T84" i="2"/>
  <c r="S84" i="2"/>
  <c r="R84" i="2"/>
  <c r="Q84" i="2"/>
  <c r="P84" i="2"/>
  <c r="N84" i="2"/>
  <c r="M84" i="2"/>
  <c r="L84" i="2"/>
  <c r="K84" i="2"/>
  <c r="J84" i="2"/>
  <c r="I84" i="2"/>
  <c r="H84" i="2"/>
  <c r="G84" i="2"/>
  <c r="F84" i="2"/>
  <c r="E84" i="2"/>
  <c r="D84" i="2"/>
  <c r="C84" i="2"/>
  <c r="B84" i="2"/>
  <c r="V83" i="2"/>
  <c r="U83" i="2"/>
  <c r="T83" i="2"/>
  <c r="S83" i="2"/>
  <c r="R83" i="2"/>
  <c r="Q83" i="2"/>
  <c r="P83" i="2"/>
  <c r="O83" i="2"/>
  <c r="N83" i="2"/>
  <c r="M83" i="2"/>
  <c r="L83" i="2"/>
  <c r="K83" i="2"/>
  <c r="J83" i="2"/>
  <c r="I83" i="2"/>
  <c r="H83" i="2"/>
  <c r="G83" i="2"/>
  <c r="F83" i="2"/>
  <c r="E83" i="2"/>
  <c r="D83" i="2"/>
  <c r="C83" i="2"/>
  <c r="B83" i="2"/>
  <c r="V82" i="2"/>
  <c r="U82" i="2"/>
  <c r="T82" i="2"/>
  <c r="S82" i="2"/>
  <c r="R82" i="2"/>
  <c r="Q82" i="2"/>
  <c r="P82" i="2"/>
  <c r="O82" i="2"/>
  <c r="N82" i="2"/>
  <c r="M82" i="2"/>
  <c r="L82" i="2"/>
  <c r="K82" i="2"/>
  <c r="J82" i="2"/>
  <c r="I82" i="2"/>
  <c r="H82" i="2"/>
  <c r="G82" i="2"/>
  <c r="F82" i="2"/>
  <c r="E82" i="2"/>
  <c r="D82" i="2"/>
  <c r="C82" i="2"/>
  <c r="B82" i="2"/>
  <c r="V81" i="2"/>
  <c r="U81" i="2"/>
  <c r="T81" i="2"/>
  <c r="S81" i="2"/>
  <c r="R81" i="2"/>
  <c r="Q81" i="2"/>
  <c r="P81" i="2"/>
  <c r="N81" i="2"/>
  <c r="M81" i="2"/>
  <c r="L81" i="2"/>
  <c r="K81" i="2"/>
  <c r="J81" i="2"/>
  <c r="I81" i="2"/>
  <c r="H81" i="2"/>
  <c r="G81" i="2"/>
  <c r="F81" i="2"/>
  <c r="E81" i="2"/>
  <c r="D81" i="2"/>
  <c r="C81" i="2"/>
  <c r="B81" i="2"/>
  <c r="V79" i="2"/>
  <c r="U79" i="2"/>
  <c r="T79" i="2"/>
  <c r="S79" i="2"/>
  <c r="R79" i="2"/>
  <c r="Q79" i="2"/>
  <c r="P79" i="2"/>
  <c r="O79" i="2"/>
  <c r="N79" i="2"/>
  <c r="M79" i="2"/>
  <c r="L79" i="2"/>
  <c r="K79" i="2"/>
  <c r="J79" i="2"/>
  <c r="I79" i="2"/>
  <c r="H79" i="2"/>
  <c r="G79" i="2"/>
  <c r="F79" i="2"/>
  <c r="D79" i="2"/>
  <c r="C79" i="2"/>
  <c r="V78" i="2"/>
  <c r="U78" i="2"/>
  <c r="T78" i="2"/>
  <c r="S78" i="2"/>
  <c r="R78" i="2"/>
  <c r="Q78" i="2"/>
  <c r="P78" i="2"/>
  <c r="O78" i="2"/>
  <c r="N78" i="2"/>
  <c r="M78" i="2"/>
  <c r="L78" i="2"/>
  <c r="K78" i="2"/>
  <c r="J78" i="2"/>
  <c r="I78" i="2"/>
  <c r="H78" i="2"/>
  <c r="G78" i="2"/>
  <c r="F78" i="2"/>
  <c r="E78" i="2"/>
  <c r="D78" i="2"/>
  <c r="C78" i="2"/>
  <c r="B78" i="2"/>
  <c r="V77" i="2"/>
  <c r="U77" i="2"/>
  <c r="T77" i="2"/>
  <c r="S77" i="2"/>
  <c r="R77" i="2"/>
  <c r="Q77" i="2"/>
  <c r="P77" i="2"/>
  <c r="O77" i="2"/>
  <c r="N77" i="2"/>
  <c r="M77" i="2"/>
  <c r="L77" i="2"/>
  <c r="K77" i="2"/>
  <c r="J77" i="2"/>
  <c r="I77" i="2"/>
  <c r="H77" i="2"/>
  <c r="G77" i="2"/>
  <c r="F77" i="2"/>
  <c r="E77" i="2"/>
  <c r="D77" i="2"/>
  <c r="C77" i="2"/>
  <c r="B77" i="2"/>
  <c r="V76" i="2"/>
  <c r="U76" i="2"/>
  <c r="T76" i="2"/>
  <c r="S76" i="2"/>
  <c r="R76" i="2"/>
  <c r="Q76" i="2"/>
  <c r="P76" i="2"/>
  <c r="O76" i="2"/>
  <c r="N76" i="2"/>
  <c r="M76" i="2"/>
  <c r="L76" i="2"/>
  <c r="K76" i="2"/>
  <c r="J76" i="2"/>
  <c r="I76" i="2"/>
  <c r="H76" i="2"/>
  <c r="G76" i="2"/>
  <c r="F76" i="2"/>
  <c r="E76" i="2"/>
  <c r="D76" i="2"/>
  <c r="C76" i="2"/>
  <c r="B76" i="2"/>
  <c r="V74" i="2"/>
  <c r="U74" i="2"/>
  <c r="T74" i="2"/>
  <c r="S74" i="2"/>
  <c r="R74" i="2"/>
  <c r="Q74" i="2"/>
  <c r="P74" i="2"/>
  <c r="O74" i="2"/>
  <c r="N74" i="2"/>
  <c r="M74" i="2"/>
  <c r="L74" i="2"/>
  <c r="K74" i="2"/>
  <c r="J74" i="2"/>
  <c r="I74" i="2"/>
  <c r="H74" i="2"/>
  <c r="G74" i="2"/>
  <c r="F74" i="2"/>
  <c r="E74" i="2"/>
  <c r="C74" i="2"/>
  <c r="B74" i="2"/>
  <c r="V73" i="2"/>
  <c r="U73" i="2"/>
  <c r="T73" i="2"/>
  <c r="S73" i="2"/>
  <c r="R73" i="2"/>
  <c r="Q73" i="2"/>
  <c r="P73" i="2"/>
  <c r="O73" i="2"/>
  <c r="N73" i="2"/>
  <c r="M73" i="2"/>
  <c r="L73" i="2"/>
  <c r="K73" i="2"/>
  <c r="J73" i="2"/>
  <c r="I73" i="2"/>
  <c r="H73" i="2"/>
  <c r="G73" i="2"/>
  <c r="F73" i="2"/>
  <c r="E73" i="2"/>
  <c r="D73" i="2"/>
  <c r="C73" i="2"/>
  <c r="B73" i="2"/>
  <c r="V72" i="2"/>
  <c r="U72" i="2"/>
  <c r="T72" i="2"/>
  <c r="S72" i="2"/>
  <c r="R72" i="2"/>
  <c r="Q72" i="2"/>
  <c r="P72" i="2"/>
  <c r="O72" i="2"/>
  <c r="N72" i="2"/>
  <c r="M72" i="2"/>
  <c r="L72" i="2"/>
  <c r="K72" i="2"/>
  <c r="J72" i="2"/>
  <c r="I72" i="2"/>
  <c r="H72" i="2"/>
  <c r="G72" i="2"/>
  <c r="F72" i="2"/>
  <c r="E72" i="2"/>
  <c r="D72" i="2"/>
  <c r="C72" i="2"/>
  <c r="B72" i="2"/>
  <c r="V70" i="2"/>
  <c r="U70" i="2"/>
  <c r="T70" i="2"/>
  <c r="S70" i="2"/>
  <c r="R70" i="2"/>
  <c r="Q70" i="2"/>
  <c r="P70" i="2"/>
  <c r="O70" i="2"/>
  <c r="N70" i="2"/>
  <c r="M70" i="2"/>
  <c r="L70" i="2"/>
  <c r="K70" i="2"/>
  <c r="J70" i="2"/>
  <c r="I70" i="2"/>
  <c r="H70" i="2"/>
  <c r="G70" i="2"/>
  <c r="F70" i="2"/>
  <c r="E70" i="2"/>
  <c r="D70" i="2"/>
  <c r="C70" i="2"/>
  <c r="B70" i="2"/>
  <c r="V69" i="2"/>
  <c r="U69" i="2"/>
  <c r="T69" i="2"/>
  <c r="S69" i="2"/>
  <c r="R69" i="2"/>
  <c r="Q69" i="2"/>
  <c r="P69" i="2"/>
  <c r="O69" i="2"/>
  <c r="N69" i="2"/>
  <c r="M69" i="2"/>
  <c r="L69" i="2"/>
  <c r="K69" i="2"/>
  <c r="J69" i="2"/>
  <c r="I69" i="2"/>
  <c r="H69" i="2"/>
  <c r="G69" i="2"/>
  <c r="F69" i="2"/>
  <c r="E69" i="2"/>
  <c r="D69" i="2"/>
  <c r="C69" i="2"/>
  <c r="B69" i="2"/>
  <c r="V66" i="2"/>
  <c r="U66" i="2"/>
  <c r="T66" i="2"/>
  <c r="S66" i="2"/>
  <c r="R66" i="2"/>
  <c r="Q66" i="2"/>
  <c r="P66" i="2"/>
  <c r="O66" i="2"/>
  <c r="N66" i="2"/>
  <c r="M66" i="2"/>
  <c r="L66" i="2"/>
  <c r="K66" i="2"/>
  <c r="J66" i="2"/>
  <c r="I66" i="2"/>
  <c r="H66" i="2"/>
  <c r="G66" i="2"/>
  <c r="F66" i="2"/>
  <c r="E66" i="2"/>
  <c r="D66" i="2"/>
  <c r="C66" i="2"/>
  <c r="B66" i="2"/>
  <c r="V65" i="2"/>
  <c r="U65" i="2"/>
  <c r="T65" i="2"/>
  <c r="S65" i="2"/>
  <c r="R65" i="2"/>
  <c r="Q65" i="2"/>
  <c r="P65" i="2"/>
  <c r="O65" i="2"/>
  <c r="N65" i="2"/>
  <c r="M65" i="2"/>
  <c r="L65" i="2"/>
  <c r="K65" i="2"/>
  <c r="J65" i="2"/>
  <c r="I65" i="2"/>
  <c r="H65" i="2"/>
  <c r="G65" i="2"/>
  <c r="F65" i="2"/>
  <c r="E65" i="2"/>
  <c r="D65" i="2"/>
  <c r="C65" i="2"/>
  <c r="B65" i="2"/>
  <c r="V62" i="2"/>
  <c r="U62" i="2"/>
  <c r="T62" i="2"/>
  <c r="S62" i="2"/>
  <c r="R62" i="2"/>
  <c r="Q62" i="2"/>
  <c r="P62" i="2"/>
  <c r="O62" i="2"/>
  <c r="N62" i="2"/>
  <c r="M62" i="2"/>
  <c r="L62" i="2"/>
  <c r="K62" i="2"/>
  <c r="J62" i="2"/>
  <c r="I62" i="2"/>
  <c r="H62" i="2"/>
  <c r="G62" i="2"/>
  <c r="F62" i="2"/>
  <c r="E62" i="2"/>
  <c r="D62" i="2"/>
  <c r="C62" i="2"/>
  <c r="B62" i="2"/>
  <c r="V61" i="2"/>
  <c r="U61" i="2"/>
  <c r="T61" i="2"/>
  <c r="S61" i="2"/>
  <c r="R61" i="2"/>
  <c r="Q61" i="2"/>
  <c r="P61" i="2"/>
  <c r="O61" i="2"/>
  <c r="N61" i="2"/>
  <c r="M61" i="2"/>
  <c r="L61" i="2"/>
  <c r="K61" i="2"/>
  <c r="J61" i="2"/>
  <c r="I61" i="2"/>
  <c r="H61" i="2"/>
  <c r="G61" i="2"/>
  <c r="F61" i="2"/>
  <c r="E61" i="2"/>
  <c r="D61" i="2"/>
  <c r="C61" i="2"/>
  <c r="B61" i="2"/>
  <c r="V60" i="2"/>
  <c r="U60" i="2"/>
  <c r="T60" i="2"/>
  <c r="S60" i="2"/>
  <c r="R60" i="2"/>
  <c r="Q60" i="2"/>
  <c r="P60" i="2"/>
  <c r="O60" i="2"/>
  <c r="N60" i="2"/>
  <c r="M60" i="2"/>
  <c r="L60" i="2"/>
  <c r="K60" i="2"/>
  <c r="J60" i="2"/>
  <c r="I60" i="2"/>
  <c r="H60" i="2"/>
  <c r="G60" i="2"/>
  <c r="F60" i="2"/>
  <c r="E60" i="2"/>
  <c r="D60" i="2"/>
  <c r="C60" i="2"/>
  <c r="B60" i="2"/>
  <c r="V59" i="2"/>
  <c r="U59" i="2"/>
  <c r="T59" i="2"/>
  <c r="S59" i="2"/>
  <c r="R59" i="2"/>
  <c r="Q59" i="2"/>
  <c r="P59" i="2"/>
  <c r="O59" i="2"/>
  <c r="N59" i="2"/>
  <c r="M59" i="2"/>
  <c r="L59" i="2"/>
  <c r="K59" i="2"/>
  <c r="J59" i="2"/>
  <c r="I59" i="2"/>
  <c r="H59" i="2"/>
  <c r="G59" i="2"/>
  <c r="F59" i="2"/>
  <c r="E59" i="2"/>
  <c r="D59" i="2"/>
  <c r="C59" i="2"/>
  <c r="B59" i="2"/>
  <c r="V58" i="2"/>
  <c r="U58" i="2"/>
  <c r="T58" i="2"/>
  <c r="S58" i="2"/>
  <c r="R58" i="2"/>
  <c r="Q58" i="2"/>
  <c r="P58" i="2"/>
  <c r="O58" i="2"/>
  <c r="N58" i="2"/>
  <c r="M58" i="2"/>
  <c r="L58" i="2"/>
  <c r="K58" i="2"/>
  <c r="J58" i="2"/>
  <c r="I58" i="2"/>
  <c r="H58" i="2"/>
  <c r="G58" i="2"/>
  <c r="F58" i="2"/>
  <c r="E58" i="2"/>
  <c r="D58" i="2"/>
  <c r="C58" i="2"/>
  <c r="B58" i="2"/>
  <c r="V57" i="2"/>
  <c r="U57" i="2"/>
  <c r="T57" i="2"/>
  <c r="S57" i="2"/>
  <c r="R57" i="2"/>
  <c r="Q57" i="2"/>
  <c r="P57" i="2"/>
  <c r="O57" i="2"/>
  <c r="N57" i="2"/>
  <c r="M57" i="2"/>
  <c r="L57" i="2"/>
  <c r="K57" i="2"/>
  <c r="J57" i="2"/>
  <c r="I57" i="2"/>
  <c r="H57" i="2"/>
  <c r="G57" i="2"/>
  <c r="F57" i="2"/>
  <c r="E57" i="2"/>
  <c r="D57" i="2"/>
  <c r="C57" i="2"/>
  <c r="B57" i="2"/>
  <c r="V56" i="2"/>
  <c r="U56" i="2"/>
  <c r="T56" i="2"/>
  <c r="S56" i="2"/>
  <c r="R56" i="2"/>
  <c r="Q56" i="2"/>
  <c r="P56" i="2"/>
  <c r="O56" i="2"/>
  <c r="N56" i="2"/>
  <c r="M56" i="2"/>
  <c r="L56" i="2"/>
  <c r="K56" i="2"/>
  <c r="J56" i="2"/>
  <c r="I56" i="2"/>
  <c r="H56" i="2"/>
  <c r="G56" i="2"/>
  <c r="F56" i="2"/>
  <c r="E56" i="2"/>
  <c r="D56" i="2"/>
  <c r="C56" i="2"/>
  <c r="B56" i="2"/>
  <c r="V55" i="2"/>
  <c r="U55" i="2"/>
  <c r="T55" i="2"/>
  <c r="S55" i="2"/>
  <c r="R55" i="2"/>
  <c r="Q55" i="2"/>
  <c r="P55" i="2"/>
  <c r="O55" i="2"/>
  <c r="N55" i="2"/>
  <c r="M55" i="2"/>
  <c r="L55" i="2"/>
  <c r="K55" i="2"/>
  <c r="J55" i="2"/>
  <c r="I55" i="2"/>
  <c r="H55" i="2"/>
  <c r="G55" i="2"/>
  <c r="F55" i="2"/>
  <c r="E55" i="2"/>
  <c r="D55" i="2"/>
  <c r="C55" i="2"/>
  <c r="B55" i="2"/>
  <c r="A49" i="2"/>
  <c r="A48" i="2"/>
  <c r="A47" i="2"/>
  <c r="A46" i="2"/>
  <c r="A44" i="2"/>
  <c r="A43" i="2"/>
  <c r="A42" i="2"/>
  <c r="A41" i="2"/>
  <c r="A40" i="2"/>
  <c r="A39" i="2"/>
  <c r="A38" i="2"/>
  <c r="A37" i="2"/>
  <c r="A36" i="2"/>
  <c r="A35" i="2"/>
  <c r="A34" i="2"/>
  <c r="A33" i="2"/>
  <c r="A32" i="2"/>
  <c r="A31" i="2"/>
  <c r="A27" i="2"/>
  <c r="A26" i="2"/>
  <c r="A25" i="2"/>
  <c r="A23" i="2"/>
  <c r="A22" i="2"/>
  <c r="A21" i="2"/>
  <c r="A19" i="2"/>
  <c r="A18" i="2"/>
  <c r="A15" i="2"/>
  <c r="A14" i="2"/>
  <c r="A11" i="2"/>
  <c r="A10" i="2"/>
  <c r="A9" i="2"/>
  <c r="A8" i="2"/>
  <c r="A7" i="2"/>
  <c r="A6" i="2"/>
  <c r="A5" i="2"/>
  <c r="A4" i="2"/>
  <c r="G1666" i="4"/>
  <c r="G1667" i="4"/>
  <c r="G1668" i="4"/>
  <c r="G1669" i="4"/>
  <c r="G1670" i="4"/>
  <c r="G1671" i="4"/>
  <c r="G1672" i="4"/>
  <c r="G1673" i="4"/>
  <c r="G1674" i="4"/>
  <c r="G1675" i="4"/>
  <c r="G1676" i="4"/>
  <c r="G1677" i="4"/>
  <c r="G1678" i="4"/>
  <c r="G1679" i="4"/>
  <c r="G1680" i="4"/>
  <c r="G1681" i="4"/>
  <c r="G1682" i="4"/>
  <c r="G1683" i="4"/>
  <c r="G1684" i="4"/>
  <c r="G1685" i="4"/>
  <c r="G1686" i="4"/>
  <c r="G1687" i="4"/>
  <c r="G1688" i="4"/>
  <c r="G1689" i="4"/>
  <c r="G1690" i="4"/>
  <c r="G1691" i="4"/>
  <c r="G1692" i="4"/>
  <c r="G1693" i="4"/>
  <c r="G1694" i="4"/>
  <c r="G1695" i="4"/>
  <c r="G1696" i="4"/>
  <c r="G1697" i="4"/>
  <c r="G1698" i="4"/>
  <c r="G1699" i="4"/>
  <c r="G1700" i="4"/>
  <c r="G1701" i="4"/>
  <c r="F1666" i="4"/>
  <c r="F1667" i="4"/>
  <c r="F1668" i="4"/>
  <c r="F1669" i="4"/>
  <c r="F1670" i="4"/>
  <c r="F1671" i="4"/>
  <c r="F1672" i="4"/>
  <c r="F1673" i="4"/>
  <c r="F1674" i="4"/>
  <c r="F1675" i="4"/>
  <c r="F1676" i="4"/>
  <c r="F1677" i="4"/>
  <c r="F1678" i="4"/>
  <c r="F1679" i="4"/>
  <c r="F1680" i="4"/>
  <c r="F1681" i="4"/>
  <c r="F1682" i="4"/>
  <c r="F1683" i="4"/>
  <c r="F1684" i="4"/>
  <c r="F1685" i="4"/>
  <c r="F1686" i="4"/>
  <c r="F1687" i="4"/>
  <c r="F1688" i="4"/>
  <c r="F1689" i="4"/>
  <c r="F1690" i="4"/>
  <c r="F1691" i="4"/>
  <c r="F1692" i="4"/>
  <c r="F1693" i="4"/>
  <c r="F1694" i="4"/>
  <c r="F1695" i="4"/>
  <c r="F1696" i="4"/>
  <c r="F1697" i="4"/>
  <c r="F1698" i="4"/>
  <c r="F1699" i="4"/>
  <c r="F1700" i="4"/>
  <c r="F1701" i="4"/>
  <c r="E1666" i="4"/>
  <c r="E1667" i="4"/>
  <c r="E1668" i="4"/>
  <c r="E1669" i="4"/>
  <c r="E1670" i="4"/>
  <c r="E1671" i="4"/>
  <c r="E1672" i="4"/>
  <c r="E1673" i="4"/>
  <c r="E1674" i="4"/>
  <c r="E1675" i="4"/>
  <c r="E1676" i="4"/>
  <c r="E1677" i="4"/>
  <c r="E1678" i="4"/>
  <c r="E1679" i="4"/>
  <c r="E1680" i="4"/>
  <c r="E1681" i="4"/>
  <c r="E1682" i="4"/>
  <c r="E1683" i="4"/>
  <c r="E1684" i="4"/>
  <c r="E1685" i="4"/>
  <c r="E1686" i="4"/>
  <c r="E1687" i="4"/>
  <c r="E1688" i="4"/>
  <c r="E1689" i="4"/>
  <c r="E1690" i="4"/>
  <c r="E1691" i="4"/>
  <c r="E1692" i="4"/>
  <c r="E1693" i="4"/>
  <c r="E1694" i="4"/>
  <c r="E1695" i="4"/>
  <c r="E1696" i="4"/>
  <c r="E1697" i="4"/>
  <c r="E1698" i="4"/>
  <c r="E1699" i="4"/>
  <c r="E1700" i="4"/>
  <c r="E1701" i="4"/>
  <c r="D1666" i="4"/>
  <c r="D1667" i="4"/>
  <c r="D1668" i="4"/>
  <c r="D1669" i="4"/>
  <c r="D1670" i="4"/>
  <c r="D1671" i="4"/>
  <c r="D1672" i="4"/>
  <c r="D1673" i="4"/>
  <c r="D1674" i="4"/>
  <c r="D1675" i="4"/>
  <c r="D1676" i="4"/>
  <c r="D1677" i="4"/>
  <c r="D1678" i="4"/>
  <c r="D1679" i="4"/>
  <c r="D1680" i="4"/>
  <c r="D1681" i="4"/>
  <c r="D1682" i="4"/>
  <c r="D1683" i="4"/>
  <c r="D1684" i="4"/>
  <c r="D1685" i="4"/>
  <c r="D1686" i="4"/>
  <c r="D1687" i="4"/>
  <c r="D1688" i="4"/>
  <c r="D1689" i="4"/>
  <c r="D1690" i="4"/>
  <c r="D1691" i="4"/>
  <c r="D1692" i="4"/>
  <c r="D1693" i="4"/>
  <c r="D1694" i="4"/>
  <c r="D1695" i="4"/>
  <c r="D1696" i="4"/>
  <c r="D1697" i="4"/>
  <c r="D1698" i="4"/>
  <c r="D1699" i="4"/>
  <c r="D1700" i="4"/>
  <c r="D1701" i="4"/>
  <c r="G542" i="6"/>
  <c r="BH1792" i="6"/>
  <c r="C1792" i="6"/>
  <c r="BH1791" i="6"/>
  <c r="C1791" i="6"/>
  <c r="BH1790" i="6"/>
  <c r="C1790" i="6"/>
  <c r="C266" i="5"/>
  <c r="D236" i="4"/>
  <c r="D235" i="4"/>
  <c r="D237" i="4"/>
  <c r="E236" i="4"/>
  <c r="E235" i="4"/>
  <c r="E237" i="4"/>
  <c r="F236" i="4"/>
  <c r="F235" i="4"/>
  <c r="F237" i="4"/>
  <c r="G236" i="4"/>
  <c r="G235" i="4"/>
  <c r="G237" i="4"/>
  <c r="R1331" i="5"/>
  <c r="G783" i="4"/>
  <c r="G780" i="4"/>
  <c r="G781" i="4"/>
  <c r="G782" i="4"/>
  <c r="G784" i="4"/>
  <c r="G785" i="4"/>
  <c r="G786" i="4"/>
  <c r="G787" i="4"/>
  <c r="G788" i="4"/>
  <c r="G789" i="4"/>
  <c r="G790" i="4"/>
  <c r="G791" i="4"/>
  <c r="G792" i="4"/>
  <c r="G793" i="4"/>
  <c r="G794" i="4"/>
  <c r="G795" i="4"/>
  <c r="G796" i="4"/>
  <c r="G797" i="4"/>
  <c r="G798" i="4"/>
  <c r="G799" i="4"/>
  <c r="G800" i="4"/>
  <c r="G801" i="4"/>
  <c r="G802" i="4"/>
  <c r="G803" i="4"/>
  <c r="F783" i="4"/>
  <c r="F780" i="4"/>
  <c r="F781" i="4"/>
  <c r="F782" i="4"/>
  <c r="F784" i="4"/>
  <c r="F785" i="4"/>
  <c r="F786" i="4"/>
  <c r="F787" i="4"/>
  <c r="F788" i="4"/>
  <c r="F789" i="4"/>
  <c r="F790" i="4"/>
  <c r="F791" i="4"/>
  <c r="F792" i="4"/>
  <c r="F793" i="4"/>
  <c r="F794" i="4"/>
  <c r="F795" i="4"/>
  <c r="F796" i="4"/>
  <c r="F797" i="4"/>
  <c r="F798" i="4"/>
  <c r="F799" i="4"/>
  <c r="F800" i="4"/>
  <c r="F801" i="4"/>
  <c r="F802" i="4"/>
  <c r="F803" i="4"/>
  <c r="E783" i="4"/>
  <c r="E780" i="4"/>
  <c r="E781" i="4"/>
  <c r="E782" i="4"/>
  <c r="E784" i="4"/>
  <c r="E785" i="4"/>
  <c r="E786" i="4"/>
  <c r="E787" i="4"/>
  <c r="E788" i="4"/>
  <c r="E789" i="4"/>
  <c r="E790" i="4"/>
  <c r="E791" i="4"/>
  <c r="E792" i="4"/>
  <c r="E793" i="4"/>
  <c r="E794" i="4"/>
  <c r="E795" i="4"/>
  <c r="E796" i="4"/>
  <c r="E797" i="4"/>
  <c r="E798" i="4"/>
  <c r="E799" i="4"/>
  <c r="E800" i="4"/>
  <c r="E801" i="4"/>
  <c r="E802" i="4"/>
  <c r="E803" i="4"/>
  <c r="D783" i="4"/>
  <c r="D780" i="4"/>
  <c r="D781" i="4"/>
  <c r="D782" i="4"/>
  <c r="D784" i="4"/>
  <c r="D785" i="4"/>
  <c r="D786" i="4"/>
  <c r="D787" i="4"/>
  <c r="D788" i="4"/>
  <c r="D789" i="4"/>
  <c r="D790" i="4"/>
  <c r="D791" i="4"/>
  <c r="D792" i="4"/>
  <c r="D793" i="4"/>
  <c r="D794" i="4"/>
  <c r="D795" i="4"/>
  <c r="D796" i="4"/>
  <c r="D797" i="4"/>
  <c r="D798" i="4"/>
  <c r="D799" i="4"/>
  <c r="D800" i="4"/>
  <c r="D801" i="4"/>
  <c r="D802" i="4"/>
  <c r="D803" i="4"/>
  <c r="CN3306" i="4"/>
  <c r="CM3306" i="4"/>
  <c r="CL3306" i="4"/>
  <c r="CK3306" i="4"/>
  <c r="CJ3306" i="4"/>
  <c r="CI3306" i="4"/>
  <c r="CH3306" i="4"/>
  <c r="CG3306" i="4"/>
  <c r="CF3306" i="4"/>
  <c r="CE3306" i="4"/>
  <c r="CD3306" i="4"/>
  <c r="CC3306" i="4"/>
  <c r="CB3306" i="4"/>
  <c r="CA3306" i="4"/>
  <c r="BZ3306" i="4"/>
  <c r="BY3306" i="4"/>
  <c r="BX3306" i="4"/>
  <c r="BW3306" i="4"/>
  <c r="BV3306" i="4"/>
  <c r="BU3306" i="4"/>
  <c r="BT3306" i="4"/>
  <c r="BS3306" i="4"/>
  <c r="BR3306" i="4"/>
  <c r="BQ3306" i="4"/>
  <c r="BP3306" i="4"/>
  <c r="BO3306" i="4"/>
  <c r="BN3306" i="4"/>
  <c r="BM3306" i="4"/>
  <c r="BL3306" i="4"/>
  <c r="BK3306" i="4"/>
  <c r="BJ3306" i="4"/>
  <c r="BI3306" i="4"/>
  <c r="BH3306" i="4"/>
  <c r="BG3306" i="4"/>
  <c r="BF3306" i="4"/>
  <c r="BE3306" i="4"/>
  <c r="AI3306" i="4"/>
  <c r="AH3306" i="4"/>
  <c r="AG3306" i="4"/>
  <c r="AF3306" i="4"/>
  <c r="AE3306" i="4"/>
  <c r="AD3306" i="4"/>
  <c r="AC3306" i="4"/>
  <c r="AB3306" i="4"/>
  <c r="AA3306" i="4"/>
  <c r="Z3306" i="4"/>
  <c r="Y3306" i="4"/>
  <c r="X3306" i="4"/>
  <c r="W3306" i="4"/>
  <c r="V3306" i="4"/>
  <c r="U3306" i="4"/>
  <c r="T3306" i="4"/>
  <c r="S3306" i="4"/>
  <c r="R3306" i="4"/>
  <c r="BJ67" i="3"/>
  <c r="BH67" i="3"/>
  <c r="BF67" i="3"/>
  <c r="BD67" i="3"/>
  <c r="BB67" i="3"/>
  <c r="AZ67" i="3"/>
  <c r="AX67" i="3"/>
  <c r="AV67" i="3"/>
  <c r="AT67" i="3"/>
  <c r="AR67" i="3"/>
  <c r="AN67" i="3"/>
  <c r="AL67" i="3"/>
  <c r="AJ67" i="3"/>
  <c r="AH67" i="3"/>
  <c r="AF67" i="3"/>
  <c r="AD67" i="3"/>
  <c r="AB67" i="3"/>
  <c r="Z67" i="3"/>
  <c r="AP3208" i="4"/>
  <c r="AO3208" i="4"/>
  <c r="AN3208" i="4"/>
  <c r="P3208" i="4"/>
  <c r="AM3208" i="4"/>
  <c r="AL3208" i="4"/>
  <c r="AK3208" i="4"/>
  <c r="H3208" i="4"/>
  <c r="AP3210" i="4"/>
  <c r="AO3210" i="4"/>
  <c r="AN3210" i="4"/>
  <c r="P3210" i="4"/>
  <c r="AM3210" i="4"/>
  <c r="AL3210" i="4"/>
  <c r="AK3210" i="4"/>
  <c r="H3210" i="4"/>
  <c r="AP2700" i="4"/>
  <c r="AO2700" i="4"/>
  <c r="AN2700" i="4"/>
  <c r="P2700" i="4"/>
  <c r="AM2700" i="4"/>
  <c r="AL2700" i="4"/>
  <c r="AK2700" i="4"/>
  <c r="H2700" i="4"/>
  <c r="AR3297" i="4"/>
  <c r="AP3297" i="4"/>
  <c r="AO3297" i="4"/>
  <c r="AN3297" i="4"/>
  <c r="AM3297" i="4"/>
  <c r="AL3297" i="4"/>
  <c r="AK3297" i="4"/>
  <c r="H3297" i="4"/>
  <c r="I3297" i="4"/>
  <c r="J3297" i="4"/>
  <c r="G3297" i="4"/>
  <c r="F3297" i="4"/>
  <c r="E3297" i="4"/>
  <c r="D3297" i="4"/>
  <c r="C67" i="3"/>
  <c r="AA67" i="3"/>
  <c r="AC67" i="3"/>
  <c r="AE67" i="3"/>
  <c r="AG67" i="3"/>
  <c r="AI67" i="3"/>
  <c r="AK67" i="3"/>
  <c r="AM67" i="3"/>
  <c r="AQ67" i="3"/>
  <c r="AS67" i="3"/>
  <c r="AU67" i="3"/>
  <c r="AW67" i="3"/>
  <c r="AY67" i="3"/>
  <c r="BA67" i="3"/>
  <c r="BC67" i="3"/>
  <c r="BE67" i="3"/>
  <c r="BG67" i="3"/>
  <c r="BI67" i="3"/>
  <c r="BK67" i="3"/>
  <c r="BS67" i="3"/>
  <c r="BR67" i="3"/>
  <c r="BQ67" i="3"/>
  <c r="BP67" i="3"/>
  <c r="BM67" i="3"/>
  <c r="AO67" i="3"/>
  <c r="X67" i="3"/>
  <c r="Y67" i="3"/>
  <c r="V67" i="3"/>
  <c r="U67" i="3"/>
  <c r="T67" i="3"/>
  <c r="S67" i="3"/>
  <c r="R67" i="3"/>
  <c r="Q67" i="3"/>
  <c r="P67" i="3"/>
  <c r="O67" i="3"/>
  <c r="BJ63" i="3"/>
  <c r="BH63" i="3"/>
  <c r="BF63" i="3"/>
  <c r="BD63" i="3"/>
  <c r="BB63" i="3"/>
  <c r="AZ63" i="3"/>
  <c r="AX63" i="3"/>
  <c r="AV63" i="3"/>
  <c r="AT63" i="3"/>
  <c r="AR63" i="3"/>
  <c r="AN63" i="3"/>
  <c r="AL63" i="3"/>
  <c r="AJ63" i="3"/>
  <c r="AH63" i="3"/>
  <c r="AF63" i="3"/>
  <c r="AD63" i="3"/>
  <c r="AB63" i="3"/>
  <c r="Z63" i="3"/>
  <c r="BJ62" i="3"/>
  <c r="BH62" i="3"/>
  <c r="BF62" i="3"/>
  <c r="BD62" i="3"/>
  <c r="BB62" i="3"/>
  <c r="AZ62" i="3"/>
  <c r="AX62" i="3"/>
  <c r="AV62" i="3"/>
  <c r="AT62" i="3"/>
  <c r="AR62" i="3"/>
  <c r="AN62" i="3"/>
  <c r="AL62" i="3"/>
  <c r="AJ62" i="3"/>
  <c r="AH62" i="3"/>
  <c r="AF62" i="3"/>
  <c r="AD62" i="3"/>
  <c r="AB62" i="3"/>
  <c r="Z62" i="3"/>
  <c r="C63" i="3"/>
  <c r="BK63" i="3"/>
  <c r="BI63" i="3"/>
  <c r="BG63" i="3"/>
  <c r="BE63" i="3"/>
  <c r="BC63" i="3"/>
  <c r="BA63" i="3"/>
  <c r="AY63" i="3"/>
  <c r="AW63" i="3"/>
  <c r="AU63" i="3"/>
  <c r="AS63" i="3"/>
  <c r="AQ63" i="3"/>
  <c r="AO63" i="3"/>
  <c r="AM63" i="3"/>
  <c r="AK63" i="3"/>
  <c r="AI63" i="3"/>
  <c r="AG63" i="3"/>
  <c r="AE63" i="3"/>
  <c r="AC63" i="3"/>
  <c r="AA63" i="3"/>
  <c r="X63" i="3"/>
  <c r="Y63" i="3"/>
  <c r="C62" i="3"/>
  <c r="BK62" i="3"/>
  <c r="BI62" i="3"/>
  <c r="BG62" i="3"/>
  <c r="BE62" i="3"/>
  <c r="BC62" i="3"/>
  <c r="BA62" i="3"/>
  <c r="AY62" i="3"/>
  <c r="AW62" i="3"/>
  <c r="AU62" i="3"/>
  <c r="AS62" i="3"/>
  <c r="AQ62" i="3"/>
  <c r="AO62" i="3"/>
  <c r="AM62" i="3"/>
  <c r="AK62" i="3"/>
  <c r="AI62" i="3"/>
  <c r="AG62" i="3"/>
  <c r="AE62" i="3"/>
  <c r="AC62" i="3"/>
  <c r="AA62" i="3"/>
  <c r="X62" i="3"/>
  <c r="Y62" i="3"/>
  <c r="AR3210" i="4"/>
  <c r="O3210" i="4"/>
  <c r="N3210" i="4"/>
  <c r="M3210" i="4"/>
  <c r="L3210" i="4"/>
  <c r="I3210" i="4"/>
  <c r="J3210" i="4"/>
  <c r="G3210" i="4"/>
  <c r="F3210" i="4"/>
  <c r="E3210" i="4"/>
  <c r="D3210" i="4"/>
  <c r="AR3208" i="4"/>
  <c r="O3208" i="4"/>
  <c r="N3208" i="4"/>
  <c r="M3208" i="4"/>
  <c r="L3208" i="4"/>
  <c r="I3208" i="4"/>
  <c r="J3208" i="4"/>
  <c r="G3208" i="4"/>
  <c r="F3208" i="4"/>
  <c r="E3208" i="4"/>
  <c r="D3208" i="4"/>
  <c r="BS63" i="3"/>
  <c r="BR63" i="3"/>
  <c r="BQ63" i="3"/>
  <c r="BP63" i="3"/>
  <c r="BM63" i="3"/>
  <c r="V63" i="3"/>
  <c r="U63" i="3"/>
  <c r="T63" i="3"/>
  <c r="S63" i="3"/>
  <c r="R63" i="3"/>
  <c r="Q63" i="3"/>
  <c r="P63" i="3"/>
  <c r="O63" i="3"/>
  <c r="V62" i="3"/>
  <c r="U62" i="3"/>
  <c r="T62" i="3"/>
  <c r="S62" i="3"/>
  <c r="R62" i="3"/>
  <c r="Q62" i="3"/>
  <c r="P62" i="3"/>
  <c r="O62" i="3"/>
  <c r="BS62" i="3"/>
  <c r="BR62" i="3"/>
  <c r="BQ62" i="3"/>
  <c r="BP62" i="3"/>
  <c r="BM62" i="3"/>
  <c r="BH1079" i="6"/>
  <c r="BA1079" i="6"/>
  <c r="BH1094" i="6"/>
  <c r="BA1094" i="6"/>
  <c r="BH1124" i="6"/>
  <c r="O1124" i="6"/>
  <c r="N1124" i="6"/>
  <c r="M1124" i="6"/>
  <c r="BH1125" i="6"/>
  <c r="O1125" i="6"/>
  <c r="N1125" i="6"/>
  <c r="M1125" i="6"/>
  <c r="BH1123" i="6"/>
  <c r="BH1122" i="6"/>
  <c r="O1123" i="6"/>
  <c r="N1123" i="6"/>
  <c r="M1123" i="6"/>
  <c r="O1122" i="6"/>
  <c r="N1122" i="6"/>
  <c r="M1122" i="6"/>
  <c r="BH1129" i="6"/>
  <c r="O1129" i="6"/>
  <c r="N1129" i="6"/>
  <c r="M1129" i="6"/>
  <c r="C591" i="6"/>
  <c r="T591" i="6"/>
  <c r="U591" i="6"/>
  <c r="V591" i="6"/>
  <c r="W591" i="6"/>
  <c r="Y591" i="6"/>
  <c r="Q591" i="6"/>
  <c r="R591" i="6"/>
  <c r="P591" i="6"/>
  <c r="O591" i="6"/>
  <c r="N591" i="6"/>
  <c r="M591" i="6"/>
  <c r="C592" i="6"/>
  <c r="T592" i="6"/>
  <c r="U592" i="6"/>
  <c r="V592" i="6"/>
  <c r="W592" i="6"/>
  <c r="Y592" i="6"/>
  <c r="Q592" i="6"/>
  <c r="R592" i="6"/>
  <c r="P592" i="6"/>
  <c r="O592" i="6"/>
  <c r="N592" i="6"/>
  <c r="M592" i="6"/>
  <c r="AD594" i="6"/>
  <c r="AC594" i="6"/>
  <c r="AB594" i="6"/>
  <c r="AA594" i="6"/>
  <c r="C593" i="6"/>
  <c r="T593" i="6"/>
  <c r="U593" i="6"/>
  <c r="V593" i="6"/>
  <c r="W593" i="6"/>
  <c r="Y593" i="6"/>
  <c r="Q593" i="6"/>
  <c r="R593" i="6"/>
  <c r="P593" i="6"/>
  <c r="O593" i="6"/>
  <c r="N593" i="6"/>
  <c r="M593" i="6"/>
  <c r="C590" i="6"/>
  <c r="T590" i="6"/>
  <c r="U590" i="6"/>
  <c r="V590" i="6"/>
  <c r="W590" i="6"/>
  <c r="Y590" i="6"/>
  <c r="Q590" i="6"/>
  <c r="R590" i="6"/>
  <c r="P590" i="6"/>
  <c r="O590" i="6"/>
  <c r="N590" i="6"/>
  <c r="M590" i="6"/>
  <c r="C589" i="6"/>
  <c r="T589" i="6"/>
  <c r="U589" i="6"/>
  <c r="V589" i="6"/>
  <c r="W589" i="6"/>
  <c r="Y589" i="6"/>
  <c r="Q589" i="6"/>
  <c r="R589" i="6"/>
  <c r="P589" i="6"/>
  <c r="O589" i="6"/>
  <c r="N589" i="6"/>
  <c r="M589" i="6"/>
  <c r="C588" i="6"/>
  <c r="T588" i="6"/>
  <c r="U588" i="6"/>
  <c r="V588" i="6"/>
  <c r="W588" i="6"/>
  <c r="Y588" i="6"/>
  <c r="Q588" i="6"/>
  <c r="R588" i="6"/>
  <c r="P588" i="6"/>
  <c r="O588" i="6"/>
  <c r="N588" i="6"/>
  <c r="M588" i="6"/>
  <c r="C587" i="6"/>
  <c r="T587" i="6"/>
  <c r="U587" i="6"/>
  <c r="V587" i="6"/>
  <c r="W587" i="6"/>
  <c r="Y587" i="6"/>
  <c r="Q587" i="6"/>
  <c r="R587" i="6"/>
  <c r="P587" i="6"/>
  <c r="O587" i="6"/>
  <c r="N587" i="6"/>
  <c r="M587" i="6"/>
  <c r="C594" i="6"/>
  <c r="T594" i="6"/>
  <c r="U594" i="6"/>
  <c r="V594" i="6"/>
  <c r="W594" i="6"/>
  <c r="Y594" i="6"/>
  <c r="C586" i="6"/>
  <c r="T586" i="6"/>
  <c r="U586" i="6"/>
  <c r="V586" i="6"/>
  <c r="W586" i="6"/>
  <c r="Y586" i="6"/>
  <c r="C585" i="6"/>
  <c r="T585" i="6"/>
  <c r="U585" i="6"/>
  <c r="V585" i="6"/>
  <c r="W585" i="6"/>
  <c r="Y585" i="6"/>
  <c r="C584" i="6"/>
  <c r="T584" i="6"/>
  <c r="U584" i="6"/>
  <c r="V584" i="6"/>
  <c r="W584" i="6"/>
  <c r="Y584" i="6"/>
  <c r="C583" i="6"/>
  <c r="T583" i="6"/>
  <c r="U583" i="6"/>
  <c r="V583" i="6"/>
  <c r="W583" i="6"/>
  <c r="Y583" i="6"/>
  <c r="C582" i="6"/>
  <c r="T582" i="6"/>
  <c r="U582" i="6"/>
  <c r="V582" i="6"/>
  <c r="W582" i="6"/>
  <c r="Y582" i="6"/>
  <c r="C581" i="6"/>
  <c r="T581" i="6"/>
  <c r="U581" i="6"/>
  <c r="V581" i="6"/>
  <c r="W581" i="6"/>
  <c r="Y581" i="6"/>
  <c r="C580" i="6"/>
  <c r="T580" i="6"/>
  <c r="U580" i="6"/>
  <c r="V580" i="6"/>
  <c r="W580" i="6"/>
  <c r="Y580" i="6"/>
  <c r="C579" i="6"/>
  <c r="T579" i="6"/>
  <c r="U579" i="6"/>
  <c r="V579" i="6"/>
  <c r="W579" i="6"/>
  <c r="Y579" i="6"/>
  <c r="C578" i="6"/>
  <c r="T578" i="6"/>
  <c r="U578" i="6"/>
  <c r="V578" i="6"/>
  <c r="W578" i="6"/>
  <c r="Y578" i="6"/>
  <c r="C577" i="6"/>
  <c r="T577" i="6"/>
  <c r="U577" i="6"/>
  <c r="V577" i="6"/>
  <c r="W577" i="6"/>
  <c r="Y577" i="6"/>
  <c r="C576" i="6"/>
  <c r="T576" i="6"/>
  <c r="U576" i="6"/>
  <c r="V576" i="6"/>
  <c r="W576" i="6"/>
  <c r="Y576" i="6"/>
  <c r="C575" i="6"/>
  <c r="T575" i="6"/>
  <c r="U575" i="6"/>
  <c r="V575" i="6"/>
  <c r="W575" i="6"/>
  <c r="Y575" i="6"/>
  <c r="C574" i="6"/>
  <c r="T574" i="6"/>
  <c r="U574" i="6"/>
  <c r="V574" i="6"/>
  <c r="W574" i="6"/>
  <c r="Y574" i="6"/>
  <c r="C573" i="6"/>
  <c r="T573" i="6"/>
  <c r="U573" i="6"/>
  <c r="V573" i="6"/>
  <c r="W573" i="6"/>
  <c r="Y573" i="6"/>
  <c r="C572" i="6"/>
  <c r="T572" i="6"/>
  <c r="U572" i="6"/>
  <c r="V572" i="6"/>
  <c r="W572" i="6"/>
  <c r="Y572" i="6"/>
  <c r="C571" i="6"/>
  <c r="T571" i="6"/>
  <c r="U571" i="6"/>
  <c r="V571" i="6"/>
  <c r="W571" i="6"/>
  <c r="Y571" i="6"/>
  <c r="C570" i="6"/>
  <c r="T570" i="6"/>
  <c r="U570" i="6"/>
  <c r="V570" i="6"/>
  <c r="W570" i="6"/>
  <c r="Y570" i="6"/>
  <c r="C569" i="6"/>
  <c r="T569" i="6"/>
  <c r="U569" i="6"/>
  <c r="V569" i="6"/>
  <c r="W569" i="6"/>
  <c r="Y569" i="6"/>
  <c r="C568" i="6"/>
  <c r="T568" i="6"/>
  <c r="U568" i="6"/>
  <c r="V568" i="6"/>
  <c r="W568" i="6"/>
  <c r="Y568" i="6"/>
  <c r="C567" i="6"/>
  <c r="T567" i="6"/>
  <c r="U567" i="6"/>
  <c r="V567" i="6"/>
  <c r="W567" i="6"/>
  <c r="Y567" i="6"/>
  <c r="C566" i="6"/>
  <c r="T566" i="6"/>
  <c r="U566" i="6"/>
  <c r="V566" i="6"/>
  <c r="W566" i="6"/>
  <c r="Y566" i="6"/>
  <c r="C565" i="6"/>
  <c r="T565" i="6"/>
  <c r="U565" i="6"/>
  <c r="V565" i="6"/>
  <c r="W565" i="6"/>
  <c r="Y565" i="6"/>
  <c r="C564" i="6"/>
  <c r="T564" i="6"/>
  <c r="U564" i="6"/>
  <c r="V564" i="6"/>
  <c r="W564" i="6"/>
  <c r="Y564" i="6"/>
  <c r="C563" i="6"/>
  <c r="T563" i="6"/>
  <c r="U563" i="6"/>
  <c r="V563" i="6"/>
  <c r="W563" i="6"/>
  <c r="Y563" i="6"/>
  <c r="C562" i="6"/>
  <c r="T562" i="6"/>
  <c r="U562" i="6"/>
  <c r="V562" i="6"/>
  <c r="W562" i="6"/>
  <c r="Y562" i="6"/>
  <c r="C561" i="6"/>
  <c r="T561" i="6"/>
  <c r="U561" i="6"/>
  <c r="V561" i="6"/>
  <c r="W561" i="6"/>
  <c r="Y561" i="6"/>
  <c r="C560" i="6"/>
  <c r="T560" i="6"/>
  <c r="U560" i="6"/>
  <c r="V560" i="6"/>
  <c r="W560" i="6"/>
  <c r="Y560" i="6"/>
  <c r="C559" i="6"/>
  <c r="T559" i="6"/>
  <c r="U559" i="6"/>
  <c r="V559" i="6"/>
  <c r="W559" i="6"/>
  <c r="Y559" i="6"/>
  <c r="C558" i="6"/>
  <c r="T558" i="6"/>
  <c r="U558" i="6"/>
  <c r="V558" i="6"/>
  <c r="W558" i="6"/>
  <c r="Y558" i="6"/>
  <c r="C557" i="6"/>
  <c r="T557" i="6"/>
  <c r="U557" i="6"/>
  <c r="V557" i="6"/>
  <c r="W557" i="6"/>
  <c r="Y557" i="6"/>
  <c r="C556" i="6"/>
  <c r="T556" i="6"/>
  <c r="U556" i="6"/>
  <c r="V556" i="6"/>
  <c r="W556" i="6"/>
  <c r="Y556" i="6"/>
  <c r="C555" i="6"/>
  <c r="T555" i="6"/>
  <c r="U555" i="6"/>
  <c r="V555" i="6"/>
  <c r="W555" i="6"/>
  <c r="Y555" i="6"/>
  <c r="C554" i="6"/>
  <c r="T554" i="6"/>
  <c r="U554" i="6"/>
  <c r="V554" i="6"/>
  <c r="W554" i="6"/>
  <c r="Y554" i="6"/>
  <c r="C553" i="6"/>
  <c r="T553" i="6"/>
  <c r="U553" i="6"/>
  <c r="V553" i="6"/>
  <c r="W553" i="6"/>
  <c r="Y553" i="6"/>
  <c r="C552" i="6"/>
  <c r="T552" i="6"/>
  <c r="U552" i="6"/>
  <c r="V552" i="6"/>
  <c r="W552" i="6"/>
  <c r="Y552" i="6"/>
  <c r="C551" i="6"/>
  <c r="T551" i="6"/>
  <c r="U551" i="6"/>
  <c r="V551" i="6"/>
  <c r="W551" i="6"/>
  <c r="Y551" i="6"/>
  <c r="C550" i="6"/>
  <c r="T550" i="6"/>
  <c r="U550" i="6"/>
  <c r="V550" i="6"/>
  <c r="W550" i="6"/>
  <c r="Y550" i="6"/>
  <c r="C549" i="6"/>
  <c r="T549" i="6"/>
  <c r="U549" i="6"/>
  <c r="V549" i="6"/>
  <c r="W549" i="6"/>
  <c r="Y549" i="6"/>
  <c r="C548" i="6"/>
  <c r="T548" i="6"/>
  <c r="U548" i="6"/>
  <c r="V548" i="6"/>
  <c r="W548" i="6"/>
  <c r="Y548" i="6"/>
  <c r="C547" i="6"/>
  <c r="T547" i="6"/>
  <c r="U547" i="6"/>
  <c r="V547" i="6"/>
  <c r="W547" i="6"/>
  <c r="Y547" i="6"/>
  <c r="C546" i="6"/>
  <c r="T546" i="6"/>
  <c r="U546" i="6"/>
  <c r="V546" i="6"/>
  <c r="W546" i="6"/>
  <c r="Y546" i="6"/>
  <c r="Q594" i="6"/>
  <c r="R594" i="6"/>
  <c r="P594" i="6"/>
  <c r="O594" i="6"/>
  <c r="N594" i="6"/>
  <c r="M594" i="6"/>
  <c r="Q586" i="6"/>
  <c r="R586" i="6"/>
  <c r="P586" i="6"/>
  <c r="O586" i="6"/>
  <c r="N586" i="6"/>
  <c r="M586" i="6"/>
  <c r="Q585" i="6"/>
  <c r="R585" i="6"/>
  <c r="P585" i="6"/>
  <c r="O585" i="6"/>
  <c r="N585" i="6"/>
  <c r="M585" i="6"/>
  <c r="Q584" i="6"/>
  <c r="R584" i="6"/>
  <c r="P584" i="6"/>
  <c r="O584" i="6"/>
  <c r="N584" i="6"/>
  <c r="M584" i="6"/>
  <c r="Q583" i="6"/>
  <c r="R583" i="6"/>
  <c r="P583" i="6"/>
  <c r="O583" i="6"/>
  <c r="N583" i="6"/>
  <c r="M583" i="6"/>
  <c r="Q582" i="6"/>
  <c r="R582" i="6"/>
  <c r="P582" i="6"/>
  <c r="O582" i="6"/>
  <c r="N582" i="6"/>
  <c r="M582" i="6"/>
  <c r="Q581" i="6"/>
  <c r="R581" i="6"/>
  <c r="P581" i="6"/>
  <c r="O581" i="6"/>
  <c r="N581" i="6"/>
  <c r="M581" i="6"/>
  <c r="Q580" i="6"/>
  <c r="R580" i="6"/>
  <c r="P580" i="6"/>
  <c r="O580" i="6"/>
  <c r="N580" i="6"/>
  <c r="M580" i="6"/>
  <c r="Q579" i="6"/>
  <c r="R579" i="6"/>
  <c r="P579" i="6"/>
  <c r="O579" i="6"/>
  <c r="N579" i="6"/>
  <c r="M579" i="6"/>
  <c r="Q578" i="6"/>
  <c r="R578" i="6"/>
  <c r="P578" i="6"/>
  <c r="O578" i="6"/>
  <c r="N578" i="6"/>
  <c r="M578" i="6"/>
  <c r="Q577" i="6"/>
  <c r="R577" i="6"/>
  <c r="P577" i="6"/>
  <c r="O577" i="6"/>
  <c r="N577" i="6"/>
  <c r="M577" i="6"/>
  <c r="Q576" i="6"/>
  <c r="R576" i="6"/>
  <c r="P576" i="6"/>
  <c r="O576" i="6"/>
  <c r="N576" i="6"/>
  <c r="M576" i="6"/>
  <c r="Q575" i="6"/>
  <c r="R575" i="6"/>
  <c r="P575" i="6"/>
  <c r="O575" i="6"/>
  <c r="N575" i="6"/>
  <c r="M575" i="6"/>
  <c r="Q574" i="6"/>
  <c r="R574" i="6"/>
  <c r="P574" i="6"/>
  <c r="O574" i="6"/>
  <c r="N574" i="6"/>
  <c r="M574" i="6"/>
  <c r="Q573" i="6"/>
  <c r="R573" i="6"/>
  <c r="P573" i="6"/>
  <c r="O573" i="6"/>
  <c r="N573" i="6"/>
  <c r="M573" i="6"/>
  <c r="Q572" i="6"/>
  <c r="R572" i="6"/>
  <c r="P572" i="6"/>
  <c r="O572" i="6"/>
  <c r="N572" i="6"/>
  <c r="M572" i="6"/>
  <c r="Q571" i="6"/>
  <c r="R571" i="6"/>
  <c r="P571" i="6"/>
  <c r="O571" i="6"/>
  <c r="N571" i="6"/>
  <c r="M571" i="6"/>
  <c r="Q570" i="6"/>
  <c r="R570" i="6"/>
  <c r="P570" i="6"/>
  <c r="O570" i="6"/>
  <c r="N570" i="6"/>
  <c r="M570" i="6"/>
  <c r="Q569" i="6"/>
  <c r="R569" i="6"/>
  <c r="P569" i="6"/>
  <c r="O569" i="6"/>
  <c r="N569" i="6"/>
  <c r="M569" i="6"/>
  <c r="Q568" i="6"/>
  <c r="R568" i="6"/>
  <c r="P568" i="6"/>
  <c r="O568" i="6"/>
  <c r="N568" i="6"/>
  <c r="M568" i="6"/>
  <c r="Q567" i="6"/>
  <c r="R567" i="6"/>
  <c r="P567" i="6"/>
  <c r="O567" i="6"/>
  <c r="N567" i="6"/>
  <c r="M567" i="6"/>
  <c r="Q566" i="6"/>
  <c r="R566" i="6"/>
  <c r="P566" i="6"/>
  <c r="O566" i="6"/>
  <c r="N566" i="6"/>
  <c r="M566" i="6"/>
  <c r="Q565" i="6"/>
  <c r="R565" i="6"/>
  <c r="P565" i="6"/>
  <c r="O565" i="6"/>
  <c r="N565" i="6"/>
  <c r="M565" i="6"/>
  <c r="Q564" i="6"/>
  <c r="R564" i="6"/>
  <c r="P564" i="6"/>
  <c r="O564" i="6"/>
  <c r="N564" i="6"/>
  <c r="M564" i="6"/>
  <c r="Q563" i="6"/>
  <c r="R563" i="6"/>
  <c r="P563" i="6"/>
  <c r="O563" i="6"/>
  <c r="N563" i="6"/>
  <c r="M563" i="6"/>
  <c r="Q562" i="6"/>
  <c r="R562" i="6"/>
  <c r="P562" i="6"/>
  <c r="O562" i="6"/>
  <c r="N562" i="6"/>
  <c r="M562" i="6"/>
  <c r="Q561" i="6"/>
  <c r="R561" i="6"/>
  <c r="P561" i="6"/>
  <c r="O561" i="6"/>
  <c r="N561" i="6"/>
  <c r="M561" i="6"/>
  <c r="Q560" i="6"/>
  <c r="R560" i="6"/>
  <c r="P560" i="6"/>
  <c r="O560" i="6"/>
  <c r="N560" i="6"/>
  <c r="M560" i="6"/>
  <c r="Q559" i="6"/>
  <c r="R559" i="6"/>
  <c r="P559" i="6"/>
  <c r="O559" i="6"/>
  <c r="N559" i="6"/>
  <c r="M559" i="6"/>
  <c r="Q558" i="6"/>
  <c r="R558" i="6"/>
  <c r="P558" i="6"/>
  <c r="O558" i="6"/>
  <c r="N558" i="6"/>
  <c r="M558" i="6"/>
  <c r="Q557" i="6"/>
  <c r="R557" i="6"/>
  <c r="P557" i="6"/>
  <c r="O557" i="6"/>
  <c r="N557" i="6"/>
  <c r="M557" i="6"/>
  <c r="Q556" i="6"/>
  <c r="R556" i="6"/>
  <c r="P556" i="6"/>
  <c r="O556" i="6"/>
  <c r="N556" i="6"/>
  <c r="M556" i="6"/>
  <c r="Q555" i="6"/>
  <c r="R555" i="6"/>
  <c r="P555" i="6"/>
  <c r="O555" i="6"/>
  <c r="N555" i="6"/>
  <c r="M555" i="6"/>
  <c r="Q554" i="6"/>
  <c r="R554" i="6"/>
  <c r="P554" i="6"/>
  <c r="O554" i="6"/>
  <c r="N554" i="6"/>
  <c r="M554" i="6"/>
  <c r="Q553" i="6"/>
  <c r="R553" i="6"/>
  <c r="P553" i="6"/>
  <c r="O553" i="6"/>
  <c r="N553" i="6"/>
  <c r="M553" i="6"/>
  <c r="Q552" i="6"/>
  <c r="R552" i="6"/>
  <c r="P552" i="6"/>
  <c r="O552" i="6"/>
  <c r="N552" i="6"/>
  <c r="M552" i="6"/>
  <c r="Q551" i="6"/>
  <c r="R551" i="6"/>
  <c r="P551" i="6"/>
  <c r="O551" i="6"/>
  <c r="N551" i="6"/>
  <c r="M551" i="6"/>
  <c r="Q550" i="6"/>
  <c r="R550" i="6"/>
  <c r="P550" i="6"/>
  <c r="O550" i="6"/>
  <c r="N550" i="6"/>
  <c r="M550" i="6"/>
  <c r="Q549" i="6"/>
  <c r="R549" i="6"/>
  <c r="P549" i="6"/>
  <c r="O549" i="6"/>
  <c r="N549" i="6"/>
  <c r="M549" i="6"/>
  <c r="Q548" i="6"/>
  <c r="R548" i="6"/>
  <c r="P548" i="6"/>
  <c r="O548" i="6"/>
  <c r="N548" i="6"/>
  <c r="M548" i="6"/>
  <c r="Q547" i="6"/>
  <c r="R547" i="6"/>
  <c r="P547" i="6"/>
  <c r="O547" i="6"/>
  <c r="N547" i="6"/>
  <c r="M547" i="6"/>
  <c r="Q546" i="6"/>
  <c r="R546" i="6"/>
  <c r="P546" i="6"/>
  <c r="O546" i="6"/>
  <c r="N546" i="6"/>
  <c r="M546" i="6"/>
  <c r="D2703" i="4"/>
  <c r="D2702" i="4"/>
  <c r="D2704" i="4"/>
  <c r="D2705" i="4"/>
  <c r="E2703" i="4"/>
  <c r="E2702" i="4"/>
  <c r="E2704" i="4"/>
  <c r="E2705" i="4"/>
  <c r="F2703" i="4"/>
  <c r="F2702" i="4"/>
  <c r="F2704" i="4"/>
  <c r="F2705" i="4"/>
  <c r="G2703" i="4"/>
  <c r="G2702" i="4"/>
  <c r="G2704" i="4"/>
  <c r="G2705" i="4"/>
  <c r="D3148" i="4"/>
  <c r="D3146" i="4"/>
  <c r="D3147" i="4"/>
  <c r="D3149" i="4"/>
  <c r="D3150" i="4"/>
  <c r="D3151" i="4"/>
  <c r="D3152" i="4"/>
  <c r="D3153" i="4"/>
  <c r="D3154" i="4"/>
  <c r="D3155" i="4"/>
  <c r="D3156" i="4"/>
  <c r="D3157" i="4"/>
  <c r="D3158" i="4"/>
  <c r="D3159" i="4"/>
  <c r="D3160" i="4"/>
  <c r="D3161" i="4"/>
  <c r="D3162" i="4"/>
  <c r="E3148" i="4"/>
  <c r="E3146" i="4"/>
  <c r="E3147" i="4"/>
  <c r="E3149" i="4"/>
  <c r="E3150" i="4"/>
  <c r="E3151" i="4"/>
  <c r="E3152" i="4"/>
  <c r="E3153" i="4"/>
  <c r="E3154" i="4"/>
  <c r="E3155" i="4"/>
  <c r="E3156" i="4"/>
  <c r="E3157" i="4"/>
  <c r="E3158" i="4"/>
  <c r="E3159" i="4"/>
  <c r="E3160" i="4"/>
  <c r="E3161" i="4"/>
  <c r="E3162" i="4"/>
  <c r="F3148" i="4"/>
  <c r="F3146" i="4"/>
  <c r="F3147" i="4"/>
  <c r="F3149" i="4"/>
  <c r="F3150" i="4"/>
  <c r="F3151" i="4"/>
  <c r="F3152" i="4"/>
  <c r="F3153" i="4"/>
  <c r="F3154" i="4"/>
  <c r="F3155" i="4"/>
  <c r="F3156" i="4"/>
  <c r="F3157" i="4"/>
  <c r="F3158" i="4"/>
  <c r="F3159" i="4"/>
  <c r="F3160" i="4"/>
  <c r="F3161" i="4"/>
  <c r="F3162" i="4"/>
  <c r="G3148" i="4"/>
  <c r="G3146" i="4"/>
  <c r="G3147" i="4"/>
  <c r="G3149" i="4"/>
  <c r="G3150" i="4"/>
  <c r="G3151" i="4"/>
  <c r="G3152" i="4"/>
  <c r="G3153" i="4"/>
  <c r="G3154" i="4"/>
  <c r="G3155" i="4"/>
  <c r="G3156" i="4"/>
  <c r="G3157" i="4"/>
  <c r="G3158" i="4"/>
  <c r="G3159" i="4"/>
  <c r="G3160" i="4"/>
  <c r="G3161" i="4"/>
  <c r="G3162" i="4"/>
  <c r="BE1450" i="5"/>
  <c r="D1333" i="5"/>
  <c r="BA1333" i="5"/>
  <c r="E1333" i="5"/>
  <c r="BB1333" i="5"/>
  <c r="F1333" i="5"/>
  <c r="BC1333" i="5"/>
  <c r="G1333" i="5"/>
  <c r="BD1333" i="5"/>
  <c r="BE1333" i="5"/>
  <c r="C1333" i="5"/>
  <c r="M1333" i="5"/>
  <c r="K1333" i="5"/>
  <c r="L1333" i="5"/>
  <c r="N1333" i="5"/>
  <c r="O1333" i="5"/>
  <c r="D1334" i="5"/>
  <c r="BA1334" i="5"/>
  <c r="E1334" i="5"/>
  <c r="BB1334" i="5"/>
  <c r="F1334" i="5"/>
  <c r="BC1334" i="5"/>
  <c r="G1334" i="5"/>
  <c r="BD1334" i="5"/>
  <c r="BE1334" i="5"/>
  <c r="C1334" i="5"/>
  <c r="N1334" i="5"/>
  <c r="K1334" i="5"/>
  <c r="L1334" i="5"/>
  <c r="M1334" i="5"/>
  <c r="O1334" i="5"/>
  <c r="D1335" i="5"/>
  <c r="BA1335" i="5"/>
  <c r="E1335" i="5"/>
  <c r="BB1335" i="5"/>
  <c r="F1335" i="5"/>
  <c r="BC1335" i="5"/>
  <c r="G1335" i="5"/>
  <c r="BD1335" i="5"/>
  <c r="BE1335" i="5"/>
  <c r="C1335" i="5"/>
  <c r="M1335" i="5"/>
  <c r="K1335" i="5"/>
  <c r="L1335" i="5"/>
  <c r="N1335" i="5"/>
  <c r="O1335" i="5"/>
  <c r="D1336" i="5"/>
  <c r="BA1336" i="5"/>
  <c r="E1336" i="5"/>
  <c r="BB1336" i="5"/>
  <c r="F1336" i="5"/>
  <c r="BC1336" i="5"/>
  <c r="G1336" i="5"/>
  <c r="BD1336" i="5"/>
  <c r="BE1336" i="5"/>
  <c r="C1336" i="5"/>
  <c r="M1336" i="5"/>
  <c r="N1336" i="5"/>
  <c r="K1336" i="5"/>
  <c r="L1336" i="5"/>
  <c r="O1336" i="5"/>
  <c r="D1337" i="5"/>
  <c r="BA1337" i="5"/>
  <c r="E1337" i="5"/>
  <c r="BB1337" i="5"/>
  <c r="F1337" i="5"/>
  <c r="BC1337" i="5"/>
  <c r="G1337" i="5"/>
  <c r="BD1337" i="5"/>
  <c r="BE1337" i="5"/>
  <c r="C1337" i="5"/>
  <c r="M1337" i="5"/>
  <c r="K1337" i="5"/>
  <c r="L1337" i="5"/>
  <c r="N1337" i="5"/>
  <c r="O1337" i="5"/>
  <c r="D1338" i="5"/>
  <c r="BA1338" i="5"/>
  <c r="E1338" i="5"/>
  <c r="BB1338" i="5"/>
  <c r="F1338" i="5"/>
  <c r="BC1338" i="5"/>
  <c r="G1338" i="5"/>
  <c r="BD1338" i="5"/>
  <c r="BE1338" i="5"/>
  <c r="C1338" i="5"/>
  <c r="K1338" i="5"/>
  <c r="L1338" i="5"/>
  <c r="M1338" i="5"/>
  <c r="N1338" i="5"/>
  <c r="O1338" i="5"/>
  <c r="D1339" i="5"/>
  <c r="BA1339" i="5"/>
  <c r="E1339" i="5"/>
  <c r="BB1339" i="5"/>
  <c r="F1339" i="5"/>
  <c r="BC1339" i="5"/>
  <c r="G1339" i="5"/>
  <c r="BD1339" i="5"/>
  <c r="BE1339" i="5"/>
  <c r="C1339" i="5"/>
  <c r="N1339" i="5"/>
  <c r="K1339" i="5"/>
  <c r="L1339" i="5"/>
  <c r="M1339" i="5"/>
  <c r="O1339" i="5"/>
  <c r="D1340" i="5"/>
  <c r="BA1340" i="5"/>
  <c r="E1340" i="5"/>
  <c r="BB1340" i="5"/>
  <c r="F1340" i="5"/>
  <c r="BC1340" i="5"/>
  <c r="G1340" i="5"/>
  <c r="BD1340" i="5"/>
  <c r="BE1340" i="5"/>
  <c r="C1340" i="5"/>
  <c r="L1340" i="5"/>
  <c r="N1340" i="5"/>
  <c r="K1340" i="5"/>
  <c r="M1340" i="5"/>
  <c r="O1340" i="5"/>
  <c r="D1341" i="5"/>
  <c r="BA1341" i="5"/>
  <c r="E1341" i="5"/>
  <c r="BB1341" i="5"/>
  <c r="F1341" i="5"/>
  <c r="BC1341" i="5"/>
  <c r="G1341" i="5"/>
  <c r="BD1341" i="5"/>
  <c r="BE1341" i="5"/>
  <c r="C1341" i="5"/>
  <c r="K1341" i="5"/>
  <c r="M1341" i="5"/>
  <c r="D1342" i="5"/>
  <c r="BA1342" i="5"/>
  <c r="E1342" i="5"/>
  <c r="BB1342" i="5"/>
  <c r="F1342" i="5"/>
  <c r="BC1342" i="5"/>
  <c r="G1342" i="5"/>
  <c r="BD1342" i="5"/>
  <c r="BE1342" i="5"/>
  <c r="C1342" i="5"/>
  <c r="M1342" i="5"/>
  <c r="K1342" i="5"/>
  <c r="L1342" i="5"/>
  <c r="N1342" i="5"/>
  <c r="O1342" i="5"/>
  <c r="D1343" i="5"/>
  <c r="BA1343" i="5"/>
  <c r="E1343" i="5"/>
  <c r="BB1343" i="5"/>
  <c r="F1343" i="5"/>
  <c r="BC1343" i="5"/>
  <c r="G1343" i="5"/>
  <c r="BD1343" i="5"/>
  <c r="BE1343" i="5"/>
  <c r="C1343" i="5"/>
  <c r="M1343" i="5"/>
  <c r="K1343" i="5"/>
  <c r="L1343" i="5"/>
  <c r="N1343" i="5"/>
  <c r="O1343" i="5"/>
  <c r="D1344" i="5"/>
  <c r="BA1344" i="5"/>
  <c r="E1344" i="5"/>
  <c r="BB1344" i="5"/>
  <c r="F1344" i="5"/>
  <c r="BC1344" i="5"/>
  <c r="G1344" i="5"/>
  <c r="BD1344" i="5"/>
  <c r="BE1344" i="5"/>
  <c r="C1344" i="5"/>
  <c r="M1344" i="5"/>
  <c r="K1344" i="5"/>
  <c r="L1344" i="5"/>
  <c r="N1344" i="5"/>
  <c r="O1344" i="5"/>
  <c r="D1345" i="5"/>
  <c r="BA1345" i="5"/>
  <c r="E1345" i="5"/>
  <c r="BB1345" i="5"/>
  <c r="F1345" i="5"/>
  <c r="BC1345" i="5"/>
  <c r="G1345" i="5"/>
  <c r="BD1345" i="5"/>
  <c r="BE1345" i="5"/>
  <c r="C1345" i="5"/>
  <c r="M1345" i="5"/>
  <c r="K1345" i="5"/>
  <c r="L1345" i="5"/>
  <c r="N1345" i="5"/>
  <c r="O1345" i="5"/>
  <c r="D1346" i="5"/>
  <c r="BA1346" i="5"/>
  <c r="E1346" i="5"/>
  <c r="BB1346" i="5"/>
  <c r="F1346" i="5"/>
  <c r="BC1346" i="5"/>
  <c r="G1346" i="5"/>
  <c r="BD1346" i="5"/>
  <c r="BE1346" i="5"/>
  <c r="C1346" i="5"/>
  <c r="N1346" i="5"/>
  <c r="K1346" i="5"/>
  <c r="L1346" i="5"/>
  <c r="M1346" i="5"/>
  <c r="O1346" i="5"/>
  <c r="D1347" i="5"/>
  <c r="BA1347" i="5"/>
  <c r="E1347" i="5"/>
  <c r="BB1347" i="5"/>
  <c r="F1347" i="5"/>
  <c r="BC1347" i="5"/>
  <c r="G1347" i="5"/>
  <c r="BD1347" i="5"/>
  <c r="BE1347" i="5"/>
  <c r="C1347" i="5"/>
  <c r="M1347" i="5"/>
  <c r="K1347" i="5"/>
  <c r="L1347" i="5"/>
  <c r="N1347" i="5"/>
  <c r="O1347" i="5"/>
  <c r="D1348" i="5"/>
  <c r="BA1348" i="5"/>
  <c r="E1348" i="5"/>
  <c r="BB1348" i="5"/>
  <c r="F1348" i="5"/>
  <c r="BC1348" i="5"/>
  <c r="G1348" i="5"/>
  <c r="BD1348" i="5"/>
  <c r="BE1348" i="5"/>
  <c r="C1348" i="5"/>
  <c r="N1348" i="5"/>
  <c r="K1348" i="5"/>
  <c r="L1348" i="5"/>
  <c r="M1348" i="5"/>
  <c r="O1348" i="5"/>
  <c r="D1349" i="5"/>
  <c r="BA1349" i="5"/>
  <c r="E1349" i="5"/>
  <c r="BB1349" i="5"/>
  <c r="F1349" i="5"/>
  <c r="BC1349" i="5"/>
  <c r="G1349" i="5"/>
  <c r="BD1349" i="5"/>
  <c r="BE1349" i="5"/>
  <c r="C1349" i="5"/>
  <c r="L1349" i="5"/>
  <c r="M1349" i="5"/>
  <c r="K1349" i="5"/>
  <c r="N1349" i="5"/>
  <c r="O1349" i="5"/>
  <c r="D1350" i="5"/>
  <c r="BA1350" i="5"/>
  <c r="E1350" i="5"/>
  <c r="BB1350" i="5"/>
  <c r="F1350" i="5"/>
  <c r="BC1350" i="5"/>
  <c r="G1350" i="5"/>
  <c r="BD1350" i="5"/>
  <c r="BE1350" i="5"/>
  <c r="C1350" i="5"/>
  <c r="M1350" i="5"/>
  <c r="K1350" i="5"/>
  <c r="L1350" i="5"/>
  <c r="N1350" i="5"/>
  <c r="O1350" i="5"/>
  <c r="D1351" i="5"/>
  <c r="BA1351" i="5"/>
  <c r="E1351" i="5"/>
  <c r="BB1351" i="5"/>
  <c r="F1351" i="5"/>
  <c r="BC1351" i="5"/>
  <c r="G1351" i="5"/>
  <c r="BD1351" i="5"/>
  <c r="BE1351" i="5"/>
  <c r="C1351" i="5"/>
  <c r="L1351" i="5"/>
  <c r="M1351" i="5"/>
  <c r="K1351" i="5"/>
  <c r="N1351" i="5"/>
  <c r="O1351" i="5"/>
  <c r="D1352" i="5"/>
  <c r="BA1352" i="5"/>
  <c r="E1352" i="5"/>
  <c r="BB1352" i="5"/>
  <c r="F1352" i="5"/>
  <c r="BC1352" i="5"/>
  <c r="G1352" i="5"/>
  <c r="BD1352" i="5"/>
  <c r="BE1352" i="5"/>
  <c r="C1352" i="5"/>
  <c r="L1352" i="5"/>
  <c r="N1352" i="5"/>
  <c r="K1352" i="5"/>
  <c r="M1352" i="5"/>
  <c r="O1352" i="5"/>
  <c r="D1353" i="5"/>
  <c r="BA1353" i="5"/>
  <c r="E1353" i="5"/>
  <c r="BB1353" i="5"/>
  <c r="F1353" i="5"/>
  <c r="BC1353" i="5"/>
  <c r="G1353" i="5"/>
  <c r="BD1353" i="5"/>
  <c r="BE1353" i="5"/>
  <c r="C1353" i="5"/>
  <c r="N1353" i="5"/>
  <c r="K1353" i="5"/>
  <c r="L1353" i="5"/>
  <c r="M1353" i="5"/>
  <c r="O1353" i="5"/>
  <c r="D1354" i="5"/>
  <c r="BA1354" i="5"/>
  <c r="E1354" i="5"/>
  <c r="BB1354" i="5"/>
  <c r="F1354" i="5"/>
  <c r="BC1354" i="5"/>
  <c r="G1354" i="5"/>
  <c r="BD1354" i="5"/>
  <c r="BE1354" i="5"/>
  <c r="C1354" i="5"/>
  <c r="M1354" i="5"/>
  <c r="K1354" i="5"/>
  <c r="L1354" i="5"/>
  <c r="N1354" i="5"/>
  <c r="O1354" i="5"/>
  <c r="D1355" i="5"/>
  <c r="BA1355" i="5"/>
  <c r="E1355" i="5"/>
  <c r="BB1355" i="5"/>
  <c r="F1355" i="5"/>
  <c r="BC1355" i="5"/>
  <c r="G1355" i="5"/>
  <c r="BD1355" i="5"/>
  <c r="BE1355" i="5"/>
  <c r="C1355" i="5"/>
  <c r="K1355" i="5"/>
  <c r="M1355" i="5"/>
  <c r="D1356" i="5"/>
  <c r="BA1356" i="5"/>
  <c r="E1356" i="5"/>
  <c r="BB1356" i="5"/>
  <c r="F1356" i="5"/>
  <c r="BC1356" i="5"/>
  <c r="G1356" i="5"/>
  <c r="BD1356" i="5"/>
  <c r="BE1356" i="5"/>
  <c r="C1356" i="5"/>
  <c r="K1356" i="5"/>
  <c r="M1356" i="5"/>
  <c r="D1357" i="5"/>
  <c r="BA1357" i="5"/>
  <c r="E1357" i="5"/>
  <c r="BB1357" i="5"/>
  <c r="F1357" i="5"/>
  <c r="BC1357" i="5"/>
  <c r="G1357" i="5"/>
  <c r="BD1357" i="5"/>
  <c r="BE1357" i="5"/>
  <c r="C1357" i="5"/>
  <c r="M1357" i="5"/>
  <c r="K1357" i="5"/>
  <c r="L1357" i="5"/>
  <c r="N1357" i="5"/>
  <c r="O1357" i="5"/>
  <c r="D1358" i="5"/>
  <c r="BA1358" i="5"/>
  <c r="E1358" i="5"/>
  <c r="BB1358" i="5"/>
  <c r="F1358" i="5"/>
  <c r="BC1358" i="5"/>
  <c r="G1358" i="5"/>
  <c r="BD1358" i="5"/>
  <c r="BE1358" i="5"/>
  <c r="C1358" i="5"/>
  <c r="M1358" i="5"/>
  <c r="K1358" i="5"/>
  <c r="L1358" i="5"/>
  <c r="N1358" i="5"/>
  <c r="O1358" i="5"/>
  <c r="D1359" i="5"/>
  <c r="BA1359" i="5"/>
  <c r="E1359" i="5"/>
  <c r="BB1359" i="5"/>
  <c r="F1359" i="5"/>
  <c r="BC1359" i="5"/>
  <c r="G1359" i="5"/>
  <c r="BD1359" i="5"/>
  <c r="BE1359" i="5"/>
  <c r="C1359" i="5"/>
  <c r="M1359" i="5"/>
  <c r="K1359" i="5"/>
  <c r="L1359" i="5"/>
  <c r="N1359" i="5"/>
  <c r="O1359" i="5"/>
  <c r="D1360" i="5"/>
  <c r="BA1360" i="5"/>
  <c r="E1360" i="5"/>
  <c r="BB1360" i="5"/>
  <c r="F1360" i="5"/>
  <c r="BC1360" i="5"/>
  <c r="G1360" i="5"/>
  <c r="BD1360" i="5"/>
  <c r="BE1360" i="5"/>
  <c r="C1360" i="5"/>
  <c r="M1360" i="5"/>
  <c r="K1360" i="5"/>
  <c r="L1360" i="5"/>
  <c r="N1360" i="5"/>
  <c r="O1360" i="5"/>
  <c r="D1361" i="5"/>
  <c r="BA1361" i="5"/>
  <c r="E1361" i="5"/>
  <c r="BB1361" i="5"/>
  <c r="F1361" i="5"/>
  <c r="BC1361" i="5"/>
  <c r="G1361" i="5"/>
  <c r="BD1361" i="5"/>
  <c r="BE1361" i="5"/>
  <c r="C1361" i="5"/>
  <c r="M1361" i="5"/>
  <c r="K1361" i="5"/>
  <c r="L1361" i="5"/>
  <c r="N1361" i="5"/>
  <c r="O1361" i="5"/>
  <c r="D1362" i="5"/>
  <c r="BA1362" i="5"/>
  <c r="E1362" i="5"/>
  <c r="BB1362" i="5"/>
  <c r="F1362" i="5"/>
  <c r="BC1362" i="5"/>
  <c r="G1362" i="5"/>
  <c r="BD1362" i="5"/>
  <c r="BE1362" i="5"/>
  <c r="C1362" i="5"/>
  <c r="M1362" i="5"/>
  <c r="K1362" i="5"/>
  <c r="L1362" i="5"/>
  <c r="N1362" i="5"/>
  <c r="O1362" i="5"/>
  <c r="D1363" i="5"/>
  <c r="BA1363" i="5"/>
  <c r="E1363" i="5"/>
  <c r="BB1363" i="5"/>
  <c r="F1363" i="5"/>
  <c r="BC1363" i="5"/>
  <c r="G1363" i="5"/>
  <c r="BD1363" i="5"/>
  <c r="BE1363" i="5"/>
  <c r="C1363" i="5"/>
  <c r="L1363" i="5"/>
  <c r="M1363" i="5"/>
  <c r="D1364" i="5"/>
  <c r="BA1364" i="5"/>
  <c r="E1364" i="5"/>
  <c r="BB1364" i="5"/>
  <c r="F1364" i="5"/>
  <c r="BC1364" i="5"/>
  <c r="G1364" i="5"/>
  <c r="BD1364" i="5"/>
  <c r="BE1364" i="5"/>
  <c r="C1364" i="5"/>
  <c r="M1364" i="5"/>
  <c r="K1364" i="5"/>
  <c r="L1364" i="5"/>
  <c r="N1364" i="5"/>
  <c r="O1364" i="5"/>
  <c r="D1365" i="5"/>
  <c r="BA1365" i="5"/>
  <c r="E1365" i="5"/>
  <c r="BB1365" i="5"/>
  <c r="F1365" i="5"/>
  <c r="BC1365" i="5"/>
  <c r="G1365" i="5"/>
  <c r="BD1365" i="5"/>
  <c r="BE1365" i="5"/>
  <c r="C1365" i="5"/>
  <c r="K1365" i="5"/>
  <c r="L1365" i="5"/>
  <c r="M1365" i="5"/>
  <c r="N1365" i="5"/>
  <c r="O1365" i="5"/>
  <c r="D1366" i="5"/>
  <c r="BA1366" i="5"/>
  <c r="E1366" i="5"/>
  <c r="BB1366" i="5"/>
  <c r="F1366" i="5"/>
  <c r="BC1366" i="5"/>
  <c r="G1366" i="5"/>
  <c r="BD1366" i="5"/>
  <c r="BE1366" i="5"/>
  <c r="C1366" i="5"/>
  <c r="L1366" i="5"/>
  <c r="M1366" i="5"/>
  <c r="K1366" i="5"/>
  <c r="N1366" i="5"/>
  <c r="O1366" i="5"/>
  <c r="D1367" i="5"/>
  <c r="BA1367" i="5"/>
  <c r="E1367" i="5"/>
  <c r="BB1367" i="5"/>
  <c r="F1367" i="5"/>
  <c r="BC1367" i="5"/>
  <c r="G1367" i="5"/>
  <c r="BD1367" i="5"/>
  <c r="BE1367" i="5"/>
  <c r="C1367" i="5"/>
  <c r="K1367" i="5"/>
  <c r="M1367" i="5"/>
  <c r="D1368" i="5"/>
  <c r="BA1368" i="5"/>
  <c r="E1368" i="5"/>
  <c r="BB1368" i="5"/>
  <c r="F1368" i="5"/>
  <c r="BC1368" i="5"/>
  <c r="G1368" i="5"/>
  <c r="BD1368" i="5"/>
  <c r="BE1368" i="5"/>
  <c r="C1368" i="5"/>
  <c r="K1368" i="5"/>
  <c r="N1368" i="5"/>
  <c r="D1369" i="5"/>
  <c r="BA1369" i="5"/>
  <c r="E1369" i="5"/>
  <c r="BB1369" i="5"/>
  <c r="F1369" i="5"/>
  <c r="BC1369" i="5"/>
  <c r="G1369" i="5"/>
  <c r="BD1369" i="5"/>
  <c r="BE1369" i="5"/>
  <c r="C1369" i="5"/>
  <c r="K1369" i="5"/>
  <c r="N1369" i="5"/>
  <c r="D1370" i="5"/>
  <c r="BA1370" i="5"/>
  <c r="E1370" i="5"/>
  <c r="BB1370" i="5"/>
  <c r="F1370" i="5"/>
  <c r="BC1370" i="5"/>
  <c r="G1370" i="5"/>
  <c r="BD1370" i="5"/>
  <c r="BE1370" i="5"/>
  <c r="C1370" i="5"/>
  <c r="K1370" i="5"/>
  <c r="N1370" i="5"/>
  <c r="D1371" i="5"/>
  <c r="BA1371" i="5"/>
  <c r="E1371" i="5"/>
  <c r="BB1371" i="5"/>
  <c r="F1371" i="5"/>
  <c r="BC1371" i="5"/>
  <c r="G1371" i="5"/>
  <c r="BD1371" i="5"/>
  <c r="BE1371" i="5"/>
  <c r="C1371" i="5"/>
  <c r="K1371" i="5"/>
  <c r="M1371" i="5"/>
  <c r="D1372" i="5"/>
  <c r="BA1372" i="5"/>
  <c r="E1372" i="5"/>
  <c r="BB1372" i="5"/>
  <c r="F1372" i="5"/>
  <c r="BC1372" i="5"/>
  <c r="G1372" i="5"/>
  <c r="BD1372" i="5"/>
  <c r="BE1372" i="5"/>
  <c r="C1372" i="5"/>
  <c r="M1372" i="5"/>
  <c r="K1372" i="5"/>
  <c r="L1372" i="5"/>
  <c r="N1372" i="5"/>
  <c r="O1372" i="5"/>
  <c r="D1373" i="5"/>
  <c r="BA1373" i="5"/>
  <c r="E1373" i="5"/>
  <c r="BB1373" i="5"/>
  <c r="F1373" i="5"/>
  <c r="BC1373" i="5"/>
  <c r="G1373" i="5"/>
  <c r="BD1373" i="5"/>
  <c r="BE1373" i="5"/>
  <c r="C1373" i="5"/>
  <c r="M1373" i="5"/>
  <c r="K1373" i="5"/>
  <c r="L1373" i="5"/>
  <c r="N1373" i="5"/>
  <c r="O1373" i="5"/>
  <c r="D1374" i="5"/>
  <c r="BA1374" i="5"/>
  <c r="E1374" i="5"/>
  <c r="BB1374" i="5"/>
  <c r="F1374" i="5"/>
  <c r="BC1374" i="5"/>
  <c r="G1374" i="5"/>
  <c r="BD1374" i="5"/>
  <c r="BE1374" i="5"/>
  <c r="C1374" i="5"/>
  <c r="M1374" i="5"/>
  <c r="K1374" i="5"/>
  <c r="L1374" i="5"/>
  <c r="N1374" i="5"/>
  <c r="O1374" i="5"/>
  <c r="D1375" i="5"/>
  <c r="BA1375" i="5"/>
  <c r="E1375" i="5"/>
  <c r="BB1375" i="5"/>
  <c r="F1375" i="5"/>
  <c r="BC1375" i="5"/>
  <c r="G1375" i="5"/>
  <c r="BD1375" i="5"/>
  <c r="BE1375" i="5"/>
  <c r="C1375" i="5"/>
  <c r="K1375" i="5"/>
  <c r="M1375" i="5"/>
  <c r="D1376" i="5"/>
  <c r="BA1376" i="5"/>
  <c r="E1376" i="5"/>
  <c r="BB1376" i="5"/>
  <c r="F1376" i="5"/>
  <c r="BC1376" i="5"/>
  <c r="G1376" i="5"/>
  <c r="BD1376" i="5"/>
  <c r="BE1376" i="5"/>
  <c r="C1376" i="5"/>
  <c r="M1376" i="5"/>
  <c r="K1376" i="5"/>
  <c r="L1376" i="5"/>
  <c r="N1376" i="5"/>
  <c r="O1376" i="5"/>
  <c r="D1377" i="5"/>
  <c r="BA1377" i="5"/>
  <c r="E1377" i="5"/>
  <c r="BB1377" i="5"/>
  <c r="F1377" i="5"/>
  <c r="BC1377" i="5"/>
  <c r="G1377" i="5"/>
  <c r="BD1377" i="5"/>
  <c r="BE1377" i="5"/>
  <c r="C1377" i="5"/>
  <c r="M1377" i="5"/>
  <c r="K1377" i="5"/>
  <c r="L1377" i="5"/>
  <c r="N1377" i="5"/>
  <c r="O1377" i="5"/>
  <c r="D1378" i="5"/>
  <c r="BA1378" i="5"/>
  <c r="E1378" i="5"/>
  <c r="BB1378" i="5"/>
  <c r="F1378" i="5"/>
  <c r="BC1378" i="5"/>
  <c r="G1378" i="5"/>
  <c r="BD1378" i="5"/>
  <c r="BE1378" i="5"/>
  <c r="C1378" i="5"/>
  <c r="K1378" i="5"/>
  <c r="M1378" i="5"/>
  <c r="D1379" i="5"/>
  <c r="BA1379" i="5"/>
  <c r="E1379" i="5"/>
  <c r="BB1379" i="5"/>
  <c r="F1379" i="5"/>
  <c r="BC1379" i="5"/>
  <c r="G1379" i="5"/>
  <c r="BD1379" i="5"/>
  <c r="BE1379" i="5"/>
  <c r="C1379" i="5"/>
  <c r="M1379" i="5"/>
  <c r="K1379" i="5"/>
  <c r="L1379" i="5"/>
  <c r="N1379" i="5"/>
  <c r="O1379" i="5"/>
  <c r="D1380" i="5"/>
  <c r="BA1380" i="5"/>
  <c r="E1380" i="5"/>
  <c r="BB1380" i="5"/>
  <c r="F1380" i="5"/>
  <c r="BC1380" i="5"/>
  <c r="G1380" i="5"/>
  <c r="BD1380" i="5"/>
  <c r="BE1380" i="5"/>
  <c r="C1380" i="5"/>
  <c r="K1380" i="5"/>
  <c r="M1380" i="5"/>
  <c r="D1381" i="5"/>
  <c r="BA1381" i="5"/>
  <c r="E1381" i="5"/>
  <c r="BB1381" i="5"/>
  <c r="F1381" i="5"/>
  <c r="BC1381" i="5"/>
  <c r="G1381" i="5"/>
  <c r="BD1381" i="5"/>
  <c r="BE1381" i="5"/>
  <c r="C1381" i="5"/>
  <c r="M1381" i="5"/>
  <c r="K1381" i="5"/>
  <c r="L1381" i="5"/>
  <c r="N1381" i="5"/>
  <c r="O1381" i="5"/>
  <c r="D1382" i="5"/>
  <c r="BA1382" i="5"/>
  <c r="E1382" i="5"/>
  <c r="BB1382" i="5"/>
  <c r="F1382" i="5"/>
  <c r="BC1382" i="5"/>
  <c r="G1382" i="5"/>
  <c r="BD1382" i="5"/>
  <c r="BE1382" i="5"/>
  <c r="C1382" i="5"/>
  <c r="M1382" i="5"/>
  <c r="K1382" i="5"/>
  <c r="L1382" i="5"/>
  <c r="N1382" i="5"/>
  <c r="O1382" i="5"/>
  <c r="D1383" i="5"/>
  <c r="BA1383" i="5"/>
  <c r="E1383" i="5"/>
  <c r="BB1383" i="5"/>
  <c r="F1383" i="5"/>
  <c r="BC1383" i="5"/>
  <c r="G1383" i="5"/>
  <c r="BD1383" i="5"/>
  <c r="BE1383" i="5"/>
  <c r="C1383" i="5"/>
  <c r="K1383" i="5"/>
  <c r="M1383" i="5"/>
  <c r="D1384" i="5"/>
  <c r="BA1384" i="5"/>
  <c r="E1384" i="5"/>
  <c r="BB1384" i="5"/>
  <c r="F1384" i="5"/>
  <c r="BC1384" i="5"/>
  <c r="G1384" i="5"/>
  <c r="BD1384" i="5"/>
  <c r="BE1384" i="5"/>
  <c r="C1384" i="5"/>
  <c r="M1384" i="5"/>
  <c r="K1384" i="5"/>
  <c r="L1384" i="5"/>
  <c r="N1384" i="5"/>
  <c r="O1384" i="5"/>
  <c r="D1385" i="5"/>
  <c r="BA1385" i="5"/>
  <c r="E1385" i="5"/>
  <c r="BB1385" i="5"/>
  <c r="F1385" i="5"/>
  <c r="BC1385" i="5"/>
  <c r="G1385" i="5"/>
  <c r="BD1385" i="5"/>
  <c r="BE1385" i="5"/>
  <c r="C1385" i="5"/>
  <c r="K1385" i="5"/>
  <c r="M1385" i="5"/>
  <c r="D1386" i="5"/>
  <c r="BA1386" i="5"/>
  <c r="E1386" i="5"/>
  <c r="BB1386" i="5"/>
  <c r="F1386" i="5"/>
  <c r="BC1386" i="5"/>
  <c r="G1386" i="5"/>
  <c r="BD1386" i="5"/>
  <c r="BE1386" i="5"/>
  <c r="C1386" i="5"/>
  <c r="M1386" i="5"/>
  <c r="K1386" i="5"/>
  <c r="L1386" i="5"/>
  <c r="N1386" i="5"/>
  <c r="O1386" i="5"/>
  <c r="D1387" i="5"/>
  <c r="BA1387" i="5"/>
  <c r="E1387" i="5"/>
  <c r="BB1387" i="5"/>
  <c r="F1387" i="5"/>
  <c r="BC1387" i="5"/>
  <c r="G1387" i="5"/>
  <c r="BD1387" i="5"/>
  <c r="BE1387" i="5"/>
  <c r="C1387" i="5"/>
  <c r="K1387" i="5"/>
  <c r="M1387" i="5"/>
  <c r="D1388" i="5"/>
  <c r="BA1388" i="5"/>
  <c r="E1388" i="5"/>
  <c r="BB1388" i="5"/>
  <c r="F1388" i="5"/>
  <c r="BC1388" i="5"/>
  <c r="G1388" i="5"/>
  <c r="BD1388" i="5"/>
  <c r="BE1388" i="5"/>
  <c r="C1388" i="5"/>
  <c r="M1388" i="5"/>
  <c r="K1388" i="5"/>
  <c r="L1388" i="5"/>
  <c r="N1388" i="5"/>
  <c r="O1388" i="5"/>
  <c r="D1389" i="5"/>
  <c r="BA1389" i="5"/>
  <c r="E1389" i="5"/>
  <c r="BB1389" i="5"/>
  <c r="F1389" i="5"/>
  <c r="BC1389" i="5"/>
  <c r="G1389" i="5"/>
  <c r="BD1389" i="5"/>
  <c r="BE1389" i="5"/>
  <c r="C1389" i="5"/>
  <c r="M1389" i="5"/>
  <c r="K1389" i="5"/>
  <c r="L1389" i="5"/>
  <c r="N1389" i="5"/>
  <c r="O1389" i="5"/>
  <c r="D1390" i="5"/>
  <c r="BA1390" i="5"/>
  <c r="E1390" i="5"/>
  <c r="BB1390" i="5"/>
  <c r="F1390" i="5"/>
  <c r="BC1390" i="5"/>
  <c r="G1390" i="5"/>
  <c r="BD1390" i="5"/>
  <c r="BE1390" i="5"/>
  <c r="C1390" i="5"/>
  <c r="M1390" i="5"/>
  <c r="K1390" i="5"/>
  <c r="L1390" i="5"/>
  <c r="N1390" i="5"/>
  <c r="O1390" i="5"/>
  <c r="D1391" i="5"/>
  <c r="BA1391" i="5"/>
  <c r="E1391" i="5"/>
  <c r="BB1391" i="5"/>
  <c r="F1391" i="5"/>
  <c r="BC1391" i="5"/>
  <c r="G1391" i="5"/>
  <c r="BD1391" i="5"/>
  <c r="BE1391" i="5"/>
  <c r="C1391" i="5"/>
  <c r="M1391" i="5"/>
  <c r="K1391" i="5"/>
  <c r="L1391" i="5"/>
  <c r="N1391" i="5"/>
  <c r="O1391" i="5"/>
  <c r="D1392" i="5"/>
  <c r="BA1392" i="5"/>
  <c r="E1392" i="5"/>
  <c r="BB1392" i="5"/>
  <c r="F1392" i="5"/>
  <c r="BC1392" i="5"/>
  <c r="G1392" i="5"/>
  <c r="BD1392" i="5"/>
  <c r="BE1392" i="5"/>
  <c r="C1392" i="5"/>
  <c r="K1392" i="5"/>
  <c r="L1392" i="5"/>
  <c r="N1392" i="5"/>
  <c r="D1393" i="5"/>
  <c r="BA1393" i="5"/>
  <c r="E1393" i="5"/>
  <c r="BB1393" i="5"/>
  <c r="F1393" i="5"/>
  <c r="BC1393" i="5"/>
  <c r="G1393" i="5"/>
  <c r="BD1393" i="5"/>
  <c r="BE1393" i="5"/>
  <c r="C1393" i="5"/>
  <c r="N1393" i="5"/>
  <c r="K1393" i="5"/>
  <c r="L1393" i="5"/>
  <c r="M1393" i="5"/>
  <c r="O1393" i="5"/>
  <c r="D1394" i="5"/>
  <c r="BA1394" i="5"/>
  <c r="E1394" i="5"/>
  <c r="BB1394" i="5"/>
  <c r="F1394" i="5"/>
  <c r="BC1394" i="5"/>
  <c r="G1394" i="5"/>
  <c r="BD1394" i="5"/>
  <c r="BE1394" i="5"/>
  <c r="C1394" i="5"/>
  <c r="K1394" i="5"/>
  <c r="M1394" i="5"/>
  <c r="D1395" i="5"/>
  <c r="BA1395" i="5"/>
  <c r="E1395" i="5"/>
  <c r="BB1395" i="5"/>
  <c r="F1395" i="5"/>
  <c r="BC1395" i="5"/>
  <c r="G1395" i="5"/>
  <c r="BD1395" i="5"/>
  <c r="BE1395" i="5"/>
  <c r="C1395" i="5"/>
  <c r="L1395" i="5"/>
  <c r="M1395" i="5"/>
  <c r="K1395" i="5"/>
  <c r="N1395" i="5"/>
  <c r="O1395" i="5"/>
  <c r="D1396" i="5"/>
  <c r="BA1396" i="5"/>
  <c r="E1396" i="5"/>
  <c r="BB1396" i="5"/>
  <c r="F1396" i="5"/>
  <c r="BC1396" i="5"/>
  <c r="G1396" i="5"/>
  <c r="BD1396" i="5"/>
  <c r="BE1396" i="5"/>
  <c r="C1396" i="5"/>
  <c r="L1396" i="5"/>
  <c r="M1396" i="5"/>
  <c r="N1396" i="5"/>
  <c r="D1397" i="5"/>
  <c r="BA1397" i="5"/>
  <c r="E1397" i="5"/>
  <c r="BB1397" i="5"/>
  <c r="F1397" i="5"/>
  <c r="BC1397" i="5"/>
  <c r="G1397" i="5"/>
  <c r="BD1397" i="5"/>
  <c r="BE1397" i="5"/>
  <c r="C1397" i="5"/>
  <c r="L1397" i="5"/>
  <c r="M1397" i="5"/>
  <c r="K1397" i="5"/>
  <c r="N1397" i="5"/>
  <c r="O1397" i="5"/>
  <c r="D1398" i="5"/>
  <c r="BA1398" i="5"/>
  <c r="E1398" i="5"/>
  <c r="BB1398" i="5"/>
  <c r="F1398" i="5"/>
  <c r="BC1398" i="5"/>
  <c r="G1398" i="5"/>
  <c r="BD1398" i="5"/>
  <c r="BE1398" i="5"/>
  <c r="C1398" i="5"/>
  <c r="K1398" i="5"/>
  <c r="M1398" i="5"/>
  <c r="L1398" i="5"/>
  <c r="N1398" i="5"/>
  <c r="O1398" i="5"/>
  <c r="D1399" i="5"/>
  <c r="BA1399" i="5"/>
  <c r="E1399" i="5"/>
  <c r="BB1399" i="5"/>
  <c r="F1399" i="5"/>
  <c r="BC1399" i="5"/>
  <c r="G1399" i="5"/>
  <c r="BD1399" i="5"/>
  <c r="BE1399" i="5"/>
  <c r="C1399" i="5"/>
  <c r="M1399" i="5"/>
  <c r="K1399" i="5"/>
  <c r="L1399" i="5"/>
  <c r="N1399" i="5"/>
  <c r="O1399" i="5"/>
  <c r="D1400" i="5"/>
  <c r="BA1400" i="5"/>
  <c r="E1400" i="5"/>
  <c r="BB1400" i="5"/>
  <c r="F1400" i="5"/>
  <c r="BC1400" i="5"/>
  <c r="G1400" i="5"/>
  <c r="BD1400" i="5"/>
  <c r="BE1400" i="5"/>
  <c r="C1400" i="5"/>
  <c r="M1400" i="5"/>
  <c r="K1400" i="5"/>
  <c r="L1400" i="5"/>
  <c r="N1400" i="5"/>
  <c r="O1400" i="5"/>
  <c r="D1401" i="5"/>
  <c r="BA1401" i="5"/>
  <c r="E1401" i="5"/>
  <c r="BB1401" i="5"/>
  <c r="F1401" i="5"/>
  <c r="BC1401" i="5"/>
  <c r="G1401" i="5"/>
  <c r="BD1401" i="5"/>
  <c r="BE1401" i="5"/>
  <c r="C1401" i="5"/>
  <c r="K1401" i="5"/>
  <c r="N1401" i="5"/>
  <c r="D1402" i="5"/>
  <c r="BA1402" i="5"/>
  <c r="E1402" i="5"/>
  <c r="BB1402" i="5"/>
  <c r="F1402" i="5"/>
  <c r="BC1402" i="5"/>
  <c r="G1402" i="5"/>
  <c r="BD1402" i="5"/>
  <c r="BE1402" i="5"/>
  <c r="C1402" i="5"/>
  <c r="L1402" i="5"/>
  <c r="M1402" i="5"/>
  <c r="K1402" i="5"/>
  <c r="N1402" i="5"/>
  <c r="O1402" i="5"/>
  <c r="D1403" i="5"/>
  <c r="BA1403" i="5"/>
  <c r="E1403" i="5"/>
  <c r="BB1403" i="5"/>
  <c r="F1403" i="5"/>
  <c r="BC1403" i="5"/>
  <c r="G1403" i="5"/>
  <c r="BD1403" i="5"/>
  <c r="BE1403" i="5"/>
  <c r="C1403" i="5"/>
  <c r="K1403" i="5"/>
  <c r="N1403" i="5"/>
  <c r="D1404" i="5"/>
  <c r="BA1404" i="5"/>
  <c r="E1404" i="5"/>
  <c r="BB1404" i="5"/>
  <c r="F1404" i="5"/>
  <c r="BC1404" i="5"/>
  <c r="G1404" i="5"/>
  <c r="BD1404" i="5"/>
  <c r="BE1404" i="5"/>
  <c r="C1404" i="5"/>
  <c r="K1404" i="5"/>
  <c r="M1404" i="5"/>
  <c r="D1405" i="5"/>
  <c r="BA1405" i="5"/>
  <c r="E1405" i="5"/>
  <c r="BB1405" i="5"/>
  <c r="F1405" i="5"/>
  <c r="BC1405" i="5"/>
  <c r="G1405" i="5"/>
  <c r="BD1405" i="5"/>
  <c r="BE1405" i="5"/>
  <c r="C1405" i="5"/>
  <c r="M1405" i="5"/>
  <c r="N1405" i="5"/>
  <c r="K1405" i="5"/>
  <c r="L1405" i="5"/>
  <c r="O1405" i="5"/>
  <c r="D1406" i="5"/>
  <c r="BA1406" i="5"/>
  <c r="E1406" i="5"/>
  <c r="BB1406" i="5"/>
  <c r="F1406" i="5"/>
  <c r="BC1406" i="5"/>
  <c r="G1406" i="5"/>
  <c r="BD1406" i="5"/>
  <c r="BE1406" i="5"/>
  <c r="C1406" i="5"/>
  <c r="M1406" i="5"/>
  <c r="K1406" i="5"/>
  <c r="L1406" i="5"/>
  <c r="N1406" i="5"/>
  <c r="O1406" i="5"/>
  <c r="D1407" i="5"/>
  <c r="BA1407" i="5"/>
  <c r="E1407" i="5"/>
  <c r="BB1407" i="5"/>
  <c r="F1407" i="5"/>
  <c r="BC1407" i="5"/>
  <c r="G1407" i="5"/>
  <c r="BD1407" i="5"/>
  <c r="BE1407" i="5"/>
  <c r="C1407" i="5"/>
  <c r="M1407" i="5"/>
  <c r="K1407" i="5"/>
  <c r="L1407" i="5"/>
  <c r="N1407" i="5"/>
  <c r="O1407" i="5"/>
  <c r="D1408" i="5"/>
  <c r="BA1408" i="5"/>
  <c r="E1408" i="5"/>
  <c r="BB1408" i="5"/>
  <c r="F1408" i="5"/>
  <c r="BC1408" i="5"/>
  <c r="G1408" i="5"/>
  <c r="BD1408" i="5"/>
  <c r="BE1408" i="5"/>
  <c r="C1408" i="5"/>
  <c r="N1408" i="5"/>
  <c r="K1408" i="5"/>
  <c r="L1408" i="5"/>
  <c r="M1408" i="5"/>
  <c r="O1408" i="5"/>
  <c r="D1409" i="5"/>
  <c r="BA1409" i="5"/>
  <c r="E1409" i="5"/>
  <c r="BB1409" i="5"/>
  <c r="F1409" i="5"/>
  <c r="BC1409" i="5"/>
  <c r="G1409" i="5"/>
  <c r="BD1409" i="5"/>
  <c r="BE1409" i="5"/>
  <c r="C1409" i="5"/>
  <c r="K1409" i="5"/>
  <c r="L1409" i="5"/>
  <c r="M1409" i="5"/>
  <c r="D1410" i="5"/>
  <c r="BA1410" i="5"/>
  <c r="E1410" i="5"/>
  <c r="BB1410" i="5"/>
  <c r="F1410" i="5"/>
  <c r="BC1410" i="5"/>
  <c r="G1410" i="5"/>
  <c r="BD1410" i="5"/>
  <c r="BE1410" i="5"/>
  <c r="C1410" i="5"/>
  <c r="M1410" i="5"/>
  <c r="K1410" i="5"/>
  <c r="L1410" i="5"/>
  <c r="N1410" i="5"/>
  <c r="O1410" i="5"/>
  <c r="D1411" i="5"/>
  <c r="BA1411" i="5"/>
  <c r="E1411" i="5"/>
  <c r="BB1411" i="5"/>
  <c r="F1411" i="5"/>
  <c r="BC1411" i="5"/>
  <c r="G1411" i="5"/>
  <c r="BD1411" i="5"/>
  <c r="BE1411" i="5"/>
  <c r="C1411" i="5"/>
  <c r="K1411" i="5"/>
  <c r="M1411" i="5"/>
  <c r="N1411" i="5"/>
  <c r="D1412" i="5"/>
  <c r="BA1412" i="5"/>
  <c r="E1412" i="5"/>
  <c r="BB1412" i="5"/>
  <c r="F1412" i="5"/>
  <c r="BC1412" i="5"/>
  <c r="G1412" i="5"/>
  <c r="BD1412" i="5"/>
  <c r="BE1412" i="5"/>
  <c r="C1412" i="5"/>
  <c r="M1412" i="5"/>
  <c r="K1412" i="5"/>
  <c r="L1412" i="5"/>
  <c r="N1412" i="5"/>
  <c r="O1412" i="5"/>
  <c r="D1413" i="5"/>
  <c r="BA1413" i="5"/>
  <c r="E1413" i="5"/>
  <c r="BB1413" i="5"/>
  <c r="F1413" i="5"/>
  <c r="BC1413" i="5"/>
  <c r="G1413" i="5"/>
  <c r="BD1413" i="5"/>
  <c r="BE1413" i="5"/>
  <c r="C1413" i="5"/>
  <c r="K1413" i="5"/>
  <c r="M1413" i="5"/>
  <c r="N1413" i="5"/>
  <c r="L1413" i="5"/>
  <c r="O1413" i="5"/>
  <c r="D1414" i="5"/>
  <c r="BA1414" i="5"/>
  <c r="E1414" i="5"/>
  <c r="BB1414" i="5"/>
  <c r="F1414" i="5"/>
  <c r="BC1414" i="5"/>
  <c r="G1414" i="5"/>
  <c r="BD1414" i="5"/>
  <c r="BE1414" i="5"/>
  <c r="C1414" i="5"/>
  <c r="K1414" i="5"/>
  <c r="N1414" i="5"/>
  <c r="D1415" i="5"/>
  <c r="BA1415" i="5"/>
  <c r="E1415" i="5"/>
  <c r="BB1415" i="5"/>
  <c r="F1415" i="5"/>
  <c r="BC1415" i="5"/>
  <c r="G1415" i="5"/>
  <c r="BD1415" i="5"/>
  <c r="BE1415" i="5"/>
  <c r="C1415" i="5"/>
  <c r="M1415" i="5"/>
  <c r="K1415" i="5"/>
  <c r="L1415" i="5"/>
  <c r="N1415" i="5"/>
  <c r="O1415" i="5"/>
  <c r="D1416" i="5"/>
  <c r="BA1416" i="5"/>
  <c r="E1416" i="5"/>
  <c r="BB1416" i="5"/>
  <c r="F1416" i="5"/>
  <c r="BC1416" i="5"/>
  <c r="G1416" i="5"/>
  <c r="BD1416" i="5"/>
  <c r="BE1416" i="5"/>
  <c r="C1416" i="5"/>
  <c r="N1416" i="5"/>
  <c r="K1416" i="5"/>
  <c r="L1416" i="5"/>
  <c r="M1416" i="5"/>
  <c r="O1416" i="5"/>
  <c r="D1417" i="5"/>
  <c r="BA1417" i="5"/>
  <c r="E1417" i="5"/>
  <c r="BB1417" i="5"/>
  <c r="F1417" i="5"/>
  <c r="BC1417" i="5"/>
  <c r="G1417" i="5"/>
  <c r="BD1417" i="5"/>
  <c r="BE1417" i="5"/>
  <c r="C1417" i="5"/>
  <c r="N1417" i="5"/>
  <c r="K1417" i="5"/>
  <c r="L1417" i="5"/>
  <c r="M1417" i="5"/>
  <c r="O1417" i="5"/>
  <c r="D1418" i="5"/>
  <c r="BA1418" i="5"/>
  <c r="E1418" i="5"/>
  <c r="BB1418" i="5"/>
  <c r="F1418" i="5"/>
  <c r="BC1418" i="5"/>
  <c r="G1418" i="5"/>
  <c r="BD1418" i="5"/>
  <c r="BE1418" i="5"/>
  <c r="C1418" i="5"/>
  <c r="M1418" i="5"/>
  <c r="K1418" i="5"/>
  <c r="L1418" i="5"/>
  <c r="N1418" i="5"/>
  <c r="O1418" i="5"/>
  <c r="D1419" i="5"/>
  <c r="BA1419" i="5"/>
  <c r="E1419" i="5"/>
  <c r="BB1419" i="5"/>
  <c r="F1419" i="5"/>
  <c r="BC1419" i="5"/>
  <c r="G1419" i="5"/>
  <c r="BD1419" i="5"/>
  <c r="BE1419" i="5"/>
  <c r="C1419" i="5"/>
  <c r="K1419" i="5"/>
  <c r="N1419" i="5"/>
  <c r="L1419" i="5"/>
  <c r="M1419" i="5"/>
  <c r="O1419" i="5"/>
  <c r="D1420" i="5"/>
  <c r="BA1420" i="5"/>
  <c r="E1420" i="5"/>
  <c r="BB1420" i="5"/>
  <c r="F1420" i="5"/>
  <c r="BC1420" i="5"/>
  <c r="G1420" i="5"/>
  <c r="BD1420" i="5"/>
  <c r="BE1420" i="5"/>
  <c r="C1420" i="5"/>
  <c r="M1420" i="5"/>
  <c r="K1420" i="5"/>
  <c r="L1420" i="5"/>
  <c r="N1420" i="5"/>
  <c r="O1420" i="5"/>
  <c r="D1421" i="5"/>
  <c r="BA1421" i="5"/>
  <c r="E1421" i="5"/>
  <c r="BB1421" i="5"/>
  <c r="F1421" i="5"/>
  <c r="BC1421" i="5"/>
  <c r="G1421" i="5"/>
  <c r="BD1421" i="5"/>
  <c r="BE1421" i="5"/>
  <c r="C1421" i="5"/>
  <c r="K1421" i="5"/>
  <c r="L1421" i="5"/>
  <c r="M1421" i="5"/>
  <c r="N1421" i="5"/>
  <c r="O1421" i="5"/>
  <c r="D1422" i="5"/>
  <c r="BA1422" i="5"/>
  <c r="E1422" i="5"/>
  <c r="BB1422" i="5"/>
  <c r="F1422" i="5"/>
  <c r="BC1422" i="5"/>
  <c r="G1422" i="5"/>
  <c r="BD1422" i="5"/>
  <c r="BE1422" i="5"/>
  <c r="C1422" i="5"/>
  <c r="M1422" i="5"/>
  <c r="K1422" i="5"/>
  <c r="L1422" i="5"/>
  <c r="N1422" i="5"/>
  <c r="O1422" i="5"/>
  <c r="D1423" i="5"/>
  <c r="BA1423" i="5"/>
  <c r="E1423" i="5"/>
  <c r="BB1423" i="5"/>
  <c r="F1423" i="5"/>
  <c r="BC1423" i="5"/>
  <c r="G1423" i="5"/>
  <c r="BD1423" i="5"/>
  <c r="BE1423" i="5"/>
  <c r="C1423" i="5"/>
  <c r="K1423" i="5"/>
  <c r="L1423" i="5"/>
  <c r="M1423" i="5"/>
  <c r="N1423" i="5"/>
  <c r="O1423" i="5"/>
  <c r="D1424" i="5"/>
  <c r="BA1424" i="5"/>
  <c r="E1424" i="5"/>
  <c r="BB1424" i="5"/>
  <c r="F1424" i="5"/>
  <c r="BC1424" i="5"/>
  <c r="G1424" i="5"/>
  <c r="BD1424" i="5"/>
  <c r="BE1424" i="5"/>
  <c r="C1424" i="5"/>
  <c r="K1424" i="5"/>
  <c r="M1424" i="5"/>
  <c r="D1425" i="5"/>
  <c r="BA1425" i="5"/>
  <c r="E1425" i="5"/>
  <c r="BB1425" i="5"/>
  <c r="F1425" i="5"/>
  <c r="BC1425" i="5"/>
  <c r="G1425" i="5"/>
  <c r="BD1425" i="5"/>
  <c r="BE1425" i="5"/>
  <c r="C1425" i="5"/>
  <c r="L1425" i="5"/>
  <c r="N1425" i="5"/>
  <c r="K1425" i="5"/>
  <c r="M1425" i="5"/>
  <c r="O1425" i="5"/>
  <c r="D1426" i="5"/>
  <c r="BA1426" i="5"/>
  <c r="E1426" i="5"/>
  <c r="BB1426" i="5"/>
  <c r="F1426" i="5"/>
  <c r="BC1426" i="5"/>
  <c r="G1426" i="5"/>
  <c r="BD1426" i="5"/>
  <c r="BE1426" i="5"/>
  <c r="C1426" i="5"/>
  <c r="K1426" i="5"/>
  <c r="M1426" i="5"/>
  <c r="D1427" i="5"/>
  <c r="BA1427" i="5"/>
  <c r="E1427" i="5"/>
  <c r="BB1427" i="5"/>
  <c r="F1427" i="5"/>
  <c r="BC1427" i="5"/>
  <c r="G1427" i="5"/>
  <c r="BD1427" i="5"/>
  <c r="BE1427" i="5"/>
  <c r="C1427" i="5"/>
  <c r="L1427" i="5"/>
  <c r="N1427" i="5"/>
  <c r="K1427" i="5"/>
  <c r="M1427" i="5"/>
  <c r="O1427" i="5"/>
  <c r="D1428" i="5"/>
  <c r="BA1428" i="5"/>
  <c r="E1428" i="5"/>
  <c r="BB1428" i="5"/>
  <c r="F1428" i="5"/>
  <c r="BC1428" i="5"/>
  <c r="G1428" i="5"/>
  <c r="BD1428" i="5"/>
  <c r="BE1428" i="5"/>
  <c r="C1428" i="5"/>
  <c r="N1428" i="5"/>
  <c r="K1428" i="5"/>
  <c r="L1428" i="5"/>
  <c r="M1428" i="5"/>
  <c r="O1428" i="5"/>
  <c r="D1429" i="5"/>
  <c r="BA1429" i="5"/>
  <c r="E1429" i="5"/>
  <c r="BB1429" i="5"/>
  <c r="F1429" i="5"/>
  <c r="BC1429" i="5"/>
  <c r="G1429" i="5"/>
  <c r="BD1429" i="5"/>
  <c r="BE1429" i="5"/>
  <c r="C1429" i="5"/>
  <c r="K1429" i="5"/>
  <c r="L1429" i="5"/>
  <c r="M1429" i="5"/>
  <c r="N1429" i="5"/>
  <c r="O1429" i="5"/>
  <c r="D1430" i="5"/>
  <c r="BA1430" i="5"/>
  <c r="E1430" i="5"/>
  <c r="BB1430" i="5"/>
  <c r="F1430" i="5"/>
  <c r="BC1430" i="5"/>
  <c r="G1430" i="5"/>
  <c r="BD1430" i="5"/>
  <c r="BE1430" i="5"/>
  <c r="C1430" i="5"/>
  <c r="K1430" i="5"/>
  <c r="L1430" i="5"/>
  <c r="M1430" i="5"/>
  <c r="N1430" i="5"/>
  <c r="O1430" i="5"/>
  <c r="D1431" i="5"/>
  <c r="BA1431" i="5"/>
  <c r="E1431" i="5"/>
  <c r="BB1431" i="5"/>
  <c r="F1431" i="5"/>
  <c r="BC1431" i="5"/>
  <c r="G1431" i="5"/>
  <c r="BD1431" i="5"/>
  <c r="BE1431" i="5"/>
  <c r="C1431" i="5"/>
  <c r="M1431" i="5"/>
  <c r="K1431" i="5"/>
  <c r="L1431" i="5"/>
  <c r="N1431" i="5"/>
  <c r="O1431" i="5"/>
  <c r="D1432" i="5"/>
  <c r="BA1432" i="5"/>
  <c r="E1432" i="5"/>
  <c r="BB1432" i="5"/>
  <c r="F1432" i="5"/>
  <c r="BC1432" i="5"/>
  <c r="G1432" i="5"/>
  <c r="BD1432" i="5"/>
  <c r="BE1432" i="5"/>
  <c r="C1432" i="5"/>
  <c r="L1432" i="5"/>
  <c r="M1432" i="5"/>
  <c r="K1432" i="5"/>
  <c r="N1432" i="5"/>
  <c r="O1432" i="5"/>
  <c r="D1433" i="5"/>
  <c r="BA1433" i="5"/>
  <c r="E1433" i="5"/>
  <c r="BB1433" i="5"/>
  <c r="F1433" i="5"/>
  <c r="BC1433" i="5"/>
  <c r="G1433" i="5"/>
  <c r="BD1433" i="5"/>
  <c r="BE1433" i="5"/>
  <c r="C1433" i="5"/>
  <c r="L1433" i="5"/>
  <c r="N1433" i="5"/>
  <c r="K1433" i="5"/>
  <c r="M1433" i="5"/>
  <c r="O1433" i="5"/>
  <c r="D1434" i="5"/>
  <c r="BA1434" i="5"/>
  <c r="E1434" i="5"/>
  <c r="BB1434" i="5"/>
  <c r="F1434" i="5"/>
  <c r="BC1434" i="5"/>
  <c r="G1434" i="5"/>
  <c r="BD1434" i="5"/>
  <c r="BE1434" i="5"/>
  <c r="C1434" i="5"/>
  <c r="K1434" i="5"/>
  <c r="M1434" i="5"/>
  <c r="D1435" i="5"/>
  <c r="BA1435" i="5"/>
  <c r="E1435" i="5"/>
  <c r="BB1435" i="5"/>
  <c r="F1435" i="5"/>
  <c r="BC1435" i="5"/>
  <c r="G1435" i="5"/>
  <c r="BD1435" i="5"/>
  <c r="BE1435" i="5"/>
  <c r="C1435" i="5"/>
  <c r="M1435" i="5"/>
  <c r="N1435" i="5"/>
  <c r="K1435" i="5"/>
  <c r="L1435" i="5"/>
  <c r="O1435" i="5"/>
  <c r="D1436" i="5"/>
  <c r="BA1436" i="5"/>
  <c r="E1436" i="5"/>
  <c r="BB1436" i="5"/>
  <c r="F1436" i="5"/>
  <c r="BC1436" i="5"/>
  <c r="G1436" i="5"/>
  <c r="BD1436" i="5"/>
  <c r="BE1436" i="5"/>
  <c r="C1436" i="5"/>
  <c r="M1436" i="5"/>
  <c r="K1436" i="5"/>
  <c r="L1436" i="5"/>
  <c r="N1436" i="5"/>
  <c r="O1436" i="5"/>
  <c r="D1437" i="5"/>
  <c r="BA1437" i="5"/>
  <c r="E1437" i="5"/>
  <c r="BB1437" i="5"/>
  <c r="F1437" i="5"/>
  <c r="BC1437" i="5"/>
  <c r="G1437" i="5"/>
  <c r="BD1437" i="5"/>
  <c r="BE1437" i="5"/>
  <c r="C1437" i="5"/>
  <c r="M1437" i="5"/>
  <c r="N1437" i="5"/>
  <c r="D1438" i="5"/>
  <c r="BA1438" i="5"/>
  <c r="E1438" i="5"/>
  <c r="BB1438" i="5"/>
  <c r="F1438" i="5"/>
  <c r="BC1438" i="5"/>
  <c r="G1438" i="5"/>
  <c r="BD1438" i="5"/>
  <c r="BE1438" i="5"/>
  <c r="C1438" i="5"/>
  <c r="K1438" i="5"/>
  <c r="M1438" i="5"/>
  <c r="D1439" i="5"/>
  <c r="BA1439" i="5"/>
  <c r="E1439" i="5"/>
  <c r="BB1439" i="5"/>
  <c r="F1439" i="5"/>
  <c r="BC1439" i="5"/>
  <c r="G1439" i="5"/>
  <c r="BD1439" i="5"/>
  <c r="BE1439" i="5"/>
  <c r="C1439" i="5"/>
  <c r="L1439" i="5"/>
  <c r="M1439" i="5"/>
  <c r="K1439" i="5"/>
  <c r="N1439" i="5"/>
  <c r="O1439" i="5"/>
  <c r="D1440" i="5"/>
  <c r="BA1440" i="5"/>
  <c r="E1440" i="5"/>
  <c r="BB1440" i="5"/>
  <c r="F1440" i="5"/>
  <c r="BC1440" i="5"/>
  <c r="G1440" i="5"/>
  <c r="BD1440" i="5"/>
  <c r="BE1440" i="5"/>
  <c r="C1440" i="5"/>
  <c r="L1440" i="5"/>
  <c r="M1440" i="5"/>
  <c r="K1440" i="5"/>
  <c r="N1440" i="5"/>
  <c r="O1440" i="5"/>
  <c r="D1441" i="5"/>
  <c r="BA1441" i="5"/>
  <c r="E1441" i="5"/>
  <c r="BB1441" i="5"/>
  <c r="F1441" i="5"/>
  <c r="BC1441" i="5"/>
  <c r="G1441" i="5"/>
  <c r="BD1441" i="5"/>
  <c r="BE1441" i="5"/>
  <c r="C1441" i="5"/>
  <c r="K1441" i="5"/>
  <c r="N1441" i="5"/>
  <c r="D1442" i="5"/>
  <c r="BA1442" i="5"/>
  <c r="E1442" i="5"/>
  <c r="BB1442" i="5"/>
  <c r="F1442" i="5"/>
  <c r="BC1442" i="5"/>
  <c r="G1442" i="5"/>
  <c r="BD1442" i="5"/>
  <c r="BE1442" i="5"/>
  <c r="C1442" i="5"/>
  <c r="L1442" i="5"/>
  <c r="M1442" i="5"/>
  <c r="K1442" i="5"/>
  <c r="N1442" i="5"/>
  <c r="O1442" i="5"/>
  <c r="D1443" i="5"/>
  <c r="BA1443" i="5"/>
  <c r="E1443" i="5"/>
  <c r="BB1443" i="5"/>
  <c r="F1443" i="5"/>
  <c r="BC1443" i="5"/>
  <c r="G1443" i="5"/>
  <c r="BD1443" i="5"/>
  <c r="BE1443" i="5"/>
  <c r="C1443" i="5"/>
  <c r="M1443" i="5"/>
  <c r="K1443" i="5"/>
  <c r="L1443" i="5"/>
  <c r="N1443" i="5"/>
  <c r="O1443" i="5"/>
  <c r="D1444" i="5"/>
  <c r="BA1444" i="5"/>
  <c r="E1444" i="5"/>
  <c r="BB1444" i="5"/>
  <c r="F1444" i="5"/>
  <c r="BC1444" i="5"/>
  <c r="G1444" i="5"/>
  <c r="BD1444" i="5"/>
  <c r="BE1444" i="5"/>
  <c r="C1444" i="5"/>
  <c r="M1444" i="5"/>
  <c r="K1444" i="5"/>
  <c r="L1444" i="5"/>
  <c r="N1444" i="5"/>
  <c r="O1444" i="5"/>
  <c r="D1445" i="5"/>
  <c r="BA1445" i="5"/>
  <c r="E1445" i="5"/>
  <c r="BB1445" i="5"/>
  <c r="F1445" i="5"/>
  <c r="BC1445" i="5"/>
  <c r="G1445" i="5"/>
  <c r="BD1445" i="5"/>
  <c r="BE1445" i="5"/>
  <c r="C1445" i="5"/>
  <c r="M1445" i="5"/>
  <c r="K1445" i="5"/>
  <c r="L1445" i="5"/>
  <c r="N1445" i="5"/>
  <c r="O1445" i="5"/>
  <c r="D1446" i="5"/>
  <c r="BA1446" i="5"/>
  <c r="E1446" i="5"/>
  <c r="BB1446" i="5"/>
  <c r="F1446" i="5"/>
  <c r="BC1446" i="5"/>
  <c r="G1446" i="5"/>
  <c r="BD1446" i="5"/>
  <c r="BE1446" i="5"/>
  <c r="C1446" i="5"/>
  <c r="K1446" i="5"/>
  <c r="M1446" i="5"/>
  <c r="D1447" i="5"/>
  <c r="BA1447" i="5"/>
  <c r="E1447" i="5"/>
  <c r="BB1447" i="5"/>
  <c r="F1447" i="5"/>
  <c r="BC1447" i="5"/>
  <c r="G1447" i="5"/>
  <c r="BD1447" i="5"/>
  <c r="BE1447" i="5"/>
  <c r="C1447" i="5"/>
  <c r="M1447" i="5"/>
  <c r="K1447" i="5"/>
  <c r="L1447" i="5"/>
  <c r="N1447" i="5"/>
  <c r="O1447" i="5"/>
  <c r="D1448" i="5"/>
  <c r="BA1448" i="5"/>
  <c r="E1448" i="5"/>
  <c r="BB1448" i="5"/>
  <c r="F1448" i="5"/>
  <c r="BC1448" i="5"/>
  <c r="G1448" i="5"/>
  <c r="BD1448" i="5"/>
  <c r="BE1448" i="5"/>
  <c r="C1448" i="5"/>
  <c r="K1448" i="5"/>
  <c r="M1448" i="5"/>
  <c r="D1449" i="5"/>
  <c r="BA1449" i="5"/>
  <c r="E1449" i="5"/>
  <c r="BB1449" i="5"/>
  <c r="F1449" i="5"/>
  <c r="BC1449" i="5"/>
  <c r="G1449" i="5"/>
  <c r="BD1449" i="5"/>
  <c r="BE1449" i="5"/>
  <c r="C1449" i="5"/>
  <c r="K1449" i="5"/>
  <c r="N1449" i="5"/>
  <c r="D1450" i="5"/>
  <c r="BA1450" i="5"/>
  <c r="E1450" i="5"/>
  <c r="BB1450" i="5"/>
  <c r="F1450" i="5"/>
  <c r="BC1450" i="5"/>
  <c r="G1450" i="5"/>
  <c r="BD1450" i="5"/>
  <c r="C1450" i="5"/>
  <c r="M1450" i="5"/>
  <c r="N1450" i="5"/>
  <c r="D1451" i="5"/>
  <c r="BA1451" i="5"/>
  <c r="E1451" i="5"/>
  <c r="BB1451" i="5"/>
  <c r="F1451" i="5"/>
  <c r="BC1451" i="5"/>
  <c r="G1451" i="5"/>
  <c r="BD1451" i="5"/>
  <c r="BE1451" i="5"/>
  <c r="C1451" i="5"/>
  <c r="M1451" i="5"/>
  <c r="K1451" i="5"/>
  <c r="L1451" i="5"/>
  <c r="N1451" i="5"/>
  <c r="O1451" i="5"/>
  <c r="D1452" i="5"/>
  <c r="BA1452" i="5"/>
  <c r="E1452" i="5"/>
  <c r="BB1452" i="5"/>
  <c r="F1452" i="5"/>
  <c r="BC1452" i="5"/>
  <c r="G1452" i="5"/>
  <c r="BD1452" i="5"/>
  <c r="BE1452" i="5"/>
  <c r="C1452" i="5"/>
  <c r="K1452" i="5"/>
  <c r="M1452" i="5"/>
  <c r="D1453" i="5"/>
  <c r="BA1453" i="5"/>
  <c r="E1453" i="5"/>
  <c r="BB1453" i="5"/>
  <c r="F1453" i="5"/>
  <c r="BC1453" i="5"/>
  <c r="G1453" i="5"/>
  <c r="BD1453" i="5"/>
  <c r="BE1453" i="5"/>
  <c r="C1453" i="5"/>
  <c r="K1453" i="5"/>
  <c r="N1453" i="5"/>
  <c r="D1454" i="5"/>
  <c r="BA1454" i="5"/>
  <c r="E1454" i="5"/>
  <c r="BB1454" i="5"/>
  <c r="F1454" i="5"/>
  <c r="BC1454" i="5"/>
  <c r="G1454" i="5"/>
  <c r="BD1454" i="5"/>
  <c r="BE1454" i="5"/>
  <c r="C1454" i="5"/>
  <c r="K1454" i="5"/>
  <c r="M1454" i="5"/>
  <c r="D1455" i="5"/>
  <c r="BA1455" i="5"/>
  <c r="E1455" i="5"/>
  <c r="BB1455" i="5"/>
  <c r="F1455" i="5"/>
  <c r="BC1455" i="5"/>
  <c r="G1455" i="5"/>
  <c r="BD1455" i="5"/>
  <c r="BE1455" i="5"/>
  <c r="C1455" i="5"/>
  <c r="M1455" i="5"/>
  <c r="K1455" i="5"/>
  <c r="L1455" i="5"/>
  <c r="N1455" i="5"/>
  <c r="O1455" i="5"/>
  <c r="D1456" i="5"/>
  <c r="BA1456" i="5"/>
  <c r="E1456" i="5"/>
  <c r="BB1456" i="5"/>
  <c r="F1456" i="5"/>
  <c r="BC1456" i="5"/>
  <c r="G1456" i="5"/>
  <c r="BD1456" i="5"/>
  <c r="BE1456" i="5"/>
  <c r="C1456" i="5"/>
  <c r="M1456" i="5"/>
  <c r="K1456" i="5"/>
  <c r="L1456" i="5"/>
  <c r="N1456" i="5"/>
  <c r="O1456" i="5"/>
  <c r="D1457" i="5"/>
  <c r="BA1457" i="5"/>
  <c r="E1457" i="5"/>
  <c r="BB1457" i="5"/>
  <c r="F1457" i="5"/>
  <c r="BC1457" i="5"/>
  <c r="G1457" i="5"/>
  <c r="BD1457" i="5"/>
  <c r="BE1457" i="5"/>
  <c r="C1457" i="5"/>
  <c r="N1457" i="5"/>
  <c r="K1457" i="5"/>
  <c r="L1457" i="5"/>
  <c r="M1457" i="5"/>
  <c r="O1457" i="5"/>
  <c r="D1458" i="5"/>
  <c r="BA1458" i="5"/>
  <c r="E1458" i="5"/>
  <c r="BB1458" i="5"/>
  <c r="F1458" i="5"/>
  <c r="BC1458" i="5"/>
  <c r="G1458" i="5"/>
  <c r="BD1458" i="5"/>
  <c r="BE1458" i="5"/>
  <c r="C1458" i="5"/>
  <c r="K1458" i="5"/>
  <c r="M1458" i="5"/>
  <c r="D1459" i="5"/>
  <c r="BA1459" i="5"/>
  <c r="E1459" i="5"/>
  <c r="BB1459" i="5"/>
  <c r="F1459" i="5"/>
  <c r="BC1459" i="5"/>
  <c r="G1459" i="5"/>
  <c r="BD1459" i="5"/>
  <c r="BE1459" i="5"/>
  <c r="C1459" i="5"/>
  <c r="K1459" i="5"/>
  <c r="M1459" i="5"/>
  <c r="D1460" i="5"/>
  <c r="BA1460" i="5"/>
  <c r="E1460" i="5"/>
  <c r="BB1460" i="5"/>
  <c r="F1460" i="5"/>
  <c r="BC1460" i="5"/>
  <c r="G1460" i="5"/>
  <c r="BD1460" i="5"/>
  <c r="BE1460" i="5"/>
  <c r="C1460" i="5"/>
  <c r="M1460" i="5"/>
  <c r="K1460" i="5"/>
  <c r="L1460" i="5"/>
  <c r="N1460" i="5"/>
  <c r="O1460" i="5"/>
  <c r="D1461" i="5"/>
  <c r="BA1461" i="5"/>
  <c r="E1461" i="5"/>
  <c r="BB1461" i="5"/>
  <c r="F1461" i="5"/>
  <c r="BC1461" i="5"/>
  <c r="G1461" i="5"/>
  <c r="BD1461" i="5"/>
  <c r="BE1461" i="5"/>
  <c r="C1461" i="5"/>
  <c r="K1461" i="5"/>
  <c r="N1461" i="5"/>
  <c r="D1462" i="5"/>
  <c r="BA1462" i="5"/>
  <c r="E1462" i="5"/>
  <c r="BB1462" i="5"/>
  <c r="F1462" i="5"/>
  <c r="BC1462" i="5"/>
  <c r="G1462" i="5"/>
  <c r="BD1462" i="5"/>
  <c r="BE1462" i="5"/>
  <c r="C1462" i="5"/>
  <c r="N1462" i="5"/>
  <c r="K1462" i="5"/>
  <c r="L1462" i="5"/>
  <c r="M1462" i="5"/>
  <c r="O1462" i="5"/>
  <c r="D1463" i="5"/>
  <c r="BA1463" i="5"/>
  <c r="E1463" i="5"/>
  <c r="BB1463" i="5"/>
  <c r="F1463" i="5"/>
  <c r="BC1463" i="5"/>
  <c r="G1463" i="5"/>
  <c r="BD1463" i="5"/>
  <c r="BE1463" i="5"/>
  <c r="C1463" i="5"/>
  <c r="L1463" i="5"/>
  <c r="M1463" i="5"/>
  <c r="K1463" i="5"/>
  <c r="N1463" i="5"/>
  <c r="O1463" i="5"/>
  <c r="D1464" i="5"/>
  <c r="BA1464" i="5"/>
  <c r="E1464" i="5"/>
  <c r="BB1464" i="5"/>
  <c r="F1464" i="5"/>
  <c r="BC1464" i="5"/>
  <c r="G1464" i="5"/>
  <c r="BD1464" i="5"/>
  <c r="BE1464" i="5"/>
  <c r="C1464" i="5"/>
  <c r="M1464" i="5"/>
  <c r="K1464" i="5"/>
  <c r="L1464" i="5"/>
  <c r="N1464" i="5"/>
  <c r="O1464" i="5"/>
  <c r="D1465" i="5"/>
  <c r="BA1465" i="5"/>
  <c r="E1465" i="5"/>
  <c r="BB1465" i="5"/>
  <c r="F1465" i="5"/>
  <c r="BC1465" i="5"/>
  <c r="G1465" i="5"/>
  <c r="BD1465" i="5"/>
  <c r="BE1465" i="5"/>
  <c r="C1465" i="5"/>
  <c r="L1465" i="5"/>
  <c r="N1465" i="5"/>
  <c r="K1465" i="5"/>
  <c r="M1465" i="5"/>
  <c r="O1465" i="5"/>
  <c r="D1466" i="5"/>
  <c r="BA1466" i="5"/>
  <c r="E1466" i="5"/>
  <c r="BB1466" i="5"/>
  <c r="F1466" i="5"/>
  <c r="BC1466" i="5"/>
  <c r="G1466" i="5"/>
  <c r="BD1466" i="5"/>
  <c r="BE1466" i="5"/>
  <c r="C1466" i="5"/>
  <c r="M1466" i="5"/>
  <c r="K1466" i="5"/>
  <c r="L1466" i="5"/>
  <c r="N1466" i="5"/>
  <c r="O1466" i="5"/>
  <c r="D1467" i="5"/>
  <c r="BA1467" i="5"/>
  <c r="E1467" i="5"/>
  <c r="BB1467" i="5"/>
  <c r="F1467" i="5"/>
  <c r="BC1467" i="5"/>
  <c r="G1467" i="5"/>
  <c r="BD1467" i="5"/>
  <c r="BE1467" i="5"/>
  <c r="C1467" i="5"/>
  <c r="M1467" i="5"/>
  <c r="K1467" i="5"/>
  <c r="L1467" i="5"/>
  <c r="N1467" i="5"/>
  <c r="O1467" i="5"/>
  <c r="D1468" i="5"/>
  <c r="BA1468" i="5"/>
  <c r="E1468" i="5"/>
  <c r="BB1468" i="5"/>
  <c r="F1468" i="5"/>
  <c r="BC1468" i="5"/>
  <c r="G1468" i="5"/>
  <c r="BD1468" i="5"/>
  <c r="BE1468" i="5"/>
  <c r="C1468" i="5"/>
  <c r="M1468" i="5"/>
  <c r="K1468" i="5"/>
  <c r="L1468" i="5"/>
  <c r="N1468" i="5"/>
  <c r="O1468" i="5"/>
  <c r="D1469" i="5"/>
  <c r="BA1469" i="5"/>
  <c r="E1469" i="5"/>
  <c r="BB1469" i="5"/>
  <c r="F1469" i="5"/>
  <c r="BC1469" i="5"/>
  <c r="G1469" i="5"/>
  <c r="BD1469" i="5"/>
  <c r="BE1469" i="5"/>
  <c r="C1469" i="5"/>
  <c r="K1469" i="5"/>
  <c r="M1469" i="5"/>
  <c r="D1470" i="5"/>
  <c r="BA1470" i="5"/>
  <c r="E1470" i="5"/>
  <c r="BB1470" i="5"/>
  <c r="F1470" i="5"/>
  <c r="BC1470" i="5"/>
  <c r="G1470" i="5"/>
  <c r="BD1470" i="5"/>
  <c r="BE1470" i="5"/>
  <c r="C1470" i="5"/>
  <c r="M1470" i="5"/>
  <c r="K1470" i="5"/>
  <c r="L1470" i="5"/>
  <c r="N1470" i="5"/>
  <c r="O1470" i="5"/>
  <c r="D1471" i="5"/>
  <c r="BA1471" i="5"/>
  <c r="E1471" i="5"/>
  <c r="BB1471" i="5"/>
  <c r="F1471" i="5"/>
  <c r="BC1471" i="5"/>
  <c r="G1471" i="5"/>
  <c r="BD1471" i="5"/>
  <c r="BE1471" i="5"/>
  <c r="C1471" i="5"/>
  <c r="K1471" i="5"/>
  <c r="M1471" i="5"/>
  <c r="D1472" i="5"/>
  <c r="BA1472" i="5"/>
  <c r="E1472" i="5"/>
  <c r="BB1472" i="5"/>
  <c r="F1472" i="5"/>
  <c r="BC1472" i="5"/>
  <c r="G1472" i="5"/>
  <c r="BD1472" i="5"/>
  <c r="BE1472" i="5"/>
  <c r="C1472" i="5"/>
  <c r="K1472" i="5"/>
  <c r="M1472" i="5"/>
  <c r="L1472" i="5"/>
  <c r="N1472" i="5"/>
  <c r="O1472" i="5"/>
  <c r="D1473" i="5"/>
  <c r="BA1473" i="5"/>
  <c r="E1473" i="5"/>
  <c r="BB1473" i="5"/>
  <c r="F1473" i="5"/>
  <c r="BC1473" i="5"/>
  <c r="G1473" i="5"/>
  <c r="BD1473" i="5"/>
  <c r="BE1473" i="5"/>
  <c r="C1473" i="5"/>
  <c r="K1473" i="5"/>
  <c r="M1473" i="5"/>
  <c r="D1474" i="5"/>
  <c r="BA1474" i="5"/>
  <c r="E1474" i="5"/>
  <c r="BB1474" i="5"/>
  <c r="F1474" i="5"/>
  <c r="BC1474" i="5"/>
  <c r="G1474" i="5"/>
  <c r="BD1474" i="5"/>
  <c r="BE1474" i="5"/>
  <c r="C1474" i="5"/>
  <c r="M1474" i="5"/>
  <c r="K1474" i="5"/>
  <c r="L1474" i="5"/>
  <c r="N1474" i="5"/>
  <c r="O1474" i="5"/>
  <c r="D1475" i="5"/>
  <c r="BA1475" i="5"/>
  <c r="E1475" i="5"/>
  <c r="BB1475" i="5"/>
  <c r="F1475" i="5"/>
  <c r="BC1475" i="5"/>
  <c r="G1475" i="5"/>
  <c r="BD1475" i="5"/>
  <c r="BE1475" i="5"/>
  <c r="C1475" i="5"/>
  <c r="K1475" i="5"/>
  <c r="M1475" i="5"/>
  <c r="D1476" i="5"/>
  <c r="BA1476" i="5"/>
  <c r="E1476" i="5"/>
  <c r="BB1476" i="5"/>
  <c r="F1476" i="5"/>
  <c r="BC1476" i="5"/>
  <c r="G1476" i="5"/>
  <c r="BD1476" i="5"/>
  <c r="BE1476" i="5"/>
  <c r="C1476" i="5"/>
  <c r="L1476" i="5"/>
  <c r="M1476" i="5"/>
  <c r="K1476" i="5"/>
  <c r="N1476" i="5"/>
  <c r="O1476" i="5"/>
  <c r="D1477" i="5"/>
  <c r="BA1477" i="5"/>
  <c r="E1477" i="5"/>
  <c r="BB1477" i="5"/>
  <c r="F1477" i="5"/>
  <c r="BC1477" i="5"/>
  <c r="G1477" i="5"/>
  <c r="BD1477" i="5"/>
  <c r="BE1477" i="5"/>
  <c r="C1477" i="5"/>
  <c r="M1477" i="5"/>
  <c r="K1477" i="5"/>
  <c r="L1477" i="5"/>
  <c r="N1477" i="5"/>
  <c r="O1477" i="5"/>
  <c r="D1478" i="5"/>
  <c r="BA1478" i="5"/>
  <c r="E1478" i="5"/>
  <c r="BB1478" i="5"/>
  <c r="F1478" i="5"/>
  <c r="BC1478" i="5"/>
  <c r="G1478" i="5"/>
  <c r="BD1478" i="5"/>
  <c r="BE1478" i="5"/>
  <c r="C1478" i="5"/>
  <c r="K1478" i="5"/>
  <c r="M1478" i="5"/>
  <c r="D1479" i="5"/>
  <c r="BA1479" i="5"/>
  <c r="E1479" i="5"/>
  <c r="BB1479" i="5"/>
  <c r="F1479" i="5"/>
  <c r="BC1479" i="5"/>
  <c r="G1479" i="5"/>
  <c r="BD1479" i="5"/>
  <c r="BE1479" i="5"/>
  <c r="C1479" i="5"/>
  <c r="K1479" i="5"/>
  <c r="M1479" i="5"/>
  <c r="D1480" i="5"/>
  <c r="BA1480" i="5"/>
  <c r="E1480" i="5"/>
  <c r="BB1480" i="5"/>
  <c r="F1480" i="5"/>
  <c r="BC1480" i="5"/>
  <c r="G1480" i="5"/>
  <c r="BD1480" i="5"/>
  <c r="BE1480" i="5"/>
  <c r="C1480" i="5"/>
  <c r="M1480" i="5"/>
  <c r="K1480" i="5"/>
  <c r="L1480" i="5"/>
  <c r="N1480" i="5"/>
  <c r="O1480" i="5"/>
  <c r="D1481" i="5"/>
  <c r="BA1481" i="5"/>
  <c r="E1481" i="5"/>
  <c r="BB1481" i="5"/>
  <c r="F1481" i="5"/>
  <c r="BC1481" i="5"/>
  <c r="G1481" i="5"/>
  <c r="BD1481" i="5"/>
  <c r="BE1481" i="5"/>
  <c r="C1481" i="5"/>
  <c r="M1481" i="5"/>
  <c r="K1481" i="5"/>
  <c r="L1481" i="5"/>
  <c r="N1481" i="5"/>
  <c r="O1481" i="5"/>
  <c r="D1482" i="5"/>
  <c r="BA1482" i="5"/>
  <c r="E1482" i="5"/>
  <c r="BB1482" i="5"/>
  <c r="F1482" i="5"/>
  <c r="BC1482" i="5"/>
  <c r="G1482" i="5"/>
  <c r="BD1482" i="5"/>
  <c r="BE1482" i="5"/>
  <c r="C1482" i="5"/>
  <c r="K1482" i="5"/>
  <c r="N1482" i="5"/>
  <c r="D1483" i="5"/>
  <c r="BA1483" i="5"/>
  <c r="E1483" i="5"/>
  <c r="BB1483" i="5"/>
  <c r="F1483" i="5"/>
  <c r="BC1483" i="5"/>
  <c r="G1483" i="5"/>
  <c r="BD1483" i="5"/>
  <c r="BE1483" i="5"/>
  <c r="C1483" i="5"/>
  <c r="M1483" i="5"/>
  <c r="K1483" i="5"/>
  <c r="L1483" i="5"/>
  <c r="N1483" i="5"/>
  <c r="O1483" i="5"/>
  <c r="D1484" i="5"/>
  <c r="BA1484" i="5"/>
  <c r="E1484" i="5"/>
  <c r="BB1484" i="5"/>
  <c r="F1484" i="5"/>
  <c r="BC1484" i="5"/>
  <c r="G1484" i="5"/>
  <c r="BD1484" i="5"/>
  <c r="BE1484" i="5"/>
  <c r="C1484" i="5"/>
  <c r="K1484" i="5"/>
  <c r="M1484" i="5"/>
  <c r="D1485" i="5"/>
  <c r="BA1485" i="5"/>
  <c r="E1485" i="5"/>
  <c r="BB1485" i="5"/>
  <c r="F1485" i="5"/>
  <c r="BC1485" i="5"/>
  <c r="G1485" i="5"/>
  <c r="BD1485" i="5"/>
  <c r="BE1485" i="5"/>
  <c r="C1485" i="5"/>
  <c r="M1485" i="5"/>
  <c r="K1485" i="5"/>
  <c r="L1485" i="5"/>
  <c r="N1485" i="5"/>
  <c r="O1485" i="5"/>
  <c r="D1486" i="5"/>
  <c r="BA1486" i="5"/>
  <c r="E1486" i="5"/>
  <c r="BB1486" i="5"/>
  <c r="F1486" i="5"/>
  <c r="BC1486" i="5"/>
  <c r="G1486" i="5"/>
  <c r="BD1486" i="5"/>
  <c r="BE1486" i="5"/>
  <c r="C1486" i="5"/>
  <c r="M1486" i="5"/>
  <c r="K1486" i="5"/>
  <c r="L1486" i="5"/>
  <c r="N1486" i="5"/>
  <c r="O1486" i="5"/>
  <c r="D1487" i="5"/>
  <c r="BA1487" i="5"/>
  <c r="E1487" i="5"/>
  <c r="BB1487" i="5"/>
  <c r="F1487" i="5"/>
  <c r="BC1487" i="5"/>
  <c r="G1487" i="5"/>
  <c r="BD1487" i="5"/>
  <c r="BE1487" i="5"/>
  <c r="C1487" i="5"/>
  <c r="M1487" i="5"/>
  <c r="K1487" i="5"/>
  <c r="L1487" i="5"/>
  <c r="N1487" i="5"/>
  <c r="O1487" i="5"/>
  <c r="D1488" i="5"/>
  <c r="BA1488" i="5"/>
  <c r="E1488" i="5"/>
  <c r="BB1488" i="5"/>
  <c r="F1488" i="5"/>
  <c r="BC1488" i="5"/>
  <c r="G1488" i="5"/>
  <c r="BD1488" i="5"/>
  <c r="BE1488" i="5"/>
  <c r="C1488" i="5"/>
  <c r="K1488" i="5"/>
  <c r="L1488" i="5"/>
  <c r="M1488" i="5"/>
  <c r="N1488" i="5"/>
  <c r="O1488" i="5"/>
  <c r="D1489" i="5"/>
  <c r="BA1489" i="5"/>
  <c r="E1489" i="5"/>
  <c r="BB1489" i="5"/>
  <c r="F1489" i="5"/>
  <c r="BC1489" i="5"/>
  <c r="G1489" i="5"/>
  <c r="BD1489" i="5"/>
  <c r="BE1489" i="5"/>
  <c r="C1489" i="5"/>
  <c r="K1489" i="5"/>
  <c r="M1489" i="5"/>
  <c r="D1490" i="5"/>
  <c r="BA1490" i="5"/>
  <c r="E1490" i="5"/>
  <c r="BB1490" i="5"/>
  <c r="F1490" i="5"/>
  <c r="BC1490" i="5"/>
  <c r="G1490" i="5"/>
  <c r="BD1490" i="5"/>
  <c r="BE1490" i="5"/>
  <c r="C1490" i="5"/>
  <c r="M1490" i="5"/>
  <c r="K1490" i="5"/>
  <c r="L1490" i="5"/>
  <c r="N1490" i="5"/>
  <c r="O1490" i="5"/>
  <c r="D1491" i="5"/>
  <c r="BA1491" i="5"/>
  <c r="E1491" i="5"/>
  <c r="BB1491" i="5"/>
  <c r="F1491" i="5"/>
  <c r="BC1491" i="5"/>
  <c r="G1491" i="5"/>
  <c r="BD1491" i="5"/>
  <c r="BE1491" i="5"/>
  <c r="C1491" i="5"/>
  <c r="K1491" i="5"/>
  <c r="L1491" i="5"/>
  <c r="M1491" i="5"/>
  <c r="N1491" i="5"/>
  <c r="O1491" i="5"/>
  <c r="D1492" i="5"/>
  <c r="BA1492" i="5"/>
  <c r="E1492" i="5"/>
  <c r="BB1492" i="5"/>
  <c r="F1492" i="5"/>
  <c r="BC1492" i="5"/>
  <c r="G1492" i="5"/>
  <c r="BD1492" i="5"/>
  <c r="BE1492" i="5"/>
  <c r="C1492" i="5"/>
  <c r="M1492" i="5"/>
  <c r="K1492" i="5"/>
  <c r="L1492" i="5"/>
  <c r="N1492" i="5"/>
  <c r="O1492" i="5"/>
  <c r="D1493" i="5"/>
  <c r="BA1493" i="5"/>
  <c r="E1493" i="5"/>
  <c r="BB1493" i="5"/>
  <c r="F1493" i="5"/>
  <c r="BC1493" i="5"/>
  <c r="G1493" i="5"/>
  <c r="BD1493" i="5"/>
  <c r="BE1493" i="5"/>
  <c r="C1493" i="5"/>
  <c r="K1493" i="5"/>
  <c r="M1493" i="5"/>
  <c r="D1494" i="5"/>
  <c r="BA1494" i="5"/>
  <c r="E1494" i="5"/>
  <c r="BB1494" i="5"/>
  <c r="F1494" i="5"/>
  <c r="BC1494" i="5"/>
  <c r="G1494" i="5"/>
  <c r="BD1494" i="5"/>
  <c r="BE1494" i="5"/>
  <c r="C1494" i="5"/>
  <c r="L1494" i="5"/>
  <c r="M1494" i="5"/>
  <c r="K1494" i="5"/>
  <c r="N1494" i="5"/>
  <c r="O1494" i="5"/>
  <c r="D1495" i="5"/>
  <c r="BA1495" i="5"/>
  <c r="E1495" i="5"/>
  <c r="BB1495" i="5"/>
  <c r="F1495" i="5"/>
  <c r="BC1495" i="5"/>
  <c r="G1495" i="5"/>
  <c r="BD1495" i="5"/>
  <c r="BE1495" i="5"/>
  <c r="C1495" i="5"/>
  <c r="K1495" i="5"/>
  <c r="L1495" i="5"/>
  <c r="M1495" i="5"/>
  <c r="N1495" i="5"/>
  <c r="D1496" i="5"/>
  <c r="BA1496" i="5"/>
  <c r="E1496" i="5"/>
  <c r="BB1496" i="5"/>
  <c r="F1496" i="5"/>
  <c r="BC1496" i="5"/>
  <c r="G1496" i="5"/>
  <c r="BD1496" i="5"/>
  <c r="BE1496" i="5"/>
  <c r="C1496" i="5"/>
  <c r="M1496" i="5"/>
  <c r="K1496" i="5"/>
  <c r="L1496" i="5"/>
  <c r="N1496" i="5"/>
  <c r="O1496" i="5"/>
  <c r="D1497" i="5"/>
  <c r="BA1497" i="5"/>
  <c r="E1497" i="5"/>
  <c r="BB1497" i="5"/>
  <c r="F1497" i="5"/>
  <c r="BC1497" i="5"/>
  <c r="G1497" i="5"/>
  <c r="BD1497" i="5"/>
  <c r="BE1497" i="5"/>
  <c r="C1497" i="5"/>
  <c r="N1497" i="5"/>
  <c r="K1497" i="5"/>
  <c r="L1497" i="5"/>
  <c r="M1497" i="5"/>
  <c r="O1497" i="5"/>
  <c r="D1498" i="5"/>
  <c r="BA1498" i="5"/>
  <c r="E1498" i="5"/>
  <c r="BB1498" i="5"/>
  <c r="F1498" i="5"/>
  <c r="BC1498" i="5"/>
  <c r="G1498" i="5"/>
  <c r="BD1498" i="5"/>
  <c r="BE1498" i="5"/>
  <c r="C1498" i="5"/>
  <c r="M1498" i="5"/>
  <c r="K1498" i="5"/>
  <c r="L1498" i="5"/>
  <c r="N1498" i="5"/>
  <c r="O1498" i="5"/>
  <c r="D1499" i="5"/>
  <c r="BA1499" i="5"/>
  <c r="E1499" i="5"/>
  <c r="BB1499" i="5"/>
  <c r="F1499" i="5"/>
  <c r="BC1499" i="5"/>
  <c r="G1499" i="5"/>
  <c r="BD1499" i="5"/>
  <c r="BE1499" i="5"/>
  <c r="C1499" i="5"/>
  <c r="M1499" i="5"/>
  <c r="K1499" i="5"/>
  <c r="L1499" i="5"/>
  <c r="N1499" i="5"/>
  <c r="O1499" i="5"/>
  <c r="D1500" i="5"/>
  <c r="BA1500" i="5"/>
  <c r="E1500" i="5"/>
  <c r="BB1500" i="5"/>
  <c r="F1500" i="5"/>
  <c r="BC1500" i="5"/>
  <c r="G1500" i="5"/>
  <c r="BD1500" i="5"/>
  <c r="BE1500" i="5"/>
  <c r="C1500" i="5"/>
  <c r="M1500" i="5"/>
  <c r="K1500" i="5"/>
  <c r="L1500" i="5"/>
  <c r="N1500" i="5"/>
  <c r="O1500" i="5"/>
  <c r="D1501" i="5"/>
  <c r="BA1501" i="5"/>
  <c r="E1501" i="5"/>
  <c r="BB1501" i="5"/>
  <c r="F1501" i="5"/>
  <c r="BC1501" i="5"/>
  <c r="G1501" i="5"/>
  <c r="BD1501" i="5"/>
  <c r="BE1501" i="5"/>
  <c r="C1501" i="5"/>
  <c r="K1501" i="5"/>
  <c r="M1501" i="5"/>
  <c r="D1502" i="5"/>
  <c r="BA1502" i="5"/>
  <c r="E1502" i="5"/>
  <c r="BB1502" i="5"/>
  <c r="F1502" i="5"/>
  <c r="BC1502" i="5"/>
  <c r="G1502" i="5"/>
  <c r="BD1502" i="5"/>
  <c r="BE1502" i="5"/>
  <c r="C1502" i="5"/>
  <c r="M1502" i="5"/>
  <c r="K1502" i="5"/>
  <c r="L1502" i="5"/>
  <c r="N1502" i="5"/>
  <c r="O1502" i="5"/>
  <c r="D1503" i="5"/>
  <c r="BA1503" i="5"/>
  <c r="E1503" i="5"/>
  <c r="BB1503" i="5"/>
  <c r="F1503" i="5"/>
  <c r="BC1503" i="5"/>
  <c r="G1503" i="5"/>
  <c r="BD1503" i="5"/>
  <c r="BE1503" i="5"/>
  <c r="C1503" i="5"/>
  <c r="K1503" i="5"/>
  <c r="M1503" i="5"/>
  <c r="D1504" i="5"/>
  <c r="BA1504" i="5"/>
  <c r="E1504" i="5"/>
  <c r="BB1504" i="5"/>
  <c r="F1504" i="5"/>
  <c r="BC1504" i="5"/>
  <c r="G1504" i="5"/>
  <c r="BD1504" i="5"/>
  <c r="BE1504" i="5"/>
  <c r="C1504" i="5"/>
  <c r="M1504" i="5"/>
  <c r="K1504" i="5"/>
  <c r="L1504" i="5"/>
  <c r="N1504" i="5"/>
  <c r="O1504" i="5"/>
  <c r="D1505" i="5"/>
  <c r="BA1505" i="5"/>
  <c r="E1505" i="5"/>
  <c r="BB1505" i="5"/>
  <c r="F1505" i="5"/>
  <c r="BC1505" i="5"/>
  <c r="G1505" i="5"/>
  <c r="BD1505" i="5"/>
  <c r="BE1505" i="5"/>
  <c r="C1505" i="5"/>
  <c r="K1505" i="5"/>
  <c r="L1505" i="5"/>
  <c r="N1505" i="5"/>
  <c r="D1506" i="5"/>
  <c r="BA1506" i="5"/>
  <c r="E1506" i="5"/>
  <c r="BB1506" i="5"/>
  <c r="F1506" i="5"/>
  <c r="BC1506" i="5"/>
  <c r="G1506" i="5"/>
  <c r="BD1506" i="5"/>
  <c r="BE1506" i="5"/>
  <c r="C1506" i="5"/>
  <c r="K1506" i="5"/>
  <c r="M1506" i="5"/>
  <c r="D1507" i="5"/>
  <c r="BA1507" i="5"/>
  <c r="E1507" i="5"/>
  <c r="BB1507" i="5"/>
  <c r="F1507" i="5"/>
  <c r="BC1507" i="5"/>
  <c r="G1507" i="5"/>
  <c r="BD1507" i="5"/>
  <c r="BE1507" i="5"/>
  <c r="C1507" i="5"/>
  <c r="M1507" i="5"/>
  <c r="K1507" i="5"/>
  <c r="L1507" i="5"/>
  <c r="N1507" i="5"/>
  <c r="O1507" i="5"/>
  <c r="D1508" i="5"/>
  <c r="BA1508" i="5"/>
  <c r="E1508" i="5"/>
  <c r="BB1508" i="5"/>
  <c r="F1508" i="5"/>
  <c r="BC1508" i="5"/>
  <c r="G1508" i="5"/>
  <c r="BD1508" i="5"/>
  <c r="BE1508" i="5"/>
  <c r="C1508" i="5"/>
  <c r="N1508" i="5"/>
  <c r="K1508" i="5"/>
  <c r="L1508" i="5"/>
  <c r="M1508" i="5"/>
  <c r="O1508" i="5"/>
  <c r="D1509" i="5"/>
  <c r="BA1509" i="5"/>
  <c r="E1509" i="5"/>
  <c r="BB1509" i="5"/>
  <c r="F1509" i="5"/>
  <c r="BC1509" i="5"/>
  <c r="G1509" i="5"/>
  <c r="BD1509" i="5"/>
  <c r="BE1509" i="5"/>
  <c r="C1509" i="5"/>
  <c r="M1509" i="5"/>
  <c r="K1509" i="5"/>
  <c r="L1509" i="5"/>
  <c r="N1509" i="5"/>
  <c r="O1509" i="5"/>
  <c r="D1510" i="5"/>
  <c r="BA1510" i="5"/>
  <c r="E1510" i="5"/>
  <c r="BB1510" i="5"/>
  <c r="F1510" i="5"/>
  <c r="BC1510" i="5"/>
  <c r="G1510" i="5"/>
  <c r="BD1510" i="5"/>
  <c r="BE1510" i="5"/>
  <c r="C1510" i="5"/>
  <c r="M1510" i="5"/>
  <c r="K1510" i="5"/>
  <c r="L1510" i="5"/>
  <c r="N1510" i="5"/>
  <c r="O1510" i="5"/>
  <c r="D1511" i="5"/>
  <c r="BA1511" i="5"/>
  <c r="E1511" i="5"/>
  <c r="BB1511" i="5"/>
  <c r="F1511" i="5"/>
  <c r="BC1511" i="5"/>
  <c r="G1511" i="5"/>
  <c r="BD1511" i="5"/>
  <c r="BE1511" i="5"/>
  <c r="C1511" i="5"/>
  <c r="K1511" i="5"/>
  <c r="L1511" i="5"/>
  <c r="N1511" i="5"/>
  <c r="M1511" i="5"/>
  <c r="O1511" i="5"/>
  <c r="D1512" i="5"/>
  <c r="BA1512" i="5"/>
  <c r="E1512" i="5"/>
  <c r="BB1512" i="5"/>
  <c r="F1512" i="5"/>
  <c r="BC1512" i="5"/>
  <c r="G1512" i="5"/>
  <c r="BD1512" i="5"/>
  <c r="BE1512" i="5"/>
  <c r="C1512" i="5"/>
  <c r="N1512" i="5"/>
  <c r="K1512" i="5"/>
  <c r="L1512" i="5"/>
  <c r="M1512" i="5"/>
  <c r="O1512" i="5"/>
  <c r="D1513" i="5"/>
  <c r="BA1513" i="5"/>
  <c r="E1513" i="5"/>
  <c r="BB1513" i="5"/>
  <c r="F1513" i="5"/>
  <c r="BC1513" i="5"/>
  <c r="G1513" i="5"/>
  <c r="BD1513" i="5"/>
  <c r="BE1513" i="5"/>
  <c r="C1513" i="5"/>
  <c r="K1513" i="5"/>
  <c r="M1513" i="5"/>
  <c r="D1514" i="5"/>
  <c r="BA1514" i="5"/>
  <c r="E1514" i="5"/>
  <c r="BB1514" i="5"/>
  <c r="F1514" i="5"/>
  <c r="BC1514" i="5"/>
  <c r="G1514" i="5"/>
  <c r="BD1514" i="5"/>
  <c r="BE1514" i="5"/>
  <c r="C1514" i="5"/>
  <c r="M1514" i="5"/>
  <c r="K1514" i="5"/>
  <c r="L1514" i="5"/>
  <c r="N1514" i="5"/>
  <c r="O1514" i="5"/>
  <c r="D1515" i="5"/>
  <c r="BA1515" i="5"/>
  <c r="E1515" i="5"/>
  <c r="BB1515" i="5"/>
  <c r="F1515" i="5"/>
  <c r="BC1515" i="5"/>
  <c r="G1515" i="5"/>
  <c r="BD1515" i="5"/>
  <c r="BE1515" i="5"/>
  <c r="C1515" i="5"/>
  <c r="N1515" i="5"/>
  <c r="K1515" i="5"/>
  <c r="L1515" i="5"/>
  <c r="M1515" i="5"/>
  <c r="O1515" i="5"/>
  <c r="D1516" i="5"/>
  <c r="BA1516" i="5"/>
  <c r="E1516" i="5"/>
  <c r="BB1516" i="5"/>
  <c r="F1516" i="5"/>
  <c r="BC1516" i="5"/>
  <c r="G1516" i="5"/>
  <c r="BD1516" i="5"/>
  <c r="BE1516" i="5"/>
  <c r="C1516" i="5"/>
  <c r="M1516" i="5"/>
  <c r="K1516" i="5"/>
  <c r="L1516" i="5"/>
  <c r="N1516" i="5"/>
  <c r="O1516" i="5"/>
  <c r="D1517" i="5"/>
  <c r="BA1517" i="5"/>
  <c r="E1517" i="5"/>
  <c r="BB1517" i="5"/>
  <c r="F1517" i="5"/>
  <c r="BC1517" i="5"/>
  <c r="G1517" i="5"/>
  <c r="BD1517" i="5"/>
  <c r="BE1517" i="5"/>
  <c r="C1517" i="5"/>
  <c r="K1517" i="5"/>
  <c r="M1517" i="5"/>
  <c r="D1518" i="5"/>
  <c r="BA1518" i="5"/>
  <c r="E1518" i="5"/>
  <c r="BB1518" i="5"/>
  <c r="F1518" i="5"/>
  <c r="BC1518" i="5"/>
  <c r="G1518" i="5"/>
  <c r="BD1518" i="5"/>
  <c r="BE1518" i="5"/>
  <c r="C1518" i="5"/>
  <c r="K1518" i="5"/>
  <c r="M1518" i="5"/>
  <c r="D1519" i="5"/>
  <c r="BA1519" i="5"/>
  <c r="E1519" i="5"/>
  <c r="BB1519" i="5"/>
  <c r="F1519" i="5"/>
  <c r="BC1519" i="5"/>
  <c r="G1519" i="5"/>
  <c r="BD1519" i="5"/>
  <c r="BE1519" i="5"/>
  <c r="C1519" i="5"/>
  <c r="M1519" i="5"/>
  <c r="K1519" i="5"/>
  <c r="L1519" i="5"/>
  <c r="N1519" i="5"/>
  <c r="O1519" i="5"/>
  <c r="D1520" i="5"/>
  <c r="BA1520" i="5"/>
  <c r="E1520" i="5"/>
  <c r="BB1520" i="5"/>
  <c r="F1520" i="5"/>
  <c r="BC1520" i="5"/>
  <c r="G1520" i="5"/>
  <c r="BD1520" i="5"/>
  <c r="BE1520" i="5"/>
  <c r="C1520" i="5"/>
  <c r="M1520" i="5"/>
  <c r="K1520" i="5"/>
  <c r="L1520" i="5"/>
  <c r="N1520" i="5"/>
  <c r="O1520" i="5"/>
  <c r="D1521" i="5"/>
  <c r="BA1521" i="5"/>
  <c r="E1521" i="5"/>
  <c r="BB1521" i="5"/>
  <c r="F1521" i="5"/>
  <c r="BC1521" i="5"/>
  <c r="G1521" i="5"/>
  <c r="BD1521" i="5"/>
  <c r="BE1521" i="5"/>
  <c r="C1521" i="5"/>
  <c r="K1521" i="5"/>
  <c r="L1521" i="5"/>
  <c r="M1521" i="5"/>
  <c r="N1521" i="5"/>
  <c r="O1521" i="5"/>
  <c r="D1522" i="5"/>
  <c r="BA1522" i="5"/>
  <c r="E1522" i="5"/>
  <c r="BB1522" i="5"/>
  <c r="F1522" i="5"/>
  <c r="BC1522" i="5"/>
  <c r="G1522" i="5"/>
  <c r="BD1522" i="5"/>
  <c r="BE1522" i="5"/>
  <c r="C1522" i="5"/>
  <c r="N1522" i="5"/>
  <c r="K1522" i="5"/>
  <c r="L1522" i="5"/>
  <c r="M1522" i="5"/>
  <c r="O1522" i="5"/>
  <c r="D1523" i="5"/>
  <c r="BA1523" i="5"/>
  <c r="E1523" i="5"/>
  <c r="BB1523" i="5"/>
  <c r="F1523" i="5"/>
  <c r="BC1523" i="5"/>
  <c r="G1523" i="5"/>
  <c r="BD1523" i="5"/>
  <c r="BE1523" i="5"/>
  <c r="C1523" i="5"/>
  <c r="K1523" i="5"/>
  <c r="M1523" i="5"/>
  <c r="D1524" i="5"/>
  <c r="BA1524" i="5"/>
  <c r="E1524" i="5"/>
  <c r="BB1524" i="5"/>
  <c r="F1524" i="5"/>
  <c r="BC1524" i="5"/>
  <c r="G1524" i="5"/>
  <c r="BD1524" i="5"/>
  <c r="BE1524" i="5"/>
  <c r="C1524" i="5"/>
  <c r="K1524" i="5"/>
  <c r="M1524" i="5"/>
  <c r="D1525" i="5"/>
  <c r="BA1525" i="5"/>
  <c r="E1525" i="5"/>
  <c r="BB1525" i="5"/>
  <c r="F1525" i="5"/>
  <c r="BC1525" i="5"/>
  <c r="G1525" i="5"/>
  <c r="BD1525" i="5"/>
  <c r="BE1525" i="5"/>
  <c r="C1525" i="5"/>
  <c r="K1525" i="5"/>
  <c r="M1525" i="5"/>
  <c r="D1526" i="5"/>
  <c r="BA1526" i="5"/>
  <c r="E1526" i="5"/>
  <c r="BB1526" i="5"/>
  <c r="F1526" i="5"/>
  <c r="BC1526" i="5"/>
  <c r="G1526" i="5"/>
  <c r="BD1526" i="5"/>
  <c r="BE1526" i="5"/>
  <c r="C1526" i="5"/>
  <c r="L1526" i="5"/>
  <c r="M1526" i="5"/>
  <c r="K1526" i="5"/>
  <c r="N1526" i="5"/>
  <c r="O1526" i="5"/>
  <c r="D1527" i="5"/>
  <c r="BA1527" i="5"/>
  <c r="E1527" i="5"/>
  <c r="BB1527" i="5"/>
  <c r="F1527" i="5"/>
  <c r="BC1527" i="5"/>
  <c r="G1527" i="5"/>
  <c r="BD1527" i="5"/>
  <c r="BE1527" i="5"/>
  <c r="C1527" i="5"/>
  <c r="L1527" i="5"/>
  <c r="M1527" i="5"/>
  <c r="K1527" i="5"/>
  <c r="N1527" i="5"/>
  <c r="O1527" i="5"/>
  <c r="D1528" i="5"/>
  <c r="BA1528" i="5"/>
  <c r="E1528" i="5"/>
  <c r="BB1528" i="5"/>
  <c r="F1528" i="5"/>
  <c r="BC1528" i="5"/>
  <c r="G1528" i="5"/>
  <c r="BD1528" i="5"/>
  <c r="BE1528" i="5"/>
  <c r="C1528" i="5"/>
  <c r="M1528" i="5"/>
  <c r="K1528" i="5"/>
  <c r="L1528" i="5"/>
  <c r="N1528" i="5"/>
  <c r="O1528" i="5"/>
  <c r="D1529" i="5"/>
  <c r="BA1529" i="5"/>
  <c r="E1529" i="5"/>
  <c r="BB1529" i="5"/>
  <c r="F1529" i="5"/>
  <c r="BC1529" i="5"/>
  <c r="G1529" i="5"/>
  <c r="BD1529" i="5"/>
  <c r="BE1529" i="5"/>
  <c r="C1529" i="5"/>
  <c r="L1529" i="5"/>
  <c r="N1529" i="5"/>
  <c r="K1529" i="5"/>
  <c r="M1529" i="5"/>
  <c r="O1529" i="5"/>
  <c r="D1530" i="5"/>
  <c r="BA1530" i="5"/>
  <c r="E1530" i="5"/>
  <c r="BB1530" i="5"/>
  <c r="F1530" i="5"/>
  <c r="BC1530" i="5"/>
  <c r="G1530" i="5"/>
  <c r="BD1530" i="5"/>
  <c r="BE1530" i="5"/>
  <c r="C1530" i="5"/>
  <c r="M1530" i="5"/>
  <c r="K1530" i="5"/>
  <c r="L1530" i="5"/>
  <c r="N1530" i="5"/>
  <c r="O1530" i="5"/>
  <c r="D1531" i="5"/>
  <c r="BA1531" i="5"/>
  <c r="E1531" i="5"/>
  <c r="BB1531" i="5"/>
  <c r="F1531" i="5"/>
  <c r="BC1531" i="5"/>
  <c r="G1531" i="5"/>
  <c r="BD1531" i="5"/>
  <c r="BE1531" i="5"/>
  <c r="C1531" i="5"/>
  <c r="K1531" i="5"/>
  <c r="M1531" i="5"/>
  <c r="D1532" i="5"/>
  <c r="BA1532" i="5"/>
  <c r="E1532" i="5"/>
  <c r="BB1532" i="5"/>
  <c r="F1532" i="5"/>
  <c r="BC1532" i="5"/>
  <c r="G1532" i="5"/>
  <c r="BD1532" i="5"/>
  <c r="BE1532" i="5"/>
  <c r="C1532" i="5"/>
  <c r="L1532" i="5"/>
  <c r="N1532" i="5"/>
  <c r="K1532" i="5"/>
  <c r="M1532" i="5"/>
  <c r="O1532" i="5"/>
  <c r="D1533" i="5"/>
  <c r="BA1533" i="5"/>
  <c r="E1533" i="5"/>
  <c r="BB1533" i="5"/>
  <c r="F1533" i="5"/>
  <c r="BC1533" i="5"/>
  <c r="G1533" i="5"/>
  <c r="BD1533" i="5"/>
  <c r="BE1533" i="5"/>
  <c r="C1533" i="5"/>
  <c r="M1533" i="5"/>
  <c r="K1533" i="5"/>
  <c r="L1533" i="5"/>
  <c r="N1533" i="5"/>
  <c r="O1533" i="5"/>
  <c r="D1534" i="5"/>
  <c r="BA1534" i="5"/>
  <c r="E1534" i="5"/>
  <c r="BB1534" i="5"/>
  <c r="F1534" i="5"/>
  <c r="BC1534" i="5"/>
  <c r="G1534" i="5"/>
  <c r="BD1534" i="5"/>
  <c r="BE1534" i="5"/>
  <c r="C1534" i="5"/>
  <c r="M1534" i="5"/>
  <c r="K1534" i="5"/>
  <c r="L1534" i="5"/>
  <c r="N1534" i="5"/>
  <c r="O1534" i="5"/>
  <c r="D1535" i="5"/>
  <c r="BA1535" i="5"/>
  <c r="E1535" i="5"/>
  <c r="BB1535" i="5"/>
  <c r="F1535" i="5"/>
  <c r="BC1535" i="5"/>
  <c r="G1535" i="5"/>
  <c r="BD1535" i="5"/>
  <c r="BE1535" i="5"/>
  <c r="C1535" i="5"/>
  <c r="N1535" i="5"/>
  <c r="K1535" i="5"/>
  <c r="L1535" i="5"/>
  <c r="M1535" i="5"/>
  <c r="O1535" i="5"/>
  <c r="D1536" i="5"/>
  <c r="BA1536" i="5"/>
  <c r="E1536" i="5"/>
  <c r="BB1536" i="5"/>
  <c r="F1536" i="5"/>
  <c r="BC1536" i="5"/>
  <c r="G1536" i="5"/>
  <c r="BD1536" i="5"/>
  <c r="BE1536" i="5"/>
  <c r="C1536" i="5"/>
  <c r="M1536" i="5"/>
  <c r="K1536" i="5"/>
  <c r="L1536" i="5"/>
  <c r="N1536" i="5"/>
  <c r="O1536" i="5"/>
  <c r="D1537" i="5"/>
  <c r="BA1537" i="5"/>
  <c r="E1537" i="5"/>
  <c r="BB1537" i="5"/>
  <c r="F1537" i="5"/>
  <c r="BC1537" i="5"/>
  <c r="G1537" i="5"/>
  <c r="BD1537" i="5"/>
  <c r="BE1537" i="5"/>
  <c r="C1537" i="5"/>
  <c r="K1537" i="5"/>
  <c r="M1537" i="5"/>
  <c r="D1538" i="5"/>
  <c r="BA1538" i="5"/>
  <c r="E1538" i="5"/>
  <c r="BB1538" i="5"/>
  <c r="F1538" i="5"/>
  <c r="BC1538" i="5"/>
  <c r="G1538" i="5"/>
  <c r="BD1538" i="5"/>
  <c r="BE1538" i="5"/>
  <c r="C1538" i="5"/>
  <c r="K1538" i="5"/>
  <c r="L1538" i="5"/>
  <c r="M1538" i="5"/>
  <c r="N1538" i="5"/>
  <c r="O1538" i="5"/>
  <c r="D1539" i="5"/>
  <c r="BA1539" i="5"/>
  <c r="E1539" i="5"/>
  <c r="BB1539" i="5"/>
  <c r="F1539" i="5"/>
  <c r="BC1539" i="5"/>
  <c r="G1539" i="5"/>
  <c r="BD1539" i="5"/>
  <c r="BE1539" i="5"/>
  <c r="C1539" i="5"/>
  <c r="M1539" i="5"/>
  <c r="K1539" i="5"/>
  <c r="L1539" i="5"/>
  <c r="N1539" i="5"/>
  <c r="O1539" i="5"/>
  <c r="D1540" i="5"/>
  <c r="BA1540" i="5"/>
  <c r="E1540" i="5"/>
  <c r="BB1540" i="5"/>
  <c r="F1540" i="5"/>
  <c r="BC1540" i="5"/>
  <c r="G1540" i="5"/>
  <c r="BD1540" i="5"/>
  <c r="BE1540" i="5"/>
  <c r="C1540" i="5"/>
  <c r="K1540" i="5"/>
  <c r="N1540" i="5"/>
  <c r="L1540" i="5"/>
  <c r="M1540" i="5"/>
  <c r="O1540" i="5"/>
  <c r="D1541" i="5"/>
  <c r="BA1541" i="5"/>
  <c r="E1541" i="5"/>
  <c r="BB1541" i="5"/>
  <c r="F1541" i="5"/>
  <c r="BC1541" i="5"/>
  <c r="G1541" i="5"/>
  <c r="BD1541" i="5"/>
  <c r="BE1541" i="5"/>
  <c r="C1541" i="5"/>
  <c r="N1541" i="5"/>
  <c r="K1541" i="5"/>
  <c r="L1541" i="5"/>
  <c r="M1541" i="5"/>
  <c r="O1541" i="5"/>
  <c r="D1542" i="5"/>
  <c r="BA1542" i="5"/>
  <c r="E1542" i="5"/>
  <c r="BB1542" i="5"/>
  <c r="F1542" i="5"/>
  <c r="BC1542" i="5"/>
  <c r="G1542" i="5"/>
  <c r="BD1542" i="5"/>
  <c r="BE1542" i="5"/>
  <c r="C1542" i="5"/>
  <c r="K1542" i="5"/>
  <c r="M1542" i="5"/>
  <c r="D1543" i="5"/>
  <c r="BA1543" i="5"/>
  <c r="E1543" i="5"/>
  <c r="BB1543" i="5"/>
  <c r="F1543" i="5"/>
  <c r="BC1543" i="5"/>
  <c r="G1543" i="5"/>
  <c r="BD1543" i="5"/>
  <c r="BE1543" i="5"/>
  <c r="C1543" i="5"/>
  <c r="L1543" i="5"/>
  <c r="M1543" i="5"/>
  <c r="K1543" i="5"/>
  <c r="N1543" i="5"/>
  <c r="O1543" i="5"/>
  <c r="D1544" i="5"/>
  <c r="BA1544" i="5"/>
  <c r="E1544" i="5"/>
  <c r="BB1544" i="5"/>
  <c r="F1544" i="5"/>
  <c r="BC1544" i="5"/>
  <c r="G1544" i="5"/>
  <c r="BD1544" i="5"/>
  <c r="BE1544" i="5"/>
  <c r="C1544" i="5"/>
  <c r="M1544" i="5"/>
  <c r="K1544" i="5"/>
  <c r="L1544" i="5"/>
  <c r="N1544" i="5"/>
  <c r="O1544" i="5"/>
  <c r="D1545" i="5"/>
  <c r="BA1545" i="5"/>
  <c r="E1545" i="5"/>
  <c r="BB1545" i="5"/>
  <c r="F1545" i="5"/>
  <c r="BC1545" i="5"/>
  <c r="G1545" i="5"/>
  <c r="BD1545" i="5"/>
  <c r="BE1545" i="5"/>
  <c r="C1545" i="5"/>
  <c r="K1545" i="5"/>
  <c r="L1545" i="5"/>
  <c r="N1545" i="5"/>
  <c r="D1546" i="5"/>
  <c r="BA1546" i="5"/>
  <c r="E1546" i="5"/>
  <c r="BB1546" i="5"/>
  <c r="F1546" i="5"/>
  <c r="BC1546" i="5"/>
  <c r="G1546" i="5"/>
  <c r="BD1546" i="5"/>
  <c r="BE1546" i="5"/>
  <c r="C1546" i="5"/>
  <c r="L1546" i="5"/>
  <c r="M1546" i="5"/>
  <c r="K1546" i="5"/>
  <c r="N1546" i="5"/>
  <c r="O1546" i="5"/>
  <c r="D1547" i="5"/>
  <c r="BA1547" i="5"/>
  <c r="E1547" i="5"/>
  <c r="BB1547" i="5"/>
  <c r="F1547" i="5"/>
  <c r="BC1547" i="5"/>
  <c r="G1547" i="5"/>
  <c r="BD1547" i="5"/>
  <c r="BE1547" i="5"/>
  <c r="C1547" i="5"/>
  <c r="K1547" i="5"/>
  <c r="M1547" i="5"/>
  <c r="D1548" i="5"/>
  <c r="BA1548" i="5"/>
  <c r="E1548" i="5"/>
  <c r="BB1548" i="5"/>
  <c r="F1548" i="5"/>
  <c r="BC1548" i="5"/>
  <c r="G1548" i="5"/>
  <c r="BD1548" i="5"/>
  <c r="BE1548" i="5"/>
  <c r="C1548" i="5"/>
  <c r="L1548" i="5"/>
  <c r="M1548" i="5"/>
  <c r="K1548" i="5"/>
  <c r="N1548" i="5"/>
  <c r="O1548" i="5"/>
  <c r="D1549" i="5"/>
  <c r="BA1549" i="5"/>
  <c r="E1549" i="5"/>
  <c r="BB1549" i="5"/>
  <c r="F1549" i="5"/>
  <c r="BC1549" i="5"/>
  <c r="G1549" i="5"/>
  <c r="BD1549" i="5"/>
  <c r="BE1549" i="5"/>
  <c r="C1549" i="5"/>
  <c r="K1549" i="5"/>
  <c r="M1549" i="5"/>
  <c r="D1550" i="5"/>
  <c r="BA1550" i="5"/>
  <c r="E1550" i="5"/>
  <c r="BB1550" i="5"/>
  <c r="F1550" i="5"/>
  <c r="BC1550" i="5"/>
  <c r="G1550" i="5"/>
  <c r="BD1550" i="5"/>
  <c r="BE1550" i="5"/>
  <c r="C1550" i="5"/>
  <c r="M1550" i="5"/>
  <c r="D1551" i="5"/>
  <c r="BA1551" i="5"/>
  <c r="E1551" i="5"/>
  <c r="BB1551" i="5"/>
  <c r="F1551" i="5"/>
  <c r="BC1551" i="5"/>
  <c r="G1551" i="5"/>
  <c r="BD1551" i="5"/>
  <c r="BE1551" i="5"/>
  <c r="C1551" i="5"/>
  <c r="K1551" i="5"/>
  <c r="L1551" i="5"/>
  <c r="M1551" i="5"/>
  <c r="N1551" i="5"/>
  <c r="O1551" i="5"/>
  <c r="D1552" i="5"/>
  <c r="BA1552" i="5"/>
  <c r="E1552" i="5"/>
  <c r="BB1552" i="5"/>
  <c r="F1552" i="5"/>
  <c r="BC1552" i="5"/>
  <c r="G1552" i="5"/>
  <c r="BD1552" i="5"/>
  <c r="BE1552" i="5"/>
  <c r="C1552" i="5"/>
  <c r="M1552" i="5"/>
  <c r="K1552" i="5"/>
  <c r="L1552" i="5"/>
  <c r="N1552" i="5"/>
  <c r="O1552" i="5"/>
  <c r="D1553" i="5"/>
  <c r="BA1553" i="5"/>
  <c r="E1553" i="5"/>
  <c r="BB1553" i="5"/>
  <c r="F1553" i="5"/>
  <c r="BC1553" i="5"/>
  <c r="G1553" i="5"/>
  <c r="BD1553" i="5"/>
  <c r="BE1553" i="5"/>
  <c r="C1553" i="5"/>
  <c r="M1553" i="5"/>
  <c r="K1553" i="5"/>
  <c r="L1553" i="5"/>
  <c r="N1553" i="5"/>
  <c r="O1553" i="5"/>
  <c r="D1554" i="5"/>
  <c r="BA1554" i="5"/>
  <c r="E1554" i="5"/>
  <c r="BB1554" i="5"/>
  <c r="F1554" i="5"/>
  <c r="BC1554" i="5"/>
  <c r="G1554" i="5"/>
  <c r="BD1554" i="5"/>
  <c r="BE1554" i="5"/>
  <c r="C1554" i="5"/>
  <c r="M1554" i="5"/>
  <c r="N1554" i="5"/>
  <c r="K1554" i="5"/>
  <c r="L1554" i="5"/>
  <c r="O1554" i="5"/>
  <c r="D1555" i="5"/>
  <c r="BA1555" i="5"/>
  <c r="E1555" i="5"/>
  <c r="BB1555" i="5"/>
  <c r="F1555" i="5"/>
  <c r="BC1555" i="5"/>
  <c r="G1555" i="5"/>
  <c r="BD1555" i="5"/>
  <c r="BE1555" i="5"/>
  <c r="C1555" i="5"/>
  <c r="L1555" i="5"/>
  <c r="M1555" i="5"/>
  <c r="K1555" i="5"/>
  <c r="N1555" i="5"/>
  <c r="O1555" i="5"/>
  <c r="D1556" i="5"/>
  <c r="BA1556" i="5"/>
  <c r="E1556" i="5"/>
  <c r="BB1556" i="5"/>
  <c r="F1556" i="5"/>
  <c r="BC1556" i="5"/>
  <c r="G1556" i="5"/>
  <c r="BD1556" i="5"/>
  <c r="BE1556" i="5"/>
  <c r="C1556" i="5"/>
  <c r="M1556" i="5"/>
  <c r="K1556" i="5"/>
  <c r="L1556" i="5"/>
  <c r="N1556" i="5"/>
  <c r="O1556" i="5"/>
  <c r="D1557" i="5"/>
  <c r="BA1557" i="5"/>
  <c r="E1557" i="5"/>
  <c r="BB1557" i="5"/>
  <c r="F1557" i="5"/>
  <c r="BC1557" i="5"/>
  <c r="G1557" i="5"/>
  <c r="BD1557" i="5"/>
  <c r="BE1557" i="5"/>
  <c r="C1557" i="5"/>
  <c r="K1557" i="5"/>
  <c r="M1557" i="5"/>
  <c r="D1558" i="5"/>
  <c r="BA1558" i="5"/>
  <c r="E1558" i="5"/>
  <c r="BB1558" i="5"/>
  <c r="F1558" i="5"/>
  <c r="BC1558" i="5"/>
  <c r="G1558" i="5"/>
  <c r="BD1558" i="5"/>
  <c r="BE1558" i="5"/>
  <c r="C1558" i="5"/>
  <c r="L1558" i="5"/>
  <c r="M1558" i="5"/>
  <c r="N1558" i="5"/>
  <c r="D1559" i="5"/>
  <c r="BA1559" i="5"/>
  <c r="E1559" i="5"/>
  <c r="BB1559" i="5"/>
  <c r="F1559" i="5"/>
  <c r="BC1559" i="5"/>
  <c r="G1559" i="5"/>
  <c r="BD1559" i="5"/>
  <c r="BE1559" i="5"/>
  <c r="C1559" i="5"/>
  <c r="K1559" i="5"/>
  <c r="L1559" i="5"/>
  <c r="M1559" i="5"/>
  <c r="D1560" i="5"/>
  <c r="BA1560" i="5"/>
  <c r="E1560" i="5"/>
  <c r="BB1560" i="5"/>
  <c r="F1560" i="5"/>
  <c r="BC1560" i="5"/>
  <c r="G1560" i="5"/>
  <c r="BD1560" i="5"/>
  <c r="BE1560" i="5"/>
  <c r="C1560" i="5"/>
  <c r="M1560" i="5"/>
  <c r="K1560" i="5"/>
  <c r="L1560" i="5"/>
  <c r="N1560" i="5"/>
  <c r="O1560" i="5"/>
  <c r="D1561" i="5"/>
  <c r="BA1561" i="5"/>
  <c r="E1561" i="5"/>
  <c r="BB1561" i="5"/>
  <c r="F1561" i="5"/>
  <c r="BC1561" i="5"/>
  <c r="G1561" i="5"/>
  <c r="BD1561" i="5"/>
  <c r="BE1561" i="5"/>
  <c r="C1561" i="5"/>
  <c r="K1561" i="5"/>
  <c r="M1561" i="5"/>
  <c r="D1562" i="5"/>
  <c r="BA1562" i="5"/>
  <c r="E1562" i="5"/>
  <c r="BB1562" i="5"/>
  <c r="F1562" i="5"/>
  <c r="BC1562" i="5"/>
  <c r="G1562" i="5"/>
  <c r="BD1562" i="5"/>
  <c r="BE1562" i="5"/>
  <c r="C1562" i="5"/>
  <c r="K1562" i="5"/>
  <c r="L1562" i="5"/>
  <c r="M1562" i="5"/>
  <c r="D1563" i="5"/>
  <c r="BA1563" i="5"/>
  <c r="E1563" i="5"/>
  <c r="BB1563" i="5"/>
  <c r="F1563" i="5"/>
  <c r="BC1563" i="5"/>
  <c r="G1563" i="5"/>
  <c r="BD1563" i="5"/>
  <c r="BE1563" i="5"/>
  <c r="C1563" i="5"/>
  <c r="K1563" i="5"/>
  <c r="M1563" i="5"/>
  <c r="D1564" i="5"/>
  <c r="BA1564" i="5"/>
  <c r="E1564" i="5"/>
  <c r="BB1564" i="5"/>
  <c r="F1564" i="5"/>
  <c r="BC1564" i="5"/>
  <c r="G1564" i="5"/>
  <c r="BD1564" i="5"/>
  <c r="BE1564" i="5"/>
  <c r="C1564" i="5"/>
  <c r="K1564" i="5"/>
  <c r="N1564" i="5"/>
  <c r="D1565" i="5"/>
  <c r="BA1565" i="5"/>
  <c r="E1565" i="5"/>
  <c r="BB1565" i="5"/>
  <c r="F1565" i="5"/>
  <c r="BC1565" i="5"/>
  <c r="G1565" i="5"/>
  <c r="BD1565" i="5"/>
  <c r="BE1565" i="5"/>
  <c r="C1565" i="5"/>
  <c r="L1565" i="5"/>
  <c r="N1565" i="5"/>
  <c r="K1565" i="5"/>
  <c r="M1565" i="5"/>
  <c r="O1565" i="5"/>
  <c r="D1566" i="5"/>
  <c r="BA1566" i="5"/>
  <c r="E1566" i="5"/>
  <c r="BB1566" i="5"/>
  <c r="F1566" i="5"/>
  <c r="BC1566" i="5"/>
  <c r="G1566" i="5"/>
  <c r="BD1566" i="5"/>
  <c r="BE1566" i="5"/>
  <c r="C1566" i="5"/>
  <c r="M1566" i="5"/>
  <c r="K1566" i="5"/>
  <c r="L1566" i="5"/>
  <c r="N1566" i="5"/>
  <c r="O1566" i="5"/>
  <c r="D1567" i="5"/>
  <c r="BA1567" i="5"/>
  <c r="E1567" i="5"/>
  <c r="BB1567" i="5"/>
  <c r="F1567" i="5"/>
  <c r="BC1567" i="5"/>
  <c r="G1567" i="5"/>
  <c r="BD1567" i="5"/>
  <c r="BE1567" i="5"/>
  <c r="C1567" i="5"/>
  <c r="M1567" i="5"/>
  <c r="K1567" i="5"/>
  <c r="L1567" i="5"/>
  <c r="N1567" i="5"/>
  <c r="O1567" i="5"/>
  <c r="D1568" i="5"/>
  <c r="BA1568" i="5"/>
  <c r="E1568" i="5"/>
  <c r="BB1568" i="5"/>
  <c r="F1568" i="5"/>
  <c r="BC1568" i="5"/>
  <c r="G1568" i="5"/>
  <c r="BD1568" i="5"/>
  <c r="BE1568" i="5"/>
  <c r="C1568" i="5"/>
  <c r="K1568" i="5"/>
  <c r="L1568" i="5"/>
  <c r="M1568" i="5"/>
  <c r="N1568" i="5"/>
  <c r="O1568" i="5"/>
  <c r="D1569" i="5"/>
  <c r="BA1569" i="5"/>
  <c r="E1569" i="5"/>
  <c r="BB1569" i="5"/>
  <c r="F1569" i="5"/>
  <c r="BC1569" i="5"/>
  <c r="G1569" i="5"/>
  <c r="BD1569" i="5"/>
  <c r="BE1569" i="5"/>
  <c r="C1569" i="5"/>
  <c r="M1569" i="5"/>
  <c r="K1569" i="5"/>
  <c r="L1569" i="5"/>
  <c r="N1569" i="5"/>
  <c r="O1569" i="5"/>
  <c r="D1570" i="5"/>
  <c r="BA1570" i="5"/>
  <c r="E1570" i="5"/>
  <c r="BB1570" i="5"/>
  <c r="F1570" i="5"/>
  <c r="BC1570" i="5"/>
  <c r="G1570" i="5"/>
  <c r="BD1570" i="5"/>
  <c r="BE1570" i="5"/>
  <c r="C1570" i="5"/>
  <c r="L1570" i="5"/>
  <c r="M1570" i="5"/>
  <c r="N1570" i="5"/>
  <c r="K1570" i="5"/>
  <c r="O1570" i="5"/>
  <c r="D1571" i="5"/>
  <c r="BA1571" i="5"/>
  <c r="E1571" i="5"/>
  <c r="BB1571" i="5"/>
  <c r="F1571" i="5"/>
  <c r="BC1571" i="5"/>
  <c r="G1571" i="5"/>
  <c r="BD1571" i="5"/>
  <c r="BE1571" i="5"/>
  <c r="C1571" i="5"/>
  <c r="M1571" i="5"/>
  <c r="K1571" i="5"/>
  <c r="L1571" i="5"/>
  <c r="N1571" i="5"/>
  <c r="O1571" i="5"/>
  <c r="D1572" i="5"/>
  <c r="BA1572" i="5"/>
  <c r="E1572" i="5"/>
  <c r="BB1572" i="5"/>
  <c r="F1572" i="5"/>
  <c r="BC1572" i="5"/>
  <c r="G1572" i="5"/>
  <c r="BD1572" i="5"/>
  <c r="BE1572" i="5"/>
  <c r="C1572" i="5"/>
  <c r="M1572" i="5"/>
  <c r="K1572" i="5"/>
  <c r="L1572" i="5"/>
  <c r="N1572" i="5"/>
  <c r="O1572" i="5"/>
  <c r="D1573" i="5"/>
  <c r="BA1573" i="5"/>
  <c r="E1573" i="5"/>
  <c r="BB1573" i="5"/>
  <c r="F1573" i="5"/>
  <c r="BC1573" i="5"/>
  <c r="G1573" i="5"/>
  <c r="BD1573" i="5"/>
  <c r="BE1573" i="5"/>
  <c r="C1573" i="5"/>
  <c r="M1573" i="5"/>
  <c r="K1573" i="5"/>
  <c r="L1573" i="5"/>
  <c r="N1573" i="5"/>
  <c r="O1573" i="5"/>
  <c r="D1574" i="5"/>
  <c r="BA1574" i="5"/>
  <c r="E1574" i="5"/>
  <c r="BB1574" i="5"/>
  <c r="F1574" i="5"/>
  <c r="BC1574" i="5"/>
  <c r="G1574" i="5"/>
  <c r="BD1574" i="5"/>
  <c r="BE1574" i="5"/>
  <c r="C1574" i="5"/>
  <c r="K1574" i="5"/>
  <c r="L1574" i="5"/>
  <c r="M1574" i="5"/>
  <c r="N1574" i="5"/>
  <c r="O1574" i="5"/>
  <c r="D1575" i="5"/>
  <c r="BA1575" i="5"/>
  <c r="E1575" i="5"/>
  <c r="BB1575" i="5"/>
  <c r="F1575" i="5"/>
  <c r="BC1575" i="5"/>
  <c r="G1575" i="5"/>
  <c r="BD1575" i="5"/>
  <c r="BE1575" i="5"/>
  <c r="C1575" i="5"/>
  <c r="L1575" i="5"/>
  <c r="N1575" i="5"/>
  <c r="K1575" i="5"/>
  <c r="M1575" i="5"/>
  <c r="O1575" i="5"/>
  <c r="D1576" i="5"/>
  <c r="BA1576" i="5"/>
  <c r="E1576" i="5"/>
  <c r="BB1576" i="5"/>
  <c r="F1576" i="5"/>
  <c r="BC1576" i="5"/>
  <c r="G1576" i="5"/>
  <c r="BD1576" i="5"/>
  <c r="BE1576" i="5"/>
  <c r="C1576" i="5"/>
  <c r="K1576" i="5"/>
  <c r="L1576" i="5"/>
  <c r="M1576" i="5"/>
  <c r="N1576" i="5"/>
  <c r="O1576" i="5"/>
  <c r="D1577" i="5"/>
  <c r="BA1577" i="5"/>
  <c r="E1577" i="5"/>
  <c r="BB1577" i="5"/>
  <c r="F1577" i="5"/>
  <c r="BC1577" i="5"/>
  <c r="G1577" i="5"/>
  <c r="BD1577" i="5"/>
  <c r="BE1577" i="5"/>
  <c r="C1577" i="5"/>
  <c r="K1577" i="5"/>
  <c r="M1577" i="5"/>
  <c r="D1578" i="5"/>
  <c r="BA1578" i="5"/>
  <c r="E1578" i="5"/>
  <c r="BB1578" i="5"/>
  <c r="F1578" i="5"/>
  <c r="BC1578" i="5"/>
  <c r="G1578" i="5"/>
  <c r="BD1578" i="5"/>
  <c r="BE1578" i="5"/>
  <c r="C1578" i="5"/>
  <c r="K1578" i="5"/>
  <c r="N1578" i="5"/>
  <c r="D1579" i="5"/>
  <c r="BA1579" i="5"/>
  <c r="E1579" i="5"/>
  <c r="BB1579" i="5"/>
  <c r="F1579" i="5"/>
  <c r="BC1579" i="5"/>
  <c r="G1579" i="5"/>
  <c r="BD1579" i="5"/>
  <c r="BE1579" i="5"/>
  <c r="C1579" i="5"/>
  <c r="K1579" i="5"/>
  <c r="L1579" i="5"/>
  <c r="M1579" i="5"/>
  <c r="N1579" i="5"/>
  <c r="O1579" i="5"/>
  <c r="S1331" i="5"/>
  <c r="T1331" i="5"/>
  <c r="Y1331" i="5"/>
  <c r="D1331" i="5"/>
  <c r="BA1331" i="5"/>
  <c r="E1331" i="5"/>
  <c r="BB1331" i="5"/>
  <c r="F1331" i="5"/>
  <c r="BC1331" i="5"/>
  <c r="G1331" i="5"/>
  <c r="BD1331" i="5"/>
  <c r="BE1331" i="5"/>
  <c r="C1331" i="5"/>
  <c r="K1331" i="5"/>
  <c r="L1331" i="5"/>
  <c r="M1331" i="5"/>
  <c r="O1331" i="5"/>
  <c r="D1330" i="5"/>
  <c r="BA1330" i="5"/>
  <c r="E1330" i="5"/>
  <c r="BB1330" i="5"/>
  <c r="F1330" i="5"/>
  <c r="BC1330" i="5"/>
  <c r="G1330" i="5"/>
  <c r="BD1330" i="5"/>
  <c r="BE1330" i="5"/>
  <c r="C1330" i="5"/>
  <c r="M1330" i="5"/>
  <c r="D1329" i="5"/>
  <c r="BA1329" i="5"/>
  <c r="E1329" i="5"/>
  <c r="BB1329" i="5"/>
  <c r="F1329" i="5"/>
  <c r="BC1329" i="5"/>
  <c r="G1329" i="5"/>
  <c r="BD1329" i="5"/>
  <c r="BE1329" i="5"/>
  <c r="C1329" i="5"/>
  <c r="M1329" i="5"/>
  <c r="D1328" i="5"/>
  <c r="BA1328" i="5"/>
  <c r="E1328" i="5"/>
  <c r="BB1328" i="5"/>
  <c r="F1328" i="5"/>
  <c r="BC1328" i="5"/>
  <c r="G1328" i="5"/>
  <c r="BD1328" i="5"/>
  <c r="BE1328" i="5"/>
  <c r="C1328" i="5"/>
  <c r="M1328" i="5"/>
  <c r="D1327" i="5"/>
  <c r="BA1327" i="5"/>
  <c r="E1327" i="5"/>
  <c r="BB1327" i="5"/>
  <c r="F1327" i="5"/>
  <c r="BC1327" i="5"/>
  <c r="G1327" i="5"/>
  <c r="BD1327" i="5"/>
  <c r="BE1327" i="5"/>
  <c r="C1327" i="5"/>
  <c r="M1327" i="5"/>
  <c r="D1326" i="5"/>
  <c r="BA1326" i="5"/>
  <c r="E1326" i="5"/>
  <c r="BB1326" i="5"/>
  <c r="F1326" i="5"/>
  <c r="BC1326" i="5"/>
  <c r="G1326" i="5"/>
  <c r="BD1326" i="5"/>
  <c r="BE1326" i="5"/>
  <c r="C1326" i="5"/>
  <c r="M1326" i="5"/>
  <c r="D1325" i="5"/>
  <c r="BA1325" i="5"/>
  <c r="E1325" i="5"/>
  <c r="BB1325" i="5"/>
  <c r="F1325" i="5"/>
  <c r="BC1325" i="5"/>
  <c r="G1325" i="5"/>
  <c r="BD1325" i="5"/>
  <c r="BE1325" i="5"/>
  <c r="C1325" i="5"/>
  <c r="M1325" i="5"/>
  <c r="D1324" i="5"/>
  <c r="BA1324" i="5"/>
  <c r="E1324" i="5"/>
  <c r="BB1324" i="5"/>
  <c r="F1324" i="5"/>
  <c r="BC1324" i="5"/>
  <c r="G1324" i="5"/>
  <c r="BD1324" i="5"/>
  <c r="BE1324" i="5"/>
  <c r="C1324" i="5"/>
  <c r="M1324" i="5"/>
  <c r="D1323" i="5"/>
  <c r="BA1323" i="5"/>
  <c r="E1323" i="5"/>
  <c r="BB1323" i="5"/>
  <c r="F1323" i="5"/>
  <c r="BC1323" i="5"/>
  <c r="G1323" i="5"/>
  <c r="BD1323" i="5"/>
  <c r="BE1323" i="5"/>
  <c r="C1323" i="5"/>
  <c r="M1323" i="5"/>
  <c r="D1322" i="5"/>
  <c r="BA1322" i="5"/>
  <c r="E1322" i="5"/>
  <c r="BB1322" i="5"/>
  <c r="F1322" i="5"/>
  <c r="BC1322" i="5"/>
  <c r="G1322" i="5"/>
  <c r="BD1322" i="5"/>
  <c r="BE1322" i="5"/>
  <c r="C1322" i="5"/>
  <c r="M1322" i="5"/>
  <c r="D1321" i="5"/>
  <c r="BA1321" i="5"/>
  <c r="E1321" i="5"/>
  <c r="BB1321" i="5"/>
  <c r="F1321" i="5"/>
  <c r="BC1321" i="5"/>
  <c r="G1321" i="5"/>
  <c r="BD1321" i="5"/>
  <c r="BE1321" i="5"/>
  <c r="C1321" i="5"/>
  <c r="M1321" i="5"/>
  <c r="D1320" i="5"/>
  <c r="BA1320" i="5"/>
  <c r="E1320" i="5"/>
  <c r="BB1320" i="5"/>
  <c r="F1320" i="5"/>
  <c r="BC1320" i="5"/>
  <c r="G1320" i="5"/>
  <c r="BD1320" i="5"/>
  <c r="BE1320" i="5"/>
  <c r="C1320" i="5"/>
  <c r="M1320" i="5"/>
  <c r="D1319" i="5"/>
  <c r="BA1319" i="5"/>
  <c r="E1319" i="5"/>
  <c r="BB1319" i="5"/>
  <c r="F1319" i="5"/>
  <c r="BC1319" i="5"/>
  <c r="G1319" i="5"/>
  <c r="BD1319" i="5"/>
  <c r="BE1319" i="5"/>
  <c r="C1319" i="5"/>
  <c r="M1319" i="5"/>
  <c r="D1318" i="5"/>
  <c r="BA1318" i="5"/>
  <c r="E1318" i="5"/>
  <c r="BB1318" i="5"/>
  <c r="F1318" i="5"/>
  <c r="BC1318" i="5"/>
  <c r="G1318" i="5"/>
  <c r="BD1318" i="5"/>
  <c r="BE1318" i="5"/>
  <c r="C1318" i="5"/>
  <c r="M1318" i="5"/>
  <c r="D1317" i="5"/>
  <c r="BA1317" i="5"/>
  <c r="E1317" i="5"/>
  <c r="BB1317" i="5"/>
  <c r="F1317" i="5"/>
  <c r="BC1317" i="5"/>
  <c r="G1317" i="5"/>
  <c r="BD1317" i="5"/>
  <c r="BE1317" i="5"/>
  <c r="C1317" i="5"/>
  <c r="M1317" i="5"/>
  <c r="D1316" i="5"/>
  <c r="BA1316" i="5"/>
  <c r="E1316" i="5"/>
  <c r="BB1316" i="5"/>
  <c r="F1316" i="5"/>
  <c r="BC1316" i="5"/>
  <c r="G1316" i="5"/>
  <c r="BD1316" i="5"/>
  <c r="BE1316" i="5"/>
  <c r="C1316" i="5"/>
  <c r="M1316" i="5"/>
  <c r="D1315" i="5"/>
  <c r="BA1315" i="5"/>
  <c r="E1315" i="5"/>
  <c r="BB1315" i="5"/>
  <c r="F1315" i="5"/>
  <c r="BC1315" i="5"/>
  <c r="G1315" i="5"/>
  <c r="BD1315" i="5"/>
  <c r="BE1315" i="5"/>
  <c r="C1315" i="5"/>
  <c r="M1315" i="5"/>
  <c r="D1314" i="5"/>
  <c r="BA1314" i="5"/>
  <c r="E1314" i="5"/>
  <c r="BB1314" i="5"/>
  <c r="F1314" i="5"/>
  <c r="BC1314" i="5"/>
  <c r="G1314" i="5"/>
  <c r="BD1314" i="5"/>
  <c r="BE1314" i="5"/>
  <c r="C1314" i="5"/>
  <c r="M1314" i="5"/>
  <c r="D1313" i="5"/>
  <c r="BA1313" i="5"/>
  <c r="E1313" i="5"/>
  <c r="BB1313" i="5"/>
  <c r="F1313" i="5"/>
  <c r="BC1313" i="5"/>
  <c r="G1313" i="5"/>
  <c r="BD1313" i="5"/>
  <c r="BE1313" i="5"/>
  <c r="C1313" i="5"/>
  <c r="M1313" i="5"/>
  <c r="D1312" i="5"/>
  <c r="BA1312" i="5"/>
  <c r="E1312" i="5"/>
  <c r="BB1312" i="5"/>
  <c r="F1312" i="5"/>
  <c r="BC1312" i="5"/>
  <c r="G1312" i="5"/>
  <c r="BD1312" i="5"/>
  <c r="BE1312" i="5"/>
  <c r="C1312" i="5"/>
  <c r="M1312" i="5"/>
  <c r="D1311" i="5"/>
  <c r="BA1311" i="5"/>
  <c r="E1311" i="5"/>
  <c r="BB1311" i="5"/>
  <c r="F1311" i="5"/>
  <c r="BC1311" i="5"/>
  <c r="G1311" i="5"/>
  <c r="BD1311" i="5"/>
  <c r="BE1311" i="5"/>
  <c r="C1311" i="5"/>
  <c r="N1311" i="5"/>
  <c r="M1311" i="5"/>
  <c r="D1310" i="5"/>
  <c r="BA1310" i="5"/>
  <c r="E1310" i="5"/>
  <c r="BB1310" i="5"/>
  <c r="F1310" i="5"/>
  <c r="BC1310" i="5"/>
  <c r="G1310" i="5"/>
  <c r="BD1310" i="5"/>
  <c r="BE1310" i="5"/>
  <c r="C1310" i="5"/>
  <c r="M1310" i="5"/>
  <c r="D1309" i="5"/>
  <c r="BA1309" i="5"/>
  <c r="E1309" i="5"/>
  <c r="BB1309" i="5"/>
  <c r="F1309" i="5"/>
  <c r="BC1309" i="5"/>
  <c r="G1309" i="5"/>
  <c r="BD1309" i="5"/>
  <c r="BE1309" i="5"/>
  <c r="C1309" i="5"/>
  <c r="M1309" i="5"/>
  <c r="D1308" i="5"/>
  <c r="BA1308" i="5"/>
  <c r="E1308" i="5"/>
  <c r="BB1308" i="5"/>
  <c r="F1308" i="5"/>
  <c r="BC1308" i="5"/>
  <c r="G1308" i="5"/>
  <c r="BD1308" i="5"/>
  <c r="BE1308" i="5"/>
  <c r="C1308" i="5"/>
  <c r="M1308" i="5"/>
  <c r="D1307" i="5"/>
  <c r="BA1307" i="5"/>
  <c r="E1307" i="5"/>
  <c r="BB1307" i="5"/>
  <c r="F1307" i="5"/>
  <c r="BC1307" i="5"/>
  <c r="G1307" i="5"/>
  <c r="BD1307" i="5"/>
  <c r="BE1307" i="5"/>
  <c r="C1307" i="5"/>
  <c r="M1307" i="5"/>
  <c r="D1306" i="5"/>
  <c r="BA1306" i="5"/>
  <c r="E1306" i="5"/>
  <c r="BB1306" i="5"/>
  <c r="F1306" i="5"/>
  <c r="BC1306" i="5"/>
  <c r="G1306" i="5"/>
  <c r="BD1306" i="5"/>
  <c r="BE1306" i="5"/>
  <c r="C1306" i="5"/>
  <c r="M1306" i="5"/>
  <c r="D1305" i="5"/>
  <c r="BA1305" i="5"/>
  <c r="E1305" i="5"/>
  <c r="BB1305" i="5"/>
  <c r="F1305" i="5"/>
  <c r="BC1305" i="5"/>
  <c r="G1305" i="5"/>
  <c r="BD1305" i="5"/>
  <c r="BE1305" i="5"/>
  <c r="C1305" i="5"/>
  <c r="M1305" i="5"/>
  <c r="D1304" i="5"/>
  <c r="BA1304" i="5"/>
  <c r="E1304" i="5"/>
  <c r="BB1304" i="5"/>
  <c r="F1304" i="5"/>
  <c r="BC1304" i="5"/>
  <c r="G1304" i="5"/>
  <c r="BD1304" i="5"/>
  <c r="BE1304" i="5"/>
  <c r="C1304" i="5"/>
  <c r="N1304" i="5"/>
  <c r="M1304" i="5"/>
  <c r="D1303" i="5"/>
  <c r="BA1303" i="5"/>
  <c r="E1303" i="5"/>
  <c r="BB1303" i="5"/>
  <c r="F1303" i="5"/>
  <c r="BC1303" i="5"/>
  <c r="G1303" i="5"/>
  <c r="BD1303" i="5"/>
  <c r="BE1303" i="5"/>
  <c r="C1303" i="5"/>
  <c r="M1303" i="5"/>
  <c r="D1302" i="5"/>
  <c r="BA1302" i="5"/>
  <c r="E1302" i="5"/>
  <c r="BB1302" i="5"/>
  <c r="F1302" i="5"/>
  <c r="BC1302" i="5"/>
  <c r="G1302" i="5"/>
  <c r="BD1302" i="5"/>
  <c r="BE1302" i="5"/>
  <c r="C1302" i="5"/>
  <c r="M1302" i="5"/>
  <c r="D1301" i="5"/>
  <c r="BA1301" i="5"/>
  <c r="E1301" i="5"/>
  <c r="BB1301" i="5"/>
  <c r="F1301" i="5"/>
  <c r="BC1301" i="5"/>
  <c r="G1301" i="5"/>
  <c r="BD1301" i="5"/>
  <c r="BE1301" i="5"/>
  <c r="C1301" i="5"/>
  <c r="M1301" i="5"/>
  <c r="D1300" i="5"/>
  <c r="BA1300" i="5"/>
  <c r="E1300" i="5"/>
  <c r="BB1300" i="5"/>
  <c r="F1300" i="5"/>
  <c r="BC1300" i="5"/>
  <c r="G1300" i="5"/>
  <c r="BD1300" i="5"/>
  <c r="BE1300" i="5"/>
  <c r="C1300" i="5"/>
  <c r="M1300" i="5"/>
  <c r="D1299" i="5"/>
  <c r="BA1299" i="5"/>
  <c r="E1299" i="5"/>
  <c r="BB1299" i="5"/>
  <c r="F1299" i="5"/>
  <c r="BC1299" i="5"/>
  <c r="G1299" i="5"/>
  <c r="BD1299" i="5"/>
  <c r="BE1299" i="5"/>
  <c r="C1299" i="5"/>
  <c r="M1299" i="5"/>
  <c r="D1298" i="5"/>
  <c r="BA1298" i="5"/>
  <c r="E1298" i="5"/>
  <c r="BB1298" i="5"/>
  <c r="F1298" i="5"/>
  <c r="BC1298" i="5"/>
  <c r="G1298" i="5"/>
  <c r="BD1298" i="5"/>
  <c r="BE1298" i="5"/>
  <c r="C1298" i="5"/>
  <c r="M1298" i="5"/>
  <c r="D1297" i="5"/>
  <c r="BA1297" i="5"/>
  <c r="E1297" i="5"/>
  <c r="BB1297" i="5"/>
  <c r="F1297" i="5"/>
  <c r="BC1297" i="5"/>
  <c r="G1297" i="5"/>
  <c r="BD1297" i="5"/>
  <c r="BE1297" i="5"/>
  <c r="C1297" i="5"/>
  <c r="M1297" i="5"/>
  <c r="D1296" i="5"/>
  <c r="BA1296" i="5"/>
  <c r="E1296" i="5"/>
  <c r="BB1296" i="5"/>
  <c r="F1296" i="5"/>
  <c r="BC1296" i="5"/>
  <c r="G1296" i="5"/>
  <c r="BD1296" i="5"/>
  <c r="BE1296" i="5"/>
  <c r="C1296" i="5"/>
  <c r="M1296" i="5"/>
  <c r="D1295" i="5"/>
  <c r="BA1295" i="5"/>
  <c r="E1295" i="5"/>
  <c r="BB1295" i="5"/>
  <c r="F1295" i="5"/>
  <c r="BC1295" i="5"/>
  <c r="G1295" i="5"/>
  <c r="BD1295" i="5"/>
  <c r="BE1295" i="5"/>
  <c r="C1295" i="5"/>
  <c r="M1295" i="5"/>
  <c r="D1294" i="5"/>
  <c r="BA1294" i="5"/>
  <c r="E1294" i="5"/>
  <c r="BB1294" i="5"/>
  <c r="F1294" i="5"/>
  <c r="BC1294" i="5"/>
  <c r="G1294" i="5"/>
  <c r="BD1294" i="5"/>
  <c r="BE1294" i="5"/>
  <c r="C1294" i="5"/>
  <c r="M1294" i="5"/>
  <c r="D1293" i="5"/>
  <c r="BA1293" i="5"/>
  <c r="E1293" i="5"/>
  <c r="BB1293" i="5"/>
  <c r="F1293" i="5"/>
  <c r="BC1293" i="5"/>
  <c r="G1293" i="5"/>
  <c r="BD1293" i="5"/>
  <c r="BE1293" i="5"/>
  <c r="C1293" i="5"/>
  <c r="M1293" i="5"/>
  <c r="D1292" i="5"/>
  <c r="BA1292" i="5"/>
  <c r="E1292" i="5"/>
  <c r="BB1292" i="5"/>
  <c r="F1292" i="5"/>
  <c r="BC1292" i="5"/>
  <c r="G1292" i="5"/>
  <c r="BD1292" i="5"/>
  <c r="BE1292" i="5"/>
  <c r="C1292" i="5"/>
  <c r="M1292" i="5"/>
  <c r="D1291" i="5"/>
  <c r="BA1291" i="5"/>
  <c r="E1291" i="5"/>
  <c r="BB1291" i="5"/>
  <c r="F1291" i="5"/>
  <c r="BC1291" i="5"/>
  <c r="G1291" i="5"/>
  <c r="BD1291" i="5"/>
  <c r="BE1291" i="5"/>
  <c r="C1291" i="5"/>
  <c r="N1291" i="5"/>
  <c r="M1291" i="5"/>
  <c r="P1289" i="5"/>
  <c r="Q1289" i="5"/>
  <c r="R1289" i="5"/>
  <c r="S1289" i="5"/>
  <c r="T1289" i="5"/>
  <c r="U1289" i="5"/>
  <c r="V1289" i="5"/>
  <c r="Z1289" i="5"/>
  <c r="AA1289" i="5"/>
  <c r="AC1289" i="5"/>
  <c r="AD1289" i="5"/>
  <c r="AF1289" i="5"/>
  <c r="AG1289" i="5"/>
  <c r="D1289" i="5"/>
  <c r="BA1289" i="5"/>
  <c r="E1289" i="5"/>
  <c r="BB1289" i="5"/>
  <c r="F1289" i="5"/>
  <c r="BC1289" i="5"/>
  <c r="G1289" i="5"/>
  <c r="BD1289" i="5"/>
  <c r="BE1289" i="5"/>
  <c r="C1289" i="5"/>
  <c r="K1289" i="5"/>
  <c r="N1289" i="5"/>
  <c r="L1289" i="5"/>
  <c r="M1289" i="5"/>
  <c r="O1289" i="5"/>
  <c r="D1288" i="5"/>
  <c r="BA1288" i="5"/>
  <c r="E1288" i="5"/>
  <c r="BB1288" i="5"/>
  <c r="F1288" i="5"/>
  <c r="BC1288" i="5"/>
  <c r="G1288" i="5"/>
  <c r="BD1288" i="5"/>
  <c r="BE1288" i="5"/>
  <c r="C1288" i="5"/>
  <c r="K1288" i="5"/>
  <c r="D1287" i="5"/>
  <c r="BA1287" i="5"/>
  <c r="E1287" i="5"/>
  <c r="BB1287" i="5"/>
  <c r="F1287" i="5"/>
  <c r="BC1287" i="5"/>
  <c r="G1287" i="5"/>
  <c r="BD1287" i="5"/>
  <c r="BE1287" i="5"/>
  <c r="C1287" i="5"/>
  <c r="K1287" i="5"/>
  <c r="D1286" i="5"/>
  <c r="BA1286" i="5"/>
  <c r="E1286" i="5"/>
  <c r="BB1286" i="5"/>
  <c r="F1286" i="5"/>
  <c r="BC1286" i="5"/>
  <c r="G1286" i="5"/>
  <c r="BD1286" i="5"/>
  <c r="BE1286" i="5"/>
  <c r="C1286" i="5"/>
  <c r="K1286" i="5"/>
  <c r="D1285" i="5"/>
  <c r="BA1285" i="5"/>
  <c r="E1285" i="5"/>
  <c r="BB1285" i="5"/>
  <c r="F1285" i="5"/>
  <c r="BC1285" i="5"/>
  <c r="G1285" i="5"/>
  <c r="BD1285" i="5"/>
  <c r="BE1285" i="5"/>
  <c r="C1285" i="5"/>
  <c r="K1285" i="5"/>
  <c r="D1284" i="5"/>
  <c r="BA1284" i="5"/>
  <c r="E1284" i="5"/>
  <c r="BB1284" i="5"/>
  <c r="F1284" i="5"/>
  <c r="BC1284" i="5"/>
  <c r="G1284" i="5"/>
  <c r="BD1284" i="5"/>
  <c r="BE1284" i="5"/>
  <c r="C1284" i="5"/>
  <c r="K1284" i="5"/>
  <c r="D1283" i="5"/>
  <c r="BA1283" i="5"/>
  <c r="E1283" i="5"/>
  <c r="BB1283" i="5"/>
  <c r="F1283" i="5"/>
  <c r="BC1283" i="5"/>
  <c r="G1283" i="5"/>
  <c r="BD1283" i="5"/>
  <c r="BE1283" i="5"/>
  <c r="C1283" i="5"/>
  <c r="K1283" i="5"/>
  <c r="D1282" i="5"/>
  <c r="BA1282" i="5"/>
  <c r="E1282" i="5"/>
  <c r="BB1282" i="5"/>
  <c r="F1282" i="5"/>
  <c r="BC1282" i="5"/>
  <c r="G1282" i="5"/>
  <c r="BD1282" i="5"/>
  <c r="BE1282" i="5"/>
  <c r="C1282" i="5"/>
  <c r="K1282" i="5"/>
  <c r="D1281" i="5"/>
  <c r="BA1281" i="5"/>
  <c r="E1281" i="5"/>
  <c r="BB1281" i="5"/>
  <c r="F1281" i="5"/>
  <c r="BC1281" i="5"/>
  <c r="G1281" i="5"/>
  <c r="BD1281" i="5"/>
  <c r="BE1281" i="5"/>
  <c r="C1281" i="5"/>
  <c r="K1281" i="5"/>
  <c r="D1280" i="5"/>
  <c r="BA1280" i="5"/>
  <c r="E1280" i="5"/>
  <c r="BB1280" i="5"/>
  <c r="F1280" i="5"/>
  <c r="BC1280" i="5"/>
  <c r="G1280" i="5"/>
  <c r="BD1280" i="5"/>
  <c r="BE1280" i="5"/>
  <c r="C1280" i="5"/>
  <c r="K1280" i="5"/>
  <c r="D1279" i="5"/>
  <c r="BA1279" i="5"/>
  <c r="E1279" i="5"/>
  <c r="BB1279" i="5"/>
  <c r="F1279" i="5"/>
  <c r="BC1279" i="5"/>
  <c r="G1279" i="5"/>
  <c r="BD1279" i="5"/>
  <c r="BE1279" i="5"/>
  <c r="C1279" i="5"/>
  <c r="K1279" i="5"/>
  <c r="L1279" i="5"/>
  <c r="N1279" i="5"/>
  <c r="M1279" i="5"/>
  <c r="O1279" i="5"/>
  <c r="D1278" i="5"/>
  <c r="BA1278" i="5"/>
  <c r="E1278" i="5"/>
  <c r="BB1278" i="5"/>
  <c r="F1278" i="5"/>
  <c r="BC1278" i="5"/>
  <c r="G1278" i="5"/>
  <c r="BD1278" i="5"/>
  <c r="BE1278" i="5"/>
  <c r="C1278" i="5"/>
  <c r="K1278" i="5"/>
  <c r="D1277" i="5"/>
  <c r="BA1277" i="5"/>
  <c r="E1277" i="5"/>
  <c r="BB1277" i="5"/>
  <c r="F1277" i="5"/>
  <c r="BC1277" i="5"/>
  <c r="G1277" i="5"/>
  <c r="BD1277" i="5"/>
  <c r="BE1277" i="5"/>
  <c r="C1277" i="5"/>
  <c r="K1277" i="5"/>
  <c r="D1276" i="5"/>
  <c r="BA1276" i="5"/>
  <c r="E1276" i="5"/>
  <c r="BB1276" i="5"/>
  <c r="F1276" i="5"/>
  <c r="BC1276" i="5"/>
  <c r="G1276" i="5"/>
  <c r="BD1276" i="5"/>
  <c r="BE1276" i="5"/>
  <c r="C1276" i="5"/>
  <c r="K1276" i="5"/>
  <c r="D1275" i="5"/>
  <c r="BA1275" i="5"/>
  <c r="E1275" i="5"/>
  <c r="BB1275" i="5"/>
  <c r="F1275" i="5"/>
  <c r="BC1275" i="5"/>
  <c r="G1275" i="5"/>
  <c r="BD1275" i="5"/>
  <c r="BE1275" i="5"/>
  <c r="C1275" i="5"/>
  <c r="K1275" i="5"/>
  <c r="D1274" i="5"/>
  <c r="BA1274" i="5"/>
  <c r="E1274" i="5"/>
  <c r="BB1274" i="5"/>
  <c r="F1274" i="5"/>
  <c r="BC1274" i="5"/>
  <c r="G1274" i="5"/>
  <c r="BD1274" i="5"/>
  <c r="BE1274" i="5"/>
  <c r="C1274" i="5"/>
  <c r="K1274" i="5"/>
  <c r="D1273" i="5"/>
  <c r="BA1273" i="5"/>
  <c r="E1273" i="5"/>
  <c r="BB1273" i="5"/>
  <c r="F1273" i="5"/>
  <c r="BC1273" i="5"/>
  <c r="G1273" i="5"/>
  <c r="BD1273" i="5"/>
  <c r="BE1273" i="5"/>
  <c r="C1273" i="5"/>
  <c r="K1273" i="5"/>
  <c r="D1272" i="5"/>
  <c r="BA1272" i="5"/>
  <c r="E1272" i="5"/>
  <c r="BB1272" i="5"/>
  <c r="F1272" i="5"/>
  <c r="BC1272" i="5"/>
  <c r="G1272" i="5"/>
  <c r="BD1272" i="5"/>
  <c r="BE1272" i="5"/>
  <c r="C1272" i="5"/>
  <c r="K1272" i="5"/>
  <c r="D1271" i="5"/>
  <c r="BA1271" i="5"/>
  <c r="E1271" i="5"/>
  <c r="BB1271" i="5"/>
  <c r="F1271" i="5"/>
  <c r="BC1271" i="5"/>
  <c r="G1271" i="5"/>
  <c r="BD1271" i="5"/>
  <c r="BE1271" i="5"/>
  <c r="C1271" i="5"/>
  <c r="K1271" i="5"/>
  <c r="D1270" i="5"/>
  <c r="BA1270" i="5"/>
  <c r="E1270" i="5"/>
  <c r="BB1270" i="5"/>
  <c r="F1270" i="5"/>
  <c r="BC1270" i="5"/>
  <c r="G1270" i="5"/>
  <c r="BD1270" i="5"/>
  <c r="BE1270" i="5"/>
  <c r="C1270" i="5"/>
  <c r="K1270" i="5"/>
  <c r="D1269" i="5"/>
  <c r="BA1269" i="5"/>
  <c r="E1269" i="5"/>
  <c r="BB1269" i="5"/>
  <c r="F1269" i="5"/>
  <c r="BC1269" i="5"/>
  <c r="G1269" i="5"/>
  <c r="BD1269" i="5"/>
  <c r="BE1269" i="5"/>
  <c r="C1269" i="5"/>
  <c r="K1269" i="5"/>
  <c r="D1268" i="5"/>
  <c r="BA1268" i="5"/>
  <c r="E1268" i="5"/>
  <c r="BB1268" i="5"/>
  <c r="F1268" i="5"/>
  <c r="BC1268" i="5"/>
  <c r="G1268" i="5"/>
  <c r="BD1268" i="5"/>
  <c r="BE1268" i="5"/>
  <c r="C1268" i="5"/>
  <c r="K1268" i="5"/>
  <c r="D1267" i="5"/>
  <c r="BA1267" i="5"/>
  <c r="E1267" i="5"/>
  <c r="BB1267" i="5"/>
  <c r="F1267" i="5"/>
  <c r="BC1267" i="5"/>
  <c r="G1267" i="5"/>
  <c r="BD1267" i="5"/>
  <c r="BE1267" i="5"/>
  <c r="C1267" i="5"/>
  <c r="K1267" i="5"/>
  <c r="D1266" i="5"/>
  <c r="BA1266" i="5"/>
  <c r="E1266" i="5"/>
  <c r="BB1266" i="5"/>
  <c r="F1266" i="5"/>
  <c r="BC1266" i="5"/>
  <c r="G1266" i="5"/>
  <c r="BD1266" i="5"/>
  <c r="BE1266" i="5"/>
  <c r="C1266" i="5"/>
  <c r="K1266" i="5"/>
  <c r="D1265" i="5"/>
  <c r="BA1265" i="5"/>
  <c r="E1265" i="5"/>
  <c r="BB1265" i="5"/>
  <c r="F1265" i="5"/>
  <c r="BC1265" i="5"/>
  <c r="G1265" i="5"/>
  <c r="BD1265" i="5"/>
  <c r="BE1265" i="5"/>
  <c r="C1265" i="5"/>
  <c r="K1265" i="5"/>
  <c r="D1264" i="5"/>
  <c r="BA1264" i="5"/>
  <c r="E1264" i="5"/>
  <c r="BB1264" i="5"/>
  <c r="F1264" i="5"/>
  <c r="BC1264" i="5"/>
  <c r="G1264" i="5"/>
  <c r="BD1264" i="5"/>
  <c r="BE1264" i="5"/>
  <c r="C1264" i="5"/>
  <c r="K1264" i="5"/>
  <c r="D1263" i="5"/>
  <c r="BA1263" i="5"/>
  <c r="E1263" i="5"/>
  <c r="BB1263" i="5"/>
  <c r="F1263" i="5"/>
  <c r="BC1263" i="5"/>
  <c r="G1263" i="5"/>
  <c r="BD1263" i="5"/>
  <c r="BE1263" i="5"/>
  <c r="C1263" i="5"/>
  <c r="K1263" i="5"/>
  <c r="D1262" i="5"/>
  <c r="BA1262" i="5"/>
  <c r="E1262" i="5"/>
  <c r="BB1262" i="5"/>
  <c r="F1262" i="5"/>
  <c r="BC1262" i="5"/>
  <c r="G1262" i="5"/>
  <c r="BD1262" i="5"/>
  <c r="BE1262" i="5"/>
  <c r="C1262" i="5"/>
  <c r="K1262" i="5"/>
  <c r="D1261" i="5"/>
  <c r="BA1261" i="5"/>
  <c r="E1261" i="5"/>
  <c r="BB1261" i="5"/>
  <c r="F1261" i="5"/>
  <c r="BC1261" i="5"/>
  <c r="G1261" i="5"/>
  <c r="BD1261" i="5"/>
  <c r="BE1261" i="5"/>
  <c r="C1261" i="5"/>
  <c r="K1261" i="5"/>
  <c r="D1260" i="5"/>
  <c r="BA1260" i="5"/>
  <c r="E1260" i="5"/>
  <c r="BB1260" i="5"/>
  <c r="F1260" i="5"/>
  <c r="BC1260" i="5"/>
  <c r="G1260" i="5"/>
  <c r="BD1260" i="5"/>
  <c r="BE1260" i="5"/>
  <c r="C1260" i="5"/>
  <c r="K1260" i="5"/>
  <c r="D1259" i="5"/>
  <c r="BA1259" i="5"/>
  <c r="E1259" i="5"/>
  <c r="BB1259" i="5"/>
  <c r="F1259" i="5"/>
  <c r="BC1259" i="5"/>
  <c r="G1259" i="5"/>
  <c r="BD1259" i="5"/>
  <c r="BE1259" i="5"/>
  <c r="C1259" i="5"/>
  <c r="K1259" i="5"/>
  <c r="D1258" i="5"/>
  <c r="BA1258" i="5"/>
  <c r="E1258" i="5"/>
  <c r="BB1258" i="5"/>
  <c r="F1258" i="5"/>
  <c r="BC1258" i="5"/>
  <c r="G1258" i="5"/>
  <c r="BD1258" i="5"/>
  <c r="BE1258" i="5"/>
  <c r="C1258" i="5"/>
  <c r="K1258" i="5"/>
  <c r="D1257" i="5"/>
  <c r="BA1257" i="5"/>
  <c r="E1257" i="5"/>
  <c r="BB1257" i="5"/>
  <c r="F1257" i="5"/>
  <c r="BC1257" i="5"/>
  <c r="G1257" i="5"/>
  <c r="BD1257" i="5"/>
  <c r="BE1257" i="5"/>
  <c r="C1257" i="5"/>
  <c r="K1257" i="5"/>
  <c r="D1256" i="5"/>
  <c r="BA1256" i="5"/>
  <c r="E1256" i="5"/>
  <c r="BB1256" i="5"/>
  <c r="F1256" i="5"/>
  <c r="BC1256" i="5"/>
  <c r="G1256" i="5"/>
  <c r="BD1256" i="5"/>
  <c r="BE1256" i="5"/>
  <c r="C1256" i="5"/>
  <c r="K1256" i="5"/>
  <c r="D1255" i="5"/>
  <c r="BA1255" i="5"/>
  <c r="E1255" i="5"/>
  <c r="BB1255" i="5"/>
  <c r="F1255" i="5"/>
  <c r="BC1255" i="5"/>
  <c r="G1255" i="5"/>
  <c r="BD1255" i="5"/>
  <c r="BE1255" i="5"/>
  <c r="C1255" i="5"/>
  <c r="K1255" i="5"/>
  <c r="D1254" i="5"/>
  <c r="BA1254" i="5"/>
  <c r="E1254" i="5"/>
  <c r="BB1254" i="5"/>
  <c r="F1254" i="5"/>
  <c r="BC1254" i="5"/>
  <c r="G1254" i="5"/>
  <c r="BD1254" i="5"/>
  <c r="BE1254" i="5"/>
  <c r="C1254" i="5"/>
  <c r="K1254" i="5"/>
  <c r="D1253" i="5"/>
  <c r="BA1253" i="5"/>
  <c r="E1253" i="5"/>
  <c r="BB1253" i="5"/>
  <c r="F1253" i="5"/>
  <c r="BC1253" i="5"/>
  <c r="G1253" i="5"/>
  <c r="BD1253" i="5"/>
  <c r="BE1253" i="5"/>
  <c r="C1253" i="5"/>
  <c r="K1253" i="5"/>
  <c r="D1252" i="5"/>
  <c r="BA1252" i="5"/>
  <c r="E1252" i="5"/>
  <c r="BB1252" i="5"/>
  <c r="F1252" i="5"/>
  <c r="BC1252" i="5"/>
  <c r="G1252" i="5"/>
  <c r="BD1252" i="5"/>
  <c r="BE1252" i="5"/>
  <c r="C1252" i="5"/>
  <c r="K1252" i="5"/>
  <c r="D1251" i="5"/>
  <c r="BA1251" i="5"/>
  <c r="E1251" i="5"/>
  <c r="BB1251" i="5"/>
  <c r="F1251" i="5"/>
  <c r="BC1251" i="5"/>
  <c r="G1251" i="5"/>
  <c r="BD1251" i="5"/>
  <c r="BE1251" i="5"/>
  <c r="C1251" i="5"/>
  <c r="K1251" i="5"/>
  <c r="D1250" i="5"/>
  <c r="BA1250" i="5"/>
  <c r="E1250" i="5"/>
  <c r="BB1250" i="5"/>
  <c r="F1250" i="5"/>
  <c r="BC1250" i="5"/>
  <c r="G1250" i="5"/>
  <c r="BD1250" i="5"/>
  <c r="BE1250" i="5"/>
  <c r="C1250" i="5"/>
  <c r="K1250" i="5"/>
  <c r="D1249" i="5"/>
  <c r="BA1249" i="5"/>
  <c r="E1249" i="5"/>
  <c r="BB1249" i="5"/>
  <c r="F1249" i="5"/>
  <c r="BC1249" i="5"/>
  <c r="G1249" i="5"/>
  <c r="BD1249" i="5"/>
  <c r="BE1249" i="5"/>
  <c r="C1249" i="5"/>
  <c r="K1249" i="5"/>
  <c r="D1248" i="5"/>
  <c r="BA1248" i="5"/>
  <c r="E1248" i="5"/>
  <c r="BB1248" i="5"/>
  <c r="F1248" i="5"/>
  <c r="BC1248" i="5"/>
  <c r="G1248" i="5"/>
  <c r="BD1248" i="5"/>
  <c r="BE1248" i="5"/>
  <c r="C1248" i="5"/>
  <c r="K1248" i="5"/>
  <c r="D1247" i="5"/>
  <c r="BA1247" i="5"/>
  <c r="E1247" i="5"/>
  <c r="BB1247" i="5"/>
  <c r="F1247" i="5"/>
  <c r="BC1247" i="5"/>
  <c r="G1247" i="5"/>
  <c r="BD1247" i="5"/>
  <c r="BE1247" i="5"/>
  <c r="C1247" i="5"/>
  <c r="K1247" i="5"/>
  <c r="D1246" i="5"/>
  <c r="BA1246" i="5"/>
  <c r="E1246" i="5"/>
  <c r="BB1246" i="5"/>
  <c r="F1246" i="5"/>
  <c r="BC1246" i="5"/>
  <c r="G1246" i="5"/>
  <c r="BD1246" i="5"/>
  <c r="BE1246" i="5"/>
  <c r="C1246" i="5"/>
  <c r="K1246" i="5"/>
  <c r="D1245" i="5"/>
  <c r="BA1245" i="5"/>
  <c r="E1245" i="5"/>
  <c r="BB1245" i="5"/>
  <c r="F1245" i="5"/>
  <c r="BC1245" i="5"/>
  <c r="G1245" i="5"/>
  <c r="BD1245" i="5"/>
  <c r="BE1245" i="5"/>
  <c r="C1245" i="5"/>
  <c r="K1245" i="5"/>
  <c r="D1244" i="5"/>
  <c r="BA1244" i="5"/>
  <c r="E1244" i="5"/>
  <c r="BB1244" i="5"/>
  <c r="F1244" i="5"/>
  <c r="BC1244" i="5"/>
  <c r="G1244" i="5"/>
  <c r="BD1244" i="5"/>
  <c r="BE1244" i="5"/>
  <c r="C1244" i="5"/>
  <c r="K1244" i="5"/>
  <c r="D1243" i="5"/>
  <c r="BA1243" i="5"/>
  <c r="E1243" i="5"/>
  <c r="BB1243" i="5"/>
  <c r="F1243" i="5"/>
  <c r="BC1243" i="5"/>
  <c r="G1243" i="5"/>
  <c r="BD1243" i="5"/>
  <c r="BE1243" i="5"/>
  <c r="C1243" i="5"/>
  <c r="K1243" i="5"/>
  <c r="D1242" i="5"/>
  <c r="BA1242" i="5"/>
  <c r="E1242" i="5"/>
  <c r="BB1242" i="5"/>
  <c r="F1242" i="5"/>
  <c r="BC1242" i="5"/>
  <c r="G1242" i="5"/>
  <c r="BD1242" i="5"/>
  <c r="BE1242" i="5"/>
  <c r="C1242" i="5"/>
  <c r="K1242" i="5"/>
  <c r="D1241" i="5"/>
  <c r="BA1241" i="5"/>
  <c r="E1241" i="5"/>
  <c r="BB1241" i="5"/>
  <c r="F1241" i="5"/>
  <c r="BC1241" i="5"/>
  <c r="G1241" i="5"/>
  <c r="BD1241" i="5"/>
  <c r="BE1241" i="5"/>
  <c r="C1241" i="5"/>
  <c r="K1241" i="5"/>
  <c r="D1240" i="5"/>
  <c r="BA1240" i="5"/>
  <c r="E1240" i="5"/>
  <c r="BB1240" i="5"/>
  <c r="F1240" i="5"/>
  <c r="BC1240" i="5"/>
  <c r="G1240" i="5"/>
  <c r="BD1240" i="5"/>
  <c r="BE1240" i="5"/>
  <c r="C1240" i="5"/>
  <c r="K1240" i="5"/>
  <c r="D1239" i="5"/>
  <c r="BA1239" i="5"/>
  <c r="E1239" i="5"/>
  <c r="BB1239" i="5"/>
  <c r="F1239" i="5"/>
  <c r="BC1239" i="5"/>
  <c r="G1239" i="5"/>
  <c r="BD1239" i="5"/>
  <c r="BE1239" i="5"/>
  <c r="C1239" i="5"/>
  <c r="K1239" i="5"/>
  <c r="D1238" i="5"/>
  <c r="BA1238" i="5"/>
  <c r="E1238" i="5"/>
  <c r="BB1238" i="5"/>
  <c r="F1238" i="5"/>
  <c r="BC1238" i="5"/>
  <c r="G1238" i="5"/>
  <c r="BD1238" i="5"/>
  <c r="BE1238" i="5"/>
  <c r="C1238" i="5"/>
  <c r="K1238" i="5"/>
  <c r="D1237" i="5"/>
  <c r="BA1237" i="5"/>
  <c r="E1237" i="5"/>
  <c r="BB1237" i="5"/>
  <c r="F1237" i="5"/>
  <c r="BC1237" i="5"/>
  <c r="G1237" i="5"/>
  <c r="BD1237" i="5"/>
  <c r="BE1237" i="5"/>
  <c r="C1237" i="5"/>
  <c r="K1237" i="5"/>
  <c r="D1236" i="5"/>
  <c r="BA1236" i="5"/>
  <c r="E1236" i="5"/>
  <c r="BB1236" i="5"/>
  <c r="F1236" i="5"/>
  <c r="BC1236" i="5"/>
  <c r="G1236" i="5"/>
  <c r="BD1236" i="5"/>
  <c r="BE1236" i="5"/>
  <c r="C1236" i="5"/>
  <c r="K1236" i="5"/>
  <c r="D1235" i="5"/>
  <c r="BA1235" i="5"/>
  <c r="E1235" i="5"/>
  <c r="BB1235" i="5"/>
  <c r="F1235" i="5"/>
  <c r="BC1235" i="5"/>
  <c r="G1235" i="5"/>
  <c r="BD1235" i="5"/>
  <c r="BE1235" i="5"/>
  <c r="C1235" i="5"/>
  <c r="K1235" i="5"/>
  <c r="D1234" i="5"/>
  <c r="BA1234" i="5"/>
  <c r="E1234" i="5"/>
  <c r="BB1234" i="5"/>
  <c r="F1234" i="5"/>
  <c r="BC1234" i="5"/>
  <c r="G1234" i="5"/>
  <c r="BD1234" i="5"/>
  <c r="BE1234" i="5"/>
  <c r="C1234" i="5"/>
  <c r="K1234" i="5"/>
  <c r="D1233" i="5"/>
  <c r="BA1233" i="5"/>
  <c r="E1233" i="5"/>
  <c r="BB1233" i="5"/>
  <c r="F1233" i="5"/>
  <c r="BC1233" i="5"/>
  <c r="G1233" i="5"/>
  <c r="BD1233" i="5"/>
  <c r="BE1233" i="5"/>
  <c r="C1233" i="5"/>
  <c r="K1233" i="5"/>
  <c r="D1232" i="5"/>
  <c r="BA1232" i="5"/>
  <c r="E1232" i="5"/>
  <c r="BB1232" i="5"/>
  <c r="F1232" i="5"/>
  <c r="BC1232" i="5"/>
  <c r="G1232" i="5"/>
  <c r="BD1232" i="5"/>
  <c r="BE1232" i="5"/>
  <c r="C1232" i="5"/>
  <c r="K1232" i="5"/>
  <c r="D1231" i="5"/>
  <c r="BA1231" i="5"/>
  <c r="E1231" i="5"/>
  <c r="BB1231" i="5"/>
  <c r="F1231" i="5"/>
  <c r="BC1231" i="5"/>
  <c r="G1231" i="5"/>
  <c r="BD1231" i="5"/>
  <c r="BE1231" i="5"/>
  <c r="C1231" i="5"/>
  <c r="K1231" i="5"/>
  <c r="D1230" i="5"/>
  <c r="BA1230" i="5"/>
  <c r="E1230" i="5"/>
  <c r="BB1230" i="5"/>
  <c r="F1230" i="5"/>
  <c r="BC1230" i="5"/>
  <c r="G1230" i="5"/>
  <c r="BD1230" i="5"/>
  <c r="BE1230" i="5"/>
  <c r="C1230" i="5"/>
  <c r="K1230" i="5"/>
  <c r="D1229" i="5"/>
  <c r="BA1229" i="5"/>
  <c r="E1229" i="5"/>
  <c r="BB1229" i="5"/>
  <c r="F1229" i="5"/>
  <c r="BC1229" i="5"/>
  <c r="G1229" i="5"/>
  <c r="BD1229" i="5"/>
  <c r="BE1229" i="5"/>
  <c r="C1229" i="5"/>
  <c r="K1229" i="5"/>
  <c r="D1228" i="5"/>
  <c r="BA1228" i="5"/>
  <c r="E1228" i="5"/>
  <c r="BB1228" i="5"/>
  <c r="F1228" i="5"/>
  <c r="BC1228" i="5"/>
  <c r="G1228" i="5"/>
  <c r="BD1228" i="5"/>
  <c r="BE1228" i="5"/>
  <c r="C1228" i="5"/>
  <c r="K1228" i="5"/>
  <c r="D1227" i="5"/>
  <c r="BA1227" i="5"/>
  <c r="E1227" i="5"/>
  <c r="BB1227" i="5"/>
  <c r="F1227" i="5"/>
  <c r="BC1227" i="5"/>
  <c r="G1227" i="5"/>
  <c r="BD1227" i="5"/>
  <c r="BE1227" i="5"/>
  <c r="C1227" i="5"/>
  <c r="K1227" i="5"/>
  <c r="D1226" i="5"/>
  <c r="BA1226" i="5"/>
  <c r="E1226" i="5"/>
  <c r="BB1226" i="5"/>
  <c r="F1226" i="5"/>
  <c r="BC1226" i="5"/>
  <c r="G1226" i="5"/>
  <c r="BD1226" i="5"/>
  <c r="BE1226" i="5"/>
  <c r="C1226" i="5"/>
  <c r="K1226" i="5"/>
  <c r="D1225" i="5"/>
  <c r="BA1225" i="5"/>
  <c r="E1225" i="5"/>
  <c r="BB1225" i="5"/>
  <c r="F1225" i="5"/>
  <c r="BC1225" i="5"/>
  <c r="G1225" i="5"/>
  <c r="BD1225" i="5"/>
  <c r="BE1225" i="5"/>
  <c r="C1225" i="5"/>
  <c r="K1225" i="5"/>
  <c r="D1223" i="5"/>
  <c r="BA1223" i="5"/>
  <c r="E1223" i="5"/>
  <c r="BB1223" i="5"/>
  <c r="F1223" i="5"/>
  <c r="BC1223" i="5"/>
  <c r="G1223" i="5"/>
  <c r="BD1223" i="5"/>
  <c r="BE1223" i="5"/>
  <c r="C1223" i="5"/>
  <c r="K1223" i="5"/>
  <c r="D1222" i="5"/>
  <c r="BA1222" i="5"/>
  <c r="E1222" i="5"/>
  <c r="BB1222" i="5"/>
  <c r="F1222" i="5"/>
  <c r="BC1222" i="5"/>
  <c r="G1222" i="5"/>
  <c r="BD1222" i="5"/>
  <c r="BE1222" i="5"/>
  <c r="C1222" i="5"/>
  <c r="K1222" i="5"/>
  <c r="D1221" i="5"/>
  <c r="BA1221" i="5"/>
  <c r="E1221" i="5"/>
  <c r="BB1221" i="5"/>
  <c r="F1221" i="5"/>
  <c r="BC1221" i="5"/>
  <c r="G1221" i="5"/>
  <c r="BD1221" i="5"/>
  <c r="BE1221" i="5"/>
  <c r="C1221" i="5"/>
  <c r="K1221" i="5"/>
  <c r="D1220" i="5"/>
  <c r="BA1220" i="5"/>
  <c r="E1220" i="5"/>
  <c r="BB1220" i="5"/>
  <c r="F1220" i="5"/>
  <c r="BC1220" i="5"/>
  <c r="G1220" i="5"/>
  <c r="BD1220" i="5"/>
  <c r="BE1220" i="5"/>
  <c r="C1220" i="5"/>
  <c r="K1220" i="5"/>
  <c r="D1219" i="5"/>
  <c r="BA1219" i="5"/>
  <c r="E1219" i="5"/>
  <c r="BB1219" i="5"/>
  <c r="F1219" i="5"/>
  <c r="BC1219" i="5"/>
  <c r="G1219" i="5"/>
  <c r="BD1219" i="5"/>
  <c r="BE1219" i="5"/>
  <c r="C1219" i="5"/>
  <c r="K1219" i="5"/>
  <c r="D1218" i="5"/>
  <c r="BA1218" i="5"/>
  <c r="E1218" i="5"/>
  <c r="BB1218" i="5"/>
  <c r="F1218" i="5"/>
  <c r="BC1218" i="5"/>
  <c r="G1218" i="5"/>
  <c r="BD1218" i="5"/>
  <c r="BE1218" i="5"/>
  <c r="C1218" i="5"/>
  <c r="K1218" i="5"/>
  <c r="D1217" i="5"/>
  <c r="BA1217" i="5"/>
  <c r="E1217" i="5"/>
  <c r="BB1217" i="5"/>
  <c r="F1217" i="5"/>
  <c r="BC1217" i="5"/>
  <c r="G1217" i="5"/>
  <c r="BD1217" i="5"/>
  <c r="BE1217" i="5"/>
  <c r="C1217" i="5"/>
  <c r="K1217" i="5"/>
  <c r="D1216" i="5"/>
  <c r="BA1216" i="5"/>
  <c r="E1216" i="5"/>
  <c r="BB1216" i="5"/>
  <c r="F1216" i="5"/>
  <c r="BC1216" i="5"/>
  <c r="G1216" i="5"/>
  <c r="BD1216" i="5"/>
  <c r="BE1216" i="5"/>
  <c r="C1216" i="5"/>
  <c r="K1216" i="5"/>
  <c r="D1215" i="5"/>
  <c r="BA1215" i="5"/>
  <c r="E1215" i="5"/>
  <c r="BB1215" i="5"/>
  <c r="F1215" i="5"/>
  <c r="BC1215" i="5"/>
  <c r="G1215" i="5"/>
  <c r="BD1215" i="5"/>
  <c r="BE1215" i="5"/>
  <c r="C1215" i="5"/>
  <c r="K1215" i="5"/>
  <c r="D1214" i="5"/>
  <c r="BA1214" i="5"/>
  <c r="E1214" i="5"/>
  <c r="BB1214" i="5"/>
  <c r="F1214" i="5"/>
  <c r="BC1214" i="5"/>
  <c r="G1214" i="5"/>
  <c r="BD1214" i="5"/>
  <c r="BE1214" i="5"/>
  <c r="C1214" i="5"/>
  <c r="K1214" i="5"/>
  <c r="D1213" i="5"/>
  <c r="BA1213" i="5"/>
  <c r="E1213" i="5"/>
  <c r="BB1213" i="5"/>
  <c r="F1213" i="5"/>
  <c r="BC1213" i="5"/>
  <c r="G1213" i="5"/>
  <c r="BD1213" i="5"/>
  <c r="BE1213" i="5"/>
  <c r="C1213" i="5"/>
  <c r="K1213" i="5"/>
  <c r="D1212" i="5"/>
  <c r="BA1212" i="5"/>
  <c r="E1212" i="5"/>
  <c r="BB1212" i="5"/>
  <c r="F1212" i="5"/>
  <c r="BC1212" i="5"/>
  <c r="G1212" i="5"/>
  <c r="BD1212" i="5"/>
  <c r="BE1212" i="5"/>
  <c r="C1212" i="5"/>
  <c r="K1212" i="5"/>
  <c r="D1211" i="5"/>
  <c r="BA1211" i="5"/>
  <c r="E1211" i="5"/>
  <c r="BB1211" i="5"/>
  <c r="F1211" i="5"/>
  <c r="BC1211" i="5"/>
  <c r="G1211" i="5"/>
  <c r="BD1211" i="5"/>
  <c r="BE1211" i="5"/>
  <c r="C1211" i="5"/>
  <c r="K1211" i="5"/>
  <c r="D1210" i="5"/>
  <c r="BA1210" i="5"/>
  <c r="E1210" i="5"/>
  <c r="BB1210" i="5"/>
  <c r="F1210" i="5"/>
  <c r="BC1210" i="5"/>
  <c r="G1210" i="5"/>
  <c r="BD1210" i="5"/>
  <c r="BE1210" i="5"/>
  <c r="C1210" i="5"/>
  <c r="K1210" i="5"/>
  <c r="D1209" i="5"/>
  <c r="BA1209" i="5"/>
  <c r="E1209" i="5"/>
  <c r="BB1209" i="5"/>
  <c r="F1209" i="5"/>
  <c r="BC1209" i="5"/>
  <c r="G1209" i="5"/>
  <c r="BD1209" i="5"/>
  <c r="BE1209" i="5"/>
  <c r="C1209" i="5"/>
  <c r="K1209" i="5"/>
  <c r="D1208" i="5"/>
  <c r="BA1208" i="5"/>
  <c r="E1208" i="5"/>
  <c r="BB1208" i="5"/>
  <c r="F1208" i="5"/>
  <c r="BC1208" i="5"/>
  <c r="G1208" i="5"/>
  <c r="BD1208" i="5"/>
  <c r="BE1208" i="5"/>
  <c r="C1208" i="5"/>
  <c r="K1208" i="5"/>
  <c r="D1207" i="5"/>
  <c r="BA1207" i="5"/>
  <c r="E1207" i="5"/>
  <c r="BB1207" i="5"/>
  <c r="F1207" i="5"/>
  <c r="BC1207" i="5"/>
  <c r="G1207" i="5"/>
  <c r="BD1207" i="5"/>
  <c r="BE1207" i="5"/>
  <c r="C1207" i="5"/>
  <c r="K1207" i="5"/>
  <c r="D1206" i="5"/>
  <c r="BA1206" i="5"/>
  <c r="E1206" i="5"/>
  <c r="BB1206" i="5"/>
  <c r="F1206" i="5"/>
  <c r="BC1206" i="5"/>
  <c r="G1206" i="5"/>
  <c r="BD1206" i="5"/>
  <c r="BE1206" i="5"/>
  <c r="C1206" i="5"/>
  <c r="K1206" i="5"/>
  <c r="D1205" i="5"/>
  <c r="BA1205" i="5"/>
  <c r="E1205" i="5"/>
  <c r="BB1205" i="5"/>
  <c r="F1205" i="5"/>
  <c r="BC1205" i="5"/>
  <c r="G1205" i="5"/>
  <c r="BD1205" i="5"/>
  <c r="BE1205" i="5"/>
  <c r="C1205" i="5"/>
  <c r="K1205" i="5"/>
  <c r="D1204" i="5"/>
  <c r="BA1204" i="5"/>
  <c r="E1204" i="5"/>
  <c r="BB1204" i="5"/>
  <c r="F1204" i="5"/>
  <c r="BC1204" i="5"/>
  <c r="G1204" i="5"/>
  <c r="BD1204" i="5"/>
  <c r="BE1204" i="5"/>
  <c r="C1204" i="5"/>
  <c r="K1204" i="5"/>
  <c r="D1203" i="5"/>
  <c r="BA1203" i="5"/>
  <c r="E1203" i="5"/>
  <c r="BB1203" i="5"/>
  <c r="F1203" i="5"/>
  <c r="BC1203" i="5"/>
  <c r="G1203" i="5"/>
  <c r="BD1203" i="5"/>
  <c r="BE1203" i="5"/>
  <c r="C1203" i="5"/>
  <c r="K1203" i="5"/>
  <c r="D1202" i="5"/>
  <c r="BA1202" i="5"/>
  <c r="E1202" i="5"/>
  <c r="BB1202" i="5"/>
  <c r="F1202" i="5"/>
  <c r="BC1202" i="5"/>
  <c r="G1202" i="5"/>
  <c r="BD1202" i="5"/>
  <c r="BE1202" i="5"/>
  <c r="C1202" i="5"/>
  <c r="K1202" i="5"/>
  <c r="D1201" i="5"/>
  <c r="BA1201" i="5"/>
  <c r="E1201" i="5"/>
  <c r="BB1201" i="5"/>
  <c r="F1201" i="5"/>
  <c r="BC1201" i="5"/>
  <c r="G1201" i="5"/>
  <c r="BD1201" i="5"/>
  <c r="BE1201" i="5"/>
  <c r="C1201" i="5"/>
  <c r="K1201" i="5"/>
  <c r="D1200" i="5"/>
  <c r="BA1200" i="5"/>
  <c r="E1200" i="5"/>
  <c r="BB1200" i="5"/>
  <c r="F1200" i="5"/>
  <c r="BC1200" i="5"/>
  <c r="G1200" i="5"/>
  <c r="BD1200" i="5"/>
  <c r="BE1200" i="5"/>
  <c r="C1200" i="5"/>
  <c r="K1200" i="5"/>
  <c r="D1199" i="5"/>
  <c r="BA1199" i="5"/>
  <c r="E1199" i="5"/>
  <c r="BB1199" i="5"/>
  <c r="F1199" i="5"/>
  <c r="BC1199" i="5"/>
  <c r="G1199" i="5"/>
  <c r="BD1199" i="5"/>
  <c r="BE1199" i="5"/>
  <c r="C1199" i="5"/>
  <c r="K1199" i="5"/>
  <c r="D1198" i="5"/>
  <c r="BA1198" i="5"/>
  <c r="E1198" i="5"/>
  <c r="BB1198" i="5"/>
  <c r="F1198" i="5"/>
  <c r="BC1198" i="5"/>
  <c r="G1198" i="5"/>
  <c r="BD1198" i="5"/>
  <c r="BE1198" i="5"/>
  <c r="C1198" i="5"/>
  <c r="K1198" i="5"/>
  <c r="D1197" i="5"/>
  <c r="BA1197" i="5"/>
  <c r="E1197" i="5"/>
  <c r="BB1197" i="5"/>
  <c r="F1197" i="5"/>
  <c r="BC1197" i="5"/>
  <c r="G1197" i="5"/>
  <c r="BD1197" i="5"/>
  <c r="BE1197" i="5"/>
  <c r="C1197" i="5"/>
  <c r="K1197" i="5"/>
  <c r="D1196" i="5"/>
  <c r="BA1196" i="5"/>
  <c r="E1196" i="5"/>
  <c r="BB1196" i="5"/>
  <c r="F1196" i="5"/>
  <c r="BC1196" i="5"/>
  <c r="G1196" i="5"/>
  <c r="BD1196" i="5"/>
  <c r="BE1196" i="5"/>
  <c r="C1196" i="5"/>
  <c r="K1196" i="5"/>
  <c r="D1195" i="5"/>
  <c r="BA1195" i="5"/>
  <c r="E1195" i="5"/>
  <c r="BB1195" i="5"/>
  <c r="F1195" i="5"/>
  <c r="BC1195" i="5"/>
  <c r="G1195" i="5"/>
  <c r="BD1195" i="5"/>
  <c r="BE1195" i="5"/>
  <c r="C1195" i="5"/>
  <c r="K1195" i="5"/>
  <c r="D1194" i="5"/>
  <c r="BA1194" i="5"/>
  <c r="E1194" i="5"/>
  <c r="BB1194" i="5"/>
  <c r="F1194" i="5"/>
  <c r="BC1194" i="5"/>
  <c r="G1194" i="5"/>
  <c r="BD1194" i="5"/>
  <c r="BE1194" i="5"/>
  <c r="C1194" i="5"/>
  <c r="K1194" i="5"/>
  <c r="D1193" i="5"/>
  <c r="BA1193" i="5"/>
  <c r="E1193" i="5"/>
  <c r="BB1193" i="5"/>
  <c r="F1193" i="5"/>
  <c r="BC1193" i="5"/>
  <c r="G1193" i="5"/>
  <c r="BD1193" i="5"/>
  <c r="BE1193" i="5"/>
  <c r="C1193" i="5"/>
  <c r="K1193" i="5"/>
  <c r="D1192" i="5"/>
  <c r="BA1192" i="5"/>
  <c r="E1192" i="5"/>
  <c r="BB1192" i="5"/>
  <c r="F1192" i="5"/>
  <c r="BC1192" i="5"/>
  <c r="G1192" i="5"/>
  <c r="BD1192" i="5"/>
  <c r="BE1192" i="5"/>
  <c r="C1192" i="5"/>
  <c r="K1192" i="5"/>
  <c r="D1191" i="5"/>
  <c r="BA1191" i="5"/>
  <c r="E1191" i="5"/>
  <c r="BB1191" i="5"/>
  <c r="F1191" i="5"/>
  <c r="BC1191" i="5"/>
  <c r="G1191" i="5"/>
  <c r="BD1191" i="5"/>
  <c r="BE1191" i="5"/>
  <c r="C1191" i="5"/>
  <c r="K1191" i="5"/>
  <c r="D1190" i="5"/>
  <c r="BA1190" i="5"/>
  <c r="E1190" i="5"/>
  <c r="BB1190" i="5"/>
  <c r="F1190" i="5"/>
  <c r="BC1190" i="5"/>
  <c r="G1190" i="5"/>
  <c r="BD1190" i="5"/>
  <c r="BE1190" i="5"/>
  <c r="C1190" i="5"/>
  <c r="K1190" i="5"/>
  <c r="D1189" i="5"/>
  <c r="BA1189" i="5"/>
  <c r="E1189" i="5"/>
  <c r="BB1189" i="5"/>
  <c r="F1189" i="5"/>
  <c r="BC1189" i="5"/>
  <c r="G1189" i="5"/>
  <c r="BD1189" i="5"/>
  <c r="BE1189" i="5"/>
  <c r="C1189" i="5"/>
  <c r="K1189" i="5"/>
  <c r="D1188" i="5"/>
  <c r="BA1188" i="5"/>
  <c r="E1188" i="5"/>
  <c r="BB1188" i="5"/>
  <c r="F1188" i="5"/>
  <c r="BC1188" i="5"/>
  <c r="G1188" i="5"/>
  <c r="BD1188" i="5"/>
  <c r="BE1188" i="5"/>
  <c r="C1188" i="5"/>
  <c r="K1188" i="5"/>
  <c r="D1187" i="5"/>
  <c r="BA1187" i="5"/>
  <c r="E1187" i="5"/>
  <c r="BB1187" i="5"/>
  <c r="F1187" i="5"/>
  <c r="BC1187" i="5"/>
  <c r="G1187" i="5"/>
  <c r="BD1187" i="5"/>
  <c r="BE1187" i="5"/>
  <c r="C1187" i="5"/>
  <c r="K1187" i="5"/>
  <c r="D1186" i="5"/>
  <c r="BA1186" i="5"/>
  <c r="E1186" i="5"/>
  <c r="BB1186" i="5"/>
  <c r="F1186" i="5"/>
  <c r="BC1186" i="5"/>
  <c r="G1186" i="5"/>
  <c r="BD1186" i="5"/>
  <c r="BE1186" i="5"/>
  <c r="C1186" i="5"/>
  <c r="K1186" i="5"/>
  <c r="D1185" i="5"/>
  <c r="BA1185" i="5"/>
  <c r="E1185" i="5"/>
  <c r="BB1185" i="5"/>
  <c r="F1185" i="5"/>
  <c r="BC1185" i="5"/>
  <c r="G1185" i="5"/>
  <c r="BD1185" i="5"/>
  <c r="BE1185" i="5"/>
  <c r="C1185" i="5"/>
  <c r="K1185" i="5"/>
  <c r="D1184" i="5"/>
  <c r="BA1184" i="5"/>
  <c r="E1184" i="5"/>
  <c r="BB1184" i="5"/>
  <c r="F1184" i="5"/>
  <c r="BC1184" i="5"/>
  <c r="G1184" i="5"/>
  <c r="BD1184" i="5"/>
  <c r="BE1184" i="5"/>
  <c r="C1184" i="5"/>
  <c r="K1184" i="5"/>
  <c r="D1183" i="5"/>
  <c r="BA1183" i="5"/>
  <c r="E1183" i="5"/>
  <c r="BB1183" i="5"/>
  <c r="F1183" i="5"/>
  <c r="BC1183" i="5"/>
  <c r="G1183" i="5"/>
  <c r="BD1183" i="5"/>
  <c r="BE1183" i="5"/>
  <c r="C1183" i="5"/>
  <c r="K1183" i="5"/>
  <c r="D1182" i="5"/>
  <c r="BA1182" i="5"/>
  <c r="E1182" i="5"/>
  <c r="BB1182" i="5"/>
  <c r="F1182" i="5"/>
  <c r="BC1182" i="5"/>
  <c r="G1182" i="5"/>
  <c r="BD1182" i="5"/>
  <c r="BE1182" i="5"/>
  <c r="C1182" i="5"/>
  <c r="K1182" i="5"/>
  <c r="D1181" i="5"/>
  <c r="BA1181" i="5"/>
  <c r="E1181" i="5"/>
  <c r="BB1181" i="5"/>
  <c r="F1181" i="5"/>
  <c r="BC1181" i="5"/>
  <c r="G1181" i="5"/>
  <c r="BD1181" i="5"/>
  <c r="BE1181" i="5"/>
  <c r="C1181" i="5"/>
  <c r="K1181" i="5"/>
  <c r="D1180" i="5"/>
  <c r="BA1180" i="5"/>
  <c r="E1180" i="5"/>
  <c r="BB1180" i="5"/>
  <c r="F1180" i="5"/>
  <c r="BC1180" i="5"/>
  <c r="G1180" i="5"/>
  <c r="BD1180" i="5"/>
  <c r="BE1180" i="5"/>
  <c r="C1180" i="5"/>
  <c r="K1180" i="5"/>
  <c r="D1179" i="5"/>
  <c r="BA1179" i="5"/>
  <c r="E1179" i="5"/>
  <c r="BB1179" i="5"/>
  <c r="F1179" i="5"/>
  <c r="BC1179" i="5"/>
  <c r="G1179" i="5"/>
  <c r="BD1179" i="5"/>
  <c r="BE1179" i="5"/>
  <c r="C1179" i="5"/>
  <c r="K1179" i="5"/>
  <c r="D1178" i="5"/>
  <c r="BA1178" i="5"/>
  <c r="E1178" i="5"/>
  <c r="BB1178" i="5"/>
  <c r="F1178" i="5"/>
  <c r="BC1178" i="5"/>
  <c r="G1178" i="5"/>
  <c r="BD1178" i="5"/>
  <c r="BE1178" i="5"/>
  <c r="C1178" i="5"/>
  <c r="K1178" i="5"/>
  <c r="D1177" i="5"/>
  <c r="BA1177" i="5"/>
  <c r="E1177" i="5"/>
  <c r="BB1177" i="5"/>
  <c r="F1177" i="5"/>
  <c r="BC1177" i="5"/>
  <c r="G1177" i="5"/>
  <c r="BD1177" i="5"/>
  <c r="BE1177" i="5"/>
  <c r="C1177" i="5"/>
  <c r="K1177" i="5"/>
  <c r="D1176" i="5"/>
  <c r="BA1176" i="5"/>
  <c r="E1176" i="5"/>
  <c r="BB1176" i="5"/>
  <c r="F1176" i="5"/>
  <c r="BC1176" i="5"/>
  <c r="G1176" i="5"/>
  <c r="BD1176" i="5"/>
  <c r="BE1176" i="5"/>
  <c r="C1176" i="5"/>
  <c r="K1176" i="5"/>
  <c r="D1175" i="5"/>
  <c r="BA1175" i="5"/>
  <c r="E1175" i="5"/>
  <c r="BB1175" i="5"/>
  <c r="F1175" i="5"/>
  <c r="BC1175" i="5"/>
  <c r="G1175" i="5"/>
  <c r="BD1175" i="5"/>
  <c r="BE1175" i="5"/>
  <c r="C1175" i="5"/>
  <c r="K1175" i="5"/>
  <c r="D1174" i="5"/>
  <c r="BA1174" i="5"/>
  <c r="E1174" i="5"/>
  <c r="BB1174" i="5"/>
  <c r="F1174" i="5"/>
  <c r="BC1174" i="5"/>
  <c r="G1174" i="5"/>
  <c r="BD1174" i="5"/>
  <c r="BE1174" i="5"/>
  <c r="C1174" i="5"/>
  <c r="K1174" i="5"/>
  <c r="D1173" i="5"/>
  <c r="BA1173" i="5"/>
  <c r="E1173" i="5"/>
  <c r="BB1173" i="5"/>
  <c r="F1173" i="5"/>
  <c r="BC1173" i="5"/>
  <c r="G1173" i="5"/>
  <c r="BD1173" i="5"/>
  <c r="BE1173" i="5"/>
  <c r="C1173" i="5"/>
  <c r="K1173" i="5"/>
  <c r="D1172" i="5"/>
  <c r="BA1172" i="5"/>
  <c r="E1172" i="5"/>
  <c r="BB1172" i="5"/>
  <c r="F1172" i="5"/>
  <c r="BC1172" i="5"/>
  <c r="G1172" i="5"/>
  <c r="BD1172" i="5"/>
  <c r="BE1172" i="5"/>
  <c r="C1172" i="5"/>
  <c r="K1172" i="5"/>
  <c r="D1171" i="5"/>
  <c r="BA1171" i="5"/>
  <c r="E1171" i="5"/>
  <c r="BB1171" i="5"/>
  <c r="F1171" i="5"/>
  <c r="BC1171" i="5"/>
  <c r="G1171" i="5"/>
  <c r="BD1171" i="5"/>
  <c r="BE1171" i="5"/>
  <c r="C1171" i="5"/>
  <c r="K1171" i="5"/>
  <c r="D1170" i="5"/>
  <c r="BA1170" i="5"/>
  <c r="E1170" i="5"/>
  <c r="BB1170" i="5"/>
  <c r="F1170" i="5"/>
  <c r="BC1170" i="5"/>
  <c r="G1170" i="5"/>
  <c r="BD1170" i="5"/>
  <c r="BE1170" i="5"/>
  <c r="C1170" i="5"/>
  <c r="K1170" i="5"/>
  <c r="D1169" i="5"/>
  <c r="BA1169" i="5"/>
  <c r="E1169" i="5"/>
  <c r="BB1169" i="5"/>
  <c r="F1169" i="5"/>
  <c r="BC1169" i="5"/>
  <c r="G1169" i="5"/>
  <c r="BD1169" i="5"/>
  <c r="BE1169" i="5"/>
  <c r="C1169" i="5"/>
  <c r="K1169" i="5"/>
  <c r="D1168" i="5"/>
  <c r="BA1168" i="5"/>
  <c r="E1168" i="5"/>
  <c r="BB1168" i="5"/>
  <c r="F1168" i="5"/>
  <c r="BC1168" i="5"/>
  <c r="G1168" i="5"/>
  <c r="BD1168" i="5"/>
  <c r="BE1168" i="5"/>
  <c r="C1168" i="5"/>
  <c r="K1168" i="5"/>
  <c r="D1167" i="5"/>
  <c r="BA1167" i="5"/>
  <c r="E1167" i="5"/>
  <c r="BB1167" i="5"/>
  <c r="F1167" i="5"/>
  <c r="BC1167" i="5"/>
  <c r="G1167" i="5"/>
  <c r="BD1167" i="5"/>
  <c r="BE1167" i="5"/>
  <c r="C1167" i="5"/>
  <c r="K1167" i="5"/>
  <c r="D1166" i="5"/>
  <c r="BA1166" i="5"/>
  <c r="E1166" i="5"/>
  <c r="BB1166" i="5"/>
  <c r="F1166" i="5"/>
  <c r="BC1166" i="5"/>
  <c r="G1166" i="5"/>
  <c r="BD1166" i="5"/>
  <c r="BE1166" i="5"/>
  <c r="C1166" i="5"/>
  <c r="K1166" i="5"/>
  <c r="D1165" i="5"/>
  <c r="BA1165" i="5"/>
  <c r="E1165" i="5"/>
  <c r="BB1165" i="5"/>
  <c r="F1165" i="5"/>
  <c r="BC1165" i="5"/>
  <c r="G1165" i="5"/>
  <c r="BD1165" i="5"/>
  <c r="BE1165" i="5"/>
  <c r="C1165" i="5"/>
  <c r="K1165" i="5"/>
  <c r="D1164" i="5"/>
  <c r="BA1164" i="5"/>
  <c r="E1164" i="5"/>
  <c r="BB1164" i="5"/>
  <c r="F1164" i="5"/>
  <c r="BC1164" i="5"/>
  <c r="G1164" i="5"/>
  <c r="BD1164" i="5"/>
  <c r="BE1164" i="5"/>
  <c r="C1164" i="5"/>
  <c r="K1164" i="5"/>
  <c r="D1163" i="5"/>
  <c r="BA1163" i="5"/>
  <c r="E1163" i="5"/>
  <c r="BB1163" i="5"/>
  <c r="F1163" i="5"/>
  <c r="BC1163" i="5"/>
  <c r="G1163" i="5"/>
  <c r="BD1163" i="5"/>
  <c r="BE1163" i="5"/>
  <c r="C1163" i="5"/>
  <c r="K1163" i="5"/>
  <c r="D1162" i="5"/>
  <c r="BA1162" i="5"/>
  <c r="E1162" i="5"/>
  <c r="BB1162" i="5"/>
  <c r="F1162" i="5"/>
  <c r="BC1162" i="5"/>
  <c r="G1162" i="5"/>
  <c r="BD1162" i="5"/>
  <c r="BE1162" i="5"/>
  <c r="C1162" i="5"/>
  <c r="K1162" i="5"/>
  <c r="D1161" i="5"/>
  <c r="BA1161" i="5"/>
  <c r="E1161" i="5"/>
  <c r="BB1161" i="5"/>
  <c r="F1161" i="5"/>
  <c r="BC1161" i="5"/>
  <c r="G1161" i="5"/>
  <c r="BD1161" i="5"/>
  <c r="BE1161" i="5"/>
  <c r="C1161" i="5"/>
  <c r="K1161" i="5"/>
  <c r="D1160" i="5"/>
  <c r="BA1160" i="5"/>
  <c r="E1160" i="5"/>
  <c r="BB1160" i="5"/>
  <c r="F1160" i="5"/>
  <c r="BC1160" i="5"/>
  <c r="G1160" i="5"/>
  <c r="BD1160" i="5"/>
  <c r="BE1160" i="5"/>
  <c r="C1160" i="5"/>
  <c r="K1160" i="5"/>
  <c r="D1159" i="5"/>
  <c r="BA1159" i="5"/>
  <c r="E1159" i="5"/>
  <c r="BB1159" i="5"/>
  <c r="F1159" i="5"/>
  <c r="BC1159" i="5"/>
  <c r="G1159" i="5"/>
  <c r="BD1159" i="5"/>
  <c r="BE1159" i="5"/>
  <c r="C1159" i="5"/>
  <c r="K1159" i="5"/>
  <c r="D1158" i="5"/>
  <c r="BA1158" i="5"/>
  <c r="E1158" i="5"/>
  <c r="BB1158" i="5"/>
  <c r="F1158" i="5"/>
  <c r="BC1158" i="5"/>
  <c r="G1158" i="5"/>
  <c r="BD1158" i="5"/>
  <c r="BE1158" i="5"/>
  <c r="C1158" i="5"/>
  <c r="K1158" i="5"/>
  <c r="D1157" i="5"/>
  <c r="BA1157" i="5"/>
  <c r="E1157" i="5"/>
  <c r="BB1157" i="5"/>
  <c r="F1157" i="5"/>
  <c r="BC1157" i="5"/>
  <c r="G1157" i="5"/>
  <c r="BD1157" i="5"/>
  <c r="BE1157" i="5"/>
  <c r="C1157" i="5"/>
  <c r="K1157" i="5"/>
  <c r="D1156" i="5"/>
  <c r="BA1156" i="5"/>
  <c r="E1156" i="5"/>
  <c r="BB1156" i="5"/>
  <c r="F1156" i="5"/>
  <c r="BC1156" i="5"/>
  <c r="G1156" i="5"/>
  <c r="BD1156" i="5"/>
  <c r="BE1156" i="5"/>
  <c r="C1156" i="5"/>
  <c r="K1156" i="5"/>
  <c r="D1155" i="5"/>
  <c r="BA1155" i="5"/>
  <c r="E1155" i="5"/>
  <c r="BB1155" i="5"/>
  <c r="F1155" i="5"/>
  <c r="BC1155" i="5"/>
  <c r="G1155" i="5"/>
  <c r="BD1155" i="5"/>
  <c r="BE1155" i="5"/>
  <c r="C1155" i="5"/>
  <c r="K1155" i="5"/>
  <c r="D1154" i="5"/>
  <c r="BA1154" i="5"/>
  <c r="E1154" i="5"/>
  <c r="BB1154" i="5"/>
  <c r="F1154" i="5"/>
  <c r="BC1154" i="5"/>
  <c r="G1154" i="5"/>
  <c r="BD1154" i="5"/>
  <c r="BE1154" i="5"/>
  <c r="C1154" i="5"/>
  <c r="K1154" i="5"/>
  <c r="D1153" i="5"/>
  <c r="BA1153" i="5"/>
  <c r="E1153" i="5"/>
  <c r="BB1153" i="5"/>
  <c r="F1153" i="5"/>
  <c r="BC1153" i="5"/>
  <c r="G1153" i="5"/>
  <c r="BD1153" i="5"/>
  <c r="BE1153" i="5"/>
  <c r="C1153" i="5"/>
  <c r="K1153" i="5"/>
  <c r="D1152" i="5"/>
  <c r="BA1152" i="5"/>
  <c r="E1152" i="5"/>
  <c r="BB1152" i="5"/>
  <c r="F1152" i="5"/>
  <c r="BC1152" i="5"/>
  <c r="G1152" i="5"/>
  <c r="BD1152" i="5"/>
  <c r="BE1152" i="5"/>
  <c r="C1152" i="5"/>
  <c r="K1152" i="5"/>
  <c r="D1151" i="5"/>
  <c r="BA1151" i="5"/>
  <c r="E1151" i="5"/>
  <c r="BB1151" i="5"/>
  <c r="F1151" i="5"/>
  <c r="BC1151" i="5"/>
  <c r="G1151" i="5"/>
  <c r="BD1151" i="5"/>
  <c r="BE1151" i="5"/>
  <c r="C1151" i="5"/>
  <c r="K1151" i="5"/>
  <c r="D1150" i="5"/>
  <c r="BA1150" i="5"/>
  <c r="E1150" i="5"/>
  <c r="BB1150" i="5"/>
  <c r="F1150" i="5"/>
  <c r="BC1150" i="5"/>
  <c r="G1150" i="5"/>
  <c r="BD1150" i="5"/>
  <c r="BE1150" i="5"/>
  <c r="C1150" i="5"/>
  <c r="K1150" i="5"/>
  <c r="D1149" i="5"/>
  <c r="BA1149" i="5"/>
  <c r="E1149" i="5"/>
  <c r="BB1149" i="5"/>
  <c r="F1149" i="5"/>
  <c r="BC1149" i="5"/>
  <c r="G1149" i="5"/>
  <c r="BD1149" i="5"/>
  <c r="BE1149" i="5"/>
  <c r="C1149" i="5"/>
  <c r="K1149" i="5"/>
  <c r="D1148" i="5"/>
  <c r="BA1148" i="5"/>
  <c r="E1148" i="5"/>
  <c r="BB1148" i="5"/>
  <c r="F1148" i="5"/>
  <c r="BC1148" i="5"/>
  <c r="G1148" i="5"/>
  <c r="BD1148" i="5"/>
  <c r="BE1148" i="5"/>
  <c r="C1148" i="5"/>
  <c r="K1148" i="5"/>
  <c r="D1147" i="5"/>
  <c r="BA1147" i="5"/>
  <c r="E1147" i="5"/>
  <c r="BB1147" i="5"/>
  <c r="F1147" i="5"/>
  <c r="BC1147" i="5"/>
  <c r="G1147" i="5"/>
  <c r="BD1147" i="5"/>
  <c r="BE1147" i="5"/>
  <c r="C1147" i="5"/>
  <c r="K1147" i="5"/>
  <c r="D1146" i="5"/>
  <c r="BA1146" i="5"/>
  <c r="E1146" i="5"/>
  <c r="BB1146" i="5"/>
  <c r="F1146" i="5"/>
  <c r="BC1146" i="5"/>
  <c r="G1146" i="5"/>
  <c r="BD1146" i="5"/>
  <c r="BE1146" i="5"/>
  <c r="C1146" i="5"/>
  <c r="K1146" i="5"/>
  <c r="D1145" i="5"/>
  <c r="BA1145" i="5"/>
  <c r="E1145" i="5"/>
  <c r="BB1145" i="5"/>
  <c r="F1145" i="5"/>
  <c r="BC1145" i="5"/>
  <c r="G1145" i="5"/>
  <c r="BD1145" i="5"/>
  <c r="BE1145" i="5"/>
  <c r="C1145" i="5"/>
  <c r="K1145" i="5"/>
  <c r="D1144" i="5"/>
  <c r="BA1144" i="5"/>
  <c r="E1144" i="5"/>
  <c r="BB1144" i="5"/>
  <c r="F1144" i="5"/>
  <c r="BC1144" i="5"/>
  <c r="G1144" i="5"/>
  <c r="BD1144" i="5"/>
  <c r="BE1144" i="5"/>
  <c r="C1144" i="5"/>
  <c r="K1144" i="5"/>
  <c r="D1143" i="5"/>
  <c r="BA1143" i="5"/>
  <c r="E1143" i="5"/>
  <c r="BB1143" i="5"/>
  <c r="F1143" i="5"/>
  <c r="BC1143" i="5"/>
  <c r="G1143" i="5"/>
  <c r="BD1143" i="5"/>
  <c r="BE1143" i="5"/>
  <c r="C1143" i="5"/>
  <c r="K1143" i="5"/>
  <c r="D1142" i="5"/>
  <c r="BA1142" i="5"/>
  <c r="E1142" i="5"/>
  <c r="BB1142" i="5"/>
  <c r="F1142" i="5"/>
  <c r="BC1142" i="5"/>
  <c r="G1142" i="5"/>
  <c r="BD1142" i="5"/>
  <c r="BE1142" i="5"/>
  <c r="C1142" i="5"/>
  <c r="K1142" i="5"/>
  <c r="D1141" i="5"/>
  <c r="BA1141" i="5"/>
  <c r="E1141" i="5"/>
  <c r="BB1141" i="5"/>
  <c r="F1141" i="5"/>
  <c r="BC1141" i="5"/>
  <c r="G1141" i="5"/>
  <c r="BD1141" i="5"/>
  <c r="BE1141" i="5"/>
  <c r="C1141" i="5"/>
  <c r="K1141" i="5"/>
  <c r="D1140" i="5"/>
  <c r="BA1140" i="5"/>
  <c r="E1140" i="5"/>
  <c r="BB1140" i="5"/>
  <c r="F1140" i="5"/>
  <c r="BC1140" i="5"/>
  <c r="G1140" i="5"/>
  <c r="BD1140" i="5"/>
  <c r="BE1140" i="5"/>
  <c r="C1140" i="5"/>
  <c r="K1140" i="5"/>
  <c r="D1139" i="5"/>
  <c r="BA1139" i="5"/>
  <c r="E1139" i="5"/>
  <c r="BB1139" i="5"/>
  <c r="F1139" i="5"/>
  <c r="BC1139" i="5"/>
  <c r="G1139" i="5"/>
  <c r="BD1139" i="5"/>
  <c r="BE1139" i="5"/>
  <c r="C1139" i="5"/>
  <c r="K1139" i="5"/>
  <c r="D1137" i="5"/>
  <c r="BA1137" i="5"/>
  <c r="E1137" i="5"/>
  <c r="BB1137" i="5"/>
  <c r="F1137" i="5"/>
  <c r="BC1137" i="5"/>
  <c r="G1137" i="5"/>
  <c r="BD1137" i="5"/>
  <c r="BE1137" i="5"/>
  <c r="C1137" i="5"/>
  <c r="K1137" i="5"/>
  <c r="D1136" i="5"/>
  <c r="BA1136" i="5"/>
  <c r="E1136" i="5"/>
  <c r="BB1136" i="5"/>
  <c r="F1136" i="5"/>
  <c r="BC1136" i="5"/>
  <c r="G1136" i="5"/>
  <c r="BD1136" i="5"/>
  <c r="BE1136" i="5"/>
  <c r="C1136" i="5"/>
  <c r="K1136" i="5"/>
  <c r="D1135" i="5"/>
  <c r="BA1135" i="5"/>
  <c r="E1135" i="5"/>
  <c r="BB1135" i="5"/>
  <c r="F1135" i="5"/>
  <c r="BC1135" i="5"/>
  <c r="G1135" i="5"/>
  <c r="BD1135" i="5"/>
  <c r="BE1135" i="5"/>
  <c r="C1135" i="5"/>
  <c r="K1135" i="5"/>
  <c r="D1134" i="5"/>
  <c r="BA1134" i="5"/>
  <c r="E1134" i="5"/>
  <c r="BB1134" i="5"/>
  <c r="F1134" i="5"/>
  <c r="BC1134" i="5"/>
  <c r="G1134" i="5"/>
  <c r="BD1134" i="5"/>
  <c r="BE1134" i="5"/>
  <c r="C1134" i="5"/>
  <c r="K1134" i="5"/>
  <c r="D1133" i="5"/>
  <c r="BA1133" i="5"/>
  <c r="E1133" i="5"/>
  <c r="BB1133" i="5"/>
  <c r="F1133" i="5"/>
  <c r="BC1133" i="5"/>
  <c r="G1133" i="5"/>
  <c r="BD1133" i="5"/>
  <c r="BE1133" i="5"/>
  <c r="C1133" i="5"/>
  <c r="K1133" i="5"/>
  <c r="D1132" i="5"/>
  <c r="BA1132" i="5"/>
  <c r="E1132" i="5"/>
  <c r="BB1132" i="5"/>
  <c r="F1132" i="5"/>
  <c r="BC1132" i="5"/>
  <c r="G1132" i="5"/>
  <c r="BD1132" i="5"/>
  <c r="BE1132" i="5"/>
  <c r="C1132" i="5"/>
  <c r="K1132" i="5"/>
  <c r="D1131" i="5"/>
  <c r="BA1131" i="5"/>
  <c r="E1131" i="5"/>
  <c r="BB1131" i="5"/>
  <c r="F1131" i="5"/>
  <c r="BC1131" i="5"/>
  <c r="G1131" i="5"/>
  <c r="BD1131" i="5"/>
  <c r="BE1131" i="5"/>
  <c r="C1131" i="5"/>
  <c r="K1131" i="5"/>
  <c r="D1130" i="5"/>
  <c r="BA1130" i="5"/>
  <c r="E1130" i="5"/>
  <c r="BB1130" i="5"/>
  <c r="F1130" i="5"/>
  <c r="BC1130" i="5"/>
  <c r="G1130" i="5"/>
  <c r="BD1130" i="5"/>
  <c r="BE1130" i="5"/>
  <c r="C1130" i="5"/>
  <c r="K1130" i="5"/>
  <c r="D1129" i="5"/>
  <c r="BA1129" i="5"/>
  <c r="E1129" i="5"/>
  <c r="BB1129" i="5"/>
  <c r="F1129" i="5"/>
  <c r="BC1129" i="5"/>
  <c r="G1129" i="5"/>
  <c r="BD1129" i="5"/>
  <c r="BE1129" i="5"/>
  <c r="C1129" i="5"/>
  <c r="K1129" i="5"/>
  <c r="D1128" i="5"/>
  <c r="BA1128" i="5"/>
  <c r="E1128" i="5"/>
  <c r="BB1128" i="5"/>
  <c r="F1128" i="5"/>
  <c r="BC1128" i="5"/>
  <c r="G1128" i="5"/>
  <c r="BD1128" i="5"/>
  <c r="BE1128" i="5"/>
  <c r="C1128" i="5"/>
  <c r="K1128" i="5"/>
  <c r="D1127" i="5"/>
  <c r="BA1127" i="5"/>
  <c r="E1127" i="5"/>
  <c r="BB1127" i="5"/>
  <c r="F1127" i="5"/>
  <c r="BC1127" i="5"/>
  <c r="G1127" i="5"/>
  <c r="BD1127" i="5"/>
  <c r="BE1127" i="5"/>
  <c r="C1127" i="5"/>
  <c r="K1127" i="5"/>
  <c r="D1126" i="5"/>
  <c r="BA1126" i="5"/>
  <c r="E1126" i="5"/>
  <c r="BB1126" i="5"/>
  <c r="F1126" i="5"/>
  <c r="BC1126" i="5"/>
  <c r="G1126" i="5"/>
  <c r="BD1126" i="5"/>
  <c r="BE1126" i="5"/>
  <c r="C1126" i="5"/>
  <c r="K1126" i="5"/>
  <c r="D1125" i="5"/>
  <c r="BA1125" i="5"/>
  <c r="E1125" i="5"/>
  <c r="BB1125" i="5"/>
  <c r="F1125" i="5"/>
  <c r="BC1125" i="5"/>
  <c r="G1125" i="5"/>
  <c r="BD1125" i="5"/>
  <c r="BE1125" i="5"/>
  <c r="C1125" i="5"/>
  <c r="K1125" i="5"/>
  <c r="L1125" i="5"/>
  <c r="M1125" i="5"/>
  <c r="N1125" i="5"/>
  <c r="O1125" i="5"/>
  <c r="D1124" i="5"/>
  <c r="BA1124" i="5"/>
  <c r="E1124" i="5"/>
  <c r="BB1124" i="5"/>
  <c r="F1124" i="5"/>
  <c r="BC1124" i="5"/>
  <c r="G1124" i="5"/>
  <c r="BD1124" i="5"/>
  <c r="BE1124" i="5"/>
  <c r="C1124" i="5"/>
  <c r="K1124" i="5"/>
  <c r="D1123" i="5"/>
  <c r="BA1123" i="5"/>
  <c r="E1123" i="5"/>
  <c r="BB1123" i="5"/>
  <c r="F1123" i="5"/>
  <c r="BC1123" i="5"/>
  <c r="G1123" i="5"/>
  <c r="BD1123" i="5"/>
  <c r="BE1123" i="5"/>
  <c r="C1123" i="5"/>
  <c r="K1123" i="5"/>
  <c r="D1122" i="5"/>
  <c r="BA1122" i="5"/>
  <c r="E1122" i="5"/>
  <c r="BB1122" i="5"/>
  <c r="F1122" i="5"/>
  <c r="BC1122" i="5"/>
  <c r="G1122" i="5"/>
  <c r="BD1122" i="5"/>
  <c r="BE1122" i="5"/>
  <c r="C1122" i="5"/>
  <c r="K1122" i="5"/>
  <c r="D1121" i="5"/>
  <c r="BA1121" i="5"/>
  <c r="E1121" i="5"/>
  <c r="BB1121" i="5"/>
  <c r="F1121" i="5"/>
  <c r="BC1121" i="5"/>
  <c r="G1121" i="5"/>
  <c r="BD1121" i="5"/>
  <c r="BE1121" i="5"/>
  <c r="C1121" i="5"/>
  <c r="K1121" i="5"/>
  <c r="D1120" i="5"/>
  <c r="BA1120" i="5"/>
  <c r="E1120" i="5"/>
  <c r="BB1120" i="5"/>
  <c r="F1120" i="5"/>
  <c r="BC1120" i="5"/>
  <c r="G1120" i="5"/>
  <c r="BD1120" i="5"/>
  <c r="BE1120" i="5"/>
  <c r="C1120" i="5"/>
  <c r="K1120" i="5"/>
  <c r="D1119" i="5"/>
  <c r="BA1119" i="5"/>
  <c r="E1119" i="5"/>
  <c r="BB1119" i="5"/>
  <c r="F1119" i="5"/>
  <c r="BC1119" i="5"/>
  <c r="G1119" i="5"/>
  <c r="BD1119" i="5"/>
  <c r="BE1119" i="5"/>
  <c r="C1119" i="5"/>
  <c r="K1119" i="5"/>
  <c r="D1118" i="5"/>
  <c r="BA1118" i="5"/>
  <c r="E1118" i="5"/>
  <c r="BB1118" i="5"/>
  <c r="F1118" i="5"/>
  <c r="BC1118" i="5"/>
  <c r="G1118" i="5"/>
  <c r="BD1118" i="5"/>
  <c r="BE1118" i="5"/>
  <c r="C1118" i="5"/>
  <c r="K1118" i="5"/>
  <c r="D1117" i="5"/>
  <c r="BA1117" i="5"/>
  <c r="E1117" i="5"/>
  <c r="BB1117" i="5"/>
  <c r="F1117" i="5"/>
  <c r="BC1117" i="5"/>
  <c r="G1117" i="5"/>
  <c r="BD1117" i="5"/>
  <c r="BE1117" i="5"/>
  <c r="C1117" i="5"/>
  <c r="K1117" i="5"/>
  <c r="D1116" i="5"/>
  <c r="BA1116" i="5"/>
  <c r="E1116" i="5"/>
  <c r="BB1116" i="5"/>
  <c r="F1116" i="5"/>
  <c r="BC1116" i="5"/>
  <c r="G1116" i="5"/>
  <c r="BD1116" i="5"/>
  <c r="BE1116" i="5"/>
  <c r="C1116" i="5"/>
  <c r="K1116" i="5"/>
  <c r="D1115" i="5"/>
  <c r="BA1115" i="5"/>
  <c r="E1115" i="5"/>
  <c r="BB1115" i="5"/>
  <c r="F1115" i="5"/>
  <c r="BC1115" i="5"/>
  <c r="G1115" i="5"/>
  <c r="BD1115" i="5"/>
  <c r="BE1115" i="5"/>
  <c r="C1115" i="5"/>
  <c r="K1115" i="5"/>
  <c r="D1114" i="5"/>
  <c r="BA1114" i="5"/>
  <c r="E1114" i="5"/>
  <c r="BB1114" i="5"/>
  <c r="F1114" i="5"/>
  <c r="BC1114" i="5"/>
  <c r="G1114" i="5"/>
  <c r="BD1114" i="5"/>
  <c r="BE1114" i="5"/>
  <c r="C1114" i="5"/>
  <c r="K1114" i="5"/>
  <c r="D1113" i="5"/>
  <c r="BA1113" i="5"/>
  <c r="E1113" i="5"/>
  <c r="BB1113" i="5"/>
  <c r="F1113" i="5"/>
  <c r="BC1113" i="5"/>
  <c r="G1113" i="5"/>
  <c r="BD1113" i="5"/>
  <c r="BE1113" i="5"/>
  <c r="C1113" i="5"/>
  <c r="K1113" i="5"/>
  <c r="D1112" i="5"/>
  <c r="BA1112" i="5"/>
  <c r="E1112" i="5"/>
  <c r="BB1112" i="5"/>
  <c r="F1112" i="5"/>
  <c r="BC1112" i="5"/>
  <c r="G1112" i="5"/>
  <c r="BD1112" i="5"/>
  <c r="BE1112" i="5"/>
  <c r="C1112" i="5"/>
  <c r="K1112" i="5"/>
  <c r="D1111" i="5"/>
  <c r="BA1111" i="5"/>
  <c r="E1111" i="5"/>
  <c r="BB1111" i="5"/>
  <c r="F1111" i="5"/>
  <c r="BC1111" i="5"/>
  <c r="G1111" i="5"/>
  <c r="BD1111" i="5"/>
  <c r="BE1111" i="5"/>
  <c r="C1111" i="5"/>
  <c r="K1111" i="5"/>
  <c r="D1110" i="5"/>
  <c r="BA1110" i="5"/>
  <c r="E1110" i="5"/>
  <c r="BB1110" i="5"/>
  <c r="F1110" i="5"/>
  <c r="BC1110" i="5"/>
  <c r="G1110" i="5"/>
  <c r="BD1110" i="5"/>
  <c r="BE1110" i="5"/>
  <c r="C1110" i="5"/>
  <c r="K1110" i="5"/>
  <c r="D1109" i="5"/>
  <c r="BA1109" i="5"/>
  <c r="E1109" i="5"/>
  <c r="BB1109" i="5"/>
  <c r="F1109" i="5"/>
  <c r="BC1109" i="5"/>
  <c r="G1109" i="5"/>
  <c r="BD1109" i="5"/>
  <c r="BE1109" i="5"/>
  <c r="C1109" i="5"/>
  <c r="K1109" i="5"/>
  <c r="D1108" i="5"/>
  <c r="BA1108" i="5"/>
  <c r="E1108" i="5"/>
  <c r="BB1108" i="5"/>
  <c r="F1108" i="5"/>
  <c r="BC1108" i="5"/>
  <c r="G1108" i="5"/>
  <c r="BD1108" i="5"/>
  <c r="BE1108" i="5"/>
  <c r="C1108" i="5"/>
  <c r="K1108" i="5"/>
  <c r="D1107" i="5"/>
  <c r="BA1107" i="5"/>
  <c r="E1107" i="5"/>
  <c r="BB1107" i="5"/>
  <c r="F1107" i="5"/>
  <c r="BC1107" i="5"/>
  <c r="G1107" i="5"/>
  <c r="BD1107" i="5"/>
  <c r="BE1107" i="5"/>
  <c r="C1107" i="5"/>
  <c r="K1107" i="5"/>
  <c r="D1106" i="5"/>
  <c r="BA1106" i="5"/>
  <c r="E1106" i="5"/>
  <c r="BB1106" i="5"/>
  <c r="F1106" i="5"/>
  <c r="BC1106" i="5"/>
  <c r="G1106" i="5"/>
  <c r="BD1106" i="5"/>
  <c r="BE1106" i="5"/>
  <c r="C1106" i="5"/>
  <c r="K1106" i="5"/>
  <c r="D1105" i="5"/>
  <c r="BA1105" i="5"/>
  <c r="E1105" i="5"/>
  <c r="BB1105" i="5"/>
  <c r="F1105" i="5"/>
  <c r="BC1105" i="5"/>
  <c r="G1105" i="5"/>
  <c r="BD1105" i="5"/>
  <c r="BE1105" i="5"/>
  <c r="C1105" i="5"/>
  <c r="K1105" i="5"/>
  <c r="D1104" i="5"/>
  <c r="BA1104" i="5"/>
  <c r="E1104" i="5"/>
  <c r="BB1104" i="5"/>
  <c r="F1104" i="5"/>
  <c r="BC1104" i="5"/>
  <c r="G1104" i="5"/>
  <c r="BD1104" i="5"/>
  <c r="BE1104" i="5"/>
  <c r="C1104" i="5"/>
  <c r="K1104" i="5"/>
  <c r="L1104" i="5"/>
  <c r="M1104" i="5"/>
  <c r="D1103" i="5"/>
  <c r="BA1103" i="5"/>
  <c r="E1103" i="5"/>
  <c r="BB1103" i="5"/>
  <c r="F1103" i="5"/>
  <c r="BC1103" i="5"/>
  <c r="G1103" i="5"/>
  <c r="BD1103" i="5"/>
  <c r="BE1103" i="5"/>
  <c r="C1103" i="5"/>
  <c r="K1103" i="5"/>
  <c r="D1102" i="5"/>
  <c r="BA1102" i="5"/>
  <c r="E1102" i="5"/>
  <c r="BB1102" i="5"/>
  <c r="F1102" i="5"/>
  <c r="BC1102" i="5"/>
  <c r="G1102" i="5"/>
  <c r="BD1102" i="5"/>
  <c r="BE1102" i="5"/>
  <c r="C1102" i="5"/>
  <c r="K1102" i="5"/>
  <c r="D1101" i="5"/>
  <c r="BA1101" i="5"/>
  <c r="E1101" i="5"/>
  <c r="BB1101" i="5"/>
  <c r="F1101" i="5"/>
  <c r="BC1101" i="5"/>
  <c r="G1101" i="5"/>
  <c r="BD1101" i="5"/>
  <c r="BE1101" i="5"/>
  <c r="C1101" i="5"/>
  <c r="K1101" i="5"/>
  <c r="D1100" i="5"/>
  <c r="BA1100" i="5"/>
  <c r="E1100" i="5"/>
  <c r="BB1100" i="5"/>
  <c r="F1100" i="5"/>
  <c r="BC1100" i="5"/>
  <c r="G1100" i="5"/>
  <c r="BD1100" i="5"/>
  <c r="BE1100" i="5"/>
  <c r="C1100" i="5"/>
  <c r="K1100" i="5"/>
  <c r="D1099" i="5"/>
  <c r="BA1099" i="5"/>
  <c r="E1099" i="5"/>
  <c r="BB1099" i="5"/>
  <c r="F1099" i="5"/>
  <c r="BC1099" i="5"/>
  <c r="G1099" i="5"/>
  <c r="BD1099" i="5"/>
  <c r="BE1099" i="5"/>
  <c r="C1099" i="5"/>
  <c r="K1099" i="5"/>
  <c r="D1098" i="5"/>
  <c r="BA1098" i="5"/>
  <c r="E1098" i="5"/>
  <c r="BB1098" i="5"/>
  <c r="F1098" i="5"/>
  <c r="BC1098" i="5"/>
  <c r="G1098" i="5"/>
  <c r="BD1098" i="5"/>
  <c r="BE1098" i="5"/>
  <c r="C1098" i="5"/>
  <c r="K1098" i="5"/>
  <c r="D1097" i="5"/>
  <c r="BA1097" i="5"/>
  <c r="E1097" i="5"/>
  <c r="BB1097" i="5"/>
  <c r="F1097" i="5"/>
  <c r="BC1097" i="5"/>
  <c r="G1097" i="5"/>
  <c r="BD1097" i="5"/>
  <c r="BE1097" i="5"/>
  <c r="C1097" i="5"/>
  <c r="K1097" i="5"/>
  <c r="D1096" i="5"/>
  <c r="BA1096" i="5"/>
  <c r="E1096" i="5"/>
  <c r="BB1096" i="5"/>
  <c r="F1096" i="5"/>
  <c r="BC1096" i="5"/>
  <c r="G1096" i="5"/>
  <c r="BD1096" i="5"/>
  <c r="BE1096" i="5"/>
  <c r="C1096" i="5"/>
  <c r="K1096" i="5"/>
  <c r="D1095" i="5"/>
  <c r="BA1095" i="5"/>
  <c r="E1095" i="5"/>
  <c r="BB1095" i="5"/>
  <c r="F1095" i="5"/>
  <c r="BC1095" i="5"/>
  <c r="G1095" i="5"/>
  <c r="BD1095" i="5"/>
  <c r="BE1095" i="5"/>
  <c r="C1095" i="5"/>
  <c r="K1095" i="5"/>
  <c r="D1094" i="5"/>
  <c r="BA1094" i="5"/>
  <c r="E1094" i="5"/>
  <c r="BB1094" i="5"/>
  <c r="F1094" i="5"/>
  <c r="BC1094" i="5"/>
  <c r="G1094" i="5"/>
  <c r="BD1094" i="5"/>
  <c r="BE1094" i="5"/>
  <c r="C1094" i="5"/>
  <c r="K1094" i="5"/>
  <c r="D1093" i="5"/>
  <c r="BA1093" i="5"/>
  <c r="E1093" i="5"/>
  <c r="BB1093" i="5"/>
  <c r="F1093" i="5"/>
  <c r="BC1093" i="5"/>
  <c r="G1093" i="5"/>
  <c r="BD1093" i="5"/>
  <c r="BE1093" i="5"/>
  <c r="C1093" i="5"/>
  <c r="K1093" i="5"/>
  <c r="D1092" i="5"/>
  <c r="BA1092" i="5"/>
  <c r="E1092" i="5"/>
  <c r="BB1092" i="5"/>
  <c r="F1092" i="5"/>
  <c r="BC1092" i="5"/>
  <c r="G1092" i="5"/>
  <c r="BD1092" i="5"/>
  <c r="BE1092" i="5"/>
  <c r="C1092" i="5"/>
  <c r="K1092" i="5"/>
  <c r="D1091" i="5"/>
  <c r="BA1091" i="5"/>
  <c r="E1091" i="5"/>
  <c r="BB1091" i="5"/>
  <c r="F1091" i="5"/>
  <c r="BC1091" i="5"/>
  <c r="G1091" i="5"/>
  <c r="BD1091" i="5"/>
  <c r="BE1091" i="5"/>
  <c r="C1091" i="5"/>
  <c r="K1091" i="5"/>
  <c r="D1090" i="5"/>
  <c r="BA1090" i="5"/>
  <c r="E1090" i="5"/>
  <c r="BB1090" i="5"/>
  <c r="F1090" i="5"/>
  <c r="BC1090" i="5"/>
  <c r="G1090" i="5"/>
  <c r="BD1090" i="5"/>
  <c r="BE1090" i="5"/>
  <c r="C1090" i="5"/>
  <c r="K1090" i="5"/>
  <c r="D1089" i="5"/>
  <c r="BA1089" i="5"/>
  <c r="E1089" i="5"/>
  <c r="BB1089" i="5"/>
  <c r="F1089" i="5"/>
  <c r="BC1089" i="5"/>
  <c r="G1089" i="5"/>
  <c r="BD1089" i="5"/>
  <c r="BE1089" i="5"/>
  <c r="C1089" i="5"/>
  <c r="K1089" i="5"/>
  <c r="D1088" i="5"/>
  <c r="BA1088" i="5"/>
  <c r="E1088" i="5"/>
  <c r="BB1088" i="5"/>
  <c r="F1088" i="5"/>
  <c r="BC1088" i="5"/>
  <c r="G1088" i="5"/>
  <c r="BD1088" i="5"/>
  <c r="BE1088" i="5"/>
  <c r="C1088" i="5"/>
  <c r="K1088" i="5"/>
  <c r="D1087" i="5"/>
  <c r="BA1087" i="5"/>
  <c r="E1087" i="5"/>
  <c r="BB1087" i="5"/>
  <c r="F1087" i="5"/>
  <c r="BC1087" i="5"/>
  <c r="G1087" i="5"/>
  <c r="BD1087" i="5"/>
  <c r="BE1087" i="5"/>
  <c r="C1087" i="5"/>
  <c r="K1087" i="5"/>
  <c r="D1086" i="5"/>
  <c r="BA1086" i="5"/>
  <c r="E1086" i="5"/>
  <c r="BB1086" i="5"/>
  <c r="F1086" i="5"/>
  <c r="BC1086" i="5"/>
  <c r="G1086" i="5"/>
  <c r="BD1086" i="5"/>
  <c r="BE1086" i="5"/>
  <c r="C1086" i="5"/>
  <c r="K1086" i="5"/>
  <c r="D1085" i="5"/>
  <c r="BA1085" i="5"/>
  <c r="E1085" i="5"/>
  <c r="BB1085" i="5"/>
  <c r="F1085" i="5"/>
  <c r="BC1085" i="5"/>
  <c r="G1085" i="5"/>
  <c r="BD1085" i="5"/>
  <c r="BE1085" i="5"/>
  <c r="C1085" i="5"/>
  <c r="K1085" i="5"/>
  <c r="D1084" i="5"/>
  <c r="BA1084" i="5"/>
  <c r="E1084" i="5"/>
  <c r="BB1084" i="5"/>
  <c r="F1084" i="5"/>
  <c r="BC1084" i="5"/>
  <c r="G1084" i="5"/>
  <c r="BD1084" i="5"/>
  <c r="BE1084" i="5"/>
  <c r="C1084" i="5"/>
  <c r="K1084" i="5"/>
  <c r="D1083" i="5"/>
  <c r="BA1083" i="5"/>
  <c r="E1083" i="5"/>
  <c r="BB1083" i="5"/>
  <c r="F1083" i="5"/>
  <c r="BC1083" i="5"/>
  <c r="G1083" i="5"/>
  <c r="BD1083" i="5"/>
  <c r="BE1083" i="5"/>
  <c r="C1083" i="5"/>
  <c r="K1083" i="5"/>
  <c r="D1082" i="5"/>
  <c r="BA1082" i="5"/>
  <c r="E1082" i="5"/>
  <c r="BB1082" i="5"/>
  <c r="F1082" i="5"/>
  <c r="BC1082" i="5"/>
  <c r="G1082" i="5"/>
  <c r="BD1082" i="5"/>
  <c r="BE1082" i="5"/>
  <c r="C1082" i="5"/>
  <c r="K1082" i="5"/>
  <c r="D1081" i="5"/>
  <c r="BA1081" i="5"/>
  <c r="E1081" i="5"/>
  <c r="BB1081" i="5"/>
  <c r="F1081" i="5"/>
  <c r="BC1081" i="5"/>
  <c r="G1081" i="5"/>
  <c r="BD1081" i="5"/>
  <c r="BE1081" i="5"/>
  <c r="C1081" i="5"/>
  <c r="K1081" i="5"/>
  <c r="D1080" i="5"/>
  <c r="BA1080" i="5"/>
  <c r="E1080" i="5"/>
  <c r="BB1080" i="5"/>
  <c r="F1080" i="5"/>
  <c r="BC1080" i="5"/>
  <c r="G1080" i="5"/>
  <c r="BD1080" i="5"/>
  <c r="BE1080" i="5"/>
  <c r="C1080" i="5"/>
  <c r="K1080" i="5"/>
  <c r="D1079" i="5"/>
  <c r="BA1079" i="5"/>
  <c r="E1079" i="5"/>
  <c r="BB1079" i="5"/>
  <c r="F1079" i="5"/>
  <c r="BC1079" i="5"/>
  <c r="G1079" i="5"/>
  <c r="BD1079" i="5"/>
  <c r="BE1079" i="5"/>
  <c r="C1079" i="5"/>
  <c r="K1079" i="5"/>
  <c r="D1078" i="5"/>
  <c r="BA1078" i="5"/>
  <c r="E1078" i="5"/>
  <c r="BB1078" i="5"/>
  <c r="F1078" i="5"/>
  <c r="BC1078" i="5"/>
  <c r="G1078" i="5"/>
  <c r="BD1078" i="5"/>
  <c r="BE1078" i="5"/>
  <c r="C1078" i="5"/>
  <c r="K1078" i="5"/>
  <c r="L1078" i="5"/>
  <c r="M1078" i="5"/>
  <c r="N1078" i="5"/>
  <c r="O1078" i="5"/>
  <c r="D1077" i="5"/>
  <c r="BA1077" i="5"/>
  <c r="E1077" i="5"/>
  <c r="BB1077" i="5"/>
  <c r="F1077" i="5"/>
  <c r="BC1077" i="5"/>
  <c r="G1077" i="5"/>
  <c r="BD1077" i="5"/>
  <c r="BE1077" i="5"/>
  <c r="C1077" i="5"/>
  <c r="K1077" i="5"/>
  <c r="D1076" i="5"/>
  <c r="BA1076" i="5"/>
  <c r="E1076" i="5"/>
  <c r="BB1076" i="5"/>
  <c r="F1076" i="5"/>
  <c r="BC1076" i="5"/>
  <c r="G1076" i="5"/>
  <c r="BD1076" i="5"/>
  <c r="BE1076" i="5"/>
  <c r="C1076" i="5"/>
  <c r="K1076" i="5"/>
  <c r="D1075" i="5"/>
  <c r="BA1075" i="5"/>
  <c r="E1075" i="5"/>
  <c r="BB1075" i="5"/>
  <c r="F1075" i="5"/>
  <c r="BC1075" i="5"/>
  <c r="G1075" i="5"/>
  <c r="BD1075" i="5"/>
  <c r="BE1075" i="5"/>
  <c r="C1075" i="5"/>
  <c r="K1075" i="5"/>
  <c r="D1074" i="5"/>
  <c r="BA1074" i="5"/>
  <c r="E1074" i="5"/>
  <c r="BB1074" i="5"/>
  <c r="F1074" i="5"/>
  <c r="BC1074" i="5"/>
  <c r="G1074" i="5"/>
  <c r="BD1074" i="5"/>
  <c r="BE1074" i="5"/>
  <c r="C1074" i="5"/>
  <c r="K1074" i="5"/>
  <c r="D1073" i="5"/>
  <c r="BA1073" i="5"/>
  <c r="E1073" i="5"/>
  <c r="BB1073" i="5"/>
  <c r="F1073" i="5"/>
  <c r="BC1073" i="5"/>
  <c r="G1073" i="5"/>
  <c r="BD1073" i="5"/>
  <c r="BE1073" i="5"/>
  <c r="C1073" i="5"/>
  <c r="K1073" i="5"/>
  <c r="D1072" i="5"/>
  <c r="BA1072" i="5"/>
  <c r="E1072" i="5"/>
  <c r="BB1072" i="5"/>
  <c r="F1072" i="5"/>
  <c r="BC1072" i="5"/>
  <c r="G1072" i="5"/>
  <c r="BD1072" i="5"/>
  <c r="BE1072" i="5"/>
  <c r="C1072" i="5"/>
  <c r="K1072" i="5"/>
  <c r="D1071" i="5"/>
  <c r="BA1071" i="5"/>
  <c r="E1071" i="5"/>
  <c r="BB1071" i="5"/>
  <c r="F1071" i="5"/>
  <c r="BC1071" i="5"/>
  <c r="G1071" i="5"/>
  <c r="BD1071" i="5"/>
  <c r="BE1071" i="5"/>
  <c r="C1071" i="5"/>
  <c r="K1071" i="5"/>
  <c r="D1070" i="5"/>
  <c r="BA1070" i="5"/>
  <c r="E1070" i="5"/>
  <c r="BB1070" i="5"/>
  <c r="F1070" i="5"/>
  <c r="BC1070" i="5"/>
  <c r="G1070" i="5"/>
  <c r="BD1070" i="5"/>
  <c r="BE1070" i="5"/>
  <c r="C1070" i="5"/>
  <c r="K1070" i="5"/>
  <c r="D1069" i="5"/>
  <c r="BA1069" i="5"/>
  <c r="E1069" i="5"/>
  <c r="BB1069" i="5"/>
  <c r="F1069" i="5"/>
  <c r="BC1069" i="5"/>
  <c r="G1069" i="5"/>
  <c r="BD1069" i="5"/>
  <c r="BE1069" i="5"/>
  <c r="C1069" i="5"/>
  <c r="K1069" i="5"/>
  <c r="D1068" i="5"/>
  <c r="BA1068" i="5"/>
  <c r="E1068" i="5"/>
  <c r="BB1068" i="5"/>
  <c r="F1068" i="5"/>
  <c r="BC1068" i="5"/>
  <c r="G1068" i="5"/>
  <c r="BD1068" i="5"/>
  <c r="BE1068" i="5"/>
  <c r="C1068" i="5"/>
  <c r="K1068" i="5"/>
  <c r="D1067" i="5"/>
  <c r="BA1067" i="5"/>
  <c r="E1067" i="5"/>
  <c r="BB1067" i="5"/>
  <c r="F1067" i="5"/>
  <c r="BC1067" i="5"/>
  <c r="G1067" i="5"/>
  <c r="BD1067" i="5"/>
  <c r="BE1067" i="5"/>
  <c r="C1067" i="5"/>
  <c r="K1067" i="5"/>
  <c r="D1066" i="5"/>
  <c r="BA1066" i="5"/>
  <c r="E1066" i="5"/>
  <c r="BB1066" i="5"/>
  <c r="F1066" i="5"/>
  <c r="BC1066" i="5"/>
  <c r="G1066" i="5"/>
  <c r="BD1066" i="5"/>
  <c r="BE1066" i="5"/>
  <c r="C1066" i="5"/>
  <c r="K1066" i="5"/>
  <c r="D1065" i="5"/>
  <c r="BA1065" i="5"/>
  <c r="E1065" i="5"/>
  <c r="BB1065" i="5"/>
  <c r="F1065" i="5"/>
  <c r="BC1065" i="5"/>
  <c r="G1065" i="5"/>
  <c r="BD1065" i="5"/>
  <c r="BE1065" i="5"/>
  <c r="C1065" i="5"/>
  <c r="K1065" i="5"/>
  <c r="D1064" i="5"/>
  <c r="BA1064" i="5"/>
  <c r="E1064" i="5"/>
  <c r="BB1064" i="5"/>
  <c r="F1064" i="5"/>
  <c r="BC1064" i="5"/>
  <c r="G1064" i="5"/>
  <c r="BD1064" i="5"/>
  <c r="BE1064" i="5"/>
  <c r="C1064" i="5"/>
  <c r="K1064" i="5"/>
  <c r="D1063" i="5"/>
  <c r="BA1063" i="5"/>
  <c r="E1063" i="5"/>
  <c r="BB1063" i="5"/>
  <c r="F1063" i="5"/>
  <c r="BC1063" i="5"/>
  <c r="G1063" i="5"/>
  <c r="BD1063" i="5"/>
  <c r="BE1063" i="5"/>
  <c r="C1063" i="5"/>
  <c r="K1063" i="5"/>
  <c r="D1062" i="5"/>
  <c r="BA1062" i="5"/>
  <c r="E1062" i="5"/>
  <c r="BB1062" i="5"/>
  <c r="F1062" i="5"/>
  <c r="BC1062" i="5"/>
  <c r="G1062" i="5"/>
  <c r="BD1062" i="5"/>
  <c r="BE1062" i="5"/>
  <c r="C1062" i="5"/>
  <c r="K1062" i="5"/>
  <c r="D1061" i="5"/>
  <c r="BA1061" i="5"/>
  <c r="E1061" i="5"/>
  <c r="BB1061" i="5"/>
  <c r="F1061" i="5"/>
  <c r="BC1061" i="5"/>
  <c r="G1061" i="5"/>
  <c r="BD1061" i="5"/>
  <c r="BE1061" i="5"/>
  <c r="C1061" i="5"/>
  <c r="K1061" i="5"/>
  <c r="D1060" i="5"/>
  <c r="BA1060" i="5"/>
  <c r="E1060" i="5"/>
  <c r="BB1060" i="5"/>
  <c r="F1060" i="5"/>
  <c r="BC1060" i="5"/>
  <c r="G1060" i="5"/>
  <c r="BD1060" i="5"/>
  <c r="BE1060" i="5"/>
  <c r="C1060" i="5"/>
  <c r="K1060" i="5"/>
  <c r="D1059" i="5"/>
  <c r="BA1059" i="5"/>
  <c r="E1059" i="5"/>
  <c r="BB1059" i="5"/>
  <c r="F1059" i="5"/>
  <c r="BC1059" i="5"/>
  <c r="G1059" i="5"/>
  <c r="BD1059" i="5"/>
  <c r="BE1059" i="5"/>
  <c r="C1059" i="5"/>
  <c r="K1059" i="5"/>
  <c r="D1058" i="5"/>
  <c r="BA1058" i="5"/>
  <c r="E1058" i="5"/>
  <c r="BB1058" i="5"/>
  <c r="F1058" i="5"/>
  <c r="BC1058" i="5"/>
  <c r="G1058" i="5"/>
  <c r="BD1058" i="5"/>
  <c r="BE1058" i="5"/>
  <c r="C1058" i="5"/>
  <c r="K1058" i="5"/>
  <c r="D1057" i="5"/>
  <c r="BA1057" i="5"/>
  <c r="E1057" i="5"/>
  <c r="BB1057" i="5"/>
  <c r="F1057" i="5"/>
  <c r="BC1057" i="5"/>
  <c r="G1057" i="5"/>
  <c r="BD1057" i="5"/>
  <c r="BE1057" i="5"/>
  <c r="C1057" i="5"/>
  <c r="K1057" i="5"/>
  <c r="D1056" i="5"/>
  <c r="BA1056" i="5"/>
  <c r="E1056" i="5"/>
  <c r="BB1056" i="5"/>
  <c r="F1056" i="5"/>
  <c r="BC1056" i="5"/>
  <c r="G1056" i="5"/>
  <c r="BD1056" i="5"/>
  <c r="BE1056" i="5"/>
  <c r="C1056" i="5"/>
  <c r="K1056" i="5"/>
  <c r="D1055" i="5"/>
  <c r="BA1055" i="5"/>
  <c r="E1055" i="5"/>
  <c r="BB1055" i="5"/>
  <c r="F1055" i="5"/>
  <c r="BC1055" i="5"/>
  <c r="G1055" i="5"/>
  <c r="BD1055" i="5"/>
  <c r="BE1055" i="5"/>
  <c r="C1055" i="5"/>
  <c r="K1055" i="5"/>
  <c r="D1054" i="5"/>
  <c r="BA1054" i="5"/>
  <c r="E1054" i="5"/>
  <c r="BB1054" i="5"/>
  <c r="F1054" i="5"/>
  <c r="BC1054" i="5"/>
  <c r="G1054" i="5"/>
  <c r="BD1054" i="5"/>
  <c r="BE1054" i="5"/>
  <c r="C1054" i="5"/>
  <c r="K1054" i="5"/>
  <c r="D1053" i="5"/>
  <c r="BA1053" i="5"/>
  <c r="E1053" i="5"/>
  <c r="BB1053" i="5"/>
  <c r="F1053" i="5"/>
  <c r="BC1053" i="5"/>
  <c r="G1053" i="5"/>
  <c r="BD1053" i="5"/>
  <c r="BE1053" i="5"/>
  <c r="C1053" i="5"/>
  <c r="K1053" i="5"/>
  <c r="D1052" i="5"/>
  <c r="BA1052" i="5"/>
  <c r="E1052" i="5"/>
  <c r="BB1052" i="5"/>
  <c r="F1052" i="5"/>
  <c r="BC1052" i="5"/>
  <c r="G1052" i="5"/>
  <c r="BD1052" i="5"/>
  <c r="BE1052" i="5"/>
  <c r="C1052" i="5"/>
  <c r="K1052" i="5"/>
  <c r="D1051" i="5"/>
  <c r="BA1051" i="5"/>
  <c r="E1051" i="5"/>
  <c r="BB1051" i="5"/>
  <c r="F1051" i="5"/>
  <c r="BC1051" i="5"/>
  <c r="G1051" i="5"/>
  <c r="BD1051" i="5"/>
  <c r="BE1051" i="5"/>
  <c r="C1051" i="5"/>
  <c r="K1051" i="5"/>
  <c r="D1050" i="5"/>
  <c r="BA1050" i="5"/>
  <c r="E1050" i="5"/>
  <c r="BB1050" i="5"/>
  <c r="F1050" i="5"/>
  <c r="BC1050" i="5"/>
  <c r="G1050" i="5"/>
  <c r="BD1050" i="5"/>
  <c r="BE1050" i="5"/>
  <c r="C1050" i="5"/>
  <c r="K1050" i="5"/>
  <c r="D1049" i="5"/>
  <c r="BA1049" i="5"/>
  <c r="E1049" i="5"/>
  <c r="BB1049" i="5"/>
  <c r="F1049" i="5"/>
  <c r="BC1049" i="5"/>
  <c r="G1049" i="5"/>
  <c r="BD1049" i="5"/>
  <c r="BE1049" i="5"/>
  <c r="C1049" i="5"/>
  <c r="K1049" i="5"/>
  <c r="D1048" i="5"/>
  <c r="BA1048" i="5"/>
  <c r="E1048" i="5"/>
  <c r="BB1048" i="5"/>
  <c r="F1048" i="5"/>
  <c r="BC1048" i="5"/>
  <c r="G1048" i="5"/>
  <c r="BD1048" i="5"/>
  <c r="BE1048" i="5"/>
  <c r="C1048" i="5"/>
  <c r="K1048" i="5"/>
  <c r="L1288" i="5"/>
  <c r="M1288" i="5"/>
  <c r="N1288" i="5"/>
  <c r="O1288" i="5"/>
  <c r="L1287" i="5"/>
  <c r="M1287" i="5"/>
  <c r="N1287" i="5"/>
  <c r="O1287" i="5"/>
  <c r="L1286" i="5"/>
  <c r="M1286" i="5"/>
  <c r="N1286" i="5"/>
  <c r="O1286" i="5"/>
  <c r="L1285" i="5"/>
  <c r="M1285" i="5"/>
  <c r="N1285" i="5"/>
  <c r="O1285" i="5"/>
  <c r="L1284" i="5"/>
  <c r="M1284" i="5"/>
  <c r="N1284" i="5"/>
  <c r="O1284" i="5"/>
  <c r="L1283" i="5"/>
  <c r="M1283" i="5"/>
  <c r="N1283" i="5"/>
  <c r="O1283" i="5"/>
  <c r="L1282" i="5"/>
  <c r="M1282" i="5"/>
  <c r="N1282" i="5"/>
  <c r="O1282" i="5"/>
  <c r="L1281" i="5"/>
  <c r="M1281" i="5"/>
  <c r="N1281" i="5"/>
  <c r="O1281" i="5"/>
  <c r="L1280" i="5"/>
  <c r="M1280" i="5"/>
  <c r="N1280" i="5"/>
  <c r="O1280" i="5"/>
  <c r="L1278" i="5"/>
  <c r="M1278" i="5"/>
  <c r="N1278" i="5"/>
  <c r="O1278" i="5"/>
  <c r="L1277" i="5"/>
  <c r="M1277" i="5"/>
  <c r="N1277" i="5"/>
  <c r="O1277" i="5"/>
  <c r="L1276" i="5"/>
  <c r="M1276" i="5"/>
  <c r="N1276" i="5"/>
  <c r="O1276" i="5"/>
  <c r="L1275" i="5"/>
  <c r="M1275" i="5"/>
  <c r="N1275" i="5"/>
  <c r="O1275" i="5"/>
  <c r="L1274" i="5"/>
  <c r="M1274" i="5"/>
  <c r="N1274" i="5"/>
  <c r="O1274" i="5"/>
  <c r="L1273" i="5"/>
  <c r="M1273" i="5"/>
  <c r="N1273" i="5"/>
  <c r="O1273" i="5"/>
  <c r="L1272" i="5"/>
  <c r="M1272" i="5"/>
  <c r="N1272" i="5"/>
  <c r="O1272" i="5"/>
  <c r="L1271" i="5"/>
  <c r="M1271" i="5"/>
  <c r="N1271" i="5"/>
  <c r="O1271" i="5"/>
  <c r="L1270" i="5"/>
  <c r="M1270" i="5"/>
  <c r="N1270" i="5"/>
  <c r="O1270" i="5"/>
  <c r="L1269" i="5"/>
  <c r="M1269" i="5"/>
  <c r="N1269" i="5"/>
  <c r="O1269" i="5"/>
  <c r="L1268" i="5"/>
  <c r="M1268" i="5"/>
  <c r="N1268" i="5"/>
  <c r="O1268" i="5"/>
  <c r="L1267" i="5"/>
  <c r="M1267" i="5"/>
  <c r="N1267" i="5"/>
  <c r="O1267" i="5"/>
  <c r="L1266" i="5"/>
  <c r="M1266" i="5"/>
  <c r="N1266" i="5"/>
  <c r="O1266" i="5"/>
  <c r="L1265" i="5"/>
  <c r="M1265" i="5"/>
  <c r="N1265" i="5"/>
  <c r="O1265" i="5"/>
  <c r="L1264" i="5"/>
  <c r="M1264" i="5"/>
  <c r="N1264" i="5"/>
  <c r="O1264" i="5"/>
  <c r="L1263" i="5"/>
  <c r="M1263" i="5"/>
  <c r="N1263" i="5"/>
  <c r="O1263" i="5"/>
  <c r="L1262" i="5"/>
  <c r="M1262" i="5"/>
  <c r="N1262" i="5"/>
  <c r="O1262" i="5"/>
  <c r="L1261" i="5"/>
  <c r="M1261" i="5"/>
  <c r="N1261" i="5"/>
  <c r="O1261" i="5"/>
  <c r="L1260" i="5"/>
  <c r="M1260" i="5"/>
  <c r="N1260" i="5"/>
  <c r="O1260" i="5"/>
  <c r="L1259" i="5"/>
  <c r="M1259" i="5"/>
  <c r="N1259" i="5"/>
  <c r="O1259" i="5"/>
  <c r="L1258" i="5"/>
  <c r="M1258" i="5"/>
  <c r="N1258" i="5"/>
  <c r="O1258" i="5"/>
  <c r="L1257" i="5"/>
  <c r="M1257" i="5"/>
  <c r="N1257" i="5"/>
  <c r="O1257" i="5"/>
  <c r="L1256" i="5"/>
  <c r="M1256" i="5"/>
  <c r="N1256" i="5"/>
  <c r="O1256" i="5"/>
  <c r="L1255" i="5"/>
  <c r="M1255" i="5"/>
  <c r="N1255" i="5"/>
  <c r="O1255" i="5"/>
  <c r="L1254" i="5"/>
  <c r="M1254" i="5"/>
  <c r="N1254" i="5"/>
  <c r="O1254" i="5"/>
  <c r="L1253" i="5"/>
  <c r="M1253" i="5"/>
  <c r="N1253" i="5"/>
  <c r="O1253" i="5"/>
  <c r="L1252" i="5"/>
  <c r="M1252" i="5"/>
  <c r="N1252" i="5"/>
  <c r="O1252" i="5"/>
  <c r="L1251" i="5"/>
  <c r="M1251" i="5"/>
  <c r="N1251" i="5"/>
  <c r="O1251" i="5"/>
  <c r="L1250" i="5"/>
  <c r="M1250" i="5"/>
  <c r="N1250" i="5"/>
  <c r="O1250" i="5"/>
  <c r="L1249" i="5"/>
  <c r="M1249" i="5"/>
  <c r="N1249" i="5"/>
  <c r="O1249" i="5"/>
  <c r="L1248" i="5"/>
  <c r="M1248" i="5"/>
  <c r="N1248" i="5"/>
  <c r="O1248" i="5"/>
  <c r="L1247" i="5"/>
  <c r="M1247" i="5"/>
  <c r="N1247" i="5"/>
  <c r="O1247" i="5"/>
  <c r="L1245" i="5"/>
  <c r="M1245" i="5"/>
  <c r="N1245" i="5"/>
  <c r="O1245" i="5"/>
  <c r="L1244" i="5"/>
  <c r="M1244" i="5"/>
  <c r="N1244" i="5"/>
  <c r="O1244" i="5"/>
  <c r="L1243" i="5"/>
  <c r="M1243" i="5"/>
  <c r="N1243" i="5"/>
  <c r="O1243" i="5"/>
  <c r="L1242" i="5"/>
  <c r="M1242" i="5"/>
  <c r="N1242" i="5"/>
  <c r="O1242" i="5"/>
  <c r="L1241" i="5"/>
  <c r="M1241" i="5"/>
  <c r="N1241" i="5"/>
  <c r="O1241" i="5"/>
  <c r="L1240" i="5"/>
  <c r="M1240" i="5"/>
  <c r="N1240" i="5"/>
  <c r="O1240" i="5"/>
  <c r="L1239" i="5"/>
  <c r="M1239" i="5"/>
  <c r="N1239" i="5"/>
  <c r="O1239" i="5"/>
  <c r="L1238" i="5"/>
  <c r="M1238" i="5"/>
  <c r="N1238" i="5"/>
  <c r="O1238" i="5"/>
  <c r="L1237" i="5"/>
  <c r="M1237" i="5"/>
  <c r="N1237" i="5"/>
  <c r="O1237" i="5"/>
  <c r="L1236" i="5"/>
  <c r="M1236" i="5"/>
  <c r="N1236" i="5"/>
  <c r="O1236" i="5"/>
  <c r="L1235" i="5"/>
  <c r="M1235" i="5"/>
  <c r="N1235" i="5"/>
  <c r="O1235" i="5"/>
  <c r="L1234" i="5"/>
  <c r="M1234" i="5"/>
  <c r="N1234" i="5"/>
  <c r="O1234" i="5"/>
  <c r="L1233" i="5"/>
  <c r="M1233" i="5"/>
  <c r="N1233" i="5"/>
  <c r="O1233" i="5"/>
  <c r="L1232" i="5"/>
  <c r="M1232" i="5"/>
  <c r="N1232" i="5"/>
  <c r="O1232" i="5"/>
  <c r="L1231" i="5"/>
  <c r="M1231" i="5"/>
  <c r="N1231" i="5"/>
  <c r="O1231" i="5"/>
  <c r="L1230" i="5"/>
  <c r="M1230" i="5"/>
  <c r="N1230" i="5"/>
  <c r="O1230" i="5"/>
  <c r="L1229" i="5"/>
  <c r="M1229" i="5"/>
  <c r="N1229" i="5"/>
  <c r="O1229" i="5"/>
  <c r="L1228" i="5"/>
  <c r="M1228" i="5"/>
  <c r="N1228" i="5"/>
  <c r="O1228" i="5"/>
  <c r="L1227" i="5"/>
  <c r="M1227" i="5"/>
  <c r="N1227" i="5"/>
  <c r="O1227" i="5"/>
  <c r="L1226" i="5"/>
  <c r="M1226" i="5"/>
  <c r="N1226" i="5"/>
  <c r="O1226" i="5"/>
  <c r="L1225" i="5"/>
  <c r="M1225" i="5"/>
  <c r="N1225" i="5"/>
  <c r="O1225" i="5"/>
  <c r="L1223" i="5"/>
  <c r="M1223" i="5"/>
  <c r="N1223" i="5"/>
  <c r="O1223" i="5"/>
  <c r="L1222" i="5"/>
  <c r="M1222" i="5"/>
  <c r="N1222" i="5"/>
  <c r="O1222" i="5"/>
  <c r="L1221" i="5"/>
  <c r="M1221" i="5"/>
  <c r="N1221" i="5"/>
  <c r="O1221" i="5"/>
  <c r="L1220" i="5"/>
  <c r="M1220" i="5"/>
  <c r="N1220" i="5"/>
  <c r="O1220" i="5"/>
  <c r="L1219" i="5"/>
  <c r="M1219" i="5"/>
  <c r="N1219" i="5"/>
  <c r="O1219" i="5"/>
  <c r="L1217" i="5"/>
  <c r="M1217" i="5"/>
  <c r="N1217" i="5"/>
  <c r="O1217" i="5"/>
  <c r="L1216" i="5"/>
  <c r="M1216" i="5"/>
  <c r="N1216" i="5"/>
  <c r="O1216" i="5"/>
  <c r="L1215" i="5"/>
  <c r="M1215" i="5"/>
  <c r="N1215" i="5"/>
  <c r="O1215" i="5"/>
  <c r="L1214" i="5"/>
  <c r="M1214" i="5"/>
  <c r="N1214" i="5"/>
  <c r="O1214" i="5"/>
  <c r="L1213" i="5"/>
  <c r="M1213" i="5"/>
  <c r="N1213" i="5"/>
  <c r="O1213" i="5"/>
  <c r="L1212" i="5"/>
  <c r="M1212" i="5"/>
  <c r="N1212" i="5"/>
  <c r="O1212" i="5"/>
  <c r="L1211" i="5"/>
  <c r="M1211" i="5"/>
  <c r="N1211" i="5"/>
  <c r="O1211" i="5"/>
  <c r="L1210" i="5"/>
  <c r="M1210" i="5"/>
  <c r="N1210" i="5"/>
  <c r="O1210" i="5"/>
  <c r="L1209" i="5"/>
  <c r="M1209" i="5"/>
  <c r="N1209" i="5"/>
  <c r="O1209" i="5"/>
  <c r="L1208" i="5"/>
  <c r="M1208" i="5"/>
  <c r="N1208" i="5"/>
  <c r="O1208" i="5"/>
  <c r="L1207" i="5"/>
  <c r="M1207" i="5"/>
  <c r="N1207" i="5"/>
  <c r="O1207" i="5"/>
  <c r="L1206" i="5"/>
  <c r="M1206" i="5"/>
  <c r="N1206" i="5"/>
  <c r="O1206" i="5"/>
  <c r="L1204" i="5"/>
  <c r="M1204" i="5"/>
  <c r="N1204" i="5"/>
  <c r="O1204" i="5"/>
  <c r="L1203" i="5"/>
  <c r="M1203" i="5"/>
  <c r="N1203" i="5"/>
  <c r="O1203" i="5"/>
  <c r="L1202" i="5"/>
  <c r="M1202" i="5"/>
  <c r="N1202" i="5"/>
  <c r="O1202" i="5"/>
  <c r="L1201" i="5"/>
  <c r="M1201" i="5"/>
  <c r="N1201" i="5"/>
  <c r="O1201" i="5"/>
  <c r="L1200" i="5"/>
  <c r="M1200" i="5"/>
  <c r="N1200" i="5"/>
  <c r="O1200" i="5"/>
  <c r="L1199" i="5"/>
  <c r="M1199" i="5"/>
  <c r="N1199" i="5"/>
  <c r="O1199" i="5"/>
  <c r="L1198" i="5"/>
  <c r="M1198" i="5"/>
  <c r="N1198" i="5"/>
  <c r="O1198" i="5"/>
  <c r="L1197" i="5"/>
  <c r="M1197" i="5"/>
  <c r="N1197" i="5"/>
  <c r="O1197" i="5"/>
  <c r="L1196" i="5"/>
  <c r="M1196" i="5"/>
  <c r="N1196" i="5"/>
  <c r="O1196" i="5"/>
  <c r="L1195" i="5"/>
  <c r="M1195" i="5"/>
  <c r="N1195" i="5"/>
  <c r="O1195" i="5"/>
  <c r="L1194" i="5"/>
  <c r="M1194" i="5"/>
  <c r="N1194" i="5"/>
  <c r="O1194" i="5"/>
  <c r="L1192" i="5"/>
  <c r="M1192" i="5"/>
  <c r="N1192" i="5"/>
  <c r="O1192" i="5"/>
  <c r="L1191" i="5"/>
  <c r="M1191" i="5"/>
  <c r="N1191" i="5"/>
  <c r="O1191" i="5"/>
  <c r="L1190" i="5"/>
  <c r="M1190" i="5"/>
  <c r="N1190" i="5"/>
  <c r="O1190" i="5"/>
  <c r="L1189" i="5"/>
  <c r="M1189" i="5"/>
  <c r="N1189" i="5"/>
  <c r="O1189" i="5"/>
  <c r="L1188" i="5"/>
  <c r="M1188" i="5"/>
  <c r="N1188" i="5"/>
  <c r="O1188" i="5"/>
  <c r="L1187" i="5"/>
  <c r="M1187" i="5"/>
  <c r="N1187" i="5"/>
  <c r="O1187" i="5"/>
  <c r="L1186" i="5"/>
  <c r="M1186" i="5"/>
  <c r="N1186" i="5"/>
  <c r="O1186" i="5"/>
  <c r="L1185" i="5"/>
  <c r="M1185" i="5"/>
  <c r="N1185" i="5"/>
  <c r="O1185" i="5"/>
  <c r="L1184" i="5"/>
  <c r="M1184" i="5"/>
  <c r="N1184" i="5"/>
  <c r="O1184" i="5"/>
  <c r="L1183" i="5"/>
  <c r="M1183" i="5"/>
  <c r="N1183" i="5"/>
  <c r="O1183" i="5"/>
  <c r="L1182" i="5"/>
  <c r="M1182" i="5"/>
  <c r="N1182" i="5"/>
  <c r="O1182" i="5"/>
  <c r="L1181" i="5"/>
  <c r="M1181" i="5"/>
  <c r="N1181" i="5"/>
  <c r="O1181" i="5"/>
  <c r="L1179" i="5"/>
  <c r="M1179" i="5"/>
  <c r="N1179" i="5"/>
  <c r="O1179" i="5"/>
  <c r="L1178" i="5"/>
  <c r="M1178" i="5"/>
  <c r="N1178" i="5"/>
  <c r="O1178" i="5"/>
  <c r="L1177" i="5"/>
  <c r="M1177" i="5"/>
  <c r="N1177" i="5"/>
  <c r="O1177" i="5"/>
  <c r="L1176" i="5"/>
  <c r="M1176" i="5"/>
  <c r="N1176" i="5"/>
  <c r="O1176" i="5"/>
  <c r="L1175" i="5"/>
  <c r="M1175" i="5"/>
  <c r="N1175" i="5"/>
  <c r="O1175" i="5"/>
  <c r="L1174" i="5"/>
  <c r="M1174" i="5"/>
  <c r="N1174" i="5"/>
  <c r="O1174" i="5"/>
  <c r="L1173" i="5"/>
  <c r="M1173" i="5"/>
  <c r="N1173" i="5"/>
  <c r="O1173" i="5"/>
  <c r="L1172" i="5"/>
  <c r="M1172" i="5"/>
  <c r="N1172" i="5"/>
  <c r="O1172" i="5"/>
  <c r="L1171" i="5"/>
  <c r="M1171" i="5"/>
  <c r="N1171" i="5"/>
  <c r="O1171" i="5"/>
  <c r="L1170" i="5"/>
  <c r="M1170" i="5"/>
  <c r="N1170" i="5"/>
  <c r="O1170" i="5"/>
  <c r="L1169" i="5"/>
  <c r="M1169" i="5"/>
  <c r="N1169" i="5"/>
  <c r="O1169" i="5"/>
  <c r="L1168" i="5"/>
  <c r="M1168" i="5"/>
  <c r="N1168" i="5"/>
  <c r="O1168" i="5"/>
  <c r="L1167" i="5"/>
  <c r="M1167" i="5"/>
  <c r="N1167" i="5"/>
  <c r="O1167" i="5"/>
  <c r="L1166" i="5"/>
  <c r="M1166" i="5"/>
  <c r="N1166" i="5"/>
  <c r="O1166" i="5"/>
  <c r="L1165" i="5"/>
  <c r="M1165" i="5"/>
  <c r="N1165" i="5"/>
  <c r="O1165" i="5"/>
  <c r="L1164" i="5"/>
  <c r="M1164" i="5"/>
  <c r="N1164" i="5"/>
  <c r="O1164" i="5"/>
  <c r="L1163" i="5"/>
  <c r="M1163" i="5"/>
  <c r="N1163" i="5"/>
  <c r="O1163" i="5"/>
  <c r="L1162" i="5"/>
  <c r="M1162" i="5"/>
  <c r="N1162" i="5"/>
  <c r="O1162" i="5"/>
  <c r="L1161" i="5"/>
  <c r="M1161" i="5"/>
  <c r="N1161" i="5"/>
  <c r="O1161" i="5"/>
  <c r="L1160" i="5"/>
  <c r="M1160" i="5"/>
  <c r="N1160" i="5"/>
  <c r="O1160" i="5"/>
  <c r="L1159" i="5"/>
  <c r="M1159" i="5"/>
  <c r="N1159" i="5"/>
  <c r="O1159" i="5"/>
  <c r="L1158" i="5"/>
  <c r="M1158" i="5"/>
  <c r="N1158" i="5"/>
  <c r="O1158" i="5"/>
  <c r="L1157" i="5"/>
  <c r="M1157" i="5"/>
  <c r="N1157" i="5"/>
  <c r="O1157" i="5"/>
  <c r="L1156" i="5"/>
  <c r="M1156" i="5"/>
  <c r="N1156" i="5"/>
  <c r="O1156" i="5"/>
  <c r="L1155" i="5"/>
  <c r="M1155" i="5"/>
  <c r="N1155" i="5"/>
  <c r="O1155" i="5"/>
  <c r="L1154" i="5"/>
  <c r="M1154" i="5"/>
  <c r="N1154" i="5"/>
  <c r="O1154" i="5"/>
  <c r="L1153" i="5"/>
  <c r="M1153" i="5"/>
  <c r="N1153" i="5"/>
  <c r="O1153" i="5"/>
  <c r="L1152" i="5"/>
  <c r="M1152" i="5"/>
  <c r="N1152" i="5"/>
  <c r="O1152" i="5"/>
  <c r="L1151" i="5"/>
  <c r="M1151" i="5"/>
  <c r="N1151" i="5"/>
  <c r="O1151" i="5"/>
  <c r="L1150" i="5"/>
  <c r="M1150" i="5"/>
  <c r="N1150" i="5"/>
  <c r="O1150" i="5"/>
  <c r="L1149" i="5"/>
  <c r="M1149" i="5"/>
  <c r="N1149" i="5"/>
  <c r="O1149" i="5"/>
  <c r="L1147" i="5"/>
  <c r="M1147" i="5"/>
  <c r="N1147" i="5"/>
  <c r="O1147" i="5"/>
  <c r="L1146" i="5"/>
  <c r="M1146" i="5"/>
  <c r="N1146" i="5"/>
  <c r="O1146" i="5"/>
  <c r="L1145" i="5"/>
  <c r="M1145" i="5"/>
  <c r="N1145" i="5"/>
  <c r="O1145" i="5"/>
  <c r="L1144" i="5"/>
  <c r="M1144" i="5"/>
  <c r="N1144" i="5"/>
  <c r="O1144" i="5"/>
  <c r="L1143" i="5"/>
  <c r="M1143" i="5"/>
  <c r="N1143" i="5"/>
  <c r="O1143" i="5"/>
  <c r="L1142" i="5"/>
  <c r="M1142" i="5"/>
  <c r="N1142" i="5"/>
  <c r="O1142" i="5"/>
  <c r="L1141" i="5"/>
  <c r="M1141" i="5"/>
  <c r="N1141" i="5"/>
  <c r="O1141" i="5"/>
  <c r="L1140" i="5"/>
  <c r="M1140" i="5"/>
  <c r="N1140" i="5"/>
  <c r="O1140" i="5"/>
  <c r="L1139" i="5"/>
  <c r="M1139" i="5"/>
  <c r="N1139" i="5"/>
  <c r="O1139" i="5"/>
  <c r="L1137" i="5"/>
  <c r="M1137" i="5"/>
  <c r="N1137" i="5"/>
  <c r="O1137" i="5"/>
  <c r="L1136" i="5"/>
  <c r="M1136" i="5"/>
  <c r="N1136" i="5"/>
  <c r="O1136" i="5"/>
  <c r="L1135" i="5"/>
  <c r="M1135" i="5"/>
  <c r="N1135" i="5"/>
  <c r="O1135" i="5"/>
  <c r="L1134" i="5"/>
  <c r="M1134" i="5"/>
  <c r="N1134" i="5"/>
  <c r="O1134" i="5"/>
  <c r="L1133" i="5"/>
  <c r="M1133" i="5"/>
  <c r="N1133" i="5"/>
  <c r="O1133" i="5"/>
  <c r="L1132" i="5"/>
  <c r="M1132" i="5"/>
  <c r="N1132" i="5"/>
  <c r="O1132" i="5"/>
  <c r="L1131" i="5"/>
  <c r="M1131" i="5"/>
  <c r="N1131" i="5"/>
  <c r="O1131" i="5"/>
  <c r="L1130" i="5"/>
  <c r="M1130" i="5"/>
  <c r="N1130" i="5"/>
  <c r="O1130" i="5"/>
  <c r="L1129" i="5"/>
  <c r="M1129" i="5"/>
  <c r="N1129" i="5"/>
  <c r="O1129" i="5"/>
  <c r="L1128" i="5"/>
  <c r="M1128" i="5"/>
  <c r="N1128" i="5"/>
  <c r="O1128" i="5"/>
  <c r="L1127" i="5"/>
  <c r="M1127" i="5"/>
  <c r="N1127" i="5"/>
  <c r="O1127" i="5"/>
  <c r="L1126" i="5"/>
  <c r="M1126" i="5"/>
  <c r="N1126" i="5"/>
  <c r="O1126" i="5"/>
  <c r="L1124" i="5"/>
  <c r="M1124" i="5"/>
  <c r="N1124" i="5"/>
  <c r="O1124" i="5"/>
  <c r="L1123" i="5"/>
  <c r="M1123" i="5"/>
  <c r="N1123" i="5"/>
  <c r="O1123" i="5"/>
  <c r="L1122" i="5"/>
  <c r="M1122" i="5"/>
  <c r="N1122" i="5"/>
  <c r="O1122" i="5"/>
  <c r="L1121" i="5"/>
  <c r="M1121" i="5"/>
  <c r="N1121" i="5"/>
  <c r="O1121" i="5"/>
  <c r="L1120" i="5"/>
  <c r="M1120" i="5"/>
  <c r="N1120" i="5"/>
  <c r="O1120" i="5"/>
  <c r="L1119" i="5"/>
  <c r="M1119" i="5"/>
  <c r="N1119" i="5"/>
  <c r="O1119" i="5"/>
  <c r="L1118" i="5"/>
  <c r="M1118" i="5"/>
  <c r="N1118" i="5"/>
  <c r="O1118" i="5"/>
  <c r="L1117" i="5"/>
  <c r="M1117" i="5"/>
  <c r="N1117" i="5"/>
  <c r="O1117" i="5"/>
  <c r="L1116" i="5"/>
  <c r="M1116" i="5"/>
  <c r="N1116" i="5"/>
  <c r="O1116" i="5"/>
  <c r="L1115" i="5"/>
  <c r="M1115" i="5"/>
  <c r="N1115" i="5"/>
  <c r="O1115" i="5"/>
  <c r="L1114" i="5"/>
  <c r="M1114" i="5"/>
  <c r="N1114" i="5"/>
  <c r="O1114" i="5"/>
  <c r="L1113" i="5"/>
  <c r="M1113" i="5"/>
  <c r="N1113" i="5"/>
  <c r="O1113" i="5"/>
  <c r="L1112" i="5"/>
  <c r="M1112" i="5"/>
  <c r="N1112" i="5"/>
  <c r="O1112" i="5"/>
  <c r="L1111" i="5"/>
  <c r="M1111" i="5"/>
  <c r="N1111" i="5"/>
  <c r="O1111" i="5"/>
  <c r="L1110" i="5"/>
  <c r="M1110" i="5"/>
  <c r="N1110" i="5"/>
  <c r="O1110" i="5"/>
  <c r="L1109" i="5"/>
  <c r="M1109" i="5"/>
  <c r="N1109" i="5"/>
  <c r="O1109" i="5"/>
  <c r="L1108" i="5"/>
  <c r="M1108" i="5"/>
  <c r="N1108" i="5"/>
  <c r="O1108" i="5"/>
  <c r="L1107" i="5"/>
  <c r="M1107" i="5"/>
  <c r="N1107" i="5"/>
  <c r="O1107" i="5"/>
  <c r="L1106" i="5"/>
  <c r="M1106" i="5"/>
  <c r="N1106" i="5"/>
  <c r="O1106" i="5"/>
  <c r="L1105" i="5"/>
  <c r="M1105" i="5"/>
  <c r="N1105" i="5"/>
  <c r="O1105" i="5"/>
  <c r="L1103" i="5"/>
  <c r="M1103" i="5"/>
  <c r="N1103" i="5"/>
  <c r="O1103" i="5"/>
  <c r="L1102" i="5"/>
  <c r="M1102" i="5"/>
  <c r="N1102" i="5"/>
  <c r="O1102" i="5"/>
  <c r="L1101" i="5"/>
  <c r="M1101" i="5"/>
  <c r="N1101" i="5"/>
  <c r="O1101" i="5"/>
  <c r="L1100" i="5"/>
  <c r="M1100" i="5"/>
  <c r="N1100" i="5"/>
  <c r="O1100" i="5"/>
  <c r="L1099" i="5"/>
  <c r="M1099" i="5"/>
  <c r="N1099" i="5"/>
  <c r="O1099" i="5"/>
  <c r="L1098" i="5"/>
  <c r="M1098" i="5"/>
  <c r="N1098" i="5"/>
  <c r="O1098" i="5"/>
  <c r="L1097" i="5"/>
  <c r="M1097" i="5"/>
  <c r="N1097" i="5"/>
  <c r="O1097" i="5"/>
  <c r="L1096" i="5"/>
  <c r="M1096" i="5"/>
  <c r="N1096" i="5"/>
  <c r="O1096" i="5"/>
  <c r="L1095" i="5"/>
  <c r="M1095" i="5"/>
  <c r="N1095" i="5"/>
  <c r="O1095" i="5"/>
  <c r="L1094" i="5"/>
  <c r="M1094" i="5"/>
  <c r="N1094" i="5"/>
  <c r="O1094" i="5"/>
  <c r="L1093" i="5"/>
  <c r="M1093" i="5"/>
  <c r="N1093" i="5"/>
  <c r="O1093" i="5"/>
  <c r="L1092" i="5"/>
  <c r="M1092" i="5"/>
  <c r="N1092" i="5"/>
  <c r="O1092" i="5"/>
  <c r="L1091" i="5"/>
  <c r="M1091" i="5"/>
  <c r="N1091" i="5"/>
  <c r="O1091" i="5"/>
  <c r="L1090" i="5"/>
  <c r="M1090" i="5"/>
  <c r="N1090" i="5"/>
  <c r="O1090" i="5"/>
  <c r="L1089" i="5"/>
  <c r="M1089" i="5"/>
  <c r="N1089" i="5"/>
  <c r="O1089" i="5"/>
  <c r="L1088" i="5"/>
  <c r="M1088" i="5"/>
  <c r="N1088" i="5"/>
  <c r="O1088" i="5"/>
  <c r="L1087" i="5"/>
  <c r="M1087" i="5"/>
  <c r="N1087" i="5"/>
  <c r="O1087" i="5"/>
  <c r="L1086" i="5"/>
  <c r="M1086" i="5"/>
  <c r="N1086" i="5"/>
  <c r="O1086" i="5"/>
  <c r="L1085" i="5"/>
  <c r="M1085" i="5"/>
  <c r="N1085" i="5"/>
  <c r="O1085" i="5"/>
  <c r="L1084" i="5"/>
  <c r="M1084" i="5"/>
  <c r="N1084" i="5"/>
  <c r="O1084" i="5"/>
  <c r="L1083" i="5"/>
  <c r="M1083" i="5"/>
  <c r="N1083" i="5"/>
  <c r="O1083" i="5"/>
  <c r="L1082" i="5"/>
  <c r="M1082" i="5"/>
  <c r="N1082" i="5"/>
  <c r="O1082" i="5"/>
  <c r="L1081" i="5"/>
  <c r="M1081" i="5"/>
  <c r="N1081" i="5"/>
  <c r="O1081" i="5"/>
  <c r="L1080" i="5"/>
  <c r="M1080" i="5"/>
  <c r="N1080" i="5"/>
  <c r="O1080" i="5"/>
  <c r="L1079" i="5"/>
  <c r="M1079" i="5"/>
  <c r="N1079" i="5"/>
  <c r="O1079" i="5"/>
  <c r="L1077" i="5"/>
  <c r="M1077" i="5"/>
  <c r="N1077" i="5"/>
  <c r="O1077" i="5"/>
  <c r="L1076" i="5"/>
  <c r="M1076" i="5"/>
  <c r="N1076" i="5"/>
  <c r="O1076" i="5"/>
  <c r="L1075" i="5"/>
  <c r="M1075" i="5"/>
  <c r="N1075" i="5"/>
  <c r="O1075" i="5"/>
  <c r="L1074" i="5"/>
  <c r="M1074" i="5"/>
  <c r="N1074" i="5"/>
  <c r="O1074" i="5"/>
  <c r="L1073" i="5"/>
  <c r="M1073" i="5"/>
  <c r="N1073" i="5"/>
  <c r="O1073" i="5"/>
  <c r="L1072" i="5"/>
  <c r="M1072" i="5"/>
  <c r="N1072" i="5"/>
  <c r="O1072" i="5"/>
  <c r="L1071" i="5"/>
  <c r="M1071" i="5"/>
  <c r="N1071" i="5"/>
  <c r="O1071" i="5"/>
  <c r="L1070" i="5"/>
  <c r="M1070" i="5"/>
  <c r="N1070" i="5"/>
  <c r="O1070" i="5"/>
  <c r="L1069" i="5"/>
  <c r="M1069" i="5"/>
  <c r="N1069" i="5"/>
  <c r="O1069" i="5"/>
  <c r="L1068" i="5"/>
  <c r="M1068" i="5"/>
  <c r="N1068" i="5"/>
  <c r="O1068" i="5"/>
  <c r="L1067" i="5"/>
  <c r="M1067" i="5"/>
  <c r="N1067" i="5"/>
  <c r="O1067" i="5"/>
  <c r="L1066" i="5"/>
  <c r="M1066" i="5"/>
  <c r="N1066" i="5"/>
  <c r="O1066" i="5"/>
  <c r="L1065" i="5"/>
  <c r="M1065" i="5"/>
  <c r="N1065" i="5"/>
  <c r="O1065" i="5"/>
  <c r="L1064" i="5"/>
  <c r="M1064" i="5"/>
  <c r="N1064" i="5"/>
  <c r="O1064" i="5"/>
  <c r="L1063" i="5"/>
  <c r="M1063" i="5"/>
  <c r="N1063" i="5"/>
  <c r="O1063" i="5"/>
  <c r="L1061" i="5"/>
  <c r="M1061" i="5"/>
  <c r="N1061" i="5"/>
  <c r="O1061" i="5"/>
  <c r="L1060" i="5"/>
  <c r="M1060" i="5"/>
  <c r="N1060" i="5"/>
  <c r="O1060" i="5"/>
  <c r="L1059" i="5"/>
  <c r="M1059" i="5"/>
  <c r="N1059" i="5"/>
  <c r="O1059" i="5"/>
  <c r="L1058" i="5"/>
  <c r="M1058" i="5"/>
  <c r="N1058" i="5"/>
  <c r="O1058" i="5"/>
  <c r="L1057" i="5"/>
  <c r="M1057" i="5"/>
  <c r="N1057" i="5"/>
  <c r="O1057" i="5"/>
  <c r="L1056" i="5"/>
  <c r="M1056" i="5"/>
  <c r="N1056" i="5"/>
  <c r="O1056" i="5"/>
  <c r="L1055" i="5"/>
  <c r="M1055" i="5"/>
  <c r="N1055" i="5"/>
  <c r="O1055" i="5"/>
  <c r="L1054" i="5"/>
  <c r="M1054" i="5"/>
  <c r="N1054" i="5"/>
  <c r="O1054" i="5"/>
  <c r="L1053" i="5"/>
  <c r="M1053" i="5"/>
  <c r="N1053" i="5"/>
  <c r="O1053" i="5"/>
  <c r="L1052" i="5"/>
  <c r="M1052" i="5"/>
  <c r="N1052" i="5"/>
  <c r="O1052" i="5"/>
  <c r="L1051" i="5"/>
  <c r="M1051" i="5"/>
  <c r="N1051" i="5"/>
  <c r="O1051" i="5"/>
  <c r="L1050" i="5"/>
  <c r="M1050" i="5"/>
  <c r="N1050" i="5"/>
  <c r="O1050" i="5"/>
  <c r="L1049" i="5"/>
  <c r="M1049" i="5"/>
  <c r="N1049" i="5"/>
  <c r="O1049" i="5"/>
  <c r="L1048" i="5"/>
  <c r="M1048" i="5"/>
  <c r="N1048" i="5"/>
  <c r="O1048" i="5"/>
  <c r="H1579" i="5"/>
  <c r="H1578" i="5"/>
  <c r="H1577" i="5"/>
  <c r="H1576" i="5"/>
  <c r="H1575" i="5"/>
  <c r="H1574" i="5"/>
  <c r="H1573" i="5"/>
  <c r="H1572" i="5"/>
  <c r="H1571" i="5"/>
  <c r="H1570" i="5"/>
  <c r="H1569" i="5"/>
  <c r="H1568" i="5"/>
  <c r="H1567" i="5"/>
  <c r="H1566" i="5"/>
  <c r="H1565" i="5"/>
  <c r="H1564" i="5"/>
  <c r="H1563" i="5"/>
  <c r="H1562" i="5"/>
  <c r="H1561" i="5"/>
  <c r="H1560" i="5"/>
  <c r="H1559" i="5"/>
  <c r="H1558" i="5"/>
  <c r="K1558" i="5"/>
  <c r="O1558" i="5"/>
  <c r="H1557" i="5"/>
  <c r="H1556" i="5"/>
  <c r="H1555" i="5"/>
  <c r="H1554" i="5"/>
  <c r="H1553" i="5"/>
  <c r="H1552" i="5"/>
  <c r="H1551" i="5"/>
  <c r="H1550" i="5"/>
  <c r="H1549" i="5"/>
  <c r="H1548" i="5"/>
  <c r="H1547" i="5"/>
  <c r="H1546" i="5"/>
  <c r="H1545" i="5"/>
  <c r="H1544" i="5"/>
  <c r="H1543" i="5"/>
  <c r="H1542" i="5"/>
  <c r="H1541" i="5"/>
  <c r="H1540" i="5"/>
  <c r="H1539" i="5"/>
  <c r="H1538" i="5"/>
  <c r="H1537" i="5"/>
  <c r="H1536" i="5"/>
  <c r="H1535" i="5"/>
  <c r="H1534" i="5"/>
  <c r="H1533" i="5"/>
  <c r="H1532" i="5"/>
  <c r="H1531" i="5"/>
  <c r="H1530" i="5"/>
  <c r="H1529" i="5"/>
  <c r="H1528" i="5"/>
  <c r="H1527" i="5"/>
  <c r="H1526" i="5"/>
  <c r="H1525" i="5"/>
  <c r="H1524" i="5"/>
  <c r="H1523" i="5"/>
  <c r="H1522" i="5"/>
  <c r="H1521" i="5"/>
  <c r="H1520" i="5"/>
  <c r="H1519" i="5"/>
  <c r="H1518" i="5"/>
  <c r="H1517" i="5"/>
  <c r="H1516" i="5"/>
  <c r="H1515" i="5"/>
  <c r="H1514" i="5"/>
  <c r="H1513" i="5"/>
  <c r="H1512" i="5"/>
  <c r="H1511" i="5"/>
  <c r="H1510" i="5"/>
  <c r="H1509" i="5"/>
  <c r="H1508" i="5"/>
  <c r="H1507" i="5"/>
  <c r="H1506" i="5"/>
  <c r="H1505" i="5"/>
  <c r="H1504" i="5"/>
  <c r="H1503" i="5"/>
  <c r="H1502" i="5"/>
  <c r="H1501" i="5"/>
  <c r="H1500" i="5"/>
  <c r="H1499" i="5"/>
  <c r="H1498" i="5"/>
  <c r="H1497" i="5"/>
  <c r="H1496" i="5"/>
  <c r="H1495" i="5"/>
  <c r="H1494" i="5"/>
  <c r="H1493" i="5"/>
  <c r="H1492" i="5"/>
  <c r="H1491" i="5"/>
  <c r="H1490" i="5"/>
  <c r="H1489" i="5"/>
  <c r="H1488" i="5"/>
  <c r="H1487" i="5"/>
  <c r="H1486" i="5"/>
  <c r="H1485" i="5"/>
  <c r="H1484" i="5"/>
  <c r="H1483" i="5"/>
  <c r="H1482" i="5"/>
  <c r="H1481" i="5"/>
  <c r="H1480" i="5"/>
  <c r="H1479" i="5"/>
  <c r="H1478" i="5"/>
  <c r="H1477" i="5"/>
  <c r="H1476" i="5"/>
  <c r="H1475" i="5"/>
  <c r="H1474" i="5"/>
  <c r="H1473" i="5"/>
  <c r="H1472" i="5"/>
  <c r="H1471" i="5"/>
  <c r="H1470" i="5"/>
  <c r="H1469" i="5"/>
  <c r="H1468" i="5"/>
  <c r="H1467" i="5"/>
  <c r="H1466" i="5"/>
  <c r="H1465" i="5"/>
  <c r="H1464" i="5"/>
  <c r="H1463" i="5"/>
  <c r="H1462" i="5"/>
  <c r="H1461" i="5"/>
  <c r="H1460" i="5"/>
  <c r="H1459" i="5"/>
  <c r="H1458" i="5"/>
  <c r="H1457" i="5"/>
  <c r="H1456" i="5"/>
  <c r="H1455" i="5"/>
  <c r="H1454" i="5"/>
  <c r="H1453" i="5"/>
  <c r="H1452" i="5"/>
  <c r="H1451" i="5"/>
  <c r="H1450" i="5"/>
  <c r="H1449" i="5"/>
  <c r="H1448" i="5"/>
  <c r="H1447" i="5"/>
  <c r="H1446" i="5"/>
  <c r="H1445" i="5"/>
  <c r="H1444" i="5"/>
  <c r="H1443" i="5"/>
  <c r="H1442" i="5"/>
  <c r="H1441" i="5"/>
  <c r="H1440" i="5"/>
  <c r="H1439" i="5"/>
  <c r="H1438" i="5"/>
  <c r="H1437" i="5"/>
  <c r="H1436" i="5"/>
  <c r="H1435" i="5"/>
  <c r="H1434" i="5"/>
  <c r="H1433" i="5"/>
  <c r="H1432" i="5"/>
  <c r="H1431" i="5"/>
  <c r="H1430" i="5"/>
  <c r="H1429" i="5"/>
  <c r="H1428" i="5"/>
  <c r="H1427" i="5"/>
  <c r="H1426" i="5"/>
  <c r="H1425" i="5"/>
  <c r="H1424" i="5"/>
  <c r="H1423" i="5"/>
  <c r="H1422" i="5"/>
  <c r="H1421" i="5"/>
  <c r="H1420" i="5"/>
  <c r="H1419" i="5"/>
  <c r="H1418" i="5"/>
  <c r="H1417" i="5"/>
  <c r="H1416" i="5"/>
  <c r="H1415" i="5"/>
  <c r="H1414" i="5"/>
  <c r="H1413" i="5"/>
  <c r="H1412" i="5"/>
  <c r="H1411" i="5"/>
  <c r="H1410" i="5"/>
  <c r="H1409" i="5"/>
  <c r="H1408" i="5"/>
  <c r="H1407" i="5"/>
  <c r="H1406" i="5"/>
  <c r="H1405" i="5"/>
  <c r="H1404" i="5"/>
  <c r="H1403" i="5"/>
  <c r="L1403" i="5"/>
  <c r="M1403" i="5"/>
  <c r="O1403" i="5"/>
  <c r="H1402" i="5"/>
  <c r="H1401" i="5"/>
  <c r="H1400" i="5"/>
  <c r="H1399" i="5"/>
  <c r="H1398" i="5"/>
  <c r="H1397" i="5"/>
  <c r="H1396" i="5"/>
  <c r="H1395" i="5"/>
  <c r="H1394" i="5"/>
  <c r="H1393" i="5"/>
  <c r="H1392" i="5"/>
  <c r="H1391" i="5"/>
  <c r="H1390" i="5"/>
  <c r="H1389" i="5"/>
  <c r="H1388" i="5"/>
  <c r="H1387" i="5"/>
  <c r="H1386" i="5"/>
  <c r="H1385" i="5"/>
  <c r="H1384" i="5"/>
  <c r="H1383" i="5"/>
  <c r="H1382" i="5"/>
  <c r="H1381" i="5"/>
  <c r="H1380" i="5"/>
  <c r="H1379" i="5"/>
  <c r="H1378" i="5"/>
  <c r="H1377" i="5"/>
  <c r="H1376" i="5"/>
  <c r="H1375" i="5"/>
  <c r="H1374" i="5"/>
  <c r="H1373" i="5"/>
  <c r="H1372" i="5"/>
  <c r="H1371" i="5"/>
  <c r="H1370" i="5"/>
  <c r="H1369" i="5"/>
  <c r="H1368" i="5"/>
  <c r="H1367" i="5"/>
  <c r="H1366" i="5"/>
  <c r="H1365" i="5"/>
  <c r="H1364" i="5"/>
  <c r="H1363" i="5"/>
  <c r="H1362" i="5"/>
  <c r="H1361" i="5"/>
  <c r="H1360" i="5"/>
  <c r="H1359" i="5"/>
  <c r="H1358" i="5"/>
  <c r="H1357" i="5"/>
  <c r="H1356" i="5"/>
  <c r="H1355" i="5"/>
  <c r="H1354" i="5"/>
  <c r="H1353" i="5"/>
  <c r="H1352" i="5"/>
  <c r="H1351" i="5"/>
  <c r="H1350" i="5"/>
  <c r="H1349" i="5"/>
  <c r="H1348" i="5"/>
  <c r="H1347" i="5"/>
  <c r="H1346" i="5"/>
  <c r="H1345" i="5"/>
  <c r="H1344" i="5"/>
  <c r="H1343" i="5"/>
  <c r="H1342" i="5"/>
  <c r="H1341" i="5"/>
  <c r="H1340" i="5"/>
  <c r="H1339" i="5"/>
  <c r="H1338" i="5"/>
  <c r="H1337" i="5"/>
  <c r="H1336" i="5"/>
  <c r="H1335" i="5"/>
  <c r="H1334" i="5"/>
  <c r="H1333" i="5"/>
  <c r="H1331" i="5"/>
  <c r="H1330" i="5"/>
  <c r="H1329" i="5"/>
  <c r="H1328" i="5"/>
  <c r="H1327" i="5"/>
  <c r="H1326" i="5"/>
  <c r="H1325" i="5"/>
  <c r="H1324" i="5"/>
  <c r="H1323" i="5"/>
  <c r="H1322" i="5"/>
  <c r="H1321" i="5"/>
  <c r="H1320" i="5"/>
  <c r="H1319" i="5"/>
  <c r="H1318" i="5"/>
  <c r="H1317" i="5"/>
  <c r="H1316" i="5"/>
  <c r="H1315" i="5"/>
  <c r="H1314" i="5"/>
  <c r="H1313" i="5"/>
  <c r="H1312" i="5"/>
  <c r="H1311" i="5"/>
  <c r="H1310" i="5"/>
  <c r="H1309" i="5"/>
  <c r="H1308" i="5"/>
  <c r="H1307" i="5"/>
  <c r="H1306" i="5"/>
  <c r="H1305" i="5"/>
  <c r="H1304" i="5"/>
  <c r="H1303" i="5"/>
  <c r="H1302" i="5"/>
  <c r="H1301" i="5"/>
  <c r="H1300" i="5"/>
  <c r="H1299" i="5"/>
  <c r="H1298" i="5"/>
  <c r="H1297" i="5"/>
  <c r="H1296" i="5"/>
  <c r="H1295" i="5"/>
  <c r="H1294" i="5"/>
  <c r="H1293" i="5"/>
  <c r="H1292" i="5"/>
  <c r="H1291" i="5"/>
  <c r="H1289" i="5"/>
  <c r="P1046" i="5"/>
  <c r="Q1046" i="5"/>
  <c r="R1046" i="5"/>
  <c r="S1046" i="5"/>
  <c r="T1046" i="5"/>
  <c r="H1046" i="5"/>
  <c r="H1045" i="5"/>
  <c r="H1044" i="5"/>
  <c r="H1043" i="5"/>
  <c r="H1042" i="5"/>
  <c r="H1041" i="5"/>
  <c r="H1040" i="5"/>
  <c r="H1039" i="5"/>
  <c r="H1038" i="5"/>
  <c r="H1037" i="5"/>
  <c r="H1036" i="5"/>
  <c r="H1035" i="5"/>
  <c r="H1034" i="5"/>
  <c r="H1033" i="5"/>
  <c r="H1032" i="5"/>
  <c r="H1031" i="5"/>
  <c r="H1030" i="5"/>
  <c r="H1029" i="5"/>
  <c r="H1028" i="5"/>
  <c r="H1027" i="5"/>
  <c r="H1026" i="5"/>
  <c r="H1025" i="5"/>
  <c r="H1024" i="5"/>
  <c r="H1023" i="5"/>
  <c r="H1022" i="5"/>
  <c r="H1021" i="5"/>
  <c r="H1020" i="5"/>
  <c r="H1019" i="5"/>
  <c r="H1018" i="5"/>
  <c r="H1017" i="5"/>
  <c r="H1016" i="5"/>
  <c r="H1015" i="5"/>
  <c r="H1014" i="5"/>
  <c r="H1013" i="5"/>
  <c r="H1012" i="5"/>
  <c r="H1011" i="5"/>
  <c r="H1010" i="5"/>
  <c r="H1009" i="5"/>
  <c r="H1008" i="5"/>
  <c r="H1007" i="5"/>
  <c r="H1006" i="5"/>
  <c r="H1005" i="5"/>
  <c r="H1004" i="5"/>
  <c r="H1003" i="5"/>
  <c r="H1002" i="5"/>
  <c r="H1001" i="5"/>
  <c r="H1000" i="5"/>
  <c r="H999" i="5"/>
  <c r="H998" i="5"/>
  <c r="H997" i="5"/>
  <c r="H996" i="5"/>
  <c r="C996" i="5"/>
  <c r="K996" i="5"/>
  <c r="L996" i="5"/>
  <c r="M996" i="5"/>
  <c r="N996" i="5"/>
  <c r="O996" i="5"/>
  <c r="H995" i="5"/>
  <c r="H994" i="5"/>
  <c r="H993" i="5"/>
  <c r="H992" i="5"/>
  <c r="H991" i="5"/>
  <c r="H990" i="5"/>
  <c r="H989" i="5"/>
  <c r="H988" i="5"/>
  <c r="H987" i="5"/>
  <c r="H986" i="5"/>
  <c r="H985" i="5"/>
  <c r="H984" i="5"/>
  <c r="H983" i="5"/>
  <c r="H982" i="5"/>
  <c r="H981" i="5"/>
  <c r="H980" i="5"/>
  <c r="H979" i="5"/>
  <c r="H978" i="5"/>
  <c r="H977" i="5"/>
  <c r="H976" i="5"/>
  <c r="H975" i="5"/>
  <c r="H974" i="5"/>
  <c r="H973" i="5"/>
  <c r="H972" i="5"/>
  <c r="H971" i="5"/>
  <c r="H970" i="5"/>
  <c r="H969" i="5"/>
  <c r="H968" i="5"/>
  <c r="H967" i="5"/>
  <c r="H966" i="5"/>
  <c r="H965" i="5"/>
  <c r="H964" i="5"/>
  <c r="H963" i="5"/>
  <c r="H962" i="5"/>
  <c r="H961" i="5"/>
  <c r="H960" i="5"/>
  <c r="H959" i="5"/>
  <c r="H958" i="5"/>
  <c r="H957" i="5"/>
  <c r="H956" i="5"/>
  <c r="H955" i="5"/>
  <c r="H954" i="5"/>
  <c r="H953" i="5"/>
  <c r="H952" i="5"/>
  <c r="H951" i="5"/>
  <c r="H950" i="5"/>
  <c r="H949" i="5"/>
  <c r="H948" i="5"/>
  <c r="H947" i="5"/>
  <c r="H946" i="5"/>
  <c r="H945" i="5"/>
  <c r="H944" i="5"/>
  <c r="H943" i="5"/>
  <c r="H942" i="5"/>
  <c r="H941" i="5"/>
  <c r="H940" i="5"/>
  <c r="H939" i="5"/>
  <c r="H938" i="5"/>
  <c r="H937" i="5"/>
  <c r="H936" i="5"/>
  <c r="H935" i="5"/>
  <c r="H934" i="5"/>
  <c r="H933" i="5"/>
  <c r="H932" i="5"/>
  <c r="H931" i="5"/>
  <c r="H930" i="5"/>
  <c r="H929" i="5"/>
  <c r="H928" i="5"/>
  <c r="H927" i="5"/>
  <c r="C927" i="5"/>
  <c r="K927" i="5"/>
  <c r="L927" i="5"/>
  <c r="M927" i="5"/>
  <c r="N927" i="5"/>
  <c r="O927" i="5"/>
  <c r="H926" i="5"/>
  <c r="H925" i="5"/>
  <c r="H924" i="5"/>
  <c r="H923" i="5"/>
  <c r="H922" i="5"/>
  <c r="H921" i="5"/>
  <c r="H920" i="5"/>
  <c r="H919" i="5"/>
  <c r="H918" i="5"/>
  <c r="H917" i="5"/>
  <c r="H916" i="5"/>
  <c r="H915" i="5"/>
  <c r="H914" i="5"/>
  <c r="H913" i="5"/>
  <c r="H912" i="5"/>
  <c r="H911" i="5"/>
  <c r="H910" i="5"/>
  <c r="H909" i="5"/>
  <c r="H908" i="5"/>
  <c r="H907" i="5"/>
  <c r="H906" i="5"/>
  <c r="H905" i="5"/>
  <c r="H904" i="5"/>
  <c r="H903" i="5"/>
  <c r="H902" i="5"/>
  <c r="H901" i="5"/>
  <c r="H900" i="5"/>
  <c r="H899" i="5"/>
  <c r="H898" i="5"/>
  <c r="H897" i="5"/>
  <c r="H896" i="5"/>
  <c r="H895" i="5"/>
  <c r="H894" i="5"/>
  <c r="H893" i="5"/>
  <c r="H892" i="5"/>
  <c r="H891" i="5"/>
  <c r="H890" i="5"/>
  <c r="H889" i="5"/>
  <c r="C889" i="5"/>
  <c r="K889" i="5"/>
  <c r="L889" i="5"/>
  <c r="M889" i="5"/>
  <c r="N889" i="5"/>
  <c r="O889" i="5"/>
  <c r="H888" i="5"/>
  <c r="H887" i="5"/>
  <c r="H886" i="5"/>
  <c r="H885" i="5"/>
  <c r="H884" i="5"/>
  <c r="C884" i="5"/>
  <c r="K884" i="5"/>
  <c r="L884" i="5"/>
  <c r="M884" i="5"/>
  <c r="N884" i="5"/>
  <c r="O884" i="5"/>
  <c r="H883" i="5"/>
  <c r="H882" i="5"/>
  <c r="H881" i="5"/>
  <c r="H880" i="5"/>
  <c r="H879" i="5"/>
  <c r="H878" i="5"/>
  <c r="H877" i="5"/>
  <c r="H876" i="5"/>
  <c r="H875" i="5"/>
  <c r="H874" i="5"/>
  <c r="H873" i="5"/>
  <c r="H872" i="5"/>
  <c r="H871" i="5"/>
  <c r="H870" i="5"/>
  <c r="H869" i="5"/>
  <c r="H868" i="5"/>
  <c r="H867" i="5"/>
  <c r="H866" i="5"/>
  <c r="H865" i="5"/>
  <c r="H864" i="5"/>
  <c r="H863" i="5"/>
  <c r="H862" i="5"/>
  <c r="H861" i="5"/>
  <c r="H860" i="5"/>
  <c r="H859" i="5"/>
  <c r="H858" i="5"/>
  <c r="H857" i="5"/>
  <c r="H856" i="5"/>
  <c r="H855" i="5"/>
  <c r="H854" i="5"/>
  <c r="H853" i="5"/>
  <c r="H852" i="5"/>
  <c r="H851" i="5"/>
  <c r="H850" i="5"/>
  <c r="C850" i="5"/>
  <c r="K850" i="5"/>
  <c r="L850" i="5"/>
  <c r="M850" i="5"/>
  <c r="N850" i="5"/>
  <c r="O850" i="5"/>
  <c r="H849" i="5"/>
  <c r="H848" i="5"/>
  <c r="H847" i="5"/>
  <c r="H846" i="5"/>
  <c r="H845" i="5"/>
  <c r="H844" i="5"/>
  <c r="H843" i="5"/>
  <c r="H842" i="5"/>
  <c r="H841" i="5"/>
  <c r="H840" i="5"/>
  <c r="H839" i="5"/>
  <c r="H838" i="5"/>
  <c r="H837" i="5"/>
  <c r="H836" i="5"/>
  <c r="H835" i="5"/>
  <c r="H834" i="5"/>
  <c r="H833" i="5"/>
  <c r="H832" i="5"/>
  <c r="H831" i="5"/>
  <c r="H830" i="5"/>
  <c r="H829" i="5"/>
  <c r="H828" i="5"/>
  <c r="H827" i="5"/>
  <c r="H826" i="5"/>
  <c r="H825" i="5"/>
  <c r="H824" i="5"/>
  <c r="H823" i="5"/>
  <c r="H822" i="5"/>
  <c r="H821" i="5"/>
  <c r="H820" i="5"/>
  <c r="H819" i="5"/>
  <c r="H818" i="5"/>
  <c r="H817" i="5"/>
  <c r="H816" i="5"/>
  <c r="H815" i="5"/>
  <c r="H814" i="5"/>
  <c r="H813" i="5"/>
  <c r="H812" i="5"/>
  <c r="H811" i="5"/>
  <c r="H810" i="5"/>
  <c r="H809" i="5"/>
  <c r="H808" i="5"/>
  <c r="H807" i="5"/>
  <c r="H806" i="5"/>
  <c r="H805" i="5"/>
  <c r="H804" i="5"/>
  <c r="H803" i="5"/>
  <c r="H802" i="5"/>
  <c r="H801" i="5"/>
  <c r="H800" i="5"/>
  <c r="H799" i="5"/>
  <c r="H798" i="5"/>
  <c r="H797" i="5"/>
  <c r="H796" i="5"/>
  <c r="H795" i="5"/>
  <c r="H794" i="5"/>
  <c r="H793" i="5"/>
  <c r="H792" i="5"/>
  <c r="H791" i="5"/>
  <c r="H790" i="5"/>
  <c r="H789" i="5"/>
  <c r="H788" i="5"/>
  <c r="H787" i="5"/>
  <c r="H786" i="5"/>
  <c r="H785" i="5"/>
  <c r="H784" i="5"/>
  <c r="H783" i="5"/>
  <c r="H782" i="5"/>
  <c r="H781" i="5"/>
  <c r="H780" i="5"/>
  <c r="H779" i="5"/>
  <c r="H778" i="5"/>
  <c r="H777" i="5"/>
  <c r="H776" i="5"/>
  <c r="H775" i="5"/>
  <c r="H774" i="5"/>
  <c r="H773" i="5"/>
  <c r="H772" i="5"/>
  <c r="H771" i="5"/>
  <c r="H770" i="5"/>
  <c r="H769" i="5"/>
  <c r="H768" i="5"/>
  <c r="H767" i="5"/>
  <c r="H766" i="5"/>
  <c r="H765" i="5"/>
  <c r="H764" i="5"/>
  <c r="H763" i="5"/>
  <c r="H762" i="5"/>
  <c r="H761" i="5"/>
  <c r="H760" i="5"/>
  <c r="H759" i="5"/>
  <c r="H758" i="5"/>
  <c r="H757" i="5"/>
  <c r="H756" i="5"/>
  <c r="H755" i="5"/>
  <c r="H754" i="5"/>
  <c r="H753" i="5"/>
  <c r="H752" i="5"/>
  <c r="H751" i="5"/>
  <c r="H750" i="5"/>
  <c r="H749" i="5"/>
  <c r="H748" i="5"/>
  <c r="H747" i="5"/>
  <c r="H746" i="5"/>
  <c r="H745" i="5"/>
  <c r="H744" i="5"/>
  <c r="H743" i="5"/>
  <c r="H742" i="5"/>
  <c r="H741" i="5"/>
  <c r="H740" i="5"/>
  <c r="H739" i="5"/>
  <c r="H738" i="5"/>
  <c r="H737" i="5"/>
  <c r="H736" i="5"/>
  <c r="H735" i="5"/>
  <c r="H734" i="5"/>
  <c r="H733" i="5"/>
  <c r="H732" i="5"/>
  <c r="H731" i="5"/>
  <c r="H730" i="5"/>
  <c r="H729" i="5"/>
  <c r="H728" i="5"/>
  <c r="H727" i="5"/>
  <c r="H726" i="5"/>
  <c r="H725" i="5"/>
  <c r="H724" i="5"/>
  <c r="H723" i="5"/>
  <c r="H722" i="5"/>
  <c r="H721" i="5"/>
  <c r="H720" i="5"/>
  <c r="H719" i="5"/>
  <c r="H718" i="5"/>
  <c r="H717" i="5"/>
  <c r="H716" i="5"/>
  <c r="H715" i="5"/>
  <c r="H714" i="5"/>
  <c r="H713" i="5"/>
  <c r="H712" i="5"/>
  <c r="H711" i="5"/>
  <c r="H710" i="5"/>
  <c r="H709" i="5"/>
  <c r="H708" i="5"/>
  <c r="H707" i="5"/>
  <c r="H706" i="5"/>
  <c r="H705" i="5"/>
  <c r="H704" i="5"/>
  <c r="H703" i="5"/>
  <c r="H702" i="5"/>
  <c r="H701" i="5"/>
  <c r="H700" i="5"/>
  <c r="H699" i="5"/>
  <c r="H698" i="5"/>
  <c r="H697" i="5"/>
  <c r="H696" i="5"/>
  <c r="H695" i="5"/>
  <c r="S172" i="5"/>
  <c r="T172" i="5"/>
  <c r="H172" i="5"/>
  <c r="H171" i="5"/>
  <c r="H170" i="5"/>
  <c r="H169" i="5"/>
  <c r="H168" i="5"/>
  <c r="H167" i="5"/>
  <c r="H166" i="5"/>
  <c r="H165" i="5"/>
  <c r="H164" i="5"/>
  <c r="H163" i="5"/>
  <c r="H162" i="5"/>
  <c r="H161" i="5"/>
  <c r="H160" i="5"/>
  <c r="H159" i="5"/>
  <c r="H158" i="5"/>
  <c r="H157" i="5"/>
  <c r="H156" i="5"/>
  <c r="H155" i="5"/>
  <c r="H154" i="5"/>
  <c r="H153" i="5"/>
  <c r="H152" i="5"/>
  <c r="H151" i="5"/>
  <c r="H150" i="5"/>
  <c r="H149" i="5"/>
  <c r="H148" i="5"/>
  <c r="H147" i="5"/>
  <c r="H146" i="5"/>
  <c r="H145" i="5"/>
  <c r="H144" i="5"/>
  <c r="H143" i="5"/>
  <c r="H142" i="5"/>
  <c r="H141" i="5"/>
  <c r="H140" i="5"/>
  <c r="H139" i="5"/>
  <c r="H138" i="5"/>
  <c r="H137" i="5"/>
  <c r="H136" i="5"/>
  <c r="H135" i="5"/>
  <c r="H134" i="5"/>
  <c r="H133" i="5"/>
  <c r="H132" i="5"/>
  <c r="H131" i="5"/>
  <c r="H130" i="5"/>
  <c r="H129" i="5"/>
  <c r="H128" i="5"/>
  <c r="H127" i="5"/>
  <c r="H126" i="5"/>
  <c r="H125" i="5"/>
  <c r="H124" i="5"/>
  <c r="H123" i="5"/>
  <c r="H122" i="5"/>
  <c r="H121" i="5"/>
  <c r="H120" i="5"/>
  <c r="H119" i="5"/>
  <c r="H118" i="5"/>
  <c r="H117" i="5"/>
  <c r="H116" i="5"/>
  <c r="H115" i="5"/>
  <c r="H114" i="5"/>
  <c r="H113" i="5"/>
  <c r="H112" i="5"/>
  <c r="H111" i="5"/>
  <c r="H110" i="5"/>
  <c r="H109" i="5"/>
  <c r="H108" i="5"/>
  <c r="H107" i="5"/>
  <c r="H106" i="5"/>
  <c r="H105" i="5"/>
  <c r="H104" i="5"/>
  <c r="H103" i="5"/>
  <c r="H102" i="5"/>
  <c r="H101" i="5"/>
  <c r="H100" i="5"/>
  <c r="H99" i="5"/>
  <c r="H98" i="5"/>
  <c r="H97" i="5"/>
  <c r="H96" i="5"/>
  <c r="H95" i="5"/>
  <c r="H94" i="5"/>
  <c r="H93" i="5"/>
  <c r="H92" i="5"/>
  <c r="H91" i="5"/>
  <c r="H90" i="5"/>
  <c r="H89" i="5"/>
  <c r="H88" i="5"/>
  <c r="H87" i="5"/>
  <c r="H86" i="5"/>
  <c r="H85" i="5"/>
  <c r="H84" i="5"/>
  <c r="H83" i="5"/>
  <c r="H82" i="5"/>
  <c r="H81" i="5"/>
  <c r="H80" i="5"/>
  <c r="H79" i="5"/>
  <c r="H78" i="5"/>
  <c r="H77" i="5"/>
  <c r="H76" i="5"/>
  <c r="H75" i="5"/>
  <c r="H74" i="5"/>
  <c r="H73" i="5"/>
  <c r="H72" i="5"/>
  <c r="H71" i="5"/>
  <c r="H70" i="5"/>
  <c r="H69" i="5"/>
  <c r="H68" i="5"/>
  <c r="H67" i="5"/>
  <c r="H66" i="5"/>
  <c r="H65" i="5"/>
  <c r="H64" i="5"/>
  <c r="H63" i="5"/>
  <c r="H62" i="5"/>
  <c r="H61" i="5"/>
  <c r="H60" i="5"/>
  <c r="H59" i="5"/>
  <c r="H58" i="5"/>
  <c r="H57" i="5"/>
  <c r="H56" i="5"/>
  <c r="H55" i="5"/>
  <c r="C55" i="5"/>
  <c r="K55" i="5"/>
  <c r="L55" i="5"/>
  <c r="M55" i="5"/>
  <c r="N55" i="5"/>
  <c r="O55" i="5"/>
  <c r="H54" i="5"/>
  <c r="H53" i="5"/>
  <c r="H52" i="5"/>
  <c r="H51" i="5"/>
  <c r="H50" i="5"/>
  <c r="H49" i="5"/>
  <c r="H48" i="5"/>
  <c r="H47" i="5"/>
  <c r="H46" i="5"/>
  <c r="H45" i="5"/>
  <c r="H44" i="5"/>
  <c r="H43" i="5"/>
  <c r="H42" i="5"/>
  <c r="H41" i="5"/>
  <c r="H40" i="5"/>
  <c r="H39" i="5"/>
  <c r="H38" i="5"/>
  <c r="H37" i="5"/>
  <c r="H36" i="5"/>
  <c r="H35" i="5"/>
  <c r="H34" i="5"/>
  <c r="H33" i="5"/>
  <c r="H32" i="5"/>
  <c r="H31" i="5"/>
  <c r="H30" i="5"/>
  <c r="H29" i="5"/>
  <c r="H28" i="5"/>
  <c r="H27" i="5"/>
  <c r="H26" i="5"/>
  <c r="H25" i="5"/>
  <c r="H24" i="5"/>
  <c r="H23" i="5"/>
  <c r="H22" i="5"/>
  <c r="H21" i="5"/>
  <c r="H20" i="5"/>
  <c r="H19" i="5"/>
  <c r="H18" i="5"/>
  <c r="H17" i="5"/>
  <c r="H16" i="5"/>
  <c r="H15" i="5"/>
  <c r="H14" i="5"/>
  <c r="H13" i="5"/>
  <c r="H12" i="5"/>
  <c r="H11" i="5"/>
  <c r="H10" i="5"/>
  <c r="H9" i="5"/>
  <c r="H8" i="5"/>
  <c r="H7" i="5"/>
  <c r="H6" i="5"/>
  <c r="H5" i="5"/>
  <c r="H4" i="5"/>
  <c r="H3" i="5"/>
  <c r="N1193" i="5"/>
  <c r="U1046" i="5"/>
  <c r="V1046" i="5"/>
  <c r="G1046" i="5"/>
  <c r="G1045" i="5"/>
  <c r="G1044" i="5"/>
  <c r="G1043" i="5"/>
  <c r="G1042" i="5"/>
  <c r="G1041" i="5"/>
  <c r="G1040" i="5"/>
  <c r="G1039" i="5"/>
  <c r="G1038" i="5"/>
  <c r="G1037" i="5"/>
  <c r="G1036" i="5"/>
  <c r="G1035" i="5"/>
  <c r="G1034" i="5"/>
  <c r="G1033" i="5"/>
  <c r="G1032" i="5"/>
  <c r="G1031" i="5"/>
  <c r="G1030" i="5"/>
  <c r="G1029" i="5"/>
  <c r="G1028" i="5"/>
  <c r="G1027" i="5"/>
  <c r="G1026" i="5"/>
  <c r="G1025" i="5"/>
  <c r="G1024" i="5"/>
  <c r="G1023" i="5"/>
  <c r="G1022" i="5"/>
  <c r="G1021" i="5"/>
  <c r="G1020" i="5"/>
  <c r="G1019" i="5"/>
  <c r="G1018" i="5"/>
  <c r="G1017" i="5"/>
  <c r="G1016" i="5"/>
  <c r="G1015" i="5"/>
  <c r="G1014" i="5"/>
  <c r="G1013" i="5"/>
  <c r="G1012" i="5"/>
  <c r="G1011" i="5"/>
  <c r="G1010" i="5"/>
  <c r="G1009" i="5"/>
  <c r="G1008" i="5"/>
  <c r="G1007" i="5"/>
  <c r="G1006" i="5"/>
  <c r="G1005" i="5"/>
  <c r="G1004" i="5"/>
  <c r="G1003" i="5"/>
  <c r="G1002" i="5"/>
  <c r="G1001" i="5"/>
  <c r="G1000" i="5"/>
  <c r="G999" i="5"/>
  <c r="G998" i="5"/>
  <c r="G997" i="5"/>
  <c r="G996" i="5"/>
  <c r="G995" i="5"/>
  <c r="G994" i="5"/>
  <c r="G993" i="5"/>
  <c r="G992" i="5"/>
  <c r="G991" i="5"/>
  <c r="G990" i="5"/>
  <c r="G989" i="5"/>
  <c r="G988" i="5"/>
  <c r="G987" i="5"/>
  <c r="G986" i="5"/>
  <c r="G985" i="5"/>
  <c r="G984" i="5"/>
  <c r="G983" i="5"/>
  <c r="G982" i="5"/>
  <c r="G981" i="5"/>
  <c r="G980" i="5"/>
  <c r="G979" i="5"/>
  <c r="G978" i="5"/>
  <c r="G977" i="5"/>
  <c r="G976" i="5"/>
  <c r="G975" i="5"/>
  <c r="G974" i="5"/>
  <c r="G973" i="5"/>
  <c r="G972" i="5"/>
  <c r="G971" i="5"/>
  <c r="G970" i="5"/>
  <c r="G969" i="5"/>
  <c r="G968" i="5"/>
  <c r="G967" i="5"/>
  <c r="G966" i="5"/>
  <c r="G965" i="5"/>
  <c r="G964" i="5"/>
  <c r="G963" i="5"/>
  <c r="G962" i="5"/>
  <c r="G961" i="5"/>
  <c r="G960" i="5"/>
  <c r="G959" i="5"/>
  <c r="G958" i="5"/>
  <c r="G957" i="5"/>
  <c r="C957" i="5"/>
  <c r="N957" i="5"/>
  <c r="G956" i="5"/>
  <c r="G955" i="5"/>
  <c r="G954" i="5"/>
  <c r="G953" i="5"/>
  <c r="G952" i="5"/>
  <c r="G951" i="5"/>
  <c r="G950" i="5"/>
  <c r="G949" i="5"/>
  <c r="G948" i="5"/>
  <c r="G947" i="5"/>
  <c r="G946" i="5"/>
  <c r="G945" i="5"/>
  <c r="G944" i="5"/>
  <c r="G943" i="5"/>
  <c r="G942" i="5"/>
  <c r="G941" i="5"/>
  <c r="G940" i="5"/>
  <c r="G939" i="5"/>
  <c r="G938" i="5"/>
  <c r="G937" i="5"/>
  <c r="G936" i="5"/>
  <c r="G935" i="5"/>
  <c r="G934" i="5"/>
  <c r="G933" i="5"/>
  <c r="G932" i="5"/>
  <c r="G931" i="5"/>
  <c r="G930" i="5"/>
  <c r="G929" i="5"/>
  <c r="G928" i="5"/>
  <c r="G927" i="5"/>
  <c r="G926" i="5"/>
  <c r="G925" i="5"/>
  <c r="G924" i="5"/>
  <c r="G923" i="5"/>
  <c r="G922" i="5"/>
  <c r="G921" i="5"/>
  <c r="G920" i="5"/>
  <c r="G919" i="5"/>
  <c r="G918" i="5"/>
  <c r="G917" i="5"/>
  <c r="G916" i="5"/>
  <c r="G915" i="5"/>
  <c r="G914" i="5"/>
  <c r="G913" i="5"/>
  <c r="G912" i="5"/>
  <c r="G911" i="5"/>
  <c r="G910" i="5"/>
  <c r="G909" i="5"/>
  <c r="G908" i="5"/>
  <c r="G907" i="5"/>
  <c r="G906" i="5"/>
  <c r="G905" i="5"/>
  <c r="G904" i="5"/>
  <c r="G903" i="5"/>
  <c r="G902" i="5"/>
  <c r="G901" i="5"/>
  <c r="G900" i="5"/>
  <c r="G899" i="5"/>
  <c r="G898" i="5"/>
  <c r="G897" i="5"/>
  <c r="G896" i="5"/>
  <c r="G895" i="5"/>
  <c r="G894" i="5"/>
  <c r="G893" i="5"/>
  <c r="G892" i="5"/>
  <c r="G891" i="5"/>
  <c r="G890" i="5"/>
  <c r="G889" i="5"/>
  <c r="G888" i="5"/>
  <c r="G887" i="5"/>
  <c r="G886" i="5"/>
  <c r="G885" i="5"/>
  <c r="G884" i="5"/>
  <c r="G883" i="5"/>
  <c r="G882" i="5"/>
  <c r="G881" i="5"/>
  <c r="G880" i="5"/>
  <c r="G879" i="5"/>
  <c r="G878" i="5"/>
  <c r="G877" i="5"/>
  <c r="G876" i="5"/>
  <c r="G875" i="5"/>
  <c r="G874" i="5"/>
  <c r="G873" i="5"/>
  <c r="G872" i="5"/>
  <c r="G871" i="5"/>
  <c r="G870" i="5"/>
  <c r="G869" i="5"/>
  <c r="G868" i="5"/>
  <c r="G867" i="5"/>
  <c r="G866" i="5"/>
  <c r="G865" i="5"/>
  <c r="G864" i="5"/>
  <c r="G863" i="5"/>
  <c r="G862" i="5"/>
  <c r="G861" i="5"/>
  <c r="G860" i="5"/>
  <c r="G859" i="5"/>
  <c r="G858" i="5"/>
  <c r="G857" i="5"/>
  <c r="G856" i="5"/>
  <c r="G855" i="5"/>
  <c r="G854" i="5"/>
  <c r="G853" i="5"/>
  <c r="G852" i="5"/>
  <c r="G851" i="5"/>
  <c r="G850" i="5"/>
  <c r="G849" i="5"/>
  <c r="G848" i="5"/>
  <c r="G847" i="5"/>
  <c r="G846" i="5"/>
  <c r="G845" i="5"/>
  <c r="G844" i="5"/>
  <c r="G843" i="5"/>
  <c r="G842" i="5"/>
  <c r="G841" i="5"/>
  <c r="G840" i="5"/>
  <c r="G839" i="5"/>
  <c r="G838" i="5"/>
  <c r="G837" i="5"/>
  <c r="G836" i="5"/>
  <c r="G835" i="5"/>
  <c r="G834" i="5"/>
  <c r="G833" i="5"/>
  <c r="G832" i="5"/>
  <c r="G831" i="5"/>
  <c r="G830" i="5"/>
  <c r="G829" i="5"/>
  <c r="G828" i="5"/>
  <c r="G827" i="5"/>
  <c r="G826" i="5"/>
  <c r="G825" i="5"/>
  <c r="G824" i="5"/>
  <c r="G823" i="5"/>
  <c r="G822" i="5"/>
  <c r="G821" i="5"/>
  <c r="G820" i="5"/>
  <c r="G819" i="5"/>
  <c r="G818" i="5"/>
  <c r="G817" i="5"/>
  <c r="G816" i="5"/>
  <c r="G815" i="5"/>
  <c r="G814" i="5"/>
  <c r="G813" i="5"/>
  <c r="G812" i="5"/>
  <c r="G811" i="5"/>
  <c r="G810" i="5"/>
  <c r="G809" i="5"/>
  <c r="G808" i="5"/>
  <c r="G807" i="5"/>
  <c r="G806" i="5"/>
  <c r="G805" i="5"/>
  <c r="G804" i="5"/>
  <c r="G803" i="5"/>
  <c r="G802" i="5"/>
  <c r="G801" i="5"/>
  <c r="G800" i="5"/>
  <c r="G799" i="5"/>
  <c r="G798" i="5"/>
  <c r="G797" i="5"/>
  <c r="G796" i="5"/>
  <c r="G795" i="5"/>
  <c r="G794" i="5"/>
  <c r="G793" i="5"/>
  <c r="G792" i="5"/>
  <c r="G791" i="5"/>
  <c r="G790" i="5"/>
  <c r="G789" i="5"/>
  <c r="G788" i="5"/>
  <c r="G787" i="5"/>
  <c r="G786" i="5"/>
  <c r="G785" i="5"/>
  <c r="G784" i="5"/>
  <c r="G783" i="5"/>
  <c r="G782" i="5"/>
  <c r="G781" i="5"/>
  <c r="G780" i="5"/>
  <c r="G779" i="5"/>
  <c r="G778" i="5"/>
  <c r="G777" i="5"/>
  <c r="G776" i="5"/>
  <c r="G775" i="5"/>
  <c r="G774" i="5"/>
  <c r="G773" i="5"/>
  <c r="G772" i="5"/>
  <c r="G771" i="5"/>
  <c r="G770" i="5"/>
  <c r="G769" i="5"/>
  <c r="G768" i="5"/>
  <c r="G767" i="5"/>
  <c r="G766" i="5"/>
  <c r="G765" i="5"/>
  <c r="G764" i="5"/>
  <c r="G763" i="5"/>
  <c r="G762" i="5"/>
  <c r="G761" i="5"/>
  <c r="G760" i="5"/>
  <c r="G759" i="5"/>
  <c r="G758" i="5"/>
  <c r="G757" i="5"/>
  <c r="G756" i="5"/>
  <c r="G755" i="5"/>
  <c r="G754" i="5"/>
  <c r="G753" i="5"/>
  <c r="G752" i="5"/>
  <c r="G751" i="5"/>
  <c r="G750" i="5"/>
  <c r="G749" i="5"/>
  <c r="G748" i="5"/>
  <c r="G747" i="5"/>
  <c r="G746" i="5"/>
  <c r="G745" i="5"/>
  <c r="G744" i="5"/>
  <c r="G743" i="5"/>
  <c r="G742" i="5"/>
  <c r="G741" i="5"/>
  <c r="G740" i="5"/>
  <c r="G739" i="5"/>
  <c r="G738" i="5"/>
  <c r="G737" i="5"/>
  <c r="G736" i="5"/>
  <c r="G735" i="5"/>
  <c r="G734" i="5"/>
  <c r="G733" i="5"/>
  <c r="G732" i="5"/>
  <c r="G731" i="5"/>
  <c r="G730" i="5"/>
  <c r="G729" i="5"/>
  <c r="G728" i="5"/>
  <c r="G727" i="5"/>
  <c r="G726" i="5"/>
  <c r="G725" i="5"/>
  <c r="G724" i="5"/>
  <c r="G723" i="5"/>
  <c r="G722" i="5"/>
  <c r="G721" i="5"/>
  <c r="G720" i="5"/>
  <c r="G719" i="5"/>
  <c r="G718" i="5"/>
  <c r="G717" i="5"/>
  <c r="G716" i="5"/>
  <c r="G715" i="5"/>
  <c r="G714" i="5"/>
  <c r="G713" i="5"/>
  <c r="G712" i="5"/>
  <c r="G711" i="5"/>
  <c r="G710" i="5"/>
  <c r="G709" i="5"/>
  <c r="G708" i="5"/>
  <c r="G707" i="5"/>
  <c r="G706" i="5"/>
  <c r="G705" i="5"/>
  <c r="G704" i="5"/>
  <c r="C704" i="5"/>
  <c r="N704" i="5"/>
  <c r="G703" i="5"/>
  <c r="G702" i="5"/>
  <c r="G701" i="5"/>
  <c r="G700" i="5"/>
  <c r="G699" i="5"/>
  <c r="G698" i="5"/>
  <c r="G697" i="5"/>
  <c r="G696" i="5"/>
  <c r="G695" i="5"/>
  <c r="Y172" i="5"/>
  <c r="G172" i="5"/>
  <c r="G171" i="5"/>
  <c r="G170" i="5"/>
  <c r="G169" i="5"/>
  <c r="G168" i="5"/>
  <c r="G167" i="5"/>
  <c r="G166" i="5"/>
  <c r="G165" i="5"/>
  <c r="G164" i="5"/>
  <c r="G163" i="5"/>
  <c r="G162" i="5"/>
  <c r="G161" i="5"/>
  <c r="G160" i="5"/>
  <c r="G159" i="5"/>
  <c r="G158" i="5"/>
  <c r="G157" i="5"/>
  <c r="G156" i="5"/>
  <c r="G155" i="5"/>
  <c r="G154" i="5"/>
  <c r="G153" i="5"/>
  <c r="G152" i="5"/>
  <c r="G151" i="5"/>
  <c r="G150" i="5"/>
  <c r="G149" i="5"/>
  <c r="G148" i="5"/>
  <c r="G147" i="5"/>
  <c r="G146" i="5"/>
  <c r="G145" i="5"/>
  <c r="G144" i="5"/>
  <c r="G143" i="5"/>
  <c r="G142" i="5"/>
  <c r="G141" i="5"/>
  <c r="G140" i="5"/>
  <c r="G139" i="5"/>
  <c r="G138" i="5"/>
  <c r="G137" i="5"/>
  <c r="G136" i="5"/>
  <c r="G135" i="5"/>
  <c r="G134" i="5"/>
  <c r="G133" i="5"/>
  <c r="G132" i="5"/>
  <c r="G131" i="5"/>
  <c r="G130" i="5"/>
  <c r="G129" i="5"/>
  <c r="G128" i="5"/>
  <c r="G127" i="5"/>
  <c r="G126" i="5"/>
  <c r="G125" i="5"/>
  <c r="G124" i="5"/>
  <c r="G123" i="5"/>
  <c r="G122" i="5"/>
  <c r="G121" i="5"/>
  <c r="G120" i="5"/>
  <c r="G119" i="5"/>
  <c r="G118" i="5"/>
  <c r="G117" i="5"/>
  <c r="G116" i="5"/>
  <c r="G115" i="5"/>
  <c r="G114" i="5"/>
  <c r="G113" i="5"/>
  <c r="G112" i="5"/>
  <c r="G111" i="5"/>
  <c r="G110" i="5"/>
  <c r="G109" i="5"/>
  <c r="G108" i="5"/>
  <c r="G107" i="5"/>
  <c r="G106" i="5"/>
  <c r="G105" i="5"/>
  <c r="G104" i="5"/>
  <c r="G103" i="5"/>
  <c r="G102" i="5"/>
  <c r="G101" i="5"/>
  <c r="G100" i="5"/>
  <c r="G99" i="5"/>
  <c r="G98" i="5"/>
  <c r="G97" i="5"/>
  <c r="G96" i="5"/>
  <c r="G95" i="5"/>
  <c r="G94" i="5"/>
  <c r="G93" i="5"/>
  <c r="G92" i="5"/>
  <c r="G91" i="5"/>
  <c r="G90" i="5"/>
  <c r="G89" i="5"/>
  <c r="G88" i="5"/>
  <c r="G87" i="5"/>
  <c r="G86" i="5"/>
  <c r="G85" i="5"/>
  <c r="G84" i="5"/>
  <c r="G83" i="5"/>
  <c r="G82" i="5"/>
  <c r="G81" i="5"/>
  <c r="G80" i="5"/>
  <c r="G79" i="5"/>
  <c r="G78" i="5"/>
  <c r="G77" i="5"/>
  <c r="G76" i="5"/>
  <c r="G75" i="5"/>
  <c r="G74" i="5"/>
  <c r="G73" i="5"/>
  <c r="G72" i="5"/>
  <c r="G71" i="5"/>
  <c r="G70" i="5"/>
  <c r="G69" i="5"/>
  <c r="G68" i="5"/>
  <c r="G67" i="5"/>
  <c r="G66" i="5"/>
  <c r="G65" i="5"/>
  <c r="G64" i="5"/>
  <c r="G63" i="5"/>
  <c r="G62" i="5"/>
  <c r="G61" i="5"/>
  <c r="G60" i="5"/>
  <c r="G59" i="5"/>
  <c r="G58" i="5"/>
  <c r="G57" i="5"/>
  <c r="G56" i="5"/>
  <c r="G55" i="5"/>
  <c r="G54" i="5"/>
  <c r="G53" i="5"/>
  <c r="G52" i="5"/>
  <c r="G51" i="5"/>
  <c r="G50" i="5"/>
  <c r="G49" i="5"/>
  <c r="G48" i="5"/>
  <c r="G47" i="5"/>
  <c r="G46" i="5"/>
  <c r="G45" i="5"/>
  <c r="G44" i="5"/>
  <c r="G43" i="5"/>
  <c r="G42" i="5"/>
  <c r="G41" i="5"/>
  <c r="G40" i="5"/>
  <c r="G39" i="5"/>
  <c r="C39" i="5"/>
  <c r="N39" i="5"/>
  <c r="G38" i="5"/>
  <c r="G37" i="5"/>
  <c r="G36" i="5"/>
  <c r="G35" i="5"/>
  <c r="G34" i="5"/>
  <c r="G33" i="5"/>
  <c r="G32" i="5"/>
  <c r="G31" i="5"/>
  <c r="G30" i="5"/>
  <c r="G29" i="5"/>
  <c r="G28" i="5"/>
  <c r="G27" i="5"/>
  <c r="G26" i="5"/>
  <c r="G25" i="5"/>
  <c r="G24" i="5"/>
  <c r="G23" i="5"/>
  <c r="G22" i="5"/>
  <c r="G21" i="5"/>
  <c r="G20" i="5"/>
  <c r="G19" i="5"/>
  <c r="G18" i="5"/>
  <c r="G17" i="5"/>
  <c r="G16" i="5"/>
  <c r="G15" i="5"/>
  <c r="G14" i="5"/>
  <c r="G13" i="5"/>
  <c r="G12" i="5"/>
  <c r="G11" i="5"/>
  <c r="G10" i="5"/>
  <c r="G9" i="5"/>
  <c r="G8" i="5"/>
  <c r="G7" i="5"/>
  <c r="G6" i="5"/>
  <c r="G5" i="5"/>
  <c r="G4" i="5"/>
  <c r="G3" i="5"/>
  <c r="S1" i="5"/>
  <c r="G1" i="5"/>
  <c r="D1046" i="5"/>
  <c r="C1046" i="5"/>
  <c r="K1046" i="5"/>
  <c r="D1045" i="5"/>
  <c r="D1044" i="5"/>
  <c r="D1043" i="5"/>
  <c r="D1042" i="5"/>
  <c r="D1041" i="5"/>
  <c r="D1040" i="5"/>
  <c r="D1039" i="5"/>
  <c r="D1038" i="5"/>
  <c r="D1037" i="5"/>
  <c r="D1036" i="5"/>
  <c r="D1035" i="5"/>
  <c r="D1034" i="5"/>
  <c r="D1033" i="5"/>
  <c r="D1032" i="5"/>
  <c r="D1031" i="5"/>
  <c r="D1030" i="5"/>
  <c r="D1029" i="5"/>
  <c r="D1028" i="5"/>
  <c r="D1027" i="5"/>
  <c r="C1027" i="5"/>
  <c r="K1027" i="5"/>
  <c r="D1026" i="5"/>
  <c r="D1025" i="5"/>
  <c r="D1024" i="5"/>
  <c r="D1023" i="5"/>
  <c r="D1022" i="5"/>
  <c r="D1021" i="5"/>
  <c r="D1020" i="5"/>
  <c r="D1019" i="5"/>
  <c r="D1018" i="5"/>
  <c r="D1017" i="5"/>
  <c r="D1016" i="5"/>
  <c r="D1015" i="5"/>
  <c r="D1014" i="5"/>
  <c r="C1014" i="5"/>
  <c r="K1014" i="5"/>
  <c r="D1013" i="5"/>
  <c r="D1012" i="5"/>
  <c r="D1011" i="5"/>
  <c r="C1011" i="5"/>
  <c r="K1011" i="5"/>
  <c r="D1010" i="5"/>
  <c r="D1009" i="5"/>
  <c r="C1009" i="5"/>
  <c r="K1009" i="5"/>
  <c r="D1008" i="5"/>
  <c r="D1007" i="5"/>
  <c r="D1006" i="5"/>
  <c r="D1005" i="5"/>
  <c r="D1004" i="5"/>
  <c r="D1003" i="5"/>
  <c r="D1002" i="5"/>
  <c r="D1001" i="5"/>
  <c r="D1000" i="5"/>
  <c r="D999" i="5"/>
  <c r="D998" i="5"/>
  <c r="D997" i="5"/>
  <c r="D996" i="5"/>
  <c r="D995" i="5"/>
  <c r="D994" i="5"/>
  <c r="D993" i="5"/>
  <c r="D992" i="5"/>
  <c r="D991" i="5"/>
  <c r="D990" i="5"/>
  <c r="D989" i="5"/>
  <c r="D988" i="5"/>
  <c r="D987" i="5"/>
  <c r="D986" i="5"/>
  <c r="D985" i="5"/>
  <c r="D984" i="5"/>
  <c r="D983" i="5"/>
  <c r="D982" i="5"/>
  <c r="D981" i="5"/>
  <c r="D980" i="5"/>
  <c r="D979" i="5"/>
  <c r="D978" i="5"/>
  <c r="D977" i="5"/>
  <c r="D976" i="5"/>
  <c r="D975" i="5"/>
  <c r="D974" i="5"/>
  <c r="D973" i="5"/>
  <c r="D972" i="5"/>
  <c r="D971" i="5"/>
  <c r="D970" i="5"/>
  <c r="D969" i="5"/>
  <c r="D968" i="5"/>
  <c r="D967" i="5"/>
  <c r="D966" i="5"/>
  <c r="D965" i="5"/>
  <c r="D964" i="5"/>
  <c r="D963" i="5"/>
  <c r="C963" i="5"/>
  <c r="K963" i="5"/>
  <c r="D962" i="5"/>
  <c r="D961" i="5"/>
  <c r="D960" i="5"/>
  <c r="D959" i="5"/>
  <c r="D958" i="5"/>
  <c r="D957" i="5"/>
  <c r="D956" i="5"/>
  <c r="D955" i="5"/>
  <c r="D954" i="5"/>
  <c r="D953" i="5"/>
  <c r="D952" i="5"/>
  <c r="D951" i="5"/>
  <c r="D950" i="5"/>
  <c r="D949" i="5"/>
  <c r="D948" i="5"/>
  <c r="D947" i="5"/>
  <c r="D946" i="5"/>
  <c r="D945" i="5"/>
  <c r="D944" i="5"/>
  <c r="D943" i="5"/>
  <c r="C943" i="5"/>
  <c r="K943" i="5"/>
  <c r="D942" i="5"/>
  <c r="D941" i="5"/>
  <c r="D940" i="5"/>
  <c r="D939" i="5"/>
  <c r="D938" i="5"/>
  <c r="D937" i="5"/>
  <c r="D936" i="5"/>
  <c r="D935" i="5"/>
  <c r="D934" i="5"/>
  <c r="D933" i="5"/>
  <c r="D932" i="5"/>
  <c r="D931" i="5"/>
  <c r="D930" i="5"/>
  <c r="D929" i="5"/>
  <c r="D928" i="5"/>
  <c r="D927" i="5"/>
  <c r="D926" i="5"/>
  <c r="D925" i="5"/>
  <c r="D924" i="5"/>
  <c r="C924" i="5"/>
  <c r="K924" i="5"/>
  <c r="D923" i="5"/>
  <c r="D922" i="5"/>
  <c r="D921" i="5"/>
  <c r="D920" i="5"/>
  <c r="D919" i="5"/>
  <c r="D918" i="5"/>
  <c r="D917" i="5"/>
  <c r="D916" i="5"/>
  <c r="D915" i="5"/>
  <c r="D914" i="5"/>
  <c r="D913" i="5"/>
  <c r="D912" i="5"/>
  <c r="D911" i="5"/>
  <c r="D910" i="5"/>
  <c r="D909" i="5"/>
  <c r="D908" i="5"/>
  <c r="D907" i="5"/>
  <c r="D906" i="5"/>
  <c r="D905" i="5"/>
  <c r="D904" i="5"/>
  <c r="D903" i="5"/>
  <c r="D902" i="5"/>
  <c r="D901" i="5"/>
  <c r="D900" i="5"/>
  <c r="D899" i="5"/>
  <c r="D898" i="5"/>
  <c r="D897" i="5"/>
  <c r="D896" i="5"/>
  <c r="D895" i="5"/>
  <c r="D894" i="5"/>
  <c r="D893" i="5"/>
  <c r="C893" i="5"/>
  <c r="K893" i="5"/>
  <c r="D892" i="5"/>
  <c r="D891" i="5"/>
  <c r="D890" i="5"/>
  <c r="D889" i="5"/>
  <c r="D888" i="5"/>
  <c r="D887" i="5"/>
  <c r="D886" i="5"/>
  <c r="D885" i="5"/>
  <c r="D884" i="5"/>
  <c r="D883" i="5"/>
  <c r="D882" i="5"/>
  <c r="D881" i="5"/>
  <c r="D880" i="5"/>
  <c r="D879" i="5"/>
  <c r="D878" i="5"/>
  <c r="D877" i="5"/>
  <c r="D876" i="5"/>
  <c r="D875" i="5"/>
  <c r="D874" i="5"/>
  <c r="D873" i="5"/>
  <c r="D872" i="5"/>
  <c r="D871" i="5"/>
  <c r="D870" i="5"/>
  <c r="D869" i="5"/>
  <c r="D868" i="5"/>
  <c r="D867" i="5"/>
  <c r="D866" i="5"/>
  <c r="D865" i="5"/>
  <c r="D864" i="5"/>
  <c r="D863" i="5"/>
  <c r="D862" i="5"/>
  <c r="D861" i="5"/>
  <c r="D860" i="5"/>
  <c r="D859" i="5"/>
  <c r="D858" i="5"/>
  <c r="D857" i="5"/>
  <c r="D856" i="5"/>
  <c r="D855" i="5"/>
  <c r="D854" i="5"/>
  <c r="D853" i="5"/>
  <c r="D852" i="5"/>
  <c r="D851" i="5"/>
  <c r="C851" i="5"/>
  <c r="K851" i="5"/>
  <c r="D850" i="5"/>
  <c r="D849" i="5"/>
  <c r="D848" i="5"/>
  <c r="C848" i="5"/>
  <c r="K848" i="5"/>
  <c r="D847" i="5"/>
  <c r="D846" i="5"/>
  <c r="D845" i="5"/>
  <c r="D844" i="5"/>
  <c r="D843" i="5"/>
  <c r="D842" i="5"/>
  <c r="D841" i="5"/>
  <c r="D840" i="5"/>
  <c r="D839" i="5"/>
  <c r="D838" i="5"/>
  <c r="D837" i="5"/>
  <c r="D836" i="5"/>
  <c r="D835" i="5"/>
  <c r="D834" i="5"/>
  <c r="D833" i="5"/>
  <c r="D832" i="5"/>
  <c r="D831" i="5"/>
  <c r="D830" i="5"/>
  <c r="D829" i="5"/>
  <c r="D828" i="5"/>
  <c r="D827" i="5"/>
  <c r="D826" i="5"/>
  <c r="D825" i="5"/>
  <c r="D824" i="5"/>
  <c r="D823" i="5"/>
  <c r="D822" i="5"/>
  <c r="D821" i="5"/>
  <c r="D820" i="5"/>
  <c r="D819" i="5"/>
  <c r="D818" i="5"/>
  <c r="D817" i="5"/>
  <c r="D816" i="5"/>
  <c r="D815" i="5"/>
  <c r="D814" i="5"/>
  <c r="D813" i="5"/>
  <c r="D812" i="5"/>
  <c r="D811" i="5"/>
  <c r="D810" i="5"/>
  <c r="D809" i="5"/>
  <c r="D808" i="5"/>
  <c r="D807" i="5"/>
  <c r="D806" i="5"/>
  <c r="D805" i="5"/>
  <c r="D804" i="5"/>
  <c r="D803" i="5"/>
  <c r="C803" i="5"/>
  <c r="K803" i="5"/>
  <c r="D802" i="5"/>
  <c r="D801" i="5"/>
  <c r="D800" i="5"/>
  <c r="D799" i="5"/>
  <c r="D798" i="5"/>
  <c r="D797" i="5"/>
  <c r="D796" i="5"/>
  <c r="D795" i="5"/>
  <c r="D794" i="5"/>
  <c r="D793" i="5"/>
  <c r="D792" i="5"/>
  <c r="D791" i="5"/>
  <c r="D790" i="5"/>
  <c r="D789" i="5"/>
  <c r="D788" i="5"/>
  <c r="D787" i="5"/>
  <c r="D786" i="5"/>
  <c r="D785" i="5"/>
  <c r="D784" i="5"/>
  <c r="D783" i="5"/>
  <c r="D782" i="5"/>
  <c r="D781" i="5"/>
  <c r="D780" i="5"/>
  <c r="D779" i="5"/>
  <c r="D778" i="5"/>
  <c r="D777" i="5"/>
  <c r="D776" i="5"/>
  <c r="D775" i="5"/>
  <c r="D774" i="5"/>
  <c r="D773" i="5"/>
  <c r="C773" i="5"/>
  <c r="K773" i="5"/>
  <c r="D772" i="5"/>
  <c r="D771" i="5"/>
  <c r="D770" i="5"/>
  <c r="D769" i="5"/>
  <c r="D768" i="5"/>
  <c r="D767" i="5"/>
  <c r="D766" i="5"/>
  <c r="D765" i="5"/>
  <c r="D764" i="5"/>
  <c r="D763" i="5"/>
  <c r="D762" i="5"/>
  <c r="C762" i="5"/>
  <c r="K762" i="5"/>
  <c r="D761" i="5"/>
  <c r="D760" i="5"/>
  <c r="D759" i="5"/>
  <c r="D758" i="5"/>
  <c r="D757" i="5"/>
  <c r="D756" i="5"/>
  <c r="C756" i="5"/>
  <c r="K756" i="5"/>
  <c r="D755" i="5"/>
  <c r="D754" i="5"/>
  <c r="D753" i="5"/>
  <c r="D752" i="5"/>
  <c r="D751" i="5"/>
  <c r="D750" i="5"/>
  <c r="D749" i="5"/>
  <c r="D748" i="5"/>
  <c r="D747" i="5"/>
  <c r="D746" i="5"/>
  <c r="C746" i="5"/>
  <c r="K746" i="5"/>
  <c r="D745" i="5"/>
  <c r="D744" i="5"/>
  <c r="C744" i="5"/>
  <c r="K744" i="5"/>
  <c r="D743" i="5"/>
  <c r="D742" i="5"/>
  <c r="D741" i="5"/>
  <c r="C741" i="5"/>
  <c r="K741" i="5"/>
  <c r="D740" i="5"/>
  <c r="D739" i="5"/>
  <c r="D738" i="5"/>
  <c r="D737" i="5"/>
  <c r="D736" i="5"/>
  <c r="D735" i="5"/>
  <c r="D734" i="5"/>
  <c r="D733" i="5"/>
  <c r="D732" i="5"/>
  <c r="D731" i="5"/>
  <c r="D730" i="5"/>
  <c r="D729" i="5"/>
  <c r="D728" i="5"/>
  <c r="D727" i="5"/>
  <c r="D726" i="5"/>
  <c r="D725" i="5"/>
  <c r="D724" i="5"/>
  <c r="D723" i="5"/>
  <c r="D722" i="5"/>
  <c r="D721" i="5"/>
  <c r="D720" i="5"/>
  <c r="D719" i="5"/>
  <c r="D718" i="5"/>
  <c r="D717" i="5"/>
  <c r="D716" i="5"/>
  <c r="D715" i="5"/>
  <c r="D714" i="5"/>
  <c r="D713" i="5"/>
  <c r="D712" i="5"/>
  <c r="D711" i="5"/>
  <c r="D710" i="5"/>
  <c r="D709" i="5"/>
  <c r="D708" i="5"/>
  <c r="D707" i="5"/>
  <c r="D706" i="5"/>
  <c r="D705" i="5"/>
  <c r="D704" i="5"/>
  <c r="K704" i="5"/>
  <c r="D703" i="5"/>
  <c r="D702" i="5"/>
  <c r="C702" i="5"/>
  <c r="K702" i="5"/>
  <c r="D701" i="5"/>
  <c r="D700" i="5"/>
  <c r="C700" i="5"/>
  <c r="K700" i="5"/>
  <c r="D699" i="5"/>
  <c r="D698" i="5"/>
  <c r="D697" i="5"/>
  <c r="D696" i="5"/>
  <c r="C696" i="5"/>
  <c r="K696" i="5"/>
  <c r="D695" i="5"/>
  <c r="D172" i="5"/>
  <c r="C172" i="5"/>
  <c r="K172" i="5"/>
  <c r="D171" i="5"/>
  <c r="D170" i="5"/>
  <c r="D169" i="5"/>
  <c r="D168" i="5"/>
  <c r="D167" i="5"/>
  <c r="D166" i="5"/>
  <c r="D165" i="5"/>
  <c r="D164" i="5"/>
  <c r="D163" i="5"/>
  <c r="D162" i="5"/>
  <c r="D161" i="5"/>
  <c r="D160" i="5"/>
  <c r="D159" i="5"/>
  <c r="D158" i="5"/>
  <c r="D157" i="5"/>
  <c r="D156" i="5"/>
  <c r="D155" i="5"/>
  <c r="D154" i="5"/>
  <c r="D153" i="5"/>
  <c r="D152" i="5"/>
  <c r="D151" i="5"/>
  <c r="D150" i="5"/>
  <c r="D149" i="5"/>
  <c r="D148" i="5"/>
  <c r="D147" i="5"/>
  <c r="D146" i="5"/>
  <c r="D145" i="5"/>
  <c r="D144" i="5"/>
  <c r="D143" i="5"/>
  <c r="D142" i="5"/>
  <c r="D141" i="5"/>
  <c r="D140" i="5"/>
  <c r="D139" i="5"/>
  <c r="D138" i="5"/>
  <c r="D137" i="5"/>
  <c r="D136" i="5"/>
  <c r="D135" i="5"/>
  <c r="D134" i="5"/>
  <c r="D133" i="5"/>
  <c r="D132" i="5"/>
  <c r="D131" i="5"/>
  <c r="D130" i="5"/>
  <c r="D129" i="5"/>
  <c r="D128" i="5"/>
  <c r="D127" i="5"/>
  <c r="D126" i="5"/>
  <c r="D125" i="5"/>
  <c r="D124" i="5"/>
  <c r="D123" i="5"/>
  <c r="D122" i="5"/>
  <c r="D121" i="5"/>
  <c r="D120" i="5"/>
  <c r="D119" i="5"/>
  <c r="D118" i="5"/>
  <c r="D117" i="5"/>
  <c r="D116" i="5"/>
  <c r="D115" i="5"/>
  <c r="D114" i="5"/>
  <c r="D113" i="5"/>
  <c r="D112" i="5"/>
  <c r="D111" i="5"/>
  <c r="D110" i="5"/>
  <c r="D109" i="5"/>
  <c r="D108" i="5"/>
  <c r="D107" i="5"/>
  <c r="D106" i="5"/>
  <c r="D105" i="5"/>
  <c r="D104" i="5"/>
  <c r="D103" i="5"/>
  <c r="D102" i="5"/>
  <c r="D101" i="5"/>
  <c r="D100" i="5"/>
  <c r="D99" i="5"/>
  <c r="D98" i="5"/>
  <c r="D97" i="5"/>
  <c r="D96" i="5"/>
  <c r="D95" i="5"/>
  <c r="D94" i="5"/>
  <c r="D93" i="5"/>
  <c r="D92" i="5"/>
  <c r="D91" i="5"/>
  <c r="D90" i="5"/>
  <c r="D89" i="5"/>
  <c r="D88" i="5"/>
  <c r="D87" i="5"/>
  <c r="D86" i="5"/>
  <c r="D85" i="5"/>
  <c r="D84" i="5"/>
  <c r="D83" i="5"/>
  <c r="D82" i="5"/>
  <c r="D81" i="5"/>
  <c r="D80" i="5"/>
  <c r="D79" i="5"/>
  <c r="D78" i="5"/>
  <c r="D77" i="5"/>
  <c r="D76" i="5"/>
  <c r="D75" i="5"/>
  <c r="D74" i="5"/>
  <c r="D73" i="5"/>
  <c r="D72" i="5"/>
  <c r="D71" i="5"/>
  <c r="D70" i="5"/>
  <c r="D69" i="5"/>
  <c r="D68" i="5"/>
  <c r="D67" i="5"/>
  <c r="D66" i="5"/>
  <c r="C66" i="5"/>
  <c r="K66" i="5"/>
  <c r="D65" i="5"/>
  <c r="D64" i="5"/>
  <c r="D63" i="5"/>
  <c r="D62" i="5"/>
  <c r="D61" i="5"/>
  <c r="D60" i="5"/>
  <c r="D59" i="5"/>
  <c r="D58" i="5"/>
  <c r="D57" i="5"/>
  <c r="D56" i="5"/>
  <c r="D55" i="5"/>
  <c r="D54" i="5"/>
  <c r="D53" i="5"/>
  <c r="D52" i="5"/>
  <c r="D51" i="5"/>
  <c r="D50" i="5"/>
  <c r="D49" i="5"/>
  <c r="D48" i="5"/>
  <c r="D47" i="5"/>
  <c r="D46" i="5"/>
  <c r="D45" i="5"/>
  <c r="D44" i="5"/>
  <c r="D43" i="5"/>
  <c r="D42" i="5"/>
  <c r="D41" i="5"/>
  <c r="D40" i="5"/>
  <c r="D39" i="5"/>
  <c r="D38" i="5"/>
  <c r="D37" i="5"/>
  <c r="D36" i="5"/>
  <c r="D35" i="5"/>
  <c r="D34" i="5"/>
  <c r="D33" i="5"/>
  <c r="D32" i="5"/>
  <c r="D31" i="5"/>
  <c r="D30" i="5"/>
  <c r="D29" i="5"/>
  <c r="D28" i="5"/>
  <c r="D27" i="5"/>
  <c r="D26" i="5"/>
  <c r="D25" i="5"/>
  <c r="D24" i="5"/>
  <c r="D23" i="5"/>
  <c r="D22" i="5"/>
  <c r="D21" i="5"/>
  <c r="D20" i="5"/>
  <c r="D19" i="5"/>
  <c r="D18" i="5"/>
  <c r="D17" i="5"/>
  <c r="D16" i="5"/>
  <c r="D15" i="5"/>
  <c r="D14" i="5"/>
  <c r="D13" i="5"/>
  <c r="D12" i="5"/>
  <c r="D11" i="5"/>
  <c r="D10" i="5"/>
  <c r="D9" i="5"/>
  <c r="D8" i="5"/>
  <c r="D7" i="5"/>
  <c r="D6" i="5"/>
  <c r="D5" i="5"/>
  <c r="D4" i="5"/>
  <c r="D3" i="5"/>
  <c r="R1" i="4"/>
  <c r="P1" i="5"/>
  <c r="D1" i="5"/>
  <c r="AT1578" i="5"/>
  <c r="AT1330" i="5"/>
  <c r="AT1577" i="5"/>
  <c r="AT1576" i="5"/>
  <c r="AT1575" i="5"/>
  <c r="AT1574" i="5"/>
  <c r="AT1573" i="5"/>
  <c r="AT1572" i="5"/>
  <c r="AT1571" i="5"/>
  <c r="AT1570" i="5"/>
  <c r="AT1569" i="5"/>
  <c r="AT1568" i="5"/>
  <c r="AT1567" i="5"/>
  <c r="AT1566" i="5"/>
  <c r="AT1565" i="5"/>
  <c r="AT1564" i="5"/>
  <c r="AT1563" i="5"/>
  <c r="AT1562" i="5"/>
  <c r="AT1561" i="5"/>
  <c r="AT1560" i="5"/>
  <c r="AT1559" i="5"/>
  <c r="AT1558" i="5"/>
  <c r="AT1557" i="5"/>
  <c r="AT1556" i="5"/>
  <c r="AT1555" i="5"/>
  <c r="AT1554" i="5"/>
  <c r="AT1553" i="5"/>
  <c r="AT1552" i="5"/>
  <c r="AT1551" i="5"/>
  <c r="AT1550" i="5"/>
  <c r="AT1549" i="5"/>
  <c r="AT1548" i="5"/>
  <c r="AT1547" i="5"/>
  <c r="AT1546" i="5"/>
  <c r="AT1545" i="5"/>
  <c r="AT1544" i="5"/>
  <c r="AT1543" i="5"/>
  <c r="AT1542" i="5"/>
  <c r="AT1541" i="5"/>
  <c r="AT1540" i="5"/>
  <c r="AT1539" i="5"/>
  <c r="AT1538" i="5"/>
  <c r="AT1537" i="5"/>
  <c r="AT1536" i="5"/>
  <c r="AT1535" i="5"/>
  <c r="AT1534" i="5"/>
  <c r="AT1533" i="5"/>
  <c r="AT1532" i="5"/>
  <c r="AT1531" i="5"/>
  <c r="AT1530" i="5"/>
  <c r="AT1529" i="5"/>
  <c r="AT1528" i="5"/>
  <c r="AT1527" i="5"/>
  <c r="AT1526" i="5"/>
  <c r="AT1525" i="5"/>
  <c r="AT1524" i="5"/>
  <c r="AT1523" i="5"/>
  <c r="AT1522" i="5"/>
  <c r="AT1521" i="5"/>
  <c r="AT1520" i="5"/>
  <c r="AT1519" i="5"/>
  <c r="AT1518" i="5"/>
  <c r="AT1517" i="5"/>
  <c r="AT1516" i="5"/>
  <c r="AT1515" i="5"/>
  <c r="AT1514" i="5"/>
  <c r="AT1513" i="5"/>
  <c r="AT1512" i="5"/>
  <c r="AT1511" i="5"/>
  <c r="AT1510" i="5"/>
  <c r="AT1509" i="5"/>
  <c r="AT1508" i="5"/>
  <c r="AT1507" i="5"/>
  <c r="AT1506" i="5"/>
  <c r="AT1505" i="5"/>
  <c r="AT1504" i="5"/>
  <c r="AT1503" i="5"/>
  <c r="AT1502" i="5"/>
  <c r="AT1501" i="5"/>
  <c r="AT1500" i="5"/>
  <c r="AT1499" i="5"/>
  <c r="AT1498" i="5"/>
  <c r="AT1497" i="5"/>
  <c r="AT1496" i="5"/>
  <c r="AT1495" i="5"/>
  <c r="AT1494" i="5"/>
  <c r="AT1493" i="5"/>
  <c r="AT1492" i="5"/>
  <c r="AT1491" i="5"/>
  <c r="AT1490" i="5"/>
  <c r="AT1489" i="5"/>
  <c r="AT1488" i="5"/>
  <c r="AT1487" i="5"/>
  <c r="AT1486" i="5"/>
  <c r="AT1485" i="5"/>
  <c r="AT1484" i="5"/>
  <c r="AT1483" i="5"/>
  <c r="AT1482" i="5"/>
  <c r="AT1481" i="5"/>
  <c r="AT1480" i="5"/>
  <c r="AT1479" i="5"/>
  <c r="AT1478" i="5"/>
  <c r="AT1477" i="5"/>
  <c r="AT1476" i="5"/>
  <c r="AT1475" i="5"/>
  <c r="AT1474" i="5"/>
  <c r="AT1473" i="5"/>
  <c r="AT1472" i="5"/>
  <c r="AT1471" i="5"/>
  <c r="AT1470" i="5"/>
  <c r="AT1469" i="5"/>
  <c r="AT1468" i="5"/>
  <c r="AT1467" i="5"/>
  <c r="AT1466" i="5"/>
  <c r="AT1465" i="5"/>
  <c r="AT1464" i="5"/>
  <c r="AT1463" i="5"/>
  <c r="AT1462" i="5"/>
  <c r="AT1461" i="5"/>
  <c r="AT1460" i="5"/>
  <c r="AT1459" i="5"/>
  <c r="AT1458" i="5"/>
  <c r="AT1457" i="5"/>
  <c r="AT1456" i="5"/>
  <c r="AT1455" i="5"/>
  <c r="AT1454" i="5"/>
  <c r="AT1453" i="5"/>
  <c r="AT1452" i="5"/>
  <c r="AT1451" i="5"/>
  <c r="AT1450" i="5"/>
  <c r="AT1449" i="5"/>
  <c r="AT1448" i="5"/>
  <c r="AT1447" i="5"/>
  <c r="AT1446" i="5"/>
  <c r="AT1445" i="5"/>
  <c r="AT1444" i="5"/>
  <c r="AT1443" i="5"/>
  <c r="AT1442" i="5"/>
  <c r="AT1441" i="5"/>
  <c r="AT1440" i="5"/>
  <c r="AT1439" i="5"/>
  <c r="AT1438" i="5"/>
  <c r="AT1437" i="5"/>
  <c r="AT1436" i="5"/>
  <c r="AT1435" i="5"/>
  <c r="AT1434" i="5"/>
  <c r="AT1433" i="5"/>
  <c r="AT1432" i="5"/>
  <c r="AT1431" i="5"/>
  <c r="AT1430" i="5"/>
  <c r="AT1429" i="5"/>
  <c r="AT1428" i="5"/>
  <c r="AT1427" i="5"/>
  <c r="AT1426" i="5"/>
  <c r="AT1425" i="5"/>
  <c r="AT1424" i="5"/>
  <c r="AT1423" i="5"/>
  <c r="AT1422" i="5"/>
  <c r="AT1421" i="5"/>
  <c r="AT1420" i="5"/>
  <c r="AT1419" i="5"/>
  <c r="AT1418" i="5"/>
  <c r="AT1417" i="5"/>
  <c r="AT1416" i="5"/>
  <c r="AT1415" i="5"/>
  <c r="AT1414" i="5"/>
  <c r="AT1413" i="5"/>
  <c r="AT1412" i="5"/>
  <c r="AT1411" i="5"/>
  <c r="AT1410" i="5"/>
  <c r="AT1409" i="5"/>
  <c r="AT1408" i="5"/>
  <c r="AT1407" i="5"/>
  <c r="AT1406" i="5"/>
  <c r="AT1405" i="5"/>
  <c r="AT1404" i="5"/>
  <c r="AT1403" i="5"/>
  <c r="AT1402" i="5"/>
  <c r="AT1401" i="5"/>
  <c r="AT1400" i="5"/>
  <c r="AT1399" i="5"/>
  <c r="AT1398" i="5"/>
  <c r="AT1397" i="5"/>
  <c r="AT1396" i="5"/>
  <c r="AT1395" i="5"/>
  <c r="AT1394" i="5"/>
  <c r="AT1393" i="5"/>
  <c r="AT1392" i="5"/>
  <c r="AT1391" i="5"/>
  <c r="AT1390" i="5"/>
  <c r="AT1389" i="5"/>
  <c r="AT1388" i="5"/>
  <c r="AT1387" i="5"/>
  <c r="AT1386" i="5"/>
  <c r="AT1385" i="5"/>
  <c r="AT1384" i="5"/>
  <c r="AT1383" i="5"/>
  <c r="AT1382" i="5"/>
  <c r="AT1381" i="5"/>
  <c r="AT1380" i="5"/>
  <c r="AT1379" i="5"/>
  <c r="AT1378" i="5"/>
  <c r="AT1377" i="5"/>
  <c r="AT1376" i="5"/>
  <c r="AT1375" i="5"/>
  <c r="AT1374" i="5"/>
  <c r="AT1373" i="5"/>
  <c r="AT1372" i="5"/>
  <c r="AT1371" i="5"/>
  <c r="AT1370" i="5"/>
  <c r="AT1369" i="5"/>
  <c r="AT1368" i="5"/>
  <c r="AT1367" i="5"/>
  <c r="AT1366" i="5"/>
  <c r="AT1365" i="5"/>
  <c r="AT1364" i="5"/>
  <c r="AT1363" i="5"/>
  <c r="AT1362" i="5"/>
  <c r="AT1361" i="5"/>
  <c r="AT1360" i="5"/>
  <c r="AT1359" i="5"/>
  <c r="AT1358" i="5"/>
  <c r="AT1357" i="5"/>
  <c r="AT1356" i="5"/>
  <c r="AT1355" i="5"/>
  <c r="AT1354" i="5"/>
  <c r="AT1353" i="5"/>
  <c r="AT1352" i="5"/>
  <c r="AT1351" i="5"/>
  <c r="AT1350" i="5"/>
  <c r="AT1349" i="5"/>
  <c r="AT1348" i="5"/>
  <c r="AT1347" i="5"/>
  <c r="AT1346" i="5"/>
  <c r="AT1345" i="5"/>
  <c r="AT1344" i="5"/>
  <c r="AT1343" i="5"/>
  <c r="AT1342" i="5"/>
  <c r="AT1341" i="5"/>
  <c r="AT1340" i="5"/>
  <c r="AT1339" i="5"/>
  <c r="AT1338" i="5"/>
  <c r="AT1337" i="5"/>
  <c r="AT1336" i="5"/>
  <c r="AT1335" i="5"/>
  <c r="AT1334" i="5"/>
  <c r="AT1333" i="5"/>
  <c r="AT1329" i="5"/>
  <c r="AT1328" i="5"/>
  <c r="AT1327" i="5"/>
  <c r="AT1326" i="5"/>
  <c r="AT1325" i="5"/>
  <c r="AT1324" i="5"/>
  <c r="AT1323" i="5"/>
  <c r="AT1322" i="5"/>
  <c r="AT1321" i="5"/>
  <c r="AT1320" i="5"/>
  <c r="AT1319" i="5"/>
  <c r="AT1318" i="5"/>
  <c r="AT1317" i="5"/>
  <c r="AT1316" i="5"/>
  <c r="AT1315" i="5"/>
  <c r="AT1314" i="5"/>
  <c r="AT1313" i="5"/>
  <c r="AT1312" i="5"/>
  <c r="AT1311" i="5"/>
  <c r="AT1310" i="5"/>
  <c r="AT1309" i="5"/>
  <c r="AT1308" i="5"/>
  <c r="AT1307" i="5"/>
  <c r="AT1306" i="5"/>
  <c r="AT1305" i="5"/>
  <c r="AT1304" i="5"/>
  <c r="AT1303" i="5"/>
  <c r="AT1302" i="5"/>
  <c r="AT1301" i="5"/>
  <c r="AT1300" i="5"/>
  <c r="AT1299" i="5"/>
  <c r="AT1298" i="5"/>
  <c r="AT1297" i="5"/>
  <c r="AT1296" i="5"/>
  <c r="AT1295" i="5"/>
  <c r="AT1294" i="5"/>
  <c r="AT1293" i="5"/>
  <c r="AT1292" i="5"/>
  <c r="AT1291" i="5"/>
  <c r="G3039" i="4"/>
  <c r="G3041" i="4"/>
  <c r="G3042" i="4"/>
  <c r="G3043" i="4"/>
  <c r="G3044" i="4"/>
  <c r="G3045" i="4"/>
  <c r="G3046" i="4"/>
  <c r="G3047" i="4"/>
  <c r="G3048" i="4"/>
  <c r="G3049" i="4"/>
  <c r="G3050" i="4"/>
  <c r="G3051" i="4"/>
  <c r="G3052" i="4"/>
  <c r="G3053" i="4"/>
  <c r="G3054" i="4"/>
  <c r="F3039" i="4"/>
  <c r="F3041" i="4"/>
  <c r="F3042" i="4"/>
  <c r="F3043" i="4"/>
  <c r="F3044" i="4"/>
  <c r="F3045" i="4"/>
  <c r="F3046" i="4"/>
  <c r="F3047" i="4"/>
  <c r="F3048" i="4"/>
  <c r="F3049" i="4"/>
  <c r="F3050" i="4"/>
  <c r="F3051" i="4"/>
  <c r="F3052" i="4"/>
  <c r="F3053" i="4"/>
  <c r="F3054" i="4"/>
  <c r="E3039" i="4"/>
  <c r="E3041" i="4"/>
  <c r="E3042" i="4"/>
  <c r="E3043" i="4"/>
  <c r="E3044" i="4"/>
  <c r="E3045" i="4"/>
  <c r="E3046" i="4"/>
  <c r="E3047" i="4"/>
  <c r="E3048" i="4"/>
  <c r="E3049" i="4"/>
  <c r="E3050" i="4"/>
  <c r="E3051" i="4"/>
  <c r="E3052" i="4"/>
  <c r="E3053" i="4"/>
  <c r="E3054" i="4"/>
  <c r="D3039" i="4"/>
  <c r="D3041" i="4"/>
  <c r="D3042" i="4"/>
  <c r="D3043" i="4"/>
  <c r="D3044" i="4"/>
  <c r="D3045" i="4"/>
  <c r="D3046" i="4"/>
  <c r="D3047" i="4"/>
  <c r="D3048" i="4"/>
  <c r="D3049" i="4"/>
  <c r="D3050" i="4"/>
  <c r="D3051" i="4"/>
  <c r="D3052" i="4"/>
  <c r="D3053" i="4"/>
  <c r="D3054" i="4"/>
  <c r="L1850" i="4"/>
  <c r="M1850" i="4"/>
  <c r="N1850" i="4"/>
  <c r="O1850" i="4"/>
  <c r="I1850" i="4"/>
  <c r="J1850" i="4"/>
  <c r="G1850" i="4"/>
  <c r="F1850" i="4"/>
  <c r="E1850" i="4"/>
  <c r="D1850" i="4"/>
  <c r="L1849" i="4"/>
  <c r="M1849" i="4"/>
  <c r="N1849" i="4"/>
  <c r="O1849" i="4"/>
  <c r="I1849" i="4"/>
  <c r="J1849" i="4"/>
  <c r="G1849" i="4"/>
  <c r="F1849" i="4"/>
  <c r="E1849" i="4"/>
  <c r="D1849" i="4"/>
  <c r="L1848" i="4"/>
  <c r="M1848" i="4"/>
  <c r="N1848" i="4"/>
  <c r="O1848" i="4"/>
  <c r="I1848" i="4"/>
  <c r="J1848" i="4"/>
  <c r="G1848" i="4"/>
  <c r="F1848" i="4"/>
  <c r="E1848" i="4"/>
  <c r="D1848" i="4"/>
  <c r="L1847" i="4"/>
  <c r="M1847" i="4"/>
  <c r="N1847" i="4"/>
  <c r="O1847" i="4"/>
  <c r="I1847" i="4"/>
  <c r="J1847" i="4"/>
  <c r="G1847" i="4"/>
  <c r="F1847" i="4"/>
  <c r="E1847" i="4"/>
  <c r="D1847" i="4"/>
  <c r="L1846" i="4"/>
  <c r="M1846" i="4"/>
  <c r="N1846" i="4"/>
  <c r="O1846" i="4"/>
  <c r="I1846" i="4"/>
  <c r="J1846" i="4"/>
  <c r="G1846" i="4"/>
  <c r="F1846" i="4"/>
  <c r="E1846" i="4"/>
  <c r="D1846" i="4"/>
  <c r="L1845" i="4"/>
  <c r="M1845" i="4"/>
  <c r="N1845" i="4"/>
  <c r="O1845" i="4"/>
  <c r="I1845" i="4"/>
  <c r="J1845" i="4"/>
  <c r="G1845" i="4"/>
  <c r="F1845" i="4"/>
  <c r="E1845" i="4"/>
  <c r="D1845" i="4"/>
  <c r="L1844" i="4"/>
  <c r="M1844" i="4"/>
  <c r="N1844" i="4"/>
  <c r="O1844" i="4"/>
  <c r="I1844" i="4"/>
  <c r="J1844" i="4"/>
  <c r="G1844" i="4"/>
  <c r="F1844" i="4"/>
  <c r="E1844" i="4"/>
  <c r="D1844" i="4"/>
  <c r="L1843" i="4"/>
  <c r="M1843" i="4"/>
  <c r="N1843" i="4"/>
  <c r="O1843" i="4"/>
  <c r="I1843" i="4"/>
  <c r="J1843" i="4"/>
  <c r="G1843" i="4"/>
  <c r="F1843" i="4"/>
  <c r="E1843" i="4"/>
  <c r="D1843" i="4"/>
  <c r="L1842" i="4"/>
  <c r="M1842" i="4"/>
  <c r="N1842" i="4"/>
  <c r="O1842" i="4"/>
  <c r="I1842" i="4"/>
  <c r="J1842" i="4"/>
  <c r="G1842" i="4"/>
  <c r="F1842" i="4"/>
  <c r="E1842" i="4"/>
  <c r="D1842" i="4"/>
  <c r="L1841" i="4"/>
  <c r="M1841" i="4"/>
  <c r="N1841" i="4"/>
  <c r="O1841" i="4"/>
  <c r="I1841" i="4"/>
  <c r="J1841" i="4"/>
  <c r="G1841" i="4"/>
  <c r="F1841" i="4"/>
  <c r="E1841" i="4"/>
  <c r="D1841" i="4"/>
  <c r="L1840" i="4"/>
  <c r="M1840" i="4"/>
  <c r="N1840" i="4"/>
  <c r="O1840" i="4"/>
  <c r="I1840" i="4"/>
  <c r="J1840" i="4"/>
  <c r="G1840" i="4"/>
  <c r="F1840" i="4"/>
  <c r="E1840" i="4"/>
  <c r="D1840" i="4"/>
  <c r="L1839" i="4"/>
  <c r="M1839" i="4"/>
  <c r="N1839" i="4"/>
  <c r="O1839" i="4"/>
  <c r="I1839" i="4"/>
  <c r="J1839" i="4"/>
  <c r="G1839" i="4"/>
  <c r="F1839" i="4"/>
  <c r="E1839" i="4"/>
  <c r="D1839" i="4"/>
  <c r="L1838" i="4"/>
  <c r="M1838" i="4"/>
  <c r="N1838" i="4"/>
  <c r="O1838" i="4"/>
  <c r="I1838" i="4"/>
  <c r="J1838" i="4"/>
  <c r="G1838" i="4"/>
  <c r="F1838" i="4"/>
  <c r="E1838" i="4"/>
  <c r="D1838" i="4"/>
  <c r="L1837" i="4"/>
  <c r="M1837" i="4"/>
  <c r="N1837" i="4"/>
  <c r="O1837" i="4"/>
  <c r="I1837" i="4"/>
  <c r="J1837" i="4"/>
  <c r="G1837" i="4"/>
  <c r="F1837" i="4"/>
  <c r="E1837" i="4"/>
  <c r="D1837" i="4"/>
  <c r="L1836" i="4"/>
  <c r="M1836" i="4"/>
  <c r="N1836" i="4"/>
  <c r="O1836" i="4"/>
  <c r="I1836" i="4"/>
  <c r="J1836" i="4"/>
  <c r="G1836" i="4"/>
  <c r="F1836" i="4"/>
  <c r="E1836" i="4"/>
  <c r="D1836" i="4"/>
  <c r="L1835" i="4"/>
  <c r="M1835" i="4"/>
  <c r="N1835" i="4"/>
  <c r="O1835" i="4"/>
  <c r="I1835" i="4"/>
  <c r="J1835" i="4"/>
  <c r="G1835" i="4"/>
  <c r="F1835" i="4"/>
  <c r="E1835" i="4"/>
  <c r="D1835" i="4"/>
  <c r="L1834" i="4"/>
  <c r="M1834" i="4"/>
  <c r="N1834" i="4"/>
  <c r="O1834" i="4"/>
  <c r="I1834" i="4"/>
  <c r="J1834" i="4"/>
  <c r="G1834" i="4"/>
  <c r="F1834" i="4"/>
  <c r="E1834" i="4"/>
  <c r="D1834" i="4"/>
  <c r="L1833" i="4"/>
  <c r="M1833" i="4"/>
  <c r="N1833" i="4"/>
  <c r="O1833" i="4"/>
  <c r="I1833" i="4"/>
  <c r="J1833" i="4"/>
  <c r="G1833" i="4"/>
  <c r="F1833" i="4"/>
  <c r="E1833" i="4"/>
  <c r="D1833" i="4"/>
  <c r="L1832" i="4"/>
  <c r="M1832" i="4"/>
  <c r="N1832" i="4"/>
  <c r="O1832" i="4"/>
  <c r="I1832" i="4"/>
  <c r="J1832" i="4"/>
  <c r="G1832" i="4"/>
  <c r="F1832" i="4"/>
  <c r="E1832" i="4"/>
  <c r="D1832" i="4"/>
  <c r="L1831" i="4"/>
  <c r="M1831" i="4"/>
  <c r="N1831" i="4"/>
  <c r="O1831" i="4"/>
  <c r="I1831" i="4"/>
  <c r="J1831" i="4"/>
  <c r="G1831" i="4"/>
  <c r="F1831" i="4"/>
  <c r="E1831" i="4"/>
  <c r="D1831" i="4"/>
  <c r="L1830" i="4"/>
  <c r="M1830" i="4"/>
  <c r="N1830" i="4"/>
  <c r="O1830" i="4"/>
  <c r="I1830" i="4"/>
  <c r="J1830" i="4"/>
  <c r="G1830" i="4"/>
  <c r="F1830" i="4"/>
  <c r="E1830" i="4"/>
  <c r="D1830" i="4"/>
  <c r="L1829" i="4"/>
  <c r="M1829" i="4"/>
  <c r="N1829" i="4"/>
  <c r="O1829" i="4"/>
  <c r="I1829" i="4"/>
  <c r="J1829" i="4"/>
  <c r="G1829" i="4"/>
  <c r="F1829" i="4"/>
  <c r="E1829" i="4"/>
  <c r="D1829" i="4"/>
  <c r="L1828" i="4"/>
  <c r="M1828" i="4"/>
  <c r="N1828" i="4"/>
  <c r="O1828" i="4"/>
  <c r="I1828" i="4"/>
  <c r="J1828" i="4"/>
  <c r="G1828" i="4"/>
  <c r="F1828" i="4"/>
  <c r="E1828" i="4"/>
  <c r="D1828" i="4"/>
  <c r="L1827" i="4"/>
  <c r="M1827" i="4"/>
  <c r="N1827" i="4"/>
  <c r="O1827" i="4"/>
  <c r="I1827" i="4"/>
  <c r="J1827" i="4"/>
  <c r="G1827" i="4"/>
  <c r="F1827" i="4"/>
  <c r="E1827" i="4"/>
  <c r="D1827" i="4"/>
  <c r="L1826" i="4"/>
  <c r="M1826" i="4"/>
  <c r="N1826" i="4"/>
  <c r="O1826" i="4"/>
  <c r="I1826" i="4"/>
  <c r="J1826" i="4"/>
  <c r="G1826" i="4"/>
  <c r="F1826" i="4"/>
  <c r="E1826" i="4"/>
  <c r="D1826" i="4"/>
  <c r="L1825" i="4"/>
  <c r="M1825" i="4"/>
  <c r="N1825" i="4"/>
  <c r="O1825" i="4"/>
  <c r="I1825" i="4"/>
  <c r="J1825" i="4"/>
  <c r="G1825" i="4"/>
  <c r="F1825" i="4"/>
  <c r="E1825" i="4"/>
  <c r="D1825" i="4"/>
  <c r="L1824" i="4"/>
  <c r="M1824" i="4"/>
  <c r="N1824" i="4"/>
  <c r="O1824" i="4"/>
  <c r="I1824" i="4"/>
  <c r="J1824" i="4"/>
  <c r="G1824" i="4"/>
  <c r="F1824" i="4"/>
  <c r="E1824" i="4"/>
  <c r="D1824" i="4"/>
  <c r="L1823" i="4"/>
  <c r="M1823" i="4"/>
  <c r="N1823" i="4"/>
  <c r="O1823" i="4"/>
  <c r="I1823" i="4"/>
  <c r="J1823" i="4"/>
  <c r="G1823" i="4"/>
  <c r="F1823" i="4"/>
  <c r="E1823" i="4"/>
  <c r="D1823" i="4"/>
  <c r="L1822" i="4"/>
  <c r="M1822" i="4"/>
  <c r="N1822" i="4"/>
  <c r="O1822" i="4"/>
  <c r="I1822" i="4"/>
  <c r="J1822" i="4"/>
  <c r="G1822" i="4"/>
  <c r="F1822" i="4"/>
  <c r="E1822" i="4"/>
  <c r="D1822" i="4"/>
  <c r="L1821" i="4"/>
  <c r="M1821" i="4"/>
  <c r="N1821" i="4"/>
  <c r="O1821" i="4"/>
  <c r="I1821" i="4"/>
  <c r="J1821" i="4"/>
  <c r="G1821" i="4"/>
  <c r="F1821" i="4"/>
  <c r="E1821" i="4"/>
  <c r="D1821" i="4"/>
  <c r="L1820" i="4"/>
  <c r="M1820" i="4"/>
  <c r="N1820" i="4"/>
  <c r="O1820" i="4"/>
  <c r="I1820" i="4"/>
  <c r="J1820" i="4"/>
  <c r="G1820" i="4"/>
  <c r="F1820" i="4"/>
  <c r="E1820" i="4"/>
  <c r="D1820" i="4"/>
  <c r="L1819" i="4"/>
  <c r="M1819" i="4"/>
  <c r="N1819" i="4"/>
  <c r="O1819" i="4"/>
  <c r="I1819" i="4"/>
  <c r="J1819" i="4"/>
  <c r="G1819" i="4"/>
  <c r="F1819" i="4"/>
  <c r="E1819" i="4"/>
  <c r="D1819" i="4"/>
  <c r="L1818" i="4"/>
  <c r="M1818" i="4"/>
  <c r="N1818" i="4"/>
  <c r="O1818" i="4"/>
  <c r="I1818" i="4"/>
  <c r="J1818" i="4"/>
  <c r="G1818" i="4"/>
  <c r="F1818" i="4"/>
  <c r="E1818" i="4"/>
  <c r="D1818" i="4"/>
  <c r="L1817" i="4"/>
  <c r="M1817" i="4"/>
  <c r="N1817" i="4"/>
  <c r="O1817" i="4"/>
  <c r="I1817" i="4"/>
  <c r="J1817" i="4"/>
  <c r="G1817" i="4"/>
  <c r="F1817" i="4"/>
  <c r="E1817" i="4"/>
  <c r="D1817" i="4"/>
  <c r="L1816" i="4"/>
  <c r="M1816" i="4"/>
  <c r="N1816" i="4"/>
  <c r="O1816" i="4"/>
  <c r="I1816" i="4"/>
  <c r="J1816" i="4"/>
  <c r="G1816" i="4"/>
  <c r="F1816" i="4"/>
  <c r="E1816" i="4"/>
  <c r="D1816" i="4"/>
  <c r="L1815" i="4"/>
  <c r="M1815" i="4"/>
  <c r="N1815" i="4"/>
  <c r="O1815" i="4"/>
  <c r="I1815" i="4"/>
  <c r="J1815" i="4"/>
  <c r="G1815" i="4"/>
  <c r="F1815" i="4"/>
  <c r="E1815" i="4"/>
  <c r="D1815" i="4"/>
  <c r="L1814" i="4"/>
  <c r="M1814" i="4"/>
  <c r="N1814" i="4"/>
  <c r="O1814" i="4"/>
  <c r="I1814" i="4"/>
  <c r="J1814" i="4"/>
  <c r="G1814" i="4"/>
  <c r="F1814" i="4"/>
  <c r="E1814" i="4"/>
  <c r="D1814" i="4"/>
  <c r="L1813" i="4"/>
  <c r="M1813" i="4"/>
  <c r="N1813" i="4"/>
  <c r="O1813" i="4"/>
  <c r="I1813" i="4"/>
  <c r="J1813" i="4"/>
  <c r="G1813" i="4"/>
  <c r="F1813" i="4"/>
  <c r="E1813" i="4"/>
  <c r="D1813" i="4"/>
  <c r="L1812" i="4"/>
  <c r="M1812" i="4"/>
  <c r="N1812" i="4"/>
  <c r="O1812" i="4"/>
  <c r="I1812" i="4"/>
  <c r="J1812" i="4"/>
  <c r="G1812" i="4"/>
  <c r="F1812" i="4"/>
  <c r="E1812" i="4"/>
  <c r="D1812" i="4"/>
  <c r="L1811" i="4"/>
  <c r="M1811" i="4"/>
  <c r="N1811" i="4"/>
  <c r="O1811" i="4"/>
  <c r="I1811" i="4"/>
  <c r="J1811" i="4"/>
  <c r="G1811" i="4"/>
  <c r="F1811" i="4"/>
  <c r="E1811" i="4"/>
  <c r="D1811" i="4"/>
  <c r="L1810" i="4"/>
  <c r="M1810" i="4"/>
  <c r="N1810" i="4"/>
  <c r="O1810" i="4"/>
  <c r="I1810" i="4"/>
  <c r="J1810" i="4"/>
  <c r="G1810" i="4"/>
  <c r="F1810" i="4"/>
  <c r="E1810" i="4"/>
  <c r="D1810" i="4"/>
  <c r="L1809" i="4"/>
  <c r="M1809" i="4"/>
  <c r="N1809" i="4"/>
  <c r="O1809" i="4"/>
  <c r="I1809" i="4"/>
  <c r="J1809" i="4"/>
  <c r="G1809" i="4"/>
  <c r="F1809" i="4"/>
  <c r="E1809" i="4"/>
  <c r="D1809" i="4"/>
  <c r="L1808" i="4"/>
  <c r="M1808" i="4"/>
  <c r="N1808" i="4"/>
  <c r="O1808" i="4"/>
  <c r="I1808" i="4"/>
  <c r="J1808" i="4"/>
  <c r="G1808" i="4"/>
  <c r="F1808" i="4"/>
  <c r="E1808" i="4"/>
  <c r="D1808" i="4"/>
  <c r="L1807" i="4"/>
  <c r="M1807" i="4"/>
  <c r="N1807" i="4"/>
  <c r="O1807" i="4"/>
  <c r="I1807" i="4"/>
  <c r="J1807" i="4"/>
  <c r="G1807" i="4"/>
  <c r="F1807" i="4"/>
  <c r="E1807" i="4"/>
  <c r="D1807" i="4"/>
  <c r="L1806" i="4"/>
  <c r="M1806" i="4"/>
  <c r="N1806" i="4"/>
  <c r="O1806" i="4"/>
  <c r="I1806" i="4"/>
  <c r="J1806" i="4"/>
  <c r="G1806" i="4"/>
  <c r="F1806" i="4"/>
  <c r="E1806" i="4"/>
  <c r="D1806" i="4"/>
  <c r="L1805" i="4"/>
  <c r="M1805" i="4"/>
  <c r="N1805" i="4"/>
  <c r="O1805" i="4"/>
  <c r="I1805" i="4"/>
  <c r="J1805" i="4"/>
  <c r="G1805" i="4"/>
  <c r="F1805" i="4"/>
  <c r="E1805" i="4"/>
  <c r="D1805" i="4"/>
  <c r="L1804" i="4"/>
  <c r="M1804" i="4"/>
  <c r="N1804" i="4"/>
  <c r="O1804" i="4"/>
  <c r="I1804" i="4"/>
  <c r="J1804" i="4"/>
  <c r="G1804" i="4"/>
  <c r="F1804" i="4"/>
  <c r="E1804" i="4"/>
  <c r="D1804" i="4"/>
  <c r="L1803" i="4"/>
  <c r="M1803" i="4"/>
  <c r="N1803" i="4"/>
  <c r="O1803" i="4"/>
  <c r="I1803" i="4"/>
  <c r="J1803" i="4"/>
  <c r="G1803" i="4"/>
  <c r="F1803" i="4"/>
  <c r="E1803" i="4"/>
  <c r="D1803" i="4"/>
  <c r="L1802" i="4"/>
  <c r="M1802" i="4"/>
  <c r="N1802" i="4"/>
  <c r="O1802" i="4"/>
  <c r="I1802" i="4"/>
  <c r="J1802" i="4"/>
  <c r="G1802" i="4"/>
  <c r="F1802" i="4"/>
  <c r="E1802" i="4"/>
  <c r="D1802" i="4"/>
  <c r="L1801" i="4"/>
  <c r="M1801" i="4"/>
  <c r="N1801" i="4"/>
  <c r="O1801" i="4"/>
  <c r="I1801" i="4"/>
  <c r="J1801" i="4"/>
  <c r="G1801" i="4"/>
  <c r="F1801" i="4"/>
  <c r="E1801" i="4"/>
  <c r="D1801" i="4"/>
  <c r="L1800" i="4"/>
  <c r="M1800" i="4"/>
  <c r="N1800" i="4"/>
  <c r="O1800" i="4"/>
  <c r="I1800" i="4"/>
  <c r="J1800" i="4"/>
  <c r="G1800" i="4"/>
  <c r="F1800" i="4"/>
  <c r="E1800" i="4"/>
  <c r="D1800" i="4"/>
  <c r="L1799" i="4"/>
  <c r="M1799" i="4"/>
  <c r="N1799" i="4"/>
  <c r="O1799" i="4"/>
  <c r="I1799" i="4"/>
  <c r="J1799" i="4"/>
  <c r="G1799" i="4"/>
  <c r="F1799" i="4"/>
  <c r="E1799" i="4"/>
  <c r="D1799" i="4"/>
  <c r="L1798" i="4"/>
  <c r="M1798" i="4"/>
  <c r="N1798" i="4"/>
  <c r="O1798" i="4"/>
  <c r="I1798" i="4"/>
  <c r="J1798" i="4"/>
  <c r="G1798" i="4"/>
  <c r="F1798" i="4"/>
  <c r="E1798" i="4"/>
  <c r="D1798" i="4"/>
  <c r="L1797" i="4"/>
  <c r="M1797" i="4"/>
  <c r="N1797" i="4"/>
  <c r="O1797" i="4"/>
  <c r="I1797" i="4"/>
  <c r="J1797" i="4"/>
  <c r="G1797" i="4"/>
  <c r="F1797" i="4"/>
  <c r="E1797" i="4"/>
  <c r="D1797" i="4"/>
  <c r="L1796" i="4"/>
  <c r="M1796" i="4"/>
  <c r="N1796" i="4"/>
  <c r="O1796" i="4"/>
  <c r="I1796" i="4"/>
  <c r="J1796" i="4"/>
  <c r="G1796" i="4"/>
  <c r="F1796" i="4"/>
  <c r="E1796" i="4"/>
  <c r="D1796" i="4"/>
  <c r="L1795" i="4"/>
  <c r="M1795" i="4"/>
  <c r="N1795" i="4"/>
  <c r="O1795" i="4"/>
  <c r="I1795" i="4"/>
  <c r="J1795" i="4"/>
  <c r="G1795" i="4"/>
  <c r="F1795" i="4"/>
  <c r="E1795" i="4"/>
  <c r="D1795" i="4"/>
  <c r="L1794" i="4"/>
  <c r="M1794" i="4"/>
  <c r="N1794" i="4"/>
  <c r="O1794" i="4"/>
  <c r="I1794" i="4"/>
  <c r="J1794" i="4"/>
  <c r="G1794" i="4"/>
  <c r="F1794" i="4"/>
  <c r="E1794" i="4"/>
  <c r="D1794" i="4"/>
  <c r="L1793" i="4"/>
  <c r="M1793" i="4"/>
  <c r="N1793" i="4"/>
  <c r="O1793" i="4"/>
  <c r="I1793" i="4"/>
  <c r="J1793" i="4"/>
  <c r="G1793" i="4"/>
  <c r="F1793" i="4"/>
  <c r="E1793" i="4"/>
  <c r="D1793" i="4"/>
  <c r="L1792" i="4"/>
  <c r="M1792" i="4"/>
  <c r="N1792" i="4"/>
  <c r="O1792" i="4"/>
  <c r="I1792" i="4"/>
  <c r="J1792" i="4"/>
  <c r="G1792" i="4"/>
  <c r="F1792" i="4"/>
  <c r="E1792" i="4"/>
  <c r="D1792" i="4"/>
  <c r="L1791" i="4"/>
  <c r="M1791" i="4"/>
  <c r="N1791" i="4"/>
  <c r="O1791" i="4"/>
  <c r="I1791" i="4"/>
  <c r="J1791" i="4"/>
  <c r="G1791" i="4"/>
  <c r="F1791" i="4"/>
  <c r="E1791" i="4"/>
  <c r="D1791" i="4"/>
  <c r="L1790" i="4"/>
  <c r="M1790" i="4"/>
  <c r="N1790" i="4"/>
  <c r="O1790" i="4"/>
  <c r="I1790" i="4"/>
  <c r="J1790" i="4"/>
  <c r="G1790" i="4"/>
  <c r="F1790" i="4"/>
  <c r="E1790" i="4"/>
  <c r="D1790" i="4"/>
  <c r="L1789" i="4"/>
  <c r="M1789" i="4"/>
  <c r="N1789" i="4"/>
  <c r="O1789" i="4"/>
  <c r="I1789" i="4"/>
  <c r="J1789" i="4"/>
  <c r="G1789" i="4"/>
  <c r="F1789" i="4"/>
  <c r="E1789" i="4"/>
  <c r="D1789" i="4"/>
  <c r="L1788" i="4"/>
  <c r="M1788" i="4"/>
  <c r="N1788" i="4"/>
  <c r="O1788" i="4"/>
  <c r="I1788" i="4"/>
  <c r="J1788" i="4"/>
  <c r="G1788" i="4"/>
  <c r="F1788" i="4"/>
  <c r="E1788" i="4"/>
  <c r="D1788" i="4"/>
  <c r="L1787" i="4"/>
  <c r="M1787" i="4"/>
  <c r="N1787" i="4"/>
  <c r="O1787" i="4"/>
  <c r="I1787" i="4"/>
  <c r="J1787" i="4"/>
  <c r="G1787" i="4"/>
  <c r="F1787" i="4"/>
  <c r="E1787" i="4"/>
  <c r="D1787" i="4"/>
  <c r="L1786" i="4"/>
  <c r="M1786" i="4"/>
  <c r="N1786" i="4"/>
  <c r="O1786" i="4"/>
  <c r="I1786" i="4"/>
  <c r="J1786" i="4"/>
  <c r="G1786" i="4"/>
  <c r="F1786" i="4"/>
  <c r="E1786" i="4"/>
  <c r="D1786" i="4"/>
  <c r="L1785" i="4"/>
  <c r="M1785" i="4"/>
  <c r="N1785" i="4"/>
  <c r="O1785" i="4"/>
  <c r="I1785" i="4"/>
  <c r="J1785" i="4"/>
  <c r="G1785" i="4"/>
  <c r="F1785" i="4"/>
  <c r="E1785" i="4"/>
  <c r="D1785" i="4"/>
  <c r="L1784" i="4"/>
  <c r="M1784" i="4"/>
  <c r="N1784" i="4"/>
  <c r="O1784" i="4"/>
  <c r="I1784" i="4"/>
  <c r="J1784" i="4"/>
  <c r="G1784" i="4"/>
  <c r="F1784" i="4"/>
  <c r="E1784" i="4"/>
  <c r="D1784" i="4"/>
  <c r="L1783" i="4"/>
  <c r="M1783" i="4"/>
  <c r="N1783" i="4"/>
  <c r="O1783" i="4"/>
  <c r="I1783" i="4"/>
  <c r="J1783" i="4"/>
  <c r="G1783" i="4"/>
  <c r="F1783" i="4"/>
  <c r="E1783" i="4"/>
  <c r="D1783" i="4"/>
  <c r="L1782" i="4"/>
  <c r="M1782" i="4"/>
  <c r="N1782" i="4"/>
  <c r="O1782" i="4"/>
  <c r="I1782" i="4"/>
  <c r="J1782" i="4"/>
  <c r="G1782" i="4"/>
  <c r="F1782" i="4"/>
  <c r="E1782" i="4"/>
  <c r="D1782" i="4"/>
  <c r="L1781" i="4"/>
  <c r="M1781" i="4"/>
  <c r="N1781" i="4"/>
  <c r="O1781" i="4"/>
  <c r="I1781" i="4"/>
  <c r="J1781" i="4"/>
  <c r="G1781" i="4"/>
  <c r="F1781" i="4"/>
  <c r="E1781" i="4"/>
  <c r="D1781" i="4"/>
  <c r="L1780" i="4"/>
  <c r="M1780" i="4"/>
  <c r="N1780" i="4"/>
  <c r="O1780" i="4"/>
  <c r="I1780" i="4"/>
  <c r="J1780" i="4"/>
  <c r="G1780" i="4"/>
  <c r="F1780" i="4"/>
  <c r="E1780" i="4"/>
  <c r="D1780" i="4"/>
  <c r="L1779" i="4"/>
  <c r="M1779" i="4"/>
  <c r="N1779" i="4"/>
  <c r="O1779" i="4"/>
  <c r="I1779" i="4"/>
  <c r="J1779" i="4"/>
  <c r="G1779" i="4"/>
  <c r="F1779" i="4"/>
  <c r="E1779" i="4"/>
  <c r="D1779" i="4"/>
  <c r="L1778" i="4"/>
  <c r="M1778" i="4"/>
  <c r="N1778" i="4"/>
  <c r="O1778" i="4"/>
  <c r="I1778" i="4"/>
  <c r="J1778" i="4"/>
  <c r="G1778" i="4"/>
  <c r="F1778" i="4"/>
  <c r="E1778" i="4"/>
  <c r="D1778" i="4"/>
  <c r="L1777" i="4"/>
  <c r="M1777" i="4"/>
  <c r="N1777" i="4"/>
  <c r="O1777" i="4"/>
  <c r="I1777" i="4"/>
  <c r="J1777" i="4"/>
  <c r="G1777" i="4"/>
  <c r="F1777" i="4"/>
  <c r="E1777" i="4"/>
  <c r="D1777" i="4"/>
  <c r="L1776" i="4"/>
  <c r="M1776" i="4"/>
  <c r="N1776" i="4"/>
  <c r="O1776" i="4"/>
  <c r="I1776" i="4"/>
  <c r="J1776" i="4"/>
  <c r="G1776" i="4"/>
  <c r="F1776" i="4"/>
  <c r="E1776" i="4"/>
  <c r="D1776" i="4"/>
  <c r="L1775" i="4"/>
  <c r="M1775" i="4"/>
  <c r="N1775" i="4"/>
  <c r="O1775" i="4"/>
  <c r="I1775" i="4"/>
  <c r="J1775" i="4"/>
  <c r="G1775" i="4"/>
  <c r="F1775" i="4"/>
  <c r="E1775" i="4"/>
  <c r="D1775" i="4"/>
  <c r="L1774" i="4"/>
  <c r="M1774" i="4"/>
  <c r="N1774" i="4"/>
  <c r="O1774" i="4"/>
  <c r="I1774" i="4"/>
  <c r="J1774" i="4"/>
  <c r="G1774" i="4"/>
  <c r="F1774" i="4"/>
  <c r="E1774" i="4"/>
  <c r="D1774" i="4"/>
  <c r="L1773" i="4"/>
  <c r="M1773" i="4"/>
  <c r="N1773" i="4"/>
  <c r="O1773" i="4"/>
  <c r="I1773" i="4"/>
  <c r="J1773" i="4"/>
  <c r="G1773" i="4"/>
  <c r="F1773" i="4"/>
  <c r="E1773" i="4"/>
  <c r="D1773" i="4"/>
  <c r="S693" i="5"/>
  <c r="Q693" i="5"/>
  <c r="R693" i="5"/>
  <c r="T693" i="5"/>
  <c r="Y693" i="5"/>
  <c r="Z693" i="5"/>
  <c r="G693" i="5"/>
  <c r="G692" i="5"/>
  <c r="G691" i="5"/>
  <c r="G690" i="5"/>
  <c r="G689" i="5"/>
  <c r="G688" i="5"/>
  <c r="G687" i="5"/>
  <c r="G686" i="5"/>
  <c r="G685" i="5"/>
  <c r="G684" i="5"/>
  <c r="G683" i="5"/>
  <c r="G682" i="5"/>
  <c r="G681" i="5"/>
  <c r="G680" i="5"/>
  <c r="G679" i="5"/>
  <c r="G678" i="5"/>
  <c r="G677" i="5"/>
  <c r="G676" i="5"/>
  <c r="G675" i="5"/>
  <c r="G674" i="5"/>
  <c r="G673" i="5"/>
  <c r="G672" i="5"/>
  <c r="G671" i="5"/>
  <c r="G670" i="5"/>
  <c r="G669" i="5"/>
  <c r="G668" i="5"/>
  <c r="G667" i="5"/>
  <c r="G666" i="5"/>
  <c r="G665" i="5"/>
  <c r="G664" i="5"/>
  <c r="G663" i="5"/>
  <c r="G662" i="5"/>
  <c r="G661" i="5"/>
  <c r="G660" i="5"/>
  <c r="G659" i="5"/>
  <c r="G658" i="5"/>
  <c r="G657" i="5"/>
  <c r="G656" i="5"/>
  <c r="G655" i="5"/>
  <c r="G654" i="5"/>
  <c r="G653" i="5"/>
  <c r="G652" i="5"/>
  <c r="G651" i="5"/>
  <c r="G650" i="5"/>
  <c r="G649" i="5"/>
  <c r="G648" i="5"/>
  <c r="G647" i="5"/>
  <c r="G646" i="5"/>
  <c r="G645" i="5"/>
  <c r="G644" i="5"/>
  <c r="G643" i="5"/>
  <c r="G642" i="5"/>
  <c r="G641" i="5"/>
  <c r="G640" i="5"/>
  <c r="G639" i="5"/>
  <c r="G638" i="5"/>
  <c r="G637" i="5"/>
  <c r="G636" i="5"/>
  <c r="G635" i="5"/>
  <c r="G634" i="5"/>
  <c r="G633" i="5"/>
  <c r="G632" i="5"/>
  <c r="G631" i="5"/>
  <c r="G630" i="5"/>
  <c r="G629" i="5"/>
  <c r="G628" i="5"/>
  <c r="G627" i="5"/>
  <c r="G626" i="5"/>
  <c r="G625" i="5"/>
  <c r="G624" i="5"/>
  <c r="G623" i="5"/>
  <c r="G622" i="5"/>
  <c r="G621" i="5"/>
  <c r="G620" i="5"/>
  <c r="G619" i="5"/>
  <c r="G618" i="5"/>
  <c r="G617" i="5"/>
  <c r="G616" i="5"/>
  <c r="G615" i="5"/>
  <c r="G614" i="5"/>
  <c r="G613" i="5"/>
  <c r="G612" i="5"/>
  <c r="G611" i="5"/>
  <c r="G610" i="5"/>
  <c r="G609" i="5"/>
  <c r="G608" i="5"/>
  <c r="G607" i="5"/>
  <c r="G606" i="5"/>
  <c r="G605" i="5"/>
  <c r="G604" i="5"/>
  <c r="G603" i="5"/>
  <c r="G602" i="5"/>
  <c r="G601" i="5"/>
  <c r="G600" i="5"/>
  <c r="G599" i="5"/>
  <c r="G598" i="5"/>
  <c r="G597" i="5"/>
  <c r="G596" i="5"/>
  <c r="G595" i="5"/>
  <c r="G594" i="5"/>
  <c r="G593" i="5"/>
  <c r="G592" i="5"/>
  <c r="G591" i="5"/>
  <c r="G590" i="5"/>
  <c r="G589" i="5"/>
  <c r="G588" i="5"/>
  <c r="G587" i="5"/>
  <c r="G586" i="5"/>
  <c r="G585" i="5"/>
  <c r="G584" i="5"/>
  <c r="G583" i="5"/>
  <c r="G582" i="5"/>
  <c r="G581" i="5"/>
  <c r="G580" i="5"/>
  <c r="G579" i="5"/>
  <c r="G578" i="5"/>
  <c r="G577" i="5"/>
  <c r="G576" i="5"/>
  <c r="G575" i="5"/>
  <c r="G574" i="5"/>
  <c r="G573" i="5"/>
  <c r="G572" i="5"/>
  <c r="G571" i="5"/>
  <c r="G570" i="5"/>
  <c r="G569" i="5"/>
  <c r="G568" i="5"/>
  <c r="G567" i="5"/>
  <c r="G566" i="5"/>
  <c r="G565" i="5"/>
  <c r="G564" i="5"/>
  <c r="G563" i="5"/>
  <c r="G562" i="5"/>
  <c r="G561" i="5"/>
  <c r="G560" i="5"/>
  <c r="G559" i="5"/>
  <c r="G558" i="5"/>
  <c r="G557" i="5"/>
  <c r="G556" i="5"/>
  <c r="G555" i="5"/>
  <c r="G554" i="5"/>
  <c r="G553" i="5"/>
  <c r="G552" i="5"/>
  <c r="G551" i="5"/>
  <c r="G550" i="5"/>
  <c r="G549" i="5"/>
  <c r="G548" i="5"/>
  <c r="G547" i="5"/>
  <c r="G546" i="5"/>
  <c r="G545" i="5"/>
  <c r="G544" i="5"/>
  <c r="G543" i="5"/>
  <c r="G542" i="5"/>
  <c r="G541" i="5"/>
  <c r="G540" i="5"/>
  <c r="G539" i="5"/>
  <c r="G538" i="5"/>
  <c r="G537" i="5"/>
  <c r="G536" i="5"/>
  <c r="G535" i="5"/>
  <c r="G534" i="5"/>
  <c r="G533" i="5"/>
  <c r="G532" i="5"/>
  <c r="G531" i="5"/>
  <c r="G530" i="5"/>
  <c r="G529" i="5"/>
  <c r="G528" i="5"/>
  <c r="G527" i="5"/>
  <c r="G526" i="5"/>
  <c r="G525" i="5"/>
  <c r="G524" i="5"/>
  <c r="G523" i="5"/>
  <c r="G522" i="5"/>
  <c r="G521" i="5"/>
  <c r="G520" i="5"/>
  <c r="G519" i="5"/>
  <c r="G518" i="5"/>
  <c r="G517" i="5"/>
  <c r="G516" i="5"/>
  <c r="G515" i="5"/>
  <c r="G514" i="5"/>
  <c r="G513" i="5"/>
  <c r="G512" i="5"/>
  <c r="G511" i="5"/>
  <c r="G510" i="5"/>
  <c r="G509" i="5"/>
  <c r="G508" i="5"/>
  <c r="G507" i="5"/>
  <c r="G506" i="5"/>
  <c r="G505" i="5"/>
  <c r="G504" i="5"/>
  <c r="G503" i="5"/>
  <c r="G502" i="5"/>
  <c r="G501" i="5"/>
  <c r="G500" i="5"/>
  <c r="G499" i="5"/>
  <c r="G498" i="5"/>
  <c r="G497" i="5"/>
  <c r="G496" i="5"/>
  <c r="G495" i="5"/>
  <c r="G494" i="5"/>
  <c r="G493" i="5"/>
  <c r="G492" i="5"/>
  <c r="G491" i="5"/>
  <c r="G490" i="5"/>
  <c r="G489" i="5"/>
  <c r="G488" i="5"/>
  <c r="G487" i="5"/>
  <c r="G486" i="5"/>
  <c r="G485" i="5"/>
  <c r="G484" i="5"/>
  <c r="G483" i="5"/>
  <c r="G482" i="5"/>
  <c r="G481" i="5"/>
  <c r="G480" i="5"/>
  <c r="G479" i="5"/>
  <c r="G478" i="5"/>
  <c r="G477" i="5"/>
  <c r="G476" i="5"/>
  <c r="G475" i="5"/>
  <c r="G474" i="5"/>
  <c r="G473" i="5"/>
  <c r="G472" i="5"/>
  <c r="G471" i="5"/>
  <c r="G470" i="5"/>
  <c r="G469" i="5"/>
  <c r="G468" i="5"/>
  <c r="G467" i="5"/>
  <c r="G466" i="5"/>
  <c r="G465" i="5"/>
  <c r="G464" i="5"/>
  <c r="G463" i="5"/>
  <c r="G462" i="5"/>
  <c r="G461" i="5"/>
  <c r="G460" i="5"/>
  <c r="G459" i="5"/>
  <c r="G458" i="5"/>
  <c r="G457" i="5"/>
  <c r="G456" i="5"/>
  <c r="G455" i="5"/>
  <c r="G454" i="5"/>
  <c r="G453" i="5"/>
  <c r="G452" i="5"/>
  <c r="G451" i="5"/>
  <c r="G450" i="5"/>
  <c r="G449" i="5"/>
  <c r="G448" i="5"/>
  <c r="G447" i="5"/>
  <c r="G446" i="5"/>
  <c r="G445" i="5"/>
  <c r="G444" i="5"/>
  <c r="G443" i="5"/>
  <c r="G442" i="5"/>
  <c r="G441" i="5"/>
  <c r="G440" i="5"/>
  <c r="G439" i="5"/>
  <c r="G438" i="5"/>
  <c r="G437" i="5"/>
  <c r="G436" i="5"/>
  <c r="G435" i="5"/>
  <c r="G434" i="5"/>
  <c r="G433" i="5"/>
  <c r="G432" i="5"/>
  <c r="G431" i="5"/>
  <c r="G430" i="5"/>
  <c r="G429" i="5"/>
  <c r="G428" i="5"/>
  <c r="G427" i="5"/>
  <c r="G426" i="5"/>
  <c r="G425" i="5"/>
  <c r="G424" i="5"/>
  <c r="G423" i="5"/>
  <c r="G422" i="5"/>
  <c r="G421" i="5"/>
  <c r="G420" i="5"/>
  <c r="G419" i="5"/>
  <c r="G418" i="5"/>
  <c r="G417" i="5"/>
  <c r="G416" i="5"/>
  <c r="G415" i="5"/>
  <c r="G414" i="5"/>
  <c r="G413" i="5"/>
  <c r="G412" i="5"/>
  <c r="G411" i="5"/>
  <c r="G410" i="5"/>
  <c r="G409" i="5"/>
  <c r="G408" i="5"/>
  <c r="G407" i="5"/>
  <c r="G406" i="5"/>
  <c r="G405" i="5"/>
  <c r="G404" i="5"/>
  <c r="G403" i="5"/>
  <c r="G402" i="5"/>
  <c r="G401" i="5"/>
  <c r="G400" i="5"/>
  <c r="G399" i="5"/>
  <c r="G398" i="5"/>
  <c r="G397" i="5"/>
  <c r="G396" i="5"/>
  <c r="G395" i="5"/>
  <c r="G394" i="5"/>
  <c r="G393" i="5"/>
  <c r="G392" i="5"/>
  <c r="G391" i="5"/>
  <c r="G390" i="5"/>
  <c r="G389" i="5"/>
  <c r="G388" i="5"/>
  <c r="G387" i="5"/>
  <c r="G386" i="5"/>
  <c r="G385" i="5"/>
  <c r="G384" i="5"/>
  <c r="G383" i="5"/>
  <c r="G382" i="5"/>
  <c r="G381" i="5"/>
  <c r="G380" i="5"/>
  <c r="G379" i="5"/>
  <c r="G378" i="5"/>
  <c r="G377" i="5"/>
  <c r="G376" i="5"/>
  <c r="G375" i="5"/>
  <c r="G374" i="5"/>
  <c r="G373" i="5"/>
  <c r="G372" i="5"/>
  <c r="G371" i="5"/>
  <c r="G370" i="5"/>
  <c r="G369" i="5"/>
  <c r="G368" i="5"/>
  <c r="G367" i="5"/>
  <c r="G366" i="5"/>
  <c r="G365" i="5"/>
  <c r="G364" i="5"/>
  <c r="G363" i="5"/>
  <c r="G362" i="5"/>
  <c r="G361" i="5"/>
  <c r="G360" i="5"/>
  <c r="G359" i="5"/>
  <c r="G358" i="5"/>
  <c r="G357" i="5"/>
  <c r="G356" i="5"/>
  <c r="G355" i="5"/>
  <c r="G354" i="5"/>
  <c r="G353" i="5"/>
  <c r="G352" i="5"/>
  <c r="G351" i="5"/>
  <c r="G350" i="5"/>
  <c r="G349" i="5"/>
  <c r="G348" i="5"/>
  <c r="G347" i="5"/>
  <c r="G346" i="5"/>
  <c r="G345" i="5"/>
  <c r="G344" i="5"/>
  <c r="G343" i="5"/>
  <c r="G342" i="5"/>
  <c r="G341" i="5"/>
  <c r="G340" i="5"/>
  <c r="G339" i="5"/>
  <c r="G338" i="5"/>
  <c r="G337" i="5"/>
  <c r="G336" i="5"/>
  <c r="G335" i="5"/>
  <c r="G334" i="5"/>
  <c r="G333" i="5"/>
  <c r="G332" i="5"/>
  <c r="G331" i="5"/>
  <c r="G330" i="5"/>
  <c r="G329" i="5"/>
  <c r="G328" i="5"/>
  <c r="G327" i="5"/>
  <c r="G326" i="5"/>
  <c r="G325" i="5"/>
  <c r="G324" i="5"/>
  <c r="G323" i="5"/>
  <c r="G322" i="5"/>
  <c r="G321" i="5"/>
  <c r="G320" i="5"/>
  <c r="G319" i="5"/>
  <c r="G318" i="5"/>
  <c r="G317" i="5"/>
  <c r="G316" i="5"/>
  <c r="G315" i="5"/>
  <c r="G314" i="5"/>
  <c r="G313" i="5"/>
  <c r="G312" i="5"/>
  <c r="G311" i="5"/>
  <c r="G310" i="5"/>
  <c r="G309" i="5"/>
  <c r="G308" i="5"/>
  <c r="G307" i="5"/>
  <c r="G306" i="5"/>
  <c r="G305" i="5"/>
  <c r="G304" i="5"/>
  <c r="G303" i="5"/>
  <c r="G302" i="5"/>
  <c r="G301" i="5"/>
  <c r="G300" i="5"/>
  <c r="G299" i="5"/>
  <c r="G298" i="5"/>
  <c r="G297" i="5"/>
  <c r="G296" i="5"/>
  <c r="G295" i="5"/>
  <c r="G294" i="5"/>
  <c r="G293" i="5"/>
  <c r="G292" i="5"/>
  <c r="G291" i="5"/>
  <c r="G290" i="5"/>
  <c r="G289" i="5"/>
  <c r="G288" i="5"/>
  <c r="G287" i="5"/>
  <c r="G286" i="5"/>
  <c r="G285" i="5"/>
  <c r="G284" i="5"/>
  <c r="G283" i="5"/>
  <c r="G282" i="5"/>
  <c r="G281" i="5"/>
  <c r="G280" i="5"/>
  <c r="G279" i="5"/>
  <c r="G278" i="5"/>
  <c r="G277" i="5"/>
  <c r="G276" i="5"/>
  <c r="G275" i="5"/>
  <c r="G274" i="5"/>
  <c r="G273" i="5"/>
  <c r="G272" i="5"/>
  <c r="G271" i="5"/>
  <c r="G270" i="5"/>
  <c r="G269" i="5"/>
  <c r="G268" i="5"/>
  <c r="G267" i="5"/>
  <c r="G266" i="5"/>
  <c r="G265" i="5"/>
  <c r="G264" i="5"/>
  <c r="G263" i="5"/>
  <c r="G262" i="5"/>
  <c r="G261" i="5"/>
  <c r="G260" i="5"/>
  <c r="G259" i="5"/>
  <c r="G258" i="5"/>
  <c r="G257" i="5"/>
  <c r="G256" i="5"/>
  <c r="G255" i="5"/>
  <c r="G254" i="5"/>
  <c r="G253" i="5"/>
  <c r="G252" i="5"/>
  <c r="G251" i="5"/>
  <c r="G250" i="5"/>
  <c r="G249" i="5"/>
  <c r="G248" i="5"/>
  <c r="G247" i="5"/>
  <c r="G246" i="5"/>
  <c r="G245" i="5"/>
  <c r="G244" i="5"/>
  <c r="G243" i="5"/>
  <c r="G242" i="5"/>
  <c r="G241" i="5"/>
  <c r="G240" i="5"/>
  <c r="G239" i="5"/>
  <c r="G238" i="5"/>
  <c r="G237" i="5"/>
  <c r="G236" i="5"/>
  <c r="G235" i="5"/>
  <c r="G234" i="5"/>
  <c r="G233" i="5"/>
  <c r="G232" i="5"/>
  <c r="G231" i="5"/>
  <c r="G230" i="5"/>
  <c r="G229" i="5"/>
  <c r="G228" i="5"/>
  <c r="G227" i="5"/>
  <c r="G226" i="5"/>
  <c r="G225" i="5"/>
  <c r="G224" i="5"/>
  <c r="G223" i="5"/>
  <c r="G222" i="5"/>
  <c r="G221" i="5"/>
  <c r="G220" i="5"/>
  <c r="G219" i="5"/>
  <c r="G218" i="5"/>
  <c r="G217" i="5"/>
  <c r="G216" i="5"/>
  <c r="G215" i="5"/>
  <c r="G214" i="5"/>
  <c r="G213" i="5"/>
  <c r="G212" i="5"/>
  <c r="G211" i="5"/>
  <c r="G210" i="5"/>
  <c r="G209" i="5"/>
  <c r="G208" i="5"/>
  <c r="G207" i="5"/>
  <c r="G206" i="5"/>
  <c r="G205" i="5"/>
  <c r="G204" i="5"/>
  <c r="G203" i="5"/>
  <c r="G202" i="5"/>
  <c r="G201" i="5"/>
  <c r="G200" i="5"/>
  <c r="G199" i="5"/>
  <c r="G198" i="5"/>
  <c r="G197" i="5"/>
  <c r="G196" i="5"/>
  <c r="G195" i="5"/>
  <c r="G194" i="5"/>
  <c r="G193" i="5"/>
  <c r="G192" i="5"/>
  <c r="G191" i="5"/>
  <c r="G190" i="5"/>
  <c r="G189" i="5"/>
  <c r="G188" i="5"/>
  <c r="G187" i="5"/>
  <c r="G186" i="5"/>
  <c r="G185" i="5"/>
  <c r="G184" i="5"/>
  <c r="G183" i="5"/>
  <c r="G182" i="5"/>
  <c r="G181" i="5"/>
  <c r="G180" i="5"/>
  <c r="G179" i="5"/>
  <c r="G178" i="5"/>
  <c r="G177" i="5"/>
  <c r="G176" i="5"/>
  <c r="G175" i="5"/>
  <c r="G174" i="5"/>
  <c r="Q1826" i="6"/>
  <c r="R1826" i="6"/>
  <c r="O1826" i="6"/>
  <c r="N1826" i="6"/>
  <c r="M1826" i="6"/>
  <c r="Q1825" i="6"/>
  <c r="R1825" i="6"/>
  <c r="O1825" i="6"/>
  <c r="N1825" i="6"/>
  <c r="M1825" i="6"/>
  <c r="BA1098" i="6"/>
  <c r="BH1098" i="6"/>
  <c r="BH1107" i="6"/>
  <c r="BA1107" i="6"/>
  <c r="BH1084" i="6"/>
  <c r="BH1083" i="6"/>
  <c r="BA1084" i="6"/>
  <c r="BA1083" i="6"/>
  <c r="T210" i="6"/>
  <c r="U210" i="6"/>
  <c r="V210" i="6"/>
  <c r="W210" i="6"/>
  <c r="T206" i="6"/>
  <c r="U206" i="6"/>
  <c r="V206" i="6"/>
  <c r="W206" i="6"/>
  <c r="CV1" i="5"/>
  <c r="CU1" i="5"/>
  <c r="CT1" i="5"/>
  <c r="F202" i="6"/>
  <c r="F201" i="6"/>
  <c r="F200" i="6"/>
  <c r="F199" i="6"/>
  <c r="F198" i="6"/>
  <c r="AR1588" i="4"/>
  <c r="AR1589" i="4"/>
  <c r="AR1590" i="4"/>
  <c r="AR1591" i="4"/>
  <c r="AR1592" i="4"/>
  <c r="AR1593" i="4"/>
  <c r="AR1594" i="4"/>
  <c r="AR1595" i="4"/>
  <c r="AR1596" i="4"/>
  <c r="AR1597" i="4"/>
  <c r="AR1598" i="4"/>
  <c r="AR1599" i="4"/>
  <c r="AR1600" i="4"/>
  <c r="AR1601" i="4"/>
  <c r="AR1602" i="4"/>
  <c r="AR1603" i="4"/>
  <c r="AR1604" i="4"/>
  <c r="AR1605" i="4"/>
  <c r="AR1606" i="4"/>
  <c r="AR1607" i="4"/>
  <c r="AR1608" i="4"/>
  <c r="AR1609" i="4"/>
  <c r="AR1610" i="4"/>
  <c r="AR1611" i="4"/>
  <c r="AR1612" i="4"/>
  <c r="AR1613" i="4"/>
  <c r="AR1614" i="4"/>
  <c r="AR1615" i="4"/>
  <c r="AR1616" i="4"/>
  <c r="AR1617" i="4"/>
  <c r="AR1618" i="4"/>
  <c r="AR1619" i="4"/>
  <c r="AR1620" i="4"/>
  <c r="AR1621" i="4"/>
  <c r="AR1622" i="4"/>
  <c r="AR1623" i="4"/>
  <c r="AR1624" i="4"/>
  <c r="AR1625" i="4"/>
  <c r="AR1626" i="4"/>
  <c r="AR1627" i="4"/>
  <c r="AR1628" i="4"/>
  <c r="AR1629" i="4"/>
  <c r="AR1630" i="4"/>
  <c r="AR1631" i="4"/>
  <c r="AR1632" i="4"/>
  <c r="AR1633" i="4"/>
  <c r="AR1634" i="4"/>
  <c r="AR1635" i="4"/>
  <c r="AR1636" i="4"/>
  <c r="AR1637" i="4"/>
  <c r="AR1638" i="4"/>
  <c r="AR1639" i="4"/>
  <c r="AR1640" i="4"/>
  <c r="AR1641" i="4"/>
  <c r="AR1642" i="4"/>
  <c r="AR1643" i="4"/>
  <c r="AR1644" i="4"/>
  <c r="AR1645" i="4"/>
  <c r="AR1646" i="4"/>
  <c r="AR1647" i="4"/>
  <c r="AR1648" i="4"/>
  <c r="AR1649" i="4"/>
  <c r="AR1650" i="4"/>
  <c r="AR1651" i="4"/>
  <c r="AR1652" i="4"/>
  <c r="AR1653" i="4"/>
  <c r="AR1654" i="4"/>
  <c r="AR1655" i="4"/>
  <c r="AR1656" i="4"/>
  <c r="AR1657" i="4"/>
  <c r="AR1658" i="4"/>
  <c r="AR1659" i="4"/>
  <c r="AR1660" i="4"/>
  <c r="AR1661" i="4"/>
  <c r="AR1662" i="4"/>
  <c r="AR1663" i="4"/>
  <c r="AR1587" i="4"/>
  <c r="F137" i="6"/>
  <c r="F138" i="6"/>
  <c r="F139" i="6"/>
  <c r="F140" i="6"/>
  <c r="F141" i="6"/>
  <c r="F142" i="6"/>
  <c r="F143" i="6"/>
  <c r="F144" i="6"/>
  <c r="F145" i="6"/>
  <c r="F146" i="6"/>
  <c r="F147" i="6"/>
  <c r="F148" i="6"/>
  <c r="F149" i="6"/>
  <c r="F150" i="6"/>
  <c r="E150" i="6"/>
  <c r="E149" i="6"/>
  <c r="E148" i="6"/>
  <c r="E147" i="6"/>
  <c r="E146" i="6"/>
  <c r="E145" i="6"/>
  <c r="E144" i="6"/>
  <c r="E143" i="6"/>
  <c r="E142" i="6"/>
  <c r="E141" i="6"/>
  <c r="E140" i="6"/>
  <c r="E139" i="6"/>
  <c r="E138" i="6"/>
  <c r="E137" i="6"/>
  <c r="BB150" i="6"/>
  <c r="BA150" i="6"/>
  <c r="AY150" i="6"/>
  <c r="AX150" i="6"/>
  <c r="AW150" i="6"/>
  <c r="AV150" i="6"/>
  <c r="AU150" i="6"/>
  <c r="AT150" i="6"/>
  <c r="AS150" i="6"/>
  <c r="Q150" i="6"/>
  <c r="R150" i="6"/>
  <c r="P150" i="6"/>
  <c r="O150" i="6"/>
  <c r="N150" i="6"/>
  <c r="M150" i="6"/>
  <c r="AP3196" i="4"/>
  <c r="AO3196" i="4"/>
  <c r="AN3196" i="4"/>
  <c r="AM3196" i="4"/>
  <c r="AL3196" i="4"/>
  <c r="AK3196" i="4"/>
  <c r="H3196" i="4"/>
  <c r="AP1851" i="4"/>
  <c r="AO1851" i="4"/>
  <c r="AN1851" i="4"/>
  <c r="AM1851" i="4"/>
  <c r="AL1851" i="4"/>
  <c r="AK1851" i="4"/>
  <c r="H1851" i="4"/>
  <c r="AP1850" i="4"/>
  <c r="AO1850" i="4"/>
  <c r="AN1850" i="4"/>
  <c r="P1850" i="4"/>
  <c r="AM1850" i="4"/>
  <c r="AL1850" i="4"/>
  <c r="AK1850" i="4"/>
  <c r="H1850" i="4"/>
  <c r="AP1849" i="4"/>
  <c r="AO1849" i="4"/>
  <c r="AN1849" i="4"/>
  <c r="P1849" i="4"/>
  <c r="AM1849" i="4"/>
  <c r="AL1849" i="4"/>
  <c r="AK1849" i="4"/>
  <c r="H1849" i="4"/>
  <c r="AP1848" i="4"/>
  <c r="AO1848" i="4"/>
  <c r="AN1848" i="4"/>
  <c r="P1848" i="4"/>
  <c r="AM1848" i="4"/>
  <c r="AL1848" i="4"/>
  <c r="AK1848" i="4"/>
  <c r="H1848" i="4"/>
  <c r="AP1847" i="4"/>
  <c r="AO1847" i="4"/>
  <c r="AN1847" i="4"/>
  <c r="P1847" i="4"/>
  <c r="AM1847" i="4"/>
  <c r="AL1847" i="4"/>
  <c r="AK1847" i="4"/>
  <c r="H1847" i="4"/>
  <c r="AP1846" i="4"/>
  <c r="AO1846" i="4"/>
  <c r="AN1846" i="4"/>
  <c r="P1846" i="4"/>
  <c r="AM1846" i="4"/>
  <c r="AL1846" i="4"/>
  <c r="AK1846" i="4"/>
  <c r="H1846" i="4"/>
  <c r="AP1845" i="4"/>
  <c r="AO1845" i="4"/>
  <c r="AN1845" i="4"/>
  <c r="P1845" i="4"/>
  <c r="AM1845" i="4"/>
  <c r="AL1845" i="4"/>
  <c r="AK1845" i="4"/>
  <c r="H1845" i="4"/>
  <c r="AP1844" i="4"/>
  <c r="AO1844" i="4"/>
  <c r="AN1844" i="4"/>
  <c r="P1844" i="4"/>
  <c r="AM1844" i="4"/>
  <c r="AL1844" i="4"/>
  <c r="AK1844" i="4"/>
  <c r="H1844" i="4"/>
  <c r="AP1843" i="4"/>
  <c r="AO1843" i="4"/>
  <c r="AN1843" i="4"/>
  <c r="P1843" i="4"/>
  <c r="AM1843" i="4"/>
  <c r="AL1843" i="4"/>
  <c r="AK1843" i="4"/>
  <c r="H1843" i="4"/>
  <c r="AP1842" i="4"/>
  <c r="AO1842" i="4"/>
  <c r="AN1842" i="4"/>
  <c r="P1842" i="4"/>
  <c r="AM1842" i="4"/>
  <c r="AL1842" i="4"/>
  <c r="AK1842" i="4"/>
  <c r="H1842" i="4"/>
  <c r="AP1841" i="4"/>
  <c r="AO1841" i="4"/>
  <c r="AN1841" i="4"/>
  <c r="P1841" i="4"/>
  <c r="AM1841" i="4"/>
  <c r="AL1841" i="4"/>
  <c r="AK1841" i="4"/>
  <c r="H1841" i="4"/>
  <c r="AP1840" i="4"/>
  <c r="AO1840" i="4"/>
  <c r="AN1840" i="4"/>
  <c r="P1840" i="4"/>
  <c r="AM1840" i="4"/>
  <c r="AL1840" i="4"/>
  <c r="AK1840" i="4"/>
  <c r="H1840" i="4"/>
  <c r="AP1839" i="4"/>
  <c r="AO1839" i="4"/>
  <c r="AN1839" i="4"/>
  <c r="P1839" i="4"/>
  <c r="AM1839" i="4"/>
  <c r="AL1839" i="4"/>
  <c r="AK1839" i="4"/>
  <c r="H1839" i="4"/>
  <c r="AP1838" i="4"/>
  <c r="AO1838" i="4"/>
  <c r="AN1838" i="4"/>
  <c r="P1838" i="4"/>
  <c r="AM1838" i="4"/>
  <c r="AL1838" i="4"/>
  <c r="AK1838" i="4"/>
  <c r="H1838" i="4"/>
  <c r="AP1837" i="4"/>
  <c r="AO1837" i="4"/>
  <c r="AN1837" i="4"/>
  <c r="P1837" i="4"/>
  <c r="AM1837" i="4"/>
  <c r="AL1837" i="4"/>
  <c r="AK1837" i="4"/>
  <c r="H1837" i="4"/>
  <c r="AP1836" i="4"/>
  <c r="AO1836" i="4"/>
  <c r="AN1836" i="4"/>
  <c r="P1836" i="4"/>
  <c r="AM1836" i="4"/>
  <c r="AL1836" i="4"/>
  <c r="AK1836" i="4"/>
  <c r="H1836" i="4"/>
  <c r="AP1835" i="4"/>
  <c r="AO1835" i="4"/>
  <c r="AN1835" i="4"/>
  <c r="P1835" i="4"/>
  <c r="AM1835" i="4"/>
  <c r="AL1835" i="4"/>
  <c r="AK1835" i="4"/>
  <c r="H1835" i="4"/>
  <c r="AP1834" i="4"/>
  <c r="AO1834" i="4"/>
  <c r="AN1834" i="4"/>
  <c r="P1834" i="4"/>
  <c r="AM1834" i="4"/>
  <c r="AL1834" i="4"/>
  <c r="AK1834" i="4"/>
  <c r="H1834" i="4"/>
  <c r="AP1833" i="4"/>
  <c r="AO1833" i="4"/>
  <c r="AN1833" i="4"/>
  <c r="P1833" i="4"/>
  <c r="AM1833" i="4"/>
  <c r="AL1833" i="4"/>
  <c r="AK1833" i="4"/>
  <c r="H1833" i="4"/>
  <c r="AP1832" i="4"/>
  <c r="AO1832" i="4"/>
  <c r="AN1832" i="4"/>
  <c r="P1832" i="4"/>
  <c r="AM1832" i="4"/>
  <c r="AL1832" i="4"/>
  <c r="AK1832" i="4"/>
  <c r="H1832" i="4"/>
  <c r="AP1831" i="4"/>
  <c r="AO1831" i="4"/>
  <c r="AN1831" i="4"/>
  <c r="P1831" i="4"/>
  <c r="AM1831" i="4"/>
  <c r="AL1831" i="4"/>
  <c r="AK1831" i="4"/>
  <c r="H1831" i="4"/>
  <c r="AP1830" i="4"/>
  <c r="AO1830" i="4"/>
  <c r="AN1830" i="4"/>
  <c r="P1830" i="4"/>
  <c r="AM1830" i="4"/>
  <c r="AL1830" i="4"/>
  <c r="AK1830" i="4"/>
  <c r="H1830" i="4"/>
  <c r="AP1829" i="4"/>
  <c r="AO1829" i="4"/>
  <c r="AN1829" i="4"/>
  <c r="P1829" i="4"/>
  <c r="AM1829" i="4"/>
  <c r="AL1829" i="4"/>
  <c r="AK1829" i="4"/>
  <c r="H1829" i="4"/>
  <c r="AP1828" i="4"/>
  <c r="AO1828" i="4"/>
  <c r="AN1828" i="4"/>
  <c r="P1828" i="4"/>
  <c r="AM1828" i="4"/>
  <c r="AL1828" i="4"/>
  <c r="AK1828" i="4"/>
  <c r="H1828" i="4"/>
  <c r="AP1827" i="4"/>
  <c r="AO1827" i="4"/>
  <c r="AN1827" i="4"/>
  <c r="P1827" i="4"/>
  <c r="AM1827" i="4"/>
  <c r="AL1827" i="4"/>
  <c r="AK1827" i="4"/>
  <c r="H1827" i="4"/>
  <c r="AP1826" i="4"/>
  <c r="AO1826" i="4"/>
  <c r="AN1826" i="4"/>
  <c r="P1826" i="4"/>
  <c r="AM1826" i="4"/>
  <c r="AL1826" i="4"/>
  <c r="AK1826" i="4"/>
  <c r="H1826" i="4"/>
  <c r="AP1825" i="4"/>
  <c r="AO1825" i="4"/>
  <c r="AN1825" i="4"/>
  <c r="P1825" i="4"/>
  <c r="AM1825" i="4"/>
  <c r="AL1825" i="4"/>
  <c r="AK1825" i="4"/>
  <c r="H1825" i="4"/>
  <c r="AP1824" i="4"/>
  <c r="AO1824" i="4"/>
  <c r="AN1824" i="4"/>
  <c r="P1824" i="4"/>
  <c r="AM1824" i="4"/>
  <c r="AL1824" i="4"/>
  <c r="AK1824" i="4"/>
  <c r="H1824" i="4"/>
  <c r="AP1823" i="4"/>
  <c r="AO1823" i="4"/>
  <c r="AN1823" i="4"/>
  <c r="P1823" i="4"/>
  <c r="AM1823" i="4"/>
  <c r="AL1823" i="4"/>
  <c r="AK1823" i="4"/>
  <c r="H1823" i="4"/>
  <c r="AP1822" i="4"/>
  <c r="AO1822" i="4"/>
  <c r="AN1822" i="4"/>
  <c r="P1822" i="4"/>
  <c r="AM1822" i="4"/>
  <c r="AL1822" i="4"/>
  <c r="AK1822" i="4"/>
  <c r="H1822" i="4"/>
  <c r="AP1821" i="4"/>
  <c r="AO1821" i="4"/>
  <c r="AN1821" i="4"/>
  <c r="P1821" i="4"/>
  <c r="AM1821" i="4"/>
  <c r="AL1821" i="4"/>
  <c r="AK1821" i="4"/>
  <c r="H1821" i="4"/>
  <c r="AP1820" i="4"/>
  <c r="AO1820" i="4"/>
  <c r="AN1820" i="4"/>
  <c r="P1820" i="4"/>
  <c r="AM1820" i="4"/>
  <c r="AL1820" i="4"/>
  <c r="AK1820" i="4"/>
  <c r="H1820" i="4"/>
  <c r="AP1819" i="4"/>
  <c r="AO1819" i="4"/>
  <c r="AN1819" i="4"/>
  <c r="P1819" i="4"/>
  <c r="AM1819" i="4"/>
  <c r="AL1819" i="4"/>
  <c r="AK1819" i="4"/>
  <c r="H1819" i="4"/>
  <c r="AP1818" i="4"/>
  <c r="AO1818" i="4"/>
  <c r="AN1818" i="4"/>
  <c r="P1818" i="4"/>
  <c r="AM1818" i="4"/>
  <c r="AL1818" i="4"/>
  <c r="AK1818" i="4"/>
  <c r="H1818" i="4"/>
  <c r="AP1817" i="4"/>
  <c r="AO1817" i="4"/>
  <c r="AN1817" i="4"/>
  <c r="P1817" i="4"/>
  <c r="AM1817" i="4"/>
  <c r="AL1817" i="4"/>
  <c r="AK1817" i="4"/>
  <c r="H1817" i="4"/>
  <c r="AP1816" i="4"/>
  <c r="AO1816" i="4"/>
  <c r="AN1816" i="4"/>
  <c r="P1816" i="4"/>
  <c r="AM1816" i="4"/>
  <c r="AL1816" i="4"/>
  <c r="AK1816" i="4"/>
  <c r="H1816" i="4"/>
  <c r="AP1815" i="4"/>
  <c r="AO1815" i="4"/>
  <c r="AN1815" i="4"/>
  <c r="P1815" i="4"/>
  <c r="AM1815" i="4"/>
  <c r="AL1815" i="4"/>
  <c r="AK1815" i="4"/>
  <c r="H1815" i="4"/>
  <c r="AP1814" i="4"/>
  <c r="AO1814" i="4"/>
  <c r="AN1814" i="4"/>
  <c r="P1814" i="4"/>
  <c r="AM1814" i="4"/>
  <c r="AL1814" i="4"/>
  <c r="AK1814" i="4"/>
  <c r="H1814" i="4"/>
  <c r="AP1813" i="4"/>
  <c r="AO1813" i="4"/>
  <c r="AN1813" i="4"/>
  <c r="P1813" i="4"/>
  <c r="AM1813" i="4"/>
  <c r="AL1813" i="4"/>
  <c r="AK1813" i="4"/>
  <c r="H1813" i="4"/>
  <c r="AP1812" i="4"/>
  <c r="AO1812" i="4"/>
  <c r="AN1812" i="4"/>
  <c r="P1812" i="4"/>
  <c r="AM1812" i="4"/>
  <c r="AL1812" i="4"/>
  <c r="AK1812" i="4"/>
  <c r="H1812" i="4"/>
  <c r="AP1811" i="4"/>
  <c r="AO1811" i="4"/>
  <c r="AN1811" i="4"/>
  <c r="P1811" i="4"/>
  <c r="AM1811" i="4"/>
  <c r="AL1811" i="4"/>
  <c r="AK1811" i="4"/>
  <c r="H1811" i="4"/>
  <c r="AP1810" i="4"/>
  <c r="AO1810" i="4"/>
  <c r="AN1810" i="4"/>
  <c r="P1810" i="4"/>
  <c r="AM1810" i="4"/>
  <c r="AL1810" i="4"/>
  <c r="AK1810" i="4"/>
  <c r="H1810" i="4"/>
  <c r="AP1809" i="4"/>
  <c r="AO1809" i="4"/>
  <c r="AN1809" i="4"/>
  <c r="P1809" i="4"/>
  <c r="AM1809" i="4"/>
  <c r="AL1809" i="4"/>
  <c r="AK1809" i="4"/>
  <c r="H1809" i="4"/>
  <c r="AP1808" i="4"/>
  <c r="AO1808" i="4"/>
  <c r="AN1808" i="4"/>
  <c r="P1808" i="4"/>
  <c r="AM1808" i="4"/>
  <c r="AL1808" i="4"/>
  <c r="AK1808" i="4"/>
  <c r="H1808" i="4"/>
  <c r="AP1807" i="4"/>
  <c r="AO1807" i="4"/>
  <c r="AN1807" i="4"/>
  <c r="P1807" i="4"/>
  <c r="AM1807" i="4"/>
  <c r="AL1807" i="4"/>
  <c r="AK1807" i="4"/>
  <c r="H1807" i="4"/>
  <c r="AP1806" i="4"/>
  <c r="AO1806" i="4"/>
  <c r="AN1806" i="4"/>
  <c r="P1806" i="4"/>
  <c r="AM1806" i="4"/>
  <c r="AL1806" i="4"/>
  <c r="AK1806" i="4"/>
  <c r="H1806" i="4"/>
  <c r="AP1805" i="4"/>
  <c r="AO1805" i="4"/>
  <c r="AN1805" i="4"/>
  <c r="P1805" i="4"/>
  <c r="AM1805" i="4"/>
  <c r="AL1805" i="4"/>
  <c r="AK1805" i="4"/>
  <c r="H1805" i="4"/>
  <c r="AP1804" i="4"/>
  <c r="AO1804" i="4"/>
  <c r="AN1804" i="4"/>
  <c r="P1804" i="4"/>
  <c r="AM1804" i="4"/>
  <c r="AL1804" i="4"/>
  <c r="AK1804" i="4"/>
  <c r="H1804" i="4"/>
  <c r="AP1803" i="4"/>
  <c r="AO1803" i="4"/>
  <c r="AN1803" i="4"/>
  <c r="P1803" i="4"/>
  <c r="AM1803" i="4"/>
  <c r="AL1803" i="4"/>
  <c r="AK1803" i="4"/>
  <c r="H1803" i="4"/>
  <c r="AP1802" i="4"/>
  <c r="AO1802" i="4"/>
  <c r="AN1802" i="4"/>
  <c r="P1802" i="4"/>
  <c r="AM1802" i="4"/>
  <c r="AL1802" i="4"/>
  <c r="AK1802" i="4"/>
  <c r="H1802" i="4"/>
  <c r="AP1801" i="4"/>
  <c r="AO1801" i="4"/>
  <c r="AN1801" i="4"/>
  <c r="P1801" i="4"/>
  <c r="AM1801" i="4"/>
  <c r="AL1801" i="4"/>
  <c r="AK1801" i="4"/>
  <c r="H1801" i="4"/>
  <c r="AP1800" i="4"/>
  <c r="AO1800" i="4"/>
  <c r="AN1800" i="4"/>
  <c r="P1800" i="4"/>
  <c r="AM1800" i="4"/>
  <c r="AL1800" i="4"/>
  <c r="AK1800" i="4"/>
  <c r="H1800" i="4"/>
  <c r="AP1799" i="4"/>
  <c r="AO1799" i="4"/>
  <c r="AN1799" i="4"/>
  <c r="P1799" i="4"/>
  <c r="AM1799" i="4"/>
  <c r="AL1799" i="4"/>
  <c r="AK1799" i="4"/>
  <c r="H1799" i="4"/>
  <c r="AP1798" i="4"/>
  <c r="AO1798" i="4"/>
  <c r="AN1798" i="4"/>
  <c r="P1798" i="4"/>
  <c r="AM1798" i="4"/>
  <c r="AL1798" i="4"/>
  <c r="AK1798" i="4"/>
  <c r="H1798" i="4"/>
  <c r="AP1797" i="4"/>
  <c r="AO1797" i="4"/>
  <c r="AN1797" i="4"/>
  <c r="P1797" i="4"/>
  <c r="AM1797" i="4"/>
  <c r="AL1797" i="4"/>
  <c r="AK1797" i="4"/>
  <c r="H1797" i="4"/>
  <c r="AP1796" i="4"/>
  <c r="AO1796" i="4"/>
  <c r="AN1796" i="4"/>
  <c r="P1796" i="4"/>
  <c r="AM1796" i="4"/>
  <c r="AL1796" i="4"/>
  <c r="AK1796" i="4"/>
  <c r="H1796" i="4"/>
  <c r="AP1795" i="4"/>
  <c r="AO1795" i="4"/>
  <c r="AN1795" i="4"/>
  <c r="P1795" i="4"/>
  <c r="AM1795" i="4"/>
  <c r="AL1795" i="4"/>
  <c r="AK1795" i="4"/>
  <c r="H1795" i="4"/>
  <c r="AP1794" i="4"/>
  <c r="AO1794" i="4"/>
  <c r="AN1794" i="4"/>
  <c r="P1794" i="4"/>
  <c r="AM1794" i="4"/>
  <c r="AL1794" i="4"/>
  <c r="AK1794" i="4"/>
  <c r="H1794" i="4"/>
  <c r="AP1793" i="4"/>
  <c r="AO1793" i="4"/>
  <c r="AN1793" i="4"/>
  <c r="P1793" i="4"/>
  <c r="AM1793" i="4"/>
  <c r="AL1793" i="4"/>
  <c r="AK1793" i="4"/>
  <c r="H1793" i="4"/>
  <c r="AP1792" i="4"/>
  <c r="AO1792" i="4"/>
  <c r="AN1792" i="4"/>
  <c r="P1792" i="4"/>
  <c r="AM1792" i="4"/>
  <c r="AL1792" i="4"/>
  <c r="AK1792" i="4"/>
  <c r="H1792" i="4"/>
  <c r="AP1791" i="4"/>
  <c r="AO1791" i="4"/>
  <c r="AN1791" i="4"/>
  <c r="P1791" i="4"/>
  <c r="AM1791" i="4"/>
  <c r="AL1791" i="4"/>
  <c r="AK1791" i="4"/>
  <c r="H1791" i="4"/>
  <c r="AP1790" i="4"/>
  <c r="AO1790" i="4"/>
  <c r="AN1790" i="4"/>
  <c r="P1790" i="4"/>
  <c r="AM1790" i="4"/>
  <c r="AL1790" i="4"/>
  <c r="AK1790" i="4"/>
  <c r="H1790" i="4"/>
  <c r="AP1789" i="4"/>
  <c r="AO1789" i="4"/>
  <c r="AN1789" i="4"/>
  <c r="P1789" i="4"/>
  <c r="AM1789" i="4"/>
  <c r="AL1789" i="4"/>
  <c r="AK1789" i="4"/>
  <c r="H1789" i="4"/>
  <c r="AP1788" i="4"/>
  <c r="AO1788" i="4"/>
  <c r="AN1788" i="4"/>
  <c r="P1788" i="4"/>
  <c r="AM1788" i="4"/>
  <c r="AL1788" i="4"/>
  <c r="AK1788" i="4"/>
  <c r="H1788" i="4"/>
  <c r="AP1787" i="4"/>
  <c r="AO1787" i="4"/>
  <c r="AN1787" i="4"/>
  <c r="P1787" i="4"/>
  <c r="AM1787" i="4"/>
  <c r="AL1787" i="4"/>
  <c r="AK1787" i="4"/>
  <c r="H1787" i="4"/>
  <c r="AP1786" i="4"/>
  <c r="AO1786" i="4"/>
  <c r="AN1786" i="4"/>
  <c r="P1786" i="4"/>
  <c r="AM1786" i="4"/>
  <c r="AL1786" i="4"/>
  <c r="AK1786" i="4"/>
  <c r="H1786" i="4"/>
  <c r="AP1785" i="4"/>
  <c r="AO1785" i="4"/>
  <c r="AN1785" i="4"/>
  <c r="P1785" i="4"/>
  <c r="AM1785" i="4"/>
  <c r="AL1785" i="4"/>
  <c r="AK1785" i="4"/>
  <c r="H1785" i="4"/>
  <c r="AP1784" i="4"/>
  <c r="AO1784" i="4"/>
  <c r="AN1784" i="4"/>
  <c r="P1784" i="4"/>
  <c r="AM1784" i="4"/>
  <c r="AL1784" i="4"/>
  <c r="AK1784" i="4"/>
  <c r="H1784" i="4"/>
  <c r="AP1783" i="4"/>
  <c r="AO1783" i="4"/>
  <c r="AN1783" i="4"/>
  <c r="P1783" i="4"/>
  <c r="AM1783" i="4"/>
  <c r="AL1783" i="4"/>
  <c r="AK1783" i="4"/>
  <c r="H1783" i="4"/>
  <c r="AP1782" i="4"/>
  <c r="AO1782" i="4"/>
  <c r="AN1782" i="4"/>
  <c r="P1782" i="4"/>
  <c r="AM1782" i="4"/>
  <c r="AL1782" i="4"/>
  <c r="AK1782" i="4"/>
  <c r="H1782" i="4"/>
  <c r="AP1781" i="4"/>
  <c r="AO1781" i="4"/>
  <c r="AN1781" i="4"/>
  <c r="P1781" i="4"/>
  <c r="AM1781" i="4"/>
  <c r="AL1781" i="4"/>
  <c r="AK1781" i="4"/>
  <c r="H1781" i="4"/>
  <c r="AP1780" i="4"/>
  <c r="AO1780" i="4"/>
  <c r="AN1780" i="4"/>
  <c r="P1780" i="4"/>
  <c r="AM1780" i="4"/>
  <c r="AL1780" i="4"/>
  <c r="AK1780" i="4"/>
  <c r="H1780" i="4"/>
  <c r="AP1779" i="4"/>
  <c r="AO1779" i="4"/>
  <c r="AN1779" i="4"/>
  <c r="P1779" i="4"/>
  <c r="AM1779" i="4"/>
  <c r="AL1779" i="4"/>
  <c r="AK1779" i="4"/>
  <c r="H1779" i="4"/>
  <c r="AP1778" i="4"/>
  <c r="AO1778" i="4"/>
  <c r="AN1778" i="4"/>
  <c r="P1778" i="4"/>
  <c r="AM1778" i="4"/>
  <c r="AL1778" i="4"/>
  <c r="AK1778" i="4"/>
  <c r="H1778" i="4"/>
  <c r="AP1777" i="4"/>
  <c r="AO1777" i="4"/>
  <c r="AN1777" i="4"/>
  <c r="P1777" i="4"/>
  <c r="AM1777" i="4"/>
  <c r="AL1777" i="4"/>
  <c r="AK1777" i="4"/>
  <c r="H1777" i="4"/>
  <c r="AP1776" i="4"/>
  <c r="AO1776" i="4"/>
  <c r="AN1776" i="4"/>
  <c r="P1776" i="4"/>
  <c r="AM1776" i="4"/>
  <c r="AL1776" i="4"/>
  <c r="AK1776" i="4"/>
  <c r="H1776" i="4"/>
  <c r="AP1775" i="4"/>
  <c r="AO1775" i="4"/>
  <c r="AN1775" i="4"/>
  <c r="P1775" i="4"/>
  <c r="AM1775" i="4"/>
  <c r="AL1775" i="4"/>
  <c r="AK1775" i="4"/>
  <c r="H1775" i="4"/>
  <c r="AP1774" i="4"/>
  <c r="AO1774" i="4"/>
  <c r="AN1774" i="4"/>
  <c r="P1774" i="4"/>
  <c r="AM1774" i="4"/>
  <c r="AL1774" i="4"/>
  <c r="AK1774" i="4"/>
  <c r="H1774" i="4"/>
  <c r="AP1773" i="4"/>
  <c r="AO1773" i="4"/>
  <c r="AN1773" i="4"/>
  <c r="P1773" i="4"/>
  <c r="AM1773" i="4"/>
  <c r="AL1773" i="4"/>
  <c r="AK1773" i="4"/>
  <c r="H1773" i="4"/>
  <c r="AP3270" i="4"/>
  <c r="AO3270" i="4"/>
  <c r="AN3270" i="4"/>
  <c r="AM3270" i="4"/>
  <c r="AL3270" i="4"/>
  <c r="AK3270" i="4"/>
  <c r="H3270" i="4"/>
  <c r="AR3270" i="4"/>
  <c r="I3270" i="4"/>
  <c r="J3270" i="4"/>
  <c r="G3270" i="4"/>
  <c r="F3270" i="4"/>
  <c r="E3270" i="4"/>
  <c r="D3270" i="4"/>
  <c r="BS55" i="3"/>
  <c r="BR55" i="3"/>
  <c r="BQ55" i="3"/>
  <c r="BP55" i="3"/>
  <c r="X55" i="3"/>
  <c r="Y55" i="3"/>
  <c r="V55" i="3"/>
  <c r="U55" i="3"/>
  <c r="T55" i="3"/>
  <c r="S55" i="3"/>
  <c r="N68" i="3"/>
  <c r="BH1139" i="6"/>
  <c r="BA1139" i="6"/>
  <c r="Q1139" i="6"/>
  <c r="R1139" i="6"/>
  <c r="O1139" i="6"/>
  <c r="N1139" i="6"/>
  <c r="M1139" i="6"/>
  <c r="BH1141" i="6"/>
  <c r="BA1141" i="6"/>
  <c r="Q1141" i="6"/>
  <c r="R1141" i="6"/>
  <c r="O1141" i="6"/>
  <c r="N1141" i="6"/>
  <c r="M1141" i="6"/>
  <c r="BH1147" i="6"/>
  <c r="BA1147" i="6"/>
  <c r="Q1147" i="6"/>
  <c r="R1147" i="6"/>
  <c r="O1147" i="6"/>
  <c r="N1147" i="6"/>
  <c r="M1147" i="6"/>
  <c r="BH1153" i="6"/>
  <c r="BA1153" i="6"/>
  <c r="Q1153" i="6"/>
  <c r="R1153" i="6"/>
  <c r="O1153" i="6"/>
  <c r="N1153" i="6"/>
  <c r="M1153" i="6"/>
  <c r="BH1143" i="6"/>
  <c r="BA1143" i="6"/>
  <c r="Q1143" i="6"/>
  <c r="R1143" i="6"/>
  <c r="O1143" i="6"/>
  <c r="N1143" i="6"/>
  <c r="M1143" i="6"/>
  <c r="BH1157" i="6"/>
  <c r="BA1157" i="6"/>
  <c r="Q1157" i="6"/>
  <c r="R1157" i="6"/>
  <c r="O1157" i="6"/>
  <c r="N1157" i="6"/>
  <c r="M1157" i="6"/>
  <c r="BJ66" i="3"/>
  <c r="BH66" i="3"/>
  <c r="BF66" i="3"/>
  <c r="BD66" i="3"/>
  <c r="BB66" i="3"/>
  <c r="AZ66" i="3"/>
  <c r="AX66" i="3"/>
  <c r="AV66" i="3"/>
  <c r="AT66" i="3"/>
  <c r="AR66" i="3"/>
  <c r="AN66" i="3"/>
  <c r="AL66" i="3"/>
  <c r="AJ66" i="3"/>
  <c r="AH66" i="3"/>
  <c r="AF66" i="3"/>
  <c r="AD66" i="3"/>
  <c r="AB66" i="3"/>
  <c r="Z66" i="3"/>
  <c r="C66" i="3"/>
  <c r="AA66" i="3"/>
  <c r="AC66" i="3"/>
  <c r="AE66" i="3"/>
  <c r="AG66" i="3"/>
  <c r="AI66" i="3"/>
  <c r="AK66" i="3"/>
  <c r="AM66" i="3"/>
  <c r="AQ66" i="3"/>
  <c r="AS66" i="3"/>
  <c r="AU66" i="3"/>
  <c r="AW66" i="3"/>
  <c r="AY66" i="3"/>
  <c r="BA66" i="3"/>
  <c r="BC66" i="3"/>
  <c r="BE66" i="3"/>
  <c r="BG66" i="3"/>
  <c r="BI66" i="3"/>
  <c r="BK66" i="3"/>
  <c r="BS66" i="3"/>
  <c r="BR66" i="3"/>
  <c r="BQ66" i="3"/>
  <c r="BP66" i="3"/>
  <c r="BM66" i="3"/>
  <c r="AO66" i="3"/>
  <c r="X66" i="3"/>
  <c r="Y66" i="3"/>
  <c r="V66" i="3"/>
  <c r="U66" i="3"/>
  <c r="T66" i="3"/>
  <c r="S66" i="3"/>
  <c r="R66" i="3"/>
  <c r="Q66" i="3"/>
  <c r="P66" i="3"/>
  <c r="O66" i="3"/>
  <c r="AR3295" i="4"/>
  <c r="AP3295" i="4"/>
  <c r="AO3295" i="4"/>
  <c r="AN3295" i="4"/>
  <c r="AM3295" i="4"/>
  <c r="AL3295" i="4"/>
  <c r="AK3295" i="4"/>
  <c r="H3295" i="4"/>
  <c r="I3295" i="4"/>
  <c r="J3295" i="4"/>
  <c r="G3295" i="4"/>
  <c r="F3295" i="4"/>
  <c r="E3295" i="4"/>
  <c r="D3295" i="4"/>
  <c r="AR3294" i="4"/>
  <c r="AP3294" i="4"/>
  <c r="AO3294" i="4"/>
  <c r="AN3294" i="4"/>
  <c r="AM3294" i="4"/>
  <c r="AL3294" i="4"/>
  <c r="AK3294" i="4"/>
  <c r="H3294" i="4"/>
  <c r="I3294" i="4"/>
  <c r="J3294" i="4"/>
  <c r="G3294" i="4"/>
  <c r="F3294" i="4"/>
  <c r="E3294" i="4"/>
  <c r="D3294" i="4"/>
  <c r="AR3293" i="4"/>
  <c r="AP3293" i="4"/>
  <c r="AO3293" i="4"/>
  <c r="AN3293" i="4"/>
  <c r="AM3293" i="4"/>
  <c r="AL3293" i="4"/>
  <c r="AK3293" i="4"/>
  <c r="H3293" i="4"/>
  <c r="I3293" i="4"/>
  <c r="J3293" i="4"/>
  <c r="G3293" i="4"/>
  <c r="F3293" i="4"/>
  <c r="E3293" i="4"/>
  <c r="D3293" i="4"/>
  <c r="AR3292" i="4"/>
  <c r="AP3292" i="4"/>
  <c r="AO3292" i="4"/>
  <c r="AN3292" i="4"/>
  <c r="AM3292" i="4"/>
  <c r="AL3292" i="4"/>
  <c r="AK3292" i="4"/>
  <c r="H3292" i="4"/>
  <c r="I3292" i="4"/>
  <c r="J3292" i="4"/>
  <c r="G3292" i="4"/>
  <c r="F3292" i="4"/>
  <c r="E3292" i="4"/>
  <c r="D3292" i="4"/>
  <c r="AR3291" i="4"/>
  <c r="AP3291" i="4"/>
  <c r="AO3291" i="4"/>
  <c r="AN3291" i="4"/>
  <c r="AM3291" i="4"/>
  <c r="AL3291" i="4"/>
  <c r="AK3291" i="4"/>
  <c r="H3291" i="4"/>
  <c r="I3291" i="4"/>
  <c r="J3291" i="4"/>
  <c r="G3291" i="4"/>
  <c r="F3291" i="4"/>
  <c r="E3291" i="4"/>
  <c r="D3291" i="4"/>
  <c r="AR3290" i="4"/>
  <c r="AP3290" i="4"/>
  <c r="AO3290" i="4"/>
  <c r="AN3290" i="4"/>
  <c r="AM3290" i="4"/>
  <c r="AL3290" i="4"/>
  <c r="AK3290" i="4"/>
  <c r="H3290" i="4"/>
  <c r="I3290" i="4"/>
  <c r="J3290" i="4"/>
  <c r="G3290" i="4"/>
  <c r="F3290" i="4"/>
  <c r="E3290" i="4"/>
  <c r="D3290" i="4"/>
  <c r="AR3289" i="4"/>
  <c r="AP3289" i="4"/>
  <c r="AO3289" i="4"/>
  <c r="AN3289" i="4"/>
  <c r="AM3289" i="4"/>
  <c r="AL3289" i="4"/>
  <c r="AK3289" i="4"/>
  <c r="H3289" i="4"/>
  <c r="I3289" i="4"/>
  <c r="J3289" i="4"/>
  <c r="G3289" i="4"/>
  <c r="F3289" i="4"/>
  <c r="E3289" i="4"/>
  <c r="D3289" i="4"/>
  <c r="AR3288" i="4"/>
  <c r="AP3288" i="4"/>
  <c r="AO3288" i="4"/>
  <c r="AN3288" i="4"/>
  <c r="AM3288" i="4"/>
  <c r="AL3288" i="4"/>
  <c r="AK3288" i="4"/>
  <c r="H3288" i="4"/>
  <c r="I3288" i="4"/>
  <c r="J3288" i="4"/>
  <c r="G3288" i="4"/>
  <c r="F3288" i="4"/>
  <c r="E3288" i="4"/>
  <c r="D3288" i="4"/>
  <c r="AR3287" i="4"/>
  <c r="AP3287" i="4"/>
  <c r="AO3287" i="4"/>
  <c r="AN3287" i="4"/>
  <c r="AM3287" i="4"/>
  <c r="AL3287" i="4"/>
  <c r="AK3287" i="4"/>
  <c r="H3287" i="4"/>
  <c r="I3287" i="4"/>
  <c r="J3287" i="4"/>
  <c r="G3287" i="4"/>
  <c r="F3287" i="4"/>
  <c r="E3287" i="4"/>
  <c r="D3287" i="4"/>
  <c r="AR3286" i="4"/>
  <c r="AP3286" i="4"/>
  <c r="AO3286" i="4"/>
  <c r="AN3286" i="4"/>
  <c r="AM3286" i="4"/>
  <c r="AL3286" i="4"/>
  <c r="AK3286" i="4"/>
  <c r="H3286" i="4"/>
  <c r="I3286" i="4"/>
  <c r="J3286" i="4"/>
  <c r="G3286" i="4"/>
  <c r="F3286" i="4"/>
  <c r="E3286" i="4"/>
  <c r="D3286" i="4"/>
  <c r="AR3285" i="4"/>
  <c r="AP3285" i="4"/>
  <c r="AO3285" i="4"/>
  <c r="AN3285" i="4"/>
  <c r="AM3285" i="4"/>
  <c r="AL3285" i="4"/>
  <c r="AK3285" i="4"/>
  <c r="H3285" i="4"/>
  <c r="I3285" i="4"/>
  <c r="J3285" i="4"/>
  <c r="G3285" i="4"/>
  <c r="F3285" i="4"/>
  <c r="E3285" i="4"/>
  <c r="D3285" i="4"/>
  <c r="AR3284" i="4"/>
  <c r="AP3284" i="4"/>
  <c r="AO3284" i="4"/>
  <c r="AN3284" i="4"/>
  <c r="AM3284" i="4"/>
  <c r="AL3284" i="4"/>
  <c r="AK3284" i="4"/>
  <c r="H3284" i="4"/>
  <c r="I3284" i="4"/>
  <c r="J3284" i="4"/>
  <c r="G3284" i="4"/>
  <c r="F3284" i="4"/>
  <c r="E3284" i="4"/>
  <c r="D3284" i="4"/>
  <c r="AR3283" i="4"/>
  <c r="AP3283" i="4"/>
  <c r="AO3283" i="4"/>
  <c r="AN3283" i="4"/>
  <c r="AM3283" i="4"/>
  <c r="AL3283" i="4"/>
  <c r="AK3283" i="4"/>
  <c r="H3283" i="4"/>
  <c r="I3283" i="4"/>
  <c r="J3283" i="4"/>
  <c r="G3283" i="4"/>
  <c r="F3283" i="4"/>
  <c r="E3283" i="4"/>
  <c r="D3283" i="4"/>
  <c r="AR3282" i="4"/>
  <c r="AP3282" i="4"/>
  <c r="AO3282" i="4"/>
  <c r="AN3282" i="4"/>
  <c r="AM3282" i="4"/>
  <c r="AL3282" i="4"/>
  <c r="AK3282" i="4"/>
  <c r="H3282" i="4"/>
  <c r="I3282" i="4"/>
  <c r="J3282" i="4"/>
  <c r="G3282" i="4"/>
  <c r="F3282" i="4"/>
  <c r="E3282" i="4"/>
  <c r="D3282" i="4"/>
  <c r="AR3281" i="4"/>
  <c r="AP3281" i="4"/>
  <c r="AO3281" i="4"/>
  <c r="AN3281" i="4"/>
  <c r="AM3281" i="4"/>
  <c r="AL3281" i="4"/>
  <c r="AK3281" i="4"/>
  <c r="H3281" i="4"/>
  <c r="I3281" i="4"/>
  <c r="J3281" i="4"/>
  <c r="G3281" i="4"/>
  <c r="F3281" i="4"/>
  <c r="E3281" i="4"/>
  <c r="D3281" i="4"/>
  <c r="AR3280" i="4"/>
  <c r="AP3280" i="4"/>
  <c r="AO3280" i="4"/>
  <c r="AN3280" i="4"/>
  <c r="AM3280" i="4"/>
  <c r="AL3280" i="4"/>
  <c r="AK3280" i="4"/>
  <c r="H3280" i="4"/>
  <c r="I3280" i="4"/>
  <c r="J3280" i="4"/>
  <c r="G3280" i="4"/>
  <c r="F3280" i="4"/>
  <c r="E3280" i="4"/>
  <c r="D3280" i="4"/>
  <c r="AR3279" i="4"/>
  <c r="AP3279" i="4"/>
  <c r="AO3279" i="4"/>
  <c r="AN3279" i="4"/>
  <c r="AM3279" i="4"/>
  <c r="AL3279" i="4"/>
  <c r="AK3279" i="4"/>
  <c r="H3279" i="4"/>
  <c r="I3279" i="4"/>
  <c r="J3279" i="4"/>
  <c r="G3279" i="4"/>
  <c r="F3279" i="4"/>
  <c r="E3279" i="4"/>
  <c r="D3279" i="4"/>
  <c r="AR3278" i="4"/>
  <c r="AP3278" i="4"/>
  <c r="AO3278" i="4"/>
  <c r="AN3278" i="4"/>
  <c r="AM3278" i="4"/>
  <c r="AL3278" i="4"/>
  <c r="AK3278" i="4"/>
  <c r="H3278" i="4"/>
  <c r="I3278" i="4"/>
  <c r="J3278" i="4"/>
  <c r="G3278" i="4"/>
  <c r="F3278" i="4"/>
  <c r="E3278" i="4"/>
  <c r="D3278" i="4"/>
  <c r="AR3277" i="4"/>
  <c r="AP3277" i="4"/>
  <c r="AO3277" i="4"/>
  <c r="AN3277" i="4"/>
  <c r="AM3277" i="4"/>
  <c r="AL3277" i="4"/>
  <c r="AK3277" i="4"/>
  <c r="H3277" i="4"/>
  <c r="I3277" i="4"/>
  <c r="J3277" i="4"/>
  <c r="G3277" i="4"/>
  <c r="F3277" i="4"/>
  <c r="E3277" i="4"/>
  <c r="D3277" i="4"/>
  <c r="AR3276" i="4"/>
  <c r="AP3276" i="4"/>
  <c r="AO3276" i="4"/>
  <c r="AN3276" i="4"/>
  <c r="AM3276" i="4"/>
  <c r="AL3276" i="4"/>
  <c r="AK3276" i="4"/>
  <c r="H3276" i="4"/>
  <c r="I3276" i="4"/>
  <c r="J3276" i="4"/>
  <c r="G3276" i="4"/>
  <c r="F3276" i="4"/>
  <c r="E3276" i="4"/>
  <c r="D3276" i="4"/>
  <c r="AR3275" i="4"/>
  <c r="AP3275" i="4"/>
  <c r="AO3275" i="4"/>
  <c r="AN3275" i="4"/>
  <c r="AM3275" i="4"/>
  <c r="AL3275" i="4"/>
  <c r="AK3275" i="4"/>
  <c r="H3275" i="4"/>
  <c r="J3275" i="4"/>
  <c r="G3275" i="4"/>
  <c r="F3275" i="4"/>
  <c r="E3275" i="4"/>
  <c r="D3275" i="4"/>
  <c r="AR3274" i="4"/>
  <c r="AP3274" i="4"/>
  <c r="AO3274" i="4"/>
  <c r="AN3274" i="4"/>
  <c r="AM3274" i="4"/>
  <c r="AL3274" i="4"/>
  <c r="AK3274" i="4"/>
  <c r="H3274" i="4"/>
  <c r="I3274" i="4"/>
  <c r="J3274" i="4"/>
  <c r="G3274" i="4"/>
  <c r="F3274" i="4"/>
  <c r="E3274" i="4"/>
  <c r="D3274" i="4"/>
  <c r="AR3273" i="4"/>
  <c r="AP3273" i="4"/>
  <c r="AO3273" i="4"/>
  <c r="AN3273" i="4"/>
  <c r="AM3273" i="4"/>
  <c r="AL3273" i="4"/>
  <c r="AK3273" i="4"/>
  <c r="H3273" i="4"/>
  <c r="I3273" i="4"/>
  <c r="J3273" i="4"/>
  <c r="G3273" i="4"/>
  <c r="F3273" i="4"/>
  <c r="E3273" i="4"/>
  <c r="D3273" i="4"/>
  <c r="AR3272" i="4"/>
  <c r="AP3272" i="4"/>
  <c r="AO3272" i="4"/>
  <c r="AN3272" i="4"/>
  <c r="AM3272" i="4"/>
  <c r="AL3272" i="4"/>
  <c r="AK3272" i="4"/>
  <c r="H3272" i="4"/>
  <c r="J3272" i="4"/>
  <c r="G3272" i="4"/>
  <c r="F3272" i="4"/>
  <c r="E3272" i="4"/>
  <c r="D3272" i="4"/>
  <c r="BV693" i="5"/>
  <c r="AI642" i="5"/>
  <c r="AI672" i="5"/>
  <c r="AI1044" i="5"/>
  <c r="AI1043" i="5"/>
  <c r="AI1042" i="5"/>
  <c r="AI1041" i="5"/>
  <c r="AI1040" i="5"/>
  <c r="AI1038" i="5"/>
  <c r="AI1036" i="5"/>
  <c r="AI1034" i="5"/>
  <c r="AI1033" i="5"/>
  <c r="AI1032" i="5"/>
  <c r="AI1031" i="5"/>
  <c r="AI1030" i="5"/>
  <c r="AI1029" i="5"/>
  <c r="AI1028" i="5"/>
  <c r="AI1027" i="5"/>
  <c r="AI1026" i="5"/>
  <c r="AI1025" i="5"/>
  <c r="AI1024" i="5"/>
  <c r="AI1023" i="5"/>
  <c r="AI1022" i="5"/>
  <c r="AI1018" i="5"/>
  <c r="AI1017" i="5"/>
  <c r="AI1016" i="5"/>
  <c r="AI1015" i="5"/>
  <c r="AI1014" i="5"/>
  <c r="AI1013" i="5"/>
  <c r="AI1011" i="5"/>
  <c r="AI1010" i="5"/>
  <c r="AI1009" i="5"/>
  <c r="AI1008" i="5"/>
  <c r="AI1006" i="5"/>
  <c r="AI1005" i="5"/>
  <c r="AI1004" i="5"/>
  <c r="AI1003" i="5"/>
  <c r="AI1002" i="5"/>
  <c r="AI1001" i="5"/>
  <c r="AI1000" i="5"/>
  <c r="AI999" i="5"/>
  <c r="AI998" i="5"/>
  <c r="AI997" i="5"/>
  <c r="AI995" i="5"/>
  <c r="AI993" i="5"/>
  <c r="AI992" i="5"/>
  <c r="AI991" i="5"/>
  <c r="AI989" i="5"/>
  <c r="AI988" i="5"/>
  <c r="AI987" i="5"/>
  <c r="AI986" i="5"/>
  <c r="AI985" i="5"/>
  <c r="AI984" i="5"/>
  <c r="AI983" i="5"/>
  <c r="AI980" i="5"/>
  <c r="AI979" i="5"/>
  <c r="AI978" i="5"/>
  <c r="AI976" i="5"/>
  <c r="AI975" i="5"/>
  <c r="AI974" i="5"/>
  <c r="AI973" i="5"/>
  <c r="AI972" i="5"/>
  <c r="AI971" i="5"/>
  <c r="AI970" i="5"/>
  <c r="AI969" i="5"/>
  <c r="AI968" i="5"/>
  <c r="AI967" i="5"/>
  <c r="AI966" i="5"/>
  <c r="AI965" i="5"/>
  <c r="AI964" i="5"/>
  <c r="AI963" i="5"/>
  <c r="AI962" i="5"/>
  <c r="AI960" i="5"/>
  <c r="AI959" i="5"/>
  <c r="AI958" i="5"/>
  <c r="AI956" i="5"/>
  <c r="AI953" i="5"/>
  <c r="AI952" i="5"/>
  <c r="AI951" i="5"/>
  <c r="AI950" i="5"/>
  <c r="AI949" i="5"/>
  <c r="AI948" i="5"/>
  <c r="AI947" i="5"/>
  <c r="AI946" i="5"/>
  <c r="AI945" i="5"/>
  <c r="AI944" i="5"/>
  <c r="AI942" i="5"/>
  <c r="AI941" i="5"/>
  <c r="AI940" i="5"/>
  <c r="AI938" i="5"/>
  <c r="AI937" i="5"/>
  <c r="AI935" i="5"/>
  <c r="AI934" i="5"/>
  <c r="AI933" i="5"/>
  <c r="AI932" i="5"/>
  <c r="AI931" i="5"/>
  <c r="AI929" i="5"/>
  <c r="AI928" i="5"/>
  <c r="AI926" i="5"/>
  <c r="AI925" i="5"/>
  <c r="AI924" i="5"/>
  <c r="AI923" i="5"/>
  <c r="AI922" i="5"/>
  <c r="AI920" i="5"/>
  <c r="AI917" i="5"/>
  <c r="AI916" i="5"/>
  <c r="AI914" i="5"/>
  <c r="AI913" i="5"/>
  <c r="AI912" i="5"/>
  <c r="AI911" i="5"/>
  <c r="AI910" i="5"/>
  <c r="AI909" i="5"/>
  <c r="AI908" i="5"/>
  <c r="AI907" i="5"/>
  <c r="AI906" i="5"/>
  <c r="AI905" i="5"/>
  <c r="AI904" i="5"/>
  <c r="AI902" i="5"/>
  <c r="AI901" i="5"/>
  <c r="AI900" i="5"/>
  <c r="AI899" i="5"/>
  <c r="AI898" i="5"/>
  <c r="AI896" i="5"/>
  <c r="AI895" i="5"/>
  <c r="AI893" i="5"/>
  <c r="AI892" i="5"/>
  <c r="AI890" i="5"/>
  <c r="AI888" i="5"/>
  <c r="AI886" i="5"/>
  <c r="AI885" i="5"/>
  <c r="AI884" i="5"/>
  <c r="AI882" i="5"/>
  <c r="AI881" i="5"/>
  <c r="AI880" i="5"/>
  <c r="AI879" i="5"/>
  <c r="AI878" i="5"/>
  <c r="AI877" i="5"/>
  <c r="AI876" i="5"/>
  <c r="AI875" i="5"/>
  <c r="AI874" i="5"/>
  <c r="AI873" i="5"/>
  <c r="AI872" i="5"/>
  <c r="AI871" i="5"/>
  <c r="AI870" i="5"/>
  <c r="AI869" i="5"/>
  <c r="AI868" i="5"/>
  <c r="AI867" i="5"/>
  <c r="AI865" i="5"/>
  <c r="AI864" i="5"/>
  <c r="AI863" i="5"/>
  <c r="AI862" i="5"/>
  <c r="AI861" i="5"/>
  <c r="AI860" i="5"/>
  <c r="AI859" i="5"/>
  <c r="AI858" i="5"/>
  <c r="AI857" i="5"/>
  <c r="AI856" i="5"/>
  <c r="AI855" i="5"/>
  <c r="AI854" i="5"/>
  <c r="AI853" i="5"/>
  <c r="AI852" i="5"/>
  <c r="AI851" i="5"/>
  <c r="AI850" i="5"/>
  <c r="AI849" i="5"/>
  <c r="AI848" i="5"/>
  <c r="AI847" i="5"/>
  <c r="AI845" i="5"/>
  <c r="AI843" i="5"/>
  <c r="AI841" i="5"/>
  <c r="AI840" i="5"/>
  <c r="AI839" i="5"/>
  <c r="AI838" i="5"/>
  <c r="AI837" i="5"/>
  <c r="AI836" i="5"/>
  <c r="AI835" i="5"/>
  <c r="AI834" i="5"/>
  <c r="AI833" i="5"/>
  <c r="AI832" i="5"/>
  <c r="AI831" i="5"/>
  <c r="AI830" i="5"/>
  <c r="AI829" i="5"/>
  <c r="AI828" i="5"/>
  <c r="AI827" i="5"/>
  <c r="AI825" i="5"/>
  <c r="AI824" i="5"/>
  <c r="AI823" i="5"/>
  <c r="AI822" i="5"/>
  <c r="AI821" i="5"/>
  <c r="AI819" i="5"/>
  <c r="AI818" i="5"/>
  <c r="AI817" i="5"/>
  <c r="AI816" i="5"/>
  <c r="AI814" i="5"/>
  <c r="AI813" i="5"/>
  <c r="AI812" i="5"/>
  <c r="AI811" i="5"/>
  <c r="AI810" i="5"/>
  <c r="AI809" i="5"/>
  <c r="AI808" i="5"/>
  <c r="AI806" i="5"/>
  <c r="AI805" i="5"/>
  <c r="AI804" i="5"/>
  <c r="AI802" i="5"/>
  <c r="AI801" i="5"/>
  <c r="AI800" i="5"/>
  <c r="AI799" i="5"/>
  <c r="AI798" i="5"/>
  <c r="AI797" i="5"/>
  <c r="AI796" i="5"/>
  <c r="AI795" i="5"/>
  <c r="AI794" i="5"/>
  <c r="AI792" i="5"/>
  <c r="AI789" i="5"/>
  <c r="AI788" i="5"/>
  <c r="AI787" i="5"/>
  <c r="AI786" i="5"/>
  <c r="AI783" i="5"/>
  <c r="AI782" i="5"/>
  <c r="AI780" i="5"/>
  <c r="AI779" i="5"/>
  <c r="AI778" i="5"/>
  <c r="AI777" i="5"/>
  <c r="AI776" i="5"/>
  <c r="AI775" i="5"/>
  <c r="AI774" i="5"/>
  <c r="AI773" i="5"/>
  <c r="AI772" i="5"/>
  <c r="AI771" i="5"/>
  <c r="AI769" i="5"/>
  <c r="AI768" i="5"/>
  <c r="AI767" i="5"/>
  <c r="AI766" i="5"/>
  <c r="AI764" i="5"/>
  <c r="AI763" i="5"/>
  <c r="AI762" i="5"/>
  <c r="AI761" i="5"/>
  <c r="AI760" i="5"/>
  <c r="AI759" i="5"/>
  <c r="AI756" i="5"/>
  <c r="AI755" i="5"/>
  <c r="AI754" i="5"/>
  <c r="AI752" i="5"/>
  <c r="AI751" i="5"/>
  <c r="AI749" i="5"/>
  <c r="AI748" i="5"/>
  <c r="AI747" i="5"/>
  <c r="AI746" i="5"/>
  <c r="AI745" i="5"/>
  <c r="AI743" i="5"/>
  <c r="AI742" i="5"/>
  <c r="AI741" i="5"/>
  <c r="AI740" i="5"/>
  <c r="AI739" i="5"/>
  <c r="AI738" i="5"/>
  <c r="AI737" i="5"/>
  <c r="AI735" i="5"/>
  <c r="AI734" i="5"/>
  <c r="AI733" i="5"/>
  <c r="AI732" i="5"/>
  <c r="AI729" i="5"/>
  <c r="AI728" i="5"/>
  <c r="AI727" i="5"/>
  <c r="AI726" i="5"/>
  <c r="AI725" i="5"/>
  <c r="AI724" i="5"/>
  <c r="AI723" i="5"/>
  <c r="AI722" i="5"/>
  <c r="AI721" i="5"/>
  <c r="AI719" i="5"/>
  <c r="AI718" i="5"/>
  <c r="AI716" i="5"/>
  <c r="AI714" i="5"/>
  <c r="AI713" i="5"/>
  <c r="AI712" i="5"/>
  <c r="AI710" i="5"/>
  <c r="AI709" i="5"/>
  <c r="AI708" i="5"/>
  <c r="AI707" i="5"/>
  <c r="AI706" i="5"/>
  <c r="AI705" i="5"/>
  <c r="AI703" i="5"/>
  <c r="AI702" i="5"/>
  <c r="AI701" i="5"/>
  <c r="AI699" i="5"/>
  <c r="AI697" i="5"/>
  <c r="AI696" i="5"/>
  <c r="AI695" i="5"/>
  <c r="BG1828" i="6"/>
  <c r="BG1827" i="6"/>
  <c r="BG1826" i="6"/>
  <c r="BG1825" i="6"/>
  <c r="BG1824" i="6"/>
  <c r="BG1823" i="6"/>
  <c r="BG1822" i="6"/>
  <c r="BG1821" i="6"/>
  <c r="BG1820" i="6"/>
  <c r="BG1819" i="6"/>
  <c r="BG1818" i="6"/>
  <c r="BG1817" i="6"/>
  <c r="BG1816" i="6"/>
  <c r="BG1815" i="6"/>
  <c r="BA1826" i="6"/>
  <c r="BA1825" i="6"/>
  <c r="BA1824" i="6"/>
  <c r="Q1824" i="6"/>
  <c r="R1824" i="6"/>
  <c r="O1824" i="6"/>
  <c r="N1824" i="6"/>
  <c r="M1824" i="6"/>
  <c r="BA1823" i="6"/>
  <c r="Q1823" i="6"/>
  <c r="R1823" i="6"/>
  <c r="O1823" i="6"/>
  <c r="N1823" i="6"/>
  <c r="M1823" i="6"/>
  <c r="BA1828" i="6"/>
  <c r="BA1827" i="6"/>
  <c r="BA1822" i="6"/>
  <c r="BA1821" i="6"/>
  <c r="BA1820" i="6"/>
  <c r="BA1818" i="6"/>
  <c r="BA1817" i="6"/>
  <c r="Q1820" i="6"/>
  <c r="R1820" i="6"/>
  <c r="O1820" i="6"/>
  <c r="N1820" i="6"/>
  <c r="M1820" i="6"/>
  <c r="BA1819" i="6"/>
  <c r="Q1819" i="6"/>
  <c r="R1819" i="6"/>
  <c r="O1819" i="6"/>
  <c r="N1819" i="6"/>
  <c r="M1819" i="6"/>
  <c r="Q1828" i="6"/>
  <c r="R1828" i="6"/>
  <c r="O1828" i="6"/>
  <c r="N1828" i="6"/>
  <c r="M1828" i="6"/>
  <c r="Q1827" i="6"/>
  <c r="R1827" i="6"/>
  <c r="O1827" i="6"/>
  <c r="N1827" i="6"/>
  <c r="M1827" i="6"/>
  <c r="Q1822" i="6"/>
  <c r="R1822" i="6"/>
  <c r="O1822" i="6"/>
  <c r="N1822" i="6"/>
  <c r="M1822" i="6"/>
  <c r="Q1821" i="6"/>
  <c r="R1821" i="6"/>
  <c r="O1821" i="6"/>
  <c r="N1821" i="6"/>
  <c r="M1821" i="6"/>
  <c r="Q1818" i="6"/>
  <c r="R1818" i="6"/>
  <c r="O1818" i="6"/>
  <c r="N1818" i="6"/>
  <c r="M1818" i="6"/>
  <c r="Q1817" i="6"/>
  <c r="R1817" i="6"/>
  <c r="O1817" i="6"/>
  <c r="N1817" i="6"/>
  <c r="M1817" i="6"/>
  <c r="AI1045" i="5"/>
  <c r="AI1039" i="5"/>
  <c r="AI1037" i="5"/>
  <c r="AI1035" i="5"/>
  <c r="AI1021" i="5"/>
  <c r="AI1020" i="5"/>
  <c r="AI1019" i="5"/>
  <c r="AI1012" i="5"/>
  <c r="AI1007" i="5"/>
  <c r="AI996" i="5"/>
  <c r="AI994" i="5"/>
  <c r="AI990" i="5"/>
  <c r="AI982" i="5"/>
  <c r="AI981" i="5"/>
  <c r="AI977" i="5"/>
  <c r="AI961" i="5"/>
  <c r="AI957" i="5"/>
  <c r="AI955" i="5"/>
  <c r="AI954" i="5"/>
  <c r="AI943" i="5"/>
  <c r="AI939" i="5"/>
  <c r="AI936" i="5"/>
  <c r="AI930" i="5"/>
  <c r="AI927" i="5"/>
  <c r="AI921" i="5"/>
  <c r="AI919" i="5"/>
  <c r="AI918" i="5"/>
  <c r="AI915" i="5"/>
  <c r="AI903" i="5"/>
  <c r="AI897" i="5"/>
  <c r="AI894" i="5"/>
  <c r="AI891" i="5"/>
  <c r="AI889" i="5"/>
  <c r="AI887" i="5"/>
  <c r="AI883" i="5"/>
  <c r="AI866" i="5"/>
  <c r="AI846" i="5"/>
  <c r="AI844" i="5"/>
  <c r="AI842" i="5"/>
  <c r="AI826" i="5"/>
  <c r="AI820" i="5"/>
  <c r="AI815" i="5"/>
  <c r="AI807" i="5"/>
  <c r="AI803" i="5"/>
  <c r="AI793" i="5"/>
  <c r="AI791" i="5"/>
  <c r="AI790" i="5"/>
  <c r="AI785" i="5"/>
  <c r="AI784" i="5"/>
  <c r="AI781" i="5"/>
  <c r="AI770" i="5"/>
  <c r="AI765" i="5"/>
  <c r="AI758" i="5"/>
  <c r="AI757" i="5"/>
  <c r="AI753" i="5"/>
  <c r="AI750" i="5"/>
  <c r="AI744" i="5"/>
  <c r="AI736" i="5"/>
  <c r="AI731" i="5"/>
  <c r="AI730" i="5"/>
  <c r="AI720" i="5"/>
  <c r="AI717" i="5"/>
  <c r="AI715" i="5"/>
  <c r="AI711" i="5"/>
  <c r="AI704" i="5"/>
  <c r="AI700" i="5"/>
  <c r="AI698" i="5"/>
  <c r="BG1829" i="6"/>
  <c r="BG1830" i="6"/>
  <c r="BG1831" i="6"/>
  <c r="BG1832" i="6"/>
  <c r="BG1833" i="6"/>
  <c r="BG1834" i="6"/>
  <c r="AI266" i="5"/>
  <c r="K266" i="5"/>
  <c r="L266" i="5"/>
  <c r="M266" i="5"/>
  <c r="O266" i="5"/>
  <c r="H266" i="5"/>
  <c r="I266" i="5"/>
  <c r="F266" i="5"/>
  <c r="E266" i="5"/>
  <c r="D266" i="5"/>
  <c r="BN1" i="5"/>
  <c r="BM1" i="5"/>
  <c r="BH1587" i="6"/>
  <c r="BA1587" i="6"/>
  <c r="Q1587" i="6"/>
  <c r="R1587" i="6"/>
  <c r="P1587" i="6"/>
  <c r="O1587" i="6"/>
  <c r="N1587" i="6"/>
  <c r="M1587" i="6"/>
  <c r="BH1597" i="6"/>
  <c r="BH1595" i="6"/>
  <c r="BH1593" i="6"/>
  <c r="BH1591" i="6"/>
  <c r="BH1590" i="6"/>
  <c r="BH1589" i="6"/>
  <c r="BH1585" i="6"/>
  <c r="BH1584" i="6"/>
  <c r="BH1583" i="6"/>
  <c r="BH1581" i="6"/>
  <c r="BH1579" i="6"/>
  <c r="BH1577" i="6"/>
  <c r="BA1599" i="6"/>
  <c r="BA1597" i="6"/>
  <c r="BA1595" i="6"/>
  <c r="BA1593" i="6"/>
  <c r="BA1591" i="6"/>
  <c r="BA1590" i="6"/>
  <c r="BA1589" i="6"/>
  <c r="BA1585" i="6"/>
  <c r="BA1584" i="6"/>
  <c r="BA1583" i="6"/>
  <c r="BA1581" i="6"/>
  <c r="BA1579" i="6"/>
  <c r="BA1577" i="6"/>
  <c r="Q1597" i="6"/>
  <c r="R1597" i="6"/>
  <c r="P1597" i="6"/>
  <c r="O1597" i="6"/>
  <c r="N1597" i="6"/>
  <c r="M1597" i="6"/>
  <c r="Q1595" i="6"/>
  <c r="R1595" i="6"/>
  <c r="P1595" i="6"/>
  <c r="O1595" i="6"/>
  <c r="N1595" i="6"/>
  <c r="M1595" i="6"/>
  <c r="Q1593" i="6"/>
  <c r="R1593" i="6"/>
  <c r="P1593" i="6"/>
  <c r="O1593" i="6"/>
  <c r="N1593" i="6"/>
  <c r="M1593" i="6"/>
  <c r="Q1591" i="6"/>
  <c r="R1591" i="6"/>
  <c r="P1591" i="6"/>
  <c r="O1591" i="6"/>
  <c r="N1591" i="6"/>
  <c r="M1591" i="6"/>
  <c r="Q1590" i="6"/>
  <c r="R1590" i="6"/>
  <c r="P1590" i="6"/>
  <c r="O1590" i="6"/>
  <c r="N1590" i="6"/>
  <c r="M1590" i="6"/>
  <c r="Q1589" i="6"/>
  <c r="R1589" i="6"/>
  <c r="P1589" i="6"/>
  <c r="O1589" i="6"/>
  <c r="N1589" i="6"/>
  <c r="M1589" i="6"/>
  <c r="Q1585" i="6"/>
  <c r="R1585" i="6"/>
  <c r="P1585" i="6"/>
  <c r="O1585" i="6"/>
  <c r="N1585" i="6"/>
  <c r="M1585" i="6"/>
  <c r="Q1584" i="6"/>
  <c r="R1584" i="6"/>
  <c r="P1584" i="6"/>
  <c r="O1584" i="6"/>
  <c r="N1584" i="6"/>
  <c r="M1584" i="6"/>
  <c r="Q1583" i="6"/>
  <c r="R1583" i="6"/>
  <c r="P1583" i="6"/>
  <c r="O1583" i="6"/>
  <c r="N1583" i="6"/>
  <c r="M1583" i="6"/>
  <c r="Q1581" i="6"/>
  <c r="R1581" i="6"/>
  <c r="P1581" i="6"/>
  <c r="O1581" i="6"/>
  <c r="N1581" i="6"/>
  <c r="M1581" i="6"/>
  <c r="Q1579" i="6"/>
  <c r="R1579" i="6"/>
  <c r="P1579" i="6"/>
  <c r="O1579" i="6"/>
  <c r="N1579" i="6"/>
  <c r="M1579" i="6"/>
  <c r="Q1577" i="6"/>
  <c r="R1577" i="6"/>
  <c r="P1577" i="6"/>
  <c r="O1577" i="6"/>
  <c r="N1577" i="6"/>
  <c r="M1577" i="6"/>
  <c r="BH635" i="6"/>
  <c r="Q635" i="6"/>
  <c r="R635" i="6"/>
  <c r="O635" i="6"/>
  <c r="N635" i="6"/>
  <c r="M635" i="6"/>
  <c r="BH625" i="6"/>
  <c r="Q625" i="6"/>
  <c r="R625" i="6"/>
  <c r="O625" i="6"/>
  <c r="N625" i="6"/>
  <c r="M625" i="6"/>
  <c r="BH624" i="6"/>
  <c r="Q624" i="6"/>
  <c r="R624" i="6"/>
  <c r="O624" i="6"/>
  <c r="N624" i="6"/>
  <c r="M624" i="6"/>
  <c r="BH633" i="6"/>
  <c r="Q633" i="6"/>
  <c r="R633" i="6"/>
  <c r="O633" i="6"/>
  <c r="N633" i="6"/>
  <c r="M633" i="6"/>
  <c r="BH632" i="6"/>
  <c r="Q632" i="6"/>
  <c r="R632" i="6"/>
  <c r="O632" i="6"/>
  <c r="N632" i="6"/>
  <c r="M632" i="6"/>
  <c r="BH641" i="6"/>
  <c r="Q641" i="6"/>
  <c r="R641" i="6"/>
  <c r="O641" i="6"/>
  <c r="N641" i="6"/>
  <c r="M641" i="6"/>
  <c r="BH640" i="6"/>
  <c r="Q640" i="6"/>
  <c r="R640" i="6"/>
  <c r="O640" i="6"/>
  <c r="N640" i="6"/>
  <c r="M640" i="6"/>
  <c r="BH630" i="6"/>
  <c r="Q630" i="6"/>
  <c r="R630" i="6"/>
  <c r="O630" i="6"/>
  <c r="N630" i="6"/>
  <c r="M630" i="6"/>
  <c r="BH629" i="6"/>
  <c r="Q629" i="6"/>
  <c r="R629" i="6"/>
  <c r="O629" i="6"/>
  <c r="N629" i="6"/>
  <c r="M629" i="6"/>
  <c r="BB23" i="6"/>
  <c r="BA23" i="6"/>
  <c r="C23" i="6"/>
  <c r="AY23" i="6"/>
  <c r="AX23" i="6"/>
  <c r="AW23" i="6"/>
  <c r="X23" i="6"/>
  <c r="AV23" i="6"/>
  <c r="AU23" i="6"/>
  <c r="AT23" i="6"/>
  <c r="AS23" i="6"/>
  <c r="T23" i="6"/>
  <c r="U23" i="6"/>
  <c r="V23" i="6"/>
  <c r="W23" i="6"/>
  <c r="Y23" i="6"/>
  <c r="Q23" i="6"/>
  <c r="R23" i="6"/>
  <c r="P23" i="6"/>
  <c r="O23" i="6"/>
  <c r="N23" i="6"/>
  <c r="M23" i="6"/>
  <c r="AT679" i="5"/>
  <c r="BM1289" i="5"/>
  <c r="BN1289" i="5"/>
  <c r="BO1289" i="5"/>
  <c r="BP1289" i="5"/>
  <c r="BQ1289" i="5"/>
  <c r="BR1289" i="5"/>
  <c r="BS1289" i="5"/>
  <c r="BT1289" i="5"/>
  <c r="BU1289" i="5"/>
  <c r="BW1289" i="5"/>
  <c r="BX1289" i="5"/>
  <c r="BY1289" i="5"/>
  <c r="BZ1289" i="5"/>
  <c r="CA1289" i="5"/>
  <c r="CB1289" i="5"/>
  <c r="CC1289" i="5"/>
  <c r="CD1289" i="5"/>
  <c r="CE1289" i="5"/>
  <c r="CF1289" i="5"/>
  <c r="C1045" i="5"/>
  <c r="C1044" i="5"/>
  <c r="C1043" i="5"/>
  <c r="C1042" i="5"/>
  <c r="C1041" i="5"/>
  <c r="C1040" i="5"/>
  <c r="C1039" i="5"/>
  <c r="C1038" i="5"/>
  <c r="C1037" i="5"/>
  <c r="C1036" i="5"/>
  <c r="C1035" i="5"/>
  <c r="C1034" i="5"/>
  <c r="C1033" i="5"/>
  <c r="C1032" i="5"/>
  <c r="C1031" i="5"/>
  <c r="C1030" i="5"/>
  <c r="C1029" i="5"/>
  <c r="C1028" i="5"/>
  <c r="C1026" i="5"/>
  <c r="C1025" i="5"/>
  <c r="C1024" i="5"/>
  <c r="C1023" i="5"/>
  <c r="C1022" i="5"/>
  <c r="C1021" i="5"/>
  <c r="C1020" i="5"/>
  <c r="C1019" i="5"/>
  <c r="C1018" i="5"/>
  <c r="C1017" i="5"/>
  <c r="C1016" i="5"/>
  <c r="C1015" i="5"/>
  <c r="C1013" i="5"/>
  <c r="C1012" i="5"/>
  <c r="C1010" i="5"/>
  <c r="C1008" i="5"/>
  <c r="C1007" i="5"/>
  <c r="C1006" i="5"/>
  <c r="C1005" i="5"/>
  <c r="C1004" i="5"/>
  <c r="C1003" i="5"/>
  <c r="C1002" i="5"/>
  <c r="C1001" i="5"/>
  <c r="C1000" i="5"/>
  <c r="C999" i="5"/>
  <c r="C998" i="5"/>
  <c r="C997" i="5"/>
  <c r="C995" i="5"/>
  <c r="C994" i="5"/>
  <c r="C993" i="5"/>
  <c r="C992" i="5"/>
  <c r="C991" i="5"/>
  <c r="C990" i="5"/>
  <c r="C989" i="5"/>
  <c r="C988" i="5"/>
  <c r="C987" i="5"/>
  <c r="C986" i="5"/>
  <c r="C985" i="5"/>
  <c r="C984" i="5"/>
  <c r="C983" i="5"/>
  <c r="C982" i="5"/>
  <c r="C981" i="5"/>
  <c r="C980" i="5"/>
  <c r="C979" i="5"/>
  <c r="C978" i="5"/>
  <c r="C977" i="5"/>
  <c r="C976" i="5"/>
  <c r="C975" i="5"/>
  <c r="C974" i="5"/>
  <c r="C973" i="5"/>
  <c r="C972" i="5"/>
  <c r="C971" i="5"/>
  <c r="C970" i="5"/>
  <c r="C969" i="5"/>
  <c r="C968" i="5"/>
  <c r="C967" i="5"/>
  <c r="C966" i="5"/>
  <c r="C965" i="5"/>
  <c r="C964" i="5"/>
  <c r="C962" i="5"/>
  <c r="C961" i="5"/>
  <c r="C960" i="5"/>
  <c r="C959" i="5"/>
  <c r="C958" i="5"/>
  <c r="C956" i="5"/>
  <c r="C955" i="5"/>
  <c r="C954" i="5"/>
  <c r="C953" i="5"/>
  <c r="C952" i="5"/>
  <c r="C951" i="5"/>
  <c r="C950" i="5"/>
  <c r="C949" i="5"/>
  <c r="C948" i="5"/>
  <c r="C947" i="5"/>
  <c r="C946" i="5"/>
  <c r="C945" i="5"/>
  <c r="C944" i="5"/>
  <c r="C942" i="5"/>
  <c r="C941" i="5"/>
  <c r="C940" i="5"/>
  <c r="C939" i="5"/>
  <c r="C938" i="5"/>
  <c r="C937" i="5"/>
  <c r="C936" i="5"/>
  <c r="C935" i="5"/>
  <c r="C934" i="5"/>
  <c r="C933" i="5"/>
  <c r="C932" i="5"/>
  <c r="C931" i="5"/>
  <c r="C930" i="5"/>
  <c r="C929" i="5"/>
  <c r="C928" i="5"/>
  <c r="C926" i="5"/>
  <c r="C925" i="5"/>
  <c r="C923" i="5"/>
  <c r="C922" i="5"/>
  <c r="C921" i="5"/>
  <c r="C920" i="5"/>
  <c r="C919" i="5"/>
  <c r="C918" i="5"/>
  <c r="C917" i="5"/>
  <c r="C916" i="5"/>
  <c r="C915" i="5"/>
  <c r="C914" i="5"/>
  <c r="C913" i="5"/>
  <c r="C912" i="5"/>
  <c r="C911" i="5"/>
  <c r="C910" i="5"/>
  <c r="C909" i="5"/>
  <c r="C908" i="5"/>
  <c r="C907" i="5"/>
  <c r="C906" i="5"/>
  <c r="C905" i="5"/>
  <c r="C904" i="5"/>
  <c r="C903" i="5"/>
  <c r="C902" i="5"/>
  <c r="C901" i="5"/>
  <c r="C900" i="5"/>
  <c r="C899" i="5"/>
  <c r="C898" i="5"/>
  <c r="C897" i="5"/>
  <c r="C896" i="5"/>
  <c r="C895" i="5"/>
  <c r="C894" i="5"/>
  <c r="C892" i="5"/>
  <c r="C891" i="5"/>
  <c r="C890" i="5"/>
  <c r="C888" i="5"/>
  <c r="C887" i="5"/>
  <c r="C886" i="5"/>
  <c r="C885" i="5"/>
  <c r="C883" i="5"/>
  <c r="C882" i="5"/>
  <c r="C881" i="5"/>
  <c r="C880" i="5"/>
  <c r="C879" i="5"/>
  <c r="C878" i="5"/>
  <c r="C877" i="5"/>
  <c r="C876" i="5"/>
  <c r="C875" i="5"/>
  <c r="C874" i="5"/>
  <c r="C873" i="5"/>
  <c r="C872" i="5"/>
  <c r="C871" i="5"/>
  <c r="C870" i="5"/>
  <c r="C869" i="5"/>
  <c r="C868" i="5"/>
  <c r="C867" i="5"/>
  <c r="C866" i="5"/>
  <c r="C865" i="5"/>
  <c r="C864" i="5"/>
  <c r="C863" i="5"/>
  <c r="C862" i="5"/>
  <c r="C861" i="5"/>
  <c r="C860" i="5"/>
  <c r="C859" i="5"/>
  <c r="C858" i="5"/>
  <c r="C857" i="5"/>
  <c r="C856" i="5"/>
  <c r="C855" i="5"/>
  <c r="C854" i="5"/>
  <c r="C853" i="5"/>
  <c r="C852" i="5"/>
  <c r="C849" i="5"/>
  <c r="C847" i="5"/>
  <c r="C846" i="5"/>
  <c r="C845" i="5"/>
  <c r="C844" i="5"/>
  <c r="C843" i="5"/>
  <c r="C842" i="5"/>
  <c r="C841" i="5"/>
  <c r="C840" i="5"/>
  <c r="C839" i="5"/>
  <c r="C838" i="5"/>
  <c r="C837" i="5"/>
  <c r="C836" i="5"/>
  <c r="C835" i="5"/>
  <c r="C834" i="5"/>
  <c r="C833" i="5"/>
  <c r="C832" i="5"/>
  <c r="C831" i="5"/>
  <c r="C830" i="5"/>
  <c r="C829" i="5"/>
  <c r="C828" i="5"/>
  <c r="C827" i="5"/>
  <c r="C826" i="5"/>
  <c r="C825" i="5"/>
  <c r="C824" i="5"/>
  <c r="C823" i="5"/>
  <c r="C822" i="5"/>
  <c r="C821" i="5"/>
  <c r="C820" i="5"/>
  <c r="C819" i="5"/>
  <c r="C818" i="5"/>
  <c r="C817" i="5"/>
  <c r="C816" i="5"/>
  <c r="C815" i="5"/>
  <c r="C814" i="5"/>
  <c r="C813" i="5"/>
  <c r="C812" i="5"/>
  <c r="C811" i="5"/>
  <c r="C810" i="5"/>
  <c r="C809" i="5"/>
  <c r="C808" i="5"/>
  <c r="C807" i="5"/>
  <c r="C806" i="5"/>
  <c r="C805" i="5"/>
  <c r="C804" i="5"/>
  <c r="C802" i="5"/>
  <c r="C801" i="5"/>
  <c r="C800" i="5"/>
  <c r="C799" i="5"/>
  <c r="C798" i="5"/>
  <c r="C797" i="5"/>
  <c r="C796" i="5"/>
  <c r="C795" i="5"/>
  <c r="C794" i="5"/>
  <c r="C793" i="5"/>
  <c r="C792" i="5"/>
  <c r="C791" i="5"/>
  <c r="C790" i="5"/>
  <c r="C789" i="5"/>
  <c r="C788" i="5"/>
  <c r="C787" i="5"/>
  <c r="C786" i="5"/>
  <c r="C785" i="5"/>
  <c r="C784" i="5"/>
  <c r="C783" i="5"/>
  <c r="C782" i="5"/>
  <c r="C781" i="5"/>
  <c r="C780" i="5"/>
  <c r="C779" i="5"/>
  <c r="C778" i="5"/>
  <c r="C777" i="5"/>
  <c r="C776" i="5"/>
  <c r="C775" i="5"/>
  <c r="C774" i="5"/>
  <c r="C772" i="5"/>
  <c r="C771" i="5"/>
  <c r="C770" i="5"/>
  <c r="C769" i="5"/>
  <c r="C768" i="5"/>
  <c r="C767" i="5"/>
  <c r="C766" i="5"/>
  <c r="C765" i="5"/>
  <c r="C764" i="5"/>
  <c r="C763" i="5"/>
  <c r="C761" i="5"/>
  <c r="C760" i="5"/>
  <c r="C759" i="5"/>
  <c r="C758" i="5"/>
  <c r="C757" i="5"/>
  <c r="C755" i="5"/>
  <c r="C754" i="5"/>
  <c r="C753" i="5"/>
  <c r="C752" i="5"/>
  <c r="C751" i="5"/>
  <c r="C750" i="5"/>
  <c r="C749" i="5"/>
  <c r="C748" i="5"/>
  <c r="C747" i="5"/>
  <c r="C745" i="5"/>
  <c r="C743" i="5"/>
  <c r="C742" i="5"/>
  <c r="C740" i="5"/>
  <c r="C739" i="5"/>
  <c r="C738" i="5"/>
  <c r="C737" i="5"/>
  <c r="C736" i="5"/>
  <c r="C735" i="5"/>
  <c r="C734" i="5"/>
  <c r="C733" i="5"/>
  <c r="C732" i="5"/>
  <c r="C731" i="5"/>
  <c r="C730" i="5"/>
  <c r="C729" i="5"/>
  <c r="C728" i="5"/>
  <c r="C727" i="5"/>
  <c r="C726" i="5"/>
  <c r="C725" i="5"/>
  <c r="C724" i="5"/>
  <c r="C723" i="5"/>
  <c r="C722" i="5"/>
  <c r="C721" i="5"/>
  <c r="C720" i="5"/>
  <c r="C719" i="5"/>
  <c r="C718" i="5"/>
  <c r="C717" i="5"/>
  <c r="C716" i="5"/>
  <c r="C715" i="5"/>
  <c r="C714" i="5"/>
  <c r="C713" i="5"/>
  <c r="C712" i="5"/>
  <c r="C711" i="5"/>
  <c r="C710" i="5"/>
  <c r="C709" i="5"/>
  <c r="C708" i="5"/>
  <c r="C707" i="5"/>
  <c r="C706" i="5"/>
  <c r="C705" i="5"/>
  <c r="C703" i="5"/>
  <c r="C701" i="5"/>
  <c r="C699" i="5"/>
  <c r="C698" i="5"/>
  <c r="C697" i="5"/>
  <c r="C695" i="5"/>
  <c r="C690" i="5"/>
  <c r="C689" i="5"/>
  <c r="C688" i="5"/>
  <c r="C687" i="5"/>
  <c r="C686" i="5"/>
  <c r="C685" i="5"/>
  <c r="C684" i="5"/>
  <c r="C683" i="5"/>
  <c r="C682" i="5"/>
  <c r="C681" i="5"/>
  <c r="C680" i="5"/>
  <c r="C679" i="5"/>
  <c r="C678" i="5"/>
  <c r="C677" i="5"/>
  <c r="C676" i="5"/>
  <c r="C675" i="5"/>
  <c r="C674" i="5"/>
  <c r="C673" i="5"/>
  <c r="C672" i="5"/>
  <c r="C671" i="5"/>
  <c r="C670" i="5"/>
  <c r="C669" i="5"/>
  <c r="C668" i="5"/>
  <c r="C667" i="5"/>
  <c r="C666" i="5"/>
  <c r="C665" i="5"/>
  <c r="C664" i="5"/>
  <c r="C663" i="5"/>
  <c r="C662" i="5"/>
  <c r="C661" i="5"/>
  <c r="C660" i="5"/>
  <c r="C659" i="5"/>
  <c r="C658" i="5"/>
  <c r="C657" i="5"/>
  <c r="C656" i="5"/>
  <c r="C655" i="5"/>
  <c r="C654" i="5"/>
  <c r="C653" i="5"/>
  <c r="C652" i="5"/>
  <c r="C651" i="5"/>
  <c r="C650" i="5"/>
  <c r="C649" i="5"/>
  <c r="C648" i="5"/>
  <c r="C647" i="5"/>
  <c r="C646" i="5"/>
  <c r="C645" i="5"/>
  <c r="C644" i="5"/>
  <c r="C643" i="5"/>
  <c r="C642" i="5"/>
  <c r="C641" i="5"/>
  <c r="C640" i="5"/>
  <c r="C639" i="5"/>
  <c r="C638" i="5"/>
  <c r="C637" i="5"/>
  <c r="C636" i="5"/>
  <c r="C635" i="5"/>
  <c r="C634" i="5"/>
  <c r="C633" i="5"/>
  <c r="C632" i="5"/>
  <c r="C631" i="5"/>
  <c r="C630" i="5"/>
  <c r="C629" i="5"/>
  <c r="C628" i="5"/>
  <c r="C627" i="5"/>
  <c r="C626" i="5"/>
  <c r="C625" i="5"/>
  <c r="C624" i="5"/>
  <c r="C623" i="5"/>
  <c r="C622" i="5"/>
  <c r="C621" i="5"/>
  <c r="C620" i="5"/>
  <c r="C619" i="5"/>
  <c r="C618" i="5"/>
  <c r="C617" i="5"/>
  <c r="C616" i="5"/>
  <c r="C615" i="5"/>
  <c r="C614" i="5"/>
  <c r="C613" i="5"/>
  <c r="C612" i="5"/>
  <c r="C611" i="5"/>
  <c r="C610" i="5"/>
  <c r="C609" i="5"/>
  <c r="C608" i="5"/>
  <c r="C607" i="5"/>
  <c r="C606" i="5"/>
  <c r="C605" i="5"/>
  <c r="C604" i="5"/>
  <c r="C603" i="5"/>
  <c r="C602" i="5"/>
  <c r="C601" i="5"/>
  <c r="C600" i="5"/>
  <c r="C599" i="5"/>
  <c r="C598" i="5"/>
  <c r="C597" i="5"/>
  <c r="C596" i="5"/>
  <c r="C595" i="5"/>
  <c r="C594" i="5"/>
  <c r="C593" i="5"/>
  <c r="C592" i="5"/>
  <c r="C591" i="5"/>
  <c r="C590" i="5"/>
  <c r="C589" i="5"/>
  <c r="C588" i="5"/>
  <c r="C587" i="5"/>
  <c r="C586" i="5"/>
  <c r="C585" i="5"/>
  <c r="C584" i="5"/>
  <c r="C583" i="5"/>
  <c r="C582" i="5"/>
  <c r="C581" i="5"/>
  <c r="C580" i="5"/>
  <c r="C579" i="5"/>
  <c r="C578" i="5"/>
  <c r="C577" i="5"/>
  <c r="C576" i="5"/>
  <c r="C575" i="5"/>
  <c r="C574" i="5"/>
  <c r="C573" i="5"/>
  <c r="C572" i="5"/>
  <c r="C571" i="5"/>
  <c r="C570" i="5"/>
  <c r="C569" i="5"/>
  <c r="C568" i="5"/>
  <c r="C567" i="5"/>
  <c r="C566" i="5"/>
  <c r="C565" i="5"/>
  <c r="C564" i="5"/>
  <c r="C563" i="5"/>
  <c r="C562" i="5"/>
  <c r="C561" i="5"/>
  <c r="C560" i="5"/>
  <c r="C559" i="5"/>
  <c r="C558" i="5"/>
  <c r="C557" i="5"/>
  <c r="C556" i="5"/>
  <c r="C555" i="5"/>
  <c r="C554" i="5"/>
  <c r="C553" i="5"/>
  <c r="C552" i="5"/>
  <c r="C551" i="5"/>
  <c r="C550" i="5"/>
  <c r="C549" i="5"/>
  <c r="C548" i="5"/>
  <c r="C547" i="5"/>
  <c r="C546" i="5"/>
  <c r="C545" i="5"/>
  <c r="C544" i="5"/>
  <c r="C543" i="5"/>
  <c r="C542" i="5"/>
  <c r="C541" i="5"/>
  <c r="C540" i="5"/>
  <c r="C539" i="5"/>
  <c r="C538" i="5"/>
  <c r="C537" i="5"/>
  <c r="C536" i="5"/>
  <c r="C535" i="5"/>
  <c r="C534" i="5"/>
  <c r="C533" i="5"/>
  <c r="C532" i="5"/>
  <c r="C531" i="5"/>
  <c r="C530" i="5"/>
  <c r="C529" i="5"/>
  <c r="C528" i="5"/>
  <c r="C527" i="5"/>
  <c r="C526" i="5"/>
  <c r="C525" i="5"/>
  <c r="C524" i="5"/>
  <c r="C523" i="5"/>
  <c r="C522" i="5"/>
  <c r="C521" i="5"/>
  <c r="C520" i="5"/>
  <c r="C519" i="5"/>
  <c r="C518" i="5"/>
  <c r="C517" i="5"/>
  <c r="C516" i="5"/>
  <c r="C515" i="5"/>
  <c r="C514" i="5"/>
  <c r="C513" i="5"/>
  <c r="C512" i="5"/>
  <c r="C511" i="5"/>
  <c r="C510" i="5"/>
  <c r="C509" i="5"/>
  <c r="C508" i="5"/>
  <c r="C507" i="5"/>
  <c r="C506" i="5"/>
  <c r="C505" i="5"/>
  <c r="C504" i="5"/>
  <c r="C503" i="5"/>
  <c r="C502" i="5"/>
  <c r="C501" i="5"/>
  <c r="C500" i="5"/>
  <c r="C499" i="5"/>
  <c r="C498" i="5"/>
  <c r="C497" i="5"/>
  <c r="C496" i="5"/>
  <c r="C495" i="5"/>
  <c r="C494" i="5"/>
  <c r="C493" i="5"/>
  <c r="C492" i="5"/>
  <c r="C491" i="5"/>
  <c r="C490" i="5"/>
  <c r="C489" i="5"/>
  <c r="C488" i="5"/>
  <c r="C487" i="5"/>
  <c r="C486" i="5"/>
  <c r="C485" i="5"/>
  <c r="C484" i="5"/>
  <c r="C483" i="5"/>
  <c r="C482" i="5"/>
  <c r="C481" i="5"/>
  <c r="C480" i="5"/>
  <c r="C479" i="5"/>
  <c r="C478" i="5"/>
  <c r="C477" i="5"/>
  <c r="C476" i="5"/>
  <c r="C475" i="5"/>
  <c r="C474" i="5"/>
  <c r="C473" i="5"/>
  <c r="C472" i="5"/>
  <c r="C471" i="5"/>
  <c r="C470" i="5"/>
  <c r="C469" i="5"/>
  <c r="C468" i="5"/>
  <c r="C467" i="5"/>
  <c r="C466" i="5"/>
  <c r="C465" i="5"/>
  <c r="C464" i="5"/>
  <c r="C463" i="5"/>
  <c r="C462" i="5"/>
  <c r="C461" i="5"/>
  <c r="C460" i="5"/>
  <c r="C459" i="5"/>
  <c r="C458" i="5"/>
  <c r="C457" i="5"/>
  <c r="C456" i="5"/>
  <c r="C455" i="5"/>
  <c r="C454" i="5"/>
  <c r="C453" i="5"/>
  <c r="C452" i="5"/>
  <c r="C451" i="5"/>
  <c r="C450" i="5"/>
  <c r="C449" i="5"/>
  <c r="C448" i="5"/>
  <c r="C447" i="5"/>
  <c r="C446" i="5"/>
  <c r="C445" i="5"/>
  <c r="C444" i="5"/>
  <c r="C443" i="5"/>
  <c r="C442" i="5"/>
  <c r="C441" i="5"/>
  <c r="C440" i="5"/>
  <c r="C439" i="5"/>
  <c r="C438" i="5"/>
  <c r="C437" i="5"/>
  <c r="C436" i="5"/>
  <c r="C435" i="5"/>
  <c r="C434" i="5"/>
  <c r="C433" i="5"/>
  <c r="C432" i="5"/>
  <c r="C431" i="5"/>
  <c r="C430" i="5"/>
  <c r="C429" i="5"/>
  <c r="C428" i="5"/>
  <c r="C427" i="5"/>
  <c r="C426" i="5"/>
  <c r="C425" i="5"/>
  <c r="C424" i="5"/>
  <c r="C423" i="5"/>
  <c r="C422" i="5"/>
  <c r="C421" i="5"/>
  <c r="C420" i="5"/>
  <c r="C419" i="5"/>
  <c r="C418" i="5"/>
  <c r="C417" i="5"/>
  <c r="C416" i="5"/>
  <c r="C415" i="5"/>
  <c r="C414" i="5"/>
  <c r="C413" i="5"/>
  <c r="C412" i="5"/>
  <c r="C411" i="5"/>
  <c r="C410" i="5"/>
  <c r="C409" i="5"/>
  <c r="C408" i="5"/>
  <c r="C407" i="5"/>
  <c r="C406" i="5"/>
  <c r="C405" i="5"/>
  <c r="C404" i="5"/>
  <c r="C403" i="5"/>
  <c r="C402" i="5"/>
  <c r="C401" i="5"/>
  <c r="C400" i="5"/>
  <c r="C399" i="5"/>
  <c r="C398" i="5"/>
  <c r="C397" i="5"/>
  <c r="C396" i="5"/>
  <c r="C395" i="5"/>
  <c r="C394" i="5"/>
  <c r="C393" i="5"/>
  <c r="C392" i="5"/>
  <c r="C391" i="5"/>
  <c r="C390" i="5"/>
  <c r="C389" i="5"/>
  <c r="C388" i="5"/>
  <c r="C387" i="5"/>
  <c r="C386" i="5"/>
  <c r="C385" i="5"/>
  <c r="C384" i="5"/>
  <c r="C383" i="5"/>
  <c r="C382" i="5"/>
  <c r="C381" i="5"/>
  <c r="C380" i="5"/>
  <c r="C379" i="5"/>
  <c r="C378" i="5"/>
  <c r="C377" i="5"/>
  <c r="C376" i="5"/>
  <c r="C375" i="5"/>
  <c r="C374" i="5"/>
  <c r="C373" i="5"/>
  <c r="C372" i="5"/>
  <c r="C371" i="5"/>
  <c r="C370" i="5"/>
  <c r="C369" i="5"/>
  <c r="C368" i="5"/>
  <c r="C367" i="5"/>
  <c r="C366" i="5"/>
  <c r="C365" i="5"/>
  <c r="C364" i="5"/>
  <c r="C363" i="5"/>
  <c r="C362" i="5"/>
  <c r="C361" i="5"/>
  <c r="C360" i="5"/>
  <c r="C359" i="5"/>
  <c r="C358" i="5"/>
  <c r="C357" i="5"/>
  <c r="C356" i="5"/>
  <c r="C355" i="5"/>
  <c r="C354" i="5"/>
  <c r="C353" i="5"/>
  <c r="C352" i="5"/>
  <c r="C351" i="5"/>
  <c r="C350" i="5"/>
  <c r="C349" i="5"/>
  <c r="C348" i="5"/>
  <c r="C347" i="5"/>
  <c r="C346" i="5"/>
  <c r="C345" i="5"/>
  <c r="C344" i="5"/>
  <c r="C343" i="5"/>
  <c r="C342" i="5"/>
  <c r="C341" i="5"/>
  <c r="C340" i="5"/>
  <c r="C339" i="5"/>
  <c r="C338" i="5"/>
  <c r="C337" i="5"/>
  <c r="C336" i="5"/>
  <c r="C335" i="5"/>
  <c r="C334" i="5"/>
  <c r="C333" i="5"/>
  <c r="C332" i="5"/>
  <c r="C331" i="5"/>
  <c r="C330" i="5"/>
  <c r="C329" i="5"/>
  <c r="C328" i="5"/>
  <c r="C327" i="5"/>
  <c r="C326" i="5"/>
  <c r="C325" i="5"/>
  <c r="C324" i="5"/>
  <c r="C323" i="5"/>
  <c r="C322" i="5"/>
  <c r="C321" i="5"/>
  <c r="C320" i="5"/>
  <c r="C319" i="5"/>
  <c r="C318" i="5"/>
  <c r="C317" i="5"/>
  <c r="C316" i="5"/>
  <c r="C315" i="5"/>
  <c r="C314" i="5"/>
  <c r="C313" i="5"/>
  <c r="C312" i="5"/>
  <c r="C311" i="5"/>
  <c r="C310" i="5"/>
  <c r="C309" i="5"/>
  <c r="C308" i="5"/>
  <c r="C307" i="5"/>
  <c r="C306" i="5"/>
  <c r="C305" i="5"/>
  <c r="C304" i="5"/>
  <c r="C303" i="5"/>
  <c r="C302" i="5"/>
  <c r="C301" i="5"/>
  <c r="C300" i="5"/>
  <c r="C299" i="5"/>
  <c r="C298" i="5"/>
  <c r="C297" i="5"/>
  <c r="C296" i="5"/>
  <c r="C295" i="5"/>
  <c r="C294" i="5"/>
  <c r="C293" i="5"/>
  <c r="C292" i="5"/>
  <c r="C291" i="5"/>
  <c r="C290" i="5"/>
  <c r="C289" i="5"/>
  <c r="C288" i="5"/>
  <c r="C287" i="5"/>
  <c r="C286" i="5"/>
  <c r="C285" i="5"/>
  <c r="C284" i="5"/>
  <c r="C283" i="5"/>
  <c r="C282" i="5"/>
  <c r="C281" i="5"/>
  <c r="C280" i="5"/>
  <c r="C279" i="5"/>
  <c r="C278" i="5"/>
  <c r="C277" i="5"/>
  <c r="C276" i="5"/>
  <c r="C275" i="5"/>
  <c r="C274" i="5"/>
  <c r="C273" i="5"/>
  <c r="C272" i="5"/>
  <c r="C271" i="5"/>
  <c r="C270" i="5"/>
  <c r="C269" i="5"/>
  <c r="C268" i="5"/>
  <c r="C267" i="5"/>
  <c r="C265" i="5"/>
  <c r="C264" i="5"/>
  <c r="C263" i="5"/>
  <c r="C262" i="5"/>
  <c r="C261" i="5"/>
  <c r="C260" i="5"/>
  <c r="C259" i="5"/>
  <c r="C258" i="5"/>
  <c r="C257" i="5"/>
  <c r="C256" i="5"/>
  <c r="C255" i="5"/>
  <c r="C254" i="5"/>
  <c r="C253" i="5"/>
  <c r="C252" i="5"/>
  <c r="C251" i="5"/>
  <c r="C250" i="5"/>
  <c r="C249" i="5"/>
  <c r="C248" i="5"/>
  <c r="C247" i="5"/>
  <c r="C246" i="5"/>
  <c r="C245" i="5"/>
  <c r="C244" i="5"/>
  <c r="C243" i="5"/>
  <c r="C242" i="5"/>
  <c r="C241" i="5"/>
  <c r="C240" i="5"/>
  <c r="C239" i="5"/>
  <c r="C238" i="5"/>
  <c r="C237" i="5"/>
  <c r="C236" i="5"/>
  <c r="C235" i="5"/>
  <c r="C234" i="5"/>
  <c r="C233" i="5"/>
  <c r="C232" i="5"/>
  <c r="C231" i="5"/>
  <c r="C230" i="5"/>
  <c r="C229" i="5"/>
  <c r="C228" i="5"/>
  <c r="C227" i="5"/>
  <c r="C226" i="5"/>
  <c r="C225" i="5"/>
  <c r="C224" i="5"/>
  <c r="C223" i="5"/>
  <c r="C222" i="5"/>
  <c r="C221" i="5"/>
  <c r="C220" i="5"/>
  <c r="C219" i="5"/>
  <c r="C218" i="5"/>
  <c r="C217" i="5"/>
  <c r="C216" i="5"/>
  <c r="C215" i="5"/>
  <c r="C214" i="5"/>
  <c r="C213" i="5"/>
  <c r="C212" i="5"/>
  <c r="C211" i="5"/>
  <c r="C210" i="5"/>
  <c r="C209" i="5"/>
  <c r="C208" i="5"/>
  <c r="C207" i="5"/>
  <c r="C206" i="5"/>
  <c r="C205" i="5"/>
  <c r="C204" i="5"/>
  <c r="C203" i="5"/>
  <c r="C202" i="5"/>
  <c r="C201" i="5"/>
  <c r="C200" i="5"/>
  <c r="C199" i="5"/>
  <c r="C198" i="5"/>
  <c r="C197" i="5"/>
  <c r="C196" i="5"/>
  <c r="C195" i="5"/>
  <c r="C194" i="5"/>
  <c r="C193" i="5"/>
  <c r="C192" i="5"/>
  <c r="C191" i="5"/>
  <c r="C190" i="5"/>
  <c r="C189" i="5"/>
  <c r="C188" i="5"/>
  <c r="C187" i="5"/>
  <c r="C186" i="5"/>
  <c r="C185" i="5"/>
  <c r="C184" i="5"/>
  <c r="C183" i="5"/>
  <c r="C182" i="5"/>
  <c r="C181" i="5"/>
  <c r="C180" i="5"/>
  <c r="C179" i="5"/>
  <c r="C178" i="5"/>
  <c r="C177" i="5"/>
  <c r="C176" i="5"/>
  <c r="C175" i="5"/>
  <c r="C174" i="5"/>
  <c r="C171" i="5"/>
  <c r="C170" i="5"/>
  <c r="C169" i="5"/>
  <c r="C168" i="5"/>
  <c r="C167" i="5"/>
  <c r="C166" i="5"/>
  <c r="C165" i="5"/>
  <c r="C164" i="5"/>
  <c r="C163" i="5"/>
  <c r="C162" i="5"/>
  <c r="C161" i="5"/>
  <c r="C160" i="5"/>
  <c r="C159" i="5"/>
  <c r="C158" i="5"/>
  <c r="C157" i="5"/>
  <c r="C156" i="5"/>
  <c r="C155" i="5"/>
  <c r="C154" i="5"/>
  <c r="C153" i="5"/>
  <c r="C152" i="5"/>
  <c r="C151" i="5"/>
  <c r="C150" i="5"/>
  <c r="C149" i="5"/>
  <c r="C148" i="5"/>
  <c r="C147" i="5"/>
  <c r="C146" i="5"/>
  <c r="C145" i="5"/>
  <c r="C144" i="5"/>
  <c r="C143" i="5"/>
  <c r="C142" i="5"/>
  <c r="C141" i="5"/>
  <c r="C140" i="5"/>
  <c r="C139" i="5"/>
  <c r="C138" i="5"/>
  <c r="C137" i="5"/>
  <c r="C136" i="5"/>
  <c r="C135" i="5"/>
  <c r="C134" i="5"/>
  <c r="C133" i="5"/>
  <c r="C132" i="5"/>
  <c r="C131" i="5"/>
  <c r="C130" i="5"/>
  <c r="C129" i="5"/>
  <c r="C128" i="5"/>
  <c r="C127" i="5"/>
  <c r="C126" i="5"/>
  <c r="C125" i="5"/>
  <c r="C124" i="5"/>
  <c r="C123" i="5"/>
  <c r="C122" i="5"/>
  <c r="C121" i="5"/>
  <c r="C120" i="5"/>
  <c r="C119" i="5"/>
  <c r="C118" i="5"/>
  <c r="C117" i="5"/>
  <c r="C116" i="5"/>
  <c r="C115" i="5"/>
  <c r="C114" i="5"/>
  <c r="C113" i="5"/>
  <c r="C112" i="5"/>
  <c r="C111" i="5"/>
  <c r="C110" i="5"/>
  <c r="C109" i="5"/>
  <c r="C108" i="5"/>
  <c r="C107" i="5"/>
  <c r="C106" i="5"/>
  <c r="C105" i="5"/>
  <c r="C104" i="5"/>
  <c r="C103" i="5"/>
  <c r="C102" i="5"/>
  <c r="C101" i="5"/>
  <c r="C100" i="5"/>
  <c r="C99" i="5"/>
  <c r="C98" i="5"/>
  <c r="C97" i="5"/>
  <c r="C96" i="5"/>
  <c r="C95" i="5"/>
  <c r="C94" i="5"/>
  <c r="C93" i="5"/>
  <c r="C92" i="5"/>
  <c r="C91" i="5"/>
  <c r="C90" i="5"/>
  <c r="C89" i="5"/>
  <c r="C88" i="5"/>
  <c r="C87" i="5"/>
  <c r="C86" i="5"/>
  <c r="C85" i="5"/>
  <c r="C84" i="5"/>
  <c r="C83" i="5"/>
  <c r="C82" i="5"/>
  <c r="C81" i="5"/>
  <c r="C80" i="5"/>
  <c r="C79" i="5"/>
  <c r="C78" i="5"/>
  <c r="C77" i="5"/>
  <c r="C76" i="5"/>
  <c r="C75" i="5"/>
  <c r="C74" i="5"/>
  <c r="C73" i="5"/>
  <c r="C72" i="5"/>
  <c r="C71" i="5"/>
  <c r="C70" i="5"/>
  <c r="C69" i="5"/>
  <c r="C68" i="5"/>
  <c r="C67" i="5"/>
  <c r="C65" i="5"/>
  <c r="C64" i="5"/>
  <c r="C63" i="5"/>
  <c r="C62" i="5"/>
  <c r="C61" i="5"/>
  <c r="C60" i="5"/>
  <c r="C59" i="5"/>
  <c r="C58" i="5"/>
  <c r="C57" i="5"/>
  <c r="C56" i="5"/>
  <c r="C54" i="5"/>
  <c r="C53" i="5"/>
  <c r="C52" i="5"/>
  <c r="C51" i="5"/>
  <c r="C50" i="5"/>
  <c r="C49" i="5"/>
  <c r="C48" i="5"/>
  <c r="C47" i="5"/>
  <c r="C46" i="5"/>
  <c r="C45" i="5"/>
  <c r="C44" i="5"/>
  <c r="C43" i="5"/>
  <c r="C42" i="5"/>
  <c r="C41" i="5"/>
  <c r="C40" i="5"/>
  <c r="C38" i="5"/>
  <c r="C37" i="5"/>
  <c r="C36" i="5"/>
  <c r="C35" i="5"/>
  <c r="C34" i="5"/>
  <c r="C33" i="5"/>
  <c r="C32" i="5"/>
  <c r="C31" i="5"/>
  <c r="C30" i="5"/>
  <c r="C29" i="5"/>
  <c r="C28" i="5"/>
  <c r="C27" i="5"/>
  <c r="C26" i="5"/>
  <c r="C25" i="5"/>
  <c r="C24" i="5"/>
  <c r="C23" i="5"/>
  <c r="C22" i="5"/>
  <c r="C21" i="5"/>
  <c r="C20" i="5"/>
  <c r="C19" i="5"/>
  <c r="C18" i="5"/>
  <c r="C17" i="5"/>
  <c r="C16" i="5"/>
  <c r="C15" i="5"/>
  <c r="C14" i="5"/>
  <c r="C13" i="5"/>
  <c r="C12" i="5"/>
  <c r="C11" i="5"/>
  <c r="C10" i="5"/>
  <c r="C9" i="5"/>
  <c r="C8" i="5"/>
  <c r="C7" i="5"/>
  <c r="C6" i="5"/>
  <c r="C5" i="5"/>
  <c r="C4" i="5"/>
  <c r="C3" i="5"/>
  <c r="AR514" i="4"/>
  <c r="AP514" i="4"/>
  <c r="AO514" i="4"/>
  <c r="AN514" i="4"/>
  <c r="AM514" i="4"/>
  <c r="AL514" i="4"/>
  <c r="AK514" i="4"/>
  <c r="H514" i="4"/>
  <c r="I514" i="4"/>
  <c r="J514" i="4"/>
  <c r="G514" i="4"/>
  <c r="F514" i="4"/>
  <c r="E514" i="4"/>
  <c r="D514" i="4"/>
  <c r="AR513" i="4"/>
  <c r="AP513" i="4"/>
  <c r="AO513" i="4"/>
  <c r="AN513" i="4"/>
  <c r="AM513" i="4"/>
  <c r="AL513" i="4"/>
  <c r="AK513" i="4"/>
  <c r="H513" i="4"/>
  <c r="I513" i="4"/>
  <c r="J513" i="4"/>
  <c r="G513" i="4"/>
  <c r="F513" i="4"/>
  <c r="E513" i="4"/>
  <c r="D513" i="4"/>
  <c r="AR512" i="4"/>
  <c r="AP512" i="4"/>
  <c r="AO512" i="4"/>
  <c r="AN512" i="4"/>
  <c r="AM512" i="4"/>
  <c r="AL512" i="4"/>
  <c r="AK512" i="4"/>
  <c r="H512" i="4"/>
  <c r="I512" i="4"/>
  <c r="J512" i="4"/>
  <c r="G512" i="4"/>
  <c r="F512" i="4"/>
  <c r="E512" i="4"/>
  <c r="D512" i="4"/>
  <c r="AR511" i="4"/>
  <c r="AP511" i="4"/>
  <c r="AO511" i="4"/>
  <c r="AN511" i="4"/>
  <c r="AM511" i="4"/>
  <c r="AL511" i="4"/>
  <c r="AK511" i="4"/>
  <c r="H511" i="4"/>
  <c r="I511" i="4"/>
  <c r="J511" i="4"/>
  <c r="G511" i="4"/>
  <c r="F511" i="4"/>
  <c r="E511" i="4"/>
  <c r="D511" i="4"/>
  <c r="AR510" i="4"/>
  <c r="AP510" i="4"/>
  <c r="AO510" i="4"/>
  <c r="AN510" i="4"/>
  <c r="AM510" i="4"/>
  <c r="AL510" i="4"/>
  <c r="AK510" i="4"/>
  <c r="H510" i="4"/>
  <c r="I510" i="4"/>
  <c r="J510" i="4"/>
  <c r="G510" i="4"/>
  <c r="F510" i="4"/>
  <c r="E510" i="4"/>
  <c r="D510" i="4"/>
  <c r="AR509" i="4"/>
  <c r="AP509" i="4"/>
  <c r="AO509" i="4"/>
  <c r="AN509" i="4"/>
  <c r="AM509" i="4"/>
  <c r="AL509" i="4"/>
  <c r="AK509" i="4"/>
  <c r="H509" i="4"/>
  <c r="I509" i="4"/>
  <c r="J509" i="4"/>
  <c r="G509" i="4"/>
  <c r="F509" i="4"/>
  <c r="E509" i="4"/>
  <c r="D509" i="4"/>
  <c r="AR508" i="4"/>
  <c r="AP508" i="4"/>
  <c r="AO508" i="4"/>
  <c r="AN508" i="4"/>
  <c r="AM508" i="4"/>
  <c r="AL508" i="4"/>
  <c r="AK508" i="4"/>
  <c r="H508" i="4"/>
  <c r="I508" i="4"/>
  <c r="J508" i="4"/>
  <c r="G508" i="4"/>
  <c r="F508" i="4"/>
  <c r="E508" i="4"/>
  <c r="D508" i="4"/>
  <c r="AR507" i="4"/>
  <c r="AP507" i="4"/>
  <c r="AO507" i="4"/>
  <c r="AN507" i="4"/>
  <c r="AM507" i="4"/>
  <c r="AL507" i="4"/>
  <c r="AK507" i="4"/>
  <c r="H507" i="4"/>
  <c r="I507" i="4"/>
  <c r="J507" i="4"/>
  <c r="G507" i="4"/>
  <c r="F507" i="4"/>
  <c r="E507" i="4"/>
  <c r="D507" i="4"/>
  <c r="AR506" i="4"/>
  <c r="AP506" i="4"/>
  <c r="AO506" i="4"/>
  <c r="AN506" i="4"/>
  <c r="AM506" i="4"/>
  <c r="AL506" i="4"/>
  <c r="AK506" i="4"/>
  <c r="H506" i="4"/>
  <c r="I506" i="4"/>
  <c r="J506" i="4"/>
  <c r="G506" i="4"/>
  <c r="F506" i="4"/>
  <c r="E506" i="4"/>
  <c r="D506" i="4"/>
  <c r="AR505" i="4"/>
  <c r="AP505" i="4"/>
  <c r="AO505" i="4"/>
  <c r="AN505" i="4"/>
  <c r="AM505" i="4"/>
  <c r="AL505" i="4"/>
  <c r="AK505" i="4"/>
  <c r="H505" i="4"/>
  <c r="I505" i="4"/>
  <c r="J505" i="4"/>
  <c r="G505" i="4"/>
  <c r="F505" i="4"/>
  <c r="E505" i="4"/>
  <c r="D505" i="4"/>
  <c r="AR504" i="4"/>
  <c r="AP504" i="4"/>
  <c r="AO504" i="4"/>
  <c r="AN504" i="4"/>
  <c r="AM504" i="4"/>
  <c r="AL504" i="4"/>
  <c r="AK504" i="4"/>
  <c r="H504" i="4"/>
  <c r="I504" i="4"/>
  <c r="J504" i="4"/>
  <c r="G504" i="4"/>
  <c r="F504" i="4"/>
  <c r="E504" i="4"/>
  <c r="D504" i="4"/>
  <c r="AR503" i="4"/>
  <c r="AP503" i="4"/>
  <c r="AO503" i="4"/>
  <c r="AN503" i="4"/>
  <c r="AM503" i="4"/>
  <c r="AL503" i="4"/>
  <c r="AK503" i="4"/>
  <c r="H503" i="4"/>
  <c r="I503" i="4"/>
  <c r="J503" i="4"/>
  <c r="G503" i="4"/>
  <c r="F503" i="4"/>
  <c r="E503" i="4"/>
  <c r="D503" i="4"/>
  <c r="AR502" i="4"/>
  <c r="AP502" i="4"/>
  <c r="AO502" i="4"/>
  <c r="AN502" i="4"/>
  <c r="AM502" i="4"/>
  <c r="AL502" i="4"/>
  <c r="AK502" i="4"/>
  <c r="H502" i="4"/>
  <c r="I502" i="4"/>
  <c r="J502" i="4"/>
  <c r="G502" i="4"/>
  <c r="F502" i="4"/>
  <c r="E502" i="4"/>
  <c r="D502" i="4"/>
  <c r="AR501" i="4"/>
  <c r="AP501" i="4"/>
  <c r="AO501" i="4"/>
  <c r="AN501" i="4"/>
  <c r="AM501" i="4"/>
  <c r="AL501" i="4"/>
  <c r="AK501" i="4"/>
  <c r="H501" i="4"/>
  <c r="I501" i="4"/>
  <c r="J501" i="4"/>
  <c r="G501" i="4"/>
  <c r="F501" i="4"/>
  <c r="E501" i="4"/>
  <c r="D501" i="4"/>
  <c r="AR500" i="4"/>
  <c r="AP500" i="4"/>
  <c r="AO500" i="4"/>
  <c r="AN500" i="4"/>
  <c r="AM500" i="4"/>
  <c r="AL500" i="4"/>
  <c r="AK500" i="4"/>
  <c r="H500" i="4"/>
  <c r="I500" i="4"/>
  <c r="J500" i="4"/>
  <c r="G500" i="4"/>
  <c r="F500" i="4"/>
  <c r="E500" i="4"/>
  <c r="D500" i="4"/>
  <c r="AR499" i="4"/>
  <c r="AP499" i="4"/>
  <c r="AO499" i="4"/>
  <c r="AN499" i="4"/>
  <c r="AM499" i="4"/>
  <c r="AL499" i="4"/>
  <c r="AK499" i="4"/>
  <c r="H499" i="4"/>
  <c r="I499" i="4"/>
  <c r="J499" i="4"/>
  <c r="G499" i="4"/>
  <c r="F499" i="4"/>
  <c r="E499" i="4"/>
  <c r="D499" i="4"/>
  <c r="AR498" i="4"/>
  <c r="AP498" i="4"/>
  <c r="AO498" i="4"/>
  <c r="AN498" i="4"/>
  <c r="AM498" i="4"/>
  <c r="AL498" i="4"/>
  <c r="AK498" i="4"/>
  <c r="H498" i="4"/>
  <c r="I498" i="4"/>
  <c r="J498" i="4"/>
  <c r="G498" i="4"/>
  <c r="F498" i="4"/>
  <c r="E498" i="4"/>
  <c r="D498" i="4"/>
  <c r="AR497" i="4"/>
  <c r="AP497" i="4"/>
  <c r="AO497" i="4"/>
  <c r="AN497" i="4"/>
  <c r="AM497" i="4"/>
  <c r="AL497" i="4"/>
  <c r="AK497" i="4"/>
  <c r="H497" i="4"/>
  <c r="I497" i="4"/>
  <c r="J497" i="4"/>
  <c r="G497" i="4"/>
  <c r="F497" i="4"/>
  <c r="E497" i="4"/>
  <c r="D497" i="4"/>
  <c r="AR496" i="4"/>
  <c r="AP496" i="4"/>
  <c r="AO496" i="4"/>
  <c r="AN496" i="4"/>
  <c r="AM496" i="4"/>
  <c r="AL496" i="4"/>
  <c r="AK496" i="4"/>
  <c r="H496" i="4"/>
  <c r="I496" i="4"/>
  <c r="J496" i="4"/>
  <c r="G496" i="4"/>
  <c r="F496" i="4"/>
  <c r="E496" i="4"/>
  <c r="D496" i="4"/>
  <c r="AR495" i="4"/>
  <c r="AP495" i="4"/>
  <c r="AO495" i="4"/>
  <c r="AN495" i="4"/>
  <c r="AM495" i="4"/>
  <c r="AL495" i="4"/>
  <c r="AK495" i="4"/>
  <c r="H495" i="4"/>
  <c r="I495" i="4"/>
  <c r="J495" i="4"/>
  <c r="G495" i="4"/>
  <c r="F495" i="4"/>
  <c r="E495" i="4"/>
  <c r="D495" i="4"/>
  <c r="AR494" i="4"/>
  <c r="AP494" i="4"/>
  <c r="AO494" i="4"/>
  <c r="AN494" i="4"/>
  <c r="AM494" i="4"/>
  <c r="AL494" i="4"/>
  <c r="AK494" i="4"/>
  <c r="H494" i="4"/>
  <c r="I494" i="4"/>
  <c r="J494" i="4"/>
  <c r="G494" i="4"/>
  <c r="F494" i="4"/>
  <c r="E494" i="4"/>
  <c r="D494" i="4"/>
  <c r="AR493" i="4"/>
  <c r="AP493" i="4"/>
  <c r="AO493" i="4"/>
  <c r="AN493" i="4"/>
  <c r="AM493" i="4"/>
  <c r="AL493" i="4"/>
  <c r="AK493" i="4"/>
  <c r="H493" i="4"/>
  <c r="I493" i="4"/>
  <c r="J493" i="4"/>
  <c r="G493" i="4"/>
  <c r="F493" i="4"/>
  <c r="E493" i="4"/>
  <c r="D493" i="4"/>
  <c r="AR492" i="4"/>
  <c r="AP492" i="4"/>
  <c r="AO492" i="4"/>
  <c r="AN492" i="4"/>
  <c r="AM492" i="4"/>
  <c r="AL492" i="4"/>
  <c r="AK492" i="4"/>
  <c r="H492" i="4"/>
  <c r="I492" i="4"/>
  <c r="J492" i="4"/>
  <c r="G492" i="4"/>
  <c r="F492" i="4"/>
  <c r="E492" i="4"/>
  <c r="D492" i="4"/>
  <c r="AR491" i="4"/>
  <c r="AP491" i="4"/>
  <c r="AO491" i="4"/>
  <c r="AN491" i="4"/>
  <c r="AM491" i="4"/>
  <c r="AL491" i="4"/>
  <c r="AK491" i="4"/>
  <c r="H491" i="4"/>
  <c r="I491" i="4"/>
  <c r="J491" i="4"/>
  <c r="G491" i="4"/>
  <c r="F491" i="4"/>
  <c r="E491" i="4"/>
  <c r="D491" i="4"/>
  <c r="AR490" i="4"/>
  <c r="AP490" i="4"/>
  <c r="AO490" i="4"/>
  <c r="AN490" i="4"/>
  <c r="AM490" i="4"/>
  <c r="AL490" i="4"/>
  <c r="AK490" i="4"/>
  <c r="H490" i="4"/>
  <c r="I490" i="4"/>
  <c r="J490" i="4"/>
  <c r="G490" i="4"/>
  <c r="F490" i="4"/>
  <c r="E490" i="4"/>
  <c r="D490" i="4"/>
  <c r="AR489" i="4"/>
  <c r="AP489" i="4"/>
  <c r="AO489" i="4"/>
  <c r="AN489" i="4"/>
  <c r="AM489" i="4"/>
  <c r="AL489" i="4"/>
  <c r="AK489" i="4"/>
  <c r="H489" i="4"/>
  <c r="I489" i="4"/>
  <c r="J489" i="4"/>
  <c r="G489" i="4"/>
  <c r="F489" i="4"/>
  <c r="E489" i="4"/>
  <c r="D489" i="4"/>
  <c r="AR488" i="4"/>
  <c r="AP488" i="4"/>
  <c r="AO488" i="4"/>
  <c r="AN488" i="4"/>
  <c r="AM488" i="4"/>
  <c r="AL488" i="4"/>
  <c r="AK488" i="4"/>
  <c r="H488" i="4"/>
  <c r="I488" i="4"/>
  <c r="J488" i="4"/>
  <c r="G488" i="4"/>
  <c r="F488" i="4"/>
  <c r="E488" i="4"/>
  <c r="D488" i="4"/>
  <c r="AR487" i="4"/>
  <c r="AP487" i="4"/>
  <c r="AO487" i="4"/>
  <c r="AN487" i="4"/>
  <c r="AM487" i="4"/>
  <c r="AL487" i="4"/>
  <c r="AK487" i="4"/>
  <c r="H487" i="4"/>
  <c r="I487" i="4"/>
  <c r="J487" i="4"/>
  <c r="G487" i="4"/>
  <c r="F487" i="4"/>
  <c r="E487" i="4"/>
  <c r="D487" i="4"/>
  <c r="AR486" i="4"/>
  <c r="AP486" i="4"/>
  <c r="AO486" i="4"/>
  <c r="AN486" i="4"/>
  <c r="AM486" i="4"/>
  <c r="AL486" i="4"/>
  <c r="AK486" i="4"/>
  <c r="H486" i="4"/>
  <c r="I486" i="4"/>
  <c r="J486" i="4"/>
  <c r="G486" i="4"/>
  <c r="F486" i="4"/>
  <c r="E486" i="4"/>
  <c r="D486" i="4"/>
  <c r="AR485" i="4"/>
  <c r="AP485" i="4"/>
  <c r="AO485" i="4"/>
  <c r="AN485" i="4"/>
  <c r="AM485" i="4"/>
  <c r="AL485" i="4"/>
  <c r="AK485" i="4"/>
  <c r="H485" i="4"/>
  <c r="I485" i="4"/>
  <c r="J485" i="4"/>
  <c r="G485" i="4"/>
  <c r="F485" i="4"/>
  <c r="E485" i="4"/>
  <c r="D485" i="4"/>
  <c r="AR484" i="4"/>
  <c r="AP484" i="4"/>
  <c r="AO484" i="4"/>
  <c r="AN484" i="4"/>
  <c r="AM484" i="4"/>
  <c r="AL484" i="4"/>
  <c r="AK484" i="4"/>
  <c r="H484" i="4"/>
  <c r="I484" i="4"/>
  <c r="J484" i="4"/>
  <c r="G484" i="4"/>
  <c r="F484" i="4"/>
  <c r="E484" i="4"/>
  <c r="D484" i="4"/>
  <c r="AR483" i="4"/>
  <c r="AP483" i="4"/>
  <c r="AO483" i="4"/>
  <c r="AN483" i="4"/>
  <c r="AM483" i="4"/>
  <c r="AL483" i="4"/>
  <c r="AK483" i="4"/>
  <c r="H483" i="4"/>
  <c r="I483" i="4"/>
  <c r="J483" i="4"/>
  <c r="G483" i="4"/>
  <c r="F483" i="4"/>
  <c r="E483" i="4"/>
  <c r="D483" i="4"/>
  <c r="AR482" i="4"/>
  <c r="AP482" i="4"/>
  <c r="AO482" i="4"/>
  <c r="AN482" i="4"/>
  <c r="AM482" i="4"/>
  <c r="AL482" i="4"/>
  <c r="AK482" i="4"/>
  <c r="H482" i="4"/>
  <c r="I482" i="4"/>
  <c r="J482" i="4"/>
  <c r="G482" i="4"/>
  <c r="F482" i="4"/>
  <c r="E482" i="4"/>
  <c r="D482" i="4"/>
  <c r="AR481" i="4"/>
  <c r="AP481" i="4"/>
  <c r="AO481" i="4"/>
  <c r="AN481" i="4"/>
  <c r="AM481" i="4"/>
  <c r="AL481" i="4"/>
  <c r="AK481" i="4"/>
  <c r="H481" i="4"/>
  <c r="I481" i="4"/>
  <c r="J481" i="4"/>
  <c r="G481" i="4"/>
  <c r="F481" i="4"/>
  <c r="E481" i="4"/>
  <c r="D481" i="4"/>
  <c r="AR480" i="4"/>
  <c r="AP480" i="4"/>
  <c r="AO480" i="4"/>
  <c r="AN480" i="4"/>
  <c r="AM480" i="4"/>
  <c r="AL480" i="4"/>
  <c r="AK480" i="4"/>
  <c r="H480" i="4"/>
  <c r="I480" i="4"/>
  <c r="J480" i="4"/>
  <c r="G480" i="4"/>
  <c r="F480" i="4"/>
  <c r="E480" i="4"/>
  <c r="D480" i="4"/>
  <c r="AR479" i="4"/>
  <c r="AP479" i="4"/>
  <c r="AO479" i="4"/>
  <c r="AN479" i="4"/>
  <c r="AM479" i="4"/>
  <c r="AL479" i="4"/>
  <c r="AK479" i="4"/>
  <c r="H479" i="4"/>
  <c r="I479" i="4"/>
  <c r="J479" i="4"/>
  <c r="G479" i="4"/>
  <c r="F479" i="4"/>
  <c r="E479" i="4"/>
  <c r="D479" i="4"/>
  <c r="AR478" i="4"/>
  <c r="AP478" i="4"/>
  <c r="AO478" i="4"/>
  <c r="AN478" i="4"/>
  <c r="AM478" i="4"/>
  <c r="AL478" i="4"/>
  <c r="AK478" i="4"/>
  <c r="H478" i="4"/>
  <c r="I478" i="4"/>
  <c r="J478" i="4"/>
  <c r="G478" i="4"/>
  <c r="F478" i="4"/>
  <c r="E478" i="4"/>
  <c r="D478" i="4"/>
  <c r="AR477" i="4"/>
  <c r="AP477" i="4"/>
  <c r="AO477" i="4"/>
  <c r="AN477" i="4"/>
  <c r="AM477" i="4"/>
  <c r="AL477" i="4"/>
  <c r="AK477" i="4"/>
  <c r="H477" i="4"/>
  <c r="I477" i="4"/>
  <c r="J477" i="4"/>
  <c r="G477" i="4"/>
  <c r="F477" i="4"/>
  <c r="E477" i="4"/>
  <c r="D477" i="4"/>
  <c r="AR476" i="4"/>
  <c r="AP476" i="4"/>
  <c r="AO476" i="4"/>
  <c r="AN476" i="4"/>
  <c r="AM476" i="4"/>
  <c r="AL476" i="4"/>
  <c r="AK476" i="4"/>
  <c r="H476" i="4"/>
  <c r="I476" i="4"/>
  <c r="J476" i="4"/>
  <c r="G476" i="4"/>
  <c r="F476" i="4"/>
  <c r="E476" i="4"/>
  <c r="D476" i="4"/>
  <c r="AR475" i="4"/>
  <c r="AP475" i="4"/>
  <c r="AO475" i="4"/>
  <c r="AN475" i="4"/>
  <c r="AM475" i="4"/>
  <c r="AL475" i="4"/>
  <c r="AK475" i="4"/>
  <c r="H475" i="4"/>
  <c r="I475" i="4"/>
  <c r="J475" i="4"/>
  <c r="G475" i="4"/>
  <c r="F475" i="4"/>
  <c r="E475" i="4"/>
  <c r="D475" i="4"/>
  <c r="AR474" i="4"/>
  <c r="AP474" i="4"/>
  <c r="AO474" i="4"/>
  <c r="AN474" i="4"/>
  <c r="AM474" i="4"/>
  <c r="AL474" i="4"/>
  <c r="AK474" i="4"/>
  <c r="H474" i="4"/>
  <c r="I474" i="4"/>
  <c r="J474" i="4"/>
  <c r="G474" i="4"/>
  <c r="F474" i="4"/>
  <c r="E474" i="4"/>
  <c r="D474" i="4"/>
  <c r="AR473" i="4"/>
  <c r="AP473" i="4"/>
  <c r="AO473" i="4"/>
  <c r="AN473" i="4"/>
  <c r="AM473" i="4"/>
  <c r="AL473" i="4"/>
  <c r="AK473" i="4"/>
  <c r="H473" i="4"/>
  <c r="I473" i="4"/>
  <c r="J473" i="4"/>
  <c r="G473" i="4"/>
  <c r="F473" i="4"/>
  <c r="E473" i="4"/>
  <c r="D473" i="4"/>
  <c r="AR472" i="4"/>
  <c r="AP472" i="4"/>
  <c r="AO472" i="4"/>
  <c r="AN472" i="4"/>
  <c r="AM472" i="4"/>
  <c r="AL472" i="4"/>
  <c r="AK472" i="4"/>
  <c r="H472" i="4"/>
  <c r="I472" i="4"/>
  <c r="J472" i="4"/>
  <c r="G472" i="4"/>
  <c r="F472" i="4"/>
  <c r="E472" i="4"/>
  <c r="D472" i="4"/>
  <c r="AR471" i="4"/>
  <c r="AP471" i="4"/>
  <c r="AO471" i="4"/>
  <c r="AN471" i="4"/>
  <c r="AM471" i="4"/>
  <c r="AL471" i="4"/>
  <c r="AK471" i="4"/>
  <c r="H471" i="4"/>
  <c r="I471" i="4"/>
  <c r="J471" i="4"/>
  <c r="G471" i="4"/>
  <c r="F471" i="4"/>
  <c r="E471" i="4"/>
  <c r="D471" i="4"/>
  <c r="AR470" i="4"/>
  <c r="AP470" i="4"/>
  <c r="AO470" i="4"/>
  <c r="AN470" i="4"/>
  <c r="AM470" i="4"/>
  <c r="AL470" i="4"/>
  <c r="AK470" i="4"/>
  <c r="H470" i="4"/>
  <c r="I470" i="4"/>
  <c r="J470" i="4"/>
  <c r="G470" i="4"/>
  <c r="F470" i="4"/>
  <c r="E470" i="4"/>
  <c r="D470" i="4"/>
  <c r="AI47" i="3"/>
  <c r="AK47" i="3"/>
  <c r="AM47" i="3"/>
  <c r="AO47" i="3"/>
  <c r="AQ47" i="3"/>
  <c r="AS47" i="3"/>
  <c r="AU47" i="3"/>
  <c r="AW47" i="3"/>
  <c r="AY47" i="3"/>
  <c r="BA47" i="3"/>
  <c r="BC47" i="3"/>
  <c r="BE47" i="3"/>
  <c r="BG47" i="3"/>
  <c r="BI47" i="3"/>
  <c r="BK47" i="3"/>
  <c r="I25" i="6"/>
  <c r="G25" i="6"/>
  <c r="F25" i="6"/>
  <c r="BS19" i="3"/>
  <c r="BR19" i="3"/>
  <c r="BQ19" i="3"/>
  <c r="BP19" i="3"/>
  <c r="X19" i="3"/>
  <c r="Y19" i="3"/>
  <c r="V19" i="3"/>
  <c r="U19" i="3"/>
  <c r="T19" i="3"/>
  <c r="S19" i="3"/>
  <c r="AD455" i="6"/>
  <c r="AB455" i="6"/>
  <c r="AC455" i="6"/>
  <c r="AE455" i="6"/>
  <c r="AF455" i="6"/>
  <c r="AI455" i="6"/>
  <c r="C455" i="6"/>
  <c r="U457" i="6"/>
  <c r="U458" i="6"/>
  <c r="U459" i="6"/>
  <c r="U460" i="6"/>
  <c r="U461" i="6"/>
  <c r="U462" i="6"/>
  <c r="U463" i="6"/>
  <c r="U464" i="6"/>
  <c r="U465" i="6"/>
  <c r="U466" i="6"/>
  <c r="U467" i="6"/>
  <c r="U468" i="6"/>
  <c r="U469" i="6"/>
  <c r="U470" i="6"/>
  <c r="U471" i="6"/>
  <c r="U472" i="6"/>
  <c r="U473" i="6"/>
  <c r="U474" i="6"/>
  <c r="U475" i="6"/>
  <c r="U476" i="6"/>
  <c r="U477" i="6"/>
  <c r="U478" i="6"/>
  <c r="U479" i="6"/>
  <c r="U480" i="6"/>
  <c r="U481" i="6"/>
  <c r="U482" i="6"/>
  <c r="U483" i="6"/>
  <c r="U484" i="6"/>
  <c r="U485" i="6"/>
  <c r="U486" i="6"/>
  <c r="U487" i="6"/>
  <c r="U492" i="6"/>
  <c r="I499" i="6"/>
  <c r="G226" i="6"/>
  <c r="G227" i="6"/>
  <c r="G228" i="6"/>
  <c r="G229" i="6"/>
  <c r="G230" i="6"/>
  <c r="G231" i="6"/>
  <c r="G232" i="6"/>
  <c r="G233" i="6"/>
  <c r="G234" i="6"/>
  <c r="G499" i="6"/>
  <c r="G534" i="6"/>
  <c r="G535" i="6"/>
  <c r="G536" i="6"/>
  <c r="G537" i="6"/>
  <c r="G538" i="6"/>
  <c r="G539" i="6"/>
  <c r="G540" i="6"/>
  <c r="G541" i="6"/>
  <c r="E534" i="6"/>
  <c r="E535" i="6"/>
  <c r="E536" i="6"/>
  <c r="E537" i="6"/>
  <c r="E538" i="6"/>
  <c r="E539" i="6"/>
  <c r="E540" i="6"/>
  <c r="E541" i="6"/>
  <c r="E542" i="6"/>
  <c r="F534" i="6"/>
  <c r="F535" i="6"/>
  <c r="F536" i="6"/>
  <c r="F537" i="6"/>
  <c r="F538" i="6"/>
  <c r="F539" i="6"/>
  <c r="F540" i="6"/>
  <c r="F541" i="6"/>
  <c r="F542" i="6"/>
  <c r="F499" i="6"/>
  <c r="N457" i="6"/>
  <c r="N458" i="6"/>
  <c r="N459" i="6"/>
  <c r="N460" i="6"/>
  <c r="N461" i="6"/>
  <c r="N462" i="6"/>
  <c r="N463" i="6"/>
  <c r="N464" i="6"/>
  <c r="N465" i="6"/>
  <c r="N466" i="6"/>
  <c r="N467" i="6"/>
  <c r="N468" i="6"/>
  <c r="N469" i="6"/>
  <c r="N470" i="6"/>
  <c r="N471" i="6"/>
  <c r="N472" i="6"/>
  <c r="N473" i="6"/>
  <c r="N474" i="6"/>
  <c r="N475" i="6"/>
  <c r="N476" i="6"/>
  <c r="N477" i="6"/>
  <c r="N478" i="6"/>
  <c r="N479" i="6"/>
  <c r="N480" i="6"/>
  <c r="N481" i="6"/>
  <c r="N482" i="6"/>
  <c r="N483" i="6"/>
  <c r="N484" i="6"/>
  <c r="N485" i="6"/>
  <c r="N486" i="6"/>
  <c r="N487" i="6"/>
  <c r="N492" i="6"/>
  <c r="N493" i="6"/>
  <c r="F226" i="6"/>
  <c r="F227" i="6"/>
  <c r="F228" i="6"/>
  <c r="F229" i="6"/>
  <c r="F230" i="6"/>
  <c r="F231" i="6"/>
  <c r="F232" i="6"/>
  <c r="F233" i="6"/>
  <c r="F234" i="6"/>
  <c r="BS11" i="3"/>
  <c r="BR11" i="3"/>
  <c r="BQ11" i="3"/>
  <c r="BP11" i="3"/>
  <c r="X11" i="3"/>
  <c r="Y11" i="3"/>
  <c r="V11" i="3"/>
  <c r="U11" i="3"/>
  <c r="T11" i="3"/>
  <c r="S11" i="3"/>
  <c r="D1" i="2"/>
  <c r="S1" i="4"/>
  <c r="E1" i="2"/>
  <c r="T1" i="4"/>
  <c r="F1" i="2"/>
  <c r="G1" i="2"/>
  <c r="V1" i="4"/>
  <c r="H1" i="2"/>
  <c r="I1" i="2"/>
  <c r="X1" i="4"/>
  <c r="J1" i="2"/>
  <c r="Y1" i="4"/>
  <c r="K1" i="2"/>
  <c r="Z1" i="4"/>
  <c r="L1" i="2"/>
  <c r="AA1" i="4"/>
  <c r="M1" i="2"/>
  <c r="AB1" i="4"/>
  <c r="N1" i="2"/>
  <c r="AC1" i="4"/>
  <c r="O1" i="2"/>
  <c r="AD1" i="4"/>
  <c r="P1" i="2"/>
  <c r="AE1" i="4"/>
  <c r="Q1" i="2"/>
  <c r="AF1" i="4"/>
  <c r="R1" i="2"/>
  <c r="AG1" i="4"/>
  <c r="S1" i="2"/>
  <c r="AH1" i="4"/>
  <c r="T1" i="2"/>
  <c r="AI1" i="4"/>
  <c r="U1" i="2"/>
  <c r="A2" i="2"/>
  <c r="C50" i="2"/>
  <c r="D50" i="2"/>
  <c r="E50" i="2"/>
  <c r="F50" i="2"/>
  <c r="G50" i="2"/>
  <c r="I50" i="2"/>
  <c r="J50" i="2"/>
  <c r="K50" i="2"/>
  <c r="L50" i="2"/>
  <c r="M50" i="2"/>
  <c r="N50" i="2"/>
  <c r="O50" i="2"/>
  <c r="P50" i="2"/>
  <c r="Q50" i="2"/>
  <c r="R50" i="2"/>
  <c r="S50" i="2"/>
  <c r="T50" i="2"/>
  <c r="U50" i="2"/>
  <c r="V50" i="2"/>
  <c r="A53" i="2"/>
  <c r="B53" i="2"/>
  <c r="C53" i="2"/>
  <c r="D53" i="2"/>
  <c r="E53" i="2"/>
  <c r="F53" i="2"/>
  <c r="G53" i="2"/>
  <c r="H53" i="2"/>
  <c r="I53" i="2"/>
  <c r="J53" i="2"/>
  <c r="K53" i="2"/>
  <c r="L53" i="2"/>
  <c r="M53" i="2"/>
  <c r="N53" i="2"/>
  <c r="O53" i="2"/>
  <c r="P53" i="2"/>
  <c r="Q53" i="2"/>
  <c r="R53" i="2"/>
  <c r="S53" i="2"/>
  <c r="T53" i="2"/>
  <c r="U53" i="2"/>
  <c r="V53" i="2"/>
  <c r="A55" i="2"/>
  <c r="A56" i="2"/>
  <c r="A57" i="2"/>
  <c r="A58" i="2"/>
  <c r="A59" i="2"/>
  <c r="A60" i="2"/>
  <c r="A61" i="2"/>
  <c r="A62" i="2"/>
  <c r="A65" i="2"/>
  <c r="A66" i="2"/>
  <c r="A69" i="2"/>
  <c r="A70" i="2"/>
  <c r="A72" i="2"/>
  <c r="A73" i="2"/>
  <c r="A74" i="2"/>
  <c r="A76" i="2"/>
  <c r="A77" i="2"/>
  <c r="A78" i="2"/>
  <c r="A79" i="2"/>
  <c r="A81" i="2"/>
  <c r="A82" i="2"/>
  <c r="A83" i="2"/>
  <c r="A84" i="2"/>
  <c r="A85" i="2"/>
  <c r="A86" i="2"/>
  <c r="A87" i="2"/>
  <c r="A88" i="2"/>
  <c r="A89" i="2"/>
  <c r="A90" i="2"/>
  <c r="A91" i="2"/>
  <c r="A92" i="2"/>
  <c r="A93" i="2"/>
  <c r="A94" i="2"/>
  <c r="A95" i="2"/>
  <c r="A97" i="2"/>
  <c r="A98" i="2"/>
  <c r="A99" i="2"/>
  <c r="A100" i="2"/>
  <c r="Z1" i="3"/>
  <c r="AB1" i="3"/>
  <c r="AR1" i="3"/>
  <c r="AT1" i="3"/>
  <c r="AV1" i="3"/>
  <c r="AX1" i="3"/>
  <c r="BB1" i="3"/>
  <c r="BD1" i="3"/>
  <c r="BF1" i="3"/>
  <c r="BH1" i="3"/>
  <c r="BJ1" i="3"/>
  <c r="BP1" i="3"/>
  <c r="BQ1" i="3"/>
  <c r="BR1" i="3"/>
  <c r="BS1" i="3"/>
  <c r="O2" i="3"/>
  <c r="D2" i="3"/>
  <c r="P2" i="3"/>
  <c r="E2" i="3"/>
  <c r="F2" i="3"/>
  <c r="G2" i="3"/>
  <c r="H2" i="3"/>
  <c r="I2" i="3"/>
  <c r="J2" i="3"/>
  <c r="K2" i="3"/>
  <c r="Z2" i="3"/>
  <c r="AB2" i="3"/>
  <c r="AD2" i="3"/>
  <c r="AF2" i="3"/>
  <c r="AH2" i="3"/>
  <c r="AJ2" i="3"/>
  <c r="AL2" i="3"/>
  <c r="AN2" i="3"/>
  <c r="AP2" i="3"/>
  <c r="AR2" i="3"/>
  <c r="AT2" i="3"/>
  <c r="AV2" i="3"/>
  <c r="AX2" i="3"/>
  <c r="AZ2" i="3"/>
  <c r="BB2" i="3"/>
  <c r="BD2" i="3"/>
  <c r="BF2" i="3"/>
  <c r="BH2" i="3"/>
  <c r="BJ2" i="3"/>
  <c r="S3" i="3"/>
  <c r="T3" i="3"/>
  <c r="U3" i="3"/>
  <c r="V3" i="3"/>
  <c r="X3" i="3"/>
  <c r="Y3" i="3"/>
  <c r="BP3" i="3"/>
  <c r="BQ3" i="3"/>
  <c r="BR3" i="3"/>
  <c r="BS3" i="3"/>
  <c r="S4" i="3"/>
  <c r="T4" i="3"/>
  <c r="U4" i="3"/>
  <c r="V4" i="3"/>
  <c r="X4" i="3"/>
  <c r="Y4" i="3"/>
  <c r="BP4" i="3"/>
  <c r="BQ4" i="3"/>
  <c r="BR4" i="3"/>
  <c r="BS4" i="3"/>
  <c r="S5" i="3"/>
  <c r="T5" i="3"/>
  <c r="U5" i="3"/>
  <c r="V5" i="3"/>
  <c r="X5" i="3"/>
  <c r="Y5" i="3"/>
  <c r="BP5" i="3"/>
  <c r="BQ5" i="3"/>
  <c r="BR5" i="3"/>
  <c r="BS5" i="3"/>
  <c r="S6" i="3"/>
  <c r="T6" i="3"/>
  <c r="U6" i="3"/>
  <c r="V6" i="3"/>
  <c r="X6" i="3"/>
  <c r="Y6" i="3"/>
  <c r="BP6" i="3"/>
  <c r="BQ6" i="3"/>
  <c r="BR6" i="3"/>
  <c r="BS6" i="3"/>
  <c r="S7" i="3"/>
  <c r="T7" i="3"/>
  <c r="U7" i="3"/>
  <c r="V7" i="3"/>
  <c r="X7" i="3"/>
  <c r="Y7" i="3"/>
  <c r="BP7" i="3"/>
  <c r="BQ7" i="3"/>
  <c r="BR7" i="3"/>
  <c r="BS7" i="3"/>
  <c r="S8" i="3"/>
  <c r="T8" i="3"/>
  <c r="U8" i="3"/>
  <c r="V8" i="3"/>
  <c r="X8" i="3"/>
  <c r="Y8" i="3"/>
  <c r="BP8" i="3"/>
  <c r="BQ8" i="3"/>
  <c r="BR8" i="3"/>
  <c r="BS8" i="3"/>
  <c r="S64" i="3"/>
  <c r="T64" i="3"/>
  <c r="U64" i="3"/>
  <c r="V64" i="3"/>
  <c r="X64" i="3"/>
  <c r="Y64" i="3"/>
  <c r="BP64" i="3"/>
  <c r="BQ64" i="3"/>
  <c r="BR64" i="3"/>
  <c r="BS64" i="3"/>
  <c r="S9" i="3"/>
  <c r="T9" i="3"/>
  <c r="U9" i="3"/>
  <c r="V9" i="3"/>
  <c r="X9" i="3"/>
  <c r="Y9" i="3"/>
  <c r="BP9" i="3"/>
  <c r="BQ9" i="3"/>
  <c r="BR9" i="3"/>
  <c r="BS9" i="3"/>
  <c r="S10" i="3"/>
  <c r="T10" i="3"/>
  <c r="U10" i="3"/>
  <c r="V10" i="3"/>
  <c r="X10" i="3"/>
  <c r="Y10" i="3"/>
  <c r="BP10" i="3"/>
  <c r="BQ10" i="3"/>
  <c r="BR10" i="3"/>
  <c r="BS10" i="3"/>
  <c r="S12" i="3"/>
  <c r="T12" i="3"/>
  <c r="U12" i="3"/>
  <c r="V12" i="3"/>
  <c r="X12" i="3"/>
  <c r="Y12" i="3"/>
  <c r="BP12" i="3"/>
  <c r="BQ12" i="3"/>
  <c r="BR12" i="3"/>
  <c r="BS12" i="3"/>
  <c r="S13" i="3"/>
  <c r="T13" i="3"/>
  <c r="U13" i="3"/>
  <c r="V13" i="3"/>
  <c r="X13" i="3"/>
  <c r="Y13" i="3"/>
  <c r="BP13" i="3"/>
  <c r="BQ13" i="3"/>
  <c r="BR13" i="3"/>
  <c r="BS13" i="3"/>
  <c r="S51" i="3"/>
  <c r="T51" i="3"/>
  <c r="U51" i="3"/>
  <c r="V51" i="3"/>
  <c r="X51" i="3"/>
  <c r="Y51" i="3"/>
  <c r="BP51" i="3"/>
  <c r="BQ51" i="3"/>
  <c r="BR51" i="3"/>
  <c r="BS51" i="3"/>
  <c r="S14" i="3"/>
  <c r="T14" i="3"/>
  <c r="U14" i="3"/>
  <c r="V14" i="3"/>
  <c r="X14" i="3"/>
  <c r="Y14" i="3"/>
  <c r="BP14" i="3"/>
  <c r="BQ14" i="3"/>
  <c r="BR14" i="3"/>
  <c r="BS14" i="3"/>
  <c r="S15" i="3"/>
  <c r="T15" i="3"/>
  <c r="U15" i="3"/>
  <c r="V15" i="3"/>
  <c r="X15" i="3"/>
  <c r="Y15" i="3"/>
  <c r="BP15" i="3"/>
  <c r="BQ15" i="3"/>
  <c r="BR15" i="3"/>
  <c r="BS15" i="3"/>
  <c r="S16" i="3"/>
  <c r="T16" i="3"/>
  <c r="U16" i="3"/>
  <c r="V16" i="3"/>
  <c r="X16" i="3"/>
  <c r="Y16" i="3"/>
  <c r="BP16" i="3"/>
  <c r="BQ16" i="3"/>
  <c r="BR16" i="3"/>
  <c r="BS16" i="3"/>
  <c r="S17" i="3"/>
  <c r="T17" i="3"/>
  <c r="U17" i="3"/>
  <c r="V17" i="3"/>
  <c r="X17" i="3"/>
  <c r="Y17" i="3"/>
  <c r="BP17" i="3"/>
  <c r="BQ17" i="3"/>
  <c r="BR17" i="3"/>
  <c r="BS17" i="3"/>
  <c r="S18" i="3"/>
  <c r="T18" i="3"/>
  <c r="U18" i="3"/>
  <c r="V18" i="3"/>
  <c r="X18" i="3"/>
  <c r="Y18" i="3"/>
  <c r="BP18" i="3"/>
  <c r="BQ18" i="3"/>
  <c r="BR18" i="3"/>
  <c r="BS18" i="3"/>
  <c r="S20" i="3"/>
  <c r="T20" i="3"/>
  <c r="U20" i="3"/>
  <c r="V20" i="3"/>
  <c r="X20" i="3"/>
  <c r="Y20" i="3"/>
  <c r="BP20" i="3"/>
  <c r="BQ20" i="3"/>
  <c r="BR20" i="3"/>
  <c r="BS20" i="3"/>
  <c r="S21" i="3"/>
  <c r="T21" i="3"/>
  <c r="U21" i="3"/>
  <c r="V21" i="3"/>
  <c r="X21" i="3"/>
  <c r="Y21" i="3"/>
  <c r="BP21" i="3"/>
  <c r="BQ21" i="3"/>
  <c r="BR21" i="3"/>
  <c r="BS21" i="3"/>
  <c r="S22" i="3"/>
  <c r="T22" i="3"/>
  <c r="U22" i="3"/>
  <c r="V22" i="3"/>
  <c r="X22" i="3"/>
  <c r="Y22" i="3"/>
  <c r="BP22" i="3"/>
  <c r="BQ22" i="3"/>
  <c r="BR22" i="3"/>
  <c r="BS22" i="3"/>
  <c r="S23" i="3"/>
  <c r="T23" i="3"/>
  <c r="U23" i="3"/>
  <c r="V23" i="3"/>
  <c r="X23" i="3"/>
  <c r="Y23" i="3"/>
  <c r="BP23" i="3"/>
  <c r="BQ23" i="3"/>
  <c r="BR23" i="3"/>
  <c r="BS23" i="3"/>
  <c r="S24" i="3"/>
  <c r="T24" i="3"/>
  <c r="U24" i="3"/>
  <c r="V24" i="3"/>
  <c r="X24" i="3"/>
  <c r="Y24" i="3"/>
  <c r="BP24" i="3"/>
  <c r="BQ24" i="3"/>
  <c r="BR24" i="3"/>
  <c r="BS24" i="3"/>
  <c r="S25" i="3"/>
  <c r="T25" i="3"/>
  <c r="U25" i="3"/>
  <c r="V25" i="3"/>
  <c r="X25" i="3"/>
  <c r="Y25" i="3"/>
  <c r="BP25" i="3"/>
  <c r="BQ25" i="3"/>
  <c r="BR25" i="3"/>
  <c r="BS25" i="3"/>
  <c r="S26" i="3"/>
  <c r="T26" i="3"/>
  <c r="U26" i="3"/>
  <c r="V26" i="3"/>
  <c r="X26" i="3"/>
  <c r="Y26" i="3"/>
  <c r="BP26" i="3"/>
  <c r="BQ26" i="3"/>
  <c r="BR26" i="3"/>
  <c r="BS26" i="3"/>
  <c r="S27" i="3"/>
  <c r="T27" i="3"/>
  <c r="U27" i="3"/>
  <c r="V27" i="3"/>
  <c r="X27" i="3"/>
  <c r="Y27" i="3"/>
  <c r="BP27" i="3"/>
  <c r="BQ27" i="3"/>
  <c r="BR27" i="3"/>
  <c r="BS27" i="3"/>
  <c r="S28" i="3"/>
  <c r="T28" i="3"/>
  <c r="U28" i="3"/>
  <c r="V28" i="3"/>
  <c r="X28" i="3"/>
  <c r="Y28" i="3"/>
  <c r="BP28" i="3"/>
  <c r="BQ28" i="3"/>
  <c r="BR28" i="3"/>
  <c r="BS28" i="3"/>
  <c r="S29" i="3"/>
  <c r="T29" i="3"/>
  <c r="U29" i="3"/>
  <c r="V29" i="3"/>
  <c r="X29" i="3"/>
  <c r="Y29" i="3"/>
  <c r="BP29" i="3"/>
  <c r="BQ29" i="3"/>
  <c r="BR29" i="3"/>
  <c r="BS29" i="3"/>
  <c r="S30" i="3"/>
  <c r="T30" i="3"/>
  <c r="U30" i="3"/>
  <c r="V30" i="3"/>
  <c r="X30" i="3"/>
  <c r="Y30" i="3"/>
  <c r="BP30" i="3"/>
  <c r="BQ30" i="3"/>
  <c r="BR30" i="3"/>
  <c r="BS30" i="3"/>
  <c r="S32" i="3"/>
  <c r="T32" i="3"/>
  <c r="U32" i="3"/>
  <c r="V32" i="3"/>
  <c r="X32" i="3"/>
  <c r="Y32" i="3"/>
  <c r="BP32" i="3"/>
  <c r="BQ32" i="3"/>
  <c r="BR32" i="3"/>
  <c r="BS32" i="3"/>
  <c r="S33" i="3"/>
  <c r="T33" i="3"/>
  <c r="U33" i="3"/>
  <c r="V33" i="3"/>
  <c r="X33" i="3"/>
  <c r="Y33" i="3"/>
  <c r="BP33" i="3"/>
  <c r="BQ33" i="3"/>
  <c r="BR33" i="3"/>
  <c r="BS33" i="3"/>
  <c r="S34" i="3"/>
  <c r="T34" i="3"/>
  <c r="U34" i="3"/>
  <c r="V34" i="3"/>
  <c r="X34" i="3"/>
  <c r="Y34" i="3"/>
  <c r="BP34" i="3"/>
  <c r="BQ34" i="3"/>
  <c r="BR34" i="3"/>
  <c r="BS34" i="3"/>
  <c r="S35" i="3"/>
  <c r="T35" i="3"/>
  <c r="U35" i="3"/>
  <c r="V35" i="3"/>
  <c r="X35" i="3"/>
  <c r="Y35" i="3"/>
  <c r="BP35" i="3"/>
  <c r="BQ35" i="3"/>
  <c r="BR35" i="3"/>
  <c r="BS35" i="3"/>
  <c r="C493" i="6"/>
  <c r="U493" i="6"/>
  <c r="S36" i="3"/>
  <c r="T36" i="3"/>
  <c r="U36" i="3"/>
  <c r="V36" i="3"/>
  <c r="X36" i="3"/>
  <c r="Y36" i="3"/>
  <c r="BP36" i="3"/>
  <c r="BQ36" i="3"/>
  <c r="BR36" i="3"/>
  <c r="BS36" i="3"/>
  <c r="S37" i="3"/>
  <c r="T37" i="3"/>
  <c r="U37" i="3"/>
  <c r="V37" i="3"/>
  <c r="X37" i="3"/>
  <c r="Y37" i="3"/>
  <c r="BP37" i="3"/>
  <c r="BQ37" i="3"/>
  <c r="BR37" i="3"/>
  <c r="BS37" i="3"/>
  <c r="S38" i="3"/>
  <c r="T38" i="3"/>
  <c r="U38" i="3"/>
  <c r="V38" i="3"/>
  <c r="X38" i="3"/>
  <c r="Y38" i="3"/>
  <c r="BP38" i="3"/>
  <c r="BQ38" i="3"/>
  <c r="BR38" i="3"/>
  <c r="BS38" i="3"/>
  <c r="S40" i="3"/>
  <c r="T40" i="3"/>
  <c r="U40" i="3"/>
  <c r="V40" i="3"/>
  <c r="X40" i="3"/>
  <c r="Y40" i="3"/>
  <c r="BP40" i="3"/>
  <c r="BQ40" i="3"/>
  <c r="BR40" i="3"/>
  <c r="BS40" i="3"/>
  <c r="S41" i="3"/>
  <c r="T41" i="3"/>
  <c r="U41" i="3"/>
  <c r="V41" i="3"/>
  <c r="X41" i="3"/>
  <c r="Y41" i="3"/>
  <c r="BP41" i="3"/>
  <c r="BQ41" i="3"/>
  <c r="BR41" i="3"/>
  <c r="BS41" i="3"/>
  <c r="S42" i="3"/>
  <c r="T42" i="3"/>
  <c r="U42" i="3"/>
  <c r="V42" i="3"/>
  <c r="W42" i="3"/>
  <c r="X42" i="3"/>
  <c r="Y42" i="3"/>
  <c r="BM42" i="3"/>
  <c r="BP42" i="3"/>
  <c r="BQ42" i="3"/>
  <c r="BR42" i="3"/>
  <c r="BS42" i="3"/>
  <c r="S45" i="3"/>
  <c r="T45" i="3"/>
  <c r="U45" i="3"/>
  <c r="V45" i="3"/>
  <c r="X45" i="3"/>
  <c r="Y45" i="3"/>
  <c r="BP45" i="3"/>
  <c r="BQ45" i="3"/>
  <c r="BR45" i="3"/>
  <c r="BS45" i="3"/>
  <c r="S48" i="3"/>
  <c r="T48" i="3"/>
  <c r="U48" i="3"/>
  <c r="V48" i="3"/>
  <c r="X48" i="3"/>
  <c r="Y48" i="3"/>
  <c r="BP48" i="3"/>
  <c r="BQ48" i="3"/>
  <c r="BR48" i="3"/>
  <c r="BS48" i="3"/>
  <c r="S49" i="3"/>
  <c r="T49" i="3"/>
  <c r="U49" i="3"/>
  <c r="V49" i="3"/>
  <c r="X49" i="3"/>
  <c r="Y49" i="3"/>
  <c r="BP49" i="3"/>
  <c r="BQ49" i="3"/>
  <c r="BR49" i="3"/>
  <c r="BS49" i="3"/>
  <c r="S50" i="3"/>
  <c r="T50" i="3"/>
  <c r="U50" i="3"/>
  <c r="V50" i="3"/>
  <c r="X50" i="3"/>
  <c r="Y50" i="3"/>
  <c r="BP50" i="3"/>
  <c r="BQ50" i="3"/>
  <c r="BR50" i="3"/>
  <c r="BS50" i="3"/>
  <c r="S52" i="3"/>
  <c r="T52" i="3"/>
  <c r="U52" i="3"/>
  <c r="V52" i="3"/>
  <c r="X52" i="3"/>
  <c r="Y52" i="3"/>
  <c r="BP52" i="3"/>
  <c r="BQ52" i="3"/>
  <c r="BR52" i="3"/>
  <c r="BS52" i="3"/>
  <c r="S53" i="3"/>
  <c r="T53" i="3"/>
  <c r="U53" i="3"/>
  <c r="V53" i="3"/>
  <c r="X53" i="3"/>
  <c r="Y53" i="3"/>
  <c r="BP53" i="3"/>
  <c r="BQ53" i="3"/>
  <c r="BR53" i="3"/>
  <c r="BS53" i="3"/>
  <c r="S54" i="3"/>
  <c r="T54" i="3"/>
  <c r="U54" i="3"/>
  <c r="V54" i="3"/>
  <c r="X54" i="3"/>
  <c r="Y54" i="3"/>
  <c r="BP54" i="3"/>
  <c r="BQ54" i="3"/>
  <c r="BR54" i="3"/>
  <c r="BS54" i="3"/>
  <c r="S65" i="3"/>
  <c r="T65" i="3"/>
  <c r="U65" i="3"/>
  <c r="V65" i="3"/>
  <c r="X65" i="3"/>
  <c r="Y65" i="3"/>
  <c r="BP65" i="3"/>
  <c r="BQ65" i="3"/>
  <c r="BR65" i="3"/>
  <c r="BS65" i="3"/>
  <c r="S31" i="3"/>
  <c r="T31" i="3"/>
  <c r="U31" i="3"/>
  <c r="V31" i="3"/>
  <c r="X31" i="3"/>
  <c r="Y31" i="3"/>
  <c r="BP31" i="3"/>
  <c r="BQ31" i="3"/>
  <c r="BR31" i="3"/>
  <c r="BS31" i="3"/>
  <c r="S57" i="3"/>
  <c r="T57" i="3"/>
  <c r="U57" i="3"/>
  <c r="V57" i="3"/>
  <c r="X57" i="3"/>
  <c r="Y57" i="3"/>
  <c r="BP57" i="3"/>
  <c r="BQ57" i="3"/>
  <c r="BR57" i="3"/>
  <c r="BS57" i="3"/>
  <c r="N58" i="3"/>
  <c r="Q58" i="3"/>
  <c r="R58" i="3"/>
  <c r="S58" i="3"/>
  <c r="T58" i="3"/>
  <c r="U58" i="3"/>
  <c r="V58" i="3"/>
  <c r="W58" i="3"/>
  <c r="X58" i="3"/>
  <c r="Y58" i="3"/>
  <c r="BM58" i="3"/>
  <c r="S46" i="3"/>
  <c r="T46" i="3"/>
  <c r="U46" i="3"/>
  <c r="V46" i="3"/>
  <c r="X46" i="3"/>
  <c r="Y46" i="3"/>
  <c r="AI46" i="3"/>
  <c r="AK46" i="3"/>
  <c r="AM46" i="3"/>
  <c r="AO46" i="3"/>
  <c r="AQ46" i="3"/>
  <c r="AS46" i="3"/>
  <c r="AU46" i="3"/>
  <c r="AW46" i="3"/>
  <c r="AY46" i="3"/>
  <c r="BA46" i="3"/>
  <c r="BC46" i="3"/>
  <c r="BE46" i="3"/>
  <c r="BG46" i="3"/>
  <c r="BI46" i="3"/>
  <c r="BK46" i="3"/>
  <c r="BP46" i="3"/>
  <c r="BQ46" i="3"/>
  <c r="BR46" i="3"/>
  <c r="BS46" i="3"/>
  <c r="S47" i="3"/>
  <c r="T47" i="3"/>
  <c r="U47" i="3"/>
  <c r="V47" i="3"/>
  <c r="X47" i="3"/>
  <c r="Y47" i="3"/>
  <c r="BP47" i="3"/>
  <c r="BQ47" i="3"/>
  <c r="BR47" i="3"/>
  <c r="BS47" i="3"/>
  <c r="D1" i="4"/>
  <c r="E1" i="4"/>
  <c r="F1" i="4"/>
  <c r="L1" i="4"/>
  <c r="M1" i="4"/>
  <c r="N1" i="4"/>
  <c r="O1" i="4"/>
  <c r="H1" i="4"/>
  <c r="AK1" i="4"/>
  <c r="AL1" i="4"/>
  <c r="AM1" i="4"/>
  <c r="P1" i="4"/>
  <c r="AN1" i="4"/>
  <c r="AO1" i="4"/>
  <c r="AP1" i="4"/>
  <c r="D2" i="4"/>
  <c r="E2" i="4"/>
  <c r="F2" i="4"/>
  <c r="G2" i="4"/>
  <c r="I2" i="4"/>
  <c r="J2" i="4"/>
  <c r="H2" i="4"/>
  <c r="AK2" i="4"/>
  <c r="AL2" i="4"/>
  <c r="AM2" i="4"/>
  <c r="AN2" i="4"/>
  <c r="AO2" i="4"/>
  <c r="AP2" i="4"/>
  <c r="AR2" i="4"/>
  <c r="D3" i="4"/>
  <c r="E3" i="4"/>
  <c r="F3" i="4"/>
  <c r="G3" i="4"/>
  <c r="I3" i="4"/>
  <c r="J3" i="4"/>
  <c r="H3" i="4"/>
  <c r="AK3" i="4"/>
  <c r="AL3" i="4"/>
  <c r="AM3" i="4"/>
  <c r="AN3" i="4"/>
  <c r="AO3" i="4"/>
  <c r="AP3" i="4"/>
  <c r="AR3" i="4"/>
  <c r="D4" i="4"/>
  <c r="E4" i="4"/>
  <c r="F4" i="4"/>
  <c r="G4" i="4"/>
  <c r="I4" i="4"/>
  <c r="J4" i="4"/>
  <c r="H4" i="4"/>
  <c r="AK4" i="4"/>
  <c r="AL4" i="4"/>
  <c r="AM4" i="4"/>
  <c r="AN4" i="4"/>
  <c r="AO4" i="4"/>
  <c r="AP4" i="4"/>
  <c r="AR4" i="4"/>
  <c r="D5" i="4"/>
  <c r="E5" i="4"/>
  <c r="F5" i="4"/>
  <c r="G5" i="4"/>
  <c r="I5" i="4"/>
  <c r="J5" i="4"/>
  <c r="H5" i="4"/>
  <c r="AK5" i="4"/>
  <c r="AL5" i="4"/>
  <c r="AM5" i="4"/>
  <c r="AN5" i="4"/>
  <c r="AO5" i="4"/>
  <c r="AP5" i="4"/>
  <c r="AR5" i="4"/>
  <c r="D6" i="4"/>
  <c r="E6" i="4"/>
  <c r="F6" i="4"/>
  <c r="G6" i="4"/>
  <c r="I6" i="4"/>
  <c r="J6" i="4"/>
  <c r="H6" i="4"/>
  <c r="AK6" i="4"/>
  <c r="AL6" i="4"/>
  <c r="AM6" i="4"/>
  <c r="AN6" i="4"/>
  <c r="AO6" i="4"/>
  <c r="AP6" i="4"/>
  <c r="AR6" i="4"/>
  <c r="D7" i="4"/>
  <c r="E7" i="4"/>
  <c r="F7" i="4"/>
  <c r="G7" i="4"/>
  <c r="I7" i="4"/>
  <c r="J7" i="4"/>
  <c r="H7" i="4"/>
  <c r="AK7" i="4"/>
  <c r="AL7" i="4"/>
  <c r="AM7" i="4"/>
  <c r="AN7" i="4"/>
  <c r="AO7" i="4"/>
  <c r="AP7" i="4"/>
  <c r="AR7" i="4"/>
  <c r="D8" i="4"/>
  <c r="E8" i="4"/>
  <c r="F8" i="4"/>
  <c r="G8" i="4"/>
  <c r="I8" i="4"/>
  <c r="J8" i="4"/>
  <c r="H8" i="4"/>
  <c r="AK8" i="4"/>
  <c r="AL8" i="4"/>
  <c r="AM8" i="4"/>
  <c r="AN8" i="4"/>
  <c r="AO8" i="4"/>
  <c r="AP8" i="4"/>
  <c r="AR8" i="4"/>
  <c r="D9" i="4"/>
  <c r="E9" i="4"/>
  <c r="F9" i="4"/>
  <c r="G9" i="4"/>
  <c r="I9" i="4"/>
  <c r="J9" i="4"/>
  <c r="H9" i="4"/>
  <c r="AK9" i="4"/>
  <c r="AL9" i="4"/>
  <c r="AM9" i="4"/>
  <c r="AN9" i="4"/>
  <c r="AO9" i="4"/>
  <c r="AP9" i="4"/>
  <c r="AR9" i="4"/>
  <c r="D10" i="4"/>
  <c r="E10" i="4"/>
  <c r="F10" i="4"/>
  <c r="G10" i="4"/>
  <c r="I10" i="4"/>
  <c r="J10" i="4"/>
  <c r="H10" i="4"/>
  <c r="AK10" i="4"/>
  <c r="AL10" i="4"/>
  <c r="AM10" i="4"/>
  <c r="AN10" i="4"/>
  <c r="AO10" i="4"/>
  <c r="AP10" i="4"/>
  <c r="AR10" i="4"/>
  <c r="D11" i="4"/>
  <c r="E11" i="4"/>
  <c r="F11" i="4"/>
  <c r="G11" i="4"/>
  <c r="I11" i="4"/>
  <c r="J11" i="4"/>
  <c r="H11" i="4"/>
  <c r="AK11" i="4"/>
  <c r="AL11" i="4"/>
  <c r="AM11" i="4"/>
  <c r="AN11" i="4"/>
  <c r="AO11" i="4"/>
  <c r="AP11" i="4"/>
  <c r="AR11" i="4"/>
  <c r="D12" i="4"/>
  <c r="E12" i="4"/>
  <c r="F12" i="4"/>
  <c r="G12" i="4"/>
  <c r="I12" i="4"/>
  <c r="J12" i="4"/>
  <c r="H12" i="4"/>
  <c r="AK12" i="4"/>
  <c r="AL12" i="4"/>
  <c r="AM12" i="4"/>
  <c r="AN12" i="4"/>
  <c r="AO12" i="4"/>
  <c r="AP12" i="4"/>
  <c r="AR12" i="4"/>
  <c r="D13" i="4"/>
  <c r="E13" i="4"/>
  <c r="F13" i="4"/>
  <c r="G13" i="4"/>
  <c r="I13" i="4"/>
  <c r="J13" i="4"/>
  <c r="H13" i="4"/>
  <c r="AK13" i="4"/>
  <c r="AL13" i="4"/>
  <c r="AM13" i="4"/>
  <c r="AN13" i="4"/>
  <c r="AO13" i="4"/>
  <c r="AP13" i="4"/>
  <c r="AR13" i="4"/>
  <c r="D14" i="4"/>
  <c r="E14" i="4"/>
  <c r="F14" i="4"/>
  <c r="G14" i="4"/>
  <c r="I14" i="4"/>
  <c r="J14" i="4"/>
  <c r="H14" i="4"/>
  <c r="AK14" i="4"/>
  <c r="AL14" i="4"/>
  <c r="AM14" i="4"/>
  <c r="AN14" i="4"/>
  <c r="AO14" i="4"/>
  <c r="AP14" i="4"/>
  <c r="AR14" i="4"/>
  <c r="D15" i="4"/>
  <c r="E15" i="4"/>
  <c r="F15" i="4"/>
  <c r="G15" i="4"/>
  <c r="I15" i="4"/>
  <c r="J15" i="4"/>
  <c r="H15" i="4"/>
  <c r="AK15" i="4"/>
  <c r="AL15" i="4"/>
  <c r="AM15" i="4"/>
  <c r="AN15" i="4"/>
  <c r="AO15" i="4"/>
  <c r="AP15" i="4"/>
  <c r="AR15" i="4"/>
  <c r="D16" i="4"/>
  <c r="E16" i="4"/>
  <c r="F16" i="4"/>
  <c r="G16" i="4"/>
  <c r="I16" i="4"/>
  <c r="J16" i="4"/>
  <c r="H16" i="4"/>
  <c r="AK16" i="4"/>
  <c r="AL16" i="4"/>
  <c r="AM16" i="4"/>
  <c r="AN16" i="4"/>
  <c r="AO16" i="4"/>
  <c r="AP16" i="4"/>
  <c r="AR16" i="4"/>
  <c r="D17" i="4"/>
  <c r="E17" i="4"/>
  <c r="F17" i="4"/>
  <c r="G17" i="4"/>
  <c r="I17" i="4"/>
  <c r="J17" i="4"/>
  <c r="H17" i="4"/>
  <c r="AK17" i="4"/>
  <c r="AL17" i="4"/>
  <c r="AM17" i="4"/>
  <c r="AN17" i="4"/>
  <c r="AO17" i="4"/>
  <c r="AP17" i="4"/>
  <c r="AR17" i="4"/>
  <c r="D18" i="4"/>
  <c r="E18" i="4"/>
  <c r="F18" i="4"/>
  <c r="G18" i="4"/>
  <c r="I18" i="4"/>
  <c r="J18" i="4"/>
  <c r="H18" i="4"/>
  <c r="AK18" i="4"/>
  <c r="AL18" i="4"/>
  <c r="AM18" i="4"/>
  <c r="AN18" i="4"/>
  <c r="AO18" i="4"/>
  <c r="AP18" i="4"/>
  <c r="AR18" i="4"/>
  <c r="D19" i="4"/>
  <c r="E19" i="4"/>
  <c r="F19" i="4"/>
  <c r="G19" i="4"/>
  <c r="I19" i="4"/>
  <c r="J19" i="4"/>
  <c r="H19" i="4"/>
  <c r="AK19" i="4"/>
  <c r="AL19" i="4"/>
  <c r="AM19" i="4"/>
  <c r="AN19" i="4"/>
  <c r="AO19" i="4"/>
  <c r="AP19" i="4"/>
  <c r="AR19" i="4"/>
  <c r="D20" i="4"/>
  <c r="E20" i="4"/>
  <c r="F20" i="4"/>
  <c r="G20" i="4"/>
  <c r="I20" i="4"/>
  <c r="J20" i="4"/>
  <c r="H20" i="4"/>
  <c r="AK20" i="4"/>
  <c r="AL20" i="4"/>
  <c r="AM20" i="4"/>
  <c r="AN20" i="4"/>
  <c r="AO20" i="4"/>
  <c r="AP20" i="4"/>
  <c r="AR20" i="4"/>
  <c r="D21" i="4"/>
  <c r="E21" i="4"/>
  <c r="F21" i="4"/>
  <c r="G21" i="4"/>
  <c r="I21" i="4"/>
  <c r="J21" i="4"/>
  <c r="H21" i="4"/>
  <c r="AK21" i="4"/>
  <c r="AL21" i="4"/>
  <c r="AM21" i="4"/>
  <c r="AN21" i="4"/>
  <c r="AO21" i="4"/>
  <c r="AP21" i="4"/>
  <c r="AR21" i="4"/>
  <c r="D22" i="4"/>
  <c r="E22" i="4"/>
  <c r="F22" i="4"/>
  <c r="G22" i="4"/>
  <c r="I22" i="4"/>
  <c r="J22" i="4"/>
  <c r="H22" i="4"/>
  <c r="AK22" i="4"/>
  <c r="AL22" i="4"/>
  <c r="AM22" i="4"/>
  <c r="AN22" i="4"/>
  <c r="AO22" i="4"/>
  <c r="AP22" i="4"/>
  <c r="AR22" i="4"/>
  <c r="D23" i="4"/>
  <c r="E23" i="4"/>
  <c r="F23" i="4"/>
  <c r="G23" i="4"/>
  <c r="I23" i="4"/>
  <c r="J23" i="4"/>
  <c r="H23" i="4"/>
  <c r="AK23" i="4"/>
  <c r="AL23" i="4"/>
  <c r="AM23" i="4"/>
  <c r="AN23" i="4"/>
  <c r="AO23" i="4"/>
  <c r="AP23" i="4"/>
  <c r="AR23" i="4"/>
  <c r="D24" i="4"/>
  <c r="E24" i="4"/>
  <c r="F24" i="4"/>
  <c r="G24" i="4"/>
  <c r="I24" i="4"/>
  <c r="J24" i="4"/>
  <c r="H24" i="4"/>
  <c r="AK24" i="4"/>
  <c r="AL24" i="4"/>
  <c r="AM24" i="4"/>
  <c r="AN24" i="4"/>
  <c r="AO24" i="4"/>
  <c r="AP24" i="4"/>
  <c r="AR24" i="4"/>
  <c r="D25" i="4"/>
  <c r="E25" i="4"/>
  <c r="F25" i="4"/>
  <c r="G25" i="4"/>
  <c r="I25" i="4"/>
  <c r="J25" i="4"/>
  <c r="H25" i="4"/>
  <c r="AK25" i="4"/>
  <c r="AL25" i="4"/>
  <c r="AM25" i="4"/>
  <c r="AN25" i="4"/>
  <c r="AO25" i="4"/>
  <c r="AP25" i="4"/>
  <c r="AR25" i="4"/>
  <c r="D26" i="4"/>
  <c r="E26" i="4"/>
  <c r="F26" i="4"/>
  <c r="G26" i="4"/>
  <c r="I26" i="4"/>
  <c r="J26" i="4"/>
  <c r="H26" i="4"/>
  <c r="AK26" i="4"/>
  <c r="AL26" i="4"/>
  <c r="AM26" i="4"/>
  <c r="AN26" i="4"/>
  <c r="AO26" i="4"/>
  <c r="AP26" i="4"/>
  <c r="AR26" i="4"/>
  <c r="D27" i="4"/>
  <c r="E27" i="4"/>
  <c r="F27" i="4"/>
  <c r="G27" i="4"/>
  <c r="I27" i="4"/>
  <c r="J27" i="4"/>
  <c r="H27" i="4"/>
  <c r="AK27" i="4"/>
  <c r="AL27" i="4"/>
  <c r="AM27" i="4"/>
  <c r="AN27" i="4"/>
  <c r="AO27" i="4"/>
  <c r="AP27" i="4"/>
  <c r="AR27" i="4"/>
  <c r="D28" i="4"/>
  <c r="E28" i="4"/>
  <c r="F28" i="4"/>
  <c r="G28" i="4"/>
  <c r="I28" i="4"/>
  <c r="J28" i="4"/>
  <c r="H28" i="4"/>
  <c r="AK28" i="4"/>
  <c r="AL28" i="4"/>
  <c r="AM28" i="4"/>
  <c r="AN28" i="4"/>
  <c r="AO28" i="4"/>
  <c r="AP28" i="4"/>
  <c r="AR28" i="4"/>
  <c r="D29" i="4"/>
  <c r="E29" i="4"/>
  <c r="F29" i="4"/>
  <c r="G29" i="4"/>
  <c r="I29" i="4"/>
  <c r="J29" i="4"/>
  <c r="H29" i="4"/>
  <c r="AK29" i="4"/>
  <c r="AL29" i="4"/>
  <c r="AM29" i="4"/>
  <c r="AN29" i="4"/>
  <c r="AO29" i="4"/>
  <c r="AP29" i="4"/>
  <c r="AR29" i="4"/>
  <c r="D30" i="4"/>
  <c r="E30" i="4"/>
  <c r="F30" i="4"/>
  <c r="G30" i="4"/>
  <c r="I30" i="4"/>
  <c r="J30" i="4"/>
  <c r="H30" i="4"/>
  <c r="AK30" i="4"/>
  <c r="AL30" i="4"/>
  <c r="AM30" i="4"/>
  <c r="AN30" i="4"/>
  <c r="AO30" i="4"/>
  <c r="AP30" i="4"/>
  <c r="AR30" i="4"/>
  <c r="D31" i="4"/>
  <c r="E31" i="4"/>
  <c r="F31" i="4"/>
  <c r="G31" i="4"/>
  <c r="I31" i="4"/>
  <c r="J31" i="4"/>
  <c r="H31" i="4"/>
  <c r="AK31" i="4"/>
  <c r="AL31" i="4"/>
  <c r="AM31" i="4"/>
  <c r="AN31" i="4"/>
  <c r="AO31" i="4"/>
  <c r="AP31" i="4"/>
  <c r="AR31" i="4"/>
  <c r="D32" i="4"/>
  <c r="E32" i="4"/>
  <c r="F32" i="4"/>
  <c r="G32" i="4"/>
  <c r="I32" i="4"/>
  <c r="J32" i="4"/>
  <c r="H32" i="4"/>
  <c r="AK32" i="4"/>
  <c r="AL32" i="4"/>
  <c r="AM32" i="4"/>
  <c r="AN32" i="4"/>
  <c r="AO32" i="4"/>
  <c r="AP32" i="4"/>
  <c r="AR32" i="4"/>
  <c r="D33" i="4"/>
  <c r="E33" i="4"/>
  <c r="F33" i="4"/>
  <c r="G33" i="4"/>
  <c r="I33" i="4"/>
  <c r="J33" i="4"/>
  <c r="H33" i="4"/>
  <c r="AK33" i="4"/>
  <c r="AL33" i="4"/>
  <c r="AM33" i="4"/>
  <c r="AN33" i="4"/>
  <c r="AO33" i="4"/>
  <c r="AP33" i="4"/>
  <c r="AR33" i="4"/>
  <c r="D34" i="4"/>
  <c r="E34" i="4"/>
  <c r="F34" i="4"/>
  <c r="G34" i="4"/>
  <c r="I34" i="4"/>
  <c r="J34" i="4"/>
  <c r="H34" i="4"/>
  <c r="AK34" i="4"/>
  <c r="AL34" i="4"/>
  <c r="AM34" i="4"/>
  <c r="AN34" i="4"/>
  <c r="AO34" i="4"/>
  <c r="AP34" i="4"/>
  <c r="AR34" i="4"/>
  <c r="D35" i="4"/>
  <c r="E35" i="4"/>
  <c r="F35" i="4"/>
  <c r="G35" i="4"/>
  <c r="I35" i="4"/>
  <c r="J35" i="4"/>
  <c r="H35" i="4"/>
  <c r="AK35" i="4"/>
  <c r="AL35" i="4"/>
  <c r="AM35" i="4"/>
  <c r="AN35" i="4"/>
  <c r="AO35" i="4"/>
  <c r="AP35" i="4"/>
  <c r="AR35" i="4"/>
  <c r="D36" i="4"/>
  <c r="E36" i="4"/>
  <c r="F36" i="4"/>
  <c r="G36" i="4"/>
  <c r="I36" i="4"/>
  <c r="J36" i="4"/>
  <c r="H36" i="4"/>
  <c r="AK36" i="4"/>
  <c r="AL36" i="4"/>
  <c r="AM36" i="4"/>
  <c r="AN36" i="4"/>
  <c r="AO36" i="4"/>
  <c r="AP36" i="4"/>
  <c r="AR36" i="4"/>
  <c r="D37" i="4"/>
  <c r="E37" i="4"/>
  <c r="F37" i="4"/>
  <c r="G37" i="4"/>
  <c r="I37" i="4"/>
  <c r="J37" i="4"/>
  <c r="H37" i="4"/>
  <c r="AK37" i="4"/>
  <c r="AL37" i="4"/>
  <c r="AM37" i="4"/>
  <c r="AN37" i="4"/>
  <c r="AO37" i="4"/>
  <c r="AP37" i="4"/>
  <c r="AR37" i="4"/>
  <c r="D38" i="4"/>
  <c r="E38" i="4"/>
  <c r="F38" i="4"/>
  <c r="G38" i="4"/>
  <c r="I38" i="4"/>
  <c r="J38" i="4"/>
  <c r="H38" i="4"/>
  <c r="AK38" i="4"/>
  <c r="AL38" i="4"/>
  <c r="AM38" i="4"/>
  <c r="AN38" i="4"/>
  <c r="AO38" i="4"/>
  <c r="AP38" i="4"/>
  <c r="AR38" i="4"/>
  <c r="D39" i="4"/>
  <c r="E39" i="4"/>
  <c r="F39" i="4"/>
  <c r="G39" i="4"/>
  <c r="I39" i="4"/>
  <c r="J39" i="4"/>
  <c r="H39" i="4"/>
  <c r="AK39" i="4"/>
  <c r="AL39" i="4"/>
  <c r="AM39" i="4"/>
  <c r="AN39" i="4"/>
  <c r="AO39" i="4"/>
  <c r="AP39" i="4"/>
  <c r="AR39" i="4"/>
  <c r="D40" i="4"/>
  <c r="E40" i="4"/>
  <c r="F40" i="4"/>
  <c r="G40" i="4"/>
  <c r="I40" i="4"/>
  <c r="J40" i="4"/>
  <c r="H40" i="4"/>
  <c r="AK40" i="4"/>
  <c r="AL40" i="4"/>
  <c r="AM40" i="4"/>
  <c r="AN40" i="4"/>
  <c r="AO40" i="4"/>
  <c r="AP40" i="4"/>
  <c r="AR40" i="4"/>
  <c r="D41" i="4"/>
  <c r="E41" i="4"/>
  <c r="F41" i="4"/>
  <c r="G41" i="4"/>
  <c r="I41" i="4"/>
  <c r="J41" i="4"/>
  <c r="H41" i="4"/>
  <c r="AK41" i="4"/>
  <c r="AL41" i="4"/>
  <c r="AM41" i="4"/>
  <c r="AN41" i="4"/>
  <c r="AO41" i="4"/>
  <c r="AP41" i="4"/>
  <c r="AR41" i="4"/>
  <c r="D42" i="4"/>
  <c r="E42" i="4"/>
  <c r="F42" i="4"/>
  <c r="G42" i="4"/>
  <c r="I42" i="4"/>
  <c r="J42" i="4"/>
  <c r="H42" i="4"/>
  <c r="AK42" i="4"/>
  <c r="AL42" i="4"/>
  <c r="AM42" i="4"/>
  <c r="AN42" i="4"/>
  <c r="AO42" i="4"/>
  <c r="AP42" i="4"/>
  <c r="AR42" i="4"/>
  <c r="D43" i="4"/>
  <c r="E43" i="4"/>
  <c r="F43" i="4"/>
  <c r="G43" i="4"/>
  <c r="I43" i="4"/>
  <c r="J43" i="4"/>
  <c r="H43" i="4"/>
  <c r="AK43" i="4"/>
  <c r="AL43" i="4"/>
  <c r="AM43" i="4"/>
  <c r="AN43" i="4"/>
  <c r="AO43" i="4"/>
  <c r="AP43" i="4"/>
  <c r="AR43" i="4"/>
  <c r="D44" i="4"/>
  <c r="E44" i="4"/>
  <c r="F44" i="4"/>
  <c r="G44" i="4"/>
  <c r="I44" i="4"/>
  <c r="J44" i="4"/>
  <c r="H44" i="4"/>
  <c r="AK44" i="4"/>
  <c r="AL44" i="4"/>
  <c r="AM44" i="4"/>
  <c r="AN44" i="4"/>
  <c r="AO44" i="4"/>
  <c r="AP44" i="4"/>
  <c r="AR44" i="4"/>
  <c r="D45" i="4"/>
  <c r="E45" i="4"/>
  <c r="F45" i="4"/>
  <c r="G45" i="4"/>
  <c r="I45" i="4"/>
  <c r="J45" i="4"/>
  <c r="H45" i="4"/>
  <c r="AK45" i="4"/>
  <c r="AL45" i="4"/>
  <c r="AM45" i="4"/>
  <c r="AN45" i="4"/>
  <c r="AO45" i="4"/>
  <c r="AP45" i="4"/>
  <c r="AR45" i="4"/>
  <c r="D46" i="4"/>
  <c r="E46" i="4"/>
  <c r="F46" i="4"/>
  <c r="G46" i="4"/>
  <c r="I46" i="4"/>
  <c r="J46" i="4"/>
  <c r="H46" i="4"/>
  <c r="AK46" i="4"/>
  <c r="AL46" i="4"/>
  <c r="AM46" i="4"/>
  <c r="AN46" i="4"/>
  <c r="AO46" i="4"/>
  <c r="AP46" i="4"/>
  <c r="AR46" i="4"/>
  <c r="D47" i="4"/>
  <c r="E47" i="4"/>
  <c r="F47" i="4"/>
  <c r="G47" i="4"/>
  <c r="I47" i="4"/>
  <c r="J47" i="4"/>
  <c r="H47" i="4"/>
  <c r="AK47" i="4"/>
  <c r="AL47" i="4"/>
  <c r="AM47" i="4"/>
  <c r="AN47" i="4"/>
  <c r="AO47" i="4"/>
  <c r="AP47" i="4"/>
  <c r="AR47" i="4"/>
  <c r="D48" i="4"/>
  <c r="E48" i="4"/>
  <c r="F48" i="4"/>
  <c r="G48" i="4"/>
  <c r="I48" i="4"/>
  <c r="J48" i="4"/>
  <c r="H48" i="4"/>
  <c r="AK48" i="4"/>
  <c r="AL48" i="4"/>
  <c r="AM48" i="4"/>
  <c r="AN48" i="4"/>
  <c r="AO48" i="4"/>
  <c r="AP48" i="4"/>
  <c r="AR48" i="4"/>
  <c r="D49" i="4"/>
  <c r="E49" i="4"/>
  <c r="F49" i="4"/>
  <c r="G49" i="4"/>
  <c r="I49" i="4"/>
  <c r="J49" i="4"/>
  <c r="H49" i="4"/>
  <c r="AK49" i="4"/>
  <c r="AL49" i="4"/>
  <c r="AM49" i="4"/>
  <c r="AN49" i="4"/>
  <c r="AO49" i="4"/>
  <c r="AP49" i="4"/>
  <c r="AR49" i="4"/>
  <c r="D50" i="4"/>
  <c r="E50" i="4"/>
  <c r="F50" i="4"/>
  <c r="G50" i="4"/>
  <c r="I50" i="4"/>
  <c r="J50" i="4"/>
  <c r="H50" i="4"/>
  <c r="AK50" i="4"/>
  <c r="AL50" i="4"/>
  <c r="AM50" i="4"/>
  <c r="AN50" i="4"/>
  <c r="AO50" i="4"/>
  <c r="AP50" i="4"/>
  <c r="AR50" i="4"/>
  <c r="D51" i="4"/>
  <c r="E51" i="4"/>
  <c r="F51" i="4"/>
  <c r="G51" i="4"/>
  <c r="I51" i="4"/>
  <c r="J51" i="4"/>
  <c r="H51" i="4"/>
  <c r="AK51" i="4"/>
  <c r="AL51" i="4"/>
  <c r="AM51" i="4"/>
  <c r="AN51" i="4"/>
  <c r="AO51" i="4"/>
  <c r="AP51" i="4"/>
  <c r="AR51" i="4"/>
  <c r="D52" i="4"/>
  <c r="E52" i="4"/>
  <c r="F52" i="4"/>
  <c r="G52" i="4"/>
  <c r="I52" i="4"/>
  <c r="J52" i="4"/>
  <c r="H52" i="4"/>
  <c r="AK52" i="4"/>
  <c r="AL52" i="4"/>
  <c r="AM52" i="4"/>
  <c r="AN52" i="4"/>
  <c r="AO52" i="4"/>
  <c r="AP52" i="4"/>
  <c r="AR52" i="4"/>
  <c r="D53" i="4"/>
  <c r="E53" i="4"/>
  <c r="F53" i="4"/>
  <c r="G53" i="4"/>
  <c r="I53" i="4"/>
  <c r="J53" i="4"/>
  <c r="H53" i="4"/>
  <c r="AK53" i="4"/>
  <c r="AL53" i="4"/>
  <c r="AM53" i="4"/>
  <c r="AN53" i="4"/>
  <c r="AO53" i="4"/>
  <c r="AP53" i="4"/>
  <c r="AR53" i="4"/>
  <c r="D54" i="4"/>
  <c r="E54" i="4"/>
  <c r="F54" i="4"/>
  <c r="G54" i="4"/>
  <c r="I54" i="4"/>
  <c r="J54" i="4"/>
  <c r="H54" i="4"/>
  <c r="AK54" i="4"/>
  <c r="AL54" i="4"/>
  <c r="AM54" i="4"/>
  <c r="AN54" i="4"/>
  <c r="AO54" i="4"/>
  <c r="AP54" i="4"/>
  <c r="AR54" i="4"/>
  <c r="D55" i="4"/>
  <c r="E55" i="4"/>
  <c r="F55" i="4"/>
  <c r="G55" i="4"/>
  <c r="I55" i="4"/>
  <c r="J55" i="4"/>
  <c r="H55" i="4"/>
  <c r="AK55" i="4"/>
  <c r="AL55" i="4"/>
  <c r="AM55" i="4"/>
  <c r="AN55" i="4"/>
  <c r="AO55" i="4"/>
  <c r="AP55" i="4"/>
  <c r="AR55" i="4"/>
  <c r="D56" i="4"/>
  <c r="E56" i="4"/>
  <c r="F56" i="4"/>
  <c r="G56" i="4"/>
  <c r="I56" i="4"/>
  <c r="J56" i="4"/>
  <c r="H56" i="4"/>
  <c r="AK56" i="4"/>
  <c r="AL56" i="4"/>
  <c r="AM56" i="4"/>
  <c r="AN56" i="4"/>
  <c r="AO56" i="4"/>
  <c r="AP56" i="4"/>
  <c r="AR56" i="4"/>
  <c r="D57" i="4"/>
  <c r="E57" i="4"/>
  <c r="F57" i="4"/>
  <c r="G57" i="4"/>
  <c r="I57" i="4"/>
  <c r="J57" i="4"/>
  <c r="H57" i="4"/>
  <c r="AK57" i="4"/>
  <c r="AL57" i="4"/>
  <c r="AM57" i="4"/>
  <c r="AN57" i="4"/>
  <c r="AO57" i="4"/>
  <c r="AP57" i="4"/>
  <c r="AR57" i="4"/>
  <c r="D58" i="4"/>
  <c r="E58" i="4"/>
  <c r="F58" i="4"/>
  <c r="G58" i="4"/>
  <c r="I58" i="4"/>
  <c r="J58" i="4"/>
  <c r="H58" i="4"/>
  <c r="AK58" i="4"/>
  <c r="AL58" i="4"/>
  <c r="AM58" i="4"/>
  <c r="AN58" i="4"/>
  <c r="AO58" i="4"/>
  <c r="AP58" i="4"/>
  <c r="AR58" i="4"/>
  <c r="D59" i="4"/>
  <c r="E59" i="4"/>
  <c r="F59" i="4"/>
  <c r="G59" i="4"/>
  <c r="I59" i="4"/>
  <c r="J59" i="4"/>
  <c r="H59" i="4"/>
  <c r="AK59" i="4"/>
  <c r="AL59" i="4"/>
  <c r="AM59" i="4"/>
  <c r="AN59" i="4"/>
  <c r="AO59" i="4"/>
  <c r="AP59" i="4"/>
  <c r="AR59" i="4"/>
  <c r="D60" i="4"/>
  <c r="E60" i="4"/>
  <c r="F60" i="4"/>
  <c r="G60" i="4"/>
  <c r="I60" i="4"/>
  <c r="J60" i="4"/>
  <c r="H60" i="4"/>
  <c r="AK60" i="4"/>
  <c r="AL60" i="4"/>
  <c r="AM60" i="4"/>
  <c r="AN60" i="4"/>
  <c r="AO60" i="4"/>
  <c r="AP60" i="4"/>
  <c r="AR60" i="4"/>
  <c r="D61" i="4"/>
  <c r="E61" i="4"/>
  <c r="F61" i="4"/>
  <c r="G61" i="4"/>
  <c r="I61" i="4"/>
  <c r="J61" i="4"/>
  <c r="H61" i="4"/>
  <c r="AK61" i="4"/>
  <c r="AL61" i="4"/>
  <c r="AM61" i="4"/>
  <c r="AN61" i="4"/>
  <c r="AO61" i="4"/>
  <c r="AP61" i="4"/>
  <c r="AR61" i="4"/>
  <c r="D62" i="4"/>
  <c r="E62" i="4"/>
  <c r="F62" i="4"/>
  <c r="G62" i="4"/>
  <c r="I62" i="4"/>
  <c r="J62" i="4"/>
  <c r="H62" i="4"/>
  <c r="AK62" i="4"/>
  <c r="AL62" i="4"/>
  <c r="AM62" i="4"/>
  <c r="AN62" i="4"/>
  <c r="AO62" i="4"/>
  <c r="AP62" i="4"/>
  <c r="AR62" i="4"/>
  <c r="D63" i="4"/>
  <c r="E63" i="4"/>
  <c r="F63" i="4"/>
  <c r="G63" i="4"/>
  <c r="I63" i="4"/>
  <c r="J63" i="4"/>
  <c r="H63" i="4"/>
  <c r="AK63" i="4"/>
  <c r="AL63" i="4"/>
  <c r="AM63" i="4"/>
  <c r="AN63" i="4"/>
  <c r="AO63" i="4"/>
  <c r="AP63" i="4"/>
  <c r="AR63" i="4"/>
  <c r="D64" i="4"/>
  <c r="E64" i="4"/>
  <c r="F64" i="4"/>
  <c r="G64" i="4"/>
  <c r="I64" i="4"/>
  <c r="J64" i="4"/>
  <c r="H64" i="4"/>
  <c r="AK64" i="4"/>
  <c r="AL64" i="4"/>
  <c r="AM64" i="4"/>
  <c r="AN64" i="4"/>
  <c r="AO64" i="4"/>
  <c r="AP64" i="4"/>
  <c r="AR64" i="4"/>
  <c r="D65" i="4"/>
  <c r="E65" i="4"/>
  <c r="F65" i="4"/>
  <c r="G65" i="4"/>
  <c r="I65" i="4"/>
  <c r="J65" i="4"/>
  <c r="H65" i="4"/>
  <c r="AK65" i="4"/>
  <c r="AL65" i="4"/>
  <c r="AM65" i="4"/>
  <c r="AN65" i="4"/>
  <c r="AO65" i="4"/>
  <c r="AP65" i="4"/>
  <c r="AR65" i="4"/>
  <c r="D66" i="4"/>
  <c r="E66" i="4"/>
  <c r="F66" i="4"/>
  <c r="G66" i="4"/>
  <c r="I66" i="4"/>
  <c r="J66" i="4"/>
  <c r="H66" i="4"/>
  <c r="AK66" i="4"/>
  <c r="AL66" i="4"/>
  <c r="AM66" i="4"/>
  <c r="AN66" i="4"/>
  <c r="AO66" i="4"/>
  <c r="AP66" i="4"/>
  <c r="AR66" i="4"/>
  <c r="D67" i="4"/>
  <c r="E67" i="4"/>
  <c r="F67" i="4"/>
  <c r="G67" i="4"/>
  <c r="I67" i="4"/>
  <c r="J67" i="4"/>
  <c r="H67" i="4"/>
  <c r="AK67" i="4"/>
  <c r="AL67" i="4"/>
  <c r="AM67" i="4"/>
  <c r="AN67" i="4"/>
  <c r="AO67" i="4"/>
  <c r="AP67" i="4"/>
  <c r="AR67" i="4"/>
  <c r="D68" i="4"/>
  <c r="E68" i="4"/>
  <c r="F68" i="4"/>
  <c r="G68" i="4"/>
  <c r="I68" i="4"/>
  <c r="J68" i="4"/>
  <c r="H68" i="4"/>
  <c r="AK68" i="4"/>
  <c r="AL68" i="4"/>
  <c r="AM68" i="4"/>
  <c r="AN68" i="4"/>
  <c r="AO68" i="4"/>
  <c r="AP68" i="4"/>
  <c r="AR68" i="4"/>
  <c r="D69" i="4"/>
  <c r="E69" i="4"/>
  <c r="F69" i="4"/>
  <c r="G69" i="4"/>
  <c r="I69" i="4"/>
  <c r="J69" i="4"/>
  <c r="H69" i="4"/>
  <c r="AK69" i="4"/>
  <c r="AL69" i="4"/>
  <c r="AM69" i="4"/>
  <c r="AN69" i="4"/>
  <c r="AO69" i="4"/>
  <c r="AP69" i="4"/>
  <c r="AR69" i="4"/>
  <c r="I71" i="4"/>
  <c r="J71" i="4"/>
  <c r="Q71" i="4"/>
  <c r="AK71" i="4"/>
  <c r="AL71" i="4"/>
  <c r="AM71" i="4"/>
  <c r="AN71" i="4"/>
  <c r="AO71" i="4"/>
  <c r="AP71" i="4"/>
  <c r="AR71" i="4"/>
  <c r="I72" i="4"/>
  <c r="J72" i="4"/>
  <c r="Q72" i="4"/>
  <c r="AK72" i="4"/>
  <c r="AL72" i="4"/>
  <c r="AM72" i="4"/>
  <c r="AN72" i="4"/>
  <c r="AO72" i="4"/>
  <c r="AP72" i="4"/>
  <c r="AR72" i="4"/>
  <c r="I73" i="4"/>
  <c r="J73" i="4"/>
  <c r="Q73" i="4"/>
  <c r="AK73" i="4"/>
  <c r="AL73" i="4"/>
  <c r="AM73" i="4"/>
  <c r="AN73" i="4"/>
  <c r="AO73" i="4"/>
  <c r="AP73" i="4"/>
  <c r="AR73" i="4"/>
  <c r="I74" i="4"/>
  <c r="J74" i="4"/>
  <c r="Q74" i="4"/>
  <c r="AK74" i="4"/>
  <c r="AL74" i="4"/>
  <c r="AM74" i="4"/>
  <c r="AN74" i="4"/>
  <c r="AO74" i="4"/>
  <c r="AP74" i="4"/>
  <c r="AR74" i="4"/>
  <c r="I75" i="4"/>
  <c r="J75" i="4"/>
  <c r="Q75" i="4"/>
  <c r="AK75" i="4"/>
  <c r="AL75" i="4"/>
  <c r="AM75" i="4"/>
  <c r="AN75" i="4"/>
  <c r="AO75" i="4"/>
  <c r="AP75" i="4"/>
  <c r="AR75" i="4"/>
  <c r="I76" i="4"/>
  <c r="J76" i="4"/>
  <c r="Q76" i="4"/>
  <c r="AK76" i="4"/>
  <c r="AL76" i="4"/>
  <c r="AM76" i="4"/>
  <c r="AN76" i="4"/>
  <c r="AO76" i="4"/>
  <c r="AP76" i="4"/>
  <c r="AR76" i="4"/>
  <c r="I77" i="4"/>
  <c r="J77" i="4"/>
  <c r="Q77" i="4"/>
  <c r="AK77" i="4"/>
  <c r="AL77" i="4"/>
  <c r="AM77" i="4"/>
  <c r="AN77" i="4"/>
  <c r="AO77" i="4"/>
  <c r="AP77" i="4"/>
  <c r="AR77" i="4"/>
  <c r="I78" i="4"/>
  <c r="J78" i="4"/>
  <c r="Q78" i="4"/>
  <c r="AK78" i="4"/>
  <c r="AL78" i="4"/>
  <c r="AM78" i="4"/>
  <c r="AN78" i="4"/>
  <c r="AO78" i="4"/>
  <c r="AP78" i="4"/>
  <c r="AR78" i="4"/>
  <c r="I79" i="4"/>
  <c r="J79" i="4"/>
  <c r="Q79" i="4"/>
  <c r="AK79" i="4"/>
  <c r="AL79" i="4"/>
  <c r="AM79" i="4"/>
  <c r="AN79" i="4"/>
  <c r="AO79" i="4"/>
  <c r="AP79" i="4"/>
  <c r="AR79" i="4"/>
  <c r="I80" i="4"/>
  <c r="J80" i="4"/>
  <c r="Q80" i="4"/>
  <c r="AK80" i="4"/>
  <c r="AL80" i="4"/>
  <c r="AM80" i="4"/>
  <c r="AN80" i="4"/>
  <c r="AO80" i="4"/>
  <c r="AP80" i="4"/>
  <c r="AR80" i="4"/>
  <c r="I81" i="4"/>
  <c r="J81" i="4"/>
  <c r="Q81" i="4"/>
  <c r="AK81" i="4"/>
  <c r="AL81" i="4"/>
  <c r="AM81" i="4"/>
  <c r="AN81" i="4"/>
  <c r="AO81" i="4"/>
  <c r="AP81" i="4"/>
  <c r="AR81" i="4"/>
  <c r="I82" i="4"/>
  <c r="J82" i="4"/>
  <c r="Q82" i="4"/>
  <c r="AK82" i="4"/>
  <c r="AL82" i="4"/>
  <c r="AM82" i="4"/>
  <c r="AN82" i="4"/>
  <c r="AO82" i="4"/>
  <c r="AP82" i="4"/>
  <c r="AR82" i="4"/>
  <c r="I83" i="4"/>
  <c r="J83" i="4"/>
  <c r="Q83" i="4"/>
  <c r="AK83" i="4"/>
  <c r="AL83" i="4"/>
  <c r="AM83" i="4"/>
  <c r="AN83" i="4"/>
  <c r="AO83" i="4"/>
  <c r="AP83" i="4"/>
  <c r="AR83" i="4"/>
  <c r="I84" i="4"/>
  <c r="J84" i="4"/>
  <c r="Q84" i="4"/>
  <c r="AK84" i="4"/>
  <c r="AL84" i="4"/>
  <c r="AM84" i="4"/>
  <c r="AN84" i="4"/>
  <c r="AO84" i="4"/>
  <c r="AP84" i="4"/>
  <c r="AR84" i="4"/>
  <c r="I85" i="4"/>
  <c r="J85" i="4"/>
  <c r="Q85" i="4"/>
  <c r="AK85" i="4"/>
  <c r="AL85" i="4"/>
  <c r="AM85" i="4"/>
  <c r="AN85" i="4"/>
  <c r="AO85" i="4"/>
  <c r="AP85" i="4"/>
  <c r="AR85" i="4"/>
  <c r="D86" i="4"/>
  <c r="E86" i="4"/>
  <c r="F86" i="4"/>
  <c r="G86" i="4"/>
  <c r="I86" i="4"/>
  <c r="J86" i="4"/>
  <c r="H86" i="4"/>
  <c r="AK86" i="4"/>
  <c r="AL86" i="4"/>
  <c r="AM86" i="4"/>
  <c r="AN86" i="4"/>
  <c r="AO86" i="4"/>
  <c r="AP86" i="4"/>
  <c r="AR86" i="4"/>
  <c r="D88" i="4"/>
  <c r="E88" i="4"/>
  <c r="F88" i="4"/>
  <c r="G88" i="4"/>
  <c r="I88" i="4"/>
  <c r="J88" i="4"/>
  <c r="H88" i="4"/>
  <c r="AK88" i="4"/>
  <c r="AL88" i="4"/>
  <c r="AM88" i="4"/>
  <c r="AN88" i="4"/>
  <c r="AO88" i="4"/>
  <c r="AP88" i="4"/>
  <c r="AR88" i="4"/>
  <c r="D89" i="4"/>
  <c r="E89" i="4"/>
  <c r="F89" i="4"/>
  <c r="G89" i="4"/>
  <c r="I89" i="4"/>
  <c r="J89" i="4"/>
  <c r="H89" i="4"/>
  <c r="AK89" i="4"/>
  <c r="AL89" i="4"/>
  <c r="AM89" i="4"/>
  <c r="AN89" i="4"/>
  <c r="AO89" i="4"/>
  <c r="AP89" i="4"/>
  <c r="AR89" i="4"/>
  <c r="D90" i="4"/>
  <c r="E90" i="4"/>
  <c r="F90" i="4"/>
  <c r="G90" i="4"/>
  <c r="I90" i="4"/>
  <c r="J90" i="4"/>
  <c r="H90" i="4"/>
  <c r="AK90" i="4"/>
  <c r="AL90" i="4"/>
  <c r="AM90" i="4"/>
  <c r="AN90" i="4"/>
  <c r="AO90" i="4"/>
  <c r="AP90" i="4"/>
  <c r="AR90" i="4"/>
  <c r="D91" i="4"/>
  <c r="E91" i="4"/>
  <c r="F91" i="4"/>
  <c r="G91" i="4"/>
  <c r="I91" i="4"/>
  <c r="J91" i="4"/>
  <c r="H91" i="4"/>
  <c r="AK91" i="4"/>
  <c r="AL91" i="4"/>
  <c r="AM91" i="4"/>
  <c r="AN91" i="4"/>
  <c r="AO91" i="4"/>
  <c r="AP91" i="4"/>
  <c r="AR91" i="4"/>
  <c r="D92" i="4"/>
  <c r="E92" i="4"/>
  <c r="F92" i="4"/>
  <c r="G92" i="4"/>
  <c r="I92" i="4"/>
  <c r="J92" i="4"/>
  <c r="H92" i="4"/>
  <c r="AK92" i="4"/>
  <c r="AL92" i="4"/>
  <c r="AM92" i="4"/>
  <c r="AN92" i="4"/>
  <c r="AO92" i="4"/>
  <c r="AP92" i="4"/>
  <c r="AR92" i="4"/>
  <c r="D93" i="4"/>
  <c r="E93" i="4"/>
  <c r="F93" i="4"/>
  <c r="G93" i="4"/>
  <c r="I93" i="4"/>
  <c r="J93" i="4"/>
  <c r="H93" i="4"/>
  <c r="AK93" i="4"/>
  <c r="AL93" i="4"/>
  <c r="AM93" i="4"/>
  <c r="AN93" i="4"/>
  <c r="AO93" i="4"/>
  <c r="AP93" i="4"/>
  <c r="AR93" i="4"/>
  <c r="D94" i="4"/>
  <c r="E94" i="4"/>
  <c r="F94" i="4"/>
  <c r="G94" i="4"/>
  <c r="I94" i="4"/>
  <c r="J94" i="4"/>
  <c r="H94" i="4"/>
  <c r="AK94" i="4"/>
  <c r="AL94" i="4"/>
  <c r="AM94" i="4"/>
  <c r="AN94" i="4"/>
  <c r="AO94" i="4"/>
  <c r="AP94" i="4"/>
  <c r="AR94" i="4"/>
  <c r="D95" i="4"/>
  <c r="E95" i="4"/>
  <c r="F95" i="4"/>
  <c r="G95" i="4"/>
  <c r="I95" i="4"/>
  <c r="J95" i="4"/>
  <c r="H95" i="4"/>
  <c r="AK95" i="4"/>
  <c r="AL95" i="4"/>
  <c r="AM95" i="4"/>
  <c r="AN95" i="4"/>
  <c r="AO95" i="4"/>
  <c r="AP95" i="4"/>
  <c r="AR95" i="4"/>
  <c r="D96" i="4"/>
  <c r="E96" i="4"/>
  <c r="F96" i="4"/>
  <c r="G96" i="4"/>
  <c r="I96" i="4"/>
  <c r="J96" i="4"/>
  <c r="H96" i="4"/>
  <c r="AK96" i="4"/>
  <c r="AL96" i="4"/>
  <c r="AM96" i="4"/>
  <c r="AN96" i="4"/>
  <c r="AO96" i="4"/>
  <c r="AP96" i="4"/>
  <c r="AR96" i="4"/>
  <c r="D97" i="4"/>
  <c r="E97" i="4"/>
  <c r="F97" i="4"/>
  <c r="G97" i="4"/>
  <c r="I97" i="4"/>
  <c r="J97" i="4"/>
  <c r="H97" i="4"/>
  <c r="AK97" i="4"/>
  <c r="AL97" i="4"/>
  <c r="AM97" i="4"/>
  <c r="AN97" i="4"/>
  <c r="AO97" i="4"/>
  <c r="AP97" i="4"/>
  <c r="AR97" i="4"/>
  <c r="D98" i="4"/>
  <c r="E98" i="4"/>
  <c r="F98" i="4"/>
  <c r="G98" i="4"/>
  <c r="I98" i="4"/>
  <c r="J98" i="4"/>
  <c r="H98" i="4"/>
  <c r="AK98" i="4"/>
  <c r="AL98" i="4"/>
  <c r="AM98" i="4"/>
  <c r="AN98" i="4"/>
  <c r="AO98" i="4"/>
  <c r="AP98" i="4"/>
  <c r="AR98" i="4"/>
  <c r="D99" i="4"/>
  <c r="E99" i="4"/>
  <c r="F99" i="4"/>
  <c r="G99" i="4"/>
  <c r="I99" i="4"/>
  <c r="J99" i="4"/>
  <c r="H99" i="4"/>
  <c r="AK99" i="4"/>
  <c r="AL99" i="4"/>
  <c r="AM99" i="4"/>
  <c r="AN99" i="4"/>
  <c r="AO99" i="4"/>
  <c r="AP99" i="4"/>
  <c r="AR99" i="4"/>
  <c r="D100" i="4"/>
  <c r="E100" i="4"/>
  <c r="F100" i="4"/>
  <c r="G100" i="4"/>
  <c r="I100" i="4"/>
  <c r="J100" i="4"/>
  <c r="H100" i="4"/>
  <c r="AK100" i="4"/>
  <c r="AL100" i="4"/>
  <c r="AM100" i="4"/>
  <c r="AN100" i="4"/>
  <c r="AO100" i="4"/>
  <c r="AP100" i="4"/>
  <c r="AR100" i="4"/>
  <c r="D101" i="4"/>
  <c r="E101" i="4"/>
  <c r="F101" i="4"/>
  <c r="G101" i="4"/>
  <c r="I101" i="4"/>
  <c r="J101" i="4"/>
  <c r="H101" i="4"/>
  <c r="AK101" i="4"/>
  <c r="AL101" i="4"/>
  <c r="AM101" i="4"/>
  <c r="AN101" i="4"/>
  <c r="AO101" i="4"/>
  <c r="AP101" i="4"/>
  <c r="AR101" i="4"/>
  <c r="D102" i="4"/>
  <c r="E102" i="4"/>
  <c r="F102" i="4"/>
  <c r="G102" i="4"/>
  <c r="I102" i="4"/>
  <c r="J102" i="4"/>
  <c r="H102" i="4"/>
  <c r="AK102" i="4"/>
  <c r="AL102" i="4"/>
  <c r="AM102" i="4"/>
  <c r="AN102" i="4"/>
  <c r="AO102" i="4"/>
  <c r="AP102" i="4"/>
  <c r="AR102" i="4"/>
  <c r="D103" i="4"/>
  <c r="E103" i="4"/>
  <c r="F103" i="4"/>
  <c r="G103" i="4"/>
  <c r="I103" i="4"/>
  <c r="J103" i="4"/>
  <c r="H103" i="4"/>
  <c r="AK103" i="4"/>
  <c r="AL103" i="4"/>
  <c r="AM103" i="4"/>
  <c r="AN103" i="4"/>
  <c r="AO103" i="4"/>
  <c r="AP103" i="4"/>
  <c r="AR103" i="4"/>
  <c r="D104" i="4"/>
  <c r="E104" i="4"/>
  <c r="F104" i="4"/>
  <c r="G104" i="4"/>
  <c r="I104" i="4"/>
  <c r="J104" i="4"/>
  <c r="H104" i="4"/>
  <c r="AK104" i="4"/>
  <c r="AL104" i="4"/>
  <c r="AM104" i="4"/>
  <c r="AN104" i="4"/>
  <c r="AO104" i="4"/>
  <c r="AP104" i="4"/>
  <c r="AR104" i="4"/>
  <c r="D105" i="4"/>
  <c r="E105" i="4"/>
  <c r="F105" i="4"/>
  <c r="G105" i="4"/>
  <c r="I105" i="4"/>
  <c r="J105" i="4"/>
  <c r="H105" i="4"/>
  <c r="AK105" i="4"/>
  <c r="AL105" i="4"/>
  <c r="AM105" i="4"/>
  <c r="AN105" i="4"/>
  <c r="AO105" i="4"/>
  <c r="AP105" i="4"/>
  <c r="AR105" i="4"/>
  <c r="D106" i="4"/>
  <c r="E106" i="4"/>
  <c r="F106" i="4"/>
  <c r="G106" i="4"/>
  <c r="I106" i="4"/>
  <c r="J106" i="4"/>
  <c r="H106" i="4"/>
  <c r="AK106" i="4"/>
  <c r="AL106" i="4"/>
  <c r="AM106" i="4"/>
  <c r="AN106" i="4"/>
  <c r="AO106" i="4"/>
  <c r="AP106" i="4"/>
  <c r="AR106" i="4"/>
  <c r="D107" i="4"/>
  <c r="E107" i="4"/>
  <c r="F107" i="4"/>
  <c r="G107" i="4"/>
  <c r="I107" i="4"/>
  <c r="J107" i="4"/>
  <c r="H107" i="4"/>
  <c r="AK107" i="4"/>
  <c r="AL107" i="4"/>
  <c r="AM107" i="4"/>
  <c r="AN107" i="4"/>
  <c r="AO107" i="4"/>
  <c r="AP107" i="4"/>
  <c r="AR107" i="4"/>
  <c r="D108" i="4"/>
  <c r="E108" i="4"/>
  <c r="F108" i="4"/>
  <c r="G108" i="4"/>
  <c r="I108" i="4"/>
  <c r="J108" i="4"/>
  <c r="H108" i="4"/>
  <c r="AK108" i="4"/>
  <c r="AL108" i="4"/>
  <c r="AM108" i="4"/>
  <c r="AN108" i="4"/>
  <c r="AO108" i="4"/>
  <c r="AP108" i="4"/>
  <c r="AR108" i="4"/>
  <c r="D109" i="4"/>
  <c r="E109" i="4"/>
  <c r="F109" i="4"/>
  <c r="G109" i="4"/>
  <c r="I109" i="4"/>
  <c r="J109" i="4"/>
  <c r="H109" i="4"/>
  <c r="AK109" i="4"/>
  <c r="AL109" i="4"/>
  <c r="AM109" i="4"/>
  <c r="AN109" i="4"/>
  <c r="AO109" i="4"/>
  <c r="AP109" i="4"/>
  <c r="AR109" i="4"/>
  <c r="D110" i="4"/>
  <c r="E110" i="4"/>
  <c r="F110" i="4"/>
  <c r="G110" i="4"/>
  <c r="I110" i="4"/>
  <c r="J110" i="4"/>
  <c r="H110" i="4"/>
  <c r="AK110" i="4"/>
  <c r="AL110" i="4"/>
  <c r="AM110" i="4"/>
  <c r="AN110" i="4"/>
  <c r="AO110" i="4"/>
  <c r="AP110" i="4"/>
  <c r="AR110" i="4"/>
  <c r="D111" i="4"/>
  <c r="E111" i="4"/>
  <c r="F111" i="4"/>
  <c r="G111" i="4"/>
  <c r="I111" i="4"/>
  <c r="J111" i="4"/>
  <c r="H111" i="4"/>
  <c r="AK111" i="4"/>
  <c r="AL111" i="4"/>
  <c r="AM111" i="4"/>
  <c r="AN111" i="4"/>
  <c r="AO111" i="4"/>
  <c r="AP111" i="4"/>
  <c r="AR111" i="4"/>
  <c r="D112" i="4"/>
  <c r="E112" i="4"/>
  <c r="F112" i="4"/>
  <c r="G112" i="4"/>
  <c r="I112" i="4"/>
  <c r="J112" i="4"/>
  <c r="H112" i="4"/>
  <c r="AK112" i="4"/>
  <c r="AL112" i="4"/>
  <c r="AM112" i="4"/>
  <c r="AN112" i="4"/>
  <c r="AO112" i="4"/>
  <c r="AP112" i="4"/>
  <c r="AR112" i="4"/>
  <c r="D113" i="4"/>
  <c r="E113" i="4"/>
  <c r="F113" i="4"/>
  <c r="G113" i="4"/>
  <c r="I113" i="4"/>
  <c r="J113" i="4"/>
  <c r="H113" i="4"/>
  <c r="AK113" i="4"/>
  <c r="AL113" i="4"/>
  <c r="AM113" i="4"/>
  <c r="AN113" i="4"/>
  <c r="AO113" i="4"/>
  <c r="AP113" i="4"/>
  <c r="AR113" i="4"/>
  <c r="D114" i="4"/>
  <c r="E114" i="4"/>
  <c r="F114" i="4"/>
  <c r="G114" i="4"/>
  <c r="I114" i="4"/>
  <c r="J114" i="4"/>
  <c r="H114" i="4"/>
  <c r="AK114" i="4"/>
  <c r="AL114" i="4"/>
  <c r="AM114" i="4"/>
  <c r="AN114" i="4"/>
  <c r="AO114" i="4"/>
  <c r="AP114" i="4"/>
  <c r="AR114" i="4"/>
  <c r="D115" i="4"/>
  <c r="E115" i="4"/>
  <c r="F115" i="4"/>
  <c r="G115" i="4"/>
  <c r="I115" i="4"/>
  <c r="J115" i="4"/>
  <c r="H115" i="4"/>
  <c r="AK115" i="4"/>
  <c r="AL115" i="4"/>
  <c r="AM115" i="4"/>
  <c r="AN115" i="4"/>
  <c r="AO115" i="4"/>
  <c r="AP115" i="4"/>
  <c r="AR115" i="4"/>
  <c r="D116" i="4"/>
  <c r="E116" i="4"/>
  <c r="F116" i="4"/>
  <c r="G116" i="4"/>
  <c r="I116" i="4"/>
  <c r="J116" i="4"/>
  <c r="H116" i="4"/>
  <c r="AK116" i="4"/>
  <c r="AL116" i="4"/>
  <c r="AM116" i="4"/>
  <c r="AN116" i="4"/>
  <c r="AO116" i="4"/>
  <c r="AP116" i="4"/>
  <c r="AR116" i="4"/>
  <c r="D117" i="4"/>
  <c r="E117" i="4"/>
  <c r="F117" i="4"/>
  <c r="G117" i="4"/>
  <c r="I117" i="4"/>
  <c r="J117" i="4"/>
  <c r="H117" i="4"/>
  <c r="AK117" i="4"/>
  <c r="AL117" i="4"/>
  <c r="AM117" i="4"/>
  <c r="AN117" i="4"/>
  <c r="AO117" i="4"/>
  <c r="AP117" i="4"/>
  <c r="AR117" i="4"/>
  <c r="D118" i="4"/>
  <c r="E118" i="4"/>
  <c r="F118" i="4"/>
  <c r="G118" i="4"/>
  <c r="I118" i="4"/>
  <c r="J118" i="4"/>
  <c r="H118" i="4"/>
  <c r="AK118" i="4"/>
  <c r="AL118" i="4"/>
  <c r="AM118" i="4"/>
  <c r="AN118" i="4"/>
  <c r="AO118" i="4"/>
  <c r="AP118" i="4"/>
  <c r="AR118" i="4"/>
  <c r="D119" i="4"/>
  <c r="E119" i="4"/>
  <c r="F119" i="4"/>
  <c r="G119" i="4"/>
  <c r="I119" i="4"/>
  <c r="J119" i="4"/>
  <c r="H119" i="4"/>
  <c r="AK119" i="4"/>
  <c r="AL119" i="4"/>
  <c r="AM119" i="4"/>
  <c r="AN119" i="4"/>
  <c r="AO119" i="4"/>
  <c r="AP119" i="4"/>
  <c r="AR119" i="4"/>
  <c r="D120" i="4"/>
  <c r="E120" i="4"/>
  <c r="F120" i="4"/>
  <c r="G120" i="4"/>
  <c r="I120" i="4"/>
  <c r="J120" i="4"/>
  <c r="H120" i="4"/>
  <c r="AK120" i="4"/>
  <c r="AL120" i="4"/>
  <c r="AM120" i="4"/>
  <c r="AN120" i="4"/>
  <c r="AO120" i="4"/>
  <c r="AP120" i="4"/>
  <c r="AR120" i="4"/>
  <c r="D121" i="4"/>
  <c r="E121" i="4"/>
  <c r="F121" i="4"/>
  <c r="G121" i="4"/>
  <c r="I121" i="4"/>
  <c r="J121" i="4"/>
  <c r="H121" i="4"/>
  <c r="AK121" i="4"/>
  <c r="AL121" i="4"/>
  <c r="AM121" i="4"/>
  <c r="AN121" i="4"/>
  <c r="AO121" i="4"/>
  <c r="AP121" i="4"/>
  <c r="AR121" i="4"/>
  <c r="D122" i="4"/>
  <c r="E122" i="4"/>
  <c r="F122" i="4"/>
  <c r="G122" i="4"/>
  <c r="I122" i="4"/>
  <c r="J122" i="4"/>
  <c r="H122" i="4"/>
  <c r="AK122" i="4"/>
  <c r="AL122" i="4"/>
  <c r="AM122" i="4"/>
  <c r="AN122" i="4"/>
  <c r="AO122" i="4"/>
  <c r="AP122" i="4"/>
  <c r="AR122" i="4"/>
  <c r="D123" i="4"/>
  <c r="E123" i="4"/>
  <c r="F123" i="4"/>
  <c r="G123" i="4"/>
  <c r="I123" i="4"/>
  <c r="J123" i="4"/>
  <c r="H123" i="4"/>
  <c r="AK123" i="4"/>
  <c r="AL123" i="4"/>
  <c r="AM123" i="4"/>
  <c r="AN123" i="4"/>
  <c r="AO123" i="4"/>
  <c r="AP123" i="4"/>
  <c r="AR123" i="4"/>
  <c r="D124" i="4"/>
  <c r="E124" i="4"/>
  <c r="F124" i="4"/>
  <c r="G124" i="4"/>
  <c r="I124" i="4"/>
  <c r="J124" i="4"/>
  <c r="H124" i="4"/>
  <c r="AK124" i="4"/>
  <c r="AL124" i="4"/>
  <c r="AM124" i="4"/>
  <c r="AN124" i="4"/>
  <c r="AO124" i="4"/>
  <c r="AP124" i="4"/>
  <c r="AR124" i="4"/>
  <c r="D125" i="4"/>
  <c r="E125" i="4"/>
  <c r="F125" i="4"/>
  <c r="G125" i="4"/>
  <c r="I125" i="4"/>
  <c r="J125" i="4"/>
  <c r="H125" i="4"/>
  <c r="AK125" i="4"/>
  <c r="AL125" i="4"/>
  <c r="AM125" i="4"/>
  <c r="AN125" i="4"/>
  <c r="AO125" i="4"/>
  <c r="AP125" i="4"/>
  <c r="AR125" i="4"/>
  <c r="D126" i="4"/>
  <c r="E126" i="4"/>
  <c r="F126" i="4"/>
  <c r="G126" i="4"/>
  <c r="I126" i="4"/>
  <c r="J126" i="4"/>
  <c r="H126" i="4"/>
  <c r="AK126" i="4"/>
  <c r="AL126" i="4"/>
  <c r="AM126" i="4"/>
  <c r="AN126" i="4"/>
  <c r="AO126" i="4"/>
  <c r="AP126" i="4"/>
  <c r="AR126" i="4"/>
  <c r="D127" i="4"/>
  <c r="E127" i="4"/>
  <c r="F127" i="4"/>
  <c r="G127" i="4"/>
  <c r="I127" i="4"/>
  <c r="J127" i="4"/>
  <c r="H127" i="4"/>
  <c r="AK127" i="4"/>
  <c r="AL127" i="4"/>
  <c r="AM127" i="4"/>
  <c r="AN127" i="4"/>
  <c r="AO127" i="4"/>
  <c r="AP127" i="4"/>
  <c r="AR127" i="4"/>
  <c r="D128" i="4"/>
  <c r="E128" i="4"/>
  <c r="F128" i="4"/>
  <c r="G128" i="4"/>
  <c r="I128" i="4"/>
  <c r="J128" i="4"/>
  <c r="H128" i="4"/>
  <c r="AK128" i="4"/>
  <c r="AL128" i="4"/>
  <c r="AM128" i="4"/>
  <c r="AN128" i="4"/>
  <c r="AO128" i="4"/>
  <c r="AP128" i="4"/>
  <c r="AR128" i="4"/>
  <c r="D129" i="4"/>
  <c r="E129" i="4"/>
  <c r="F129" i="4"/>
  <c r="G129" i="4"/>
  <c r="I129" i="4"/>
  <c r="J129" i="4"/>
  <c r="H129" i="4"/>
  <c r="AK129" i="4"/>
  <c r="AL129" i="4"/>
  <c r="AM129" i="4"/>
  <c r="AN129" i="4"/>
  <c r="AO129" i="4"/>
  <c r="AP129" i="4"/>
  <c r="AR129" i="4"/>
  <c r="D130" i="4"/>
  <c r="E130" i="4"/>
  <c r="F130" i="4"/>
  <c r="G130" i="4"/>
  <c r="I130" i="4"/>
  <c r="J130" i="4"/>
  <c r="H130" i="4"/>
  <c r="AK130" i="4"/>
  <c r="AL130" i="4"/>
  <c r="AM130" i="4"/>
  <c r="AN130" i="4"/>
  <c r="AO130" i="4"/>
  <c r="AP130" i="4"/>
  <c r="AR130" i="4"/>
  <c r="D131" i="4"/>
  <c r="E131" i="4"/>
  <c r="F131" i="4"/>
  <c r="G131" i="4"/>
  <c r="I131" i="4"/>
  <c r="J131" i="4"/>
  <c r="H131" i="4"/>
  <c r="AK131" i="4"/>
  <c r="AL131" i="4"/>
  <c r="AM131" i="4"/>
  <c r="AN131" i="4"/>
  <c r="AO131" i="4"/>
  <c r="AP131" i="4"/>
  <c r="AR131" i="4"/>
  <c r="D132" i="4"/>
  <c r="E132" i="4"/>
  <c r="F132" i="4"/>
  <c r="G132" i="4"/>
  <c r="I132" i="4"/>
  <c r="J132" i="4"/>
  <c r="H132" i="4"/>
  <c r="AK132" i="4"/>
  <c r="AL132" i="4"/>
  <c r="AM132" i="4"/>
  <c r="AN132" i="4"/>
  <c r="AO132" i="4"/>
  <c r="AP132" i="4"/>
  <c r="AR132" i="4"/>
  <c r="D133" i="4"/>
  <c r="E133" i="4"/>
  <c r="F133" i="4"/>
  <c r="G133" i="4"/>
  <c r="I133" i="4"/>
  <c r="J133" i="4"/>
  <c r="H133" i="4"/>
  <c r="AK133" i="4"/>
  <c r="AL133" i="4"/>
  <c r="AM133" i="4"/>
  <c r="AN133" i="4"/>
  <c r="AO133" i="4"/>
  <c r="AP133" i="4"/>
  <c r="AR133" i="4"/>
  <c r="D134" i="4"/>
  <c r="E134" i="4"/>
  <c r="F134" i="4"/>
  <c r="G134" i="4"/>
  <c r="I134" i="4"/>
  <c r="J134" i="4"/>
  <c r="H134" i="4"/>
  <c r="AK134" i="4"/>
  <c r="AL134" i="4"/>
  <c r="AM134" i="4"/>
  <c r="AN134" i="4"/>
  <c r="AO134" i="4"/>
  <c r="AP134" i="4"/>
  <c r="AR134" i="4"/>
  <c r="D135" i="4"/>
  <c r="E135" i="4"/>
  <c r="F135" i="4"/>
  <c r="G135" i="4"/>
  <c r="I135" i="4"/>
  <c r="J135" i="4"/>
  <c r="H135" i="4"/>
  <c r="AK135" i="4"/>
  <c r="AL135" i="4"/>
  <c r="AM135" i="4"/>
  <c r="AN135" i="4"/>
  <c r="AO135" i="4"/>
  <c r="AP135" i="4"/>
  <c r="AR135" i="4"/>
  <c r="D136" i="4"/>
  <c r="E136" i="4"/>
  <c r="F136" i="4"/>
  <c r="G136" i="4"/>
  <c r="I136" i="4"/>
  <c r="J136" i="4"/>
  <c r="H136" i="4"/>
  <c r="AK136" i="4"/>
  <c r="AL136" i="4"/>
  <c r="AM136" i="4"/>
  <c r="AN136" i="4"/>
  <c r="AO136" i="4"/>
  <c r="AP136" i="4"/>
  <c r="AR136" i="4"/>
  <c r="D137" i="4"/>
  <c r="E137" i="4"/>
  <c r="F137" i="4"/>
  <c r="G137" i="4"/>
  <c r="I137" i="4"/>
  <c r="J137" i="4"/>
  <c r="H137" i="4"/>
  <c r="AK137" i="4"/>
  <c r="AL137" i="4"/>
  <c r="AM137" i="4"/>
  <c r="AN137" i="4"/>
  <c r="AO137" i="4"/>
  <c r="AP137" i="4"/>
  <c r="AR137" i="4"/>
  <c r="D138" i="4"/>
  <c r="E138" i="4"/>
  <c r="F138" i="4"/>
  <c r="G138" i="4"/>
  <c r="I138" i="4"/>
  <c r="J138" i="4"/>
  <c r="H138" i="4"/>
  <c r="AK138" i="4"/>
  <c r="AL138" i="4"/>
  <c r="AM138" i="4"/>
  <c r="AN138" i="4"/>
  <c r="AO138" i="4"/>
  <c r="AP138" i="4"/>
  <c r="AR138" i="4"/>
  <c r="D139" i="4"/>
  <c r="E139" i="4"/>
  <c r="F139" i="4"/>
  <c r="G139" i="4"/>
  <c r="I139" i="4"/>
  <c r="J139" i="4"/>
  <c r="H139" i="4"/>
  <c r="AK139" i="4"/>
  <c r="AL139" i="4"/>
  <c r="AM139" i="4"/>
  <c r="AN139" i="4"/>
  <c r="AO139" i="4"/>
  <c r="AP139" i="4"/>
  <c r="AR139" i="4"/>
  <c r="D140" i="4"/>
  <c r="E140" i="4"/>
  <c r="F140" i="4"/>
  <c r="G140" i="4"/>
  <c r="I140" i="4"/>
  <c r="J140" i="4"/>
  <c r="H140" i="4"/>
  <c r="AK140" i="4"/>
  <c r="AL140" i="4"/>
  <c r="AM140" i="4"/>
  <c r="AN140" i="4"/>
  <c r="AO140" i="4"/>
  <c r="AP140" i="4"/>
  <c r="AR140" i="4"/>
  <c r="D141" i="4"/>
  <c r="E141" i="4"/>
  <c r="F141" i="4"/>
  <c r="G141" i="4"/>
  <c r="I141" i="4"/>
  <c r="J141" i="4"/>
  <c r="H141" i="4"/>
  <c r="AK141" i="4"/>
  <c r="AL141" i="4"/>
  <c r="AM141" i="4"/>
  <c r="AN141" i="4"/>
  <c r="AO141" i="4"/>
  <c r="AP141" i="4"/>
  <c r="AR141" i="4"/>
  <c r="D142" i="4"/>
  <c r="E142" i="4"/>
  <c r="F142" i="4"/>
  <c r="G142" i="4"/>
  <c r="I142" i="4"/>
  <c r="J142" i="4"/>
  <c r="H142" i="4"/>
  <c r="AK142" i="4"/>
  <c r="AL142" i="4"/>
  <c r="AM142" i="4"/>
  <c r="AN142" i="4"/>
  <c r="AO142" i="4"/>
  <c r="AP142" i="4"/>
  <c r="AR142" i="4"/>
  <c r="D143" i="4"/>
  <c r="E143" i="4"/>
  <c r="F143" i="4"/>
  <c r="G143" i="4"/>
  <c r="I143" i="4"/>
  <c r="J143" i="4"/>
  <c r="H143" i="4"/>
  <c r="AK143" i="4"/>
  <c r="AL143" i="4"/>
  <c r="AM143" i="4"/>
  <c r="AN143" i="4"/>
  <c r="AO143" i="4"/>
  <c r="AP143" i="4"/>
  <c r="AR143" i="4"/>
  <c r="D144" i="4"/>
  <c r="E144" i="4"/>
  <c r="F144" i="4"/>
  <c r="G144" i="4"/>
  <c r="I144" i="4"/>
  <c r="J144" i="4"/>
  <c r="H144" i="4"/>
  <c r="AK144" i="4"/>
  <c r="AL144" i="4"/>
  <c r="AM144" i="4"/>
  <c r="AN144" i="4"/>
  <c r="AO144" i="4"/>
  <c r="AP144" i="4"/>
  <c r="AR144" i="4"/>
  <c r="D145" i="4"/>
  <c r="E145" i="4"/>
  <c r="F145" i="4"/>
  <c r="G145" i="4"/>
  <c r="I145" i="4"/>
  <c r="J145" i="4"/>
  <c r="H145" i="4"/>
  <c r="AK145" i="4"/>
  <c r="AL145" i="4"/>
  <c r="AM145" i="4"/>
  <c r="AN145" i="4"/>
  <c r="AO145" i="4"/>
  <c r="AP145" i="4"/>
  <c r="AR145" i="4"/>
  <c r="D146" i="4"/>
  <c r="E146" i="4"/>
  <c r="F146" i="4"/>
  <c r="G146" i="4"/>
  <c r="I146" i="4"/>
  <c r="J146" i="4"/>
  <c r="H146" i="4"/>
  <c r="AK146" i="4"/>
  <c r="AL146" i="4"/>
  <c r="AM146" i="4"/>
  <c r="AN146" i="4"/>
  <c r="AO146" i="4"/>
  <c r="AP146" i="4"/>
  <c r="AR146" i="4"/>
  <c r="D147" i="4"/>
  <c r="E147" i="4"/>
  <c r="F147" i="4"/>
  <c r="G147" i="4"/>
  <c r="I147" i="4"/>
  <c r="J147" i="4"/>
  <c r="H147" i="4"/>
  <c r="AK147" i="4"/>
  <c r="AL147" i="4"/>
  <c r="AM147" i="4"/>
  <c r="AN147" i="4"/>
  <c r="AO147" i="4"/>
  <c r="AP147" i="4"/>
  <c r="AR147" i="4"/>
  <c r="D148" i="4"/>
  <c r="E148" i="4"/>
  <c r="F148" i="4"/>
  <c r="G148" i="4"/>
  <c r="I148" i="4"/>
  <c r="J148" i="4"/>
  <c r="H148" i="4"/>
  <c r="AK148" i="4"/>
  <c r="AL148" i="4"/>
  <c r="AM148" i="4"/>
  <c r="AN148" i="4"/>
  <c r="AO148" i="4"/>
  <c r="AP148" i="4"/>
  <c r="AR148" i="4"/>
  <c r="D149" i="4"/>
  <c r="E149" i="4"/>
  <c r="F149" i="4"/>
  <c r="G149" i="4"/>
  <c r="I149" i="4"/>
  <c r="J149" i="4"/>
  <c r="H149" i="4"/>
  <c r="AK149" i="4"/>
  <c r="AL149" i="4"/>
  <c r="AM149" i="4"/>
  <c r="AN149" i="4"/>
  <c r="AO149" i="4"/>
  <c r="AP149" i="4"/>
  <c r="AR149" i="4"/>
  <c r="D150" i="4"/>
  <c r="E150" i="4"/>
  <c r="F150" i="4"/>
  <c r="G150" i="4"/>
  <c r="I150" i="4"/>
  <c r="J150" i="4"/>
  <c r="H150" i="4"/>
  <c r="AK150" i="4"/>
  <c r="AL150" i="4"/>
  <c r="AM150" i="4"/>
  <c r="AN150" i="4"/>
  <c r="AO150" i="4"/>
  <c r="AP150" i="4"/>
  <c r="AR150" i="4"/>
  <c r="D151" i="4"/>
  <c r="E151" i="4"/>
  <c r="F151" i="4"/>
  <c r="G151" i="4"/>
  <c r="I151" i="4"/>
  <c r="J151" i="4"/>
  <c r="H151" i="4"/>
  <c r="AK151" i="4"/>
  <c r="AL151" i="4"/>
  <c r="AM151" i="4"/>
  <c r="AN151" i="4"/>
  <c r="AO151" i="4"/>
  <c r="AP151" i="4"/>
  <c r="AR151" i="4"/>
  <c r="D152" i="4"/>
  <c r="E152" i="4"/>
  <c r="F152" i="4"/>
  <c r="G152" i="4"/>
  <c r="I152" i="4"/>
  <c r="J152" i="4"/>
  <c r="H152" i="4"/>
  <c r="AK152" i="4"/>
  <c r="AL152" i="4"/>
  <c r="AM152" i="4"/>
  <c r="AN152" i="4"/>
  <c r="AO152" i="4"/>
  <c r="AP152" i="4"/>
  <c r="AR152" i="4"/>
  <c r="D153" i="4"/>
  <c r="E153" i="4"/>
  <c r="F153" i="4"/>
  <c r="G153" i="4"/>
  <c r="I153" i="4"/>
  <c r="J153" i="4"/>
  <c r="H153" i="4"/>
  <c r="AK153" i="4"/>
  <c r="AL153" i="4"/>
  <c r="AM153" i="4"/>
  <c r="AN153" i="4"/>
  <c r="AO153" i="4"/>
  <c r="AP153" i="4"/>
  <c r="AR153" i="4"/>
  <c r="D154" i="4"/>
  <c r="E154" i="4"/>
  <c r="F154" i="4"/>
  <c r="G154" i="4"/>
  <c r="I154" i="4"/>
  <c r="J154" i="4"/>
  <c r="H154" i="4"/>
  <c r="AK154" i="4"/>
  <c r="AL154" i="4"/>
  <c r="AM154" i="4"/>
  <c r="AN154" i="4"/>
  <c r="AO154" i="4"/>
  <c r="AP154" i="4"/>
  <c r="AR154" i="4"/>
  <c r="D155" i="4"/>
  <c r="E155" i="4"/>
  <c r="F155" i="4"/>
  <c r="G155" i="4"/>
  <c r="I155" i="4"/>
  <c r="J155" i="4"/>
  <c r="H155" i="4"/>
  <c r="AK155" i="4"/>
  <c r="AL155" i="4"/>
  <c r="AM155" i="4"/>
  <c r="AN155" i="4"/>
  <c r="AO155" i="4"/>
  <c r="AP155" i="4"/>
  <c r="AR155" i="4"/>
  <c r="D156" i="4"/>
  <c r="E156" i="4"/>
  <c r="F156" i="4"/>
  <c r="G156" i="4"/>
  <c r="I156" i="4"/>
  <c r="J156" i="4"/>
  <c r="H156" i="4"/>
  <c r="AK156" i="4"/>
  <c r="AL156" i="4"/>
  <c r="AM156" i="4"/>
  <c r="AN156" i="4"/>
  <c r="AO156" i="4"/>
  <c r="AP156" i="4"/>
  <c r="AR156" i="4"/>
  <c r="D157" i="4"/>
  <c r="E157" i="4"/>
  <c r="F157" i="4"/>
  <c r="G157" i="4"/>
  <c r="I157" i="4"/>
  <c r="J157" i="4"/>
  <c r="H157" i="4"/>
  <c r="AK157" i="4"/>
  <c r="AL157" i="4"/>
  <c r="AM157" i="4"/>
  <c r="AN157" i="4"/>
  <c r="AO157" i="4"/>
  <c r="AP157" i="4"/>
  <c r="AR157" i="4"/>
  <c r="D158" i="4"/>
  <c r="E158" i="4"/>
  <c r="F158" i="4"/>
  <c r="G158" i="4"/>
  <c r="I158" i="4"/>
  <c r="J158" i="4"/>
  <c r="H158" i="4"/>
  <c r="AK158" i="4"/>
  <c r="AL158" i="4"/>
  <c r="AM158" i="4"/>
  <c r="AN158" i="4"/>
  <c r="AO158" i="4"/>
  <c r="AP158" i="4"/>
  <c r="AR158" i="4"/>
  <c r="D159" i="4"/>
  <c r="E159" i="4"/>
  <c r="F159" i="4"/>
  <c r="G159" i="4"/>
  <c r="I159" i="4"/>
  <c r="J159" i="4"/>
  <c r="H159" i="4"/>
  <c r="AK159" i="4"/>
  <c r="AL159" i="4"/>
  <c r="AM159" i="4"/>
  <c r="AN159" i="4"/>
  <c r="AO159" i="4"/>
  <c r="AP159" i="4"/>
  <c r="AR159" i="4"/>
  <c r="D160" i="4"/>
  <c r="E160" i="4"/>
  <c r="F160" i="4"/>
  <c r="G160" i="4"/>
  <c r="I160" i="4"/>
  <c r="J160" i="4"/>
  <c r="H160" i="4"/>
  <c r="AK160" i="4"/>
  <c r="AL160" i="4"/>
  <c r="AM160" i="4"/>
  <c r="AN160" i="4"/>
  <c r="AO160" i="4"/>
  <c r="AP160" i="4"/>
  <c r="AR160" i="4"/>
  <c r="D161" i="4"/>
  <c r="E161" i="4"/>
  <c r="F161" i="4"/>
  <c r="G161" i="4"/>
  <c r="I161" i="4"/>
  <c r="J161" i="4"/>
  <c r="H161" i="4"/>
  <c r="AK161" i="4"/>
  <c r="AL161" i="4"/>
  <c r="AM161" i="4"/>
  <c r="AN161" i="4"/>
  <c r="AO161" i="4"/>
  <c r="AP161" i="4"/>
  <c r="AR161" i="4"/>
  <c r="D162" i="4"/>
  <c r="E162" i="4"/>
  <c r="F162" i="4"/>
  <c r="G162" i="4"/>
  <c r="I162" i="4"/>
  <c r="J162" i="4"/>
  <c r="H162" i="4"/>
  <c r="AK162" i="4"/>
  <c r="AL162" i="4"/>
  <c r="AM162" i="4"/>
  <c r="AN162" i="4"/>
  <c r="AO162" i="4"/>
  <c r="AP162" i="4"/>
  <c r="AR162" i="4"/>
  <c r="D163" i="4"/>
  <c r="E163" i="4"/>
  <c r="F163" i="4"/>
  <c r="G163" i="4"/>
  <c r="I163" i="4"/>
  <c r="J163" i="4"/>
  <c r="H163" i="4"/>
  <c r="AK163" i="4"/>
  <c r="AL163" i="4"/>
  <c r="AM163" i="4"/>
  <c r="AN163" i="4"/>
  <c r="AO163" i="4"/>
  <c r="AP163" i="4"/>
  <c r="AR163" i="4"/>
  <c r="D165" i="4"/>
  <c r="E165" i="4"/>
  <c r="F165" i="4"/>
  <c r="G165" i="4"/>
  <c r="I165" i="4"/>
  <c r="J165" i="4"/>
  <c r="H165" i="4"/>
  <c r="AK165" i="4"/>
  <c r="AL165" i="4"/>
  <c r="AM165" i="4"/>
  <c r="AN165" i="4"/>
  <c r="AO165" i="4"/>
  <c r="AP165" i="4"/>
  <c r="D166" i="4"/>
  <c r="E166" i="4"/>
  <c r="F166" i="4"/>
  <c r="G166" i="4"/>
  <c r="I166" i="4"/>
  <c r="J166" i="4"/>
  <c r="H166" i="4"/>
  <c r="AK166" i="4"/>
  <c r="AL166" i="4"/>
  <c r="AM166" i="4"/>
  <c r="AN166" i="4"/>
  <c r="AO166" i="4"/>
  <c r="AP166" i="4"/>
  <c r="D167" i="4"/>
  <c r="E167" i="4"/>
  <c r="F167" i="4"/>
  <c r="G167" i="4"/>
  <c r="I167" i="4"/>
  <c r="J167" i="4"/>
  <c r="H167" i="4"/>
  <c r="AK167" i="4"/>
  <c r="AL167" i="4"/>
  <c r="AM167" i="4"/>
  <c r="AN167" i="4"/>
  <c r="AO167" i="4"/>
  <c r="AP167" i="4"/>
  <c r="D168" i="4"/>
  <c r="E168" i="4"/>
  <c r="F168" i="4"/>
  <c r="G168" i="4"/>
  <c r="I168" i="4"/>
  <c r="J168" i="4"/>
  <c r="H168" i="4"/>
  <c r="AK168" i="4"/>
  <c r="AL168" i="4"/>
  <c r="AM168" i="4"/>
  <c r="AN168" i="4"/>
  <c r="AO168" i="4"/>
  <c r="AP168" i="4"/>
  <c r="D169" i="4"/>
  <c r="E169" i="4"/>
  <c r="F169" i="4"/>
  <c r="G169" i="4"/>
  <c r="I169" i="4"/>
  <c r="J169" i="4"/>
  <c r="H169" i="4"/>
  <c r="AK169" i="4"/>
  <c r="AL169" i="4"/>
  <c r="AM169" i="4"/>
  <c r="AN169" i="4"/>
  <c r="AO169" i="4"/>
  <c r="AP169" i="4"/>
  <c r="D170" i="4"/>
  <c r="E170" i="4"/>
  <c r="F170" i="4"/>
  <c r="G170" i="4"/>
  <c r="I170" i="4"/>
  <c r="J170" i="4"/>
  <c r="H170" i="4"/>
  <c r="AK170" i="4"/>
  <c r="AL170" i="4"/>
  <c r="AM170" i="4"/>
  <c r="AN170" i="4"/>
  <c r="AO170" i="4"/>
  <c r="AP170" i="4"/>
  <c r="D171" i="4"/>
  <c r="E171" i="4"/>
  <c r="F171" i="4"/>
  <c r="G171" i="4"/>
  <c r="I171" i="4"/>
  <c r="J171" i="4"/>
  <c r="H171" i="4"/>
  <c r="AK171" i="4"/>
  <c r="AL171" i="4"/>
  <c r="AM171" i="4"/>
  <c r="AN171" i="4"/>
  <c r="AO171" i="4"/>
  <c r="AP171" i="4"/>
  <c r="D172" i="4"/>
  <c r="E172" i="4"/>
  <c r="F172" i="4"/>
  <c r="G172" i="4"/>
  <c r="I172" i="4"/>
  <c r="J172" i="4"/>
  <c r="H172" i="4"/>
  <c r="AK172" i="4"/>
  <c r="AL172" i="4"/>
  <c r="AM172" i="4"/>
  <c r="AN172" i="4"/>
  <c r="AO172" i="4"/>
  <c r="AP172" i="4"/>
  <c r="D173" i="4"/>
  <c r="E173" i="4"/>
  <c r="F173" i="4"/>
  <c r="G173" i="4"/>
  <c r="I173" i="4"/>
  <c r="J173" i="4"/>
  <c r="H173" i="4"/>
  <c r="AK173" i="4"/>
  <c r="AL173" i="4"/>
  <c r="AM173" i="4"/>
  <c r="AN173" i="4"/>
  <c r="AO173" i="4"/>
  <c r="AP173" i="4"/>
  <c r="D174" i="4"/>
  <c r="E174" i="4"/>
  <c r="F174" i="4"/>
  <c r="G174" i="4"/>
  <c r="I174" i="4"/>
  <c r="J174" i="4"/>
  <c r="H174" i="4"/>
  <c r="AK174" i="4"/>
  <c r="AL174" i="4"/>
  <c r="AM174" i="4"/>
  <c r="AN174" i="4"/>
  <c r="AO174" i="4"/>
  <c r="AP174" i="4"/>
  <c r="D175" i="4"/>
  <c r="E175" i="4"/>
  <c r="F175" i="4"/>
  <c r="G175" i="4"/>
  <c r="I175" i="4"/>
  <c r="J175" i="4"/>
  <c r="H175" i="4"/>
  <c r="AK175" i="4"/>
  <c r="AL175" i="4"/>
  <c r="AM175" i="4"/>
  <c r="AN175" i="4"/>
  <c r="AO175" i="4"/>
  <c r="AP175" i="4"/>
  <c r="D176" i="4"/>
  <c r="E176" i="4"/>
  <c r="F176" i="4"/>
  <c r="G176" i="4"/>
  <c r="I176" i="4"/>
  <c r="J176" i="4"/>
  <c r="H176" i="4"/>
  <c r="AK176" i="4"/>
  <c r="AL176" i="4"/>
  <c r="AM176" i="4"/>
  <c r="AN176" i="4"/>
  <c r="AO176" i="4"/>
  <c r="AP176" i="4"/>
  <c r="D177" i="4"/>
  <c r="E177" i="4"/>
  <c r="F177" i="4"/>
  <c r="G177" i="4"/>
  <c r="I177" i="4"/>
  <c r="J177" i="4"/>
  <c r="H177" i="4"/>
  <c r="AK177" i="4"/>
  <c r="AL177" i="4"/>
  <c r="AM177" i="4"/>
  <c r="AN177" i="4"/>
  <c r="AO177" i="4"/>
  <c r="AP177" i="4"/>
  <c r="D178" i="4"/>
  <c r="E178" i="4"/>
  <c r="F178" i="4"/>
  <c r="G178" i="4"/>
  <c r="I178" i="4"/>
  <c r="J178" i="4"/>
  <c r="H178" i="4"/>
  <c r="AK178" i="4"/>
  <c r="AL178" i="4"/>
  <c r="AM178" i="4"/>
  <c r="AN178" i="4"/>
  <c r="AO178" i="4"/>
  <c r="AP178" i="4"/>
  <c r="D179" i="4"/>
  <c r="E179" i="4"/>
  <c r="F179" i="4"/>
  <c r="G179" i="4"/>
  <c r="I179" i="4"/>
  <c r="J179" i="4"/>
  <c r="H179" i="4"/>
  <c r="AK179" i="4"/>
  <c r="AL179" i="4"/>
  <c r="AM179" i="4"/>
  <c r="AN179" i="4"/>
  <c r="AO179" i="4"/>
  <c r="AP179" i="4"/>
  <c r="D180" i="4"/>
  <c r="E180" i="4"/>
  <c r="F180" i="4"/>
  <c r="G180" i="4"/>
  <c r="I180" i="4"/>
  <c r="J180" i="4"/>
  <c r="H180" i="4"/>
  <c r="AK180" i="4"/>
  <c r="AL180" i="4"/>
  <c r="AM180" i="4"/>
  <c r="AN180" i="4"/>
  <c r="AO180" i="4"/>
  <c r="AP180" i="4"/>
  <c r="D181" i="4"/>
  <c r="E181" i="4"/>
  <c r="F181" i="4"/>
  <c r="G181" i="4"/>
  <c r="I181" i="4"/>
  <c r="J181" i="4"/>
  <c r="H181" i="4"/>
  <c r="AK181" i="4"/>
  <c r="AL181" i="4"/>
  <c r="AM181" i="4"/>
  <c r="AN181" i="4"/>
  <c r="AO181" i="4"/>
  <c r="AP181" i="4"/>
  <c r="D182" i="4"/>
  <c r="E182" i="4"/>
  <c r="F182" i="4"/>
  <c r="G182" i="4"/>
  <c r="I182" i="4"/>
  <c r="J182" i="4"/>
  <c r="H182" i="4"/>
  <c r="AK182" i="4"/>
  <c r="AL182" i="4"/>
  <c r="AM182" i="4"/>
  <c r="AN182" i="4"/>
  <c r="AO182" i="4"/>
  <c r="AP182" i="4"/>
  <c r="D183" i="4"/>
  <c r="E183" i="4"/>
  <c r="F183" i="4"/>
  <c r="G183" i="4"/>
  <c r="I183" i="4"/>
  <c r="J183" i="4"/>
  <c r="H183" i="4"/>
  <c r="AK183" i="4"/>
  <c r="AL183" i="4"/>
  <c r="AM183" i="4"/>
  <c r="AN183" i="4"/>
  <c r="AO183" i="4"/>
  <c r="AP183" i="4"/>
  <c r="D184" i="4"/>
  <c r="E184" i="4"/>
  <c r="F184" i="4"/>
  <c r="G184" i="4"/>
  <c r="I184" i="4"/>
  <c r="J184" i="4"/>
  <c r="H184" i="4"/>
  <c r="AK184" i="4"/>
  <c r="AL184" i="4"/>
  <c r="AM184" i="4"/>
  <c r="AN184" i="4"/>
  <c r="AO184" i="4"/>
  <c r="AP184" i="4"/>
  <c r="D185" i="4"/>
  <c r="E185" i="4"/>
  <c r="F185" i="4"/>
  <c r="G185" i="4"/>
  <c r="I185" i="4"/>
  <c r="J185" i="4"/>
  <c r="H185" i="4"/>
  <c r="AK185" i="4"/>
  <c r="AL185" i="4"/>
  <c r="AM185" i="4"/>
  <c r="AN185" i="4"/>
  <c r="AO185" i="4"/>
  <c r="AP185" i="4"/>
  <c r="D186" i="4"/>
  <c r="E186" i="4"/>
  <c r="F186" i="4"/>
  <c r="G186" i="4"/>
  <c r="I186" i="4"/>
  <c r="J186" i="4"/>
  <c r="H186" i="4"/>
  <c r="AK186" i="4"/>
  <c r="AL186" i="4"/>
  <c r="AM186" i="4"/>
  <c r="AN186" i="4"/>
  <c r="AO186" i="4"/>
  <c r="AP186" i="4"/>
  <c r="D187" i="4"/>
  <c r="E187" i="4"/>
  <c r="F187" i="4"/>
  <c r="G187" i="4"/>
  <c r="I187" i="4"/>
  <c r="J187" i="4"/>
  <c r="H187" i="4"/>
  <c r="AK187" i="4"/>
  <c r="AL187" i="4"/>
  <c r="AM187" i="4"/>
  <c r="AN187" i="4"/>
  <c r="AO187" i="4"/>
  <c r="AP187" i="4"/>
  <c r="D188" i="4"/>
  <c r="E188" i="4"/>
  <c r="F188" i="4"/>
  <c r="G188" i="4"/>
  <c r="I188" i="4"/>
  <c r="J188" i="4"/>
  <c r="H188" i="4"/>
  <c r="AK188" i="4"/>
  <c r="AL188" i="4"/>
  <c r="AM188" i="4"/>
  <c r="AN188" i="4"/>
  <c r="AO188" i="4"/>
  <c r="AP188" i="4"/>
  <c r="D189" i="4"/>
  <c r="E189" i="4"/>
  <c r="F189" i="4"/>
  <c r="G189" i="4"/>
  <c r="I189" i="4"/>
  <c r="J189" i="4"/>
  <c r="H189" i="4"/>
  <c r="AK189" i="4"/>
  <c r="AL189" i="4"/>
  <c r="AM189" i="4"/>
  <c r="AN189" i="4"/>
  <c r="AO189" i="4"/>
  <c r="AP189" i="4"/>
  <c r="D190" i="4"/>
  <c r="E190" i="4"/>
  <c r="F190" i="4"/>
  <c r="G190" i="4"/>
  <c r="I190" i="4"/>
  <c r="J190" i="4"/>
  <c r="H190" i="4"/>
  <c r="AK190" i="4"/>
  <c r="AL190" i="4"/>
  <c r="AM190" i="4"/>
  <c r="AN190" i="4"/>
  <c r="AO190" i="4"/>
  <c r="AP190" i="4"/>
  <c r="D191" i="4"/>
  <c r="E191" i="4"/>
  <c r="F191" i="4"/>
  <c r="G191" i="4"/>
  <c r="I191" i="4"/>
  <c r="J191" i="4"/>
  <c r="H191" i="4"/>
  <c r="AK191" i="4"/>
  <c r="AL191" i="4"/>
  <c r="AM191" i="4"/>
  <c r="AN191" i="4"/>
  <c r="AO191" i="4"/>
  <c r="AP191" i="4"/>
  <c r="D192" i="4"/>
  <c r="E192" i="4"/>
  <c r="F192" i="4"/>
  <c r="G192" i="4"/>
  <c r="I192" i="4"/>
  <c r="J192" i="4"/>
  <c r="H192" i="4"/>
  <c r="AK192" i="4"/>
  <c r="AL192" i="4"/>
  <c r="AM192" i="4"/>
  <c r="AN192" i="4"/>
  <c r="AO192" i="4"/>
  <c r="AP192" i="4"/>
  <c r="D193" i="4"/>
  <c r="E193" i="4"/>
  <c r="F193" i="4"/>
  <c r="G193" i="4"/>
  <c r="I193" i="4"/>
  <c r="J193" i="4"/>
  <c r="H193" i="4"/>
  <c r="AK193" i="4"/>
  <c r="AL193" i="4"/>
  <c r="AM193" i="4"/>
  <c r="AN193" i="4"/>
  <c r="AO193" i="4"/>
  <c r="AP193" i="4"/>
  <c r="D194" i="4"/>
  <c r="E194" i="4"/>
  <c r="F194" i="4"/>
  <c r="G194" i="4"/>
  <c r="I194" i="4"/>
  <c r="J194" i="4"/>
  <c r="H194" i="4"/>
  <c r="AK194" i="4"/>
  <c r="AL194" i="4"/>
  <c r="AM194" i="4"/>
  <c r="AN194" i="4"/>
  <c r="AO194" i="4"/>
  <c r="AP194" i="4"/>
  <c r="D195" i="4"/>
  <c r="E195" i="4"/>
  <c r="F195" i="4"/>
  <c r="G195" i="4"/>
  <c r="I195" i="4"/>
  <c r="J195" i="4"/>
  <c r="H195" i="4"/>
  <c r="AK195" i="4"/>
  <c r="AL195" i="4"/>
  <c r="AM195" i="4"/>
  <c r="AN195" i="4"/>
  <c r="AO195" i="4"/>
  <c r="AP195" i="4"/>
  <c r="D196" i="4"/>
  <c r="E196" i="4"/>
  <c r="F196" i="4"/>
  <c r="G196" i="4"/>
  <c r="I196" i="4"/>
  <c r="J196" i="4"/>
  <c r="H196" i="4"/>
  <c r="AK196" i="4"/>
  <c r="AL196" i="4"/>
  <c r="AM196" i="4"/>
  <c r="AN196" i="4"/>
  <c r="AO196" i="4"/>
  <c r="AP196" i="4"/>
  <c r="D197" i="4"/>
  <c r="E197" i="4"/>
  <c r="F197" i="4"/>
  <c r="G197" i="4"/>
  <c r="I197" i="4"/>
  <c r="J197" i="4"/>
  <c r="H197" i="4"/>
  <c r="AK197" i="4"/>
  <c r="AL197" i="4"/>
  <c r="AM197" i="4"/>
  <c r="AN197" i="4"/>
  <c r="AO197" i="4"/>
  <c r="AP197" i="4"/>
  <c r="D198" i="4"/>
  <c r="E198" i="4"/>
  <c r="F198" i="4"/>
  <c r="G198" i="4"/>
  <c r="I198" i="4"/>
  <c r="J198" i="4"/>
  <c r="H198" i="4"/>
  <c r="AK198" i="4"/>
  <c r="AL198" i="4"/>
  <c r="AM198" i="4"/>
  <c r="AN198" i="4"/>
  <c r="AO198" i="4"/>
  <c r="AP198" i="4"/>
  <c r="D199" i="4"/>
  <c r="E199" i="4"/>
  <c r="F199" i="4"/>
  <c r="G199" i="4"/>
  <c r="I199" i="4"/>
  <c r="J199" i="4"/>
  <c r="H199" i="4"/>
  <c r="AK199" i="4"/>
  <c r="AL199" i="4"/>
  <c r="AM199" i="4"/>
  <c r="AN199" i="4"/>
  <c r="AO199" i="4"/>
  <c r="AP199" i="4"/>
  <c r="D200" i="4"/>
  <c r="E200" i="4"/>
  <c r="F200" i="4"/>
  <c r="G200" i="4"/>
  <c r="I200" i="4"/>
  <c r="J200" i="4"/>
  <c r="H200" i="4"/>
  <c r="AK200" i="4"/>
  <c r="AL200" i="4"/>
  <c r="AM200" i="4"/>
  <c r="AN200" i="4"/>
  <c r="AO200" i="4"/>
  <c r="AP200" i="4"/>
  <c r="D201" i="4"/>
  <c r="E201" i="4"/>
  <c r="F201" i="4"/>
  <c r="G201" i="4"/>
  <c r="I201" i="4"/>
  <c r="J201" i="4"/>
  <c r="H201" i="4"/>
  <c r="AK201" i="4"/>
  <c r="AL201" i="4"/>
  <c r="AM201" i="4"/>
  <c r="AN201" i="4"/>
  <c r="AO201" i="4"/>
  <c r="AP201" i="4"/>
  <c r="D202" i="4"/>
  <c r="E202" i="4"/>
  <c r="F202" i="4"/>
  <c r="G202" i="4"/>
  <c r="I202" i="4"/>
  <c r="J202" i="4"/>
  <c r="H202" i="4"/>
  <c r="AK202" i="4"/>
  <c r="AL202" i="4"/>
  <c r="AM202" i="4"/>
  <c r="AN202" i="4"/>
  <c r="AO202" i="4"/>
  <c r="AP202" i="4"/>
  <c r="D203" i="4"/>
  <c r="E203" i="4"/>
  <c r="F203" i="4"/>
  <c r="G203" i="4"/>
  <c r="I203" i="4"/>
  <c r="J203" i="4"/>
  <c r="H203" i="4"/>
  <c r="AK203" i="4"/>
  <c r="AL203" i="4"/>
  <c r="AM203" i="4"/>
  <c r="AN203" i="4"/>
  <c r="AO203" i="4"/>
  <c r="AP203" i="4"/>
  <c r="D204" i="4"/>
  <c r="E204" i="4"/>
  <c r="F204" i="4"/>
  <c r="G204" i="4"/>
  <c r="I204" i="4"/>
  <c r="J204" i="4"/>
  <c r="H204" i="4"/>
  <c r="AK204" i="4"/>
  <c r="AL204" i="4"/>
  <c r="AM204" i="4"/>
  <c r="AN204" i="4"/>
  <c r="AO204" i="4"/>
  <c r="AP204" i="4"/>
  <c r="D205" i="4"/>
  <c r="E205" i="4"/>
  <c r="F205" i="4"/>
  <c r="G205" i="4"/>
  <c r="I205" i="4"/>
  <c r="J205" i="4"/>
  <c r="H205" i="4"/>
  <c r="AK205" i="4"/>
  <c r="AL205" i="4"/>
  <c r="AM205" i="4"/>
  <c r="AN205" i="4"/>
  <c r="AO205" i="4"/>
  <c r="AP205" i="4"/>
  <c r="D206" i="4"/>
  <c r="E206" i="4"/>
  <c r="F206" i="4"/>
  <c r="G206" i="4"/>
  <c r="I206" i="4"/>
  <c r="J206" i="4"/>
  <c r="H206" i="4"/>
  <c r="AK206" i="4"/>
  <c r="AL206" i="4"/>
  <c r="AM206" i="4"/>
  <c r="AN206" i="4"/>
  <c r="AO206" i="4"/>
  <c r="AP206" i="4"/>
  <c r="D207" i="4"/>
  <c r="E207" i="4"/>
  <c r="F207" i="4"/>
  <c r="G207" i="4"/>
  <c r="I207" i="4"/>
  <c r="J207" i="4"/>
  <c r="H207" i="4"/>
  <c r="AK207" i="4"/>
  <c r="AL207" i="4"/>
  <c r="AM207" i="4"/>
  <c r="AN207" i="4"/>
  <c r="AO207" i="4"/>
  <c r="AP207" i="4"/>
  <c r="D208" i="4"/>
  <c r="E208" i="4"/>
  <c r="F208" i="4"/>
  <c r="G208" i="4"/>
  <c r="I208" i="4"/>
  <c r="J208" i="4"/>
  <c r="H208" i="4"/>
  <c r="AK208" i="4"/>
  <c r="AL208" i="4"/>
  <c r="AM208" i="4"/>
  <c r="AN208" i="4"/>
  <c r="AO208" i="4"/>
  <c r="AP208" i="4"/>
  <c r="D209" i="4"/>
  <c r="E209" i="4"/>
  <c r="F209" i="4"/>
  <c r="G209" i="4"/>
  <c r="I209" i="4"/>
  <c r="J209" i="4"/>
  <c r="H209" i="4"/>
  <c r="AK209" i="4"/>
  <c r="AL209" i="4"/>
  <c r="AM209" i="4"/>
  <c r="AN209" i="4"/>
  <c r="AO209" i="4"/>
  <c r="AP209" i="4"/>
  <c r="D210" i="4"/>
  <c r="E210" i="4"/>
  <c r="F210" i="4"/>
  <c r="G210" i="4"/>
  <c r="I210" i="4"/>
  <c r="J210" i="4"/>
  <c r="H210" i="4"/>
  <c r="AK210" i="4"/>
  <c r="AL210" i="4"/>
  <c r="AM210" i="4"/>
  <c r="AN210" i="4"/>
  <c r="AO210" i="4"/>
  <c r="AP210" i="4"/>
  <c r="D211" i="4"/>
  <c r="E211" i="4"/>
  <c r="F211" i="4"/>
  <c r="G211" i="4"/>
  <c r="I211" i="4"/>
  <c r="J211" i="4"/>
  <c r="H211" i="4"/>
  <c r="AK211" i="4"/>
  <c r="AL211" i="4"/>
  <c r="AM211" i="4"/>
  <c r="AN211" i="4"/>
  <c r="AO211" i="4"/>
  <c r="AP211" i="4"/>
  <c r="D212" i="4"/>
  <c r="E212" i="4"/>
  <c r="F212" i="4"/>
  <c r="G212" i="4"/>
  <c r="I212" i="4"/>
  <c r="J212" i="4"/>
  <c r="H212" i="4"/>
  <c r="AK212" i="4"/>
  <c r="AL212" i="4"/>
  <c r="AM212" i="4"/>
  <c r="AN212" i="4"/>
  <c r="AO212" i="4"/>
  <c r="AP212" i="4"/>
  <c r="D213" i="4"/>
  <c r="E213" i="4"/>
  <c r="F213" i="4"/>
  <c r="G213" i="4"/>
  <c r="I213" i="4"/>
  <c r="J213" i="4"/>
  <c r="H213" i="4"/>
  <c r="AK213" i="4"/>
  <c r="AL213" i="4"/>
  <c r="AM213" i="4"/>
  <c r="AN213" i="4"/>
  <c r="AO213" i="4"/>
  <c r="AP213" i="4"/>
  <c r="D214" i="4"/>
  <c r="E214" i="4"/>
  <c r="F214" i="4"/>
  <c r="G214" i="4"/>
  <c r="I214" i="4"/>
  <c r="J214" i="4"/>
  <c r="H214" i="4"/>
  <c r="AK214" i="4"/>
  <c r="AL214" i="4"/>
  <c r="AM214" i="4"/>
  <c r="AN214" i="4"/>
  <c r="AO214" i="4"/>
  <c r="AP214" i="4"/>
  <c r="D215" i="4"/>
  <c r="E215" i="4"/>
  <c r="F215" i="4"/>
  <c r="G215" i="4"/>
  <c r="I215" i="4"/>
  <c r="J215" i="4"/>
  <c r="H215" i="4"/>
  <c r="AK215" i="4"/>
  <c r="AL215" i="4"/>
  <c r="AM215" i="4"/>
  <c r="AN215" i="4"/>
  <c r="AO215" i="4"/>
  <c r="AP215" i="4"/>
  <c r="D216" i="4"/>
  <c r="E216" i="4"/>
  <c r="F216" i="4"/>
  <c r="G216" i="4"/>
  <c r="I216" i="4"/>
  <c r="J216" i="4"/>
  <c r="H216" i="4"/>
  <c r="AK216" i="4"/>
  <c r="AL216" i="4"/>
  <c r="AM216" i="4"/>
  <c r="AN216" i="4"/>
  <c r="AO216" i="4"/>
  <c r="AP216" i="4"/>
  <c r="D217" i="4"/>
  <c r="E217" i="4"/>
  <c r="F217" i="4"/>
  <c r="G217" i="4"/>
  <c r="I217" i="4"/>
  <c r="J217" i="4"/>
  <c r="H217" i="4"/>
  <c r="AK217" i="4"/>
  <c r="AL217" i="4"/>
  <c r="AM217" i="4"/>
  <c r="AN217" i="4"/>
  <c r="AO217" i="4"/>
  <c r="AP217" i="4"/>
  <c r="D218" i="4"/>
  <c r="E218" i="4"/>
  <c r="F218" i="4"/>
  <c r="G218" i="4"/>
  <c r="I218" i="4"/>
  <c r="J218" i="4"/>
  <c r="H218" i="4"/>
  <c r="AK218" i="4"/>
  <c r="AL218" i="4"/>
  <c r="AM218" i="4"/>
  <c r="AN218" i="4"/>
  <c r="AO218" i="4"/>
  <c r="AP218" i="4"/>
  <c r="D219" i="4"/>
  <c r="E219" i="4"/>
  <c r="F219" i="4"/>
  <c r="G219" i="4"/>
  <c r="I219" i="4"/>
  <c r="J219" i="4"/>
  <c r="H219" i="4"/>
  <c r="AK219" i="4"/>
  <c r="AL219" i="4"/>
  <c r="AM219" i="4"/>
  <c r="AN219" i="4"/>
  <c r="AO219" i="4"/>
  <c r="AP219" i="4"/>
  <c r="D220" i="4"/>
  <c r="E220" i="4"/>
  <c r="F220" i="4"/>
  <c r="G220" i="4"/>
  <c r="I220" i="4"/>
  <c r="J220" i="4"/>
  <c r="H220" i="4"/>
  <c r="AK220" i="4"/>
  <c r="AL220" i="4"/>
  <c r="AM220" i="4"/>
  <c r="AN220" i="4"/>
  <c r="AO220" i="4"/>
  <c r="AP220" i="4"/>
  <c r="D221" i="4"/>
  <c r="E221" i="4"/>
  <c r="F221" i="4"/>
  <c r="G221" i="4"/>
  <c r="I221" i="4"/>
  <c r="J221" i="4"/>
  <c r="H221" i="4"/>
  <c r="AK221" i="4"/>
  <c r="AL221" i="4"/>
  <c r="AM221" i="4"/>
  <c r="AN221" i="4"/>
  <c r="AO221" i="4"/>
  <c r="AP221" i="4"/>
  <c r="D222" i="4"/>
  <c r="E222" i="4"/>
  <c r="F222" i="4"/>
  <c r="G222" i="4"/>
  <c r="I222" i="4"/>
  <c r="J222" i="4"/>
  <c r="H222" i="4"/>
  <c r="AK222" i="4"/>
  <c r="AL222" i="4"/>
  <c r="AM222" i="4"/>
  <c r="AN222" i="4"/>
  <c r="AO222" i="4"/>
  <c r="AP222" i="4"/>
  <c r="D223" i="4"/>
  <c r="E223" i="4"/>
  <c r="F223" i="4"/>
  <c r="G223" i="4"/>
  <c r="I223" i="4"/>
  <c r="J223" i="4"/>
  <c r="H223" i="4"/>
  <c r="AK223" i="4"/>
  <c r="AL223" i="4"/>
  <c r="AM223" i="4"/>
  <c r="AN223" i="4"/>
  <c r="AO223" i="4"/>
  <c r="AP223" i="4"/>
  <c r="AR223" i="4"/>
  <c r="D225" i="4"/>
  <c r="E225" i="4"/>
  <c r="F225" i="4"/>
  <c r="G225" i="4"/>
  <c r="I225" i="4"/>
  <c r="J225" i="4"/>
  <c r="H225" i="4"/>
  <c r="AK225" i="4"/>
  <c r="AL225" i="4"/>
  <c r="AM225" i="4"/>
  <c r="AN225" i="4"/>
  <c r="AO225" i="4"/>
  <c r="AP225" i="4"/>
  <c r="AR225" i="4"/>
  <c r="D226" i="4"/>
  <c r="E226" i="4"/>
  <c r="F226" i="4"/>
  <c r="G226" i="4"/>
  <c r="I226" i="4"/>
  <c r="J226" i="4"/>
  <c r="H226" i="4"/>
  <c r="AK226" i="4"/>
  <c r="AL226" i="4"/>
  <c r="AM226" i="4"/>
  <c r="AN226" i="4"/>
  <c r="AO226" i="4"/>
  <c r="AP226" i="4"/>
  <c r="AR226" i="4"/>
  <c r="D227" i="4"/>
  <c r="E227" i="4"/>
  <c r="F227" i="4"/>
  <c r="G227" i="4"/>
  <c r="I227" i="4"/>
  <c r="J227" i="4"/>
  <c r="H227" i="4"/>
  <c r="AK227" i="4"/>
  <c r="AL227" i="4"/>
  <c r="AM227" i="4"/>
  <c r="AN227" i="4"/>
  <c r="AO227" i="4"/>
  <c r="AP227" i="4"/>
  <c r="AR227" i="4"/>
  <c r="D228" i="4"/>
  <c r="E228" i="4"/>
  <c r="F228" i="4"/>
  <c r="G228" i="4"/>
  <c r="I228" i="4"/>
  <c r="J228" i="4"/>
  <c r="H228" i="4"/>
  <c r="AK228" i="4"/>
  <c r="AL228" i="4"/>
  <c r="AM228" i="4"/>
  <c r="AN228" i="4"/>
  <c r="AO228" i="4"/>
  <c r="AP228" i="4"/>
  <c r="AR228" i="4"/>
  <c r="D229" i="4"/>
  <c r="E229" i="4"/>
  <c r="F229" i="4"/>
  <c r="G229" i="4"/>
  <c r="I229" i="4"/>
  <c r="J229" i="4"/>
  <c r="H229" i="4"/>
  <c r="AK229" i="4"/>
  <c r="AL229" i="4"/>
  <c r="AM229" i="4"/>
  <c r="AN229" i="4"/>
  <c r="AO229" i="4"/>
  <c r="AP229" i="4"/>
  <c r="AR229" i="4"/>
  <c r="D230" i="4"/>
  <c r="E230" i="4"/>
  <c r="F230" i="4"/>
  <c r="G230" i="4"/>
  <c r="I230" i="4"/>
  <c r="J230" i="4"/>
  <c r="H230" i="4"/>
  <c r="AK230" i="4"/>
  <c r="AL230" i="4"/>
  <c r="AM230" i="4"/>
  <c r="AN230" i="4"/>
  <c r="AO230" i="4"/>
  <c r="AP230" i="4"/>
  <c r="AR230" i="4"/>
  <c r="D231" i="4"/>
  <c r="E231" i="4"/>
  <c r="F231" i="4"/>
  <c r="G231" i="4"/>
  <c r="I231" i="4"/>
  <c r="J231" i="4"/>
  <c r="H231" i="4"/>
  <c r="AK231" i="4"/>
  <c r="AL231" i="4"/>
  <c r="AM231" i="4"/>
  <c r="AN231" i="4"/>
  <c r="AO231" i="4"/>
  <c r="AP231" i="4"/>
  <c r="AR231" i="4"/>
  <c r="D232" i="4"/>
  <c r="E232" i="4"/>
  <c r="F232" i="4"/>
  <c r="G232" i="4"/>
  <c r="I232" i="4"/>
  <c r="J232" i="4"/>
  <c r="H232" i="4"/>
  <c r="AK232" i="4"/>
  <c r="AL232" i="4"/>
  <c r="AM232" i="4"/>
  <c r="AN232" i="4"/>
  <c r="AO232" i="4"/>
  <c r="AP232" i="4"/>
  <c r="AR232" i="4"/>
  <c r="D233" i="4"/>
  <c r="E233" i="4"/>
  <c r="F233" i="4"/>
  <c r="G233" i="4"/>
  <c r="I233" i="4"/>
  <c r="J233" i="4"/>
  <c r="H233" i="4"/>
  <c r="AK233" i="4"/>
  <c r="AL233" i="4"/>
  <c r="AM233" i="4"/>
  <c r="AN233" i="4"/>
  <c r="AO233" i="4"/>
  <c r="AP233" i="4"/>
  <c r="AR233" i="4"/>
  <c r="I235" i="4"/>
  <c r="J235" i="4"/>
  <c r="H235" i="4"/>
  <c r="AK235" i="4"/>
  <c r="AL235" i="4"/>
  <c r="AM235" i="4"/>
  <c r="AN235" i="4"/>
  <c r="AO235" i="4"/>
  <c r="AP235" i="4"/>
  <c r="AR235" i="4"/>
  <c r="I236" i="4"/>
  <c r="J236" i="4"/>
  <c r="H236" i="4"/>
  <c r="AK236" i="4"/>
  <c r="AL236" i="4"/>
  <c r="AM236" i="4"/>
  <c r="AN236" i="4"/>
  <c r="AO236" i="4"/>
  <c r="AP236" i="4"/>
  <c r="AR236" i="4"/>
  <c r="I237" i="4"/>
  <c r="J237" i="4"/>
  <c r="H237" i="4"/>
  <c r="AK237" i="4"/>
  <c r="AL237" i="4"/>
  <c r="AM237" i="4"/>
  <c r="AN237" i="4"/>
  <c r="AO237" i="4"/>
  <c r="AP237" i="4"/>
  <c r="AR237" i="4"/>
  <c r="D238" i="4"/>
  <c r="E238" i="4"/>
  <c r="F238" i="4"/>
  <c r="G238" i="4"/>
  <c r="I238" i="4"/>
  <c r="J238" i="4"/>
  <c r="H238" i="4"/>
  <c r="AK238" i="4"/>
  <c r="AL238" i="4"/>
  <c r="AM238" i="4"/>
  <c r="AN238" i="4"/>
  <c r="AO238" i="4"/>
  <c r="AP238" i="4"/>
  <c r="AR238" i="4"/>
  <c r="I3212" i="4"/>
  <c r="J3212" i="4"/>
  <c r="AK3212" i="4"/>
  <c r="AL3212" i="4"/>
  <c r="AM3212" i="4"/>
  <c r="AN3212" i="4"/>
  <c r="AO3212" i="4"/>
  <c r="AP3212" i="4"/>
  <c r="AR3212" i="4"/>
  <c r="D3213" i="4"/>
  <c r="E3213" i="4"/>
  <c r="F3213" i="4"/>
  <c r="G3213" i="4"/>
  <c r="I3213" i="4"/>
  <c r="J3213" i="4"/>
  <c r="H3213" i="4"/>
  <c r="AK3213" i="4"/>
  <c r="AL3213" i="4"/>
  <c r="AM3213" i="4"/>
  <c r="AN3213" i="4"/>
  <c r="AO3213" i="4"/>
  <c r="AP3213" i="4"/>
  <c r="AR3213" i="4"/>
  <c r="D240" i="4"/>
  <c r="E240" i="4"/>
  <c r="F240" i="4"/>
  <c r="G240" i="4"/>
  <c r="I240" i="4"/>
  <c r="J240" i="4"/>
  <c r="H240" i="4"/>
  <c r="AK240" i="4"/>
  <c r="AL240" i="4"/>
  <c r="AM240" i="4"/>
  <c r="AN240" i="4"/>
  <c r="AO240" i="4"/>
  <c r="AP240" i="4"/>
  <c r="AR240" i="4"/>
  <c r="D241" i="4"/>
  <c r="E241" i="4"/>
  <c r="F241" i="4"/>
  <c r="G241" i="4"/>
  <c r="I241" i="4"/>
  <c r="J241" i="4"/>
  <c r="H241" i="4"/>
  <c r="AK241" i="4"/>
  <c r="AL241" i="4"/>
  <c r="AM241" i="4"/>
  <c r="AN241" i="4"/>
  <c r="AO241" i="4"/>
  <c r="AP241" i="4"/>
  <c r="AR241" i="4"/>
  <c r="D242" i="4"/>
  <c r="E242" i="4"/>
  <c r="F242" i="4"/>
  <c r="G242" i="4"/>
  <c r="I242" i="4"/>
  <c r="J242" i="4"/>
  <c r="H242" i="4"/>
  <c r="AK242" i="4"/>
  <c r="AL242" i="4"/>
  <c r="AM242" i="4"/>
  <c r="AN242" i="4"/>
  <c r="AO242" i="4"/>
  <c r="AP242" i="4"/>
  <c r="AR242" i="4"/>
  <c r="D243" i="4"/>
  <c r="E243" i="4"/>
  <c r="F243" i="4"/>
  <c r="G243" i="4"/>
  <c r="I243" i="4"/>
  <c r="J243" i="4"/>
  <c r="H243" i="4"/>
  <c r="AK243" i="4"/>
  <c r="AL243" i="4"/>
  <c r="AM243" i="4"/>
  <c r="AN243" i="4"/>
  <c r="AO243" i="4"/>
  <c r="AP243" i="4"/>
  <c r="AR243" i="4"/>
  <c r="D244" i="4"/>
  <c r="E244" i="4"/>
  <c r="F244" i="4"/>
  <c r="G244" i="4"/>
  <c r="I244" i="4"/>
  <c r="J244" i="4"/>
  <c r="H244" i="4"/>
  <c r="AK244" i="4"/>
  <c r="AL244" i="4"/>
  <c r="AM244" i="4"/>
  <c r="AN244" i="4"/>
  <c r="AO244" i="4"/>
  <c r="AP244" i="4"/>
  <c r="AR244" i="4"/>
  <c r="D245" i="4"/>
  <c r="E245" i="4"/>
  <c r="F245" i="4"/>
  <c r="G245" i="4"/>
  <c r="I245" i="4"/>
  <c r="J245" i="4"/>
  <c r="H245" i="4"/>
  <c r="AK245" i="4"/>
  <c r="AL245" i="4"/>
  <c r="AM245" i="4"/>
  <c r="AN245" i="4"/>
  <c r="AO245" i="4"/>
  <c r="AP245" i="4"/>
  <c r="AR245" i="4"/>
  <c r="D246" i="4"/>
  <c r="E246" i="4"/>
  <c r="F246" i="4"/>
  <c r="G246" i="4"/>
  <c r="I246" i="4"/>
  <c r="J246" i="4"/>
  <c r="H246" i="4"/>
  <c r="AK246" i="4"/>
  <c r="AL246" i="4"/>
  <c r="AM246" i="4"/>
  <c r="AN246" i="4"/>
  <c r="AO246" i="4"/>
  <c r="AP246" i="4"/>
  <c r="AR246" i="4"/>
  <c r="D247" i="4"/>
  <c r="E247" i="4"/>
  <c r="F247" i="4"/>
  <c r="G247" i="4"/>
  <c r="I247" i="4"/>
  <c r="J247" i="4"/>
  <c r="H247" i="4"/>
  <c r="AK247" i="4"/>
  <c r="AL247" i="4"/>
  <c r="AM247" i="4"/>
  <c r="AN247" i="4"/>
  <c r="AO247" i="4"/>
  <c r="AP247" i="4"/>
  <c r="AR247" i="4"/>
  <c r="D248" i="4"/>
  <c r="E248" i="4"/>
  <c r="F248" i="4"/>
  <c r="G248" i="4"/>
  <c r="I248" i="4"/>
  <c r="J248" i="4"/>
  <c r="H248" i="4"/>
  <c r="AK248" i="4"/>
  <c r="AL248" i="4"/>
  <c r="AM248" i="4"/>
  <c r="AN248" i="4"/>
  <c r="AO248" i="4"/>
  <c r="AP248" i="4"/>
  <c r="AR248" i="4"/>
  <c r="D249" i="4"/>
  <c r="E249" i="4"/>
  <c r="F249" i="4"/>
  <c r="G249" i="4"/>
  <c r="I249" i="4"/>
  <c r="J249" i="4"/>
  <c r="H249" i="4"/>
  <c r="AK249" i="4"/>
  <c r="AL249" i="4"/>
  <c r="AM249" i="4"/>
  <c r="AN249" i="4"/>
  <c r="AO249" i="4"/>
  <c r="AP249" i="4"/>
  <c r="AR249" i="4"/>
  <c r="D250" i="4"/>
  <c r="E250" i="4"/>
  <c r="F250" i="4"/>
  <c r="G250" i="4"/>
  <c r="I250" i="4"/>
  <c r="J250" i="4"/>
  <c r="H250" i="4"/>
  <c r="AK250" i="4"/>
  <c r="AL250" i="4"/>
  <c r="AM250" i="4"/>
  <c r="AN250" i="4"/>
  <c r="AO250" i="4"/>
  <c r="AP250" i="4"/>
  <c r="AR250" i="4"/>
  <c r="D251" i="4"/>
  <c r="E251" i="4"/>
  <c r="F251" i="4"/>
  <c r="G251" i="4"/>
  <c r="I251" i="4"/>
  <c r="J251" i="4"/>
  <c r="H251" i="4"/>
  <c r="AK251" i="4"/>
  <c r="AL251" i="4"/>
  <c r="AM251" i="4"/>
  <c r="AN251" i="4"/>
  <c r="AO251" i="4"/>
  <c r="AP251" i="4"/>
  <c r="AR251" i="4"/>
  <c r="D252" i="4"/>
  <c r="E252" i="4"/>
  <c r="F252" i="4"/>
  <c r="G252" i="4"/>
  <c r="I252" i="4"/>
  <c r="J252" i="4"/>
  <c r="H252" i="4"/>
  <c r="AK252" i="4"/>
  <c r="AL252" i="4"/>
  <c r="AM252" i="4"/>
  <c r="AN252" i="4"/>
  <c r="AO252" i="4"/>
  <c r="AP252" i="4"/>
  <c r="AR252" i="4"/>
  <c r="D253" i="4"/>
  <c r="E253" i="4"/>
  <c r="F253" i="4"/>
  <c r="G253" i="4"/>
  <c r="I253" i="4"/>
  <c r="J253" i="4"/>
  <c r="H253" i="4"/>
  <c r="AK253" i="4"/>
  <c r="AL253" i="4"/>
  <c r="AM253" i="4"/>
  <c r="AN253" i="4"/>
  <c r="AO253" i="4"/>
  <c r="AP253" i="4"/>
  <c r="AR253" i="4"/>
  <c r="D254" i="4"/>
  <c r="E254" i="4"/>
  <c r="F254" i="4"/>
  <c r="G254" i="4"/>
  <c r="I254" i="4"/>
  <c r="J254" i="4"/>
  <c r="H254" i="4"/>
  <c r="AK254" i="4"/>
  <c r="AL254" i="4"/>
  <c r="AM254" i="4"/>
  <c r="AN254" i="4"/>
  <c r="AO254" i="4"/>
  <c r="AP254" i="4"/>
  <c r="AR254" i="4"/>
  <c r="D255" i="4"/>
  <c r="E255" i="4"/>
  <c r="F255" i="4"/>
  <c r="G255" i="4"/>
  <c r="I255" i="4"/>
  <c r="J255" i="4"/>
  <c r="H255" i="4"/>
  <c r="AK255" i="4"/>
  <c r="AL255" i="4"/>
  <c r="AM255" i="4"/>
  <c r="AN255" i="4"/>
  <c r="AO255" i="4"/>
  <c r="AP255" i="4"/>
  <c r="AR255" i="4"/>
  <c r="D256" i="4"/>
  <c r="E256" i="4"/>
  <c r="F256" i="4"/>
  <c r="G256" i="4"/>
  <c r="I256" i="4"/>
  <c r="J256" i="4"/>
  <c r="H256" i="4"/>
  <c r="AK256" i="4"/>
  <c r="AL256" i="4"/>
  <c r="AM256" i="4"/>
  <c r="AN256" i="4"/>
  <c r="AO256" i="4"/>
  <c r="AP256" i="4"/>
  <c r="AR256" i="4"/>
  <c r="D257" i="4"/>
  <c r="E257" i="4"/>
  <c r="F257" i="4"/>
  <c r="G257" i="4"/>
  <c r="I257" i="4"/>
  <c r="J257" i="4"/>
  <c r="H257" i="4"/>
  <c r="AK257" i="4"/>
  <c r="AL257" i="4"/>
  <c r="AM257" i="4"/>
  <c r="AN257" i="4"/>
  <c r="AO257" i="4"/>
  <c r="AP257" i="4"/>
  <c r="AR257" i="4"/>
  <c r="D258" i="4"/>
  <c r="E258" i="4"/>
  <c r="F258" i="4"/>
  <c r="G258" i="4"/>
  <c r="I258" i="4"/>
  <c r="J258" i="4"/>
  <c r="H258" i="4"/>
  <c r="AK258" i="4"/>
  <c r="AL258" i="4"/>
  <c r="AM258" i="4"/>
  <c r="AN258" i="4"/>
  <c r="AO258" i="4"/>
  <c r="AP258" i="4"/>
  <c r="AR258" i="4"/>
  <c r="D259" i="4"/>
  <c r="E259" i="4"/>
  <c r="F259" i="4"/>
  <c r="G259" i="4"/>
  <c r="I259" i="4"/>
  <c r="J259" i="4"/>
  <c r="H259" i="4"/>
  <c r="AK259" i="4"/>
  <c r="AL259" i="4"/>
  <c r="AM259" i="4"/>
  <c r="AN259" i="4"/>
  <c r="AO259" i="4"/>
  <c r="AP259" i="4"/>
  <c r="AR259" i="4"/>
  <c r="D260" i="4"/>
  <c r="E260" i="4"/>
  <c r="F260" i="4"/>
  <c r="G260" i="4"/>
  <c r="I260" i="4"/>
  <c r="J260" i="4"/>
  <c r="H260" i="4"/>
  <c r="AK260" i="4"/>
  <c r="AL260" i="4"/>
  <c r="AM260" i="4"/>
  <c r="AN260" i="4"/>
  <c r="AO260" i="4"/>
  <c r="AP260" i="4"/>
  <c r="AR260" i="4"/>
  <c r="D261" i="4"/>
  <c r="E261" i="4"/>
  <c r="F261" i="4"/>
  <c r="G261" i="4"/>
  <c r="I261" i="4"/>
  <c r="J261" i="4"/>
  <c r="H261" i="4"/>
  <c r="AK261" i="4"/>
  <c r="AL261" i="4"/>
  <c r="AM261" i="4"/>
  <c r="AN261" i="4"/>
  <c r="AO261" i="4"/>
  <c r="AP261" i="4"/>
  <c r="AR261" i="4"/>
  <c r="D262" i="4"/>
  <c r="E262" i="4"/>
  <c r="F262" i="4"/>
  <c r="G262" i="4"/>
  <c r="I262" i="4"/>
  <c r="J262" i="4"/>
  <c r="H262" i="4"/>
  <c r="AK262" i="4"/>
  <c r="AL262" i="4"/>
  <c r="AM262" i="4"/>
  <c r="AN262" i="4"/>
  <c r="AO262" i="4"/>
  <c r="AP262" i="4"/>
  <c r="AR262" i="4"/>
  <c r="D263" i="4"/>
  <c r="E263" i="4"/>
  <c r="F263" i="4"/>
  <c r="G263" i="4"/>
  <c r="I263" i="4"/>
  <c r="J263" i="4"/>
  <c r="H263" i="4"/>
  <c r="AK263" i="4"/>
  <c r="AL263" i="4"/>
  <c r="AM263" i="4"/>
  <c r="AN263" i="4"/>
  <c r="AO263" i="4"/>
  <c r="AP263" i="4"/>
  <c r="AR263" i="4"/>
  <c r="D264" i="4"/>
  <c r="E264" i="4"/>
  <c r="F264" i="4"/>
  <c r="G264" i="4"/>
  <c r="I264" i="4"/>
  <c r="J264" i="4"/>
  <c r="H264" i="4"/>
  <c r="AK264" i="4"/>
  <c r="AL264" i="4"/>
  <c r="AM264" i="4"/>
  <c r="AN264" i="4"/>
  <c r="AO264" i="4"/>
  <c r="AP264" i="4"/>
  <c r="AR264" i="4"/>
  <c r="D265" i="4"/>
  <c r="E265" i="4"/>
  <c r="F265" i="4"/>
  <c r="G265" i="4"/>
  <c r="I265" i="4"/>
  <c r="J265" i="4"/>
  <c r="H265" i="4"/>
  <c r="AK265" i="4"/>
  <c r="AL265" i="4"/>
  <c r="AM265" i="4"/>
  <c r="AN265" i="4"/>
  <c r="AO265" i="4"/>
  <c r="AP265" i="4"/>
  <c r="AR265" i="4"/>
  <c r="D266" i="4"/>
  <c r="E266" i="4"/>
  <c r="F266" i="4"/>
  <c r="G266" i="4"/>
  <c r="I266" i="4"/>
  <c r="J266" i="4"/>
  <c r="H266" i="4"/>
  <c r="AK266" i="4"/>
  <c r="AL266" i="4"/>
  <c r="AM266" i="4"/>
  <c r="AN266" i="4"/>
  <c r="AO266" i="4"/>
  <c r="AP266" i="4"/>
  <c r="AR266" i="4"/>
  <c r="D267" i="4"/>
  <c r="E267" i="4"/>
  <c r="F267" i="4"/>
  <c r="G267" i="4"/>
  <c r="I267" i="4"/>
  <c r="J267" i="4"/>
  <c r="H267" i="4"/>
  <c r="AK267" i="4"/>
  <c r="AL267" i="4"/>
  <c r="AM267" i="4"/>
  <c r="AN267" i="4"/>
  <c r="AO267" i="4"/>
  <c r="AP267" i="4"/>
  <c r="AR267" i="4"/>
  <c r="D268" i="4"/>
  <c r="E268" i="4"/>
  <c r="F268" i="4"/>
  <c r="G268" i="4"/>
  <c r="I268" i="4"/>
  <c r="J268" i="4"/>
  <c r="H268" i="4"/>
  <c r="AK268" i="4"/>
  <c r="AL268" i="4"/>
  <c r="AM268" i="4"/>
  <c r="AN268" i="4"/>
  <c r="AO268" i="4"/>
  <c r="AP268" i="4"/>
  <c r="AR268" i="4"/>
  <c r="D269" i="4"/>
  <c r="E269" i="4"/>
  <c r="F269" i="4"/>
  <c r="G269" i="4"/>
  <c r="I269" i="4"/>
  <c r="J269" i="4"/>
  <c r="H269" i="4"/>
  <c r="AK269" i="4"/>
  <c r="AL269" i="4"/>
  <c r="AM269" i="4"/>
  <c r="AN269" i="4"/>
  <c r="AO269" i="4"/>
  <c r="AP269" i="4"/>
  <c r="AR269" i="4"/>
  <c r="D270" i="4"/>
  <c r="E270" i="4"/>
  <c r="F270" i="4"/>
  <c r="G270" i="4"/>
  <c r="I270" i="4"/>
  <c r="J270" i="4"/>
  <c r="H270" i="4"/>
  <c r="AK270" i="4"/>
  <c r="AL270" i="4"/>
  <c r="AM270" i="4"/>
  <c r="AN270" i="4"/>
  <c r="AO270" i="4"/>
  <c r="AP270" i="4"/>
  <c r="AR270" i="4"/>
  <c r="D271" i="4"/>
  <c r="E271" i="4"/>
  <c r="F271" i="4"/>
  <c r="G271" i="4"/>
  <c r="I271" i="4"/>
  <c r="J271" i="4"/>
  <c r="H271" i="4"/>
  <c r="AK271" i="4"/>
  <c r="AL271" i="4"/>
  <c r="AM271" i="4"/>
  <c r="AN271" i="4"/>
  <c r="AO271" i="4"/>
  <c r="AP271" i="4"/>
  <c r="AR271" i="4"/>
  <c r="D272" i="4"/>
  <c r="E272" i="4"/>
  <c r="F272" i="4"/>
  <c r="G272" i="4"/>
  <c r="I272" i="4"/>
  <c r="J272" i="4"/>
  <c r="H272" i="4"/>
  <c r="AK272" i="4"/>
  <c r="AL272" i="4"/>
  <c r="AM272" i="4"/>
  <c r="AN272" i="4"/>
  <c r="AO272" i="4"/>
  <c r="AP272" i="4"/>
  <c r="AR272" i="4"/>
  <c r="D273" i="4"/>
  <c r="E273" i="4"/>
  <c r="F273" i="4"/>
  <c r="G273" i="4"/>
  <c r="I273" i="4"/>
  <c r="J273" i="4"/>
  <c r="H273" i="4"/>
  <c r="AK273" i="4"/>
  <c r="AL273" i="4"/>
  <c r="AM273" i="4"/>
  <c r="AN273" i="4"/>
  <c r="AO273" i="4"/>
  <c r="AP273" i="4"/>
  <c r="AR273" i="4"/>
  <c r="D274" i="4"/>
  <c r="E274" i="4"/>
  <c r="F274" i="4"/>
  <c r="G274" i="4"/>
  <c r="I274" i="4"/>
  <c r="J274" i="4"/>
  <c r="H274" i="4"/>
  <c r="AK274" i="4"/>
  <c r="AL274" i="4"/>
  <c r="AM274" i="4"/>
  <c r="AN274" i="4"/>
  <c r="AO274" i="4"/>
  <c r="AP274" i="4"/>
  <c r="AR274" i="4"/>
  <c r="D275" i="4"/>
  <c r="E275" i="4"/>
  <c r="F275" i="4"/>
  <c r="G275" i="4"/>
  <c r="I275" i="4"/>
  <c r="J275" i="4"/>
  <c r="H275" i="4"/>
  <c r="AK275" i="4"/>
  <c r="AL275" i="4"/>
  <c r="AM275" i="4"/>
  <c r="AN275" i="4"/>
  <c r="AO275" i="4"/>
  <c r="AP275" i="4"/>
  <c r="AR275" i="4"/>
  <c r="D276" i="4"/>
  <c r="E276" i="4"/>
  <c r="F276" i="4"/>
  <c r="G276" i="4"/>
  <c r="I276" i="4"/>
  <c r="J276" i="4"/>
  <c r="H276" i="4"/>
  <c r="AK276" i="4"/>
  <c r="AL276" i="4"/>
  <c r="AM276" i="4"/>
  <c r="AN276" i="4"/>
  <c r="AO276" i="4"/>
  <c r="AP276" i="4"/>
  <c r="AR276" i="4"/>
  <c r="D277" i="4"/>
  <c r="E277" i="4"/>
  <c r="F277" i="4"/>
  <c r="G277" i="4"/>
  <c r="I277" i="4"/>
  <c r="J277" i="4"/>
  <c r="H277" i="4"/>
  <c r="AK277" i="4"/>
  <c r="AL277" i="4"/>
  <c r="AM277" i="4"/>
  <c r="AN277" i="4"/>
  <c r="AO277" i="4"/>
  <c r="AP277" i="4"/>
  <c r="AR277" i="4"/>
  <c r="D278" i="4"/>
  <c r="E278" i="4"/>
  <c r="F278" i="4"/>
  <c r="G278" i="4"/>
  <c r="I278" i="4"/>
  <c r="J278" i="4"/>
  <c r="H278" i="4"/>
  <c r="AK278" i="4"/>
  <c r="AL278" i="4"/>
  <c r="AM278" i="4"/>
  <c r="AN278" i="4"/>
  <c r="AO278" i="4"/>
  <c r="AP278" i="4"/>
  <c r="AR278" i="4"/>
  <c r="D279" i="4"/>
  <c r="E279" i="4"/>
  <c r="F279" i="4"/>
  <c r="G279" i="4"/>
  <c r="I279" i="4"/>
  <c r="J279" i="4"/>
  <c r="H279" i="4"/>
  <c r="AK279" i="4"/>
  <c r="AL279" i="4"/>
  <c r="AM279" i="4"/>
  <c r="AN279" i="4"/>
  <c r="AO279" i="4"/>
  <c r="AP279" i="4"/>
  <c r="AR279" i="4"/>
  <c r="D280" i="4"/>
  <c r="E280" i="4"/>
  <c r="F280" i="4"/>
  <c r="G280" i="4"/>
  <c r="I280" i="4"/>
  <c r="J280" i="4"/>
  <c r="H280" i="4"/>
  <c r="AK280" i="4"/>
  <c r="AL280" i="4"/>
  <c r="AM280" i="4"/>
  <c r="AN280" i="4"/>
  <c r="AO280" i="4"/>
  <c r="AP280" i="4"/>
  <c r="AR280" i="4"/>
  <c r="D281" i="4"/>
  <c r="E281" i="4"/>
  <c r="F281" i="4"/>
  <c r="G281" i="4"/>
  <c r="I281" i="4"/>
  <c r="J281" i="4"/>
  <c r="H281" i="4"/>
  <c r="AK281" i="4"/>
  <c r="AL281" i="4"/>
  <c r="AM281" i="4"/>
  <c r="AN281" i="4"/>
  <c r="AO281" i="4"/>
  <c r="AP281" i="4"/>
  <c r="AR281" i="4"/>
  <c r="D282" i="4"/>
  <c r="E282" i="4"/>
  <c r="F282" i="4"/>
  <c r="G282" i="4"/>
  <c r="I282" i="4"/>
  <c r="J282" i="4"/>
  <c r="H282" i="4"/>
  <c r="AK282" i="4"/>
  <c r="AL282" i="4"/>
  <c r="AM282" i="4"/>
  <c r="AN282" i="4"/>
  <c r="AO282" i="4"/>
  <c r="AP282" i="4"/>
  <c r="AR282" i="4"/>
  <c r="D283" i="4"/>
  <c r="E283" i="4"/>
  <c r="F283" i="4"/>
  <c r="G283" i="4"/>
  <c r="I283" i="4"/>
  <c r="J283" i="4"/>
  <c r="H283" i="4"/>
  <c r="AK283" i="4"/>
  <c r="AL283" i="4"/>
  <c r="AM283" i="4"/>
  <c r="AN283" i="4"/>
  <c r="AO283" i="4"/>
  <c r="AP283" i="4"/>
  <c r="AR283" i="4"/>
  <c r="D284" i="4"/>
  <c r="E284" i="4"/>
  <c r="F284" i="4"/>
  <c r="G284" i="4"/>
  <c r="I284" i="4"/>
  <c r="J284" i="4"/>
  <c r="H284" i="4"/>
  <c r="AK284" i="4"/>
  <c r="AL284" i="4"/>
  <c r="AM284" i="4"/>
  <c r="AN284" i="4"/>
  <c r="AO284" i="4"/>
  <c r="AP284" i="4"/>
  <c r="AR284" i="4"/>
  <c r="D285" i="4"/>
  <c r="E285" i="4"/>
  <c r="F285" i="4"/>
  <c r="G285" i="4"/>
  <c r="I285" i="4"/>
  <c r="J285" i="4"/>
  <c r="H285" i="4"/>
  <c r="AK285" i="4"/>
  <c r="AL285" i="4"/>
  <c r="AM285" i="4"/>
  <c r="AN285" i="4"/>
  <c r="AO285" i="4"/>
  <c r="AP285" i="4"/>
  <c r="AR285" i="4"/>
  <c r="D286" i="4"/>
  <c r="E286" i="4"/>
  <c r="F286" i="4"/>
  <c r="G286" i="4"/>
  <c r="I286" i="4"/>
  <c r="J286" i="4"/>
  <c r="H286" i="4"/>
  <c r="AK286" i="4"/>
  <c r="AL286" i="4"/>
  <c r="AM286" i="4"/>
  <c r="AN286" i="4"/>
  <c r="AO286" i="4"/>
  <c r="AP286" i="4"/>
  <c r="AR286" i="4"/>
  <c r="D287" i="4"/>
  <c r="E287" i="4"/>
  <c r="F287" i="4"/>
  <c r="G287" i="4"/>
  <c r="I287" i="4"/>
  <c r="J287" i="4"/>
  <c r="H287" i="4"/>
  <c r="AK287" i="4"/>
  <c r="AL287" i="4"/>
  <c r="AM287" i="4"/>
  <c r="AN287" i="4"/>
  <c r="AO287" i="4"/>
  <c r="AP287" i="4"/>
  <c r="AR287" i="4"/>
  <c r="D288" i="4"/>
  <c r="E288" i="4"/>
  <c r="F288" i="4"/>
  <c r="G288" i="4"/>
  <c r="I288" i="4"/>
  <c r="J288" i="4"/>
  <c r="H288" i="4"/>
  <c r="AK288" i="4"/>
  <c r="AL288" i="4"/>
  <c r="AM288" i="4"/>
  <c r="AN288" i="4"/>
  <c r="AO288" i="4"/>
  <c r="AP288" i="4"/>
  <c r="AR288" i="4"/>
  <c r="D289" i="4"/>
  <c r="E289" i="4"/>
  <c r="F289" i="4"/>
  <c r="G289" i="4"/>
  <c r="I289" i="4"/>
  <c r="J289" i="4"/>
  <c r="H289" i="4"/>
  <c r="AK289" i="4"/>
  <c r="AL289" i="4"/>
  <c r="AM289" i="4"/>
  <c r="AN289" i="4"/>
  <c r="AO289" i="4"/>
  <c r="AP289" i="4"/>
  <c r="AR289" i="4"/>
  <c r="D290" i="4"/>
  <c r="E290" i="4"/>
  <c r="F290" i="4"/>
  <c r="G290" i="4"/>
  <c r="I290" i="4"/>
  <c r="J290" i="4"/>
  <c r="H290" i="4"/>
  <c r="AK290" i="4"/>
  <c r="AL290" i="4"/>
  <c r="AM290" i="4"/>
  <c r="AN290" i="4"/>
  <c r="AO290" i="4"/>
  <c r="AP290" i="4"/>
  <c r="AR290" i="4"/>
  <c r="D291" i="4"/>
  <c r="E291" i="4"/>
  <c r="F291" i="4"/>
  <c r="G291" i="4"/>
  <c r="I291" i="4"/>
  <c r="J291" i="4"/>
  <c r="H291" i="4"/>
  <c r="AK291" i="4"/>
  <c r="AL291" i="4"/>
  <c r="AM291" i="4"/>
  <c r="AN291" i="4"/>
  <c r="AO291" i="4"/>
  <c r="AP291" i="4"/>
  <c r="AR291" i="4"/>
  <c r="D292" i="4"/>
  <c r="E292" i="4"/>
  <c r="F292" i="4"/>
  <c r="G292" i="4"/>
  <c r="I292" i="4"/>
  <c r="J292" i="4"/>
  <c r="H292" i="4"/>
  <c r="AK292" i="4"/>
  <c r="AL292" i="4"/>
  <c r="AM292" i="4"/>
  <c r="AN292" i="4"/>
  <c r="AO292" i="4"/>
  <c r="AP292" i="4"/>
  <c r="AR292" i="4"/>
  <c r="D293" i="4"/>
  <c r="E293" i="4"/>
  <c r="F293" i="4"/>
  <c r="G293" i="4"/>
  <c r="I293" i="4"/>
  <c r="J293" i="4"/>
  <c r="H293" i="4"/>
  <c r="AK293" i="4"/>
  <c r="AL293" i="4"/>
  <c r="AM293" i="4"/>
  <c r="AN293" i="4"/>
  <c r="AO293" i="4"/>
  <c r="AP293" i="4"/>
  <c r="AR293" i="4"/>
  <c r="D294" i="4"/>
  <c r="E294" i="4"/>
  <c r="F294" i="4"/>
  <c r="G294" i="4"/>
  <c r="I294" i="4"/>
  <c r="J294" i="4"/>
  <c r="H294" i="4"/>
  <c r="AK294" i="4"/>
  <c r="AL294" i="4"/>
  <c r="AM294" i="4"/>
  <c r="AN294" i="4"/>
  <c r="AO294" i="4"/>
  <c r="AP294" i="4"/>
  <c r="AR294" i="4"/>
  <c r="D295" i="4"/>
  <c r="E295" i="4"/>
  <c r="F295" i="4"/>
  <c r="G295" i="4"/>
  <c r="I295" i="4"/>
  <c r="J295" i="4"/>
  <c r="H295" i="4"/>
  <c r="AK295" i="4"/>
  <c r="AL295" i="4"/>
  <c r="AM295" i="4"/>
  <c r="AN295" i="4"/>
  <c r="AO295" i="4"/>
  <c r="AP295" i="4"/>
  <c r="AR295" i="4"/>
  <c r="D296" i="4"/>
  <c r="E296" i="4"/>
  <c r="F296" i="4"/>
  <c r="G296" i="4"/>
  <c r="I296" i="4"/>
  <c r="J296" i="4"/>
  <c r="H296" i="4"/>
  <c r="AK296" i="4"/>
  <c r="AL296" i="4"/>
  <c r="AM296" i="4"/>
  <c r="AN296" i="4"/>
  <c r="AO296" i="4"/>
  <c r="AP296" i="4"/>
  <c r="AR296" i="4"/>
  <c r="D297" i="4"/>
  <c r="E297" i="4"/>
  <c r="F297" i="4"/>
  <c r="G297" i="4"/>
  <c r="I297" i="4"/>
  <c r="J297" i="4"/>
  <c r="H297" i="4"/>
  <c r="AK297" i="4"/>
  <c r="AL297" i="4"/>
  <c r="AM297" i="4"/>
  <c r="AN297" i="4"/>
  <c r="AO297" i="4"/>
  <c r="AP297" i="4"/>
  <c r="AR297" i="4"/>
  <c r="D298" i="4"/>
  <c r="E298" i="4"/>
  <c r="F298" i="4"/>
  <c r="G298" i="4"/>
  <c r="I298" i="4"/>
  <c r="J298" i="4"/>
  <c r="H298" i="4"/>
  <c r="AK298" i="4"/>
  <c r="AL298" i="4"/>
  <c r="AM298" i="4"/>
  <c r="AN298" i="4"/>
  <c r="AO298" i="4"/>
  <c r="AP298" i="4"/>
  <c r="AR298" i="4"/>
  <c r="D299" i="4"/>
  <c r="E299" i="4"/>
  <c r="F299" i="4"/>
  <c r="G299" i="4"/>
  <c r="I299" i="4"/>
  <c r="J299" i="4"/>
  <c r="H299" i="4"/>
  <c r="AK299" i="4"/>
  <c r="AL299" i="4"/>
  <c r="AM299" i="4"/>
  <c r="AN299" i="4"/>
  <c r="AO299" i="4"/>
  <c r="AP299" i="4"/>
  <c r="AR299" i="4"/>
  <c r="D300" i="4"/>
  <c r="E300" i="4"/>
  <c r="F300" i="4"/>
  <c r="G300" i="4"/>
  <c r="I300" i="4"/>
  <c r="J300" i="4"/>
  <c r="H300" i="4"/>
  <c r="AK300" i="4"/>
  <c r="AL300" i="4"/>
  <c r="AM300" i="4"/>
  <c r="AN300" i="4"/>
  <c r="AO300" i="4"/>
  <c r="AP300" i="4"/>
  <c r="AR300" i="4"/>
  <c r="D301" i="4"/>
  <c r="E301" i="4"/>
  <c r="F301" i="4"/>
  <c r="G301" i="4"/>
  <c r="I301" i="4"/>
  <c r="J301" i="4"/>
  <c r="H301" i="4"/>
  <c r="AK301" i="4"/>
  <c r="AL301" i="4"/>
  <c r="AM301" i="4"/>
  <c r="AN301" i="4"/>
  <c r="AO301" i="4"/>
  <c r="AP301" i="4"/>
  <c r="AR301" i="4"/>
  <c r="D302" i="4"/>
  <c r="E302" i="4"/>
  <c r="F302" i="4"/>
  <c r="G302" i="4"/>
  <c r="I302" i="4"/>
  <c r="J302" i="4"/>
  <c r="H302" i="4"/>
  <c r="AK302" i="4"/>
  <c r="AL302" i="4"/>
  <c r="AM302" i="4"/>
  <c r="AN302" i="4"/>
  <c r="AO302" i="4"/>
  <c r="AP302" i="4"/>
  <c r="AR302" i="4"/>
  <c r="D303" i="4"/>
  <c r="E303" i="4"/>
  <c r="F303" i="4"/>
  <c r="G303" i="4"/>
  <c r="I303" i="4"/>
  <c r="J303" i="4"/>
  <c r="H303" i="4"/>
  <c r="AK303" i="4"/>
  <c r="AL303" i="4"/>
  <c r="AM303" i="4"/>
  <c r="AN303" i="4"/>
  <c r="AO303" i="4"/>
  <c r="AP303" i="4"/>
  <c r="AR303" i="4"/>
  <c r="D304" i="4"/>
  <c r="E304" i="4"/>
  <c r="F304" i="4"/>
  <c r="G304" i="4"/>
  <c r="I304" i="4"/>
  <c r="J304" i="4"/>
  <c r="H304" i="4"/>
  <c r="AK304" i="4"/>
  <c r="AL304" i="4"/>
  <c r="AM304" i="4"/>
  <c r="AN304" i="4"/>
  <c r="AO304" i="4"/>
  <c r="AP304" i="4"/>
  <c r="AR304" i="4"/>
  <c r="D305" i="4"/>
  <c r="E305" i="4"/>
  <c r="F305" i="4"/>
  <c r="G305" i="4"/>
  <c r="I305" i="4"/>
  <c r="J305" i="4"/>
  <c r="H305" i="4"/>
  <c r="AK305" i="4"/>
  <c r="AL305" i="4"/>
  <c r="AM305" i="4"/>
  <c r="AN305" i="4"/>
  <c r="AO305" i="4"/>
  <c r="AP305" i="4"/>
  <c r="AR305" i="4"/>
  <c r="D306" i="4"/>
  <c r="E306" i="4"/>
  <c r="F306" i="4"/>
  <c r="G306" i="4"/>
  <c r="I306" i="4"/>
  <c r="J306" i="4"/>
  <c r="H306" i="4"/>
  <c r="AK306" i="4"/>
  <c r="AL306" i="4"/>
  <c r="AM306" i="4"/>
  <c r="AN306" i="4"/>
  <c r="AO306" i="4"/>
  <c r="AP306" i="4"/>
  <c r="AR306" i="4"/>
  <c r="D307" i="4"/>
  <c r="E307" i="4"/>
  <c r="F307" i="4"/>
  <c r="G307" i="4"/>
  <c r="I307" i="4"/>
  <c r="J307" i="4"/>
  <c r="H307" i="4"/>
  <c r="AK307" i="4"/>
  <c r="AL307" i="4"/>
  <c r="AM307" i="4"/>
  <c r="AN307" i="4"/>
  <c r="AO307" i="4"/>
  <c r="AP307" i="4"/>
  <c r="AR307" i="4"/>
  <c r="D309" i="4"/>
  <c r="E309" i="4"/>
  <c r="F309" i="4"/>
  <c r="G309" i="4"/>
  <c r="I309" i="4"/>
  <c r="J309" i="4"/>
  <c r="H309" i="4"/>
  <c r="AK309" i="4"/>
  <c r="AL309" i="4"/>
  <c r="AM309" i="4"/>
  <c r="AN309" i="4"/>
  <c r="AO309" i="4"/>
  <c r="AP309" i="4"/>
  <c r="AR309" i="4"/>
  <c r="D310" i="4"/>
  <c r="E310" i="4"/>
  <c r="F310" i="4"/>
  <c r="G310" i="4"/>
  <c r="I310" i="4"/>
  <c r="J310" i="4"/>
  <c r="H310" i="4"/>
  <c r="AK310" i="4"/>
  <c r="AL310" i="4"/>
  <c r="AM310" i="4"/>
  <c r="AN310" i="4"/>
  <c r="AO310" i="4"/>
  <c r="AP310" i="4"/>
  <c r="AR310" i="4"/>
  <c r="D311" i="4"/>
  <c r="E311" i="4"/>
  <c r="F311" i="4"/>
  <c r="G311" i="4"/>
  <c r="I311" i="4"/>
  <c r="J311" i="4"/>
  <c r="H311" i="4"/>
  <c r="AK311" i="4"/>
  <c r="AL311" i="4"/>
  <c r="AM311" i="4"/>
  <c r="AN311" i="4"/>
  <c r="AO311" i="4"/>
  <c r="AP311" i="4"/>
  <c r="AR311" i="4"/>
  <c r="D312" i="4"/>
  <c r="E312" i="4"/>
  <c r="F312" i="4"/>
  <c r="G312" i="4"/>
  <c r="I312" i="4"/>
  <c r="J312" i="4"/>
  <c r="H312" i="4"/>
  <c r="AK312" i="4"/>
  <c r="AL312" i="4"/>
  <c r="AM312" i="4"/>
  <c r="AN312" i="4"/>
  <c r="AO312" i="4"/>
  <c r="AP312" i="4"/>
  <c r="AR312" i="4"/>
  <c r="D313" i="4"/>
  <c r="E313" i="4"/>
  <c r="F313" i="4"/>
  <c r="G313" i="4"/>
  <c r="I313" i="4"/>
  <c r="J313" i="4"/>
  <c r="H313" i="4"/>
  <c r="AK313" i="4"/>
  <c r="AL313" i="4"/>
  <c r="AM313" i="4"/>
  <c r="AN313" i="4"/>
  <c r="AO313" i="4"/>
  <c r="AP313" i="4"/>
  <c r="AR313" i="4"/>
  <c r="D314" i="4"/>
  <c r="E314" i="4"/>
  <c r="F314" i="4"/>
  <c r="G314" i="4"/>
  <c r="I314" i="4"/>
  <c r="J314" i="4"/>
  <c r="H314" i="4"/>
  <c r="AK314" i="4"/>
  <c r="AL314" i="4"/>
  <c r="AM314" i="4"/>
  <c r="AN314" i="4"/>
  <c r="AO314" i="4"/>
  <c r="AP314" i="4"/>
  <c r="AR314" i="4"/>
  <c r="D315" i="4"/>
  <c r="E315" i="4"/>
  <c r="F315" i="4"/>
  <c r="G315" i="4"/>
  <c r="I315" i="4"/>
  <c r="J315" i="4"/>
  <c r="H315" i="4"/>
  <c r="AK315" i="4"/>
  <c r="AL315" i="4"/>
  <c r="AM315" i="4"/>
  <c r="AN315" i="4"/>
  <c r="AO315" i="4"/>
  <c r="AP315" i="4"/>
  <c r="AR315" i="4"/>
  <c r="D316" i="4"/>
  <c r="E316" i="4"/>
  <c r="F316" i="4"/>
  <c r="G316" i="4"/>
  <c r="I316" i="4"/>
  <c r="J316" i="4"/>
  <c r="H316" i="4"/>
  <c r="AK316" i="4"/>
  <c r="AL316" i="4"/>
  <c r="AM316" i="4"/>
  <c r="AN316" i="4"/>
  <c r="AO316" i="4"/>
  <c r="AP316" i="4"/>
  <c r="AR316" i="4"/>
  <c r="D317" i="4"/>
  <c r="E317" i="4"/>
  <c r="F317" i="4"/>
  <c r="G317" i="4"/>
  <c r="I317" i="4"/>
  <c r="J317" i="4"/>
  <c r="H317" i="4"/>
  <c r="AK317" i="4"/>
  <c r="AL317" i="4"/>
  <c r="AM317" i="4"/>
  <c r="AN317" i="4"/>
  <c r="AO317" i="4"/>
  <c r="AP317" i="4"/>
  <c r="AR317" i="4"/>
  <c r="D318" i="4"/>
  <c r="E318" i="4"/>
  <c r="F318" i="4"/>
  <c r="G318" i="4"/>
  <c r="I318" i="4"/>
  <c r="J318" i="4"/>
  <c r="H318" i="4"/>
  <c r="AK318" i="4"/>
  <c r="AL318" i="4"/>
  <c r="AM318" i="4"/>
  <c r="AN318" i="4"/>
  <c r="AO318" i="4"/>
  <c r="AP318" i="4"/>
  <c r="AR318" i="4"/>
  <c r="D319" i="4"/>
  <c r="E319" i="4"/>
  <c r="F319" i="4"/>
  <c r="G319" i="4"/>
  <c r="I319" i="4"/>
  <c r="J319" i="4"/>
  <c r="H319" i="4"/>
  <c r="AK319" i="4"/>
  <c r="AL319" i="4"/>
  <c r="AM319" i="4"/>
  <c r="AN319" i="4"/>
  <c r="AO319" i="4"/>
  <c r="AP319" i="4"/>
  <c r="AR319" i="4"/>
  <c r="D320" i="4"/>
  <c r="E320" i="4"/>
  <c r="F320" i="4"/>
  <c r="G320" i="4"/>
  <c r="I320" i="4"/>
  <c r="J320" i="4"/>
  <c r="H320" i="4"/>
  <c r="AK320" i="4"/>
  <c r="AL320" i="4"/>
  <c r="AM320" i="4"/>
  <c r="AN320" i="4"/>
  <c r="AO320" i="4"/>
  <c r="AP320" i="4"/>
  <c r="AR320" i="4"/>
  <c r="D321" i="4"/>
  <c r="E321" i="4"/>
  <c r="F321" i="4"/>
  <c r="G321" i="4"/>
  <c r="I321" i="4"/>
  <c r="J321" i="4"/>
  <c r="H321" i="4"/>
  <c r="AK321" i="4"/>
  <c r="AL321" i="4"/>
  <c r="AM321" i="4"/>
  <c r="AN321" i="4"/>
  <c r="AO321" i="4"/>
  <c r="AP321" i="4"/>
  <c r="AR321" i="4"/>
  <c r="D322" i="4"/>
  <c r="E322" i="4"/>
  <c r="F322" i="4"/>
  <c r="G322" i="4"/>
  <c r="I322" i="4"/>
  <c r="J322" i="4"/>
  <c r="H322" i="4"/>
  <c r="AK322" i="4"/>
  <c r="AL322" i="4"/>
  <c r="AM322" i="4"/>
  <c r="AN322" i="4"/>
  <c r="AO322" i="4"/>
  <c r="AP322" i="4"/>
  <c r="AR322" i="4"/>
  <c r="D323" i="4"/>
  <c r="E323" i="4"/>
  <c r="F323" i="4"/>
  <c r="G323" i="4"/>
  <c r="I323" i="4"/>
  <c r="J323" i="4"/>
  <c r="H323" i="4"/>
  <c r="AK323" i="4"/>
  <c r="AL323" i="4"/>
  <c r="AM323" i="4"/>
  <c r="AN323" i="4"/>
  <c r="AO323" i="4"/>
  <c r="AP323" i="4"/>
  <c r="AR323" i="4"/>
  <c r="D324" i="4"/>
  <c r="E324" i="4"/>
  <c r="F324" i="4"/>
  <c r="G324" i="4"/>
  <c r="I324" i="4"/>
  <c r="J324" i="4"/>
  <c r="H324" i="4"/>
  <c r="AK324" i="4"/>
  <c r="AL324" i="4"/>
  <c r="AM324" i="4"/>
  <c r="AN324" i="4"/>
  <c r="AO324" i="4"/>
  <c r="AP324" i="4"/>
  <c r="AR324" i="4"/>
  <c r="D325" i="4"/>
  <c r="E325" i="4"/>
  <c r="F325" i="4"/>
  <c r="G325" i="4"/>
  <c r="I325" i="4"/>
  <c r="J325" i="4"/>
  <c r="H325" i="4"/>
  <c r="AK325" i="4"/>
  <c r="AL325" i="4"/>
  <c r="AM325" i="4"/>
  <c r="AN325" i="4"/>
  <c r="AO325" i="4"/>
  <c r="AP325" i="4"/>
  <c r="AR325" i="4"/>
  <c r="D326" i="4"/>
  <c r="E326" i="4"/>
  <c r="F326" i="4"/>
  <c r="G326" i="4"/>
  <c r="I326" i="4"/>
  <c r="J326" i="4"/>
  <c r="H326" i="4"/>
  <c r="AK326" i="4"/>
  <c r="AL326" i="4"/>
  <c r="AM326" i="4"/>
  <c r="AN326" i="4"/>
  <c r="AO326" i="4"/>
  <c r="AP326" i="4"/>
  <c r="AR326" i="4"/>
  <c r="D327" i="4"/>
  <c r="E327" i="4"/>
  <c r="F327" i="4"/>
  <c r="G327" i="4"/>
  <c r="I327" i="4"/>
  <c r="J327" i="4"/>
  <c r="H327" i="4"/>
  <c r="AK327" i="4"/>
  <c r="AL327" i="4"/>
  <c r="AM327" i="4"/>
  <c r="AN327" i="4"/>
  <c r="AO327" i="4"/>
  <c r="AP327" i="4"/>
  <c r="AR327" i="4"/>
  <c r="D328" i="4"/>
  <c r="E328" i="4"/>
  <c r="F328" i="4"/>
  <c r="G328" i="4"/>
  <c r="I328" i="4"/>
  <c r="J328" i="4"/>
  <c r="H328" i="4"/>
  <c r="AK328" i="4"/>
  <c r="AL328" i="4"/>
  <c r="AM328" i="4"/>
  <c r="AN328" i="4"/>
  <c r="AO328" i="4"/>
  <c r="AP328" i="4"/>
  <c r="AR328" i="4"/>
  <c r="D329" i="4"/>
  <c r="E329" i="4"/>
  <c r="F329" i="4"/>
  <c r="G329" i="4"/>
  <c r="I329" i="4"/>
  <c r="J329" i="4"/>
  <c r="H329" i="4"/>
  <c r="AK329" i="4"/>
  <c r="AL329" i="4"/>
  <c r="AM329" i="4"/>
  <c r="AN329" i="4"/>
  <c r="AO329" i="4"/>
  <c r="AP329" i="4"/>
  <c r="AR329" i="4"/>
  <c r="D330" i="4"/>
  <c r="E330" i="4"/>
  <c r="F330" i="4"/>
  <c r="G330" i="4"/>
  <c r="I330" i="4"/>
  <c r="J330" i="4"/>
  <c r="H330" i="4"/>
  <c r="AK330" i="4"/>
  <c r="AL330" i="4"/>
  <c r="AM330" i="4"/>
  <c r="AN330" i="4"/>
  <c r="AO330" i="4"/>
  <c r="AP330" i="4"/>
  <c r="AR330" i="4"/>
  <c r="D331" i="4"/>
  <c r="E331" i="4"/>
  <c r="F331" i="4"/>
  <c r="G331" i="4"/>
  <c r="I331" i="4"/>
  <c r="J331" i="4"/>
  <c r="H331" i="4"/>
  <c r="AK331" i="4"/>
  <c r="AL331" i="4"/>
  <c r="AM331" i="4"/>
  <c r="AN331" i="4"/>
  <c r="AO331" i="4"/>
  <c r="AP331" i="4"/>
  <c r="AR331" i="4"/>
  <c r="D332" i="4"/>
  <c r="E332" i="4"/>
  <c r="F332" i="4"/>
  <c r="G332" i="4"/>
  <c r="I332" i="4"/>
  <c r="J332" i="4"/>
  <c r="H332" i="4"/>
  <c r="AK332" i="4"/>
  <c r="AL332" i="4"/>
  <c r="AM332" i="4"/>
  <c r="AN332" i="4"/>
  <c r="AO332" i="4"/>
  <c r="AP332" i="4"/>
  <c r="AR332" i="4"/>
  <c r="D333" i="4"/>
  <c r="E333" i="4"/>
  <c r="F333" i="4"/>
  <c r="G333" i="4"/>
  <c r="I333" i="4"/>
  <c r="J333" i="4"/>
  <c r="H333" i="4"/>
  <c r="AK333" i="4"/>
  <c r="AL333" i="4"/>
  <c r="AM333" i="4"/>
  <c r="AN333" i="4"/>
  <c r="AO333" i="4"/>
  <c r="AP333" i="4"/>
  <c r="AR333" i="4"/>
  <c r="D334" i="4"/>
  <c r="E334" i="4"/>
  <c r="F334" i="4"/>
  <c r="G334" i="4"/>
  <c r="I334" i="4"/>
  <c r="J334" i="4"/>
  <c r="H334" i="4"/>
  <c r="AK334" i="4"/>
  <c r="AL334" i="4"/>
  <c r="AM334" i="4"/>
  <c r="AN334" i="4"/>
  <c r="AO334" i="4"/>
  <c r="AP334" i="4"/>
  <c r="AR334" i="4"/>
  <c r="D335" i="4"/>
  <c r="E335" i="4"/>
  <c r="F335" i="4"/>
  <c r="G335" i="4"/>
  <c r="I335" i="4"/>
  <c r="J335" i="4"/>
  <c r="H335" i="4"/>
  <c r="AK335" i="4"/>
  <c r="AL335" i="4"/>
  <c r="AM335" i="4"/>
  <c r="AN335" i="4"/>
  <c r="AO335" i="4"/>
  <c r="AP335" i="4"/>
  <c r="AR335" i="4"/>
  <c r="D336" i="4"/>
  <c r="E336" i="4"/>
  <c r="F336" i="4"/>
  <c r="G336" i="4"/>
  <c r="I336" i="4"/>
  <c r="J336" i="4"/>
  <c r="H336" i="4"/>
  <c r="AK336" i="4"/>
  <c r="AL336" i="4"/>
  <c r="AM336" i="4"/>
  <c r="AN336" i="4"/>
  <c r="AO336" i="4"/>
  <c r="AP336" i="4"/>
  <c r="AR336" i="4"/>
  <c r="D337" i="4"/>
  <c r="E337" i="4"/>
  <c r="F337" i="4"/>
  <c r="G337" i="4"/>
  <c r="I337" i="4"/>
  <c r="J337" i="4"/>
  <c r="H337" i="4"/>
  <c r="AK337" i="4"/>
  <c r="AL337" i="4"/>
  <c r="AM337" i="4"/>
  <c r="AN337" i="4"/>
  <c r="AO337" i="4"/>
  <c r="AP337" i="4"/>
  <c r="AR337" i="4"/>
  <c r="D338" i="4"/>
  <c r="E338" i="4"/>
  <c r="F338" i="4"/>
  <c r="G338" i="4"/>
  <c r="I338" i="4"/>
  <c r="J338" i="4"/>
  <c r="H338" i="4"/>
  <c r="AK338" i="4"/>
  <c r="AL338" i="4"/>
  <c r="AM338" i="4"/>
  <c r="AN338" i="4"/>
  <c r="AO338" i="4"/>
  <c r="AP338" i="4"/>
  <c r="AR338" i="4"/>
  <c r="D339" i="4"/>
  <c r="E339" i="4"/>
  <c r="F339" i="4"/>
  <c r="G339" i="4"/>
  <c r="I339" i="4"/>
  <c r="J339" i="4"/>
  <c r="H339" i="4"/>
  <c r="AK339" i="4"/>
  <c r="AL339" i="4"/>
  <c r="AM339" i="4"/>
  <c r="AN339" i="4"/>
  <c r="AO339" i="4"/>
  <c r="AP339" i="4"/>
  <c r="AR339" i="4"/>
  <c r="D340" i="4"/>
  <c r="E340" i="4"/>
  <c r="F340" i="4"/>
  <c r="G340" i="4"/>
  <c r="I340" i="4"/>
  <c r="J340" i="4"/>
  <c r="H340" i="4"/>
  <c r="AK340" i="4"/>
  <c r="AL340" i="4"/>
  <c r="AM340" i="4"/>
  <c r="AN340" i="4"/>
  <c r="AO340" i="4"/>
  <c r="AP340" i="4"/>
  <c r="AR340" i="4"/>
  <c r="D341" i="4"/>
  <c r="E341" i="4"/>
  <c r="F341" i="4"/>
  <c r="G341" i="4"/>
  <c r="I341" i="4"/>
  <c r="J341" i="4"/>
  <c r="H341" i="4"/>
  <c r="AK341" i="4"/>
  <c r="AL341" i="4"/>
  <c r="AM341" i="4"/>
  <c r="AN341" i="4"/>
  <c r="AO341" i="4"/>
  <c r="AP341" i="4"/>
  <c r="AR341" i="4"/>
  <c r="D342" i="4"/>
  <c r="E342" i="4"/>
  <c r="F342" i="4"/>
  <c r="G342" i="4"/>
  <c r="I342" i="4"/>
  <c r="J342" i="4"/>
  <c r="H342" i="4"/>
  <c r="AK342" i="4"/>
  <c r="AL342" i="4"/>
  <c r="AM342" i="4"/>
  <c r="AN342" i="4"/>
  <c r="AO342" i="4"/>
  <c r="AP342" i="4"/>
  <c r="AR342" i="4"/>
  <c r="D343" i="4"/>
  <c r="E343" i="4"/>
  <c r="F343" i="4"/>
  <c r="G343" i="4"/>
  <c r="I343" i="4"/>
  <c r="J343" i="4"/>
  <c r="H343" i="4"/>
  <c r="AK343" i="4"/>
  <c r="AL343" i="4"/>
  <c r="AM343" i="4"/>
  <c r="AN343" i="4"/>
  <c r="AO343" i="4"/>
  <c r="AP343" i="4"/>
  <c r="AR343" i="4"/>
  <c r="D344" i="4"/>
  <c r="E344" i="4"/>
  <c r="F344" i="4"/>
  <c r="G344" i="4"/>
  <c r="I344" i="4"/>
  <c r="J344" i="4"/>
  <c r="H344" i="4"/>
  <c r="AK344" i="4"/>
  <c r="AL344" i="4"/>
  <c r="AM344" i="4"/>
  <c r="AN344" i="4"/>
  <c r="AO344" i="4"/>
  <c r="AP344" i="4"/>
  <c r="AR344" i="4"/>
  <c r="D345" i="4"/>
  <c r="E345" i="4"/>
  <c r="F345" i="4"/>
  <c r="G345" i="4"/>
  <c r="I345" i="4"/>
  <c r="J345" i="4"/>
  <c r="H345" i="4"/>
  <c r="AK345" i="4"/>
  <c r="AL345" i="4"/>
  <c r="AM345" i="4"/>
  <c r="AN345" i="4"/>
  <c r="AO345" i="4"/>
  <c r="AP345" i="4"/>
  <c r="AR345" i="4"/>
  <c r="D346" i="4"/>
  <c r="E346" i="4"/>
  <c r="F346" i="4"/>
  <c r="G346" i="4"/>
  <c r="I346" i="4"/>
  <c r="J346" i="4"/>
  <c r="H346" i="4"/>
  <c r="AK346" i="4"/>
  <c r="AL346" i="4"/>
  <c r="AM346" i="4"/>
  <c r="AN346" i="4"/>
  <c r="AO346" i="4"/>
  <c r="AP346" i="4"/>
  <c r="AR346" i="4"/>
  <c r="D347" i="4"/>
  <c r="E347" i="4"/>
  <c r="F347" i="4"/>
  <c r="G347" i="4"/>
  <c r="I347" i="4"/>
  <c r="J347" i="4"/>
  <c r="H347" i="4"/>
  <c r="AK347" i="4"/>
  <c r="AL347" i="4"/>
  <c r="AM347" i="4"/>
  <c r="AN347" i="4"/>
  <c r="AO347" i="4"/>
  <c r="AP347" i="4"/>
  <c r="AR347" i="4"/>
  <c r="D348" i="4"/>
  <c r="E348" i="4"/>
  <c r="F348" i="4"/>
  <c r="G348" i="4"/>
  <c r="I348" i="4"/>
  <c r="J348" i="4"/>
  <c r="H348" i="4"/>
  <c r="AK348" i="4"/>
  <c r="AL348" i="4"/>
  <c r="AM348" i="4"/>
  <c r="AN348" i="4"/>
  <c r="AO348" i="4"/>
  <c r="AP348" i="4"/>
  <c r="AR348" i="4"/>
  <c r="D349" i="4"/>
  <c r="E349" i="4"/>
  <c r="F349" i="4"/>
  <c r="G349" i="4"/>
  <c r="I349" i="4"/>
  <c r="J349" i="4"/>
  <c r="H349" i="4"/>
  <c r="AK349" i="4"/>
  <c r="AL349" i="4"/>
  <c r="AM349" i="4"/>
  <c r="AN349" i="4"/>
  <c r="AO349" i="4"/>
  <c r="AP349" i="4"/>
  <c r="AR349" i="4"/>
  <c r="D350" i="4"/>
  <c r="E350" i="4"/>
  <c r="F350" i="4"/>
  <c r="G350" i="4"/>
  <c r="I350" i="4"/>
  <c r="J350" i="4"/>
  <c r="H350" i="4"/>
  <c r="AK350" i="4"/>
  <c r="AL350" i="4"/>
  <c r="AM350" i="4"/>
  <c r="AN350" i="4"/>
  <c r="AO350" i="4"/>
  <c r="AP350" i="4"/>
  <c r="AR350" i="4"/>
  <c r="D351" i="4"/>
  <c r="E351" i="4"/>
  <c r="F351" i="4"/>
  <c r="G351" i="4"/>
  <c r="I351" i="4"/>
  <c r="J351" i="4"/>
  <c r="H351" i="4"/>
  <c r="AK351" i="4"/>
  <c r="AL351" i="4"/>
  <c r="AM351" i="4"/>
  <c r="AN351" i="4"/>
  <c r="AO351" i="4"/>
  <c r="AP351" i="4"/>
  <c r="AR351" i="4"/>
  <c r="D352" i="4"/>
  <c r="E352" i="4"/>
  <c r="F352" i="4"/>
  <c r="G352" i="4"/>
  <c r="I352" i="4"/>
  <c r="J352" i="4"/>
  <c r="H352" i="4"/>
  <c r="AK352" i="4"/>
  <c r="AL352" i="4"/>
  <c r="AM352" i="4"/>
  <c r="AN352" i="4"/>
  <c r="AO352" i="4"/>
  <c r="AP352" i="4"/>
  <c r="AR352" i="4"/>
  <c r="D353" i="4"/>
  <c r="E353" i="4"/>
  <c r="F353" i="4"/>
  <c r="G353" i="4"/>
  <c r="I353" i="4"/>
  <c r="J353" i="4"/>
  <c r="H353" i="4"/>
  <c r="AK353" i="4"/>
  <c r="AL353" i="4"/>
  <c r="AM353" i="4"/>
  <c r="AN353" i="4"/>
  <c r="AO353" i="4"/>
  <c r="AP353" i="4"/>
  <c r="AR353" i="4"/>
  <c r="D354" i="4"/>
  <c r="E354" i="4"/>
  <c r="F354" i="4"/>
  <c r="G354" i="4"/>
  <c r="I354" i="4"/>
  <c r="J354" i="4"/>
  <c r="H354" i="4"/>
  <c r="AK354" i="4"/>
  <c r="AL354" i="4"/>
  <c r="AM354" i="4"/>
  <c r="AN354" i="4"/>
  <c r="AO354" i="4"/>
  <c r="AP354" i="4"/>
  <c r="AR354" i="4"/>
  <c r="D355" i="4"/>
  <c r="E355" i="4"/>
  <c r="F355" i="4"/>
  <c r="G355" i="4"/>
  <c r="I355" i="4"/>
  <c r="J355" i="4"/>
  <c r="H355" i="4"/>
  <c r="AK355" i="4"/>
  <c r="AL355" i="4"/>
  <c r="AM355" i="4"/>
  <c r="AN355" i="4"/>
  <c r="AO355" i="4"/>
  <c r="AP355" i="4"/>
  <c r="AR355" i="4"/>
  <c r="D356" i="4"/>
  <c r="E356" i="4"/>
  <c r="F356" i="4"/>
  <c r="G356" i="4"/>
  <c r="I356" i="4"/>
  <c r="J356" i="4"/>
  <c r="H356" i="4"/>
  <c r="AK356" i="4"/>
  <c r="AL356" i="4"/>
  <c r="AM356" i="4"/>
  <c r="AN356" i="4"/>
  <c r="AO356" i="4"/>
  <c r="AP356" i="4"/>
  <c r="AR356" i="4"/>
  <c r="D357" i="4"/>
  <c r="E357" i="4"/>
  <c r="F357" i="4"/>
  <c r="G357" i="4"/>
  <c r="I357" i="4"/>
  <c r="J357" i="4"/>
  <c r="H357" i="4"/>
  <c r="AK357" i="4"/>
  <c r="AL357" i="4"/>
  <c r="AM357" i="4"/>
  <c r="AN357" i="4"/>
  <c r="AO357" i="4"/>
  <c r="AP357" i="4"/>
  <c r="AR357" i="4"/>
  <c r="D358" i="4"/>
  <c r="E358" i="4"/>
  <c r="F358" i="4"/>
  <c r="G358" i="4"/>
  <c r="I358" i="4"/>
  <c r="J358" i="4"/>
  <c r="H358" i="4"/>
  <c r="AK358" i="4"/>
  <c r="AL358" i="4"/>
  <c r="AM358" i="4"/>
  <c r="AN358" i="4"/>
  <c r="AO358" i="4"/>
  <c r="AP358" i="4"/>
  <c r="AR358" i="4"/>
  <c r="D359" i="4"/>
  <c r="E359" i="4"/>
  <c r="F359" i="4"/>
  <c r="G359" i="4"/>
  <c r="I359" i="4"/>
  <c r="J359" i="4"/>
  <c r="H359" i="4"/>
  <c r="AK359" i="4"/>
  <c r="AL359" i="4"/>
  <c r="AM359" i="4"/>
  <c r="AN359" i="4"/>
  <c r="AO359" i="4"/>
  <c r="AP359" i="4"/>
  <c r="AR359" i="4"/>
  <c r="D360" i="4"/>
  <c r="E360" i="4"/>
  <c r="F360" i="4"/>
  <c r="G360" i="4"/>
  <c r="I360" i="4"/>
  <c r="J360" i="4"/>
  <c r="H360" i="4"/>
  <c r="AK360" i="4"/>
  <c r="AL360" i="4"/>
  <c r="AM360" i="4"/>
  <c r="AN360" i="4"/>
  <c r="AO360" i="4"/>
  <c r="AP360" i="4"/>
  <c r="AR360" i="4"/>
  <c r="D361" i="4"/>
  <c r="E361" i="4"/>
  <c r="F361" i="4"/>
  <c r="G361" i="4"/>
  <c r="I361" i="4"/>
  <c r="J361" i="4"/>
  <c r="H361" i="4"/>
  <c r="AK361" i="4"/>
  <c r="AL361" i="4"/>
  <c r="AM361" i="4"/>
  <c r="AN361" i="4"/>
  <c r="AO361" i="4"/>
  <c r="AP361" i="4"/>
  <c r="AR361" i="4"/>
  <c r="D362" i="4"/>
  <c r="E362" i="4"/>
  <c r="F362" i="4"/>
  <c r="G362" i="4"/>
  <c r="I362" i="4"/>
  <c r="J362" i="4"/>
  <c r="H362" i="4"/>
  <c r="AK362" i="4"/>
  <c r="AL362" i="4"/>
  <c r="AM362" i="4"/>
  <c r="AN362" i="4"/>
  <c r="AO362" i="4"/>
  <c r="AP362" i="4"/>
  <c r="AR362" i="4"/>
  <c r="D363" i="4"/>
  <c r="E363" i="4"/>
  <c r="F363" i="4"/>
  <c r="G363" i="4"/>
  <c r="I363" i="4"/>
  <c r="J363" i="4"/>
  <c r="H363" i="4"/>
  <c r="AK363" i="4"/>
  <c r="AL363" i="4"/>
  <c r="AM363" i="4"/>
  <c r="AN363" i="4"/>
  <c r="AO363" i="4"/>
  <c r="AP363" i="4"/>
  <c r="AR363" i="4"/>
  <c r="D364" i="4"/>
  <c r="E364" i="4"/>
  <c r="F364" i="4"/>
  <c r="G364" i="4"/>
  <c r="I364" i="4"/>
  <c r="J364" i="4"/>
  <c r="H364" i="4"/>
  <c r="AK364" i="4"/>
  <c r="AL364" i="4"/>
  <c r="AM364" i="4"/>
  <c r="AN364" i="4"/>
  <c r="AO364" i="4"/>
  <c r="AP364" i="4"/>
  <c r="AR364" i="4"/>
  <c r="D365" i="4"/>
  <c r="E365" i="4"/>
  <c r="F365" i="4"/>
  <c r="G365" i="4"/>
  <c r="I365" i="4"/>
  <c r="J365" i="4"/>
  <c r="H365" i="4"/>
  <c r="AK365" i="4"/>
  <c r="AL365" i="4"/>
  <c r="AM365" i="4"/>
  <c r="AN365" i="4"/>
  <c r="AO365" i="4"/>
  <c r="AP365" i="4"/>
  <c r="AR365" i="4"/>
  <c r="D366" i="4"/>
  <c r="E366" i="4"/>
  <c r="F366" i="4"/>
  <c r="G366" i="4"/>
  <c r="I366" i="4"/>
  <c r="J366" i="4"/>
  <c r="H366" i="4"/>
  <c r="AK366" i="4"/>
  <c r="AL366" i="4"/>
  <c r="AM366" i="4"/>
  <c r="AN366" i="4"/>
  <c r="AO366" i="4"/>
  <c r="AP366" i="4"/>
  <c r="AR366" i="4"/>
  <c r="D367" i="4"/>
  <c r="E367" i="4"/>
  <c r="F367" i="4"/>
  <c r="G367" i="4"/>
  <c r="I367" i="4"/>
  <c r="J367" i="4"/>
  <c r="H367" i="4"/>
  <c r="AK367" i="4"/>
  <c r="AL367" i="4"/>
  <c r="AM367" i="4"/>
  <c r="AN367" i="4"/>
  <c r="AO367" i="4"/>
  <c r="AP367" i="4"/>
  <c r="AR367" i="4"/>
  <c r="D368" i="4"/>
  <c r="E368" i="4"/>
  <c r="F368" i="4"/>
  <c r="G368" i="4"/>
  <c r="I368" i="4"/>
  <c r="J368" i="4"/>
  <c r="H368" i="4"/>
  <c r="AK368" i="4"/>
  <c r="AL368" i="4"/>
  <c r="AM368" i="4"/>
  <c r="AN368" i="4"/>
  <c r="AO368" i="4"/>
  <c r="AP368" i="4"/>
  <c r="AR368" i="4"/>
  <c r="D369" i="4"/>
  <c r="E369" i="4"/>
  <c r="F369" i="4"/>
  <c r="G369" i="4"/>
  <c r="I369" i="4"/>
  <c r="J369" i="4"/>
  <c r="H369" i="4"/>
  <c r="AK369" i="4"/>
  <c r="AL369" i="4"/>
  <c r="AM369" i="4"/>
  <c r="AN369" i="4"/>
  <c r="AO369" i="4"/>
  <c r="AP369" i="4"/>
  <c r="AR369" i="4"/>
  <c r="D370" i="4"/>
  <c r="E370" i="4"/>
  <c r="F370" i="4"/>
  <c r="G370" i="4"/>
  <c r="I370" i="4"/>
  <c r="J370" i="4"/>
  <c r="H370" i="4"/>
  <c r="AK370" i="4"/>
  <c r="AL370" i="4"/>
  <c r="AM370" i="4"/>
  <c r="AN370" i="4"/>
  <c r="AO370" i="4"/>
  <c r="AP370" i="4"/>
  <c r="AR370" i="4"/>
  <c r="D371" i="4"/>
  <c r="E371" i="4"/>
  <c r="F371" i="4"/>
  <c r="G371" i="4"/>
  <c r="I371" i="4"/>
  <c r="J371" i="4"/>
  <c r="H371" i="4"/>
  <c r="AK371" i="4"/>
  <c r="AL371" i="4"/>
  <c r="AM371" i="4"/>
  <c r="AN371" i="4"/>
  <c r="AO371" i="4"/>
  <c r="AP371" i="4"/>
  <c r="AR371" i="4"/>
  <c r="D372" i="4"/>
  <c r="E372" i="4"/>
  <c r="F372" i="4"/>
  <c r="G372" i="4"/>
  <c r="I372" i="4"/>
  <c r="J372" i="4"/>
  <c r="H372" i="4"/>
  <c r="AK372" i="4"/>
  <c r="AL372" i="4"/>
  <c r="AM372" i="4"/>
  <c r="AN372" i="4"/>
  <c r="AO372" i="4"/>
  <c r="AP372" i="4"/>
  <c r="AR372" i="4"/>
  <c r="D373" i="4"/>
  <c r="E373" i="4"/>
  <c r="F373" i="4"/>
  <c r="G373" i="4"/>
  <c r="I373" i="4"/>
  <c r="J373" i="4"/>
  <c r="H373" i="4"/>
  <c r="AK373" i="4"/>
  <c r="AL373" i="4"/>
  <c r="AM373" i="4"/>
  <c r="AN373" i="4"/>
  <c r="AO373" i="4"/>
  <c r="AP373" i="4"/>
  <c r="AR373" i="4"/>
  <c r="D374" i="4"/>
  <c r="E374" i="4"/>
  <c r="F374" i="4"/>
  <c r="G374" i="4"/>
  <c r="I374" i="4"/>
  <c r="J374" i="4"/>
  <c r="H374" i="4"/>
  <c r="AK374" i="4"/>
  <c r="AL374" i="4"/>
  <c r="AM374" i="4"/>
  <c r="AN374" i="4"/>
  <c r="AO374" i="4"/>
  <c r="AP374" i="4"/>
  <c r="AR374" i="4"/>
  <c r="D375" i="4"/>
  <c r="E375" i="4"/>
  <c r="F375" i="4"/>
  <c r="G375" i="4"/>
  <c r="I375" i="4"/>
  <c r="J375" i="4"/>
  <c r="H375" i="4"/>
  <c r="AK375" i="4"/>
  <c r="AL375" i="4"/>
  <c r="AM375" i="4"/>
  <c r="AN375" i="4"/>
  <c r="AO375" i="4"/>
  <c r="AP375" i="4"/>
  <c r="AR375" i="4"/>
  <c r="D376" i="4"/>
  <c r="E376" i="4"/>
  <c r="F376" i="4"/>
  <c r="G376" i="4"/>
  <c r="I376" i="4"/>
  <c r="J376" i="4"/>
  <c r="H376" i="4"/>
  <c r="AK376" i="4"/>
  <c r="AL376" i="4"/>
  <c r="AM376" i="4"/>
  <c r="AN376" i="4"/>
  <c r="AO376" i="4"/>
  <c r="AP376" i="4"/>
  <c r="AR376" i="4"/>
  <c r="D377" i="4"/>
  <c r="E377" i="4"/>
  <c r="F377" i="4"/>
  <c r="G377" i="4"/>
  <c r="I377" i="4"/>
  <c r="J377" i="4"/>
  <c r="H377" i="4"/>
  <c r="AK377" i="4"/>
  <c r="AL377" i="4"/>
  <c r="AM377" i="4"/>
  <c r="AN377" i="4"/>
  <c r="AO377" i="4"/>
  <c r="AP377" i="4"/>
  <c r="AR377" i="4"/>
  <c r="D378" i="4"/>
  <c r="E378" i="4"/>
  <c r="F378" i="4"/>
  <c r="G378" i="4"/>
  <c r="I378" i="4"/>
  <c r="J378" i="4"/>
  <c r="H378" i="4"/>
  <c r="AK378" i="4"/>
  <c r="AL378" i="4"/>
  <c r="AM378" i="4"/>
  <c r="AN378" i="4"/>
  <c r="AO378" i="4"/>
  <c r="AP378" i="4"/>
  <c r="AR378" i="4"/>
  <c r="D379" i="4"/>
  <c r="E379" i="4"/>
  <c r="F379" i="4"/>
  <c r="G379" i="4"/>
  <c r="I379" i="4"/>
  <c r="J379" i="4"/>
  <c r="H379" i="4"/>
  <c r="AK379" i="4"/>
  <c r="AL379" i="4"/>
  <c r="AM379" i="4"/>
  <c r="AN379" i="4"/>
  <c r="AO379" i="4"/>
  <c r="AP379" i="4"/>
  <c r="AR379" i="4"/>
  <c r="D380" i="4"/>
  <c r="E380" i="4"/>
  <c r="F380" i="4"/>
  <c r="G380" i="4"/>
  <c r="I380" i="4"/>
  <c r="J380" i="4"/>
  <c r="H380" i="4"/>
  <c r="AK380" i="4"/>
  <c r="AL380" i="4"/>
  <c r="AM380" i="4"/>
  <c r="AN380" i="4"/>
  <c r="AO380" i="4"/>
  <c r="AP380" i="4"/>
  <c r="AR380" i="4"/>
  <c r="D381" i="4"/>
  <c r="E381" i="4"/>
  <c r="F381" i="4"/>
  <c r="G381" i="4"/>
  <c r="I381" i="4"/>
  <c r="J381" i="4"/>
  <c r="H381" i="4"/>
  <c r="AK381" i="4"/>
  <c r="AL381" i="4"/>
  <c r="AM381" i="4"/>
  <c r="AN381" i="4"/>
  <c r="AO381" i="4"/>
  <c r="AP381" i="4"/>
  <c r="AR381" i="4"/>
  <c r="D382" i="4"/>
  <c r="E382" i="4"/>
  <c r="F382" i="4"/>
  <c r="G382" i="4"/>
  <c r="I382" i="4"/>
  <c r="J382" i="4"/>
  <c r="H382" i="4"/>
  <c r="AK382" i="4"/>
  <c r="AL382" i="4"/>
  <c r="AM382" i="4"/>
  <c r="AN382" i="4"/>
  <c r="AO382" i="4"/>
  <c r="AP382" i="4"/>
  <c r="AR382" i="4"/>
  <c r="D383" i="4"/>
  <c r="E383" i="4"/>
  <c r="F383" i="4"/>
  <c r="G383" i="4"/>
  <c r="I383" i="4"/>
  <c r="J383" i="4"/>
  <c r="H383" i="4"/>
  <c r="AK383" i="4"/>
  <c r="AL383" i="4"/>
  <c r="AM383" i="4"/>
  <c r="AN383" i="4"/>
  <c r="AO383" i="4"/>
  <c r="AP383" i="4"/>
  <c r="AR383" i="4"/>
  <c r="D384" i="4"/>
  <c r="E384" i="4"/>
  <c r="F384" i="4"/>
  <c r="G384" i="4"/>
  <c r="I384" i="4"/>
  <c r="J384" i="4"/>
  <c r="H384" i="4"/>
  <c r="AK384" i="4"/>
  <c r="AL384" i="4"/>
  <c r="AM384" i="4"/>
  <c r="AN384" i="4"/>
  <c r="AO384" i="4"/>
  <c r="AP384" i="4"/>
  <c r="AR384" i="4"/>
  <c r="D385" i="4"/>
  <c r="E385" i="4"/>
  <c r="F385" i="4"/>
  <c r="G385" i="4"/>
  <c r="I385" i="4"/>
  <c r="J385" i="4"/>
  <c r="H385" i="4"/>
  <c r="AK385" i="4"/>
  <c r="AL385" i="4"/>
  <c r="AM385" i="4"/>
  <c r="AN385" i="4"/>
  <c r="AO385" i="4"/>
  <c r="AP385" i="4"/>
  <c r="AR385" i="4"/>
  <c r="D386" i="4"/>
  <c r="E386" i="4"/>
  <c r="F386" i="4"/>
  <c r="G386" i="4"/>
  <c r="I386" i="4"/>
  <c r="J386" i="4"/>
  <c r="H386" i="4"/>
  <c r="AK386" i="4"/>
  <c r="AL386" i="4"/>
  <c r="AM386" i="4"/>
  <c r="AN386" i="4"/>
  <c r="AO386" i="4"/>
  <c r="AP386" i="4"/>
  <c r="AR386" i="4"/>
  <c r="D387" i="4"/>
  <c r="E387" i="4"/>
  <c r="F387" i="4"/>
  <c r="G387" i="4"/>
  <c r="I387" i="4"/>
  <c r="J387" i="4"/>
  <c r="H387" i="4"/>
  <c r="AK387" i="4"/>
  <c r="AL387" i="4"/>
  <c r="AM387" i="4"/>
  <c r="AN387" i="4"/>
  <c r="AO387" i="4"/>
  <c r="AP387" i="4"/>
  <c r="AR387" i="4"/>
  <c r="D388" i="4"/>
  <c r="E388" i="4"/>
  <c r="F388" i="4"/>
  <c r="G388" i="4"/>
  <c r="I388" i="4"/>
  <c r="J388" i="4"/>
  <c r="H388" i="4"/>
  <c r="AK388" i="4"/>
  <c r="AL388" i="4"/>
  <c r="AM388" i="4"/>
  <c r="AN388" i="4"/>
  <c r="AO388" i="4"/>
  <c r="AP388" i="4"/>
  <c r="AR388" i="4"/>
  <c r="D389" i="4"/>
  <c r="E389" i="4"/>
  <c r="F389" i="4"/>
  <c r="G389" i="4"/>
  <c r="I389" i="4"/>
  <c r="J389" i="4"/>
  <c r="H389" i="4"/>
  <c r="AK389" i="4"/>
  <c r="AL389" i="4"/>
  <c r="AM389" i="4"/>
  <c r="AN389" i="4"/>
  <c r="AO389" i="4"/>
  <c r="AP389" i="4"/>
  <c r="AR389" i="4"/>
  <c r="D390" i="4"/>
  <c r="E390" i="4"/>
  <c r="F390" i="4"/>
  <c r="G390" i="4"/>
  <c r="I390" i="4"/>
  <c r="J390" i="4"/>
  <c r="H390" i="4"/>
  <c r="AK390" i="4"/>
  <c r="AL390" i="4"/>
  <c r="AM390" i="4"/>
  <c r="AN390" i="4"/>
  <c r="AO390" i="4"/>
  <c r="AP390" i="4"/>
  <c r="AR390" i="4"/>
  <c r="D391" i="4"/>
  <c r="E391" i="4"/>
  <c r="F391" i="4"/>
  <c r="G391" i="4"/>
  <c r="I391" i="4"/>
  <c r="J391" i="4"/>
  <c r="H391" i="4"/>
  <c r="AK391" i="4"/>
  <c r="AL391" i="4"/>
  <c r="AM391" i="4"/>
  <c r="AN391" i="4"/>
  <c r="AO391" i="4"/>
  <c r="AP391" i="4"/>
  <c r="AR391" i="4"/>
  <c r="D392" i="4"/>
  <c r="E392" i="4"/>
  <c r="F392" i="4"/>
  <c r="G392" i="4"/>
  <c r="I392" i="4"/>
  <c r="J392" i="4"/>
  <c r="H392" i="4"/>
  <c r="AK392" i="4"/>
  <c r="AL392" i="4"/>
  <c r="AM392" i="4"/>
  <c r="AN392" i="4"/>
  <c r="AO392" i="4"/>
  <c r="AP392" i="4"/>
  <c r="AR392" i="4"/>
  <c r="D393" i="4"/>
  <c r="E393" i="4"/>
  <c r="F393" i="4"/>
  <c r="G393" i="4"/>
  <c r="I393" i="4"/>
  <c r="J393" i="4"/>
  <c r="H393" i="4"/>
  <c r="AK393" i="4"/>
  <c r="AL393" i="4"/>
  <c r="AM393" i="4"/>
  <c r="AN393" i="4"/>
  <c r="AO393" i="4"/>
  <c r="AP393" i="4"/>
  <c r="AR393" i="4"/>
  <c r="D394" i="4"/>
  <c r="E394" i="4"/>
  <c r="F394" i="4"/>
  <c r="G394" i="4"/>
  <c r="I394" i="4"/>
  <c r="J394" i="4"/>
  <c r="H394" i="4"/>
  <c r="AK394" i="4"/>
  <c r="AL394" i="4"/>
  <c r="AM394" i="4"/>
  <c r="AN394" i="4"/>
  <c r="AO394" i="4"/>
  <c r="AP394" i="4"/>
  <c r="AR394" i="4"/>
  <c r="D395" i="4"/>
  <c r="E395" i="4"/>
  <c r="F395" i="4"/>
  <c r="G395" i="4"/>
  <c r="I395" i="4"/>
  <c r="J395" i="4"/>
  <c r="H395" i="4"/>
  <c r="AK395" i="4"/>
  <c r="AL395" i="4"/>
  <c r="AM395" i="4"/>
  <c r="AN395" i="4"/>
  <c r="AO395" i="4"/>
  <c r="AP395" i="4"/>
  <c r="AR395" i="4"/>
  <c r="D396" i="4"/>
  <c r="E396" i="4"/>
  <c r="F396" i="4"/>
  <c r="G396" i="4"/>
  <c r="I396" i="4"/>
  <c r="J396" i="4"/>
  <c r="H396" i="4"/>
  <c r="AK396" i="4"/>
  <c r="AL396" i="4"/>
  <c r="AM396" i="4"/>
  <c r="AN396" i="4"/>
  <c r="AO396" i="4"/>
  <c r="AP396" i="4"/>
  <c r="AR396" i="4"/>
  <c r="D397" i="4"/>
  <c r="E397" i="4"/>
  <c r="F397" i="4"/>
  <c r="G397" i="4"/>
  <c r="I397" i="4"/>
  <c r="J397" i="4"/>
  <c r="H397" i="4"/>
  <c r="AK397" i="4"/>
  <c r="AL397" i="4"/>
  <c r="AM397" i="4"/>
  <c r="AN397" i="4"/>
  <c r="AO397" i="4"/>
  <c r="AP397" i="4"/>
  <c r="AR397" i="4"/>
  <c r="D398" i="4"/>
  <c r="E398" i="4"/>
  <c r="F398" i="4"/>
  <c r="G398" i="4"/>
  <c r="I398" i="4"/>
  <c r="J398" i="4"/>
  <c r="H398" i="4"/>
  <c r="AK398" i="4"/>
  <c r="AL398" i="4"/>
  <c r="AM398" i="4"/>
  <c r="AN398" i="4"/>
  <c r="AO398" i="4"/>
  <c r="AP398" i="4"/>
  <c r="AR398" i="4"/>
  <c r="D399" i="4"/>
  <c r="E399" i="4"/>
  <c r="F399" i="4"/>
  <c r="G399" i="4"/>
  <c r="I399" i="4"/>
  <c r="J399" i="4"/>
  <c r="H399" i="4"/>
  <c r="AK399" i="4"/>
  <c r="AL399" i="4"/>
  <c r="AM399" i="4"/>
  <c r="AN399" i="4"/>
  <c r="AO399" i="4"/>
  <c r="AP399" i="4"/>
  <c r="AR399" i="4"/>
  <c r="D400" i="4"/>
  <c r="E400" i="4"/>
  <c r="F400" i="4"/>
  <c r="G400" i="4"/>
  <c r="I400" i="4"/>
  <c r="J400" i="4"/>
  <c r="H400" i="4"/>
  <c r="AK400" i="4"/>
  <c r="AL400" i="4"/>
  <c r="AM400" i="4"/>
  <c r="AN400" i="4"/>
  <c r="AO400" i="4"/>
  <c r="AP400" i="4"/>
  <c r="AR400" i="4"/>
  <c r="D401" i="4"/>
  <c r="E401" i="4"/>
  <c r="F401" i="4"/>
  <c r="G401" i="4"/>
  <c r="I401" i="4"/>
  <c r="J401" i="4"/>
  <c r="H401" i="4"/>
  <c r="AK401" i="4"/>
  <c r="AL401" i="4"/>
  <c r="AM401" i="4"/>
  <c r="AN401" i="4"/>
  <c r="AO401" i="4"/>
  <c r="AP401" i="4"/>
  <c r="AR401" i="4"/>
  <c r="D402" i="4"/>
  <c r="E402" i="4"/>
  <c r="F402" i="4"/>
  <c r="G402" i="4"/>
  <c r="I402" i="4"/>
  <c r="J402" i="4"/>
  <c r="H402" i="4"/>
  <c r="AK402" i="4"/>
  <c r="AL402" i="4"/>
  <c r="AM402" i="4"/>
  <c r="AN402" i="4"/>
  <c r="AO402" i="4"/>
  <c r="AP402" i="4"/>
  <c r="AR402" i="4"/>
  <c r="D403" i="4"/>
  <c r="E403" i="4"/>
  <c r="F403" i="4"/>
  <c r="G403" i="4"/>
  <c r="I403" i="4"/>
  <c r="J403" i="4"/>
  <c r="H403" i="4"/>
  <c r="AK403" i="4"/>
  <c r="AL403" i="4"/>
  <c r="AM403" i="4"/>
  <c r="AN403" i="4"/>
  <c r="AO403" i="4"/>
  <c r="AP403" i="4"/>
  <c r="AR403" i="4"/>
  <c r="D404" i="4"/>
  <c r="E404" i="4"/>
  <c r="F404" i="4"/>
  <c r="G404" i="4"/>
  <c r="I404" i="4"/>
  <c r="J404" i="4"/>
  <c r="H404" i="4"/>
  <c r="AK404" i="4"/>
  <c r="AL404" i="4"/>
  <c r="AM404" i="4"/>
  <c r="AN404" i="4"/>
  <c r="AO404" i="4"/>
  <c r="AP404" i="4"/>
  <c r="AR404" i="4"/>
  <c r="D405" i="4"/>
  <c r="E405" i="4"/>
  <c r="F405" i="4"/>
  <c r="G405" i="4"/>
  <c r="I405" i="4"/>
  <c r="J405" i="4"/>
  <c r="H405" i="4"/>
  <c r="AK405" i="4"/>
  <c r="AL405" i="4"/>
  <c r="AM405" i="4"/>
  <c r="AN405" i="4"/>
  <c r="AO405" i="4"/>
  <c r="AP405" i="4"/>
  <c r="AR405" i="4"/>
  <c r="D406" i="4"/>
  <c r="E406" i="4"/>
  <c r="F406" i="4"/>
  <c r="G406" i="4"/>
  <c r="I406" i="4"/>
  <c r="J406" i="4"/>
  <c r="H406" i="4"/>
  <c r="AK406" i="4"/>
  <c r="AL406" i="4"/>
  <c r="AM406" i="4"/>
  <c r="AN406" i="4"/>
  <c r="AO406" i="4"/>
  <c r="AP406" i="4"/>
  <c r="AR406" i="4"/>
  <c r="D407" i="4"/>
  <c r="E407" i="4"/>
  <c r="F407" i="4"/>
  <c r="G407" i="4"/>
  <c r="I407" i="4"/>
  <c r="J407" i="4"/>
  <c r="H407" i="4"/>
  <c r="AK407" i="4"/>
  <c r="AL407" i="4"/>
  <c r="AM407" i="4"/>
  <c r="AN407" i="4"/>
  <c r="AO407" i="4"/>
  <c r="AP407" i="4"/>
  <c r="AR407" i="4"/>
  <c r="D408" i="4"/>
  <c r="E408" i="4"/>
  <c r="F408" i="4"/>
  <c r="G408" i="4"/>
  <c r="I408" i="4"/>
  <c r="J408" i="4"/>
  <c r="H408" i="4"/>
  <c r="AK408" i="4"/>
  <c r="AL408" i="4"/>
  <c r="AM408" i="4"/>
  <c r="AN408" i="4"/>
  <c r="AO408" i="4"/>
  <c r="AP408" i="4"/>
  <c r="AR408" i="4"/>
  <c r="D409" i="4"/>
  <c r="E409" i="4"/>
  <c r="F409" i="4"/>
  <c r="G409" i="4"/>
  <c r="I409" i="4"/>
  <c r="J409" i="4"/>
  <c r="H409" i="4"/>
  <c r="AK409" i="4"/>
  <c r="AL409" i="4"/>
  <c r="AM409" i="4"/>
  <c r="AN409" i="4"/>
  <c r="AO409" i="4"/>
  <c r="AP409" i="4"/>
  <c r="AR409" i="4"/>
  <c r="D410" i="4"/>
  <c r="E410" i="4"/>
  <c r="F410" i="4"/>
  <c r="G410" i="4"/>
  <c r="I410" i="4"/>
  <c r="J410" i="4"/>
  <c r="H410" i="4"/>
  <c r="AK410" i="4"/>
  <c r="AL410" i="4"/>
  <c r="AM410" i="4"/>
  <c r="AN410" i="4"/>
  <c r="AO410" i="4"/>
  <c r="AP410" i="4"/>
  <c r="AR410" i="4"/>
  <c r="D411" i="4"/>
  <c r="E411" i="4"/>
  <c r="F411" i="4"/>
  <c r="G411" i="4"/>
  <c r="I411" i="4"/>
  <c r="J411" i="4"/>
  <c r="H411" i="4"/>
  <c r="AK411" i="4"/>
  <c r="AL411" i="4"/>
  <c r="AM411" i="4"/>
  <c r="AN411" i="4"/>
  <c r="AO411" i="4"/>
  <c r="AP411" i="4"/>
  <c r="AR411" i="4"/>
  <c r="D412" i="4"/>
  <c r="E412" i="4"/>
  <c r="F412" i="4"/>
  <c r="G412" i="4"/>
  <c r="I412" i="4"/>
  <c r="J412" i="4"/>
  <c r="H412" i="4"/>
  <c r="AK412" i="4"/>
  <c r="AL412" i="4"/>
  <c r="AM412" i="4"/>
  <c r="AN412" i="4"/>
  <c r="AO412" i="4"/>
  <c r="AP412" i="4"/>
  <c r="AR412" i="4"/>
  <c r="D413" i="4"/>
  <c r="E413" i="4"/>
  <c r="F413" i="4"/>
  <c r="G413" i="4"/>
  <c r="I413" i="4"/>
  <c r="J413" i="4"/>
  <c r="H413" i="4"/>
  <c r="AK413" i="4"/>
  <c r="AL413" i="4"/>
  <c r="AM413" i="4"/>
  <c r="AN413" i="4"/>
  <c r="AO413" i="4"/>
  <c r="AP413" i="4"/>
  <c r="AR413" i="4"/>
  <c r="D414" i="4"/>
  <c r="E414" i="4"/>
  <c r="F414" i="4"/>
  <c r="G414" i="4"/>
  <c r="I414" i="4"/>
  <c r="J414" i="4"/>
  <c r="H414" i="4"/>
  <c r="AK414" i="4"/>
  <c r="AL414" i="4"/>
  <c r="AM414" i="4"/>
  <c r="AN414" i="4"/>
  <c r="AO414" i="4"/>
  <c r="AP414" i="4"/>
  <c r="AR414" i="4"/>
  <c r="D415" i="4"/>
  <c r="E415" i="4"/>
  <c r="F415" i="4"/>
  <c r="G415" i="4"/>
  <c r="I415" i="4"/>
  <c r="J415" i="4"/>
  <c r="H415" i="4"/>
  <c r="AK415" i="4"/>
  <c r="AL415" i="4"/>
  <c r="AM415" i="4"/>
  <c r="AN415" i="4"/>
  <c r="AO415" i="4"/>
  <c r="AP415" i="4"/>
  <c r="AR415" i="4"/>
  <c r="D416" i="4"/>
  <c r="E416" i="4"/>
  <c r="F416" i="4"/>
  <c r="G416" i="4"/>
  <c r="I416" i="4"/>
  <c r="J416" i="4"/>
  <c r="H416" i="4"/>
  <c r="AK416" i="4"/>
  <c r="AL416" i="4"/>
  <c r="AM416" i="4"/>
  <c r="AN416" i="4"/>
  <c r="AO416" i="4"/>
  <c r="AP416" i="4"/>
  <c r="AR416" i="4"/>
  <c r="D417" i="4"/>
  <c r="E417" i="4"/>
  <c r="F417" i="4"/>
  <c r="G417" i="4"/>
  <c r="I417" i="4"/>
  <c r="J417" i="4"/>
  <c r="H417" i="4"/>
  <c r="AK417" i="4"/>
  <c r="AL417" i="4"/>
  <c r="AM417" i="4"/>
  <c r="AN417" i="4"/>
  <c r="AO417" i="4"/>
  <c r="AP417" i="4"/>
  <c r="AR417" i="4"/>
  <c r="D418" i="4"/>
  <c r="E418" i="4"/>
  <c r="F418" i="4"/>
  <c r="G418" i="4"/>
  <c r="I418" i="4"/>
  <c r="J418" i="4"/>
  <c r="H418" i="4"/>
  <c r="AK418" i="4"/>
  <c r="AL418" i="4"/>
  <c r="AM418" i="4"/>
  <c r="AN418" i="4"/>
  <c r="AO418" i="4"/>
  <c r="AP418" i="4"/>
  <c r="AR418" i="4"/>
  <c r="D419" i="4"/>
  <c r="E419" i="4"/>
  <c r="F419" i="4"/>
  <c r="G419" i="4"/>
  <c r="I419" i="4"/>
  <c r="J419" i="4"/>
  <c r="H419" i="4"/>
  <c r="AK419" i="4"/>
  <c r="AL419" i="4"/>
  <c r="AM419" i="4"/>
  <c r="AN419" i="4"/>
  <c r="AO419" i="4"/>
  <c r="AP419" i="4"/>
  <c r="AR419" i="4"/>
  <c r="D420" i="4"/>
  <c r="E420" i="4"/>
  <c r="F420" i="4"/>
  <c r="G420" i="4"/>
  <c r="I420" i="4"/>
  <c r="J420" i="4"/>
  <c r="H420" i="4"/>
  <c r="AK420" i="4"/>
  <c r="AL420" i="4"/>
  <c r="AM420" i="4"/>
  <c r="AN420" i="4"/>
  <c r="AO420" i="4"/>
  <c r="AP420" i="4"/>
  <c r="AR420" i="4"/>
  <c r="D421" i="4"/>
  <c r="E421" i="4"/>
  <c r="F421" i="4"/>
  <c r="G421" i="4"/>
  <c r="I421" i="4"/>
  <c r="J421" i="4"/>
  <c r="H421" i="4"/>
  <c r="AK421" i="4"/>
  <c r="AL421" i="4"/>
  <c r="AM421" i="4"/>
  <c r="AN421" i="4"/>
  <c r="AO421" i="4"/>
  <c r="AP421" i="4"/>
  <c r="AR421" i="4"/>
  <c r="D422" i="4"/>
  <c r="E422" i="4"/>
  <c r="F422" i="4"/>
  <c r="G422" i="4"/>
  <c r="I422" i="4"/>
  <c r="J422" i="4"/>
  <c r="H422" i="4"/>
  <c r="AK422" i="4"/>
  <c r="AL422" i="4"/>
  <c r="AM422" i="4"/>
  <c r="AN422" i="4"/>
  <c r="AO422" i="4"/>
  <c r="AP422" i="4"/>
  <c r="AR422" i="4"/>
  <c r="D423" i="4"/>
  <c r="E423" i="4"/>
  <c r="F423" i="4"/>
  <c r="G423" i="4"/>
  <c r="I423" i="4"/>
  <c r="J423" i="4"/>
  <c r="H423" i="4"/>
  <c r="AK423" i="4"/>
  <c r="AL423" i="4"/>
  <c r="AM423" i="4"/>
  <c r="AN423" i="4"/>
  <c r="AO423" i="4"/>
  <c r="AP423" i="4"/>
  <c r="AR423" i="4"/>
  <c r="D424" i="4"/>
  <c r="E424" i="4"/>
  <c r="F424" i="4"/>
  <c r="G424" i="4"/>
  <c r="I424" i="4"/>
  <c r="J424" i="4"/>
  <c r="H424" i="4"/>
  <c r="AK424" i="4"/>
  <c r="AL424" i="4"/>
  <c r="AM424" i="4"/>
  <c r="AN424" i="4"/>
  <c r="AO424" i="4"/>
  <c r="AP424" i="4"/>
  <c r="AR424" i="4"/>
  <c r="D425" i="4"/>
  <c r="E425" i="4"/>
  <c r="F425" i="4"/>
  <c r="G425" i="4"/>
  <c r="I425" i="4"/>
  <c r="J425" i="4"/>
  <c r="H425" i="4"/>
  <c r="AK425" i="4"/>
  <c r="AL425" i="4"/>
  <c r="AM425" i="4"/>
  <c r="AN425" i="4"/>
  <c r="AO425" i="4"/>
  <c r="AP425" i="4"/>
  <c r="AR425" i="4"/>
  <c r="D426" i="4"/>
  <c r="E426" i="4"/>
  <c r="F426" i="4"/>
  <c r="G426" i="4"/>
  <c r="I426" i="4"/>
  <c r="J426" i="4"/>
  <c r="H426" i="4"/>
  <c r="AK426" i="4"/>
  <c r="AL426" i="4"/>
  <c r="AM426" i="4"/>
  <c r="AN426" i="4"/>
  <c r="AO426" i="4"/>
  <c r="AP426" i="4"/>
  <c r="AR426" i="4"/>
  <c r="D427" i="4"/>
  <c r="E427" i="4"/>
  <c r="F427" i="4"/>
  <c r="G427" i="4"/>
  <c r="I427" i="4"/>
  <c r="J427" i="4"/>
  <c r="H427" i="4"/>
  <c r="AK427" i="4"/>
  <c r="AL427" i="4"/>
  <c r="AM427" i="4"/>
  <c r="AN427" i="4"/>
  <c r="AO427" i="4"/>
  <c r="AP427" i="4"/>
  <c r="AR427" i="4"/>
  <c r="D428" i="4"/>
  <c r="E428" i="4"/>
  <c r="F428" i="4"/>
  <c r="G428" i="4"/>
  <c r="I428" i="4"/>
  <c r="J428" i="4"/>
  <c r="H428" i="4"/>
  <c r="AK428" i="4"/>
  <c r="AL428" i="4"/>
  <c r="AM428" i="4"/>
  <c r="AN428" i="4"/>
  <c r="AO428" i="4"/>
  <c r="AP428" i="4"/>
  <c r="AR428" i="4"/>
  <c r="D429" i="4"/>
  <c r="E429" i="4"/>
  <c r="F429" i="4"/>
  <c r="G429" i="4"/>
  <c r="I429" i="4"/>
  <c r="J429" i="4"/>
  <c r="H429" i="4"/>
  <c r="AK429" i="4"/>
  <c r="AL429" i="4"/>
  <c r="AM429" i="4"/>
  <c r="AN429" i="4"/>
  <c r="AO429" i="4"/>
  <c r="AP429" i="4"/>
  <c r="AR429" i="4"/>
  <c r="D430" i="4"/>
  <c r="E430" i="4"/>
  <c r="F430" i="4"/>
  <c r="G430" i="4"/>
  <c r="I430" i="4"/>
  <c r="J430" i="4"/>
  <c r="H430" i="4"/>
  <c r="AK430" i="4"/>
  <c r="AL430" i="4"/>
  <c r="AM430" i="4"/>
  <c r="AN430" i="4"/>
  <c r="AO430" i="4"/>
  <c r="AP430" i="4"/>
  <c r="AR430" i="4"/>
  <c r="D431" i="4"/>
  <c r="E431" i="4"/>
  <c r="F431" i="4"/>
  <c r="G431" i="4"/>
  <c r="I431" i="4"/>
  <c r="J431" i="4"/>
  <c r="H431" i="4"/>
  <c r="AK431" i="4"/>
  <c r="AL431" i="4"/>
  <c r="AM431" i="4"/>
  <c r="AN431" i="4"/>
  <c r="AO431" i="4"/>
  <c r="AP431" i="4"/>
  <c r="AR431" i="4"/>
  <c r="D432" i="4"/>
  <c r="E432" i="4"/>
  <c r="F432" i="4"/>
  <c r="G432" i="4"/>
  <c r="I432" i="4"/>
  <c r="J432" i="4"/>
  <c r="H432" i="4"/>
  <c r="AK432" i="4"/>
  <c r="AL432" i="4"/>
  <c r="AM432" i="4"/>
  <c r="AN432" i="4"/>
  <c r="AO432" i="4"/>
  <c r="AP432" i="4"/>
  <c r="AR432" i="4"/>
  <c r="D433" i="4"/>
  <c r="E433" i="4"/>
  <c r="F433" i="4"/>
  <c r="G433" i="4"/>
  <c r="I433" i="4"/>
  <c r="J433" i="4"/>
  <c r="H433" i="4"/>
  <c r="AK433" i="4"/>
  <c r="AL433" i="4"/>
  <c r="AM433" i="4"/>
  <c r="AN433" i="4"/>
  <c r="AO433" i="4"/>
  <c r="AP433" i="4"/>
  <c r="AR433" i="4"/>
  <c r="D434" i="4"/>
  <c r="E434" i="4"/>
  <c r="F434" i="4"/>
  <c r="G434" i="4"/>
  <c r="I434" i="4"/>
  <c r="J434" i="4"/>
  <c r="H434" i="4"/>
  <c r="AK434" i="4"/>
  <c r="AL434" i="4"/>
  <c r="AM434" i="4"/>
  <c r="AN434" i="4"/>
  <c r="AO434" i="4"/>
  <c r="AP434" i="4"/>
  <c r="AR434" i="4"/>
  <c r="D435" i="4"/>
  <c r="E435" i="4"/>
  <c r="F435" i="4"/>
  <c r="G435" i="4"/>
  <c r="I435" i="4"/>
  <c r="J435" i="4"/>
  <c r="H435" i="4"/>
  <c r="AK435" i="4"/>
  <c r="AL435" i="4"/>
  <c r="AM435" i="4"/>
  <c r="AN435" i="4"/>
  <c r="AO435" i="4"/>
  <c r="AP435" i="4"/>
  <c r="AR435" i="4"/>
  <c r="D436" i="4"/>
  <c r="E436" i="4"/>
  <c r="F436" i="4"/>
  <c r="G436" i="4"/>
  <c r="I436" i="4"/>
  <c r="J436" i="4"/>
  <c r="H436" i="4"/>
  <c r="AK436" i="4"/>
  <c r="AL436" i="4"/>
  <c r="AM436" i="4"/>
  <c r="AN436" i="4"/>
  <c r="AO436" i="4"/>
  <c r="AP436" i="4"/>
  <c r="AR436" i="4"/>
  <c r="D437" i="4"/>
  <c r="E437" i="4"/>
  <c r="F437" i="4"/>
  <c r="G437" i="4"/>
  <c r="I437" i="4"/>
  <c r="J437" i="4"/>
  <c r="H437" i="4"/>
  <c r="AK437" i="4"/>
  <c r="AL437" i="4"/>
  <c r="AM437" i="4"/>
  <c r="AN437" i="4"/>
  <c r="AO437" i="4"/>
  <c r="AP437" i="4"/>
  <c r="AR437" i="4"/>
  <c r="D438" i="4"/>
  <c r="E438" i="4"/>
  <c r="F438" i="4"/>
  <c r="G438" i="4"/>
  <c r="I438" i="4"/>
  <c r="J438" i="4"/>
  <c r="H438" i="4"/>
  <c r="AK438" i="4"/>
  <c r="AL438" i="4"/>
  <c r="AM438" i="4"/>
  <c r="AN438" i="4"/>
  <c r="AO438" i="4"/>
  <c r="AP438" i="4"/>
  <c r="AR438" i="4"/>
  <c r="D439" i="4"/>
  <c r="E439" i="4"/>
  <c r="F439" i="4"/>
  <c r="G439" i="4"/>
  <c r="I439" i="4"/>
  <c r="J439" i="4"/>
  <c r="H439" i="4"/>
  <c r="AK439" i="4"/>
  <c r="AL439" i="4"/>
  <c r="AM439" i="4"/>
  <c r="AN439" i="4"/>
  <c r="AO439" i="4"/>
  <c r="AP439" i="4"/>
  <c r="AR439" i="4"/>
  <c r="D440" i="4"/>
  <c r="E440" i="4"/>
  <c r="F440" i="4"/>
  <c r="G440" i="4"/>
  <c r="I440" i="4"/>
  <c r="J440" i="4"/>
  <c r="H440" i="4"/>
  <c r="AK440" i="4"/>
  <c r="AL440" i="4"/>
  <c r="AM440" i="4"/>
  <c r="AN440" i="4"/>
  <c r="AO440" i="4"/>
  <c r="AP440" i="4"/>
  <c r="AR440" i="4"/>
  <c r="D441" i="4"/>
  <c r="E441" i="4"/>
  <c r="F441" i="4"/>
  <c r="G441" i="4"/>
  <c r="I441" i="4"/>
  <c r="J441" i="4"/>
  <c r="H441" i="4"/>
  <c r="AK441" i="4"/>
  <c r="AL441" i="4"/>
  <c r="AM441" i="4"/>
  <c r="AN441" i="4"/>
  <c r="AO441" i="4"/>
  <c r="AP441" i="4"/>
  <c r="AR441" i="4"/>
  <c r="D442" i="4"/>
  <c r="E442" i="4"/>
  <c r="F442" i="4"/>
  <c r="G442" i="4"/>
  <c r="I442" i="4"/>
  <c r="J442" i="4"/>
  <c r="H442" i="4"/>
  <c r="AK442" i="4"/>
  <c r="AL442" i="4"/>
  <c r="AM442" i="4"/>
  <c r="AN442" i="4"/>
  <c r="AO442" i="4"/>
  <c r="AP442" i="4"/>
  <c r="AR442" i="4"/>
  <c r="D443" i="4"/>
  <c r="E443" i="4"/>
  <c r="F443" i="4"/>
  <c r="G443" i="4"/>
  <c r="I443" i="4"/>
  <c r="J443" i="4"/>
  <c r="H443" i="4"/>
  <c r="AK443" i="4"/>
  <c r="AL443" i="4"/>
  <c r="AM443" i="4"/>
  <c r="AN443" i="4"/>
  <c r="AO443" i="4"/>
  <c r="AP443" i="4"/>
  <c r="AR443" i="4"/>
  <c r="D444" i="4"/>
  <c r="E444" i="4"/>
  <c r="F444" i="4"/>
  <c r="G444" i="4"/>
  <c r="I444" i="4"/>
  <c r="J444" i="4"/>
  <c r="H444" i="4"/>
  <c r="AK444" i="4"/>
  <c r="AL444" i="4"/>
  <c r="AM444" i="4"/>
  <c r="AN444" i="4"/>
  <c r="AO444" i="4"/>
  <c r="AP444" i="4"/>
  <c r="AR444" i="4"/>
  <c r="D445" i="4"/>
  <c r="E445" i="4"/>
  <c r="F445" i="4"/>
  <c r="G445" i="4"/>
  <c r="I445" i="4"/>
  <c r="J445" i="4"/>
  <c r="H445" i="4"/>
  <c r="AK445" i="4"/>
  <c r="AL445" i="4"/>
  <c r="AM445" i="4"/>
  <c r="AN445" i="4"/>
  <c r="AO445" i="4"/>
  <c r="AP445" i="4"/>
  <c r="AR445" i="4"/>
  <c r="D446" i="4"/>
  <c r="E446" i="4"/>
  <c r="F446" i="4"/>
  <c r="G446" i="4"/>
  <c r="I446" i="4"/>
  <c r="J446" i="4"/>
  <c r="H446" i="4"/>
  <c r="AK446" i="4"/>
  <c r="AL446" i="4"/>
  <c r="AM446" i="4"/>
  <c r="AN446" i="4"/>
  <c r="AO446" i="4"/>
  <c r="AP446" i="4"/>
  <c r="AR446" i="4"/>
  <c r="D447" i="4"/>
  <c r="E447" i="4"/>
  <c r="F447" i="4"/>
  <c r="G447" i="4"/>
  <c r="I447" i="4"/>
  <c r="J447" i="4"/>
  <c r="H447" i="4"/>
  <c r="AK447" i="4"/>
  <c r="AL447" i="4"/>
  <c r="AM447" i="4"/>
  <c r="AN447" i="4"/>
  <c r="AO447" i="4"/>
  <c r="AP447" i="4"/>
  <c r="AR447" i="4"/>
  <c r="D448" i="4"/>
  <c r="E448" i="4"/>
  <c r="F448" i="4"/>
  <c r="G448" i="4"/>
  <c r="I448" i="4"/>
  <c r="J448" i="4"/>
  <c r="H448" i="4"/>
  <c r="AK448" i="4"/>
  <c r="AL448" i="4"/>
  <c r="AM448" i="4"/>
  <c r="AN448" i="4"/>
  <c r="AO448" i="4"/>
  <c r="AP448" i="4"/>
  <c r="AR448" i="4"/>
  <c r="D449" i="4"/>
  <c r="E449" i="4"/>
  <c r="F449" i="4"/>
  <c r="G449" i="4"/>
  <c r="I449" i="4"/>
  <c r="J449" i="4"/>
  <c r="H449" i="4"/>
  <c r="AK449" i="4"/>
  <c r="AL449" i="4"/>
  <c r="AM449" i="4"/>
  <c r="AN449" i="4"/>
  <c r="AO449" i="4"/>
  <c r="AP449" i="4"/>
  <c r="AR449" i="4"/>
  <c r="D450" i="4"/>
  <c r="E450" i="4"/>
  <c r="F450" i="4"/>
  <c r="G450" i="4"/>
  <c r="I450" i="4"/>
  <c r="J450" i="4"/>
  <c r="H450" i="4"/>
  <c r="AK450" i="4"/>
  <c r="AL450" i="4"/>
  <c r="AM450" i="4"/>
  <c r="AN450" i="4"/>
  <c r="AO450" i="4"/>
  <c r="AP450" i="4"/>
  <c r="AR450" i="4"/>
  <c r="D451" i="4"/>
  <c r="E451" i="4"/>
  <c r="F451" i="4"/>
  <c r="G451" i="4"/>
  <c r="I451" i="4"/>
  <c r="J451" i="4"/>
  <c r="H451" i="4"/>
  <c r="AK451" i="4"/>
  <c r="AL451" i="4"/>
  <c r="AM451" i="4"/>
  <c r="AN451" i="4"/>
  <c r="AO451" i="4"/>
  <c r="AP451" i="4"/>
  <c r="AR451" i="4"/>
  <c r="D452" i="4"/>
  <c r="E452" i="4"/>
  <c r="F452" i="4"/>
  <c r="G452" i="4"/>
  <c r="I452" i="4"/>
  <c r="J452" i="4"/>
  <c r="H452" i="4"/>
  <c r="AK452" i="4"/>
  <c r="AL452" i="4"/>
  <c r="AM452" i="4"/>
  <c r="AN452" i="4"/>
  <c r="AO452" i="4"/>
  <c r="AP452" i="4"/>
  <c r="AR452" i="4"/>
  <c r="D453" i="4"/>
  <c r="E453" i="4"/>
  <c r="F453" i="4"/>
  <c r="G453" i="4"/>
  <c r="I453" i="4"/>
  <c r="J453" i="4"/>
  <c r="H453" i="4"/>
  <c r="AK453" i="4"/>
  <c r="AL453" i="4"/>
  <c r="AM453" i="4"/>
  <c r="AN453" i="4"/>
  <c r="AO453" i="4"/>
  <c r="AP453" i="4"/>
  <c r="AR453" i="4"/>
  <c r="D454" i="4"/>
  <c r="E454" i="4"/>
  <c r="F454" i="4"/>
  <c r="G454" i="4"/>
  <c r="I454" i="4"/>
  <c r="J454" i="4"/>
  <c r="H454" i="4"/>
  <c r="AK454" i="4"/>
  <c r="AL454" i="4"/>
  <c r="AM454" i="4"/>
  <c r="AN454" i="4"/>
  <c r="AO454" i="4"/>
  <c r="AP454" i="4"/>
  <c r="AR454" i="4"/>
  <c r="D455" i="4"/>
  <c r="E455" i="4"/>
  <c r="F455" i="4"/>
  <c r="G455" i="4"/>
  <c r="I455" i="4"/>
  <c r="J455" i="4"/>
  <c r="H455" i="4"/>
  <c r="AK455" i="4"/>
  <c r="AL455" i="4"/>
  <c r="AM455" i="4"/>
  <c r="AN455" i="4"/>
  <c r="AO455" i="4"/>
  <c r="AP455" i="4"/>
  <c r="AR455" i="4"/>
  <c r="D456" i="4"/>
  <c r="E456" i="4"/>
  <c r="F456" i="4"/>
  <c r="G456" i="4"/>
  <c r="I456" i="4"/>
  <c r="J456" i="4"/>
  <c r="H456" i="4"/>
  <c r="AK456" i="4"/>
  <c r="AL456" i="4"/>
  <c r="AM456" i="4"/>
  <c r="AN456" i="4"/>
  <c r="AO456" i="4"/>
  <c r="AP456" i="4"/>
  <c r="AR456" i="4"/>
  <c r="D457" i="4"/>
  <c r="E457" i="4"/>
  <c r="F457" i="4"/>
  <c r="G457" i="4"/>
  <c r="I457" i="4"/>
  <c r="J457" i="4"/>
  <c r="H457" i="4"/>
  <c r="AK457" i="4"/>
  <c r="AL457" i="4"/>
  <c r="AM457" i="4"/>
  <c r="AN457" i="4"/>
  <c r="AO457" i="4"/>
  <c r="AP457" i="4"/>
  <c r="AR457" i="4"/>
  <c r="D458" i="4"/>
  <c r="E458" i="4"/>
  <c r="F458" i="4"/>
  <c r="G458" i="4"/>
  <c r="I458" i="4"/>
  <c r="J458" i="4"/>
  <c r="H458" i="4"/>
  <c r="AK458" i="4"/>
  <c r="AL458" i="4"/>
  <c r="AM458" i="4"/>
  <c r="AN458" i="4"/>
  <c r="AO458" i="4"/>
  <c r="AP458" i="4"/>
  <c r="AR458" i="4"/>
  <c r="D459" i="4"/>
  <c r="E459" i="4"/>
  <c r="F459" i="4"/>
  <c r="G459" i="4"/>
  <c r="I459" i="4"/>
  <c r="J459" i="4"/>
  <c r="H459" i="4"/>
  <c r="AK459" i="4"/>
  <c r="AL459" i="4"/>
  <c r="AM459" i="4"/>
  <c r="AN459" i="4"/>
  <c r="AO459" i="4"/>
  <c r="AP459" i="4"/>
  <c r="AR459" i="4"/>
  <c r="D460" i="4"/>
  <c r="E460" i="4"/>
  <c r="F460" i="4"/>
  <c r="G460" i="4"/>
  <c r="I460" i="4"/>
  <c r="J460" i="4"/>
  <c r="H460" i="4"/>
  <c r="AK460" i="4"/>
  <c r="AL460" i="4"/>
  <c r="AM460" i="4"/>
  <c r="AN460" i="4"/>
  <c r="AO460" i="4"/>
  <c r="AP460" i="4"/>
  <c r="AR460" i="4"/>
  <c r="D461" i="4"/>
  <c r="E461" i="4"/>
  <c r="F461" i="4"/>
  <c r="G461" i="4"/>
  <c r="I461" i="4"/>
  <c r="J461" i="4"/>
  <c r="H461" i="4"/>
  <c r="AK461" i="4"/>
  <c r="AL461" i="4"/>
  <c r="AM461" i="4"/>
  <c r="AN461" i="4"/>
  <c r="AO461" i="4"/>
  <c r="AP461" i="4"/>
  <c r="AR461" i="4"/>
  <c r="D462" i="4"/>
  <c r="E462" i="4"/>
  <c r="F462" i="4"/>
  <c r="G462" i="4"/>
  <c r="I462" i="4"/>
  <c r="J462" i="4"/>
  <c r="H462" i="4"/>
  <c r="AK462" i="4"/>
  <c r="AL462" i="4"/>
  <c r="AM462" i="4"/>
  <c r="AN462" i="4"/>
  <c r="AO462" i="4"/>
  <c r="AP462" i="4"/>
  <c r="AR462" i="4"/>
  <c r="D463" i="4"/>
  <c r="E463" i="4"/>
  <c r="F463" i="4"/>
  <c r="G463" i="4"/>
  <c r="I463" i="4"/>
  <c r="J463" i="4"/>
  <c r="H463" i="4"/>
  <c r="AK463" i="4"/>
  <c r="AL463" i="4"/>
  <c r="AM463" i="4"/>
  <c r="AN463" i="4"/>
  <c r="AO463" i="4"/>
  <c r="AP463" i="4"/>
  <c r="AR463" i="4"/>
  <c r="D464" i="4"/>
  <c r="E464" i="4"/>
  <c r="F464" i="4"/>
  <c r="G464" i="4"/>
  <c r="I464" i="4"/>
  <c r="J464" i="4"/>
  <c r="H464" i="4"/>
  <c r="AK464" i="4"/>
  <c r="AL464" i="4"/>
  <c r="AM464" i="4"/>
  <c r="AN464" i="4"/>
  <c r="AO464" i="4"/>
  <c r="AP464" i="4"/>
  <c r="AR464" i="4"/>
  <c r="D465" i="4"/>
  <c r="E465" i="4"/>
  <c r="F465" i="4"/>
  <c r="G465" i="4"/>
  <c r="I465" i="4"/>
  <c r="J465" i="4"/>
  <c r="H465" i="4"/>
  <c r="AK465" i="4"/>
  <c r="AL465" i="4"/>
  <c r="AM465" i="4"/>
  <c r="AN465" i="4"/>
  <c r="AO465" i="4"/>
  <c r="AP465" i="4"/>
  <c r="AR465" i="4"/>
  <c r="D466" i="4"/>
  <c r="E466" i="4"/>
  <c r="F466" i="4"/>
  <c r="G466" i="4"/>
  <c r="I466" i="4"/>
  <c r="J466" i="4"/>
  <c r="H466" i="4"/>
  <c r="AK466" i="4"/>
  <c r="AL466" i="4"/>
  <c r="AM466" i="4"/>
  <c r="AN466" i="4"/>
  <c r="AO466" i="4"/>
  <c r="AP466" i="4"/>
  <c r="AR466" i="4"/>
  <c r="D467" i="4"/>
  <c r="E467" i="4"/>
  <c r="F467" i="4"/>
  <c r="G467" i="4"/>
  <c r="I467" i="4"/>
  <c r="J467" i="4"/>
  <c r="H467" i="4"/>
  <c r="AK467" i="4"/>
  <c r="AL467" i="4"/>
  <c r="AM467" i="4"/>
  <c r="AN467" i="4"/>
  <c r="AO467" i="4"/>
  <c r="AP467" i="4"/>
  <c r="AR467" i="4"/>
  <c r="D468" i="4"/>
  <c r="E468" i="4"/>
  <c r="F468" i="4"/>
  <c r="G468" i="4"/>
  <c r="I468" i="4"/>
  <c r="J468" i="4"/>
  <c r="H468" i="4"/>
  <c r="AK468" i="4"/>
  <c r="AL468" i="4"/>
  <c r="AM468" i="4"/>
  <c r="AN468" i="4"/>
  <c r="AO468" i="4"/>
  <c r="AP468" i="4"/>
  <c r="AR468" i="4"/>
  <c r="D516" i="4"/>
  <c r="E516" i="4"/>
  <c r="F516" i="4"/>
  <c r="G516" i="4"/>
  <c r="I516" i="4"/>
  <c r="J516" i="4"/>
  <c r="H516" i="4"/>
  <c r="AK516" i="4"/>
  <c r="AL516" i="4"/>
  <c r="AM516" i="4"/>
  <c r="AN516" i="4"/>
  <c r="AO516" i="4"/>
  <c r="AP516" i="4"/>
  <c r="AR516" i="4"/>
  <c r="D517" i="4"/>
  <c r="E517" i="4"/>
  <c r="F517" i="4"/>
  <c r="G517" i="4"/>
  <c r="I517" i="4"/>
  <c r="J517" i="4"/>
  <c r="H517" i="4"/>
  <c r="AK517" i="4"/>
  <c r="AL517" i="4"/>
  <c r="AM517" i="4"/>
  <c r="AN517" i="4"/>
  <c r="AO517" i="4"/>
  <c r="AP517" i="4"/>
  <c r="AR517" i="4"/>
  <c r="D518" i="4"/>
  <c r="E518" i="4"/>
  <c r="F518" i="4"/>
  <c r="G518" i="4"/>
  <c r="I518" i="4"/>
  <c r="J518" i="4"/>
  <c r="H518" i="4"/>
  <c r="AK518" i="4"/>
  <c r="AL518" i="4"/>
  <c r="AM518" i="4"/>
  <c r="AN518" i="4"/>
  <c r="AO518" i="4"/>
  <c r="AP518" i="4"/>
  <c r="AR518" i="4"/>
  <c r="D519" i="4"/>
  <c r="E519" i="4"/>
  <c r="F519" i="4"/>
  <c r="G519" i="4"/>
  <c r="I519" i="4"/>
  <c r="J519" i="4"/>
  <c r="H519" i="4"/>
  <c r="AK519" i="4"/>
  <c r="AL519" i="4"/>
  <c r="AM519" i="4"/>
  <c r="AN519" i="4"/>
  <c r="AO519" i="4"/>
  <c r="AP519" i="4"/>
  <c r="AR519" i="4"/>
  <c r="D520" i="4"/>
  <c r="E520" i="4"/>
  <c r="F520" i="4"/>
  <c r="G520" i="4"/>
  <c r="I520" i="4"/>
  <c r="J520" i="4"/>
  <c r="H520" i="4"/>
  <c r="AK520" i="4"/>
  <c r="AL520" i="4"/>
  <c r="AM520" i="4"/>
  <c r="AN520" i="4"/>
  <c r="AO520" i="4"/>
  <c r="AP520" i="4"/>
  <c r="AR520" i="4"/>
  <c r="D521" i="4"/>
  <c r="E521" i="4"/>
  <c r="F521" i="4"/>
  <c r="G521" i="4"/>
  <c r="I521" i="4"/>
  <c r="J521" i="4"/>
  <c r="H521" i="4"/>
  <c r="AK521" i="4"/>
  <c r="AL521" i="4"/>
  <c r="AM521" i="4"/>
  <c r="AN521" i="4"/>
  <c r="AO521" i="4"/>
  <c r="AP521" i="4"/>
  <c r="AR521" i="4"/>
  <c r="D522" i="4"/>
  <c r="E522" i="4"/>
  <c r="F522" i="4"/>
  <c r="G522" i="4"/>
  <c r="I522" i="4"/>
  <c r="J522" i="4"/>
  <c r="H522" i="4"/>
  <c r="AK522" i="4"/>
  <c r="AL522" i="4"/>
  <c r="AM522" i="4"/>
  <c r="AN522" i="4"/>
  <c r="AO522" i="4"/>
  <c r="AP522" i="4"/>
  <c r="AR522" i="4"/>
  <c r="D523" i="4"/>
  <c r="E523" i="4"/>
  <c r="F523" i="4"/>
  <c r="G523" i="4"/>
  <c r="I523" i="4"/>
  <c r="J523" i="4"/>
  <c r="H523" i="4"/>
  <c r="AK523" i="4"/>
  <c r="AL523" i="4"/>
  <c r="AM523" i="4"/>
  <c r="AN523" i="4"/>
  <c r="AO523" i="4"/>
  <c r="AP523" i="4"/>
  <c r="AR523" i="4"/>
  <c r="D524" i="4"/>
  <c r="E524" i="4"/>
  <c r="F524" i="4"/>
  <c r="G524" i="4"/>
  <c r="I524" i="4"/>
  <c r="J524" i="4"/>
  <c r="H524" i="4"/>
  <c r="AK524" i="4"/>
  <c r="AL524" i="4"/>
  <c r="AM524" i="4"/>
  <c r="AN524" i="4"/>
  <c r="AO524" i="4"/>
  <c r="AP524" i="4"/>
  <c r="AR524" i="4"/>
  <c r="D525" i="4"/>
  <c r="E525" i="4"/>
  <c r="F525" i="4"/>
  <c r="G525" i="4"/>
  <c r="I525" i="4"/>
  <c r="J525" i="4"/>
  <c r="H525" i="4"/>
  <c r="AK525" i="4"/>
  <c r="AL525" i="4"/>
  <c r="AM525" i="4"/>
  <c r="AN525" i="4"/>
  <c r="AO525" i="4"/>
  <c r="AP525" i="4"/>
  <c r="AR525" i="4"/>
  <c r="D526" i="4"/>
  <c r="E526" i="4"/>
  <c r="F526" i="4"/>
  <c r="G526" i="4"/>
  <c r="I526" i="4"/>
  <c r="J526" i="4"/>
  <c r="H526" i="4"/>
  <c r="AK526" i="4"/>
  <c r="AL526" i="4"/>
  <c r="AM526" i="4"/>
  <c r="AN526" i="4"/>
  <c r="AO526" i="4"/>
  <c r="AP526" i="4"/>
  <c r="AR526" i="4"/>
  <c r="D527" i="4"/>
  <c r="E527" i="4"/>
  <c r="F527" i="4"/>
  <c r="G527" i="4"/>
  <c r="I527" i="4"/>
  <c r="J527" i="4"/>
  <c r="H527" i="4"/>
  <c r="AK527" i="4"/>
  <c r="AL527" i="4"/>
  <c r="AM527" i="4"/>
  <c r="AN527" i="4"/>
  <c r="AO527" i="4"/>
  <c r="AP527" i="4"/>
  <c r="AR527" i="4"/>
  <c r="D528" i="4"/>
  <c r="E528" i="4"/>
  <c r="F528" i="4"/>
  <c r="G528" i="4"/>
  <c r="I528" i="4"/>
  <c r="J528" i="4"/>
  <c r="H528" i="4"/>
  <c r="AK528" i="4"/>
  <c r="AL528" i="4"/>
  <c r="AM528" i="4"/>
  <c r="AN528" i="4"/>
  <c r="AO528" i="4"/>
  <c r="AP528" i="4"/>
  <c r="AR528" i="4"/>
  <c r="D529" i="4"/>
  <c r="E529" i="4"/>
  <c r="F529" i="4"/>
  <c r="G529" i="4"/>
  <c r="I529" i="4"/>
  <c r="J529" i="4"/>
  <c r="H529" i="4"/>
  <c r="AK529" i="4"/>
  <c r="AL529" i="4"/>
  <c r="AM529" i="4"/>
  <c r="AN529" i="4"/>
  <c r="AO529" i="4"/>
  <c r="AP529" i="4"/>
  <c r="AR529" i="4"/>
  <c r="D530" i="4"/>
  <c r="E530" i="4"/>
  <c r="F530" i="4"/>
  <c r="G530" i="4"/>
  <c r="I530" i="4"/>
  <c r="J530" i="4"/>
  <c r="H530" i="4"/>
  <c r="AK530" i="4"/>
  <c r="AL530" i="4"/>
  <c r="AM530" i="4"/>
  <c r="AN530" i="4"/>
  <c r="AO530" i="4"/>
  <c r="AP530" i="4"/>
  <c r="AR530" i="4"/>
  <c r="D531" i="4"/>
  <c r="E531" i="4"/>
  <c r="F531" i="4"/>
  <c r="G531" i="4"/>
  <c r="I531" i="4"/>
  <c r="J531" i="4"/>
  <c r="H531" i="4"/>
  <c r="AK531" i="4"/>
  <c r="AL531" i="4"/>
  <c r="AM531" i="4"/>
  <c r="AN531" i="4"/>
  <c r="AO531" i="4"/>
  <c r="AP531" i="4"/>
  <c r="AR531" i="4"/>
  <c r="D532" i="4"/>
  <c r="E532" i="4"/>
  <c r="F532" i="4"/>
  <c r="G532" i="4"/>
  <c r="I532" i="4"/>
  <c r="J532" i="4"/>
  <c r="H532" i="4"/>
  <c r="AK532" i="4"/>
  <c r="AL532" i="4"/>
  <c r="AM532" i="4"/>
  <c r="AN532" i="4"/>
  <c r="AO532" i="4"/>
  <c r="AP532" i="4"/>
  <c r="AR532" i="4"/>
  <c r="D533" i="4"/>
  <c r="E533" i="4"/>
  <c r="F533" i="4"/>
  <c r="G533" i="4"/>
  <c r="I533" i="4"/>
  <c r="J533" i="4"/>
  <c r="H533" i="4"/>
  <c r="AK533" i="4"/>
  <c r="AL533" i="4"/>
  <c r="AM533" i="4"/>
  <c r="AN533" i="4"/>
  <c r="AO533" i="4"/>
  <c r="AP533" i="4"/>
  <c r="AR533" i="4"/>
  <c r="D534" i="4"/>
  <c r="E534" i="4"/>
  <c r="F534" i="4"/>
  <c r="G534" i="4"/>
  <c r="I534" i="4"/>
  <c r="J534" i="4"/>
  <c r="H534" i="4"/>
  <c r="AK534" i="4"/>
  <c r="AL534" i="4"/>
  <c r="AM534" i="4"/>
  <c r="AN534" i="4"/>
  <c r="AO534" i="4"/>
  <c r="AP534" i="4"/>
  <c r="AR534" i="4"/>
  <c r="D535" i="4"/>
  <c r="E535" i="4"/>
  <c r="F535" i="4"/>
  <c r="G535" i="4"/>
  <c r="I535" i="4"/>
  <c r="J535" i="4"/>
  <c r="H535" i="4"/>
  <c r="AK535" i="4"/>
  <c r="AL535" i="4"/>
  <c r="AM535" i="4"/>
  <c r="AN535" i="4"/>
  <c r="AO535" i="4"/>
  <c r="AP535" i="4"/>
  <c r="AR535" i="4"/>
  <c r="D536" i="4"/>
  <c r="E536" i="4"/>
  <c r="F536" i="4"/>
  <c r="G536" i="4"/>
  <c r="I536" i="4"/>
  <c r="J536" i="4"/>
  <c r="H536" i="4"/>
  <c r="AK536" i="4"/>
  <c r="AL536" i="4"/>
  <c r="AM536" i="4"/>
  <c r="AN536" i="4"/>
  <c r="AO536" i="4"/>
  <c r="AP536" i="4"/>
  <c r="AR536" i="4"/>
  <c r="D537" i="4"/>
  <c r="E537" i="4"/>
  <c r="F537" i="4"/>
  <c r="G537" i="4"/>
  <c r="I537" i="4"/>
  <c r="J537" i="4"/>
  <c r="H537" i="4"/>
  <c r="AK537" i="4"/>
  <c r="AL537" i="4"/>
  <c r="AM537" i="4"/>
  <c r="AN537" i="4"/>
  <c r="AO537" i="4"/>
  <c r="AP537" i="4"/>
  <c r="AR537" i="4"/>
  <c r="D538" i="4"/>
  <c r="E538" i="4"/>
  <c r="F538" i="4"/>
  <c r="G538" i="4"/>
  <c r="I538" i="4"/>
  <c r="J538" i="4"/>
  <c r="H538" i="4"/>
  <c r="AK538" i="4"/>
  <c r="AL538" i="4"/>
  <c r="AM538" i="4"/>
  <c r="AN538" i="4"/>
  <c r="AO538" i="4"/>
  <c r="AP538" i="4"/>
  <c r="AR538" i="4"/>
  <c r="D539" i="4"/>
  <c r="E539" i="4"/>
  <c r="F539" i="4"/>
  <c r="G539" i="4"/>
  <c r="I539" i="4"/>
  <c r="J539" i="4"/>
  <c r="H539" i="4"/>
  <c r="AK539" i="4"/>
  <c r="AL539" i="4"/>
  <c r="AM539" i="4"/>
  <c r="AN539" i="4"/>
  <c r="AO539" i="4"/>
  <c r="AP539" i="4"/>
  <c r="AR539" i="4"/>
  <c r="D540" i="4"/>
  <c r="E540" i="4"/>
  <c r="F540" i="4"/>
  <c r="G540" i="4"/>
  <c r="I540" i="4"/>
  <c r="J540" i="4"/>
  <c r="H540" i="4"/>
  <c r="AK540" i="4"/>
  <c r="AL540" i="4"/>
  <c r="AM540" i="4"/>
  <c r="AN540" i="4"/>
  <c r="AO540" i="4"/>
  <c r="AP540" i="4"/>
  <c r="AR540" i="4"/>
  <c r="D541" i="4"/>
  <c r="E541" i="4"/>
  <c r="F541" i="4"/>
  <c r="G541" i="4"/>
  <c r="I541" i="4"/>
  <c r="J541" i="4"/>
  <c r="H541" i="4"/>
  <c r="AK541" i="4"/>
  <c r="AL541" i="4"/>
  <c r="AM541" i="4"/>
  <c r="AN541" i="4"/>
  <c r="AO541" i="4"/>
  <c r="AP541" i="4"/>
  <c r="AR541" i="4"/>
  <c r="D542" i="4"/>
  <c r="E542" i="4"/>
  <c r="F542" i="4"/>
  <c r="G542" i="4"/>
  <c r="I542" i="4"/>
  <c r="J542" i="4"/>
  <c r="H542" i="4"/>
  <c r="AK542" i="4"/>
  <c r="AL542" i="4"/>
  <c r="AM542" i="4"/>
  <c r="AN542" i="4"/>
  <c r="AO542" i="4"/>
  <c r="AP542" i="4"/>
  <c r="AR542" i="4"/>
  <c r="D543" i="4"/>
  <c r="E543" i="4"/>
  <c r="F543" i="4"/>
  <c r="G543" i="4"/>
  <c r="I543" i="4"/>
  <c r="J543" i="4"/>
  <c r="H543" i="4"/>
  <c r="AK543" i="4"/>
  <c r="AL543" i="4"/>
  <c r="AM543" i="4"/>
  <c r="AN543" i="4"/>
  <c r="AO543" i="4"/>
  <c r="AP543" i="4"/>
  <c r="AR543" i="4"/>
  <c r="D544" i="4"/>
  <c r="E544" i="4"/>
  <c r="F544" i="4"/>
  <c r="G544" i="4"/>
  <c r="I544" i="4"/>
  <c r="J544" i="4"/>
  <c r="H544" i="4"/>
  <c r="AK544" i="4"/>
  <c r="AL544" i="4"/>
  <c r="AM544" i="4"/>
  <c r="AN544" i="4"/>
  <c r="AO544" i="4"/>
  <c r="AP544" i="4"/>
  <c r="AR544" i="4"/>
  <c r="D545" i="4"/>
  <c r="E545" i="4"/>
  <c r="F545" i="4"/>
  <c r="G545" i="4"/>
  <c r="I545" i="4"/>
  <c r="J545" i="4"/>
  <c r="H545" i="4"/>
  <c r="AK545" i="4"/>
  <c r="AL545" i="4"/>
  <c r="AM545" i="4"/>
  <c r="AN545" i="4"/>
  <c r="AO545" i="4"/>
  <c r="AP545" i="4"/>
  <c r="AR545" i="4"/>
  <c r="D546" i="4"/>
  <c r="E546" i="4"/>
  <c r="F546" i="4"/>
  <c r="G546" i="4"/>
  <c r="I546" i="4"/>
  <c r="J546" i="4"/>
  <c r="H546" i="4"/>
  <c r="AK546" i="4"/>
  <c r="AL546" i="4"/>
  <c r="AM546" i="4"/>
  <c r="AN546" i="4"/>
  <c r="AO546" i="4"/>
  <c r="AP546" i="4"/>
  <c r="AR546" i="4"/>
  <c r="D547" i="4"/>
  <c r="E547" i="4"/>
  <c r="F547" i="4"/>
  <c r="G547" i="4"/>
  <c r="I547" i="4"/>
  <c r="J547" i="4"/>
  <c r="H547" i="4"/>
  <c r="AK547" i="4"/>
  <c r="AL547" i="4"/>
  <c r="AM547" i="4"/>
  <c r="AN547" i="4"/>
  <c r="AO547" i="4"/>
  <c r="AP547" i="4"/>
  <c r="AR547" i="4"/>
  <c r="D548" i="4"/>
  <c r="E548" i="4"/>
  <c r="F548" i="4"/>
  <c r="G548" i="4"/>
  <c r="I548" i="4"/>
  <c r="J548" i="4"/>
  <c r="H548" i="4"/>
  <c r="AK548" i="4"/>
  <c r="AL548" i="4"/>
  <c r="AM548" i="4"/>
  <c r="AN548" i="4"/>
  <c r="AO548" i="4"/>
  <c r="AP548" i="4"/>
  <c r="AR548" i="4"/>
  <c r="D549" i="4"/>
  <c r="E549" i="4"/>
  <c r="F549" i="4"/>
  <c r="G549" i="4"/>
  <c r="I549" i="4"/>
  <c r="J549" i="4"/>
  <c r="H549" i="4"/>
  <c r="AK549" i="4"/>
  <c r="AL549" i="4"/>
  <c r="AM549" i="4"/>
  <c r="AN549" i="4"/>
  <c r="AO549" i="4"/>
  <c r="AP549" i="4"/>
  <c r="AR549" i="4"/>
  <c r="D550" i="4"/>
  <c r="E550" i="4"/>
  <c r="F550" i="4"/>
  <c r="G550" i="4"/>
  <c r="I550" i="4"/>
  <c r="J550" i="4"/>
  <c r="H550" i="4"/>
  <c r="AK550" i="4"/>
  <c r="AL550" i="4"/>
  <c r="AM550" i="4"/>
  <c r="AN550" i="4"/>
  <c r="AO550" i="4"/>
  <c r="AP550" i="4"/>
  <c r="AR550" i="4"/>
  <c r="D551" i="4"/>
  <c r="E551" i="4"/>
  <c r="F551" i="4"/>
  <c r="G551" i="4"/>
  <c r="I551" i="4"/>
  <c r="J551" i="4"/>
  <c r="H551" i="4"/>
  <c r="AK551" i="4"/>
  <c r="AL551" i="4"/>
  <c r="AM551" i="4"/>
  <c r="AN551" i="4"/>
  <c r="AO551" i="4"/>
  <c r="AP551" i="4"/>
  <c r="AR551" i="4"/>
  <c r="D552" i="4"/>
  <c r="E552" i="4"/>
  <c r="F552" i="4"/>
  <c r="G552" i="4"/>
  <c r="I552" i="4"/>
  <c r="J552" i="4"/>
  <c r="H552" i="4"/>
  <c r="AK552" i="4"/>
  <c r="AL552" i="4"/>
  <c r="AM552" i="4"/>
  <c r="AN552" i="4"/>
  <c r="AO552" i="4"/>
  <c r="AP552" i="4"/>
  <c r="AR552" i="4"/>
  <c r="D553" i="4"/>
  <c r="E553" i="4"/>
  <c r="F553" i="4"/>
  <c r="G553" i="4"/>
  <c r="I553" i="4"/>
  <c r="J553" i="4"/>
  <c r="H553" i="4"/>
  <c r="AK553" i="4"/>
  <c r="AL553" i="4"/>
  <c r="AM553" i="4"/>
  <c r="AN553" i="4"/>
  <c r="AO553" i="4"/>
  <c r="AP553" i="4"/>
  <c r="AR553" i="4"/>
  <c r="D554" i="4"/>
  <c r="E554" i="4"/>
  <c r="F554" i="4"/>
  <c r="G554" i="4"/>
  <c r="I554" i="4"/>
  <c r="J554" i="4"/>
  <c r="H554" i="4"/>
  <c r="AK554" i="4"/>
  <c r="AL554" i="4"/>
  <c r="AM554" i="4"/>
  <c r="AN554" i="4"/>
  <c r="AO554" i="4"/>
  <c r="AP554" i="4"/>
  <c r="AR554" i="4"/>
  <c r="D555" i="4"/>
  <c r="E555" i="4"/>
  <c r="F555" i="4"/>
  <c r="G555" i="4"/>
  <c r="I555" i="4"/>
  <c r="J555" i="4"/>
  <c r="H555" i="4"/>
  <c r="AK555" i="4"/>
  <c r="AL555" i="4"/>
  <c r="AM555" i="4"/>
  <c r="AN555" i="4"/>
  <c r="AO555" i="4"/>
  <c r="AP555" i="4"/>
  <c r="AR555" i="4"/>
  <c r="D556" i="4"/>
  <c r="E556" i="4"/>
  <c r="F556" i="4"/>
  <c r="G556" i="4"/>
  <c r="I556" i="4"/>
  <c r="J556" i="4"/>
  <c r="H556" i="4"/>
  <c r="AK556" i="4"/>
  <c r="AL556" i="4"/>
  <c r="AM556" i="4"/>
  <c r="AN556" i="4"/>
  <c r="AO556" i="4"/>
  <c r="AP556" i="4"/>
  <c r="AR556" i="4"/>
  <c r="D557" i="4"/>
  <c r="E557" i="4"/>
  <c r="F557" i="4"/>
  <c r="G557" i="4"/>
  <c r="I557" i="4"/>
  <c r="J557" i="4"/>
  <c r="H557" i="4"/>
  <c r="AK557" i="4"/>
  <c r="AL557" i="4"/>
  <c r="AM557" i="4"/>
  <c r="AN557" i="4"/>
  <c r="AO557" i="4"/>
  <c r="AP557" i="4"/>
  <c r="AR557" i="4"/>
  <c r="D558" i="4"/>
  <c r="E558" i="4"/>
  <c r="F558" i="4"/>
  <c r="G558" i="4"/>
  <c r="I558" i="4"/>
  <c r="J558" i="4"/>
  <c r="H558" i="4"/>
  <c r="AK558" i="4"/>
  <c r="AL558" i="4"/>
  <c r="AM558" i="4"/>
  <c r="AN558" i="4"/>
  <c r="AO558" i="4"/>
  <c r="AP558" i="4"/>
  <c r="AR558" i="4"/>
  <c r="D559" i="4"/>
  <c r="E559" i="4"/>
  <c r="F559" i="4"/>
  <c r="G559" i="4"/>
  <c r="I559" i="4"/>
  <c r="J559" i="4"/>
  <c r="H559" i="4"/>
  <c r="AK559" i="4"/>
  <c r="AL559" i="4"/>
  <c r="AM559" i="4"/>
  <c r="AN559" i="4"/>
  <c r="AO559" i="4"/>
  <c r="AP559" i="4"/>
  <c r="AR559" i="4"/>
  <c r="D560" i="4"/>
  <c r="E560" i="4"/>
  <c r="F560" i="4"/>
  <c r="G560" i="4"/>
  <c r="I560" i="4"/>
  <c r="J560" i="4"/>
  <c r="H560" i="4"/>
  <c r="AK560" i="4"/>
  <c r="AL560" i="4"/>
  <c r="AM560" i="4"/>
  <c r="AN560" i="4"/>
  <c r="AO560" i="4"/>
  <c r="AP560" i="4"/>
  <c r="AR560" i="4"/>
  <c r="D561" i="4"/>
  <c r="E561" i="4"/>
  <c r="F561" i="4"/>
  <c r="G561" i="4"/>
  <c r="I561" i="4"/>
  <c r="J561" i="4"/>
  <c r="H561" i="4"/>
  <c r="AK561" i="4"/>
  <c r="AL561" i="4"/>
  <c r="AM561" i="4"/>
  <c r="AN561" i="4"/>
  <c r="AO561" i="4"/>
  <c r="AP561" i="4"/>
  <c r="AR561" i="4"/>
  <c r="D562" i="4"/>
  <c r="E562" i="4"/>
  <c r="F562" i="4"/>
  <c r="G562" i="4"/>
  <c r="I562" i="4"/>
  <c r="J562" i="4"/>
  <c r="H562" i="4"/>
  <c r="AK562" i="4"/>
  <c r="AL562" i="4"/>
  <c r="AM562" i="4"/>
  <c r="AN562" i="4"/>
  <c r="AO562" i="4"/>
  <c r="AP562" i="4"/>
  <c r="AR562" i="4"/>
  <c r="D563" i="4"/>
  <c r="E563" i="4"/>
  <c r="F563" i="4"/>
  <c r="G563" i="4"/>
  <c r="I563" i="4"/>
  <c r="J563" i="4"/>
  <c r="H563" i="4"/>
  <c r="AK563" i="4"/>
  <c r="AL563" i="4"/>
  <c r="AM563" i="4"/>
  <c r="AN563" i="4"/>
  <c r="AO563" i="4"/>
  <c r="AP563" i="4"/>
  <c r="AR563" i="4"/>
  <c r="D564" i="4"/>
  <c r="E564" i="4"/>
  <c r="F564" i="4"/>
  <c r="G564" i="4"/>
  <c r="I564" i="4"/>
  <c r="J564" i="4"/>
  <c r="H564" i="4"/>
  <c r="AK564" i="4"/>
  <c r="AL564" i="4"/>
  <c r="AM564" i="4"/>
  <c r="AN564" i="4"/>
  <c r="AO564" i="4"/>
  <c r="AP564" i="4"/>
  <c r="AR564" i="4"/>
  <c r="D565" i="4"/>
  <c r="E565" i="4"/>
  <c r="F565" i="4"/>
  <c r="G565" i="4"/>
  <c r="I565" i="4"/>
  <c r="J565" i="4"/>
  <c r="H565" i="4"/>
  <c r="AK565" i="4"/>
  <c r="AL565" i="4"/>
  <c r="AM565" i="4"/>
  <c r="AN565" i="4"/>
  <c r="AO565" i="4"/>
  <c r="AP565" i="4"/>
  <c r="AR565" i="4"/>
  <c r="D566" i="4"/>
  <c r="E566" i="4"/>
  <c r="F566" i="4"/>
  <c r="G566" i="4"/>
  <c r="I566" i="4"/>
  <c r="J566" i="4"/>
  <c r="H566" i="4"/>
  <c r="AK566" i="4"/>
  <c r="AL566" i="4"/>
  <c r="AM566" i="4"/>
  <c r="AN566" i="4"/>
  <c r="AO566" i="4"/>
  <c r="AP566" i="4"/>
  <c r="AR566" i="4"/>
  <c r="D567" i="4"/>
  <c r="E567" i="4"/>
  <c r="F567" i="4"/>
  <c r="G567" i="4"/>
  <c r="I567" i="4"/>
  <c r="J567" i="4"/>
  <c r="H567" i="4"/>
  <c r="AK567" i="4"/>
  <c r="AL567" i="4"/>
  <c r="AM567" i="4"/>
  <c r="AN567" i="4"/>
  <c r="AO567" i="4"/>
  <c r="AP567" i="4"/>
  <c r="AR567" i="4"/>
  <c r="D568" i="4"/>
  <c r="E568" i="4"/>
  <c r="F568" i="4"/>
  <c r="G568" i="4"/>
  <c r="I568" i="4"/>
  <c r="J568" i="4"/>
  <c r="H568" i="4"/>
  <c r="AK568" i="4"/>
  <c r="AL568" i="4"/>
  <c r="AM568" i="4"/>
  <c r="AN568" i="4"/>
  <c r="AO568" i="4"/>
  <c r="AP568" i="4"/>
  <c r="AR568" i="4"/>
  <c r="D569" i="4"/>
  <c r="E569" i="4"/>
  <c r="F569" i="4"/>
  <c r="G569" i="4"/>
  <c r="I569" i="4"/>
  <c r="J569" i="4"/>
  <c r="H569" i="4"/>
  <c r="AK569" i="4"/>
  <c r="AL569" i="4"/>
  <c r="AM569" i="4"/>
  <c r="AN569" i="4"/>
  <c r="AO569" i="4"/>
  <c r="AP569" i="4"/>
  <c r="AR569" i="4"/>
  <c r="D570" i="4"/>
  <c r="E570" i="4"/>
  <c r="F570" i="4"/>
  <c r="G570" i="4"/>
  <c r="I570" i="4"/>
  <c r="J570" i="4"/>
  <c r="H570" i="4"/>
  <c r="AK570" i="4"/>
  <c r="AL570" i="4"/>
  <c r="AM570" i="4"/>
  <c r="AN570" i="4"/>
  <c r="AO570" i="4"/>
  <c r="AP570" i="4"/>
  <c r="AR570" i="4"/>
  <c r="D571" i="4"/>
  <c r="E571" i="4"/>
  <c r="F571" i="4"/>
  <c r="G571" i="4"/>
  <c r="I571" i="4"/>
  <c r="J571" i="4"/>
  <c r="H571" i="4"/>
  <c r="AK571" i="4"/>
  <c r="AL571" i="4"/>
  <c r="AM571" i="4"/>
  <c r="AN571" i="4"/>
  <c r="AO571" i="4"/>
  <c r="AP571" i="4"/>
  <c r="AR571" i="4"/>
  <c r="D572" i="4"/>
  <c r="E572" i="4"/>
  <c r="F572" i="4"/>
  <c r="G572" i="4"/>
  <c r="I572" i="4"/>
  <c r="J572" i="4"/>
  <c r="H572" i="4"/>
  <c r="AK572" i="4"/>
  <c r="AL572" i="4"/>
  <c r="AM572" i="4"/>
  <c r="AN572" i="4"/>
  <c r="AO572" i="4"/>
  <c r="AP572" i="4"/>
  <c r="AR572" i="4"/>
  <c r="D573" i="4"/>
  <c r="E573" i="4"/>
  <c r="F573" i="4"/>
  <c r="G573" i="4"/>
  <c r="I573" i="4"/>
  <c r="J573" i="4"/>
  <c r="H573" i="4"/>
  <c r="AK573" i="4"/>
  <c r="AL573" i="4"/>
  <c r="AM573" i="4"/>
  <c r="AN573" i="4"/>
  <c r="AO573" i="4"/>
  <c r="AP573" i="4"/>
  <c r="AR573" i="4"/>
  <c r="D574" i="4"/>
  <c r="E574" i="4"/>
  <c r="F574" i="4"/>
  <c r="G574" i="4"/>
  <c r="I574" i="4"/>
  <c r="J574" i="4"/>
  <c r="H574" i="4"/>
  <c r="AK574" i="4"/>
  <c r="AL574" i="4"/>
  <c r="AM574" i="4"/>
  <c r="AN574" i="4"/>
  <c r="AO574" i="4"/>
  <c r="AP574" i="4"/>
  <c r="AR574" i="4"/>
  <c r="D575" i="4"/>
  <c r="E575" i="4"/>
  <c r="F575" i="4"/>
  <c r="G575" i="4"/>
  <c r="I575" i="4"/>
  <c r="J575" i="4"/>
  <c r="H575" i="4"/>
  <c r="AK575" i="4"/>
  <c r="AL575" i="4"/>
  <c r="AM575" i="4"/>
  <c r="AN575" i="4"/>
  <c r="AO575" i="4"/>
  <c r="AP575" i="4"/>
  <c r="AR575" i="4"/>
  <c r="D576" i="4"/>
  <c r="E576" i="4"/>
  <c r="F576" i="4"/>
  <c r="G576" i="4"/>
  <c r="I576" i="4"/>
  <c r="J576" i="4"/>
  <c r="H576" i="4"/>
  <c r="AK576" i="4"/>
  <c r="AL576" i="4"/>
  <c r="AM576" i="4"/>
  <c r="AN576" i="4"/>
  <c r="AO576" i="4"/>
  <c r="AP576" i="4"/>
  <c r="AR576" i="4"/>
  <c r="D577" i="4"/>
  <c r="E577" i="4"/>
  <c r="F577" i="4"/>
  <c r="G577" i="4"/>
  <c r="I577" i="4"/>
  <c r="J577" i="4"/>
  <c r="H577" i="4"/>
  <c r="AK577" i="4"/>
  <c r="AL577" i="4"/>
  <c r="AM577" i="4"/>
  <c r="AN577" i="4"/>
  <c r="AO577" i="4"/>
  <c r="AP577" i="4"/>
  <c r="AR577" i="4"/>
  <c r="D578" i="4"/>
  <c r="E578" i="4"/>
  <c r="F578" i="4"/>
  <c r="G578" i="4"/>
  <c r="I578" i="4"/>
  <c r="J578" i="4"/>
  <c r="H578" i="4"/>
  <c r="AK578" i="4"/>
  <c r="AL578" i="4"/>
  <c r="AM578" i="4"/>
  <c r="AN578" i="4"/>
  <c r="AO578" i="4"/>
  <c r="AP578" i="4"/>
  <c r="AR578" i="4"/>
  <c r="D579" i="4"/>
  <c r="E579" i="4"/>
  <c r="F579" i="4"/>
  <c r="G579" i="4"/>
  <c r="I579" i="4"/>
  <c r="J579" i="4"/>
  <c r="H579" i="4"/>
  <c r="AK579" i="4"/>
  <c r="AL579" i="4"/>
  <c r="AM579" i="4"/>
  <c r="AN579" i="4"/>
  <c r="AO579" i="4"/>
  <c r="AP579" i="4"/>
  <c r="AR579" i="4"/>
  <c r="D580" i="4"/>
  <c r="E580" i="4"/>
  <c r="F580" i="4"/>
  <c r="G580" i="4"/>
  <c r="I580" i="4"/>
  <c r="J580" i="4"/>
  <c r="H580" i="4"/>
  <c r="AK580" i="4"/>
  <c r="AL580" i="4"/>
  <c r="AM580" i="4"/>
  <c r="AN580" i="4"/>
  <c r="AO580" i="4"/>
  <c r="AP580" i="4"/>
  <c r="AR580" i="4"/>
  <c r="D581" i="4"/>
  <c r="E581" i="4"/>
  <c r="F581" i="4"/>
  <c r="G581" i="4"/>
  <c r="I581" i="4"/>
  <c r="J581" i="4"/>
  <c r="H581" i="4"/>
  <c r="AK581" i="4"/>
  <c r="AL581" i="4"/>
  <c r="AM581" i="4"/>
  <c r="AN581" i="4"/>
  <c r="AO581" i="4"/>
  <c r="AP581" i="4"/>
  <c r="AR581" i="4"/>
  <c r="D582" i="4"/>
  <c r="E582" i="4"/>
  <c r="F582" i="4"/>
  <c r="G582" i="4"/>
  <c r="I582" i="4"/>
  <c r="J582" i="4"/>
  <c r="H582" i="4"/>
  <c r="AK582" i="4"/>
  <c r="AL582" i="4"/>
  <c r="AM582" i="4"/>
  <c r="AN582" i="4"/>
  <c r="AO582" i="4"/>
  <c r="AP582" i="4"/>
  <c r="AR582" i="4"/>
  <c r="D583" i="4"/>
  <c r="E583" i="4"/>
  <c r="F583" i="4"/>
  <c r="G583" i="4"/>
  <c r="I583" i="4"/>
  <c r="J583" i="4"/>
  <c r="H583" i="4"/>
  <c r="AK583" i="4"/>
  <c r="AL583" i="4"/>
  <c r="AM583" i="4"/>
  <c r="AN583" i="4"/>
  <c r="AO583" i="4"/>
  <c r="AP583" i="4"/>
  <c r="AR583" i="4"/>
  <c r="D584" i="4"/>
  <c r="E584" i="4"/>
  <c r="F584" i="4"/>
  <c r="G584" i="4"/>
  <c r="I584" i="4"/>
  <c r="J584" i="4"/>
  <c r="H584" i="4"/>
  <c r="AK584" i="4"/>
  <c r="AL584" i="4"/>
  <c r="AM584" i="4"/>
  <c r="AN584" i="4"/>
  <c r="AO584" i="4"/>
  <c r="AP584" i="4"/>
  <c r="AR584" i="4"/>
  <c r="D585" i="4"/>
  <c r="E585" i="4"/>
  <c r="F585" i="4"/>
  <c r="G585" i="4"/>
  <c r="I585" i="4"/>
  <c r="J585" i="4"/>
  <c r="H585" i="4"/>
  <c r="AK585" i="4"/>
  <c r="AL585" i="4"/>
  <c r="AM585" i="4"/>
  <c r="AN585" i="4"/>
  <c r="AO585" i="4"/>
  <c r="AP585" i="4"/>
  <c r="AR585" i="4"/>
  <c r="D586" i="4"/>
  <c r="E586" i="4"/>
  <c r="F586" i="4"/>
  <c r="G586" i="4"/>
  <c r="I586" i="4"/>
  <c r="J586" i="4"/>
  <c r="H586" i="4"/>
  <c r="AK586" i="4"/>
  <c r="AL586" i="4"/>
  <c r="AM586" i="4"/>
  <c r="AN586" i="4"/>
  <c r="AO586" i="4"/>
  <c r="AP586" i="4"/>
  <c r="AR586" i="4"/>
  <c r="D587" i="4"/>
  <c r="E587" i="4"/>
  <c r="F587" i="4"/>
  <c r="G587" i="4"/>
  <c r="I587" i="4"/>
  <c r="J587" i="4"/>
  <c r="H587" i="4"/>
  <c r="AK587" i="4"/>
  <c r="AL587" i="4"/>
  <c r="AM587" i="4"/>
  <c r="AN587" i="4"/>
  <c r="AO587" i="4"/>
  <c r="AP587" i="4"/>
  <c r="AR587" i="4"/>
  <c r="D588" i="4"/>
  <c r="E588" i="4"/>
  <c r="F588" i="4"/>
  <c r="G588" i="4"/>
  <c r="I588" i="4"/>
  <c r="J588" i="4"/>
  <c r="H588" i="4"/>
  <c r="AK588" i="4"/>
  <c r="AL588" i="4"/>
  <c r="AM588" i="4"/>
  <c r="AN588" i="4"/>
  <c r="AO588" i="4"/>
  <c r="AP588" i="4"/>
  <c r="AR588" i="4"/>
  <c r="D589" i="4"/>
  <c r="E589" i="4"/>
  <c r="F589" i="4"/>
  <c r="G589" i="4"/>
  <c r="I589" i="4"/>
  <c r="J589" i="4"/>
  <c r="H589" i="4"/>
  <c r="AK589" i="4"/>
  <c r="AL589" i="4"/>
  <c r="AM589" i="4"/>
  <c r="AN589" i="4"/>
  <c r="AO589" i="4"/>
  <c r="AP589" i="4"/>
  <c r="AR589" i="4"/>
  <c r="D590" i="4"/>
  <c r="E590" i="4"/>
  <c r="F590" i="4"/>
  <c r="G590" i="4"/>
  <c r="I590" i="4"/>
  <c r="J590" i="4"/>
  <c r="H590" i="4"/>
  <c r="AK590" i="4"/>
  <c r="AL590" i="4"/>
  <c r="AM590" i="4"/>
  <c r="AN590" i="4"/>
  <c r="AO590" i="4"/>
  <c r="AP590" i="4"/>
  <c r="AR590" i="4"/>
  <c r="D591" i="4"/>
  <c r="E591" i="4"/>
  <c r="F591" i="4"/>
  <c r="G591" i="4"/>
  <c r="I591" i="4"/>
  <c r="J591" i="4"/>
  <c r="H591" i="4"/>
  <c r="AK591" i="4"/>
  <c r="AL591" i="4"/>
  <c r="AM591" i="4"/>
  <c r="AN591" i="4"/>
  <c r="AO591" i="4"/>
  <c r="AP591" i="4"/>
  <c r="AR591" i="4"/>
  <c r="D592" i="4"/>
  <c r="E592" i="4"/>
  <c r="F592" i="4"/>
  <c r="G592" i="4"/>
  <c r="I592" i="4"/>
  <c r="J592" i="4"/>
  <c r="H592" i="4"/>
  <c r="AK592" i="4"/>
  <c r="AL592" i="4"/>
  <c r="AM592" i="4"/>
  <c r="AN592" i="4"/>
  <c r="AO592" i="4"/>
  <c r="AP592" i="4"/>
  <c r="AR592" i="4"/>
  <c r="D593" i="4"/>
  <c r="E593" i="4"/>
  <c r="F593" i="4"/>
  <c r="G593" i="4"/>
  <c r="I593" i="4"/>
  <c r="J593" i="4"/>
  <c r="H593" i="4"/>
  <c r="AK593" i="4"/>
  <c r="AL593" i="4"/>
  <c r="AM593" i="4"/>
  <c r="AN593" i="4"/>
  <c r="AO593" i="4"/>
  <c r="AP593" i="4"/>
  <c r="AR593" i="4"/>
  <c r="D594" i="4"/>
  <c r="E594" i="4"/>
  <c r="F594" i="4"/>
  <c r="G594" i="4"/>
  <c r="I594" i="4"/>
  <c r="J594" i="4"/>
  <c r="H594" i="4"/>
  <c r="AK594" i="4"/>
  <c r="AL594" i="4"/>
  <c r="AM594" i="4"/>
  <c r="AN594" i="4"/>
  <c r="AO594" i="4"/>
  <c r="AP594" i="4"/>
  <c r="AR594" i="4"/>
  <c r="D595" i="4"/>
  <c r="E595" i="4"/>
  <c r="F595" i="4"/>
  <c r="G595" i="4"/>
  <c r="I595" i="4"/>
  <c r="J595" i="4"/>
  <c r="H595" i="4"/>
  <c r="AK595" i="4"/>
  <c r="AL595" i="4"/>
  <c r="AM595" i="4"/>
  <c r="AN595" i="4"/>
  <c r="AO595" i="4"/>
  <c r="AP595" i="4"/>
  <c r="AR595" i="4"/>
  <c r="D596" i="4"/>
  <c r="E596" i="4"/>
  <c r="F596" i="4"/>
  <c r="G596" i="4"/>
  <c r="I596" i="4"/>
  <c r="J596" i="4"/>
  <c r="H596" i="4"/>
  <c r="AK596" i="4"/>
  <c r="AL596" i="4"/>
  <c r="AM596" i="4"/>
  <c r="AN596" i="4"/>
  <c r="AO596" i="4"/>
  <c r="AP596" i="4"/>
  <c r="AR596" i="4"/>
  <c r="D597" i="4"/>
  <c r="E597" i="4"/>
  <c r="F597" i="4"/>
  <c r="G597" i="4"/>
  <c r="I597" i="4"/>
  <c r="J597" i="4"/>
  <c r="H597" i="4"/>
  <c r="AK597" i="4"/>
  <c r="AL597" i="4"/>
  <c r="AM597" i="4"/>
  <c r="AN597" i="4"/>
  <c r="AO597" i="4"/>
  <c r="AP597" i="4"/>
  <c r="AR597" i="4"/>
  <c r="D598" i="4"/>
  <c r="E598" i="4"/>
  <c r="F598" i="4"/>
  <c r="G598" i="4"/>
  <c r="I598" i="4"/>
  <c r="J598" i="4"/>
  <c r="H598" i="4"/>
  <c r="AK598" i="4"/>
  <c r="AL598" i="4"/>
  <c r="AM598" i="4"/>
  <c r="AN598" i="4"/>
  <c r="AO598" i="4"/>
  <c r="AP598" i="4"/>
  <c r="AR598" i="4"/>
  <c r="D599" i="4"/>
  <c r="E599" i="4"/>
  <c r="F599" i="4"/>
  <c r="G599" i="4"/>
  <c r="I599" i="4"/>
  <c r="J599" i="4"/>
  <c r="H599" i="4"/>
  <c r="AK599" i="4"/>
  <c r="AL599" i="4"/>
  <c r="AM599" i="4"/>
  <c r="AN599" i="4"/>
  <c r="AO599" i="4"/>
  <c r="AP599" i="4"/>
  <c r="AR599" i="4"/>
  <c r="D600" i="4"/>
  <c r="E600" i="4"/>
  <c r="F600" i="4"/>
  <c r="G600" i="4"/>
  <c r="I600" i="4"/>
  <c r="J600" i="4"/>
  <c r="H600" i="4"/>
  <c r="AK600" i="4"/>
  <c r="AL600" i="4"/>
  <c r="AM600" i="4"/>
  <c r="AN600" i="4"/>
  <c r="AO600" i="4"/>
  <c r="AP600" i="4"/>
  <c r="AR600" i="4"/>
  <c r="D601" i="4"/>
  <c r="E601" i="4"/>
  <c r="F601" i="4"/>
  <c r="G601" i="4"/>
  <c r="I601" i="4"/>
  <c r="J601" i="4"/>
  <c r="H601" i="4"/>
  <c r="AK601" i="4"/>
  <c r="AL601" i="4"/>
  <c r="AM601" i="4"/>
  <c r="AN601" i="4"/>
  <c r="AO601" i="4"/>
  <c r="AP601" i="4"/>
  <c r="AR601" i="4"/>
  <c r="D602" i="4"/>
  <c r="E602" i="4"/>
  <c r="F602" i="4"/>
  <c r="G602" i="4"/>
  <c r="I602" i="4"/>
  <c r="J602" i="4"/>
  <c r="H602" i="4"/>
  <c r="AK602" i="4"/>
  <c r="AL602" i="4"/>
  <c r="AM602" i="4"/>
  <c r="AN602" i="4"/>
  <c r="AO602" i="4"/>
  <c r="AP602" i="4"/>
  <c r="AR602" i="4"/>
  <c r="D603" i="4"/>
  <c r="E603" i="4"/>
  <c r="F603" i="4"/>
  <c r="G603" i="4"/>
  <c r="I603" i="4"/>
  <c r="J603" i="4"/>
  <c r="H603" i="4"/>
  <c r="AK603" i="4"/>
  <c r="AL603" i="4"/>
  <c r="AM603" i="4"/>
  <c r="AN603" i="4"/>
  <c r="AO603" i="4"/>
  <c r="AP603" i="4"/>
  <c r="AR603" i="4"/>
  <c r="D604" i="4"/>
  <c r="E604" i="4"/>
  <c r="F604" i="4"/>
  <c r="G604" i="4"/>
  <c r="I604" i="4"/>
  <c r="J604" i="4"/>
  <c r="H604" i="4"/>
  <c r="AK604" i="4"/>
  <c r="AL604" i="4"/>
  <c r="AM604" i="4"/>
  <c r="AN604" i="4"/>
  <c r="AO604" i="4"/>
  <c r="AP604" i="4"/>
  <c r="AR604" i="4"/>
  <c r="D605" i="4"/>
  <c r="E605" i="4"/>
  <c r="F605" i="4"/>
  <c r="G605" i="4"/>
  <c r="I605" i="4"/>
  <c r="J605" i="4"/>
  <c r="H605" i="4"/>
  <c r="AK605" i="4"/>
  <c r="AL605" i="4"/>
  <c r="AM605" i="4"/>
  <c r="AN605" i="4"/>
  <c r="AO605" i="4"/>
  <c r="AP605" i="4"/>
  <c r="AR605" i="4"/>
  <c r="D606" i="4"/>
  <c r="E606" i="4"/>
  <c r="F606" i="4"/>
  <c r="G606" i="4"/>
  <c r="I606" i="4"/>
  <c r="J606" i="4"/>
  <c r="H606" i="4"/>
  <c r="AK606" i="4"/>
  <c r="AL606" i="4"/>
  <c r="AM606" i="4"/>
  <c r="AN606" i="4"/>
  <c r="AO606" i="4"/>
  <c r="AP606" i="4"/>
  <c r="AR606" i="4"/>
  <c r="D607" i="4"/>
  <c r="E607" i="4"/>
  <c r="F607" i="4"/>
  <c r="G607" i="4"/>
  <c r="I607" i="4"/>
  <c r="J607" i="4"/>
  <c r="H607" i="4"/>
  <c r="AK607" i="4"/>
  <c r="AL607" i="4"/>
  <c r="AM607" i="4"/>
  <c r="AN607" i="4"/>
  <c r="AO607" i="4"/>
  <c r="AP607" i="4"/>
  <c r="AR607" i="4"/>
  <c r="D608" i="4"/>
  <c r="E608" i="4"/>
  <c r="F608" i="4"/>
  <c r="G608" i="4"/>
  <c r="I608" i="4"/>
  <c r="J608" i="4"/>
  <c r="H608" i="4"/>
  <c r="AK608" i="4"/>
  <c r="AL608" i="4"/>
  <c r="AM608" i="4"/>
  <c r="AN608" i="4"/>
  <c r="AO608" i="4"/>
  <c r="AP608" i="4"/>
  <c r="AR608" i="4"/>
  <c r="D609" i="4"/>
  <c r="E609" i="4"/>
  <c r="F609" i="4"/>
  <c r="G609" i="4"/>
  <c r="I609" i="4"/>
  <c r="J609" i="4"/>
  <c r="H609" i="4"/>
  <c r="AK609" i="4"/>
  <c r="AL609" i="4"/>
  <c r="AM609" i="4"/>
  <c r="AN609" i="4"/>
  <c r="AO609" i="4"/>
  <c r="AP609" i="4"/>
  <c r="AR609" i="4"/>
  <c r="D610" i="4"/>
  <c r="E610" i="4"/>
  <c r="F610" i="4"/>
  <c r="G610" i="4"/>
  <c r="I610" i="4"/>
  <c r="J610" i="4"/>
  <c r="H610" i="4"/>
  <c r="AK610" i="4"/>
  <c r="AL610" i="4"/>
  <c r="AM610" i="4"/>
  <c r="AN610" i="4"/>
  <c r="AO610" i="4"/>
  <c r="AP610" i="4"/>
  <c r="AR610" i="4"/>
  <c r="D611" i="4"/>
  <c r="E611" i="4"/>
  <c r="F611" i="4"/>
  <c r="G611" i="4"/>
  <c r="I611" i="4"/>
  <c r="J611" i="4"/>
  <c r="H611" i="4"/>
  <c r="AK611" i="4"/>
  <c r="AL611" i="4"/>
  <c r="AM611" i="4"/>
  <c r="AN611" i="4"/>
  <c r="AO611" i="4"/>
  <c r="AP611" i="4"/>
  <c r="AR611" i="4"/>
  <c r="D612" i="4"/>
  <c r="E612" i="4"/>
  <c r="F612" i="4"/>
  <c r="G612" i="4"/>
  <c r="I612" i="4"/>
  <c r="J612" i="4"/>
  <c r="H612" i="4"/>
  <c r="AK612" i="4"/>
  <c r="AL612" i="4"/>
  <c r="AM612" i="4"/>
  <c r="AN612" i="4"/>
  <c r="AO612" i="4"/>
  <c r="AP612" i="4"/>
  <c r="AR612" i="4"/>
  <c r="D613" i="4"/>
  <c r="E613" i="4"/>
  <c r="F613" i="4"/>
  <c r="G613" i="4"/>
  <c r="I613" i="4"/>
  <c r="J613" i="4"/>
  <c r="H613" i="4"/>
  <c r="AK613" i="4"/>
  <c r="AL613" i="4"/>
  <c r="AM613" i="4"/>
  <c r="AN613" i="4"/>
  <c r="AO613" i="4"/>
  <c r="AP613" i="4"/>
  <c r="AR613" i="4"/>
  <c r="D614" i="4"/>
  <c r="E614" i="4"/>
  <c r="F614" i="4"/>
  <c r="G614" i="4"/>
  <c r="I614" i="4"/>
  <c r="J614" i="4"/>
  <c r="H614" i="4"/>
  <c r="AK614" i="4"/>
  <c r="AL614" i="4"/>
  <c r="AM614" i="4"/>
  <c r="AN614" i="4"/>
  <c r="AO614" i="4"/>
  <c r="AP614" i="4"/>
  <c r="AR614" i="4"/>
  <c r="D615" i="4"/>
  <c r="E615" i="4"/>
  <c r="F615" i="4"/>
  <c r="G615" i="4"/>
  <c r="I615" i="4"/>
  <c r="J615" i="4"/>
  <c r="H615" i="4"/>
  <c r="AK615" i="4"/>
  <c r="AL615" i="4"/>
  <c r="AM615" i="4"/>
  <c r="AN615" i="4"/>
  <c r="AO615" i="4"/>
  <c r="AP615" i="4"/>
  <c r="AR615" i="4"/>
  <c r="D616" i="4"/>
  <c r="E616" i="4"/>
  <c r="F616" i="4"/>
  <c r="G616" i="4"/>
  <c r="I616" i="4"/>
  <c r="J616" i="4"/>
  <c r="H616" i="4"/>
  <c r="AK616" i="4"/>
  <c r="AL616" i="4"/>
  <c r="AM616" i="4"/>
  <c r="AN616" i="4"/>
  <c r="AO616" i="4"/>
  <c r="AP616" i="4"/>
  <c r="AR616" i="4"/>
  <c r="D617" i="4"/>
  <c r="E617" i="4"/>
  <c r="F617" i="4"/>
  <c r="G617" i="4"/>
  <c r="I617" i="4"/>
  <c r="J617" i="4"/>
  <c r="H617" i="4"/>
  <c r="AK617" i="4"/>
  <c r="AL617" i="4"/>
  <c r="AM617" i="4"/>
  <c r="AN617" i="4"/>
  <c r="AO617" i="4"/>
  <c r="AP617" i="4"/>
  <c r="AR617" i="4"/>
  <c r="D618" i="4"/>
  <c r="E618" i="4"/>
  <c r="F618" i="4"/>
  <c r="G618" i="4"/>
  <c r="I618" i="4"/>
  <c r="J618" i="4"/>
  <c r="H618" i="4"/>
  <c r="AK618" i="4"/>
  <c r="AL618" i="4"/>
  <c r="AM618" i="4"/>
  <c r="AN618" i="4"/>
  <c r="AO618" i="4"/>
  <c r="AP618" i="4"/>
  <c r="AR618" i="4"/>
  <c r="D620" i="4"/>
  <c r="E620" i="4"/>
  <c r="F620" i="4"/>
  <c r="G620" i="4"/>
  <c r="I620" i="4"/>
  <c r="J620" i="4"/>
  <c r="H620" i="4"/>
  <c r="AK620" i="4"/>
  <c r="AL620" i="4"/>
  <c r="AM620" i="4"/>
  <c r="AN620" i="4"/>
  <c r="AO620" i="4"/>
  <c r="AP620" i="4"/>
  <c r="AR620" i="4"/>
  <c r="D621" i="4"/>
  <c r="E621" i="4"/>
  <c r="F621" i="4"/>
  <c r="G621" i="4"/>
  <c r="I621" i="4"/>
  <c r="J621" i="4"/>
  <c r="H621" i="4"/>
  <c r="AK621" i="4"/>
  <c r="AL621" i="4"/>
  <c r="AM621" i="4"/>
  <c r="AN621" i="4"/>
  <c r="AO621" i="4"/>
  <c r="AP621" i="4"/>
  <c r="AR621" i="4"/>
  <c r="D622" i="4"/>
  <c r="E622" i="4"/>
  <c r="F622" i="4"/>
  <c r="G622" i="4"/>
  <c r="I622" i="4"/>
  <c r="J622" i="4"/>
  <c r="H622" i="4"/>
  <c r="AK622" i="4"/>
  <c r="AL622" i="4"/>
  <c r="AM622" i="4"/>
  <c r="AN622" i="4"/>
  <c r="AO622" i="4"/>
  <c r="AP622" i="4"/>
  <c r="AR622" i="4"/>
  <c r="D623" i="4"/>
  <c r="E623" i="4"/>
  <c r="F623" i="4"/>
  <c r="G623" i="4"/>
  <c r="I623" i="4"/>
  <c r="J623" i="4"/>
  <c r="H623" i="4"/>
  <c r="AK623" i="4"/>
  <c r="AL623" i="4"/>
  <c r="AM623" i="4"/>
  <c r="AN623" i="4"/>
  <c r="AO623" i="4"/>
  <c r="AP623" i="4"/>
  <c r="AR623" i="4"/>
  <c r="D624" i="4"/>
  <c r="E624" i="4"/>
  <c r="F624" i="4"/>
  <c r="G624" i="4"/>
  <c r="I624" i="4"/>
  <c r="J624" i="4"/>
  <c r="H624" i="4"/>
  <c r="AK624" i="4"/>
  <c r="AL624" i="4"/>
  <c r="AM624" i="4"/>
  <c r="AN624" i="4"/>
  <c r="AO624" i="4"/>
  <c r="AP624" i="4"/>
  <c r="AR624" i="4"/>
  <c r="D625" i="4"/>
  <c r="E625" i="4"/>
  <c r="F625" i="4"/>
  <c r="G625" i="4"/>
  <c r="I625" i="4"/>
  <c r="J625" i="4"/>
  <c r="H625" i="4"/>
  <c r="AK625" i="4"/>
  <c r="AL625" i="4"/>
  <c r="AM625" i="4"/>
  <c r="AN625" i="4"/>
  <c r="AO625" i="4"/>
  <c r="AP625" i="4"/>
  <c r="AR625" i="4"/>
  <c r="D626" i="4"/>
  <c r="E626" i="4"/>
  <c r="F626" i="4"/>
  <c r="G626" i="4"/>
  <c r="I626" i="4"/>
  <c r="J626" i="4"/>
  <c r="H626" i="4"/>
  <c r="AK626" i="4"/>
  <c r="AL626" i="4"/>
  <c r="AM626" i="4"/>
  <c r="AN626" i="4"/>
  <c r="AO626" i="4"/>
  <c r="AP626" i="4"/>
  <c r="AR626" i="4"/>
  <c r="D627" i="4"/>
  <c r="E627" i="4"/>
  <c r="F627" i="4"/>
  <c r="G627" i="4"/>
  <c r="I627" i="4"/>
  <c r="J627" i="4"/>
  <c r="H627" i="4"/>
  <c r="AK627" i="4"/>
  <c r="AL627" i="4"/>
  <c r="AM627" i="4"/>
  <c r="AN627" i="4"/>
  <c r="AO627" i="4"/>
  <c r="AP627" i="4"/>
  <c r="AR627" i="4"/>
  <c r="D628" i="4"/>
  <c r="E628" i="4"/>
  <c r="F628" i="4"/>
  <c r="G628" i="4"/>
  <c r="I628" i="4"/>
  <c r="J628" i="4"/>
  <c r="H628" i="4"/>
  <c r="AK628" i="4"/>
  <c r="AL628" i="4"/>
  <c r="AM628" i="4"/>
  <c r="AN628" i="4"/>
  <c r="AO628" i="4"/>
  <c r="AP628" i="4"/>
  <c r="AR628" i="4"/>
  <c r="D629" i="4"/>
  <c r="E629" i="4"/>
  <c r="F629" i="4"/>
  <c r="G629" i="4"/>
  <c r="I629" i="4"/>
  <c r="J629" i="4"/>
  <c r="H629" i="4"/>
  <c r="AK629" i="4"/>
  <c r="AL629" i="4"/>
  <c r="AM629" i="4"/>
  <c r="AN629" i="4"/>
  <c r="AO629" i="4"/>
  <c r="AP629" i="4"/>
  <c r="AR629" i="4"/>
  <c r="D630" i="4"/>
  <c r="E630" i="4"/>
  <c r="F630" i="4"/>
  <c r="G630" i="4"/>
  <c r="I630" i="4"/>
  <c r="J630" i="4"/>
  <c r="H630" i="4"/>
  <c r="AK630" i="4"/>
  <c r="AL630" i="4"/>
  <c r="AM630" i="4"/>
  <c r="AN630" i="4"/>
  <c r="AO630" i="4"/>
  <c r="AP630" i="4"/>
  <c r="AR630" i="4"/>
  <c r="D631" i="4"/>
  <c r="E631" i="4"/>
  <c r="F631" i="4"/>
  <c r="G631" i="4"/>
  <c r="I631" i="4"/>
  <c r="J631" i="4"/>
  <c r="H631" i="4"/>
  <c r="AK631" i="4"/>
  <c r="AL631" i="4"/>
  <c r="AM631" i="4"/>
  <c r="AN631" i="4"/>
  <c r="AO631" i="4"/>
  <c r="AP631" i="4"/>
  <c r="AR631" i="4"/>
  <c r="D632" i="4"/>
  <c r="E632" i="4"/>
  <c r="F632" i="4"/>
  <c r="G632" i="4"/>
  <c r="I632" i="4"/>
  <c r="J632" i="4"/>
  <c r="H632" i="4"/>
  <c r="AK632" i="4"/>
  <c r="AL632" i="4"/>
  <c r="AM632" i="4"/>
  <c r="AN632" i="4"/>
  <c r="AO632" i="4"/>
  <c r="AP632" i="4"/>
  <c r="AR632" i="4"/>
  <c r="D633" i="4"/>
  <c r="E633" i="4"/>
  <c r="F633" i="4"/>
  <c r="G633" i="4"/>
  <c r="I633" i="4"/>
  <c r="J633" i="4"/>
  <c r="H633" i="4"/>
  <c r="AK633" i="4"/>
  <c r="AL633" i="4"/>
  <c r="AM633" i="4"/>
  <c r="AN633" i="4"/>
  <c r="AO633" i="4"/>
  <c r="AP633" i="4"/>
  <c r="AR633" i="4"/>
  <c r="D634" i="4"/>
  <c r="E634" i="4"/>
  <c r="F634" i="4"/>
  <c r="G634" i="4"/>
  <c r="I634" i="4"/>
  <c r="J634" i="4"/>
  <c r="H634" i="4"/>
  <c r="AK634" i="4"/>
  <c r="AL634" i="4"/>
  <c r="AM634" i="4"/>
  <c r="AN634" i="4"/>
  <c r="AO634" i="4"/>
  <c r="AP634" i="4"/>
  <c r="AR634" i="4"/>
  <c r="D635" i="4"/>
  <c r="E635" i="4"/>
  <c r="F635" i="4"/>
  <c r="G635" i="4"/>
  <c r="I635" i="4"/>
  <c r="J635" i="4"/>
  <c r="H635" i="4"/>
  <c r="AK635" i="4"/>
  <c r="AL635" i="4"/>
  <c r="AM635" i="4"/>
  <c r="AN635" i="4"/>
  <c r="AO635" i="4"/>
  <c r="AP635" i="4"/>
  <c r="AR635" i="4"/>
  <c r="D636" i="4"/>
  <c r="E636" i="4"/>
  <c r="F636" i="4"/>
  <c r="G636" i="4"/>
  <c r="I636" i="4"/>
  <c r="J636" i="4"/>
  <c r="H636" i="4"/>
  <c r="AK636" i="4"/>
  <c r="AL636" i="4"/>
  <c r="AM636" i="4"/>
  <c r="AN636" i="4"/>
  <c r="AO636" i="4"/>
  <c r="AP636" i="4"/>
  <c r="AR636" i="4"/>
  <c r="D637" i="4"/>
  <c r="E637" i="4"/>
  <c r="F637" i="4"/>
  <c r="G637" i="4"/>
  <c r="I637" i="4"/>
  <c r="J637" i="4"/>
  <c r="H637" i="4"/>
  <c r="AK637" i="4"/>
  <c r="AL637" i="4"/>
  <c r="AM637" i="4"/>
  <c r="AN637" i="4"/>
  <c r="AO637" i="4"/>
  <c r="AP637" i="4"/>
  <c r="AR637" i="4"/>
  <c r="D638" i="4"/>
  <c r="E638" i="4"/>
  <c r="F638" i="4"/>
  <c r="G638" i="4"/>
  <c r="I638" i="4"/>
  <c r="J638" i="4"/>
  <c r="H638" i="4"/>
  <c r="AK638" i="4"/>
  <c r="AL638" i="4"/>
  <c r="AM638" i="4"/>
  <c r="AN638" i="4"/>
  <c r="AO638" i="4"/>
  <c r="AP638" i="4"/>
  <c r="AR638" i="4"/>
  <c r="D639" i="4"/>
  <c r="E639" i="4"/>
  <c r="F639" i="4"/>
  <c r="G639" i="4"/>
  <c r="I639" i="4"/>
  <c r="J639" i="4"/>
  <c r="H639" i="4"/>
  <c r="AK639" i="4"/>
  <c r="AL639" i="4"/>
  <c r="AM639" i="4"/>
  <c r="AN639" i="4"/>
  <c r="AO639" i="4"/>
  <c r="AP639" i="4"/>
  <c r="AR639" i="4"/>
  <c r="D640" i="4"/>
  <c r="E640" i="4"/>
  <c r="F640" i="4"/>
  <c r="G640" i="4"/>
  <c r="I640" i="4"/>
  <c r="J640" i="4"/>
  <c r="H640" i="4"/>
  <c r="AK640" i="4"/>
  <c r="AL640" i="4"/>
  <c r="AM640" i="4"/>
  <c r="AN640" i="4"/>
  <c r="AO640" i="4"/>
  <c r="AP640" i="4"/>
  <c r="AR640" i="4"/>
  <c r="D641" i="4"/>
  <c r="E641" i="4"/>
  <c r="F641" i="4"/>
  <c r="G641" i="4"/>
  <c r="I641" i="4"/>
  <c r="J641" i="4"/>
  <c r="H641" i="4"/>
  <c r="AK641" i="4"/>
  <c r="AL641" i="4"/>
  <c r="AM641" i="4"/>
  <c r="AN641" i="4"/>
  <c r="AO641" i="4"/>
  <c r="AP641" i="4"/>
  <c r="AR641" i="4"/>
  <c r="D642" i="4"/>
  <c r="E642" i="4"/>
  <c r="F642" i="4"/>
  <c r="G642" i="4"/>
  <c r="I642" i="4"/>
  <c r="J642" i="4"/>
  <c r="H642" i="4"/>
  <c r="AK642" i="4"/>
  <c r="AL642" i="4"/>
  <c r="AM642" i="4"/>
  <c r="AN642" i="4"/>
  <c r="AO642" i="4"/>
  <c r="AP642" i="4"/>
  <c r="AR642" i="4"/>
  <c r="D643" i="4"/>
  <c r="E643" i="4"/>
  <c r="F643" i="4"/>
  <c r="G643" i="4"/>
  <c r="I643" i="4"/>
  <c r="J643" i="4"/>
  <c r="H643" i="4"/>
  <c r="AK643" i="4"/>
  <c r="AL643" i="4"/>
  <c r="AM643" i="4"/>
  <c r="AN643" i="4"/>
  <c r="AO643" i="4"/>
  <c r="AP643" i="4"/>
  <c r="AR643" i="4"/>
  <c r="D644" i="4"/>
  <c r="E644" i="4"/>
  <c r="F644" i="4"/>
  <c r="G644" i="4"/>
  <c r="I644" i="4"/>
  <c r="J644" i="4"/>
  <c r="H644" i="4"/>
  <c r="AK644" i="4"/>
  <c r="AL644" i="4"/>
  <c r="AM644" i="4"/>
  <c r="AN644" i="4"/>
  <c r="AO644" i="4"/>
  <c r="AP644" i="4"/>
  <c r="AR644" i="4"/>
  <c r="D645" i="4"/>
  <c r="E645" i="4"/>
  <c r="F645" i="4"/>
  <c r="G645" i="4"/>
  <c r="I645" i="4"/>
  <c r="J645" i="4"/>
  <c r="H645" i="4"/>
  <c r="AK645" i="4"/>
  <c r="AL645" i="4"/>
  <c r="AM645" i="4"/>
  <c r="AN645" i="4"/>
  <c r="AO645" i="4"/>
  <c r="AP645" i="4"/>
  <c r="AR645" i="4"/>
  <c r="D646" i="4"/>
  <c r="E646" i="4"/>
  <c r="F646" i="4"/>
  <c r="G646" i="4"/>
  <c r="I646" i="4"/>
  <c r="J646" i="4"/>
  <c r="H646" i="4"/>
  <c r="AK646" i="4"/>
  <c r="AL646" i="4"/>
  <c r="AM646" i="4"/>
  <c r="AN646" i="4"/>
  <c r="AO646" i="4"/>
  <c r="AP646" i="4"/>
  <c r="AR646" i="4"/>
  <c r="D647" i="4"/>
  <c r="E647" i="4"/>
  <c r="F647" i="4"/>
  <c r="G647" i="4"/>
  <c r="I647" i="4"/>
  <c r="J647" i="4"/>
  <c r="H647" i="4"/>
  <c r="AK647" i="4"/>
  <c r="AL647" i="4"/>
  <c r="AM647" i="4"/>
  <c r="AN647" i="4"/>
  <c r="AO647" i="4"/>
  <c r="AP647" i="4"/>
  <c r="AR647" i="4"/>
  <c r="D648" i="4"/>
  <c r="E648" i="4"/>
  <c r="F648" i="4"/>
  <c r="G648" i="4"/>
  <c r="I648" i="4"/>
  <c r="J648" i="4"/>
  <c r="H648" i="4"/>
  <c r="AK648" i="4"/>
  <c r="AL648" i="4"/>
  <c r="AM648" i="4"/>
  <c r="AN648" i="4"/>
  <c r="AO648" i="4"/>
  <c r="AP648" i="4"/>
  <c r="AR648" i="4"/>
  <c r="D649" i="4"/>
  <c r="E649" i="4"/>
  <c r="F649" i="4"/>
  <c r="G649" i="4"/>
  <c r="I649" i="4"/>
  <c r="J649" i="4"/>
  <c r="H649" i="4"/>
  <c r="AK649" i="4"/>
  <c r="AL649" i="4"/>
  <c r="AM649" i="4"/>
  <c r="AN649" i="4"/>
  <c r="AO649" i="4"/>
  <c r="AP649" i="4"/>
  <c r="AR649" i="4"/>
  <c r="D650" i="4"/>
  <c r="E650" i="4"/>
  <c r="F650" i="4"/>
  <c r="G650" i="4"/>
  <c r="I650" i="4"/>
  <c r="J650" i="4"/>
  <c r="H650" i="4"/>
  <c r="AK650" i="4"/>
  <c r="AL650" i="4"/>
  <c r="AM650" i="4"/>
  <c r="AN650" i="4"/>
  <c r="AO650" i="4"/>
  <c r="AP650" i="4"/>
  <c r="AR650" i="4"/>
  <c r="D651" i="4"/>
  <c r="E651" i="4"/>
  <c r="F651" i="4"/>
  <c r="G651" i="4"/>
  <c r="I651" i="4"/>
  <c r="J651" i="4"/>
  <c r="H651" i="4"/>
  <c r="AK651" i="4"/>
  <c r="AL651" i="4"/>
  <c r="AM651" i="4"/>
  <c r="AN651" i="4"/>
  <c r="AO651" i="4"/>
  <c r="AP651" i="4"/>
  <c r="AR651" i="4"/>
  <c r="D652" i="4"/>
  <c r="E652" i="4"/>
  <c r="F652" i="4"/>
  <c r="G652" i="4"/>
  <c r="I652" i="4"/>
  <c r="J652" i="4"/>
  <c r="H652" i="4"/>
  <c r="AK652" i="4"/>
  <c r="AL652" i="4"/>
  <c r="AM652" i="4"/>
  <c r="AN652" i="4"/>
  <c r="AO652" i="4"/>
  <c r="AP652" i="4"/>
  <c r="AR652" i="4"/>
  <c r="D653" i="4"/>
  <c r="E653" i="4"/>
  <c r="F653" i="4"/>
  <c r="G653" i="4"/>
  <c r="I653" i="4"/>
  <c r="J653" i="4"/>
  <c r="H653" i="4"/>
  <c r="AK653" i="4"/>
  <c r="AL653" i="4"/>
  <c r="AM653" i="4"/>
  <c r="AN653" i="4"/>
  <c r="AO653" i="4"/>
  <c r="AP653" i="4"/>
  <c r="AR653" i="4"/>
  <c r="D654" i="4"/>
  <c r="E654" i="4"/>
  <c r="F654" i="4"/>
  <c r="G654" i="4"/>
  <c r="I654" i="4"/>
  <c r="J654" i="4"/>
  <c r="H654" i="4"/>
  <c r="AK654" i="4"/>
  <c r="AL654" i="4"/>
  <c r="AM654" i="4"/>
  <c r="AN654" i="4"/>
  <c r="AO654" i="4"/>
  <c r="AP654" i="4"/>
  <c r="AR654" i="4"/>
  <c r="D655" i="4"/>
  <c r="E655" i="4"/>
  <c r="F655" i="4"/>
  <c r="G655" i="4"/>
  <c r="I655" i="4"/>
  <c r="J655" i="4"/>
  <c r="H655" i="4"/>
  <c r="AK655" i="4"/>
  <c r="AL655" i="4"/>
  <c r="AM655" i="4"/>
  <c r="AN655" i="4"/>
  <c r="AO655" i="4"/>
  <c r="AP655" i="4"/>
  <c r="AR655" i="4"/>
  <c r="D656" i="4"/>
  <c r="E656" i="4"/>
  <c r="F656" i="4"/>
  <c r="G656" i="4"/>
  <c r="I656" i="4"/>
  <c r="J656" i="4"/>
  <c r="H656" i="4"/>
  <c r="AK656" i="4"/>
  <c r="AL656" i="4"/>
  <c r="AM656" i="4"/>
  <c r="AN656" i="4"/>
  <c r="AO656" i="4"/>
  <c r="AP656" i="4"/>
  <c r="AR656" i="4"/>
  <c r="D657" i="4"/>
  <c r="E657" i="4"/>
  <c r="F657" i="4"/>
  <c r="G657" i="4"/>
  <c r="I657" i="4"/>
  <c r="J657" i="4"/>
  <c r="H657" i="4"/>
  <c r="AK657" i="4"/>
  <c r="AL657" i="4"/>
  <c r="AM657" i="4"/>
  <c r="AN657" i="4"/>
  <c r="AO657" i="4"/>
  <c r="AP657" i="4"/>
  <c r="AR657" i="4"/>
  <c r="D658" i="4"/>
  <c r="E658" i="4"/>
  <c r="F658" i="4"/>
  <c r="G658" i="4"/>
  <c r="I658" i="4"/>
  <c r="J658" i="4"/>
  <c r="H658" i="4"/>
  <c r="AK658" i="4"/>
  <c r="AL658" i="4"/>
  <c r="AM658" i="4"/>
  <c r="AN658" i="4"/>
  <c r="AO658" i="4"/>
  <c r="AP658" i="4"/>
  <c r="AR658" i="4"/>
  <c r="D659" i="4"/>
  <c r="E659" i="4"/>
  <c r="F659" i="4"/>
  <c r="G659" i="4"/>
  <c r="I659" i="4"/>
  <c r="J659" i="4"/>
  <c r="H659" i="4"/>
  <c r="AK659" i="4"/>
  <c r="AL659" i="4"/>
  <c r="AM659" i="4"/>
  <c r="AN659" i="4"/>
  <c r="AO659" i="4"/>
  <c r="AP659" i="4"/>
  <c r="AR659" i="4"/>
  <c r="D660" i="4"/>
  <c r="E660" i="4"/>
  <c r="F660" i="4"/>
  <c r="G660" i="4"/>
  <c r="I660" i="4"/>
  <c r="J660" i="4"/>
  <c r="H660" i="4"/>
  <c r="AK660" i="4"/>
  <c r="AL660" i="4"/>
  <c r="AM660" i="4"/>
  <c r="AN660" i="4"/>
  <c r="AO660" i="4"/>
  <c r="AP660" i="4"/>
  <c r="AR660" i="4"/>
  <c r="D661" i="4"/>
  <c r="E661" i="4"/>
  <c r="F661" i="4"/>
  <c r="G661" i="4"/>
  <c r="I661" i="4"/>
  <c r="J661" i="4"/>
  <c r="H661" i="4"/>
  <c r="AK661" i="4"/>
  <c r="AL661" i="4"/>
  <c r="AM661" i="4"/>
  <c r="AN661" i="4"/>
  <c r="AO661" i="4"/>
  <c r="AP661" i="4"/>
  <c r="AR661" i="4"/>
  <c r="D662" i="4"/>
  <c r="E662" i="4"/>
  <c r="F662" i="4"/>
  <c r="G662" i="4"/>
  <c r="I662" i="4"/>
  <c r="J662" i="4"/>
  <c r="H662" i="4"/>
  <c r="AK662" i="4"/>
  <c r="AL662" i="4"/>
  <c r="AM662" i="4"/>
  <c r="AN662" i="4"/>
  <c r="AO662" i="4"/>
  <c r="AP662" i="4"/>
  <c r="AR662" i="4"/>
  <c r="D663" i="4"/>
  <c r="E663" i="4"/>
  <c r="F663" i="4"/>
  <c r="G663" i="4"/>
  <c r="I663" i="4"/>
  <c r="J663" i="4"/>
  <c r="H663" i="4"/>
  <c r="AK663" i="4"/>
  <c r="AL663" i="4"/>
  <c r="AM663" i="4"/>
  <c r="AN663" i="4"/>
  <c r="AO663" i="4"/>
  <c r="AP663" i="4"/>
  <c r="AR663" i="4"/>
  <c r="D664" i="4"/>
  <c r="E664" i="4"/>
  <c r="F664" i="4"/>
  <c r="G664" i="4"/>
  <c r="I664" i="4"/>
  <c r="J664" i="4"/>
  <c r="H664" i="4"/>
  <c r="AK664" i="4"/>
  <c r="AL664" i="4"/>
  <c r="AM664" i="4"/>
  <c r="AN664" i="4"/>
  <c r="AO664" i="4"/>
  <c r="AP664" i="4"/>
  <c r="AR664" i="4"/>
  <c r="D665" i="4"/>
  <c r="E665" i="4"/>
  <c r="F665" i="4"/>
  <c r="G665" i="4"/>
  <c r="I665" i="4"/>
  <c r="J665" i="4"/>
  <c r="H665" i="4"/>
  <c r="AK665" i="4"/>
  <c r="AL665" i="4"/>
  <c r="AM665" i="4"/>
  <c r="AN665" i="4"/>
  <c r="AO665" i="4"/>
  <c r="AP665" i="4"/>
  <c r="AR665" i="4"/>
  <c r="D666" i="4"/>
  <c r="E666" i="4"/>
  <c r="F666" i="4"/>
  <c r="G666" i="4"/>
  <c r="I666" i="4"/>
  <c r="J666" i="4"/>
  <c r="H666" i="4"/>
  <c r="AK666" i="4"/>
  <c r="AL666" i="4"/>
  <c r="AM666" i="4"/>
  <c r="AN666" i="4"/>
  <c r="AO666" i="4"/>
  <c r="AP666" i="4"/>
  <c r="AR666" i="4"/>
  <c r="D667" i="4"/>
  <c r="E667" i="4"/>
  <c r="F667" i="4"/>
  <c r="G667" i="4"/>
  <c r="I667" i="4"/>
  <c r="J667" i="4"/>
  <c r="H667" i="4"/>
  <c r="AK667" i="4"/>
  <c r="AL667" i="4"/>
  <c r="AM667" i="4"/>
  <c r="AN667" i="4"/>
  <c r="AO667" i="4"/>
  <c r="AP667" i="4"/>
  <c r="AR667" i="4"/>
  <c r="D668" i="4"/>
  <c r="E668" i="4"/>
  <c r="F668" i="4"/>
  <c r="G668" i="4"/>
  <c r="I668" i="4"/>
  <c r="J668" i="4"/>
  <c r="H668" i="4"/>
  <c r="AK668" i="4"/>
  <c r="AL668" i="4"/>
  <c r="AM668" i="4"/>
  <c r="AN668" i="4"/>
  <c r="AO668" i="4"/>
  <c r="AP668" i="4"/>
  <c r="AR668" i="4"/>
  <c r="D669" i="4"/>
  <c r="E669" i="4"/>
  <c r="F669" i="4"/>
  <c r="G669" i="4"/>
  <c r="I669" i="4"/>
  <c r="J669" i="4"/>
  <c r="H669" i="4"/>
  <c r="AK669" i="4"/>
  <c r="AL669" i="4"/>
  <c r="AM669" i="4"/>
  <c r="AN669" i="4"/>
  <c r="AO669" i="4"/>
  <c r="AP669" i="4"/>
  <c r="AR669" i="4"/>
  <c r="D670" i="4"/>
  <c r="E670" i="4"/>
  <c r="F670" i="4"/>
  <c r="G670" i="4"/>
  <c r="I670" i="4"/>
  <c r="J670" i="4"/>
  <c r="H670" i="4"/>
  <c r="AK670" i="4"/>
  <c r="AL670" i="4"/>
  <c r="AM670" i="4"/>
  <c r="AN670" i="4"/>
  <c r="AO670" i="4"/>
  <c r="AP670" i="4"/>
  <c r="AR670" i="4"/>
  <c r="D671" i="4"/>
  <c r="E671" i="4"/>
  <c r="F671" i="4"/>
  <c r="G671" i="4"/>
  <c r="I671" i="4"/>
  <c r="J671" i="4"/>
  <c r="H671" i="4"/>
  <c r="AK671" i="4"/>
  <c r="AL671" i="4"/>
  <c r="AM671" i="4"/>
  <c r="AN671" i="4"/>
  <c r="AO671" i="4"/>
  <c r="AP671" i="4"/>
  <c r="AR671" i="4"/>
  <c r="D672" i="4"/>
  <c r="E672" i="4"/>
  <c r="F672" i="4"/>
  <c r="G672" i="4"/>
  <c r="I672" i="4"/>
  <c r="J672" i="4"/>
  <c r="H672" i="4"/>
  <c r="AK672" i="4"/>
  <c r="AL672" i="4"/>
  <c r="AM672" i="4"/>
  <c r="AN672" i="4"/>
  <c r="AO672" i="4"/>
  <c r="AP672" i="4"/>
  <c r="AR672" i="4"/>
  <c r="D673" i="4"/>
  <c r="E673" i="4"/>
  <c r="F673" i="4"/>
  <c r="G673" i="4"/>
  <c r="I673" i="4"/>
  <c r="J673" i="4"/>
  <c r="H673" i="4"/>
  <c r="AK673" i="4"/>
  <c r="AL673" i="4"/>
  <c r="AM673" i="4"/>
  <c r="AN673" i="4"/>
  <c r="AO673" i="4"/>
  <c r="AP673" i="4"/>
  <c r="AR673" i="4"/>
  <c r="D674" i="4"/>
  <c r="E674" i="4"/>
  <c r="F674" i="4"/>
  <c r="G674" i="4"/>
  <c r="I674" i="4"/>
  <c r="J674" i="4"/>
  <c r="H674" i="4"/>
  <c r="AK674" i="4"/>
  <c r="AL674" i="4"/>
  <c r="AM674" i="4"/>
  <c r="AN674" i="4"/>
  <c r="AO674" i="4"/>
  <c r="AP674" i="4"/>
  <c r="AR674" i="4"/>
  <c r="D675" i="4"/>
  <c r="E675" i="4"/>
  <c r="F675" i="4"/>
  <c r="G675" i="4"/>
  <c r="I675" i="4"/>
  <c r="J675" i="4"/>
  <c r="H675" i="4"/>
  <c r="AK675" i="4"/>
  <c r="AL675" i="4"/>
  <c r="AM675" i="4"/>
  <c r="AN675" i="4"/>
  <c r="AO675" i="4"/>
  <c r="AP675" i="4"/>
  <c r="AR675" i="4"/>
  <c r="D676" i="4"/>
  <c r="E676" i="4"/>
  <c r="F676" i="4"/>
  <c r="G676" i="4"/>
  <c r="I676" i="4"/>
  <c r="J676" i="4"/>
  <c r="H676" i="4"/>
  <c r="AK676" i="4"/>
  <c r="AL676" i="4"/>
  <c r="AM676" i="4"/>
  <c r="AN676" i="4"/>
  <c r="AO676" i="4"/>
  <c r="AP676" i="4"/>
  <c r="AR676" i="4"/>
  <c r="D677" i="4"/>
  <c r="E677" i="4"/>
  <c r="F677" i="4"/>
  <c r="G677" i="4"/>
  <c r="I677" i="4"/>
  <c r="J677" i="4"/>
  <c r="H677" i="4"/>
  <c r="AK677" i="4"/>
  <c r="AL677" i="4"/>
  <c r="AM677" i="4"/>
  <c r="AN677" i="4"/>
  <c r="AO677" i="4"/>
  <c r="AP677" i="4"/>
  <c r="AR677" i="4"/>
  <c r="D678" i="4"/>
  <c r="E678" i="4"/>
  <c r="F678" i="4"/>
  <c r="G678" i="4"/>
  <c r="I678" i="4"/>
  <c r="J678" i="4"/>
  <c r="H678" i="4"/>
  <c r="AK678" i="4"/>
  <c r="AL678" i="4"/>
  <c r="AM678" i="4"/>
  <c r="AN678" i="4"/>
  <c r="AO678" i="4"/>
  <c r="AP678" i="4"/>
  <c r="AR678" i="4"/>
  <c r="D679" i="4"/>
  <c r="E679" i="4"/>
  <c r="F679" i="4"/>
  <c r="G679" i="4"/>
  <c r="I679" i="4"/>
  <c r="J679" i="4"/>
  <c r="H679" i="4"/>
  <c r="AK679" i="4"/>
  <c r="AL679" i="4"/>
  <c r="AM679" i="4"/>
  <c r="AN679" i="4"/>
  <c r="AO679" i="4"/>
  <c r="AP679" i="4"/>
  <c r="AR679" i="4"/>
  <c r="D680" i="4"/>
  <c r="E680" i="4"/>
  <c r="F680" i="4"/>
  <c r="G680" i="4"/>
  <c r="I680" i="4"/>
  <c r="J680" i="4"/>
  <c r="H680" i="4"/>
  <c r="AK680" i="4"/>
  <c r="AL680" i="4"/>
  <c r="AM680" i="4"/>
  <c r="AN680" i="4"/>
  <c r="AO680" i="4"/>
  <c r="AP680" i="4"/>
  <c r="AR680" i="4"/>
  <c r="D681" i="4"/>
  <c r="E681" i="4"/>
  <c r="F681" i="4"/>
  <c r="G681" i="4"/>
  <c r="I681" i="4"/>
  <c r="J681" i="4"/>
  <c r="H681" i="4"/>
  <c r="AK681" i="4"/>
  <c r="AL681" i="4"/>
  <c r="AM681" i="4"/>
  <c r="AN681" i="4"/>
  <c r="AO681" i="4"/>
  <c r="AP681" i="4"/>
  <c r="AR681" i="4"/>
  <c r="D682" i="4"/>
  <c r="E682" i="4"/>
  <c r="F682" i="4"/>
  <c r="G682" i="4"/>
  <c r="I682" i="4"/>
  <c r="J682" i="4"/>
  <c r="H682" i="4"/>
  <c r="AK682" i="4"/>
  <c r="AL682" i="4"/>
  <c r="AM682" i="4"/>
  <c r="AN682" i="4"/>
  <c r="AO682" i="4"/>
  <c r="AP682" i="4"/>
  <c r="AR682" i="4"/>
  <c r="D683" i="4"/>
  <c r="E683" i="4"/>
  <c r="F683" i="4"/>
  <c r="G683" i="4"/>
  <c r="I683" i="4"/>
  <c r="J683" i="4"/>
  <c r="H683" i="4"/>
  <c r="AK683" i="4"/>
  <c r="AL683" i="4"/>
  <c r="AM683" i="4"/>
  <c r="AN683" i="4"/>
  <c r="AO683" i="4"/>
  <c r="AP683" i="4"/>
  <c r="AR683" i="4"/>
  <c r="D684" i="4"/>
  <c r="E684" i="4"/>
  <c r="F684" i="4"/>
  <c r="G684" i="4"/>
  <c r="I684" i="4"/>
  <c r="J684" i="4"/>
  <c r="H684" i="4"/>
  <c r="AK684" i="4"/>
  <c r="AL684" i="4"/>
  <c r="AM684" i="4"/>
  <c r="AN684" i="4"/>
  <c r="AO684" i="4"/>
  <c r="AP684" i="4"/>
  <c r="AR684" i="4"/>
  <c r="D685" i="4"/>
  <c r="E685" i="4"/>
  <c r="F685" i="4"/>
  <c r="G685" i="4"/>
  <c r="I685" i="4"/>
  <c r="J685" i="4"/>
  <c r="H685" i="4"/>
  <c r="AK685" i="4"/>
  <c r="AL685" i="4"/>
  <c r="AM685" i="4"/>
  <c r="AN685" i="4"/>
  <c r="AO685" i="4"/>
  <c r="AP685" i="4"/>
  <c r="AR685" i="4"/>
  <c r="D686" i="4"/>
  <c r="E686" i="4"/>
  <c r="F686" i="4"/>
  <c r="G686" i="4"/>
  <c r="I686" i="4"/>
  <c r="J686" i="4"/>
  <c r="H686" i="4"/>
  <c r="AK686" i="4"/>
  <c r="AL686" i="4"/>
  <c r="AM686" i="4"/>
  <c r="AN686" i="4"/>
  <c r="AO686" i="4"/>
  <c r="AP686" i="4"/>
  <c r="AR686" i="4"/>
  <c r="D687" i="4"/>
  <c r="E687" i="4"/>
  <c r="F687" i="4"/>
  <c r="G687" i="4"/>
  <c r="I687" i="4"/>
  <c r="J687" i="4"/>
  <c r="H687" i="4"/>
  <c r="AK687" i="4"/>
  <c r="AL687" i="4"/>
  <c r="AM687" i="4"/>
  <c r="AN687" i="4"/>
  <c r="AO687" i="4"/>
  <c r="AP687" i="4"/>
  <c r="AR687" i="4"/>
  <c r="D688" i="4"/>
  <c r="E688" i="4"/>
  <c r="F688" i="4"/>
  <c r="G688" i="4"/>
  <c r="I688" i="4"/>
  <c r="J688" i="4"/>
  <c r="H688" i="4"/>
  <c r="AK688" i="4"/>
  <c r="AL688" i="4"/>
  <c r="AM688" i="4"/>
  <c r="AN688" i="4"/>
  <c r="AO688" i="4"/>
  <c r="AP688" i="4"/>
  <c r="AR688" i="4"/>
  <c r="D689" i="4"/>
  <c r="E689" i="4"/>
  <c r="F689" i="4"/>
  <c r="G689" i="4"/>
  <c r="I689" i="4"/>
  <c r="J689" i="4"/>
  <c r="H689" i="4"/>
  <c r="AK689" i="4"/>
  <c r="AL689" i="4"/>
  <c r="AM689" i="4"/>
  <c r="AN689" i="4"/>
  <c r="AO689" i="4"/>
  <c r="AP689" i="4"/>
  <c r="AR689" i="4"/>
  <c r="D690" i="4"/>
  <c r="E690" i="4"/>
  <c r="F690" i="4"/>
  <c r="G690" i="4"/>
  <c r="I690" i="4"/>
  <c r="J690" i="4"/>
  <c r="H690" i="4"/>
  <c r="AK690" i="4"/>
  <c r="AL690" i="4"/>
  <c r="AM690" i="4"/>
  <c r="AN690" i="4"/>
  <c r="AO690" i="4"/>
  <c r="AP690" i="4"/>
  <c r="AR690" i="4"/>
  <c r="D691" i="4"/>
  <c r="E691" i="4"/>
  <c r="F691" i="4"/>
  <c r="G691" i="4"/>
  <c r="I691" i="4"/>
  <c r="J691" i="4"/>
  <c r="H691" i="4"/>
  <c r="AK691" i="4"/>
  <c r="AL691" i="4"/>
  <c r="AM691" i="4"/>
  <c r="AN691" i="4"/>
  <c r="AO691" i="4"/>
  <c r="AP691" i="4"/>
  <c r="AR691" i="4"/>
  <c r="D692" i="4"/>
  <c r="E692" i="4"/>
  <c r="F692" i="4"/>
  <c r="G692" i="4"/>
  <c r="I692" i="4"/>
  <c r="J692" i="4"/>
  <c r="H692" i="4"/>
  <c r="AK692" i="4"/>
  <c r="AL692" i="4"/>
  <c r="AM692" i="4"/>
  <c r="AN692" i="4"/>
  <c r="AO692" i="4"/>
  <c r="AP692" i="4"/>
  <c r="AR692" i="4"/>
  <c r="D693" i="4"/>
  <c r="E693" i="4"/>
  <c r="F693" i="4"/>
  <c r="G693" i="4"/>
  <c r="I693" i="4"/>
  <c r="J693" i="4"/>
  <c r="H693" i="4"/>
  <c r="AK693" i="4"/>
  <c r="AL693" i="4"/>
  <c r="AM693" i="4"/>
  <c r="AN693" i="4"/>
  <c r="AO693" i="4"/>
  <c r="AP693" i="4"/>
  <c r="AR693" i="4"/>
  <c r="D694" i="4"/>
  <c r="E694" i="4"/>
  <c r="F694" i="4"/>
  <c r="G694" i="4"/>
  <c r="I694" i="4"/>
  <c r="J694" i="4"/>
  <c r="H694" i="4"/>
  <c r="AK694" i="4"/>
  <c r="AL694" i="4"/>
  <c r="AM694" i="4"/>
  <c r="AN694" i="4"/>
  <c r="AO694" i="4"/>
  <c r="AP694" i="4"/>
  <c r="AR694" i="4"/>
  <c r="D695" i="4"/>
  <c r="E695" i="4"/>
  <c r="F695" i="4"/>
  <c r="G695" i="4"/>
  <c r="I695" i="4"/>
  <c r="J695" i="4"/>
  <c r="H695" i="4"/>
  <c r="AK695" i="4"/>
  <c r="AL695" i="4"/>
  <c r="AM695" i="4"/>
  <c r="AN695" i="4"/>
  <c r="AO695" i="4"/>
  <c r="AP695" i="4"/>
  <c r="AR695" i="4"/>
  <c r="D696" i="4"/>
  <c r="E696" i="4"/>
  <c r="F696" i="4"/>
  <c r="G696" i="4"/>
  <c r="I696" i="4"/>
  <c r="J696" i="4"/>
  <c r="H696" i="4"/>
  <c r="AK696" i="4"/>
  <c r="AL696" i="4"/>
  <c r="AM696" i="4"/>
  <c r="AN696" i="4"/>
  <c r="AO696" i="4"/>
  <c r="AP696" i="4"/>
  <c r="AR696" i="4"/>
  <c r="D697" i="4"/>
  <c r="E697" i="4"/>
  <c r="F697" i="4"/>
  <c r="G697" i="4"/>
  <c r="I697" i="4"/>
  <c r="J697" i="4"/>
  <c r="H697" i="4"/>
  <c r="AK697" i="4"/>
  <c r="AL697" i="4"/>
  <c r="AM697" i="4"/>
  <c r="AN697" i="4"/>
  <c r="AO697" i="4"/>
  <c r="AP697" i="4"/>
  <c r="AR697" i="4"/>
  <c r="D698" i="4"/>
  <c r="E698" i="4"/>
  <c r="F698" i="4"/>
  <c r="G698" i="4"/>
  <c r="I698" i="4"/>
  <c r="J698" i="4"/>
  <c r="H698" i="4"/>
  <c r="AK698" i="4"/>
  <c r="AL698" i="4"/>
  <c r="AM698" i="4"/>
  <c r="AN698" i="4"/>
  <c r="AO698" i="4"/>
  <c r="AP698" i="4"/>
  <c r="AR698" i="4"/>
  <c r="D699" i="4"/>
  <c r="E699" i="4"/>
  <c r="F699" i="4"/>
  <c r="G699" i="4"/>
  <c r="I699" i="4"/>
  <c r="J699" i="4"/>
  <c r="H699" i="4"/>
  <c r="AK699" i="4"/>
  <c r="AL699" i="4"/>
  <c r="AM699" i="4"/>
  <c r="AN699" i="4"/>
  <c r="AO699" i="4"/>
  <c r="AP699" i="4"/>
  <c r="AR699" i="4"/>
  <c r="D700" i="4"/>
  <c r="E700" i="4"/>
  <c r="F700" i="4"/>
  <c r="G700" i="4"/>
  <c r="I700" i="4"/>
  <c r="J700" i="4"/>
  <c r="H700" i="4"/>
  <c r="AK700" i="4"/>
  <c r="AL700" i="4"/>
  <c r="AM700" i="4"/>
  <c r="AN700" i="4"/>
  <c r="AO700" i="4"/>
  <c r="AP700" i="4"/>
  <c r="AR700" i="4"/>
  <c r="D701" i="4"/>
  <c r="E701" i="4"/>
  <c r="F701" i="4"/>
  <c r="G701" i="4"/>
  <c r="I701" i="4"/>
  <c r="J701" i="4"/>
  <c r="H701" i="4"/>
  <c r="AK701" i="4"/>
  <c r="AL701" i="4"/>
  <c r="AM701" i="4"/>
  <c r="AN701" i="4"/>
  <c r="AO701" i="4"/>
  <c r="AP701" i="4"/>
  <c r="AR701" i="4"/>
  <c r="D702" i="4"/>
  <c r="E702" i="4"/>
  <c r="F702" i="4"/>
  <c r="G702" i="4"/>
  <c r="I702" i="4"/>
  <c r="J702" i="4"/>
  <c r="H702" i="4"/>
  <c r="AK702" i="4"/>
  <c r="AL702" i="4"/>
  <c r="AM702" i="4"/>
  <c r="AN702" i="4"/>
  <c r="AO702" i="4"/>
  <c r="AP702" i="4"/>
  <c r="AR702" i="4"/>
  <c r="D703" i="4"/>
  <c r="E703" i="4"/>
  <c r="F703" i="4"/>
  <c r="G703" i="4"/>
  <c r="I703" i="4"/>
  <c r="J703" i="4"/>
  <c r="H703" i="4"/>
  <c r="AK703" i="4"/>
  <c r="AL703" i="4"/>
  <c r="AM703" i="4"/>
  <c r="AN703" i="4"/>
  <c r="AO703" i="4"/>
  <c r="AP703" i="4"/>
  <c r="AR703" i="4"/>
  <c r="D704" i="4"/>
  <c r="E704" i="4"/>
  <c r="F704" i="4"/>
  <c r="G704" i="4"/>
  <c r="I704" i="4"/>
  <c r="J704" i="4"/>
  <c r="H704" i="4"/>
  <c r="AK704" i="4"/>
  <c r="AL704" i="4"/>
  <c r="AM704" i="4"/>
  <c r="AN704" i="4"/>
  <c r="AO704" i="4"/>
  <c r="AP704" i="4"/>
  <c r="AR704" i="4"/>
  <c r="D705" i="4"/>
  <c r="E705" i="4"/>
  <c r="F705" i="4"/>
  <c r="G705" i="4"/>
  <c r="I705" i="4"/>
  <c r="J705" i="4"/>
  <c r="H705" i="4"/>
  <c r="AK705" i="4"/>
  <c r="AL705" i="4"/>
  <c r="AM705" i="4"/>
  <c r="AN705" i="4"/>
  <c r="AO705" i="4"/>
  <c r="AP705" i="4"/>
  <c r="AR705" i="4"/>
  <c r="D706" i="4"/>
  <c r="E706" i="4"/>
  <c r="F706" i="4"/>
  <c r="G706" i="4"/>
  <c r="I706" i="4"/>
  <c r="J706" i="4"/>
  <c r="H706" i="4"/>
  <c r="AK706" i="4"/>
  <c r="AL706" i="4"/>
  <c r="AM706" i="4"/>
  <c r="AN706" i="4"/>
  <c r="AO706" i="4"/>
  <c r="AP706" i="4"/>
  <c r="AR706" i="4"/>
  <c r="D707" i="4"/>
  <c r="E707" i="4"/>
  <c r="F707" i="4"/>
  <c r="G707" i="4"/>
  <c r="I707" i="4"/>
  <c r="J707" i="4"/>
  <c r="H707" i="4"/>
  <c r="AK707" i="4"/>
  <c r="AL707" i="4"/>
  <c r="AM707" i="4"/>
  <c r="AN707" i="4"/>
  <c r="AO707" i="4"/>
  <c r="AP707" i="4"/>
  <c r="AR707" i="4"/>
  <c r="D708" i="4"/>
  <c r="E708" i="4"/>
  <c r="F708" i="4"/>
  <c r="G708" i="4"/>
  <c r="I708" i="4"/>
  <c r="J708" i="4"/>
  <c r="H708" i="4"/>
  <c r="AK708" i="4"/>
  <c r="AL708" i="4"/>
  <c r="AM708" i="4"/>
  <c r="AN708" i="4"/>
  <c r="AO708" i="4"/>
  <c r="AP708" i="4"/>
  <c r="AR708" i="4"/>
  <c r="D709" i="4"/>
  <c r="E709" i="4"/>
  <c r="F709" i="4"/>
  <c r="G709" i="4"/>
  <c r="I709" i="4"/>
  <c r="J709" i="4"/>
  <c r="H709" i="4"/>
  <c r="AK709" i="4"/>
  <c r="AL709" i="4"/>
  <c r="AM709" i="4"/>
  <c r="AN709" i="4"/>
  <c r="AO709" i="4"/>
  <c r="AP709" i="4"/>
  <c r="AR709" i="4"/>
  <c r="D710" i="4"/>
  <c r="E710" i="4"/>
  <c r="F710" i="4"/>
  <c r="G710" i="4"/>
  <c r="I710" i="4"/>
  <c r="J710" i="4"/>
  <c r="H710" i="4"/>
  <c r="AK710" i="4"/>
  <c r="AL710" i="4"/>
  <c r="AM710" i="4"/>
  <c r="AN710" i="4"/>
  <c r="AO710" i="4"/>
  <c r="AP710" i="4"/>
  <c r="AR710" i="4"/>
  <c r="D711" i="4"/>
  <c r="E711" i="4"/>
  <c r="F711" i="4"/>
  <c r="G711" i="4"/>
  <c r="I711" i="4"/>
  <c r="J711" i="4"/>
  <c r="H711" i="4"/>
  <c r="AK711" i="4"/>
  <c r="AL711" i="4"/>
  <c r="AM711" i="4"/>
  <c r="AN711" i="4"/>
  <c r="AO711" i="4"/>
  <c r="AP711" i="4"/>
  <c r="AR711" i="4"/>
  <c r="D712" i="4"/>
  <c r="E712" i="4"/>
  <c r="F712" i="4"/>
  <c r="G712" i="4"/>
  <c r="I712" i="4"/>
  <c r="J712" i="4"/>
  <c r="H712" i="4"/>
  <c r="AK712" i="4"/>
  <c r="AL712" i="4"/>
  <c r="AM712" i="4"/>
  <c r="AN712" i="4"/>
  <c r="AO712" i="4"/>
  <c r="AP712" i="4"/>
  <c r="AR712" i="4"/>
  <c r="D2917" i="4"/>
  <c r="E2917" i="4"/>
  <c r="F2917" i="4"/>
  <c r="G2917" i="4"/>
  <c r="I2917" i="4"/>
  <c r="J2917" i="4"/>
  <c r="H2917" i="4"/>
  <c r="AK2917" i="4"/>
  <c r="AL2917" i="4"/>
  <c r="AM2917" i="4"/>
  <c r="AN2917" i="4"/>
  <c r="AO2917" i="4"/>
  <c r="AP2917" i="4"/>
  <c r="AR2917" i="4"/>
  <c r="D2918" i="4"/>
  <c r="E2918" i="4"/>
  <c r="F2918" i="4"/>
  <c r="G2918" i="4"/>
  <c r="I2918" i="4"/>
  <c r="J2918" i="4"/>
  <c r="H2918" i="4"/>
  <c r="AK2918" i="4"/>
  <c r="AL2918" i="4"/>
  <c r="AM2918" i="4"/>
  <c r="AN2918" i="4"/>
  <c r="AO2918" i="4"/>
  <c r="AP2918" i="4"/>
  <c r="AR2918" i="4"/>
  <c r="D2919" i="4"/>
  <c r="E2919" i="4"/>
  <c r="F2919" i="4"/>
  <c r="G2919" i="4"/>
  <c r="I2919" i="4"/>
  <c r="J2919" i="4"/>
  <c r="H2919" i="4"/>
  <c r="AK2919" i="4"/>
  <c r="AL2919" i="4"/>
  <c r="AM2919" i="4"/>
  <c r="AN2919" i="4"/>
  <c r="AO2919" i="4"/>
  <c r="AP2919" i="4"/>
  <c r="AR2919" i="4"/>
  <c r="D2920" i="4"/>
  <c r="E2920" i="4"/>
  <c r="F2920" i="4"/>
  <c r="G2920" i="4"/>
  <c r="I2920" i="4"/>
  <c r="J2920" i="4"/>
  <c r="H2920" i="4"/>
  <c r="AK2920" i="4"/>
  <c r="AL2920" i="4"/>
  <c r="AM2920" i="4"/>
  <c r="AN2920" i="4"/>
  <c r="AO2920" i="4"/>
  <c r="AP2920" i="4"/>
  <c r="AR2920" i="4"/>
  <c r="D2921" i="4"/>
  <c r="E2921" i="4"/>
  <c r="F2921" i="4"/>
  <c r="G2921" i="4"/>
  <c r="I2921" i="4"/>
  <c r="J2921" i="4"/>
  <c r="H2921" i="4"/>
  <c r="AK2921" i="4"/>
  <c r="AL2921" i="4"/>
  <c r="AM2921" i="4"/>
  <c r="AN2921" i="4"/>
  <c r="AO2921" i="4"/>
  <c r="AP2921" i="4"/>
  <c r="AR2921" i="4"/>
  <c r="D2922" i="4"/>
  <c r="E2922" i="4"/>
  <c r="F2922" i="4"/>
  <c r="G2922" i="4"/>
  <c r="I2922" i="4"/>
  <c r="J2922" i="4"/>
  <c r="H2922" i="4"/>
  <c r="AK2922" i="4"/>
  <c r="AL2922" i="4"/>
  <c r="AM2922" i="4"/>
  <c r="AN2922" i="4"/>
  <c r="AO2922" i="4"/>
  <c r="AP2922" i="4"/>
  <c r="AR2922" i="4"/>
  <c r="D2923" i="4"/>
  <c r="E2923" i="4"/>
  <c r="F2923" i="4"/>
  <c r="G2923" i="4"/>
  <c r="I2923" i="4"/>
  <c r="J2923" i="4"/>
  <c r="H2923" i="4"/>
  <c r="AK2923" i="4"/>
  <c r="AL2923" i="4"/>
  <c r="AM2923" i="4"/>
  <c r="AN2923" i="4"/>
  <c r="AO2923" i="4"/>
  <c r="AP2923" i="4"/>
  <c r="AR2923" i="4"/>
  <c r="D2924" i="4"/>
  <c r="E2924" i="4"/>
  <c r="F2924" i="4"/>
  <c r="G2924" i="4"/>
  <c r="I2924" i="4"/>
  <c r="J2924" i="4"/>
  <c r="H2924" i="4"/>
  <c r="AK2924" i="4"/>
  <c r="AL2924" i="4"/>
  <c r="AM2924" i="4"/>
  <c r="AN2924" i="4"/>
  <c r="AO2924" i="4"/>
  <c r="AP2924" i="4"/>
  <c r="AR2924" i="4"/>
  <c r="D2925" i="4"/>
  <c r="E2925" i="4"/>
  <c r="F2925" i="4"/>
  <c r="G2925" i="4"/>
  <c r="I2925" i="4"/>
  <c r="J2925" i="4"/>
  <c r="H2925" i="4"/>
  <c r="AK2925" i="4"/>
  <c r="AL2925" i="4"/>
  <c r="AM2925" i="4"/>
  <c r="AN2925" i="4"/>
  <c r="AO2925" i="4"/>
  <c r="AP2925" i="4"/>
  <c r="AR2925" i="4"/>
  <c r="D2926" i="4"/>
  <c r="E2926" i="4"/>
  <c r="F2926" i="4"/>
  <c r="G2926" i="4"/>
  <c r="I2926" i="4"/>
  <c r="J2926" i="4"/>
  <c r="H2926" i="4"/>
  <c r="AK2926" i="4"/>
  <c r="AL2926" i="4"/>
  <c r="AM2926" i="4"/>
  <c r="AN2926" i="4"/>
  <c r="AO2926" i="4"/>
  <c r="AP2926" i="4"/>
  <c r="AR2926" i="4"/>
  <c r="D2927" i="4"/>
  <c r="E2927" i="4"/>
  <c r="F2927" i="4"/>
  <c r="G2927" i="4"/>
  <c r="I2927" i="4"/>
  <c r="J2927" i="4"/>
  <c r="H2927" i="4"/>
  <c r="AK2927" i="4"/>
  <c r="AL2927" i="4"/>
  <c r="AM2927" i="4"/>
  <c r="AN2927" i="4"/>
  <c r="AO2927" i="4"/>
  <c r="AP2927" i="4"/>
  <c r="AR2927" i="4"/>
  <c r="D2928" i="4"/>
  <c r="E2928" i="4"/>
  <c r="F2928" i="4"/>
  <c r="G2928" i="4"/>
  <c r="I2928" i="4"/>
  <c r="J2928" i="4"/>
  <c r="H2928" i="4"/>
  <c r="AK2928" i="4"/>
  <c r="AL2928" i="4"/>
  <c r="AM2928" i="4"/>
  <c r="AN2928" i="4"/>
  <c r="AO2928" i="4"/>
  <c r="AP2928" i="4"/>
  <c r="AR2928" i="4"/>
  <c r="D2929" i="4"/>
  <c r="E2929" i="4"/>
  <c r="F2929" i="4"/>
  <c r="G2929" i="4"/>
  <c r="I2929" i="4"/>
  <c r="J2929" i="4"/>
  <c r="H2929" i="4"/>
  <c r="AK2929" i="4"/>
  <c r="AL2929" i="4"/>
  <c r="AM2929" i="4"/>
  <c r="AN2929" i="4"/>
  <c r="AO2929" i="4"/>
  <c r="AP2929" i="4"/>
  <c r="AR2929" i="4"/>
  <c r="D2930" i="4"/>
  <c r="E2930" i="4"/>
  <c r="F2930" i="4"/>
  <c r="G2930" i="4"/>
  <c r="I2930" i="4"/>
  <c r="J2930" i="4"/>
  <c r="H2930" i="4"/>
  <c r="AK2930" i="4"/>
  <c r="AL2930" i="4"/>
  <c r="AM2930" i="4"/>
  <c r="AN2930" i="4"/>
  <c r="AO2930" i="4"/>
  <c r="AP2930" i="4"/>
  <c r="AR2930" i="4"/>
  <c r="D2931" i="4"/>
  <c r="E2931" i="4"/>
  <c r="F2931" i="4"/>
  <c r="G2931" i="4"/>
  <c r="I2931" i="4"/>
  <c r="J2931" i="4"/>
  <c r="H2931" i="4"/>
  <c r="AK2931" i="4"/>
  <c r="AL2931" i="4"/>
  <c r="AM2931" i="4"/>
  <c r="AN2931" i="4"/>
  <c r="AO2931" i="4"/>
  <c r="AP2931" i="4"/>
  <c r="AR2931" i="4"/>
  <c r="D2932" i="4"/>
  <c r="E2932" i="4"/>
  <c r="F2932" i="4"/>
  <c r="G2932" i="4"/>
  <c r="I2932" i="4"/>
  <c r="J2932" i="4"/>
  <c r="H2932" i="4"/>
  <c r="AK2932" i="4"/>
  <c r="AL2932" i="4"/>
  <c r="AM2932" i="4"/>
  <c r="AN2932" i="4"/>
  <c r="AO2932" i="4"/>
  <c r="AP2932" i="4"/>
  <c r="AR2932" i="4"/>
  <c r="D2933" i="4"/>
  <c r="E2933" i="4"/>
  <c r="F2933" i="4"/>
  <c r="G2933" i="4"/>
  <c r="I2933" i="4"/>
  <c r="J2933" i="4"/>
  <c r="H2933" i="4"/>
  <c r="AK2933" i="4"/>
  <c r="AL2933" i="4"/>
  <c r="AM2933" i="4"/>
  <c r="AN2933" i="4"/>
  <c r="AO2933" i="4"/>
  <c r="AP2933" i="4"/>
  <c r="AR2933" i="4"/>
  <c r="D2934" i="4"/>
  <c r="E2934" i="4"/>
  <c r="F2934" i="4"/>
  <c r="G2934" i="4"/>
  <c r="I2934" i="4"/>
  <c r="J2934" i="4"/>
  <c r="H2934" i="4"/>
  <c r="AK2934" i="4"/>
  <c r="AL2934" i="4"/>
  <c r="AM2934" i="4"/>
  <c r="AN2934" i="4"/>
  <c r="AO2934" i="4"/>
  <c r="AP2934" i="4"/>
  <c r="AR2934" i="4"/>
  <c r="D2935" i="4"/>
  <c r="E2935" i="4"/>
  <c r="F2935" i="4"/>
  <c r="G2935" i="4"/>
  <c r="I2935" i="4"/>
  <c r="J2935" i="4"/>
  <c r="H2935" i="4"/>
  <c r="AK2935" i="4"/>
  <c r="AL2935" i="4"/>
  <c r="AM2935" i="4"/>
  <c r="AN2935" i="4"/>
  <c r="AO2935" i="4"/>
  <c r="AP2935" i="4"/>
  <c r="AR2935" i="4"/>
  <c r="D2936" i="4"/>
  <c r="E2936" i="4"/>
  <c r="F2936" i="4"/>
  <c r="G2936" i="4"/>
  <c r="I2936" i="4"/>
  <c r="J2936" i="4"/>
  <c r="H2936" i="4"/>
  <c r="AK2936" i="4"/>
  <c r="AL2936" i="4"/>
  <c r="AM2936" i="4"/>
  <c r="AN2936" i="4"/>
  <c r="AO2936" i="4"/>
  <c r="AP2936" i="4"/>
  <c r="AR2936" i="4"/>
  <c r="D2937" i="4"/>
  <c r="E2937" i="4"/>
  <c r="F2937" i="4"/>
  <c r="G2937" i="4"/>
  <c r="I2937" i="4"/>
  <c r="J2937" i="4"/>
  <c r="H2937" i="4"/>
  <c r="AK2937" i="4"/>
  <c r="AL2937" i="4"/>
  <c r="AM2937" i="4"/>
  <c r="AN2937" i="4"/>
  <c r="AO2937" i="4"/>
  <c r="AP2937" i="4"/>
  <c r="AR2937" i="4"/>
  <c r="D2938" i="4"/>
  <c r="E2938" i="4"/>
  <c r="F2938" i="4"/>
  <c r="G2938" i="4"/>
  <c r="I2938" i="4"/>
  <c r="J2938" i="4"/>
  <c r="H2938" i="4"/>
  <c r="AK2938" i="4"/>
  <c r="AL2938" i="4"/>
  <c r="AM2938" i="4"/>
  <c r="AN2938" i="4"/>
  <c r="AO2938" i="4"/>
  <c r="AP2938" i="4"/>
  <c r="AR2938" i="4"/>
  <c r="D2939" i="4"/>
  <c r="E2939" i="4"/>
  <c r="F2939" i="4"/>
  <c r="G2939" i="4"/>
  <c r="I2939" i="4"/>
  <c r="J2939" i="4"/>
  <c r="H2939" i="4"/>
  <c r="AK2939" i="4"/>
  <c r="AL2939" i="4"/>
  <c r="AM2939" i="4"/>
  <c r="AN2939" i="4"/>
  <c r="AO2939" i="4"/>
  <c r="AP2939" i="4"/>
  <c r="AR2939" i="4"/>
  <c r="D2940" i="4"/>
  <c r="E2940" i="4"/>
  <c r="F2940" i="4"/>
  <c r="G2940" i="4"/>
  <c r="I2940" i="4"/>
  <c r="J2940" i="4"/>
  <c r="H2940" i="4"/>
  <c r="AK2940" i="4"/>
  <c r="AL2940" i="4"/>
  <c r="AM2940" i="4"/>
  <c r="AN2940" i="4"/>
  <c r="AO2940" i="4"/>
  <c r="AP2940" i="4"/>
  <c r="AR2940" i="4"/>
  <c r="D2941" i="4"/>
  <c r="E2941" i="4"/>
  <c r="F2941" i="4"/>
  <c r="G2941" i="4"/>
  <c r="I2941" i="4"/>
  <c r="J2941" i="4"/>
  <c r="H2941" i="4"/>
  <c r="AK2941" i="4"/>
  <c r="AL2941" i="4"/>
  <c r="AM2941" i="4"/>
  <c r="AN2941" i="4"/>
  <c r="AO2941" i="4"/>
  <c r="AP2941" i="4"/>
  <c r="AR2941" i="4"/>
  <c r="D2942" i="4"/>
  <c r="E2942" i="4"/>
  <c r="F2942" i="4"/>
  <c r="G2942" i="4"/>
  <c r="I2942" i="4"/>
  <c r="J2942" i="4"/>
  <c r="H2942" i="4"/>
  <c r="AK2942" i="4"/>
  <c r="AL2942" i="4"/>
  <c r="AM2942" i="4"/>
  <c r="AN2942" i="4"/>
  <c r="AO2942" i="4"/>
  <c r="AP2942" i="4"/>
  <c r="AR2942" i="4"/>
  <c r="D2943" i="4"/>
  <c r="E2943" i="4"/>
  <c r="F2943" i="4"/>
  <c r="G2943" i="4"/>
  <c r="I2943" i="4"/>
  <c r="J2943" i="4"/>
  <c r="H2943" i="4"/>
  <c r="AK2943" i="4"/>
  <c r="AL2943" i="4"/>
  <c r="AM2943" i="4"/>
  <c r="AN2943" i="4"/>
  <c r="AO2943" i="4"/>
  <c r="AP2943" i="4"/>
  <c r="AR2943" i="4"/>
  <c r="D2944" i="4"/>
  <c r="E2944" i="4"/>
  <c r="F2944" i="4"/>
  <c r="G2944" i="4"/>
  <c r="I2944" i="4"/>
  <c r="J2944" i="4"/>
  <c r="H2944" i="4"/>
  <c r="AK2944" i="4"/>
  <c r="AL2944" i="4"/>
  <c r="AM2944" i="4"/>
  <c r="AN2944" i="4"/>
  <c r="AO2944" i="4"/>
  <c r="AP2944" i="4"/>
  <c r="AR2944" i="4"/>
  <c r="D2945" i="4"/>
  <c r="E2945" i="4"/>
  <c r="F2945" i="4"/>
  <c r="G2945" i="4"/>
  <c r="I2945" i="4"/>
  <c r="J2945" i="4"/>
  <c r="H2945" i="4"/>
  <c r="AK2945" i="4"/>
  <c r="AL2945" i="4"/>
  <c r="AM2945" i="4"/>
  <c r="AN2945" i="4"/>
  <c r="AO2945" i="4"/>
  <c r="AP2945" i="4"/>
  <c r="AR2945" i="4"/>
  <c r="D2946" i="4"/>
  <c r="E2946" i="4"/>
  <c r="F2946" i="4"/>
  <c r="G2946" i="4"/>
  <c r="I2946" i="4"/>
  <c r="J2946" i="4"/>
  <c r="H2946" i="4"/>
  <c r="AK2946" i="4"/>
  <c r="AL2946" i="4"/>
  <c r="AM2946" i="4"/>
  <c r="AN2946" i="4"/>
  <c r="AO2946" i="4"/>
  <c r="AP2946" i="4"/>
  <c r="AR2946" i="4"/>
  <c r="D2947" i="4"/>
  <c r="E2947" i="4"/>
  <c r="F2947" i="4"/>
  <c r="G2947" i="4"/>
  <c r="I2947" i="4"/>
  <c r="J2947" i="4"/>
  <c r="H2947" i="4"/>
  <c r="AK2947" i="4"/>
  <c r="AL2947" i="4"/>
  <c r="AM2947" i="4"/>
  <c r="AN2947" i="4"/>
  <c r="AO2947" i="4"/>
  <c r="AP2947" i="4"/>
  <c r="AR2947" i="4"/>
  <c r="D2948" i="4"/>
  <c r="E2948" i="4"/>
  <c r="F2948" i="4"/>
  <c r="G2948" i="4"/>
  <c r="I2948" i="4"/>
  <c r="J2948" i="4"/>
  <c r="H2948" i="4"/>
  <c r="AK2948" i="4"/>
  <c r="AL2948" i="4"/>
  <c r="AM2948" i="4"/>
  <c r="AN2948" i="4"/>
  <c r="AO2948" i="4"/>
  <c r="AP2948" i="4"/>
  <c r="AR2948" i="4"/>
  <c r="D2949" i="4"/>
  <c r="E2949" i="4"/>
  <c r="F2949" i="4"/>
  <c r="G2949" i="4"/>
  <c r="I2949" i="4"/>
  <c r="J2949" i="4"/>
  <c r="H2949" i="4"/>
  <c r="AK2949" i="4"/>
  <c r="AL2949" i="4"/>
  <c r="AM2949" i="4"/>
  <c r="AN2949" i="4"/>
  <c r="AO2949" i="4"/>
  <c r="AP2949" i="4"/>
  <c r="AR2949" i="4"/>
  <c r="D2950" i="4"/>
  <c r="E2950" i="4"/>
  <c r="F2950" i="4"/>
  <c r="G2950" i="4"/>
  <c r="I2950" i="4"/>
  <c r="J2950" i="4"/>
  <c r="H2950" i="4"/>
  <c r="AK2950" i="4"/>
  <c r="AL2950" i="4"/>
  <c r="AM2950" i="4"/>
  <c r="AN2950" i="4"/>
  <c r="AO2950" i="4"/>
  <c r="AP2950" i="4"/>
  <c r="AR2950" i="4"/>
  <c r="D2951" i="4"/>
  <c r="E2951" i="4"/>
  <c r="F2951" i="4"/>
  <c r="G2951" i="4"/>
  <c r="I2951" i="4"/>
  <c r="J2951" i="4"/>
  <c r="H2951" i="4"/>
  <c r="AK2951" i="4"/>
  <c r="AL2951" i="4"/>
  <c r="AM2951" i="4"/>
  <c r="AN2951" i="4"/>
  <c r="AO2951" i="4"/>
  <c r="AP2951" i="4"/>
  <c r="AR2951" i="4"/>
  <c r="D2952" i="4"/>
  <c r="E2952" i="4"/>
  <c r="F2952" i="4"/>
  <c r="G2952" i="4"/>
  <c r="I2952" i="4"/>
  <c r="J2952" i="4"/>
  <c r="H2952" i="4"/>
  <c r="AK2952" i="4"/>
  <c r="AL2952" i="4"/>
  <c r="AM2952" i="4"/>
  <c r="AN2952" i="4"/>
  <c r="AO2952" i="4"/>
  <c r="AP2952" i="4"/>
  <c r="AR2952" i="4"/>
  <c r="D2953" i="4"/>
  <c r="E2953" i="4"/>
  <c r="F2953" i="4"/>
  <c r="G2953" i="4"/>
  <c r="I2953" i="4"/>
  <c r="J2953" i="4"/>
  <c r="H2953" i="4"/>
  <c r="AK2953" i="4"/>
  <c r="AL2953" i="4"/>
  <c r="AM2953" i="4"/>
  <c r="AN2953" i="4"/>
  <c r="AO2953" i="4"/>
  <c r="AP2953" i="4"/>
  <c r="AR2953" i="4"/>
  <c r="D2954" i="4"/>
  <c r="E2954" i="4"/>
  <c r="F2954" i="4"/>
  <c r="G2954" i="4"/>
  <c r="I2954" i="4"/>
  <c r="J2954" i="4"/>
  <c r="H2954" i="4"/>
  <c r="AK2954" i="4"/>
  <c r="AL2954" i="4"/>
  <c r="AM2954" i="4"/>
  <c r="AN2954" i="4"/>
  <c r="AO2954" i="4"/>
  <c r="AP2954" i="4"/>
  <c r="AR2954" i="4"/>
  <c r="D2955" i="4"/>
  <c r="E2955" i="4"/>
  <c r="F2955" i="4"/>
  <c r="G2955" i="4"/>
  <c r="I2955" i="4"/>
  <c r="J2955" i="4"/>
  <c r="H2955" i="4"/>
  <c r="AK2955" i="4"/>
  <c r="AL2955" i="4"/>
  <c r="AM2955" i="4"/>
  <c r="AN2955" i="4"/>
  <c r="AO2955" i="4"/>
  <c r="AP2955" i="4"/>
  <c r="AR2955" i="4"/>
  <c r="D2956" i="4"/>
  <c r="E2956" i="4"/>
  <c r="F2956" i="4"/>
  <c r="G2956" i="4"/>
  <c r="I2956" i="4"/>
  <c r="J2956" i="4"/>
  <c r="H2956" i="4"/>
  <c r="AK2956" i="4"/>
  <c r="AL2956" i="4"/>
  <c r="AM2956" i="4"/>
  <c r="AN2956" i="4"/>
  <c r="AO2956" i="4"/>
  <c r="AP2956" i="4"/>
  <c r="AR2956" i="4"/>
  <c r="D2957" i="4"/>
  <c r="E2957" i="4"/>
  <c r="F2957" i="4"/>
  <c r="G2957" i="4"/>
  <c r="I2957" i="4"/>
  <c r="J2957" i="4"/>
  <c r="H2957" i="4"/>
  <c r="AK2957" i="4"/>
  <c r="AL2957" i="4"/>
  <c r="AM2957" i="4"/>
  <c r="AN2957" i="4"/>
  <c r="AO2957" i="4"/>
  <c r="AP2957" i="4"/>
  <c r="AR2957" i="4"/>
  <c r="D2958" i="4"/>
  <c r="E2958" i="4"/>
  <c r="F2958" i="4"/>
  <c r="G2958" i="4"/>
  <c r="I2958" i="4"/>
  <c r="J2958" i="4"/>
  <c r="H2958" i="4"/>
  <c r="AK2958" i="4"/>
  <c r="AL2958" i="4"/>
  <c r="AM2958" i="4"/>
  <c r="AN2958" i="4"/>
  <c r="AO2958" i="4"/>
  <c r="AP2958" i="4"/>
  <c r="AR2958" i="4"/>
  <c r="D2959" i="4"/>
  <c r="E2959" i="4"/>
  <c r="F2959" i="4"/>
  <c r="G2959" i="4"/>
  <c r="I2959" i="4"/>
  <c r="J2959" i="4"/>
  <c r="H2959" i="4"/>
  <c r="AK2959" i="4"/>
  <c r="AL2959" i="4"/>
  <c r="AM2959" i="4"/>
  <c r="AN2959" i="4"/>
  <c r="AO2959" i="4"/>
  <c r="AP2959" i="4"/>
  <c r="AR2959" i="4"/>
  <c r="D2960" i="4"/>
  <c r="E2960" i="4"/>
  <c r="F2960" i="4"/>
  <c r="G2960" i="4"/>
  <c r="I2960" i="4"/>
  <c r="J2960" i="4"/>
  <c r="H2960" i="4"/>
  <c r="AK2960" i="4"/>
  <c r="AL2960" i="4"/>
  <c r="AM2960" i="4"/>
  <c r="AN2960" i="4"/>
  <c r="AO2960" i="4"/>
  <c r="AP2960" i="4"/>
  <c r="AR2960" i="4"/>
  <c r="D2961" i="4"/>
  <c r="E2961" i="4"/>
  <c r="F2961" i="4"/>
  <c r="G2961" i="4"/>
  <c r="I2961" i="4"/>
  <c r="J2961" i="4"/>
  <c r="H2961" i="4"/>
  <c r="AK2961" i="4"/>
  <c r="AL2961" i="4"/>
  <c r="AM2961" i="4"/>
  <c r="AN2961" i="4"/>
  <c r="AO2961" i="4"/>
  <c r="AP2961" i="4"/>
  <c r="AR2961" i="4"/>
  <c r="D2962" i="4"/>
  <c r="E2962" i="4"/>
  <c r="F2962" i="4"/>
  <c r="G2962" i="4"/>
  <c r="I2962" i="4"/>
  <c r="J2962" i="4"/>
  <c r="H2962" i="4"/>
  <c r="AK2962" i="4"/>
  <c r="AL2962" i="4"/>
  <c r="AM2962" i="4"/>
  <c r="AN2962" i="4"/>
  <c r="AO2962" i="4"/>
  <c r="AP2962" i="4"/>
  <c r="AR2962" i="4"/>
  <c r="D2963" i="4"/>
  <c r="E2963" i="4"/>
  <c r="F2963" i="4"/>
  <c r="G2963" i="4"/>
  <c r="I2963" i="4"/>
  <c r="J2963" i="4"/>
  <c r="H2963" i="4"/>
  <c r="AK2963" i="4"/>
  <c r="AL2963" i="4"/>
  <c r="AM2963" i="4"/>
  <c r="AN2963" i="4"/>
  <c r="AO2963" i="4"/>
  <c r="AP2963" i="4"/>
  <c r="AR2963" i="4"/>
  <c r="D2964" i="4"/>
  <c r="E2964" i="4"/>
  <c r="F2964" i="4"/>
  <c r="G2964" i="4"/>
  <c r="I2964" i="4"/>
  <c r="J2964" i="4"/>
  <c r="H2964" i="4"/>
  <c r="AK2964" i="4"/>
  <c r="AL2964" i="4"/>
  <c r="AM2964" i="4"/>
  <c r="AN2964" i="4"/>
  <c r="AO2964" i="4"/>
  <c r="AP2964" i="4"/>
  <c r="AR2964" i="4"/>
  <c r="D2965" i="4"/>
  <c r="E2965" i="4"/>
  <c r="F2965" i="4"/>
  <c r="G2965" i="4"/>
  <c r="I2965" i="4"/>
  <c r="J2965" i="4"/>
  <c r="H2965" i="4"/>
  <c r="AK2965" i="4"/>
  <c r="AL2965" i="4"/>
  <c r="AM2965" i="4"/>
  <c r="AN2965" i="4"/>
  <c r="AO2965" i="4"/>
  <c r="AP2965" i="4"/>
  <c r="AR2965" i="4"/>
  <c r="D2966" i="4"/>
  <c r="E2966" i="4"/>
  <c r="F2966" i="4"/>
  <c r="G2966" i="4"/>
  <c r="I2966" i="4"/>
  <c r="J2966" i="4"/>
  <c r="H2966" i="4"/>
  <c r="AK2966" i="4"/>
  <c r="AL2966" i="4"/>
  <c r="AM2966" i="4"/>
  <c r="AN2966" i="4"/>
  <c r="AO2966" i="4"/>
  <c r="AP2966" i="4"/>
  <c r="AR2966" i="4"/>
  <c r="D2967" i="4"/>
  <c r="E2967" i="4"/>
  <c r="F2967" i="4"/>
  <c r="G2967" i="4"/>
  <c r="I2967" i="4"/>
  <c r="J2967" i="4"/>
  <c r="H2967" i="4"/>
  <c r="AK2967" i="4"/>
  <c r="AL2967" i="4"/>
  <c r="AM2967" i="4"/>
  <c r="AN2967" i="4"/>
  <c r="AO2967" i="4"/>
  <c r="AP2967" i="4"/>
  <c r="AR2967" i="4"/>
  <c r="D2968" i="4"/>
  <c r="E2968" i="4"/>
  <c r="F2968" i="4"/>
  <c r="G2968" i="4"/>
  <c r="I2968" i="4"/>
  <c r="J2968" i="4"/>
  <c r="H2968" i="4"/>
  <c r="AK2968" i="4"/>
  <c r="AL2968" i="4"/>
  <c r="AM2968" i="4"/>
  <c r="AN2968" i="4"/>
  <c r="AO2968" i="4"/>
  <c r="AP2968" i="4"/>
  <c r="AR2968" i="4"/>
  <c r="D2969" i="4"/>
  <c r="E2969" i="4"/>
  <c r="F2969" i="4"/>
  <c r="G2969" i="4"/>
  <c r="I2969" i="4"/>
  <c r="J2969" i="4"/>
  <c r="H2969" i="4"/>
  <c r="AK2969" i="4"/>
  <c r="AL2969" i="4"/>
  <c r="AM2969" i="4"/>
  <c r="AN2969" i="4"/>
  <c r="AO2969" i="4"/>
  <c r="AP2969" i="4"/>
  <c r="AR2969" i="4"/>
  <c r="D2970" i="4"/>
  <c r="E2970" i="4"/>
  <c r="F2970" i="4"/>
  <c r="G2970" i="4"/>
  <c r="I2970" i="4"/>
  <c r="J2970" i="4"/>
  <c r="H2970" i="4"/>
  <c r="AK2970" i="4"/>
  <c r="AL2970" i="4"/>
  <c r="AM2970" i="4"/>
  <c r="AN2970" i="4"/>
  <c r="AO2970" i="4"/>
  <c r="AP2970" i="4"/>
  <c r="AR2970" i="4"/>
  <c r="D2971" i="4"/>
  <c r="E2971" i="4"/>
  <c r="F2971" i="4"/>
  <c r="G2971" i="4"/>
  <c r="I2971" i="4"/>
  <c r="J2971" i="4"/>
  <c r="H2971" i="4"/>
  <c r="AK2971" i="4"/>
  <c r="AL2971" i="4"/>
  <c r="AM2971" i="4"/>
  <c r="AN2971" i="4"/>
  <c r="AO2971" i="4"/>
  <c r="AP2971" i="4"/>
  <c r="AR2971" i="4"/>
  <c r="D2972" i="4"/>
  <c r="E2972" i="4"/>
  <c r="F2972" i="4"/>
  <c r="G2972" i="4"/>
  <c r="I2972" i="4"/>
  <c r="J2972" i="4"/>
  <c r="H2972" i="4"/>
  <c r="AK2972" i="4"/>
  <c r="AL2972" i="4"/>
  <c r="AM2972" i="4"/>
  <c r="AN2972" i="4"/>
  <c r="AO2972" i="4"/>
  <c r="AP2972" i="4"/>
  <c r="AR2972" i="4"/>
  <c r="D2973" i="4"/>
  <c r="E2973" i="4"/>
  <c r="F2973" i="4"/>
  <c r="G2973" i="4"/>
  <c r="I2973" i="4"/>
  <c r="J2973" i="4"/>
  <c r="H2973" i="4"/>
  <c r="AK2973" i="4"/>
  <c r="AL2973" i="4"/>
  <c r="AM2973" i="4"/>
  <c r="AN2973" i="4"/>
  <c r="AO2973" i="4"/>
  <c r="AP2973" i="4"/>
  <c r="AR2973" i="4"/>
  <c r="D2974" i="4"/>
  <c r="E2974" i="4"/>
  <c r="F2974" i="4"/>
  <c r="G2974" i="4"/>
  <c r="I2974" i="4"/>
  <c r="J2974" i="4"/>
  <c r="H2974" i="4"/>
  <c r="AK2974" i="4"/>
  <c r="AL2974" i="4"/>
  <c r="AM2974" i="4"/>
  <c r="AN2974" i="4"/>
  <c r="AO2974" i="4"/>
  <c r="AP2974" i="4"/>
  <c r="AR2974" i="4"/>
  <c r="D2975" i="4"/>
  <c r="E2975" i="4"/>
  <c r="F2975" i="4"/>
  <c r="G2975" i="4"/>
  <c r="I2975" i="4"/>
  <c r="J2975" i="4"/>
  <c r="H2975" i="4"/>
  <c r="AK2975" i="4"/>
  <c r="AL2975" i="4"/>
  <c r="AM2975" i="4"/>
  <c r="AN2975" i="4"/>
  <c r="AO2975" i="4"/>
  <c r="AP2975" i="4"/>
  <c r="AR2975" i="4"/>
  <c r="D2976" i="4"/>
  <c r="E2976" i="4"/>
  <c r="F2976" i="4"/>
  <c r="G2976" i="4"/>
  <c r="I2976" i="4"/>
  <c r="J2976" i="4"/>
  <c r="H2976" i="4"/>
  <c r="AK2976" i="4"/>
  <c r="AL2976" i="4"/>
  <c r="AM2976" i="4"/>
  <c r="AN2976" i="4"/>
  <c r="AO2976" i="4"/>
  <c r="AP2976" i="4"/>
  <c r="AR2976" i="4"/>
  <c r="D2977" i="4"/>
  <c r="E2977" i="4"/>
  <c r="F2977" i="4"/>
  <c r="G2977" i="4"/>
  <c r="I2977" i="4"/>
  <c r="J2977" i="4"/>
  <c r="H2977" i="4"/>
  <c r="AK2977" i="4"/>
  <c r="AL2977" i="4"/>
  <c r="AM2977" i="4"/>
  <c r="AN2977" i="4"/>
  <c r="AO2977" i="4"/>
  <c r="AP2977" i="4"/>
  <c r="AR2977" i="4"/>
  <c r="D2978" i="4"/>
  <c r="E2978" i="4"/>
  <c r="F2978" i="4"/>
  <c r="G2978" i="4"/>
  <c r="I2978" i="4"/>
  <c r="J2978" i="4"/>
  <c r="H2978" i="4"/>
  <c r="AK2978" i="4"/>
  <c r="AL2978" i="4"/>
  <c r="AM2978" i="4"/>
  <c r="AN2978" i="4"/>
  <c r="AO2978" i="4"/>
  <c r="AP2978" i="4"/>
  <c r="AR2978" i="4"/>
  <c r="D2979" i="4"/>
  <c r="E2979" i="4"/>
  <c r="F2979" i="4"/>
  <c r="G2979" i="4"/>
  <c r="I2979" i="4"/>
  <c r="J2979" i="4"/>
  <c r="H2979" i="4"/>
  <c r="AK2979" i="4"/>
  <c r="AL2979" i="4"/>
  <c r="AM2979" i="4"/>
  <c r="AN2979" i="4"/>
  <c r="AO2979" i="4"/>
  <c r="AP2979" i="4"/>
  <c r="AR2979" i="4"/>
  <c r="D2980" i="4"/>
  <c r="E2980" i="4"/>
  <c r="F2980" i="4"/>
  <c r="G2980" i="4"/>
  <c r="I2980" i="4"/>
  <c r="J2980" i="4"/>
  <c r="H2980" i="4"/>
  <c r="AK2980" i="4"/>
  <c r="AL2980" i="4"/>
  <c r="AM2980" i="4"/>
  <c r="AN2980" i="4"/>
  <c r="AO2980" i="4"/>
  <c r="AP2980" i="4"/>
  <c r="AR2980" i="4"/>
  <c r="D2981" i="4"/>
  <c r="E2981" i="4"/>
  <c r="F2981" i="4"/>
  <c r="G2981" i="4"/>
  <c r="I2981" i="4"/>
  <c r="J2981" i="4"/>
  <c r="H2981" i="4"/>
  <c r="AK2981" i="4"/>
  <c r="AL2981" i="4"/>
  <c r="AM2981" i="4"/>
  <c r="AN2981" i="4"/>
  <c r="AO2981" i="4"/>
  <c r="AP2981" i="4"/>
  <c r="AR2981" i="4"/>
  <c r="D2982" i="4"/>
  <c r="E2982" i="4"/>
  <c r="F2982" i="4"/>
  <c r="G2982" i="4"/>
  <c r="I2982" i="4"/>
  <c r="J2982" i="4"/>
  <c r="H2982" i="4"/>
  <c r="AK2982" i="4"/>
  <c r="AL2982" i="4"/>
  <c r="AM2982" i="4"/>
  <c r="AN2982" i="4"/>
  <c r="AO2982" i="4"/>
  <c r="AP2982" i="4"/>
  <c r="AR2982" i="4"/>
  <c r="D2983" i="4"/>
  <c r="E2983" i="4"/>
  <c r="F2983" i="4"/>
  <c r="G2983" i="4"/>
  <c r="I2983" i="4"/>
  <c r="J2983" i="4"/>
  <c r="H2983" i="4"/>
  <c r="AK2983" i="4"/>
  <c r="AL2983" i="4"/>
  <c r="AM2983" i="4"/>
  <c r="AN2983" i="4"/>
  <c r="AO2983" i="4"/>
  <c r="AP2983" i="4"/>
  <c r="AR2983" i="4"/>
  <c r="D2984" i="4"/>
  <c r="E2984" i="4"/>
  <c r="F2984" i="4"/>
  <c r="G2984" i="4"/>
  <c r="I2984" i="4"/>
  <c r="J2984" i="4"/>
  <c r="H2984" i="4"/>
  <c r="AK2984" i="4"/>
  <c r="AL2984" i="4"/>
  <c r="AM2984" i="4"/>
  <c r="AN2984" i="4"/>
  <c r="AO2984" i="4"/>
  <c r="AP2984" i="4"/>
  <c r="AR2984" i="4"/>
  <c r="D2985" i="4"/>
  <c r="E2985" i="4"/>
  <c r="F2985" i="4"/>
  <c r="G2985" i="4"/>
  <c r="I2985" i="4"/>
  <c r="J2985" i="4"/>
  <c r="H2985" i="4"/>
  <c r="AK2985" i="4"/>
  <c r="AL2985" i="4"/>
  <c r="AM2985" i="4"/>
  <c r="AN2985" i="4"/>
  <c r="AO2985" i="4"/>
  <c r="AP2985" i="4"/>
  <c r="AR2985" i="4"/>
  <c r="D2986" i="4"/>
  <c r="E2986" i="4"/>
  <c r="F2986" i="4"/>
  <c r="G2986" i="4"/>
  <c r="I2986" i="4"/>
  <c r="J2986" i="4"/>
  <c r="H2986" i="4"/>
  <c r="AK2986" i="4"/>
  <c r="AL2986" i="4"/>
  <c r="AM2986" i="4"/>
  <c r="AN2986" i="4"/>
  <c r="AO2986" i="4"/>
  <c r="AP2986" i="4"/>
  <c r="AR2986" i="4"/>
  <c r="D2987" i="4"/>
  <c r="E2987" i="4"/>
  <c r="F2987" i="4"/>
  <c r="G2987" i="4"/>
  <c r="I2987" i="4"/>
  <c r="J2987" i="4"/>
  <c r="H2987" i="4"/>
  <c r="AK2987" i="4"/>
  <c r="AL2987" i="4"/>
  <c r="AM2987" i="4"/>
  <c r="AN2987" i="4"/>
  <c r="AO2987" i="4"/>
  <c r="AP2987" i="4"/>
  <c r="AR2987" i="4"/>
  <c r="D2988" i="4"/>
  <c r="E2988" i="4"/>
  <c r="F2988" i="4"/>
  <c r="G2988" i="4"/>
  <c r="I2988" i="4"/>
  <c r="J2988" i="4"/>
  <c r="H2988" i="4"/>
  <c r="AK2988" i="4"/>
  <c r="AL2988" i="4"/>
  <c r="AM2988" i="4"/>
  <c r="AN2988" i="4"/>
  <c r="AO2988" i="4"/>
  <c r="AP2988" i="4"/>
  <c r="AR2988" i="4"/>
  <c r="D2989" i="4"/>
  <c r="E2989" i="4"/>
  <c r="F2989" i="4"/>
  <c r="G2989" i="4"/>
  <c r="I2989" i="4"/>
  <c r="J2989" i="4"/>
  <c r="H2989" i="4"/>
  <c r="AK2989" i="4"/>
  <c r="AL2989" i="4"/>
  <c r="AM2989" i="4"/>
  <c r="AN2989" i="4"/>
  <c r="AO2989" i="4"/>
  <c r="AP2989" i="4"/>
  <c r="AR2989" i="4"/>
  <c r="D2990" i="4"/>
  <c r="E2990" i="4"/>
  <c r="F2990" i="4"/>
  <c r="G2990" i="4"/>
  <c r="I2990" i="4"/>
  <c r="J2990" i="4"/>
  <c r="H2990" i="4"/>
  <c r="AK2990" i="4"/>
  <c r="AL2990" i="4"/>
  <c r="AM2990" i="4"/>
  <c r="AN2990" i="4"/>
  <c r="AO2990" i="4"/>
  <c r="AP2990" i="4"/>
  <c r="AR2990" i="4"/>
  <c r="D2991" i="4"/>
  <c r="E2991" i="4"/>
  <c r="F2991" i="4"/>
  <c r="G2991" i="4"/>
  <c r="I2991" i="4"/>
  <c r="J2991" i="4"/>
  <c r="H2991" i="4"/>
  <c r="AK2991" i="4"/>
  <c r="AL2991" i="4"/>
  <c r="AM2991" i="4"/>
  <c r="AN2991" i="4"/>
  <c r="AO2991" i="4"/>
  <c r="AP2991" i="4"/>
  <c r="AR2991" i="4"/>
  <c r="D2992" i="4"/>
  <c r="E2992" i="4"/>
  <c r="F2992" i="4"/>
  <c r="G2992" i="4"/>
  <c r="I2992" i="4"/>
  <c r="J2992" i="4"/>
  <c r="H2992" i="4"/>
  <c r="AK2992" i="4"/>
  <c r="AL2992" i="4"/>
  <c r="AM2992" i="4"/>
  <c r="AN2992" i="4"/>
  <c r="AO2992" i="4"/>
  <c r="AP2992" i="4"/>
  <c r="AR2992" i="4"/>
  <c r="D2993" i="4"/>
  <c r="E2993" i="4"/>
  <c r="F2993" i="4"/>
  <c r="G2993" i="4"/>
  <c r="I2993" i="4"/>
  <c r="J2993" i="4"/>
  <c r="H2993" i="4"/>
  <c r="AK2993" i="4"/>
  <c r="AL2993" i="4"/>
  <c r="AM2993" i="4"/>
  <c r="AN2993" i="4"/>
  <c r="AO2993" i="4"/>
  <c r="AP2993" i="4"/>
  <c r="AR2993" i="4"/>
  <c r="D2994" i="4"/>
  <c r="E2994" i="4"/>
  <c r="F2994" i="4"/>
  <c r="G2994" i="4"/>
  <c r="I2994" i="4"/>
  <c r="J2994" i="4"/>
  <c r="H2994" i="4"/>
  <c r="AK2994" i="4"/>
  <c r="AL2994" i="4"/>
  <c r="AM2994" i="4"/>
  <c r="AN2994" i="4"/>
  <c r="AO2994" i="4"/>
  <c r="AP2994" i="4"/>
  <c r="AR2994" i="4"/>
  <c r="D2995" i="4"/>
  <c r="E2995" i="4"/>
  <c r="F2995" i="4"/>
  <c r="G2995" i="4"/>
  <c r="I2995" i="4"/>
  <c r="J2995" i="4"/>
  <c r="H2995" i="4"/>
  <c r="AK2995" i="4"/>
  <c r="AL2995" i="4"/>
  <c r="AM2995" i="4"/>
  <c r="AN2995" i="4"/>
  <c r="AO2995" i="4"/>
  <c r="AP2995" i="4"/>
  <c r="AR2995" i="4"/>
  <c r="D2996" i="4"/>
  <c r="E2996" i="4"/>
  <c r="F2996" i="4"/>
  <c r="G2996" i="4"/>
  <c r="I2996" i="4"/>
  <c r="J2996" i="4"/>
  <c r="H2996" i="4"/>
  <c r="AK2996" i="4"/>
  <c r="AL2996" i="4"/>
  <c r="AM2996" i="4"/>
  <c r="AN2996" i="4"/>
  <c r="AO2996" i="4"/>
  <c r="AP2996" i="4"/>
  <c r="AR2996" i="4"/>
  <c r="D2997" i="4"/>
  <c r="E2997" i="4"/>
  <c r="F2997" i="4"/>
  <c r="G2997" i="4"/>
  <c r="I2997" i="4"/>
  <c r="J2997" i="4"/>
  <c r="H2997" i="4"/>
  <c r="AK2997" i="4"/>
  <c r="AL2997" i="4"/>
  <c r="AM2997" i="4"/>
  <c r="AN2997" i="4"/>
  <c r="AO2997" i="4"/>
  <c r="AP2997" i="4"/>
  <c r="AR2997" i="4"/>
  <c r="D2998" i="4"/>
  <c r="E2998" i="4"/>
  <c r="F2998" i="4"/>
  <c r="G2998" i="4"/>
  <c r="I2998" i="4"/>
  <c r="J2998" i="4"/>
  <c r="H2998" i="4"/>
  <c r="AK2998" i="4"/>
  <c r="AL2998" i="4"/>
  <c r="AM2998" i="4"/>
  <c r="AN2998" i="4"/>
  <c r="AO2998" i="4"/>
  <c r="AP2998" i="4"/>
  <c r="AR2998" i="4"/>
  <c r="D2999" i="4"/>
  <c r="E2999" i="4"/>
  <c r="F2999" i="4"/>
  <c r="G2999" i="4"/>
  <c r="I2999" i="4"/>
  <c r="J2999" i="4"/>
  <c r="H2999" i="4"/>
  <c r="AK2999" i="4"/>
  <c r="AL2999" i="4"/>
  <c r="AM2999" i="4"/>
  <c r="AN2999" i="4"/>
  <c r="AO2999" i="4"/>
  <c r="AP2999" i="4"/>
  <c r="AR2999" i="4"/>
  <c r="D3000" i="4"/>
  <c r="E3000" i="4"/>
  <c r="F3000" i="4"/>
  <c r="G3000" i="4"/>
  <c r="I3000" i="4"/>
  <c r="J3000" i="4"/>
  <c r="H3000" i="4"/>
  <c r="AK3000" i="4"/>
  <c r="AL3000" i="4"/>
  <c r="AM3000" i="4"/>
  <c r="AN3000" i="4"/>
  <c r="AO3000" i="4"/>
  <c r="AP3000" i="4"/>
  <c r="AR3000" i="4"/>
  <c r="D3001" i="4"/>
  <c r="E3001" i="4"/>
  <c r="F3001" i="4"/>
  <c r="G3001" i="4"/>
  <c r="I3001" i="4"/>
  <c r="J3001" i="4"/>
  <c r="H3001" i="4"/>
  <c r="AK3001" i="4"/>
  <c r="AL3001" i="4"/>
  <c r="AM3001" i="4"/>
  <c r="AN3001" i="4"/>
  <c r="AO3001" i="4"/>
  <c r="AP3001" i="4"/>
  <c r="AR3001" i="4"/>
  <c r="D3002" i="4"/>
  <c r="E3002" i="4"/>
  <c r="F3002" i="4"/>
  <c r="G3002" i="4"/>
  <c r="I3002" i="4"/>
  <c r="J3002" i="4"/>
  <c r="H3002" i="4"/>
  <c r="AK3002" i="4"/>
  <c r="AL3002" i="4"/>
  <c r="AM3002" i="4"/>
  <c r="AN3002" i="4"/>
  <c r="AO3002" i="4"/>
  <c r="AP3002" i="4"/>
  <c r="AR3002" i="4"/>
  <c r="D3003" i="4"/>
  <c r="E3003" i="4"/>
  <c r="F3003" i="4"/>
  <c r="G3003" i="4"/>
  <c r="I3003" i="4"/>
  <c r="J3003" i="4"/>
  <c r="H3003" i="4"/>
  <c r="AK3003" i="4"/>
  <c r="AL3003" i="4"/>
  <c r="AM3003" i="4"/>
  <c r="AN3003" i="4"/>
  <c r="AO3003" i="4"/>
  <c r="AP3003" i="4"/>
  <c r="AR3003" i="4"/>
  <c r="D3004" i="4"/>
  <c r="E3004" i="4"/>
  <c r="F3004" i="4"/>
  <c r="G3004" i="4"/>
  <c r="I3004" i="4"/>
  <c r="J3004" i="4"/>
  <c r="H3004" i="4"/>
  <c r="AK3004" i="4"/>
  <c r="AL3004" i="4"/>
  <c r="AM3004" i="4"/>
  <c r="AN3004" i="4"/>
  <c r="AO3004" i="4"/>
  <c r="AP3004" i="4"/>
  <c r="AR3004" i="4"/>
  <c r="D3005" i="4"/>
  <c r="E3005" i="4"/>
  <c r="F3005" i="4"/>
  <c r="G3005" i="4"/>
  <c r="I3005" i="4"/>
  <c r="J3005" i="4"/>
  <c r="H3005" i="4"/>
  <c r="AK3005" i="4"/>
  <c r="AL3005" i="4"/>
  <c r="AM3005" i="4"/>
  <c r="AN3005" i="4"/>
  <c r="AO3005" i="4"/>
  <c r="AP3005" i="4"/>
  <c r="AR3005" i="4"/>
  <c r="D3006" i="4"/>
  <c r="E3006" i="4"/>
  <c r="F3006" i="4"/>
  <c r="G3006" i="4"/>
  <c r="I3006" i="4"/>
  <c r="J3006" i="4"/>
  <c r="H3006" i="4"/>
  <c r="AK3006" i="4"/>
  <c r="AL3006" i="4"/>
  <c r="AM3006" i="4"/>
  <c r="AN3006" i="4"/>
  <c r="AO3006" i="4"/>
  <c r="AP3006" i="4"/>
  <c r="AR3006" i="4"/>
  <c r="D3007" i="4"/>
  <c r="E3007" i="4"/>
  <c r="F3007" i="4"/>
  <c r="G3007" i="4"/>
  <c r="I3007" i="4"/>
  <c r="J3007" i="4"/>
  <c r="H3007" i="4"/>
  <c r="AK3007" i="4"/>
  <c r="AL3007" i="4"/>
  <c r="AM3007" i="4"/>
  <c r="AN3007" i="4"/>
  <c r="AO3007" i="4"/>
  <c r="AP3007" i="4"/>
  <c r="AR3007" i="4"/>
  <c r="D3008" i="4"/>
  <c r="E3008" i="4"/>
  <c r="F3008" i="4"/>
  <c r="G3008" i="4"/>
  <c r="I3008" i="4"/>
  <c r="J3008" i="4"/>
  <c r="H3008" i="4"/>
  <c r="AK3008" i="4"/>
  <c r="AL3008" i="4"/>
  <c r="AM3008" i="4"/>
  <c r="AN3008" i="4"/>
  <c r="AO3008" i="4"/>
  <c r="AP3008" i="4"/>
  <c r="AR3008" i="4"/>
  <c r="D3009" i="4"/>
  <c r="E3009" i="4"/>
  <c r="F3009" i="4"/>
  <c r="G3009" i="4"/>
  <c r="I3009" i="4"/>
  <c r="J3009" i="4"/>
  <c r="H3009" i="4"/>
  <c r="AK3009" i="4"/>
  <c r="AL3009" i="4"/>
  <c r="AM3009" i="4"/>
  <c r="AN3009" i="4"/>
  <c r="AO3009" i="4"/>
  <c r="AP3009" i="4"/>
  <c r="AR3009" i="4"/>
  <c r="D3010" i="4"/>
  <c r="E3010" i="4"/>
  <c r="F3010" i="4"/>
  <c r="G3010" i="4"/>
  <c r="I3010" i="4"/>
  <c r="J3010" i="4"/>
  <c r="H3010" i="4"/>
  <c r="AK3010" i="4"/>
  <c r="AL3010" i="4"/>
  <c r="AM3010" i="4"/>
  <c r="AN3010" i="4"/>
  <c r="AO3010" i="4"/>
  <c r="AP3010" i="4"/>
  <c r="AR3010" i="4"/>
  <c r="D3011" i="4"/>
  <c r="E3011" i="4"/>
  <c r="F3011" i="4"/>
  <c r="G3011" i="4"/>
  <c r="I3011" i="4"/>
  <c r="J3011" i="4"/>
  <c r="H3011" i="4"/>
  <c r="AK3011" i="4"/>
  <c r="AL3011" i="4"/>
  <c r="AM3011" i="4"/>
  <c r="AN3011" i="4"/>
  <c r="AO3011" i="4"/>
  <c r="AP3011" i="4"/>
  <c r="AR3011" i="4"/>
  <c r="D3012" i="4"/>
  <c r="E3012" i="4"/>
  <c r="F3012" i="4"/>
  <c r="G3012" i="4"/>
  <c r="I3012" i="4"/>
  <c r="J3012" i="4"/>
  <c r="H3012" i="4"/>
  <c r="AK3012" i="4"/>
  <c r="AL3012" i="4"/>
  <c r="AM3012" i="4"/>
  <c r="AN3012" i="4"/>
  <c r="AO3012" i="4"/>
  <c r="AP3012" i="4"/>
  <c r="AR3012" i="4"/>
  <c r="D3013" i="4"/>
  <c r="E3013" i="4"/>
  <c r="F3013" i="4"/>
  <c r="G3013" i="4"/>
  <c r="I3013" i="4"/>
  <c r="J3013" i="4"/>
  <c r="H3013" i="4"/>
  <c r="AK3013" i="4"/>
  <c r="AL3013" i="4"/>
  <c r="AM3013" i="4"/>
  <c r="AN3013" i="4"/>
  <c r="AO3013" i="4"/>
  <c r="AP3013" i="4"/>
  <c r="AR3013" i="4"/>
  <c r="D3014" i="4"/>
  <c r="E3014" i="4"/>
  <c r="F3014" i="4"/>
  <c r="G3014" i="4"/>
  <c r="I3014" i="4"/>
  <c r="J3014" i="4"/>
  <c r="H3014" i="4"/>
  <c r="AK3014" i="4"/>
  <c r="AL3014" i="4"/>
  <c r="AM3014" i="4"/>
  <c r="AN3014" i="4"/>
  <c r="AO3014" i="4"/>
  <c r="AP3014" i="4"/>
  <c r="AR3014" i="4"/>
  <c r="D3015" i="4"/>
  <c r="E3015" i="4"/>
  <c r="F3015" i="4"/>
  <c r="G3015" i="4"/>
  <c r="I3015" i="4"/>
  <c r="J3015" i="4"/>
  <c r="H3015" i="4"/>
  <c r="AK3015" i="4"/>
  <c r="AL3015" i="4"/>
  <c r="AM3015" i="4"/>
  <c r="AN3015" i="4"/>
  <c r="AO3015" i="4"/>
  <c r="AP3015" i="4"/>
  <c r="AR3015" i="4"/>
  <c r="D3016" i="4"/>
  <c r="E3016" i="4"/>
  <c r="F3016" i="4"/>
  <c r="G3016" i="4"/>
  <c r="I3016" i="4"/>
  <c r="J3016" i="4"/>
  <c r="H3016" i="4"/>
  <c r="AK3016" i="4"/>
  <c r="AL3016" i="4"/>
  <c r="AM3016" i="4"/>
  <c r="AN3016" i="4"/>
  <c r="AO3016" i="4"/>
  <c r="AP3016" i="4"/>
  <c r="AR3016" i="4"/>
  <c r="D3017" i="4"/>
  <c r="E3017" i="4"/>
  <c r="F3017" i="4"/>
  <c r="G3017" i="4"/>
  <c r="I3017" i="4"/>
  <c r="J3017" i="4"/>
  <c r="H3017" i="4"/>
  <c r="AK3017" i="4"/>
  <c r="AL3017" i="4"/>
  <c r="AM3017" i="4"/>
  <c r="AN3017" i="4"/>
  <c r="AO3017" i="4"/>
  <c r="AP3017" i="4"/>
  <c r="AR3017" i="4"/>
  <c r="D3018" i="4"/>
  <c r="E3018" i="4"/>
  <c r="F3018" i="4"/>
  <c r="G3018" i="4"/>
  <c r="I3018" i="4"/>
  <c r="J3018" i="4"/>
  <c r="H3018" i="4"/>
  <c r="AK3018" i="4"/>
  <c r="AL3018" i="4"/>
  <c r="AM3018" i="4"/>
  <c r="AN3018" i="4"/>
  <c r="AO3018" i="4"/>
  <c r="AP3018" i="4"/>
  <c r="AR3018" i="4"/>
  <c r="D3019" i="4"/>
  <c r="E3019" i="4"/>
  <c r="F3019" i="4"/>
  <c r="G3019" i="4"/>
  <c r="I3019" i="4"/>
  <c r="J3019" i="4"/>
  <c r="H3019" i="4"/>
  <c r="AK3019" i="4"/>
  <c r="AL3019" i="4"/>
  <c r="AM3019" i="4"/>
  <c r="AN3019" i="4"/>
  <c r="AO3019" i="4"/>
  <c r="AP3019" i="4"/>
  <c r="AR3019" i="4"/>
  <c r="D3020" i="4"/>
  <c r="E3020" i="4"/>
  <c r="F3020" i="4"/>
  <c r="G3020" i="4"/>
  <c r="I3020" i="4"/>
  <c r="J3020" i="4"/>
  <c r="H3020" i="4"/>
  <c r="AK3020" i="4"/>
  <c r="AL3020" i="4"/>
  <c r="AM3020" i="4"/>
  <c r="AN3020" i="4"/>
  <c r="AO3020" i="4"/>
  <c r="AP3020" i="4"/>
  <c r="AR3020" i="4"/>
  <c r="D3021" i="4"/>
  <c r="E3021" i="4"/>
  <c r="F3021" i="4"/>
  <c r="G3021" i="4"/>
  <c r="I3021" i="4"/>
  <c r="J3021" i="4"/>
  <c r="H3021" i="4"/>
  <c r="AK3021" i="4"/>
  <c r="AL3021" i="4"/>
  <c r="AM3021" i="4"/>
  <c r="AN3021" i="4"/>
  <c r="AO3021" i="4"/>
  <c r="AP3021" i="4"/>
  <c r="AR3021" i="4"/>
  <c r="D3022" i="4"/>
  <c r="E3022" i="4"/>
  <c r="F3022" i="4"/>
  <c r="G3022" i="4"/>
  <c r="I3022" i="4"/>
  <c r="J3022" i="4"/>
  <c r="H3022" i="4"/>
  <c r="AK3022" i="4"/>
  <c r="AL3022" i="4"/>
  <c r="AM3022" i="4"/>
  <c r="AN3022" i="4"/>
  <c r="AO3022" i="4"/>
  <c r="AP3022" i="4"/>
  <c r="AR3022" i="4"/>
  <c r="D3023" i="4"/>
  <c r="E3023" i="4"/>
  <c r="F3023" i="4"/>
  <c r="G3023" i="4"/>
  <c r="I3023" i="4"/>
  <c r="J3023" i="4"/>
  <c r="H3023" i="4"/>
  <c r="AK3023" i="4"/>
  <c r="AL3023" i="4"/>
  <c r="AM3023" i="4"/>
  <c r="AN3023" i="4"/>
  <c r="AO3023" i="4"/>
  <c r="AP3023" i="4"/>
  <c r="AR3023" i="4"/>
  <c r="D3024" i="4"/>
  <c r="E3024" i="4"/>
  <c r="F3024" i="4"/>
  <c r="G3024" i="4"/>
  <c r="I3024" i="4"/>
  <c r="J3024" i="4"/>
  <c r="H3024" i="4"/>
  <c r="AK3024" i="4"/>
  <c r="AL3024" i="4"/>
  <c r="AM3024" i="4"/>
  <c r="AN3024" i="4"/>
  <c r="AO3024" i="4"/>
  <c r="AP3024" i="4"/>
  <c r="AR3024" i="4"/>
  <c r="D3025" i="4"/>
  <c r="E3025" i="4"/>
  <c r="F3025" i="4"/>
  <c r="G3025" i="4"/>
  <c r="I3025" i="4"/>
  <c r="J3025" i="4"/>
  <c r="H3025" i="4"/>
  <c r="AK3025" i="4"/>
  <c r="AL3025" i="4"/>
  <c r="AM3025" i="4"/>
  <c r="AN3025" i="4"/>
  <c r="AO3025" i="4"/>
  <c r="AP3025" i="4"/>
  <c r="AR3025" i="4"/>
  <c r="D3026" i="4"/>
  <c r="E3026" i="4"/>
  <c r="F3026" i="4"/>
  <c r="G3026" i="4"/>
  <c r="I3026" i="4"/>
  <c r="J3026" i="4"/>
  <c r="H3026" i="4"/>
  <c r="AK3026" i="4"/>
  <c r="AL3026" i="4"/>
  <c r="AM3026" i="4"/>
  <c r="AN3026" i="4"/>
  <c r="AO3026" i="4"/>
  <c r="AP3026" i="4"/>
  <c r="AR3026" i="4"/>
  <c r="D3027" i="4"/>
  <c r="E3027" i="4"/>
  <c r="F3027" i="4"/>
  <c r="G3027" i="4"/>
  <c r="I3027" i="4"/>
  <c r="J3027" i="4"/>
  <c r="H3027" i="4"/>
  <c r="AK3027" i="4"/>
  <c r="AL3027" i="4"/>
  <c r="AM3027" i="4"/>
  <c r="AN3027" i="4"/>
  <c r="AO3027" i="4"/>
  <c r="AP3027" i="4"/>
  <c r="AR3027" i="4"/>
  <c r="D3028" i="4"/>
  <c r="E3028" i="4"/>
  <c r="F3028" i="4"/>
  <c r="G3028" i="4"/>
  <c r="I3028" i="4"/>
  <c r="J3028" i="4"/>
  <c r="H3028" i="4"/>
  <c r="AK3028" i="4"/>
  <c r="AL3028" i="4"/>
  <c r="AM3028" i="4"/>
  <c r="AN3028" i="4"/>
  <c r="AO3028" i="4"/>
  <c r="AP3028" i="4"/>
  <c r="AR3028" i="4"/>
  <c r="D3029" i="4"/>
  <c r="E3029" i="4"/>
  <c r="F3029" i="4"/>
  <c r="G3029" i="4"/>
  <c r="I3029" i="4"/>
  <c r="J3029" i="4"/>
  <c r="H3029" i="4"/>
  <c r="AK3029" i="4"/>
  <c r="AL3029" i="4"/>
  <c r="AM3029" i="4"/>
  <c r="AN3029" i="4"/>
  <c r="AO3029" i="4"/>
  <c r="AP3029" i="4"/>
  <c r="AR3029" i="4"/>
  <c r="D3030" i="4"/>
  <c r="E3030" i="4"/>
  <c r="F3030" i="4"/>
  <c r="G3030" i="4"/>
  <c r="I3030" i="4"/>
  <c r="J3030" i="4"/>
  <c r="H3030" i="4"/>
  <c r="AK3030" i="4"/>
  <c r="AL3030" i="4"/>
  <c r="AM3030" i="4"/>
  <c r="AN3030" i="4"/>
  <c r="AO3030" i="4"/>
  <c r="AP3030" i="4"/>
  <c r="AR3030" i="4"/>
  <c r="D3031" i="4"/>
  <c r="E3031" i="4"/>
  <c r="F3031" i="4"/>
  <c r="G3031" i="4"/>
  <c r="I3031" i="4"/>
  <c r="J3031" i="4"/>
  <c r="H3031" i="4"/>
  <c r="AK3031" i="4"/>
  <c r="AL3031" i="4"/>
  <c r="AM3031" i="4"/>
  <c r="AN3031" i="4"/>
  <c r="AO3031" i="4"/>
  <c r="AP3031" i="4"/>
  <c r="AR3031" i="4"/>
  <c r="D3032" i="4"/>
  <c r="E3032" i="4"/>
  <c r="F3032" i="4"/>
  <c r="G3032" i="4"/>
  <c r="I3032" i="4"/>
  <c r="J3032" i="4"/>
  <c r="H3032" i="4"/>
  <c r="AK3032" i="4"/>
  <c r="AL3032" i="4"/>
  <c r="AM3032" i="4"/>
  <c r="AN3032" i="4"/>
  <c r="AO3032" i="4"/>
  <c r="AP3032" i="4"/>
  <c r="AR3032" i="4"/>
  <c r="D3033" i="4"/>
  <c r="E3033" i="4"/>
  <c r="F3033" i="4"/>
  <c r="G3033" i="4"/>
  <c r="I3033" i="4"/>
  <c r="J3033" i="4"/>
  <c r="H3033" i="4"/>
  <c r="AK3033" i="4"/>
  <c r="AL3033" i="4"/>
  <c r="AM3033" i="4"/>
  <c r="AN3033" i="4"/>
  <c r="AO3033" i="4"/>
  <c r="AP3033" i="4"/>
  <c r="AR3033" i="4"/>
  <c r="D3034" i="4"/>
  <c r="E3034" i="4"/>
  <c r="F3034" i="4"/>
  <c r="G3034" i="4"/>
  <c r="I3034" i="4"/>
  <c r="J3034" i="4"/>
  <c r="H3034" i="4"/>
  <c r="AK3034" i="4"/>
  <c r="AL3034" i="4"/>
  <c r="AM3034" i="4"/>
  <c r="AN3034" i="4"/>
  <c r="AO3034" i="4"/>
  <c r="AP3034" i="4"/>
  <c r="AR3034" i="4"/>
  <c r="D3035" i="4"/>
  <c r="E3035" i="4"/>
  <c r="F3035" i="4"/>
  <c r="G3035" i="4"/>
  <c r="I3035" i="4"/>
  <c r="J3035" i="4"/>
  <c r="H3035" i="4"/>
  <c r="AK3035" i="4"/>
  <c r="AL3035" i="4"/>
  <c r="AM3035" i="4"/>
  <c r="AN3035" i="4"/>
  <c r="AO3035" i="4"/>
  <c r="AP3035" i="4"/>
  <c r="AR3035" i="4"/>
  <c r="D3036" i="4"/>
  <c r="E3036" i="4"/>
  <c r="F3036" i="4"/>
  <c r="G3036" i="4"/>
  <c r="I3036" i="4"/>
  <c r="J3036" i="4"/>
  <c r="H3036" i="4"/>
  <c r="AK3036" i="4"/>
  <c r="AL3036" i="4"/>
  <c r="AM3036" i="4"/>
  <c r="AN3036" i="4"/>
  <c r="AO3036" i="4"/>
  <c r="AP3036" i="4"/>
  <c r="AR3036" i="4"/>
  <c r="D3037" i="4"/>
  <c r="E3037" i="4"/>
  <c r="F3037" i="4"/>
  <c r="G3037" i="4"/>
  <c r="I3037" i="4"/>
  <c r="J3037" i="4"/>
  <c r="H3037" i="4"/>
  <c r="AK3037" i="4"/>
  <c r="AL3037" i="4"/>
  <c r="AM3037" i="4"/>
  <c r="AN3037" i="4"/>
  <c r="AO3037" i="4"/>
  <c r="AP3037" i="4"/>
  <c r="AR3037" i="4"/>
  <c r="D714" i="4"/>
  <c r="E714" i="4"/>
  <c r="F714" i="4"/>
  <c r="G714" i="4"/>
  <c r="I714" i="4"/>
  <c r="J714" i="4"/>
  <c r="H714" i="4"/>
  <c r="AK714" i="4"/>
  <c r="AL714" i="4"/>
  <c r="AM714" i="4"/>
  <c r="AN714" i="4"/>
  <c r="AO714" i="4"/>
  <c r="AP714" i="4"/>
  <c r="AR714" i="4"/>
  <c r="D715" i="4"/>
  <c r="E715" i="4"/>
  <c r="F715" i="4"/>
  <c r="G715" i="4"/>
  <c r="I715" i="4"/>
  <c r="J715" i="4"/>
  <c r="H715" i="4"/>
  <c r="AK715" i="4"/>
  <c r="AL715" i="4"/>
  <c r="AM715" i="4"/>
  <c r="AN715" i="4"/>
  <c r="AO715" i="4"/>
  <c r="AP715" i="4"/>
  <c r="AR715" i="4"/>
  <c r="D716" i="4"/>
  <c r="E716" i="4"/>
  <c r="F716" i="4"/>
  <c r="G716" i="4"/>
  <c r="I716" i="4"/>
  <c r="J716" i="4"/>
  <c r="H716" i="4"/>
  <c r="AK716" i="4"/>
  <c r="AL716" i="4"/>
  <c r="AM716" i="4"/>
  <c r="AN716" i="4"/>
  <c r="AO716" i="4"/>
  <c r="AP716" i="4"/>
  <c r="AR716" i="4"/>
  <c r="D717" i="4"/>
  <c r="E717" i="4"/>
  <c r="F717" i="4"/>
  <c r="G717" i="4"/>
  <c r="I717" i="4"/>
  <c r="J717" i="4"/>
  <c r="H717" i="4"/>
  <c r="AK717" i="4"/>
  <c r="AL717" i="4"/>
  <c r="AM717" i="4"/>
  <c r="AN717" i="4"/>
  <c r="AO717" i="4"/>
  <c r="AP717" i="4"/>
  <c r="AR717" i="4"/>
  <c r="D718" i="4"/>
  <c r="E718" i="4"/>
  <c r="F718" i="4"/>
  <c r="G718" i="4"/>
  <c r="I718" i="4"/>
  <c r="J718" i="4"/>
  <c r="H718" i="4"/>
  <c r="AK718" i="4"/>
  <c r="AL718" i="4"/>
  <c r="AM718" i="4"/>
  <c r="AN718" i="4"/>
  <c r="AO718" i="4"/>
  <c r="AP718" i="4"/>
  <c r="AR718" i="4"/>
  <c r="D719" i="4"/>
  <c r="E719" i="4"/>
  <c r="F719" i="4"/>
  <c r="G719" i="4"/>
  <c r="I719" i="4"/>
  <c r="J719" i="4"/>
  <c r="H719" i="4"/>
  <c r="AK719" i="4"/>
  <c r="AL719" i="4"/>
  <c r="AM719" i="4"/>
  <c r="AN719" i="4"/>
  <c r="AO719" i="4"/>
  <c r="AP719" i="4"/>
  <c r="AR719" i="4"/>
  <c r="D720" i="4"/>
  <c r="E720" i="4"/>
  <c r="F720" i="4"/>
  <c r="G720" i="4"/>
  <c r="I720" i="4"/>
  <c r="J720" i="4"/>
  <c r="H720" i="4"/>
  <c r="AK720" i="4"/>
  <c r="AL720" i="4"/>
  <c r="AM720" i="4"/>
  <c r="AN720" i="4"/>
  <c r="AO720" i="4"/>
  <c r="AP720" i="4"/>
  <c r="AR720" i="4"/>
  <c r="D721" i="4"/>
  <c r="E721" i="4"/>
  <c r="F721" i="4"/>
  <c r="G721" i="4"/>
  <c r="I721" i="4"/>
  <c r="J721" i="4"/>
  <c r="H721" i="4"/>
  <c r="AK721" i="4"/>
  <c r="AL721" i="4"/>
  <c r="AM721" i="4"/>
  <c r="AN721" i="4"/>
  <c r="AO721" i="4"/>
  <c r="AP721" i="4"/>
  <c r="AR721" i="4"/>
  <c r="D722" i="4"/>
  <c r="E722" i="4"/>
  <c r="F722" i="4"/>
  <c r="G722" i="4"/>
  <c r="I722" i="4"/>
  <c r="J722" i="4"/>
  <c r="H722" i="4"/>
  <c r="AK722" i="4"/>
  <c r="AL722" i="4"/>
  <c r="AM722" i="4"/>
  <c r="AN722" i="4"/>
  <c r="AO722" i="4"/>
  <c r="AP722" i="4"/>
  <c r="AR722" i="4"/>
  <c r="D723" i="4"/>
  <c r="E723" i="4"/>
  <c r="F723" i="4"/>
  <c r="G723" i="4"/>
  <c r="I723" i="4"/>
  <c r="J723" i="4"/>
  <c r="H723" i="4"/>
  <c r="AK723" i="4"/>
  <c r="AL723" i="4"/>
  <c r="AM723" i="4"/>
  <c r="AN723" i="4"/>
  <c r="AO723" i="4"/>
  <c r="AP723" i="4"/>
  <c r="AR723" i="4"/>
  <c r="D724" i="4"/>
  <c r="E724" i="4"/>
  <c r="F724" i="4"/>
  <c r="G724" i="4"/>
  <c r="I724" i="4"/>
  <c r="J724" i="4"/>
  <c r="H724" i="4"/>
  <c r="AK724" i="4"/>
  <c r="AL724" i="4"/>
  <c r="AM724" i="4"/>
  <c r="AN724" i="4"/>
  <c r="AO724" i="4"/>
  <c r="AP724" i="4"/>
  <c r="AR724" i="4"/>
  <c r="D725" i="4"/>
  <c r="E725" i="4"/>
  <c r="F725" i="4"/>
  <c r="G725" i="4"/>
  <c r="I725" i="4"/>
  <c r="J725" i="4"/>
  <c r="H725" i="4"/>
  <c r="AK725" i="4"/>
  <c r="AL725" i="4"/>
  <c r="AM725" i="4"/>
  <c r="AN725" i="4"/>
  <c r="AO725" i="4"/>
  <c r="AP725" i="4"/>
  <c r="AR725" i="4"/>
  <c r="D726" i="4"/>
  <c r="E726" i="4"/>
  <c r="F726" i="4"/>
  <c r="G726" i="4"/>
  <c r="I726" i="4"/>
  <c r="J726" i="4"/>
  <c r="H726" i="4"/>
  <c r="AK726" i="4"/>
  <c r="AL726" i="4"/>
  <c r="AM726" i="4"/>
  <c r="AN726" i="4"/>
  <c r="AO726" i="4"/>
  <c r="AP726" i="4"/>
  <c r="AR726" i="4"/>
  <c r="D727" i="4"/>
  <c r="E727" i="4"/>
  <c r="F727" i="4"/>
  <c r="G727" i="4"/>
  <c r="I727" i="4"/>
  <c r="J727" i="4"/>
  <c r="H727" i="4"/>
  <c r="AK727" i="4"/>
  <c r="AL727" i="4"/>
  <c r="AM727" i="4"/>
  <c r="AN727" i="4"/>
  <c r="AO727" i="4"/>
  <c r="AP727" i="4"/>
  <c r="AR727" i="4"/>
  <c r="D728" i="4"/>
  <c r="E728" i="4"/>
  <c r="F728" i="4"/>
  <c r="G728" i="4"/>
  <c r="I728" i="4"/>
  <c r="J728" i="4"/>
  <c r="H728" i="4"/>
  <c r="AK728" i="4"/>
  <c r="AL728" i="4"/>
  <c r="AM728" i="4"/>
  <c r="AN728" i="4"/>
  <c r="AO728" i="4"/>
  <c r="AP728" i="4"/>
  <c r="AR728" i="4"/>
  <c r="D729" i="4"/>
  <c r="E729" i="4"/>
  <c r="F729" i="4"/>
  <c r="G729" i="4"/>
  <c r="I729" i="4"/>
  <c r="J729" i="4"/>
  <c r="H729" i="4"/>
  <c r="AK729" i="4"/>
  <c r="AL729" i="4"/>
  <c r="AM729" i="4"/>
  <c r="AN729" i="4"/>
  <c r="AO729" i="4"/>
  <c r="AP729" i="4"/>
  <c r="AR729" i="4"/>
  <c r="D730" i="4"/>
  <c r="E730" i="4"/>
  <c r="F730" i="4"/>
  <c r="G730" i="4"/>
  <c r="I730" i="4"/>
  <c r="J730" i="4"/>
  <c r="H730" i="4"/>
  <c r="AK730" i="4"/>
  <c r="AL730" i="4"/>
  <c r="AM730" i="4"/>
  <c r="AN730" i="4"/>
  <c r="AO730" i="4"/>
  <c r="AP730" i="4"/>
  <c r="AR730" i="4"/>
  <c r="D731" i="4"/>
  <c r="E731" i="4"/>
  <c r="F731" i="4"/>
  <c r="G731" i="4"/>
  <c r="I731" i="4"/>
  <c r="J731" i="4"/>
  <c r="H731" i="4"/>
  <c r="AK731" i="4"/>
  <c r="AL731" i="4"/>
  <c r="AM731" i="4"/>
  <c r="AN731" i="4"/>
  <c r="AO731" i="4"/>
  <c r="AP731" i="4"/>
  <c r="AR731" i="4"/>
  <c r="D732" i="4"/>
  <c r="E732" i="4"/>
  <c r="F732" i="4"/>
  <c r="G732" i="4"/>
  <c r="I732" i="4"/>
  <c r="J732" i="4"/>
  <c r="H732" i="4"/>
  <c r="AK732" i="4"/>
  <c r="AL732" i="4"/>
  <c r="AM732" i="4"/>
  <c r="AN732" i="4"/>
  <c r="AO732" i="4"/>
  <c r="AP732" i="4"/>
  <c r="AR732" i="4"/>
  <c r="D733" i="4"/>
  <c r="E733" i="4"/>
  <c r="F733" i="4"/>
  <c r="G733" i="4"/>
  <c r="I733" i="4"/>
  <c r="J733" i="4"/>
  <c r="H733" i="4"/>
  <c r="AK733" i="4"/>
  <c r="AL733" i="4"/>
  <c r="AM733" i="4"/>
  <c r="AN733" i="4"/>
  <c r="AO733" i="4"/>
  <c r="AP733" i="4"/>
  <c r="AR733" i="4"/>
  <c r="D734" i="4"/>
  <c r="E734" i="4"/>
  <c r="F734" i="4"/>
  <c r="G734" i="4"/>
  <c r="I734" i="4"/>
  <c r="J734" i="4"/>
  <c r="H734" i="4"/>
  <c r="AK734" i="4"/>
  <c r="AL734" i="4"/>
  <c r="AM734" i="4"/>
  <c r="AN734" i="4"/>
  <c r="AO734" i="4"/>
  <c r="AP734" i="4"/>
  <c r="AR734" i="4"/>
  <c r="D735" i="4"/>
  <c r="E735" i="4"/>
  <c r="F735" i="4"/>
  <c r="G735" i="4"/>
  <c r="I735" i="4"/>
  <c r="J735" i="4"/>
  <c r="H735" i="4"/>
  <c r="AK735" i="4"/>
  <c r="AL735" i="4"/>
  <c r="AM735" i="4"/>
  <c r="AN735" i="4"/>
  <c r="AO735" i="4"/>
  <c r="AP735" i="4"/>
  <c r="AR735" i="4"/>
  <c r="D736" i="4"/>
  <c r="E736" i="4"/>
  <c r="F736" i="4"/>
  <c r="G736" i="4"/>
  <c r="I736" i="4"/>
  <c r="J736" i="4"/>
  <c r="H736" i="4"/>
  <c r="AK736" i="4"/>
  <c r="AL736" i="4"/>
  <c r="AM736" i="4"/>
  <c r="AN736" i="4"/>
  <c r="AO736" i="4"/>
  <c r="AP736" i="4"/>
  <c r="AR736" i="4"/>
  <c r="D737" i="4"/>
  <c r="E737" i="4"/>
  <c r="F737" i="4"/>
  <c r="G737" i="4"/>
  <c r="I737" i="4"/>
  <c r="J737" i="4"/>
  <c r="H737" i="4"/>
  <c r="AK737" i="4"/>
  <c r="AL737" i="4"/>
  <c r="AM737" i="4"/>
  <c r="AN737" i="4"/>
  <c r="AO737" i="4"/>
  <c r="AP737" i="4"/>
  <c r="AR737" i="4"/>
  <c r="D738" i="4"/>
  <c r="E738" i="4"/>
  <c r="F738" i="4"/>
  <c r="G738" i="4"/>
  <c r="I738" i="4"/>
  <c r="J738" i="4"/>
  <c r="H738" i="4"/>
  <c r="AK738" i="4"/>
  <c r="AL738" i="4"/>
  <c r="AM738" i="4"/>
  <c r="AN738" i="4"/>
  <c r="AO738" i="4"/>
  <c r="AP738" i="4"/>
  <c r="AR738" i="4"/>
  <c r="D739" i="4"/>
  <c r="E739" i="4"/>
  <c r="F739" i="4"/>
  <c r="G739" i="4"/>
  <c r="I739" i="4"/>
  <c r="J739" i="4"/>
  <c r="H739" i="4"/>
  <c r="AK739" i="4"/>
  <c r="AL739" i="4"/>
  <c r="AM739" i="4"/>
  <c r="AN739" i="4"/>
  <c r="AO739" i="4"/>
  <c r="AP739" i="4"/>
  <c r="AR739" i="4"/>
  <c r="D740" i="4"/>
  <c r="E740" i="4"/>
  <c r="F740" i="4"/>
  <c r="G740" i="4"/>
  <c r="I740" i="4"/>
  <c r="J740" i="4"/>
  <c r="H740" i="4"/>
  <c r="AK740" i="4"/>
  <c r="AL740" i="4"/>
  <c r="AM740" i="4"/>
  <c r="AN740" i="4"/>
  <c r="AO740" i="4"/>
  <c r="AP740" i="4"/>
  <c r="AR740" i="4"/>
  <c r="D741" i="4"/>
  <c r="E741" i="4"/>
  <c r="F741" i="4"/>
  <c r="G741" i="4"/>
  <c r="I741" i="4"/>
  <c r="J741" i="4"/>
  <c r="H741" i="4"/>
  <c r="AK741" i="4"/>
  <c r="AL741" i="4"/>
  <c r="AM741" i="4"/>
  <c r="AN741" i="4"/>
  <c r="AO741" i="4"/>
  <c r="AP741" i="4"/>
  <c r="AR741" i="4"/>
  <c r="D742" i="4"/>
  <c r="E742" i="4"/>
  <c r="F742" i="4"/>
  <c r="G742" i="4"/>
  <c r="I742" i="4"/>
  <c r="J742" i="4"/>
  <c r="H742" i="4"/>
  <c r="AK742" i="4"/>
  <c r="AL742" i="4"/>
  <c r="AM742" i="4"/>
  <c r="AN742" i="4"/>
  <c r="AO742" i="4"/>
  <c r="AP742" i="4"/>
  <c r="AR742" i="4"/>
  <c r="D743" i="4"/>
  <c r="E743" i="4"/>
  <c r="F743" i="4"/>
  <c r="G743" i="4"/>
  <c r="I743" i="4"/>
  <c r="J743" i="4"/>
  <c r="H743" i="4"/>
  <c r="AK743" i="4"/>
  <c r="AL743" i="4"/>
  <c r="AM743" i="4"/>
  <c r="AN743" i="4"/>
  <c r="AO743" i="4"/>
  <c r="AP743" i="4"/>
  <c r="AR743" i="4"/>
  <c r="D744" i="4"/>
  <c r="E744" i="4"/>
  <c r="F744" i="4"/>
  <c r="G744" i="4"/>
  <c r="I744" i="4"/>
  <c r="J744" i="4"/>
  <c r="H744" i="4"/>
  <c r="AK744" i="4"/>
  <c r="AL744" i="4"/>
  <c r="AM744" i="4"/>
  <c r="AN744" i="4"/>
  <c r="AO744" i="4"/>
  <c r="AP744" i="4"/>
  <c r="AR744" i="4"/>
  <c r="D745" i="4"/>
  <c r="E745" i="4"/>
  <c r="F745" i="4"/>
  <c r="G745" i="4"/>
  <c r="I745" i="4"/>
  <c r="J745" i="4"/>
  <c r="H745" i="4"/>
  <c r="AK745" i="4"/>
  <c r="AL745" i="4"/>
  <c r="AM745" i="4"/>
  <c r="AN745" i="4"/>
  <c r="AO745" i="4"/>
  <c r="AP745" i="4"/>
  <c r="AR745" i="4"/>
  <c r="D746" i="4"/>
  <c r="E746" i="4"/>
  <c r="F746" i="4"/>
  <c r="G746" i="4"/>
  <c r="I746" i="4"/>
  <c r="J746" i="4"/>
  <c r="H746" i="4"/>
  <c r="AK746" i="4"/>
  <c r="AL746" i="4"/>
  <c r="AM746" i="4"/>
  <c r="AN746" i="4"/>
  <c r="AO746" i="4"/>
  <c r="AP746" i="4"/>
  <c r="AR746" i="4"/>
  <c r="D747" i="4"/>
  <c r="E747" i="4"/>
  <c r="F747" i="4"/>
  <c r="G747" i="4"/>
  <c r="I747" i="4"/>
  <c r="J747" i="4"/>
  <c r="H747" i="4"/>
  <c r="AK747" i="4"/>
  <c r="AL747" i="4"/>
  <c r="AM747" i="4"/>
  <c r="AN747" i="4"/>
  <c r="AO747" i="4"/>
  <c r="AP747" i="4"/>
  <c r="AR747" i="4"/>
  <c r="D748" i="4"/>
  <c r="E748" i="4"/>
  <c r="F748" i="4"/>
  <c r="G748" i="4"/>
  <c r="I748" i="4"/>
  <c r="J748" i="4"/>
  <c r="H748" i="4"/>
  <c r="AK748" i="4"/>
  <c r="AL748" i="4"/>
  <c r="AM748" i="4"/>
  <c r="AN748" i="4"/>
  <c r="AO748" i="4"/>
  <c r="AP748" i="4"/>
  <c r="AR748" i="4"/>
  <c r="D749" i="4"/>
  <c r="E749" i="4"/>
  <c r="F749" i="4"/>
  <c r="G749" i="4"/>
  <c r="I749" i="4"/>
  <c r="J749" i="4"/>
  <c r="H749" i="4"/>
  <c r="AK749" i="4"/>
  <c r="AL749" i="4"/>
  <c r="AM749" i="4"/>
  <c r="AN749" i="4"/>
  <c r="AO749" i="4"/>
  <c r="AP749" i="4"/>
  <c r="AR749" i="4"/>
  <c r="D750" i="4"/>
  <c r="E750" i="4"/>
  <c r="F750" i="4"/>
  <c r="G750" i="4"/>
  <c r="I750" i="4"/>
  <c r="J750" i="4"/>
  <c r="H750" i="4"/>
  <c r="AK750" i="4"/>
  <c r="AL750" i="4"/>
  <c r="AM750" i="4"/>
  <c r="AN750" i="4"/>
  <c r="AO750" i="4"/>
  <c r="AP750" i="4"/>
  <c r="AR750" i="4"/>
  <c r="D751" i="4"/>
  <c r="E751" i="4"/>
  <c r="F751" i="4"/>
  <c r="G751" i="4"/>
  <c r="I751" i="4"/>
  <c r="J751" i="4"/>
  <c r="H751" i="4"/>
  <c r="AK751" i="4"/>
  <c r="AL751" i="4"/>
  <c r="AM751" i="4"/>
  <c r="AN751" i="4"/>
  <c r="AO751" i="4"/>
  <c r="AP751" i="4"/>
  <c r="AR751" i="4"/>
  <c r="D752" i="4"/>
  <c r="E752" i="4"/>
  <c r="F752" i="4"/>
  <c r="G752" i="4"/>
  <c r="I752" i="4"/>
  <c r="J752" i="4"/>
  <c r="H752" i="4"/>
  <c r="AK752" i="4"/>
  <c r="AL752" i="4"/>
  <c r="AM752" i="4"/>
  <c r="AN752" i="4"/>
  <c r="AO752" i="4"/>
  <c r="AP752" i="4"/>
  <c r="AR752" i="4"/>
  <c r="D753" i="4"/>
  <c r="E753" i="4"/>
  <c r="F753" i="4"/>
  <c r="G753" i="4"/>
  <c r="I753" i="4"/>
  <c r="J753" i="4"/>
  <c r="H753" i="4"/>
  <c r="AK753" i="4"/>
  <c r="AL753" i="4"/>
  <c r="AM753" i="4"/>
  <c r="AN753" i="4"/>
  <c r="AO753" i="4"/>
  <c r="AP753" i="4"/>
  <c r="AR753" i="4"/>
  <c r="D754" i="4"/>
  <c r="E754" i="4"/>
  <c r="F754" i="4"/>
  <c r="G754" i="4"/>
  <c r="I754" i="4"/>
  <c r="J754" i="4"/>
  <c r="H754" i="4"/>
  <c r="AK754" i="4"/>
  <c r="AL754" i="4"/>
  <c r="AM754" i="4"/>
  <c r="AN754" i="4"/>
  <c r="AO754" i="4"/>
  <c r="AP754" i="4"/>
  <c r="AR754" i="4"/>
  <c r="D755" i="4"/>
  <c r="E755" i="4"/>
  <c r="F755" i="4"/>
  <c r="G755" i="4"/>
  <c r="I755" i="4"/>
  <c r="J755" i="4"/>
  <c r="H755" i="4"/>
  <c r="AK755" i="4"/>
  <c r="AL755" i="4"/>
  <c r="AM755" i="4"/>
  <c r="AN755" i="4"/>
  <c r="AO755" i="4"/>
  <c r="AP755" i="4"/>
  <c r="AR755" i="4"/>
  <c r="D756" i="4"/>
  <c r="E756" i="4"/>
  <c r="F756" i="4"/>
  <c r="G756" i="4"/>
  <c r="I756" i="4"/>
  <c r="J756" i="4"/>
  <c r="H756" i="4"/>
  <c r="AK756" i="4"/>
  <c r="AL756" i="4"/>
  <c r="AM756" i="4"/>
  <c r="AN756" i="4"/>
  <c r="AO756" i="4"/>
  <c r="AP756" i="4"/>
  <c r="AR756" i="4"/>
  <c r="D757" i="4"/>
  <c r="E757" i="4"/>
  <c r="F757" i="4"/>
  <c r="G757" i="4"/>
  <c r="I757" i="4"/>
  <c r="J757" i="4"/>
  <c r="H757" i="4"/>
  <c r="AK757" i="4"/>
  <c r="AL757" i="4"/>
  <c r="AM757" i="4"/>
  <c r="AN757" i="4"/>
  <c r="AO757" i="4"/>
  <c r="AP757" i="4"/>
  <c r="AR757" i="4"/>
  <c r="D758" i="4"/>
  <c r="E758" i="4"/>
  <c r="F758" i="4"/>
  <c r="G758" i="4"/>
  <c r="I758" i="4"/>
  <c r="J758" i="4"/>
  <c r="H758" i="4"/>
  <c r="AK758" i="4"/>
  <c r="AL758" i="4"/>
  <c r="AM758" i="4"/>
  <c r="AN758" i="4"/>
  <c r="AO758" i="4"/>
  <c r="AP758" i="4"/>
  <c r="AR758" i="4"/>
  <c r="D759" i="4"/>
  <c r="E759" i="4"/>
  <c r="F759" i="4"/>
  <c r="G759" i="4"/>
  <c r="I759" i="4"/>
  <c r="J759" i="4"/>
  <c r="H759" i="4"/>
  <c r="AK759" i="4"/>
  <c r="AL759" i="4"/>
  <c r="AM759" i="4"/>
  <c r="AN759" i="4"/>
  <c r="AO759" i="4"/>
  <c r="AP759" i="4"/>
  <c r="AR759" i="4"/>
  <c r="D760" i="4"/>
  <c r="E760" i="4"/>
  <c r="F760" i="4"/>
  <c r="G760" i="4"/>
  <c r="I760" i="4"/>
  <c r="J760" i="4"/>
  <c r="H760" i="4"/>
  <c r="AK760" i="4"/>
  <c r="AL760" i="4"/>
  <c r="AM760" i="4"/>
  <c r="AN760" i="4"/>
  <c r="AO760" i="4"/>
  <c r="AP760" i="4"/>
  <c r="AR760" i="4"/>
  <c r="D761" i="4"/>
  <c r="E761" i="4"/>
  <c r="F761" i="4"/>
  <c r="G761" i="4"/>
  <c r="I761" i="4"/>
  <c r="J761" i="4"/>
  <c r="H761" i="4"/>
  <c r="AK761" i="4"/>
  <c r="AL761" i="4"/>
  <c r="AM761" i="4"/>
  <c r="AN761" i="4"/>
  <c r="AO761" i="4"/>
  <c r="AP761" i="4"/>
  <c r="AR761" i="4"/>
  <c r="D762" i="4"/>
  <c r="E762" i="4"/>
  <c r="F762" i="4"/>
  <c r="G762" i="4"/>
  <c r="I762" i="4"/>
  <c r="J762" i="4"/>
  <c r="H762" i="4"/>
  <c r="AK762" i="4"/>
  <c r="AL762" i="4"/>
  <c r="AM762" i="4"/>
  <c r="AN762" i="4"/>
  <c r="AO762" i="4"/>
  <c r="AP762" i="4"/>
  <c r="AR762" i="4"/>
  <c r="D763" i="4"/>
  <c r="E763" i="4"/>
  <c r="F763" i="4"/>
  <c r="G763" i="4"/>
  <c r="I763" i="4"/>
  <c r="J763" i="4"/>
  <c r="H763" i="4"/>
  <c r="AK763" i="4"/>
  <c r="AL763" i="4"/>
  <c r="AM763" i="4"/>
  <c r="AN763" i="4"/>
  <c r="AO763" i="4"/>
  <c r="AP763" i="4"/>
  <c r="AR763" i="4"/>
  <c r="D764" i="4"/>
  <c r="E764" i="4"/>
  <c r="F764" i="4"/>
  <c r="G764" i="4"/>
  <c r="I764" i="4"/>
  <c r="J764" i="4"/>
  <c r="H764" i="4"/>
  <c r="AK764" i="4"/>
  <c r="AL764" i="4"/>
  <c r="AM764" i="4"/>
  <c r="AN764" i="4"/>
  <c r="AO764" i="4"/>
  <c r="AP764" i="4"/>
  <c r="AR764" i="4"/>
  <c r="D765" i="4"/>
  <c r="E765" i="4"/>
  <c r="F765" i="4"/>
  <c r="G765" i="4"/>
  <c r="I765" i="4"/>
  <c r="J765" i="4"/>
  <c r="H765" i="4"/>
  <c r="AK765" i="4"/>
  <c r="AL765" i="4"/>
  <c r="AM765" i="4"/>
  <c r="AN765" i="4"/>
  <c r="AO765" i="4"/>
  <c r="AP765" i="4"/>
  <c r="AR765" i="4"/>
  <c r="D766" i="4"/>
  <c r="E766" i="4"/>
  <c r="F766" i="4"/>
  <c r="G766" i="4"/>
  <c r="I766" i="4"/>
  <c r="J766" i="4"/>
  <c r="H766" i="4"/>
  <c r="AK766" i="4"/>
  <c r="AL766" i="4"/>
  <c r="AM766" i="4"/>
  <c r="AN766" i="4"/>
  <c r="AO766" i="4"/>
  <c r="AP766" i="4"/>
  <c r="AR766" i="4"/>
  <c r="D767" i="4"/>
  <c r="E767" i="4"/>
  <c r="F767" i="4"/>
  <c r="G767" i="4"/>
  <c r="I767" i="4"/>
  <c r="J767" i="4"/>
  <c r="H767" i="4"/>
  <c r="AK767" i="4"/>
  <c r="AL767" i="4"/>
  <c r="AM767" i="4"/>
  <c r="AN767" i="4"/>
  <c r="AO767" i="4"/>
  <c r="AP767" i="4"/>
  <c r="AR767" i="4"/>
  <c r="D768" i="4"/>
  <c r="E768" i="4"/>
  <c r="F768" i="4"/>
  <c r="G768" i="4"/>
  <c r="I768" i="4"/>
  <c r="J768" i="4"/>
  <c r="H768" i="4"/>
  <c r="AK768" i="4"/>
  <c r="AL768" i="4"/>
  <c r="AM768" i="4"/>
  <c r="AN768" i="4"/>
  <c r="AO768" i="4"/>
  <c r="AP768" i="4"/>
  <c r="AR768" i="4"/>
  <c r="D769" i="4"/>
  <c r="E769" i="4"/>
  <c r="F769" i="4"/>
  <c r="G769" i="4"/>
  <c r="I769" i="4"/>
  <c r="J769" i="4"/>
  <c r="H769" i="4"/>
  <c r="AK769" i="4"/>
  <c r="AL769" i="4"/>
  <c r="AM769" i="4"/>
  <c r="AN769" i="4"/>
  <c r="AO769" i="4"/>
  <c r="AP769" i="4"/>
  <c r="AR769" i="4"/>
  <c r="D770" i="4"/>
  <c r="E770" i="4"/>
  <c r="F770" i="4"/>
  <c r="G770" i="4"/>
  <c r="I770" i="4"/>
  <c r="J770" i="4"/>
  <c r="H770" i="4"/>
  <c r="AK770" i="4"/>
  <c r="AL770" i="4"/>
  <c r="AM770" i="4"/>
  <c r="AN770" i="4"/>
  <c r="AO770" i="4"/>
  <c r="AP770" i="4"/>
  <c r="AR770" i="4"/>
  <c r="D771" i="4"/>
  <c r="E771" i="4"/>
  <c r="F771" i="4"/>
  <c r="G771" i="4"/>
  <c r="I771" i="4"/>
  <c r="J771" i="4"/>
  <c r="H771" i="4"/>
  <c r="AK771" i="4"/>
  <c r="AL771" i="4"/>
  <c r="AM771" i="4"/>
  <c r="AN771" i="4"/>
  <c r="AO771" i="4"/>
  <c r="AP771" i="4"/>
  <c r="AR771" i="4"/>
  <c r="D772" i="4"/>
  <c r="E772" i="4"/>
  <c r="F772" i="4"/>
  <c r="G772" i="4"/>
  <c r="I772" i="4"/>
  <c r="J772" i="4"/>
  <c r="H772" i="4"/>
  <c r="AK772" i="4"/>
  <c r="AL772" i="4"/>
  <c r="AM772" i="4"/>
  <c r="AN772" i="4"/>
  <c r="AO772" i="4"/>
  <c r="AP772" i="4"/>
  <c r="AR772" i="4"/>
  <c r="D773" i="4"/>
  <c r="E773" i="4"/>
  <c r="F773" i="4"/>
  <c r="G773" i="4"/>
  <c r="I773" i="4"/>
  <c r="J773" i="4"/>
  <c r="H773" i="4"/>
  <c r="AK773" i="4"/>
  <c r="AL773" i="4"/>
  <c r="AM773" i="4"/>
  <c r="AN773" i="4"/>
  <c r="AO773" i="4"/>
  <c r="AP773" i="4"/>
  <c r="AR773" i="4"/>
  <c r="D774" i="4"/>
  <c r="E774" i="4"/>
  <c r="F774" i="4"/>
  <c r="G774" i="4"/>
  <c r="I774" i="4"/>
  <c r="J774" i="4"/>
  <c r="H774" i="4"/>
  <c r="AK774" i="4"/>
  <c r="AL774" i="4"/>
  <c r="AM774" i="4"/>
  <c r="AN774" i="4"/>
  <c r="AO774" i="4"/>
  <c r="AP774" i="4"/>
  <c r="AR774" i="4"/>
  <c r="D775" i="4"/>
  <c r="E775" i="4"/>
  <c r="F775" i="4"/>
  <c r="G775" i="4"/>
  <c r="I775" i="4"/>
  <c r="J775" i="4"/>
  <c r="H775" i="4"/>
  <c r="AK775" i="4"/>
  <c r="AL775" i="4"/>
  <c r="AM775" i="4"/>
  <c r="AN775" i="4"/>
  <c r="AO775" i="4"/>
  <c r="AP775" i="4"/>
  <c r="AR775" i="4"/>
  <c r="D776" i="4"/>
  <c r="E776" i="4"/>
  <c r="F776" i="4"/>
  <c r="G776" i="4"/>
  <c r="I776" i="4"/>
  <c r="J776" i="4"/>
  <c r="H776" i="4"/>
  <c r="AK776" i="4"/>
  <c r="AL776" i="4"/>
  <c r="AM776" i="4"/>
  <c r="AN776" i="4"/>
  <c r="AO776" i="4"/>
  <c r="AP776" i="4"/>
  <c r="AR776" i="4"/>
  <c r="D777" i="4"/>
  <c r="E777" i="4"/>
  <c r="F777" i="4"/>
  <c r="G777" i="4"/>
  <c r="I777" i="4"/>
  <c r="J777" i="4"/>
  <c r="H777" i="4"/>
  <c r="AK777" i="4"/>
  <c r="AL777" i="4"/>
  <c r="AM777" i="4"/>
  <c r="AN777" i="4"/>
  <c r="AO777" i="4"/>
  <c r="AP777" i="4"/>
  <c r="AR777" i="4"/>
  <c r="D778" i="4"/>
  <c r="E778" i="4"/>
  <c r="F778" i="4"/>
  <c r="G778" i="4"/>
  <c r="I778" i="4"/>
  <c r="J778" i="4"/>
  <c r="H778" i="4"/>
  <c r="AK778" i="4"/>
  <c r="AL778" i="4"/>
  <c r="AM778" i="4"/>
  <c r="AN778" i="4"/>
  <c r="AO778" i="4"/>
  <c r="AP778" i="4"/>
  <c r="AR778" i="4"/>
  <c r="I780" i="4"/>
  <c r="J780" i="4"/>
  <c r="H780" i="4"/>
  <c r="AK780" i="4"/>
  <c r="AL780" i="4"/>
  <c r="AM780" i="4"/>
  <c r="AN780" i="4"/>
  <c r="AO780" i="4"/>
  <c r="AP780" i="4"/>
  <c r="AR780" i="4"/>
  <c r="I781" i="4"/>
  <c r="J781" i="4"/>
  <c r="H781" i="4"/>
  <c r="AK781" i="4"/>
  <c r="AL781" i="4"/>
  <c r="AM781" i="4"/>
  <c r="AN781" i="4"/>
  <c r="AO781" i="4"/>
  <c r="AP781" i="4"/>
  <c r="AR781" i="4"/>
  <c r="I782" i="4"/>
  <c r="J782" i="4"/>
  <c r="H782" i="4"/>
  <c r="AK782" i="4"/>
  <c r="AL782" i="4"/>
  <c r="AM782" i="4"/>
  <c r="AN782" i="4"/>
  <c r="AO782" i="4"/>
  <c r="AP782" i="4"/>
  <c r="AR782" i="4"/>
  <c r="I783" i="4"/>
  <c r="J783" i="4"/>
  <c r="H783" i="4"/>
  <c r="AK783" i="4"/>
  <c r="AL783" i="4"/>
  <c r="AM783" i="4"/>
  <c r="AN783" i="4"/>
  <c r="AO783" i="4"/>
  <c r="AP783" i="4"/>
  <c r="AR783" i="4"/>
  <c r="I784" i="4"/>
  <c r="J784" i="4"/>
  <c r="H784" i="4"/>
  <c r="AK784" i="4"/>
  <c r="AL784" i="4"/>
  <c r="AM784" i="4"/>
  <c r="AN784" i="4"/>
  <c r="AO784" i="4"/>
  <c r="AP784" i="4"/>
  <c r="AR784" i="4"/>
  <c r="I785" i="4"/>
  <c r="J785" i="4"/>
  <c r="H785" i="4"/>
  <c r="AK785" i="4"/>
  <c r="AL785" i="4"/>
  <c r="AM785" i="4"/>
  <c r="AN785" i="4"/>
  <c r="AO785" i="4"/>
  <c r="AP785" i="4"/>
  <c r="AR785" i="4"/>
  <c r="I786" i="4"/>
  <c r="J786" i="4"/>
  <c r="H786" i="4"/>
  <c r="AK786" i="4"/>
  <c r="AL786" i="4"/>
  <c r="AM786" i="4"/>
  <c r="AN786" i="4"/>
  <c r="AO786" i="4"/>
  <c r="AP786" i="4"/>
  <c r="AR786" i="4"/>
  <c r="I787" i="4"/>
  <c r="J787" i="4"/>
  <c r="H787" i="4"/>
  <c r="AK787" i="4"/>
  <c r="AL787" i="4"/>
  <c r="AM787" i="4"/>
  <c r="AN787" i="4"/>
  <c r="AO787" i="4"/>
  <c r="AP787" i="4"/>
  <c r="AR787" i="4"/>
  <c r="I788" i="4"/>
  <c r="J788" i="4"/>
  <c r="H788" i="4"/>
  <c r="AK788" i="4"/>
  <c r="AL788" i="4"/>
  <c r="AM788" i="4"/>
  <c r="AN788" i="4"/>
  <c r="AO788" i="4"/>
  <c r="AP788" i="4"/>
  <c r="AR788" i="4"/>
  <c r="I789" i="4"/>
  <c r="J789" i="4"/>
  <c r="H789" i="4"/>
  <c r="AK789" i="4"/>
  <c r="AL789" i="4"/>
  <c r="AM789" i="4"/>
  <c r="AN789" i="4"/>
  <c r="AO789" i="4"/>
  <c r="AP789" i="4"/>
  <c r="AR789" i="4"/>
  <c r="I790" i="4"/>
  <c r="J790" i="4"/>
  <c r="H790" i="4"/>
  <c r="AK790" i="4"/>
  <c r="AL790" i="4"/>
  <c r="AM790" i="4"/>
  <c r="AN790" i="4"/>
  <c r="AO790" i="4"/>
  <c r="AP790" i="4"/>
  <c r="AR790" i="4"/>
  <c r="I791" i="4"/>
  <c r="J791" i="4"/>
  <c r="H791" i="4"/>
  <c r="AK791" i="4"/>
  <c r="AL791" i="4"/>
  <c r="AM791" i="4"/>
  <c r="AN791" i="4"/>
  <c r="AO791" i="4"/>
  <c r="AP791" i="4"/>
  <c r="AR791" i="4"/>
  <c r="I792" i="4"/>
  <c r="J792" i="4"/>
  <c r="H792" i="4"/>
  <c r="AK792" i="4"/>
  <c r="AL792" i="4"/>
  <c r="AM792" i="4"/>
  <c r="AN792" i="4"/>
  <c r="AO792" i="4"/>
  <c r="AP792" i="4"/>
  <c r="AR792" i="4"/>
  <c r="I793" i="4"/>
  <c r="J793" i="4"/>
  <c r="H793" i="4"/>
  <c r="AK793" i="4"/>
  <c r="AL793" i="4"/>
  <c r="AM793" i="4"/>
  <c r="AN793" i="4"/>
  <c r="AO793" i="4"/>
  <c r="AP793" i="4"/>
  <c r="AR793" i="4"/>
  <c r="I794" i="4"/>
  <c r="J794" i="4"/>
  <c r="H794" i="4"/>
  <c r="AK794" i="4"/>
  <c r="AL794" i="4"/>
  <c r="AM794" i="4"/>
  <c r="AN794" i="4"/>
  <c r="AO794" i="4"/>
  <c r="AP794" i="4"/>
  <c r="AR794" i="4"/>
  <c r="I795" i="4"/>
  <c r="J795" i="4"/>
  <c r="H795" i="4"/>
  <c r="AK795" i="4"/>
  <c r="AL795" i="4"/>
  <c r="AM795" i="4"/>
  <c r="AN795" i="4"/>
  <c r="AO795" i="4"/>
  <c r="AP795" i="4"/>
  <c r="AR795" i="4"/>
  <c r="I796" i="4"/>
  <c r="J796" i="4"/>
  <c r="H796" i="4"/>
  <c r="AK796" i="4"/>
  <c r="AL796" i="4"/>
  <c r="AM796" i="4"/>
  <c r="AN796" i="4"/>
  <c r="AO796" i="4"/>
  <c r="AP796" i="4"/>
  <c r="AR796" i="4"/>
  <c r="I797" i="4"/>
  <c r="J797" i="4"/>
  <c r="H797" i="4"/>
  <c r="AK797" i="4"/>
  <c r="AL797" i="4"/>
  <c r="AM797" i="4"/>
  <c r="AN797" i="4"/>
  <c r="AO797" i="4"/>
  <c r="AP797" i="4"/>
  <c r="AR797" i="4"/>
  <c r="I798" i="4"/>
  <c r="J798" i="4"/>
  <c r="H798" i="4"/>
  <c r="AK798" i="4"/>
  <c r="AL798" i="4"/>
  <c r="AM798" i="4"/>
  <c r="AN798" i="4"/>
  <c r="AO798" i="4"/>
  <c r="AP798" i="4"/>
  <c r="AR798" i="4"/>
  <c r="I799" i="4"/>
  <c r="J799" i="4"/>
  <c r="H799" i="4"/>
  <c r="AK799" i="4"/>
  <c r="AL799" i="4"/>
  <c r="AM799" i="4"/>
  <c r="AN799" i="4"/>
  <c r="AO799" i="4"/>
  <c r="AP799" i="4"/>
  <c r="AR799" i="4"/>
  <c r="I800" i="4"/>
  <c r="J800" i="4"/>
  <c r="H800" i="4"/>
  <c r="AK800" i="4"/>
  <c r="AL800" i="4"/>
  <c r="AM800" i="4"/>
  <c r="AN800" i="4"/>
  <c r="AO800" i="4"/>
  <c r="AP800" i="4"/>
  <c r="AR800" i="4"/>
  <c r="I801" i="4"/>
  <c r="J801" i="4"/>
  <c r="H801" i="4"/>
  <c r="AK801" i="4"/>
  <c r="AL801" i="4"/>
  <c r="AM801" i="4"/>
  <c r="AN801" i="4"/>
  <c r="AO801" i="4"/>
  <c r="AP801" i="4"/>
  <c r="AR801" i="4"/>
  <c r="I802" i="4"/>
  <c r="J802" i="4"/>
  <c r="H802" i="4"/>
  <c r="AK802" i="4"/>
  <c r="AL802" i="4"/>
  <c r="AM802" i="4"/>
  <c r="AN802" i="4"/>
  <c r="AO802" i="4"/>
  <c r="AP802" i="4"/>
  <c r="AR802" i="4"/>
  <c r="I803" i="4"/>
  <c r="J803" i="4"/>
  <c r="H803" i="4"/>
  <c r="AK803" i="4"/>
  <c r="AL803" i="4"/>
  <c r="AM803" i="4"/>
  <c r="AN803" i="4"/>
  <c r="AO803" i="4"/>
  <c r="AP803" i="4"/>
  <c r="AR803" i="4"/>
  <c r="D804" i="4"/>
  <c r="E804" i="4"/>
  <c r="F804" i="4"/>
  <c r="G804" i="4"/>
  <c r="I804" i="4"/>
  <c r="J804" i="4"/>
  <c r="H804" i="4"/>
  <c r="AK804" i="4"/>
  <c r="AL804" i="4"/>
  <c r="AM804" i="4"/>
  <c r="AN804" i="4"/>
  <c r="AO804" i="4"/>
  <c r="AP804" i="4"/>
  <c r="AR804" i="4"/>
  <c r="D806" i="4"/>
  <c r="E806" i="4"/>
  <c r="F806" i="4"/>
  <c r="G806" i="4"/>
  <c r="I806" i="4"/>
  <c r="J806" i="4"/>
  <c r="H806" i="4"/>
  <c r="AK806" i="4"/>
  <c r="AL806" i="4"/>
  <c r="AM806" i="4"/>
  <c r="AN806" i="4"/>
  <c r="AO806" i="4"/>
  <c r="AP806" i="4"/>
  <c r="AR806" i="4"/>
  <c r="D807" i="4"/>
  <c r="E807" i="4"/>
  <c r="F807" i="4"/>
  <c r="G807" i="4"/>
  <c r="I807" i="4"/>
  <c r="J807" i="4"/>
  <c r="H807" i="4"/>
  <c r="AK807" i="4"/>
  <c r="AL807" i="4"/>
  <c r="AM807" i="4"/>
  <c r="AN807" i="4"/>
  <c r="AO807" i="4"/>
  <c r="AP807" i="4"/>
  <c r="AR807" i="4"/>
  <c r="D808" i="4"/>
  <c r="E808" i="4"/>
  <c r="F808" i="4"/>
  <c r="G808" i="4"/>
  <c r="I808" i="4"/>
  <c r="J808" i="4"/>
  <c r="H808" i="4"/>
  <c r="AK808" i="4"/>
  <c r="AL808" i="4"/>
  <c r="AM808" i="4"/>
  <c r="AN808" i="4"/>
  <c r="AO808" i="4"/>
  <c r="AP808" i="4"/>
  <c r="AR808" i="4"/>
  <c r="D809" i="4"/>
  <c r="E809" i="4"/>
  <c r="F809" i="4"/>
  <c r="G809" i="4"/>
  <c r="I809" i="4"/>
  <c r="J809" i="4"/>
  <c r="H809" i="4"/>
  <c r="AK809" i="4"/>
  <c r="AL809" i="4"/>
  <c r="AM809" i="4"/>
  <c r="AN809" i="4"/>
  <c r="AO809" i="4"/>
  <c r="AP809" i="4"/>
  <c r="AR809" i="4"/>
  <c r="D810" i="4"/>
  <c r="E810" i="4"/>
  <c r="F810" i="4"/>
  <c r="G810" i="4"/>
  <c r="I810" i="4"/>
  <c r="J810" i="4"/>
  <c r="H810" i="4"/>
  <c r="AK810" i="4"/>
  <c r="AL810" i="4"/>
  <c r="AM810" i="4"/>
  <c r="AN810" i="4"/>
  <c r="AO810" i="4"/>
  <c r="AP810" i="4"/>
  <c r="AR810" i="4"/>
  <c r="D811" i="4"/>
  <c r="E811" i="4"/>
  <c r="F811" i="4"/>
  <c r="G811" i="4"/>
  <c r="I811" i="4"/>
  <c r="J811" i="4"/>
  <c r="H811" i="4"/>
  <c r="AK811" i="4"/>
  <c r="AL811" i="4"/>
  <c r="AM811" i="4"/>
  <c r="AN811" i="4"/>
  <c r="AO811" i="4"/>
  <c r="AP811" i="4"/>
  <c r="AR811" i="4"/>
  <c r="D812" i="4"/>
  <c r="E812" i="4"/>
  <c r="F812" i="4"/>
  <c r="G812" i="4"/>
  <c r="I812" i="4"/>
  <c r="J812" i="4"/>
  <c r="H812" i="4"/>
  <c r="AK812" i="4"/>
  <c r="AL812" i="4"/>
  <c r="AM812" i="4"/>
  <c r="AN812" i="4"/>
  <c r="AO812" i="4"/>
  <c r="AP812" i="4"/>
  <c r="AR812" i="4"/>
  <c r="D813" i="4"/>
  <c r="E813" i="4"/>
  <c r="F813" i="4"/>
  <c r="G813" i="4"/>
  <c r="I813" i="4"/>
  <c r="J813" i="4"/>
  <c r="H813" i="4"/>
  <c r="AK813" i="4"/>
  <c r="AL813" i="4"/>
  <c r="AM813" i="4"/>
  <c r="AN813" i="4"/>
  <c r="AO813" i="4"/>
  <c r="AP813" i="4"/>
  <c r="AR813" i="4"/>
  <c r="D814" i="4"/>
  <c r="E814" i="4"/>
  <c r="F814" i="4"/>
  <c r="G814" i="4"/>
  <c r="I814" i="4"/>
  <c r="J814" i="4"/>
  <c r="H814" i="4"/>
  <c r="AK814" i="4"/>
  <c r="AL814" i="4"/>
  <c r="AM814" i="4"/>
  <c r="AN814" i="4"/>
  <c r="AO814" i="4"/>
  <c r="AP814" i="4"/>
  <c r="AR814" i="4"/>
  <c r="D815" i="4"/>
  <c r="E815" i="4"/>
  <c r="F815" i="4"/>
  <c r="G815" i="4"/>
  <c r="I815" i="4"/>
  <c r="J815" i="4"/>
  <c r="H815" i="4"/>
  <c r="AK815" i="4"/>
  <c r="AL815" i="4"/>
  <c r="AM815" i="4"/>
  <c r="AN815" i="4"/>
  <c r="AO815" i="4"/>
  <c r="AP815" i="4"/>
  <c r="AR815" i="4"/>
  <c r="D816" i="4"/>
  <c r="E816" i="4"/>
  <c r="F816" i="4"/>
  <c r="G816" i="4"/>
  <c r="I816" i="4"/>
  <c r="J816" i="4"/>
  <c r="H816" i="4"/>
  <c r="AK816" i="4"/>
  <c r="AL816" i="4"/>
  <c r="AM816" i="4"/>
  <c r="AN816" i="4"/>
  <c r="AO816" i="4"/>
  <c r="AP816" i="4"/>
  <c r="AR816" i="4"/>
  <c r="D817" i="4"/>
  <c r="E817" i="4"/>
  <c r="F817" i="4"/>
  <c r="G817" i="4"/>
  <c r="I817" i="4"/>
  <c r="J817" i="4"/>
  <c r="H817" i="4"/>
  <c r="AK817" i="4"/>
  <c r="AL817" i="4"/>
  <c r="AM817" i="4"/>
  <c r="AN817" i="4"/>
  <c r="AO817" i="4"/>
  <c r="AP817" i="4"/>
  <c r="AR817" i="4"/>
  <c r="D818" i="4"/>
  <c r="E818" i="4"/>
  <c r="F818" i="4"/>
  <c r="G818" i="4"/>
  <c r="I818" i="4"/>
  <c r="J818" i="4"/>
  <c r="H818" i="4"/>
  <c r="AK818" i="4"/>
  <c r="AL818" i="4"/>
  <c r="AM818" i="4"/>
  <c r="AN818" i="4"/>
  <c r="AO818" i="4"/>
  <c r="AP818" i="4"/>
  <c r="AR818" i="4"/>
  <c r="D819" i="4"/>
  <c r="E819" i="4"/>
  <c r="F819" i="4"/>
  <c r="G819" i="4"/>
  <c r="I819" i="4"/>
  <c r="J819" i="4"/>
  <c r="H819" i="4"/>
  <c r="AK819" i="4"/>
  <c r="AL819" i="4"/>
  <c r="AM819" i="4"/>
  <c r="AN819" i="4"/>
  <c r="AO819" i="4"/>
  <c r="AP819" i="4"/>
  <c r="AR819" i="4"/>
  <c r="D820" i="4"/>
  <c r="E820" i="4"/>
  <c r="F820" i="4"/>
  <c r="G820" i="4"/>
  <c r="I820" i="4"/>
  <c r="J820" i="4"/>
  <c r="H820" i="4"/>
  <c r="AK820" i="4"/>
  <c r="AL820" i="4"/>
  <c r="AM820" i="4"/>
  <c r="AN820" i="4"/>
  <c r="AO820" i="4"/>
  <c r="AP820" i="4"/>
  <c r="AR820" i="4"/>
  <c r="D822" i="4"/>
  <c r="E822" i="4"/>
  <c r="F822" i="4"/>
  <c r="G822" i="4"/>
  <c r="I822" i="4"/>
  <c r="J822" i="4"/>
  <c r="H822" i="4"/>
  <c r="AK822" i="4"/>
  <c r="AL822" i="4"/>
  <c r="AM822" i="4"/>
  <c r="AN822" i="4"/>
  <c r="AO822" i="4"/>
  <c r="AP822" i="4"/>
  <c r="AR822" i="4"/>
  <c r="D823" i="4"/>
  <c r="E823" i="4"/>
  <c r="F823" i="4"/>
  <c r="G823" i="4"/>
  <c r="I823" i="4"/>
  <c r="J823" i="4"/>
  <c r="H823" i="4"/>
  <c r="AK823" i="4"/>
  <c r="AL823" i="4"/>
  <c r="AM823" i="4"/>
  <c r="AN823" i="4"/>
  <c r="AO823" i="4"/>
  <c r="AP823" i="4"/>
  <c r="AR823" i="4"/>
  <c r="D824" i="4"/>
  <c r="E824" i="4"/>
  <c r="F824" i="4"/>
  <c r="G824" i="4"/>
  <c r="I824" i="4"/>
  <c r="J824" i="4"/>
  <c r="H824" i="4"/>
  <c r="AK824" i="4"/>
  <c r="AL824" i="4"/>
  <c r="AM824" i="4"/>
  <c r="AN824" i="4"/>
  <c r="AO824" i="4"/>
  <c r="AP824" i="4"/>
  <c r="AR824" i="4"/>
  <c r="D825" i="4"/>
  <c r="E825" i="4"/>
  <c r="F825" i="4"/>
  <c r="G825" i="4"/>
  <c r="I825" i="4"/>
  <c r="J825" i="4"/>
  <c r="H825" i="4"/>
  <c r="AK825" i="4"/>
  <c r="AL825" i="4"/>
  <c r="AM825" i="4"/>
  <c r="AN825" i="4"/>
  <c r="AO825" i="4"/>
  <c r="AP825" i="4"/>
  <c r="AR825" i="4"/>
  <c r="D826" i="4"/>
  <c r="E826" i="4"/>
  <c r="F826" i="4"/>
  <c r="G826" i="4"/>
  <c r="I826" i="4"/>
  <c r="J826" i="4"/>
  <c r="H826" i="4"/>
  <c r="AK826" i="4"/>
  <c r="AL826" i="4"/>
  <c r="AM826" i="4"/>
  <c r="AN826" i="4"/>
  <c r="AO826" i="4"/>
  <c r="AP826" i="4"/>
  <c r="AR826" i="4"/>
  <c r="D827" i="4"/>
  <c r="E827" i="4"/>
  <c r="F827" i="4"/>
  <c r="G827" i="4"/>
  <c r="I827" i="4"/>
  <c r="J827" i="4"/>
  <c r="H827" i="4"/>
  <c r="AK827" i="4"/>
  <c r="AL827" i="4"/>
  <c r="AM827" i="4"/>
  <c r="AN827" i="4"/>
  <c r="AO827" i="4"/>
  <c r="AP827" i="4"/>
  <c r="AR827" i="4"/>
  <c r="D828" i="4"/>
  <c r="E828" i="4"/>
  <c r="F828" i="4"/>
  <c r="G828" i="4"/>
  <c r="I828" i="4"/>
  <c r="J828" i="4"/>
  <c r="H828" i="4"/>
  <c r="AK828" i="4"/>
  <c r="AL828" i="4"/>
  <c r="AM828" i="4"/>
  <c r="AN828" i="4"/>
  <c r="AO828" i="4"/>
  <c r="AP828" i="4"/>
  <c r="AR828" i="4"/>
  <c r="D829" i="4"/>
  <c r="E829" i="4"/>
  <c r="F829" i="4"/>
  <c r="G829" i="4"/>
  <c r="I829" i="4"/>
  <c r="J829" i="4"/>
  <c r="H829" i="4"/>
  <c r="AK829" i="4"/>
  <c r="AL829" i="4"/>
  <c r="AM829" i="4"/>
  <c r="AN829" i="4"/>
  <c r="AO829" i="4"/>
  <c r="AP829" i="4"/>
  <c r="AR829" i="4"/>
  <c r="D830" i="4"/>
  <c r="E830" i="4"/>
  <c r="F830" i="4"/>
  <c r="G830" i="4"/>
  <c r="I830" i="4"/>
  <c r="J830" i="4"/>
  <c r="H830" i="4"/>
  <c r="AK830" i="4"/>
  <c r="AL830" i="4"/>
  <c r="AM830" i="4"/>
  <c r="AN830" i="4"/>
  <c r="AO830" i="4"/>
  <c r="AP830" i="4"/>
  <c r="AR830" i="4"/>
  <c r="D831" i="4"/>
  <c r="E831" i="4"/>
  <c r="F831" i="4"/>
  <c r="G831" i="4"/>
  <c r="I831" i="4"/>
  <c r="J831" i="4"/>
  <c r="H831" i="4"/>
  <c r="AK831" i="4"/>
  <c r="AL831" i="4"/>
  <c r="AM831" i="4"/>
  <c r="AN831" i="4"/>
  <c r="AO831" i="4"/>
  <c r="AP831" i="4"/>
  <c r="AR831" i="4"/>
  <c r="D832" i="4"/>
  <c r="E832" i="4"/>
  <c r="F832" i="4"/>
  <c r="G832" i="4"/>
  <c r="I832" i="4"/>
  <c r="J832" i="4"/>
  <c r="H832" i="4"/>
  <c r="AK832" i="4"/>
  <c r="AL832" i="4"/>
  <c r="AM832" i="4"/>
  <c r="AN832" i="4"/>
  <c r="AO832" i="4"/>
  <c r="AP832" i="4"/>
  <c r="AR832" i="4"/>
  <c r="D833" i="4"/>
  <c r="E833" i="4"/>
  <c r="F833" i="4"/>
  <c r="G833" i="4"/>
  <c r="I833" i="4"/>
  <c r="J833" i="4"/>
  <c r="H833" i="4"/>
  <c r="AK833" i="4"/>
  <c r="AL833" i="4"/>
  <c r="AM833" i="4"/>
  <c r="AN833" i="4"/>
  <c r="AO833" i="4"/>
  <c r="AP833" i="4"/>
  <c r="AR833" i="4"/>
  <c r="D834" i="4"/>
  <c r="E834" i="4"/>
  <c r="F834" i="4"/>
  <c r="G834" i="4"/>
  <c r="I834" i="4"/>
  <c r="J834" i="4"/>
  <c r="H834" i="4"/>
  <c r="AK834" i="4"/>
  <c r="AL834" i="4"/>
  <c r="AM834" i="4"/>
  <c r="AN834" i="4"/>
  <c r="AO834" i="4"/>
  <c r="AP834" i="4"/>
  <c r="AR834" i="4"/>
  <c r="D835" i="4"/>
  <c r="E835" i="4"/>
  <c r="F835" i="4"/>
  <c r="G835" i="4"/>
  <c r="I835" i="4"/>
  <c r="J835" i="4"/>
  <c r="H835" i="4"/>
  <c r="AK835" i="4"/>
  <c r="AL835" i="4"/>
  <c r="AM835" i="4"/>
  <c r="AN835" i="4"/>
  <c r="AO835" i="4"/>
  <c r="AP835" i="4"/>
  <c r="AR835" i="4"/>
  <c r="D836" i="4"/>
  <c r="E836" i="4"/>
  <c r="F836" i="4"/>
  <c r="G836" i="4"/>
  <c r="I836" i="4"/>
  <c r="J836" i="4"/>
  <c r="H836" i="4"/>
  <c r="AK836" i="4"/>
  <c r="AL836" i="4"/>
  <c r="AM836" i="4"/>
  <c r="AN836" i="4"/>
  <c r="AO836" i="4"/>
  <c r="AP836" i="4"/>
  <c r="AR836" i="4"/>
  <c r="D837" i="4"/>
  <c r="E837" i="4"/>
  <c r="F837" i="4"/>
  <c r="G837" i="4"/>
  <c r="I837" i="4"/>
  <c r="J837" i="4"/>
  <c r="H837" i="4"/>
  <c r="AK837" i="4"/>
  <c r="AL837" i="4"/>
  <c r="AM837" i="4"/>
  <c r="AN837" i="4"/>
  <c r="AO837" i="4"/>
  <c r="AP837" i="4"/>
  <c r="AR837" i="4"/>
  <c r="D838" i="4"/>
  <c r="E838" i="4"/>
  <c r="F838" i="4"/>
  <c r="G838" i="4"/>
  <c r="I838" i="4"/>
  <c r="J838" i="4"/>
  <c r="H838" i="4"/>
  <c r="AK838" i="4"/>
  <c r="AL838" i="4"/>
  <c r="AM838" i="4"/>
  <c r="AN838" i="4"/>
  <c r="AO838" i="4"/>
  <c r="AP838" i="4"/>
  <c r="AR838" i="4"/>
  <c r="D839" i="4"/>
  <c r="E839" i="4"/>
  <c r="F839" i="4"/>
  <c r="G839" i="4"/>
  <c r="I839" i="4"/>
  <c r="J839" i="4"/>
  <c r="H839" i="4"/>
  <c r="AK839" i="4"/>
  <c r="AL839" i="4"/>
  <c r="AM839" i="4"/>
  <c r="AN839" i="4"/>
  <c r="AO839" i="4"/>
  <c r="AP839" i="4"/>
  <c r="AR839" i="4"/>
  <c r="D840" i="4"/>
  <c r="E840" i="4"/>
  <c r="F840" i="4"/>
  <c r="G840" i="4"/>
  <c r="I840" i="4"/>
  <c r="J840" i="4"/>
  <c r="H840" i="4"/>
  <c r="AK840" i="4"/>
  <c r="AL840" i="4"/>
  <c r="AM840" i="4"/>
  <c r="AN840" i="4"/>
  <c r="AO840" i="4"/>
  <c r="AP840" i="4"/>
  <c r="AR840" i="4"/>
  <c r="D841" i="4"/>
  <c r="E841" i="4"/>
  <c r="F841" i="4"/>
  <c r="G841" i="4"/>
  <c r="I841" i="4"/>
  <c r="J841" i="4"/>
  <c r="H841" i="4"/>
  <c r="AK841" i="4"/>
  <c r="AL841" i="4"/>
  <c r="AM841" i="4"/>
  <c r="AN841" i="4"/>
  <c r="AO841" i="4"/>
  <c r="AP841" i="4"/>
  <c r="AR841" i="4"/>
  <c r="D842" i="4"/>
  <c r="E842" i="4"/>
  <c r="F842" i="4"/>
  <c r="G842" i="4"/>
  <c r="I842" i="4"/>
  <c r="J842" i="4"/>
  <c r="H842" i="4"/>
  <c r="AK842" i="4"/>
  <c r="AL842" i="4"/>
  <c r="AM842" i="4"/>
  <c r="AN842" i="4"/>
  <c r="AO842" i="4"/>
  <c r="AP842" i="4"/>
  <c r="AR842" i="4"/>
  <c r="D843" i="4"/>
  <c r="E843" i="4"/>
  <c r="F843" i="4"/>
  <c r="G843" i="4"/>
  <c r="I843" i="4"/>
  <c r="J843" i="4"/>
  <c r="H843" i="4"/>
  <c r="AK843" i="4"/>
  <c r="AL843" i="4"/>
  <c r="AM843" i="4"/>
  <c r="AN843" i="4"/>
  <c r="AO843" i="4"/>
  <c r="AP843" i="4"/>
  <c r="AR843" i="4"/>
  <c r="D844" i="4"/>
  <c r="E844" i="4"/>
  <c r="F844" i="4"/>
  <c r="G844" i="4"/>
  <c r="I844" i="4"/>
  <c r="J844" i="4"/>
  <c r="H844" i="4"/>
  <c r="AK844" i="4"/>
  <c r="AL844" i="4"/>
  <c r="AM844" i="4"/>
  <c r="AN844" i="4"/>
  <c r="AO844" i="4"/>
  <c r="AP844" i="4"/>
  <c r="AR844" i="4"/>
  <c r="D845" i="4"/>
  <c r="E845" i="4"/>
  <c r="F845" i="4"/>
  <c r="G845" i="4"/>
  <c r="I845" i="4"/>
  <c r="J845" i="4"/>
  <c r="H845" i="4"/>
  <c r="AK845" i="4"/>
  <c r="AL845" i="4"/>
  <c r="AM845" i="4"/>
  <c r="AN845" i="4"/>
  <c r="AO845" i="4"/>
  <c r="AP845" i="4"/>
  <c r="AR845" i="4"/>
  <c r="D846" i="4"/>
  <c r="E846" i="4"/>
  <c r="F846" i="4"/>
  <c r="G846" i="4"/>
  <c r="I846" i="4"/>
  <c r="J846" i="4"/>
  <c r="H846" i="4"/>
  <c r="AK846" i="4"/>
  <c r="AL846" i="4"/>
  <c r="AM846" i="4"/>
  <c r="AN846" i="4"/>
  <c r="AO846" i="4"/>
  <c r="AP846" i="4"/>
  <c r="AR846" i="4"/>
  <c r="D847" i="4"/>
  <c r="E847" i="4"/>
  <c r="F847" i="4"/>
  <c r="G847" i="4"/>
  <c r="I847" i="4"/>
  <c r="J847" i="4"/>
  <c r="H847" i="4"/>
  <c r="AK847" i="4"/>
  <c r="AL847" i="4"/>
  <c r="AM847" i="4"/>
  <c r="AN847" i="4"/>
  <c r="AO847" i="4"/>
  <c r="AP847" i="4"/>
  <c r="AR847" i="4"/>
  <c r="D848" i="4"/>
  <c r="E848" i="4"/>
  <c r="F848" i="4"/>
  <c r="G848" i="4"/>
  <c r="I848" i="4"/>
  <c r="J848" i="4"/>
  <c r="H848" i="4"/>
  <c r="AK848" i="4"/>
  <c r="AL848" i="4"/>
  <c r="AM848" i="4"/>
  <c r="AN848" i="4"/>
  <c r="AO848" i="4"/>
  <c r="AP848" i="4"/>
  <c r="AR848" i="4"/>
  <c r="D849" i="4"/>
  <c r="E849" i="4"/>
  <c r="F849" i="4"/>
  <c r="G849" i="4"/>
  <c r="I849" i="4"/>
  <c r="J849" i="4"/>
  <c r="H849" i="4"/>
  <c r="AK849" i="4"/>
  <c r="AL849" i="4"/>
  <c r="AM849" i="4"/>
  <c r="AN849" i="4"/>
  <c r="AO849" i="4"/>
  <c r="AP849" i="4"/>
  <c r="AR849" i="4"/>
  <c r="D850" i="4"/>
  <c r="E850" i="4"/>
  <c r="F850" i="4"/>
  <c r="G850" i="4"/>
  <c r="I850" i="4"/>
  <c r="J850" i="4"/>
  <c r="H850" i="4"/>
  <c r="AK850" i="4"/>
  <c r="AL850" i="4"/>
  <c r="AM850" i="4"/>
  <c r="AN850" i="4"/>
  <c r="AO850" i="4"/>
  <c r="AP850" i="4"/>
  <c r="AR850" i="4"/>
  <c r="D851" i="4"/>
  <c r="E851" i="4"/>
  <c r="F851" i="4"/>
  <c r="G851" i="4"/>
  <c r="I851" i="4"/>
  <c r="J851" i="4"/>
  <c r="H851" i="4"/>
  <c r="AK851" i="4"/>
  <c r="AL851" i="4"/>
  <c r="AM851" i="4"/>
  <c r="AN851" i="4"/>
  <c r="AO851" i="4"/>
  <c r="AP851" i="4"/>
  <c r="AR851" i="4"/>
  <c r="D852" i="4"/>
  <c r="E852" i="4"/>
  <c r="F852" i="4"/>
  <c r="G852" i="4"/>
  <c r="I852" i="4"/>
  <c r="J852" i="4"/>
  <c r="H852" i="4"/>
  <c r="AK852" i="4"/>
  <c r="AL852" i="4"/>
  <c r="AM852" i="4"/>
  <c r="AN852" i="4"/>
  <c r="AO852" i="4"/>
  <c r="AP852" i="4"/>
  <c r="AR852" i="4"/>
  <c r="D853" i="4"/>
  <c r="E853" i="4"/>
  <c r="F853" i="4"/>
  <c r="G853" i="4"/>
  <c r="I853" i="4"/>
  <c r="J853" i="4"/>
  <c r="H853" i="4"/>
  <c r="AK853" i="4"/>
  <c r="AL853" i="4"/>
  <c r="AM853" i="4"/>
  <c r="AN853" i="4"/>
  <c r="AO853" i="4"/>
  <c r="AP853" i="4"/>
  <c r="AR853" i="4"/>
  <c r="D854" i="4"/>
  <c r="E854" i="4"/>
  <c r="F854" i="4"/>
  <c r="G854" i="4"/>
  <c r="I854" i="4"/>
  <c r="J854" i="4"/>
  <c r="H854" i="4"/>
  <c r="AK854" i="4"/>
  <c r="AL854" i="4"/>
  <c r="AM854" i="4"/>
  <c r="AN854" i="4"/>
  <c r="AO854" i="4"/>
  <c r="AP854" i="4"/>
  <c r="AR854" i="4"/>
  <c r="D855" i="4"/>
  <c r="E855" i="4"/>
  <c r="F855" i="4"/>
  <c r="G855" i="4"/>
  <c r="I855" i="4"/>
  <c r="J855" i="4"/>
  <c r="H855" i="4"/>
  <c r="AK855" i="4"/>
  <c r="AL855" i="4"/>
  <c r="AM855" i="4"/>
  <c r="AN855" i="4"/>
  <c r="AO855" i="4"/>
  <c r="AP855" i="4"/>
  <c r="AR855" i="4"/>
  <c r="D856" i="4"/>
  <c r="E856" i="4"/>
  <c r="F856" i="4"/>
  <c r="G856" i="4"/>
  <c r="I856" i="4"/>
  <c r="J856" i="4"/>
  <c r="H856" i="4"/>
  <c r="AK856" i="4"/>
  <c r="AL856" i="4"/>
  <c r="AM856" i="4"/>
  <c r="AN856" i="4"/>
  <c r="AO856" i="4"/>
  <c r="AP856" i="4"/>
  <c r="AR856" i="4"/>
  <c r="D857" i="4"/>
  <c r="E857" i="4"/>
  <c r="F857" i="4"/>
  <c r="G857" i="4"/>
  <c r="I857" i="4"/>
  <c r="J857" i="4"/>
  <c r="H857" i="4"/>
  <c r="AK857" i="4"/>
  <c r="AL857" i="4"/>
  <c r="AM857" i="4"/>
  <c r="AN857" i="4"/>
  <c r="AO857" i="4"/>
  <c r="AP857" i="4"/>
  <c r="AR857" i="4"/>
  <c r="D858" i="4"/>
  <c r="E858" i="4"/>
  <c r="F858" i="4"/>
  <c r="G858" i="4"/>
  <c r="I858" i="4"/>
  <c r="J858" i="4"/>
  <c r="H858" i="4"/>
  <c r="AK858" i="4"/>
  <c r="AL858" i="4"/>
  <c r="AM858" i="4"/>
  <c r="AN858" i="4"/>
  <c r="AO858" i="4"/>
  <c r="AP858" i="4"/>
  <c r="AR858" i="4"/>
  <c r="D859" i="4"/>
  <c r="E859" i="4"/>
  <c r="F859" i="4"/>
  <c r="G859" i="4"/>
  <c r="I859" i="4"/>
  <c r="J859" i="4"/>
  <c r="H859" i="4"/>
  <c r="AK859" i="4"/>
  <c r="AL859" i="4"/>
  <c r="AM859" i="4"/>
  <c r="AN859" i="4"/>
  <c r="AO859" i="4"/>
  <c r="AP859" i="4"/>
  <c r="AR859" i="4"/>
  <c r="D860" i="4"/>
  <c r="E860" i="4"/>
  <c r="F860" i="4"/>
  <c r="G860" i="4"/>
  <c r="I860" i="4"/>
  <c r="J860" i="4"/>
  <c r="H860" i="4"/>
  <c r="AK860" i="4"/>
  <c r="AL860" i="4"/>
  <c r="AM860" i="4"/>
  <c r="AN860" i="4"/>
  <c r="AO860" i="4"/>
  <c r="AP860" i="4"/>
  <c r="AR860" i="4"/>
  <c r="D861" i="4"/>
  <c r="E861" i="4"/>
  <c r="F861" i="4"/>
  <c r="G861" i="4"/>
  <c r="I861" i="4"/>
  <c r="J861" i="4"/>
  <c r="H861" i="4"/>
  <c r="AK861" i="4"/>
  <c r="AL861" i="4"/>
  <c r="AM861" i="4"/>
  <c r="AN861" i="4"/>
  <c r="AO861" i="4"/>
  <c r="AP861" i="4"/>
  <c r="AR861" i="4"/>
  <c r="D862" i="4"/>
  <c r="E862" i="4"/>
  <c r="F862" i="4"/>
  <c r="G862" i="4"/>
  <c r="I862" i="4"/>
  <c r="J862" i="4"/>
  <c r="H862" i="4"/>
  <c r="AK862" i="4"/>
  <c r="AL862" i="4"/>
  <c r="AM862" i="4"/>
  <c r="AN862" i="4"/>
  <c r="AO862" i="4"/>
  <c r="AP862" i="4"/>
  <c r="AR862" i="4"/>
  <c r="D863" i="4"/>
  <c r="E863" i="4"/>
  <c r="F863" i="4"/>
  <c r="G863" i="4"/>
  <c r="I863" i="4"/>
  <c r="J863" i="4"/>
  <c r="H863" i="4"/>
  <c r="AK863" i="4"/>
  <c r="AL863" i="4"/>
  <c r="AM863" i="4"/>
  <c r="AN863" i="4"/>
  <c r="AO863" i="4"/>
  <c r="AP863" i="4"/>
  <c r="AR863" i="4"/>
  <c r="D864" i="4"/>
  <c r="E864" i="4"/>
  <c r="F864" i="4"/>
  <c r="G864" i="4"/>
  <c r="I864" i="4"/>
  <c r="J864" i="4"/>
  <c r="H864" i="4"/>
  <c r="AK864" i="4"/>
  <c r="AL864" i="4"/>
  <c r="AM864" i="4"/>
  <c r="AN864" i="4"/>
  <c r="AO864" i="4"/>
  <c r="AP864" i="4"/>
  <c r="AR864" i="4"/>
  <c r="D865" i="4"/>
  <c r="E865" i="4"/>
  <c r="F865" i="4"/>
  <c r="G865" i="4"/>
  <c r="I865" i="4"/>
  <c r="J865" i="4"/>
  <c r="H865" i="4"/>
  <c r="AK865" i="4"/>
  <c r="AL865" i="4"/>
  <c r="AM865" i="4"/>
  <c r="AN865" i="4"/>
  <c r="AO865" i="4"/>
  <c r="AP865" i="4"/>
  <c r="AR865" i="4"/>
  <c r="D866" i="4"/>
  <c r="E866" i="4"/>
  <c r="F866" i="4"/>
  <c r="G866" i="4"/>
  <c r="I866" i="4"/>
  <c r="J866" i="4"/>
  <c r="H866" i="4"/>
  <c r="AK866" i="4"/>
  <c r="AL866" i="4"/>
  <c r="AM866" i="4"/>
  <c r="AN866" i="4"/>
  <c r="AO866" i="4"/>
  <c r="AP866" i="4"/>
  <c r="AR866" i="4"/>
  <c r="D867" i="4"/>
  <c r="E867" i="4"/>
  <c r="F867" i="4"/>
  <c r="G867" i="4"/>
  <c r="I867" i="4"/>
  <c r="J867" i="4"/>
  <c r="H867" i="4"/>
  <c r="AK867" i="4"/>
  <c r="AL867" i="4"/>
  <c r="AM867" i="4"/>
  <c r="AN867" i="4"/>
  <c r="AO867" i="4"/>
  <c r="AP867" i="4"/>
  <c r="AR867" i="4"/>
  <c r="D868" i="4"/>
  <c r="E868" i="4"/>
  <c r="F868" i="4"/>
  <c r="G868" i="4"/>
  <c r="I868" i="4"/>
  <c r="J868" i="4"/>
  <c r="H868" i="4"/>
  <c r="AK868" i="4"/>
  <c r="AL868" i="4"/>
  <c r="AM868" i="4"/>
  <c r="AN868" i="4"/>
  <c r="AO868" i="4"/>
  <c r="AP868" i="4"/>
  <c r="AR868" i="4"/>
  <c r="D869" i="4"/>
  <c r="E869" i="4"/>
  <c r="F869" i="4"/>
  <c r="G869" i="4"/>
  <c r="I869" i="4"/>
  <c r="J869" i="4"/>
  <c r="H869" i="4"/>
  <c r="AK869" i="4"/>
  <c r="AL869" i="4"/>
  <c r="AM869" i="4"/>
  <c r="AN869" i="4"/>
  <c r="AO869" i="4"/>
  <c r="AP869" i="4"/>
  <c r="AR869" i="4"/>
  <c r="D870" i="4"/>
  <c r="E870" i="4"/>
  <c r="F870" i="4"/>
  <c r="G870" i="4"/>
  <c r="I870" i="4"/>
  <c r="J870" i="4"/>
  <c r="H870" i="4"/>
  <c r="AK870" i="4"/>
  <c r="AL870" i="4"/>
  <c r="AM870" i="4"/>
  <c r="AN870" i="4"/>
  <c r="AO870" i="4"/>
  <c r="AP870" i="4"/>
  <c r="AR870" i="4"/>
  <c r="D871" i="4"/>
  <c r="E871" i="4"/>
  <c r="F871" i="4"/>
  <c r="G871" i="4"/>
  <c r="I871" i="4"/>
  <c r="J871" i="4"/>
  <c r="H871" i="4"/>
  <c r="AK871" i="4"/>
  <c r="AL871" i="4"/>
  <c r="AM871" i="4"/>
  <c r="AN871" i="4"/>
  <c r="AO871" i="4"/>
  <c r="AP871" i="4"/>
  <c r="AR871" i="4"/>
  <c r="D872" i="4"/>
  <c r="E872" i="4"/>
  <c r="F872" i="4"/>
  <c r="G872" i="4"/>
  <c r="I872" i="4"/>
  <c r="J872" i="4"/>
  <c r="H872" i="4"/>
  <c r="AK872" i="4"/>
  <c r="AL872" i="4"/>
  <c r="AM872" i="4"/>
  <c r="AN872" i="4"/>
  <c r="AO872" i="4"/>
  <c r="AP872" i="4"/>
  <c r="AR872" i="4"/>
  <c r="D873" i="4"/>
  <c r="E873" i="4"/>
  <c r="F873" i="4"/>
  <c r="G873" i="4"/>
  <c r="I873" i="4"/>
  <c r="J873" i="4"/>
  <c r="H873" i="4"/>
  <c r="AK873" i="4"/>
  <c r="AL873" i="4"/>
  <c r="AM873" i="4"/>
  <c r="AN873" i="4"/>
  <c r="AO873" i="4"/>
  <c r="AP873" i="4"/>
  <c r="AR873" i="4"/>
  <c r="D874" i="4"/>
  <c r="E874" i="4"/>
  <c r="F874" i="4"/>
  <c r="G874" i="4"/>
  <c r="I874" i="4"/>
  <c r="J874" i="4"/>
  <c r="H874" i="4"/>
  <c r="AK874" i="4"/>
  <c r="AL874" i="4"/>
  <c r="AM874" i="4"/>
  <c r="AN874" i="4"/>
  <c r="AO874" i="4"/>
  <c r="AP874" i="4"/>
  <c r="AR874" i="4"/>
  <c r="D875" i="4"/>
  <c r="E875" i="4"/>
  <c r="F875" i="4"/>
  <c r="G875" i="4"/>
  <c r="I875" i="4"/>
  <c r="J875" i="4"/>
  <c r="H875" i="4"/>
  <c r="AK875" i="4"/>
  <c r="AL875" i="4"/>
  <c r="AM875" i="4"/>
  <c r="AN875" i="4"/>
  <c r="AO875" i="4"/>
  <c r="AP875" i="4"/>
  <c r="AR875" i="4"/>
  <c r="D876" i="4"/>
  <c r="E876" i="4"/>
  <c r="F876" i="4"/>
  <c r="G876" i="4"/>
  <c r="I876" i="4"/>
  <c r="J876" i="4"/>
  <c r="H876" i="4"/>
  <c r="AK876" i="4"/>
  <c r="AL876" i="4"/>
  <c r="AM876" i="4"/>
  <c r="AN876" i="4"/>
  <c r="AO876" i="4"/>
  <c r="AP876" i="4"/>
  <c r="AR876" i="4"/>
  <c r="D877" i="4"/>
  <c r="E877" i="4"/>
  <c r="F877" i="4"/>
  <c r="G877" i="4"/>
  <c r="I877" i="4"/>
  <c r="J877" i="4"/>
  <c r="H877" i="4"/>
  <c r="AK877" i="4"/>
  <c r="AL877" i="4"/>
  <c r="AM877" i="4"/>
  <c r="AN877" i="4"/>
  <c r="AO877" i="4"/>
  <c r="AP877" i="4"/>
  <c r="AR877" i="4"/>
  <c r="D878" i="4"/>
  <c r="E878" i="4"/>
  <c r="F878" i="4"/>
  <c r="G878" i="4"/>
  <c r="I878" i="4"/>
  <c r="J878" i="4"/>
  <c r="H878" i="4"/>
  <c r="AK878" i="4"/>
  <c r="AL878" i="4"/>
  <c r="AM878" i="4"/>
  <c r="AN878" i="4"/>
  <c r="AO878" i="4"/>
  <c r="AP878" i="4"/>
  <c r="AR878" i="4"/>
  <c r="D879" i="4"/>
  <c r="E879" i="4"/>
  <c r="F879" i="4"/>
  <c r="G879" i="4"/>
  <c r="I879" i="4"/>
  <c r="J879" i="4"/>
  <c r="H879" i="4"/>
  <c r="AK879" i="4"/>
  <c r="AL879" i="4"/>
  <c r="AM879" i="4"/>
  <c r="AN879" i="4"/>
  <c r="AO879" i="4"/>
  <c r="AP879" i="4"/>
  <c r="AR879" i="4"/>
  <c r="D880" i="4"/>
  <c r="E880" i="4"/>
  <c r="F880" i="4"/>
  <c r="G880" i="4"/>
  <c r="I880" i="4"/>
  <c r="J880" i="4"/>
  <c r="H880" i="4"/>
  <c r="AK880" i="4"/>
  <c r="AL880" i="4"/>
  <c r="AM880" i="4"/>
  <c r="AN880" i="4"/>
  <c r="AO880" i="4"/>
  <c r="AP880" i="4"/>
  <c r="AR880" i="4"/>
  <c r="D881" i="4"/>
  <c r="E881" i="4"/>
  <c r="F881" i="4"/>
  <c r="G881" i="4"/>
  <c r="I881" i="4"/>
  <c r="J881" i="4"/>
  <c r="H881" i="4"/>
  <c r="AK881" i="4"/>
  <c r="AL881" i="4"/>
  <c r="AM881" i="4"/>
  <c r="AN881" i="4"/>
  <c r="AO881" i="4"/>
  <c r="AP881" i="4"/>
  <c r="AR881" i="4"/>
  <c r="D882" i="4"/>
  <c r="E882" i="4"/>
  <c r="F882" i="4"/>
  <c r="G882" i="4"/>
  <c r="I882" i="4"/>
  <c r="J882" i="4"/>
  <c r="H882" i="4"/>
  <c r="AK882" i="4"/>
  <c r="AL882" i="4"/>
  <c r="AM882" i="4"/>
  <c r="AN882" i="4"/>
  <c r="AO882" i="4"/>
  <c r="AP882" i="4"/>
  <c r="AR882" i="4"/>
  <c r="D883" i="4"/>
  <c r="E883" i="4"/>
  <c r="F883" i="4"/>
  <c r="G883" i="4"/>
  <c r="I883" i="4"/>
  <c r="J883" i="4"/>
  <c r="H883" i="4"/>
  <c r="AK883" i="4"/>
  <c r="AL883" i="4"/>
  <c r="AM883" i="4"/>
  <c r="AN883" i="4"/>
  <c r="AO883" i="4"/>
  <c r="AP883" i="4"/>
  <c r="AR883" i="4"/>
  <c r="D884" i="4"/>
  <c r="E884" i="4"/>
  <c r="F884" i="4"/>
  <c r="G884" i="4"/>
  <c r="I884" i="4"/>
  <c r="J884" i="4"/>
  <c r="H884" i="4"/>
  <c r="AK884" i="4"/>
  <c r="AL884" i="4"/>
  <c r="AM884" i="4"/>
  <c r="AN884" i="4"/>
  <c r="AO884" i="4"/>
  <c r="AP884" i="4"/>
  <c r="AR884" i="4"/>
  <c r="D885" i="4"/>
  <c r="E885" i="4"/>
  <c r="F885" i="4"/>
  <c r="G885" i="4"/>
  <c r="I885" i="4"/>
  <c r="J885" i="4"/>
  <c r="H885" i="4"/>
  <c r="AK885" i="4"/>
  <c r="AL885" i="4"/>
  <c r="AM885" i="4"/>
  <c r="AN885" i="4"/>
  <c r="AO885" i="4"/>
  <c r="AP885" i="4"/>
  <c r="AR885" i="4"/>
  <c r="D886" i="4"/>
  <c r="E886" i="4"/>
  <c r="F886" i="4"/>
  <c r="G886" i="4"/>
  <c r="I886" i="4"/>
  <c r="J886" i="4"/>
  <c r="H886" i="4"/>
  <c r="AK886" i="4"/>
  <c r="AL886" i="4"/>
  <c r="AM886" i="4"/>
  <c r="AN886" i="4"/>
  <c r="AO886" i="4"/>
  <c r="AP886" i="4"/>
  <c r="AR886" i="4"/>
  <c r="D887" i="4"/>
  <c r="E887" i="4"/>
  <c r="F887" i="4"/>
  <c r="G887" i="4"/>
  <c r="I887" i="4"/>
  <c r="J887" i="4"/>
  <c r="H887" i="4"/>
  <c r="AK887" i="4"/>
  <c r="AL887" i="4"/>
  <c r="AM887" i="4"/>
  <c r="AN887" i="4"/>
  <c r="AO887" i="4"/>
  <c r="AP887" i="4"/>
  <c r="AR887" i="4"/>
  <c r="D888" i="4"/>
  <c r="E888" i="4"/>
  <c r="F888" i="4"/>
  <c r="G888" i="4"/>
  <c r="I888" i="4"/>
  <c r="J888" i="4"/>
  <c r="H888" i="4"/>
  <c r="AK888" i="4"/>
  <c r="AL888" i="4"/>
  <c r="AM888" i="4"/>
  <c r="AN888" i="4"/>
  <c r="AO888" i="4"/>
  <c r="AP888" i="4"/>
  <c r="AR888" i="4"/>
  <c r="D889" i="4"/>
  <c r="E889" i="4"/>
  <c r="F889" i="4"/>
  <c r="G889" i="4"/>
  <c r="I889" i="4"/>
  <c r="J889" i="4"/>
  <c r="H889" i="4"/>
  <c r="AK889" i="4"/>
  <c r="AL889" i="4"/>
  <c r="AM889" i="4"/>
  <c r="AN889" i="4"/>
  <c r="AO889" i="4"/>
  <c r="AP889" i="4"/>
  <c r="AR889" i="4"/>
  <c r="D890" i="4"/>
  <c r="E890" i="4"/>
  <c r="F890" i="4"/>
  <c r="G890" i="4"/>
  <c r="I890" i="4"/>
  <c r="J890" i="4"/>
  <c r="H890" i="4"/>
  <c r="AK890" i="4"/>
  <c r="AL890" i="4"/>
  <c r="AM890" i="4"/>
  <c r="AN890" i="4"/>
  <c r="AO890" i="4"/>
  <c r="AP890" i="4"/>
  <c r="AR890" i="4"/>
  <c r="D891" i="4"/>
  <c r="E891" i="4"/>
  <c r="F891" i="4"/>
  <c r="G891" i="4"/>
  <c r="I891" i="4"/>
  <c r="J891" i="4"/>
  <c r="H891" i="4"/>
  <c r="AK891" i="4"/>
  <c r="AL891" i="4"/>
  <c r="AM891" i="4"/>
  <c r="AN891" i="4"/>
  <c r="AO891" i="4"/>
  <c r="AP891" i="4"/>
  <c r="AR891" i="4"/>
  <c r="D892" i="4"/>
  <c r="E892" i="4"/>
  <c r="F892" i="4"/>
  <c r="G892" i="4"/>
  <c r="I892" i="4"/>
  <c r="J892" i="4"/>
  <c r="H892" i="4"/>
  <c r="AK892" i="4"/>
  <c r="AL892" i="4"/>
  <c r="AM892" i="4"/>
  <c r="AN892" i="4"/>
  <c r="AO892" i="4"/>
  <c r="AP892" i="4"/>
  <c r="AR892" i="4"/>
  <c r="D893" i="4"/>
  <c r="E893" i="4"/>
  <c r="F893" i="4"/>
  <c r="G893" i="4"/>
  <c r="I893" i="4"/>
  <c r="J893" i="4"/>
  <c r="H893" i="4"/>
  <c r="AK893" i="4"/>
  <c r="AL893" i="4"/>
  <c r="AM893" i="4"/>
  <c r="AN893" i="4"/>
  <c r="AO893" i="4"/>
  <c r="AP893" i="4"/>
  <c r="AR893" i="4"/>
  <c r="D894" i="4"/>
  <c r="E894" i="4"/>
  <c r="F894" i="4"/>
  <c r="G894" i="4"/>
  <c r="I894" i="4"/>
  <c r="J894" i="4"/>
  <c r="H894" i="4"/>
  <c r="AK894" i="4"/>
  <c r="AL894" i="4"/>
  <c r="AM894" i="4"/>
  <c r="AN894" i="4"/>
  <c r="AO894" i="4"/>
  <c r="AP894" i="4"/>
  <c r="AR894" i="4"/>
  <c r="D895" i="4"/>
  <c r="E895" i="4"/>
  <c r="F895" i="4"/>
  <c r="G895" i="4"/>
  <c r="I895" i="4"/>
  <c r="J895" i="4"/>
  <c r="H895" i="4"/>
  <c r="AK895" i="4"/>
  <c r="AL895" i="4"/>
  <c r="AM895" i="4"/>
  <c r="AN895" i="4"/>
  <c r="AO895" i="4"/>
  <c r="AP895" i="4"/>
  <c r="AR895" i="4"/>
  <c r="D896" i="4"/>
  <c r="E896" i="4"/>
  <c r="F896" i="4"/>
  <c r="G896" i="4"/>
  <c r="I896" i="4"/>
  <c r="J896" i="4"/>
  <c r="H896" i="4"/>
  <c r="AK896" i="4"/>
  <c r="AL896" i="4"/>
  <c r="AM896" i="4"/>
  <c r="AN896" i="4"/>
  <c r="AO896" i="4"/>
  <c r="AP896" i="4"/>
  <c r="AR896" i="4"/>
  <c r="D897" i="4"/>
  <c r="E897" i="4"/>
  <c r="F897" i="4"/>
  <c r="G897" i="4"/>
  <c r="I897" i="4"/>
  <c r="J897" i="4"/>
  <c r="H897" i="4"/>
  <c r="AK897" i="4"/>
  <c r="AL897" i="4"/>
  <c r="AM897" i="4"/>
  <c r="AN897" i="4"/>
  <c r="AO897" i="4"/>
  <c r="AP897" i="4"/>
  <c r="AR897" i="4"/>
  <c r="D898" i="4"/>
  <c r="E898" i="4"/>
  <c r="F898" i="4"/>
  <c r="G898" i="4"/>
  <c r="I898" i="4"/>
  <c r="J898" i="4"/>
  <c r="H898" i="4"/>
  <c r="AK898" i="4"/>
  <c r="AL898" i="4"/>
  <c r="AM898" i="4"/>
  <c r="AN898" i="4"/>
  <c r="AO898" i="4"/>
  <c r="AP898" i="4"/>
  <c r="AR898" i="4"/>
  <c r="D899" i="4"/>
  <c r="E899" i="4"/>
  <c r="F899" i="4"/>
  <c r="G899" i="4"/>
  <c r="I899" i="4"/>
  <c r="J899" i="4"/>
  <c r="H899" i="4"/>
  <c r="AK899" i="4"/>
  <c r="AL899" i="4"/>
  <c r="AM899" i="4"/>
  <c r="AN899" i="4"/>
  <c r="AO899" i="4"/>
  <c r="AP899" i="4"/>
  <c r="AR899" i="4"/>
  <c r="D900" i="4"/>
  <c r="E900" i="4"/>
  <c r="F900" i="4"/>
  <c r="G900" i="4"/>
  <c r="I900" i="4"/>
  <c r="J900" i="4"/>
  <c r="H900" i="4"/>
  <c r="AK900" i="4"/>
  <c r="AL900" i="4"/>
  <c r="AM900" i="4"/>
  <c r="AN900" i="4"/>
  <c r="AO900" i="4"/>
  <c r="AP900" i="4"/>
  <c r="AR900" i="4"/>
  <c r="D901" i="4"/>
  <c r="E901" i="4"/>
  <c r="F901" i="4"/>
  <c r="G901" i="4"/>
  <c r="I901" i="4"/>
  <c r="J901" i="4"/>
  <c r="H901" i="4"/>
  <c r="AK901" i="4"/>
  <c r="AL901" i="4"/>
  <c r="AM901" i="4"/>
  <c r="AN901" i="4"/>
  <c r="AO901" i="4"/>
  <c r="AP901" i="4"/>
  <c r="AR901" i="4"/>
  <c r="D902" i="4"/>
  <c r="E902" i="4"/>
  <c r="F902" i="4"/>
  <c r="G902" i="4"/>
  <c r="I902" i="4"/>
  <c r="J902" i="4"/>
  <c r="H902" i="4"/>
  <c r="AK902" i="4"/>
  <c r="AL902" i="4"/>
  <c r="AM902" i="4"/>
  <c r="AN902" i="4"/>
  <c r="AO902" i="4"/>
  <c r="AP902" i="4"/>
  <c r="AR902" i="4"/>
  <c r="D903" i="4"/>
  <c r="E903" i="4"/>
  <c r="F903" i="4"/>
  <c r="G903" i="4"/>
  <c r="I903" i="4"/>
  <c r="J903" i="4"/>
  <c r="H903" i="4"/>
  <c r="AK903" i="4"/>
  <c r="AL903" i="4"/>
  <c r="AM903" i="4"/>
  <c r="AN903" i="4"/>
  <c r="AO903" i="4"/>
  <c r="AP903" i="4"/>
  <c r="AR903" i="4"/>
  <c r="D904" i="4"/>
  <c r="E904" i="4"/>
  <c r="F904" i="4"/>
  <c r="G904" i="4"/>
  <c r="I904" i="4"/>
  <c r="J904" i="4"/>
  <c r="H904" i="4"/>
  <c r="AK904" i="4"/>
  <c r="AL904" i="4"/>
  <c r="AM904" i="4"/>
  <c r="AN904" i="4"/>
  <c r="AO904" i="4"/>
  <c r="AP904" i="4"/>
  <c r="AR904" i="4"/>
  <c r="D905" i="4"/>
  <c r="E905" i="4"/>
  <c r="F905" i="4"/>
  <c r="G905" i="4"/>
  <c r="I905" i="4"/>
  <c r="J905" i="4"/>
  <c r="H905" i="4"/>
  <c r="AK905" i="4"/>
  <c r="AL905" i="4"/>
  <c r="AM905" i="4"/>
  <c r="AN905" i="4"/>
  <c r="AO905" i="4"/>
  <c r="AP905" i="4"/>
  <c r="AR905" i="4"/>
  <c r="D907" i="4"/>
  <c r="E907" i="4"/>
  <c r="F907" i="4"/>
  <c r="G907" i="4"/>
  <c r="I907" i="4"/>
  <c r="J907" i="4"/>
  <c r="H907" i="4"/>
  <c r="AK907" i="4"/>
  <c r="AL907" i="4"/>
  <c r="AM907" i="4"/>
  <c r="AN907" i="4"/>
  <c r="AO907" i="4"/>
  <c r="AP907" i="4"/>
  <c r="AR907" i="4"/>
  <c r="D908" i="4"/>
  <c r="E908" i="4"/>
  <c r="F908" i="4"/>
  <c r="G908" i="4"/>
  <c r="I908" i="4"/>
  <c r="J908" i="4"/>
  <c r="H908" i="4"/>
  <c r="AK908" i="4"/>
  <c r="AL908" i="4"/>
  <c r="AM908" i="4"/>
  <c r="AN908" i="4"/>
  <c r="AO908" i="4"/>
  <c r="AP908" i="4"/>
  <c r="AR908" i="4"/>
  <c r="D909" i="4"/>
  <c r="E909" i="4"/>
  <c r="F909" i="4"/>
  <c r="G909" i="4"/>
  <c r="I909" i="4"/>
  <c r="J909" i="4"/>
  <c r="H909" i="4"/>
  <c r="AK909" i="4"/>
  <c r="AL909" i="4"/>
  <c r="AM909" i="4"/>
  <c r="AN909" i="4"/>
  <c r="AO909" i="4"/>
  <c r="AP909" i="4"/>
  <c r="AR909" i="4"/>
  <c r="D910" i="4"/>
  <c r="E910" i="4"/>
  <c r="F910" i="4"/>
  <c r="G910" i="4"/>
  <c r="I910" i="4"/>
  <c r="J910" i="4"/>
  <c r="H910" i="4"/>
  <c r="AK910" i="4"/>
  <c r="AL910" i="4"/>
  <c r="AM910" i="4"/>
  <c r="AN910" i="4"/>
  <c r="AO910" i="4"/>
  <c r="AP910" i="4"/>
  <c r="AR910" i="4"/>
  <c r="D911" i="4"/>
  <c r="E911" i="4"/>
  <c r="F911" i="4"/>
  <c r="G911" i="4"/>
  <c r="I911" i="4"/>
  <c r="J911" i="4"/>
  <c r="H911" i="4"/>
  <c r="AK911" i="4"/>
  <c r="AL911" i="4"/>
  <c r="AM911" i="4"/>
  <c r="AN911" i="4"/>
  <c r="AO911" i="4"/>
  <c r="AP911" i="4"/>
  <c r="AR911" i="4"/>
  <c r="D912" i="4"/>
  <c r="E912" i="4"/>
  <c r="F912" i="4"/>
  <c r="G912" i="4"/>
  <c r="I912" i="4"/>
  <c r="J912" i="4"/>
  <c r="H912" i="4"/>
  <c r="AK912" i="4"/>
  <c r="AL912" i="4"/>
  <c r="AM912" i="4"/>
  <c r="AN912" i="4"/>
  <c r="AO912" i="4"/>
  <c r="AP912" i="4"/>
  <c r="AR912" i="4"/>
  <c r="D913" i="4"/>
  <c r="E913" i="4"/>
  <c r="F913" i="4"/>
  <c r="G913" i="4"/>
  <c r="I913" i="4"/>
  <c r="J913" i="4"/>
  <c r="H913" i="4"/>
  <c r="AK913" i="4"/>
  <c r="AL913" i="4"/>
  <c r="AM913" i="4"/>
  <c r="AN913" i="4"/>
  <c r="AO913" i="4"/>
  <c r="AP913" i="4"/>
  <c r="AR913" i="4"/>
  <c r="D914" i="4"/>
  <c r="E914" i="4"/>
  <c r="F914" i="4"/>
  <c r="G914" i="4"/>
  <c r="I914" i="4"/>
  <c r="J914" i="4"/>
  <c r="H914" i="4"/>
  <c r="AK914" i="4"/>
  <c r="AL914" i="4"/>
  <c r="AM914" i="4"/>
  <c r="AN914" i="4"/>
  <c r="AO914" i="4"/>
  <c r="AP914" i="4"/>
  <c r="AR914" i="4"/>
  <c r="D915" i="4"/>
  <c r="E915" i="4"/>
  <c r="F915" i="4"/>
  <c r="G915" i="4"/>
  <c r="I915" i="4"/>
  <c r="J915" i="4"/>
  <c r="H915" i="4"/>
  <c r="AK915" i="4"/>
  <c r="AL915" i="4"/>
  <c r="AM915" i="4"/>
  <c r="AN915" i="4"/>
  <c r="AO915" i="4"/>
  <c r="AP915" i="4"/>
  <c r="AR915" i="4"/>
  <c r="D916" i="4"/>
  <c r="E916" i="4"/>
  <c r="F916" i="4"/>
  <c r="G916" i="4"/>
  <c r="I916" i="4"/>
  <c r="J916" i="4"/>
  <c r="H916" i="4"/>
  <c r="AK916" i="4"/>
  <c r="AL916" i="4"/>
  <c r="AM916" i="4"/>
  <c r="AN916" i="4"/>
  <c r="AO916" i="4"/>
  <c r="AP916" i="4"/>
  <c r="AR916" i="4"/>
  <c r="D917" i="4"/>
  <c r="E917" i="4"/>
  <c r="F917" i="4"/>
  <c r="G917" i="4"/>
  <c r="I917" i="4"/>
  <c r="J917" i="4"/>
  <c r="H917" i="4"/>
  <c r="AK917" i="4"/>
  <c r="AL917" i="4"/>
  <c r="AM917" i="4"/>
  <c r="AN917" i="4"/>
  <c r="AO917" i="4"/>
  <c r="AP917" i="4"/>
  <c r="AR917" i="4"/>
  <c r="D918" i="4"/>
  <c r="E918" i="4"/>
  <c r="F918" i="4"/>
  <c r="G918" i="4"/>
  <c r="I918" i="4"/>
  <c r="J918" i="4"/>
  <c r="H918" i="4"/>
  <c r="AK918" i="4"/>
  <c r="AL918" i="4"/>
  <c r="AM918" i="4"/>
  <c r="AN918" i="4"/>
  <c r="AO918" i="4"/>
  <c r="AP918" i="4"/>
  <c r="AR918" i="4"/>
  <c r="D919" i="4"/>
  <c r="E919" i="4"/>
  <c r="F919" i="4"/>
  <c r="G919" i="4"/>
  <c r="I919" i="4"/>
  <c r="J919" i="4"/>
  <c r="H919" i="4"/>
  <c r="AK919" i="4"/>
  <c r="AL919" i="4"/>
  <c r="AM919" i="4"/>
  <c r="AN919" i="4"/>
  <c r="AO919" i="4"/>
  <c r="AP919" i="4"/>
  <c r="AR919" i="4"/>
  <c r="D920" i="4"/>
  <c r="E920" i="4"/>
  <c r="F920" i="4"/>
  <c r="G920" i="4"/>
  <c r="I920" i="4"/>
  <c r="J920" i="4"/>
  <c r="H920" i="4"/>
  <c r="AK920" i="4"/>
  <c r="AL920" i="4"/>
  <c r="AM920" i="4"/>
  <c r="AN920" i="4"/>
  <c r="AO920" i="4"/>
  <c r="AP920" i="4"/>
  <c r="AR920" i="4"/>
  <c r="D921" i="4"/>
  <c r="E921" i="4"/>
  <c r="F921" i="4"/>
  <c r="G921" i="4"/>
  <c r="I921" i="4"/>
  <c r="J921" i="4"/>
  <c r="H921" i="4"/>
  <c r="AK921" i="4"/>
  <c r="AL921" i="4"/>
  <c r="AM921" i="4"/>
  <c r="AN921" i="4"/>
  <c r="AO921" i="4"/>
  <c r="AP921" i="4"/>
  <c r="AR921" i="4"/>
  <c r="D922" i="4"/>
  <c r="E922" i="4"/>
  <c r="F922" i="4"/>
  <c r="G922" i="4"/>
  <c r="I922" i="4"/>
  <c r="J922" i="4"/>
  <c r="H922" i="4"/>
  <c r="AK922" i="4"/>
  <c r="AL922" i="4"/>
  <c r="AM922" i="4"/>
  <c r="AN922" i="4"/>
  <c r="AO922" i="4"/>
  <c r="AP922" i="4"/>
  <c r="AR922" i="4"/>
  <c r="D923" i="4"/>
  <c r="E923" i="4"/>
  <c r="F923" i="4"/>
  <c r="G923" i="4"/>
  <c r="I923" i="4"/>
  <c r="J923" i="4"/>
  <c r="H923" i="4"/>
  <c r="AK923" i="4"/>
  <c r="AL923" i="4"/>
  <c r="AM923" i="4"/>
  <c r="AN923" i="4"/>
  <c r="AO923" i="4"/>
  <c r="AP923" i="4"/>
  <c r="AR923" i="4"/>
  <c r="D924" i="4"/>
  <c r="E924" i="4"/>
  <c r="F924" i="4"/>
  <c r="G924" i="4"/>
  <c r="I924" i="4"/>
  <c r="J924" i="4"/>
  <c r="H924" i="4"/>
  <c r="AK924" i="4"/>
  <c r="AL924" i="4"/>
  <c r="AM924" i="4"/>
  <c r="AN924" i="4"/>
  <c r="AO924" i="4"/>
  <c r="AP924" i="4"/>
  <c r="AR924" i="4"/>
  <c r="D925" i="4"/>
  <c r="E925" i="4"/>
  <c r="F925" i="4"/>
  <c r="G925" i="4"/>
  <c r="I925" i="4"/>
  <c r="J925" i="4"/>
  <c r="H925" i="4"/>
  <c r="AK925" i="4"/>
  <c r="AL925" i="4"/>
  <c r="AM925" i="4"/>
  <c r="AN925" i="4"/>
  <c r="AO925" i="4"/>
  <c r="AP925" i="4"/>
  <c r="AR925" i="4"/>
  <c r="D926" i="4"/>
  <c r="E926" i="4"/>
  <c r="F926" i="4"/>
  <c r="G926" i="4"/>
  <c r="I926" i="4"/>
  <c r="J926" i="4"/>
  <c r="H926" i="4"/>
  <c r="AK926" i="4"/>
  <c r="AL926" i="4"/>
  <c r="AM926" i="4"/>
  <c r="AN926" i="4"/>
  <c r="AO926" i="4"/>
  <c r="AP926" i="4"/>
  <c r="AR926" i="4"/>
  <c r="D927" i="4"/>
  <c r="E927" i="4"/>
  <c r="F927" i="4"/>
  <c r="G927" i="4"/>
  <c r="I927" i="4"/>
  <c r="J927" i="4"/>
  <c r="H927" i="4"/>
  <c r="AK927" i="4"/>
  <c r="AL927" i="4"/>
  <c r="AM927" i="4"/>
  <c r="AN927" i="4"/>
  <c r="AO927" i="4"/>
  <c r="AP927" i="4"/>
  <c r="AR927" i="4"/>
  <c r="D928" i="4"/>
  <c r="E928" i="4"/>
  <c r="F928" i="4"/>
  <c r="G928" i="4"/>
  <c r="I928" i="4"/>
  <c r="J928" i="4"/>
  <c r="H928" i="4"/>
  <c r="AK928" i="4"/>
  <c r="AL928" i="4"/>
  <c r="AM928" i="4"/>
  <c r="AN928" i="4"/>
  <c r="AO928" i="4"/>
  <c r="AP928" i="4"/>
  <c r="AR928" i="4"/>
  <c r="D929" i="4"/>
  <c r="E929" i="4"/>
  <c r="F929" i="4"/>
  <c r="G929" i="4"/>
  <c r="I929" i="4"/>
  <c r="J929" i="4"/>
  <c r="H929" i="4"/>
  <c r="AK929" i="4"/>
  <c r="AL929" i="4"/>
  <c r="AM929" i="4"/>
  <c r="AN929" i="4"/>
  <c r="AO929" i="4"/>
  <c r="AP929" i="4"/>
  <c r="AR929" i="4"/>
  <c r="D930" i="4"/>
  <c r="E930" i="4"/>
  <c r="F930" i="4"/>
  <c r="G930" i="4"/>
  <c r="I930" i="4"/>
  <c r="J930" i="4"/>
  <c r="H930" i="4"/>
  <c r="AK930" i="4"/>
  <c r="AL930" i="4"/>
  <c r="AM930" i="4"/>
  <c r="AN930" i="4"/>
  <c r="AO930" i="4"/>
  <c r="AP930" i="4"/>
  <c r="AR930" i="4"/>
  <c r="D931" i="4"/>
  <c r="E931" i="4"/>
  <c r="F931" i="4"/>
  <c r="G931" i="4"/>
  <c r="I931" i="4"/>
  <c r="J931" i="4"/>
  <c r="H931" i="4"/>
  <c r="AK931" i="4"/>
  <c r="AL931" i="4"/>
  <c r="AM931" i="4"/>
  <c r="AN931" i="4"/>
  <c r="AO931" i="4"/>
  <c r="AP931" i="4"/>
  <c r="AR931" i="4"/>
  <c r="D932" i="4"/>
  <c r="E932" i="4"/>
  <c r="F932" i="4"/>
  <c r="G932" i="4"/>
  <c r="I932" i="4"/>
  <c r="J932" i="4"/>
  <c r="H932" i="4"/>
  <c r="AK932" i="4"/>
  <c r="AL932" i="4"/>
  <c r="AM932" i="4"/>
  <c r="AN932" i="4"/>
  <c r="AO932" i="4"/>
  <c r="AP932" i="4"/>
  <c r="AR932" i="4"/>
  <c r="D933" i="4"/>
  <c r="E933" i="4"/>
  <c r="F933" i="4"/>
  <c r="G933" i="4"/>
  <c r="I933" i="4"/>
  <c r="J933" i="4"/>
  <c r="H933" i="4"/>
  <c r="AK933" i="4"/>
  <c r="AL933" i="4"/>
  <c r="AM933" i="4"/>
  <c r="AN933" i="4"/>
  <c r="AO933" i="4"/>
  <c r="AP933" i="4"/>
  <c r="AR933" i="4"/>
  <c r="D934" i="4"/>
  <c r="E934" i="4"/>
  <c r="F934" i="4"/>
  <c r="G934" i="4"/>
  <c r="I934" i="4"/>
  <c r="J934" i="4"/>
  <c r="H934" i="4"/>
  <c r="AK934" i="4"/>
  <c r="AL934" i="4"/>
  <c r="AM934" i="4"/>
  <c r="AN934" i="4"/>
  <c r="AO934" i="4"/>
  <c r="AP934" i="4"/>
  <c r="AR934" i="4"/>
  <c r="D935" i="4"/>
  <c r="E935" i="4"/>
  <c r="F935" i="4"/>
  <c r="G935" i="4"/>
  <c r="I935" i="4"/>
  <c r="J935" i="4"/>
  <c r="H935" i="4"/>
  <c r="AK935" i="4"/>
  <c r="AL935" i="4"/>
  <c r="AM935" i="4"/>
  <c r="AN935" i="4"/>
  <c r="AO935" i="4"/>
  <c r="AP935" i="4"/>
  <c r="AR935" i="4"/>
  <c r="D936" i="4"/>
  <c r="E936" i="4"/>
  <c r="F936" i="4"/>
  <c r="G936" i="4"/>
  <c r="I936" i="4"/>
  <c r="J936" i="4"/>
  <c r="H936" i="4"/>
  <c r="AK936" i="4"/>
  <c r="AL936" i="4"/>
  <c r="AM936" i="4"/>
  <c r="AN936" i="4"/>
  <c r="AO936" i="4"/>
  <c r="AP936" i="4"/>
  <c r="AR936" i="4"/>
  <c r="D937" i="4"/>
  <c r="E937" i="4"/>
  <c r="F937" i="4"/>
  <c r="G937" i="4"/>
  <c r="I937" i="4"/>
  <c r="J937" i="4"/>
  <c r="H937" i="4"/>
  <c r="AK937" i="4"/>
  <c r="AL937" i="4"/>
  <c r="AM937" i="4"/>
  <c r="AN937" i="4"/>
  <c r="AO937" i="4"/>
  <c r="AP937" i="4"/>
  <c r="AR937" i="4"/>
  <c r="D938" i="4"/>
  <c r="E938" i="4"/>
  <c r="F938" i="4"/>
  <c r="G938" i="4"/>
  <c r="I938" i="4"/>
  <c r="J938" i="4"/>
  <c r="H938" i="4"/>
  <c r="AK938" i="4"/>
  <c r="AL938" i="4"/>
  <c r="AM938" i="4"/>
  <c r="AN938" i="4"/>
  <c r="AO938" i="4"/>
  <c r="AP938" i="4"/>
  <c r="AR938" i="4"/>
  <c r="D939" i="4"/>
  <c r="E939" i="4"/>
  <c r="F939" i="4"/>
  <c r="G939" i="4"/>
  <c r="I939" i="4"/>
  <c r="J939" i="4"/>
  <c r="H939" i="4"/>
  <c r="AK939" i="4"/>
  <c r="AL939" i="4"/>
  <c r="AM939" i="4"/>
  <c r="AN939" i="4"/>
  <c r="AO939" i="4"/>
  <c r="AP939" i="4"/>
  <c r="AR939" i="4"/>
  <c r="D940" i="4"/>
  <c r="E940" i="4"/>
  <c r="F940" i="4"/>
  <c r="G940" i="4"/>
  <c r="I940" i="4"/>
  <c r="J940" i="4"/>
  <c r="H940" i="4"/>
  <c r="AK940" i="4"/>
  <c r="AL940" i="4"/>
  <c r="AM940" i="4"/>
  <c r="AN940" i="4"/>
  <c r="AO940" i="4"/>
  <c r="AP940" i="4"/>
  <c r="AR940" i="4"/>
  <c r="D941" i="4"/>
  <c r="E941" i="4"/>
  <c r="F941" i="4"/>
  <c r="G941" i="4"/>
  <c r="I941" i="4"/>
  <c r="J941" i="4"/>
  <c r="H941" i="4"/>
  <c r="AK941" i="4"/>
  <c r="AL941" i="4"/>
  <c r="AM941" i="4"/>
  <c r="AN941" i="4"/>
  <c r="AO941" i="4"/>
  <c r="AP941" i="4"/>
  <c r="AR941" i="4"/>
  <c r="D942" i="4"/>
  <c r="E942" i="4"/>
  <c r="F942" i="4"/>
  <c r="G942" i="4"/>
  <c r="I942" i="4"/>
  <c r="J942" i="4"/>
  <c r="H942" i="4"/>
  <c r="AK942" i="4"/>
  <c r="AL942" i="4"/>
  <c r="AM942" i="4"/>
  <c r="AN942" i="4"/>
  <c r="AO942" i="4"/>
  <c r="AP942" i="4"/>
  <c r="AR942" i="4"/>
  <c r="D943" i="4"/>
  <c r="E943" i="4"/>
  <c r="F943" i="4"/>
  <c r="G943" i="4"/>
  <c r="I943" i="4"/>
  <c r="J943" i="4"/>
  <c r="H943" i="4"/>
  <c r="AK943" i="4"/>
  <c r="AL943" i="4"/>
  <c r="AM943" i="4"/>
  <c r="AN943" i="4"/>
  <c r="AO943" i="4"/>
  <c r="AP943" i="4"/>
  <c r="AR943" i="4"/>
  <c r="D944" i="4"/>
  <c r="E944" i="4"/>
  <c r="F944" i="4"/>
  <c r="G944" i="4"/>
  <c r="I944" i="4"/>
  <c r="J944" i="4"/>
  <c r="H944" i="4"/>
  <c r="AK944" i="4"/>
  <c r="AL944" i="4"/>
  <c r="AM944" i="4"/>
  <c r="AN944" i="4"/>
  <c r="AO944" i="4"/>
  <c r="AP944" i="4"/>
  <c r="AR944" i="4"/>
  <c r="D945" i="4"/>
  <c r="E945" i="4"/>
  <c r="F945" i="4"/>
  <c r="G945" i="4"/>
  <c r="I945" i="4"/>
  <c r="J945" i="4"/>
  <c r="H945" i="4"/>
  <c r="AK945" i="4"/>
  <c r="AL945" i="4"/>
  <c r="AM945" i="4"/>
  <c r="AN945" i="4"/>
  <c r="AO945" i="4"/>
  <c r="AP945" i="4"/>
  <c r="AR945" i="4"/>
  <c r="D946" i="4"/>
  <c r="E946" i="4"/>
  <c r="F946" i="4"/>
  <c r="G946" i="4"/>
  <c r="I946" i="4"/>
  <c r="J946" i="4"/>
  <c r="H946" i="4"/>
  <c r="AK946" i="4"/>
  <c r="AL946" i="4"/>
  <c r="AM946" i="4"/>
  <c r="AN946" i="4"/>
  <c r="AO946" i="4"/>
  <c r="AP946" i="4"/>
  <c r="AR946" i="4"/>
  <c r="D947" i="4"/>
  <c r="E947" i="4"/>
  <c r="F947" i="4"/>
  <c r="G947" i="4"/>
  <c r="I947" i="4"/>
  <c r="J947" i="4"/>
  <c r="H947" i="4"/>
  <c r="AK947" i="4"/>
  <c r="AL947" i="4"/>
  <c r="AM947" i="4"/>
  <c r="AN947" i="4"/>
  <c r="AO947" i="4"/>
  <c r="AP947" i="4"/>
  <c r="AR947" i="4"/>
  <c r="D948" i="4"/>
  <c r="E948" i="4"/>
  <c r="F948" i="4"/>
  <c r="G948" i="4"/>
  <c r="I948" i="4"/>
  <c r="J948" i="4"/>
  <c r="H948" i="4"/>
  <c r="AK948" i="4"/>
  <c r="AL948" i="4"/>
  <c r="AM948" i="4"/>
  <c r="AN948" i="4"/>
  <c r="AO948" i="4"/>
  <c r="AP948" i="4"/>
  <c r="AR948" i="4"/>
  <c r="D949" i="4"/>
  <c r="E949" i="4"/>
  <c r="F949" i="4"/>
  <c r="G949" i="4"/>
  <c r="I949" i="4"/>
  <c r="J949" i="4"/>
  <c r="H949" i="4"/>
  <c r="AK949" i="4"/>
  <c r="AL949" i="4"/>
  <c r="AM949" i="4"/>
  <c r="AN949" i="4"/>
  <c r="AO949" i="4"/>
  <c r="AP949" i="4"/>
  <c r="AR949" i="4"/>
  <c r="D950" i="4"/>
  <c r="E950" i="4"/>
  <c r="F950" i="4"/>
  <c r="G950" i="4"/>
  <c r="I950" i="4"/>
  <c r="J950" i="4"/>
  <c r="H950" i="4"/>
  <c r="AK950" i="4"/>
  <c r="AL950" i="4"/>
  <c r="AM950" i="4"/>
  <c r="AN950" i="4"/>
  <c r="AO950" i="4"/>
  <c r="AP950" i="4"/>
  <c r="AR950" i="4"/>
  <c r="D951" i="4"/>
  <c r="E951" i="4"/>
  <c r="F951" i="4"/>
  <c r="G951" i="4"/>
  <c r="I951" i="4"/>
  <c r="J951" i="4"/>
  <c r="H951" i="4"/>
  <c r="AK951" i="4"/>
  <c r="AL951" i="4"/>
  <c r="AM951" i="4"/>
  <c r="AN951" i="4"/>
  <c r="AO951" i="4"/>
  <c r="AP951" i="4"/>
  <c r="AR951" i="4"/>
  <c r="D952" i="4"/>
  <c r="E952" i="4"/>
  <c r="F952" i="4"/>
  <c r="G952" i="4"/>
  <c r="I952" i="4"/>
  <c r="J952" i="4"/>
  <c r="H952" i="4"/>
  <c r="AK952" i="4"/>
  <c r="AL952" i="4"/>
  <c r="AM952" i="4"/>
  <c r="AN952" i="4"/>
  <c r="AO952" i="4"/>
  <c r="AP952" i="4"/>
  <c r="AR952" i="4"/>
  <c r="D953" i="4"/>
  <c r="E953" i="4"/>
  <c r="F953" i="4"/>
  <c r="G953" i="4"/>
  <c r="I953" i="4"/>
  <c r="J953" i="4"/>
  <c r="H953" i="4"/>
  <c r="AK953" i="4"/>
  <c r="AL953" i="4"/>
  <c r="AM953" i="4"/>
  <c r="AN953" i="4"/>
  <c r="AO953" i="4"/>
  <c r="AP953" i="4"/>
  <c r="AR953" i="4"/>
  <c r="D954" i="4"/>
  <c r="E954" i="4"/>
  <c r="F954" i="4"/>
  <c r="G954" i="4"/>
  <c r="I954" i="4"/>
  <c r="J954" i="4"/>
  <c r="H954" i="4"/>
  <c r="AK954" i="4"/>
  <c r="AL954" i="4"/>
  <c r="AM954" i="4"/>
  <c r="AN954" i="4"/>
  <c r="AO954" i="4"/>
  <c r="AP954" i="4"/>
  <c r="AR954" i="4"/>
  <c r="D955" i="4"/>
  <c r="E955" i="4"/>
  <c r="F955" i="4"/>
  <c r="G955" i="4"/>
  <c r="I955" i="4"/>
  <c r="J955" i="4"/>
  <c r="H955" i="4"/>
  <c r="AK955" i="4"/>
  <c r="AL955" i="4"/>
  <c r="AM955" i="4"/>
  <c r="AN955" i="4"/>
  <c r="AO955" i="4"/>
  <c r="AP955" i="4"/>
  <c r="AR955" i="4"/>
  <c r="D956" i="4"/>
  <c r="E956" i="4"/>
  <c r="F956" i="4"/>
  <c r="G956" i="4"/>
  <c r="I956" i="4"/>
  <c r="J956" i="4"/>
  <c r="H956" i="4"/>
  <c r="AK956" i="4"/>
  <c r="AL956" i="4"/>
  <c r="AM956" i="4"/>
  <c r="AN956" i="4"/>
  <c r="AO956" i="4"/>
  <c r="AP956" i="4"/>
  <c r="AR956" i="4"/>
  <c r="D957" i="4"/>
  <c r="E957" i="4"/>
  <c r="F957" i="4"/>
  <c r="G957" i="4"/>
  <c r="I957" i="4"/>
  <c r="J957" i="4"/>
  <c r="H957" i="4"/>
  <c r="AK957" i="4"/>
  <c r="AL957" i="4"/>
  <c r="AM957" i="4"/>
  <c r="AN957" i="4"/>
  <c r="AO957" i="4"/>
  <c r="AP957" i="4"/>
  <c r="AR957" i="4"/>
  <c r="D958" i="4"/>
  <c r="E958" i="4"/>
  <c r="F958" i="4"/>
  <c r="G958" i="4"/>
  <c r="I958" i="4"/>
  <c r="J958" i="4"/>
  <c r="H958" i="4"/>
  <c r="AK958" i="4"/>
  <c r="AL958" i="4"/>
  <c r="AM958" i="4"/>
  <c r="AN958" i="4"/>
  <c r="AO958" i="4"/>
  <c r="AP958" i="4"/>
  <c r="AR958" i="4"/>
  <c r="D959" i="4"/>
  <c r="E959" i="4"/>
  <c r="F959" i="4"/>
  <c r="G959" i="4"/>
  <c r="I959" i="4"/>
  <c r="J959" i="4"/>
  <c r="H959" i="4"/>
  <c r="AK959" i="4"/>
  <c r="AL959" i="4"/>
  <c r="AM959" i="4"/>
  <c r="AN959" i="4"/>
  <c r="AO959" i="4"/>
  <c r="AP959" i="4"/>
  <c r="AR959" i="4"/>
  <c r="D960" i="4"/>
  <c r="E960" i="4"/>
  <c r="F960" i="4"/>
  <c r="G960" i="4"/>
  <c r="I960" i="4"/>
  <c r="J960" i="4"/>
  <c r="H960" i="4"/>
  <c r="AK960" i="4"/>
  <c r="AL960" i="4"/>
  <c r="AM960" i="4"/>
  <c r="AN960" i="4"/>
  <c r="AO960" i="4"/>
  <c r="AP960" i="4"/>
  <c r="AR960" i="4"/>
  <c r="D961" i="4"/>
  <c r="E961" i="4"/>
  <c r="F961" i="4"/>
  <c r="G961" i="4"/>
  <c r="I961" i="4"/>
  <c r="J961" i="4"/>
  <c r="H961" i="4"/>
  <c r="AK961" i="4"/>
  <c r="AL961" i="4"/>
  <c r="AM961" i="4"/>
  <c r="AN961" i="4"/>
  <c r="AO961" i="4"/>
  <c r="AP961" i="4"/>
  <c r="AR961" i="4"/>
  <c r="D962" i="4"/>
  <c r="E962" i="4"/>
  <c r="F962" i="4"/>
  <c r="G962" i="4"/>
  <c r="I962" i="4"/>
  <c r="J962" i="4"/>
  <c r="H962" i="4"/>
  <c r="AK962" i="4"/>
  <c r="AL962" i="4"/>
  <c r="AM962" i="4"/>
  <c r="AN962" i="4"/>
  <c r="AO962" i="4"/>
  <c r="AP962" i="4"/>
  <c r="AR962" i="4"/>
  <c r="D963" i="4"/>
  <c r="E963" i="4"/>
  <c r="F963" i="4"/>
  <c r="G963" i="4"/>
  <c r="I963" i="4"/>
  <c r="J963" i="4"/>
  <c r="H963" i="4"/>
  <c r="AK963" i="4"/>
  <c r="AL963" i="4"/>
  <c r="AM963" i="4"/>
  <c r="AN963" i="4"/>
  <c r="AO963" i="4"/>
  <c r="AP963" i="4"/>
  <c r="AR963" i="4"/>
  <c r="D964" i="4"/>
  <c r="E964" i="4"/>
  <c r="F964" i="4"/>
  <c r="G964" i="4"/>
  <c r="I964" i="4"/>
  <c r="J964" i="4"/>
  <c r="H964" i="4"/>
  <c r="AK964" i="4"/>
  <c r="AL964" i="4"/>
  <c r="AM964" i="4"/>
  <c r="AN964" i="4"/>
  <c r="AO964" i="4"/>
  <c r="AP964" i="4"/>
  <c r="AR964" i="4"/>
  <c r="D965" i="4"/>
  <c r="E965" i="4"/>
  <c r="F965" i="4"/>
  <c r="G965" i="4"/>
  <c r="I965" i="4"/>
  <c r="J965" i="4"/>
  <c r="H965" i="4"/>
  <c r="AK965" i="4"/>
  <c r="AL965" i="4"/>
  <c r="AM965" i="4"/>
  <c r="AN965" i="4"/>
  <c r="AO965" i="4"/>
  <c r="AP965" i="4"/>
  <c r="AR965" i="4"/>
  <c r="D966" i="4"/>
  <c r="E966" i="4"/>
  <c r="F966" i="4"/>
  <c r="G966" i="4"/>
  <c r="I966" i="4"/>
  <c r="J966" i="4"/>
  <c r="H966" i="4"/>
  <c r="AK966" i="4"/>
  <c r="AL966" i="4"/>
  <c r="AM966" i="4"/>
  <c r="AN966" i="4"/>
  <c r="AO966" i="4"/>
  <c r="AP966" i="4"/>
  <c r="AR966" i="4"/>
  <c r="D967" i="4"/>
  <c r="E967" i="4"/>
  <c r="F967" i="4"/>
  <c r="G967" i="4"/>
  <c r="I967" i="4"/>
  <c r="J967" i="4"/>
  <c r="H967" i="4"/>
  <c r="AK967" i="4"/>
  <c r="AL967" i="4"/>
  <c r="AM967" i="4"/>
  <c r="AN967" i="4"/>
  <c r="AO967" i="4"/>
  <c r="AP967" i="4"/>
  <c r="AR967" i="4"/>
  <c r="D968" i="4"/>
  <c r="E968" i="4"/>
  <c r="F968" i="4"/>
  <c r="G968" i="4"/>
  <c r="I968" i="4"/>
  <c r="J968" i="4"/>
  <c r="H968" i="4"/>
  <c r="AK968" i="4"/>
  <c r="AL968" i="4"/>
  <c r="AM968" i="4"/>
  <c r="AN968" i="4"/>
  <c r="AO968" i="4"/>
  <c r="AP968" i="4"/>
  <c r="AR968" i="4"/>
  <c r="D969" i="4"/>
  <c r="E969" i="4"/>
  <c r="F969" i="4"/>
  <c r="G969" i="4"/>
  <c r="I969" i="4"/>
  <c r="J969" i="4"/>
  <c r="H969" i="4"/>
  <c r="AK969" i="4"/>
  <c r="AL969" i="4"/>
  <c r="AM969" i="4"/>
  <c r="AN969" i="4"/>
  <c r="AO969" i="4"/>
  <c r="AP969" i="4"/>
  <c r="AR969" i="4"/>
  <c r="D970" i="4"/>
  <c r="E970" i="4"/>
  <c r="F970" i="4"/>
  <c r="G970" i="4"/>
  <c r="I970" i="4"/>
  <c r="J970" i="4"/>
  <c r="H970" i="4"/>
  <c r="AK970" i="4"/>
  <c r="AL970" i="4"/>
  <c r="AM970" i="4"/>
  <c r="AN970" i="4"/>
  <c r="AO970" i="4"/>
  <c r="AP970" i="4"/>
  <c r="AR970" i="4"/>
  <c r="D971" i="4"/>
  <c r="E971" i="4"/>
  <c r="F971" i="4"/>
  <c r="G971" i="4"/>
  <c r="I971" i="4"/>
  <c r="J971" i="4"/>
  <c r="H971" i="4"/>
  <c r="AK971" i="4"/>
  <c r="AL971" i="4"/>
  <c r="AM971" i="4"/>
  <c r="AN971" i="4"/>
  <c r="AO971" i="4"/>
  <c r="AP971" i="4"/>
  <c r="AR971" i="4"/>
  <c r="D972" i="4"/>
  <c r="E972" i="4"/>
  <c r="F972" i="4"/>
  <c r="G972" i="4"/>
  <c r="I972" i="4"/>
  <c r="J972" i="4"/>
  <c r="H972" i="4"/>
  <c r="AK972" i="4"/>
  <c r="AL972" i="4"/>
  <c r="AM972" i="4"/>
  <c r="AN972" i="4"/>
  <c r="AO972" i="4"/>
  <c r="AP972" i="4"/>
  <c r="AR972" i="4"/>
  <c r="D973" i="4"/>
  <c r="E973" i="4"/>
  <c r="F973" i="4"/>
  <c r="G973" i="4"/>
  <c r="I973" i="4"/>
  <c r="J973" i="4"/>
  <c r="H973" i="4"/>
  <c r="AK973" i="4"/>
  <c r="AL973" i="4"/>
  <c r="AM973" i="4"/>
  <c r="AN973" i="4"/>
  <c r="AO973" i="4"/>
  <c r="AP973" i="4"/>
  <c r="AR973" i="4"/>
  <c r="D974" i="4"/>
  <c r="E974" i="4"/>
  <c r="F974" i="4"/>
  <c r="G974" i="4"/>
  <c r="I974" i="4"/>
  <c r="J974" i="4"/>
  <c r="H974" i="4"/>
  <c r="AK974" i="4"/>
  <c r="AL974" i="4"/>
  <c r="AM974" i="4"/>
  <c r="AN974" i="4"/>
  <c r="AO974" i="4"/>
  <c r="AP974" i="4"/>
  <c r="AR974" i="4"/>
  <c r="D975" i="4"/>
  <c r="E975" i="4"/>
  <c r="F975" i="4"/>
  <c r="G975" i="4"/>
  <c r="I975" i="4"/>
  <c r="J975" i="4"/>
  <c r="H975" i="4"/>
  <c r="AK975" i="4"/>
  <c r="AL975" i="4"/>
  <c r="AM975" i="4"/>
  <c r="AN975" i="4"/>
  <c r="AO975" i="4"/>
  <c r="AP975" i="4"/>
  <c r="AR975" i="4"/>
  <c r="D976" i="4"/>
  <c r="E976" i="4"/>
  <c r="F976" i="4"/>
  <c r="G976" i="4"/>
  <c r="I976" i="4"/>
  <c r="J976" i="4"/>
  <c r="H976" i="4"/>
  <c r="AK976" i="4"/>
  <c r="AL976" i="4"/>
  <c r="AM976" i="4"/>
  <c r="AN976" i="4"/>
  <c r="AO976" i="4"/>
  <c r="AP976" i="4"/>
  <c r="AR976" i="4"/>
  <c r="D977" i="4"/>
  <c r="E977" i="4"/>
  <c r="F977" i="4"/>
  <c r="G977" i="4"/>
  <c r="I977" i="4"/>
  <c r="J977" i="4"/>
  <c r="H977" i="4"/>
  <c r="AK977" i="4"/>
  <c r="AL977" i="4"/>
  <c r="AM977" i="4"/>
  <c r="AN977" i="4"/>
  <c r="AO977" i="4"/>
  <c r="AP977" i="4"/>
  <c r="AR977" i="4"/>
  <c r="D978" i="4"/>
  <c r="E978" i="4"/>
  <c r="F978" i="4"/>
  <c r="G978" i="4"/>
  <c r="I978" i="4"/>
  <c r="J978" i="4"/>
  <c r="H978" i="4"/>
  <c r="AK978" i="4"/>
  <c r="AL978" i="4"/>
  <c r="AM978" i="4"/>
  <c r="AN978" i="4"/>
  <c r="AO978" i="4"/>
  <c r="AP978" i="4"/>
  <c r="AR978" i="4"/>
  <c r="D979" i="4"/>
  <c r="E979" i="4"/>
  <c r="F979" i="4"/>
  <c r="G979" i="4"/>
  <c r="I979" i="4"/>
  <c r="J979" i="4"/>
  <c r="H979" i="4"/>
  <c r="AK979" i="4"/>
  <c r="AL979" i="4"/>
  <c r="AM979" i="4"/>
  <c r="AN979" i="4"/>
  <c r="AO979" i="4"/>
  <c r="AP979" i="4"/>
  <c r="AR979" i="4"/>
  <c r="D980" i="4"/>
  <c r="E980" i="4"/>
  <c r="F980" i="4"/>
  <c r="G980" i="4"/>
  <c r="I980" i="4"/>
  <c r="J980" i="4"/>
  <c r="H980" i="4"/>
  <c r="AK980" i="4"/>
  <c r="AL980" i="4"/>
  <c r="AM980" i="4"/>
  <c r="AN980" i="4"/>
  <c r="AO980" i="4"/>
  <c r="AP980" i="4"/>
  <c r="AR980" i="4"/>
  <c r="D981" i="4"/>
  <c r="E981" i="4"/>
  <c r="F981" i="4"/>
  <c r="G981" i="4"/>
  <c r="I981" i="4"/>
  <c r="J981" i="4"/>
  <c r="H981" i="4"/>
  <c r="AK981" i="4"/>
  <c r="AL981" i="4"/>
  <c r="AM981" i="4"/>
  <c r="AN981" i="4"/>
  <c r="AO981" i="4"/>
  <c r="AP981" i="4"/>
  <c r="AR981" i="4"/>
  <c r="D982" i="4"/>
  <c r="E982" i="4"/>
  <c r="F982" i="4"/>
  <c r="G982" i="4"/>
  <c r="I982" i="4"/>
  <c r="J982" i="4"/>
  <c r="H982" i="4"/>
  <c r="AK982" i="4"/>
  <c r="AL982" i="4"/>
  <c r="AM982" i="4"/>
  <c r="AN982" i="4"/>
  <c r="AO982" i="4"/>
  <c r="AP982" i="4"/>
  <c r="AR982" i="4"/>
  <c r="D983" i="4"/>
  <c r="E983" i="4"/>
  <c r="F983" i="4"/>
  <c r="G983" i="4"/>
  <c r="I983" i="4"/>
  <c r="J983" i="4"/>
  <c r="H983" i="4"/>
  <c r="AK983" i="4"/>
  <c r="AL983" i="4"/>
  <c r="AM983" i="4"/>
  <c r="AN983" i="4"/>
  <c r="AO983" i="4"/>
  <c r="AP983" i="4"/>
  <c r="AR983" i="4"/>
  <c r="D984" i="4"/>
  <c r="E984" i="4"/>
  <c r="F984" i="4"/>
  <c r="G984" i="4"/>
  <c r="I984" i="4"/>
  <c r="J984" i="4"/>
  <c r="H984" i="4"/>
  <c r="AK984" i="4"/>
  <c r="AL984" i="4"/>
  <c r="AM984" i="4"/>
  <c r="AN984" i="4"/>
  <c r="AO984" i="4"/>
  <c r="AP984" i="4"/>
  <c r="AR984" i="4"/>
  <c r="D985" i="4"/>
  <c r="E985" i="4"/>
  <c r="F985" i="4"/>
  <c r="G985" i="4"/>
  <c r="I985" i="4"/>
  <c r="J985" i="4"/>
  <c r="H985" i="4"/>
  <c r="AK985" i="4"/>
  <c r="AL985" i="4"/>
  <c r="AM985" i="4"/>
  <c r="AN985" i="4"/>
  <c r="AO985" i="4"/>
  <c r="AP985" i="4"/>
  <c r="AR985" i="4"/>
  <c r="D986" i="4"/>
  <c r="E986" i="4"/>
  <c r="F986" i="4"/>
  <c r="G986" i="4"/>
  <c r="I986" i="4"/>
  <c r="J986" i="4"/>
  <c r="H986" i="4"/>
  <c r="AK986" i="4"/>
  <c r="AL986" i="4"/>
  <c r="AM986" i="4"/>
  <c r="AN986" i="4"/>
  <c r="AO986" i="4"/>
  <c r="AP986" i="4"/>
  <c r="AR986" i="4"/>
  <c r="D987" i="4"/>
  <c r="E987" i="4"/>
  <c r="F987" i="4"/>
  <c r="G987" i="4"/>
  <c r="I987" i="4"/>
  <c r="J987" i="4"/>
  <c r="H987" i="4"/>
  <c r="AK987" i="4"/>
  <c r="AL987" i="4"/>
  <c r="AM987" i="4"/>
  <c r="AN987" i="4"/>
  <c r="AO987" i="4"/>
  <c r="AP987" i="4"/>
  <c r="AR987" i="4"/>
  <c r="D988" i="4"/>
  <c r="E988" i="4"/>
  <c r="F988" i="4"/>
  <c r="G988" i="4"/>
  <c r="I988" i="4"/>
  <c r="J988" i="4"/>
  <c r="H988" i="4"/>
  <c r="AK988" i="4"/>
  <c r="AL988" i="4"/>
  <c r="AM988" i="4"/>
  <c r="AN988" i="4"/>
  <c r="AO988" i="4"/>
  <c r="AP988" i="4"/>
  <c r="AR988" i="4"/>
  <c r="D989" i="4"/>
  <c r="E989" i="4"/>
  <c r="F989" i="4"/>
  <c r="G989" i="4"/>
  <c r="I989" i="4"/>
  <c r="J989" i="4"/>
  <c r="H989" i="4"/>
  <c r="AK989" i="4"/>
  <c r="AL989" i="4"/>
  <c r="AM989" i="4"/>
  <c r="AN989" i="4"/>
  <c r="AO989" i="4"/>
  <c r="AP989" i="4"/>
  <c r="AR989" i="4"/>
  <c r="D991" i="4"/>
  <c r="E991" i="4"/>
  <c r="F991" i="4"/>
  <c r="G991" i="4"/>
  <c r="I991" i="4"/>
  <c r="J991" i="4"/>
  <c r="H991" i="4"/>
  <c r="AK991" i="4"/>
  <c r="AL991" i="4"/>
  <c r="AM991" i="4"/>
  <c r="AN991" i="4"/>
  <c r="AO991" i="4"/>
  <c r="AP991" i="4"/>
  <c r="AR991" i="4"/>
  <c r="D992" i="4"/>
  <c r="E992" i="4"/>
  <c r="F992" i="4"/>
  <c r="G992" i="4"/>
  <c r="I992" i="4"/>
  <c r="J992" i="4"/>
  <c r="H992" i="4"/>
  <c r="AK992" i="4"/>
  <c r="AL992" i="4"/>
  <c r="AM992" i="4"/>
  <c r="AN992" i="4"/>
  <c r="AO992" i="4"/>
  <c r="AP992" i="4"/>
  <c r="AR992" i="4"/>
  <c r="D993" i="4"/>
  <c r="E993" i="4"/>
  <c r="F993" i="4"/>
  <c r="G993" i="4"/>
  <c r="I993" i="4"/>
  <c r="J993" i="4"/>
  <c r="H993" i="4"/>
  <c r="AK993" i="4"/>
  <c r="AL993" i="4"/>
  <c r="AM993" i="4"/>
  <c r="AN993" i="4"/>
  <c r="AO993" i="4"/>
  <c r="AP993" i="4"/>
  <c r="AR993" i="4"/>
  <c r="D994" i="4"/>
  <c r="E994" i="4"/>
  <c r="F994" i="4"/>
  <c r="G994" i="4"/>
  <c r="I994" i="4"/>
  <c r="J994" i="4"/>
  <c r="H994" i="4"/>
  <c r="AK994" i="4"/>
  <c r="AL994" i="4"/>
  <c r="AM994" i="4"/>
  <c r="AN994" i="4"/>
  <c r="AO994" i="4"/>
  <c r="AP994" i="4"/>
  <c r="AR994" i="4"/>
  <c r="D995" i="4"/>
  <c r="E995" i="4"/>
  <c r="F995" i="4"/>
  <c r="G995" i="4"/>
  <c r="I995" i="4"/>
  <c r="J995" i="4"/>
  <c r="H995" i="4"/>
  <c r="AK995" i="4"/>
  <c r="AL995" i="4"/>
  <c r="AM995" i="4"/>
  <c r="AN995" i="4"/>
  <c r="AO995" i="4"/>
  <c r="AP995" i="4"/>
  <c r="AR995" i="4"/>
  <c r="D996" i="4"/>
  <c r="E996" i="4"/>
  <c r="F996" i="4"/>
  <c r="G996" i="4"/>
  <c r="I996" i="4"/>
  <c r="J996" i="4"/>
  <c r="H996" i="4"/>
  <c r="AK996" i="4"/>
  <c r="AL996" i="4"/>
  <c r="AM996" i="4"/>
  <c r="AN996" i="4"/>
  <c r="AO996" i="4"/>
  <c r="AP996" i="4"/>
  <c r="AR996" i="4"/>
  <c r="D997" i="4"/>
  <c r="E997" i="4"/>
  <c r="F997" i="4"/>
  <c r="G997" i="4"/>
  <c r="I997" i="4"/>
  <c r="J997" i="4"/>
  <c r="H997" i="4"/>
  <c r="AK997" i="4"/>
  <c r="AL997" i="4"/>
  <c r="AM997" i="4"/>
  <c r="AN997" i="4"/>
  <c r="AO997" i="4"/>
  <c r="AP997" i="4"/>
  <c r="AR997" i="4"/>
  <c r="D998" i="4"/>
  <c r="E998" i="4"/>
  <c r="F998" i="4"/>
  <c r="G998" i="4"/>
  <c r="I998" i="4"/>
  <c r="J998" i="4"/>
  <c r="H998" i="4"/>
  <c r="AK998" i="4"/>
  <c r="AL998" i="4"/>
  <c r="AM998" i="4"/>
  <c r="AN998" i="4"/>
  <c r="AO998" i="4"/>
  <c r="AP998" i="4"/>
  <c r="AR998" i="4"/>
  <c r="D999" i="4"/>
  <c r="E999" i="4"/>
  <c r="F999" i="4"/>
  <c r="G999" i="4"/>
  <c r="I999" i="4"/>
  <c r="J999" i="4"/>
  <c r="H999" i="4"/>
  <c r="AK999" i="4"/>
  <c r="AL999" i="4"/>
  <c r="AM999" i="4"/>
  <c r="AN999" i="4"/>
  <c r="AO999" i="4"/>
  <c r="AP999" i="4"/>
  <c r="AR999" i="4"/>
  <c r="D1000" i="4"/>
  <c r="E1000" i="4"/>
  <c r="F1000" i="4"/>
  <c r="G1000" i="4"/>
  <c r="I1000" i="4"/>
  <c r="J1000" i="4"/>
  <c r="H1000" i="4"/>
  <c r="AK1000" i="4"/>
  <c r="AL1000" i="4"/>
  <c r="AM1000" i="4"/>
  <c r="AN1000" i="4"/>
  <c r="AO1000" i="4"/>
  <c r="AP1000" i="4"/>
  <c r="AR1000" i="4"/>
  <c r="D1001" i="4"/>
  <c r="E1001" i="4"/>
  <c r="F1001" i="4"/>
  <c r="G1001" i="4"/>
  <c r="I1001" i="4"/>
  <c r="J1001" i="4"/>
  <c r="H1001" i="4"/>
  <c r="AK1001" i="4"/>
  <c r="AL1001" i="4"/>
  <c r="AM1001" i="4"/>
  <c r="AN1001" i="4"/>
  <c r="AO1001" i="4"/>
  <c r="AP1001" i="4"/>
  <c r="AR1001" i="4"/>
  <c r="D1002" i="4"/>
  <c r="E1002" i="4"/>
  <c r="F1002" i="4"/>
  <c r="G1002" i="4"/>
  <c r="I1002" i="4"/>
  <c r="J1002" i="4"/>
  <c r="H1002" i="4"/>
  <c r="AK1002" i="4"/>
  <c r="AL1002" i="4"/>
  <c r="AM1002" i="4"/>
  <c r="AN1002" i="4"/>
  <c r="AO1002" i="4"/>
  <c r="AP1002" i="4"/>
  <c r="AR1002" i="4"/>
  <c r="D1003" i="4"/>
  <c r="E1003" i="4"/>
  <c r="F1003" i="4"/>
  <c r="G1003" i="4"/>
  <c r="I1003" i="4"/>
  <c r="J1003" i="4"/>
  <c r="H1003" i="4"/>
  <c r="AK1003" i="4"/>
  <c r="AL1003" i="4"/>
  <c r="AM1003" i="4"/>
  <c r="AN1003" i="4"/>
  <c r="AO1003" i="4"/>
  <c r="AP1003" i="4"/>
  <c r="AR1003" i="4"/>
  <c r="D1004" i="4"/>
  <c r="E1004" i="4"/>
  <c r="F1004" i="4"/>
  <c r="G1004" i="4"/>
  <c r="I1004" i="4"/>
  <c r="J1004" i="4"/>
  <c r="H1004" i="4"/>
  <c r="AK1004" i="4"/>
  <c r="AL1004" i="4"/>
  <c r="AM1004" i="4"/>
  <c r="AN1004" i="4"/>
  <c r="AO1004" i="4"/>
  <c r="AP1004" i="4"/>
  <c r="AR1004" i="4"/>
  <c r="D1005" i="4"/>
  <c r="E1005" i="4"/>
  <c r="F1005" i="4"/>
  <c r="G1005" i="4"/>
  <c r="I1005" i="4"/>
  <c r="J1005" i="4"/>
  <c r="H1005" i="4"/>
  <c r="AK1005" i="4"/>
  <c r="AL1005" i="4"/>
  <c r="AM1005" i="4"/>
  <c r="AN1005" i="4"/>
  <c r="AO1005" i="4"/>
  <c r="AP1005" i="4"/>
  <c r="AR1005" i="4"/>
  <c r="D1006" i="4"/>
  <c r="E1006" i="4"/>
  <c r="F1006" i="4"/>
  <c r="G1006" i="4"/>
  <c r="I1006" i="4"/>
  <c r="J1006" i="4"/>
  <c r="H1006" i="4"/>
  <c r="AK1006" i="4"/>
  <c r="AL1006" i="4"/>
  <c r="AM1006" i="4"/>
  <c r="AN1006" i="4"/>
  <c r="AO1006" i="4"/>
  <c r="AP1006" i="4"/>
  <c r="AR1006" i="4"/>
  <c r="D1007" i="4"/>
  <c r="E1007" i="4"/>
  <c r="F1007" i="4"/>
  <c r="G1007" i="4"/>
  <c r="I1007" i="4"/>
  <c r="J1007" i="4"/>
  <c r="H1007" i="4"/>
  <c r="AK1007" i="4"/>
  <c r="AL1007" i="4"/>
  <c r="AM1007" i="4"/>
  <c r="AN1007" i="4"/>
  <c r="AO1007" i="4"/>
  <c r="AP1007" i="4"/>
  <c r="AR1007" i="4"/>
  <c r="D1008" i="4"/>
  <c r="E1008" i="4"/>
  <c r="F1008" i="4"/>
  <c r="G1008" i="4"/>
  <c r="I1008" i="4"/>
  <c r="J1008" i="4"/>
  <c r="H1008" i="4"/>
  <c r="AK1008" i="4"/>
  <c r="AL1008" i="4"/>
  <c r="AM1008" i="4"/>
  <c r="AN1008" i="4"/>
  <c r="AO1008" i="4"/>
  <c r="AP1008" i="4"/>
  <c r="AR1008" i="4"/>
  <c r="D1009" i="4"/>
  <c r="E1009" i="4"/>
  <c r="F1009" i="4"/>
  <c r="G1009" i="4"/>
  <c r="I1009" i="4"/>
  <c r="J1009" i="4"/>
  <c r="H1009" i="4"/>
  <c r="AK1009" i="4"/>
  <c r="AL1009" i="4"/>
  <c r="AM1009" i="4"/>
  <c r="AN1009" i="4"/>
  <c r="AO1009" i="4"/>
  <c r="AP1009" i="4"/>
  <c r="AR1009" i="4"/>
  <c r="D1010" i="4"/>
  <c r="E1010" i="4"/>
  <c r="F1010" i="4"/>
  <c r="G1010" i="4"/>
  <c r="I1010" i="4"/>
  <c r="J1010" i="4"/>
  <c r="H1010" i="4"/>
  <c r="AK1010" i="4"/>
  <c r="AL1010" i="4"/>
  <c r="AM1010" i="4"/>
  <c r="AN1010" i="4"/>
  <c r="AO1010" i="4"/>
  <c r="AP1010" i="4"/>
  <c r="AR1010" i="4"/>
  <c r="D1011" i="4"/>
  <c r="E1011" i="4"/>
  <c r="F1011" i="4"/>
  <c r="G1011" i="4"/>
  <c r="I1011" i="4"/>
  <c r="J1011" i="4"/>
  <c r="H1011" i="4"/>
  <c r="AK1011" i="4"/>
  <c r="AL1011" i="4"/>
  <c r="AM1011" i="4"/>
  <c r="AN1011" i="4"/>
  <c r="AO1011" i="4"/>
  <c r="AP1011" i="4"/>
  <c r="AR1011" i="4"/>
  <c r="D1012" i="4"/>
  <c r="E1012" i="4"/>
  <c r="F1012" i="4"/>
  <c r="G1012" i="4"/>
  <c r="I1012" i="4"/>
  <c r="J1012" i="4"/>
  <c r="H1012" i="4"/>
  <c r="AK1012" i="4"/>
  <c r="AL1012" i="4"/>
  <c r="AM1012" i="4"/>
  <c r="AN1012" i="4"/>
  <c r="AO1012" i="4"/>
  <c r="AP1012" i="4"/>
  <c r="AR1012" i="4"/>
  <c r="D1013" i="4"/>
  <c r="E1013" i="4"/>
  <c r="F1013" i="4"/>
  <c r="G1013" i="4"/>
  <c r="I1013" i="4"/>
  <c r="J1013" i="4"/>
  <c r="H1013" i="4"/>
  <c r="AK1013" i="4"/>
  <c r="AL1013" i="4"/>
  <c r="AM1013" i="4"/>
  <c r="AN1013" i="4"/>
  <c r="AO1013" i="4"/>
  <c r="AP1013" i="4"/>
  <c r="AR1013" i="4"/>
  <c r="D1014" i="4"/>
  <c r="E1014" i="4"/>
  <c r="F1014" i="4"/>
  <c r="G1014" i="4"/>
  <c r="I1014" i="4"/>
  <c r="J1014" i="4"/>
  <c r="H1014" i="4"/>
  <c r="AK1014" i="4"/>
  <c r="AL1014" i="4"/>
  <c r="AM1014" i="4"/>
  <c r="AN1014" i="4"/>
  <c r="AO1014" i="4"/>
  <c r="AP1014" i="4"/>
  <c r="AR1014" i="4"/>
  <c r="D1015" i="4"/>
  <c r="E1015" i="4"/>
  <c r="F1015" i="4"/>
  <c r="G1015" i="4"/>
  <c r="I1015" i="4"/>
  <c r="J1015" i="4"/>
  <c r="H1015" i="4"/>
  <c r="AK1015" i="4"/>
  <c r="AL1015" i="4"/>
  <c r="AM1015" i="4"/>
  <c r="AN1015" i="4"/>
  <c r="AO1015" i="4"/>
  <c r="AP1015" i="4"/>
  <c r="AR1015" i="4"/>
  <c r="D1016" i="4"/>
  <c r="E1016" i="4"/>
  <c r="F1016" i="4"/>
  <c r="G1016" i="4"/>
  <c r="I1016" i="4"/>
  <c r="J1016" i="4"/>
  <c r="H1016" i="4"/>
  <c r="AK1016" i="4"/>
  <c r="AL1016" i="4"/>
  <c r="AM1016" i="4"/>
  <c r="AN1016" i="4"/>
  <c r="AO1016" i="4"/>
  <c r="AP1016" i="4"/>
  <c r="AR1016" i="4"/>
  <c r="D1017" i="4"/>
  <c r="E1017" i="4"/>
  <c r="F1017" i="4"/>
  <c r="G1017" i="4"/>
  <c r="I1017" i="4"/>
  <c r="J1017" i="4"/>
  <c r="H1017" i="4"/>
  <c r="AK1017" i="4"/>
  <c r="AL1017" i="4"/>
  <c r="AM1017" i="4"/>
  <c r="AN1017" i="4"/>
  <c r="AO1017" i="4"/>
  <c r="AP1017" i="4"/>
  <c r="AR1017" i="4"/>
  <c r="D1018" i="4"/>
  <c r="E1018" i="4"/>
  <c r="F1018" i="4"/>
  <c r="G1018" i="4"/>
  <c r="I1018" i="4"/>
  <c r="J1018" i="4"/>
  <c r="H1018" i="4"/>
  <c r="AK1018" i="4"/>
  <c r="AL1018" i="4"/>
  <c r="AM1018" i="4"/>
  <c r="AN1018" i="4"/>
  <c r="AO1018" i="4"/>
  <c r="AP1018" i="4"/>
  <c r="AR1018" i="4"/>
  <c r="D1019" i="4"/>
  <c r="E1019" i="4"/>
  <c r="F1019" i="4"/>
  <c r="G1019" i="4"/>
  <c r="I1019" i="4"/>
  <c r="J1019" i="4"/>
  <c r="H1019" i="4"/>
  <c r="AK1019" i="4"/>
  <c r="AL1019" i="4"/>
  <c r="AM1019" i="4"/>
  <c r="AN1019" i="4"/>
  <c r="AO1019" i="4"/>
  <c r="AP1019" i="4"/>
  <c r="AR1019" i="4"/>
  <c r="D1020" i="4"/>
  <c r="E1020" i="4"/>
  <c r="F1020" i="4"/>
  <c r="G1020" i="4"/>
  <c r="I1020" i="4"/>
  <c r="J1020" i="4"/>
  <c r="H1020" i="4"/>
  <c r="AK1020" i="4"/>
  <c r="AL1020" i="4"/>
  <c r="AM1020" i="4"/>
  <c r="AN1020" i="4"/>
  <c r="AO1020" i="4"/>
  <c r="AP1020" i="4"/>
  <c r="AR1020" i="4"/>
  <c r="D1021" i="4"/>
  <c r="E1021" i="4"/>
  <c r="F1021" i="4"/>
  <c r="G1021" i="4"/>
  <c r="I1021" i="4"/>
  <c r="J1021" i="4"/>
  <c r="H1021" i="4"/>
  <c r="AK1021" i="4"/>
  <c r="AL1021" i="4"/>
  <c r="AM1021" i="4"/>
  <c r="AN1021" i="4"/>
  <c r="AO1021" i="4"/>
  <c r="AP1021" i="4"/>
  <c r="AR1021" i="4"/>
  <c r="D1022" i="4"/>
  <c r="E1022" i="4"/>
  <c r="F1022" i="4"/>
  <c r="G1022" i="4"/>
  <c r="I1022" i="4"/>
  <c r="J1022" i="4"/>
  <c r="H1022" i="4"/>
  <c r="AK1022" i="4"/>
  <c r="AL1022" i="4"/>
  <c r="AM1022" i="4"/>
  <c r="AN1022" i="4"/>
  <c r="AO1022" i="4"/>
  <c r="AP1022" i="4"/>
  <c r="AR1022" i="4"/>
  <c r="D1023" i="4"/>
  <c r="E1023" i="4"/>
  <c r="F1023" i="4"/>
  <c r="G1023" i="4"/>
  <c r="I1023" i="4"/>
  <c r="J1023" i="4"/>
  <c r="H1023" i="4"/>
  <c r="AK1023" i="4"/>
  <c r="AL1023" i="4"/>
  <c r="AM1023" i="4"/>
  <c r="AN1023" i="4"/>
  <c r="AO1023" i="4"/>
  <c r="AP1023" i="4"/>
  <c r="AR1023" i="4"/>
  <c r="D1024" i="4"/>
  <c r="E1024" i="4"/>
  <c r="F1024" i="4"/>
  <c r="G1024" i="4"/>
  <c r="I1024" i="4"/>
  <c r="J1024" i="4"/>
  <c r="H1024" i="4"/>
  <c r="AK1024" i="4"/>
  <c r="AL1024" i="4"/>
  <c r="AM1024" i="4"/>
  <c r="AN1024" i="4"/>
  <c r="AO1024" i="4"/>
  <c r="AP1024" i="4"/>
  <c r="AR1024" i="4"/>
  <c r="D1025" i="4"/>
  <c r="E1025" i="4"/>
  <c r="F1025" i="4"/>
  <c r="G1025" i="4"/>
  <c r="I1025" i="4"/>
  <c r="J1025" i="4"/>
  <c r="H1025" i="4"/>
  <c r="AK1025" i="4"/>
  <c r="AL1025" i="4"/>
  <c r="AM1025" i="4"/>
  <c r="AN1025" i="4"/>
  <c r="AO1025" i="4"/>
  <c r="AP1025" i="4"/>
  <c r="AR1025" i="4"/>
  <c r="D1026" i="4"/>
  <c r="E1026" i="4"/>
  <c r="F1026" i="4"/>
  <c r="G1026" i="4"/>
  <c r="I1026" i="4"/>
  <c r="J1026" i="4"/>
  <c r="H1026" i="4"/>
  <c r="AK1026" i="4"/>
  <c r="AL1026" i="4"/>
  <c r="AM1026" i="4"/>
  <c r="AN1026" i="4"/>
  <c r="AO1026" i="4"/>
  <c r="AP1026" i="4"/>
  <c r="AR1026" i="4"/>
  <c r="D1027" i="4"/>
  <c r="E1027" i="4"/>
  <c r="F1027" i="4"/>
  <c r="G1027" i="4"/>
  <c r="I1027" i="4"/>
  <c r="J1027" i="4"/>
  <c r="H1027" i="4"/>
  <c r="AK1027" i="4"/>
  <c r="AL1027" i="4"/>
  <c r="AM1027" i="4"/>
  <c r="AN1027" i="4"/>
  <c r="AO1027" i="4"/>
  <c r="AP1027" i="4"/>
  <c r="AR1027" i="4"/>
  <c r="D1028" i="4"/>
  <c r="E1028" i="4"/>
  <c r="F1028" i="4"/>
  <c r="G1028" i="4"/>
  <c r="I1028" i="4"/>
  <c r="J1028" i="4"/>
  <c r="H1028" i="4"/>
  <c r="AK1028" i="4"/>
  <c r="AL1028" i="4"/>
  <c r="AM1028" i="4"/>
  <c r="AN1028" i="4"/>
  <c r="AO1028" i="4"/>
  <c r="AP1028" i="4"/>
  <c r="AR1028" i="4"/>
  <c r="D1029" i="4"/>
  <c r="E1029" i="4"/>
  <c r="F1029" i="4"/>
  <c r="G1029" i="4"/>
  <c r="I1029" i="4"/>
  <c r="J1029" i="4"/>
  <c r="H1029" i="4"/>
  <c r="AK1029" i="4"/>
  <c r="AL1029" i="4"/>
  <c r="AM1029" i="4"/>
  <c r="AN1029" i="4"/>
  <c r="AO1029" i="4"/>
  <c r="AP1029" i="4"/>
  <c r="AR1029" i="4"/>
  <c r="D1030" i="4"/>
  <c r="E1030" i="4"/>
  <c r="F1030" i="4"/>
  <c r="G1030" i="4"/>
  <c r="I1030" i="4"/>
  <c r="J1030" i="4"/>
  <c r="H1030" i="4"/>
  <c r="AK1030" i="4"/>
  <c r="AL1030" i="4"/>
  <c r="AM1030" i="4"/>
  <c r="AN1030" i="4"/>
  <c r="AO1030" i="4"/>
  <c r="AP1030" i="4"/>
  <c r="AR1030" i="4"/>
  <c r="D1031" i="4"/>
  <c r="E1031" i="4"/>
  <c r="F1031" i="4"/>
  <c r="G1031" i="4"/>
  <c r="I1031" i="4"/>
  <c r="J1031" i="4"/>
  <c r="H1031" i="4"/>
  <c r="AK1031" i="4"/>
  <c r="AL1031" i="4"/>
  <c r="AM1031" i="4"/>
  <c r="AN1031" i="4"/>
  <c r="AO1031" i="4"/>
  <c r="AP1031" i="4"/>
  <c r="AR1031" i="4"/>
  <c r="D1032" i="4"/>
  <c r="E1032" i="4"/>
  <c r="F1032" i="4"/>
  <c r="G1032" i="4"/>
  <c r="I1032" i="4"/>
  <c r="J1032" i="4"/>
  <c r="H1032" i="4"/>
  <c r="AK1032" i="4"/>
  <c r="AL1032" i="4"/>
  <c r="AM1032" i="4"/>
  <c r="AN1032" i="4"/>
  <c r="AO1032" i="4"/>
  <c r="AP1032" i="4"/>
  <c r="AR1032" i="4"/>
  <c r="D1033" i="4"/>
  <c r="E1033" i="4"/>
  <c r="F1033" i="4"/>
  <c r="G1033" i="4"/>
  <c r="I1033" i="4"/>
  <c r="J1033" i="4"/>
  <c r="H1033" i="4"/>
  <c r="AK1033" i="4"/>
  <c r="AL1033" i="4"/>
  <c r="AM1033" i="4"/>
  <c r="AN1033" i="4"/>
  <c r="AO1033" i="4"/>
  <c r="AP1033" i="4"/>
  <c r="AR1033" i="4"/>
  <c r="D1034" i="4"/>
  <c r="E1034" i="4"/>
  <c r="F1034" i="4"/>
  <c r="G1034" i="4"/>
  <c r="I1034" i="4"/>
  <c r="J1034" i="4"/>
  <c r="H1034" i="4"/>
  <c r="AK1034" i="4"/>
  <c r="AL1034" i="4"/>
  <c r="AM1034" i="4"/>
  <c r="AN1034" i="4"/>
  <c r="AO1034" i="4"/>
  <c r="AP1034" i="4"/>
  <c r="AR1034" i="4"/>
  <c r="D1035" i="4"/>
  <c r="E1035" i="4"/>
  <c r="F1035" i="4"/>
  <c r="G1035" i="4"/>
  <c r="I1035" i="4"/>
  <c r="J1035" i="4"/>
  <c r="H1035" i="4"/>
  <c r="AK1035" i="4"/>
  <c r="AL1035" i="4"/>
  <c r="AM1035" i="4"/>
  <c r="AN1035" i="4"/>
  <c r="AO1035" i="4"/>
  <c r="AP1035" i="4"/>
  <c r="AR1035" i="4"/>
  <c r="D1036" i="4"/>
  <c r="E1036" i="4"/>
  <c r="F1036" i="4"/>
  <c r="G1036" i="4"/>
  <c r="I1036" i="4"/>
  <c r="J1036" i="4"/>
  <c r="H1036" i="4"/>
  <c r="AK1036" i="4"/>
  <c r="AL1036" i="4"/>
  <c r="AM1036" i="4"/>
  <c r="AN1036" i="4"/>
  <c r="AO1036" i="4"/>
  <c r="AP1036" i="4"/>
  <c r="AR1036" i="4"/>
  <c r="D1037" i="4"/>
  <c r="E1037" i="4"/>
  <c r="F1037" i="4"/>
  <c r="G1037" i="4"/>
  <c r="I1037" i="4"/>
  <c r="J1037" i="4"/>
  <c r="H1037" i="4"/>
  <c r="AK1037" i="4"/>
  <c r="AL1037" i="4"/>
  <c r="AM1037" i="4"/>
  <c r="AN1037" i="4"/>
  <c r="AO1037" i="4"/>
  <c r="AP1037" i="4"/>
  <c r="AR1037" i="4"/>
  <c r="D1038" i="4"/>
  <c r="E1038" i="4"/>
  <c r="F1038" i="4"/>
  <c r="G1038" i="4"/>
  <c r="I1038" i="4"/>
  <c r="J1038" i="4"/>
  <c r="H1038" i="4"/>
  <c r="AK1038" i="4"/>
  <c r="AL1038" i="4"/>
  <c r="AM1038" i="4"/>
  <c r="AN1038" i="4"/>
  <c r="AO1038" i="4"/>
  <c r="AP1038" i="4"/>
  <c r="AR1038" i="4"/>
  <c r="D1039" i="4"/>
  <c r="E1039" i="4"/>
  <c r="F1039" i="4"/>
  <c r="G1039" i="4"/>
  <c r="I1039" i="4"/>
  <c r="J1039" i="4"/>
  <c r="H1039" i="4"/>
  <c r="AK1039" i="4"/>
  <c r="AL1039" i="4"/>
  <c r="AM1039" i="4"/>
  <c r="AN1039" i="4"/>
  <c r="AO1039" i="4"/>
  <c r="AP1039" i="4"/>
  <c r="AR1039" i="4"/>
  <c r="D1040" i="4"/>
  <c r="E1040" i="4"/>
  <c r="F1040" i="4"/>
  <c r="G1040" i="4"/>
  <c r="I1040" i="4"/>
  <c r="J1040" i="4"/>
  <c r="H1040" i="4"/>
  <c r="AK1040" i="4"/>
  <c r="AL1040" i="4"/>
  <c r="AM1040" i="4"/>
  <c r="AN1040" i="4"/>
  <c r="AO1040" i="4"/>
  <c r="AP1040" i="4"/>
  <c r="AR1040" i="4"/>
  <c r="D1041" i="4"/>
  <c r="E1041" i="4"/>
  <c r="F1041" i="4"/>
  <c r="G1041" i="4"/>
  <c r="I1041" i="4"/>
  <c r="J1041" i="4"/>
  <c r="H1041" i="4"/>
  <c r="AK1041" i="4"/>
  <c r="AL1041" i="4"/>
  <c r="AM1041" i="4"/>
  <c r="AN1041" i="4"/>
  <c r="AO1041" i="4"/>
  <c r="AP1041" i="4"/>
  <c r="AR1041" i="4"/>
  <c r="D1042" i="4"/>
  <c r="E1042" i="4"/>
  <c r="F1042" i="4"/>
  <c r="G1042" i="4"/>
  <c r="I1042" i="4"/>
  <c r="J1042" i="4"/>
  <c r="H1042" i="4"/>
  <c r="AK1042" i="4"/>
  <c r="AL1042" i="4"/>
  <c r="AM1042" i="4"/>
  <c r="AN1042" i="4"/>
  <c r="AO1042" i="4"/>
  <c r="AP1042" i="4"/>
  <c r="AR1042" i="4"/>
  <c r="D1043" i="4"/>
  <c r="E1043" i="4"/>
  <c r="F1043" i="4"/>
  <c r="G1043" i="4"/>
  <c r="I1043" i="4"/>
  <c r="J1043" i="4"/>
  <c r="H1043" i="4"/>
  <c r="AK1043" i="4"/>
  <c r="AL1043" i="4"/>
  <c r="AM1043" i="4"/>
  <c r="AN1043" i="4"/>
  <c r="AO1043" i="4"/>
  <c r="AP1043" i="4"/>
  <c r="AR1043" i="4"/>
  <c r="D1044" i="4"/>
  <c r="E1044" i="4"/>
  <c r="F1044" i="4"/>
  <c r="G1044" i="4"/>
  <c r="I1044" i="4"/>
  <c r="J1044" i="4"/>
  <c r="H1044" i="4"/>
  <c r="AK1044" i="4"/>
  <c r="AL1044" i="4"/>
  <c r="AM1044" i="4"/>
  <c r="AN1044" i="4"/>
  <c r="AO1044" i="4"/>
  <c r="AP1044" i="4"/>
  <c r="AR1044" i="4"/>
  <c r="D1045" i="4"/>
  <c r="E1045" i="4"/>
  <c r="F1045" i="4"/>
  <c r="G1045" i="4"/>
  <c r="I1045" i="4"/>
  <c r="J1045" i="4"/>
  <c r="H1045" i="4"/>
  <c r="AK1045" i="4"/>
  <c r="AL1045" i="4"/>
  <c r="AM1045" i="4"/>
  <c r="AN1045" i="4"/>
  <c r="AO1045" i="4"/>
  <c r="AP1045" i="4"/>
  <c r="AR1045" i="4"/>
  <c r="D1046" i="4"/>
  <c r="E1046" i="4"/>
  <c r="F1046" i="4"/>
  <c r="G1046" i="4"/>
  <c r="I1046" i="4"/>
  <c r="J1046" i="4"/>
  <c r="H1046" i="4"/>
  <c r="AK1046" i="4"/>
  <c r="AL1046" i="4"/>
  <c r="AM1046" i="4"/>
  <c r="AN1046" i="4"/>
  <c r="AO1046" i="4"/>
  <c r="AP1046" i="4"/>
  <c r="AR1046" i="4"/>
  <c r="D1047" i="4"/>
  <c r="E1047" i="4"/>
  <c r="F1047" i="4"/>
  <c r="G1047" i="4"/>
  <c r="I1047" i="4"/>
  <c r="J1047" i="4"/>
  <c r="H1047" i="4"/>
  <c r="AK1047" i="4"/>
  <c r="AL1047" i="4"/>
  <c r="AM1047" i="4"/>
  <c r="AN1047" i="4"/>
  <c r="AO1047" i="4"/>
  <c r="AP1047" i="4"/>
  <c r="AR1047" i="4"/>
  <c r="D1048" i="4"/>
  <c r="E1048" i="4"/>
  <c r="F1048" i="4"/>
  <c r="G1048" i="4"/>
  <c r="I1048" i="4"/>
  <c r="J1048" i="4"/>
  <c r="H1048" i="4"/>
  <c r="AK1048" i="4"/>
  <c r="AL1048" i="4"/>
  <c r="AM1048" i="4"/>
  <c r="AN1048" i="4"/>
  <c r="AO1048" i="4"/>
  <c r="AP1048" i="4"/>
  <c r="AR1048" i="4"/>
  <c r="D1049" i="4"/>
  <c r="E1049" i="4"/>
  <c r="F1049" i="4"/>
  <c r="G1049" i="4"/>
  <c r="I1049" i="4"/>
  <c r="J1049" i="4"/>
  <c r="H1049" i="4"/>
  <c r="AK1049" i="4"/>
  <c r="AL1049" i="4"/>
  <c r="AM1049" i="4"/>
  <c r="AN1049" i="4"/>
  <c r="AO1049" i="4"/>
  <c r="AP1049" i="4"/>
  <c r="AR1049" i="4"/>
  <c r="D1050" i="4"/>
  <c r="E1050" i="4"/>
  <c r="F1050" i="4"/>
  <c r="G1050" i="4"/>
  <c r="I1050" i="4"/>
  <c r="J1050" i="4"/>
  <c r="H1050" i="4"/>
  <c r="AK1050" i="4"/>
  <c r="AL1050" i="4"/>
  <c r="AM1050" i="4"/>
  <c r="AN1050" i="4"/>
  <c r="AO1050" i="4"/>
  <c r="AP1050" i="4"/>
  <c r="AR1050" i="4"/>
  <c r="D1051" i="4"/>
  <c r="E1051" i="4"/>
  <c r="F1051" i="4"/>
  <c r="G1051" i="4"/>
  <c r="I1051" i="4"/>
  <c r="J1051" i="4"/>
  <c r="H1051" i="4"/>
  <c r="AK1051" i="4"/>
  <c r="AL1051" i="4"/>
  <c r="AM1051" i="4"/>
  <c r="AN1051" i="4"/>
  <c r="AO1051" i="4"/>
  <c r="AP1051" i="4"/>
  <c r="AR1051" i="4"/>
  <c r="D1052" i="4"/>
  <c r="E1052" i="4"/>
  <c r="F1052" i="4"/>
  <c r="G1052" i="4"/>
  <c r="I1052" i="4"/>
  <c r="J1052" i="4"/>
  <c r="H1052" i="4"/>
  <c r="AK1052" i="4"/>
  <c r="AL1052" i="4"/>
  <c r="AM1052" i="4"/>
  <c r="AN1052" i="4"/>
  <c r="AO1052" i="4"/>
  <c r="AP1052" i="4"/>
  <c r="AR1052" i="4"/>
  <c r="D1053" i="4"/>
  <c r="E1053" i="4"/>
  <c r="F1053" i="4"/>
  <c r="G1053" i="4"/>
  <c r="I1053" i="4"/>
  <c r="J1053" i="4"/>
  <c r="H1053" i="4"/>
  <c r="AK1053" i="4"/>
  <c r="AL1053" i="4"/>
  <c r="AM1053" i="4"/>
  <c r="AN1053" i="4"/>
  <c r="AO1053" i="4"/>
  <c r="AP1053" i="4"/>
  <c r="AR1053" i="4"/>
  <c r="D1054" i="4"/>
  <c r="E1054" i="4"/>
  <c r="F1054" i="4"/>
  <c r="G1054" i="4"/>
  <c r="I1054" i="4"/>
  <c r="J1054" i="4"/>
  <c r="H1054" i="4"/>
  <c r="AK1054" i="4"/>
  <c r="AL1054" i="4"/>
  <c r="AM1054" i="4"/>
  <c r="AN1054" i="4"/>
  <c r="AO1054" i="4"/>
  <c r="AP1054" i="4"/>
  <c r="AR1054" i="4"/>
  <c r="D1055" i="4"/>
  <c r="E1055" i="4"/>
  <c r="F1055" i="4"/>
  <c r="G1055" i="4"/>
  <c r="I1055" i="4"/>
  <c r="J1055" i="4"/>
  <c r="H1055" i="4"/>
  <c r="AK1055" i="4"/>
  <c r="AL1055" i="4"/>
  <c r="AM1055" i="4"/>
  <c r="AN1055" i="4"/>
  <c r="AO1055" i="4"/>
  <c r="AP1055" i="4"/>
  <c r="AR1055" i="4"/>
  <c r="D1056" i="4"/>
  <c r="E1056" i="4"/>
  <c r="F1056" i="4"/>
  <c r="G1056" i="4"/>
  <c r="I1056" i="4"/>
  <c r="J1056" i="4"/>
  <c r="H1056" i="4"/>
  <c r="AK1056" i="4"/>
  <c r="AL1056" i="4"/>
  <c r="AM1056" i="4"/>
  <c r="AN1056" i="4"/>
  <c r="AO1056" i="4"/>
  <c r="AP1056" i="4"/>
  <c r="AR1056" i="4"/>
  <c r="D1057" i="4"/>
  <c r="E1057" i="4"/>
  <c r="F1057" i="4"/>
  <c r="G1057" i="4"/>
  <c r="I1057" i="4"/>
  <c r="J1057" i="4"/>
  <c r="H1057" i="4"/>
  <c r="AK1057" i="4"/>
  <c r="AL1057" i="4"/>
  <c r="AM1057" i="4"/>
  <c r="AN1057" i="4"/>
  <c r="AO1057" i="4"/>
  <c r="AP1057" i="4"/>
  <c r="AR1057" i="4"/>
  <c r="D1058" i="4"/>
  <c r="E1058" i="4"/>
  <c r="F1058" i="4"/>
  <c r="G1058" i="4"/>
  <c r="I1058" i="4"/>
  <c r="J1058" i="4"/>
  <c r="H1058" i="4"/>
  <c r="AK1058" i="4"/>
  <c r="AL1058" i="4"/>
  <c r="AM1058" i="4"/>
  <c r="AN1058" i="4"/>
  <c r="AO1058" i="4"/>
  <c r="AP1058" i="4"/>
  <c r="AR1058" i="4"/>
  <c r="D1059" i="4"/>
  <c r="E1059" i="4"/>
  <c r="F1059" i="4"/>
  <c r="G1059" i="4"/>
  <c r="I1059" i="4"/>
  <c r="J1059" i="4"/>
  <c r="H1059" i="4"/>
  <c r="AK1059" i="4"/>
  <c r="AL1059" i="4"/>
  <c r="AM1059" i="4"/>
  <c r="AN1059" i="4"/>
  <c r="AO1059" i="4"/>
  <c r="AP1059" i="4"/>
  <c r="AR1059" i="4"/>
  <c r="D1060" i="4"/>
  <c r="E1060" i="4"/>
  <c r="F1060" i="4"/>
  <c r="G1060" i="4"/>
  <c r="I1060" i="4"/>
  <c r="J1060" i="4"/>
  <c r="H1060" i="4"/>
  <c r="AK1060" i="4"/>
  <c r="AL1060" i="4"/>
  <c r="AM1060" i="4"/>
  <c r="AN1060" i="4"/>
  <c r="AO1060" i="4"/>
  <c r="AP1060" i="4"/>
  <c r="AR1060" i="4"/>
  <c r="D1061" i="4"/>
  <c r="E1061" i="4"/>
  <c r="F1061" i="4"/>
  <c r="G1061" i="4"/>
  <c r="I1061" i="4"/>
  <c r="J1061" i="4"/>
  <c r="H1061" i="4"/>
  <c r="AK1061" i="4"/>
  <c r="AL1061" i="4"/>
  <c r="AM1061" i="4"/>
  <c r="AN1061" i="4"/>
  <c r="AO1061" i="4"/>
  <c r="AP1061" i="4"/>
  <c r="AR1061" i="4"/>
  <c r="D1062" i="4"/>
  <c r="E1062" i="4"/>
  <c r="F1062" i="4"/>
  <c r="G1062" i="4"/>
  <c r="I1062" i="4"/>
  <c r="J1062" i="4"/>
  <c r="H1062" i="4"/>
  <c r="AK1062" i="4"/>
  <c r="AL1062" i="4"/>
  <c r="AM1062" i="4"/>
  <c r="AN1062" i="4"/>
  <c r="AO1062" i="4"/>
  <c r="AP1062" i="4"/>
  <c r="AR1062" i="4"/>
  <c r="D1063" i="4"/>
  <c r="E1063" i="4"/>
  <c r="F1063" i="4"/>
  <c r="G1063" i="4"/>
  <c r="I1063" i="4"/>
  <c r="J1063" i="4"/>
  <c r="H1063" i="4"/>
  <c r="AK1063" i="4"/>
  <c r="AL1063" i="4"/>
  <c r="AM1063" i="4"/>
  <c r="AN1063" i="4"/>
  <c r="AO1063" i="4"/>
  <c r="AP1063" i="4"/>
  <c r="AR1063" i="4"/>
  <c r="D1064" i="4"/>
  <c r="E1064" i="4"/>
  <c r="F1064" i="4"/>
  <c r="G1064" i="4"/>
  <c r="I1064" i="4"/>
  <c r="J1064" i="4"/>
  <c r="H1064" i="4"/>
  <c r="AK1064" i="4"/>
  <c r="AL1064" i="4"/>
  <c r="AM1064" i="4"/>
  <c r="AN1064" i="4"/>
  <c r="AO1064" i="4"/>
  <c r="AP1064" i="4"/>
  <c r="AR1064" i="4"/>
  <c r="D1065" i="4"/>
  <c r="E1065" i="4"/>
  <c r="F1065" i="4"/>
  <c r="G1065" i="4"/>
  <c r="I1065" i="4"/>
  <c r="J1065" i="4"/>
  <c r="H1065" i="4"/>
  <c r="AK1065" i="4"/>
  <c r="AL1065" i="4"/>
  <c r="AM1065" i="4"/>
  <c r="AN1065" i="4"/>
  <c r="AO1065" i="4"/>
  <c r="AP1065" i="4"/>
  <c r="AR1065" i="4"/>
  <c r="D1066" i="4"/>
  <c r="E1066" i="4"/>
  <c r="F1066" i="4"/>
  <c r="G1066" i="4"/>
  <c r="I1066" i="4"/>
  <c r="J1066" i="4"/>
  <c r="H1066" i="4"/>
  <c r="AK1066" i="4"/>
  <c r="AL1066" i="4"/>
  <c r="AM1066" i="4"/>
  <c r="AN1066" i="4"/>
  <c r="AO1066" i="4"/>
  <c r="AP1066" i="4"/>
  <c r="AR1066" i="4"/>
  <c r="D1067" i="4"/>
  <c r="E1067" i="4"/>
  <c r="F1067" i="4"/>
  <c r="G1067" i="4"/>
  <c r="I1067" i="4"/>
  <c r="J1067" i="4"/>
  <c r="H1067" i="4"/>
  <c r="AK1067" i="4"/>
  <c r="AL1067" i="4"/>
  <c r="AM1067" i="4"/>
  <c r="AN1067" i="4"/>
  <c r="AO1067" i="4"/>
  <c r="AP1067" i="4"/>
  <c r="AR1067" i="4"/>
  <c r="D1068" i="4"/>
  <c r="E1068" i="4"/>
  <c r="F1068" i="4"/>
  <c r="G1068" i="4"/>
  <c r="I1068" i="4"/>
  <c r="J1068" i="4"/>
  <c r="H1068" i="4"/>
  <c r="AK1068" i="4"/>
  <c r="AL1068" i="4"/>
  <c r="AM1068" i="4"/>
  <c r="AN1068" i="4"/>
  <c r="AO1068" i="4"/>
  <c r="AP1068" i="4"/>
  <c r="AR1068" i="4"/>
  <c r="D1069" i="4"/>
  <c r="E1069" i="4"/>
  <c r="F1069" i="4"/>
  <c r="G1069" i="4"/>
  <c r="I1069" i="4"/>
  <c r="J1069" i="4"/>
  <c r="H1069" i="4"/>
  <c r="AK1069" i="4"/>
  <c r="AL1069" i="4"/>
  <c r="AM1069" i="4"/>
  <c r="AN1069" i="4"/>
  <c r="AO1069" i="4"/>
  <c r="AP1069" i="4"/>
  <c r="AR1069" i="4"/>
  <c r="D1070" i="4"/>
  <c r="E1070" i="4"/>
  <c r="F1070" i="4"/>
  <c r="G1070" i="4"/>
  <c r="I1070" i="4"/>
  <c r="J1070" i="4"/>
  <c r="H1070" i="4"/>
  <c r="AK1070" i="4"/>
  <c r="AL1070" i="4"/>
  <c r="AM1070" i="4"/>
  <c r="AN1070" i="4"/>
  <c r="AO1070" i="4"/>
  <c r="AP1070" i="4"/>
  <c r="AR1070" i="4"/>
  <c r="D1071" i="4"/>
  <c r="E1071" i="4"/>
  <c r="F1071" i="4"/>
  <c r="G1071" i="4"/>
  <c r="I1071" i="4"/>
  <c r="J1071" i="4"/>
  <c r="H1071" i="4"/>
  <c r="AK1071" i="4"/>
  <c r="AL1071" i="4"/>
  <c r="AM1071" i="4"/>
  <c r="AN1071" i="4"/>
  <c r="AO1071" i="4"/>
  <c r="AP1071" i="4"/>
  <c r="AR1071" i="4"/>
  <c r="D1072" i="4"/>
  <c r="E1072" i="4"/>
  <c r="F1072" i="4"/>
  <c r="G1072" i="4"/>
  <c r="I1072" i="4"/>
  <c r="J1072" i="4"/>
  <c r="H1072" i="4"/>
  <c r="AK1072" i="4"/>
  <c r="AL1072" i="4"/>
  <c r="AM1072" i="4"/>
  <c r="AN1072" i="4"/>
  <c r="AO1072" i="4"/>
  <c r="AP1072" i="4"/>
  <c r="AR1072" i="4"/>
  <c r="D1073" i="4"/>
  <c r="E1073" i="4"/>
  <c r="F1073" i="4"/>
  <c r="G1073" i="4"/>
  <c r="I1073" i="4"/>
  <c r="J1073" i="4"/>
  <c r="H1073" i="4"/>
  <c r="AK1073" i="4"/>
  <c r="AL1073" i="4"/>
  <c r="AM1073" i="4"/>
  <c r="AN1073" i="4"/>
  <c r="AO1073" i="4"/>
  <c r="AP1073" i="4"/>
  <c r="AR1073" i="4"/>
  <c r="D1074" i="4"/>
  <c r="E1074" i="4"/>
  <c r="F1074" i="4"/>
  <c r="G1074" i="4"/>
  <c r="I1074" i="4"/>
  <c r="J1074" i="4"/>
  <c r="H1074" i="4"/>
  <c r="AK1074" i="4"/>
  <c r="AL1074" i="4"/>
  <c r="AM1074" i="4"/>
  <c r="AN1074" i="4"/>
  <c r="AO1074" i="4"/>
  <c r="AP1074" i="4"/>
  <c r="AR1074" i="4"/>
  <c r="D1075" i="4"/>
  <c r="E1075" i="4"/>
  <c r="F1075" i="4"/>
  <c r="G1075" i="4"/>
  <c r="I1075" i="4"/>
  <c r="J1075" i="4"/>
  <c r="H1075" i="4"/>
  <c r="AK1075" i="4"/>
  <c r="AL1075" i="4"/>
  <c r="AM1075" i="4"/>
  <c r="AN1075" i="4"/>
  <c r="AO1075" i="4"/>
  <c r="AP1075" i="4"/>
  <c r="AR1075" i="4"/>
  <c r="D1076" i="4"/>
  <c r="E1076" i="4"/>
  <c r="F1076" i="4"/>
  <c r="G1076" i="4"/>
  <c r="I1076" i="4"/>
  <c r="J1076" i="4"/>
  <c r="H1076" i="4"/>
  <c r="AK1076" i="4"/>
  <c r="AL1076" i="4"/>
  <c r="AM1076" i="4"/>
  <c r="AN1076" i="4"/>
  <c r="AO1076" i="4"/>
  <c r="AP1076" i="4"/>
  <c r="AR1076" i="4"/>
  <c r="D1077" i="4"/>
  <c r="E1077" i="4"/>
  <c r="F1077" i="4"/>
  <c r="G1077" i="4"/>
  <c r="I1077" i="4"/>
  <c r="J1077" i="4"/>
  <c r="H1077" i="4"/>
  <c r="AK1077" i="4"/>
  <c r="AL1077" i="4"/>
  <c r="AM1077" i="4"/>
  <c r="AN1077" i="4"/>
  <c r="AO1077" i="4"/>
  <c r="AP1077" i="4"/>
  <c r="AR1077" i="4"/>
  <c r="D1078" i="4"/>
  <c r="E1078" i="4"/>
  <c r="F1078" i="4"/>
  <c r="G1078" i="4"/>
  <c r="I1078" i="4"/>
  <c r="J1078" i="4"/>
  <c r="H1078" i="4"/>
  <c r="AK1078" i="4"/>
  <c r="AL1078" i="4"/>
  <c r="AM1078" i="4"/>
  <c r="AN1078" i="4"/>
  <c r="AO1078" i="4"/>
  <c r="AP1078" i="4"/>
  <c r="AR1078" i="4"/>
  <c r="D1079" i="4"/>
  <c r="E1079" i="4"/>
  <c r="F1079" i="4"/>
  <c r="G1079" i="4"/>
  <c r="I1079" i="4"/>
  <c r="J1079" i="4"/>
  <c r="H1079" i="4"/>
  <c r="AK1079" i="4"/>
  <c r="AL1079" i="4"/>
  <c r="AM1079" i="4"/>
  <c r="AN1079" i="4"/>
  <c r="AO1079" i="4"/>
  <c r="AP1079" i="4"/>
  <c r="AR1079" i="4"/>
  <c r="D1080" i="4"/>
  <c r="E1080" i="4"/>
  <c r="F1080" i="4"/>
  <c r="G1080" i="4"/>
  <c r="I1080" i="4"/>
  <c r="J1080" i="4"/>
  <c r="H1080" i="4"/>
  <c r="AK1080" i="4"/>
  <c r="AL1080" i="4"/>
  <c r="AM1080" i="4"/>
  <c r="AN1080" i="4"/>
  <c r="AO1080" i="4"/>
  <c r="AP1080" i="4"/>
  <c r="AR1080" i="4"/>
  <c r="D1081" i="4"/>
  <c r="E1081" i="4"/>
  <c r="F1081" i="4"/>
  <c r="G1081" i="4"/>
  <c r="I1081" i="4"/>
  <c r="J1081" i="4"/>
  <c r="H1081" i="4"/>
  <c r="AK1081" i="4"/>
  <c r="AL1081" i="4"/>
  <c r="AM1081" i="4"/>
  <c r="AN1081" i="4"/>
  <c r="AO1081" i="4"/>
  <c r="AP1081" i="4"/>
  <c r="AR1081" i="4"/>
  <c r="D1082" i="4"/>
  <c r="E1082" i="4"/>
  <c r="F1082" i="4"/>
  <c r="G1082" i="4"/>
  <c r="I1082" i="4"/>
  <c r="J1082" i="4"/>
  <c r="H1082" i="4"/>
  <c r="AK1082" i="4"/>
  <c r="AL1082" i="4"/>
  <c r="AM1082" i="4"/>
  <c r="AN1082" i="4"/>
  <c r="AO1082" i="4"/>
  <c r="AP1082" i="4"/>
  <c r="AR1082" i="4"/>
  <c r="D1083" i="4"/>
  <c r="E1083" i="4"/>
  <c r="F1083" i="4"/>
  <c r="G1083" i="4"/>
  <c r="I1083" i="4"/>
  <c r="J1083" i="4"/>
  <c r="H1083" i="4"/>
  <c r="AK1083" i="4"/>
  <c r="AL1083" i="4"/>
  <c r="AM1083" i="4"/>
  <c r="AN1083" i="4"/>
  <c r="AO1083" i="4"/>
  <c r="AP1083" i="4"/>
  <c r="AR1083" i="4"/>
  <c r="D1084" i="4"/>
  <c r="E1084" i="4"/>
  <c r="F1084" i="4"/>
  <c r="G1084" i="4"/>
  <c r="I1084" i="4"/>
  <c r="J1084" i="4"/>
  <c r="H1084" i="4"/>
  <c r="AK1084" i="4"/>
  <c r="AL1084" i="4"/>
  <c r="AM1084" i="4"/>
  <c r="AN1084" i="4"/>
  <c r="AO1084" i="4"/>
  <c r="AP1084" i="4"/>
  <c r="AR1084" i="4"/>
  <c r="D1085" i="4"/>
  <c r="E1085" i="4"/>
  <c r="F1085" i="4"/>
  <c r="G1085" i="4"/>
  <c r="I1085" i="4"/>
  <c r="J1085" i="4"/>
  <c r="H1085" i="4"/>
  <c r="AK1085" i="4"/>
  <c r="AL1085" i="4"/>
  <c r="AM1085" i="4"/>
  <c r="AN1085" i="4"/>
  <c r="AO1085" i="4"/>
  <c r="AP1085" i="4"/>
  <c r="AR1085" i="4"/>
  <c r="D1086" i="4"/>
  <c r="E1086" i="4"/>
  <c r="F1086" i="4"/>
  <c r="G1086" i="4"/>
  <c r="I1086" i="4"/>
  <c r="J1086" i="4"/>
  <c r="H1086" i="4"/>
  <c r="AK1086" i="4"/>
  <c r="AL1086" i="4"/>
  <c r="AM1086" i="4"/>
  <c r="AN1086" i="4"/>
  <c r="AO1086" i="4"/>
  <c r="AP1086" i="4"/>
  <c r="AR1086" i="4"/>
  <c r="D1087" i="4"/>
  <c r="E1087" i="4"/>
  <c r="F1087" i="4"/>
  <c r="G1087" i="4"/>
  <c r="I1087" i="4"/>
  <c r="J1087" i="4"/>
  <c r="H1087" i="4"/>
  <c r="AK1087" i="4"/>
  <c r="AL1087" i="4"/>
  <c r="AM1087" i="4"/>
  <c r="AN1087" i="4"/>
  <c r="AO1087" i="4"/>
  <c r="AP1087" i="4"/>
  <c r="AR1087" i="4"/>
  <c r="D1088" i="4"/>
  <c r="E1088" i="4"/>
  <c r="F1088" i="4"/>
  <c r="G1088" i="4"/>
  <c r="I1088" i="4"/>
  <c r="J1088" i="4"/>
  <c r="H1088" i="4"/>
  <c r="AK1088" i="4"/>
  <c r="AL1088" i="4"/>
  <c r="AM1088" i="4"/>
  <c r="AN1088" i="4"/>
  <c r="AO1088" i="4"/>
  <c r="AP1088" i="4"/>
  <c r="AR1088" i="4"/>
  <c r="D1089" i="4"/>
  <c r="E1089" i="4"/>
  <c r="F1089" i="4"/>
  <c r="G1089" i="4"/>
  <c r="I1089" i="4"/>
  <c r="J1089" i="4"/>
  <c r="H1089" i="4"/>
  <c r="AK1089" i="4"/>
  <c r="AL1089" i="4"/>
  <c r="AM1089" i="4"/>
  <c r="AN1089" i="4"/>
  <c r="AO1089" i="4"/>
  <c r="AP1089" i="4"/>
  <c r="AR1089" i="4"/>
  <c r="D1090" i="4"/>
  <c r="E1090" i="4"/>
  <c r="F1090" i="4"/>
  <c r="G1090" i="4"/>
  <c r="I1090" i="4"/>
  <c r="J1090" i="4"/>
  <c r="H1090" i="4"/>
  <c r="AK1090" i="4"/>
  <c r="AL1090" i="4"/>
  <c r="AM1090" i="4"/>
  <c r="AN1090" i="4"/>
  <c r="AO1090" i="4"/>
  <c r="AP1090" i="4"/>
  <c r="AR1090" i="4"/>
  <c r="D1091" i="4"/>
  <c r="E1091" i="4"/>
  <c r="F1091" i="4"/>
  <c r="G1091" i="4"/>
  <c r="I1091" i="4"/>
  <c r="J1091" i="4"/>
  <c r="H1091" i="4"/>
  <c r="AK1091" i="4"/>
  <c r="AL1091" i="4"/>
  <c r="AM1091" i="4"/>
  <c r="AN1091" i="4"/>
  <c r="AO1091" i="4"/>
  <c r="AP1091" i="4"/>
  <c r="AR1091" i="4"/>
  <c r="D1092" i="4"/>
  <c r="E1092" i="4"/>
  <c r="F1092" i="4"/>
  <c r="G1092" i="4"/>
  <c r="I1092" i="4"/>
  <c r="J1092" i="4"/>
  <c r="H1092" i="4"/>
  <c r="AK1092" i="4"/>
  <c r="AL1092" i="4"/>
  <c r="AM1092" i="4"/>
  <c r="AN1092" i="4"/>
  <c r="AO1092" i="4"/>
  <c r="AP1092" i="4"/>
  <c r="AR1092" i="4"/>
  <c r="D1093" i="4"/>
  <c r="E1093" i="4"/>
  <c r="F1093" i="4"/>
  <c r="G1093" i="4"/>
  <c r="I1093" i="4"/>
  <c r="J1093" i="4"/>
  <c r="H1093" i="4"/>
  <c r="AK1093" i="4"/>
  <c r="AL1093" i="4"/>
  <c r="AM1093" i="4"/>
  <c r="AN1093" i="4"/>
  <c r="AO1093" i="4"/>
  <c r="AP1093" i="4"/>
  <c r="AR1093" i="4"/>
  <c r="D1094" i="4"/>
  <c r="E1094" i="4"/>
  <c r="F1094" i="4"/>
  <c r="G1094" i="4"/>
  <c r="I1094" i="4"/>
  <c r="J1094" i="4"/>
  <c r="H1094" i="4"/>
  <c r="AK1094" i="4"/>
  <c r="AL1094" i="4"/>
  <c r="AM1094" i="4"/>
  <c r="AN1094" i="4"/>
  <c r="AO1094" i="4"/>
  <c r="AP1094" i="4"/>
  <c r="AR1094" i="4"/>
  <c r="D1095" i="4"/>
  <c r="E1095" i="4"/>
  <c r="F1095" i="4"/>
  <c r="G1095" i="4"/>
  <c r="I1095" i="4"/>
  <c r="J1095" i="4"/>
  <c r="H1095" i="4"/>
  <c r="AK1095" i="4"/>
  <c r="AL1095" i="4"/>
  <c r="AM1095" i="4"/>
  <c r="AN1095" i="4"/>
  <c r="AO1095" i="4"/>
  <c r="AP1095" i="4"/>
  <c r="AR1095" i="4"/>
  <c r="D1096" i="4"/>
  <c r="E1096" i="4"/>
  <c r="F1096" i="4"/>
  <c r="G1096" i="4"/>
  <c r="I1096" i="4"/>
  <c r="J1096" i="4"/>
  <c r="H1096" i="4"/>
  <c r="AK1096" i="4"/>
  <c r="AL1096" i="4"/>
  <c r="AM1096" i="4"/>
  <c r="AN1096" i="4"/>
  <c r="AO1096" i="4"/>
  <c r="AP1096" i="4"/>
  <c r="AR1096" i="4"/>
  <c r="D1097" i="4"/>
  <c r="E1097" i="4"/>
  <c r="F1097" i="4"/>
  <c r="G1097" i="4"/>
  <c r="I1097" i="4"/>
  <c r="J1097" i="4"/>
  <c r="H1097" i="4"/>
  <c r="AK1097" i="4"/>
  <c r="AL1097" i="4"/>
  <c r="AM1097" i="4"/>
  <c r="AN1097" i="4"/>
  <c r="AO1097" i="4"/>
  <c r="AP1097" i="4"/>
  <c r="AR1097" i="4"/>
  <c r="D1098" i="4"/>
  <c r="E1098" i="4"/>
  <c r="F1098" i="4"/>
  <c r="G1098" i="4"/>
  <c r="I1098" i="4"/>
  <c r="J1098" i="4"/>
  <c r="H1098" i="4"/>
  <c r="AK1098" i="4"/>
  <c r="AL1098" i="4"/>
  <c r="AM1098" i="4"/>
  <c r="AN1098" i="4"/>
  <c r="AO1098" i="4"/>
  <c r="AP1098" i="4"/>
  <c r="AR1098" i="4"/>
  <c r="D1099" i="4"/>
  <c r="E1099" i="4"/>
  <c r="F1099" i="4"/>
  <c r="G1099" i="4"/>
  <c r="I1099" i="4"/>
  <c r="J1099" i="4"/>
  <c r="H1099" i="4"/>
  <c r="AK1099" i="4"/>
  <c r="AL1099" i="4"/>
  <c r="AM1099" i="4"/>
  <c r="AN1099" i="4"/>
  <c r="AO1099" i="4"/>
  <c r="AP1099" i="4"/>
  <c r="AR1099" i="4"/>
  <c r="D1100" i="4"/>
  <c r="E1100" i="4"/>
  <c r="F1100" i="4"/>
  <c r="G1100" i="4"/>
  <c r="I1100" i="4"/>
  <c r="J1100" i="4"/>
  <c r="H1100" i="4"/>
  <c r="AK1100" i="4"/>
  <c r="AL1100" i="4"/>
  <c r="AM1100" i="4"/>
  <c r="AN1100" i="4"/>
  <c r="AO1100" i="4"/>
  <c r="AP1100" i="4"/>
  <c r="AR1100" i="4"/>
  <c r="D1101" i="4"/>
  <c r="E1101" i="4"/>
  <c r="F1101" i="4"/>
  <c r="G1101" i="4"/>
  <c r="I1101" i="4"/>
  <c r="J1101" i="4"/>
  <c r="H1101" i="4"/>
  <c r="AK1101" i="4"/>
  <c r="AL1101" i="4"/>
  <c r="AM1101" i="4"/>
  <c r="AN1101" i="4"/>
  <c r="AO1101" i="4"/>
  <c r="AP1101" i="4"/>
  <c r="AR1101" i="4"/>
  <c r="D1102" i="4"/>
  <c r="E1102" i="4"/>
  <c r="F1102" i="4"/>
  <c r="G1102" i="4"/>
  <c r="I1102" i="4"/>
  <c r="J1102" i="4"/>
  <c r="H1102" i="4"/>
  <c r="AK1102" i="4"/>
  <c r="AL1102" i="4"/>
  <c r="AM1102" i="4"/>
  <c r="AN1102" i="4"/>
  <c r="AO1102" i="4"/>
  <c r="AP1102" i="4"/>
  <c r="AR1102" i="4"/>
  <c r="D1103" i="4"/>
  <c r="E1103" i="4"/>
  <c r="F1103" i="4"/>
  <c r="G1103" i="4"/>
  <c r="I1103" i="4"/>
  <c r="J1103" i="4"/>
  <c r="H1103" i="4"/>
  <c r="AK1103" i="4"/>
  <c r="AL1103" i="4"/>
  <c r="AM1103" i="4"/>
  <c r="AN1103" i="4"/>
  <c r="AO1103" i="4"/>
  <c r="AP1103" i="4"/>
  <c r="AR1103" i="4"/>
  <c r="D1104" i="4"/>
  <c r="E1104" i="4"/>
  <c r="F1104" i="4"/>
  <c r="G1104" i="4"/>
  <c r="I1104" i="4"/>
  <c r="J1104" i="4"/>
  <c r="H1104" i="4"/>
  <c r="AK1104" i="4"/>
  <c r="AL1104" i="4"/>
  <c r="AM1104" i="4"/>
  <c r="AN1104" i="4"/>
  <c r="AO1104" i="4"/>
  <c r="AP1104" i="4"/>
  <c r="AR1104" i="4"/>
  <c r="D1105" i="4"/>
  <c r="E1105" i="4"/>
  <c r="F1105" i="4"/>
  <c r="G1105" i="4"/>
  <c r="I1105" i="4"/>
  <c r="J1105" i="4"/>
  <c r="H1105" i="4"/>
  <c r="AK1105" i="4"/>
  <c r="AL1105" i="4"/>
  <c r="AM1105" i="4"/>
  <c r="AN1105" i="4"/>
  <c r="AO1105" i="4"/>
  <c r="AP1105" i="4"/>
  <c r="AR1105" i="4"/>
  <c r="D1106" i="4"/>
  <c r="E1106" i="4"/>
  <c r="F1106" i="4"/>
  <c r="G1106" i="4"/>
  <c r="I1106" i="4"/>
  <c r="J1106" i="4"/>
  <c r="H1106" i="4"/>
  <c r="AK1106" i="4"/>
  <c r="AL1106" i="4"/>
  <c r="AM1106" i="4"/>
  <c r="AN1106" i="4"/>
  <c r="AO1106" i="4"/>
  <c r="AP1106" i="4"/>
  <c r="AR1106" i="4"/>
  <c r="D1108" i="4"/>
  <c r="E1108" i="4"/>
  <c r="F1108" i="4"/>
  <c r="G1108" i="4"/>
  <c r="I1108" i="4"/>
  <c r="J1108" i="4"/>
  <c r="H1108" i="4"/>
  <c r="AK1108" i="4"/>
  <c r="AL1108" i="4"/>
  <c r="AM1108" i="4"/>
  <c r="AN1108" i="4"/>
  <c r="AO1108" i="4"/>
  <c r="AP1108" i="4"/>
  <c r="D1109" i="4"/>
  <c r="E1109" i="4"/>
  <c r="F1109" i="4"/>
  <c r="G1109" i="4"/>
  <c r="I1109" i="4"/>
  <c r="J1109" i="4"/>
  <c r="H1109" i="4"/>
  <c r="AK1109" i="4"/>
  <c r="AL1109" i="4"/>
  <c r="AM1109" i="4"/>
  <c r="AN1109" i="4"/>
  <c r="AO1109" i="4"/>
  <c r="AP1109" i="4"/>
  <c r="D1110" i="4"/>
  <c r="E1110" i="4"/>
  <c r="F1110" i="4"/>
  <c r="G1110" i="4"/>
  <c r="I1110" i="4"/>
  <c r="J1110" i="4"/>
  <c r="H1110" i="4"/>
  <c r="AK1110" i="4"/>
  <c r="AL1110" i="4"/>
  <c r="AM1110" i="4"/>
  <c r="AN1110" i="4"/>
  <c r="AO1110" i="4"/>
  <c r="AP1110" i="4"/>
  <c r="D1111" i="4"/>
  <c r="E1111" i="4"/>
  <c r="F1111" i="4"/>
  <c r="G1111" i="4"/>
  <c r="I1111" i="4"/>
  <c r="J1111" i="4"/>
  <c r="H1111" i="4"/>
  <c r="AK1111" i="4"/>
  <c r="AL1111" i="4"/>
  <c r="AM1111" i="4"/>
  <c r="AN1111" i="4"/>
  <c r="AO1111" i="4"/>
  <c r="AP1111" i="4"/>
  <c r="D1112" i="4"/>
  <c r="E1112" i="4"/>
  <c r="F1112" i="4"/>
  <c r="G1112" i="4"/>
  <c r="I1112" i="4"/>
  <c r="J1112" i="4"/>
  <c r="H1112" i="4"/>
  <c r="AK1112" i="4"/>
  <c r="AL1112" i="4"/>
  <c r="AM1112" i="4"/>
  <c r="AN1112" i="4"/>
  <c r="AO1112" i="4"/>
  <c r="AP1112" i="4"/>
  <c r="D1113" i="4"/>
  <c r="E1113" i="4"/>
  <c r="F1113" i="4"/>
  <c r="G1113" i="4"/>
  <c r="I1113" i="4"/>
  <c r="J1113" i="4"/>
  <c r="H1113" i="4"/>
  <c r="AK1113" i="4"/>
  <c r="AL1113" i="4"/>
  <c r="AM1113" i="4"/>
  <c r="AN1113" i="4"/>
  <c r="AO1113" i="4"/>
  <c r="AP1113" i="4"/>
  <c r="D1114" i="4"/>
  <c r="E1114" i="4"/>
  <c r="F1114" i="4"/>
  <c r="G1114" i="4"/>
  <c r="I1114" i="4"/>
  <c r="J1114" i="4"/>
  <c r="H1114" i="4"/>
  <c r="AK1114" i="4"/>
  <c r="AL1114" i="4"/>
  <c r="AM1114" i="4"/>
  <c r="AN1114" i="4"/>
  <c r="AO1114" i="4"/>
  <c r="AP1114" i="4"/>
  <c r="D1115" i="4"/>
  <c r="E1115" i="4"/>
  <c r="F1115" i="4"/>
  <c r="G1115" i="4"/>
  <c r="I1115" i="4"/>
  <c r="J1115" i="4"/>
  <c r="H1115" i="4"/>
  <c r="AK1115" i="4"/>
  <c r="AL1115" i="4"/>
  <c r="AM1115" i="4"/>
  <c r="AN1115" i="4"/>
  <c r="AO1115" i="4"/>
  <c r="AP1115" i="4"/>
  <c r="D1116" i="4"/>
  <c r="E1116" i="4"/>
  <c r="F1116" i="4"/>
  <c r="G1116" i="4"/>
  <c r="I1116" i="4"/>
  <c r="J1116" i="4"/>
  <c r="H1116" i="4"/>
  <c r="AK1116" i="4"/>
  <c r="AL1116" i="4"/>
  <c r="AM1116" i="4"/>
  <c r="AN1116" i="4"/>
  <c r="AO1116" i="4"/>
  <c r="AP1116" i="4"/>
  <c r="D1117" i="4"/>
  <c r="E1117" i="4"/>
  <c r="F1117" i="4"/>
  <c r="G1117" i="4"/>
  <c r="I1117" i="4"/>
  <c r="J1117" i="4"/>
  <c r="H1117" i="4"/>
  <c r="AK1117" i="4"/>
  <c r="AL1117" i="4"/>
  <c r="AM1117" i="4"/>
  <c r="AN1117" i="4"/>
  <c r="AO1117" i="4"/>
  <c r="AP1117" i="4"/>
  <c r="D1118" i="4"/>
  <c r="E1118" i="4"/>
  <c r="F1118" i="4"/>
  <c r="G1118" i="4"/>
  <c r="I1118" i="4"/>
  <c r="J1118" i="4"/>
  <c r="H1118" i="4"/>
  <c r="AK1118" i="4"/>
  <c r="AL1118" i="4"/>
  <c r="AM1118" i="4"/>
  <c r="AN1118" i="4"/>
  <c r="AO1118" i="4"/>
  <c r="AP1118" i="4"/>
  <c r="D1119" i="4"/>
  <c r="E1119" i="4"/>
  <c r="F1119" i="4"/>
  <c r="G1119" i="4"/>
  <c r="I1119" i="4"/>
  <c r="J1119" i="4"/>
  <c r="H1119" i="4"/>
  <c r="AK1119" i="4"/>
  <c r="AL1119" i="4"/>
  <c r="AM1119" i="4"/>
  <c r="AN1119" i="4"/>
  <c r="AO1119" i="4"/>
  <c r="AP1119" i="4"/>
  <c r="D1120" i="4"/>
  <c r="E1120" i="4"/>
  <c r="F1120" i="4"/>
  <c r="G1120" i="4"/>
  <c r="I1120" i="4"/>
  <c r="J1120" i="4"/>
  <c r="H1120" i="4"/>
  <c r="AK1120" i="4"/>
  <c r="AL1120" i="4"/>
  <c r="AM1120" i="4"/>
  <c r="AN1120" i="4"/>
  <c r="AO1120" i="4"/>
  <c r="AP1120" i="4"/>
  <c r="D1121" i="4"/>
  <c r="E1121" i="4"/>
  <c r="F1121" i="4"/>
  <c r="G1121" i="4"/>
  <c r="I1121" i="4"/>
  <c r="J1121" i="4"/>
  <c r="H1121" i="4"/>
  <c r="AK1121" i="4"/>
  <c r="AL1121" i="4"/>
  <c r="AM1121" i="4"/>
  <c r="AN1121" i="4"/>
  <c r="AO1121" i="4"/>
  <c r="AP1121" i="4"/>
  <c r="D1122" i="4"/>
  <c r="E1122" i="4"/>
  <c r="F1122" i="4"/>
  <c r="G1122" i="4"/>
  <c r="I1122" i="4"/>
  <c r="J1122" i="4"/>
  <c r="H1122" i="4"/>
  <c r="AK1122" i="4"/>
  <c r="AL1122" i="4"/>
  <c r="AM1122" i="4"/>
  <c r="AN1122" i="4"/>
  <c r="AO1122" i="4"/>
  <c r="AP1122" i="4"/>
  <c r="D1123" i="4"/>
  <c r="E1123" i="4"/>
  <c r="F1123" i="4"/>
  <c r="G1123" i="4"/>
  <c r="I1123" i="4"/>
  <c r="J1123" i="4"/>
  <c r="H1123" i="4"/>
  <c r="AK1123" i="4"/>
  <c r="AL1123" i="4"/>
  <c r="AM1123" i="4"/>
  <c r="AN1123" i="4"/>
  <c r="AO1123" i="4"/>
  <c r="AP1123" i="4"/>
  <c r="D1124" i="4"/>
  <c r="E1124" i="4"/>
  <c r="F1124" i="4"/>
  <c r="G1124" i="4"/>
  <c r="I1124" i="4"/>
  <c r="J1124" i="4"/>
  <c r="H1124" i="4"/>
  <c r="AK1124" i="4"/>
  <c r="AL1124" i="4"/>
  <c r="AM1124" i="4"/>
  <c r="AN1124" i="4"/>
  <c r="AO1124" i="4"/>
  <c r="AP1124" i="4"/>
  <c r="D1125" i="4"/>
  <c r="E1125" i="4"/>
  <c r="F1125" i="4"/>
  <c r="G1125" i="4"/>
  <c r="I1125" i="4"/>
  <c r="J1125" i="4"/>
  <c r="H1125" i="4"/>
  <c r="AK1125" i="4"/>
  <c r="AL1125" i="4"/>
  <c r="AM1125" i="4"/>
  <c r="AN1125" i="4"/>
  <c r="AO1125" i="4"/>
  <c r="AP1125" i="4"/>
  <c r="D1126" i="4"/>
  <c r="E1126" i="4"/>
  <c r="F1126" i="4"/>
  <c r="G1126" i="4"/>
  <c r="I1126" i="4"/>
  <c r="J1126" i="4"/>
  <c r="H1126" i="4"/>
  <c r="AK1126" i="4"/>
  <c r="AL1126" i="4"/>
  <c r="AM1126" i="4"/>
  <c r="AN1126" i="4"/>
  <c r="AO1126" i="4"/>
  <c r="AP1126" i="4"/>
  <c r="D1127" i="4"/>
  <c r="E1127" i="4"/>
  <c r="F1127" i="4"/>
  <c r="G1127" i="4"/>
  <c r="I1127" i="4"/>
  <c r="J1127" i="4"/>
  <c r="H1127" i="4"/>
  <c r="AK1127" i="4"/>
  <c r="AL1127" i="4"/>
  <c r="AM1127" i="4"/>
  <c r="AN1127" i="4"/>
  <c r="AO1127" i="4"/>
  <c r="AP1127" i="4"/>
  <c r="D1128" i="4"/>
  <c r="E1128" i="4"/>
  <c r="F1128" i="4"/>
  <c r="G1128" i="4"/>
  <c r="I1128" i="4"/>
  <c r="J1128" i="4"/>
  <c r="H1128" i="4"/>
  <c r="AK1128" i="4"/>
  <c r="AL1128" i="4"/>
  <c r="AM1128" i="4"/>
  <c r="AN1128" i="4"/>
  <c r="AO1128" i="4"/>
  <c r="AP1128" i="4"/>
  <c r="D1129" i="4"/>
  <c r="E1129" i="4"/>
  <c r="F1129" i="4"/>
  <c r="G1129" i="4"/>
  <c r="I1129" i="4"/>
  <c r="J1129" i="4"/>
  <c r="H1129" i="4"/>
  <c r="AK1129" i="4"/>
  <c r="AL1129" i="4"/>
  <c r="AM1129" i="4"/>
  <c r="AN1129" i="4"/>
  <c r="AO1129" i="4"/>
  <c r="AP1129" i="4"/>
  <c r="D1130" i="4"/>
  <c r="E1130" i="4"/>
  <c r="F1130" i="4"/>
  <c r="G1130" i="4"/>
  <c r="I1130" i="4"/>
  <c r="J1130" i="4"/>
  <c r="H1130" i="4"/>
  <c r="AK1130" i="4"/>
  <c r="AL1130" i="4"/>
  <c r="AM1130" i="4"/>
  <c r="AN1130" i="4"/>
  <c r="AO1130" i="4"/>
  <c r="AP1130" i="4"/>
  <c r="D1131" i="4"/>
  <c r="E1131" i="4"/>
  <c r="F1131" i="4"/>
  <c r="G1131" i="4"/>
  <c r="I1131" i="4"/>
  <c r="J1131" i="4"/>
  <c r="H1131" i="4"/>
  <c r="AK1131" i="4"/>
  <c r="AL1131" i="4"/>
  <c r="AM1131" i="4"/>
  <c r="AN1131" i="4"/>
  <c r="AO1131" i="4"/>
  <c r="AP1131" i="4"/>
  <c r="D1132" i="4"/>
  <c r="E1132" i="4"/>
  <c r="F1132" i="4"/>
  <c r="G1132" i="4"/>
  <c r="I1132" i="4"/>
  <c r="J1132" i="4"/>
  <c r="H1132" i="4"/>
  <c r="AK1132" i="4"/>
  <c r="AL1132" i="4"/>
  <c r="AM1132" i="4"/>
  <c r="AN1132" i="4"/>
  <c r="AO1132" i="4"/>
  <c r="AP1132" i="4"/>
  <c r="D1133" i="4"/>
  <c r="E1133" i="4"/>
  <c r="F1133" i="4"/>
  <c r="G1133" i="4"/>
  <c r="I1133" i="4"/>
  <c r="J1133" i="4"/>
  <c r="H1133" i="4"/>
  <c r="AK1133" i="4"/>
  <c r="AL1133" i="4"/>
  <c r="AM1133" i="4"/>
  <c r="AN1133" i="4"/>
  <c r="AO1133" i="4"/>
  <c r="AP1133" i="4"/>
  <c r="D1134" i="4"/>
  <c r="E1134" i="4"/>
  <c r="F1134" i="4"/>
  <c r="G1134" i="4"/>
  <c r="I1134" i="4"/>
  <c r="J1134" i="4"/>
  <c r="H1134" i="4"/>
  <c r="AK1134" i="4"/>
  <c r="AL1134" i="4"/>
  <c r="AM1134" i="4"/>
  <c r="AN1134" i="4"/>
  <c r="AO1134" i="4"/>
  <c r="AP1134" i="4"/>
  <c r="D1135" i="4"/>
  <c r="E1135" i="4"/>
  <c r="F1135" i="4"/>
  <c r="G1135" i="4"/>
  <c r="I1135" i="4"/>
  <c r="J1135" i="4"/>
  <c r="H1135" i="4"/>
  <c r="AK1135" i="4"/>
  <c r="AL1135" i="4"/>
  <c r="AM1135" i="4"/>
  <c r="AN1135" i="4"/>
  <c r="AO1135" i="4"/>
  <c r="AP1135" i="4"/>
  <c r="D1136" i="4"/>
  <c r="E1136" i="4"/>
  <c r="F1136" i="4"/>
  <c r="G1136" i="4"/>
  <c r="I1136" i="4"/>
  <c r="J1136" i="4"/>
  <c r="H1136" i="4"/>
  <c r="AK1136" i="4"/>
  <c r="AL1136" i="4"/>
  <c r="AM1136" i="4"/>
  <c r="AN1136" i="4"/>
  <c r="AO1136" i="4"/>
  <c r="AP1136" i="4"/>
  <c r="D1137" i="4"/>
  <c r="E1137" i="4"/>
  <c r="F1137" i="4"/>
  <c r="G1137" i="4"/>
  <c r="I1137" i="4"/>
  <c r="J1137" i="4"/>
  <c r="H1137" i="4"/>
  <c r="AK1137" i="4"/>
  <c r="AL1137" i="4"/>
  <c r="AM1137" i="4"/>
  <c r="AN1137" i="4"/>
  <c r="AO1137" i="4"/>
  <c r="AP1137" i="4"/>
  <c r="D1138" i="4"/>
  <c r="E1138" i="4"/>
  <c r="F1138" i="4"/>
  <c r="G1138" i="4"/>
  <c r="I1138" i="4"/>
  <c r="J1138" i="4"/>
  <c r="H1138" i="4"/>
  <c r="AK1138" i="4"/>
  <c r="AL1138" i="4"/>
  <c r="AM1138" i="4"/>
  <c r="AN1138" i="4"/>
  <c r="AO1138" i="4"/>
  <c r="AP1138" i="4"/>
  <c r="D1139" i="4"/>
  <c r="E1139" i="4"/>
  <c r="F1139" i="4"/>
  <c r="G1139" i="4"/>
  <c r="I1139" i="4"/>
  <c r="J1139" i="4"/>
  <c r="H1139" i="4"/>
  <c r="AK1139" i="4"/>
  <c r="AL1139" i="4"/>
  <c r="AM1139" i="4"/>
  <c r="AN1139" i="4"/>
  <c r="AO1139" i="4"/>
  <c r="AP1139" i="4"/>
  <c r="D1140" i="4"/>
  <c r="E1140" i="4"/>
  <c r="F1140" i="4"/>
  <c r="G1140" i="4"/>
  <c r="I1140" i="4"/>
  <c r="J1140" i="4"/>
  <c r="H1140" i="4"/>
  <c r="AK1140" i="4"/>
  <c r="AL1140" i="4"/>
  <c r="AM1140" i="4"/>
  <c r="AN1140" i="4"/>
  <c r="AO1140" i="4"/>
  <c r="AP1140" i="4"/>
  <c r="D1141" i="4"/>
  <c r="E1141" i="4"/>
  <c r="F1141" i="4"/>
  <c r="G1141" i="4"/>
  <c r="I1141" i="4"/>
  <c r="J1141" i="4"/>
  <c r="H1141" i="4"/>
  <c r="AK1141" i="4"/>
  <c r="AL1141" i="4"/>
  <c r="AM1141" i="4"/>
  <c r="AN1141" i="4"/>
  <c r="AO1141" i="4"/>
  <c r="AP1141" i="4"/>
  <c r="D1142" i="4"/>
  <c r="E1142" i="4"/>
  <c r="F1142" i="4"/>
  <c r="G1142" i="4"/>
  <c r="I1142" i="4"/>
  <c r="J1142" i="4"/>
  <c r="H1142" i="4"/>
  <c r="AK1142" i="4"/>
  <c r="AL1142" i="4"/>
  <c r="AM1142" i="4"/>
  <c r="AN1142" i="4"/>
  <c r="AO1142" i="4"/>
  <c r="AP1142" i="4"/>
  <c r="D1143" i="4"/>
  <c r="E1143" i="4"/>
  <c r="F1143" i="4"/>
  <c r="G1143" i="4"/>
  <c r="I1143" i="4"/>
  <c r="J1143" i="4"/>
  <c r="H1143" i="4"/>
  <c r="AK1143" i="4"/>
  <c r="AL1143" i="4"/>
  <c r="AM1143" i="4"/>
  <c r="AN1143" i="4"/>
  <c r="AO1143" i="4"/>
  <c r="AP1143" i="4"/>
  <c r="D1144" i="4"/>
  <c r="E1144" i="4"/>
  <c r="F1144" i="4"/>
  <c r="G1144" i="4"/>
  <c r="I1144" i="4"/>
  <c r="J1144" i="4"/>
  <c r="H1144" i="4"/>
  <c r="AK1144" i="4"/>
  <c r="AL1144" i="4"/>
  <c r="AM1144" i="4"/>
  <c r="AN1144" i="4"/>
  <c r="AO1144" i="4"/>
  <c r="AP1144" i="4"/>
  <c r="D1145" i="4"/>
  <c r="E1145" i="4"/>
  <c r="F1145" i="4"/>
  <c r="G1145" i="4"/>
  <c r="I1145" i="4"/>
  <c r="J1145" i="4"/>
  <c r="H1145" i="4"/>
  <c r="AK1145" i="4"/>
  <c r="AL1145" i="4"/>
  <c r="AM1145" i="4"/>
  <c r="AN1145" i="4"/>
  <c r="AO1145" i="4"/>
  <c r="AP1145" i="4"/>
  <c r="D1146" i="4"/>
  <c r="E1146" i="4"/>
  <c r="F1146" i="4"/>
  <c r="G1146" i="4"/>
  <c r="I1146" i="4"/>
  <c r="J1146" i="4"/>
  <c r="H1146" i="4"/>
  <c r="AK1146" i="4"/>
  <c r="AL1146" i="4"/>
  <c r="AM1146" i="4"/>
  <c r="AN1146" i="4"/>
  <c r="AO1146" i="4"/>
  <c r="AP1146" i="4"/>
  <c r="D1147" i="4"/>
  <c r="E1147" i="4"/>
  <c r="F1147" i="4"/>
  <c r="G1147" i="4"/>
  <c r="I1147" i="4"/>
  <c r="J1147" i="4"/>
  <c r="H1147" i="4"/>
  <c r="AK1147" i="4"/>
  <c r="AL1147" i="4"/>
  <c r="AM1147" i="4"/>
  <c r="AN1147" i="4"/>
  <c r="AO1147" i="4"/>
  <c r="AP1147" i="4"/>
  <c r="D1148" i="4"/>
  <c r="E1148" i="4"/>
  <c r="F1148" i="4"/>
  <c r="G1148" i="4"/>
  <c r="I1148" i="4"/>
  <c r="J1148" i="4"/>
  <c r="H1148" i="4"/>
  <c r="AK1148" i="4"/>
  <c r="AL1148" i="4"/>
  <c r="AM1148" i="4"/>
  <c r="AN1148" i="4"/>
  <c r="AO1148" i="4"/>
  <c r="AP1148" i="4"/>
  <c r="D1149" i="4"/>
  <c r="E1149" i="4"/>
  <c r="F1149" i="4"/>
  <c r="G1149" i="4"/>
  <c r="I1149" i="4"/>
  <c r="J1149" i="4"/>
  <c r="H1149" i="4"/>
  <c r="AK1149" i="4"/>
  <c r="AL1149" i="4"/>
  <c r="AM1149" i="4"/>
  <c r="AN1149" i="4"/>
  <c r="AO1149" i="4"/>
  <c r="AP1149" i="4"/>
  <c r="D1150" i="4"/>
  <c r="E1150" i="4"/>
  <c r="F1150" i="4"/>
  <c r="G1150" i="4"/>
  <c r="I1150" i="4"/>
  <c r="J1150" i="4"/>
  <c r="H1150" i="4"/>
  <c r="AK1150" i="4"/>
  <c r="AL1150" i="4"/>
  <c r="AM1150" i="4"/>
  <c r="AN1150" i="4"/>
  <c r="AO1150" i="4"/>
  <c r="AP1150" i="4"/>
  <c r="D1151" i="4"/>
  <c r="E1151" i="4"/>
  <c r="F1151" i="4"/>
  <c r="G1151" i="4"/>
  <c r="I1151" i="4"/>
  <c r="J1151" i="4"/>
  <c r="H1151" i="4"/>
  <c r="AK1151" i="4"/>
  <c r="AL1151" i="4"/>
  <c r="AM1151" i="4"/>
  <c r="AN1151" i="4"/>
  <c r="AO1151" i="4"/>
  <c r="AP1151" i="4"/>
  <c r="D1152" i="4"/>
  <c r="E1152" i="4"/>
  <c r="F1152" i="4"/>
  <c r="G1152" i="4"/>
  <c r="I1152" i="4"/>
  <c r="J1152" i="4"/>
  <c r="H1152" i="4"/>
  <c r="AK1152" i="4"/>
  <c r="AL1152" i="4"/>
  <c r="AM1152" i="4"/>
  <c r="AN1152" i="4"/>
  <c r="AO1152" i="4"/>
  <c r="AP1152" i="4"/>
  <c r="D1153" i="4"/>
  <c r="E1153" i="4"/>
  <c r="F1153" i="4"/>
  <c r="G1153" i="4"/>
  <c r="I1153" i="4"/>
  <c r="J1153" i="4"/>
  <c r="H1153" i="4"/>
  <c r="AK1153" i="4"/>
  <c r="AL1153" i="4"/>
  <c r="AM1153" i="4"/>
  <c r="AN1153" i="4"/>
  <c r="AO1153" i="4"/>
  <c r="AP1153" i="4"/>
  <c r="D1154" i="4"/>
  <c r="E1154" i="4"/>
  <c r="F1154" i="4"/>
  <c r="G1154" i="4"/>
  <c r="I1154" i="4"/>
  <c r="J1154" i="4"/>
  <c r="H1154" i="4"/>
  <c r="AK1154" i="4"/>
  <c r="AL1154" i="4"/>
  <c r="AM1154" i="4"/>
  <c r="AN1154" i="4"/>
  <c r="AO1154" i="4"/>
  <c r="AP1154" i="4"/>
  <c r="D1155" i="4"/>
  <c r="E1155" i="4"/>
  <c r="F1155" i="4"/>
  <c r="G1155" i="4"/>
  <c r="I1155" i="4"/>
  <c r="J1155" i="4"/>
  <c r="H1155" i="4"/>
  <c r="AK1155" i="4"/>
  <c r="AL1155" i="4"/>
  <c r="AM1155" i="4"/>
  <c r="AN1155" i="4"/>
  <c r="AO1155" i="4"/>
  <c r="AP1155" i="4"/>
  <c r="D1156" i="4"/>
  <c r="E1156" i="4"/>
  <c r="F1156" i="4"/>
  <c r="G1156" i="4"/>
  <c r="I1156" i="4"/>
  <c r="J1156" i="4"/>
  <c r="H1156" i="4"/>
  <c r="AK1156" i="4"/>
  <c r="AL1156" i="4"/>
  <c r="AM1156" i="4"/>
  <c r="AN1156" i="4"/>
  <c r="AO1156" i="4"/>
  <c r="AP1156" i="4"/>
  <c r="D1157" i="4"/>
  <c r="E1157" i="4"/>
  <c r="F1157" i="4"/>
  <c r="G1157" i="4"/>
  <c r="I1157" i="4"/>
  <c r="J1157" i="4"/>
  <c r="H1157" i="4"/>
  <c r="AK1157" i="4"/>
  <c r="AL1157" i="4"/>
  <c r="AM1157" i="4"/>
  <c r="AN1157" i="4"/>
  <c r="AO1157" i="4"/>
  <c r="AP1157" i="4"/>
  <c r="D1158" i="4"/>
  <c r="E1158" i="4"/>
  <c r="F1158" i="4"/>
  <c r="G1158" i="4"/>
  <c r="I1158" i="4"/>
  <c r="J1158" i="4"/>
  <c r="H1158" i="4"/>
  <c r="AK1158" i="4"/>
  <c r="AL1158" i="4"/>
  <c r="AM1158" i="4"/>
  <c r="AN1158" i="4"/>
  <c r="AO1158" i="4"/>
  <c r="AP1158" i="4"/>
  <c r="D1159" i="4"/>
  <c r="E1159" i="4"/>
  <c r="F1159" i="4"/>
  <c r="G1159" i="4"/>
  <c r="I1159" i="4"/>
  <c r="J1159" i="4"/>
  <c r="H1159" i="4"/>
  <c r="AK1159" i="4"/>
  <c r="AL1159" i="4"/>
  <c r="AM1159" i="4"/>
  <c r="AN1159" i="4"/>
  <c r="AO1159" i="4"/>
  <c r="AP1159" i="4"/>
  <c r="D1160" i="4"/>
  <c r="E1160" i="4"/>
  <c r="F1160" i="4"/>
  <c r="G1160" i="4"/>
  <c r="I1160" i="4"/>
  <c r="J1160" i="4"/>
  <c r="H1160" i="4"/>
  <c r="AK1160" i="4"/>
  <c r="AL1160" i="4"/>
  <c r="AM1160" i="4"/>
  <c r="AN1160" i="4"/>
  <c r="AO1160" i="4"/>
  <c r="AP1160" i="4"/>
  <c r="D1161" i="4"/>
  <c r="E1161" i="4"/>
  <c r="F1161" i="4"/>
  <c r="G1161" i="4"/>
  <c r="I1161" i="4"/>
  <c r="J1161" i="4"/>
  <c r="H1161" i="4"/>
  <c r="AK1161" i="4"/>
  <c r="AL1161" i="4"/>
  <c r="AM1161" i="4"/>
  <c r="AN1161" i="4"/>
  <c r="AO1161" i="4"/>
  <c r="AP1161" i="4"/>
  <c r="D1162" i="4"/>
  <c r="E1162" i="4"/>
  <c r="F1162" i="4"/>
  <c r="G1162" i="4"/>
  <c r="I1162" i="4"/>
  <c r="J1162" i="4"/>
  <c r="H1162" i="4"/>
  <c r="AK1162" i="4"/>
  <c r="AL1162" i="4"/>
  <c r="AM1162" i="4"/>
  <c r="AN1162" i="4"/>
  <c r="AO1162" i="4"/>
  <c r="AP1162" i="4"/>
  <c r="D1163" i="4"/>
  <c r="E1163" i="4"/>
  <c r="F1163" i="4"/>
  <c r="G1163" i="4"/>
  <c r="I1163" i="4"/>
  <c r="J1163" i="4"/>
  <c r="H1163" i="4"/>
  <c r="AK1163" i="4"/>
  <c r="AL1163" i="4"/>
  <c r="AM1163" i="4"/>
  <c r="AN1163" i="4"/>
  <c r="AO1163" i="4"/>
  <c r="AP1163" i="4"/>
  <c r="D1164" i="4"/>
  <c r="E1164" i="4"/>
  <c r="F1164" i="4"/>
  <c r="G1164" i="4"/>
  <c r="I1164" i="4"/>
  <c r="J1164" i="4"/>
  <c r="H1164" i="4"/>
  <c r="AK1164" i="4"/>
  <c r="AL1164" i="4"/>
  <c r="AM1164" i="4"/>
  <c r="AN1164" i="4"/>
  <c r="AO1164" i="4"/>
  <c r="AP1164" i="4"/>
  <c r="I1166" i="4"/>
  <c r="J1166" i="4"/>
  <c r="H1166" i="4"/>
  <c r="AK1166" i="4"/>
  <c r="AL1166" i="4"/>
  <c r="AM1166" i="4"/>
  <c r="AN1166" i="4"/>
  <c r="AO1166" i="4"/>
  <c r="AP1166" i="4"/>
  <c r="AR1166" i="4"/>
  <c r="I1167" i="4"/>
  <c r="J1167" i="4"/>
  <c r="H1167" i="4"/>
  <c r="AK1167" i="4"/>
  <c r="AL1167" i="4"/>
  <c r="AM1167" i="4"/>
  <c r="AN1167" i="4"/>
  <c r="AO1167" i="4"/>
  <c r="AP1167" i="4"/>
  <c r="AR1167" i="4"/>
  <c r="I1168" i="4"/>
  <c r="J1168" i="4"/>
  <c r="H1168" i="4"/>
  <c r="AK1168" i="4"/>
  <c r="AL1168" i="4"/>
  <c r="AM1168" i="4"/>
  <c r="AN1168" i="4"/>
  <c r="AO1168" i="4"/>
  <c r="AP1168" i="4"/>
  <c r="AR1168" i="4"/>
  <c r="I1169" i="4"/>
  <c r="J1169" i="4"/>
  <c r="H1169" i="4"/>
  <c r="AK1169" i="4"/>
  <c r="AL1169" i="4"/>
  <c r="AM1169" i="4"/>
  <c r="AN1169" i="4"/>
  <c r="AO1169" i="4"/>
  <c r="AP1169" i="4"/>
  <c r="AR1169" i="4"/>
  <c r="I1170" i="4"/>
  <c r="J1170" i="4"/>
  <c r="H1170" i="4"/>
  <c r="AK1170" i="4"/>
  <c r="AL1170" i="4"/>
  <c r="AM1170" i="4"/>
  <c r="AN1170" i="4"/>
  <c r="AO1170" i="4"/>
  <c r="AP1170" i="4"/>
  <c r="AR1170" i="4"/>
  <c r="I1171" i="4"/>
  <c r="J1171" i="4"/>
  <c r="H1171" i="4"/>
  <c r="AK1171" i="4"/>
  <c r="AL1171" i="4"/>
  <c r="AM1171" i="4"/>
  <c r="AN1171" i="4"/>
  <c r="AO1171" i="4"/>
  <c r="AP1171" i="4"/>
  <c r="AR1171" i="4"/>
  <c r="I1172" i="4"/>
  <c r="J1172" i="4"/>
  <c r="H1172" i="4"/>
  <c r="AK1172" i="4"/>
  <c r="AL1172" i="4"/>
  <c r="AM1172" i="4"/>
  <c r="AN1172" i="4"/>
  <c r="AO1172" i="4"/>
  <c r="AP1172" i="4"/>
  <c r="AR1172" i="4"/>
  <c r="I1173" i="4"/>
  <c r="J1173" i="4"/>
  <c r="H1173" i="4"/>
  <c r="AK1173" i="4"/>
  <c r="AL1173" i="4"/>
  <c r="AM1173" i="4"/>
  <c r="AN1173" i="4"/>
  <c r="AO1173" i="4"/>
  <c r="AP1173" i="4"/>
  <c r="AR1173" i="4"/>
  <c r="I1174" i="4"/>
  <c r="J1174" i="4"/>
  <c r="H1174" i="4"/>
  <c r="AK1174" i="4"/>
  <c r="AL1174" i="4"/>
  <c r="AM1174" i="4"/>
  <c r="AN1174" i="4"/>
  <c r="AO1174" i="4"/>
  <c r="AP1174" i="4"/>
  <c r="AR1174" i="4"/>
  <c r="I1175" i="4"/>
  <c r="J1175" i="4"/>
  <c r="H1175" i="4"/>
  <c r="AK1175" i="4"/>
  <c r="AL1175" i="4"/>
  <c r="AM1175" i="4"/>
  <c r="AN1175" i="4"/>
  <c r="AO1175" i="4"/>
  <c r="AP1175" i="4"/>
  <c r="AR1175" i="4"/>
  <c r="I1176" i="4"/>
  <c r="J1176" i="4"/>
  <c r="H1176" i="4"/>
  <c r="AK1176" i="4"/>
  <c r="AL1176" i="4"/>
  <c r="AM1176" i="4"/>
  <c r="AN1176" i="4"/>
  <c r="AO1176" i="4"/>
  <c r="AP1176" i="4"/>
  <c r="AR1176" i="4"/>
  <c r="I1177" i="4"/>
  <c r="J1177" i="4"/>
  <c r="H1177" i="4"/>
  <c r="AK1177" i="4"/>
  <c r="AL1177" i="4"/>
  <c r="AM1177" i="4"/>
  <c r="AN1177" i="4"/>
  <c r="AO1177" i="4"/>
  <c r="AP1177" i="4"/>
  <c r="AR1177" i="4"/>
  <c r="I1178" i="4"/>
  <c r="J1178" i="4"/>
  <c r="H1178" i="4"/>
  <c r="AK1178" i="4"/>
  <c r="AL1178" i="4"/>
  <c r="AM1178" i="4"/>
  <c r="AN1178" i="4"/>
  <c r="AO1178" i="4"/>
  <c r="AP1178" i="4"/>
  <c r="AR1178" i="4"/>
  <c r="I1179" i="4"/>
  <c r="J1179" i="4"/>
  <c r="H1179" i="4"/>
  <c r="AK1179" i="4"/>
  <c r="AL1179" i="4"/>
  <c r="AM1179" i="4"/>
  <c r="AN1179" i="4"/>
  <c r="AO1179" i="4"/>
  <c r="AP1179" i="4"/>
  <c r="AR1179" i="4"/>
  <c r="I1180" i="4"/>
  <c r="J1180" i="4"/>
  <c r="H1180" i="4"/>
  <c r="AK1180" i="4"/>
  <c r="AL1180" i="4"/>
  <c r="AM1180" i="4"/>
  <c r="AN1180" i="4"/>
  <c r="AO1180" i="4"/>
  <c r="AP1180" i="4"/>
  <c r="AR1180" i="4"/>
  <c r="I1181" i="4"/>
  <c r="J1181" i="4"/>
  <c r="H1181" i="4"/>
  <c r="AK1181" i="4"/>
  <c r="AL1181" i="4"/>
  <c r="AM1181" i="4"/>
  <c r="AN1181" i="4"/>
  <c r="AO1181" i="4"/>
  <c r="AP1181" i="4"/>
  <c r="AR1181" i="4"/>
  <c r="I1182" i="4"/>
  <c r="J1182" i="4"/>
  <c r="H1182" i="4"/>
  <c r="AK1182" i="4"/>
  <c r="AL1182" i="4"/>
  <c r="AM1182" i="4"/>
  <c r="AN1182" i="4"/>
  <c r="AO1182" i="4"/>
  <c r="AP1182" i="4"/>
  <c r="AR1182" i="4"/>
  <c r="I1183" i="4"/>
  <c r="J1183" i="4"/>
  <c r="H1183" i="4"/>
  <c r="AK1183" i="4"/>
  <c r="AL1183" i="4"/>
  <c r="AM1183" i="4"/>
  <c r="AN1183" i="4"/>
  <c r="AO1183" i="4"/>
  <c r="AP1183" i="4"/>
  <c r="AR1183" i="4"/>
  <c r="I1184" i="4"/>
  <c r="J1184" i="4"/>
  <c r="H1184" i="4"/>
  <c r="AK1184" i="4"/>
  <c r="AL1184" i="4"/>
  <c r="AM1184" i="4"/>
  <c r="AN1184" i="4"/>
  <c r="AO1184" i="4"/>
  <c r="AP1184" i="4"/>
  <c r="AR1184" i="4"/>
  <c r="I1185" i="4"/>
  <c r="J1185" i="4"/>
  <c r="H1185" i="4"/>
  <c r="AK1185" i="4"/>
  <c r="AL1185" i="4"/>
  <c r="AM1185" i="4"/>
  <c r="AN1185" i="4"/>
  <c r="AO1185" i="4"/>
  <c r="AP1185" i="4"/>
  <c r="AR1185" i="4"/>
  <c r="I1186" i="4"/>
  <c r="J1186" i="4"/>
  <c r="H1186" i="4"/>
  <c r="AK1186" i="4"/>
  <c r="AL1186" i="4"/>
  <c r="AM1186" i="4"/>
  <c r="AN1186" i="4"/>
  <c r="AO1186" i="4"/>
  <c r="AP1186" i="4"/>
  <c r="AR1186" i="4"/>
  <c r="I1187" i="4"/>
  <c r="J1187" i="4"/>
  <c r="H1187" i="4"/>
  <c r="AK1187" i="4"/>
  <c r="AL1187" i="4"/>
  <c r="AM1187" i="4"/>
  <c r="AN1187" i="4"/>
  <c r="AO1187" i="4"/>
  <c r="AP1187" i="4"/>
  <c r="AR1187" i="4"/>
  <c r="I1188" i="4"/>
  <c r="J1188" i="4"/>
  <c r="H1188" i="4"/>
  <c r="AK1188" i="4"/>
  <c r="AL1188" i="4"/>
  <c r="AM1188" i="4"/>
  <c r="AN1188" i="4"/>
  <c r="AO1188" i="4"/>
  <c r="AP1188" i="4"/>
  <c r="AR1188" i="4"/>
  <c r="I1189" i="4"/>
  <c r="J1189" i="4"/>
  <c r="H1189" i="4"/>
  <c r="AK1189" i="4"/>
  <c r="AL1189" i="4"/>
  <c r="AM1189" i="4"/>
  <c r="AN1189" i="4"/>
  <c r="AO1189" i="4"/>
  <c r="AP1189" i="4"/>
  <c r="AR1189" i="4"/>
  <c r="I1190" i="4"/>
  <c r="J1190" i="4"/>
  <c r="H1190" i="4"/>
  <c r="AK1190" i="4"/>
  <c r="AL1190" i="4"/>
  <c r="AM1190" i="4"/>
  <c r="AN1190" i="4"/>
  <c r="AO1190" i="4"/>
  <c r="AP1190" i="4"/>
  <c r="AR1190" i="4"/>
  <c r="I1191" i="4"/>
  <c r="J1191" i="4"/>
  <c r="H1191" i="4"/>
  <c r="AK1191" i="4"/>
  <c r="AL1191" i="4"/>
  <c r="AM1191" i="4"/>
  <c r="AN1191" i="4"/>
  <c r="AO1191" i="4"/>
  <c r="AP1191" i="4"/>
  <c r="AR1191" i="4"/>
  <c r="I1192" i="4"/>
  <c r="J1192" i="4"/>
  <c r="H1192" i="4"/>
  <c r="AK1192" i="4"/>
  <c r="AL1192" i="4"/>
  <c r="AM1192" i="4"/>
  <c r="AN1192" i="4"/>
  <c r="AO1192" i="4"/>
  <c r="AP1192" i="4"/>
  <c r="AR1192" i="4"/>
  <c r="I1193" i="4"/>
  <c r="J1193" i="4"/>
  <c r="H1193" i="4"/>
  <c r="AK1193" i="4"/>
  <c r="AL1193" i="4"/>
  <c r="AM1193" i="4"/>
  <c r="AN1193" i="4"/>
  <c r="AO1193" i="4"/>
  <c r="AP1193" i="4"/>
  <c r="AR1193" i="4"/>
  <c r="I1194" i="4"/>
  <c r="J1194" i="4"/>
  <c r="H1194" i="4"/>
  <c r="AK1194" i="4"/>
  <c r="AL1194" i="4"/>
  <c r="AM1194" i="4"/>
  <c r="AN1194" i="4"/>
  <c r="AO1194" i="4"/>
  <c r="AP1194" i="4"/>
  <c r="AR1194" i="4"/>
  <c r="I1195" i="4"/>
  <c r="J1195" i="4"/>
  <c r="H1195" i="4"/>
  <c r="AK1195" i="4"/>
  <c r="AL1195" i="4"/>
  <c r="AM1195" i="4"/>
  <c r="AN1195" i="4"/>
  <c r="AO1195" i="4"/>
  <c r="AP1195" i="4"/>
  <c r="AR1195" i="4"/>
  <c r="I1196" i="4"/>
  <c r="J1196" i="4"/>
  <c r="H1196" i="4"/>
  <c r="AK1196" i="4"/>
  <c r="AL1196" i="4"/>
  <c r="AM1196" i="4"/>
  <c r="AN1196" i="4"/>
  <c r="AO1196" i="4"/>
  <c r="AP1196" i="4"/>
  <c r="AR1196" i="4"/>
  <c r="I1197" i="4"/>
  <c r="J1197" i="4"/>
  <c r="H1197" i="4"/>
  <c r="AK1197" i="4"/>
  <c r="AL1197" i="4"/>
  <c r="AM1197" i="4"/>
  <c r="AN1197" i="4"/>
  <c r="AO1197" i="4"/>
  <c r="AP1197" i="4"/>
  <c r="AR1197" i="4"/>
  <c r="I1198" i="4"/>
  <c r="J1198" i="4"/>
  <c r="H1198" i="4"/>
  <c r="AK1198" i="4"/>
  <c r="AL1198" i="4"/>
  <c r="AM1198" i="4"/>
  <c r="AN1198" i="4"/>
  <c r="AO1198" i="4"/>
  <c r="AP1198" i="4"/>
  <c r="AR1198" i="4"/>
  <c r="I1199" i="4"/>
  <c r="J1199" i="4"/>
  <c r="H1199" i="4"/>
  <c r="AK1199" i="4"/>
  <c r="AL1199" i="4"/>
  <c r="AM1199" i="4"/>
  <c r="AN1199" i="4"/>
  <c r="AO1199" i="4"/>
  <c r="AP1199" i="4"/>
  <c r="AR1199" i="4"/>
  <c r="I1200" i="4"/>
  <c r="J1200" i="4"/>
  <c r="H1200" i="4"/>
  <c r="AK1200" i="4"/>
  <c r="AL1200" i="4"/>
  <c r="AM1200" i="4"/>
  <c r="AN1200" i="4"/>
  <c r="AO1200" i="4"/>
  <c r="AP1200" i="4"/>
  <c r="AR1200" i="4"/>
  <c r="I1201" i="4"/>
  <c r="J1201" i="4"/>
  <c r="H1201" i="4"/>
  <c r="AK1201" i="4"/>
  <c r="AL1201" i="4"/>
  <c r="AM1201" i="4"/>
  <c r="AN1201" i="4"/>
  <c r="AO1201" i="4"/>
  <c r="AP1201" i="4"/>
  <c r="AR1201" i="4"/>
  <c r="I1202" i="4"/>
  <c r="J1202" i="4"/>
  <c r="H1202" i="4"/>
  <c r="AK1202" i="4"/>
  <c r="AL1202" i="4"/>
  <c r="AM1202" i="4"/>
  <c r="AN1202" i="4"/>
  <c r="AO1202" i="4"/>
  <c r="AP1202" i="4"/>
  <c r="AR1202" i="4"/>
  <c r="I1203" i="4"/>
  <c r="J1203" i="4"/>
  <c r="H1203" i="4"/>
  <c r="AK1203" i="4"/>
  <c r="AL1203" i="4"/>
  <c r="AM1203" i="4"/>
  <c r="AN1203" i="4"/>
  <c r="AO1203" i="4"/>
  <c r="AP1203" i="4"/>
  <c r="AR1203" i="4"/>
  <c r="I1204" i="4"/>
  <c r="J1204" i="4"/>
  <c r="H1204" i="4"/>
  <c r="AK1204" i="4"/>
  <c r="AL1204" i="4"/>
  <c r="AM1204" i="4"/>
  <c r="AN1204" i="4"/>
  <c r="AO1204" i="4"/>
  <c r="AP1204" i="4"/>
  <c r="AR1204" i="4"/>
  <c r="I1205" i="4"/>
  <c r="J1205" i="4"/>
  <c r="H1205" i="4"/>
  <c r="AK1205" i="4"/>
  <c r="AL1205" i="4"/>
  <c r="AM1205" i="4"/>
  <c r="AN1205" i="4"/>
  <c r="AO1205" i="4"/>
  <c r="AP1205" i="4"/>
  <c r="AR1205" i="4"/>
  <c r="I1206" i="4"/>
  <c r="J1206" i="4"/>
  <c r="H1206" i="4"/>
  <c r="AK1206" i="4"/>
  <c r="AL1206" i="4"/>
  <c r="AM1206" i="4"/>
  <c r="AN1206" i="4"/>
  <c r="AO1206" i="4"/>
  <c r="AP1206" i="4"/>
  <c r="AR1206" i="4"/>
  <c r="I1207" i="4"/>
  <c r="J1207" i="4"/>
  <c r="H1207" i="4"/>
  <c r="AK1207" i="4"/>
  <c r="AL1207" i="4"/>
  <c r="AM1207" i="4"/>
  <c r="AN1207" i="4"/>
  <c r="AO1207" i="4"/>
  <c r="AP1207" i="4"/>
  <c r="AR1207" i="4"/>
  <c r="I1208" i="4"/>
  <c r="J1208" i="4"/>
  <c r="H1208" i="4"/>
  <c r="AK1208" i="4"/>
  <c r="AL1208" i="4"/>
  <c r="AM1208" i="4"/>
  <c r="AN1208" i="4"/>
  <c r="AO1208" i="4"/>
  <c r="AP1208" i="4"/>
  <c r="AR1208" i="4"/>
  <c r="I1209" i="4"/>
  <c r="J1209" i="4"/>
  <c r="H1209" i="4"/>
  <c r="AK1209" i="4"/>
  <c r="AL1209" i="4"/>
  <c r="AM1209" i="4"/>
  <c r="AN1209" i="4"/>
  <c r="AO1209" i="4"/>
  <c r="AP1209" i="4"/>
  <c r="AR1209" i="4"/>
  <c r="I1210" i="4"/>
  <c r="J1210" i="4"/>
  <c r="H1210" i="4"/>
  <c r="AK1210" i="4"/>
  <c r="AL1210" i="4"/>
  <c r="AM1210" i="4"/>
  <c r="AN1210" i="4"/>
  <c r="AO1210" i="4"/>
  <c r="AP1210" i="4"/>
  <c r="AR1210" i="4"/>
  <c r="I1211" i="4"/>
  <c r="J1211" i="4"/>
  <c r="H1211" i="4"/>
  <c r="AK1211" i="4"/>
  <c r="AL1211" i="4"/>
  <c r="AM1211" i="4"/>
  <c r="AN1211" i="4"/>
  <c r="AO1211" i="4"/>
  <c r="AP1211" i="4"/>
  <c r="AR1211" i="4"/>
  <c r="I1212" i="4"/>
  <c r="J1212" i="4"/>
  <c r="H1212" i="4"/>
  <c r="AK1212" i="4"/>
  <c r="AL1212" i="4"/>
  <c r="AM1212" i="4"/>
  <c r="AN1212" i="4"/>
  <c r="AO1212" i="4"/>
  <c r="AP1212" i="4"/>
  <c r="AR1212" i="4"/>
  <c r="I1213" i="4"/>
  <c r="J1213" i="4"/>
  <c r="H1213" i="4"/>
  <c r="AK1213" i="4"/>
  <c r="AL1213" i="4"/>
  <c r="AM1213" i="4"/>
  <c r="AN1213" i="4"/>
  <c r="AO1213" i="4"/>
  <c r="AP1213" i="4"/>
  <c r="AR1213" i="4"/>
  <c r="I1214" i="4"/>
  <c r="J1214" i="4"/>
  <c r="H1214" i="4"/>
  <c r="AK1214" i="4"/>
  <c r="AL1214" i="4"/>
  <c r="AM1214" i="4"/>
  <c r="AN1214" i="4"/>
  <c r="AO1214" i="4"/>
  <c r="AP1214" i="4"/>
  <c r="AR1214" i="4"/>
  <c r="I1215" i="4"/>
  <c r="J1215" i="4"/>
  <c r="H1215" i="4"/>
  <c r="AK1215" i="4"/>
  <c r="AL1215" i="4"/>
  <c r="AM1215" i="4"/>
  <c r="AN1215" i="4"/>
  <c r="AO1215" i="4"/>
  <c r="AP1215" i="4"/>
  <c r="AR1215" i="4"/>
  <c r="I1216" i="4"/>
  <c r="J1216" i="4"/>
  <c r="H1216" i="4"/>
  <c r="AK1216" i="4"/>
  <c r="AL1216" i="4"/>
  <c r="AM1216" i="4"/>
  <c r="AN1216" i="4"/>
  <c r="AO1216" i="4"/>
  <c r="AP1216" i="4"/>
  <c r="AR1216" i="4"/>
  <c r="I1217" i="4"/>
  <c r="J1217" i="4"/>
  <c r="H1217" i="4"/>
  <c r="AK1217" i="4"/>
  <c r="AL1217" i="4"/>
  <c r="AM1217" i="4"/>
  <c r="AN1217" i="4"/>
  <c r="AO1217" i="4"/>
  <c r="AP1217" i="4"/>
  <c r="AR1217" i="4"/>
  <c r="I1218" i="4"/>
  <c r="J1218" i="4"/>
  <c r="H1218" i="4"/>
  <c r="AK1218" i="4"/>
  <c r="AL1218" i="4"/>
  <c r="AM1218" i="4"/>
  <c r="AN1218" i="4"/>
  <c r="AO1218" i="4"/>
  <c r="AP1218" i="4"/>
  <c r="AR1218" i="4"/>
  <c r="I1219" i="4"/>
  <c r="J1219" i="4"/>
  <c r="H1219" i="4"/>
  <c r="AK1219" i="4"/>
  <c r="AL1219" i="4"/>
  <c r="AM1219" i="4"/>
  <c r="AN1219" i="4"/>
  <c r="AO1219" i="4"/>
  <c r="AP1219" i="4"/>
  <c r="AR1219" i="4"/>
  <c r="I1220" i="4"/>
  <c r="J1220" i="4"/>
  <c r="H1220" i="4"/>
  <c r="AK1220" i="4"/>
  <c r="AL1220" i="4"/>
  <c r="AM1220" i="4"/>
  <c r="AN1220" i="4"/>
  <c r="AO1220" i="4"/>
  <c r="AP1220" i="4"/>
  <c r="AR1220" i="4"/>
  <c r="I1221" i="4"/>
  <c r="J1221" i="4"/>
  <c r="H1221" i="4"/>
  <c r="AK1221" i="4"/>
  <c r="AL1221" i="4"/>
  <c r="AM1221" i="4"/>
  <c r="AN1221" i="4"/>
  <c r="AO1221" i="4"/>
  <c r="AP1221" i="4"/>
  <c r="AR1221" i="4"/>
  <c r="I1222" i="4"/>
  <c r="J1222" i="4"/>
  <c r="H1222" i="4"/>
  <c r="AK1222" i="4"/>
  <c r="AL1222" i="4"/>
  <c r="AM1222" i="4"/>
  <c r="AN1222" i="4"/>
  <c r="AO1222" i="4"/>
  <c r="AP1222" i="4"/>
  <c r="AR1222" i="4"/>
  <c r="I1223" i="4"/>
  <c r="J1223" i="4"/>
  <c r="H1223" i="4"/>
  <c r="AK1223" i="4"/>
  <c r="AL1223" i="4"/>
  <c r="AM1223" i="4"/>
  <c r="AN1223" i="4"/>
  <c r="AO1223" i="4"/>
  <c r="AP1223" i="4"/>
  <c r="AR1223" i="4"/>
  <c r="I1224" i="4"/>
  <c r="J1224" i="4"/>
  <c r="H1224" i="4"/>
  <c r="AK1224" i="4"/>
  <c r="AL1224" i="4"/>
  <c r="AM1224" i="4"/>
  <c r="AN1224" i="4"/>
  <c r="AO1224" i="4"/>
  <c r="AP1224" i="4"/>
  <c r="AR1224" i="4"/>
  <c r="I1225" i="4"/>
  <c r="J1225" i="4"/>
  <c r="H1225" i="4"/>
  <c r="AK1225" i="4"/>
  <c r="AL1225" i="4"/>
  <c r="AM1225" i="4"/>
  <c r="AN1225" i="4"/>
  <c r="AO1225" i="4"/>
  <c r="AP1225" i="4"/>
  <c r="AR1225" i="4"/>
  <c r="I1226" i="4"/>
  <c r="J1226" i="4"/>
  <c r="H1226" i="4"/>
  <c r="AK1226" i="4"/>
  <c r="AL1226" i="4"/>
  <c r="AM1226" i="4"/>
  <c r="AN1226" i="4"/>
  <c r="AO1226" i="4"/>
  <c r="AP1226" i="4"/>
  <c r="AR1226" i="4"/>
  <c r="I1227" i="4"/>
  <c r="J1227" i="4"/>
  <c r="H1227" i="4"/>
  <c r="AK1227" i="4"/>
  <c r="AL1227" i="4"/>
  <c r="AM1227" i="4"/>
  <c r="AN1227" i="4"/>
  <c r="AO1227" i="4"/>
  <c r="AP1227" i="4"/>
  <c r="AR1227" i="4"/>
  <c r="I1228" i="4"/>
  <c r="J1228" i="4"/>
  <c r="H1228" i="4"/>
  <c r="AK1228" i="4"/>
  <c r="AL1228" i="4"/>
  <c r="AM1228" i="4"/>
  <c r="AN1228" i="4"/>
  <c r="AO1228" i="4"/>
  <c r="AP1228" i="4"/>
  <c r="AR1228" i="4"/>
  <c r="I1229" i="4"/>
  <c r="J1229" i="4"/>
  <c r="H1229" i="4"/>
  <c r="AK1229" i="4"/>
  <c r="AL1229" i="4"/>
  <c r="AM1229" i="4"/>
  <c r="AN1229" i="4"/>
  <c r="AO1229" i="4"/>
  <c r="AP1229" i="4"/>
  <c r="AR1229" i="4"/>
  <c r="I1230" i="4"/>
  <c r="J1230" i="4"/>
  <c r="H1230" i="4"/>
  <c r="AK1230" i="4"/>
  <c r="AL1230" i="4"/>
  <c r="AM1230" i="4"/>
  <c r="AN1230" i="4"/>
  <c r="AO1230" i="4"/>
  <c r="AP1230" i="4"/>
  <c r="AR1230" i="4"/>
  <c r="I1231" i="4"/>
  <c r="J1231" i="4"/>
  <c r="H1231" i="4"/>
  <c r="AK1231" i="4"/>
  <c r="AL1231" i="4"/>
  <c r="AM1231" i="4"/>
  <c r="AN1231" i="4"/>
  <c r="AO1231" i="4"/>
  <c r="AP1231" i="4"/>
  <c r="AR1231" i="4"/>
  <c r="I1232" i="4"/>
  <c r="J1232" i="4"/>
  <c r="H1232" i="4"/>
  <c r="AK1232" i="4"/>
  <c r="AL1232" i="4"/>
  <c r="AM1232" i="4"/>
  <c r="AN1232" i="4"/>
  <c r="AO1232" i="4"/>
  <c r="AP1232" i="4"/>
  <c r="AR1232" i="4"/>
  <c r="I1233" i="4"/>
  <c r="J1233" i="4"/>
  <c r="H1233" i="4"/>
  <c r="AK1233" i="4"/>
  <c r="AL1233" i="4"/>
  <c r="AM1233" i="4"/>
  <c r="AN1233" i="4"/>
  <c r="AO1233" i="4"/>
  <c r="AP1233" i="4"/>
  <c r="AR1233" i="4"/>
  <c r="I1234" i="4"/>
  <c r="J1234" i="4"/>
  <c r="H1234" i="4"/>
  <c r="AK1234" i="4"/>
  <c r="AL1234" i="4"/>
  <c r="AM1234" i="4"/>
  <c r="AN1234" i="4"/>
  <c r="AO1234" i="4"/>
  <c r="AP1234" i="4"/>
  <c r="AR1234" i="4"/>
  <c r="I1235" i="4"/>
  <c r="J1235" i="4"/>
  <c r="H1235" i="4"/>
  <c r="AK1235" i="4"/>
  <c r="AL1235" i="4"/>
  <c r="AM1235" i="4"/>
  <c r="AN1235" i="4"/>
  <c r="AO1235" i="4"/>
  <c r="AP1235" i="4"/>
  <c r="AR1235" i="4"/>
  <c r="I1236" i="4"/>
  <c r="J1236" i="4"/>
  <c r="H1236" i="4"/>
  <c r="AK1236" i="4"/>
  <c r="AL1236" i="4"/>
  <c r="AM1236" i="4"/>
  <c r="AN1236" i="4"/>
  <c r="AO1236" i="4"/>
  <c r="AP1236" i="4"/>
  <c r="AR1236" i="4"/>
  <c r="I1237" i="4"/>
  <c r="J1237" i="4"/>
  <c r="H1237" i="4"/>
  <c r="AK1237" i="4"/>
  <c r="AL1237" i="4"/>
  <c r="AM1237" i="4"/>
  <c r="AN1237" i="4"/>
  <c r="AO1237" i="4"/>
  <c r="AP1237" i="4"/>
  <c r="AR1237" i="4"/>
  <c r="I1238" i="4"/>
  <c r="J1238" i="4"/>
  <c r="H1238" i="4"/>
  <c r="AK1238" i="4"/>
  <c r="AL1238" i="4"/>
  <c r="AM1238" i="4"/>
  <c r="AN1238" i="4"/>
  <c r="AO1238" i="4"/>
  <c r="AP1238" i="4"/>
  <c r="AR1238" i="4"/>
  <c r="I1239" i="4"/>
  <c r="J1239" i="4"/>
  <c r="H1239" i="4"/>
  <c r="AK1239" i="4"/>
  <c r="AL1239" i="4"/>
  <c r="AM1239" i="4"/>
  <c r="AN1239" i="4"/>
  <c r="AO1239" i="4"/>
  <c r="AP1239" i="4"/>
  <c r="AR1239" i="4"/>
  <c r="I1240" i="4"/>
  <c r="J1240" i="4"/>
  <c r="H1240" i="4"/>
  <c r="AK1240" i="4"/>
  <c r="AL1240" i="4"/>
  <c r="AM1240" i="4"/>
  <c r="AN1240" i="4"/>
  <c r="AO1240" i="4"/>
  <c r="AP1240" i="4"/>
  <c r="AR1240" i="4"/>
  <c r="I1241" i="4"/>
  <c r="J1241" i="4"/>
  <c r="H1241" i="4"/>
  <c r="AK1241" i="4"/>
  <c r="AL1241" i="4"/>
  <c r="AM1241" i="4"/>
  <c r="AN1241" i="4"/>
  <c r="AO1241" i="4"/>
  <c r="AP1241" i="4"/>
  <c r="AR1241" i="4"/>
  <c r="I1242" i="4"/>
  <c r="J1242" i="4"/>
  <c r="H1242" i="4"/>
  <c r="AK1242" i="4"/>
  <c r="AL1242" i="4"/>
  <c r="AM1242" i="4"/>
  <c r="AN1242" i="4"/>
  <c r="AO1242" i="4"/>
  <c r="AP1242" i="4"/>
  <c r="AR1242" i="4"/>
  <c r="I1243" i="4"/>
  <c r="J1243" i="4"/>
  <c r="H1243" i="4"/>
  <c r="AK1243" i="4"/>
  <c r="AL1243" i="4"/>
  <c r="AM1243" i="4"/>
  <c r="AN1243" i="4"/>
  <c r="AO1243" i="4"/>
  <c r="AP1243" i="4"/>
  <c r="AR1243" i="4"/>
  <c r="I1244" i="4"/>
  <c r="J1244" i="4"/>
  <c r="H1244" i="4"/>
  <c r="AK1244" i="4"/>
  <c r="AL1244" i="4"/>
  <c r="AM1244" i="4"/>
  <c r="AN1244" i="4"/>
  <c r="AO1244" i="4"/>
  <c r="AP1244" i="4"/>
  <c r="AR1244" i="4"/>
  <c r="I1245" i="4"/>
  <c r="J1245" i="4"/>
  <c r="H1245" i="4"/>
  <c r="AK1245" i="4"/>
  <c r="AL1245" i="4"/>
  <c r="AM1245" i="4"/>
  <c r="AN1245" i="4"/>
  <c r="AO1245" i="4"/>
  <c r="AP1245" i="4"/>
  <c r="AR1245" i="4"/>
  <c r="I1246" i="4"/>
  <c r="J1246" i="4"/>
  <c r="H1246" i="4"/>
  <c r="AK1246" i="4"/>
  <c r="AL1246" i="4"/>
  <c r="AM1246" i="4"/>
  <c r="AN1246" i="4"/>
  <c r="AO1246" i="4"/>
  <c r="AP1246" i="4"/>
  <c r="AR1246" i="4"/>
  <c r="I1247" i="4"/>
  <c r="J1247" i="4"/>
  <c r="H1247" i="4"/>
  <c r="AK1247" i="4"/>
  <c r="AL1247" i="4"/>
  <c r="AM1247" i="4"/>
  <c r="AN1247" i="4"/>
  <c r="AO1247" i="4"/>
  <c r="AP1247" i="4"/>
  <c r="AR1247" i="4"/>
  <c r="I1248" i="4"/>
  <c r="J1248" i="4"/>
  <c r="H1248" i="4"/>
  <c r="AK1248" i="4"/>
  <c r="AL1248" i="4"/>
  <c r="AM1248" i="4"/>
  <c r="AN1248" i="4"/>
  <c r="AO1248" i="4"/>
  <c r="AP1248" i="4"/>
  <c r="AR1248" i="4"/>
  <c r="I1249" i="4"/>
  <c r="J1249" i="4"/>
  <c r="H1249" i="4"/>
  <c r="AK1249" i="4"/>
  <c r="AL1249" i="4"/>
  <c r="AM1249" i="4"/>
  <c r="AN1249" i="4"/>
  <c r="AO1249" i="4"/>
  <c r="AP1249" i="4"/>
  <c r="AR1249" i="4"/>
  <c r="I1250" i="4"/>
  <c r="J1250" i="4"/>
  <c r="H1250" i="4"/>
  <c r="AK1250" i="4"/>
  <c r="AL1250" i="4"/>
  <c r="AM1250" i="4"/>
  <c r="AN1250" i="4"/>
  <c r="AO1250" i="4"/>
  <c r="AP1250" i="4"/>
  <c r="AR1250" i="4"/>
  <c r="I1251" i="4"/>
  <c r="J1251" i="4"/>
  <c r="H1251" i="4"/>
  <c r="AK1251" i="4"/>
  <c r="AL1251" i="4"/>
  <c r="AM1251" i="4"/>
  <c r="AN1251" i="4"/>
  <c r="AO1251" i="4"/>
  <c r="AP1251" i="4"/>
  <c r="AR1251" i="4"/>
  <c r="I1252" i="4"/>
  <c r="J1252" i="4"/>
  <c r="H1252" i="4"/>
  <c r="AK1252" i="4"/>
  <c r="AL1252" i="4"/>
  <c r="AM1252" i="4"/>
  <c r="AN1252" i="4"/>
  <c r="AO1252" i="4"/>
  <c r="AP1252" i="4"/>
  <c r="AR1252" i="4"/>
  <c r="I1253" i="4"/>
  <c r="J1253" i="4"/>
  <c r="H1253" i="4"/>
  <c r="AK1253" i="4"/>
  <c r="AL1253" i="4"/>
  <c r="AM1253" i="4"/>
  <c r="AN1253" i="4"/>
  <c r="AO1253" i="4"/>
  <c r="AP1253" i="4"/>
  <c r="AR1253" i="4"/>
  <c r="I1254" i="4"/>
  <c r="J1254" i="4"/>
  <c r="H1254" i="4"/>
  <c r="AK1254" i="4"/>
  <c r="AL1254" i="4"/>
  <c r="AM1254" i="4"/>
  <c r="AN1254" i="4"/>
  <c r="AO1254" i="4"/>
  <c r="AP1254" i="4"/>
  <c r="AR1254" i="4"/>
  <c r="I1255" i="4"/>
  <c r="J1255" i="4"/>
  <c r="H1255" i="4"/>
  <c r="AK1255" i="4"/>
  <c r="AL1255" i="4"/>
  <c r="AM1255" i="4"/>
  <c r="AN1255" i="4"/>
  <c r="AO1255" i="4"/>
  <c r="AP1255" i="4"/>
  <c r="AR1255" i="4"/>
  <c r="I1256" i="4"/>
  <c r="J1256" i="4"/>
  <c r="H1256" i="4"/>
  <c r="AK1256" i="4"/>
  <c r="AL1256" i="4"/>
  <c r="AM1256" i="4"/>
  <c r="AN1256" i="4"/>
  <c r="AO1256" i="4"/>
  <c r="AP1256" i="4"/>
  <c r="AR1256" i="4"/>
  <c r="I1257" i="4"/>
  <c r="J1257" i="4"/>
  <c r="H1257" i="4"/>
  <c r="AK1257" i="4"/>
  <c r="AL1257" i="4"/>
  <c r="AM1257" i="4"/>
  <c r="AN1257" i="4"/>
  <c r="AO1257" i="4"/>
  <c r="AP1257" i="4"/>
  <c r="AR1257" i="4"/>
  <c r="I1258" i="4"/>
  <c r="J1258" i="4"/>
  <c r="H1258" i="4"/>
  <c r="AK1258" i="4"/>
  <c r="AL1258" i="4"/>
  <c r="AM1258" i="4"/>
  <c r="AN1258" i="4"/>
  <c r="AO1258" i="4"/>
  <c r="AP1258" i="4"/>
  <c r="AR1258" i="4"/>
  <c r="D1259" i="4"/>
  <c r="E1259" i="4"/>
  <c r="F1259" i="4"/>
  <c r="G1259" i="4"/>
  <c r="I1259" i="4"/>
  <c r="J1259" i="4"/>
  <c r="H1259" i="4"/>
  <c r="AK1259" i="4"/>
  <c r="AL1259" i="4"/>
  <c r="AM1259" i="4"/>
  <c r="AN1259" i="4"/>
  <c r="AO1259" i="4"/>
  <c r="AP1259" i="4"/>
  <c r="AR1259" i="4"/>
  <c r="D1261" i="4"/>
  <c r="E1261" i="4"/>
  <c r="F1261" i="4"/>
  <c r="G1261" i="4"/>
  <c r="I1261" i="4"/>
  <c r="J1261" i="4"/>
  <c r="H1261" i="4"/>
  <c r="AK1261" i="4"/>
  <c r="AL1261" i="4"/>
  <c r="AM1261" i="4"/>
  <c r="AN1261" i="4"/>
  <c r="AO1261" i="4"/>
  <c r="AP1261" i="4"/>
  <c r="AR1261" i="4"/>
  <c r="D1262" i="4"/>
  <c r="E1262" i="4"/>
  <c r="F1262" i="4"/>
  <c r="G1262" i="4"/>
  <c r="I1262" i="4"/>
  <c r="J1262" i="4"/>
  <c r="H1262" i="4"/>
  <c r="AK1262" i="4"/>
  <c r="AL1262" i="4"/>
  <c r="AM1262" i="4"/>
  <c r="AN1262" i="4"/>
  <c r="AO1262" i="4"/>
  <c r="AP1262" i="4"/>
  <c r="AR1262" i="4"/>
  <c r="D1263" i="4"/>
  <c r="E1263" i="4"/>
  <c r="F1263" i="4"/>
  <c r="G1263" i="4"/>
  <c r="I1263" i="4"/>
  <c r="J1263" i="4"/>
  <c r="H1263" i="4"/>
  <c r="AK1263" i="4"/>
  <c r="AL1263" i="4"/>
  <c r="AM1263" i="4"/>
  <c r="AN1263" i="4"/>
  <c r="AO1263" i="4"/>
  <c r="AP1263" i="4"/>
  <c r="AR1263" i="4"/>
  <c r="D1264" i="4"/>
  <c r="E1264" i="4"/>
  <c r="F1264" i="4"/>
  <c r="G1264" i="4"/>
  <c r="I1264" i="4"/>
  <c r="J1264" i="4"/>
  <c r="H1264" i="4"/>
  <c r="AK1264" i="4"/>
  <c r="AL1264" i="4"/>
  <c r="AM1264" i="4"/>
  <c r="AN1264" i="4"/>
  <c r="AO1264" i="4"/>
  <c r="AP1264" i="4"/>
  <c r="AR1264" i="4"/>
  <c r="D1265" i="4"/>
  <c r="E1265" i="4"/>
  <c r="F1265" i="4"/>
  <c r="G1265" i="4"/>
  <c r="I1265" i="4"/>
  <c r="J1265" i="4"/>
  <c r="H1265" i="4"/>
  <c r="AK1265" i="4"/>
  <c r="AL1265" i="4"/>
  <c r="AM1265" i="4"/>
  <c r="AN1265" i="4"/>
  <c r="AO1265" i="4"/>
  <c r="AP1265" i="4"/>
  <c r="AR1265" i="4"/>
  <c r="D1266" i="4"/>
  <c r="E1266" i="4"/>
  <c r="F1266" i="4"/>
  <c r="G1266" i="4"/>
  <c r="I1266" i="4"/>
  <c r="J1266" i="4"/>
  <c r="H1266" i="4"/>
  <c r="AK1266" i="4"/>
  <c r="AL1266" i="4"/>
  <c r="AM1266" i="4"/>
  <c r="AN1266" i="4"/>
  <c r="AO1266" i="4"/>
  <c r="AP1266" i="4"/>
  <c r="AR1266" i="4"/>
  <c r="D1267" i="4"/>
  <c r="E1267" i="4"/>
  <c r="F1267" i="4"/>
  <c r="G1267" i="4"/>
  <c r="I1267" i="4"/>
  <c r="J1267" i="4"/>
  <c r="H1267" i="4"/>
  <c r="AK1267" i="4"/>
  <c r="AL1267" i="4"/>
  <c r="AM1267" i="4"/>
  <c r="AN1267" i="4"/>
  <c r="AO1267" i="4"/>
  <c r="AP1267" i="4"/>
  <c r="AR1267" i="4"/>
  <c r="D1268" i="4"/>
  <c r="E1268" i="4"/>
  <c r="F1268" i="4"/>
  <c r="G1268" i="4"/>
  <c r="I1268" i="4"/>
  <c r="J1268" i="4"/>
  <c r="H1268" i="4"/>
  <c r="AK1268" i="4"/>
  <c r="AL1268" i="4"/>
  <c r="AM1268" i="4"/>
  <c r="AN1268" i="4"/>
  <c r="AO1268" i="4"/>
  <c r="AP1268" i="4"/>
  <c r="AR1268" i="4"/>
  <c r="D1269" i="4"/>
  <c r="E1269" i="4"/>
  <c r="F1269" i="4"/>
  <c r="G1269" i="4"/>
  <c r="I1269" i="4"/>
  <c r="J1269" i="4"/>
  <c r="H1269" i="4"/>
  <c r="AK1269" i="4"/>
  <c r="AL1269" i="4"/>
  <c r="AM1269" i="4"/>
  <c r="AN1269" i="4"/>
  <c r="AO1269" i="4"/>
  <c r="AP1269" i="4"/>
  <c r="AR1269" i="4"/>
  <c r="D1270" i="4"/>
  <c r="E1270" i="4"/>
  <c r="F1270" i="4"/>
  <c r="G1270" i="4"/>
  <c r="I1270" i="4"/>
  <c r="J1270" i="4"/>
  <c r="H1270" i="4"/>
  <c r="AK1270" i="4"/>
  <c r="AL1270" i="4"/>
  <c r="AM1270" i="4"/>
  <c r="AN1270" i="4"/>
  <c r="AO1270" i="4"/>
  <c r="AP1270" i="4"/>
  <c r="AR1270" i="4"/>
  <c r="D1271" i="4"/>
  <c r="E1271" i="4"/>
  <c r="F1271" i="4"/>
  <c r="G1271" i="4"/>
  <c r="I1271" i="4"/>
  <c r="J1271" i="4"/>
  <c r="H1271" i="4"/>
  <c r="AK1271" i="4"/>
  <c r="AL1271" i="4"/>
  <c r="AM1271" i="4"/>
  <c r="AN1271" i="4"/>
  <c r="AO1271" i="4"/>
  <c r="AP1271" i="4"/>
  <c r="AR1271" i="4"/>
  <c r="D1273" i="4"/>
  <c r="E1273" i="4"/>
  <c r="F1273" i="4"/>
  <c r="G1273" i="4"/>
  <c r="I1273" i="4"/>
  <c r="J1273" i="4"/>
  <c r="H1273" i="4"/>
  <c r="AK1273" i="4"/>
  <c r="AL1273" i="4"/>
  <c r="AM1273" i="4"/>
  <c r="AN1273" i="4"/>
  <c r="AO1273" i="4"/>
  <c r="AP1273" i="4"/>
  <c r="AR1273" i="4"/>
  <c r="D1274" i="4"/>
  <c r="E1274" i="4"/>
  <c r="F1274" i="4"/>
  <c r="G1274" i="4"/>
  <c r="I1274" i="4"/>
  <c r="J1274" i="4"/>
  <c r="H1274" i="4"/>
  <c r="AK1274" i="4"/>
  <c r="AL1274" i="4"/>
  <c r="AM1274" i="4"/>
  <c r="AN1274" i="4"/>
  <c r="AO1274" i="4"/>
  <c r="AP1274" i="4"/>
  <c r="AR1274" i="4"/>
  <c r="D1275" i="4"/>
  <c r="E1275" i="4"/>
  <c r="F1275" i="4"/>
  <c r="G1275" i="4"/>
  <c r="I1275" i="4"/>
  <c r="J1275" i="4"/>
  <c r="H1275" i="4"/>
  <c r="AK1275" i="4"/>
  <c r="AL1275" i="4"/>
  <c r="AM1275" i="4"/>
  <c r="AN1275" i="4"/>
  <c r="AO1275" i="4"/>
  <c r="AP1275" i="4"/>
  <c r="AR1275" i="4"/>
  <c r="D1276" i="4"/>
  <c r="E1276" i="4"/>
  <c r="F1276" i="4"/>
  <c r="G1276" i="4"/>
  <c r="I1276" i="4"/>
  <c r="J1276" i="4"/>
  <c r="H1276" i="4"/>
  <c r="AK1276" i="4"/>
  <c r="AL1276" i="4"/>
  <c r="AM1276" i="4"/>
  <c r="AN1276" i="4"/>
  <c r="AO1276" i="4"/>
  <c r="AP1276" i="4"/>
  <c r="AR1276" i="4"/>
  <c r="D1277" i="4"/>
  <c r="E1277" i="4"/>
  <c r="F1277" i="4"/>
  <c r="G1277" i="4"/>
  <c r="I1277" i="4"/>
  <c r="J1277" i="4"/>
  <c r="H1277" i="4"/>
  <c r="AK1277" i="4"/>
  <c r="AL1277" i="4"/>
  <c r="AM1277" i="4"/>
  <c r="AN1277" i="4"/>
  <c r="AO1277" i="4"/>
  <c r="AP1277" i="4"/>
  <c r="AR1277" i="4"/>
  <c r="D1278" i="4"/>
  <c r="E1278" i="4"/>
  <c r="F1278" i="4"/>
  <c r="G1278" i="4"/>
  <c r="I1278" i="4"/>
  <c r="J1278" i="4"/>
  <c r="H1278" i="4"/>
  <c r="AK1278" i="4"/>
  <c r="AL1278" i="4"/>
  <c r="AM1278" i="4"/>
  <c r="AN1278" i="4"/>
  <c r="AO1278" i="4"/>
  <c r="AP1278" i="4"/>
  <c r="AR1278" i="4"/>
  <c r="D1279" i="4"/>
  <c r="E1279" i="4"/>
  <c r="F1279" i="4"/>
  <c r="G1279" i="4"/>
  <c r="I1279" i="4"/>
  <c r="J1279" i="4"/>
  <c r="H1279" i="4"/>
  <c r="AK1279" i="4"/>
  <c r="AL1279" i="4"/>
  <c r="AM1279" i="4"/>
  <c r="AN1279" i="4"/>
  <c r="AO1279" i="4"/>
  <c r="AP1279" i="4"/>
  <c r="AR1279" i="4"/>
  <c r="D1280" i="4"/>
  <c r="E1280" i="4"/>
  <c r="F1280" i="4"/>
  <c r="G1280" i="4"/>
  <c r="I1280" i="4"/>
  <c r="J1280" i="4"/>
  <c r="H1280" i="4"/>
  <c r="AK1280" i="4"/>
  <c r="AL1280" i="4"/>
  <c r="AM1280" i="4"/>
  <c r="AN1280" i="4"/>
  <c r="AO1280" i="4"/>
  <c r="AP1280" i="4"/>
  <c r="AR1280" i="4"/>
  <c r="D1281" i="4"/>
  <c r="E1281" i="4"/>
  <c r="F1281" i="4"/>
  <c r="G1281" i="4"/>
  <c r="I1281" i="4"/>
  <c r="J1281" i="4"/>
  <c r="H1281" i="4"/>
  <c r="AK1281" i="4"/>
  <c r="AL1281" i="4"/>
  <c r="AM1281" i="4"/>
  <c r="AN1281" i="4"/>
  <c r="AO1281" i="4"/>
  <c r="AP1281" i="4"/>
  <c r="AR1281" i="4"/>
  <c r="D1282" i="4"/>
  <c r="E1282" i="4"/>
  <c r="F1282" i="4"/>
  <c r="G1282" i="4"/>
  <c r="I1282" i="4"/>
  <c r="J1282" i="4"/>
  <c r="H1282" i="4"/>
  <c r="AK1282" i="4"/>
  <c r="AL1282" i="4"/>
  <c r="AM1282" i="4"/>
  <c r="AN1282" i="4"/>
  <c r="AO1282" i="4"/>
  <c r="AP1282" i="4"/>
  <c r="AR1282" i="4"/>
  <c r="D1283" i="4"/>
  <c r="E1283" i="4"/>
  <c r="F1283" i="4"/>
  <c r="G1283" i="4"/>
  <c r="I1283" i="4"/>
  <c r="J1283" i="4"/>
  <c r="H1283" i="4"/>
  <c r="AK1283" i="4"/>
  <c r="AL1283" i="4"/>
  <c r="AM1283" i="4"/>
  <c r="AN1283" i="4"/>
  <c r="AO1283" i="4"/>
  <c r="AP1283" i="4"/>
  <c r="AR1283" i="4"/>
  <c r="D1284" i="4"/>
  <c r="E1284" i="4"/>
  <c r="F1284" i="4"/>
  <c r="G1284" i="4"/>
  <c r="I1284" i="4"/>
  <c r="J1284" i="4"/>
  <c r="H1284" i="4"/>
  <c r="AK1284" i="4"/>
  <c r="AL1284" i="4"/>
  <c r="AM1284" i="4"/>
  <c r="AN1284" i="4"/>
  <c r="AO1284" i="4"/>
  <c r="AP1284" i="4"/>
  <c r="AR1284" i="4"/>
  <c r="D1285" i="4"/>
  <c r="E1285" i="4"/>
  <c r="F1285" i="4"/>
  <c r="G1285" i="4"/>
  <c r="I1285" i="4"/>
  <c r="J1285" i="4"/>
  <c r="H1285" i="4"/>
  <c r="AK1285" i="4"/>
  <c r="AL1285" i="4"/>
  <c r="AM1285" i="4"/>
  <c r="AN1285" i="4"/>
  <c r="AO1285" i="4"/>
  <c r="AP1285" i="4"/>
  <c r="AR1285" i="4"/>
  <c r="D1286" i="4"/>
  <c r="E1286" i="4"/>
  <c r="F1286" i="4"/>
  <c r="G1286" i="4"/>
  <c r="I1286" i="4"/>
  <c r="J1286" i="4"/>
  <c r="H1286" i="4"/>
  <c r="AK1286" i="4"/>
  <c r="AL1286" i="4"/>
  <c r="AM1286" i="4"/>
  <c r="AN1286" i="4"/>
  <c r="AO1286" i="4"/>
  <c r="AP1286" i="4"/>
  <c r="AR1286" i="4"/>
  <c r="D1287" i="4"/>
  <c r="E1287" i="4"/>
  <c r="F1287" i="4"/>
  <c r="G1287" i="4"/>
  <c r="I1287" i="4"/>
  <c r="J1287" i="4"/>
  <c r="H1287" i="4"/>
  <c r="AK1287" i="4"/>
  <c r="AL1287" i="4"/>
  <c r="AM1287" i="4"/>
  <c r="AN1287" i="4"/>
  <c r="AO1287" i="4"/>
  <c r="AP1287" i="4"/>
  <c r="AR1287" i="4"/>
  <c r="D1288" i="4"/>
  <c r="E1288" i="4"/>
  <c r="F1288" i="4"/>
  <c r="G1288" i="4"/>
  <c r="I1288" i="4"/>
  <c r="J1288" i="4"/>
  <c r="H1288" i="4"/>
  <c r="AK1288" i="4"/>
  <c r="AL1288" i="4"/>
  <c r="AM1288" i="4"/>
  <c r="AN1288" i="4"/>
  <c r="AO1288" i="4"/>
  <c r="AP1288" i="4"/>
  <c r="AR1288" i="4"/>
  <c r="D1289" i="4"/>
  <c r="E1289" i="4"/>
  <c r="F1289" i="4"/>
  <c r="G1289" i="4"/>
  <c r="I1289" i="4"/>
  <c r="J1289" i="4"/>
  <c r="H1289" i="4"/>
  <c r="AK1289" i="4"/>
  <c r="AL1289" i="4"/>
  <c r="AM1289" i="4"/>
  <c r="AN1289" i="4"/>
  <c r="AO1289" i="4"/>
  <c r="AP1289" i="4"/>
  <c r="AR1289" i="4"/>
  <c r="D1290" i="4"/>
  <c r="E1290" i="4"/>
  <c r="F1290" i="4"/>
  <c r="G1290" i="4"/>
  <c r="I1290" i="4"/>
  <c r="J1290" i="4"/>
  <c r="H1290" i="4"/>
  <c r="AK1290" i="4"/>
  <c r="AL1290" i="4"/>
  <c r="AM1290" i="4"/>
  <c r="AN1290" i="4"/>
  <c r="AO1290" i="4"/>
  <c r="AP1290" i="4"/>
  <c r="AR1290" i="4"/>
  <c r="D1291" i="4"/>
  <c r="E1291" i="4"/>
  <c r="F1291" i="4"/>
  <c r="G1291" i="4"/>
  <c r="I1291" i="4"/>
  <c r="J1291" i="4"/>
  <c r="H1291" i="4"/>
  <c r="AK1291" i="4"/>
  <c r="AL1291" i="4"/>
  <c r="AM1291" i="4"/>
  <c r="AN1291" i="4"/>
  <c r="AO1291" i="4"/>
  <c r="AP1291" i="4"/>
  <c r="AR1291" i="4"/>
  <c r="D1292" i="4"/>
  <c r="E1292" i="4"/>
  <c r="F1292" i="4"/>
  <c r="G1292" i="4"/>
  <c r="I1292" i="4"/>
  <c r="J1292" i="4"/>
  <c r="H1292" i="4"/>
  <c r="AK1292" i="4"/>
  <c r="AL1292" i="4"/>
  <c r="AM1292" i="4"/>
  <c r="AN1292" i="4"/>
  <c r="AO1292" i="4"/>
  <c r="AP1292" i="4"/>
  <c r="AR1292" i="4"/>
  <c r="D1293" i="4"/>
  <c r="E1293" i="4"/>
  <c r="F1293" i="4"/>
  <c r="G1293" i="4"/>
  <c r="I1293" i="4"/>
  <c r="J1293" i="4"/>
  <c r="H1293" i="4"/>
  <c r="AK1293" i="4"/>
  <c r="AL1293" i="4"/>
  <c r="AM1293" i="4"/>
  <c r="AN1293" i="4"/>
  <c r="AO1293" i="4"/>
  <c r="AP1293" i="4"/>
  <c r="AR1293" i="4"/>
  <c r="D1294" i="4"/>
  <c r="E1294" i="4"/>
  <c r="F1294" i="4"/>
  <c r="G1294" i="4"/>
  <c r="I1294" i="4"/>
  <c r="J1294" i="4"/>
  <c r="H1294" i="4"/>
  <c r="AK1294" i="4"/>
  <c r="AL1294" i="4"/>
  <c r="AM1294" i="4"/>
  <c r="AN1294" i="4"/>
  <c r="AO1294" i="4"/>
  <c r="AP1294" i="4"/>
  <c r="AR1294" i="4"/>
  <c r="D1296" i="4"/>
  <c r="E1296" i="4"/>
  <c r="F1296" i="4"/>
  <c r="G1296" i="4"/>
  <c r="I1296" i="4"/>
  <c r="J1296" i="4"/>
  <c r="H1296" i="4"/>
  <c r="AK1296" i="4"/>
  <c r="AL1296" i="4"/>
  <c r="AM1296" i="4"/>
  <c r="AN1296" i="4"/>
  <c r="AO1296" i="4"/>
  <c r="AP1296" i="4"/>
  <c r="AR1296" i="4"/>
  <c r="D1297" i="4"/>
  <c r="E1297" i="4"/>
  <c r="F1297" i="4"/>
  <c r="G1297" i="4"/>
  <c r="I1297" i="4"/>
  <c r="J1297" i="4"/>
  <c r="H1297" i="4"/>
  <c r="AK1297" i="4"/>
  <c r="AL1297" i="4"/>
  <c r="AM1297" i="4"/>
  <c r="AN1297" i="4"/>
  <c r="AO1297" i="4"/>
  <c r="AP1297" i="4"/>
  <c r="AR1297" i="4"/>
  <c r="D1298" i="4"/>
  <c r="E1298" i="4"/>
  <c r="F1298" i="4"/>
  <c r="G1298" i="4"/>
  <c r="I1298" i="4"/>
  <c r="J1298" i="4"/>
  <c r="H1298" i="4"/>
  <c r="AK1298" i="4"/>
  <c r="AL1298" i="4"/>
  <c r="AM1298" i="4"/>
  <c r="AN1298" i="4"/>
  <c r="AO1298" i="4"/>
  <c r="AP1298" i="4"/>
  <c r="AR1298" i="4"/>
  <c r="D1299" i="4"/>
  <c r="E1299" i="4"/>
  <c r="F1299" i="4"/>
  <c r="G1299" i="4"/>
  <c r="I1299" i="4"/>
  <c r="J1299" i="4"/>
  <c r="H1299" i="4"/>
  <c r="AK1299" i="4"/>
  <c r="AL1299" i="4"/>
  <c r="AM1299" i="4"/>
  <c r="AN1299" i="4"/>
  <c r="AO1299" i="4"/>
  <c r="AP1299" i="4"/>
  <c r="AR1299" i="4"/>
  <c r="D1300" i="4"/>
  <c r="E1300" i="4"/>
  <c r="F1300" i="4"/>
  <c r="G1300" i="4"/>
  <c r="I1300" i="4"/>
  <c r="J1300" i="4"/>
  <c r="H1300" i="4"/>
  <c r="AK1300" i="4"/>
  <c r="AL1300" i="4"/>
  <c r="AM1300" i="4"/>
  <c r="AN1300" i="4"/>
  <c r="AO1300" i="4"/>
  <c r="AP1300" i="4"/>
  <c r="AR1300" i="4"/>
  <c r="D1301" i="4"/>
  <c r="E1301" i="4"/>
  <c r="F1301" i="4"/>
  <c r="G1301" i="4"/>
  <c r="I1301" i="4"/>
  <c r="J1301" i="4"/>
  <c r="H1301" i="4"/>
  <c r="AK1301" i="4"/>
  <c r="AL1301" i="4"/>
  <c r="AM1301" i="4"/>
  <c r="AN1301" i="4"/>
  <c r="AO1301" i="4"/>
  <c r="AP1301" i="4"/>
  <c r="AR1301" i="4"/>
  <c r="D1302" i="4"/>
  <c r="E1302" i="4"/>
  <c r="F1302" i="4"/>
  <c r="G1302" i="4"/>
  <c r="I1302" i="4"/>
  <c r="J1302" i="4"/>
  <c r="H1302" i="4"/>
  <c r="AK1302" i="4"/>
  <c r="AL1302" i="4"/>
  <c r="AM1302" i="4"/>
  <c r="AN1302" i="4"/>
  <c r="AO1302" i="4"/>
  <c r="AP1302" i="4"/>
  <c r="AR1302" i="4"/>
  <c r="D1303" i="4"/>
  <c r="E1303" i="4"/>
  <c r="F1303" i="4"/>
  <c r="G1303" i="4"/>
  <c r="I1303" i="4"/>
  <c r="J1303" i="4"/>
  <c r="H1303" i="4"/>
  <c r="AK1303" i="4"/>
  <c r="AL1303" i="4"/>
  <c r="AM1303" i="4"/>
  <c r="AN1303" i="4"/>
  <c r="AO1303" i="4"/>
  <c r="AP1303" i="4"/>
  <c r="AR1303" i="4"/>
  <c r="D1304" i="4"/>
  <c r="E1304" i="4"/>
  <c r="F1304" i="4"/>
  <c r="G1304" i="4"/>
  <c r="I1304" i="4"/>
  <c r="J1304" i="4"/>
  <c r="H1304" i="4"/>
  <c r="AK1304" i="4"/>
  <c r="AL1304" i="4"/>
  <c r="AM1304" i="4"/>
  <c r="AN1304" i="4"/>
  <c r="AO1304" i="4"/>
  <c r="AP1304" i="4"/>
  <c r="AR1304" i="4"/>
  <c r="D1305" i="4"/>
  <c r="E1305" i="4"/>
  <c r="F1305" i="4"/>
  <c r="G1305" i="4"/>
  <c r="I1305" i="4"/>
  <c r="J1305" i="4"/>
  <c r="H1305" i="4"/>
  <c r="AK1305" i="4"/>
  <c r="AL1305" i="4"/>
  <c r="AM1305" i="4"/>
  <c r="AN1305" i="4"/>
  <c r="AO1305" i="4"/>
  <c r="AP1305" i="4"/>
  <c r="AR1305" i="4"/>
  <c r="D1306" i="4"/>
  <c r="E1306" i="4"/>
  <c r="F1306" i="4"/>
  <c r="G1306" i="4"/>
  <c r="I1306" i="4"/>
  <c r="J1306" i="4"/>
  <c r="H1306" i="4"/>
  <c r="AK1306" i="4"/>
  <c r="AL1306" i="4"/>
  <c r="AM1306" i="4"/>
  <c r="AN1306" i="4"/>
  <c r="AO1306" i="4"/>
  <c r="AP1306" i="4"/>
  <c r="AR1306" i="4"/>
  <c r="D1307" i="4"/>
  <c r="E1307" i="4"/>
  <c r="F1307" i="4"/>
  <c r="G1307" i="4"/>
  <c r="I1307" i="4"/>
  <c r="J1307" i="4"/>
  <c r="H1307" i="4"/>
  <c r="AK1307" i="4"/>
  <c r="AL1307" i="4"/>
  <c r="AM1307" i="4"/>
  <c r="AN1307" i="4"/>
  <c r="AO1307" i="4"/>
  <c r="AP1307" i="4"/>
  <c r="AR1307" i="4"/>
  <c r="D1308" i="4"/>
  <c r="E1308" i="4"/>
  <c r="F1308" i="4"/>
  <c r="G1308" i="4"/>
  <c r="I1308" i="4"/>
  <c r="J1308" i="4"/>
  <c r="H1308" i="4"/>
  <c r="AK1308" i="4"/>
  <c r="AL1308" i="4"/>
  <c r="AM1308" i="4"/>
  <c r="AN1308" i="4"/>
  <c r="AO1308" i="4"/>
  <c r="AP1308" i="4"/>
  <c r="AR1308" i="4"/>
  <c r="D1309" i="4"/>
  <c r="E1309" i="4"/>
  <c r="F1309" i="4"/>
  <c r="G1309" i="4"/>
  <c r="I1309" i="4"/>
  <c r="J1309" i="4"/>
  <c r="H1309" i="4"/>
  <c r="AK1309" i="4"/>
  <c r="AL1309" i="4"/>
  <c r="AM1309" i="4"/>
  <c r="AN1309" i="4"/>
  <c r="AO1309" i="4"/>
  <c r="AP1309" i="4"/>
  <c r="AR1309" i="4"/>
  <c r="D1310" i="4"/>
  <c r="E1310" i="4"/>
  <c r="F1310" i="4"/>
  <c r="G1310" i="4"/>
  <c r="I1310" i="4"/>
  <c r="J1310" i="4"/>
  <c r="H1310" i="4"/>
  <c r="AK1310" i="4"/>
  <c r="AL1310" i="4"/>
  <c r="AM1310" i="4"/>
  <c r="AN1310" i="4"/>
  <c r="AO1310" i="4"/>
  <c r="AP1310" i="4"/>
  <c r="AR1310" i="4"/>
  <c r="D1311" i="4"/>
  <c r="E1311" i="4"/>
  <c r="F1311" i="4"/>
  <c r="G1311" i="4"/>
  <c r="I1311" i="4"/>
  <c r="J1311" i="4"/>
  <c r="H1311" i="4"/>
  <c r="AK1311" i="4"/>
  <c r="AL1311" i="4"/>
  <c r="AM1311" i="4"/>
  <c r="AN1311" i="4"/>
  <c r="AO1311" i="4"/>
  <c r="AP1311" i="4"/>
  <c r="AR1311" i="4"/>
  <c r="D1312" i="4"/>
  <c r="E1312" i="4"/>
  <c r="F1312" i="4"/>
  <c r="G1312" i="4"/>
  <c r="I1312" i="4"/>
  <c r="J1312" i="4"/>
  <c r="H1312" i="4"/>
  <c r="AK1312" i="4"/>
  <c r="AL1312" i="4"/>
  <c r="AM1312" i="4"/>
  <c r="AN1312" i="4"/>
  <c r="AO1312" i="4"/>
  <c r="AP1312" i="4"/>
  <c r="AR1312" i="4"/>
  <c r="D1313" i="4"/>
  <c r="E1313" i="4"/>
  <c r="F1313" i="4"/>
  <c r="G1313" i="4"/>
  <c r="I1313" i="4"/>
  <c r="J1313" i="4"/>
  <c r="H1313" i="4"/>
  <c r="AK1313" i="4"/>
  <c r="AL1313" i="4"/>
  <c r="AM1313" i="4"/>
  <c r="AN1313" i="4"/>
  <c r="AO1313" i="4"/>
  <c r="AP1313" i="4"/>
  <c r="AR1313" i="4"/>
  <c r="D1314" i="4"/>
  <c r="E1314" i="4"/>
  <c r="F1314" i="4"/>
  <c r="G1314" i="4"/>
  <c r="I1314" i="4"/>
  <c r="J1314" i="4"/>
  <c r="H1314" i="4"/>
  <c r="AK1314" i="4"/>
  <c r="AL1314" i="4"/>
  <c r="AM1314" i="4"/>
  <c r="AN1314" i="4"/>
  <c r="AO1314" i="4"/>
  <c r="AP1314" i="4"/>
  <c r="AR1314" i="4"/>
  <c r="D1315" i="4"/>
  <c r="E1315" i="4"/>
  <c r="F1315" i="4"/>
  <c r="G1315" i="4"/>
  <c r="I1315" i="4"/>
  <c r="J1315" i="4"/>
  <c r="H1315" i="4"/>
  <c r="AK1315" i="4"/>
  <c r="AL1315" i="4"/>
  <c r="AM1315" i="4"/>
  <c r="AN1315" i="4"/>
  <c r="AO1315" i="4"/>
  <c r="AP1315" i="4"/>
  <c r="AR1315" i="4"/>
  <c r="D1316" i="4"/>
  <c r="E1316" i="4"/>
  <c r="F1316" i="4"/>
  <c r="G1316" i="4"/>
  <c r="I1316" i="4"/>
  <c r="J1316" i="4"/>
  <c r="H1316" i="4"/>
  <c r="AK1316" i="4"/>
  <c r="AL1316" i="4"/>
  <c r="AM1316" i="4"/>
  <c r="AN1316" i="4"/>
  <c r="AO1316" i="4"/>
  <c r="AP1316" i="4"/>
  <c r="AR1316" i="4"/>
  <c r="D1317" i="4"/>
  <c r="E1317" i="4"/>
  <c r="F1317" i="4"/>
  <c r="G1317" i="4"/>
  <c r="I1317" i="4"/>
  <c r="J1317" i="4"/>
  <c r="H1317" i="4"/>
  <c r="AK1317" i="4"/>
  <c r="AL1317" i="4"/>
  <c r="AM1317" i="4"/>
  <c r="AN1317" i="4"/>
  <c r="AO1317" i="4"/>
  <c r="AP1317" i="4"/>
  <c r="AR1317" i="4"/>
  <c r="D1318" i="4"/>
  <c r="E1318" i="4"/>
  <c r="F1318" i="4"/>
  <c r="G1318" i="4"/>
  <c r="I1318" i="4"/>
  <c r="J1318" i="4"/>
  <c r="H1318" i="4"/>
  <c r="AK1318" i="4"/>
  <c r="AL1318" i="4"/>
  <c r="AM1318" i="4"/>
  <c r="AN1318" i="4"/>
  <c r="AO1318" i="4"/>
  <c r="AP1318" i="4"/>
  <c r="AR1318" i="4"/>
  <c r="D1319" i="4"/>
  <c r="E1319" i="4"/>
  <c r="F1319" i="4"/>
  <c r="G1319" i="4"/>
  <c r="I1319" i="4"/>
  <c r="J1319" i="4"/>
  <c r="H1319" i="4"/>
  <c r="AK1319" i="4"/>
  <c r="AL1319" i="4"/>
  <c r="AM1319" i="4"/>
  <c r="AN1319" i="4"/>
  <c r="AO1319" i="4"/>
  <c r="AP1319" i="4"/>
  <c r="AR1319" i="4"/>
  <c r="D1320" i="4"/>
  <c r="E1320" i="4"/>
  <c r="F1320" i="4"/>
  <c r="G1320" i="4"/>
  <c r="I1320" i="4"/>
  <c r="J1320" i="4"/>
  <c r="H1320" i="4"/>
  <c r="AK1320" i="4"/>
  <c r="AL1320" i="4"/>
  <c r="AM1320" i="4"/>
  <c r="AN1320" i="4"/>
  <c r="AO1320" i="4"/>
  <c r="AP1320" i="4"/>
  <c r="AR1320" i="4"/>
  <c r="D1321" i="4"/>
  <c r="E1321" i="4"/>
  <c r="F1321" i="4"/>
  <c r="G1321" i="4"/>
  <c r="I1321" i="4"/>
  <c r="J1321" i="4"/>
  <c r="H1321" i="4"/>
  <c r="AK1321" i="4"/>
  <c r="AL1321" i="4"/>
  <c r="AM1321" i="4"/>
  <c r="AN1321" i="4"/>
  <c r="AO1321" i="4"/>
  <c r="AP1321" i="4"/>
  <c r="AR1321" i="4"/>
  <c r="D1322" i="4"/>
  <c r="E1322" i="4"/>
  <c r="F1322" i="4"/>
  <c r="G1322" i="4"/>
  <c r="I1322" i="4"/>
  <c r="J1322" i="4"/>
  <c r="H1322" i="4"/>
  <c r="AK1322" i="4"/>
  <c r="AL1322" i="4"/>
  <c r="AM1322" i="4"/>
  <c r="AN1322" i="4"/>
  <c r="AO1322" i="4"/>
  <c r="AP1322" i="4"/>
  <c r="AR1322" i="4"/>
  <c r="D1323" i="4"/>
  <c r="E1323" i="4"/>
  <c r="F1323" i="4"/>
  <c r="G1323" i="4"/>
  <c r="I1323" i="4"/>
  <c r="J1323" i="4"/>
  <c r="H1323" i="4"/>
  <c r="AK1323" i="4"/>
  <c r="AL1323" i="4"/>
  <c r="AM1323" i="4"/>
  <c r="AN1323" i="4"/>
  <c r="AO1323" i="4"/>
  <c r="AP1323" i="4"/>
  <c r="AR1323" i="4"/>
  <c r="D1324" i="4"/>
  <c r="E1324" i="4"/>
  <c r="F1324" i="4"/>
  <c r="G1324" i="4"/>
  <c r="I1324" i="4"/>
  <c r="J1324" i="4"/>
  <c r="H1324" i="4"/>
  <c r="AK1324" i="4"/>
  <c r="AL1324" i="4"/>
  <c r="AM1324" i="4"/>
  <c r="AN1324" i="4"/>
  <c r="AO1324" i="4"/>
  <c r="AP1324" i="4"/>
  <c r="AR1324" i="4"/>
  <c r="D1325" i="4"/>
  <c r="E1325" i="4"/>
  <c r="F1325" i="4"/>
  <c r="G1325" i="4"/>
  <c r="I1325" i="4"/>
  <c r="J1325" i="4"/>
  <c r="H1325" i="4"/>
  <c r="AK1325" i="4"/>
  <c r="AL1325" i="4"/>
  <c r="AM1325" i="4"/>
  <c r="AN1325" i="4"/>
  <c r="AO1325" i="4"/>
  <c r="AP1325" i="4"/>
  <c r="AR1325" i="4"/>
  <c r="D1326" i="4"/>
  <c r="E1326" i="4"/>
  <c r="F1326" i="4"/>
  <c r="G1326" i="4"/>
  <c r="I1326" i="4"/>
  <c r="J1326" i="4"/>
  <c r="H1326" i="4"/>
  <c r="AK1326" i="4"/>
  <c r="AL1326" i="4"/>
  <c r="AM1326" i="4"/>
  <c r="AN1326" i="4"/>
  <c r="AO1326" i="4"/>
  <c r="AP1326" i="4"/>
  <c r="AR1326" i="4"/>
  <c r="D1327" i="4"/>
  <c r="E1327" i="4"/>
  <c r="F1327" i="4"/>
  <c r="G1327" i="4"/>
  <c r="I1327" i="4"/>
  <c r="J1327" i="4"/>
  <c r="H1327" i="4"/>
  <c r="AK1327" i="4"/>
  <c r="AL1327" i="4"/>
  <c r="AM1327" i="4"/>
  <c r="AN1327" i="4"/>
  <c r="AO1327" i="4"/>
  <c r="AP1327" i="4"/>
  <c r="AR1327" i="4"/>
  <c r="D1328" i="4"/>
  <c r="E1328" i="4"/>
  <c r="F1328" i="4"/>
  <c r="G1328" i="4"/>
  <c r="I1328" i="4"/>
  <c r="J1328" i="4"/>
  <c r="H1328" i="4"/>
  <c r="AK1328" i="4"/>
  <c r="AL1328" i="4"/>
  <c r="AM1328" i="4"/>
  <c r="AN1328" i="4"/>
  <c r="AO1328" i="4"/>
  <c r="AP1328" i="4"/>
  <c r="D1329" i="4"/>
  <c r="E1329" i="4"/>
  <c r="F1329" i="4"/>
  <c r="G1329" i="4"/>
  <c r="I1329" i="4"/>
  <c r="J1329" i="4"/>
  <c r="H1329" i="4"/>
  <c r="AK1329" i="4"/>
  <c r="AL1329" i="4"/>
  <c r="AM1329" i="4"/>
  <c r="AN1329" i="4"/>
  <c r="AO1329" i="4"/>
  <c r="AP1329" i="4"/>
  <c r="AR1329" i="4"/>
  <c r="D1331" i="4"/>
  <c r="E1331" i="4"/>
  <c r="F1331" i="4"/>
  <c r="G1331" i="4"/>
  <c r="I1331" i="4"/>
  <c r="J1331" i="4"/>
  <c r="H1331" i="4"/>
  <c r="AK1331" i="4"/>
  <c r="AL1331" i="4"/>
  <c r="AM1331" i="4"/>
  <c r="AN1331" i="4"/>
  <c r="AO1331" i="4"/>
  <c r="AP1331" i="4"/>
  <c r="AR1331" i="4"/>
  <c r="D1332" i="4"/>
  <c r="E1332" i="4"/>
  <c r="F1332" i="4"/>
  <c r="G1332" i="4"/>
  <c r="I1332" i="4"/>
  <c r="J1332" i="4"/>
  <c r="H1332" i="4"/>
  <c r="AK1332" i="4"/>
  <c r="AL1332" i="4"/>
  <c r="AM1332" i="4"/>
  <c r="AN1332" i="4"/>
  <c r="AO1332" i="4"/>
  <c r="AP1332" i="4"/>
  <c r="AR1332" i="4"/>
  <c r="D1333" i="4"/>
  <c r="E1333" i="4"/>
  <c r="F1333" i="4"/>
  <c r="G1333" i="4"/>
  <c r="I1333" i="4"/>
  <c r="J1333" i="4"/>
  <c r="H1333" i="4"/>
  <c r="AK1333" i="4"/>
  <c r="AL1333" i="4"/>
  <c r="AM1333" i="4"/>
  <c r="AN1333" i="4"/>
  <c r="AO1333" i="4"/>
  <c r="AP1333" i="4"/>
  <c r="AR1333" i="4"/>
  <c r="D1334" i="4"/>
  <c r="E1334" i="4"/>
  <c r="F1334" i="4"/>
  <c r="G1334" i="4"/>
  <c r="I1334" i="4"/>
  <c r="J1334" i="4"/>
  <c r="H1334" i="4"/>
  <c r="AK1334" i="4"/>
  <c r="AL1334" i="4"/>
  <c r="AM1334" i="4"/>
  <c r="AN1334" i="4"/>
  <c r="AO1334" i="4"/>
  <c r="AP1334" i="4"/>
  <c r="AR1334" i="4"/>
  <c r="D1335" i="4"/>
  <c r="E1335" i="4"/>
  <c r="F1335" i="4"/>
  <c r="G1335" i="4"/>
  <c r="I1335" i="4"/>
  <c r="J1335" i="4"/>
  <c r="H1335" i="4"/>
  <c r="AK1335" i="4"/>
  <c r="AL1335" i="4"/>
  <c r="AM1335" i="4"/>
  <c r="AN1335" i="4"/>
  <c r="AO1335" i="4"/>
  <c r="AP1335" i="4"/>
  <c r="AR1335" i="4"/>
  <c r="D1336" i="4"/>
  <c r="E1336" i="4"/>
  <c r="F1336" i="4"/>
  <c r="G1336" i="4"/>
  <c r="I1336" i="4"/>
  <c r="J1336" i="4"/>
  <c r="H1336" i="4"/>
  <c r="AK1336" i="4"/>
  <c r="AL1336" i="4"/>
  <c r="AM1336" i="4"/>
  <c r="AN1336" i="4"/>
  <c r="AO1336" i="4"/>
  <c r="AP1336" i="4"/>
  <c r="AR1336" i="4"/>
  <c r="D1337" i="4"/>
  <c r="E1337" i="4"/>
  <c r="F1337" i="4"/>
  <c r="G1337" i="4"/>
  <c r="I1337" i="4"/>
  <c r="J1337" i="4"/>
  <c r="H1337" i="4"/>
  <c r="AK1337" i="4"/>
  <c r="AL1337" i="4"/>
  <c r="AM1337" i="4"/>
  <c r="AN1337" i="4"/>
  <c r="AO1337" i="4"/>
  <c r="AP1337" i="4"/>
  <c r="AR1337" i="4"/>
  <c r="D1338" i="4"/>
  <c r="E1338" i="4"/>
  <c r="F1338" i="4"/>
  <c r="G1338" i="4"/>
  <c r="I1338" i="4"/>
  <c r="J1338" i="4"/>
  <c r="H1338" i="4"/>
  <c r="AK1338" i="4"/>
  <c r="AL1338" i="4"/>
  <c r="AM1338" i="4"/>
  <c r="AN1338" i="4"/>
  <c r="AO1338" i="4"/>
  <c r="AP1338" i="4"/>
  <c r="AR1338" i="4"/>
  <c r="D1339" i="4"/>
  <c r="E1339" i="4"/>
  <c r="F1339" i="4"/>
  <c r="G1339" i="4"/>
  <c r="I1339" i="4"/>
  <c r="J1339" i="4"/>
  <c r="H1339" i="4"/>
  <c r="AK1339" i="4"/>
  <c r="AL1339" i="4"/>
  <c r="AM1339" i="4"/>
  <c r="AN1339" i="4"/>
  <c r="AO1339" i="4"/>
  <c r="AP1339" i="4"/>
  <c r="AR1339" i="4"/>
  <c r="D1340" i="4"/>
  <c r="E1340" i="4"/>
  <c r="F1340" i="4"/>
  <c r="G1340" i="4"/>
  <c r="I1340" i="4"/>
  <c r="J1340" i="4"/>
  <c r="H1340" i="4"/>
  <c r="AK1340" i="4"/>
  <c r="AL1340" i="4"/>
  <c r="AM1340" i="4"/>
  <c r="AN1340" i="4"/>
  <c r="AO1340" i="4"/>
  <c r="AP1340" i="4"/>
  <c r="AR1340" i="4"/>
  <c r="D1341" i="4"/>
  <c r="E1341" i="4"/>
  <c r="F1341" i="4"/>
  <c r="G1341" i="4"/>
  <c r="I1341" i="4"/>
  <c r="J1341" i="4"/>
  <c r="H1341" i="4"/>
  <c r="AK1341" i="4"/>
  <c r="AL1341" i="4"/>
  <c r="AM1341" i="4"/>
  <c r="AN1341" i="4"/>
  <c r="AO1341" i="4"/>
  <c r="AP1341" i="4"/>
  <c r="AR1341" i="4"/>
  <c r="D1342" i="4"/>
  <c r="E1342" i="4"/>
  <c r="F1342" i="4"/>
  <c r="G1342" i="4"/>
  <c r="I1342" i="4"/>
  <c r="J1342" i="4"/>
  <c r="H1342" i="4"/>
  <c r="AK1342" i="4"/>
  <c r="AL1342" i="4"/>
  <c r="AM1342" i="4"/>
  <c r="AN1342" i="4"/>
  <c r="AO1342" i="4"/>
  <c r="AP1342" i="4"/>
  <c r="AR1342" i="4"/>
  <c r="D1343" i="4"/>
  <c r="E1343" i="4"/>
  <c r="F1343" i="4"/>
  <c r="G1343" i="4"/>
  <c r="I1343" i="4"/>
  <c r="J1343" i="4"/>
  <c r="H1343" i="4"/>
  <c r="AK1343" i="4"/>
  <c r="AL1343" i="4"/>
  <c r="AM1343" i="4"/>
  <c r="AN1343" i="4"/>
  <c r="AO1343" i="4"/>
  <c r="AP1343" i="4"/>
  <c r="AR1343" i="4"/>
  <c r="D1344" i="4"/>
  <c r="E1344" i="4"/>
  <c r="F1344" i="4"/>
  <c r="G1344" i="4"/>
  <c r="I1344" i="4"/>
  <c r="J1344" i="4"/>
  <c r="H1344" i="4"/>
  <c r="AK1344" i="4"/>
  <c r="AL1344" i="4"/>
  <c r="AM1344" i="4"/>
  <c r="AN1344" i="4"/>
  <c r="AO1344" i="4"/>
  <c r="AP1344" i="4"/>
  <c r="AR1344" i="4"/>
  <c r="D1345" i="4"/>
  <c r="E1345" i="4"/>
  <c r="F1345" i="4"/>
  <c r="G1345" i="4"/>
  <c r="I1345" i="4"/>
  <c r="J1345" i="4"/>
  <c r="H1345" i="4"/>
  <c r="AK1345" i="4"/>
  <c r="AL1345" i="4"/>
  <c r="AM1345" i="4"/>
  <c r="AN1345" i="4"/>
  <c r="AO1345" i="4"/>
  <c r="AP1345" i="4"/>
  <c r="AR1345" i="4"/>
  <c r="D1346" i="4"/>
  <c r="E1346" i="4"/>
  <c r="F1346" i="4"/>
  <c r="G1346" i="4"/>
  <c r="I1346" i="4"/>
  <c r="J1346" i="4"/>
  <c r="H1346" i="4"/>
  <c r="AK1346" i="4"/>
  <c r="AL1346" i="4"/>
  <c r="AM1346" i="4"/>
  <c r="AN1346" i="4"/>
  <c r="AO1346" i="4"/>
  <c r="AP1346" i="4"/>
  <c r="AR1346" i="4"/>
  <c r="D1347" i="4"/>
  <c r="E1347" i="4"/>
  <c r="F1347" i="4"/>
  <c r="G1347" i="4"/>
  <c r="I1347" i="4"/>
  <c r="J1347" i="4"/>
  <c r="H1347" i="4"/>
  <c r="AK1347" i="4"/>
  <c r="AL1347" i="4"/>
  <c r="AM1347" i="4"/>
  <c r="AN1347" i="4"/>
  <c r="AO1347" i="4"/>
  <c r="AP1347" i="4"/>
  <c r="AR1347" i="4"/>
  <c r="D1348" i="4"/>
  <c r="E1348" i="4"/>
  <c r="F1348" i="4"/>
  <c r="G1348" i="4"/>
  <c r="I1348" i="4"/>
  <c r="J1348" i="4"/>
  <c r="H1348" i="4"/>
  <c r="AK1348" i="4"/>
  <c r="AL1348" i="4"/>
  <c r="AM1348" i="4"/>
  <c r="AN1348" i="4"/>
  <c r="AO1348" i="4"/>
  <c r="AP1348" i="4"/>
  <c r="AR1348" i="4"/>
  <c r="D1349" i="4"/>
  <c r="E1349" i="4"/>
  <c r="F1349" i="4"/>
  <c r="G1349" i="4"/>
  <c r="I1349" i="4"/>
  <c r="J1349" i="4"/>
  <c r="H1349" i="4"/>
  <c r="AK1349" i="4"/>
  <c r="AL1349" i="4"/>
  <c r="AM1349" i="4"/>
  <c r="AN1349" i="4"/>
  <c r="AO1349" i="4"/>
  <c r="AP1349" i="4"/>
  <c r="AR1349" i="4"/>
  <c r="D1350" i="4"/>
  <c r="E1350" i="4"/>
  <c r="F1350" i="4"/>
  <c r="G1350" i="4"/>
  <c r="I1350" i="4"/>
  <c r="J1350" i="4"/>
  <c r="H1350" i="4"/>
  <c r="AK1350" i="4"/>
  <c r="AL1350" i="4"/>
  <c r="AM1350" i="4"/>
  <c r="AN1350" i="4"/>
  <c r="AO1350" i="4"/>
  <c r="AP1350" i="4"/>
  <c r="AR1350" i="4"/>
  <c r="D1351" i="4"/>
  <c r="E1351" i="4"/>
  <c r="F1351" i="4"/>
  <c r="G1351" i="4"/>
  <c r="I1351" i="4"/>
  <c r="J1351" i="4"/>
  <c r="H1351" i="4"/>
  <c r="AK1351" i="4"/>
  <c r="AL1351" i="4"/>
  <c r="AM1351" i="4"/>
  <c r="AN1351" i="4"/>
  <c r="AO1351" i="4"/>
  <c r="AP1351" i="4"/>
  <c r="AR1351" i="4"/>
  <c r="D1352" i="4"/>
  <c r="E1352" i="4"/>
  <c r="F1352" i="4"/>
  <c r="G1352" i="4"/>
  <c r="I1352" i="4"/>
  <c r="J1352" i="4"/>
  <c r="H1352" i="4"/>
  <c r="AK1352" i="4"/>
  <c r="AL1352" i="4"/>
  <c r="AM1352" i="4"/>
  <c r="AN1352" i="4"/>
  <c r="AO1352" i="4"/>
  <c r="AP1352" i="4"/>
  <c r="AR1352" i="4"/>
  <c r="D1353" i="4"/>
  <c r="E1353" i="4"/>
  <c r="F1353" i="4"/>
  <c r="G1353" i="4"/>
  <c r="I1353" i="4"/>
  <c r="J1353" i="4"/>
  <c r="H1353" i="4"/>
  <c r="AK1353" i="4"/>
  <c r="AL1353" i="4"/>
  <c r="AM1353" i="4"/>
  <c r="AN1353" i="4"/>
  <c r="AO1353" i="4"/>
  <c r="AP1353" i="4"/>
  <c r="AR1353" i="4"/>
  <c r="D1354" i="4"/>
  <c r="E1354" i="4"/>
  <c r="F1354" i="4"/>
  <c r="G1354" i="4"/>
  <c r="I1354" i="4"/>
  <c r="J1354" i="4"/>
  <c r="H1354" i="4"/>
  <c r="AK1354" i="4"/>
  <c r="AL1354" i="4"/>
  <c r="AM1354" i="4"/>
  <c r="AN1354" i="4"/>
  <c r="AO1354" i="4"/>
  <c r="AP1354" i="4"/>
  <c r="AR1354" i="4"/>
  <c r="D1355" i="4"/>
  <c r="E1355" i="4"/>
  <c r="F1355" i="4"/>
  <c r="G1355" i="4"/>
  <c r="I1355" i="4"/>
  <c r="J1355" i="4"/>
  <c r="H1355" i="4"/>
  <c r="AK1355" i="4"/>
  <c r="AL1355" i="4"/>
  <c r="AM1355" i="4"/>
  <c r="AN1355" i="4"/>
  <c r="AO1355" i="4"/>
  <c r="AP1355" i="4"/>
  <c r="AR1355" i="4"/>
  <c r="D1356" i="4"/>
  <c r="E1356" i="4"/>
  <c r="F1356" i="4"/>
  <c r="G1356" i="4"/>
  <c r="I1356" i="4"/>
  <c r="J1356" i="4"/>
  <c r="H1356" i="4"/>
  <c r="AK1356" i="4"/>
  <c r="AL1356" i="4"/>
  <c r="AM1356" i="4"/>
  <c r="AN1356" i="4"/>
  <c r="AO1356" i="4"/>
  <c r="AP1356" i="4"/>
  <c r="AR1356" i="4"/>
  <c r="D1357" i="4"/>
  <c r="E1357" i="4"/>
  <c r="F1357" i="4"/>
  <c r="G1357" i="4"/>
  <c r="I1357" i="4"/>
  <c r="J1357" i="4"/>
  <c r="H1357" i="4"/>
  <c r="AK1357" i="4"/>
  <c r="AL1357" i="4"/>
  <c r="AM1357" i="4"/>
  <c r="AN1357" i="4"/>
  <c r="AO1357" i="4"/>
  <c r="AP1357" i="4"/>
  <c r="AR1357" i="4"/>
  <c r="D1358" i="4"/>
  <c r="E1358" i="4"/>
  <c r="F1358" i="4"/>
  <c r="G1358" i="4"/>
  <c r="I1358" i="4"/>
  <c r="J1358" i="4"/>
  <c r="H1358" i="4"/>
  <c r="AK1358" i="4"/>
  <c r="AL1358" i="4"/>
  <c r="AM1358" i="4"/>
  <c r="AN1358" i="4"/>
  <c r="AO1358" i="4"/>
  <c r="AP1358" i="4"/>
  <c r="AR1358" i="4"/>
  <c r="D1359" i="4"/>
  <c r="E1359" i="4"/>
  <c r="F1359" i="4"/>
  <c r="G1359" i="4"/>
  <c r="I1359" i="4"/>
  <c r="J1359" i="4"/>
  <c r="H1359" i="4"/>
  <c r="AK1359" i="4"/>
  <c r="AL1359" i="4"/>
  <c r="AM1359" i="4"/>
  <c r="AN1359" i="4"/>
  <c r="AO1359" i="4"/>
  <c r="AP1359" i="4"/>
  <c r="AR1359" i="4"/>
  <c r="D1360" i="4"/>
  <c r="E1360" i="4"/>
  <c r="F1360" i="4"/>
  <c r="G1360" i="4"/>
  <c r="I1360" i="4"/>
  <c r="J1360" i="4"/>
  <c r="H1360" i="4"/>
  <c r="AK1360" i="4"/>
  <c r="AL1360" i="4"/>
  <c r="AM1360" i="4"/>
  <c r="AN1360" i="4"/>
  <c r="AO1360" i="4"/>
  <c r="AP1360" i="4"/>
  <c r="AR1360" i="4"/>
  <c r="D1361" i="4"/>
  <c r="E1361" i="4"/>
  <c r="F1361" i="4"/>
  <c r="G1361" i="4"/>
  <c r="I1361" i="4"/>
  <c r="J1361" i="4"/>
  <c r="H1361" i="4"/>
  <c r="AK1361" i="4"/>
  <c r="AL1361" i="4"/>
  <c r="AM1361" i="4"/>
  <c r="AN1361" i="4"/>
  <c r="AO1361" i="4"/>
  <c r="AP1361" i="4"/>
  <c r="AR1361" i="4"/>
  <c r="D1362" i="4"/>
  <c r="E1362" i="4"/>
  <c r="F1362" i="4"/>
  <c r="G1362" i="4"/>
  <c r="I1362" i="4"/>
  <c r="J1362" i="4"/>
  <c r="H1362" i="4"/>
  <c r="AK1362" i="4"/>
  <c r="AL1362" i="4"/>
  <c r="AM1362" i="4"/>
  <c r="AN1362" i="4"/>
  <c r="AO1362" i="4"/>
  <c r="AP1362" i="4"/>
  <c r="AR1362" i="4"/>
  <c r="D1363" i="4"/>
  <c r="E1363" i="4"/>
  <c r="F1363" i="4"/>
  <c r="G1363" i="4"/>
  <c r="I1363" i="4"/>
  <c r="J1363" i="4"/>
  <c r="H1363" i="4"/>
  <c r="AK1363" i="4"/>
  <c r="AL1363" i="4"/>
  <c r="AM1363" i="4"/>
  <c r="AN1363" i="4"/>
  <c r="AO1363" i="4"/>
  <c r="AP1363" i="4"/>
  <c r="AR1363" i="4"/>
  <c r="D1364" i="4"/>
  <c r="E1364" i="4"/>
  <c r="F1364" i="4"/>
  <c r="G1364" i="4"/>
  <c r="I1364" i="4"/>
  <c r="J1364" i="4"/>
  <c r="H1364" i="4"/>
  <c r="AK1364" i="4"/>
  <c r="AL1364" i="4"/>
  <c r="AM1364" i="4"/>
  <c r="AN1364" i="4"/>
  <c r="AO1364" i="4"/>
  <c r="AP1364" i="4"/>
  <c r="AR1364" i="4"/>
  <c r="D1365" i="4"/>
  <c r="E1365" i="4"/>
  <c r="F1365" i="4"/>
  <c r="G1365" i="4"/>
  <c r="I1365" i="4"/>
  <c r="J1365" i="4"/>
  <c r="H1365" i="4"/>
  <c r="AK1365" i="4"/>
  <c r="AL1365" i="4"/>
  <c r="AM1365" i="4"/>
  <c r="AN1365" i="4"/>
  <c r="AO1365" i="4"/>
  <c r="AP1365" i="4"/>
  <c r="AR1365" i="4"/>
  <c r="D1366" i="4"/>
  <c r="E1366" i="4"/>
  <c r="F1366" i="4"/>
  <c r="G1366" i="4"/>
  <c r="I1366" i="4"/>
  <c r="J1366" i="4"/>
  <c r="H1366" i="4"/>
  <c r="AK1366" i="4"/>
  <c r="AL1366" i="4"/>
  <c r="AM1366" i="4"/>
  <c r="AN1366" i="4"/>
  <c r="AO1366" i="4"/>
  <c r="AP1366" i="4"/>
  <c r="AR1366" i="4"/>
  <c r="D1367" i="4"/>
  <c r="E1367" i="4"/>
  <c r="F1367" i="4"/>
  <c r="G1367" i="4"/>
  <c r="I1367" i="4"/>
  <c r="J1367" i="4"/>
  <c r="H1367" i="4"/>
  <c r="AK1367" i="4"/>
  <c r="AL1367" i="4"/>
  <c r="AM1367" i="4"/>
  <c r="AN1367" i="4"/>
  <c r="AO1367" i="4"/>
  <c r="AP1367" i="4"/>
  <c r="AR1367" i="4"/>
  <c r="D1368" i="4"/>
  <c r="E1368" i="4"/>
  <c r="F1368" i="4"/>
  <c r="G1368" i="4"/>
  <c r="I1368" i="4"/>
  <c r="J1368" i="4"/>
  <c r="H1368" i="4"/>
  <c r="AK1368" i="4"/>
  <c r="AL1368" i="4"/>
  <c r="AM1368" i="4"/>
  <c r="AN1368" i="4"/>
  <c r="AO1368" i="4"/>
  <c r="AP1368" i="4"/>
  <c r="AR1368" i="4"/>
  <c r="D1369" i="4"/>
  <c r="E1369" i="4"/>
  <c r="F1369" i="4"/>
  <c r="G1369" i="4"/>
  <c r="I1369" i="4"/>
  <c r="J1369" i="4"/>
  <c r="H1369" i="4"/>
  <c r="AK1369" i="4"/>
  <c r="AL1369" i="4"/>
  <c r="AM1369" i="4"/>
  <c r="AN1369" i="4"/>
  <c r="AO1369" i="4"/>
  <c r="AP1369" i="4"/>
  <c r="AR1369" i="4"/>
  <c r="D1370" i="4"/>
  <c r="E1370" i="4"/>
  <c r="F1370" i="4"/>
  <c r="G1370" i="4"/>
  <c r="I1370" i="4"/>
  <c r="J1370" i="4"/>
  <c r="H1370" i="4"/>
  <c r="AK1370" i="4"/>
  <c r="AL1370" i="4"/>
  <c r="AM1370" i="4"/>
  <c r="AN1370" i="4"/>
  <c r="AO1370" i="4"/>
  <c r="AP1370" i="4"/>
  <c r="AR1370" i="4"/>
  <c r="D1371" i="4"/>
  <c r="E1371" i="4"/>
  <c r="F1371" i="4"/>
  <c r="G1371" i="4"/>
  <c r="I1371" i="4"/>
  <c r="J1371" i="4"/>
  <c r="H1371" i="4"/>
  <c r="AK1371" i="4"/>
  <c r="AL1371" i="4"/>
  <c r="AM1371" i="4"/>
  <c r="AN1371" i="4"/>
  <c r="AO1371" i="4"/>
  <c r="AP1371" i="4"/>
  <c r="AR1371" i="4"/>
  <c r="D1372" i="4"/>
  <c r="E1372" i="4"/>
  <c r="F1372" i="4"/>
  <c r="G1372" i="4"/>
  <c r="I1372" i="4"/>
  <c r="J1372" i="4"/>
  <c r="H1372" i="4"/>
  <c r="AK1372" i="4"/>
  <c r="AL1372" i="4"/>
  <c r="AM1372" i="4"/>
  <c r="AN1372" i="4"/>
  <c r="AO1372" i="4"/>
  <c r="AP1372" i="4"/>
  <c r="AR1372" i="4"/>
  <c r="D1373" i="4"/>
  <c r="E1373" i="4"/>
  <c r="F1373" i="4"/>
  <c r="G1373" i="4"/>
  <c r="I1373" i="4"/>
  <c r="J1373" i="4"/>
  <c r="H1373" i="4"/>
  <c r="AK1373" i="4"/>
  <c r="AL1373" i="4"/>
  <c r="AM1373" i="4"/>
  <c r="AN1373" i="4"/>
  <c r="AO1373" i="4"/>
  <c r="AP1373" i="4"/>
  <c r="AR1373" i="4"/>
  <c r="D1374" i="4"/>
  <c r="E1374" i="4"/>
  <c r="F1374" i="4"/>
  <c r="G1374" i="4"/>
  <c r="I1374" i="4"/>
  <c r="J1374" i="4"/>
  <c r="H1374" i="4"/>
  <c r="AK1374" i="4"/>
  <c r="AL1374" i="4"/>
  <c r="AM1374" i="4"/>
  <c r="AN1374" i="4"/>
  <c r="AO1374" i="4"/>
  <c r="AP1374" i="4"/>
  <c r="AR1374" i="4"/>
  <c r="D1375" i="4"/>
  <c r="E1375" i="4"/>
  <c r="F1375" i="4"/>
  <c r="G1375" i="4"/>
  <c r="I1375" i="4"/>
  <c r="J1375" i="4"/>
  <c r="H1375" i="4"/>
  <c r="AK1375" i="4"/>
  <c r="AL1375" i="4"/>
  <c r="AM1375" i="4"/>
  <c r="AN1375" i="4"/>
  <c r="AO1375" i="4"/>
  <c r="AP1375" i="4"/>
  <c r="AR1375" i="4"/>
  <c r="D1376" i="4"/>
  <c r="E1376" i="4"/>
  <c r="F1376" i="4"/>
  <c r="G1376" i="4"/>
  <c r="I1376" i="4"/>
  <c r="J1376" i="4"/>
  <c r="H1376" i="4"/>
  <c r="AK1376" i="4"/>
  <c r="AL1376" i="4"/>
  <c r="AM1376" i="4"/>
  <c r="AN1376" i="4"/>
  <c r="AO1376" i="4"/>
  <c r="AP1376" i="4"/>
  <c r="AR1376" i="4"/>
  <c r="D1377" i="4"/>
  <c r="E1377" i="4"/>
  <c r="F1377" i="4"/>
  <c r="G1377" i="4"/>
  <c r="I1377" i="4"/>
  <c r="J1377" i="4"/>
  <c r="H1377" i="4"/>
  <c r="AK1377" i="4"/>
  <c r="AL1377" i="4"/>
  <c r="AM1377" i="4"/>
  <c r="AN1377" i="4"/>
  <c r="AO1377" i="4"/>
  <c r="AP1377" i="4"/>
  <c r="AR1377" i="4"/>
  <c r="D1378" i="4"/>
  <c r="E1378" i="4"/>
  <c r="F1378" i="4"/>
  <c r="G1378" i="4"/>
  <c r="I1378" i="4"/>
  <c r="J1378" i="4"/>
  <c r="H1378" i="4"/>
  <c r="AK1378" i="4"/>
  <c r="AL1378" i="4"/>
  <c r="AM1378" i="4"/>
  <c r="AN1378" i="4"/>
  <c r="AO1378" i="4"/>
  <c r="AP1378" i="4"/>
  <c r="AR1378" i="4"/>
  <c r="D1379" i="4"/>
  <c r="E1379" i="4"/>
  <c r="F1379" i="4"/>
  <c r="G1379" i="4"/>
  <c r="I1379" i="4"/>
  <c r="J1379" i="4"/>
  <c r="H1379" i="4"/>
  <c r="AK1379" i="4"/>
  <c r="AL1379" i="4"/>
  <c r="AM1379" i="4"/>
  <c r="AN1379" i="4"/>
  <c r="AO1379" i="4"/>
  <c r="AP1379" i="4"/>
  <c r="AR1379" i="4"/>
  <c r="D1380" i="4"/>
  <c r="E1380" i="4"/>
  <c r="F1380" i="4"/>
  <c r="G1380" i="4"/>
  <c r="I1380" i="4"/>
  <c r="J1380" i="4"/>
  <c r="H1380" i="4"/>
  <c r="AK1380" i="4"/>
  <c r="AL1380" i="4"/>
  <c r="AM1380" i="4"/>
  <c r="AN1380" i="4"/>
  <c r="AO1380" i="4"/>
  <c r="AP1380" i="4"/>
  <c r="AR1380" i="4"/>
  <c r="D1381" i="4"/>
  <c r="E1381" i="4"/>
  <c r="F1381" i="4"/>
  <c r="G1381" i="4"/>
  <c r="I1381" i="4"/>
  <c r="J1381" i="4"/>
  <c r="H1381" i="4"/>
  <c r="AK1381" i="4"/>
  <c r="AL1381" i="4"/>
  <c r="AM1381" i="4"/>
  <c r="AN1381" i="4"/>
  <c r="AO1381" i="4"/>
  <c r="AP1381" i="4"/>
  <c r="AR1381" i="4"/>
  <c r="D1382" i="4"/>
  <c r="E1382" i="4"/>
  <c r="F1382" i="4"/>
  <c r="G1382" i="4"/>
  <c r="I1382" i="4"/>
  <c r="J1382" i="4"/>
  <c r="H1382" i="4"/>
  <c r="AK1382" i="4"/>
  <c r="AL1382" i="4"/>
  <c r="AM1382" i="4"/>
  <c r="AN1382" i="4"/>
  <c r="AO1382" i="4"/>
  <c r="AP1382" i="4"/>
  <c r="AR1382" i="4"/>
  <c r="D1383" i="4"/>
  <c r="E1383" i="4"/>
  <c r="F1383" i="4"/>
  <c r="G1383" i="4"/>
  <c r="I1383" i="4"/>
  <c r="J1383" i="4"/>
  <c r="H1383" i="4"/>
  <c r="AK1383" i="4"/>
  <c r="AL1383" i="4"/>
  <c r="AM1383" i="4"/>
  <c r="AN1383" i="4"/>
  <c r="AO1383" i="4"/>
  <c r="AP1383" i="4"/>
  <c r="AR1383" i="4"/>
  <c r="D1384" i="4"/>
  <c r="E1384" i="4"/>
  <c r="F1384" i="4"/>
  <c r="G1384" i="4"/>
  <c r="I1384" i="4"/>
  <c r="J1384" i="4"/>
  <c r="H1384" i="4"/>
  <c r="AK1384" i="4"/>
  <c r="AL1384" i="4"/>
  <c r="AM1384" i="4"/>
  <c r="AN1384" i="4"/>
  <c r="AO1384" i="4"/>
  <c r="AP1384" i="4"/>
  <c r="AR1384" i="4"/>
  <c r="D1385" i="4"/>
  <c r="E1385" i="4"/>
  <c r="F1385" i="4"/>
  <c r="G1385" i="4"/>
  <c r="I1385" i="4"/>
  <c r="J1385" i="4"/>
  <c r="H1385" i="4"/>
  <c r="AK1385" i="4"/>
  <c r="AL1385" i="4"/>
  <c r="AM1385" i="4"/>
  <c r="AN1385" i="4"/>
  <c r="AO1385" i="4"/>
  <c r="AP1385" i="4"/>
  <c r="AR1385" i="4"/>
  <c r="D1386" i="4"/>
  <c r="E1386" i="4"/>
  <c r="F1386" i="4"/>
  <c r="G1386" i="4"/>
  <c r="I1386" i="4"/>
  <c r="J1386" i="4"/>
  <c r="H1386" i="4"/>
  <c r="AK1386" i="4"/>
  <c r="AL1386" i="4"/>
  <c r="AM1386" i="4"/>
  <c r="AN1386" i="4"/>
  <c r="AO1386" i="4"/>
  <c r="AP1386" i="4"/>
  <c r="AR1386" i="4"/>
  <c r="D1387" i="4"/>
  <c r="E1387" i="4"/>
  <c r="F1387" i="4"/>
  <c r="G1387" i="4"/>
  <c r="I1387" i="4"/>
  <c r="J1387" i="4"/>
  <c r="H1387" i="4"/>
  <c r="AK1387" i="4"/>
  <c r="AL1387" i="4"/>
  <c r="AM1387" i="4"/>
  <c r="AN1387" i="4"/>
  <c r="AO1387" i="4"/>
  <c r="AP1387" i="4"/>
  <c r="AR1387" i="4"/>
  <c r="D1388" i="4"/>
  <c r="E1388" i="4"/>
  <c r="F1388" i="4"/>
  <c r="G1388" i="4"/>
  <c r="I1388" i="4"/>
  <c r="J1388" i="4"/>
  <c r="H1388" i="4"/>
  <c r="AK1388" i="4"/>
  <c r="AL1388" i="4"/>
  <c r="AM1388" i="4"/>
  <c r="AN1388" i="4"/>
  <c r="AO1388" i="4"/>
  <c r="AP1388" i="4"/>
  <c r="AR1388" i="4"/>
  <c r="D1389" i="4"/>
  <c r="E1389" i="4"/>
  <c r="F1389" i="4"/>
  <c r="G1389" i="4"/>
  <c r="I1389" i="4"/>
  <c r="J1389" i="4"/>
  <c r="H1389" i="4"/>
  <c r="AK1389" i="4"/>
  <c r="AL1389" i="4"/>
  <c r="AM1389" i="4"/>
  <c r="AN1389" i="4"/>
  <c r="AO1389" i="4"/>
  <c r="AP1389" i="4"/>
  <c r="AR1389" i="4"/>
  <c r="D1390" i="4"/>
  <c r="E1390" i="4"/>
  <c r="F1390" i="4"/>
  <c r="G1390" i="4"/>
  <c r="I1390" i="4"/>
  <c r="J1390" i="4"/>
  <c r="H1390" i="4"/>
  <c r="AK1390" i="4"/>
  <c r="AL1390" i="4"/>
  <c r="AM1390" i="4"/>
  <c r="AN1390" i="4"/>
  <c r="AO1390" i="4"/>
  <c r="AP1390" i="4"/>
  <c r="AR1390" i="4"/>
  <c r="D1391" i="4"/>
  <c r="E1391" i="4"/>
  <c r="F1391" i="4"/>
  <c r="G1391" i="4"/>
  <c r="I1391" i="4"/>
  <c r="J1391" i="4"/>
  <c r="H1391" i="4"/>
  <c r="AK1391" i="4"/>
  <c r="AL1391" i="4"/>
  <c r="AM1391" i="4"/>
  <c r="AN1391" i="4"/>
  <c r="AO1391" i="4"/>
  <c r="AP1391" i="4"/>
  <c r="AR1391" i="4"/>
  <c r="D1392" i="4"/>
  <c r="E1392" i="4"/>
  <c r="F1392" i="4"/>
  <c r="G1392" i="4"/>
  <c r="I1392" i="4"/>
  <c r="J1392" i="4"/>
  <c r="H1392" i="4"/>
  <c r="AK1392" i="4"/>
  <c r="AL1392" i="4"/>
  <c r="AM1392" i="4"/>
  <c r="AN1392" i="4"/>
  <c r="AO1392" i="4"/>
  <c r="AP1392" i="4"/>
  <c r="AR1392" i="4"/>
  <c r="D1393" i="4"/>
  <c r="E1393" i="4"/>
  <c r="F1393" i="4"/>
  <c r="G1393" i="4"/>
  <c r="I1393" i="4"/>
  <c r="J1393" i="4"/>
  <c r="H1393" i="4"/>
  <c r="AK1393" i="4"/>
  <c r="AL1393" i="4"/>
  <c r="AM1393" i="4"/>
  <c r="AN1393" i="4"/>
  <c r="AO1393" i="4"/>
  <c r="AP1393" i="4"/>
  <c r="AR1393" i="4"/>
  <c r="D1395" i="4"/>
  <c r="E1395" i="4"/>
  <c r="F1395" i="4"/>
  <c r="G1395" i="4"/>
  <c r="I1395" i="4"/>
  <c r="J1395" i="4"/>
  <c r="H1395" i="4"/>
  <c r="AK1395" i="4"/>
  <c r="AL1395" i="4"/>
  <c r="AM1395" i="4"/>
  <c r="AN1395" i="4"/>
  <c r="AO1395" i="4"/>
  <c r="AP1395" i="4"/>
  <c r="D1396" i="4"/>
  <c r="E1396" i="4"/>
  <c r="F1396" i="4"/>
  <c r="G1396" i="4"/>
  <c r="I1396" i="4"/>
  <c r="J1396" i="4"/>
  <c r="H1396" i="4"/>
  <c r="AK1396" i="4"/>
  <c r="AL1396" i="4"/>
  <c r="AM1396" i="4"/>
  <c r="AN1396" i="4"/>
  <c r="AO1396" i="4"/>
  <c r="AP1396" i="4"/>
  <c r="D1397" i="4"/>
  <c r="E1397" i="4"/>
  <c r="F1397" i="4"/>
  <c r="G1397" i="4"/>
  <c r="I1397" i="4"/>
  <c r="J1397" i="4"/>
  <c r="H1397" i="4"/>
  <c r="AK1397" i="4"/>
  <c r="AL1397" i="4"/>
  <c r="AM1397" i="4"/>
  <c r="AN1397" i="4"/>
  <c r="AO1397" i="4"/>
  <c r="AP1397" i="4"/>
  <c r="D1398" i="4"/>
  <c r="E1398" i="4"/>
  <c r="F1398" i="4"/>
  <c r="G1398" i="4"/>
  <c r="I1398" i="4"/>
  <c r="J1398" i="4"/>
  <c r="H1398" i="4"/>
  <c r="AK1398" i="4"/>
  <c r="AL1398" i="4"/>
  <c r="AM1398" i="4"/>
  <c r="AN1398" i="4"/>
  <c r="AO1398" i="4"/>
  <c r="AP1398" i="4"/>
  <c r="D1399" i="4"/>
  <c r="E1399" i="4"/>
  <c r="F1399" i="4"/>
  <c r="G1399" i="4"/>
  <c r="I1399" i="4"/>
  <c r="J1399" i="4"/>
  <c r="H1399" i="4"/>
  <c r="AK1399" i="4"/>
  <c r="AL1399" i="4"/>
  <c r="AM1399" i="4"/>
  <c r="AN1399" i="4"/>
  <c r="AO1399" i="4"/>
  <c r="AP1399" i="4"/>
  <c r="D1400" i="4"/>
  <c r="E1400" i="4"/>
  <c r="F1400" i="4"/>
  <c r="G1400" i="4"/>
  <c r="I1400" i="4"/>
  <c r="J1400" i="4"/>
  <c r="H1400" i="4"/>
  <c r="AK1400" i="4"/>
  <c r="AL1400" i="4"/>
  <c r="AM1400" i="4"/>
  <c r="AN1400" i="4"/>
  <c r="AO1400" i="4"/>
  <c r="AP1400" i="4"/>
  <c r="D1401" i="4"/>
  <c r="E1401" i="4"/>
  <c r="F1401" i="4"/>
  <c r="G1401" i="4"/>
  <c r="I1401" i="4"/>
  <c r="J1401" i="4"/>
  <c r="H1401" i="4"/>
  <c r="AK1401" i="4"/>
  <c r="AL1401" i="4"/>
  <c r="AM1401" i="4"/>
  <c r="AN1401" i="4"/>
  <c r="AO1401" i="4"/>
  <c r="AP1401" i="4"/>
  <c r="D1402" i="4"/>
  <c r="E1402" i="4"/>
  <c r="F1402" i="4"/>
  <c r="G1402" i="4"/>
  <c r="I1402" i="4"/>
  <c r="J1402" i="4"/>
  <c r="H1402" i="4"/>
  <c r="AK1402" i="4"/>
  <c r="AL1402" i="4"/>
  <c r="AM1402" i="4"/>
  <c r="AN1402" i="4"/>
  <c r="AO1402" i="4"/>
  <c r="AP1402" i="4"/>
  <c r="D1403" i="4"/>
  <c r="E1403" i="4"/>
  <c r="F1403" i="4"/>
  <c r="G1403" i="4"/>
  <c r="I1403" i="4"/>
  <c r="J1403" i="4"/>
  <c r="H1403" i="4"/>
  <c r="AK1403" i="4"/>
  <c r="AL1403" i="4"/>
  <c r="AM1403" i="4"/>
  <c r="AN1403" i="4"/>
  <c r="AO1403" i="4"/>
  <c r="AP1403" i="4"/>
  <c r="D1404" i="4"/>
  <c r="E1404" i="4"/>
  <c r="F1404" i="4"/>
  <c r="G1404" i="4"/>
  <c r="I1404" i="4"/>
  <c r="J1404" i="4"/>
  <c r="H1404" i="4"/>
  <c r="AK1404" i="4"/>
  <c r="AL1404" i="4"/>
  <c r="AM1404" i="4"/>
  <c r="AN1404" i="4"/>
  <c r="AO1404" i="4"/>
  <c r="AP1404" i="4"/>
  <c r="D1405" i="4"/>
  <c r="E1405" i="4"/>
  <c r="F1405" i="4"/>
  <c r="G1405" i="4"/>
  <c r="I1405" i="4"/>
  <c r="J1405" i="4"/>
  <c r="H1405" i="4"/>
  <c r="AK1405" i="4"/>
  <c r="AL1405" i="4"/>
  <c r="AM1405" i="4"/>
  <c r="AN1405" i="4"/>
  <c r="AO1405" i="4"/>
  <c r="AP1405" i="4"/>
  <c r="D1406" i="4"/>
  <c r="E1406" i="4"/>
  <c r="F1406" i="4"/>
  <c r="G1406" i="4"/>
  <c r="I1406" i="4"/>
  <c r="J1406" i="4"/>
  <c r="H1406" i="4"/>
  <c r="AK1406" i="4"/>
  <c r="AL1406" i="4"/>
  <c r="AM1406" i="4"/>
  <c r="AN1406" i="4"/>
  <c r="AO1406" i="4"/>
  <c r="AP1406" i="4"/>
  <c r="D1407" i="4"/>
  <c r="E1407" i="4"/>
  <c r="F1407" i="4"/>
  <c r="G1407" i="4"/>
  <c r="I1407" i="4"/>
  <c r="J1407" i="4"/>
  <c r="H1407" i="4"/>
  <c r="AK1407" i="4"/>
  <c r="AL1407" i="4"/>
  <c r="AM1407" i="4"/>
  <c r="AN1407" i="4"/>
  <c r="AO1407" i="4"/>
  <c r="AP1407" i="4"/>
  <c r="D1408" i="4"/>
  <c r="E1408" i="4"/>
  <c r="F1408" i="4"/>
  <c r="G1408" i="4"/>
  <c r="I1408" i="4"/>
  <c r="J1408" i="4"/>
  <c r="H1408" i="4"/>
  <c r="AK1408" i="4"/>
  <c r="AL1408" i="4"/>
  <c r="AM1408" i="4"/>
  <c r="AN1408" i="4"/>
  <c r="AO1408" i="4"/>
  <c r="AP1408" i="4"/>
  <c r="D1409" i="4"/>
  <c r="E1409" i="4"/>
  <c r="F1409" i="4"/>
  <c r="G1409" i="4"/>
  <c r="I1409" i="4"/>
  <c r="J1409" i="4"/>
  <c r="H1409" i="4"/>
  <c r="AK1409" i="4"/>
  <c r="AL1409" i="4"/>
  <c r="AM1409" i="4"/>
  <c r="AN1409" i="4"/>
  <c r="AO1409" i="4"/>
  <c r="AP1409" i="4"/>
  <c r="D1410" i="4"/>
  <c r="E1410" i="4"/>
  <c r="F1410" i="4"/>
  <c r="G1410" i="4"/>
  <c r="I1410" i="4"/>
  <c r="J1410" i="4"/>
  <c r="H1410" i="4"/>
  <c r="AK1410" i="4"/>
  <c r="AL1410" i="4"/>
  <c r="AM1410" i="4"/>
  <c r="AN1410" i="4"/>
  <c r="AO1410" i="4"/>
  <c r="AP1410" i="4"/>
  <c r="D1411" i="4"/>
  <c r="E1411" i="4"/>
  <c r="F1411" i="4"/>
  <c r="G1411" i="4"/>
  <c r="I1411" i="4"/>
  <c r="J1411" i="4"/>
  <c r="H1411" i="4"/>
  <c r="AK1411" i="4"/>
  <c r="AL1411" i="4"/>
  <c r="AM1411" i="4"/>
  <c r="AN1411" i="4"/>
  <c r="AO1411" i="4"/>
  <c r="AP1411" i="4"/>
  <c r="D1412" i="4"/>
  <c r="E1412" i="4"/>
  <c r="F1412" i="4"/>
  <c r="G1412" i="4"/>
  <c r="I1412" i="4"/>
  <c r="J1412" i="4"/>
  <c r="H1412" i="4"/>
  <c r="AK1412" i="4"/>
  <c r="AL1412" i="4"/>
  <c r="AM1412" i="4"/>
  <c r="AN1412" i="4"/>
  <c r="AO1412" i="4"/>
  <c r="AP1412" i="4"/>
  <c r="D1413" i="4"/>
  <c r="E1413" i="4"/>
  <c r="F1413" i="4"/>
  <c r="G1413" i="4"/>
  <c r="I1413" i="4"/>
  <c r="J1413" i="4"/>
  <c r="H1413" i="4"/>
  <c r="AK1413" i="4"/>
  <c r="AL1413" i="4"/>
  <c r="AM1413" i="4"/>
  <c r="AN1413" i="4"/>
  <c r="AO1413" i="4"/>
  <c r="AP1413" i="4"/>
  <c r="D1414" i="4"/>
  <c r="E1414" i="4"/>
  <c r="F1414" i="4"/>
  <c r="G1414" i="4"/>
  <c r="I1414" i="4"/>
  <c r="J1414" i="4"/>
  <c r="H1414" i="4"/>
  <c r="AK1414" i="4"/>
  <c r="AL1414" i="4"/>
  <c r="AM1414" i="4"/>
  <c r="AN1414" i="4"/>
  <c r="AO1414" i="4"/>
  <c r="AP1414" i="4"/>
  <c r="D1415" i="4"/>
  <c r="E1415" i="4"/>
  <c r="F1415" i="4"/>
  <c r="G1415" i="4"/>
  <c r="I1415" i="4"/>
  <c r="J1415" i="4"/>
  <c r="H1415" i="4"/>
  <c r="AK1415" i="4"/>
  <c r="AL1415" i="4"/>
  <c r="AM1415" i="4"/>
  <c r="AN1415" i="4"/>
  <c r="AO1415" i="4"/>
  <c r="AP1415" i="4"/>
  <c r="D1416" i="4"/>
  <c r="E1416" i="4"/>
  <c r="F1416" i="4"/>
  <c r="G1416" i="4"/>
  <c r="I1416" i="4"/>
  <c r="J1416" i="4"/>
  <c r="H1416" i="4"/>
  <c r="AK1416" i="4"/>
  <c r="AL1416" i="4"/>
  <c r="AM1416" i="4"/>
  <c r="AN1416" i="4"/>
  <c r="AO1416" i="4"/>
  <c r="AP1416" i="4"/>
  <c r="D1417" i="4"/>
  <c r="E1417" i="4"/>
  <c r="F1417" i="4"/>
  <c r="G1417" i="4"/>
  <c r="I1417" i="4"/>
  <c r="J1417" i="4"/>
  <c r="H1417" i="4"/>
  <c r="AK1417" i="4"/>
  <c r="AL1417" i="4"/>
  <c r="AM1417" i="4"/>
  <c r="AN1417" i="4"/>
  <c r="AO1417" i="4"/>
  <c r="AP1417" i="4"/>
  <c r="D1418" i="4"/>
  <c r="E1418" i="4"/>
  <c r="F1418" i="4"/>
  <c r="G1418" i="4"/>
  <c r="I1418" i="4"/>
  <c r="J1418" i="4"/>
  <c r="H1418" i="4"/>
  <c r="AK1418" i="4"/>
  <c r="AL1418" i="4"/>
  <c r="AM1418" i="4"/>
  <c r="AN1418" i="4"/>
  <c r="AO1418" i="4"/>
  <c r="AP1418" i="4"/>
  <c r="D1419" i="4"/>
  <c r="E1419" i="4"/>
  <c r="F1419" i="4"/>
  <c r="G1419" i="4"/>
  <c r="I1419" i="4"/>
  <c r="J1419" i="4"/>
  <c r="H1419" i="4"/>
  <c r="AK1419" i="4"/>
  <c r="AL1419" i="4"/>
  <c r="AM1419" i="4"/>
  <c r="AN1419" i="4"/>
  <c r="AO1419" i="4"/>
  <c r="AP1419" i="4"/>
  <c r="D1420" i="4"/>
  <c r="E1420" i="4"/>
  <c r="F1420" i="4"/>
  <c r="G1420" i="4"/>
  <c r="I1420" i="4"/>
  <c r="J1420" i="4"/>
  <c r="H1420" i="4"/>
  <c r="AK1420" i="4"/>
  <c r="AL1420" i="4"/>
  <c r="AM1420" i="4"/>
  <c r="AN1420" i="4"/>
  <c r="AO1420" i="4"/>
  <c r="AP1420" i="4"/>
  <c r="D1421" i="4"/>
  <c r="E1421" i="4"/>
  <c r="F1421" i="4"/>
  <c r="G1421" i="4"/>
  <c r="I1421" i="4"/>
  <c r="J1421" i="4"/>
  <c r="H1421" i="4"/>
  <c r="AK1421" i="4"/>
  <c r="AL1421" i="4"/>
  <c r="AM1421" i="4"/>
  <c r="AN1421" i="4"/>
  <c r="AO1421" i="4"/>
  <c r="AP1421" i="4"/>
  <c r="D1422" i="4"/>
  <c r="E1422" i="4"/>
  <c r="F1422" i="4"/>
  <c r="G1422" i="4"/>
  <c r="I1422" i="4"/>
  <c r="J1422" i="4"/>
  <c r="H1422" i="4"/>
  <c r="AK1422" i="4"/>
  <c r="AL1422" i="4"/>
  <c r="AM1422" i="4"/>
  <c r="AN1422" i="4"/>
  <c r="AO1422" i="4"/>
  <c r="AP1422" i="4"/>
  <c r="D1423" i="4"/>
  <c r="E1423" i="4"/>
  <c r="F1423" i="4"/>
  <c r="G1423" i="4"/>
  <c r="I1423" i="4"/>
  <c r="J1423" i="4"/>
  <c r="H1423" i="4"/>
  <c r="AK1423" i="4"/>
  <c r="AL1423" i="4"/>
  <c r="AM1423" i="4"/>
  <c r="AN1423" i="4"/>
  <c r="AO1423" i="4"/>
  <c r="AP1423" i="4"/>
  <c r="D1424" i="4"/>
  <c r="E1424" i="4"/>
  <c r="F1424" i="4"/>
  <c r="G1424" i="4"/>
  <c r="I1424" i="4"/>
  <c r="J1424" i="4"/>
  <c r="H1424" i="4"/>
  <c r="AK1424" i="4"/>
  <c r="AL1424" i="4"/>
  <c r="AM1424" i="4"/>
  <c r="AN1424" i="4"/>
  <c r="AO1424" i="4"/>
  <c r="AP1424" i="4"/>
  <c r="D1425" i="4"/>
  <c r="E1425" i="4"/>
  <c r="F1425" i="4"/>
  <c r="G1425" i="4"/>
  <c r="I1425" i="4"/>
  <c r="J1425" i="4"/>
  <c r="H1425" i="4"/>
  <c r="AK1425" i="4"/>
  <c r="AL1425" i="4"/>
  <c r="AM1425" i="4"/>
  <c r="AN1425" i="4"/>
  <c r="AO1425" i="4"/>
  <c r="AP1425" i="4"/>
  <c r="D1426" i="4"/>
  <c r="E1426" i="4"/>
  <c r="F1426" i="4"/>
  <c r="G1426" i="4"/>
  <c r="I1426" i="4"/>
  <c r="J1426" i="4"/>
  <c r="H1426" i="4"/>
  <c r="AK1426" i="4"/>
  <c r="AL1426" i="4"/>
  <c r="AM1426" i="4"/>
  <c r="AN1426" i="4"/>
  <c r="AO1426" i="4"/>
  <c r="AP1426" i="4"/>
  <c r="D1427" i="4"/>
  <c r="E1427" i="4"/>
  <c r="F1427" i="4"/>
  <c r="G1427" i="4"/>
  <c r="I1427" i="4"/>
  <c r="J1427" i="4"/>
  <c r="H1427" i="4"/>
  <c r="AK1427" i="4"/>
  <c r="AL1427" i="4"/>
  <c r="AM1427" i="4"/>
  <c r="AN1427" i="4"/>
  <c r="AO1427" i="4"/>
  <c r="AP1427" i="4"/>
  <c r="D1428" i="4"/>
  <c r="E1428" i="4"/>
  <c r="F1428" i="4"/>
  <c r="G1428" i="4"/>
  <c r="I1428" i="4"/>
  <c r="J1428" i="4"/>
  <c r="H1428" i="4"/>
  <c r="AK1428" i="4"/>
  <c r="AL1428" i="4"/>
  <c r="AM1428" i="4"/>
  <c r="AN1428" i="4"/>
  <c r="AO1428" i="4"/>
  <c r="AP1428" i="4"/>
  <c r="D1429" i="4"/>
  <c r="E1429" i="4"/>
  <c r="F1429" i="4"/>
  <c r="G1429" i="4"/>
  <c r="I1429" i="4"/>
  <c r="J1429" i="4"/>
  <c r="H1429" i="4"/>
  <c r="AK1429" i="4"/>
  <c r="AL1429" i="4"/>
  <c r="AM1429" i="4"/>
  <c r="AN1429" i="4"/>
  <c r="AO1429" i="4"/>
  <c r="AP1429" i="4"/>
  <c r="D1430" i="4"/>
  <c r="E1430" i="4"/>
  <c r="F1430" i="4"/>
  <c r="G1430" i="4"/>
  <c r="I1430" i="4"/>
  <c r="J1430" i="4"/>
  <c r="H1430" i="4"/>
  <c r="AK1430" i="4"/>
  <c r="AL1430" i="4"/>
  <c r="AM1430" i="4"/>
  <c r="AN1430" i="4"/>
  <c r="AO1430" i="4"/>
  <c r="AP1430" i="4"/>
  <c r="D1431" i="4"/>
  <c r="E1431" i="4"/>
  <c r="F1431" i="4"/>
  <c r="G1431" i="4"/>
  <c r="I1431" i="4"/>
  <c r="J1431" i="4"/>
  <c r="H1431" i="4"/>
  <c r="AK1431" i="4"/>
  <c r="AL1431" i="4"/>
  <c r="AM1431" i="4"/>
  <c r="AN1431" i="4"/>
  <c r="AO1431" i="4"/>
  <c r="AP1431" i="4"/>
  <c r="D1432" i="4"/>
  <c r="E1432" i="4"/>
  <c r="F1432" i="4"/>
  <c r="G1432" i="4"/>
  <c r="I1432" i="4"/>
  <c r="J1432" i="4"/>
  <c r="H1432" i="4"/>
  <c r="AK1432" i="4"/>
  <c r="AL1432" i="4"/>
  <c r="AM1432" i="4"/>
  <c r="AN1432" i="4"/>
  <c r="AO1432" i="4"/>
  <c r="AP1432" i="4"/>
  <c r="D1433" i="4"/>
  <c r="E1433" i="4"/>
  <c r="F1433" i="4"/>
  <c r="G1433" i="4"/>
  <c r="I1433" i="4"/>
  <c r="J1433" i="4"/>
  <c r="H1433" i="4"/>
  <c r="AK1433" i="4"/>
  <c r="AL1433" i="4"/>
  <c r="AM1433" i="4"/>
  <c r="AN1433" i="4"/>
  <c r="AO1433" i="4"/>
  <c r="AP1433" i="4"/>
  <c r="D1434" i="4"/>
  <c r="E1434" i="4"/>
  <c r="F1434" i="4"/>
  <c r="G1434" i="4"/>
  <c r="I1434" i="4"/>
  <c r="J1434" i="4"/>
  <c r="H1434" i="4"/>
  <c r="AK1434" i="4"/>
  <c r="AL1434" i="4"/>
  <c r="AM1434" i="4"/>
  <c r="AN1434" i="4"/>
  <c r="AO1434" i="4"/>
  <c r="AP1434" i="4"/>
  <c r="D1435" i="4"/>
  <c r="E1435" i="4"/>
  <c r="F1435" i="4"/>
  <c r="G1435" i="4"/>
  <c r="I1435" i="4"/>
  <c r="J1435" i="4"/>
  <c r="H1435" i="4"/>
  <c r="AK1435" i="4"/>
  <c r="AL1435" i="4"/>
  <c r="AM1435" i="4"/>
  <c r="AN1435" i="4"/>
  <c r="AO1435" i="4"/>
  <c r="AP1435" i="4"/>
  <c r="D1436" i="4"/>
  <c r="E1436" i="4"/>
  <c r="F1436" i="4"/>
  <c r="G1436" i="4"/>
  <c r="I1436" i="4"/>
  <c r="J1436" i="4"/>
  <c r="H1436" i="4"/>
  <c r="AK1436" i="4"/>
  <c r="AL1436" i="4"/>
  <c r="AM1436" i="4"/>
  <c r="AN1436" i="4"/>
  <c r="AO1436" i="4"/>
  <c r="AP1436" i="4"/>
  <c r="D1437" i="4"/>
  <c r="E1437" i="4"/>
  <c r="F1437" i="4"/>
  <c r="G1437" i="4"/>
  <c r="I1437" i="4"/>
  <c r="J1437" i="4"/>
  <c r="H1437" i="4"/>
  <c r="AK1437" i="4"/>
  <c r="AL1437" i="4"/>
  <c r="AM1437" i="4"/>
  <c r="AN1437" i="4"/>
  <c r="AO1437" i="4"/>
  <c r="AP1437" i="4"/>
  <c r="D1438" i="4"/>
  <c r="E1438" i="4"/>
  <c r="F1438" i="4"/>
  <c r="G1438" i="4"/>
  <c r="I1438" i="4"/>
  <c r="J1438" i="4"/>
  <c r="H1438" i="4"/>
  <c r="AK1438" i="4"/>
  <c r="AL1438" i="4"/>
  <c r="AM1438" i="4"/>
  <c r="AN1438" i="4"/>
  <c r="AO1438" i="4"/>
  <c r="AP1438" i="4"/>
  <c r="D1439" i="4"/>
  <c r="E1439" i="4"/>
  <c r="F1439" i="4"/>
  <c r="G1439" i="4"/>
  <c r="I1439" i="4"/>
  <c r="J1439" i="4"/>
  <c r="H1439" i="4"/>
  <c r="AK1439" i="4"/>
  <c r="AL1439" i="4"/>
  <c r="AM1439" i="4"/>
  <c r="AN1439" i="4"/>
  <c r="AO1439" i="4"/>
  <c r="AP1439" i="4"/>
  <c r="D1440" i="4"/>
  <c r="E1440" i="4"/>
  <c r="F1440" i="4"/>
  <c r="G1440" i="4"/>
  <c r="I1440" i="4"/>
  <c r="J1440" i="4"/>
  <c r="H1440" i="4"/>
  <c r="AK1440" i="4"/>
  <c r="AL1440" i="4"/>
  <c r="AM1440" i="4"/>
  <c r="AN1440" i="4"/>
  <c r="AO1440" i="4"/>
  <c r="AP1440" i="4"/>
  <c r="D1441" i="4"/>
  <c r="E1441" i="4"/>
  <c r="F1441" i="4"/>
  <c r="G1441" i="4"/>
  <c r="I1441" i="4"/>
  <c r="J1441" i="4"/>
  <c r="H1441" i="4"/>
  <c r="AK1441" i="4"/>
  <c r="AL1441" i="4"/>
  <c r="AM1441" i="4"/>
  <c r="AN1441" i="4"/>
  <c r="AO1441" i="4"/>
  <c r="AP1441" i="4"/>
  <c r="D1442" i="4"/>
  <c r="E1442" i="4"/>
  <c r="F1442" i="4"/>
  <c r="G1442" i="4"/>
  <c r="I1442" i="4"/>
  <c r="J1442" i="4"/>
  <c r="H1442" i="4"/>
  <c r="AK1442" i="4"/>
  <c r="AL1442" i="4"/>
  <c r="AM1442" i="4"/>
  <c r="AN1442" i="4"/>
  <c r="AO1442" i="4"/>
  <c r="AP1442" i="4"/>
  <c r="D1443" i="4"/>
  <c r="E1443" i="4"/>
  <c r="F1443" i="4"/>
  <c r="G1443" i="4"/>
  <c r="I1443" i="4"/>
  <c r="J1443" i="4"/>
  <c r="H1443" i="4"/>
  <c r="AK1443" i="4"/>
  <c r="AL1443" i="4"/>
  <c r="AM1443" i="4"/>
  <c r="AN1443" i="4"/>
  <c r="AO1443" i="4"/>
  <c r="AP1443" i="4"/>
  <c r="D1444" i="4"/>
  <c r="E1444" i="4"/>
  <c r="F1444" i="4"/>
  <c r="G1444" i="4"/>
  <c r="I1444" i="4"/>
  <c r="J1444" i="4"/>
  <c r="H1444" i="4"/>
  <c r="AK1444" i="4"/>
  <c r="AL1444" i="4"/>
  <c r="AM1444" i="4"/>
  <c r="AN1444" i="4"/>
  <c r="AO1444" i="4"/>
  <c r="AP1444" i="4"/>
  <c r="D1445" i="4"/>
  <c r="E1445" i="4"/>
  <c r="F1445" i="4"/>
  <c r="G1445" i="4"/>
  <c r="I1445" i="4"/>
  <c r="J1445" i="4"/>
  <c r="H1445" i="4"/>
  <c r="AK1445" i="4"/>
  <c r="AL1445" i="4"/>
  <c r="AM1445" i="4"/>
  <c r="AN1445" i="4"/>
  <c r="AO1445" i="4"/>
  <c r="AP1445" i="4"/>
  <c r="D1446" i="4"/>
  <c r="E1446" i="4"/>
  <c r="F1446" i="4"/>
  <c r="G1446" i="4"/>
  <c r="I1446" i="4"/>
  <c r="J1446" i="4"/>
  <c r="H1446" i="4"/>
  <c r="AK1446" i="4"/>
  <c r="AL1446" i="4"/>
  <c r="AM1446" i="4"/>
  <c r="AN1446" i="4"/>
  <c r="AO1446" i="4"/>
  <c r="AP1446" i="4"/>
  <c r="D1447" i="4"/>
  <c r="E1447" i="4"/>
  <c r="F1447" i="4"/>
  <c r="G1447" i="4"/>
  <c r="I1447" i="4"/>
  <c r="J1447" i="4"/>
  <c r="H1447" i="4"/>
  <c r="AK1447" i="4"/>
  <c r="AL1447" i="4"/>
  <c r="AM1447" i="4"/>
  <c r="AN1447" i="4"/>
  <c r="AO1447" i="4"/>
  <c r="AP1447" i="4"/>
  <c r="D1448" i="4"/>
  <c r="E1448" i="4"/>
  <c r="F1448" i="4"/>
  <c r="G1448" i="4"/>
  <c r="I1448" i="4"/>
  <c r="J1448" i="4"/>
  <c r="H1448" i="4"/>
  <c r="AK1448" i="4"/>
  <c r="AL1448" i="4"/>
  <c r="AM1448" i="4"/>
  <c r="AN1448" i="4"/>
  <c r="AO1448" i="4"/>
  <c r="AP1448" i="4"/>
  <c r="D1449" i="4"/>
  <c r="E1449" i="4"/>
  <c r="F1449" i="4"/>
  <c r="G1449" i="4"/>
  <c r="I1449" i="4"/>
  <c r="J1449" i="4"/>
  <c r="H1449" i="4"/>
  <c r="AK1449" i="4"/>
  <c r="AL1449" i="4"/>
  <c r="AM1449" i="4"/>
  <c r="AN1449" i="4"/>
  <c r="AO1449" i="4"/>
  <c r="AP1449" i="4"/>
  <c r="D1450" i="4"/>
  <c r="E1450" i="4"/>
  <c r="F1450" i="4"/>
  <c r="G1450" i="4"/>
  <c r="I1450" i="4"/>
  <c r="J1450" i="4"/>
  <c r="H1450" i="4"/>
  <c r="AK1450" i="4"/>
  <c r="AL1450" i="4"/>
  <c r="AM1450" i="4"/>
  <c r="AN1450" i="4"/>
  <c r="AO1450" i="4"/>
  <c r="AP1450" i="4"/>
  <c r="D1451" i="4"/>
  <c r="E1451" i="4"/>
  <c r="F1451" i="4"/>
  <c r="G1451" i="4"/>
  <c r="I1451" i="4"/>
  <c r="J1451" i="4"/>
  <c r="H1451" i="4"/>
  <c r="AK1451" i="4"/>
  <c r="AL1451" i="4"/>
  <c r="AM1451" i="4"/>
  <c r="AN1451" i="4"/>
  <c r="AO1451" i="4"/>
  <c r="AP1451" i="4"/>
  <c r="D1452" i="4"/>
  <c r="E1452" i="4"/>
  <c r="F1452" i="4"/>
  <c r="G1452" i="4"/>
  <c r="I1452" i="4"/>
  <c r="J1452" i="4"/>
  <c r="H1452" i="4"/>
  <c r="AK1452" i="4"/>
  <c r="AL1452" i="4"/>
  <c r="AM1452" i="4"/>
  <c r="AN1452" i="4"/>
  <c r="AO1452" i="4"/>
  <c r="AP1452" i="4"/>
  <c r="D1453" i="4"/>
  <c r="E1453" i="4"/>
  <c r="F1453" i="4"/>
  <c r="G1453" i="4"/>
  <c r="I1453" i="4"/>
  <c r="J1453" i="4"/>
  <c r="H1453" i="4"/>
  <c r="AK1453" i="4"/>
  <c r="AL1453" i="4"/>
  <c r="AM1453" i="4"/>
  <c r="AN1453" i="4"/>
  <c r="AO1453" i="4"/>
  <c r="AP1453" i="4"/>
  <c r="D1454" i="4"/>
  <c r="E1454" i="4"/>
  <c r="F1454" i="4"/>
  <c r="G1454" i="4"/>
  <c r="I1454" i="4"/>
  <c r="J1454" i="4"/>
  <c r="H1454" i="4"/>
  <c r="AK1454" i="4"/>
  <c r="AL1454" i="4"/>
  <c r="AM1454" i="4"/>
  <c r="AN1454" i="4"/>
  <c r="AO1454" i="4"/>
  <c r="AP1454" i="4"/>
  <c r="D1455" i="4"/>
  <c r="E1455" i="4"/>
  <c r="F1455" i="4"/>
  <c r="G1455" i="4"/>
  <c r="I1455" i="4"/>
  <c r="J1455" i="4"/>
  <c r="H1455" i="4"/>
  <c r="AK1455" i="4"/>
  <c r="AL1455" i="4"/>
  <c r="AM1455" i="4"/>
  <c r="AN1455" i="4"/>
  <c r="AO1455" i="4"/>
  <c r="AP1455" i="4"/>
  <c r="D1456" i="4"/>
  <c r="E1456" i="4"/>
  <c r="F1456" i="4"/>
  <c r="G1456" i="4"/>
  <c r="I1456" i="4"/>
  <c r="J1456" i="4"/>
  <c r="H1456" i="4"/>
  <c r="AK1456" i="4"/>
  <c r="AL1456" i="4"/>
  <c r="AM1456" i="4"/>
  <c r="AN1456" i="4"/>
  <c r="AO1456" i="4"/>
  <c r="AP1456" i="4"/>
  <c r="D1457" i="4"/>
  <c r="E1457" i="4"/>
  <c r="F1457" i="4"/>
  <c r="G1457" i="4"/>
  <c r="I1457" i="4"/>
  <c r="J1457" i="4"/>
  <c r="H1457" i="4"/>
  <c r="AK1457" i="4"/>
  <c r="AL1457" i="4"/>
  <c r="AM1457" i="4"/>
  <c r="AN1457" i="4"/>
  <c r="AO1457" i="4"/>
  <c r="AP1457" i="4"/>
  <c r="D1458" i="4"/>
  <c r="E1458" i="4"/>
  <c r="F1458" i="4"/>
  <c r="G1458" i="4"/>
  <c r="I1458" i="4"/>
  <c r="J1458" i="4"/>
  <c r="H1458" i="4"/>
  <c r="AK1458" i="4"/>
  <c r="AL1458" i="4"/>
  <c r="AM1458" i="4"/>
  <c r="AN1458" i="4"/>
  <c r="AO1458" i="4"/>
  <c r="AP1458" i="4"/>
  <c r="D1459" i="4"/>
  <c r="E1459" i="4"/>
  <c r="F1459" i="4"/>
  <c r="G1459" i="4"/>
  <c r="I1459" i="4"/>
  <c r="J1459" i="4"/>
  <c r="H1459" i="4"/>
  <c r="AK1459" i="4"/>
  <c r="AL1459" i="4"/>
  <c r="AM1459" i="4"/>
  <c r="AN1459" i="4"/>
  <c r="AO1459" i="4"/>
  <c r="AP1459" i="4"/>
  <c r="D1460" i="4"/>
  <c r="E1460" i="4"/>
  <c r="F1460" i="4"/>
  <c r="G1460" i="4"/>
  <c r="I1460" i="4"/>
  <c r="J1460" i="4"/>
  <c r="H1460" i="4"/>
  <c r="AK1460" i="4"/>
  <c r="AL1460" i="4"/>
  <c r="AM1460" i="4"/>
  <c r="AN1460" i="4"/>
  <c r="AO1460" i="4"/>
  <c r="AP1460" i="4"/>
  <c r="D1461" i="4"/>
  <c r="E1461" i="4"/>
  <c r="F1461" i="4"/>
  <c r="G1461" i="4"/>
  <c r="I1461" i="4"/>
  <c r="J1461" i="4"/>
  <c r="H1461" i="4"/>
  <c r="AK1461" i="4"/>
  <c r="AL1461" i="4"/>
  <c r="AM1461" i="4"/>
  <c r="AN1461" i="4"/>
  <c r="AO1461" i="4"/>
  <c r="AP1461" i="4"/>
  <c r="D1462" i="4"/>
  <c r="E1462" i="4"/>
  <c r="F1462" i="4"/>
  <c r="G1462" i="4"/>
  <c r="I1462" i="4"/>
  <c r="J1462" i="4"/>
  <c r="H1462" i="4"/>
  <c r="AK1462" i="4"/>
  <c r="AL1462" i="4"/>
  <c r="AM1462" i="4"/>
  <c r="AN1462" i="4"/>
  <c r="AO1462" i="4"/>
  <c r="AP1462" i="4"/>
  <c r="D1463" i="4"/>
  <c r="E1463" i="4"/>
  <c r="F1463" i="4"/>
  <c r="G1463" i="4"/>
  <c r="I1463" i="4"/>
  <c r="J1463" i="4"/>
  <c r="H1463" i="4"/>
  <c r="AK1463" i="4"/>
  <c r="AL1463" i="4"/>
  <c r="AM1463" i="4"/>
  <c r="AN1463" i="4"/>
  <c r="AO1463" i="4"/>
  <c r="AP1463" i="4"/>
  <c r="D1464" i="4"/>
  <c r="E1464" i="4"/>
  <c r="F1464" i="4"/>
  <c r="G1464" i="4"/>
  <c r="I1464" i="4"/>
  <c r="J1464" i="4"/>
  <c r="H1464" i="4"/>
  <c r="AK1464" i="4"/>
  <c r="AL1464" i="4"/>
  <c r="AM1464" i="4"/>
  <c r="AN1464" i="4"/>
  <c r="AO1464" i="4"/>
  <c r="AP1464" i="4"/>
  <c r="D1465" i="4"/>
  <c r="E1465" i="4"/>
  <c r="F1465" i="4"/>
  <c r="G1465" i="4"/>
  <c r="I1465" i="4"/>
  <c r="J1465" i="4"/>
  <c r="H1465" i="4"/>
  <c r="AK1465" i="4"/>
  <c r="AL1465" i="4"/>
  <c r="AM1465" i="4"/>
  <c r="AN1465" i="4"/>
  <c r="AO1465" i="4"/>
  <c r="AP1465" i="4"/>
  <c r="D1466" i="4"/>
  <c r="E1466" i="4"/>
  <c r="F1466" i="4"/>
  <c r="G1466" i="4"/>
  <c r="I1466" i="4"/>
  <c r="J1466" i="4"/>
  <c r="H1466" i="4"/>
  <c r="AK1466" i="4"/>
  <c r="AL1466" i="4"/>
  <c r="AM1466" i="4"/>
  <c r="AN1466" i="4"/>
  <c r="AO1466" i="4"/>
  <c r="AP1466" i="4"/>
  <c r="D1467" i="4"/>
  <c r="E1467" i="4"/>
  <c r="F1467" i="4"/>
  <c r="G1467" i="4"/>
  <c r="I1467" i="4"/>
  <c r="J1467" i="4"/>
  <c r="H1467" i="4"/>
  <c r="AK1467" i="4"/>
  <c r="AL1467" i="4"/>
  <c r="AM1467" i="4"/>
  <c r="AN1467" i="4"/>
  <c r="AO1467" i="4"/>
  <c r="AP1467" i="4"/>
  <c r="D1468" i="4"/>
  <c r="E1468" i="4"/>
  <c r="F1468" i="4"/>
  <c r="G1468" i="4"/>
  <c r="I1468" i="4"/>
  <c r="J1468" i="4"/>
  <c r="H1468" i="4"/>
  <c r="AK1468" i="4"/>
  <c r="AL1468" i="4"/>
  <c r="AM1468" i="4"/>
  <c r="AN1468" i="4"/>
  <c r="AO1468" i="4"/>
  <c r="AP1468" i="4"/>
  <c r="D1469" i="4"/>
  <c r="E1469" i="4"/>
  <c r="F1469" i="4"/>
  <c r="G1469" i="4"/>
  <c r="I1469" i="4"/>
  <c r="J1469" i="4"/>
  <c r="H1469" i="4"/>
  <c r="AK1469" i="4"/>
  <c r="AL1469" i="4"/>
  <c r="AM1469" i="4"/>
  <c r="AN1469" i="4"/>
  <c r="AO1469" i="4"/>
  <c r="AP1469" i="4"/>
  <c r="D1470" i="4"/>
  <c r="E1470" i="4"/>
  <c r="F1470" i="4"/>
  <c r="G1470" i="4"/>
  <c r="I1470" i="4"/>
  <c r="J1470" i="4"/>
  <c r="H1470" i="4"/>
  <c r="AK1470" i="4"/>
  <c r="AL1470" i="4"/>
  <c r="AM1470" i="4"/>
  <c r="AN1470" i="4"/>
  <c r="AO1470" i="4"/>
  <c r="AP1470" i="4"/>
  <c r="D1471" i="4"/>
  <c r="E1471" i="4"/>
  <c r="F1471" i="4"/>
  <c r="G1471" i="4"/>
  <c r="I1471" i="4"/>
  <c r="J1471" i="4"/>
  <c r="H1471" i="4"/>
  <c r="AK1471" i="4"/>
  <c r="AL1471" i="4"/>
  <c r="AM1471" i="4"/>
  <c r="AN1471" i="4"/>
  <c r="AO1471" i="4"/>
  <c r="AP1471" i="4"/>
  <c r="D1472" i="4"/>
  <c r="E1472" i="4"/>
  <c r="F1472" i="4"/>
  <c r="G1472" i="4"/>
  <c r="I1472" i="4"/>
  <c r="J1472" i="4"/>
  <c r="H1472" i="4"/>
  <c r="AK1472" i="4"/>
  <c r="AL1472" i="4"/>
  <c r="AM1472" i="4"/>
  <c r="AN1472" i="4"/>
  <c r="AO1472" i="4"/>
  <c r="AP1472" i="4"/>
  <c r="D1473" i="4"/>
  <c r="E1473" i="4"/>
  <c r="F1473" i="4"/>
  <c r="G1473" i="4"/>
  <c r="I1473" i="4"/>
  <c r="J1473" i="4"/>
  <c r="H1473" i="4"/>
  <c r="AK1473" i="4"/>
  <c r="AL1473" i="4"/>
  <c r="AM1473" i="4"/>
  <c r="AN1473" i="4"/>
  <c r="AO1473" i="4"/>
  <c r="AP1473" i="4"/>
  <c r="D1474" i="4"/>
  <c r="E1474" i="4"/>
  <c r="F1474" i="4"/>
  <c r="G1474" i="4"/>
  <c r="I1474" i="4"/>
  <c r="J1474" i="4"/>
  <c r="H1474" i="4"/>
  <c r="AK1474" i="4"/>
  <c r="AL1474" i="4"/>
  <c r="AM1474" i="4"/>
  <c r="AN1474" i="4"/>
  <c r="AO1474" i="4"/>
  <c r="AP1474" i="4"/>
  <c r="D1475" i="4"/>
  <c r="E1475" i="4"/>
  <c r="F1475" i="4"/>
  <c r="G1475" i="4"/>
  <c r="I1475" i="4"/>
  <c r="J1475" i="4"/>
  <c r="H1475" i="4"/>
  <c r="AK1475" i="4"/>
  <c r="AL1475" i="4"/>
  <c r="AM1475" i="4"/>
  <c r="AN1475" i="4"/>
  <c r="AO1475" i="4"/>
  <c r="AP1475" i="4"/>
  <c r="D1476" i="4"/>
  <c r="E1476" i="4"/>
  <c r="F1476" i="4"/>
  <c r="G1476" i="4"/>
  <c r="I1476" i="4"/>
  <c r="J1476" i="4"/>
  <c r="H1476" i="4"/>
  <c r="AK1476" i="4"/>
  <c r="AL1476" i="4"/>
  <c r="AM1476" i="4"/>
  <c r="AN1476" i="4"/>
  <c r="AO1476" i="4"/>
  <c r="AP1476" i="4"/>
  <c r="D1477" i="4"/>
  <c r="E1477" i="4"/>
  <c r="F1477" i="4"/>
  <c r="G1477" i="4"/>
  <c r="I1477" i="4"/>
  <c r="J1477" i="4"/>
  <c r="H1477" i="4"/>
  <c r="AK1477" i="4"/>
  <c r="AL1477" i="4"/>
  <c r="AM1477" i="4"/>
  <c r="AN1477" i="4"/>
  <c r="AO1477" i="4"/>
  <c r="AP1477" i="4"/>
  <c r="D1478" i="4"/>
  <c r="E1478" i="4"/>
  <c r="F1478" i="4"/>
  <c r="G1478" i="4"/>
  <c r="I1478" i="4"/>
  <c r="J1478" i="4"/>
  <c r="H1478" i="4"/>
  <c r="AK1478" i="4"/>
  <c r="AL1478" i="4"/>
  <c r="AM1478" i="4"/>
  <c r="AN1478" i="4"/>
  <c r="AO1478" i="4"/>
  <c r="AP1478" i="4"/>
  <c r="D1479" i="4"/>
  <c r="E1479" i="4"/>
  <c r="F1479" i="4"/>
  <c r="G1479" i="4"/>
  <c r="I1479" i="4"/>
  <c r="J1479" i="4"/>
  <c r="H1479" i="4"/>
  <c r="AK1479" i="4"/>
  <c r="AL1479" i="4"/>
  <c r="AM1479" i="4"/>
  <c r="AN1479" i="4"/>
  <c r="AO1479" i="4"/>
  <c r="AP1479" i="4"/>
  <c r="D1480" i="4"/>
  <c r="E1480" i="4"/>
  <c r="F1480" i="4"/>
  <c r="G1480" i="4"/>
  <c r="I1480" i="4"/>
  <c r="J1480" i="4"/>
  <c r="H1480" i="4"/>
  <c r="AK1480" i="4"/>
  <c r="AL1480" i="4"/>
  <c r="AM1480" i="4"/>
  <c r="AN1480" i="4"/>
  <c r="AO1480" i="4"/>
  <c r="AP1480" i="4"/>
  <c r="D1481" i="4"/>
  <c r="E1481" i="4"/>
  <c r="F1481" i="4"/>
  <c r="G1481" i="4"/>
  <c r="I1481" i="4"/>
  <c r="J1481" i="4"/>
  <c r="H1481" i="4"/>
  <c r="AK1481" i="4"/>
  <c r="AL1481" i="4"/>
  <c r="AM1481" i="4"/>
  <c r="AN1481" i="4"/>
  <c r="AO1481" i="4"/>
  <c r="AP1481" i="4"/>
  <c r="D1482" i="4"/>
  <c r="E1482" i="4"/>
  <c r="F1482" i="4"/>
  <c r="G1482" i="4"/>
  <c r="I1482" i="4"/>
  <c r="J1482" i="4"/>
  <c r="H1482" i="4"/>
  <c r="AK1482" i="4"/>
  <c r="AL1482" i="4"/>
  <c r="AM1482" i="4"/>
  <c r="AN1482" i="4"/>
  <c r="AO1482" i="4"/>
  <c r="AP1482" i="4"/>
  <c r="D1483" i="4"/>
  <c r="E1483" i="4"/>
  <c r="F1483" i="4"/>
  <c r="G1483" i="4"/>
  <c r="I1483" i="4"/>
  <c r="J1483" i="4"/>
  <c r="H1483" i="4"/>
  <c r="AK1483" i="4"/>
  <c r="AL1483" i="4"/>
  <c r="AM1483" i="4"/>
  <c r="AN1483" i="4"/>
  <c r="AO1483" i="4"/>
  <c r="AP1483" i="4"/>
  <c r="D1484" i="4"/>
  <c r="E1484" i="4"/>
  <c r="F1484" i="4"/>
  <c r="G1484" i="4"/>
  <c r="I1484" i="4"/>
  <c r="J1484" i="4"/>
  <c r="H1484" i="4"/>
  <c r="AK1484" i="4"/>
  <c r="AL1484" i="4"/>
  <c r="AM1484" i="4"/>
  <c r="AN1484" i="4"/>
  <c r="AO1484" i="4"/>
  <c r="AP1484" i="4"/>
  <c r="D1485" i="4"/>
  <c r="E1485" i="4"/>
  <c r="F1485" i="4"/>
  <c r="G1485" i="4"/>
  <c r="I1485" i="4"/>
  <c r="J1485" i="4"/>
  <c r="H1485" i="4"/>
  <c r="AK1485" i="4"/>
  <c r="AL1485" i="4"/>
  <c r="AM1485" i="4"/>
  <c r="AN1485" i="4"/>
  <c r="AO1485" i="4"/>
  <c r="AP1485" i="4"/>
  <c r="D1486" i="4"/>
  <c r="E1486" i="4"/>
  <c r="F1486" i="4"/>
  <c r="G1486" i="4"/>
  <c r="I1486" i="4"/>
  <c r="J1486" i="4"/>
  <c r="H1486" i="4"/>
  <c r="AK1486" i="4"/>
  <c r="AL1486" i="4"/>
  <c r="AM1486" i="4"/>
  <c r="AN1486" i="4"/>
  <c r="AO1486" i="4"/>
  <c r="AP1486" i="4"/>
  <c r="D1487" i="4"/>
  <c r="E1487" i="4"/>
  <c r="F1487" i="4"/>
  <c r="G1487" i="4"/>
  <c r="I1487" i="4"/>
  <c r="J1487" i="4"/>
  <c r="H1487" i="4"/>
  <c r="AK1487" i="4"/>
  <c r="AL1487" i="4"/>
  <c r="AM1487" i="4"/>
  <c r="AN1487" i="4"/>
  <c r="AO1487" i="4"/>
  <c r="AP1487" i="4"/>
  <c r="D1488" i="4"/>
  <c r="E1488" i="4"/>
  <c r="F1488" i="4"/>
  <c r="G1488" i="4"/>
  <c r="I1488" i="4"/>
  <c r="J1488" i="4"/>
  <c r="H1488" i="4"/>
  <c r="AK1488" i="4"/>
  <c r="AL1488" i="4"/>
  <c r="AM1488" i="4"/>
  <c r="AN1488" i="4"/>
  <c r="AO1488" i="4"/>
  <c r="AP1488" i="4"/>
  <c r="D1489" i="4"/>
  <c r="E1489" i="4"/>
  <c r="F1489" i="4"/>
  <c r="G1489" i="4"/>
  <c r="I1489" i="4"/>
  <c r="J1489" i="4"/>
  <c r="H1489" i="4"/>
  <c r="AK1489" i="4"/>
  <c r="AL1489" i="4"/>
  <c r="AM1489" i="4"/>
  <c r="AN1489" i="4"/>
  <c r="AO1489" i="4"/>
  <c r="AP1489" i="4"/>
  <c r="D1490" i="4"/>
  <c r="E1490" i="4"/>
  <c r="F1490" i="4"/>
  <c r="G1490" i="4"/>
  <c r="I1490" i="4"/>
  <c r="J1490" i="4"/>
  <c r="H1490" i="4"/>
  <c r="AK1490" i="4"/>
  <c r="AL1490" i="4"/>
  <c r="AM1490" i="4"/>
  <c r="AN1490" i="4"/>
  <c r="AO1490" i="4"/>
  <c r="AP1490" i="4"/>
  <c r="D1491" i="4"/>
  <c r="E1491" i="4"/>
  <c r="F1491" i="4"/>
  <c r="G1491" i="4"/>
  <c r="I1491" i="4"/>
  <c r="J1491" i="4"/>
  <c r="H1491" i="4"/>
  <c r="AK1491" i="4"/>
  <c r="AL1491" i="4"/>
  <c r="AM1491" i="4"/>
  <c r="AN1491" i="4"/>
  <c r="AO1491" i="4"/>
  <c r="AP1491" i="4"/>
  <c r="D1492" i="4"/>
  <c r="E1492" i="4"/>
  <c r="F1492" i="4"/>
  <c r="G1492" i="4"/>
  <c r="I1492" i="4"/>
  <c r="J1492" i="4"/>
  <c r="H1492" i="4"/>
  <c r="AK1492" i="4"/>
  <c r="AL1492" i="4"/>
  <c r="AM1492" i="4"/>
  <c r="AN1492" i="4"/>
  <c r="AO1492" i="4"/>
  <c r="AP1492" i="4"/>
  <c r="D1493" i="4"/>
  <c r="E1493" i="4"/>
  <c r="F1493" i="4"/>
  <c r="G1493" i="4"/>
  <c r="I1493" i="4"/>
  <c r="J1493" i="4"/>
  <c r="H1493" i="4"/>
  <c r="AK1493" i="4"/>
  <c r="AL1493" i="4"/>
  <c r="AM1493" i="4"/>
  <c r="AN1493" i="4"/>
  <c r="AO1493" i="4"/>
  <c r="AP1493" i="4"/>
  <c r="D1494" i="4"/>
  <c r="E1494" i="4"/>
  <c r="F1494" i="4"/>
  <c r="G1494" i="4"/>
  <c r="I1494" i="4"/>
  <c r="J1494" i="4"/>
  <c r="H1494" i="4"/>
  <c r="AK1494" i="4"/>
  <c r="AL1494" i="4"/>
  <c r="AM1494" i="4"/>
  <c r="AN1494" i="4"/>
  <c r="AO1494" i="4"/>
  <c r="AP1494" i="4"/>
  <c r="D1495" i="4"/>
  <c r="E1495" i="4"/>
  <c r="F1495" i="4"/>
  <c r="G1495" i="4"/>
  <c r="I1495" i="4"/>
  <c r="J1495" i="4"/>
  <c r="H1495" i="4"/>
  <c r="AK1495" i="4"/>
  <c r="AL1495" i="4"/>
  <c r="AM1495" i="4"/>
  <c r="AN1495" i="4"/>
  <c r="AO1495" i="4"/>
  <c r="AP1495" i="4"/>
  <c r="AR1495" i="4"/>
  <c r="D1497" i="4"/>
  <c r="E1497" i="4"/>
  <c r="F1497" i="4"/>
  <c r="G1497" i="4"/>
  <c r="I1497" i="4"/>
  <c r="J1497" i="4"/>
  <c r="H1497" i="4"/>
  <c r="AK1497" i="4"/>
  <c r="AL1497" i="4"/>
  <c r="AM1497" i="4"/>
  <c r="AN1497" i="4"/>
  <c r="AO1497" i="4"/>
  <c r="AP1497" i="4"/>
  <c r="AR1497" i="4"/>
  <c r="D1498" i="4"/>
  <c r="E1498" i="4"/>
  <c r="F1498" i="4"/>
  <c r="G1498" i="4"/>
  <c r="I1498" i="4"/>
  <c r="J1498" i="4"/>
  <c r="H1498" i="4"/>
  <c r="AK1498" i="4"/>
  <c r="AL1498" i="4"/>
  <c r="AM1498" i="4"/>
  <c r="AN1498" i="4"/>
  <c r="AO1498" i="4"/>
  <c r="AP1498" i="4"/>
  <c r="AR1498" i="4"/>
  <c r="D1499" i="4"/>
  <c r="E1499" i="4"/>
  <c r="F1499" i="4"/>
  <c r="G1499" i="4"/>
  <c r="I1499" i="4"/>
  <c r="J1499" i="4"/>
  <c r="H1499" i="4"/>
  <c r="AK1499" i="4"/>
  <c r="AL1499" i="4"/>
  <c r="AM1499" i="4"/>
  <c r="AN1499" i="4"/>
  <c r="AO1499" i="4"/>
  <c r="AP1499" i="4"/>
  <c r="AR1499" i="4"/>
  <c r="D1500" i="4"/>
  <c r="E1500" i="4"/>
  <c r="F1500" i="4"/>
  <c r="G1500" i="4"/>
  <c r="I1500" i="4"/>
  <c r="J1500" i="4"/>
  <c r="H1500" i="4"/>
  <c r="AK1500" i="4"/>
  <c r="AL1500" i="4"/>
  <c r="AM1500" i="4"/>
  <c r="AN1500" i="4"/>
  <c r="AO1500" i="4"/>
  <c r="AP1500" i="4"/>
  <c r="AR1500" i="4"/>
  <c r="D1501" i="4"/>
  <c r="E1501" i="4"/>
  <c r="F1501" i="4"/>
  <c r="G1501" i="4"/>
  <c r="I1501" i="4"/>
  <c r="J1501" i="4"/>
  <c r="H1501" i="4"/>
  <c r="AK1501" i="4"/>
  <c r="AL1501" i="4"/>
  <c r="AM1501" i="4"/>
  <c r="AN1501" i="4"/>
  <c r="AO1501" i="4"/>
  <c r="AP1501" i="4"/>
  <c r="AR1501" i="4"/>
  <c r="D1502" i="4"/>
  <c r="E1502" i="4"/>
  <c r="F1502" i="4"/>
  <c r="G1502" i="4"/>
  <c r="I1502" i="4"/>
  <c r="J1502" i="4"/>
  <c r="H1502" i="4"/>
  <c r="AK1502" i="4"/>
  <c r="AL1502" i="4"/>
  <c r="AM1502" i="4"/>
  <c r="AN1502" i="4"/>
  <c r="AO1502" i="4"/>
  <c r="AP1502" i="4"/>
  <c r="AR1502" i="4"/>
  <c r="D1503" i="4"/>
  <c r="E1503" i="4"/>
  <c r="F1503" i="4"/>
  <c r="G1503" i="4"/>
  <c r="I1503" i="4"/>
  <c r="J1503" i="4"/>
  <c r="H1503" i="4"/>
  <c r="AK1503" i="4"/>
  <c r="AL1503" i="4"/>
  <c r="AM1503" i="4"/>
  <c r="AN1503" i="4"/>
  <c r="AO1503" i="4"/>
  <c r="AP1503" i="4"/>
  <c r="AR1503" i="4"/>
  <c r="D1504" i="4"/>
  <c r="E1504" i="4"/>
  <c r="F1504" i="4"/>
  <c r="G1504" i="4"/>
  <c r="I1504" i="4"/>
  <c r="J1504" i="4"/>
  <c r="H1504" i="4"/>
  <c r="AK1504" i="4"/>
  <c r="AL1504" i="4"/>
  <c r="AM1504" i="4"/>
  <c r="AN1504" i="4"/>
  <c r="AO1504" i="4"/>
  <c r="AP1504" i="4"/>
  <c r="AR1504" i="4"/>
  <c r="D1505" i="4"/>
  <c r="E1505" i="4"/>
  <c r="F1505" i="4"/>
  <c r="G1505" i="4"/>
  <c r="I1505" i="4"/>
  <c r="J1505" i="4"/>
  <c r="H1505" i="4"/>
  <c r="AK1505" i="4"/>
  <c r="AL1505" i="4"/>
  <c r="AM1505" i="4"/>
  <c r="AN1505" i="4"/>
  <c r="AO1505" i="4"/>
  <c r="AP1505" i="4"/>
  <c r="AR1505" i="4"/>
  <c r="D1506" i="4"/>
  <c r="E1506" i="4"/>
  <c r="F1506" i="4"/>
  <c r="G1506" i="4"/>
  <c r="I1506" i="4"/>
  <c r="J1506" i="4"/>
  <c r="H1506" i="4"/>
  <c r="AK1506" i="4"/>
  <c r="AL1506" i="4"/>
  <c r="AM1506" i="4"/>
  <c r="AN1506" i="4"/>
  <c r="AO1506" i="4"/>
  <c r="AP1506" i="4"/>
  <c r="AR1506" i="4"/>
  <c r="D1507" i="4"/>
  <c r="E1507" i="4"/>
  <c r="F1507" i="4"/>
  <c r="G1507" i="4"/>
  <c r="I1507" i="4"/>
  <c r="J1507" i="4"/>
  <c r="H1507" i="4"/>
  <c r="AK1507" i="4"/>
  <c r="AL1507" i="4"/>
  <c r="AM1507" i="4"/>
  <c r="AN1507" i="4"/>
  <c r="AO1507" i="4"/>
  <c r="AP1507" i="4"/>
  <c r="AR1507" i="4"/>
  <c r="D1508" i="4"/>
  <c r="E1508" i="4"/>
  <c r="F1508" i="4"/>
  <c r="G1508" i="4"/>
  <c r="I1508" i="4"/>
  <c r="J1508" i="4"/>
  <c r="H1508" i="4"/>
  <c r="AK1508" i="4"/>
  <c r="AL1508" i="4"/>
  <c r="AM1508" i="4"/>
  <c r="AN1508" i="4"/>
  <c r="AO1508" i="4"/>
  <c r="AP1508" i="4"/>
  <c r="AR1508" i="4"/>
  <c r="D1509" i="4"/>
  <c r="E1509" i="4"/>
  <c r="F1509" i="4"/>
  <c r="G1509" i="4"/>
  <c r="I1509" i="4"/>
  <c r="J1509" i="4"/>
  <c r="H1509" i="4"/>
  <c r="AK1509" i="4"/>
  <c r="AL1509" i="4"/>
  <c r="AM1509" i="4"/>
  <c r="AN1509" i="4"/>
  <c r="AO1509" i="4"/>
  <c r="AP1509" i="4"/>
  <c r="AR1509" i="4"/>
  <c r="D1510" i="4"/>
  <c r="E1510" i="4"/>
  <c r="F1510" i="4"/>
  <c r="G1510" i="4"/>
  <c r="I1510" i="4"/>
  <c r="J1510" i="4"/>
  <c r="H1510" i="4"/>
  <c r="AK1510" i="4"/>
  <c r="AL1510" i="4"/>
  <c r="AM1510" i="4"/>
  <c r="AN1510" i="4"/>
  <c r="AO1510" i="4"/>
  <c r="AP1510" i="4"/>
  <c r="AR1510" i="4"/>
  <c r="D1511" i="4"/>
  <c r="E1511" i="4"/>
  <c r="F1511" i="4"/>
  <c r="G1511" i="4"/>
  <c r="I1511" i="4"/>
  <c r="J1511" i="4"/>
  <c r="H1511" i="4"/>
  <c r="AK1511" i="4"/>
  <c r="AL1511" i="4"/>
  <c r="AM1511" i="4"/>
  <c r="AN1511" i="4"/>
  <c r="AO1511" i="4"/>
  <c r="AP1511" i="4"/>
  <c r="AR1511" i="4"/>
  <c r="D1512" i="4"/>
  <c r="E1512" i="4"/>
  <c r="F1512" i="4"/>
  <c r="G1512" i="4"/>
  <c r="I1512" i="4"/>
  <c r="J1512" i="4"/>
  <c r="H1512" i="4"/>
  <c r="AK1512" i="4"/>
  <c r="AL1512" i="4"/>
  <c r="AM1512" i="4"/>
  <c r="AN1512" i="4"/>
  <c r="AO1512" i="4"/>
  <c r="AP1512" i="4"/>
  <c r="AR1512" i="4"/>
  <c r="D1513" i="4"/>
  <c r="E1513" i="4"/>
  <c r="F1513" i="4"/>
  <c r="G1513" i="4"/>
  <c r="I1513" i="4"/>
  <c r="J1513" i="4"/>
  <c r="H1513" i="4"/>
  <c r="AK1513" i="4"/>
  <c r="AL1513" i="4"/>
  <c r="AM1513" i="4"/>
  <c r="AN1513" i="4"/>
  <c r="AO1513" i="4"/>
  <c r="AP1513" i="4"/>
  <c r="AR1513" i="4"/>
  <c r="D1514" i="4"/>
  <c r="E1514" i="4"/>
  <c r="F1514" i="4"/>
  <c r="G1514" i="4"/>
  <c r="I1514" i="4"/>
  <c r="J1514" i="4"/>
  <c r="H1514" i="4"/>
  <c r="AK1514" i="4"/>
  <c r="AL1514" i="4"/>
  <c r="AM1514" i="4"/>
  <c r="AN1514" i="4"/>
  <c r="AO1514" i="4"/>
  <c r="AP1514" i="4"/>
  <c r="AR1514" i="4"/>
  <c r="D1515" i="4"/>
  <c r="E1515" i="4"/>
  <c r="F1515" i="4"/>
  <c r="G1515" i="4"/>
  <c r="I1515" i="4"/>
  <c r="J1515" i="4"/>
  <c r="H1515" i="4"/>
  <c r="AK1515" i="4"/>
  <c r="AL1515" i="4"/>
  <c r="AM1515" i="4"/>
  <c r="AN1515" i="4"/>
  <c r="AO1515" i="4"/>
  <c r="AP1515" i="4"/>
  <c r="AR1515" i="4"/>
  <c r="D1516" i="4"/>
  <c r="E1516" i="4"/>
  <c r="F1516" i="4"/>
  <c r="G1516" i="4"/>
  <c r="I1516" i="4"/>
  <c r="J1516" i="4"/>
  <c r="H1516" i="4"/>
  <c r="AK1516" i="4"/>
  <c r="AL1516" i="4"/>
  <c r="AM1516" i="4"/>
  <c r="AN1516" i="4"/>
  <c r="AO1516" i="4"/>
  <c r="AP1516" i="4"/>
  <c r="AR1516" i="4"/>
  <c r="D1517" i="4"/>
  <c r="E1517" i="4"/>
  <c r="F1517" i="4"/>
  <c r="G1517" i="4"/>
  <c r="I1517" i="4"/>
  <c r="J1517" i="4"/>
  <c r="H1517" i="4"/>
  <c r="AK1517" i="4"/>
  <c r="AL1517" i="4"/>
  <c r="AM1517" i="4"/>
  <c r="AN1517" i="4"/>
  <c r="AO1517" i="4"/>
  <c r="AP1517" i="4"/>
  <c r="AR1517" i="4"/>
  <c r="D1518" i="4"/>
  <c r="E1518" i="4"/>
  <c r="F1518" i="4"/>
  <c r="G1518" i="4"/>
  <c r="I1518" i="4"/>
  <c r="J1518" i="4"/>
  <c r="H1518" i="4"/>
  <c r="AK1518" i="4"/>
  <c r="AL1518" i="4"/>
  <c r="AM1518" i="4"/>
  <c r="AN1518" i="4"/>
  <c r="AO1518" i="4"/>
  <c r="AP1518" i="4"/>
  <c r="AR1518" i="4"/>
  <c r="D1519" i="4"/>
  <c r="E1519" i="4"/>
  <c r="F1519" i="4"/>
  <c r="G1519" i="4"/>
  <c r="I1519" i="4"/>
  <c r="J1519" i="4"/>
  <c r="H1519" i="4"/>
  <c r="AK1519" i="4"/>
  <c r="AL1519" i="4"/>
  <c r="AM1519" i="4"/>
  <c r="AN1519" i="4"/>
  <c r="AO1519" i="4"/>
  <c r="AP1519" i="4"/>
  <c r="AR1519" i="4"/>
  <c r="D1520" i="4"/>
  <c r="E1520" i="4"/>
  <c r="F1520" i="4"/>
  <c r="G1520" i="4"/>
  <c r="I1520" i="4"/>
  <c r="J1520" i="4"/>
  <c r="H1520" i="4"/>
  <c r="AK1520" i="4"/>
  <c r="AL1520" i="4"/>
  <c r="AM1520" i="4"/>
  <c r="AN1520" i="4"/>
  <c r="AO1520" i="4"/>
  <c r="AP1520" i="4"/>
  <c r="AR1520" i="4"/>
  <c r="D1521" i="4"/>
  <c r="E1521" i="4"/>
  <c r="F1521" i="4"/>
  <c r="G1521" i="4"/>
  <c r="I1521" i="4"/>
  <c r="J1521" i="4"/>
  <c r="H1521" i="4"/>
  <c r="AK1521" i="4"/>
  <c r="AL1521" i="4"/>
  <c r="AM1521" i="4"/>
  <c r="AN1521" i="4"/>
  <c r="AO1521" i="4"/>
  <c r="AP1521" i="4"/>
  <c r="AR1521" i="4"/>
  <c r="D1522" i="4"/>
  <c r="E1522" i="4"/>
  <c r="F1522" i="4"/>
  <c r="G1522" i="4"/>
  <c r="I1522" i="4"/>
  <c r="J1522" i="4"/>
  <c r="H1522" i="4"/>
  <c r="AK1522" i="4"/>
  <c r="AL1522" i="4"/>
  <c r="AM1522" i="4"/>
  <c r="AN1522" i="4"/>
  <c r="AO1522" i="4"/>
  <c r="AP1522" i="4"/>
  <c r="AR1522" i="4"/>
  <c r="D1523" i="4"/>
  <c r="E1523" i="4"/>
  <c r="F1523" i="4"/>
  <c r="G1523" i="4"/>
  <c r="I1523" i="4"/>
  <c r="J1523" i="4"/>
  <c r="H1523" i="4"/>
  <c r="AK1523" i="4"/>
  <c r="AL1523" i="4"/>
  <c r="AM1523" i="4"/>
  <c r="AN1523" i="4"/>
  <c r="AO1523" i="4"/>
  <c r="AP1523" i="4"/>
  <c r="AR1523" i="4"/>
  <c r="D1524" i="4"/>
  <c r="E1524" i="4"/>
  <c r="F1524" i="4"/>
  <c r="G1524" i="4"/>
  <c r="I1524" i="4"/>
  <c r="J1524" i="4"/>
  <c r="H1524" i="4"/>
  <c r="AK1524" i="4"/>
  <c r="AL1524" i="4"/>
  <c r="AM1524" i="4"/>
  <c r="AN1524" i="4"/>
  <c r="AO1524" i="4"/>
  <c r="AP1524" i="4"/>
  <c r="AR1524" i="4"/>
  <c r="D1525" i="4"/>
  <c r="E1525" i="4"/>
  <c r="F1525" i="4"/>
  <c r="G1525" i="4"/>
  <c r="I1525" i="4"/>
  <c r="J1525" i="4"/>
  <c r="H1525" i="4"/>
  <c r="AK1525" i="4"/>
  <c r="AL1525" i="4"/>
  <c r="AM1525" i="4"/>
  <c r="AN1525" i="4"/>
  <c r="AO1525" i="4"/>
  <c r="AP1525" i="4"/>
  <c r="AR1525" i="4"/>
  <c r="D1526" i="4"/>
  <c r="E1526" i="4"/>
  <c r="F1526" i="4"/>
  <c r="G1526" i="4"/>
  <c r="I1526" i="4"/>
  <c r="J1526" i="4"/>
  <c r="H1526" i="4"/>
  <c r="AK1526" i="4"/>
  <c r="AL1526" i="4"/>
  <c r="AM1526" i="4"/>
  <c r="AN1526" i="4"/>
  <c r="AO1526" i="4"/>
  <c r="AP1526" i="4"/>
  <c r="AR1526" i="4"/>
  <c r="D1527" i="4"/>
  <c r="E1527" i="4"/>
  <c r="F1527" i="4"/>
  <c r="G1527" i="4"/>
  <c r="I1527" i="4"/>
  <c r="J1527" i="4"/>
  <c r="H1527" i="4"/>
  <c r="AK1527" i="4"/>
  <c r="AL1527" i="4"/>
  <c r="AM1527" i="4"/>
  <c r="AN1527" i="4"/>
  <c r="AO1527" i="4"/>
  <c r="AP1527" i="4"/>
  <c r="AR1527" i="4"/>
  <c r="D1528" i="4"/>
  <c r="E1528" i="4"/>
  <c r="F1528" i="4"/>
  <c r="G1528" i="4"/>
  <c r="I1528" i="4"/>
  <c r="J1528" i="4"/>
  <c r="H1528" i="4"/>
  <c r="AK1528" i="4"/>
  <c r="AL1528" i="4"/>
  <c r="AM1528" i="4"/>
  <c r="AN1528" i="4"/>
  <c r="AO1528" i="4"/>
  <c r="AP1528" i="4"/>
  <c r="AR1528" i="4"/>
  <c r="D1529" i="4"/>
  <c r="E1529" i="4"/>
  <c r="F1529" i="4"/>
  <c r="G1529" i="4"/>
  <c r="I1529" i="4"/>
  <c r="J1529" i="4"/>
  <c r="H1529" i="4"/>
  <c r="AK1529" i="4"/>
  <c r="AL1529" i="4"/>
  <c r="AM1529" i="4"/>
  <c r="AN1529" i="4"/>
  <c r="AO1529" i="4"/>
  <c r="AP1529" i="4"/>
  <c r="AR1529" i="4"/>
  <c r="D1530" i="4"/>
  <c r="E1530" i="4"/>
  <c r="F1530" i="4"/>
  <c r="G1530" i="4"/>
  <c r="I1530" i="4"/>
  <c r="J1530" i="4"/>
  <c r="H1530" i="4"/>
  <c r="AK1530" i="4"/>
  <c r="AL1530" i="4"/>
  <c r="AM1530" i="4"/>
  <c r="AN1530" i="4"/>
  <c r="AO1530" i="4"/>
  <c r="AP1530" i="4"/>
  <c r="AR1530" i="4"/>
  <c r="D1531" i="4"/>
  <c r="E1531" i="4"/>
  <c r="F1531" i="4"/>
  <c r="G1531" i="4"/>
  <c r="I1531" i="4"/>
  <c r="J1531" i="4"/>
  <c r="H1531" i="4"/>
  <c r="AK1531" i="4"/>
  <c r="AL1531" i="4"/>
  <c r="AM1531" i="4"/>
  <c r="AN1531" i="4"/>
  <c r="AO1531" i="4"/>
  <c r="AP1531" i="4"/>
  <c r="AR1531" i="4"/>
  <c r="D1532" i="4"/>
  <c r="E1532" i="4"/>
  <c r="F1532" i="4"/>
  <c r="G1532" i="4"/>
  <c r="I1532" i="4"/>
  <c r="J1532" i="4"/>
  <c r="H1532" i="4"/>
  <c r="AK1532" i="4"/>
  <c r="AL1532" i="4"/>
  <c r="AM1532" i="4"/>
  <c r="AN1532" i="4"/>
  <c r="AO1532" i="4"/>
  <c r="AP1532" i="4"/>
  <c r="AR1532" i="4"/>
  <c r="D1533" i="4"/>
  <c r="E1533" i="4"/>
  <c r="F1533" i="4"/>
  <c r="G1533" i="4"/>
  <c r="I1533" i="4"/>
  <c r="J1533" i="4"/>
  <c r="H1533" i="4"/>
  <c r="AK1533" i="4"/>
  <c r="AL1533" i="4"/>
  <c r="AM1533" i="4"/>
  <c r="AN1533" i="4"/>
  <c r="AO1533" i="4"/>
  <c r="AP1533" i="4"/>
  <c r="AR1533" i="4"/>
  <c r="D1534" i="4"/>
  <c r="E1534" i="4"/>
  <c r="F1534" i="4"/>
  <c r="G1534" i="4"/>
  <c r="I1534" i="4"/>
  <c r="J1534" i="4"/>
  <c r="H1534" i="4"/>
  <c r="AK1534" i="4"/>
  <c r="AL1534" i="4"/>
  <c r="AM1534" i="4"/>
  <c r="AN1534" i="4"/>
  <c r="AO1534" i="4"/>
  <c r="AP1534" i="4"/>
  <c r="AR1534" i="4"/>
  <c r="D1535" i="4"/>
  <c r="E1535" i="4"/>
  <c r="F1535" i="4"/>
  <c r="G1535" i="4"/>
  <c r="I1535" i="4"/>
  <c r="J1535" i="4"/>
  <c r="H1535" i="4"/>
  <c r="AK1535" i="4"/>
  <c r="AL1535" i="4"/>
  <c r="AM1535" i="4"/>
  <c r="AN1535" i="4"/>
  <c r="AO1535" i="4"/>
  <c r="AP1535" i="4"/>
  <c r="AR1535" i="4"/>
  <c r="D1536" i="4"/>
  <c r="E1536" i="4"/>
  <c r="F1536" i="4"/>
  <c r="G1536" i="4"/>
  <c r="I1536" i="4"/>
  <c r="J1536" i="4"/>
  <c r="H1536" i="4"/>
  <c r="AK1536" i="4"/>
  <c r="AL1536" i="4"/>
  <c r="AM1536" i="4"/>
  <c r="AN1536" i="4"/>
  <c r="AO1536" i="4"/>
  <c r="AP1536" i="4"/>
  <c r="AR1536" i="4"/>
  <c r="D1537" i="4"/>
  <c r="E1537" i="4"/>
  <c r="F1537" i="4"/>
  <c r="G1537" i="4"/>
  <c r="I1537" i="4"/>
  <c r="J1537" i="4"/>
  <c r="H1537" i="4"/>
  <c r="AK1537" i="4"/>
  <c r="AL1537" i="4"/>
  <c r="AM1537" i="4"/>
  <c r="AN1537" i="4"/>
  <c r="AO1537" i="4"/>
  <c r="AP1537" i="4"/>
  <c r="AR1537" i="4"/>
  <c r="D1538" i="4"/>
  <c r="E1538" i="4"/>
  <c r="F1538" i="4"/>
  <c r="G1538" i="4"/>
  <c r="I1538" i="4"/>
  <c r="J1538" i="4"/>
  <c r="H1538" i="4"/>
  <c r="AK1538" i="4"/>
  <c r="AL1538" i="4"/>
  <c r="AM1538" i="4"/>
  <c r="AN1538" i="4"/>
  <c r="AO1538" i="4"/>
  <c r="AP1538" i="4"/>
  <c r="AR1538" i="4"/>
  <c r="D1539" i="4"/>
  <c r="E1539" i="4"/>
  <c r="F1539" i="4"/>
  <c r="G1539" i="4"/>
  <c r="I1539" i="4"/>
  <c r="J1539" i="4"/>
  <c r="H1539" i="4"/>
  <c r="AK1539" i="4"/>
  <c r="AL1539" i="4"/>
  <c r="AM1539" i="4"/>
  <c r="AN1539" i="4"/>
  <c r="AO1539" i="4"/>
  <c r="AP1539" i="4"/>
  <c r="AR1539" i="4"/>
  <c r="D1540" i="4"/>
  <c r="E1540" i="4"/>
  <c r="F1540" i="4"/>
  <c r="G1540" i="4"/>
  <c r="I1540" i="4"/>
  <c r="J1540" i="4"/>
  <c r="H1540" i="4"/>
  <c r="AK1540" i="4"/>
  <c r="AL1540" i="4"/>
  <c r="AM1540" i="4"/>
  <c r="AN1540" i="4"/>
  <c r="AO1540" i="4"/>
  <c r="AP1540" i="4"/>
  <c r="AR1540" i="4"/>
  <c r="D1541" i="4"/>
  <c r="E1541" i="4"/>
  <c r="F1541" i="4"/>
  <c r="G1541" i="4"/>
  <c r="I1541" i="4"/>
  <c r="J1541" i="4"/>
  <c r="H1541" i="4"/>
  <c r="AK1541" i="4"/>
  <c r="AL1541" i="4"/>
  <c r="AM1541" i="4"/>
  <c r="AN1541" i="4"/>
  <c r="AO1541" i="4"/>
  <c r="AP1541" i="4"/>
  <c r="AR1541" i="4"/>
  <c r="D1542" i="4"/>
  <c r="E1542" i="4"/>
  <c r="F1542" i="4"/>
  <c r="G1542" i="4"/>
  <c r="I1542" i="4"/>
  <c r="J1542" i="4"/>
  <c r="H1542" i="4"/>
  <c r="AK1542" i="4"/>
  <c r="AL1542" i="4"/>
  <c r="AM1542" i="4"/>
  <c r="AN1542" i="4"/>
  <c r="AO1542" i="4"/>
  <c r="AP1542" i="4"/>
  <c r="AR1542" i="4"/>
  <c r="D1543" i="4"/>
  <c r="E1543" i="4"/>
  <c r="F1543" i="4"/>
  <c r="G1543" i="4"/>
  <c r="I1543" i="4"/>
  <c r="J1543" i="4"/>
  <c r="H1543" i="4"/>
  <c r="AK1543" i="4"/>
  <c r="AL1543" i="4"/>
  <c r="AM1543" i="4"/>
  <c r="AN1543" i="4"/>
  <c r="AO1543" i="4"/>
  <c r="AP1543" i="4"/>
  <c r="AR1543" i="4"/>
  <c r="D1544" i="4"/>
  <c r="E1544" i="4"/>
  <c r="F1544" i="4"/>
  <c r="G1544" i="4"/>
  <c r="I1544" i="4"/>
  <c r="J1544" i="4"/>
  <c r="H1544" i="4"/>
  <c r="AK1544" i="4"/>
  <c r="AL1544" i="4"/>
  <c r="AM1544" i="4"/>
  <c r="AN1544" i="4"/>
  <c r="AO1544" i="4"/>
  <c r="AP1544" i="4"/>
  <c r="AR1544" i="4"/>
  <c r="D1545" i="4"/>
  <c r="E1545" i="4"/>
  <c r="F1545" i="4"/>
  <c r="G1545" i="4"/>
  <c r="I1545" i="4"/>
  <c r="J1545" i="4"/>
  <c r="H1545" i="4"/>
  <c r="AK1545" i="4"/>
  <c r="AL1545" i="4"/>
  <c r="AM1545" i="4"/>
  <c r="AN1545" i="4"/>
  <c r="AO1545" i="4"/>
  <c r="AP1545" i="4"/>
  <c r="AR1545" i="4"/>
  <c r="D1546" i="4"/>
  <c r="E1546" i="4"/>
  <c r="F1546" i="4"/>
  <c r="G1546" i="4"/>
  <c r="I1546" i="4"/>
  <c r="J1546" i="4"/>
  <c r="H1546" i="4"/>
  <c r="AK1546" i="4"/>
  <c r="AL1546" i="4"/>
  <c r="AM1546" i="4"/>
  <c r="AN1546" i="4"/>
  <c r="AO1546" i="4"/>
  <c r="AP1546" i="4"/>
  <c r="AR1546" i="4"/>
  <c r="D1547" i="4"/>
  <c r="E1547" i="4"/>
  <c r="F1547" i="4"/>
  <c r="G1547" i="4"/>
  <c r="I1547" i="4"/>
  <c r="J1547" i="4"/>
  <c r="H1547" i="4"/>
  <c r="AK1547" i="4"/>
  <c r="AL1547" i="4"/>
  <c r="AM1547" i="4"/>
  <c r="AN1547" i="4"/>
  <c r="AO1547" i="4"/>
  <c r="AP1547" i="4"/>
  <c r="AR1547" i="4"/>
  <c r="D1548" i="4"/>
  <c r="E1548" i="4"/>
  <c r="F1548" i="4"/>
  <c r="G1548" i="4"/>
  <c r="I1548" i="4"/>
  <c r="J1548" i="4"/>
  <c r="H1548" i="4"/>
  <c r="AK1548" i="4"/>
  <c r="AL1548" i="4"/>
  <c r="AM1548" i="4"/>
  <c r="AN1548" i="4"/>
  <c r="AO1548" i="4"/>
  <c r="AP1548" i="4"/>
  <c r="AR1548" i="4"/>
  <c r="D1549" i="4"/>
  <c r="E1549" i="4"/>
  <c r="F1549" i="4"/>
  <c r="G1549" i="4"/>
  <c r="I1549" i="4"/>
  <c r="J1549" i="4"/>
  <c r="H1549" i="4"/>
  <c r="AK1549" i="4"/>
  <c r="AL1549" i="4"/>
  <c r="AM1549" i="4"/>
  <c r="AN1549" i="4"/>
  <c r="AO1549" i="4"/>
  <c r="AP1549" i="4"/>
  <c r="AR1549" i="4"/>
  <c r="D1550" i="4"/>
  <c r="E1550" i="4"/>
  <c r="F1550" i="4"/>
  <c r="G1550" i="4"/>
  <c r="I1550" i="4"/>
  <c r="J1550" i="4"/>
  <c r="H1550" i="4"/>
  <c r="AK1550" i="4"/>
  <c r="AL1550" i="4"/>
  <c r="AM1550" i="4"/>
  <c r="AN1550" i="4"/>
  <c r="AO1550" i="4"/>
  <c r="AP1550" i="4"/>
  <c r="AR1550" i="4"/>
  <c r="D1551" i="4"/>
  <c r="E1551" i="4"/>
  <c r="F1551" i="4"/>
  <c r="G1551" i="4"/>
  <c r="I1551" i="4"/>
  <c r="J1551" i="4"/>
  <c r="H1551" i="4"/>
  <c r="AK1551" i="4"/>
  <c r="AL1551" i="4"/>
  <c r="AM1551" i="4"/>
  <c r="AN1551" i="4"/>
  <c r="AO1551" i="4"/>
  <c r="AP1551" i="4"/>
  <c r="AR1551" i="4"/>
  <c r="D1552" i="4"/>
  <c r="E1552" i="4"/>
  <c r="F1552" i="4"/>
  <c r="G1552" i="4"/>
  <c r="I1552" i="4"/>
  <c r="J1552" i="4"/>
  <c r="H1552" i="4"/>
  <c r="AK1552" i="4"/>
  <c r="AL1552" i="4"/>
  <c r="AM1552" i="4"/>
  <c r="AN1552" i="4"/>
  <c r="AO1552" i="4"/>
  <c r="AP1552" i="4"/>
  <c r="AR1552" i="4"/>
  <c r="D1553" i="4"/>
  <c r="E1553" i="4"/>
  <c r="F1553" i="4"/>
  <c r="G1553" i="4"/>
  <c r="I1553" i="4"/>
  <c r="J1553" i="4"/>
  <c r="H1553" i="4"/>
  <c r="AK1553" i="4"/>
  <c r="AL1553" i="4"/>
  <c r="AM1553" i="4"/>
  <c r="AN1553" i="4"/>
  <c r="AO1553" i="4"/>
  <c r="AP1553" i="4"/>
  <c r="AR1553" i="4"/>
  <c r="D1554" i="4"/>
  <c r="E1554" i="4"/>
  <c r="F1554" i="4"/>
  <c r="G1554" i="4"/>
  <c r="I1554" i="4"/>
  <c r="J1554" i="4"/>
  <c r="H1554" i="4"/>
  <c r="AK1554" i="4"/>
  <c r="AL1554" i="4"/>
  <c r="AM1554" i="4"/>
  <c r="AN1554" i="4"/>
  <c r="AO1554" i="4"/>
  <c r="AP1554" i="4"/>
  <c r="AR1554" i="4"/>
  <c r="D1555" i="4"/>
  <c r="E1555" i="4"/>
  <c r="F1555" i="4"/>
  <c r="G1555" i="4"/>
  <c r="I1555" i="4"/>
  <c r="J1555" i="4"/>
  <c r="H1555" i="4"/>
  <c r="AK1555" i="4"/>
  <c r="AL1555" i="4"/>
  <c r="AM1555" i="4"/>
  <c r="AN1555" i="4"/>
  <c r="AO1555" i="4"/>
  <c r="AP1555" i="4"/>
  <c r="AR1555" i="4"/>
  <c r="D1556" i="4"/>
  <c r="E1556" i="4"/>
  <c r="F1556" i="4"/>
  <c r="G1556" i="4"/>
  <c r="I1556" i="4"/>
  <c r="J1556" i="4"/>
  <c r="H1556" i="4"/>
  <c r="AK1556" i="4"/>
  <c r="AL1556" i="4"/>
  <c r="AM1556" i="4"/>
  <c r="AN1556" i="4"/>
  <c r="AO1556" i="4"/>
  <c r="AP1556" i="4"/>
  <c r="AR1556" i="4"/>
  <c r="D1557" i="4"/>
  <c r="E1557" i="4"/>
  <c r="F1557" i="4"/>
  <c r="G1557" i="4"/>
  <c r="I1557" i="4"/>
  <c r="J1557" i="4"/>
  <c r="H1557" i="4"/>
  <c r="AK1557" i="4"/>
  <c r="AL1557" i="4"/>
  <c r="AM1557" i="4"/>
  <c r="AN1557" i="4"/>
  <c r="AO1557" i="4"/>
  <c r="AP1557" i="4"/>
  <c r="AR1557" i="4"/>
  <c r="D1558" i="4"/>
  <c r="E1558" i="4"/>
  <c r="F1558" i="4"/>
  <c r="G1558" i="4"/>
  <c r="I1558" i="4"/>
  <c r="J1558" i="4"/>
  <c r="H1558" i="4"/>
  <c r="AK1558" i="4"/>
  <c r="AL1558" i="4"/>
  <c r="AM1558" i="4"/>
  <c r="AN1558" i="4"/>
  <c r="AO1558" i="4"/>
  <c r="AP1558" i="4"/>
  <c r="AR1558" i="4"/>
  <c r="D1559" i="4"/>
  <c r="E1559" i="4"/>
  <c r="F1559" i="4"/>
  <c r="G1559" i="4"/>
  <c r="I1559" i="4"/>
  <c r="J1559" i="4"/>
  <c r="H1559" i="4"/>
  <c r="AK1559" i="4"/>
  <c r="AL1559" i="4"/>
  <c r="AM1559" i="4"/>
  <c r="AN1559" i="4"/>
  <c r="AO1559" i="4"/>
  <c r="AP1559" i="4"/>
  <c r="AR1559" i="4"/>
  <c r="D1560" i="4"/>
  <c r="E1560" i="4"/>
  <c r="F1560" i="4"/>
  <c r="G1560" i="4"/>
  <c r="I1560" i="4"/>
  <c r="J1560" i="4"/>
  <c r="H1560" i="4"/>
  <c r="AK1560" i="4"/>
  <c r="AL1560" i="4"/>
  <c r="AM1560" i="4"/>
  <c r="AN1560" i="4"/>
  <c r="AO1560" i="4"/>
  <c r="AP1560" i="4"/>
  <c r="AR1560" i="4"/>
  <c r="D1561" i="4"/>
  <c r="E1561" i="4"/>
  <c r="F1561" i="4"/>
  <c r="G1561" i="4"/>
  <c r="I1561" i="4"/>
  <c r="J1561" i="4"/>
  <c r="H1561" i="4"/>
  <c r="AK1561" i="4"/>
  <c r="AL1561" i="4"/>
  <c r="AM1561" i="4"/>
  <c r="AN1561" i="4"/>
  <c r="AO1561" i="4"/>
  <c r="AP1561" i="4"/>
  <c r="AR1561" i="4"/>
  <c r="D1562" i="4"/>
  <c r="E1562" i="4"/>
  <c r="F1562" i="4"/>
  <c r="G1562" i="4"/>
  <c r="I1562" i="4"/>
  <c r="J1562" i="4"/>
  <c r="H1562" i="4"/>
  <c r="AK1562" i="4"/>
  <c r="AL1562" i="4"/>
  <c r="AM1562" i="4"/>
  <c r="AN1562" i="4"/>
  <c r="AO1562" i="4"/>
  <c r="AP1562" i="4"/>
  <c r="AR1562" i="4"/>
  <c r="D1563" i="4"/>
  <c r="E1563" i="4"/>
  <c r="F1563" i="4"/>
  <c r="G1563" i="4"/>
  <c r="I1563" i="4"/>
  <c r="J1563" i="4"/>
  <c r="H1563" i="4"/>
  <c r="AK1563" i="4"/>
  <c r="AL1563" i="4"/>
  <c r="AM1563" i="4"/>
  <c r="AN1563" i="4"/>
  <c r="AO1563" i="4"/>
  <c r="AP1563" i="4"/>
  <c r="AR1563" i="4"/>
  <c r="D1564" i="4"/>
  <c r="E1564" i="4"/>
  <c r="F1564" i="4"/>
  <c r="G1564" i="4"/>
  <c r="I1564" i="4"/>
  <c r="J1564" i="4"/>
  <c r="H1564" i="4"/>
  <c r="AK1564" i="4"/>
  <c r="AL1564" i="4"/>
  <c r="AM1564" i="4"/>
  <c r="AN1564" i="4"/>
  <c r="AO1564" i="4"/>
  <c r="AP1564" i="4"/>
  <c r="AR1564" i="4"/>
  <c r="D1565" i="4"/>
  <c r="E1565" i="4"/>
  <c r="F1565" i="4"/>
  <c r="G1565" i="4"/>
  <c r="I1565" i="4"/>
  <c r="J1565" i="4"/>
  <c r="H1565" i="4"/>
  <c r="AK1565" i="4"/>
  <c r="AL1565" i="4"/>
  <c r="AM1565" i="4"/>
  <c r="AN1565" i="4"/>
  <c r="AO1565" i="4"/>
  <c r="AP1565" i="4"/>
  <c r="AR1565" i="4"/>
  <c r="D1566" i="4"/>
  <c r="E1566" i="4"/>
  <c r="F1566" i="4"/>
  <c r="G1566" i="4"/>
  <c r="I1566" i="4"/>
  <c r="J1566" i="4"/>
  <c r="H1566" i="4"/>
  <c r="AK1566" i="4"/>
  <c r="AL1566" i="4"/>
  <c r="AM1566" i="4"/>
  <c r="AN1566" i="4"/>
  <c r="AO1566" i="4"/>
  <c r="AP1566" i="4"/>
  <c r="AR1566" i="4"/>
  <c r="D1567" i="4"/>
  <c r="E1567" i="4"/>
  <c r="F1567" i="4"/>
  <c r="G1567" i="4"/>
  <c r="I1567" i="4"/>
  <c r="J1567" i="4"/>
  <c r="H1567" i="4"/>
  <c r="AK1567" i="4"/>
  <c r="AL1567" i="4"/>
  <c r="AM1567" i="4"/>
  <c r="AN1567" i="4"/>
  <c r="AO1567" i="4"/>
  <c r="AP1567" i="4"/>
  <c r="AR1567" i="4"/>
  <c r="D1568" i="4"/>
  <c r="E1568" i="4"/>
  <c r="F1568" i="4"/>
  <c r="G1568" i="4"/>
  <c r="I1568" i="4"/>
  <c r="J1568" i="4"/>
  <c r="H1568" i="4"/>
  <c r="AK1568" i="4"/>
  <c r="AL1568" i="4"/>
  <c r="AM1568" i="4"/>
  <c r="AN1568" i="4"/>
  <c r="AO1568" i="4"/>
  <c r="AP1568" i="4"/>
  <c r="AR1568" i="4"/>
  <c r="D1569" i="4"/>
  <c r="E1569" i="4"/>
  <c r="F1569" i="4"/>
  <c r="G1569" i="4"/>
  <c r="I1569" i="4"/>
  <c r="J1569" i="4"/>
  <c r="H1569" i="4"/>
  <c r="AK1569" i="4"/>
  <c r="AL1569" i="4"/>
  <c r="AM1569" i="4"/>
  <c r="AN1569" i="4"/>
  <c r="AO1569" i="4"/>
  <c r="AP1569" i="4"/>
  <c r="AR1569" i="4"/>
  <c r="D1570" i="4"/>
  <c r="E1570" i="4"/>
  <c r="F1570" i="4"/>
  <c r="G1570" i="4"/>
  <c r="I1570" i="4"/>
  <c r="J1570" i="4"/>
  <c r="H1570" i="4"/>
  <c r="AK1570" i="4"/>
  <c r="AL1570" i="4"/>
  <c r="AM1570" i="4"/>
  <c r="AN1570" i="4"/>
  <c r="AO1570" i="4"/>
  <c r="AP1570" i="4"/>
  <c r="AR1570" i="4"/>
  <c r="D1571" i="4"/>
  <c r="E1571" i="4"/>
  <c r="F1571" i="4"/>
  <c r="G1571" i="4"/>
  <c r="I1571" i="4"/>
  <c r="J1571" i="4"/>
  <c r="H1571" i="4"/>
  <c r="AK1571" i="4"/>
  <c r="AL1571" i="4"/>
  <c r="AM1571" i="4"/>
  <c r="AN1571" i="4"/>
  <c r="AO1571" i="4"/>
  <c r="AP1571" i="4"/>
  <c r="AR1571" i="4"/>
  <c r="D1572" i="4"/>
  <c r="E1572" i="4"/>
  <c r="F1572" i="4"/>
  <c r="G1572" i="4"/>
  <c r="I1572" i="4"/>
  <c r="J1572" i="4"/>
  <c r="H1572" i="4"/>
  <c r="AK1572" i="4"/>
  <c r="AL1572" i="4"/>
  <c r="AM1572" i="4"/>
  <c r="AN1572" i="4"/>
  <c r="AO1572" i="4"/>
  <c r="AP1572" i="4"/>
  <c r="AR1572" i="4"/>
  <c r="D1573" i="4"/>
  <c r="E1573" i="4"/>
  <c r="F1573" i="4"/>
  <c r="G1573" i="4"/>
  <c r="I1573" i="4"/>
  <c r="J1573" i="4"/>
  <c r="H1573" i="4"/>
  <c r="AK1573" i="4"/>
  <c r="AL1573" i="4"/>
  <c r="AM1573" i="4"/>
  <c r="AN1573" i="4"/>
  <c r="AO1573" i="4"/>
  <c r="AP1573" i="4"/>
  <c r="AR1573" i="4"/>
  <c r="D1574" i="4"/>
  <c r="E1574" i="4"/>
  <c r="F1574" i="4"/>
  <c r="G1574" i="4"/>
  <c r="I1574" i="4"/>
  <c r="J1574" i="4"/>
  <c r="H1574" i="4"/>
  <c r="AK1574" i="4"/>
  <c r="AL1574" i="4"/>
  <c r="AM1574" i="4"/>
  <c r="AN1574" i="4"/>
  <c r="AO1574" i="4"/>
  <c r="AP1574" i="4"/>
  <c r="AR1574" i="4"/>
  <c r="D1575" i="4"/>
  <c r="E1575" i="4"/>
  <c r="F1575" i="4"/>
  <c r="G1575" i="4"/>
  <c r="I1575" i="4"/>
  <c r="J1575" i="4"/>
  <c r="H1575" i="4"/>
  <c r="AK1575" i="4"/>
  <c r="AL1575" i="4"/>
  <c r="AM1575" i="4"/>
  <c r="AN1575" i="4"/>
  <c r="AO1575" i="4"/>
  <c r="AP1575" i="4"/>
  <c r="AR1575" i="4"/>
  <c r="D1576" i="4"/>
  <c r="E1576" i="4"/>
  <c r="F1576" i="4"/>
  <c r="G1576" i="4"/>
  <c r="I1576" i="4"/>
  <c r="J1576" i="4"/>
  <c r="H1576" i="4"/>
  <c r="AK1576" i="4"/>
  <c r="AL1576" i="4"/>
  <c r="AM1576" i="4"/>
  <c r="AN1576" i="4"/>
  <c r="AO1576" i="4"/>
  <c r="AP1576" i="4"/>
  <c r="AR1576" i="4"/>
  <c r="D1577" i="4"/>
  <c r="E1577" i="4"/>
  <c r="F1577" i="4"/>
  <c r="G1577" i="4"/>
  <c r="I1577" i="4"/>
  <c r="J1577" i="4"/>
  <c r="H1577" i="4"/>
  <c r="AK1577" i="4"/>
  <c r="AL1577" i="4"/>
  <c r="AM1577" i="4"/>
  <c r="AN1577" i="4"/>
  <c r="AO1577" i="4"/>
  <c r="AP1577" i="4"/>
  <c r="AR1577" i="4"/>
  <c r="D1578" i="4"/>
  <c r="E1578" i="4"/>
  <c r="F1578" i="4"/>
  <c r="G1578" i="4"/>
  <c r="I1578" i="4"/>
  <c r="J1578" i="4"/>
  <c r="H1578" i="4"/>
  <c r="AK1578" i="4"/>
  <c r="AL1578" i="4"/>
  <c r="AM1578" i="4"/>
  <c r="AN1578" i="4"/>
  <c r="AO1578" i="4"/>
  <c r="AP1578" i="4"/>
  <c r="AR1578" i="4"/>
  <c r="D1579" i="4"/>
  <c r="E1579" i="4"/>
  <c r="F1579" i="4"/>
  <c r="G1579" i="4"/>
  <c r="I1579" i="4"/>
  <c r="J1579" i="4"/>
  <c r="H1579" i="4"/>
  <c r="AK1579" i="4"/>
  <c r="AL1579" i="4"/>
  <c r="AM1579" i="4"/>
  <c r="AN1579" i="4"/>
  <c r="AO1579" i="4"/>
  <c r="AP1579" i="4"/>
  <c r="AR1579" i="4"/>
  <c r="D1580" i="4"/>
  <c r="E1580" i="4"/>
  <c r="F1580" i="4"/>
  <c r="G1580" i="4"/>
  <c r="I1580" i="4"/>
  <c r="J1580" i="4"/>
  <c r="H1580" i="4"/>
  <c r="AK1580" i="4"/>
  <c r="AL1580" i="4"/>
  <c r="AM1580" i="4"/>
  <c r="AN1580" i="4"/>
  <c r="AO1580" i="4"/>
  <c r="AP1580" i="4"/>
  <c r="AR1580" i="4"/>
  <c r="D1581" i="4"/>
  <c r="E1581" i="4"/>
  <c r="F1581" i="4"/>
  <c r="G1581" i="4"/>
  <c r="I1581" i="4"/>
  <c r="J1581" i="4"/>
  <c r="H1581" i="4"/>
  <c r="AK1581" i="4"/>
  <c r="AL1581" i="4"/>
  <c r="AM1581" i="4"/>
  <c r="AN1581" i="4"/>
  <c r="AO1581" i="4"/>
  <c r="AP1581" i="4"/>
  <c r="AR1581" i="4"/>
  <c r="D1582" i="4"/>
  <c r="E1582" i="4"/>
  <c r="F1582" i="4"/>
  <c r="G1582" i="4"/>
  <c r="I1582" i="4"/>
  <c r="J1582" i="4"/>
  <c r="H1582" i="4"/>
  <c r="AK1582" i="4"/>
  <c r="AL1582" i="4"/>
  <c r="AM1582" i="4"/>
  <c r="AN1582" i="4"/>
  <c r="AO1582" i="4"/>
  <c r="AP1582" i="4"/>
  <c r="AR1582" i="4"/>
  <c r="D1583" i="4"/>
  <c r="E1583" i="4"/>
  <c r="F1583" i="4"/>
  <c r="G1583" i="4"/>
  <c r="I1583" i="4"/>
  <c r="J1583" i="4"/>
  <c r="H1583" i="4"/>
  <c r="AK1583" i="4"/>
  <c r="AL1583" i="4"/>
  <c r="AM1583" i="4"/>
  <c r="AN1583" i="4"/>
  <c r="AO1583" i="4"/>
  <c r="AP1583" i="4"/>
  <c r="AR1583" i="4"/>
  <c r="D1584" i="4"/>
  <c r="E1584" i="4"/>
  <c r="F1584" i="4"/>
  <c r="G1584" i="4"/>
  <c r="I1584" i="4"/>
  <c r="J1584" i="4"/>
  <c r="H1584" i="4"/>
  <c r="AK1584" i="4"/>
  <c r="AL1584" i="4"/>
  <c r="AM1584" i="4"/>
  <c r="AN1584" i="4"/>
  <c r="AO1584" i="4"/>
  <c r="AP1584" i="4"/>
  <c r="AR1584" i="4"/>
  <c r="D1585" i="4"/>
  <c r="E1585" i="4"/>
  <c r="F1585" i="4"/>
  <c r="G1585" i="4"/>
  <c r="I1585" i="4"/>
  <c r="J1585" i="4"/>
  <c r="H1585" i="4"/>
  <c r="AK1585" i="4"/>
  <c r="AL1585" i="4"/>
  <c r="AM1585" i="4"/>
  <c r="AN1585" i="4"/>
  <c r="AO1585" i="4"/>
  <c r="AP1585" i="4"/>
  <c r="AR1585" i="4"/>
  <c r="D1587" i="4"/>
  <c r="E1587" i="4"/>
  <c r="F1587" i="4"/>
  <c r="G1587" i="4"/>
  <c r="I1587" i="4"/>
  <c r="J1587" i="4"/>
  <c r="H1587" i="4"/>
  <c r="AK1587" i="4"/>
  <c r="AL1587" i="4"/>
  <c r="AM1587" i="4"/>
  <c r="AN1587" i="4"/>
  <c r="AO1587" i="4"/>
  <c r="AP1587" i="4"/>
  <c r="D1588" i="4"/>
  <c r="E1588" i="4"/>
  <c r="F1588" i="4"/>
  <c r="G1588" i="4"/>
  <c r="I1588" i="4"/>
  <c r="J1588" i="4"/>
  <c r="H1588" i="4"/>
  <c r="AK1588" i="4"/>
  <c r="AL1588" i="4"/>
  <c r="AM1588" i="4"/>
  <c r="AN1588" i="4"/>
  <c r="AO1588" i="4"/>
  <c r="AP1588" i="4"/>
  <c r="D1589" i="4"/>
  <c r="E1589" i="4"/>
  <c r="F1589" i="4"/>
  <c r="G1589" i="4"/>
  <c r="I1589" i="4"/>
  <c r="J1589" i="4"/>
  <c r="H1589" i="4"/>
  <c r="AK1589" i="4"/>
  <c r="AL1589" i="4"/>
  <c r="AM1589" i="4"/>
  <c r="AN1589" i="4"/>
  <c r="AO1589" i="4"/>
  <c r="AP1589" i="4"/>
  <c r="D1590" i="4"/>
  <c r="E1590" i="4"/>
  <c r="F1590" i="4"/>
  <c r="G1590" i="4"/>
  <c r="I1590" i="4"/>
  <c r="J1590" i="4"/>
  <c r="H1590" i="4"/>
  <c r="AK1590" i="4"/>
  <c r="AL1590" i="4"/>
  <c r="AM1590" i="4"/>
  <c r="AN1590" i="4"/>
  <c r="AO1590" i="4"/>
  <c r="AP1590" i="4"/>
  <c r="D1591" i="4"/>
  <c r="E1591" i="4"/>
  <c r="F1591" i="4"/>
  <c r="G1591" i="4"/>
  <c r="I1591" i="4"/>
  <c r="J1591" i="4"/>
  <c r="H1591" i="4"/>
  <c r="AK1591" i="4"/>
  <c r="AL1591" i="4"/>
  <c r="AM1591" i="4"/>
  <c r="AN1591" i="4"/>
  <c r="AO1591" i="4"/>
  <c r="AP1591" i="4"/>
  <c r="D1592" i="4"/>
  <c r="E1592" i="4"/>
  <c r="F1592" i="4"/>
  <c r="G1592" i="4"/>
  <c r="I1592" i="4"/>
  <c r="J1592" i="4"/>
  <c r="H1592" i="4"/>
  <c r="AK1592" i="4"/>
  <c r="AL1592" i="4"/>
  <c r="AM1592" i="4"/>
  <c r="AN1592" i="4"/>
  <c r="AO1592" i="4"/>
  <c r="AP1592" i="4"/>
  <c r="D1593" i="4"/>
  <c r="E1593" i="4"/>
  <c r="F1593" i="4"/>
  <c r="G1593" i="4"/>
  <c r="I1593" i="4"/>
  <c r="J1593" i="4"/>
  <c r="H1593" i="4"/>
  <c r="AK1593" i="4"/>
  <c r="AL1593" i="4"/>
  <c r="AM1593" i="4"/>
  <c r="AN1593" i="4"/>
  <c r="AO1593" i="4"/>
  <c r="AP1593" i="4"/>
  <c r="D1594" i="4"/>
  <c r="E1594" i="4"/>
  <c r="F1594" i="4"/>
  <c r="G1594" i="4"/>
  <c r="I1594" i="4"/>
  <c r="J1594" i="4"/>
  <c r="H1594" i="4"/>
  <c r="AK1594" i="4"/>
  <c r="AL1594" i="4"/>
  <c r="AM1594" i="4"/>
  <c r="AN1594" i="4"/>
  <c r="AO1594" i="4"/>
  <c r="AP1594" i="4"/>
  <c r="D1595" i="4"/>
  <c r="E1595" i="4"/>
  <c r="F1595" i="4"/>
  <c r="G1595" i="4"/>
  <c r="I1595" i="4"/>
  <c r="J1595" i="4"/>
  <c r="H1595" i="4"/>
  <c r="AK1595" i="4"/>
  <c r="AL1595" i="4"/>
  <c r="AM1595" i="4"/>
  <c r="AN1595" i="4"/>
  <c r="AO1595" i="4"/>
  <c r="AP1595" i="4"/>
  <c r="D1596" i="4"/>
  <c r="E1596" i="4"/>
  <c r="F1596" i="4"/>
  <c r="G1596" i="4"/>
  <c r="I1596" i="4"/>
  <c r="J1596" i="4"/>
  <c r="H1596" i="4"/>
  <c r="AK1596" i="4"/>
  <c r="AL1596" i="4"/>
  <c r="AM1596" i="4"/>
  <c r="AN1596" i="4"/>
  <c r="AO1596" i="4"/>
  <c r="AP1596" i="4"/>
  <c r="D1597" i="4"/>
  <c r="E1597" i="4"/>
  <c r="F1597" i="4"/>
  <c r="G1597" i="4"/>
  <c r="I1597" i="4"/>
  <c r="J1597" i="4"/>
  <c r="H1597" i="4"/>
  <c r="AK1597" i="4"/>
  <c r="AL1597" i="4"/>
  <c r="AM1597" i="4"/>
  <c r="AN1597" i="4"/>
  <c r="AO1597" i="4"/>
  <c r="AP1597" i="4"/>
  <c r="D1598" i="4"/>
  <c r="E1598" i="4"/>
  <c r="F1598" i="4"/>
  <c r="G1598" i="4"/>
  <c r="I1598" i="4"/>
  <c r="J1598" i="4"/>
  <c r="H1598" i="4"/>
  <c r="AK1598" i="4"/>
  <c r="AL1598" i="4"/>
  <c r="AM1598" i="4"/>
  <c r="AN1598" i="4"/>
  <c r="AO1598" i="4"/>
  <c r="AP1598" i="4"/>
  <c r="D1599" i="4"/>
  <c r="E1599" i="4"/>
  <c r="F1599" i="4"/>
  <c r="G1599" i="4"/>
  <c r="I1599" i="4"/>
  <c r="J1599" i="4"/>
  <c r="H1599" i="4"/>
  <c r="AK1599" i="4"/>
  <c r="AL1599" i="4"/>
  <c r="AM1599" i="4"/>
  <c r="AN1599" i="4"/>
  <c r="AO1599" i="4"/>
  <c r="AP1599" i="4"/>
  <c r="D1600" i="4"/>
  <c r="E1600" i="4"/>
  <c r="F1600" i="4"/>
  <c r="G1600" i="4"/>
  <c r="I1600" i="4"/>
  <c r="J1600" i="4"/>
  <c r="H1600" i="4"/>
  <c r="AK1600" i="4"/>
  <c r="AL1600" i="4"/>
  <c r="AM1600" i="4"/>
  <c r="AN1600" i="4"/>
  <c r="AO1600" i="4"/>
  <c r="AP1600" i="4"/>
  <c r="D1601" i="4"/>
  <c r="E1601" i="4"/>
  <c r="F1601" i="4"/>
  <c r="G1601" i="4"/>
  <c r="I1601" i="4"/>
  <c r="J1601" i="4"/>
  <c r="H1601" i="4"/>
  <c r="AK1601" i="4"/>
  <c r="AL1601" i="4"/>
  <c r="AM1601" i="4"/>
  <c r="AN1601" i="4"/>
  <c r="AO1601" i="4"/>
  <c r="AP1601" i="4"/>
  <c r="D1602" i="4"/>
  <c r="E1602" i="4"/>
  <c r="F1602" i="4"/>
  <c r="G1602" i="4"/>
  <c r="I1602" i="4"/>
  <c r="J1602" i="4"/>
  <c r="H1602" i="4"/>
  <c r="AK1602" i="4"/>
  <c r="AL1602" i="4"/>
  <c r="AM1602" i="4"/>
  <c r="AN1602" i="4"/>
  <c r="AO1602" i="4"/>
  <c r="AP1602" i="4"/>
  <c r="D1603" i="4"/>
  <c r="E1603" i="4"/>
  <c r="F1603" i="4"/>
  <c r="G1603" i="4"/>
  <c r="I1603" i="4"/>
  <c r="J1603" i="4"/>
  <c r="H1603" i="4"/>
  <c r="AK1603" i="4"/>
  <c r="AL1603" i="4"/>
  <c r="AM1603" i="4"/>
  <c r="AN1603" i="4"/>
  <c r="AO1603" i="4"/>
  <c r="AP1603" i="4"/>
  <c r="D1604" i="4"/>
  <c r="E1604" i="4"/>
  <c r="F1604" i="4"/>
  <c r="G1604" i="4"/>
  <c r="I1604" i="4"/>
  <c r="J1604" i="4"/>
  <c r="H1604" i="4"/>
  <c r="AK1604" i="4"/>
  <c r="AL1604" i="4"/>
  <c r="AM1604" i="4"/>
  <c r="AN1604" i="4"/>
  <c r="AO1604" i="4"/>
  <c r="AP1604" i="4"/>
  <c r="D1605" i="4"/>
  <c r="E1605" i="4"/>
  <c r="F1605" i="4"/>
  <c r="G1605" i="4"/>
  <c r="I1605" i="4"/>
  <c r="J1605" i="4"/>
  <c r="H1605" i="4"/>
  <c r="AK1605" i="4"/>
  <c r="AL1605" i="4"/>
  <c r="AM1605" i="4"/>
  <c r="AN1605" i="4"/>
  <c r="AO1605" i="4"/>
  <c r="AP1605" i="4"/>
  <c r="D1606" i="4"/>
  <c r="E1606" i="4"/>
  <c r="F1606" i="4"/>
  <c r="G1606" i="4"/>
  <c r="I1606" i="4"/>
  <c r="J1606" i="4"/>
  <c r="H1606" i="4"/>
  <c r="AK1606" i="4"/>
  <c r="AL1606" i="4"/>
  <c r="AM1606" i="4"/>
  <c r="AN1606" i="4"/>
  <c r="AO1606" i="4"/>
  <c r="AP1606" i="4"/>
  <c r="D1607" i="4"/>
  <c r="E1607" i="4"/>
  <c r="F1607" i="4"/>
  <c r="G1607" i="4"/>
  <c r="I1607" i="4"/>
  <c r="J1607" i="4"/>
  <c r="H1607" i="4"/>
  <c r="AK1607" i="4"/>
  <c r="AL1607" i="4"/>
  <c r="AM1607" i="4"/>
  <c r="AN1607" i="4"/>
  <c r="AO1607" i="4"/>
  <c r="AP1607" i="4"/>
  <c r="D1608" i="4"/>
  <c r="E1608" i="4"/>
  <c r="F1608" i="4"/>
  <c r="G1608" i="4"/>
  <c r="I1608" i="4"/>
  <c r="J1608" i="4"/>
  <c r="H1608" i="4"/>
  <c r="AK1608" i="4"/>
  <c r="AL1608" i="4"/>
  <c r="AM1608" i="4"/>
  <c r="AN1608" i="4"/>
  <c r="AO1608" i="4"/>
  <c r="AP1608" i="4"/>
  <c r="D1609" i="4"/>
  <c r="E1609" i="4"/>
  <c r="F1609" i="4"/>
  <c r="G1609" i="4"/>
  <c r="I1609" i="4"/>
  <c r="J1609" i="4"/>
  <c r="H1609" i="4"/>
  <c r="AK1609" i="4"/>
  <c r="AL1609" i="4"/>
  <c r="AM1609" i="4"/>
  <c r="AN1609" i="4"/>
  <c r="AO1609" i="4"/>
  <c r="AP1609" i="4"/>
  <c r="D1610" i="4"/>
  <c r="E1610" i="4"/>
  <c r="F1610" i="4"/>
  <c r="G1610" i="4"/>
  <c r="I1610" i="4"/>
  <c r="J1610" i="4"/>
  <c r="H1610" i="4"/>
  <c r="AK1610" i="4"/>
  <c r="AL1610" i="4"/>
  <c r="AM1610" i="4"/>
  <c r="AN1610" i="4"/>
  <c r="AO1610" i="4"/>
  <c r="AP1610" i="4"/>
  <c r="D1611" i="4"/>
  <c r="E1611" i="4"/>
  <c r="F1611" i="4"/>
  <c r="G1611" i="4"/>
  <c r="I1611" i="4"/>
  <c r="J1611" i="4"/>
  <c r="H1611" i="4"/>
  <c r="AK1611" i="4"/>
  <c r="AL1611" i="4"/>
  <c r="AM1611" i="4"/>
  <c r="AN1611" i="4"/>
  <c r="AO1611" i="4"/>
  <c r="AP1611" i="4"/>
  <c r="D1612" i="4"/>
  <c r="E1612" i="4"/>
  <c r="F1612" i="4"/>
  <c r="G1612" i="4"/>
  <c r="I1612" i="4"/>
  <c r="J1612" i="4"/>
  <c r="H1612" i="4"/>
  <c r="AK1612" i="4"/>
  <c r="AL1612" i="4"/>
  <c r="AM1612" i="4"/>
  <c r="AN1612" i="4"/>
  <c r="AO1612" i="4"/>
  <c r="AP1612" i="4"/>
  <c r="D1613" i="4"/>
  <c r="E1613" i="4"/>
  <c r="F1613" i="4"/>
  <c r="G1613" i="4"/>
  <c r="I1613" i="4"/>
  <c r="J1613" i="4"/>
  <c r="H1613" i="4"/>
  <c r="AK1613" i="4"/>
  <c r="AL1613" i="4"/>
  <c r="AM1613" i="4"/>
  <c r="AN1613" i="4"/>
  <c r="AO1613" i="4"/>
  <c r="AP1613" i="4"/>
  <c r="D1614" i="4"/>
  <c r="E1614" i="4"/>
  <c r="F1614" i="4"/>
  <c r="G1614" i="4"/>
  <c r="I1614" i="4"/>
  <c r="J1614" i="4"/>
  <c r="H1614" i="4"/>
  <c r="AK1614" i="4"/>
  <c r="AL1614" i="4"/>
  <c r="AM1614" i="4"/>
  <c r="AN1614" i="4"/>
  <c r="AO1614" i="4"/>
  <c r="AP1614" i="4"/>
  <c r="D1615" i="4"/>
  <c r="E1615" i="4"/>
  <c r="F1615" i="4"/>
  <c r="G1615" i="4"/>
  <c r="I1615" i="4"/>
  <c r="J1615" i="4"/>
  <c r="H1615" i="4"/>
  <c r="AK1615" i="4"/>
  <c r="AL1615" i="4"/>
  <c r="AM1615" i="4"/>
  <c r="AN1615" i="4"/>
  <c r="AO1615" i="4"/>
  <c r="AP1615" i="4"/>
  <c r="D1616" i="4"/>
  <c r="E1616" i="4"/>
  <c r="F1616" i="4"/>
  <c r="G1616" i="4"/>
  <c r="I1616" i="4"/>
  <c r="J1616" i="4"/>
  <c r="H1616" i="4"/>
  <c r="AK1616" i="4"/>
  <c r="AL1616" i="4"/>
  <c r="AM1616" i="4"/>
  <c r="AN1616" i="4"/>
  <c r="AO1616" i="4"/>
  <c r="AP1616" i="4"/>
  <c r="D1617" i="4"/>
  <c r="E1617" i="4"/>
  <c r="F1617" i="4"/>
  <c r="G1617" i="4"/>
  <c r="I1617" i="4"/>
  <c r="J1617" i="4"/>
  <c r="H1617" i="4"/>
  <c r="AK1617" i="4"/>
  <c r="AL1617" i="4"/>
  <c r="AM1617" i="4"/>
  <c r="AN1617" i="4"/>
  <c r="AO1617" i="4"/>
  <c r="AP1617" i="4"/>
  <c r="D1618" i="4"/>
  <c r="E1618" i="4"/>
  <c r="F1618" i="4"/>
  <c r="G1618" i="4"/>
  <c r="I1618" i="4"/>
  <c r="J1618" i="4"/>
  <c r="H1618" i="4"/>
  <c r="AK1618" i="4"/>
  <c r="AL1618" i="4"/>
  <c r="AM1618" i="4"/>
  <c r="AN1618" i="4"/>
  <c r="AO1618" i="4"/>
  <c r="AP1618" i="4"/>
  <c r="D1619" i="4"/>
  <c r="E1619" i="4"/>
  <c r="F1619" i="4"/>
  <c r="G1619" i="4"/>
  <c r="I1619" i="4"/>
  <c r="J1619" i="4"/>
  <c r="H1619" i="4"/>
  <c r="AK1619" i="4"/>
  <c r="AL1619" i="4"/>
  <c r="AM1619" i="4"/>
  <c r="AN1619" i="4"/>
  <c r="AO1619" i="4"/>
  <c r="AP1619" i="4"/>
  <c r="D1620" i="4"/>
  <c r="E1620" i="4"/>
  <c r="F1620" i="4"/>
  <c r="G1620" i="4"/>
  <c r="I1620" i="4"/>
  <c r="J1620" i="4"/>
  <c r="H1620" i="4"/>
  <c r="AK1620" i="4"/>
  <c r="AL1620" i="4"/>
  <c r="AM1620" i="4"/>
  <c r="AN1620" i="4"/>
  <c r="AO1620" i="4"/>
  <c r="AP1620" i="4"/>
  <c r="D1621" i="4"/>
  <c r="E1621" i="4"/>
  <c r="F1621" i="4"/>
  <c r="G1621" i="4"/>
  <c r="I1621" i="4"/>
  <c r="J1621" i="4"/>
  <c r="H1621" i="4"/>
  <c r="AK1621" i="4"/>
  <c r="AL1621" i="4"/>
  <c r="AM1621" i="4"/>
  <c r="AN1621" i="4"/>
  <c r="AO1621" i="4"/>
  <c r="AP1621" i="4"/>
  <c r="D1622" i="4"/>
  <c r="E1622" i="4"/>
  <c r="F1622" i="4"/>
  <c r="G1622" i="4"/>
  <c r="I1622" i="4"/>
  <c r="J1622" i="4"/>
  <c r="H1622" i="4"/>
  <c r="AK1622" i="4"/>
  <c r="AL1622" i="4"/>
  <c r="AM1622" i="4"/>
  <c r="AN1622" i="4"/>
  <c r="AO1622" i="4"/>
  <c r="AP1622" i="4"/>
  <c r="D1623" i="4"/>
  <c r="E1623" i="4"/>
  <c r="F1623" i="4"/>
  <c r="G1623" i="4"/>
  <c r="I1623" i="4"/>
  <c r="J1623" i="4"/>
  <c r="H1623" i="4"/>
  <c r="AK1623" i="4"/>
  <c r="AL1623" i="4"/>
  <c r="AM1623" i="4"/>
  <c r="AN1623" i="4"/>
  <c r="AO1623" i="4"/>
  <c r="AP1623" i="4"/>
  <c r="D1624" i="4"/>
  <c r="E1624" i="4"/>
  <c r="F1624" i="4"/>
  <c r="G1624" i="4"/>
  <c r="I1624" i="4"/>
  <c r="J1624" i="4"/>
  <c r="H1624" i="4"/>
  <c r="AK1624" i="4"/>
  <c r="AL1624" i="4"/>
  <c r="AM1624" i="4"/>
  <c r="AN1624" i="4"/>
  <c r="AO1624" i="4"/>
  <c r="AP1624" i="4"/>
  <c r="D1625" i="4"/>
  <c r="E1625" i="4"/>
  <c r="F1625" i="4"/>
  <c r="G1625" i="4"/>
  <c r="I1625" i="4"/>
  <c r="J1625" i="4"/>
  <c r="H1625" i="4"/>
  <c r="AK1625" i="4"/>
  <c r="AL1625" i="4"/>
  <c r="AM1625" i="4"/>
  <c r="AN1625" i="4"/>
  <c r="AO1625" i="4"/>
  <c r="AP1625" i="4"/>
  <c r="D1626" i="4"/>
  <c r="E1626" i="4"/>
  <c r="F1626" i="4"/>
  <c r="G1626" i="4"/>
  <c r="I1626" i="4"/>
  <c r="J1626" i="4"/>
  <c r="H1626" i="4"/>
  <c r="AK1626" i="4"/>
  <c r="AL1626" i="4"/>
  <c r="AM1626" i="4"/>
  <c r="AN1626" i="4"/>
  <c r="AO1626" i="4"/>
  <c r="AP1626" i="4"/>
  <c r="D1627" i="4"/>
  <c r="E1627" i="4"/>
  <c r="F1627" i="4"/>
  <c r="G1627" i="4"/>
  <c r="I1627" i="4"/>
  <c r="J1627" i="4"/>
  <c r="H1627" i="4"/>
  <c r="AK1627" i="4"/>
  <c r="AL1627" i="4"/>
  <c r="AM1627" i="4"/>
  <c r="AN1627" i="4"/>
  <c r="AO1627" i="4"/>
  <c r="AP1627" i="4"/>
  <c r="D1628" i="4"/>
  <c r="E1628" i="4"/>
  <c r="F1628" i="4"/>
  <c r="G1628" i="4"/>
  <c r="I1628" i="4"/>
  <c r="J1628" i="4"/>
  <c r="H1628" i="4"/>
  <c r="AK1628" i="4"/>
  <c r="AL1628" i="4"/>
  <c r="AM1628" i="4"/>
  <c r="AN1628" i="4"/>
  <c r="AO1628" i="4"/>
  <c r="AP1628" i="4"/>
  <c r="D1629" i="4"/>
  <c r="E1629" i="4"/>
  <c r="F1629" i="4"/>
  <c r="G1629" i="4"/>
  <c r="I1629" i="4"/>
  <c r="J1629" i="4"/>
  <c r="H1629" i="4"/>
  <c r="AK1629" i="4"/>
  <c r="AL1629" i="4"/>
  <c r="AM1629" i="4"/>
  <c r="AN1629" i="4"/>
  <c r="AO1629" i="4"/>
  <c r="AP1629" i="4"/>
  <c r="D1630" i="4"/>
  <c r="E1630" i="4"/>
  <c r="F1630" i="4"/>
  <c r="G1630" i="4"/>
  <c r="I1630" i="4"/>
  <c r="J1630" i="4"/>
  <c r="H1630" i="4"/>
  <c r="AK1630" i="4"/>
  <c r="AL1630" i="4"/>
  <c r="AM1630" i="4"/>
  <c r="AN1630" i="4"/>
  <c r="AO1630" i="4"/>
  <c r="AP1630" i="4"/>
  <c r="D1631" i="4"/>
  <c r="E1631" i="4"/>
  <c r="F1631" i="4"/>
  <c r="G1631" i="4"/>
  <c r="I1631" i="4"/>
  <c r="J1631" i="4"/>
  <c r="H1631" i="4"/>
  <c r="AK1631" i="4"/>
  <c r="AL1631" i="4"/>
  <c r="AM1631" i="4"/>
  <c r="AN1631" i="4"/>
  <c r="AO1631" i="4"/>
  <c r="AP1631" i="4"/>
  <c r="D1632" i="4"/>
  <c r="E1632" i="4"/>
  <c r="F1632" i="4"/>
  <c r="G1632" i="4"/>
  <c r="I1632" i="4"/>
  <c r="J1632" i="4"/>
  <c r="H1632" i="4"/>
  <c r="AK1632" i="4"/>
  <c r="AL1632" i="4"/>
  <c r="AM1632" i="4"/>
  <c r="AN1632" i="4"/>
  <c r="AO1632" i="4"/>
  <c r="AP1632" i="4"/>
  <c r="D1633" i="4"/>
  <c r="E1633" i="4"/>
  <c r="F1633" i="4"/>
  <c r="G1633" i="4"/>
  <c r="I1633" i="4"/>
  <c r="J1633" i="4"/>
  <c r="H1633" i="4"/>
  <c r="AK1633" i="4"/>
  <c r="AL1633" i="4"/>
  <c r="AM1633" i="4"/>
  <c r="AN1633" i="4"/>
  <c r="AO1633" i="4"/>
  <c r="AP1633" i="4"/>
  <c r="D1634" i="4"/>
  <c r="E1634" i="4"/>
  <c r="F1634" i="4"/>
  <c r="G1634" i="4"/>
  <c r="I1634" i="4"/>
  <c r="J1634" i="4"/>
  <c r="H1634" i="4"/>
  <c r="AK1634" i="4"/>
  <c r="AL1634" i="4"/>
  <c r="AM1634" i="4"/>
  <c r="AN1634" i="4"/>
  <c r="AO1634" i="4"/>
  <c r="AP1634" i="4"/>
  <c r="D1635" i="4"/>
  <c r="E1635" i="4"/>
  <c r="F1635" i="4"/>
  <c r="G1635" i="4"/>
  <c r="I1635" i="4"/>
  <c r="J1635" i="4"/>
  <c r="H1635" i="4"/>
  <c r="AK1635" i="4"/>
  <c r="AL1635" i="4"/>
  <c r="AM1635" i="4"/>
  <c r="AN1635" i="4"/>
  <c r="AO1635" i="4"/>
  <c r="AP1635" i="4"/>
  <c r="D1636" i="4"/>
  <c r="E1636" i="4"/>
  <c r="F1636" i="4"/>
  <c r="G1636" i="4"/>
  <c r="I1636" i="4"/>
  <c r="J1636" i="4"/>
  <c r="H1636" i="4"/>
  <c r="AK1636" i="4"/>
  <c r="AL1636" i="4"/>
  <c r="AM1636" i="4"/>
  <c r="AN1636" i="4"/>
  <c r="AO1636" i="4"/>
  <c r="AP1636" i="4"/>
  <c r="D1637" i="4"/>
  <c r="E1637" i="4"/>
  <c r="F1637" i="4"/>
  <c r="G1637" i="4"/>
  <c r="I1637" i="4"/>
  <c r="J1637" i="4"/>
  <c r="H1637" i="4"/>
  <c r="AK1637" i="4"/>
  <c r="AL1637" i="4"/>
  <c r="AM1637" i="4"/>
  <c r="AN1637" i="4"/>
  <c r="AO1637" i="4"/>
  <c r="AP1637" i="4"/>
  <c r="D1638" i="4"/>
  <c r="E1638" i="4"/>
  <c r="F1638" i="4"/>
  <c r="G1638" i="4"/>
  <c r="I1638" i="4"/>
  <c r="J1638" i="4"/>
  <c r="H1638" i="4"/>
  <c r="AK1638" i="4"/>
  <c r="AL1638" i="4"/>
  <c r="AM1638" i="4"/>
  <c r="AN1638" i="4"/>
  <c r="AO1638" i="4"/>
  <c r="AP1638" i="4"/>
  <c r="D1639" i="4"/>
  <c r="E1639" i="4"/>
  <c r="F1639" i="4"/>
  <c r="G1639" i="4"/>
  <c r="I1639" i="4"/>
  <c r="J1639" i="4"/>
  <c r="H1639" i="4"/>
  <c r="AK1639" i="4"/>
  <c r="AL1639" i="4"/>
  <c r="AM1639" i="4"/>
  <c r="AN1639" i="4"/>
  <c r="AO1639" i="4"/>
  <c r="AP1639" i="4"/>
  <c r="D1640" i="4"/>
  <c r="E1640" i="4"/>
  <c r="F1640" i="4"/>
  <c r="G1640" i="4"/>
  <c r="I1640" i="4"/>
  <c r="J1640" i="4"/>
  <c r="H1640" i="4"/>
  <c r="AK1640" i="4"/>
  <c r="AL1640" i="4"/>
  <c r="AM1640" i="4"/>
  <c r="AN1640" i="4"/>
  <c r="AO1640" i="4"/>
  <c r="AP1640" i="4"/>
  <c r="D1641" i="4"/>
  <c r="E1641" i="4"/>
  <c r="F1641" i="4"/>
  <c r="G1641" i="4"/>
  <c r="I1641" i="4"/>
  <c r="J1641" i="4"/>
  <c r="H1641" i="4"/>
  <c r="AK1641" i="4"/>
  <c r="AL1641" i="4"/>
  <c r="AM1641" i="4"/>
  <c r="AN1641" i="4"/>
  <c r="AO1641" i="4"/>
  <c r="AP1641" i="4"/>
  <c r="D1642" i="4"/>
  <c r="E1642" i="4"/>
  <c r="F1642" i="4"/>
  <c r="G1642" i="4"/>
  <c r="I1642" i="4"/>
  <c r="J1642" i="4"/>
  <c r="H1642" i="4"/>
  <c r="AK1642" i="4"/>
  <c r="AL1642" i="4"/>
  <c r="AM1642" i="4"/>
  <c r="AN1642" i="4"/>
  <c r="AO1642" i="4"/>
  <c r="AP1642" i="4"/>
  <c r="D1643" i="4"/>
  <c r="E1643" i="4"/>
  <c r="F1643" i="4"/>
  <c r="G1643" i="4"/>
  <c r="I1643" i="4"/>
  <c r="J1643" i="4"/>
  <c r="H1643" i="4"/>
  <c r="AK1643" i="4"/>
  <c r="AL1643" i="4"/>
  <c r="AM1643" i="4"/>
  <c r="AN1643" i="4"/>
  <c r="AO1643" i="4"/>
  <c r="AP1643" i="4"/>
  <c r="D1644" i="4"/>
  <c r="E1644" i="4"/>
  <c r="F1644" i="4"/>
  <c r="G1644" i="4"/>
  <c r="I1644" i="4"/>
  <c r="J1644" i="4"/>
  <c r="H1644" i="4"/>
  <c r="AK1644" i="4"/>
  <c r="AL1644" i="4"/>
  <c r="AM1644" i="4"/>
  <c r="AN1644" i="4"/>
  <c r="AO1644" i="4"/>
  <c r="AP1644" i="4"/>
  <c r="D1645" i="4"/>
  <c r="E1645" i="4"/>
  <c r="F1645" i="4"/>
  <c r="G1645" i="4"/>
  <c r="I1645" i="4"/>
  <c r="J1645" i="4"/>
  <c r="H1645" i="4"/>
  <c r="AK1645" i="4"/>
  <c r="AL1645" i="4"/>
  <c r="AM1645" i="4"/>
  <c r="AN1645" i="4"/>
  <c r="AO1645" i="4"/>
  <c r="AP1645" i="4"/>
  <c r="D1646" i="4"/>
  <c r="E1646" i="4"/>
  <c r="F1646" i="4"/>
  <c r="G1646" i="4"/>
  <c r="I1646" i="4"/>
  <c r="J1646" i="4"/>
  <c r="H1646" i="4"/>
  <c r="AK1646" i="4"/>
  <c r="AL1646" i="4"/>
  <c r="AM1646" i="4"/>
  <c r="AN1646" i="4"/>
  <c r="AO1646" i="4"/>
  <c r="AP1646" i="4"/>
  <c r="D1647" i="4"/>
  <c r="E1647" i="4"/>
  <c r="F1647" i="4"/>
  <c r="G1647" i="4"/>
  <c r="I1647" i="4"/>
  <c r="J1647" i="4"/>
  <c r="H1647" i="4"/>
  <c r="AK1647" i="4"/>
  <c r="AL1647" i="4"/>
  <c r="AM1647" i="4"/>
  <c r="AN1647" i="4"/>
  <c r="AO1647" i="4"/>
  <c r="AP1647" i="4"/>
  <c r="D1648" i="4"/>
  <c r="E1648" i="4"/>
  <c r="F1648" i="4"/>
  <c r="G1648" i="4"/>
  <c r="I1648" i="4"/>
  <c r="J1648" i="4"/>
  <c r="H1648" i="4"/>
  <c r="AK1648" i="4"/>
  <c r="AL1648" i="4"/>
  <c r="AM1648" i="4"/>
  <c r="AN1648" i="4"/>
  <c r="AO1648" i="4"/>
  <c r="AP1648" i="4"/>
  <c r="D1649" i="4"/>
  <c r="E1649" i="4"/>
  <c r="F1649" i="4"/>
  <c r="G1649" i="4"/>
  <c r="I1649" i="4"/>
  <c r="J1649" i="4"/>
  <c r="H1649" i="4"/>
  <c r="AK1649" i="4"/>
  <c r="AL1649" i="4"/>
  <c r="AM1649" i="4"/>
  <c r="AN1649" i="4"/>
  <c r="AO1649" i="4"/>
  <c r="AP1649" i="4"/>
  <c r="D1650" i="4"/>
  <c r="E1650" i="4"/>
  <c r="F1650" i="4"/>
  <c r="G1650" i="4"/>
  <c r="I1650" i="4"/>
  <c r="J1650" i="4"/>
  <c r="H1650" i="4"/>
  <c r="AK1650" i="4"/>
  <c r="AL1650" i="4"/>
  <c r="AM1650" i="4"/>
  <c r="AN1650" i="4"/>
  <c r="AO1650" i="4"/>
  <c r="AP1650" i="4"/>
  <c r="D1651" i="4"/>
  <c r="E1651" i="4"/>
  <c r="F1651" i="4"/>
  <c r="G1651" i="4"/>
  <c r="I1651" i="4"/>
  <c r="J1651" i="4"/>
  <c r="H1651" i="4"/>
  <c r="AK1651" i="4"/>
  <c r="AL1651" i="4"/>
  <c r="AM1651" i="4"/>
  <c r="AN1651" i="4"/>
  <c r="AO1651" i="4"/>
  <c r="AP1651" i="4"/>
  <c r="D1652" i="4"/>
  <c r="E1652" i="4"/>
  <c r="F1652" i="4"/>
  <c r="G1652" i="4"/>
  <c r="I1652" i="4"/>
  <c r="J1652" i="4"/>
  <c r="H1652" i="4"/>
  <c r="AK1652" i="4"/>
  <c r="AL1652" i="4"/>
  <c r="AM1652" i="4"/>
  <c r="AN1652" i="4"/>
  <c r="AO1652" i="4"/>
  <c r="AP1652" i="4"/>
  <c r="D1653" i="4"/>
  <c r="E1653" i="4"/>
  <c r="F1653" i="4"/>
  <c r="G1653" i="4"/>
  <c r="I1653" i="4"/>
  <c r="J1653" i="4"/>
  <c r="H1653" i="4"/>
  <c r="AK1653" i="4"/>
  <c r="AL1653" i="4"/>
  <c r="AM1653" i="4"/>
  <c r="AN1653" i="4"/>
  <c r="AO1653" i="4"/>
  <c r="AP1653" i="4"/>
  <c r="D1654" i="4"/>
  <c r="E1654" i="4"/>
  <c r="F1654" i="4"/>
  <c r="G1654" i="4"/>
  <c r="I1654" i="4"/>
  <c r="J1654" i="4"/>
  <c r="H1654" i="4"/>
  <c r="AK1654" i="4"/>
  <c r="AL1654" i="4"/>
  <c r="AM1654" i="4"/>
  <c r="AN1654" i="4"/>
  <c r="AO1654" i="4"/>
  <c r="AP1654" i="4"/>
  <c r="D1655" i="4"/>
  <c r="E1655" i="4"/>
  <c r="F1655" i="4"/>
  <c r="G1655" i="4"/>
  <c r="I1655" i="4"/>
  <c r="J1655" i="4"/>
  <c r="H1655" i="4"/>
  <c r="AK1655" i="4"/>
  <c r="AL1655" i="4"/>
  <c r="AM1655" i="4"/>
  <c r="AN1655" i="4"/>
  <c r="AO1655" i="4"/>
  <c r="AP1655" i="4"/>
  <c r="D1656" i="4"/>
  <c r="E1656" i="4"/>
  <c r="F1656" i="4"/>
  <c r="G1656" i="4"/>
  <c r="I1656" i="4"/>
  <c r="J1656" i="4"/>
  <c r="H1656" i="4"/>
  <c r="AK1656" i="4"/>
  <c r="AL1656" i="4"/>
  <c r="AM1656" i="4"/>
  <c r="AN1656" i="4"/>
  <c r="AO1656" i="4"/>
  <c r="AP1656" i="4"/>
  <c r="D1657" i="4"/>
  <c r="E1657" i="4"/>
  <c r="F1657" i="4"/>
  <c r="G1657" i="4"/>
  <c r="I1657" i="4"/>
  <c r="J1657" i="4"/>
  <c r="H1657" i="4"/>
  <c r="AK1657" i="4"/>
  <c r="AL1657" i="4"/>
  <c r="AM1657" i="4"/>
  <c r="AN1657" i="4"/>
  <c r="AO1657" i="4"/>
  <c r="AP1657" i="4"/>
  <c r="D1658" i="4"/>
  <c r="E1658" i="4"/>
  <c r="F1658" i="4"/>
  <c r="G1658" i="4"/>
  <c r="I1658" i="4"/>
  <c r="J1658" i="4"/>
  <c r="H1658" i="4"/>
  <c r="AK1658" i="4"/>
  <c r="AL1658" i="4"/>
  <c r="AM1658" i="4"/>
  <c r="AN1658" i="4"/>
  <c r="AO1658" i="4"/>
  <c r="AP1658" i="4"/>
  <c r="D1659" i="4"/>
  <c r="E1659" i="4"/>
  <c r="F1659" i="4"/>
  <c r="G1659" i="4"/>
  <c r="I1659" i="4"/>
  <c r="J1659" i="4"/>
  <c r="H1659" i="4"/>
  <c r="AK1659" i="4"/>
  <c r="AL1659" i="4"/>
  <c r="AM1659" i="4"/>
  <c r="AN1659" i="4"/>
  <c r="AO1659" i="4"/>
  <c r="AP1659" i="4"/>
  <c r="D1660" i="4"/>
  <c r="E1660" i="4"/>
  <c r="F1660" i="4"/>
  <c r="G1660" i="4"/>
  <c r="I1660" i="4"/>
  <c r="J1660" i="4"/>
  <c r="H1660" i="4"/>
  <c r="AK1660" i="4"/>
  <c r="AL1660" i="4"/>
  <c r="AM1660" i="4"/>
  <c r="AN1660" i="4"/>
  <c r="AO1660" i="4"/>
  <c r="AP1660" i="4"/>
  <c r="D1661" i="4"/>
  <c r="E1661" i="4"/>
  <c r="F1661" i="4"/>
  <c r="G1661" i="4"/>
  <c r="I1661" i="4"/>
  <c r="J1661" i="4"/>
  <c r="H1661" i="4"/>
  <c r="AK1661" i="4"/>
  <c r="AL1661" i="4"/>
  <c r="AM1661" i="4"/>
  <c r="AN1661" i="4"/>
  <c r="AO1661" i="4"/>
  <c r="AP1661" i="4"/>
  <c r="D1662" i="4"/>
  <c r="E1662" i="4"/>
  <c r="F1662" i="4"/>
  <c r="G1662" i="4"/>
  <c r="I1662" i="4"/>
  <c r="J1662" i="4"/>
  <c r="H1662" i="4"/>
  <c r="AK1662" i="4"/>
  <c r="AL1662" i="4"/>
  <c r="AM1662" i="4"/>
  <c r="AN1662" i="4"/>
  <c r="AO1662" i="4"/>
  <c r="AP1662" i="4"/>
  <c r="D1663" i="4"/>
  <c r="E1663" i="4"/>
  <c r="F1663" i="4"/>
  <c r="G1663" i="4"/>
  <c r="I1663" i="4"/>
  <c r="J1663" i="4"/>
  <c r="H1663" i="4"/>
  <c r="AK1663" i="4"/>
  <c r="AL1663" i="4"/>
  <c r="AM1663" i="4"/>
  <c r="AN1663" i="4"/>
  <c r="AO1663" i="4"/>
  <c r="AP1663" i="4"/>
  <c r="D1664" i="4"/>
  <c r="E1664" i="4"/>
  <c r="F1664" i="4"/>
  <c r="G1664" i="4"/>
  <c r="I1664" i="4"/>
  <c r="J1664" i="4"/>
  <c r="H1664" i="4"/>
  <c r="AK1664" i="4"/>
  <c r="AL1664" i="4"/>
  <c r="AM1664" i="4"/>
  <c r="AN1664" i="4"/>
  <c r="AO1664" i="4"/>
  <c r="AP1664" i="4"/>
  <c r="AR1664" i="4"/>
  <c r="I1666" i="4"/>
  <c r="J1666" i="4"/>
  <c r="H1666" i="4"/>
  <c r="AK1666" i="4"/>
  <c r="AL1666" i="4"/>
  <c r="AM1666" i="4"/>
  <c r="AN1666" i="4"/>
  <c r="AO1666" i="4"/>
  <c r="AP1666" i="4"/>
  <c r="AR1666" i="4"/>
  <c r="I1667" i="4"/>
  <c r="J1667" i="4"/>
  <c r="H1667" i="4"/>
  <c r="AK1667" i="4"/>
  <c r="AL1667" i="4"/>
  <c r="AM1667" i="4"/>
  <c r="AN1667" i="4"/>
  <c r="AO1667" i="4"/>
  <c r="AP1667" i="4"/>
  <c r="AR1667" i="4"/>
  <c r="I1668" i="4"/>
  <c r="J1668" i="4"/>
  <c r="H1668" i="4"/>
  <c r="AK1668" i="4"/>
  <c r="AL1668" i="4"/>
  <c r="AM1668" i="4"/>
  <c r="AN1668" i="4"/>
  <c r="AO1668" i="4"/>
  <c r="AP1668" i="4"/>
  <c r="AR1668" i="4"/>
  <c r="I1669" i="4"/>
  <c r="J1669" i="4"/>
  <c r="H1669" i="4"/>
  <c r="AK1669" i="4"/>
  <c r="AL1669" i="4"/>
  <c r="AM1669" i="4"/>
  <c r="AN1669" i="4"/>
  <c r="AO1669" i="4"/>
  <c r="AP1669" i="4"/>
  <c r="AR1669" i="4"/>
  <c r="I1670" i="4"/>
  <c r="J1670" i="4"/>
  <c r="H1670" i="4"/>
  <c r="AK1670" i="4"/>
  <c r="AL1670" i="4"/>
  <c r="AM1670" i="4"/>
  <c r="AN1670" i="4"/>
  <c r="AO1670" i="4"/>
  <c r="AP1670" i="4"/>
  <c r="AR1670" i="4"/>
  <c r="I1671" i="4"/>
  <c r="J1671" i="4"/>
  <c r="H1671" i="4"/>
  <c r="AK1671" i="4"/>
  <c r="AL1671" i="4"/>
  <c r="AM1671" i="4"/>
  <c r="AN1671" i="4"/>
  <c r="AO1671" i="4"/>
  <c r="AP1671" i="4"/>
  <c r="AR1671" i="4"/>
  <c r="I1672" i="4"/>
  <c r="J1672" i="4"/>
  <c r="H1672" i="4"/>
  <c r="AK1672" i="4"/>
  <c r="AL1672" i="4"/>
  <c r="AM1672" i="4"/>
  <c r="AN1672" i="4"/>
  <c r="AO1672" i="4"/>
  <c r="AP1672" i="4"/>
  <c r="AR1672" i="4"/>
  <c r="I1673" i="4"/>
  <c r="J1673" i="4"/>
  <c r="H1673" i="4"/>
  <c r="AK1673" i="4"/>
  <c r="AL1673" i="4"/>
  <c r="AM1673" i="4"/>
  <c r="AN1673" i="4"/>
  <c r="AO1673" i="4"/>
  <c r="AP1673" i="4"/>
  <c r="AR1673" i="4"/>
  <c r="I1674" i="4"/>
  <c r="J1674" i="4"/>
  <c r="H1674" i="4"/>
  <c r="AK1674" i="4"/>
  <c r="AL1674" i="4"/>
  <c r="AM1674" i="4"/>
  <c r="AN1674" i="4"/>
  <c r="AO1674" i="4"/>
  <c r="AP1674" i="4"/>
  <c r="AR1674" i="4"/>
  <c r="I1675" i="4"/>
  <c r="J1675" i="4"/>
  <c r="H1675" i="4"/>
  <c r="AK1675" i="4"/>
  <c r="AL1675" i="4"/>
  <c r="AM1675" i="4"/>
  <c r="AN1675" i="4"/>
  <c r="AO1675" i="4"/>
  <c r="AP1675" i="4"/>
  <c r="AR1675" i="4"/>
  <c r="I1676" i="4"/>
  <c r="J1676" i="4"/>
  <c r="H1676" i="4"/>
  <c r="AK1676" i="4"/>
  <c r="AL1676" i="4"/>
  <c r="AM1676" i="4"/>
  <c r="AN1676" i="4"/>
  <c r="AO1676" i="4"/>
  <c r="AP1676" i="4"/>
  <c r="AR1676" i="4"/>
  <c r="I1677" i="4"/>
  <c r="J1677" i="4"/>
  <c r="H1677" i="4"/>
  <c r="AK1677" i="4"/>
  <c r="AL1677" i="4"/>
  <c r="AM1677" i="4"/>
  <c r="AN1677" i="4"/>
  <c r="AO1677" i="4"/>
  <c r="AP1677" i="4"/>
  <c r="AR1677" i="4"/>
  <c r="I1678" i="4"/>
  <c r="J1678" i="4"/>
  <c r="H1678" i="4"/>
  <c r="AK1678" i="4"/>
  <c r="AL1678" i="4"/>
  <c r="AM1678" i="4"/>
  <c r="AN1678" i="4"/>
  <c r="AO1678" i="4"/>
  <c r="AP1678" i="4"/>
  <c r="AR1678" i="4"/>
  <c r="I1679" i="4"/>
  <c r="J1679" i="4"/>
  <c r="H1679" i="4"/>
  <c r="AK1679" i="4"/>
  <c r="AL1679" i="4"/>
  <c r="AM1679" i="4"/>
  <c r="AN1679" i="4"/>
  <c r="AO1679" i="4"/>
  <c r="AP1679" i="4"/>
  <c r="AR1679" i="4"/>
  <c r="I1680" i="4"/>
  <c r="J1680" i="4"/>
  <c r="H1680" i="4"/>
  <c r="AK1680" i="4"/>
  <c r="AL1680" i="4"/>
  <c r="AM1680" i="4"/>
  <c r="AN1680" i="4"/>
  <c r="AO1680" i="4"/>
  <c r="AP1680" i="4"/>
  <c r="AR1680" i="4"/>
  <c r="I1681" i="4"/>
  <c r="J1681" i="4"/>
  <c r="H1681" i="4"/>
  <c r="AK1681" i="4"/>
  <c r="AL1681" i="4"/>
  <c r="AM1681" i="4"/>
  <c r="AN1681" i="4"/>
  <c r="AO1681" i="4"/>
  <c r="AP1681" i="4"/>
  <c r="AR1681" i="4"/>
  <c r="I1682" i="4"/>
  <c r="J1682" i="4"/>
  <c r="H1682" i="4"/>
  <c r="AK1682" i="4"/>
  <c r="AL1682" i="4"/>
  <c r="AM1682" i="4"/>
  <c r="AN1682" i="4"/>
  <c r="AO1682" i="4"/>
  <c r="AP1682" i="4"/>
  <c r="AR1682" i="4"/>
  <c r="I1683" i="4"/>
  <c r="J1683" i="4"/>
  <c r="H1683" i="4"/>
  <c r="AK1683" i="4"/>
  <c r="AL1683" i="4"/>
  <c r="AM1683" i="4"/>
  <c r="AN1683" i="4"/>
  <c r="AO1683" i="4"/>
  <c r="AP1683" i="4"/>
  <c r="AR1683" i="4"/>
  <c r="I1684" i="4"/>
  <c r="J1684" i="4"/>
  <c r="H1684" i="4"/>
  <c r="AK1684" i="4"/>
  <c r="AL1684" i="4"/>
  <c r="AM1684" i="4"/>
  <c r="AN1684" i="4"/>
  <c r="AO1684" i="4"/>
  <c r="AP1684" i="4"/>
  <c r="AR1684" i="4"/>
  <c r="I1685" i="4"/>
  <c r="J1685" i="4"/>
  <c r="H1685" i="4"/>
  <c r="AK1685" i="4"/>
  <c r="AL1685" i="4"/>
  <c r="AM1685" i="4"/>
  <c r="AN1685" i="4"/>
  <c r="AO1685" i="4"/>
  <c r="AP1685" i="4"/>
  <c r="AR1685" i="4"/>
  <c r="I1686" i="4"/>
  <c r="J1686" i="4"/>
  <c r="H1686" i="4"/>
  <c r="AK1686" i="4"/>
  <c r="AL1686" i="4"/>
  <c r="AM1686" i="4"/>
  <c r="AN1686" i="4"/>
  <c r="AO1686" i="4"/>
  <c r="AP1686" i="4"/>
  <c r="AR1686" i="4"/>
  <c r="I1687" i="4"/>
  <c r="J1687" i="4"/>
  <c r="H1687" i="4"/>
  <c r="AK1687" i="4"/>
  <c r="AL1687" i="4"/>
  <c r="AM1687" i="4"/>
  <c r="AN1687" i="4"/>
  <c r="AO1687" i="4"/>
  <c r="AP1687" i="4"/>
  <c r="AR1687" i="4"/>
  <c r="I1688" i="4"/>
  <c r="J1688" i="4"/>
  <c r="H1688" i="4"/>
  <c r="AK1688" i="4"/>
  <c r="AL1688" i="4"/>
  <c r="AM1688" i="4"/>
  <c r="AN1688" i="4"/>
  <c r="AO1688" i="4"/>
  <c r="AP1688" i="4"/>
  <c r="AR1688" i="4"/>
  <c r="I1689" i="4"/>
  <c r="J1689" i="4"/>
  <c r="H1689" i="4"/>
  <c r="AK1689" i="4"/>
  <c r="AL1689" i="4"/>
  <c r="AM1689" i="4"/>
  <c r="AN1689" i="4"/>
  <c r="AO1689" i="4"/>
  <c r="AP1689" i="4"/>
  <c r="AR1689" i="4"/>
  <c r="I1690" i="4"/>
  <c r="J1690" i="4"/>
  <c r="H1690" i="4"/>
  <c r="AK1690" i="4"/>
  <c r="AL1690" i="4"/>
  <c r="AM1690" i="4"/>
  <c r="AN1690" i="4"/>
  <c r="AO1690" i="4"/>
  <c r="AP1690" i="4"/>
  <c r="AR1690" i="4"/>
  <c r="I1691" i="4"/>
  <c r="J1691" i="4"/>
  <c r="H1691" i="4"/>
  <c r="AK1691" i="4"/>
  <c r="AL1691" i="4"/>
  <c r="AM1691" i="4"/>
  <c r="AN1691" i="4"/>
  <c r="AO1691" i="4"/>
  <c r="AP1691" i="4"/>
  <c r="AR1691" i="4"/>
  <c r="I1692" i="4"/>
  <c r="J1692" i="4"/>
  <c r="H1692" i="4"/>
  <c r="AK1692" i="4"/>
  <c r="AL1692" i="4"/>
  <c r="AM1692" i="4"/>
  <c r="AN1692" i="4"/>
  <c r="AO1692" i="4"/>
  <c r="AP1692" i="4"/>
  <c r="AR1692" i="4"/>
  <c r="I1693" i="4"/>
  <c r="J1693" i="4"/>
  <c r="H1693" i="4"/>
  <c r="AK1693" i="4"/>
  <c r="AL1693" i="4"/>
  <c r="AM1693" i="4"/>
  <c r="AN1693" i="4"/>
  <c r="AO1693" i="4"/>
  <c r="AP1693" i="4"/>
  <c r="AR1693" i="4"/>
  <c r="I1694" i="4"/>
  <c r="J1694" i="4"/>
  <c r="H1694" i="4"/>
  <c r="AK1694" i="4"/>
  <c r="AL1694" i="4"/>
  <c r="AM1694" i="4"/>
  <c r="AN1694" i="4"/>
  <c r="AO1694" i="4"/>
  <c r="AP1694" i="4"/>
  <c r="AR1694" i="4"/>
  <c r="I1695" i="4"/>
  <c r="J1695" i="4"/>
  <c r="H1695" i="4"/>
  <c r="AK1695" i="4"/>
  <c r="AL1695" i="4"/>
  <c r="AM1695" i="4"/>
  <c r="AN1695" i="4"/>
  <c r="AO1695" i="4"/>
  <c r="AP1695" i="4"/>
  <c r="AR1695" i="4"/>
  <c r="I1696" i="4"/>
  <c r="J1696" i="4"/>
  <c r="H1696" i="4"/>
  <c r="AK1696" i="4"/>
  <c r="AL1696" i="4"/>
  <c r="AM1696" i="4"/>
  <c r="AN1696" i="4"/>
  <c r="AO1696" i="4"/>
  <c r="AP1696" i="4"/>
  <c r="AR1696" i="4"/>
  <c r="I1697" i="4"/>
  <c r="J1697" i="4"/>
  <c r="H1697" i="4"/>
  <c r="AK1697" i="4"/>
  <c r="AL1697" i="4"/>
  <c r="AM1697" i="4"/>
  <c r="AN1697" i="4"/>
  <c r="AO1697" i="4"/>
  <c r="AP1697" i="4"/>
  <c r="AR1697" i="4"/>
  <c r="I1698" i="4"/>
  <c r="J1698" i="4"/>
  <c r="H1698" i="4"/>
  <c r="AK1698" i="4"/>
  <c r="AL1698" i="4"/>
  <c r="AM1698" i="4"/>
  <c r="AN1698" i="4"/>
  <c r="AO1698" i="4"/>
  <c r="AP1698" i="4"/>
  <c r="AR1698" i="4"/>
  <c r="I1699" i="4"/>
  <c r="J1699" i="4"/>
  <c r="H1699" i="4"/>
  <c r="AK1699" i="4"/>
  <c r="AL1699" i="4"/>
  <c r="AM1699" i="4"/>
  <c r="AN1699" i="4"/>
  <c r="AO1699" i="4"/>
  <c r="AP1699" i="4"/>
  <c r="AR1699" i="4"/>
  <c r="I1700" i="4"/>
  <c r="J1700" i="4"/>
  <c r="H1700" i="4"/>
  <c r="AK1700" i="4"/>
  <c r="AL1700" i="4"/>
  <c r="AM1700" i="4"/>
  <c r="AN1700" i="4"/>
  <c r="AO1700" i="4"/>
  <c r="AP1700" i="4"/>
  <c r="AR1700" i="4"/>
  <c r="I1701" i="4"/>
  <c r="J1701" i="4"/>
  <c r="H1701" i="4"/>
  <c r="AK1701" i="4"/>
  <c r="AL1701" i="4"/>
  <c r="AM1701" i="4"/>
  <c r="AN1701" i="4"/>
  <c r="AO1701" i="4"/>
  <c r="AP1701" i="4"/>
  <c r="AR1701" i="4"/>
  <c r="D1702" i="4"/>
  <c r="E1702" i="4"/>
  <c r="F1702" i="4"/>
  <c r="G1702" i="4"/>
  <c r="I1702" i="4"/>
  <c r="J1702" i="4"/>
  <c r="H1702" i="4"/>
  <c r="AK1702" i="4"/>
  <c r="AL1702" i="4"/>
  <c r="AM1702" i="4"/>
  <c r="AN1702" i="4"/>
  <c r="AO1702" i="4"/>
  <c r="AP1702" i="4"/>
  <c r="AR1702" i="4"/>
  <c r="D1704" i="4"/>
  <c r="E1704" i="4"/>
  <c r="F1704" i="4"/>
  <c r="G1704" i="4"/>
  <c r="I1704" i="4"/>
  <c r="J1704" i="4"/>
  <c r="H1704" i="4"/>
  <c r="AK1704" i="4"/>
  <c r="AL1704" i="4"/>
  <c r="AM1704" i="4"/>
  <c r="AN1704" i="4"/>
  <c r="AO1704" i="4"/>
  <c r="AP1704" i="4"/>
  <c r="AR1704" i="4"/>
  <c r="D1705" i="4"/>
  <c r="E1705" i="4"/>
  <c r="F1705" i="4"/>
  <c r="G1705" i="4"/>
  <c r="I1705" i="4"/>
  <c r="J1705" i="4"/>
  <c r="H1705" i="4"/>
  <c r="AK1705" i="4"/>
  <c r="AL1705" i="4"/>
  <c r="AM1705" i="4"/>
  <c r="AN1705" i="4"/>
  <c r="AO1705" i="4"/>
  <c r="AP1705" i="4"/>
  <c r="AR1705" i="4"/>
  <c r="D1706" i="4"/>
  <c r="E1706" i="4"/>
  <c r="F1706" i="4"/>
  <c r="G1706" i="4"/>
  <c r="I1706" i="4"/>
  <c r="J1706" i="4"/>
  <c r="H1706" i="4"/>
  <c r="AK1706" i="4"/>
  <c r="AL1706" i="4"/>
  <c r="AM1706" i="4"/>
  <c r="AN1706" i="4"/>
  <c r="AO1706" i="4"/>
  <c r="AP1706" i="4"/>
  <c r="AR1706" i="4"/>
  <c r="D1707" i="4"/>
  <c r="E1707" i="4"/>
  <c r="F1707" i="4"/>
  <c r="G1707" i="4"/>
  <c r="I1707" i="4"/>
  <c r="J1707" i="4"/>
  <c r="H1707" i="4"/>
  <c r="AK1707" i="4"/>
  <c r="AL1707" i="4"/>
  <c r="AM1707" i="4"/>
  <c r="AN1707" i="4"/>
  <c r="AO1707" i="4"/>
  <c r="AP1707" i="4"/>
  <c r="AR1707" i="4"/>
  <c r="D1708" i="4"/>
  <c r="E1708" i="4"/>
  <c r="F1708" i="4"/>
  <c r="G1708" i="4"/>
  <c r="I1708" i="4"/>
  <c r="J1708" i="4"/>
  <c r="H1708" i="4"/>
  <c r="AK1708" i="4"/>
  <c r="AL1708" i="4"/>
  <c r="AM1708" i="4"/>
  <c r="AN1708" i="4"/>
  <c r="AO1708" i="4"/>
  <c r="AP1708" i="4"/>
  <c r="AR1708" i="4"/>
  <c r="D1709" i="4"/>
  <c r="E1709" i="4"/>
  <c r="F1709" i="4"/>
  <c r="G1709" i="4"/>
  <c r="I1709" i="4"/>
  <c r="J1709" i="4"/>
  <c r="H1709" i="4"/>
  <c r="AK1709" i="4"/>
  <c r="AL1709" i="4"/>
  <c r="AM1709" i="4"/>
  <c r="AN1709" i="4"/>
  <c r="AO1709" i="4"/>
  <c r="AP1709" i="4"/>
  <c r="AR1709" i="4"/>
  <c r="D1710" i="4"/>
  <c r="E1710" i="4"/>
  <c r="F1710" i="4"/>
  <c r="G1710" i="4"/>
  <c r="I1710" i="4"/>
  <c r="J1710" i="4"/>
  <c r="H1710" i="4"/>
  <c r="AK1710" i="4"/>
  <c r="AL1710" i="4"/>
  <c r="AM1710" i="4"/>
  <c r="AN1710" i="4"/>
  <c r="AO1710" i="4"/>
  <c r="AP1710" i="4"/>
  <c r="AR1710" i="4"/>
  <c r="D1711" i="4"/>
  <c r="E1711" i="4"/>
  <c r="F1711" i="4"/>
  <c r="G1711" i="4"/>
  <c r="I1711" i="4"/>
  <c r="J1711" i="4"/>
  <c r="H1711" i="4"/>
  <c r="AK1711" i="4"/>
  <c r="AL1711" i="4"/>
  <c r="AM1711" i="4"/>
  <c r="AN1711" i="4"/>
  <c r="AO1711" i="4"/>
  <c r="AP1711" i="4"/>
  <c r="AR1711" i="4"/>
  <c r="D1712" i="4"/>
  <c r="E1712" i="4"/>
  <c r="F1712" i="4"/>
  <c r="G1712" i="4"/>
  <c r="I1712" i="4"/>
  <c r="J1712" i="4"/>
  <c r="H1712" i="4"/>
  <c r="AK1712" i="4"/>
  <c r="AL1712" i="4"/>
  <c r="AM1712" i="4"/>
  <c r="AN1712" i="4"/>
  <c r="AO1712" i="4"/>
  <c r="AP1712" i="4"/>
  <c r="AR1712" i="4"/>
  <c r="D1713" i="4"/>
  <c r="E1713" i="4"/>
  <c r="F1713" i="4"/>
  <c r="G1713" i="4"/>
  <c r="I1713" i="4"/>
  <c r="J1713" i="4"/>
  <c r="H1713" i="4"/>
  <c r="AK1713" i="4"/>
  <c r="AL1713" i="4"/>
  <c r="AM1713" i="4"/>
  <c r="AN1713" i="4"/>
  <c r="AO1713" i="4"/>
  <c r="AP1713" i="4"/>
  <c r="AR1713" i="4"/>
  <c r="D1714" i="4"/>
  <c r="E1714" i="4"/>
  <c r="F1714" i="4"/>
  <c r="G1714" i="4"/>
  <c r="I1714" i="4"/>
  <c r="J1714" i="4"/>
  <c r="H1714" i="4"/>
  <c r="AK1714" i="4"/>
  <c r="AL1714" i="4"/>
  <c r="AM1714" i="4"/>
  <c r="AN1714" i="4"/>
  <c r="AO1714" i="4"/>
  <c r="AP1714" i="4"/>
  <c r="AR1714" i="4"/>
  <c r="D1715" i="4"/>
  <c r="E1715" i="4"/>
  <c r="F1715" i="4"/>
  <c r="G1715" i="4"/>
  <c r="I1715" i="4"/>
  <c r="J1715" i="4"/>
  <c r="H1715" i="4"/>
  <c r="AK1715" i="4"/>
  <c r="AL1715" i="4"/>
  <c r="AM1715" i="4"/>
  <c r="AN1715" i="4"/>
  <c r="AO1715" i="4"/>
  <c r="AP1715" i="4"/>
  <c r="AR1715" i="4"/>
  <c r="D1716" i="4"/>
  <c r="E1716" i="4"/>
  <c r="F1716" i="4"/>
  <c r="G1716" i="4"/>
  <c r="I1716" i="4"/>
  <c r="J1716" i="4"/>
  <c r="H1716" i="4"/>
  <c r="AK1716" i="4"/>
  <c r="AL1716" i="4"/>
  <c r="AM1716" i="4"/>
  <c r="AN1716" i="4"/>
  <c r="AO1716" i="4"/>
  <c r="AP1716" i="4"/>
  <c r="AR1716" i="4"/>
  <c r="D1717" i="4"/>
  <c r="E1717" i="4"/>
  <c r="F1717" i="4"/>
  <c r="G1717" i="4"/>
  <c r="I1717" i="4"/>
  <c r="J1717" i="4"/>
  <c r="H1717" i="4"/>
  <c r="AK1717" i="4"/>
  <c r="AL1717" i="4"/>
  <c r="AM1717" i="4"/>
  <c r="AN1717" i="4"/>
  <c r="AO1717" i="4"/>
  <c r="AP1717" i="4"/>
  <c r="AR1717" i="4"/>
  <c r="D1718" i="4"/>
  <c r="E1718" i="4"/>
  <c r="F1718" i="4"/>
  <c r="G1718" i="4"/>
  <c r="I1718" i="4"/>
  <c r="J1718" i="4"/>
  <c r="H1718" i="4"/>
  <c r="AK1718" i="4"/>
  <c r="AL1718" i="4"/>
  <c r="AM1718" i="4"/>
  <c r="AN1718" i="4"/>
  <c r="AO1718" i="4"/>
  <c r="AP1718" i="4"/>
  <c r="AR1718" i="4"/>
  <c r="D1719" i="4"/>
  <c r="E1719" i="4"/>
  <c r="F1719" i="4"/>
  <c r="G1719" i="4"/>
  <c r="I1719" i="4"/>
  <c r="J1719" i="4"/>
  <c r="H1719" i="4"/>
  <c r="AK1719" i="4"/>
  <c r="AL1719" i="4"/>
  <c r="AM1719" i="4"/>
  <c r="AN1719" i="4"/>
  <c r="AO1719" i="4"/>
  <c r="AP1719" i="4"/>
  <c r="AR1719" i="4"/>
  <c r="D1720" i="4"/>
  <c r="E1720" i="4"/>
  <c r="F1720" i="4"/>
  <c r="G1720" i="4"/>
  <c r="I1720" i="4"/>
  <c r="J1720" i="4"/>
  <c r="H1720" i="4"/>
  <c r="AK1720" i="4"/>
  <c r="AL1720" i="4"/>
  <c r="AM1720" i="4"/>
  <c r="AN1720" i="4"/>
  <c r="AO1720" i="4"/>
  <c r="AP1720" i="4"/>
  <c r="AR1720" i="4"/>
  <c r="D1721" i="4"/>
  <c r="E1721" i="4"/>
  <c r="F1721" i="4"/>
  <c r="G1721" i="4"/>
  <c r="I1721" i="4"/>
  <c r="J1721" i="4"/>
  <c r="H1721" i="4"/>
  <c r="AK1721" i="4"/>
  <c r="AL1721" i="4"/>
  <c r="AM1721" i="4"/>
  <c r="AN1721" i="4"/>
  <c r="AO1721" i="4"/>
  <c r="AP1721" i="4"/>
  <c r="AR1721" i="4"/>
  <c r="D1722" i="4"/>
  <c r="E1722" i="4"/>
  <c r="F1722" i="4"/>
  <c r="G1722" i="4"/>
  <c r="I1722" i="4"/>
  <c r="J1722" i="4"/>
  <c r="H1722" i="4"/>
  <c r="AK1722" i="4"/>
  <c r="AL1722" i="4"/>
  <c r="AM1722" i="4"/>
  <c r="AN1722" i="4"/>
  <c r="AO1722" i="4"/>
  <c r="AP1722" i="4"/>
  <c r="AR1722" i="4"/>
  <c r="D1723" i="4"/>
  <c r="E1723" i="4"/>
  <c r="F1723" i="4"/>
  <c r="G1723" i="4"/>
  <c r="I1723" i="4"/>
  <c r="J1723" i="4"/>
  <c r="H1723" i="4"/>
  <c r="AK1723" i="4"/>
  <c r="AL1723" i="4"/>
  <c r="AM1723" i="4"/>
  <c r="AN1723" i="4"/>
  <c r="AO1723" i="4"/>
  <c r="AP1723" i="4"/>
  <c r="AR1723" i="4"/>
  <c r="D1724" i="4"/>
  <c r="E1724" i="4"/>
  <c r="F1724" i="4"/>
  <c r="G1724" i="4"/>
  <c r="I1724" i="4"/>
  <c r="J1724" i="4"/>
  <c r="H1724" i="4"/>
  <c r="AK1724" i="4"/>
  <c r="AL1724" i="4"/>
  <c r="AM1724" i="4"/>
  <c r="AN1724" i="4"/>
  <c r="AO1724" i="4"/>
  <c r="AP1724" i="4"/>
  <c r="AR1724" i="4"/>
  <c r="D1725" i="4"/>
  <c r="E1725" i="4"/>
  <c r="F1725" i="4"/>
  <c r="G1725" i="4"/>
  <c r="I1725" i="4"/>
  <c r="J1725" i="4"/>
  <c r="H1725" i="4"/>
  <c r="AK1725" i="4"/>
  <c r="AL1725" i="4"/>
  <c r="AM1725" i="4"/>
  <c r="AN1725" i="4"/>
  <c r="AO1725" i="4"/>
  <c r="AP1725" i="4"/>
  <c r="AR1725" i="4"/>
  <c r="D1726" i="4"/>
  <c r="E1726" i="4"/>
  <c r="F1726" i="4"/>
  <c r="G1726" i="4"/>
  <c r="I1726" i="4"/>
  <c r="J1726" i="4"/>
  <c r="H1726" i="4"/>
  <c r="AK1726" i="4"/>
  <c r="AL1726" i="4"/>
  <c r="AM1726" i="4"/>
  <c r="AN1726" i="4"/>
  <c r="AO1726" i="4"/>
  <c r="AP1726" i="4"/>
  <c r="AR1726" i="4"/>
  <c r="D1727" i="4"/>
  <c r="E1727" i="4"/>
  <c r="F1727" i="4"/>
  <c r="G1727" i="4"/>
  <c r="I1727" i="4"/>
  <c r="J1727" i="4"/>
  <c r="H1727" i="4"/>
  <c r="AK1727" i="4"/>
  <c r="AL1727" i="4"/>
  <c r="AM1727" i="4"/>
  <c r="AN1727" i="4"/>
  <c r="AO1727" i="4"/>
  <c r="AP1727" i="4"/>
  <c r="AR1727" i="4"/>
  <c r="D1728" i="4"/>
  <c r="E1728" i="4"/>
  <c r="F1728" i="4"/>
  <c r="G1728" i="4"/>
  <c r="I1728" i="4"/>
  <c r="J1728" i="4"/>
  <c r="H1728" i="4"/>
  <c r="AK1728" i="4"/>
  <c r="AL1728" i="4"/>
  <c r="AM1728" i="4"/>
  <c r="AN1728" i="4"/>
  <c r="AO1728" i="4"/>
  <c r="AP1728" i="4"/>
  <c r="AR1728" i="4"/>
  <c r="D1729" i="4"/>
  <c r="E1729" i="4"/>
  <c r="F1729" i="4"/>
  <c r="G1729" i="4"/>
  <c r="I1729" i="4"/>
  <c r="J1729" i="4"/>
  <c r="H1729" i="4"/>
  <c r="AK1729" i="4"/>
  <c r="AL1729" i="4"/>
  <c r="AM1729" i="4"/>
  <c r="AN1729" i="4"/>
  <c r="AO1729" i="4"/>
  <c r="AP1729" i="4"/>
  <c r="AR1729" i="4"/>
  <c r="D1730" i="4"/>
  <c r="E1730" i="4"/>
  <c r="F1730" i="4"/>
  <c r="G1730" i="4"/>
  <c r="I1730" i="4"/>
  <c r="J1730" i="4"/>
  <c r="H1730" i="4"/>
  <c r="AK1730" i="4"/>
  <c r="AL1730" i="4"/>
  <c r="AM1730" i="4"/>
  <c r="AN1730" i="4"/>
  <c r="AO1730" i="4"/>
  <c r="AP1730" i="4"/>
  <c r="AR1730" i="4"/>
  <c r="D1731" i="4"/>
  <c r="E1731" i="4"/>
  <c r="F1731" i="4"/>
  <c r="G1731" i="4"/>
  <c r="I1731" i="4"/>
  <c r="J1731" i="4"/>
  <c r="H1731" i="4"/>
  <c r="AK1731" i="4"/>
  <c r="AL1731" i="4"/>
  <c r="AM1731" i="4"/>
  <c r="AN1731" i="4"/>
  <c r="AO1731" i="4"/>
  <c r="AP1731" i="4"/>
  <c r="AR1731" i="4"/>
  <c r="D1732" i="4"/>
  <c r="E1732" i="4"/>
  <c r="F1732" i="4"/>
  <c r="G1732" i="4"/>
  <c r="I1732" i="4"/>
  <c r="J1732" i="4"/>
  <c r="H1732" i="4"/>
  <c r="AK1732" i="4"/>
  <c r="AL1732" i="4"/>
  <c r="AM1732" i="4"/>
  <c r="AN1732" i="4"/>
  <c r="AO1732" i="4"/>
  <c r="AP1732" i="4"/>
  <c r="AR1732" i="4"/>
  <c r="D1733" i="4"/>
  <c r="E1733" i="4"/>
  <c r="F1733" i="4"/>
  <c r="G1733" i="4"/>
  <c r="I1733" i="4"/>
  <c r="J1733" i="4"/>
  <c r="H1733" i="4"/>
  <c r="AK1733" i="4"/>
  <c r="AL1733" i="4"/>
  <c r="AM1733" i="4"/>
  <c r="AN1733" i="4"/>
  <c r="AO1733" i="4"/>
  <c r="AP1733" i="4"/>
  <c r="AR1733" i="4"/>
  <c r="D1734" i="4"/>
  <c r="E1734" i="4"/>
  <c r="F1734" i="4"/>
  <c r="G1734" i="4"/>
  <c r="I1734" i="4"/>
  <c r="J1734" i="4"/>
  <c r="H1734" i="4"/>
  <c r="AK1734" i="4"/>
  <c r="AL1734" i="4"/>
  <c r="AM1734" i="4"/>
  <c r="AN1734" i="4"/>
  <c r="AO1734" i="4"/>
  <c r="AP1734" i="4"/>
  <c r="AR1734" i="4"/>
  <c r="D1735" i="4"/>
  <c r="E1735" i="4"/>
  <c r="F1735" i="4"/>
  <c r="G1735" i="4"/>
  <c r="I1735" i="4"/>
  <c r="J1735" i="4"/>
  <c r="H1735" i="4"/>
  <c r="AK1735" i="4"/>
  <c r="AL1735" i="4"/>
  <c r="AM1735" i="4"/>
  <c r="AN1735" i="4"/>
  <c r="AO1735" i="4"/>
  <c r="AP1735" i="4"/>
  <c r="AR1735" i="4"/>
  <c r="D1736" i="4"/>
  <c r="E1736" i="4"/>
  <c r="F1736" i="4"/>
  <c r="G1736" i="4"/>
  <c r="I1736" i="4"/>
  <c r="J1736" i="4"/>
  <c r="H1736" i="4"/>
  <c r="AK1736" i="4"/>
  <c r="AL1736" i="4"/>
  <c r="AM1736" i="4"/>
  <c r="AN1736" i="4"/>
  <c r="AO1736" i="4"/>
  <c r="AP1736" i="4"/>
  <c r="AR1736" i="4"/>
  <c r="D1737" i="4"/>
  <c r="E1737" i="4"/>
  <c r="F1737" i="4"/>
  <c r="G1737" i="4"/>
  <c r="I1737" i="4"/>
  <c r="J1737" i="4"/>
  <c r="H1737" i="4"/>
  <c r="AK1737" i="4"/>
  <c r="AL1737" i="4"/>
  <c r="AM1737" i="4"/>
  <c r="AN1737" i="4"/>
  <c r="AO1737" i="4"/>
  <c r="AP1737" i="4"/>
  <c r="AR1737" i="4"/>
  <c r="D1738" i="4"/>
  <c r="E1738" i="4"/>
  <c r="F1738" i="4"/>
  <c r="G1738" i="4"/>
  <c r="I1738" i="4"/>
  <c r="J1738" i="4"/>
  <c r="H1738" i="4"/>
  <c r="AK1738" i="4"/>
  <c r="AL1738" i="4"/>
  <c r="AM1738" i="4"/>
  <c r="AN1738" i="4"/>
  <c r="AO1738" i="4"/>
  <c r="AP1738" i="4"/>
  <c r="AR1738" i="4"/>
  <c r="D1739" i="4"/>
  <c r="E1739" i="4"/>
  <c r="F1739" i="4"/>
  <c r="G1739" i="4"/>
  <c r="I1739" i="4"/>
  <c r="J1739" i="4"/>
  <c r="H1739" i="4"/>
  <c r="AK1739" i="4"/>
  <c r="AL1739" i="4"/>
  <c r="AM1739" i="4"/>
  <c r="AN1739" i="4"/>
  <c r="AO1739" i="4"/>
  <c r="AP1739" i="4"/>
  <c r="AR1739" i="4"/>
  <c r="D1740" i="4"/>
  <c r="E1740" i="4"/>
  <c r="F1740" i="4"/>
  <c r="G1740" i="4"/>
  <c r="I1740" i="4"/>
  <c r="J1740" i="4"/>
  <c r="H1740" i="4"/>
  <c r="AK1740" i="4"/>
  <c r="AL1740" i="4"/>
  <c r="AM1740" i="4"/>
  <c r="AN1740" i="4"/>
  <c r="AO1740" i="4"/>
  <c r="AP1740" i="4"/>
  <c r="AR1740" i="4"/>
  <c r="D1741" i="4"/>
  <c r="E1741" i="4"/>
  <c r="F1741" i="4"/>
  <c r="G1741" i="4"/>
  <c r="I1741" i="4"/>
  <c r="J1741" i="4"/>
  <c r="H1741" i="4"/>
  <c r="AK1741" i="4"/>
  <c r="AL1741" i="4"/>
  <c r="AM1741" i="4"/>
  <c r="AN1741" i="4"/>
  <c r="AO1741" i="4"/>
  <c r="AP1741" i="4"/>
  <c r="AR1741" i="4"/>
  <c r="D1742" i="4"/>
  <c r="E1742" i="4"/>
  <c r="F1742" i="4"/>
  <c r="G1742" i="4"/>
  <c r="I1742" i="4"/>
  <c r="J1742" i="4"/>
  <c r="H1742" i="4"/>
  <c r="AK1742" i="4"/>
  <c r="AL1742" i="4"/>
  <c r="AM1742" i="4"/>
  <c r="AN1742" i="4"/>
  <c r="AO1742" i="4"/>
  <c r="AP1742" i="4"/>
  <c r="AR1742" i="4"/>
  <c r="D1743" i="4"/>
  <c r="E1743" i="4"/>
  <c r="F1743" i="4"/>
  <c r="G1743" i="4"/>
  <c r="I1743" i="4"/>
  <c r="J1743" i="4"/>
  <c r="H1743" i="4"/>
  <c r="AK1743" i="4"/>
  <c r="AL1743" i="4"/>
  <c r="AM1743" i="4"/>
  <c r="AN1743" i="4"/>
  <c r="AO1743" i="4"/>
  <c r="AP1743" i="4"/>
  <c r="AR1743" i="4"/>
  <c r="D1744" i="4"/>
  <c r="E1744" i="4"/>
  <c r="F1744" i="4"/>
  <c r="G1744" i="4"/>
  <c r="I1744" i="4"/>
  <c r="J1744" i="4"/>
  <c r="H1744" i="4"/>
  <c r="AK1744" i="4"/>
  <c r="AL1744" i="4"/>
  <c r="AM1744" i="4"/>
  <c r="AN1744" i="4"/>
  <c r="AO1744" i="4"/>
  <c r="AP1744" i="4"/>
  <c r="AR1744" i="4"/>
  <c r="D1745" i="4"/>
  <c r="E1745" i="4"/>
  <c r="F1745" i="4"/>
  <c r="G1745" i="4"/>
  <c r="I1745" i="4"/>
  <c r="J1745" i="4"/>
  <c r="H1745" i="4"/>
  <c r="AK1745" i="4"/>
  <c r="AL1745" i="4"/>
  <c r="AM1745" i="4"/>
  <c r="AN1745" i="4"/>
  <c r="AO1745" i="4"/>
  <c r="AP1745" i="4"/>
  <c r="AR1745" i="4"/>
  <c r="D1746" i="4"/>
  <c r="E1746" i="4"/>
  <c r="F1746" i="4"/>
  <c r="G1746" i="4"/>
  <c r="I1746" i="4"/>
  <c r="J1746" i="4"/>
  <c r="H1746" i="4"/>
  <c r="AK1746" i="4"/>
  <c r="AL1746" i="4"/>
  <c r="AM1746" i="4"/>
  <c r="AN1746" i="4"/>
  <c r="AO1746" i="4"/>
  <c r="AP1746" i="4"/>
  <c r="AR1746" i="4"/>
  <c r="D1747" i="4"/>
  <c r="E1747" i="4"/>
  <c r="F1747" i="4"/>
  <c r="G1747" i="4"/>
  <c r="I1747" i="4"/>
  <c r="J1747" i="4"/>
  <c r="H1747" i="4"/>
  <c r="AK1747" i="4"/>
  <c r="AL1747" i="4"/>
  <c r="AM1747" i="4"/>
  <c r="AN1747" i="4"/>
  <c r="AO1747" i="4"/>
  <c r="AP1747" i="4"/>
  <c r="AR1747" i="4"/>
  <c r="D1748" i="4"/>
  <c r="E1748" i="4"/>
  <c r="F1748" i="4"/>
  <c r="G1748" i="4"/>
  <c r="I1748" i="4"/>
  <c r="J1748" i="4"/>
  <c r="H1748" i="4"/>
  <c r="AK1748" i="4"/>
  <c r="AL1748" i="4"/>
  <c r="AM1748" i="4"/>
  <c r="AN1748" i="4"/>
  <c r="AO1748" i="4"/>
  <c r="AP1748" i="4"/>
  <c r="AR1748" i="4"/>
  <c r="D1749" i="4"/>
  <c r="E1749" i="4"/>
  <c r="F1749" i="4"/>
  <c r="G1749" i="4"/>
  <c r="I1749" i="4"/>
  <c r="J1749" i="4"/>
  <c r="H1749" i="4"/>
  <c r="AK1749" i="4"/>
  <c r="AL1749" i="4"/>
  <c r="AM1749" i="4"/>
  <c r="AN1749" i="4"/>
  <c r="AO1749" i="4"/>
  <c r="AP1749" i="4"/>
  <c r="AR1749" i="4"/>
  <c r="D1750" i="4"/>
  <c r="E1750" i="4"/>
  <c r="F1750" i="4"/>
  <c r="G1750" i="4"/>
  <c r="I1750" i="4"/>
  <c r="J1750" i="4"/>
  <c r="H1750" i="4"/>
  <c r="AK1750" i="4"/>
  <c r="AL1750" i="4"/>
  <c r="AM1750" i="4"/>
  <c r="AN1750" i="4"/>
  <c r="AO1750" i="4"/>
  <c r="AP1750" i="4"/>
  <c r="AR1750" i="4"/>
  <c r="D1751" i="4"/>
  <c r="E1751" i="4"/>
  <c r="F1751" i="4"/>
  <c r="G1751" i="4"/>
  <c r="I1751" i="4"/>
  <c r="J1751" i="4"/>
  <c r="H1751" i="4"/>
  <c r="AK1751" i="4"/>
  <c r="AL1751" i="4"/>
  <c r="AM1751" i="4"/>
  <c r="AN1751" i="4"/>
  <c r="AO1751" i="4"/>
  <c r="AP1751" i="4"/>
  <c r="AR1751" i="4"/>
  <c r="D1752" i="4"/>
  <c r="E1752" i="4"/>
  <c r="F1752" i="4"/>
  <c r="G1752" i="4"/>
  <c r="I1752" i="4"/>
  <c r="J1752" i="4"/>
  <c r="H1752" i="4"/>
  <c r="AK1752" i="4"/>
  <c r="AL1752" i="4"/>
  <c r="AM1752" i="4"/>
  <c r="AN1752" i="4"/>
  <c r="AO1752" i="4"/>
  <c r="AP1752" i="4"/>
  <c r="AR1752" i="4"/>
  <c r="D1753" i="4"/>
  <c r="E1753" i="4"/>
  <c r="F1753" i="4"/>
  <c r="G1753" i="4"/>
  <c r="I1753" i="4"/>
  <c r="J1753" i="4"/>
  <c r="H1753" i="4"/>
  <c r="AK1753" i="4"/>
  <c r="AL1753" i="4"/>
  <c r="AM1753" i="4"/>
  <c r="AN1753" i="4"/>
  <c r="AO1753" i="4"/>
  <c r="AP1753" i="4"/>
  <c r="AR1753" i="4"/>
  <c r="D1754" i="4"/>
  <c r="E1754" i="4"/>
  <c r="F1754" i="4"/>
  <c r="G1754" i="4"/>
  <c r="I1754" i="4"/>
  <c r="J1754" i="4"/>
  <c r="H1754" i="4"/>
  <c r="AK1754" i="4"/>
  <c r="AL1754" i="4"/>
  <c r="AM1754" i="4"/>
  <c r="AN1754" i="4"/>
  <c r="AO1754" i="4"/>
  <c r="AP1754" i="4"/>
  <c r="AR1754" i="4"/>
  <c r="D1755" i="4"/>
  <c r="E1755" i="4"/>
  <c r="F1755" i="4"/>
  <c r="G1755" i="4"/>
  <c r="I1755" i="4"/>
  <c r="J1755" i="4"/>
  <c r="H1755" i="4"/>
  <c r="AK1755" i="4"/>
  <c r="AL1755" i="4"/>
  <c r="AM1755" i="4"/>
  <c r="AN1755" i="4"/>
  <c r="AO1755" i="4"/>
  <c r="AP1755" i="4"/>
  <c r="AR1755" i="4"/>
  <c r="D1756" i="4"/>
  <c r="E1756" i="4"/>
  <c r="F1756" i="4"/>
  <c r="G1756" i="4"/>
  <c r="I1756" i="4"/>
  <c r="J1756" i="4"/>
  <c r="H1756" i="4"/>
  <c r="AK1756" i="4"/>
  <c r="AL1756" i="4"/>
  <c r="AM1756" i="4"/>
  <c r="AN1756" i="4"/>
  <c r="AO1756" i="4"/>
  <c r="AP1756" i="4"/>
  <c r="AR1756" i="4"/>
  <c r="D1757" i="4"/>
  <c r="E1757" i="4"/>
  <c r="F1757" i="4"/>
  <c r="G1757" i="4"/>
  <c r="I1757" i="4"/>
  <c r="J1757" i="4"/>
  <c r="H1757" i="4"/>
  <c r="AK1757" i="4"/>
  <c r="AL1757" i="4"/>
  <c r="AM1757" i="4"/>
  <c r="AN1757" i="4"/>
  <c r="AO1757" i="4"/>
  <c r="AP1757" i="4"/>
  <c r="AR1757" i="4"/>
  <c r="D1758" i="4"/>
  <c r="E1758" i="4"/>
  <c r="F1758" i="4"/>
  <c r="G1758" i="4"/>
  <c r="I1758" i="4"/>
  <c r="J1758" i="4"/>
  <c r="H1758" i="4"/>
  <c r="AK1758" i="4"/>
  <c r="AL1758" i="4"/>
  <c r="AM1758" i="4"/>
  <c r="AN1758" i="4"/>
  <c r="AO1758" i="4"/>
  <c r="AP1758" i="4"/>
  <c r="AR1758" i="4"/>
  <c r="D1759" i="4"/>
  <c r="E1759" i="4"/>
  <c r="F1759" i="4"/>
  <c r="G1759" i="4"/>
  <c r="I1759" i="4"/>
  <c r="J1759" i="4"/>
  <c r="H1759" i="4"/>
  <c r="AK1759" i="4"/>
  <c r="AL1759" i="4"/>
  <c r="AM1759" i="4"/>
  <c r="AN1759" i="4"/>
  <c r="AO1759" i="4"/>
  <c r="AP1759" i="4"/>
  <c r="AR1759" i="4"/>
  <c r="D1760" i="4"/>
  <c r="E1760" i="4"/>
  <c r="F1760" i="4"/>
  <c r="G1760" i="4"/>
  <c r="I1760" i="4"/>
  <c r="J1760" i="4"/>
  <c r="H1760" i="4"/>
  <c r="AK1760" i="4"/>
  <c r="AL1760" i="4"/>
  <c r="AM1760" i="4"/>
  <c r="AN1760" i="4"/>
  <c r="AO1760" i="4"/>
  <c r="AP1760" i="4"/>
  <c r="AR1760" i="4"/>
  <c r="D1761" i="4"/>
  <c r="E1761" i="4"/>
  <c r="F1761" i="4"/>
  <c r="G1761" i="4"/>
  <c r="I1761" i="4"/>
  <c r="J1761" i="4"/>
  <c r="H1761" i="4"/>
  <c r="AK1761" i="4"/>
  <c r="AL1761" i="4"/>
  <c r="AM1761" i="4"/>
  <c r="AN1761" i="4"/>
  <c r="AO1761" i="4"/>
  <c r="AP1761" i="4"/>
  <c r="AR1761" i="4"/>
  <c r="D1762" i="4"/>
  <c r="E1762" i="4"/>
  <c r="F1762" i="4"/>
  <c r="G1762" i="4"/>
  <c r="I1762" i="4"/>
  <c r="J1762" i="4"/>
  <c r="H1762" i="4"/>
  <c r="AK1762" i="4"/>
  <c r="AL1762" i="4"/>
  <c r="AM1762" i="4"/>
  <c r="AN1762" i="4"/>
  <c r="AO1762" i="4"/>
  <c r="AP1762" i="4"/>
  <c r="AR1762" i="4"/>
  <c r="D1763" i="4"/>
  <c r="E1763" i="4"/>
  <c r="F1763" i="4"/>
  <c r="G1763" i="4"/>
  <c r="I1763" i="4"/>
  <c r="J1763" i="4"/>
  <c r="H1763" i="4"/>
  <c r="AK1763" i="4"/>
  <c r="AL1763" i="4"/>
  <c r="AM1763" i="4"/>
  <c r="AN1763" i="4"/>
  <c r="AO1763" i="4"/>
  <c r="AP1763" i="4"/>
  <c r="AR1763" i="4"/>
  <c r="D1764" i="4"/>
  <c r="E1764" i="4"/>
  <c r="F1764" i="4"/>
  <c r="G1764" i="4"/>
  <c r="I1764" i="4"/>
  <c r="J1764" i="4"/>
  <c r="H1764" i="4"/>
  <c r="AK1764" i="4"/>
  <c r="AL1764" i="4"/>
  <c r="AM1764" i="4"/>
  <c r="AN1764" i="4"/>
  <c r="AO1764" i="4"/>
  <c r="AP1764" i="4"/>
  <c r="AR1764" i="4"/>
  <c r="D1765" i="4"/>
  <c r="E1765" i="4"/>
  <c r="F1765" i="4"/>
  <c r="G1765" i="4"/>
  <c r="I1765" i="4"/>
  <c r="J1765" i="4"/>
  <c r="H1765" i="4"/>
  <c r="AK1765" i="4"/>
  <c r="AL1765" i="4"/>
  <c r="AM1765" i="4"/>
  <c r="AN1765" i="4"/>
  <c r="AO1765" i="4"/>
  <c r="AP1765" i="4"/>
  <c r="AR1765" i="4"/>
  <c r="D1766" i="4"/>
  <c r="E1766" i="4"/>
  <c r="F1766" i="4"/>
  <c r="G1766" i="4"/>
  <c r="I1766" i="4"/>
  <c r="J1766" i="4"/>
  <c r="H1766" i="4"/>
  <c r="AK1766" i="4"/>
  <c r="AL1766" i="4"/>
  <c r="AM1766" i="4"/>
  <c r="AN1766" i="4"/>
  <c r="AO1766" i="4"/>
  <c r="AP1766" i="4"/>
  <c r="AR1766" i="4"/>
  <c r="D1767" i="4"/>
  <c r="E1767" i="4"/>
  <c r="F1767" i="4"/>
  <c r="G1767" i="4"/>
  <c r="I1767" i="4"/>
  <c r="J1767" i="4"/>
  <c r="H1767" i="4"/>
  <c r="AK1767" i="4"/>
  <c r="AL1767" i="4"/>
  <c r="AM1767" i="4"/>
  <c r="AN1767" i="4"/>
  <c r="AO1767" i="4"/>
  <c r="AP1767" i="4"/>
  <c r="AR1767" i="4"/>
  <c r="D1768" i="4"/>
  <c r="E1768" i="4"/>
  <c r="F1768" i="4"/>
  <c r="G1768" i="4"/>
  <c r="I1768" i="4"/>
  <c r="J1768" i="4"/>
  <c r="H1768" i="4"/>
  <c r="AK1768" i="4"/>
  <c r="AL1768" i="4"/>
  <c r="AM1768" i="4"/>
  <c r="AN1768" i="4"/>
  <c r="AO1768" i="4"/>
  <c r="AP1768" i="4"/>
  <c r="AR1768" i="4"/>
  <c r="D1769" i="4"/>
  <c r="E1769" i="4"/>
  <c r="F1769" i="4"/>
  <c r="G1769" i="4"/>
  <c r="I1769" i="4"/>
  <c r="J1769" i="4"/>
  <c r="H1769" i="4"/>
  <c r="AK1769" i="4"/>
  <c r="AL1769" i="4"/>
  <c r="AM1769" i="4"/>
  <c r="AN1769" i="4"/>
  <c r="AO1769" i="4"/>
  <c r="AP1769" i="4"/>
  <c r="AR1769" i="4"/>
  <c r="D1770" i="4"/>
  <c r="E1770" i="4"/>
  <c r="F1770" i="4"/>
  <c r="G1770" i="4"/>
  <c r="I1770" i="4"/>
  <c r="J1770" i="4"/>
  <c r="H1770" i="4"/>
  <c r="AK1770" i="4"/>
  <c r="AL1770" i="4"/>
  <c r="AM1770" i="4"/>
  <c r="AN1770" i="4"/>
  <c r="AO1770" i="4"/>
  <c r="AP1770" i="4"/>
  <c r="AR1770" i="4"/>
  <c r="D1771" i="4"/>
  <c r="E1771" i="4"/>
  <c r="F1771" i="4"/>
  <c r="G1771" i="4"/>
  <c r="I1771" i="4"/>
  <c r="J1771" i="4"/>
  <c r="H1771" i="4"/>
  <c r="AK1771" i="4"/>
  <c r="AL1771" i="4"/>
  <c r="AM1771" i="4"/>
  <c r="AN1771" i="4"/>
  <c r="AO1771" i="4"/>
  <c r="AP1771" i="4"/>
  <c r="AR1771" i="4"/>
  <c r="D1853" i="4"/>
  <c r="E1853" i="4"/>
  <c r="F1853" i="4"/>
  <c r="G1853" i="4"/>
  <c r="I1853" i="4"/>
  <c r="J1853" i="4"/>
  <c r="H1853" i="4"/>
  <c r="AK1853" i="4"/>
  <c r="AL1853" i="4"/>
  <c r="AM1853" i="4"/>
  <c r="AN1853" i="4"/>
  <c r="AO1853" i="4"/>
  <c r="AP1853" i="4"/>
  <c r="AR1853" i="4"/>
  <c r="D1854" i="4"/>
  <c r="E1854" i="4"/>
  <c r="F1854" i="4"/>
  <c r="G1854" i="4"/>
  <c r="I1854" i="4"/>
  <c r="J1854" i="4"/>
  <c r="H1854" i="4"/>
  <c r="AK1854" i="4"/>
  <c r="AL1854" i="4"/>
  <c r="AM1854" i="4"/>
  <c r="AN1854" i="4"/>
  <c r="AO1854" i="4"/>
  <c r="AP1854" i="4"/>
  <c r="AR1854" i="4"/>
  <c r="D1855" i="4"/>
  <c r="E1855" i="4"/>
  <c r="F1855" i="4"/>
  <c r="G1855" i="4"/>
  <c r="I1855" i="4"/>
  <c r="J1855" i="4"/>
  <c r="H1855" i="4"/>
  <c r="AK1855" i="4"/>
  <c r="AL1855" i="4"/>
  <c r="AM1855" i="4"/>
  <c r="AN1855" i="4"/>
  <c r="AO1855" i="4"/>
  <c r="AP1855" i="4"/>
  <c r="AR1855" i="4"/>
  <c r="D1856" i="4"/>
  <c r="E1856" i="4"/>
  <c r="F1856" i="4"/>
  <c r="G1856" i="4"/>
  <c r="I1856" i="4"/>
  <c r="J1856" i="4"/>
  <c r="H1856" i="4"/>
  <c r="AK1856" i="4"/>
  <c r="AL1856" i="4"/>
  <c r="AM1856" i="4"/>
  <c r="AN1856" i="4"/>
  <c r="AO1856" i="4"/>
  <c r="AP1856" i="4"/>
  <c r="AR1856" i="4"/>
  <c r="D1857" i="4"/>
  <c r="E1857" i="4"/>
  <c r="F1857" i="4"/>
  <c r="G1857" i="4"/>
  <c r="I1857" i="4"/>
  <c r="J1857" i="4"/>
  <c r="H1857" i="4"/>
  <c r="AK1857" i="4"/>
  <c r="AL1857" i="4"/>
  <c r="AM1857" i="4"/>
  <c r="AN1857" i="4"/>
  <c r="AO1857" i="4"/>
  <c r="AP1857" i="4"/>
  <c r="AR1857" i="4"/>
  <c r="D1858" i="4"/>
  <c r="E1858" i="4"/>
  <c r="F1858" i="4"/>
  <c r="G1858" i="4"/>
  <c r="I1858" i="4"/>
  <c r="J1858" i="4"/>
  <c r="AJ1858" i="4"/>
  <c r="H1858" i="4"/>
  <c r="AK1858" i="4"/>
  <c r="AL1858" i="4"/>
  <c r="AM1858" i="4"/>
  <c r="AN1858" i="4"/>
  <c r="AO1858" i="4"/>
  <c r="AP1858" i="4"/>
  <c r="AR1858" i="4"/>
  <c r="D1859" i="4"/>
  <c r="E1859" i="4"/>
  <c r="F1859" i="4"/>
  <c r="G1859" i="4"/>
  <c r="I1859" i="4"/>
  <c r="J1859" i="4"/>
  <c r="H1859" i="4"/>
  <c r="AK1859" i="4"/>
  <c r="AL1859" i="4"/>
  <c r="AM1859" i="4"/>
  <c r="AN1859" i="4"/>
  <c r="AO1859" i="4"/>
  <c r="AP1859" i="4"/>
  <c r="AR1859" i="4"/>
  <c r="D1861" i="4"/>
  <c r="E1861" i="4"/>
  <c r="F1861" i="4"/>
  <c r="G1861" i="4"/>
  <c r="I1861" i="4"/>
  <c r="J1861" i="4"/>
  <c r="H1861" i="4"/>
  <c r="AK1861" i="4"/>
  <c r="AL1861" i="4"/>
  <c r="AM1861" i="4"/>
  <c r="AN1861" i="4"/>
  <c r="AO1861" i="4"/>
  <c r="AP1861" i="4"/>
  <c r="AR1861" i="4"/>
  <c r="D1862" i="4"/>
  <c r="E1862" i="4"/>
  <c r="F1862" i="4"/>
  <c r="G1862" i="4"/>
  <c r="I1862" i="4"/>
  <c r="J1862" i="4"/>
  <c r="H1862" i="4"/>
  <c r="AK1862" i="4"/>
  <c r="AL1862" i="4"/>
  <c r="AM1862" i="4"/>
  <c r="AN1862" i="4"/>
  <c r="AO1862" i="4"/>
  <c r="AP1862" i="4"/>
  <c r="AR1862" i="4"/>
  <c r="D1863" i="4"/>
  <c r="E1863" i="4"/>
  <c r="F1863" i="4"/>
  <c r="G1863" i="4"/>
  <c r="I1863" i="4"/>
  <c r="J1863" i="4"/>
  <c r="H1863" i="4"/>
  <c r="AK1863" i="4"/>
  <c r="AL1863" i="4"/>
  <c r="AM1863" i="4"/>
  <c r="AN1863" i="4"/>
  <c r="AO1863" i="4"/>
  <c r="AP1863" i="4"/>
  <c r="AR1863" i="4"/>
  <c r="D1864" i="4"/>
  <c r="E1864" i="4"/>
  <c r="F1864" i="4"/>
  <c r="G1864" i="4"/>
  <c r="I1864" i="4"/>
  <c r="J1864" i="4"/>
  <c r="H1864" i="4"/>
  <c r="AK1864" i="4"/>
  <c r="AL1864" i="4"/>
  <c r="AM1864" i="4"/>
  <c r="AN1864" i="4"/>
  <c r="AO1864" i="4"/>
  <c r="AP1864" i="4"/>
  <c r="AR1864" i="4"/>
  <c r="D1865" i="4"/>
  <c r="E1865" i="4"/>
  <c r="F1865" i="4"/>
  <c r="G1865" i="4"/>
  <c r="I1865" i="4"/>
  <c r="J1865" i="4"/>
  <c r="H1865" i="4"/>
  <c r="AK1865" i="4"/>
  <c r="AL1865" i="4"/>
  <c r="AM1865" i="4"/>
  <c r="AN1865" i="4"/>
  <c r="AO1865" i="4"/>
  <c r="AP1865" i="4"/>
  <c r="AR1865" i="4"/>
  <c r="D1866" i="4"/>
  <c r="E1866" i="4"/>
  <c r="F1866" i="4"/>
  <c r="G1866" i="4"/>
  <c r="I1866" i="4"/>
  <c r="J1866" i="4"/>
  <c r="H1866" i="4"/>
  <c r="AK1866" i="4"/>
  <c r="AL1866" i="4"/>
  <c r="AM1866" i="4"/>
  <c r="AN1866" i="4"/>
  <c r="AO1866" i="4"/>
  <c r="AP1866" i="4"/>
  <c r="AR1866" i="4"/>
  <c r="D1867" i="4"/>
  <c r="E1867" i="4"/>
  <c r="F1867" i="4"/>
  <c r="G1867" i="4"/>
  <c r="I1867" i="4"/>
  <c r="J1867" i="4"/>
  <c r="H1867" i="4"/>
  <c r="AK1867" i="4"/>
  <c r="AL1867" i="4"/>
  <c r="AM1867" i="4"/>
  <c r="AN1867" i="4"/>
  <c r="AO1867" i="4"/>
  <c r="AP1867" i="4"/>
  <c r="AR1867" i="4"/>
  <c r="D1868" i="4"/>
  <c r="E1868" i="4"/>
  <c r="F1868" i="4"/>
  <c r="G1868" i="4"/>
  <c r="I1868" i="4"/>
  <c r="J1868" i="4"/>
  <c r="H1868" i="4"/>
  <c r="AK1868" i="4"/>
  <c r="AL1868" i="4"/>
  <c r="AM1868" i="4"/>
  <c r="AN1868" i="4"/>
  <c r="AO1868" i="4"/>
  <c r="AP1868" i="4"/>
  <c r="AR1868" i="4"/>
  <c r="D1869" i="4"/>
  <c r="E1869" i="4"/>
  <c r="F1869" i="4"/>
  <c r="G1869" i="4"/>
  <c r="I1869" i="4"/>
  <c r="J1869" i="4"/>
  <c r="H1869" i="4"/>
  <c r="AK1869" i="4"/>
  <c r="AL1869" i="4"/>
  <c r="AM1869" i="4"/>
  <c r="AN1869" i="4"/>
  <c r="AO1869" i="4"/>
  <c r="AP1869" i="4"/>
  <c r="AR1869" i="4"/>
  <c r="D1870" i="4"/>
  <c r="E1870" i="4"/>
  <c r="F1870" i="4"/>
  <c r="G1870" i="4"/>
  <c r="I1870" i="4"/>
  <c r="J1870" i="4"/>
  <c r="H1870" i="4"/>
  <c r="AK1870" i="4"/>
  <c r="AL1870" i="4"/>
  <c r="AM1870" i="4"/>
  <c r="AN1870" i="4"/>
  <c r="AO1870" i="4"/>
  <c r="AP1870" i="4"/>
  <c r="AR1870" i="4"/>
  <c r="D1871" i="4"/>
  <c r="E1871" i="4"/>
  <c r="F1871" i="4"/>
  <c r="G1871" i="4"/>
  <c r="I1871" i="4"/>
  <c r="J1871" i="4"/>
  <c r="H1871" i="4"/>
  <c r="AK1871" i="4"/>
  <c r="AL1871" i="4"/>
  <c r="AM1871" i="4"/>
  <c r="AN1871" i="4"/>
  <c r="AO1871" i="4"/>
  <c r="AP1871" i="4"/>
  <c r="AR1871" i="4"/>
  <c r="D1872" i="4"/>
  <c r="E1872" i="4"/>
  <c r="F1872" i="4"/>
  <c r="G1872" i="4"/>
  <c r="I1872" i="4"/>
  <c r="J1872" i="4"/>
  <c r="H1872" i="4"/>
  <c r="AK1872" i="4"/>
  <c r="AL1872" i="4"/>
  <c r="AM1872" i="4"/>
  <c r="AN1872" i="4"/>
  <c r="AO1872" i="4"/>
  <c r="AP1872" i="4"/>
  <c r="AR1872" i="4"/>
  <c r="D1873" i="4"/>
  <c r="E1873" i="4"/>
  <c r="F1873" i="4"/>
  <c r="G1873" i="4"/>
  <c r="I1873" i="4"/>
  <c r="J1873" i="4"/>
  <c r="H1873" i="4"/>
  <c r="AK1873" i="4"/>
  <c r="AL1873" i="4"/>
  <c r="AM1873" i="4"/>
  <c r="AN1873" i="4"/>
  <c r="AO1873" i="4"/>
  <c r="AP1873" i="4"/>
  <c r="AR1873" i="4"/>
  <c r="D1874" i="4"/>
  <c r="E1874" i="4"/>
  <c r="F1874" i="4"/>
  <c r="G1874" i="4"/>
  <c r="I1874" i="4"/>
  <c r="J1874" i="4"/>
  <c r="H1874" i="4"/>
  <c r="AK1874" i="4"/>
  <c r="AL1874" i="4"/>
  <c r="AM1874" i="4"/>
  <c r="AN1874" i="4"/>
  <c r="AO1874" i="4"/>
  <c r="AP1874" i="4"/>
  <c r="AR1874" i="4"/>
  <c r="D1875" i="4"/>
  <c r="E1875" i="4"/>
  <c r="F1875" i="4"/>
  <c r="G1875" i="4"/>
  <c r="I1875" i="4"/>
  <c r="J1875" i="4"/>
  <c r="H1875" i="4"/>
  <c r="AK1875" i="4"/>
  <c r="AL1875" i="4"/>
  <c r="AM1875" i="4"/>
  <c r="AN1875" i="4"/>
  <c r="AO1875" i="4"/>
  <c r="AP1875" i="4"/>
  <c r="AR1875" i="4"/>
  <c r="D1876" i="4"/>
  <c r="E1876" i="4"/>
  <c r="F1876" i="4"/>
  <c r="G1876" i="4"/>
  <c r="I1876" i="4"/>
  <c r="J1876" i="4"/>
  <c r="H1876" i="4"/>
  <c r="AK1876" i="4"/>
  <c r="AL1876" i="4"/>
  <c r="AM1876" i="4"/>
  <c r="AN1876" i="4"/>
  <c r="AO1876" i="4"/>
  <c r="AP1876" i="4"/>
  <c r="AR1876" i="4"/>
  <c r="D1877" i="4"/>
  <c r="E1877" i="4"/>
  <c r="F1877" i="4"/>
  <c r="G1877" i="4"/>
  <c r="I1877" i="4"/>
  <c r="J1877" i="4"/>
  <c r="H1877" i="4"/>
  <c r="AK1877" i="4"/>
  <c r="AL1877" i="4"/>
  <c r="AM1877" i="4"/>
  <c r="AN1877" i="4"/>
  <c r="AO1877" i="4"/>
  <c r="AP1877" i="4"/>
  <c r="AR1877" i="4"/>
  <c r="D1878" i="4"/>
  <c r="E1878" i="4"/>
  <c r="F1878" i="4"/>
  <c r="G1878" i="4"/>
  <c r="I1878" i="4"/>
  <c r="J1878" i="4"/>
  <c r="H1878" i="4"/>
  <c r="AK1878" i="4"/>
  <c r="AL1878" i="4"/>
  <c r="AM1878" i="4"/>
  <c r="AN1878" i="4"/>
  <c r="AO1878" i="4"/>
  <c r="AP1878" i="4"/>
  <c r="AR1878" i="4"/>
  <c r="D1879" i="4"/>
  <c r="E1879" i="4"/>
  <c r="F1879" i="4"/>
  <c r="G1879" i="4"/>
  <c r="I1879" i="4"/>
  <c r="J1879" i="4"/>
  <c r="H1879" i="4"/>
  <c r="AK1879" i="4"/>
  <c r="AL1879" i="4"/>
  <c r="AM1879" i="4"/>
  <c r="AN1879" i="4"/>
  <c r="AO1879" i="4"/>
  <c r="AP1879" i="4"/>
  <c r="AR1879" i="4"/>
  <c r="D1880" i="4"/>
  <c r="E1880" i="4"/>
  <c r="F1880" i="4"/>
  <c r="G1880" i="4"/>
  <c r="I1880" i="4"/>
  <c r="J1880" i="4"/>
  <c r="H1880" i="4"/>
  <c r="AK1880" i="4"/>
  <c r="AL1880" i="4"/>
  <c r="AM1880" i="4"/>
  <c r="AN1880" i="4"/>
  <c r="AO1880" i="4"/>
  <c r="AP1880" i="4"/>
  <c r="AR1880" i="4"/>
  <c r="D1881" i="4"/>
  <c r="E1881" i="4"/>
  <c r="F1881" i="4"/>
  <c r="G1881" i="4"/>
  <c r="I1881" i="4"/>
  <c r="J1881" i="4"/>
  <c r="H1881" i="4"/>
  <c r="AK1881" i="4"/>
  <c r="AL1881" i="4"/>
  <c r="AM1881" i="4"/>
  <c r="AN1881" i="4"/>
  <c r="AO1881" i="4"/>
  <c r="AP1881" i="4"/>
  <c r="AR1881" i="4"/>
  <c r="D1882" i="4"/>
  <c r="E1882" i="4"/>
  <c r="F1882" i="4"/>
  <c r="G1882" i="4"/>
  <c r="I1882" i="4"/>
  <c r="J1882" i="4"/>
  <c r="H1882" i="4"/>
  <c r="AK1882" i="4"/>
  <c r="AL1882" i="4"/>
  <c r="AM1882" i="4"/>
  <c r="AN1882" i="4"/>
  <c r="AO1882" i="4"/>
  <c r="AP1882" i="4"/>
  <c r="AR1882" i="4"/>
  <c r="D1883" i="4"/>
  <c r="E1883" i="4"/>
  <c r="F1883" i="4"/>
  <c r="G1883" i="4"/>
  <c r="I1883" i="4"/>
  <c r="J1883" i="4"/>
  <c r="H1883" i="4"/>
  <c r="AK1883" i="4"/>
  <c r="AL1883" i="4"/>
  <c r="AM1883" i="4"/>
  <c r="AN1883" i="4"/>
  <c r="AO1883" i="4"/>
  <c r="AP1883" i="4"/>
  <c r="AR1883" i="4"/>
  <c r="D1884" i="4"/>
  <c r="E1884" i="4"/>
  <c r="F1884" i="4"/>
  <c r="G1884" i="4"/>
  <c r="I1884" i="4"/>
  <c r="J1884" i="4"/>
  <c r="H1884" i="4"/>
  <c r="AK1884" i="4"/>
  <c r="AL1884" i="4"/>
  <c r="AM1884" i="4"/>
  <c r="AN1884" i="4"/>
  <c r="AO1884" i="4"/>
  <c r="AP1884" i="4"/>
  <c r="AR1884" i="4"/>
  <c r="D1885" i="4"/>
  <c r="E1885" i="4"/>
  <c r="F1885" i="4"/>
  <c r="G1885" i="4"/>
  <c r="I1885" i="4"/>
  <c r="J1885" i="4"/>
  <c r="H1885" i="4"/>
  <c r="AK1885" i="4"/>
  <c r="AL1885" i="4"/>
  <c r="AM1885" i="4"/>
  <c r="AN1885" i="4"/>
  <c r="AO1885" i="4"/>
  <c r="AP1885" i="4"/>
  <c r="AR1885" i="4"/>
  <c r="D1886" i="4"/>
  <c r="E1886" i="4"/>
  <c r="F1886" i="4"/>
  <c r="G1886" i="4"/>
  <c r="I1886" i="4"/>
  <c r="J1886" i="4"/>
  <c r="H1886" i="4"/>
  <c r="AK1886" i="4"/>
  <c r="AL1886" i="4"/>
  <c r="AM1886" i="4"/>
  <c r="AN1886" i="4"/>
  <c r="AO1886" i="4"/>
  <c r="AP1886" i="4"/>
  <c r="AR1886" i="4"/>
  <c r="D1887" i="4"/>
  <c r="E1887" i="4"/>
  <c r="F1887" i="4"/>
  <c r="G1887" i="4"/>
  <c r="I1887" i="4"/>
  <c r="J1887" i="4"/>
  <c r="H1887" i="4"/>
  <c r="AK1887" i="4"/>
  <c r="AL1887" i="4"/>
  <c r="AM1887" i="4"/>
  <c r="AN1887" i="4"/>
  <c r="AO1887" i="4"/>
  <c r="AP1887" i="4"/>
  <c r="AR1887" i="4"/>
  <c r="D1888" i="4"/>
  <c r="E1888" i="4"/>
  <c r="F1888" i="4"/>
  <c r="G1888" i="4"/>
  <c r="I1888" i="4"/>
  <c r="J1888" i="4"/>
  <c r="H1888" i="4"/>
  <c r="AK1888" i="4"/>
  <c r="AL1888" i="4"/>
  <c r="AM1888" i="4"/>
  <c r="AN1888" i="4"/>
  <c r="AO1888" i="4"/>
  <c r="AP1888" i="4"/>
  <c r="AR1888" i="4"/>
  <c r="D1889" i="4"/>
  <c r="E1889" i="4"/>
  <c r="F1889" i="4"/>
  <c r="G1889" i="4"/>
  <c r="I1889" i="4"/>
  <c r="J1889" i="4"/>
  <c r="H1889" i="4"/>
  <c r="AK1889" i="4"/>
  <c r="AL1889" i="4"/>
  <c r="AM1889" i="4"/>
  <c r="AN1889" i="4"/>
  <c r="AO1889" i="4"/>
  <c r="AP1889" i="4"/>
  <c r="AR1889" i="4"/>
  <c r="D1890" i="4"/>
  <c r="E1890" i="4"/>
  <c r="F1890" i="4"/>
  <c r="G1890" i="4"/>
  <c r="I1890" i="4"/>
  <c r="J1890" i="4"/>
  <c r="H1890" i="4"/>
  <c r="AK1890" i="4"/>
  <c r="AL1890" i="4"/>
  <c r="AM1890" i="4"/>
  <c r="AN1890" i="4"/>
  <c r="AO1890" i="4"/>
  <c r="AP1890" i="4"/>
  <c r="AR1890" i="4"/>
  <c r="D1891" i="4"/>
  <c r="E1891" i="4"/>
  <c r="F1891" i="4"/>
  <c r="G1891" i="4"/>
  <c r="I1891" i="4"/>
  <c r="J1891" i="4"/>
  <c r="H1891" i="4"/>
  <c r="AK1891" i="4"/>
  <c r="AL1891" i="4"/>
  <c r="AM1891" i="4"/>
  <c r="AN1891" i="4"/>
  <c r="AO1891" i="4"/>
  <c r="AP1891" i="4"/>
  <c r="AR1891" i="4"/>
  <c r="D1892" i="4"/>
  <c r="E1892" i="4"/>
  <c r="F1892" i="4"/>
  <c r="G1892" i="4"/>
  <c r="I1892" i="4"/>
  <c r="J1892" i="4"/>
  <c r="H1892" i="4"/>
  <c r="AK1892" i="4"/>
  <c r="AL1892" i="4"/>
  <c r="AM1892" i="4"/>
  <c r="AN1892" i="4"/>
  <c r="AO1892" i="4"/>
  <c r="AP1892" i="4"/>
  <c r="AR1892" i="4"/>
  <c r="D1893" i="4"/>
  <c r="E1893" i="4"/>
  <c r="F1893" i="4"/>
  <c r="G1893" i="4"/>
  <c r="I1893" i="4"/>
  <c r="J1893" i="4"/>
  <c r="H1893" i="4"/>
  <c r="AK1893" i="4"/>
  <c r="AL1893" i="4"/>
  <c r="AM1893" i="4"/>
  <c r="AN1893" i="4"/>
  <c r="AO1893" i="4"/>
  <c r="AP1893" i="4"/>
  <c r="AR1893" i="4"/>
  <c r="D1894" i="4"/>
  <c r="E1894" i="4"/>
  <c r="F1894" i="4"/>
  <c r="G1894" i="4"/>
  <c r="I1894" i="4"/>
  <c r="J1894" i="4"/>
  <c r="H1894" i="4"/>
  <c r="AK1894" i="4"/>
  <c r="AL1894" i="4"/>
  <c r="AM1894" i="4"/>
  <c r="AN1894" i="4"/>
  <c r="AO1894" i="4"/>
  <c r="AP1894" i="4"/>
  <c r="AR1894" i="4"/>
  <c r="D1895" i="4"/>
  <c r="E1895" i="4"/>
  <c r="F1895" i="4"/>
  <c r="G1895" i="4"/>
  <c r="I1895" i="4"/>
  <c r="J1895" i="4"/>
  <c r="H1895" i="4"/>
  <c r="AK1895" i="4"/>
  <c r="AL1895" i="4"/>
  <c r="AM1895" i="4"/>
  <c r="AN1895" i="4"/>
  <c r="AO1895" i="4"/>
  <c r="AP1895" i="4"/>
  <c r="AR1895" i="4"/>
  <c r="D1896" i="4"/>
  <c r="E1896" i="4"/>
  <c r="F1896" i="4"/>
  <c r="G1896" i="4"/>
  <c r="I1896" i="4"/>
  <c r="J1896" i="4"/>
  <c r="H1896" i="4"/>
  <c r="AK1896" i="4"/>
  <c r="AL1896" i="4"/>
  <c r="AM1896" i="4"/>
  <c r="AN1896" i="4"/>
  <c r="AO1896" i="4"/>
  <c r="AP1896" i="4"/>
  <c r="AR1896" i="4"/>
  <c r="D1897" i="4"/>
  <c r="E1897" i="4"/>
  <c r="F1897" i="4"/>
  <c r="G1897" i="4"/>
  <c r="I1897" i="4"/>
  <c r="J1897" i="4"/>
  <c r="H1897" i="4"/>
  <c r="AK1897" i="4"/>
  <c r="AL1897" i="4"/>
  <c r="AM1897" i="4"/>
  <c r="AN1897" i="4"/>
  <c r="AO1897" i="4"/>
  <c r="AP1897" i="4"/>
  <c r="AR1897" i="4"/>
  <c r="D1898" i="4"/>
  <c r="E1898" i="4"/>
  <c r="F1898" i="4"/>
  <c r="G1898" i="4"/>
  <c r="I1898" i="4"/>
  <c r="J1898" i="4"/>
  <c r="H1898" i="4"/>
  <c r="AK1898" i="4"/>
  <c r="AL1898" i="4"/>
  <c r="AM1898" i="4"/>
  <c r="AN1898" i="4"/>
  <c r="AO1898" i="4"/>
  <c r="AP1898" i="4"/>
  <c r="AR1898" i="4"/>
  <c r="D1899" i="4"/>
  <c r="E1899" i="4"/>
  <c r="F1899" i="4"/>
  <c r="G1899" i="4"/>
  <c r="I1899" i="4"/>
  <c r="J1899" i="4"/>
  <c r="H1899" i="4"/>
  <c r="AK1899" i="4"/>
  <c r="AL1899" i="4"/>
  <c r="AM1899" i="4"/>
  <c r="AN1899" i="4"/>
  <c r="AO1899" i="4"/>
  <c r="AP1899" i="4"/>
  <c r="AR1899" i="4"/>
  <c r="D1900" i="4"/>
  <c r="E1900" i="4"/>
  <c r="F1900" i="4"/>
  <c r="G1900" i="4"/>
  <c r="I1900" i="4"/>
  <c r="J1900" i="4"/>
  <c r="H1900" i="4"/>
  <c r="AK1900" i="4"/>
  <c r="AL1900" i="4"/>
  <c r="AM1900" i="4"/>
  <c r="AN1900" i="4"/>
  <c r="AO1900" i="4"/>
  <c r="AP1900" i="4"/>
  <c r="AR1900" i="4"/>
  <c r="D1901" i="4"/>
  <c r="E1901" i="4"/>
  <c r="F1901" i="4"/>
  <c r="G1901" i="4"/>
  <c r="I1901" i="4"/>
  <c r="J1901" i="4"/>
  <c r="H1901" i="4"/>
  <c r="AK1901" i="4"/>
  <c r="AL1901" i="4"/>
  <c r="AM1901" i="4"/>
  <c r="AN1901" i="4"/>
  <c r="AO1901" i="4"/>
  <c r="AP1901" i="4"/>
  <c r="AR1901" i="4"/>
  <c r="D1902" i="4"/>
  <c r="E1902" i="4"/>
  <c r="F1902" i="4"/>
  <c r="G1902" i="4"/>
  <c r="I1902" i="4"/>
  <c r="J1902" i="4"/>
  <c r="H1902" i="4"/>
  <c r="AK1902" i="4"/>
  <c r="AL1902" i="4"/>
  <c r="AM1902" i="4"/>
  <c r="AN1902" i="4"/>
  <c r="AO1902" i="4"/>
  <c r="AP1902" i="4"/>
  <c r="AR1902" i="4"/>
  <c r="D1903" i="4"/>
  <c r="E1903" i="4"/>
  <c r="F1903" i="4"/>
  <c r="G1903" i="4"/>
  <c r="I1903" i="4"/>
  <c r="J1903" i="4"/>
  <c r="H1903" i="4"/>
  <c r="AK1903" i="4"/>
  <c r="AL1903" i="4"/>
  <c r="AM1903" i="4"/>
  <c r="AN1903" i="4"/>
  <c r="AO1903" i="4"/>
  <c r="AP1903" i="4"/>
  <c r="AR1903" i="4"/>
  <c r="D1904" i="4"/>
  <c r="E1904" i="4"/>
  <c r="F1904" i="4"/>
  <c r="G1904" i="4"/>
  <c r="I1904" i="4"/>
  <c r="J1904" i="4"/>
  <c r="H1904" i="4"/>
  <c r="AK1904" i="4"/>
  <c r="AL1904" i="4"/>
  <c r="AM1904" i="4"/>
  <c r="AN1904" i="4"/>
  <c r="AO1904" i="4"/>
  <c r="AP1904" i="4"/>
  <c r="AR1904" i="4"/>
  <c r="D1905" i="4"/>
  <c r="E1905" i="4"/>
  <c r="F1905" i="4"/>
  <c r="G1905" i="4"/>
  <c r="I1905" i="4"/>
  <c r="J1905" i="4"/>
  <c r="H1905" i="4"/>
  <c r="AK1905" i="4"/>
  <c r="AL1905" i="4"/>
  <c r="AM1905" i="4"/>
  <c r="AN1905" i="4"/>
  <c r="AO1905" i="4"/>
  <c r="AP1905" i="4"/>
  <c r="AR1905" i="4"/>
  <c r="D1906" i="4"/>
  <c r="E1906" i="4"/>
  <c r="F1906" i="4"/>
  <c r="G1906" i="4"/>
  <c r="I1906" i="4"/>
  <c r="J1906" i="4"/>
  <c r="H1906" i="4"/>
  <c r="AK1906" i="4"/>
  <c r="AL1906" i="4"/>
  <c r="AM1906" i="4"/>
  <c r="AN1906" i="4"/>
  <c r="AO1906" i="4"/>
  <c r="AP1906" i="4"/>
  <c r="AR1906" i="4"/>
  <c r="D1907" i="4"/>
  <c r="E1907" i="4"/>
  <c r="F1907" i="4"/>
  <c r="G1907" i="4"/>
  <c r="I1907" i="4"/>
  <c r="J1907" i="4"/>
  <c r="H1907" i="4"/>
  <c r="AK1907" i="4"/>
  <c r="AL1907" i="4"/>
  <c r="AM1907" i="4"/>
  <c r="AN1907" i="4"/>
  <c r="AO1907" i="4"/>
  <c r="AP1907" i="4"/>
  <c r="AR1907" i="4"/>
  <c r="D1909" i="4"/>
  <c r="E1909" i="4"/>
  <c r="F1909" i="4"/>
  <c r="G1909" i="4"/>
  <c r="I1909" i="4"/>
  <c r="J1909" i="4"/>
  <c r="H1909" i="4"/>
  <c r="AK1909" i="4"/>
  <c r="AL1909" i="4"/>
  <c r="AM1909" i="4"/>
  <c r="AN1909" i="4"/>
  <c r="AO1909" i="4"/>
  <c r="AP1909" i="4"/>
  <c r="AR1909" i="4"/>
  <c r="D1910" i="4"/>
  <c r="E1910" i="4"/>
  <c r="F1910" i="4"/>
  <c r="G1910" i="4"/>
  <c r="I1910" i="4"/>
  <c r="J1910" i="4"/>
  <c r="H1910" i="4"/>
  <c r="AK1910" i="4"/>
  <c r="AL1910" i="4"/>
  <c r="AM1910" i="4"/>
  <c r="AN1910" i="4"/>
  <c r="AO1910" i="4"/>
  <c r="AP1910" i="4"/>
  <c r="AR1910" i="4"/>
  <c r="D1911" i="4"/>
  <c r="E1911" i="4"/>
  <c r="F1911" i="4"/>
  <c r="G1911" i="4"/>
  <c r="I1911" i="4"/>
  <c r="J1911" i="4"/>
  <c r="H1911" i="4"/>
  <c r="AK1911" i="4"/>
  <c r="AL1911" i="4"/>
  <c r="AM1911" i="4"/>
  <c r="AN1911" i="4"/>
  <c r="AO1911" i="4"/>
  <c r="AP1911" i="4"/>
  <c r="AR1911" i="4"/>
  <c r="D1912" i="4"/>
  <c r="E1912" i="4"/>
  <c r="F1912" i="4"/>
  <c r="G1912" i="4"/>
  <c r="I1912" i="4"/>
  <c r="J1912" i="4"/>
  <c r="H1912" i="4"/>
  <c r="AK1912" i="4"/>
  <c r="AL1912" i="4"/>
  <c r="AM1912" i="4"/>
  <c r="AN1912" i="4"/>
  <c r="AO1912" i="4"/>
  <c r="AP1912" i="4"/>
  <c r="AR1912" i="4"/>
  <c r="D1913" i="4"/>
  <c r="E1913" i="4"/>
  <c r="F1913" i="4"/>
  <c r="G1913" i="4"/>
  <c r="I1913" i="4"/>
  <c r="J1913" i="4"/>
  <c r="H1913" i="4"/>
  <c r="AK1913" i="4"/>
  <c r="AL1913" i="4"/>
  <c r="AM1913" i="4"/>
  <c r="AN1913" i="4"/>
  <c r="AO1913" i="4"/>
  <c r="AP1913" i="4"/>
  <c r="AR1913" i="4"/>
  <c r="D1914" i="4"/>
  <c r="E1914" i="4"/>
  <c r="F1914" i="4"/>
  <c r="G1914" i="4"/>
  <c r="I1914" i="4"/>
  <c r="J1914" i="4"/>
  <c r="H1914" i="4"/>
  <c r="AK1914" i="4"/>
  <c r="AL1914" i="4"/>
  <c r="AM1914" i="4"/>
  <c r="AN1914" i="4"/>
  <c r="AO1914" i="4"/>
  <c r="AP1914" i="4"/>
  <c r="AR1914" i="4"/>
  <c r="D1915" i="4"/>
  <c r="E1915" i="4"/>
  <c r="F1915" i="4"/>
  <c r="G1915" i="4"/>
  <c r="I1915" i="4"/>
  <c r="J1915" i="4"/>
  <c r="H1915" i="4"/>
  <c r="AK1915" i="4"/>
  <c r="AL1915" i="4"/>
  <c r="AM1915" i="4"/>
  <c r="AN1915" i="4"/>
  <c r="AO1915" i="4"/>
  <c r="AP1915" i="4"/>
  <c r="AR1915" i="4"/>
  <c r="D1916" i="4"/>
  <c r="E1916" i="4"/>
  <c r="F1916" i="4"/>
  <c r="G1916" i="4"/>
  <c r="I1916" i="4"/>
  <c r="J1916" i="4"/>
  <c r="H1916" i="4"/>
  <c r="AK1916" i="4"/>
  <c r="AL1916" i="4"/>
  <c r="AM1916" i="4"/>
  <c r="AN1916" i="4"/>
  <c r="AO1916" i="4"/>
  <c r="AP1916" i="4"/>
  <c r="AR1916" i="4"/>
  <c r="D1917" i="4"/>
  <c r="E1917" i="4"/>
  <c r="F1917" i="4"/>
  <c r="G1917" i="4"/>
  <c r="I1917" i="4"/>
  <c r="J1917" i="4"/>
  <c r="H1917" i="4"/>
  <c r="AK1917" i="4"/>
  <c r="AL1917" i="4"/>
  <c r="AM1917" i="4"/>
  <c r="AN1917" i="4"/>
  <c r="AO1917" i="4"/>
  <c r="AP1917" i="4"/>
  <c r="AR1917" i="4"/>
  <c r="D1918" i="4"/>
  <c r="E1918" i="4"/>
  <c r="F1918" i="4"/>
  <c r="G1918" i="4"/>
  <c r="I1918" i="4"/>
  <c r="J1918" i="4"/>
  <c r="H1918" i="4"/>
  <c r="AK1918" i="4"/>
  <c r="AL1918" i="4"/>
  <c r="AM1918" i="4"/>
  <c r="AN1918" i="4"/>
  <c r="AO1918" i="4"/>
  <c r="AP1918" i="4"/>
  <c r="AR1918" i="4"/>
  <c r="D1919" i="4"/>
  <c r="E1919" i="4"/>
  <c r="F1919" i="4"/>
  <c r="G1919" i="4"/>
  <c r="I1919" i="4"/>
  <c r="J1919" i="4"/>
  <c r="H1919" i="4"/>
  <c r="AK1919" i="4"/>
  <c r="AL1919" i="4"/>
  <c r="AM1919" i="4"/>
  <c r="AN1919" i="4"/>
  <c r="AO1919" i="4"/>
  <c r="AP1919" i="4"/>
  <c r="AR1919" i="4"/>
  <c r="D1920" i="4"/>
  <c r="E1920" i="4"/>
  <c r="F1920" i="4"/>
  <c r="G1920" i="4"/>
  <c r="I1920" i="4"/>
  <c r="J1920" i="4"/>
  <c r="H1920" i="4"/>
  <c r="AK1920" i="4"/>
  <c r="AL1920" i="4"/>
  <c r="AM1920" i="4"/>
  <c r="AN1920" i="4"/>
  <c r="AO1920" i="4"/>
  <c r="AP1920" i="4"/>
  <c r="AR1920" i="4"/>
  <c r="D1921" i="4"/>
  <c r="E1921" i="4"/>
  <c r="F1921" i="4"/>
  <c r="G1921" i="4"/>
  <c r="I1921" i="4"/>
  <c r="J1921" i="4"/>
  <c r="H1921" i="4"/>
  <c r="AK1921" i="4"/>
  <c r="AL1921" i="4"/>
  <c r="AM1921" i="4"/>
  <c r="AN1921" i="4"/>
  <c r="AO1921" i="4"/>
  <c r="AP1921" i="4"/>
  <c r="AR1921" i="4"/>
  <c r="D1922" i="4"/>
  <c r="E1922" i="4"/>
  <c r="F1922" i="4"/>
  <c r="G1922" i="4"/>
  <c r="I1922" i="4"/>
  <c r="J1922" i="4"/>
  <c r="H1922" i="4"/>
  <c r="AK1922" i="4"/>
  <c r="AL1922" i="4"/>
  <c r="AM1922" i="4"/>
  <c r="AN1922" i="4"/>
  <c r="AO1922" i="4"/>
  <c r="AP1922" i="4"/>
  <c r="AR1922" i="4"/>
  <c r="D1923" i="4"/>
  <c r="E1923" i="4"/>
  <c r="F1923" i="4"/>
  <c r="G1923" i="4"/>
  <c r="I1923" i="4"/>
  <c r="J1923" i="4"/>
  <c r="H1923" i="4"/>
  <c r="AK1923" i="4"/>
  <c r="AL1923" i="4"/>
  <c r="AM1923" i="4"/>
  <c r="AN1923" i="4"/>
  <c r="AO1923" i="4"/>
  <c r="AP1923" i="4"/>
  <c r="AR1923" i="4"/>
  <c r="D1924" i="4"/>
  <c r="E1924" i="4"/>
  <c r="F1924" i="4"/>
  <c r="G1924" i="4"/>
  <c r="I1924" i="4"/>
  <c r="J1924" i="4"/>
  <c r="H1924" i="4"/>
  <c r="AK1924" i="4"/>
  <c r="AL1924" i="4"/>
  <c r="AM1924" i="4"/>
  <c r="AN1924" i="4"/>
  <c r="AO1924" i="4"/>
  <c r="AP1924" i="4"/>
  <c r="AR1924" i="4"/>
  <c r="D1925" i="4"/>
  <c r="E1925" i="4"/>
  <c r="F1925" i="4"/>
  <c r="G1925" i="4"/>
  <c r="I1925" i="4"/>
  <c r="J1925" i="4"/>
  <c r="H1925" i="4"/>
  <c r="AK1925" i="4"/>
  <c r="AL1925" i="4"/>
  <c r="AM1925" i="4"/>
  <c r="AN1925" i="4"/>
  <c r="AO1925" i="4"/>
  <c r="AP1925" i="4"/>
  <c r="AR1925" i="4"/>
  <c r="D1926" i="4"/>
  <c r="E1926" i="4"/>
  <c r="F1926" i="4"/>
  <c r="G1926" i="4"/>
  <c r="I1926" i="4"/>
  <c r="J1926" i="4"/>
  <c r="H1926" i="4"/>
  <c r="AK1926" i="4"/>
  <c r="AL1926" i="4"/>
  <c r="AM1926" i="4"/>
  <c r="AN1926" i="4"/>
  <c r="AO1926" i="4"/>
  <c r="AP1926" i="4"/>
  <c r="AR1926" i="4"/>
  <c r="D1927" i="4"/>
  <c r="E1927" i="4"/>
  <c r="F1927" i="4"/>
  <c r="G1927" i="4"/>
  <c r="I1927" i="4"/>
  <c r="J1927" i="4"/>
  <c r="H1927" i="4"/>
  <c r="AK1927" i="4"/>
  <c r="AL1927" i="4"/>
  <c r="AM1927" i="4"/>
  <c r="AN1927" i="4"/>
  <c r="AO1927" i="4"/>
  <c r="AP1927" i="4"/>
  <c r="AR1927" i="4"/>
  <c r="D1928" i="4"/>
  <c r="E1928" i="4"/>
  <c r="F1928" i="4"/>
  <c r="G1928" i="4"/>
  <c r="I1928" i="4"/>
  <c r="J1928" i="4"/>
  <c r="H1928" i="4"/>
  <c r="AK1928" i="4"/>
  <c r="AL1928" i="4"/>
  <c r="AM1928" i="4"/>
  <c r="AN1928" i="4"/>
  <c r="AO1928" i="4"/>
  <c r="AP1928" i="4"/>
  <c r="AR1928" i="4"/>
  <c r="D1929" i="4"/>
  <c r="E1929" i="4"/>
  <c r="F1929" i="4"/>
  <c r="G1929" i="4"/>
  <c r="I1929" i="4"/>
  <c r="J1929" i="4"/>
  <c r="H1929" i="4"/>
  <c r="AK1929" i="4"/>
  <c r="AL1929" i="4"/>
  <c r="AM1929" i="4"/>
  <c r="AN1929" i="4"/>
  <c r="AO1929" i="4"/>
  <c r="AP1929" i="4"/>
  <c r="AR1929" i="4"/>
  <c r="D1930" i="4"/>
  <c r="E1930" i="4"/>
  <c r="F1930" i="4"/>
  <c r="G1930" i="4"/>
  <c r="I1930" i="4"/>
  <c r="J1930" i="4"/>
  <c r="H1930" i="4"/>
  <c r="AK1930" i="4"/>
  <c r="AL1930" i="4"/>
  <c r="AM1930" i="4"/>
  <c r="AN1930" i="4"/>
  <c r="AO1930" i="4"/>
  <c r="AP1930" i="4"/>
  <c r="AR1930" i="4"/>
  <c r="D1931" i="4"/>
  <c r="E1931" i="4"/>
  <c r="F1931" i="4"/>
  <c r="G1931" i="4"/>
  <c r="I1931" i="4"/>
  <c r="J1931" i="4"/>
  <c r="H1931" i="4"/>
  <c r="AK1931" i="4"/>
  <c r="AL1931" i="4"/>
  <c r="AM1931" i="4"/>
  <c r="AN1931" i="4"/>
  <c r="AO1931" i="4"/>
  <c r="AP1931" i="4"/>
  <c r="AR1931" i="4"/>
  <c r="D1932" i="4"/>
  <c r="E1932" i="4"/>
  <c r="F1932" i="4"/>
  <c r="G1932" i="4"/>
  <c r="I1932" i="4"/>
  <c r="J1932" i="4"/>
  <c r="H1932" i="4"/>
  <c r="AK1932" i="4"/>
  <c r="AL1932" i="4"/>
  <c r="AM1932" i="4"/>
  <c r="AN1932" i="4"/>
  <c r="AO1932" i="4"/>
  <c r="AP1932" i="4"/>
  <c r="AR1932" i="4"/>
  <c r="D1933" i="4"/>
  <c r="E1933" i="4"/>
  <c r="F1933" i="4"/>
  <c r="G1933" i="4"/>
  <c r="I1933" i="4"/>
  <c r="J1933" i="4"/>
  <c r="H1933" i="4"/>
  <c r="AK1933" i="4"/>
  <c r="AL1933" i="4"/>
  <c r="AM1933" i="4"/>
  <c r="AN1933" i="4"/>
  <c r="AO1933" i="4"/>
  <c r="AP1933" i="4"/>
  <c r="AR1933" i="4"/>
  <c r="D1934" i="4"/>
  <c r="E1934" i="4"/>
  <c r="F1934" i="4"/>
  <c r="G1934" i="4"/>
  <c r="I1934" i="4"/>
  <c r="J1934" i="4"/>
  <c r="H1934" i="4"/>
  <c r="AK1934" i="4"/>
  <c r="AL1934" i="4"/>
  <c r="AM1934" i="4"/>
  <c r="AN1934" i="4"/>
  <c r="AO1934" i="4"/>
  <c r="AP1934" i="4"/>
  <c r="AR1934" i="4"/>
  <c r="D1935" i="4"/>
  <c r="E1935" i="4"/>
  <c r="F1935" i="4"/>
  <c r="G1935" i="4"/>
  <c r="I1935" i="4"/>
  <c r="J1935" i="4"/>
  <c r="H1935" i="4"/>
  <c r="AK1935" i="4"/>
  <c r="AL1935" i="4"/>
  <c r="AM1935" i="4"/>
  <c r="AN1935" i="4"/>
  <c r="AO1935" i="4"/>
  <c r="AP1935" i="4"/>
  <c r="AR1935" i="4"/>
  <c r="D1936" i="4"/>
  <c r="E1936" i="4"/>
  <c r="F1936" i="4"/>
  <c r="G1936" i="4"/>
  <c r="I1936" i="4"/>
  <c r="J1936" i="4"/>
  <c r="H1936" i="4"/>
  <c r="AK1936" i="4"/>
  <c r="AL1936" i="4"/>
  <c r="AM1936" i="4"/>
  <c r="AN1936" i="4"/>
  <c r="AO1936" i="4"/>
  <c r="AP1936" i="4"/>
  <c r="AR1936" i="4"/>
  <c r="D1937" i="4"/>
  <c r="E1937" i="4"/>
  <c r="F1937" i="4"/>
  <c r="G1937" i="4"/>
  <c r="I1937" i="4"/>
  <c r="J1937" i="4"/>
  <c r="H1937" i="4"/>
  <c r="AK1937" i="4"/>
  <c r="AL1937" i="4"/>
  <c r="AM1937" i="4"/>
  <c r="AN1937" i="4"/>
  <c r="AO1937" i="4"/>
  <c r="AP1937" i="4"/>
  <c r="AR1937" i="4"/>
  <c r="D1938" i="4"/>
  <c r="E1938" i="4"/>
  <c r="F1938" i="4"/>
  <c r="G1938" i="4"/>
  <c r="I1938" i="4"/>
  <c r="J1938" i="4"/>
  <c r="H1938" i="4"/>
  <c r="AK1938" i="4"/>
  <c r="AL1938" i="4"/>
  <c r="AM1938" i="4"/>
  <c r="AN1938" i="4"/>
  <c r="AO1938" i="4"/>
  <c r="AP1938" i="4"/>
  <c r="AR1938" i="4"/>
  <c r="D1939" i="4"/>
  <c r="E1939" i="4"/>
  <c r="F1939" i="4"/>
  <c r="G1939" i="4"/>
  <c r="I1939" i="4"/>
  <c r="J1939" i="4"/>
  <c r="H1939" i="4"/>
  <c r="AK1939" i="4"/>
  <c r="AL1939" i="4"/>
  <c r="AM1939" i="4"/>
  <c r="AN1939" i="4"/>
  <c r="AO1939" i="4"/>
  <c r="AP1939" i="4"/>
  <c r="AR1939" i="4"/>
  <c r="D1940" i="4"/>
  <c r="E1940" i="4"/>
  <c r="F1940" i="4"/>
  <c r="G1940" i="4"/>
  <c r="I1940" i="4"/>
  <c r="J1940" i="4"/>
  <c r="H1940" i="4"/>
  <c r="AK1940" i="4"/>
  <c r="AL1940" i="4"/>
  <c r="AM1940" i="4"/>
  <c r="AN1940" i="4"/>
  <c r="AO1940" i="4"/>
  <c r="AP1940" i="4"/>
  <c r="AR1940" i="4"/>
  <c r="D1941" i="4"/>
  <c r="E1941" i="4"/>
  <c r="F1941" i="4"/>
  <c r="G1941" i="4"/>
  <c r="I1941" i="4"/>
  <c r="J1941" i="4"/>
  <c r="H1941" i="4"/>
  <c r="AK1941" i="4"/>
  <c r="AL1941" i="4"/>
  <c r="AM1941" i="4"/>
  <c r="AN1941" i="4"/>
  <c r="AO1941" i="4"/>
  <c r="AP1941" i="4"/>
  <c r="AR1941" i="4"/>
  <c r="D1942" i="4"/>
  <c r="E1942" i="4"/>
  <c r="F1942" i="4"/>
  <c r="G1942" i="4"/>
  <c r="I1942" i="4"/>
  <c r="J1942" i="4"/>
  <c r="H1942" i="4"/>
  <c r="AK1942" i="4"/>
  <c r="AL1942" i="4"/>
  <c r="AM1942" i="4"/>
  <c r="AN1942" i="4"/>
  <c r="AO1942" i="4"/>
  <c r="AP1942" i="4"/>
  <c r="AR1942" i="4"/>
  <c r="D1943" i="4"/>
  <c r="E1943" i="4"/>
  <c r="F1943" i="4"/>
  <c r="G1943" i="4"/>
  <c r="I1943" i="4"/>
  <c r="J1943" i="4"/>
  <c r="H1943" i="4"/>
  <c r="AK1943" i="4"/>
  <c r="AL1943" i="4"/>
  <c r="AM1943" i="4"/>
  <c r="AN1943" i="4"/>
  <c r="AO1943" i="4"/>
  <c r="AP1943" i="4"/>
  <c r="AR1943" i="4"/>
  <c r="D1944" i="4"/>
  <c r="E1944" i="4"/>
  <c r="F1944" i="4"/>
  <c r="G1944" i="4"/>
  <c r="I1944" i="4"/>
  <c r="J1944" i="4"/>
  <c r="H1944" i="4"/>
  <c r="AK1944" i="4"/>
  <c r="AL1944" i="4"/>
  <c r="AM1944" i="4"/>
  <c r="AN1944" i="4"/>
  <c r="AO1944" i="4"/>
  <c r="AP1944" i="4"/>
  <c r="AR1944" i="4"/>
  <c r="D1945" i="4"/>
  <c r="E1945" i="4"/>
  <c r="F1945" i="4"/>
  <c r="G1945" i="4"/>
  <c r="I1945" i="4"/>
  <c r="J1945" i="4"/>
  <c r="H1945" i="4"/>
  <c r="AK1945" i="4"/>
  <c r="AL1945" i="4"/>
  <c r="AM1945" i="4"/>
  <c r="AN1945" i="4"/>
  <c r="AO1945" i="4"/>
  <c r="AP1945" i="4"/>
  <c r="AR1945" i="4"/>
  <c r="D1946" i="4"/>
  <c r="E1946" i="4"/>
  <c r="F1946" i="4"/>
  <c r="G1946" i="4"/>
  <c r="I1946" i="4"/>
  <c r="J1946" i="4"/>
  <c r="H1946" i="4"/>
  <c r="AK1946" i="4"/>
  <c r="AL1946" i="4"/>
  <c r="AM1946" i="4"/>
  <c r="AN1946" i="4"/>
  <c r="AO1946" i="4"/>
  <c r="AP1946" i="4"/>
  <c r="AR1946" i="4"/>
  <c r="D1947" i="4"/>
  <c r="E1947" i="4"/>
  <c r="F1947" i="4"/>
  <c r="G1947" i="4"/>
  <c r="I1947" i="4"/>
  <c r="J1947" i="4"/>
  <c r="H1947" i="4"/>
  <c r="AK1947" i="4"/>
  <c r="AL1947" i="4"/>
  <c r="AM1947" i="4"/>
  <c r="AN1947" i="4"/>
  <c r="AO1947" i="4"/>
  <c r="AP1947" i="4"/>
  <c r="AR1947" i="4"/>
  <c r="D1948" i="4"/>
  <c r="E1948" i="4"/>
  <c r="F1948" i="4"/>
  <c r="G1948" i="4"/>
  <c r="I1948" i="4"/>
  <c r="J1948" i="4"/>
  <c r="H1948" i="4"/>
  <c r="AK1948" i="4"/>
  <c r="AL1948" i="4"/>
  <c r="AM1948" i="4"/>
  <c r="AN1948" i="4"/>
  <c r="AO1948" i="4"/>
  <c r="AP1948" i="4"/>
  <c r="AR1948" i="4"/>
  <c r="D1949" i="4"/>
  <c r="E1949" i="4"/>
  <c r="F1949" i="4"/>
  <c r="G1949" i="4"/>
  <c r="I1949" i="4"/>
  <c r="J1949" i="4"/>
  <c r="H1949" i="4"/>
  <c r="AK1949" i="4"/>
  <c r="AL1949" i="4"/>
  <c r="AM1949" i="4"/>
  <c r="AN1949" i="4"/>
  <c r="AO1949" i="4"/>
  <c r="AP1949" i="4"/>
  <c r="AR1949" i="4"/>
  <c r="D1950" i="4"/>
  <c r="E1950" i="4"/>
  <c r="F1950" i="4"/>
  <c r="G1950" i="4"/>
  <c r="I1950" i="4"/>
  <c r="J1950" i="4"/>
  <c r="H1950" i="4"/>
  <c r="AK1950" i="4"/>
  <c r="AL1950" i="4"/>
  <c r="AM1950" i="4"/>
  <c r="AN1950" i="4"/>
  <c r="AO1950" i="4"/>
  <c r="AP1950" i="4"/>
  <c r="AR1950" i="4"/>
  <c r="D1951" i="4"/>
  <c r="E1951" i="4"/>
  <c r="F1951" i="4"/>
  <c r="G1951" i="4"/>
  <c r="I1951" i="4"/>
  <c r="J1951" i="4"/>
  <c r="H1951" i="4"/>
  <c r="AK1951" i="4"/>
  <c r="AL1951" i="4"/>
  <c r="AM1951" i="4"/>
  <c r="AN1951" i="4"/>
  <c r="AO1951" i="4"/>
  <c r="AP1951" i="4"/>
  <c r="AR1951" i="4"/>
  <c r="D1952" i="4"/>
  <c r="E1952" i="4"/>
  <c r="F1952" i="4"/>
  <c r="G1952" i="4"/>
  <c r="I1952" i="4"/>
  <c r="J1952" i="4"/>
  <c r="H1952" i="4"/>
  <c r="AK1952" i="4"/>
  <c r="AL1952" i="4"/>
  <c r="AM1952" i="4"/>
  <c r="AN1952" i="4"/>
  <c r="AO1952" i="4"/>
  <c r="AP1952" i="4"/>
  <c r="AR1952" i="4"/>
  <c r="D1953" i="4"/>
  <c r="E1953" i="4"/>
  <c r="F1953" i="4"/>
  <c r="G1953" i="4"/>
  <c r="I1953" i="4"/>
  <c r="J1953" i="4"/>
  <c r="H1953" i="4"/>
  <c r="AK1953" i="4"/>
  <c r="AL1953" i="4"/>
  <c r="AM1953" i="4"/>
  <c r="AN1953" i="4"/>
  <c r="AO1953" i="4"/>
  <c r="AP1953" i="4"/>
  <c r="AR1953" i="4"/>
  <c r="D1954" i="4"/>
  <c r="E1954" i="4"/>
  <c r="F1954" i="4"/>
  <c r="G1954" i="4"/>
  <c r="I1954" i="4"/>
  <c r="J1954" i="4"/>
  <c r="H1954" i="4"/>
  <c r="AK1954" i="4"/>
  <c r="AL1954" i="4"/>
  <c r="AM1954" i="4"/>
  <c r="AN1954" i="4"/>
  <c r="AO1954" i="4"/>
  <c r="AP1954" i="4"/>
  <c r="AR1954" i="4"/>
  <c r="D1955" i="4"/>
  <c r="E1955" i="4"/>
  <c r="F1955" i="4"/>
  <c r="G1955" i="4"/>
  <c r="I1955" i="4"/>
  <c r="J1955" i="4"/>
  <c r="H1955" i="4"/>
  <c r="AK1955" i="4"/>
  <c r="AL1955" i="4"/>
  <c r="AM1955" i="4"/>
  <c r="AN1955" i="4"/>
  <c r="AO1955" i="4"/>
  <c r="AP1955" i="4"/>
  <c r="AR1955" i="4"/>
  <c r="D1956" i="4"/>
  <c r="E1956" i="4"/>
  <c r="F1956" i="4"/>
  <c r="G1956" i="4"/>
  <c r="I1956" i="4"/>
  <c r="J1956" i="4"/>
  <c r="H1956" i="4"/>
  <c r="AK1956" i="4"/>
  <c r="AL1956" i="4"/>
  <c r="AM1956" i="4"/>
  <c r="AN1956" i="4"/>
  <c r="AO1956" i="4"/>
  <c r="AP1956" i="4"/>
  <c r="AR1956" i="4"/>
  <c r="D1957" i="4"/>
  <c r="E1957" i="4"/>
  <c r="F1957" i="4"/>
  <c r="G1957" i="4"/>
  <c r="I1957" i="4"/>
  <c r="J1957" i="4"/>
  <c r="H1957" i="4"/>
  <c r="AK1957" i="4"/>
  <c r="AL1957" i="4"/>
  <c r="AM1957" i="4"/>
  <c r="AN1957" i="4"/>
  <c r="AO1957" i="4"/>
  <c r="AP1957" i="4"/>
  <c r="AR1957" i="4"/>
  <c r="D1958" i="4"/>
  <c r="E1958" i="4"/>
  <c r="F1958" i="4"/>
  <c r="G1958" i="4"/>
  <c r="I1958" i="4"/>
  <c r="J1958" i="4"/>
  <c r="H1958" i="4"/>
  <c r="AK1958" i="4"/>
  <c r="AL1958" i="4"/>
  <c r="AM1958" i="4"/>
  <c r="AN1958" i="4"/>
  <c r="AO1958" i="4"/>
  <c r="AP1958" i="4"/>
  <c r="AR1958" i="4"/>
  <c r="D1960" i="4"/>
  <c r="E1960" i="4"/>
  <c r="F1960" i="4"/>
  <c r="G1960" i="4"/>
  <c r="I1960" i="4"/>
  <c r="J1960" i="4"/>
  <c r="H1960" i="4"/>
  <c r="AK1960" i="4"/>
  <c r="AL1960" i="4"/>
  <c r="AM1960" i="4"/>
  <c r="AN1960" i="4"/>
  <c r="AO1960" i="4"/>
  <c r="AP1960" i="4"/>
  <c r="AR1960" i="4"/>
  <c r="D1961" i="4"/>
  <c r="E1961" i="4"/>
  <c r="F1961" i="4"/>
  <c r="G1961" i="4"/>
  <c r="I1961" i="4"/>
  <c r="J1961" i="4"/>
  <c r="H1961" i="4"/>
  <c r="AK1961" i="4"/>
  <c r="AL1961" i="4"/>
  <c r="AM1961" i="4"/>
  <c r="AN1961" i="4"/>
  <c r="AO1961" i="4"/>
  <c r="AP1961" i="4"/>
  <c r="AR1961" i="4"/>
  <c r="D1962" i="4"/>
  <c r="E1962" i="4"/>
  <c r="F1962" i="4"/>
  <c r="G1962" i="4"/>
  <c r="I1962" i="4"/>
  <c r="J1962" i="4"/>
  <c r="H1962" i="4"/>
  <c r="AK1962" i="4"/>
  <c r="AL1962" i="4"/>
  <c r="AM1962" i="4"/>
  <c r="AN1962" i="4"/>
  <c r="AO1962" i="4"/>
  <c r="AP1962" i="4"/>
  <c r="AR1962" i="4"/>
  <c r="D1963" i="4"/>
  <c r="E1963" i="4"/>
  <c r="F1963" i="4"/>
  <c r="G1963" i="4"/>
  <c r="I1963" i="4"/>
  <c r="J1963" i="4"/>
  <c r="H1963" i="4"/>
  <c r="AK1963" i="4"/>
  <c r="AL1963" i="4"/>
  <c r="AM1963" i="4"/>
  <c r="AN1963" i="4"/>
  <c r="AO1963" i="4"/>
  <c r="AP1963" i="4"/>
  <c r="AR1963" i="4"/>
  <c r="D1964" i="4"/>
  <c r="E1964" i="4"/>
  <c r="F1964" i="4"/>
  <c r="G1964" i="4"/>
  <c r="I1964" i="4"/>
  <c r="J1964" i="4"/>
  <c r="H1964" i="4"/>
  <c r="AK1964" i="4"/>
  <c r="AL1964" i="4"/>
  <c r="AM1964" i="4"/>
  <c r="AN1964" i="4"/>
  <c r="AO1964" i="4"/>
  <c r="AP1964" i="4"/>
  <c r="AR1964" i="4"/>
  <c r="D1959" i="4"/>
  <c r="E1959" i="4"/>
  <c r="F1959" i="4"/>
  <c r="G1959" i="4"/>
  <c r="I1959" i="4"/>
  <c r="J1959" i="4"/>
  <c r="H1959" i="4"/>
  <c r="AK1959" i="4"/>
  <c r="AL1959" i="4"/>
  <c r="AM1959" i="4"/>
  <c r="AN1959" i="4"/>
  <c r="AO1959" i="4"/>
  <c r="AP1959" i="4"/>
  <c r="AR1959" i="4"/>
  <c r="D1965" i="4"/>
  <c r="E1965" i="4"/>
  <c r="F1965" i="4"/>
  <c r="G1965" i="4"/>
  <c r="I1965" i="4"/>
  <c r="J1965" i="4"/>
  <c r="H1965" i="4"/>
  <c r="AK1965" i="4"/>
  <c r="AL1965" i="4"/>
  <c r="AM1965" i="4"/>
  <c r="AN1965" i="4"/>
  <c r="AO1965" i="4"/>
  <c r="AP1965" i="4"/>
  <c r="AR1965" i="4"/>
  <c r="D1966" i="4"/>
  <c r="E1966" i="4"/>
  <c r="F1966" i="4"/>
  <c r="G1966" i="4"/>
  <c r="I1966" i="4"/>
  <c r="J1966" i="4"/>
  <c r="H1966" i="4"/>
  <c r="AK1966" i="4"/>
  <c r="AL1966" i="4"/>
  <c r="AM1966" i="4"/>
  <c r="AN1966" i="4"/>
  <c r="AO1966" i="4"/>
  <c r="AP1966" i="4"/>
  <c r="AR1966" i="4"/>
  <c r="D1967" i="4"/>
  <c r="E1967" i="4"/>
  <c r="F1967" i="4"/>
  <c r="G1967" i="4"/>
  <c r="I1967" i="4"/>
  <c r="J1967" i="4"/>
  <c r="H1967" i="4"/>
  <c r="AK1967" i="4"/>
  <c r="AL1967" i="4"/>
  <c r="AM1967" i="4"/>
  <c r="AN1967" i="4"/>
  <c r="AO1967" i="4"/>
  <c r="AP1967" i="4"/>
  <c r="AR1967" i="4"/>
  <c r="D1968" i="4"/>
  <c r="E1968" i="4"/>
  <c r="F1968" i="4"/>
  <c r="G1968" i="4"/>
  <c r="I1968" i="4"/>
  <c r="J1968" i="4"/>
  <c r="H1968" i="4"/>
  <c r="AK1968" i="4"/>
  <c r="AL1968" i="4"/>
  <c r="AM1968" i="4"/>
  <c r="AN1968" i="4"/>
  <c r="AO1968" i="4"/>
  <c r="AP1968" i="4"/>
  <c r="AR1968" i="4"/>
  <c r="D1969" i="4"/>
  <c r="E1969" i="4"/>
  <c r="F1969" i="4"/>
  <c r="G1969" i="4"/>
  <c r="I1969" i="4"/>
  <c r="J1969" i="4"/>
  <c r="H1969" i="4"/>
  <c r="AK1969" i="4"/>
  <c r="AL1969" i="4"/>
  <c r="AM1969" i="4"/>
  <c r="AN1969" i="4"/>
  <c r="AO1969" i="4"/>
  <c r="AP1969" i="4"/>
  <c r="AR1969" i="4"/>
  <c r="D1970" i="4"/>
  <c r="E1970" i="4"/>
  <c r="F1970" i="4"/>
  <c r="G1970" i="4"/>
  <c r="I1970" i="4"/>
  <c r="J1970" i="4"/>
  <c r="H1970" i="4"/>
  <c r="AK1970" i="4"/>
  <c r="AL1970" i="4"/>
  <c r="AM1970" i="4"/>
  <c r="AN1970" i="4"/>
  <c r="AO1970" i="4"/>
  <c r="AP1970" i="4"/>
  <c r="AR1970" i="4"/>
  <c r="D1971" i="4"/>
  <c r="E1971" i="4"/>
  <c r="F1971" i="4"/>
  <c r="G1971" i="4"/>
  <c r="I1971" i="4"/>
  <c r="J1971" i="4"/>
  <c r="H1971" i="4"/>
  <c r="AK1971" i="4"/>
  <c r="AL1971" i="4"/>
  <c r="AM1971" i="4"/>
  <c r="AN1971" i="4"/>
  <c r="AO1971" i="4"/>
  <c r="AP1971" i="4"/>
  <c r="AR1971" i="4"/>
  <c r="D1972" i="4"/>
  <c r="E1972" i="4"/>
  <c r="F1972" i="4"/>
  <c r="G1972" i="4"/>
  <c r="I1972" i="4"/>
  <c r="J1972" i="4"/>
  <c r="H1972" i="4"/>
  <c r="AK1972" i="4"/>
  <c r="AL1972" i="4"/>
  <c r="AM1972" i="4"/>
  <c r="AN1972" i="4"/>
  <c r="AO1972" i="4"/>
  <c r="AP1972" i="4"/>
  <c r="AR1972" i="4"/>
  <c r="D1973" i="4"/>
  <c r="E1973" i="4"/>
  <c r="F1973" i="4"/>
  <c r="G1973" i="4"/>
  <c r="I1973" i="4"/>
  <c r="J1973" i="4"/>
  <c r="H1973" i="4"/>
  <c r="AK1973" i="4"/>
  <c r="AL1973" i="4"/>
  <c r="AM1973" i="4"/>
  <c r="AN1973" i="4"/>
  <c r="AO1973" i="4"/>
  <c r="AP1973" i="4"/>
  <c r="AR1973" i="4"/>
  <c r="D1974" i="4"/>
  <c r="E1974" i="4"/>
  <c r="F1974" i="4"/>
  <c r="G1974" i="4"/>
  <c r="I1974" i="4"/>
  <c r="J1974" i="4"/>
  <c r="H1974" i="4"/>
  <c r="AK1974" i="4"/>
  <c r="AL1974" i="4"/>
  <c r="AM1974" i="4"/>
  <c r="AN1974" i="4"/>
  <c r="AO1974" i="4"/>
  <c r="AP1974" i="4"/>
  <c r="AR1974" i="4"/>
  <c r="D1975" i="4"/>
  <c r="E1975" i="4"/>
  <c r="F1975" i="4"/>
  <c r="G1975" i="4"/>
  <c r="I1975" i="4"/>
  <c r="J1975" i="4"/>
  <c r="H1975" i="4"/>
  <c r="AK1975" i="4"/>
  <c r="AL1975" i="4"/>
  <c r="AM1975" i="4"/>
  <c r="AN1975" i="4"/>
  <c r="AO1975" i="4"/>
  <c r="AP1975" i="4"/>
  <c r="AR1975" i="4"/>
  <c r="D1977" i="4"/>
  <c r="E1977" i="4"/>
  <c r="F1977" i="4"/>
  <c r="G1977" i="4"/>
  <c r="I1977" i="4"/>
  <c r="J1977" i="4"/>
  <c r="H1977" i="4"/>
  <c r="AK1977" i="4"/>
  <c r="AL1977" i="4"/>
  <c r="AM1977" i="4"/>
  <c r="AN1977" i="4"/>
  <c r="AO1977" i="4"/>
  <c r="AP1977" i="4"/>
  <c r="AR1977" i="4"/>
  <c r="D1978" i="4"/>
  <c r="E1978" i="4"/>
  <c r="F1978" i="4"/>
  <c r="G1978" i="4"/>
  <c r="I1978" i="4"/>
  <c r="J1978" i="4"/>
  <c r="H1978" i="4"/>
  <c r="AK1978" i="4"/>
  <c r="AL1978" i="4"/>
  <c r="AM1978" i="4"/>
  <c r="AN1978" i="4"/>
  <c r="AO1978" i="4"/>
  <c r="AP1978" i="4"/>
  <c r="AR1978" i="4"/>
  <c r="D1979" i="4"/>
  <c r="E1979" i="4"/>
  <c r="F1979" i="4"/>
  <c r="G1979" i="4"/>
  <c r="I1979" i="4"/>
  <c r="J1979" i="4"/>
  <c r="H1979" i="4"/>
  <c r="AK1979" i="4"/>
  <c r="AL1979" i="4"/>
  <c r="AM1979" i="4"/>
  <c r="AN1979" i="4"/>
  <c r="AO1979" i="4"/>
  <c r="AP1979" i="4"/>
  <c r="AR1979" i="4"/>
  <c r="D1980" i="4"/>
  <c r="E1980" i="4"/>
  <c r="F1980" i="4"/>
  <c r="G1980" i="4"/>
  <c r="I1980" i="4"/>
  <c r="J1980" i="4"/>
  <c r="H1980" i="4"/>
  <c r="AK1980" i="4"/>
  <c r="AL1980" i="4"/>
  <c r="AM1980" i="4"/>
  <c r="AN1980" i="4"/>
  <c r="AO1980" i="4"/>
  <c r="AP1980" i="4"/>
  <c r="AR1980" i="4"/>
  <c r="D1981" i="4"/>
  <c r="E1981" i="4"/>
  <c r="F1981" i="4"/>
  <c r="G1981" i="4"/>
  <c r="I1981" i="4"/>
  <c r="J1981" i="4"/>
  <c r="H1981" i="4"/>
  <c r="AK1981" i="4"/>
  <c r="AL1981" i="4"/>
  <c r="AM1981" i="4"/>
  <c r="AN1981" i="4"/>
  <c r="AO1981" i="4"/>
  <c r="AP1981" i="4"/>
  <c r="AR1981" i="4"/>
  <c r="D1982" i="4"/>
  <c r="E1982" i="4"/>
  <c r="F1982" i="4"/>
  <c r="G1982" i="4"/>
  <c r="I1982" i="4"/>
  <c r="J1982" i="4"/>
  <c r="H1982" i="4"/>
  <c r="AK1982" i="4"/>
  <c r="AL1982" i="4"/>
  <c r="AM1982" i="4"/>
  <c r="AN1982" i="4"/>
  <c r="AO1982" i="4"/>
  <c r="AP1982" i="4"/>
  <c r="AR1982" i="4"/>
  <c r="D1983" i="4"/>
  <c r="E1983" i="4"/>
  <c r="F1983" i="4"/>
  <c r="G1983" i="4"/>
  <c r="I1983" i="4"/>
  <c r="J1983" i="4"/>
  <c r="H1983" i="4"/>
  <c r="AK1983" i="4"/>
  <c r="AL1983" i="4"/>
  <c r="AM1983" i="4"/>
  <c r="AN1983" i="4"/>
  <c r="AO1983" i="4"/>
  <c r="AP1983" i="4"/>
  <c r="AR1983" i="4"/>
  <c r="D1984" i="4"/>
  <c r="E1984" i="4"/>
  <c r="F1984" i="4"/>
  <c r="G1984" i="4"/>
  <c r="I1984" i="4"/>
  <c r="J1984" i="4"/>
  <c r="H1984" i="4"/>
  <c r="AK1984" i="4"/>
  <c r="AL1984" i="4"/>
  <c r="AM1984" i="4"/>
  <c r="AN1984" i="4"/>
  <c r="AO1984" i="4"/>
  <c r="AP1984" i="4"/>
  <c r="AR1984" i="4"/>
  <c r="D1985" i="4"/>
  <c r="E1985" i="4"/>
  <c r="F1985" i="4"/>
  <c r="G1985" i="4"/>
  <c r="I1985" i="4"/>
  <c r="J1985" i="4"/>
  <c r="H1985" i="4"/>
  <c r="AK1985" i="4"/>
  <c r="AL1985" i="4"/>
  <c r="AM1985" i="4"/>
  <c r="AN1985" i="4"/>
  <c r="AO1985" i="4"/>
  <c r="AP1985" i="4"/>
  <c r="AR1985" i="4"/>
  <c r="D1986" i="4"/>
  <c r="E1986" i="4"/>
  <c r="F1986" i="4"/>
  <c r="G1986" i="4"/>
  <c r="I1986" i="4"/>
  <c r="J1986" i="4"/>
  <c r="H1986" i="4"/>
  <c r="AK1986" i="4"/>
  <c r="AL1986" i="4"/>
  <c r="AM1986" i="4"/>
  <c r="AN1986" i="4"/>
  <c r="AO1986" i="4"/>
  <c r="AP1986" i="4"/>
  <c r="AR1986" i="4"/>
  <c r="D1987" i="4"/>
  <c r="E1987" i="4"/>
  <c r="F1987" i="4"/>
  <c r="G1987" i="4"/>
  <c r="I1987" i="4"/>
  <c r="J1987" i="4"/>
  <c r="H1987" i="4"/>
  <c r="AK1987" i="4"/>
  <c r="AL1987" i="4"/>
  <c r="AM1987" i="4"/>
  <c r="AN1987" i="4"/>
  <c r="AO1987" i="4"/>
  <c r="AP1987" i="4"/>
  <c r="AR1987" i="4"/>
  <c r="D1988" i="4"/>
  <c r="E1988" i="4"/>
  <c r="F1988" i="4"/>
  <c r="G1988" i="4"/>
  <c r="I1988" i="4"/>
  <c r="J1988" i="4"/>
  <c r="H1988" i="4"/>
  <c r="AK1988" i="4"/>
  <c r="AL1988" i="4"/>
  <c r="AM1988" i="4"/>
  <c r="AN1988" i="4"/>
  <c r="AO1988" i="4"/>
  <c r="AP1988" i="4"/>
  <c r="AR1988" i="4"/>
  <c r="D1989" i="4"/>
  <c r="E1989" i="4"/>
  <c r="F1989" i="4"/>
  <c r="G1989" i="4"/>
  <c r="I1989" i="4"/>
  <c r="J1989" i="4"/>
  <c r="H1989" i="4"/>
  <c r="AK1989" i="4"/>
  <c r="AL1989" i="4"/>
  <c r="AM1989" i="4"/>
  <c r="AN1989" i="4"/>
  <c r="AO1989" i="4"/>
  <c r="AP1989" i="4"/>
  <c r="AR1989" i="4"/>
  <c r="D1990" i="4"/>
  <c r="E1990" i="4"/>
  <c r="F1990" i="4"/>
  <c r="G1990" i="4"/>
  <c r="I1990" i="4"/>
  <c r="J1990" i="4"/>
  <c r="H1990" i="4"/>
  <c r="AK1990" i="4"/>
  <c r="AL1990" i="4"/>
  <c r="AM1990" i="4"/>
  <c r="AN1990" i="4"/>
  <c r="AO1990" i="4"/>
  <c r="AP1990" i="4"/>
  <c r="AR1990" i="4"/>
  <c r="D1991" i="4"/>
  <c r="E1991" i="4"/>
  <c r="F1991" i="4"/>
  <c r="G1991" i="4"/>
  <c r="I1991" i="4"/>
  <c r="J1991" i="4"/>
  <c r="H1991" i="4"/>
  <c r="AK1991" i="4"/>
  <c r="AL1991" i="4"/>
  <c r="AM1991" i="4"/>
  <c r="AN1991" i="4"/>
  <c r="AO1991" i="4"/>
  <c r="AP1991" i="4"/>
  <c r="AR1991" i="4"/>
  <c r="D1992" i="4"/>
  <c r="E1992" i="4"/>
  <c r="F1992" i="4"/>
  <c r="G1992" i="4"/>
  <c r="I1992" i="4"/>
  <c r="J1992" i="4"/>
  <c r="H1992" i="4"/>
  <c r="AK1992" i="4"/>
  <c r="AL1992" i="4"/>
  <c r="AM1992" i="4"/>
  <c r="AN1992" i="4"/>
  <c r="AO1992" i="4"/>
  <c r="AP1992" i="4"/>
  <c r="AR1992" i="4"/>
  <c r="D1993" i="4"/>
  <c r="E1993" i="4"/>
  <c r="F1993" i="4"/>
  <c r="G1993" i="4"/>
  <c r="I1993" i="4"/>
  <c r="J1993" i="4"/>
  <c r="H1993" i="4"/>
  <c r="AK1993" i="4"/>
  <c r="AL1993" i="4"/>
  <c r="AM1993" i="4"/>
  <c r="AN1993" i="4"/>
  <c r="AO1993" i="4"/>
  <c r="AP1993" i="4"/>
  <c r="AR1993" i="4"/>
  <c r="D1994" i="4"/>
  <c r="E1994" i="4"/>
  <c r="F1994" i="4"/>
  <c r="G1994" i="4"/>
  <c r="I1994" i="4"/>
  <c r="J1994" i="4"/>
  <c r="H1994" i="4"/>
  <c r="AK1994" i="4"/>
  <c r="AL1994" i="4"/>
  <c r="AM1994" i="4"/>
  <c r="AN1994" i="4"/>
  <c r="AO1994" i="4"/>
  <c r="AP1994" i="4"/>
  <c r="AR1994" i="4"/>
  <c r="D1995" i="4"/>
  <c r="E1995" i="4"/>
  <c r="F1995" i="4"/>
  <c r="G1995" i="4"/>
  <c r="I1995" i="4"/>
  <c r="J1995" i="4"/>
  <c r="H1995" i="4"/>
  <c r="AK1995" i="4"/>
  <c r="AL1995" i="4"/>
  <c r="AM1995" i="4"/>
  <c r="AN1995" i="4"/>
  <c r="AO1995" i="4"/>
  <c r="AP1995" i="4"/>
  <c r="AR1995" i="4"/>
  <c r="D1996" i="4"/>
  <c r="E1996" i="4"/>
  <c r="F1996" i="4"/>
  <c r="G1996" i="4"/>
  <c r="I1996" i="4"/>
  <c r="J1996" i="4"/>
  <c r="H1996" i="4"/>
  <c r="AK1996" i="4"/>
  <c r="AL1996" i="4"/>
  <c r="AM1996" i="4"/>
  <c r="AN1996" i="4"/>
  <c r="AO1996" i="4"/>
  <c r="AP1996" i="4"/>
  <c r="AR1996" i="4"/>
  <c r="D1997" i="4"/>
  <c r="E1997" i="4"/>
  <c r="F1997" i="4"/>
  <c r="G1997" i="4"/>
  <c r="I1997" i="4"/>
  <c r="J1997" i="4"/>
  <c r="H1997" i="4"/>
  <c r="AK1997" i="4"/>
  <c r="AL1997" i="4"/>
  <c r="AM1997" i="4"/>
  <c r="AN1997" i="4"/>
  <c r="AO1997" i="4"/>
  <c r="AP1997" i="4"/>
  <c r="AR1997" i="4"/>
  <c r="D1998" i="4"/>
  <c r="E1998" i="4"/>
  <c r="F1998" i="4"/>
  <c r="G1998" i="4"/>
  <c r="I1998" i="4"/>
  <c r="J1998" i="4"/>
  <c r="H1998" i="4"/>
  <c r="AK1998" i="4"/>
  <c r="AL1998" i="4"/>
  <c r="AM1998" i="4"/>
  <c r="AN1998" i="4"/>
  <c r="AO1998" i="4"/>
  <c r="AP1998" i="4"/>
  <c r="AR1998" i="4"/>
  <c r="D1999" i="4"/>
  <c r="E1999" i="4"/>
  <c r="F1999" i="4"/>
  <c r="G1999" i="4"/>
  <c r="I1999" i="4"/>
  <c r="J1999" i="4"/>
  <c r="H1999" i="4"/>
  <c r="AK1999" i="4"/>
  <c r="AL1999" i="4"/>
  <c r="AM1999" i="4"/>
  <c r="AN1999" i="4"/>
  <c r="AO1999" i="4"/>
  <c r="AP1999" i="4"/>
  <c r="AR1999" i="4"/>
  <c r="D2000" i="4"/>
  <c r="E2000" i="4"/>
  <c r="F2000" i="4"/>
  <c r="G2000" i="4"/>
  <c r="I2000" i="4"/>
  <c r="J2000" i="4"/>
  <c r="H2000" i="4"/>
  <c r="AK2000" i="4"/>
  <c r="AL2000" i="4"/>
  <c r="AM2000" i="4"/>
  <c r="AN2000" i="4"/>
  <c r="AO2000" i="4"/>
  <c r="AP2000" i="4"/>
  <c r="AR2000" i="4"/>
  <c r="D2001" i="4"/>
  <c r="E2001" i="4"/>
  <c r="F2001" i="4"/>
  <c r="G2001" i="4"/>
  <c r="I2001" i="4"/>
  <c r="J2001" i="4"/>
  <c r="H2001" i="4"/>
  <c r="AK2001" i="4"/>
  <c r="AL2001" i="4"/>
  <c r="AM2001" i="4"/>
  <c r="AN2001" i="4"/>
  <c r="AO2001" i="4"/>
  <c r="AP2001" i="4"/>
  <c r="AR2001" i="4"/>
  <c r="D2002" i="4"/>
  <c r="E2002" i="4"/>
  <c r="F2002" i="4"/>
  <c r="G2002" i="4"/>
  <c r="I2002" i="4"/>
  <c r="J2002" i="4"/>
  <c r="H2002" i="4"/>
  <c r="AK2002" i="4"/>
  <c r="AL2002" i="4"/>
  <c r="AM2002" i="4"/>
  <c r="AN2002" i="4"/>
  <c r="AO2002" i="4"/>
  <c r="AP2002" i="4"/>
  <c r="AR2002" i="4"/>
  <c r="D2003" i="4"/>
  <c r="E2003" i="4"/>
  <c r="F2003" i="4"/>
  <c r="G2003" i="4"/>
  <c r="I2003" i="4"/>
  <c r="J2003" i="4"/>
  <c r="H2003" i="4"/>
  <c r="AK2003" i="4"/>
  <c r="AL2003" i="4"/>
  <c r="AM2003" i="4"/>
  <c r="AN2003" i="4"/>
  <c r="AO2003" i="4"/>
  <c r="AP2003" i="4"/>
  <c r="AR2003" i="4"/>
  <c r="D2004" i="4"/>
  <c r="E2004" i="4"/>
  <c r="F2004" i="4"/>
  <c r="G2004" i="4"/>
  <c r="I2004" i="4"/>
  <c r="J2004" i="4"/>
  <c r="H2004" i="4"/>
  <c r="AK2004" i="4"/>
  <c r="AL2004" i="4"/>
  <c r="AM2004" i="4"/>
  <c r="AN2004" i="4"/>
  <c r="AO2004" i="4"/>
  <c r="AP2004" i="4"/>
  <c r="AR2004" i="4"/>
  <c r="D2005" i="4"/>
  <c r="E2005" i="4"/>
  <c r="F2005" i="4"/>
  <c r="G2005" i="4"/>
  <c r="I2005" i="4"/>
  <c r="J2005" i="4"/>
  <c r="H2005" i="4"/>
  <c r="AK2005" i="4"/>
  <c r="AL2005" i="4"/>
  <c r="AM2005" i="4"/>
  <c r="AN2005" i="4"/>
  <c r="AO2005" i="4"/>
  <c r="AP2005" i="4"/>
  <c r="AR2005" i="4"/>
  <c r="D2006" i="4"/>
  <c r="E2006" i="4"/>
  <c r="F2006" i="4"/>
  <c r="G2006" i="4"/>
  <c r="I2006" i="4"/>
  <c r="J2006" i="4"/>
  <c r="H2006" i="4"/>
  <c r="AK2006" i="4"/>
  <c r="AL2006" i="4"/>
  <c r="AM2006" i="4"/>
  <c r="AN2006" i="4"/>
  <c r="AO2006" i="4"/>
  <c r="AP2006" i="4"/>
  <c r="AR2006" i="4"/>
  <c r="D2007" i="4"/>
  <c r="E2007" i="4"/>
  <c r="F2007" i="4"/>
  <c r="G2007" i="4"/>
  <c r="I2007" i="4"/>
  <c r="J2007" i="4"/>
  <c r="H2007" i="4"/>
  <c r="AK2007" i="4"/>
  <c r="AL2007" i="4"/>
  <c r="AM2007" i="4"/>
  <c r="AN2007" i="4"/>
  <c r="AO2007" i="4"/>
  <c r="AP2007" i="4"/>
  <c r="AR2007" i="4"/>
  <c r="D2008" i="4"/>
  <c r="E2008" i="4"/>
  <c r="F2008" i="4"/>
  <c r="G2008" i="4"/>
  <c r="I2008" i="4"/>
  <c r="J2008" i="4"/>
  <c r="H2008" i="4"/>
  <c r="AK2008" i="4"/>
  <c r="AL2008" i="4"/>
  <c r="AM2008" i="4"/>
  <c r="AN2008" i="4"/>
  <c r="AO2008" i="4"/>
  <c r="AP2008" i="4"/>
  <c r="AR2008" i="4"/>
  <c r="D2009" i="4"/>
  <c r="E2009" i="4"/>
  <c r="F2009" i="4"/>
  <c r="G2009" i="4"/>
  <c r="I2009" i="4"/>
  <c r="J2009" i="4"/>
  <c r="H2009" i="4"/>
  <c r="AK2009" i="4"/>
  <c r="AL2009" i="4"/>
  <c r="AM2009" i="4"/>
  <c r="AN2009" i="4"/>
  <c r="AO2009" i="4"/>
  <c r="AP2009" i="4"/>
  <c r="AR2009" i="4"/>
  <c r="D2010" i="4"/>
  <c r="E2010" i="4"/>
  <c r="F2010" i="4"/>
  <c r="G2010" i="4"/>
  <c r="I2010" i="4"/>
  <c r="J2010" i="4"/>
  <c r="H2010" i="4"/>
  <c r="AK2010" i="4"/>
  <c r="AL2010" i="4"/>
  <c r="AM2010" i="4"/>
  <c r="AN2010" i="4"/>
  <c r="AO2010" i="4"/>
  <c r="AP2010" i="4"/>
  <c r="AR2010" i="4"/>
  <c r="D2011" i="4"/>
  <c r="E2011" i="4"/>
  <c r="F2011" i="4"/>
  <c r="G2011" i="4"/>
  <c r="I2011" i="4"/>
  <c r="J2011" i="4"/>
  <c r="H2011" i="4"/>
  <c r="AK2011" i="4"/>
  <c r="AL2011" i="4"/>
  <c r="AM2011" i="4"/>
  <c r="AN2011" i="4"/>
  <c r="AO2011" i="4"/>
  <c r="AP2011" i="4"/>
  <c r="AR2011" i="4"/>
  <c r="D2012" i="4"/>
  <c r="E2012" i="4"/>
  <c r="F2012" i="4"/>
  <c r="G2012" i="4"/>
  <c r="I2012" i="4"/>
  <c r="J2012" i="4"/>
  <c r="H2012" i="4"/>
  <c r="AK2012" i="4"/>
  <c r="AL2012" i="4"/>
  <c r="AM2012" i="4"/>
  <c r="AN2012" i="4"/>
  <c r="AO2012" i="4"/>
  <c r="AP2012" i="4"/>
  <c r="AR2012" i="4"/>
  <c r="D2013" i="4"/>
  <c r="E2013" i="4"/>
  <c r="F2013" i="4"/>
  <c r="G2013" i="4"/>
  <c r="I2013" i="4"/>
  <c r="J2013" i="4"/>
  <c r="H2013" i="4"/>
  <c r="AK2013" i="4"/>
  <c r="AL2013" i="4"/>
  <c r="AM2013" i="4"/>
  <c r="AN2013" i="4"/>
  <c r="AO2013" i="4"/>
  <c r="AP2013" i="4"/>
  <c r="AR2013" i="4"/>
  <c r="D2014" i="4"/>
  <c r="E2014" i="4"/>
  <c r="F2014" i="4"/>
  <c r="G2014" i="4"/>
  <c r="I2014" i="4"/>
  <c r="J2014" i="4"/>
  <c r="H2014" i="4"/>
  <c r="AK2014" i="4"/>
  <c r="AL2014" i="4"/>
  <c r="AM2014" i="4"/>
  <c r="AN2014" i="4"/>
  <c r="AO2014" i="4"/>
  <c r="AP2014" i="4"/>
  <c r="AR2014" i="4"/>
  <c r="D2015" i="4"/>
  <c r="E2015" i="4"/>
  <c r="F2015" i="4"/>
  <c r="G2015" i="4"/>
  <c r="I2015" i="4"/>
  <c r="J2015" i="4"/>
  <c r="H2015" i="4"/>
  <c r="AK2015" i="4"/>
  <c r="AL2015" i="4"/>
  <c r="AM2015" i="4"/>
  <c r="AN2015" i="4"/>
  <c r="AO2015" i="4"/>
  <c r="AP2015" i="4"/>
  <c r="AR2015" i="4"/>
  <c r="D2016" i="4"/>
  <c r="E2016" i="4"/>
  <c r="F2016" i="4"/>
  <c r="G2016" i="4"/>
  <c r="I2016" i="4"/>
  <c r="J2016" i="4"/>
  <c r="H2016" i="4"/>
  <c r="AK2016" i="4"/>
  <c r="AL2016" i="4"/>
  <c r="AM2016" i="4"/>
  <c r="AN2016" i="4"/>
  <c r="AO2016" i="4"/>
  <c r="AP2016" i="4"/>
  <c r="AR2016" i="4"/>
  <c r="D2017" i="4"/>
  <c r="E2017" i="4"/>
  <c r="F2017" i="4"/>
  <c r="G2017" i="4"/>
  <c r="I2017" i="4"/>
  <c r="J2017" i="4"/>
  <c r="H2017" i="4"/>
  <c r="AK2017" i="4"/>
  <c r="AL2017" i="4"/>
  <c r="AM2017" i="4"/>
  <c r="AN2017" i="4"/>
  <c r="AO2017" i="4"/>
  <c r="AP2017" i="4"/>
  <c r="AR2017" i="4"/>
  <c r="D2018" i="4"/>
  <c r="E2018" i="4"/>
  <c r="F2018" i="4"/>
  <c r="G2018" i="4"/>
  <c r="I2018" i="4"/>
  <c r="J2018" i="4"/>
  <c r="H2018" i="4"/>
  <c r="AK2018" i="4"/>
  <c r="AL2018" i="4"/>
  <c r="AM2018" i="4"/>
  <c r="AN2018" i="4"/>
  <c r="AO2018" i="4"/>
  <c r="AP2018" i="4"/>
  <c r="AR2018" i="4"/>
  <c r="D2019" i="4"/>
  <c r="E2019" i="4"/>
  <c r="F2019" i="4"/>
  <c r="G2019" i="4"/>
  <c r="I2019" i="4"/>
  <c r="J2019" i="4"/>
  <c r="H2019" i="4"/>
  <c r="AK2019" i="4"/>
  <c r="AL2019" i="4"/>
  <c r="AM2019" i="4"/>
  <c r="AN2019" i="4"/>
  <c r="AO2019" i="4"/>
  <c r="AP2019" i="4"/>
  <c r="AR2019" i="4"/>
  <c r="D2020" i="4"/>
  <c r="E2020" i="4"/>
  <c r="F2020" i="4"/>
  <c r="G2020" i="4"/>
  <c r="I2020" i="4"/>
  <c r="J2020" i="4"/>
  <c r="H2020" i="4"/>
  <c r="AK2020" i="4"/>
  <c r="AL2020" i="4"/>
  <c r="AM2020" i="4"/>
  <c r="AN2020" i="4"/>
  <c r="AO2020" i="4"/>
  <c r="AP2020" i="4"/>
  <c r="AR2020" i="4"/>
  <c r="D2021" i="4"/>
  <c r="E2021" i="4"/>
  <c r="F2021" i="4"/>
  <c r="G2021" i="4"/>
  <c r="I2021" i="4"/>
  <c r="J2021" i="4"/>
  <c r="H2021" i="4"/>
  <c r="AK2021" i="4"/>
  <c r="AL2021" i="4"/>
  <c r="AM2021" i="4"/>
  <c r="AN2021" i="4"/>
  <c r="AO2021" i="4"/>
  <c r="AP2021" i="4"/>
  <c r="AR2021" i="4"/>
  <c r="D2022" i="4"/>
  <c r="E2022" i="4"/>
  <c r="F2022" i="4"/>
  <c r="G2022" i="4"/>
  <c r="I2022" i="4"/>
  <c r="J2022" i="4"/>
  <c r="H2022" i="4"/>
  <c r="AK2022" i="4"/>
  <c r="AL2022" i="4"/>
  <c r="AM2022" i="4"/>
  <c r="AN2022" i="4"/>
  <c r="AO2022" i="4"/>
  <c r="AP2022" i="4"/>
  <c r="AR2022" i="4"/>
  <c r="D2023" i="4"/>
  <c r="E2023" i="4"/>
  <c r="F2023" i="4"/>
  <c r="G2023" i="4"/>
  <c r="I2023" i="4"/>
  <c r="J2023" i="4"/>
  <c r="H2023" i="4"/>
  <c r="AK2023" i="4"/>
  <c r="AL2023" i="4"/>
  <c r="AM2023" i="4"/>
  <c r="AN2023" i="4"/>
  <c r="AO2023" i="4"/>
  <c r="AP2023" i="4"/>
  <c r="AR2023" i="4"/>
  <c r="D2024" i="4"/>
  <c r="E2024" i="4"/>
  <c r="F2024" i="4"/>
  <c r="G2024" i="4"/>
  <c r="I2024" i="4"/>
  <c r="J2024" i="4"/>
  <c r="H2024" i="4"/>
  <c r="AK2024" i="4"/>
  <c r="AL2024" i="4"/>
  <c r="AM2024" i="4"/>
  <c r="AN2024" i="4"/>
  <c r="AO2024" i="4"/>
  <c r="AP2024" i="4"/>
  <c r="AR2024" i="4"/>
  <c r="D2025" i="4"/>
  <c r="E2025" i="4"/>
  <c r="F2025" i="4"/>
  <c r="G2025" i="4"/>
  <c r="I2025" i="4"/>
  <c r="J2025" i="4"/>
  <c r="H2025" i="4"/>
  <c r="AK2025" i="4"/>
  <c r="AL2025" i="4"/>
  <c r="AM2025" i="4"/>
  <c r="AN2025" i="4"/>
  <c r="AO2025" i="4"/>
  <c r="AP2025" i="4"/>
  <c r="AR2025" i="4"/>
  <c r="D2026" i="4"/>
  <c r="E2026" i="4"/>
  <c r="F2026" i="4"/>
  <c r="G2026" i="4"/>
  <c r="I2026" i="4"/>
  <c r="J2026" i="4"/>
  <c r="H2026" i="4"/>
  <c r="AK2026" i="4"/>
  <c r="AL2026" i="4"/>
  <c r="AM2026" i="4"/>
  <c r="AN2026" i="4"/>
  <c r="AO2026" i="4"/>
  <c r="AP2026" i="4"/>
  <c r="AR2026" i="4"/>
  <c r="D2027" i="4"/>
  <c r="E2027" i="4"/>
  <c r="F2027" i="4"/>
  <c r="G2027" i="4"/>
  <c r="I2027" i="4"/>
  <c r="J2027" i="4"/>
  <c r="H2027" i="4"/>
  <c r="AK2027" i="4"/>
  <c r="AL2027" i="4"/>
  <c r="AM2027" i="4"/>
  <c r="AN2027" i="4"/>
  <c r="AO2027" i="4"/>
  <c r="AP2027" i="4"/>
  <c r="AR2027" i="4"/>
  <c r="D2028" i="4"/>
  <c r="E2028" i="4"/>
  <c r="F2028" i="4"/>
  <c r="G2028" i="4"/>
  <c r="I2028" i="4"/>
  <c r="J2028" i="4"/>
  <c r="H2028" i="4"/>
  <c r="AK2028" i="4"/>
  <c r="AL2028" i="4"/>
  <c r="AM2028" i="4"/>
  <c r="AN2028" i="4"/>
  <c r="AO2028" i="4"/>
  <c r="AP2028" i="4"/>
  <c r="AR2028" i="4"/>
  <c r="D2029" i="4"/>
  <c r="E2029" i="4"/>
  <c r="F2029" i="4"/>
  <c r="G2029" i="4"/>
  <c r="I2029" i="4"/>
  <c r="J2029" i="4"/>
  <c r="H2029" i="4"/>
  <c r="AK2029" i="4"/>
  <c r="AL2029" i="4"/>
  <c r="AM2029" i="4"/>
  <c r="AN2029" i="4"/>
  <c r="AO2029" i="4"/>
  <c r="AP2029" i="4"/>
  <c r="AR2029" i="4"/>
  <c r="D2030" i="4"/>
  <c r="E2030" i="4"/>
  <c r="F2030" i="4"/>
  <c r="G2030" i="4"/>
  <c r="I2030" i="4"/>
  <c r="J2030" i="4"/>
  <c r="H2030" i="4"/>
  <c r="AK2030" i="4"/>
  <c r="AL2030" i="4"/>
  <c r="AM2030" i="4"/>
  <c r="AN2030" i="4"/>
  <c r="AO2030" i="4"/>
  <c r="AP2030" i="4"/>
  <c r="AR2030" i="4"/>
  <c r="D2031" i="4"/>
  <c r="E2031" i="4"/>
  <c r="F2031" i="4"/>
  <c r="G2031" i="4"/>
  <c r="I2031" i="4"/>
  <c r="J2031" i="4"/>
  <c r="H2031" i="4"/>
  <c r="AK2031" i="4"/>
  <c r="AL2031" i="4"/>
  <c r="AM2031" i="4"/>
  <c r="AN2031" i="4"/>
  <c r="AO2031" i="4"/>
  <c r="AP2031" i="4"/>
  <c r="AR2031" i="4"/>
  <c r="D2032" i="4"/>
  <c r="E2032" i="4"/>
  <c r="F2032" i="4"/>
  <c r="G2032" i="4"/>
  <c r="I2032" i="4"/>
  <c r="J2032" i="4"/>
  <c r="H2032" i="4"/>
  <c r="AK2032" i="4"/>
  <c r="AL2032" i="4"/>
  <c r="AM2032" i="4"/>
  <c r="AN2032" i="4"/>
  <c r="AO2032" i="4"/>
  <c r="AP2032" i="4"/>
  <c r="AR2032" i="4"/>
  <c r="D2033" i="4"/>
  <c r="E2033" i="4"/>
  <c r="F2033" i="4"/>
  <c r="G2033" i="4"/>
  <c r="I2033" i="4"/>
  <c r="J2033" i="4"/>
  <c r="H2033" i="4"/>
  <c r="AK2033" i="4"/>
  <c r="AL2033" i="4"/>
  <c r="AM2033" i="4"/>
  <c r="AN2033" i="4"/>
  <c r="AO2033" i="4"/>
  <c r="AP2033" i="4"/>
  <c r="AR2033" i="4"/>
  <c r="D2034" i="4"/>
  <c r="E2034" i="4"/>
  <c r="F2034" i="4"/>
  <c r="G2034" i="4"/>
  <c r="I2034" i="4"/>
  <c r="J2034" i="4"/>
  <c r="H2034" i="4"/>
  <c r="AK2034" i="4"/>
  <c r="AL2034" i="4"/>
  <c r="AM2034" i="4"/>
  <c r="AN2034" i="4"/>
  <c r="AO2034" i="4"/>
  <c r="AP2034" i="4"/>
  <c r="AR2034" i="4"/>
  <c r="D2035" i="4"/>
  <c r="E2035" i="4"/>
  <c r="F2035" i="4"/>
  <c r="G2035" i="4"/>
  <c r="I2035" i="4"/>
  <c r="J2035" i="4"/>
  <c r="H2035" i="4"/>
  <c r="AK2035" i="4"/>
  <c r="AL2035" i="4"/>
  <c r="AM2035" i="4"/>
  <c r="AN2035" i="4"/>
  <c r="AO2035" i="4"/>
  <c r="AP2035" i="4"/>
  <c r="AR2035" i="4"/>
  <c r="D2036" i="4"/>
  <c r="E2036" i="4"/>
  <c r="F2036" i="4"/>
  <c r="G2036" i="4"/>
  <c r="I2036" i="4"/>
  <c r="J2036" i="4"/>
  <c r="H2036" i="4"/>
  <c r="AK2036" i="4"/>
  <c r="AL2036" i="4"/>
  <c r="AM2036" i="4"/>
  <c r="AN2036" i="4"/>
  <c r="AO2036" i="4"/>
  <c r="AP2036" i="4"/>
  <c r="AR2036" i="4"/>
  <c r="D2037" i="4"/>
  <c r="E2037" i="4"/>
  <c r="F2037" i="4"/>
  <c r="G2037" i="4"/>
  <c r="I2037" i="4"/>
  <c r="J2037" i="4"/>
  <c r="H2037" i="4"/>
  <c r="AK2037" i="4"/>
  <c r="AL2037" i="4"/>
  <c r="AM2037" i="4"/>
  <c r="AN2037" i="4"/>
  <c r="AO2037" i="4"/>
  <c r="AP2037" i="4"/>
  <c r="AR2037" i="4"/>
  <c r="D2038" i="4"/>
  <c r="E2038" i="4"/>
  <c r="F2038" i="4"/>
  <c r="G2038" i="4"/>
  <c r="I2038" i="4"/>
  <c r="J2038" i="4"/>
  <c r="H2038" i="4"/>
  <c r="AK2038" i="4"/>
  <c r="AL2038" i="4"/>
  <c r="AM2038" i="4"/>
  <c r="AN2038" i="4"/>
  <c r="AO2038" i="4"/>
  <c r="AP2038" i="4"/>
  <c r="AR2038" i="4"/>
  <c r="D2039" i="4"/>
  <c r="E2039" i="4"/>
  <c r="F2039" i="4"/>
  <c r="G2039" i="4"/>
  <c r="I2039" i="4"/>
  <c r="J2039" i="4"/>
  <c r="H2039" i="4"/>
  <c r="AK2039" i="4"/>
  <c r="AL2039" i="4"/>
  <c r="AM2039" i="4"/>
  <c r="AN2039" i="4"/>
  <c r="AO2039" i="4"/>
  <c r="AP2039" i="4"/>
  <c r="AR2039" i="4"/>
  <c r="D2040" i="4"/>
  <c r="E2040" i="4"/>
  <c r="F2040" i="4"/>
  <c r="G2040" i="4"/>
  <c r="I2040" i="4"/>
  <c r="J2040" i="4"/>
  <c r="H2040" i="4"/>
  <c r="AK2040" i="4"/>
  <c r="AL2040" i="4"/>
  <c r="AM2040" i="4"/>
  <c r="AN2040" i="4"/>
  <c r="AO2040" i="4"/>
  <c r="AP2040" i="4"/>
  <c r="AR2040" i="4"/>
  <c r="D2041" i="4"/>
  <c r="E2041" i="4"/>
  <c r="F2041" i="4"/>
  <c r="G2041" i="4"/>
  <c r="I2041" i="4"/>
  <c r="J2041" i="4"/>
  <c r="H2041" i="4"/>
  <c r="AK2041" i="4"/>
  <c r="AL2041" i="4"/>
  <c r="AM2041" i="4"/>
  <c r="AN2041" i="4"/>
  <c r="AO2041" i="4"/>
  <c r="AP2041" i="4"/>
  <c r="AR2041" i="4"/>
  <c r="D2042" i="4"/>
  <c r="E2042" i="4"/>
  <c r="F2042" i="4"/>
  <c r="G2042" i="4"/>
  <c r="I2042" i="4"/>
  <c r="J2042" i="4"/>
  <c r="H2042" i="4"/>
  <c r="AK2042" i="4"/>
  <c r="AL2042" i="4"/>
  <c r="AM2042" i="4"/>
  <c r="AN2042" i="4"/>
  <c r="AO2042" i="4"/>
  <c r="AP2042" i="4"/>
  <c r="AR2042" i="4"/>
  <c r="D2043" i="4"/>
  <c r="E2043" i="4"/>
  <c r="F2043" i="4"/>
  <c r="G2043" i="4"/>
  <c r="I2043" i="4"/>
  <c r="J2043" i="4"/>
  <c r="H2043" i="4"/>
  <c r="AK2043" i="4"/>
  <c r="AL2043" i="4"/>
  <c r="AM2043" i="4"/>
  <c r="AN2043" i="4"/>
  <c r="AO2043" i="4"/>
  <c r="AP2043" i="4"/>
  <c r="AR2043" i="4"/>
  <c r="D2044" i="4"/>
  <c r="E2044" i="4"/>
  <c r="F2044" i="4"/>
  <c r="G2044" i="4"/>
  <c r="I2044" i="4"/>
  <c r="J2044" i="4"/>
  <c r="H2044" i="4"/>
  <c r="AK2044" i="4"/>
  <c r="AL2044" i="4"/>
  <c r="AM2044" i="4"/>
  <c r="AN2044" i="4"/>
  <c r="AO2044" i="4"/>
  <c r="AP2044" i="4"/>
  <c r="AR2044" i="4"/>
  <c r="D2045" i="4"/>
  <c r="E2045" i="4"/>
  <c r="F2045" i="4"/>
  <c r="G2045" i="4"/>
  <c r="I2045" i="4"/>
  <c r="J2045" i="4"/>
  <c r="H2045" i="4"/>
  <c r="AK2045" i="4"/>
  <c r="AL2045" i="4"/>
  <c r="AM2045" i="4"/>
  <c r="AN2045" i="4"/>
  <c r="AO2045" i="4"/>
  <c r="AP2045" i="4"/>
  <c r="AR2045" i="4"/>
  <c r="D2046" i="4"/>
  <c r="E2046" i="4"/>
  <c r="F2046" i="4"/>
  <c r="G2046" i="4"/>
  <c r="I2046" i="4"/>
  <c r="J2046" i="4"/>
  <c r="H2046" i="4"/>
  <c r="AK2046" i="4"/>
  <c r="AL2046" i="4"/>
  <c r="AM2046" i="4"/>
  <c r="AN2046" i="4"/>
  <c r="AO2046" i="4"/>
  <c r="AP2046" i="4"/>
  <c r="AR2046" i="4"/>
  <c r="D2047" i="4"/>
  <c r="E2047" i="4"/>
  <c r="F2047" i="4"/>
  <c r="G2047" i="4"/>
  <c r="I2047" i="4"/>
  <c r="J2047" i="4"/>
  <c r="H2047" i="4"/>
  <c r="AK2047" i="4"/>
  <c r="AL2047" i="4"/>
  <c r="AM2047" i="4"/>
  <c r="AN2047" i="4"/>
  <c r="AO2047" i="4"/>
  <c r="AP2047" i="4"/>
  <c r="AR2047" i="4"/>
  <c r="D2048" i="4"/>
  <c r="E2048" i="4"/>
  <c r="F2048" i="4"/>
  <c r="G2048" i="4"/>
  <c r="I2048" i="4"/>
  <c r="J2048" i="4"/>
  <c r="H2048" i="4"/>
  <c r="AK2048" i="4"/>
  <c r="AL2048" i="4"/>
  <c r="AM2048" i="4"/>
  <c r="AN2048" i="4"/>
  <c r="AO2048" i="4"/>
  <c r="AP2048" i="4"/>
  <c r="AR2048" i="4"/>
  <c r="D2049" i="4"/>
  <c r="E2049" i="4"/>
  <c r="F2049" i="4"/>
  <c r="G2049" i="4"/>
  <c r="I2049" i="4"/>
  <c r="J2049" i="4"/>
  <c r="H2049" i="4"/>
  <c r="AK2049" i="4"/>
  <c r="AL2049" i="4"/>
  <c r="AM2049" i="4"/>
  <c r="AN2049" i="4"/>
  <c r="AO2049" i="4"/>
  <c r="AP2049" i="4"/>
  <c r="AR2049" i="4"/>
  <c r="D2050" i="4"/>
  <c r="E2050" i="4"/>
  <c r="F2050" i="4"/>
  <c r="G2050" i="4"/>
  <c r="I2050" i="4"/>
  <c r="J2050" i="4"/>
  <c r="H2050" i="4"/>
  <c r="AK2050" i="4"/>
  <c r="AL2050" i="4"/>
  <c r="AM2050" i="4"/>
  <c r="AN2050" i="4"/>
  <c r="AO2050" i="4"/>
  <c r="AP2050" i="4"/>
  <c r="AR2050" i="4"/>
  <c r="D2051" i="4"/>
  <c r="E2051" i="4"/>
  <c r="F2051" i="4"/>
  <c r="G2051" i="4"/>
  <c r="I2051" i="4"/>
  <c r="J2051" i="4"/>
  <c r="H2051" i="4"/>
  <c r="AK2051" i="4"/>
  <c r="AL2051" i="4"/>
  <c r="AM2051" i="4"/>
  <c r="AN2051" i="4"/>
  <c r="AO2051" i="4"/>
  <c r="AP2051" i="4"/>
  <c r="AR2051" i="4"/>
  <c r="D2052" i="4"/>
  <c r="E2052" i="4"/>
  <c r="F2052" i="4"/>
  <c r="G2052" i="4"/>
  <c r="I2052" i="4"/>
  <c r="J2052" i="4"/>
  <c r="H2052" i="4"/>
  <c r="AK2052" i="4"/>
  <c r="AL2052" i="4"/>
  <c r="AM2052" i="4"/>
  <c r="AN2052" i="4"/>
  <c r="AO2052" i="4"/>
  <c r="AP2052" i="4"/>
  <c r="AR2052" i="4"/>
  <c r="D2053" i="4"/>
  <c r="E2053" i="4"/>
  <c r="F2053" i="4"/>
  <c r="G2053" i="4"/>
  <c r="I2053" i="4"/>
  <c r="J2053" i="4"/>
  <c r="H2053" i="4"/>
  <c r="AK2053" i="4"/>
  <c r="AL2053" i="4"/>
  <c r="AM2053" i="4"/>
  <c r="AN2053" i="4"/>
  <c r="AO2053" i="4"/>
  <c r="AP2053" i="4"/>
  <c r="AR2053" i="4"/>
  <c r="D2054" i="4"/>
  <c r="E2054" i="4"/>
  <c r="F2054" i="4"/>
  <c r="G2054" i="4"/>
  <c r="I2054" i="4"/>
  <c r="J2054" i="4"/>
  <c r="H2054" i="4"/>
  <c r="AK2054" i="4"/>
  <c r="AL2054" i="4"/>
  <c r="AM2054" i="4"/>
  <c r="AN2054" i="4"/>
  <c r="AO2054" i="4"/>
  <c r="AP2054" i="4"/>
  <c r="AR2054" i="4"/>
  <c r="D2055" i="4"/>
  <c r="E2055" i="4"/>
  <c r="F2055" i="4"/>
  <c r="G2055" i="4"/>
  <c r="I2055" i="4"/>
  <c r="J2055" i="4"/>
  <c r="H2055" i="4"/>
  <c r="AK2055" i="4"/>
  <c r="AL2055" i="4"/>
  <c r="AM2055" i="4"/>
  <c r="AN2055" i="4"/>
  <c r="AO2055" i="4"/>
  <c r="AP2055" i="4"/>
  <c r="AR2055" i="4"/>
  <c r="D2056" i="4"/>
  <c r="E2056" i="4"/>
  <c r="F2056" i="4"/>
  <c r="G2056" i="4"/>
  <c r="I2056" i="4"/>
  <c r="J2056" i="4"/>
  <c r="H2056" i="4"/>
  <c r="AK2056" i="4"/>
  <c r="AL2056" i="4"/>
  <c r="AM2056" i="4"/>
  <c r="AN2056" i="4"/>
  <c r="AO2056" i="4"/>
  <c r="AP2056" i="4"/>
  <c r="AR2056" i="4"/>
  <c r="D2057" i="4"/>
  <c r="E2057" i="4"/>
  <c r="F2057" i="4"/>
  <c r="G2057" i="4"/>
  <c r="I2057" i="4"/>
  <c r="J2057" i="4"/>
  <c r="H2057" i="4"/>
  <c r="AK2057" i="4"/>
  <c r="AL2057" i="4"/>
  <c r="AM2057" i="4"/>
  <c r="AN2057" i="4"/>
  <c r="AO2057" i="4"/>
  <c r="AP2057" i="4"/>
  <c r="AR2057" i="4"/>
  <c r="D2058" i="4"/>
  <c r="E2058" i="4"/>
  <c r="F2058" i="4"/>
  <c r="G2058" i="4"/>
  <c r="I2058" i="4"/>
  <c r="J2058" i="4"/>
  <c r="H2058" i="4"/>
  <c r="AK2058" i="4"/>
  <c r="AL2058" i="4"/>
  <c r="AM2058" i="4"/>
  <c r="AN2058" i="4"/>
  <c r="AO2058" i="4"/>
  <c r="AP2058" i="4"/>
  <c r="AR2058" i="4"/>
  <c r="D2059" i="4"/>
  <c r="E2059" i="4"/>
  <c r="F2059" i="4"/>
  <c r="G2059" i="4"/>
  <c r="I2059" i="4"/>
  <c r="J2059" i="4"/>
  <c r="H2059" i="4"/>
  <c r="AK2059" i="4"/>
  <c r="AL2059" i="4"/>
  <c r="AM2059" i="4"/>
  <c r="AN2059" i="4"/>
  <c r="AO2059" i="4"/>
  <c r="AP2059" i="4"/>
  <c r="AR2059" i="4"/>
  <c r="D2060" i="4"/>
  <c r="E2060" i="4"/>
  <c r="F2060" i="4"/>
  <c r="G2060" i="4"/>
  <c r="I2060" i="4"/>
  <c r="J2060" i="4"/>
  <c r="H2060" i="4"/>
  <c r="AK2060" i="4"/>
  <c r="AL2060" i="4"/>
  <c r="AM2060" i="4"/>
  <c r="AN2060" i="4"/>
  <c r="AO2060" i="4"/>
  <c r="AP2060" i="4"/>
  <c r="AR2060" i="4"/>
  <c r="D2061" i="4"/>
  <c r="E2061" i="4"/>
  <c r="F2061" i="4"/>
  <c r="G2061" i="4"/>
  <c r="I2061" i="4"/>
  <c r="J2061" i="4"/>
  <c r="H2061" i="4"/>
  <c r="AK2061" i="4"/>
  <c r="AL2061" i="4"/>
  <c r="AM2061" i="4"/>
  <c r="AN2061" i="4"/>
  <c r="AO2061" i="4"/>
  <c r="AP2061" i="4"/>
  <c r="AR2061" i="4"/>
  <c r="D2062" i="4"/>
  <c r="E2062" i="4"/>
  <c r="F2062" i="4"/>
  <c r="G2062" i="4"/>
  <c r="I2062" i="4"/>
  <c r="J2062" i="4"/>
  <c r="H2062" i="4"/>
  <c r="AK2062" i="4"/>
  <c r="AL2062" i="4"/>
  <c r="AM2062" i="4"/>
  <c r="AN2062" i="4"/>
  <c r="AO2062" i="4"/>
  <c r="AP2062" i="4"/>
  <c r="AR2062" i="4"/>
  <c r="D2063" i="4"/>
  <c r="E2063" i="4"/>
  <c r="F2063" i="4"/>
  <c r="G2063" i="4"/>
  <c r="I2063" i="4"/>
  <c r="J2063" i="4"/>
  <c r="H2063" i="4"/>
  <c r="AK2063" i="4"/>
  <c r="AL2063" i="4"/>
  <c r="AM2063" i="4"/>
  <c r="AN2063" i="4"/>
  <c r="AO2063" i="4"/>
  <c r="AP2063" i="4"/>
  <c r="AR2063" i="4"/>
  <c r="D2064" i="4"/>
  <c r="E2064" i="4"/>
  <c r="F2064" i="4"/>
  <c r="G2064" i="4"/>
  <c r="I2064" i="4"/>
  <c r="J2064" i="4"/>
  <c r="H2064" i="4"/>
  <c r="AK2064" i="4"/>
  <c r="AL2064" i="4"/>
  <c r="AM2064" i="4"/>
  <c r="AN2064" i="4"/>
  <c r="AO2064" i="4"/>
  <c r="AP2064" i="4"/>
  <c r="AR2064" i="4"/>
  <c r="D2065" i="4"/>
  <c r="E2065" i="4"/>
  <c r="F2065" i="4"/>
  <c r="G2065" i="4"/>
  <c r="I2065" i="4"/>
  <c r="J2065" i="4"/>
  <c r="H2065" i="4"/>
  <c r="AK2065" i="4"/>
  <c r="AL2065" i="4"/>
  <c r="AM2065" i="4"/>
  <c r="AN2065" i="4"/>
  <c r="AO2065" i="4"/>
  <c r="AP2065" i="4"/>
  <c r="AR2065" i="4"/>
  <c r="D2066" i="4"/>
  <c r="E2066" i="4"/>
  <c r="F2066" i="4"/>
  <c r="G2066" i="4"/>
  <c r="I2066" i="4"/>
  <c r="J2066" i="4"/>
  <c r="H2066" i="4"/>
  <c r="AK2066" i="4"/>
  <c r="AL2066" i="4"/>
  <c r="AM2066" i="4"/>
  <c r="AN2066" i="4"/>
  <c r="AO2066" i="4"/>
  <c r="AP2066" i="4"/>
  <c r="AR2066" i="4"/>
  <c r="D2067" i="4"/>
  <c r="E2067" i="4"/>
  <c r="F2067" i="4"/>
  <c r="G2067" i="4"/>
  <c r="I2067" i="4"/>
  <c r="J2067" i="4"/>
  <c r="H2067" i="4"/>
  <c r="AK2067" i="4"/>
  <c r="AL2067" i="4"/>
  <c r="AM2067" i="4"/>
  <c r="AN2067" i="4"/>
  <c r="AO2067" i="4"/>
  <c r="AP2067" i="4"/>
  <c r="AR2067" i="4"/>
  <c r="D2068" i="4"/>
  <c r="E2068" i="4"/>
  <c r="F2068" i="4"/>
  <c r="G2068" i="4"/>
  <c r="I2068" i="4"/>
  <c r="J2068" i="4"/>
  <c r="H2068" i="4"/>
  <c r="AK2068" i="4"/>
  <c r="AL2068" i="4"/>
  <c r="AM2068" i="4"/>
  <c r="AN2068" i="4"/>
  <c r="AO2068" i="4"/>
  <c r="AP2068" i="4"/>
  <c r="AR2068" i="4"/>
  <c r="D2069" i="4"/>
  <c r="E2069" i="4"/>
  <c r="F2069" i="4"/>
  <c r="G2069" i="4"/>
  <c r="I2069" i="4"/>
  <c r="J2069" i="4"/>
  <c r="H2069" i="4"/>
  <c r="AK2069" i="4"/>
  <c r="AL2069" i="4"/>
  <c r="AM2069" i="4"/>
  <c r="AN2069" i="4"/>
  <c r="AO2069" i="4"/>
  <c r="AP2069" i="4"/>
  <c r="AR2069" i="4"/>
  <c r="D2070" i="4"/>
  <c r="E2070" i="4"/>
  <c r="F2070" i="4"/>
  <c r="G2070" i="4"/>
  <c r="I2070" i="4"/>
  <c r="J2070" i="4"/>
  <c r="H2070" i="4"/>
  <c r="AK2070" i="4"/>
  <c r="AL2070" i="4"/>
  <c r="AM2070" i="4"/>
  <c r="AN2070" i="4"/>
  <c r="AO2070" i="4"/>
  <c r="AP2070" i="4"/>
  <c r="AR2070" i="4"/>
  <c r="D2071" i="4"/>
  <c r="E2071" i="4"/>
  <c r="F2071" i="4"/>
  <c r="G2071" i="4"/>
  <c r="I2071" i="4"/>
  <c r="J2071" i="4"/>
  <c r="H2071" i="4"/>
  <c r="AK2071" i="4"/>
  <c r="AL2071" i="4"/>
  <c r="AM2071" i="4"/>
  <c r="AN2071" i="4"/>
  <c r="AO2071" i="4"/>
  <c r="AP2071" i="4"/>
  <c r="AR2071" i="4"/>
  <c r="D2072" i="4"/>
  <c r="E2072" i="4"/>
  <c r="F2072" i="4"/>
  <c r="G2072" i="4"/>
  <c r="I2072" i="4"/>
  <c r="J2072" i="4"/>
  <c r="H2072" i="4"/>
  <c r="AK2072" i="4"/>
  <c r="AL2072" i="4"/>
  <c r="AM2072" i="4"/>
  <c r="AN2072" i="4"/>
  <c r="AO2072" i="4"/>
  <c r="AP2072" i="4"/>
  <c r="AR2072" i="4"/>
  <c r="D2074" i="4"/>
  <c r="E2074" i="4"/>
  <c r="F2074" i="4"/>
  <c r="G2074" i="4"/>
  <c r="I2074" i="4"/>
  <c r="J2074" i="4"/>
  <c r="H2074" i="4"/>
  <c r="AK2074" i="4"/>
  <c r="AL2074" i="4"/>
  <c r="AM2074" i="4"/>
  <c r="AN2074" i="4"/>
  <c r="AO2074" i="4"/>
  <c r="AP2074" i="4"/>
  <c r="AR2074" i="4"/>
  <c r="D2075" i="4"/>
  <c r="E2075" i="4"/>
  <c r="F2075" i="4"/>
  <c r="G2075" i="4"/>
  <c r="I2075" i="4"/>
  <c r="J2075" i="4"/>
  <c r="H2075" i="4"/>
  <c r="AK2075" i="4"/>
  <c r="AL2075" i="4"/>
  <c r="AM2075" i="4"/>
  <c r="AN2075" i="4"/>
  <c r="AO2075" i="4"/>
  <c r="AP2075" i="4"/>
  <c r="AR2075" i="4"/>
  <c r="D2076" i="4"/>
  <c r="E2076" i="4"/>
  <c r="F2076" i="4"/>
  <c r="G2076" i="4"/>
  <c r="I2076" i="4"/>
  <c r="J2076" i="4"/>
  <c r="H2076" i="4"/>
  <c r="AK2076" i="4"/>
  <c r="AL2076" i="4"/>
  <c r="AM2076" i="4"/>
  <c r="AN2076" i="4"/>
  <c r="AO2076" i="4"/>
  <c r="AP2076" i="4"/>
  <c r="AR2076" i="4"/>
  <c r="D2077" i="4"/>
  <c r="E2077" i="4"/>
  <c r="F2077" i="4"/>
  <c r="G2077" i="4"/>
  <c r="I2077" i="4"/>
  <c r="J2077" i="4"/>
  <c r="H2077" i="4"/>
  <c r="AK2077" i="4"/>
  <c r="AL2077" i="4"/>
  <c r="AM2077" i="4"/>
  <c r="AN2077" i="4"/>
  <c r="AO2077" i="4"/>
  <c r="AP2077" i="4"/>
  <c r="AR2077" i="4"/>
  <c r="D2078" i="4"/>
  <c r="E2078" i="4"/>
  <c r="F2078" i="4"/>
  <c r="G2078" i="4"/>
  <c r="I2078" i="4"/>
  <c r="J2078" i="4"/>
  <c r="H2078" i="4"/>
  <c r="AK2078" i="4"/>
  <c r="AL2078" i="4"/>
  <c r="AM2078" i="4"/>
  <c r="AN2078" i="4"/>
  <c r="AO2078" i="4"/>
  <c r="AP2078" i="4"/>
  <c r="AR2078" i="4"/>
  <c r="D2079" i="4"/>
  <c r="E2079" i="4"/>
  <c r="F2079" i="4"/>
  <c r="G2079" i="4"/>
  <c r="I2079" i="4"/>
  <c r="J2079" i="4"/>
  <c r="H2079" i="4"/>
  <c r="AK2079" i="4"/>
  <c r="AL2079" i="4"/>
  <c r="AM2079" i="4"/>
  <c r="AN2079" i="4"/>
  <c r="AO2079" i="4"/>
  <c r="AP2079" i="4"/>
  <c r="AR2079" i="4"/>
  <c r="D2080" i="4"/>
  <c r="E2080" i="4"/>
  <c r="F2080" i="4"/>
  <c r="G2080" i="4"/>
  <c r="I2080" i="4"/>
  <c r="J2080" i="4"/>
  <c r="H2080" i="4"/>
  <c r="AK2080" i="4"/>
  <c r="AL2080" i="4"/>
  <c r="AM2080" i="4"/>
  <c r="AN2080" i="4"/>
  <c r="AO2080" i="4"/>
  <c r="AP2080" i="4"/>
  <c r="AR2080" i="4"/>
  <c r="D2081" i="4"/>
  <c r="E2081" i="4"/>
  <c r="F2081" i="4"/>
  <c r="G2081" i="4"/>
  <c r="I2081" i="4"/>
  <c r="J2081" i="4"/>
  <c r="H2081" i="4"/>
  <c r="AK2081" i="4"/>
  <c r="AL2081" i="4"/>
  <c r="AM2081" i="4"/>
  <c r="AN2081" i="4"/>
  <c r="AO2081" i="4"/>
  <c r="AP2081" i="4"/>
  <c r="AR2081" i="4"/>
  <c r="D2082" i="4"/>
  <c r="E2082" i="4"/>
  <c r="F2082" i="4"/>
  <c r="G2082" i="4"/>
  <c r="I2082" i="4"/>
  <c r="J2082" i="4"/>
  <c r="H2082" i="4"/>
  <c r="AK2082" i="4"/>
  <c r="AL2082" i="4"/>
  <c r="AM2082" i="4"/>
  <c r="AN2082" i="4"/>
  <c r="AO2082" i="4"/>
  <c r="AP2082" i="4"/>
  <c r="AR2082" i="4"/>
  <c r="D2083" i="4"/>
  <c r="E2083" i="4"/>
  <c r="F2083" i="4"/>
  <c r="G2083" i="4"/>
  <c r="I2083" i="4"/>
  <c r="J2083" i="4"/>
  <c r="H2083" i="4"/>
  <c r="AK2083" i="4"/>
  <c r="AL2083" i="4"/>
  <c r="AM2083" i="4"/>
  <c r="AN2083" i="4"/>
  <c r="AO2083" i="4"/>
  <c r="AP2083" i="4"/>
  <c r="AR2083" i="4"/>
  <c r="D2084" i="4"/>
  <c r="E2084" i="4"/>
  <c r="F2084" i="4"/>
  <c r="G2084" i="4"/>
  <c r="I2084" i="4"/>
  <c r="J2084" i="4"/>
  <c r="H2084" i="4"/>
  <c r="AK2084" i="4"/>
  <c r="AL2084" i="4"/>
  <c r="AM2084" i="4"/>
  <c r="AN2084" i="4"/>
  <c r="AO2084" i="4"/>
  <c r="AP2084" i="4"/>
  <c r="AR2084" i="4"/>
  <c r="D2085" i="4"/>
  <c r="E2085" i="4"/>
  <c r="F2085" i="4"/>
  <c r="G2085" i="4"/>
  <c r="I2085" i="4"/>
  <c r="J2085" i="4"/>
  <c r="H2085" i="4"/>
  <c r="AK2085" i="4"/>
  <c r="AL2085" i="4"/>
  <c r="AM2085" i="4"/>
  <c r="AN2085" i="4"/>
  <c r="AO2085" i="4"/>
  <c r="AP2085" i="4"/>
  <c r="AR2085" i="4"/>
  <c r="D2086" i="4"/>
  <c r="E2086" i="4"/>
  <c r="F2086" i="4"/>
  <c r="G2086" i="4"/>
  <c r="I2086" i="4"/>
  <c r="J2086" i="4"/>
  <c r="H2086" i="4"/>
  <c r="AK2086" i="4"/>
  <c r="AL2086" i="4"/>
  <c r="AM2086" i="4"/>
  <c r="AN2086" i="4"/>
  <c r="AO2086" i="4"/>
  <c r="AP2086" i="4"/>
  <c r="AR2086" i="4"/>
  <c r="D2087" i="4"/>
  <c r="E2087" i="4"/>
  <c r="F2087" i="4"/>
  <c r="G2087" i="4"/>
  <c r="I2087" i="4"/>
  <c r="J2087" i="4"/>
  <c r="H2087" i="4"/>
  <c r="AK2087" i="4"/>
  <c r="AL2087" i="4"/>
  <c r="AM2087" i="4"/>
  <c r="AN2087" i="4"/>
  <c r="AO2087" i="4"/>
  <c r="AP2087" i="4"/>
  <c r="AR2087" i="4"/>
  <c r="D2088" i="4"/>
  <c r="E2088" i="4"/>
  <c r="F2088" i="4"/>
  <c r="G2088" i="4"/>
  <c r="I2088" i="4"/>
  <c r="J2088" i="4"/>
  <c r="H2088" i="4"/>
  <c r="AK2088" i="4"/>
  <c r="AL2088" i="4"/>
  <c r="AM2088" i="4"/>
  <c r="AN2088" i="4"/>
  <c r="AO2088" i="4"/>
  <c r="AP2088" i="4"/>
  <c r="AR2088" i="4"/>
  <c r="D2089" i="4"/>
  <c r="E2089" i="4"/>
  <c r="F2089" i="4"/>
  <c r="G2089" i="4"/>
  <c r="I2089" i="4"/>
  <c r="J2089" i="4"/>
  <c r="H2089" i="4"/>
  <c r="AK2089" i="4"/>
  <c r="AL2089" i="4"/>
  <c r="AM2089" i="4"/>
  <c r="AN2089" i="4"/>
  <c r="AO2089" i="4"/>
  <c r="AP2089" i="4"/>
  <c r="AR2089" i="4"/>
  <c r="D2090" i="4"/>
  <c r="E2090" i="4"/>
  <c r="F2090" i="4"/>
  <c r="G2090" i="4"/>
  <c r="I2090" i="4"/>
  <c r="J2090" i="4"/>
  <c r="H2090" i="4"/>
  <c r="AK2090" i="4"/>
  <c r="AL2090" i="4"/>
  <c r="AM2090" i="4"/>
  <c r="AN2090" i="4"/>
  <c r="AO2090" i="4"/>
  <c r="AP2090" i="4"/>
  <c r="AR2090" i="4"/>
  <c r="D2091" i="4"/>
  <c r="E2091" i="4"/>
  <c r="F2091" i="4"/>
  <c r="G2091" i="4"/>
  <c r="I2091" i="4"/>
  <c r="J2091" i="4"/>
  <c r="H2091" i="4"/>
  <c r="AK2091" i="4"/>
  <c r="AL2091" i="4"/>
  <c r="AM2091" i="4"/>
  <c r="AN2091" i="4"/>
  <c r="AO2091" i="4"/>
  <c r="AP2091" i="4"/>
  <c r="AR2091" i="4"/>
  <c r="D2092" i="4"/>
  <c r="E2092" i="4"/>
  <c r="F2092" i="4"/>
  <c r="G2092" i="4"/>
  <c r="I2092" i="4"/>
  <c r="J2092" i="4"/>
  <c r="H2092" i="4"/>
  <c r="AK2092" i="4"/>
  <c r="AL2092" i="4"/>
  <c r="AM2092" i="4"/>
  <c r="AN2092" i="4"/>
  <c r="AO2092" i="4"/>
  <c r="AP2092" i="4"/>
  <c r="AR2092" i="4"/>
  <c r="D2093" i="4"/>
  <c r="E2093" i="4"/>
  <c r="F2093" i="4"/>
  <c r="G2093" i="4"/>
  <c r="I2093" i="4"/>
  <c r="J2093" i="4"/>
  <c r="H2093" i="4"/>
  <c r="AK2093" i="4"/>
  <c r="AL2093" i="4"/>
  <c r="AM2093" i="4"/>
  <c r="AN2093" i="4"/>
  <c r="AO2093" i="4"/>
  <c r="AP2093" i="4"/>
  <c r="AR2093" i="4"/>
  <c r="D2094" i="4"/>
  <c r="E2094" i="4"/>
  <c r="F2094" i="4"/>
  <c r="G2094" i="4"/>
  <c r="I2094" i="4"/>
  <c r="J2094" i="4"/>
  <c r="H2094" i="4"/>
  <c r="AK2094" i="4"/>
  <c r="AL2094" i="4"/>
  <c r="AM2094" i="4"/>
  <c r="AN2094" i="4"/>
  <c r="AO2094" i="4"/>
  <c r="AP2094" i="4"/>
  <c r="AR2094" i="4"/>
  <c r="D2095" i="4"/>
  <c r="E2095" i="4"/>
  <c r="F2095" i="4"/>
  <c r="G2095" i="4"/>
  <c r="I2095" i="4"/>
  <c r="J2095" i="4"/>
  <c r="H2095" i="4"/>
  <c r="AK2095" i="4"/>
  <c r="AL2095" i="4"/>
  <c r="AM2095" i="4"/>
  <c r="AN2095" i="4"/>
  <c r="AO2095" i="4"/>
  <c r="AP2095" i="4"/>
  <c r="AR2095" i="4"/>
  <c r="D2096" i="4"/>
  <c r="E2096" i="4"/>
  <c r="F2096" i="4"/>
  <c r="G2096" i="4"/>
  <c r="I2096" i="4"/>
  <c r="J2096" i="4"/>
  <c r="H2096" i="4"/>
  <c r="AK2096" i="4"/>
  <c r="AL2096" i="4"/>
  <c r="AM2096" i="4"/>
  <c r="AN2096" i="4"/>
  <c r="AO2096" i="4"/>
  <c r="AP2096" i="4"/>
  <c r="AR2096" i="4"/>
  <c r="D2097" i="4"/>
  <c r="E2097" i="4"/>
  <c r="F2097" i="4"/>
  <c r="G2097" i="4"/>
  <c r="I2097" i="4"/>
  <c r="J2097" i="4"/>
  <c r="H2097" i="4"/>
  <c r="AK2097" i="4"/>
  <c r="AL2097" i="4"/>
  <c r="AM2097" i="4"/>
  <c r="AN2097" i="4"/>
  <c r="AO2097" i="4"/>
  <c r="AP2097" i="4"/>
  <c r="AR2097" i="4"/>
  <c r="D2098" i="4"/>
  <c r="E2098" i="4"/>
  <c r="F2098" i="4"/>
  <c r="G2098" i="4"/>
  <c r="I2098" i="4"/>
  <c r="J2098" i="4"/>
  <c r="H2098" i="4"/>
  <c r="AK2098" i="4"/>
  <c r="AL2098" i="4"/>
  <c r="AM2098" i="4"/>
  <c r="AN2098" i="4"/>
  <c r="AO2098" i="4"/>
  <c r="AP2098" i="4"/>
  <c r="AR2098" i="4"/>
  <c r="D2099" i="4"/>
  <c r="E2099" i="4"/>
  <c r="F2099" i="4"/>
  <c r="G2099" i="4"/>
  <c r="I2099" i="4"/>
  <c r="J2099" i="4"/>
  <c r="H2099" i="4"/>
  <c r="AK2099" i="4"/>
  <c r="AL2099" i="4"/>
  <c r="AM2099" i="4"/>
  <c r="AN2099" i="4"/>
  <c r="AO2099" i="4"/>
  <c r="AP2099" i="4"/>
  <c r="AR2099" i="4"/>
  <c r="D2100" i="4"/>
  <c r="E2100" i="4"/>
  <c r="F2100" i="4"/>
  <c r="G2100" i="4"/>
  <c r="I2100" i="4"/>
  <c r="J2100" i="4"/>
  <c r="H2100" i="4"/>
  <c r="AK2100" i="4"/>
  <c r="AL2100" i="4"/>
  <c r="AM2100" i="4"/>
  <c r="AN2100" i="4"/>
  <c r="AO2100" i="4"/>
  <c r="AP2100" i="4"/>
  <c r="AR2100" i="4"/>
  <c r="D2101" i="4"/>
  <c r="E2101" i="4"/>
  <c r="F2101" i="4"/>
  <c r="G2101" i="4"/>
  <c r="I2101" i="4"/>
  <c r="J2101" i="4"/>
  <c r="H2101" i="4"/>
  <c r="AK2101" i="4"/>
  <c r="AL2101" i="4"/>
  <c r="AM2101" i="4"/>
  <c r="AN2101" i="4"/>
  <c r="AO2101" i="4"/>
  <c r="AP2101" i="4"/>
  <c r="AR2101" i="4"/>
  <c r="D2102" i="4"/>
  <c r="E2102" i="4"/>
  <c r="F2102" i="4"/>
  <c r="G2102" i="4"/>
  <c r="I2102" i="4"/>
  <c r="J2102" i="4"/>
  <c r="H2102" i="4"/>
  <c r="AK2102" i="4"/>
  <c r="AL2102" i="4"/>
  <c r="AM2102" i="4"/>
  <c r="AN2102" i="4"/>
  <c r="AO2102" i="4"/>
  <c r="AP2102" i="4"/>
  <c r="AR2102" i="4"/>
  <c r="D2103" i="4"/>
  <c r="E2103" i="4"/>
  <c r="F2103" i="4"/>
  <c r="G2103" i="4"/>
  <c r="I2103" i="4"/>
  <c r="J2103" i="4"/>
  <c r="H2103" i="4"/>
  <c r="AK2103" i="4"/>
  <c r="AL2103" i="4"/>
  <c r="AM2103" i="4"/>
  <c r="AN2103" i="4"/>
  <c r="AO2103" i="4"/>
  <c r="AP2103" i="4"/>
  <c r="AR2103" i="4"/>
  <c r="D2104" i="4"/>
  <c r="E2104" i="4"/>
  <c r="F2104" i="4"/>
  <c r="G2104" i="4"/>
  <c r="I2104" i="4"/>
  <c r="J2104" i="4"/>
  <c r="H2104" i="4"/>
  <c r="AK2104" i="4"/>
  <c r="AL2104" i="4"/>
  <c r="AM2104" i="4"/>
  <c r="AN2104" i="4"/>
  <c r="AO2104" i="4"/>
  <c r="AP2104" i="4"/>
  <c r="AR2104" i="4"/>
  <c r="D2105" i="4"/>
  <c r="E2105" i="4"/>
  <c r="F2105" i="4"/>
  <c r="G2105" i="4"/>
  <c r="I2105" i="4"/>
  <c r="J2105" i="4"/>
  <c r="H2105" i="4"/>
  <c r="AK2105" i="4"/>
  <c r="AL2105" i="4"/>
  <c r="AM2105" i="4"/>
  <c r="AN2105" i="4"/>
  <c r="AO2105" i="4"/>
  <c r="AP2105" i="4"/>
  <c r="AR2105" i="4"/>
  <c r="D2106" i="4"/>
  <c r="E2106" i="4"/>
  <c r="F2106" i="4"/>
  <c r="G2106" i="4"/>
  <c r="I2106" i="4"/>
  <c r="J2106" i="4"/>
  <c r="H2106" i="4"/>
  <c r="AK2106" i="4"/>
  <c r="AL2106" i="4"/>
  <c r="AM2106" i="4"/>
  <c r="AN2106" i="4"/>
  <c r="AO2106" i="4"/>
  <c r="AP2106" i="4"/>
  <c r="AR2106" i="4"/>
  <c r="D2107" i="4"/>
  <c r="E2107" i="4"/>
  <c r="F2107" i="4"/>
  <c r="G2107" i="4"/>
  <c r="I2107" i="4"/>
  <c r="J2107" i="4"/>
  <c r="H2107" i="4"/>
  <c r="AK2107" i="4"/>
  <c r="AL2107" i="4"/>
  <c r="AM2107" i="4"/>
  <c r="AN2107" i="4"/>
  <c r="AO2107" i="4"/>
  <c r="AP2107" i="4"/>
  <c r="AR2107" i="4"/>
  <c r="D2108" i="4"/>
  <c r="E2108" i="4"/>
  <c r="F2108" i="4"/>
  <c r="G2108" i="4"/>
  <c r="I2108" i="4"/>
  <c r="J2108" i="4"/>
  <c r="H2108" i="4"/>
  <c r="AK2108" i="4"/>
  <c r="AL2108" i="4"/>
  <c r="AM2108" i="4"/>
  <c r="AN2108" i="4"/>
  <c r="AO2108" i="4"/>
  <c r="AP2108" i="4"/>
  <c r="AR2108" i="4"/>
  <c r="D2109" i="4"/>
  <c r="E2109" i="4"/>
  <c r="F2109" i="4"/>
  <c r="G2109" i="4"/>
  <c r="I2109" i="4"/>
  <c r="J2109" i="4"/>
  <c r="H2109" i="4"/>
  <c r="AK2109" i="4"/>
  <c r="AL2109" i="4"/>
  <c r="AM2109" i="4"/>
  <c r="AN2109" i="4"/>
  <c r="AO2109" i="4"/>
  <c r="AP2109" i="4"/>
  <c r="AR2109" i="4"/>
  <c r="D2110" i="4"/>
  <c r="E2110" i="4"/>
  <c r="F2110" i="4"/>
  <c r="G2110" i="4"/>
  <c r="I2110" i="4"/>
  <c r="J2110" i="4"/>
  <c r="H2110" i="4"/>
  <c r="AK2110" i="4"/>
  <c r="AL2110" i="4"/>
  <c r="AM2110" i="4"/>
  <c r="AN2110" i="4"/>
  <c r="AO2110" i="4"/>
  <c r="AP2110" i="4"/>
  <c r="AR2110" i="4"/>
  <c r="D2111" i="4"/>
  <c r="E2111" i="4"/>
  <c r="F2111" i="4"/>
  <c r="G2111" i="4"/>
  <c r="I2111" i="4"/>
  <c r="J2111" i="4"/>
  <c r="H2111" i="4"/>
  <c r="AK2111" i="4"/>
  <c r="AL2111" i="4"/>
  <c r="AM2111" i="4"/>
  <c r="AN2111" i="4"/>
  <c r="AO2111" i="4"/>
  <c r="AP2111" i="4"/>
  <c r="AR2111" i="4"/>
  <c r="D2112" i="4"/>
  <c r="E2112" i="4"/>
  <c r="F2112" i="4"/>
  <c r="G2112" i="4"/>
  <c r="I2112" i="4"/>
  <c r="J2112" i="4"/>
  <c r="H2112" i="4"/>
  <c r="AK2112" i="4"/>
  <c r="AL2112" i="4"/>
  <c r="AM2112" i="4"/>
  <c r="AN2112" i="4"/>
  <c r="AO2112" i="4"/>
  <c r="AP2112" i="4"/>
  <c r="AR2112" i="4"/>
  <c r="D2113" i="4"/>
  <c r="E2113" i="4"/>
  <c r="F2113" i="4"/>
  <c r="G2113" i="4"/>
  <c r="I2113" i="4"/>
  <c r="J2113" i="4"/>
  <c r="H2113" i="4"/>
  <c r="AK2113" i="4"/>
  <c r="AL2113" i="4"/>
  <c r="AM2113" i="4"/>
  <c r="AN2113" i="4"/>
  <c r="AO2113" i="4"/>
  <c r="AP2113" i="4"/>
  <c r="AR2113" i="4"/>
  <c r="D2114" i="4"/>
  <c r="E2114" i="4"/>
  <c r="F2114" i="4"/>
  <c r="G2114" i="4"/>
  <c r="I2114" i="4"/>
  <c r="J2114" i="4"/>
  <c r="H2114" i="4"/>
  <c r="AK2114" i="4"/>
  <c r="AL2114" i="4"/>
  <c r="AM2114" i="4"/>
  <c r="AN2114" i="4"/>
  <c r="AO2114" i="4"/>
  <c r="AP2114" i="4"/>
  <c r="AR2114" i="4"/>
  <c r="D2115" i="4"/>
  <c r="E2115" i="4"/>
  <c r="F2115" i="4"/>
  <c r="G2115" i="4"/>
  <c r="I2115" i="4"/>
  <c r="J2115" i="4"/>
  <c r="H2115" i="4"/>
  <c r="AK2115" i="4"/>
  <c r="AL2115" i="4"/>
  <c r="AM2115" i="4"/>
  <c r="AN2115" i="4"/>
  <c r="AO2115" i="4"/>
  <c r="AP2115" i="4"/>
  <c r="AR2115" i="4"/>
  <c r="D2116" i="4"/>
  <c r="E2116" i="4"/>
  <c r="F2116" i="4"/>
  <c r="G2116" i="4"/>
  <c r="I2116" i="4"/>
  <c r="J2116" i="4"/>
  <c r="H2116" i="4"/>
  <c r="AK2116" i="4"/>
  <c r="AL2116" i="4"/>
  <c r="AM2116" i="4"/>
  <c r="AN2116" i="4"/>
  <c r="AO2116" i="4"/>
  <c r="AP2116" i="4"/>
  <c r="AR2116" i="4"/>
  <c r="D2117" i="4"/>
  <c r="E2117" i="4"/>
  <c r="F2117" i="4"/>
  <c r="G2117" i="4"/>
  <c r="I2117" i="4"/>
  <c r="J2117" i="4"/>
  <c r="H2117" i="4"/>
  <c r="AK2117" i="4"/>
  <c r="AL2117" i="4"/>
  <c r="AM2117" i="4"/>
  <c r="AN2117" i="4"/>
  <c r="AO2117" i="4"/>
  <c r="AP2117" i="4"/>
  <c r="AR2117" i="4"/>
  <c r="D2118" i="4"/>
  <c r="E2118" i="4"/>
  <c r="F2118" i="4"/>
  <c r="G2118" i="4"/>
  <c r="I2118" i="4"/>
  <c r="J2118" i="4"/>
  <c r="H2118" i="4"/>
  <c r="AK2118" i="4"/>
  <c r="AL2118" i="4"/>
  <c r="AM2118" i="4"/>
  <c r="AN2118" i="4"/>
  <c r="AO2118" i="4"/>
  <c r="AP2118" i="4"/>
  <c r="AR2118" i="4"/>
  <c r="D2119" i="4"/>
  <c r="E2119" i="4"/>
  <c r="F2119" i="4"/>
  <c r="G2119" i="4"/>
  <c r="I2119" i="4"/>
  <c r="J2119" i="4"/>
  <c r="H2119" i="4"/>
  <c r="AK2119" i="4"/>
  <c r="AL2119" i="4"/>
  <c r="AM2119" i="4"/>
  <c r="AN2119" i="4"/>
  <c r="AO2119" i="4"/>
  <c r="AP2119" i="4"/>
  <c r="AR2119" i="4"/>
  <c r="D2120" i="4"/>
  <c r="E2120" i="4"/>
  <c r="F2120" i="4"/>
  <c r="G2120" i="4"/>
  <c r="I2120" i="4"/>
  <c r="J2120" i="4"/>
  <c r="H2120" i="4"/>
  <c r="AK2120" i="4"/>
  <c r="AL2120" i="4"/>
  <c r="AM2120" i="4"/>
  <c r="AN2120" i="4"/>
  <c r="AO2120" i="4"/>
  <c r="AP2120" i="4"/>
  <c r="AR2120" i="4"/>
  <c r="D2121" i="4"/>
  <c r="E2121" i="4"/>
  <c r="F2121" i="4"/>
  <c r="G2121" i="4"/>
  <c r="I2121" i="4"/>
  <c r="J2121" i="4"/>
  <c r="H2121" i="4"/>
  <c r="AK2121" i="4"/>
  <c r="AL2121" i="4"/>
  <c r="AM2121" i="4"/>
  <c r="AN2121" i="4"/>
  <c r="AO2121" i="4"/>
  <c r="AP2121" i="4"/>
  <c r="AR2121" i="4"/>
  <c r="D2122" i="4"/>
  <c r="E2122" i="4"/>
  <c r="F2122" i="4"/>
  <c r="G2122" i="4"/>
  <c r="I2122" i="4"/>
  <c r="J2122" i="4"/>
  <c r="H2122" i="4"/>
  <c r="AK2122" i="4"/>
  <c r="AL2122" i="4"/>
  <c r="AM2122" i="4"/>
  <c r="AN2122" i="4"/>
  <c r="AO2122" i="4"/>
  <c r="AP2122" i="4"/>
  <c r="AR2122" i="4"/>
  <c r="D2123" i="4"/>
  <c r="E2123" i="4"/>
  <c r="F2123" i="4"/>
  <c r="G2123" i="4"/>
  <c r="I2123" i="4"/>
  <c r="J2123" i="4"/>
  <c r="H2123" i="4"/>
  <c r="AK2123" i="4"/>
  <c r="AL2123" i="4"/>
  <c r="AM2123" i="4"/>
  <c r="AN2123" i="4"/>
  <c r="AO2123" i="4"/>
  <c r="AP2123" i="4"/>
  <c r="AR2123" i="4"/>
  <c r="D2124" i="4"/>
  <c r="E2124" i="4"/>
  <c r="F2124" i="4"/>
  <c r="G2124" i="4"/>
  <c r="I2124" i="4"/>
  <c r="J2124" i="4"/>
  <c r="H2124" i="4"/>
  <c r="AK2124" i="4"/>
  <c r="AL2124" i="4"/>
  <c r="AM2124" i="4"/>
  <c r="AN2124" i="4"/>
  <c r="AO2124" i="4"/>
  <c r="AP2124" i="4"/>
  <c r="AR2124" i="4"/>
  <c r="D2125" i="4"/>
  <c r="E2125" i="4"/>
  <c r="F2125" i="4"/>
  <c r="G2125" i="4"/>
  <c r="I2125" i="4"/>
  <c r="J2125" i="4"/>
  <c r="H2125" i="4"/>
  <c r="AK2125" i="4"/>
  <c r="AL2125" i="4"/>
  <c r="AM2125" i="4"/>
  <c r="AN2125" i="4"/>
  <c r="AO2125" i="4"/>
  <c r="AP2125" i="4"/>
  <c r="AR2125" i="4"/>
  <c r="D2126" i="4"/>
  <c r="E2126" i="4"/>
  <c r="F2126" i="4"/>
  <c r="G2126" i="4"/>
  <c r="I2126" i="4"/>
  <c r="J2126" i="4"/>
  <c r="H2126" i="4"/>
  <c r="AK2126" i="4"/>
  <c r="AL2126" i="4"/>
  <c r="AM2126" i="4"/>
  <c r="AN2126" i="4"/>
  <c r="AO2126" i="4"/>
  <c r="AP2126" i="4"/>
  <c r="AR2126" i="4"/>
  <c r="D2127" i="4"/>
  <c r="E2127" i="4"/>
  <c r="F2127" i="4"/>
  <c r="G2127" i="4"/>
  <c r="I2127" i="4"/>
  <c r="J2127" i="4"/>
  <c r="H2127" i="4"/>
  <c r="AK2127" i="4"/>
  <c r="AL2127" i="4"/>
  <c r="AM2127" i="4"/>
  <c r="AN2127" i="4"/>
  <c r="AO2127" i="4"/>
  <c r="AP2127" i="4"/>
  <c r="AR2127" i="4"/>
  <c r="D2128" i="4"/>
  <c r="E2128" i="4"/>
  <c r="F2128" i="4"/>
  <c r="G2128" i="4"/>
  <c r="I2128" i="4"/>
  <c r="J2128" i="4"/>
  <c r="H2128" i="4"/>
  <c r="AK2128" i="4"/>
  <c r="AL2128" i="4"/>
  <c r="AM2128" i="4"/>
  <c r="AN2128" i="4"/>
  <c r="AO2128" i="4"/>
  <c r="AP2128" i="4"/>
  <c r="AR2128" i="4"/>
  <c r="D2129" i="4"/>
  <c r="E2129" i="4"/>
  <c r="F2129" i="4"/>
  <c r="G2129" i="4"/>
  <c r="I2129" i="4"/>
  <c r="J2129" i="4"/>
  <c r="H2129" i="4"/>
  <c r="AK2129" i="4"/>
  <c r="AL2129" i="4"/>
  <c r="AM2129" i="4"/>
  <c r="AN2129" i="4"/>
  <c r="AO2129" i="4"/>
  <c r="AP2129" i="4"/>
  <c r="AR2129" i="4"/>
  <c r="D2130" i="4"/>
  <c r="E2130" i="4"/>
  <c r="F2130" i="4"/>
  <c r="G2130" i="4"/>
  <c r="I2130" i="4"/>
  <c r="J2130" i="4"/>
  <c r="H2130" i="4"/>
  <c r="AK2130" i="4"/>
  <c r="AL2130" i="4"/>
  <c r="AM2130" i="4"/>
  <c r="AN2130" i="4"/>
  <c r="AO2130" i="4"/>
  <c r="AP2130" i="4"/>
  <c r="AR2130" i="4"/>
  <c r="D2131" i="4"/>
  <c r="E2131" i="4"/>
  <c r="F2131" i="4"/>
  <c r="G2131" i="4"/>
  <c r="I2131" i="4"/>
  <c r="J2131" i="4"/>
  <c r="H2131" i="4"/>
  <c r="AK2131" i="4"/>
  <c r="AL2131" i="4"/>
  <c r="AM2131" i="4"/>
  <c r="AN2131" i="4"/>
  <c r="AO2131" i="4"/>
  <c r="AP2131" i="4"/>
  <c r="AR2131" i="4"/>
  <c r="D2132" i="4"/>
  <c r="E2132" i="4"/>
  <c r="F2132" i="4"/>
  <c r="G2132" i="4"/>
  <c r="I2132" i="4"/>
  <c r="J2132" i="4"/>
  <c r="H2132" i="4"/>
  <c r="AK2132" i="4"/>
  <c r="AL2132" i="4"/>
  <c r="AM2132" i="4"/>
  <c r="AN2132" i="4"/>
  <c r="AO2132" i="4"/>
  <c r="AP2132" i="4"/>
  <c r="AR2132" i="4"/>
  <c r="D2133" i="4"/>
  <c r="E2133" i="4"/>
  <c r="F2133" i="4"/>
  <c r="G2133" i="4"/>
  <c r="I2133" i="4"/>
  <c r="J2133" i="4"/>
  <c r="H2133" i="4"/>
  <c r="AK2133" i="4"/>
  <c r="AL2133" i="4"/>
  <c r="AM2133" i="4"/>
  <c r="AN2133" i="4"/>
  <c r="AO2133" i="4"/>
  <c r="AP2133" i="4"/>
  <c r="AR2133" i="4"/>
  <c r="D2134" i="4"/>
  <c r="E2134" i="4"/>
  <c r="F2134" i="4"/>
  <c r="G2134" i="4"/>
  <c r="I2134" i="4"/>
  <c r="J2134" i="4"/>
  <c r="H2134" i="4"/>
  <c r="AK2134" i="4"/>
  <c r="AL2134" i="4"/>
  <c r="AM2134" i="4"/>
  <c r="AN2134" i="4"/>
  <c r="AO2134" i="4"/>
  <c r="AP2134" i="4"/>
  <c r="AR2134" i="4"/>
  <c r="D2135" i="4"/>
  <c r="E2135" i="4"/>
  <c r="F2135" i="4"/>
  <c r="G2135" i="4"/>
  <c r="I2135" i="4"/>
  <c r="J2135" i="4"/>
  <c r="H2135" i="4"/>
  <c r="AK2135" i="4"/>
  <c r="AL2135" i="4"/>
  <c r="AM2135" i="4"/>
  <c r="AN2135" i="4"/>
  <c r="AO2135" i="4"/>
  <c r="AP2135" i="4"/>
  <c r="AR2135" i="4"/>
  <c r="D2136" i="4"/>
  <c r="E2136" i="4"/>
  <c r="F2136" i="4"/>
  <c r="G2136" i="4"/>
  <c r="I2136" i="4"/>
  <c r="J2136" i="4"/>
  <c r="H2136" i="4"/>
  <c r="AK2136" i="4"/>
  <c r="AL2136" i="4"/>
  <c r="AM2136" i="4"/>
  <c r="AN2136" i="4"/>
  <c r="AO2136" i="4"/>
  <c r="AP2136" i="4"/>
  <c r="AR2136" i="4"/>
  <c r="D2137" i="4"/>
  <c r="E2137" i="4"/>
  <c r="F2137" i="4"/>
  <c r="G2137" i="4"/>
  <c r="I2137" i="4"/>
  <c r="J2137" i="4"/>
  <c r="H2137" i="4"/>
  <c r="AK2137" i="4"/>
  <c r="AL2137" i="4"/>
  <c r="AM2137" i="4"/>
  <c r="AN2137" i="4"/>
  <c r="AO2137" i="4"/>
  <c r="AP2137" i="4"/>
  <c r="AR2137" i="4"/>
  <c r="D2138" i="4"/>
  <c r="E2138" i="4"/>
  <c r="F2138" i="4"/>
  <c r="G2138" i="4"/>
  <c r="I2138" i="4"/>
  <c r="J2138" i="4"/>
  <c r="H2138" i="4"/>
  <c r="AK2138" i="4"/>
  <c r="AL2138" i="4"/>
  <c r="AM2138" i="4"/>
  <c r="AN2138" i="4"/>
  <c r="AO2138" i="4"/>
  <c r="AP2138" i="4"/>
  <c r="AR2138" i="4"/>
  <c r="D2139" i="4"/>
  <c r="E2139" i="4"/>
  <c r="F2139" i="4"/>
  <c r="G2139" i="4"/>
  <c r="I2139" i="4"/>
  <c r="J2139" i="4"/>
  <c r="H2139" i="4"/>
  <c r="AK2139" i="4"/>
  <c r="AL2139" i="4"/>
  <c r="AM2139" i="4"/>
  <c r="AN2139" i="4"/>
  <c r="AO2139" i="4"/>
  <c r="AP2139" i="4"/>
  <c r="AR2139" i="4"/>
  <c r="D2140" i="4"/>
  <c r="E2140" i="4"/>
  <c r="F2140" i="4"/>
  <c r="G2140" i="4"/>
  <c r="I2140" i="4"/>
  <c r="J2140" i="4"/>
  <c r="H2140" i="4"/>
  <c r="AK2140" i="4"/>
  <c r="AL2140" i="4"/>
  <c r="AM2140" i="4"/>
  <c r="AN2140" i="4"/>
  <c r="AO2140" i="4"/>
  <c r="AP2140" i="4"/>
  <c r="AR2140" i="4"/>
  <c r="D2141" i="4"/>
  <c r="E2141" i="4"/>
  <c r="F2141" i="4"/>
  <c r="G2141" i="4"/>
  <c r="I2141" i="4"/>
  <c r="J2141" i="4"/>
  <c r="H2141" i="4"/>
  <c r="AK2141" i="4"/>
  <c r="AL2141" i="4"/>
  <c r="AM2141" i="4"/>
  <c r="AN2141" i="4"/>
  <c r="AO2141" i="4"/>
  <c r="AP2141" i="4"/>
  <c r="AR2141" i="4"/>
  <c r="D2142" i="4"/>
  <c r="E2142" i="4"/>
  <c r="F2142" i="4"/>
  <c r="G2142" i="4"/>
  <c r="I2142" i="4"/>
  <c r="J2142" i="4"/>
  <c r="H2142" i="4"/>
  <c r="AK2142" i="4"/>
  <c r="AL2142" i="4"/>
  <c r="AM2142" i="4"/>
  <c r="AN2142" i="4"/>
  <c r="AO2142" i="4"/>
  <c r="AP2142" i="4"/>
  <c r="AR2142" i="4"/>
  <c r="D2143" i="4"/>
  <c r="E2143" i="4"/>
  <c r="F2143" i="4"/>
  <c r="G2143" i="4"/>
  <c r="I2143" i="4"/>
  <c r="J2143" i="4"/>
  <c r="H2143" i="4"/>
  <c r="AK2143" i="4"/>
  <c r="AL2143" i="4"/>
  <c r="AM2143" i="4"/>
  <c r="AN2143" i="4"/>
  <c r="AO2143" i="4"/>
  <c r="AP2143" i="4"/>
  <c r="AR2143" i="4"/>
  <c r="D2144" i="4"/>
  <c r="E2144" i="4"/>
  <c r="F2144" i="4"/>
  <c r="G2144" i="4"/>
  <c r="I2144" i="4"/>
  <c r="J2144" i="4"/>
  <c r="H2144" i="4"/>
  <c r="AK2144" i="4"/>
  <c r="AL2144" i="4"/>
  <c r="AM2144" i="4"/>
  <c r="AN2144" i="4"/>
  <c r="AO2144" i="4"/>
  <c r="AP2144" i="4"/>
  <c r="AR2144" i="4"/>
  <c r="D2145" i="4"/>
  <c r="E2145" i="4"/>
  <c r="F2145" i="4"/>
  <c r="G2145" i="4"/>
  <c r="I2145" i="4"/>
  <c r="J2145" i="4"/>
  <c r="H2145" i="4"/>
  <c r="AK2145" i="4"/>
  <c r="AL2145" i="4"/>
  <c r="AM2145" i="4"/>
  <c r="AN2145" i="4"/>
  <c r="AO2145" i="4"/>
  <c r="AP2145" i="4"/>
  <c r="AR2145" i="4"/>
  <c r="D2146" i="4"/>
  <c r="E2146" i="4"/>
  <c r="F2146" i="4"/>
  <c r="G2146" i="4"/>
  <c r="I2146" i="4"/>
  <c r="J2146" i="4"/>
  <c r="H2146" i="4"/>
  <c r="AK2146" i="4"/>
  <c r="AL2146" i="4"/>
  <c r="AM2146" i="4"/>
  <c r="AN2146" i="4"/>
  <c r="AO2146" i="4"/>
  <c r="AP2146" i="4"/>
  <c r="AR2146" i="4"/>
  <c r="D2147" i="4"/>
  <c r="E2147" i="4"/>
  <c r="F2147" i="4"/>
  <c r="G2147" i="4"/>
  <c r="I2147" i="4"/>
  <c r="J2147" i="4"/>
  <c r="H2147" i="4"/>
  <c r="AK2147" i="4"/>
  <c r="AL2147" i="4"/>
  <c r="AM2147" i="4"/>
  <c r="AN2147" i="4"/>
  <c r="AO2147" i="4"/>
  <c r="AP2147" i="4"/>
  <c r="AR2147" i="4"/>
  <c r="D2148" i="4"/>
  <c r="E2148" i="4"/>
  <c r="F2148" i="4"/>
  <c r="G2148" i="4"/>
  <c r="I2148" i="4"/>
  <c r="J2148" i="4"/>
  <c r="H2148" i="4"/>
  <c r="AK2148" i="4"/>
  <c r="AL2148" i="4"/>
  <c r="AM2148" i="4"/>
  <c r="AN2148" i="4"/>
  <c r="AO2148" i="4"/>
  <c r="AP2148" i="4"/>
  <c r="AR2148" i="4"/>
  <c r="D2149" i="4"/>
  <c r="E2149" i="4"/>
  <c r="F2149" i="4"/>
  <c r="G2149" i="4"/>
  <c r="I2149" i="4"/>
  <c r="J2149" i="4"/>
  <c r="H2149" i="4"/>
  <c r="AK2149" i="4"/>
  <c r="AL2149" i="4"/>
  <c r="AM2149" i="4"/>
  <c r="AN2149" i="4"/>
  <c r="AO2149" i="4"/>
  <c r="AP2149" i="4"/>
  <c r="AR2149" i="4"/>
  <c r="D2150" i="4"/>
  <c r="E2150" i="4"/>
  <c r="F2150" i="4"/>
  <c r="G2150" i="4"/>
  <c r="I2150" i="4"/>
  <c r="J2150" i="4"/>
  <c r="H2150" i="4"/>
  <c r="AK2150" i="4"/>
  <c r="AL2150" i="4"/>
  <c r="AM2150" i="4"/>
  <c r="AN2150" i="4"/>
  <c r="AO2150" i="4"/>
  <c r="AP2150" i="4"/>
  <c r="AR2150" i="4"/>
  <c r="D2151" i="4"/>
  <c r="E2151" i="4"/>
  <c r="F2151" i="4"/>
  <c r="G2151" i="4"/>
  <c r="I2151" i="4"/>
  <c r="J2151" i="4"/>
  <c r="H2151" i="4"/>
  <c r="AK2151" i="4"/>
  <c r="AL2151" i="4"/>
  <c r="AM2151" i="4"/>
  <c r="AN2151" i="4"/>
  <c r="AO2151" i="4"/>
  <c r="AP2151" i="4"/>
  <c r="AR2151" i="4"/>
  <c r="D2152" i="4"/>
  <c r="E2152" i="4"/>
  <c r="F2152" i="4"/>
  <c r="G2152" i="4"/>
  <c r="I2152" i="4"/>
  <c r="J2152" i="4"/>
  <c r="H2152" i="4"/>
  <c r="AK2152" i="4"/>
  <c r="AL2152" i="4"/>
  <c r="AM2152" i="4"/>
  <c r="AN2152" i="4"/>
  <c r="AO2152" i="4"/>
  <c r="AP2152" i="4"/>
  <c r="AR2152" i="4"/>
  <c r="D2153" i="4"/>
  <c r="E2153" i="4"/>
  <c r="F2153" i="4"/>
  <c r="G2153" i="4"/>
  <c r="I2153" i="4"/>
  <c r="J2153" i="4"/>
  <c r="H2153" i="4"/>
  <c r="AK2153" i="4"/>
  <c r="AL2153" i="4"/>
  <c r="AM2153" i="4"/>
  <c r="AN2153" i="4"/>
  <c r="AO2153" i="4"/>
  <c r="AP2153" i="4"/>
  <c r="AR2153" i="4"/>
  <c r="D2154" i="4"/>
  <c r="E2154" i="4"/>
  <c r="F2154" i="4"/>
  <c r="G2154" i="4"/>
  <c r="I2154" i="4"/>
  <c r="J2154" i="4"/>
  <c r="H2154" i="4"/>
  <c r="AK2154" i="4"/>
  <c r="AL2154" i="4"/>
  <c r="AM2154" i="4"/>
  <c r="AN2154" i="4"/>
  <c r="AO2154" i="4"/>
  <c r="AP2154" i="4"/>
  <c r="AR2154" i="4"/>
  <c r="D2155" i="4"/>
  <c r="E2155" i="4"/>
  <c r="F2155" i="4"/>
  <c r="G2155" i="4"/>
  <c r="I2155" i="4"/>
  <c r="J2155" i="4"/>
  <c r="H2155" i="4"/>
  <c r="AK2155" i="4"/>
  <c r="AL2155" i="4"/>
  <c r="AM2155" i="4"/>
  <c r="AN2155" i="4"/>
  <c r="AO2155" i="4"/>
  <c r="AP2155" i="4"/>
  <c r="AR2155" i="4"/>
  <c r="D2156" i="4"/>
  <c r="E2156" i="4"/>
  <c r="F2156" i="4"/>
  <c r="G2156" i="4"/>
  <c r="I2156" i="4"/>
  <c r="J2156" i="4"/>
  <c r="H2156" i="4"/>
  <c r="AK2156" i="4"/>
  <c r="AL2156" i="4"/>
  <c r="AM2156" i="4"/>
  <c r="AN2156" i="4"/>
  <c r="AO2156" i="4"/>
  <c r="AP2156" i="4"/>
  <c r="AR2156" i="4"/>
  <c r="D2157" i="4"/>
  <c r="E2157" i="4"/>
  <c r="F2157" i="4"/>
  <c r="G2157" i="4"/>
  <c r="I2157" i="4"/>
  <c r="J2157" i="4"/>
  <c r="H2157" i="4"/>
  <c r="AK2157" i="4"/>
  <c r="AL2157" i="4"/>
  <c r="AM2157" i="4"/>
  <c r="AN2157" i="4"/>
  <c r="AO2157" i="4"/>
  <c r="AP2157" i="4"/>
  <c r="AR2157" i="4"/>
  <c r="D2158" i="4"/>
  <c r="E2158" i="4"/>
  <c r="F2158" i="4"/>
  <c r="G2158" i="4"/>
  <c r="I2158" i="4"/>
  <c r="J2158" i="4"/>
  <c r="H2158" i="4"/>
  <c r="AK2158" i="4"/>
  <c r="AL2158" i="4"/>
  <c r="AM2158" i="4"/>
  <c r="AN2158" i="4"/>
  <c r="AO2158" i="4"/>
  <c r="AP2158" i="4"/>
  <c r="AR2158" i="4"/>
  <c r="D2159" i="4"/>
  <c r="E2159" i="4"/>
  <c r="F2159" i="4"/>
  <c r="G2159" i="4"/>
  <c r="I2159" i="4"/>
  <c r="J2159" i="4"/>
  <c r="H2159" i="4"/>
  <c r="AK2159" i="4"/>
  <c r="AL2159" i="4"/>
  <c r="AM2159" i="4"/>
  <c r="AN2159" i="4"/>
  <c r="AO2159" i="4"/>
  <c r="AP2159" i="4"/>
  <c r="AR2159" i="4"/>
  <c r="D2160" i="4"/>
  <c r="E2160" i="4"/>
  <c r="F2160" i="4"/>
  <c r="G2160" i="4"/>
  <c r="I2160" i="4"/>
  <c r="J2160" i="4"/>
  <c r="H2160" i="4"/>
  <c r="AK2160" i="4"/>
  <c r="AL2160" i="4"/>
  <c r="AM2160" i="4"/>
  <c r="AN2160" i="4"/>
  <c r="AO2160" i="4"/>
  <c r="AP2160" i="4"/>
  <c r="AR2160" i="4"/>
  <c r="D2161" i="4"/>
  <c r="E2161" i="4"/>
  <c r="F2161" i="4"/>
  <c r="G2161" i="4"/>
  <c r="I2161" i="4"/>
  <c r="J2161" i="4"/>
  <c r="H2161" i="4"/>
  <c r="AK2161" i="4"/>
  <c r="AL2161" i="4"/>
  <c r="AM2161" i="4"/>
  <c r="AN2161" i="4"/>
  <c r="AO2161" i="4"/>
  <c r="AP2161" i="4"/>
  <c r="AR2161" i="4"/>
  <c r="D2162" i="4"/>
  <c r="E2162" i="4"/>
  <c r="F2162" i="4"/>
  <c r="G2162" i="4"/>
  <c r="I2162" i="4"/>
  <c r="J2162" i="4"/>
  <c r="H2162" i="4"/>
  <c r="AK2162" i="4"/>
  <c r="AL2162" i="4"/>
  <c r="AM2162" i="4"/>
  <c r="AN2162" i="4"/>
  <c r="AO2162" i="4"/>
  <c r="AP2162" i="4"/>
  <c r="AR2162" i="4"/>
  <c r="D2163" i="4"/>
  <c r="E2163" i="4"/>
  <c r="F2163" i="4"/>
  <c r="G2163" i="4"/>
  <c r="I2163" i="4"/>
  <c r="J2163" i="4"/>
  <c r="H2163" i="4"/>
  <c r="AK2163" i="4"/>
  <c r="AL2163" i="4"/>
  <c r="AM2163" i="4"/>
  <c r="AN2163" i="4"/>
  <c r="AO2163" i="4"/>
  <c r="AP2163" i="4"/>
  <c r="AR2163" i="4"/>
  <c r="D2164" i="4"/>
  <c r="E2164" i="4"/>
  <c r="F2164" i="4"/>
  <c r="G2164" i="4"/>
  <c r="I2164" i="4"/>
  <c r="J2164" i="4"/>
  <c r="H2164" i="4"/>
  <c r="AK2164" i="4"/>
  <c r="AL2164" i="4"/>
  <c r="AM2164" i="4"/>
  <c r="AN2164" i="4"/>
  <c r="AO2164" i="4"/>
  <c r="AP2164" i="4"/>
  <c r="AR2164" i="4"/>
  <c r="D2165" i="4"/>
  <c r="E2165" i="4"/>
  <c r="F2165" i="4"/>
  <c r="G2165" i="4"/>
  <c r="I2165" i="4"/>
  <c r="J2165" i="4"/>
  <c r="H2165" i="4"/>
  <c r="AK2165" i="4"/>
  <c r="AL2165" i="4"/>
  <c r="AM2165" i="4"/>
  <c r="AN2165" i="4"/>
  <c r="AO2165" i="4"/>
  <c r="AP2165" i="4"/>
  <c r="AR2165" i="4"/>
  <c r="D2166" i="4"/>
  <c r="E2166" i="4"/>
  <c r="F2166" i="4"/>
  <c r="G2166" i="4"/>
  <c r="I2166" i="4"/>
  <c r="J2166" i="4"/>
  <c r="H2166" i="4"/>
  <c r="AK2166" i="4"/>
  <c r="AL2166" i="4"/>
  <c r="AM2166" i="4"/>
  <c r="AN2166" i="4"/>
  <c r="AO2166" i="4"/>
  <c r="AP2166" i="4"/>
  <c r="AR2166" i="4"/>
  <c r="D2167" i="4"/>
  <c r="E2167" i="4"/>
  <c r="F2167" i="4"/>
  <c r="G2167" i="4"/>
  <c r="I2167" i="4"/>
  <c r="J2167" i="4"/>
  <c r="H2167" i="4"/>
  <c r="AK2167" i="4"/>
  <c r="AL2167" i="4"/>
  <c r="AM2167" i="4"/>
  <c r="AN2167" i="4"/>
  <c r="AO2167" i="4"/>
  <c r="AP2167" i="4"/>
  <c r="AR2167" i="4"/>
  <c r="D2168" i="4"/>
  <c r="E2168" i="4"/>
  <c r="F2168" i="4"/>
  <c r="G2168" i="4"/>
  <c r="I2168" i="4"/>
  <c r="J2168" i="4"/>
  <c r="H2168" i="4"/>
  <c r="AK2168" i="4"/>
  <c r="AL2168" i="4"/>
  <c r="AM2168" i="4"/>
  <c r="AN2168" i="4"/>
  <c r="AO2168" i="4"/>
  <c r="AP2168" i="4"/>
  <c r="AR2168" i="4"/>
  <c r="D2169" i="4"/>
  <c r="E2169" i="4"/>
  <c r="F2169" i="4"/>
  <c r="G2169" i="4"/>
  <c r="I2169" i="4"/>
  <c r="J2169" i="4"/>
  <c r="H2169" i="4"/>
  <c r="AK2169" i="4"/>
  <c r="AL2169" i="4"/>
  <c r="AM2169" i="4"/>
  <c r="AN2169" i="4"/>
  <c r="AO2169" i="4"/>
  <c r="AP2169" i="4"/>
  <c r="AR2169" i="4"/>
  <c r="D2170" i="4"/>
  <c r="E2170" i="4"/>
  <c r="F2170" i="4"/>
  <c r="G2170" i="4"/>
  <c r="I2170" i="4"/>
  <c r="J2170" i="4"/>
  <c r="H2170" i="4"/>
  <c r="AK2170" i="4"/>
  <c r="AL2170" i="4"/>
  <c r="AM2170" i="4"/>
  <c r="AN2170" i="4"/>
  <c r="AO2170" i="4"/>
  <c r="AP2170" i="4"/>
  <c r="AR2170" i="4"/>
  <c r="D2171" i="4"/>
  <c r="E2171" i="4"/>
  <c r="F2171" i="4"/>
  <c r="G2171" i="4"/>
  <c r="I2171" i="4"/>
  <c r="J2171" i="4"/>
  <c r="H2171" i="4"/>
  <c r="AK2171" i="4"/>
  <c r="AL2171" i="4"/>
  <c r="AM2171" i="4"/>
  <c r="AN2171" i="4"/>
  <c r="AO2171" i="4"/>
  <c r="AP2171" i="4"/>
  <c r="AR2171" i="4"/>
  <c r="D2172" i="4"/>
  <c r="E2172" i="4"/>
  <c r="F2172" i="4"/>
  <c r="G2172" i="4"/>
  <c r="I2172" i="4"/>
  <c r="J2172" i="4"/>
  <c r="H2172" i="4"/>
  <c r="AK2172" i="4"/>
  <c r="AL2172" i="4"/>
  <c r="AM2172" i="4"/>
  <c r="AN2172" i="4"/>
  <c r="AO2172" i="4"/>
  <c r="AP2172" i="4"/>
  <c r="AR2172" i="4"/>
  <c r="D2173" i="4"/>
  <c r="E2173" i="4"/>
  <c r="F2173" i="4"/>
  <c r="G2173" i="4"/>
  <c r="I2173" i="4"/>
  <c r="J2173" i="4"/>
  <c r="H2173" i="4"/>
  <c r="AK2173" i="4"/>
  <c r="AL2173" i="4"/>
  <c r="AM2173" i="4"/>
  <c r="AN2173" i="4"/>
  <c r="AO2173" i="4"/>
  <c r="AP2173" i="4"/>
  <c r="AR2173" i="4"/>
  <c r="D2174" i="4"/>
  <c r="E2174" i="4"/>
  <c r="F2174" i="4"/>
  <c r="G2174" i="4"/>
  <c r="I2174" i="4"/>
  <c r="J2174" i="4"/>
  <c r="H2174" i="4"/>
  <c r="AK2174" i="4"/>
  <c r="AL2174" i="4"/>
  <c r="AM2174" i="4"/>
  <c r="AN2174" i="4"/>
  <c r="AO2174" i="4"/>
  <c r="AP2174" i="4"/>
  <c r="AR2174" i="4"/>
  <c r="D2175" i="4"/>
  <c r="E2175" i="4"/>
  <c r="F2175" i="4"/>
  <c r="G2175" i="4"/>
  <c r="I2175" i="4"/>
  <c r="J2175" i="4"/>
  <c r="H2175" i="4"/>
  <c r="AK2175" i="4"/>
  <c r="AL2175" i="4"/>
  <c r="AM2175" i="4"/>
  <c r="AN2175" i="4"/>
  <c r="AO2175" i="4"/>
  <c r="AP2175" i="4"/>
  <c r="AR2175" i="4"/>
  <c r="D2176" i="4"/>
  <c r="E2176" i="4"/>
  <c r="F2176" i="4"/>
  <c r="G2176" i="4"/>
  <c r="I2176" i="4"/>
  <c r="J2176" i="4"/>
  <c r="H2176" i="4"/>
  <c r="AK2176" i="4"/>
  <c r="AL2176" i="4"/>
  <c r="AM2176" i="4"/>
  <c r="AN2176" i="4"/>
  <c r="AO2176" i="4"/>
  <c r="AP2176" i="4"/>
  <c r="AR2176" i="4"/>
  <c r="D2177" i="4"/>
  <c r="E2177" i="4"/>
  <c r="F2177" i="4"/>
  <c r="G2177" i="4"/>
  <c r="I2177" i="4"/>
  <c r="J2177" i="4"/>
  <c r="H2177" i="4"/>
  <c r="AK2177" i="4"/>
  <c r="AL2177" i="4"/>
  <c r="AM2177" i="4"/>
  <c r="AN2177" i="4"/>
  <c r="AO2177" i="4"/>
  <c r="AP2177" i="4"/>
  <c r="AR2177" i="4"/>
  <c r="D2178" i="4"/>
  <c r="E2178" i="4"/>
  <c r="F2178" i="4"/>
  <c r="G2178" i="4"/>
  <c r="I2178" i="4"/>
  <c r="J2178" i="4"/>
  <c r="H2178" i="4"/>
  <c r="AK2178" i="4"/>
  <c r="AL2178" i="4"/>
  <c r="AM2178" i="4"/>
  <c r="AN2178" i="4"/>
  <c r="AO2178" i="4"/>
  <c r="AP2178" i="4"/>
  <c r="AR2178" i="4"/>
  <c r="D2179" i="4"/>
  <c r="E2179" i="4"/>
  <c r="F2179" i="4"/>
  <c r="G2179" i="4"/>
  <c r="I2179" i="4"/>
  <c r="J2179" i="4"/>
  <c r="H2179" i="4"/>
  <c r="AK2179" i="4"/>
  <c r="AL2179" i="4"/>
  <c r="AM2179" i="4"/>
  <c r="AN2179" i="4"/>
  <c r="AO2179" i="4"/>
  <c r="AP2179" i="4"/>
  <c r="AR2179" i="4"/>
  <c r="D2180" i="4"/>
  <c r="E2180" i="4"/>
  <c r="F2180" i="4"/>
  <c r="G2180" i="4"/>
  <c r="I2180" i="4"/>
  <c r="J2180" i="4"/>
  <c r="H2180" i="4"/>
  <c r="AK2180" i="4"/>
  <c r="AL2180" i="4"/>
  <c r="AM2180" i="4"/>
  <c r="AN2180" i="4"/>
  <c r="AO2180" i="4"/>
  <c r="AP2180" i="4"/>
  <c r="AR2180" i="4"/>
  <c r="D2181" i="4"/>
  <c r="E2181" i="4"/>
  <c r="F2181" i="4"/>
  <c r="G2181" i="4"/>
  <c r="I2181" i="4"/>
  <c r="J2181" i="4"/>
  <c r="H2181" i="4"/>
  <c r="AK2181" i="4"/>
  <c r="AL2181" i="4"/>
  <c r="AM2181" i="4"/>
  <c r="AN2181" i="4"/>
  <c r="AO2181" i="4"/>
  <c r="AP2181" i="4"/>
  <c r="AR2181" i="4"/>
  <c r="D2182" i="4"/>
  <c r="E2182" i="4"/>
  <c r="F2182" i="4"/>
  <c r="G2182" i="4"/>
  <c r="I2182" i="4"/>
  <c r="J2182" i="4"/>
  <c r="H2182" i="4"/>
  <c r="AK2182" i="4"/>
  <c r="AL2182" i="4"/>
  <c r="AM2182" i="4"/>
  <c r="AN2182" i="4"/>
  <c r="AO2182" i="4"/>
  <c r="AP2182" i="4"/>
  <c r="AR2182" i="4"/>
  <c r="D2183" i="4"/>
  <c r="E2183" i="4"/>
  <c r="F2183" i="4"/>
  <c r="G2183" i="4"/>
  <c r="I2183" i="4"/>
  <c r="J2183" i="4"/>
  <c r="H2183" i="4"/>
  <c r="AK2183" i="4"/>
  <c r="AL2183" i="4"/>
  <c r="AM2183" i="4"/>
  <c r="AN2183" i="4"/>
  <c r="AO2183" i="4"/>
  <c r="AP2183" i="4"/>
  <c r="AR2183" i="4"/>
  <c r="D2184" i="4"/>
  <c r="E2184" i="4"/>
  <c r="F2184" i="4"/>
  <c r="G2184" i="4"/>
  <c r="I2184" i="4"/>
  <c r="J2184" i="4"/>
  <c r="H2184" i="4"/>
  <c r="AK2184" i="4"/>
  <c r="AL2184" i="4"/>
  <c r="AM2184" i="4"/>
  <c r="AN2184" i="4"/>
  <c r="AO2184" i="4"/>
  <c r="AP2184" i="4"/>
  <c r="AR2184" i="4"/>
  <c r="D2185" i="4"/>
  <c r="E2185" i="4"/>
  <c r="F2185" i="4"/>
  <c r="G2185" i="4"/>
  <c r="I2185" i="4"/>
  <c r="J2185" i="4"/>
  <c r="H2185" i="4"/>
  <c r="AK2185" i="4"/>
  <c r="AL2185" i="4"/>
  <c r="AM2185" i="4"/>
  <c r="AN2185" i="4"/>
  <c r="AO2185" i="4"/>
  <c r="AP2185" i="4"/>
  <c r="AR2185" i="4"/>
  <c r="D2186" i="4"/>
  <c r="E2186" i="4"/>
  <c r="F2186" i="4"/>
  <c r="G2186" i="4"/>
  <c r="I2186" i="4"/>
  <c r="J2186" i="4"/>
  <c r="H2186" i="4"/>
  <c r="AK2186" i="4"/>
  <c r="AL2186" i="4"/>
  <c r="AM2186" i="4"/>
  <c r="AN2186" i="4"/>
  <c r="AO2186" i="4"/>
  <c r="AP2186" i="4"/>
  <c r="AR2186" i="4"/>
  <c r="D2187" i="4"/>
  <c r="E2187" i="4"/>
  <c r="F2187" i="4"/>
  <c r="G2187" i="4"/>
  <c r="I2187" i="4"/>
  <c r="J2187" i="4"/>
  <c r="H2187" i="4"/>
  <c r="AK2187" i="4"/>
  <c r="AL2187" i="4"/>
  <c r="AM2187" i="4"/>
  <c r="AN2187" i="4"/>
  <c r="AO2187" i="4"/>
  <c r="AP2187" i="4"/>
  <c r="AR2187" i="4"/>
  <c r="D2188" i="4"/>
  <c r="E2188" i="4"/>
  <c r="F2188" i="4"/>
  <c r="G2188" i="4"/>
  <c r="I2188" i="4"/>
  <c r="J2188" i="4"/>
  <c r="H2188" i="4"/>
  <c r="AK2188" i="4"/>
  <c r="AL2188" i="4"/>
  <c r="AM2188" i="4"/>
  <c r="AN2188" i="4"/>
  <c r="AO2188" i="4"/>
  <c r="AP2188" i="4"/>
  <c r="AR2188" i="4"/>
  <c r="D2189" i="4"/>
  <c r="E2189" i="4"/>
  <c r="F2189" i="4"/>
  <c r="G2189" i="4"/>
  <c r="I2189" i="4"/>
  <c r="J2189" i="4"/>
  <c r="H2189" i="4"/>
  <c r="AK2189" i="4"/>
  <c r="AL2189" i="4"/>
  <c r="AM2189" i="4"/>
  <c r="AN2189" i="4"/>
  <c r="AO2189" i="4"/>
  <c r="AP2189" i="4"/>
  <c r="AR2189" i="4"/>
  <c r="D2190" i="4"/>
  <c r="E2190" i="4"/>
  <c r="F2190" i="4"/>
  <c r="G2190" i="4"/>
  <c r="I2190" i="4"/>
  <c r="J2190" i="4"/>
  <c r="H2190" i="4"/>
  <c r="AK2190" i="4"/>
  <c r="AL2190" i="4"/>
  <c r="AM2190" i="4"/>
  <c r="AN2190" i="4"/>
  <c r="AO2190" i="4"/>
  <c r="AP2190" i="4"/>
  <c r="AR2190" i="4"/>
  <c r="D2191" i="4"/>
  <c r="E2191" i="4"/>
  <c r="F2191" i="4"/>
  <c r="G2191" i="4"/>
  <c r="I2191" i="4"/>
  <c r="J2191" i="4"/>
  <c r="H2191" i="4"/>
  <c r="AK2191" i="4"/>
  <c r="AL2191" i="4"/>
  <c r="AM2191" i="4"/>
  <c r="AN2191" i="4"/>
  <c r="AO2191" i="4"/>
  <c r="AP2191" i="4"/>
  <c r="AR2191" i="4"/>
  <c r="D2192" i="4"/>
  <c r="E2192" i="4"/>
  <c r="F2192" i="4"/>
  <c r="G2192" i="4"/>
  <c r="I2192" i="4"/>
  <c r="J2192" i="4"/>
  <c r="H2192" i="4"/>
  <c r="AK2192" i="4"/>
  <c r="AL2192" i="4"/>
  <c r="AM2192" i="4"/>
  <c r="AN2192" i="4"/>
  <c r="AO2192" i="4"/>
  <c r="AP2192" i="4"/>
  <c r="AR2192" i="4"/>
  <c r="D2193" i="4"/>
  <c r="E2193" i="4"/>
  <c r="F2193" i="4"/>
  <c r="G2193" i="4"/>
  <c r="I2193" i="4"/>
  <c r="J2193" i="4"/>
  <c r="H2193" i="4"/>
  <c r="AK2193" i="4"/>
  <c r="AL2193" i="4"/>
  <c r="AM2193" i="4"/>
  <c r="AN2193" i="4"/>
  <c r="AO2193" i="4"/>
  <c r="AP2193" i="4"/>
  <c r="AR2193" i="4"/>
  <c r="D2194" i="4"/>
  <c r="E2194" i="4"/>
  <c r="F2194" i="4"/>
  <c r="G2194" i="4"/>
  <c r="I2194" i="4"/>
  <c r="J2194" i="4"/>
  <c r="H2194" i="4"/>
  <c r="AK2194" i="4"/>
  <c r="AL2194" i="4"/>
  <c r="AM2194" i="4"/>
  <c r="AN2194" i="4"/>
  <c r="AO2194" i="4"/>
  <c r="AP2194" i="4"/>
  <c r="AR2194" i="4"/>
  <c r="D2195" i="4"/>
  <c r="E2195" i="4"/>
  <c r="F2195" i="4"/>
  <c r="G2195" i="4"/>
  <c r="I2195" i="4"/>
  <c r="J2195" i="4"/>
  <c r="H2195" i="4"/>
  <c r="AK2195" i="4"/>
  <c r="AL2195" i="4"/>
  <c r="AM2195" i="4"/>
  <c r="AN2195" i="4"/>
  <c r="AO2195" i="4"/>
  <c r="AP2195" i="4"/>
  <c r="AR2195" i="4"/>
  <c r="D2196" i="4"/>
  <c r="E2196" i="4"/>
  <c r="F2196" i="4"/>
  <c r="G2196" i="4"/>
  <c r="I2196" i="4"/>
  <c r="J2196" i="4"/>
  <c r="H2196" i="4"/>
  <c r="AK2196" i="4"/>
  <c r="AL2196" i="4"/>
  <c r="AM2196" i="4"/>
  <c r="AN2196" i="4"/>
  <c r="AO2196" i="4"/>
  <c r="AP2196" i="4"/>
  <c r="AR2196" i="4"/>
  <c r="D2197" i="4"/>
  <c r="E2197" i="4"/>
  <c r="F2197" i="4"/>
  <c r="G2197" i="4"/>
  <c r="I2197" i="4"/>
  <c r="J2197" i="4"/>
  <c r="H2197" i="4"/>
  <c r="AK2197" i="4"/>
  <c r="AL2197" i="4"/>
  <c r="AM2197" i="4"/>
  <c r="AN2197" i="4"/>
  <c r="AO2197" i="4"/>
  <c r="AP2197" i="4"/>
  <c r="AR2197" i="4"/>
  <c r="D2198" i="4"/>
  <c r="E2198" i="4"/>
  <c r="F2198" i="4"/>
  <c r="G2198" i="4"/>
  <c r="I2198" i="4"/>
  <c r="J2198" i="4"/>
  <c r="H2198" i="4"/>
  <c r="AK2198" i="4"/>
  <c r="AL2198" i="4"/>
  <c r="AM2198" i="4"/>
  <c r="AN2198" i="4"/>
  <c r="AO2198" i="4"/>
  <c r="AP2198" i="4"/>
  <c r="AR2198" i="4"/>
  <c r="D2199" i="4"/>
  <c r="E2199" i="4"/>
  <c r="F2199" i="4"/>
  <c r="G2199" i="4"/>
  <c r="I2199" i="4"/>
  <c r="J2199" i="4"/>
  <c r="H2199" i="4"/>
  <c r="AK2199" i="4"/>
  <c r="AL2199" i="4"/>
  <c r="AM2199" i="4"/>
  <c r="AN2199" i="4"/>
  <c r="AO2199" i="4"/>
  <c r="AP2199" i="4"/>
  <c r="AR2199" i="4"/>
  <c r="D2200" i="4"/>
  <c r="E2200" i="4"/>
  <c r="F2200" i="4"/>
  <c r="G2200" i="4"/>
  <c r="I2200" i="4"/>
  <c r="J2200" i="4"/>
  <c r="H2200" i="4"/>
  <c r="AK2200" i="4"/>
  <c r="AL2200" i="4"/>
  <c r="AM2200" i="4"/>
  <c r="AN2200" i="4"/>
  <c r="AO2200" i="4"/>
  <c r="AP2200" i="4"/>
  <c r="AR2200" i="4"/>
  <c r="D2201" i="4"/>
  <c r="E2201" i="4"/>
  <c r="F2201" i="4"/>
  <c r="G2201" i="4"/>
  <c r="I2201" i="4"/>
  <c r="J2201" i="4"/>
  <c r="H2201" i="4"/>
  <c r="AK2201" i="4"/>
  <c r="AL2201" i="4"/>
  <c r="AM2201" i="4"/>
  <c r="AN2201" i="4"/>
  <c r="AO2201" i="4"/>
  <c r="AP2201" i="4"/>
  <c r="AR2201" i="4"/>
  <c r="D2202" i="4"/>
  <c r="E2202" i="4"/>
  <c r="F2202" i="4"/>
  <c r="G2202" i="4"/>
  <c r="I2202" i="4"/>
  <c r="J2202" i="4"/>
  <c r="H2202" i="4"/>
  <c r="AK2202" i="4"/>
  <c r="AL2202" i="4"/>
  <c r="AM2202" i="4"/>
  <c r="AN2202" i="4"/>
  <c r="AO2202" i="4"/>
  <c r="AP2202" i="4"/>
  <c r="AR2202" i="4"/>
  <c r="D2203" i="4"/>
  <c r="E2203" i="4"/>
  <c r="F2203" i="4"/>
  <c r="G2203" i="4"/>
  <c r="I2203" i="4"/>
  <c r="J2203" i="4"/>
  <c r="H2203" i="4"/>
  <c r="AK2203" i="4"/>
  <c r="AL2203" i="4"/>
  <c r="AM2203" i="4"/>
  <c r="AN2203" i="4"/>
  <c r="AO2203" i="4"/>
  <c r="AP2203" i="4"/>
  <c r="AR2203" i="4"/>
  <c r="D2204" i="4"/>
  <c r="E2204" i="4"/>
  <c r="F2204" i="4"/>
  <c r="G2204" i="4"/>
  <c r="I2204" i="4"/>
  <c r="J2204" i="4"/>
  <c r="H2204" i="4"/>
  <c r="AK2204" i="4"/>
  <c r="AL2204" i="4"/>
  <c r="AM2204" i="4"/>
  <c r="AN2204" i="4"/>
  <c r="AO2204" i="4"/>
  <c r="AP2204" i="4"/>
  <c r="AR2204" i="4"/>
  <c r="D2205" i="4"/>
  <c r="E2205" i="4"/>
  <c r="F2205" i="4"/>
  <c r="G2205" i="4"/>
  <c r="I2205" i="4"/>
  <c r="J2205" i="4"/>
  <c r="H2205" i="4"/>
  <c r="AK2205" i="4"/>
  <c r="AL2205" i="4"/>
  <c r="AM2205" i="4"/>
  <c r="AN2205" i="4"/>
  <c r="AO2205" i="4"/>
  <c r="AP2205" i="4"/>
  <c r="AR2205" i="4"/>
  <c r="D2206" i="4"/>
  <c r="E2206" i="4"/>
  <c r="F2206" i="4"/>
  <c r="G2206" i="4"/>
  <c r="I2206" i="4"/>
  <c r="J2206" i="4"/>
  <c r="H2206" i="4"/>
  <c r="AK2206" i="4"/>
  <c r="AL2206" i="4"/>
  <c r="AM2206" i="4"/>
  <c r="AN2206" i="4"/>
  <c r="AO2206" i="4"/>
  <c r="AP2206" i="4"/>
  <c r="AR2206" i="4"/>
  <c r="D2207" i="4"/>
  <c r="E2207" i="4"/>
  <c r="F2207" i="4"/>
  <c r="G2207" i="4"/>
  <c r="I2207" i="4"/>
  <c r="J2207" i="4"/>
  <c r="H2207" i="4"/>
  <c r="AK2207" i="4"/>
  <c r="AL2207" i="4"/>
  <c r="AM2207" i="4"/>
  <c r="AN2207" i="4"/>
  <c r="AO2207" i="4"/>
  <c r="AP2207" i="4"/>
  <c r="AR2207" i="4"/>
  <c r="D2208" i="4"/>
  <c r="E2208" i="4"/>
  <c r="F2208" i="4"/>
  <c r="G2208" i="4"/>
  <c r="I2208" i="4"/>
  <c r="J2208" i="4"/>
  <c r="H2208" i="4"/>
  <c r="AK2208" i="4"/>
  <c r="AL2208" i="4"/>
  <c r="AM2208" i="4"/>
  <c r="AN2208" i="4"/>
  <c r="AO2208" i="4"/>
  <c r="AP2208" i="4"/>
  <c r="AR2208" i="4"/>
  <c r="D2209" i="4"/>
  <c r="E2209" i="4"/>
  <c r="F2209" i="4"/>
  <c r="G2209" i="4"/>
  <c r="I2209" i="4"/>
  <c r="J2209" i="4"/>
  <c r="H2209" i="4"/>
  <c r="AK2209" i="4"/>
  <c r="AL2209" i="4"/>
  <c r="AM2209" i="4"/>
  <c r="AN2209" i="4"/>
  <c r="AO2209" i="4"/>
  <c r="AP2209" i="4"/>
  <c r="AR2209" i="4"/>
  <c r="D2210" i="4"/>
  <c r="E2210" i="4"/>
  <c r="F2210" i="4"/>
  <c r="G2210" i="4"/>
  <c r="I2210" i="4"/>
  <c r="J2210" i="4"/>
  <c r="H2210" i="4"/>
  <c r="AK2210" i="4"/>
  <c r="AL2210" i="4"/>
  <c r="AM2210" i="4"/>
  <c r="AN2210" i="4"/>
  <c r="AO2210" i="4"/>
  <c r="AP2210" i="4"/>
  <c r="AR2210" i="4"/>
  <c r="D2211" i="4"/>
  <c r="E2211" i="4"/>
  <c r="F2211" i="4"/>
  <c r="G2211" i="4"/>
  <c r="I2211" i="4"/>
  <c r="J2211" i="4"/>
  <c r="H2211" i="4"/>
  <c r="AK2211" i="4"/>
  <c r="AL2211" i="4"/>
  <c r="AM2211" i="4"/>
  <c r="AN2211" i="4"/>
  <c r="AO2211" i="4"/>
  <c r="AP2211" i="4"/>
  <c r="AR2211" i="4"/>
  <c r="D2212" i="4"/>
  <c r="E2212" i="4"/>
  <c r="F2212" i="4"/>
  <c r="G2212" i="4"/>
  <c r="I2212" i="4"/>
  <c r="J2212" i="4"/>
  <c r="H2212" i="4"/>
  <c r="AK2212" i="4"/>
  <c r="AL2212" i="4"/>
  <c r="AM2212" i="4"/>
  <c r="AN2212" i="4"/>
  <c r="AO2212" i="4"/>
  <c r="AP2212" i="4"/>
  <c r="AR2212" i="4"/>
  <c r="D2213" i="4"/>
  <c r="E2213" i="4"/>
  <c r="F2213" i="4"/>
  <c r="G2213" i="4"/>
  <c r="I2213" i="4"/>
  <c r="J2213" i="4"/>
  <c r="H2213" i="4"/>
  <c r="AK2213" i="4"/>
  <c r="AL2213" i="4"/>
  <c r="AM2213" i="4"/>
  <c r="AN2213" i="4"/>
  <c r="AO2213" i="4"/>
  <c r="AP2213" i="4"/>
  <c r="AR2213" i="4"/>
  <c r="D2214" i="4"/>
  <c r="E2214" i="4"/>
  <c r="F2214" i="4"/>
  <c r="G2214" i="4"/>
  <c r="I2214" i="4"/>
  <c r="J2214" i="4"/>
  <c r="H2214" i="4"/>
  <c r="AK2214" i="4"/>
  <c r="AL2214" i="4"/>
  <c r="AM2214" i="4"/>
  <c r="AN2214" i="4"/>
  <c r="AO2214" i="4"/>
  <c r="AP2214" i="4"/>
  <c r="AR2214" i="4"/>
  <c r="D2215" i="4"/>
  <c r="E2215" i="4"/>
  <c r="F2215" i="4"/>
  <c r="G2215" i="4"/>
  <c r="I2215" i="4"/>
  <c r="J2215" i="4"/>
  <c r="H2215" i="4"/>
  <c r="AK2215" i="4"/>
  <c r="AL2215" i="4"/>
  <c r="AM2215" i="4"/>
  <c r="AN2215" i="4"/>
  <c r="AO2215" i="4"/>
  <c r="AP2215" i="4"/>
  <c r="AR2215" i="4"/>
  <c r="D2216" i="4"/>
  <c r="E2216" i="4"/>
  <c r="F2216" i="4"/>
  <c r="G2216" i="4"/>
  <c r="I2216" i="4"/>
  <c r="J2216" i="4"/>
  <c r="H2216" i="4"/>
  <c r="AK2216" i="4"/>
  <c r="AL2216" i="4"/>
  <c r="AM2216" i="4"/>
  <c r="AN2216" i="4"/>
  <c r="AO2216" i="4"/>
  <c r="AP2216" i="4"/>
  <c r="AR2216" i="4"/>
  <c r="D2217" i="4"/>
  <c r="E2217" i="4"/>
  <c r="F2217" i="4"/>
  <c r="G2217" i="4"/>
  <c r="I2217" i="4"/>
  <c r="J2217" i="4"/>
  <c r="H2217" i="4"/>
  <c r="AK2217" i="4"/>
  <c r="AL2217" i="4"/>
  <c r="AM2217" i="4"/>
  <c r="AN2217" i="4"/>
  <c r="AO2217" i="4"/>
  <c r="AP2217" i="4"/>
  <c r="AR2217" i="4"/>
  <c r="D2218" i="4"/>
  <c r="E2218" i="4"/>
  <c r="F2218" i="4"/>
  <c r="G2218" i="4"/>
  <c r="I2218" i="4"/>
  <c r="J2218" i="4"/>
  <c r="H2218" i="4"/>
  <c r="AK2218" i="4"/>
  <c r="AL2218" i="4"/>
  <c r="AM2218" i="4"/>
  <c r="AN2218" i="4"/>
  <c r="AO2218" i="4"/>
  <c r="AP2218" i="4"/>
  <c r="AR2218" i="4"/>
  <c r="D2219" i="4"/>
  <c r="E2219" i="4"/>
  <c r="F2219" i="4"/>
  <c r="G2219" i="4"/>
  <c r="I2219" i="4"/>
  <c r="J2219" i="4"/>
  <c r="H2219" i="4"/>
  <c r="AK2219" i="4"/>
  <c r="AL2219" i="4"/>
  <c r="AM2219" i="4"/>
  <c r="AN2219" i="4"/>
  <c r="AO2219" i="4"/>
  <c r="AP2219" i="4"/>
  <c r="AR2219" i="4"/>
  <c r="D2220" i="4"/>
  <c r="E2220" i="4"/>
  <c r="F2220" i="4"/>
  <c r="G2220" i="4"/>
  <c r="I2220" i="4"/>
  <c r="J2220" i="4"/>
  <c r="H2220" i="4"/>
  <c r="AK2220" i="4"/>
  <c r="AL2220" i="4"/>
  <c r="AM2220" i="4"/>
  <c r="AN2220" i="4"/>
  <c r="AO2220" i="4"/>
  <c r="AP2220" i="4"/>
  <c r="AR2220" i="4"/>
  <c r="D2221" i="4"/>
  <c r="E2221" i="4"/>
  <c r="F2221" i="4"/>
  <c r="G2221" i="4"/>
  <c r="I2221" i="4"/>
  <c r="J2221" i="4"/>
  <c r="H2221" i="4"/>
  <c r="AK2221" i="4"/>
  <c r="AL2221" i="4"/>
  <c r="AM2221" i="4"/>
  <c r="AN2221" i="4"/>
  <c r="AO2221" i="4"/>
  <c r="AP2221" i="4"/>
  <c r="AR2221" i="4"/>
  <c r="D2222" i="4"/>
  <c r="E2222" i="4"/>
  <c r="F2222" i="4"/>
  <c r="G2222" i="4"/>
  <c r="I2222" i="4"/>
  <c r="J2222" i="4"/>
  <c r="H2222" i="4"/>
  <c r="AK2222" i="4"/>
  <c r="AL2222" i="4"/>
  <c r="AM2222" i="4"/>
  <c r="AN2222" i="4"/>
  <c r="AO2222" i="4"/>
  <c r="AP2222" i="4"/>
  <c r="AR2222" i="4"/>
  <c r="D2223" i="4"/>
  <c r="E2223" i="4"/>
  <c r="F2223" i="4"/>
  <c r="G2223" i="4"/>
  <c r="I2223" i="4"/>
  <c r="J2223" i="4"/>
  <c r="H2223" i="4"/>
  <c r="AK2223" i="4"/>
  <c r="AL2223" i="4"/>
  <c r="AM2223" i="4"/>
  <c r="AN2223" i="4"/>
  <c r="AO2223" i="4"/>
  <c r="AP2223" i="4"/>
  <c r="AR2223" i="4"/>
  <c r="D2224" i="4"/>
  <c r="E2224" i="4"/>
  <c r="F2224" i="4"/>
  <c r="G2224" i="4"/>
  <c r="I2224" i="4"/>
  <c r="J2224" i="4"/>
  <c r="H2224" i="4"/>
  <c r="AK2224" i="4"/>
  <c r="AL2224" i="4"/>
  <c r="AM2224" i="4"/>
  <c r="AN2224" i="4"/>
  <c r="AO2224" i="4"/>
  <c r="AP2224" i="4"/>
  <c r="AR2224" i="4"/>
  <c r="D2225" i="4"/>
  <c r="E2225" i="4"/>
  <c r="F2225" i="4"/>
  <c r="G2225" i="4"/>
  <c r="I2225" i="4"/>
  <c r="J2225" i="4"/>
  <c r="H2225" i="4"/>
  <c r="AK2225" i="4"/>
  <c r="AL2225" i="4"/>
  <c r="AM2225" i="4"/>
  <c r="AN2225" i="4"/>
  <c r="AO2225" i="4"/>
  <c r="AP2225" i="4"/>
  <c r="AR2225" i="4"/>
  <c r="D2226" i="4"/>
  <c r="E2226" i="4"/>
  <c r="F2226" i="4"/>
  <c r="G2226" i="4"/>
  <c r="I2226" i="4"/>
  <c r="J2226" i="4"/>
  <c r="H2226" i="4"/>
  <c r="AK2226" i="4"/>
  <c r="AL2226" i="4"/>
  <c r="AM2226" i="4"/>
  <c r="AN2226" i="4"/>
  <c r="AO2226" i="4"/>
  <c r="AP2226" i="4"/>
  <c r="AR2226" i="4"/>
  <c r="D2227" i="4"/>
  <c r="E2227" i="4"/>
  <c r="F2227" i="4"/>
  <c r="G2227" i="4"/>
  <c r="I2227" i="4"/>
  <c r="J2227" i="4"/>
  <c r="H2227" i="4"/>
  <c r="AK2227" i="4"/>
  <c r="AL2227" i="4"/>
  <c r="AM2227" i="4"/>
  <c r="AN2227" i="4"/>
  <c r="AO2227" i="4"/>
  <c r="AP2227" i="4"/>
  <c r="AR2227" i="4"/>
  <c r="D2228" i="4"/>
  <c r="E2228" i="4"/>
  <c r="F2228" i="4"/>
  <c r="G2228" i="4"/>
  <c r="I2228" i="4"/>
  <c r="J2228" i="4"/>
  <c r="H2228" i="4"/>
  <c r="AK2228" i="4"/>
  <c r="AL2228" i="4"/>
  <c r="AM2228" i="4"/>
  <c r="AN2228" i="4"/>
  <c r="AO2228" i="4"/>
  <c r="AP2228" i="4"/>
  <c r="AR2228" i="4"/>
  <c r="D2229" i="4"/>
  <c r="E2229" i="4"/>
  <c r="F2229" i="4"/>
  <c r="G2229" i="4"/>
  <c r="I2229" i="4"/>
  <c r="J2229" i="4"/>
  <c r="H2229" i="4"/>
  <c r="AK2229" i="4"/>
  <c r="AL2229" i="4"/>
  <c r="AM2229" i="4"/>
  <c r="AN2229" i="4"/>
  <c r="AO2229" i="4"/>
  <c r="AP2229" i="4"/>
  <c r="AR2229" i="4"/>
  <c r="D2230" i="4"/>
  <c r="E2230" i="4"/>
  <c r="F2230" i="4"/>
  <c r="G2230" i="4"/>
  <c r="I2230" i="4"/>
  <c r="J2230" i="4"/>
  <c r="H2230" i="4"/>
  <c r="AK2230" i="4"/>
  <c r="AL2230" i="4"/>
  <c r="AM2230" i="4"/>
  <c r="AN2230" i="4"/>
  <c r="AO2230" i="4"/>
  <c r="AP2230" i="4"/>
  <c r="AR2230" i="4"/>
  <c r="D2231" i="4"/>
  <c r="E2231" i="4"/>
  <c r="F2231" i="4"/>
  <c r="G2231" i="4"/>
  <c r="I2231" i="4"/>
  <c r="J2231" i="4"/>
  <c r="H2231" i="4"/>
  <c r="AK2231" i="4"/>
  <c r="AL2231" i="4"/>
  <c r="AM2231" i="4"/>
  <c r="AN2231" i="4"/>
  <c r="AO2231" i="4"/>
  <c r="AP2231" i="4"/>
  <c r="AR2231" i="4"/>
  <c r="D2232" i="4"/>
  <c r="E2232" i="4"/>
  <c r="F2232" i="4"/>
  <c r="G2232" i="4"/>
  <c r="I2232" i="4"/>
  <c r="J2232" i="4"/>
  <c r="H2232" i="4"/>
  <c r="AK2232" i="4"/>
  <c r="AL2232" i="4"/>
  <c r="AM2232" i="4"/>
  <c r="AN2232" i="4"/>
  <c r="AO2232" i="4"/>
  <c r="AP2232" i="4"/>
  <c r="AR2232" i="4"/>
  <c r="D2233" i="4"/>
  <c r="E2233" i="4"/>
  <c r="F2233" i="4"/>
  <c r="G2233" i="4"/>
  <c r="I2233" i="4"/>
  <c r="J2233" i="4"/>
  <c r="H2233" i="4"/>
  <c r="AK2233" i="4"/>
  <c r="AL2233" i="4"/>
  <c r="AM2233" i="4"/>
  <c r="AN2233" i="4"/>
  <c r="AO2233" i="4"/>
  <c r="AP2233" i="4"/>
  <c r="AR2233" i="4"/>
  <c r="D2234" i="4"/>
  <c r="E2234" i="4"/>
  <c r="F2234" i="4"/>
  <c r="G2234" i="4"/>
  <c r="I2234" i="4"/>
  <c r="J2234" i="4"/>
  <c r="H2234" i="4"/>
  <c r="AK2234" i="4"/>
  <c r="AL2234" i="4"/>
  <c r="AM2234" i="4"/>
  <c r="AN2234" i="4"/>
  <c r="AO2234" i="4"/>
  <c r="AP2234" i="4"/>
  <c r="AR2234" i="4"/>
  <c r="D2235" i="4"/>
  <c r="E2235" i="4"/>
  <c r="F2235" i="4"/>
  <c r="G2235" i="4"/>
  <c r="I2235" i="4"/>
  <c r="J2235" i="4"/>
  <c r="H2235" i="4"/>
  <c r="AK2235" i="4"/>
  <c r="AL2235" i="4"/>
  <c r="AM2235" i="4"/>
  <c r="AN2235" i="4"/>
  <c r="AO2235" i="4"/>
  <c r="AP2235" i="4"/>
  <c r="AR2235" i="4"/>
  <c r="D2236" i="4"/>
  <c r="E2236" i="4"/>
  <c r="F2236" i="4"/>
  <c r="G2236" i="4"/>
  <c r="I2236" i="4"/>
  <c r="J2236" i="4"/>
  <c r="H2236" i="4"/>
  <c r="AK2236" i="4"/>
  <c r="AL2236" i="4"/>
  <c r="AM2236" i="4"/>
  <c r="AN2236" i="4"/>
  <c r="AO2236" i="4"/>
  <c r="AP2236" i="4"/>
  <c r="AR2236" i="4"/>
  <c r="D2237" i="4"/>
  <c r="E2237" i="4"/>
  <c r="F2237" i="4"/>
  <c r="G2237" i="4"/>
  <c r="I2237" i="4"/>
  <c r="J2237" i="4"/>
  <c r="H2237" i="4"/>
  <c r="AK2237" i="4"/>
  <c r="AL2237" i="4"/>
  <c r="AM2237" i="4"/>
  <c r="AN2237" i="4"/>
  <c r="AO2237" i="4"/>
  <c r="AP2237" i="4"/>
  <c r="AR2237" i="4"/>
  <c r="D2238" i="4"/>
  <c r="E2238" i="4"/>
  <c r="F2238" i="4"/>
  <c r="G2238" i="4"/>
  <c r="I2238" i="4"/>
  <c r="J2238" i="4"/>
  <c r="H2238" i="4"/>
  <c r="AK2238" i="4"/>
  <c r="AL2238" i="4"/>
  <c r="AM2238" i="4"/>
  <c r="AN2238" i="4"/>
  <c r="AO2238" i="4"/>
  <c r="AP2238" i="4"/>
  <c r="AR2238" i="4"/>
  <c r="D2239" i="4"/>
  <c r="E2239" i="4"/>
  <c r="F2239" i="4"/>
  <c r="G2239" i="4"/>
  <c r="I2239" i="4"/>
  <c r="J2239" i="4"/>
  <c r="H2239" i="4"/>
  <c r="AK2239" i="4"/>
  <c r="AL2239" i="4"/>
  <c r="AM2239" i="4"/>
  <c r="AN2239" i="4"/>
  <c r="AO2239" i="4"/>
  <c r="AP2239" i="4"/>
  <c r="AR2239" i="4"/>
  <c r="D2240" i="4"/>
  <c r="E2240" i="4"/>
  <c r="F2240" i="4"/>
  <c r="G2240" i="4"/>
  <c r="I2240" i="4"/>
  <c r="J2240" i="4"/>
  <c r="H2240" i="4"/>
  <c r="AK2240" i="4"/>
  <c r="AL2240" i="4"/>
  <c r="AM2240" i="4"/>
  <c r="AN2240" i="4"/>
  <c r="AO2240" i="4"/>
  <c r="AP2240" i="4"/>
  <c r="AR2240" i="4"/>
  <c r="D2241" i="4"/>
  <c r="E2241" i="4"/>
  <c r="F2241" i="4"/>
  <c r="G2241" i="4"/>
  <c r="I2241" i="4"/>
  <c r="J2241" i="4"/>
  <c r="H2241" i="4"/>
  <c r="AK2241" i="4"/>
  <c r="AL2241" i="4"/>
  <c r="AM2241" i="4"/>
  <c r="AN2241" i="4"/>
  <c r="AO2241" i="4"/>
  <c r="AP2241" i="4"/>
  <c r="AR2241" i="4"/>
  <c r="D2242" i="4"/>
  <c r="E2242" i="4"/>
  <c r="F2242" i="4"/>
  <c r="G2242" i="4"/>
  <c r="I2242" i="4"/>
  <c r="J2242" i="4"/>
  <c r="H2242" i="4"/>
  <c r="AK2242" i="4"/>
  <c r="AL2242" i="4"/>
  <c r="AM2242" i="4"/>
  <c r="AN2242" i="4"/>
  <c r="AO2242" i="4"/>
  <c r="AP2242" i="4"/>
  <c r="AR2242" i="4"/>
  <c r="D2243" i="4"/>
  <c r="E2243" i="4"/>
  <c r="F2243" i="4"/>
  <c r="G2243" i="4"/>
  <c r="I2243" i="4"/>
  <c r="J2243" i="4"/>
  <c r="H2243" i="4"/>
  <c r="AK2243" i="4"/>
  <c r="AL2243" i="4"/>
  <c r="AM2243" i="4"/>
  <c r="AN2243" i="4"/>
  <c r="AO2243" i="4"/>
  <c r="AP2243" i="4"/>
  <c r="AR2243" i="4"/>
  <c r="D2244" i="4"/>
  <c r="E2244" i="4"/>
  <c r="F2244" i="4"/>
  <c r="G2244" i="4"/>
  <c r="I2244" i="4"/>
  <c r="J2244" i="4"/>
  <c r="H2244" i="4"/>
  <c r="AK2244" i="4"/>
  <c r="AL2244" i="4"/>
  <c r="AM2244" i="4"/>
  <c r="AN2244" i="4"/>
  <c r="AO2244" i="4"/>
  <c r="AP2244" i="4"/>
  <c r="AR2244" i="4"/>
  <c r="D2245" i="4"/>
  <c r="E2245" i="4"/>
  <c r="F2245" i="4"/>
  <c r="G2245" i="4"/>
  <c r="I2245" i="4"/>
  <c r="J2245" i="4"/>
  <c r="H2245" i="4"/>
  <c r="AK2245" i="4"/>
  <c r="AL2245" i="4"/>
  <c r="AM2245" i="4"/>
  <c r="AN2245" i="4"/>
  <c r="AO2245" i="4"/>
  <c r="AP2245" i="4"/>
  <c r="AR2245" i="4"/>
  <c r="D2246" i="4"/>
  <c r="E2246" i="4"/>
  <c r="F2246" i="4"/>
  <c r="G2246" i="4"/>
  <c r="I2246" i="4"/>
  <c r="J2246" i="4"/>
  <c r="H2246" i="4"/>
  <c r="AK2246" i="4"/>
  <c r="AL2246" i="4"/>
  <c r="AM2246" i="4"/>
  <c r="AN2246" i="4"/>
  <c r="AO2246" i="4"/>
  <c r="AP2246" i="4"/>
  <c r="AR2246" i="4"/>
  <c r="D2247" i="4"/>
  <c r="E2247" i="4"/>
  <c r="F2247" i="4"/>
  <c r="G2247" i="4"/>
  <c r="I2247" i="4"/>
  <c r="J2247" i="4"/>
  <c r="H2247" i="4"/>
  <c r="AK2247" i="4"/>
  <c r="AL2247" i="4"/>
  <c r="AM2247" i="4"/>
  <c r="AN2247" i="4"/>
  <c r="AO2247" i="4"/>
  <c r="AP2247" i="4"/>
  <c r="AR2247" i="4"/>
  <c r="D2248" i="4"/>
  <c r="E2248" i="4"/>
  <c r="F2248" i="4"/>
  <c r="G2248" i="4"/>
  <c r="I2248" i="4"/>
  <c r="J2248" i="4"/>
  <c r="H2248" i="4"/>
  <c r="AK2248" i="4"/>
  <c r="AL2248" i="4"/>
  <c r="AM2248" i="4"/>
  <c r="AN2248" i="4"/>
  <c r="AO2248" i="4"/>
  <c r="AP2248" i="4"/>
  <c r="AR2248" i="4"/>
  <c r="D2249" i="4"/>
  <c r="E2249" i="4"/>
  <c r="F2249" i="4"/>
  <c r="G2249" i="4"/>
  <c r="I2249" i="4"/>
  <c r="J2249" i="4"/>
  <c r="H2249" i="4"/>
  <c r="AK2249" i="4"/>
  <c r="AL2249" i="4"/>
  <c r="AM2249" i="4"/>
  <c r="AN2249" i="4"/>
  <c r="AO2249" i="4"/>
  <c r="AP2249" i="4"/>
  <c r="AR2249" i="4"/>
  <c r="D2250" i="4"/>
  <c r="E2250" i="4"/>
  <c r="F2250" i="4"/>
  <c r="G2250" i="4"/>
  <c r="I2250" i="4"/>
  <c r="J2250" i="4"/>
  <c r="H2250" i="4"/>
  <c r="AK2250" i="4"/>
  <c r="AL2250" i="4"/>
  <c r="AM2250" i="4"/>
  <c r="AN2250" i="4"/>
  <c r="AO2250" i="4"/>
  <c r="AP2250" i="4"/>
  <c r="AR2250" i="4"/>
  <c r="D2251" i="4"/>
  <c r="E2251" i="4"/>
  <c r="F2251" i="4"/>
  <c r="G2251" i="4"/>
  <c r="I2251" i="4"/>
  <c r="J2251" i="4"/>
  <c r="H2251" i="4"/>
  <c r="AK2251" i="4"/>
  <c r="AL2251" i="4"/>
  <c r="AM2251" i="4"/>
  <c r="AN2251" i="4"/>
  <c r="AO2251" i="4"/>
  <c r="AP2251" i="4"/>
  <c r="AR2251" i="4"/>
  <c r="D2252" i="4"/>
  <c r="E2252" i="4"/>
  <c r="F2252" i="4"/>
  <c r="G2252" i="4"/>
  <c r="I2252" i="4"/>
  <c r="J2252" i="4"/>
  <c r="H2252" i="4"/>
  <c r="AK2252" i="4"/>
  <c r="AL2252" i="4"/>
  <c r="AM2252" i="4"/>
  <c r="AN2252" i="4"/>
  <c r="AO2252" i="4"/>
  <c r="AP2252" i="4"/>
  <c r="AR2252" i="4"/>
  <c r="D2253" i="4"/>
  <c r="E2253" i="4"/>
  <c r="F2253" i="4"/>
  <c r="G2253" i="4"/>
  <c r="I2253" i="4"/>
  <c r="J2253" i="4"/>
  <c r="H2253" i="4"/>
  <c r="AK2253" i="4"/>
  <c r="AL2253" i="4"/>
  <c r="AM2253" i="4"/>
  <c r="AN2253" i="4"/>
  <c r="AO2253" i="4"/>
  <c r="AP2253" i="4"/>
  <c r="AR2253" i="4"/>
  <c r="D2254" i="4"/>
  <c r="E2254" i="4"/>
  <c r="F2254" i="4"/>
  <c r="G2254" i="4"/>
  <c r="I2254" i="4"/>
  <c r="J2254" i="4"/>
  <c r="H2254" i="4"/>
  <c r="AK2254" i="4"/>
  <c r="AL2254" i="4"/>
  <c r="AM2254" i="4"/>
  <c r="AN2254" i="4"/>
  <c r="AO2254" i="4"/>
  <c r="AP2254" i="4"/>
  <c r="AR2254" i="4"/>
  <c r="D2255" i="4"/>
  <c r="E2255" i="4"/>
  <c r="F2255" i="4"/>
  <c r="G2255" i="4"/>
  <c r="I2255" i="4"/>
  <c r="J2255" i="4"/>
  <c r="H2255" i="4"/>
  <c r="AK2255" i="4"/>
  <c r="AL2255" i="4"/>
  <c r="AM2255" i="4"/>
  <c r="AN2255" i="4"/>
  <c r="AO2255" i="4"/>
  <c r="AP2255" i="4"/>
  <c r="AR2255" i="4"/>
  <c r="D2256" i="4"/>
  <c r="E2256" i="4"/>
  <c r="F2256" i="4"/>
  <c r="G2256" i="4"/>
  <c r="I2256" i="4"/>
  <c r="J2256" i="4"/>
  <c r="H2256" i="4"/>
  <c r="AK2256" i="4"/>
  <c r="AL2256" i="4"/>
  <c r="AM2256" i="4"/>
  <c r="AN2256" i="4"/>
  <c r="AO2256" i="4"/>
  <c r="AP2256" i="4"/>
  <c r="AR2256" i="4"/>
  <c r="D2257" i="4"/>
  <c r="E2257" i="4"/>
  <c r="F2257" i="4"/>
  <c r="G2257" i="4"/>
  <c r="I2257" i="4"/>
  <c r="J2257" i="4"/>
  <c r="H2257" i="4"/>
  <c r="AK2257" i="4"/>
  <c r="AL2257" i="4"/>
  <c r="AM2257" i="4"/>
  <c r="AN2257" i="4"/>
  <c r="AO2257" i="4"/>
  <c r="AP2257" i="4"/>
  <c r="AR2257" i="4"/>
  <c r="D2258" i="4"/>
  <c r="E2258" i="4"/>
  <c r="F2258" i="4"/>
  <c r="G2258" i="4"/>
  <c r="I2258" i="4"/>
  <c r="J2258" i="4"/>
  <c r="H2258" i="4"/>
  <c r="AK2258" i="4"/>
  <c r="AL2258" i="4"/>
  <c r="AM2258" i="4"/>
  <c r="AN2258" i="4"/>
  <c r="AO2258" i="4"/>
  <c r="AP2258" i="4"/>
  <c r="AR2258" i="4"/>
  <c r="D2259" i="4"/>
  <c r="E2259" i="4"/>
  <c r="F2259" i="4"/>
  <c r="G2259" i="4"/>
  <c r="I2259" i="4"/>
  <c r="J2259" i="4"/>
  <c r="H2259" i="4"/>
  <c r="AK2259" i="4"/>
  <c r="AL2259" i="4"/>
  <c r="AM2259" i="4"/>
  <c r="AN2259" i="4"/>
  <c r="AO2259" i="4"/>
  <c r="AP2259" i="4"/>
  <c r="AR2259" i="4"/>
  <c r="D2260" i="4"/>
  <c r="E2260" i="4"/>
  <c r="F2260" i="4"/>
  <c r="G2260" i="4"/>
  <c r="I2260" i="4"/>
  <c r="J2260" i="4"/>
  <c r="H2260" i="4"/>
  <c r="AK2260" i="4"/>
  <c r="AL2260" i="4"/>
  <c r="AM2260" i="4"/>
  <c r="AN2260" i="4"/>
  <c r="AO2260" i="4"/>
  <c r="AP2260" i="4"/>
  <c r="AR2260" i="4"/>
  <c r="D2261" i="4"/>
  <c r="E2261" i="4"/>
  <c r="F2261" i="4"/>
  <c r="G2261" i="4"/>
  <c r="I2261" i="4"/>
  <c r="J2261" i="4"/>
  <c r="H2261" i="4"/>
  <c r="AK2261" i="4"/>
  <c r="AL2261" i="4"/>
  <c r="AM2261" i="4"/>
  <c r="AN2261" i="4"/>
  <c r="AO2261" i="4"/>
  <c r="AP2261" i="4"/>
  <c r="AR2261" i="4"/>
  <c r="D2262" i="4"/>
  <c r="E2262" i="4"/>
  <c r="F2262" i="4"/>
  <c r="G2262" i="4"/>
  <c r="I2262" i="4"/>
  <c r="J2262" i="4"/>
  <c r="H2262" i="4"/>
  <c r="AK2262" i="4"/>
  <c r="AL2262" i="4"/>
  <c r="AM2262" i="4"/>
  <c r="AN2262" i="4"/>
  <c r="AO2262" i="4"/>
  <c r="AP2262" i="4"/>
  <c r="AR2262" i="4"/>
  <c r="D2263" i="4"/>
  <c r="E2263" i="4"/>
  <c r="F2263" i="4"/>
  <c r="G2263" i="4"/>
  <c r="I2263" i="4"/>
  <c r="J2263" i="4"/>
  <c r="H2263" i="4"/>
  <c r="AK2263" i="4"/>
  <c r="AL2263" i="4"/>
  <c r="AM2263" i="4"/>
  <c r="AN2263" i="4"/>
  <c r="AO2263" i="4"/>
  <c r="AP2263" i="4"/>
  <c r="AR2263" i="4"/>
  <c r="D2264" i="4"/>
  <c r="E2264" i="4"/>
  <c r="F2264" i="4"/>
  <c r="G2264" i="4"/>
  <c r="I2264" i="4"/>
  <c r="J2264" i="4"/>
  <c r="H2264" i="4"/>
  <c r="AK2264" i="4"/>
  <c r="AL2264" i="4"/>
  <c r="AM2264" i="4"/>
  <c r="AN2264" i="4"/>
  <c r="AO2264" i="4"/>
  <c r="AP2264" i="4"/>
  <c r="AR2264" i="4"/>
  <c r="D2265" i="4"/>
  <c r="E2265" i="4"/>
  <c r="F2265" i="4"/>
  <c r="G2265" i="4"/>
  <c r="I2265" i="4"/>
  <c r="J2265" i="4"/>
  <c r="H2265" i="4"/>
  <c r="AK2265" i="4"/>
  <c r="AL2265" i="4"/>
  <c r="AM2265" i="4"/>
  <c r="AN2265" i="4"/>
  <c r="AO2265" i="4"/>
  <c r="AP2265" i="4"/>
  <c r="AR2265" i="4"/>
  <c r="D2266" i="4"/>
  <c r="E2266" i="4"/>
  <c r="F2266" i="4"/>
  <c r="G2266" i="4"/>
  <c r="I2266" i="4"/>
  <c r="J2266" i="4"/>
  <c r="H2266" i="4"/>
  <c r="AK2266" i="4"/>
  <c r="AL2266" i="4"/>
  <c r="AM2266" i="4"/>
  <c r="AN2266" i="4"/>
  <c r="AO2266" i="4"/>
  <c r="AP2266" i="4"/>
  <c r="AR2266" i="4"/>
  <c r="D2267" i="4"/>
  <c r="E2267" i="4"/>
  <c r="F2267" i="4"/>
  <c r="G2267" i="4"/>
  <c r="I2267" i="4"/>
  <c r="J2267" i="4"/>
  <c r="H2267" i="4"/>
  <c r="AK2267" i="4"/>
  <c r="AL2267" i="4"/>
  <c r="AM2267" i="4"/>
  <c r="AN2267" i="4"/>
  <c r="AO2267" i="4"/>
  <c r="AP2267" i="4"/>
  <c r="AR2267" i="4"/>
  <c r="D2268" i="4"/>
  <c r="E2268" i="4"/>
  <c r="F2268" i="4"/>
  <c r="G2268" i="4"/>
  <c r="I2268" i="4"/>
  <c r="J2268" i="4"/>
  <c r="H2268" i="4"/>
  <c r="AK2268" i="4"/>
  <c r="AL2268" i="4"/>
  <c r="AM2268" i="4"/>
  <c r="AN2268" i="4"/>
  <c r="AO2268" i="4"/>
  <c r="AP2268" i="4"/>
  <c r="AR2268" i="4"/>
  <c r="D2269" i="4"/>
  <c r="E2269" i="4"/>
  <c r="F2269" i="4"/>
  <c r="G2269" i="4"/>
  <c r="I2269" i="4"/>
  <c r="J2269" i="4"/>
  <c r="H2269" i="4"/>
  <c r="AK2269" i="4"/>
  <c r="AL2269" i="4"/>
  <c r="AM2269" i="4"/>
  <c r="AN2269" i="4"/>
  <c r="AO2269" i="4"/>
  <c r="AP2269" i="4"/>
  <c r="AR2269" i="4"/>
  <c r="D2270" i="4"/>
  <c r="E2270" i="4"/>
  <c r="F2270" i="4"/>
  <c r="G2270" i="4"/>
  <c r="I2270" i="4"/>
  <c r="J2270" i="4"/>
  <c r="H2270" i="4"/>
  <c r="AK2270" i="4"/>
  <c r="AL2270" i="4"/>
  <c r="AM2270" i="4"/>
  <c r="AN2270" i="4"/>
  <c r="AO2270" i="4"/>
  <c r="AP2270" i="4"/>
  <c r="AR2270" i="4"/>
  <c r="D2271" i="4"/>
  <c r="E2271" i="4"/>
  <c r="F2271" i="4"/>
  <c r="G2271" i="4"/>
  <c r="I2271" i="4"/>
  <c r="J2271" i="4"/>
  <c r="H2271" i="4"/>
  <c r="AK2271" i="4"/>
  <c r="AL2271" i="4"/>
  <c r="AM2271" i="4"/>
  <c r="AN2271" i="4"/>
  <c r="AO2271" i="4"/>
  <c r="AP2271" i="4"/>
  <c r="AR2271" i="4"/>
  <c r="D2272" i="4"/>
  <c r="E2272" i="4"/>
  <c r="F2272" i="4"/>
  <c r="G2272" i="4"/>
  <c r="I2272" i="4"/>
  <c r="J2272" i="4"/>
  <c r="H2272" i="4"/>
  <c r="AK2272" i="4"/>
  <c r="AL2272" i="4"/>
  <c r="AM2272" i="4"/>
  <c r="AN2272" i="4"/>
  <c r="AO2272" i="4"/>
  <c r="AP2272" i="4"/>
  <c r="AR2272" i="4"/>
  <c r="D2273" i="4"/>
  <c r="E2273" i="4"/>
  <c r="F2273" i="4"/>
  <c r="G2273" i="4"/>
  <c r="I2273" i="4"/>
  <c r="J2273" i="4"/>
  <c r="H2273" i="4"/>
  <c r="AK2273" i="4"/>
  <c r="AL2273" i="4"/>
  <c r="AM2273" i="4"/>
  <c r="AN2273" i="4"/>
  <c r="AO2273" i="4"/>
  <c r="AP2273" i="4"/>
  <c r="AR2273" i="4"/>
  <c r="D2274" i="4"/>
  <c r="E2274" i="4"/>
  <c r="F2274" i="4"/>
  <c r="G2274" i="4"/>
  <c r="I2274" i="4"/>
  <c r="J2274" i="4"/>
  <c r="H2274" i="4"/>
  <c r="AK2274" i="4"/>
  <c r="AL2274" i="4"/>
  <c r="AM2274" i="4"/>
  <c r="AN2274" i="4"/>
  <c r="AO2274" i="4"/>
  <c r="AP2274" i="4"/>
  <c r="AR2274" i="4"/>
  <c r="D2275" i="4"/>
  <c r="E2275" i="4"/>
  <c r="F2275" i="4"/>
  <c r="G2275" i="4"/>
  <c r="I2275" i="4"/>
  <c r="J2275" i="4"/>
  <c r="H2275" i="4"/>
  <c r="AK2275" i="4"/>
  <c r="AL2275" i="4"/>
  <c r="AM2275" i="4"/>
  <c r="AN2275" i="4"/>
  <c r="AO2275" i="4"/>
  <c r="AP2275" i="4"/>
  <c r="AR2275" i="4"/>
  <c r="D2276" i="4"/>
  <c r="E2276" i="4"/>
  <c r="F2276" i="4"/>
  <c r="G2276" i="4"/>
  <c r="I2276" i="4"/>
  <c r="J2276" i="4"/>
  <c r="H2276" i="4"/>
  <c r="AK2276" i="4"/>
  <c r="AL2276" i="4"/>
  <c r="AM2276" i="4"/>
  <c r="AN2276" i="4"/>
  <c r="AO2276" i="4"/>
  <c r="AP2276" i="4"/>
  <c r="AR2276" i="4"/>
  <c r="D2277" i="4"/>
  <c r="E2277" i="4"/>
  <c r="F2277" i="4"/>
  <c r="G2277" i="4"/>
  <c r="I2277" i="4"/>
  <c r="J2277" i="4"/>
  <c r="H2277" i="4"/>
  <c r="AK2277" i="4"/>
  <c r="AL2277" i="4"/>
  <c r="AM2277" i="4"/>
  <c r="AN2277" i="4"/>
  <c r="AO2277" i="4"/>
  <c r="AP2277" i="4"/>
  <c r="AR2277" i="4"/>
  <c r="D2278" i="4"/>
  <c r="E2278" i="4"/>
  <c r="F2278" i="4"/>
  <c r="G2278" i="4"/>
  <c r="I2278" i="4"/>
  <c r="J2278" i="4"/>
  <c r="H2278" i="4"/>
  <c r="AK2278" i="4"/>
  <c r="AL2278" i="4"/>
  <c r="AM2278" i="4"/>
  <c r="AN2278" i="4"/>
  <c r="AO2278" i="4"/>
  <c r="AP2278" i="4"/>
  <c r="AR2278" i="4"/>
  <c r="D2279" i="4"/>
  <c r="E2279" i="4"/>
  <c r="F2279" i="4"/>
  <c r="G2279" i="4"/>
  <c r="I2279" i="4"/>
  <c r="J2279" i="4"/>
  <c r="H2279" i="4"/>
  <c r="AK2279" i="4"/>
  <c r="AL2279" i="4"/>
  <c r="AM2279" i="4"/>
  <c r="AN2279" i="4"/>
  <c r="AO2279" i="4"/>
  <c r="AP2279" i="4"/>
  <c r="AR2279" i="4"/>
  <c r="D2280" i="4"/>
  <c r="E2280" i="4"/>
  <c r="F2280" i="4"/>
  <c r="G2280" i="4"/>
  <c r="I2280" i="4"/>
  <c r="J2280" i="4"/>
  <c r="H2280" i="4"/>
  <c r="AK2280" i="4"/>
  <c r="AL2280" i="4"/>
  <c r="AM2280" i="4"/>
  <c r="AN2280" i="4"/>
  <c r="AO2280" i="4"/>
  <c r="AP2280" i="4"/>
  <c r="AR2280" i="4"/>
  <c r="D2281" i="4"/>
  <c r="E2281" i="4"/>
  <c r="F2281" i="4"/>
  <c r="G2281" i="4"/>
  <c r="I2281" i="4"/>
  <c r="J2281" i="4"/>
  <c r="H2281" i="4"/>
  <c r="AK2281" i="4"/>
  <c r="AL2281" i="4"/>
  <c r="AM2281" i="4"/>
  <c r="AN2281" i="4"/>
  <c r="AO2281" i="4"/>
  <c r="AP2281" i="4"/>
  <c r="AR2281" i="4"/>
  <c r="D2282" i="4"/>
  <c r="E2282" i="4"/>
  <c r="F2282" i="4"/>
  <c r="G2282" i="4"/>
  <c r="I2282" i="4"/>
  <c r="J2282" i="4"/>
  <c r="H2282" i="4"/>
  <c r="AK2282" i="4"/>
  <c r="AL2282" i="4"/>
  <c r="AM2282" i="4"/>
  <c r="AN2282" i="4"/>
  <c r="AO2282" i="4"/>
  <c r="AP2282" i="4"/>
  <c r="AR2282" i="4"/>
  <c r="D2283" i="4"/>
  <c r="E2283" i="4"/>
  <c r="F2283" i="4"/>
  <c r="G2283" i="4"/>
  <c r="I2283" i="4"/>
  <c r="J2283" i="4"/>
  <c r="H2283" i="4"/>
  <c r="AK2283" i="4"/>
  <c r="AL2283" i="4"/>
  <c r="AM2283" i="4"/>
  <c r="AN2283" i="4"/>
  <c r="AO2283" i="4"/>
  <c r="AP2283" i="4"/>
  <c r="AR2283" i="4"/>
  <c r="D2284" i="4"/>
  <c r="E2284" i="4"/>
  <c r="F2284" i="4"/>
  <c r="G2284" i="4"/>
  <c r="I2284" i="4"/>
  <c r="J2284" i="4"/>
  <c r="H2284" i="4"/>
  <c r="AK2284" i="4"/>
  <c r="AL2284" i="4"/>
  <c r="AM2284" i="4"/>
  <c r="AN2284" i="4"/>
  <c r="AO2284" i="4"/>
  <c r="AP2284" i="4"/>
  <c r="AR2284" i="4"/>
  <c r="D2285" i="4"/>
  <c r="E2285" i="4"/>
  <c r="F2285" i="4"/>
  <c r="G2285" i="4"/>
  <c r="I2285" i="4"/>
  <c r="J2285" i="4"/>
  <c r="H2285" i="4"/>
  <c r="AK2285" i="4"/>
  <c r="AL2285" i="4"/>
  <c r="AM2285" i="4"/>
  <c r="AN2285" i="4"/>
  <c r="AO2285" i="4"/>
  <c r="AP2285" i="4"/>
  <c r="AR2285" i="4"/>
  <c r="D2286" i="4"/>
  <c r="E2286" i="4"/>
  <c r="F2286" i="4"/>
  <c r="G2286" i="4"/>
  <c r="I2286" i="4"/>
  <c r="J2286" i="4"/>
  <c r="H2286" i="4"/>
  <c r="AK2286" i="4"/>
  <c r="AL2286" i="4"/>
  <c r="AM2286" i="4"/>
  <c r="AN2286" i="4"/>
  <c r="AO2286" i="4"/>
  <c r="AP2286" i="4"/>
  <c r="AR2286" i="4"/>
  <c r="D2287" i="4"/>
  <c r="E2287" i="4"/>
  <c r="F2287" i="4"/>
  <c r="G2287" i="4"/>
  <c r="I2287" i="4"/>
  <c r="J2287" i="4"/>
  <c r="H2287" i="4"/>
  <c r="AK2287" i="4"/>
  <c r="AL2287" i="4"/>
  <c r="AM2287" i="4"/>
  <c r="AN2287" i="4"/>
  <c r="AO2287" i="4"/>
  <c r="AP2287" i="4"/>
  <c r="AR2287" i="4"/>
  <c r="D2288" i="4"/>
  <c r="E2288" i="4"/>
  <c r="F2288" i="4"/>
  <c r="G2288" i="4"/>
  <c r="I2288" i="4"/>
  <c r="J2288" i="4"/>
  <c r="H2288" i="4"/>
  <c r="AK2288" i="4"/>
  <c r="AL2288" i="4"/>
  <c r="AM2288" i="4"/>
  <c r="AN2288" i="4"/>
  <c r="AO2288" i="4"/>
  <c r="AP2288" i="4"/>
  <c r="AR2288" i="4"/>
  <c r="D2289" i="4"/>
  <c r="E2289" i="4"/>
  <c r="F2289" i="4"/>
  <c r="G2289" i="4"/>
  <c r="I2289" i="4"/>
  <c r="J2289" i="4"/>
  <c r="H2289" i="4"/>
  <c r="AK2289" i="4"/>
  <c r="AL2289" i="4"/>
  <c r="AM2289" i="4"/>
  <c r="AN2289" i="4"/>
  <c r="AO2289" i="4"/>
  <c r="AP2289" i="4"/>
  <c r="AR2289" i="4"/>
  <c r="D2290" i="4"/>
  <c r="E2290" i="4"/>
  <c r="F2290" i="4"/>
  <c r="G2290" i="4"/>
  <c r="I2290" i="4"/>
  <c r="J2290" i="4"/>
  <c r="H2290" i="4"/>
  <c r="AK2290" i="4"/>
  <c r="AL2290" i="4"/>
  <c r="AM2290" i="4"/>
  <c r="AN2290" i="4"/>
  <c r="AO2290" i="4"/>
  <c r="AP2290" i="4"/>
  <c r="AR2290" i="4"/>
  <c r="D2291" i="4"/>
  <c r="E2291" i="4"/>
  <c r="F2291" i="4"/>
  <c r="G2291" i="4"/>
  <c r="I2291" i="4"/>
  <c r="J2291" i="4"/>
  <c r="H2291" i="4"/>
  <c r="AK2291" i="4"/>
  <c r="AL2291" i="4"/>
  <c r="AM2291" i="4"/>
  <c r="AN2291" i="4"/>
  <c r="AO2291" i="4"/>
  <c r="AP2291" i="4"/>
  <c r="AR2291" i="4"/>
  <c r="D2292" i="4"/>
  <c r="E2292" i="4"/>
  <c r="F2292" i="4"/>
  <c r="G2292" i="4"/>
  <c r="I2292" i="4"/>
  <c r="J2292" i="4"/>
  <c r="H2292" i="4"/>
  <c r="AK2292" i="4"/>
  <c r="AL2292" i="4"/>
  <c r="AM2292" i="4"/>
  <c r="AN2292" i="4"/>
  <c r="AO2292" i="4"/>
  <c r="AP2292" i="4"/>
  <c r="AR2292" i="4"/>
  <c r="D2293" i="4"/>
  <c r="E2293" i="4"/>
  <c r="F2293" i="4"/>
  <c r="G2293" i="4"/>
  <c r="I2293" i="4"/>
  <c r="J2293" i="4"/>
  <c r="H2293" i="4"/>
  <c r="AK2293" i="4"/>
  <c r="AL2293" i="4"/>
  <c r="AM2293" i="4"/>
  <c r="AN2293" i="4"/>
  <c r="AO2293" i="4"/>
  <c r="AP2293" i="4"/>
  <c r="AR2293" i="4"/>
  <c r="D2294" i="4"/>
  <c r="E2294" i="4"/>
  <c r="F2294" i="4"/>
  <c r="G2294" i="4"/>
  <c r="I2294" i="4"/>
  <c r="J2294" i="4"/>
  <c r="H2294" i="4"/>
  <c r="AK2294" i="4"/>
  <c r="AL2294" i="4"/>
  <c r="AM2294" i="4"/>
  <c r="AN2294" i="4"/>
  <c r="AO2294" i="4"/>
  <c r="AP2294" i="4"/>
  <c r="AR2294" i="4"/>
  <c r="D2295" i="4"/>
  <c r="E2295" i="4"/>
  <c r="F2295" i="4"/>
  <c r="G2295" i="4"/>
  <c r="I2295" i="4"/>
  <c r="J2295" i="4"/>
  <c r="H2295" i="4"/>
  <c r="AK2295" i="4"/>
  <c r="AL2295" i="4"/>
  <c r="AM2295" i="4"/>
  <c r="AN2295" i="4"/>
  <c r="AO2295" i="4"/>
  <c r="AP2295" i="4"/>
  <c r="AR2295" i="4"/>
  <c r="D2296" i="4"/>
  <c r="E2296" i="4"/>
  <c r="F2296" i="4"/>
  <c r="G2296" i="4"/>
  <c r="I2296" i="4"/>
  <c r="J2296" i="4"/>
  <c r="H2296" i="4"/>
  <c r="AK2296" i="4"/>
  <c r="AL2296" i="4"/>
  <c r="AM2296" i="4"/>
  <c r="AN2296" i="4"/>
  <c r="AO2296" i="4"/>
  <c r="AP2296" i="4"/>
  <c r="AR2296" i="4"/>
  <c r="D2297" i="4"/>
  <c r="E2297" i="4"/>
  <c r="F2297" i="4"/>
  <c r="G2297" i="4"/>
  <c r="I2297" i="4"/>
  <c r="J2297" i="4"/>
  <c r="H2297" i="4"/>
  <c r="AK2297" i="4"/>
  <c r="AL2297" i="4"/>
  <c r="AM2297" i="4"/>
  <c r="AN2297" i="4"/>
  <c r="AO2297" i="4"/>
  <c r="AP2297" i="4"/>
  <c r="AR2297" i="4"/>
  <c r="D2298" i="4"/>
  <c r="E2298" i="4"/>
  <c r="F2298" i="4"/>
  <c r="G2298" i="4"/>
  <c r="I2298" i="4"/>
  <c r="J2298" i="4"/>
  <c r="H2298" i="4"/>
  <c r="AK2298" i="4"/>
  <c r="AL2298" i="4"/>
  <c r="AM2298" i="4"/>
  <c r="AN2298" i="4"/>
  <c r="AO2298" i="4"/>
  <c r="AP2298" i="4"/>
  <c r="AR2298" i="4"/>
  <c r="D2299" i="4"/>
  <c r="E2299" i="4"/>
  <c r="F2299" i="4"/>
  <c r="G2299" i="4"/>
  <c r="I2299" i="4"/>
  <c r="J2299" i="4"/>
  <c r="H2299" i="4"/>
  <c r="AK2299" i="4"/>
  <c r="AL2299" i="4"/>
  <c r="AM2299" i="4"/>
  <c r="AN2299" i="4"/>
  <c r="AO2299" i="4"/>
  <c r="AP2299" i="4"/>
  <c r="AR2299" i="4"/>
  <c r="D2300" i="4"/>
  <c r="E2300" i="4"/>
  <c r="F2300" i="4"/>
  <c r="G2300" i="4"/>
  <c r="I2300" i="4"/>
  <c r="J2300" i="4"/>
  <c r="H2300" i="4"/>
  <c r="AK2300" i="4"/>
  <c r="AL2300" i="4"/>
  <c r="AM2300" i="4"/>
  <c r="AN2300" i="4"/>
  <c r="AO2300" i="4"/>
  <c r="AP2300" i="4"/>
  <c r="AR2300" i="4"/>
  <c r="D2301" i="4"/>
  <c r="E2301" i="4"/>
  <c r="F2301" i="4"/>
  <c r="G2301" i="4"/>
  <c r="I2301" i="4"/>
  <c r="J2301" i="4"/>
  <c r="H2301" i="4"/>
  <c r="AK2301" i="4"/>
  <c r="AL2301" i="4"/>
  <c r="AM2301" i="4"/>
  <c r="AN2301" i="4"/>
  <c r="AO2301" i="4"/>
  <c r="AP2301" i="4"/>
  <c r="AR2301" i="4"/>
  <c r="D2302" i="4"/>
  <c r="E2302" i="4"/>
  <c r="F2302" i="4"/>
  <c r="G2302" i="4"/>
  <c r="I2302" i="4"/>
  <c r="J2302" i="4"/>
  <c r="H2302" i="4"/>
  <c r="AK2302" i="4"/>
  <c r="AL2302" i="4"/>
  <c r="AM2302" i="4"/>
  <c r="AN2302" i="4"/>
  <c r="AO2302" i="4"/>
  <c r="AP2302" i="4"/>
  <c r="AR2302" i="4"/>
  <c r="D2303" i="4"/>
  <c r="E2303" i="4"/>
  <c r="F2303" i="4"/>
  <c r="G2303" i="4"/>
  <c r="I2303" i="4"/>
  <c r="J2303" i="4"/>
  <c r="H2303" i="4"/>
  <c r="AK2303" i="4"/>
  <c r="AL2303" i="4"/>
  <c r="AM2303" i="4"/>
  <c r="AN2303" i="4"/>
  <c r="AO2303" i="4"/>
  <c r="AP2303" i="4"/>
  <c r="AR2303" i="4"/>
  <c r="D2304" i="4"/>
  <c r="E2304" i="4"/>
  <c r="F2304" i="4"/>
  <c r="G2304" i="4"/>
  <c r="I2304" i="4"/>
  <c r="J2304" i="4"/>
  <c r="H2304" i="4"/>
  <c r="AK2304" i="4"/>
  <c r="AL2304" i="4"/>
  <c r="AM2304" i="4"/>
  <c r="AN2304" i="4"/>
  <c r="AO2304" i="4"/>
  <c r="AP2304" i="4"/>
  <c r="AR2304" i="4"/>
  <c r="D2305" i="4"/>
  <c r="E2305" i="4"/>
  <c r="F2305" i="4"/>
  <c r="G2305" i="4"/>
  <c r="I2305" i="4"/>
  <c r="J2305" i="4"/>
  <c r="H2305" i="4"/>
  <c r="AK2305" i="4"/>
  <c r="AL2305" i="4"/>
  <c r="AM2305" i="4"/>
  <c r="AN2305" i="4"/>
  <c r="AO2305" i="4"/>
  <c r="AP2305" i="4"/>
  <c r="AR2305" i="4"/>
  <c r="D2306" i="4"/>
  <c r="E2306" i="4"/>
  <c r="F2306" i="4"/>
  <c r="G2306" i="4"/>
  <c r="I2306" i="4"/>
  <c r="J2306" i="4"/>
  <c r="H2306" i="4"/>
  <c r="AK2306" i="4"/>
  <c r="AL2306" i="4"/>
  <c r="AM2306" i="4"/>
  <c r="AN2306" i="4"/>
  <c r="AO2306" i="4"/>
  <c r="AP2306" i="4"/>
  <c r="AR2306" i="4"/>
  <c r="D2307" i="4"/>
  <c r="E2307" i="4"/>
  <c r="F2307" i="4"/>
  <c r="G2307" i="4"/>
  <c r="I2307" i="4"/>
  <c r="J2307" i="4"/>
  <c r="H2307" i="4"/>
  <c r="AK2307" i="4"/>
  <c r="AL2307" i="4"/>
  <c r="AM2307" i="4"/>
  <c r="AN2307" i="4"/>
  <c r="AO2307" i="4"/>
  <c r="AP2307" i="4"/>
  <c r="AR2307" i="4"/>
  <c r="D2308" i="4"/>
  <c r="E2308" i="4"/>
  <c r="F2308" i="4"/>
  <c r="G2308" i="4"/>
  <c r="I2308" i="4"/>
  <c r="J2308" i="4"/>
  <c r="H2308" i="4"/>
  <c r="AK2308" i="4"/>
  <c r="AL2308" i="4"/>
  <c r="AM2308" i="4"/>
  <c r="AN2308" i="4"/>
  <c r="AO2308" i="4"/>
  <c r="AP2308" i="4"/>
  <c r="AR2308" i="4"/>
  <c r="D2309" i="4"/>
  <c r="E2309" i="4"/>
  <c r="F2309" i="4"/>
  <c r="G2309" i="4"/>
  <c r="I2309" i="4"/>
  <c r="J2309" i="4"/>
  <c r="H2309" i="4"/>
  <c r="AK2309" i="4"/>
  <c r="AL2309" i="4"/>
  <c r="AM2309" i="4"/>
  <c r="AN2309" i="4"/>
  <c r="AO2309" i="4"/>
  <c r="AP2309" i="4"/>
  <c r="AR2309" i="4"/>
  <c r="D2310" i="4"/>
  <c r="E2310" i="4"/>
  <c r="F2310" i="4"/>
  <c r="G2310" i="4"/>
  <c r="I2310" i="4"/>
  <c r="J2310" i="4"/>
  <c r="H2310" i="4"/>
  <c r="AK2310" i="4"/>
  <c r="AL2310" i="4"/>
  <c r="AM2310" i="4"/>
  <c r="AN2310" i="4"/>
  <c r="AO2310" i="4"/>
  <c r="AP2310" i="4"/>
  <c r="AR2310" i="4"/>
  <c r="D2311" i="4"/>
  <c r="E2311" i="4"/>
  <c r="F2311" i="4"/>
  <c r="G2311" i="4"/>
  <c r="I2311" i="4"/>
  <c r="J2311" i="4"/>
  <c r="H2311" i="4"/>
  <c r="AK2311" i="4"/>
  <c r="AL2311" i="4"/>
  <c r="AM2311" i="4"/>
  <c r="AN2311" i="4"/>
  <c r="AO2311" i="4"/>
  <c r="AP2311" i="4"/>
  <c r="AR2311" i="4"/>
  <c r="D2312" i="4"/>
  <c r="E2312" i="4"/>
  <c r="F2312" i="4"/>
  <c r="G2312" i="4"/>
  <c r="I2312" i="4"/>
  <c r="J2312" i="4"/>
  <c r="H2312" i="4"/>
  <c r="AK2312" i="4"/>
  <c r="AL2312" i="4"/>
  <c r="AM2312" i="4"/>
  <c r="AN2312" i="4"/>
  <c r="AO2312" i="4"/>
  <c r="AP2312" i="4"/>
  <c r="AR2312" i="4"/>
  <c r="D2313" i="4"/>
  <c r="E2313" i="4"/>
  <c r="F2313" i="4"/>
  <c r="G2313" i="4"/>
  <c r="I2313" i="4"/>
  <c r="J2313" i="4"/>
  <c r="H2313" i="4"/>
  <c r="AK2313" i="4"/>
  <c r="AL2313" i="4"/>
  <c r="AM2313" i="4"/>
  <c r="AN2313" i="4"/>
  <c r="AO2313" i="4"/>
  <c r="AP2313" i="4"/>
  <c r="AR2313" i="4"/>
  <c r="D2314" i="4"/>
  <c r="E2314" i="4"/>
  <c r="F2314" i="4"/>
  <c r="G2314" i="4"/>
  <c r="I2314" i="4"/>
  <c r="J2314" i="4"/>
  <c r="H2314" i="4"/>
  <c r="AK2314" i="4"/>
  <c r="AL2314" i="4"/>
  <c r="AM2314" i="4"/>
  <c r="AN2314" i="4"/>
  <c r="AO2314" i="4"/>
  <c r="AP2314" i="4"/>
  <c r="AR2314" i="4"/>
  <c r="D2315" i="4"/>
  <c r="E2315" i="4"/>
  <c r="F2315" i="4"/>
  <c r="G2315" i="4"/>
  <c r="I2315" i="4"/>
  <c r="J2315" i="4"/>
  <c r="H2315" i="4"/>
  <c r="AK2315" i="4"/>
  <c r="AL2315" i="4"/>
  <c r="AM2315" i="4"/>
  <c r="AN2315" i="4"/>
  <c r="AO2315" i="4"/>
  <c r="AP2315" i="4"/>
  <c r="AR2315" i="4"/>
  <c r="D2316" i="4"/>
  <c r="E2316" i="4"/>
  <c r="F2316" i="4"/>
  <c r="G2316" i="4"/>
  <c r="I2316" i="4"/>
  <c r="J2316" i="4"/>
  <c r="H2316" i="4"/>
  <c r="AK2316" i="4"/>
  <c r="AL2316" i="4"/>
  <c r="AM2316" i="4"/>
  <c r="AN2316" i="4"/>
  <c r="AO2316" i="4"/>
  <c r="AP2316" i="4"/>
  <c r="AR2316" i="4"/>
  <c r="D2317" i="4"/>
  <c r="E2317" i="4"/>
  <c r="F2317" i="4"/>
  <c r="G2317" i="4"/>
  <c r="I2317" i="4"/>
  <c r="J2317" i="4"/>
  <c r="H2317" i="4"/>
  <c r="AK2317" i="4"/>
  <c r="AL2317" i="4"/>
  <c r="AM2317" i="4"/>
  <c r="AN2317" i="4"/>
  <c r="AO2317" i="4"/>
  <c r="AP2317" i="4"/>
  <c r="AR2317" i="4"/>
  <c r="D2318" i="4"/>
  <c r="E2318" i="4"/>
  <c r="F2318" i="4"/>
  <c r="G2318" i="4"/>
  <c r="I2318" i="4"/>
  <c r="J2318" i="4"/>
  <c r="H2318" i="4"/>
  <c r="AK2318" i="4"/>
  <c r="AL2318" i="4"/>
  <c r="AM2318" i="4"/>
  <c r="AN2318" i="4"/>
  <c r="AO2318" i="4"/>
  <c r="AP2318" i="4"/>
  <c r="AR2318" i="4"/>
  <c r="D2319" i="4"/>
  <c r="E2319" i="4"/>
  <c r="F2319" i="4"/>
  <c r="G2319" i="4"/>
  <c r="I2319" i="4"/>
  <c r="J2319" i="4"/>
  <c r="H2319" i="4"/>
  <c r="AK2319" i="4"/>
  <c r="AL2319" i="4"/>
  <c r="AM2319" i="4"/>
  <c r="AN2319" i="4"/>
  <c r="AO2319" i="4"/>
  <c r="AP2319" i="4"/>
  <c r="AR2319" i="4"/>
  <c r="D2320" i="4"/>
  <c r="E2320" i="4"/>
  <c r="F2320" i="4"/>
  <c r="G2320" i="4"/>
  <c r="I2320" i="4"/>
  <c r="J2320" i="4"/>
  <c r="H2320" i="4"/>
  <c r="AK2320" i="4"/>
  <c r="AL2320" i="4"/>
  <c r="AM2320" i="4"/>
  <c r="AN2320" i="4"/>
  <c r="AO2320" i="4"/>
  <c r="AP2320" i="4"/>
  <c r="AR2320" i="4"/>
  <c r="D2321" i="4"/>
  <c r="E2321" i="4"/>
  <c r="F2321" i="4"/>
  <c r="G2321" i="4"/>
  <c r="I2321" i="4"/>
  <c r="J2321" i="4"/>
  <c r="H2321" i="4"/>
  <c r="AK2321" i="4"/>
  <c r="AL2321" i="4"/>
  <c r="AM2321" i="4"/>
  <c r="AN2321" i="4"/>
  <c r="AO2321" i="4"/>
  <c r="AP2321" i="4"/>
  <c r="AR2321" i="4"/>
  <c r="D2322" i="4"/>
  <c r="E2322" i="4"/>
  <c r="F2322" i="4"/>
  <c r="G2322" i="4"/>
  <c r="I2322" i="4"/>
  <c r="J2322" i="4"/>
  <c r="H2322" i="4"/>
  <c r="AK2322" i="4"/>
  <c r="AL2322" i="4"/>
  <c r="AM2322" i="4"/>
  <c r="AN2322" i="4"/>
  <c r="AO2322" i="4"/>
  <c r="AP2322" i="4"/>
  <c r="AR2322" i="4"/>
  <c r="D2323" i="4"/>
  <c r="E2323" i="4"/>
  <c r="F2323" i="4"/>
  <c r="G2323" i="4"/>
  <c r="I2323" i="4"/>
  <c r="J2323" i="4"/>
  <c r="H2323" i="4"/>
  <c r="AK2323" i="4"/>
  <c r="AL2323" i="4"/>
  <c r="AM2323" i="4"/>
  <c r="AN2323" i="4"/>
  <c r="AO2323" i="4"/>
  <c r="AP2323" i="4"/>
  <c r="AR2323" i="4"/>
  <c r="D2324" i="4"/>
  <c r="E2324" i="4"/>
  <c r="F2324" i="4"/>
  <c r="G2324" i="4"/>
  <c r="I2324" i="4"/>
  <c r="J2324" i="4"/>
  <c r="H2324" i="4"/>
  <c r="AK2324" i="4"/>
  <c r="AL2324" i="4"/>
  <c r="AM2324" i="4"/>
  <c r="AN2324" i="4"/>
  <c r="AO2324" i="4"/>
  <c r="AP2324" i="4"/>
  <c r="AR2324" i="4"/>
  <c r="D2325" i="4"/>
  <c r="E2325" i="4"/>
  <c r="F2325" i="4"/>
  <c r="G2325" i="4"/>
  <c r="I2325" i="4"/>
  <c r="J2325" i="4"/>
  <c r="H2325" i="4"/>
  <c r="AK2325" i="4"/>
  <c r="AL2325" i="4"/>
  <c r="AM2325" i="4"/>
  <c r="AN2325" i="4"/>
  <c r="AO2325" i="4"/>
  <c r="AP2325" i="4"/>
  <c r="AR2325" i="4"/>
  <c r="D2326" i="4"/>
  <c r="E2326" i="4"/>
  <c r="F2326" i="4"/>
  <c r="G2326" i="4"/>
  <c r="I2326" i="4"/>
  <c r="J2326" i="4"/>
  <c r="H2326" i="4"/>
  <c r="AK2326" i="4"/>
  <c r="AL2326" i="4"/>
  <c r="AM2326" i="4"/>
  <c r="AN2326" i="4"/>
  <c r="AO2326" i="4"/>
  <c r="AP2326" i="4"/>
  <c r="AR2326" i="4"/>
  <c r="D2327" i="4"/>
  <c r="E2327" i="4"/>
  <c r="F2327" i="4"/>
  <c r="G2327" i="4"/>
  <c r="I2327" i="4"/>
  <c r="J2327" i="4"/>
  <c r="H2327" i="4"/>
  <c r="AK2327" i="4"/>
  <c r="AL2327" i="4"/>
  <c r="AM2327" i="4"/>
  <c r="AN2327" i="4"/>
  <c r="AO2327" i="4"/>
  <c r="AP2327" i="4"/>
  <c r="AR2327" i="4"/>
  <c r="D2328" i="4"/>
  <c r="E2328" i="4"/>
  <c r="F2328" i="4"/>
  <c r="G2328" i="4"/>
  <c r="I2328" i="4"/>
  <c r="J2328" i="4"/>
  <c r="H2328" i="4"/>
  <c r="AK2328" i="4"/>
  <c r="AL2328" i="4"/>
  <c r="AM2328" i="4"/>
  <c r="AN2328" i="4"/>
  <c r="AO2328" i="4"/>
  <c r="AP2328" i="4"/>
  <c r="AR2328" i="4"/>
  <c r="D3165" i="4"/>
  <c r="E3165" i="4"/>
  <c r="F3165" i="4"/>
  <c r="G3165" i="4"/>
  <c r="I3165" i="4"/>
  <c r="J3165" i="4"/>
  <c r="H3165" i="4"/>
  <c r="AK3165" i="4"/>
  <c r="AL3165" i="4"/>
  <c r="AM3165" i="4"/>
  <c r="AN3165" i="4"/>
  <c r="AO3165" i="4"/>
  <c r="AP3165" i="4"/>
  <c r="AR3165" i="4"/>
  <c r="D3166" i="4"/>
  <c r="E3166" i="4"/>
  <c r="F3166" i="4"/>
  <c r="G3166" i="4"/>
  <c r="I3166" i="4"/>
  <c r="J3166" i="4"/>
  <c r="H3166" i="4"/>
  <c r="AK3166" i="4"/>
  <c r="AL3166" i="4"/>
  <c r="AM3166" i="4"/>
  <c r="AN3166" i="4"/>
  <c r="AO3166" i="4"/>
  <c r="AP3166" i="4"/>
  <c r="AR3166" i="4"/>
  <c r="D3167" i="4"/>
  <c r="E3167" i="4"/>
  <c r="F3167" i="4"/>
  <c r="G3167" i="4"/>
  <c r="I3167" i="4"/>
  <c r="J3167" i="4"/>
  <c r="H3167" i="4"/>
  <c r="AK3167" i="4"/>
  <c r="AL3167" i="4"/>
  <c r="AM3167" i="4"/>
  <c r="AN3167" i="4"/>
  <c r="AO3167" i="4"/>
  <c r="AP3167" i="4"/>
  <c r="AR3167" i="4"/>
  <c r="D3168" i="4"/>
  <c r="E3168" i="4"/>
  <c r="F3168" i="4"/>
  <c r="G3168" i="4"/>
  <c r="I3168" i="4"/>
  <c r="J3168" i="4"/>
  <c r="H3168" i="4"/>
  <c r="AK3168" i="4"/>
  <c r="AL3168" i="4"/>
  <c r="AM3168" i="4"/>
  <c r="AN3168" i="4"/>
  <c r="AO3168" i="4"/>
  <c r="AP3168" i="4"/>
  <c r="AR3168" i="4"/>
  <c r="D3169" i="4"/>
  <c r="E3169" i="4"/>
  <c r="F3169" i="4"/>
  <c r="G3169" i="4"/>
  <c r="I3169" i="4"/>
  <c r="J3169" i="4"/>
  <c r="H3169" i="4"/>
  <c r="AK3169" i="4"/>
  <c r="AL3169" i="4"/>
  <c r="AM3169" i="4"/>
  <c r="AN3169" i="4"/>
  <c r="AO3169" i="4"/>
  <c r="AP3169" i="4"/>
  <c r="AR3169" i="4"/>
  <c r="D3170" i="4"/>
  <c r="E3170" i="4"/>
  <c r="F3170" i="4"/>
  <c r="G3170" i="4"/>
  <c r="I3170" i="4"/>
  <c r="J3170" i="4"/>
  <c r="H3170" i="4"/>
  <c r="AK3170" i="4"/>
  <c r="AL3170" i="4"/>
  <c r="AM3170" i="4"/>
  <c r="AN3170" i="4"/>
  <c r="AO3170" i="4"/>
  <c r="AP3170" i="4"/>
  <c r="AR3170" i="4"/>
  <c r="D3171" i="4"/>
  <c r="E3171" i="4"/>
  <c r="F3171" i="4"/>
  <c r="G3171" i="4"/>
  <c r="I3171" i="4"/>
  <c r="J3171" i="4"/>
  <c r="H3171" i="4"/>
  <c r="AK3171" i="4"/>
  <c r="AL3171" i="4"/>
  <c r="AM3171" i="4"/>
  <c r="AN3171" i="4"/>
  <c r="AO3171" i="4"/>
  <c r="AP3171" i="4"/>
  <c r="AR3171" i="4"/>
  <c r="D3172" i="4"/>
  <c r="E3172" i="4"/>
  <c r="F3172" i="4"/>
  <c r="G3172" i="4"/>
  <c r="I3172" i="4"/>
  <c r="J3172" i="4"/>
  <c r="H3172" i="4"/>
  <c r="AK3172" i="4"/>
  <c r="AL3172" i="4"/>
  <c r="AM3172" i="4"/>
  <c r="AN3172" i="4"/>
  <c r="AO3172" i="4"/>
  <c r="AP3172" i="4"/>
  <c r="AR3172" i="4"/>
  <c r="D3173" i="4"/>
  <c r="E3173" i="4"/>
  <c r="F3173" i="4"/>
  <c r="G3173" i="4"/>
  <c r="I3173" i="4"/>
  <c r="J3173" i="4"/>
  <c r="H3173" i="4"/>
  <c r="AK3173" i="4"/>
  <c r="AL3173" i="4"/>
  <c r="AM3173" i="4"/>
  <c r="AN3173" i="4"/>
  <c r="AO3173" i="4"/>
  <c r="AP3173" i="4"/>
  <c r="AR3173" i="4"/>
  <c r="D3174" i="4"/>
  <c r="E3174" i="4"/>
  <c r="F3174" i="4"/>
  <c r="G3174" i="4"/>
  <c r="I3174" i="4"/>
  <c r="J3174" i="4"/>
  <c r="H3174" i="4"/>
  <c r="AK3174" i="4"/>
  <c r="AL3174" i="4"/>
  <c r="AM3174" i="4"/>
  <c r="AN3174" i="4"/>
  <c r="AO3174" i="4"/>
  <c r="AP3174" i="4"/>
  <c r="AR3174" i="4"/>
  <c r="D3175" i="4"/>
  <c r="E3175" i="4"/>
  <c r="F3175" i="4"/>
  <c r="G3175" i="4"/>
  <c r="I3175" i="4"/>
  <c r="J3175" i="4"/>
  <c r="H3175" i="4"/>
  <c r="AK3175" i="4"/>
  <c r="AL3175" i="4"/>
  <c r="AM3175" i="4"/>
  <c r="AN3175" i="4"/>
  <c r="AO3175" i="4"/>
  <c r="AP3175" i="4"/>
  <c r="AR3175" i="4"/>
  <c r="D3176" i="4"/>
  <c r="E3176" i="4"/>
  <c r="F3176" i="4"/>
  <c r="G3176" i="4"/>
  <c r="I3176" i="4"/>
  <c r="J3176" i="4"/>
  <c r="H3176" i="4"/>
  <c r="AK3176" i="4"/>
  <c r="AL3176" i="4"/>
  <c r="AM3176" i="4"/>
  <c r="AN3176" i="4"/>
  <c r="AO3176" i="4"/>
  <c r="AP3176" i="4"/>
  <c r="AR3176" i="4"/>
  <c r="D3177" i="4"/>
  <c r="E3177" i="4"/>
  <c r="F3177" i="4"/>
  <c r="G3177" i="4"/>
  <c r="I3177" i="4"/>
  <c r="J3177" i="4"/>
  <c r="H3177" i="4"/>
  <c r="AK3177" i="4"/>
  <c r="AL3177" i="4"/>
  <c r="AM3177" i="4"/>
  <c r="AN3177" i="4"/>
  <c r="AO3177" i="4"/>
  <c r="AP3177" i="4"/>
  <c r="AR3177" i="4"/>
  <c r="D3178" i="4"/>
  <c r="E3178" i="4"/>
  <c r="F3178" i="4"/>
  <c r="G3178" i="4"/>
  <c r="I3178" i="4"/>
  <c r="J3178" i="4"/>
  <c r="H3178" i="4"/>
  <c r="AK3178" i="4"/>
  <c r="AL3178" i="4"/>
  <c r="AM3178" i="4"/>
  <c r="AN3178" i="4"/>
  <c r="AO3178" i="4"/>
  <c r="AP3178" i="4"/>
  <c r="AR3178" i="4"/>
  <c r="D3179" i="4"/>
  <c r="E3179" i="4"/>
  <c r="F3179" i="4"/>
  <c r="G3179" i="4"/>
  <c r="I3179" i="4"/>
  <c r="J3179" i="4"/>
  <c r="H3179" i="4"/>
  <c r="AK3179" i="4"/>
  <c r="AL3179" i="4"/>
  <c r="AM3179" i="4"/>
  <c r="AN3179" i="4"/>
  <c r="AO3179" i="4"/>
  <c r="AP3179" i="4"/>
  <c r="AR3179" i="4"/>
  <c r="D3180" i="4"/>
  <c r="E3180" i="4"/>
  <c r="F3180" i="4"/>
  <c r="G3180" i="4"/>
  <c r="I3180" i="4"/>
  <c r="J3180" i="4"/>
  <c r="H3180" i="4"/>
  <c r="AK3180" i="4"/>
  <c r="AL3180" i="4"/>
  <c r="AM3180" i="4"/>
  <c r="AN3180" i="4"/>
  <c r="AO3180" i="4"/>
  <c r="AP3180" i="4"/>
  <c r="AR3180" i="4"/>
  <c r="D3181" i="4"/>
  <c r="E3181" i="4"/>
  <c r="F3181" i="4"/>
  <c r="G3181" i="4"/>
  <c r="I3181" i="4"/>
  <c r="J3181" i="4"/>
  <c r="H3181" i="4"/>
  <c r="AK3181" i="4"/>
  <c r="AL3181" i="4"/>
  <c r="AM3181" i="4"/>
  <c r="AN3181" i="4"/>
  <c r="AO3181" i="4"/>
  <c r="AP3181" i="4"/>
  <c r="AR3181" i="4"/>
  <c r="D3182" i="4"/>
  <c r="E3182" i="4"/>
  <c r="F3182" i="4"/>
  <c r="G3182" i="4"/>
  <c r="I3182" i="4"/>
  <c r="J3182" i="4"/>
  <c r="H3182" i="4"/>
  <c r="AK3182" i="4"/>
  <c r="AL3182" i="4"/>
  <c r="AM3182" i="4"/>
  <c r="AN3182" i="4"/>
  <c r="AO3182" i="4"/>
  <c r="AP3182" i="4"/>
  <c r="AR3182" i="4"/>
  <c r="D3183" i="4"/>
  <c r="E3183" i="4"/>
  <c r="F3183" i="4"/>
  <c r="G3183" i="4"/>
  <c r="I3183" i="4"/>
  <c r="J3183" i="4"/>
  <c r="H3183" i="4"/>
  <c r="AK3183" i="4"/>
  <c r="AL3183" i="4"/>
  <c r="AM3183" i="4"/>
  <c r="AN3183" i="4"/>
  <c r="AO3183" i="4"/>
  <c r="AP3183" i="4"/>
  <c r="AR3183" i="4"/>
  <c r="D3184" i="4"/>
  <c r="E3184" i="4"/>
  <c r="F3184" i="4"/>
  <c r="G3184" i="4"/>
  <c r="I3184" i="4"/>
  <c r="J3184" i="4"/>
  <c r="H3184" i="4"/>
  <c r="AK3184" i="4"/>
  <c r="AL3184" i="4"/>
  <c r="AM3184" i="4"/>
  <c r="AN3184" i="4"/>
  <c r="AO3184" i="4"/>
  <c r="AP3184" i="4"/>
  <c r="AR3184" i="4"/>
  <c r="D3185" i="4"/>
  <c r="E3185" i="4"/>
  <c r="F3185" i="4"/>
  <c r="G3185" i="4"/>
  <c r="I3185" i="4"/>
  <c r="J3185" i="4"/>
  <c r="H3185" i="4"/>
  <c r="AK3185" i="4"/>
  <c r="AL3185" i="4"/>
  <c r="AM3185" i="4"/>
  <c r="AN3185" i="4"/>
  <c r="AO3185" i="4"/>
  <c r="AP3185" i="4"/>
  <c r="AR3185" i="4"/>
  <c r="D3186" i="4"/>
  <c r="E3186" i="4"/>
  <c r="F3186" i="4"/>
  <c r="G3186" i="4"/>
  <c r="I3186" i="4"/>
  <c r="J3186" i="4"/>
  <c r="H3186" i="4"/>
  <c r="AK3186" i="4"/>
  <c r="AL3186" i="4"/>
  <c r="AM3186" i="4"/>
  <c r="AN3186" i="4"/>
  <c r="AO3186" i="4"/>
  <c r="AP3186" i="4"/>
  <c r="AR3186" i="4"/>
  <c r="D3187" i="4"/>
  <c r="E3187" i="4"/>
  <c r="F3187" i="4"/>
  <c r="G3187" i="4"/>
  <c r="I3187" i="4"/>
  <c r="J3187" i="4"/>
  <c r="H3187" i="4"/>
  <c r="AK3187" i="4"/>
  <c r="AL3187" i="4"/>
  <c r="AM3187" i="4"/>
  <c r="AN3187" i="4"/>
  <c r="AO3187" i="4"/>
  <c r="AP3187" i="4"/>
  <c r="AR3187" i="4"/>
  <c r="D3188" i="4"/>
  <c r="E3188" i="4"/>
  <c r="F3188" i="4"/>
  <c r="G3188" i="4"/>
  <c r="I3188" i="4"/>
  <c r="J3188" i="4"/>
  <c r="H3188" i="4"/>
  <c r="AK3188" i="4"/>
  <c r="AL3188" i="4"/>
  <c r="AM3188" i="4"/>
  <c r="AN3188" i="4"/>
  <c r="AO3188" i="4"/>
  <c r="AP3188" i="4"/>
  <c r="AR3188" i="4"/>
  <c r="D3189" i="4"/>
  <c r="E3189" i="4"/>
  <c r="F3189" i="4"/>
  <c r="G3189" i="4"/>
  <c r="I3189" i="4"/>
  <c r="J3189" i="4"/>
  <c r="H3189" i="4"/>
  <c r="AK3189" i="4"/>
  <c r="AL3189" i="4"/>
  <c r="AM3189" i="4"/>
  <c r="AN3189" i="4"/>
  <c r="AO3189" i="4"/>
  <c r="AP3189" i="4"/>
  <c r="AR3189" i="4"/>
  <c r="D3190" i="4"/>
  <c r="E3190" i="4"/>
  <c r="F3190" i="4"/>
  <c r="G3190" i="4"/>
  <c r="I3190" i="4"/>
  <c r="J3190" i="4"/>
  <c r="H3190" i="4"/>
  <c r="AK3190" i="4"/>
  <c r="AL3190" i="4"/>
  <c r="AM3190" i="4"/>
  <c r="AN3190" i="4"/>
  <c r="AO3190" i="4"/>
  <c r="AP3190" i="4"/>
  <c r="AR3190" i="4"/>
  <c r="D3191" i="4"/>
  <c r="E3191" i="4"/>
  <c r="F3191" i="4"/>
  <c r="G3191" i="4"/>
  <c r="I3191" i="4"/>
  <c r="J3191" i="4"/>
  <c r="H3191" i="4"/>
  <c r="AK3191" i="4"/>
  <c r="AL3191" i="4"/>
  <c r="AM3191" i="4"/>
  <c r="AN3191" i="4"/>
  <c r="AO3191" i="4"/>
  <c r="AP3191" i="4"/>
  <c r="AR3191" i="4"/>
  <c r="D3192" i="4"/>
  <c r="E3192" i="4"/>
  <c r="F3192" i="4"/>
  <c r="G3192" i="4"/>
  <c r="I3192" i="4"/>
  <c r="J3192" i="4"/>
  <c r="H3192" i="4"/>
  <c r="AK3192" i="4"/>
  <c r="AL3192" i="4"/>
  <c r="AM3192" i="4"/>
  <c r="AN3192" i="4"/>
  <c r="AO3192" i="4"/>
  <c r="AP3192" i="4"/>
  <c r="AR3192" i="4"/>
  <c r="D3193" i="4"/>
  <c r="E3193" i="4"/>
  <c r="F3193" i="4"/>
  <c r="G3193" i="4"/>
  <c r="I3193" i="4"/>
  <c r="J3193" i="4"/>
  <c r="H3193" i="4"/>
  <c r="AK3193" i="4"/>
  <c r="AL3193" i="4"/>
  <c r="AM3193" i="4"/>
  <c r="AN3193" i="4"/>
  <c r="AO3193" i="4"/>
  <c r="AP3193" i="4"/>
  <c r="AR3193" i="4"/>
  <c r="D3194" i="4"/>
  <c r="E3194" i="4"/>
  <c r="F3194" i="4"/>
  <c r="G3194" i="4"/>
  <c r="I3194" i="4"/>
  <c r="J3194" i="4"/>
  <c r="H3194" i="4"/>
  <c r="AK3194" i="4"/>
  <c r="AL3194" i="4"/>
  <c r="AM3194" i="4"/>
  <c r="AN3194" i="4"/>
  <c r="AO3194" i="4"/>
  <c r="AP3194" i="4"/>
  <c r="AR3194" i="4"/>
  <c r="D2330" i="4"/>
  <c r="E2330" i="4"/>
  <c r="F2330" i="4"/>
  <c r="G2330" i="4"/>
  <c r="I2330" i="4"/>
  <c r="J2330" i="4"/>
  <c r="H2330" i="4"/>
  <c r="AK2330" i="4"/>
  <c r="AL2330" i="4"/>
  <c r="AM2330" i="4"/>
  <c r="AN2330" i="4"/>
  <c r="AO2330" i="4"/>
  <c r="AP2330" i="4"/>
  <c r="AR2330" i="4"/>
  <c r="D2331" i="4"/>
  <c r="E2331" i="4"/>
  <c r="F2331" i="4"/>
  <c r="G2331" i="4"/>
  <c r="I2331" i="4"/>
  <c r="J2331" i="4"/>
  <c r="H2331" i="4"/>
  <c r="AK2331" i="4"/>
  <c r="AL2331" i="4"/>
  <c r="AM2331" i="4"/>
  <c r="AN2331" i="4"/>
  <c r="AO2331" i="4"/>
  <c r="AP2331" i="4"/>
  <c r="AR2331" i="4"/>
  <c r="D2332" i="4"/>
  <c r="E2332" i="4"/>
  <c r="F2332" i="4"/>
  <c r="G2332" i="4"/>
  <c r="I2332" i="4"/>
  <c r="J2332" i="4"/>
  <c r="H2332" i="4"/>
  <c r="AK2332" i="4"/>
  <c r="AL2332" i="4"/>
  <c r="AM2332" i="4"/>
  <c r="AN2332" i="4"/>
  <c r="AO2332" i="4"/>
  <c r="AP2332" i="4"/>
  <c r="AR2332" i="4"/>
  <c r="D2333" i="4"/>
  <c r="E2333" i="4"/>
  <c r="F2333" i="4"/>
  <c r="G2333" i="4"/>
  <c r="I2333" i="4"/>
  <c r="J2333" i="4"/>
  <c r="H2333" i="4"/>
  <c r="AK2333" i="4"/>
  <c r="AL2333" i="4"/>
  <c r="AM2333" i="4"/>
  <c r="AN2333" i="4"/>
  <c r="AO2333" i="4"/>
  <c r="AP2333" i="4"/>
  <c r="AR2333" i="4"/>
  <c r="D2334" i="4"/>
  <c r="E2334" i="4"/>
  <c r="F2334" i="4"/>
  <c r="G2334" i="4"/>
  <c r="I2334" i="4"/>
  <c r="J2334" i="4"/>
  <c r="H2334" i="4"/>
  <c r="AK2334" i="4"/>
  <c r="AL2334" i="4"/>
  <c r="AM2334" i="4"/>
  <c r="AN2334" i="4"/>
  <c r="AO2334" i="4"/>
  <c r="AP2334" i="4"/>
  <c r="AR2334" i="4"/>
  <c r="D2335" i="4"/>
  <c r="E2335" i="4"/>
  <c r="F2335" i="4"/>
  <c r="G2335" i="4"/>
  <c r="I2335" i="4"/>
  <c r="J2335" i="4"/>
  <c r="H2335" i="4"/>
  <c r="AK2335" i="4"/>
  <c r="AL2335" i="4"/>
  <c r="AM2335" i="4"/>
  <c r="AN2335" i="4"/>
  <c r="AO2335" i="4"/>
  <c r="AP2335" i="4"/>
  <c r="AR2335" i="4"/>
  <c r="D2336" i="4"/>
  <c r="E2336" i="4"/>
  <c r="F2336" i="4"/>
  <c r="G2336" i="4"/>
  <c r="I2336" i="4"/>
  <c r="J2336" i="4"/>
  <c r="H2336" i="4"/>
  <c r="AK2336" i="4"/>
  <c r="AL2336" i="4"/>
  <c r="AM2336" i="4"/>
  <c r="AN2336" i="4"/>
  <c r="AO2336" i="4"/>
  <c r="AP2336" i="4"/>
  <c r="AR2336" i="4"/>
  <c r="D2337" i="4"/>
  <c r="E2337" i="4"/>
  <c r="F2337" i="4"/>
  <c r="G2337" i="4"/>
  <c r="I2337" i="4"/>
  <c r="J2337" i="4"/>
  <c r="H2337" i="4"/>
  <c r="AK2337" i="4"/>
  <c r="AL2337" i="4"/>
  <c r="AM2337" i="4"/>
  <c r="AN2337" i="4"/>
  <c r="AO2337" i="4"/>
  <c r="AP2337" i="4"/>
  <c r="AR2337" i="4"/>
  <c r="D2338" i="4"/>
  <c r="E2338" i="4"/>
  <c r="F2338" i="4"/>
  <c r="G2338" i="4"/>
  <c r="I2338" i="4"/>
  <c r="J2338" i="4"/>
  <c r="H2338" i="4"/>
  <c r="AK2338" i="4"/>
  <c r="AL2338" i="4"/>
  <c r="AM2338" i="4"/>
  <c r="AN2338" i="4"/>
  <c r="AO2338" i="4"/>
  <c r="AP2338" i="4"/>
  <c r="AR2338" i="4"/>
  <c r="D2339" i="4"/>
  <c r="E2339" i="4"/>
  <c r="F2339" i="4"/>
  <c r="G2339" i="4"/>
  <c r="I2339" i="4"/>
  <c r="J2339" i="4"/>
  <c r="H2339" i="4"/>
  <c r="AK2339" i="4"/>
  <c r="AL2339" i="4"/>
  <c r="AM2339" i="4"/>
  <c r="AN2339" i="4"/>
  <c r="AO2339" i="4"/>
  <c r="AP2339" i="4"/>
  <c r="AR2339" i="4"/>
  <c r="D2340" i="4"/>
  <c r="E2340" i="4"/>
  <c r="F2340" i="4"/>
  <c r="G2340" i="4"/>
  <c r="I2340" i="4"/>
  <c r="J2340" i="4"/>
  <c r="H2340" i="4"/>
  <c r="AK2340" i="4"/>
  <c r="AL2340" i="4"/>
  <c r="AM2340" i="4"/>
  <c r="AN2340" i="4"/>
  <c r="AO2340" i="4"/>
  <c r="AP2340" i="4"/>
  <c r="AR2340" i="4"/>
  <c r="D2341" i="4"/>
  <c r="E2341" i="4"/>
  <c r="F2341" i="4"/>
  <c r="G2341" i="4"/>
  <c r="I2341" i="4"/>
  <c r="J2341" i="4"/>
  <c r="H2341" i="4"/>
  <c r="AK2341" i="4"/>
  <c r="AL2341" i="4"/>
  <c r="AM2341" i="4"/>
  <c r="AN2341" i="4"/>
  <c r="AO2341" i="4"/>
  <c r="AP2341" i="4"/>
  <c r="AR2341" i="4"/>
  <c r="D2342" i="4"/>
  <c r="E2342" i="4"/>
  <c r="F2342" i="4"/>
  <c r="G2342" i="4"/>
  <c r="I2342" i="4"/>
  <c r="J2342" i="4"/>
  <c r="H2342" i="4"/>
  <c r="AK2342" i="4"/>
  <c r="AL2342" i="4"/>
  <c r="AM2342" i="4"/>
  <c r="AN2342" i="4"/>
  <c r="AO2342" i="4"/>
  <c r="AP2342" i="4"/>
  <c r="AR2342" i="4"/>
  <c r="D2343" i="4"/>
  <c r="E2343" i="4"/>
  <c r="F2343" i="4"/>
  <c r="G2343" i="4"/>
  <c r="I2343" i="4"/>
  <c r="J2343" i="4"/>
  <c r="H2343" i="4"/>
  <c r="AK2343" i="4"/>
  <c r="AL2343" i="4"/>
  <c r="AM2343" i="4"/>
  <c r="AN2343" i="4"/>
  <c r="AO2343" i="4"/>
  <c r="AP2343" i="4"/>
  <c r="AR2343" i="4"/>
  <c r="D2344" i="4"/>
  <c r="E2344" i="4"/>
  <c r="F2344" i="4"/>
  <c r="G2344" i="4"/>
  <c r="I2344" i="4"/>
  <c r="J2344" i="4"/>
  <c r="H2344" i="4"/>
  <c r="AK2344" i="4"/>
  <c r="AL2344" i="4"/>
  <c r="AM2344" i="4"/>
  <c r="AN2344" i="4"/>
  <c r="AO2344" i="4"/>
  <c r="AP2344" i="4"/>
  <c r="AR2344" i="4"/>
  <c r="D2346" i="4"/>
  <c r="E2346" i="4"/>
  <c r="F2346" i="4"/>
  <c r="G2346" i="4"/>
  <c r="I2346" i="4"/>
  <c r="J2346" i="4"/>
  <c r="H2346" i="4"/>
  <c r="AK2346" i="4"/>
  <c r="AL2346" i="4"/>
  <c r="AM2346" i="4"/>
  <c r="AN2346" i="4"/>
  <c r="AO2346" i="4"/>
  <c r="AP2346" i="4"/>
  <c r="AR2346" i="4"/>
  <c r="D2347" i="4"/>
  <c r="E2347" i="4"/>
  <c r="F2347" i="4"/>
  <c r="G2347" i="4"/>
  <c r="I2347" i="4"/>
  <c r="J2347" i="4"/>
  <c r="H2347" i="4"/>
  <c r="AK2347" i="4"/>
  <c r="AL2347" i="4"/>
  <c r="AM2347" i="4"/>
  <c r="AN2347" i="4"/>
  <c r="AO2347" i="4"/>
  <c r="AP2347" i="4"/>
  <c r="AR2347" i="4"/>
  <c r="D2348" i="4"/>
  <c r="E2348" i="4"/>
  <c r="F2348" i="4"/>
  <c r="G2348" i="4"/>
  <c r="I2348" i="4"/>
  <c r="J2348" i="4"/>
  <c r="H2348" i="4"/>
  <c r="AK2348" i="4"/>
  <c r="AL2348" i="4"/>
  <c r="AM2348" i="4"/>
  <c r="AN2348" i="4"/>
  <c r="AO2348" i="4"/>
  <c r="AP2348" i="4"/>
  <c r="AR2348" i="4"/>
  <c r="D2349" i="4"/>
  <c r="E2349" i="4"/>
  <c r="F2349" i="4"/>
  <c r="G2349" i="4"/>
  <c r="I2349" i="4"/>
  <c r="J2349" i="4"/>
  <c r="H2349" i="4"/>
  <c r="AK2349" i="4"/>
  <c r="AL2349" i="4"/>
  <c r="AM2349" i="4"/>
  <c r="AN2349" i="4"/>
  <c r="AO2349" i="4"/>
  <c r="AP2349" i="4"/>
  <c r="AR2349" i="4"/>
  <c r="D2350" i="4"/>
  <c r="E2350" i="4"/>
  <c r="F2350" i="4"/>
  <c r="G2350" i="4"/>
  <c r="I2350" i="4"/>
  <c r="J2350" i="4"/>
  <c r="H2350" i="4"/>
  <c r="AK2350" i="4"/>
  <c r="AL2350" i="4"/>
  <c r="AM2350" i="4"/>
  <c r="AN2350" i="4"/>
  <c r="AO2350" i="4"/>
  <c r="AP2350" i="4"/>
  <c r="AR2350" i="4"/>
  <c r="D2351" i="4"/>
  <c r="E2351" i="4"/>
  <c r="F2351" i="4"/>
  <c r="G2351" i="4"/>
  <c r="I2351" i="4"/>
  <c r="J2351" i="4"/>
  <c r="H2351" i="4"/>
  <c r="AK2351" i="4"/>
  <c r="AL2351" i="4"/>
  <c r="AM2351" i="4"/>
  <c r="AN2351" i="4"/>
  <c r="AO2351" i="4"/>
  <c r="AP2351" i="4"/>
  <c r="AR2351" i="4"/>
  <c r="D2352" i="4"/>
  <c r="E2352" i="4"/>
  <c r="F2352" i="4"/>
  <c r="G2352" i="4"/>
  <c r="I2352" i="4"/>
  <c r="J2352" i="4"/>
  <c r="H2352" i="4"/>
  <c r="AK2352" i="4"/>
  <c r="AL2352" i="4"/>
  <c r="AM2352" i="4"/>
  <c r="AN2352" i="4"/>
  <c r="AO2352" i="4"/>
  <c r="AP2352" i="4"/>
  <c r="AR2352" i="4"/>
  <c r="D2353" i="4"/>
  <c r="E2353" i="4"/>
  <c r="F2353" i="4"/>
  <c r="G2353" i="4"/>
  <c r="I2353" i="4"/>
  <c r="J2353" i="4"/>
  <c r="H2353" i="4"/>
  <c r="AK2353" i="4"/>
  <c r="AL2353" i="4"/>
  <c r="AM2353" i="4"/>
  <c r="AN2353" i="4"/>
  <c r="AO2353" i="4"/>
  <c r="AP2353" i="4"/>
  <c r="AR2353" i="4"/>
  <c r="D2354" i="4"/>
  <c r="E2354" i="4"/>
  <c r="F2354" i="4"/>
  <c r="G2354" i="4"/>
  <c r="I2354" i="4"/>
  <c r="J2354" i="4"/>
  <c r="H2354" i="4"/>
  <c r="AK2354" i="4"/>
  <c r="AL2354" i="4"/>
  <c r="AM2354" i="4"/>
  <c r="AN2354" i="4"/>
  <c r="AO2354" i="4"/>
  <c r="AP2354" i="4"/>
  <c r="AR2354" i="4"/>
  <c r="D2355" i="4"/>
  <c r="E2355" i="4"/>
  <c r="F2355" i="4"/>
  <c r="G2355" i="4"/>
  <c r="I2355" i="4"/>
  <c r="J2355" i="4"/>
  <c r="H2355" i="4"/>
  <c r="AK2355" i="4"/>
  <c r="AL2355" i="4"/>
  <c r="AM2355" i="4"/>
  <c r="AN2355" i="4"/>
  <c r="AO2355" i="4"/>
  <c r="AP2355" i="4"/>
  <c r="AR2355" i="4"/>
  <c r="D2356" i="4"/>
  <c r="E2356" i="4"/>
  <c r="F2356" i="4"/>
  <c r="G2356" i="4"/>
  <c r="I2356" i="4"/>
  <c r="J2356" i="4"/>
  <c r="H2356" i="4"/>
  <c r="AK2356" i="4"/>
  <c r="AL2356" i="4"/>
  <c r="AM2356" i="4"/>
  <c r="AN2356" i="4"/>
  <c r="AO2356" i="4"/>
  <c r="AP2356" i="4"/>
  <c r="AR2356" i="4"/>
  <c r="D2357" i="4"/>
  <c r="E2357" i="4"/>
  <c r="F2357" i="4"/>
  <c r="G2357" i="4"/>
  <c r="I2357" i="4"/>
  <c r="J2357" i="4"/>
  <c r="H2357" i="4"/>
  <c r="AK2357" i="4"/>
  <c r="AL2357" i="4"/>
  <c r="AM2357" i="4"/>
  <c r="AN2357" i="4"/>
  <c r="AO2357" i="4"/>
  <c r="AP2357" i="4"/>
  <c r="AR2357" i="4"/>
  <c r="D2358" i="4"/>
  <c r="E2358" i="4"/>
  <c r="F2358" i="4"/>
  <c r="G2358" i="4"/>
  <c r="I2358" i="4"/>
  <c r="J2358" i="4"/>
  <c r="H2358" i="4"/>
  <c r="AK2358" i="4"/>
  <c r="AL2358" i="4"/>
  <c r="AM2358" i="4"/>
  <c r="AN2358" i="4"/>
  <c r="AO2358" i="4"/>
  <c r="AP2358" i="4"/>
  <c r="AR2358" i="4"/>
  <c r="D2359" i="4"/>
  <c r="E2359" i="4"/>
  <c r="F2359" i="4"/>
  <c r="G2359" i="4"/>
  <c r="I2359" i="4"/>
  <c r="J2359" i="4"/>
  <c r="H2359" i="4"/>
  <c r="AK2359" i="4"/>
  <c r="AL2359" i="4"/>
  <c r="AM2359" i="4"/>
  <c r="AN2359" i="4"/>
  <c r="AO2359" i="4"/>
  <c r="AP2359" i="4"/>
  <c r="AR2359" i="4"/>
  <c r="D2360" i="4"/>
  <c r="E2360" i="4"/>
  <c r="F2360" i="4"/>
  <c r="G2360" i="4"/>
  <c r="I2360" i="4"/>
  <c r="J2360" i="4"/>
  <c r="H2360" i="4"/>
  <c r="AK2360" i="4"/>
  <c r="AL2360" i="4"/>
  <c r="AM2360" i="4"/>
  <c r="AN2360" i="4"/>
  <c r="AO2360" i="4"/>
  <c r="AP2360" i="4"/>
  <c r="AR2360" i="4"/>
  <c r="D2361" i="4"/>
  <c r="E2361" i="4"/>
  <c r="F2361" i="4"/>
  <c r="G2361" i="4"/>
  <c r="I2361" i="4"/>
  <c r="J2361" i="4"/>
  <c r="H2361" i="4"/>
  <c r="AK2361" i="4"/>
  <c r="AL2361" i="4"/>
  <c r="AM2361" i="4"/>
  <c r="AN2361" i="4"/>
  <c r="AO2361" i="4"/>
  <c r="AP2361" i="4"/>
  <c r="AR2361" i="4"/>
  <c r="D2362" i="4"/>
  <c r="E2362" i="4"/>
  <c r="F2362" i="4"/>
  <c r="G2362" i="4"/>
  <c r="I2362" i="4"/>
  <c r="J2362" i="4"/>
  <c r="H2362" i="4"/>
  <c r="AK2362" i="4"/>
  <c r="AL2362" i="4"/>
  <c r="AM2362" i="4"/>
  <c r="AN2362" i="4"/>
  <c r="AO2362" i="4"/>
  <c r="AP2362" i="4"/>
  <c r="AR2362" i="4"/>
  <c r="D2363" i="4"/>
  <c r="E2363" i="4"/>
  <c r="F2363" i="4"/>
  <c r="G2363" i="4"/>
  <c r="I2363" i="4"/>
  <c r="J2363" i="4"/>
  <c r="H2363" i="4"/>
  <c r="AK2363" i="4"/>
  <c r="AL2363" i="4"/>
  <c r="AM2363" i="4"/>
  <c r="AN2363" i="4"/>
  <c r="AO2363" i="4"/>
  <c r="AP2363" i="4"/>
  <c r="AR2363" i="4"/>
  <c r="D2364" i="4"/>
  <c r="E2364" i="4"/>
  <c r="F2364" i="4"/>
  <c r="G2364" i="4"/>
  <c r="I2364" i="4"/>
  <c r="J2364" i="4"/>
  <c r="H2364" i="4"/>
  <c r="AK2364" i="4"/>
  <c r="AL2364" i="4"/>
  <c r="AM2364" i="4"/>
  <c r="AN2364" i="4"/>
  <c r="AO2364" i="4"/>
  <c r="AP2364" i="4"/>
  <c r="AR2364" i="4"/>
  <c r="D2365" i="4"/>
  <c r="E2365" i="4"/>
  <c r="F2365" i="4"/>
  <c r="G2365" i="4"/>
  <c r="I2365" i="4"/>
  <c r="J2365" i="4"/>
  <c r="H2365" i="4"/>
  <c r="AK2365" i="4"/>
  <c r="AL2365" i="4"/>
  <c r="AM2365" i="4"/>
  <c r="AN2365" i="4"/>
  <c r="AO2365" i="4"/>
  <c r="AP2365" i="4"/>
  <c r="AR2365" i="4"/>
  <c r="D2366" i="4"/>
  <c r="E2366" i="4"/>
  <c r="F2366" i="4"/>
  <c r="G2366" i="4"/>
  <c r="I2366" i="4"/>
  <c r="J2366" i="4"/>
  <c r="H2366" i="4"/>
  <c r="AK2366" i="4"/>
  <c r="AL2366" i="4"/>
  <c r="AM2366" i="4"/>
  <c r="AN2366" i="4"/>
  <c r="AO2366" i="4"/>
  <c r="AP2366" i="4"/>
  <c r="AR2366" i="4"/>
  <c r="D2367" i="4"/>
  <c r="E2367" i="4"/>
  <c r="F2367" i="4"/>
  <c r="G2367" i="4"/>
  <c r="I2367" i="4"/>
  <c r="J2367" i="4"/>
  <c r="H2367" i="4"/>
  <c r="AK2367" i="4"/>
  <c r="AL2367" i="4"/>
  <c r="AM2367" i="4"/>
  <c r="AN2367" i="4"/>
  <c r="AO2367" i="4"/>
  <c r="AP2367" i="4"/>
  <c r="AR2367" i="4"/>
  <c r="D2368" i="4"/>
  <c r="E2368" i="4"/>
  <c r="F2368" i="4"/>
  <c r="G2368" i="4"/>
  <c r="I2368" i="4"/>
  <c r="J2368" i="4"/>
  <c r="H2368" i="4"/>
  <c r="AK2368" i="4"/>
  <c r="AL2368" i="4"/>
  <c r="AM2368" i="4"/>
  <c r="AN2368" i="4"/>
  <c r="AO2368" i="4"/>
  <c r="AP2368" i="4"/>
  <c r="AR2368" i="4"/>
  <c r="D2369" i="4"/>
  <c r="E2369" i="4"/>
  <c r="F2369" i="4"/>
  <c r="G2369" i="4"/>
  <c r="I2369" i="4"/>
  <c r="J2369" i="4"/>
  <c r="H2369" i="4"/>
  <c r="AK2369" i="4"/>
  <c r="AL2369" i="4"/>
  <c r="AM2369" i="4"/>
  <c r="AN2369" i="4"/>
  <c r="AO2369" i="4"/>
  <c r="AP2369" i="4"/>
  <c r="AR2369" i="4"/>
  <c r="D2370" i="4"/>
  <c r="E2370" i="4"/>
  <c r="F2370" i="4"/>
  <c r="G2370" i="4"/>
  <c r="I2370" i="4"/>
  <c r="J2370" i="4"/>
  <c r="H2370" i="4"/>
  <c r="AK2370" i="4"/>
  <c r="AL2370" i="4"/>
  <c r="AM2370" i="4"/>
  <c r="AN2370" i="4"/>
  <c r="AO2370" i="4"/>
  <c r="AP2370" i="4"/>
  <c r="AR2370" i="4"/>
  <c r="D2371" i="4"/>
  <c r="E2371" i="4"/>
  <c r="F2371" i="4"/>
  <c r="G2371" i="4"/>
  <c r="I2371" i="4"/>
  <c r="J2371" i="4"/>
  <c r="H2371" i="4"/>
  <c r="AK2371" i="4"/>
  <c r="AL2371" i="4"/>
  <c r="AM2371" i="4"/>
  <c r="AN2371" i="4"/>
  <c r="AO2371" i="4"/>
  <c r="AP2371" i="4"/>
  <c r="AR2371" i="4"/>
  <c r="D2372" i="4"/>
  <c r="E2372" i="4"/>
  <c r="F2372" i="4"/>
  <c r="G2372" i="4"/>
  <c r="I2372" i="4"/>
  <c r="J2372" i="4"/>
  <c r="H2372" i="4"/>
  <c r="AK2372" i="4"/>
  <c r="AL2372" i="4"/>
  <c r="AM2372" i="4"/>
  <c r="AN2372" i="4"/>
  <c r="AO2372" i="4"/>
  <c r="AP2372" i="4"/>
  <c r="AR2372" i="4"/>
  <c r="D2373" i="4"/>
  <c r="E2373" i="4"/>
  <c r="F2373" i="4"/>
  <c r="G2373" i="4"/>
  <c r="I2373" i="4"/>
  <c r="J2373" i="4"/>
  <c r="H2373" i="4"/>
  <c r="AK2373" i="4"/>
  <c r="AL2373" i="4"/>
  <c r="AM2373" i="4"/>
  <c r="AN2373" i="4"/>
  <c r="AO2373" i="4"/>
  <c r="AP2373" i="4"/>
  <c r="AR2373" i="4"/>
  <c r="D2374" i="4"/>
  <c r="E2374" i="4"/>
  <c r="F2374" i="4"/>
  <c r="G2374" i="4"/>
  <c r="I2374" i="4"/>
  <c r="J2374" i="4"/>
  <c r="H2374" i="4"/>
  <c r="AK2374" i="4"/>
  <c r="AL2374" i="4"/>
  <c r="AM2374" i="4"/>
  <c r="AN2374" i="4"/>
  <c r="AO2374" i="4"/>
  <c r="AP2374" i="4"/>
  <c r="AR2374" i="4"/>
  <c r="D2375" i="4"/>
  <c r="E2375" i="4"/>
  <c r="F2375" i="4"/>
  <c r="G2375" i="4"/>
  <c r="I2375" i="4"/>
  <c r="J2375" i="4"/>
  <c r="H2375" i="4"/>
  <c r="AK2375" i="4"/>
  <c r="AL2375" i="4"/>
  <c r="AM2375" i="4"/>
  <c r="AN2375" i="4"/>
  <c r="AO2375" i="4"/>
  <c r="AP2375" i="4"/>
  <c r="AR2375" i="4"/>
  <c r="D2376" i="4"/>
  <c r="E2376" i="4"/>
  <c r="F2376" i="4"/>
  <c r="G2376" i="4"/>
  <c r="I2376" i="4"/>
  <c r="J2376" i="4"/>
  <c r="H2376" i="4"/>
  <c r="AK2376" i="4"/>
  <c r="AL2376" i="4"/>
  <c r="AM2376" i="4"/>
  <c r="AN2376" i="4"/>
  <c r="AO2376" i="4"/>
  <c r="AP2376" i="4"/>
  <c r="AR2376" i="4"/>
  <c r="D2377" i="4"/>
  <c r="E2377" i="4"/>
  <c r="F2377" i="4"/>
  <c r="G2377" i="4"/>
  <c r="I2377" i="4"/>
  <c r="J2377" i="4"/>
  <c r="H2377" i="4"/>
  <c r="AK2377" i="4"/>
  <c r="AL2377" i="4"/>
  <c r="AM2377" i="4"/>
  <c r="AN2377" i="4"/>
  <c r="AO2377" i="4"/>
  <c r="AP2377" i="4"/>
  <c r="AR2377" i="4"/>
  <c r="D2378" i="4"/>
  <c r="E2378" i="4"/>
  <c r="F2378" i="4"/>
  <c r="G2378" i="4"/>
  <c r="I2378" i="4"/>
  <c r="J2378" i="4"/>
  <c r="H2378" i="4"/>
  <c r="AK2378" i="4"/>
  <c r="AL2378" i="4"/>
  <c r="AM2378" i="4"/>
  <c r="AN2378" i="4"/>
  <c r="AO2378" i="4"/>
  <c r="AP2378" i="4"/>
  <c r="AR2378" i="4"/>
  <c r="D2379" i="4"/>
  <c r="E2379" i="4"/>
  <c r="F2379" i="4"/>
  <c r="G2379" i="4"/>
  <c r="I2379" i="4"/>
  <c r="J2379" i="4"/>
  <c r="H2379" i="4"/>
  <c r="AK2379" i="4"/>
  <c r="AL2379" i="4"/>
  <c r="AM2379" i="4"/>
  <c r="AN2379" i="4"/>
  <c r="AO2379" i="4"/>
  <c r="AP2379" i="4"/>
  <c r="AR2379" i="4"/>
  <c r="D2380" i="4"/>
  <c r="E2380" i="4"/>
  <c r="F2380" i="4"/>
  <c r="G2380" i="4"/>
  <c r="I2380" i="4"/>
  <c r="J2380" i="4"/>
  <c r="H2380" i="4"/>
  <c r="AK2380" i="4"/>
  <c r="AL2380" i="4"/>
  <c r="AM2380" i="4"/>
  <c r="AN2380" i="4"/>
  <c r="AO2380" i="4"/>
  <c r="AP2380" i="4"/>
  <c r="AR2380" i="4"/>
  <c r="D2381" i="4"/>
  <c r="E2381" i="4"/>
  <c r="F2381" i="4"/>
  <c r="G2381" i="4"/>
  <c r="I2381" i="4"/>
  <c r="J2381" i="4"/>
  <c r="H2381" i="4"/>
  <c r="AK2381" i="4"/>
  <c r="AL2381" i="4"/>
  <c r="AM2381" i="4"/>
  <c r="AN2381" i="4"/>
  <c r="AO2381" i="4"/>
  <c r="AP2381" i="4"/>
  <c r="AR2381" i="4"/>
  <c r="D2382" i="4"/>
  <c r="E2382" i="4"/>
  <c r="F2382" i="4"/>
  <c r="G2382" i="4"/>
  <c r="I2382" i="4"/>
  <c r="J2382" i="4"/>
  <c r="H2382" i="4"/>
  <c r="AK2382" i="4"/>
  <c r="AL2382" i="4"/>
  <c r="AM2382" i="4"/>
  <c r="AN2382" i="4"/>
  <c r="AO2382" i="4"/>
  <c r="AP2382" i="4"/>
  <c r="AR2382" i="4"/>
  <c r="D2383" i="4"/>
  <c r="E2383" i="4"/>
  <c r="F2383" i="4"/>
  <c r="G2383" i="4"/>
  <c r="I2383" i="4"/>
  <c r="J2383" i="4"/>
  <c r="H2383" i="4"/>
  <c r="AK2383" i="4"/>
  <c r="AL2383" i="4"/>
  <c r="AM2383" i="4"/>
  <c r="AN2383" i="4"/>
  <c r="AO2383" i="4"/>
  <c r="AP2383" i="4"/>
  <c r="AR2383" i="4"/>
  <c r="D2384" i="4"/>
  <c r="E2384" i="4"/>
  <c r="F2384" i="4"/>
  <c r="G2384" i="4"/>
  <c r="I2384" i="4"/>
  <c r="J2384" i="4"/>
  <c r="H2384" i="4"/>
  <c r="AK2384" i="4"/>
  <c r="AL2384" i="4"/>
  <c r="AM2384" i="4"/>
  <c r="AN2384" i="4"/>
  <c r="AO2384" i="4"/>
  <c r="AP2384" i="4"/>
  <c r="AR2384" i="4"/>
  <c r="D2385" i="4"/>
  <c r="E2385" i="4"/>
  <c r="F2385" i="4"/>
  <c r="G2385" i="4"/>
  <c r="I2385" i="4"/>
  <c r="J2385" i="4"/>
  <c r="H2385" i="4"/>
  <c r="AK2385" i="4"/>
  <c r="AL2385" i="4"/>
  <c r="AM2385" i="4"/>
  <c r="AN2385" i="4"/>
  <c r="AO2385" i="4"/>
  <c r="AP2385" i="4"/>
  <c r="AR2385" i="4"/>
  <c r="D2386" i="4"/>
  <c r="E2386" i="4"/>
  <c r="F2386" i="4"/>
  <c r="G2386" i="4"/>
  <c r="I2386" i="4"/>
  <c r="J2386" i="4"/>
  <c r="H2386" i="4"/>
  <c r="AK2386" i="4"/>
  <c r="AL2386" i="4"/>
  <c r="AM2386" i="4"/>
  <c r="AN2386" i="4"/>
  <c r="AO2386" i="4"/>
  <c r="AP2386" i="4"/>
  <c r="AR2386" i="4"/>
  <c r="D2387" i="4"/>
  <c r="E2387" i="4"/>
  <c r="F2387" i="4"/>
  <c r="G2387" i="4"/>
  <c r="I2387" i="4"/>
  <c r="J2387" i="4"/>
  <c r="H2387" i="4"/>
  <c r="AK2387" i="4"/>
  <c r="AL2387" i="4"/>
  <c r="AM2387" i="4"/>
  <c r="AN2387" i="4"/>
  <c r="AO2387" i="4"/>
  <c r="AP2387" i="4"/>
  <c r="AR2387" i="4"/>
  <c r="D2388" i="4"/>
  <c r="E2388" i="4"/>
  <c r="F2388" i="4"/>
  <c r="G2388" i="4"/>
  <c r="I2388" i="4"/>
  <c r="J2388" i="4"/>
  <c r="H2388" i="4"/>
  <c r="AK2388" i="4"/>
  <c r="AL2388" i="4"/>
  <c r="AM2388" i="4"/>
  <c r="AN2388" i="4"/>
  <c r="AO2388" i="4"/>
  <c r="AP2388" i="4"/>
  <c r="AR2388" i="4"/>
  <c r="D2389" i="4"/>
  <c r="E2389" i="4"/>
  <c r="F2389" i="4"/>
  <c r="G2389" i="4"/>
  <c r="I2389" i="4"/>
  <c r="J2389" i="4"/>
  <c r="H2389" i="4"/>
  <c r="AK2389" i="4"/>
  <c r="AL2389" i="4"/>
  <c r="AM2389" i="4"/>
  <c r="AN2389" i="4"/>
  <c r="AO2389" i="4"/>
  <c r="AP2389" i="4"/>
  <c r="AR2389" i="4"/>
  <c r="D2390" i="4"/>
  <c r="E2390" i="4"/>
  <c r="F2390" i="4"/>
  <c r="G2390" i="4"/>
  <c r="I2390" i="4"/>
  <c r="J2390" i="4"/>
  <c r="H2390" i="4"/>
  <c r="AK2390" i="4"/>
  <c r="AL2390" i="4"/>
  <c r="AM2390" i="4"/>
  <c r="AN2390" i="4"/>
  <c r="AO2390" i="4"/>
  <c r="AP2390" i="4"/>
  <c r="AR2390" i="4"/>
  <c r="D2391" i="4"/>
  <c r="E2391" i="4"/>
  <c r="F2391" i="4"/>
  <c r="G2391" i="4"/>
  <c r="I2391" i="4"/>
  <c r="J2391" i="4"/>
  <c r="H2391" i="4"/>
  <c r="AK2391" i="4"/>
  <c r="AL2391" i="4"/>
  <c r="AM2391" i="4"/>
  <c r="AN2391" i="4"/>
  <c r="AO2391" i="4"/>
  <c r="AP2391" i="4"/>
  <c r="AR2391" i="4"/>
  <c r="D2392" i="4"/>
  <c r="E2392" i="4"/>
  <c r="F2392" i="4"/>
  <c r="G2392" i="4"/>
  <c r="I2392" i="4"/>
  <c r="J2392" i="4"/>
  <c r="H2392" i="4"/>
  <c r="AK2392" i="4"/>
  <c r="AL2392" i="4"/>
  <c r="AM2392" i="4"/>
  <c r="AN2392" i="4"/>
  <c r="AO2392" i="4"/>
  <c r="AP2392" i="4"/>
  <c r="AR2392" i="4"/>
  <c r="D2393" i="4"/>
  <c r="E2393" i="4"/>
  <c r="F2393" i="4"/>
  <c r="G2393" i="4"/>
  <c r="I2393" i="4"/>
  <c r="J2393" i="4"/>
  <c r="H2393" i="4"/>
  <c r="AK2393" i="4"/>
  <c r="AL2393" i="4"/>
  <c r="AM2393" i="4"/>
  <c r="AN2393" i="4"/>
  <c r="AO2393" i="4"/>
  <c r="AP2393" i="4"/>
  <c r="AR2393" i="4"/>
  <c r="D2394" i="4"/>
  <c r="E2394" i="4"/>
  <c r="F2394" i="4"/>
  <c r="G2394" i="4"/>
  <c r="I2394" i="4"/>
  <c r="J2394" i="4"/>
  <c r="H2394" i="4"/>
  <c r="AK2394" i="4"/>
  <c r="AL2394" i="4"/>
  <c r="AM2394" i="4"/>
  <c r="AN2394" i="4"/>
  <c r="AO2394" i="4"/>
  <c r="AP2394" i="4"/>
  <c r="AR2394" i="4"/>
  <c r="D2395" i="4"/>
  <c r="E2395" i="4"/>
  <c r="F2395" i="4"/>
  <c r="G2395" i="4"/>
  <c r="I2395" i="4"/>
  <c r="J2395" i="4"/>
  <c r="H2395" i="4"/>
  <c r="AK2395" i="4"/>
  <c r="AL2395" i="4"/>
  <c r="AM2395" i="4"/>
  <c r="AN2395" i="4"/>
  <c r="AO2395" i="4"/>
  <c r="AP2395" i="4"/>
  <c r="AR2395" i="4"/>
  <c r="D2396" i="4"/>
  <c r="E2396" i="4"/>
  <c r="F2396" i="4"/>
  <c r="G2396" i="4"/>
  <c r="I2396" i="4"/>
  <c r="J2396" i="4"/>
  <c r="H2396" i="4"/>
  <c r="AK2396" i="4"/>
  <c r="AL2396" i="4"/>
  <c r="AM2396" i="4"/>
  <c r="AN2396" i="4"/>
  <c r="AO2396" i="4"/>
  <c r="AP2396" i="4"/>
  <c r="AR2396" i="4"/>
  <c r="D2397" i="4"/>
  <c r="E2397" i="4"/>
  <c r="F2397" i="4"/>
  <c r="G2397" i="4"/>
  <c r="I2397" i="4"/>
  <c r="J2397" i="4"/>
  <c r="H2397" i="4"/>
  <c r="AK2397" i="4"/>
  <c r="AL2397" i="4"/>
  <c r="AM2397" i="4"/>
  <c r="AN2397" i="4"/>
  <c r="AO2397" i="4"/>
  <c r="AP2397" i="4"/>
  <c r="AR2397" i="4"/>
  <c r="D2398" i="4"/>
  <c r="E2398" i="4"/>
  <c r="F2398" i="4"/>
  <c r="G2398" i="4"/>
  <c r="I2398" i="4"/>
  <c r="J2398" i="4"/>
  <c r="H2398" i="4"/>
  <c r="AK2398" i="4"/>
  <c r="AL2398" i="4"/>
  <c r="AM2398" i="4"/>
  <c r="AN2398" i="4"/>
  <c r="AO2398" i="4"/>
  <c r="AP2398" i="4"/>
  <c r="AR2398" i="4"/>
  <c r="D2399" i="4"/>
  <c r="E2399" i="4"/>
  <c r="F2399" i="4"/>
  <c r="G2399" i="4"/>
  <c r="I2399" i="4"/>
  <c r="J2399" i="4"/>
  <c r="H2399" i="4"/>
  <c r="AK2399" i="4"/>
  <c r="AL2399" i="4"/>
  <c r="AM2399" i="4"/>
  <c r="AN2399" i="4"/>
  <c r="AO2399" i="4"/>
  <c r="AP2399" i="4"/>
  <c r="AR2399" i="4"/>
  <c r="D2400" i="4"/>
  <c r="E2400" i="4"/>
  <c r="F2400" i="4"/>
  <c r="G2400" i="4"/>
  <c r="I2400" i="4"/>
  <c r="J2400" i="4"/>
  <c r="H2400" i="4"/>
  <c r="AK2400" i="4"/>
  <c r="AL2400" i="4"/>
  <c r="AM2400" i="4"/>
  <c r="AN2400" i="4"/>
  <c r="AO2400" i="4"/>
  <c r="AP2400" i="4"/>
  <c r="AR2400" i="4"/>
  <c r="D2401" i="4"/>
  <c r="E2401" i="4"/>
  <c r="F2401" i="4"/>
  <c r="G2401" i="4"/>
  <c r="I2401" i="4"/>
  <c r="J2401" i="4"/>
  <c r="H2401" i="4"/>
  <c r="AK2401" i="4"/>
  <c r="AL2401" i="4"/>
  <c r="AM2401" i="4"/>
  <c r="AN2401" i="4"/>
  <c r="AO2401" i="4"/>
  <c r="AP2401" i="4"/>
  <c r="AR2401" i="4"/>
  <c r="D2402" i="4"/>
  <c r="E2402" i="4"/>
  <c r="F2402" i="4"/>
  <c r="G2402" i="4"/>
  <c r="I2402" i="4"/>
  <c r="J2402" i="4"/>
  <c r="H2402" i="4"/>
  <c r="AK2402" i="4"/>
  <c r="AL2402" i="4"/>
  <c r="AM2402" i="4"/>
  <c r="AN2402" i="4"/>
  <c r="AO2402" i="4"/>
  <c r="AP2402" i="4"/>
  <c r="AR2402" i="4"/>
  <c r="D2403" i="4"/>
  <c r="E2403" i="4"/>
  <c r="F2403" i="4"/>
  <c r="G2403" i="4"/>
  <c r="I2403" i="4"/>
  <c r="J2403" i="4"/>
  <c r="H2403" i="4"/>
  <c r="AK2403" i="4"/>
  <c r="AL2403" i="4"/>
  <c r="AM2403" i="4"/>
  <c r="AN2403" i="4"/>
  <c r="AO2403" i="4"/>
  <c r="AP2403" i="4"/>
  <c r="AR2403" i="4"/>
  <c r="D2404" i="4"/>
  <c r="E2404" i="4"/>
  <c r="F2404" i="4"/>
  <c r="G2404" i="4"/>
  <c r="I2404" i="4"/>
  <c r="J2404" i="4"/>
  <c r="H2404" i="4"/>
  <c r="AK2404" i="4"/>
  <c r="AL2404" i="4"/>
  <c r="AM2404" i="4"/>
  <c r="AN2404" i="4"/>
  <c r="AO2404" i="4"/>
  <c r="AP2404" i="4"/>
  <c r="AR2404" i="4"/>
  <c r="D2405" i="4"/>
  <c r="E2405" i="4"/>
  <c r="F2405" i="4"/>
  <c r="G2405" i="4"/>
  <c r="I2405" i="4"/>
  <c r="J2405" i="4"/>
  <c r="H2405" i="4"/>
  <c r="AK2405" i="4"/>
  <c r="AL2405" i="4"/>
  <c r="AM2405" i="4"/>
  <c r="AN2405" i="4"/>
  <c r="AO2405" i="4"/>
  <c r="AP2405" i="4"/>
  <c r="AR2405" i="4"/>
  <c r="D2406" i="4"/>
  <c r="E2406" i="4"/>
  <c r="F2406" i="4"/>
  <c r="G2406" i="4"/>
  <c r="I2406" i="4"/>
  <c r="J2406" i="4"/>
  <c r="H2406" i="4"/>
  <c r="AK2406" i="4"/>
  <c r="AL2406" i="4"/>
  <c r="AM2406" i="4"/>
  <c r="AN2406" i="4"/>
  <c r="AO2406" i="4"/>
  <c r="AP2406" i="4"/>
  <c r="AR2406" i="4"/>
  <c r="D2407" i="4"/>
  <c r="E2407" i="4"/>
  <c r="F2407" i="4"/>
  <c r="G2407" i="4"/>
  <c r="I2407" i="4"/>
  <c r="J2407" i="4"/>
  <c r="H2407" i="4"/>
  <c r="AK2407" i="4"/>
  <c r="AL2407" i="4"/>
  <c r="AM2407" i="4"/>
  <c r="AN2407" i="4"/>
  <c r="AO2407" i="4"/>
  <c r="AP2407" i="4"/>
  <c r="AR2407" i="4"/>
  <c r="D2408" i="4"/>
  <c r="E2408" i="4"/>
  <c r="F2408" i="4"/>
  <c r="G2408" i="4"/>
  <c r="I2408" i="4"/>
  <c r="J2408" i="4"/>
  <c r="H2408" i="4"/>
  <c r="AK2408" i="4"/>
  <c r="AL2408" i="4"/>
  <c r="AM2408" i="4"/>
  <c r="AN2408" i="4"/>
  <c r="AO2408" i="4"/>
  <c r="AP2408" i="4"/>
  <c r="AR2408" i="4"/>
  <c r="D2409" i="4"/>
  <c r="E2409" i="4"/>
  <c r="F2409" i="4"/>
  <c r="G2409" i="4"/>
  <c r="I2409" i="4"/>
  <c r="J2409" i="4"/>
  <c r="H2409" i="4"/>
  <c r="AK2409" i="4"/>
  <c r="AL2409" i="4"/>
  <c r="AM2409" i="4"/>
  <c r="AN2409" i="4"/>
  <c r="AO2409" i="4"/>
  <c r="AP2409" i="4"/>
  <c r="AR2409" i="4"/>
  <c r="D2410" i="4"/>
  <c r="E2410" i="4"/>
  <c r="F2410" i="4"/>
  <c r="G2410" i="4"/>
  <c r="I2410" i="4"/>
  <c r="J2410" i="4"/>
  <c r="H2410" i="4"/>
  <c r="AK2410" i="4"/>
  <c r="AL2410" i="4"/>
  <c r="AM2410" i="4"/>
  <c r="AN2410" i="4"/>
  <c r="AO2410" i="4"/>
  <c r="AP2410" i="4"/>
  <c r="AR2410" i="4"/>
  <c r="D2411" i="4"/>
  <c r="E2411" i="4"/>
  <c r="F2411" i="4"/>
  <c r="G2411" i="4"/>
  <c r="I2411" i="4"/>
  <c r="J2411" i="4"/>
  <c r="H2411" i="4"/>
  <c r="AK2411" i="4"/>
  <c r="AL2411" i="4"/>
  <c r="AM2411" i="4"/>
  <c r="AN2411" i="4"/>
  <c r="AO2411" i="4"/>
  <c r="AP2411" i="4"/>
  <c r="AR2411" i="4"/>
  <c r="D2412" i="4"/>
  <c r="E2412" i="4"/>
  <c r="F2412" i="4"/>
  <c r="G2412" i="4"/>
  <c r="I2412" i="4"/>
  <c r="J2412" i="4"/>
  <c r="H2412" i="4"/>
  <c r="AK2412" i="4"/>
  <c r="AL2412" i="4"/>
  <c r="AM2412" i="4"/>
  <c r="AN2412" i="4"/>
  <c r="AO2412" i="4"/>
  <c r="AP2412" i="4"/>
  <c r="AR2412" i="4"/>
  <c r="D2413" i="4"/>
  <c r="E2413" i="4"/>
  <c r="F2413" i="4"/>
  <c r="G2413" i="4"/>
  <c r="I2413" i="4"/>
  <c r="J2413" i="4"/>
  <c r="H2413" i="4"/>
  <c r="AK2413" i="4"/>
  <c r="AL2413" i="4"/>
  <c r="AM2413" i="4"/>
  <c r="AN2413" i="4"/>
  <c r="AO2413" i="4"/>
  <c r="AP2413" i="4"/>
  <c r="AR2413" i="4"/>
  <c r="D2414" i="4"/>
  <c r="E2414" i="4"/>
  <c r="F2414" i="4"/>
  <c r="G2414" i="4"/>
  <c r="I2414" i="4"/>
  <c r="J2414" i="4"/>
  <c r="H2414" i="4"/>
  <c r="AK2414" i="4"/>
  <c r="AL2414" i="4"/>
  <c r="AM2414" i="4"/>
  <c r="AN2414" i="4"/>
  <c r="AO2414" i="4"/>
  <c r="AP2414" i="4"/>
  <c r="AR2414" i="4"/>
  <c r="D2415" i="4"/>
  <c r="E2415" i="4"/>
  <c r="F2415" i="4"/>
  <c r="G2415" i="4"/>
  <c r="I2415" i="4"/>
  <c r="J2415" i="4"/>
  <c r="H2415" i="4"/>
  <c r="AK2415" i="4"/>
  <c r="AL2415" i="4"/>
  <c r="AM2415" i="4"/>
  <c r="AN2415" i="4"/>
  <c r="AO2415" i="4"/>
  <c r="AP2415" i="4"/>
  <c r="AR2415" i="4"/>
  <c r="D2416" i="4"/>
  <c r="E2416" i="4"/>
  <c r="F2416" i="4"/>
  <c r="G2416" i="4"/>
  <c r="I2416" i="4"/>
  <c r="J2416" i="4"/>
  <c r="H2416" i="4"/>
  <c r="AK2416" i="4"/>
  <c r="AL2416" i="4"/>
  <c r="AM2416" i="4"/>
  <c r="AN2416" i="4"/>
  <c r="AO2416" i="4"/>
  <c r="AP2416" i="4"/>
  <c r="AR2416" i="4"/>
  <c r="D2417" i="4"/>
  <c r="E2417" i="4"/>
  <c r="F2417" i="4"/>
  <c r="G2417" i="4"/>
  <c r="I2417" i="4"/>
  <c r="J2417" i="4"/>
  <c r="H2417" i="4"/>
  <c r="AK2417" i="4"/>
  <c r="AL2417" i="4"/>
  <c r="AM2417" i="4"/>
  <c r="AN2417" i="4"/>
  <c r="AO2417" i="4"/>
  <c r="AP2417" i="4"/>
  <c r="AR2417" i="4"/>
  <c r="D2418" i="4"/>
  <c r="E2418" i="4"/>
  <c r="F2418" i="4"/>
  <c r="G2418" i="4"/>
  <c r="I2418" i="4"/>
  <c r="J2418" i="4"/>
  <c r="H2418" i="4"/>
  <c r="AK2418" i="4"/>
  <c r="AL2418" i="4"/>
  <c r="AM2418" i="4"/>
  <c r="AN2418" i="4"/>
  <c r="AO2418" i="4"/>
  <c r="AP2418" i="4"/>
  <c r="AR2418" i="4"/>
  <c r="D2419" i="4"/>
  <c r="E2419" i="4"/>
  <c r="F2419" i="4"/>
  <c r="G2419" i="4"/>
  <c r="I2419" i="4"/>
  <c r="J2419" i="4"/>
  <c r="H2419" i="4"/>
  <c r="AK2419" i="4"/>
  <c r="AL2419" i="4"/>
  <c r="AM2419" i="4"/>
  <c r="AN2419" i="4"/>
  <c r="AO2419" i="4"/>
  <c r="AP2419" i="4"/>
  <c r="AR2419" i="4"/>
  <c r="D2420" i="4"/>
  <c r="E2420" i="4"/>
  <c r="F2420" i="4"/>
  <c r="G2420" i="4"/>
  <c r="I2420" i="4"/>
  <c r="J2420" i="4"/>
  <c r="H2420" i="4"/>
  <c r="AK2420" i="4"/>
  <c r="AL2420" i="4"/>
  <c r="AM2420" i="4"/>
  <c r="AN2420" i="4"/>
  <c r="AO2420" i="4"/>
  <c r="AP2420" i="4"/>
  <c r="AR2420" i="4"/>
  <c r="D2421" i="4"/>
  <c r="E2421" i="4"/>
  <c r="F2421" i="4"/>
  <c r="G2421" i="4"/>
  <c r="I2421" i="4"/>
  <c r="J2421" i="4"/>
  <c r="H2421" i="4"/>
  <c r="AK2421" i="4"/>
  <c r="AL2421" i="4"/>
  <c r="AM2421" i="4"/>
  <c r="AN2421" i="4"/>
  <c r="AO2421" i="4"/>
  <c r="AP2421" i="4"/>
  <c r="AR2421" i="4"/>
  <c r="D2422" i="4"/>
  <c r="E2422" i="4"/>
  <c r="F2422" i="4"/>
  <c r="G2422" i="4"/>
  <c r="I2422" i="4"/>
  <c r="J2422" i="4"/>
  <c r="H2422" i="4"/>
  <c r="AK2422" i="4"/>
  <c r="AL2422" i="4"/>
  <c r="AM2422" i="4"/>
  <c r="AN2422" i="4"/>
  <c r="AO2422" i="4"/>
  <c r="AP2422" i="4"/>
  <c r="AR2422" i="4"/>
  <c r="D2423" i="4"/>
  <c r="E2423" i="4"/>
  <c r="F2423" i="4"/>
  <c r="G2423" i="4"/>
  <c r="I2423" i="4"/>
  <c r="J2423" i="4"/>
  <c r="H2423" i="4"/>
  <c r="AK2423" i="4"/>
  <c r="AL2423" i="4"/>
  <c r="AM2423" i="4"/>
  <c r="AN2423" i="4"/>
  <c r="AO2423" i="4"/>
  <c r="AP2423" i="4"/>
  <c r="AR2423" i="4"/>
  <c r="D2424" i="4"/>
  <c r="E2424" i="4"/>
  <c r="F2424" i="4"/>
  <c r="G2424" i="4"/>
  <c r="I2424" i="4"/>
  <c r="J2424" i="4"/>
  <c r="H2424" i="4"/>
  <c r="AK2424" i="4"/>
  <c r="AL2424" i="4"/>
  <c r="AM2424" i="4"/>
  <c r="AN2424" i="4"/>
  <c r="AO2424" i="4"/>
  <c r="AP2424" i="4"/>
  <c r="AR2424" i="4"/>
  <c r="D2425" i="4"/>
  <c r="E2425" i="4"/>
  <c r="F2425" i="4"/>
  <c r="G2425" i="4"/>
  <c r="I2425" i="4"/>
  <c r="J2425" i="4"/>
  <c r="H2425" i="4"/>
  <c r="AK2425" i="4"/>
  <c r="AL2425" i="4"/>
  <c r="AM2425" i="4"/>
  <c r="AN2425" i="4"/>
  <c r="AO2425" i="4"/>
  <c r="AP2425" i="4"/>
  <c r="AR2425" i="4"/>
  <c r="D2426" i="4"/>
  <c r="E2426" i="4"/>
  <c r="F2426" i="4"/>
  <c r="G2426" i="4"/>
  <c r="I2426" i="4"/>
  <c r="J2426" i="4"/>
  <c r="H2426" i="4"/>
  <c r="AK2426" i="4"/>
  <c r="AL2426" i="4"/>
  <c r="AM2426" i="4"/>
  <c r="AN2426" i="4"/>
  <c r="AO2426" i="4"/>
  <c r="AP2426" i="4"/>
  <c r="AR2426" i="4"/>
  <c r="D2427" i="4"/>
  <c r="E2427" i="4"/>
  <c r="F2427" i="4"/>
  <c r="G2427" i="4"/>
  <c r="I2427" i="4"/>
  <c r="J2427" i="4"/>
  <c r="H2427" i="4"/>
  <c r="AK2427" i="4"/>
  <c r="AL2427" i="4"/>
  <c r="AM2427" i="4"/>
  <c r="AN2427" i="4"/>
  <c r="AO2427" i="4"/>
  <c r="AP2427" i="4"/>
  <c r="AR2427" i="4"/>
  <c r="D2428" i="4"/>
  <c r="E2428" i="4"/>
  <c r="F2428" i="4"/>
  <c r="G2428" i="4"/>
  <c r="I2428" i="4"/>
  <c r="J2428" i="4"/>
  <c r="H2428" i="4"/>
  <c r="AK2428" i="4"/>
  <c r="AL2428" i="4"/>
  <c r="AM2428" i="4"/>
  <c r="AN2428" i="4"/>
  <c r="AO2428" i="4"/>
  <c r="AP2428" i="4"/>
  <c r="AR2428" i="4"/>
  <c r="D2429" i="4"/>
  <c r="E2429" i="4"/>
  <c r="F2429" i="4"/>
  <c r="G2429" i="4"/>
  <c r="I2429" i="4"/>
  <c r="J2429" i="4"/>
  <c r="H2429" i="4"/>
  <c r="AK2429" i="4"/>
  <c r="AL2429" i="4"/>
  <c r="AM2429" i="4"/>
  <c r="AN2429" i="4"/>
  <c r="AO2429" i="4"/>
  <c r="AP2429" i="4"/>
  <c r="AR2429" i="4"/>
  <c r="D2430" i="4"/>
  <c r="E2430" i="4"/>
  <c r="F2430" i="4"/>
  <c r="G2430" i="4"/>
  <c r="I2430" i="4"/>
  <c r="J2430" i="4"/>
  <c r="H2430" i="4"/>
  <c r="AK2430" i="4"/>
  <c r="AL2430" i="4"/>
  <c r="AM2430" i="4"/>
  <c r="AN2430" i="4"/>
  <c r="AO2430" i="4"/>
  <c r="AP2430" i="4"/>
  <c r="AR2430" i="4"/>
  <c r="D2431" i="4"/>
  <c r="E2431" i="4"/>
  <c r="F2431" i="4"/>
  <c r="G2431" i="4"/>
  <c r="I2431" i="4"/>
  <c r="J2431" i="4"/>
  <c r="H2431" i="4"/>
  <c r="AK2431" i="4"/>
  <c r="AL2431" i="4"/>
  <c r="AM2431" i="4"/>
  <c r="AN2431" i="4"/>
  <c r="AO2431" i="4"/>
  <c r="AP2431" i="4"/>
  <c r="AR2431" i="4"/>
  <c r="D2432" i="4"/>
  <c r="E2432" i="4"/>
  <c r="F2432" i="4"/>
  <c r="G2432" i="4"/>
  <c r="I2432" i="4"/>
  <c r="J2432" i="4"/>
  <c r="H2432" i="4"/>
  <c r="AK2432" i="4"/>
  <c r="AL2432" i="4"/>
  <c r="AM2432" i="4"/>
  <c r="AN2432" i="4"/>
  <c r="AO2432" i="4"/>
  <c r="AP2432" i="4"/>
  <c r="AR2432" i="4"/>
  <c r="D2433" i="4"/>
  <c r="E2433" i="4"/>
  <c r="F2433" i="4"/>
  <c r="G2433" i="4"/>
  <c r="I2433" i="4"/>
  <c r="J2433" i="4"/>
  <c r="H2433" i="4"/>
  <c r="AK2433" i="4"/>
  <c r="AL2433" i="4"/>
  <c r="AM2433" i="4"/>
  <c r="AN2433" i="4"/>
  <c r="AO2433" i="4"/>
  <c r="AP2433" i="4"/>
  <c r="AR2433" i="4"/>
  <c r="D2434" i="4"/>
  <c r="E2434" i="4"/>
  <c r="F2434" i="4"/>
  <c r="G2434" i="4"/>
  <c r="I2434" i="4"/>
  <c r="J2434" i="4"/>
  <c r="H2434" i="4"/>
  <c r="AK2434" i="4"/>
  <c r="AL2434" i="4"/>
  <c r="AM2434" i="4"/>
  <c r="AN2434" i="4"/>
  <c r="AO2434" i="4"/>
  <c r="AP2434" i="4"/>
  <c r="AR2434" i="4"/>
  <c r="D2435" i="4"/>
  <c r="E2435" i="4"/>
  <c r="F2435" i="4"/>
  <c r="G2435" i="4"/>
  <c r="I2435" i="4"/>
  <c r="J2435" i="4"/>
  <c r="H2435" i="4"/>
  <c r="AK2435" i="4"/>
  <c r="AL2435" i="4"/>
  <c r="AM2435" i="4"/>
  <c r="AN2435" i="4"/>
  <c r="AO2435" i="4"/>
  <c r="AP2435" i="4"/>
  <c r="AR2435" i="4"/>
  <c r="D2436" i="4"/>
  <c r="E2436" i="4"/>
  <c r="F2436" i="4"/>
  <c r="G2436" i="4"/>
  <c r="I2436" i="4"/>
  <c r="J2436" i="4"/>
  <c r="H2436" i="4"/>
  <c r="AK2436" i="4"/>
  <c r="AL2436" i="4"/>
  <c r="AM2436" i="4"/>
  <c r="AN2436" i="4"/>
  <c r="AO2436" i="4"/>
  <c r="AP2436" i="4"/>
  <c r="AR2436" i="4"/>
  <c r="D2437" i="4"/>
  <c r="E2437" i="4"/>
  <c r="F2437" i="4"/>
  <c r="G2437" i="4"/>
  <c r="I2437" i="4"/>
  <c r="J2437" i="4"/>
  <c r="H2437" i="4"/>
  <c r="AK2437" i="4"/>
  <c r="AL2437" i="4"/>
  <c r="AM2437" i="4"/>
  <c r="AN2437" i="4"/>
  <c r="AO2437" i="4"/>
  <c r="AP2437" i="4"/>
  <c r="AR2437" i="4"/>
  <c r="D2438" i="4"/>
  <c r="E2438" i="4"/>
  <c r="F2438" i="4"/>
  <c r="G2438" i="4"/>
  <c r="I2438" i="4"/>
  <c r="J2438" i="4"/>
  <c r="H2438" i="4"/>
  <c r="AK2438" i="4"/>
  <c r="AL2438" i="4"/>
  <c r="AM2438" i="4"/>
  <c r="AN2438" i="4"/>
  <c r="AO2438" i="4"/>
  <c r="AP2438" i="4"/>
  <c r="AR2438" i="4"/>
  <c r="D2439" i="4"/>
  <c r="E2439" i="4"/>
  <c r="F2439" i="4"/>
  <c r="G2439" i="4"/>
  <c r="I2439" i="4"/>
  <c r="J2439" i="4"/>
  <c r="H2439" i="4"/>
  <c r="AK2439" i="4"/>
  <c r="AL2439" i="4"/>
  <c r="AM2439" i="4"/>
  <c r="AN2439" i="4"/>
  <c r="AO2439" i="4"/>
  <c r="AP2439" i="4"/>
  <c r="AR2439" i="4"/>
  <c r="D2440" i="4"/>
  <c r="E2440" i="4"/>
  <c r="F2440" i="4"/>
  <c r="G2440" i="4"/>
  <c r="I2440" i="4"/>
  <c r="J2440" i="4"/>
  <c r="H2440" i="4"/>
  <c r="AK2440" i="4"/>
  <c r="AL2440" i="4"/>
  <c r="AM2440" i="4"/>
  <c r="AN2440" i="4"/>
  <c r="AO2440" i="4"/>
  <c r="AP2440" i="4"/>
  <c r="AR2440" i="4"/>
  <c r="D2441" i="4"/>
  <c r="E2441" i="4"/>
  <c r="F2441" i="4"/>
  <c r="G2441" i="4"/>
  <c r="I2441" i="4"/>
  <c r="J2441" i="4"/>
  <c r="H2441" i="4"/>
  <c r="AK2441" i="4"/>
  <c r="AL2441" i="4"/>
  <c r="AM2441" i="4"/>
  <c r="AN2441" i="4"/>
  <c r="AO2441" i="4"/>
  <c r="AP2441" i="4"/>
  <c r="AR2441" i="4"/>
  <c r="D2442" i="4"/>
  <c r="E2442" i="4"/>
  <c r="F2442" i="4"/>
  <c r="G2442" i="4"/>
  <c r="I2442" i="4"/>
  <c r="J2442" i="4"/>
  <c r="H2442" i="4"/>
  <c r="AK2442" i="4"/>
  <c r="AL2442" i="4"/>
  <c r="AM2442" i="4"/>
  <c r="AN2442" i="4"/>
  <c r="AO2442" i="4"/>
  <c r="AP2442" i="4"/>
  <c r="AR2442" i="4"/>
  <c r="D2443" i="4"/>
  <c r="E2443" i="4"/>
  <c r="F2443" i="4"/>
  <c r="G2443" i="4"/>
  <c r="I2443" i="4"/>
  <c r="J2443" i="4"/>
  <c r="H2443" i="4"/>
  <c r="AK2443" i="4"/>
  <c r="AL2443" i="4"/>
  <c r="AM2443" i="4"/>
  <c r="AN2443" i="4"/>
  <c r="AO2443" i="4"/>
  <c r="AP2443" i="4"/>
  <c r="AR2443" i="4"/>
  <c r="D2444" i="4"/>
  <c r="E2444" i="4"/>
  <c r="F2444" i="4"/>
  <c r="G2444" i="4"/>
  <c r="I2444" i="4"/>
  <c r="J2444" i="4"/>
  <c r="H2444" i="4"/>
  <c r="AK2444" i="4"/>
  <c r="AL2444" i="4"/>
  <c r="AM2444" i="4"/>
  <c r="AN2444" i="4"/>
  <c r="AO2444" i="4"/>
  <c r="AP2444" i="4"/>
  <c r="AR2444" i="4"/>
  <c r="D2445" i="4"/>
  <c r="E2445" i="4"/>
  <c r="F2445" i="4"/>
  <c r="G2445" i="4"/>
  <c r="I2445" i="4"/>
  <c r="J2445" i="4"/>
  <c r="H2445" i="4"/>
  <c r="AK2445" i="4"/>
  <c r="AL2445" i="4"/>
  <c r="AM2445" i="4"/>
  <c r="AN2445" i="4"/>
  <c r="AO2445" i="4"/>
  <c r="AP2445" i="4"/>
  <c r="AR2445" i="4"/>
  <c r="D2446" i="4"/>
  <c r="E2446" i="4"/>
  <c r="F2446" i="4"/>
  <c r="G2446" i="4"/>
  <c r="I2446" i="4"/>
  <c r="J2446" i="4"/>
  <c r="H2446" i="4"/>
  <c r="AK2446" i="4"/>
  <c r="AL2446" i="4"/>
  <c r="AM2446" i="4"/>
  <c r="AN2446" i="4"/>
  <c r="AO2446" i="4"/>
  <c r="AP2446" i="4"/>
  <c r="AR2446" i="4"/>
  <c r="D2447" i="4"/>
  <c r="E2447" i="4"/>
  <c r="F2447" i="4"/>
  <c r="G2447" i="4"/>
  <c r="I2447" i="4"/>
  <c r="J2447" i="4"/>
  <c r="H2447" i="4"/>
  <c r="AK2447" i="4"/>
  <c r="AL2447" i="4"/>
  <c r="AM2447" i="4"/>
  <c r="AN2447" i="4"/>
  <c r="AO2447" i="4"/>
  <c r="AP2447" i="4"/>
  <c r="AR2447" i="4"/>
  <c r="D2448" i="4"/>
  <c r="E2448" i="4"/>
  <c r="F2448" i="4"/>
  <c r="G2448" i="4"/>
  <c r="I2448" i="4"/>
  <c r="J2448" i="4"/>
  <c r="H2448" i="4"/>
  <c r="AK2448" i="4"/>
  <c r="AL2448" i="4"/>
  <c r="AM2448" i="4"/>
  <c r="AN2448" i="4"/>
  <c r="AO2448" i="4"/>
  <c r="AP2448" i="4"/>
  <c r="AR2448" i="4"/>
  <c r="D2449" i="4"/>
  <c r="E2449" i="4"/>
  <c r="F2449" i="4"/>
  <c r="G2449" i="4"/>
  <c r="I2449" i="4"/>
  <c r="J2449" i="4"/>
  <c r="H2449" i="4"/>
  <c r="AK2449" i="4"/>
  <c r="AL2449" i="4"/>
  <c r="AM2449" i="4"/>
  <c r="AN2449" i="4"/>
  <c r="AO2449" i="4"/>
  <c r="AP2449" i="4"/>
  <c r="AR2449" i="4"/>
  <c r="D2450" i="4"/>
  <c r="E2450" i="4"/>
  <c r="F2450" i="4"/>
  <c r="G2450" i="4"/>
  <c r="I2450" i="4"/>
  <c r="J2450" i="4"/>
  <c r="H2450" i="4"/>
  <c r="AK2450" i="4"/>
  <c r="AL2450" i="4"/>
  <c r="AM2450" i="4"/>
  <c r="AN2450" i="4"/>
  <c r="AO2450" i="4"/>
  <c r="AP2450" i="4"/>
  <c r="AR2450" i="4"/>
  <c r="D2451" i="4"/>
  <c r="E2451" i="4"/>
  <c r="F2451" i="4"/>
  <c r="G2451" i="4"/>
  <c r="I2451" i="4"/>
  <c r="J2451" i="4"/>
  <c r="H2451" i="4"/>
  <c r="AK2451" i="4"/>
  <c r="AL2451" i="4"/>
  <c r="AM2451" i="4"/>
  <c r="AN2451" i="4"/>
  <c r="AO2451" i="4"/>
  <c r="AP2451" i="4"/>
  <c r="AR2451" i="4"/>
  <c r="D2452" i="4"/>
  <c r="E2452" i="4"/>
  <c r="F2452" i="4"/>
  <c r="G2452" i="4"/>
  <c r="I2452" i="4"/>
  <c r="J2452" i="4"/>
  <c r="H2452" i="4"/>
  <c r="AK2452" i="4"/>
  <c r="AL2452" i="4"/>
  <c r="AM2452" i="4"/>
  <c r="AN2452" i="4"/>
  <c r="AO2452" i="4"/>
  <c r="AP2452" i="4"/>
  <c r="AR2452" i="4"/>
  <c r="D2453" i="4"/>
  <c r="E2453" i="4"/>
  <c r="F2453" i="4"/>
  <c r="G2453" i="4"/>
  <c r="I2453" i="4"/>
  <c r="J2453" i="4"/>
  <c r="H2453" i="4"/>
  <c r="AK2453" i="4"/>
  <c r="AL2453" i="4"/>
  <c r="AM2453" i="4"/>
  <c r="AN2453" i="4"/>
  <c r="AO2453" i="4"/>
  <c r="AP2453" i="4"/>
  <c r="AR2453" i="4"/>
  <c r="D2454" i="4"/>
  <c r="E2454" i="4"/>
  <c r="F2454" i="4"/>
  <c r="G2454" i="4"/>
  <c r="I2454" i="4"/>
  <c r="J2454" i="4"/>
  <c r="H2454" i="4"/>
  <c r="AK2454" i="4"/>
  <c r="AL2454" i="4"/>
  <c r="AM2454" i="4"/>
  <c r="AN2454" i="4"/>
  <c r="AO2454" i="4"/>
  <c r="AP2454" i="4"/>
  <c r="AR2454" i="4"/>
  <c r="D2455" i="4"/>
  <c r="E2455" i="4"/>
  <c r="F2455" i="4"/>
  <c r="G2455" i="4"/>
  <c r="I2455" i="4"/>
  <c r="J2455" i="4"/>
  <c r="H2455" i="4"/>
  <c r="AK2455" i="4"/>
  <c r="AL2455" i="4"/>
  <c r="AM2455" i="4"/>
  <c r="AN2455" i="4"/>
  <c r="AO2455" i="4"/>
  <c r="AP2455" i="4"/>
  <c r="AR2455" i="4"/>
  <c r="D2456" i="4"/>
  <c r="E2456" i="4"/>
  <c r="F2456" i="4"/>
  <c r="G2456" i="4"/>
  <c r="I2456" i="4"/>
  <c r="J2456" i="4"/>
  <c r="H2456" i="4"/>
  <c r="AK2456" i="4"/>
  <c r="AL2456" i="4"/>
  <c r="AM2456" i="4"/>
  <c r="AN2456" i="4"/>
  <c r="AO2456" i="4"/>
  <c r="AP2456" i="4"/>
  <c r="AR2456" i="4"/>
  <c r="D2457" i="4"/>
  <c r="E2457" i="4"/>
  <c r="F2457" i="4"/>
  <c r="G2457" i="4"/>
  <c r="I2457" i="4"/>
  <c r="J2457" i="4"/>
  <c r="H2457" i="4"/>
  <c r="AK2457" i="4"/>
  <c r="AL2457" i="4"/>
  <c r="AM2457" i="4"/>
  <c r="AN2457" i="4"/>
  <c r="AO2457" i="4"/>
  <c r="AP2457" i="4"/>
  <c r="AR2457" i="4"/>
  <c r="D2458" i="4"/>
  <c r="E2458" i="4"/>
  <c r="F2458" i="4"/>
  <c r="G2458" i="4"/>
  <c r="I2458" i="4"/>
  <c r="J2458" i="4"/>
  <c r="H2458" i="4"/>
  <c r="AK2458" i="4"/>
  <c r="AL2458" i="4"/>
  <c r="AM2458" i="4"/>
  <c r="AN2458" i="4"/>
  <c r="AO2458" i="4"/>
  <c r="AP2458" i="4"/>
  <c r="AR2458" i="4"/>
  <c r="D2459" i="4"/>
  <c r="E2459" i="4"/>
  <c r="F2459" i="4"/>
  <c r="G2459" i="4"/>
  <c r="I2459" i="4"/>
  <c r="J2459" i="4"/>
  <c r="H2459" i="4"/>
  <c r="AK2459" i="4"/>
  <c r="AL2459" i="4"/>
  <c r="AM2459" i="4"/>
  <c r="AN2459" i="4"/>
  <c r="AO2459" i="4"/>
  <c r="AP2459" i="4"/>
  <c r="AR2459" i="4"/>
  <c r="D2460" i="4"/>
  <c r="E2460" i="4"/>
  <c r="F2460" i="4"/>
  <c r="G2460" i="4"/>
  <c r="I2460" i="4"/>
  <c r="J2460" i="4"/>
  <c r="H2460" i="4"/>
  <c r="AK2460" i="4"/>
  <c r="AL2460" i="4"/>
  <c r="AM2460" i="4"/>
  <c r="AN2460" i="4"/>
  <c r="AO2460" i="4"/>
  <c r="AP2460" i="4"/>
  <c r="AR2460" i="4"/>
  <c r="D2461" i="4"/>
  <c r="E2461" i="4"/>
  <c r="F2461" i="4"/>
  <c r="G2461" i="4"/>
  <c r="I2461" i="4"/>
  <c r="J2461" i="4"/>
  <c r="H2461" i="4"/>
  <c r="AK2461" i="4"/>
  <c r="AL2461" i="4"/>
  <c r="AM2461" i="4"/>
  <c r="AN2461" i="4"/>
  <c r="AO2461" i="4"/>
  <c r="AP2461" i="4"/>
  <c r="AR2461" i="4"/>
  <c r="D2462" i="4"/>
  <c r="E2462" i="4"/>
  <c r="F2462" i="4"/>
  <c r="G2462" i="4"/>
  <c r="I2462" i="4"/>
  <c r="J2462" i="4"/>
  <c r="H2462" i="4"/>
  <c r="AK2462" i="4"/>
  <c r="AL2462" i="4"/>
  <c r="AM2462" i="4"/>
  <c r="AN2462" i="4"/>
  <c r="AO2462" i="4"/>
  <c r="AP2462" i="4"/>
  <c r="AR2462" i="4"/>
  <c r="D2463" i="4"/>
  <c r="E2463" i="4"/>
  <c r="F2463" i="4"/>
  <c r="G2463" i="4"/>
  <c r="I2463" i="4"/>
  <c r="J2463" i="4"/>
  <c r="H2463" i="4"/>
  <c r="AK2463" i="4"/>
  <c r="AL2463" i="4"/>
  <c r="AM2463" i="4"/>
  <c r="AN2463" i="4"/>
  <c r="AO2463" i="4"/>
  <c r="AP2463" i="4"/>
  <c r="AR2463" i="4"/>
  <c r="D2464" i="4"/>
  <c r="E2464" i="4"/>
  <c r="F2464" i="4"/>
  <c r="G2464" i="4"/>
  <c r="I2464" i="4"/>
  <c r="J2464" i="4"/>
  <c r="H2464" i="4"/>
  <c r="AK2464" i="4"/>
  <c r="AL2464" i="4"/>
  <c r="AM2464" i="4"/>
  <c r="AN2464" i="4"/>
  <c r="AO2464" i="4"/>
  <c r="AP2464" i="4"/>
  <c r="AR2464" i="4"/>
  <c r="D2465" i="4"/>
  <c r="E2465" i="4"/>
  <c r="F2465" i="4"/>
  <c r="G2465" i="4"/>
  <c r="I2465" i="4"/>
  <c r="J2465" i="4"/>
  <c r="H2465" i="4"/>
  <c r="AK2465" i="4"/>
  <c r="AL2465" i="4"/>
  <c r="AM2465" i="4"/>
  <c r="AN2465" i="4"/>
  <c r="AO2465" i="4"/>
  <c r="AP2465" i="4"/>
  <c r="AR2465" i="4"/>
  <c r="D2466" i="4"/>
  <c r="E2466" i="4"/>
  <c r="F2466" i="4"/>
  <c r="G2466" i="4"/>
  <c r="I2466" i="4"/>
  <c r="J2466" i="4"/>
  <c r="H2466" i="4"/>
  <c r="AK2466" i="4"/>
  <c r="AL2466" i="4"/>
  <c r="AM2466" i="4"/>
  <c r="AN2466" i="4"/>
  <c r="AO2466" i="4"/>
  <c r="AP2466" i="4"/>
  <c r="AR2466" i="4"/>
  <c r="D2467" i="4"/>
  <c r="E2467" i="4"/>
  <c r="F2467" i="4"/>
  <c r="G2467" i="4"/>
  <c r="I2467" i="4"/>
  <c r="J2467" i="4"/>
  <c r="H2467" i="4"/>
  <c r="AK2467" i="4"/>
  <c r="AL2467" i="4"/>
  <c r="AM2467" i="4"/>
  <c r="AN2467" i="4"/>
  <c r="AO2467" i="4"/>
  <c r="AP2467" i="4"/>
  <c r="AR2467" i="4"/>
  <c r="D2468" i="4"/>
  <c r="E2468" i="4"/>
  <c r="F2468" i="4"/>
  <c r="G2468" i="4"/>
  <c r="I2468" i="4"/>
  <c r="J2468" i="4"/>
  <c r="H2468" i="4"/>
  <c r="AK2468" i="4"/>
  <c r="AL2468" i="4"/>
  <c r="AM2468" i="4"/>
  <c r="AN2468" i="4"/>
  <c r="AO2468" i="4"/>
  <c r="AP2468" i="4"/>
  <c r="AR2468" i="4"/>
  <c r="D2469" i="4"/>
  <c r="E2469" i="4"/>
  <c r="F2469" i="4"/>
  <c r="G2469" i="4"/>
  <c r="I2469" i="4"/>
  <c r="J2469" i="4"/>
  <c r="H2469" i="4"/>
  <c r="AK2469" i="4"/>
  <c r="AL2469" i="4"/>
  <c r="AM2469" i="4"/>
  <c r="AN2469" i="4"/>
  <c r="AO2469" i="4"/>
  <c r="AP2469" i="4"/>
  <c r="AR2469" i="4"/>
  <c r="D2470" i="4"/>
  <c r="E2470" i="4"/>
  <c r="F2470" i="4"/>
  <c r="G2470" i="4"/>
  <c r="I2470" i="4"/>
  <c r="J2470" i="4"/>
  <c r="H2470" i="4"/>
  <c r="AK2470" i="4"/>
  <c r="AL2470" i="4"/>
  <c r="AM2470" i="4"/>
  <c r="AN2470" i="4"/>
  <c r="AO2470" i="4"/>
  <c r="AP2470" i="4"/>
  <c r="AR2470" i="4"/>
  <c r="D2471" i="4"/>
  <c r="E2471" i="4"/>
  <c r="F2471" i="4"/>
  <c r="G2471" i="4"/>
  <c r="I2471" i="4"/>
  <c r="J2471" i="4"/>
  <c r="H2471" i="4"/>
  <c r="AK2471" i="4"/>
  <c r="AL2471" i="4"/>
  <c r="AM2471" i="4"/>
  <c r="AN2471" i="4"/>
  <c r="AO2471" i="4"/>
  <c r="AP2471" i="4"/>
  <c r="AR2471" i="4"/>
  <c r="D2472" i="4"/>
  <c r="E2472" i="4"/>
  <c r="F2472" i="4"/>
  <c r="G2472" i="4"/>
  <c r="I2472" i="4"/>
  <c r="J2472" i="4"/>
  <c r="H2472" i="4"/>
  <c r="AK2472" i="4"/>
  <c r="AL2472" i="4"/>
  <c r="AM2472" i="4"/>
  <c r="AN2472" i="4"/>
  <c r="AO2472" i="4"/>
  <c r="AP2472" i="4"/>
  <c r="AR2472" i="4"/>
  <c r="D2473" i="4"/>
  <c r="E2473" i="4"/>
  <c r="F2473" i="4"/>
  <c r="G2473" i="4"/>
  <c r="I2473" i="4"/>
  <c r="J2473" i="4"/>
  <c r="H2473" i="4"/>
  <c r="AK2473" i="4"/>
  <c r="AL2473" i="4"/>
  <c r="AM2473" i="4"/>
  <c r="AN2473" i="4"/>
  <c r="AO2473" i="4"/>
  <c r="AP2473" i="4"/>
  <c r="AR2473" i="4"/>
  <c r="D2474" i="4"/>
  <c r="E2474" i="4"/>
  <c r="F2474" i="4"/>
  <c r="G2474" i="4"/>
  <c r="I2474" i="4"/>
  <c r="J2474" i="4"/>
  <c r="H2474" i="4"/>
  <c r="AK2474" i="4"/>
  <c r="AL2474" i="4"/>
  <c r="AM2474" i="4"/>
  <c r="AN2474" i="4"/>
  <c r="AO2474" i="4"/>
  <c r="AP2474" i="4"/>
  <c r="AR2474" i="4"/>
  <c r="D2475" i="4"/>
  <c r="E2475" i="4"/>
  <c r="F2475" i="4"/>
  <c r="G2475" i="4"/>
  <c r="I2475" i="4"/>
  <c r="J2475" i="4"/>
  <c r="H2475" i="4"/>
  <c r="AK2475" i="4"/>
  <c r="AL2475" i="4"/>
  <c r="AM2475" i="4"/>
  <c r="AN2475" i="4"/>
  <c r="AO2475" i="4"/>
  <c r="AP2475" i="4"/>
  <c r="AR2475" i="4"/>
  <c r="D2476" i="4"/>
  <c r="E2476" i="4"/>
  <c r="F2476" i="4"/>
  <c r="G2476" i="4"/>
  <c r="I2476" i="4"/>
  <c r="J2476" i="4"/>
  <c r="H2476" i="4"/>
  <c r="AK2476" i="4"/>
  <c r="AL2476" i="4"/>
  <c r="AM2476" i="4"/>
  <c r="AN2476" i="4"/>
  <c r="AO2476" i="4"/>
  <c r="AP2476" i="4"/>
  <c r="AR2476" i="4"/>
  <c r="D2477" i="4"/>
  <c r="E2477" i="4"/>
  <c r="F2477" i="4"/>
  <c r="G2477" i="4"/>
  <c r="I2477" i="4"/>
  <c r="J2477" i="4"/>
  <c r="H2477" i="4"/>
  <c r="AK2477" i="4"/>
  <c r="AL2477" i="4"/>
  <c r="AM2477" i="4"/>
  <c r="AN2477" i="4"/>
  <c r="AO2477" i="4"/>
  <c r="AP2477" i="4"/>
  <c r="AR2477" i="4"/>
  <c r="D2478" i="4"/>
  <c r="E2478" i="4"/>
  <c r="F2478" i="4"/>
  <c r="G2478" i="4"/>
  <c r="I2478" i="4"/>
  <c r="J2478" i="4"/>
  <c r="H2478" i="4"/>
  <c r="AK2478" i="4"/>
  <c r="AL2478" i="4"/>
  <c r="AM2478" i="4"/>
  <c r="AN2478" i="4"/>
  <c r="AO2478" i="4"/>
  <c r="AP2478" i="4"/>
  <c r="AR2478" i="4"/>
  <c r="D2479" i="4"/>
  <c r="E2479" i="4"/>
  <c r="F2479" i="4"/>
  <c r="G2479" i="4"/>
  <c r="I2479" i="4"/>
  <c r="J2479" i="4"/>
  <c r="H2479" i="4"/>
  <c r="AK2479" i="4"/>
  <c r="AL2479" i="4"/>
  <c r="AM2479" i="4"/>
  <c r="AN2479" i="4"/>
  <c r="AO2479" i="4"/>
  <c r="AP2479" i="4"/>
  <c r="AR2479" i="4"/>
  <c r="I2522" i="4"/>
  <c r="J2522" i="4"/>
  <c r="AK2522" i="4"/>
  <c r="AL2522" i="4"/>
  <c r="AM2522" i="4"/>
  <c r="AN2522" i="4"/>
  <c r="AO2522" i="4"/>
  <c r="AP2522" i="4"/>
  <c r="AR2522" i="4"/>
  <c r="I2523" i="4"/>
  <c r="J2523" i="4"/>
  <c r="AK2523" i="4"/>
  <c r="AL2523" i="4"/>
  <c r="AM2523" i="4"/>
  <c r="AN2523" i="4"/>
  <c r="AO2523" i="4"/>
  <c r="AP2523" i="4"/>
  <c r="AR2523" i="4"/>
  <c r="I2524" i="4"/>
  <c r="J2524" i="4"/>
  <c r="AK2524" i="4"/>
  <c r="AL2524" i="4"/>
  <c r="AM2524" i="4"/>
  <c r="AN2524" i="4"/>
  <c r="AO2524" i="4"/>
  <c r="AP2524" i="4"/>
  <c r="AR2524" i="4"/>
  <c r="I2525" i="4"/>
  <c r="J2525" i="4"/>
  <c r="AK2525" i="4"/>
  <c r="AL2525" i="4"/>
  <c r="AM2525" i="4"/>
  <c r="AN2525" i="4"/>
  <c r="AO2525" i="4"/>
  <c r="AP2525" i="4"/>
  <c r="AR2525" i="4"/>
  <c r="I2526" i="4"/>
  <c r="J2526" i="4"/>
  <c r="AK2526" i="4"/>
  <c r="AL2526" i="4"/>
  <c r="AM2526" i="4"/>
  <c r="AN2526" i="4"/>
  <c r="AO2526" i="4"/>
  <c r="AP2526" i="4"/>
  <c r="AR2526" i="4"/>
  <c r="I2527" i="4"/>
  <c r="J2527" i="4"/>
  <c r="AK2527" i="4"/>
  <c r="AL2527" i="4"/>
  <c r="AM2527" i="4"/>
  <c r="AN2527" i="4"/>
  <c r="AO2527" i="4"/>
  <c r="AP2527" i="4"/>
  <c r="AR2527" i="4"/>
  <c r="I2528" i="4"/>
  <c r="J2528" i="4"/>
  <c r="AK2528" i="4"/>
  <c r="AL2528" i="4"/>
  <c r="AM2528" i="4"/>
  <c r="AN2528" i="4"/>
  <c r="AO2528" i="4"/>
  <c r="AP2528" i="4"/>
  <c r="AR2528" i="4"/>
  <c r="I2529" i="4"/>
  <c r="J2529" i="4"/>
  <c r="AK2529" i="4"/>
  <c r="AL2529" i="4"/>
  <c r="AM2529" i="4"/>
  <c r="AN2529" i="4"/>
  <c r="AO2529" i="4"/>
  <c r="AP2529" i="4"/>
  <c r="AR2529" i="4"/>
  <c r="I2530" i="4"/>
  <c r="J2530" i="4"/>
  <c r="AK2530" i="4"/>
  <c r="AL2530" i="4"/>
  <c r="AM2530" i="4"/>
  <c r="AN2530" i="4"/>
  <c r="AO2530" i="4"/>
  <c r="AP2530" i="4"/>
  <c r="AR2530" i="4"/>
  <c r="I2531" i="4"/>
  <c r="J2531" i="4"/>
  <c r="AK2531" i="4"/>
  <c r="AL2531" i="4"/>
  <c r="AM2531" i="4"/>
  <c r="AN2531" i="4"/>
  <c r="AO2531" i="4"/>
  <c r="AP2531" i="4"/>
  <c r="AR2531" i="4"/>
  <c r="I2532" i="4"/>
  <c r="J2532" i="4"/>
  <c r="AK2532" i="4"/>
  <c r="AL2532" i="4"/>
  <c r="AM2532" i="4"/>
  <c r="AN2532" i="4"/>
  <c r="AO2532" i="4"/>
  <c r="AP2532" i="4"/>
  <c r="AR2532" i="4"/>
  <c r="I2533" i="4"/>
  <c r="J2533" i="4"/>
  <c r="AK2533" i="4"/>
  <c r="AL2533" i="4"/>
  <c r="AM2533" i="4"/>
  <c r="AN2533" i="4"/>
  <c r="AO2533" i="4"/>
  <c r="AP2533" i="4"/>
  <c r="AR2533" i="4"/>
  <c r="I2534" i="4"/>
  <c r="J2534" i="4"/>
  <c r="AK2534" i="4"/>
  <c r="AL2534" i="4"/>
  <c r="AM2534" i="4"/>
  <c r="AN2534" i="4"/>
  <c r="AO2534" i="4"/>
  <c r="AP2534" i="4"/>
  <c r="AR2534" i="4"/>
  <c r="I2535" i="4"/>
  <c r="J2535" i="4"/>
  <c r="AK2535" i="4"/>
  <c r="AL2535" i="4"/>
  <c r="AM2535" i="4"/>
  <c r="AN2535" i="4"/>
  <c r="AO2535" i="4"/>
  <c r="AP2535" i="4"/>
  <c r="AR2535" i="4"/>
  <c r="I2536" i="4"/>
  <c r="J2536" i="4"/>
  <c r="AK2536" i="4"/>
  <c r="AL2536" i="4"/>
  <c r="AM2536" i="4"/>
  <c r="AN2536" i="4"/>
  <c r="AO2536" i="4"/>
  <c r="AP2536" i="4"/>
  <c r="AR2536" i="4"/>
  <c r="I2537" i="4"/>
  <c r="J2537" i="4"/>
  <c r="AK2537" i="4"/>
  <c r="AL2537" i="4"/>
  <c r="AM2537" i="4"/>
  <c r="AN2537" i="4"/>
  <c r="AO2537" i="4"/>
  <c r="AP2537" i="4"/>
  <c r="AR2537" i="4"/>
  <c r="I2538" i="4"/>
  <c r="J2538" i="4"/>
  <c r="AK2538" i="4"/>
  <c r="AL2538" i="4"/>
  <c r="AM2538" i="4"/>
  <c r="AN2538" i="4"/>
  <c r="AO2538" i="4"/>
  <c r="AP2538" i="4"/>
  <c r="AR2538" i="4"/>
  <c r="I2539" i="4"/>
  <c r="J2539" i="4"/>
  <c r="AK2539" i="4"/>
  <c r="AL2539" i="4"/>
  <c r="AM2539" i="4"/>
  <c r="AN2539" i="4"/>
  <c r="AO2539" i="4"/>
  <c r="AP2539" i="4"/>
  <c r="AR2539" i="4"/>
  <c r="I2540" i="4"/>
  <c r="J2540" i="4"/>
  <c r="AK2540" i="4"/>
  <c r="AL2540" i="4"/>
  <c r="AM2540" i="4"/>
  <c r="AN2540" i="4"/>
  <c r="AO2540" i="4"/>
  <c r="AP2540" i="4"/>
  <c r="AR2540" i="4"/>
  <c r="I2541" i="4"/>
  <c r="J2541" i="4"/>
  <c r="AK2541" i="4"/>
  <c r="AL2541" i="4"/>
  <c r="AM2541" i="4"/>
  <c r="AN2541" i="4"/>
  <c r="AO2541" i="4"/>
  <c r="AP2541" i="4"/>
  <c r="AR2541" i="4"/>
  <c r="I2542" i="4"/>
  <c r="J2542" i="4"/>
  <c r="AK2542" i="4"/>
  <c r="AL2542" i="4"/>
  <c r="AM2542" i="4"/>
  <c r="AN2542" i="4"/>
  <c r="AO2542" i="4"/>
  <c r="AP2542" i="4"/>
  <c r="AR2542" i="4"/>
  <c r="I2543" i="4"/>
  <c r="J2543" i="4"/>
  <c r="AK2543" i="4"/>
  <c r="AL2543" i="4"/>
  <c r="AM2543" i="4"/>
  <c r="AN2543" i="4"/>
  <c r="AO2543" i="4"/>
  <c r="AP2543" i="4"/>
  <c r="AR2543" i="4"/>
  <c r="I2544" i="4"/>
  <c r="J2544" i="4"/>
  <c r="AK2544" i="4"/>
  <c r="AL2544" i="4"/>
  <c r="AM2544" i="4"/>
  <c r="AN2544" i="4"/>
  <c r="AO2544" i="4"/>
  <c r="AP2544" i="4"/>
  <c r="AR2544" i="4"/>
  <c r="I2545" i="4"/>
  <c r="J2545" i="4"/>
  <c r="AK2545" i="4"/>
  <c r="AL2545" i="4"/>
  <c r="AM2545" i="4"/>
  <c r="AN2545" i="4"/>
  <c r="AO2545" i="4"/>
  <c r="AP2545" i="4"/>
  <c r="AR2545" i="4"/>
  <c r="I2546" i="4"/>
  <c r="J2546" i="4"/>
  <c r="AK2546" i="4"/>
  <c r="AL2546" i="4"/>
  <c r="AM2546" i="4"/>
  <c r="AN2546" i="4"/>
  <c r="AO2546" i="4"/>
  <c r="AP2546" i="4"/>
  <c r="AR2546" i="4"/>
  <c r="I2547" i="4"/>
  <c r="J2547" i="4"/>
  <c r="AK2547" i="4"/>
  <c r="AL2547" i="4"/>
  <c r="AM2547" i="4"/>
  <c r="AN2547" i="4"/>
  <c r="AO2547" i="4"/>
  <c r="AP2547" i="4"/>
  <c r="AR2547" i="4"/>
  <c r="I2548" i="4"/>
  <c r="J2548" i="4"/>
  <c r="AK2548" i="4"/>
  <c r="AL2548" i="4"/>
  <c r="AM2548" i="4"/>
  <c r="AN2548" i="4"/>
  <c r="AO2548" i="4"/>
  <c r="AP2548" i="4"/>
  <c r="AR2548" i="4"/>
  <c r="I2549" i="4"/>
  <c r="J2549" i="4"/>
  <c r="AK2549" i="4"/>
  <c r="AL2549" i="4"/>
  <c r="AM2549" i="4"/>
  <c r="AN2549" i="4"/>
  <c r="AO2549" i="4"/>
  <c r="AP2549" i="4"/>
  <c r="AR2549" i="4"/>
  <c r="I2550" i="4"/>
  <c r="J2550" i="4"/>
  <c r="AK2550" i="4"/>
  <c r="AL2550" i="4"/>
  <c r="AM2550" i="4"/>
  <c r="AN2550" i="4"/>
  <c r="AO2550" i="4"/>
  <c r="AP2550" i="4"/>
  <c r="AR2550" i="4"/>
  <c r="I2551" i="4"/>
  <c r="J2551" i="4"/>
  <c r="AK2551" i="4"/>
  <c r="AL2551" i="4"/>
  <c r="AM2551" i="4"/>
  <c r="AN2551" i="4"/>
  <c r="AO2551" i="4"/>
  <c r="AP2551" i="4"/>
  <c r="AR2551" i="4"/>
  <c r="I2552" i="4"/>
  <c r="J2552" i="4"/>
  <c r="AK2552" i="4"/>
  <c r="AL2552" i="4"/>
  <c r="AM2552" i="4"/>
  <c r="AN2552" i="4"/>
  <c r="AO2552" i="4"/>
  <c r="AP2552" i="4"/>
  <c r="AR2552" i="4"/>
  <c r="I2553" i="4"/>
  <c r="J2553" i="4"/>
  <c r="AK2553" i="4"/>
  <c r="AL2553" i="4"/>
  <c r="AM2553" i="4"/>
  <c r="AN2553" i="4"/>
  <c r="AO2553" i="4"/>
  <c r="AP2553" i="4"/>
  <c r="AR2553" i="4"/>
  <c r="I2554" i="4"/>
  <c r="J2554" i="4"/>
  <c r="AK2554" i="4"/>
  <c r="AL2554" i="4"/>
  <c r="AM2554" i="4"/>
  <c r="AN2554" i="4"/>
  <c r="AO2554" i="4"/>
  <c r="AP2554" i="4"/>
  <c r="AR2554" i="4"/>
  <c r="I2555" i="4"/>
  <c r="J2555" i="4"/>
  <c r="AK2555" i="4"/>
  <c r="AL2555" i="4"/>
  <c r="AM2555" i="4"/>
  <c r="AN2555" i="4"/>
  <c r="AO2555" i="4"/>
  <c r="AP2555" i="4"/>
  <c r="AR2555" i="4"/>
  <c r="I2556" i="4"/>
  <c r="J2556" i="4"/>
  <c r="AK2556" i="4"/>
  <c r="AL2556" i="4"/>
  <c r="AM2556" i="4"/>
  <c r="AN2556" i="4"/>
  <c r="AO2556" i="4"/>
  <c r="AP2556" i="4"/>
  <c r="AR2556" i="4"/>
  <c r="I2557" i="4"/>
  <c r="J2557" i="4"/>
  <c r="AK2557" i="4"/>
  <c r="AL2557" i="4"/>
  <c r="AM2557" i="4"/>
  <c r="AN2557" i="4"/>
  <c r="AO2557" i="4"/>
  <c r="AP2557" i="4"/>
  <c r="AR2557" i="4"/>
  <c r="I2558" i="4"/>
  <c r="J2558" i="4"/>
  <c r="AK2558" i="4"/>
  <c r="AL2558" i="4"/>
  <c r="AM2558" i="4"/>
  <c r="AN2558" i="4"/>
  <c r="AO2558" i="4"/>
  <c r="AP2558" i="4"/>
  <c r="AR2558" i="4"/>
  <c r="I2559" i="4"/>
  <c r="J2559" i="4"/>
  <c r="AK2559" i="4"/>
  <c r="AL2559" i="4"/>
  <c r="AM2559" i="4"/>
  <c r="AN2559" i="4"/>
  <c r="AO2559" i="4"/>
  <c r="AP2559" i="4"/>
  <c r="AR2559" i="4"/>
  <c r="I2560" i="4"/>
  <c r="J2560" i="4"/>
  <c r="AK2560" i="4"/>
  <c r="AL2560" i="4"/>
  <c r="AM2560" i="4"/>
  <c r="AN2560" i="4"/>
  <c r="AO2560" i="4"/>
  <c r="AP2560" i="4"/>
  <c r="AR2560" i="4"/>
  <c r="I2561" i="4"/>
  <c r="J2561" i="4"/>
  <c r="AK2561" i="4"/>
  <c r="AL2561" i="4"/>
  <c r="AM2561" i="4"/>
  <c r="AN2561" i="4"/>
  <c r="AO2561" i="4"/>
  <c r="AP2561" i="4"/>
  <c r="AR2561" i="4"/>
  <c r="I2562" i="4"/>
  <c r="J2562" i="4"/>
  <c r="AK2562" i="4"/>
  <c r="AL2562" i="4"/>
  <c r="AM2562" i="4"/>
  <c r="AN2562" i="4"/>
  <c r="AO2562" i="4"/>
  <c r="AP2562" i="4"/>
  <c r="AR2562" i="4"/>
  <c r="I2563" i="4"/>
  <c r="J2563" i="4"/>
  <c r="AK2563" i="4"/>
  <c r="AL2563" i="4"/>
  <c r="AM2563" i="4"/>
  <c r="AN2563" i="4"/>
  <c r="AO2563" i="4"/>
  <c r="AP2563" i="4"/>
  <c r="AR2563" i="4"/>
  <c r="I2564" i="4"/>
  <c r="J2564" i="4"/>
  <c r="AK2564" i="4"/>
  <c r="AL2564" i="4"/>
  <c r="AM2564" i="4"/>
  <c r="AN2564" i="4"/>
  <c r="AO2564" i="4"/>
  <c r="AP2564" i="4"/>
  <c r="AR2564" i="4"/>
  <c r="I2565" i="4"/>
  <c r="J2565" i="4"/>
  <c r="AK2565" i="4"/>
  <c r="AL2565" i="4"/>
  <c r="AM2565" i="4"/>
  <c r="AN2565" i="4"/>
  <c r="AO2565" i="4"/>
  <c r="AP2565" i="4"/>
  <c r="AR2565" i="4"/>
  <c r="I2566" i="4"/>
  <c r="J2566" i="4"/>
  <c r="AK2566" i="4"/>
  <c r="AL2566" i="4"/>
  <c r="AM2566" i="4"/>
  <c r="AN2566" i="4"/>
  <c r="AO2566" i="4"/>
  <c r="AP2566" i="4"/>
  <c r="AR2566" i="4"/>
  <c r="I2567" i="4"/>
  <c r="J2567" i="4"/>
  <c r="AK2567" i="4"/>
  <c r="AL2567" i="4"/>
  <c r="AM2567" i="4"/>
  <c r="AN2567" i="4"/>
  <c r="AO2567" i="4"/>
  <c r="AP2567" i="4"/>
  <c r="AR2567" i="4"/>
  <c r="I2568" i="4"/>
  <c r="J2568" i="4"/>
  <c r="AK2568" i="4"/>
  <c r="AL2568" i="4"/>
  <c r="AM2568" i="4"/>
  <c r="AN2568" i="4"/>
  <c r="AO2568" i="4"/>
  <c r="AP2568" i="4"/>
  <c r="AR2568" i="4"/>
  <c r="I2569" i="4"/>
  <c r="J2569" i="4"/>
  <c r="AK2569" i="4"/>
  <c r="AL2569" i="4"/>
  <c r="AM2569" i="4"/>
  <c r="AN2569" i="4"/>
  <c r="AO2569" i="4"/>
  <c r="AP2569" i="4"/>
  <c r="AR2569" i="4"/>
  <c r="I2570" i="4"/>
  <c r="J2570" i="4"/>
  <c r="AK2570" i="4"/>
  <c r="AL2570" i="4"/>
  <c r="AM2570" i="4"/>
  <c r="AN2570" i="4"/>
  <c r="AO2570" i="4"/>
  <c r="AP2570" i="4"/>
  <c r="AR2570" i="4"/>
  <c r="I2571" i="4"/>
  <c r="J2571" i="4"/>
  <c r="AK2571" i="4"/>
  <c r="AL2571" i="4"/>
  <c r="AM2571" i="4"/>
  <c r="AN2571" i="4"/>
  <c r="AO2571" i="4"/>
  <c r="AP2571" i="4"/>
  <c r="AR2571" i="4"/>
  <c r="I2572" i="4"/>
  <c r="J2572" i="4"/>
  <c r="AK2572" i="4"/>
  <c r="AL2572" i="4"/>
  <c r="AM2572" i="4"/>
  <c r="AN2572" i="4"/>
  <c r="AO2572" i="4"/>
  <c r="AP2572" i="4"/>
  <c r="AR2572" i="4"/>
  <c r="I2573" i="4"/>
  <c r="J2573" i="4"/>
  <c r="AK2573" i="4"/>
  <c r="AL2573" i="4"/>
  <c r="AM2573" i="4"/>
  <c r="AN2573" i="4"/>
  <c r="AO2573" i="4"/>
  <c r="AP2573" i="4"/>
  <c r="AR2573" i="4"/>
  <c r="I2574" i="4"/>
  <c r="J2574" i="4"/>
  <c r="AK2574" i="4"/>
  <c r="AL2574" i="4"/>
  <c r="AM2574" i="4"/>
  <c r="AN2574" i="4"/>
  <c r="AO2574" i="4"/>
  <c r="AP2574" i="4"/>
  <c r="AR2574" i="4"/>
  <c r="I2575" i="4"/>
  <c r="J2575" i="4"/>
  <c r="AK2575" i="4"/>
  <c r="AL2575" i="4"/>
  <c r="AM2575" i="4"/>
  <c r="AN2575" i="4"/>
  <c r="AO2575" i="4"/>
  <c r="AP2575" i="4"/>
  <c r="AR2575" i="4"/>
  <c r="I2576" i="4"/>
  <c r="J2576" i="4"/>
  <c r="AK2576" i="4"/>
  <c r="AL2576" i="4"/>
  <c r="AM2576" i="4"/>
  <c r="AN2576" i="4"/>
  <c r="AO2576" i="4"/>
  <c r="AP2576" i="4"/>
  <c r="AR2576" i="4"/>
  <c r="D2577" i="4"/>
  <c r="E2577" i="4"/>
  <c r="F2577" i="4"/>
  <c r="G2577" i="4"/>
  <c r="I2577" i="4"/>
  <c r="J2577" i="4"/>
  <c r="H2577" i="4"/>
  <c r="AK2577" i="4"/>
  <c r="AL2577" i="4"/>
  <c r="AM2577" i="4"/>
  <c r="AN2577" i="4"/>
  <c r="AO2577" i="4"/>
  <c r="AP2577" i="4"/>
  <c r="AR2577" i="4"/>
  <c r="D2579" i="4"/>
  <c r="E2579" i="4"/>
  <c r="F2579" i="4"/>
  <c r="G2579" i="4"/>
  <c r="I2579" i="4"/>
  <c r="J2579" i="4"/>
  <c r="H2579" i="4"/>
  <c r="AK2579" i="4"/>
  <c r="AL2579" i="4"/>
  <c r="AM2579" i="4"/>
  <c r="AN2579" i="4"/>
  <c r="AO2579" i="4"/>
  <c r="AP2579" i="4"/>
  <c r="AR2579" i="4"/>
  <c r="D2580" i="4"/>
  <c r="E2580" i="4"/>
  <c r="F2580" i="4"/>
  <c r="G2580" i="4"/>
  <c r="I2580" i="4"/>
  <c r="J2580" i="4"/>
  <c r="H2580" i="4"/>
  <c r="AK2580" i="4"/>
  <c r="AL2580" i="4"/>
  <c r="AM2580" i="4"/>
  <c r="AN2580" i="4"/>
  <c r="AO2580" i="4"/>
  <c r="AP2580" i="4"/>
  <c r="AR2580" i="4"/>
  <c r="D2581" i="4"/>
  <c r="E2581" i="4"/>
  <c r="F2581" i="4"/>
  <c r="G2581" i="4"/>
  <c r="I2581" i="4"/>
  <c r="J2581" i="4"/>
  <c r="H2581" i="4"/>
  <c r="AK2581" i="4"/>
  <c r="AL2581" i="4"/>
  <c r="AM2581" i="4"/>
  <c r="AN2581" i="4"/>
  <c r="AO2581" i="4"/>
  <c r="AP2581" i="4"/>
  <c r="AR2581" i="4"/>
  <c r="D2582" i="4"/>
  <c r="E2582" i="4"/>
  <c r="F2582" i="4"/>
  <c r="G2582" i="4"/>
  <c r="I2582" i="4"/>
  <c r="J2582" i="4"/>
  <c r="H2582" i="4"/>
  <c r="AK2582" i="4"/>
  <c r="AL2582" i="4"/>
  <c r="AM2582" i="4"/>
  <c r="AN2582" i="4"/>
  <c r="AO2582" i="4"/>
  <c r="AP2582" i="4"/>
  <c r="AR2582" i="4"/>
  <c r="D2583" i="4"/>
  <c r="E2583" i="4"/>
  <c r="F2583" i="4"/>
  <c r="G2583" i="4"/>
  <c r="I2583" i="4"/>
  <c r="J2583" i="4"/>
  <c r="H2583" i="4"/>
  <c r="AK2583" i="4"/>
  <c r="AL2583" i="4"/>
  <c r="AM2583" i="4"/>
  <c r="AN2583" i="4"/>
  <c r="AO2583" i="4"/>
  <c r="AP2583" i="4"/>
  <c r="AR2583" i="4"/>
  <c r="D2584" i="4"/>
  <c r="E2584" i="4"/>
  <c r="F2584" i="4"/>
  <c r="G2584" i="4"/>
  <c r="I2584" i="4"/>
  <c r="J2584" i="4"/>
  <c r="H2584" i="4"/>
  <c r="AK2584" i="4"/>
  <c r="AL2584" i="4"/>
  <c r="AM2584" i="4"/>
  <c r="AN2584" i="4"/>
  <c r="AO2584" i="4"/>
  <c r="AP2584" i="4"/>
  <c r="AR2584" i="4"/>
  <c r="D2585" i="4"/>
  <c r="E2585" i="4"/>
  <c r="F2585" i="4"/>
  <c r="G2585" i="4"/>
  <c r="I2585" i="4"/>
  <c r="J2585" i="4"/>
  <c r="H2585" i="4"/>
  <c r="AK2585" i="4"/>
  <c r="AL2585" i="4"/>
  <c r="AM2585" i="4"/>
  <c r="AN2585" i="4"/>
  <c r="AO2585" i="4"/>
  <c r="AP2585" i="4"/>
  <c r="AR2585" i="4"/>
  <c r="D2586" i="4"/>
  <c r="E2586" i="4"/>
  <c r="F2586" i="4"/>
  <c r="G2586" i="4"/>
  <c r="I2586" i="4"/>
  <c r="J2586" i="4"/>
  <c r="H2586" i="4"/>
  <c r="AK2586" i="4"/>
  <c r="AL2586" i="4"/>
  <c r="AM2586" i="4"/>
  <c r="AN2586" i="4"/>
  <c r="AO2586" i="4"/>
  <c r="AP2586" i="4"/>
  <c r="AR2586" i="4"/>
  <c r="D2587" i="4"/>
  <c r="E2587" i="4"/>
  <c r="F2587" i="4"/>
  <c r="G2587" i="4"/>
  <c r="I2587" i="4"/>
  <c r="J2587" i="4"/>
  <c r="H2587" i="4"/>
  <c r="AK2587" i="4"/>
  <c r="AL2587" i="4"/>
  <c r="AM2587" i="4"/>
  <c r="AN2587" i="4"/>
  <c r="AO2587" i="4"/>
  <c r="AP2587" i="4"/>
  <c r="AR2587" i="4"/>
  <c r="D2588" i="4"/>
  <c r="E2588" i="4"/>
  <c r="F2588" i="4"/>
  <c r="G2588" i="4"/>
  <c r="I2588" i="4"/>
  <c r="J2588" i="4"/>
  <c r="H2588" i="4"/>
  <c r="AK2588" i="4"/>
  <c r="AL2588" i="4"/>
  <c r="AM2588" i="4"/>
  <c r="AN2588" i="4"/>
  <c r="AO2588" i="4"/>
  <c r="AP2588" i="4"/>
  <c r="AR2588" i="4"/>
  <c r="D2589" i="4"/>
  <c r="E2589" i="4"/>
  <c r="F2589" i="4"/>
  <c r="G2589" i="4"/>
  <c r="I2589" i="4"/>
  <c r="J2589" i="4"/>
  <c r="H2589" i="4"/>
  <c r="AK2589" i="4"/>
  <c r="AL2589" i="4"/>
  <c r="AM2589" i="4"/>
  <c r="AN2589" i="4"/>
  <c r="AO2589" i="4"/>
  <c r="AP2589" i="4"/>
  <c r="AR2589" i="4"/>
  <c r="D2590" i="4"/>
  <c r="E2590" i="4"/>
  <c r="F2590" i="4"/>
  <c r="G2590" i="4"/>
  <c r="I2590" i="4"/>
  <c r="J2590" i="4"/>
  <c r="H2590" i="4"/>
  <c r="AK2590" i="4"/>
  <c r="AL2590" i="4"/>
  <c r="AM2590" i="4"/>
  <c r="AN2590" i="4"/>
  <c r="AO2590" i="4"/>
  <c r="AP2590" i="4"/>
  <c r="AR2590" i="4"/>
  <c r="D2591" i="4"/>
  <c r="E2591" i="4"/>
  <c r="F2591" i="4"/>
  <c r="G2591" i="4"/>
  <c r="I2591" i="4"/>
  <c r="J2591" i="4"/>
  <c r="H2591" i="4"/>
  <c r="AK2591" i="4"/>
  <c r="AL2591" i="4"/>
  <c r="AM2591" i="4"/>
  <c r="AN2591" i="4"/>
  <c r="AO2591" i="4"/>
  <c r="AP2591" i="4"/>
  <c r="AR2591" i="4"/>
  <c r="D2592" i="4"/>
  <c r="E2592" i="4"/>
  <c r="F2592" i="4"/>
  <c r="G2592" i="4"/>
  <c r="I2592" i="4"/>
  <c r="J2592" i="4"/>
  <c r="H2592" i="4"/>
  <c r="AK2592" i="4"/>
  <c r="AL2592" i="4"/>
  <c r="AM2592" i="4"/>
  <c r="AN2592" i="4"/>
  <c r="AO2592" i="4"/>
  <c r="AP2592" i="4"/>
  <c r="AR2592" i="4"/>
  <c r="D2593" i="4"/>
  <c r="E2593" i="4"/>
  <c r="F2593" i="4"/>
  <c r="G2593" i="4"/>
  <c r="I2593" i="4"/>
  <c r="J2593" i="4"/>
  <c r="H2593" i="4"/>
  <c r="AK2593" i="4"/>
  <c r="AL2593" i="4"/>
  <c r="AM2593" i="4"/>
  <c r="AN2593" i="4"/>
  <c r="AO2593" i="4"/>
  <c r="AP2593" i="4"/>
  <c r="AR2593" i="4"/>
  <c r="D2594" i="4"/>
  <c r="E2594" i="4"/>
  <c r="F2594" i="4"/>
  <c r="G2594" i="4"/>
  <c r="I2594" i="4"/>
  <c r="J2594" i="4"/>
  <c r="H2594" i="4"/>
  <c r="AK2594" i="4"/>
  <c r="AL2594" i="4"/>
  <c r="AM2594" i="4"/>
  <c r="AN2594" i="4"/>
  <c r="AO2594" i="4"/>
  <c r="AP2594" i="4"/>
  <c r="AR2594" i="4"/>
  <c r="D2595" i="4"/>
  <c r="E2595" i="4"/>
  <c r="F2595" i="4"/>
  <c r="G2595" i="4"/>
  <c r="I2595" i="4"/>
  <c r="J2595" i="4"/>
  <c r="H2595" i="4"/>
  <c r="AK2595" i="4"/>
  <c r="AL2595" i="4"/>
  <c r="AM2595" i="4"/>
  <c r="AN2595" i="4"/>
  <c r="AO2595" i="4"/>
  <c r="AP2595" i="4"/>
  <c r="AR2595" i="4"/>
  <c r="D2596" i="4"/>
  <c r="E2596" i="4"/>
  <c r="F2596" i="4"/>
  <c r="G2596" i="4"/>
  <c r="I2596" i="4"/>
  <c r="J2596" i="4"/>
  <c r="H2596" i="4"/>
  <c r="AK2596" i="4"/>
  <c r="AL2596" i="4"/>
  <c r="AM2596" i="4"/>
  <c r="AN2596" i="4"/>
  <c r="AO2596" i="4"/>
  <c r="AP2596" i="4"/>
  <c r="AR2596" i="4"/>
  <c r="D2597" i="4"/>
  <c r="E2597" i="4"/>
  <c r="F2597" i="4"/>
  <c r="G2597" i="4"/>
  <c r="I2597" i="4"/>
  <c r="J2597" i="4"/>
  <c r="H2597" i="4"/>
  <c r="AK2597" i="4"/>
  <c r="AL2597" i="4"/>
  <c r="AM2597" i="4"/>
  <c r="AN2597" i="4"/>
  <c r="AO2597" i="4"/>
  <c r="AP2597" i="4"/>
  <c r="AR2597" i="4"/>
  <c r="D2598" i="4"/>
  <c r="E2598" i="4"/>
  <c r="F2598" i="4"/>
  <c r="G2598" i="4"/>
  <c r="I2598" i="4"/>
  <c r="J2598" i="4"/>
  <c r="H2598" i="4"/>
  <c r="AK2598" i="4"/>
  <c r="AL2598" i="4"/>
  <c r="AM2598" i="4"/>
  <c r="AN2598" i="4"/>
  <c r="AO2598" i="4"/>
  <c r="AP2598" i="4"/>
  <c r="AR2598" i="4"/>
  <c r="D2599" i="4"/>
  <c r="E2599" i="4"/>
  <c r="F2599" i="4"/>
  <c r="G2599" i="4"/>
  <c r="I2599" i="4"/>
  <c r="J2599" i="4"/>
  <c r="H2599" i="4"/>
  <c r="AK2599" i="4"/>
  <c r="AL2599" i="4"/>
  <c r="AM2599" i="4"/>
  <c r="AN2599" i="4"/>
  <c r="AO2599" i="4"/>
  <c r="AP2599" i="4"/>
  <c r="AR2599" i="4"/>
  <c r="D2600" i="4"/>
  <c r="E2600" i="4"/>
  <c r="F2600" i="4"/>
  <c r="G2600" i="4"/>
  <c r="I2600" i="4"/>
  <c r="J2600" i="4"/>
  <c r="H2600" i="4"/>
  <c r="AK2600" i="4"/>
  <c r="AL2600" i="4"/>
  <c r="AM2600" i="4"/>
  <c r="AN2600" i="4"/>
  <c r="AO2600" i="4"/>
  <c r="AP2600" i="4"/>
  <c r="AR2600" i="4"/>
  <c r="D2601" i="4"/>
  <c r="E2601" i="4"/>
  <c r="F2601" i="4"/>
  <c r="G2601" i="4"/>
  <c r="I2601" i="4"/>
  <c r="J2601" i="4"/>
  <c r="H2601" i="4"/>
  <c r="AK2601" i="4"/>
  <c r="AL2601" i="4"/>
  <c r="AM2601" i="4"/>
  <c r="AN2601" i="4"/>
  <c r="AO2601" i="4"/>
  <c r="AP2601" i="4"/>
  <c r="AR2601" i="4"/>
  <c r="D2602" i="4"/>
  <c r="E2602" i="4"/>
  <c r="F2602" i="4"/>
  <c r="G2602" i="4"/>
  <c r="I2602" i="4"/>
  <c r="J2602" i="4"/>
  <c r="H2602" i="4"/>
  <c r="AK2602" i="4"/>
  <c r="AL2602" i="4"/>
  <c r="AM2602" i="4"/>
  <c r="AN2602" i="4"/>
  <c r="AO2602" i="4"/>
  <c r="AP2602" i="4"/>
  <c r="AR2602" i="4"/>
  <c r="D2603" i="4"/>
  <c r="E2603" i="4"/>
  <c r="F2603" i="4"/>
  <c r="G2603" i="4"/>
  <c r="I2603" i="4"/>
  <c r="J2603" i="4"/>
  <c r="H2603" i="4"/>
  <c r="AK2603" i="4"/>
  <c r="AL2603" i="4"/>
  <c r="AM2603" i="4"/>
  <c r="AN2603" i="4"/>
  <c r="AO2603" i="4"/>
  <c r="AP2603" i="4"/>
  <c r="AR2603" i="4"/>
  <c r="D2604" i="4"/>
  <c r="E2604" i="4"/>
  <c r="F2604" i="4"/>
  <c r="G2604" i="4"/>
  <c r="I2604" i="4"/>
  <c r="J2604" i="4"/>
  <c r="H2604" i="4"/>
  <c r="AK2604" i="4"/>
  <c r="AL2604" i="4"/>
  <c r="AM2604" i="4"/>
  <c r="AN2604" i="4"/>
  <c r="AO2604" i="4"/>
  <c r="AP2604" i="4"/>
  <c r="AR2604" i="4"/>
  <c r="D2605" i="4"/>
  <c r="E2605" i="4"/>
  <c r="F2605" i="4"/>
  <c r="G2605" i="4"/>
  <c r="I2605" i="4"/>
  <c r="J2605" i="4"/>
  <c r="H2605" i="4"/>
  <c r="AK2605" i="4"/>
  <c r="AL2605" i="4"/>
  <c r="AM2605" i="4"/>
  <c r="AN2605" i="4"/>
  <c r="AO2605" i="4"/>
  <c r="AP2605" i="4"/>
  <c r="AR2605" i="4"/>
  <c r="D2606" i="4"/>
  <c r="E2606" i="4"/>
  <c r="F2606" i="4"/>
  <c r="G2606" i="4"/>
  <c r="I2606" i="4"/>
  <c r="J2606" i="4"/>
  <c r="H2606" i="4"/>
  <c r="AK2606" i="4"/>
  <c r="AL2606" i="4"/>
  <c r="AM2606" i="4"/>
  <c r="AN2606" i="4"/>
  <c r="AO2606" i="4"/>
  <c r="AP2606" i="4"/>
  <c r="AR2606" i="4"/>
  <c r="D2607" i="4"/>
  <c r="E2607" i="4"/>
  <c r="F2607" i="4"/>
  <c r="G2607" i="4"/>
  <c r="I2607" i="4"/>
  <c r="J2607" i="4"/>
  <c r="H2607" i="4"/>
  <c r="AK2607" i="4"/>
  <c r="AL2607" i="4"/>
  <c r="AM2607" i="4"/>
  <c r="AN2607" i="4"/>
  <c r="AO2607" i="4"/>
  <c r="AP2607" i="4"/>
  <c r="AR2607" i="4"/>
  <c r="D2608" i="4"/>
  <c r="E2608" i="4"/>
  <c r="F2608" i="4"/>
  <c r="G2608" i="4"/>
  <c r="I2608" i="4"/>
  <c r="J2608" i="4"/>
  <c r="H2608" i="4"/>
  <c r="AK2608" i="4"/>
  <c r="AL2608" i="4"/>
  <c r="AM2608" i="4"/>
  <c r="AN2608" i="4"/>
  <c r="AO2608" i="4"/>
  <c r="AP2608" i="4"/>
  <c r="AR2608" i="4"/>
  <c r="D2609" i="4"/>
  <c r="E2609" i="4"/>
  <c r="F2609" i="4"/>
  <c r="G2609" i="4"/>
  <c r="I2609" i="4"/>
  <c r="J2609" i="4"/>
  <c r="H2609" i="4"/>
  <c r="AK2609" i="4"/>
  <c r="AL2609" i="4"/>
  <c r="AM2609" i="4"/>
  <c r="AN2609" i="4"/>
  <c r="AO2609" i="4"/>
  <c r="AP2609" i="4"/>
  <c r="AR2609" i="4"/>
  <c r="D2610" i="4"/>
  <c r="E2610" i="4"/>
  <c r="F2610" i="4"/>
  <c r="G2610" i="4"/>
  <c r="I2610" i="4"/>
  <c r="J2610" i="4"/>
  <c r="H2610" i="4"/>
  <c r="AK2610" i="4"/>
  <c r="AL2610" i="4"/>
  <c r="AM2610" i="4"/>
  <c r="AN2610" i="4"/>
  <c r="AO2610" i="4"/>
  <c r="AP2610" i="4"/>
  <c r="AR2610" i="4"/>
  <c r="D2611" i="4"/>
  <c r="E2611" i="4"/>
  <c r="F2611" i="4"/>
  <c r="G2611" i="4"/>
  <c r="I2611" i="4"/>
  <c r="J2611" i="4"/>
  <c r="H2611" i="4"/>
  <c r="AK2611" i="4"/>
  <c r="AL2611" i="4"/>
  <c r="AM2611" i="4"/>
  <c r="AN2611" i="4"/>
  <c r="AO2611" i="4"/>
  <c r="AP2611" i="4"/>
  <c r="AR2611" i="4"/>
  <c r="D2612" i="4"/>
  <c r="E2612" i="4"/>
  <c r="F2612" i="4"/>
  <c r="G2612" i="4"/>
  <c r="I2612" i="4"/>
  <c r="J2612" i="4"/>
  <c r="H2612" i="4"/>
  <c r="AK2612" i="4"/>
  <c r="AL2612" i="4"/>
  <c r="AM2612" i="4"/>
  <c r="AN2612" i="4"/>
  <c r="AO2612" i="4"/>
  <c r="AP2612" i="4"/>
  <c r="AR2612" i="4"/>
  <c r="D2613" i="4"/>
  <c r="E2613" i="4"/>
  <c r="F2613" i="4"/>
  <c r="G2613" i="4"/>
  <c r="I2613" i="4"/>
  <c r="J2613" i="4"/>
  <c r="H2613" i="4"/>
  <c r="AK2613" i="4"/>
  <c r="AL2613" i="4"/>
  <c r="AM2613" i="4"/>
  <c r="AN2613" i="4"/>
  <c r="AO2613" i="4"/>
  <c r="AP2613" i="4"/>
  <c r="AR2613" i="4"/>
  <c r="D2614" i="4"/>
  <c r="E2614" i="4"/>
  <c r="F2614" i="4"/>
  <c r="G2614" i="4"/>
  <c r="I2614" i="4"/>
  <c r="J2614" i="4"/>
  <c r="H2614" i="4"/>
  <c r="AK2614" i="4"/>
  <c r="AL2614" i="4"/>
  <c r="AM2614" i="4"/>
  <c r="AN2614" i="4"/>
  <c r="AO2614" i="4"/>
  <c r="AP2614" i="4"/>
  <c r="AR2614" i="4"/>
  <c r="D2615" i="4"/>
  <c r="E2615" i="4"/>
  <c r="F2615" i="4"/>
  <c r="G2615" i="4"/>
  <c r="I2615" i="4"/>
  <c r="J2615" i="4"/>
  <c r="H2615" i="4"/>
  <c r="AK2615" i="4"/>
  <c r="AL2615" i="4"/>
  <c r="AM2615" i="4"/>
  <c r="AN2615" i="4"/>
  <c r="AO2615" i="4"/>
  <c r="AP2615" i="4"/>
  <c r="AR2615" i="4"/>
  <c r="D2616" i="4"/>
  <c r="E2616" i="4"/>
  <c r="F2616" i="4"/>
  <c r="G2616" i="4"/>
  <c r="I2616" i="4"/>
  <c r="J2616" i="4"/>
  <c r="H2616" i="4"/>
  <c r="AK2616" i="4"/>
  <c r="AL2616" i="4"/>
  <c r="AM2616" i="4"/>
  <c r="AN2616" i="4"/>
  <c r="AO2616" i="4"/>
  <c r="AP2616" i="4"/>
  <c r="AR2616" i="4"/>
  <c r="D2617" i="4"/>
  <c r="E2617" i="4"/>
  <c r="F2617" i="4"/>
  <c r="G2617" i="4"/>
  <c r="I2617" i="4"/>
  <c r="J2617" i="4"/>
  <c r="H2617" i="4"/>
  <c r="AK2617" i="4"/>
  <c r="AL2617" i="4"/>
  <c r="AM2617" i="4"/>
  <c r="AN2617" i="4"/>
  <c r="AO2617" i="4"/>
  <c r="AP2617" i="4"/>
  <c r="AR2617" i="4"/>
  <c r="D2618" i="4"/>
  <c r="E2618" i="4"/>
  <c r="F2618" i="4"/>
  <c r="G2618" i="4"/>
  <c r="I2618" i="4"/>
  <c r="J2618" i="4"/>
  <c r="H2618" i="4"/>
  <c r="AK2618" i="4"/>
  <c r="AL2618" i="4"/>
  <c r="AM2618" i="4"/>
  <c r="AN2618" i="4"/>
  <c r="AO2618" i="4"/>
  <c r="AP2618" i="4"/>
  <c r="AR2618" i="4"/>
  <c r="D2619" i="4"/>
  <c r="E2619" i="4"/>
  <c r="F2619" i="4"/>
  <c r="G2619" i="4"/>
  <c r="I2619" i="4"/>
  <c r="J2619" i="4"/>
  <c r="H2619" i="4"/>
  <c r="AK2619" i="4"/>
  <c r="AL2619" i="4"/>
  <c r="AM2619" i="4"/>
  <c r="AN2619" i="4"/>
  <c r="AO2619" i="4"/>
  <c r="AP2619" i="4"/>
  <c r="AR2619" i="4"/>
  <c r="D2620" i="4"/>
  <c r="E2620" i="4"/>
  <c r="F2620" i="4"/>
  <c r="G2620" i="4"/>
  <c r="I2620" i="4"/>
  <c r="J2620" i="4"/>
  <c r="H2620" i="4"/>
  <c r="AK2620" i="4"/>
  <c r="AL2620" i="4"/>
  <c r="AM2620" i="4"/>
  <c r="AN2620" i="4"/>
  <c r="AO2620" i="4"/>
  <c r="AP2620" i="4"/>
  <c r="AR2620" i="4"/>
  <c r="D2621" i="4"/>
  <c r="E2621" i="4"/>
  <c r="F2621" i="4"/>
  <c r="G2621" i="4"/>
  <c r="I2621" i="4"/>
  <c r="J2621" i="4"/>
  <c r="H2621" i="4"/>
  <c r="AK2621" i="4"/>
  <c r="AL2621" i="4"/>
  <c r="AM2621" i="4"/>
  <c r="AN2621" i="4"/>
  <c r="AO2621" i="4"/>
  <c r="AP2621" i="4"/>
  <c r="AR2621" i="4"/>
  <c r="D2622" i="4"/>
  <c r="E2622" i="4"/>
  <c r="F2622" i="4"/>
  <c r="G2622" i="4"/>
  <c r="I2622" i="4"/>
  <c r="J2622" i="4"/>
  <c r="H2622" i="4"/>
  <c r="AK2622" i="4"/>
  <c r="AL2622" i="4"/>
  <c r="AM2622" i="4"/>
  <c r="AN2622" i="4"/>
  <c r="AO2622" i="4"/>
  <c r="AP2622" i="4"/>
  <c r="AR2622" i="4"/>
  <c r="D2623" i="4"/>
  <c r="E2623" i="4"/>
  <c r="F2623" i="4"/>
  <c r="G2623" i="4"/>
  <c r="I2623" i="4"/>
  <c r="J2623" i="4"/>
  <c r="H2623" i="4"/>
  <c r="AK2623" i="4"/>
  <c r="AL2623" i="4"/>
  <c r="AM2623" i="4"/>
  <c r="AN2623" i="4"/>
  <c r="AO2623" i="4"/>
  <c r="AP2623" i="4"/>
  <c r="AR2623" i="4"/>
  <c r="D2624" i="4"/>
  <c r="E2624" i="4"/>
  <c r="F2624" i="4"/>
  <c r="G2624" i="4"/>
  <c r="I2624" i="4"/>
  <c r="J2624" i="4"/>
  <c r="H2624" i="4"/>
  <c r="AK2624" i="4"/>
  <c r="AL2624" i="4"/>
  <c r="AM2624" i="4"/>
  <c r="AN2624" i="4"/>
  <c r="AO2624" i="4"/>
  <c r="AP2624" i="4"/>
  <c r="AR2624" i="4"/>
  <c r="D2625" i="4"/>
  <c r="E2625" i="4"/>
  <c r="F2625" i="4"/>
  <c r="G2625" i="4"/>
  <c r="I2625" i="4"/>
  <c r="J2625" i="4"/>
  <c r="H2625" i="4"/>
  <c r="AK2625" i="4"/>
  <c r="AL2625" i="4"/>
  <c r="AM2625" i="4"/>
  <c r="AN2625" i="4"/>
  <c r="AO2625" i="4"/>
  <c r="AP2625" i="4"/>
  <c r="AR2625" i="4"/>
  <c r="D2626" i="4"/>
  <c r="E2626" i="4"/>
  <c r="F2626" i="4"/>
  <c r="G2626" i="4"/>
  <c r="I2626" i="4"/>
  <c r="J2626" i="4"/>
  <c r="H2626" i="4"/>
  <c r="AK2626" i="4"/>
  <c r="AL2626" i="4"/>
  <c r="AM2626" i="4"/>
  <c r="AN2626" i="4"/>
  <c r="AO2626" i="4"/>
  <c r="AP2626" i="4"/>
  <c r="AR2626" i="4"/>
  <c r="D2627" i="4"/>
  <c r="E2627" i="4"/>
  <c r="F2627" i="4"/>
  <c r="G2627" i="4"/>
  <c r="I2627" i="4"/>
  <c r="J2627" i="4"/>
  <c r="H2627" i="4"/>
  <c r="AK2627" i="4"/>
  <c r="AL2627" i="4"/>
  <c r="AM2627" i="4"/>
  <c r="AN2627" i="4"/>
  <c r="AO2627" i="4"/>
  <c r="AP2627" i="4"/>
  <c r="AR2627" i="4"/>
  <c r="D2628" i="4"/>
  <c r="E2628" i="4"/>
  <c r="F2628" i="4"/>
  <c r="G2628" i="4"/>
  <c r="I2628" i="4"/>
  <c r="J2628" i="4"/>
  <c r="H2628" i="4"/>
  <c r="AK2628" i="4"/>
  <c r="AL2628" i="4"/>
  <c r="AM2628" i="4"/>
  <c r="AN2628" i="4"/>
  <c r="AO2628" i="4"/>
  <c r="AP2628" i="4"/>
  <c r="AR2628" i="4"/>
  <c r="D2629" i="4"/>
  <c r="E2629" i="4"/>
  <c r="F2629" i="4"/>
  <c r="G2629" i="4"/>
  <c r="I2629" i="4"/>
  <c r="J2629" i="4"/>
  <c r="H2629" i="4"/>
  <c r="AK2629" i="4"/>
  <c r="AL2629" i="4"/>
  <c r="AM2629" i="4"/>
  <c r="AN2629" i="4"/>
  <c r="AO2629" i="4"/>
  <c r="AP2629" i="4"/>
  <c r="AR2629" i="4"/>
  <c r="D2630" i="4"/>
  <c r="E2630" i="4"/>
  <c r="F2630" i="4"/>
  <c r="G2630" i="4"/>
  <c r="I2630" i="4"/>
  <c r="J2630" i="4"/>
  <c r="H2630" i="4"/>
  <c r="AK2630" i="4"/>
  <c r="AL2630" i="4"/>
  <c r="AM2630" i="4"/>
  <c r="AN2630" i="4"/>
  <c r="AO2630" i="4"/>
  <c r="AP2630" i="4"/>
  <c r="AR2630" i="4"/>
  <c r="D2631" i="4"/>
  <c r="E2631" i="4"/>
  <c r="F2631" i="4"/>
  <c r="G2631" i="4"/>
  <c r="I2631" i="4"/>
  <c r="J2631" i="4"/>
  <c r="H2631" i="4"/>
  <c r="AK2631" i="4"/>
  <c r="AL2631" i="4"/>
  <c r="AM2631" i="4"/>
  <c r="AN2631" i="4"/>
  <c r="AO2631" i="4"/>
  <c r="AP2631" i="4"/>
  <c r="AR2631" i="4"/>
  <c r="D2632" i="4"/>
  <c r="E2632" i="4"/>
  <c r="F2632" i="4"/>
  <c r="G2632" i="4"/>
  <c r="I2632" i="4"/>
  <c r="J2632" i="4"/>
  <c r="H2632" i="4"/>
  <c r="AK2632" i="4"/>
  <c r="AL2632" i="4"/>
  <c r="AM2632" i="4"/>
  <c r="AN2632" i="4"/>
  <c r="AO2632" i="4"/>
  <c r="AP2632" i="4"/>
  <c r="AR2632" i="4"/>
  <c r="D2633" i="4"/>
  <c r="E2633" i="4"/>
  <c r="F2633" i="4"/>
  <c r="G2633" i="4"/>
  <c r="I2633" i="4"/>
  <c r="J2633" i="4"/>
  <c r="H2633" i="4"/>
  <c r="AK2633" i="4"/>
  <c r="AL2633" i="4"/>
  <c r="AM2633" i="4"/>
  <c r="AN2633" i="4"/>
  <c r="AO2633" i="4"/>
  <c r="AP2633" i="4"/>
  <c r="AR2633" i="4"/>
  <c r="D2634" i="4"/>
  <c r="E2634" i="4"/>
  <c r="F2634" i="4"/>
  <c r="G2634" i="4"/>
  <c r="I2634" i="4"/>
  <c r="J2634" i="4"/>
  <c r="H2634" i="4"/>
  <c r="AK2634" i="4"/>
  <c r="AL2634" i="4"/>
  <c r="AM2634" i="4"/>
  <c r="AN2634" i="4"/>
  <c r="AO2634" i="4"/>
  <c r="AP2634" i="4"/>
  <c r="AR2634" i="4"/>
  <c r="D2635" i="4"/>
  <c r="E2635" i="4"/>
  <c r="F2635" i="4"/>
  <c r="G2635" i="4"/>
  <c r="I2635" i="4"/>
  <c r="J2635" i="4"/>
  <c r="H2635" i="4"/>
  <c r="AK2635" i="4"/>
  <c r="AL2635" i="4"/>
  <c r="AM2635" i="4"/>
  <c r="AN2635" i="4"/>
  <c r="AO2635" i="4"/>
  <c r="AP2635" i="4"/>
  <c r="AR2635" i="4"/>
  <c r="D2636" i="4"/>
  <c r="E2636" i="4"/>
  <c r="F2636" i="4"/>
  <c r="G2636" i="4"/>
  <c r="I2636" i="4"/>
  <c r="J2636" i="4"/>
  <c r="H2636" i="4"/>
  <c r="AK2636" i="4"/>
  <c r="AL2636" i="4"/>
  <c r="AM2636" i="4"/>
  <c r="AN2636" i="4"/>
  <c r="AO2636" i="4"/>
  <c r="AP2636" i="4"/>
  <c r="AR2636" i="4"/>
  <c r="D2637" i="4"/>
  <c r="E2637" i="4"/>
  <c r="F2637" i="4"/>
  <c r="G2637" i="4"/>
  <c r="I2637" i="4"/>
  <c r="J2637" i="4"/>
  <c r="H2637" i="4"/>
  <c r="AK2637" i="4"/>
  <c r="AL2637" i="4"/>
  <c r="AM2637" i="4"/>
  <c r="AN2637" i="4"/>
  <c r="AO2637" i="4"/>
  <c r="AP2637" i="4"/>
  <c r="AR2637" i="4"/>
  <c r="D2638" i="4"/>
  <c r="E2638" i="4"/>
  <c r="F2638" i="4"/>
  <c r="G2638" i="4"/>
  <c r="I2638" i="4"/>
  <c r="J2638" i="4"/>
  <c r="H2638" i="4"/>
  <c r="AK2638" i="4"/>
  <c r="AL2638" i="4"/>
  <c r="AM2638" i="4"/>
  <c r="AN2638" i="4"/>
  <c r="AO2638" i="4"/>
  <c r="AP2638" i="4"/>
  <c r="AR2638" i="4"/>
  <c r="D2639" i="4"/>
  <c r="E2639" i="4"/>
  <c r="F2639" i="4"/>
  <c r="G2639" i="4"/>
  <c r="I2639" i="4"/>
  <c r="J2639" i="4"/>
  <c r="H2639" i="4"/>
  <c r="AK2639" i="4"/>
  <c r="AL2639" i="4"/>
  <c r="AM2639" i="4"/>
  <c r="AN2639" i="4"/>
  <c r="AO2639" i="4"/>
  <c r="AP2639" i="4"/>
  <c r="AR2639" i="4"/>
  <c r="D2640" i="4"/>
  <c r="E2640" i="4"/>
  <c r="F2640" i="4"/>
  <c r="G2640" i="4"/>
  <c r="I2640" i="4"/>
  <c r="J2640" i="4"/>
  <c r="H2640" i="4"/>
  <c r="AK2640" i="4"/>
  <c r="AL2640" i="4"/>
  <c r="AM2640" i="4"/>
  <c r="AN2640" i="4"/>
  <c r="AO2640" i="4"/>
  <c r="AP2640" i="4"/>
  <c r="AR2640" i="4"/>
  <c r="D2641" i="4"/>
  <c r="E2641" i="4"/>
  <c r="F2641" i="4"/>
  <c r="G2641" i="4"/>
  <c r="I2641" i="4"/>
  <c r="J2641" i="4"/>
  <c r="H2641" i="4"/>
  <c r="AK2641" i="4"/>
  <c r="AL2641" i="4"/>
  <c r="AM2641" i="4"/>
  <c r="AN2641" i="4"/>
  <c r="AO2641" i="4"/>
  <c r="AP2641" i="4"/>
  <c r="AR2641" i="4"/>
  <c r="D2642" i="4"/>
  <c r="E2642" i="4"/>
  <c r="F2642" i="4"/>
  <c r="G2642" i="4"/>
  <c r="I2642" i="4"/>
  <c r="J2642" i="4"/>
  <c r="H2642" i="4"/>
  <c r="AK2642" i="4"/>
  <c r="AL2642" i="4"/>
  <c r="AM2642" i="4"/>
  <c r="AN2642" i="4"/>
  <c r="AO2642" i="4"/>
  <c r="AP2642" i="4"/>
  <c r="AR2642" i="4"/>
  <c r="D2643" i="4"/>
  <c r="E2643" i="4"/>
  <c r="F2643" i="4"/>
  <c r="G2643" i="4"/>
  <c r="I2643" i="4"/>
  <c r="J2643" i="4"/>
  <c r="H2643" i="4"/>
  <c r="AK2643" i="4"/>
  <c r="AL2643" i="4"/>
  <c r="AM2643" i="4"/>
  <c r="AN2643" i="4"/>
  <c r="AO2643" i="4"/>
  <c r="AP2643" i="4"/>
  <c r="AR2643" i="4"/>
  <c r="D2644" i="4"/>
  <c r="E2644" i="4"/>
  <c r="F2644" i="4"/>
  <c r="G2644" i="4"/>
  <c r="I2644" i="4"/>
  <c r="J2644" i="4"/>
  <c r="H2644" i="4"/>
  <c r="AK2644" i="4"/>
  <c r="AL2644" i="4"/>
  <c r="AM2644" i="4"/>
  <c r="AN2644" i="4"/>
  <c r="AO2644" i="4"/>
  <c r="AP2644" i="4"/>
  <c r="AR2644" i="4"/>
  <c r="D2645" i="4"/>
  <c r="E2645" i="4"/>
  <c r="F2645" i="4"/>
  <c r="G2645" i="4"/>
  <c r="I2645" i="4"/>
  <c r="J2645" i="4"/>
  <c r="H2645" i="4"/>
  <c r="AK2645" i="4"/>
  <c r="AL2645" i="4"/>
  <c r="AM2645" i="4"/>
  <c r="AN2645" i="4"/>
  <c r="AO2645" i="4"/>
  <c r="AP2645" i="4"/>
  <c r="AR2645" i="4"/>
  <c r="D2646" i="4"/>
  <c r="E2646" i="4"/>
  <c r="F2646" i="4"/>
  <c r="G2646" i="4"/>
  <c r="I2646" i="4"/>
  <c r="J2646" i="4"/>
  <c r="H2646" i="4"/>
  <c r="AK2646" i="4"/>
  <c r="AL2646" i="4"/>
  <c r="AM2646" i="4"/>
  <c r="AN2646" i="4"/>
  <c r="AO2646" i="4"/>
  <c r="AP2646" i="4"/>
  <c r="AR2646" i="4"/>
  <c r="D2647" i="4"/>
  <c r="E2647" i="4"/>
  <c r="F2647" i="4"/>
  <c r="G2647" i="4"/>
  <c r="I2647" i="4"/>
  <c r="J2647" i="4"/>
  <c r="H2647" i="4"/>
  <c r="AK2647" i="4"/>
  <c r="AL2647" i="4"/>
  <c r="AM2647" i="4"/>
  <c r="AN2647" i="4"/>
  <c r="AO2647" i="4"/>
  <c r="AP2647" i="4"/>
  <c r="AR2647" i="4"/>
  <c r="D2648" i="4"/>
  <c r="E2648" i="4"/>
  <c r="F2648" i="4"/>
  <c r="G2648" i="4"/>
  <c r="I2648" i="4"/>
  <c r="J2648" i="4"/>
  <c r="H2648" i="4"/>
  <c r="AK2648" i="4"/>
  <c r="AL2648" i="4"/>
  <c r="AM2648" i="4"/>
  <c r="AN2648" i="4"/>
  <c r="AO2648" i="4"/>
  <c r="AP2648" i="4"/>
  <c r="AR2648" i="4"/>
  <c r="D2649" i="4"/>
  <c r="E2649" i="4"/>
  <c r="F2649" i="4"/>
  <c r="G2649" i="4"/>
  <c r="I2649" i="4"/>
  <c r="J2649" i="4"/>
  <c r="H2649" i="4"/>
  <c r="AK2649" i="4"/>
  <c r="AL2649" i="4"/>
  <c r="AM2649" i="4"/>
  <c r="AN2649" i="4"/>
  <c r="AO2649" i="4"/>
  <c r="AP2649" i="4"/>
  <c r="AR2649" i="4"/>
  <c r="D2650" i="4"/>
  <c r="E2650" i="4"/>
  <c r="F2650" i="4"/>
  <c r="G2650" i="4"/>
  <c r="I2650" i="4"/>
  <c r="J2650" i="4"/>
  <c r="H2650" i="4"/>
  <c r="AK2650" i="4"/>
  <c r="AL2650" i="4"/>
  <c r="AM2650" i="4"/>
  <c r="AN2650" i="4"/>
  <c r="AO2650" i="4"/>
  <c r="AP2650" i="4"/>
  <c r="AR2650" i="4"/>
  <c r="D2651" i="4"/>
  <c r="E2651" i="4"/>
  <c r="F2651" i="4"/>
  <c r="G2651" i="4"/>
  <c r="I2651" i="4"/>
  <c r="J2651" i="4"/>
  <c r="H2651" i="4"/>
  <c r="AK2651" i="4"/>
  <c r="AL2651" i="4"/>
  <c r="AM2651" i="4"/>
  <c r="AN2651" i="4"/>
  <c r="AO2651" i="4"/>
  <c r="AP2651" i="4"/>
  <c r="AR2651" i="4"/>
  <c r="D2656" i="4"/>
  <c r="E2656" i="4"/>
  <c r="F2656" i="4"/>
  <c r="G2656" i="4"/>
  <c r="I2656" i="4"/>
  <c r="J2656" i="4"/>
  <c r="H2656" i="4"/>
  <c r="AK2656" i="4"/>
  <c r="AL2656" i="4"/>
  <c r="AM2656" i="4"/>
  <c r="AN2656" i="4"/>
  <c r="AO2656" i="4"/>
  <c r="AP2656" i="4"/>
  <c r="AR2656" i="4"/>
  <c r="D2657" i="4"/>
  <c r="E2657" i="4"/>
  <c r="F2657" i="4"/>
  <c r="G2657" i="4"/>
  <c r="I2657" i="4"/>
  <c r="J2657" i="4"/>
  <c r="H2657" i="4"/>
  <c r="AK2657" i="4"/>
  <c r="AL2657" i="4"/>
  <c r="AM2657" i="4"/>
  <c r="AN2657" i="4"/>
  <c r="AO2657" i="4"/>
  <c r="AP2657" i="4"/>
  <c r="AR2657" i="4"/>
  <c r="D2658" i="4"/>
  <c r="E2658" i="4"/>
  <c r="F2658" i="4"/>
  <c r="G2658" i="4"/>
  <c r="I2658" i="4"/>
  <c r="J2658" i="4"/>
  <c r="H2658" i="4"/>
  <c r="AK2658" i="4"/>
  <c r="AL2658" i="4"/>
  <c r="AM2658" i="4"/>
  <c r="AN2658" i="4"/>
  <c r="AO2658" i="4"/>
  <c r="AP2658" i="4"/>
  <c r="AR2658" i="4"/>
  <c r="D2659" i="4"/>
  <c r="E2659" i="4"/>
  <c r="F2659" i="4"/>
  <c r="G2659" i="4"/>
  <c r="I2659" i="4"/>
  <c r="J2659" i="4"/>
  <c r="H2659" i="4"/>
  <c r="AK2659" i="4"/>
  <c r="AL2659" i="4"/>
  <c r="AM2659" i="4"/>
  <c r="AN2659" i="4"/>
  <c r="AO2659" i="4"/>
  <c r="AP2659" i="4"/>
  <c r="AR2659" i="4"/>
  <c r="D2660" i="4"/>
  <c r="E2660" i="4"/>
  <c r="F2660" i="4"/>
  <c r="G2660" i="4"/>
  <c r="I2660" i="4"/>
  <c r="J2660" i="4"/>
  <c r="H2660" i="4"/>
  <c r="AK2660" i="4"/>
  <c r="AL2660" i="4"/>
  <c r="AM2660" i="4"/>
  <c r="AN2660" i="4"/>
  <c r="AO2660" i="4"/>
  <c r="AP2660" i="4"/>
  <c r="AR2660" i="4"/>
  <c r="D2661" i="4"/>
  <c r="E2661" i="4"/>
  <c r="F2661" i="4"/>
  <c r="G2661" i="4"/>
  <c r="I2661" i="4"/>
  <c r="J2661" i="4"/>
  <c r="H2661" i="4"/>
  <c r="AK2661" i="4"/>
  <c r="AL2661" i="4"/>
  <c r="AM2661" i="4"/>
  <c r="AN2661" i="4"/>
  <c r="AO2661" i="4"/>
  <c r="AP2661" i="4"/>
  <c r="AR2661" i="4"/>
  <c r="D2662" i="4"/>
  <c r="E2662" i="4"/>
  <c r="F2662" i="4"/>
  <c r="G2662" i="4"/>
  <c r="I2662" i="4"/>
  <c r="J2662" i="4"/>
  <c r="H2662" i="4"/>
  <c r="AK2662" i="4"/>
  <c r="AL2662" i="4"/>
  <c r="AM2662" i="4"/>
  <c r="AN2662" i="4"/>
  <c r="AO2662" i="4"/>
  <c r="AP2662" i="4"/>
  <c r="AR2662" i="4"/>
  <c r="D2663" i="4"/>
  <c r="E2663" i="4"/>
  <c r="F2663" i="4"/>
  <c r="G2663" i="4"/>
  <c r="I2663" i="4"/>
  <c r="J2663" i="4"/>
  <c r="H2663" i="4"/>
  <c r="AK2663" i="4"/>
  <c r="AL2663" i="4"/>
  <c r="AM2663" i="4"/>
  <c r="AN2663" i="4"/>
  <c r="AO2663" i="4"/>
  <c r="AP2663" i="4"/>
  <c r="AR2663" i="4"/>
  <c r="D2664" i="4"/>
  <c r="E2664" i="4"/>
  <c r="F2664" i="4"/>
  <c r="G2664" i="4"/>
  <c r="I2664" i="4"/>
  <c r="J2664" i="4"/>
  <c r="H2664" i="4"/>
  <c r="AK2664" i="4"/>
  <c r="AL2664" i="4"/>
  <c r="AM2664" i="4"/>
  <c r="AN2664" i="4"/>
  <c r="AO2664" i="4"/>
  <c r="AP2664" i="4"/>
  <c r="AR2664" i="4"/>
  <c r="D2665" i="4"/>
  <c r="E2665" i="4"/>
  <c r="F2665" i="4"/>
  <c r="G2665" i="4"/>
  <c r="I2665" i="4"/>
  <c r="J2665" i="4"/>
  <c r="H2665" i="4"/>
  <c r="AK2665" i="4"/>
  <c r="AL2665" i="4"/>
  <c r="AM2665" i="4"/>
  <c r="AN2665" i="4"/>
  <c r="AO2665" i="4"/>
  <c r="AP2665" i="4"/>
  <c r="AR2665" i="4"/>
  <c r="D2666" i="4"/>
  <c r="E2666" i="4"/>
  <c r="F2666" i="4"/>
  <c r="G2666" i="4"/>
  <c r="I2666" i="4"/>
  <c r="J2666" i="4"/>
  <c r="H2666" i="4"/>
  <c r="AK2666" i="4"/>
  <c r="AL2666" i="4"/>
  <c r="AM2666" i="4"/>
  <c r="AN2666" i="4"/>
  <c r="AO2666" i="4"/>
  <c r="AP2666" i="4"/>
  <c r="AR2666" i="4"/>
  <c r="D2667" i="4"/>
  <c r="E2667" i="4"/>
  <c r="F2667" i="4"/>
  <c r="G2667" i="4"/>
  <c r="I2667" i="4"/>
  <c r="J2667" i="4"/>
  <c r="H2667" i="4"/>
  <c r="AK2667" i="4"/>
  <c r="AL2667" i="4"/>
  <c r="AM2667" i="4"/>
  <c r="AN2667" i="4"/>
  <c r="AO2667" i="4"/>
  <c r="AP2667" i="4"/>
  <c r="AR2667" i="4"/>
  <c r="D2668" i="4"/>
  <c r="E2668" i="4"/>
  <c r="F2668" i="4"/>
  <c r="G2668" i="4"/>
  <c r="I2668" i="4"/>
  <c r="J2668" i="4"/>
  <c r="H2668" i="4"/>
  <c r="AK2668" i="4"/>
  <c r="AL2668" i="4"/>
  <c r="AM2668" i="4"/>
  <c r="AN2668" i="4"/>
  <c r="AO2668" i="4"/>
  <c r="AP2668" i="4"/>
  <c r="AR2668" i="4"/>
  <c r="D2669" i="4"/>
  <c r="E2669" i="4"/>
  <c r="F2669" i="4"/>
  <c r="G2669" i="4"/>
  <c r="I2669" i="4"/>
  <c r="J2669" i="4"/>
  <c r="H2669" i="4"/>
  <c r="AK2669" i="4"/>
  <c r="AL2669" i="4"/>
  <c r="AM2669" i="4"/>
  <c r="AN2669" i="4"/>
  <c r="AO2669" i="4"/>
  <c r="AP2669" i="4"/>
  <c r="AR2669" i="4"/>
  <c r="D2670" i="4"/>
  <c r="E2670" i="4"/>
  <c r="F2670" i="4"/>
  <c r="G2670" i="4"/>
  <c r="I2670" i="4"/>
  <c r="J2670" i="4"/>
  <c r="H2670" i="4"/>
  <c r="AK2670" i="4"/>
  <c r="AL2670" i="4"/>
  <c r="AM2670" i="4"/>
  <c r="AN2670" i="4"/>
  <c r="AO2670" i="4"/>
  <c r="AP2670" i="4"/>
  <c r="AR2670" i="4"/>
  <c r="D2671" i="4"/>
  <c r="E2671" i="4"/>
  <c r="F2671" i="4"/>
  <c r="G2671" i="4"/>
  <c r="I2671" i="4"/>
  <c r="J2671" i="4"/>
  <c r="H2671" i="4"/>
  <c r="AK2671" i="4"/>
  <c r="AL2671" i="4"/>
  <c r="AM2671" i="4"/>
  <c r="AN2671" i="4"/>
  <c r="AO2671" i="4"/>
  <c r="AP2671" i="4"/>
  <c r="AR2671" i="4"/>
  <c r="D2672" i="4"/>
  <c r="E2672" i="4"/>
  <c r="F2672" i="4"/>
  <c r="G2672" i="4"/>
  <c r="I2672" i="4"/>
  <c r="J2672" i="4"/>
  <c r="H2672" i="4"/>
  <c r="AK2672" i="4"/>
  <c r="AL2672" i="4"/>
  <c r="AM2672" i="4"/>
  <c r="AN2672" i="4"/>
  <c r="AO2672" i="4"/>
  <c r="AP2672" i="4"/>
  <c r="AR2672" i="4"/>
  <c r="D2673" i="4"/>
  <c r="E2673" i="4"/>
  <c r="F2673" i="4"/>
  <c r="G2673" i="4"/>
  <c r="I2673" i="4"/>
  <c r="J2673" i="4"/>
  <c r="H2673" i="4"/>
  <c r="AK2673" i="4"/>
  <c r="AL2673" i="4"/>
  <c r="AM2673" i="4"/>
  <c r="AN2673" i="4"/>
  <c r="AO2673" i="4"/>
  <c r="AP2673" i="4"/>
  <c r="AR2673" i="4"/>
  <c r="D2674" i="4"/>
  <c r="E2674" i="4"/>
  <c r="F2674" i="4"/>
  <c r="G2674" i="4"/>
  <c r="I2674" i="4"/>
  <c r="J2674" i="4"/>
  <c r="H2674" i="4"/>
  <c r="AK2674" i="4"/>
  <c r="AL2674" i="4"/>
  <c r="AM2674" i="4"/>
  <c r="AN2674" i="4"/>
  <c r="AO2674" i="4"/>
  <c r="AP2674" i="4"/>
  <c r="AR2674" i="4"/>
  <c r="D2675" i="4"/>
  <c r="E2675" i="4"/>
  <c r="F2675" i="4"/>
  <c r="G2675" i="4"/>
  <c r="I2675" i="4"/>
  <c r="J2675" i="4"/>
  <c r="H2675" i="4"/>
  <c r="AK2675" i="4"/>
  <c r="AL2675" i="4"/>
  <c r="AM2675" i="4"/>
  <c r="AN2675" i="4"/>
  <c r="AO2675" i="4"/>
  <c r="AP2675" i="4"/>
  <c r="AR2675" i="4"/>
  <c r="D2676" i="4"/>
  <c r="E2676" i="4"/>
  <c r="F2676" i="4"/>
  <c r="G2676" i="4"/>
  <c r="I2676" i="4"/>
  <c r="J2676" i="4"/>
  <c r="H2676" i="4"/>
  <c r="AK2676" i="4"/>
  <c r="AL2676" i="4"/>
  <c r="AM2676" i="4"/>
  <c r="AN2676" i="4"/>
  <c r="AO2676" i="4"/>
  <c r="AP2676" i="4"/>
  <c r="AR2676" i="4"/>
  <c r="D2677" i="4"/>
  <c r="E2677" i="4"/>
  <c r="F2677" i="4"/>
  <c r="G2677" i="4"/>
  <c r="I2677" i="4"/>
  <c r="J2677" i="4"/>
  <c r="H2677" i="4"/>
  <c r="AK2677" i="4"/>
  <c r="AL2677" i="4"/>
  <c r="AM2677" i="4"/>
  <c r="AN2677" i="4"/>
  <c r="AO2677" i="4"/>
  <c r="AP2677" i="4"/>
  <c r="AR2677" i="4"/>
  <c r="D2678" i="4"/>
  <c r="E2678" i="4"/>
  <c r="F2678" i="4"/>
  <c r="G2678" i="4"/>
  <c r="I2678" i="4"/>
  <c r="J2678" i="4"/>
  <c r="H2678" i="4"/>
  <c r="AK2678" i="4"/>
  <c r="AL2678" i="4"/>
  <c r="AM2678" i="4"/>
  <c r="AN2678" i="4"/>
  <c r="AO2678" i="4"/>
  <c r="AP2678" i="4"/>
  <c r="AR2678" i="4"/>
  <c r="D2679" i="4"/>
  <c r="E2679" i="4"/>
  <c r="F2679" i="4"/>
  <c r="G2679" i="4"/>
  <c r="I2679" i="4"/>
  <c r="J2679" i="4"/>
  <c r="H2679" i="4"/>
  <c r="AK2679" i="4"/>
  <c r="AL2679" i="4"/>
  <c r="AM2679" i="4"/>
  <c r="AN2679" i="4"/>
  <c r="AO2679" i="4"/>
  <c r="AP2679" i="4"/>
  <c r="AR2679" i="4"/>
  <c r="D2680" i="4"/>
  <c r="E2680" i="4"/>
  <c r="F2680" i="4"/>
  <c r="G2680" i="4"/>
  <c r="I2680" i="4"/>
  <c r="J2680" i="4"/>
  <c r="H2680" i="4"/>
  <c r="AK2680" i="4"/>
  <c r="AL2680" i="4"/>
  <c r="AM2680" i="4"/>
  <c r="AN2680" i="4"/>
  <c r="AO2680" i="4"/>
  <c r="AP2680" i="4"/>
  <c r="AR2680" i="4"/>
  <c r="D2681" i="4"/>
  <c r="E2681" i="4"/>
  <c r="F2681" i="4"/>
  <c r="G2681" i="4"/>
  <c r="I2681" i="4"/>
  <c r="J2681" i="4"/>
  <c r="H2681" i="4"/>
  <c r="AK2681" i="4"/>
  <c r="AL2681" i="4"/>
  <c r="AM2681" i="4"/>
  <c r="AN2681" i="4"/>
  <c r="AO2681" i="4"/>
  <c r="AP2681" i="4"/>
  <c r="AR2681" i="4"/>
  <c r="D2682" i="4"/>
  <c r="E2682" i="4"/>
  <c r="F2682" i="4"/>
  <c r="G2682" i="4"/>
  <c r="I2682" i="4"/>
  <c r="J2682" i="4"/>
  <c r="H2682" i="4"/>
  <c r="AK2682" i="4"/>
  <c r="AL2682" i="4"/>
  <c r="AM2682" i="4"/>
  <c r="AN2682" i="4"/>
  <c r="AO2682" i="4"/>
  <c r="AP2682" i="4"/>
  <c r="AR2682" i="4"/>
  <c r="D2683" i="4"/>
  <c r="E2683" i="4"/>
  <c r="F2683" i="4"/>
  <c r="G2683" i="4"/>
  <c r="I2683" i="4"/>
  <c r="J2683" i="4"/>
  <c r="H2683" i="4"/>
  <c r="AK2683" i="4"/>
  <c r="AL2683" i="4"/>
  <c r="AM2683" i="4"/>
  <c r="AN2683" i="4"/>
  <c r="AO2683" i="4"/>
  <c r="AP2683" i="4"/>
  <c r="AR2683" i="4"/>
  <c r="D2684" i="4"/>
  <c r="E2684" i="4"/>
  <c r="F2684" i="4"/>
  <c r="G2684" i="4"/>
  <c r="I2684" i="4"/>
  <c r="J2684" i="4"/>
  <c r="H2684" i="4"/>
  <c r="AK2684" i="4"/>
  <c r="AL2684" i="4"/>
  <c r="AM2684" i="4"/>
  <c r="AN2684" i="4"/>
  <c r="AO2684" i="4"/>
  <c r="AP2684" i="4"/>
  <c r="AR2684" i="4"/>
  <c r="D2685" i="4"/>
  <c r="E2685" i="4"/>
  <c r="F2685" i="4"/>
  <c r="G2685" i="4"/>
  <c r="I2685" i="4"/>
  <c r="J2685" i="4"/>
  <c r="H2685" i="4"/>
  <c r="AK2685" i="4"/>
  <c r="AL2685" i="4"/>
  <c r="AM2685" i="4"/>
  <c r="AN2685" i="4"/>
  <c r="AO2685" i="4"/>
  <c r="AP2685" i="4"/>
  <c r="AR2685" i="4"/>
  <c r="D2686" i="4"/>
  <c r="E2686" i="4"/>
  <c r="F2686" i="4"/>
  <c r="G2686" i="4"/>
  <c r="I2686" i="4"/>
  <c r="J2686" i="4"/>
  <c r="H2686" i="4"/>
  <c r="AK2686" i="4"/>
  <c r="AL2686" i="4"/>
  <c r="AM2686" i="4"/>
  <c r="AN2686" i="4"/>
  <c r="AO2686" i="4"/>
  <c r="AP2686" i="4"/>
  <c r="AR2686" i="4"/>
  <c r="D2687" i="4"/>
  <c r="E2687" i="4"/>
  <c r="F2687" i="4"/>
  <c r="G2687" i="4"/>
  <c r="I2687" i="4"/>
  <c r="J2687" i="4"/>
  <c r="H2687" i="4"/>
  <c r="AK2687" i="4"/>
  <c r="AL2687" i="4"/>
  <c r="AM2687" i="4"/>
  <c r="AN2687" i="4"/>
  <c r="AO2687" i="4"/>
  <c r="AP2687" i="4"/>
  <c r="AR2687" i="4"/>
  <c r="D2688" i="4"/>
  <c r="E2688" i="4"/>
  <c r="F2688" i="4"/>
  <c r="G2688" i="4"/>
  <c r="I2688" i="4"/>
  <c r="J2688" i="4"/>
  <c r="H2688" i="4"/>
  <c r="AK2688" i="4"/>
  <c r="AL2688" i="4"/>
  <c r="AM2688" i="4"/>
  <c r="AN2688" i="4"/>
  <c r="AO2688" i="4"/>
  <c r="AP2688" i="4"/>
  <c r="AR2688" i="4"/>
  <c r="D2689" i="4"/>
  <c r="E2689" i="4"/>
  <c r="F2689" i="4"/>
  <c r="G2689" i="4"/>
  <c r="I2689" i="4"/>
  <c r="J2689" i="4"/>
  <c r="H2689" i="4"/>
  <c r="AK2689" i="4"/>
  <c r="AL2689" i="4"/>
  <c r="AM2689" i="4"/>
  <c r="AN2689" i="4"/>
  <c r="AO2689" i="4"/>
  <c r="AP2689" i="4"/>
  <c r="AR2689" i="4"/>
  <c r="D2690" i="4"/>
  <c r="E2690" i="4"/>
  <c r="F2690" i="4"/>
  <c r="G2690" i="4"/>
  <c r="I2690" i="4"/>
  <c r="J2690" i="4"/>
  <c r="H2690" i="4"/>
  <c r="AK2690" i="4"/>
  <c r="AL2690" i="4"/>
  <c r="AM2690" i="4"/>
  <c r="AN2690" i="4"/>
  <c r="AO2690" i="4"/>
  <c r="AP2690" i="4"/>
  <c r="AR2690" i="4"/>
  <c r="D2691" i="4"/>
  <c r="E2691" i="4"/>
  <c r="F2691" i="4"/>
  <c r="G2691" i="4"/>
  <c r="I2691" i="4"/>
  <c r="J2691" i="4"/>
  <c r="H2691" i="4"/>
  <c r="AK2691" i="4"/>
  <c r="AL2691" i="4"/>
  <c r="AM2691" i="4"/>
  <c r="AN2691" i="4"/>
  <c r="AO2691" i="4"/>
  <c r="AP2691" i="4"/>
  <c r="AR2691" i="4"/>
  <c r="D2692" i="4"/>
  <c r="E2692" i="4"/>
  <c r="F2692" i="4"/>
  <c r="G2692" i="4"/>
  <c r="I2692" i="4"/>
  <c r="J2692" i="4"/>
  <c r="H2692" i="4"/>
  <c r="AK2692" i="4"/>
  <c r="AL2692" i="4"/>
  <c r="AM2692" i="4"/>
  <c r="AN2692" i="4"/>
  <c r="AO2692" i="4"/>
  <c r="AP2692" i="4"/>
  <c r="AR2692" i="4"/>
  <c r="D2693" i="4"/>
  <c r="E2693" i="4"/>
  <c r="F2693" i="4"/>
  <c r="G2693" i="4"/>
  <c r="I2693" i="4"/>
  <c r="J2693" i="4"/>
  <c r="H2693" i="4"/>
  <c r="AK2693" i="4"/>
  <c r="AL2693" i="4"/>
  <c r="AM2693" i="4"/>
  <c r="AN2693" i="4"/>
  <c r="AO2693" i="4"/>
  <c r="AP2693" i="4"/>
  <c r="AR2693" i="4"/>
  <c r="D2694" i="4"/>
  <c r="E2694" i="4"/>
  <c r="F2694" i="4"/>
  <c r="G2694" i="4"/>
  <c r="I2694" i="4"/>
  <c r="J2694" i="4"/>
  <c r="H2694" i="4"/>
  <c r="AK2694" i="4"/>
  <c r="AL2694" i="4"/>
  <c r="AM2694" i="4"/>
  <c r="AN2694" i="4"/>
  <c r="AO2694" i="4"/>
  <c r="AP2694" i="4"/>
  <c r="AR2694" i="4"/>
  <c r="D2695" i="4"/>
  <c r="E2695" i="4"/>
  <c r="F2695" i="4"/>
  <c r="G2695" i="4"/>
  <c r="I2695" i="4"/>
  <c r="J2695" i="4"/>
  <c r="H2695" i="4"/>
  <c r="AK2695" i="4"/>
  <c r="AL2695" i="4"/>
  <c r="AM2695" i="4"/>
  <c r="AN2695" i="4"/>
  <c r="AO2695" i="4"/>
  <c r="AP2695" i="4"/>
  <c r="AR2695" i="4"/>
  <c r="D2696" i="4"/>
  <c r="E2696" i="4"/>
  <c r="F2696" i="4"/>
  <c r="G2696" i="4"/>
  <c r="I2696" i="4"/>
  <c r="J2696" i="4"/>
  <c r="H2696" i="4"/>
  <c r="AK2696" i="4"/>
  <c r="AL2696" i="4"/>
  <c r="AM2696" i="4"/>
  <c r="AN2696" i="4"/>
  <c r="AO2696" i="4"/>
  <c r="AP2696" i="4"/>
  <c r="AR2696" i="4"/>
  <c r="D2698" i="4"/>
  <c r="E2698" i="4"/>
  <c r="F2698" i="4"/>
  <c r="G2698" i="4"/>
  <c r="I2698" i="4"/>
  <c r="J2698" i="4"/>
  <c r="L2698" i="4"/>
  <c r="M2698" i="4"/>
  <c r="N2698" i="4"/>
  <c r="O2698" i="4"/>
  <c r="AR2698" i="4"/>
  <c r="D2700" i="4"/>
  <c r="E2700" i="4"/>
  <c r="F2700" i="4"/>
  <c r="G2700" i="4"/>
  <c r="I2700" i="4"/>
  <c r="J2700" i="4"/>
  <c r="L2700" i="4"/>
  <c r="M2700" i="4"/>
  <c r="N2700" i="4"/>
  <c r="O2700" i="4"/>
  <c r="AR2700" i="4"/>
  <c r="I2702" i="4"/>
  <c r="J2702" i="4"/>
  <c r="H2702" i="4"/>
  <c r="AK2702" i="4"/>
  <c r="AL2702" i="4"/>
  <c r="AM2702" i="4"/>
  <c r="AN2702" i="4"/>
  <c r="AO2702" i="4"/>
  <c r="AP2702" i="4"/>
  <c r="AR2702" i="4"/>
  <c r="I2703" i="4"/>
  <c r="J2703" i="4"/>
  <c r="H2703" i="4"/>
  <c r="AK2703" i="4"/>
  <c r="AL2703" i="4"/>
  <c r="AM2703" i="4"/>
  <c r="AN2703" i="4"/>
  <c r="AO2703" i="4"/>
  <c r="AP2703" i="4"/>
  <c r="AR2703" i="4"/>
  <c r="I2704" i="4"/>
  <c r="J2704" i="4"/>
  <c r="H2704" i="4"/>
  <c r="AK2704" i="4"/>
  <c r="AL2704" i="4"/>
  <c r="AM2704" i="4"/>
  <c r="AN2704" i="4"/>
  <c r="AO2704" i="4"/>
  <c r="AP2704" i="4"/>
  <c r="AR2704" i="4"/>
  <c r="I2705" i="4"/>
  <c r="J2705" i="4"/>
  <c r="H2705" i="4"/>
  <c r="AK2705" i="4"/>
  <c r="AL2705" i="4"/>
  <c r="AM2705" i="4"/>
  <c r="AN2705" i="4"/>
  <c r="AO2705" i="4"/>
  <c r="AP2705" i="4"/>
  <c r="AR2705" i="4"/>
  <c r="D2706" i="4"/>
  <c r="E2706" i="4"/>
  <c r="F2706" i="4"/>
  <c r="G2706" i="4"/>
  <c r="I2706" i="4"/>
  <c r="J2706" i="4"/>
  <c r="H2706" i="4"/>
  <c r="AK2706" i="4"/>
  <c r="AL2706" i="4"/>
  <c r="AM2706" i="4"/>
  <c r="AN2706" i="4"/>
  <c r="AO2706" i="4"/>
  <c r="AP2706" i="4"/>
  <c r="AR2706" i="4"/>
  <c r="D2708" i="4"/>
  <c r="E2708" i="4"/>
  <c r="F2708" i="4"/>
  <c r="G2708" i="4"/>
  <c r="I2708" i="4"/>
  <c r="J2708" i="4"/>
  <c r="AK2708" i="4"/>
  <c r="AL2708" i="4"/>
  <c r="AM2708" i="4"/>
  <c r="AN2708" i="4"/>
  <c r="AO2708" i="4"/>
  <c r="AP2708" i="4"/>
  <c r="AR2708" i="4"/>
  <c r="D2709" i="4"/>
  <c r="E2709" i="4"/>
  <c r="F2709" i="4"/>
  <c r="G2709" i="4"/>
  <c r="I2709" i="4"/>
  <c r="J2709" i="4"/>
  <c r="AK2709" i="4"/>
  <c r="AL2709" i="4"/>
  <c r="AM2709" i="4"/>
  <c r="AN2709" i="4"/>
  <c r="AO2709" i="4"/>
  <c r="AP2709" i="4"/>
  <c r="AR2709" i="4"/>
  <c r="D2710" i="4"/>
  <c r="E2710" i="4"/>
  <c r="F2710" i="4"/>
  <c r="G2710" i="4"/>
  <c r="I2710" i="4"/>
  <c r="J2710" i="4"/>
  <c r="AK2710" i="4"/>
  <c r="AL2710" i="4"/>
  <c r="AM2710" i="4"/>
  <c r="AN2710" i="4"/>
  <c r="AO2710" i="4"/>
  <c r="AP2710" i="4"/>
  <c r="AR2710" i="4"/>
  <c r="D2711" i="4"/>
  <c r="E2711" i="4"/>
  <c r="F2711" i="4"/>
  <c r="G2711" i="4"/>
  <c r="I2711" i="4"/>
  <c r="J2711" i="4"/>
  <c r="AK2711" i="4"/>
  <c r="AL2711" i="4"/>
  <c r="AM2711" i="4"/>
  <c r="AN2711" i="4"/>
  <c r="AO2711" i="4"/>
  <c r="AP2711" i="4"/>
  <c r="AR2711" i="4"/>
  <c r="D2712" i="4"/>
  <c r="E2712" i="4"/>
  <c r="F2712" i="4"/>
  <c r="G2712" i="4"/>
  <c r="I2712" i="4"/>
  <c r="J2712" i="4"/>
  <c r="AK2712" i="4"/>
  <c r="AL2712" i="4"/>
  <c r="AM2712" i="4"/>
  <c r="AN2712" i="4"/>
  <c r="AO2712" i="4"/>
  <c r="AP2712" i="4"/>
  <c r="AR2712" i="4"/>
  <c r="D2713" i="4"/>
  <c r="E2713" i="4"/>
  <c r="F2713" i="4"/>
  <c r="G2713" i="4"/>
  <c r="I2713" i="4"/>
  <c r="J2713" i="4"/>
  <c r="AK2713" i="4"/>
  <c r="AL2713" i="4"/>
  <c r="AM2713" i="4"/>
  <c r="AN2713" i="4"/>
  <c r="AO2713" i="4"/>
  <c r="AP2713" i="4"/>
  <c r="AR2713" i="4"/>
  <c r="D2714" i="4"/>
  <c r="E2714" i="4"/>
  <c r="F2714" i="4"/>
  <c r="G2714" i="4"/>
  <c r="I2714" i="4"/>
  <c r="J2714" i="4"/>
  <c r="AK2714" i="4"/>
  <c r="AL2714" i="4"/>
  <c r="AM2714" i="4"/>
  <c r="AN2714" i="4"/>
  <c r="AO2714" i="4"/>
  <c r="AP2714" i="4"/>
  <c r="AR2714" i="4"/>
  <c r="D2715" i="4"/>
  <c r="E2715" i="4"/>
  <c r="F2715" i="4"/>
  <c r="G2715" i="4"/>
  <c r="I2715" i="4"/>
  <c r="J2715" i="4"/>
  <c r="AK2715" i="4"/>
  <c r="AL2715" i="4"/>
  <c r="AM2715" i="4"/>
  <c r="AN2715" i="4"/>
  <c r="AO2715" i="4"/>
  <c r="AP2715" i="4"/>
  <c r="AR2715" i="4"/>
  <c r="D2716" i="4"/>
  <c r="E2716" i="4"/>
  <c r="F2716" i="4"/>
  <c r="G2716" i="4"/>
  <c r="I2716" i="4"/>
  <c r="J2716" i="4"/>
  <c r="AK2716" i="4"/>
  <c r="AL2716" i="4"/>
  <c r="AM2716" i="4"/>
  <c r="AN2716" i="4"/>
  <c r="AO2716" i="4"/>
  <c r="AP2716" i="4"/>
  <c r="AR2716" i="4"/>
  <c r="D2717" i="4"/>
  <c r="E2717" i="4"/>
  <c r="F2717" i="4"/>
  <c r="G2717" i="4"/>
  <c r="I2717" i="4"/>
  <c r="J2717" i="4"/>
  <c r="AK2717" i="4"/>
  <c r="AL2717" i="4"/>
  <c r="AM2717" i="4"/>
  <c r="AN2717" i="4"/>
  <c r="AO2717" i="4"/>
  <c r="AP2717" i="4"/>
  <c r="AR2717" i="4"/>
  <c r="D2718" i="4"/>
  <c r="E2718" i="4"/>
  <c r="F2718" i="4"/>
  <c r="G2718" i="4"/>
  <c r="I2718" i="4"/>
  <c r="J2718" i="4"/>
  <c r="AK2718" i="4"/>
  <c r="AL2718" i="4"/>
  <c r="AM2718" i="4"/>
  <c r="AN2718" i="4"/>
  <c r="AO2718" i="4"/>
  <c r="AP2718" i="4"/>
  <c r="AR2718" i="4"/>
  <c r="D2719" i="4"/>
  <c r="E2719" i="4"/>
  <c r="F2719" i="4"/>
  <c r="G2719" i="4"/>
  <c r="I2719" i="4"/>
  <c r="J2719" i="4"/>
  <c r="AK2719" i="4"/>
  <c r="AL2719" i="4"/>
  <c r="AM2719" i="4"/>
  <c r="AN2719" i="4"/>
  <c r="AO2719" i="4"/>
  <c r="AP2719" i="4"/>
  <c r="AR2719" i="4"/>
  <c r="D2720" i="4"/>
  <c r="E2720" i="4"/>
  <c r="F2720" i="4"/>
  <c r="G2720" i="4"/>
  <c r="I2720" i="4"/>
  <c r="J2720" i="4"/>
  <c r="AK2720" i="4"/>
  <c r="AL2720" i="4"/>
  <c r="AM2720" i="4"/>
  <c r="AN2720" i="4"/>
  <c r="AO2720" i="4"/>
  <c r="AP2720" i="4"/>
  <c r="AR2720" i="4"/>
  <c r="D2721" i="4"/>
  <c r="E2721" i="4"/>
  <c r="F2721" i="4"/>
  <c r="G2721" i="4"/>
  <c r="I2721" i="4"/>
  <c r="J2721" i="4"/>
  <c r="AK2721" i="4"/>
  <c r="AL2721" i="4"/>
  <c r="AM2721" i="4"/>
  <c r="AN2721" i="4"/>
  <c r="AO2721" i="4"/>
  <c r="AP2721" i="4"/>
  <c r="AR2721" i="4"/>
  <c r="D2722" i="4"/>
  <c r="E2722" i="4"/>
  <c r="F2722" i="4"/>
  <c r="G2722" i="4"/>
  <c r="I2722" i="4"/>
  <c r="J2722" i="4"/>
  <c r="AK2722" i="4"/>
  <c r="AL2722" i="4"/>
  <c r="AM2722" i="4"/>
  <c r="AN2722" i="4"/>
  <c r="AO2722" i="4"/>
  <c r="AP2722" i="4"/>
  <c r="AR2722" i="4"/>
  <c r="D2723" i="4"/>
  <c r="E2723" i="4"/>
  <c r="F2723" i="4"/>
  <c r="G2723" i="4"/>
  <c r="I2723" i="4"/>
  <c r="J2723" i="4"/>
  <c r="AK2723" i="4"/>
  <c r="AL2723" i="4"/>
  <c r="AM2723" i="4"/>
  <c r="AN2723" i="4"/>
  <c r="AO2723" i="4"/>
  <c r="AP2723" i="4"/>
  <c r="AR2723" i="4"/>
  <c r="D2724" i="4"/>
  <c r="E2724" i="4"/>
  <c r="F2724" i="4"/>
  <c r="G2724" i="4"/>
  <c r="I2724" i="4"/>
  <c r="J2724" i="4"/>
  <c r="AK2724" i="4"/>
  <c r="AL2724" i="4"/>
  <c r="AM2724" i="4"/>
  <c r="AN2724" i="4"/>
  <c r="AO2724" i="4"/>
  <c r="AP2724" i="4"/>
  <c r="AR2724" i="4"/>
  <c r="D2725" i="4"/>
  <c r="E2725" i="4"/>
  <c r="F2725" i="4"/>
  <c r="G2725" i="4"/>
  <c r="I2725" i="4"/>
  <c r="J2725" i="4"/>
  <c r="AK2725" i="4"/>
  <c r="AL2725" i="4"/>
  <c r="AM2725" i="4"/>
  <c r="AN2725" i="4"/>
  <c r="AO2725" i="4"/>
  <c r="AP2725" i="4"/>
  <c r="AR2725" i="4"/>
  <c r="D2726" i="4"/>
  <c r="E2726" i="4"/>
  <c r="F2726" i="4"/>
  <c r="G2726" i="4"/>
  <c r="I2726" i="4"/>
  <c r="J2726" i="4"/>
  <c r="AK2726" i="4"/>
  <c r="AL2726" i="4"/>
  <c r="AM2726" i="4"/>
  <c r="AN2726" i="4"/>
  <c r="AO2726" i="4"/>
  <c r="AP2726" i="4"/>
  <c r="AR2726" i="4"/>
  <c r="D2727" i="4"/>
  <c r="E2727" i="4"/>
  <c r="F2727" i="4"/>
  <c r="G2727" i="4"/>
  <c r="I2727" i="4"/>
  <c r="J2727" i="4"/>
  <c r="AK2727" i="4"/>
  <c r="AL2727" i="4"/>
  <c r="AM2727" i="4"/>
  <c r="AN2727" i="4"/>
  <c r="AO2727" i="4"/>
  <c r="AP2727" i="4"/>
  <c r="AR2727" i="4"/>
  <c r="D2728" i="4"/>
  <c r="E2728" i="4"/>
  <c r="F2728" i="4"/>
  <c r="G2728" i="4"/>
  <c r="I2728" i="4"/>
  <c r="J2728" i="4"/>
  <c r="AK2728" i="4"/>
  <c r="AL2728" i="4"/>
  <c r="AM2728" i="4"/>
  <c r="AN2728" i="4"/>
  <c r="AO2728" i="4"/>
  <c r="AP2728" i="4"/>
  <c r="AR2728" i="4"/>
  <c r="D2729" i="4"/>
  <c r="E2729" i="4"/>
  <c r="F2729" i="4"/>
  <c r="G2729" i="4"/>
  <c r="I2729" i="4"/>
  <c r="J2729" i="4"/>
  <c r="AK2729" i="4"/>
  <c r="AL2729" i="4"/>
  <c r="AM2729" i="4"/>
  <c r="AN2729" i="4"/>
  <c r="AO2729" i="4"/>
  <c r="AP2729" i="4"/>
  <c r="AR2729" i="4"/>
  <c r="D2730" i="4"/>
  <c r="E2730" i="4"/>
  <c r="F2730" i="4"/>
  <c r="G2730" i="4"/>
  <c r="I2730" i="4"/>
  <c r="J2730" i="4"/>
  <c r="AK2730" i="4"/>
  <c r="AL2730" i="4"/>
  <c r="AM2730" i="4"/>
  <c r="AN2730" i="4"/>
  <c r="AO2730" i="4"/>
  <c r="AP2730" i="4"/>
  <c r="AR2730" i="4"/>
  <c r="D2731" i="4"/>
  <c r="E2731" i="4"/>
  <c r="F2731" i="4"/>
  <c r="G2731" i="4"/>
  <c r="I2731" i="4"/>
  <c r="J2731" i="4"/>
  <c r="AK2731" i="4"/>
  <c r="AL2731" i="4"/>
  <c r="AM2731" i="4"/>
  <c r="AN2731" i="4"/>
  <c r="AO2731" i="4"/>
  <c r="AP2731" i="4"/>
  <c r="AR2731" i="4"/>
  <c r="D2732" i="4"/>
  <c r="E2732" i="4"/>
  <c r="F2732" i="4"/>
  <c r="G2732" i="4"/>
  <c r="I2732" i="4"/>
  <c r="J2732" i="4"/>
  <c r="AK2732" i="4"/>
  <c r="AL2732" i="4"/>
  <c r="AM2732" i="4"/>
  <c r="AN2732" i="4"/>
  <c r="AO2732" i="4"/>
  <c r="AP2732" i="4"/>
  <c r="AR2732" i="4"/>
  <c r="D2733" i="4"/>
  <c r="E2733" i="4"/>
  <c r="F2733" i="4"/>
  <c r="G2733" i="4"/>
  <c r="I2733" i="4"/>
  <c r="J2733" i="4"/>
  <c r="AK2733" i="4"/>
  <c r="AL2733" i="4"/>
  <c r="AM2733" i="4"/>
  <c r="AN2733" i="4"/>
  <c r="AO2733" i="4"/>
  <c r="AP2733" i="4"/>
  <c r="AR2733" i="4"/>
  <c r="D2734" i="4"/>
  <c r="E2734" i="4"/>
  <c r="F2734" i="4"/>
  <c r="G2734" i="4"/>
  <c r="I2734" i="4"/>
  <c r="J2734" i="4"/>
  <c r="AK2734" i="4"/>
  <c r="AL2734" i="4"/>
  <c r="AM2734" i="4"/>
  <c r="AN2734" i="4"/>
  <c r="AO2734" i="4"/>
  <c r="AP2734" i="4"/>
  <c r="AR2734" i="4"/>
  <c r="D2735" i="4"/>
  <c r="E2735" i="4"/>
  <c r="F2735" i="4"/>
  <c r="G2735" i="4"/>
  <c r="I2735" i="4"/>
  <c r="J2735" i="4"/>
  <c r="AK2735" i="4"/>
  <c r="AL2735" i="4"/>
  <c r="AM2735" i="4"/>
  <c r="AN2735" i="4"/>
  <c r="AO2735" i="4"/>
  <c r="AP2735" i="4"/>
  <c r="AR2735" i="4"/>
  <c r="D2736" i="4"/>
  <c r="E2736" i="4"/>
  <c r="F2736" i="4"/>
  <c r="G2736" i="4"/>
  <c r="I2736" i="4"/>
  <c r="J2736" i="4"/>
  <c r="AK2736" i="4"/>
  <c r="AL2736" i="4"/>
  <c r="AM2736" i="4"/>
  <c r="AN2736" i="4"/>
  <c r="AO2736" i="4"/>
  <c r="AP2736" i="4"/>
  <c r="AR2736" i="4"/>
  <c r="D2737" i="4"/>
  <c r="E2737" i="4"/>
  <c r="F2737" i="4"/>
  <c r="G2737" i="4"/>
  <c r="I2737" i="4"/>
  <c r="J2737" i="4"/>
  <c r="AK2737" i="4"/>
  <c r="AL2737" i="4"/>
  <c r="AM2737" i="4"/>
  <c r="AN2737" i="4"/>
  <c r="AO2737" i="4"/>
  <c r="AP2737" i="4"/>
  <c r="AR2737" i="4"/>
  <c r="D2738" i="4"/>
  <c r="E2738" i="4"/>
  <c r="F2738" i="4"/>
  <c r="G2738" i="4"/>
  <c r="I2738" i="4"/>
  <c r="J2738" i="4"/>
  <c r="AK2738" i="4"/>
  <c r="AL2738" i="4"/>
  <c r="AM2738" i="4"/>
  <c r="AN2738" i="4"/>
  <c r="AO2738" i="4"/>
  <c r="AP2738" i="4"/>
  <c r="AR2738" i="4"/>
  <c r="D2739" i="4"/>
  <c r="E2739" i="4"/>
  <c r="F2739" i="4"/>
  <c r="G2739" i="4"/>
  <c r="I2739" i="4"/>
  <c r="J2739" i="4"/>
  <c r="AK2739" i="4"/>
  <c r="AL2739" i="4"/>
  <c r="AM2739" i="4"/>
  <c r="AN2739" i="4"/>
  <c r="AO2739" i="4"/>
  <c r="AP2739" i="4"/>
  <c r="AR2739" i="4"/>
  <c r="D2740" i="4"/>
  <c r="E2740" i="4"/>
  <c r="F2740" i="4"/>
  <c r="G2740" i="4"/>
  <c r="I2740" i="4"/>
  <c r="J2740" i="4"/>
  <c r="AK2740" i="4"/>
  <c r="AL2740" i="4"/>
  <c r="AM2740" i="4"/>
  <c r="AN2740" i="4"/>
  <c r="AO2740" i="4"/>
  <c r="AP2740" i="4"/>
  <c r="AR2740" i="4"/>
  <c r="D2741" i="4"/>
  <c r="E2741" i="4"/>
  <c r="F2741" i="4"/>
  <c r="G2741" i="4"/>
  <c r="I2741" i="4"/>
  <c r="J2741" i="4"/>
  <c r="AK2741" i="4"/>
  <c r="AL2741" i="4"/>
  <c r="AM2741" i="4"/>
  <c r="AN2741" i="4"/>
  <c r="AO2741" i="4"/>
  <c r="AP2741" i="4"/>
  <c r="AR2741" i="4"/>
  <c r="D2742" i="4"/>
  <c r="E2742" i="4"/>
  <c r="F2742" i="4"/>
  <c r="G2742" i="4"/>
  <c r="I2742" i="4"/>
  <c r="J2742" i="4"/>
  <c r="AK2742" i="4"/>
  <c r="AL2742" i="4"/>
  <c r="AM2742" i="4"/>
  <c r="AN2742" i="4"/>
  <c r="AO2742" i="4"/>
  <c r="AP2742" i="4"/>
  <c r="AR2742" i="4"/>
  <c r="D2743" i="4"/>
  <c r="E2743" i="4"/>
  <c r="F2743" i="4"/>
  <c r="G2743" i="4"/>
  <c r="I2743" i="4"/>
  <c r="J2743" i="4"/>
  <c r="AK2743" i="4"/>
  <c r="AL2743" i="4"/>
  <c r="AM2743" i="4"/>
  <c r="AN2743" i="4"/>
  <c r="AO2743" i="4"/>
  <c r="AP2743" i="4"/>
  <c r="AR2743" i="4"/>
  <c r="D2744" i="4"/>
  <c r="E2744" i="4"/>
  <c r="F2744" i="4"/>
  <c r="G2744" i="4"/>
  <c r="I2744" i="4"/>
  <c r="J2744" i="4"/>
  <c r="AK2744" i="4"/>
  <c r="AL2744" i="4"/>
  <c r="AM2744" i="4"/>
  <c r="AN2744" i="4"/>
  <c r="AO2744" i="4"/>
  <c r="AP2744" i="4"/>
  <c r="AR2744" i="4"/>
  <c r="D2745" i="4"/>
  <c r="E2745" i="4"/>
  <c r="F2745" i="4"/>
  <c r="G2745" i="4"/>
  <c r="I2745" i="4"/>
  <c r="J2745" i="4"/>
  <c r="AK2745" i="4"/>
  <c r="AL2745" i="4"/>
  <c r="AM2745" i="4"/>
  <c r="AN2745" i="4"/>
  <c r="AO2745" i="4"/>
  <c r="AP2745" i="4"/>
  <c r="AR2745" i="4"/>
  <c r="D2746" i="4"/>
  <c r="E2746" i="4"/>
  <c r="F2746" i="4"/>
  <c r="G2746" i="4"/>
  <c r="I2746" i="4"/>
  <c r="J2746" i="4"/>
  <c r="AK2746" i="4"/>
  <c r="AL2746" i="4"/>
  <c r="AM2746" i="4"/>
  <c r="AN2746" i="4"/>
  <c r="AO2746" i="4"/>
  <c r="AP2746" i="4"/>
  <c r="AR2746" i="4"/>
  <c r="D2747" i="4"/>
  <c r="E2747" i="4"/>
  <c r="F2747" i="4"/>
  <c r="G2747" i="4"/>
  <c r="I2747" i="4"/>
  <c r="J2747" i="4"/>
  <c r="AK2747" i="4"/>
  <c r="AL2747" i="4"/>
  <c r="AM2747" i="4"/>
  <c r="AN2747" i="4"/>
  <c r="AO2747" i="4"/>
  <c r="AP2747" i="4"/>
  <c r="AR2747" i="4"/>
  <c r="D2748" i="4"/>
  <c r="E2748" i="4"/>
  <c r="F2748" i="4"/>
  <c r="G2748" i="4"/>
  <c r="I2748" i="4"/>
  <c r="J2748" i="4"/>
  <c r="AK2748" i="4"/>
  <c r="AL2748" i="4"/>
  <c r="AM2748" i="4"/>
  <c r="AN2748" i="4"/>
  <c r="AO2748" i="4"/>
  <c r="AP2748" i="4"/>
  <c r="AR2748" i="4"/>
  <c r="D2749" i="4"/>
  <c r="E2749" i="4"/>
  <c r="F2749" i="4"/>
  <c r="G2749" i="4"/>
  <c r="I2749" i="4"/>
  <c r="J2749" i="4"/>
  <c r="AK2749" i="4"/>
  <c r="AL2749" i="4"/>
  <c r="AM2749" i="4"/>
  <c r="AN2749" i="4"/>
  <c r="AO2749" i="4"/>
  <c r="AP2749" i="4"/>
  <c r="AR2749" i="4"/>
  <c r="D2750" i="4"/>
  <c r="E2750" i="4"/>
  <c r="F2750" i="4"/>
  <c r="G2750" i="4"/>
  <c r="I2750" i="4"/>
  <c r="J2750" i="4"/>
  <c r="AK2750" i="4"/>
  <c r="AL2750" i="4"/>
  <c r="AM2750" i="4"/>
  <c r="AN2750" i="4"/>
  <c r="AO2750" i="4"/>
  <c r="AP2750" i="4"/>
  <c r="AR2750" i="4"/>
  <c r="D2751" i="4"/>
  <c r="E2751" i="4"/>
  <c r="F2751" i="4"/>
  <c r="G2751" i="4"/>
  <c r="I2751" i="4"/>
  <c r="J2751" i="4"/>
  <c r="AK2751" i="4"/>
  <c r="AL2751" i="4"/>
  <c r="AM2751" i="4"/>
  <c r="AN2751" i="4"/>
  <c r="AO2751" i="4"/>
  <c r="AP2751" i="4"/>
  <c r="AR2751" i="4"/>
  <c r="D2752" i="4"/>
  <c r="E2752" i="4"/>
  <c r="F2752" i="4"/>
  <c r="G2752" i="4"/>
  <c r="I2752" i="4"/>
  <c r="J2752" i="4"/>
  <c r="AK2752" i="4"/>
  <c r="AL2752" i="4"/>
  <c r="AM2752" i="4"/>
  <c r="AN2752" i="4"/>
  <c r="AO2752" i="4"/>
  <c r="AP2752" i="4"/>
  <c r="AR2752" i="4"/>
  <c r="D2753" i="4"/>
  <c r="E2753" i="4"/>
  <c r="F2753" i="4"/>
  <c r="G2753" i="4"/>
  <c r="I2753" i="4"/>
  <c r="J2753" i="4"/>
  <c r="AK2753" i="4"/>
  <c r="AL2753" i="4"/>
  <c r="AM2753" i="4"/>
  <c r="AN2753" i="4"/>
  <c r="AO2753" i="4"/>
  <c r="AP2753" i="4"/>
  <c r="AR2753" i="4"/>
  <c r="D2754" i="4"/>
  <c r="E2754" i="4"/>
  <c r="F2754" i="4"/>
  <c r="G2754" i="4"/>
  <c r="I2754" i="4"/>
  <c r="J2754" i="4"/>
  <c r="AK2754" i="4"/>
  <c r="AL2754" i="4"/>
  <c r="AM2754" i="4"/>
  <c r="AN2754" i="4"/>
  <c r="AO2754" i="4"/>
  <c r="AP2754" i="4"/>
  <c r="AR2754" i="4"/>
  <c r="D2755" i="4"/>
  <c r="E2755" i="4"/>
  <c r="F2755" i="4"/>
  <c r="G2755" i="4"/>
  <c r="I2755" i="4"/>
  <c r="J2755" i="4"/>
  <c r="AK2755" i="4"/>
  <c r="AL2755" i="4"/>
  <c r="AM2755" i="4"/>
  <c r="AN2755" i="4"/>
  <c r="AO2755" i="4"/>
  <c r="AP2755" i="4"/>
  <c r="AR2755" i="4"/>
  <c r="D2756" i="4"/>
  <c r="E2756" i="4"/>
  <c r="F2756" i="4"/>
  <c r="G2756" i="4"/>
  <c r="I2756" i="4"/>
  <c r="J2756" i="4"/>
  <c r="AK2756" i="4"/>
  <c r="AL2756" i="4"/>
  <c r="AM2756" i="4"/>
  <c r="AN2756" i="4"/>
  <c r="AO2756" i="4"/>
  <c r="AP2756" i="4"/>
  <c r="AR2756" i="4"/>
  <c r="D2757" i="4"/>
  <c r="E2757" i="4"/>
  <c r="F2757" i="4"/>
  <c r="G2757" i="4"/>
  <c r="I2757" i="4"/>
  <c r="J2757" i="4"/>
  <c r="AK2757" i="4"/>
  <c r="AL2757" i="4"/>
  <c r="AM2757" i="4"/>
  <c r="AN2757" i="4"/>
  <c r="AO2757" i="4"/>
  <c r="AP2757" i="4"/>
  <c r="AR2757" i="4"/>
  <c r="D2758" i="4"/>
  <c r="E2758" i="4"/>
  <c r="F2758" i="4"/>
  <c r="G2758" i="4"/>
  <c r="I2758" i="4"/>
  <c r="J2758" i="4"/>
  <c r="AK2758" i="4"/>
  <c r="AL2758" i="4"/>
  <c r="AM2758" i="4"/>
  <c r="AN2758" i="4"/>
  <c r="AO2758" i="4"/>
  <c r="AP2758" i="4"/>
  <c r="AR2758" i="4"/>
  <c r="D2759" i="4"/>
  <c r="E2759" i="4"/>
  <c r="F2759" i="4"/>
  <c r="G2759" i="4"/>
  <c r="I2759" i="4"/>
  <c r="J2759" i="4"/>
  <c r="AK2759" i="4"/>
  <c r="AL2759" i="4"/>
  <c r="AM2759" i="4"/>
  <c r="AN2759" i="4"/>
  <c r="AO2759" i="4"/>
  <c r="AP2759" i="4"/>
  <c r="AR2759" i="4"/>
  <c r="D2760" i="4"/>
  <c r="E2760" i="4"/>
  <c r="F2760" i="4"/>
  <c r="G2760" i="4"/>
  <c r="I2760" i="4"/>
  <c r="J2760" i="4"/>
  <c r="AK2760" i="4"/>
  <c r="AL2760" i="4"/>
  <c r="AM2760" i="4"/>
  <c r="AN2760" i="4"/>
  <c r="AO2760" i="4"/>
  <c r="AP2760" i="4"/>
  <c r="AR2760" i="4"/>
  <c r="D2761" i="4"/>
  <c r="E2761" i="4"/>
  <c r="F2761" i="4"/>
  <c r="G2761" i="4"/>
  <c r="I2761" i="4"/>
  <c r="J2761" i="4"/>
  <c r="AK2761" i="4"/>
  <c r="AL2761" i="4"/>
  <c r="AM2761" i="4"/>
  <c r="AN2761" i="4"/>
  <c r="AO2761" i="4"/>
  <c r="AP2761" i="4"/>
  <c r="AR2761" i="4"/>
  <c r="D2762" i="4"/>
  <c r="E2762" i="4"/>
  <c r="F2762" i="4"/>
  <c r="G2762" i="4"/>
  <c r="I2762" i="4"/>
  <c r="J2762" i="4"/>
  <c r="AK2762" i="4"/>
  <c r="AL2762" i="4"/>
  <c r="AM2762" i="4"/>
  <c r="AN2762" i="4"/>
  <c r="AO2762" i="4"/>
  <c r="AP2762" i="4"/>
  <c r="AR2762" i="4"/>
  <c r="D2763" i="4"/>
  <c r="E2763" i="4"/>
  <c r="F2763" i="4"/>
  <c r="G2763" i="4"/>
  <c r="I2763" i="4"/>
  <c r="J2763" i="4"/>
  <c r="AK2763" i="4"/>
  <c r="AL2763" i="4"/>
  <c r="AM2763" i="4"/>
  <c r="AN2763" i="4"/>
  <c r="AO2763" i="4"/>
  <c r="AP2763" i="4"/>
  <c r="AR2763" i="4"/>
  <c r="D2764" i="4"/>
  <c r="E2764" i="4"/>
  <c r="F2764" i="4"/>
  <c r="G2764" i="4"/>
  <c r="I2764" i="4"/>
  <c r="J2764" i="4"/>
  <c r="AK2764" i="4"/>
  <c r="AL2764" i="4"/>
  <c r="AM2764" i="4"/>
  <c r="AN2764" i="4"/>
  <c r="AO2764" i="4"/>
  <c r="AP2764" i="4"/>
  <c r="AR2764" i="4"/>
  <c r="D2765" i="4"/>
  <c r="E2765" i="4"/>
  <c r="F2765" i="4"/>
  <c r="G2765" i="4"/>
  <c r="I2765" i="4"/>
  <c r="J2765" i="4"/>
  <c r="AK2765" i="4"/>
  <c r="AL2765" i="4"/>
  <c r="AM2765" i="4"/>
  <c r="AN2765" i="4"/>
  <c r="AO2765" i="4"/>
  <c r="AP2765" i="4"/>
  <c r="AR2765" i="4"/>
  <c r="D2766" i="4"/>
  <c r="E2766" i="4"/>
  <c r="F2766" i="4"/>
  <c r="G2766" i="4"/>
  <c r="I2766" i="4"/>
  <c r="J2766" i="4"/>
  <c r="AK2766" i="4"/>
  <c r="AL2766" i="4"/>
  <c r="AM2766" i="4"/>
  <c r="AN2766" i="4"/>
  <c r="AO2766" i="4"/>
  <c r="AP2766" i="4"/>
  <c r="AR2766" i="4"/>
  <c r="D2767" i="4"/>
  <c r="E2767" i="4"/>
  <c r="F2767" i="4"/>
  <c r="G2767" i="4"/>
  <c r="I2767" i="4"/>
  <c r="J2767" i="4"/>
  <c r="AK2767" i="4"/>
  <c r="AL2767" i="4"/>
  <c r="AM2767" i="4"/>
  <c r="AN2767" i="4"/>
  <c r="AO2767" i="4"/>
  <c r="AP2767" i="4"/>
  <c r="AR2767" i="4"/>
  <c r="D2768" i="4"/>
  <c r="E2768" i="4"/>
  <c r="F2768" i="4"/>
  <c r="G2768" i="4"/>
  <c r="I2768" i="4"/>
  <c r="J2768" i="4"/>
  <c r="AK2768" i="4"/>
  <c r="AL2768" i="4"/>
  <c r="AM2768" i="4"/>
  <c r="AN2768" i="4"/>
  <c r="AO2768" i="4"/>
  <c r="AP2768" i="4"/>
  <c r="AR2768" i="4"/>
  <c r="D2769" i="4"/>
  <c r="E2769" i="4"/>
  <c r="F2769" i="4"/>
  <c r="G2769" i="4"/>
  <c r="I2769" i="4"/>
  <c r="J2769" i="4"/>
  <c r="AK2769" i="4"/>
  <c r="AL2769" i="4"/>
  <c r="AM2769" i="4"/>
  <c r="AN2769" i="4"/>
  <c r="AO2769" i="4"/>
  <c r="AP2769" i="4"/>
  <c r="AR2769" i="4"/>
  <c r="D2770" i="4"/>
  <c r="E2770" i="4"/>
  <c r="F2770" i="4"/>
  <c r="G2770" i="4"/>
  <c r="I2770" i="4"/>
  <c r="J2770" i="4"/>
  <c r="AK2770" i="4"/>
  <c r="AL2770" i="4"/>
  <c r="AM2770" i="4"/>
  <c r="AN2770" i="4"/>
  <c r="AO2770" i="4"/>
  <c r="AP2770" i="4"/>
  <c r="AR2770" i="4"/>
  <c r="D2771" i="4"/>
  <c r="E2771" i="4"/>
  <c r="F2771" i="4"/>
  <c r="G2771" i="4"/>
  <c r="I2771" i="4"/>
  <c r="J2771" i="4"/>
  <c r="AK2771" i="4"/>
  <c r="AL2771" i="4"/>
  <c r="AM2771" i="4"/>
  <c r="AN2771" i="4"/>
  <c r="AO2771" i="4"/>
  <c r="AP2771" i="4"/>
  <c r="AR2771" i="4"/>
  <c r="D2772" i="4"/>
  <c r="E2772" i="4"/>
  <c r="F2772" i="4"/>
  <c r="G2772" i="4"/>
  <c r="I2772" i="4"/>
  <c r="J2772" i="4"/>
  <c r="AK2772" i="4"/>
  <c r="AL2772" i="4"/>
  <c r="AM2772" i="4"/>
  <c r="AN2772" i="4"/>
  <c r="AO2772" i="4"/>
  <c r="AP2772" i="4"/>
  <c r="AR2772" i="4"/>
  <c r="D2773" i="4"/>
  <c r="E2773" i="4"/>
  <c r="F2773" i="4"/>
  <c r="G2773" i="4"/>
  <c r="I2773" i="4"/>
  <c r="J2773" i="4"/>
  <c r="AK2773" i="4"/>
  <c r="AL2773" i="4"/>
  <c r="AM2773" i="4"/>
  <c r="AN2773" i="4"/>
  <c r="AO2773" i="4"/>
  <c r="AP2773" i="4"/>
  <c r="AR2773" i="4"/>
  <c r="D2774" i="4"/>
  <c r="E2774" i="4"/>
  <c r="F2774" i="4"/>
  <c r="G2774" i="4"/>
  <c r="I2774" i="4"/>
  <c r="J2774" i="4"/>
  <c r="AK2774" i="4"/>
  <c r="AL2774" i="4"/>
  <c r="AM2774" i="4"/>
  <c r="AN2774" i="4"/>
  <c r="AO2774" i="4"/>
  <c r="AP2774" i="4"/>
  <c r="AR2774" i="4"/>
  <c r="D2775" i="4"/>
  <c r="E2775" i="4"/>
  <c r="F2775" i="4"/>
  <c r="G2775" i="4"/>
  <c r="I2775" i="4"/>
  <c r="J2775" i="4"/>
  <c r="AK2775" i="4"/>
  <c r="AL2775" i="4"/>
  <c r="AM2775" i="4"/>
  <c r="AN2775" i="4"/>
  <c r="AO2775" i="4"/>
  <c r="AP2775" i="4"/>
  <c r="AR2775" i="4"/>
  <c r="D2776" i="4"/>
  <c r="E2776" i="4"/>
  <c r="F2776" i="4"/>
  <c r="G2776" i="4"/>
  <c r="I2776" i="4"/>
  <c r="J2776" i="4"/>
  <c r="AK2776" i="4"/>
  <c r="AL2776" i="4"/>
  <c r="AM2776" i="4"/>
  <c r="AN2776" i="4"/>
  <c r="AO2776" i="4"/>
  <c r="AP2776" i="4"/>
  <c r="AR2776" i="4"/>
  <c r="D2777" i="4"/>
  <c r="E2777" i="4"/>
  <c r="F2777" i="4"/>
  <c r="G2777" i="4"/>
  <c r="I2777" i="4"/>
  <c r="J2777" i="4"/>
  <c r="AK2777" i="4"/>
  <c r="AL2777" i="4"/>
  <c r="AM2777" i="4"/>
  <c r="AN2777" i="4"/>
  <c r="AO2777" i="4"/>
  <c r="AP2777" i="4"/>
  <c r="AR2777" i="4"/>
  <c r="D2778" i="4"/>
  <c r="E2778" i="4"/>
  <c r="F2778" i="4"/>
  <c r="G2778" i="4"/>
  <c r="I2778" i="4"/>
  <c r="J2778" i="4"/>
  <c r="AK2778" i="4"/>
  <c r="AL2778" i="4"/>
  <c r="AM2778" i="4"/>
  <c r="AN2778" i="4"/>
  <c r="AO2778" i="4"/>
  <c r="AP2778" i="4"/>
  <c r="AR2778" i="4"/>
  <c r="D2779" i="4"/>
  <c r="E2779" i="4"/>
  <c r="F2779" i="4"/>
  <c r="G2779" i="4"/>
  <c r="I2779" i="4"/>
  <c r="J2779" i="4"/>
  <c r="AK2779" i="4"/>
  <c r="AL2779" i="4"/>
  <c r="AM2779" i="4"/>
  <c r="AN2779" i="4"/>
  <c r="AO2779" i="4"/>
  <c r="AP2779" i="4"/>
  <c r="AR2779" i="4"/>
  <c r="D2780" i="4"/>
  <c r="E2780" i="4"/>
  <c r="F2780" i="4"/>
  <c r="G2780" i="4"/>
  <c r="I2780" i="4"/>
  <c r="J2780" i="4"/>
  <c r="AK2780" i="4"/>
  <c r="AL2780" i="4"/>
  <c r="AM2780" i="4"/>
  <c r="AN2780" i="4"/>
  <c r="AO2780" i="4"/>
  <c r="AP2780" i="4"/>
  <c r="AR2780" i="4"/>
  <c r="D2781" i="4"/>
  <c r="E2781" i="4"/>
  <c r="F2781" i="4"/>
  <c r="G2781" i="4"/>
  <c r="I2781" i="4"/>
  <c r="J2781" i="4"/>
  <c r="AK2781" i="4"/>
  <c r="AL2781" i="4"/>
  <c r="AM2781" i="4"/>
  <c r="AN2781" i="4"/>
  <c r="AO2781" i="4"/>
  <c r="AP2781" i="4"/>
  <c r="AR2781" i="4"/>
  <c r="D2782" i="4"/>
  <c r="E2782" i="4"/>
  <c r="F2782" i="4"/>
  <c r="G2782" i="4"/>
  <c r="I2782" i="4"/>
  <c r="J2782" i="4"/>
  <c r="AK2782" i="4"/>
  <c r="AL2782" i="4"/>
  <c r="AM2782" i="4"/>
  <c r="AN2782" i="4"/>
  <c r="AO2782" i="4"/>
  <c r="AP2782" i="4"/>
  <c r="AR2782" i="4"/>
  <c r="D2783" i="4"/>
  <c r="E2783" i="4"/>
  <c r="F2783" i="4"/>
  <c r="G2783" i="4"/>
  <c r="I2783" i="4"/>
  <c r="J2783" i="4"/>
  <c r="AK2783" i="4"/>
  <c r="AL2783" i="4"/>
  <c r="AM2783" i="4"/>
  <c r="AN2783" i="4"/>
  <c r="AO2783" i="4"/>
  <c r="AP2783" i="4"/>
  <c r="AR2783" i="4"/>
  <c r="D2784" i="4"/>
  <c r="E2784" i="4"/>
  <c r="F2784" i="4"/>
  <c r="G2784" i="4"/>
  <c r="I2784" i="4"/>
  <c r="J2784" i="4"/>
  <c r="AK2784" i="4"/>
  <c r="AL2784" i="4"/>
  <c r="AM2784" i="4"/>
  <c r="AN2784" i="4"/>
  <c r="AO2784" i="4"/>
  <c r="AP2784" i="4"/>
  <c r="AR2784" i="4"/>
  <c r="D2785" i="4"/>
  <c r="E2785" i="4"/>
  <c r="F2785" i="4"/>
  <c r="G2785" i="4"/>
  <c r="I2785" i="4"/>
  <c r="J2785" i="4"/>
  <c r="AK2785" i="4"/>
  <c r="AL2785" i="4"/>
  <c r="AM2785" i="4"/>
  <c r="AN2785" i="4"/>
  <c r="AO2785" i="4"/>
  <c r="AP2785" i="4"/>
  <c r="AR2785" i="4"/>
  <c r="D2786" i="4"/>
  <c r="E2786" i="4"/>
  <c r="F2786" i="4"/>
  <c r="G2786" i="4"/>
  <c r="I2786" i="4"/>
  <c r="J2786" i="4"/>
  <c r="AK2786" i="4"/>
  <c r="AL2786" i="4"/>
  <c r="AM2786" i="4"/>
  <c r="AN2786" i="4"/>
  <c r="AO2786" i="4"/>
  <c r="AP2786" i="4"/>
  <c r="AR2786" i="4"/>
  <c r="D2787" i="4"/>
  <c r="E2787" i="4"/>
  <c r="F2787" i="4"/>
  <c r="G2787" i="4"/>
  <c r="I2787" i="4"/>
  <c r="J2787" i="4"/>
  <c r="AK2787" i="4"/>
  <c r="AL2787" i="4"/>
  <c r="AM2787" i="4"/>
  <c r="AN2787" i="4"/>
  <c r="AO2787" i="4"/>
  <c r="AP2787" i="4"/>
  <c r="AR2787" i="4"/>
  <c r="D2788" i="4"/>
  <c r="E2788" i="4"/>
  <c r="F2788" i="4"/>
  <c r="G2788" i="4"/>
  <c r="I2788" i="4"/>
  <c r="J2788" i="4"/>
  <c r="AK2788" i="4"/>
  <c r="AL2788" i="4"/>
  <c r="AM2788" i="4"/>
  <c r="AN2788" i="4"/>
  <c r="AO2788" i="4"/>
  <c r="AP2788" i="4"/>
  <c r="AR2788" i="4"/>
  <c r="D2789" i="4"/>
  <c r="E2789" i="4"/>
  <c r="F2789" i="4"/>
  <c r="G2789" i="4"/>
  <c r="I2789" i="4"/>
  <c r="J2789" i="4"/>
  <c r="AK2789" i="4"/>
  <c r="AL2789" i="4"/>
  <c r="AM2789" i="4"/>
  <c r="AN2789" i="4"/>
  <c r="AO2789" i="4"/>
  <c r="AP2789" i="4"/>
  <c r="AR2789" i="4"/>
  <c r="D2790" i="4"/>
  <c r="E2790" i="4"/>
  <c r="F2790" i="4"/>
  <c r="G2790" i="4"/>
  <c r="I2790" i="4"/>
  <c r="J2790" i="4"/>
  <c r="AK2790" i="4"/>
  <c r="AL2790" i="4"/>
  <c r="AM2790" i="4"/>
  <c r="AN2790" i="4"/>
  <c r="AO2790" i="4"/>
  <c r="AP2790" i="4"/>
  <c r="AR2790" i="4"/>
  <c r="D2791" i="4"/>
  <c r="E2791" i="4"/>
  <c r="F2791" i="4"/>
  <c r="G2791" i="4"/>
  <c r="I2791" i="4"/>
  <c r="J2791" i="4"/>
  <c r="AK2791" i="4"/>
  <c r="AL2791" i="4"/>
  <c r="AM2791" i="4"/>
  <c r="AN2791" i="4"/>
  <c r="AO2791" i="4"/>
  <c r="AP2791" i="4"/>
  <c r="AR2791" i="4"/>
  <c r="D2792" i="4"/>
  <c r="E2792" i="4"/>
  <c r="F2792" i="4"/>
  <c r="G2792" i="4"/>
  <c r="I2792" i="4"/>
  <c r="J2792" i="4"/>
  <c r="AK2792" i="4"/>
  <c r="AL2792" i="4"/>
  <c r="AM2792" i="4"/>
  <c r="AN2792" i="4"/>
  <c r="AO2792" i="4"/>
  <c r="AP2792" i="4"/>
  <c r="AR2792" i="4"/>
  <c r="D2793" i="4"/>
  <c r="E2793" i="4"/>
  <c r="F2793" i="4"/>
  <c r="G2793" i="4"/>
  <c r="I2793" i="4"/>
  <c r="J2793" i="4"/>
  <c r="AK2793" i="4"/>
  <c r="AL2793" i="4"/>
  <c r="AM2793" i="4"/>
  <c r="AN2793" i="4"/>
  <c r="AO2793" i="4"/>
  <c r="AP2793" i="4"/>
  <c r="AR2793" i="4"/>
  <c r="D2794" i="4"/>
  <c r="E2794" i="4"/>
  <c r="F2794" i="4"/>
  <c r="G2794" i="4"/>
  <c r="I2794" i="4"/>
  <c r="J2794" i="4"/>
  <c r="AK2794" i="4"/>
  <c r="AL2794" i="4"/>
  <c r="AM2794" i="4"/>
  <c r="AN2794" i="4"/>
  <c r="AO2794" i="4"/>
  <c r="AP2794" i="4"/>
  <c r="AR2794" i="4"/>
  <c r="D2795" i="4"/>
  <c r="E2795" i="4"/>
  <c r="F2795" i="4"/>
  <c r="G2795" i="4"/>
  <c r="I2795" i="4"/>
  <c r="J2795" i="4"/>
  <c r="AK2795" i="4"/>
  <c r="AL2795" i="4"/>
  <c r="AM2795" i="4"/>
  <c r="AN2795" i="4"/>
  <c r="AO2795" i="4"/>
  <c r="AP2795" i="4"/>
  <c r="AR2795" i="4"/>
  <c r="D2796" i="4"/>
  <c r="E2796" i="4"/>
  <c r="F2796" i="4"/>
  <c r="G2796" i="4"/>
  <c r="I2796" i="4"/>
  <c r="J2796" i="4"/>
  <c r="AK2796" i="4"/>
  <c r="AL2796" i="4"/>
  <c r="AM2796" i="4"/>
  <c r="AN2796" i="4"/>
  <c r="AO2796" i="4"/>
  <c r="AP2796" i="4"/>
  <c r="AR2796" i="4"/>
  <c r="D2797" i="4"/>
  <c r="E2797" i="4"/>
  <c r="F2797" i="4"/>
  <c r="G2797" i="4"/>
  <c r="I2797" i="4"/>
  <c r="J2797" i="4"/>
  <c r="AK2797" i="4"/>
  <c r="AL2797" i="4"/>
  <c r="AM2797" i="4"/>
  <c r="AN2797" i="4"/>
  <c r="AO2797" i="4"/>
  <c r="AP2797" i="4"/>
  <c r="AR2797" i="4"/>
  <c r="D2798" i="4"/>
  <c r="E2798" i="4"/>
  <c r="F2798" i="4"/>
  <c r="G2798" i="4"/>
  <c r="I2798" i="4"/>
  <c r="J2798" i="4"/>
  <c r="AK2798" i="4"/>
  <c r="AL2798" i="4"/>
  <c r="AM2798" i="4"/>
  <c r="AN2798" i="4"/>
  <c r="AO2798" i="4"/>
  <c r="AP2798" i="4"/>
  <c r="AR2798" i="4"/>
  <c r="D2799" i="4"/>
  <c r="E2799" i="4"/>
  <c r="F2799" i="4"/>
  <c r="G2799" i="4"/>
  <c r="I2799" i="4"/>
  <c r="J2799" i="4"/>
  <c r="AK2799" i="4"/>
  <c r="AL2799" i="4"/>
  <c r="AM2799" i="4"/>
  <c r="AN2799" i="4"/>
  <c r="AO2799" i="4"/>
  <c r="AP2799" i="4"/>
  <c r="AR2799" i="4"/>
  <c r="D2800" i="4"/>
  <c r="E2800" i="4"/>
  <c r="F2800" i="4"/>
  <c r="G2800" i="4"/>
  <c r="I2800" i="4"/>
  <c r="J2800" i="4"/>
  <c r="AK2800" i="4"/>
  <c r="AL2800" i="4"/>
  <c r="AM2800" i="4"/>
  <c r="AN2800" i="4"/>
  <c r="AO2800" i="4"/>
  <c r="AP2800" i="4"/>
  <c r="AR2800" i="4"/>
  <c r="D2801" i="4"/>
  <c r="E2801" i="4"/>
  <c r="F2801" i="4"/>
  <c r="G2801" i="4"/>
  <c r="I2801" i="4"/>
  <c r="J2801" i="4"/>
  <c r="AK2801" i="4"/>
  <c r="AL2801" i="4"/>
  <c r="AM2801" i="4"/>
  <c r="AN2801" i="4"/>
  <c r="AO2801" i="4"/>
  <c r="AP2801" i="4"/>
  <c r="AR2801" i="4"/>
  <c r="D2802" i="4"/>
  <c r="E2802" i="4"/>
  <c r="F2802" i="4"/>
  <c r="G2802" i="4"/>
  <c r="I2802" i="4"/>
  <c r="J2802" i="4"/>
  <c r="AK2802" i="4"/>
  <c r="AL2802" i="4"/>
  <c r="AM2802" i="4"/>
  <c r="AN2802" i="4"/>
  <c r="AO2802" i="4"/>
  <c r="AP2802" i="4"/>
  <c r="AR2802" i="4"/>
  <c r="D2803" i="4"/>
  <c r="E2803" i="4"/>
  <c r="F2803" i="4"/>
  <c r="G2803" i="4"/>
  <c r="I2803" i="4"/>
  <c r="J2803" i="4"/>
  <c r="AK2803" i="4"/>
  <c r="AL2803" i="4"/>
  <c r="AM2803" i="4"/>
  <c r="AN2803" i="4"/>
  <c r="AO2803" i="4"/>
  <c r="AP2803" i="4"/>
  <c r="AR2803" i="4"/>
  <c r="D2804" i="4"/>
  <c r="E2804" i="4"/>
  <c r="F2804" i="4"/>
  <c r="G2804" i="4"/>
  <c r="I2804" i="4"/>
  <c r="J2804" i="4"/>
  <c r="AK2804" i="4"/>
  <c r="AL2804" i="4"/>
  <c r="AM2804" i="4"/>
  <c r="AN2804" i="4"/>
  <c r="AO2804" i="4"/>
  <c r="AP2804" i="4"/>
  <c r="AR2804" i="4"/>
  <c r="D2805" i="4"/>
  <c r="E2805" i="4"/>
  <c r="F2805" i="4"/>
  <c r="G2805" i="4"/>
  <c r="I2805" i="4"/>
  <c r="J2805" i="4"/>
  <c r="AK2805" i="4"/>
  <c r="AL2805" i="4"/>
  <c r="AM2805" i="4"/>
  <c r="AN2805" i="4"/>
  <c r="AO2805" i="4"/>
  <c r="AP2805" i="4"/>
  <c r="AR2805" i="4"/>
  <c r="D2806" i="4"/>
  <c r="E2806" i="4"/>
  <c r="F2806" i="4"/>
  <c r="G2806" i="4"/>
  <c r="I2806" i="4"/>
  <c r="J2806" i="4"/>
  <c r="AK2806" i="4"/>
  <c r="AL2806" i="4"/>
  <c r="AM2806" i="4"/>
  <c r="AN2806" i="4"/>
  <c r="AO2806" i="4"/>
  <c r="AP2806" i="4"/>
  <c r="AR2806" i="4"/>
  <c r="D2807" i="4"/>
  <c r="E2807" i="4"/>
  <c r="F2807" i="4"/>
  <c r="G2807" i="4"/>
  <c r="I2807" i="4"/>
  <c r="J2807" i="4"/>
  <c r="H2807" i="4"/>
  <c r="AK2807" i="4"/>
  <c r="AL2807" i="4"/>
  <c r="AM2807" i="4"/>
  <c r="AN2807" i="4"/>
  <c r="AO2807" i="4"/>
  <c r="AP2807" i="4"/>
  <c r="AR2807" i="4"/>
  <c r="D2809" i="4"/>
  <c r="E2809" i="4"/>
  <c r="F2809" i="4"/>
  <c r="G2809" i="4"/>
  <c r="I2809" i="4"/>
  <c r="J2809" i="4"/>
  <c r="L2809" i="4"/>
  <c r="M2809" i="4"/>
  <c r="N2809" i="4"/>
  <c r="O2809" i="4"/>
  <c r="H2809" i="4"/>
  <c r="AK2809" i="4"/>
  <c r="AL2809" i="4"/>
  <c r="AM2809" i="4"/>
  <c r="P2809" i="4"/>
  <c r="AN2809" i="4"/>
  <c r="AO2809" i="4"/>
  <c r="AP2809" i="4"/>
  <c r="AR2809" i="4"/>
  <c r="D2810" i="4"/>
  <c r="E2810" i="4"/>
  <c r="F2810" i="4"/>
  <c r="G2810" i="4"/>
  <c r="I2810" i="4"/>
  <c r="J2810" i="4"/>
  <c r="H2810" i="4"/>
  <c r="AK2810" i="4"/>
  <c r="AL2810" i="4"/>
  <c r="AM2810" i="4"/>
  <c r="AN2810" i="4"/>
  <c r="AO2810" i="4"/>
  <c r="AP2810" i="4"/>
  <c r="AR2810" i="4"/>
  <c r="D2811" i="4"/>
  <c r="E2811" i="4"/>
  <c r="F2811" i="4"/>
  <c r="G2811" i="4"/>
  <c r="I2811" i="4"/>
  <c r="J2811" i="4"/>
  <c r="L2811" i="4"/>
  <c r="M2811" i="4"/>
  <c r="N2811" i="4"/>
  <c r="O2811" i="4"/>
  <c r="H2811" i="4"/>
  <c r="AK2811" i="4"/>
  <c r="AL2811" i="4"/>
  <c r="AM2811" i="4"/>
  <c r="P2811" i="4"/>
  <c r="AN2811" i="4"/>
  <c r="AO2811" i="4"/>
  <c r="AP2811" i="4"/>
  <c r="AR2811" i="4"/>
  <c r="D2812" i="4"/>
  <c r="E2812" i="4"/>
  <c r="F2812" i="4"/>
  <c r="G2812" i="4"/>
  <c r="I2812" i="4"/>
  <c r="J2812" i="4"/>
  <c r="H2812" i="4"/>
  <c r="AK2812" i="4"/>
  <c r="AL2812" i="4"/>
  <c r="AM2812" i="4"/>
  <c r="AN2812" i="4"/>
  <c r="AO2812" i="4"/>
  <c r="AP2812" i="4"/>
  <c r="AR2812" i="4"/>
  <c r="D2813" i="4"/>
  <c r="E2813" i="4"/>
  <c r="F2813" i="4"/>
  <c r="G2813" i="4"/>
  <c r="I2813" i="4"/>
  <c r="J2813" i="4"/>
  <c r="H2813" i="4"/>
  <c r="AK2813" i="4"/>
  <c r="AL2813" i="4"/>
  <c r="AM2813" i="4"/>
  <c r="AN2813" i="4"/>
  <c r="AO2813" i="4"/>
  <c r="AP2813" i="4"/>
  <c r="AR2813" i="4"/>
  <c r="D2814" i="4"/>
  <c r="E2814" i="4"/>
  <c r="F2814" i="4"/>
  <c r="G2814" i="4"/>
  <c r="I2814" i="4"/>
  <c r="J2814" i="4"/>
  <c r="L2814" i="4"/>
  <c r="M2814" i="4"/>
  <c r="N2814" i="4"/>
  <c r="O2814" i="4"/>
  <c r="H2814" i="4"/>
  <c r="AK2814" i="4"/>
  <c r="AL2814" i="4"/>
  <c r="AM2814" i="4"/>
  <c r="P2814" i="4"/>
  <c r="AN2814" i="4"/>
  <c r="AO2814" i="4"/>
  <c r="AP2814" i="4"/>
  <c r="AR2814" i="4"/>
  <c r="D2815" i="4"/>
  <c r="E2815" i="4"/>
  <c r="F2815" i="4"/>
  <c r="G2815" i="4"/>
  <c r="I2815" i="4"/>
  <c r="J2815" i="4"/>
  <c r="H2815" i="4"/>
  <c r="AK2815" i="4"/>
  <c r="AL2815" i="4"/>
  <c r="AM2815" i="4"/>
  <c r="AN2815" i="4"/>
  <c r="AO2815" i="4"/>
  <c r="AP2815" i="4"/>
  <c r="AR2815" i="4"/>
  <c r="D2816" i="4"/>
  <c r="E2816" i="4"/>
  <c r="F2816" i="4"/>
  <c r="G2816" i="4"/>
  <c r="I2816" i="4"/>
  <c r="J2816" i="4"/>
  <c r="H2816" i="4"/>
  <c r="AK2816" i="4"/>
  <c r="AL2816" i="4"/>
  <c r="AM2816" i="4"/>
  <c r="AN2816" i="4"/>
  <c r="AO2816" i="4"/>
  <c r="AP2816" i="4"/>
  <c r="AR2816" i="4"/>
  <c r="D2817" i="4"/>
  <c r="E2817" i="4"/>
  <c r="F2817" i="4"/>
  <c r="G2817" i="4"/>
  <c r="I2817" i="4"/>
  <c r="J2817" i="4"/>
  <c r="H2817" i="4"/>
  <c r="AK2817" i="4"/>
  <c r="AL2817" i="4"/>
  <c r="AM2817" i="4"/>
  <c r="AN2817" i="4"/>
  <c r="AO2817" i="4"/>
  <c r="AP2817" i="4"/>
  <c r="AR2817" i="4"/>
  <c r="D2818" i="4"/>
  <c r="E2818" i="4"/>
  <c r="F2818" i="4"/>
  <c r="G2818" i="4"/>
  <c r="I2818" i="4"/>
  <c r="J2818" i="4"/>
  <c r="L2818" i="4"/>
  <c r="M2818" i="4"/>
  <c r="N2818" i="4"/>
  <c r="O2818" i="4"/>
  <c r="H2818" i="4"/>
  <c r="AK2818" i="4"/>
  <c r="AL2818" i="4"/>
  <c r="AM2818" i="4"/>
  <c r="P2818" i="4"/>
  <c r="AN2818" i="4"/>
  <c r="AO2818" i="4"/>
  <c r="AP2818" i="4"/>
  <c r="AR2818" i="4"/>
  <c r="D2819" i="4"/>
  <c r="E2819" i="4"/>
  <c r="F2819" i="4"/>
  <c r="G2819" i="4"/>
  <c r="I2819" i="4"/>
  <c r="J2819" i="4"/>
  <c r="H2819" i="4"/>
  <c r="AK2819" i="4"/>
  <c r="AL2819" i="4"/>
  <c r="AM2819" i="4"/>
  <c r="AN2819" i="4"/>
  <c r="AO2819" i="4"/>
  <c r="AP2819" i="4"/>
  <c r="AR2819" i="4"/>
  <c r="D2820" i="4"/>
  <c r="E2820" i="4"/>
  <c r="F2820" i="4"/>
  <c r="G2820" i="4"/>
  <c r="I2820" i="4"/>
  <c r="J2820" i="4"/>
  <c r="H2820" i="4"/>
  <c r="AK2820" i="4"/>
  <c r="AL2820" i="4"/>
  <c r="AM2820" i="4"/>
  <c r="AN2820" i="4"/>
  <c r="AO2820" i="4"/>
  <c r="AP2820" i="4"/>
  <c r="AR2820" i="4"/>
  <c r="D2821" i="4"/>
  <c r="E2821" i="4"/>
  <c r="F2821" i="4"/>
  <c r="G2821" i="4"/>
  <c r="I2821" i="4"/>
  <c r="J2821" i="4"/>
  <c r="H2821" i="4"/>
  <c r="AK2821" i="4"/>
  <c r="AL2821" i="4"/>
  <c r="AM2821" i="4"/>
  <c r="AN2821" i="4"/>
  <c r="AO2821" i="4"/>
  <c r="AP2821" i="4"/>
  <c r="AR2821" i="4"/>
  <c r="D2822" i="4"/>
  <c r="E2822" i="4"/>
  <c r="F2822" i="4"/>
  <c r="G2822" i="4"/>
  <c r="I2822" i="4"/>
  <c r="J2822" i="4"/>
  <c r="H2822" i="4"/>
  <c r="AK2822" i="4"/>
  <c r="AL2822" i="4"/>
  <c r="AM2822" i="4"/>
  <c r="AN2822" i="4"/>
  <c r="AO2822" i="4"/>
  <c r="AP2822" i="4"/>
  <c r="AR2822" i="4"/>
  <c r="D2823" i="4"/>
  <c r="E2823" i="4"/>
  <c r="F2823" i="4"/>
  <c r="G2823" i="4"/>
  <c r="I2823" i="4"/>
  <c r="J2823" i="4"/>
  <c r="L2823" i="4"/>
  <c r="M2823" i="4"/>
  <c r="N2823" i="4"/>
  <c r="O2823" i="4"/>
  <c r="H2823" i="4"/>
  <c r="AK2823" i="4"/>
  <c r="AL2823" i="4"/>
  <c r="AM2823" i="4"/>
  <c r="P2823" i="4"/>
  <c r="AN2823" i="4"/>
  <c r="AO2823" i="4"/>
  <c r="AP2823" i="4"/>
  <c r="AR2823" i="4"/>
  <c r="D2824" i="4"/>
  <c r="E2824" i="4"/>
  <c r="F2824" i="4"/>
  <c r="G2824" i="4"/>
  <c r="I2824" i="4"/>
  <c r="J2824" i="4"/>
  <c r="H2824" i="4"/>
  <c r="AK2824" i="4"/>
  <c r="AL2824" i="4"/>
  <c r="AM2824" i="4"/>
  <c r="AN2824" i="4"/>
  <c r="AO2824" i="4"/>
  <c r="AP2824" i="4"/>
  <c r="AR2824" i="4"/>
  <c r="D2825" i="4"/>
  <c r="E2825" i="4"/>
  <c r="F2825" i="4"/>
  <c r="G2825" i="4"/>
  <c r="I2825" i="4"/>
  <c r="J2825" i="4"/>
  <c r="L2825" i="4"/>
  <c r="M2825" i="4"/>
  <c r="N2825" i="4"/>
  <c r="O2825" i="4"/>
  <c r="H2825" i="4"/>
  <c r="AK2825" i="4"/>
  <c r="AL2825" i="4"/>
  <c r="AM2825" i="4"/>
  <c r="P2825" i="4"/>
  <c r="AN2825" i="4"/>
  <c r="AO2825" i="4"/>
  <c r="AP2825" i="4"/>
  <c r="AR2825" i="4"/>
  <c r="D2826" i="4"/>
  <c r="E2826" i="4"/>
  <c r="F2826" i="4"/>
  <c r="G2826" i="4"/>
  <c r="I2826" i="4"/>
  <c r="J2826" i="4"/>
  <c r="L2826" i="4"/>
  <c r="M2826" i="4"/>
  <c r="N2826" i="4"/>
  <c r="O2826" i="4"/>
  <c r="H2826" i="4"/>
  <c r="AK2826" i="4"/>
  <c r="AL2826" i="4"/>
  <c r="AM2826" i="4"/>
  <c r="P2826" i="4"/>
  <c r="AN2826" i="4"/>
  <c r="AO2826" i="4"/>
  <c r="AP2826" i="4"/>
  <c r="AR2826" i="4"/>
  <c r="D2827" i="4"/>
  <c r="E2827" i="4"/>
  <c r="F2827" i="4"/>
  <c r="G2827" i="4"/>
  <c r="I2827" i="4"/>
  <c r="J2827" i="4"/>
  <c r="H2827" i="4"/>
  <c r="AK2827" i="4"/>
  <c r="AL2827" i="4"/>
  <c r="AM2827" i="4"/>
  <c r="AN2827" i="4"/>
  <c r="AO2827" i="4"/>
  <c r="AP2827" i="4"/>
  <c r="AR2827" i="4"/>
  <c r="D2828" i="4"/>
  <c r="E2828" i="4"/>
  <c r="F2828" i="4"/>
  <c r="G2828" i="4"/>
  <c r="I2828" i="4"/>
  <c r="J2828" i="4"/>
  <c r="H2828" i="4"/>
  <c r="AK2828" i="4"/>
  <c r="AL2828" i="4"/>
  <c r="AM2828" i="4"/>
  <c r="AN2828" i="4"/>
  <c r="AO2828" i="4"/>
  <c r="AP2828" i="4"/>
  <c r="AR2828" i="4"/>
  <c r="D2829" i="4"/>
  <c r="E2829" i="4"/>
  <c r="F2829" i="4"/>
  <c r="G2829" i="4"/>
  <c r="I2829" i="4"/>
  <c r="J2829" i="4"/>
  <c r="H2829" i="4"/>
  <c r="AK2829" i="4"/>
  <c r="AL2829" i="4"/>
  <c r="AM2829" i="4"/>
  <c r="AN2829" i="4"/>
  <c r="AO2829" i="4"/>
  <c r="AP2829" i="4"/>
  <c r="AR2829" i="4"/>
  <c r="D2830" i="4"/>
  <c r="E2830" i="4"/>
  <c r="F2830" i="4"/>
  <c r="G2830" i="4"/>
  <c r="I2830" i="4"/>
  <c r="J2830" i="4"/>
  <c r="L2830" i="4"/>
  <c r="M2830" i="4"/>
  <c r="N2830" i="4"/>
  <c r="O2830" i="4"/>
  <c r="H2830" i="4"/>
  <c r="AK2830" i="4"/>
  <c r="AL2830" i="4"/>
  <c r="AM2830" i="4"/>
  <c r="P2830" i="4"/>
  <c r="AN2830" i="4"/>
  <c r="AO2830" i="4"/>
  <c r="AP2830" i="4"/>
  <c r="AR2830" i="4"/>
  <c r="D2831" i="4"/>
  <c r="E2831" i="4"/>
  <c r="F2831" i="4"/>
  <c r="G2831" i="4"/>
  <c r="I2831" i="4"/>
  <c r="J2831" i="4"/>
  <c r="H2831" i="4"/>
  <c r="AK2831" i="4"/>
  <c r="AL2831" i="4"/>
  <c r="AM2831" i="4"/>
  <c r="AN2831" i="4"/>
  <c r="AO2831" i="4"/>
  <c r="AP2831" i="4"/>
  <c r="AR2831" i="4"/>
  <c r="D2832" i="4"/>
  <c r="E2832" i="4"/>
  <c r="F2832" i="4"/>
  <c r="G2832" i="4"/>
  <c r="I2832" i="4"/>
  <c r="J2832" i="4"/>
  <c r="H2832" i="4"/>
  <c r="AK2832" i="4"/>
  <c r="AL2832" i="4"/>
  <c r="AM2832" i="4"/>
  <c r="AN2832" i="4"/>
  <c r="AO2832" i="4"/>
  <c r="AP2832" i="4"/>
  <c r="AR2832" i="4"/>
  <c r="D2833" i="4"/>
  <c r="E2833" i="4"/>
  <c r="F2833" i="4"/>
  <c r="G2833" i="4"/>
  <c r="I2833" i="4"/>
  <c r="J2833" i="4"/>
  <c r="H2833" i="4"/>
  <c r="AK2833" i="4"/>
  <c r="AL2833" i="4"/>
  <c r="AM2833" i="4"/>
  <c r="AN2833" i="4"/>
  <c r="AO2833" i="4"/>
  <c r="AP2833" i="4"/>
  <c r="AR2833" i="4"/>
  <c r="D2834" i="4"/>
  <c r="E2834" i="4"/>
  <c r="F2834" i="4"/>
  <c r="G2834" i="4"/>
  <c r="I2834" i="4"/>
  <c r="J2834" i="4"/>
  <c r="L2834" i="4"/>
  <c r="M2834" i="4"/>
  <c r="N2834" i="4"/>
  <c r="O2834" i="4"/>
  <c r="H2834" i="4"/>
  <c r="AK2834" i="4"/>
  <c r="AL2834" i="4"/>
  <c r="AM2834" i="4"/>
  <c r="P2834" i="4"/>
  <c r="AN2834" i="4"/>
  <c r="AO2834" i="4"/>
  <c r="AP2834" i="4"/>
  <c r="AR2834" i="4"/>
  <c r="D2835" i="4"/>
  <c r="E2835" i="4"/>
  <c r="F2835" i="4"/>
  <c r="G2835" i="4"/>
  <c r="I2835" i="4"/>
  <c r="J2835" i="4"/>
  <c r="H2835" i="4"/>
  <c r="AK2835" i="4"/>
  <c r="AL2835" i="4"/>
  <c r="AM2835" i="4"/>
  <c r="AN2835" i="4"/>
  <c r="AO2835" i="4"/>
  <c r="AP2835" i="4"/>
  <c r="AR2835" i="4"/>
  <c r="D2836" i="4"/>
  <c r="E2836" i="4"/>
  <c r="F2836" i="4"/>
  <c r="G2836" i="4"/>
  <c r="I2836" i="4"/>
  <c r="J2836" i="4"/>
  <c r="L2836" i="4"/>
  <c r="M2836" i="4"/>
  <c r="N2836" i="4"/>
  <c r="O2836" i="4"/>
  <c r="H2836" i="4"/>
  <c r="AK2836" i="4"/>
  <c r="AL2836" i="4"/>
  <c r="AM2836" i="4"/>
  <c r="P2836" i="4"/>
  <c r="AN2836" i="4"/>
  <c r="AO2836" i="4"/>
  <c r="AP2836" i="4"/>
  <c r="AR2836" i="4"/>
  <c r="D2837" i="4"/>
  <c r="E2837" i="4"/>
  <c r="F2837" i="4"/>
  <c r="G2837" i="4"/>
  <c r="I2837" i="4"/>
  <c r="J2837" i="4"/>
  <c r="H2837" i="4"/>
  <c r="AK2837" i="4"/>
  <c r="AL2837" i="4"/>
  <c r="AM2837" i="4"/>
  <c r="AN2837" i="4"/>
  <c r="AO2837" i="4"/>
  <c r="AP2837" i="4"/>
  <c r="AR2837" i="4"/>
  <c r="D2838" i="4"/>
  <c r="E2838" i="4"/>
  <c r="F2838" i="4"/>
  <c r="G2838" i="4"/>
  <c r="I2838" i="4"/>
  <c r="J2838" i="4"/>
  <c r="H2838" i="4"/>
  <c r="AK2838" i="4"/>
  <c r="AL2838" i="4"/>
  <c r="AM2838" i="4"/>
  <c r="AN2838" i="4"/>
  <c r="AO2838" i="4"/>
  <c r="AP2838" i="4"/>
  <c r="AR2838" i="4"/>
  <c r="D2839" i="4"/>
  <c r="E2839" i="4"/>
  <c r="F2839" i="4"/>
  <c r="G2839" i="4"/>
  <c r="I2839" i="4"/>
  <c r="J2839" i="4"/>
  <c r="H2839" i="4"/>
  <c r="AK2839" i="4"/>
  <c r="AL2839" i="4"/>
  <c r="AM2839" i="4"/>
  <c r="AN2839" i="4"/>
  <c r="AO2839" i="4"/>
  <c r="AP2839" i="4"/>
  <c r="AR2839" i="4"/>
  <c r="D2840" i="4"/>
  <c r="E2840" i="4"/>
  <c r="F2840" i="4"/>
  <c r="G2840" i="4"/>
  <c r="I2840" i="4"/>
  <c r="J2840" i="4"/>
  <c r="H2840" i="4"/>
  <c r="AK2840" i="4"/>
  <c r="AL2840" i="4"/>
  <c r="AM2840" i="4"/>
  <c r="AN2840" i="4"/>
  <c r="AO2840" i="4"/>
  <c r="AP2840" i="4"/>
  <c r="AR2840" i="4"/>
  <c r="D2841" i="4"/>
  <c r="E2841" i="4"/>
  <c r="F2841" i="4"/>
  <c r="G2841" i="4"/>
  <c r="I2841" i="4"/>
  <c r="J2841" i="4"/>
  <c r="H2841" i="4"/>
  <c r="AK2841" i="4"/>
  <c r="AL2841" i="4"/>
  <c r="AM2841" i="4"/>
  <c r="AN2841" i="4"/>
  <c r="AO2841" i="4"/>
  <c r="AP2841" i="4"/>
  <c r="AR2841" i="4"/>
  <c r="D2842" i="4"/>
  <c r="E2842" i="4"/>
  <c r="F2842" i="4"/>
  <c r="G2842" i="4"/>
  <c r="I2842" i="4"/>
  <c r="J2842" i="4"/>
  <c r="L2842" i="4"/>
  <c r="M2842" i="4"/>
  <c r="N2842" i="4"/>
  <c r="O2842" i="4"/>
  <c r="H2842" i="4"/>
  <c r="AK2842" i="4"/>
  <c r="AL2842" i="4"/>
  <c r="AM2842" i="4"/>
  <c r="P2842" i="4"/>
  <c r="AN2842" i="4"/>
  <c r="AO2842" i="4"/>
  <c r="AP2842" i="4"/>
  <c r="AR2842" i="4"/>
  <c r="D2843" i="4"/>
  <c r="E2843" i="4"/>
  <c r="F2843" i="4"/>
  <c r="G2843" i="4"/>
  <c r="I2843" i="4"/>
  <c r="J2843" i="4"/>
  <c r="H2843" i="4"/>
  <c r="AK2843" i="4"/>
  <c r="AL2843" i="4"/>
  <c r="AM2843" i="4"/>
  <c r="AN2843" i="4"/>
  <c r="AO2843" i="4"/>
  <c r="AP2843" i="4"/>
  <c r="AR2843" i="4"/>
  <c r="D2844" i="4"/>
  <c r="E2844" i="4"/>
  <c r="F2844" i="4"/>
  <c r="G2844" i="4"/>
  <c r="I2844" i="4"/>
  <c r="J2844" i="4"/>
  <c r="L2844" i="4"/>
  <c r="M2844" i="4"/>
  <c r="N2844" i="4"/>
  <c r="O2844" i="4"/>
  <c r="H2844" i="4"/>
  <c r="AK2844" i="4"/>
  <c r="AL2844" i="4"/>
  <c r="AM2844" i="4"/>
  <c r="P2844" i="4"/>
  <c r="AN2844" i="4"/>
  <c r="AO2844" i="4"/>
  <c r="AP2844" i="4"/>
  <c r="AR2844" i="4"/>
  <c r="D2845" i="4"/>
  <c r="E2845" i="4"/>
  <c r="F2845" i="4"/>
  <c r="G2845" i="4"/>
  <c r="I2845" i="4"/>
  <c r="J2845" i="4"/>
  <c r="H2845" i="4"/>
  <c r="AK2845" i="4"/>
  <c r="AL2845" i="4"/>
  <c r="AM2845" i="4"/>
  <c r="AN2845" i="4"/>
  <c r="AO2845" i="4"/>
  <c r="AP2845" i="4"/>
  <c r="AR2845" i="4"/>
  <c r="D2846" i="4"/>
  <c r="E2846" i="4"/>
  <c r="F2846" i="4"/>
  <c r="G2846" i="4"/>
  <c r="I2846" i="4"/>
  <c r="J2846" i="4"/>
  <c r="H2846" i="4"/>
  <c r="AK2846" i="4"/>
  <c r="AL2846" i="4"/>
  <c r="AM2846" i="4"/>
  <c r="AN2846" i="4"/>
  <c r="AO2846" i="4"/>
  <c r="AP2846" i="4"/>
  <c r="AR2846" i="4"/>
  <c r="D2847" i="4"/>
  <c r="E2847" i="4"/>
  <c r="F2847" i="4"/>
  <c r="G2847" i="4"/>
  <c r="I2847" i="4"/>
  <c r="J2847" i="4"/>
  <c r="L2847" i="4"/>
  <c r="M2847" i="4"/>
  <c r="N2847" i="4"/>
  <c r="O2847" i="4"/>
  <c r="H2847" i="4"/>
  <c r="AK2847" i="4"/>
  <c r="AL2847" i="4"/>
  <c r="AM2847" i="4"/>
  <c r="P2847" i="4"/>
  <c r="AN2847" i="4"/>
  <c r="AO2847" i="4"/>
  <c r="AP2847" i="4"/>
  <c r="AR2847" i="4"/>
  <c r="D2848" i="4"/>
  <c r="E2848" i="4"/>
  <c r="F2848" i="4"/>
  <c r="G2848" i="4"/>
  <c r="I2848" i="4"/>
  <c r="J2848" i="4"/>
  <c r="H2848" i="4"/>
  <c r="AK2848" i="4"/>
  <c r="AL2848" i="4"/>
  <c r="AM2848" i="4"/>
  <c r="AN2848" i="4"/>
  <c r="AO2848" i="4"/>
  <c r="AP2848" i="4"/>
  <c r="AR2848" i="4"/>
  <c r="D2849" i="4"/>
  <c r="E2849" i="4"/>
  <c r="F2849" i="4"/>
  <c r="G2849" i="4"/>
  <c r="I2849" i="4"/>
  <c r="J2849" i="4"/>
  <c r="H2849" i="4"/>
  <c r="AK2849" i="4"/>
  <c r="AL2849" i="4"/>
  <c r="AM2849" i="4"/>
  <c r="AN2849" i="4"/>
  <c r="AO2849" i="4"/>
  <c r="AP2849" i="4"/>
  <c r="AR2849" i="4"/>
  <c r="D2850" i="4"/>
  <c r="E2850" i="4"/>
  <c r="F2850" i="4"/>
  <c r="G2850" i="4"/>
  <c r="I2850" i="4"/>
  <c r="J2850" i="4"/>
  <c r="H2850" i="4"/>
  <c r="AK2850" i="4"/>
  <c r="AL2850" i="4"/>
  <c r="AM2850" i="4"/>
  <c r="AN2850" i="4"/>
  <c r="AO2850" i="4"/>
  <c r="AP2850" i="4"/>
  <c r="AR2850" i="4"/>
  <c r="D2851" i="4"/>
  <c r="E2851" i="4"/>
  <c r="F2851" i="4"/>
  <c r="G2851" i="4"/>
  <c r="I2851" i="4"/>
  <c r="J2851" i="4"/>
  <c r="L2851" i="4"/>
  <c r="M2851" i="4"/>
  <c r="N2851" i="4"/>
  <c r="O2851" i="4"/>
  <c r="H2851" i="4"/>
  <c r="AK2851" i="4"/>
  <c r="AL2851" i="4"/>
  <c r="AM2851" i="4"/>
  <c r="P2851" i="4"/>
  <c r="AN2851" i="4"/>
  <c r="AO2851" i="4"/>
  <c r="AP2851" i="4"/>
  <c r="AR2851" i="4"/>
  <c r="D2852" i="4"/>
  <c r="E2852" i="4"/>
  <c r="F2852" i="4"/>
  <c r="G2852" i="4"/>
  <c r="I2852" i="4"/>
  <c r="J2852" i="4"/>
  <c r="H2852" i="4"/>
  <c r="AK2852" i="4"/>
  <c r="AL2852" i="4"/>
  <c r="AM2852" i="4"/>
  <c r="AN2852" i="4"/>
  <c r="AO2852" i="4"/>
  <c r="AP2852" i="4"/>
  <c r="AR2852" i="4"/>
  <c r="D2853" i="4"/>
  <c r="E2853" i="4"/>
  <c r="F2853" i="4"/>
  <c r="G2853" i="4"/>
  <c r="I2853" i="4"/>
  <c r="J2853" i="4"/>
  <c r="L2853" i="4"/>
  <c r="M2853" i="4"/>
  <c r="N2853" i="4"/>
  <c r="O2853" i="4"/>
  <c r="H2853" i="4"/>
  <c r="AK2853" i="4"/>
  <c r="AL2853" i="4"/>
  <c r="AM2853" i="4"/>
  <c r="P2853" i="4"/>
  <c r="AN2853" i="4"/>
  <c r="AO2853" i="4"/>
  <c r="AP2853" i="4"/>
  <c r="AR2853" i="4"/>
  <c r="D2854" i="4"/>
  <c r="E2854" i="4"/>
  <c r="F2854" i="4"/>
  <c r="G2854" i="4"/>
  <c r="I2854" i="4"/>
  <c r="J2854" i="4"/>
  <c r="H2854" i="4"/>
  <c r="AK2854" i="4"/>
  <c r="AL2854" i="4"/>
  <c r="AM2854" i="4"/>
  <c r="AN2854" i="4"/>
  <c r="AO2854" i="4"/>
  <c r="AP2854" i="4"/>
  <c r="AR2854" i="4"/>
  <c r="D2855" i="4"/>
  <c r="E2855" i="4"/>
  <c r="F2855" i="4"/>
  <c r="G2855" i="4"/>
  <c r="I2855" i="4"/>
  <c r="J2855" i="4"/>
  <c r="H2855" i="4"/>
  <c r="AK2855" i="4"/>
  <c r="AL2855" i="4"/>
  <c r="AM2855" i="4"/>
  <c r="AN2855" i="4"/>
  <c r="AO2855" i="4"/>
  <c r="AP2855" i="4"/>
  <c r="AR2855" i="4"/>
  <c r="D2856" i="4"/>
  <c r="E2856" i="4"/>
  <c r="F2856" i="4"/>
  <c r="G2856" i="4"/>
  <c r="I2856" i="4"/>
  <c r="J2856" i="4"/>
  <c r="L2856" i="4"/>
  <c r="M2856" i="4"/>
  <c r="N2856" i="4"/>
  <c r="O2856" i="4"/>
  <c r="H2856" i="4"/>
  <c r="AK2856" i="4"/>
  <c r="AL2856" i="4"/>
  <c r="AM2856" i="4"/>
  <c r="P2856" i="4"/>
  <c r="AN2856" i="4"/>
  <c r="AO2856" i="4"/>
  <c r="AP2856" i="4"/>
  <c r="AR2856" i="4"/>
  <c r="D2857" i="4"/>
  <c r="E2857" i="4"/>
  <c r="F2857" i="4"/>
  <c r="G2857" i="4"/>
  <c r="I2857" i="4"/>
  <c r="J2857" i="4"/>
  <c r="L2857" i="4"/>
  <c r="M2857" i="4"/>
  <c r="N2857" i="4"/>
  <c r="O2857" i="4"/>
  <c r="H2857" i="4"/>
  <c r="AK2857" i="4"/>
  <c r="AL2857" i="4"/>
  <c r="AM2857" i="4"/>
  <c r="P2857" i="4"/>
  <c r="AN2857" i="4"/>
  <c r="AO2857" i="4"/>
  <c r="AP2857" i="4"/>
  <c r="AR2857" i="4"/>
  <c r="D2858" i="4"/>
  <c r="E2858" i="4"/>
  <c r="F2858" i="4"/>
  <c r="G2858" i="4"/>
  <c r="I2858" i="4"/>
  <c r="J2858" i="4"/>
  <c r="L2858" i="4"/>
  <c r="M2858" i="4"/>
  <c r="N2858" i="4"/>
  <c r="O2858" i="4"/>
  <c r="H2858" i="4"/>
  <c r="AK2858" i="4"/>
  <c r="AL2858" i="4"/>
  <c r="AM2858" i="4"/>
  <c r="P2858" i="4"/>
  <c r="AN2858" i="4"/>
  <c r="AO2858" i="4"/>
  <c r="AP2858" i="4"/>
  <c r="AR2858" i="4"/>
  <c r="D2859" i="4"/>
  <c r="E2859" i="4"/>
  <c r="F2859" i="4"/>
  <c r="G2859" i="4"/>
  <c r="I2859" i="4"/>
  <c r="J2859" i="4"/>
  <c r="H2859" i="4"/>
  <c r="AK2859" i="4"/>
  <c r="AL2859" i="4"/>
  <c r="AM2859" i="4"/>
  <c r="AN2859" i="4"/>
  <c r="AO2859" i="4"/>
  <c r="AP2859" i="4"/>
  <c r="AR2859" i="4"/>
  <c r="D2860" i="4"/>
  <c r="E2860" i="4"/>
  <c r="F2860" i="4"/>
  <c r="G2860" i="4"/>
  <c r="I2860" i="4"/>
  <c r="J2860" i="4"/>
  <c r="H2860" i="4"/>
  <c r="AK2860" i="4"/>
  <c r="AL2860" i="4"/>
  <c r="AM2860" i="4"/>
  <c r="AN2860" i="4"/>
  <c r="AO2860" i="4"/>
  <c r="AP2860" i="4"/>
  <c r="AR2860" i="4"/>
  <c r="D2861" i="4"/>
  <c r="E2861" i="4"/>
  <c r="F2861" i="4"/>
  <c r="G2861" i="4"/>
  <c r="I2861" i="4"/>
  <c r="J2861" i="4"/>
  <c r="H2861" i="4"/>
  <c r="AK2861" i="4"/>
  <c r="AL2861" i="4"/>
  <c r="AM2861" i="4"/>
  <c r="AN2861" i="4"/>
  <c r="AO2861" i="4"/>
  <c r="AP2861" i="4"/>
  <c r="AR2861" i="4"/>
  <c r="D2862" i="4"/>
  <c r="E2862" i="4"/>
  <c r="F2862" i="4"/>
  <c r="G2862" i="4"/>
  <c r="I2862" i="4"/>
  <c r="J2862" i="4"/>
  <c r="L2862" i="4"/>
  <c r="M2862" i="4"/>
  <c r="N2862" i="4"/>
  <c r="O2862" i="4"/>
  <c r="H2862" i="4"/>
  <c r="AK2862" i="4"/>
  <c r="AL2862" i="4"/>
  <c r="AM2862" i="4"/>
  <c r="P2862" i="4"/>
  <c r="AN2862" i="4"/>
  <c r="AO2862" i="4"/>
  <c r="AP2862" i="4"/>
  <c r="AR2862" i="4"/>
  <c r="D2863" i="4"/>
  <c r="E2863" i="4"/>
  <c r="F2863" i="4"/>
  <c r="G2863" i="4"/>
  <c r="I2863" i="4"/>
  <c r="J2863" i="4"/>
  <c r="H2863" i="4"/>
  <c r="AK2863" i="4"/>
  <c r="AL2863" i="4"/>
  <c r="AM2863" i="4"/>
  <c r="AN2863" i="4"/>
  <c r="AO2863" i="4"/>
  <c r="AP2863" i="4"/>
  <c r="AR2863" i="4"/>
  <c r="D2864" i="4"/>
  <c r="E2864" i="4"/>
  <c r="F2864" i="4"/>
  <c r="G2864" i="4"/>
  <c r="I2864" i="4"/>
  <c r="J2864" i="4"/>
  <c r="H2864" i="4"/>
  <c r="AK2864" i="4"/>
  <c r="AL2864" i="4"/>
  <c r="AM2864" i="4"/>
  <c r="AN2864" i="4"/>
  <c r="AO2864" i="4"/>
  <c r="AP2864" i="4"/>
  <c r="AR2864" i="4"/>
  <c r="D2865" i="4"/>
  <c r="E2865" i="4"/>
  <c r="F2865" i="4"/>
  <c r="G2865" i="4"/>
  <c r="I2865" i="4"/>
  <c r="J2865" i="4"/>
  <c r="H2865" i="4"/>
  <c r="AK2865" i="4"/>
  <c r="AL2865" i="4"/>
  <c r="AM2865" i="4"/>
  <c r="AN2865" i="4"/>
  <c r="AO2865" i="4"/>
  <c r="AP2865" i="4"/>
  <c r="AR2865" i="4"/>
  <c r="D2866" i="4"/>
  <c r="E2866" i="4"/>
  <c r="F2866" i="4"/>
  <c r="G2866" i="4"/>
  <c r="I2866" i="4"/>
  <c r="J2866" i="4"/>
  <c r="H2866" i="4"/>
  <c r="AK2866" i="4"/>
  <c r="AL2866" i="4"/>
  <c r="AM2866" i="4"/>
  <c r="AN2866" i="4"/>
  <c r="AO2866" i="4"/>
  <c r="AP2866" i="4"/>
  <c r="AR2866" i="4"/>
  <c r="D2867" i="4"/>
  <c r="E2867" i="4"/>
  <c r="F2867" i="4"/>
  <c r="G2867" i="4"/>
  <c r="I2867" i="4"/>
  <c r="J2867" i="4"/>
  <c r="H2867" i="4"/>
  <c r="AK2867" i="4"/>
  <c r="AL2867" i="4"/>
  <c r="AM2867" i="4"/>
  <c r="AN2867" i="4"/>
  <c r="AO2867" i="4"/>
  <c r="AP2867" i="4"/>
  <c r="AR2867" i="4"/>
  <c r="D2868" i="4"/>
  <c r="E2868" i="4"/>
  <c r="F2868" i="4"/>
  <c r="G2868" i="4"/>
  <c r="I2868" i="4"/>
  <c r="J2868" i="4"/>
  <c r="H2868" i="4"/>
  <c r="AK2868" i="4"/>
  <c r="AL2868" i="4"/>
  <c r="AM2868" i="4"/>
  <c r="AN2868" i="4"/>
  <c r="AO2868" i="4"/>
  <c r="AP2868" i="4"/>
  <c r="AR2868" i="4"/>
  <c r="D2869" i="4"/>
  <c r="E2869" i="4"/>
  <c r="F2869" i="4"/>
  <c r="G2869" i="4"/>
  <c r="I2869" i="4"/>
  <c r="J2869" i="4"/>
  <c r="H2869" i="4"/>
  <c r="AK2869" i="4"/>
  <c r="AL2869" i="4"/>
  <c r="AM2869" i="4"/>
  <c r="AN2869" i="4"/>
  <c r="AO2869" i="4"/>
  <c r="AP2869" i="4"/>
  <c r="AR2869" i="4"/>
  <c r="D2870" i="4"/>
  <c r="E2870" i="4"/>
  <c r="F2870" i="4"/>
  <c r="G2870" i="4"/>
  <c r="I2870" i="4"/>
  <c r="J2870" i="4"/>
  <c r="H2870" i="4"/>
  <c r="AK2870" i="4"/>
  <c r="AL2870" i="4"/>
  <c r="AM2870" i="4"/>
  <c r="AN2870" i="4"/>
  <c r="AO2870" i="4"/>
  <c r="AP2870" i="4"/>
  <c r="AR2870" i="4"/>
  <c r="D2871" i="4"/>
  <c r="E2871" i="4"/>
  <c r="F2871" i="4"/>
  <c r="G2871" i="4"/>
  <c r="I2871" i="4"/>
  <c r="J2871" i="4"/>
  <c r="H2871" i="4"/>
  <c r="AK2871" i="4"/>
  <c r="AL2871" i="4"/>
  <c r="AM2871" i="4"/>
  <c r="AN2871" i="4"/>
  <c r="AO2871" i="4"/>
  <c r="AP2871" i="4"/>
  <c r="AR2871" i="4"/>
  <c r="D2872" i="4"/>
  <c r="E2872" i="4"/>
  <c r="F2872" i="4"/>
  <c r="G2872" i="4"/>
  <c r="I2872" i="4"/>
  <c r="J2872" i="4"/>
  <c r="H2872" i="4"/>
  <c r="AK2872" i="4"/>
  <c r="AL2872" i="4"/>
  <c r="AM2872" i="4"/>
  <c r="AN2872" i="4"/>
  <c r="AO2872" i="4"/>
  <c r="AP2872" i="4"/>
  <c r="AR2872" i="4"/>
  <c r="D2873" i="4"/>
  <c r="E2873" i="4"/>
  <c r="F2873" i="4"/>
  <c r="G2873" i="4"/>
  <c r="I2873" i="4"/>
  <c r="J2873" i="4"/>
  <c r="L2873" i="4"/>
  <c r="M2873" i="4"/>
  <c r="N2873" i="4"/>
  <c r="O2873" i="4"/>
  <c r="H2873" i="4"/>
  <c r="AK2873" i="4"/>
  <c r="AL2873" i="4"/>
  <c r="AM2873" i="4"/>
  <c r="P2873" i="4"/>
  <c r="AN2873" i="4"/>
  <c r="AO2873" i="4"/>
  <c r="AP2873" i="4"/>
  <c r="AR2873" i="4"/>
  <c r="D2874" i="4"/>
  <c r="E2874" i="4"/>
  <c r="F2874" i="4"/>
  <c r="G2874" i="4"/>
  <c r="I2874" i="4"/>
  <c r="J2874" i="4"/>
  <c r="H2874" i="4"/>
  <c r="AK2874" i="4"/>
  <c r="AL2874" i="4"/>
  <c r="AM2874" i="4"/>
  <c r="AN2874" i="4"/>
  <c r="AO2874" i="4"/>
  <c r="AP2874" i="4"/>
  <c r="AR2874" i="4"/>
  <c r="D2875" i="4"/>
  <c r="E2875" i="4"/>
  <c r="F2875" i="4"/>
  <c r="G2875" i="4"/>
  <c r="I2875" i="4"/>
  <c r="J2875" i="4"/>
  <c r="L2875" i="4"/>
  <c r="M2875" i="4"/>
  <c r="N2875" i="4"/>
  <c r="O2875" i="4"/>
  <c r="H2875" i="4"/>
  <c r="AK2875" i="4"/>
  <c r="AL2875" i="4"/>
  <c r="AM2875" i="4"/>
  <c r="P2875" i="4"/>
  <c r="AN2875" i="4"/>
  <c r="AO2875" i="4"/>
  <c r="AP2875" i="4"/>
  <c r="AR2875" i="4"/>
  <c r="D2876" i="4"/>
  <c r="E2876" i="4"/>
  <c r="F2876" i="4"/>
  <c r="G2876" i="4"/>
  <c r="I2876" i="4"/>
  <c r="J2876" i="4"/>
  <c r="H2876" i="4"/>
  <c r="AK2876" i="4"/>
  <c r="AL2876" i="4"/>
  <c r="AM2876" i="4"/>
  <c r="AN2876" i="4"/>
  <c r="AO2876" i="4"/>
  <c r="AP2876" i="4"/>
  <c r="AR2876" i="4"/>
  <c r="D2877" i="4"/>
  <c r="E2877" i="4"/>
  <c r="F2877" i="4"/>
  <c r="G2877" i="4"/>
  <c r="I2877" i="4"/>
  <c r="J2877" i="4"/>
  <c r="H2877" i="4"/>
  <c r="AK2877" i="4"/>
  <c r="AL2877" i="4"/>
  <c r="AM2877" i="4"/>
  <c r="AN2877" i="4"/>
  <c r="AO2877" i="4"/>
  <c r="AP2877" i="4"/>
  <c r="AR2877" i="4"/>
  <c r="D2878" i="4"/>
  <c r="E2878" i="4"/>
  <c r="F2878" i="4"/>
  <c r="G2878" i="4"/>
  <c r="I2878" i="4"/>
  <c r="J2878" i="4"/>
  <c r="H2878" i="4"/>
  <c r="AK2878" i="4"/>
  <c r="AL2878" i="4"/>
  <c r="AM2878" i="4"/>
  <c r="AN2878" i="4"/>
  <c r="AO2878" i="4"/>
  <c r="AP2878" i="4"/>
  <c r="AR2878" i="4"/>
  <c r="D2879" i="4"/>
  <c r="E2879" i="4"/>
  <c r="F2879" i="4"/>
  <c r="G2879" i="4"/>
  <c r="I2879" i="4"/>
  <c r="J2879" i="4"/>
  <c r="L2879" i="4"/>
  <c r="M2879" i="4"/>
  <c r="N2879" i="4"/>
  <c r="O2879" i="4"/>
  <c r="H2879" i="4"/>
  <c r="AK2879" i="4"/>
  <c r="AL2879" i="4"/>
  <c r="AM2879" i="4"/>
  <c r="P2879" i="4"/>
  <c r="AN2879" i="4"/>
  <c r="AO2879" i="4"/>
  <c r="AP2879" i="4"/>
  <c r="AR2879" i="4"/>
  <c r="D2880" i="4"/>
  <c r="E2880" i="4"/>
  <c r="F2880" i="4"/>
  <c r="G2880" i="4"/>
  <c r="I2880" i="4"/>
  <c r="J2880" i="4"/>
  <c r="H2880" i="4"/>
  <c r="AK2880" i="4"/>
  <c r="AL2880" i="4"/>
  <c r="AM2880" i="4"/>
  <c r="AN2880" i="4"/>
  <c r="AO2880" i="4"/>
  <c r="AP2880" i="4"/>
  <c r="AR2880" i="4"/>
  <c r="D2881" i="4"/>
  <c r="E2881" i="4"/>
  <c r="F2881" i="4"/>
  <c r="G2881" i="4"/>
  <c r="I2881" i="4"/>
  <c r="J2881" i="4"/>
  <c r="H2881" i="4"/>
  <c r="AK2881" i="4"/>
  <c r="AL2881" i="4"/>
  <c r="AM2881" i="4"/>
  <c r="AN2881" i="4"/>
  <c r="AO2881" i="4"/>
  <c r="AP2881" i="4"/>
  <c r="AR2881" i="4"/>
  <c r="D2882" i="4"/>
  <c r="E2882" i="4"/>
  <c r="F2882" i="4"/>
  <c r="G2882" i="4"/>
  <c r="I2882" i="4"/>
  <c r="J2882" i="4"/>
  <c r="H2882" i="4"/>
  <c r="AK2882" i="4"/>
  <c r="AL2882" i="4"/>
  <c r="AM2882" i="4"/>
  <c r="AN2882" i="4"/>
  <c r="AO2882" i="4"/>
  <c r="AP2882" i="4"/>
  <c r="AR2882" i="4"/>
  <c r="D2883" i="4"/>
  <c r="E2883" i="4"/>
  <c r="F2883" i="4"/>
  <c r="G2883" i="4"/>
  <c r="I2883" i="4"/>
  <c r="J2883" i="4"/>
  <c r="H2883" i="4"/>
  <c r="AK2883" i="4"/>
  <c r="AL2883" i="4"/>
  <c r="AM2883" i="4"/>
  <c r="AN2883" i="4"/>
  <c r="AO2883" i="4"/>
  <c r="AP2883" i="4"/>
  <c r="AR2883" i="4"/>
  <c r="D2884" i="4"/>
  <c r="E2884" i="4"/>
  <c r="F2884" i="4"/>
  <c r="G2884" i="4"/>
  <c r="I2884" i="4"/>
  <c r="J2884" i="4"/>
  <c r="H2884" i="4"/>
  <c r="AK2884" i="4"/>
  <c r="AL2884" i="4"/>
  <c r="AM2884" i="4"/>
  <c r="AN2884" i="4"/>
  <c r="AO2884" i="4"/>
  <c r="AP2884" i="4"/>
  <c r="AR2884" i="4"/>
  <c r="D2885" i="4"/>
  <c r="E2885" i="4"/>
  <c r="F2885" i="4"/>
  <c r="G2885" i="4"/>
  <c r="I2885" i="4"/>
  <c r="J2885" i="4"/>
  <c r="H2885" i="4"/>
  <c r="AK2885" i="4"/>
  <c r="AL2885" i="4"/>
  <c r="AM2885" i="4"/>
  <c r="AN2885" i="4"/>
  <c r="AO2885" i="4"/>
  <c r="AP2885" i="4"/>
  <c r="AR2885" i="4"/>
  <c r="D2886" i="4"/>
  <c r="E2886" i="4"/>
  <c r="F2886" i="4"/>
  <c r="G2886" i="4"/>
  <c r="I2886" i="4"/>
  <c r="J2886" i="4"/>
  <c r="H2886" i="4"/>
  <c r="AK2886" i="4"/>
  <c r="AL2886" i="4"/>
  <c r="AM2886" i="4"/>
  <c r="AN2886" i="4"/>
  <c r="AO2886" i="4"/>
  <c r="AP2886" i="4"/>
  <c r="AR2886" i="4"/>
  <c r="D2887" i="4"/>
  <c r="E2887" i="4"/>
  <c r="F2887" i="4"/>
  <c r="G2887" i="4"/>
  <c r="I2887" i="4"/>
  <c r="J2887" i="4"/>
  <c r="L2887" i="4"/>
  <c r="M2887" i="4"/>
  <c r="N2887" i="4"/>
  <c r="O2887" i="4"/>
  <c r="H2887" i="4"/>
  <c r="AK2887" i="4"/>
  <c r="AL2887" i="4"/>
  <c r="AM2887" i="4"/>
  <c r="P2887" i="4"/>
  <c r="AN2887" i="4"/>
  <c r="AO2887" i="4"/>
  <c r="AP2887" i="4"/>
  <c r="AR2887" i="4"/>
  <c r="D2888" i="4"/>
  <c r="E2888" i="4"/>
  <c r="F2888" i="4"/>
  <c r="G2888" i="4"/>
  <c r="I2888" i="4"/>
  <c r="J2888" i="4"/>
  <c r="H2888" i="4"/>
  <c r="AK2888" i="4"/>
  <c r="AL2888" i="4"/>
  <c r="AM2888" i="4"/>
  <c r="AN2888" i="4"/>
  <c r="AO2888" i="4"/>
  <c r="AP2888" i="4"/>
  <c r="AR2888" i="4"/>
  <c r="D2889" i="4"/>
  <c r="E2889" i="4"/>
  <c r="F2889" i="4"/>
  <c r="G2889" i="4"/>
  <c r="I2889" i="4"/>
  <c r="J2889" i="4"/>
  <c r="H2889" i="4"/>
  <c r="AK2889" i="4"/>
  <c r="AL2889" i="4"/>
  <c r="AM2889" i="4"/>
  <c r="AN2889" i="4"/>
  <c r="AO2889" i="4"/>
  <c r="AP2889" i="4"/>
  <c r="AR2889" i="4"/>
  <c r="D2890" i="4"/>
  <c r="E2890" i="4"/>
  <c r="F2890" i="4"/>
  <c r="G2890" i="4"/>
  <c r="I2890" i="4"/>
  <c r="J2890" i="4"/>
  <c r="L2890" i="4"/>
  <c r="M2890" i="4"/>
  <c r="N2890" i="4"/>
  <c r="O2890" i="4"/>
  <c r="H2890" i="4"/>
  <c r="AK2890" i="4"/>
  <c r="AL2890" i="4"/>
  <c r="AM2890" i="4"/>
  <c r="P2890" i="4"/>
  <c r="AN2890" i="4"/>
  <c r="AO2890" i="4"/>
  <c r="AP2890" i="4"/>
  <c r="AR2890" i="4"/>
  <c r="D2891" i="4"/>
  <c r="E2891" i="4"/>
  <c r="F2891" i="4"/>
  <c r="G2891" i="4"/>
  <c r="I2891" i="4"/>
  <c r="J2891" i="4"/>
  <c r="H2891" i="4"/>
  <c r="AK2891" i="4"/>
  <c r="AL2891" i="4"/>
  <c r="AM2891" i="4"/>
  <c r="AN2891" i="4"/>
  <c r="AO2891" i="4"/>
  <c r="AP2891" i="4"/>
  <c r="AR2891" i="4"/>
  <c r="D2892" i="4"/>
  <c r="E2892" i="4"/>
  <c r="F2892" i="4"/>
  <c r="G2892" i="4"/>
  <c r="I2892" i="4"/>
  <c r="J2892" i="4"/>
  <c r="H2892" i="4"/>
  <c r="AK2892" i="4"/>
  <c r="AL2892" i="4"/>
  <c r="AM2892" i="4"/>
  <c r="AN2892" i="4"/>
  <c r="AO2892" i="4"/>
  <c r="AP2892" i="4"/>
  <c r="AR2892" i="4"/>
  <c r="D2893" i="4"/>
  <c r="E2893" i="4"/>
  <c r="F2893" i="4"/>
  <c r="G2893" i="4"/>
  <c r="I2893" i="4"/>
  <c r="J2893" i="4"/>
  <c r="H2893" i="4"/>
  <c r="AK2893" i="4"/>
  <c r="AL2893" i="4"/>
  <c r="AM2893" i="4"/>
  <c r="AN2893" i="4"/>
  <c r="AO2893" i="4"/>
  <c r="AP2893" i="4"/>
  <c r="AR2893" i="4"/>
  <c r="D2894" i="4"/>
  <c r="E2894" i="4"/>
  <c r="F2894" i="4"/>
  <c r="G2894" i="4"/>
  <c r="I2894" i="4"/>
  <c r="J2894" i="4"/>
  <c r="L2894" i="4"/>
  <c r="M2894" i="4"/>
  <c r="N2894" i="4"/>
  <c r="O2894" i="4"/>
  <c r="H2894" i="4"/>
  <c r="AK2894" i="4"/>
  <c r="AL2894" i="4"/>
  <c r="AM2894" i="4"/>
  <c r="P2894" i="4"/>
  <c r="AN2894" i="4"/>
  <c r="AO2894" i="4"/>
  <c r="AP2894" i="4"/>
  <c r="AR2894" i="4"/>
  <c r="D2895" i="4"/>
  <c r="E2895" i="4"/>
  <c r="F2895" i="4"/>
  <c r="G2895" i="4"/>
  <c r="I2895" i="4"/>
  <c r="J2895" i="4"/>
  <c r="L2895" i="4"/>
  <c r="M2895" i="4"/>
  <c r="N2895" i="4"/>
  <c r="O2895" i="4"/>
  <c r="H2895" i="4"/>
  <c r="AK2895" i="4"/>
  <c r="AL2895" i="4"/>
  <c r="AM2895" i="4"/>
  <c r="P2895" i="4"/>
  <c r="AN2895" i="4"/>
  <c r="AO2895" i="4"/>
  <c r="AP2895" i="4"/>
  <c r="AR2895" i="4"/>
  <c r="D2896" i="4"/>
  <c r="E2896" i="4"/>
  <c r="F2896" i="4"/>
  <c r="G2896" i="4"/>
  <c r="I2896" i="4"/>
  <c r="J2896" i="4"/>
  <c r="H2896" i="4"/>
  <c r="AK2896" i="4"/>
  <c r="AL2896" i="4"/>
  <c r="AM2896" i="4"/>
  <c r="AN2896" i="4"/>
  <c r="AO2896" i="4"/>
  <c r="AP2896" i="4"/>
  <c r="AR2896" i="4"/>
  <c r="D2897" i="4"/>
  <c r="E2897" i="4"/>
  <c r="F2897" i="4"/>
  <c r="G2897" i="4"/>
  <c r="I2897" i="4"/>
  <c r="J2897" i="4"/>
  <c r="H2897" i="4"/>
  <c r="AK2897" i="4"/>
  <c r="AL2897" i="4"/>
  <c r="AM2897" i="4"/>
  <c r="AN2897" i="4"/>
  <c r="AO2897" i="4"/>
  <c r="AP2897" i="4"/>
  <c r="AR2897" i="4"/>
  <c r="D2898" i="4"/>
  <c r="E2898" i="4"/>
  <c r="F2898" i="4"/>
  <c r="G2898" i="4"/>
  <c r="I2898" i="4"/>
  <c r="J2898" i="4"/>
  <c r="H2898" i="4"/>
  <c r="AK2898" i="4"/>
  <c r="AL2898" i="4"/>
  <c r="AM2898" i="4"/>
  <c r="AN2898" i="4"/>
  <c r="AO2898" i="4"/>
  <c r="AP2898" i="4"/>
  <c r="AR2898" i="4"/>
  <c r="D2899" i="4"/>
  <c r="E2899" i="4"/>
  <c r="F2899" i="4"/>
  <c r="G2899" i="4"/>
  <c r="I2899" i="4"/>
  <c r="J2899" i="4"/>
  <c r="H2899" i="4"/>
  <c r="AK2899" i="4"/>
  <c r="AL2899" i="4"/>
  <c r="AM2899" i="4"/>
  <c r="AN2899" i="4"/>
  <c r="AO2899" i="4"/>
  <c r="AP2899" i="4"/>
  <c r="AR2899" i="4"/>
  <c r="D2900" i="4"/>
  <c r="E2900" i="4"/>
  <c r="F2900" i="4"/>
  <c r="G2900" i="4"/>
  <c r="I2900" i="4"/>
  <c r="J2900" i="4"/>
  <c r="L2900" i="4"/>
  <c r="M2900" i="4"/>
  <c r="N2900" i="4"/>
  <c r="O2900" i="4"/>
  <c r="H2900" i="4"/>
  <c r="AK2900" i="4"/>
  <c r="AL2900" i="4"/>
  <c r="AM2900" i="4"/>
  <c r="P2900" i="4"/>
  <c r="AN2900" i="4"/>
  <c r="AO2900" i="4"/>
  <c r="AP2900" i="4"/>
  <c r="AR2900" i="4"/>
  <c r="D2901" i="4"/>
  <c r="E2901" i="4"/>
  <c r="F2901" i="4"/>
  <c r="G2901" i="4"/>
  <c r="I2901" i="4"/>
  <c r="J2901" i="4"/>
  <c r="H2901" i="4"/>
  <c r="AK2901" i="4"/>
  <c r="AL2901" i="4"/>
  <c r="AM2901" i="4"/>
  <c r="AN2901" i="4"/>
  <c r="AO2901" i="4"/>
  <c r="AP2901" i="4"/>
  <c r="AR2901" i="4"/>
  <c r="D2902" i="4"/>
  <c r="E2902" i="4"/>
  <c r="F2902" i="4"/>
  <c r="G2902" i="4"/>
  <c r="I2902" i="4"/>
  <c r="J2902" i="4"/>
  <c r="L2902" i="4"/>
  <c r="M2902" i="4"/>
  <c r="N2902" i="4"/>
  <c r="O2902" i="4"/>
  <c r="H2902" i="4"/>
  <c r="AK2902" i="4"/>
  <c r="AL2902" i="4"/>
  <c r="AM2902" i="4"/>
  <c r="P2902" i="4"/>
  <c r="AN2902" i="4"/>
  <c r="AO2902" i="4"/>
  <c r="AP2902" i="4"/>
  <c r="AR2902" i="4"/>
  <c r="D2903" i="4"/>
  <c r="E2903" i="4"/>
  <c r="F2903" i="4"/>
  <c r="G2903" i="4"/>
  <c r="I2903" i="4"/>
  <c r="J2903" i="4"/>
  <c r="L2903" i="4"/>
  <c r="M2903" i="4"/>
  <c r="N2903" i="4"/>
  <c r="O2903" i="4"/>
  <c r="H2903" i="4"/>
  <c r="AK2903" i="4"/>
  <c r="AL2903" i="4"/>
  <c r="AM2903" i="4"/>
  <c r="P2903" i="4"/>
  <c r="AN2903" i="4"/>
  <c r="AO2903" i="4"/>
  <c r="AP2903" i="4"/>
  <c r="AR2903" i="4"/>
  <c r="D2904" i="4"/>
  <c r="E2904" i="4"/>
  <c r="F2904" i="4"/>
  <c r="G2904" i="4"/>
  <c r="I2904" i="4"/>
  <c r="J2904" i="4"/>
  <c r="L2904" i="4"/>
  <c r="M2904" i="4"/>
  <c r="N2904" i="4"/>
  <c r="O2904" i="4"/>
  <c r="H2904" i="4"/>
  <c r="AK2904" i="4"/>
  <c r="AL2904" i="4"/>
  <c r="AM2904" i="4"/>
  <c r="P2904" i="4"/>
  <c r="AN2904" i="4"/>
  <c r="AO2904" i="4"/>
  <c r="AP2904" i="4"/>
  <c r="AR2904" i="4"/>
  <c r="D2905" i="4"/>
  <c r="E2905" i="4"/>
  <c r="F2905" i="4"/>
  <c r="G2905" i="4"/>
  <c r="I2905" i="4"/>
  <c r="J2905" i="4"/>
  <c r="H2905" i="4"/>
  <c r="AK2905" i="4"/>
  <c r="AL2905" i="4"/>
  <c r="AM2905" i="4"/>
  <c r="AN2905" i="4"/>
  <c r="AO2905" i="4"/>
  <c r="AP2905" i="4"/>
  <c r="AR2905" i="4"/>
  <c r="D2906" i="4"/>
  <c r="E2906" i="4"/>
  <c r="F2906" i="4"/>
  <c r="G2906" i="4"/>
  <c r="I2906" i="4"/>
  <c r="J2906" i="4"/>
  <c r="H2906" i="4"/>
  <c r="AK2906" i="4"/>
  <c r="AL2906" i="4"/>
  <c r="AM2906" i="4"/>
  <c r="AN2906" i="4"/>
  <c r="AO2906" i="4"/>
  <c r="AP2906" i="4"/>
  <c r="AR2906" i="4"/>
  <c r="D2907" i="4"/>
  <c r="E2907" i="4"/>
  <c r="F2907" i="4"/>
  <c r="G2907" i="4"/>
  <c r="I2907" i="4"/>
  <c r="J2907" i="4"/>
  <c r="H2907" i="4"/>
  <c r="AK2907" i="4"/>
  <c r="AL2907" i="4"/>
  <c r="AM2907" i="4"/>
  <c r="AN2907" i="4"/>
  <c r="AO2907" i="4"/>
  <c r="AP2907" i="4"/>
  <c r="AR2907" i="4"/>
  <c r="D2908" i="4"/>
  <c r="E2908" i="4"/>
  <c r="F2908" i="4"/>
  <c r="G2908" i="4"/>
  <c r="I2908" i="4"/>
  <c r="J2908" i="4"/>
  <c r="H2908" i="4"/>
  <c r="AK2908" i="4"/>
  <c r="AL2908" i="4"/>
  <c r="AM2908" i="4"/>
  <c r="AN2908" i="4"/>
  <c r="AO2908" i="4"/>
  <c r="AP2908" i="4"/>
  <c r="AR2908" i="4"/>
  <c r="D2909" i="4"/>
  <c r="E2909" i="4"/>
  <c r="F2909" i="4"/>
  <c r="G2909" i="4"/>
  <c r="I2909" i="4"/>
  <c r="J2909" i="4"/>
  <c r="H2909" i="4"/>
  <c r="AK2909" i="4"/>
  <c r="AL2909" i="4"/>
  <c r="AM2909" i="4"/>
  <c r="AN2909" i="4"/>
  <c r="AO2909" i="4"/>
  <c r="AP2909" i="4"/>
  <c r="AR2909" i="4"/>
  <c r="D2910" i="4"/>
  <c r="E2910" i="4"/>
  <c r="F2910" i="4"/>
  <c r="G2910" i="4"/>
  <c r="I2910" i="4"/>
  <c r="J2910" i="4"/>
  <c r="L2910" i="4"/>
  <c r="M2910" i="4"/>
  <c r="N2910" i="4"/>
  <c r="O2910" i="4"/>
  <c r="H2910" i="4"/>
  <c r="AK2910" i="4"/>
  <c r="AL2910" i="4"/>
  <c r="AM2910" i="4"/>
  <c r="P2910" i="4"/>
  <c r="AN2910" i="4"/>
  <c r="AO2910" i="4"/>
  <c r="AP2910" i="4"/>
  <c r="AR2910" i="4"/>
  <c r="D2911" i="4"/>
  <c r="E2911" i="4"/>
  <c r="F2911" i="4"/>
  <c r="G2911" i="4"/>
  <c r="I2911" i="4"/>
  <c r="J2911" i="4"/>
  <c r="H2911" i="4"/>
  <c r="AK2911" i="4"/>
  <c r="AL2911" i="4"/>
  <c r="AM2911" i="4"/>
  <c r="AN2911" i="4"/>
  <c r="AO2911" i="4"/>
  <c r="AP2911" i="4"/>
  <c r="AR2911" i="4"/>
  <c r="D2912" i="4"/>
  <c r="E2912" i="4"/>
  <c r="F2912" i="4"/>
  <c r="G2912" i="4"/>
  <c r="I2912" i="4"/>
  <c r="J2912" i="4"/>
  <c r="H2912" i="4"/>
  <c r="AK2912" i="4"/>
  <c r="AL2912" i="4"/>
  <c r="AM2912" i="4"/>
  <c r="AN2912" i="4"/>
  <c r="AO2912" i="4"/>
  <c r="AP2912" i="4"/>
  <c r="AR2912" i="4"/>
  <c r="D2914" i="4"/>
  <c r="E2914" i="4"/>
  <c r="F2914" i="4"/>
  <c r="G2914" i="4"/>
  <c r="I2914" i="4"/>
  <c r="J2914" i="4"/>
  <c r="H2914" i="4"/>
  <c r="AK2914" i="4"/>
  <c r="AL2914" i="4"/>
  <c r="AM2914" i="4"/>
  <c r="AN2914" i="4"/>
  <c r="AO2914" i="4"/>
  <c r="AP2914" i="4"/>
  <c r="AR2914" i="4"/>
  <c r="D2915" i="4"/>
  <c r="E2915" i="4"/>
  <c r="F2915" i="4"/>
  <c r="G2915" i="4"/>
  <c r="I2915" i="4"/>
  <c r="J2915" i="4"/>
  <c r="H2915" i="4"/>
  <c r="AK2915" i="4"/>
  <c r="AL2915" i="4"/>
  <c r="AM2915" i="4"/>
  <c r="AN2915" i="4"/>
  <c r="AO2915" i="4"/>
  <c r="AP2915" i="4"/>
  <c r="AR2915" i="4"/>
  <c r="I3039" i="4"/>
  <c r="J3039" i="4"/>
  <c r="H3039" i="4"/>
  <c r="AK3039" i="4"/>
  <c r="AL3039" i="4"/>
  <c r="AM3039" i="4"/>
  <c r="AN3039" i="4"/>
  <c r="AO3039" i="4"/>
  <c r="AP3039" i="4"/>
  <c r="AR3039" i="4"/>
  <c r="D3040" i="4"/>
  <c r="E3040" i="4"/>
  <c r="F3040" i="4"/>
  <c r="G3040" i="4"/>
  <c r="I3040" i="4"/>
  <c r="J3040" i="4"/>
  <c r="H3040" i="4"/>
  <c r="AK3040" i="4"/>
  <c r="AL3040" i="4"/>
  <c r="AM3040" i="4"/>
  <c r="AN3040" i="4"/>
  <c r="AO3040" i="4"/>
  <c r="AP3040" i="4"/>
  <c r="AR3040" i="4"/>
  <c r="I3041" i="4"/>
  <c r="J3041" i="4"/>
  <c r="H3041" i="4"/>
  <c r="AK3041" i="4"/>
  <c r="AL3041" i="4"/>
  <c r="AM3041" i="4"/>
  <c r="AN3041" i="4"/>
  <c r="AO3041" i="4"/>
  <c r="AP3041" i="4"/>
  <c r="AR3041" i="4"/>
  <c r="I3042" i="4"/>
  <c r="J3042" i="4"/>
  <c r="H3042" i="4"/>
  <c r="AK3042" i="4"/>
  <c r="AL3042" i="4"/>
  <c r="AM3042" i="4"/>
  <c r="AN3042" i="4"/>
  <c r="AO3042" i="4"/>
  <c r="AP3042" i="4"/>
  <c r="AR3042" i="4"/>
  <c r="I3043" i="4"/>
  <c r="J3043" i="4"/>
  <c r="H3043" i="4"/>
  <c r="AK3043" i="4"/>
  <c r="AL3043" i="4"/>
  <c r="AM3043" i="4"/>
  <c r="AN3043" i="4"/>
  <c r="AO3043" i="4"/>
  <c r="AP3043" i="4"/>
  <c r="AR3043" i="4"/>
  <c r="I3044" i="4"/>
  <c r="J3044" i="4"/>
  <c r="H3044" i="4"/>
  <c r="AK3044" i="4"/>
  <c r="AL3044" i="4"/>
  <c r="AM3044" i="4"/>
  <c r="AN3044" i="4"/>
  <c r="AO3044" i="4"/>
  <c r="AP3044" i="4"/>
  <c r="AR3044" i="4"/>
  <c r="I3045" i="4"/>
  <c r="J3045" i="4"/>
  <c r="H3045" i="4"/>
  <c r="AK3045" i="4"/>
  <c r="AL3045" i="4"/>
  <c r="AM3045" i="4"/>
  <c r="AN3045" i="4"/>
  <c r="AO3045" i="4"/>
  <c r="AP3045" i="4"/>
  <c r="AR3045" i="4"/>
  <c r="I3046" i="4"/>
  <c r="J3046" i="4"/>
  <c r="H3046" i="4"/>
  <c r="AK3046" i="4"/>
  <c r="AL3046" i="4"/>
  <c r="AM3046" i="4"/>
  <c r="AN3046" i="4"/>
  <c r="AO3046" i="4"/>
  <c r="AP3046" i="4"/>
  <c r="AR3046" i="4"/>
  <c r="I3047" i="4"/>
  <c r="J3047" i="4"/>
  <c r="H3047" i="4"/>
  <c r="AK3047" i="4"/>
  <c r="AL3047" i="4"/>
  <c r="AM3047" i="4"/>
  <c r="AN3047" i="4"/>
  <c r="AO3047" i="4"/>
  <c r="AP3047" i="4"/>
  <c r="AR3047" i="4"/>
  <c r="I3048" i="4"/>
  <c r="J3048" i="4"/>
  <c r="H3048" i="4"/>
  <c r="AK3048" i="4"/>
  <c r="AL3048" i="4"/>
  <c r="AM3048" i="4"/>
  <c r="AN3048" i="4"/>
  <c r="AO3048" i="4"/>
  <c r="AP3048" i="4"/>
  <c r="AR3048" i="4"/>
  <c r="I3049" i="4"/>
  <c r="J3049" i="4"/>
  <c r="H3049" i="4"/>
  <c r="AK3049" i="4"/>
  <c r="AL3049" i="4"/>
  <c r="AM3049" i="4"/>
  <c r="AN3049" i="4"/>
  <c r="AO3049" i="4"/>
  <c r="AP3049" i="4"/>
  <c r="AR3049" i="4"/>
  <c r="I3050" i="4"/>
  <c r="J3050" i="4"/>
  <c r="H3050" i="4"/>
  <c r="AK3050" i="4"/>
  <c r="AL3050" i="4"/>
  <c r="AM3050" i="4"/>
  <c r="AN3050" i="4"/>
  <c r="AO3050" i="4"/>
  <c r="AP3050" i="4"/>
  <c r="AR3050" i="4"/>
  <c r="I3051" i="4"/>
  <c r="J3051" i="4"/>
  <c r="H3051" i="4"/>
  <c r="AK3051" i="4"/>
  <c r="AL3051" i="4"/>
  <c r="AM3051" i="4"/>
  <c r="AN3051" i="4"/>
  <c r="AO3051" i="4"/>
  <c r="AP3051" i="4"/>
  <c r="AR3051" i="4"/>
  <c r="I3052" i="4"/>
  <c r="J3052" i="4"/>
  <c r="H3052" i="4"/>
  <c r="AK3052" i="4"/>
  <c r="AL3052" i="4"/>
  <c r="AM3052" i="4"/>
  <c r="AN3052" i="4"/>
  <c r="AO3052" i="4"/>
  <c r="AP3052" i="4"/>
  <c r="AR3052" i="4"/>
  <c r="I3053" i="4"/>
  <c r="J3053" i="4"/>
  <c r="H3053" i="4"/>
  <c r="AK3053" i="4"/>
  <c r="AL3053" i="4"/>
  <c r="AM3053" i="4"/>
  <c r="AN3053" i="4"/>
  <c r="AO3053" i="4"/>
  <c r="AP3053" i="4"/>
  <c r="AR3053" i="4"/>
  <c r="I3054" i="4"/>
  <c r="J3054" i="4"/>
  <c r="H3054" i="4"/>
  <c r="AK3054" i="4"/>
  <c r="AL3054" i="4"/>
  <c r="AM3054" i="4"/>
  <c r="AN3054" i="4"/>
  <c r="AO3054" i="4"/>
  <c r="AP3054" i="4"/>
  <c r="AR3054" i="4"/>
  <c r="D3055" i="4"/>
  <c r="E3055" i="4"/>
  <c r="F3055" i="4"/>
  <c r="G3055" i="4"/>
  <c r="I3055" i="4"/>
  <c r="J3055" i="4"/>
  <c r="H3055" i="4"/>
  <c r="AK3055" i="4"/>
  <c r="AL3055" i="4"/>
  <c r="AM3055" i="4"/>
  <c r="AN3055" i="4"/>
  <c r="AO3055" i="4"/>
  <c r="AP3055" i="4"/>
  <c r="AR3055" i="4"/>
  <c r="D3057" i="4"/>
  <c r="E3057" i="4"/>
  <c r="F3057" i="4"/>
  <c r="G3057" i="4"/>
  <c r="I3057" i="4"/>
  <c r="J3057" i="4"/>
  <c r="L3057" i="4"/>
  <c r="M3057" i="4"/>
  <c r="N3057" i="4"/>
  <c r="O3057" i="4"/>
  <c r="H3057" i="4"/>
  <c r="AK3057" i="4"/>
  <c r="AL3057" i="4"/>
  <c r="AM3057" i="4"/>
  <c r="P3057" i="4"/>
  <c r="AN3057" i="4"/>
  <c r="AO3057" i="4"/>
  <c r="AP3057" i="4"/>
  <c r="AR3057" i="4"/>
  <c r="D3058" i="4"/>
  <c r="E3058" i="4"/>
  <c r="F3058" i="4"/>
  <c r="G3058" i="4"/>
  <c r="I3058" i="4"/>
  <c r="J3058" i="4"/>
  <c r="L3058" i="4"/>
  <c r="M3058" i="4"/>
  <c r="N3058" i="4"/>
  <c r="O3058" i="4"/>
  <c r="H3058" i="4"/>
  <c r="AK3058" i="4"/>
  <c r="AL3058" i="4"/>
  <c r="AM3058" i="4"/>
  <c r="P3058" i="4"/>
  <c r="AN3058" i="4"/>
  <c r="AO3058" i="4"/>
  <c r="AP3058" i="4"/>
  <c r="AR3058" i="4"/>
  <c r="D3059" i="4"/>
  <c r="E3059" i="4"/>
  <c r="F3059" i="4"/>
  <c r="G3059" i="4"/>
  <c r="I3059" i="4"/>
  <c r="J3059" i="4"/>
  <c r="L3059" i="4"/>
  <c r="M3059" i="4"/>
  <c r="N3059" i="4"/>
  <c r="O3059" i="4"/>
  <c r="H3059" i="4"/>
  <c r="AK3059" i="4"/>
  <c r="AL3059" i="4"/>
  <c r="AM3059" i="4"/>
  <c r="P3059" i="4"/>
  <c r="AN3059" i="4"/>
  <c r="AO3059" i="4"/>
  <c r="AP3059" i="4"/>
  <c r="AR3059" i="4"/>
  <c r="D3060" i="4"/>
  <c r="E3060" i="4"/>
  <c r="F3060" i="4"/>
  <c r="G3060" i="4"/>
  <c r="I3060" i="4"/>
  <c r="J3060" i="4"/>
  <c r="L3060" i="4"/>
  <c r="M3060" i="4"/>
  <c r="N3060" i="4"/>
  <c r="O3060" i="4"/>
  <c r="H3060" i="4"/>
  <c r="AK3060" i="4"/>
  <c r="AL3060" i="4"/>
  <c r="AM3060" i="4"/>
  <c r="P3060" i="4"/>
  <c r="AN3060" i="4"/>
  <c r="AO3060" i="4"/>
  <c r="AP3060" i="4"/>
  <c r="AR3060" i="4"/>
  <c r="D3061" i="4"/>
  <c r="E3061" i="4"/>
  <c r="F3061" i="4"/>
  <c r="G3061" i="4"/>
  <c r="I3061" i="4"/>
  <c r="J3061" i="4"/>
  <c r="L3061" i="4"/>
  <c r="M3061" i="4"/>
  <c r="N3061" i="4"/>
  <c r="O3061" i="4"/>
  <c r="H3061" i="4"/>
  <c r="AK3061" i="4"/>
  <c r="AL3061" i="4"/>
  <c r="AM3061" i="4"/>
  <c r="P3061" i="4"/>
  <c r="AN3061" i="4"/>
  <c r="AO3061" i="4"/>
  <c r="AP3061" i="4"/>
  <c r="AR3061" i="4"/>
  <c r="D3062" i="4"/>
  <c r="E3062" i="4"/>
  <c r="F3062" i="4"/>
  <c r="G3062" i="4"/>
  <c r="I3062" i="4"/>
  <c r="J3062" i="4"/>
  <c r="L3062" i="4"/>
  <c r="M3062" i="4"/>
  <c r="N3062" i="4"/>
  <c r="O3062" i="4"/>
  <c r="H3062" i="4"/>
  <c r="AK3062" i="4"/>
  <c r="AL3062" i="4"/>
  <c r="AM3062" i="4"/>
  <c r="P3062" i="4"/>
  <c r="AN3062" i="4"/>
  <c r="AO3062" i="4"/>
  <c r="AP3062" i="4"/>
  <c r="AR3062" i="4"/>
  <c r="D3063" i="4"/>
  <c r="E3063" i="4"/>
  <c r="F3063" i="4"/>
  <c r="G3063" i="4"/>
  <c r="I3063" i="4"/>
  <c r="J3063" i="4"/>
  <c r="L3063" i="4"/>
  <c r="M3063" i="4"/>
  <c r="N3063" i="4"/>
  <c r="O3063" i="4"/>
  <c r="H3063" i="4"/>
  <c r="AK3063" i="4"/>
  <c r="AL3063" i="4"/>
  <c r="AM3063" i="4"/>
  <c r="P3063" i="4"/>
  <c r="AN3063" i="4"/>
  <c r="AO3063" i="4"/>
  <c r="AP3063" i="4"/>
  <c r="AR3063" i="4"/>
  <c r="D3064" i="4"/>
  <c r="E3064" i="4"/>
  <c r="F3064" i="4"/>
  <c r="G3064" i="4"/>
  <c r="I3064" i="4"/>
  <c r="J3064" i="4"/>
  <c r="L3064" i="4"/>
  <c r="M3064" i="4"/>
  <c r="N3064" i="4"/>
  <c r="O3064" i="4"/>
  <c r="H3064" i="4"/>
  <c r="AK3064" i="4"/>
  <c r="AL3064" i="4"/>
  <c r="AM3064" i="4"/>
  <c r="P3064" i="4"/>
  <c r="AN3064" i="4"/>
  <c r="AO3064" i="4"/>
  <c r="AP3064" i="4"/>
  <c r="AR3064" i="4"/>
  <c r="D3065" i="4"/>
  <c r="E3065" i="4"/>
  <c r="F3065" i="4"/>
  <c r="G3065" i="4"/>
  <c r="I3065" i="4"/>
  <c r="J3065" i="4"/>
  <c r="L3065" i="4"/>
  <c r="M3065" i="4"/>
  <c r="N3065" i="4"/>
  <c r="O3065" i="4"/>
  <c r="H3065" i="4"/>
  <c r="AK3065" i="4"/>
  <c r="AL3065" i="4"/>
  <c r="AM3065" i="4"/>
  <c r="P3065" i="4"/>
  <c r="AN3065" i="4"/>
  <c r="AO3065" i="4"/>
  <c r="AP3065" i="4"/>
  <c r="AR3065" i="4"/>
  <c r="D3066" i="4"/>
  <c r="E3066" i="4"/>
  <c r="F3066" i="4"/>
  <c r="G3066" i="4"/>
  <c r="I3066" i="4"/>
  <c r="J3066" i="4"/>
  <c r="L3066" i="4"/>
  <c r="M3066" i="4"/>
  <c r="N3066" i="4"/>
  <c r="O3066" i="4"/>
  <c r="H3066" i="4"/>
  <c r="AK3066" i="4"/>
  <c r="AL3066" i="4"/>
  <c r="AM3066" i="4"/>
  <c r="P3066" i="4"/>
  <c r="AN3066" i="4"/>
  <c r="AO3066" i="4"/>
  <c r="AP3066" i="4"/>
  <c r="AR3066" i="4"/>
  <c r="D3067" i="4"/>
  <c r="E3067" i="4"/>
  <c r="F3067" i="4"/>
  <c r="G3067" i="4"/>
  <c r="I3067" i="4"/>
  <c r="J3067" i="4"/>
  <c r="L3067" i="4"/>
  <c r="M3067" i="4"/>
  <c r="N3067" i="4"/>
  <c r="O3067" i="4"/>
  <c r="H3067" i="4"/>
  <c r="AK3067" i="4"/>
  <c r="AL3067" i="4"/>
  <c r="AM3067" i="4"/>
  <c r="P3067" i="4"/>
  <c r="AN3067" i="4"/>
  <c r="AO3067" i="4"/>
  <c r="AP3067" i="4"/>
  <c r="AR3067" i="4"/>
  <c r="D3068" i="4"/>
  <c r="E3068" i="4"/>
  <c r="F3068" i="4"/>
  <c r="G3068" i="4"/>
  <c r="I3068" i="4"/>
  <c r="J3068" i="4"/>
  <c r="L3068" i="4"/>
  <c r="M3068" i="4"/>
  <c r="N3068" i="4"/>
  <c r="O3068" i="4"/>
  <c r="H3068" i="4"/>
  <c r="AK3068" i="4"/>
  <c r="AL3068" i="4"/>
  <c r="AM3068" i="4"/>
  <c r="P3068" i="4"/>
  <c r="AN3068" i="4"/>
  <c r="AO3068" i="4"/>
  <c r="AP3068" i="4"/>
  <c r="AR3068" i="4"/>
  <c r="D3069" i="4"/>
  <c r="E3069" i="4"/>
  <c r="F3069" i="4"/>
  <c r="G3069" i="4"/>
  <c r="I3069" i="4"/>
  <c r="J3069" i="4"/>
  <c r="L3069" i="4"/>
  <c r="M3069" i="4"/>
  <c r="N3069" i="4"/>
  <c r="O3069" i="4"/>
  <c r="H3069" i="4"/>
  <c r="AK3069" i="4"/>
  <c r="AL3069" i="4"/>
  <c r="AM3069" i="4"/>
  <c r="P3069" i="4"/>
  <c r="AN3069" i="4"/>
  <c r="AO3069" i="4"/>
  <c r="AP3069" i="4"/>
  <c r="AR3069" i="4"/>
  <c r="D3070" i="4"/>
  <c r="E3070" i="4"/>
  <c r="F3070" i="4"/>
  <c r="G3070" i="4"/>
  <c r="I3070" i="4"/>
  <c r="J3070" i="4"/>
  <c r="L3070" i="4"/>
  <c r="M3070" i="4"/>
  <c r="N3070" i="4"/>
  <c r="O3070" i="4"/>
  <c r="H3070" i="4"/>
  <c r="AK3070" i="4"/>
  <c r="AL3070" i="4"/>
  <c r="AM3070" i="4"/>
  <c r="P3070" i="4"/>
  <c r="AN3070" i="4"/>
  <c r="AO3070" i="4"/>
  <c r="AP3070" i="4"/>
  <c r="AR3070" i="4"/>
  <c r="D3071" i="4"/>
  <c r="E3071" i="4"/>
  <c r="F3071" i="4"/>
  <c r="G3071" i="4"/>
  <c r="I3071" i="4"/>
  <c r="J3071" i="4"/>
  <c r="L3071" i="4"/>
  <c r="M3071" i="4"/>
  <c r="N3071" i="4"/>
  <c r="O3071" i="4"/>
  <c r="H3071" i="4"/>
  <c r="AK3071" i="4"/>
  <c r="AL3071" i="4"/>
  <c r="AM3071" i="4"/>
  <c r="P3071" i="4"/>
  <c r="AN3071" i="4"/>
  <c r="AO3071" i="4"/>
  <c r="AP3071" i="4"/>
  <c r="AR3071" i="4"/>
  <c r="D3072" i="4"/>
  <c r="E3072" i="4"/>
  <c r="F3072" i="4"/>
  <c r="G3072" i="4"/>
  <c r="I3072" i="4"/>
  <c r="J3072" i="4"/>
  <c r="L3072" i="4"/>
  <c r="M3072" i="4"/>
  <c r="N3072" i="4"/>
  <c r="O3072" i="4"/>
  <c r="H3072" i="4"/>
  <c r="AK3072" i="4"/>
  <c r="AL3072" i="4"/>
  <c r="AM3072" i="4"/>
  <c r="P3072" i="4"/>
  <c r="AN3072" i="4"/>
  <c r="AO3072" i="4"/>
  <c r="AP3072" i="4"/>
  <c r="AR3072" i="4"/>
  <c r="D3073" i="4"/>
  <c r="E3073" i="4"/>
  <c r="F3073" i="4"/>
  <c r="G3073" i="4"/>
  <c r="I3073" i="4"/>
  <c r="J3073" i="4"/>
  <c r="L3073" i="4"/>
  <c r="M3073" i="4"/>
  <c r="N3073" i="4"/>
  <c r="O3073" i="4"/>
  <c r="H3073" i="4"/>
  <c r="AK3073" i="4"/>
  <c r="AL3073" i="4"/>
  <c r="AM3073" i="4"/>
  <c r="P3073" i="4"/>
  <c r="AN3073" i="4"/>
  <c r="AO3073" i="4"/>
  <c r="AP3073" i="4"/>
  <c r="AR3073" i="4"/>
  <c r="D3074" i="4"/>
  <c r="E3074" i="4"/>
  <c r="F3074" i="4"/>
  <c r="G3074" i="4"/>
  <c r="I3074" i="4"/>
  <c r="J3074" i="4"/>
  <c r="L3074" i="4"/>
  <c r="M3074" i="4"/>
  <c r="N3074" i="4"/>
  <c r="O3074" i="4"/>
  <c r="H3074" i="4"/>
  <c r="AK3074" i="4"/>
  <c r="AL3074" i="4"/>
  <c r="AM3074" i="4"/>
  <c r="P3074" i="4"/>
  <c r="AN3074" i="4"/>
  <c r="AO3074" i="4"/>
  <c r="AP3074" i="4"/>
  <c r="AR3074" i="4"/>
  <c r="D3075" i="4"/>
  <c r="E3075" i="4"/>
  <c r="F3075" i="4"/>
  <c r="G3075" i="4"/>
  <c r="I3075" i="4"/>
  <c r="J3075" i="4"/>
  <c r="L3075" i="4"/>
  <c r="M3075" i="4"/>
  <c r="N3075" i="4"/>
  <c r="O3075" i="4"/>
  <c r="H3075" i="4"/>
  <c r="AK3075" i="4"/>
  <c r="AL3075" i="4"/>
  <c r="AM3075" i="4"/>
  <c r="P3075" i="4"/>
  <c r="AN3075" i="4"/>
  <c r="AO3075" i="4"/>
  <c r="AP3075" i="4"/>
  <c r="AR3075" i="4"/>
  <c r="D3076" i="4"/>
  <c r="E3076" i="4"/>
  <c r="F3076" i="4"/>
  <c r="G3076" i="4"/>
  <c r="I3076" i="4"/>
  <c r="J3076" i="4"/>
  <c r="L3076" i="4"/>
  <c r="M3076" i="4"/>
  <c r="N3076" i="4"/>
  <c r="O3076" i="4"/>
  <c r="H3076" i="4"/>
  <c r="AK3076" i="4"/>
  <c r="AL3076" i="4"/>
  <c r="AM3076" i="4"/>
  <c r="P3076" i="4"/>
  <c r="AN3076" i="4"/>
  <c r="AO3076" i="4"/>
  <c r="AP3076" i="4"/>
  <c r="AR3076" i="4"/>
  <c r="D3077" i="4"/>
  <c r="E3077" i="4"/>
  <c r="F3077" i="4"/>
  <c r="G3077" i="4"/>
  <c r="I3077" i="4"/>
  <c r="J3077" i="4"/>
  <c r="L3077" i="4"/>
  <c r="M3077" i="4"/>
  <c r="N3077" i="4"/>
  <c r="O3077" i="4"/>
  <c r="H3077" i="4"/>
  <c r="AK3077" i="4"/>
  <c r="AL3077" i="4"/>
  <c r="AM3077" i="4"/>
  <c r="P3077" i="4"/>
  <c r="AN3077" i="4"/>
  <c r="AO3077" i="4"/>
  <c r="AP3077" i="4"/>
  <c r="AR3077" i="4"/>
  <c r="D3078" i="4"/>
  <c r="E3078" i="4"/>
  <c r="F3078" i="4"/>
  <c r="G3078" i="4"/>
  <c r="I3078" i="4"/>
  <c r="J3078" i="4"/>
  <c r="L3078" i="4"/>
  <c r="M3078" i="4"/>
  <c r="N3078" i="4"/>
  <c r="O3078" i="4"/>
  <c r="H3078" i="4"/>
  <c r="AK3078" i="4"/>
  <c r="AL3078" i="4"/>
  <c r="AM3078" i="4"/>
  <c r="P3078" i="4"/>
  <c r="AN3078" i="4"/>
  <c r="AO3078" i="4"/>
  <c r="AP3078" i="4"/>
  <c r="AR3078" i="4"/>
  <c r="D3079" i="4"/>
  <c r="E3079" i="4"/>
  <c r="F3079" i="4"/>
  <c r="G3079" i="4"/>
  <c r="I3079" i="4"/>
  <c r="J3079" i="4"/>
  <c r="L3079" i="4"/>
  <c r="M3079" i="4"/>
  <c r="N3079" i="4"/>
  <c r="O3079" i="4"/>
  <c r="H3079" i="4"/>
  <c r="AK3079" i="4"/>
  <c r="AL3079" i="4"/>
  <c r="AM3079" i="4"/>
  <c r="P3079" i="4"/>
  <c r="AN3079" i="4"/>
  <c r="AO3079" i="4"/>
  <c r="AP3079" i="4"/>
  <c r="AR3079" i="4"/>
  <c r="D3080" i="4"/>
  <c r="E3080" i="4"/>
  <c r="F3080" i="4"/>
  <c r="G3080" i="4"/>
  <c r="I3080" i="4"/>
  <c r="J3080" i="4"/>
  <c r="L3080" i="4"/>
  <c r="M3080" i="4"/>
  <c r="N3080" i="4"/>
  <c r="O3080" i="4"/>
  <c r="H3080" i="4"/>
  <c r="AK3080" i="4"/>
  <c r="AL3080" i="4"/>
  <c r="AM3080" i="4"/>
  <c r="P3080" i="4"/>
  <c r="AN3080" i="4"/>
  <c r="AO3080" i="4"/>
  <c r="AP3080" i="4"/>
  <c r="AR3080" i="4"/>
  <c r="D3081" i="4"/>
  <c r="E3081" i="4"/>
  <c r="F3081" i="4"/>
  <c r="G3081" i="4"/>
  <c r="I3081" i="4"/>
  <c r="J3081" i="4"/>
  <c r="L3081" i="4"/>
  <c r="M3081" i="4"/>
  <c r="N3081" i="4"/>
  <c r="O3081" i="4"/>
  <c r="H3081" i="4"/>
  <c r="AK3081" i="4"/>
  <c r="AL3081" i="4"/>
  <c r="AM3081" i="4"/>
  <c r="P3081" i="4"/>
  <c r="AN3081" i="4"/>
  <c r="AO3081" i="4"/>
  <c r="AP3081" i="4"/>
  <c r="AR3081" i="4"/>
  <c r="D3082" i="4"/>
  <c r="E3082" i="4"/>
  <c r="F3082" i="4"/>
  <c r="G3082" i="4"/>
  <c r="I3082" i="4"/>
  <c r="J3082" i="4"/>
  <c r="L3082" i="4"/>
  <c r="M3082" i="4"/>
  <c r="N3082" i="4"/>
  <c r="O3082" i="4"/>
  <c r="H3082" i="4"/>
  <c r="AK3082" i="4"/>
  <c r="AL3082" i="4"/>
  <c r="AM3082" i="4"/>
  <c r="P3082" i="4"/>
  <c r="AN3082" i="4"/>
  <c r="AO3082" i="4"/>
  <c r="AP3082" i="4"/>
  <c r="AR3082" i="4"/>
  <c r="D3083" i="4"/>
  <c r="E3083" i="4"/>
  <c r="F3083" i="4"/>
  <c r="G3083" i="4"/>
  <c r="I3083" i="4"/>
  <c r="J3083" i="4"/>
  <c r="L3083" i="4"/>
  <c r="M3083" i="4"/>
  <c r="N3083" i="4"/>
  <c r="O3083" i="4"/>
  <c r="H3083" i="4"/>
  <c r="AK3083" i="4"/>
  <c r="AL3083" i="4"/>
  <c r="AM3083" i="4"/>
  <c r="P3083" i="4"/>
  <c r="AN3083" i="4"/>
  <c r="AO3083" i="4"/>
  <c r="AP3083" i="4"/>
  <c r="AR3083" i="4"/>
  <c r="D3084" i="4"/>
  <c r="E3084" i="4"/>
  <c r="F3084" i="4"/>
  <c r="G3084" i="4"/>
  <c r="I3084" i="4"/>
  <c r="J3084" i="4"/>
  <c r="L3084" i="4"/>
  <c r="M3084" i="4"/>
  <c r="N3084" i="4"/>
  <c r="O3084" i="4"/>
  <c r="H3084" i="4"/>
  <c r="AK3084" i="4"/>
  <c r="AL3084" i="4"/>
  <c r="AM3084" i="4"/>
  <c r="P3084" i="4"/>
  <c r="AN3084" i="4"/>
  <c r="AO3084" i="4"/>
  <c r="AP3084" i="4"/>
  <c r="AR3084" i="4"/>
  <c r="D3085" i="4"/>
  <c r="E3085" i="4"/>
  <c r="F3085" i="4"/>
  <c r="G3085" i="4"/>
  <c r="I3085" i="4"/>
  <c r="J3085" i="4"/>
  <c r="L3085" i="4"/>
  <c r="M3085" i="4"/>
  <c r="N3085" i="4"/>
  <c r="O3085" i="4"/>
  <c r="H3085" i="4"/>
  <c r="AK3085" i="4"/>
  <c r="AL3085" i="4"/>
  <c r="AM3085" i="4"/>
  <c r="P3085" i="4"/>
  <c r="AN3085" i="4"/>
  <c r="AO3085" i="4"/>
  <c r="AP3085" i="4"/>
  <c r="AR3085" i="4"/>
  <c r="D3086" i="4"/>
  <c r="E3086" i="4"/>
  <c r="F3086" i="4"/>
  <c r="G3086" i="4"/>
  <c r="I3086" i="4"/>
  <c r="J3086" i="4"/>
  <c r="L3086" i="4"/>
  <c r="M3086" i="4"/>
  <c r="N3086" i="4"/>
  <c r="O3086" i="4"/>
  <c r="H3086" i="4"/>
  <c r="AK3086" i="4"/>
  <c r="AL3086" i="4"/>
  <c r="AM3086" i="4"/>
  <c r="P3086" i="4"/>
  <c r="AN3086" i="4"/>
  <c r="AO3086" i="4"/>
  <c r="AP3086" i="4"/>
  <c r="AR3086" i="4"/>
  <c r="D3087" i="4"/>
  <c r="E3087" i="4"/>
  <c r="F3087" i="4"/>
  <c r="G3087" i="4"/>
  <c r="I3087" i="4"/>
  <c r="J3087" i="4"/>
  <c r="L3087" i="4"/>
  <c r="M3087" i="4"/>
  <c r="N3087" i="4"/>
  <c r="O3087" i="4"/>
  <c r="H3087" i="4"/>
  <c r="AK3087" i="4"/>
  <c r="AL3087" i="4"/>
  <c r="AM3087" i="4"/>
  <c r="P3087" i="4"/>
  <c r="AN3087" i="4"/>
  <c r="AO3087" i="4"/>
  <c r="AP3087" i="4"/>
  <c r="AR3087" i="4"/>
  <c r="D3088" i="4"/>
  <c r="E3088" i="4"/>
  <c r="F3088" i="4"/>
  <c r="G3088" i="4"/>
  <c r="I3088" i="4"/>
  <c r="J3088" i="4"/>
  <c r="L3088" i="4"/>
  <c r="M3088" i="4"/>
  <c r="N3088" i="4"/>
  <c r="O3088" i="4"/>
  <c r="H3088" i="4"/>
  <c r="AK3088" i="4"/>
  <c r="AL3088" i="4"/>
  <c r="AM3088" i="4"/>
  <c r="P3088" i="4"/>
  <c r="AN3088" i="4"/>
  <c r="AO3088" i="4"/>
  <c r="AP3088" i="4"/>
  <c r="AR3088" i="4"/>
  <c r="D3089" i="4"/>
  <c r="E3089" i="4"/>
  <c r="F3089" i="4"/>
  <c r="G3089" i="4"/>
  <c r="I3089" i="4"/>
  <c r="J3089" i="4"/>
  <c r="L3089" i="4"/>
  <c r="M3089" i="4"/>
  <c r="N3089" i="4"/>
  <c r="O3089" i="4"/>
  <c r="H3089" i="4"/>
  <c r="AK3089" i="4"/>
  <c r="AL3089" i="4"/>
  <c r="AM3089" i="4"/>
  <c r="P3089" i="4"/>
  <c r="AN3089" i="4"/>
  <c r="AO3089" i="4"/>
  <c r="AP3089" i="4"/>
  <c r="AR3089" i="4"/>
  <c r="D3090" i="4"/>
  <c r="E3090" i="4"/>
  <c r="F3090" i="4"/>
  <c r="G3090" i="4"/>
  <c r="I3090" i="4"/>
  <c r="J3090" i="4"/>
  <c r="L3090" i="4"/>
  <c r="M3090" i="4"/>
  <c r="N3090" i="4"/>
  <c r="O3090" i="4"/>
  <c r="H3090" i="4"/>
  <c r="AK3090" i="4"/>
  <c r="AL3090" i="4"/>
  <c r="AM3090" i="4"/>
  <c r="P3090" i="4"/>
  <c r="AN3090" i="4"/>
  <c r="AO3090" i="4"/>
  <c r="AP3090" i="4"/>
  <c r="AR3090" i="4"/>
  <c r="D3091" i="4"/>
  <c r="E3091" i="4"/>
  <c r="F3091" i="4"/>
  <c r="G3091" i="4"/>
  <c r="I3091" i="4"/>
  <c r="J3091" i="4"/>
  <c r="L3091" i="4"/>
  <c r="M3091" i="4"/>
  <c r="N3091" i="4"/>
  <c r="O3091" i="4"/>
  <c r="H3091" i="4"/>
  <c r="AK3091" i="4"/>
  <c r="AL3091" i="4"/>
  <c r="AM3091" i="4"/>
  <c r="P3091" i="4"/>
  <c r="AN3091" i="4"/>
  <c r="AO3091" i="4"/>
  <c r="AP3091" i="4"/>
  <c r="AR3091" i="4"/>
  <c r="D3092" i="4"/>
  <c r="E3092" i="4"/>
  <c r="F3092" i="4"/>
  <c r="G3092" i="4"/>
  <c r="I3092" i="4"/>
  <c r="J3092" i="4"/>
  <c r="L3092" i="4"/>
  <c r="M3092" i="4"/>
  <c r="N3092" i="4"/>
  <c r="O3092" i="4"/>
  <c r="H3092" i="4"/>
  <c r="AK3092" i="4"/>
  <c r="AL3092" i="4"/>
  <c r="AM3092" i="4"/>
  <c r="P3092" i="4"/>
  <c r="AN3092" i="4"/>
  <c r="AO3092" i="4"/>
  <c r="AP3092" i="4"/>
  <c r="AR3092" i="4"/>
  <c r="D3093" i="4"/>
  <c r="E3093" i="4"/>
  <c r="F3093" i="4"/>
  <c r="G3093" i="4"/>
  <c r="I3093" i="4"/>
  <c r="J3093" i="4"/>
  <c r="L3093" i="4"/>
  <c r="M3093" i="4"/>
  <c r="N3093" i="4"/>
  <c r="O3093" i="4"/>
  <c r="H3093" i="4"/>
  <c r="AK3093" i="4"/>
  <c r="AL3093" i="4"/>
  <c r="AM3093" i="4"/>
  <c r="P3093" i="4"/>
  <c r="AN3093" i="4"/>
  <c r="AO3093" i="4"/>
  <c r="AP3093" i="4"/>
  <c r="AR3093" i="4"/>
  <c r="D3094" i="4"/>
  <c r="E3094" i="4"/>
  <c r="F3094" i="4"/>
  <c r="G3094" i="4"/>
  <c r="I3094" i="4"/>
  <c r="J3094" i="4"/>
  <c r="L3094" i="4"/>
  <c r="M3094" i="4"/>
  <c r="N3094" i="4"/>
  <c r="O3094" i="4"/>
  <c r="H3094" i="4"/>
  <c r="AK3094" i="4"/>
  <c r="AL3094" i="4"/>
  <c r="AM3094" i="4"/>
  <c r="P3094" i="4"/>
  <c r="AN3094" i="4"/>
  <c r="AO3094" i="4"/>
  <c r="AP3094" i="4"/>
  <c r="AR3094" i="4"/>
  <c r="D3095" i="4"/>
  <c r="E3095" i="4"/>
  <c r="F3095" i="4"/>
  <c r="G3095" i="4"/>
  <c r="I3095" i="4"/>
  <c r="J3095" i="4"/>
  <c r="L3095" i="4"/>
  <c r="M3095" i="4"/>
  <c r="N3095" i="4"/>
  <c r="O3095" i="4"/>
  <c r="H3095" i="4"/>
  <c r="AK3095" i="4"/>
  <c r="AL3095" i="4"/>
  <c r="AM3095" i="4"/>
  <c r="P3095" i="4"/>
  <c r="AN3095" i="4"/>
  <c r="AO3095" i="4"/>
  <c r="AP3095" i="4"/>
  <c r="AR3095" i="4"/>
  <c r="D3096" i="4"/>
  <c r="E3096" i="4"/>
  <c r="F3096" i="4"/>
  <c r="G3096" i="4"/>
  <c r="I3096" i="4"/>
  <c r="J3096" i="4"/>
  <c r="L3096" i="4"/>
  <c r="M3096" i="4"/>
  <c r="N3096" i="4"/>
  <c r="O3096" i="4"/>
  <c r="H3096" i="4"/>
  <c r="AK3096" i="4"/>
  <c r="AL3096" i="4"/>
  <c r="AM3096" i="4"/>
  <c r="P3096" i="4"/>
  <c r="AN3096" i="4"/>
  <c r="AO3096" i="4"/>
  <c r="AP3096" i="4"/>
  <c r="AR3096" i="4"/>
  <c r="D3097" i="4"/>
  <c r="E3097" i="4"/>
  <c r="F3097" i="4"/>
  <c r="G3097" i="4"/>
  <c r="I3097" i="4"/>
  <c r="J3097" i="4"/>
  <c r="L3097" i="4"/>
  <c r="M3097" i="4"/>
  <c r="N3097" i="4"/>
  <c r="O3097" i="4"/>
  <c r="H3097" i="4"/>
  <c r="AK3097" i="4"/>
  <c r="AL3097" i="4"/>
  <c r="AM3097" i="4"/>
  <c r="P3097" i="4"/>
  <c r="AN3097" i="4"/>
  <c r="AO3097" i="4"/>
  <c r="AP3097" i="4"/>
  <c r="AR3097" i="4"/>
  <c r="D3098" i="4"/>
  <c r="E3098" i="4"/>
  <c r="F3098" i="4"/>
  <c r="G3098" i="4"/>
  <c r="I3098" i="4"/>
  <c r="J3098" i="4"/>
  <c r="L3098" i="4"/>
  <c r="M3098" i="4"/>
  <c r="N3098" i="4"/>
  <c r="O3098" i="4"/>
  <c r="H3098" i="4"/>
  <c r="AK3098" i="4"/>
  <c r="AL3098" i="4"/>
  <c r="AM3098" i="4"/>
  <c r="P3098" i="4"/>
  <c r="AN3098" i="4"/>
  <c r="AO3098" i="4"/>
  <c r="AP3098" i="4"/>
  <c r="AR3098" i="4"/>
  <c r="D3099" i="4"/>
  <c r="E3099" i="4"/>
  <c r="F3099" i="4"/>
  <c r="G3099" i="4"/>
  <c r="I3099" i="4"/>
  <c r="J3099" i="4"/>
  <c r="L3099" i="4"/>
  <c r="M3099" i="4"/>
  <c r="N3099" i="4"/>
  <c r="O3099" i="4"/>
  <c r="H3099" i="4"/>
  <c r="AK3099" i="4"/>
  <c r="AL3099" i="4"/>
  <c r="AM3099" i="4"/>
  <c r="P3099" i="4"/>
  <c r="AN3099" i="4"/>
  <c r="AO3099" i="4"/>
  <c r="AP3099" i="4"/>
  <c r="AR3099" i="4"/>
  <c r="D3100" i="4"/>
  <c r="E3100" i="4"/>
  <c r="F3100" i="4"/>
  <c r="G3100" i="4"/>
  <c r="I3100" i="4"/>
  <c r="J3100" i="4"/>
  <c r="L3100" i="4"/>
  <c r="M3100" i="4"/>
  <c r="N3100" i="4"/>
  <c r="O3100" i="4"/>
  <c r="H3100" i="4"/>
  <c r="AK3100" i="4"/>
  <c r="AL3100" i="4"/>
  <c r="AM3100" i="4"/>
  <c r="P3100" i="4"/>
  <c r="AN3100" i="4"/>
  <c r="AO3100" i="4"/>
  <c r="AP3100" i="4"/>
  <c r="AR3100" i="4"/>
  <c r="D3101" i="4"/>
  <c r="E3101" i="4"/>
  <c r="F3101" i="4"/>
  <c r="G3101" i="4"/>
  <c r="I3101" i="4"/>
  <c r="J3101" i="4"/>
  <c r="L3101" i="4"/>
  <c r="M3101" i="4"/>
  <c r="N3101" i="4"/>
  <c r="O3101" i="4"/>
  <c r="H3101" i="4"/>
  <c r="AK3101" i="4"/>
  <c r="AL3101" i="4"/>
  <c r="AM3101" i="4"/>
  <c r="P3101" i="4"/>
  <c r="AN3101" i="4"/>
  <c r="AO3101" i="4"/>
  <c r="AP3101" i="4"/>
  <c r="AR3101" i="4"/>
  <c r="D3102" i="4"/>
  <c r="E3102" i="4"/>
  <c r="F3102" i="4"/>
  <c r="G3102" i="4"/>
  <c r="I3102" i="4"/>
  <c r="J3102" i="4"/>
  <c r="L3102" i="4"/>
  <c r="M3102" i="4"/>
  <c r="N3102" i="4"/>
  <c r="O3102" i="4"/>
  <c r="H3102" i="4"/>
  <c r="AK3102" i="4"/>
  <c r="AL3102" i="4"/>
  <c r="AM3102" i="4"/>
  <c r="P3102" i="4"/>
  <c r="AN3102" i="4"/>
  <c r="AO3102" i="4"/>
  <c r="AP3102" i="4"/>
  <c r="AR3102" i="4"/>
  <c r="D3103" i="4"/>
  <c r="E3103" i="4"/>
  <c r="F3103" i="4"/>
  <c r="G3103" i="4"/>
  <c r="I3103" i="4"/>
  <c r="J3103" i="4"/>
  <c r="L3103" i="4"/>
  <c r="M3103" i="4"/>
  <c r="N3103" i="4"/>
  <c r="O3103" i="4"/>
  <c r="H3103" i="4"/>
  <c r="AK3103" i="4"/>
  <c r="AL3103" i="4"/>
  <c r="AM3103" i="4"/>
  <c r="P3103" i="4"/>
  <c r="AN3103" i="4"/>
  <c r="AO3103" i="4"/>
  <c r="AP3103" i="4"/>
  <c r="AR3103" i="4"/>
  <c r="D3104" i="4"/>
  <c r="E3104" i="4"/>
  <c r="F3104" i="4"/>
  <c r="G3104" i="4"/>
  <c r="I3104" i="4"/>
  <c r="J3104" i="4"/>
  <c r="L3104" i="4"/>
  <c r="M3104" i="4"/>
  <c r="N3104" i="4"/>
  <c r="O3104" i="4"/>
  <c r="H3104" i="4"/>
  <c r="AK3104" i="4"/>
  <c r="AL3104" i="4"/>
  <c r="AM3104" i="4"/>
  <c r="P3104" i="4"/>
  <c r="AN3104" i="4"/>
  <c r="AO3104" i="4"/>
  <c r="AP3104" i="4"/>
  <c r="AR3104" i="4"/>
  <c r="D3105" i="4"/>
  <c r="E3105" i="4"/>
  <c r="F3105" i="4"/>
  <c r="G3105" i="4"/>
  <c r="I3105" i="4"/>
  <c r="J3105" i="4"/>
  <c r="L3105" i="4"/>
  <c r="M3105" i="4"/>
  <c r="N3105" i="4"/>
  <c r="O3105" i="4"/>
  <c r="H3105" i="4"/>
  <c r="AK3105" i="4"/>
  <c r="AL3105" i="4"/>
  <c r="AM3105" i="4"/>
  <c r="P3105" i="4"/>
  <c r="AN3105" i="4"/>
  <c r="AO3105" i="4"/>
  <c r="AP3105" i="4"/>
  <c r="AR3105" i="4"/>
  <c r="D3106" i="4"/>
  <c r="E3106" i="4"/>
  <c r="F3106" i="4"/>
  <c r="G3106" i="4"/>
  <c r="I3106" i="4"/>
  <c r="J3106" i="4"/>
  <c r="L3106" i="4"/>
  <c r="M3106" i="4"/>
  <c r="N3106" i="4"/>
  <c r="O3106" i="4"/>
  <c r="H3106" i="4"/>
  <c r="AK3106" i="4"/>
  <c r="AL3106" i="4"/>
  <c r="AM3106" i="4"/>
  <c r="P3106" i="4"/>
  <c r="AN3106" i="4"/>
  <c r="AO3106" i="4"/>
  <c r="AP3106" i="4"/>
  <c r="AR3106" i="4"/>
  <c r="D3107" i="4"/>
  <c r="E3107" i="4"/>
  <c r="F3107" i="4"/>
  <c r="G3107" i="4"/>
  <c r="I3107" i="4"/>
  <c r="J3107" i="4"/>
  <c r="L3107" i="4"/>
  <c r="M3107" i="4"/>
  <c r="N3107" i="4"/>
  <c r="O3107" i="4"/>
  <c r="H3107" i="4"/>
  <c r="AK3107" i="4"/>
  <c r="AL3107" i="4"/>
  <c r="AM3107" i="4"/>
  <c r="P3107" i="4"/>
  <c r="AN3107" i="4"/>
  <c r="AO3107" i="4"/>
  <c r="AP3107" i="4"/>
  <c r="AR3107" i="4"/>
  <c r="D3108" i="4"/>
  <c r="E3108" i="4"/>
  <c r="F3108" i="4"/>
  <c r="G3108" i="4"/>
  <c r="I3108" i="4"/>
  <c r="J3108" i="4"/>
  <c r="L3108" i="4"/>
  <c r="M3108" i="4"/>
  <c r="N3108" i="4"/>
  <c r="O3108" i="4"/>
  <c r="H3108" i="4"/>
  <c r="AK3108" i="4"/>
  <c r="AL3108" i="4"/>
  <c r="AM3108" i="4"/>
  <c r="P3108" i="4"/>
  <c r="AN3108" i="4"/>
  <c r="AO3108" i="4"/>
  <c r="AP3108" i="4"/>
  <c r="AR3108" i="4"/>
  <c r="D3109" i="4"/>
  <c r="E3109" i="4"/>
  <c r="F3109" i="4"/>
  <c r="G3109" i="4"/>
  <c r="I3109" i="4"/>
  <c r="J3109" i="4"/>
  <c r="L3109" i="4"/>
  <c r="M3109" i="4"/>
  <c r="N3109" i="4"/>
  <c r="O3109" i="4"/>
  <c r="H3109" i="4"/>
  <c r="AK3109" i="4"/>
  <c r="AL3109" i="4"/>
  <c r="AM3109" i="4"/>
  <c r="P3109" i="4"/>
  <c r="AN3109" i="4"/>
  <c r="AO3109" i="4"/>
  <c r="AP3109" i="4"/>
  <c r="AR3109" i="4"/>
  <c r="D3110" i="4"/>
  <c r="E3110" i="4"/>
  <c r="F3110" i="4"/>
  <c r="G3110" i="4"/>
  <c r="I3110" i="4"/>
  <c r="J3110" i="4"/>
  <c r="L3110" i="4"/>
  <c r="M3110" i="4"/>
  <c r="N3110" i="4"/>
  <c r="O3110" i="4"/>
  <c r="H3110" i="4"/>
  <c r="AK3110" i="4"/>
  <c r="AL3110" i="4"/>
  <c r="AM3110" i="4"/>
  <c r="P3110" i="4"/>
  <c r="AN3110" i="4"/>
  <c r="AO3110" i="4"/>
  <c r="AP3110" i="4"/>
  <c r="AR3110" i="4"/>
  <c r="D3111" i="4"/>
  <c r="E3111" i="4"/>
  <c r="F3111" i="4"/>
  <c r="G3111" i="4"/>
  <c r="I3111" i="4"/>
  <c r="J3111" i="4"/>
  <c r="L3111" i="4"/>
  <c r="M3111" i="4"/>
  <c r="N3111" i="4"/>
  <c r="O3111" i="4"/>
  <c r="H3111" i="4"/>
  <c r="AK3111" i="4"/>
  <c r="AL3111" i="4"/>
  <c r="AM3111" i="4"/>
  <c r="P3111" i="4"/>
  <c r="AN3111" i="4"/>
  <c r="AO3111" i="4"/>
  <c r="AP3111" i="4"/>
  <c r="AR3111" i="4"/>
  <c r="D3112" i="4"/>
  <c r="E3112" i="4"/>
  <c r="F3112" i="4"/>
  <c r="G3112" i="4"/>
  <c r="I3112" i="4"/>
  <c r="J3112" i="4"/>
  <c r="L3112" i="4"/>
  <c r="M3112" i="4"/>
  <c r="N3112" i="4"/>
  <c r="O3112" i="4"/>
  <c r="H3112" i="4"/>
  <c r="AK3112" i="4"/>
  <c r="AL3112" i="4"/>
  <c r="AM3112" i="4"/>
  <c r="P3112" i="4"/>
  <c r="AN3112" i="4"/>
  <c r="AO3112" i="4"/>
  <c r="AP3112" i="4"/>
  <c r="AR3112" i="4"/>
  <c r="D3113" i="4"/>
  <c r="E3113" i="4"/>
  <c r="F3113" i="4"/>
  <c r="G3113" i="4"/>
  <c r="I3113" i="4"/>
  <c r="J3113" i="4"/>
  <c r="L3113" i="4"/>
  <c r="M3113" i="4"/>
  <c r="N3113" i="4"/>
  <c r="O3113" i="4"/>
  <c r="H3113" i="4"/>
  <c r="AK3113" i="4"/>
  <c r="AL3113" i="4"/>
  <c r="AM3113" i="4"/>
  <c r="P3113" i="4"/>
  <c r="AN3113" i="4"/>
  <c r="AO3113" i="4"/>
  <c r="AP3113" i="4"/>
  <c r="AR3113" i="4"/>
  <c r="D3114" i="4"/>
  <c r="E3114" i="4"/>
  <c r="F3114" i="4"/>
  <c r="G3114" i="4"/>
  <c r="I3114" i="4"/>
  <c r="J3114" i="4"/>
  <c r="L3114" i="4"/>
  <c r="M3114" i="4"/>
  <c r="N3114" i="4"/>
  <c r="O3114" i="4"/>
  <c r="H3114" i="4"/>
  <c r="AK3114" i="4"/>
  <c r="AL3114" i="4"/>
  <c r="AM3114" i="4"/>
  <c r="P3114" i="4"/>
  <c r="AN3114" i="4"/>
  <c r="AO3114" i="4"/>
  <c r="AP3114" i="4"/>
  <c r="AR3114" i="4"/>
  <c r="D3115" i="4"/>
  <c r="E3115" i="4"/>
  <c r="F3115" i="4"/>
  <c r="G3115" i="4"/>
  <c r="I3115" i="4"/>
  <c r="J3115" i="4"/>
  <c r="L3115" i="4"/>
  <c r="M3115" i="4"/>
  <c r="N3115" i="4"/>
  <c r="O3115" i="4"/>
  <c r="H3115" i="4"/>
  <c r="AK3115" i="4"/>
  <c r="AL3115" i="4"/>
  <c r="AM3115" i="4"/>
  <c r="P3115" i="4"/>
  <c r="AN3115" i="4"/>
  <c r="AO3115" i="4"/>
  <c r="AP3115" i="4"/>
  <c r="AR3115" i="4"/>
  <c r="D3116" i="4"/>
  <c r="E3116" i="4"/>
  <c r="F3116" i="4"/>
  <c r="G3116" i="4"/>
  <c r="I3116" i="4"/>
  <c r="J3116" i="4"/>
  <c r="L3116" i="4"/>
  <c r="M3116" i="4"/>
  <c r="N3116" i="4"/>
  <c r="O3116" i="4"/>
  <c r="H3116" i="4"/>
  <c r="AK3116" i="4"/>
  <c r="AL3116" i="4"/>
  <c r="AM3116" i="4"/>
  <c r="P3116" i="4"/>
  <c r="AN3116" i="4"/>
  <c r="AO3116" i="4"/>
  <c r="AP3116" i="4"/>
  <c r="AR3116" i="4"/>
  <c r="D3117" i="4"/>
  <c r="E3117" i="4"/>
  <c r="F3117" i="4"/>
  <c r="G3117" i="4"/>
  <c r="I3117" i="4"/>
  <c r="J3117" i="4"/>
  <c r="L3117" i="4"/>
  <c r="M3117" i="4"/>
  <c r="N3117" i="4"/>
  <c r="O3117" i="4"/>
  <c r="H3117" i="4"/>
  <c r="AK3117" i="4"/>
  <c r="AL3117" i="4"/>
  <c r="AM3117" i="4"/>
  <c r="P3117" i="4"/>
  <c r="AN3117" i="4"/>
  <c r="AO3117" i="4"/>
  <c r="AP3117" i="4"/>
  <c r="AR3117" i="4"/>
  <c r="D3118" i="4"/>
  <c r="E3118" i="4"/>
  <c r="F3118" i="4"/>
  <c r="G3118" i="4"/>
  <c r="I3118" i="4"/>
  <c r="J3118" i="4"/>
  <c r="L3118" i="4"/>
  <c r="M3118" i="4"/>
  <c r="N3118" i="4"/>
  <c r="O3118" i="4"/>
  <c r="H3118" i="4"/>
  <c r="AK3118" i="4"/>
  <c r="AL3118" i="4"/>
  <c r="AM3118" i="4"/>
  <c r="P3118" i="4"/>
  <c r="AN3118" i="4"/>
  <c r="AO3118" i="4"/>
  <c r="AP3118" i="4"/>
  <c r="AR3118" i="4"/>
  <c r="D3119" i="4"/>
  <c r="E3119" i="4"/>
  <c r="F3119" i="4"/>
  <c r="G3119" i="4"/>
  <c r="I3119" i="4"/>
  <c r="J3119" i="4"/>
  <c r="L3119" i="4"/>
  <c r="M3119" i="4"/>
  <c r="N3119" i="4"/>
  <c r="O3119" i="4"/>
  <c r="H3119" i="4"/>
  <c r="AK3119" i="4"/>
  <c r="AL3119" i="4"/>
  <c r="AM3119" i="4"/>
  <c r="P3119" i="4"/>
  <c r="AN3119" i="4"/>
  <c r="AO3119" i="4"/>
  <c r="AP3119" i="4"/>
  <c r="AR3119" i="4"/>
  <c r="D3120" i="4"/>
  <c r="E3120" i="4"/>
  <c r="F3120" i="4"/>
  <c r="G3120" i="4"/>
  <c r="I3120" i="4"/>
  <c r="J3120" i="4"/>
  <c r="L3120" i="4"/>
  <c r="M3120" i="4"/>
  <c r="N3120" i="4"/>
  <c r="O3120" i="4"/>
  <c r="H3120" i="4"/>
  <c r="AK3120" i="4"/>
  <c r="AL3120" i="4"/>
  <c r="AM3120" i="4"/>
  <c r="P3120" i="4"/>
  <c r="AN3120" i="4"/>
  <c r="AO3120" i="4"/>
  <c r="AP3120" i="4"/>
  <c r="AR3120" i="4"/>
  <c r="D3121" i="4"/>
  <c r="E3121" i="4"/>
  <c r="F3121" i="4"/>
  <c r="G3121" i="4"/>
  <c r="I3121" i="4"/>
  <c r="J3121" i="4"/>
  <c r="L3121" i="4"/>
  <c r="M3121" i="4"/>
  <c r="N3121" i="4"/>
  <c r="O3121" i="4"/>
  <c r="H3121" i="4"/>
  <c r="AK3121" i="4"/>
  <c r="AL3121" i="4"/>
  <c r="AM3121" i="4"/>
  <c r="P3121" i="4"/>
  <c r="AN3121" i="4"/>
  <c r="AO3121" i="4"/>
  <c r="AP3121" i="4"/>
  <c r="AR3121" i="4"/>
  <c r="D3122" i="4"/>
  <c r="E3122" i="4"/>
  <c r="F3122" i="4"/>
  <c r="G3122" i="4"/>
  <c r="I3122" i="4"/>
  <c r="J3122" i="4"/>
  <c r="L3122" i="4"/>
  <c r="M3122" i="4"/>
  <c r="N3122" i="4"/>
  <c r="O3122" i="4"/>
  <c r="H3122" i="4"/>
  <c r="AK3122" i="4"/>
  <c r="AL3122" i="4"/>
  <c r="AM3122" i="4"/>
  <c r="P3122" i="4"/>
  <c r="AN3122" i="4"/>
  <c r="AO3122" i="4"/>
  <c r="AP3122" i="4"/>
  <c r="AR3122" i="4"/>
  <c r="D3123" i="4"/>
  <c r="E3123" i="4"/>
  <c r="F3123" i="4"/>
  <c r="G3123" i="4"/>
  <c r="I3123" i="4"/>
  <c r="J3123" i="4"/>
  <c r="L3123" i="4"/>
  <c r="M3123" i="4"/>
  <c r="N3123" i="4"/>
  <c r="O3123" i="4"/>
  <c r="H3123" i="4"/>
  <c r="AK3123" i="4"/>
  <c r="AL3123" i="4"/>
  <c r="AM3123" i="4"/>
  <c r="P3123" i="4"/>
  <c r="AN3123" i="4"/>
  <c r="AO3123" i="4"/>
  <c r="AP3123" i="4"/>
  <c r="AR3123" i="4"/>
  <c r="D3124" i="4"/>
  <c r="E3124" i="4"/>
  <c r="F3124" i="4"/>
  <c r="G3124" i="4"/>
  <c r="I3124" i="4"/>
  <c r="J3124" i="4"/>
  <c r="L3124" i="4"/>
  <c r="M3124" i="4"/>
  <c r="N3124" i="4"/>
  <c r="O3124" i="4"/>
  <c r="H3124" i="4"/>
  <c r="AK3124" i="4"/>
  <c r="AL3124" i="4"/>
  <c r="AM3124" i="4"/>
  <c r="P3124" i="4"/>
  <c r="AN3124" i="4"/>
  <c r="AO3124" i="4"/>
  <c r="AP3124" i="4"/>
  <c r="AR3124" i="4"/>
  <c r="D3125" i="4"/>
  <c r="E3125" i="4"/>
  <c r="F3125" i="4"/>
  <c r="G3125" i="4"/>
  <c r="I3125" i="4"/>
  <c r="J3125" i="4"/>
  <c r="L3125" i="4"/>
  <c r="M3125" i="4"/>
  <c r="N3125" i="4"/>
  <c r="O3125" i="4"/>
  <c r="H3125" i="4"/>
  <c r="AK3125" i="4"/>
  <c r="AL3125" i="4"/>
  <c r="AM3125" i="4"/>
  <c r="P3125" i="4"/>
  <c r="AN3125" i="4"/>
  <c r="AO3125" i="4"/>
  <c r="AP3125" i="4"/>
  <c r="AR3125" i="4"/>
  <c r="D3126" i="4"/>
  <c r="E3126" i="4"/>
  <c r="F3126" i="4"/>
  <c r="G3126" i="4"/>
  <c r="I3126" i="4"/>
  <c r="J3126" i="4"/>
  <c r="L3126" i="4"/>
  <c r="M3126" i="4"/>
  <c r="N3126" i="4"/>
  <c r="O3126" i="4"/>
  <c r="H3126" i="4"/>
  <c r="AK3126" i="4"/>
  <c r="AL3126" i="4"/>
  <c r="AM3126" i="4"/>
  <c r="P3126" i="4"/>
  <c r="AN3126" i="4"/>
  <c r="AO3126" i="4"/>
  <c r="AP3126" i="4"/>
  <c r="AR3126" i="4"/>
  <c r="D3127" i="4"/>
  <c r="E3127" i="4"/>
  <c r="F3127" i="4"/>
  <c r="G3127" i="4"/>
  <c r="I3127" i="4"/>
  <c r="J3127" i="4"/>
  <c r="L3127" i="4"/>
  <c r="M3127" i="4"/>
  <c r="N3127" i="4"/>
  <c r="O3127" i="4"/>
  <c r="H3127" i="4"/>
  <c r="AK3127" i="4"/>
  <c r="AL3127" i="4"/>
  <c r="AM3127" i="4"/>
  <c r="P3127" i="4"/>
  <c r="AN3127" i="4"/>
  <c r="AO3127" i="4"/>
  <c r="AP3127" i="4"/>
  <c r="AR3127" i="4"/>
  <c r="D3128" i="4"/>
  <c r="E3128" i="4"/>
  <c r="F3128" i="4"/>
  <c r="G3128" i="4"/>
  <c r="I3128" i="4"/>
  <c r="J3128" i="4"/>
  <c r="L3128" i="4"/>
  <c r="M3128" i="4"/>
  <c r="N3128" i="4"/>
  <c r="O3128" i="4"/>
  <c r="H3128" i="4"/>
  <c r="AK3128" i="4"/>
  <c r="AL3128" i="4"/>
  <c r="AM3128" i="4"/>
  <c r="P3128" i="4"/>
  <c r="AN3128" i="4"/>
  <c r="AO3128" i="4"/>
  <c r="AP3128" i="4"/>
  <c r="AR3128" i="4"/>
  <c r="D3129" i="4"/>
  <c r="E3129" i="4"/>
  <c r="F3129" i="4"/>
  <c r="G3129" i="4"/>
  <c r="I3129" i="4"/>
  <c r="J3129" i="4"/>
  <c r="L3129" i="4"/>
  <c r="M3129" i="4"/>
  <c r="N3129" i="4"/>
  <c r="O3129" i="4"/>
  <c r="H3129" i="4"/>
  <c r="AK3129" i="4"/>
  <c r="AL3129" i="4"/>
  <c r="AM3129" i="4"/>
  <c r="P3129" i="4"/>
  <c r="AN3129" i="4"/>
  <c r="AO3129" i="4"/>
  <c r="AP3129" i="4"/>
  <c r="AR3129" i="4"/>
  <c r="D3130" i="4"/>
  <c r="E3130" i="4"/>
  <c r="F3130" i="4"/>
  <c r="G3130" i="4"/>
  <c r="I3130" i="4"/>
  <c r="J3130" i="4"/>
  <c r="L3130" i="4"/>
  <c r="M3130" i="4"/>
  <c r="N3130" i="4"/>
  <c r="O3130" i="4"/>
  <c r="H3130" i="4"/>
  <c r="AK3130" i="4"/>
  <c r="AL3130" i="4"/>
  <c r="AM3130" i="4"/>
  <c r="P3130" i="4"/>
  <c r="AN3130" i="4"/>
  <c r="AO3130" i="4"/>
  <c r="AP3130" i="4"/>
  <c r="AR3130" i="4"/>
  <c r="D3131" i="4"/>
  <c r="E3131" i="4"/>
  <c r="F3131" i="4"/>
  <c r="G3131" i="4"/>
  <c r="I3131" i="4"/>
  <c r="J3131" i="4"/>
  <c r="L3131" i="4"/>
  <c r="M3131" i="4"/>
  <c r="N3131" i="4"/>
  <c r="O3131" i="4"/>
  <c r="H3131" i="4"/>
  <c r="AK3131" i="4"/>
  <c r="AL3131" i="4"/>
  <c r="AM3131" i="4"/>
  <c r="P3131" i="4"/>
  <c r="AN3131" i="4"/>
  <c r="AO3131" i="4"/>
  <c r="AP3131" i="4"/>
  <c r="AR3131" i="4"/>
  <c r="D3132" i="4"/>
  <c r="E3132" i="4"/>
  <c r="F3132" i="4"/>
  <c r="G3132" i="4"/>
  <c r="I3132" i="4"/>
  <c r="J3132" i="4"/>
  <c r="L3132" i="4"/>
  <c r="M3132" i="4"/>
  <c r="N3132" i="4"/>
  <c r="O3132" i="4"/>
  <c r="H3132" i="4"/>
  <c r="AK3132" i="4"/>
  <c r="AL3132" i="4"/>
  <c r="AM3132" i="4"/>
  <c r="P3132" i="4"/>
  <c r="AN3132" i="4"/>
  <c r="AO3132" i="4"/>
  <c r="AP3132" i="4"/>
  <c r="AR3132" i="4"/>
  <c r="D3133" i="4"/>
  <c r="E3133" i="4"/>
  <c r="F3133" i="4"/>
  <c r="G3133" i="4"/>
  <c r="I3133" i="4"/>
  <c r="J3133" i="4"/>
  <c r="L3133" i="4"/>
  <c r="M3133" i="4"/>
  <c r="N3133" i="4"/>
  <c r="O3133" i="4"/>
  <c r="H3133" i="4"/>
  <c r="AK3133" i="4"/>
  <c r="AL3133" i="4"/>
  <c r="AM3133" i="4"/>
  <c r="P3133" i="4"/>
  <c r="AN3133" i="4"/>
  <c r="AO3133" i="4"/>
  <c r="AP3133" i="4"/>
  <c r="AR3133" i="4"/>
  <c r="D3134" i="4"/>
  <c r="E3134" i="4"/>
  <c r="F3134" i="4"/>
  <c r="G3134" i="4"/>
  <c r="I3134" i="4"/>
  <c r="J3134" i="4"/>
  <c r="L3134" i="4"/>
  <c r="M3134" i="4"/>
  <c r="N3134" i="4"/>
  <c r="O3134" i="4"/>
  <c r="H3134" i="4"/>
  <c r="AK3134" i="4"/>
  <c r="AL3134" i="4"/>
  <c r="AM3134" i="4"/>
  <c r="P3134" i="4"/>
  <c r="AN3134" i="4"/>
  <c r="AO3134" i="4"/>
  <c r="AP3134" i="4"/>
  <c r="AR3134" i="4"/>
  <c r="D3135" i="4"/>
  <c r="E3135" i="4"/>
  <c r="F3135" i="4"/>
  <c r="G3135" i="4"/>
  <c r="I3135" i="4"/>
  <c r="J3135" i="4"/>
  <c r="L3135" i="4"/>
  <c r="M3135" i="4"/>
  <c r="N3135" i="4"/>
  <c r="O3135" i="4"/>
  <c r="H3135" i="4"/>
  <c r="AK3135" i="4"/>
  <c r="AL3135" i="4"/>
  <c r="AM3135" i="4"/>
  <c r="P3135" i="4"/>
  <c r="AN3135" i="4"/>
  <c r="AO3135" i="4"/>
  <c r="AP3135" i="4"/>
  <c r="AR3135" i="4"/>
  <c r="D3136" i="4"/>
  <c r="E3136" i="4"/>
  <c r="F3136" i="4"/>
  <c r="G3136" i="4"/>
  <c r="I3136" i="4"/>
  <c r="J3136" i="4"/>
  <c r="L3136" i="4"/>
  <c r="M3136" i="4"/>
  <c r="N3136" i="4"/>
  <c r="O3136" i="4"/>
  <c r="H3136" i="4"/>
  <c r="AK3136" i="4"/>
  <c r="AL3136" i="4"/>
  <c r="AM3136" i="4"/>
  <c r="P3136" i="4"/>
  <c r="AN3136" i="4"/>
  <c r="AO3136" i="4"/>
  <c r="AP3136" i="4"/>
  <c r="AR3136" i="4"/>
  <c r="D3137" i="4"/>
  <c r="E3137" i="4"/>
  <c r="F3137" i="4"/>
  <c r="G3137" i="4"/>
  <c r="I3137" i="4"/>
  <c r="J3137" i="4"/>
  <c r="L3137" i="4"/>
  <c r="M3137" i="4"/>
  <c r="N3137" i="4"/>
  <c r="O3137" i="4"/>
  <c r="H3137" i="4"/>
  <c r="AK3137" i="4"/>
  <c r="AL3137" i="4"/>
  <c r="AM3137" i="4"/>
  <c r="P3137" i="4"/>
  <c r="AN3137" i="4"/>
  <c r="AO3137" i="4"/>
  <c r="AP3137" i="4"/>
  <c r="AR3137" i="4"/>
  <c r="D3138" i="4"/>
  <c r="E3138" i="4"/>
  <c r="F3138" i="4"/>
  <c r="G3138" i="4"/>
  <c r="I3138" i="4"/>
  <c r="J3138" i="4"/>
  <c r="L3138" i="4"/>
  <c r="M3138" i="4"/>
  <c r="N3138" i="4"/>
  <c r="O3138" i="4"/>
  <c r="H3138" i="4"/>
  <c r="AK3138" i="4"/>
  <c r="AL3138" i="4"/>
  <c r="AM3138" i="4"/>
  <c r="P3138" i="4"/>
  <c r="AN3138" i="4"/>
  <c r="AO3138" i="4"/>
  <c r="AP3138" i="4"/>
  <c r="AR3138" i="4"/>
  <c r="D3139" i="4"/>
  <c r="E3139" i="4"/>
  <c r="F3139" i="4"/>
  <c r="G3139" i="4"/>
  <c r="I3139" i="4"/>
  <c r="J3139" i="4"/>
  <c r="L3139" i="4"/>
  <c r="M3139" i="4"/>
  <c r="N3139" i="4"/>
  <c r="O3139" i="4"/>
  <c r="H3139" i="4"/>
  <c r="AK3139" i="4"/>
  <c r="AL3139" i="4"/>
  <c r="AM3139" i="4"/>
  <c r="P3139" i="4"/>
  <c r="AN3139" i="4"/>
  <c r="AO3139" i="4"/>
  <c r="AP3139" i="4"/>
  <c r="AR3139" i="4"/>
  <c r="D3140" i="4"/>
  <c r="E3140" i="4"/>
  <c r="F3140" i="4"/>
  <c r="G3140" i="4"/>
  <c r="I3140" i="4"/>
  <c r="J3140" i="4"/>
  <c r="L3140" i="4"/>
  <c r="M3140" i="4"/>
  <c r="N3140" i="4"/>
  <c r="O3140" i="4"/>
  <c r="H3140" i="4"/>
  <c r="AK3140" i="4"/>
  <c r="AL3140" i="4"/>
  <c r="AM3140" i="4"/>
  <c r="P3140" i="4"/>
  <c r="AN3140" i="4"/>
  <c r="AO3140" i="4"/>
  <c r="AP3140" i="4"/>
  <c r="AR3140" i="4"/>
  <c r="D3141" i="4"/>
  <c r="E3141" i="4"/>
  <c r="F3141" i="4"/>
  <c r="G3141" i="4"/>
  <c r="I3141" i="4"/>
  <c r="J3141" i="4"/>
  <c r="L3141" i="4"/>
  <c r="M3141" i="4"/>
  <c r="N3141" i="4"/>
  <c r="O3141" i="4"/>
  <c r="H3141" i="4"/>
  <c r="AK3141" i="4"/>
  <c r="AL3141" i="4"/>
  <c r="AM3141" i="4"/>
  <c r="P3141" i="4"/>
  <c r="AN3141" i="4"/>
  <c r="AO3141" i="4"/>
  <c r="AP3141" i="4"/>
  <c r="AR3141" i="4"/>
  <c r="D3142" i="4"/>
  <c r="E3142" i="4"/>
  <c r="F3142" i="4"/>
  <c r="G3142" i="4"/>
  <c r="I3142" i="4"/>
  <c r="J3142" i="4"/>
  <c r="L3142" i="4"/>
  <c r="M3142" i="4"/>
  <c r="N3142" i="4"/>
  <c r="O3142" i="4"/>
  <c r="H3142" i="4"/>
  <c r="AK3142" i="4"/>
  <c r="AL3142" i="4"/>
  <c r="AM3142" i="4"/>
  <c r="P3142" i="4"/>
  <c r="AN3142" i="4"/>
  <c r="AO3142" i="4"/>
  <c r="AP3142" i="4"/>
  <c r="AR3142" i="4"/>
  <c r="D3143" i="4"/>
  <c r="E3143" i="4"/>
  <c r="F3143" i="4"/>
  <c r="G3143" i="4"/>
  <c r="I3143" i="4"/>
  <c r="J3143" i="4"/>
  <c r="L3143" i="4"/>
  <c r="M3143" i="4"/>
  <c r="N3143" i="4"/>
  <c r="O3143" i="4"/>
  <c r="H3143" i="4"/>
  <c r="AK3143" i="4"/>
  <c r="AL3143" i="4"/>
  <c r="AM3143" i="4"/>
  <c r="P3143" i="4"/>
  <c r="AN3143" i="4"/>
  <c r="AO3143" i="4"/>
  <c r="AP3143" i="4"/>
  <c r="AR3143" i="4"/>
  <c r="D3144" i="4"/>
  <c r="E3144" i="4"/>
  <c r="F3144" i="4"/>
  <c r="G3144" i="4"/>
  <c r="I3144" i="4"/>
  <c r="J3144" i="4"/>
  <c r="H3144" i="4"/>
  <c r="AK3144" i="4"/>
  <c r="AL3144" i="4"/>
  <c r="AM3144" i="4"/>
  <c r="AN3144" i="4"/>
  <c r="AO3144" i="4"/>
  <c r="AP3144" i="4"/>
  <c r="AR3144" i="4"/>
  <c r="I3146" i="4"/>
  <c r="J3146" i="4"/>
  <c r="H3146" i="4"/>
  <c r="AK3146" i="4"/>
  <c r="AL3146" i="4"/>
  <c r="AM3146" i="4"/>
  <c r="AN3146" i="4"/>
  <c r="AO3146" i="4"/>
  <c r="AP3146" i="4"/>
  <c r="AR3146" i="4"/>
  <c r="I3147" i="4"/>
  <c r="J3147" i="4"/>
  <c r="H3147" i="4"/>
  <c r="AK3147" i="4"/>
  <c r="AL3147" i="4"/>
  <c r="AM3147" i="4"/>
  <c r="AN3147" i="4"/>
  <c r="AO3147" i="4"/>
  <c r="AP3147" i="4"/>
  <c r="AR3147" i="4"/>
  <c r="I3148" i="4"/>
  <c r="J3148" i="4"/>
  <c r="H3148" i="4"/>
  <c r="AK3148" i="4"/>
  <c r="AL3148" i="4"/>
  <c r="AM3148" i="4"/>
  <c r="AN3148" i="4"/>
  <c r="AO3148" i="4"/>
  <c r="AP3148" i="4"/>
  <c r="AR3148" i="4"/>
  <c r="I3149" i="4"/>
  <c r="J3149" i="4"/>
  <c r="H3149" i="4"/>
  <c r="AK3149" i="4"/>
  <c r="AL3149" i="4"/>
  <c r="AM3149" i="4"/>
  <c r="AN3149" i="4"/>
  <c r="AO3149" i="4"/>
  <c r="AP3149" i="4"/>
  <c r="AR3149" i="4"/>
  <c r="I3150" i="4"/>
  <c r="J3150" i="4"/>
  <c r="H3150" i="4"/>
  <c r="AK3150" i="4"/>
  <c r="AL3150" i="4"/>
  <c r="AM3150" i="4"/>
  <c r="AN3150" i="4"/>
  <c r="AO3150" i="4"/>
  <c r="AP3150" i="4"/>
  <c r="AR3150" i="4"/>
  <c r="I3151" i="4"/>
  <c r="J3151" i="4"/>
  <c r="H3151" i="4"/>
  <c r="AK3151" i="4"/>
  <c r="AL3151" i="4"/>
  <c r="AM3151" i="4"/>
  <c r="AN3151" i="4"/>
  <c r="AO3151" i="4"/>
  <c r="AP3151" i="4"/>
  <c r="AR3151" i="4"/>
  <c r="I3152" i="4"/>
  <c r="J3152" i="4"/>
  <c r="H3152" i="4"/>
  <c r="AK3152" i="4"/>
  <c r="AL3152" i="4"/>
  <c r="AM3152" i="4"/>
  <c r="AN3152" i="4"/>
  <c r="AO3152" i="4"/>
  <c r="AP3152" i="4"/>
  <c r="AR3152" i="4"/>
  <c r="I3153" i="4"/>
  <c r="J3153" i="4"/>
  <c r="H3153" i="4"/>
  <c r="AK3153" i="4"/>
  <c r="AL3153" i="4"/>
  <c r="AM3153" i="4"/>
  <c r="AN3153" i="4"/>
  <c r="AO3153" i="4"/>
  <c r="AP3153" i="4"/>
  <c r="AR3153" i="4"/>
  <c r="I3154" i="4"/>
  <c r="J3154" i="4"/>
  <c r="H3154" i="4"/>
  <c r="AK3154" i="4"/>
  <c r="AL3154" i="4"/>
  <c r="AM3154" i="4"/>
  <c r="AN3154" i="4"/>
  <c r="AO3154" i="4"/>
  <c r="AP3154" i="4"/>
  <c r="AR3154" i="4"/>
  <c r="I3155" i="4"/>
  <c r="J3155" i="4"/>
  <c r="H3155" i="4"/>
  <c r="AK3155" i="4"/>
  <c r="AL3155" i="4"/>
  <c r="AM3155" i="4"/>
  <c r="AN3155" i="4"/>
  <c r="AO3155" i="4"/>
  <c r="AP3155" i="4"/>
  <c r="AR3155" i="4"/>
  <c r="I3156" i="4"/>
  <c r="J3156" i="4"/>
  <c r="H3156" i="4"/>
  <c r="AK3156" i="4"/>
  <c r="AL3156" i="4"/>
  <c r="AM3156" i="4"/>
  <c r="AN3156" i="4"/>
  <c r="AO3156" i="4"/>
  <c r="AP3156" i="4"/>
  <c r="AR3156" i="4"/>
  <c r="I3157" i="4"/>
  <c r="J3157" i="4"/>
  <c r="H3157" i="4"/>
  <c r="AK3157" i="4"/>
  <c r="AL3157" i="4"/>
  <c r="AM3157" i="4"/>
  <c r="AN3157" i="4"/>
  <c r="AO3157" i="4"/>
  <c r="AP3157" i="4"/>
  <c r="AR3157" i="4"/>
  <c r="I3158" i="4"/>
  <c r="J3158" i="4"/>
  <c r="H3158" i="4"/>
  <c r="AK3158" i="4"/>
  <c r="AL3158" i="4"/>
  <c r="AM3158" i="4"/>
  <c r="AN3158" i="4"/>
  <c r="AO3158" i="4"/>
  <c r="AP3158" i="4"/>
  <c r="AR3158" i="4"/>
  <c r="I3159" i="4"/>
  <c r="J3159" i="4"/>
  <c r="H3159" i="4"/>
  <c r="AK3159" i="4"/>
  <c r="AL3159" i="4"/>
  <c r="AM3159" i="4"/>
  <c r="AN3159" i="4"/>
  <c r="AO3159" i="4"/>
  <c r="AP3159" i="4"/>
  <c r="AR3159" i="4"/>
  <c r="I3160" i="4"/>
  <c r="J3160" i="4"/>
  <c r="H3160" i="4"/>
  <c r="AK3160" i="4"/>
  <c r="AL3160" i="4"/>
  <c r="AM3160" i="4"/>
  <c r="AN3160" i="4"/>
  <c r="AO3160" i="4"/>
  <c r="AP3160" i="4"/>
  <c r="AR3160" i="4"/>
  <c r="I3161" i="4"/>
  <c r="J3161" i="4"/>
  <c r="H3161" i="4"/>
  <c r="AK3161" i="4"/>
  <c r="AL3161" i="4"/>
  <c r="AM3161" i="4"/>
  <c r="AN3161" i="4"/>
  <c r="AO3161" i="4"/>
  <c r="AP3161" i="4"/>
  <c r="AR3161" i="4"/>
  <c r="I3162" i="4"/>
  <c r="J3162" i="4"/>
  <c r="H3162" i="4"/>
  <c r="AK3162" i="4"/>
  <c r="AL3162" i="4"/>
  <c r="AM3162" i="4"/>
  <c r="AN3162" i="4"/>
  <c r="AO3162" i="4"/>
  <c r="AP3162" i="4"/>
  <c r="AR3162" i="4"/>
  <c r="D3163" i="4"/>
  <c r="E3163" i="4"/>
  <c r="F3163" i="4"/>
  <c r="G3163" i="4"/>
  <c r="I3163" i="4"/>
  <c r="J3163" i="4"/>
  <c r="H3163" i="4"/>
  <c r="AK3163" i="4"/>
  <c r="AL3163" i="4"/>
  <c r="AM3163" i="4"/>
  <c r="AN3163" i="4"/>
  <c r="AO3163" i="4"/>
  <c r="AP3163" i="4"/>
  <c r="AR3163" i="4"/>
  <c r="D3215" i="4"/>
  <c r="E3215" i="4"/>
  <c r="F3215" i="4"/>
  <c r="G3215" i="4"/>
  <c r="I3215" i="4"/>
  <c r="J3215" i="4"/>
  <c r="L3215" i="4"/>
  <c r="M3215" i="4"/>
  <c r="N3215" i="4"/>
  <c r="O3215" i="4"/>
  <c r="H3215" i="4"/>
  <c r="AK3215" i="4"/>
  <c r="AL3215" i="4"/>
  <c r="AM3215" i="4"/>
  <c r="P3215" i="4"/>
  <c r="AN3215" i="4"/>
  <c r="AO3215" i="4"/>
  <c r="AP3215" i="4"/>
  <c r="AR3215" i="4"/>
  <c r="D3216" i="4"/>
  <c r="E3216" i="4"/>
  <c r="F3216" i="4"/>
  <c r="G3216" i="4"/>
  <c r="I3216" i="4"/>
  <c r="J3216" i="4"/>
  <c r="L3216" i="4"/>
  <c r="M3216" i="4"/>
  <c r="N3216" i="4"/>
  <c r="O3216" i="4"/>
  <c r="H3216" i="4"/>
  <c r="AK3216" i="4"/>
  <c r="AL3216" i="4"/>
  <c r="AM3216" i="4"/>
  <c r="P3216" i="4"/>
  <c r="AN3216" i="4"/>
  <c r="AO3216" i="4"/>
  <c r="AP3216" i="4"/>
  <c r="AR3216" i="4"/>
  <c r="D3217" i="4"/>
  <c r="E3217" i="4"/>
  <c r="F3217" i="4"/>
  <c r="G3217" i="4"/>
  <c r="I3217" i="4"/>
  <c r="J3217" i="4"/>
  <c r="L3217" i="4"/>
  <c r="M3217" i="4"/>
  <c r="N3217" i="4"/>
  <c r="O3217" i="4"/>
  <c r="H3217" i="4"/>
  <c r="AK3217" i="4"/>
  <c r="AL3217" i="4"/>
  <c r="AM3217" i="4"/>
  <c r="P3217" i="4"/>
  <c r="AN3217" i="4"/>
  <c r="AO3217" i="4"/>
  <c r="AP3217" i="4"/>
  <c r="AR3217" i="4"/>
  <c r="D3218" i="4"/>
  <c r="E3218" i="4"/>
  <c r="F3218" i="4"/>
  <c r="G3218" i="4"/>
  <c r="I3218" i="4"/>
  <c r="J3218" i="4"/>
  <c r="L3218" i="4"/>
  <c r="M3218" i="4"/>
  <c r="N3218" i="4"/>
  <c r="O3218" i="4"/>
  <c r="H3218" i="4"/>
  <c r="AK3218" i="4"/>
  <c r="AL3218" i="4"/>
  <c r="AM3218" i="4"/>
  <c r="P3218" i="4"/>
  <c r="AN3218" i="4"/>
  <c r="AO3218" i="4"/>
  <c r="AP3218" i="4"/>
  <c r="AR3218" i="4"/>
  <c r="D3219" i="4"/>
  <c r="E3219" i="4"/>
  <c r="F3219" i="4"/>
  <c r="G3219" i="4"/>
  <c r="I3219" i="4"/>
  <c r="J3219" i="4"/>
  <c r="L3219" i="4"/>
  <c r="M3219" i="4"/>
  <c r="N3219" i="4"/>
  <c r="O3219" i="4"/>
  <c r="H3219" i="4"/>
  <c r="AK3219" i="4"/>
  <c r="AL3219" i="4"/>
  <c r="AM3219" i="4"/>
  <c r="P3219" i="4"/>
  <c r="AN3219" i="4"/>
  <c r="AO3219" i="4"/>
  <c r="AP3219" i="4"/>
  <c r="AR3219" i="4"/>
  <c r="D3220" i="4"/>
  <c r="E3220" i="4"/>
  <c r="F3220" i="4"/>
  <c r="G3220" i="4"/>
  <c r="I3220" i="4"/>
  <c r="J3220" i="4"/>
  <c r="L3220" i="4"/>
  <c r="M3220" i="4"/>
  <c r="N3220" i="4"/>
  <c r="O3220" i="4"/>
  <c r="H3220" i="4"/>
  <c r="AK3220" i="4"/>
  <c r="AL3220" i="4"/>
  <c r="AM3220" i="4"/>
  <c r="P3220" i="4"/>
  <c r="AN3220" i="4"/>
  <c r="AO3220" i="4"/>
  <c r="AP3220" i="4"/>
  <c r="AR3220" i="4"/>
  <c r="D3221" i="4"/>
  <c r="E3221" i="4"/>
  <c r="F3221" i="4"/>
  <c r="G3221" i="4"/>
  <c r="I3221" i="4"/>
  <c r="J3221" i="4"/>
  <c r="L3221" i="4"/>
  <c r="M3221" i="4"/>
  <c r="N3221" i="4"/>
  <c r="O3221" i="4"/>
  <c r="H3221" i="4"/>
  <c r="AK3221" i="4"/>
  <c r="AL3221" i="4"/>
  <c r="AM3221" i="4"/>
  <c r="P3221" i="4"/>
  <c r="AN3221" i="4"/>
  <c r="AO3221" i="4"/>
  <c r="AP3221" i="4"/>
  <c r="AR3221" i="4"/>
  <c r="D3222" i="4"/>
  <c r="E3222" i="4"/>
  <c r="F3222" i="4"/>
  <c r="G3222" i="4"/>
  <c r="I3222" i="4"/>
  <c r="J3222" i="4"/>
  <c r="L3222" i="4"/>
  <c r="M3222" i="4"/>
  <c r="N3222" i="4"/>
  <c r="O3222" i="4"/>
  <c r="H3222" i="4"/>
  <c r="AK3222" i="4"/>
  <c r="AL3222" i="4"/>
  <c r="AM3222" i="4"/>
  <c r="P3222" i="4"/>
  <c r="AN3222" i="4"/>
  <c r="AO3222" i="4"/>
  <c r="AP3222" i="4"/>
  <c r="AR3222" i="4"/>
  <c r="D3223" i="4"/>
  <c r="E3223" i="4"/>
  <c r="F3223" i="4"/>
  <c r="G3223" i="4"/>
  <c r="I3223" i="4"/>
  <c r="J3223" i="4"/>
  <c r="L3223" i="4"/>
  <c r="M3223" i="4"/>
  <c r="N3223" i="4"/>
  <c r="O3223" i="4"/>
  <c r="H3223" i="4"/>
  <c r="AK3223" i="4"/>
  <c r="AL3223" i="4"/>
  <c r="AM3223" i="4"/>
  <c r="P3223" i="4"/>
  <c r="AN3223" i="4"/>
  <c r="AO3223" i="4"/>
  <c r="AP3223" i="4"/>
  <c r="AR3223" i="4"/>
  <c r="D3224" i="4"/>
  <c r="E3224" i="4"/>
  <c r="F3224" i="4"/>
  <c r="G3224" i="4"/>
  <c r="I3224" i="4"/>
  <c r="J3224" i="4"/>
  <c r="L3224" i="4"/>
  <c r="M3224" i="4"/>
  <c r="N3224" i="4"/>
  <c r="O3224" i="4"/>
  <c r="H3224" i="4"/>
  <c r="AK3224" i="4"/>
  <c r="AL3224" i="4"/>
  <c r="AM3224" i="4"/>
  <c r="P3224" i="4"/>
  <c r="AN3224" i="4"/>
  <c r="AO3224" i="4"/>
  <c r="AP3224" i="4"/>
  <c r="AR3224" i="4"/>
  <c r="D3225" i="4"/>
  <c r="E3225" i="4"/>
  <c r="F3225" i="4"/>
  <c r="G3225" i="4"/>
  <c r="I3225" i="4"/>
  <c r="J3225" i="4"/>
  <c r="L3225" i="4"/>
  <c r="M3225" i="4"/>
  <c r="N3225" i="4"/>
  <c r="O3225" i="4"/>
  <c r="H3225" i="4"/>
  <c r="AK3225" i="4"/>
  <c r="AL3225" i="4"/>
  <c r="AM3225" i="4"/>
  <c r="P3225" i="4"/>
  <c r="AN3225" i="4"/>
  <c r="AO3225" i="4"/>
  <c r="AP3225" i="4"/>
  <c r="AR3225" i="4"/>
  <c r="D3226" i="4"/>
  <c r="E3226" i="4"/>
  <c r="F3226" i="4"/>
  <c r="G3226" i="4"/>
  <c r="I3226" i="4"/>
  <c r="J3226" i="4"/>
  <c r="L3226" i="4"/>
  <c r="M3226" i="4"/>
  <c r="N3226" i="4"/>
  <c r="O3226" i="4"/>
  <c r="H3226" i="4"/>
  <c r="AK3226" i="4"/>
  <c r="AL3226" i="4"/>
  <c r="AM3226" i="4"/>
  <c r="P3226" i="4"/>
  <c r="AN3226" i="4"/>
  <c r="AO3226" i="4"/>
  <c r="AP3226" i="4"/>
  <c r="AR3226" i="4"/>
  <c r="D3227" i="4"/>
  <c r="E3227" i="4"/>
  <c r="F3227" i="4"/>
  <c r="G3227" i="4"/>
  <c r="I3227" i="4"/>
  <c r="J3227" i="4"/>
  <c r="L3227" i="4"/>
  <c r="M3227" i="4"/>
  <c r="N3227" i="4"/>
  <c r="O3227" i="4"/>
  <c r="H3227" i="4"/>
  <c r="AK3227" i="4"/>
  <c r="AL3227" i="4"/>
  <c r="AM3227" i="4"/>
  <c r="P3227" i="4"/>
  <c r="AN3227" i="4"/>
  <c r="AO3227" i="4"/>
  <c r="AP3227" i="4"/>
  <c r="AR3227" i="4"/>
  <c r="D3228" i="4"/>
  <c r="E3228" i="4"/>
  <c r="F3228" i="4"/>
  <c r="G3228" i="4"/>
  <c r="I3228" i="4"/>
  <c r="J3228" i="4"/>
  <c r="L3228" i="4"/>
  <c r="M3228" i="4"/>
  <c r="N3228" i="4"/>
  <c r="O3228" i="4"/>
  <c r="H3228" i="4"/>
  <c r="AK3228" i="4"/>
  <c r="AL3228" i="4"/>
  <c r="AM3228" i="4"/>
  <c r="P3228" i="4"/>
  <c r="AN3228" i="4"/>
  <c r="AO3228" i="4"/>
  <c r="AP3228" i="4"/>
  <c r="AR3228" i="4"/>
  <c r="D3229" i="4"/>
  <c r="E3229" i="4"/>
  <c r="F3229" i="4"/>
  <c r="G3229" i="4"/>
  <c r="I3229" i="4"/>
  <c r="J3229" i="4"/>
  <c r="L3229" i="4"/>
  <c r="M3229" i="4"/>
  <c r="N3229" i="4"/>
  <c r="O3229" i="4"/>
  <c r="H3229" i="4"/>
  <c r="AK3229" i="4"/>
  <c r="AL3229" i="4"/>
  <c r="AM3229" i="4"/>
  <c r="P3229" i="4"/>
  <c r="AN3229" i="4"/>
  <c r="AO3229" i="4"/>
  <c r="AP3229" i="4"/>
  <c r="AR3229" i="4"/>
  <c r="D3230" i="4"/>
  <c r="E3230" i="4"/>
  <c r="F3230" i="4"/>
  <c r="G3230" i="4"/>
  <c r="I3230" i="4"/>
  <c r="J3230" i="4"/>
  <c r="L3230" i="4"/>
  <c r="M3230" i="4"/>
  <c r="N3230" i="4"/>
  <c r="O3230" i="4"/>
  <c r="H3230" i="4"/>
  <c r="AK3230" i="4"/>
  <c r="AL3230" i="4"/>
  <c r="AM3230" i="4"/>
  <c r="P3230" i="4"/>
  <c r="AN3230" i="4"/>
  <c r="AO3230" i="4"/>
  <c r="AP3230" i="4"/>
  <c r="AR3230" i="4"/>
  <c r="D3231" i="4"/>
  <c r="E3231" i="4"/>
  <c r="F3231" i="4"/>
  <c r="G3231" i="4"/>
  <c r="I3231" i="4"/>
  <c r="J3231" i="4"/>
  <c r="L3231" i="4"/>
  <c r="M3231" i="4"/>
  <c r="N3231" i="4"/>
  <c r="O3231" i="4"/>
  <c r="H3231" i="4"/>
  <c r="AK3231" i="4"/>
  <c r="AL3231" i="4"/>
  <c r="AM3231" i="4"/>
  <c r="P3231" i="4"/>
  <c r="AN3231" i="4"/>
  <c r="AO3231" i="4"/>
  <c r="AP3231" i="4"/>
  <c r="AR3231" i="4"/>
  <c r="D3232" i="4"/>
  <c r="E3232" i="4"/>
  <c r="F3232" i="4"/>
  <c r="G3232" i="4"/>
  <c r="I3232" i="4"/>
  <c r="J3232" i="4"/>
  <c r="L3232" i="4"/>
  <c r="M3232" i="4"/>
  <c r="N3232" i="4"/>
  <c r="O3232" i="4"/>
  <c r="H3232" i="4"/>
  <c r="AK3232" i="4"/>
  <c r="AL3232" i="4"/>
  <c r="AM3232" i="4"/>
  <c r="P3232" i="4"/>
  <c r="AN3232" i="4"/>
  <c r="AO3232" i="4"/>
  <c r="AP3232" i="4"/>
  <c r="AR3232" i="4"/>
  <c r="D3233" i="4"/>
  <c r="E3233" i="4"/>
  <c r="F3233" i="4"/>
  <c r="G3233" i="4"/>
  <c r="I3233" i="4"/>
  <c r="J3233" i="4"/>
  <c r="L3233" i="4"/>
  <c r="M3233" i="4"/>
  <c r="N3233" i="4"/>
  <c r="O3233" i="4"/>
  <c r="H3233" i="4"/>
  <c r="AK3233" i="4"/>
  <c r="AL3233" i="4"/>
  <c r="AM3233" i="4"/>
  <c r="P3233" i="4"/>
  <c r="AN3233" i="4"/>
  <c r="AO3233" i="4"/>
  <c r="AP3233" i="4"/>
  <c r="AR3233" i="4"/>
  <c r="D3234" i="4"/>
  <c r="E3234" i="4"/>
  <c r="F3234" i="4"/>
  <c r="G3234" i="4"/>
  <c r="I3234" i="4"/>
  <c r="J3234" i="4"/>
  <c r="L3234" i="4"/>
  <c r="M3234" i="4"/>
  <c r="N3234" i="4"/>
  <c r="O3234" i="4"/>
  <c r="H3234" i="4"/>
  <c r="AK3234" i="4"/>
  <c r="AL3234" i="4"/>
  <c r="AM3234" i="4"/>
  <c r="P3234" i="4"/>
  <c r="AN3234" i="4"/>
  <c r="AO3234" i="4"/>
  <c r="AP3234" i="4"/>
  <c r="AR3234" i="4"/>
  <c r="D3235" i="4"/>
  <c r="E3235" i="4"/>
  <c r="F3235" i="4"/>
  <c r="G3235" i="4"/>
  <c r="I3235" i="4"/>
  <c r="J3235" i="4"/>
  <c r="L3235" i="4"/>
  <c r="M3235" i="4"/>
  <c r="N3235" i="4"/>
  <c r="O3235" i="4"/>
  <c r="H3235" i="4"/>
  <c r="AK3235" i="4"/>
  <c r="AL3235" i="4"/>
  <c r="AM3235" i="4"/>
  <c r="P3235" i="4"/>
  <c r="AN3235" i="4"/>
  <c r="AO3235" i="4"/>
  <c r="AP3235" i="4"/>
  <c r="AR3235" i="4"/>
  <c r="D3236" i="4"/>
  <c r="E3236" i="4"/>
  <c r="F3236" i="4"/>
  <c r="G3236" i="4"/>
  <c r="I3236" i="4"/>
  <c r="J3236" i="4"/>
  <c r="L3236" i="4"/>
  <c r="M3236" i="4"/>
  <c r="N3236" i="4"/>
  <c r="O3236" i="4"/>
  <c r="H3236" i="4"/>
  <c r="AK3236" i="4"/>
  <c r="AL3236" i="4"/>
  <c r="AM3236" i="4"/>
  <c r="P3236" i="4"/>
  <c r="AN3236" i="4"/>
  <c r="AO3236" i="4"/>
  <c r="AP3236" i="4"/>
  <c r="AR3236" i="4"/>
  <c r="D3237" i="4"/>
  <c r="E3237" i="4"/>
  <c r="F3237" i="4"/>
  <c r="G3237" i="4"/>
  <c r="I3237" i="4"/>
  <c r="J3237" i="4"/>
  <c r="L3237" i="4"/>
  <c r="M3237" i="4"/>
  <c r="N3237" i="4"/>
  <c r="O3237" i="4"/>
  <c r="H3237" i="4"/>
  <c r="AK3237" i="4"/>
  <c r="AL3237" i="4"/>
  <c r="AM3237" i="4"/>
  <c r="P3237" i="4"/>
  <c r="AN3237" i="4"/>
  <c r="AO3237" i="4"/>
  <c r="AP3237" i="4"/>
  <c r="AR3237" i="4"/>
  <c r="D3238" i="4"/>
  <c r="E3238" i="4"/>
  <c r="F3238" i="4"/>
  <c r="G3238" i="4"/>
  <c r="I3238" i="4"/>
  <c r="J3238" i="4"/>
  <c r="L3238" i="4"/>
  <c r="M3238" i="4"/>
  <c r="N3238" i="4"/>
  <c r="O3238" i="4"/>
  <c r="H3238" i="4"/>
  <c r="AK3238" i="4"/>
  <c r="AL3238" i="4"/>
  <c r="AM3238" i="4"/>
  <c r="P3238" i="4"/>
  <c r="AN3238" i="4"/>
  <c r="AO3238" i="4"/>
  <c r="AP3238" i="4"/>
  <c r="AR3238" i="4"/>
  <c r="D3239" i="4"/>
  <c r="E3239" i="4"/>
  <c r="F3239" i="4"/>
  <c r="G3239" i="4"/>
  <c r="I3239" i="4"/>
  <c r="J3239" i="4"/>
  <c r="L3239" i="4"/>
  <c r="M3239" i="4"/>
  <c r="N3239" i="4"/>
  <c r="O3239" i="4"/>
  <c r="H3239" i="4"/>
  <c r="AK3239" i="4"/>
  <c r="AL3239" i="4"/>
  <c r="AM3239" i="4"/>
  <c r="P3239" i="4"/>
  <c r="AN3239" i="4"/>
  <c r="AO3239" i="4"/>
  <c r="AP3239" i="4"/>
  <c r="AR3239" i="4"/>
  <c r="D3240" i="4"/>
  <c r="E3240" i="4"/>
  <c r="F3240" i="4"/>
  <c r="G3240" i="4"/>
  <c r="I3240" i="4"/>
  <c r="J3240" i="4"/>
  <c r="L3240" i="4"/>
  <c r="M3240" i="4"/>
  <c r="N3240" i="4"/>
  <c r="O3240" i="4"/>
  <c r="H3240" i="4"/>
  <c r="AK3240" i="4"/>
  <c r="AL3240" i="4"/>
  <c r="AM3240" i="4"/>
  <c r="P3240" i="4"/>
  <c r="AN3240" i="4"/>
  <c r="AO3240" i="4"/>
  <c r="AP3240" i="4"/>
  <c r="AR3240" i="4"/>
  <c r="D3241" i="4"/>
  <c r="E3241" i="4"/>
  <c r="F3241" i="4"/>
  <c r="G3241" i="4"/>
  <c r="I3241" i="4"/>
  <c r="J3241" i="4"/>
  <c r="L3241" i="4"/>
  <c r="M3241" i="4"/>
  <c r="N3241" i="4"/>
  <c r="O3241" i="4"/>
  <c r="H3241" i="4"/>
  <c r="AK3241" i="4"/>
  <c r="AL3241" i="4"/>
  <c r="AM3241" i="4"/>
  <c r="P3241" i="4"/>
  <c r="AN3241" i="4"/>
  <c r="AO3241" i="4"/>
  <c r="AP3241" i="4"/>
  <c r="AR3241" i="4"/>
  <c r="D3242" i="4"/>
  <c r="E3242" i="4"/>
  <c r="F3242" i="4"/>
  <c r="G3242" i="4"/>
  <c r="I3242" i="4"/>
  <c r="J3242" i="4"/>
  <c r="L3242" i="4"/>
  <c r="M3242" i="4"/>
  <c r="N3242" i="4"/>
  <c r="O3242" i="4"/>
  <c r="H3242" i="4"/>
  <c r="AK3242" i="4"/>
  <c r="AL3242" i="4"/>
  <c r="AM3242" i="4"/>
  <c r="P3242" i="4"/>
  <c r="AN3242" i="4"/>
  <c r="AO3242" i="4"/>
  <c r="AP3242" i="4"/>
  <c r="AR3242" i="4"/>
  <c r="D3243" i="4"/>
  <c r="E3243" i="4"/>
  <c r="F3243" i="4"/>
  <c r="G3243" i="4"/>
  <c r="I3243" i="4"/>
  <c r="J3243" i="4"/>
  <c r="L3243" i="4"/>
  <c r="M3243" i="4"/>
  <c r="N3243" i="4"/>
  <c r="O3243" i="4"/>
  <c r="H3243" i="4"/>
  <c r="AK3243" i="4"/>
  <c r="AL3243" i="4"/>
  <c r="AM3243" i="4"/>
  <c r="P3243" i="4"/>
  <c r="AN3243" i="4"/>
  <c r="AO3243" i="4"/>
  <c r="AP3243" i="4"/>
  <c r="AR3243" i="4"/>
  <c r="D3244" i="4"/>
  <c r="E3244" i="4"/>
  <c r="F3244" i="4"/>
  <c r="G3244" i="4"/>
  <c r="I3244" i="4"/>
  <c r="J3244" i="4"/>
  <c r="L3244" i="4"/>
  <c r="M3244" i="4"/>
  <c r="N3244" i="4"/>
  <c r="O3244" i="4"/>
  <c r="H3244" i="4"/>
  <c r="AK3244" i="4"/>
  <c r="AL3244" i="4"/>
  <c r="AM3244" i="4"/>
  <c r="P3244" i="4"/>
  <c r="AN3244" i="4"/>
  <c r="AO3244" i="4"/>
  <c r="AP3244" i="4"/>
  <c r="AR3244" i="4"/>
  <c r="D3245" i="4"/>
  <c r="E3245" i="4"/>
  <c r="F3245" i="4"/>
  <c r="G3245" i="4"/>
  <c r="I3245" i="4"/>
  <c r="J3245" i="4"/>
  <c r="L3245" i="4"/>
  <c r="M3245" i="4"/>
  <c r="N3245" i="4"/>
  <c r="O3245" i="4"/>
  <c r="H3245" i="4"/>
  <c r="AK3245" i="4"/>
  <c r="AL3245" i="4"/>
  <c r="AM3245" i="4"/>
  <c r="P3245" i="4"/>
  <c r="AN3245" i="4"/>
  <c r="AO3245" i="4"/>
  <c r="AP3245" i="4"/>
  <c r="AR3245" i="4"/>
  <c r="D3246" i="4"/>
  <c r="E3246" i="4"/>
  <c r="F3246" i="4"/>
  <c r="G3246" i="4"/>
  <c r="I3246" i="4"/>
  <c r="J3246" i="4"/>
  <c r="L3246" i="4"/>
  <c r="M3246" i="4"/>
  <c r="N3246" i="4"/>
  <c r="O3246" i="4"/>
  <c r="H3246" i="4"/>
  <c r="AK3246" i="4"/>
  <c r="AL3246" i="4"/>
  <c r="AM3246" i="4"/>
  <c r="P3246" i="4"/>
  <c r="AN3246" i="4"/>
  <c r="AO3246" i="4"/>
  <c r="AP3246" i="4"/>
  <c r="AR3246" i="4"/>
  <c r="D3247" i="4"/>
  <c r="E3247" i="4"/>
  <c r="F3247" i="4"/>
  <c r="G3247" i="4"/>
  <c r="I3247" i="4"/>
  <c r="J3247" i="4"/>
  <c r="L3247" i="4"/>
  <c r="M3247" i="4"/>
  <c r="N3247" i="4"/>
  <c r="O3247" i="4"/>
  <c r="H3247" i="4"/>
  <c r="AK3247" i="4"/>
  <c r="AL3247" i="4"/>
  <c r="AM3247" i="4"/>
  <c r="P3247" i="4"/>
  <c r="AN3247" i="4"/>
  <c r="AO3247" i="4"/>
  <c r="AP3247" i="4"/>
  <c r="AR3247" i="4"/>
  <c r="D3248" i="4"/>
  <c r="E3248" i="4"/>
  <c r="F3248" i="4"/>
  <c r="G3248" i="4"/>
  <c r="I3248" i="4"/>
  <c r="J3248" i="4"/>
  <c r="L3248" i="4"/>
  <c r="M3248" i="4"/>
  <c r="N3248" i="4"/>
  <c r="O3248" i="4"/>
  <c r="H3248" i="4"/>
  <c r="AK3248" i="4"/>
  <c r="AL3248" i="4"/>
  <c r="AM3248" i="4"/>
  <c r="P3248" i="4"/>
  <c r="AN3248" i="4"/>
  <c r="AO3248" i="4"/>
  <c r="AP3248" i="4"/>
  <c r="AR3248" i="4"/>
  <c r="D3249" i="4"/>
  <c r="E3249" i="4"/>
  <c r="F3249" i="4"/>
  <c r="G3249" i="4"/>
  <c r="I3249" i="4"/>
  <c r="J3249" i="4"/>
  <c r="L3249" i="4"/>
  <c r="M3249" i="4"/>
  <c r="N3249" i="4"/>
  <c r="O3249" i="4"/>
  <c r="H3249" i="4"/>
  <c r="AK3249" i="4"/>
  <c r="AL3249" i="4"/>
  <c r="AM3249" i="4"/>
  <c r="P3249" i="4"/>
  <c r="AN3249" i="4"/>
  <c r="AO3249" i="4"/>
  <c r="AP3249" i="4"/>
  <c r="AR3249" i="4"/>
  <c r="D3250" i="4"/>
  <c r="E3250" i="4"/>
  <c r="F3250" i="4"/>
  <c r="G3250" i="4"/>
  <c r="I3250" i="4"/>
  <c r="J3250" i="4"/>
  <c r="L3250" i="4"/>
  <c r="M3250" i="4"/>
  <c r="N3250" i="4"/>
  <c r="O3250" i="4"/>
  <c r="H3250" i="4"/>
  <c r="AK3250" i="4"/>
  <c r="AL3250" i="4"/>
  <c r="AM3250" i="4"/>
  <c r="P3250" i="4"/>
  <c r="AN3250" i="4"/>
  <c r="AO3250" i="4"/>
  <c r="AP3250" i="4"/>
  <c r="AR3250" i="4"/>
  <c r="D3251" i="4"/>
  <c r="E3251" i="4"/>
  <c r="F3251" i="4"/>
  <c r="G3251" i="4"/>
  <c r="I3251" i="4"/>
  <c r="J3251" i="4"/>
  <c r="L3251" i="4"/>
  <c r="M3251" i="4"/>
  <c r="N3251" i="4"/>
  <c r="O3251" i="4"/>
  <c r="H3251" i="4"/>
  <c r="AK3251" i="4"/>
  <c r="AL3251" i="4"/>
  <c r="AM3251" i="4"/>
  <c r="P3251" i="4"/>
  <c r="AN3251" i="4"/>
  <c r="AO3251" i="4"/>
  <c r="AP3251" i="4"/>
  <c r="AR3251" i="4"/>
  <c r="D3252" i="4"/>
  <c r="E3252" i="4"/>
  <c r="F3252" i="4"/>
  <c r="G3252" i="4"/>
  <c r="I3252" i="4"/>
  <c r="J3252" i="4"/>
  <c r="L3252" i="4"/>
  <c r="M3252" i="4"/>
  <c r="N3252" i="4"/>
  <c r="O3252" i="4"/>
  <c r="H3252" i="4"/>
  <c r="AK3252" i="4"/>
  <c r="AL3252" i="4"/>
  <c r="AM3252" i="4"/>
  <c r="P3252" i="4"/>
  <c r="AN3252" i="4"/>
  <c r="AO3252" i="4"/>
  <c r="AP3252" i="4"/>
  <c r="AR3252" i="4"/>
  <c r="D3253" i="4"/>
  <c r="E3253" i="4"/>
  <c r="F3253" i="4"/>
  <c r="G3253" i="4"/>
  <c r="I3253" i="4"/>
  <c r="J3253" i="4"/>
  <c r="L3253" i="4"/>
  <c r="M3253" i="4"/>
  <c r="N3253" i="4"/>
  <c r="O3253" i="4"/>
  <c r="H3253" i="4"/>
  <c r="AK3253" i="4"/>
  <c r="AL3253" i="4"/>
  <c r="AM3253" i="4"/>
  <c r="P3253" i="4"/>
  <c r="AN3253" i="4"/>
  <c r="AO3253" i="4"/>
  <c r="AP3253" i="4"/>
  <c r="AR3253" i="4"/>
  <c r="D3254" i="4"/>
  <c r="E3254" i="4"/>
  <c r="F3254" i="4"/>
  <c r="G3254" i="4"/>
  <c r="I3254" i="4"/>
  <c r="J3254" i="4"/>
  <c r="L3254" i="4"/>
  <c r="M3254" i="4"/>
  <c r="N3254" i="4"/>
  <c r="O3254" i="4"/>
  <c r="H3254" i="4"/>
  <c r="AK3254" i="4"/>
  <c r="AL3254" i="4"/>
  <c r="AM3254" i="4"/>
  <c r="P3254" i="4"/>
  <c r="AN3254" i="4"/>
  <c r="AO3254" i="4"/>
  <c r="AP3254" i="4"/>
  <c r="AR3254" i="4"/>
  <c r="D3255" i="4"/>
  <c r="E3255" i="4"/>
  <c r="F3255" i="4"/>
  <c r="G3255" i="4"/>
  <c r="I3255" i="4"/>
  <c r="J3255" i="4"/>
  <c r="L3255" i="4"/>
  <c r="M3255" i="4"/>
  <c r="N3255" i="4"/>
  <c r="O3255" i="4"/>
  <c r="H3255" i="4"/>
  <c r="AK3255" i="4"/>
  <c r="AL3255" i="4"/>
  <c r="AM3255" i="4"/>
  <c r="P3255" i="4"/>
  <c r="AN3255" i="4"/>
  <c r="AO3255" i="4"/>
  <c r="AP3255" i="4"/>
  <c r="AR3255" i="4"/>
  <c r="D3256" i="4"/>
  <c r="E3256" i="4"/>
  <c r="F3256" i="4"/>
  <c r="G3256" i="4"/>
  <c r="I3256" i="4"/>
  <c r="J3256" i="4"/>
  <c r="L3256" i="4"/>
  <c r="M3256" i="4"/>
  <c r="N3256" i="4"/>
  <c r="O3256" i="4"/>
  <c r="H3256" i="4"/>
  <c r="AK3256" i="4"/>
  <c r="AL3256" i="4"/>
  <c r="AM3256" i="4"/>
  <c r="P3256" i="4"/>
  <c r="AN3256" i="4"/>
  <c r="AO3256" i="4"/>
  <c r="AP3256" i="4"/>
  <c r="AR3256" i="4"/>
  <c r="D3257" i="4"/>
  <c r="E3257" i="4"/>
  <c r="F3257" i="4"/>
  <c r="G3257" i="4"/>
  <c r="I3257" i="4"/>
  <c r="J3257" i="4"/>
  <c r="L3257" i="4"/>
  <c r="M3257" i="4"/>
  <c r="N3257" i="4"/>
  <c r="O3257" i="4"/>
  <c r="H3257" i="4"/>
  <c r="AK3257" i="4"/>
  <c r="AL3257" i="4"/>
  <c r="AM3257" i="4"/>
  <c r="P3257" i="4"/>
  <c r="AN3257" i="4"/>
  <c r="AO3257" i="4"/>
  <c r="AP3257" i="4"/>
  <c r="AR3257" i="4"/>
  <c r="D3258" i="4"/>
  <c r="E3258" i="4"/>
  <c r="F3258" i="4"/>
  <c r="G3258" i="4"/>
  <c r="I3258" i="4"/>
  <c r="J3258" i="4"/>
  <c r="L3258" i="4"/>
  <c r="M3258" i="4"/>
  <c r="N3258" i="4"/>
  <c r="O3258" i="4"/>
  <c r="H3258" i="4"/>
  <c r="AK3258" i="4"/>
  <c r="AL3258" i="4"/>
  <c r="AM3258" i="4"/>
  <c r="P3258" i="4"/>
  <c r="AN3258" i="4"/>
  <c r="AO3258" i="4"/>
  <c r="AP3258" i="4"/>
  <c r="AR3258" i="4"/>
  <c r="D3259" i="4"/>
  <c r="E3259" i="4"/>
  <c r="F3259" i="4"/>
  <c r="G3259" i="4"/>
  <c r="I3259" i="4"/>
  <c r="J3259" i="4"/>
  <c r="L3259" i="4"/>
  <c r="M3259" i="4"/>
  <c r="N3259" i="4"/>
  <c r="O3259" i="4"/>
  <c r="H3259" i="4"/>
  <c r="AK3259" i="4"/>
  <c r="AL3259" i="4"/>
  <c r="AM3259" i="4"/>
  <c r="P3259" i="4"/>
  <c r="AN3259" i="4"/>
  <c r="AO3259" i="4"/>
  <c r="AP3259" i="4"/>
  <c r="AR3259" i="4"/>
  <c r="D3260" i="4"/>
  <c r="E3260" i="4"/>
  <c r="F3260" i="4"/>
  <c r="G3260" i="4"/>
  <c r="I3260" i="4"/>
  <c r="J3260" i="4"/>
  <c r="L3260" i="4"/>
  <c r="M3260" i="4"/>
  <c r="N3260" i="4"/>
  <c r="O3260" i="4"/>
  <c r="H3260" i="4"/>
  <c r="AK3260" i="4"/>
  <c r="AL3260" i="4"/>
  <c r="AM3260" i="4"/>
  <c r="P3260" i="4"/>
  <c r="AN3260" i="4"/>
  <c r="AO3260" i="4"/>
  <c r="AP3260" i="4"/>
  <c r="AR3260" i="4"/>
  <c r="D3261" i="4"/>
  <c r="E3261" i="4"/>
  <c r="F3261" i="4"/>
  <c r="G3261" i="4"/>
  <c r="I3261" i="4"/>
  <c r="J3261" i="4"/>
  <c r="L3261" i="4"/>
  <c r="M3261" i="4"/>
  <c r="N3261" i="4"/>
  <c r="O3261" i="4"/>
  <c r="H3261" i="4"/>
  <c r="AK3261" i="4"/>
  <c r="AL3261" i="4"/>
  <c r="AM3261" i="4"/>
  <c r="P3261" i="4"/>
  <c r="AN3261" i="4"/>
  <c r="AO3261" i="4"/>
  <c r="AP3261" i="4"/>
  <c r="AR3261" i="4"/>
  <c r="D3262" i="4"/>
  <c r="E3262" i="4"/>
  <c r="F3262" i="4"/>
  <c r="G3262" i="4"/>
  <c r="I3262" i="4"/>
  <c r="J3262" i="4"/>
  <c r="L3262" i="4"/>
  <c r="M3262" i="4"/>
  <c r="N3262" i="4"/>
  <c r="O3262" i="4"/>
  <c r="H3262" i="4"/>
  <c r="AK3262" i="4"/>
  <c r="AL3262" i="4"/>
  <c r="AM3262" i="4"/>
  <c r="P3262" i="4"/>
  <c r="AN3262" i="4"/>
  <c r="AO3262" i="4"/>
  <c r="AP3262" i="4"/>
  <c r="AR3262" i="4"/>
  <c r="D3263" i="4"/>
  <c r="E3263" i="4"/>
  <c r="F3263" i="4"/>
  <c r="G3263" i="4"/>
  <c r="I3263" i="4"/>
  <c r="J3263" i="4"/>
  <c r="L3263" i="4"/>
  <c r="M3263" i="4"/>
  <c r="N3263" i="4"/>
  <c r="O3263" i="4"/>
  <c r="H3263" i="4"/>
  <c r="AK3263" i="4"/>
  <c r="AL3263" i="4"/>
  <c r="AM3263" i="4"/>
  <c r="P3263" i="4"/>
  <c r="AN3263" i="4"/>
  <c r="AO3263" i="4"/>
  <c r="AP3263" i="4"/>
  <c r="AR3263" i="4"/>
  <c r="D3264" i="4"/>
  <c r="E3264" i="4"/>
  <c r="F3264" i="4"/>
  <c r="G3264" i="4"/>
  <c r="I3264" i="4"/>
  <c r="J3264" i="4"/>
  <c r="L3264" i="4"/>
  <c r="M3264" i="4"/>
  <c r="N3264" i="4"/>
  <c r="O3264" i="4"/>
  <c r="H3264" i="4"/>
  <c r="AK3264" i="4"/>
  <c r="AL3264" i="4"/>
  <c r="AM3264" i="4"/>
  <c r="P3264" i="4"/>
  <c r="AN3264" i="4"/>
  <c r="AO3264" i="4"/>
  <c r="AP3264" i="4"/>
  <c r="AR3264" i="4"/>
  <c r="D3265" i="4"/>
  <c r="E3265" i="4"/>
  <c r="F3265" i="4"/>
  <c r="G3265" i="4"/>
  <c r="I3265" i="4"/>
  <c r="J3265" i="4"/>
  <c r="L3265" i="4"/>
  <c r="M3265" i="4"/>
  <c r="N3265" i="4"/>
  <c r="O3265" i="4"/>
  <c r="H3265" i="4"/>
  <c r="AK3265" i="4"/>
  <c r="AL3265" i="4"/>
  <c r="AM3265" i="4"/>
  <c r="P3265" i="4"/>
  <c r="AN3265" i="4"/>
  <c r="AO3265" i="4"/>
  <c r="AP3265" i="4"/>
  <c r="AR3265" i="4"/>
  <c r="D3266" i="4"/>
  <c r="E3266" i="4"/>
  <c r="F3266" i="4"/>
  <c r="G3266" i="4"/>
  <c r="I3266" i="4"/>
  <c r="J3266" i="4"/>
  <c r="L3266" i="4"/>
  <c r="M3266" i="4"/>
  <c r="N3266" i="4"/>
  <c r="O3266" i="4"/>
  <c r="H3266" i="4"/>
  <c r="AK3266" i="4"/>
  <c r="AL3266" i="4"/>
  <c r="AM3266" i="4"/>
  <c r="P3266" i="4"/>
  <c r="AN3266" i="4"/>
  <c r="AO3266" i="4"/>
  <c r="AP3266" i="4"/>
  <c r="AR3266" i="4"/>
  <c r="D3267" i="4"/>
  <c r="E3267" i="4"/>
  <c r="F3267" i="4"/>
  <c r="G3267" i="4"/>
  <c r="I3267" i="4"/>
  <c r="J3267" i="4"/>
  <c r="L3267" i="4"/>
  <c r="M3267" i="4"/>
  <c r="N3267" i="4"/>
  <c r="O3267" i="4"/>
  <c r="H3267" i="4"/>
  <c r="AK3267" i="4"/>
  <c r="AL3267" i="4"/>
  <c r="AM3267" i="4"/>
  <c r="P3267" i="4"/>
  <c r="AN3267" i="4"/>
  <c r="AO3267" i="4"/>
  <c r="AP3267" i="4"/>
  <c r="AR3267" i="4"/>
  <c r="D3268" i="4"/>
  <c r="E3268" i="4"/>
  <c r="F3268" i="4"/>
  <c r="G3268" i="4"/>
  <c r="I3268" i="4"/>
  <c r="J3268" i="4"/>
  <c r="L3268" i="4"/>
  <c r="M3268" i="4"/>
  <c r="N3268" i="4"/>
  <c r="O3268" i="4"/>
  <c r="H3268" i="4"/>
  <c r="AK3268" i="4"/>
  <c r="AL3268" i="4"/>
  <c r="AM3268" i="4"/>
  <c r="P3268" i="4"/>
  <c r="AN3268" i="4"/>
  <c r="AO3268" i="4"/>
  <c r="AP3268" i="4"/>
  <c r="AR3268" i="4"/>
  <c r="AR1773" i="4"/>
  <c r="AR1774" i="4"/>
  <c r="AR1775" i="4"/>
  <c r="AR1776" i="4"/>
  <c r="AR1777" i="4"/>
  <c r="AR1778" i="4"/>
  <c r="AR1779" i="4"/>
  <c r="AR1780" i="4"/>
  <c r="AR1781" i="4"/>
  <c r="AR1782" i="4"/>
  <c r="AR1783" i="4"/>
  <c r="AR1784" i="4"/>
  <c r="AR1785" i="4"/>
  <c r="AR1786" i="4"/>
  <c r="AR1787" i="4"/>
  <c r="AR1788" i="4"/>
  <c r="AR1789" i="4"/>
  <c r="AR1790" i="4"/>
  <c r="AR1791" i="4"/>
  <c r="AR1792" i="4"/>
  <c r="AR1793" i="4"/>
  <c r="AR1794" i="4"/>
  <c r="AR1795" i="4"/>
  <c r="AR1796" i="4"/>
  <c r="AR1797" i="4"/>
  <c r="AR1798" i="4"/>
  <c r="AR1799" i="4"/>
  <c r="AR1800" i="4"/>
  <c r="AR1801" i="4"/>
  <c r="AR1802" i="4"/>
  <c r="AR1803" i="4"/>
  <c r="AR1804" i="4"/>
  <c r="AR1805" i="4"/>
  <c r="AR1806" i="4"/>
  <c r="AR1807" i="4"/>
  <c r="AR1808" i="4"/>
  <c r="AR1809" i="4"/>
  <c r="AR1810" i="4"/>
  <c r="AR1811" i="4"/>
  <c r="AR1812" i="4"/>
  <c r="AR1813" i="4"/>
  <c r="AR1814" i="4"/>
  <c r="AR1815" i="4"/>
  <c r="AR1816" i="4"/>
  <c r="AR1817" i="4"/>
  <c r="AR1818" i="4"/>
  <c r="AR1819" i="4"/>
  <c r="AR1820" i="4"/>
  <c r="AR1821" i="4"/>
  <c r="AR1822" i="4"/>
  <c r="AR1823" i="4"/>
  <c r="AR1824" i="4"/>
  <c r="AR1825" i="4"/>
  <c r="AR1826" i="4"/>
  <c r="AR1827" i="4"/>
  <c r="AR1828" i="4"/>
  <c r="AR1829" i="4"/>
  <c r="AR1830" i="4"/>
  <c r="AR1831" i="4"/>
  <c r="AR1832" i="4"/>
  <c r="AR1833" i="4"/>
  <c r="AR1834" i="4"/>
  <c r="AR1835" i="4"/>
  <c r="AR1836" i="4"/>
  <c r="AR1837" i="4"/>
  <c r="AR1838" i="4"/>
  <c r="AR1839" i="4"/>
  <c r="AR1840" i="4"/>
  <c r="AR1841" i="4"/>
  <c r="AR1842" i="4"/>
  <c r="AR1843" i="4"/>
  <c r="AR1844" i="4"/>
  <c r="AR1845" i="4"/>
  <c r="AR1846" i="4"/>
  <c r="AR1847" i="4"/>
  <c r="AR1848" i="4"/>
  <c r="AR1849" i="4"/>
  <c r="AR1850" i="4"/>
  <c r="D1851" i="4"/>
  <c r="E1851" i="4"/>
  <c r="F1851" i="4"/>
  <c r="G1851" i="4"/>
  <c r="I1851" i="4"/>
  <c r="J1851" i="4"/>
  <c r="AR1851" i="4"/>
  <c r="D3196" i="4"/>
  <c r="E3196" i="4"/>
  <c r="F3196" i="4"/>
  <c r="G3196" i="4"/>
  <c r="I3196" i="4"/>
  <c r="J3196" i="4"/>
  <c r="AR3196" i="4"/>
  <c r="D2481" i="4"/>
  <c r="E2481" i="4"/>
  <c r="F2481" i="4"/>
  <c r="G2481" i="4"/>
  <c r="I2481" i="4"/>
  <c r="J2481" i="4"/>
  <c r="H2481" i="4"/>
  <c r="AK2481" i="4"/>
  <c r="AL2481" i="4"/>
  <c r="AM2481" i="4"/>
  <c r="AN2481" i="4"/>
  <c r="AO2481" i="4"/>
  <c r="AP2481" i="4"/>
  <c r="AR2481" i="4"/>
  <c r="D2482" i="4"/>
  <c r="E2482" i="4"/>
  <c r="F2482" i="4"/>
  <c r="G2482" i="4"/>
  <c r="I2482" i="4"/>
  <c r="J2482" i="4"/>
  <c r="H2482" i="4"/>
  <c r="AK2482" i="4"/>
  <c r="AL2482" i="4"/>
  <c r="AM2482" i="4"/>
  <c r="AN2482" i="4"/>
  <c r="AO2482" i="4"/>
  <c r="AP2482" i="4"/>
  <c r="AR2482" i="4"/>
  <c r="D2483" i="4"/>
  <c r="E2483" i="4"/>
  <c r="F2483" i="4"/>
  <c r="G2483" i="4"/>
  <c r="I2483" i="4"/>
  <c r="J2483" i="4"/>
  <c r="H2483" i="4"/>
  <c r="AK2483" i="4"/>
  <c r="AL2483" i="4"/>
  <c r="AM2483" i="4"/>
  <c r="AN2483" i="4"/>
  <c r="AO2483" i="4"/>
  <c r="AP2483" i="4"/>
  <c r="AR2483" i="4"/>
  <c r="D2484" i="4"/>
  <c r="E2484" i="4"/>
  <c r="F2484" i="4"/>
  <c r="G2484" i="4"/>
  <c r="I2484" i="4"/>
  <c r="J2484" i="4"/>
  <c r="H2484" i="4"/>
  <c r="AK2484" i="4"/>
  <c r="AL2484" i="4"/>
  <c r="AM2484" i="4"/>
  <c r="AN2484" i="4"/>
  <c r="AO2484" i="4"/>
  <c r="AP2484" i="4"/>
  <c r="AR2484" i="4"/>
  <c r="D2485" i="4"/>
  <c r="E2485" i="4"/>
  <c r="F2485" i="4"/>
  <c r="G2485" i="4"/>
  <c r="I2485" i="4"/>
  <c r="J2485" i="4"/>
  <c r="H2485" i="4"/>
  <c r="AK2485" i="4"/>
  <c r="AL2485" i="4"/>
  <c r="AM2485" i="4"/>
  <c r="AN2485" i="4"/>
  <c r="AO2485" i="4"/>
  <c r="AP2485" i="4"/>
  <c r="AR2485" i="4"/>
  <c r="D2486" i="4"/>
  <c r="E2486" i="4"/>
  <c r="F2486" i="4"/>
  <c r="G2486" i="4"/>
  <c r="I2486" i="4"/>
  <c r="J2486" i="4"/>
  <c r="H2486" i="4"/>
  <c r="AK2486" i="4"/>
  <c r="AL2486" i="4"/>
  <c r="AM2486" i="4"/>
  <c r="AN2486" i="4"/>
  <c r="AO2486" i="4"/>
  <c r="AP2486" i="4"/>
  <c r="AR2486" i="4"/>
  <c r="D2487" i="4"/>
  <c r="E2487" i="4"/>
  <c r="F2487" i="4"/>
  <c r="G2487" i="4"/>
  <c r="I2487" i="4"/>
  <c r="J2487" i="4"/>
  <c r="H2487" i="4"/>
  <c r="AK2487" i="4"/>
  <c r="AL2487" i="4"/>
  <c r="AM2487" i="4"/>
  <c r="AN2487" i="4"/>
  <c r="AO2487" i="4"/>
  <c r="AP2487" i="4"/>
  <c r="AR2487" i="4"/>
  <c r="D2488" i="4"/>
  <c r="E2488" i="4"/>
  <c r="F2488" i="4"/>
  <c r="G2488" i="4"/>
  <c r="I2488" i="4"/>
  <c r="J2488" i="4"/>
  <c r="H2488" i="4"/>
  <c r="AK2488" i="4"/>
  <c r="AL2488" i="4"/>
  <c r="AM2488" i="4"/>
  <c r="AN2488" i="4"/>
  <c r="AO2488" i="4"/>
  <c r="AP2488" i="4"/>
  <c r="AR2488" i="4"/>
  <c r="D2489" i="4"/>
  <c r="E2489" i="4"/>
  <c r="F2489" i="4"/>
  <c r="G2489" i="4"/>
  <c r="I2489" i="4"/>
  <c r="J2489" i="4"/>
  <c r="H2489" i="4"/>
  <c r="AK2489" i="4"/>
  <c r="AL2489" i="4"/>
  <c r="AM2489" i="4"/>
  <c r="AN2489" i="4"/>
  <c r="AO2489" i="4"/>
  <c r="AP2489" i="4"/>
  <c r="AR2489" i="4"/>
  <c r="D2490" i="4"/>
  <c r="E2490" i="4"/>
  <c r="F2490" i="4"/>
  <c r="G2490" i="4"/>
  <c r="I2490" i="4"/>
  <c r="J2490" i="4"/>
  <c r="H2490" i="4"/>
  <c r="AK2490" i="4"/>
  <c r="AL2490" i="4"/>
  <c r="AM2490" i="4"/>
  <c r="AN2490" i="4"/>
  <c r="AO2490" i="4"/>
  <c r="AP2490" i="4"/>
  <c r="AR2490" i="4"/>
  <c r="D2491" i="4"/>
  <c r="E2491" i="4"/>
  <c r="F2491" i="4"/>
  <c r="G2491" i="4"/>
  <c r="I2491" i="4"/>
  <c r="J2491" i="4"/>
  <c r="H2491" i="4"/>
  <c r="AK2491" i="4"/>
  <c r="AL2491" i="4"/>
  <c r="AM2491" i="4"/>
  <c r="AN2491" i="4"/>
  <c r="AO2491" i="4"/>
  <c r="AP2491" i="4"/>
  <c r="AR2491" i="4"/>
  <c r="D2492" i="4"/>
  <c r="E2492" i="4"/>
  <c r="F2492" i="4"/>
  <c r="G2492" i="4"/>
  <c r="I2492" i="4"/>
  <c r="J2492" i="4"/>
  <c r="H2492" i="4"/>
  <c r="AK2492" i="4"/>
  <c r="AL2492" i="4"/>
  <c r="AM2492" i="4"/>
  <c r="AN2492" i="4"/>
  <c r="AO2492" i="4"/>
  <c r="AP2492" i="4"/>
  <c r="AR2492" i="4"/>
  <c r="D2493" i="4"/>
  <c r="E2493" i="4"/>
  <c r="F2493" i="4"/>
  <c r="G2493" i="4"/>
  <c r="I2493" i="4"/>
  <c r="J2493" i="4"/>
  <c r="H2493" i="4"/>
  <c r="AK2493" i="4"/>
  <c r="AL2493" i="4"/>
  <c r="AM2493" i="4"/>
  <c r="AN2493" i="4"/>
  <c r="AO2493" i="4"/>
  <c r="AP2493" i="4"/>
  <c r="AR2493" i="4"/>
  <c r="D2494" i="4"/>
  <c r="E2494" i="4"/>
  <c r="F2494" i="4"/>
  <c r="G2494" i="4"/>
  <c r="I2494" i="4"/>
  <c r="J2494" i="4"/>
  <c r="H2494" i="4"/>
  <c r="AK2494" i="4"/>
  <c r="AL2494" i="4"/>
  <c r="AM2494" i="4"/>
  <c r="AN2494" i="4"/>
  <c r="AO2494" i="4"/>
  <c r="AP2494" i="4"/>
  <c r="AR2494" i="4"/>
  <c r="D2495" i="4"/>
  <c r="E2495" i="4"/>
  <c r="F2495" i="4"/>
  <c r="G2495" i="4"/>
  <c r="I2495" i="4"/>
  <c r="J2495" i="4"/>
  <c r="H2495" i="4"/>
  <c r="AK2495" i="4"/>
  <c r="AL2495" i="4"/>
  <c r="AM2495" i="4"/>
  <c r="AN2495" i="4"/>
  <c r="AO2495" i="4"/>
  <c r="AP2495" i="4"/>
  <c r="AR2495" i="4"/>
  <c r="D2496" i="4"/>
  <c r="E2496" i="4"/>
  <c r="F2496" i="4"/>
  <c r="G2496" i="4"/>
  <c r="I2496" i="4"/>
  <c r="J2496" i="4"/>
  <c r="H2496" i="4"/>
  <c r="AK2496" i="4"/>
  <c r="AL2496" i="4"/>
  <c r="AM2496" i="4"/>
  <c r="AN2496" i="4"/>
  <c r="AO2496" i="4"/>
  <c r="AP2496" i="4"/>
  <c r="AR2496" i="4"/>
  <c r="D2497" i="4"/>
  <c r="E2497" i="4"/>
  <c r="F2497" i="4"/>
  <c r="G2497" i="4"/>
  <c r="I2497" i="4"/>
  <c r="J2497" i="4"/>
  <c r="H2497" i="4"/>
  <c r="AK2497" i="4"/>
  <c r="AL2497" i="4"/>
  <c r="AM2497" i="4"/>
  <c r="AN2497" i="4"/>
  <c r="AO2497" i="4"/>
  <c r="AP2497" i="4"/>
  <c r="AR2497" i="4"/>
  <c r="D2498" i="4"/>
  <c r="E2498" i="4"/>
  <c r="F2498" i="4"/>
  <c r="G2498" i="4"/>
  <c r="I2498" i="4"/>
  <c r="J2498" i="4"/>
  <c r="H2498" i="4"/>
  <c r="AK2498" i="4"/>
  <c r="AL2498" i="4"/>
  <c r="AM2498" i="4"/>
  <c r="AN2498" i="4"/>
  <c r="AO2498" i="4"/>
  <c r="AP2498" i="4"/>
  <c r="AR2498" i="4"/>
  <c r="D2499" i="4"/>
  <c r="E2499" i="4"/>
  <c r="F2499" i="4"/>
  <c r="G2499" i="4"/>
  <c r="I2499" i="4"/>
  <c r="J2499" i="4"/>
  <c r="H2499" i="4"/>
  <c r="AK2499" i="4"/>
  <c r="AL2499" i="4"/>
  <c r="AM2499" i="4"/>
  <c r="AN2499" i="4"/>
  <c r="AO2499" i="4"/>
  <c r="AP2499" i="4"/>
  <c r="AR2499" i="4"/>
  <c r="D2500" i="4"/>
  <c r="E2500" i="4"/>
  <c r="F2500" i="4"/>
  <c r="G2500" i="4"/>
  <c r="I2500" i="4"/>
  <c r="J2500" i="4"/>
  <c r="H2500" i="4"/>
  <c r="AK2500" i="4"/>
  <c r="AL2500" i="4"/>
  <c r="AM2500" i="4"/>
  <c r="AN2500" i="4"/>
  <c r="AO2500" i="4"/>
  <c r="AP2500" i="4"/>
  <c r="AR2500" i="4"/>
  <c r="D2501" i="4"/>
  <c r="E2501" i="4"/>
  <c r="F2501" i="4"/>
  <c r="G2501" i="4"/>
  <c r="I2501" i="4"/>
  <c r="J2501" i="4"/>
  <c r="H2501" i="4"/>
  <c r="AK2501" i="4"/>
  <c r="AL2501" i="4"/>
  <c r="AM2501" i="4"/>
  <c r="AN2501" i="4"/>
  <c r="AO2501" i="4"/>
  <c r="AP2501" i="4"/>
  <c r="AR2501" i="4"/>
  <c r="D2502" i="4"/>
  <c r="E2502" i="4"/>
  <c r="F2502" i="4"/>
  <c r="G2502" i="4"/>
  <c r="I2502" i="4"/>
  <c r="J2502" i="4"/>
  <c r="H2502" i="4"/>
  <c r="AK2502" i="4"/>
  <c r="AL2502" i="4"/>
  <c r="AM2502" i="4"/>
  <c r="AN2502" i="4"/>
  <c r="AO2502" i="4"/>
  <c r="AP2502" i="4"/>
  <c r="AR2502" i="4"/>
  <c r="D2503" i="4"/>
  <c r="E2503" i="4"/>
  <c r="F2503" i="4"/>
  <c r="G2503" i="4"/>
  <c r="I2503" i="4"/>
  <c r="J2503" i="4"/>
  <c r="H2503" i="4"/>
  <c r="AK2503" i="4"/>
  <c r="AL2503" i="4"/>
  <c r="AM2503" i="4"/>
  <c r="AN2503" i="4"/>
  <c r="AO2503" i="4"/>
  <c r="AP2503" i="4"/>
  <c r="AR2503" i="4"/>
  <c r="D2504" i="4"/>
  <c r="E2504" i="4"/>
  <c r="F2504" i="4"/>
  <c r="G2504" i="4"/>
  <c r="I2504" i="4"/>
  <c r="J2504" i="4"/>
  <c r="H2504" i="4"/>
  <c r="AK2504" i="4"/>
  <c r="AL2504" i="4"/>
  <c r="AM2504" i="4"/>
  <c r="AN2504" i="4"/>
  <c r="AO2504" i="4"/>
  <c r="AP2504" i="4"/>
  <c r="AR2504" i="4"/>
  <c r="D2505" i="4"/>
  <c r="E2505" i="4"/>
  <c r="F2505" i="4"/>
  <c r="G2505" i="4"/>
  <c r="I2505" i="4"/>
  <c r="J2505" i="4"/>
  <c r="H2505" i="4"/>
  <c r="AK2505" i="4"/>
  <c r="AL2505" i="4"/>
  <c r="AM2505" i="4"/>
  <c r="AN2505" i="4"/>
  <c r="AO2505" i="4"/>
  <c r="AP2505" i="4"/>
  <c r="AR2505" i="4"/>
  <c r="D2506" i="4"/>
  <c r="E2506" i="4"/>
  <c r="F2506" i="4"/>
  <c r="G2506" i="4"/>
  <c r="I2506" i="4"/>
  <c r="J2506" i="4"/>
  <c r="H2506" i="4"/>
  <c r="AK2506" i="4"/>
  <c r="AL2506" i="4"/>
  <c r="AM2506" i="4"/>
  <c r="AN2506" i="4"/>
  <c r="AO2506" i="4"/>
  <c r="AP2506" i="4"/>
  <c r="AR2506" i="4"/>
  <c r="D2507" i="4"/>
  <c r="E2507" i="4"/>
  <c r="F2507" i="4"/>
  <c r="G2507" i="4"/>
  <c r="I2507" i="4"/>
  <c r="J2507" i="4"/>
  <c r="H2507" i="4"/>
  <c r="AK2507" i="4"/>
  <c r="AL2507" i="4"/>
  <c r="AM2507" i="4"/>
  <c r="AN2507" i="4"/>
  <c r="AO2507" i="4"/>
  <c r="AP2507" i="4"/>
  <c r="AR2507" i="4"/>
  <c r="D2508" i="4"/>
  <c r="E2508" i="4"/>
  <c r="F2508" i="4"/>
  <c r="G2508" i="4"/>
  <c r="I2508" i="4"/>
  <c r="J2508" i="4"/>
  <c r="H2508" i="4"/>
  <c r="AK2508" i="4"/>
  <c r="AL2508" i="4"/>
  <c r="AM2508" i="4"/>
  <c r="AN2508" i="4"/>
  <c r="AO2508" i="4"/>
  <c r="AP2508" i="4"/>
  <c r="AR2508" i="4"/>
  <c r="D2509" i="4"/>
  <c r="E2509" i="4"/>
  <c r="F2509" i="4"/>
  <c r="G2509" i="4"/>
  <c r="I2509" i="4"/>
  <c r="J2509" i="4"/>
  <c r="H2509" i="4"/>
  <c r="AK2509" i="4"/>
  <c r="AL2509" i="4"/>
  <c r="AM2509" i="4"/>
  <c r="AN2509" i="4"/>
  <c r="AO2509" i="4"/>
  <c r="AP2509" i="4"/>
  <c r="AR2509" i="4"/>
  <c r="D2510" i="4"/>
  <c r="E2510" i="4"/>
  <c r="F2510" i="4"/>
  <c r="G2510" i="4"/>
  <c r="I2510" i="4"/>
  <c r="J2510" i="4"/>
  <c r="H2510" i="4"/>
  <c r="AK2510" i="4"/>
  <c r="AL2510" i="4"/>
  <c r="AM2510" i="4"/>
  <c r="AN2510" i="4"/>
  <c r="AO2510" i="4"/>
  <c r="AP2510" i="4"/>
  <c r="AR2510" i="4"/>
  <c r="D2511" i="4"/>
  <c r="E2511" i="4"/>
  <c r="F2511" i="4"/>
  <c r="G2511" i="4"/>
  <c r="I2511" i="4"/>
  <c r="J2511" i="4"/>
  <c r="H2511" i="4"/>
  <c r="AK2511" i="4"/>
  <c r="AL2511" i="4"/>
  <c r="AM2511" i="4"/>
  <c r="AN2511" i="4"/>
  <c r="AO2511" i="4"/>
  <c r="AP2511" i="4"/>
  <c r="AR2511" i="4"/>
  <c r="D2512" i="4"/>
  <c r="E2512" i="4"/>
  <c r="F2512" i="4"/>
  <c r="G2512" i="4"/>
  <c r="I2512" i="4"/>
  <c r="J2512" i="4"/>
  <c r="H2512" i="4"/>
  <c r="AK2512" i="4"/>
  <c r="AL2512" i="4"/>
  <c r="AM2512" i="4"/>
  <c r="AN2512" i="4"/>
  <c r="AO2512" i="4"/>
  <c r="AP2512" i="4"/>
  <c r="AR2512" i="4"/>
  <c r="D2513" i="4"/>
  <c r="E2513" i="4"/>
  <c r="F2513" i="4"/>
  <c r="G2513" i="4"/>
  <c r="I2513" i="4"/>
  <c r="J2513" i="4"/>
  <c r="H2513" i="4"/>
  <c r="AK2513" i="4"/>
  <c r="AL2513" i="4"/>
  <c r="AM2513" i="4"/>
  <c r="AN2513" i="4"/>
  <c r="AO2513" i="4"/>
  <c r="AP2513" i="4"/>
  <c r="AR2513" i="4"/>
  <c r="D2514" i="4"/>
  <c r="E2514" i="4"/>
  <c r="F2514" i="4"/>
  <c r="G2514" i="4"/>
  <c r="I2514" i="4"/>
  <c r="J2514" i="4"/>
  <c r="H2514" i="4"/>
  <c r="AK2514" i="4"/>
  <c r="AL2514" i="4"/>
  <c r="AM2514" i="4"/>
  <c r="AN2514" i="4"/>
  <c r="AO2514" i="4"/>
  <c r="AP2514" i="4"/>
  <c r="AR2514" i="4"/>
  <c r="D2515" i="4"/>
  <c r="E2515" i="4"/>
  <c r="F2515" i="4"/>
  <c r="G2515" i="4"/>
  <c r="I2515" i="4"/>
  <c r="J2515" i="4"/>
  <c r="H2515" i="4"/>
  <c r="AK2515" i="4"/>
  <c r="AL2515" i="4"/>
  <c r="AM2515" i="4"/>
  <c r="AN2515" i="4"/>
  <c r="AO2515" i="4"/>
  <c r="AP2515" i="4"/>
  <c r="AR2515" i="4"/>
  <c r="D2516" i="4"/>
  <c r="E2516" i="4"/>
  <c r="F2516" i="4"/>
  <c r="G2516" i="4"/>
  <c r="I2516" i="4"/>
  <c r="J2516" i="4"/>
  <c r="H2516" i="4"/>
  <c r="AK2516" i="4"/>
  <c r="AL2516" i="4"/>
  <c r="AM2516" i="4"/>
  <c r="AN2516" i="4"/>
  <c r="AO2516" i="4"/>
  <c r="AP2516" i="4"/>
  <c r="AR2516" i="4"/>
  <c r="D2517" i="4"/>
  <c r="E2517" i="4"/>
  <c r="F2517" i="4"/>
  <c r="G2517" i="4"/>
  <c r="I2517" i="4"/>
  <c r="J2517" i="4"/>
  <c r="H2517" i="4"/>
  <c r="AK2517" i="4"/>
  <c r="AL2517" i="4"/>
  <c r="AM2517" i="4"/>
  <c r="AN2517" i="4"/>
  <c r="AO2517" i="4"/>
  <c r="AP2517" i="4"/>
  <c r="AR2517" i="4"/>
  <c r="D2518" i="4"/>
  <c r="E2518" i="4"/>
  <c r="F2518" i="4"/>
  <c r="G2518" i="4"/>
  <c r="I2518" i="4"/>
  <c r="J2518" i="4"/>
  <c r="H2518" i="4"/>
  <c r="AK2518" i="4"/>
  <c r="AL2518" i="4"/>
  <c r="AM2518" i="4"/>
  <c r="AN2518" i="4"/>
  <c r="AO2518" i="4"/>
  <c r="AP2518" i="4"/>
  <c r="AR2518" i="4"/>
  <c r="D2519" i="4"/>
  <c r="E2519" i="4"/>
  <c r="F2519" i="4"/>
  <c r="G2519" i="4"/>
  <c r="I2519" i="4"/>
  <c r="J2519" i="4"/>
  <c r="H2519" i="4"/>
  <c r="AK2519" i="4"/>
  <c r="AL2519" i="4"/>
  <c r="AM2519" i="4"/>
  <c r="AN2519" i="4"/>
  <c r="AO2519" i="4"/>
  <c r="AP2519" i="4"/>
  <c r="AR2519" i="4"/>
  <c r="D2520" i="4"/>
  <c r="E2520" i="4"/>
  <c r="F2520" i="4"/>
  <c r="G2520" i="4"/>
  <c r="I2520" i="4"/>
  <c r="J2520" i="4"/>
  <c r="H2520" i="4"/>
  <c r="AK2520" i="4"/>
  <c r="AL2520" i="4"/>
  <c r="AM2520" i="4"/>
  <c r="AN2520" i="4"/>
  <c r="AO2520" i="4"/>
  <c r="AP2520" i="4"/>
  <c r="AR2520" i="4"/>
  <c r="Q1" i="5"/>
  <c r="E1" i="5"/>
  <c r="R1" i="5"/>
  <c r="F1" i="5"/>
  <c r="K1" i="5"/>
  <c r="L1" i="5"/>
  <c r="M1" i="5"/>
  <c r="N1" i="5"/>
  <c r="O1" i="5"/>
  <c r="T1" i="5"/>
  <c r="U1" i="5"/>
  <c r="V1" i="5"/>
  <c r="W1" i="5"/>
  <c r="X1" i="5"/>
  <c r="Y1" i="5"/>
  <c r="Z1" i="5"/>
  <c r="AA1" i="5"/>
  <c r="AB1" i="5"/>
  <c r="AC1" i="5"/>
  <c r="AD1" i="5"/>
  <c r="AE1" i="5"/>
  <c r="AF1" i="5"/>
  <c r="AG1" i="5"/>
  <c r="E3" i="5"/>
  <c r="F3" i="5"/>
  <c r="I3" i="5"/>
  <c r="K3" i="5"/>
  <c r="L3" i="5"/>
  <c r="M3" i="5"/>
  <c r="N3" i="5"/>
  <c r="O3" i="5"/>
  <c r="AI3" i="5"/>
  <c r="E4" i="5"/>
  <c r="F4" i="5"/>
  <c r="I4" i="5"/>
  <c r="K4" i="5"/>
  <c r="L4" i="5"/>
  <c r="M4" i="5"/>
  <c r="N4" i="5"/>
  <c r="O4" i="5"/>
  <c r="AI4" i="5"/>
  <c r="E5" i="5"/>
  <c r="F5" i="5"/>
  <c r="I5" i="5"/>
  <c r="K5" i="5"/>
  <c r="L5" i="5"/>
  <c r="M5" i="5"/>
  <c r="N5" i="5"/>
  <c r="O5" i="5"/>
  <c r="AI5" i="5"/>
  <c r="E6" i="5"/>
  <c r="F6" i="5"/>
  <c r="I6" i="5"/>
  <c r="K6" i="5"/>
  <c r="L6" i="5"/>
  <c r="M6" i="5"/>
  <c r="N6" i="5"/>
  <c r="O6" i="5"/>
  <c r="AI6" i="5"/>
  <c r="E7" i="5"/>
  <c r="F7" i="5"/>
  <c r="I7" i="5"/>
  <c r="K7" i="5"/>
  <c r="L7" i="5"/>
  <c r="M7" i="5"/>
  <c r="N7" i="5"/>
  <c r="O7" i="5"/>
  <c r="AI7" i="5"/>
  <c r="E8" i="5"/>
  <c r="F8" i="5"/>
  <c r="I8" i="5"/>
  <c r="K8" i="5"/>
  <c r="L8" i="5"/>
  <c r="M8" i="5"/>
  <c r="N8" i="5"/>
  <c r="O8" i="5"/>
  <c r="AI8" i="5"/>
  <c r="E9" i="5"/>
  <c r="F9" i="5"/>
  <c r="I9" i="5"/>
  <c r="K9" i="5"/>
  <c r="L9" i="5"/>
  <c r="M9" i="5"/>
  <c r="N9" i="5"/>
  <c r="O9" i="5"/>
  <c r="AI9" i="5"/>
  <c r="E10" i="5"/>
  <c r="F10" i="5"/>
  <c r="I10" i="5"/>
  <c r="K10" i="5"/>
  <c r="L10" i="5"/>
  <c r="M10" i="5"/>
  <c r="N10" i="5"/>
  <c r="O10" i="5"/>
  <c r="AI10" i="5"/>
  <c r="E11" i="5"/>
  <c r="F11" i="5"/>
  <c r="I11" i="5"/>
  <c r="K11" i="5"/>
  <c r="L11" i="5"/>
  <c r="M11" i="5"/>
  <c r="N11" i="5"/>
  <c r="O11" i="5"/>
  <c r="AI11" i="5"/>
  <c r="E12" i="5"/>
  <c r="F12" i="5"/>
  <c r="I12" i="5"/>
  <c r="K12" i="5"/>
  <c r="L12" i="5"/>
  <c r="M12" i="5"/>
  <c r="N12" i="5"/>
  <c r="O12" i="5"/>
  <c r="AI12" i="5"/>
  <c r="E13" i="5"/>
  <c r="F13" i="5"/>
  <c r="I13" i="5"/>
  <c r="K13" i="5"/>
  <c r="L13" i="5"/>
  <c r="M13" i="5"/>
  <c r="N13" i="5"/>
  <c r="O13" i="5"/>
  <c r="AI13" i="5"/>
  <c r="E14" i="5"/>
  <c r="F14" i="5"/>
  <c r="I14" i="5"/>
  <c r="K14" i="5"/>
  <c r="L14" i="5"/>
  <c r="M14" i="5"/>
  <c r="N14" i="5"/>
  <c r="O14" i="5"/>
  <c r="AI14" i="5"/>
  <c r="E15" i="5"/>
  <c r="F15" i="5"/>
  <c r="I15" i="5"/>
  <c r="K15" i="5"/>
  <c r="L15" i="5"/>
  <c r="M15" i="5"/>
  <c r="N15" i="5"/>
  <c r="O15" i="5"/>
  <c r="AI15" i="5"/>
  <c r="E16" i="5"/>
  <c r="F16" i="5"/>
  <c r="I16" i="5"/>
  <c r="K16" i="5"/>
  <c r="L16" i="5"/>
  <c r="M16" i="5"/>
  <c r="N16" i="5"/>
  <c r="O16" i="5"/>
  <c r="AI16" i="5"/>
  <c r="E17" i="5"/>
  <c r="F17" i="5"/>
  <c r="I17" i="5"/>
  <c r="K17" i="5"/>
  <c r="L17" i="5"/>
  <c r="M17" i="5"/>
  <c r="N17" i="5"/>
  <c r="O17" i="5"/>
  <c r="AI17" i="5"/>
  <c r="E18" i="5"/>
  <c r="F18" i="5"/>
  <c r="I18" i="5"/>
  <c r="K18" i="5"/>
  <c r="L18" i="5"/>
  <c r="M18" i="5"/>
  <c r="N18" i="5"/>
  <c r="O18" i="5"/>
  <c r="AI18" i="5"/>
  <c r="E19" i="5"/>
  <c r="F19" i="5"/>
  <c r="I19" i="5"/>
  <c r="K19" i="5"/>
  <c r="L19" i="5"/>
  <c r="M19" i="5"/>
  <c r="N19" i="5"/>
  <c r="O19" i="5"/>
  <c r="AI19" i="5"/>
  <c r="E20" i="5"/>
  <c r="F20" i="5"/>
  <c r="I20" i="5"/>
  <c r="K20" i="5"/>
  <c r="L20" i="5"/>
  <c r="M20" i="5"/>
  <c r="N20" i="5"/>
  <c r="O20" i="5"/>
  <c r="AI20" i="5"/>
  <c r="E21" i="5"/>
  <c r="F21" i="5"/>
  <c r="I21" i="5"/>
  <c r="K21" i="5"/>
  <c r="L21" i="5"/>
  <c r="M21" i="5"/>
  <c r="N21" i="5"/>
  <c r="O21" i="5"/>
  <c r="AI21" i="5"/>
  <c r="E22" i="5"/>
  <c r="F22" i="5"/>
  <c r="I22" i="5"/>
  <c r="K22" i="5"/>
  <c r="L22" i="5"/>
  <c r="M22" i="5"/>
  <c r="N22" i="5"/>
  <c r="O22" i="5"/>
  <c r="AI22" i="5"/>
  <c r="E23" i="5"/>
  <c r="F23" i="5"/>
  <c r="I23" i="5"/>
  <c r="K23" i="5"/>
  <c r="L23" i="5"/>
  <c r="M23" i="5"/>
  <c r="N23" i="5"/>
  <c r="O23" i="5"/>
  <c r="AI23" i="5"/>
  <c r="E24" i="5"/>
  <c r="F24" i="5"/>
  <c r="I24" i="5"/>
  <c r="K24" i="5"/>
  <c r="L24" i="5"/>
  <c r="M24" i="5"/>
  <c r="N24" i="5"/>
  <c r="O24" i="5"/>
  <c r="AI24" i="5"/>
  <c r="E25" i="5"/>
  <c r="F25" i="5"/>
  <c r="I25" i="5"/>
  <c r="K25" i="5"/>
  <c r="L25" i="5"/>
  <c r="M25" i="5"/>
  <c r="N25" i="5"/>
  <c r="O25" i="5"/>
  <c r="AI25" i="5"/>
  <c r="E26" i="5"/>
  <c r="F26" i="5"/>
  <c r="I26" i="5"/>
  <c r="K26" i="5"/>
  <c r="L26" i="5"/>
  <c r="M26" i="5"/>
  <c r="N26" i="5"/>
  <c r="O26" i="5"/>
  <c r="AI26" i="5"/>
  <c r="E27" i="5"/>
  <c r="F27" i="5"/>
  <c r="I27" i="5"/>
  <c r="K27" i="5"/>
  <c r="L27" i="5"/>
  <c r="M27" i="5"/>
  <c r="N27" i="5"/>
  <c r="O27" i="5"/>
  <c r="AI27" i="5"/>
  <c r="E28" i="5"/>
  <c r="F28" i="5"/>
  <c r="I28" i="5"/>
  <c r="K28" i="5"/>
  <c r="L28" i="5"/>
  <c r="M28" i="5"/>
  <c r="N28" i="5"/>
  <c r="O28" i="5"/>
  <c r="AI28" i="5"/>
  <c r="E29" i="5"/>
  <c r="F29" i="5"/>
  <c r="I29" i="5"/>
  <c r="K29" i="5"/>
  <c r="L29" i="5"/>
  <c r="M29" i="5"/>
  <c r="N29" i="5"/>
  <c r="O29" i="5"/>
  <c r="AI29" i="5"/>
  <c r="E30" i="5"/>
  <c r="F30" i="5"/>
  <c r="I30" i="5"/>
  <c r="K30" i="5"/>
  <c r="L30" i="5"/>
  <c r="M30" i="5"/>
  <c r="N30" i="5"/>
  <c r="O30" i="5"/>
  <c r="AI30" i="5"/>
  <c r="E31" i="5"/>
  <c r="F31" i="5"/>
  <c r="I31" i="5"/>
  <c r="K31" i="5"/>
  <c r="L31" i="5"/>
  <c r="M31" i="5"/>
  <c r="N31" i="5"/>
  <c r="O31" i="5"/>
  <c r="AI31" i="5"/>
  <c r="E32" i="5"/>
  <c r="F32" i="5"/>
  <c r="I32" i="5"/>
  <c r="K32" i="5"/>
  <c r="L32" i="5"/>
  <c r="M32" i="5"/>
  <c r="N32" i="5"/>
  <c r="O32" i="5"/>
  <c r="AI32" i="5"/>
  <c r="E33" i="5"/>
  <c r="F33" i="5"/>
  <c r="I33" i="5"/>
  <c r="K33" i="5"/>
  <c r="L33" i="5"/>
  <c r="M33" i="5"/>
  <c r="N33" i="5"/>
  <c r="O33" i="5"/>
  <c r="AI33" i="5"/>
  <c r="E34" i="5"/>
  <c r="F34" i="5"/>
  <c r="I34" i="5"/>
  <c r="K34" i="5"/>
  <c r="L34" i="5"/>
  <c r="M34" i="5"/>
  <c r="N34" i="5"/>
  <c r="O34" i="5"/>
  <c r="AI34" i="5"/>
  <c r="E35" i="5"/>
  <c r="F35" i="5"/>
  <c r="I35" i="5"/>
  <c r="K35" i="5"/>
  <c r="L35" i="5"/>
  <c r="M35" i="5"/>
  <c r="N35" i="5"/>
  <c r="O35" i="5"/>
  <c r="AI35" i="5"/>
  <c r="E36" i="5"/>
  <c r="F36" i="5"/>
  <c r="I36" i="5"/>
  <c r="K36" i="5"/>
  <c r="L36" i="5"/>
  <c r="M36" i="5"/>
  <c r="N36" i="5"/>
  <c r="O36" i="5"/>
  <c r="AI36" i="5"/>
  <c r="E37" i="5"/>
  <c r="F37" i="5"/>
  <c r="I37" i="5"/>
  <c r="K37" i="5"/>
  <c r="L37" i="5"/>
  <c r="M37" i="5"/>
  <c r="N37" i="5"/>
  <c r="O37" i="5"/>
  <c r="AI37" i="5"/>
  <c r="E38" i="5"/>
  <c r="F38" i="5"/>
  <c r="I38" i="5"/>
  <c r="K38" i="5"/>
  <c r="L38" i="5"/>
  <c r="M38" i="5"/>
  <c r="N38" i="5"/>
  <c r="O38" i="5"/>
  <c r="AI38" i="5"/>
  <c r="E39" i="5"/>
  <c r="F39" i="5"/>
  <c r="I39" i="5"/>
  <c r="K39" i="5"/>
  <c r="L39" i="5"/>
  <c r="M39" i="5"/>
  <c r="O39" i="5"/>
  <c r="AI39" i="5"/>
  <c r="E40" i="5"/>
  <c r="F40" i="5"/>
  <c r="I40" i="5"/>
  <c r="K40" i="5"/>
  <c r="L40" i="5"/>
  <c r="M40" i="5"/>
  <c r="N40" i="5"/>
  <c r="O40" i="5"/>
  <c r="AI40" i="5"/>
  <c r="E41" i="5"/>
  <c r="F41" i="5"/>
  <c r="I41" i="5"/>
  <c r="K41" i="5"/>
  <c r="L41" i="5"/>
  <c r="M41" i="5"/>
  <c r="N41" i="5"/>
  <c r="O41" i="5"/>
  <c r="AI41" i="5"/>
  <c r="E42" i="5"/>
  <c r="F42" i="5"/>
  <c r="I42" i="5"/>
  <c r="K42" i="5"/>
  <c r="L42" i="5"/>
  <c r="M42" i="5"/>
  <c r="N42" i="5"/>
  <c r="O42" i="5"/>
  <c r="AI42" i="5"/>
  <c r="E43" i="5"/>
  <c r="F43" i="5"/>
  <c r="I43" i="5"/>
  <c r="K43" i="5"/>
  <c r="L43" i="5"/>
  <c r="M43" i="5"/>
  <c r="N43" i="5"/>
  <c r="O43" i="5"/>
  <c r="AI43" i="5"/>
  <c r="E44" i="5"/>
  <c r="F44" i="5"/>
  <c r="I44" i="5"/>
  <c r="K44" i="5"/>
  <c r="L44" i="5"/>
  <c r="M44" i="5"/>
  <c r="N44" i="5"/>
  <c r="O44" i="5"/>
  <c r="AI44" i="5"/>
  <c r="E45" i="5"/>
  <c r="F45" i="5"/>
  <c r="I45" i="5"/>
  <c r="K45" i="5"/>
  <c r="L45" i="5"/>
  <c r="M45" i="5"/>
  <c r="N45" i="5"/>
  <c r="O45" i="5"/>
  <c r="AI45" i="5"/>
  <c r="E46" i="5"/>
  <c r="F46" i="5"/>
  <c r="I46" i="5"/>
  <c r="K46" i="5"/>
  <c r="L46" i="5"/>
  <c r="M46" i="5"/>
  <c r="N46" i="5"/>
  <c r="O46" i="5"/>
  <c r="AI46" i="5"/>
  <c r="E47" i="5"/>
  <c r="F47" i="5"/>
  <c r="I47" i="5"/>
  <c r="K47" i="5"/>
  <c r="L47" i="5"/>
  <c r="M47" i="5"/>
  <c r="N47" i="5"/>
  <c r="O47" i="5"/>
  <c r="AI47" i="5"/>
  <c r="E48" i="5"/>
  <c r="F48" i="5"/>
  <c r="I48" i="5"/>
  <c r="K48" i="5"/>
  <c r="L48" i="5"/>
  <c r="M48" i="5"/>
  <c r="N48" i="5"/>
  <c r="O48" i="5"/>
  <c r="AI48" i="5"/>
  <c r="E49" i="5"/>
  <c r="F49" i="5"/>
  <c r="I49" i="5"/>
  <c r="K49" i="5"/>
  <c r="L49" i="5"/>
  <c r="M49" i="5"/>
  <c r="N49" i="5"/>
  <c r="O49" i="5"/>
  <c r="AI49" i="5"/>
  <c r="E50" i="5"/>
  <c r="F50" i="5"/>
  <c r="I50" i="5"/>
  <c r="K50" i="5"/>
  <c r="L50" i="5"/>
  <c r="M50" i="5"/>
  <c r="N50" i="5"/>
  <c r="O50" i="5"/>
  <c r="AI50" i="5"/>
  <c r="E51" i="5"/>
  <c r="F51" i="5"/>
  <c r="I51" i="5"/>
  <c r="K51" i="5"/>
  <c r="L51" i="5"/>
  <c r="M51" i="5"/>
  <c r="N51" i="5"/>
  <c r="O51" i="5"/>
  <c r="AI51" i="5"/>
  <c r="E52" i="5"/>
  <c r="F52" i="5"/>
  <c r="I52" i="5"/>
  <c r="K52" i="5"/>
  <c r="L52" i="5"/>
  <c r="M52" i="5"/>
  <c r="N52" i="5"/>
  <c r="O52" i="5"/>
  <c r="AI52" i="5"/>
  <c r="E53" i="5"/>
  <c r="F53" i="5"/>
  <c r="I53" i="5"/>
  <c r="K53" i="5"/>
  <c r="L53" i="5"/>
  <c r="M53" i="5"/>
  <c r="N53" i="5"/>
  <c r="O53" i="5"/>
  <c r="AI53" i="5"/>
  <c r="E54" i="5"/>
  <c r="F54" i="5"/>
  <c r="I54" i="5"/>
  <c r="K54" i="5"/>
  <c r="L54" i="5"/>
  <c r="M54" i="5"/>
  <c r="N54" i="5"/>
  <c r="O54" i="5"/>
  <c r="AI54" i="5"/>
  <c r="E55" i="5"/>
  <c r="F55" i="5"/>
  <c r="I55" i="5"/>
  <c r="AI55" i="5"/>
  <c r="E56" i="5"/>
  <c r="F56" i="5"/>
  <c r="I56" i="5"/>
  <c r="K56" i="5"/>
  <c r="L56" i="5"/>
  <c r="M56" i="5"/>
  <c r="N56" i="5"/>
  <c r="O56" i="5"/>
  <c r="AI56" i="5"/>
  <c r="E57" i="5"/>
  <c r="F57" i="5"/>
  <c r="I57" i="5"/>
  <c r="K57" i="5"/>
  <c r="L57" i="5"/>
  <c r="M57" i="5"/>
  <c r="N57" i="5"/>
  <c r="O57" i="5"/>
  <c r="AI57" i="5"/>
  <c r="E58" i="5"/>
  <c r="F58" i="5"/>
  <c r="I58" i="5"/>
  <c r="K58" i="5"/>
  <c r="L58" i="5"/>
  <c r="M58" i="5"/>
  <c r="N58" i="5"/>
  <c r="O58" i="5"/>
  <c r="AI58" i="5"/>
  <c r="E59" i="5"/>
  <c r="F59" i="5"/>
  <c r="I59" i="5"/>
  <c r="K59" i="5"/>
  <c r="L59" i="5"/>
  <c r="M59" i="5"/>
  <c r="N59" i="5"/>
  <c r="O59" i="5"/>
  <c r="AI59" i="5"/>
  <c r="E60" i="5"/>
  <c r="F60" i="5"/>
  <c r="I60" i="5"/>
  <c r="K60" i="5"/>
  <c r="L60" i="5"/>
  <c r="M60" i="5"/>
  <c r="N60" i="5"/>
  <c r="O60" i="5"/>
  <c r="AI60" i="5"/>
  <c r="E61" i="5"/>
  <c r="F61" i="5"/>
  <c r="I61" i="5"/>
  <c r="K61" i="5"/>
  <c r="L61" i="5"/>
  <c r="M61" i="5"/>
  <c r="N61" i="5"/>
  <c r="O61" i="5"/>
  <c r="AI61" i="5"/>
  <c r="E62" i="5"/>
  <c r="F62" i="5"/>
  <c r="I62" i="5"/>
  <c r="K62" i="5"/>
  <c r="L62" i="5"/>
  <c r="M62" i="5"/>
  <c r="N62" i="5"/>
  <c r="O62" i="5"/>
  <c r="AI62" i="5"/>
  <c r="E63" i="5"/>
  <c r="F63" i="5"/>
  <c r="I63" i="5"/>
  <c r="K63" i="5"/>
  <c r="L63" i="5"/>
  <c r="M63" i="5"/>
  <c r="N63" i="5"/>
  <c r="O63" i="5"/>
  <c r="AI63" i="5"/>
  <c r="E64" i="5"/>
  <c r="F64" i="5"/>
  <c r="I64" i="5"/>
  <c r="K64" i="5"/>
  <c r="L64" i="5"/>
  <c r="M64" i="5"/>
  <c r="N64" i="5"/>
  <c r="O64" i="5"/>
  <c r="AI64" i="5"/>
  <c r="E65" i="5"/>
  <c r="F65" i="5"/>
  <c r="I65" i="5"/>
  <c r="K65" i="5"/>
  <c r="L65" i="5"/>
  <c r="M65" i="5"/>
  <c r="N65" i="5"/>
  <c r="O65" i="5"/>
  <c r="AI65" i="5"/>
  <c r="E66" i="5"/>
  <c r="F66" i="5"/>
  <c r="I66" i="5"/>
  <c r="L66" i="5"/>
  <c r="M66" i="5"/>
  <c r="N66" i="5"/>
  <c r="O66" i="5"/>
  <c r="AI66" i="5"/>
  <c r="E67" i="5"/>
  <c r="F67" i="5"/>
  <c r="I67" i="5"/>
  <c r="K67" i="5"/>
  <c r="L67" i="5"/>
  <c r="M67" i="5"/>
  <c r="N67" i="5"/>
  <c r="O67" i="5"/>
  <c r="AI67" i="5"/>
  <c r="E68" i="5"/>
  <c r="F68" i="5"/>
  <c r="I68" i="5"/>
  <c r="K68" i="5"/>
  <c r="L68" i="5"/>
  <c r="M68" i="5"/>
  <c r="N68" i="5"/>
  <c r="O68" i="5"/>
  <c r="AI68" i="5"/>
  <c r="E69" i="5"/>
  <c r="F69" i="5"/>
  <c r="I69" i="5"/>
  <c r="K69" i="5"/>
  <c r="L69" i="5"/>
  <c r="M69" i="5"/>
  <c r="N69" i="5"/>
  <c r="O69" i="5"/>
  <c r="AI69" i="5"/>
  <c r="E70" i="5"/>
  <c r="F70" i="5"/>
  <c r="I70" i="5"/>
  <c r="K70" i="5"/>
  <c r="L70" i="5"/>
  <c r="M70" i="5"/>
  <c r="N70" i="5"/>
  <c r="O70" i="5"/>
  <c r="AI70" i="5"/>
  <c r="E71" i="5"/>
  <c r="F71" i="5"/>
  <c r="I71" i="5"/>
  <c r="K71" i="5"/>
  <c r="L71" i="5"/>
  <c r="M71" i="5"/>
  <c r="N71" i="5"/>
  <c r="O71" i="5"/>
  <c r="AI71" i="5"/>
  <c r="E72" i="5"/>
  <c r="F72" i="5"/>
  <c r="I72" i="5"/>
  <c r="K72" i="5"/>
  <c r="L72" i="5"/>
  <c r="M72" i="5"/>
  <c r="N72" i="5"/>
  <c r="O72" i="5"/>
  <c r="AI72" i="5"/>
  <c r="E73" i="5"/>
  <c r="F73" i="5"/>
  <c r="I73" i="5"/>
  <c r="K73" i="5"/>
  <c r="L73" i="5"/>
  <c r="M73" i="5"/>
  <c r="N73" i="5"/>
  <c r="O73" i="5"/>
  <c r="AI73" i="5"/>
  <c r="E74" i="5"/>
  <c r="F74" i="5"/>
  <c r="I74" i="5"/>
  <c r="K74" i="5"/>
  <c r="L74" i="5"/>
  <c r="M74" i="5"/>
  <c r="N74" i="5"/>
  <c r="O74" i="5"/>
  <c r="AI74" i="5"/>
  <c r="E75" i="5"/>
  <c r="F75" i="5"/>
  <c r="I75" i="5"/>
  <c r="K75" i="5"/>
  <c r="L75" i="5"/>
  <c r="M75" i="5"/>
  <c r="N75" i="5"/>
  <c r="O75" i="5"/>
  <c r="AI75" i="5"/>
  <c r="E76" i="5"/>
  <c r="F76" i="5"/>
  <c r="I76" i="5"/>
  <c r="K76" i="5"/>
  <c r="L76" i="5"/>
  <c r="M76" i="5"/>
  <c r="N76" i="5"/>
  <c r="O76" i="5"/>
  <c r="AI76" i="5"/>
  <c r="E77" i="5"/>
  <c r="F77" i="5"/>
  <c r="I77" i="5"/>
  <c r="K77" i="5"/>
  <c r="L77" i="5"/>
  <c r="M77" i="5"/>
  <c r="N77" i="5"/>
  <c r="O77" i="5"/>
  <c r="AI77" i="5"/>
  <c r="E78" i="5"/>
  <c r="F78" i="5"/>
  <c r="I78" i="5"/>
  <c r="K78" i="5"/>
  <c r="L78" i="5"/>
  <c r="M78" i="5"/>
  <c r="N78" i="5"/>
  <c r="O78" i="5"/>
  <c r="AI78" i="5"/>
  <c r="E79" i="5"/>
  <c r="F79" i="5"/>
  <c r="I79" i="5"/>
  <c r="K79" i="5"/>
  <c r="L79" i="5"/>
  <c r="M79" i="5"/>
  <c r="N79" i="5"/>
  <c r="O79" i="5"/>
  <c r="AI79" i="5"/>
  <c r="E80" i="5"/>
  <c r="F80" i="5"/>
  <c r="I80" i="5"/>
  <c r="K80" i="5"/>
  <c r="L80" i="5"/>
  <c r="M80" i="5"/>
  <c r="N80" i="5"/>
  <c r="O80" i="5"/>
  <c r="AI80" i="5"/>
  <c r="E81" i="5"/>
  <c r="F81" i="5"/>
  <c r="I81" i="5"/>
  <c r="K81" i="5"/>
  <c r="L81" i="5"/>
  <c r="M81" i="5"/>
  <c r="N81" i="5"/>
  <c r="O81" i="5"/>
  <c r="AI81" i="5"/>
  <c r="E82" i="5"/>
  <c r="F82" i="5"/>
  <c r="I82" i="5"/>
  <c r="K82" i="5"/>
  <c r="L82" i="5"/>
  <c r="M82" i="5"/>
  <c r="N82" i="5"/>
  <c r="O82" i="5"/>
  <c r="AI82" i="5"/>
  <c r="E83" i="5"/>
  <c r="F83" i="5"/>
  <c r="I83" i="5"/>
  <c r="K83" i="5"/>
  <c r="L83" i="5"/>
  <c r="M83" i="5"/>
  <c r="N83" i="5"/>
  <c r="O83" i="5"/>
  <c r="AI83" i="5"/>
  <c r="E84" i="5"/>
  <c r="F84" i="5"/>
  <c r="I84" i="5"/>
  <c r="K84" i="5"/>
  <c r="L84" i="5"/>
  <c r="M84" i="5"/>
  <c r="N84" i="5"/>
  <c r="O84" i="5"/>
  <c r="AI84" i="5"/>
  <c r="E85" i="5"/>
  <c r="F85" i="5"/>
  <c r="I85" i="5"/>
  <c r="K85" i="5"/>
  <c r="L85" i="5"/>
  <c r="M85" i="5"/>
  <c r="N85" i="5"/>
  <c r="O85" i="5"/>
  <c r="AI85" i="5"/>
  <c r="E86" i="5"/>
  <c r="F86" i="5"/>
  <c r="I86" i="5"/>
  <c r="K86" i="5"/>
  <c r="L86" i="5"/>
  <c r="M86" i="5"/>
  <c r="N86" i="5"/>
  <c r="O86" i="5"/>
  <c r="AI86" i="5"/>
  <c r="E87" i="5"/>
  <c r="F87" i="5"/>
  <c r="I87" i="5"/>
  <c r="K87" i="5"/>
  <c r="L87" i="5"/>
  <c r="M87" i="5"/>
  <c r="N87" i="5"/>
  <c r="O87" i="5"/>
  <c r="AI87" i="5"/>
  <c r="E88" i="5"/>
  <c r="F88" i="5"/>
  <c r="I88" i="5"/>
  <c r="K88" i="5"/>
  <c r="L88" i="5"/>
  <c r="M88" i="5"/>
  <c r="N88" i="5"/>
  <c r="O88" i="5"/>
  <c r="AI88" i="5"/>
  <c r="E89" i="5"/>
  <c r="F89" i="5"/>
  <c r="I89" i="5"/>
  <c r="K89" i="5"/>
  <c r="L89" i="5"/>
  <c r="M89" i="5"/>
  <c r="N89" i="5"/>
  <c r="O89" i="5"/>
  <c r="AI89" i="5"/>
  <c r="E90" i="5"/>
  <c r="F90" i="5"/>
  <c r="I90" i="5"/>
  <c r="K90" i="5"/>
  <c r="L90" i="5"/>
  <c r="M90" i="5"/>
  <c r="N90" i="5"/>
  <c r="O90" i="5"/>
  <c r="AI90" i="5"/>
  <c r="E91" i="5"/>
  <c r="F91" i="5"/>
  <c r="I91" i="5"/>
  <c r="K91" i="5"/>
  <c r="L91" i="5"/>
  <c r="M91" i="5"/>
  <c r="N91" i="5"/>
  <c r="O91" i="5"/>
  <c r="AI91" i="5"/>
  <c r="E92" i="5"/>
  <c r="F92" i="5"/>
  <c r="I92" i="5"/>
  <c r="K92" i="5"/>
  <c r="L92" i="5"/>
  <c r="M92" i="5"/>
  <c r="N92" i="5"/>
  <c r="O92" i="5"/>
  <c r="AI92" i="5"/>
  <c r="E93" i="5"/>
  <c r="F93" i="5"/>
  <c r="I93" i="5"/>
  <c r="K93" i="5"/>
  <c r="L93" i="5"/>
  <c r="M93" i="5"/>
  <c r="N93" i="5"/>
  <c r="O93" i="5"/>
  <c r="AI93" i="5"/>
  <c r="E94" i="5"/>
  <c r="F94" i="5"/>
  <c r="I94" i="5"/>
  <c r="K94" i="5"/>
  <c r="L94" i="5"/>
  <c r="M94" i="5"/>
  <c r="N94" i="5"/>
  <c r="O94" i="5"/>
  <c r="AI94" i="5"/>
  <c r="E95" i="5"/>
  <c r="F95" i="5"/>
  <c r="I95" i="5"/>
  <c r="K95" i="5"/>
  <c r="L95" i="5"/>
  <c r="M95" i="5"/>
  <c r="N95" i="5"/>
  <c r="O95" i="5"/>
  <c r="AI95" i="5"/>
  <c r="E96" i="5"/>
  <c r="F96" i="5"/>
  <c r="I96" i="5"/>
  <c r="K96" i="5"/>
  <c r="L96" i="5"/>
  <c r="M96" i="5"/>
  <c r="N96" i="5"/>
  <c r="O96" i="5"/>
  <c r="AI96" i="5"/>
  <c r="E97" i="5"/>
  <c r="F97" i="5"/>
  <c r="I97" i="5"/>
  <c r="K97" i="5"/>
  <c r="L97" i="5"/>
  <c r="M97" i="5"/>
  <c r="N97" i="5"/>
  <c r="O97" i="5"/>
  <c r="AI97" i="5"/>
  <c r="E98" i="5"/>
  <c r="F98" i="5"/>
  <c r="I98" i="5"/>
  <c r="K98" i="5"/>
  <c r="L98" i="5"/>
  <c r="M98" i="5"/>
  <c r="N98" i="5"/>
  <c r="O98" i="5"/>
  <c r="AI98" i="5"/>
  <c r="E99" i="5"/>
  <c r="F99" i="5"/>
  <c r="I99" i="5"/>
  <c r="K99" i="5"/>
  <c r="L99" i="5"/>
  <c r="M99" i="5"/>
  <c r="N99" i="5"/>
  <c r="O99" i="5"/>
  <c r="AI99" i="5"/>
  <c r="E100" i="5"/>
  <c r="F100" i="5"/>
  <c r="I100" i="5"/>
  <c r="K100" i="5"/>
  <c r="L100" i="5"/>
  <c r="M100" i="5"/>
  <c r="N100" i="5"/>
  <c r="O100" i="5"/>
  <c r="AI100" i="5"/>
  <c r="E101" i="5"/>
  <c r="F101" i="5"/>
  <c r="I101" i="5"/>
  <c r="K101" i="5"/>
  <c r="L101" i="5"/>
  <c r="M101" i="5"/>
  <c r="N101" i="5"/>
  <c r="O101" i="5"/>
  <c r="AI101" i="5"/>
  <c r="E102" i="5"/>
  <c r="F102" i="5"/>
  <c r="I102" i="5"/>
  <c r="K102" i="5"/>
  <c r="L102" i="5"/>
  <c r="M102" i="5"/>
  <c r="N102" i="5"/>
  <c r="O102" i="5"/>
  <c r="AI102" i="5"/>
  <c r="E103" i="5"/>
  <c r="F103" i="5"/>
  <c r="I103" i="5"/>
  <c r="K103" i="5"/>
  <c r="L103" i="5"/>
  <c r="M103" i="5"/>
  <c r="N103" i="5"/>
  <c r="O103" i="5"/>
  <c r="AI103" i="5"/>
  <c r="E104" i="5"/>
  <c r="F104" i="5"/>
  <c r="I104" i="5"/>
  <c r="K104" i="5"/>
  <c r="L104" i="5"/>
  <c r="M104" i="5"/>
  <c r="N104" i="5"/>
  <c r="O104" i="5"/>
  <c r="AI104" i="5"/>
  <c r="E105" i="5"/>
  <c r="F105" i="5"/>
  <c r="I105" i="5"/>
  <c r="K105" i="5"/>
  <c r="L105" i="5"/>
  <c r="M105" i="5"/>
  <c r="N105" i="5"/>
  <c r="O105" i="5"/>
  <c r="AI105" i="5"/>
  <c r="E106" i="5"/>
  <c r="F106" i="5"/>
  <c r="I106" i="5"/>
  <c r="K106" i="5"/>
  <c r="L106" i="5"/>
  <c r="M106" i="5"/>
  <c r="N106" i="5"/>
  <c r="O106" i="5"/>
  <c r="AI106" i="5"/>
  <c r="E107" i="5"/>
  <c r="F107" i="5"/>
  <c r="I107" i="5"/>
  <c r="K107" i="5"/>
  <c r="L107" i="5"/>
  <c r="M107" i="5"/>
  <c r="N107" i="5"/>
  <c r="O107" i="5"/>
  <c r="AI107" i="5"/>
  <c r="E108" i="5"/>
  <c r="F108" i="5"/>
  <c r="I108" i="5"/>
  <c r="K108" i="5"/>
  <c r="L108" i="5"/>
  <c r="M108" i="5"/>
  <c r="N108" i="5"/>
  <c r="O108" i="5"/>
  <c r="AI108" i="5"/>
  <c r="E109" i="5"/>
  <c r="F109" i="5"/>
  <c r="I109" i="5"/>
  <c r="K109" i="5"/>
  <c r="L109" i="5"/>
  <c r="M109" i="5"/>
  <c r="N109" i="5"/>
  <c r="O109" i="5"/>
  <c r="AI109" i="5"/>
  <c r="E110" i="5"/>
  <c r="F110" i="5"/>
  <c r="I110" i="5"/>
  <c r="K110" i="5"/>
  <c r="L110" i="5"/>
  <c r="M110" i="5"/>
  <c r="N110" i="5"/>
  <c r="O110" i="5"/>
  <c r="AI110" i="5"/>
  <c r="E111" i="5"/>
  <c r="F111" i="5"/>
  <c r="I111" i="5"/>
  <c r="K111" i="5"/>
  <c r="L111" i="5"/>
  <c r="M111" i="5"/>
  <c r="N111" i="5"/>
  <c r="O111" i="5"/>
  <c r="AI111" i="5"/>
  <c r="E112" i="5"/>
  <c r="F112" i="5"/>
  <c r="I112" i="5"/>
  <c r="K112" i="5"/>
  <c r="L112" i="5"/>
  <c r="M112" i="5"/>
  <c r="N112" i="5"/>
  <c r="O112" i="5"/>
  <c r="AI112" i="5"/>
  <c r="E113" i="5"/>
  <c r="F113" i="5"/>
  <c r="I113" i="5"/>
  <c r="K113" i="5"/>
  <c r="L113" i="5"/>
  <c r="M113" i="5"/>
  <c r="N113" i="5"/>
  <c r="O113" i="5"/>
  <c r="AI113" i="5"/>
  <c r="E114" i="5"/>
  <c r="F114" i="5"/>
  <c r="I114" i="5"/>
  <c r="K114" i="5"/>
  <c r="L114" i="5"/>
  <c r="M114" i="5"/>
  <c r="N114" i="5"/>
  <c r="O114" i="5"/>
  <c r="AI114" i="5"/>
  <c r="E115" i="5"/>
  <c r="F115" i="5"/>
  <c r="I115" i="5"/>
  <c r="K115" i="5"/>
  <c r="L115" i="5"/>
  <c r="M115" i="5"/>
  <c r="N115" i="5"/>
  <c r="O115" i="5"/>
  <c r="AI115" i="5"/>
  <c r="E116" i="5"/>
  <c r="F116" i="5"/>
  <c r="I116" i="5"/>
  <c r="K116" i="5"/>
  <c r="L116" i="5"/>
  <c r="M116" i="5"/>
  <c r="N116" i="5"/>
  <c r="O116" i="5"/>
  <c r="AI116" i="5"/>
  <c r="E117" i="5"/>
  <c r="F117" i="5"/>
  <c r="I117" i="5"/>
  <c r="K117" i="5"/>
  <c r="L117" i="5"/>
  <c r="M117" i="5"/>
  <c r="N117" i="5"/>
  <c r="O117" i="5"/>
  <c r="AI117" i="5"/>
  <c r="E118" i="5"/>
  <c r="F118" i="5"/>
  <c r="I118" i="5"/>
  <c r="K118" i="5"/>
  <c r="L118" i="5"/>
  <c r="M118" i="5"/>
  <c r="N118" i="5"/>
  <c r="O118" i="5"/>
  <c r="AI118" i="5"/>
  <c r="E119" i="5"/>
  <c r="F119" i="5"/>
  <c r="I119" i="5"/>
  <c r="K119" i="5"/>
  <c r="L119" i="5"/>
  <c r="M119" i="5"/>
  <c r="N119" i="5"/>
  <c r="O119" i="5"/>
  <c r="AI119" i="5"/>
  <c r="E120" i="5"/>
  <c r="F120" i="5"/>
  <c r="I120" i="5"/>
  <c r="K120" i="5"/>
  <c r="L120" i="5"/>
  <c r="M120" i="5"/>
  <c r="N120" i="5"/>
  <c r="O120" i="5"/>
  <c r="AI120" i="5"/>
  <c r="E121" i="5"/>
  <c r="F121" i="5"/>
  <c r="I121" i="5"/>
  <c r="K121" i="5"/>
  <c r="L121" i="5"/>
  <c r="M121" i="5"/>
  <c r="N121" i="5"/>
  <c r="O121" i="5"/>
  <c r="AI121" i="5"/>
  <c r="E122" i="5"/>
  <c r="F122" i="5"/>
  <c r="I122" i="5"/>
  <c r="K122" i="5"/>
  <c r="L122" i="5"/>
  <c r="M122" i="5"/>
  <c r="N122" i="5"/>
  <c r="O122" i="5"/>
  <c r="AI122" i="5"/>
  <c r="E123" i="5"/>
  <c r="F123" i="5"/>
  <c r="I123" i="5"/>
  <c r="K123" i="5"/>
  <c r="L123" i="5"/>
  <c r="M123" i="5"/>
  <c r="N123" i="5"/>
  <c r="O123" i="5"/>
  <c r="AI123" i="5"/>
  <c r="E124" i="5"/>
  <c r="F124" i="5"/>
  <c r="I124" i="5"/>
  <c r="K124" i="5"/>
  <c r="L124" i="5"/>
  <c r="M124" i="5"/>
  <c r="N124" i="5"/>
  <c r="O124" i="5"/>
  <c r="AI124" i="5"/>
  <c r="E125" i="5"/>
  <c r="F125" i="5"/>
  <c r="I125" i="5"/>
  <c r="K125" i="5"/>
  <c r="L125" i="5"/>
  <c r="M125" i="5"/>
  <c r="N125" i="5"/>
  <c r="O125" i="5"/>
  <c r="AI125" i="5"/>
  <c r="E126" i="5"/>
  <c r="F126" i="5"/>
  <c r="I126" i="5"/>
  <c r="K126" i="5"/>
  <c r="L126" i="5"/>
  <c r="M126" i="5"/>
  <c r="N126" i="5"/>
  <c r="O126" i="5"/>
  <c r="AI126" i="5"/>
  <c r="E127" i="5"/>
  <c r="F127" i="5"/>
  <c r="I127" i="5"/>
  <c r="K127" i="5"/>
  <c r="L127" i="5"/>
  <c r="M127" i="5"/>
  <c r="N127" i="5"/>
  <c r="O127" i="5"/>
  <c r="AI127" i="5"/>
  <c r="E128" i="5"/>
  <c r="F128" i="5"/>
  <c r="I128" i="5"/>
  <c r="K128" i="5"/>
  <c r="L128" i="5"/>
  <c r="M128" i="5"/>
  <c r="N128" i="5"/>
  <c r="O128" i="5"/>
  <c r="AI128" i="5"/>
  <c r="E129" i="5"/>
  <c r="F129" i="5"/>
  <c r="I129" i="5"/>
  <c r="K129" i="5"/>
  <c r="L129" i="5"/>
  <c r="M129" i="5"/>
  <c r="N129" i="5"/>
  <c r="O129" i="5"/>
  <c r="AI129" i="5"/>
  <c r="E130" i="5"/>
  <c r="F130" i="5"/>
  <c r="I130" i="5"/>
  <c r="K130" i="5"/>
  <c r="L130" i="5"/>
  <c r="M130" i="5"/>
  <c r="N130" i="5"/>
  <c r="O130" i="5"/>
  <c r="AI130" i="5"/>
  <c r="E131" i="5"/>
  <c r="F131" i="5"/>
  <c r="I131" i="5"/>
  <c r="K131" i="5"/>
  <c r="L131" i="5"/>
  <c r="M131" i="5"/>
  <c r="N131" i="5"/>
  <c r="O131" i="5"/>
  <c r="AI131" i="5"/>
  <c r="E132" i="5"/>
  <c r="F132" i="5"/>
  <c r="I132" i="5"/>
  <c r="K132" i="5"/>
  <c r="L132" i="5"/>
  <c r="M132" i="5"/>
  <c r="N132" i="5"/>
  <c r="O132" i="5"/>
  <c r="AI132" i="5"/>
  <c r="E133" i="5"/>
  <c r="F133" i="5"/>
  <c r="I133" i="5"/>
  <c r="K133" i="5"/>
  <c r="L133" i="5"/>
  <c r="M133" i="5"/>
  <c r="N133" i="5"/>
  <c r="O133" i="5"/>
  <c r="AI133" i="5"/>
  <c r="E134" i="5"/>
  <c r="F134" i="5"/>
  <c r="I134" i="5"/>
  <c r="K134" i="5"/>
  <c r="L134" i="5"/>
  <c r="M134" i="5"/>
  <c r="N134" i="5"/>
  <c r="O134" i="5"/>
  <c r="AI134" i="5"/>
  <c r="E135" i="5"/>
  <c r="F135" i="5"/>
  <c r="I135" i="5"/>
  <c r="K135" i="5"/>
  <c r="L135" i="5"/>
  <c r="M135" i="5"/>
  <c r="N135" i="5"/>
  <c r="O135" i="5"/>
  <c r="AI135" i="5"/>
  <c r="E136" i="5"/>
  <c r="F136" i="5"/>
  <c r="I136" i="5"/>
  <c r="K136" i="5"/>
  <c r="L136" i="5"/>
  <c r="M136" i="5"/>
  <c r="N136" i="5"/>
  <c r="O136" i="5"/>
  <c r="AI136" i="5"/>
  <c r="E137" i="5"/>
  <c r="F137" i="5"/>
  <c r="I137" i="5"/>
  <c r="K137" i="5"/>
  <c r="L137" i="5"/>
  <c r="M137" i="5"/>
  <c r="N137" i="5"/>
  <c r="O137" i="5"/>
  <c r="AI137" i="5"/>
  <c r="E138" i="5"/>
  <c r="F138" i="5"/>
  <c r="I138" i="5"/>
  <c r="K138" i="5"/>
  <c r="L138" i="5"/>
  <c r="M138" i="5"/>
  <c r="N138" i="5"/>
  <c r="O138" i="5"/>
  <c r="AI138" i="5"/>
  <c r="E139" i="5"/>
  <c r="F139" i="5"/>
  <c r="I139" i="5"/>
  <c r="K139" i="5"/>
  <c r="L139" i="5"/>
  <c r="M139" i="5"/>
  <c r="N139" i="5"/>
  <c r="O139" i="5"/>
  <c r="AI139" i="5"/>
  <c r="E140" i="5"/>
  <c r="F140" i="5"/>
  <c r="I140" i="5"/>
  <c r="K140" i="5"/>
  <c r="L140" i="5"/>
  <c r="M140" i="5"/>
  <c r="N140" i="5"/>
  <c r="O140" i="5"/>
  <c r="AI140" i="5"/>
  <c r="E141" i="5"/>
  <c r="F141" i="5"/>
  <c r="I141" i="5"/>
  <c r="K141" i="5"/>
  <c r="L141" i="5"/>
  <c r="M141" i="5"/>
  <c r="N141" i="5"/>
  <c r="O141" i="5"/>
  <c r="AI141" i="5"/>
  <c r="E142" i="5"/>
  <c r="F142" i="5"/>
  <c r="I142" i="5"/>
  <c r="K142" i="5"/>
  <c r="L142" i="5"/>
  <c r="M142" i="5"/>
  <c r="N142" i="5"/>
  <c r="O142" i="5"/>
  <c r="AI142" i="5"/>
  <c r="E143" i="5"/>
  <c r="F143" i="5"/>
  <c r="I143" i="5"/>
  <c r="K143" i="5"/>
  <c r="L143" i="5"/>
  <c r="M143" i="5"/>
  <c r="N143" i="5"/>
  <c r="O143" i="5"/>
  <c r="AI143" i="5"/>
  <c r="E144" i="5"/>
  <c r="F144" i="5"/>
  <c r="I144" i="5"/>
  <c r="K144" i="5"/>
  <c r="L144" i="5"/>
  <c r="M144" i="5"/>
  <c r="N144" i="5"/>
  <c r="O144" i="5"/>
  <c r="AI144" i="5"/>
  <c r="E145" i="5"/>
  <c r="F145" i="5"/>
  <c r="I145" i="5"/>
  <c r="K145" i="5"/>
  <c r="L145" i="5"/>
  <c r="M145" i="5"/>
  <c r="N145" i="5"/>
  <c r="O145" i="5"/>
  <c r="AI145" i="5"/>
  <c r="E146" i="5"/>
  <c r="F146" i="5"/>
  <c r="I146" i="5"/>
  <c r="K146" i="5"/>
  <c r="L146" i="5"/>
  <c r="M146" i="5"/>
  <c r="N146" i="5"/>
  <c r="O146" i="5"/>
  <c r="AI146" i="5"/>
  <c r="E147" i="5"/>
  <c r="F147" i="5"/>
  <c r="I147" i="5"/>
  <c r="K147" i="5"/>
  <c r="L147" i="5"/>
  <c r="M147" i="5"/>
  <c r="N147" i="5"/>
  <c r="O147" i="5"/>
  <c r="AI147" i="5"/>
  <c r="E148" i="5"/>
  <c r="F148" i="5"/>
  <c r="I148" i="5"/>
  <c r="K148" i="5"/>
  <c r="L148" i="5"/>
  <c r="M148" i="5"/>
  <c r="N148" i="5"/>
  <c r="O148" i="5"/>
  <c r="AI148" i="5"/>
  <c r="E149" i="5"/>
  <c r="F149" i="5"/>
  <c r="I149" i="5"/>
  <c r="K149" i="5"/>
  <c r="L149" i="5"/>
  <c r="M149" i="5"/>
  <c r="N149" i="5"/>
  <c r="O149" i="5"/>
  <c r="AI149" i="5"/>
  <c r="E150" i="5"/>
  <c r="F150" i="5"/>
  <c r="I150" i="5"/>
  <c r="K150" i="5"/>
  <c r="L150" i="5"/>
  <c r="M150" i="5"/>
  <c r="N150" i="5"/>
  <c r="O150" i="5"/>
  <c r="AI150" i="5"/>
  <c r="E151" i="5"/>
  <c r="F151" i="5"/>
  <c r="I151" i="5"/>
  <c r="K151" i="5"/>
  <c r="L151" i="5"/>
  <c r="M151" i="5"/>
  <c r="N151" i="5"/>
  <c r="O151" i="5"/>
  <c r="AI151" i="5"/>
  <c r="E152" i="5"/>
  <c r="F152" i="5"/>
  <c r="I152" i="5"/>
  <c r="K152" i="5"/>
  <c r="L152" i="5"/>
  <c r="M152" i="5"/>
  <c r="N152" i="5"/>
  <c r="O152" i="5"/>
  <c r="AI152" i="5"/>
  <c r="E153" i="5"/>
  <c r="F153" i="5"/>
  <c r="I153" i="5"/>
  <c r="K153" i="5"/>
  <c r="L153" i="5"/>
  <c r="M153" i="5"/>
  <c r="N153" i="5"/>
  <c r="O153" i="5"/>
  <c r="AI153" i="5"/>
  <c r="E154" i="5"/>
  <c r="F154" i="5"/>
  <c r="I154" i="5"/>
  <c r="K154" i="5"/>
  <c r="L154" i="5"/>
  <c r="M154" i="5"/>
  <c r="N154" i="5"/>
  <c r="O154" i="5"/>
  <c r="AI154" i="5"/>
  <c r="E155" i="5"/>
  <c r="F155" i="5"/>
  <c r="I155" i="5"/>
  <c r="K155" i="5"/>
  <c r="L155" i="5"/>
  <c r="M155" i="5"/>
  <c r="N155" i="5"/>
  <c r="O155" i="5"/>
  <c r="AI155" i="5"/>
  <c r="E156" i="5"/>
  <c r="F156" i="5"/>
  <c r="I156" i="5"/>
  <c r="K156" i="5"/>
  <c r="L156" i="5"/>
  <c r="M156" i="5"/>
  <c r="N156" i="5"/>
  <c r="O156" i="5"/>
  <c r="AI156" i="5"/>
  <c r="E157" i="5"/>
  <c r="F157" i="5"/>
  <c r="I157" i="5"/>
  <c r="K157" i="5"/>
  <c r="L157" i="5"/>
  <c r="M157" i="5"/>
  <c r="N157" i="5"/>
  <c r="O157" i="5"/>
  <c r="AI157" i="5"/>
  <c r="E158" i="5"/>
  <c r="F158" i="5"/>
  <c r="I158" i="5"/>
  <c r="K158" i="5"/>
  <c r="L158" i="5"/>
  <c r="M158" i="5"/>
  <c r="N158" i="5"/>
  <c r="O158" i="5"/>
  <c r="AI158" i="5"/>
  <c r="E159" i="5"/>
  <c r="F159" i="5"/>
  <c r="I159" i="5"/>
  <c r="K159" i="5"/>
  <c r="L159" i="5"/>
  <c r="M159" i="5"/>
  <c r="N159" i="5"/>
  <c r="O159" i="5"/>
  <c r="AI159" i="5"/>
  <c r="E160" i="5"/>
  <c r="F160" i="5"/>
  <c r="I160" i="5"/>
  <c r="K160" i="5"/>
  <c r="L160" i="5"/>
  <c r="M160" i="5"/>
  <c r="N160" i="5"/>
  <c r="O160" i="5"/>
  <c r="AI160" i="5"/>
  <c r="E161" i="5"/>
  <c r="F161" i="5"/>
  <c r="I161" i="5"/>
  <c r="K161" i="5"/>
  <c r="L161" i="5"/>
  <c r="M161" i="5"/>
  <c r="N161" i="5"/>
  <c r="O161" i="5"/>
  <c r="AI161" i="5"/>
  <c r="E162" i="5"/>
  <c r="F162" i="5"/>
  <c r="I162" i="5"/>
  <c r="K162" i="5"/>
  <c r="L162" i="5"/>
  <c r="M162" i="5"/>
  <c r="N162" i="5"/>
  <c r="O162" i="5"/>
  <c r="AI162" i="5"/>
  <c r="E163" i="5"/>
  <c r="F163" i="5"/>
  <c r="I163" i="5"/>
  <c r="K163" i="5"/>
  <c r="L163" i="5"/>
  <c r="M163" i="5"/>
  <c r="N163" i="5"/>
  <c r="O163" i="5"/>
  <c r="AI163" i="5"/>
  <c r="E164" i="5"/>
  <c r="F164" i="5"/>
  <c r="I164" i="5"/>
  <c r="K164" i="5"/>
  <c r="L164" i="5"/>
  <c r="M164" i="5"/>
  <c r="N164" i="5"/>
  <c r="O164" i="5"/>
  <c r="AI164" i="5"/>
  <c r="E165" i="5"/>
  <c r="F165" i="5"/>
  <c r="I165" i="5"/>
  <c r="K165" i="5"/>
  <c r="L165" i="5"/>
  <c r="M165" i="5"/>
  <c r="N165" i="5"/>
  <c r="O165" i="5"/>
  <c r="AI165" i="5"/>
  <c r="E166" i="5"/>
  <c r="F166" i="5"/>
  <c r="I166" i="5"/>
  <c r="K166" i="5"/>
  <c r="L166" i="5"/>
  <c r="M166" i="5"/>
  <c r="N166" i="5"/>
  <c r="O166" i="5"/>
  <c r="AI166" i="5"/>
  <c r="E167" i="5"/>
  <c r="F167" i="5"/>
  <c r="I167" i="5"/>
  <c r="K167" i="5"/>
  <c r="L167" i="5"/>
  <c r="M167" i="5"/>
  <c r="N167" i="5"/>
  <c r="O167" i="5"/>
  <c r="AI167" i="5"/>
  <c r="E168" i="5"/>
  <c r="F168" i="5"/>
  <c r="I168" i="5"/>
  <c r="K168" i="5"/>
  <c r="L168" i="5"/>
  <c r="M168" i="5"/>
  <c r="N168" i="5"/>
  <c r="O168" i="5"/>
  <c r="AI168" i="5"/>
  <c r="E169" i="5"/>
  <c r="F169" i="5"/>
  <c r="I169" i="5"/>
  <c r="K169" i="5"/>
  <c r="L169" i="5"/>
  <c r="M169" i="5"/>
  <c r="N169" i="5"/>
  <c r="O169" i="5"/>
  <c r="AI169" i="5"/>
  <c r="E170" i="5"/>
  <c r="F170" i="5"/>
  <c r="I170" i="5"/>
  <c r="K170" i="5"/>
  <c r="L170" i="5"/>
  <c r="M170" i="5"/>
  <c r="N170" i="5"/>
  <c r="O170" i="5"/>
  <c r="AI170" i="5"/>
  <c r="E171" i="5"/>
  <c r="F171" i="5"/>
  <c r="I171" i="5"/>
  <c r="K171" i="5"/>
  <c r="L171" i="5"/>
  <c r="M171" i="5"/>
  <c r="N171" i="5"/>
  <c r="O171" i="5"/>
  <c r="AI171" i="5"/>
  <c r="E172" i="5"/>
  <c r="F172" i="5"/>
  <c r="I172" i="5"/>
  <c r="L172" i="5"/>
  <c r="M172" i="5"/>
  <c r="N172" i="5"/>
  <c r="O172" i="5"/>
  <c r="AI172" i="5"/>
  <c r="D174" i="5"/>
  <c r="E174" i="5"/>
  <c r="F174" i="5"/>
  <c r="H174" i="5"/>
  <c r="I174" i="5"/>
  <c r="K174" i="5"/>
  <c r="L174" i="5"/>
  <c r="M174" i="5"/>
  <c r="O174" i="5"/>
  <c r="AI174" i="5"/>
  <c r="D175" i="5"/>
  <c r="E175" i="5"/>
  <c r="F175" i="5"/>
  <c r="H175" i="5"/>
  <c r="I175" i="5"/>
  <c r="K175" i="5"/>
  <c r="L175" i="5"/>
  <c r="M175" i="5"/>
  <c r="O175" i="5"/>
  <c r="AI175" i="5"/>
  <c r="D176" i="5"/>
  <c r="E176" i="5"/>
  <c r="F176" i="5"/>
  <c r="H176" i="5"/>
  <c r="I176" i="5"/>
  <c r="K176" i="5"/>
  <c r="L176" i="5"/>
  <c r="M176" i="5"/>
  <c r="O176" i="5"/>
  <c r="AI176" i="5"/>
  <c r="D177" i="5"/>
  <c r="E177" i="5"/>
  <c r="F177" i="5"/>
  <c r="H177" i="5"/>
  <c r="I177" i="5"/>
  <c r="K177" i="5"/>
  <c r="L177" i="5"/>
  <c r="M177" i="5"/>
  <c r="O177" i="5"/>
  <c r="AI177" i="5"/>
  <c r="D178" i="5"/>
  <c r="E178" i="5"/>
  <c r="F178" i="5"/>
  <c r="H178" i="5"/>
  <c r="I178" i="5"/>
  <c r="K178" i="5"/>
  <c r="L178" i="5"/>
  <c r="M178" i="5"/>
  <c r="O178" i="5"/>
  <c r="AI178" i="5"/>
  <c r="D179" i="5"/>
  <c r="E179" i="5"/>
  <c r="F179" i="5"/>
  <c r="H179" i="5"/>
  <c r="I179" i="5"/>
  <c r="K179" i="5"/>
  <c r="L179" i="5"/>
  <c r="M179" i="5"/>
  <c r="O179" i="5"/>
  <c r="AI179" i="5"/>
  <c r="D180" i="5"/>
  <c r="E180" i="5"/>
  <c r="F180" i="5"/>
  <c r="H180" i="5"/>
  <c r="I180" i="5"/>
  <c r="K180" i="5"/>
  <c r="L180" i="5"/>
  <c r="M180" i="5"/>
  <c r="O180" i="5"/>
  <c r="AI180" i="5"/>
  <c r="D181" i="5"/>
  <c r="E181" i="5"/>
  <c r="F181" i="5"/>
  <c r="H181" i="5"/>
  <c r="I181" i="5"/>
  <c r="K181" i="5"/>
  <c r="L181" i="5"/>
  <c r="M181" i="5"/>
  <c r="O181" i="5"/>
  <c r="AI181" i="5"/>
  <c r="D182" i="5"/>
  <c r="E182" i="5"/>
  <c r="F182" i="5"/>
  <c r="H182" i="5"/>
  <c r="I182" i="5"/>
  <c r="K182" i="5"/>
  <c r="L182" i="5"/>
  <c r="M182" i="5"/>
  <c r="O182" i="5"/>
  <c r="AI182" i="5"/>
  <c r="D183" i="5"/>
  <c r="E183" i="5"/>
  <c r="F183" i="5"/>
  <c r="H183" i="5"/>
  <c r="I183" i="5"/>
  <c r="K183" i="5"/>
  <c r="L183" i="5"/>
  <c r="M183" i="5"/>
  <c r="O183" i="5"/>
  <c r="AI183" i="5"/>
  <c r="D184" i="5"/>
  <c r="E184" i="5"/>
  <c r="F184" i="5"/>
  <c r="H184" i="5"/>
  <c r="I184" i="5"/>
  <c r="K184" i="5"/>
  <c r="L184" i="5"/>
  <c r="M184" i="5"/>
  <c r="O184" i="5"/>
  <c r="AI184" i="5"/>
  <c r="D185" i="5"/>
  <c r="E185" i="5"/>
  <c r="F185" i="5"/>
  <c r="H185" i="5"/>
  <c r="I185" i="5"/>
  <c r="K185" i="5"/>
  <c r="L185" i="5"/>
  <c r="M185" i="5"/>
  <c r="O185" i="5"/>
  <c r="AI185" i="5"/>
  <c r="D186" i="5"/>
  <c r="E186" i="5"/>
  <c r="F186" i="5"/>
  <c r="H186" i="5"/>
  <c r="I186" i="5"/>
  <c r="K186" i="5"/>
  <c r="L186" i="5"/>
  <c r="M186" i="5"/>
  <c r="O186" i="5"/>
  <c r="AI186" i="5"/>
  <c r="D187" i="5"/>
  <c r="E187" i="5"/>
  <c r="F187" i="5"/>
  <c r="H187" i="5"/>
  <c r="I187" i="5"/>
  <c r="K187" i="5"/>
  <c r="L187" i="5"/>
  <c r="M187" i="5"/>
  <c r="O187" i="5"/>
  <c r="AI187" i="5"/>
  <c r="D188" i="5"/>
  <c r="E188" i="5"/>
  <c r="F188" i="5"/>
  <c r="H188" i="5"/>
  <c r="I188" i="5"/>
  <c r="K188" i="5"/>
  <c r="L188" i="5"/>
  <c r="M188" i="5"/>
  <c r="O188" i="5"/>
  <c r="AI188" i="5"/>
  <c r="D189" i="5"/>
  <c r="E189" i="5"/>
  <c r="F189" i="5"/>
  <c r="H189" i="5"/>
  <c r="I189" i="5"/>
  <c r="K189" i="5"/>
  <c r="L189" i="5"/>
  <c r="M189" i="5"/>
  <c r="O189" i="5"/>
  <c r="AI189" i="5"/>
  <c r="D190" i="5"/>
  <c r="E190" i="5"/>
  <c r="F190" i="5"/>
  <c r="H190" i="5"/>
  <c r="I190" i="5"/>
  <c r="K190" i="5"/>
  <c r="L190" i="5"/>
  <c r="M190" i="5"/>
  <c r="O190" i="5"/>
  <c r="AI190" i="5"/>
  <c r="D191" i="5"/>
  <c r="E191" i="5"/>
  <c r="F191" i="5"/>
  <c r="H191" i="5"/>
  <c r="I191" i="5"/>
  <c r="K191" i="5"/>
  <c r="L191" i="5"/>
  <c r="M191" i="5"/>
  <c r="O191" i="5"/>
  <c r="AI191" i="5"/>
  <c r="D192" i="5"/>
  <c r="E192" i="5"/>
  <c r="F192" i="5"/>
  <c r="H192" i="5"/>
  <c r="I192" i="5"/>
  <c r="K192" i="5"/>
  <c r="L192" i="5"/>
  <c r="M192" i="5"/>
  <c r="O192" i="5"/>
  <c r="AI192" i="5"/>
  <c r="D193" i="5"/>
  <c r="E193" i="5"/>
  <c r="F193" i="5"/>
  <c r="H193" i="5"/>
  <c r="I193" i="5"/>
  <c r="K193" i="5"/>
  <c r="L193" i="5"/>
  <c r="M193" i="5"/>
  <c r="O193" i="5"/>
  <c r="AI193" i="5"/>
  <c r="D194" i="5"/>
  <c r="E194" i="5"/>
  <c r="F194" i="5"/>
  <c r="H194" i="5"/>
  <c r="I194" i="5"/>
  <c r="K194" i="5"/>
  <c r="L194" i="5"/>
  <c r="M194" i="5"/>
  <c r="O194" i="5"/>
  <c r="AI194" i="5"/>
  <c r="D195" i="5"/>
  <c r="E195" i="5"/>
  <c r="F195" i="5"/>
  <c r="H195" i="5"/>
  <c r="I195" i="5"/>
  <c r="K195" i="5"/>
  <c r="L195" i="5"/>
  <c r="M195" i="5"/>
  <c r="O195" i="5"/>
  <c r="AI195" i="5"/>
  <c r="D196" i="5"/>
  <c r="E196" i="5"/>
  <c r="F196" i="5"/>
  <c r="H196" i="5"/>
  <c r="I196" i="5"/>
  <c r="K196" i="5"/>
  <c r="L196" i="5"/>
  <c r="M196" i="5"/>
  <c r="O196" i="5"/>
  <c r="AI196" i="5"/>
  <c r="D197" i="5"/>
  <c r="E197" i="5"/>
  <c r="F197" i="5"/>
  <c r="H197" i="5"/>
  <c r="I197" i="5"/>
  <c r="K197" i="5"/>
  <c r="L197" i="5"/>
  <c r="M197" i="5"/>
  <c r="O197" i="5"/>
  <c r="AI197" i="5"/>
  <c r="D198" i="5"/>
  <c r="E198" i="5"/>
  <c r="F198" i="5"/>
  <c r="H198" i="5"/>
  <c r="I198" i="5"/>
  <c r="K198" i="5"/>
  <c r="L198" i="5"/>
  <c r="M198" i="5"/>
  <c r="O198" i="5"/>
  <c r="AI198" i="5"/>
  <c r="D199" i="5"/>
  <c r="E199" i="5"/>
  <c r="F199" i="5"/>
  <c r="H199" i="5"/>
  <c r="I199" i="5"/>
  <c r="K199" i="5"/>
  <c r="L199" i="5"/>
  <c r="M199" i="5"/>
  <c r="O199" i="5"/>
  <c r="AI199" i="5"/>
  <c r="D200" i="5"/>
  <c r="E200" i="5"/>
  <c r="F200" i="5"/>
  <c r="H200" i="5"/>
  <c r="I200" i="5"/>
  <c r="K200" i="5"/>
  <c r="L200" i="5"/>
  <c r="M200" i="5"/>
  <c r="O200" i="5"/>
  <c r="AI200" i="5"/>
  <c r="D201" i="5"/>
  <c r="E201" i="5"/>
  <c r="F201" i="5"/>
  <c r="H201" i="5"/>
  <c r="I201" i="5"/>
  <c r="K201" i="5"/>
  <c r="L201" i="5"/>
  <c r="M201" i="5"/>
  <c r="O201" i="5"/>
  <c r="AI201" i="5"/>
  <c r="D202" i="5"/>
  <c r="E202" i="5"/>
  <c r="F202" i="5"/>
  <c r="H202" i="5"/>
  <c r="I202" i="5"/>
  <c r="K202" i="5"/>
  <c r="L202" i="5"/>
  <c r="M202" i="5"/>
  <c r="O202" i="5"/>
  <c r="AI202" i="5"/>
  <c r="D203" i="5"/>
  <c r="E203" i="5"/>
  <c r="F203" i="5"/>
  <c r="H203" i="5"/>
  <c r="I203" i="5"/>
  <c r="K203" i="5"/>
  <c r="L203" i="5"/>
  <c r="M203" i="5"/>
  <c r="O203" i="5"/>
  <c r="AI203" i="5"/>
  <c r="D204" i="5"/>
  <c r="E204" i="5"/>
  <c r="F204" i="5"/>
  <c r="H204" i="5"/>
  <c r="I204" i="5"/>
  <c r="K204" i="5"/>
  <c r="L204" i="5"/>
  <c r="M204" i="5"/>
  <c r="O204" i="5"/>
  <c r="AI204" i="5"/>
  <c r="D205" i="5"/>
  <c r="E205" i="5"/>
  <c r="F205" i="5"/>
  <c r="H205" i="5"/>
  <c r="I205" i="5"/>
  <c r="K205" i="5"/>
  <c r="L205" i="5"/>
  <c r="M205" i="5"/>
  <c r="O205" i="5"/>
  <c r="AI205" i="5"/>
  <c r="D206" i="5"/>
  <c r="E206" i="5"/>
  <c r="F206" i="5"/>
  <c r="H206" i="5"/>
  <c r="I206" i="5"/>
  <c r="K206" i="5"/>
  <c r="L206" i="5"/>
  <c r="M206" i="5"/>
  <c r="O206" i="5"/>
  <c r="AI206" i="5"/>
  <c r="D207" i="5"/>
  <c r="E207" i="5"/>
  <c r="F207" i="5"/>
  <c r="H207" i="5"/>
  <c r="I207" i="5"/>
  <c r="K207" i="5"/>
  <c r="L207" i="5"/>
  <c r="M207" i="5"/>
  <c r="O207" i="5"/>
  <c r="AI207" i="5"/>
  <c r="D208" i="5"/>
  <c r="E208" i="5"/>
  <c r="F208" i="5"/>
  <c r="H208" i="5"/>
  <c r="I208" i="5"/>
  <c r="K208" i="5"/>
  <c r="L208" i="5"/>
  <c r="M208" i="5"/>
  <c r="O208" i="5"/>
  <c r="AI208" i="5"/>
  <c r="D209" i="5"/>
  <c r="E209" i="5"/>
  <c r="F209" i="5"/>
  <c r="H209" i="5"/>
  <c r="I209" i="5"/>
  <c r="K209" i="5"/>
  <c r="L209" i="5"/>
  <c r="M209" i="5"/>
  <c r="O209" i="5"/>
  <c r="AI209" i="5"/>
  <c r="D210" i="5"/>
  <c r="E210" i="5"/>
  <c r="F210" i="5"/>
  <c r="H210" i="5"/>
  <c r="I210" i="5"/>
  <c r="K210" i="5"/>
  <c r="L210" i="5"/>
  <c r="M210" i="5"/>
  <c r="O210" i="5"/>
  <c r="AI210" i="5"/>
  <c r="D211" i="5"/>
  <c r="E211" i="5"/>
  <c r="F211" i="5"/>
  <c r="H211" i="5"/>
  <c r="I211" i="5"/>
  <c r="K211" i="5"/>
  <c r="L211" i="5"/>
  <c r="M211" i="5"/>
  <c r="O211" i="5"/>
  <c r="AI211" i="5"/>
  <c r="D212" i="5"/>
  <c r="E212" i="5"/>
  <c r="F212" i="5"/>
  <c r="H212" i="5"/>
  <c r="I212" i="5"/>
  <c r="K212" i="5"/>
  <c r="L212" i="5"/>
  <c r="M212" i="5"/>
  <c r="O212" i="5"/>
  <c r="AI212" i="5"/>
  <c r="D213" i="5"/>
  <c r="E213" i="5"/>
  <c r="F213" i="5"/>
  <c r="H213" i="5"/>
  <c r="I213" i="5"/>
  <c r="K213" i="5"/>
  <c r="L213" i="5"/>
  <c r="M213" i="5"/>
  <c r="O213" i="5"/>
  <c r="AI213" i="5"/>
  <c r="D214" i="5"/>
  <c r="E214" i="5"/>
  <c r="F214" i="5"/>
  <c r="H214" i="5"/>
  <c r="I214" i="5"/>
  <c r="K214" i="5"/>
  <c r="L214" i="5"/>
  <c r="M214" i="5"/>
  <c r="O214" i="5"/>
  <c r="AI214" i="5"/>
  <c r="D215" i="5"/>
  <c r="E215" i="5"/>
  <c r="F215" i="5"/>
  <c r="H215" i="5"/>
  <c r="I215" i="5"/>
  <c r="K215" i="5"/>
  <c r="L215" i="5"/>
  <c r="M215" i="5"/>
  <c r="O215" i="5"/>
  <c r="AI215" i="5"/>
  <c r="D216" i="5"/>
  <c r="E216" i="5"/>
  <c r="F216" i="5"/>
  <c r="H216" i="5"/>
  <c r="I216" i="5"/>
  <c r="K216" i="5"/>
  <c r="L216" i="5"/>
  <c r="M216" i="5"/>
  <c r="O216" i="5"/>
  <c r="AI216" i="5"/>
  <c r="D217" i="5"/>
  <c r="E217" i="5"/>
  <c r="F217" i="5"/>
  <c r="H217" i="5"/>
  <c r="I217" i="5"/>
  <c r="K217" i="5"/>
  <c r="L217" i="5"/>
  <c r="M217" i="5"/>
  <c r="O217" i="5"/>
  <c r="AI217" i="5"/>
  <c r="D218" i="5"/>
  <c r="E218" i="5"/>
  <c r="F218" i="5"/>
  <c r="H218" i="5"/>
  <c r="I218" i="5"/>
  <c r="K218" i="5"/>
  <c r="L218" i="5"/>
  <c r="M218" i="5"/>
  <c r="O218" i="5"/>
  <c r="AI218" i="5"/>
  <c r="D219" i="5"/>
  <c r="E219" i="5"/>
  <c r="F219" i="5"/>
  <c r="H219" i="5"/>
  <c r="I219" i="5"/>
  <c r="K219" i="5"/>
  <c r="L219" i="5"/>
  <c r="M219" i="5"/>
  <c r="O219" i="5"/>
  <c r="AI219" i="5"/>
  <c r="D220" i="5"/>
  <c r="E220" i="5"/>
  <c r="F220" i="5"/>
  <c r="H220" i="5"/>
  <c r="I220" i="5"/>
  <c r="K220" i="5"/>
  <c r="L220" i="5"/>
  <c r="M220" i="5"/>
  <c r="O220" i="5"/>
  <c r="AI220" i="5"/>
  <c r="D221" i="5"/>
  <c r="E221" i="5"/>
  <c r="F221" i="5"/>
  <c r="H221" i="5"/>
  <c r="I221" i="5"/>
  <c r="K221" i="5"/>
  <c r="L221" i="5"/>
  <c r="M221" i="5"/>
  <c r="O221" i="5"/>
  <c r="AI221" i="5"/>
  <c r="D222" i="5"/>
  <c r="E222" i="5"/>
  <c r="F222" i="5"/>
  <c r="H222" i="5"/>
  <c r="I222" i="5"/>
  <c r="K222" i="5"/>
  <c r="L222" i="5"/>
  <c r="M222" i="5"/>
  <c r="O222" i="5"/>
  <c r="AI222" i="5"/>
  <c r="D223" i="5"/>
  <c r="E223" i="5"/>
  <c r="F223" i="5"/>
  <c r="H223" i="5"/>
  <c r="I223" i="5"/>
  <c r="K223" i="5"/>
  <c r="L223" i="5"/>
  <c r="M223" i="5"/>
  <c r="O223" i="5"/>
  <c r="AI223" i="5"/>
  <c r="D224" i="5"/>
  <c r="E224" i="5"/>
  <c r="F224" i="5"/>
  <c r="H224" i="5"/>
  <c r="I224" i="5"/>
  <c r="K224" i="5"/>
  <c r="L224" i="5"/>
  <c r="M224" i="5"/>
  <c r="O224" i="5"/>
  <c r="AI224" i="5"/>
  <c r="D225" i="5"/>
  <c r="E225" i="5"/>
  <c r="F225" i="5"/>
  <c r="H225" i="5"/>
  <c r="I225" i="5"/>
  <c r="K225" i="5"/>
  <c r="L225" i="5"/>
  <c r="M225" i="5"/>
  <c r="O225" i="5"/>
  <c r="AI225" i="5"/>
  <c r="D226" i="5"/>
  <c r="E226" i="5"/>
  <c r="F226" i="5"/>
  <c r="H226" i="5"/>
  <c r="I226" i="5"/>
  <c r="K226" i="5"/>
  <c r="L226" i="5"/>
  <c r="M226" i="5"/>
  <c r="O226" i="5"/>
  <c r="AI226" i="5"/>
  <c r="D227" i="5"/>
  <c r="E227" i="5"/>
  <c r="F227" i="5"/>
  <c r="H227" i="5"/>
  <c r="I227" i="5"/>
  <c r="K227" i="5"/>
  <c r="L227" i="5"/>
  <c r="M227" i="5"/>
  <c r="O227" i="5"/>
  <c r="AI227" i="5"/>
  <c r="D228" i="5"/>
  <c r="E228" i="5"/>
  <c r="F228" i="5"/>
  <c r="H228" i="5"/>
  <c r="I228" i="5"/>
  <c r="K228" i="5"/>
  <c r="L228" i="5"/>
  <c r="M228" i="5"/>
  <c r="O228" i="5"/>
  <c r="AI228" i="5"/>
  <c r="D229" i="5"/>
  <c r="E229" i="5"/>
  <c r="F229" i="5"/>
  <c r="H229" i="5"/>
  <c r="I229" i="5"/>
  <c r="K229" i="5"/>
  <c r="L229" i="5"/>
  <c r="M229" i="5"/>
  <c r="O229" i="5"/>
  <c r="AI229" i="5"/>
  <c r="D230" i="5"/>
  <c r="E230" i="5"/>
  <c r="F230" i="5"/>
  <c r="H230" i="5"/>
  <c r="I230" i="5"/>
  <c r="K230" i="5"/>
  <c r="L230" i="5"/>
  <c r="M230" i="5"/>
  <c r="O230" i="5"/>
  <c r="AI230" i="5"/>
  <c r="D231" i="5"/>
  <c r="E231" i="5"/>
  <c r="F231" i="5"/>
  <c r="H231" i="5"/>
  <c r="I231" i="5"/>
  <c r="K231" i="5"/>
  <c r="L231" i="5"/>
  <c r="M231" i="5"/>
  <c r="O231" i="5"/>
  <c r="AI231" i="5"/>
  <c r="D232" i="5"/>
  <c r="E232" i="5"/>
  <c r="F232" i="5"/>
  <c r="H232" i="5"/>
  <c r="I232" i="5"/>
  <c r="K232" i="5"/>
  <c r="L232" i="5"/>
  <c r="M232" i="5"/>
  <c r="O232" i="5"/>
  <c r="AI232" i="5"/>
  <c r="D233" i="5"/>
  <c r="E233" i="5"/>
  <c r="F233" i="5"/>
  <c r="H233" i="5"/>
  <c r="I233" i="5"/>
  <c r="K233" i="5"/>
  <c r="L233" i="5"/>
  <c r="M233" i="5"/>
  <c r="O233" i="5"/>
  <c r="AI233" i="5"/>
  <c r="D234" i="5"/>
  <c r="E234" i="5"/>
  <c r="F234" i="5"/>
  <c r="H234" i="5"/>
  <c r="I234" i="5"/>
  <c r="K234" i="5"/>
  <c r="L234" i="5"/>
  <c r="M234" i="5"/>
  <c r="O234" i="5"/>
  <c r="AI234" i="5"/>
  <c r="D235" i="5"/>
  <c r="E235" i="5"/>
  <c r="F235" i="5"/>
  <c r="H235" i="5"/>
  <c r="I235" i="5"/>
  <c r="K235" i="5"/>
  <c r="L235" i="5"/>
  <c r="M235" i="5"/>
  <c r="O235" i="5"/>
  <c r="AI235" i="5"/>
  <c r="D236" i="5"/>
  <c r="E236" i="5"/>
  <c r="F236" i="5"/>
  <c r="H236" i="5"/>
  <c r="I236" i="5"/>
  <c r="K236" i="5"/>
  <c r="L236" i="5"/>
  <c r="M236" i="5"/>
  <c r="O236" i="5"/>
  <c r="AI236" i="5"/>
  <c r="D237" i="5"/>
  <c r="E237" i="5"/>
  <c r="F237" i="5"/>
  <c r="H237" i="5"/>
  <c r="I237" i="5"/>
  <c r="K237" i="5"/>
  <c r="L237" i="5"/>
  <c r="M237" i="5"/>
  <c r="O237" i="5"/>
  <c r="AI237" i="5"/>
  <c r="D238" i="5"/>
  <c r="E238" i="5"/>
  <c r="F238" i="5"/>
  <c r="H238" i="5"/>
  <c r="I238" i="5"/>
  <c r="K238" i="5"/>
  <c r="L238" i="5"/>
  <c r="M238" i="5"/>
  <c r="O238" i="5"/>
  <c r="AI238" i="5"/>
  <c r="D239" i="5"/>
  <c r="E239" i="5"/>
  <c r="F239" i="5"/>
  <c r="H239" i="5"/>
  <c r="I239" i="5"/>
  <c r="K239" i="5"/>
  <c r="L239" i="5"/>
  <c r="M239" i="5"/>
  <c r="O239" i="5"/>
  <c r="AI239" i="5"/>
  <c r="D240" i="5"/>
  <c r="E240" i="5"/>
  <c r="F240" i="5"/>
  <c r="H240" i="5"/>
  <c r="I240" i="5"/>
  <c r="K240" i="5"/>
  <c r="L240" i="5"/>
  <c r="M240" i="5"/>
  <c r="O240" i="5"/>
  <c r="AI240" i="5"/>
  <c r="D241" i="5"/>
  <c r="E241" i="5"/>
  <c r="F241" i="5"/>
  <c r="H241" i="5"/>
  <c r="I241" i="5"/>
  <c r="K241" i="5"/>
  <c r="L241" i="5"/>
  <c r="M241" i="5"/>
  <c r="O241" i="5"/>
  <c r="AI241" i="5"/>
  <c r="D242" i="5"/>
  <c r="E242" i="5"/>
  <c r="F242" i="5"/>
  <c r="H242" i="5"/>
  <c r="I242" i="5"/>
  <c r="K242" i="5"/>
  <c r="L242" i="5"/>
  <c r="M242" i="5"/>
  <c r="O242" i="5"/>
  <c r="AI242" i="5"/>
  <c r="D243" i="5"/>
  <c r="E243" i="5"/>
  <c r="F243" i="5"/>
  <c r="H243" i="5"/>
  <c r="I243" i="5"/>
  <c r="K243" i="5"/>
  <c r="L243" i="5"/>
  <c r="M243" i="5"/>
  <c r="O243" i="5"/>
  <c r="AI243" i="5"/>
  <c r="D244" i="5"/>
  <c r="E244" i="5"/>
  <c r="F244" i="5"/>
  <c r="H244" i="5"/>
  <c r="I244" i="5"/>
  <c r="K244" i="5"/>
  <c r="L244" i="5"/>
  <c r="M244" i="5"/>
  <c r="O244" i="5"/>
  <c r="AI244" i="5"/>
  <c r="D245" i="5"/>
  <c r="E245" i="5"/>
  <c r="F245" i="5"/>
  <c r="H245" i="5"/>
  <c r="I245" i="5"/>
  <c r="K245" i="5"/>
  <c r="L245" i="5"/>
  <c r="M245" i="5"/>
  <c r="O245" i="5"/>
  <c r="AI245" i="5"/>
  <c r="D246" i="5"/>
  <c r="E246" i="5"/>
  <c r="F246" i="5"/>
  <c r="H246" i="5"/>
  <c r="I246" i="5"/>
  <c r="K246" i="5"/>
  <c r="L246" i="5"/>
  <c r="M246" i="5"/>
  <c r="O246" i="5"/>
  <c r="AI246" i="5"/>
  <c r="D247" i="5"/>
  <c r="E247" i="5"/>
  <c r="F247" i="5"/>
  <c r="H247" i="5"/>
  <c r="I247" i="5"/>
  <c r="K247" i="5"/>
  <c r="L247" i="5"/>
  <c r="M247" i="5"/>
  <c r="O247" i="5"/>
  <c r="AI247" i="5"/>
  <c r="D248" i="5"/>
  <c r="E248" i="5"/>
  <c r="F248" i="5"/>
  <c r="H248" i="5"/>
  <c r="I248" i="5"/>
  <c r="K248" i="5"/>
  <c r="L248" i="5"/>
  <c r="M248" i="5"/>
  <c r="O248" i="5"/>
  <c r="AI248" i="5"/>
  <c r="D249" i="5"/>
  <c r="E249" i="5"/>
  <c r="F249" i="5"/>
  <c r="H249" i="5"/>
  <c r="I249" i="5"/>
  <c r="K249" i="5"/>
  <c r="L249" i="5"/>
  <c r="M249" i="5"/>
  <c r="O249" i="5"/>
  <c r="AI249" i="5"/>
  <c r="D250" i="5"/>
  <c r="E250" i="5"/>
  <c r="F250" i="5"/>
  <c r="H250" i="5"/>
  <c r="I250" i="5"/>
  <c r="K250" i="5"/>
  <c r="L250" i="5"/>
  <c r="M250" i="5"/>
  <c r="O250" i="5"/>
  <c r="AI250" i="5"/>
  <c r="D251" i="5"/>
  <c r="E251" i="5"/>
  <c r="F251" i="5"/>
  <c r="H251" i="5"/>
  <c r="I251" i="5"/>
  <c r="K251" i="5"/>
  <c r="L251" i="5"/>
  <c r="M251" i="5"/>
  <c r="O251" i="5"/>
  <c r="AI251" i="5"/>
  <c r="D252" i="5"/>
  <c r="E252" i="5"/>
  <c r="F252" i="5"/>
  <c r="H252" i="5"/>
  <c r="I252" i="5"/>
  <c r="K252" i="5"/>
  <c r="L252" i="5"/>
  <c r="M252" i="5"/>
  <c r="O252" i="5"/>
  <c r="AI252" i="5"/>
  <c r="D253" i="5"/>
  <c r="E253" i="5"/>
  <c r="F253" i="5"/>
  <c r="H253" i="5"/>
  <c r="I253" i="5"/>
  <c r="K253" i="5"/>
  <c r="L253" i="5"/>
  <c r="M253" i="5"/>
  <c r="O253" i="5"/>
  <c r="AI253" i="5"/>
  <c r="D254" i="5"/>
  <c r="E254" i="5"/>
  <c r="F254" i="5"/>
  <c r="H254" i="5"/>
  <c r="I254" i="5"/>
  <c r="K254" i="5"/>
  <c r="L254" i="5"/>
  <c r="M254" i="5"/>
  <c r="O254" i="5"/>
  <c r="AI254" i="5"/>
  <c r="D255" i="5"/>
  <c r="E255" i="5"/>
  <c r="F255" i="5"/>
  <c r="H255" i="5"/>
  <c r="I255" i="5"/>
  <c r="K255" i="5"/>
  <c r="L255" i="5"/>
  <c r="M255" i="5"/>
  <c r="O255" i="5"/>
  <c r="AI255" i="5"/>
  <c r="D256" i="5"/>
  <c r="E256" i="5"/>
  <c r="F256" i="5"/>
  <c r="H256" i="5"/>
  <c r="I256" i="5"/>
  <c r="K256" i="5"/>
  <c r="L256" i="5"/>
  <c r="M256" i="5"/>
  <c r="O256" i="5"/>
  <c r="AI256" i="5"/>
  <c r="D257" i="5"/>
  <c r="E257" i="5"/>
  <c r="F257" i="5"/>
  <c r="H257" i="5"/>
  <c r="I257" i="5"/>
  <c r="K257" i="5"/>
  <c r="L257" i="5"/>
  <c r="M257" i="5"/>
  <c r="O257" i="5"/>
  <c r="AI257" i="5"/>
  <c r="D258" i="5"/>
  <c r="E258" i="5"/>
  <c r="F258" i="5"/>
  <c r="H258" i="5"/>
  <c r="I258" i="5"/>
  <c r="K258" i="5"/>
  <c r="L258" i="5"/>
  <c r="M258" i="5"/>
  <c r="O258" i="5"/>
  <c r="AI258" i="5"/>
  <c r="D259" i="5"/>
  <c r="E259" i="5"/>
  <c r="F259" i="5"/>
  <c r="H259" i="5"/>
  <c r="I259" i="5"/>
  <c r="K259" i="5"/>
  <c r="L259" i="5"/>
  <c r="M259" i="5"/>
  <c r="O259" i="5"/>
  <c r="AI259" i="5"/>
  <c r="D260" i="5"/>
  <c r="E260" i="5"/>
  <c r="F260" i="5"/>
  <c r="H260" i="5"/>
  <c r="I260" i="5"/>
  <c r="K260" i="5"/>
  <c r="L260" i="5"/>
  <c r="M260" i="5"/>
  <c r="O260" i="5"/>
  <c r="AI260" i="5"/>
  <c r="D261" i="5"/>
  <c r="E261" i="5"/>
  <c r="F261" i="5"/>
  <c r="H261" i="5"/>
  <c r="I261" i="5"/>
  <c r="K261" i="5"/>
  <c r="L261" i="5"/>
  <c r="M261" i="5"/>
  <c r="O261" i="5"/>
  <c r="AI261" i="5"/>
  <c r="D262" i="5"/>
  <c r="E262" i="5"/>
  <c r="F262" i="5"/>
  <c r="H262" i="5"/>
  <c r="I262" i="5"/>
  <c r="K262" i="5"/>
  <c r="L262" i="5"/>
  <c r="M262" i="5"/>
  <c r="O262" i="5"/>
  <c r="AI262" i="5"/>
  <c r="D263" i="5"/>
  <c r="E263" i="5"/>
  <c r="F263" i="5"/>
  <c r="H263" i="5"/>
  <c r="I263" i="5"/>
  <c r="K263" i="5"/>
  <c r="L263" i="5"/>
  <c r="M263" i="5"/>
  <c r="O263" i="5"/>
  <c r="AI263" i="5"/>
  <c r="D264" i="5"/>
  <c r="E264" i="5"/>
  <c r="F264" i="5"/>
  <c r="H264" i="5"/>
  <c r="I264" i="5"/>
  <c r="K264" i="5"/>
  <c r="L264" i="5"/>
  <c r="M264" i="5"/>
  <c r="O264" i="5"/>
  <c r="AI264" i="5"/>
  <c r="D265" i="5"/>
  <c r="E265" i="5"/>
  <c r="F265" i="5"/>
  <c r="H265" i="5"/>
  <c r="I265" i="5"/>
  <c r="K265" i="5"/>
  <c r="L265" i="5"/>
  <c r="M265" i="5"/>
  <c r="O265" i="5"/>
  <c r="AI265" i="5"/>
  <c r="D267" i="5"/>
  <c r="E267" i="5"/>
  <c r="F267" i="5"/>
  <c r="H267" i="5"/>
  <c r="I267" i="5"/>
  <c r="K267" i="5"/>
  <c r="L267" i="5"/>
  <c r="M267" i="5"/>
  <c r="O267" i="5"/>
  <c r="AI267" i="5"/>
  <c r="D268" i="5"/>
  <c r="E268" i="5"/>
  <c r="F268" i="5"/>
  <c r="H268" i="5"/>
  <c r="I268" i="5"/>
  <c r="K268" i="5"/>
  <c r="L268" i="5"/>
  <c r="M268" i="5"/>
  <c r="O268" i="5"/>
  <c r="AI268" i="5"/>
  <c r="D269" i="5"/>
  <c r="E269" i="5"/>
  <c r="F269" i="5"/>
  <c r="H269" i="5"/>
  <c r="I269" i="5"/>
  <c r="K269" i="5"/>
  <c r="L269" i="5"/>
  <c r="M269" i="5"/>
  <c r="O269" i="5"/>
  <c r="AI269" i="5"/>
  <c r="D270" i="5"/>
  <c r="E270" i="5"/>
  <c r="F270" i="5"/>
  <c r="H270" i="5"/>
  <c r="I270" i="5"/>
  <c r="K270" i="5"/>
  <c r="L270" i="5"/>
  <c r="M270" i="5"/>
  <c r="O270" i="5"/>
  <c r="AI270" i="5"/>
  <c r="D271" i="5"/>
  <c r="E271" i="5"/>
  <c r="F271" i="5"/>
  <c r="H271" i="5"/>
  <c r="I271" i="5"/>
  <c r="K271" i="5"/>
  <c r="L271" i="5"/>
  <c r="M271" i="5"/>
  <c r="O271" i="5"/>
  <c r="AI271" i="5"/>
  <c r="D272" i="5"/>
  <c r="E272" i="5"/>
  <c r="F272" i="5"/>
  <c r="H272" i="5"/>
  <c r="I272" i="5"/>
  <c r="K272" i="5"/>
  <c r="L272" i="5"/>
  <c r="M272" i="5"/>
  <c r="O272" i="5"/>
  <c r="AI272" i="5"/>
  <c r="D273" i="5"/>
  <c r="E273" i="5"/>
  <c r="F273" i="5"/>
  <c r="H273" i="5"/>
  <c r="I273" i="5"/>
  <c r="K273" i="5"/>
  <c r="L273" i="5"/>
  <c r="M273" i="5"/>
  <c r="O273" i="5"/>
  <c r="AI273" i="5"/>
  <c r="D274" i="5"/>
  <c r="E274" i="5"/>
  <c r="F274" i="5"/>
  <c r="H274" i="5"/>
  <c r="I274" i="5"/>
  <c r="K274" i="5"/>
  <c r="L274" i="5"/>
  <c r="M274" i="5"/>
  <c r="O274" i="5"/>
  <c r="AI274" i="5"/>
  <c r="D275" i="5"/>
  <c r="E275" i="5"/>
  <c r="F275" i="5"/>
  <c r="H275" i="5"/>
  <c r="I275" i="5"/>
  <c r="K275" i="5"/>
  <c r="L275" i="5"/>
  <c r="M275" i="5"/>
  <c r="O275" i="5"/>
  <c r="AI275" i="5"/>
  <c r="D276" i="5"/>
  <c r="E276" i="5"/>
  <c r="F276" i="5"/>
  <c r="H276" i="5"/>
  <c r="I276" i="5"/>
  <c r="K276" i="5"/>
  <c r="L276" i="5"/>
  <c r="M276" i="5"/>
  <c r="O276" i="5"/>
  <c r="AI276" i="5"/>
  <c r="D277" i="5"/>
  <c r="E277" i="5"/>
  <c r="F277" i="5"/>
  <c r="H277" i="5"/>
  <c r="I277" i="5"/>
  <c r="K277" i="5"/>
  <c r="L277" i="5"/>
  <c r="M277" i="5"/>
  <c r="O277" i="5"/>
  <c r="AI277" i="5"/>
  <c r="D278" i="5"/>
  <c r="E278" i="5"/>
  <c r="F278" i="5"/>
  <c r="H278" i="5"/>
  <c r="I278" i="5"/>
  <c r="K278" i="5"/>
  <c r="L278" i="5"/>
  <c r="M278" i="5"/>
  <c r="O278" i="5"/>
  <c r="AI278" i="5"/>
  <c r="D279" i="5"/>
  <c r="E279" i="5"/>
  <c r="F279" i="5"/>
  <c r="H279" i="5"/>
  <c r="I279" i="5"/>
  <c r="K279" i="5"/>
  <c r="L279" i="5"/>
  <c r="M279" i="5"/>
  <c r="O279" i="5"/>
  <c r="AI279" i="5"/>
  <c r="D280" i="5"/>
  <c r="E280" i="5"/>
  <c r="F280" i="5"/>
  <c r="H280" i="5"/>
  <c r="I280" i="5"/>
  <c r="K280" i="5"/>
  <c r="L280" i="5"/>
  <c r="M280" i="5"/>
  <c r="O280" i="5"/>
  <c r="AI280" i="5"/>
  <c r="D281" i="5"/>
  <c r="E281" i="5"/>
  <c r="F281" i="5"/>
  <c r="H281" i="5"/>
  <c r="I281" i="5"/>
  <c r="K281" i="5"/>
  <c r="L281" i="5"/>
  <c r="M281" i="5"/>
  <c r="O281" i="5"/>
  <c r="AI281" i="5"/>
  <c r="D282" i="5"/>
  <c r="E282" i="5"/>
  <c r="F282" i="5"/>
  <c r="H282" i="5"/>
  <c r="I282" i="5"/>
  <c r="K282" i="5"/>
  <c r="L282" i="5"/>
  <c r="M282" i="5"/>
  <c r="O282" i="5"/>
  <c r="AI282" i="5"/>
  <c r="D283" i="5"/>
  <c r="E283" i="5"/>
  <c r="F283" i="5"/>
  <c r="H283" i="5"/>
  <c r="I283" i="5"/>
  <c r="K283" i="5"/>
  <c r="L283" i="5"/>
  <c r="M283" i="5"/>
  <c r="O283" i="5"/>
  <c r="AI283" i="5"/>
  <c r="D284" i="5"/>
  <c r="E284" i="5"/>
  <c r="F284" i="5"/>
  <c r="H284" i="5"/>
  <c r="I284" i="5"/>
  <c r="K284" i="5"/>
  <c r="L284" i="5"/>
  <c r="M284" i="5"/>
  <c r="O284" i="5"/>
  <c r="AI284" i="5"/>
  <c r="D285" i="5"/>
  <c r="E285" i="5"/>
  <c r="F285" i="5"/>
  <c r="H285" i="5"/>
  <c r="I285" i="5"/>
  <c r="K285" i="5"/>
  <c r="L285" i="5"/>
  <c r="M285" i="5"/>
  <c r="O285" i="5"/>
  <c r="AI285" i="5"/>
  <c r="D286" i="5"/>
  <c r="E286" i="5"/>
  <c r="F286" i="5"/>
  <c r="H286" i="5"/>
  <c r="I286" i="5"/>
  <c r="K286" i="5"/>
  <c r="L286" i="5"/>
  <c r="M286" i="5"/>
  <c r="O286" i="5"/>
  <c r="AI286" i="5"/>
  <c r="D287" i="5"/>
  <c r="E287" i="5"/>
  <c r="F287" i="5"/>
  <c r="H287" i="5"/>
  <c r="I287" i="5"/>
  <c r="K287" i="5"/>
  <c r="L287" i="5"/>
  <c r="M287" i="5"/>
  <c r="O287" i="5"/>
  <c r="AI287" i="5"/>
  <c r="D288" i="5"/>
  <c r="E288" i="5"/>
  <c r="F288" i="5"/>
  <c r="H288" i="5"/>
  <c r="I288" i="5"/>
  <c r="K288" i="5"/>
  <c r="L288" i="5"/>
  <c r="M288" i="5"/>
  <c r="O288" i="5"/>
  <c r="AI288" i="5"/>
  <c r="D289" i="5"/>
  <c r="E289" i="5"/>
  <c r="F289" i="5"/>
  <c r="H289" i="5"/>
  <c r="I289" i="5"/>
  <c r="K289" i="5"/>
  <c r="L289" i="5"/>
  <c r="M289" i="5"/>
  <c r="O289" i="5"/>
  <c r="AI289" i="5"/>
  <c r="D290" i="5"/>
  <c r="E290" i="5"/>
  <c r="F290" i="5"/>
  <c r="H290" i="5"/>
  <c r="I290" i="5"/>
  <c r="K290" i="5"/>
  <c r="L290" i="5"/>
  <c r="M290" i="5"/>
  <c r="O290" i="5"/>
  <c r="AI290" i="5"/>
  <c r="D291" i="5"/>
  <c r="E291" i="5"/>
  <c r="F291" i="5"/>
  <c r="H291" i="5"/>
  <c r="I291" i="5"/>
  <c r="K291" i="5"/>
  <c r="L291" i="5"/>
  <c r="M291" i="5"/>
  <c r="O291" i="5"/>
  <c r="AI291" i="5"/>
  <c r="D292" i="5"/>
  <c r="E292" i="5"/>
  <c r="F292" i="5"/>
  <c r="H292" i="5"/>
  <c r="I292" i="5"/>
  <c r="K292" i="5"/>
  <c r="L292" i="5"/>
  <c r="M292" i="5"/>
  <c r="O292" i="5"/>
  <c r="AI292" i="5"/>
  <c r="D293" i="5"/>
  <c r="E293" i="5"/>
  <c r="F293" i="5"/>
  <c r="H293" i="5"/>
  <c r="I293" i="5"/>
  <c r="K293" i="5"/>
  <c r="L293" i="5"/>
  <c r="M293" i="5"/>
  <c r="O293" i="5"/>
  <c r="AI293" i="5"/>
  <c r="D294" i="5"/>
  <c r="E294" i="5"/>
  <c r="F294" i="5"/>
  <c r="H294" i="5"/>
  <c r="I294" i="5"/>
  <c r="K294" i="5"/>
  <c r="L294" i="5"/>
  <c r="M294" i="5"/>
  <c r="O294" i="5"/>
  <c r="AI294" i="5"/>
  <c r="D295" i="5"/>
  <c r="E295" i="5"/>
  <c r="F295" i="5"/>
  <c r="H295" i="5"/>
  <c r="I295" i="5"/>
  <c r="K295" i="5"/>
  <c r="L295" i="5"/>
  <c r="M295" i="5"/>
  <c r="O295" i="5"/>
  <c r="AI295" i="5"/>
  <c r="D296" i="5"/>
  <c r="E296" i="5"/>
  <c r="F296" i="5"/>
  <c r="H296" i="5"/>
  <c r="I296" i="5"/>
  <c r="K296" i="5"/>
  <c r="L296" i="5"/>
  <c r="M296" i="5"/>
  <c r="O296" i="5"/>
  <c r="AI296" i="5"/>
  <c r="D297" i="5"/>
  <c r="E297" i="5"/>
  <c r="F297" i="5"/>
  <c r="H297" i="5"/>
  <c r="I297" i="5"/>
  <c r="K297" i="5"/>
  <c r="L297" i="5"/>
  <c r="M297" i="5"/>
  <c r="O297" i="5"/>
  <c r="AI297" i="5"/>
  <c r="D298" i="5"/>
  <c r="E298" i="5"/>
  <c r="F298" i="5"/>
  <c r="H298" i="5"/>
  <c r="I298" i="5"/>
  <c r="K298" i="5"/>
  <c r="L298" i="5"/>
  <c r="M298" i="5"/>
  <c r="O298" i="5"/>
  <c r="AI298" i="5"/>
  <c r="D299" i="5"/>
  <c r="E299" i="5"/>
  <c r="F299" i="5"/>
  <c r="H299" i="5"/>
  <c r="I299" i="5"/>
  <c r="K299" i="5"/>
  <c r="L299" i="5"/>
  <c r="M299" i="5"/>
  <c r="O299" i="5"/>
  <c r="AI299" i="5"/>
  <c r="D300" i="5"/>
  <c r="E300" i="5"/>
  <c r="F300" i="5"/>
  <c r="H300" i="5"/>
  <c r="I300" i="5"/>
  <c r="K300" i="5"/>
  <c r="L300" i="5"/>
  <c r="M300" i="5"/>
  <c r="O300" i="5"/>
  <c r="AI300" i="5"/>
  <c r="D301" i="5"/>
  <c r="E301" i="5"/>
  <c r="F301" i="5"/>
  <c r="H301" i="5"/>
  <c r="I301" i="5"/>
  <c r="K301" i="5"/>
  <c r="L301" i="5"/>
  <c r="M301" i="5"/>
  <c r="O301" i="5"/>
  <c r="AI301" i="5"/>
  <c r="D302" i="5"/>
  <c r="E302" i="5"/>
  <c r="F302" i="5"/>
  <c r="H302" i="5"/>
  <c r="I302" i="5"/>
  <c r="K302" i="5"/>
  <c r="L302" i="5"/>
  <c r="M302" i="5"/>
  <c r="O302" i="5"/>
  <c r="AI302" i="5"/>
  <c r="D303" i="5"/>
  <c r="E303" i="5"/>
  <c r="F303" i="5"/>
  <c r="H303" i="5"/>
  <c r="I303" i="5"/>
  <c r="K303" i="5"/>
  <c r="L303" i="5"/>
  <c r="M303" i="5"/>
  <c r="O303" i="5"/>
  <c r="AI303" i="5"/>
  <c r="D304" i="5"/>
  <c r="E304" i="5"/>
  <c r="F304" i="5"/>
  <c r="H304" i="5"/>
  <c r="I304" i="5"/>
  <c r="K304" i="5"/>
  <c r="L304" i="5"/>
  <c r="M304" i="5"/>
  <c r="O304" i="5"/>
  <c r="AI304" i="5"/>
  <c r="D305" i="5"/>
  <c r="E305" i="5"/>
  <c r="F305" i="5"/>
  <c r="H305" i="5"/>
  <c r="I305" i="5"/>
  <c r="K305" i="5"/>
  <c r="L305" i="5"/>
  <c r="M305" i="5"/>
  <c r="O305" i="5"/>
  <c r="AI305" i="5"/>
  <c r="D306" i="5"/>
  <c r="E306" i="5"/>
  <c r="F306" i="5"/>
  <c r="H306" i="5"/>
  <c r="I306" i="5"/>
  <c r="K306" i="5"/>
  <c r="L306" i="5"/>
  <c r="M306" i="5"/>
  <c r="O306" i="5"/>
  <c r="AI306" i="5"/>
  <c r="D307" i="5"/>
  <c r="E307" i="5"/>
  <c r="F307" i="5"/>
  <c r="H307" i="5"/>
  <c r="I307" i="5"/>
  <c r="K307" i="5"/>
  <c r="L307" i="5"/>
  <c r="M307" i="5"/>
  <c r="O307" i="5"/>
  <c r="AI307" i="5"/>
  <c r="D308" i="5"/>
  <c r="E308" i="5"/>
  <c r="F308" i="5"/>
  <c r="H308" i="5"/>
  <c r="I308" i="5"/>
  <c r="K308" i="5"/>
  <c r="L308" i="5"/>
  <c r="M308" i="5"/>
  <c r="O308" i="5"/>
  <c r="AI308" i="5"/>
  <c r="D309" i="5"/>
  <c r="E309" i="5"/>
  <c r="F309" i="5"/>
  <c r="H309" i="5"/>
  <c r="I309" i="5"/>
  <c r="K309" i="5"/>
  <c r="L309" i="5"/>
  <c r="M309" i="5"/>
  <c r="O309" i="5"/>
  <c r="AI309" i="5"/>
  <c r="D310" i="5"/>
  <c r="E310" i="5"/>
  <c r="F310" i="5"/>
  <c r="H310" i="5"/>
  <c r="I310" i="5"/>
  <c r="K310" i="5"/>
  <c r="L310" i="5"/>
  <c r="M310" i="5"/>
  <c r="O310" i="5"/>
  <c r="AI310" i="5"/>
  <c r="D311" i="5"/>
  <c r="E311" i="5"/>
  <c r="F311" i="5"/>
  <c r="H311" i="5"/>
  <c r="I311" i="5"/>
  <c r="K311" i="5"/>
  <c r="L311" i="5"/>
  <c r="M311" i="5"/>
  <c r="O311" i="5"/>
  <c r="AI311" i="5"/>
  <c r="D312" i="5"/>
  <c r="E312" i="5"/>
  <c r="F312" i="5"/>
  <c r="H312" i="5"/>
  <c r="I312" i="5"/>
  <c r="K312" i="5"/>
  <c r="L312" i="5"/>
  <c r="M312" i="5"/>
  <c r="O312" i="5"/>
  <c r="AI312" i="5"/>
  <c r="D313" i="5"/>
  <c r="E313" i="5"/>
  <c r="F313" i="5"/>
  <c r="H313" i="5"/>
  <c r="I313" i="5"/>
  <c r="K313" i="5"/>
  <c r="L313" i="5"/>
  <c r="M313" i="5"/>
  <c r="O313" i="5"/>
  <c r="AI313" i="5"/>
  <c r="D314" i="5"/>
  <c r="E314" i="5"/>
  <c r="F314" i="5"/>
  <c r="H314" i="5"/>
  <c r="I314" i="5"/>
  <c r="K314" i="5"/>
  <c r="L314" i="5"/>
  <c r="M314" i="5"/>
  <c r="O314" i="5"/>
  <c r="AI314" i="5"/>
  <c r="D315" i="5"/>
  <c r="E315" i="5"/>
  <c r="F315" i="5"/>
  <c r="H315" i="5"/>
  <c r="I315" i="5"/>
  <c r="K315" i="5"/>
  <c r="L315" i="5"/>
  <c r="M315" i="5"/>
  <c r="O315" i="5"/>
  <c r="AI315" i="5"/>
  <c r="D316" i="5"/>
  <c r="E316" i="5"/>
  <c r="F316" i="5"/>
  <c r="H316" i="5"/>
  <c r="I316" i="5"/>
  <c r="K316" i="5"/>
  <c r="L316" i="5"/>
  <c r="M316" i="5"/>
  <c r="O316" i="5"/>
  <c r="AI316" i="5"/>
  <c r="D317" i="5"/>
  <c r="E317" i="5"/>
  <c r="F317" i="5"/>
  <c r="H317" i="5"/>
  <c r="I317" i="5"/>
  <c r="K317" i="5"/>
  <c r="L317" i="5"/>
  <c r="M317" i="5"/>
  <c r="O317" i="5"/>
  <c r="AI317" i="5"/>
  <c r="D318" i="5"/>
  <c r="E318" i="5"/>
  <c r="F318" i="5"/>
  <c r="H318" i="5"/>
  <c r="I318" i="5"/>
  <c r="K318" i="5"/>
  <c r="L318" i="5"/>
  <c r="M318" i="5"/>
  <c r="O318" i="5"/>
  <c r="AI318" i="5"/>
  <c r="D319" i="5"/>
  <c r="E319" i="5"/>
  <c r="F319" i="5"/>
  <c r="H319" i="5"/>
  <c r="I319" i="5"/>
  <c r="K319" i="5"/>
  <c r="L319" i="5"/>
  <c r="M319" i="5"/>
  <c r="O319" i="5"/>
  <c r="AI319" i="5"/>
  <c r="D320" i="5"/>
  <c r="E320" i="5"/>
  <c r="F320" i="5"/>
  <c r="H320" i="5"/>
  <c r="I320" i="5"/>
  <c r="K320" i="5"/>
  <c r="L320" i="5"/>
  <c r="M320" i="5"/>
  <c r="O320" i="5"/>
  <c r="AI320" i="5"/>
  <c r="D321" i="5"/>
  <c r="E321" i="5"/>
  <c r="F321" i="5"/>
  <c r="H321" i="5"/>
  <c r="I321" i="5"/>
  <c r="K321" i="5"/>
  <c r="L321" i="5"/>
  <c r="M321" i="5"/>
  <c r="O321" i="5"/>
  <c r="AI321" i="5"/>
  <c r="D322" i="5"/>
  <c r="E322" i="5"/>
  <c r="F322" i="5"/>
  <c r="H322" i="5"/>
  <c r="I322" i="5"/>
  <c r="K322" i="5"/>
  <c r="L322" i="5"/>
  <c r="M322" i="5"/>
  <c r="O322" i="5"/>
  <c r="AI322" i="5"/>
  <c r="D323" i="5"/>
  <c r="E323" i="5"/>
  <c r="F323" i="5"/>
  <c r="H323" i="5"/>
  <c r="I323" i="5"/>
  <c r="K323" i="5"/>
  <c r="L323" i="5"/>
  <c r="M323" i="5"/>
  <c r="O323" i="5"/>
  <c r="AI323" i="5"/>
  <c r="D324" i="5"/>
  <c r="E324" i="5"/>
  <c r="F324" i="5"/>
  <c r="H324" i="5"/>
  <c r="I324" i="5"/>
  <c r="K324" i="5"/>
  <c r="L324" i="5"/>
  <c r="M324" i="5"/>
  <c r="O324" i="5"/>
  <c r="AI324" i="5"/>
  <c r="D325" i="5"/>
  <c r="E325" i="5"/>
  <c r="F325" i="5"/>
  <c r="H325" i="5"/>
  <c r="I325" i="5"/>
  <c r="K325" i="5"/>
  <c r="L325" i="5"/>
  <c r="M325" i="5"/>
  <c r="O325" i="5"/>
  <c r="AI325" i="5"/>
  <c r="D326" i="5"/>
  <c r="E326" i="5"/>
  <c r="F326" i="5"/>
  <c r="H326" i="5"/>
  <c r="I326" i="5"/>
  <c r="K326" i="5"/>
  <c r="L326" i="5"/>
  <c r="M326" i="5"/>
  <c r="O326" i="5"/>
  <c r="AI326" i="5"/>
  <c r="D327" i="5"/>
  <c r="E327" i="5"/>
  <c r="F327" i="5"/>
  <c r="H327" i="5"/>
  <c r="I327" i="5"/>
  <c r="K327" i="5"/>
  <c r="L327" i="5"/>
  <c r="M327" i="5"/>
  <c r="O327" i="5"/>
  <c r="AI327" i="5"/>
  <c r="D328" i="5"/>
  <c r="E328" i="5"/>
  <c r="F328" i="5"/>
  <c r="H328" i="5"/>
  <c r="I328" i="5"/>
  <c r="K328" i="5"/>
  <c r="L328" i="5"/>
  <c r="M328" i="5"/>
  <c r="O328" i="5"/>
  <c r="AI328" i="5"/>
  <c r="D329" i="5"/>
  <c r="E329" i="5"/>
  <c r="F329" i="5"/>
  <c r="H329" i="5"/>
  <c r="I329" i="5"/>
  <c r="K329" i="5"/>
  <c r="L329" i="5"/>
  <c r="M329" i="5"/>
  <c r="O329" i="5"/>
  <c r="AI329" i="5"/>
  <c r="D330" i="5"/>
  <c r="E330" i="5"/>
  <c r="F330" i="5"/>
  <c r="H330" i="5"/>
  <c r="I330" i="5"/>
  <c r="K330" i="5"/>
  <c r="L330" i="5"/>
  <c r="M330" i="5"/>
  <c r="O330" i="5"/>
  <c r="AI330" i="5"/>
  <c r="D331" i="5"/>
  <c r="E331" i="5"/>
  <c r="F331" i="5"/>
  <c r="H331" i="5"/>
  <c r="I331" i="5"/>
  <c r="K331" i="5"/>
  <c r="L331" i="5"/>
  <c r="M331" i="5"/>
  <c r="O331" i="5"/>
  <c r="AI331" i="5"/>
  <c r="D332" i="5"/>
  <c r="E332" i="5"/>
  <c r="F332" i="5"/>
  <c r="H332" i="5"/>
  <c r="I332" i="5"/>
  <c r="K332" i="5"/>
  <c r="L332" i="5"/>
  <c r="M332" i="5"/>
  <c r="O332" i="5"/>
  <c r="AI332" i="5"/>
  <c r="D333" i="5"/>
  <c r="E333" i="5"/>
  <c r="F333" i="5"/>
  <c r="H333" i="5"/>
  <c r="I333" i="5"/>
  <c r="K333" i="5"/>
  <c r="L333" i="5"/>
  <c r="M333" i="5"/>
  <c r="O333" i="5"/>
  <c r="AI333" i="5"/>
  <c r="D334" i="5"/>
  <c r="E334" i="5"/>
  <c r="F334" i="5"/>
  <c r="H334" i="5"/>
  <c r="I334" i="5"/>
  <c r="K334" i="5"/>
  <c r="L334" i="5"/>
  <c r="M334" i="5"/>
  <c r="O334" i="5"/>
  <c r="AI334" i="5"/>
  <c r="D335" i="5"/>
  <c r="E335" i="5"/>
  <c r="F335" i="5"/>
  <c r="H335" i="5"/>
  <c r="I335" i="5"/>
  <c r="K335" i="5"/>
  <c r="L335" i="5"/>
  <c r="M335" i="5"/>
  <c r="O335" i="5"/>
  <c r="AI335" i="5"/>
  <c r="D336" i="5"/>
  <c r="E336" i="5"/>
  <c r="F336" i="5"/>
  <c r="H336" i="5"/>
  <c r="I336" i="5"/>
  <c r="K336" i="5"/>
  <c r="L336" i="5"/>
  <c r="M336" i="5"/>
  <c r="O336" i="5"/>
  <c r="AI336" i="5"/>
  <c r="D337" i="5"/>
  <c r="E337" i="5"/>
  <c r="F337" i="5"/>
  <c r="H337" i="5"/>
  <c r="I337" i="5"/>
  <c r="K337" i="5"/>
  <c r="L337" i="5"/>
  <c r="M337" i="5"/>
  <c r="O337" i="5"/>
  <c r="AI337" i="5"/>
  <c r="D338" i="5"/>
  <c r="E338" i="5"/>
  <c r="F338" i="5"/>
  <c r="H338" i="5"/>
  <c r="I338" i="5"/>
  <c r="K338" i="5"/>
  <c r="L338" i="5"/>
  <c r="M338" i="5"/>
  <c r="O338" i="5"/>
  <c r="AI338" i="5"/>
  <c r="D339" i="5"/>
  <c r="E339" i="5"/>
  <c r="F339" i="5"/>
  <c r="H339" i="5"/>
  <c r="I339" i="5"/>
  <c r="K339" i="5"/>
  <c r="L339" i="5"/>
  <c r="M339" i="5"/>
  <c r="O339" i="5"/>
  <c r="AI339" i="5"/>
  <c r="D340" i="5"/>
  <c r="E340" i="5"/>
  <c r="F340" i="5"/>
  <c r="H340" i="5"/>
  <c r="I340" i="5"/>
  <c r="K340" i="5"/>
  <c r="L340" i="5"/>
  <c r="M340" i="5"/>
  <c r="O340" i="5"/>
  <c r="AI340" i="5"/>
  <c r="D341" i="5"/>
  <c r="E341" i="5"/>
  <c r="F341" i="5"/>
  <c r="H341" i="5"/>
  <c r="I341" i="5"/>
  <c r="K341" i="5"/>
  <c r="L341" i="5"/>
  <c r="M341" i="5"/>
  <c r="O341" i="5"/>
  <c r="AI341" i="5"/>
  <c r="D342" i="5"/>
  <c r="E342" i="5"/>
  <c r="F342" i="5"/>
  <c r="H342" i="5"/>
  <c r="I342" i="5"/>
  <c r="K342" i="5"/>
  <c r="L342" i="5"/>
  <c r="M342" i="5"/>
  <c r="O342" i="5"/>
  <c r="AI342" i="5"/>
  <c r="D343" i="5"/>
  <c r="E343" i="5"/>
  <c r="F343" i="5"/>
  <c r="H343" i="5"/>
  <c r="I343" i="5"/>
  <c r="K343" i="5"/>
  <c r="L343" i="5"/>
  <c r="M343" i="5"/>
  <c r="O343" i="5"/>
  <c r="AI343" i="5"/>
  <c r="D344" i="5"/>
  <c r="E344" i="5"/>
  <c r="F344" i="5"/>
  <c r="H344" i="5"/>
  <c r="I344" i="5"/>
  <c r="K344" i="5"/>
  <c r="L344" i="5"/>
  <c r="M344" i="5"/>
  <c r="O344" i="5"/>
  <c r="AI344" i="5"/>
  <c r="D345" i="5"/>
  <c r="E345" i="5"/>
  <c r="F345" i="5"/>
  <c r="H345" i="5"/>
  <c r="I345" i="5"/>
  <c r="K345" i="5"/>
  <c r="L345" i="5"/>
  <c r="M345" i="5"/>
  <c r="O345" i="5"/>
  <c r="AI345" i="5"/>
  <c r="D346" i="5"/>
  <c r="E346" i="5"/>
  <c r="F346" i="5"/>
  <c r="H346" i="5"/>
  <c r="I346" i="5"/>
  <c r="K346" i="5"/>
  <c r="L346" i="5"/>
  <c r="M346" i="5"/>
  <c r="O346" i="5"/>
  <c r="AI346" i="5"/>
  <c r="D347" i="5"/>
  <c r="E347" i="5"/>
  <c r="F347" i="5"/>
  <c r="H347" i="5"/>
  <c r="I347" i="5"/>
  <c r="K347" i="5"/>
  <c r="L347" i="5"/>
  <c r="M347" i="5"/>
  <c r="O347" i="5"/>
  <c r="AI347" i="5"/>
  <c r="D348" i="5"/>
  <c r="E348" i="5"/>
  <c r="F348" i="5"/>
  <c r="H348" i="5"/>
  <c r="I348" i="5"/>
  <c r="K348" i="5"/>
  <c r="L348" i="5"/>
  <c r="M348" i="5"/>
  <c r="O348" i="5"/>
  <c r="AI348" i="5"/>
  <c r="D349" i="5"/>
  <c r="E349" i="5"/>
  <c r="F349" i="5"/>
  <c r="H349" i="5"/>
  <c r="I349" i="5"/>
  <c r="K349" i="5"/>
  <c r="L349" i="5"/>
  <c r="M349" i="5"/>
  <c r="O349" i="5"/>
  <c r="AI349" i="5"/>
  <c r="D350" i="5"/>
  <c r="E350" i="5"/>
  <c r="F350" i="5"/>
  <c r="H350" i="5"/>
  <c r="I350" i="5"/>
  <c r="K350" i="5"/>
  <c r="L350" i="5"/>
  <c r="M350" i="5"/>
  <c r="O350" i="5"/>
  <c r="AI350" i="5"/>
  <c r="D351" i="5"/>
  <c r="E351" i="5"/>
  <c r="F351" i="5"/>
  <c r="H351" i="5"/>
  <c r="I351" i="5"/>
  <c r="K351" i="5"/>
  <c r="L351" i="5"/>
  <c r="M351" i="5"/>
  <c r="O351" i="5"/>
  <c r="AI351" i="5"/>
  <c r="D352" i="5"/>
  <c r="E352" i="5"/>
  <c r="F352" i="5"/>
  <c r="H352" i="5"/>
  <c r="I352" i="5"/>
  <c r="K352" i="5"/>
  <c r="L352" i="5"/>
  <c r="M352" i="5"/>
  <c r="O352" i="5"/>
  <c r="AI352" i="5"/>
  <c r="D353" i="5"/>
  <c r="E353" i="5"/>
  <c r="F353" i="5"/>
  <c r="H353" i="5"/>
  <c r="I353" i="5"/>
  <c r="K353" i="5"/>
  <c r="L353" i="5"/>
  <c r="M353" i="5"/>
  <c r="O353" i="5"/>
  <c r="AI353" i="5"/>
  <c r="D354" i="5"/>
  <c r="E354" i="5"/>
  <c r="F354" i="5"/>
  <c r="H354" i="5"/>
  <c r="I354" i="5"/>
  <c r="K354" i="5"/>
  <c r="L354" i="5"/>
  <c r="M354" i="5"/>
  <c r="O354" i="5"/>
  <c r="AI354" i="5"/>
  <c r="D355" i="5"/>
  <c r="E355" i="5"/>
  <c r="F355" i="5"/>
  <c r="H355" i="5"/>
  <c r="I355" i="5"/>
  <c r="K355" i="5"/>
  <c r="L355" i="5"/>
  <c r="M355" i="5"/>
  <c r="O355" i="5"/>
  <c r="AI355" i="5"/>
  <c r="D356" i="5"/>
  <c r="E356" i="5"/>
  <c r="F356" i="5"/>
  <c r="H356" i="5"/>
  <c r="I356" i="5"/>
  <c r="K356" i="5"/>
  <c r="L356" i="5"/>
  <c r="M356" i="5"/>
  <c r="O356" i="5"/>
  <c r="AI356" i="5"/>
  <c r="D357" i="5"/>
  <c r="E357" i="5"/>
  <c r="F357" i="5"/>
  <c r="H357" i="5"/>
  <c r="I357" i="5"/>
  <c r="K357" i="5"/>
  <c r="L357" i="5"/>
  <c r="M357" i="5"/>
  <c r="O357" i="5"/>
  <c r="AI357" i="5"/>
  <c r="D358" i="5"/>
  <c r="E358" i="5"/>
  <c r="F358" i="5"/>
  <c r="H358" i="5"/>
  <c r="I358" i="5"/>
  <c r="K358" i="5"/>
  <c r="L358" i="5"/>
  <c r="M358" i="5"/>
  <c r="O358" i="5"/>
  <c r="AI358" i="5"/>
  <c r="D359" i="5"/>
  <c r="E359" i="5"/>
  <c r="F359" i="5"/>
  <c r="H359" i="5"/>
  <c r="I359" i="5"/>
  <c r="K359" i="5"/>
  <c r="L359" i="5"/>
  <c r="M359" i="5"/>
  <c r="O359" i="5"/>
  <c r="AI359" i="5"/>
  <c r="D360" i="5"/>
  <c r="E360" i="5"/>
  <c r="F360" i="5"/>
  <c r="H360" i="5"/>
  <c r="I360" i="5"/>
  <c r="K360" i="5"/>
  <c r="L360" i="5"/>
  <c r="M360" i="5"/>
  <c r="O360" i="5"/>
  <c r="AI360" i="5"/>
  <c r="D361" i="5"/>
  <c r="E361" i="5"/>
  <c r="F361" i="5"/>
  <c r="H361" i="5"/>
  <c r="I361" i="5"/>
  <c r="K361" i="5"/>
  <c r="L361" i="5"/>
  <c r="M361" i="5"/>
  <c r="O361" i="5"/>
  <c r="AI361" i="5"/>
  <c r="D362" i="5"/>
  <c r="E362" i="5"/>
  <c r="F362" i="5"/>
  <c r="H362" i="5"/>
  <c r="I362" i="5"/>
  <c r="K362" i="5"/>
  <c r="L362" i="5"/>
  <c r="M362" i="5"/>
  <c r="O362" i="5"/>
  <c r="AI362" i="5"/>
  <c r="D363" i="5"/>
  <c r="E363" i="5"/>
  <c r="F363" i="5"/>
  <c r="H363" i="5"/>
  <c r="I363" i="5"/>
  <c r="K363" i="5"/>
  <c r="L363" i="5"/>
  <c r="M363" i="5"/>
  <c r="O363" i="5"/>
  <c r="AI363" i="5"/>
  <c r="D364" i="5"/>
  <c r="E364" i="5"/>
  <c r="F364" i="5"/>
  <c r="H364" i="5"/>
  <c r="I364" i="5"/>
  <c r="K364" i="5"/>
  <c r="L364" i="5"/>
  <c r="M364" i="5"/>
  <c r="O364" i="5"/>
  <c r="AI364" i="5"/>
  <c r="D365" i="5"/>
  <c r="E365" i="5"/>
  <c r="F365" i="5"/>
  <c r="H365" i="5"/>
  <c r="I365" i="5"/>
  <c r="K365" i="5"/>
  <c r="L365" i="5"/>
  <c r="M365" i="5"/>
  <c r="O365" i="5"/>
  <c r="AI365" i="5"/>
  <c r="D366" i="5"/>
  <c r="E366" i="5"/>
  <c r="F366" i="5"/>
  <c r="H366" i="5"/>
  <c r="I366" i="5"/>
  <c r="K366" i="5"/>
  <c r="L366" i="5"/>
  <c r="M366" i="5"/>
  <c r="O366" i="5"/>
  <c r="AI366" i="5"/>
  <c r="D367" i="5"/>
  <c r="E367" i="5"/>
  <c r="F367" i="5"/>
  <c r="H367" i="5"/>
  <c r="I367" i="5"/>
  <c r="K367" i="5"/>
  <c r="L367" i="5"/>
  <c r="M367" i="5"/>
  <c r="O367" i="5"/>
  <c r="AI367" i="5"/>
  <c r="D368" i="5"/>
  <c r="E368" i="5"/>
  <c r="F368" i="5"/>
  <c r="H368" i="5"/>
  <c r="I368" i="5"/>
  <c r="K368" i="5"/>
  <c r="L368" i="5"/>
  <c r="M368" i="5"/>
  <c r="O368" i="5"/>
  <c r="AI368" i="5"/>
  <c r="D369" i="5"/>
  <c r="E369" i="5"/>
  <c r="F369" i="5"/>
  <c r="H369" i="5"/>
  <c r="I369" i="5"/>
  <c r="K369" i="5"/>
  <c r="L369" i="5"/>
  <c r="M369" i="5"/>
  <c r="O369" i="5"/>
  <c r="AI369" i="5"/>
  <c r="D370" i="5"/>
  <c r="E370" i="5"/>
  <c r="F370" i="5"/>
  <c r="H370" i="5"/>
  <c r="I370" i="5"/>
  <c r="K370" i="5"/>
  <c r="L370" i="5"/>
  <c r="M370" i="5"/>
  <c r="O370" i="5"/>
  <c r="AI370" i="5"/>
  <c r="D371" i="5"/>
  <c r="E371" i="5"/>
  <c r="F371" i="5"/>
  <c r="H371" i="5"/>
  <c r="I371" i="5"/>
  <c r="K371" i="5"/>
  <c r="L371" i="5"/>
  <c r="M371" i="5"/>
  <c r="O371" i="5"/>
  <c r="AI371" i="5"/>
  <c r="D372" i="5"/>
  <c r="E372" i="5"/>
  <c r="F372" i="5"/>
  <c r="H372" i="5"/>
  <c r="I372" i="5"/>
  <c r="K372" i="5"/>
  <c r="L372" i="5"/>
  <c r="M372" i="5"/>
  <c r="O372" i="5"/>
  <c r="AI372" i="5"/>
  <c r="D373" i="5"/>
  <c r="E373" i="5"/>
  <c r="F373" i="5"/>
  <c r="H373" i="5"/>
  <c r="I373" i="5"/>
  <c r="K373" i="5"/>
  <c r="L373" i="5"/>
  <c r="M373" i="5"/>
  <c r="O373" i="5"/>
  <c r="AI373" i="5"/>
  <c r="D374" i="5"/>
  <c r="E374" i="5"/>
  <c r="F374" i="5"/>
  <c r="H374" i="5"/>
  <c r="I374" i="5"/>
  <c r="K374" i="5"/>
  <c r="L374" i="5"/>
  <c r="M374" i="5"/>
  <c r="O374" i="5"/>
  <c r="AI374" i="5"/>
  <c r="D375" i="5"/>
  <c r="E375" i="5"/>
  <c r="F375" i="5"/>
  <c r="H375" i="5"/>
  <c r="I375" i="5"/>
  <c r="K375" i="5"/>
  <c r="L375" i="5"/>
  <c r="M375" i="5"/>
  <c r="O375" i="5"/>
  <c r="AI375" i="5"/>
  <c r="D376" i="5"/>
  <c r="E376" i="5"/>
  <c r="F376" i="5"/>
  <c r="H376" i="5"/>
  <c r="I376" i="5"/>
  <c r="K376" i="5"/>
  <c r="L376" i="5"/>
  <c r="M376" i="5"/>
  <c r="O376" i="5"/>
  <c r="AI376" i="5"/>
  <c r="D377" i="5"/>
  <c r="E377" i="5"/>
  <c r="F377" i="5"/>
  <c r="H377" i="5"/>
  <c r="I377" i="5"/>
  <c r="K377" i="5"/>
  <c r="L377" i="5"/>
  <c r="M377" i="5"/>
  <c r="O377" i="5"/>
  <c r="AI377" i="5"/>
  <c r="D378" i="5"/>
  <c r="E378" i="5"/>
  <c r="F378" i="5"/>
  <c r="H378" i="5"/>
  <c r="I378" i="5"/>
  <c r="K378" i="5"/>
  <c r="L378" i="5"/>
  <c r="M378" i="5"/>
  <c r="O378" i="5"/>
  <c r="AI378" i="5"/>
  <c r="D379" i="5"/>
  <c r="E379" i="5"/>
  <c r="F379" i="5"/>
  <c r="H379" i="5"/>
  <c r="I379" i="5"/>
  <c r="K379" i="5"/>
  <c r="L379" i="5"/>
  <c r="M379" i="5"/>
  <c r="O379" i="5"/>
  <c r="AI379" i="5"/>
  <c r="D380" i="5"/>
  <c r="E380" i="5"/>
  <c r="F380" i="5"/>
  <c r="H380" i="5"/>
  <c r="I380" i="5"/>
  <c r="K380" i="5"/>
  <c r="L380" i="5"/>
  <c r="M380" i="5"/>
  <c r="O380" i="5"/>
  <c r="AI380" i="5"/>
  <c r="D381" i="5"/>
  <c r="E381" i="5"/>
  <c r="F381" i="5"/>
  <c r="H381" i="5"/>
  <c r="I381" i="5"/>
  <c r="K381" i="5"/>
  <c r="L381" i="5"/>
  <c r="M381" i="5"/>
  <c r="O381" i="5"/>
  <c r="AI381" i="5"/>
  <c r="D382" i="5"/>
  <c r="E382" i="5"/>
  <c r="F382" i="5"/>
  <c r="H382" i="5"/>
  <c r="I382" i="5"/>
  <c r="K382" i="5"/>
  <c r="L382" i="5"/>
  <c r="M382" i="5"/>
  <c r="O382" i="5"/>
  <c r="AI382" i="5"/>
  <c r="D383" i="5"/>
  <c r="E383" i="5"/>
  <c r="F383" i="5"/>
  <c r="H383" i="5"/>
  <c r="I383" i="5"/>
  <c r="K383" i="5"/>
  <c r="L383" i="5"/>
  <c r="M383" i="5"/>
  <c r="O383" i="5"/>
  <c r="AI383" i="5"/>
  <c r="D384" i="5"/>
  <c r="E384" i="5"/>
  <c r="F384" i="5"/>
  <c r="H384" i="5"/>
  <c r="I384" i="5"/>
  <c r="K384" i="5"/>
  <c r="L384" i="5"/>
  <c r="M384" i="5"/>
  <c r="O384" i="5"/>
  <c r="AI384" i="5"/>
  <c r="D385" i="5"/>
  <c r="E385" i="5"/>
  <c r="F385" i="5"/>
  <c r="H385" i="5"/>
  <c r="I385" i="5"/>
  <c r="K385" i="5"/>
  <c r="L385" i="5"/>
  <c r="M385" i="5"/>
  <c r="O385" i="5"/>
  <c r="AI385" i="5"/>
  <c r="D386" i="5"/>
  <c r="E386" i="5"/>
  <c r="F386" i="5"/>
  <c r="H386" i="5"/>
  <c r="I386" i="5"/>
  <c r="K386" i="5"/>
  <c r="L386" i="5"/>
  <c r="M386" i="5"/>
  <c r="O386" i="5"/>
  <c r="AI386" i="5"/>
  <c r="D387" i="5"/>
  <c r="E387" i="5"/>
  <c r="F387" i="5"/>
  <c r="H387" i="5"/>
  <c r="I387" i="5"/>
  <c r="K387" i="5"/>
  <c r="L387" i="5"/>
  <c r="M387" i="5"/>
  <c r="O387" i="5"/>
  <c r="AI387" i="5"/>
  <c r="D388" i="5"/>
  <c r="E388" i="5"/>
  <c r="F388" i="5"/>
  <c r="H388" i="5"/>
  <c r="I388" i="5"/>
  <c r="K388" i="5"/>
  <c r="L388" i="5"/>
  <c r="M388" i="5"/>
  <c r="O388" i="5"/>
  <c r="AI388" i="5"/>
  <c r="D389" i="5"/>
  <c r="E389" i="5"/>
  <c r="F389" i="5"/>
  <c r="H389" i="5"/>
  <c r="I389" i="5"/>
  <c r="K389" i="5"/>
  <c r="L389" i="5"/>
  <c r="M389" i="5"/>
  <c r="O389" i="5"/>
  <c r="AI389" i="5"/>
  <c r="D390" i="5"/>
  <c r="E390" i="5"/>
  <c r="F390" i="5"/>
  <c r="H390" i="5"/>
  <c r="I390" i="5"/>
  <c r="K390" i="5"/>
  <c r="L390" i="5"/>
  <c r="M390" i="5"/>
  <c r="O390" i="5"/>
  <c r="AI390" i="5"/>
  <c r="D391" i="5"/>
  <c r="E391" i="5"/>
  <c r="F391" i="5"/>
  <c r="H391" i="5"/>
  <c r="I391" i="5"/>
  <c r="K391" i="5"/>
  <c r="L391" i="5"/>
  <c r="M391" i="5"/>
  <c r="O391" i="5"/>
  <c r="AI391" i="5"/>
  <c r="D392" i="5"/>
  <c r="E392" i="5"/>
  <c r="F392" i="5"/>
  <c r="H392" i="5"/>
  <c r="I392" i="5"/>
  <c r="K392" i="5"/>
  <c r="L392" i="5"/>
  <c r="M392" i="5"/>
  <c r="O392" i="5"/>
  <c r="AI392" i="5"/>
  <c r="D393" i="5"/>
  <c r="E393" i="5"/>
  <c r="F393" i="5"/>
  <c r="H393" i="5"/>
  <c r="I393" i="5"/>
  <c r="K393" i="5"/>
  <c r="L393" i="5"/>
  <c r="M393" i="5"/>
  <c r="O393" i="5"/>
  <c r="AI393" i="5"/>
  <c r="D394" i="5"/>
  <c r="E394" i="5"/>
  <c r="F394" i="5"/>
  <c r="H394" i="5"/>
  <c r="I394" i="5"/>
  <c r="K394" i="5"/>
  <c r="L394" i="5"/>
  <c r="M394" i="5"/>
  <c r="O394" i="5"/>
  <c r="AI394" i="5"/>
  <c r="D395" i="5"/>
  <c r="E395" i="5"/>
  <c r="F395" i="5"/>
  <c r="H395" i="5"/>
  <c r="I395" i="5"/>
  <c r="K395" i="5"/>
  <c r="L395" i="5"/>
  <c r="M395" i="5"/>
  <c r="O395" i="5"/>
  <c r="AI395" i="5"/>
  <c r="D396" i="5"/>
  <c r="E396" i="5"/>
  <c r="F396" i="5"/>
  <c r="H396" i="5"/>
  <c r="I396" i="5"/>
  <c r="K396" i="5"/>
  <c r="L396" i="5"/>
  <c r="M396" i="5"/>
  <c r="O396" i="5"/>
  <c r="AI396" i="5"/>
  <c r="D397" i="5"/>
  <c r="E397" i="5"/>
  <c r="F397" i="5"/>
  <c r="H397" i="5"/>
  <c r="I397" i="5"/>
  <c r="K397" i="5"/>
  <c r="L397" i="5"/>
  <c r="M397" i="5"/>
  <c r="O397" i="5"/>
  <c r="AI397" i="5"/>
  <c r="D398" i="5"/>
  <c r="E398" i="5"/>
  <c r="F398" i="5"/>
  <c r="H398" i="5"/>
  <c r="I398" i="5"/>
  <c r="K398" i="5"/>
  <c r="L398" i="5"/>
  <c r="M398" i="5"/>
  <c r="O398" i="5"/>
  <c r="AI398" i="5"/>
  <c r="D399" i="5"/>
  <c r="E399" i="5"/>
  <c r="F399" i="5"/>
  <c r="H399" i="5"/>
  <c r="I399" i="5"/>
  <c r="K399" i="5"/>
  <c r="L399" i="5"/>
  <c r="M399" i="5"/>
  <c r="O399" i="5"/>
  <c r="AI399" i="5"/>
  <c r="D400" i="5"/>
  <c r="E400" i="5"/>
  <c r="F400" i="5"/>
  <c r="H400" i="5"/>
  <c r="I400" i="5"/>
  <c r="K400" i="5"/>
  <c r="L400" i="5"/>
  <c r="M400" i="5"/>
  <c r="O400" i="5"/>
  <c r="AI400" i="5"/>
  <c r="D401" i="5"/>
  <c r="E401" i="5"/>
  <c r="F401" i="5"/>
  <c r="H401" i="5"/>
  <c r="I401" i="5"/>
  <c r="K401" i="5"/>
  <c r="L401" i="5"/>
  <c r="M401" i="5"/>
  <c r="O401" i="5"/>
  <c r="AI401" i="5"/>
  <c r="D402" i="5"/>
  <c r="E402" i="5"/>
  <c r="F402" i="5"/>
  <c r="H402" i="5"/>
  <c r="I402" i="5"/>
  <c r="K402" i="5"/>
  <c r="L402" i="5"/>
  <c r="M402" i="5"/>
  <c r="O402" i="5"/>
  <c r="AI402" i="5"/>
  <c r="D403" i="5"/>
  <c r="E403" i="5"/>
  <c r="F403" i="5"/>
  <c r="H403" i="5"/>
  <c r="I403" i="5"/>
  <c r="K403" i="5"/>
  <c r="L403" i="5"/>
  <c r="M403" i="5"/>
  <c r="O403" i="5"/>
  <c r="AI403" i="5"/>
  <c r="D404" i="5"/>
  <c r="E404" i="5"/>
  <c r="F404" i="5"/>
  <c r="H404" i="5"/>
  <c r="I404" i="5"/>
  <c r="K404" i="5"/>
  <c r="L404" i="5"/>
  <c r="M404" i="5"/>
  <c r="O404" i="5"/>
  <c r="AI404" i="5"/>
  <c r="D405" i="5"/>
  <c r="E405" i="5"/>
  <c r="F405" i="5"/>
  <c r="H405" i="5"/>
  <c r="I405" i="5"/>
  <c r="K405" i="5"/>
  <c r="L405" i="5"/>
  <c r="M405" i="5"/>
  <c r="O405" i="5"/>
  <c r="AI405" i="5"/>
  <c r="D406" i="5"/>
  <c r="E406" i="5"/>
  <c r="F406" i="5"/>
  <c r="H406" i="5"/>
  <c r="I406" i="5"/>
  <c r="K406" i="5"/>
  <c r="L406" i="5"/>
  <c r="M406" i="5"/>
  <c r="O406" i="5"/>
  <c r="AI406" i="5"/>
  <c r="D407" i="5"/>
  <c r="E407" i="5"/>
  <c r="F407" i="5"/>
  <c r="H407" i="5"/>
  <c r="I407" i="5"/>
  <c r="K407" i="5"/>
  <c r="L407" i="5"/>
  <c r="M407" i="5"/>
  <c r="O407" i="5"/>
  <c r="AI407" i="5"/>
  <c r="D408" i="5"/>
  <c r="E408" i="5"/>
  <c r="F408" i="5"/>
  <c r="H408" i="5"/>
  <c r="I408" i="5"/>
  <c r="K408" i="5"/>
  <c r="L408" i="5"/>
  <c r="M408" i="5"/>
  <c r="O408" i="5"/>
  <c r="AI408" i="5"/>
  <c r="D409" i="5"/>
  <c r="E409" i="5"/>
  <c r="F409" i="5"/>
  <c r="H409" i="5"/>
  <c r="I409" i="5"/>
  <c r="K409" i="5"/>
  <c r="L409" i="5"/>
  <c r="M409" i="5"/>
  <c r="O409" i="5"/>
  <c r="AI409" i="5"/>
  <c r="D410" i="5"/>
  <c r="E410" i="5"/>
  <c r="F410" i="5"/>
  <c r="H410" i="5"/>
  <c r="I410" i="5"/>
  <c r="K410" i="5"/>
  <c r="L410" i="5"/>
  <c r="M410" i="5"/>
  <c r="O410" i="5"/>
  <c r="AI410" i="5"/>
  <c r="D411" i="5"/>
  <c r="E411" i="5"/>
  <c r="F411" i="5"/>
  <c r="H411" i="5"/>
  <c r="I411" i="5"/>
  <c r="K411" i="5"/>
  <c r="L411" i="5"/>
  <c r="M411" i="5"/>
  <c r="O411" i="5"/>
  <c r="AI411" i="5"/>
  <c r="D412" i="5"/>
  <c r="E412" i="5"/>
  <c r="F412" i="5"/>
  <c r="H412" i="5"/>
  <c r="I412" i="5"/>
  <c r="K412" i="5"/>
  <c r="L412" i="5"/>
  <c r="M412" i="5"/>
  <c r="O412" i="5"/>
  <c r="AI412" i="5"/>
  <c r="D413" i="5"/>
  <c r="E413" i="5"/>
  <c r="F413" i="5"/>
  <c r="H413" i="5"/>
  <c r="I413" i="5"/>
  <c r="K413" i="5"/>
  <c r="L413" i="5"/>
  <c r="M413" i="5"/>
  <c r="O413" i="5"/>
  <c r="AI413" i="5"/>
  <c r="D414" i="5"/>
  <c r="E414" i="5"/>
  <c r="F414" i="5"/>
  <c r="H414" i="5"/>
  <c r="I414" i="5"/>
  <c r="K414" i="5"/>
  <c r="L414" i="5"/>
  <c r="M414" i="5"/>
  <c r="O414" i="5"/>
  <c r="AI414" i="5"/>
  <c r="D415" i="5"/>
  <c r="E415" i="5"/>
  <c r="F415" i="5"/>
  <c r="H415" i="5"/>
  <c r="I415" i="5"/>
  <c r="K415" i="5"/>
  <c r="L415" i="5"/>
  <c r="M415" i="5"/>
  <c r="O415" i="5"/>
  <c r="AI415" i="5"/>
  <c r="D416" i="5"/>
  <c r="E416" i="5"/>
  <c r="F416" i="5"/>
  <c r="H416" i="5"/>
  <c r="I416" i="5"/>
  <c r="K416" i="5"/>
  <c r="L416" i="5"/>
  <c r="M416" i="5"/>
  <c r="O416" i="5"/>
  <c r="AI416" i="5"/>
  <c r="D417" i="5"/>
  <c r="E417" i="5"/>
  <c r="F417" i="5"/>
  <c r="H417" i="5"/>
  <c r="I417" i="5"/>
  <c r="K417" i="5"/>
  <c r="L417" i="5"/>
  <c r="M417" i="5"/>
  <c r="O417" i="5"/>
  <c r="AI417" i="5"/>
  <c r="D418" i="5"/>
  <c r="E418" i="5"/>
  <c r="F418" i="5"/>
  <c r="H418" i="5"/>
  <c r="I418" i="5"/>
  <c r="K418" i="5"/>
  <c r="L418" i="5"/>
  <c r="M418" i="5"/>
  <c r="O418" i="5"/>
  <c r="AI418" i="5"/>
  <c r="D419" i="5"/>
  <c r="E419" i="5"/>
  <c r="F419" i="5"/>
  <c r="H419" i="5"/>
  <c r="I419" i="5"/>
  <c r="K419" i="5"/>
  <c r="L419" i="5"/>
  <c r="M419" i="5"/>
  <c r="O419" i="5"/>
  <c r="AI419" i="5"/>
  <c r="D420" i="5"/>
  <c r="E420" i="5"/>
  <c r="F420" i="5"/>
  <c r="H420" i="5"/>
  <c r="I420" i="5"/>
  <c r="K420" i="5"/>
  <c r="L420" i="5"/>
  <c r="M420" i="5"/>
  <c r="O420" i="5"/>
  <c r="AI420" i="5"/>
  <c r="D421" i="5"/>
  <c r="E421" i="5"/>
  <c r="F421" i="5"/>
  <c r="H421" i="5"/>
  <c r="I421" i="5"/>
  <c r="K421" i="5"/>
  <c r="L421" i="5"/>
  <c r="M421" i="5"/>
  <c r="O421" i="5"/>
  <c r="AI421" i="5"/>
  <c r="D422" i="5"/>
  <c r="E422" i="5"/>
  <c r="F422" i="5"/>
  <c r="H422" i="5"/>
  <c r="I422" i="5"/>
  <c r="K422" i="5"/>
  <c r="L422" i="5"/>
  <c r="M422" i="5"/>
  <c r="O422" i="5"/>
  <c r="AI422" i="5"/>
  <c r="D423" i="5"/>
  <c r="E423" i="5"/>
  <c r="F423" i="5"/>
  <c r="H423" i="5"/>
  <c r="I423" i="5"/>
  <c r="K423" i="5"/>
  <c r="L423" i="5"/>
  <c r="M423" i="5"/>
  <c r="O423" i="5"/>
  <c r="AI423" i="5"/>
  <c r="D424" i="5"/>
  <c r="E424" i="5"/>
  <c r="F424" i="5"/>
  <c r="H424" i="5"/>
  <c r="I424" i="5"/>
  <c r="K424" i="5"/>
  <c r="L424" i="5"/>
  <c r="M424" i="5"/>
  <c r="O424" i="5"/>
  <c r="AI424" i="5"/>
  <c r="D425" i="5"/>
  <c r="E425" i="5"/>
  <c r="F425" i="5"/>
  <c r="H425" i="5"/>
  <c r="I425" i="5"/>
  <c r="K425" i="5"/>
  <c r="L425" i="5"/>
  <c r="M425" i="5"/>
  <c r="O425" i="5"/>
  <c r="AI425" i="5"/>
  <c r="D426" i="5"/>
  <c r="E426" i="5"/>
  <c r="F426" i="5"/>
  <c r="H426" i="5"/>
  <c r="I426" i="5"/>
  <c r="K426" i="5"/>
  <c r="L426" i="5"/>
  <c r="M426" i="5"/>
  <c r="O426" i="5"/>
  <c r="AI426" i="5"/>
  <c r="D427" i="5"/>
  <c r="E427" i="5"/>
  <c r="F427" i="5"/>
  <c r="H427" i="5"/>
  <c r="I427" i="5"/>
  <c r="K427" i="5"/>
  <c r="L427" i="5"/>
  <c r="M427" i="5"/>
  <c r="O427" i="5"/>
  <c r="AI427" i="5"/>
  <c r="D428" i="5"/>
  <c r="E428" i="5"/>
  <c r="F428" i="5"/>
  <c r="H428" i="5"/>
  <c r="I428" i="5"/>
  <c r="K428" i="5"/>
  <c r="L428" i="5"/>
  <c r="M428" i="5"/>
  <c r="O428" i="5"/>
  <c r="AI428" i="5"/>
  <c r="D429" i="5"/>
  <c r="E429" i="5"/>
  <c r="F429" i="5"/>
  <c r="H429" i="5"/>
  <c r="I429" i="5"/>
  <c r="K429" i="5"/>
  <c r="L429" i="5"/>
  <c r="M429" i="5"/>
  <c r="O429" i="5"/>
  <c r="AI429" i="5"/>
  <c r="D430" i="5"/>
  <c r="E430" i="5"/>
  <c r="F430" i="5"/>
  <c r="H430" i="5"/>
  <c r="I430" i="5"/>
  <c r="K430" i="5"/>
  <c r="L430" i="5"/>
  <c r="M430" i="5"/>
  <c r="O430" i="5"/>
  <c r="AI430" i="5"/>
  <c r="D431" i="5"/>
  <c r="E431" i="5"/>
  <c r="F431" i="5"/>
  <c r="H431" i="5"/>
  <c r="I431" i="5"/>
  <c r="K431" i="5"/>
  <c r="L431" i="5"/>
  <c r="M431" i="5"/>
  <c r="O431" i="5"/>
  <c r="AI431" i="5"/>
  <c r="D432" i="5"/>
  <c r="E432" i="5"/>
  <c r="F432" i="5"/>
  <c r="H432" i="5"/>
  <c r="I432" i="5"/>
  <c r="K432" i="5"/>
  <c r="L432" i="5"/>
  <c r="M432" i="5"/>
  <c r="O432" i="5"/>
  <c r="AI432" i="5"/>
  <c r="D433" i="5"/>
  <c r="E433" i="5"/>
  <c r="F433" i="5"/>
  <c r="H433" i="5"/>
  <c r="I433" i="5"/>
  <c r="K433" i="5"/>
  <c r="L433" i="5"/>
  <c r="M433" i="5"/>
  <c r="O433" i="5"/>
  <c r="AI433" i="5"/>
  <c r="D434" i="5"/>
  <c r="E434" i="5"/>
  <c r="F434" i="5"/>
  <c r="H434" i="5"/>
  <c r="I434" i="5"/>
  <c r="K434" i="5"/>
  <c r="L434" i="5"/>
  <c r="M434" i="5"/>
  <c r="O434" i="5"/>
  <c r="AI434" i="5"/>
  <c r="D435" i="5"/>
  <c r="E435" i="5"/>
  <c r="F435" i="5"/>
  <c r="H435" i="5"/>
  <c r="I435" i="5"/>
  <c r="K435" i="5"/>
  <c r="L435" i="5"/>
  <c r="M435" i="5"/>
  <c r="O435" i="5"/>
  <c r="AI435" i="5"/>
  <c r="D436" i="5"/>
  <c r="E436" i="5"/>
  <c r="F436" i="5"/>
  <c r="H436" i="5"/>
  <c r="I436" i="5"/>
  <c r="K436" i="5"/>
  <c r="L436" i="5"/>
  <c r="M436" i="5"/>
  <c r="O436" i="5"/>
  <c r="AI436" i="5"/>
  <c r="D437" i="5"/>
  <c r="E437" i="5"/>
  <c r="F437" i="5"/>
  <c r="H437" i="5"/>
  <c r="I437" i="5"/>
  <c r="K437" i="5"/>
  <c r="L437" i="5"/>
  <c r="M437" i="5"/>
  <c r="O437" i="5"/>
  <c r="AI437" i="5"/>
  <c r="D438" i="5"/>
  <c r="E438" i="5"/>
  <c r="F438" i="5"/>
  <c r="H438" i="5"/>
  <c r="I438" i="5"/>
  <c r="K438" i="5"/>
  <c r="L438" i="5"/>
  <c r="M438" i="5"/>
  <c r="O438" i="5"/>
  <c r="AI438" i="5"/>
  <c r="D439" i="5"/>
  <c r="E439" i="5"/>
  <c r="F439" i="5"/>
  <c r="H439" i="5"/>
  <c r="I439" i="5"/>
  <c r="K439" i="5"/>
  <c r="L439" i="5"/>
  <c r="M439" i="5"/>
  <c r="O439" i="5"/>
  <c r="AI439" i="5"/>
  <c r="D440" i="5"/>
  <c r="E440" i="5"/>
  <c r="F440" i="5"/>
  <c r="H440" i="5"/>
  <c r="I440" i="5"/>
  <c r="K440" i="5"/>
  <c r="L440" i="5"/>
  <c r="M440" i="5"/>
  <c r="O440" i="5"/>
  <c r="AI440" i="5"/>
  <c r="D441" i="5"/>
  <c r="E441" i="5"/>
  <c r="F441" i="5"/>
  <c r="H441" i="5"/>
  <c r="I441" i="5"/>
  <c r="K441" i="5"/>
  <c r="L441" i="5"/>
  <c r="M441" i="5"/>
  <c r="O441" i="5"/>
  <c r="AI441" i="5"/>
  <c r="D442" i="5"/>
  <c r="E442" i="5"/>
  <c r="F442" i="5"/>
  <c r="H442" i="5"/>
  <c r="I442" i="5"/>
  <c r="K442" i="5"/>
  <c r="L442" i="5"/>
  <c r="M442" i="5"/>
  <c r="O442" i="5"/>
  <c r="AI442" i="5"/>
  <c r="D443" i="5"/>
  <c r="E443" i="5"/>
  <c r="F443" i="5"/>
  <c r="H443" i="5"/>
  <c r="I443" i="5"/>
  <c r="K443" i="5"/>
  <c r="L443" i="5"/>
  <c r="M443" i="5"/>
  <c r="O443" i="5"/>
  <c r="AI443" i="5"/>
  <c r="D444" i="5"/>
  <c r="E444" i="5"/>
  <c r="F444" i="5"/>
  <c r="H444" i="5"/>
  <c r="I444" i="5"/>
  <c r="K444" i="5"/>
  <c r="L444" i="5"/>
  <c r="M444" i="5"/>
  <c r="O444" i="5"/>
  <c r="AI444" i="5"/>
  <c r="D445" i="5"/>
  <c r="E445" i="5"/>
  <c r="F445" i="5"/>
  <c r="H445" i="5"/>
  <c r="I445" i="5"/>
  <c r="K445" i="5"/>
  <c r="L445" i="5"/>
  <c r="M445" i="5"/>
  <c r="O445" i="5"/>
  <c r="AI445" i="5"/>
  <c r="D446" i="5"/>
  <c r="E446" i="5"/>
  <c r="F446" i="5"/>
  <c r="H446" i="5"/>
  <c r="I446" i="5"/>
  <c r="K446" i="5"/>
  <c r="L446" i="5"/>
  <c r="M446" i="5"/>
  <c r="O446" i="5"/>
  <c r="AI446" i="5"/>
  <c r="D447" i="5"/>
  <c r="E447" i="5"/>
  <c r="F447" i="5"/>
  <c r="H447" i="5"/>
  <c r="I447" i="5"/>
  <c r="K447" i="5"/>
  <c r="L447" i="5"/>
  <c r="M447" i="5"/>
  <c r="O447" i="5"/>
  <c r="AI447" i="5"/>
  <c r="D448" i="5"/>
  <c r="E448" i="5"/>
  <c r="F448" i="5"/>
  <c r="H448" i="5"/>
  <c r="I448" i="5"/>
  <c r="K448" i="5"/>
  <c r="L448" i="5"/>
  <c r="M448" i="5"/>
  <c r="O448" i="5"/>
  <c r="AI448" i="5"/>
  <c r="D449" i="5"/>
  <c r="E449" i="5"/>
  <c r="F449" i="5"/>
  <c r="H449" i="5"/>
  <c r="I449" i="5"/>
  <c r="K449" i="5"/>
  <c r="L449" i="5"/>
  <c r="M449" i="5"/>
  <c r="O449" i="5"/>
  <c r="AI449" i="5"/>
  <c r="D450" i="5"/>
  <c r="E450" i="5"/>
  <c r="F450" i="5"/>
  <c r="H450" i="5"/>
  <c r="I450" i="5"/>
  <c r="K450" i="5"/>
  <c r="L450" i="5"/>
  <c r="M450" i="5"/>
  <c r="O450" i="5"/>
  <c r="AI450" i="5"/>
  <c r="D451" i="5"/>
  <c r="E451" i="5"/>
  <c r="F451" i="5"/>
  <c r="H451" i="5"/>
  <c r="I451" i="5"/>
  <c r="K451" i="5"/>
  <c r="L451" i="5"/>
  <c r="M451" i="5"/>
  <c r="O451" i="5"/>
  <c r="AI451" i="5"/>
  <c r="D452" i="5"/>
  <c r="E452" i="5"/>
  <c r="F452" i="5"/>
  <c r="H452" i="5"/>
  <c r="I452" i="5"/>
  <c r="K452" i="5"/>
  <c r="L452" i="5"/>
  <c r="M452" i="5"/>
  <c r="O452" i="5"/>
  <c r="AI452" i="5"/>
  <c r="D453" i="5"/>
  <c r="E453" i="5"/>
  <c r="F453" i="5"/>
  <c r="H453" i="5"/>
  <c r="I453" i="5"/>
  <c r="K453" i="5"/>
  <c r="L453" i="5"/>
  <c r="M453" i="5"/>
  <c r="O453" i="5"/>
  <c r="AI453" i="5"/>
  <c r="D454" i="5"/>
  <c r="E454" i="5"/>
  <c r="F454" i="5"/>
  <c r="H454" i="5"/>
  <c r="I454" i="5"/>
  <c r="K454" i="5"/>
  <c r="L454" i="5"/>
  <c r="M454" i="5"/>
  <c r="O454" i="5"/>
  <c r="AI454" i="5"/>
  <c r="D455" i="5"/>
  <c r="E455" i="5"/>
  <c r="F455" i="5"/>
  <c r="H455" i="5"/>
  <c r="I455" i="5"/>
  <c r="K455" i="5"/>
  <c r="L455" i="5"/>
  <c r="M455" i="5"/>
  <c r="O455" i="5"/>
  <c r="AI455" i="5"/>
  <c r="D456" i="5"/>
  <c r="E456" i="5"/>
  <c r="F456" i="5"/>
  <c r="H456" i="5"/>
  <c r="I456" i="5"/>
  <c r="K456" i="5"/>
  <c r="L456" i="5"/>
  <c r="M456" i="5"/>
  <c r="O456" i="5"/>
  <c r="AI456" i="5"/>
  <c r="D457" i="5"/>
  <c r="E457" i="5"/>
  <c r="F457" i="5"/>
  <c r="H457" i="5"/>
  <c r="I457" i="5"/>
  <c r="K457" i="5"/>
  <c r="L457" i="5"/>
  <c r="M457" i="5"/>
  <c r="O457" i="5"/>
  <c r="AI457" i="5"/>
  <c r="D458" i="5"/>
  <c r="E458" i="5"/>
  <c r="F458" i="5"/>
  <c r="H458" i="5"/>
  <c r="I458" i="5"/>
  <c r="K458" i="5"/>
  <c r="L458" i="5"/>
  <c r="M458" i="5"/>
  <c r="O458" i="5"/>
  <c r="AI458" i="5"/>
  <c r="D459" i="5"/>
  <c r="E459" i="5"/>
  <c r="F459" i="5"/>
  <c r="H459" i="5"/>
  <c r="I459" i="5"/>
  <c r="K459" i="5"/>
  <c r="L459" i="5"/>
  <c r="M459" i="5"/>
  <c r="O459" i="5"/>
  <c r="AI459" i="5"/>
  <c r="D460" i="5"/>
  <c r="E460" i="5"/>
  <c r="F460" i="5"/>
  <c r="H460" i="5"/>
  <c r="I460" i="5"/>
  <c r="K460" i="5"/>
  <c r="L460" i="5"/>
  <c r="M460" i="5"/>
  <c r="O460" i="5"/>
  <c r="AI460" i="5"/>
  <c r="D461" i="5"/>
  <c r="E461" i="5"/>
  <c r="F461" i="5"/>
  <c r="H461" i="5"/>
  <c r="I461" i="5"/>
  <c r="K461" i="5"/>
  <c r="L461" i="5"/>
  <c r="M461" i="5"/>
  <c r="O461" i="5"/>
  <c r="AI461" i="5"/>
  <c r="D462" i="5"/>
  <c r="E462" i="5"/>
  <c r="F462" i="5"/>
  <c r="H462" i="5"/>
  <c r="I462" i="5"/>
  <c r="K462" i="5"/>
  <c r="L462" i="5"/>
  <c r="M462" i="5"/>
  <c r="O462" i="5"/>
  <c r="AI462" i="5"/>
  <c r="D463" i="5"/>
  <c r="E463" i="5"/>
  <c r="F463" i="5"/>
  <c r="H463" i="5"/>
  <c r="I463" i="5"/>
  <c r="K463" i="5"/>
  <c r="L463" i="5"/>
  <c r="M463" i="5"/>
  <c r="O463" i="5"/>
  <c r="AI463" i="5"/>
  <c r="D464" i="5"/>
  <c r="E464" i="5"/>
  <c r="F464" i="5"/>
  <c r="H464" i="5"/>
  <c r="I464" i="5"/>
  <c r="K464" i="5"/>
  <c r="L464" i="5"/>
  <c r="M464" i="5"/>
  <c r="O464" i="5"/>
  <c r="AI464" i="5"/>
  <c r="D465" i="5"/>
  <c r="E465" i="5"/>
  <c r="F465" i="5"/>
  <c r="H465" i="5"/>
  <c r="I465" i="5"/>
  <c r="K465" i="5"/>
  <c r="L465" i="5"/>
  <c r="M465" i="5"/>
  <c r="O465" i="5"/>
  <c r="AI465" i="5"/>
  <c r="D466" i="5"/>
  <c r="E466" i="5"/>
  <c r="F466" i="5"/>
  <c r="H466" i="5"/>
  <c r="I466" i="5"/>
  <c r="K466" i="5"/>
  <c r="L466" i="5"/>
  <c r="M466" i="5"/>
  <c r="O466" i="5"/>
  <c r="AI466" i="5"/>
  <c r="D467" i="5"/>
  <c r="E467" i="5"/>
  <c r="F467" i="5"/>
  <c r="H467" i="5"/>
  <c r="I467" i="5"/>
  <c r="K467" i="5"/>
  <c r="L467" i="5"/>
  <c r="M467" i="5"/>
  <c r="O467" i="5"/>
  <c r="AI467" i="5"/>
  <c r="D468" i="5"/>
  <c r="E468" i="5"/>
  <c r="F468" i="5"/>
  <c r="H468" i="5"/>
  <c r="I468" i="5"/>
  <c r="K468" i="5"/>
  <c r="L468" i="5"/>
  <c r="M468" i="5"/>
  <c r="O468" i="5"/>
  <c r="AI468" i="5"/>
  <c r="D469" i="5"/>
  <c r="E469" i="5"/>
  <c r="F469" i="5"/>
  <c r="H469" i="5"/>
  <c r="I469" i="5"/>
  <c r="K469" i="5"/>
  <c r="L469" i="5"/>
  <c r="M469" i="5"/>
  <c r="O469" i="5"/>
  <c r="AI469" i="5"/>
  <c r="D470" i="5"/>
  <c r="E470" i="5"/>
  <c r="F470" i="5"/>
  <c r="H470" i="5"/>
  <c r="I470" i="5"/>
  <c r="K470" i="5"/>
  <c r="L470" i="5"/>
  <c r="M470" i="5"/>
  <c r="O470" i="5"/>
  <c r="AI470" i="5"/>
  <c r="D471" i="5"/>
  <c r="E471" i="5"/>
  <c r="F471" i="5"/>
  <c r="H471" i="5"/>
  <c r="I471" i="5"/>
  <c r="K471" i="5"/>
  <c r="L471" i="5"/>
  <c r="M471" i="5"/>
  <c r="O471" i="5"/>
  <c r="AI471" i="5"/>
  <c r="D472" i="5"/>
  <c r="E472" i="5"/>
  <c r="F472" i="5"/>
  <c r="H472" i="5"/>
  <c r="I472" i="5"/>
  <c r="K472" i="5"/>
  <c r="L472" i="5"/>
  <c r="M472" i="5"/>
  <c r="O472" i="5"/>
  <c r="AI472" i="5"/>
  <c r="D473" i="5"/>
  <c r="E473" i="5"/>
  <c r="F473" i="5"/>
  <c r="H473" i="5"/>
  <c r="I473" i="5"/>
  <c r="K473" i="5"/>
  <c r="L473" i="5"/>
  <c r="M473" i="5"/>
  <c r="O473" i="5"/>
  <c r="AI473" i="5"/>
  <c r="D474" i="5"/>
  <c r="E474" i="5"/>
  <c r="F474" i="5"/>
  <c r="H474" i="5"/>
  <c r="I474" i="5"/>
  <c r="K474" i="5"/>
  <c r="L474" i="5"/>
  <c r="M474" i="5"/>
  <c r="O474" i="5"/>
  <c r="AI474" i="5"/>
  <c r="D475" i="5"/>
  <c r="E475" i="5"/>
  <c r="F475" i="5"/>
  <c r="H475" i="5"/>
  <c r="I475" i="5"/>
  <c r="K475" i="5"/>
  <c r="L475" i="5"/>
  <c r="M475" i="5"/>
  <c r="O475" i="5"/>
  <c r="AI475" i="5"/>
  <c r="D476" i="5"/>
  <c r="E476" i="5"/>
  <c r="F476" i="5"/>
  <c r="H476" i="5"/>
  <c r="I476" i="5"/>
  <c r="K476" i="5"/>
  <c r="L476" i="5"/>
  <c r="M476" i="5"/>
  <c r="O476" i="5"/>
  <c r="AI476" i="5"/>
  <c r="D477" i="5"/>
  <c r="E477" i="5"/>
  <c r="F477" i="5"/>
  <c r="H477" i="5"/>
  <c r="I477" i="5"/>
  <c r="K477" i="5"/>
  <c r="L477" i="5"/>
  <c r="M477" i="5"/>
  <c r="O477" i="5"/>
  <c r="AI477" i="5"/>
  <c r="D478" i="5"/>
  <c r="E478" i="5"/>
  <c r="F478" i="5"/>
  <c r="H478" i="5"/>
  <c r="I478" i="5"/>
  <c r="K478" i="5"/>
  <c r="L478" i="5"/>
  <c r="M478" i="5"/>
  <c r="O478" i="5"/>
  <c r="AI478" i="5"/>
  <c r="D479" i="5"/>
  <c r="E479" i="5"/>
  <c r="F479" i="5"/>
  <c r="H479" i="5"/>
  <c r="I479" i="5"/>
  <c r="K479" i="5"/>
  <c r="L479" i="5"/>
  <c r="M479" i="5"/>
  <c r="O479" i="5"/>
  <c r="AI479" i="5"/>
  <c r="D480" i="5"/>
  <c r="E480" i="5"/>
  <c r="F480" i="5"/>
  <c r="H480" i="5"/>
  <c r="I480" i="5"/>
  <c r="K480" i="5"/>
  <c r="L480" i="5"/>
  <c r="M480" i="5"/>
  <c r="O480" i="5"/>
  <c r="AI480" i="5"/>
  <c r="D481" i="5"/>
  <c r="E481" i="5"/>
  <c r="F481" i="5"/>
  <c r="H481" i="5"/>
  <c r="I481" i="5"/>
  <c r="K481" i="5"/>
  <c r="L481" i="5"/>
  <c r="M481" i="5"/>
  <c r="O481" i="5"/>
  <c r="AI481" i="5"/>
  <c r="D482" i="5"/>
  <c r="E482" i="5"/>
  <c r="F482" i="5"/>
  <c r="H482" i="5"/>
  <c r="I482" i="5"/>
  <c r="K482" i="5"/>
  <c r="L482" i="5"/>
  <c r="M482" i="5"/>
  <c r="O482" i="5"/>
  <c r="AI482" i="5"/>
  <c r="D483" i="5"/>
  <c r="E483" i="5"/>
  <c r="F483" i="5"/>
  <c r="H483" i="5"/>
  <c r="I483" i="5"/>
  <c r="K483" i="5"/>
  <c r="L483" i="5"/>
  <c r="M483" i="5"/>
  <c r="O483" i="5"/>
  <c r="AI483" i="5"/>
  <c r="D484" i="5"/>
  <c r="E484" i="5"/>
  <c r="F484" i="5"/>
  <c r="H484" i="5"/>
  <c r="I484" i="5"/>
  <c r="K484" i="5"/>
  <c r="L484" i="5"/>
  <c r="M484" i="5"/>
  <c r="O484" i="5"/>
  <c r="AI484" i="5"/>
  <c r="D485" i="5"/>
  <c r="E485" i="5"/>
  <c r="F485" i="5"/>
  <c r="H485" i="5"/>
  <c r="I485" i="5"/>
  <c r="K485" i="5"/>
  <c r="L485" i="5"/>
  <c r="M485" i="5"/>
  <c r="O485" i="5"/>
  <c r="AI485" i="5"/>
  <c r="D486" i="5"/>
  <c r="E486" i="5"/>
  <c r="F486" i="5"/>
  <c r="H486" i="5"/>
  <c r="I486" i="5"/>
  <c r="K486" i="5"/>
  <c r="L486" i="5"/>
  <c r="M486" i="5"/>
  <c r="O486" i="5"/>
  <c r="AI486" i="5"/>
  <c r="D487" i="5"/>
  <c r="E487" i="5"/>
  <c r="F487" i="5"/>
  <c r="H487" i="5"/>
  <c r="I487" i="5"/>
  <c r="K487" i="5"/>
  <c r="L487" i="5"/>
  <c r="M487" i="5"/>
  <c r="O487" i="5"/>
  <c r="AI487" i="5"/>
  <c r="D488" i="5"/>
  <c r="E488" i="5"/>
  <c r="F488" i="5"/>
  <c r="H488" i="5"/>
  <c r="I488" i="5"/>
  <c r="K488" i="5"/>
  <c r="L488" i="5"/>
  <c r="M488" i="5"/>
  <c r="O488" i="5"/>
  <c r="AI488" i="5"/>
  <c r="D489" i="5"/>
  <c r="E489" i="5"/>
  <c r="F489" i="5"/>
  <c r="H489" i="5"/>
  <c r="I489" i="5"/>
  <c r="K489" i="5"/>
  <c r="L489" i="5"/>
  <c r="M489" i="5"/>
  <c r="O489" i="5"/>
  <c r="AI489" i="5"/>
  <c r="D490" i="5"/>
  <c r="E490" i="5"/>
  <c r="F490" i="5"/>
  <c r="H490" i="5"/>
  <c r="I490" i="5"/>
  <c r="K490" i="5"/>
  <c r="L490" i="5"/>
  <c r="M490" i="5"/>
  <c r="O490" i="5"/>
  <c r="AI490" i="5"/>
  <c r="D491" i="5"/>
  <c r="E491" i="5"/>
  <c r="F491" i="5"/>
  <c r="H491" i="5"/>
  <c r="I491" i="5"/>
  <c r="K491" i="5"/>
  <c r="L491" i="5"/>
  <c r="M491" i="5"/>
  <c r="O491" i="5"/>
  <c r="AI491" i="5"/>
  <c r="D492" i="5"/>
  <c r="E492" i="5"/>
  <c r="F492" i="5"/>
  <c r="H492" i="5"/>
  <c r="I492" i="5"/>
  <c r="K492" i="5"/>
  <c r="L492" i="5"/>
  <c r="M492" i="5"/>
  <c r="O492" i="5"/>
  <c r="AI492" i="5"/>
  <c r="D493" i="5"/>
  <c r="E493" i="5"/>
  <c r="F493" i="5"/>
  <c r="H493" i="5"/>
  <c r="I493" i="5"/>
  <c r="K493" i="5"/>
  <c r="L493" i="5"/>
  <c r="M493" i="5"/>
  <c r="O493" i="5"/>
  <c r="AI493" i="5"/>
  <c r="D494" i="5"/>
  <c r="E494" i="5"/>
  <c r="F494" i="5"/>
  <c r="H494" i="5"/>
  <c r="I494" i="5"/>
  <c r="K494" i="5"/>
  <c r="L494" i="5"/>
  <c r="M494" i="5"/>
  <c r="O494" i="5"/>
  <c r="AI494" i="5"/>
  <c r="D495" i="5"/>
  <c r="E495" i="5"/>
  <c r="F495" i="5"/>
  <c r="H495" i="5"/>
  <c r="I495" i="5"/>
  <c r="K495" i="5"/>
  <c r="L495" i="5"/>
  <c r="M495" i="5"/>
  <c r="O495" i="5"/>
  <c r="AI495" i="5"/>
  <c r="D496" i="5"/>
  <c r="E496" i="5"/>
  <c r="F496" i="5"/>
  <c r="H496" i="5"/>
  <c r="I496" i="5"/>
  <c r="K496" i="5"/>
  <c r="L496" i="5"/>
  <c r="M496" i="5"/>
  <c r="O496" i="5"/>
  <c r="AI496" i="5"/>
  <c r="D497" i="5"/>
  <c r="E497" i="5"/>
  <c r="F497" i="5"/>
  <c r="H497" i="5"/>
  <c r="I497" i="5"/>
  <c r="K497" i="5"/>
  <c r="L497" i="5"/>
  <c r="M497" i="5"/>
  <c r="O497" i="5"/>
  <c r="AI497" i="5"/>
  <c r="D498" i="5"/>
  <c r="E498" i="5"/>
  <c r="F498" i="5"/>
  <c r="H498" i="5"/>
  <c r="I498" i="5"/>
  <c r="K498" i="5"/>
  <c r="L498" i="5"/>
  <c r="M498" i="5"/>
  <c r="O498" i="5"/>
  <c r="AI498" i="5"/>
  <c r="D499" i="5"/>
  <c r="E499" i="5"/>
  <c r="F499" i="5"/>
  <c r="H499" i="5"/>
  <c r="I499" i="5"/>
  <c r="K499" i="5"/>
  <c r="L499" i="5"/>
  <c r="M499" i="5"/>
  <c r="O499" i="5"/>
  <c r="AI499" i="5"/>
  <c r="D500" i="5"/>
  <c r="E500" i="5"/>
  <c r="F500" i="5"/>
  <c r="H500" i="5"/>
  <c r="I500" i="5"/>
  <c r="K500" i="5"/>
  <c r="L500" i="5"/>
  <c r="M500" i="5"/>
  <c r="O500" i="5"/>
  <c r="AI500" i="5"/>
  <c r="D501" i="5"/>
  <c r="E501" i="5"/>
  <c r="F501" i="5"/>
  <c r="H501" i="5"/>
  <c r="I501" i="5"/>
  <c r="K501" i="5"/>
  <c r="L501" i="5"/>
  <c r="M501" i="5"/>
  <c r="O501" i="5"/>
  <c r="AI501" i="5"/>
  <c r="D502" i="5"/>
  <c r="E502" i="5"/>
  <c r="F502" i="5"/>
  <c r="H502" i="5"/>
  <c r="I502" i="5"/>
  <c r="K502" i="5"/>
  <c r="L502" i="5"/>
  <c r="M502" i="5"/>
  <c r="O502" i="5"/>
  <c r="AI502" i="5"/>
  <c r="D503" i="5"/>
  <c r="E503" i="5"/>
  <c r="F503" i="5"/>
  <c r="H503" i="5"/>
  <c r="I503" i="5"/>
  <c r="K503" i="5"/>
  <c r="L503" i="5"/>
  <c r="M503" i="5"/>
  <c r="O503" i="5"/>
  <c r="AI503" i="5"/>
  <c r="D504" i="5"/>
  <c r="E504" i="5"/>
  <c r="F504" i="5"/>
  <c r="H504" i="5"/>
  <c r="I504" i="5"/>
  <c r="K504" i="5"/>
  <c r="L504" i="5"/>
  <c r="M504" i="5"/>
  <c r="O504" i="5"/>
  <c r="AI504" i="5"/>
  <c r="D505" i="5"/>
  <c r="E505" i="5"/>
  <c r="F505" i="5"/>
  <c r="H505" i="5"/>
  <c r="I505" i="5"/>
  <c r="K505" i="5"/>
  <c r="L505" i="5"/>
  <c r="M505" i="5"/>
  <c r="O505" i="5"/>
  <c r="AI505" i="5"/>
  <c r="D506" i="5"/>
  <c r="E506" i="5"/>
  <c r="F506" i="5"/>
  <c r="H506" i="5"/>
  <c r="I506" i="5"/>
  <c r="K506" i="5"/>
  <c r="L506" i="5"/>
  <c r="M506" i="5"/>
  <c r="O506" i="5"/>
  <c r="AI506" i="5"/>
  <c r="D507" i="5"/>
  <c r="E507" i="5"/>
  <c r="F507" i="5"/>
  <c r="H507" i="5"/>
  <c r="I507" i="5"/>
  <c r="K507" i="5"/>
  <c r="L507" i="5"/>
  <c r="M507" i="5"/>
  <c r="O507" i="5"/>
  <c r="AI507" i="5"/>
  <c r="D508" i="5"/>
  <c r="E508" i="5"/>
  <c r="F508" i="5"/>
  <c r="H508" i="5"/>
  <c r="I508" i="5"/>
  <c r="K508" i="5"/>
  <c r="L508" i="5"/>
  <c r="M508" i="5"/>
  <c r="O508" i="5"/>
  <c r="AI508" i="5"/>
  <c r="D509" i="5"/>
  <c r="E509" i="5"/>
  <c r="F509" i="5"/>
  <c r="H509" i="5"/>
  <c r="I509" i="5"/>
  <c r="K509" i="5"/>
  <c r="L509" i="5"/>
  <c r="M509" i="5"/>
  <c r="O509" i="5"/>
  <c r="AI509" i="5"/>
  <c r="D510" i="5"/>
  <c r="E510" i="5"/>
  <c r="F510" i="5"/>
  <c r="H510" i="5"/>
  <c r="I510" i="5"/>
  <c r="K510" i="5"/>
  <c r="L510" i="5"/>
  <c r="M510" i="5"/>
  <c r="O510" i="5"/>
  <c r="AI510" i="5"/>
  <c r="D511" i="5"/>
  <c r="E511" i="5"/>
  <c r="F511" i="5"/>
  <c r="H511" i="5"/>
  <c r="I511" i="5"/>
  <c r="K511" i="5"/>
  <c r="L511" i="5"/>
  <c r="M511" i="5"/>
  <c r="O511" i="5"/>
  <c r="AI511" i="5"/>
  <c r="D512" i="5"/>
  <c r="E512" i="5"/>
  <c r="F512" i="5"/>
  <c r="H512" i="5"/>
  <c r="I512" i="5"/>
  <c r="K512" i="5"/>
  <c r="L512" i="5"/>
  <c r="M512" i="5"/>
  <c r="O512" i="5"/>
  <c r="AI512" i="5"/>
  <c r="D513" i="5"/>
  <c r="E513" i="5"/>
  <c r="F513" i="5"/>
  <c r="H513" i="5"/>
  <c r="I513" i="5"/>
  <c r="K513" i="5"/>
  <c r="L513" i="5"/>
  <c r="M513" i="5"/>
  <c r="O513" i="5"/>
  <c r="AI513" i="5"/>
  <c r="D514" i="5"/>
  <c r="E514" i="5"/>
  <c r="F514" i="5"/>
  <c r="H514" i="5"/>
  <c r="I514" i="5"/>
  <c r="K514" i="5"/>
  <c r="L514" i="5"/>
  <c r="M514" i="5"/>
  <c r="O514" i="5"/>
  <c r="AI514" i="5"/>
  <c r="D515" i="5"/>
  <c r="E515" i="5"/>
  <c r="F515" i="5"/>
  <c r="H515" i="5"/>
  <c r="I515" i="5"/>
  <c r="K515" i="5"/>
  <c r="L515" i="5"/>
  <c r="M515" i="5"/>
  <c r="O515" i="5"/>
  <c r="AI515" i="5"/>
  <c r="D516" i="5"/>
  <c r="E516" i="5"/>
  <c r="F516" i="5"/>
  <c r="H516" i="5"/>
  <c r="I516" i="5"/>
  <c r="K516" i="5"/>
  <c r="L516" i="5"/>
  <c r="M516" i="5"/>
  <c r="O516" i="5"/>
  <c r="AI516" i="5"/>
  <c r="D517" i="5"/>
  <c r="E517" i="5"/>
  <c r="F517" i="5"/>
  <c r="H517" i="5"/>
  <c r="I517" i="5"/>
  <c r="K517" i="5"/>
  <c r="L517" i="5"/>
  <c r="M517" i="5"/>
  <c r="O517" i="5"/>
  <c r="AI517" i="5"/>
  <c r="D518" i="5"/>
  <c r="E518" i="5"/>
  <c r="F518" i="5"/>
  <c r="H518" i="5"/>
  <c r="I518" i="5"/>
  <c r="K518" i="5"/>
  <c r="L518" i="5"/>
  <c r="M518" i="5"/>
  <c r="O518" i="5"/>
  <c r="AI518" i="5"/>
  <c r="D519" i="5"/>
  <c r="E519" i="5"/>
  <c r="F519" i="5"/>
  <c r="H519" i="5"/>
  <c r="I519" i="5"/>
  <c r="K519" i="5"/>
  <c r="L519" i="5"/>
  <c r="M519" i="5"/>
  <c r="O519" i="5"/>
  <c r="AI519" i="5"/>
  <c r="D520" i="5"/>
  <c r="E520" i="5"/>
  <c r="F520" i="5"/>
  <c r="H520" i="5"/>
  <c r="I520" i="5"/>
  <c r="K520" i="5"/>
  <c r="L520" i="5"/>
  <c r="M520" i="5"/>
  <c r="O520" i="5"/>
  <c r="AI520" i="5"/>
  <c r="D521" i="5"/>
  <c r="E521" i="5"/>
  <c r="F521" i="5"/>
  <c r="H521" i="5"/>
  <c r="I521" i="5"/>
  <c r="K521" i="5"/>
  <c r="L521" i="5"/>
  <c r="M521" i="5"/>
  <c r="O521" i="5"/>
  <c r="AI521" i="5"/>
  <c r="D522" i="5"/>
  <c r="E522" i="5"/>
  <c r="F522" i="5"/>
  <c r="H522" i="5"/>
  <c r="I522" i="5"/>
  <c r="K522" i="5"/>
  <c r="L522" i="5"/>
  <c r="M522" i="5"/>
  <c r="O522" i="5"/>
  <c r="AI522" i="5"/>
  <c r="D523" i="5"/>
  <c r="E523" i="5"/>
  <c r="F523" i="5"/>
  <c r="H523" i="5"/>
  <c r="I523" i="5"/>
  <c r="K523" i="5"/>
  <c r="L523" i="5"/>
  <c r="M523" i="5"/>
  <c r="O523" i="5"/>
  <c r="AI523" i="5"/>
  <c r="D524" i="5"/>
  <c r="E524" i="5"/>
  <c r="F524" i="5"/>
  <c r="H524" i="5"/>
  <c r="I524" i="5"/>
  <c r="K524" i="5"/>
  <c r="L524" i="5"/>
  <c r="M524" i="5"/>
  <c r="O524" i="5"/>
  <c r="AI524" i="5"/>
  <c r="D525" i="5"/>
  <c r="E525" i="5"/>
  <c r="F525" i="5"/>
  <c r="H525" i="5"/>
  <c r="I525" i="5"/>
  <c r="K525" i="5"/>
  <c r="L525" i="5"/>
  <c r="M525" i="5"/>
  <c r="O525" i="5"/>
  <c r="AI525" i="5"/>
  <c r="D526" i="5"/>
  <c r="E526" i="5"/>
  <c r="F526" i="5"/>
  <c r="H526" i="5"/>
  <c r="I526" i="5"/>
  <c r="K526" i="5"/>
  <c r="L526" i="5"/>
  <c r="M526" i="5"/>
  <c r="O526" i="5"/>
  <c r="AI526" i="5"/>
  <c r="D527" i="5"/>
  <c r="E527" i="5"/>
  <c r="F527" i="5"/>
  <c r="H527" i="5"/>
  <c r="I527" i="5"/>
  <c r="K527" i="5"/>
  <c r="L527" i="5"/>
  <c r="M527" i="5"/>
  <c r="O527" i="5"/>
  <c r="AI527" i="5"/>
  <c r="D528" i="5"/>
  <c r="E528" i="5"/>
  <c r="F528" i="5"/>
  <c r="H528" i="5"/>
  <c r="I528" i="5"/>
  <c r="K528" i="5"/>
  <c r="L528" i="5"/>
  <c r="M528" i="5"/>
  <c r="O528" i="5"/>
  <c r="AI528" i="5"/>
  <c r="D529" i="5"/>
  <c r="E529" i="5"/>
  <c r="F529" i="5"/>
  <c r="H529" i="5"/>
  <c r="I529" i="5"/>
  <c r="K529" i="5"/>
  <c r="L529" i="5"/>
  <c r="M529" i="5"/>
  <c r="O529" i="5"/>
  <c r="AI529" i="5"/>
  <c r="D530" i="5"/>
  <c r="E530" i="5"/>
  <c r="F530" i="5"/>
  <c r="H530" i="5"/>
  <c r="I530" i="5"/>
  <c r="K530" i="5"/>
  <c r="L530" i="5"/>
  <c r="M530" i="5"/>
  <c r="O530" i="5"/>
  <c r="AI530" i="5"/>
  <c r="D531" i="5"/>
  <c r="E531" i="5"/>
  <c r="F531" i="5"/>
  <c r="H531" i="5"/>
  <c r="I531" i="5"/>
  <c r="K531" i="5"/>
  <c r="L531" i="5"/>
  <c r="M531" i="5"/>
  <c r="O531" i="5"/>
  <c r="AI531" i="5"/>
  <c r="D532" i="5"/>
  <c r="E532" i="5"/>
  <c r="F532" i="5"/>
  <c r="H532" i="5"/>
  <c r="I532" i="5"/>
  <c r="K532" i="5"/>
  <c r="L532" i="5"/>
  <c r="M532" i="5"/>
  <c r="O532" i="5"/>
  <c r="AI532" i="5"/>
  <c r="D533" i="5"/>
  <c r="E533" i="5"/>
  <c r="F533" i="5"/>
  <c r="H533" i="5"/>
  <c r="I533" i="5"/>
  <c r="K533" i="5"/>
  <c r="L533" i="5"/>
  <c r="M533" i="5"/>
  <c r="O533" i="5"/>
  <c r="AI533" i="5"/>
  <c r="D534" i="5"/>
  <c r="E534" i="5"/>
  <c r="F534" i="5"/>
  <c r="H534" i="5"/>
  <c r="I534" i="5"/>
  <c r="K534" i="5"/>
  <c r="L534" i="5"/>
  <c r="M534" i="5"/>
  <c r="O534" i="5"/>
  <c r="AI534" i="5"/>
  <c r="D535" i="5"/>
  <c r="E535" i="5"/>
  <c r="F535" i="5"/>
  <c r="H535" i="5"/>
  <c r="I535" i="5"/>
  <c r="K535" i="5"/>
  <c r="L535" i="5"/>
  <c r="M535" i="5"/>
  <c r="O535" i="5"/>
  <c r="AI535" i="5"/>
  <c r="D536" i="5"/>
  <c r="E536" i="5"/>
  <c r="F536" i="5"/>
  <c r="H536" i="5"/>
  <c r="I536" i="5"/>
  <c r="K536" i="5"/>
  <c r="L536" i="5"/>
  <c r="M536" i="5"/>
  <c r="O536" i="5"/>
  <c r="AI536" i="5"/>
  <c r="D537" i="5"/>
  <c r="E537" i="5"/>
  <c r="F537" i="5"/>
  <c r="H537" i="5"/>
  <c r="I537" i="5"/>
  <c r="K537" i="5"/>
  <c r="L537" i="5"/>
  <c r="M537" i="5"/>
  <c r="O537" i="5"/>
  <c r="AI537" i="5"/>
  <c r="D538" i="5"/>
  <c r="E538" i="5"/>
  <c r="F538" i="5"/>
  <c r="H538" i="5"/>
  <c r="I538" i="5"/>
  <c r="K538" i="5"/>
  <c r="L538" i="5"/>
  <c r="M538" i="5"/>
  <c r="O538" i="5"/>
  <c r="AI538" i="5"/>
  <c r="D539" i="5"/>
  <c r="E539" i="5"/>
  <c r="F539" i="5"/>
  <c r="H539" i="5"/>
  <c r="I539" i="5"/>
  <c r="K539" i="5"/>
  <c r="L539" i="5"/>
  <c r="M539" i="5"/>
  <c r="O539" i="5"/>
  <c r="AI539" i="5"/>
  <c r="D540" i="5"/>
  <c r="E540" i="5"/>
  <c r="F540" i="5"/>
  <c r="H540" i="5"/>
  <c r="I540" i="5"/>
  <c r="K540" i="5"/>
  <c r="L540" i="5"/>
  <c r="M540" i="5"/>
  <c r="O540" i="5"/>
  <c r="AI540" i="5"/>
  <c r="D541" i="5"/>
  <c r="E541" i="5"/>
  <c r="F541" i="5"/>
  <c r="H541" i="5"/>
  <c r="I541" i="5"/>
  <c r="K541" i="5"/>
  <c r="L541" i="5"/>
  <c r="M541" i="5"/>
  <c r="O541" i="5"/>
  <c r="AI541" i="5"/>
  <c r="D542" i="5"/>
  <c r="E542" i="5"/>
  <c r="F542" i="5"/>
  <c r="H542" i="5"/>
  <c r="I542" i="5"/>
  <c r="K542" i="5"/>
  <c r="L542" i="5"/>
  <c r="M542" i="5"/>
  <c r="O542" i="5"/>
  <c r="AI542" i="5"/>
  <c r="D543" i="5"/>
  <c r="E543" i="5"/>
  <c r="F543" i="5"/>
  <c r="H543" i="5"/>
  <c r="I543" i="5"/>
  <c r="K543" i="5"/>
  <c r="L543" i="5"/>
  <c r="M543" i="5"/>
  <c r="O543" i="5"/>
  <c r="AI543" i="5"/>
  <c r="D544" i="5"/>
  <c r="E544" i="5"/>
  <c r="F544" i="5"/>
  <c r="H544" i="5"/>
  <c r="I544" i="5"/>
  <c r="K544" i="5"/>
  <c r="L544" i="5"/>
  <c r="M544" i="5"/>
  <c r="O544" i="5"/>
  <c r="AI544" i="5"/>
  <c r="D545" i="5"/>
  <c r="E545" i="5"/>
  <c r="F545" i="5"/>
  <c r="H545" i="5"/>
  <c r="I545" i="5"/>
  <c r="K545" i="5"/>
  <c r="L545" i="5"/>
  <c r="M545" i="5"/>
  <c r="O545" i="5"/>
  <c r="AI545" i="5"/>
  <c r="D546" i="5"/>
  <c r="E546" i="5"/>
  <c r="F546" i="5"/>
  <c r="H546" i="5"/>
  <c r="I546" i="5"/>
  <c r="K546" i="5"/>
  <c r="L546" i="5"/>
  <c r="M546" i="5"/>
  <c r="O546" i="5"/>
  <c r="AI546" i="5"/>
  <c r="D547" i="5"/>
  <c r="E547" i="5"/>
  <c r="F547" i="5"/>
  <c r="H547" i="5"/>
  <c r="I547" i="5"/>
  <c r="K547" i="5"/>
  <c r="L547" i="5"/>
  <c r="M547" i="5"/>
  <c r="O547" i="5"/>
  <c r="AI547" i="5"/>
  <c r="D548" i="5"/>
  <c r="E548" i="5"/>
  <c r="F548" i="5"/>
  <c r="H548" i="5"/>
  <c r="I548" i="5"/>
  <c r="K548" i="5"/>
  <c r="L548" i="5"/>
  <c r="M548" i="5"/>
  <c r="O548" i="5"/>
  <c r="AI548" i="5"/>
  <c r="D549" i="5"/>
  <c r="E549" i="5"/>
  <c r="F549" i="5"/>
  <c r="H549" i="5"/>
  <c r="I549" i="5"/>
  <c r="K549" i="5"/>
  <c r="L549" i="5"/>
  <c r="M549" i="5"/>
  <c r="O549" i="5"/>
  <c r="AI549" i="5"/>
  <c r="D550" i="5"/>
  <c r="E550" i="5"/>
  <c r="F550" i="5"/>
  <c r="H550" i="5"/>
  <c r="I550" i="5"/>
  <c r="K550" i="5"/>
  <c r="L550" i="5"/>
  <c r="M550" i="5"/>
  <c r="O550" i="5"/>
  <c r="AI550" i="5"/>
  <c r="D551" i="5"/>
  <c r="E551" i="5"/>
  <c r="F551" i="5"/>
  <c r="H551" i="5"/>
  <c r="I551" i="5"/>
  <c r="K551" i="5"/>
  <c r="L551" i="5"/>
  <c r="M551" i="5"/>
  <c r="O551" i="5"/>
  <c r="AI551" i="5"/>
  <c r="D552" i="5"/>
  <c r="E552" i="5"/>
  <c r="F552" i="5"/>
  <c r="H552" i="5"/>
  <c r="I552" i="5"/>
  <c r="K552" i="5"/>
  <c r="L552" i="5"/>
  <c r="M552" i="5"/>
  <c r="O552" i="5"/>
  <c r="AI552" i="5"/>
  <c r="D553" i="5"/>
  <c r="E553" i="5"/>
  <c r="F553" i="5"/>
  <c r="H553" i="5"/>
  <c r="I553" i="5"/>
  <c r="K553" i="5"/>
  <c r="L553" i="5"/>
  <c r="M553" i="5"/>
  <c r="O553" i="5"/>
  <c r="AI553" i="5"/>
  <c r="D554" i="5"/>
  <c r="E554" i="5"/>
  <c r="F554" i="5"/>
  <c r="H554" i="5"/>
  <c r="I554" i="5"/>
  <c r="K554" i="5"/>
  <c r="L554" i="5"/>
  <c r="M554" i="5"/>
  <c r="O554" i="5"/>
  <c r="AI554" i="5"/>
  <c r="D555" i="5"/>
  <c r="E555" i="5"/>
  <c r="F555" i="5"/>
  <c r="H555" i="5"/>
  <c r="I555" i="5"/>
  <c r="K555" i="5"/>
  <c r="L555" i="5"/>
  <c r="M555" i="5"/>
  <c r="O555" i="5"/>
  <c r="AI555" i="5"/>
  <c r="D556" i="5"/>
  <c r="E556" i="5"/>
  <c r="F556" i="5"/>
  <c r="H556" i="5"/>
  <c r="I556" i="5"/>
  <c r="K556" i="5"/>
  <c r="L556" i="5"/>
  <c r="M556" i="5"/>
  <c r="O556" i="5"/>
  <c r="AI556" i="5"/>
  <c r="D557" i="5"/>
  <c r="E557" i="5"/>
  <c r="F557" i="5"/>
  <c r="H557" i="5"/>
  <c r="I557" i="5"/>
  <c r="K557" i="5"/>
  <c r="L557" i="5"/>
  <c r="M557" i="5"/>
  <c r="O557" i="5"/>
  <c r="AI557" i="5"/>
  <c r="D558" i="5"/>
  <c r="E558" i="5"/>
  <c r="F558" i="5"/>
  <c r="H558" i="5"/>
  <c r="I558" i="5"/>
  <c r="K558" i="5"/>
  <c r="L558" i="5"/>
  <c r="M558" i="5"/>
  <c r="O558" i="5"/>
  <c r="AI558" i="5"/>
  <c r="D559" i="5"/>
  <c r="E559" i="5"/>
  <c r="F559" i="5"/>
  <c r="H559" i="5"/>
  <c r="I559" i="5"/>
  <c r="K559" i="5"/>
  <c r="L559" i="5"/>
  <c r="M559" i="5"/>
  <c r="O559" i="5"/>
  <c r="AI559" i="5"/>
  <c r="D560" i="5"/>
  <c r="E560" i="5"/>
  <c r="F560" i="5"/>
  <c r="H560" i="5"/>
  <c r="I560" i="5"/>
  <c r="K560" i="5"/>
  <c r="L560" i="5"/>
  <c r="M560" i="5"/>
  <c r="O560" i="5"/>
  <c r="AI560" i="5"/>
  <c r="D561" i="5"/>
  <c r="E561" i="5"/>
  <c r="F561" i="5"/>
  <c r="H561" i="5"/>
  <c r="I561" i="5"/>
  <c r="K561" i="5"/>
  <c r="L561" i="5"/>
  <c r="M561" i="5"/>
  <c r="O561" i="5"/>
  <c r="AI561" i="5"/>
  <c r="D562" i="5"/>
  <c r="E562" i="5"/>
  <c r="F562" i="5"/>
  <c r="H562" i="5"/>
  <c r="I562" i="5"/>
  <c r="K562" i="5"/>
  <c r="L562" i="5"/>
  <c r="M562" i="5"/>
  <c r="O562" i="5"/>
  <c r="AI562" i="5"/>
  <c r="D563" i="5"/>
  <c r="E563" i="5"/>
  <c r="F563" i="5"/>
  <c r="H563" i="5"/>
  <c r="I563" i="5"/>
  <c r="K563" i="5"/>
  <c r="L563" i="5"/>
  <c r="M563" i="5"/>
  <c r="O563" i="5"/>
  <c r="AI563" i="5"/>
  <c r="D564" i="5"/>
  <c r="E564" i="5"/>
  <c r="F564" i="5"/>
  <c r="H564" i="5"/>
  <c r="I564" i="5"/>
  <c r="K564" i="5"/>
  <c r="L564" i="5"/>
  <c r="M564" i="5"/>
  <c r="O564" i="5"/>
  <c r="AI564" i="5"/>
  <c r="D565" i="5"/>
  <c r="E565" i="5"/>
  <c r="F565" i="5"/>
  <c r="H565" i="5"/>
  <c r="I565" i="5"/>
  <c r="K565" i="5"/>
  <c r="L565" i="5"/>
  <c r="M565" i="5"/>
  <c r="O565" i="5"/>
  <c r="AI565" i="5"/>
  <c r="D566" i="5"/>
  <c r="E566" i="5"/>
  <c r="F566" i="5"/>
  <c r="H566" i="5"/>
  <c r="I566" i="5"/>
  <c r="K566" i="5"/>
  <c r="L566" i="5"/>
  <c r="M566" i="5"/>
  <c r="O566" i="5"/>
  <c r="AI566" i="5"/>
  <c r="D567" i="5"/>
  <c r="E567" i="5"/>
  <c r="F567" i="5"/>
  <c r="H567" i="5"/>
  <c r="I567" i="5"/>
  <c r="K567" i="5"/>
  <c r="L567" i="5"/>
  <c r="M567" i="5"/>
  <c r="O567" i="5"/>
  <c r="AI567" i="5"/>
  <c r="D568" i="5"/>
  <c r="E568" i="5"/>
  <c r="F568" i="5"/>
  <c r="H568" i="5"/>
  <c r="I568" i="5"/>
  <c r="K568" i="5"/>
  <c r="L568" i="5"/>
  <c r="M568" i="5"/>
  <c r="O568" i="5"/>
  <c r="AI568" i="5"/>
  <c r="D569" i="5"/>
  <c r="E569" i="5"/>
  <c r="F569" i="5"/>
  <c r="H569" i="5"/>
  <c r="I569" i="5"/>
  <c r="K569" i="5"/>
  <c r="L569" i="5"/>
  <c r="M569" i="5"/>
  <c r="O569" i="5"/>
  <c r="AI569" i="5"/>
  <c r="D570" i="5"/>
  <c r="E570" i="5"/>
  <c r="F570" i="5"/>
  <c r="H570" i="5"/>
  <c r="I570" i="5"/>
  <c r="K570" i="5"/>
  <c r="L570" i="5"/>
  <c r="M570" i="5"/>
  <c r="O570" i="5"/>
  <c r="AI570" i="5"/>
  <c r="D571" i="5"/>
  <c r="E571" i="5"/>
  <c r="F571" i="5"/>
  <c r="H571" i="5"/>
  <c r="I571" i="5"/>
  <c r="K571" i="5"/>
  <c r="L571" i="5"/>
  <c r="M571" i="5"/>
  <c r="O571" i="5"/>
  <c r="AI571" i="5"/>
  <c r="D572" i="5"/>
  <c r="E572" i="5"/>
  <c r="F572" i="5"/>
  <c r="H572" i="5"/>
  <c r="I572" i="5"/>
  <c r="K572" i="5"/>
  <c r="L572" i="5"/>
  <c r="M572" i="5"/>
  <c r="O572" i="5"/>
  <c r="AI572" i="5"/>
  <c r="D573" i="5"/>
  <c r="E573" i="5"/>
  <c r="F573" i="5"/>
  <c r="H573" i="5"/>
  <c r="I573" i="5"/>
  <c r="K573" i="5"/>
  <c r="L573" i="5"/>
  <c r="M573" i="5"/>
  <c r="O573" i="5"/>
  <c r="AI573" i="5"/>
  <c r="D574" i="5"/>
  <c r="E574" i="5"/>
  <c r="F574" i="5"/>
  <c r="H574" i="5"/>
  <c r="I574" i="5"/>
  <c r="K574" i="5"/>
  <c r="L574" i="5"/>
  <c r="M574" i="5"/>
  <c r="O574" i="5"/>
  <c r="AI574" i="5"/>
  <c r="D575" i="5"/>
  <c r="E575" i="5"/>
  <c r="F575" i="5"/>
  <c r="H575" i="5"/>
  <c r="I575" i="5"/>
  <c r="K575" i="5"/>
  <c r="L575" i="5"/>
  <c r="M575" i="5"/>
  <c r="O575" i="5"/>
  <c r="AI575" i="5"/>
  <c r="D576" i="5"/>
  <c r="E576" i="5"/>
  <c r="F576" i="5"/>
  <c r="H576" i="5"/>
  <c r="I576" i="5"/>
  <c r="K576" i="5"/>
  <c r="L576" i="5"/>
  <c r="M576" i="5"/>
  <c r="O576" i="5"/>
  <c r="AI576" i="5"/>
  <c r="D577" i="5"/>
  <c r="E577" i="5"/>
  <c r="F577" i="5"/>
  <c r="H577" i="5"/>
  <c r="I577" i="5"/>
  <c r="K577" i="5"/>
  <c r="L577" i="5"/>
  <c r="M577" i="5"/>
  <c r="O577" i="5"/>
  <c r="AI577" i="5"/>
  <c r="D578" i="5"/>
  <c r="E578" i="5"/>
  <c r="F578" i="5"/>
  <c r="H578" i="5"/>
  <c r="I578" i="5"/>
  <c r="K578" i="5"/>
  <c r="L578" i="5"/>
  <c r="M578" i="5"/>
  <c r="O578" i="5"/>
  <c r="AI578" i="5"/>
  <c r="D579" i="5"/>
  <c r="E579" i="5"/>
  <c r="F579" i="5"/>
  <c r="H579" i="5"/>
  <c r="I579" i="5"/>
  <c r="K579" i="5"/>
  <c r="L579" i="5"/>
  <c r="M579" i="5"/>
  <c r="O579" i="5"/>
  <c r="AI579" i="5"/>
  <c r="D580" i="5"/>
  <c r="E580" i="5"/>
  <c r="F580" i="5"/>
  <c r="H580" i="5"/>
  <c r="I580" i="5"/>
  <c r="K580" i="5"/>
  <c r="L580" i="5"/>
  <c r="M580" i="5"/>
  <c r="O580" i="5"/>
  <c r="AI580" i="5"/>
  <c r="D581" i="5"/>
  <c r="E581" i="5"/>
  <c r="F581" i="5"/>
  <c r="H581" i="5"/>
  <c r="I581" i="5"/>
  <c r="K581" i="5"/>
  <c r="L581" i="5"/>
  <c r="M581" i="5"/>
  <c r="O581" i="5"/>
  <c r="AI581" i="5"/>
  <c r="D582" i="5"/>
  <c r="E582" i="5"/>
  <c r="F582" i="5"/>
  <c r="H582" i="5"/>
  <c r="I582" i="5"/>
  <c r="K582" i="5"/>
  <c r="L582" i="5"/>
  <c r="M582" i="5"/>
  <c r="O582" i="5"/>
  <c r="AI582" i="5"/>
  <c r="D583" i="5"/>
  <c r="E583" i="5"/>
  <c r="F583" i="5"/>
  <c r="H583" i="5"/>
  <c r="I583" i="5"/>
  <c r="K583" i="5"/>
  <c r="L583" i="5"/>
  <c r="M583" i="5"/>
  <c r="O583" i="5"/>
  <c r="AI583" i="5"/>
  <c r="D584" i="5"/>
  <c r="E584" i="5"/>
  <c r="F584" i="5"/>
  <c r="H584" i="5"/>
  <c r="I584" i="5"/>
  <c r="K584" i="5"/>
  <c r="L584" i="5"/>
  <c r="M584" i="5"/>
  <c r="O584" i="5"/>
  <c r="AI584" i="5"/>
  <c r="D585" i="5"/>
  <c r="E585" i="5"/>
  <c r="F585" i="5"/>
  <c r="H585" i="5"/>
  <c r="I585" i="5"/>
  <c r="K585" i="5"/>
  <c r="L585" i="5"/>
  <c r="M585" i="5"/>
  <c r="O585" i="5"/>
  <c r="AI585" i="5"/>
  <c r="D586" i="5"/>
  <c r="E586" i="5"/>
  <c r="F586" i="5"/>
  <c r="H586" i="5"/>
  <c r="I586" i="5"/>
  <c r="K586" i="5"/>
  <c r="L586" i="5"/>
  <c r="M586" i="5"/>
  <c r="O586" i="5"/>
  <c r="AI586" i="5"/>
  <c r="D587" i="5"/>
  <c r="E587" i="5"/>
  <c r="F587" i="5"/>
  <c r="H587" i="5"/>
  <c r="I587" i="5"/>
  <c r="K587" i="5"/>
  <c r="L587" i="5"/>
  <c r="M587" i="5"/>
  <c r="O587" i="5"/>
  <c r="AI587" i="5"/>
  <c r="D588" i="5"/>
  <c r="E588" i="5"/>
  <c r="F588" i="5"/>
  <c r="H588" i="5"/>
  <c r="I588" i="5"/>
  <c r="K588" i="5"/>
  <c r="L588" i="5"/>
  <c r="M588" i="5"/>
  <c r="O588" i="5"/>
  <c r="AI588" i="5"/>
  <c r="D589" i="5"/>
  <c r="E589" i="5"/>
  <c r="F589" i="5"/>
  <c r="H589" i="5"/>
  <c r="I589" i="5"/>
  <c r="K589" i="5"/>
  <c r="L589" i="5"/>
  <c r="M589" i="5"/>
  <c r="O589" i="5"/>
  <c r="AI589" i="5"/>
  <c r="D590" i="5"/>
  <c r="E590" i="5"/>
  <c r="F590" i="5"/>
  <c r="H590" i="5"/>
  <c r="I590" i="5"/>
  <c r="K590" i="5"/>
  <c r="L590" i="5"/>
  <c r="M590" i="5"/>
  <c r="O590" i="5"/>
  <c r="AI590" i="5"/>
  <c r="D591" i="5"/>
  <c r="E591" i="5"/>
  <c r="F591" i="5"/>
  <c r="H591" i="5"/>
  <c r="I591" i="5"/>
  <c r="K591" i="5"/>
  <c r="L591" i="5"/>
  <c r="M591" i="5"/>
  <c r="O591" i="5"/>
  <c r="AI591" i="5"/>
  <c r="D592" i="5"/>
  <c r="E592" i="5"/>
  <c r="F592" i="5"/>
  <c r="H592" i="5"/>
  <c r="I592" i="5"/>
  <c r="K592" i="5"/>
  <c r="L592" i="5"/>
  <c r="M592" i="5"/>
  <c r="O592" i="5"/>
  <c r="AI592" i="5"/>
  <c r="D593" i="5"/>
  <c r="E593" i="5"/>
  <c r="F593" i="5"/>
  <c r="H593" i="5"/>
  <c r="I593" i="5"/>
  <c r="K593" i="5"/>
  <c r="L593" i="5"/>
  <c r="M593" i="5"/>
  <c r="O593" i="5"/>
  <c r="AI593" i="5"/>
  <c r="D594" i="5"/>
  <c r="E594" i="5"/>
  <c r="F594" i="5"/>
  <c r="H594" i="5"/>
  <c r="I594" i="5"/>
  <c r="K594" i="5"/>
  <c r="L594" i="5"/>
  <c r="M594" i="5"/>
  <c r="O594" i="5"/>
  <c r="AI594" i="5"/>
  <c r="D595" i="5"/>
  <c r="E595" i="5"/>
  <c r="F595" i="5"/>
  <c r="H595" i="5"/>
  <c r="I595" i="5"/>
  <c r="K595" i="5"/>
  <c r="L595" i="5"/>
  <c r="M595" i="5"/>
  <c r="O595" i="5"/>
  <c r="AI595" i="5"/>
  <c r="D596" i="5"/>
  <c r="E596" i="5"/>
  <c r="F596" i="5"/>
  <c r="H596" i="5"/>
  <c r="I596" i="5"/>
  <c r="K596" i="5"/>
  <c r="L596" i="5"/>
  <c r="M596" i="5"/>
  <c r="O596" i="5"/>
  <c r="AI596" i="5"/>
  <c r="D597" i="5"/>
  <c r="E597" i="5"/>
  <c r="F597" i="5"/>
  <c r="H597" i="5"/>
  <c r="I597" i="5"/>
  <c r="K597" i="5"/>
  <c r="L597" i="5"/>
  <c r="M597" i="5"/>
  <c r="O597" i="5"/>
  <c r="AI597" i="5"/>
  <c r="D598" i="5"/>
  <c r="E598" i="5"/>
  <c r="F598" i="5"/>
  <c r="H598" i="5"/>
  <c r="I598" i="5"/>
  <c r="K598" i="5"/>
  <c r="L598" i="5"/>
  <c r="M598" i="5"/>
  <c r="O598" i="5"/>
  <c r="AI598" i="5"/>
  <c r="D599" i="5"/>
  <c r="E599" i="5"/>
  <c r="F599" i="5"/>
  <c r="H599" i="5"/>
  <c r="I599" i="5"/>
  <c r="K599" i="5"/>
  <c r="L599" i="5"/>
  <c r="M599" i="5"/>
  <c r="O599" i="5"/>
  <c r="AI599" i="5"/>
  <c r="D600" i="5"/>
  <c r="E600" i="5"/>
  <c r="F600" i="5"/>
  <c r="H600" i="5"/>
  <c r="I600" i="5"/>
  <c r="K600" i="5"/>
  <c r="L600" i="5"/>
  <c r="M600" i="5"/>
  <c r="O600" i="5"/>
  <c r="AI600" i="5"/>
  <c r="D601" i="5"/>
  <c r="E601" i="5"/>
  <c r="F601" i="5"/>
  <c r="H601" i="5"/>
  <c r="I601" i="5"/>
  <c r="K601" i="5"/>
  <c r="L601" i="5"/>
  <c r="M601" i="5"/>
  <c r="O601" i="5"/>
  <c r="AI601" i="5"/>
  <c r="D602" i="5"/>
  <c r="E602" i="5"/>
  <c r="F602" i="5"/>
  <c r="H602" i="5"/>
  <c r="I602" i="5"/>
  <c r="K602" i="5"/>
  <c r="L602" i="5"/>
  <c r="M602" i="5"/>
  <c r="O602" i="5"/>
  <c r="AI602" i="5"/>
  <c r="D603" i="5"/>
  <c r="E603" i="5"/>
  <c r="F603" i="5"/>
  <c r="H603" i="5"/>
  <c r="I603" i="5"/>
  <c r="K603" i="5"/>
  <c r="L603" i="5"/>
  <c r="M603" i="5"/>
  <c r="O603" i="5"/>
  <c r="AI603" i="5"/>
  <c r="D604" i="5"/>
  <c r="E604" i="5"/>
  <c r="F604" i="5"/>
  <c r="H604" i="5"/>
  <c r="I604" i="5"/>
  <c r="K604" i="5"/>
  <c r="L604" i="5"/>
  <c r="M604" i="5"/>
  <c r="O604" i="5"/>
  <c r="AI604" i="5"/>
  <c r="D605" i="5"/>
  <c r="E605" i="5"/>
  <c r="F605" i="5"/>
  <c r="H605" i="5"/>
  <c r="I605" i="5"/>
  <c r="K605" i="5"/>
  <c r="L605" i="5"/>
  <c r="M605" i="5"/>
  <c r="O605" i="5"/>
  <c r="AI605" i="5"/>
  <c r="D606" i="5"/>
  <c r="E606" i="5"/>
  <c r="F606" i="5"/>
  <c r="H606" i="5"/>
  <c r="I606" i="5"/>
  <c r="K606" i="5"/>
  <c r="L606" i="5"/>
  <c r="M606" i="5"/>
  <c r="O606" i="5"/>
  <c r="AI606" i="5"/>
  <c r="D607" i="5"/>
  <c r="E607" i="5"/>
  <c r="F607" i="5"/>
  <c r="H607" i="5"/>
  <c r="I607" i="5"/>
  <c r="K607" i="5"/>
  <c r="L607" i="5"/>
  <c r="M607" i="5"/>
  <c r="O607" i="5"/>
  <c r="AI607" i="5"/>
  <c r="D608" i="5"/>
  <c r="E608" i="5"/>
  <c r="F608" i="5"/>
  <c r="H608" i="5"/>
  <c r="I608" i="5"/>
  <c r="K608" i="5"/>
  <c r="L608" i="5"/>
  <c r="M608" i="5"/>
  <c r="O608" i="5"/>
  <c r="AI608" i="5"/>
  <c r="D609" i="5"/>
  <c r="E609" i="5"/>
  <c r="F609" i="5"/>
  <c r="H609" i="5"/>
  <c r="I609" i="5"/>
  <c r="K609" i="5"/>
  <c r="L609" i="5"/>
  <c r="M609" i="5"/>
  <c r="O609" i="5"/>
  <c r="AI609" i="5"/>
  <c r="D610" i="5"/>
  <c r="E610" i="5"/>
  <c r="F610" i="5"/>
  <c r="H610" i="5"/>
  <c r="I610" i="5"/>
  <c r="K610" i="5"/>
  <c r="L610" i="5"/>
  <c r="M610" i="5"/>
  <c r="O610" i="5"/>
  <c r="AI610" i="5"/>
  <c r="D611" i="5"/>
  <c r="E611" i="5"/>
  <c r="F611" i="5"/>
  <c r="H611" i="5"/>
  <c r="I611" i="5"/>
  <c r="K611" i="5"/>
  <c r="L611" i="5"/>
  <c r="M611" i="5"/>
  <c r="O611" i="5"/>
  <c r="AI611" i="5"/>
  <c r="D612" i="5"/>
  <c r="E612" i="5"/>
  <c r="F612" i="5"/>
  <c r="H612" i="5"/>
  <c r="I612" i="5"/>
  <c r="K612" i="5"/>
  <c r="L612" i="5"/>
  <c r="M612" i="5"/>
  <c r="O612" i="5"/>
  <c r="AI612" i="5"/>
  <c r="D613" i="5"/>
  <c r="E613" i="5"/>
  <c r="F613" i="5"/>
  <c r="H613" i="5"/>
  <c r="I613" i="5"/>
  <c r="K613" i="5"/>
  <c r="L613" i="5"/>
  <c r="M613" i="5"/>
  <c r="O613" i="5"/>
  <c r="AI613" i="5"/>
  <c r="D614" i="5"/>
  <c r="E614" i="5"/>
  <c r="F614" i="5"/>
  <c r="H614" i="5"/>
  <c r="I614" i="5"/>
  <c r="K614" i="5"/>
  <c r="L614" i="5"/>
  <c r="M614" i="5"/>
  <c r="O614" i="5"/>
  <c r="AI614" i="5"/>
  <c r="D615" i="5"/>
  <c r="E615" i="5"/>
  <c r="F615" i="5"/>
  <c r="H615" i="5"/>
  <c r="I615" i="5"/>
  <c r="K615" i="5"/>
  <c r="L615" i="5"/>
  <c r="M615" i="5"/>
  <c r="O615" i="5"/>
  <c r="AI615" i="5"/>
  <c r="D616" i="5"/>
  <c r="E616" i="5"/>
  <c r="F616" i="5"/>
  <c r="H616" i="5"/>
  <c r="I616" i="5"/>
  <c r="K616" i="5"/>
  <c r="L616" i="5"/>
  <c r="M616" i="5"/>
  <c r="O616" i="5"/>
  <c r="AI616" i="5"/>
  <c r="D617" i="5"/>
  <c r="E617" i="5"/>
  <c r="F617" i="5"/>
  <c r="H617" i="5"/>
  <c r="I617" i="5"/>
  <c r="K617" i="5"/>
  <c r="L617" i="5"/>
  <c r="M617" i="5"/>
  <c r="O617" i="5"/>
  <c r="AI617" i="5"/>
  <c r="D618" i="5"/>
  <c r="E618" i="5"/>
  <c r="F618" i="5"/>
  <c r="H618" i="5"/>
  <c r="I618" i="5"/>
  <c r="K618" i="5"/>
  <c r="L618" i="5"/>
  <c r="M618" i="5"/>
  <c r="O618" i="5"/>
  <c r="AI618" i="5"/>
  <c r="D619" i="5"/>
  <c r="E619" i="5"/>
  <c r="F619" i="5"/>
  <c r="H619" i="5"/>
  <c r="I619" i="5"/>
  <c r="K619" i="5"/>
  <c r="L619" i="5"/>
  <c r="M619" i="5"/>
  <c r="O619" i="5"/>
  <c r="AI619" i="5"/>
  <c r="D620" i="5"/>
  <c r="E620" i="5"/>
  <c r="F620" i="5"/>
  <c r="H620" i="5"/>
  <c r="I620" i="5"/>
  <c r="K620" i="5"/>
  <c r="L620" i="5"/>
  <c r="M620" i="5"/>
  <c r="O620" i="5"/>
  <c r="AI620" i="5"/>
  <c r="D621" i="5"/>
  <c r="E621" i="5"/>
  <c r="F621" i="5"/>
  <c r="H621" i="5"/>
  <c r="I621" i="5"/>
  <c r="K621" i="5"/>
  <c r="L621" i="5"/>
  <c r="M621" i="5"/>
  <c r="O621" i="5"/>
  <c r="AI621" i="5"/>
  <c r="D622" i="5"/>
  <c r="E622" i="5"/>
  <c r="F622" i="5"/>
  <c r="H622" i="5"/>
  <c r="I622" i="5"/>
  <c r="K622" i="5"/>
  <c r="L622" i="5"/>
  <c r="M622" i="5"/>
  <c r="O622" i="5"/>
  <c r="AI622" i="5"/>
  <c r="D623" i="5"/>
  <c r="E623" i="5"/>
  <c r="F623" i="5"/>
  <c r="H623" i="5"/>
  <c r="I623" i="5"/>
  <c r="K623" i="5"/>
  <c r="L623" i="5"/>
  <c r="M623" i="5"/>
  <c r="O623" i="5"/>
  <c r="AI623" i="5"/>
  <c r="D624" i="5"/>
  <c r="E624" i="5"/>
  <c r="F624" i="5"/>
  <c r="H624" i="5"/>
  <c r="I624" i="5"/>
  <c r="K624" i="5"/>
  <c r="L624" i="5"/>
  <c r="M624" i="5"/>
  <c r="O624" i="5"/>
  <c r="AI624" i="5"/>
  <c r="D625" i="5"/>
  <c r="E625" i="5"/>
  <c r="F625" i="5"/>
  <c r="H625" i="5"/>
  <c r="I625" i="5"/>
  <c r="K625" i="5"/>
  <c r="L625" i="5"/>
  <c r="M625" i="5"/>
  <c r="O625" i="5"/>
  <c r="AI625" i="5"/>
  <c r="D626" i="5"/>
  <c r="E626" i="5"/>
  <c r="F626" i="5"/>
  <c r="H626" i="5"/>
  <c r="I626" i="5"/>
  <c r="K626" i="5"/>
  <c r="L626" i="5"/>
  <c r="M626" i="5"/>
  <c r="O626" i="5"/>
  <c r="AI626" i="5"/>
  <c r="D627" i="5"/>
  <c r="E627" i="5"/>
  <c r="F627" i="5"/>
  <c r="H627" i="5"/>
  <c r="I627" i="5"/>
  <c r="K627" i="5"/>
  <c r="L627" i="5"/>
  <c r="M627" i="5"/>
  <c r="O627" i="5"/>
  <c r="AI627" i="5"/>
  <c r="D628" i="5"/>
  <c r="E628" i="5"/>
  <c r="F628" i="5"/>
  <c r="H628" i="5"/>
  <c r="I628" i="5"/>
  <c r="K628" i="5"/>
  <c r="L628" i="5"/>
  <c r="M628" i="5"/>
  <c r="O628" i="5"/>
  <c r="AI628" i="5"/>
  <c r="D629" i="5"/>
  <c r="E629" i="5"/>
  <c r="F629" i="5"/>
  <c r="H629" i="5"/>
  <c r="I629" i="5"/>
  <c r="K629" i="5"/>
  <c r="L629" i="5"/>
  <c r="M629" i="5"/>
  <c r="O629" i="5"/>
  <c r="AI629" i="5"/>
  <c r="D630" i="5"/>
  <c r="E630" i="5"/>
  <c r="F630" i="5"/>
  <c r="H630" i="5"/>
  <c r="I630" i="5"/>
  <c r="K630" i="5"/>
  <c r="L630" i="5"/>
  <c r="M630" i="5"/>
  <c r="O630" i="5"/>
  <c r="AI630" i="5"/>
  <c r="D631" i="5"/>
  <c r="E631" i="5"/>
  <c r="F631" i="5"/>
  <c r="H631" i="5"/>
  <c r="I631" i="5"/>
  <c r="K631" i="5"/>
  <c r="L631" i="5"/>
  <c r="M631" i="5"/>
  <c r="O631" i="5"/>
  <c r="AI631" i="5"/>
  <c r="D632" i="5"/>
  <c r="E632" i="5"/>
  <c r="F632" i="5"/>
  <c r="H632" i="5"/>
  <c r="I632" i="5"/>
  <c r="K632" i="5"/>
  <c r="L632" i="5"/>
  <c r="M632" i="5"/>
  <c r="O632" i="5"/>
  <c r="AI632" i="5"/>
  <c r="D633" i="5"/>
  <c r="E633" i="5"/>
  <c r="F633" i="5"/>
  <c r="H633" i="5"/>
  <c r="I633" i="5"/>
  <c r="K633" i="5"/>
  <c r="L633" i="5"/>
  <c r="M633" i="5"/>
  <c r="O633" i="5"/>
  <c r="AI633" i="5"/>
  <c r="D634" i="5"/>
  <c r="E634" i="5"/>
  <c r="F634" i="5"/>
  <c r="H634" i="5"/>
  <c r="I634" i="5"/>
  <c r="K634" i="5"/>
  <c r="L634" i="5"/>
  <c r="M634" i="5"/>
  <c r="O634" i="5"/>
  <c r="AI634" i="5"/>
  <c r="D635" i="5"/>
  <c r="E635" i="5"/>
  <c r="F635" i="5"/>
  <c r="H635" i="5"/>
  <c r="I635" i="5"/>
  <c r="K635" i="5"/>
  <c r="L635" i="5"/>
  <c r="M635" i="5"/>
  <c r="O635" i="5"/>
  <c r="AI635" i="5"/>
  <c r="D636" i="5"/>
  <c r="E636" i="5"/>
  <c r="F636" i="5"/>
  <c r="H636" i="5"/>
  <c r="I636" i="5"/>
  <c r="K636" i="5"/>
  <c r="L636" i="5"/>
  <c r="M636" i="5"/>
  <c r="O636" i="5"/>
  <c r="AI636" i="5"/>
  <c r="D637" i="5"/>
  <c r="E637" i="5"/>
  <c r="F637" i="5"/>
  <c r="H637" i="5"/>
  <c r="I637" i="5"/>
  <c r="K637" i="5"/>
  <c r="L637" i="5"/>
  <c r="M637" i="5"/>
  <c r="O637" i="5"/>
  <c r="AI637" i="5"/>
  <c r="D638" i="5"/>
  <c r="E638" i="5"/>
  <c r="F638" i="5"/>
  <c r="H638" i="5"/>
  <c r="I638" i="5"/>
  <c r="K638" i="5"/>
  <c r="L638" i="5"/>
  <c r="M638" i="5"/>
  <c r="O638" i="5"/>
  <c r="AI638" i="5"/>
  <c r="D639" i="5"/>
  <c r="E639" i="5"/>
  <c r="F639" i="5"/>
  <c r="H639" i="5"/>
  <c r="I639" i="5"/>
  <c r="K639" i="5"/>
  <c r="L639" i="5"/>
  <c r="M639" i="5"/>
  <c r="O639" i="5"/>
  <c r="AI639" i="5"/>
  <c r="D640" i="5"/>
  <c r="E640" i="5"/>
  <c r="F640" i="5"/>
  <c r="H640" i="5"/>
  <c r="I640" i="5"/>
  <c r="K640" i="5"/>
  <c r="L640" i="5"/>
  <c r="M640" i="5"/>
  <c r="O640" i="5"/>
  <c r="AI640" i="5"/>
  <c r="D641" i="5"/>
  <c r="E641" i="5"/>
  <c r="F641" i="5"/>
  <c r="H641" i="5"/>
  <c r="I641" i="5"/>
  <c r="K641" i="5"/>
  <c r="L641" i="5"/>
  <c r="M641" i="5"/>
  <c r="O641" i="5"/>
  <c r="AI641" i="5"/>
  <c r="D642" i="5"/>
  <c r="E642" i="5"/>
  <c r="F642" i="5"/>
  <c r="H642" i="5"/>
  <c r="I642" i="5"/>
  <c r="K642" i="5"/>
  <c r="L642" i="5"/>
  <c r="M642" i="5"/>
  <c r="O642" i="5"/>
  <c r="D643" i="5"/>
  <c r="E643" i="5"/>
  <c r="F643" i="5"/>
  <c r="H643" i="5"/>
  <c r="I643" i="5"/>
  <c r="K643" i="5"/>
  <c r="L643" i="5"/>
  <c r="M643" i="5"/>
  <c r="O643" i="5"/>
  <c r="AI643" i="5"/>
  <c r="D644" i="5"/>
  <c r="E644" i="5"/>
  <c r="F644" i="5"/>
  <c r="H644" i="5"/>
  <c r="I644" i="5"/>
  <c r="K644" i="5"/>
  <c r="L644" i="5"/>
  <c r="M644" i="5"/>
  <c r="O644" i="5"/>
  <c r="AI644" i="5"/>
  <c r="D645" i="5"/>
  <c r="E645" i="5"/>
  <c r="F645" i="5"/>
  <c r="H645" i="5"/>
  <c r="I645" i="5"/>
  <c r="K645" i="5"/>
  <c r="L645" i="5"/>
  <c r="M645" i="5"/>
  <c r="O645" i="5"/>
  <c r="AI645" i="5"/>
  <c r="D646" i="5"/>
  <c r="E646" i="5"/>
  <c r="F646" i="5"/>
  <c r="H646" i="5"/>
  <c r="I646" i="5"/>
  <c r="K646" i="5"/>
  <c r="L646" i="5"/>
  <c r="M646" i="5"/>
  <c r="O646" i="5"/>
  <c r="AI646" i="5"/>
  <c r="D647" i="5"/>
  <c r="E647" i="5"/>
  <c r="F647" i="5"/>
  <c r="H647" i="5"/>
  <c r="I647" i="5"/>
  <c r="K647" i="5"/>
  <c r="L647" i="5"/>
  <c r="M647" i="5"/>
  <c r="O647" i="5"/>
  <c r="AI647" i="5"/>
  <c r="D648" i="5"/>
  <c r="E648" i="5"/>
  <c r="F648" i="5"/>
  <c r="H648" i="5"/>
  <c r="I648" i="5"/>
  <c r="K648" i="5"/>
  <c r="L648" i="5"/>
  <c r="M648" i="5"/>
  <c r="O648" i="5"/>
  <c r="AI648" i="5"/>
  <c r="D649" i="5"/>
  <c r="E649" i="5"/>
  <c r="F649" i="5"/>
  <c r="H649" i="5"/>
  <c r="I649" i="5"/>
  <c r="K649" i="5"/>
  <c r="L649" i="5"/>
  <c r="M649" i="5"/>
  <c r="O649" i="5"/>
  <c r="AI649" i="5"/>
  <c r="D650" i="5"/>
  <c r="E650" i="5"/>
  <c r="F650" i="5"/>
  <c r="H650" i="5"/>
  <c r="I650" i="5"/>
  <c r="K650" i="5"/>
  <c r="L650" i="5"/>
  <c r="M650" i="5"/>
  <c r="O650" i="5"/>
  <c r="AI650" i="5"/>
  <c r="D651" i="5"/>
  <c r="E651" i="5"/>
  <c r="F651" i="5"/>
  <c r="H651" i="5"/>
  <c r="I651" i="5"/>
  <c r="K651" i="5"/>
  <c r="L651" i="5"/>
  <c r="M651" i="5"/>
  <c r="O651" i="5"/>
  <c r="AI651" i="5"/>
  <c r="D652" i="5"/>
  <c r="E652" i="5"/>
  <c r="F652" i="5"/>
  <c r="H652" i="5"/>
  <c r="I652" i="5"/>
  <c r="K652" i="5"/>
  <c r="L652" i="5"/>
  <c r="M652" i="5"/>
  <c r="O652" i="5"/>
  <c r="AI652" i="5"/>
  <c r="D653" i="5"/>
  <c r="E653" i="5"/>
  <c r="F653" i="5"/>
  <c r="H653" i="5"/>
  <c r="I653" i="5"/>
  <c r="K653" i="5"/>
  <c r="L653" i="5"/>
  <c r="M653" i="5"/>
  <c r="O653" i="5"/>
  <c r="AI653" i="5"/>
  <c r="D654" i="5"/>
  <c r="E654" i="5"/>
  <c r="F654" i="5"/>
  <c r="H654" i="5"/>
  <c r="I654" i="5"/>
  <c r="K654" i="5"/>
  <c r="L654" i="5"/>
  <c r="M654" i="5"/>
  <c r="O654" i="5"/>
  <c r="AI654" i="5"/>
  <c r="D655" i="5"/>
  <c r="E655" i="5"/>
  <c r="F655" i="5"/>
  <c r="H655" i="5"/>
  <c r="I655" i="5"/>
  <c r="K655" i="5"/>
  <c r="L655" i="5"/>
  <c r="M655" i="5"/>
  <c r="O655" i="5"/>
  <c r="AI655" i="5"/>
  <c r="D656" i="5"/>
  <c r="E656" i="5"/>
  <c r="F656" i="5"/>
  <c r="H656" i="5"/>
  <c r="I656" i="5"/>
  <c r="K656" i="5"/>
  <c r="L656" i="5"/>
  <c r="M656" i="5"/>
  <c r="O656" i="5"/>
  <c r="AI656" i="5"/>
  <c r="D657" i="5"/>
  <c r="E657" i="5"/>
  <c r="F657" i="5"/>
  <c r="H657" i="5"/>
  <c r="I657" i="5"/>
  <c r="K657" i="5"/>
  <c r="L657" i="5"/>
  <c r="M657" i="5"/>
  <c r="O657" i="5"/>
  <c r="AI657" i="5"/>
  <c r="D658" i="5"/>
  <c r="E658" i="5"/>
  <c r="F658" i="5"/>
  <c r="H658" i="5"/>
  <c r="I658" i="5"/>
  <c r="K658" i="5"/>
  <c r="L658" i="5"/>
  <c r="M658" i="5"/>
  <c r="O658" i="5"/>
  <c r="AI658" i="5"/>
  <c r="D659" i="5"/>
  <c r="E659" i="5"/>
  <c r="F659" i="5"/>
  <c r="H659" i="5"/>
  <c r="I659" i="5"/>
  <c r="K659" i="5"/>
  <c r="L659" i="5"/>
  <c r="M659" i="5"/>
  <c r="O659" i="5"/>
  <c r="AI659" i="5"/>
  <c r="D660" i="5"/>
  <c r="E660" i="5"/>
  <c r="F660" i="5"/>
  <c r="H660" i="5"/>
  <c r="I660" i="5"/>
  <c r="K660" i="5"/>
  <c r="L660" i="5"/>
  <c r="M660" i="5"/>
  <c r="O660" i="5"/>
  <c r="AI660" i="5"/>
  <c r="D661" i="5"/>
  <c r="E661" i="5"/>
  <c r="F661" i="5"/>
  <c r="H661" i="5"/>
  <c r="I661" i="5"/>
  <c r="K661" i="5"/>
  <c r="L661" i="5"/>
  <c r="M661" i="5"/>
  <c r="O661" i="5"/>
  <c r="AI661" i="5"/>
  <c r="D662" i="5"/>
  <c r="E662" i="5"/>
  <c r="F662" i="5"/>
  <c r="H662" i="5"/>
  <c r="I662" i="5"/>
  <c r="K662" i="5"/>
  <c r="L662" i="5"/>
  <c r="M662" i="5"/>
  <c r="O662" i="5"/>
  <c r="AI662" i="5"/>
  <c r="D663" i="5"/>
  <c r="E663" i="5"/>
  <c r="F663" i="5"/>
  <c r="H663" i="5"/>
  <c r="I663" i="5"/>
  <c r="K663" i="5"/>
  <c r="L663" i="5"/>
  <c r="M663" i="5"/>
  <c r="O663" i="5"/>
  <c r="AI663" i="5"/>
  <c r="D664" i="5"/>
  <c r="E664" i="5"/>
  <c r="F664" i="5"/>
  <c r="H664" i="5"/>
  <c r="I664" i="5"/>
  <c r="K664" i="5"/>
  <c r="L664" i="5"/>
  <c r="M664" i="5"/>
  <c r="O664" i="5"/>
  <c r="AI664" i="5"/>
  <c r="D665" i="5"/>
  <c r="E665" i="5"/>
  <c r="F665" i="5"/>
  <c r="H665" i="5"/>
  <c r="I665" i="5"/>
  <c r="K665" i="5"/>
  <c r="L665" i="5"/>
  <c r="M665" i="5"/>
  <c r="O665" i="5"/>
  <c r="AI665" i="5"/>
  <c r="D666" i="5"/>
  <c r="E666" i="5"/>
  <c r="F666" i="5"/>
  <c r="H666" i="5"/>
  <c r="I666" i="5"/>
  <c r="K666" i="5"/>
  <c r="L666" i="5"/>
  <c r="M666" i="5"/>
  <c r="O666" i="5"/>
  <c r="AI666" i="5"/>
  <c r="D667" i="5"/>
  <c r="E667" i="5"/>
  <c r="F667" i="5"/>
  <c r="H667" i="5"/>
  <c r="I667" i="5"/>
  <c r="K667" i="5"/>
  <c r="L667" i="5"/>
  <c r="M667" i="5"/>
  <c r="O667" i="5"/>
  <c r="AI667" i="5"/>
  <c r="D668" i="5"/>
  <c r="E668" i="5"/>
  <c r="F668" i="5"/>
  <c r="H668" i="5"/>
  <c r="I668" i="5"/>
  <c r="K668" i="5"/>
  <c r="L668" i="5"/>
  <c r="M668" i="5"/>
  <c r="O668" i="5"/>
  <c r="AI668" i="5"/>
  <c r="D669" i="5"/>
  <c r="E669" i="5"/>
  <c r="F669" i="5"/>
  <c r="H669" i="5"/>
  <c r="I669" i="5"/>
  <c r="K669" i="5"/>
  <c r="L669" i="5"/>
  <c r="M669" i="5"/>
  <c r="O669" i="5"/>
  <c r="AI669" i="5"/>
  <c r="D670" i="5"/>
  <c r="E670" i="5"/>
  <c r="F670" i="5"/>
  <c r="H670" i="5"/>
  <c r="I670" i="5"/>
  <c r="K670" i="5"/>
  <c r="L670" i="5"/>
  <c r="M670" i="5"/>
  <c r="O670" i="5"/>
  <c r="AI670" i="5"/>
  <c r="D671" i="5"/>
  <c r="E671" i="5"/>
  <c r="F671" i="5"/>
  <c r="H671" i="5"/>
  <c r="I671" i="5"/>
  <c r="K671" i="5"/>
  <c r="L671" i="5"/>
  <c r="M671" i="5"/>
  <c r="O671" i="5"/>
  <c r="AI671" i="5"/>
  <c r="D672" i="5"/>
  <c r="E672" i="5"/>
  <c r="F672" i="5"/>
  <c r="H672" i="5"/>
  <c r="I672" i="5"/>
  <c r="K672" i="5"/>
  <c r="L672" i="5"/>
  <c r="M672" i="5"/>
  <c r="O672" i="5"/>
  <c r="D673" i="5"/>
  <c r="E673" i="5"/>
  <c r="F673" i="5"/>
  <c r="H673" i="5"/>
  <c r="I673" i="5"/>
  <c r="K673" i="5"/>
  <c r="L673" i="5"/>
  <c r="M673" i="5"/>
  <c r="O673" i="5"/>
  <c r="AI673" i="5"/>
  <c r="D674" i="5"/>
  <c r="E674" i="5"/>
  <c r="F674" i="5"/>
  <c r="H674" i="5"/>
  <c r="I674" i="5"/>
  <c r="K674" i="5"/>
  <c r="L674" i="5"/>
  <c r="M674" i="5"/>
  <c r="O674" i="5"/>
  <c r="AI674" i="5"/>
  <c r="D675" i="5"/>
  <c r="E675" i="5"/>
  <c r="F675" i="5"/>
  <c r="H675" i="5"/>
  <c r="I675" i="5"/>
  <c r="K675" i="5"/>
  <c r="L675" i="5"/>
  <c r="M675" i="5"/>
  <c r="O675" i="5"/>
  <c r="AI675" i="5"/>
  <c r="D676" i="5"/>
  <c r="E676" i="5"/>
  <c r="F676" i="5"/>
  <c r="H676" i="5"/>
  <c r="I676" i="5"/>
  <c r="K676" i="5"/>
  <c r="L676" i="5"/>
  <c r="M676" i="5"/>
  <c r="O676" i="5"/>
  <c r="AI676" i="5"/>
  <c r="D677" i="5"/>
  <c r="E677" i="5"/>
  <c r="F677" i="5"/>
  <c r="H677" i="5"/>
  <c r="I677" i="5"/>
  <c r="K677" i="5"/>
  <c r="L677" i="5"/>
  <c r="M677" i="5"/>
  <c r="O677" i="5"/>
  <c r="AI677" i="5"/>
  <c r="D678" i="5"/>
  <c r="E678" i="5"/>
  <c r="F678" i="5"/>
  <c r="H678" i="5"/>
  <c r="I678" i="5"/>
  <c r="K678" i="5"/>
  <c r="L678" i="5"/>
  <c r="M678" i="5"/>
  <c r="O678" i="5"/>
  <c r="AI678" i="5"/>
  <c r="D679" i="5"/>
  <c r="E679" i="5"/>
  <c r="F679" i="5"/>
  <c r="H679" i="5"/>
  <c r="I679" i="5"/>
  <c r="K679" i="5"/>
  <c r="L679" i="5"/>
  <c r="M679" i="5"/>
  <c r="O679" i="5"/>
  <c r="AI679" i="5"/>
  <c r="D680" i="5"/>
  <c r="E680" i="5"/>
  <c r="F680" i="5"/>
  <c r="H680" i="5"/>
  <c r="I680" i="5"/>
  <c r="K680" i="5"/>
  <c r="L680" i="5"/>
  <c r="M680" i="5"/>
  <c r="O680" i="5"/>
  <c r="AI680" i="5"/>
  <c r="AT680" i="5"/>
  <c r="D681" i="5"/>
  <c r="E681" i="5"/>
  <c r="F681" i="5"/>
  <c r="H681" i="5"/>
  <c r="I681" i="5"/>
  <c r="K681" i="5"/>
  <c r="L681" i="5"/>
  <c r="M681" i="5"/>
  <c r="O681" i="5"/>
  <c r="AI681" i="5"/>
  <c r="D682" i="5"/>
  <c r="E682" i="5"/>
  <c r="F682" i="5"/>
  <c r="H682" i="5"/>
  <c r="I682" i="5"/>
  <c r="K682" i="5"/>
  <c r="L682" i="5"/>
  <c r="M682" i="5"/>
  <c r="O682" i="5"/>
  <c r="AI682" i="5"/>
  <c r="D683" i="5"/>
  <c r="E683" i="5"/>
  <c r="F683" i="5"/>
  <c r="H683" i="5"/>
  <c r="I683" i="5"/>
  <c r="K683" i="5"/>
  <c r="L683" i="5"/>
  <c r="M683" i="5"/>
  <c r="O683" i="5"/>
  <c r="AI683" i="5"/>
  <c r="D684" i="5"/>
  <c r="E684" i="5"/>
  <c r="F684" i="5"/>
  <c r="H684" i="5"/>
  <c r="I684" i="5"/>
  <c r="K684" i="5"/>
  <c r="L684" i="5"/>
  <c r="M684" i="5"/>
  <c r="O684" i="5"/>
  <c r="AI684" i="5"/>
  <c r="D685" i="5"/>
  <c r="E685" i="5"/>
  <c r="F685" i="5"/>
  <c r="H685" i="5"/>
  <c r="I685" i="5"/>
  <c r="K685" i="5"/>
  <c r="L685" i="5"/>
  <c r="M685" i="5"/>
  <c r="O685" i="5"/>
  <c r="AI685" i="5"/>
  <c r="D686" i="5"/>
  <c r="E686" i="5"/>
  <c r="F686" i="5"/>
  <c r="H686" i="5"/>
  <c r="I686" i="5"/>
  <c r="K686" i="5"/>
  <c r="L686" i="5"/>
  <c r="M686" i="5"/>
  <c r="O686" i="5"/>
  <c r="AI686" i="5"/>
  <c r="D687" i="5"/>
  <c r="E687" i="5"/>
  <c r="F687" i="5"/>
  <c r="H687" i="5"/>
  <c r="I687" i="5"/>
  <c r="K687" i="5"/>
  <c r="L687" i="5"/>
  <c r="M687" i="5"/>
  <c r="O687" i="5"/>
  <c r="AI687" i="5"/>
  <c r="D688" i="5"/>
  <c r="E688" i="5"/>
  <c r="F688" i="5"/>
  <c r="H688" i="5"/>
  <c r="I688" i="5"/>
  <c r="K688" i="5"/>
  <c r="L688" i="5"/>
  <c r="M688" i="5"/>
  <c r="O688" i="5"/>
  <c r="AI688" i="5"/>
  <c r="D689" i="5"/>
  <c r="E689" i="5"/>
  <c r="F689" i="5"/>
  <c r="H689" i="5"/>
  <c r="I689" i="5"/>
  <c r="K689" i="5"/>
  <c r="L689" i="5"/>
  <c r="M689" i="5"/>
  <c r="O689" i="5"/>
  <c r="AI689" i="5"/>
  <c r="D690" i="5"/>
  <c r="E690" i="5"/>
  <c r="F690" i="5"/>
  <c r="H690" i="5"/>
  <c r="I690" i="5"/>
  <c r="K690" i="5"/>
  <c r="L690" i="5"/>
  <c r="M690" i="5"/>
  <c r="O690" i="5"/>
  <c r="AI690" i="5"/>
  <c r="C691" i="5"/>
  <c r="D691" i="5"/>
  <c r="E691" i="5"/>
  <c r="F691" i="5"/>
  <c r="H691" i="5"/>
  <c r="I691" i="5"/>
  <c r="K691" i="5"/>
  <c r="L691" i="5"/>
  <c r="M691" i="5"/>
  <c r="O691" i="5"/>
  <c r="AI691" i="5"/>
  <c r="C692" i="5"/>
  <c r="D692" i="5"/>
  <c r="E692" i="5"/>
  <c r="F692" i="5"/>
  <c r="H692" i="5"/>
  <c r="I692" i="5"/>
  <c r="K692" i="5"/>
  <c r="L692" i="5"/>
  <c r="M692" i="5"/>
  <c r="O692" i="5"/>
  <c r="AI692" i="5"/>
  <c r="C693" i="5"/>
  <c r="D693" i="5"/>
  <c r="E693" i="5"/>
  <c r="F693" i="5"/>
  <c r="H693" i="5"/>
  <c r="I693" i="5"/>
  <c r="K693" i="5"/>
  <c r="L693" i="5"/>
  <c r="M693" i="5"/>
  <c r="O693" i="5"/>
  <c r="AI693" i="5"/>
  <c r="E695" i="5"/>
  <c r="F695" i="5"/>
  <c r="I695" i="5"/>
  <c r="K695" i="5"/>
  <c r="L695" i="5"/>
  <c r="M695" i="5"/>
  <c r="N695" i="5"/>
  <c r="O695" i="5"/>
  <c r="E696" i="5"/>
  <c r="F696" i="5"/>
  <c r="I696" i="5"/>
  <c r="L696" i="5"/>
  <c r="M696" i="5"/>
  <c r="N696" i="5"/>
  <c r="O696" i="5"/>
  <c r="E697" i="5"/>
  <c r="F697" i="5"/>
  <c r="I697" i="5"/>
  <c r="K697" i="5"/>
  <c r="L697" i="5"/>
  <c r="M697" i="5"/>
  <c r="N697" i="5"/>
  <c r="O697" i="5"/>
  <c r="E698" i="5"/>
  <c r="F698" i="5"/>
  <c r="I698" i="5"/>
  <c r="K698" i="5"/>
  <c r="L698" i="5"/>
  <c r="M698" i="5"/>
  <c r="N698" i="5"/>
  <c r="O698" i="5"/>
  <c r="E699" i="5"/>
  <c r="F699" i="5"/>
  <c r="I699" i="5"/>
  <c r="K699" i="5"/>
  <c r="L699" i="5"/>
  <c r="M699" i="5"/>
  <c r="N699" i="5"/>
  <c r="O699" i="5"/>
  <c r="E700" i="5"/>
  <c r="F700" i="5"/>
  <c r="I700" i="5"/>
  <c r="L700" i="5"/>
  <c r="M700" i="5"/>
  <c r="N700" i="5"/>
  <c r="O700" i="5"/>
  <c r="E701" i="5"/>
  <c r="F701" i="5"/>
  <c r="I701" i="5"/>
  <c r="K701" i="5"/>
  <c r="L701" i="5"/>
  <c r="M701" i="5"/>
  <c r="N701" i="5"/>
  <c r="O701" i="5"/>
  <c r="E702" i="5"/>
  <c r="F702" i="5"/>
  <c r="I702" i="5"/>
  <c r="L702" i="5"/>
  <c r="M702" i="5"/>
  <c r="N702" i="5"/>
  <c r="O702" i="5"/>
  <c r="E703" i="5"/>
  <c r="F703" i="5"/>
  <c r="I703" i="5"/>
  <c r="K703" i="5"/>
  <c r="L703" i="5"/>
  <c r="M703" i="5"/>
  <c r="N703" i="5"/>
  <c r="O703" i="5"/>
  <c r="E704" i="5"/>
  <c r="F704" i="5"/>
  <c r="I704" i="5"/>
  <c r="L704" i="5"/>
  <c r="M704" i="5"/>
  <c r="O704" i="5"/>
  <c r="E705" i="5"/>
  <c r="F705" i="5"/>
  <c r="I705" i="5"/>
  <c r="K705" i="5"/>
  <c r="L705" i="5"/>
  <c r="M705" i="5"/>
  <c r="N705" i="5"/>
  <c r="O705" i="5"/>
  <c r="E706" i="5"/>
  <c r="F706" i="5"/>
  <c r="I706" i="5"/>
  <c r="K706" i="5"/>
  <c r="L706" i="5"/>
  <c r="M706" i="5"/>
  <c r="N706" i="5"/>
  <c r="O706" i="5"/>
  <c r="E707" i="5"/>
  <c r="F707" i="5"/>
  <c r="I707" i="5"/>
  <c r="K707" i="5"/>
  <c r="L707" i="5"/>
  <c r="M707" i="5"/>
  <c r="N707" i="5"/>
  <c r="O707" i="5"/>
  <c r="E708" i="5"/>
  <c r="F708" i="5"/>
  <c r="I708" i="5"/>
  <c r="K708" i="5"/>
  <c r="L708" i="5"/>
  <c r="M708" i="5"/>
  <c r="N708" i="5"/>
  <c r="O708" i="5"/>
  <c r="E709" i="5"/>
  <c r="F709" i="5"/>
  <c r="I709" i="5"/>
  <c r="K709" i="5"/>
  <c r="L709" i="5"/>
  <c r="M709" i="5"/>
  <c r="N709" i="5"/>
  <c r="O709" i="5"/>
  <c r="E710" i="5"/>
  <c r="F710" i="5"/>
  <c r="I710" i="5"/>
  <c r="K710" i="5"/>
  <c r="L710" i="5"/>
  <c r="M710" i="5"/>
  <c r="N710" i="5"/>
  <c r="O710" i="5"/>
  <c r="E711" i="5"/>
  <c r="F711" i="5"/>
  <c r="I711" i="5"/>
  <c r="K711" i="5"/>
  <c r="L711" i="5"/>
  <c r="M711" i="5"/>
  <c r="N711" i="5"/>
  <c r="O711" i="5"/>
  <c r="E712" i="5"/>
  <c r="F712" i="5"/>
  <c r="I712" i="5"/>
  <c r="K712" i="5"/>
  <c r="L712" i="5"/>
  <c r="M712" i="5"/>
  <c r="N712" i="5"/>
  <c r="O712" i="5"/>
  <c r="E713" i="5"/>
  <c r="F713" i="5"/>
  <c r="I713" i="5"/>
  <c r="K713" i="5"/>
  <c r="L713" i="5"/>
  <c r="M713" i="5"/>
  <c r="N713" i="5"/>
  <c r="O713" i="5"/>
  <c r="E714" i="5"/>
  <c r="F714" i="5"/>
  <c r="I714" i="5"/>
  <c r="K714" i="5"/>
  <c r="L714" i="5"/>
  <c r="M714" i="5"/>
  <c r="N714" i="5"/>
  <c r="O714" i="5"/>
  <c r="E715" i="5"/>
  <c r="F715" i="5"/>
  <c r="I715" i="5"/>
  <c r="K715" i="5"/>
  <c r="L715" i="5"/>
  <c r="M715" i="5"/>
  <c r="N715" i="5"/>
  <c r="O715" i="5"/>
  <c r="E716" i="5"/>
  <c r="F716" i="5"/>
  <c r="I716" i="5"/>
  <c r="K716" i="5"/>
  <c r="L716" i="5"/>
  <c r="M716" i="5"/>
  <c r="N716" i="5"/>
  <c r="O716" i="5"/>
  <c r="E717" i="5"/>
  <c r="F717" i="5"/>
  <c r="I717" i="5"/>
  <c r="K717" i="5"/>
  <c r="L717" i="5"/>
  <c r="M717" i="5"/>
  <c r="N717" i="5"/>
  <c r="O717" i="5"/>
  <c r="E718" i="5"/>
  <c r="F718" i="5"/>
  <c r="I718" i="5"/>
  <c r="K718" i="5"/>
  <c r="L718" i="5"/>
  <c r="M718" i="5"/>
  <c r="N718" i="5"/>
  <c r="O718" i="5"/>
  <c r="E719" i="5"/>
  <c r="F719" i="5"/>
  <c r="I719" i="5"/>
  <c r="K719" i="5"/>
  <c r="L719" i="5"/>
  <c r="M719" i="5"/>
  <c r="N719" i="5"/>
  <c r="O719" i="5"/>
  <c r="E720" i="5"/>
  <c r="F720" i="5"/>
  <c r="I720" i="5"/>
  <c r="K720" i="5"/>
  <c r="L720" i="5"/>
  <c r="M720" i="5"/>
  <c r="N720" i="5"/>
  <c r="O720" i="5"/>
  <c r="E721" i="5"/>
  <c r="F721" i="5"/>
  <c r="I721" i="5"/>
  <c r="K721" i="5"/>
  <c r="L721" i="5"/>
  <c r="M721" i="5"/>
  <c r="N721" i="5"/>
  <c r="O721" i="5"/>
  <c r="E722" i="5"/>
  <c r="F722" i="5"/>
  <c r="I722" i="5"/>
  <c r="K722" i="5"/>
  <c r="L722" i="5"/>
  <c r="M722" i="5"/>
  <c r="N722" i="5"/>
  <c r="O722" i="5"/>
  <c r="E723" i="5"/>
  <c r="F723" i="5"/>
  <c r="I723" i="5"/>
  <c r="K723" i="5"/>
  <c r="L723" i="5"/>
  <c r="M723" i="5"/>
  <c r="N723" i="5"/>
  <c r="O723" i="5"/>
  <c r="E724" i="5"/>
  <c r="F724" i="5"/>
  <c r="I724" i="5"/>
  <c r="K724" i="5"/>
  <c r="L724" i="5"/>
  <c r="M724" i="5"/>
  <c r="N724" i="5"/>
  <c r="O724" i="5"/>
  <c r="E725" i="5"/>
  <c r="F725" i="5"/>
  <c r="I725" i="5"/>
  <c r="K725" i="5"/>
  <c r="L725" i="5"/>
  <c r="M725" i="5"/>
  <c r="N725" i="5"/>
  <c r="O725" i="5"/>
  <c r="E726" i="5"/>
  <c r="F726" i="5"/>
  <c r="I726" i="5"/>
  <c r="K726" i="5"/>
  <c r="L726" i="5"/>
  <c r="M726" i="5"/>
  <c r="N726" i="5"/>
  <c r="O726" i="5"/>
  <c r="E727" i="5"/>
  <c r="F727" i="5"/>
  <c r="I727" i="5"/>
  <c r="K727" i="5"/>
  <c r="L727" i="5"/>
  <c r="M727" i="5"/>
  <c r="N727" i="5"/>
  <c r="O727" i="5"/>
  <c r="E728" i="5"/>
  <c r="F728" i="5"/>
  <c r="I728" i="5"/>
  <c r="K728" i="5"/>
  <c r="L728" i="5"/>
  <c r="M728" i="5"/>
  <c r="N728" i="5"/>
  <c r="O728" i="5"/>
  <c r="E729" i="5"/>
  <c r="F729" i="5"/>
  <c r="I729" i="5"/>
  <c r="K729" i="5"/>
  <c r="L729" i="5"/>
  <c r="M729" i="5"/>
  <c r="N729" i="5"/>
  <c r="O729" i="5"/>
  <c r="E730" i="5"/>
  <c r="F730" i="5"/>
  <c r="I730" i="5"/>
  <c r="K730" i="5"/>
  <c r="L730" i="5"/>
  <c r="M730" i="5"/>
  <c r="N730" i="5"/>
  <c r="O730" i="5"/>
  <c r="E731" i="5"/>
  <c r="F731" i="5"/>
  <c r="I731" i="5"/>
  <c r="K731" i="5"/>
  <c r="L731" i="5"/>
  <c r="M731" i="5"/>
  <c r="N731" i="5"/>
  <c r="O731" i="5"/>
  <c r="E732" i="5"/>
  <c r="F732" i="5"/>
  <c r="I732" i="5"/>
  <c r="K732" i="5"/>
  <c r="L732" i="5"/>
  <c r="M732" i="5"/>
  <c r="N732" i="5"/>
  <c r="O732" i="5"/>
  <c r="E733" i="5"/>
  <c r="F733" i="5"/>
  <c r="I733" i="5"/>
  <c r="K733" i="5"/>
  <c r="L733" i="5"/>
  <c r="M733" i="5"/>
  <c r="N733" i="5"/>
  <c r="O733" i="5"/>
  <c r="E734" i="5"/>
  <c r="F734" i="5"/>
  <c r="I734" i="5"/>
  <c r="K734" i="5"/>
  <c r="L734" i="5"/>
  <c r="M734" i="5"/>
  <c r="N734" i="5"/>
  <c r="O734" i="5"/>
  <c r="E735" i="5"/>
  <c r="F735" i="5"/>
  <c r="I735" i="5"/>
  <c r="K735" i="5"/>
  <c r="L735" i="5"/>
  <c r="M735" i="5"/>
  <c r="N735" i="5"/>
  <c r="O735" i="5"/>
  <c r="E736" i="5"/>
  <c r="F736" i="5"/>
  <c r="I736" i="5"/>
  <c r="K736" i="5"/>
  <c r="L736" i="5"/>
  <c r="M736" i="5"/>
  <c r="N736" i="5"/>
  <c r="O736" i="5"/>
  <c r="E737" i="5"/>
  <c r="F737" i="5"/>
  <c r="I737" i="5"/>
  <c r="K737" i="5"/>
  <c r="L737" i="5"/>
  <c r="M737" i="5"/>
  <c r="N737" i="5"/>
  <c r="O737" i="5"/>
  <c r="E738" i="5"/>
  <c r="F738" i="5"/>
  <c r="I738" i="5"/>
  <c r="K738" i="5"/>
  <c r="L738" i="5"/>
  <c r="M738" i="5"/>
  <c r="N738" i="5"/>
  <c r="O738" i="5"/>
  <c r="E739" i="5"/>
  <c r="F739" i="5"/>
  <c r="I739" i="5"/>
  <c r="K739" i="5"/>
  <c r="L739" i="5"/>
  <c r="M739" i="5"/>
  <c r="N739" i="5"/>
  <c r="O739" i="5"/>
  <c r="E740" i="5"/>
  <c r="F740" i="5"/>
  <c r="I740" i="5"/>
  <c r="K740" i="5"/>
  <c r="L740" i="5"/>
  <c r="M740" i="5"/>
  <c r="N740" i="5"/>
  <c r="O740" i="5"/>
  <c r="E741" i="5"/>
  <c r="F741" i="5"/>
  <c r="I741" i="5"/>
  <c r="L741" i="5"/>
  <c r="M741" i="5"/>
  <c r="N741" i="5"/>
  <c r="O741" i="5"/>
  <c r="E742" i="5"/>
  <c r="F742" i="5"/>
  <c r="I742" i="5"/>
  <c r="K742" i="5"/>
  <c r="L742" i="5"/>
  <c r="M742" i="5"/>
  <c r="N742" i="5"/>
  <c r="O742" i="5"/>
  <c r="E743" i="5"/>
  <c r="F743" i="5"/>
  <c r="I743" i="5"/>
  <c r="K743" i="5"/>
  <c r="L743" i="5"/>
  <c r="M743" i="5"/>
  <c r="N743" i="5"/>
  <c r="O743" i="5"/>
  <c r="E744" i="5"/>
  <c r="F744" i="5"/>
  <c r="I744" i="5"/>
  <c r="L744" i="5"/>
  <c r="M744" i="5"/>
  <c r="N744" i="5"/>
  <c r="O744" i="5"/>
  <c r="E745" i="5"/>
  <c r="F745" i="5"/>
  <c r="I745" i="5"/>
  <c r="K745" i="5"/>
  <c r="L745" i="5"/>
  <c r="M745" i="5"/>
  <c r="N745" i="5"/>
  <c r="O745" i="5"/>
  <c r="E746" i="5"/>
  <c r="F746" i="5"/>
  <c r="I746" i="5"/>
  <c r="L746" i="5"/>
  <c r="M746" i="5"/>
  <c r="N746" i="5"/>
  <c r="O746" i="5"/>
  <c r="E747" i="5"/>
  <c r="F747" i="5"/>
  <c r="I747" i="5"/>
  <c r="K747" i="5"/>
  <c r="L747" i="5"/>
  <c r="M747" i="5"/>
  <c r="N747" i="5"/>
  <c r="O747" i="5"/>
  <c r="E748" i="5"/>
  <c r="F748" i="5"/>
  <c r="I748" i="5"/>
  <c r="K748" i="5"/>
  <c r="L748" i="5"/>
  <c r="M748" i="5"/>
  <c r="N748" i="5"/>
  <c r="O748" i="5"/>
  <c r="E749" i="5"/>
  <c r="F749" i="5"/>
  <c r="I749" i="5"/>
  <c r="K749" i="5"/>
  <c r="L749" i="5"/>
  <c r="M749" i="5"/>
  <c r="N749" i="5"/>
  <c r="O749" i="5"/>
  <c r="E750" i="5"/>
  <c r="F750" i="5"/>
  <c r="I750" i="5"/>
  <c r="K750" i="5"/>
  <c r="L750" i="5"/>
  <c r="M750" i="5"/>
  <c r="N750" i="5"/>
  <c r="O750" i="5"/>
  <c r="E751" i="5"/>
  <c r="F751" i="5"/>
  <c r="I751" i="5"/>
  <c r="K751" i="5"/>
  <c r="L751" i="5"/>
  <c r="M751" i="5"/>
  <c r="N751" i="5"/>
  <c r="O751" i="5"/>
  <c r="E752" i="5"/>
  <c r="F752" i="5"/>
  <c r="I752" i="5"/>
  <c r="K752" i="5"/>
  <c r="L752" i="5"/>
  <c r="M752" i="5"/>
  <c r="N752" i="5"/>
  <c r="O752" i="5"/>
  <c r="E753" i="5"/>
  <c r="F753" i="5"/>
  <c r="I753" i="5"/>
  <c r="K753" i="5"/>
  <c r="L753" i="5"/>
  <c r="M753" i="5"/>
  <c r="N753" i="5"/>
  <c r="O753" i="5"/>
  <c r="E754" i="5"/>
  <c r="F754" i="5"/>
  <c r="I754" i="5"/>
  <c r="K754" i="5"/>
  <c r="L754" i="5"/>
  <c r="M754" i="5"/>
  <c r="N754" i="5"/>
  <c r="O754" i="5"/>
  <c r="E755" i="5"/>
  <c r="F755" i="5"/>
  <c r="I755" i="5"/>
  <c r="K755" i="5"/>
  <c r="L755" i="5"/>
  <c r="M755" i="5"/>
  <c r="N755" i="5"/>
  <c r="O755" i="5"/>
  <c r="E756" i="5"/>
  <c r="F756" i="5"/>
  <c r="I756" i="5"/>
  <c r="L756" i="5"/>
  <c r="M756" i="5"/>
  <c r="N756" i="5"/>
  <c r="O756" i="5"/>
  <c r="E757" i="5"/>
  <c r="F757" i="5"/>
  <c r="I757" i="5"/>
  <c r="K757" i="5"/>
  <c r="L757" i="5"/>
  <c r="M757" i="5"/>
  <c r="N757" i="5"/>
  <c r="O757" i="5"/>
  <c r="E758" i="5"/>
  <c r="F758" i="5"/>
  <c r="I758" i="5"/>
  <c r="K758" i="5"/>
  <c r="L758" i="5"/>
  <c r="M758" i="5"/>
  <c r="N758" i="5"/>
  <c r="O758" i="5"/>
  <c r="E759" i="5"/>
  <c r="F759" i="5"/>
  <c r="I759" i="5"/>
  <c r="K759" i="5"/>
  <c r="L759" i="5"/>
  <c r="M759" i="5"/>
  <c r="N759" i="5"/>
  <c r="O759" i="5"/>
  <c r="E760" i="5"/>
  <c r="F760" i="5"/>
  <c r="I760" i="5"/>
  <c r="K760" i="5"/>
  <c r="L760" i="5"/>
  <c r="M760" i="5"/>
  <c r="N760" i="5"/>
  <c r="O760" i="5"/>
  <c r="E761" i="5"/>
  <c r="F761" i="5"/>
  <c r="I761" i="5"/>
  <c r="K761" i="5"/>
  <c r="L761" i="5"/>
  <c r="M761" i="5"/>
  <c r="N761" i="5"/>
  <c r="O761" i="5"/>
  <c r="E762" i="5"/>
  <c r="F762" i="5"/>
  <c r="I762" i="5"/>
  <c r="L762" i="5"/>
  <c r="M762" i="5"/>
  <c r="N762" i="5"/>
  <c r="O762" i="5"/>
  <c r="E763" i="5"/>
  <c r="F763" i="5"/>
  <c r="I763" i="5"/>
  <c r="K763" i="5"/>
  <c r="L763" i="5"/>
  <c r="M763" i="5"/>
  <c r="N763" i="5"/>
  <c r="O763" i="5"/>
  <c r="E764" i="5"/>
  <c r="F764" i="5"/>
  <c r="I764" i="5"/>
  <c r="K764" i="5"/>
  <c r="L764" i="5"/>
  <c r="M764" i="5"/>
  <c r="N764" i="5"/>
  <c r="O764" i="5"/>
  <c r="E765" i="5"/>
  <c r="F765" i="5"/>
  <c r="I765" i="5"/>
  <c r="K765" i="5"/>
  <c r="L765" i="5"/>
  <c r="M765" i="5"/>
  <c r="N765" i="5"/>
  <c r="O765" i="5"/>
  <c r="E766" i="5"/>
  <c r="F766" i="5"/>
  <c r="I766" i="5"/>
  <c r="K766" i="5"/>
  <c r="L766" i="5"/>
  <c r="M766" i="5"/>
  <c r="N766" i="5"/>
  <c r="O766" i="5"/>
  <c r="E767" i="5"/>
  <c r="F767" i="5"/>
  <c r="I767" i="5"/>
  <c r="K767" i="5"/>
  <c r="L767" i="5"/>
  <c r="M767" i="5"/>
  <c r="N767" i="5"/>
  <c r="O767" i="5"/>
  <c r="E768" i="5"/>
  <c r="F768" i="5"/>
  <c r="I768" i="5"/>
  <c r="K768" i="5"/>
  <c r="L768" i="5"/>
  <c r="M768" i="5"/>
  <c r="N768" i="5"/>
  <c r="O768" i="5"/>
  <c r="E769" i="5"/>
  <c r="F769" i="5"/>
  <c r="I769" i="5"/>
  <c r="K769" i="5"/>
  <c r="L769" i="5"/>
  <c r="M769" i="5"/>
  <c r="N769" i="5"/>
  <c r="O769" i="5"/>
  <c r="E770" i="5"/>
  <c r="F770" i="5"/>
  <c r="I770" i="5"/>
  <c r="K770" i="5"/>
  <c r="L770" i="5"/>
  <c r="M770" i="5"/>
  <c r="N770" i="5"/>
  <c r="O770" i="5"/>
  <c r="E771" i="5"/>
  <c r="F771" i="5"/>
  <c r="I771" i="5"/>
  <c r="K771" i="5"/>
  <c r="L771" i="5"/>
  <c r="M771" i="5"/>
  <c r="N771" i="5"/>
  <c r="O771" i="5"/>
  <c r="E772" i="5"/>
  <c r="F772" i="5"/>
  <c r="I772" i="5"/>
  <c r="K772" i="5"/>
  <c r="L772" i="5"/>
  <c r="M772" i="5"/>
  <c r="N772" i="5"/>
  <c r="O772" i="5"/>
  <c r="E773" i="5"/>
  <c r="F773" i="5"/>
  <c r="I773" i="5"/>
  <c r="L773" i="5"/>
  <c r="M773" i="5"/>
  <c r="N773" i="5"/>
  <c r="O773" i="5"/>
  <c r="E774" i="5"/>
  <c r="F774" i="5"/>
  <c r="I774" i="5"/>
  <c r="K774" i="5"/>
  <c r="L774" i="5"/>
  <c r="M774" i="5"/>
  <c r="N774" i="5"/>
  <c r="O774" i="5"/>
  <c r="E775" i="5"/>
  <c r="F775" i="5"/>
  <c r="I775" i="5"/>
  <c r="K775" i="5"/>
  <c r="L775" i="5"/>
  <c r="M775" i="5"/>
  <c r="N775" i="5"/>
  <c r="O775" i="5"/>
  <c r="E776" i="5"/>
  <c r="F776" i="5"/>
  <c r="I776" i="5"/>
  <c r="K776" i="5"/>
  <c r="L776" i="5"/>
  <c r="M776" i="5"/>
  <c r="N776" i="5"/>
  <c r="O776" i="5"/>
  <c r="E777" i="5"/>
  <c r="F777" i="5"/>
  <c r="I777" i="5"/>
  <c r="K777" i="5"/>
  <c r="L777" i="5"/>
  <c r="M777" i="5"/>
  <c r="N777" i="5"/>
  <c r="O777" i="5"/>
  <c r="E778" i="5"/>
  <c r="F778" i="5"/>
  <c r="I778" i="5"/>
  <c r="K778" i="5"/>
  <c r="L778" i="5"/>
  <c r="M778" i="5"/>
  <c r="N778" i="5"/>
  <c r="O778" i="5"/>
  <c r="E779" i="5"/>
  <c r="F779" i="5"/>
  <c r="I779" i="5"/>
  <c r="K779" i="5"/>
  <c r="L779" i="5"/>
  <c r="M779" i="5"/>
  <c r="N779" i="5"/>
  <c r="O779" i="5"/>
  <c r="E780" i="5"/>
  <c r="F780" i="5"/>
  <c r="I780" i="5"/>
  <c r="K780" i="5"/>
  <c r="L780" i="5"/>
  <c r="M780" i="5"/>
  <c r="N780" i="5"/>
  <c r="O780" i="5"/>
  <c r="E781" i="5"/>
  <c r="F781" i="5"/>
  <c r="I781" i="5"/>
  <c r="K781" i="5"/>
  <c r="L781" i="5"/>
  <c r="M781" i="5"/>
  <c r="N781" i="5"/>
  <c r="O781" i="5"/>
  <c r="E782" i="5"/>
  <c r="F782" i="5"/>
  <c r="I782" i="5"/>
  <c r="K782" i="5"/>
  <c r="L782" i="5"/>
  <c r="M782" i="5"/>
  <c r="N782" i="5"/>
  <c r="O782" i="5"/>
  <c r="E783" i="5"/>
  <c r="F783" i="5"/>
  <c r="I783" i="5"/>
  <c r="K783" i="5"/>
  <c r="L783" i="5"/>
  <c r="M783" i="5"/>
  <c r="N783" i="5"/>
  <c r="O783" i="5"/>
  <c r="E784" i="5"/>
  <c r="F784" i="5"/>
  <c r="I784" i="5"/>
  <c r="K784" i="5"/>
  <c r="L784" i="5"/>
  <c r="M784" i="5"/>
  <c r="N784" i="5"/>
  <c r="O784" i="5"/>
  <c r="E785" i="5"/>
  <c r="F785" i="5"/>
  <c r="I785" i="5"/>
  <c r="K785" i="5"/>
  <c r="L785" i="5"/>
  <c r="M785" i="5"/>
  <c r="N785" i="5"/>
  <c r="O785" i="5"/>
  <c r="E786" i="5"/>
  <c r="F786" i="5"/>
  <c r="I786" i="5"/>
  <c r="K786" i="5"/>
  <c r="L786" i="5"/>
  <c r="M786" i="5"/>
  <c r="N786" i="5"/>
  <c r="O786" i="5"/>
  <c r="E787" i="5"/>
  <c r="F787" i="5"/>
  <c r="I787" i="5"/>
  <c r="K787" i="5"/>
  <c r="L787" i="5"/>
  <c r="M787" i="5"/>
  <c r="N787" i="5"/>
  <c r="O787" i="5"/>
  <c r="E788" i="5"/>
  <c r="F788" i="5"/>
  <c r="I788" i="5"/>
  <c r="K788" i="5"/>
  <c r="L788" i="5"/>
  <c r="M788" i="5"/>
  <c r="N788" i="5"/>
  <c r="O788" i="5"/>
  <c r="E789" i="5"/>
  <c r="F789" i="5"/>
  <c r="I789" i="5"/>
  <c r="K789" i="5"/>
  <c r="L789" i="5"/>
  <c r="M789" i="5"/>
  <c r="N789" i="5"/>
  <c r="O789" i="5"/>
  <c r="E790" i="5"/>
  <c r="F790" i="5"/>
  <c r="I790" i="5"/>
  <c r="K790" i="5"/>
  <c r="L790" i="5"/>
  <c r="M790" i="5"/>
  <c r="N790" i="5"/>
  <c r="O790" i="5"/>
  <c r="E791" i="5"/>
  <c r="F791" i="5"/>
  <c r="I791" i="5"/>
  <c r="K791" i="5"/>
  <c r="L791" i="5"/>
  <c r="M791" i="5"/>
  <c r="N791" i="5"/>
  <c r="O791" i="5"/>
  <c r="E792" i="5"/>
  <c r="F792" i="5"/>
  <c r="I792" i="5"/>
  <c r="K792" i="5"/>
  <c r="L792" i="5"/>
  <c r="M792" i="5"/>
  <c r="N792" i="5"/>
  <c r="O792" i="5"/>
  <c r="E793" i="5"/>
  <c r="F793" i="5"/>
  <c r="I793" i="5"/>
  <c r="K793" i="5"/>
  <c r="L793" i="5"/>
  <c r="M793" i="5"/>
  <c r="N793" i="5"/>
  <c r="O793" i="5"/>
  <c r="E794" i="5"/>
  <c r="F794" i="5"/>
  <c r="I794" i="5"/>
  <c r="K794" i="5"/>
  <c r="L794" i="5"/>
  <c r="M794" i="5"/>
  <c r="N794" i="5"/>
  <c r="O794" i="5"/>
  <c r="E795" i="5"/>
  <c r="F795" i="5"/>
  <c r="I795" i="5"/>
  <c r="K795" i="5"/>
  <c r="L795" i="5"/>
  <c r="M795" i="5"/>
  <c r="N795" i="5"/>
  <c r="O795" i="5"/>
  <c r="E796" i="5"/>
  <c r="F796" i="5"/>
  <c r="I796" i="5"/>
  <c r="K796" i="5"/>
  <c r="L796" i="5"/>
  <c r="M796" i="5"/>
  <c r="N796" i="5"/>
  <c r="O796" i="5"/>
  <c r="E797" i="5"/>
  <c r="F797" i="5"/>
  <c r="I797" i="5"/>
  <c r="K797" i="5"/>
  <c r="L797" i="5"/>
  <c r="M797" i="5"/>
  <c r="N797" i="5"/>
  <c r="O797" i="5"/>
  <c r="E798" i="5"/>
  <c r="F798" i="5"/>
  <c r="I798" i="5"/>
  <c r="K798" i="5"/>
  <c r="L798" i="5"/>
  <c r="M798" i="5"/>
  <c r="N798" i="5"/>
  <c r="O798" i="5"/>
  <c r="E799" i="5"/>
  <c r="F799" i="5"/>
  <c r="I799" i="5"/>
  <c r="K799" i="5"/>
  <c r="L799" i="5"/>
  <c r="M799" i="5"/>
  <c r="N799" i="5"/>
  <c r="O799" i="5"/>
  <c r="E800" i="5"/>
  <c r="F800" i="5"/>
  <c r="I800" i="5"/>
  <c r="K800" i="5"/>
  <c r="L800" i="5"/>
  <c r="M800" i="5"/>
  <c r="N800" i="5"/>
  <c r="O800" i="5"/>
  <c r="E801" i="5"/>
  <c r="F801" i="5"/>
  <c r="I801" i="5"/>
  <c r="K801" i="5"/>
  <c r="L801" i="5"/>
  <c r="M801" i="5"/>
  <c r="N801" i="5"/>
  <c r="O801" i="5"/>
  <c r="E802" i="5"/>
  <c r="F802" i="5"/>
  <c r="I802" i="5"/>
  <c r="K802" i="5"/>
  <c r="L802" i="5"/>
  <c r="M802" i="5"/>
  <c r="N802" i="5"/>
  <c r="O802" i="5"/>
  <c r="E803" i="5"/>
  <c r="F803" i="5"/>
  <c r="I803" i="5"/>
  <c r="L803" i="5"/>
  <c r="M803" i="5"/>
  <c r="N803" i="5"/>
  <c r="O803" i="5"/>
  <c r="E804" i="5"/>
  <c r="F804" i="5"/>
  <c r="I804" i="5"/>
  <c r="K804" i="5"/>
  <c r="L804" i="5"/>
  <c r="M804" i="5"/>
  <c r="N804" i="5"/>
  <c r="O804" i="5"/>
  <c r="E805" i="5"/>
  <c r="F805" i="5"/>
  <c r="I805" i="5"/>
  <c r="K805" i="5"/>
  <c r="L805" i="5"/>
  <c r="M805" i="5"/>
  <c r="N805" i="5"/>
  <c r="O805" i="5"/>
  <c r="E806" i="5"/>
  <c r="F806" i="5"/>
  <c r="I806" i="5"/>
  <c r="K806" i="5"/>
  <c r="L806" i="5"/>
  <c r="M806" i="5"/>
  <c r="N806" i="5"/>
  <c r="O806" i="5"/>
  <c r="E807" i="5"/>
  <c r="F807" i="5"/>
  <c r="I807" i="5"/>
  <c r="K807" i="5"/>
  <c r="L807" i="5"/>
  <c r="M807" i="5"/>
  <c r="N807" i="5"/>
  <c r="O807" i="5"/>
  <c r="E808" i="5"/>
  <c r="F808" i="5"/>
  <c r="I808" i="5"/>
  <c r="K808" i="5"/>
  <c r="L808" i="5"/>
  <c r="M808" i="5"/>
  <c r="N808" i="5"/>
  <c r="O808" i="5"/>
  <c r="E809" i="5"/>
  <c r="F809" i="5"/>
  <c r="I809" i="5"/>
  <c r="K809" i="5"/>
  <c r="L809" i="5"/>
  <c r="M809" i="5"/>
  <c r="N809" i="5"/>
  <c r="O809" i="5"/>
  <c r="E810" i="5"/>
  <c r="F810" i="5"/>
  <c r="I810" i="5"/>
  <c r="K810" i="5"/>
  <c r="L810" i="5"/>
  <c r="M810" i="5"/>
  <c r="N810" i="5"/>
  <c r="O810" i="5"/>
  <c r="E811" i="5"/>
  <c r="F811" i="5"/>
  <c r="I811" i="5"/>
  <c r="K811" i="5"/>
  <c r="L811" i="5"/>
  <c r="M811" i="5"/>
  <c r="N811" i="5"/>
  <c r="O811" i="5"/>
  <c r="E812" i="5"/>
  <c r="F812" i="5"/>
  <c r="I812" i="5"/>
  <c r="K812" i="5"/>
  <c r="L812" i="5"/>
  <c r="M812" i="5"/>
  <c r="N812" i="5"/>
  <c r="O812" i="5"/>
  <c r="E813" i="5"/>
  <c r="F813" i="5"/>
  <c r="I813" i="5"/>
  <c r="K813" i="5"/>
  <c r="L813" i="5"/>
  <c r="M813" i="5"/>
  <c r="N813" i="5"/>
  <c r="O813" i="5"/>
  <c r="E814" i="5"/>
  <c r="F814" i="5"/>
  <c r="I814" i="5"/>
  <c r="K814" i="5"/>
  <c r="L814" i="5"/>
  <c r="M814" i="5"/>
  <c r="N814" i="5"/>
  <c r="O814" i="5"/>
  <c r="E815" i="5"/>
  <c r="F815" i="5"/>
  <c r="I815" i="5"/>
  <c r="K815" i="5"/>
  <c r="L815" i="5"/>
  <c r="M815" i="5"/>
  <c r="N815" i="5"/>
  <c r="O815" i="5"/>
  <c r="E816" i="5"/>
  <c r="F816" i="5"/>
  <c r="I816" i="5"/>
  <c r="K816" i="5"/>
  <c r="L816" i="5"/>
  <c r="M816" i="5"/>
  <c r="N816" i="5"/>
  <c r="O816" i="5"/>
  <c r="E817" i="5"/>
  <c r="F817" i="5"/>
  <c r="I817" i="5"/>
  <c r="K817" i="5"/>
  <c r="L817" i="5"/>
  <c r="M817" i="5"/>
  <c r="N817" i="5"/>
  <c r="O817" i="5"/>
  <c r="E818" i="5"/>
  <c r="F818" i="5"/>
  <c r="I818" i="5"/>
  <c r="K818" i="5"/>
  <c r="L818" i="5"/>
  <c r="M818" i="5"/>
  <c r="N818" i="5"/>
  <c r="O818" i="5"/>
  <c r="E819" i="5"/>
  <c r="F819" i="5"/>
  <c r="I819" i="5"/>
  <c r="K819" i="5"/>
  <c r="L819" i="5"/>
  <c r="M819" i="5"/>
  <c r="N819" i="5"/>
  <c r="O819" i="5"/>
  <c r="E820" i="5"/>
  <c r="F820" i="5"/>
  <c r="I820" i="5"/>
  <c r="K820" i="5"/>
  <c r="L820" i="5"/>
  <c r="M820" i="5"/>
  <c r="N820" i="5"/>
  <c r="O820" i="5"/>
  <c r="E821" i="5"/>
  <c r="F821" i="5"/>
  <c r="I821" i="5"/>
  <c r="K821" i="5"/>
  <c r="L821" i="5"/>
  <c r="M821" i="5"/>
  <c r="N821" i="5"/>
  <c r="O821" i="5"/>
  <c r="E822" i="5"/>
  <c r="F822" i="5"/>
  <c r="I822" i="5"/>
  <c r="K822" i="5"/>
  <c r="L822" i="5"/>
  <c r="M822" i="5"/>
  <c r="N822" i="5"/>
  <c r="O822" i="5"/>
  <c r="E823" i="5"/>
  <c r="F823" i="5"/>
  <c r="I823" i="5"/>
  <c r="K823" i="5"/>
  <c r="L823" i="5"/>
  <c r="M823" i="5"/>
  <c r="N823" i="5"/>
  <c r="O823" i="5"/>
  <c r="E824" i="5"/>
  <c r="F824" i="5"/>
  <c r="I824" i="5"/>
  <c r="K824" i="5"/>
  <c r="L824" i="5"/>
  <c r="M824" i="5"/>
  <c r="N824" i="5"/>
  <c r="O824" i="5"/>
  <c r="E825" i="5"/>
  <c r="F825" i="5"/>
  <c r="I825" i="5"/>
  <c r="K825" i="5"/>
  <c r="L825" i="5"/>
  <c r="M825" i="5"/>
  <c r="N825" i="5"/>
  <c r="O825" i="5"/>
  <c r="E826" i="5"/>
  <c r="F826" i="5"/>
  <c r="I826" i="5"/>
  <c r="K826" i="5"/>
  <c r="L826" i="5"/>
  <c r="M826" i="5"/>
  <c r="N826" i="5"/>
  <c r="O826" i="5"/>
  <c r="E827" i="5"/>
  <c r="F827" i="5"/>
  <c r="I827" i="5"/>
  <c r="K827" i="5"/>
  <c r="L827" i="5"/>
  <c r="M827" i="5"/>
  <c r="N827" i="5"/>
  <c r="O827" i="5"/>
  <c r="E828" i="5"/>
  <c r="F828" i="5"/>
  <c r="I828" i="5"/>
  <c r="K828" i="5"/>
  <c r="L828" i="5"/>
  <c r="M828" i="5"/>
  <c r="N828" i="5"/>
  <c r="O828" i="5"/>
  <c r="E829" i="5"/>
  <c r="F829" i="5"/>
  <c r="I829" i="5"/>
  <c r="K829" i="5"/>
  <c r="L829" i="5"/>
  <c r="M829" i="5"/>
  <c r="N829" i="5"/>
  <c r="O829" i="5"/>
  <c r="E830" i="5"/>
  <c r="F830" i="5"/>
  <c r="I830" i="5"/>
  <c r="K830" i="5"/>
  <c r="L830" i="5"/>
  <c r="M830" i="5"/>
  <c r="N830" i="5"/>
  <c r="O830" i="5"/>
  <c r="E831" i="5"/>
  <c r="F831" i="5"/>
  <c r="I831" i="5"/>
  <c r="K831" i="5"/>
  <c r="L831" i="5"/>
  <c r="M831" i="5"/>
  <c r="N831" i="5"/>
  <c r="O831" i="5"/>
  <c r="E832" i="5"/>
  <c r="F832" i="5"/>
  <c r="I832" i="5"/>
  <c r="K832" i="5"/>
  <c r="L832" i="5"/>
  <c r="M832" i="5"/>
  <c r="N832" i="5"/>
  <c r="O832" i="5"/>
  <c r="E833" i="5"/>
  <c r="F833" i="5"/>
  <c r="I833" i="5"/>
  <c r="K833" i="5"/>
  <c r="L833" i="5"/>
  <c r="M833" i="5"/>
  <c r="N833" i="5"/>
  <c r="O833" i="5"/>
  <c r="E834" i="5"/>
  <c r="F834" i="5"/>
  <c r="I834" i="5"/>
  <c r="K834" i="5"/>
  <c r="L834" i="5"/>
  <c r="M834" i="5"/>
  <c r="N834" i="5"/>
  <c r="O834" i="5"/>
  <c r="E835" i="5"/>
  <c r="F835" i="5"/>
  <c r="I835" i="5"/>
  <c r="K835" i="5"/>
  <c r="L835" i="5"/>
  <c r="M835" i="5"/>
  <c r="N835" i="5"/>
  <c r="O835" i="5"/>
  <c r="E836" i="5"/>
  <c r="F836" i="5"/>
  <c r="I836" i="5"/>
  <c r="K836" i="5"/>
  <c r="L836" i="5"/>
  <c r="M836" i="5"/>
  <c r="N836" i="5"/>
  <c r="O836" i="5"/>
  <c r="E837" i="5"/>
  <c r="F837" i="5"/>
  <c r="I837" i="5"/>
  <c r="K837" i="5"/>
  <c r="L837" i="5"/>
  <c r="M837" i="5"/>
  <c r="N837" i="5"/>
  <c r="O837" i="5"/>
  <c r="E838" i="5"/>
  <c r="F838" i="5"/>
  <c r="I838" i="5"/>
  <c r="K838" i="5"/>
  <c r="L838" i="5"/>
  <c r="M838" i="5"/>
  <c r="N838" i="5"/>
  <c r="O838" i="5"/>
  <c r="E839" i="5"/>
  <c r="F839" i="5"/>
  <c r="I839" i="5"/>
  <c r="K839" i="5"/>
  <c r="L839" i="5"/>
  <c r="M839" i="5"/>
  <c r="N839" i="5"/>
  <c r="O839" i="5"/>
  <c r="E840" i="5"/>
  <c r="F840" i="5"/>
  <c r="I840" i="5"/>
  <c r="K840" i="5"/>
  <c r="L840" i="5"/>
  <c r="M840" i="5"/>
  <c r="N840" i="5"/>
  <c r="O840" i="5"/>
  <c r="E841" i="5"/>
  <c r="F841" i="5"/>
  <c r="I841" i="5"/>
  <c r="K841" i="5"/>
  <c r="L841" i="5"/>
  <c r="M841" i="5"/>
  <c r="N841" i="5"/>
  <c r="O841" i="5"/>
  <c r="E842" i="5"/>
  <c r="F842" i="5"/>
  <c r="I842" i="5"/>
  <c r="K842" i="5"/>
  <c r="L842" i="5"/>
  <c r="M842" i="5"/>
  <c r="N842" i="5"/>
  <c r="O842" i="5"/>
  <c r="E843" i="5"/>
  <c r="F843" i="5"/>
  <c r="I843" i="5"/>
  <c r="K843" i="5"/>
  <c r="L843" i="5"/>
  <c r="M843" i="5"/>
  <c r="N843" i="5"/>
  <c r="O843" i="5"/>
  <c r="E844" i="5"/>
  <c r="F844" i="5"/>
  <c r="I844" i="5"/>
  <c r="K844" i="5"/>
  <c r="L844" i="5"/>
  <c r="M844" i="5"/>
  <c r="N844" i="5"/>
  <c r="O844" i="5"/>
  <c r="E845" i="5"/>
  <c r="F845" i="5"/>
  <c r="I845" i="5"/>
  <c r="K845" i="5"/>
  <c r="L845" i="5"/>
  <c r="M845" i="5"/>
  <c r="N845" i="5"/>
  <c r="O845" i="5"/>
  <c r="E846" i="5"/>
  <c r="F846" i="5"/>
  <c r="I846" i="5"/>
  <c r="K846" i="5"/>
  <c r="L846" i="5"/>
  <c r="M846" i="5"/>
  <c r="N846" i="5"/>
  <c r="O846" i="5"/>
  <c r="E847" i="5"/>
  <c r="F847" i="5"/>
  <c r="I847" i="5"/>
  <c r="K847" i="5"/>
  <c r="L847" i="5"/>
  <c r="M847" i="5"/>
  <c r="N847" i="5"/>
  <c r="O847" i="5"/>
  <c r="E848" i="5"/>
  <c r="F848" i="5"/>
  <c r="I848" i="5"/>
  <c r="L848" i="5"/>
  <c r="M848" i="5"/>
  <c r="N848" i="5"/>
  <c r="O848" i="5"/>
  <c r="E849" i="5"/>
  <c r="F849" i="5"/>
  <c r="I849" i="5"/>
  <c r="K849" i="5"/>
  <c r="L849" i="5"/>
  <c r="M849" i="5"/>
  <c r="N849" i="5"/>
  <c r="O849" i="5"/>
  <c r="E850" i="5"/>
  <c r="F850" i="5"/>
  <c r="I850" i="5"/>
  <c r="E851" i="5"/>
  <c r="F851" i="5"/>
  <c r="I851" i="5"/>
  <c r="L851" i="5"/>
  <c r="M851" i="5"/>
  <c r="N851" i="5"/>
  <c r="O851" i="5"/>
  <c r="E852" i="5"/>
  <c r="F852" i="5"/>
  <c r="I852" i="5"/>
  <c r="K852" i="5"/>
  <c r="L852" i="5"/>
  <c r="M852" i="5"/>
  <c r="N852" i="5"/>
  <c r="O852" i="5"/>
  <c r="E853" i="5"/>
  <c r="F853" i="5"/>
  <c r="I853" i="5"/>
  <c r="K853" i="5"/>
  <c r="L853" i="5"/>
  <c r="M853" i="5"/>
  <c r="N853" i="5"/>
  <c r="O853" i="5"/>
  <c r="E854" i="5"/>
  <c r="F854" i="5"/>
  <c r="I854" i="5"/>
  <c r="K854" i="5"/>
  <c r="L854" i="5"/>
  <c r="M854" i="5"/>
  <c r="N854" i="5"/>
  <c r="O854" i="5"/>
  <c r="E855" i="5"/>
  <c r="F855" i="5"/>
  <c r="I855" i="5"/>
  <c r="K855" i="5"/>
  <c r="L855" i="5"/>
  <c r="M855" i="5"/>
  <c r="N855" i="5"/>
  <c r="O855" i="5"/>
  <c r="E856" i="5"/>
  <c r="F856" i="5"/>
  <c r="I856" i="5"/>
  <c r="K856" i="5"/>
  <c r="L856" i="5"/>
  <c r="M856" i="5"/>
  <c r="N856" i="5"/>
  <c r="O856" i="5"/>
  <c r="E857" i="5"/>
  <c r="F857" i="5"/>
  <c r="I857" i="5"/>
  <c r="K857" i="5"/>
  <c r="L857" i="5"/>
  <c r="M857" i="5"/>
  <c r="N857" i="5"/>
  <c r="O857" i="5"/>
  <c r="E858" i="5"/>
  <c r="F858" i="5"/>
  <c r="I858" i="5"/>
  <c r="K858" i="5"/>
  <c r="L858" i="5"/>
  <c r="M858" i="5"/>
  <c r="N858" i="5"/>
  <c r="O858" i="5"/>
  <c r="E859" i="5"/>
  <c r="F859" i="5"/>
  <c r="I859" i="5"/>
  <c r="K859" i="5"/>
  <c r="L859" i="5"/>
  <c r="M859" i="5"/>
  <c r="N859" i="5"/>
  <c r="O859" i="5"/>
  <c r="E860" i="5"/>
  <c r="F860" i="5"/>
  <c r="I860" i="5"/>
  <c r="K860" i="5"/>
  <c r="L860" i="5"/>
  <c r="M860" i="5"/>
  <c r="N860" i="5"/>
  <c r="O860" i="5"/>
  <c r="E861" i="5"/>
  <c r="F861" i="5"/>
  <c r="I861" i="5"/>
  <c r="K861" i="5"/>
  <c r="L861" i="5"/>
  <c r="M861" i="5"/>
  <c r="N861" i="5"/>
  <c r="O861" i="5"/>
  <c r="E862" i="5"/>
  <c r="F862" i="5"/>
  <c r="I862" i="5"/>
  <c r="K862" i="5"/>
  <c r="L862" i="5"/>
  <c r="M862" i="5"/>
  <c r="N862" i="5"/>
  <c r="O862" i="5"/>
  <c r="E863" i="5"/>
  <c r="F863" i="5"/>
  <c r="I863" i="5"/>
  <c r="K863" i="5"/>
  <c r="L863" i="5"/>
  <c r="M863" i="5"/>
  <c r="N863" i="5"/>
  <c r="O863" i="5"/>
  <c r="E864" i="5"/>
  <c r="F864" i="5"/>
  <c r="I864" i="5"/>
  <c r="K864" i="5"/>
  <c r="L864" i="5"/>
  <c r="M864" i="5"/>
  <c r="N864" i="5"/>
  <c r="O864" i="5"/>
  <c r="E865" i="5"/>
  <c r="F865" i="5"/>
  <c r="I865" i="5"/>
  <c r="K865" i="5"/>
  <c r="L865" i="5"/>
  <c r="M865" i="5"/>
  <c r="N865" i="5"/>
  <c r="O865" i="5"/>
  <c r="E866" i="5"/>
  <c r="F866" i="5"/>
  <c r="I866" i="5"/>
  <c r="K866" i="5"/>
  <c r="L866" i="5"/>
  <c r="M866" i="5"/>
  <c r="N866" i="5"/>
  <c r="O866" i="5"/>
  <c r="E867" i="5"/>
  <c r="F867" i="5"/>
  <c r="I867" i="5"/>
  <c r="K867" i="5"/>
  <c r="L867" i="5"/>
  <c r="M867" i="5"/>
  <c r="N867" i="5"/>
  <c r="O867" i="5"/>
  <c r="E868" i="5"/>
  <c r="F868" i="5"/>
  <c r="I868" i="5"/>
  <c r="K868" i="5"/>
  <c r="L868" i="5"/>
  <c r="M868" i="5"/>
  <c r="N868" i="5"/>
  <c r="O868" i="5"/>
  <c r="E869" i="5"/>
  <c r="F869" i="5"/>
  <c r="I869" i="5"/>
  <c r="K869" i="5"/>
  <c r="L869" i="5"/>
  <c r="M869" i="5"/>
  <c r="N869" i="5"/>
  <c r="O869" i="5"/>
  <c r="E870" i="5"/>
  <c r="F870" i="5"/>
  <c r="I870" i="5"/>
  <c r="K870" i="5"/>
  <c r="L870" i="5"/>
  <c r="M870" i="5"/>
  <c r="N870" i="5"/>
  <c r="O870" i="5"/>
  <c r="E871" i="5"/>
  <c r="F871" i="5"/>
  <c r="I871" i="5"/>
  <c r="K871" i="5"/>
  <c r="L871" i="5"/>
  <c r="M871" i="5"/>
  <c r="N871" i="5"/>
  <c r="O871" i="5"/>
  <c r="E872" i="5"/>
  <c r="F872" i="5"/>
  <c r="I872" i="5"/>
  <c r="K872" i="5"/>
  <c r="L872" i="5"/>
  <c r="M872" i="5"/>
  <c r="N872" i="5"/>
  <c r="O872" i="5"/>
  <c r="E873" i="5"/>
  <c r="F873" i="5"/>
  <c r="I873" i="5"/>
  <c r="K873" i="5"/>
  <c r="L873" i="5"/>
  <c r="M873" i="5"/>
  <c r="N873" i="5"/>
  <c r="O873" i="5"/>
  <c r="E874" i="5"/>
  <c r="F874" i="5"/>
  <c r="I874" i="5"/>
  <c r="K874" i="5"/>
  <c r="L874" i="5"/>
  <c r="M874" i="5"/>
  <c r="N874" i="5"/>
  <c r="O874" i="5"/>
  <c r="E875" i="5"/>
  <c r="F875" i="5"/>
  <c r="I875" i="5"/>
  <c r="K875" i="5"/>
  <c r="L875" i="5"/>
  <c r="M875" i="5"/>
  <c r="N875" i="5"/>
  <c r="O875" i="5"/>
  <c r="E876" i="5"/>
  <c r="F876" i="5"/>
  <c r="I876" i="5"/>
  <c r="K876" i="5"/>
  <c r="L876" i="5"/>
  <c r="M876" i="5"/>
  <c r="N876" i="5"/>
  <c r="O876" i="5"/>
  <c r="E877" i="5"/>
  <c r="F877" i="5"/>
  <c r="I877" i="5"/>
  <c r="K877" i="5"/>
  <c r="L877" i="5"/>
  <c r="M877" i="5"/>
  <c r="N877" i="5"/>
  <c r="O877" i="5"/>
  <c r="E878" i="5"/>
  <c r="F878" i="5"/>
  <c r="I878" i="5"/>
  <c r="K878" i="5"/>
  <c r="L878" i="5"/>
  <c r="M878" i="5"/>
  <c r="N878" i="5"/>
  <c r="O878" i="5"/>
  <c r="E879" i="5"/>
  <c r="F879" i="5"/>
  <c r="I879" i="5"/>
  <c r="K879" i="5"/>
  <c r="L879" i="5"/>
  <c r="M879" i="5"/>
  <c r="N879" i="5"/>
  <c r="O879" i="5"/>
  <c r="E880" i="5"/>
  <c r="F880" i="5"/>
  <c r="I880" i="5"/>
  <c r="K880" i="5"/>
  <c r="L880" i="5"/>
  <c r="M880" i="5"/>
  <c r="N880" i="5"/>
  <c r="O880" i="5"/>
  <c r="E881" i="5"/>
  <c r="F881" i="5"/>
  <c r="I881" i="5"/>
  <c r="K881" i="5"/>
  <c r="L881" i="5"/>
  <c r="M881" i="5"/>
  <c r="N881" i="5"/>
  <c r="O881" i="5"/>
  <c r="E882" i="5"/>
  <c r="F882" i="5"/>
  <c r="I882" i="5"/>
  <c r="K882" i="5"/>
  <c r="L882" i="5"/>
  <c r="M882" i="5"/>
  <c r="N882" i="5"/>
  <c r="O882" i="5"/>
  <c r="E883" i="5"/>
  <c r="F883" i="5"/>
  <c r="I883" i="5"/>
  <c r="K883" i="5"/>
  <c r="L883" i="5"/>
  <c r="M883" i="5"/>
  <c r="N883" i="5"/>
  <c r="O883" i="5"/>
  <c r="E884" i="5"/>
  <c r="F884" i="5"/>
  <c r="I884" i="5"/>
  <c r="E885" i="5"/>
  <c r="F885" i="5"/>
  <c r="I885" i="5"/>
  <c r="K885" i="5"/>
  <c r="L885" i="5"/>
  <c r="M885" i="5"/>
  <c r="N885" i="5"/>
  <c r="O885" i="5"/>
  <c r="E886" i="5"/>
  <c r="F886" i="5"/>
  <c r="I886" i="5"/>
  <c r="K886" i="5"/>
  <c r="L886" i="5"/>
  <c r="M886" i="5"/>
  <c r="N886" i="5"/>
  <c r="O886" i="5"/>
  <c r="E887" i="5"/>
  <c r="F887" i="5"/>
  <c r="I887" i="5"/>
  <c r="K887" i="5"/>
  <c r="L887" i="5"/>
  <c r="M887" i="5"/>
  <c r="N887" i="5"/>
  <c r="O887" i="5"/>
  <c r="E888" i="5"/>
  <c r="F888" i="5"/>
  <c r="I888" i="5"/>
  <c r="K888" i="5"/>
  <c r="L888" i="5"/>
  <c r="M888" i="5"/>
  <c r="N888" i="5"/>
  <c r="O888" i="5"/>
  <c r="E889" i="5"/>
  <c r="F889" i="5"/>
  <c r="I889" i="5"/>
  <c r="E890" i="5"/>
  <c r="F890" i="5"/>
  <c r="I890" i="5"/>
  <c r="K890" i="5"/>
  <c r="L890" i="5"/>
  <c r="M890" i="5"/>
  <c r="N890" i="5"/>
  <c r="O890" i="5"/>
  <c r="E891" i="5"/>
  <c r="F891" i="5"/>
  <c r="I891" i="5"/>
  <c r="K891" i="5"/>
  <c r="L891" i="5"/>
  <c r="M891" i="5"/>
  <c r="N891" i="5"/>
  <c r="O891" i="5"/>
  <c r="E892" i="5"/>
  <c r="F892" i="5"/>
  <c r="I892" i="5"/>
  <c r="K892" i="5"/>
  <c r="L892" i="5"/>
  <c r="M892" i="5"/>
  <c r="N892" i="5"/>
  <c r="O892" i="5"/>
  <c r="E893" i="5"/>
  <c r="F893" i="5"/>
  <c r="I893" i="5"/>
  <c r="L893" i="5"/>
  <c r="M893" i="5"/>
  <c r="N893" i="5"/>
  <c r="O893" i="5"/>
  <c r="E894" i="5"/>
  <c r="F894" i="5"/>
  <c r="I894" i="5"/>
  <c r="K894" i="5"/>
  <c r="L894" i="5"/>
  <c r="M894" i="5"/>
  <c r="N894" i="5"/>
  <c r="O894" i="5"/>
  <c r="E895" i="5"/>
  <c r="F895" i="5"/>
  <c r="I895" i="5"/>
  <c r="K895" i="5"/>
  <c r="L895" i="5"/>
  <c r="M895" i="5"/>
  <c r="N895" i="5"/>
  <c r="O895" i="5"/>
  <c r="E896" i="5"/>
  <c r="F896" i="5"/>
  <c r="I896" i="5"/>
  <c r="K896" i="5"/>
  <c r="L896" i="5"/>
  <c r="M896" i="5"/>
  <c r="N896" i="5"/>
  <c r="O896" i="5"/>
  <c r="E897" i="5"/>
  <c r="F897" i="5"/>
  <c r="I897" i="5"/>
  <c r="K897" i="5"/>
  <c r="L897" i="5"/>
  <c r="M897" i="5"/>
  <c r="N897" i="5"/>
  <c r="O897" i="5"/>
  <c r="E898" i="5"/>
  <c r="F898" i="5"/>
  <c r="I898" i="5"/>
  <c r="K898" i="5"/>
  <c r="L898" i="5"/>
  <c r="M898" i="5"/>
  <c r="N898" i="5"/>
  <c r="O898" i="5"/>
  <c r="E899" i="5"/>
  <c r="F899" i="5"/>
  <c r="I899" i="5"/>
  <c r="K899" i="5"/>
  <c r="L899" i="5"/>
  <c r="M899" i="5"/>
  <c r="N899" i="5"/>
  <c r="O899" i="5"/>
  <c r="E900" i="5"/>
  <c r="F900" i="5"/>
  <c r="I900" i="5"/>
  <c r="K900" i="5"/>
  <c r="L900" i="5"/>
  <c r="M900" i="5"/>
  <c r="N900" i="5"/>
  <c r="O900" i="5"/>
  <c r="E901" i="5"/>
  <c r="F901" i="5"/>
  <c r="I901" i="5"/>
  <c r="K901" i="5"/>
  <c r="L901" i="5"/>
  <c r="M901" i="5"/>
  <c r="N901" i="5"/>
  <c r="O901" i="5"/>
  <c r="E902" i="5"/>
  <c r="F902" i="5"/>
  <c r="I902" i="5"/>
  <c r="K902" i="5"/>
  <c r="L902" i="5"/>
  <c r="M902" i="5"/>
  <c r="N902" i="5"/>
  <c r="O902" i="5"/>
  <c r="E903" i="5"/>
  <c r="F903" i="5"/>
  <c r="I903" i="5"/>
  <c r="K903" i="5"/>
  <c r="L903" i="5"/>
  <c r="M903" i="5"/>
  <c r="N903" i="5"/>
  <c r="O903" i="5"/>
  <c r="E904" i="5"/>
  <c r="F904" i="5"/>
  <c r="I904" i="5"/>
  <c r="K904" i="5"/>
  <c r="L904" i="5"/>
  <c r="M904" i="5"/>
  <c r="N904" i="5"/>
  <c r="O904" i="5"/>
  <c r="E905" i="5"/>
  <c r="F905" i="5"/>
  <c r="I905" i="5"/>
  <c r="K905" i="5"/>
  <c r="L905" i="5"/>
  <c r="M905" i="5"/>
  <c r="N905" i="5"/>
  <c r="O905" i="5"/>
  <c r="E906" i="5"/>
  <c r="F906" i="5"/>
  <c r="I906" i="5"/>
  <c r="K906" i="5"/>
  <c r="L906" i="5"/>
  <c r="M906" i="5"/>
  <c r="N906" i="5"/>
  <c r="O906" i="5"/>
  <c r="E907" i="5"/>
  <c r="F907" i="5"/>
  <c r="I907" i="5"/>
  <c r="K907" i="5"/>
  <c r="L907" i="5"/>
  <c r="M907" i="5"/>
  <c r="N907" i="5"/>
  <c r="O907" i="5"/>
  <c r="E908" i="5"/>
  <c r="F908" i="5"/>
  <c r="I908" i="5"/>
  <c r="K908" i="5"/>
  <c r="L908" i="5"/>
  <c r="M908" i="5"/>
  <c r="N908" i="5"/>
  <c r="O908" i="5"/>
  <c r="E909" i="5"/>
  <c r="F909" i="5"/>
  <c r="I909" i="5"/>
  <c r="K909" i="5"/>
  <c r="L909" i="5"/>
  <c r="M909" i="5"/>
  <c r="N909" i="5"/>
  <c r="O909" i="5"/>
  <c r="E910" i="5"/>
  <c r="F910" i="5"/>
  <c r="I910" i="5"/>
  <c r="K910" i="5"/>
  <c r="L910" i="5"/>
  <c r="M910" i="5"/>
  <c r="N910" i="5"/>
  <c r="O910" i="5"/>
  <c r="E911" i="5"/>
  <c r="F911" i="5"/>
  <c r="I911" i="5"/>
  <c r="K911" i="5"/>
  <c r="L911" i="5"/>
  <c r="M911" i="5"/>
  <c r="N911" i="5"/>
  <c r="O911" i="5"/>
  <c r="E912" i="5"/>
  <c r="F912" i="5"/>
  <c r="I912" i="5"/>
  <c r="K912" i="5"/>
  <c r="L912" i="5"/>
  <c r="M912" i="5"/>
  <c r="N912" i="5"/>
  <c r="O912" i="5"/>
  <c r="E913" i="5"/>
  <c r="F913" i="5"/>
  <c r="I913" i="5"/>
  <c r="K913" i="5"/>
  <c r="L913" i="5"/>
  <c r="M913" i="5"/>
  <c r="N913" i="5"/>
  <c r="O913" i="5"/>
  <c r="E914" i="5"/>
  <c r="F914" i="5"/>
  <c r="I914" i="5"/>
  <c r="K914" i="5"/>
  <c r="L914" i="5"/>
  <c r="M914" i="5"/>
  <c r="N914" i="5"/>
  <c r="O914" i="5"/>
  <c r="E915" i="5"/>
  <c r="F915" i="5"/>
  <c r="I915" i="5"/>
  <c r="K915" i="5"/>
  <c r="L915" i="5"/>
  <c r="M915" i="5"/>
  <c r="N915" i="5"/>
  <c r="O915" i="5"/>
  <c r="E916" i="5"/>
  <c r="F916" i="5"/>
  <c r="I916" i="5"/>
  <c r="K916" i="5"/>
  <c r="L916" i="5"/>
  <c r="M916" i="5"/>
  <c r="N916" i="5"/>
  <c r="O916" i="5"/>
  <c r="E917" i="5"/>
  <c r="F917" i="5"/>
  <c r="I917" i="5"/>
  <c r="K917" i="5"/>
  <c r="L917" i="5"/>
  <c r="M917" i="5"/>
  <c r="N917" i="5"/>
  <c r="O917" i="5"/>
  <c r="E918" i="5"/>
  <c r="F918" i="5"/>
  <c r="I918" i="5"/>
  <c r="K918" i="5"/>
  <c r="L918" i="5"/>
  <c r="M918" i="5"/>
  <c r="N918" i="5"/>
  <c r="O918" i="5"/>
  <c r="E919" i="5"/>
  <c r="F919" i="5"/>
  <c r="I919" i="5"/>
  <c r="K919" i="5"/>
  <c r="L919" i="5"/>
  <c r="M919" i="5"/>
  <c r="N919" i="5"/>
  <c r="O919" i="5"/>
  <c r="E920" i="5"/>
  <c r="F920" i="5"/>
  <c r="I920" i="5"/>
  <c r="K920" i="5"/>
  <c r="L920" i="5"/>
  <c r="M920" i="5"/>
  <c r="N920" i="5"/>
  <c r="O920" i="5"/>
  <c r="E921" i="5"/>
  <c r="F921" i="5"/>
  <c r="I921" i="5"/>
  <c r="K921" i="5"/>
  <c r="L921" i="5"/>
  <c r="M921" i="5"/>
  <c r="N921" i="5"/>
  <c r="O921" i="5"/>
  <c r="E922" i="5"/>
  <c r="F922" i="5"/>
  <c r="I922" i="5"/>
  <c r="K922" i="5"/>
  <c r="L922" i="5"/>
  <c r="M922" i="5"/>
  <c r="N922" i="5"/>
  <c r="O922" i="5"/>
  <c r="E923" i="5"/>
  <c r="F923" i="5"/>
  <c r="I923" i="5"/>
  <c r="K923" i="5"/>
  <c r="L923" i="5"/>
  <c r="M923" i="5"/>
  <c r="N923" i="5"/>
  <c r="O923" i="5"/>
  <c r="E924" i="5"/>
  <c r="F924" i="5"/>
  <c r="I924" i="5"/>
  <c r="L924" i="5"/>
  <c r="M924" i="5"/>
  <c r="N924" i="5"/>
  <c r="O924" i="5"/>
  <c r="E925" i="5"/>
  <c r="F925" i="5"/>
  <c r="I925" i="5"/>
  <c r="K925" i="5"/>
  <c r="L925" i="5"/>
  <c r="M925" i="5"/>
  <c r="N925" i="5"/>
  <c r="O925" i="5"/>
  <c r="E926" i="5"/>
  <c r="F926" i="5"/>
  <c r="I926" i="5"/>
  <c r="K926" i="5"/>
  <c r="L926" i="5"/>
  <c r="M926" i="5"/>
  <c r="N926" i="5"/>
  <c r="O926" i="5"/>
  <c r="E927" i="5"/>
  <c r="F927" i="5"/>
  <c r="I927" i="5"/>
  <c r="E928" i="5"/>
  <c r="F928" i="5"/>
  <c r="I928" i="5"/>
  <c r="K928" i="5"/>
  <c r="L928" i="5"/>
  <c r="M928" i="5"/>
  <c r="N928" i="5"/>
  <c r="O928" i="5"/>
  <c r="E929" i="5"/>
  <c r="F929" i="5"/>
  <c r="I929" i="5"/>
  <c r="K929" i="5"/>
  <c r="L929" i="5"/>
  <c r="M929" i="5"/>
  <c r="N929" i="5"/>
  <c r="O929" i="5"/>
  <c r="E930" i="5"/>
  <c r="F930" i="5"/>
  <c r="I930" i="5"/>
  <c r="K930" i="5"/>
  <c r="L930" i="5"/>
  <c r="M930" i="5"/>
  <c r="N930" i="5"/>
  <c r="O930" i="5"/>
  <c r="E931" i="5"/>
  <c r="F931" i="5"/>
  <c r="I931" i="5"/>
  <c r="K931" i="5"/>
  <c r="L931" i="5"/>
  <c r="M931" i="5"/>
  <c r="N931" i="5"/>
  <c r="O931" i="5"/>
  <c r="E932" i="5"/>
  <c r="F932" i="5"/>
  <c r="I932" i="5"/>
  <c r="K932" i="5"/>
  <c r="L932" i="5"/>
  <c r="M932" i="5"/>
  <c r="N932" i="5"/>
  <c r="O932" i="5"/>
  <c r="E933" i="5"/>
  <c r="F933" i="5"/>
  <c r="I933" i="5"/>
  <c r="K933" i="5"/>
  <c r="L933" i="5"/>
  <c r="M933" i="5"/>
  <c r="N933" i="5"/>
  <c r="O933" i="5"/>
  <c r="E934" i="5"/>
  <c r="F934" i="5"/>
  <c r="I934" i="5"/>
  <c r="K934" i="5"/>
  <c r="L934" i="5"/>
  <c r="M934" i="5"/>
  <c r="N934" i="5"/>
  <c r="O934" i="5"/>
  <c r="E935" i="5"/>
  <c r="F935" i="5"/>
  <c r="I935" i="5"/>
  <c r="K935" i="5"/>
  <c r="L935" i="5"/>
  <c r="M935" i="5"/>
  <c r="N935" i="5"/>
  <c r="O935" i="5"/>
  <c r="E936" i="5"/>
  <c r="F936" i="5"/>
  <c r="I936" i="5"/>
  <c r="K936" i="5"/>
  <c r="L936" i="5"/>
  <c r="M936" i="5"/>
  <c r="N936" i="5"/>
  <c r="O936" i="5"/>
  <c r="E937" i="5"/>
  <c r="F937" i="5"/>
  <c r="I937" i="5"/>
  <c r="K937" i="5"/>
  <c r="L937" i="5"/>
  <c r="M937" i="5"/>
  <c r="N937" i="5"/>
  <c r="O937" i="5"/>
  <c r="E938" i="5"/>
  <c r="F938" i="5"/>
  <c r="I938" i="5"/>
  <c r="K938" i="5"/>
  <c r="L938" i="5"/>
  <c r="M938" i="5"/>
  <c r="N938" i="5"/>
  <c r="O938" i="5"/>
  <c r="E939" i="5"/>
  <c r="F939" i="5"/>
  <c r="I939" i="5"/>
  <c r="K939" i="5"/>
  <c r="L939" i="5"/>
  <c r="M939" i="5"/>
  <c r="N939" i="5"/>
  <c r="O939" i="5"/>
  <c r="E940" i="5"/>
  <c r="F940" i="5"/>
  <c r="I940" i="5"/>
  <c r="K940" i="5"/>
  <c r="L940" i="5"/>
  <c r="M940" i="5"/>
  <c r="N940" i="5"/>
  <c r="O940" i="5"/>
  <c r="E941" i="5"/>
  <c r="F941" i="5"/>
  <c r="I941" i="5"/>
  <c r="K941" i="5"/>
  <c r="L941" i="5"/>
  <c r="M941" i="5"/>
  <c r="N941" i="5"/>
  <c r="O941" i="5"/>
  <c r="E942" i="5"/>
  <c r="F942" i="5"/>
  <c r="I942" i="5"/>
  <c r="K942" i="5"/>
  <c r="L942" i="5"/>
  <c r="M942" i="5"/>
  <c r="N942" i="5"/>
  <c r="O942" i="5"/>
  <c r="E943" i="5"/>
  <c r="F943" i="5"/>
  <c r="I943" i="5"/>
  <c r="L943" i="5"/>
  <c r="M943" i="5"/>
  <c r="N943" i="5"/>
  <c r="O943" i="5"/>
  <c r="E944" i="5"/>
  <c r="F944" i="5"/>
  <c r="I944" i="5"/>
  <c r="K944" i="5"/>
  <c r="L944" i="5"/>
  <c r="M944" i="5"/>
  <c r="N944" i="5"/>
  <c r="O944" i="5"/>
  <c r="E945" i="5"/>
  <c r="F945" i="5"/>
  <c r="I945" i="5"/>
  <c r="K945" i="5"/>
  <c r="L945" i="5"/>
  <c r="M945" i="5"/>
  <c r="N945" i="5"/>
  <c r="O945" i="5"/>
  <c r="E946" i="5"/>
  <c r="F946" i="5"/>
  <c r="I946" i="5"/>
  <c r="K946" i="5"/>
  <c r="L946" i="5"/>
  <c r="M946" i="5"/>
  <c r="N946" i="5"/>
  <c r="O946" i="5"/>
  <c r="E947" i="5"/>
  <c r="F947" i="5"/>
  <c r="I947" i="5"/>
  <c r="K947" i="5"/>
  <c r="L947" i="5"/>
  <c r="M947" i="5"/>
  <c r="N947" i="5"/>
  <c r="O947" i="5"/>
  <c r="E948" i="5"/>
  <c r="F948" i="5"/>
  <c r="I948" i="5"/>
  <c r="K948" i="5"/>
  <c r="L948" i="5"/>
  <c r="M948" i="5"/>
  <c r="N948" i="5"/>
  <c r="O948" i="5"/>
  <c r="E949" i="5"/>
  <c r="F949" i="5"/>
  <c r="I949" i="5"/>
  <c r="K949" i="5"/>
  <c r="L949" i="5"/>
  <c r="M949" i="5"/>
  <c r="N949" i="5"/>
  <c r="O949" i="5"/>
  <c r="E950" i="5"/>
  <c r="F950" i="5"/>
  <c r="I950" i="5"/>
  <c r="K950" i="5"/>
  <c r="L950" i="5"/>
  <c r="M950" i="5"/>
  <c r="N950" i="5"/>
  <c r="O950" i="5"/>
  <c r="E951" i="5"/>
  <c r="F951" i="5"/>
  <c r="I951" i="5"/>
  <c r="K951" i="5"/>
  <c r="L951" i="5"/>
  <c r="M951" i="5"/>
  <c r="N951" i="5"/>
  <c r="O951" i="5"/>
  <c r="E952" i="5"/>
  <c r="F952" i="5"/>
  <c r="I952" i="5"/>
  <c r="K952" i="5"/>
  <c r="L952" i="5"/>
  <c r="M952" i="5"/>
  <c r="N952" i="5"/>
  <c r="O952" i="5"/>
  <c r="E953" i="5"/>
  <c r="F953" i="5"/>
  <c r="I953" i="5"/>
  <c r="K953" i="5"/>
  <c r="L953" i="5"/>
  <c r="M953" i="5"/>
  <c r="N953" i="5"/>
  <c r="O953" i="5"/>
  <c r="E954" i="5"/>
  <c r="F954" i="5"/>
  <c r="I954" i="5"/>
  <c r="K954" i="5"/>
  <c r="L954" i="5"/>
  <c r="M954" i="5"/>
  <c r="N954" i="5"/>
  <c r="O954" i="5"/>
  <c r="E955" i="5"/>
  <c r="F955" i="5"/>
  <c r="I955" i="5"/>
  <c r="K955" i="5"/>
  <c r="L955" i="5"/>
  <c r="M955" i="5"/>
  <c r="N955" i="5"/>
  <c r="O955" i="5"/>
  <c r="E956" i="5"/>
  <c r="F956" i="5"/>
  <c r="I956" i="5"/>
  <c r="K956" i="5"/>
  <c r="L956" i="5"/>
  <c r="M956" i="5"/>
  <c r="N956" i="5"/>
  <c r="O956" i="5"/>
  <c r="E957" i="5"/>
  <c r="F957" i="5"/>
  <c r="I957" i="5"/>
  <c r="K957" i="5"/>
  <c r="L957" i="5"/>
  <c r="M957" i="5"/>
  <c r="O957" i="5"/>
  <c r="E958" i="5"/>
  <c r="F958" i="5"/>
  <c r="I958" i="5"/>
  <c r="K958" i="5"/>
  <c r="L958" i="5"/>
  <c r="M958" i="5"/>
  <c r="N958" i="5"/>
  <c r="O958" i="5"/>
  <c r="E959" i="5"/>
  <c r="F959" i="5"/>
  <c r="I959" i="5"/>
  <c r="K959" i="5"/>
  <c r="L959" i="5"/>
  <c r="M959" i="5"/>
  <c r="N959" i="5"/>
  <c r="O959" i="5"/>
  <c r="E960" i="5"/>
  <c r="F960" i="5"/>
  <c r="I960" i="5"/>
  <c r="K960" i="5"/>
  <c r="L960" i="5"/>
  <c r="M960" i="5"/>
  <c r="N960" i="5"/>
  <c r="O960" i="5"/>
  <c r="E961" i="5"/>
  <c r="F961" i="5"/>
  <c r="I961" i="5"/>
  <c r="K961" i="5"/>
  <c r="L961" i="5"/>
  <c r="M961" i="5"/>
  <c r="N961" i="5"/>
  <c r="O961" i="5"/>
  <c r="E962" i="5"/>
  <c r="F962" i="5"/>
  <c r="I962" i="5"/>
  <c r="K962" i="5"/>
  <c r="L962" i="5"/>
  <c r="M962" i="5"/>
  <c r="N962" i="5"/>
  <c r="O962" i="5"/>
  <c r="E963" i="5"/>
  <c r="F963" i="5"/>
  <c r="I963" i="5"/>
  <c r="L963" i="5"/>
  <c r="M963" i="5"/>
  <c r="N963" i="5"/>
  <c r="O963" i="5"/>
  <c r="E964" i="5"/>
  <c r="F964" i="5"/>
  <c r="I964" i="5"/>
  <c r="K964" i="5"/>
  <c r="L964" i="5"/>
  <c r="M964" i="5"/>
  <c r="N964" i="5"/>
  <c r="O964" i="5"/>
  <c r="E965" i="5"/>
  <c r="F965" i="5"/>
  <c r="I965" i="5"/>
  <c r="K965" i="5"/>
  <c r="L965" i="5"/>
  <c r="M965" i="5"/>
  <c r="N965" i="5"/>
  <c r="O965" i="5"/>
  <c r="E966" i="5"/>
  <c r="F966" i="5"/>
  <c r="I966" i="5"/>
  <c r="K966" i="5"/>
  <c r="L966" i="5"/>
  <c r="M966" i="5"/>
  <c r="N966" i="5"/>
  <c r="O966" i="5"/>
  <c r="E967" i="5"/>
  <c r="F967" i="5"/>
  <c r="I967" i="5"/>
  <c r="K967" i="5"/>
  <c r="L967" i="5"/>
  <c r="M967" i="5"/>
  <c r="N967" i="5"/>
  <c r="O967" i="5"/>
  <c r="E968" i="5"/>
  <c r="F968" i="5"/>
  <c r="I968" i="5"/>
  <c r="K968" i="5"/>
  <c r="L968" i="5"/>
  <c r="M968" i="5"/>
  <c r="N968" i="5"/>
  <c r="O968" i="5"/>
  <c r="E969" i="5"/>
  <c r="F969" i="5"/>
  <c r="I969" i="5"/>
  <c r="K969" i="5"/>
  <c r="L969" i="5"/>
  <c r="M969" i="5"/>
  <c r="N969" i="5"/>
  <c r="O969" i="5"/>
  <c r="E970" i="5"/>
  <c r="F970" i="5"/>
  <c r="I970" i="5"/>
  <c r="K970" i="5"/>
  <c r="L970" i="5"/>
  <c r="M970" i="5"/>
  <c r="N970" i="5"/>
  <c r="O970" i="5"/>
  <c r="E971" i="5"/>
  <c r="F971" i="5"/>
  <c r="I971" i="5"/>
  <c r="K971" i="5"/>
  <c r="L971" i="5"/>
  <c r="M971" i="5"/>
  <c r="N971" i="5"/>
  <c r="O971" i="5"/>
  <c r="E972" i="5"/>
  <c r="F972" i="5"/>
  <c r="I972" i="5"/>
  <c r="K972" i="5"/>
  <c r="L972" i="5"/>
  <c r="M972" i="5"/>
  <c r="N972" i="5"/>
  <c r="O972" i="5"/>
  <c r="E973" i="5"/>
  <c r="F973" i="5"/>
  <c r="I973" i="5"/>
  <c r="K973" i="5"/>
  <c r="L973" i="5"/>
  <c r="M973" i="5"/>
  <c r="N973" i="5"/>
  <c r="O973" i="5"/>
  <c r="E974" i="5"/>
  <c r="F974" i="5"/>
  <c r="I974" i="5"/>
  <c r="K974" i="5"/>
  <c r="L974" i="5"/>
  <c r="M974" i="5"/>
  <c r="N974" i="5"/>
  <c r="O974" i="5"/>
  <c r="E975" i="5"/>
  <c r="F975" i="5"/>
  <c r="I975" i="5"/>
  <c r="K975" i="5"/>
  <c r="L975" i="5"/>
  <c r="M975" i="5"/>
  <c r="N975" i="5"/>
  <c r="O975" i="5"/>
  <c r="E976" i="5"/>
  <c r="F976" i="5"/>
  <c r="I976" i="5"/>
  <c r="K976" i="5"/>
  <c r="L976" i="5"/>
  <c r="M976" i="5"/>
  <c r="N976" i="5"/>
  <c r="O976" i="5"/>
  <c r="E977" i="5"/>
  <c r="F977" i="5"/>
  <c r="I977" i="5"/>
  <c r="K977" i="5"/>
  <c r="L977" i="5"/>
  <c r="M977" i="5"/>
  <c r="N977" i="5"/>
  <c r="O977" i="5"/>
  <c r="E978" i="5"/>
  <c r="F978" i="5"/>
  <c r="I978" i="5"/>
  <c r="K978" i="5"/>
  <c r="L978" i="5"/>
  <c r="M978" i="5"/>
  <c r="N978" i="5"/>
  <c r="O978" i="5"/>
  <c r="E979" i="5"/>
  <c r="F979" i="5"/>
  <c r="I979" i="5"/>
  <c r="K979" i="5"/>
  <c r="L979" i="5"/>
  <c r="M979" i="5"/>
  <c r="N979" i="5"/>
  <c r="O979" i="5"/>
  <c r="E980" i="5"/>
  <c r="F980" i="5"/>
  <c r="I980" i="5"/>
  <c r="K980" i="5"/>
  <c r="L980" i="5"/>
  <c r="M980" i="5"/>
  <c r="N980" i="5"/>
  <c r="O980" i="5"/>
  <c r="E981" i="5"/>
  <c r="F981" i="5"/>
  <c r="I981" i="5"/>
  <c r="K981" i="5"/>
  <c r="L981" i="5"/>
  <c r="M981" i="5"/>
  <c r="N981" i="5"/>
  <c r="O981" i="5"/>
  <c r="E982" i="5"/>
  <c r="F982" i="5"/>
  <c r="I982" i="5"/>
  <c r="K982" i="5"/>
  <c r="L982" i="5"/>
  <c r="M982" i="5"/>
  <c r="N982" i="5"/>
  <c r="O982" i="5"/>
  <c r="E983" i="5"/>
  <c r="F983" i="5"/>
  <c r="I983" i="5"/>
  <c r="K983" i="5"/>
  <c r="L983" i="5"/>
  <c r="M983" i="5"/>
  <c r="N983" i="5"/>
  <c r="O983" i="5"/>
  <c r="E984" i="5"/>
  <c r="F984" i="5"/>
  <c r="I984" i="5"/>
  <c r="K984" i="5"/>
  <c r="L984" i="5"/>
  <c r="M984" i="5"/>
  <c r="N984" i="5"/>
  <c r="O984" i="5"/>
  <c r="E985" i="5"/>
  <c r="F985" i="5"/>
  <c r="I985" i="5"/>
  <c r="K985" i="5"/>
  <c r="L985" i="5"/>
  <c r="M985" i="5"/>
  <c r="N985" i="5"/>
  <c r="O985" i="5"/>
  <c r="E986" i="5"/>
  <c r="F986" i="5"/>
  <c r="I986" i="5"/>
  <c r="K986" i="5"/>
  <c r="L986" i="5"/>
  <c r="M986" i="5"/>
  <c r="N986" i="5"/>
  <c r="O986" i="5"/>
  <c r="E987" i="5"/>
  <c r="F987" i="5"/>
  <c r="I987" i="5"/>
  <c r="K987" i="5"/>
  <c r="L987" i="5"/>
  <c r="M987" i="5"/>
  <c r="N987" i="5"/>
  <c r="O987" i="5"/>
  <c r="E988" i="5"/>
  <c r="F988" i="5"/>
  <c r="I988" i="5"/>
  <c r="K988" i="5"/>
  <c r="L988" i="5"/>
  <c r="M988" i="5"/>
  <c r="N988" i="5"/>
  <c r="O988" i="5"/>
  <c r="E989" i="5"/>
  <c r="F989" i="5"/>
  <c r="I989" i="5"/>
  <c r="K989" i="5"/>
  <c r="L989" i="5"/>
  <c r="M989" i="5"/>
  <c r="N989" i="5"/>
  <c r="O989" i="5"/>
  <c r="E990" i="5"/>
  <c r="F990" i="5"/>
  <c r="I990" i="5"/>
  <c r="K990" i="5"/>
  <c r="L990" i="5"/>
  <c r="M990" i="5"/>
  <c r="N990" i="5"/>
  <c r="O990" i="5"/>
  <c r="E991" i="5"/>
  <c r="F991" i="5"/>
  <c r="I991" i="5"/>
  <c r="K991" i="5"/>
  <c r="L991" i="5"/>
  <c r="M991" i="5"/>
  <c r="N991" i="5"/>
  <c r="O991" i="5"/>
  <c r="E992" i="5"/>
  <c r="F992" i="5"/>
  <c r="I992" i="5"/>
  <c r="K992" i="5"/>
  <c r="L992" i="5"/>
  <c r="M992" i="5"/>
  <c r="N992" i="5"/>
  <c r="O992" i="5"/>
  <c r="E993" i="5"/>
  <c r="F993" i="5"/>
  <c r="I993" i="5"/>
  <c r="K993" i="5"/>
  <c r="L993" i="5"/>
  <c r="M993" i="5"/>
  <c r="N993" i="5"/>
  <c r="O993" i="5"/>
  <c r="E994" i="5"/>
  <c r="F994" i="5"/>
  <c r="I994" i="5"/>
  <c r="K994" i="5"/>
  <c r="L994" i="5"/>
  <c r="M994" i="5"/>
  <c r="N994" i="5"/>
  <c r="O994" i="5"/>
  <c r="E995" i="5"/>
  <c r="F995" i="5"/>
  <c r="I995" i="5"/>
  <c r="K995" i="5"/>
  <c r="L995" i="5"/>
  <c r="M995" i="5"/>
  <c r="N995" i="5"/>
  <c r="O995" i="5"/>
  <c r="E996" i="5"/>
  <c r="F996" i="5"/>
  <c r="I996" i="5"/>
  <c r="E997" i="5"/>
  <c r="F997" i="5"/>
  <c r="I997" i="5"/>
  <c r="K997" i="5"/>
  <c r="L997" i="5"/>
  <c r="M997" i="5"/>
  <c r="N997" i="5"/>
  <c r="O997" i="5"/>
  <c r="E998" i="5"/>
  <c r="F998" i="5"/>
  <c r="I998" i="5"/>
  <c r="K998" i="5"/>
  <c r="L998" i="5"/>
  <c r="M998" i="5"/>
  <c r="N998" i="5"/>
  <c r="O998" i="5"/>
  <c r="E999" i="5"/>
  <c r="F999" i="5"/>
  <c r="I999" i="5"/>
  <c r="K999" i="5"/>
  <c r="L999" i="5"/>
  <c r="M999" i="5"/>
  <c r="N999" i="5"/>
  <c r="O999" i="5"/>
  <c r="E1000" i="5"/>
  <c r="F1000" i="5"/>
  <c r="I1000" i="5"/>
  <c r="K1000" i="5"/>
  <c r="L1000" i="5"/>
  <c r="M1000" i="5"/>
  <c r="N1000" i="5"/>
  <c r="O1000" i="5"/>
  <c r="E1001" i="5"/>
  <c r="F1001" i="5"/>
  <c r="I1001" i="5"/>
  <c r="K1001" i="5"/>
  <c r="L1001" i="5"/>
  <c r="M1001" i="5"/>
  <c r="N1001" i="5"/>
  <c r="O1001" i="5"/>
  <c r="E1002" i="5"/>
  <c r="F1002" i="5"/>
  <c r="I1002" i="5"/>
  <c r="K1002" i="5"/>
  <c r="L1002" i="5"/>
  <c r="M1002" i="5"/>
  <c r="N1002" i="5"/>
  <c r="O1002" i="5"/>
  <c r="E1003" i="5"/>
  <c r="F1003" i="5"/>
  <c r="I1003" i="5"/>
  <c r="K1003" i="5"/>
  <c r="L1003" i="5"/>
  <c r="M1003" i="5"/>
  <c r="N1003" i="5"/>
  <c r="O1003" i="5"/>
  <c r="E1004" i="5"/>
  <c r="F1004" i="5"/>
  <c r="I1004" i="5"/>
  <c r="K1004" i="5"/>
  <c r="L1004" i="5"/>
  <c r="M1004" i="5"/>
  <c r="N1004" i="5"/>
  <c r="O1004" i="5"/>
  <c r="E1005" i="5"/>
  <c r="F1005" i="5"/>
  <c r="I1005" i="5"/>
  <c r="K1005" i="5"/>
  <c r="L1005" i="5"/>
  <c r="M1005" i="5"/>
  <c r="N1005" i="5"/>
  <c r="O1005" i="5"/>
  <c r="E1006" i="5"/>
  <c r="F1006" i="5"/>
  <c r="I1006" i="5"/>
  <c r="K1006" i="5"/>
  <c r="L1006" i="5"/>
  <c r="M1006" i="5"/>
  <c r="N1006" i="5"/>
  <c r="O1006" i="5"/>
  <c r="E1007" i="5"/>
  <c r="F1007" i="5"/>
  <c r="I1007" i="5"/>
  <c r="K1007" i="5"/>
  <c r="L1007" i="5"/>
  <c r="M1007" i="5"/>
  <c r="N1007" i="5"/>
  <c r="O1007" i="5"/>
  <c r="E1008" i="5"/>
  <c r="F1008" i="5"/>
  <c r="I1008" i="5"/>
  <c r="K1008" i="5"/>
  <c r="L1008" i="5"/>
  <c r="M1008" i="5"/>
  <c r="N1008" i="5"/>
  <c r="O1008" i="5"/>
  <c r="E1009" i="5"/>
  <c r="F1009" i="5"/>
  <c r="I1009" i="5"/>
  <c r="L1009" i="5"/>
  <c r="M1009" i="5"/>
  <c r="N1009" i="5"/>
  <c r="O1009" i="5"/>
  <c r="E1010" i="5"/>
  <c r="F1010" i="5"/>
  <c r="I1010" i="5"/>
  <c r="K1010" i="5"/>
  <c r="L1010" i="5"/>
  <c r="M1010" i="5"/>
  <c r="N1010" i="5"/>
  <c r="O1010" i="5"/>
  <c r="E1011" i="5"/>
  <c r="F1011" i="5"/>
  <c r="I1011" i="5"/>
  <c r="L1011" i="5"/>
  <c r="M1011" i="5"/>
  <c r="N1011" i="5"/>
  <c r="O1011" i="5"/>
  <c r="E1012" i="5"/>
  <c r="F1012" i="5"/>
  <c r="I1012" i="5"/>
  <c r="K1012" i="5"/>
  <c r="L1012" i="5"/>
  <c r="M1012" i="5"/>
  <c r="N1012" i="5"/>
  <c r="O1012" i="5"/>
  <c r="E1013" i="5"/>
  <c r="F1013" i="5"/>
  <c r="I1013" i="5"/>
  <c r="K1013" i="5"/>
  <c r="L1013" i="5"/>
  <c r="M1013" i="5"/>
  <c r="N1013" i="5"/>
  <c r="O1013" i="5"/>
  <c r="E1014" i="5"/>
  <c r="F1014" i="5"/>
  <c r="I1014" i="5"/>
  <c r="L1014" i="5"/>
  <c r="M1014" i="5"/>
  <c r="N1014" i="5"/>
  <c r="O1014" i="5"/>
  <c r="E1015" i="5"/>
  <c r="F1015" i="5"/>
  <c r="I1015" i="5"/>
  <c r="K1015" i="5"/>
  <c r="L1015" i="5"/>
  <c r="M1015" i="5"/>
  <c r="N1015" i="5"/>
  <c r="O1015" i="5"/>
  <c r="E1016" i="5"/>
  <c r="F1016" i="5"/>
  <c r="I1016" i="5"/>
  <c r="K1016" i="5"/>
  <c r="L1016" i="5"/>
  <c r="M1016" i="5"/>
  <c r="N1016" i="5"/>
  <c r="O1016" i="5"/>
  <c r="E1017" i="5"/>
  <c r="F1017" i="5"/>
  <c r="I1017" i="5"/>
  <c r="K1017" i="5"/>
  <c r="L1017" i="5"/>
  <c r="M1017" i="5"/>
  <c r="N1017" i="5"/>
  <c r="O1017" i="5"/>
  <c r="E1018" i="5"/>
  <c r="F1018" i="5"/>
  <c r="I1018" i="5"/>
  <c r="K1018" i="5"/>
  <c r="L1018" i="5"/>
  <c r="M1018" i="5"/>
  <c r="N1018" i="5"/>
  <c r="O1018" i="5"/>
  <c r="E1019" i="5"/>
  <c r="F1019" i="5"/>
  <c r="I1019" i="5"/>
  <c r="K1019" i="5"/>
  <c r="L1019" i="5"/>
  <c r="M1019" i="5"/>
  <c r="N1019" i="5"/>
  <c r="O1019" i="5"/>
  <c r="E1020" i="5"/>
  <c r="F1020" i="5"/>
  <c r="I1020" i="5"/>
  <c r="K1020" i="5"/>
  <c r="L1020" i="5"/>
  <c r="M1020" i="5"/>
  <c r="N1020" i="5"/>
  <c r="O1020" i="5"/>
  <c r="E1021" i="5"/>
  <c r="F1021" i="5"/>
  <c r="I1021" i="5"/>
  <c r="K1021" i="5"/>
  <c r="L1021" i="5"/>
  <c r="M1021" i="5"/>
  <c r="N1021" i="5"/>
  <c r="O1021" i="5"/>
  <c r="E1022" i="5"/>
  <c r="F1022" i="5"/>
  <c r="I1022" i="5"/>
  <c r="K1022" i="5"/>
  <c r="L1022" i="5"/>
  <c r="M1022" i="5"/>
  <c r="N1022" i="5"/>
  <c r="O1022" i="5"/>
  <c r="E1023" i="5"/>
  <c r="F1023" i="5"/>
  <c r="I1023" i="5"/>
  <c r="K1023" i="5"/>
  <c r="L1023" i="5"/>
  <c r="M1023" i="5"/>
  <c r="N1023" i="5"/>
  <c r="O1023" i="5"/>
  <c r="E1024" i="5"/>
  <c r="F1024" i="5"/>
  <c r="I1024" i="5"/>
  <c r="K1024" i="5"/>
  <c r="L1024" i="5"/>
  <c r="M1024" i="5"/>
  <c r="N1024" i="5"/>
  <c r="O1024" i="5"/>
  <c r="E1025" i="5"/>
  <c r="F1025" i="5"/>
  <c r="I1025" i="5"/>
  <c r="K1025" i="5"/>
  <c r="L1025" i="5"/>
  <c r="M1025" i="5"/>
  <c r="N1025" i="5"/>
  <c r="O1025" i="5"/>
  <c r="E1026" i="5"/>
  <c r="F1026" i="5"/>
  <c r="I1026" i="5"/>
  <c r="K1026" i="5"/>
  <c r="L1026" i="5"/>
  <c r="M1026" i="5"/>
  <c r="N1026" i="5"/>
  <c r="O1026" i="5"/>
  <c r="E1027" i="5"/>
  <c r="F1027" i="5"/>
  <c r="I1027" i="5"/>
  <c r="L1027" i="5"/>
  <c r="M1027" i="5"/>
  <c r="N1027" i="5"/>
  <c r="O1027" i="5"/>
  <c r="E1028" i="5"/>
  <c r="F1028" i="5"/>
  <c r="I1028" i="5"/>
  <c r="K1028" i="5"/>
  <c r="L1028" i="5"/>
  <c r="M1028" i="5"/>
  <c r="N1028" i="5"/>
  <c r="O1028" i="5"/>
  <c r="E1029" i="5"/>
  <c r="F1029" i="5"/>
  <c r="I1029" i="5"/>
  <c r="K1029" i="5"/>
  <c r="L1029" i="5"/>
  <c r="M1029" i="5"/>
  <c r="N1029" i="5"/>
  <c r="O1029" i="5"/>
  <c r="E1030" i="5"/>
  <c r="F1030" i="5"/>
  <c r="I1030" i="5"/>
  <c r="K1030" i="5"/>
  <c r="L1030" i="5"/>
  <c r="M1030" i="5"/>
  <c r="N1030" i="5"/>
  <c r="O1030" i="5"/>
  <c r="E1031" i="5"/>
  <c r="F1031" i="5"/>
  <c r="I1031" i="5"/>
  <c r="K1031" i="5"/>
  <c r="L1031" i="5"/>
  <c r="M1031" i="5"/>
  <c r="N1031" i="5"/>
  <c r="O1031" i="5"/>
  <c r="E1032" i="5"/>
  <c r="F1032" i="5"/>
  <c r="I1032" i="5"/>
  <c r="K1032" i="5"/>
  <c r="L1032" i="5"/>
  <c r="M1032" i="5"/>
  <c r="N1032" i="5"/>
  <c r="O1032" i="5"/>
  <c r="E1033" i="5"/>
  <c r="F1033" i="5"/>
  <c r="I1033" i="5"/>
  <c r="K1033" i="5"/>
  <c r="L1033" i="5"/>
  <c r="M1033" i="5"/>
  <c r="N1033" i="5"/>
  <c r="O1033" i="5"/>
  <c r="E1034" i="5"/>
  <c r="F1034" i="5"/>
  <c r="I1034" i="5"/>
  <c r="K1034" i="5"/>
  <c r="L1034" i="5"/>
  <c r="M1034" i="5"/>
  <c r="N1034" i="5"/>
  <c r="O1034" i="5"/>
  <c r="E1035" i="5"/>
  <c r="F1035" i="5"/>
  <c r="I1035" i="5"/>
  <c r="K1035" i="5"/>
  <c r="L1035" i="5"/>
  <c r="M1035" i="5"/>
  <c r="N1035" i="5"/>
  <c r="O1035" i="5"/>
  <c r="E1036" i="5"/>
  <c r="F1036" i="5"/>
  <c r="I1036" i="5"/>
  <c r="K1036" i="5"/>
  <c r="L1036" i="5"/>
  <c r="M1036" i="5"/>
  <c r="N1036" i="5"/>
  <c r="O1036" i="5"/>
  <c r="E1037" i="5"/>
  <c r="F1037" i="5"/>
  <c r="I1037" i="5"/>
  <c r="K1037" i="5"/>
  <c r="L1037" i="5"/>
  <c r="M1037" i="5"/>
  <c r="N1037" i="5"/>
  <c r="O1037" i="5"/>
  <c r="E1038" i="5"/>
  <c r="F1038" i="5"/>
  <c r="I1038" i="5"/>
  <c r="K1038" i="5"/>
  <c r="L1038" i="5"/>
  <c r="M1038" i="5"/>
  <c r="N1038" i="5"/>
  <c r="O1038" i="5"/>
  <c r="E1039" i="5"/>
  <c r="F1039" i="5"/>
  <c r="I1039" i="5"/>
  <c r="K1039" i="5"/>
  <c r="L1039" i="5"/>
  <c r="M1039" i="5"/>
  <c r="N1039" i="5"/>
  <c r="O1039" i="5"/>
  <c r="E1040" i="5"/>
  <c r="F1040" i="5"/>
  <c r="I1040" i="5"/>
  <c r="K1040" i="5"/>
  <c r="L1040" i="5"/>
  <c r="M1040" i="5"/>
  <c r="N1040" i="5"/>
  <c r="O1040" i="5"/>
  <c r="E1041" i="5"/>
  <c r="F1041" i="5"/>
  <c r="I1041" i="5"/>
  <c r="K1041" i="5"/>
  <c r="L1041" i="5"/>
  <c r="M1041" i="5"/>
  <c r="N1041" i="5"/>
  <c r="O1041" i="5"/>
  <c r="E1042" i="5"/>
  <c r="F1042" i="5"/>
  <c r="I1042" i="5"/>
  <c r="K1042" i="5"/>
  <c r="L1042" i="5"/>
  <c r="M1042" i="5"/>
  <c r="N1042" i="5"/>
  <c r="O1042" i="5"/>
  <c r="E1043" i="5"/>
  <c r="F1043" i="5"/>
  <c r="I1043" i="5"/>
  <c r="K1043" i="5"/>
  <c r="L1043" i="5"/>
  <c r="M1043" i="5"/>
  <c r="N1043" i="5"/>
  <c r="O1043" i="5"/>
  <c r="E1044" i="5"/>
  <c r="F1044" i="5"/>
  <c r="I1044" i="5"/>
  <c r="K1044" i="5"/>
  <c r="L1044" i="5"/>
  <c r="M1044" i="5"/>
  <c r="N1044" i="5"/>
  <c r="O1044" i="5"/>
  <c r="E1045" i="5"/>
  <c r="F1045" i="5"/>
  <c r="I1045" i="5"/>
  <c r="K1045" i="5"/>
  <c r="L1045" i="5"/>
  <c r="M1045" i="5"/>
  <c r="N1045" i="5"/>
  <c r="O1045" i="5"/>
  <c r="E1046" i="5"/>
  <c r="F1046" i="5"/>
  <c r="I1046" i="5"/>
  <c r="L1046" i="5"/>
  <c r="M1046" i="5"/>
  <c r="N1046" i="5"/>
  <c r="O1046" i="5"/>
  <c r="AI1046" i="5"/>
  <c r="I1048" i="5"/>
  <c r="AI1048" i="5"/>
  <c r="H1049" i="5"/>
  <c r="I1049" i="5"/>
  <c r="AI1049" i="5"/>
  <c r="H1050" i="5"/>
  <c r="I1050" i="5"/>
  <c r="AI1050" i="5"/>
  <c r="H1051" i="5"/>
  <c r="I1051" i="5"/>
  <c r="AI1051" i="5"/>
  <c r="H1052" i="5"/>
  <c r="I1052" i="5"/>
  <c r="AI1052" i="5"/>
  <c r="H1053" i="5"/>
  <c r="I1053" i="5"/>
  <c r="AI1053" i="5"/>
  <c r="H1054" i="5"/>
  <c r="I1054" i="5"/>
  <c r="AI1054" i="5"/>
  <c r="H1055" i="5"/>
  <c r="I1055" i="5"/>
  <c r="AI1055" i="5"/>
  <c r="H1056" i="5"/>
  <c r="I1056" i="5"/>
  <c r="AI1056" i="5"/>
  <c r="H1057" i="5"/>
  <c r="I1057" i="5"/>
  <c r="AI1057" i="5"/>
  <c r="H1058" i="5"/>
  <c r="I1058" i="5"/>
  <c r="AI1058" i="5"/>
  <c r="H1059" i="5"/>
  <c r="I1059" i="5"/>
  <c r="AI1059" i="5"/>
  <c r="H1060" i="5"/>
  <c r="I1060" i="5"/>
  <c r="AI1060" i="5"/>
  <c r="H1061" i="5"/>
  <c r="I1061" i="5"/>
  <c r="AI1061" i="5"/>
  <c r="H1062" i="5"/>
  <c r="I1062" i="5"/>
  <c r="L1062" i="5"/>
  <c r="M1062" i="5"/>
  <c r="N1062" i="5"/>
  <c r="O1062" i="5"/>
  <c r="AI1062" i="5"/>
  <c r="H1063" i="5"/>
  <c r="I1063" i="5"/>
  <c r="AI1063" i="5"/>
  <c r="H1064" i="5"/>
  <c r="I1064" i="5"/>
  <c r="AI1064" i="5"/>
  <c r="H1065" i="5"/>
  <c r="I1065" i="5"/>
  <c r="AI1065" i="5"/>
  <c r="H1066" i="5"/>
  <c r="I1066" i="5"/>
  <c r="AI1066" i="5"/>
  <c r="H1067" i="5"/>
  <c r="I1067" i="5"/>
  <c r="AI1067" i="5"/>
  <c r="H1068" i="5"/>
  <c r="I1068" i="5"/>
  <c r="AI1068" i="5"/>
  <c r="H1069" i="5"/>
  <c r="I1069" i="5"/>
  <c r="AI1069" i="5"/>
  <c r="H1070" i="5"/>
  <c r="I1070" i="5"/>
  <c r="AI1070" i="5"/>
  <c r="H1071" i="5"/>
  <c r="I1071" i="5"/>
  <c r="AI1071" i="5"/>
  <c r="H1072" i="5"/>
  <c r="I1072" i="5"/>
  <c r="AI1072" i="5"/>
  <c r="H1073" i="5"/>
  <c r="I1073" i="5"/>
  <c r="AI1073" i="5"/>
  <c r="H1074" i="5"/>
  <c r="I1074" i="5"/>
  <c r="AI1074" i="5"/>
  <c r="H1075" i="5"/>
  <c r="I1075" i="5"/>
  <c r="AI1075" i="5"/>
  <c r="H1076" i="5"/>
  <c r="I1076" i="5"/>
  <c r="AI1076" i="5"/>
  <c r="H1077" i="5"/>
  <c r="I1077" i="5"/>
  <c r="AI1077" i="5"/>
  <c r="H1078" i="5"/>
  <c r="I1078" i="5"/>
  <c r="AI1078" i="5"/>
  <c r="H1079" i="5"/>
  <c r="I1079" i="5"/>
  <c r="AI1079" i="5"/>
  <c r="H1080" i="5"/>
  <c r="I1080" i="5"/>
  <c r="AI1080" i="5"/>
  <c r="H1081" i="5"/>
  <c r="I1081" i="5"/>
  <c r="AI1081" i="5"/>
  <c r="H1082" i="5"/>
  <c r="I1082" i="5"/>
  <c r="AI1082" i="5"/>
  <c r="H1083" i="5"/>
  <c r="I1083" i="5"/>
  <c r="AI1083" i="5"/>
  <c r="H1084" i="5"/>
  <c r="I1084" i="5"/>
  <c r="AI1084" i="5"/>
  <c r="H1085" i="5"/>
  <c r="I1085" i="5"/>
  <c r="AI1085" i="5"/>
  <c r="H1086" i="5"/>
  <c r="I1086" i="5"/>
  <c r="AI1086" i="5"/>
  <c r="H1087" i="5"/>
  <c r="I1087" i="5"/>
  <c r="AI1087" i="5"/>
  <c r="H1088" i="5"/>
  <c r="I1088" i="5"/>
  <c r="AI1088" i="5"/>
  <c r="H1089" i="5"/>
  <c r="I1089" i="5"/>
  <c r="AI1089" i="5"/>
  <c r="H1090" i="5"/>
  <c r="I1090" i="5"/>
  <c r="AI1090" i="5"/>
  <c r="H1091" i="5"/>
  <c r="I1091" i="5"/>
  <c r="AI1091" i="5"/>
  <c r="H1092" i="5"/>
  <c r="I1092" i="5"/>
  <c r="AI1092" i="5"/>
  <c r="H1093" i="5"/>
  <c r="I1093" i="5"/>
  <c r="AI1093" i="5"/>
  <c r="H1094" i="5"/>
  <c r="I1094" i="5"/>
  <c r="AI1094" i="5"/>
  <c r="H1095" i="5"/>
  <c r="I1095" i="5"/>
  <c r="AI1095" i="5"/>
  <c r="H1096" i="5"/>
  <c r="I1096" i="5"/>
  <c r="AI1096" i="5"/>
  <c r="H1097" i="5"/>
  <c r="I1097" i="5"/>
  <c r="AI1097" i="5"/>
  <c r="H1098" i="5"/>
  <c r="I1098" i="5"/>
  <c r="AI1098" i="5"/>
  <c r="H1099" i="5"/>
  <c r="I1099" i="5"/>
  <c r="AI1099" i="5"/>
  <c r="H1100" i="5"/>
  <c r="I1100" i="5"/>
  <c r="AI1100" i="5"/>
  <c r="H1101" i="5"/>
  <c r="I1101" i="5"/>
  <c r="AI1101" i="5"/>
  <c r="H1102" i="5"/>
  <c r="I1102" i="5"/>
  <c r="AI1102" i="5"/>
  <c r="H1103" i="5"/>
  <c r="I1103" i="5"/>
  <c r="AI1103" i="5"/>
  <c r="H1104" i="5"/>
  <c r="I1104" i="5"/>
  <c r="N1104" i="5"/>
  <c r="O1104" i="5"/>
  <c r="AI1104" i="5"/>
  <c r="H1105" i="5"/>
  <c r="I1105" i="5"/>
  <c r="AI1105" i="5"/>
  <c r="H1106" i="5"/>
  <c r="I1106" i="5"/>
  <c r="AI1106" i="5"/>
  <c r="H1107" i="5"/>
  <c r="I1107" i="5"/>
  <c r="AI1107" i="5"/>
  <c r="H1108" i="5"/>
  <c r="I1108" i="5"/>
  <c r="AI1108" i="5"/>
  <c r="H1109" i="5"/>
  <c r="I1109" i="5"/>
  <c r="AI1109" i="5"/>
  <c r="H1110" i="5"/>
  <c r="I1110" i="5"/>
  <c r="AI1110" i="5"/>
  <c r="H1111" i="5"/>
  <c r="I1111" i="5"/>
  <c r="AI1111" i="5"/>
  <c r="H1112" i="5"/>
  <c r="I1112" i="5"/>
  <c r="AI1112" i="5"/>
  <c r="H1113" i="5"/>
  <c r="I1113" i="5"/>
  <c r="AI1113" i="5"/>
  <c r="H1114" i="5"/>
  <c r="I1114" i="5"/>
  <c r="AI1114" i="5"/>
  <c r="H1115" i="5"/>
  <c r="I1115" i="5"/>
  <c r="AI1115" i="5"/>
  <c r="H1116" i="5"/>
  <c r="I1116" i="5"/>
  <c r="AI1116" i="5"/>
  <c r="H1117" i="5"/>
  <c r="I1117" i="5"/>
  <c r="AI1117" i="5"/>
  <c r="H1118" i="5"/>
  <c r="I1118" i="5"/>
  <c r="AI1118" i="5"/>
  <c r="H1119" i="5"/>
  <c r="I1119" i="5"/>
  <c r="AI1119" i="5"/>
  <c r="H1120" i="5"/>
  <c r="I1120" i="5"/>
  <c r="AI1120" i="5"/>
  <c r="H1121" i="5"/>
  <c r="I1121" i="5"/>
  <c r="AI1121" i="5"/>
  <c r="H1122" i="5"/>
  <c r="I1122" i="5"/>
  <c r="AI1122" i="5"/>
  <c r="H1123" i="5"/>
  <c r="I1123" i="5"/>
  <c r="AI1123" i="5"/>
  <c r="H1124" i="5"/>
  <c r="I1124" i="5"/>
  <c r="AI1124" i="5"/>
  <c r="H1125" i="5"/>
  <c r="I1125" i="5"/>
  <c r="AI1125" i="5"/>
  <c r="H1126" i="5"/>
  <c r="I1126" i="5"/>
  <c r="AI1126" i="5"/>
  <c r="H1127" i="5"/>
  <c r="I1127" i="5"/>
  <c r="AI1127" i="5"/>
  <c r="H1128" i="5"/>
  <c r="I1128" i="5"/>
  <c r="AI1128" i="5"/>
  <c r="H1129" i="5"/>
  <c r="I1129" i="5"/>
  <c r="AI1129" i="5"/>
  <c r="H1130" i="5"/>
  <c r="I1130" i="5"/>
  <c r="AI1130" i="5"/>
  <c r="H1131" i="5"/>
  <c r="I1131" i="5"/>
  <c r="AI1131" i="5"/>
  <c r="H1132" i="5"/>
  <c r="I1132" i="5"/>
  <c r="AI1132" i="5"/>
  <c r="H1133" i="5"/>
  <c r="I1133" i="5"/>
  <c r="AI1133" i="5"/>
  <c r="H1134" i="5"/>
  <c r="I1134" i="5"/>
  <c r="AI1134" i="5"/>
  <c r="H1135" i="5"/>
  <c r="I1135" i="5"/>
  <c r="AI1135" i="5"/>
  <c r="H1136" i="5"/>
  <c r="I1136" i="5"/>
  <c r="AI1136" i="5"/>
  <c r="H1137" i="5"/>
  <c r="I1137" i="5"/>
  <c r="AI1137" i="5"/>
  <c r="H1139" i="5"/>
  <c r="I1139" i="5"/>
  <c r="AI1139" i="5"/>
  <c r="H1140" i="5"/>
  <c r="I1140" i="5"/>
  <c r="AI1140" i="5"/>
  <c r="H1141" i="5"/>
  <c r="I1141" i="5"/>
  <c r="AI1141" i="5"/>
  <c r="H1142" i="5"/>
  <c r="I1142" i="5"/>
  <c r="AI1142" i="5"/>
  <c r="H1143" i="5"/>
  <c r="I1143" i="5"/>
  <c r="AI1143" i="5"/>
  <c r="H1144" i="5"/>
  <c r="I1144" i="5"/>
  <c r="AI1144" i="5"/>
  <c r="H1145" i="5"/>
  <c r="I1145" i="5"/>
  <c r="AI1145" i="5"/>
  <c r="H1146" i="5"/>
  <c r="I1146" i="5"/>
  <c r="AI1146" i="5"/>
  <c r="H1147" i="5"/>
  <c r="I1147" i="5"/>
  <c r="AI1147" i="5"/>
  <c r="H1148" i="5"/>
  <c r="I1148" i="5"/>
  <c r="L1148" i="5"/>
  <c r="M1148" i="5"/>
  <c r="N1148" i="5"/>
  <c r="O1148" i="5"/>
  <c r="AI1148" i="5"/>
  <c r="H1149" i="5"/>
  <c r="I1149" i="5"/>
  <c r="AI1149" i="5"/>
  <c r="H1150" i="5"/>
  <c r="I1150" i="5"/>
  <c r="AI1150" i="5"/>
  <c r="H1151" i="5"/>
  <c r="I1151" i="5"/>
  <c r="AI1151" i="5"/>
  <c r="H1152" i="5"/>
  <c r="I1152" i="5"/>
  <c r="AI1152" i="5"/>
  <c r="H1153" i="5"/>
  <c r="I1153" i="5"/>
  <c r="AI1153" i="5"/>
  <c r="H1154" i="5"/>
  <c r="I1154" i="5"/>
  <c r="AI1154" i="5"/>
  <c r="H1155" i="5"/>
  <c r="I1155" i="5"/>
  <c r="AI1155" i="5"/>
  <c r="H1156" i="5"/>
  <c r="I1156" i="5"/>
  <c r="AI1156" i="5"/>
  <c r="H1157" i="5"/>
  <c r="I1157" i="5"/>
  <c r="AI1157" i="5"/>
  <c r="H1158" i="5"/>
  <c r="I1158" i="5"/>
  <c r="AI1158" i="5"/>
  <c r="H1159" i="5"/>
  <c r="I1159" i="5"/>
  <c r="AI1159" i="5"/>
  <c r="H1160" i="5"/>
  <c r="I1160" i="5"/>
  <c r="AI1160" i="5"/>
  <c r="H1161" i="5"/>
  <c r="I1161" i="5"/>
  <c r="AI1161" i="5"/>
  <c r="H1162" i="5"/>
  <c r="I1162" i="5"/>
  <c r="AI1162" i="5"/>
  <c r="H1163" i="5"/>
  <c r="I1163" i="5"/>
  <c r="AI1163" i="5"/>
  <c r="H1164" i="5"/>
  <c r="I1164" i="5"/>
  <c r="AI1164" i="5"/>
  <c r="H1165" i="5"/>
  <c r="I1165" i="5"/>
  <c r="AI1165" i="5"/>
  <c r="H1166" i="5"/>
  <c r="I1166" i="5"/>
  <c r="AI1166" i="5"/>
  <c r="H1167" i="5"/>
  <c r="I1167" i="5"/>
  <c r="AI1167" i="5"/>
  <c r="H1168" i="5"/>
  <c r="I1168" i="5"/>
  <c r="AI1168" i="5"/>
  <c r="H1169" i="5"/>
  <c r="I1169" i="5"/>
  <c r="AI1169" i="5"/>
  <c r="H1170" i="5"/>
  <c r="I1170" i="5"/>
  <c r="AI1170" i="5"/>
  <c r="H1171" i="5"/>
  <c r="I1171" i="5"/>
  <c r="AI1171" i="5"/>
  <c r="H1172" i="5"/>
  <c r="I1172" i="5"/>
  <c r="AI1172" i="5"/>
  <c r="H1173" i="5"/>
  <c r="I1173" i="5"/>
  <c r="AI1173" i="5"/>
  <c r="H1174" i="5"/>
  <c r="I1174" i="5"/>
  <c r="AI1174" i="5"/>
  <c r="H1175" i="5"/>
  <c r="I1175" i="5"/>
  <c r="AI1175" i="5"/>
  <c r="H1176" i="5"/>
  <c r="I1176" i="5"/>
  <c r="AI1176" i="5"/>
  <c r="H1177" i="5"/>
  <c r="I1177" i="5"/>
  <c r="AI1177" i="5"/>
  <c r="H1178" i="5"/>
  <c r="I1178" i="5"/>
  <c r="AI1178" i="5"/>
  <c r="H1179" i="5"/>
  <c r="I1179" i="5"/>
  <c r="AI1179" i="5"/>
  <c r="H1180" i="5"/>
  <c r="I1180" i="5"/>
  <c r="L1180" i="5"/>
  <c r="M1180" i="5"/>
  <c r="N1180" i="5"/>
  <c r="O1180" i="5"/>
  <c r="AI1180" i="5"/>
  <c r="H1181" i="5"/>
  <c r="I1181" i="5"/>
  <c r="AI1181" i="5"/>
  <c r="H1182" i="5"/>
  <c r="I1182" i="5"/>
  <c r="AI1182" i="5"/>
  <c r="H1183" i="5"/>
  <c r="I1183" i="5"/>
  <c r="AI1183" i="5"/>
  <c r="H1184" i="5"/>
  <c r="I1184" i="5"/>
  <c r="AI1184" i="5"/>
  <c r="H1185" i="5"/>
  <c r="I1185" i="5"/>
  <c r="AI1185" i="5"/>
  <c r="H1186" i="5"/>
  <c r="I1186" i="5"/>
  <c r="AI1186" i="5"/>
  <c r="H1187" i="5"/>
  <c r="I1187" i="5"/>
  <c r="AI1187" i="5"/>
  <c r="H1188" i="5"/>
  <c r="I1188" i="5"/>
  <c r="AI1188" i="5"/>
  <c r="H1189" i="5"/>
  <c r="I1189" i="5"/>
  <c r="AI1189" i="5"/>
  <c r="H1190" i="5"/>
  <c r="I1190" i="5"/>
  <c r="AI1190" i="5"/>
  <c r="H1191" i="5"/>
  <c r="I1191" i="5"/>
  <c r="AI1191" i="5"/>
  <c r="H1192" i="5"/>
  <c r="I1192" i="5"/>
  <c r="AI1192" i="5"/>
  <c r="H1193" i="5"/>
  <c r="I1193" i="5"/>
  <c r="L1193" i="5"/>
  <c r="M1193" i="5"/>
  <c r="O1193" i="5"/>
  <c r="AI1193" i="5"/>
  <c r="H1194" i="5"/>
  <c r="I1194" i="5"/>
  <c r="AI1194" i="5"/>
  <c r="H1195" i="5"/>
  <c r="I1195" i="5"/>
  <c r="AI1195" i="5"/>
  <c r="H1196" i="5"/>
  <c r="I1196" i="5"/>
  <c r="AI1196" i="5"/>
  <c r="H1197" i="5"/>
  <c r="I1197" i="5"/>
  <c r="AI1197" i="5"/>
  <c r="H1198" i="5"/>
  <c r="I1198" i="5"/>
  <c r="AI1198" i="5"/>
  <c r="H1199" i="5"/>
  <c r="I1199" i="5"/>
  <c r="AI1199" i="5"/>
  <c r="H1200" i="5"/>
  <c r="I1200" i="5"/>
  <c r="AI1200" i="5"/>
  <c r="H1201" i="5"/>
  <c r="I1201" i="5"/>
  <c r="AI1201" i="5"/>
  <c r="H1202" i="5"/>
  <c r="I1202" i="5"/>
  <c r="AI1202" i="5"/>
  <c r="H1203" i="5"/>
  <c r="I1203" i="5"/>
  <c r="AI1203" i="5"/>
  <c r="H1204" i="5"/>
  <c r="I1204" i="5"/>
  <c r="AI1204" i="5"/>
  <c r="H1205" i="5"/>
  <c r="I1205" i="5"/>
  <c r="L1205" i="5"/>
  <c r="M1205" i="5"/>
  <c r="N1205" i="5"/>
  <c r="O1205" i="5"/>
  <c r="AI1205" i="5"/>
  <c r="H1206" i="5"/>
  <c r="I1206" i="5"/>
  <c r="AI1206" i="5"/>
  <c r="H1207" i="5"/>
  <c r="I1207" i="5"/>
  <c r="AI1207" i="5"/>
  <c r="H1208" i="5"/>
  <c r="I1208" i="5"/>
  <c r="AI1208" i="5"/>
  <c r="H1209" i="5"/>
  <c r="I1209" i="5"/>
  <c r="AI1209" i="5"/>
  <c r="H1210" i="5"/>
  <c r="I1210" i="5"/>
  <c r="AI1210" i="5"/>
  <c r="H1211" i="5"/>
  <c r="I1211" i="5"/>
  <c r="AI1211" i="5"/>
  <c r="H1212" i="5"/>
  <c r="I1212" i="5"/>
  <c r="AI1212" i="5"/>
  <c r="H1213" i="5"/>
  <c r="I1213" i="5"/>
  <c r="AI1213" i="5"/>
  <c r="H1214" i="5"/>
  <c r="I1214" i="5"/>
  <c r="AI1214" i="5"/>
  <c r="H1215" i="5"/>
  <c r="I1215" i="5"/>
  <c r="AI1215" i="5"/>
  <c r="H1216" i="5"/>
  <c r="I1216" i="5"/>
  <c r="AI1216" i="5"/>
  <c r="H1217" i="5"/>
  <c r="I1217" i="5"/>
  <c r="AI1217" i="5"/>
  <c r="H1218" i="5"/>
  <c r="I1218" i="5"/>
  <c r="L1218" i="5"/>
  <c r="M1218" i="5"/>
  <c r="N1218" i="5"/>
  <c r="O1218" i="5"/>
  <c r="AI1218" i="5"/>
  <c r="H1219" i="5"/>
  <c r="I1219" i="5"/>
  <c r="AI1219" i="5"/>
  <c r="H1220" i="5"/>
  <c r="I1220" i="5"/>
  <c r="AI1220" i="5"/>
  <c r="H1221" i="5"/>
  <c r="I1221" i="5"/>
  <c r="AI1221" i="5"/>
  <c r="H1222" i="5"/>
  <c r="I1222" i="5"/>
  <c r="AI1222" i="5"/>
  <c r="H1223" i="5"/>
  <c r="I1223" i="5"/>
  <c r="AI1223" i="5"/>
  <c r="H1225" i="5"/>
  <c r="I1225" i="5"/>
  <c r="AI1225" i="5"/>
  <c r="H1226" i="5"/>
  <c r="I1226" i="5"/>
  <c r="AI1226" i="5"/>
  <c r="H1227" i="5"/>
  <c r="I1227" i="5"/>
  <c r="AI1227" i="5"/>
  <c r="H1228" i="5"/>
  <c r="I1228" i="5"/>
  <c r="AI1228" i="5"/>
  <c r="H1229" i="5"/>
  <c r="I1229" i="5"/>
  <c r="AI1229" i="5"/>
  <c r="H1230" i="5"/>
  <c r="I1230" i="5"/>
  <c r="AI1230" i="5"/>
  <c r="H1231" i="5"/>
  <c r="I1231" i="5"/>
  <c r="AI1231" i="5"/>
  <c r="H1232" i="5"/>
  <c r="I1232" i="5"/>
  <c r="AI1232" i="5"/>
  <c r="H1233" i="5"/>
  <c r="I1233" i="5"/>
  <c r="AI1233" i="5"/>
  <c r="H1234" i="5"/>
  <c r="I1234" i="5"/>
  <c r="AI1234" i="5"/>
  <c r="H1235" i="5"/>
  <c r="I1235" i="5"/>
  <c r="AI1235" i="5"/>
  <c r="H1236" i="5"/>
  <c r="I1236" i="5"/>
  <c r="AI1236" i="5"/>
  <c r="H1237" i="5"/>
  <c r="I1237" i="5"/>
  <c r="AI1237" i="5"/>
  <c r="H1238" i="5"/>
  <c r="I1238" i="5"/>
  <c r="AI1238" i="5"/>
  <c r="H1239" i="5"/>
  <c r="I1239" i="5"/>
  <c r="AI1239" i="5"/>
  <c r="H1240" i="5"/>
  <c r="I1240" i="5"/>
  <c r="AI1240" i="5"/>
  <c r="H1241" i="5"/>
  <c r="I1241" i="5"/>
  <c r="AI1241" i="5"/>
  <c r="H1242" i="5"/>
  <c r="I1242" i="5"/>
  <c r="AI1242" i="5"/>
  <c r="H1243" i="5"/>
  <c r="I1243" i="5"/>
  <c r="AI1243" i="5"/>
  <c r="H1244" i="5"/>
  <c r="I1244" i="5"/>
  <c r="AI1244" i="5"/>
  <c r="H1245" i="5"/>
  <c r="I1245" i="5"/>
  <c r="AI1245" i="5"/>
  <c r="H1246" i="5"/>
  <c r="I1246" i="5"/>
  <c r="L1246" i="5"/>
  <c r="M1246" i="5"/>
  <c r="N1246" i="5"/>
  <c r="O1246" i="5"/>
  <c r="AI1246" i="5"/>
  <c r="H1247" i="5"/>
  <c r="I1247" i="5"/>
  <c r="AI1247" i="5"/>
  <c r="H1248" i="5"/>
  <c r="I1248" i="5"/>
  <c r="AI1248" i="5"/>
  <c r="H1249" i="5"/>
  <c r="I1249" i="5"/>
  <c r="AI1249" i="5"/>
  <c r="H1250" i="5"/>
  <c r="I1250" i="5"/>
  <c r="AI1250" i="5"/>
  <c r="H1251" i="5"/>
  <c r="I1251" i="5"/>
  <c r="AI1251" i="5"/>
  <c r="H1252" i="5"/>
  <c r="I1252" i="5"/>
  <c r="AI1252" i="5"/>
  <c r="H1253" i="5"/>
  <c r="I1253" i="5"/>
  <c r="AI1253" i="5"/>
  <c r="H1254" i="5"/>
  <c r="I1254" i="5"/>
  <c r="AI1254" i="5"/>
  <c r="H1255" i="5"/>
  <c r="I1255" i="5"/>
  <c r="AI1255" i="5"/>
  <c r="H1256" i="5"/>
  <c r="I1256" i="5"/>
  <c r="AI1256" i="5"/>
  <c r="H1257" i="5"/>
  <c r="I1257" i="5"/>
  <c r="AI1257" i="5"/>
  <c r="H1258" i="5"/>
  <c r="I1258" i="5"/>
  <c r="AI1258" i="5"/>
  <c r="H1259" i="5"/>
  <c r="I1259" i="5"/>
  <c r="AI1259" i="5"/>
  <c r="H1260" i="5"/>
  <c r="I1260" i="5"/>
  <c r="AI1260" i="5"/>
  <c r="H1261" i="5"/>
  <c r="I1261" i="5"/>
  <c r="AI1261" i="5"/>
  <c r="H1262" i="5"/>
  <c r="I1262" i="5"/>
  <c r="AI1262" i="5"/>
  <c r="H1263" i="5"/>
  <c r="I1263" i="5"/>
  <c r="AI1263" i="5"/>
  <c r="H1264" i="5"/>
  <c r="I1264" i="5"/>
  <c r="AI1264" i="5"/>
  <c r="H1265" i="5"/>
  <c r="I1265" i="5"/>
  <c r="AI1265" i="5"/>
  <c r="H1266" i="5"/>
  <c r="I1266" i="5"/>
  <c r="AI1266" i="5"/>
  <c r="H1267" i="5"/>
  <c r="I1267" i="5"/>
  <c r="AI1267" i="5"/>
  <c r="H1268" i="5"/>
  <c r="I1268" i="5"/>
  <c r="AI1268" i="5"/>
  <c r="H1269" i="5"/>
  <c r="I1269" i="5"/>
  <c r="AI1269" i="5"/>
  <c r="H1270" i="5"/>
  <c r="I1270" i="5"/>
  <c r="AI1270" i="5"/>
  <c r="H1271" i="5"/>
  <c r="I1271" i="5"/>
  <c r="AI1271" i="5"/>
  <c r="H1272" i="5"/>
  <c r="I1272" i="5"/>
  <c r="AI1272" i="5"/>
  <c r="H1273" i="5"/>
  <c r="I1273" i="5"/>
  <c r="AI1273" i="5"/>
  <c r="H1274" i="5"/>
  <c r="I1274" i="5"/>
  <c r="AI1274" i="5"/>
  <c r="H1275" i="5"/>
  <c r="I1275" i="5"/>
  <c r="AI1275" i="5"/>
  <c r="H1276" i="5"/>
  <c r="I1276" i="5"/>
  <c r="AI1276" i="5"/>
  <c r="H1277" i="5"/>
  <c r="I1277" i="5"/>
  <c r="AI1277" i="5"/>
  <c r="H1278" i="5"/>
  <c r="I1278" i="5"/>
  <c r="AI1278" i="5"/>
  <c r="H1279" i="5"/>
  <c r="I1279" i="5"/>
  <c r="AI1279" i="5"/>
  <c r="H1280" i="5"/>
  <c r="I1280" i="5"/>
  <c r="AI1280" i="5"/>
  <c r="H1281" i="5"/>
  <c r="I1281" i="5"/>
  <c r="AI1281" i="5"/>
  <c r="H1282" i="5"/>
  <c r="I1282" i="5"/>
  <c r="AI1282" i="5"/>
  <c r="H1283" i="5"/>
  <c r="I1283" i="5"/>
  <c r="AI1283" i="5"/>
  <c r="H1284" i="5"/>
  <c r="I1284" i="5"/>
  <c r="AI1284" i="5"/>
  <c r="H1285" i="5"/>
  <c r="I1285" i="5"/>
  <c r="AI1285" i="5"/>
  <c r="H1286" i="5"/>
  <c r="I1286" i="5"/>
  <c r="AI1286" i="5"/>
  <c r="H1287" i="5"/>
  <c r="I1287" i="5"/>
  <c r="AI1287" i="5"/>
  <c r="H1288" i="5"/>
  <c r="I1288" i="5"/>
  <c r="AI1288" i="5"/>
  <c r="I1289" i="5"/>
  <c r="AI1289" i="5"/>
  <c r="I1291" i="5"/>
  <c r="K1291" i="5"/>
  <c r="L1291" i="5"/>
  <c r="O1291" i="5"/>
  <c r="AI1291" i="5"/>
  <c r="I1292" i="5"/>
  <c r="K1292" i="5"/>
  <c r="L1292" i="5"/>
  <c r="N1292" i="5"/>
  <c r="O1292" i="5"/>
  <c r="AI1292" i="5"/>
  <c r="I1293" i="5"/>
  <c r="K1293" i="5"/>
  <c r="L1293" i="5"/>
  <c r="N1293" i="5"/>
  <c r="O1293" i="5"/>
  <c r="AI1293" i="5"/>
  <c r="I1294" i="5"/>
  <c r="K1294" i="5"/>
  <c r="L1294" i="5"/>
  <c r="N1294" i="5"/>
  <c r="O1294" i="5"/>
  <c r="AI1294" i="5"/>
  <c r="I1295" i="5"/>
  <c r="K1295" i="5"/>
  <c r="L1295" i="5"/>
  <c r="N1295" i="5"/>
  <c r="O1295" i="5"/>
  <c r="AI1295" i="5"/>
  <c r="I1296" i="5"/>
  <c r="K1296" i="5"/>
  <c r="L1296" i="5"/>
  <c r="N1296" i="5"/>
  <c r="O1296" i="5"/>
  <c r="AI1296" i="5"/>
  <c r="I1297" i="5"/>
  <c r="K1297" i="5"/>
  <c r="L1297" i="5"/>
  <c r="N1297" i="5"/>
  <c r="O1297" i="5"/>
  <c r="AI1297" i="5"/>
  <c r="I1298" i="5"/>
  <c r="K1298" i="5"/>
  <c r="L1298" i="5"/>
  <c r="N1298" i="5"/>
  <c r="O1298" i="5"/>
  <c r="AI1298" i="5"/>
  <c r="I1299" i="5"/>
  <c r="K1299" i="5"/>
  <c r="L1299" i="5"/>
  <c r="N1299" i="5"/>
  <c r="O1299" i="5"/>
  <c r="AI1299" i="5"/>
  <c r="I1300" i="5"/>
  <c r="K1300" i="5"/>
  <c r="L1300" i="5"/>
  <c r="N1300" i="5"/>
  <c r="O1300" i="5"/>
  <c r="AI1300" i="5"/>
  <c r="I1301" i="5"/>
  <c r="K1301" i="5"/>
  <c r="L1301" i="5"/>
  <c r="N1301" i="5"/>
  <c r="O1301" i="5"/>
  <c r="AI1301" i="5"/>
  <c r="I1302" i="5"/>
  <c r="K1302" i="5"/>
  <c r="L1302" i="5"/>
  <c r="N1302" i="5"/>
  <c r="O1302" i="5"/>
  <c r="AI1302" i="5"/>
  <c r="I1303" i="5"/>
  <c r="K1303" i="5"/>
  <c r="L1303" i="5"/>
  <c r="N1303" i="5"/>
  <c r="O1303" i="5"/>
  <c r="AI1303" i="5"/>
  <c r="I1304" i="5"/>
  <c r="K1304" i="5"/>
  <c r="L1304" i="5"/>
  <c r="O1304" i="5"/>
  <c r="AI1304" i="5"/>
  <c r="I1305" i="5"/>
  <c r="K1305" i="5"/>
  <c r="L1305" i="5"/>
  <c r="N1305" i="5"/>
  <c r="O1305" i="5"/>
  <c r="AI1305" i="5"/>
  <c r="I1306" i="5"/>
  <c r="K1306" i="5"/>
  <c r="L1306" i="5"/>
  <c r="N1306" i="5"/>
  <c r="O1306" i="5"/>
  <c r="AI1306" i="5"/>
  <c r="I1307" i="5"/>
  <c r="K1307" i="5"/>
  <c r="L1307" i="5"/>
  <c r="N1307" i="5"/>
  <c r="O1307" i="5"/>
  <c r="AI1307" i="5"/>
  <c r="I1308" i="5"/>
  <c r="K1308" i="5"/>
  <c r="L1308" i="5"/>
  <c r="N1308" i="5"/>
  <c r="O1308" i="5"/>
  <c r="AI1308" i="5"/>
  <c r="I1309" i="5"/>
  <c r="K1309" i="5"/>
  <c r="L1309" i="5"/>
  <c r="N1309" i="5"/>
  <c r="O1309" i="5"/>
  <c r="AI1309" i="5"/>
  <c r="I1310" i="5"/>
  <c r="K1310" i="5"/>
  <c r="L1310" i="5"/>
  <c r="N1310" i="5"/>
  <c r="O1310" i="5"/>
  <c r="AI1310" i="5"/>
  <c r="I1311" i="5"/>
  <c r="K1311" i="5"/>
  <c r="L1311" i="5"/>
  <c r="O1311" i="5"/>
  <c r="AI1311" i="5"/>
  <c r="I1312" i="5"/>
  <c r="K1312" i="5"/>
  <c r="L1312" i="5"/>
  <c r="N1312" i="5"/>
  <c r="O1312" i="5"/>
  <c r="AI1312" i="5"/>
  <c r="I1313" i="5"/>
  <c r="K1313" i="5"/>
  <c r="L1313" i="5"/>
  <c r="N1313" i="5"/>
  <c r="O1313" i="5"/>
  <c r="AI1313" i="5"/>
  <c r="I1314" i="5"/>
  <c r="K1314" i="5"/>
  <c r="L1314" i="5"/>
  <c r="N1314" i="5"/>
  <c r="O1314" i="5"/>
  <c r="AI1314" i="5"/>
  <c r="I1315" i="5"/>
  <c r="K1315" i="5"/>
  <c r="L1315" i="5"/>
  <c r="N1315" i="5"/>
  <c r="O1315" i="5"/>
  <c r="AI1315" i="5"/>
  <c r="I1316" i="5"/>
  <c r="K1316" i="5"/>
  <c r="L1316" i="5"/>
  <c r="N1316" i="5"/>
  <c r="O1316" i="5"/>
  <c r="AI1316" i="5"/>
  <c r="I1317" i="5"/>
  <c r="K1317" i="5"/>
  <c r="L1317" i="5"/>
  <c r="N1317" i="5"/>
  <c r="O1317" i="5"/>
  <c r="AI1317" i="5"/>
  <c r="I1318" i="5"/>
  <c r="K1318" i="5"/>
  <c r="L1318" i="5"/>
  <c r="N1318" i="5"/>
  <c r="O1318" i="5"/>
  <c r="AI1318" i="5"/>
  <c r="I1319" i="5"/>
  <c r="K1319" i="5"/>
  <c r="L1319" i="5"/>
  <c r="N1319" i="5"/>
  <c r="O1319" i="5"/>
  <c r="AI1319" i="5"/>
  <c r="I1320" i="5"/>
  <c r="K1320" i="5"/>
  <c r="L1320" i="5"/>
  <c r="N1320" i="5"/>
  <c r="O1320" i="5"/>
  <c r="AI1320" i="5"/>
  <c r="I1321" i="5"/>
  <c r="K1321" i="5"/>
  <c r="L1321" i="5"/>
  <c r="N1321" i="5"/>
  <c r="O1321" i="5"/>
  <c r="AI1321" i="5"/>
  <c r="I1322" i="5"/>
  <c r="K1322" i="5"/>
  <c r="L1322" i="5"/>
  <c r="N1322" i="5"/>
  <c r="O1322" i="5"/>
  <c r="AI1322" i="5"/>
  <c r="I1323" i="5"/>
  <c r="K1323" i="5"/>
  <c r="L1323" i="5"/>
  <c r="N1323" i="5"/>
  <c r="O1323" i="5"/>
  <c r="AI1323" i="5"/>
  <c r="I1324" i="5"/>
  <c r="K1324" i="5"/>
  <c r="L1324" i="5"/>
  <c r="N1324" i="5"/>
  <c r="O1324" i="5"/>
  <c r="AI1324" i="5"/>
  <c r="I1325" i="5"/>
  <c r="K1325" i="5"/>
  <c r="L1325" i="5"/>
  <c r="N1325" i="5"/>
  <c r="O1325" i="5"/>
  <c r="AI1325" i="5"/>
  <c r="I1326" i="5"/>
  <c r="K1326" i="5"/>
  <c r="L1326" i="5"/>
  <c r="N1326" i="5"/>
  <c r="O1326" i="5"/>
  <c r="AI1326" i="5"/>
  <c r="I1327" i="5"/>
  <c r="K1327" i="5"/>
  <c r="L1327" i="5"/>
  <c r="N1327" i="5"/>
  <c r="O1327" i="5"/>
  <c r="AI1327" i="5"/>
  <c r="I1328" i="5"/>
  <c r="K1328" i="5"/>
  <c r="L1328" i="5"/>
  <c r="N1328" i="5"/>
  <c r="O1328" i="5"/>
  <c r="AI1328" i="5"/>
  <c r="I1329" i="5"/>
  <c r="K1329" i="5"/>
  <c r="L1329" i="5"/>
  <c r="N1329" i="5"/>
  <c r="O1329" i="5"/>
  <c r="AI1329" i="5"/>
  <c r="I1330" i="5"/>
  <c r="K1330" i="5"/>
  <c r="L1330" i="5"/>
  <c r="N1330" i="5"/>
  <c r="O1330" i="5"/>
  <c r="AI1330" i="5"/>
  <c r="I1331" i="5"/>
  <c r="N1331" i="5"/>
  <c r="AI1331" i="5"/>
  <c r="I1333" i="5"/>
  <c r="AI1333" i="5"/>
  <c r="I1334" i="5"/>
  <c r="AI1334" i="5"/>
  <c r="I1335" i="5"/>
  <c r="AI1335" i="5"/>
  <c r="I1336" i="5"/>
  <c r="AI1336" i="5"/>
  <c r="I1337" i="5"/>
  <c r="AI1337" i="5"/>
  <c r="I1338" i="5"/>
  <c r="AI1338" i="5"/>
  <c r="I1339" i="5"/>
  <c r="AI1339" i="5"/>
  <c r="I1340" i="5"/>
  <c r="AI1340" i="5"/>
  <c r="I1341" i="5"/>
  <c r="L1341" i="5"/>
  <c r="N1341" i="5"/>
  <c r="O1341" i="5"/>
  <c r="AI1341" i="5"/>
  <c r="I1342" i="5"/>
  <c r="AI1342" i="5"/>
  <c r="I1343" i="5"/>
  <c r="AI1343" i="5"/>
  <c r="I1344" i="5"/>
  <c r="AI1344" i="5"/>
  <c r="I1345" i="5"/>
  <c r="AI1345" i="5"/>
  <c r="I1346" i="5"/>
  <c r="AI1346" i="5"/>
  <c r="I1347" i="5"/>
  <c r="AI1347" i="5"/>
  <c r="I1348" i="5"/>
  <c r="AI1348" i="5"/>
  <c r="I1349" i="5"/>
  <c r="AI1349" i="5"/>
  <c r="I1350" i="5"/>
  <c r="AI1350" i="5"/>
  <c r="I1351" i="5"/>
  <c r="AI1351" i="5"/>
  <c r="I1352" i="5"/>
  <c r="AI1352" i="5"/>
  <c r="I1353" i="5"/>
  <c r="AI1353" i="5"/>
  <c r="I1354" i="5"/>
  <c r="AI1354" i="5"/>
  <c r="I1355" i="5"/>
  <c r="L1355" i="5"/>
  <c r="N1355" i="5"/>
  <c r="O1355" i="5"/>
  <c r="AI1355" i="5"/>
  <c r="I1356" i="5"/>
  <c r="L1356" i="5"/>
  <c r="N1356" i="5"/>
  <c r="O1356" i="5"/>
  <c r="AI1356" i="5"/>
  <c r="I1357" i="5"/>
  <c r="AI1357" i="5"/>
  <c r="I1358" i="5"/>
  <c r="AI1358" i="5"/>
  <c r="I1359" i="5"/>
  <c r="AI1359" i="5"/>
  <c r="I1360" i="5"/>
  <c r="AI1360" i="5"/>
  <c r="I1361" i="5"/>
  <c r="AI1361" i="5"/>
  <c r="I1362" i="5"/>
  <c r="AI1362" i="5"/>
  <c r="I1363" i="5"/>
  <c r="K1363" i="5"/>
  <c r="N1363" i="5"/>
  <c r="O1363" i="5"/>
  <c r="AI1363" i="5"/>
  <c r="I1364" i="5"/>
  <c r="AI1364" i="5"/>
  <c r="I1365" i="5"/>
  <c r="AI1365" i="5"/>
  <c r="I1366" i="5"/>
  <c r="AI1366" i="5"/>
  <c r="I1367" i="5"/>
  <c r="L1367" i="5"/>
  <c r="N1367" i="5"/>
  <c r="O1367" i="5"/>
  <c r="AI1367" i="5"/>
  <c r="I1368" i="5"/>
  <c r="L1368" i="5"/>
  <c r="M1368" i="5"/>
  <c r="O1368" i="5"/>
  <c r="AI1368" i="5"/>
  <c r="I1369" i="5"/>
  <c r="L1369" i="5"/>
  <c r="M1369" i="5"/>
  <c r="O1369" i="5"/>
  <c r="AI1369" i="5"/>
  <c r="I1370" i="5"/>
  <c r="L1370" i="5"/>
  <c r="M1370" i="5"/>
  <c r="O1370" i="5"/>
  <c r="AI1370" i="5"/>
  <c r="I1371" i="5"/>
  <c r="L1371" i="5"/>
  <c r="N1371" i="5"/>
  <c r="O1371" i="5"/>
  <c r="AI1371" i="5"/>
  <c r="I1372" i="5"/>
  <c r="AI1372" i="5"/>
  <c r="I1373" i="5"/>
  <c r="AI1373" i="5"/>
  <c r="I1374" i="5"/>
  <c r="AI1374" i="5"/>
  <c r="I1375" i="5"/>
  <c r="L1375" i="5"/>
  <c r="N1375" i="5"/>
  <c r="O1375" i="5"/>
  <c r="AI1375" i="5"/>
  <c r="I1376" i="5"/>
  <c r="AI1376" i="5"/>
  <c r="I1377" i="5"/>
  <c r="AI1377" i="5"/>
  <c r="I1378" i="5"/>
  <c r="L1378" i="5"/>
  <c r="N1378" i="5"/>
  <c r="O1378" i="5"/>
  <c r="AI1378" i="5"/>
  <c r="I1379" i="5"/>
  <c r="AI1379" i="5"/>
  <c r="I1380" i="5"/>
  <c r="L1380" i="5"/>
  <c r="N1380" i="5"/>
  <c r="O1380" i="5"/>
  <c r="AI1380" i="5"/>
  <c r="I1381" i="5"/>
  <c r="AI1381" i="5"/>
  <c r="I1382" i="5"/>
  <c r="AI1382" i="5"/>
  <c r="I1383" i="5"/>
  <c r="L1383" i="5"/>
  <c r="N1383" i="5"/>
  <c r="O1383" i="5"/>
  <c r="AI1383" i="5"/>
  <c r="I1384" i="5"/>
  <c r="AI1384" i="5"/>
  <c r="I1385" i="5"/>
  <c r="L1385" i="5"/>
  <c r="N1385" i="5"/>
  <c r="O1385" i="5"/>
  <c r="AI1385" i="5"/>
  <c r="I1386" i="5"/>
  <c r="AI1386" i="5"/>
  <c r="I1387" i="5"/>
  <c r="L1387" i="5"/>
  <c r="N1387" i="5"/>
  <c r="O1387" i="5"/>
  <c r="AI1387" i="5"/>
  <c r="I1388" i="5"/>
  <c r="AI1388" i="5"/>
  <c r="I1389" i="5"/>
  <c r="AI1389" i="5"/>
  <c r="I1390" i="5"/>
  <c r="AI1390" i="5"/>
  <c r="I1391" i="5"/>
  <c r="AI1391" i="5"/>
  <c r="I1392" i="5"/>
  <c r="M1392" i="5"/>
  <c r="O1392" i="5"/>
  <c r="AI1392" i="5"/>
  <c r="I1393" i="5"/>
  <c r="AI1393" i="5"/>
  <c r="I1394" i="5"/>
  <c r="L1394" i="5"/>
  <c r="N1394" i="5"/>
  <c r="O1394" i="5"/>
  <c r="AI1394" i="5"/>
  <c r="I1395" i="5"/>
  <c r="AI1395" i="5"/>
  <c r="I1396" i="5"/>
  <c r="K1396" i="5"/>
  <c r="O1396" i="5"/>
  <c r="AI1396" i="5"/>
  <c r="I1397" i="5"/>
  <c r="AI1397" i="5"/>
  <c r="I1398" i="5"/>
  <c r="AI1398" i="5"/>
  <c r="I1399" i="5"/>
  <c r="AI1399" i="5"/>
  <c r="I1400" i="5"/>
  <c r="AI1400" i="5"/>
  <c r="I1401" i="5"/>
  <c r="L1401" i="5"/>
  <c r="M1401" i="5"/>
  <c r="O1401" i="5"/>
  <c r="AI1401" i="5"/>
  <c r="I1402" i="5"/>
  <c r="AI1402" i="5"/>
  <c r="I1403" i="5"/>
  <c r="AI1403" i="5"/>
  <c r="I1404" i="5"/>
  <c r="L1404" i="5"/>
  <c r="N1404" i="5"/>
  <c r="O1404" i="5"/>
  <c r="AI1404" i="5"/>
  <c r="I1405" i="5"/>
  <c r="AI1405" i="5"/>
  <c r="I1406" i="5"/>
  <c r="AI1406" i="5"/>
  <c r="I1407" i="5"/>
  <c r="AI1407" i="5"/>
  <c r="I1408" i="5"/>
  <c r="AI1408" i="5"/>
  <c r="I1409" i="5"/>
  <c r="N1409" i="5"/>
  <c r="O1409" i="5"/>
  <c r="AI1409" i="5"/>
  <c r="I1410" i="5"/>
  <c r="AI1410" i="5"/>
  <c r="I1411" i="5"/>
  <c r="L1411" i="5"/>
  <c r="O1411" i="5"/>
  <c r="AI1411" i="5"/>
  <c r="I1412" i="5"/>
  <c r="AI1412" i="5"/>
  <c r="I1413" i="5"/>
  <c r="AI1413" i="5"/>
  <c r="I1414" i="5"/>
  <c r="L1414" i="5"/>
  <c r="M1414" i="5"/>
  <c r="O1414" i="5"/>
  <c r="AI1414" i="5"/>
  <c r="I1415" i="5"/>
  <c r="AI1415" i="5"/>
  <c r="I1416" i="5"/>
  <c r="AI1416" i="5"/>
  <c r="I1417" i="5"/>
  <c r="AI1417" i="5"/>
  <c r="I1418" i="5"/>
  <c r="AI1418" i="5"/>
  <c r="I1419" i="5"/>
  <c r="AI1419" i="5"/>
  <c r="I1420" i="5"/>
  <c r="AI1420" i="5"/>
  <c r="I1421" i="5"/>
  <c r="AI1421" i="5"/>
  <c r="I1422" i="5"/>
  <c r="AI1422" i="5"/>
  <c r="I1423" i="5"/>
  <c r="AI1423" i="5"/>
  <c r="I1424" i="5"/>
  <c r="L1424" i="5"/>
  <c r="N1424" i="5"/>
  <c r="O1424" i="5"/>
  <c r="AI1424" i="5"/>
  <c r="I1425" i="5"/>
  <c r="AI1425" i="5"/>
  <c r="I1426" i="5"/>
  <c r="L1426" i="5"/>
  <c r="N1426" i="5"/>
  <c r="O1426" i="5"/>
  <c r="AI1426" i="5"/>
  <c r="I1427" i="5"/>
  <c r="AI1427" i="5"/>
  <c r="I1428" i="5"/>
  <c r="AI1428" i="5"/>
  <c r="I1429" i="5"/>
  <c r="AI1429" i="5"/>
  <c r="I1430" i="5"/>
  <c r="AI1430" i="5"/>
  <c r="I1431" i="5"/>
  <c r="AI1431" i="5"/>
  <c r="I1432" i="5"/>
  <c r="AI1432" i="5"/>
  <c r="I1433" i="5"/>
  <c r="AI1433" i="5"/>
  <c r="I1434" i="5"/>
  <c r="L1434" i="5"/>
  <c r="N1434" i="5"/>
  <c r="O1434" i="5"/>
  <c r="AI1434" i="5"/>
  <c r="I1435" i="5"/>
  <c r="AI1435" i="5"/>
  <c r="I1436" i="5"/>
  <c r="AI1436" i="5"/>
  <c r="I1437" i="5"/>
  <c r="K1437" i="5"/>
  <c r="L1437" i="5"/>
  <c r="O1437" i="5"/>
  <c r="AI1437" i="5"/>
  <c r="I1438" i="5"/>
  <c r="L1438" i="5"/>
  <c r="N1438" i="5"/>
  <c r="O1438" i="5"/>
  <c r="AI1438" i="5"/>
  <c r="I1439" i="5"/>
  <c r="AI1439" i="5"/>
  <c r="I1440" i="5"/>
  <c r="AI1440" i="5"/>
  <c r="I1441" i="5"/>
  <c r="L1441" i="5"/>
  <c r="M1441" i="5"/>
  <c r="O1441" i="5"/>
  <c r="AI1441" i="5"/>
  <c r="I1442" i="5"/>
  <c r="AI1442" i="5"/>
  <c r="I1443" i="5"/>
  <c r="AI1443" i="5"/>
  <c r="I1444" i="5"/>
  <c r="AI1444" i="5"/>
  <c r="I1445" i="5"/>
  <c r="AI1445" i="5"/>
  <c r="I1446" i="5"/>
  <c r="L1446" i="5"/>
  <c r="N1446" i="5"/>
  <c r="O1446" i="5"/>
  <c r="AI1446" i="5"/>
  <c r="I1447" i="5"/>
  <c r="AI1447" i="5"/>
  <c r="I1448" i="5"/>
  <c r="L1448" i="5"/>
  <c r="N1448" i="5"/>
  <c r="O1448" i="5"/>
  <c r="AI1448" i="5"/>
  <c r="I1449" i="5"/>
  <c r="L1449" i="5"/>
  <c r="M1449" i="5"/>
  <c r="O1449" i="5"/>
  <c r="AI1449" i="5"/>
  <c r="I1450" i="5"/>
  <c r="K1450" i="5"/>
  <c r="L1450" i="5"/>
  <c r="O1450" i="5"/>
  <c r="AI1450" i="5"/>
  <c r="I1451" i="5"/>
  <c r="AI1451" i="5"/>
  <c r="I1452" i="5"/>
  <c r="L1452" i="5"/>
  <c r="N1452" i="5"/>
  <c r="O1452" i="5"/>
  <c r="AI1452" i="5"/>
  <c r="I1453" i="5"/>
  <c r="L1453" i="5"/>
  <c r="M1453" i="5"/>
  <c r="O1453" i="5"/>
  <c r="AI1453" i="5"/>
  <c r="I1454" i="5"/>
  <c r="L1454" i="5"/>
  <c r="N1454" i="5"/>
  <c r="O1454" i="5"/>
  <c r="AI1454" i="5"/>
  <c r="I1455" i="5"/>
  <c r="AI1455" i="5"/>
  <c r="I1456" i="5"/>
  <c r="AI1456" i="5"/>
  <c r="I1457" i="5"/>
  <c r="AI1457" i="5"/>
  <c r="I1458" i="5"/>
  <c r="L1458" i="5"/>
  <c r="N1458" i="5"/>
  <c r="O1458" i="5"/>
  <c r="AI1458" i="5"/>
  <c r="I1459" i="5"/>
  <c r="L1459" i="5"/>
  <c r="N1459" i="5"/>
  <c r="O1459" i="5"/>
  <c r="AI1459" i="5"/>
  <c r="I1460" i="5"/>
  <c r="AI1460" i="5"/>
  <c r="I1461" i="5"/>
  <c r="L1461" i="5"/>
  <c r="M1461" i="5"/>
  <c r="O1461" i="5"/>
  <c r="AI1461" i="5"/>
  <c r="I1462" i="5"/>
  <c r="AI1462" i="5"/>
  <c r="I1463" i="5"/>
  <c r="AI1463" i="5"/>
  <c r="I1464" i="5"/>
  <c r="AI1464" i="5"/>
  <c r="I1465" i="5"/>
  <c r="AI1465" i="5"/>
  <c r="I1466" i="5"/>
  <c r="AI1466" i="5"/>
  <c r="I1467" i="5"/>
  <c r="AI1467" i="5"/>
  <c r="I1468" i="5"/>
  <c r="AI1468" i="5"/>
  <c r="I1469" i="5"/>
  <c r="L1469" i="5"/>
  <c r="N1469" i="5"/>
  <c r="O1469" i="5"/>
  <c r="AI1469" i="5"/>
  <c r="I1470" i="5"/>
  <c r="AI1470" i="5"/>
  <c r="I1471" i="5"/>
  <c r="L1471" i="5"/>
  <c r="N1471" i="5"/>
  <c r="O1471" i="5"/>
  <c r="AI1471" i="5"/>
  <c r="I1472" i="5"/>
  <c r="AI1472" i="5"/>
  <c r="I1473" i="5"/>
  <c r="L1473" i="5"/>
  <c r="N1473" i="5"/>
  <c r="O1473" i="5"/>
  <c r="AI1473" i="5"/>
  <c r="I1474" i="5"/>
  <c r="AI1474" i="5"/>
  <c r="I1475" i="5"/>
  <c r="L1475" i="5"/>
  <c r="N1475" i="5"/>
  <c r="O1475" i="5"/>
  <c r="AI1475" i="5"/>
  <c r="I1476" i="5"/>
  <c r="AI1476" i="5"/>
  <c r="I1477" i="5"/>
  <c r="AI1477" i="5"/>
  <c r="I1478" i="5"/>
  <c r="L1478" i="5"/>
  <c r="N1478" i="5"/>
  <c r="O1478" i="5"/>
  <c r="AI1478" i="5"/>
  <c r="I1479" i="5"/>
  <c r="L1479" i="5"/>
  <c r="N1479" i="5"/>
  <c r="O1479" i="5"/>
  <c r="AI1479" i="5"/>
  <c r="I1480" i="5"/>
  <c r="AI1480" i="5"/>
  <c r="I1481" i="5"/>
  <c r="AI1481" i="5"/>
  <c r="I1482" i="5"/>
  <c r="L1482" i="5"/>
  <c r="M1482" i="5"/>
  <c r="O1482" i="5"/>
  <c r="AI1482" i="5"/>
  <c r="I1483" i="5"/>
  <c r="AI1483" i="5"/>
  <c r="I1484" i="5"/>
  <c r="L1484" i="5"/>
  <c r="N1484" i="5"/>
  <c r="O1484" i="5"/>
  <c r="AI1484" i="5"/>
  <c r="I1485" i="5"/>
  <c r="AI1485" i="5"/>
  <c r="I1486" i="5"/>
  <c r="AI1486" i="5"/>
  <c r="I1487" i="5"/>
  <c r="AI1487" i="5"/>
  <c r="I1488" i="5"/>
  <c r="AI1488" i="5"/>
  <c r="I1489" i="5"/>
  <c r="L1489" i="5"/>
  <c r="N1489" i="5"/>
  <c r="O1489" i="5"/>
  <c r="AI1489" i="5"/>
  <c r="I1490" i="5"/>
  <c r="AI1490" i="5"/>
  <c r="I1491" i="5"/>
  <c r="AI1491" i="5"/>
  <c r="I1492" i="5"/>
  <c r="AI1492" i="5"/>
  <c r="I1493" i="5"/>
  <c r="L1493" i="5"/>
  <c r="N1493" i="5"/>
  <c r="O1493" i="5"/>
  <c r="AI1493" i="5"/>
  <c r="I1494" i="5"/>
  <c r="AI1494" i="5"/>
  <c r="I1495" i="5"/>
  <c r="O1495" i="5"/>
  <c r="AI1495" i="5"/>
  <c r="I1496" i="5"/>
  <c r="AI1496" i="5"/>
  <c r="I1497" i="5"/>
  <c r="AI1497" i="5"/>
  <c r="I1498" i="5"/>
  <c r="AI1498" i="5"/>
  <c r="I1499" i="5"/>
  <c r="AI1499" i="5"/>
  <c r="I1500" i="5"/>
  <c r="AI1500" i="5"/>
  <c r="I1501" i="5"/>
  <c r="L1501" i="5"/>
  <c r="N1501" i="5"/>
  <c r="O1501" i="5"/>
  <c r="AI1501" i="5"/>
  <c r="I1502" i="5"/>
  <c r="AI1502" i="5"/>
  <c r="I1503" i="5"/>
  <c r="L1503" i="5"/>
  <c r="N1503" i="5"/>
  <c r="O1503" i="5"/>
  <c r="AI1503" i="5"/>
  <c r="I1504" i="5"/>
  <c r="AI1504" i="5"/>
  <c r="I1505" i="5"/>
  <c r="M1505" i="5"/>
  <c r="O1505" i="5"/>
  <c r="AI1505" i="5"/>
  <c r="I1506" i="5"/>
  <c r="L1506" i="5"/>
  <c r="N1506" i="5"/>
  <c r="O1506" i="5"/>
  <c r="AI1506" i="5"/>
  <c r="I1507" i="5"/>
  <c r="AI1507" i="5"/>
  <c r="I1508" i="5"/>
  <c r="AI1508" i="5"/>
  <c r="I1509" i="5"/>
  <c r="AI1509" i="5"/>
  <c r="I1510" i="5"/>
  <c r="AI1510" i="5"/>
  <c r="I1511" i="5"/>
  <c r="AI1511" i="5"/>
  <c r="I1512" i="5"/>
  <c r="AI1512" i="5"/>
  <c r="I1513" i="5"/>
  <c r="L1513" i="5"/>
  <c r="N1513" i="5"/>
  <c r="O1513" i="5"/>
  <c r="AI1513" i="5"/>
  <c r="I1514" i="5"/>
  <c r="AI1514" i="5"/>
  <c r="I1515" i="5"/>
  <c r="AI1515" i="5"/>
  <c r="I1516" i="5"/>
  <c r="AI1516" i="5"/>
  <c r="I1517" i="5"/>
  <c r="L1517" i="5"/>
  <c r="N1517" i="5"/>
  <c r="O1517" i="5"/>
  <c r="AI1517" i="5"/>
  <c r="I1518" i="5"/>
  <c r="L1518" i="5"/>
  <c r="N1518" i="5"/>
  <c r="O1518" i="5"/>
  <c r="AI1518" i="5"/>
  <c r="I1519" i="5"/>
  <c r="AI1519" i="5"/>
  <c r="I1520" i="5"/>
  <c r="AI1520" i="5"/>
  <c r="I1521" i="5"/>
  <c r="AI1521" i="5"/>
  <c r="I1522" i="5"/>
  <c r="AI1522" i="5"/>
  <c r="I1523" i="5"/>
  <c r="L1523" i="5"/>
  <c r="N1523" i="5"/>
  <c r="O1523" i="5"/>
  <c r="AI1523" i="5"/>
  <c r="I1524" i="5"/>
  <c r="L1524" i="5"/>
  <c r="N1524" i="5"/>
  <c r="O1524" i="5"/>
  <c r="AI1524" i="5"/>
  <c r="I1525" i="5"/>
  <c r="L1525" i="5"/>
  <c r="N1525" i="5"/>
  <c r="O1525" i="5"/>
  <c r="AI1525" i="5"/>
  <c r="I1526" i="5"/>
  <c r="AI1526" i="5"/>
  <c r="I1527" i="5"/>
  <c r="AI1527" i="5"/>
  <c r="I1528" i="5"/>
  <c r="AI1528" i="5"/>
  <c r="I1529" i="5"/>
  <c r="AI1529" i="5"/>
  <c r="I1530" i="5"/>
  <c r="AI1530" i="5"/>
  <c r="I1531" i="5"/>
  <c r="L1531" i="5"/>
  <c r="N1531" i="5"/>
  <c r="O1531" i="5"/>
  <c r="AI1531" i="5"/>
  <c r="I1532" i="5"/>
  <c r="AI1532" i="5"/>
  <c r="I1533" i="5"/>
  <c r="AI1533" i="5"/>
  <c r="I1534" i="5"/>
  <c r="AI1534" i="5"/>
  <c r="I1535" i="5"/>
  <c r="AI1535" i="5"/>
  <c r="I1536" i="5"/>
  <c r="AI1536" i="5"/>
  <c r="I1537" i="5"/>
  <c r="L1537" i="5"/>
  <c r="N1537" i="5"/>
  <c r="O1537" i="5"/>
  <c r="AI1537" i="5"/>
  <c r="I1538" i="5"/>
  <c r="AI1538" i="5"/>
  <c r="I1539" i="5"/>
  <c r="AI1539" i="5"/>
  <c r="I1540" i="5"/>
  <c r="AI1540" i="5"/>
  <c r="I1541" i="5"/>
  <c r="AI1541" i="5"/>
  <c r="I1542" i="5"/>
  <c r="L1542" i="5"/>
  <c r="N1542" i="5"/>
  <c r="O1542" i="5"/>
  <c r="AI1542" i="5"/>
  <c r="I1543" i="5"/>
  <c r="AI1543" i="5"/>
  <c r="I1544" i="5"/>
  <c r="AI1544" i="5"/>
  <c r="I1545" i="5"/>
  <c r="M1545" i="5"/>
  <c r="O1545" i="5"/>
  <c r="AI1545" i="5"/>
  <c r="I1546" i="5"/>
  <c r="AI1546" i="5"/>
  <c r="I1547" i="5"/>
  <c r="L1547" i="5"/>
  <c r="N1547" i="5"/>
  <c r="O1547" i="5"/>
  <c r="AI1547" i="5"/>
  <c r="I1548" i="5"/>
  <c r="AI1548" i="5"/>
  <c r="I1549" i="5"/>
  <c r="L1549" i="5"/>
  <c r="N1549" i="5"/>
  <c r="O1549" i="5"/>
  <c r="AI1549" i="5"/>
  <c r="I1550" i="5"/>
  <c r="K1550" i="5"/>
  <c r="L1550" i="5"/>
  <c r="N1550" i="5"/>
  <c r="O1550" i="5"/>
  <c r="AI1550" i="5"/>
  <c r="I1551" i="5"/>
  <c r="AI1551" i="5"/>
  <c r="I1552" i="5"/>
  <c r="AI1552" i="5"/>
  <c r="I1553" i="5"/>
  <c r="AI1553" i="5"/>
  <c r="I1554" i="5"/>
  <c r="AI1554" i="5"/>
  <c r="I1555" i="5"/>
  <c r="AI1555" i="5"/>
  <c r="I1556" i="5"/>
  <c r="AI1556" i="5"/>
  <c r="I1557" i="5"/>
  <c r="L1557" i="5"/>
  <c r="N1557" i="5"/>
  <c r="O1557" i="5"/>
  <c r="AI1557" i="5"/>
  <c r="I1558" i="5"/>
  <c r="AI1558" i="5"/>
  <c r="I1559" i="5"/>
  <c r="N1559" i="5"/>
  <c r="O1559" i="5"/>
  <c r="AI1559" i="5"/>
  <c r="I1560" i="5"/>
  <c r="AI1560" i="5"/>
  <c r="I1561" i="5"/>
  <c r="L1561" i="5"/>
  <c r="N1561" i="5"/>
  <c r="O1561" i="5"/>
  <c r="AI1561" i="5"/>
  <c r="I1562" i="5"/>
  <c r="N1562" i="5"/>
  <c r="O1562" i="5"/>
  <c r="AI1562" i="5"/>
  <c r="I1563" i="5"/>
  <c r="L1563" i="5"/>
  <c r="N1563" i="5"/>
  <c r="O1563" i="5"/>
  <c r="AI1563" i="5"/>
  <c r="I1564" i="5"/>
  <c r="L1564" i="5"/>
  <c r="M1564" i="5"/>
  <c r="O1564" i="5"/>
  <c r="AI1564" i="5"/>
  <c r="I1565" i="5"/>
  <c r="AI1565" i="5"/>
  <c r="I1566" i="5"/>
  <c r="AI1566" i="5"/>
  <c r="I1567" i="5"/>
  <c r="AI1567" i="5"/>
  <c r="I1568" i="5"/>
  <c r="AI1568" i="5"/>
  <c r="I1569" i="5"/>
  <c r="AI1569" i="5"/>
  <c r="I1570" i="5"/>
  <c r="AI1570" i="5"/>
  <c r="I1571" i="5"/>
  <c r="AI1571" i="5"/>
  <c r="I1572" i="5"/>
  <c r="AI1572" i="5"/>
  <c r="I1573" i="5"/>
  <c r="AI1573" i="5"/>
  <c r="I1574" i="5"/>
  <c r="AI1574" i="5"/>
  <c r="I1575" i="5"/>
  <c r="AI1575" i="5"/>
  <c r="I1576" i="5"/>
  <c r="AI1576" i="5"/>
  <c r="I1577" i="5"/>
  <c r="L1577" i="5"/>
  <c r="N1577" i="5"/>
  <c r="O1577" i="5"/>
  <c r="AI1577" i="5"/>
  <c r="I1578" i="5"/>
  <c r="L1578" i="5"/>
  <c r="M1578" i="5"/>
  <c r="O1578" i="5"/>
  <c r="AI1578" i="5"/>
  <c r="I1579" i="5"/>
  <c r="AI1579" i="5"/>
  <c r="AR1584" i="5"/>
  <c r="AT1584" i="5"/>
  <c r="AR1585" i="5"/>
  <c r="AT1585" i="5"/>
  <c r="AR1586" i="5"/>
  <c r="AT1586" i="5"/>
  <c r="AR1587" i="5"/>
  <c r="AT1587" i="5"/>
  <c r="AR1588" i="5"/>
  <c r="AT1588" i="5"/>
  <c r="AR1589" i="5"/>
  <c r="AT1589" i="5"/>
  <c r="AR1590" i="5"/>
  <c r="AT1590" i="5"/>
  <c r="AR1591" i="5"/>
  <c r="AT1591" i="5"/>
  <c r="AR1592" i="5"/>
  <c r="AT1592" i="5"/>
  <c r="AR1593" i="5"/>
  <c r="AT1593" i="5"/>
  <c r="AR1594" i="5"/>
  <c r="AT1594" i="5"/>
  <c r="AR1595" i="5"/>
  <c r="AT1595" i="5"/>
  <c r="AR1596" i="5"/>
  <c r="AT1596" i="5"/>
  <c r="AR1597" i="5"/>
  <c r="AT1597" i="5"/>
  <c r="AR1598" i="5"/>
  <c r="AT1598" i="5"/>
  <c r="AR1599" i="5"/>
  <c r="AT1599" i="5"/>
  <c r="AR1600" i="5"/>
  <c r="AT1600" i="5"/>
  <c r="AR1601" i="5"/>
  <c r="AT1601" i="5"/>
  <c r="AR1604" i="5"/>
  <c r="AT1604" i="5"/>
  <c r="AR1605" i="5"/>
  <c r="AT1605" i="5"/>
  <c r="AR1606" i="5"/>
  <c r="AT1606" i="5"/>
  <c r="AR1607" i="5"/>
  <c r="AT1607" i="5"/>
  <c r="AR1608" i="5"/>
  <c r="AT1608" i="5"/>
  <c r="AR1609" i="5"/>
  <c r="AT1609" i="5"/>
  <c r="AR1610" i="5"/>
  <c r="AT1610" i="5"/>
  <c r="AR1611" i="5"/>
  <c r="AT1611" i="5"/>
  <c r="AR1612" i="5"/>
  <c r="AT1612" i="5"/>
  <c r="AR1616" i="5"/>
  <c r="AT1616" i="5"/>
  <c r="AR1617" i="5"/>
  <c r="AT1617" i="5"/>
  <c r="AR1618" i="5"/>
  <c r="AT1618" i="5"/>
  <c r="AR1619" i="5"/>
  <c r="AT1619" i="5"/>
  <c r="AR1620" i="5"/>
  <c r="AT1620" i="5"/>
  <c r="AR1621" i="5"/>
  <c r="AT1621" i="5"/>
  <c r="AR1622" i="5"/>
  <c r="AT1622" i="5"/>
  <c r="AR1623" i="5"/>
  <c r="AT1623" i="5"/>
  <c r="AR1624" i="5"/>
  <c r="AT1624" i="5"/>
  <c r="AR1625" i="5"/>
  <c r="AT1625" i="5"/>
  <c r="AR1626" i="5"/>
  <c r="AT1626" i="5"/>
  <c r="AR1627" i="5"/>
  <c r="AT1627" i="5"/>
  <c r="AR1628" i="5"/>
  <c r="AT1628" i="5"/>
  <c r="AR1629" i="5"/>
  <c r="AT1629" i="5"/>
  <c r="AR1630" i="5"/>
  <c r="AT1630" i="5"/>
  <c r="AR1631" i="5"/>
  <c r="AT1631" i="5"/>
  <c r="AR1632" i="5"/>
  <c r="AT1632" i="5"/>
  <c r="AR1633" i="5"/>
  <c r="AT1633" i="5"/>
  <c r="AR1634" i="5"/>
  <c r="AT1634" i="5"/>
  <c r="AR1635" i="5"/>
  <c r="AT1635" i="5"/>
  <c r="AR1636" i="5"/>
  <c r="AT1636" i="5"/>
  <c r="AR1637" i="5"/>
  <c r="AT1637" i="5"/>
  <c r="AR1638" i="5"/>
  <c r="AT1638" i="5"/>
  <c r="AR1639" i="5"/>
  <c r="AT1639" i="5"/>
  <c r="AR1640" i="5"/>
  <c r="AT1640" i="5"/>
  <c r="AR1641" i="5"/>
  <c r="AT1641" i="5"/>
  <c r="AR1642" i="5"/>
  <c r="AT1642" i="5"/>
  <c r="AR1643" i="5"/>
  <c r="AT1643" i="5"/>
  <c r="AR1644" i="5"/>
  <c r="AT1644" i="5"/>
  <c r="AR1645" i="5"/>
  <c r="AT1645" i="5"/>
  <c r="AR1646" i="5"/>
  <c r="AT1646" i="5"/>
  <c r="AR1647" i="5"/>
  <c r="AT1647" i="5"/>
  <c r="AR1648" i="5"/>
  <c r="AT1648" i="5"/>
  <c r="AR1649" i="5"/>
  <c r="AT1649" i="5"/>
  <c r="AR1650" i="5"/>
  <c r="AT1650" i="5"/>
  <c r="AR1651" i="5"/>
  <c r="AT1651" i="5"/>
  <c r="AR1652" i="5"/>
  <c r="AT1652" i="5"/>
  <c r="Z1" i="6"/>
  <c r="E1" i="6"/>
  <c r="AA1" i="6"/>
  <c r="F1" i="6"/>
  <c r="AB1" i="6"/>
  <c r="G1" i="6"/>
  <c r="AC1" i="6"/>
  <c r="H1" i="6"/>
  <c r="AD1" i="6"/>
  <c r="I1" i="6"/>
  <c r="M1" i="6"/>
  <c r="N1" i="6"/>
  <c r="O1" i="6"/>
  <c r="P1" i="6"/>
  <c r="T1" i="6"/>
  <c r="U1" i="6"/>
  <c r="V1" i="6"/>
  <c r="W1" i="6"/>
  <c r="AF1" i="6"/>
  <c r="AG1" i="6"/>
  <c r="AH1" i="6"/>
  <c r="AI1" i="6"/>
  <c r="AJ1" i="6"/>
  <c r="AK1" i="6"/>
  <c r="AL1" i="6"/>
  <c r="AM1" i="6"/>
  <c r="AN1" i="6"/>
  <c r="AO1" i="6"/>
  <c r="AP1" i="6"/>
  <c r="AQ1" i="6"/>
  <c r="AS1" i="6"/>
  <c r="AT1" i="6"/>
  <c r="AU1" i="6"/>
  <c r="AV1" i="6"/>
  <c r="X1" i="6"/>
  <c r="AW1" i="6"/>
  <c r="AX1" i="6"/>
  <c r="AY1" i="6"/>
  <c r="M3" i="6"/>
  <c r="N3" i="6"/>
  <c r="O3" i="6"/>
  <c r="P3" i="6"/>
  <c r="Q3" i="6"/>
  <c r="R3" i="6"/>
  <c r="AS3" i="6"/>
  <c r="AT3" i="6"/>
  <c r="AU3" i="6"/>
  <c r="AV3" i="6"/>
  <c r="AW3" i="6"/>
  <c r="AX3" i="6"/>
  <c r="AY3" i="6"/>
  <c r="BA3" i="6"/>
  <c r="BB3" i="6"/>
  <c r="M4" i="6"/>
  <c r="N4" i="6"/>
  <c r="O4" i="6"/>
  <c r="P4" i="6"/>
  <c r="Q4" i="6"/>
  <c r="R4" i="6"/>
  <c r="AS4" i="6"/>
  <c r="AT4" i="6"/>
  <c r="AU4" i="6"/>
  <c r="AV4" i="6"/>
  <c r="AW4" i="6"/>
  <c r="AX4" i="6"/>
  <c r="AY4" i="6"/>
  <c r="BA4" i="6"/>
  <c r="BB4" i="6"/>
  <c r="M5" i="6"/>
  <c r="N5" i="6"/>
  <c r="O5" i="6"/>
  <c r="P5" i="6"/>
  <c r="Q5" i="6"/>
  <c r="R5" i="6"/>
  <c r="AS5" i="6"/>
  <c r="AT5" i="6"/>
  <c r="AU5" i="6"/>
  <c r="AV5" i="6"/>
  <c r="AW5" i="6"/>
  <c r="AX5" i="6"/>
  <c r="AY5" i="6"/>
  <c r="BA5" i="6"/>
  <c r="BB5" i="6"/>
  <c r="M6" i="6"/>
  <c r="N6" i="6"/>
  <c r="O6" i="6"/>
  <c r="P6" i="6"/>
  <c r="Q6" i="6"/>
  <c r="R6" i="6"/>
  <c r="AS6" i="6"/>
  <c r="AT6" i="6"/>
  <c r="AU6" i="6"/>
  <c r="AV6" i="6"/>
  <c r="AW6" i="6"/>
  <c r="AX6" i="6"/>
  <c r="AY6" i="6"/>
  <c r="BA6" i="6"/>
  <c r="BB6" i="6"/>
  <c r="M7" i="6"/>
  <c r="N7" i="6"/>
  <c r="O7" i="6"/>
  <c r="P7" i="6"/>
  <c r="Q7" i="6"/>
  <c r="R7" i="6"/>
  <c r="AS7" i="6"/>
  <c r="AT7" i="6"/>
  <c r="AU7" i="6"/>
  <c r="AV7" i="6"/>
  <c r="AW7" i="6"/>
  <c r="AX7" i="6"/>
  <c r="AY7" i="6"/>
  <c r="BA7" i="6"/>
  <c r="BB7" i="6"/>
  <c r="M8" i="6"/>
  <c r="N8" i="6"/>
  <c r="O8" i="6"/>
  <c r="P8" i="6"/>
  <c r="Q8" i="6"/>
  <c r="R8" i="6"/>
  <c r="AS8" i="6"/>
  <c r="AT8" i="6"/>
  <c r="AU8" i="6"/>
  <c r="AV8" i="6"/>
  <c r="AW8" i="6"/>
  <c r="AX8" i="6"/>
  <c r="AY8" i="6"/>
  <c r="BA8" i="6"/>
  <c r="BB8" i="6"/>
  <c r="M10" i="6"/>
  <c r="N10" i="6"/>
  <c r="O10" i="6"/>
  <c r="P10" i="6"/>
  <c r="Q10" i="6"/>
  <c r="R10" i="6"/>
  <c r="T10" i="6"/>
  <c r="U10" i="6"/>
  <c r="V10" i="6"/>
  <c r="W10" i="6"/>
  <c r="AS10" i="6"/>
  <c r="AT10" i="6"/>
  <c r="AU10" i="6"/>
  <c r="AV10" i="6"/>
  <c r="X10" i="6"/>
  <c r="AW10" i="6"/>
  <c r="AX10" i="6"/>
  <c r="AY10" i="6"/>
  <c r="BA10" i="6"/>
  <c r="BB10" i="6"/>
  <c r="M11" i="6"/>
  <c r="N11" i="6"/>
  <c r="O11" i="6"/>
  <c r="P11" i="6"/>
  <c r="Q11" i="6"/>
  <c r="R11" i="6"/>
  <c r="AS11" i="6"/>
  <c r="AT11" i="6"/>
  <c r="AU11" i="6"/>
  <c r="AV11" i="6"/>
  <c r="AW11" i="6"/>
  <c r="AX11" i="6"/>
  <c r="AY11" i="6"/>
  <c r="BA11" i="6"/>
  <c r="BB11" i="6"/>
  <c r="BG11" i="6"/>
  <c r="M13" i="6"/>
  <c r="N13" i="6"/>
  <c r="O13" i="6"/>
  <c r="P13" i="6"/>
  <c r="Q13" i="6"/>
  <c r="R13" i="6"/>
  <c r="AS13" i="6"/>
  <c r="AT13" i="6"/>
  <c r="AU13" i="6"/>
  <c r="AV13" i="6"/>
  <c r="AW13" i="6"/>
  <c r="AX13" i="6"/>
  <c r="AY13" i="6"/>
  <c r="BA13" i="6"/>
  <c r="BB13" i="6"/>
  <c r="M14" i="6"/>
  <c r="N14" i="6"/>
  <c r="O14" i="6"/>
  <c r="P14" i="6"/>
  <c r="Q14" i="6"/>
  <c r="R14" i="6"/>
  <c r="AS14" i="6"/>
  <c r="AT14" i="6"/>
  <c r="AU14" i="6"/>
  <c r="AV14" i="6"/>
  <c r="AW14" i="6"/>
  <c r="AX14" i="6"/>
  <c r="AY14" i="6"/>
  <c r="BA14" i="6"/>
  <c r="BB14" i="6"/>
  <c r="BG14" i="6"/>
  <c r="C16" i="6"/>
  <c r="M16" i="6"/>
  <c r="N16" i="6"/>
  <c r="O16" i="6"/>
  <c r="P16" i="6"/>
  <c r="Q16" i="6"/>
  <c r="R16" i="6"/>
  <c r="T16" i="6"/>
  <c r="U16" i="6"/>
  <c r="V16" i="6"/>
  <c r="W16" i="6"/>
  <c r="Y16" i="6"/>
  <c r="AS16" i="6"/>
  <c r="AT16" i="6"/>
  <c r="AU16" i="6"/>
  <c r="AV16" i="6"/>
  <c r="X16" i="6"/>
  <c r="AW16" i="6"/>
  <c r="AX16" i="6"/>
  <c r="AY16" i="6"/>
  <c r="BA16" i="6"/>
  <c r="BB16" i="6"/>
  <c r="C17" i="6"/>
  <c r="M17" i="6"/>
  <c r="N17" i="6"/>
  <c r="O17" i="6"/>
  <c r="P17" i="6"/>
  <c r="Q17" i="6"/>
  <c r="R17" i="6"/>
  <c r="T17" i="6"/>
  <c r="U17" i="6"/>
  <c r="V17" i="6"/>
  <c r="W17" i="6"/>
  <c r="Y17" i="6"/>
  <c r="AS17" i="6"/>
  <c r="AT17" i="6"/>
  <c r="AU17" i="6"/>
  <c r="AV17" i="6"/>
  <c r="X17" i="6"/>
  <c r="AW17" i="6"/>
  <c r="AX17" i="6"/>
  <c r="AY17" i="6"/>
  <c r="BA17" i="6"/>
  <c r="BB17" i="6"/>
  <c r="C18" i="6"/>
  <c r="M18" i="6"/>
  <c r="N18" i="6"/>
  <c r="O18" i="6"/>
  <c r="P18" i="6"/>
  <c r="Q18" i="6"/>
  <c r="R18" i="6"/>
  <c r="T18" i="6"/>
  <c r="U18" i="6"/>
  <c r="V18" i="6"/>
  <c r="W18" i="6"/>
  <c r="Y18" i="6"/>
  <c r="AS18" i="6"/>
  <c r="AT18" i="6"/>
  <c r="AU18" i="6"/>
  <c r="AV18" i="6"/>
  <c r="X18" i="6"/>
  <c r="AW18" i="6"/>
  <c r="AX18" i="6"/>
  <c r="AY18" i="6"/>
  <c r="BA18" i="6"/>
  <c r="BB18" i="6"/>
  <c r="C19" i="6"/>
  <c r="M19" i="6"/>
  <c r="N19" i="6"/>
  <c r="O19" i="6"/>
  <c r="P19" i="6"/>
  <c r="Q19" i="6"/>
  <c r="R19" i="6"/>
  <c r="T19" i="6"/>
  <c r="U19" i="6"/>
  <c r="V19" i="6"/>
  <c r="W19" i="6"/>
  <c r="Y19" i="6"/>
  <c r="AS19" i="6"/>
  <c r="AT19" i="6"/>
  <c r="AU19" i="6"/>
  <c r="AV19" i="6"/>
  <c r="X19" i="6"/>
  <c r="AW19" i="6"/>
  <c r="AX19" i="6"/>
  <c r="AY19" i="6"/>
  <c r="BA19" i="6"/>
  <c r="BB19" i="6"/>
  <c r="C20" i="6"/>
  <c r="M20" i="6"/>
  <c r="N20" i="6"/>
  <c r="O20" i="6"/>
  <c r="P20" i="6"/>
  <c r="Q20" i="6"/>
  <c r="R20" i="6"/>
  <c r="T20" i="6"/>
  <c r="U20" i="6"/>
  <c r="V20" i="6"/>
  <c r="W20" i="6"/>
  <c r="Y20" i="6"/>
  <c r="AS20" i="6"/>
  <c r="AT20" i="6"/>
  <c r="AU20" i="6"/>
  <c r="AV20" i="6"/>
  <c r="X20" i="6"/>
  <c r="AW20" i="6"/>
  <c r="AX20" i="6"/>
  <c r="AY20" i="6"/>
  <c r="BA20" i="6"/>
  <c r="BB20" i="6"/>
  <c r="C21" i="6"/>
  <c r="M21" i="6"/>
  <c r="N21" i="6"/>
  <c r="O21" i="6"/>
  <c r="P21" i="6"/>
  <c r="Q21" i="6"/>
  <c r="R21" i="6"/>
  <c r="T21" i="6"/>
  <c r="U21" i="6"/>
  <c r="V21" i="6"/>
  <c r="W21" i="6"/>
  <c r="Y21" i="6"/>
  <c r="AS21" i="6"/>
  <c r="AT21" i="6"/>
  <c r="AU21" i="6"/>
  <c r="AV21" i="6"/>
  <c r="X21" i="6"/>
  <c r="AW21" i="6"/>
  <c r="AX21" i="6"/>
  <c r="AY21" i="6"/>
  <c r="BA21" i="6"/>
  <c r="BB21" i="6"/>
  <c r="C22" i="6"/>
  <c r="M22" i="6"/>
  <c r="N22" i="6"/>
  <c r="O22" i="6"/>
  <c r="P22" i="6"/>
  <c r="Q22" i="6"/>
  <c r="R22" i="6"/>
  <c r="T22" i="6"/>
  <c r="U22" i="6"/>
  <c r="V22" i="6"/>
  <c r="W22" i="6"/>
  <c r="Y22" i="6"/>
  <c r="AS22" i="6"/>
  <c r="AT22" i="6"/>
  <c r="AU22" i="6"/>
  <c r="AV22" i="6"/>
  <c r="X22" i="6"/>
  <c r="AW22" i="6"/>
  <c r="AX22" i="6"/>
  <c r="AY22" i="6"/>
  <c r="BA22" i="6"/>
  <c r="BB22" i="6"/>
  <c r="C24" i="6"/>
  <c r="M24" i="6"/>
  <c r="N24" i="6"/>
  <c r="O24" i="6"/>
  <c r="P24" i="6"/>
  <c r="Q24" i="6"/>
  <c r="R24" i="6"/>
  <c r="T24" i="6"/>
  <c r="U24" i="6"/>
  <c r="V24" i="6"/>
  <c r="W24" i="6"/>
  <c r="Y24" i="6"/>
  <c r="AS24" i="6"/>
  <c r="AT24" i="6"/>
  <c r="AU24" i="6"/>
  <c r="AV24" i="6"/>
  <c r="X24" i="6"/>
  <c r="AW24" i="6"/>
  <c r="AX24" i="6"/>
  <c r="AY24" i="6"/>
  <c r="BA24" i="6"/>
  <c r="BB24" i="6"/>
  <c r="C25" i="6"/>
  <c r="E25" i="6"/>
  <c r="H25" i="6"/>
  <c r="M25" i="6"/>
  <c r="N25" i="6"/>
  <c r="O25" i="6"/>
  <c r="P25" i="6"/>
  <c r="Q25" i="6"/>
  <c r="R25" i="6"/>
  <c r="T25" i="6"/>
  <c r="U25" i="6"/>
  <c r="V25" i="6"/>
  <c r="W25" i="6"/>
  <c r="Y25" i="6"/>
  <c r="AS25" i="6"/>
  <c r="AT25" i="6"/>
  <c r="AU25" i="6"/>
  <c r="AV25" i="6"/>
  <c r="X25" i="6"/>
  <c r="AW25" i="6"/>
  <c r="AX25" i="6"/>
  <c r="AY25" i="6"/>
  <c r="BA25" i="6"/>
  <c r="BB25" i="6"/>
  <c r="BG25" i="6"/>
  <c r="M27" i="6"/>
  <c r="N27" i="6"/>
  <c r="O27" i="6"/>
  <c r="P27" i="6"/>
  <c r="Q27" i="6"/>
  <c r="R27" i="6"/>
  <c r="AS27" i="6"/>
  <c r="AT27" i="6"/>
  <c r="AU27" i="6"/>
  <c r="AV27" i="6"/>
  <c r="AW27" i="6"/>
  <c r="AX27" i="6"/>
  <c r="AY27" i="6"/>
  <c r="BA27" i="6"/>
  <c r="BB27" i="6"/>
  <c r="M28" i="6"/>
  <c r="N28" i="6"/>
  <c r="O28" i="6"/>
  <c r="P28" i="6"/>
  <c r="Q28" i="6"/>
  <c r="R28" i="6"/>
  <c r="AS28" i="6"/>
  <c r="AT28" i="6"/>
  <c r="AU28" i="6"/>
  <c r="AV28" i="6"/>
  <c r="AW28" i="6"/>
  <c r="AX28" i="6"/>
  <c r="AY28" i="6"/>
  <c r="BA28" i="6"/>
  <c r="BB28" i="6"/>
  <c r="M29" i="6"/>
  <c r="N29" i="6"/>
  <c r="O29" i="6"/>
  <c r="P29" i="6"/>
  <c r="Q29" i="6"/>
  <c r="R29" i="6"/>
  <c r="AS29" i="6"/>
  <c r="AT29" i="6"/>
  <c r="AU29" i="6"/>
  <c r="AV29" i="6"/>
  <c r="AW29" i="6"/>
  <c r="AX29" i="6"/>
  <c r="AY29" i="6"/>
  <c r="BA29" i="6"/>
  <c r="BB29" i="6"/>
  <c r="M32" i="6"/>
  <c r="N32" i="6"/>
  <c r="O32" i="6"/>
  <c r="P32" i="6"/>
  <c r="Q32" i="6"/>
  <c r="R32" i="6"/>
  <c r="AS32" i="6"/>
  <c r="AT32" i="6"/>
  <c r="AU32" i="6"/>
  <c r="AV32" i="6"/>
  <c r="AW32" i="6"/>
  <c r="AX32" i="6"/>
  <c r="AY32" i="6"/>
  <c r="BA32" i="6"/>
  <c r="BB32" i="6"/>
  <c r="BG32" i="6"/>
  <c r="M34" i="6"/>
  <c r="N34" i="6"/>
  <c r="O34" i="6"/>
  <c r="P34" i="6"/>
  <c r="Q34" i="6"/>
  <c r="R34" i="6"/>
  <c r="AS34" i="6"/>
  <c r="AT34" i="6"/>
  <c r="AU34" i="6"/>
  <c r="AV34" i="6"/>
  <c r="AW34" i="6"/>
  <c r="AX34" i="6"/>
  <c r="AY34" i="6"/>
  <c r="BA34" i="6"/>
  <c r="BB34" i="6"/>
  <c r="M35" i="6"/>
  <c r="N35" i="6"/>
  <c r="O35" i="6"/>
  <c r="P35" i="6"/>
  <c r="Q35" i="6"/>
  <c r="R35" i="6"/>
  <c r="AS35" i="6"/>
  <c r="AT35" i="6"/>
  <c r="AU35" i="6"/>
  <c r="AV35" i="6"/>
  <c r="AW35" i="6"/>
  <c r="AX35" i="6"/>
  <c r="AY35" i="6"/>
  <c r="BA35" i="6"/>
  <c r="BB35" i="6"/>
  <c r="M36" i="6"/>
  <c r="N36" i="6"/>
  <c r="O36" i="6"/>
  <c r="P36" i="6"/>
  <c r="Q36" i="6"/>
  <c r="R36" i="6"/>
  <c r="AS36" i="6"/>
  <c r="AT36" i="6"/>
  <c r="AU36" i="6"/>
  <c r="AV36" i="6"/>
  <c r="AW36" i="6"/>
  <c r="AX36" i="6"/>
  <c r="AY36" i="6"/>
  <c r="BA36" i="6"/>
  <c r="BB36" i="6"/>
  <c r="M37" i="6"/>
  <c r="N37" i="6"/>
  <c r="O37" i="6"/>
  <c r="P37" i="6"/>
  <c r="Q37" i="6"/>
  <c r="R37" i="6"/>
  <c r="AS37" i="6"/>
  <c r="AT37" i="6"/>
  <c r="AU37" i="6"/>
  <c r="AV37" i="6"/>
  <c r="AW37" i="6"/>
  <c r="AX37" i="6"/>
  <c r="AY37" i="6"/>
  <c r="BA37" i="6"/>
  <c r="BB37" i="6"/>
  <c r="M38" i="6"/>
  <c r="N38" i="6"/>
  <c r="O38" i="6"/>
  <c r="P38" i="6"/>
  <c r="Q38" i="6"/>
  <c r="R38" i="6"/>
  <c r="AS38" i="6"/>
  <c r="AT38" i="6"/>
  <c r="AU38" i="6"/>
  <c r="AV38" i="6"/>
  <c r="AW38" i="6"/>
  <c r="AX38" i="6"/>
  <c r="AY38" i="6"/>
  <c r="BA38" i="6"/>
  <c r="BB38" i="6"/>
  <c r="M39" i="6"/>
  <c r="N39" i="6"/>
  <c r="O39" i="6"/>
  <c r="P39" i="6"/>
  <c r="Q39" i="6"/>
  <c r="R39" i="6"/>
  <c r="AS39" i="6"/>
  <c r="AT39" i="6"/>
  <c r="AU39" i="6"/>
  <c r="AV39" i="6"/>
  <c r="AW39" i="6"/>
  <c r="AX39" i="6"/>
  <c r="AY39" i="6"/>
  <c r="BA39" i="6"/>
  <c r="BB39" i="6"/>
  <c r="M40" i="6"/>
  <c r="N40" i="6"/>
  <c r="O40" i="6"/>
  <c r="P40" i="6"/>
  <c r="Q40" i="6"/>
  <c r="R40" i="6"/>
  <c r="AS40" i="6"/>
  <c r="AT40" i="6"/>
  <c r="AU40" i="6"/>
  <c r="AV40" i="6"/>
  <c r="AW40" i="6"/>
  <c r="AX40" i="6"/>
  <c r="AY40" i="6"/>
  <c r="BA40" i="6"/>
  <c r="BB40" i="6"/>
  <c r="M41" i="6"/>
  <c r="N41" i="6"/>
  <c r="O41" i="6"/>
  <c r="P41" i="6"/>
  <c r="Q41" i="6"/>
  <c r="R41" i="6"/>
  <c r="AS41" i="6"/>
  <c r="AT41" i="6"/>
  <c r="AU41" i="6"/>
  <c r="AV41" i="6"/>
  <c r="AW41" i="6"/>
  <c r="AX41" i="6"/>
  <c r="AY41" i="6"/>
  <c r="BA41" i="6"/>
  <c r="BB41" i="6"/>
  <c r="M42" i="6"/>
  <c r="N42" i="6"/>
  <c r="O42" i="6"/>
  <c r="P42" i="6"/>
  <c r="Q42" i="6"/>
  <c r="R42" i="6"/>
  <c r="AS42" i="6"/>
  <c r="AT42" i="6"/>
  <c r="AU42" i="6"/>
  <c r="AV42" i="6"/>
  <c r="AW42" i="6"/>
  <c r="AX42" i="6"/>
  <c r="AY42" i="6"/>
  <c r="BA42" i="6"/>
  <c r="BB42" i="6"/>
  <c r="M43" i="6"/>
  <c r="N43" i="6"/>
  <c r="O43" i="6"/>
  <c r="P43" i="6"/>
  <c r="Q43" i="6"/>
  <c r="R43" i="6"/>
  <c r="AS43" i="6"/>
  <c r="AT43" i="6"/>
  <c r="AU43" i="6"/>
  <c r="AV43" i="6"/>
  <c r="AW43" i="6"/>
  <c r="AX43" i="6"/>
  <c r="AY43" i="6"/>
  <c r="BA43" i="6"/>
  <c r="BB43" i="6"/>
  <c r="M44" i="6"/>
  <c r="N44" i="6"/>
  <c r="O44" i="6"/>
  <c r="P44" i="6"/>
  <c r="Q44" i="6"/>
  <c r="R44" i="6"/>
  <c r="AS44" i="6"/>
  <c r="AT44" i="6"/>
  <c r="AU44" i="6"/>
  <c r="AV44" i="6"/>
  <c r="AW44" i="6"/>
  <c r="AX44" i="6"/>
  <c r="AY44" i="6"/>
  <c r="BA44" i="6"/>
  <c r="BB44" i="6"/>
  <c r="M45" i="6"/>
  <c r="N45" i="6"/>
  <c r="O45" i="6"/>
  <c r="P45" i="6"/>
  <c r="Q45" i="6"/>
  <c r="R45" i="6"/>
  <c r="AS45" i="6"/>
  <c r="AT45" i="6"/>
  <c r="AU45" i="6"/>
  <c r="AV45" i="6"/>
  <c r="AW45" i="6"/>
  <c r="AX45" i="6"/>
  <c r="AY45" i="6"/>
  <c r="BA45" i="6"/>
  <c r="BB45" i="6"/>
  <c r="M46" i="6"/>
  <c r="N46" i="6"/>
  <c r="O46" i="6"/>
  <c r="P46" i="6"/>
  <c r="Q46" i="6"/>
  <c r="R46" i="6"/>
  <c r="AS46" i="6"/>
  <c r="AT46" i="6"/>
  <c r="AU46" i="6"/>
  <c r="AV46" i="6"/>
  <c r="AW46" i="6"/>
  <c r="AX46" i="6"/>
  <c r="AY46" i="6"/>
  <c r="BA46" i="6"/>
  <c r="BB46" i="6"/>
  <c r="M47" i="6"/>
  <c r="N47" i="6"/>
  <c r="O47" i="6"/>
  <c r="P47" i="6"/>
  <c r="Q47" i="6"/>
  <c r="R47" i="6"/>
  <c r="AS47" i="6"/>
  <c r="AT47" i="6"/>
  <c r="AU47" i="6"/>
  <c r="AV47" i="6"/>
  <c r="AW47" i="6"/>
  <c r="AX47" i="6"/>
  <c r="AY47" i="6"/>
  <c r="BA47" i="6"/>
  <c r="BB47" i="6"/>
  <c r="M48" i="6"/>
  <c r="N48" i="6"/>
  <c r="O48" i="6"/>
  <c r="P48" i="6"/>
  <c r="Q48" i="6"/>
  <c r="R48" i="6"/>
  <c r="AS48" i="6"/>
  <c r="AT48" i="6"/>
  <c r="AU48" i="6"/>
  <c r="AV48" i="6"/>
  <c r="AW48" i="6"/>
  <c r="AX48" i="6"/>
  <c r="AY48" i="6"/>
  <c r="BA48" i="6"/>
  <c r="BB48" i="6"/>
  <c r="M49" i="6"/>
  <c r="N49" i="6"/>
  <c r="O49" i="6"/>
  <c r="P49" i="6"/>
  <c r="Q49" i="6"/>
  <c r="R49" i="6"/>
  <c r="AS49" i="6"/>
  <c r="AT49" i="6"/>
  <c r="AU49" i="6"/>
  <c r="AV49" i="6"/>
  <c r="AW49" i="6"/>
  <c r="AX49" i="6"/>
  <c r="AY49" i="6"/>
  <c r="BA49" i="6"/>
  <c r="BB49" i="6"/>
  <c r="M50" i="6"/>
  <c r="N50" i="6"/>
  <c r="O50" i="6"/>
  <c r="P50" i="6"/>
  <c r="Q50" i="6"/>
  <c r="R50" i="6"/>
  <c r="AS50" i="6"/>
  <c r="AT50" i="6"/>
  <c r="AU50" i="6"/>
  <c r="AV50" i="6"/>
  <c r="AW50" i="6"/>
  <c r="AX50" i="6"/>
  <c r="AY50" i="6"/>
  <c r="BA50" i="6"/>
  <c r="BB50" i="6"/>
  <c r="M51" i="6"/>
  <c r="N51" i="6"/>
  <c r="O51" i="6"/>
  <c r="P51" i="6"/>
  <c r="Q51" i="6"/>
  <c r="R51" i="6"/>
  <c r="AS51" i="6"/>
  <c r="AT51" i="6"/>
  <c r="AU51" i="6"/>
  <c r="AV51" i="6"/>
  <c r="AW51" i="6"/>
  <c r="AX51" i="6"/>
  <c r="AY51" i="6"/>
  <c r="BA51" i="6"/>
  <c r="BB51" i="6"/>
  <c r="M52" i="6"/>
  <c r="N52" i="6"/>
  <c r="O52" i="6"/>
  <c r="P52" i="6"/>
  <c r="Q52" i="6"/>
  <c r="R52" i="6"/>
  <c r="AS52" i="6"/>
  <c r="AT52" i="6"/>
  <c r="AU52" i="6"/>
  <c r="AV52" i="6"/>
  <c r="AW52" i="6"/>
  <c r="AX52" i="6"/>
  <c r="AY52" i="6"/>
  <c r="BA52" i="6"/>
  <c r="BB52" i="6"/>
  <c r="M53" i="6"/>
  <c r="N53" i="6"/>
  <c r="O53" i="6"/>
  <c r="P53" i="6"/>
  <c r="Q53" i="6"/>
  <c r="R53" i="6"/>
  <c r="AS53" i="6"/>
  <c r="AT53" i="6"/>
  <c r="AU53" i="6"/>
  <c r="AV53" i="6"/>
  <c r="AW53" i="6"/>
  <c r="AX53" i="6"/>
  <c r="AY53" i="6"/>
  <c r="BA53" i="6"/>
  <c r="BB53" i="6"/>
  <c r="M54" i="6"/>
  <c r="N54" i="6"/>
  <c r="O54" i="6"/>
  <c r="P54" i="6"/>
  <c r="Q54" i="6"/>
  <c r="R54" i="6"/>
  <c r="AS54" i="6"/>
  <c r="AT54" i="6"/>
  <c r="AU54" i="6"/>
  <c r="AV54" i="6"/>
  <c r="AW54" i="6"/>
  <c r="AX54" i="6"/>
  <c r="AY54" i="6"/>
  <c r="BA54" i="6"/>
  <c r="BB54" i="6"/>
  <c r="M55" i="6"/>
  <c r="N55" i="6"/>
  <c r="O55" i="6"/>
  <c r="P55" i="6"/>
  <c r="Q55" i="6"/>
  <c r="R55" i="6"/>
  <c r="AS55" i="6"/>
  <c r="AT55" i="6"/>
  <c r="AU55" i="6"/>
  <c r="AV55" i="6"/>
  <c r="AW55" i="6"/>
  <c r="AX55" i="6"/>
  <c r="AY55" i="6"/>
  <c r="BA55" i="6"/>
  <c r="BB55" i="6"/>
  <c r="M56" i="6"/>
  <c r="N56" i="6"/>
  <c r="O56" i="6"/>
  <c r="P56" i="6"/>
  <c r="Q56" i="6"/>
  <c r="R56" i="6"/>
  <c r="AS56" i="6"/>
  <c r="AT56" i="6"/>
  <c r="AU56" i="6"/>
  <c r="AV56" i="6"/>
  <c r="AW56" i="6"/>
  <c r="AX56" i="6"/>
  <c r="AY56" i="6"/>
  <c r="BA56" i="6"/>
  <c r="BB56" i="6"/>
  <c r="M57" i="6"/>
  <c r="N57" i="6"/>
  <c r="O57" i="6"/>
  <c r="P57" i="6"/>
  <c r="Q57" i="6"/>
  <c r="R57" i="6"/>
  <c r="AS57" i="6"/>
  <c r="AT57" i="6"/>
  <c r="AU57" i="6"/>
  <c r="AV57" i="6"/>
  <c r="AW57" i="6"/>
  <c r="AX57" i="6"/>
  <c r="AY57" i="6"/>
  <c r="BA57" i="6"/>
  <c r="BB57" i="6"/>
  <c r="M58" i="6"/>
  <c r="N58" i="6"/>
  <c r="O58" i="6"/>
  <c r="P58" i="6"/>
  <c r="Q58" i="6"/>
  <c r="R58" i="6"/>
  <c r="AS58" i="6"/>
  <c r="AT58" i="6"/>
  <c r="AU58" i="6"/>
  <c r="AV58" i="6"/>
  <c r="AW58" i="6"/>
  <c r="AX58" i="6"/>
  <c r="AY58" i="6"/>
  <c r="BA58" i="6"/>
  <c r="BB58" i="6"/>
  <c r="M59" i="6"/>
  <c r="N59" i="6"/>
  <c r="O59" i="6"/>
  <c r="P59" i="6"/>
  <c r="Q59" i="6"/>
  <c r="R59" i="6"/>
  <c r="AS59" i="6"/>
  <c r="AT59" i="6"/>
  <c r="AU59" i="6"/>
  <c r="AV59" i="6"/>
  <c r="AW59" i="6"/>
  <c r="AX59" i="6"/>
  <c r="AY59" i="6"/>
  <c r="BA59" i="6"/>
  <c r="BB59" i="6"/>
  <c r="M60" i="6"/>
  <c r="N60" i="6"/>
  <c r="O60" i="6"/>
  <c r="P60" i="6"/>
  <c r="Q60" i="6"/>
  <c r="R60" i="6"/>
  <c r="AS60" i="6"/>
  <c r="AT60" i="6"/>
  <c r="AU60" i="6"/>
  <c r="AV60" i="6"/>
  <c r="AW60" i="6"/>
  <c r="AX60" i="6"/>
  <c r="AY60" i="6"/>
  <c r="BA60" i="6"/>
  <c r="BB60" i="6"/>
  <c r="M61" i="6"/>
  <c r="N61" i="6"/>
  <c r="O61" i="6"/>
  <c r="P61" i="6"/>
  <c r="Q61" i="6"/>
  <c r="R61" i="6"/>
  <c r="AS61" i="6"/>
  <c r="AT61" i="6"/>
  <c r="AU61" i="6"/>
  <c r="AV61" i="6"/>
  <c r="AW61" i="6"/>
  <c r="AX61" i="6"/>
  <c r="AY61" i="6"/>
  <c r="BA61" i="6"/>
  <c r="BB61" i="6"/>
  <c r="M62" i="6"/>
  <c r="N62" i="6"/>
  <c r="O62" i="6"/>
  <c r="P62" i="6"/>
  <c r="Q62" i="6"/>
  <c r="R62" i="6"/>
  <c r="AS62" i="6"/>
  <c r="AT62" i="6"/>
  <c r="AU62" i="6"/>
  <c r="AV62" i="6"/>
  <c r="AW62" i="6"/>
  <c r="AX62" i="6"/>
  <c r="AY62" i="6"/>
  <c r="BA62" i="6"/>
  <c r="BB62" i="6"/>
  <c r="M63" i="6"/>
  <c r="N63" i="6"/>
  <c r="O63" i="6"/>
  <c r="P63" i="6"/>
  <c r="Q63" i="6"/>
  <c r="R63" i="6"/>
  <c r="AS63" i="6"/>
  <c r="AT63" i="6"/>
  <c r="AU63" i="6"/>
  <c r="AV63" i="6"/>
  <c r="AW63" i="6"/>
  <c r="AX63" i="6"/>
  <c r="AY63" i="6"/>
  <c r="BA63" i="6"/>
  <c r="BB63" i="6"/>
  <c r="M64" i="6"/>
  <c r="N64" i="6"/>
  <c r="O64" i="6"/>
  <c r="P64" i="6"/>
  <c r="Q64" i="6"/>
  <c r="R64" i="6"/>
  <c r="AS64" i="6"/>
  <c r="AT64" i="6"/>
  <c r="AU64" i="6"/>
  <c r="AV64" i="6"/>
  <c r="AW64" i="6"/>
  <c r="AX64" i="6"/>
  <c r="AY64" i="6"/>
  <c r="BA64" i="6"/>
  <c r="BB64" i="6"/>
  <c r="M65" i="6"/>
  <c r="N65" i="6"/>
  <c r="O65" i="6"/>
  <c r="P65" i="6"/>
  <c r="Q65" i="6"/>
  <c r="R65" i="6"/>
  <c r="AS65" i="6"/>
  <c r="AT65" i="6"/>
  <c r="AU65" i="6"/>
  <c r="AV65" i="6"/>
  <c r="AW65" i="6"/>
  <c r="AX65" i="6"/>
  <c r="AY65" i="6"/>
  <c r="BA65" i="6"/>
  <c r="BB65" i="6"/>
  <c r="M66" i="6"/>
  <c r="N66" i="6"/>
  <c r="O66" i="6"/>
  <c r="P66" i="6"/>
  <c r="Q66" i="6"/>
  <c r="R66" i="6"/>
  <c r="AS66" i="6"/>
  <c r="AT66" i="6"/>
  <c r="AU66" i="6"/>
  <c r="AV66" i="6"/>
  <c r="AW66" i="6"/>
  <c r="AX66" i="6"/>
  <c r="AY66" i="6"/>
  <c r="BA66" i="6"/>
  <c r="BB66" i="6"/>
  <c r="M67" i="6"/>
  <c r="N67" i="6"/>
  <c r="O67" i="6"/>
  <c r="P67" i="6"/>
  <c r="Q67" i="6"/>
  <c r="R67" i="6"/>
  <c r="AS67" i="6"/>
  <c r="AT67" i="6"/>
  <c r="AU67" i="6"/>
  <c r="AV67" i="6"/>
  <c r="AW67" i="6"/>
  <c r="AX67" i="6"/>
  <c r="AY67" i="6"/>
  <c r="BA67" i="6"/>
  <c r="BB67" i="6"/>
  <c r="M68" i="6"/>
  <c r="N68" i="6"/>
  <c r="O68" i="6"/>
  <c r="P68" i="6"/>
  <c r="Q68" i="6"/>
  <c r="R68" i="6"/>
  <c r="AS68" i="6"/>
  <c r="AT68" i="6"/>
  <c r="AU68" i="6"/>
  <c r="AV68" i="6"/>
  <c r="AW68" i="6"/>
  <c r="AX68" i="6"/>
  <c r="AY68" i="6"/>
  <c r="BA68" i="6"/>
  <c r="BB68" i="6"/>
  <c r="M69" i="6"/>
  <c r="N69" i="6"/>
  <c r="O69" i="6"/>
  <c r="P69" i="6"/>
  <c r="Q69" i="6"/>
  <c r="R69" i="6"/>
  <c r="AS69" i="6"/>
  <c r="AT69" i="6"/>
  <c r="AU69" i="6"/>
  <c r="AV69" i="6"/>
  <c r="AW69" i="6"/>
  <c r="AX69" i="6"/>
  <c r="AY69" i="6"/>
  <c r="BA69" i="6"/>
  <c r="BB69" i="6"/>
  <c r="M70" i="6"/>
  <c r="N70" i="6"/>
  <c r="O70" i="6"/>
  <c r="P70" i="6"/>
  <c r="Q70" i="6"/>
  <c r="R70" i="6"/>
  <c r="AS70" i="6"/>
  <c r="AT70" i="6"/>
  <c r="AU70" i="6"/>
  <c r="AV70" i="6"/>
  <c r="AW70" i="6"/>
  <c r="AX70" i="6"/>
  <c r="AY70" i="6"/>
  <c r="BA70" i="6"/>
  <c r="BB70" i="6"/>
  <c r="M71" i="6"/>
  <c r="N71" i="6"/>
  <c r="O71" i="6"/>
  <c r="P71" i="6"/>
  <c r="Q71" i="6"/>
  <c r="R71" i="6"/>
  <c r="AS71" i="6"/>
  <c r="AT71" i="6"/>
  <c r="AU71" i="6"/>
  <c r="AV71" i="6"/>
  <c r="AW71" i="6"/>
  <c r="AX71" i="6"/>
  <c r="AY71" i="6"/>
  <c r="BA71" i="6"/>
  <c r="BB71" i="6"/>
  <c r="M72" i="6"/>
  <c r="N72" i="6"/>
  <c r="O72" i="6"/>
  <c r="P72" i="6"/>
  <c r="Q72" i="6"/>
  <c r="R72" i="6"/>
  <c r="AS72" i="6"/>
  <c r="AT72" i="6"/>
  <c r="AU72" i="6"/>
  <c r="AV72" i="6"/>
  <c r="AW72" i="6"/>
  <c r="AX72" i="6"/>
  <c r="AY72" i="6"/>
  <c r="BA72" i="6"/>
  <c r="BB72" i="6"/>
  <c r="M73" i="6"/>
  <c r="N73" i="6"/>
  <c r="O73" i="6"/>
  <c r="P73" i="6"/>
  <c r="Q73" i="6"/>
  <c r="R73" i="6"/>
  <c r="AS73" i="6"/>
  <c r="AT73" i="6"/>
  <c r="AU73" i="6"/>
  <c r="AV73" i="6"/>
  <c r="AW73" i="6"/>
  <c r="AX73" i="6"/>
  <c r="AY73" i="6"/>
  <c r="BA73" i="6"/>
  <c r="BB73" i="6"/>
  <c r="M74" i="6"/>
  <c r="N74" i="6"/>
  <c r="O74" i="6"/>
  <c r="P74" i="6"/>
  <c r="Q74" i="6"/>
  <c r="R74" i="6"/>
  <c r="AS74" i="6"/>
  <c r="AT74" i="6"/>
  <c r="AU74" i="6"/>
  <c r="AV74" i="6"/>
  <c r="AW74" i="6"/>
  <c r="AX74" i="6"/>
  <c r="AY74" i="6"/>
  <c r="BA74" i="6"/>
  <c r="BB74" i="6"/>
  <c r="M75" i="6"/>
  <c r="N75" i="6"/>
  <c r="O75" i="6"/>
  <c r="P75" i="6"/>
  <c r="Q75" i="6"/>
  <c r="R75" i="6"/>
  <c r="AS75" i="6"/>
  <c r="AT75" i="6"/>
  <c r="AU75" i="6"/>
  <c r="AV75" i="6"/>
  <c r="AW75" i="6"/>
  <c r="AX75" i="6"/>
  <c r="AY75" i="6"/>
  <c r="BA75" i="6"/>
  <c r="BB75" i="6"/>
  <c r="M76" i="6"/>
  <c r="N76" i="6"/>
  <c r="O76" i="6"/>
  <c r="P76" i="6"/>
  <c r="Q76" i="6"/>
  <c r="R76" i="6"/>
  <c r="AS76" i="6"/>
  <c r="AT76" i="6"/>
  <c r="AU76" i="6"/>
  <c r="AV76" i="6"/>
  <c r="AW76" i="6"/>
  <c r="AX76" i="6"/>
  <c r="AY76" i="6"/>
  <c r="BA76" i="6"/>
  <c r="BB76" i="6"/>
  <c r="M77" i="6"/>
  <c r="N77" i="6"/>
  <c r="O77" i="6"/>
  <c r="P77" i="6"/>
  <c r="Q77" i="6"/>
  <c r="R77" i="6"/>
  <c r="AS77" i="6"/>
  <c r="AT77" i="6"/>
  <c r="AU77" i="6"/>
  <c r="AV77" i="6"/>
  <c r="AW77" i="6"/>
  <c r="AX77" i="6"/>
  <c r="AY77" i="6"/>
  <c r="BA77" i="6"/>
  <c r="BB77" i="6"/>
  <c r="M78" i="6"/>
  <c r="N78" i="6"/>
  <c r="O78" i="6"/>
  <c r="P78" i="6"/>
  <c r="Q78" i="6"/>
  <c r="R78" i="6"/>
  <c r="AS78" i="6"/>
  <c r="AT78" i="6"/>
  <c r="AU78" i="6"/>
  <c r="AV78" i="6"/>
  <c r="AW78" i="6"/>
  <c r="AX78" i="6"/>
  <c r="AY78" i="6"/>
  <c r="BA78" i="6"/>
  <c r="BB78" i="6"/>
  <c r="M79" i="6"/>
  <c r="N79" i="6"/>
  <c r="O79" i="6"/>
  <c r="P79" i="6"/>
  <c r="Q79" i="6"/>
  <c r="R79" i="6"/>
  <c r="AS79" i="6"/>
  <c r="AT79" i="6"/>
  <c r="AU79" i="6"/>
  <c r="AV79" i="6"/>
  <c r="AW79" i="6"/>
  <c r="AX79" i="6"/>
  <c r="AY79" i="6"/>
  <c r="BA79" i="6"/>
  <c r="BB79" i="6"/>
  <c r="M80" i="6"/>
  <c r="N80" i="6"/>
  <c r="O80" i="6"/>
  <c r="P80" i="6"/>
  <c r="Q80" i="6"/>
  <c r="R80" i="6"/>
  <c r="AS80" i="6"/>
  <c r="AT80" i="6"/>
  <c r="AU80" i="6"/>
  <c r="AV80" i="6"/>
  <c r="AW80" i="6"/>
  <c r="AX80" i="6"/>
  <c r="AY80" i="6"/>
  <c r="BA80" i="6"/>
  <c r="BB80" i="6"/>
  <c r="M81" i="6"/>
  <c r="N81" i="6"/>
  <c r="O81" i="6"/>
  <c r="P81" i="6"/>
  <c r="Q81" i="6"/>
  <c r="R81" i="6"/>
  <c r="AS81" i="6"/>
  <c r="AT81" i="6"/>
  <c r="AU81" i="6"/>
  <c r="AV81" i="6"/>
  <c r="AW81" i="6"/>
  <c r="AX81" i="6"/>
  <c r="AY81" i="6"/>
  <c r="BA81" i="6"/>
  <c r="BB81" i="6"/>
  <c r="M82" i="6"/>
  <c r="N82" i="6"/>
  <c r="O82" i="6"/>
  <c r="P82" i="6"/>
  <c r="Q82" i="6"/>
  <c r="R82" i="6"/>
  <c r="AS82" i="6"/>
  <c r="AT82" i="6"/>
  <c r="AU82" i="6"/>
  <c r="AV82" i="6"/>
  <c r="AW82" i="6"/>
  <c r="AX82" i="6"/>
  <c r="AY82" i="6"/>
  <c r="BA82" i="6"/>
  <c r="BB82" i="6"/>
  <c r="M83" i="6"/>
  <c r="N83" i="6"/>
  <c r="O83" i="6"/>
  <c r="P83" i="6"/>
  <c r="Q83" i="6"/>
  <c r="R83" i="6"/>
  <c r="AS83" i="6"/>
  <c r="AT83" i="6"/>
  <c r="AU83" i="6"/>
  <c r="AV83" i="6"/>
  <c r="AW83" i="6"/>
  <c r="AX83" i="6"/>
  <c r="AY83" i="6"/>
  <c r="BA83" i="6"/>
  <c r="BB83" i="6"/>
  <c r="M84" i="6"/>
  <c r="N84" i="6"/>
  <c r="O84" i="6"/>
  <c r="P84" i="6"/>
  <c r="Q84" i="6"/>
  <c r="R84" i="6"/>
  <c r="AS84" i="6"/>
  <c r="AT84" i="6"/>
  <c r="AU84" i="6"/>
  <c r="AV84" i="6"/>
  <c r="AW84" i="6"/>
  <c r="AX84" i="6"/>
  <c r="AY84" i="6"/>
  <c r="BA84" i="6"/>
  <c r="BB84" i="6"/>
  <c r="M85" i="6"/>
  <c r="N85" i="6"/>
  <c r="O85" i="6"/>
  <c r="P85" i="6"/>
  <c r="Q85" i="6"/>
  <c r="R85" i="6"/>
  <c r="AS85" i="6"/>
  <c r="AT85" i="6"/>
  <c r="AU85" i="6"/>
  <c r="AV85" i="6"/>
  <c r="AW85" i="6"/>
  <c r="AX85" i="6"/>
  <c r="AY85" i="6"/>
  <c r="BA85" i="6"/>
  <c r="BB85" i="6"/>
  <c r="M86" i="6"/>
  <c r="N86" i="6"/>
  <c r="O86" i="6"/>
  <c r="P86" i="6"/>
  <c r="Q86" i="6"/>
  <c r="R86" i="6"/>
  <c r="AS86" i="6"/>
  <c r="AT86" i="6"/>
  <c r="AU86" i="6"/>
  <c r="AV86" i="6"/>
  <c r="AW86" i="6"/>
  <c r="AX86" i="6"/>
  <c r="AY86" i="6"/>
  <c r="BA86" i="6"/>
  <c r="BB86" i="6"/>
  <c r="M87" i="6"/>
  <c r="N87" i="6"/>
  <c r="O87" i="6"/>
  <c r="P87" i="6"/>
  <c r="Q87" i="6"/>
  <c r="R87" i="6"/>
  <c r="AS87" i="6"/>
  <c r="AT87" i="6"/>
  <c r="AU87" i="6"/>
  <c r="AV87" i="6"/>
  <c r="AW87" i="6"/>
  <c r="AX87" i="6"/>
  <c r="AY87" i="6"/>
  <c r="BA87" i="6"/>
  <c r="BB87" i="6"/>
  <c r="BG87" i="6"/>
  <c r="C89" i="6"/>
  <c r="M89" i="6"/>
  <c r="N89" i="6"/>
  <c r="O89" i="6"/>
  <c r="P89" i="6"/>
  <c r="Q89" i="6"/>
  <c r="R89" i="6"/>
  <c r="T89" i="6"/>
  <c r="U89" i="6"/>
  <c r="V89" i="6"/>
  <c r="Y89" i="6"/>
  <c r="AS89" i="6"/>
  <c r="AT89" i="6"/>
  <c r="AU89" i="6"/>
  <c r="AV89" i="6"/>
  <c r="X89" i="6"/>
  <c r="AW89" i="6"/>
  <c r="AX89" i="6"/>
  <c r="AY89" i="6"/>
  <c r="BA89" i="6"/>
  <c r="BB89" i="6"/>
  <c r="BG89" i="6"/>
  <c r="C90" i="6"/>
  <c r="M90" i="6"/>
  <c r="N90" i="6"/>
  <c r="O90" i="6"/>
  <c r="P90" i="6"/>
  <c r="Q90" i="6"/>
  <c r="R90" i="6"/>
  <c r="T90" i="6"/>
  <c r="U90" i="6"/>
  <c r="V90" i="6"/>
  <c r="Y90" i="6"/>
  <c r="AS90" i="6"/>
  <c r="AT90" i="6"/>
  <c r="AU90" i="6"/>
  <c r="AV90" i="6"/>
  <c r="X90" i="6"/>
  <c r="AW90" i="6"/>
  <c r="AX90" i="6"/>
  <c r="AY90" i="6"/>
  <c r="BA90" i="6"/>
  <c r="BB90" i="6"/>
  <c r="BG90" i="6"/>
  <c r="C91" i="6"/>
  <c r="M91" i="6"/>
  <c r="N91" i="6"/>
  <c r="O91" i="6"/>
  <c r="P91" i="6"/>
  <c r="Q91" i="6"/>
  <c r="R91" i="6"/>
  <c r="T91" i="6"/>
  <c r="U91" i="6"/>
  <c r="V91" i="6"/>
  <c r="Y91" i="6"/>
  <c r="AS91" i="6"/>
  <c r="AT91" i="6"/>
  <c r="AU91" i="6"/>
  <c r="AV91" i="6"/>
  <c r="X91" i="6"/>
  <c r="AW91" i="6"/>
  <c r="AX91" i="6"/>
  <c r="AY91" i="6"/>
  <c r="BA91" i="6"/>
  <c r="BB91" i="6"/>
  <c r="BG91" i="6"/>
  <c r="C92" i="6"/>
  <c r="M92" i="6"/>
  <c r="N92" i="6"/>
  <c r="O92" i="6"/>
  <c r="P92" i="6"/>
  <c r="Q92" i="6"/>
  <c r="R92" i="6"/>
  <c r="T92" i="6"/>
  <c r="U92" i="6"/>
  <c r="V92" i="6"/>
  <c r="Y92" i="6"/>
  <c r="AS92" i="6"/>
  <c r="AT92" i="6"/>
  <c r="AU92" i="6"/>
  <c r="AV92" i="6"/>
  <c r="X92" i="6"/>
  <c r="AW92" i="6"/>
  <c r="AX92" i="6"/>
  <c r="AY92" i="6"/>
  <c r="BA92" i="6"/>
  <c r="BB92" i="6"/>
  <c r="BG92" i="6"/>
  <c r="C93" i="6"/>
  <c r="M93" i="6"/>
  <c r="N93" i="6"/>
  <c r="O93" i="6"/>
  <c r="P93" i="6"/>
  <c r="Q93" i="6"/>
  <c r="R93" i="6"/>
  <c r="T93" i="6"/>
  <c r="U93" i="6"/>
  <c r="V93" i="6"/>
  <c r="Y93" i="6"/>
  <c r="AS93" i="6"/>
  <c r="AT93" i="6"/>
  <c r="AU93" i="6"/>
  <c r="AV93" i="6"/>
  <c r="X93" i="6"/>
  <c r="AW93" i="6"/>
  <c r="AX93" i="6"/>
  <c r="AY93" i="6"/>
  <c r="BA93" i="6"/>
  <c r="BB93" i="6"/>
  <c r="BG93" i="6"/>
  <c r="C94" i="6"/>
  <c r="M94" i="6"/>
  <c r="N94" i="6"/>
  <c r="O94" i="6"/>
  <c r="P94" i="6"/>
  <c r="Q94" i="6"/>
  <c r="R94" i="6"/>
  <c r="T94" i="6"/>
  <c r="U94" i="6"/>
  <c r="V94" i="6"/>
  <c r="Y94" i="6"/>
  <c r="AS94" i="6"/>
  <c r="AT94" i="6"/>
  <c r="AU94" i="6"/>
  <c r="AV94" i="6"/>
  <c r="X94" i="6"/>
  <c r="AW94" i="6"/>
  <c r="AX94" i="6"/>
  <c r="AY94" i="6"/>
  <c r="BA94" i="6"/>
  <c r="BB94" i="6"/>
  <c r="BG94" i="6"/>
  <c r="Z96" i="6"/>
  <c r="AA96" i="6"/>
  <c r="AB96" i="6"/>
  <c r="AC96" i="6"/>
  <c r="AD96" i="6"/>
  <c r="AE96" i="6"/>
  <c r="AF96" i="6"/>
  <c r="C96" i="6"/>
  <c r="M96" i="6"/>
  <c r="N96" i="6"/>
  <c r="O96" i="6"/>
  <c r="P96" i="6"/>
  <c r="Q96" i="6"/>
  <c r="R96" i="6"/>
  <c r="T96" i="6"/>
  <c r="U96" i="6"/>
  <c r="V96" i="6"/>
  <c r="Y96" i="6"/>
  <c r="AS96" i="6"/>
  <c r="AT96" i="6"/>
  <c r="AU96" i="6"/>
  <c r="AV96" i="6"/>
  <c r="X96" i="6"/>
  <c r="AW96" i="6"/>
  <c r="AX96" i="6"/>
  <c r="AY96" i="6"/>
  <c r="BA96" i="6"/>
  <c r="BB96" i="6"/>
  <c r="BG96" i="6"/>
  <c r="BA98" i="6"/>
  <c r="BB98" i="6"/>
  <c r="BA99" i="6"/>
  <c r="BB99" i="6"/>
  <c r="BA100" i="6"/>
  <c r="BB100" i="6"/>
  <c r="BA101" i="6"/>
  <c r="BB101" i="6"/>
  <c r="BA102" i="6"/>
  <c r="BB102" i="6"/>
  <c r="BA103" i="6"/>
  <c r="BB103" i="6"/>
  <c r="BG103" i="6"/>
  <c r="M105" i="6"/>
  <c r="N105" i="6"/>
  <c r="O105" i="6"/>
  <c r="P105" i="6"/>
  <c r="Q105" i="6"/>
  <c r="R105" i="6"/>
  <c r="AS105" i="6"/>
  <c r="AT105" i="6"/>
  <c r="AU105" i="6"/>
  <c r="AV105" i="6"/>
  <c r="AW105" i="6"/>
  <c r="AX105" i="6"/>
  <c r="AY105" i="6"/>
  <c r="BA105" i="6"/>
  <c r="BB105" i="6"/>
  <c r="M106" i="6"/>
  <c r="N106" i="6"/>
  <c r="O106" i="6"/>
  <c r="P106" i="6"/>
  <c r="Q106" i="6"/>
  <c r="R106" i="6"/>
  <c r="AS106" i="6"/>
  <c r="AT106" i="6"/>
  <c r="AU106" i="6"/>
  <c r="AV106" i="6"/>
  <c r="AW106" i="6"/>
  <c r="AX106" i="6"/>
  <c r="AY106" i="6"/>
  <c r="BA106" i="6"/>
  <c r="BB106" i="6"/>
  <c r="BG106" i="6"/>
  <c r="M108" i="6"/>
  <c r="N108" i="6"/>
  <c r="O108" i="6"/>
  <c r="P108" i="6"/>
  <c r="Q108" i="6"/>
  <c r="R108" i="6"/>
  <c r="AS108" i="6"/>
  <c r="AT108" i="6"/>
  <c r="AU108" i="6"/>
  <c r="AV108" i="6"/>
  <c r="AW108" i="6"/>
  <c r="AX108" i="6"/>
  <c r="AY108" i="6"/>
  <c r="BA108" i="6"/>
  <c r="BB108" i="6"/>
  <c r="M109" i="6"/>
  <c r="N109" i="6"/>
  <c r="O109" i="6"/>
  <c r="P109" i="6"/>
  <c r="Q109" i="6"/>
  <c r="R109" i="6"/>
  <c r="AS109" i="6"/>
  <c r="AT109" i="6"/>
  <c r="AU109" i="6"/>
  <c r="AV109" i="6"/>
  <c r="AW109" i="6"/>
  <c r="AX109" i="6"/>
  <c r="AY109" i="6"/>
  <c r="BA109" i="6"/>
  <c r="BB109" i="6"/>
  <c r="M110" i="6"/>
  <c r="N110" i="6"/>
  <c r="O110" i="6"/>
  <c r="P110" i="6"/>
  <c r="Q110" i="6"/>
  <c r="R110" i="6"/>
  <c r="AS110" i="6"/>
  <c r="AT110" i="6"/>
  <c r="AU110" i="6"/>
  <c r="AV110" i="6"/>
  <c r="AW110" i="6"/>
  <c r="AX110" i="6"/>
  <c r="AY110" i="6"/>
  <c r="BA110" i="6"/>
  <c r="BB110" i="6"/>
  <c r="M111" i="6"/>
  <c r="N111" i="6"/>
  <c r="O111" i="6"/>
  <c r="P111" i="6"/>
  <c r="Q111" i="6"/>
  <c r="R111" i="6"/>
  <c r="AS111" i="6"/>
  <c r="AT111" i="6"/>
  <c r="AU111" i="6"/>
  <c r="AV111" i="6"/>
  <c r="AW111" i="6"/>
  <c r="AX111" i="6"/>
  <c r="AY111" i="6"/>
  <c r="BA111" i="6"/>
  <c r="BB111" i="6"/>
  <c r="M112" i="6"/>
  <c r="N112" i="6"/>
  <c r="O112" i="6"/>
  <c r="P112" i="6"/>
  <c r="Q112" i="6"/>
  <c r="R112" i="6"/>
  <c r="AS112" i="6"/>
  <c r="AT112" i="6"/>
  <c r="AU112" i="6"/>
  <c r="AV112" i="6"/>
  <c r="AW112" i="6"/>
  <c r="AX112" i="6"/>
  <c r="AY112" i="6"/>
  <c r="BA112" i="6"/>
  <c r="BB112" i="6"/>
  <c r="M113" i="6"/>
  <c r="N113" i="6"/>
  <c r="O113" i="6"/>
  <c r="P113" i="6"/>
  <c r="Q113" i="6"/>
  <c r="R113" i="6"/>
  <c r="AS113" i="6"/>
  <c r="AT113" i="6"/>
  <c r="AU113" i="6"/>
  <c r="AV113" i="6"/>
  <c r="AW113" i="6"/>
  <c r="AX113" i="6"/>
  <c r="AY113" i="6"/>
  <c r="BA113" i="6"/>
  <c r="BB113" i="6"/>
  <c r="M114" i="6"/>
  <c r="N114" i="6"/>
  <c r="O114" i="6"/>
  <c r="P114" i="6"/>
  <c r="Q114" i="6"/>
  <c r="R114" i="6"/>
  <c r="AS114" i="6"/>
  <c r="AT114" i="6"/>
  <c r="AU114" i="6"/>
  <c r="AV114" i="6"/>
  <c r="AW114" i="6"/>
  <c r="AX114" i="6"/>
  <c r="AY114" i="6"/>
  <c r="BA114" i="6"/>
  <c r="BB114" i="6"/>
  <c r="M115" i="6"/>
  <c r="N115" i="6"/>
  <c r="O115" i="6"/>
  <c r="P115" i="6"/>
  <c r="Q115" i="6"/>
  <c r="R115" i="6"/>
  <c r="AS115" i="6"/>
  <c r="AT115" i="6"/>
  <c r="AU115" i="6"/>
  <c r="AV115" i="6"/>
  <c r="AW115" i="6"/>
  <c r="AX115" i="6"/>
  <c r="AY115" i="6"/>
  <c r="BA115" i="6"/>
  <c r="BB115" i="6"/>
  <c r="M116" i="6"/>
  <c r="N116" i="6"/>
  <c r="O116" i="6"/>
  <c r="P116" i="6"/>
  <c r="Q116" i="6"/>
  <c r="R116" i="6"/>
  <c r="AS116" i="6"/>
  <c r="AT116" i="6"/>
  <c r="AU116" i="6"/>
  <c r="AV116" i="6"/>
  <c r="AW116" i="6"/>
  <c r="AX116" i="6"/>
  <c r="AY116" i="6"/>
  <c r="BA116" i="6"/>
  <c r="BB116" i="6"/>
  <c r="M117" i="6"/>
  <c r="N117" i="6"/>
  <c r="O117" i="6"/>
  <c r="P117" i="6"/>
  <c r="Q117" i="6"/>
  <c r="R117" i="6"/>
  <c r="AS117" i="6"/>
  <c r="AT117" i="6"/>
  <c r="AU117" i="6"/>
  <c r="AV117" i="6"/>
  <c r="AW117" i="6"/>
  <c r="AX117" i="6"/>
  <c r="AY117" i="6"/>
  <c r="BA117" i="6"/>
  <c r="BB117" i="6"/>
  <c r="M118" i="6"/>
  <c r="N118" i="6"/>
  <c r="O118" i="6"/>
  <c r="P118" i="6"/>
  <c r="Q118" i="6"/>
  <c r="R118" i="6"/>
  <c r="AS118" i="6"/>
  <c r="AT118" i="6"/>
  <c r="AU118" i="6"/>
  <c r="AV118" i="6"/>
  <c r="AW118" i="6"/>
  <c r="AX118" i="6"/>
  <c r="AY118" i="6"/>
  <c r="BA118" i="6"/>
  <c r="BB118" i="6"/>
  <c r="M119" i="6"/>
  <c r="N119" i="6"/>
  <c r="O119" i="6"/>
  <c r="P119" i="6"/>
  <c r="Q119" i="6"/>
  <c r="R119" i="6"/>
  <c r="AS119" i="6"/>
  <c r="AT119" i="6"/>
  <c r="AU119" i="6"/>
  <c r="AV119" i="6"/>
  <c r="AW119" i="6"/>
  <c r="AX119" i="6"/>
  <c r="AY119" i="6"/>
  <c r="BA119" i="6"/>
  <c r="BB119" i="6"/>
  <c r="M120" i="6"/>
  <c r="N120" i="6"/>
  <c r="O120" i="6"/>
  <c r="P120" i="6"/>
  <c r="Q120" i="6"/>
  <c r="R120" i="6"/>
  <c r="AS120" i="6"/>
  <c r="AT120" i="6"/>
  <c r="AU120" i="6"/>
  <c r="AV120" i="6"/>
  <c r="AW120" i="6"/>
  <c r="AX120" i="6"/>
  <c r="AY120" i="6"/>
  <c r="BA120" i="6"/>
  <c r="BB120" i="6"/>
  <c r="M121" i="6"/>
  <c r="N121" i="6"/>
  <c r="O121" i="6"/>
  <c r="P121" i="6"/>
  <c r="Q121" i="6"/>
  <c r="R121" i="6"/>
  <c r="AS121" i="6"/>
  <c r="AT121" i="6"/>
  <c r="AU121" i="6"/>
  <c r="AV121" i="6"/>
  <c r="AW121" i="6"/>
  <c r="AX121" i="6"/>
  <c r="AY121" i="6"/>
  <c r="BA121" i="6"/>
  <c r="BB121" i="6"/>
  <c r="M122" i="6"/>
  <c r="N122" i="6"/>
  <c r="O122" i="6"/>
  <c r="P122" i="6"/>
  <c r="Q122" i="6"/>
  <c r="R122" i="6"/>
  <c r="AS122" i="6"/>
  <c r="AT122" i="6"/>
  <c r="AU122" i="6"/>
  <c r="AV122" i="6"/>
  <c r="AW122" i="6"/>
  <c r="AX122" i="6"/>
  <c r="AY122" i="6"/>
  <c r="BA122" i="6"/>
  <c r="BB122" i="6"/>
  <c r="M123" i="6"/>
  <c r="N123" i="6"/>
  <c r="O123" i="6"/>
  <c r="P123" i="6"/>
  <c r="Q123" i="6"/>
  <c r="R123" i="6"/>
  <c r="AS123" i="6"/>
  <c r="AT123" i="6"/>
  <c r="AU123" i="6"/>
  <c r="AV123" i="6"/>
  <c r="AW123" i="6"/>
  <c r="AX123" i="6"/>
  <c r="AY123" i="6"/>
  <c r="BA123" i="6"/>
  <c r="BB123" i="6"/>
  <c r="M124" i="6"/>
  <c r="N124" i="6"/>
  <c r="O124" i="6"/>
  <c r="P124" i="6"/>
  <c r="Q124" i="6"/>
  <c r="R124" i="6"/>
  <c r="AS124" i="6"/>
  <c r="AT124" i="6"/>
  <c r="AU124" i="6"/>
  <c r="AV124" i="6"/>
  <c r="AW124" i="6"/>
  <c r="AX124" i="6"/>
  <c r="AY124" i="6"/>
  <c r="BA124" i="6"/>
  <c r="BB124" i="6"/>
  <c r="M125" i="6"/>
  <c r="N125" i="6"/>
  <c r="O125" i="6"/>
  <c r="P125" i="6"/>
  <c r="Q125" i="6"/>
  <c r="R125" i="6"/>
  <c r="AS125" i="6"/>
  <c r="AT125" i="6"/>
  <c r="AU125" i="6"/>
  <c r="AV125" i="6"/>
  <c r="AW125" i="6"/>
  <c r="AX125" i="6"/>
  <c r="AY125" i="6"/>
  <c r="BA125" i="6"/>
  <c r="BB125" i="6"/>
  <c r="M126" i="6"/>
  <c r="N126" i="6"/>
  <c r="O126" i="6"/>
  <c r="P126" i="6"/>
  <c r="Q126" i="6"/>
  <c r="R126" i="6"/>
  <c r="AS126" i="6"/>
  <c r="AT126" i="6"/>
  <c r="AU126" i="6"/>
  <c r="AV126" i="6"/>
  <c r="AW126" i="6"/>
  <c r="AX126" i="6"/>
  <c r="AY126" i="6"/>
  <c r="BA126" i="6"/>
  <c r="BB126" i="6"/>
  <c r="M127" i="6"/>
  <c r="N127" i="6"/>
  <c r="O127" i="6"/>
  <c r="P127" i="6"/>
  <c r="Q127" i="6"/>
  <c r="R127" i="6"/>
  <c r="AS127" i="6"/>
  <c r="AT127" i="6"/>
  <c r="AU127" i="6"/>
  <c r="AV127" i="6"/>
  <c r="AW127" i="6"/>
  <c r="AX127" i="6"/>
  <c r="AY127" i="6"/>
  <c r="BA127" i="6"/>
  <c r="BB127" i="6"/>
  <c r="M128" i="6"/>
  <c r="N128" i="6"/>
  <c r="O128" i="6"/>
  <c r="P128" i="6"/>
  <c r="Q128" i="6"/>
  <c r="R128" i="6"/>
  <c r="AS128" i="6"/>
  <c r="AT128" i="6"/>
  <c r="AU128" i="6"/>
  <c r="AV128" i="6"/>
  <c r="AW128" i="6"/>
  <c r="AX128" i="6"/>
  <c r="AY128" i="6"/>
  <c r="BA128" i="6"/>
  <c r="BB128" i="6"/>
  <c r="M129" i="6"/>
  <c r="N129" i="6"/>
  <c r="O129" i="6"/>
  <c r="P129" i="6"/>
  <c r="Q129" i="6"/>
  <c r="R129" i="6"/>
  <c r="AS129" i="6"/>
  <c r="AT129" i="6"/>
  <c r="AU129" i="6"/>
  <c r="AV129" i="6"/>
  <c r="AW129" i="6"/>
  <c r="AX129" i="6"/>
  <c r="AY129" i="6"/>
  <c r="BA129" i="6"/>
  <c r="BB129" i="6"/>
  <c r="M130" i="6"/>
  <c r="N130" i="6"/>
  <c r="O130" i="6"/>
  <c r="P130" i="6"/>
  <c r="Q130" i="6"/>
  <c r="R130" i="6"/>
  <c r="AS130" i="6"/>
  <c r="AT130" i="6"/>
  <c r="AU130" i="6"/>
  <c r="AV130" i="6"/>
  <c r="AW130" i="6"/>
  <c r="AX130" i="6"/>
  <c r="AY130" i="6"/>
  <c r="BA130" i="6"/>
  <c r="BB130" i="6"/>
  <c r="M131" i="6"/>
  <c r="N131" i="6"/>
  <c r="O131" i="6"/>
  <c r="P131" i="6"/>
  <c r="Q131" i="6"/>
  <c r="R131" i="6"/>
  <c r="AS131" i="6"/>
  <c r="AT131" i="6"/>
  <c r="AU131" i="6"/>
  <c r="AV131" i="6"/>
  <c r="AW131" i="6"/>
  <c r="AX131" i="6"/>
  <c r="AY131" i="6"/>
  <c r="BA131" i="6"/>
  <c r="BB131" i="6"/>
  <c r="M134" i="6"/>
  <c r="N134" i="6"/>
  <c r="O134" i="6"/>
  <c r="P134" i="6"/>
  <c r="Q134" i="6"/>
  <c r="R134" i="6"/>
  <c r="AS134" i="6"/>
  <c r="AT134" i="6"/>
  <c r="AU134" i="6"/>
  <c r="AV134" i="6"/>
  <c r="AW134" i="6"/>
  <c r="AX134" i="6"/>
  <c r="AY134" i="6"/>
  <c r="BA134" i="6"/>
  <c r="BB134" i="6"/>
  <c r="M135" i="6"/>
  <c r="N135" i="6"/>
  <c r="O135" i="6"/>
  <c r="P135" i="6"/>
  <c r="Q135" i="6"/>
  <c r="R135" i="6"/>
  <c r="AS135" i="6"/>
  <c r="AT135" i="6"/>
  <c r="AU135" i="6"/>
  <c r="AV135" i="6"/>
  <c r="AW135" i="6"/>
  <c r="AX135" i="6"/>
  <c r="AY135" i="6"/>
  <c r="BA135" i="6"/>
  <c r="BB135" i="6"/>
  <c r="BG135" i="6"/>
  <c r="M137" i="6"/>
  <c r="N137" i="6"/>
  <c r="O137" i="6"/>
  <c r="P137" i="6"/>
  <c r="Q137" i="6"/>
  <c r="R137" i="6"/>
  <c r="AS137" i="6"/>
  <c r="AT137" i="6"/>
  <c r="AU137" i="6"/>
  <c r="AV137" i="6"/>
  <c r="AW137" i="6"/>
  <c r="AX137" i="6"/>
  <c r="AY137" i="6"/>
  <c r="BA137" i="6"/>
  <c r="BB137" i="6"/>
  <c r="M138" i="6"/>
  <c r="N138" i="6"/>
  <c r="O138" i="6"/>
  <c r="P138" i="6"/>
  <c r="Q138" i="6"/>
  <c r="R138" i="6"/>
  <c r="AS138" i="6"/>
  <c r="AT138" i="6"/>
  <c r="AU138" i="6"/>
  <c r="AV138" i="6"/>
  <c r="AW138" i="6"/>
  <c r="AX138" i="6"/>
  <c r="AY138" i="6"/>
  <c r="BA138" i="6"/>
  <c r="BB138" i="6"/>
  <c r="M139" i="6"/>
  <c r="N139" i="6"/>
  <c r="O139" i="6"/>
  <c r="P139" i="6"/>
  <c r="Q139" i="6"/>
  <c r="R139" i="6"/>
  <c r="AS139" i="6"/>
  <c r="AT139" i="6"/>
  <c r="AU139" i="6"/>
  <c r="AV139" i="6"/>
  <c r="AW139" i="6"/>
  <c r="AX139" i="6"/>
  <c r="AY139" i="6"/>
  <c r="BA139" i="6"/>
  <c r="BB139" i="6"/>
  <c r="M140" i="6"/>
  <c r="N140" i="6"/>
  <c r="O140" i="6"/>
  <c r="P140" i="6"/>
  <c r="Q140" i="6"/>
  <c r="R140" i="6"/>
  <c r="AS140" i="6"/>
  <c r="AT140" i="6"/>
  <c r="AU140" i="6"/>
  <c r="AV140" i="6"/>
  <c r="AW140" i="6"/>
  <c r="AX140" i="6"/>
  <c r="AY140" i="6"/>
  <c r="BA140" i="6"/>
  <c r="BB140" i="6"/>
  <c r="M141" i="6"/>
  <c r="N141" i="6"/>
  <c r="O141" i="6"/>
  <c r="P141" i="6"/>
  <c r="Q141" i="6"/>
  <c r="R141" i="6"/>
  <c r="AS141" i="6"/>
  <c r="AT141" i="6"/>
  <c r="AU141" i="6"/>
  <c r="AV141" i="6"/>
  <c r="AW141" i="6"/>
  <c r="AX141" i="6"/>
  <c r="AY141" i="6"/>
  <c r="BA141" i="6"/>
  <c r="BB141" i="6"/>
  <c r="M142" i="6"/>
  <c r="N142" i="6"/>
  <c r="O142" i="6"/>
  <c r="P142" i="6"/>
  <c r="Q142" i="6"/>
  <c r="R142" i="6"/>
  <c r="AS142" i="6"/>
  <c r="AT142" i="6"/>
  <c r="AU142" i="6"/>
  <c r="AV142" i="6"/>
  <c r="AW142" i="6"/>
  <c r="AX142" i="6"/>
  <c r="AY142" i="6"/>
  <c r="BA142" i="6"/>
  <c r="BB142" i="6"/>
  <c r="M143" i="6"/>
  <c r="N143" i="6"/>
  <c r="O143" i="6"/>
  <c r="P143" i="6"/>
  <c r="Q143" i="6"/>
  <c r="R143" i="6"/>
  <c r="AS143" i="6"/>
  <c r="AT143" i="6"/>
  <c r="AU143" i="6"/>
  <c r="AV143" i="6"/>
  <c r="AW143" i="6"/>
  <c r="AX143" i="6"/>
  <c r="AY143" i="6"/>
  <c r="BA143" i="6"/>
  <c r="BB143" i="6"/>
  <c r="M144" i="6"/>
  <c r="N144" i="6"/>
  <c r="O144" i="6"/>
  <c r="P144" i="6"/>
  <c r="Q144" i="6"/>
  <c r="R144" i="6"/>
  <c r="AS144" i="6"/>
  <c r="AT144" i="6"/>
  <c r="AU144" i="6"/>
  <c r="AV144" i="6"/>
  <c r="AW144" i="6"/>
  <c r="AX144" i="6"/>
  <c r="AY144" i="6"/>
  <c r="BA144" i="6"/>
  <c r="BB144" i="6"/>
  <c r="M145" i="6"/>
  <c r="N145" i="6"/>
  <c r="O145" i="6"/>
  <c r="P145" i="6"/>
  <c r="Q145" i="6"/>
  <c r="R145" i="6"/>
  <c r="AS145" i="6"/>
  <c r="AT145" i="6"/>
  <c r="AU145" i="6"/>
  <c r="AV145" i="6"/>
  <c r="AW145" i="6"/>
  <c r="AX145" i="6"/>
  <c r="AY145" i="6"/>
  <c r="BA145" i="6"/>
  <c r="BB145" i="6"/>
  <c r="M146" i="6"/>
  <c r="N146" i="6"/>
  <c r="O146" i="6"/>
  <c r="P146" i="6"/>
  <c r="Q146" i="6"/>
  <c r="R146" i="6"/>
  <c r="AS146" i="6"/>
  <c r="AT146" i="6"/>
  <c r="AU146" i="6"/>
  <c r="AV146" i="6"/>
  <c r="AW146" i="6"/>
  <c r="AX146" i="6"/>
  <c r="AY146" i="6"/>
  <c r="BA146" i="6"/>
  <c r="BB146" i="6"/>
  <c r="M147" i="6"/>
  <c r="N147" i="6"/>
  <c r="O147" i="6"/>
  <c r="P147" i="6"/>
  <c r="Q147" i="6"/>
  <c r="R147" i="6"/>
  <c r="AS147" i="6"/>
  <c r="AT147" i="6"/>
  <c r="AU147" i="6"/>
  <c r="AV147" i="6"/>
  <c r="AW147" i="6"/>
  <c r="AX147" i="6"/>
  <c r="AY147" i="6"/>
  <c r="BA147" i="6"/>
  <c r="BB147" i="6"/>
  <c r="M148" i="6"/>
  <c r="N148" i="6"/>
  <c r="O148" i="6"/>
  <c r="P148" i="6"/>
  <c r="Q148" i="6"/>
  <c r="R148" i="6"/>
  <c r="AS148" i="6"/>
  <c r="AT148" i="6"/>
  <c r="AU148" i="6"/>
  <c r="AV148" i="6"/>
  <c r="AW148" i="6"/>
  <c r="AX148" i="6"/>
  <c r="AY148" i="6"/>
  <c r="BA148" i="6"/>
  <c r="BB148" i="6"/>
  <c r="M149" i="6"/>
  <c r="N149" i="6"/>
  <c r="O149" i="6"/>
  <c r="P149" i="6"/>
  <c r="Q149" i="6"/>
  <c r="R149" i="6"/>
  <c r="AS149" i="6"/>
  <c r="AT149" i="6"/>
  <c r="AU149" i="6"/>
  <c r="AV149" i="6"/>
  <c r="AW149" i="6"/>
  <c r="AX149" i="6"/>
  <c r="AY149" i="6"/>
  <c r="BA149" i="6"/>
  <c r="BB149" i="6"/>
  <c r="M151" i="6"/>
  <c r="N151" i="6"/>
  <c r="O151" i="6"/>
  <c r="P151" i="6"/>
  <c r="Q151" i="6"/>
  <c r="R151" i="6"/>
  <c r="AS151" i="6"/>
  <c r="AT151" i="6"/>
  <c r="AU151" i="6"/>
  <c r="AV151" i="6"/>
  <c r="AW151" i="6"/>
  <c r="AX151" i="6"/>
  <c r="AY151" i="6"/>
  <c r="BA151" i="6"/>
  <c r="BB151" i="6"/>
  <c r="BG151" i="6"/>
  <c r="M153" i="6"/>
  <c r="N153" i="6"/>
  <c r="O153" i="6"/>
  <c r="P153" i="6"/>
  <c r="Q153" i="6"/>
  <c r="R153" i="6"/>
  <c r="AS153" i="6"/>
  <c r="AT153" i="6"/>
  <c r="AU153" i="6"/>
  <c r="AV153" i="6"/>
  <c r="AW153" i="6"/>
  <c r="AX153" i="6"/>
  <c r="AY153" i="6"/>
  <c r="BA153" i="6"/>
  <c r="BB153" i="6"/>
  <c r="M154" i="6"/>
  <c r="N154" i="6"/>
  <c r="O154" i="6"/>
  <c r="P154" i="6"/>
  <c r="Q154" i="6"/>
  <c r="R154" i="6"/>
  <c r="AS154" i="6"/>
  <c r="AT154" i="6"/>
  <c r="AU154" i="6"/>
  <c r="AV154" i="6"/>
  <c r="AW154" i="6"/>
  <c r="AX154" i="6"/>
  <c r="AY154" i="6"/>
  <c r="BA154" i="6"/>
  <c r="BB154" i="6"/>
  <c r="M155" i="6"/>
  <c r="N155" i="6"/>
  <c r="O155" i="6"/>
  <c r="P155" i="6"/>
  <c r="Q155" i="6"/>
  <c r="R155" i="6"/>
  <c r="AS155" i="6"/>
  <c r="AT155" i="6"/>
  <c r="AU155" i="6"/>
  <c r="AV155" i="6"/>
  <c r="AW155" i="6"/>
  <c r="AX155" i="6"/>
  <c r="AY155" i="6"/>
  <c r="BA155" i="6"/>
  <c r="BB155" i="6"/>
  <c r="BG155" i="6"/>
  <c r="M157" i="6"/>
  <c r="N157" i="6"/>
  <c r="O157" i="6"/>
  <c r="P157" i="6"/>
  <c r="Q157" i="6"/>
  <c r="R157" i="6"/>
  <c r="AS157" i="6"/>
  <c r="AT157" i="6"/>
  <c r="AU157" i="6"/>
  <c r="AV157" i="6"/>
  <c r="AW157" i="6"/>
  <c r="AX157" i="6"/>
  <c r="AY157" i="6"/>
  <c r="BA157" i="6"/>
  <c r="BB157" i="6"/>
  <c r="M158" i="6"/>
  <c r="N158" i="6"/>
  <c r="O158" i="6"/>
  <c r="P158" i="6"/>
  <c r="Q158" i="6"/>
  <c r="R158" i="6"/>
  <c r="AS158" i="6"/>
  <c r="AT158" i="6"/>
  <c r="AU158" i="6"/>
  <c r="AV158" i="6"/>
  <c r="AW158" i="6"/>
  <c r="AX158" i="6"/>
  <c r="AY158" i="6"/>
  <c r="BA158" i="6"/>
  <c r="BB158" i="6"/>
  <c r="M159" i="6"/>
  <c r="N159" i="6"/>
  <c r="O159" i="6"/>
  <c r="P159" i="6"/>
  <c r="Q159" i="6"/>
  <c r="R159" i="6"/>
  <c r="AS159" i="6"/>
  <c r="AT159" i="6"/>
  <c r="AU159" i="6"/>
  <c r="AV159" i="6"/>
  <c r="AW159" i="6"/>
  <c r="AX159" i="6"/>
  <c r="AY159" i="6"/>
  <c r="BA159" i="6"/>
  <c r="BB159" i="6"/>
  <c r="BG159" i="6"/>
  <c r="M161" i="6"/>
  <c r="N161" i="6"/>
  <c r="O161" i="6"/>
  <c r="P161" i="6"/>
  <c r="Q161" i="6"/>
  <c r="R161" i="6"/>
  <c r="AS161" i="6"/>
  <c r="AT161" i="6"/>
  <c r="AU161" i="6"/>
  <c r="AV161" i="6"/>
  <c r="AW161" i="6"/>
  <c r="AX161" i="6"/>
  <c r="AY161" i="6"/>
  <c r="BA161" i="6"/>
  <c r="BB161" i="6"/>
  <c r="M162" i="6"/>
  <c r="N162" i="6"/>
  <c r="O162" i="6"/>
  <c r="P162" i="6"/>
  <c r="Q162" i="6"/>
  <c r="R162" i="6"/>
  <c r="AS162" i="6"/>
  <c r="AT162" i="6"/>
  <c r="AU162" i="6"/>
  <c r="AV162" i="6"/>
  <c r="AW162" i="6"/>
  <c r="AX162" i="6"/>
  <c r="AY162" i="6"/>
  <c r="BA162" i="6"/>
  <c r="BB162" i="6"/>
  <c r="M163" i="6"/>
  <c r="N163" i="6"/>
  <c r="O163" i="6"/>
  <c r="P163" i="6"/>
  <c r="Q163" i="6"/>
  <c r="R163" i="6"/>
  <c r="AS163" i="6"/>
  <c r="AT163" i="6"/>
  <c r="AU163" i="6"/>
  <c r="AV163" i="6"/>
  <c r="AW163" i="6"/>
  <c r="AX163" i="6"/>
  <c r="AY163" i="6"/>
  <c r="BA163" i="6"/>
  <c r="BB163" i="6"/>
  <c r="M164" i="6"/>
  <c r="N164" i="6"/>
  <c r="O164" i="6"/>
  <c r="P164" i="6"/>
  <c r="Q164" i="6"/>
  <c r="R164" i="6"/>
  <c r="T164" i="6"/>
  <c r="U164" i="6"/>
  <c r="V164" i="6"/>
  <c r="W164" i="6"/>
  <c r="AS164" i="6"/>
  <c r="AT164" i="6"/>
  <c r="AU164" i="6"/>
  <c r="AV164" i="6"/>
  <c r="X164" i="6"/>
  <c r="AW164" i="6"/>
  <c r="AX164" i="6"/>
  <c r="AY164" i="6"/>
  <c r="BA164" i="6"/>
  <c r="BB164" i="6"/>
  <c r="M165" i="6"/>
  <c r="N165" i="6"/>
  <c r="O165" i="6"/>
  <c r="P165" i="6"/>
  <c r="Q165" i="6"/>
  <c r="R165" i="6"/>
  <c r="T165" i="6"/>
  <c r="U165" i="6"/>
  <c r="V165" i="6"/>
  <c r="W165" i="6"/>
  <c r="AS165" i="6"/>
  <c r="AT165" i="6"/>
  <c r="AU165" i="6"/>
  <c r="AV165" i="6"/>
  <c r="X165" i="6"/>
  <c r="AW165" i="6"/>
  <c r="AX165" i="6"/>
  <c r="AY165" i="6"/>
  <c r="BA165" i="6"/>
  <c r="BB165" i="6"/>
  <c r="M166" i="6"/>
  <c r="N166" i="6"/>
  <c r="O166" i="6"/>
  <c r="P166" i="6"/>
  <c r="Q166" i="6"/>
  <c r="R166" i="6"/>
  <c r="AS166" i="6"/>
  <c r="AT166" i="6"/>
  <c r="AU166" i="6"/>
  <c r="AV166" i="6"/>
  <c r="AW166" i="6"/>
  <c r="AX166" i="6"/>
  <c r="AY166" i="6"/>
  <c r="BA166" i="6"/>
  <c r="BB166" i="6"/>
  <c r="M167" i="6"/>
  <c r="N167" i="6"/>
  <c r="O167" i="6"/>
  <c r="P167" i="6"/>
  <c r="Q167" i="6"/>
  <c r="R167" i="6"/>
  <c r="T167" i="6"/>
  <c r="U167" i="6"/>
  <c r="V167" i="6"/>
  <c r="W167" i="6"/>
  <c r="AS167" i="6"/>
  <c r="AT167" i="6"/>
  <c r="AU167" i="6"/>
  <c r="AV167" i="6"/>
  <c r="X167" i="6"/>
  <c r="AW167" i="6"/>
  <c r="AX167" i="6"/>
  <c r="AY167" i="6"/>
  <c r="BA167" i="6"/>
  <c r="BB167" i="6"/>
  <c r="M168" i="6"/>
  <c r="N168" i="6"/>
  <c r="O168" i="6"/>
  <c r="P168" i="6"/>
  <c r="Q168" i="6"/>
  <c r="R168" i="6"/>
  <c r="T168" i="6"/>
  <c r="U168" i="6"/>
  <c r="V168" i="6"/>
  <c r="W168" i="6"/>
  <c r="AS168" i="6"/>
  <c r="AT168" i="6"/>
  <c r="AU168" i="6"/>
  <c r="AV168" i="6"/>
  <c r="X168" i="6"/>
  <c r="AW168" i="6"/>
  <c r="AX168" i="6"/>
  <c r="AY168" i="6"/>
  <c r="BA168" i="6"/>
  <c r="BB168" i="6"/>
  <c r="M169" i="6"/>
  <c r="N169" i="6"/>
  <c r="O169" i="6"/>
  <c r="P169" i="6"/>
  <c r="Q169" i="6"/>
  <c r="R169" i="6"/>
  <c r="T169" i="6"/>
  <c r="U169" i="6"/>
  <c r="V169" i="6"/>
  <c r="W169" i="6"/>
  <c r="AS169" i="6"/>
  <c r="AT169" i="6"/>
  <c r="AU169" i="6"/>
  <c r="AV169" i="6"/>
  <c r="X169" i="6"/>
  <c r="AW169" i="6"/>
  <c r="AX169" i="6"/>
  <c r="AY169" i="6"/>
  <c r="BA169" i="6"/>
  <c r="BB169" i="6"/>
  <c r="M170" i="6"/>
  <c r="N170" i="6"/>
  <c r="O170" i="6"/>
  <c r="P170" i="6"/>
  <c r="Q170" i="6"/>
  <c r="R170" i="6"/>
  <c r="T170" i="6"/>
  <c r="U170" i="6"/>
  <c r="V170" i="6"/>
  <c r="W170" i="6"/>
  <c r="AS170" i="6"/>
  <c r="AT170" i="6"/>
  <c r="AU170" i="6"/>
  <c r="AV170" i="6"/>
  <c r="X170" i="6"/>
  <c r="AW170" i="6"/>
  <c r="AX170" i="6"/>
  <c r="AY170" i="6"/>
  <c r="BA170" i="6"/>
  <c r="BB170" i="6"/>
  <c r="M171" i="6"/>
  <c r="N171" i="6"/>
  <c r="O171" i="6"/>
  <c r="P171" i="6"/>
  <c r="Q171" i="6"/>
  <c r="R171" i="6"/>
  <c r="AS171" i="6"/>
  <c r="AT171" i="6"/>
  <c r="AU171" i="6"/>
  <c r="AV171" i="6"/>
  <c r="AW171" i="6"/>
  <c r="AX171" i="6"/>
  <c r="AY171" i="6"/>
  <c r="BA171" i="6"/>
  <c r="BB171" i="6"/>
  <c r="M172" i="6"/>
  <c r="N172" i="6"/>
  <c r="O172" i="6"/>
  <c r="P172" i="6"/>
  <c r="Q172" i="6"/>
  <c r="R172" i="6"/>
  <c r="AS172" i="6"/>
  <c r="AT172" i="6"/>
  <c r="AU172" i="6"/>
  <c r="AV172" i="6"/>
  <c r="AW172" i="6"/>
  <c r="AX172" i="6"/>
  <c r="AY172" i="6"/>
  <c r="BA172" i="6"/>
  <c r="BB172" i="6"/>
  <c r="M173" i="6"/>
  <c r="N173" i="6"/>
  <c r="O173" i="6"/>
  <c r="P173" i="6"/>
  <c r="Q173" i="6"/>
  <c r="R173" i="6"/>
  <c r="AS173" i="6"/>
  <c r="AT173" i="6"/>
  <c r="AU173" i="6"/>
  <c r="AV173" i="6"/>
  <c r="AW173" i="6"/>
  <c r="AX173" i="6"/>
  <c r="AY173" i="6"/>
  <c r="BA173" i="6"/>
  <c r="BB173" i="6"/>
  <c r="M174" i="6"/>
  <c r="N174" i="6"/>
  <c r="O174" i="6"/>
  <c r="P174" i="6"/>
  <c r="Q174" i="6"/>
  <c r="R174" i="6"/>
  <c r="AS174" i="6"/>
  <c r="AT174" i="6"/>
  <c r="AU174" i="6"/>
  <c r="AV174" i="6"/>
  <c r="AW174" i="6"/>
  <c r="AX174" i="6"/>
  <c r="AY174" i="6"/>
  <c r="BA174" i="6"/>
  <c r="BB174" i="6"/>
  <c r="M175" i="6"/>
  <c r="N175" i="6"/>
  <c r="O175" i="6"/>
  <c r="P175" i="6"/>
  <c r="Q175" i="6"/>
  <c r="R175" i="6"/>
  <c r="AS175" i="6"/>
  <c r="AT175" i="6"/>
  <c r="AU175" i="6"/>
  <c r="AV175" i="6"/>
  <c r="AW175" i="6"/>
  <c r="AX175" i="6"/>
  <c r="AY175" i="6"/>
  <c r="BA175" i="6"/>
  <c r="BB175" i="6"/>
  <c r="M176" i="6"/>
  <c r="N176" i="6"/>
  <c r="O176" i="6"/>
  <c r="P176" i="6"/>
  <c r="Q176" i="6"/>
  <c r="R176" i="6"/>
  <c r="AS176" i="6"/>
  <c r="AT176" i="6"/>
  <c r="AU176" i="6"/>
  <c r="AV176" i="6"/>
  <c r="AW176" i="6"/>
  <c r="AX176" i="6"/>
  <c r="AY176" i="6"/>
  <c r="BA176" i="6"/>
  <c r="BB176" i="6"/>
  <c r="M177" i="6"/>
  <c r="N177" i="6"/>
  <c r="O177" i="6"/>
  <c r="P177" i="6"/>
  <c r="Q177" i="6"/>
  <c r="R177" i="6"/>
  <c r="AS177" i="6"/>
  <c r="AT177" i="6"/>
  <c r="AU177" i="6"/>
  <c r="AV177" i="6"/>
  <c r="AW177" i="6"/>
  <c r="AX177" i="6"/>
  <c r="AY177" i="6"/>
  <c r="BA177" i="6"/>
  <c r="BB177" i="6"/>
  <c r="M178" i="6"/>
  <c r="N178" i="6"/>
  <c r="O178" i="6"/>
  <c r="P178" i="6"/>
  <c r="Q178" i="6"/>
  <c r="R178" i="6"/>
  <c r="AS178" i="6"/>
  <c r="AT178" i="6"/>
  <c r="AU178" i="6"/>
  <c r="AV178" i="6"/>
  <c r="AW178" i="6"/>
  <c r="AX178" i="6"/>
  <c r="AY178" i="6"/>
  <c r="BA178" i="6"/>
  <c r="BB178" i="6"/>
  <c r="M179" i="6"/>
  <c r="N179" i="6"/>
  <c r="O179" i="6"/>
  <c r="P179" i="6"/>
  <c r="Q179" i="6"/>
  <c r="R179" i="6"/>
  <c r="AS179" i="6"/>
  <c r="AT179" i="6"/>
  <c r="AU179" i="6"/>
  <c r="AV179" i="6"/>
  <c r="AW179" i="6"/>
  <c r="AX179" i="6"/>
  <c r="AY179" i="6"/>
  <c r="BA179" i="6"/>
  <c r="BB179" i="6"/>
  <c r="BG179" i="6"/>
  <c r="AW180" i="6"/>
  <c r="AX180" i="6"/>
  <c r="AY180" i="6"/>
  <c r="M181" i="6"/>
  <c r="N181" i="6"/>
  <c r="O181" i="6"/>
  <c r="P181" i="6"/>
  <c r="Q181" i="6"/>
  <c r="R181" i="6"/>
  <c r="AS181" i="6"/>
  <c r="AT181" i="6"/>
  <c r="AU181" i="6"/>
  <c r="AV181" i="6"/>
  <c r="AW181" i="6"/>
  <c r="AX181" i="6"/>
  <c r="AY181" i="6"/>
  <c r="BA181" i="6"/>
  <c r="BB181" i="6"/>
  <c r="M182" i="6"/>
  <c r="N182" i="6"/>
  <c r="O182" i="6"/>
  <c r="P182" i="6"/>
  <c r="Q182" i="6"/>
  <c r="R182" i="6"/>
  <c r="AS182" i="6"/>
  <c r="AT182" i="6"/>
  <c r="AU182" i="6"/>
  <c r="AV182" i="6"/>
  <c r="AW182" i="6"/>
  <c r="AX182" i="6"/>
  <c r="AY182" i="6"/>
  <c r="BA182" i="6"/>
  <c r="BB182" i="6"/>
  <c r="M183" i="6"/>
  <c r="N183" i="6"/>
  <c r="O183" i="6"/>
  <c r="P183" i="6"/>
  <c r="Q183" i="6"/>
  <c r="R183" i="6"/>
  <c r="AS183" i="6"/>
  <c r="AT183" i="6"/>
  <c r="AU183" i="6"/>
  <c r="AV183" i="6"/>
  <c r="AW183" i="6"/>
  <c r="AX183" i="6"/>
  <c r="AY183" i="6"/>
  <c r="BA183" i="6"/>
  <c r="BB183" i="6"/>
  <c r="M184" i="6"/>
  <c r="N184" i="6"/>
  <c r="O184" i="6"/>
  <c r="P184" i="6"/>
  <c r="Q184" i="6"/>
  <c r="R184" i="6"/>
  <c r="AS184" i="6"/>
  <c r="AT184" i="6"/>
  <c r="AU184" i="6"/>
  <c r="AV184" i="6"/>
  <c r="AW184" i="6"/>
  <c r="AX184" i="6"/>
  <c r="AY184" i="6"/>
  <c r="BA184" i="6"/>
  <c r="BB184" i="6"/>
  <c r="M185" i="6"/>
  <c r="N185" i="6"/>
  <c r="O185" i="6"/>
  <c r="P185" i="6"/>
  <c r="Q185" i="6"/>
  <c r="R185" i="6"/>
  <c r="AS185" i="6"/>
  <c r="AT185" i="6"/>
  <c r="AU185" i="6"/>
  <c r="AV185" i="6"/>
  <c r="AW185" i="6"/>
  <c r="AX185" i="6"/>
  <c r="AY185" i="6"/>
  <c r="BA185" i="6"/>
  <c r="BB185" i="6"/>
  <c r="M186" i="6"/>
  <c r="N186" i="6"/>
  <c r="O186" i="6"/>
  <c r="P186" i="6"/>
  <c r="Q186" i="6"/>
  <c r="R186" i="6"/>
  <c r="AS186" i="6"/>
  <c r="AT186" i="6"/>
  <c r="AU186" i="6"/>
  <c r="AV186" i="6"/>
  <c r="AW186" i="6"/>
  <c r="AX186" i="6"/>
  <c r="AY186" i="6"/>
  <c r="BA186" i="6"/>
  <c r="BB186" i="6"/>
  <c r="M187" i="6"/>
  <c r="N187" i="6"/>
  <c r="O187" i="6"/>
  <c r="P187" i="6"/>
  <c r="Q187" i="6"/>
  <c r="R187" i="6"/>
  <c r="AS187" i="6"/>
  <c r="AT187" i="6"/>
  <c r="AU187" i="6"/>
  <c r="AV187" i="6"/>
  <c r="AW187" i="6"/>
  <c r="AX187" i="6"/>
  <c r="AY187" i="6"/>
  <c r="BA187" i="6"/>
  <c r="BB187" i="6"/>
  <c r="M188" i="6"/>
  <c r="N188" i="6"/>
  <c r="O188" i="6"/>
  <c r="P188" i="6"/>
  <c r="Q188" i="6"/>
  <c r="R188" i="6"/>
  <c r="AS188" i="6"/>
  <c r="AT188" i="6"/>
  <c r="AU188" i="6"/>
  <c r="AV188" i="6"/>
  <c r="AW188" i="6"/>
  <c r="AX188" i="6"/>
  <c r="AY188" i="6"/>
  <c r="BA188" i="6"/>
  <c r="BB188" i="6"/>
  <c r="M189" i="6"/>
  <c r="N189" i="6"/>
  <c r="O189" i="6"/>
  <c r="P189" i="6"/>
  <c r="Q189" i="6"/>
  <c r="R189" i="6"/>
  <c r="AS189" i="6"/>
  <c r="AT189" i="6"/>
  <c r="AU189" i="6"/>
  <c r="AV189" i="6"/>
  <c r="AW189" i="6"/>
  <c r="AX189" i="6"/>
  <c r="AY189" i="6"/>
  <c r="BA189" i="6"/>
  <c r="BB189" i="6"/>
  <c r="M190" i="6"/>
  <c r="N190" i="6"/>
  <c r="O190" i="6"/>
  <c r="P190" i="6"/>
  <c r="Q190" i="6"/>
  <c r="R190" i="6"/>
  <c r="AS190" i="6"/>
  <c r="AT190" i="6"/>
  <c r="AU190" i="6"/>
  <c r="AV190" i="6"/>
  <c r="AW190" i="6"/>
  <c r="AX190" i="6"/>
  <c r="AY190" i="6"/>
  <c r="BA190" i="6"/>
  <c r="BB190" i="6"/>
  <c r="BG190" i="6"/>
  <c r="X191" i="6"/>
  <c r="AW191" i="6"/>
  <c r="AX191" i="6"/>
  <c r="AY191" i="6"/>
  <c r="M192" i="6"/>
  <c r="N192" i="6"/>
  <c r="O192" i="6"/>
  <c r="P192" i="6"/>
  <c r="Q192" i="6"/>
  <c r="R192" i="6"/>
  <c r="AS192" i="6"/>
  <c r="AT192" i="6"/>
  <c r="AU192" i="6"/>
  <c r="AV192" i="6"/>
  <c r="AW192" i="6"/>
  <c r="AX192" i="6"/>
  <c r="AY192" i="6"/>
  <c r="BA192" i="6"/>
  <c r="BB192" i="6"/>
  <c r="M193" i="6"/>
  <c r="N193" i="6"/>
  <c r="O193" i="6"/>
  <c r="P193" i="6"/>
  <c r="Q193" i="6"/>
  <c r="R193" i="6"/>
  <c r="AS193" i="6"/>
  <c r="AT193" i="6"/>
  <c r="AU193" i="6"/>
  <c r="AV193" i="6"/>
  <c r="AW193" i="6"/>
  <c r="AX193" i="6"/>
  <c r="AY193" i="6"/>
  <c r="BA193" i="6"/>
  <c r="BB193" i="6"/>
  <c r="M194" i="6"/>
  <c r="N194" i="6"/>
  <c r="O194" i="6"/>
  <c r="P194" i="6"/>
  <c r="Q194" i="6"/>
  <c r="R194" i="6"/>
  <c r="AS194" i="6"/>
  <c r="AT194" i="6"/>
  <c r="AU194" i="6"/>
  <c r="AV194" i="6"/>
  <c r="AW194" i="6"/>
  <c r="AX194" i="6"/>
  <c r="AY194" i="6"/>
  <c r="BA194" i="6"/>
  <c r="BB194" i="6"/>
  <c r="M195" i="6"/>
  <c r="N195" i="6"/>
  <c r="O195" i="6"/>
  <c r="P195" i="6"/>
  <c r="Q195" i="6"/>
  <c r="R195" i="6"/>
  <c r="AS195" i="6"/>
  <c r="AT195" i="6"/>
  <c r="AU195" i="6"/>
  <c r="AV195" i="6"/>
  <c r="AW195" i="6"/>
  <c r="AX195" i="6"/>
  <c r="AY195" i="6"/>
  <c r="BA195" i="6"/>
  <c r="BB195" i="6"/>
  <c r="M196" i="6"/>
  <c r="N196" i="6"/>
  <c r="O196" i="6"/>
  <c r="P196" i="6"/>
  <c r="Q196" i="6"/>
  <c r="R196" i="6"/>
  <c r="AS196" i="6"/>
  <c r="AT196" i="6"/>
  <c r="AU196" i="6"/>
  <c r="AV196" i="6"/>
  <c r="AW196" i="6"/>
  <c r="AX196" i="6"/>
  <c r="AY196" i="6"/>
  <c r="BA196" i="6"/>
  <c r="BB196" i="6"/>
  <c r="BG196" i="6"/>
  <c r="M198" i="6"/>
  <c r="N198" i="6"/>
  <c r="O198" i="6"/>
  <c r="P198" i="6"/>
  <c r="Q198" i="6"/>
  <c r="R198" i="6"/>
  <c r="AS198" i="6"/>
  <c r="AT198" i="6"/>
  <c r="AU198" i="6"/>
  <c r="AV198" i="6"/>
  <c r="AW198" i="6"/>
  <c r="AX198" i="6"/>
  <c r="AY198" i="6"/>
  <c r="BA198" i="6"/>
  <c r="BB198" i="6"/>
  <c r="M199" i="6"/>
  <c r="N199" i="6"/>
  <c r="O199" i="6"/>
  <c r="P199" i="6"/>
  <c r="Q199" i="6"/>
  <c r="R199" i="6"/>
  <c r="AS199" i="6"/>
  <c r="AT199" i="6"/>
  <c r="AU199" i="6"/>
  <c r="AV199" i="6"/>
  <c r="AW199" i="6"/>
  <c r="AX199" i="6"/>
  <c r="AY199" i="6"/>
  <c r="BA199" i="6"/>
  <c r="BB199" i="6"/>
  <c r="M200" i="6"/>
  <c r="N200" i="6"/>
  <c r="O200" i="6"/>
  <c r="P200" i="6"/>
  <c r="Q200" i="6"/>
  <c r="R200" i="6"/>
  <c r="AS200" i="6"/>
  <c r="AT200" i="6"/>
  <c r="AU200" i="6"/>
  <c r="AV200" i="6"/>
  <c r="AW200" i="6"/>
  <c r="AX200" i="6"/>
  <c r="AY200" i="6"/>
  <c r="BA200" i="6"/>
  <c r="BB200" i="6"/>
  <c r="M201" i="6"/>
  <c r="N201" i="6"/>
  <c r="O201" i="6"/>
  <c r="P201" i="6"/>
  <c r="Q201" i="6"/>
  <c r="R201" i="6"/>
  <c r="AS201" i="6"/>
  <c r="AT201" i="6"/>
  <c r="AU201" i="6"/>
  <c r="AV201" i="6"/>
  <c r="AW201" i="6"/>
  <c r="AX201" i="6"/>
  <c r="AY201" i="6"/>
  <c r="BA201" i="6"/>
  <c r="BB201" i="6"/>
  <c r="M202" i="6"/>
  <c r="N202" i="6"/>
  <c r="O202" i="6"/>
  <c r="P202" i="6"/>
  <c r="Q202" i="6"/>
  <c r="R202" i="6"/>
  <c r="AS202" i="6"/>
  <c r="AT202" i="6"/>
  <c r="AU202" i="6"/>
  <c r="AV202" i="6"/>
  <c r="AW202" i="6"/>
  <c r="AX202" i="6"/>
  <c r="AY202" i="6"/>
  <c r="BA202" i="6"/>
  <c r="BB202" i="6"/>
  <c r="BG202" i="6"/>
  <c r="M204" i="6"/>
  <c r="N204" i="6"/>
  <c r="O204" i="6"/>
  <c r="P204" i="6"/>
  <c r="Q204" i="6"/>
  <c r="R204" i="6"/>
  <c r="AS204" i="6"/>
  <c r="AT204" i="6"/>
  <c r="AU204" i="6"/>
  <c r="AV204" i="6"/>
  <c r="AW204" i="6"/>
  <c r="AX204" i="6"/>
  <c r="AY204" i="6"/>
  <c r="BA204" i="6"/>
  <c r="BB204" i="6"/>
  <c r="M205" i="6"/>
  <c r="N205" i="6"/>
  <c r="O205" i="6"/>
  <c r="P205" i="6"/>
  <c r="Q205" i="6"/>
  <c r="R205" i="6"/>
  <c r="AS205" i="6"/>
  <c r="AT205" i="6"/>
  <c r="AU205" i="6"/>
  <c r="AV205" i="6"/>
  <c r="AW205" i="6"/>
  <c r="AX205" i="6"/>
  <c r="AY205" i="6"/>
  <c r="BA205" i="6"/>
  <c r="BB205" i="6"/>
  <c r="M206" i="6"/>
  <c r="N206" i="6"/>
  <c r="O206" i="6"/>
  <c r="P206" i="6"/>
  <c r="Q206" i="6"/>
  <c r="R206" i="6"/>
  <c r="AS206" i="6"/>
  <c r="AT206" i="6"/>
  <c r="AU206" i="6"/>
  <c r="AV206" i="6"/>
  <c r="X206" i="6"/>
  <c r="AW206" i="6"/>
  <c r="AX206" i="6"/>
  <c r="AY206" i="6"/>
  <c r="BA206" i="6"/>
  <c r="BB206" i="6"/>
  <c r="M207" i="6"/>
  <c r="N207" i="6"/>
  <c r="O207" i="6"/>
  <c r="P207" i="6"/>
  <c r="Q207" i="6"/>
  <c r="R207" i="6"/>
  <c r="AS207" i="6"/>
  <c r="AT207" i="6"/>
  <c r="AU207" i="6"/>
  <c r="AV207" i="6"/>
  <c r="AW207" i="6"/>
  <c r="AX207" i="6"/>
  <c r="AY207" i="6"/>
  <c r="BA207" i="6"/>
  <c r="BB207" i="6"/>
  <c r="M208" i="6"/>
  <c r="N208" i="6"/>
  <c r="O208" i="6"/>
  <c r="P208" i="6"/>
  <c r="Q208" i="6"/>
  <c r="R208" i="6"/>
  <c r="AS208" i="6"/>
  <c r="AT208" i="6"/>
  <c r="AU208" i="6"/>
  <c r="AV208" i="6"/>
  <c r="AW208" i="6"/>
  <c r="AX208" i="6"/>
  <c r="AY208" i="6"/>
  <c r="BA208" i="6"/>
  <c r="BB208" i="6"/>
  <c r="M210" i="6"/>
  <c r="N210" i="6"/>
  <c r="O210" i="6"/>
  <c r="P210" i="6"/>
  <c r="Q210" i="6"/>
  <c r="R210" i="6"/>
  <c r="AS210" i="6"/>
  <c r="AT210" i="6"/>
  <c r="AU210" i="6"/>
  <c r="AV210" i="6"/>
  <c r="X210" i="6"/>
  <c r="AW210" i="6"/>
  <c r="AX210" i="6"/>
  <c r="AY210" i="6"/>
  <c r="BA210" i="6"/>
  <c r="BB210" i="6"/>
  <c r="M211" i="6"/>
  <c r="N211" i="6"/>
  <c r="O211" i="6"/>
  <c r="P211" i="6"/>
  <c r="Q211" i="6"/>
  <c r="R211" i="6"/>
  <c r="AS211" i="6"/>
  <c r="AT211" i="6"/>
  <c r="AU211" i="6"/>
  <c r="AV211" i="6"/>
  <c r="AW211" i="6"/>
  <c r="AX211" i="6"/>
  <c r="AY211" i="6"/>
  <c r="BA211" i="6"/>
  <c r="BB211" i="6"/>
  <c r="BG211" i="6"/>
  <c r="M213" i="6"/>
  <c r="N213" i="6"/>
  <c r="O213" i="6"/>
  <c r="P213" i="6"/>
  <c r="Q213" i="6"/>
  <c r="R213" i="6"/>
  <c r="AS213" i="6"/>
  <c r="AT213" i="6"/>
  <c r="AU213" i="6"/>
  <c r="AV213" i="6"/>
  <c r="AW213" i="6"/>
  <c r="AX213" i="6"/>
  <c r="AY213" i="6"/>
  <c r="BA213" i="6"/>
  <c r="BB213" i="6"/>
  <c r="M214" i="6"/>
  <c r="N214" i="6"/>
  <c r="O214" i="6"/>
  <c r="P214" i="6"/>
  <c r="Q214" i="6"/>
  <c r="R214" i="6"/>
  <c r="AS214" i="6"/>
  <c r="AT214" i="6"/>
  <c r="AU214" i="6"/>
  <c r="AV214" i="6"/>
  <c r="AW214" i="6"/>
  <c r="AX214" i="6"/>
  <c r="AY214" i="6"/>
  <c r="BA214" i="6"/>
  <c r="BB214" i="6"/>
  <c r="M215" i="6"/>
  <c r="N215" i="6"/>
  <c r="O215" i="6"/>
  <c r="P215" i="6"/>
  <c r="Q215" i="6"/>
  <c r="R215" i="6"/>
  <c r="AS215" i="6"/>
  <c r="AT215" i="6"/>
  <c r="AU215" i="6"/>
  <c r="AV215" i="6"/>
  <c r="AW215" i="6"/>
  <c r="AX215" i="6"/>
  <c r="AY215" i="6"/>
  <c r="BA215" i="6"/>
  <c r="BB215" i="6"/>
  <c r="M216" i="6"/>
  <c r="N216" i="6"/>
  <c r="O216" i="6"/>
  <c r="P216" i="6"/>
  <c r="Q216" i="6"/>
  <c r="R216" i="6"/>
  <c r="AS216" i="6"/>
  <c r="AT216" i="6"/>
  <c r="AU216" i="6"/>
  <c r="AV216" i="6"/>
  <c r="AW216" i="6"/>
  <c r="AX216" i="6"/>
  <c r="AY216" i="6"/>
  <c r="BA216" i="6"/>
  <c r="BB216" i="6"/>
  <c r="M217" i="6"/>
  <c r="N217" i="6"/>
  <c r="O217" i="6"/>
  <c r="P217" i="6"/>
  <c r="Q217" i="6"/>
  <c r="R217" i="6"/>
  <c r="AS217" i="6"/>
  <c r="AT217" i="6"/>
  <c r="AU217" i="6"/>
  <c r="AV217" i="6"/>
  <c r="AW217" i="6"/>
  <c r="AX217" i="6"/>
  <c r="AY217" i="6"/>
  <c r="BA217" i="6"/>
  <c r="BB217" i="6"/>
  <c r="M218" i="6"/>
  <c r="N218" i="6"/>
  <c r="O218" i="6"/>
  <c r="P218" i="6"/>
  <c r="Q218" i="6"/>
  <c r="R218" i="6"/>
  <c r="AS218" i="6"/>
  <c r="AT218" i="6"/>
  <c r="AU218" i="6"/>
  <c r="AV218" i="6"/>
  <c r="AW218" i="6"/>
  <c r="AX218" i="6"/>
  <c r="AY218" i="6"/>
  <c r="BA218" i="6"/>
  <c r="BB218" i="6"/>
  <c r="M219" i="6"/>
  <c r="N219" i="6"/>
  <c r="O219" i="6"/>
  <c r="P219" i="6"/>
  <c r="Q219" i="6"/>
  <c r="R219" i="6"/>
  <c r="AS219" i="6"/>
  <c r="AT219" i="6"/>
  <c r="AU219" i="6"/>
  <c r="AV219" i="6"/>
  <c r="AW219" i="6"/>
  <c r="AX219" i="6"/>
  <c r="AY219" i="6"/>
  <c r="BA219" i="6"/>
  <c r="BB219" i="6"/>
  <c r="M220" i="6"/>
  <c r="N220" i="6"/>
  <c r="O220" i="6"/>
  <c r="P220" i="6"/>
  <c r="Q220" i="6"/>
  <c r="R220" i="6"/>
  <c r="AS220" i="6"/>
  <c r="AT220" i="6"/>
  <c r="AU220" i="6"/>
  <c r="AV220" i="6"/>
  <c r="AW220" i="6"/>
  <c r="AX220" i="6"/>
  <c r="AY220" i="6"/>
  <c r="BA220" i="6"/>
  <c r="BB220" i="6"/>
  <c r="BG220" i="6"/>
  <c r="M222" i="6"/>
  <c r="N222" i="6"/>
  <c r="O222" i="6"/>
  <c r="P222" i="6"/>
  <c r="Q222" i="6"/>
  <c r="R222" i="6"/>
  <c r="AS222" i="6"/>
  <c r="AT222" i="6"/>
  <c r="AU222" i="6"/>
  <c r="AV222" i="6"/>
  <c r="AW222" i="6"/>
  <c r="AX222" i="6"/>
  <c r="AY222" i="6"/>
  <c r="BA222" i="6"/>
  <c r="BB222" i="6"/>
  <c r="M223" i="6"/>
  <c r="N223" i="6"/>
  <c r="O223" i="6"/>
  <c r="P223" i="6"/>
  <c r="Q223" i="6"/>
  <c r="R223" i="6"/>
  <c r="AS223" i="6"/>
  <c r="AT223" i="6"/>
  <c r="AU223" i="6"/>
  <c r="AV223" i="6"/>
  <c r="AW223" i="6"/>
  <c r="AX223" i="6"/>
  <c r="AY223" i="6"/>
  <c r="BA223" i="6"/>
  <c r="BB223" i="6"/>
  <c r="M224" i="6"/>
  <c r="N224" i="6"/>
  <c r="O224" i="6"/>
  <c r="P224" i="6"/>
  <c r="Q224" i="6"/>
  <c r="R224" i="6"/>
  <c r="AS224" i="6"/>
  <c r="AT224" i="6"/>
  <c r="AU224" i="6"/>
  <c r="AV224" i="6"/>
  <c r="AW224" i="6"/>
  <c r="AX224" i="6"/>
  <c r="AY224" i="6"/>
  <c r="BA224" i="6"/>
  <c r="BB224" i="6"/>
  <c r="BG224" i="6"/>
  <c r="E226" i="6"/>
  <c r="H226" i="6"/>
  <c r="M226" i="6"/>
  <c r="N226" i="6"/>
  <c r="O226" i="6"/>
  <c r="P226" i="6"/>
  <c r="Q226" i="6"/>
  <c r="R226" i="6"/>
  <c r="AS226" i="6"/>
  <c r="AT226" i="6"/>
  <c r="AU226" i="6"/>
  <c r="AV226" i="6"/>
  <c r="AW226" i="6"/>
  <c r="AX226" i="6"/>
  <c r="AY226" i="6"/>
  <c r="BA226" i="6"/>
  <c r="BB226" i="6"/>
  <c r="E227" i="6"/>
  <c r="H227" i="6"/>
  <c r="M227" i="6"/>
  <c r="N227" i="6"/>
  <c r="O227" i="6"/>
  <c r="P227" i="6"/>
  <c r="Q227" i="6"/>
  <c r="R227" i="6"/>
  <c r="AS227" i="6"/>
  <c r="AT227" i="6"/>
  <c r="AU227" i="6"/>
  <c r="AV227" i="6"/>
  <c r="AW227" i="6"/>
  <c r="AX227" i="6"/>
  <c r="AY227" i="6"/>
  <c r="BA227" i="6"/>
  <c r="BB227" i="6"/>
  <c r="E228" i="6"/>
  <c r="H228" i="6"/>
  <c r="M228" i="6"/>
  <c r="N228" i="6"/>
  <c r="O228" i="6"/>
  <c r="P228" i="6"/>
  <c r="Q228" i="6"/>
  <c r="R228" i="6"/>
  <c r="AS228" i="6"/>
  <c r="AT228" i="6"/>
  <c r="AU228" i="6"/>
  <c r="AV228" i="6"/>
  <c r="AW228" i="6"/>
  <c r="AX228" i="6"/>
  <c r="AY228" i="6"/>
  <c r="BA228" i="6"/>
  <c r="BB228" i="6"/>
  <c r="E229" i="6"/>
  <c r="H229" i="6"/>
  <c r="M229" i="6"/>
  <c r="N229" i="6"/>
  <c r="O229" i="6"/>
  <c r="P229" i="6"/>
  <c r="Q229" i="6"/>
  <c r="R229" i="6"/>
  <c r="AS229" i="6"/>
  <c r="AT229" i="6"/>
  <c r="AU229" i="6"/>
  <c r="AV229" i="6"/>
  <c r="AW229" i="6"/>
  <c r="AX229" i="6"/>
  <c r="AY229" i="6"/>
  <c r="BA229" i="6"/>
  <c r="BB229" i="6"/>
  <c r="E230" i="6"/>
  <c r="H230" i="6"/>
  <c r="M230" i="6"/>
  <c r="N230" i="6"/>
  <c r="O230" i="6"/>
  <c r="P230" i="6"/>
  <c r="Q230" i="6"/>
  <c r="R230" i="6"/>
  <c r="AS230" i="6"/>
  <c r="AT230" i="6"/>
  <c r="AU230" i="6"/>
  <c r="AV230" i="6"/>
  <c r="AW230" i="6"/>
  <c r="AX230" i="6"/>
  <c r="AY230" i="6"/>
  <c r="BA230" i="6"/>
  <c r="BB230" i="6"/>
  <c r="E231" i="6"/>
  <c r="H231" i="6"/>
  <c r="M231" i="6"/>
  <c r="N231" i="6"/>
  <c r="O231" i="6"/>
  <c r="P231" i="6"/>
  <c r="Q231" i="6"/>
  <c r="R231" i="6"/>
  <c r="AS231" i="6"/>
  <c r="AT231" i="6"/>
  <c r="AU231" i="6"/>
  <c r="AV231" i="6"/>
  <c r="AW231" i="6"/>
  <c r="AX231" i="6"/>
  <c r="AY231" i="6"/>
  <c r="BA231" i="6"/>
  <c r="BB231" i="6"/>
  <c r="E232" i="6"/>
  <c r="H232" i="6"/>
  <c r="M232" i="6"/>
  <c r="N232" i="6"/>
  <c r="O232" i="6"/>
  <c r="P232" i="6"/>
  <c r="Q232" i="6"/>
  <c r="R232" i="6"/>
  <c r="AS232" i="6"/>
  <c r="AT232" i="6"/>
  <c r="AU232" i="6"/>
  <c r="AV232" i="6"/>
  <c r="AW232" i="6"/>
  <c r="AX232" i="6"/>
  <c r="AY232" i="6"/>
  <c r="BA232" i="6"/>
  <c r="BB232" i="6"/>
  <c r="E233" i="6"/>
  <c r="H233" i="6"/>
  <c r="M233" i="6"/>
  <c r="N233" i="6"/>
  <c r="O233" i="6"/>
  <c r="P233" i="6"/>
  <c r="Q233" i="6"/>
  <c r="R233" i="6"/>
  <c r="AS233" i="6"/>
  <c r="AT233" i="6"/>
  <c r="AU233" i="6"/>
  <c r="AV233" i="6"/>
  <c r="AW233" i="6"/>
  <c r="AX233" i="6"/>
  <c r="AY233" i="6"/>
  <c r="BA233" i="6"/>
  <c r="BB233" i="6"/>
  <c r="E234" i="6"/>
  <c r="H234" i="6"/>
  <c r="M234" i="6"/>
  <c r="N234" i="6"/>
  <c r="O234" i="6"/>
  <c r="P234" i="6"/>
  <c r="Q234" i="6"/>
  <c r="R234" i="6"/>
  <c r="AS234" i="6"/>
  <c r="AT234" i="6"/>
  <c r="AU234" i="6"/>
  <c r="AV234" i="6"/>
  <c r="AW234" i="6"/>
  <c r="AX234" i="6"/>
  <c r="AY234" i="6"/>
  <c r="BA234" i="6"/>
  <c r="BB234" i="6"/>
  <c r="BG234" i="6"/>
  <c r="BA236" i="6"/>
  <c r="BB236" i="6"/>
  <c r="BA237" i="6"/>
  <c r="BB237" i="6"/>
  <c r="BA238" i="6"/>
  <c r="BB238" i="6"/>
  <c r="BA239" i="6"/>
  <c r="BB239" i="6"/>
  <c r="BA240" i="6"/>
  <c r="BB240" i="6"/>
  <c r="BA241" i="6"/>
  <c r="BB241" i="6"/>
  <c r="BA242" i="6"/>
  <c r="BB242" i="6"/>
  <c r="BA243" i="6"/>
  <c r="BB243" i="6"/>
  <c r="BA244" i="6"/>
  <c r="BB244" i="6"/>
  <c r="BA245" i="6"/>
  <c r="BB245" i="6"/>
  <c r="BG245" i="6"/>
  <c r="M247" i="6"/>
  <c r="N247" i="6"/>
  <c r="O247" i="6"/>
  <c r="P247" i="6"/>
  <c r="Q247" i="6"/>
  <c r="R247" i="6"/>
  <c r="AS247" i="6"/>
  <c r="AT247" i="6"/>
  <c r="AU247" i="6"/>
  <c r="AV247" i="6"/>
  <c r="AW247" i="6"/>
  <c r="AX247" i="6"/>
  <c r="AY247" i="6"/>
  <c r="BA247" i="6"/>
  <c r="BB247" i="6"/>
  <c r="M248" i="6"/>
  <c r="N248" i="6"/>
  <c r="O248" i="6"/>
  <c r="P248" i="6"/>
  <c r="Q248" i="6"/>
  <c r="R248" i="6"/>
  <c r="AS248" i="6"/>
  <c r="AT248" i="6"/>
  <c r="AU248" i="6"/>
  <c r="AV248" i="6"/>
  <c r="AW248" i="6"/>
  <c r="AX248" i="6"/>
  <c r="AY248" i="6"/>
  <c r="BA248" i="6"/>
  <c r="BB248" i="6"/>
  <c r="M249" i="6"/>
  <c r="N249" i="6"/>
  <c r="O249" i="6"/>
  <c r="P249" i="6"/>
  <c r="Q249" i="6"/>
  <c r="R249" i="6"/>
  <c r="AS249" i="6"/>
  <c r="AT249" i="6"/>
  <c r="AU249" i="6"/>
  <c r="AV249" i="6"/>
  <c r="AW249" i="6"/>
  <c r="AX249" i="6"/>
  <c r="AY249" i="6"/>
  <c r="BA249" i="6"/>
  <c r="BB249" i="6"/>
  <c r="M250" i="6"/>
  <c r="N250" i="6"/>
  <c r="O250" i="6"/>
  <c r="P250" i="6"/>
  <c r="Q250" i="6"/>
  <c r="R250" i="6"/>
  <c r="AS250" i="6"/>
  <c r="AT250" i="6"/>
  <c r="AU250" i="6"/>
  <c r="AV250" i="6"/>
  <c r="AW250" i="6"/>
  <c r="AX250" i="6"/>
  <c r="AY250" i="6"/>
  <c r="BA250" i="6"/>
  <c r="BB250" i="6"/>
  <c r="M251" i="6"/>
  <c r="N251" i="6"/>
  <c r="O251" i="6"/>
  <c r="P251" i="6"/>
  <c r="Q251" i="6"/>
  <c r="R251" i="6"/>
  <c r="AS251" i="6"/>
  <c r="AT251" i="6"/>
  <c r="AU251" i="6"/>
  <c r="AV251" i="6"/>
  <c r="AW251" i="6"/>
  <c r="AX251" i="6"/>
  <c r="AY251" i="6"/>
  <c r="BA251" i="6"/>
  <c r="BB251" i="6"/>
  <c r="M252" i="6"/>
  <c r="N252" i="6"/>
  <c r="O252" i="6"/>
  <c r="P252" i="6"/>
  <c r="Q252" i="6"/>
  <c r="R252" i="6"/>
  <c r="AS252" i="6"/>
  <c r="AT252" i="6"/>
  <c r="AU252" i="6"/>
  <c r="AV252" i="6"/>
  <c r="AW252" i="6"/>
  <c r="AX252" i="6"/>
  <c r="AY252" i="6"/>
  <c r="BA252" i="6"/>
  <c r="BB252" i="6"/>
  <c r="M253" i="6"/>
  <c r="N253" i="6"/>
  <c r="O253" i="6"/>
  <c r="P253" i="6"/>
  <c r="Q253" i="6"/>
  <c r="R253" i="6"/>
  <c r="AS253" i="6"/>
  <c r="AT253" i="6"/>
  <c r="AU253" i="6"/>
  <c r="AV253" i="6"/>
  <c r="AW253" i="6"/>
  <c r="AX253" i="6"/>
  <c r="AY253" i="6"/>
  <c r="BA253" i="6"/>
  <c r="BB253" i="6"/>
  <c r="M254" i="6"/>
  <c r="N254" i="6"/>
  <c r="O254" i="6"/>
  <c r="P254" i="6"/>
  <c r="Q254" i="6"/>
  <c r="R254" i="6"/>
  <c r="AS254" i="6"/>
  <c r="AT254" i="6"/>
  <c r="AU254" i="6"/>
  <c r="AV254" i="6"/>
  <c r="AW254" i="6"/>
  <c r="AX254" i="6"/>
  <c r="AY254" i="6"/>
  <c r="BA254" i="6"/>
  <c r="BB254" i="6"/>
  <c r="M255" i="6"/>
  <c r="N255" i="6"/>
  <c r="O255" i="6"/>
  <c r="P255" i="6"/>
  <c r="Q255" i="6"/>
  <c r="R255" i="6"/>
  <c r="AS255" i="6"/>
  <c r="AT255" i="6"/>
  <c r="AU255" i="6"/>
  <c r="AV255" i="6"/>
  <c r="AW255" i="6"/>
  <c r="AX255" i="6"/>
  <c r="AY255" i="6"/>
  <c r="BA255" i="6"/>
  <c r="BB255" i="6"/>
  <c r="M256" i="6"/>
  <c r="N256" i="6"/>
  <c r="O256" i="6"/>
  <c r="P256" i="6"/>
  <c r="Q256" i="6"/>
  <c r="R256" i="6"/>
  <c r="AS256" i="6"/>
  <c r="AT256" i="6"/>
  <c r="AU256" i="6"/>
  <c r="AV256" i="6"/>
  <c r="AW256" i="6"/>
  <c r="AX256" i="6"/>
  <c r="AY256" i="6"/>
  <c r="BA256" i="6"/>
  <c r="BB256" i="6"/>
  <c r="M257" i="6"/>
  <c r="N257" i="6"/>
  <c r="O257" i="6"/>
  <c r="P257" i="6"/>
  <c r="Q257" i="6"/>
  <c r="R257" i="6"/>
  <c r="AS257" i="6"/>
  <c r="AT257" i="6"/>
  <c r="AU257" i="6"/>
  <c r="AV257" i="6"/>
  <c r="AW257" i="6"/>
  <c r="AX257" i="6"/>
  <c r="AY257" i="6"/>
  <c r="BA257" i="6"/>
  <c r="BB257" i="6"/>
  <c r="M258" i="6"/>
  <c r="N258" i="6"/>
  <c r="O258" i="6"/>
  <c r="P258" i="6"/>
  <c r="Q258" i="6"/>
  <c r="R258" i="6"/>
  <c r="AS258" i="6"/>
  <c r="AT258" i="6"/>
  <c r="AU258" i="6"/>
  <c r="AV258" i="6"/>
  <c r="AW258" i="6"/>
  <c r="AX258" i="6"/>
  <c r="AY258" i="6"/>
  <c r="BA258" i="6"/>
  <c r="BB258" i="6"/>
  <c r="M259" i="6"/>
  <c r="N259" i="6"/>
  <c r="O259" i="6"/>
  <c r="P259" i="6"/>
  <c r="Q259" i="6"/>
  <c r="R259" i="6"/>
  <c r="AS259" i="6"/>
  <c r="AT259" i="6"/>
  <c r="AU259" i="6"/>
  <c r="AV259" i="6"/>
  <c r="AW259" i="6"/>
  <c r="AX259" i="6"/>
  <c r="AY259" i="6"/>
  <c r="BA259" i="6"/>
  <c r="BB259" i="6"/>
  <c r="M261" i="6"/>
  <c r="N261" i="6"/>
  <c r="O261" i="6"/>
  <c r="P261" i="6"/>
  <c r="Q261" i="6"/>
  <c r="R261" i="6"/>
  <c r="AS261" i="6"/>
  <c r="AT261" i="6"/>
  <c r="AU261" i="6"/>
  <c r="AV261" i="6"/>
  <c r="AW261" i="6"/>
  <c r="AX261" i="6"/>
  <c r="AY261" i="6"/>
  <c r="BA261" i="6"/>
  <c r="BB261" i="6"/>
  <c r="M262" i="6"/>
  <c r="N262" i="6"/>
  <c r="O262" i="6"/>
  <c r="P262" i="6"/>
  <c r="Q262" i="6"/>
  <c r="R262" i="6"/>
  <c r="AS262" i="6"/>
  <c r="AT262" i="6"/>
  <c r="AU262" i="6"/>
  <c r="AV262" i="6"/>
  <c r="AW262" i="6"/>
  <c r="AX262" i="6"/>
  <c r="AY262" i="6"/>
  <c r="BA262" i="6"/>
  <c r="BB262" i="6"/>
  <c r="BG262" i="6"/>
  <c r="M264" i="6"/>
  <c r="N264" i="6"/>
  <c r="O264" i="6"/>
  <c r="P264" i="6"/>
  <c r="Q264" i="6"/>
  <c r="R264" i="6"/>
  <c r="AS264" i="6"/>
  <c r="AT264" i="6"/>
  <c r="AU264" i="6"/>
  <c r="AV264" i="6"/>
  <c r="AW264" i="6"/>
  <c r="AX264" i="6"/>
  <c r="AY264" i="6"/>
  <c r="BA264" i="6"/>
  <c r="BB264" i="6"/>
  <c r="M265" i="6"/>
  <c r="N265" i="6"/>
  <c r="O265" i="6"/>
  <c r="P265" i="6"/>
  <c r="Q265" i="6"/>
  <c r="R265" i="6"/>
  <c r="AS265" i="6"/>
  <c r="AT265" i="6"/>
  <c r="AU265" i="6"/>
  <c r="AV265" i="6"/>
  <c r="AW265" i="6"/>
  <c r="AX265" i="6"/>
  <c r="AY265" i="6"/>
  <c r="BA265" i="6"/>
  <c r="BB265" i="6"/>
  <c r="M266" i="6"/>
  <c r="N266" i="6"/>
  <c r="O266" i="6"/>
  <c r="P266" i="6"/>
  <c r="Q266" i="6"/>
  <c r="R266" i="6"/>
  <c r="AS266" i="6"/>
  <c r="AT266" i="6"/>
  <c r="AU266" i="6"/>
  <c r="AV266" i="6"/>
  <c r="AW266" i="6"/>
  <c r="AX266" i="6"/>
  <c r="AY266" i="6"/>
  <c r="BA266" i="6"/>
  <c r="BB266" i="6"/>
  <c r="M267" i="6"/>
  <c r="N267" i="6"/>
  <c r="O267" i="6"/>
  <c r="P267" i="6"/>
  <c r="Q267" i="6"/>
  <c r="R267" i="6"/>
  <c r="AS267" i="6"/>
  <c r="AT267" i="6"/>
  <c r="AU267" i="6"/>
  <c r="AV267" i="6"/>
  <c r="AW267" i="6"/>
  <c r="AX267" i="6"/>
  <c r="AY267" i="6"/>
  <c r="BA267" i="6"/>
  <c r="BB267" i="6"/>
  <c r="M268" i="6"/>
  <c r="N268" i="6"/>
  <c r="O268" i="6"/>
  <c r="P268" i="6"/>
  <c r="Q268" i="6"/>
  <c r="R268" i="6"/>
  <c r="AS268" i="6"/>
  <c r="AT268" i="6"/>
  <c r="AU268" i="6"/>
  <c r="AV268" i="6"/>
  <c r="AW268" i="6"/>
  <c r="AX268" i="6"/>
  <c r="AY268" i="6"/>
  <c r="BA268" i="6"/>
  <c r="BB268" i="6"/>
  <c r="M269" i="6"/>
  <c r="N269" i="6"/>
  <c r="O269" i="6"/>
  <c r="P269" i="6"/>
  <c r="Q269" i="6"/>
  <c r="R269" i="6"/>
  <c r="AS269" i="6"/>
  <c r="AT269" i="6"/>
  <c r="AU269" i="6"/>
  <c r="AV269" i="6"/>
  <c r="AW269" i="6"/>
  <c r="AX269" i="6"/>
  <c r="AY269" i="6"/>
  <c r="BA269" i="6"/>
  <c r="BB269" i="6"/>
  <c r="M270" i="6"/>
  <c r="N270" i="6"/>
  <c r="O270" i="6"/>
  <c r="P270" i="6"/>
  <c r="Q270" i="6"/>
  <c r="R270" i="6"/>
  <c r="AS270" i="6"/>
  <c r="AT270" i="6"/>
  <c r="AU270" i="6"/>
  <c r="AV270" i="6"/>
  <c r="AW270" i="6"/>
  <c r="AX270" i="6"/>
  <c r="AY270" i="6"/>
  <c r="BA270" i="6"/>
  <c r="BB270" i="6"/>
  <c r="M271" i="6"/>
  <c r="N271" i="6"/>
  <c r="O271" i="6"/>
  <c r="P271" i="6"/>
  <c r="Q271" i="6"/>
  <c r="R271" i="6"/>
  <c r="AS271" i="6"/>
  <c r="AT271" i="6"/>
  <c r="AU271" i="6"/>
  <c r="AV271" i="6"/>
  <c r="AW271" i="6"/>
  <c r="AX271" i="6"/>
  <c r="AY271" i="6"/>
  <c r="BA271" i="6"/>
  <c r="BB271" i="6"/>
  <c r="M272" i="6"/>
  <c r="N272" i="6"/>
  <c r="O272" i="6"/>
  <c r="P272" i="6"/>
  <c r="Q272" i="6"/>
  <c r="R272" i="6"/>
  <c r="AS272" i="6"/>
  <c r="AT272" i="6"/>
  <c r="AU272" i="6"/>
  <c r="AV272" i="6"/>
  <c r="AW272" i="6"/>
  <c r="AX272" i="6"/>
  <c r="AY272" i="6"/>
  <c r="BA272" i="6"/>
  <c r="BB272" i="6"/>
  <c r="BG272" i="6"/>
  <c r="M274" i="6"/>
  <c r="N274" i="6"/>
  <c r="O274" i="6"/>
  <c r="P274" i="6"/>
  <c r="Q274" i="6"/>
  <c r="R274" i="6"/>
  <c r="AS274" i="6"/>
  <c r="AT274" i="6"/>
  <c r="AU274" i="6"/>
  <c r="AV274" i="6"/>
  <c r="AW274" i="6"/>
  <c r="AX274" i="6"/>
  <c r="AY274" i="6"/>
  <c r="BA274" i="6"/>
  <c r="BB274" i="6"/>
  <c r="M275" i="6"/>
  <c r="N275" i="6"/>
  <c r="O275" i="6"/>
  <c r="P275" i="6"/>
  <c r="Q275" i="6"/>
  <c r="R275" i="6"/>
  <c r="AS275" i="6"/>
  <c r="AT275" i="6"/>
  <c r="AU275" i="6"/>
  <c r="AV275" i="6"/>
  <c r="AW275" i="6"/>
  <c r="AX275" i="6"/>
  <c r="AY275" i="6"/>
  <c r="BA275" i="6"/>
  <c r="BB275" i="6"/>
  <c r="M276" i="6"/>
  <c r="N276" i="6"/>
  <c r="O276" i="6"/>
  <c r="P276" i="6"/>
  <c r="Q276" i="6"/>
  <c r="R276" i="6"/>
  <c r="AS276" i="6"/>
  <c r="AT276" i="6"/>
  <c r="AU276" i="6"/>
  <c r="AV276" i="6"/>
  <c r="AW276" i="6"/>
  <c r="AX276" i="6"/>
  <c r="AY276" i="6"/>
  <c r="BA276" i="6"/>
  <c r="BB276" i="6"/>
  <c r="M278" i="6"/>
  <c r="N278" i="6"/>
  <c r="O278" i="6"/>
  <c r="P278" i="6"/>
  <c r="Q278" i="6"/>
  <c r="R278" i="6"/>
  <c r="AS278" i="6"/>
  <c r="AT278" i="6"/>
  <c r="AU278" i="6"/>
  <c r="AV278" i="6"/>
  <c r="AW278" i="6"/>
  <c r="AX278" i="6"/>
  <c r="AY278" i="6"/>
  <c r="BA278" i="6"/>
  <c r="BB278" i="6"/>
  <c r="M279" i="6"/>
  <c r="N279" i="6"/>
  <c r="O279" i="6"/>
  <c r="P279" i="6"/>
  <c r="Q279" i="6"/>
  <c r="R279" i="6"/>
  <c r="AS279" i="6"/>
  <c r="AT279" i="6"/>
  <c r="AU279" i="6"/>
  <c r="AV279" i="6"/>
  <c r="AW279" i="6"/>
  <c r="AX279" i="6"/>
  <c r="AY279" i="6"/>
  <c r="BA279" i="6"/>
  <c r="BB279" i="6"/>
  <c r="BG279" i="6"/>
  <c r="M281" i="6"/>
  <c r="N281" i="6"/>
  <c r="O281" i="6"/>
  <c r="P281" i="6"/>
  <c r="Q281" i="6"/>
  <c r="R281" i="6"/>
  <c r="AS281" i="6"/>
  <c r="AT281" i="6"/>
  <c r="AU281" i="6"/>
  <c r="AV281" i="6"/>
  <c r="AW281" i="6"/>
  <c r="AX281" i="6"/>
  <c r="AY281" i="6"/>
  <c r="BA281" i="6"/>
  <c r="BB281" i="6"/>
  <c r="M282" i="6"/>
  <c r="N282" i="6"/>
  <c r="O282" i="6"/>
  <c r="P282" i="6"/>
  <c r="Q282" i="6"/>
  <c r="R282" i="6"/>
  <c r="AS282" i="6"/>
  <c r="AT282" i="6"/>
  <c r="AU282" i="6"/>
  <c r="AV282" i="6"/>
  <c r="AW282" i="6"/>
  <c r="AX282" i="6"/>
  <c r="AY282" i="6"/>
  <c r="BA282" i="6"/>
  <c r="BB282" i="6"/>
  <c r="M283" i="6"/>
  <c r="N283" i="6"/>
  <c r="O283" i="6"/>
  <c r="P283" i="6"/>
  <c r="Q283" i="6"/>
  <c r="R283" i="6"/>
  <c r="AS283" i="6"/>
  <c r="AT283" i="6"/>
  <c r="AU283" i="6"/>
  <c r="AV283" i="6"/>
  <c r="AW283" i="6"/>
  <c r="AX283" i="6"/>
  <c r="AY283" i="6"/>
  <c r="BA283" i="6"/>
  <c r="BB283" i="6"/>
  <c r="M284" i="6"/>
  <c r="N284" i="6"/>
  <c r="O284" i="6"/>
  <c r="P284" i="6"/>
  <c r="Q284" i="6"/>
  <c r="R284" i="6"/>
  <c r="AS284" i="6"/>
  <c r="AT284" i="6"/>
  <c r="AU284" i="6"/>
  <c r="AV284" i="6"/>
  <c r="AW284" i="6"/>
  <c r="AX284" i="6"/>
  <c r="AY284" i="6"/>
  <c r="BA284" i="6"/>
  <c r="BB284" i="6"/>
  <c r="M285" i="6"/>
  <c r="N285" i="6"/>
  <c r="O285" i="6"/>
  <c r="P285" i="6"/>
  <c r="Q285" i="6"/>
  <c r="R285" i="6"/>
  <c r="AS285" i="6"/>
  <c r="AT285" i="6"/>
  <c r="AU285" i="6"/>
  <c r="AV285" i="6"/>
  <c r="AW285" i="6"/>
  <c r="AX285" i="6"/>
  <c r="AY285" i="6"/>
  <c r="BA285" i="6"/>
  <c r="BB285" i="6"/>
  <c r="M286" i="6"/>
  <c r="N286" i="6"/>
  <c r="O286" i="6"/>
  <c r="P286" i="6"/>
  <c r="Q286" i="6"/>
  <c r="R286" i="6"/>
  <c r="AS286" i="6"/>
  <c r="AT286" i="6"/>
  <c r="AU286" i="6"/>
  <c r="AV286" i="6"/>
  <c r="AW286" i="6"/>
  <c r="AX286" i="6"/>
  <c r="AY286" i="6"/>
  <c r="BA286" i="6"/>
  <c r="BB286" i="6"/>
  <c r="M287" i="6"/>
  <c r="N287" i="6"/>
  <c r="O287" i="6"/>
  <c r="P287" i="6"/>
  <c r="Q287" i="6"/>
  <c r="R287" i="6"/>
  <c r="AS287" i="6"/>
  <c r="AT287" i="6"/>
  <c r="AU287" i="6"/>
  <c r="AV287" i="6"/>
  <c r="AW287" i="6"/>
  <c r="AX287" i="6"/>
  <c r="AY287" i="6"/>
  <c r="BA287" i="6"/>
  <c r="BB287" i="6"/>
  <c r="M288" i="6"/>
  <c r="N288" i="6"/>
  <c r="O288" i="6"/>
  <c r="P288" i="6"/>
  <c r="Q288" i="6"/>
  <c r="R288" i="6"/>
  <c r="AS288" i="6"/>
  <c r="AT288" i="6"/>
  <c r="AU288" i="6"/>
  <c r="AV288" i="6"/>
  <c r="AW288" i="6"/>
  <c r="AX288" i="6"/>
  <c r="AY288" i="6"/>
  <c r="BA288" i="6"/>
  <c r="BB288" i="6"/>
  <c r="E289" i="6"/>
  <c r="G289" i="6"/>
  <c r="M289" i="6"/>
  <c r="N289" i="6"/>
  <c r="O289" i="6"/>
  <c r="P289" i="6"/>
  <c r="Q289" i="6"/>
  <c r="R289" i="6"/>
  <c r="AS289" i="6"/>
  <c r="AT289" i="6"/>
  <c r="AU289" i="6"/>
  <c r="AV289" i="6"/>
  <c r="AW289" i="6"/>
  <c r="AX289" i="6"/>
  <c r="AY289" i="6"/>
  <c r="BA289" i="6"/>
  <c r="BB289" i="6"/>
  <c r="BG289" i="6"/>
  <c r="M291" i="6"/>
  <c r="N291" i="6"/>
  <c r="O291" i="6"/>
  <c r="P291" i="6"/>
  <c r="Q291" i="6"/>
  <c r="R291" i="6"/>
  <c r="AS291" i="6"/>
  <c r="AT291" i="6"/>
  <c r="AU291" i="6"/>
  <c r="AV291" i="6"/>
  <c r="AW291" i="6"/>
  <c r="AX291" i="6"/>
  <c r="AY291" i="6"/>
  <c r="BA291" i="6"/>
  <c r="BB291" i="6"/>
  <c r="M292" i="6"/>
  <c r="N292" i="6"/>
  <c r="O292" i="6"/>
  <c r="P292" i="6"/>
  <c r="Q292" i="6"/>
  <c r="R292" i="6"/>
  <c r="AS292" i="6"/>
  <c r="AT292" i="6"/>
  <c r="AU292" i="6"/>
  <c r="AV292" i="6"/>
  <c r="AW292" i="6"/>
  <c r="AX292" i="6"/>
  <c r="AY292" i="6"/>
  <c r="BA292" i="6"/>
  <c r="BB292" i="6"/>
  <c r="BG292" i="6"/>
  <c r="M294" i="6"/>
  <c r="N294" i="6"/>
  <c r="O294" i="6"/>
  <c r="P294" i="6"/>
  <c r="Q294" i="6"/>
  <c r="R294" i="6"/>
  <c r="AS294" i="6"/>
  <c r="AT294" i="6"/>
  <c r="AU294" i="6"/>
  <c r="AV294" i="6"/>
  <c r="AW294" i="6"/>
  <c r="AX294" i="6"/>
  <c r="AY294" i="6"/>
  <c r="BA294" i="6"/>
  <c r="BB294" i="6"/>
  <c r="M295" i="6"/>
  <c r="N295" i="6"/>
  <c r="O295" i="6"/>
  <c r="P295" i="6"/>
  <c r="Q295" i="6"/>
  <c r="R295" i="6"/>
  <c r="AS295" i="6"/>
  <c r="AT295" i="6"/>
  <c r="AU295" i="6"/>
  <c r="AV295" i="6"/>
  <c r="AW295" i="6"/>
  <c r="AX295" i="6"/>
  <c r="AY295" i="6"/>
  <c r="BA295" i="6"/>
  <c r="BB295" i="6"/>
  <c r="M296" i="6"/>
  <c r="N296" i="6"/>
  <c r="O296" i="6"/>
  <c r="P296" i="6"/>
  <c r="Q296" i="6"/>
  <c r="R296" i="6"/>
  <c r="AS296" i="6"/>
  <c r="AT296" i="6"/>
  <c r="AU296" i="6"/>
  <c r="AV296" i="6"/>
  <c r="AW296" i="6"/>
  <c r="AX296" i="6"/>
  <c r="AY296" i="6"/>
  <c r="BA296" i="6"/>
  <c r="BB296" i="6"/>
  <c r="M297" i="6"/>
  <c r="N297" i="6"/>
  <c r="O297" i="6"/>
  <c r="P297" i="6"/>
  <c r="Q297" i="6"/>
  <c r="R297" i="6"/>
  <c r="AS297" i="6"/>
  <c r="AT297" i="6"/>
  <c r="AU297" i="6"/>
  <c r="AV297" i="6"/>
  <c r="AW297" i="6"/>
  <c r="AX297" i="6"/>
  <c r="AY297" i="6"/>
  <c r="BA297" i="6"/>
  <c r="BB297" i="6"/>
  <c r="BG297" i="6"/>
  <c r="M299" i="6"/>
  <c r="N299" i="6"/>
  <c r="O299" i="6"/>
  <c r="P299" i="6"/>
  <c r="Q299" i="6"/>
  <c r="R299" i="6"/>
  <c r="AS299" i="6"/>
  <c r="AT299" i="6"/>
  <c r="AU299" i="6"/>
  <c r="AV299" i="6"/>
  <c r="AW299" i="6"/>
  <c r="AX299" i="6"/>
  <c r="AY299" i="6"/>
  <c r="BA299" i="6"/>
  <c r="BB299" i="6"/>
  <c r="M300" i="6"/>
  <c r="N300" i="6"/>
  <c r="O300" i="6"/>
  <c r="P300" i="6"/>
  <c r="Q300" i="6"/>
  <c r="R300" i="6"/>
  <c r="AS300" i="6"/>
  <c r="AT300" i="6"/>
  <c r="AU300" i="6"/>
  <c r="AV300" i="6"/>
  <c r="AW300" i="6"/>
  <c r="AX300" i="6"/>
  <c r="AY300" i="6"/>
  <c r="BA300" i="6"/>
  <c r="BB300" i="6"/>
  <c r="M303" i="6"/>
  <c r="N303" i="6"/>
  <c r="O303" i="6"/>
  <c r="P303" i="6"/>
  <c r="Q303" i="6"/>
  <c r="R303" i="6"/>
  <c r="AS303" i="6"/>
  <c r="AT303" i="6"/>
  <c r="AU303" i="6"/>
  <c r="AV303" i="6"/>
  <c r="AW303" i="6"/>
  <c r="AX303" i="6"/>
  <c r="AY303" i="6"/>
  <c r="BA303" i="6"/>
  <c r="BB303" i="6"/>
  <c r="BG303" i="6"/>
  <c r="Q305" i="6"/>
  <c r="AV305" i="6"/>
  <c r="BA305" i="6"/>
  <c r="BB305" i="6"/>
  <c r="Q306" i="6"/>
  <c r="AV306" i="6"/>
  <c r="BA306" i="6"/>
  <c r="BB306" i="6"/>
  <c r="Q307" i="6"/>
  <c r="AV307" i="6"/>
  <c r="BA307" i="6"/>
  <c r="BB307" i="6"/>
  <c r="BG307" i="6"/>
  <c r="M309" i="6"/>
  <c r="N309" i="6"/>
  <c r="O309" i="6"/>
  <c r="P309" i="6"/>
  <c r="Q309" i="6"/>
  <c r="R309" i="6"/>
  <c r="AS309" i="6"/>
  <c r="AT309" i="6"/>
  <c r="AU309" i="6"/>
  <c r="AV309" i="6"/>
  <c r="AW309" i="6"/>
  <c r="AX309" i="6"/>
  <c r="AY309" i="6"/>
  <c r="BA309" i="6"/>
  <c r="BB309" i="6"/>
  <c r="M310" i="6"/>
  <c r="N310" i="6"/>
  <c r="O310" i="6"/>
  <c r="P310" i="6"/>
  <c r="Q310" i="6"/>
  <c r="R310" i="6"/>
  <c r="AS310" i="6"/>
  <c r="AT310" i="6"/>
  <c r="AU310" i="6"/>
  <c r="AV310" i="6"/>
  <c r="AW310" i="6"/>
  <c r="AX310" i="6"/>
  <c r="AY310" i="6"/>
  <c r="BA310" i="6"/>
  <c r="BB310" i="6"/>
  <c r="M311" i="6"/>
  <c r="N311" i="6"/>
  <c r="O311" i="6"/>
  <c r="P311" i="6"/>
  <c r="Q311" i="6"/>
  <c r="R311" i="6"/>
  <c r="AS311" i="6"/>
  <c r="AT311" i="6"/>
  <c r="AU311" i="6"/>
  <c r="AV311" i="6"/>
  <c r="AW311" i="6"/>
  <c r="AX311" i="6"/>
  <c r="AY311" i="6"/>
  <c r="BA311" i="6"/>
  <c r="BB311" i="6"/>
  <c r="M312" i="6"/>
  <c r="N312" i="6"/>
  <c r="O312" i="6"/>
  <c r="P312" i="6"/>
  <c r="Q312" i="6"/>
  <c r="R312" i="6"/>
  <c r="AS312" i="6"/>
  <c r="AT312" i="6"/>
  <c r="AU312" i="6"/>
  <c r="AV312" i="6"/>
  <c r="AW312" i="6"/>
  <c r="AX312" i="6"/>
  <c r="AY312" i="6"/>
  <c r="BA312" i="6"/>
  <c r="BB312" i="6"/>
  <c r="M313" i="6"/>
  <c r="N313" i="6"/>
  <c r="O313" i="6"/>
  <c r="P313" i="6"/>
  <c r="Q313" i="6"/>
  <c r="R313" i="6"/>
  <c r="AS313" i="6"/>
  <c r="AT313" i="6"/>
  <c r="AU313" i="6"/>
  <c r="AV313" i="6"/>
  <c r="AW313" i="6"/>
  <c r="AX313" i="6"/>
  <c r="AY313" i="6"/>
  <c r="BA313" i="6"/>
  <c r="BB313" i="6"/>
  <c r="M314" i="6"/>
  <c r="N314" i="6"/>
  <c r="O314" i="6"/>
  <c r="P314" i="6"/>
  <c r="Q314" i="6"/>
  <c r="R314" i="6"/>
  <c r="AS314" i="6"/>
  <c r="AT314" i="6"/>
  <c r="AU314" i="6"/>
  <c r="AV314" i="6"/>
  <c r="AW314" i="6"/>
  <c r="AX314" i="6"/>
  <c r="AY314" i="6"/>
  <c r="BA314" i="6"/>
  <c r="BB314" i="6"/>
  <c r="M315" i="6"/>
  <c r="N315" i="6"/>
  <c r="O315" i="6"/>
  <c r="P315" i="6"/>
  <c r="Q315" i="6"/>
  <c r="R315" i="6"/>
  <c r="AS315" i="6"/>
  <c r="AT315" i="6"/>
  <c r="AU315" i="6"/>
  <c r="AV315" i="6"/>
  <c r="AW315" i="6"/>
  <c r="AX315" i="6"/>
  <c r="AY315" i="6"/>
  <c r="BA315" i="6"/>
  <c r="BB315" i="6"/>
  <c r="M316" i="6"/>
  <c r="N316" i="6"/>
  <c r="O316" i="6"/>
  <c r="P316" i="6"/>
  <c r="Q316" i="6"/>
  <c r="R316" i="6"/>
  <c r="AS316" i="6"/>
  <c r="AT316" i="6"/>
  <c r="AU316" i="6"/>
  <c r="AV316" i="6"/>
  <c r="AW316" i="6"/>
  <c r="AX316" i="6"/>
  <c r="AY316" i="6"/>
  <c r="BA316" i="6"/>
  <c r="BB316" i="6"/>
  <c r="M317" i="6"/>
  <c r="N317" i="6"/>
  <c r="O317" i="6"/>
  <c r="P317" i="6"/>
  <c r="Q317" i="6"/>
  <c r="R317" i="6"/>
  <c r="AS317" i="6"/>
  <c r="AT317" i="6"/>
  <c r="AU317" i="6"/>
  <c r="AV317" i="6"/>
  <c r="AW317" i="6"/>
  <c r="AX317" i="6"/>
  <c r="AY317" i="6"/>
  <c r="BA317" i="6"/>
  <c r="BB317" i="6"/>
  <c r="M318" i="6"/>
  <c r="N318" i="6"/>
  <c r="O318" i="6"/>
  <c r="P318" i="6"/>
  <c r="Q318" i="6"/>
  <c r="R318" i="6"/>
  <c r="AS318" i="6"/>
  <c r="AT318" i="6"/>
  <c r="AU318" i="6"/>
  <c r="AV318" i="6"/>
  <c r="AW318" i="6"/>
  <c r="AX318" i="6"/>
  <c r="AY318" i="6"/>
  <c r="BA318" i="6"/>
  <c r="BB318" i="6"/>
  <c r="M319" i="6"/>
  <c r="N319" i="6"/>
  <c r="O319" i="6"/>
  <c r="P319" i="6"/>
  <c r="Q319" i="6"/>
  <c r="R319" i="6"/>
  <c r="AS319" i="6"/>
  <c r="AT319" i="6"/>
  <c r="AU319" i="6"/>
  <c r="AV319" i="6"/>
  <c r="AW319" i="6"/>
  <c r="AX319" i="6"/>
  <c r="AY319" i="6"/>
  <c r="BA319" i="6"/>
  <c r="BB319" i="6"/>
  <c r="M320" i="6"/>
  <c r="N320" i="6"/>
  <c r="O320" i="6"/>
  <c r="P320" i="6"/>
  <c r="Q320" i="6"/>
  <c r="R320" i="6"/>
  <c r="AS320" i="6"/>
  <c r="AT320" i="6"/>
  <c r="AU320" i="6"/>
  <c r="AV320" i="6"/>
  <c r="AW320" i="6"/>
  <c r="AX320" i="6"/>
  <c r="AY320" i="6"/>
  <c r="BA320" i="6"/>
  <c r="BB320" i="6"/>
  <c r="M321" i="6"/>
  <c r="N321" i="6"/>
  <c r="O321" i="6"/>
  <c r="P321" i="6"/>
  <c r="Q321" i="6"/>
  <c r="R321" i="6"/>
  <c r="AS321" i="6"/>
  <c r="AT321" i="6"/>
  <c r="AU321" i="6"/>
  <c r="AV321" i="6"/>
  <c r="AW321" i="6"/>
  <c r="AX321" i="6"/>
  <c r="AY321" i="6"/>
  <c r="BA321" i="6"/>
  <c r="BB321" i="6"/>
  <c r="BG321" i="6"/>
  <c r="M323" i="6"/>
  <c r="N323" i="6"/>
  <c r="O323" i="6"/>
  <c r="P323" i="6"/>
  <c r="Q323" i="6"/>
  <c r="R323" i="6"/>
  <c r="AS323" i="6"/>
  <c r="AT323" i="6"/>
  <c r="AU323" i="6"/>
  <c r="AV323" i="6"/>
  <c r="AW323" i="6"/>
  <c r="AX323" i="6"/>
  <c r="AY323" i="6"/>
  <c r="BA323" i="6"/>
  <c r="BB323" i="6"/>
  <c r="M324" i="6"/>
  <c r="N324" i="6"/>
  <c r="O324" i="6"/>
  <c r="P324" i="6"/>
  <c r="Q324" i="6"/>
  <c r="R324" i="6"/>
  <c r="AS324" i="6"/>
  <c r="AT324" i="6"/>
  <c r="AU324" i="6"/>
  <c r="AV324" i="6"/>
  <c r="AW324" i="6"/>
  <c r="AX324" i="6"/>
  <c r="AY324" i="6"/>
  <c r="BA324" i="6"/>
  <c r="BB324" i="6"/>
  <c r="M325" i="6"/>
  <c r="N325" i="6"/>
  <c r="O325" i="6"/>
  <c r="P325" i="6"/>
  <c r="Q325" i="6"/>
  <c r="R325" i="6"/>
  <c r="AS325" i="6"/>
  <c r="AT325" i="6"/>
  <c r="AU325" i="6"/>
  <c r="AV325" i="6"/>
  <c r="AW325" i="6"/>
  <c r="AX325" i="6"/>
  <c r="AY325" i="6"/>
  <c r="BA325" i="6"/>
  <c r="BB325" i="6"/>
  <c r="M326" i="6"/>
  <c r="N326" i="6"/>
  <c r="O326" i="6"/>
  <c r="P326" i="6"/>
  <c r="Q326" i="6"/>
  <c r="R326" i="6"/>
  <c r="AS326" i="6"/>
  <c r="AT326" i="6"/>
  <c r="AU326" i="6"/>
  <c r="AV326" i="6"/>
  <c r="AW326" i="6"/>
  <c r="AX326" i="6"/>
  <c r="AY326" i="6"/>
  <c r="BA326" i="6"/>
  <c r="BB326" i="6"/>
  <c r="BG326" i="6"/>
  <c r="N328" i="6"/>
  <c r="O328" i="6"/>
  <c r="R328" i="6"/>
  <c r="AT328" i="6"/>
  <c r="AU328" i="6"/>
  <c r="AV328" i="6"/>
  <c r="AW328" i="6"/>
  <c r="AX328" i="6"/>
  <c r="AY328" i="6"/>
  <c r="BA328" i="6"/>
  <c r="BB328" i="6"/>
  <c r="M329" i="6"/>
  <c r="N329" i="6"/>
  <c r="O329" i="6"/>
  <c r="P329" i="6"/>
  <c r="R329" i="6"/>
  <c r="AS329" i="6"/>
  <c r="AT329" i="6"/>
  <c r="AU329" i="6"/>
  <c r="AV329" i="6"/>
  <c r="AW329" i="6"/>
  <c r="AX329" i="6"/>
  <c r="AY329" i="6"/>
  <c r="BA329" i="6"/>
  <c r="BB329" i="6"/>
  <c r="M330" i="6"/>
  <c r="N330" i="6"/>
  <c r="O330" i="6"/>
  <c r="P330" i="6"/>
  <c r="R330" i="6"/>
  <c r="AS330" i="6"/>
  <c r="AT330" i="6"/>
  <c r="AU330" i="6"/>
  <c r="AV330" i="6"/>
  <c r="AW330" i="6"/>
  <c r="AX330" i="6"/>
  <c r="AY330" i="6"/>
  <c r="BA330" i="6"/>
  <c r="BB330" i="6"/>
  <c r="N331" i="6"/>
  <c r="O331" i="6"/>
  <c r="R331" i="6"/>
  <c r="AT331" i="6"/>
  <c r="AU331" i="6"/>
  <c r="AV331" i="6"/>
  <c r="AW331" i="6"/>
  <c r="AX331" i="6"/>
  <c r="AY331" i="6"/>
  <c r="BA331" i="6"/>
  <c r="BB331" i="6"/>
  <c r="M332" i="6"/>
  <c r="N332" i="6"/>
  <c r="O332" i="6"/>
  <c r="P332" i="6"/>
  <c r="R332" i="6"/>
  <c r="AS332" i="6"/>
  <c r="AT332" i="6"/>
  <c r="AU332" i="6"/>
  <c r="AV332" i="6"/>
  <c r="AW332" i="6"/>
  <c r="AX332" i="6"/>
  <c r="AY332" i="6"/>
  <c r="BA332" i="6"/>
  <c r="BB332" i="6"/>
  <c r="N333" i="6"/>
  <c r="O333" i="6"/>
  <c r="R333" i="6"/>
  <c r="AT333" i="6"/>
  <c r="AU333" i="6"/>
  <c r="AV333" i="6"/>
  <c r="AW333" i="6"/>
  <c r="AX333" i="6"/>
  <c r="AY333" i="6"/>
  <c r="BA333" i="6"/>
  <c r="BB333" i="6"/>
  <c r="N334" i="6"/>
  <c r="O334" i="6"/>
  <c r="R334" i="6"/>
  <c r="AT334" i="6"/>
  <c r="AU334" i="6"/>
  <c r="AV334" i="6"/>
  <c r="AW334" i="6"/>
  <c r="AX334" i="6"/>
  <c r="AY334" i="6"/>
  <c r="BA334" i="6"/>
  <c r="BB334" i="6"/>
  <c r="N335" i="6"/>
  <c r="O335" i="6"/>
  <c r="R335" i="6"/>
  <c r="AT335" i="6"/>
  <c r="AU335" i="6"/>
  <c r="AV335" i="6"/>
  <c r="AW335" i="6"/>
  <c r="AX335" i="6"/>
  <c r="AY335" i="6"/>
  <c r="BA335" i="6"/>
  <c r="BB335" i="6"/>
  <c r="N336" i="6"/>
  <c r="O336" i="6"/>
  <c r="R336" i="6"/>
  <c r="AT336" i="6"/>
  <c r="AU336" i="6"/>
  <c r="AV336" i="6"/>
  <c r="AW336" i="6"/>
  <c r="AX336" i="6"/>
  <c r="AY336" i="6"/>
  <c r="BA336" i="6"/>
  <c r="BB336" i="6"/>
  <c r="N337" i="6"/>
  <c r="O337" i="6"/>
  <c r="R337" i="6"/>
  <c r="AT337" i="6"/>
  <c r="AU337" i="6"/>
  <c r="AV337" i="6"/>
  <c r="AW337" i="6"/>
  <c r="AX337" i="6"/>
  <c r="AY337" i="6"/>
  <c r="BA337" i="6"/>
  <c r="BB337" i="6"/>
  <c r="N338" i="6"/>
  <c r="O338" i="6"/>
  <c r="R338" i="6"/>
  <c r="AT338" i="6"/>
  <c r="AU338" i="6"/>
  <c r="AV338" i="6"/>
  <c r="AW338" i="6"/>
  <c r="AX338" i="6"/>
  <c r="AY338" i="6"/>
  <c r="BA338" i="6"/>
  <c r="BB338" i="6"/>
  <c r="N339" i="6"/>
  <c r="O339" i="6"/>
  <c r="R339" i="6"/>
  <c r="AT339" i="6"/>
  <c r="AU339" i="6"/>
  <c r="AV339" i="6"/>
  <c r="AW339" i="6"/>
  <c r="AX339" i="6"/>
  <c r="AY339" i="6"/>
  <c r="BA339" i="6"/>
  <c r="BB339" i="6"/>
  <c r="N340" i="6"/>
  <c r="O340" i="6"/>
  <c r="R340" i="6"/>
  <c r="AT340" i="6"/>
  <c r="AU340" i="6"/>
  <c r="AV340" i="6"/>
  <c r="AW340" i="6"/>
  <c r="AX340" i="6"/>
  <c r="AY340" i="6"/>
  <c r="BA340" i="6"/>
  <c r="BB340" i="6"/>
  <c r="N341" i="6"/>
  <c r="O341" i="6"/>
  <c r="R341" i="6"/>
  <c r="AT341" i="6"/>
  <c r="AU341" i="6"/>
  <c r="AV341" i="6"/>
  <c r="AW341" i="6"/>
  <c r="AX341" i="6"/>
  <c r="AY341" i="6"/>
  <c r="BA341" i="6"/>
  <c r="BB341" i="6"/>
  <c r="N342" i="6"/>
  <c r="O342" i="6"/>
  <c r="R342" i="6"/>
  <c r="AT342" i="6"/>
  <c r="AU342" i="6"/>
  <c r="AV342" i="6"/>
  <c r="AW342" i="6"/>
  <c r="AX342" i="6"/>
  <c r="AY342" i="6"/>
  <c r="BA342" i="6"/>
  <c r="BB342" i="6"/>
  <c r="N343" i="6"/>
  <c r="O343" i="6"/>
  <c r="R343" i="6"/>
  <c r="AT343" i="6"/>
  <c r="AU343" i="6"/>
  <c r="AV343" i="6"/>
  <c r="AW343" i="6"/>
  <c r="AX343" i="6"/>
  <c r="AY343" i="6"/>
  <c r="BA343" i="6"/>
  <c r="BB343" i="6"/>
  <c r="M344" i="6"/>
  <c r="N344" i="6"/>
  <c r="O344" i="6"/>
  <c r="P344" i="6"/>
  <c r="R344" i="6"/>
  <c r="AS344" i="6"/>
  <c r="AT344" i="6"/>
  <c r="AU344" i="6"/>
  <c r="AV344" i="6"/>
  <c r="AW344" i="6"/>
  <c r="AX344" i="6"/>
  <c r="AY344" i="6"/>
  <c r="BA344" i="6"/>
  <c r="BB344" i="6"/>
  <c r="M345" i="6"/>
  <c r="N345" i="6"/>
  <c r="O345" i="6"/>
  <c r="P345" i="6"/>
  <c r="R345" i="6"/>
  <c r="AS345" i="6"/>
  <c r="AT345" i="6"/>
  <c r="AU345" i="6"/>
  <c r="AV345" i="6"/>
  <c r="AW345" i="6"/>
  <c r="AX345" i="6"/>
  <c r="AY345" i="6"/>
  <c r="BA345" i="6"/>
  <c r="BB345" i="6"/>
  <c r="M346" i="6"/>
  <c r="N346" i="6"/>
  <c r="O346" i="6"/>
  <c r="P346" i="6"/>
  <c r="R346" i="6"/>
  <c r="AS346" i="6"/>
  <c r="AT346" i="6"/>
  <c r="AU346" i="6"/>
  <c r="AV346" i="6"/>
  <c r="AW346" i="6"/>
  <c r="AX346" i="6"/>
  <c r="AY346" i="6"/>
  <c r="BA346" i="6"/>
  <c r="BB346" i="6"/>
  <c r="N347" i="6"/>
  <c r="O347" i="6"/>
  <c r="R347" i="6"/>
  <c r="AT347" i="6"/>
  <c r="AU347" i="6"/>
  <c r="AV347" i="6"/>
  <c r="AW347" i="6"/>
  <c r="AX347" i="6"/>
  <c r="AY347" i="6"/>
  <c r="BA347" i="6"/>
  <c r="BB347" i="6"/>
  <c r="N348" i="6"/>
  <c r="O348" i="6"/>
  <c r="R348" i="6"/>
  <c r="AT348" i="6"/>
  <c r="AU348" i="6"/>
  <c r="AV348" i="6"/>
  <c r="AW348" i="6"/>
  <c r="AX348" i="6"/>
  <c r="AY348" i="6"/>
  <c r="BA348" i="6"/>
  <c r="BB348" i="6"/>
  <c r="N349" i="6"/>
  <c r="O349" i="6"/>
  <c r="R349" i="6"/>
  <c r="AT349" i="6"/>
  <c r="AU349" i="6"/>
  <c r="AV349" i="6"/>
  <c r="AW349" i="6"/>
  <c r="AX349" i="6"/>
  <c r="AY349" i="6"/>
  <c r="BA349" i="6"/>
  <c r="BB349" i="6"/>
  <c r="M350" i="6"/>
  <c r="N350" i="6"/>
  <c r="O350" i="6"/>
  <c r="P350" i="6"/>
  <c r="R350" i="6"/>
  <c r="AS350" i="6"/>
  <c r="AT350" i="6"/>
  <c r="AU350" i="6"/>
  <c r="AV350" i="6"/>
  <c r="AW350" i="6"/>
  <c r="AX350" i="6"/>
  <c r="AY350" i="6"/>
  <c r="BA350" i="6"/>
  <c r="BB350" i="6"/>
  <c r="N351" i="6"/>
  <c r="O351" i="6"/>
  <c r="R351" i="6"/>
  <c r="AT351" i="6"/>
  <c r="AU351" i="6"/>
  <c r="AV351" i="6"/>
  <c r="AW351" i="6"/>
  <c r="AX351" i="6"/>
  <c r="AY351" i="6"/>
  <c r="BA351" i="6"/>
  <c r="BB351" i="6"/>
  <c r="M352" i="6"/>
  <c r="N352" i="6"/>
  <c r="O352" i="6"/>
  <c r="P352" i="6"/>
  <c r="R352" i="6"/>
  <c r="AS352" i="6"/>
  <c r="AT352" i="6"/>
  <c r="AU352" i="6"/>
  <c r="AV352" i="6"/>
  <c r="AW352" i="6"/>
  <c r="AX352" i="6"/>
  <c r="AY352" i="6"/>
  <c r="BA352" i="6"/>
  <c r="BB352" i="6"/>
  <c r="M353" i="6"/>
  <c r="N353" i="6"/>
  <c r="O353" i="6"/>
  <c r="P353" i="6"/>
  <c r="R353" i="6"/>
  <c r="AS353" i="6"/>
  <c r="AT353" i="6"/>
  <c r="AU353" i="6"/>
  <c r="AV353" i="6"/>
  <c r="AW353" i="6"/>
  <c r="AX353" i="6"/>
  <c r="AY353" i="6"/>
  <c r="BA353" i="6"/>
  <c r="BB353" i="6"/>
  <c r="N354" i="6"/>
  <c r="O354" i="6"/>
  <c r="R354" i="6"/>
  <c r="AT354" i="6"/>
  <c r="AU354" i="6"/>
  <c r="AV354" i="6"/>
  <c r="AW354" i="6"/>
  <c r="AX354" i="6"/>
  <c r="AY354" i="6"/>
  <c r="BA354" i="6"/>
  <c r="BB354" i="6"/>
  <c r="F355" i="6"/>
  <c r="G355" i="6"/>
  <c r="M355" i="6"/>
  <c r="N355" i="6"/>
  <c r="O355" i="6"/>
  <c r="P355" i="6"/>
  <c r="Q355" i="6"/>
  <c r="R355" i="6"/>
  <c r="AS355" i="6"/>
  <c r="AT355" i="6"/>
  <c r="AU355" i="6"/>
  <c r="AV355" i="6"/>
  <c r="AW355" i="6"/>
  <c r="AX355" i="6"/>
  <c r="AY355" i="6"/>
  <c r="BA355" i="6"/>
  <c r="BB355" i="6"/>
  <c r="BG355" i="6"/>
  <c r="M357" i="6"/>
  <c r="N357" i="6"/>
  <c r="O357" i="6"/>
  <c r="P357" i="6"/>
  <c r="Q357" i="6"/>
  <c r="R357" i="6"/>
  <c r="AS357" i="6"/>
  <c r="AT357" i="6"/>
  <c r="AU357" i="6"/>
  <c r="AV357" i="6"/>
  <c r="AW357" i="6"/>
  <c r="AX357" i="6"/>
  <c r="AY357" i="6"/>
  <c r="BA357" i="6"/>
  <c r="BB357" i="6"/>
  <c r="M358" i="6"/>
  <c r="N358" i="6"/>
  <c r="O358" i="6"/>
  <c r="P358" i="6"/>
  <c r="Q358" i="6"/>
  <c r="R358" i="6"/>
  <c r="AS358" i="6"/>
  <c r="AT358" i="6"/>
  <c r="AU358" i="6"/>
  <c r="AV358" i="6"/>
  <c r="AW358" i="6"/>
  <c r="AX358" i="6"/>
  <c r="AY358" i="6"/>
  <c r="BA358" i="6"/>
  <c r="BB358" i="6"/>
  <c r="M359" i="6"/>
  <c r="N359" i="6"/>
  <c r="O359" i="6"/>
  <c r="P359" i="6"/>
  <c r="Q359" i="6"/>
  <c r="R359" i="6"/>
  <c r="AS359" i="6"/>
  <c r="AT359" i="6"/>
  <c r="AU359" i="6"/>
  <c r="AV359" i="6"/>
  <c r="AW359" i="6"/>
  <c r="AX359" i="6"/>
  <c r="AY359" i="6"/>
  <c r="BA359" i="6"/>
  <c r="BB359" i="6"/>
  <c r="M360" i="6"/>
  <c r="N360" i="6"/>
  <c r="O360" i="6"/>
  <c r="P360" i="6"/>
  <c r="Q360" i="6"/>
  <c r="R360" i="6"/>
  <c r="T360" i="6"/>
  <c r="U360" i="6"/>
  <c r="V360" i="6"/>
  <c r="W360" i="6"/>
  <c r="AS360" i="6"/>
  <c r="AT360" i="6"/>
  <c r="AU360" i="6"/>
  <c r="AV360" i="6"/>
  <c r="X360" i="6"/>
  <c r="AW360" i="6"/>
  <c r="AX360" i="6"/>
  <c r="AY360" i="6"/>
  <c r="BA360" i="6"/>
  <c r="BB360" i="6"/>
  <c r="M361" i="6"/>
  <c r="N361" i="6"/>
  <c r="O361" i="6"/>
  <c r="P361" i="6"/>
  <c r="Q361" i="6"/>
  <c r="R361" i="6"/>
  <c r="AS361" i="6"/>
  <c r="AT361" i="6"/>
  <c r="AU361" i="6"/>
  <c r="AV361" i="6"/>
  <c r="AW361" i="6"/>
  <c r="AX361" i="6"/>
  <c r="AY361" i="6"/>
  <c r="BA361" i="6"/>
  <c r="BB361" i="6"/>
  <c r="M362" i="6"/>
  <c r="N362" i="6"/>
  <c r="O362" i="6"/>
  <c r="P362" i="6"/>
  <c r="Q362" i="6"/>
  <c r="R362" i="6"/>
  <c r="AS362" i="6"/>
  <c r="AT362" i="6"/>
  <c r="AU362" i="6"/>
  <c r="AV362" i="6"/>
  <c r="AW362" i="6"/>
  <c r="AX362" i="6"/>
  <c r="AY362" i="6"/>
  <c r="BA362" i="6"/>
  <c r="BB362" i="6"/>
  <c r="M363" i="6"/>
  <c r="N363" i="6"/>
  <c r="O363" i="6"/>
  <c r="P363" i="6"/>
  <c r="Q363" i="6"/>
  <c r="R363" i="6"/>
  <c r="AS363" i="6"/>
  <c r="AT363" i="6"/>
  <c r="AU363" i="6"/>
  <c r="AV363" i="6"/>
  <c r="AW363" i="6"/>
  <c r="AX363" i="6"/>
  <c r="AY363" i="6"/>
  <c r="BA363" i="6"/>
  <c r="BB363" i="6"/>
  <c r="M364" i="6"/>
  <c r="N364" i="6"/>
  <c r="O364" i="6"/>
  <c r="P364" i="6"/>
  <c r="Q364" i="6"/>
  <c r="R364" i="6"/>
  <c r="AS364" i="6"/>
  <c r="AT364" i="6"/>
  <c r="AU364" i="6"/>
  <c r="AV364" i="6"/>
  <c r="AW364" i="6"/>
  <c r="AX364" i="6"/>
  <c r="AY364" i="6"/>
  <c r="BA364" i="6"/>
  <c r="BB364" i="6"/>
  <c r="M365" i="6"/>
  <c r="N365" i="6"/>
  <c r="O365" i="6"/>
  <c r="P365" i="6"/>
  <c r="Q365" i="6"/>
  <c r="R365" i="6"/>
  <c r="T365" i="6"/>
  <c r="U365" i="6"/>
  <c r="V365" i="6"/>
  <c r="W365" i="6"/>
  <c r="AS365" i="6"/>
  <c r="AT365" i="6"/>
  <c r="AU365" i="6"/>
  <c r="AV365" i="6"/>
  <c r="X365" i="6"/>
  <c r="AW365" i="6"/>
  <c r="AX365" i="6"/>
  <c r="AY365" i="6"/>
  <c r="BA365" i="6"/>
  <c r="BB365" i="6"/>
  <c r="M366" i="6"/>
  <c r="N366" i="6"/>
  <c r="O366" i="6"/>
  <c r="P366" i="6"/>
  <c r="Q366" i="6"/>
  <c r="R366" i="6"/>
  <c r="AS366" i="6"/>
  <c r="AT366" i="6"/>
  <c r="AU366" i="6"/>
  <c r="AV366" i="6"/>
  <c r="AW366" i="6"/>
  <c r="AX366" i="6"/>
  <c r="AY366" i="6"/>
  <c r="BA366" i="6"/>
  <c r="BB366" i="6"/>
  <c r="M367" i="6"/>
  <c r="N367" i="6"/>
  <c r="O367" i="6"/>
  <c r="P367" i="6"/>
  <c r="Q367" i="6"/>
  <c r="R367" i="6"/>
  <c r="AS367" i="6"/>
  <c r="AT367" i="6"/>
  <c r="AU367" i="6"/>
  <c r="AV367" i="6"/>
  <c r="AW367" i="6"/>
  <c r="AX367" i="6"/>
  <c r="AY367" i="6"/>
  <c r="BA367" i="6"/>
  <c r="BB367" i="6"/>
  <c r="M368" i="6"/>
  <c r="N368" i="6"/>
  <c r="O368" i="6"/>
  <c r="P368" i="6"/>
  <c r="Q368" i="6"/>
  <c r="R368" i="6"/>
  <c r="T368" i="6"/>
  <c r="U368" i="6"/>
  <c r="V368" i="6"/>
  <c r="W368" i="6"/>
  <c r="AS368" i="6"/>
  <c r="AT368" i="6"/>
  <c r="AU368" i="6"/>
  <c r="AV368" i="6"/>
  <c r="X368" i="6"/>
  <c r="AW368" i="6"/>
  <c r="AX368" i="6"/>
  <c r="AY368" i="6"/>
  <c r="BA368" i="6"/>
  <c r="BB368" i="6"/>
  <c r="M369" i="6"/>
  <c r="N369" i="6"/>
  <c r="O369" i="6"/>
  <c r="P369" i="6"/>
  <c r="Q369" i="6"/>
  <c r="R369" i="6"/>
  <c r="T369" i="6"/>
  <c r="U369" i="6"/>
  <c r="V369" i="6"/>
  <c r="W369" i="6"/>
  <c r="X369" i="6"/>
  <c r="AW369" i="6"/>
  <c r="AX369" i="6"/>
  <c r="AY369" i="6"/>
  <c r="BA369" i="6"/>
  <c r="BB369" i="6"/>
  <c r="M370" i="6"/>
  <c r="N370" i="6"/>
  <c r="O370" i="6"/>
  <c r="P370" i="6"/>
  <c r="Q370" i="6"/>
  <c r="R370" i="6"/>
  <c r="AS370" i="6"/>
  <c r="AT370" i="6"/>
  <c r="AU370" i="6"/>
  <c r="AV370" i="6"/>
  <c r="AW370" i="6"/>
  <c r="AX370" i="6"/>
  <c r="AY370" i="6"/>
  <c r="BA370" i="6"/>
  <c r="BB370" i="6"/>
  <c r="BG370" i="6"/>
  <c r="AA371" i="6"/>
  <c r="AD371" i="6"/>
  <c r="AI371" i="6"/>
  <c r="M372" i="6"/>
  <c r="N372" i="6"/>
  <c r="O372" i="6"/>
  <c r="P372" i="6"/>
  <c r="Q372" i="6"/>
  <c r="R372" i="6"/>
  <c r="T372" i="6"/>
  <c r="U372" i="6"/>
  <c r="V372" i="6"/>
  <c r="W372" i="6"/>
  <c r="AS372" i="6"/>
  <c r="AT372" i="6"/>
  <c r="AU372" i="6"/>
  <c r="AV372" i="6"/>
  <c r="X372" i="6"/>
  <c r="AW372" i="6"/>
  <c r="AX372" i="6"/>
  <c r="AY372" i="6"/>
  <c r="BA372" i="6"/>
  <c r="BB372" i="6"/>
  <c r="M373" i="6"/>
  <c r="N373" i="6"/>
  <c r="O373" i="6"/>
  <c r="P373" i="6"/>
  <c r="Q373" i="6"/>
  <c r="R373" i="6"/>
  <c r="T373" i="6"/>
  <c r="U373" i="6"/>
  <c r="V373" i="6"/>
  <c r="W373" i="6"/>
  <c r="AS373" i="6"/>
  <c r="AT373" i="6"/>
  <c r="AU373" i="6"/>
  <c r="AV373" i="6"/>
  <c r="X373" i="6"/>
  <c r="AW373" i="6"/>
  <c r="AX373" i="6"/>
  <c r="AY373" i="6"/>
  <c r="BA373" i="6"/>
  <c r="BB373" i="6"/>
  <c r="BG373" i="6"/>
  <c r="M375" i="6"/>
  <c r="N375" i="6"/>
  <c r="O375" i="6"/>
  <c r="P375" i="6"/>
  <c r="Q375" i="6"/>
  <c r="R375" i="6"/>
  <c r="AS375" i="6"/>
  <c r="AT375" i="6"/>
  <c r="AU375" i="6"/>
  <c r="AV375" i="6"/>
  <c r="AW375" i="6"/>
  <c r="AX375" i="6"/>
  <c r="AY375" i="6"/>
  <c r="BA375" i="6"/>
  <c r="BB375" i="6"/>
  <c r="M376" i="6"/>
  <c r="N376" i="6"/>
  <c r="O376" i="6"/>
  <c r="P376" i="6"/>
  <c r="Q376" i="6"/>
  <c r="R376" i="6"/>
  <c r="AS376" i="6"/>
  <c r="AT376" i="6"/>
  <c r="AU376" i="6"/>
  <c r="AV376" i="6"/>
  <c r="AW376" i="6"/>
  <c r="AX376" i="6"/>
  <c r="AY376" i="6"/>
  <c r="BA376" i="6"/>
  <c r="BB376" i="6"/>
  <c r="M377" i="6"/>
  <c r="N377" i="6"/>
  <c r="O377" i="6"/>
  <c r="P377" i="6"/>
  <c r="Q377" i="6"/>
  <c r="R377" i="6"/>
  <c r="T377" i="6"/>
  <c r="U377" i="6"/>
  <c r="V377" i="6"/>
  <c r="W377" i="6"/>
  <c r="AS377" i="6"/>
  <c r="AT377" i="6"/>
  <c r="AU377" i="6"/>
  <c r="AV377" i="6"/>
  <c r="X377" i="6"/>
  <c r="AW377" i="6"/>
  <c r="AX377" i="6"/>
  <c r="AY377" i="6"/>
  <c r="BA377" i="6"/>
  <c r="BB377" i="6"/>
  <c r="M378" i="6"/>
  <c r="N378" i="6"/>
  <c r="O378" i="6"/>
  <c r="P378" i="6"/>
  <c r="Q378" i="6"/>
  <c r="R378" i="6"/>
  <c r="AS378" i="6"/>
  <c r="AT378" i="6"/>
  <c r="AU378" i="6"/>
  <c r="AV378" i="6"/>
  <c r="AW378" i="6"/>
  <c r="AX378" i="6"/>
  <c r="AY378" i="6"/>
  <c r="BA378" i="6"/>
  <c r="BB378" i="6"/>
  <c r="M379" i="6"/>
  <c r="N379" i="6"/>
  <c r="O379" i="6"/>
  <c r="P379" i="6"/>
  <c r="Q379" i="6"/>
  <c r="R379" i="6"/>
  <c r="AS379" i="6"/>
  <c r="AT379" i="6"/>
  <c r="AU379" i="6"/>
  <c r="AV379" i="6"/>
  <c r="AW379" i="6"/>
  <c r="AX379" i="6"/>
  <c r="AY379" i="6"/>
  <c r="BA379" i="6"/>
  <c r="BB379" i="6"/>
  <c r="M380" i="6"/>
  <c r="N380" i="6"/>
  <c r="O380" i="6"/>
  <c r="P380" i="6"/>
  <c r="Q380" i="6"/>
  <c r="R380" i="6"/>
  <c r="AS380" i="6"/>
  <c r="AT380" i="6"/>
  <c r="AU380" i="6"/>
  <c r="AV380" i="6"/>
  <c r="AW380" i="6"/>
  <c r="AX380" i="6"/>
  <c r="AY380" i="6"/>
  <c r="BA380" i="6"/>
  <c r="BB380" i="6"/>
  <c r="M381" i="6"/>
  <c r="N381" i="6"/>
  <c r="O381" i="6"/>
  <c r="P381" i="6"/>
  <c r="Q381" i="6"/>
  <c r="R381" i="6"/>
  <c r="AS381" i="6"/>
  <c r="AT381" i="6"/>
  <c r="AU381" i="6"/>
  <c r="AV381" i="6"/>
  <c r="AW381" i="6"/>
  <c r="AX381" i="6"/>
  <c r="AY381" i="6"/>
  <c r="BA381" i="6"/>
  <c r="BB381" i="6"/>
  <c r="M382" i="6"/>
  <c r="N382" i="6"/>
  <c r="O382" i="6"/>
  <c r="P382" i="6"/>
  <c r="Q382" i="6"/>
  <c r="R382" i="6"/>
  <c r="AS382" i="6"/>
  <c r="AT382" i="6"/>
  <c r="AU382" i="6"/>
  <c r="AV382" i="6"/>
  <c r="AW382" i="6"/>
  <c r="AX382" i="6"/>
  <c r="AY382" i="6"/>
  <c r="BA382" i="6"/>
  <c r="BB382" i="6"/>
  <c r="M383" i="6"/>
  <c r="N383" i="6"/>
  <c r="O383" i="6"/>
  <c r="P383" i="6"/>
  <c r="Q383" i="6"/>
  <c r="R383" i="6"/>
  <c r="T383" i="6"/>
  <c r="U383" i="6"/>
  <c r="V383" i="6"/>
  <c r="W383" i="6"/>
  <c r="AS383" i="6"/>
  <c r="AT383" i="6"/>
  <c r="AU383" i="6"/>
  <c r="AV383" i="6"/>
  <c r="X383" i="6"/>
  <c r="AW383" i="6"/>
  <c r="AX383" i="6"/>
  <c r="AY383" i="6"/>
  <c r="BA383" i="6"/>
  <c r="BB383" i="6"/>
  <c r="M384" i="6"/>
  <c r="N384" i="6"/>
  <c r="O384" i="6"/>
  <c r="P384" i="6"/>
  <c r="Q384" i="6"/>
  <c r="R384" i="6"/>
  <c r="AS384" i="6"/>
  <c r="AT384" i="6"/>
  <c r="AU384" i="6"/>
  <c r="AV384" i="6"/>
  <c r="AW384" i="6"/>
  <c r="AX384" i="6"/>
  <c r="AY384" i="6"/>
  <c r="BA384" i="6"/>
  <c r="BB384" i="6"/>
  <c r="M385" i="6"/>
  <c r="N385" i="6"/>
  <c r="O385" i="6"/>
  <c r="P385" i="6"/>
  <c r="Q385" i="6"/>
  <c r="R385" i="6"/>
  <c r="T385" i="6"/>
  <c r="U385" i="6"/>
  <c r="V385" i="6"/>
  <c r="W385" i="6"/>
  <c r="AS385" i="6"/>
  <c r="AT385" i="6"/>
  <c r="AU385" i="6"/>
  <c r="AV385" i="6"/>
  <c r="X385" i="6"/>
  <c r="AW385" i="6"/>
  <c r="AX385" i="6"/>
  <c r="AY385" i="6"/>
  <c r="BA385" i="6"/>
  <c r="BB385" i="6"/>
  <c r="M386" i="6"/>
  <c r="N386" i="6"/>
  <c r="O386" i="6"/>
  <c r="P386" i="6"/>
  <c r="Q386" i="6"/>
  <c r="R386" i="6"/>
  <c r="AS386" i="6"/>
  <c r="AT386" i="6"/>
  <c r="AU386" i="6"/>
  <c r="AV386" i="6"/>
  <c r="AW386" i="6"/>
  <c r="AX386" i="6"/>
  <c r="AY386" i="6"/>
  <c r="BA386" i="6"/>
  <c r="BB386" i="6"/>
  <c r="M387" i="6"/>
  <c r="N387" i="6"/>
  <c r="O387" i="6"/>
  <c r="P387" i="6"/>
  <c r="Q387" i="6"/>
  <c r="R387" i="6"/>
  <c r="T387" i="6"/>
  <c r="U387" i="6"/>
  <c r="V387" i="6"/>
  <c r="W387" i="6"/>
  <c r="AS387" i="6"/>
  <c r="AT387" i="6"/>
  <c r="AU387" i="6"/>
  <c r="AV387" i="6"/>
  <c r="X387" i="6"/>
  <c r="AW387" i="6"/>
  <c r="AX387" i="6"/>
  <c r="AY387" i="6"/>
  <c r="BA387" i="6"/>
  <c r="BB387" i="6"/>
  <c r="M388" i="6"/>
  <c r="N388" i="6"/>
  <c r="O388" i="6"/>
  <c r="P388" i="6"/>
  <c r="Q388" i="6"/>
  <c r="R388" i="6"/>
  <c r="AS388" i="6"/>
  <c r="AT388" i="6"/>
  <c r="AU388" i="6"/>
  <c r="AV388" i="6"/>
  <c r="AW388" i="6"/>
  <c r="AX388" i="6"/>
  <c r="AY388" i="6"/>
  <c r="BA388" i="6"/>
  <c r="BB388" i="6"/>
  <c r="M389" i="6"/>
  <c r="N389" i="6"/>
  <c r="O389" i="6"/>
  <c r="P389" i="6"/>
  <c r="Q389" i="6"/>
  <c r="R389" i="6"/>
  <c r="AS389" i="6"/>
  <c r="AT389" i="6"/>
  <c r="AU389" i="6"/>
  <c r="AV389" i="6"/>
  <c r="AW389" i="6"/>
  <c r="AX389" i="6"/>
  <c r="AY389" i="6"/>
  <c r="BA389" i="6"/>
  <c r="BB389" i="6"/>
  <c r="M390" i="6"/>
  <c r="N390" i="6"/>
  <c r="O390" i="6"/>
  <c r="P390" i="6"/>
  <c r="Q390" i="6"/>
  <c r="R390" i="6"/>
  <c r="AS390" i="6"/>
  <c r="AT390" i="6"/>
  <c r="AU390" i="6"/>
  <c r="AV390" i="6"/>
  <c r="AW390" i="6"/>
  <c r="AX390" i="6"/>
  <c r="AY390" i="6"/>
  <c r="BA390" i="6"/>
  <c r="BB390" i="6"/>
  <c r="E391" i="6"/>
  <c r="M391" i="6"/>
  <c r="N391" i="6"/>
  <c r="O391" i="6"/>
  <c r="P391" i="6"/>
  <c r="Q391" i="6"/>
  <c r="R391" i="6"/>
  <c r="AS391" i="6"/>
  <c r="AT391" i="6"/>
  <c r="AU391" i="6"/>
  <c r="AV391" i="6"/>
  <c r="AW391" i="6"/>
  <c r="AX391" i="6"/>
  <c r="AY391" i="6"/>
  <c r="BA391" i="6"/>
  <c r="BB391" i="6"/>
  <c r="BG391" i="6"/>
  <c r="E393" i="6"/>
  <c r="M393" i="6"/>
  <c r="N393" i="6"/>
  <c r="O393" i="6"/>
  <c r="P393" i="6"/>
  <c r="Q393" i="6"/>
  <c r="R393" i="6"/>
  <c r="AS393" i="6"/>
  <c r="AT393" i="6"/>
  <c r="AU393" i="6"/>
  <c r="AV393" i="6"/>
  <c r="AW393" i="6"/>
  <c r="AX393" i="6"/>
  <c r="AY393" i="6"/>
  <c r="BA393" i="6"/>
  <c r="BB393" i="6"/>
  <c r="E394" i="6"/>
  <c r="M394" i="6"/>
  <c r="N394" i="6"/>
  <c r="O394" i="6"/>
  <c r="P394" i="6"/>
  <c r="Q394" i="6"/>
  <c r="R394" i="6"/>
  <c r="AS394" i="6"/>
  <c r="AT394" i="6"/>
  <c r="AU394" i="6"/>
  <c r="AV394" i="6"/>
  <c r="AW394" i="6"/>
  <c r="AX394" i="6"/>
  <c r="AY394" i="6"/>
  <c r="BA394" i="6"/>
  <c r="BB394" i="6"/>
  <c r="E395" i="6"/>
  <c r="M395" i="6"/>
  <c r="N395" i="6"/>
  <c r="O395" i="6"/>
  <c r="P395" i="6"/>
  <c r="Q395" i="6"/>
  <c r="R395" i="6"/>
  <c r="AS395" i="6"/>
  <c r="AT395" i="6"/>
  <c r="AU395" i="6"/>
  <c r="AV395" i="6"/>
  <c r="AW395" i="6"/>
  <c r="AX395" i="6"/>
  <c r="AY395" i="6"/>
  <c r="BA395" i="6"/>
  <c r="BB395" i="6"/>
  <c r="E396" i="6"/>
  <c r="M396" i="6"/>
  <c r="N396" i="6"/>
  <c r="O396" i="6"/>
  <c r="P396" i="6"/>
  <c r="Q396" i="6"/>
  <c r="R396" i="6"/>
  <c r="AS396" i="6"/>
  <c r="AT396" i="6"/>
  <c r="AU396" i="6"/>
  <c r="AV396" i="6"/>
  <c r="AW396" i="6"/>
  <c r="AX396" i="6"/>
  <c r="AY396" i="6"/>
  <c r="BA396" i="6"/>
  <c r="BB396" i="6"/>
  <c r="E397" i="6"/>
  <c r="M397" i="6"/>
  <c r="N397" i="6"/>
  <c r="O397" i="6"/>
  <c r="P397" i="6"/>
  <c r="Q397" i="6"/>
  <c r="R397" i="6"/>
  <c r="AS397" i="6"/>
  <c r="AT397" i="6"/>
  <c r="AU397" i="6"/>
  <c r="AV397" i="6"/>
  <c r="AW397" i="6"/>
  <c r="AX397" i="6"/>
  <c r="AY397" i="6"/>
  <c r="BA397" i="6"/>
  <c r="BB397" i="6"/>
  <c r="E398" i="6"/>
  <c r="M398" i="6"/>
  <c r="N398" i="6"/>
  <c r="O398" i="6"/>
  <c r="P398" i="6"/>
  <c r="Q398" i="6"/>
  <c r="R398" i="6"/>
  <c r="AS398" i="6"/>
  <c r="AT398" i="6"/>
  <c r="AU398" i="6"/>
  <c r="AV398" i="6"/>
  <c r="AW398" i="6"/>
  <c r="AX398" i="6"/>
  <c r="AY398" i="6"/>
  <c r="BA398" i="6"/>
  <c r="BB398" i="6"/>
  <c r="BG398" i="6"/>
  <c r="C400" i="6"/>
  <c r="M400" i="6"/>
  <c r="N400" i="6"/>
  <c r="O400" i="6"/>
  <c r="P400" i="6"/>
  <c r="Q400" i="6"/>
  <c r="R400" i="6"/>
  <c r="T400" i="6"/>
  <c r="U400" i="6"/>
  <c r="V400" i="6"/>
  <c r="W400" i="6"/>
  <c r="Y400" i="6"/>
  <c r="AS400" i="6"/>
  <c r="AT400" i="6"/>
  <c r="AU400" i="6"/>
  <c r="AV400" i="6"/>
  <c r="X400" i="6"/>
  <c r="AW400" i="6"/>
  <c r="AX400" i="6"/>
  <c r="AY400" i="6"/>
  <c r="BA400" i="6"/>
  <c r="BB400" i="6"/>
  <c r="C401" i="6"/>
  <c r="M401" i="6"/>
  <c r="N401" i="6"/>
  <c r="O401" i="6"/>
  <c r="P401" i="6"/>
  <c r="Q401" i="6"/>
  <c r="R401" i="6"/>
  <c r="T401" i="6"/>
  <c r="U401" i="6"/>
  <c r="V401" i="6"/>
  <c r="W401" i="6"/>
  <c r="Y401" i="6"/>
  <c r="AS401" i="6"/>
  <c r="AT401" i="6"/>
  <c r="AU401" i="6"/>
  <c r="AV401" i="6"/>
  <c r="X401" i="6"/>
  <c r="AW401" i="6"/>
  <c r="AX401" i="6"/>
  <c r="AY401" i="6"/>
  <c r="BA401" i="6"/>
  <c r="BB401" i="6"/>
  <c r="C402" i="6"/>
  <c r="M402" i="6"/>
  <c r="N402" i="6"/>
  <c r="O402" i="6"/>
  <c r="P402" i="6"/>
  <c r="Q402" i="6"/>
  <c r="R402" i="6"/>
  <c r="T402" i="6"/>
  <c r="U402" i="6"/>
  <c r="V402" i="6"/>
  <c r="W402" i="6"/>
  <c r="Y402" i="6"/>
  <c r="AS402" i="6"/>
  <c r="AT402" i="6"/>
  <c r="AU402" i="6"/>
  <c r="AV402" i="6"/>
  <c r="X402" i="6"/>
  <c r="AW402" i="6"/>
  <c r="AX402" i="6"/>
  <c r="AY402" i="6"/>
  <c r="BA402" i="6"/>
  <c r="BB402" i="6"/>
  <c r="C403" i="6"/>
  <c r="M403" i="6"/>
  <c r="N403" i="6"/>
  <c r="O403" i="6"/>
  <c r="P403" i="6"/>
  <c r="Q403" i="6"/>
  <c r="R403" i="6"/>
  <c r="T403" i="6"/>
  <c r="U403" i="6"/>
  <c r="V403" i="6"/>
  <c r="W403" i="6"/>
  <c r="Y403" i="6"/>
  <c r="AS403" i="6"/>
  <c r="AT403" i="6"/>
  <c r="AU403" i="6"/>
  <c r="AV403" i="6"/>
  <c r="X403" i="6"/>
  <c r="AW403" i="6"/>
  <c r="AX403" i="6"/>
  <c r="AY403" i="6"/>
  <c r="BA403" i="6"/>
  <c r="BB403" i="6"/>
  <c r="C405" i="6"/>
  <c r="M405" i="6"/>
  <c r="N405" i="6"/>
  <c r="O405" i="6"/>
  <c r="P405" i="6"/>
  <c r="Q405" i="6"/>
  <c r="R405" i="6"/>
  <c r="T405" i="6"/>
  <c r="U405" i="6"/>
  <c r="V405" i="6"/>
  <c r="W405" i="6"/>
  <c r="Y405" i="6"/>
  <c r="AS405" i="6"/>
  <c r="AT405" i="6"/>
  <c r="AU405" i="6"/>
  <c r="AV405" i="6"/>
  <c r="X405" i="6"/>
  <c r="AW405" i="6"/>
  <c r="AX405" i="6"/>
  <c r="AY405" i="6"/>
  <c r="BA405" i="6"/>
  <c r="BB405" i="6"/>
  <c r="C406" i="6"/>
  <c r="M406" i="6"/>
  <c r="N406" i="6"/>
  <c r="O406" i="6"/>
  <c r="P406" i="6"/>
  <c r="Q406" i="6"/>
  <c r="R406" i="6"/>
  <c r="T406" i="6"/>
  <c r="U406" i="6"/>
  <c r="V406" i="6"/>
  <c r="W406" i="6"/>
  <c r="Y406" i="6"/>
  <c r="AS406" i="6"/>
  <c r="AT406" i="6"/>
  <c r="AU406" i="6"/>
  <c r="AV406" i="6"/>
  <c r="X406" i="6"/>
  <c r="AW406" i="6"/>
  <c r="AX406" i="6"/>
  <c r="AY406" i="6"/>
  <c r="BA406" i="6"/>
  <c r="BB406" i="6"/>
  <c r="BG406" i="6"/>
  <c r="C408" i="6"/>
  <c r="M408" i="6"/>
  <c r="N408" i="6"/>
  <c r="O408" i="6"/>
  <c r="P408" i="6"/>
  <c r="Q408" i="6"/>
  <c r="R408" i="6"/>
  <c r="T408" i="6"/>
  <c r="U408" i="6"/>
  <c r="V408" i="6"/>
  <c r="W408" i="6"/>
  <c r="Y408" i="6"/>
  <c r="AS408" i="6"/>
  <c r="AT408" i="6"/>
  <c r="AU408" i="6"/>
  <c r="AV408" i="6"/>
  <c r="X408" i="6"/>
  <c r="AW408" i="6"/>
  <c r="AX408" i="6"/>
  <c r="AY408" i="6"/>
  <c r="BA408" i="6"/>
  <c r="BB408" i="6"/>
  <c r="C409" i="6"/>
  <c r="M409" i="6"/>
  <c r="N409" i="6"/>
  <c r="O409" i="6"/>
  <c r="P409" i="6"/>
  <c r="Q409" i="6"/>
  <c r="R409" i="6"/>
  <c r="T409" i="6"/>
  <c r="U409" i="6"/>
  <c r="V409" i="6"/>
  <c r="W409" i="6"/>
  <c r="Y409" i="6"/>
  <c r="AS409" i="6"/>
  <c r="AT409" i="6"/>
  <c r="AU409" i="6"/>
  <c r="AV409" i="6"/>
  <c r="X409" i="6"/>
  <c r="AW409" i="6"/>
  <c r="AX409" i="6"/>
  <c r="AY409" i="6"/>
  <c r="BA409" i="6"/>
  <c r="BB409" i="6"/>
  <c r="C410" i="6"/>
  <c r="M410" i="6"/>
  <c r="N410" i="6"/>
  <c r="O410" i="6"/>
  <c r="P410" i="6"/>
  <c r="Q410" i="6"/>
  <c r="R410" i="6"/>
  <c r="T410" i="6"/>
  <c r="U410" i="6"/>
  <c r="V410" i="6"/>
  <c r="W410" i="6"/>
  <c r="Y410" i="6"/>
  <c r="AS410" i="6"/>
  <c r="AT410" i="6"/>
  <c r="AU410" i="6"/>
  <c r="AV410" i="6"/>
  <c r="X410" i="6"/>
  <c r="AW410" i="6"/>
  <c r="AX410" i="6"/>
  <c r="AY410" i="6"/>
  <c r="BA410" i="6"/>
  <c r="BB410" i="6"/>
  <c r="C411" i="6"/>
  <c r="M411" i="6"/>
  <c r="N411" i="6"/>
  <c r="O411" i="6"/>
  <c r="P411" i="6"/>
  <c r="Q411" i="6"/>
  <c r="R411" i="6"/>
  <c r="T411" i="6"/>
  <c r="U411" i="6"/>
  <c r="V411" i="6"/>
  <c r="W411" i="6"/>
  <c r="Y411" i="6"/>
  <c r="AS411" i="6"/>
  <c r="AT411" i="6"/>
  <c r="AU411" i="6"/>
  <c r="AV411" i="6"/>
  <c r="X411" i="6"/>
  <c r="AW411" i="6"/>
  <c r="AX411" i="6"/>
  <c r="AY411" i="6"/>
  <c r="BA411" i="6"/>
  <c r="BB411" i="6"/>
  <c r="C412" i="6"/>
  <c r="M412" i="6"/>
  <c r="N412" i="6"/>
  <c r="O412" i="6"/>
  <c r="P412" i="6"/>
  <c r="Q412" i="6"/>
  <c r="R412" i="6"/>
  <c r="T412" i="6"/>
  <c r="U412" i="6"/>
  <c r="V412" i="6"/>
  <c r="W412" i="6"/>
  <c r="Y412" i="6"/>
  <c r="AS412" i="6"/>
  <c r="AT412" i="6"/>
  <c r="AU412" i="6"/>
  <c r="AV412" i="6"/>
  <c r="X412" i="6"/>
  <c r="AW412" i="6"/>
  <c r="AX412" i="6"/>
  <c r="AY412" i="6"/>
  <c r="BA412" i="6"/>
  <c r="BB412" i="6"/>
  <c r="C413" i="6"/>
  <c r="M413" i="6"/>
  <c r="N413" i="6"/>
  <c r="O413" i="6"/>
  <c r="P413" i="6"/>
  <c r="Q413" i="6"/>
  <c r="R413" i="6"/>
  <c r="T413" i="6"/>
  <c r="U413" i="6"/>
  <c r="V413" i="6"/>
  <c r="W413" i="6"/>
  <c r="Y413" i="6"/>
  <c r="AS413" i="6"/>
  <c r="AT413" i="6"/>
  <c r="AU413" i="6"/>
  <c r="AV413" i="6"/>
  <c r="X413" i="6"/>
  <c r="AW413" i="6"/>
  <c r="AX413" i="6"/>
  <c r="AY413" i="6"/>
  <c r="BA413" i="6"/>
  <c r="BB413" i="6"/>
  <c r="C414" i="6"/>
  <c r="M414" i="6"/>
  <c r="N414" i="6"/>
  <c r="O414" i="6"/>
  <c r="P414" i="6"/>
  <c r="Q414" i="6"/>
  <c r="R414" i="6"/>
  <c r="T414" i="6"/>
  <c r="U414" i="6"/>
  <c r="V414" i="6"/>
  <c r="W414" i="6"/>
  <c r="Y414" i="6"/>
  <c r="AS414" i="6"/>
  <c r="AT414" i="6"/>
  <c r="AU414" i="6"/>
  <c r="AV414" i="6"/>
  <c r="X414" i="6"/>
  <c r="AW414" i="6"/>
  <c r="AX414" i="6"/>
  <c r="AY414" i="6"/>
  <c r="BA414" i="6"/>
  <c r="BB414" i="6"/>
  <c r="C415" i="6"/>
  <c r="M415" i="6"/>
  <c r="N415" i="6"/>
  <c r="O415" i="6"/>
  <c r="P415" i="6"/>
  <c r="Q415" i="6"/>
  <c r="R415" i="6"/>
  <c r="T415" i="6"/>
  <c r="U415" i="6"/>
  <c r="V415" i="6"/>
  <c r="W415" i="6"/>
  <c r="Y415" i="6"/>
  <c r="AS415" i="6"/>
  <c r="AT415" i="6"/>
  <c r="AU415" i="6"/>
  <c r="AV415" i="6"/>
  <c r="X415" i="6"/>
  <c r="AW415" i="6"/>
  <c r="AX415" i="6"/>
  <c r="AY415" i="6"/>
  <c r="BA415" i="6"/>
  <c r="BB415" i="6"/>
  <c r="C416" i="6"/>
  <c r="M416" i="6"/>
  <c r="N416" i="6"/>
  <c r="O416" i="6"/>
  <c r="P416" i="6"/>
  <c r="Q416" i="6"/>
  <c r="R416" i="6"/>
  <c r="T416" i="6"/>
  <c r="U416" i="6"/>
  <c r="V416" i="6"/>
  <c r="W416" i="6"/>
  <c r="Y416" i="6"/>
  <c r="AS416" i="6"/>
  <c r="AT416" i="6"/>
  <c r="AU416" i="6"/>
  <c r="AV416" i="6"/>
  <c r="X416" i="6"/>
  <c r="AW416" i="6"/>
  <c r="AX416" i="6"/>
  <c r="AY416" i="6"/>
  <c r="BA416" i="6"/>
  <c r="BB416" i="6"/>
  <c r="C417" i="6"/>
  <c r="M417" i="6"/>
  <c r="N417" i="6"/>
  <c r="O417" i="6"/>
  <c r="P417" i="6"/>
  <c r="Q417" i="6"/>
  <c r="R417" i="6"/>
  <c r="T417" i="6"/>
  <c r="U417" i="6"/>
  <c r="V417" i="6"/>
  <c r="W417" i="6"/>
  <c r="Y417" i="6"/>
  <c r="AS417" i="6"/>
  <c r="AT417" i="6"/>
  <c r="AU417" i="6"/>
  <c r="AV417" i="6"/>
  <c r="X417" i="6"/>
  <c r="AW417" i="6"/>
  <c r="AX417" i="6"/>
  <c r="AY417" i="6"/>
  <c r="BA417" i="6"/>
  <c r="BB417" i="6"/>
  <c r="C418" i="6"/>
  <c r="M418" i="6"/>
  <c r="N418" i="6"/>
  <c r="O418" i="6"/>
  <c r="P418" i="6"/>
  <c r="Q418" i="6"/>
  <c r="R418" i="6"/>
  <c r="T418" i="6"/>
  <c r="U418" i="6"/>
  <c r="V418" i="6"/>
  <c r="W418" i="6"/>
  <c r="Y418" i="6"/>
  <c r="AS418" i="6"/>
  <c r="AT418" i="6"/>
  <c r="AU418" i="6"/>
  <c r="AV418" i="6"/>
  <c r="X418" i="6"/>
  <c r="AW418" i="6"/>
  <c r="AX418" i="6"/>
  <c r="AY418" i="6"/>
  <c r="BA418" i="6"/>
  <c r="BB418" i="6"/>
  <c r="C419" i="6"/>
  <c r="M419" i="6"/>
  <c r="N419" i="6"/>
  <c r="O419" i="6"/>
  <c r="P419" i="6"/>
  <c r="Q419" i="6"/>
  <c r="R419" i="6"/>
  <c r="T419" i="6"/>
  <c r="U419" i="6"/>
  <c r="V419" i="6"/>
  <c r="W419" i="6"/>
  <c r="Y419" i="6"/>
  <c r="AS419" i="6"/>
  <c r="AT419" i="6"/>
  <c r="AU419" i="6"/>
  <c r="AV419" i="6"/>
  <c r="X419" i="6"/>
  <c r="AW419" i="6"/>
  <c r="AX419" i="6"/>
  <c r="AY419" i="6"/>
  <c r="BA419" i="6"/>
  <c r="BB419" i="6"/>
  <c r="C420" i="6"/>
  <c r="M420" i="6"/>
  <c r="N420" i="6"/>
  <c r="O420" i="6"/>
  <c r="P420" i="6"/>
  <c r="Q420" i="6"/>
  <c r="R420" i="6"/>
  <c r="T420" i="6"/>
  <c r="U420" i="6"/>
  <c r="V420" i="6"/>
  <c r="W420" i="6"/>
  <c r="Y420" i="6"/>
  <c r="AS420" i="6"/>
  <c r="AT420" i="6"/>
  <c r="AU420" i="6"/>
  <c r="AV420" i="6"/>
  <c r="X420" i="6"/>
  <c r="AW420" i="6"/>
  <c r="AX420" i="6"/>
  <c r="AY420" i="6"/>
  <c r="BA420" i="6"/>
  <c r="BB420" i="6"/>
  <c r="C421" i="6"/>
  <c r="M421" i="6"/>
  <c r="N421" i="6"/>
  <c r="O421" i="6"/>
  <c r="P421" i="6"/>
  <c r="Q421" i="6"/>
  <c r="R421" i="6"/>
  <c r="T421" i="6"/>
  <c r="U421" i="6"/>
  <c r="V421" i="6"/>
  <c r="W421" i="6"/>
  <c r="Y421" i="6"/>
  <c r="AS421" i="6"/>
  <c r="AT421" i="6"/>
  <c r="AU421" i="6"/>
  <c r="AV421" i="6"/>
  <c r="X421" i="6"/>
  <c r="AW421" i="6"/>
  <c r="AX421" i="6"/>
  <c r="AY421" i="6"/>
  <c r="BA421" i="6"/>
  <c r="BB421" i="6"/>
  <c r="C422" i="6"/>
  <c r="M422" i="6"/>
  <c r="N422" i="6"/>
  <c r="O422" i="6"/>
  <c r="P422" i="6"/>
  <c r="Q422" i="6"/>
  <c r="R422" i="6"/>
  <c r="T422" i="6"/>
  <c r="U422" i="6"/>
  <c r="V422" i="6"/>
  <c r="W422" i="6"/>
  <c r="Y422" i="6"/>
  <c r="AS422" i="6"/>
  <c r="AT422" i="6"/>
  <c r="AU422" i="6"/>
  <c r="AV422" i="6"/>
  <c r="X422" i="6"/>
  <c r="AW422" i="6"/>
  <c r="AX422" i="6"/>
  <c r="AY422" i="6"/>
  <c r="BA422" i="6"/>
  <c r="BB422" i="6"/>
  <c r="C423" i="6"/>
  <c r="M423" i="6"/>
  <c r="N423" i="6"/>
  <c r="O423" i="6"/>
  <c r="P423" i="6"/>
  <c r="Q423" i="6"/>
  <c r="R423" i="6"/>
  <c r="T423" i="6"/>
  <c r="U423" i="6"/>
  <c r="V423" i="6"/>
  <c r="W423" i="6"/>
  <c r="Y423" i="6"/>
  <c r="AS423" i="6"/>
  <c r="AT423" i="6"/>
  <c r="AU423" i="6"/>
  <c r="AV423" i="6"/>
  <c r="X423" i="6"/>
  <c r="AW423" i="6"/>
  <c r="AX423" i="6"/>
  <c r="AY423" i="6"/>
  <c r="BA423" i="6"/>
  <c r="BB423" i="6"/>
  <c r="C424" i="6"/>
  <c r="M424" i="6"/>
  <c r="N424" i="6"/>
  <c r="O424" i="6"/>
  <c r="P424" i="6"/>
  <c r="Q424" i="6"/>
  <c r="R424" i="6"/>
  <c r="T424" i="6"/>
  <c r="U424" i="6"/>
  <c r="V424" i="6"/>
  <c r="W424" i="6"/>
  <c r="Y424" i="6"/>
  <c r="AS424" i="6"/>
  <c r="AT424" i="6"/>
  <c r="AU424" i="6"/>
  <c r="AV424" i="6"/>
  <c r="X424" i="6"/>
  <c r="AW424" i="6"/>
  <c r="AX424" i="6"/>
  <c r="AY424" i="6"/>
  <c r="BA424" i="6"/>
  <c r="BB424" i="6"/>
  <c r="C425" i="6"/>
  <c r="M425" i="6"/>
  <c r="N425" i="6"/>
  <c r="O425" i="6"/>
  <c r="P425" i="6"/>
  <c r="Q425" i="6"/>
  <c r="R425" i="6"/>
  <c r="T425" i="6"/>
  <c r="U425" i="6"/>
  <c r="V425" i="6"/>
  <c r="W425" i="6"/>
  <c r="Y425" i="6"/>
  <c r="AS425" i="6"/>
  <c r="AT425" i="6"/>
  <c r="AU425" i="6"/>
  <c r="AV425" i="6"/>
  <c r="X425" i="6"/>
  <c r="AW425" i="6"/>
  <c r="AX425" i="6"/>
  <c r="AY425" i="6"/>
  <c r="BA425" i="6"/>
  <c r="BB425" i="6"/>
  <c r="M426" i="6"/>
  <c r="N426" i="6"/>
  <c r="O426" i="6"/>
  <c r="P426" i="6"/>
  <c r="Q426" i="6"/>
  <c r="R426" i="6"/>
  <c r="T426" i="6"/>
  <c r="U426" i="6"/>
  <c r="V426" i="6"/>
  <c r="W426" i="6"/>
  <c r="Y426" i="6"/>
  <c r="C427" i="6"/>
  <c r="M427" i="6"/>
  <c r="N427" i="6"/>
  <c r="O427" i="6"/>
  <c r="P427" i="6"/>
  <c r="Q427" i="6"/>
  <c r="R427" i="6"/>
  <c r="T427" i="6"/>
  <c r="U427" i="6"/>
  <c r="V427" i="6"/>
  <c r="W427" i="6"/>
  <c r="Y427" i="6"/>
  <c r="AS427" i="6"/>
  <c r="AT427" i="6"/>
  <c r="AU427" i="6"/>
  <c r="AV427" i="6"/>
  <c r="X427" i="6"/>
  <c r="AW427" i="6"/>
  <c r="AX427" i="6"/>
  <c r="AY427" i="6"/>
  <c r="BA427" i="6"/>
  <c r="BB427" i="6"/>
  <c r="BG427" i="6"/>
  <c r="M429" i="6"/>
  <c r="N429" i="6"/>
  <c r="O429" i="6"/>
  <c r="P429" i="6"/>
  <c r="Q429" i="6"/>
  <c r="R429" i="6"/>
  <c r="AS429" i="6"/>
  <c r="AT429" i="6"/>
  <c r="AU429" i="6"/>
  <c r="AV429" i="6"/>
  <c r="AW429" i="6"/>
  <c r="AX429" i="6"/>
  <c r="AY429" i="6"/>
  <c r="BA429" i="6"/>
  <c r="BB429" i="6"/>
  <c r="M431" i="6"/>
  <c r="N431" i="6"/>
  <c r="O431" i="6"/>
  <c r="P431" i="6"/>
  <c r="Q431" i="6"/>
  <c r="R431" i="6"/>
  <c r="AS431" i="6"/>
  <c r="AT431" i="6"/>
  <c r="AU431" i="6"/>
  <c r="AV431" i="6"/>
  <c r="AW431" i="6"/>
  <c r="AX431" i="6"/>
  <c r="AY431" i="6"/>
  <c r="BA431" i="6"/>
  <c r="BB431" i="6"/>
  <c r="BG431" i="6"/>
  <c r="M433" i="6"/>
  <c r="N433" i="6"/>
  <c r="O433" i="6"/>
  <c r="P433" i="6"/>
  <c r="Q433" i="6"/>
  <c r="R433" i="6"/>
  <c r="AS433" i="6"/>
  <c r="AT433" i="6"/>
  <c r="AU433" i="6"/>
  <c r="AV433" i="6"/>
  <c r="AW433" i="6"/>
  <c r="AX433" i="6"/>
  <c r="AY433" i="6"/>
  <c r="BA433" i="6"/>
  <c r="BB433" i="6"/>
  <c r="M434" i="6"/>
  <c r="N434" i="6"/>
  <c r="O434" i="6"/>
  <c r="P434" i="6"/>
  <c r="Q434" i="6"/>
  <c r="R434" i="6"/>
  <c r="AS434" i="6"/>
  <c r="AT434" i="6"/>
  <c r="AU434" i="6"/>
  <c r="AV434" i="6"/>
  <c r="AW434" i="6"/>
  <c r="AX434" i="6"/>
  <c r="AY434" i="6"/>
  <c r="BA434" i="6"/>
  <c r="BB434" i="6"/>
  <c r="M435" i="6"/>
  <c r="N435" i="6"/>
  <c r="O435" i="6"/>
  <c r="P435" i="6"/>
  <c r="Q435" i="6"/>
  <c r="R435" i="6"/>
  <c r="AS435" i="6"/>
  <c r="AT435" i="6"/>
  <c r="AU435" i="6"/>
  <c r="AV435" i="6"/>
  <c r="AW435" i="6"/>
  <c r="AX435" i="6"/>
  <c r="AY435" i="6"/>
  <c r="BA435" i="6"/>
  <c r="BB435" i="6"/>
  <c r="M436" i="6"/>
  <c r="N436" i="6"/>
  <c r="O436" i="6"/>
  <c r="P436" i="6"/>
  <c r="Q436" i="6"/>
  <c r="R436" i="6"/>
  <c r="AS436" i="6"/>
  <c r="AT436" i="6"/>
  <c r="AU436" i="6"/>
  <c r="AV436" i="6"/>
  <c r="AW436" i="6"/>
  <c r="AX436" i="6"/>
  <c r="AY436" i="6"/>
  <c r="BA436" i="6"/>
  <c r="BB436" i="6"/>
  <c r="M437" i="6"/>
  <c r="N437" i="6"/>
  <c r="O437" i="6"/>
  <c r="P437" i="6"/>
  <c r="Q437" i="6"/>
  <c r="R437" i="6"/>
  <c r="AS437" i="6"/>
  <c r="AT437" i="6"/>
  <c r="AU437" i="6"/>
  <c r="AV437" i="6"/>
  <c r="AW437" i="6"/>
  <c r="AX437" i="6"/>
  <c r="AY437" i="6"/>
  <c r="BA437" i="6"/>
  <c r="BB437" i="6"/>
  <c r="M440" i="6"/>
  <c r="N440" i="6"/>
  <c r="O440" i="6"/>
  <c r="P440" i="6"/>
  <c r="Q440" i="6"/>
  <c r="R440" i="6"/>
  <c r="AS440" i="6"/>
  <c r="AT440" i="6"/>
  <c r="AU440" i="6"/>
  <c r="AV440" i="6"/>
  <c r="AW440" i="6"/>
  <c r="AX440" i="6"/>
  <c r="AY440" i="6"/>
  <c r="BA440" i="6"/>
  <c r="BB440" i="6"/>
  <c r="BG440" i="6"/>
  <c r="C442" i="6"/>
  <c r="M442" i="6"/>
  <c r="N442" i="6"/>
  <c r="O442" i="6"/>
  <c r="P442" i="6"/>
  <c r="Q442" i="6"/>
  <c r="R442" i="6"/>
  <c r="T442" i="6"/>
  <c r="U442" i="6"/>
  <c r="V442" i="6"/>
  <c r="W442" i="6"/>
  <c r="Y442" i="6"/>
  <c r="AS442" i="6"/>
  <c r="AT442" i="6"/>
  <c r="AU442" i="6"/>
  <c r="AV442" i="6"/>
  <c r="X442" i="6"/>
  <c r="AW442" i="6"/>
  <c r="AX442" i="6"/>
  <c r="AY442" i="6"/>
  <c r="BA442" i="6"/>
  <c r="BB442" i="6"/>
  <c r="C443" i="6"/>
  <c r="M443" i="6"/>
  <c r="N443" i="6"/>
  <c r="O443" i="6"/>
  <c r="P443" i="6"/>
  <c r="Q443" i="6"/>
  <c r="R443" i="6"/>
  <c r="T443" i="6"/>
  <c r="U443" i="6"/>
  <c r="V443" i="6"/>
  <c r="W443" i="6"/>
  <c r="Y443" i="6"/>
  <c r="AS443" i="6"/>
  <c r="AT443" i="6"/>
  <c r="AU443" i="6"/>
  <c r="AV443" i="6"/>
  <c r="X443" i="6"/>
  <c r="AW443" i="6"/>
  <c r="AX443" i="6"/>
  <c r="AY443" i="6"/>
  <c r="BA443" i="6"/>
  <c r="BB443" i="6"/>
  <c r="BG443" i="6"/>
  <c r="C445" i="6"/>
  <c r="M445" i="6"/>
  <c r="N445" i="6"/>
  <c r="O445" i="6"/>
  <c r="P445" i="6"/>
  <c r="Q445" i="6"/>
  <c r="R445" i="6"/>
  <c r="T445" i="6"/>
  <c r="U445" i="6"/>
  <c r="V445" i="6"/>
  <c r="W445" i="6"/>
  <c r="Y445" i="6"/>
  <c r="AS445" i="6"/>
  <c r="AT445" i="6"/>
  <c r="AU445" i="6"/>
  <c r="AV445" i="6"/>
  <c r="X445" i="6"/>
  <c r="AW445" i="6"/>
  <c r="AX445" i="6"/>
  <c r="AY445" i="6"/>
  <c r="BA445" i="6"/>
  <c r="BB445" i="6"/>
  <c r="C446" i="6"/>
  <c r="M446" i="6"/>
  <c r="N446" i="6"/>
  <c r="O446" i="6"/>
  <c r="P446" i="6"/>
  <c r="Q446" i="6"/>
  <c r="R446" i="6"/>
  <c r="T446" i="6"/>
  <c r="U446" i="6"/>
  <c r="V446" i="6"/>
  <c r="W446" i="6"/>
  <c r="Y446" i="6"/>
  <c r="AS446" i="6"/>
  <c r="AT446" i="6"/>
  <c r="AU446" i="6"/>
  <c r="AV446" i="6"/>
  <c r="X446" i="6"/>
  <c r="AW446" i="6"/>
  <c r="AX446" i="6"/>
  <c r="AY446" i="6"/>
  <c r="BA446" i="6"/>
  <c r="BB446" i="6"/>
  <c r="C447" i="6"/>
  <c r="M447" i="6"/>
  <c r="N447" i="6"/>
  <c r="O447" i="6"/>
  <c r="P447" i="6"/>
  <c r="Q447" i="6"/>
  <c r="R447" i="6"/>
  <c r="T447" i="6"/>
  <c r="U447" i="6"/>
  <c r="V447" i="6"/>
  <c r="W447" i="6"/>
  <c r="Y447" i="6"/>
  <c r="AS447" i="6"/>
  <c r="AT447" i="6"/>
  <c r="AU447" i="6"/>
  <c r="AV447" i="6"/>
  <c r="X447" i="6"/>
  <c r="AW447" i="6"/>
  <c r="AX447" i="6"/>
  <c r="AY447" i="6"/>
  <c r="BA447" i="6"/>
  <c r="BB447" i="6"/>
  <c r="C448" i="6"/>
  <c r="M448" i="6"/>
  <c r="N448" i="6"/>
  <c r="O448" i="6"/>
  <c r="P448" i="6"/>
  <c r="Q448" i="6"/>
  <c r="R448" i="6"/>
  <c r="T448" i="6"/>
  <c r="U448" i="6"/>
  <c r="V448" i="6"/>
  <c r="W448" i="6"/>
  <c r="Y448" i="6"/>
  <c r="AS448" i="6"/>
  <c r="AT448" i="6"/>
  <c r="AU448" i="6"/>
  <c r="AV448" i="6"/>
  <c r="X448" i="6"/>
  <c r="AW448" i="6"/>
  <c r="AX448" i="6"/>
  <c r="AY448" i="6"/>
  <c r="BA448" i="6"/>
  <c r="BB448" i="6"/>
  <c r="C449" i="6"/>
  <c r="M449" i="6"/>
  <c r="N449" i="6"/>
  <c r="O449" i="6"/>
  <c r="P449" i="6"/>
  <c r="Q449" i="6"/>
  <c r="R449" i="6"/>
  <c r="T449" i="6"/>
  <c r="U449" i="6"/>
  <c r="V449" i="6"/>
  <c r="W449" i="6"/>
  <c r="Y449" i="6"/>
  <c r="AS449" i="6"/>
  <c r="AT449" i="6"/>
  <c r="AU449" i="6"/>
  <c r="AV449" i="6"/>
  <c r="X449" i="6"/>
  <c r="AW449" i="6"/>
  <c r="AX449" i="6"/>
  <c r="AY449" i="6"/>
  <c r="BA449" i="6"/>
  <c r="BB449" i="6"/>
  <c r="C450" i="6"/>
  <c r="M450" i="6"/>
  <c r="N450" i="6"/>
  <c r="O450" i="6"/>
  <c r="P450" i="6"/>
  <c r="Q450" i="6"/>
  <c r="R450" i="6"/>
  <c r="T450" i="6"/>
  <c r="U450" i="6"/>
  <c r="V450" i="6"/>
  <c r="W450" i="6"/>
  <c r="Y450" i="6"/>
  <c r="AS450" i="6"/>
  <c r="AT450" i="6"/>
  <c r="AU450" i="6"/>
  <c r="AV450" i="6"/>
  <c r="X450" i="6"/>
  <c r="AW450" i="6"/>
  <c r="AX450" i="6"/>
  <c r="AY450" i="6"/>
  <c r="BA450" i="6"/>
  <c r="BB450" i="6"/>
  <c r="C451" i="6"/>
  <c r="M451" i="6"/>
  <c r="N451" i="6"/>
  <c r="O451" i="6"/>
  <c r="P451" i="6"/>
  <c r="Q451" i="6"/>
  <c r="R451" i="6"/>
  <c r="T451" i="6"/>
  <c r="U451" i="6"/>
  <c r="V451" i="6"/>
  <c r="W451" i="6"/>
  <c r="Y451" i="6"/>
  <c r="AS451" i="6"/>
  <c r="AT451" i="6"/>
  <c r="AU451" i="6"/>
  <c r="AV451" i="6"/>
  <c r="X451" i="6"/>
  <c r="AW451" i="6"/>
  <c r="AX451" i="6"/>
  <c r="AY451" i="6"/>
  <c r="BA451" i="6"/>
  <c r="BB451" i="6"/>
  <c r="C452" i="6"/>
  <c r="M452" i="6"/>
  <c r="N452" i="6"/>
  <c r="O452" i="6"/>
  <c r="P452" i="6"/>
  <c r="Q452" i="6"/>
  <c r="R452" i="6"/>
  <c r="T452" i="6"/>
  <c r="U452" i="6"/>
  <c r="V452" i="6"/>
  <c r="W452" i="6"/>
  <c r="Y452" i="6"/>
  <c r="AS452" i="6"/>
  <c r="AT452" i="6"/>
  <c r="AU452" i="6"/>
  <c r="AV452" i="6"/>
  <c r="X452" i="6"/>
  <c r="AW452" i="6"/>
  <c r="AX452" i="6"/>
  <c r="AY452" i="6"/>
  <c r="BA452" i="6"/>
  <c r="BB452" i="6"/>
  <c r="C453" i="6"/>
  <c r="M453" i="6"/>
  <c r="N453" i="6"/>
  <c r="O453" i="6"/>
  <c r="P453" i="6"/>
  <c r="Q453" i="6"/>
  <c r="R453" i="6"/>
  <c r="T453" i="6"/>
  <c r="U453" i="6"/>
  <c r="V453" i="6"/>
  <c r="W453" i="6"/>
  <c r="Y453" i="6"/>
  <c r="AS453" i="6"/>
  <c r="AT453" i="6"/>
  <c r="AU453" i="6"/>
  <c r="AV453" i="6"/>
  <c r="X453" i="6"/>
  <c r="AW453" i="6"/>
  <c r="AX453" i="6"/>
  <c r="AY453" i="6"/>
  <c r="BA453" i="6"/>
  <c r="BB453" i="6"/>
  <c r="C454" i="6"/>
  <c r="M454" i="6"/>
  <c r="N454" i="6"/>
  <c r="O454" i="6"/>
  <c r="P454" i="6"/>
  <c r="Q454" i="6"/>
  <c r="R454" i="6"/>
  <c r="T454" i="6"/>
  <c r="U454" i="6"/>
  <c r="V454" i="6"/>
  <c r="W454" i="6"/>
  <c r="Y454" i="6"/>
  <c r="BA454" i="6"/>
  <c r="BB454" i="6"/>
  <c r="M455" i="6"/>
  <c r="N455" i="6"/>
  <c r="O455" i="6"/>
  <c r="P455" i="6"/>
  <c r="Q455" i="6"/>
  <c r="R455" i="6"/>
  <c r="T455" i="6"/>
  <c r="U455" i="6"/>
  <c r="V455" i="6"/>
  <c r="W455" i="6"/>
  <c r="Y455" i="6"/>
  <c r="AS455" i="6"/>
  <c r="AT455" i="6"/>
  <c r="AU455" i="6"/>
  <c r="AV455" i="6"/>
  <c r="X455" i="6"/>
  <c r="AW455" i="6"/>
  <c r="AX455" i="6"/>
  <c r="AY455" i="6"/>
  <c r="BA455" i="6"/>
  <c r="BB455" i="6"/>
  <c r="BG455" i="6"/>
  <c r="M457" i="6"/>
  <c r="O457" i="6"/>
  <c r="P457" i="6"/>
  <c r="Q457" i="6"/>
  <c r="R457" i="6"/>
  <c r="T457" i="6"/>
  <c r="Y457" i="6"/>
  <c r="AS457" i="6"/>
  <c r="AT457" i="6"/>
  <c r="AU457" i="6"/>
  <c r="AV457" i="6"/>
  <c r="AW457" i="6"/>
  <c r="AX457" i="6"/>
  <c r="AY457" i="6"/>
  <c r="BA457" i="6"/>
  <c r="BB457" i="6"/>
  <c r="M458" i="6"/>
  <c r="O458" i="6"/>
  <c r="P458" i="6"/>
  <c r="Q458" i="6"/>
  <c r="R458" i="6"/>
  <c r="T458" i="6"/>
  <c r="Y458" i="6"/>
  <c r="AS458" i="6"/>
  <c r="AT458" i="6"/>
  <c r="AU458" i="6"/>
  <c r="AV458" i="6"/>
  <c r="AW458" i="6"/>
  <c r="AX458" i="6"/>
  <c r="AY458" i="6"/>
  <c r="BA458" i="6"/>
  <c r="BB458" i="6"/>
  <c r="M459" i="6"/>
  <c r="O459" i="6"/>
  <c r="P459" i="6"/>
  <c r="Q459" i="6"/>
  <c r="R459" i="6"/>
  <c r="T459" i="6"/>
  <c r="Y459" i="6"/>
  <c r="AS459" i="6"/>
  <c r="AT459" i="6"/>
  <c r="AU459" i="6"/>
  <c r="AV459" i="6"/>
  <c r="AW459" i="6"/>
  <c r="AX459" i="6"/>
  <c r="AY459" i="6"/>
  <c r="BA459" i="6"/>
  <c r="BB459" i="6"/>
  <c r="M460" i="6"/>
  <c r="O460" i="6"/>
  <c r="P460" i="6"/>
  <c r="Q460" i="6"/>
  <c r="R460" i="6"/>
  <c r="T460" i="6"/>
  <c r="Y460" i="6"/>
  <c r="AS460" i="6"/>
  <c r="AT460" i="6"/>
  <c r="AU460" i="6"/>
  <c r="AV460" i="6"/>
  <c r="AW460" i="6"/>
  <c r="AX460" i="6"/>
  <c r="AY460" i="6"/>
  <c r="BA460" i="6"/>
  <c r="BB460" i="6"/>
  <c r="M461" i="6"/>
  <c r="O461" i="6"/>
  <c r="P461" i="6"/>
  <c r="Q461" i="6"/>
  <c r="R461" i="6"/>
  <c r="T461" i="6"/>
  <c r="Y461" i="6"/>
  <c r="AS461" i="6"/>
  <c r="AT461" i="6"/>
  <c r="AU461" i="6"/>
  <c r="AV461" i="6"/>
  <c r="AW461" i="6"/>
  <c r="AX461" i="6"/>
  <c r="AY461" i="6"/>
  <c r="BA461" i="6"/>
  <c r="BB461" i="6"/>
  <c r="M462" i="6"/>
  <c r="O462" i="6"/>
  <c r="P462" i="6"/>
  <c r="Q462" i="6"/>
  <c r="R462" i="6"/>
  <c r="T462" i="6"/>
  <c r="Y462" i="6"/>
  <c r="AS462" i="6"/>
  <c r="AT462" i="6"/>
  <c r="AU462" i="6"/>
  <c r="AV462" i="6"/>
  <c r="AW462" i="6"/>
  <c r="AX462" i="6"/>
  <c r="AY462" i="6"/>
  <c r="BA462" i="6"/>
  <c r="BB462" i="6"/>
  <c r="M463" i="6"/>
  <c r="O463" i="6"/>
  <c r="P463" i="6"/>
  <c r="Q463" i="6"/>
  <c r="R463" i="6"/>
  <c r="T463" i="6"/>
  <c r="Y463" i="6"/>
  <c r="AS463" i="6"/>
  <c r="AT463" i="6"/>
  <c r="AU463" i="6"/>
  <c r="AV463" i="6"/>
  <c r="AW463" i="6"/>
  <c r="AX463" i="6"/>
  <c r="AY463" i="6"/>
  <c r="BA463" i="6"/>
  <c r="BB463" i="6"/>
  <c r="M464" i="6"/>
  <c r="O464" i="6"/>
  <c r="P464" i="6"/>
  <c r="Q464" i="6"/>
  <c r="R464" i="6"/>
  <c r="T464" i="6"/>
  <c r="Y464" i="6"/>
  <c r="AS464" i="6"/>
  <c r="AT464" i="6"/>
  <c r="AU464" i="6"/>
  <c r="AV464" i="6"/>
  <c r="AW464" i="6"/>
  <c r="AX464" i="6"/>
  <c r="AY464" i="6"/>
  <c r="BA464" i="6"/>
  <c r="BB464" i="6"/>
  <c r="M465" i="6"/>
  <c r="O465" i="6"/>
  <c r="P465" i="6"/>
  <c r="Q465" i="6"/>
  <c r="R465" i="6"/>
  <c r="T465" i="6"/>
  <c r="Y465" i="6"/>
  <c r="AS465" i="6"/>
  <c r="AT465" i="6"/>
  <c r="AU465" i="6"/>
  <c r="AV465" i="6"/>
  <c r="AW465" i="6"/>
  <c r="AX465" i="6"/>
  <c r="AY465" i="6"/>
  <c r="BA465" i="6"/>
  <c r="BB465" i="6"/>
  <c r="M466" i="6"/>
  <c r="O466" i="6"/>
  <c r="P466" i="6"/>
  <c r="Q466" i="6"/>
  <c r="R466" i="6"/>
  <c r="T466" i="6"/>
  <c r="Y466" i="6"/>
  <c r="AS466" i="6"/>
  <c r="AT466" i="6"/>
  <c r="AU466" i="6"/>
  <c r="AV466" i="6"/>
  <c r="AW466" i="6"/>
  <c r="AX466" i="6"/>
  <c r="AY466" i="6"/>
  <c r="BA466" i="6"/>
  <c r="BB466" i="6"/>
  <c r="M467" i="6"/>
  <c r="O467" i="6"/>
  <c r="P467" i="6"/>
  <c r="Q467" i="6"/>
  <c r="R467" i="6"/>
  <c r="T467" i="6"/>
  <c r="Y467" i="6"/>
  <c r="AS467" i="6"/>
  <c r="AT467" i="6"/>
  <c r="AU467" i="6"/>
  <c r="AV467" i="6"/>
  <c r="AW467" i="6"/>
  <c r="AX467" i="6"/>
  <c r="AY467" i="6"/>
  <c r="BA467" i="6"/>
  <c r="BB467" i="6"/>
  <c r="M468" i="6"/>
  <c r="O468" i="6"/>
  <c r="P468" i="6"/>
  <c r="Q468" i="6"/>
  <c r="R468" i="6"/>
  <c r="T468" i="6"/>
  <c r="Y468" i="6"/>
  <c r="AS468" i="6"/>
  <c r="AT468" i="6"/>
  <c r="AU468" i="6"/>
  <c r="AV468" i="6"/>
  <c r="AW468" i="6"/>
  <c r="AX468" i="6"/>
  <c r="AY468" i="6"/>
  <c r="BA468" i="6"/>
  <c r="BB468" i="6"/>
  <c r="M469" i="6"/>
  <c r="O469" i="6"/>
  <c r="P469" i="6"/>
  <c r="Q469" i="6"/>
  <c r="R469" i="6"/>
  <c r="T469" i="6"/>
  <c r="Y469" i="6"/>
  <c r="AS469" i="6"/>
  <c r="AT469" i="6"/>
  <c r="AU469" i="6"/>
  <c r="AV469" i="6"/>
  <c r="AW469" i="6"/>
  <c r="AX469" i="6"/>
  <c r="AY469" i="6"/>
  <c r="BA469" i="6"/>
  <c r="BB469" i="6"/>
  <c r="M470" i="6"/>
  <c r="O470" i="6"/>
  <c r="P470" i="6"/>
  <c r="Q470" i="6"/>
  <c r="R470" i="6"/>
  <c r="T470" i="6"/>
  <c r="Y470" i="6"/>
  <c r="AS470" i="6"/>
  <c r="AT470" i="6"/>
  <c r="AU470" i="6"/>
  <c r="AV470" i="6"/>
  <c r="AW470" i="6"/>
  <c r="AX470" i="6"/>
  <c r="AY470" i="6"/>
  <c r="BA470" i="6"/>
  <c r="BB470" i="6"/>
  <c r="M471" i="6"/>
  <c r="O471" i="6"/>
  <c r="P471" i="6"/>
  <c r="Q471" i="6"/>
  <c r="R471" i="6"/>
  <c r="T471" i="6"/>
  <c r="Y471" i="6"/>
  <c r="AS471" i="6"/>
  <c r="AT471" i="6"/>
  <c r="AU471" i="6"/>
  <c r="AV471" i="6"/>
  <c r="AW471" i="6"/>
  <c r="AX471" i="6"/>
  <c r="AY471" i="6"/>
  <c r="BA471" i="6"/>
  <c r="BB471" i="6"/>
  <c r="M472" i="6"/>
  <c r="O472" i="6"/>
  <c r="P472" i="6"/>
  <c r="Q472" i="6"/>
  <c r="R472" i="6"/>
  <c r="T472" i="6"/>
  <c r="Y472" i="6"/>
  <c r="AS472" i="6"/>
  <c r="AT472" i="6"/>
  <c r="AU472" i="6"/>
  <c r="AV472" i="6"/>
  <c r="AW472" i="6"/>
  <c r="AX472" i="6"/>
  <c r="AY472" i="6"/>
  <c r="BA472" i="6"/>
  <c r="BB472" i="6"/>
  <c r="M473" i="6"/>
  <c r="O473" i="6"/>
  <c r="P473" i="6"/>
  <c r="Q473" i="6"/>
  <c r="R473" i="6"/>
  <c r="T473" i="6"/>
  <c r="Y473" i="6"/>
  <c r="AS473" i="6"/>
  <c r="AT473" i="6"/>
  <c r="AU473" i="6"/>
  <c r="AV473" i="6"/>
  <c r="AW473" i="6"/>
  <c r="AX473" i="6"/>
  <c r="AY473" i="6"/>
  <c r="BA473" i="6"/>
  <c r="BB473" i="6"/>
  <c r="M474" i="6"/>
  <c r="O474" i="6"/>
  <c r="P474" i="6"/>
  <c r="Q474" i="6"/>
  <c r="R474" i="6"/>
  <c r="T474" i="6"/>
  <c r="Y474" i="6"/>
  <c r="AS474" i="6"/>
  <c r="AT474" i="6"/>
  <c r="AU474" i="6"/>
  <c r="AV474" i="6"/>
  <c r="AW474" i="6"/>
  <c r="AX474" i="6"/>
  <c r="AY474" i="6"/>
  <c r="BA474" i="6"/>
  <c r="BB474" i="6"/>
  <c r="M475" i="6"/>
  <c r="O475" i="6"/>
  <c r="P475" i="6"/>
  <c r="Q475" i="6"/>
  <c r="R475" i="6"/>
  <c r="T475" i="6"/>
  <c r="Y475" i="6"/>
  <c r="AS475" i="6"/>
  <c r="AT475" i="6"/>
  <c r="AU475" i="6"/>
  <c r="AV475" i="6"/>
  <c r="AW475" i="6"/>
  <c r="AX475" i="6"/>
  <c r="AY475" i="6"/>
  <c r="BA475" i="6"/>
  <c r="BB475" i="6"/>
  <c r="M476" i="6"/>
  <c r="O476" i="6"/>
  <c r="P476" i="6"/>
  <c r="Q476" i="6"/>
  <c r="R476" i="6"/>
  <c r="T476" i="6"/>
  <c r="Y476" i="6"/>
  <c r="AS476" i="6"/>
  <c r="AT476" i="6"/>
  <c r="AU476" i="6"/>
  <c r="AV476" i="6"/>
  <c r="AW476" i="6"/>
  <c r="AX476" i="6"/>
  <c r="AY476" i="6"/>
  <c r="BA476" i="6"/>
  <c r="BB476" i="6"/>
  <c r="M477" i="6"/>
  <c r="O477" i="6"/>
  <c r="P477" i="6"/>
  <c r="Q477" i="6"/>
  <c r="R477" i="6"/>
  <c r="T477" i="6"/>
  <c r="Y477" i="6"/>
  <c r="AS477" i="6"/>
  <c r="AT477" i="6"/>
  <c r="AU477" i="6"/>
  <c r="AV477" i="6"/>
  <c r="AW477" i="6"/>
  <c r="AX477" i="6"/>
  <c r="AY477" i="6"/>
  <c r="BA477" i="6"/>
  <c r="BB477" i="6"/>
  <c r="M478" i="6"/>
  <c r="O478" i="6"/>
  <c r="P478" i="6"/>
  <c r="Q478" i="6"/>
  <c r="R478" i="6"/>
  <c r="T478" i="6"/>
  <c r="Y478" i="6"/>
  <c r="AS478" i="6"/>
  <c r="AT478" i="6"/>
  <c r="AU478" i="6"/>
  <c r="AV478" i="6"/>
  <c r="AW478" i="6"/>
  <c r="AX478" i="6"/>
  <c r="AY478" i="6"/>
  <c r="BA478" i="6"/>
  <c r="BB478" i="6"/>
  <c r="M479" i="6"/>
  <c r="O479" i="6"/>
  <c r="P479" i="6"/>
  <c r="Q479" i="6"/>
  <c r="R479" i="6"/>
  <c r="T479" i="6"/>
  <c r="Y479" i="6"/>
  <c r="AS479" i="6"/>
  <c r="AT479" i="6"/>
  <c r="AU479" i="6"/>
  <c r="AV479" i="6"/>
  <c r="AW479" i="6"/>
  <c r="AX479" i="6"/>
  <c r="AY479" i="6"/>
  <c r="BA479" i="6"/>
  <c r="BB479" i="6"/>
  <c r="M480" i="6"/>
  <c r="O480" i="6"/>
  <c r="P480" i="6"/>
  <c r="Q480" i="6"/>
  <c r="R480" i="6"/>
  <c r="T480" i="6"/>
  <c r="Y480" i="6"/>
  <c r="AS480" i="6"/>
  <c r="AT480" i="6"/>
  <c r="AU480" i="6"/>
  <c r="AV480" i="6"/>
  <c r="AW480" i="6"/>
  <c r="AX480" i="6"/>
  <c r="AY480" i="6"/>
  <c r="BA480" i="6"/>
  <c r="BB480" i="6"/>
  <c r="M481" i="6"/>
  <c r="O481" i="6"/>
  <c r="P481" i="6"/>
  <c r="Q481" i="6"/>
  <c r="R481" i="6"/>
  <c r="T481" i="6"/>
  <c r="Y481" i="6"/>
  <c r="AS481" i="6"/>
  <c r="AT481" i="6"/>
  <c r="AU481" i="6"/>
  <c r="AV481" i="6"/>
  <c r="AW481" i="6"/>
  <c r="AX481" i="6"/>
  <c r="AY481" i="6"/>
  <c r="BA481" i="6"/>
  <c r="BB481" i="6"/>
  <c r="M482" i="6"/>
  <c r="O482" i="6"/>
  <c r="P482" i="6"/>
  <c r="Q482" i="6"/>
  <c r="R482" i="6"/>
  <c r="T482" i="6"/>
  <c r="Y482" i="6"/>
  <c r="AS482" i="6"/>
  <c r="AT482" i="6"/>
  <c r="AU482" i="6"/>
  <c r="AV482" i="6"/>
  <c r="AW482" i="6"/>
  <c r="AX482" i="6"/>
  <c r="AY482" i="6"/>
  <c r="BA482" i="6"/>
  <c r="BB482" i="6"/>
  <c r="M483" i="6"/>
  <c r="O483" i="6"/>
  <c r="P483" i="6"/>
  <c r="Q483" i="6"/>
  <c r="R483" i="6"/>
  <c r="T483" i="6"/>
  <c r="Y483" i="6"/>
  <c r="AS483" i="6"/>
  <c r="AT483" i="6"/>
  <c r="AU483" i="6"/>
  <c r="AV483" i="6"/>
  <c r="AW483" i="6"/>
  <c r="AX483" i="6"/>
  <c r="AY483" i="6"/>
  <c r="BA483" i="6"/>
  <c r="BB483" i="6"/>
  <c r="M484" i="6"/>
  <c r="O484" i="6"/>
  <c r="P484" i="6"/>
  <c r="Q484" i="6"/>
  <c r="R484" i="6"/>
  <c r="T484" i="6"/>
  <c r="Y484" i="6"/>
  <c r="AS484" i="6"/>
  <c r="AT484" i="6"/>
  <c r="AU484" i="6"/>
  <c r="AV484" i="6"/>
  <c r="AW484" i="6"/>
  <c r="AX484" i="6"/>
  <c r="AY484" i="6"/>
  <c r="BA484" i="6"/>
  <c r="BB484" i="6"/>
  <c r="M485" i="6"/>
  <c r="O485" i="6"/>
  <c r="P485" i="6"/>
  <c r="Q485" i="6"/>
  <c r="R485" i="6"/>
  <c r="T485" i="6"/>
  <c r="Y485" i="6"/>
  <c r="AS485" i="6"/>
  <c r="AT485" i="6"/>
  <c r="AU485" i="6"/>
  <c r="AV485" i="6"/>
  <c r="AW485" i="6"/>
  <c r="AX485" i="6"/>
  <c r="AY485" i="6"/>
  <c r="BA485" i="6"/>
  <c r="BB485" i="6"/>
  <c r="M486" i="6"/>
  <c r="O486" i="6"/>
  <c r="P486" i="6"/>
  <c r="Q486" i="6"/>
  <c r="R486" i="6"/>
  <c r="T486" i="6"/>
  <c r="Y486" i="6"/>
  <c r="AS486" i="6"/>
  <c r="AT486" i="6"/>
  <c r="AU486" i="6"/>
  <c r="AV486" i="6"/>
  <c r="AW486" i="6"/>
  <c r="AX486" i="6"/>
  <c r="AY486" i="6"/>
  <c r="BA486" i="6"/>
  <c r="BB486" i="6"/>
  <c r="M487" i="6"/>
  <c r="O487" i="6"/>
  <c r="P487" i="6"/>
  <c r="Q487" i="6"/>
  <c r="R487" i="6"/>
  <c r="T487" i="6"/>
  <c r="Y487" i="6"/>
  <c r="AS487" i="6"/>
  <c r="AT487" i="6"/>
  <c r="AU487" i="6"/>
  <c r="AV487" i="6"/>
  <c r="AW487" i="6"/>
  <c r="AX487" i="6"/>
  <c r="AY487" i="6"/>
  <c r="BA487" i="6"/>
  <c r="BB487" i="6"/>
  <c r="M492" i="6"/>
  <c r="O492" i="6"/>
  <c r="P492" i="6"/>
  <c r="Q492" i="6"/>
  <c r="R492" i="6"/>
  <c r="T492" i="6"/>
  <c r="Y492" i="6"/>
  <c r="AS492" i="6"/>
  <c r="AT492" i="6"/>
  <c r="AU492" i="6"/>
  <c r="AV492" i="6"/>
  <c r="AW492" i="6"/>
  <c r="AX492" i="6"/>
  <c r="AY492" i="6"/>
  <c r="BA492" i="6"/>
  <c r="BB492" i="6"/>
  <c r="M493" i="6"/>
  <c r="O493" i="6"/>
  <c r="P493" i="6"/>
  <c r="Q493" i="6"/>
  <c r="R493" i="6"/>
  <c r="T493" i="6"/>
  <c r="V493" i="6"/>
  <c r="W493" i="6"/>
  <c r="Y493" i="6"/>
  <c r="AS493" i="6"/>
  <c r="AT493" i="6"/>
  <c r="AU493" i="6"/>
  <c r="AV493" i="6"/>
  <c r="X493" i="6"/>
  <c r="AW493" i="6"/>
  <c r="AX493" i="6"/>
  <c r="AY493" i="6"/>
  <c r="BA493" i="6"/>
  <c r="BB493" i="6"/>
  <c r="AK494" i="6"/>
  <c r="M495" i="6"/>
  <c r="N495" i="6"/>
  <c r="O495" i="6"/>
  <c r="P495" i="6"/>
  <c r="Q495" i="6"/>
  <c r="R495" i="6"/>
  <c r="AS495" i="6"/>
  <c r="AT495" i="6"/>
  <c r="AU495" i="6"/>
  <c r="AV495" i="6"/>
  <c r="AW495" i="6"/>
  <c r="AX495" i="6"/>
  <c r="AY495" i="6"/>
  <c r="BA495" i="6"/>
  <c r="BB495" i="6"/>
  <c r="M496" i="6"/>
  <c r="N496" i="6"/>
  <c r="O496" i="6"/>
  <c r="P496" i="6"/>
  <c r="Q496" i="6"/>
  <c r="R496" i="6"/>
  <c r="AS496" i="6"/>
  <c r="AT496" i="6"/>
  <c r="AU496" i="6"/>
  <c r="AV496" i="6"/>
  <c r="AW496" i="6"/>
  <c r="AX496" i="6"/>
  <c r="AY496" i="6"/>
  <c r="BA496" i="6"/>
  <c r="BB496" i="6"/>
  <c r="M498" i="6"/>
  <c r="N498" i="6"/>
  <c r="O498" i="6"/>
  <c r="P498" i="6"/>
  <c r="Q498" i="6"/>
  <c r="R498" i="6"/>
  <c r="T498" i="6"/>
  <c r="U498" i="6"/>
  <c r="V498" i="6"/>
  <c r="W498" i="6"/>
  <c r="AS498" i="6"/>
  <c r="AT498" i="6"/>
  <c r="AU498" i="6"/>
  <c r="AV498" i="6"/>
  <c r="X498" i="6"/>
  <c r="AW498" i="6"/>
  <c r="AX498" i="6"/>
  <c r="AY498" i="6"/>
  <c r="BA498" i="6"/>
  <c r="BB498" i="6"/>
  <c r="E499" i="6"/>
  <c r="H499" i="6"/>
  <c r="M499" i="6"/>
  <c r="N499" i="6"/>
  <c r="O499" i="6"/>
  <c r="P499" i="6"/>
  <c r="Q499" i="6"/>
  <c r="R499" i="6"/>
  <c r="AS499" i="6"/>
  <c r="AT499" i="6"/>
  <c r="AU499" i="6"/>
  <c r="AV499" i="6"/>
  <c r="AW499" i="6"/>
  <c r="AX499" i="6"/>
  <c r="AY499" i="6"/>
  <c r="BA499" i="6"/>
  <c r="BB499" i="6"/>
  <c r="BG499" i="6"/>
  <c r="M501" i="6"/>
  <c r="N501" i="6"/>
  <c r="O501" i="6"/>
  <c r="P501" i="6"/>
  <c r="Q501" i="6"/>
  <c r="R501" i="6"/>
  <c r="AS501" i="6"/>
  <c r="AT501" i="6"/>
  <c r="AU501" i="6"/>
  <c r="AV501" i="6"/>
  <c r="AW501" i="6"/>
  <c r="AX501" i="6"/>
  <c r="AY501" i="6"/>
  <c r="BA501" i="6"/>
  <c r="BB501" i="6"/>
  <c r="M502" i="6"/>
  <c r="N502" i="6"/>
  <c r="O502" i="6"/>
  <c r="P502" i="6"/>
  <c r="Q502" i="6"/>
  <c r="R502" i="6"/>
  <c r="AS502" i="6"/>
  <c r="AT502" i="6"/>
  <c r="AU502" i="6"/>
  <c r="AV502" i="6"/>
  <c r="AW502" i="6"/>
  <c r="AX502" i="6"/>
  <c r="AY502" i="6"/>
  <c r="BA502" i="6"/>
  <c r="BB502" i="6"/>
  <c r="BG502" i="6"/>
  <c r="M504" i="6"/>
  <c r="N504" i="6"/>
  <c r="O504" i="6"/>
  <c r="P504" i="6"/>
  <c r="Q504" i="6"/>
  <c r="R504" i="6"/>
  <c r="AS504" i="6"/>
  <c r="AT504" i="6"/>
  <c r="AU504" i="6"/>
  <c r="AV504" i="6"/>
  <c r="AW504" i="6"/>
  <c r="AX504" i="6"/>
  <c r="AY504" i="6"/>
  <c r="BA504" i="6"/>
  <c r="BB504" i="6"/>
  <c r="M505" i="6"/>
  <c r="N505" i="6"/>
  <c r="O505" i="6"/>
  <c r="P505" i="6"/>
  <c r="Q505" i="6"/>
  <c r="R505" i="6"/>
  <c r="AS505" i="6"/>
  <c r="AT505" i="6"/>
  <c r="AU505" i="6"/>
  <c r="AV505" i="6"/>
  <c r="AW505" i="6"/>
  <c r="AX505" i="6"/>
  <c r="AY505" i="6"/>
  <c r="BA505" i="6"/>
  <c r="BB505" i="6"/>
  <c r="M506" i="6"/>
  <c r="N506" i="6"/>
  <c r="O506" i="6"/>
  <c r="P506" i="6"/>
  <c r="Q506" i="6"/>
  <c r="R506" i="6"/>
  <c r="AS506" i="6"/>
  <c r="AT506" i="6"/>
  <c r="AU506" i="6"/>
  <c r="AV506" i="6"/>
  <c r="AW506" i="6"/>
  <c r="AX506" i="6"/>
  <c r="AY506" i="6"/>
  <c r="BA506" i="6"/>
  <c r="BB506" i="6"/>
  <c r="M507" i="6"/>
  <c r="N507" i="6"/>
  <c r="O507" i="6"/>
  <c r="P507" i="6"/>
  <c r="Q507" i="6"/>
  <c r="R507" i="6"/>
  <c r="AS507" i="6"/>
  <c r="AT507" i="6"/>
  <c r="AU507" i="6"/>
  <c r="AV507" i="6"/>
  <c r="AW507" i="6"/>
  <c r="AX507" i="6"/>
  <c r="AY507" i="6"/>
  <c r="BA507" i="6"/>
  <c r="BB507" i="6"/>
  <c r="M508" i="6"/>
  <c r="N508" i="6"/>
  <c r="O508" i="6"/>
  <c r="P508" i="6"/>
  <c r="Q508" i="6"/>
  <c r="R508" i="6"/>
  <c r="AS508" i="6"/>
  <c r="AT508" i="6"/>
  <c r="AU508" i="6"/>
  <c r="AV508" i="6"/>
  <c r="AW508" i="6"/>
  <c r="AX508" i="6"/>
  <c r="AY508" i="6"/>
  <c r="BA508" i="6"/>
  <c r="BB508" i="6"/>
  <c r="M509" i="6"/>
  <c r="N509" i="6"/>
  <c r="O509" i="6"/>
  <c r="P509" i="6"/>
  <c r="Q509" i="6"/>
  <c r="R509" i="6"/>
  <c r="AS509" i="6"/>
  <c r="AT509" i="6"/>
  <c r="AU509" i="6"/>
  <c r="AV509" i="6"/>
  <c r="AW509" i="6"/>
  <c r="AX509" i="6"/>
  <c r="AY509" i="6"/>
  <c r="BA509" i="6"/>
  <c r="BB509" i="6"/>
  <c r="M510" i="6"/>
  <c r="N510" i="6"/>
  <c r="O510" i="6"/>
  <c r="P510" i="6"/>
  <c r="Q510" i="6"/>
  <c r="R510" i="6"/>
  <c r="AS510" i="6"/>
  <c r="AT510" i="6"/>
  <c r="AU510" i="6"/>
  <c r="AV510" i="6"/>
  <c r="AW510" i="6"/>
  <c r="AX510" i="6"/>
  <c r="AY510" i="6"/>
  <c r="BA510" i="6"/>
  <c r="BB510" i="6"/>
  <c r="M511" i="6"/>
  <c r="N511" i="6"/>
  <c r="O511" i="6"/>
  <c r="P511" i="6"/>
  <c r="Q511" i="6"/>
  <c r="R511" i="6"/>
  <c r="AS511" i="6"/>
  <c r="AT511" i="6"/>
  <c r="AU511" i="6"/>
  <c r="AV511" i="6"/>
  <c r="AW511" i="6"/>
  <c r="AX511" i="6"/>
  <c r="AY511" i="6"/>
  <c r="BA511" i="6"/>
  <c r="BB511" i="6"/>
  <c r="M512" i="6"/>
  <c r="N512" i="6"/>
  <c r="O512" i="6"/>
  <c r="P512" i="6"/>
  <c r="Q512" i="6"/>
  <c r="R512" i="6"/>
  <c r="AS512" i="6"/>
  <c r="AT512" i="6"/>
  <c r="AU512" i="6"/>
  <c r="AV512" i="6"/>
  <c r="AW512" i="6"/>
  <c r="AX512" i="6"/>
  <c r="AY512" i="6"/>
  <c r="BA512" i="6"/>
  <c r="BB512" i="6"/>
  <c r="M513" i="6"/>
  <c r="N513" i="6"/>
  <c r="O513" i="6"/>
  <c r="P513" i="6"/>
  <c r="Q513" i="6"/>
  <c r="R513" i="6"/>
  <c r="AS513" i="6"/>
  <c r="AT513" i="6"/>
  <c r="AU513" i="6"/>
  <c r="AV513" i="6"/>
  <c r="AW513" i="6"/>
  <c r="AX513" i="6"/>
  <c r="AY513" i="6"/>
  <c r="BA513" i="6"/>
  <c r="BB513" i="6"/>
  <c r="M514" i="6"/>
  <c r="N514" i="6"/>
  <c r="O514" i="6"/>
  <c r="P514" i="6"/>
  <c r="Q514" i="6"/>
  <c r="R514" i="6"/>
  <c r="AS514" i="6"/>
  <c r="AT514" i="6"/>
  <c r="AU514" i="6"/>
  <c r="AV514" i="6"/>
  <c r="AW514" i="6"/>
  <c r="AX514" i="6"/>
  <c r="AY514" i="6"/>
  <c r="BA514" i="6"/>
  <c r="BB514" i="6"/>
  <c r="M515" i="6"/>
  <c r="N515" i="6"/>
  <c r="O515" i="6"/>
  <c r="P515" i="6"/>
  <c r="Q515" i="6"/>
  <c r="R515" i="6"/>
  <c r="AS515" i="6"/>
  <c r="AT515" i="6"/>
  <c r="AU515" i="6"/>
  <c r="AV515" i="6"/>
  <c r="AW515" i="6"/>
  <c r="AX515" i="6"/>
  <c r="AY515" i="6"/>
  <c r="BA515" i="6"/>
  <c r="BB515" i="6"/>
  <c r="BG515" i="6"/>
  <c r="M517" i="6"/>
  <c r="N517" i="6"/>
  <c r="O517" i="6"/>
  <c r="P517" i="6"/>
  <c r="Q517" i="6"/>
  <c r="R517" i="6"/>
  <c r="AS517" i="6"/>
  <c r="AT517" i="6"/>
  <c r="AU517" i="6"/>
  <c r="AV517" i="6"/>
  <c r="AW517" i="6"/>
  <c r="AX517" i="6"/>
  <c r="AY517" i="6"/>
  <c r="BA517" i="6"/>
  <c r="BB517" i="6"/>
  <c r="M518" i="6"/>
  <c r="N518" i="6"/>
  <c r="O518" i="6"/>
  <c r="P518" i="6"/>
  <c r="Q518" i="6"/>
  <c r="R518" i="6"/>
  <c r="AS518" i="6"/>
  <c r="AT518" i="6"/>
  <c r="AU518" i="6"/>
  <c r="AV518" i="6"/>
  <c r="AW518" i="6"/>
  <c r="AX518" i="6"/>
  <c r="AY518" i="6"/>
  <c r="BA518" i="6"/>
  <c r="BB518" i="6"/>
  <c r="M519" i="6"/>
  <c r="N519" i="6"/>
  <c r="O519" i="6"/>
  <c r="P519" i="6"/>
  <c r="Q519" i="6"/>
  <c r="R519" i="6"/>
  <c r="AS519" i="6"/>
  <c r="AT519" i="6"/>
  <c r="AU519" i="6"/>
  <c r="AV519" i="6"/>
  <c r="AW519" i="6"/>
  <c r="AX519" i="6"/>
  <c r="AY519" i="6"/>
  <c r="BA519" i="6"/>
  <c r="BB519" i="6"/>
  <c r="M520" i="6"/>
  <c r="N520" i="6"/>
  <c r="O520" i="6"/>
  <c r="P520" i="6"/>
  <c r="Q520" i="6"/>
  <c r="R520" i="6"/>
  <c r="AS520" i="6"/>
  <c r="AT520" i="6"/>
  <c r="AU520" i="6"/>
  <c r="AV520" i="6"/>
  <c r="AW520" i="6"/>
  <c r="AX520" i="6"/>
  <c r="AY520" i="6"/>
  <c r="BA520" i="6"/>
  <c r="BB520" i="6"/>
  <c r="M521" i="6"/>
  <c r="N521" i="6"/>
  <c r="O521" i="6"/>
  <c r="P521" i="6"/>
  <c r="Q521" i="6"/>
  <c r="R521" i="6"/>
  <c r="AS521" i="6"/>
  <c r="AT521" i="6"/>
  <c r="AU521" i="6"/>
  <c r="AV521" i="6"/>
  <c r="AW521" i="6"/>
  <c r="AX521" i="6"/>
  <c r="AY521" i="6"/>
  <c r="BA521" i="6"/>
  <c r="BB521" i="6"/>
  <c r="M522" i="6"/>
  <c r="N522" i="6"/>
  <c r="O522" i="6"/>
  <c r="P522" i="6"/>
  <c r="Q522" i="6"/>
  <c r="R522" i="6"/>
  <c r="AS522" i="6"/>
  <c r="AT522" i="6"/>
  <c r="AU522" i="6"/>
  <c r="AV522" i="6"/>
  <c r="AW522" i="6"/>
  <c r="AX522" i="6"/>
  <c r="AY522" i="6"/>
  <c r="BA522" i="6"/>
  <c r="BB522" i="6"/>
  <c r="M523" i="6"/>
  <c r="N523" i="6"/>
  <c r="O523" i="6"/>
  <c r="P523" i="6"/>
  <c r="Q523" i="6"/>
  <c r="R523" i="6"/>
  <c r="AS523" i="6"/>
  <c r="AT523" i="6"/>
  <c r="AU523" i="6"/>
  <c r="AV523" i="6"/>
  <c r="AW523" i="6"/>
  <c r="AX523" i="6"/>
  <c r="AY523" i="6"/>
  <c r="BA523" i="6"/>
  <c r="BB523" i="6"/>
  <c r="M524" i="6"/>
  <c r="N524" i="6"/>
  <c r="O524" i="6"/>
  <c r="P524" i="6"/>
  <c r="Q524" i="6"/>
  <c r="R524" i="6"/>
  <c r="AS524" i="6"/>
  <c r="AT524" i="6"/>
  <c r="AU524" i="6"/>
  <c r="AV524" i="6"/>
  <c r="AW524" i="6"/>
  <c r="AX524" i="6"/>
  <c r="AY524" i="6"/>
  <c r="BA524" i="6"/>
  <c r="BB524" i="6"/>
  <c r="M526" i="6"/>
  <c r="N526" i="6"/>
  <c r="O526" i="6"/>
  <c r="P526" i="6"/>
  <c r="Q526" i="6"/>
  <c r="R526" i="6"/>
  <c r="AS526" i="6"/>
  <c r="AT526" i="6"/>
  <c r="AU526" i="6"/>
  <c r="AV526" i="6"/>
  <c r="AW526" i="6"/>
  <c r="AX526" i="6"/>
  <c r="AY526" i="6"/>
  <c r="BA526" i="6"/>
  <c r="BB526" i="6"/>
  <c r="M527" i="6"/>
  <c r="N527" i="6"/>
  <c r="O527" i="6"/>
  <c r="P527" i="6"/>
  <c r="Q527" i="6"/>
  <c r="R527" i="6"/>
  <c r="AS527" i="6"/>
  <c r="AT527" i="6"/>
  <c r="AU527" i="6"/>
  <c r="AV527" i="6"/>
  <c r="AW527" i="6"/>
  <c r="AX527" i="6"/>
  <c r="AY527" i="6"/>
  <c r="BA527" i="6"/>
  <c r="BB527" i="6"/>
  <c r="BG527" i="6"/>
  <c r="M529" i="6"/>
  <c r="N529" i="6"/>
  <c r="O529" i="6"/>
  <c r="P529" i="6"/>
  <c r="Q529" i="6"/>
  <c r="R529" i="6"/>
  <c r="AS529" i="6"/>
  <c r="AT529" i="6"/>
  <c r="AU529" i="6"/>
  <c r="AV529" i="6"/>
  <c r="AW529" i="6"/>
  <c r="AX529" i="6"/>
  <c r="AY529" i="6"/>
  <c r="BA529" i="6"/>
  <c r="BB529" i="6"/>
  <c r="M530" i="6"/>
  <c r="N530" i="6"/>
  <c r="O530" i="6"/>
  <c r="P530" i="6"/>
  <c r="Q530" i="6"/>
  <c r="R530" i="6"/>
  <c r="AS530" i="6"/>
  <c r="AT530" i="6"/>
  <c r="AU530" i="6"/>
  <c r="AV530" i="6"/>
  <c r="AW530" i="6"/>
  <c r="AX530" i="6"/>
  <c r="AY530" i="6"/>
  <c r="BA530" i="6"/>
  <c r="BB530" i="6"/>
  <c r="M531" i="6"/>
  <c r="N531" i="6"/>
  <c r="O531" i="6"/>
  <c r="P531" i="6"/>
  <c r="Q531" i="6"/>
  <c r="R531" i="6"/>
  <c r="AS531" i="6"/>
  <c r="AT531" i="6"/>
  <c r="AU531" i="6"/>
  <c r="AV531" i="6"/>
  <c r="AW531" i="6"/>
  <c r="AX531" i="6"/>
  <c r="AY531" i="6"/>
  <c r="BA531" i="6"/>
  <c r="BB531" i="6"/>
  <c r="M532" i="6"/>
  <c r="N532" i="6"/>
  <c r="O532" i="6"/>
  <c r="P532" i="6"/>
  <c r="Q532" i="6"/>
  <c r="R532" i="6"/>
  <c r="AS532" i="6"/>
  <c r="AT532" i="6"/>
  <c r="AU532" i="6"/>
  <c r="AV532" i="6"/>
  <c r="AW532" i="6"/>
  <c r="AX532" i="6"/>
  <c r="AY532" i="6"/>
  <c r="BA532" i="6"/>
  <c r="BB532" i="6"/>
  <c r="BG532" i="6"/>
  <c r="M534" i="6"/>
  <c r="N534" i="6"/>
  <c r="O534" i="6"/>
  <c r="P534" i="6"/>
  <c r="Q534" i="6"/>
  <c r="R534" i="6"/>
  <c r="AS534" i="6"/>
  <c r="AT534" i="6"/>
  <c r="AU534" i="6"/>
  <c r="AV534" i="6"/>
  <c r="AW534" i="6"/>
  <c r="AX534" i="6"/>
  <c r="AY534" i="6"/>
  <c r="BA534" i="6"/>
  <c r="BB534" i="6"/>
  <c r="M535" i="6"/>
  <c r="N535" i="6"/>
  <c r="O535" i="6"/>
  <c r="P535" i="6"/>
  <c r="Q535" i="6"/>
  <c r="R535" i="6"/>
  <c r="AS535" i="6"/>
  <c r="AT535" i="6"/>
  <c r="AU535" i="6"/>
  <c r="AV535" i="6"/>
  <c r="AW535" i="6"/>
  <c r="AX535" i="6"/>
  <c r="AY535" i="6"/>
  <c r="BA535" i="6"/>
  <c r="BB535" i="6"/>
  <c r="M536" i="6"/>
  <c r="N536" i="6"/>
  <c r="O536" i="6"/>
  <c r="P536" i="6"/>
  <c r="Q536" i="6"/>
  <c r="R536" i="6"/>
  <c r="AS536" i="6"/>
  <c r="AT536" i="6"/>
  <c r="AU536" i="6"/>
  <c r="AV536" i="6"/>
  <c r="AW536" i="6"/>
  <c r="AX536" i="6"/>
  <c r="AY536" i="6"/>
  <c r="BA536" i="6"/>
  <c r="BB536" i="6"/>
  <c r="M537" i="6"/>
  <c r="N537" i="6"/>
  <c r="O537" i="6"/>
  <c r="P537" i="6"/>
  <c r="Q537" i="6"/>
  <c r="R537" i="6"/>
  <c r="AS537" i="6"/>
  <c r="AT537" i="6"/>
  <c r="AU537" i="6"/>
  <c r="AV537" i="6"/>
  <c r="AW537" i="6"/>
  <c r="AX537" i="6"/>
  <c r="AY537" i="6"/>
  <c r="BA537" i="6"/>
  <c r="BB537" i="6"/>
  <c r="M538" i="6"/>
  <c r="N538" i="6"/>
  <c r="O538" i="6"/>
  <c r="P538" i="6"/>
  <c r="Q538" i="6"/>
  <c r="R538" i="6"/>
  <c r="AS538" i="6"/>
  <c r="AT538" i="6"/>
  <c r="AU538" i="6"/>
  <c r="AV538" i="6"/>
  <c r="AW538" i="6"/>
  <c r="AX538" i="6"/>
  <c r="AY538" i="6"/>
  <c r="BA538" i="6"/>
  <c r="BB538" i="6"/>
  <c r="M539" i="6"/>
  <c r="N539" i="6"/>
  <c r="O539" i="6"/>
  <c r="P539" i="6"/>
  <c r="Q539" i="6"/>
  <c r="R539" i="6"/>
  <c r="AS539" i="6"/>
  <c r="AT539" i="6"/>
  <c r="AU539" i="6"/>
  <c r="AV539" i="6"/>
  <c r="AW539" i="6"/>
  <c r="AX539" i="6"/>
  <c r="AY539" i="6"/>
  <c r="BA539" i="6"/>
  <c r="BB539" i="6"/>
  <c r="M540" i="6"/>
  <c r="N540" i="6"/>
  <c r="O540" i="6"/>
  <c r="P540" i="6"/>
  <c r="Q540" i="6"/>
  <c r="R540" i="6"/>
  <c r="AS540" i="6"/>
  <c r="AT540" i="6"/>
  <c r="AU540" i="6"/>
  <c r="AV540" i="6"/>
  <c r="AW540" i="6"/>
  <c r="AX540" i="6"/>
  <c r="AY540" i="6"/>
  <c r="BA540" i="6"/>
  <c r="BB540" i="6"/>
  <c r="M541" i="6"/>
  <c r="N541" i="6"/>
  <c r="O541" i="6"/>
  <c r="P541" i="6"/>
  <c r="Q541" i="6"/>
  <c r="R541" i="6"/>
  <c r="AS541" i="6"/>
  <c r="AT541" i="6"/>
  <c r="AU541" i="6"/>
  <c r="AV541" i="6"/>
  <c r="AW541" i="6"/>
  <c r="AX541" i="6"/>
  <c r="AY541" i="6"/>
  <c r="BA541" i="6"/>
  <c r="BB541" i="6"/>
  <c r="M542" i="6"/>
  <c r="N542" i="6"/>
  <c r="O542" i="6"/>
  <c r="P542" i="6"/>
  <c r="Q542" i="6"/>
  <c r="R542" i="6"/>
  <c r="AS542" i="6"/>
  <c r="AT542" i="6"/>
  <c r="AU542" i="6"/>
  <c r="AV542" i="6"/>
  <c r="AW542" i="6"/>
  <c r="AX542" i="6"/>
  <c r="AY542" i="6"/>
  <c r="BA542" i="6"/>
  <c r="BB542" i="6"/>
  <c r="BG542" i="6"/>
  <c r="M605" i="6"/>
  <c r="N605" i="6"/>
  <c r="O605" i="6"/>
  <c r="Q605" i="6"/>
  <c r="R605" i="6"/>
  <c r="BH605" i="6"/>
  <c r="M607" i="6"/>
  <c r="N607" i="6"/>
  <c r="O607" i="6"/>
  <c r="Q607" i="6"/>
  <c r="R607" i="6"/>
  <c r="BH607" i="6"/>
  <c r="M609" i="6"/>
  <c r="N609" i="6"/>
  <c r="O609" i="6"/>
  <c r="Q609" i="6"/>
  <c r="R609" i="6"/>
  <c r="BH609" i="6"/>
  <c r="M611" i="6"/>
  <c r="N611" i="6"/>
  <c r="O611" i="6"/>
  <c r="Q611" i="6"/>
  <c r="R611" i="6"/>
  <c r="BH611" i="6"/>
  <c r="M613" i="6"/>
  <c r="N613" i="6"/>
  <c r="O613" i="6"/>
  <c r="Q613" i="6"/>
  <c r="R613" i="6"/>
  <c r="BH613" i="6"/>
  <c r="M614" i="6"/>
  <c r="N614" i="6"/>
  <c r="O614" i="6"/>
  <c r="Q614" i="6"/>
  <c r="R614" i="6"/>
  <c r="BH614" i="6"/>
  <c r="M615" i="6"/>
  <c r="N615" i="6"/>
  <c r="O615" i="6"/>
  <c r="Q615" i="6"/>
  <c r="R615" i="6"/>
  <c r="BH615" i="6"/>
  <c r="M616" i="6"/>
  <c r="N616" i="6"/>
  <c r="O616" i="6"/>
  <c r="Q616" i="6"/>
  <c r="R616" i="6"/>
  <c r="BH616" i="6"/>
  <c r="M618" i="6"/>
  <c r="N618" i="6"/>
  <c r="O618" i="6"/>
  <c r="Q618" i="6"/>
  <c r="R618" i="6"/>
  <c r="BH618" i="6"/>
  <c r="M622" i="6"/>
  <c r="N622" i="6"/>
  <c r="O622" i="6"/>
  <c r="Q622" i="6"/>
  <c r="R622" i="6"/>
  <c r="BH622" i="6"/>
  <c r="M623" i="6"/>
  <c r="N623" i="6"/>
  <c r="O623" i="6"/>
  <c r="Q623" i="6"/>
  <c r="R623" i="6"/>
  <c r="BH623" i="6"/>
  <c r="M626" i="6"/>
  <c r="N626" i="6"/>
  <c r="O626" i="6"/>
  <c r="Q626" i="6"/>
  <c r="R626" i="6"/>
  <c r="BH626" i="6"/>
  <c r="M627" i="6"/>
  <c r="N627" i="6"/>
  <c r="O627" i="6"/>
  <c r="Q627" i="6"/>
  <c r="R627" i="6"/>
  <c r="BH627" i="6"/>
  <c r="M628" i="6"/>
  <c r="N628" i="6"/>
  <c r="O628" i="6"/>
  <c r="Q628" i="6"/>
  <c r="R628" i="6"/>
  <c r="BH628" i="6"/>
  <c r="M631" i="6"/>
  <c r="N631" i="6"/>
  <c r="O631" i="6"/>
  <c r="Q631" i="6"/>
  <c r="R631" i="6"/>
  <c r="BH631" i="6"/>
  <c r="M634" i="6"/>
  <c r="N634" i="6"/>
  <c r="O634" i="6"/>
  <c r="Q634" i="6"/>
  <c r="R634" i="6"/>
  <c r="BH634" i="6"/>
  <c r="M636" i="6"/>
  <c r="N636" i="6"/>
  <c r="O636" i="6"/>
  <c r="Q636" i="6"/>
  <c r="R636" i="6"/>
  <c r="BH636" i="6"/>
  <c r="M637" i="6"/>
  <c r="N637" i="6"/>
  <c r="O637" i="6"/>
  <c r="Q637" i="6"/>
  <c r="R637" i="6"/>
  <c r="BH637" i="6"/>
  <c r="M638" i="6"/>
  <c r="N638" i="6"/>
  <c r="O638" i="6"/>
  <c r="Q638" i="6"/>
  <c r="R638" i="6"/>
  <c r="BH638" i="6"/>
  <c r="M639" i="6"/>
  <c r="N639" i="6"/>
  <c r="O639" i="6"/>
  <c r="Q639" i="6"/>
  <c r="R639" i="6"/>
  <c r="BH639" i="6"/>
  <c r="M642" i="6"/>
  <c r="N642" i="6"/>
  <c r="O642" i="6"/>
  <c r="Q642" i="6"/>
  <c r="R642" i="6"/>
  <c r="BH642" i="6"/>
  <c r="M643" i="6"/>
  <c r="N643" i="6"/>
  <c r="O643" i="6"/>
  <c r="Q643" i="6"/>
  <c r="R643" i="6"/>
  <c r="BH643" i="6"/>
  <c r="M659" i="6"/>
  <c r="N659" i="6"/>
  <c r="O659" i="6"/>
  <c r="Q659" i="6"/>
  <c r="R659" i="6"/>
  <c r="BA659" i="6"/>
  <c r="BG659" i="6"/>
  <c r="BH659" i="6"/>
  <c r="M660" i="6"/>
  <c r="N660" i="6"/>
  <c r="O660" i="6"/>
  <c r="Q660" i="6"/>
  <c r="R660" i="6"/>
  <c r="BA660" i="6"/>
  <c r="BG660" i="6"/>
  <c r="BH660" i="6"/>
  <c r="M661" i="6"/>
  <c r="N661" i="6"/>
  <c r="O661" i="6"/>
  <c r="Q661" i="6"/>
  <c r="R661" i="6"/>
  <c r="BA661" i="6"/>
  <c r="BG661" i="6"/>
  <c r="BH661" i="6"/>
  <c r="M662" i="6"/>
  <c r="N662" i="6"/>
  <c r="O662" i="6"/>
  <c r="Q662" i="6"/>
  <c r="R662" i="6"/>
  <c r="BA662" i="6"/>
  <c r="BG662" i="6"/>
  <c r="BH662" i="6"/>
  <c r="M663" i="6"/>
  <c r="N663" i="6"/>
  <c r="O663" i="6"/>
  <c r="Q663" i="6"/>
  <c r="R663" i="6"/>
  <c r="BA663" i="6"/>
  <c r="BG663" i="6"/>
  <c r="BH663" i="6"/>
  <c r="M664" i="6"/>
  <c r="N664" i="6"/>
  <c r="O664" i="6"/>
  <c r="Q664" i="6"/>
  <c r="R664" i="6"/>
  <c r="BA664" i="6"/>
  <c r="BG664" i="6"/>
  <c r="BH664" i="6"/>
  <c r="M665" i="6"/>
  <c r="N665" i="6"/>
  <c r="O665" i="6"/>
  <c r="Q665" i="6"/>
  <c r="R665" i="6"/>
  <c r="BA665" i="6"/>
  <c r="BG665" i="6"/>
  <c r="BH665" i="6"/>
  <c r="M666" i="6"/>
  <c r="N666" i="6"/>
  <c r="O666" i="6"/>
  <c r="Q666" i="6"/>
  <c r="R666" i="6"/>
  <c r="BA666" i="6"/>
  <c r="BG666" i="6"/>
  <c r="BH666" i="6"/>
  <c r="M667" i="6"/>
  <c r="N667" i="6"/>
  <c r="O667" i="6"/>
  <c r="Q667" i="6"/>
  <c r="R667" i="6"/>
  <c r="BA667" i="6"/>
  <c r="BG667" i="6"/>
  <c r="BH667" i="6"/>
  <c r="M668" i="6"/>
  <c r="N668" i="6"/>
  <c r="O668" i="6"/>
  <c r="Q668" i="6"/>
  <c r="R668" i="6"/>
  <c r="BA668" i="6"/>
  <c r="BG668" i="6"/>
  <c r="BH668" i="6"/>
  <c r="M669" i="6"/>
  <c r="N669" i="6"/>
  <c r="O669" i="6"/>
  <c r="Q669" i="6"/>
  <c r="R669" i="6"/>
  <c r="BA669" i="6"/>
  <c r="BG669" i="6"/>
  <c r="BH669" i="6"/>
  <c r="M670" i="6"/>
  <c r="N670" i="6"/>
  <c r="O670" i="6"/>
  <c r="Q670" i="6"/>
  <c r="R670" i="6"/>
  <c r="BA670" i="6"/>
  <c r="BG670" i="6"/>
  <c r="BH670" i="6"/>
  <c r="M671" i="6"/>
  <c r="N671" i="6"/>
  <c r="O671" i="6"/>
  <c r="Q671" i="6"/>
  <c r="R671" i="6"/>
  <c r="BA671" i="6"/>
  <c r="BG671" i="6"/>
  <c r="BH671" i="6"/>
  <c r="M672" i="6"/>
  <c r="N672" i="6"/>
  <c r="O672" i="6"/>
  <c r="Q672" i="6"/>
  <c r="R672" i="6"/>
  <c r="BA672" i="6"/>
  <c r="BG672" i="6"/>
  <c r="BH672" i="6"/>
  <c r="M673" i="6"/>
  <c r="N673" i="6"/>
  <c r="O673" i="6"/>
  <c r="Q673" i="6"/>
  <c r="R673" i="6"/>
  <c r="BA673" i="6"/>
  <c r="BG673" i="6"/>
  <c r="BH673" i="6"/>
  <c r="M674" i="6"/>
  <c r="N674" i="6"/>
  <c r="O674" i="6"/>
  <c r="Q674" i="6"/>
  <c r="R674" i="6"/>
  <c r="BA674" i="6"/>
  <c r="BG674" i="6"/>
  <c r="BH674" i="6"/>
  <c r="M675" i="6"/>
  <c r="N675" i="6"/>
  <c r="O675" i="6"/>
  <c r="Q675" i="6"/>
  <c r="R675" i="6"/>
  <c r="BA675" i="6"/>
  <c r="BG675" i="6"/>
  <c r="BH675" i="6"/>
  <c r="M676" i="6"/>
  <c r="N676" i="6"/>
  <c r="O676" i="6"/>
  <c r="Q676" i="6"/>
  <c r="R676" i="6"/>
  <c r="BA676" i="6"/>
  <c r="BG676" i="6"/>
  <c r="BH676" i="6"/>
  <c r="M677" i="6"/>
  <c r="N677" i="6"/>
  <c r="O677" i="6"/>
  <c r="Q677" i="6"/>
  <c r="R677" i="6"/>
  <c r="BA677" i="6"/>
  <c r="BG677" i="6"/>
  <c r="BH677" i="6"/>
  <c r="M678" i="6"/>
  <c r="N678" i="6"/>
  <c r="O678" i="6"/>
  <c r="Q678" i="6"/>
  <c r="R678" i="6"/>
  <c r="BA678" i="6"/>
  <c r="BG678" i="6"/>
  <c r="BH678" i="6"/>
  <c r="M679" i="6"/>
  <c r="N679" i="6"/>
  <c r="O679" i="6"/>
  <c r="Q679" i="6"/>
  <c r="R679" i="6"/>
  <c r="BA679" i="6"/>
  <c r="BG679" i="6"/>
  <c r="BH679" i="6"/>
  <c r="M680" i="6"/>
  <c r="N680" i="6"/>
  <c r="O680" i="6"/>
  <c r="Q680" i="6"/>
  <c r="R680" i="6"/>
  <c r="BA680" i="6"/>
  <c r="BG680" i="6"/>
  <c r="BH680" i="6"/>
  <c r="M681" i="6"/>
  <c r="N681" i="6"/>
  <c r="O681" i="6"/>
  <c r="Q681" i="6"/>
  <c r="R681" i="6"/>
  <c r="BA681" i="6"/>
  <c r="BG681" i="6"/>
  <c r="BH681" i="6"/>
  <c r="M682" i="6"/>
  <c r="N682" i="6"/>
  <c r="O682" i="6"/>
  <c r="Q682" i="6"/>
  <c r="R682" i="6"/>
  <c r="BA682" i="6"/>
  <c r="BG682" i="6"/>
  <c r="BH682" i="6"/>
  <c r="M683" i="6"/>
  <c r="N683" i="6"/>
  <c r="O683" i="6"/>
  <c r="Q683" i="6"/>
  <c r="R683" i="6"/>
  <c r="BA683" i="6"/>
  <c r="BG683" i="6"/>
  <c r="BH683" i="6"/>
  <c r="M684" i="6"/>
  <c r="N684" i="6"/>
  <c r="O684" i="6"/>
  <c r="Q684" i="6"/>
  <c r="R684" i="6"/>
  <c r="BA684" i="6"/>
  <c r="BG684" i="6"/>
  <c r="BH684" i="6"/>
  <c r="M685" i="6"/>
  <c r="N685" i="6"/>
  <c r="O685" i="6"/>
  <c r="Q685" i="6"/>
  <c r="R685" i="6"/>
  <c r="BA685" i="6"/>
  <c r="BG685" i="6"/>
  <c r="BH685" i="6"/>
  <c r="M686" i="6"/>
  <c r="N686" i="6"/>
  <c r="O686" i="6"/>
  <c r="Q686" i="6"/>
  <c r="R686" i="6"/>
  <c r="BA686" i="6"/>
  <c r="BG686" i="6"/>
  <c r="BH686" i="6"/>
  <c r="M687" i="6"/>
  <c r="N687" i="6"/>
  <c r="O687" i="6"/>
  <c r="Q687" i="6"/>
  <c r="R687" i="6"/>
  <c r="BA687" i="6"/>
  <c r="BG687" i="6"/>
  <c r="BH687" i="6"/>
  <c r="M688" i="6"/>
  <c r="N688" i="6"/>
  <c r="O688" i="6"/>
  <c r="Q688" i="6"/>
  <c r="R688" i="6"/>
  <c r="BA688" i="6"/>
  <c r="BG688" i="6"/>
  <c r="BH688" i="6"/>
  <c r="M689" i="6"/>
  <c r="N689" i="6"/>
  <c r="O689" i="6"/>
  <c r="Q689" i="6"/>
  <c r="R689" i="6"/>
  <c r="BA689" i="6"/>
  <c r="BG689" i="6"/>
  <c r="BH689" i="6"/>
  <c r="M690" i="6"/>
  <c r="N690" i="6"/>
  <c r="O690" i="6"/>
  <c r="Q690" i="6"/>
  <c r="R690" i="6"/>
  <c r="BA690" i="6"/>
  <c r="BG690" i="6"/>
  <c r="BH690" i="6"/>
  <c r="M691" i="6"/>
  <c r="N691" i="6"/>
  <c r="O691" i="6"/>
  <c r="Q691" i="6"/>
  <c r="R691" i="6"/>
  <c r="BA691" i="6"/>
  <c r="BG691" i="6"/>
  <c r="BH691" i="6"/>
  <c r="M692" i="6"/>
  <c r="N692" i="6"/>
  <c r="O692" i="6"/>
  <c r="Q692" i="6"/>
  <c r="R692" i="6"/>
  <c r="BA692" i="6"/>
  <c r="BG692" i="6"/>
  <c r="BH692" i="6"/>
  <c r="M693" i="6"/>
  <c r="N693" i="6"/>
  <c r="O693" i="6"/>
  <c r="Q693" i="6"/>
  <c r="R693" i="6"/>
  <c r="BA693" i="6"/>
  <c r="BG693" i="6"/>
  <c r="BH693" i="6"/>
  <c r="M694" i="6"/>
  <c r="N694" i="6"/>
  <c r="O694" i="6"/>
  <c r="Q694" i="6"/>
  <c r="R694" i="6"/>
  <c r="BA694" i="6"/>
  <c r="BG694" i="6"/>
  <c r="BH694" i="6"/>
  <c r="M695" i="6"/>
  <c r="N695" i="6"/>
  <c r="O695" i="6"/>
  <c r="Q695" i="6"/>
  <c r="R695" i="6"/>
  <c r="BA695" i="6"/>
  <c r="BG695" i="6"/>
  <c r="BH695" i="6"/>
  <c r="M696" i="6"/>
  <c r="N696" i="6"/>
  <c r="O696" i="6"/>
  <c r="Q696" i="6"/>
  <c r="R696" i="6"/>
  <c r="BA696" i="6"/>
  <c r="BG696" i="6"/>
  <c r="BH696" i="6"/>
  <c r="M697" i="6"/>
  <c r="N697" i="6"/>
  <c r="O697" i="6"/>
  <c r="Q697" i="6"/>
  <c r="R697" i="6"/>
  <c r="BA697" i="6"/>
  <c r="BG697" i="6"/>
  <c r="BH697" i="6"/>
  <c r="M698" i="6"/>
  <c r="N698" i="6"/>
  <c r="O698" i="6"/>
  <c r="Q698" i="6"/>
  <c r="R698" i="6"/>
  <c r="BA698" i="6"/>
  <c r="BG698" i="6"/>
  <c r="BH698" i="6"/>
  <c r="M699" i="6"/>
  <c r="N699" i="6"/>
  <c r="O699" i="6"/>
  <c r="Q699" i="6"/>
  <c r="R699" i="6"/>
  <c r="BA699" i="6"/>
  <c r="BG699" i="6"/>
  <c r="BH699" i="6"/>
  <c r="M700" i="6"/>
  <c r="N700" i="6"/>
  <c r="O700" i="6"/>
  <c r="Q700" i="6"/>
  <c r="R700" i="6"/>
  <c r="BA700" i="6"/>
  <c r="BG700" i="6"/>
  <c r="BH700" i="6"/>
  <c r="M701" i="6"/>
  <c r="N701" i="6"/>
  <c r="O701" i="6"/>
  <c r="Q701" i="6"/>
  <c r="R701" i="6"/>
  <c r="BA701" i="6"/>
  <c r="BG701" i="6"/>
  <c r="BH701" i="6"/>
  <c r="M702" i="6"/>
  <c r="N702" i="6"/>
  <c r="O702" i="6"/>
  <c r="Q702" i="6"/>
  <c r="R702" i="6"/>
  <c r="BA702" i="6"/>
  <c r="BG702" i="6"/>
  <c r="BH702" i="6"/>
  <c r="M703" i="6"/>
  <c r="N703" i="6"/>
  <c r="O703" i="6"/>
  <c r="Q703" i="6"/>
  <c r="R703" i="6"/>
  <c r="BA703" i="6"/>
  <c r="BG703" i="6"/>
  <c r="BH703" i="6"/>
  <c r="M704" i="6"/>
  <c r="N704" i="6"/>
  <c r="O704" i="6"/>
  <c r="Q704" i="6"/>
  <c r="R704" i="6"/>
  <c r="BA704" i="6"/>
  <c r="BG704" i="6"/>
  <c r="BH704" i="6"/>
  <c r="M705" i="6"/>
  <c r="N705" i="6"/>
  <c r="O705" i="6"/>
  <c r="Q705" i="6"/>
  <c r="R705" i="6"/>
  <c r="BA705" i="6"/>
  <c r="BG705" i="6"/>
  <c r="BH705" i="6"/>
  <c r="M706" i="6"/>
  <c r="N706" i="6"/>
  <c r="O706" i="6"/>
  <c r="Q706" i="6"/>
  <c r="R706" i="6"/>
  <c r="BA706" i="6"/>
  <c r="BG706" i="6"/>
  <c r="BH706" i="6"/>
  <c r="M707" i="6"/>
  <c r="N707" i="6"/>
  <c r="O707" i="6"/>
  <c r="Q707" i="6"/>
  <c r="R707" i="6"/>
  <c r="BA707" i="6"/>
  <c r="BG707" i="6"/>
  <c r="BH707" i="6"/>
  <c r="M708" i="6"/>
  <c r="N708" i="6"/>
  <c r="O708" i="6"/>
  <c r="Q708" i="6"/>
  <c r="R708" i="6"/>
  <c r="BA708" i="6"/>
  <c r="BG708" i="6"/>
  <c r="BH708" i="6"/>
  <c r="M709" i="6"/>
  <c r="N709" i="6"/>
  <c r="O709" i="6"/>
  <c r="Q709" i="6"/>
  <c r="R709" i="6"/>
  <c r="BA709" i="6"/>
  <c r="BG709" i="6"/>
  <c r="BH709" i="6"/>
  <c r="M710" i="6"/>
  <c r="N710" i="6"/>
  <c r="O710" i="6"/>
  <c r="Q710" i="6"/>
  <c r="R710" i="6"/>
  <c r="BA710" i="6"/>
  <c r="BG710" i="6"/>
  <c r="BH710" i="6"/>
  <c r="M711" i="6"/>
  <c r="N711" i="6"/>
  <c r="O711" i="6"/>
  <c r="Q711" i="6"/>
  <c r="R711" i="6"/>
  <c r="BA711" i="6"/>
  <c r="BG711" i="6"/>
  <c r="BH711" i="6"/>
  <c r="M712" i="6"/>
  <c r="N712" i="6"/>
  <c r="O712" i="6"/>
  <c r="Q712" i="6"/>
  <c r="R712" i="6"/>
  <c r="BA712" i="6"/>
  <c r="BG712" i="6"/>
  <c r="BH712" i="6"/>
  <c r="M713" i="6"/>
  <c r="N713" i="6"/>
  <c r="O713" i="6"/>
  <c r="Q713" i="6"/>
  <c r="R713" i="6"/>
  <c r="BA713" i="6"/>
  <c r="BG713" i="6"/>
  <c r="BH713" i="6"/>
  <c r="M714" i="6"/>
  <c r="N714" i="6"/>
  <c r="O714" i="6"/>
  <c r="Q714" i="6"/>
  <c r="R714" i="6"/>
  <c r="BA714" i="6"/>
  <c r="BG714" i="6"/>
  <c r="BH714" i="6"/>
  <c r="M715" i="6"/>
  <c r="N715" i="6"/>
  <c r="O715" i="6"/>
  <c r="Q715" i="6"/>
  <c r="R715" i="6"/>
  <c r="BA715" i="6"/>
  <c r="BG715" i="6"/>
  <c r="BH715" i="6"/>
  <c r="M716" i="6"/>
  <c r="N716" i="6"/>
  <c r="O716" i="6"/>
  <c r="Q716" i="6"/>
  <c r="R716" i="6"/>
  <c r="BA716" i="6"/>
  <c r="BG716" i="6"/>
  <c r="BH716" i="6"/>
  <c r="M717" i="6"/>
  <c r="N717" i="6"/>
  <c r="O717" i="6"/>
  <c r="Q717" i="6"/>
  <c r="R717" i="6"/>
  <c r="BA717" i="6"/>
  <c r="BG717" i="6"/>
  <c r="BH717" i="6"/>
  <c r="M718" i="6"/>
  <c r="N718" i="6"/>
  <c r="O718" i="6"/>
  <c r="Q718" i="6"/>
  <c r="R718" i="6"/>
  <c r="BA718" i="6"/>
  <c r="BG718" i="6"/>
  <c r="BH718" i="6"/>
  <c r="M719" i="6"/>
  <c r="N719" i="6"/>
  <c r="O719" i="6"/>
  <c r="Q719" i="6"/>
  <c r="R719" i="6"/>
  <c r="BA719" i="6"/>
  <c r="BG719" i="6"/>
  <c r="BH719" i="6"/>
  <c r="M720" i="6"/>
  <c r="N720" i="6"/>
  <c r="O720" i="6"/>
  <c r="Q720" i="6"/>
  <c r="R720" i="6"/>
  <c r="BA720" i="6"/>
  <c r="BG720" i="6"/>
  <c r="BH720" i="6"/>
  <c r="M721" i="6"/>
  <c r="N721" i="6"/>
  <c r="O721" i="6"/>
  <c r="Q721" i="6"/>
  <c r="R721" i="6"/>
  <c r="BA721" i="6"/>
  <c r="BG721" i="6"/>
  <c r="BH721" i="6"/>
  <c r="M722" i="6"/>
  <c r="N722" i="6"/>
  <c r="O722" i="6"/>
  <c r="Q722" i="6"/>
  <c r="R722" i="6"/>
  <c r="BA722" i="6"/>
  <c r="BG722" i="6"/>
  <c r="BH722" i="6"/>
  <c r="M723" i="6"/>
  <c r="N723" i="6"/>
  <c r="O723" i="6"/>
  <c r="Q723" i="6"/>
  <c r="R723" i="6"/>
  <c r="BA723" i="6"/>
  <c r="BG723" i="6"/>
  <c r="BH723" i="6"/>
  <c r="M724" i="6"/>
  <c r="N724" i="6"/>
  <c r="O724" i="6"/>
  <c r="Q724" i="6"/>
  <c r="R724" i="6"/>
  <c r="BA724" i="6"/>
  <c r="BG724" i="6"/>
  <c r="BH724" i="6"/>
  <c r="M725" i="6"/>
  <c r="N725" i="6"/>
  <c r="O725" i="6"/>
  <c r="Q725" i="6"/>
  <c r="R725" i="6"/>
  <c r="BA725" i="6"/>
  <c r="BG725" i="6"/>
  <c r="BH725" i="6"/>
  <c r="M726" i="6"/>
  <c r="N726" i="6"/>
  <c r="O726" i="6"/>
  <c r="Q726" i="6"/>
  <c r="R726" i="6"/>
  <c r="T726" i="6"/>
  <c r="U726" i="6"/>
  <c r="V726" i="6"/>
  <c r="W726" i="6"/>
  <c r="BA726" i="6"/>
  <c r="BG726" i="6"/>
  <c r="BH726" i="6"/>
  <c r="M727" i="6"/>
  <c r="N727" i="6"/>
  <c r="O727" i="6"/>
  <c r="Q727" i="6"/>
  <c r="R727" i="6"/>
  <c r="BA727" i="6"/>
  <c r="BG727" i="6"/>
  <c r="BH727" i="6"/>
  <c r="M728" i="6"/>
  <c r="N728" i="6"/>
  <c r="O728" i="6"/>
  <c r="Q728" i="6"/>
  <c r="R728" i="6"/>
  <c r="BA728" i="6"/>
  <c r="BG728" i="6"/>
  <c r="BH728" i="6"/>
  <c r="M729" i="6"/>
  <c r="N729" i="6"/>
  <c r="O729" i="6"/>
  <c r="Q729" i="6"/>
  <c r="R729" i="6"/>
  <c r="BA729" i="6"/>
  <c r="BG729" i="6"/>
  <c r="BH729" i="6"/>
  <c r="M730" i="6"/>
  <c r="N730" i="6"/>
  <c r="O730" i="6"/>
  <c r="Q730" i="6"/>
  <c r="R730" i="6"/>
  <c r="BA730" i="6"/>
  <c r="BG730" i="6"/>
  <c r="BH730" i="6"/>
  <c r="M731" i="6"/>
  <c r="N731" i="6"/>
  <c r="O731" i="6"/>
  <c r="Q731" i="6"/>
  <c r="R731" i="6"/>
  <c r="BA731" i="6"/>
  <c r="BG731" i="6"/>
  <c r="BH731" i="6"/>
  <c r="M732" i="6"/>
  <c r="N732" i="6"/>
  <c r="O732" i="6"/>
  <c r="Q732" i="6"/>
  <c r="R732" i="6"/>
  <c r="BA732" i="6"/>
  <c r="BG732" i="6"/>
  <c r="BH732" i="6"/>
  <c r="M733" i="6"/>
  <c r="N733" i="6"/>
  <c r="O733" i="6"/>
  <c r="Q733" i="6"/>
  <c r="R733" i="6"/>
  <c r="BA733" i="6"/>
  <c r="BG733" i="6"/>
  <c r="BH733" i="6"/>
  <c r="M734" i="6"/>
  <c r="N734" i="6"/>
  <c r="O734" i="6"/>
  <c r="Q734" i="6"/>
  <c r="R734" i="6"/>
  <c r="BA734" i="6"/>
  <c r="BG734" i="6"/>
  <c r="BH734" i="6"/>
  <c r="M735" i="6"/>
  <c r="N735" i="6"/>
  <c r="O735" i="6"/>
  <c r="Q735" i="6"/>
  <c r="R735" i="6"/>
  <c r="BA735" i="6"/>
  <c r="BG735" i="6"/>
  <c r="BH735" i="6"/>
  <c r="M736" i="6"/>
  <c r="N736" i="6"/>
  <c r="O736" i="6"/>
  <c r="Q736" i="6"/>
  <c r="R736" i="6"/>
  <c r="BA736" i="6"/>
  <c r="BG736" i="6"/>
  <c r="BH736" i="6"/>
  <c r="M737" i="6"/>
  <c r="N737" i="6"/>
  <c r="O737" i="6"/>
  <c r="Q737" i="6"/>
  <c r="R737" i="6"/>
  <c r="BA737" i="6"/>
  <c r="BG737" i="6"/>
  <c r="BH737" i="6"/>
  <c r="M738" i="6"/>
  <c r="N738" i="6"/>
  <c r="O738" i="6"/>
  <c r="Q738" i="6"/>
  <c r="R738" i="6"/>
  <c r="BA738" i="6"/>
  <c r="BG738" i="6"/>
  <c r="BH738" i="6"/>
  <c r="M739" i="6"/>
  <c r="N739" i="6"/>
  <c r="O739" i="6"/>
  <c r="Q739" i="6"/>
  <c r="R739" i="6"/>
  <c r="BA739" i="6"/>
  <c r="BG739" i="6"/>
  <c r="BH739" i="6"/>
  <c r="M740" i="6"/>
  <c r="N740" i="6"/>
  <c r="O740" i="6"/>
  <c r="Q740" i="6"/>
  <c r="R740" i="6"/>
  <c r="BA740" i="6"/>
  <c r="BG740" i="6"/>
  <c r="BH740" i="6"/>
  <c r="M741" i="6"/>
  <c r="N741" i="6"/>
  <c r="O741" i="6"/>
  <c r="Q741" i="6"/>
  <c r="R741" i="6"/>
  <c r="BA741" i="6"/>
  <c r="BG741" i="6"/>
  <c r="BH741" i="6"/>
  <c r="M742" i="6"/>
  <c r="N742" i="6"/>
  <c r="O742" i="6"/>
  <c r="Q742" i="6"/>
  <c r="R742" i="6"/>
  <c r="BA742" i="6"/>
  <c r="BG742" i="6"/>
  <c r="BH742" i="6"/>
  <c r="M749" i="6"/>
  <c r="N749" i="6"/>
  <c r="O749" i="6"/>
  <c r="Q749" i="6"/>
  <c r="R749" i="6"/>
  <c r="BA749" i="6"/>
  <c r="BG749" i="6"/>
  <c r="BH749" i="6"/>
  <c r="M750" i="6"/>
  <c r="N750" i="6"/>
  <c r="O750" i="6"/>
  <c r="Q750" i="6"/>
  <c r="R750" i="6"/>
  <c r="BA750" i="6"/>
  <c r="BG750" i="6"/>
  <c r="BH750" i="6"/>
  <c r="BA772" i="6"/>
  <c r="BH772" i="6"/>
  <c r="BA773" i="6"/>
  <c r="BH773" i="6"/>
  <c r="BA774" i="6"/>
  <c r="BH774" i="6"/>
  <c r="BA775" i="6"/>
  <c r="BH775" i="6"/>
  <c r="BA776" i="6"/>
  <c r="BH776" i="6"/>
  <c r="BA777" i="6"/>
  <c r="BH777" i="6"/>
  <c r="BA778" i="6"/>
  <c r="BH778" i="6"/>
  <c r="BA779" i="6"/>
  <c r="BH779" i="6"/>
  <c r="BA780" i="6"/>
  <c r="BH780" i="6"/>
  <c r="BA781" i="6"/>
  <c r="BH781" i="6"/>
  <c r="BA782" i="6"/>
  <c r="BH782" i="6"/>
  <c r="BA783" i="6"/>
  <c r="BH783" i="6"/>
  <c r="BA784" i="6"/>
  <c r="BH784" i="6"/>
  <c r="BA785" i="6"/>
  <c r="BH785" i="6"/>
  <c r="BA786" i="6"/>
  <c r="BH786" i="6"/>
  <c r="M789" i="6"/>
  <c r="N789" i="6"/>
  <c r="O789" i="6"/>
  <c r="Q789" i="6"/>
  <c r="R789" i="6"/>
  <c r="BA789" i="6"/>
  <c r="BH789" i="6"/>
  <c r="M790" i="6"/>
  <c r="N790" i="6"/>
  <c r="O790" i="6"/>
  <c r="Q790" i="6"/>
  <c r="R790" i="6"/>
  <c r="BA790" i="6"/>
  <c r="BH790" i="6"/>
  <c r="M791" i="6"/>
  <c r="N791" i="6"/>
  <c r="O791" i="6"/>
  <c r="Q791" i="6"/>
  <c r="R791" i="6"/>
  <c r="BA791" i="6"/>
  <c r="BH791" i="6"/>
  <c r="M792" i="6"/>
  <c r="N792" i="6"/>
  <c r="O792" i="6"/>
  <c r="Q792" i="6"/>
  <c r="R792" i="6"/>
  <c r="BA792" i="6"/>
  <c r="BH792" i="6"/>
  <c r="M793" i="6"/>
  <c r="N793" i="6"/>
  <c r="O793" i="6"/>
  <c r="Q793" i="6"/>
  <c r="R793" i="6"/>
  <c r="BA793" i="6"/>
  <c r="BH793" i="6"/>
  <c r="M794" i="6"/>
  <c r="N794" i="6"/>
  <c r="O794" i="6"/>
  <c r="Q794" i="6"/>
  <c r="R794" i="6"/>
  <c r="BA794" i="6"/>
  <c r="BH794" i="6"/>
  <c r="M795" i="6"/>
  <c r="N795" i="6"/>
  <c r="O795" i="6"/>
  <c r="Q795" i="6"/>
  <c r="R795" i="6"/>
  <c r="BA795" i="6"/>
  <c r="BH795" i="6"/>
  <c r="M796" i="6"/>
  <c r="N796" i="6"/>
  <c r="O796" i="6"/>
  <c r="Q796" i="6"/>
  <c r="R796" i="6"/>
  <c r="BA796" i="6"/>
  <c r="BH796" i="6"/>
  <c r="M797" i="6"/>
  <c r="N797" i="6"/>
  <c r="O797" i="6"/>
  <c r="Q797" i="6"/>
  <c r="R797" i="6"/>
  <c r="BA797" i="6"/>
  <c r="BH797" i="6"/>
  <c r="M798" i="6"/>
  <c r="N798" i="6"/>
  <c r="O798" i="6"/>
  <c r="Q798" i="6"/>
  <c r="R798" i="6"/>
  <c r="BA798" i="6"/>
  <c r="BH798" i="6"/>
  <c r="M799" i="6"/>
  <c r="N799" i="6"/>
  <c r="O799" i="6"/>
  <c r="Q799" i="6"/>
  <c r="R799" i="6"/>
  <c r="BA799" i="6"/>
  <c r="BH799" i="6"/>
  <c r="M800" i="6"/>
  <c r="N800" i="6"/>
  <c r="O800" i="6"/>
  <c r="Q800" i="6"/>
  <c r="R800" i="6"/>
  <c r="BA800" i="6"/>
  <c r="BH800" i="6"/>
  <c r="M801" i="6"/>
  <c r="N801" i="6"/>
  <c r="O801" i="6"/>
  <c r="Q801" i="6"/>
  <c r="R801" i="6"/>
  <c r="BA801" i="6"/>
  <c r="BH801" i="6"/>
  <c r="M802" i="6"/>
  <c r="N802" i="6"/>
  <c r="O802" i="6"/>
  <c r="Q802" i="6"/>
  <c r="R802" i="6"/>
  <c r="BA802" i="6"/>
  <c r="BH802" i="6"/>
  <c r="M803" i="6"/>
  <c r="N803" i="6"/>
  <c r="O803" i="6"/>
  <c r="Q803" i="6"/>
  <c r="R803" i="6"/>
  <c r="BA803" i="6"/>
  <c r="BH803" i="6"/>
  <c r="M804" i="6"/>
  <c r="N804" i="6"/>
  <c r="O804" i="6"/>
  <c r="Q804" i="6"/>
  <c r="R804" i="6"/>
  <c r="BA804" i="6"/>
  <c r="BH804" i="6"/>
  <c r="M805" i="6"/>
  <c r="N805" i="6"/>
  <c r="O805" i="6"/>
  <c r="Q805" i="6"/>
  <c r="R805" i="6"/>
  <c r="BA805" i="6"/>
  <c r="BH805" i="6"/>
  <c r="M806" i="6"/>
  <c r="N806" i="6"/>
  <c r="O806" i="6"/>
  <c r="Q806" i="6"/>
  <c r="R806" i="6"/>
  <c r="BA806" i="6"/>
  <c r="BH806" i="6"/>
  <c r="M807" i="6"/>
  <c r="N807" i="6"/>
  <c r="O807" i="6"/>
  <c r="Q807" i="6"/>
  <c r="R807" i="6"/>
  <c r="BA807" i="6"/>
  <c r="BH807" i="6"/>
  <c r="M808" i="6"/>
  <c r="N808" i="6"/>
  <c r="O808" i="6"/>
  <c r="Q808" i="6"/>
  <c r="R808" i="6"/>
  <c r="BA808" i="6"/>
  <c r="BH808" i="6"/>
  <c r="M809" i="6"/>
  <c r="N809" i="6"/>
  <c r="O809" i="6"/>
  <c r="Q809" i="6"/>
  <c r="R809" i="6"/>
  <c r="BA809" i="6"/>
  <c r="BH809" i="6"/>
  <c r="M810" i="6"/>
  <c r="N810" i="6"/>
  <c r="O810" i="6"/>
  <c r="Q810" i="6"/>
  <c r="R810" i="6"/>
  <c r="BA810" i="6"/>
  <c r="BH810" i="6"/>
  <c r="M811" i="6"/>
  <c r="N811" i="6"/>
  <c r="O811" i="6"/>
  <c r="Q811" i="6"/>
  <c r="R811" i="6"/>
  <c r="BA811" i="6"/>
  <c r="BH811" i="6"/>
  <c r="M812" i="6"/>
  <c r="N812" i="6"/>
  <c r="O812" i="6"/>
  <c r="Q812" i="6"/>
  <c r="R812" i="6"/>
  <c r="BA812" i="6"/>
  <c r="BH812" i="6"/>
  <c r="M813" i="6"/>
  <c r="N813" i="6"/>
  <c r="O813" i="6"/>
  <c r="Q813" i="6"/>
  <c r="R813" i="6"/>
  <c r="BA813" i="6"/>
  <c r="BH813" i="6"/>
  <c r="M814" i="6"/>
  <c r="N814" i="6"/>
  <c r="O814" i="6"/>
  <c r="Q814" i="6"/>
  <c r="R814" i="6"/>
  <c r="BA814" i="6"/>
  <c r="BH814" i="6"/>
  <c r="M815" i="6"/>
  <c r="N815" i="6"/>
  <c r="O815" i="6"/>
  <c r="Q815" i="6"/>
  <c r="R815" i="6"/>
  <c r="BA815" i="6"/>
  <c r="BH815" i="6"/>
  <c r="M816" i="6"/>
  <c r="N816" i="6"/>
  <c r="O816" i="6"/>
  <c r="Q816" i="6"/>
  <c r="R816" i="6"/>
  <c r="BA816" i="6"/>
  <c r="BH816" i="6"/>
  <c r="M817" i="6"/>
  <c r="N817" i="6"/>
  <c r="O817" i="6"/>
  <c r="Q817" i="6"/>
  <c r="R817" i="6"/>
  <c r="BA817" i="6"/>
  <c r="BH817" i="6"/>
  <c r="M818" i="6"/>
  <c r="N818" i="6"/>
  <c r="O818" i="6"/>
  <c r="Q818" i="6"/>
  <c r="R818" i="6"/>
  <c r="BA818" i="6"/>
  <c r="BH818" i="6"/>
  <c r="M819" i="6"/>
  <c r="N819" i="6"/>
  <c r="O819" i="6"/>
  <c r="Q819" i="6"/>
  <c r="R819" i="6"/>
  <c r="BA819" i="6"/>
  <c r="BH819" i="6"/>
  <c r="M820" i="6"/>
  <c r="N820" i="6"/>
  <c r="O820" i="6"/>
  <c r="Q820" i="6"/>
  <c r="R820" i="6"/>
  <c r="BA820" i="6"/>
  <c r="BH820" i="6"/>
  <c r="M821" i="6"/>
  <c r="N821" i="6"/>
  <c r="O821" i="6"/>
  <c r="Q821" i="6"/>
  <c r="R821" i="6"/>
  <c r="BA821" i="6"/>
  <c r="BH821" i="6"/>
  <c r="M822" i="6"/>
  <c r="N822" i="6"/>
  <c r="O822" i="6"/>
  <c r="Q822" i="6"/>
  <c r="R822" i="6"/>
  <c r="BA822" i="6"/>
  <c r="BH822" i="6"/>
  <c r="M823" i="6"/>
  <c r="N823" i="6"/>
  <c r="O823" i="6"/>
  <c r="Q823" i="6"/>
  <c r="R823" i="6"/>
  <c r="BA823" i="6"/>
  <c r="BH823" i="6"/>
  <c r="M824" i="6"/>
  <c r="N824" i="6"/>
  <c r="O824" i="6"/>
  <c r="Q824" i="6"/>
  <c r="R824" i="6"/>
  <c r="BA824" i="6"/>
  <c r="BH824" i="6"/>
  <c r="M825" i="6"/>
  <c r="N825" i="6"/>
  <c r="O825" i="6"/>
  <c r="Q825" i="6"/>
  <c r="R825" i="6"/>
  <c r="BA825" i="6"/>
  <c r="BH825" i="6"/>
  <c r="M826" i="6"/>
  <c r="N826" i="6"/>
  <c r="O826" i="6"/>
  <c r="Q826" i="6"/>
  <c r="R826" i="6"/>
  <c r="BA826" i="6"/>
  <c r="BH826" i="6"/>
  <c r="M827" i="6"/>
  <c r="N827" i="6"/>
  <c r="O827" i="6"/>
  <c r="Q827" i="6"/>
  <c r="R827" i="6"/>
  <c r="BA827" i="6"/>
  <c r="BH827" i="6"/>
  <c r="M828" i="6"/>
  <c r="N828" i="6"/>
  <c r="O828" i="6"/>
  <c r="Q828" i="6"/>
  <c r="R828" i="6"/>
  <c r="BA828" i="6"/>
  <c r="BH828" i="6"/>
  <c r="M829" i="6"/>
  <c r="N829" i="6"/>
  <c r="O829" i="6"/>
  <c r="Q829" i="6"/>
  <c r="R829" i="6"/>
  <c r="BA829" i="6"/>
  <c r="BH829" i="6"/>
  <c r="M830" i="6"/>
  <c r="N830" i="6"/>
  <c r="O830" i="6"/>
  <c r="Q830" i="6"/>
  <c r="R830" i="6"/>
  <c r="BA830" i="6"/>
  <c r="BH830" i="6"/>
  <c r="M831" i="6"/>
  <c r="N831" i="6"/>
  <c r="O831" i="6"/>
  <c r="Q831" i="6"/>
  <c r="R831" i="6"/>
  <c r="BA831" i="6"/>
  <c r="BH831" i="6"/>
  <c r="M832" i="6"/>
  <c r="N832" i="6"/>
  <c r="O832" i="6"/>
  <c r="Q832" i="6"/>
  <c r="R832" i="6"/>
  <c r="BA832" i="6"/>
  <c r="BH832" i="6"/>
  <c r="M833" i="6"/>
  <c r="N833" i="6"/>
  <c r="O833" i="6"/>
  <c r="Q833" i="6"/>
  <c r="R833" i="6"/>
  <c r="BA833" i="6"/>
  <c r="BH833" i="6"/>
  <c r="M834" i="6"/>
  <c r="N834" i="6"/>
  <c r="O834" i="6"/>
  <c r="Q834" i="6"/>
  <c r="R834" i="6"/>
  <c r="BA834" i="6"/>
  <c r="BH834" i="6"/>
  <c r="M835" i="6"/>
  <c r="N835" i="6"/>
  <c r="O835" i="6"/>
  <c r="Q835" i="6"/>
  <c r="R835" i="6"/>
  <c r="BA835" i="6"/>
  <c r="BH835" i="6"/>
  <c r="M836" i="6"/>
  <c r="N836" i="6"/>
  <c r="O836" i="6"/>
  <c r="Q836" i="6"/>
  <c r="R836" i="6"/>
  <c r="BA836" i="6"/>
  <c r="BH836" i="6"/>
  <c r="M837" i="6"/>
  <c r="N837" i="6"/>
  <c r="O837" i="6"/>
  <c r="Q837" i="6"/>
  <c r="R837" i="6"/>
  <c r="BA837" i="6"/>
  <c r="BH837" i="6"/>
  <c r="M838" i="6"/>
  <c r="N838" i="6"/>
  <c r="O838" i="6"/>
  <c r="Q838" i="6"/>
  <c r="R838" i="6"/>
  <c r="BA838" i="6"/>
  <c r="BH838" i="6"/>
  <c r="M839" i="6"/>
  <c r="N839" i="6"/>
  <c r="O839" i="6"/>
  <c r="Q839" i="6"/>
  <c r="R839" i="6"/>
  <c r="BA839" i="6"/>
  <c r="BH839" i="6"/>
  <c r="M840" i="6"/>
  <c r="N840" i="6"/>
  <c r="O840" i="6"/>
  <c r="Q840" i="6"/>
  <c r="R840" i="6"/>
  <c r="BA840" i="6"/>
  <c r="BH840" i="6"/>
  <c r="M841" i="6"/>
  <c r="N841" i="6"/>
  <c r="O841" i="6"/>
  <c r="Q841" i="6"/>
  <c r="R841" i="6"/>
  <c r="BA841" i="6"/>
  <c r="BH841" i="6"/>
  <c r="M842" i="6"/>
  <c r="N842" i="6"/>
  <c r="O842" i="6"/>
  <c r="Q842" i="6"/>
  <c r="R842" i="6"/>
  <c r="BA842" i="6"/>
  <c r="BH842" i="6"/>
  <c r="M843" i="6"/>
  <c r="N843" i="6"/>
  <c r="O843" i="6"/>
  <c r="Q843" i="6"/>
  <c r="R843" i="6"/>
  <c r="BA843" i="6"/>
  <c r="BH843" i="6"/>
  <c r="M844" i="6"/>
  <c r="N844" i="6"/>
  <c r="O844" i="6"/>
  <c r="Q844" i="6"/>
  <c r="R844" i="6"/>
  <c r="BA844" i="6"/>
  <c r="BH844" i="6"/>
  <c r="M845" i="6"/>
  <c r="N845" i="6"/>
  <c r="O845" i="6"/>
  <c r="Q845" i="6"/>
  <c r="R845" i="6"/>
  <c r="BA845" i="6"/>
  <c r="BH845" i="6"/>
  <c r="M848" i="6"/>
  <c r="N848" i="6"/>
  <c r="O848" i="6"/>
  <c r="Q848" i="6"/>
  <c r="R848" i="6"/>
  <c r="BA848" i="6"/>
  <c r="BH848" i="6"/>
  <c r="M849" i="6"/>
  <c r="N849" i="6"/>
  <c r="O849" i="6"/>
  <c r="Q849" i="6"/>
  <c r="R849" i="6"/>
  <c r="BA849" i="6"/>
  <c r="BH849" i="6"/>
  <c r="M850" i="6"/>
  <c r="N850" i="6"/>
  <c r="O850" i="6"/>
  <c r="Q850" i="6"/>
  <c r="R850" i="6"/>
  <c r="BA850" i="6"/>
  <c r="BH850" i="6"/>
  <c r="M851" i="6"/>
  <c r="N851" i="6"/>
  <c r="O851" i="6"/>
  <c r="Q851" i="6"/>
  <c r="R851" i="6"/>
  <c r="BA851" i="6"/>
  <c r="BH851" i="6"/>
  <c r="M852" i="6"/>
  <c r="N852" i="6"/>
  <c r="O852" i="6"/>
  <c r="Q852" i="6"/>
  <c r="R852" i="6"/>
  <c r="BA852" i="6"/>
  <c r="BH852" i="6"/>
  <c r="M853" i="6"/>
  <c r="N853" i="6"/>
  <c r="O853" i="6"/>
  <c r="Q853" i="6"/>
  <c r="R853" i="6"/>
  <c r="BA853" i="6"/>
  <c r="BH853" i="6"/>
  <c r="M854" i="6"/>
  <c r="N854" i="6"/>
  <c r="O854" i="6"/>
  <c r="Q854" i="6"/>
  <c r="R854" i="6"/>
  <c r="BA854" i="6"/>
  <c r="BH854" i="6"/>
  <c r="M855" i="6"/>
  <c r="N855" i="6"/>
  <c r="O855" i="6"/>
  <c r="Q855" i="6"/>
  <c r="R855" i="6"/>
  <c r="BA855" i="6"/>
  <c r="BH855" i="6"/>
  <c r="M856" i="6"/>
  <c r="N856" i="6"/>
  <c r="O856" i="6"/>
  <c r="Q856" i="6"/>
  <c r="R856" i="6"/>
  <c r="BA856" i="6"/>
  <c r="BH856" i="6"/>
  <c r="M857" i="6"/>
  <c r="N857" i="6"/>
  <c r="O857" i="6"/>
  <c r="Q857" i="6"/>
  <c r="R857" i="6"/>
  <c r="BA857" i="6"/>
  <c r="BH857" i="6"/>
  <c r="M858" i="6"/>
  <c r="N858" i="6"/>
  <c r="O858" i="6"/>
  <c r="Q858" i="6"/>
  <c r="R858" i="6"/>
  <c r="BA858" i="6"/>
  <c r="BH858" i="6"/>
  <c r="M859" i="6"/>
  <c r="N859" i="6"/>
  <c r="O859" i="6"/>
  <c r="Q859" i="6"/>
  <c r="R859" i="6"/>
  <c r="BA859" i="6"/>
  <c r="BH859" i="6"/>
  <c r="M860" i="6"/>
  <c r="N860" i="6"/>
  <c r="O860" i="6"/>
  <c r="Q860" i="6"/>
  <c r="R860" i="6"/>
  <c r="BA860" i="6"/>
  <c r="BH860" i="6"/>
  <c r="M861" i="6"/>
  <c r="N861" i="6"/>
  <c r="O861" i="6"/>
  <c r="Q861" i="6"/>
  <c r="R861" i="6"/>
  <c r="BA861" i="6"/>
  <c r="BH861" i="6"/>
  <c r="M862" i="6"/>
  <c r="N862" i="6"/>
  <c r="O862" i="6"/>
  <c r="Q862" i="6"/>
  <c r="R862" i="6"/>
  <c r="BA862" i="6"/>
  <c r="BH862" i="6"/>
  <c r="M863" i="6"/>
  <c r="N863" i="6"/>
  <c r="O863" i="6"/>
  <c r="Q863" i="6"/>
  <c r="R863" i="6"/>
  <c r="BA863" i="6"/>
  <c r="BH863" i="6"/>
  <c r="M864" i="6"/>
  <c r="N864" i="6"/>
  <c r="O864" i="6"/>
  <c r="Q864" i="6"/>
  <c r="R864" i="6"/>
  <c r="BA864" i="6"/>
  <c r="BH864" i="6"/>
  <c r="M865" i="6"/>
  <c r="N865" i="6"/>
  <c r="O865" i="6"/>
  <c r="Q865" i="6"/>
  <c r="R865" i="6"/>
  <c r="BA865" i="6"/>
  <c r="BH865" i="6"/>
  <c r="M866" i="6"/>
  <c r="N866" i="6"/>
  <c r="O866" i="6"/>
  <c r="Q866" i="6"/>
  <c r="R866" i="6"/>
  <c r="BA866" i="6"/>
  <c r="BH866" i="6"/>
  <c r="M867" i="6"/>
  <c r="N867" i="6"/>
  <c r="O867" i="6"/>
  <c r="Q867" i="6"/>
  <c r="R867" i="6"/>
  <c r="BA867" i="6"/>
  <c r="BH867" i="6"/>
  <c r="M868" i="6"/>
  <c r="N868" i="6"/>
  <c r="O868" i="6"/>
  <c r="Q868" i="6"/>
  <c r="R868" i="6"/>
  <c r="BA868" i="6"/>
  <c r="BH868" i="6"/>
  <c r="M869" i="6"/>
  <c r="N869" i="6"/>
  <c r="O869" i="6"/>
  <c r="Q869" i="6"/>
  <c r="R869" i="6"/>
  <c r="BA869" i="6"/>
  <c r="BH869" i="6"/>
  <c r="M870" i="6"/>
  <c r="N870" i="6"/>
  <c r="O870" i="6"/>
  <c r="Q870" i="6"/>
  <c r="R870" i="6"/>
  <c r="BA870" i="6"/>
  <c r="BH870" i="6"/>
  <c r="M871" i="6"/>
  <c r="N871" i="6"/>
  <c r="O871" i="6"/>
  <c r="Q871" i="6"/>
  <c r="R871" i="6"/>
  <c r="BA871" i="6"/>
  <c r="BH871" i="6"/>
  <c r="M872" i="6"/>
  <c r="N872" i="6"/>
  <c r="O872" i="6"/>
  <c r="Q872" i="6"/>
  <c r="R872" i="6"/>
  <c r="BA872" i="6"/>
  <c r="BH872" i="6"/>
  <c r="M873" i="6"/>
  <c r="N873" i="6"/>
  <c r="O873" i="6"/>
  <c r="Q873" i="6"/>
  <c r="R873" i="6"/>
  <c r="BA873" i="6"/>
  <c r="BH873" i="6"/>
  <c r="M874" i="6"/>
  <c r="N874" i="6"/>
  <c r="O874" i="6"/>
  <c r="Q874" i="6"/>
  <c r="R874" i="6"/>
  <c r="BA874" i="6"/>
  <c r="BH874" i="6"/>
  <c r="M875" i="6"/>
  <c r="N875" i="6"/>
  <c r="O875" i="6"/>
  <c r="Q875" i="6"/>
  <c r="R875" i="6"/>
  <c r="BA875" i="6"/>
  <c r="BH875" i="6"/>
  <c r="M876" i="6"/>
  <c r="N876" i="6"/>
  <c r="O876" i="6"/>
  <c r="Q876" i="6"/>
  <c r="R876" i="6"/>
  <c r="BA876" i="6"/>
  <c r="BH876" i="6"/>
  <c r="M877" i="6"/>
  <c r="N877" i="6"/>
  <c r="O877" i="6"/>
  <c r="Q877" i="6"/>
  <c r="R877" i="6"/>
  <c r="BA877" i="6"/>
  <c r="BH877" i="6"/>
  <c r="M878" i="6"/>
  <c r="N878" i="6"/>
  <c r="O878" i="6"/>
  <c r="Q878" i="6"/>
  <c r="R878" i="6"/>
  <c r="BA878" i="6"/>
  <c r="BH878" i="6"/>
  <c r="M879" i="6"/>
  <c r="N879" i="6"/>
  <c r="O879" i="6"/>
  <c r="Q879" i="6"/>
  <c r="R879" i="6"/>
  <c r="BA879" i="6"/>
  <c r="BH879" i="6"/>
  <c r="M880" i="6"/>
  <c r="N880" i="6"/>
  <c r="O880" i="6"/>
  <c r="Q880" i="6"/>
  <c r="R880" i="6"/>
  <c r="BA880" i="6"/>
  <c r="BH880" i="6"/>
  <c r="M881" i="6"/>
  <c r="N881" i="6"/>
  <c r="O881" i="6"/>
  <c r="Q881" i="6"/>
  <c r="R881" i="6"/>
  <c r="BA881" i="6"/>
  <c r="BH881" i="6"/>
  <c r="M882" i="6"/>
  <c r="N882" i="6"/>
  <c r="O882" i="6"/>
  <c r="Q882" i="6"/>
  <c r="R882" i="6"/>
  <c r="BA882" i="6"/>
  <c r="BH882" i="6"/>
  <c r="M883" i="6"/>
  <c r="N883" i="6"/>
  <c r="O883" i="6"/>
  <c r="Q883" i="6"/>
  <c r="R883" i="6"/>
  <c r="BA883" i="6"/>
  <c r="BH883" i="6"/>
  <c r="M884" i="6"/>
  <c r="N884" i="6"/>
  <c r="O884" i="6"/>
  <c r="Q884" i="6"/>
  <c r="R884" i="6"/>
  <c r="BA884" i="6"/>
  <c r="BH884" i="6"/>
  <c r="M885" i="6"/>
  <c r="N885" i="6"/>
  <c r="O885" i="6"/>
  <c r="Q885" i="6"/>
  <c r="R885" i="6"/>
  <c r="BA885" i="6"/>
  <c r="BH885" i="6"/>
  <c r="M888" i="6"/>
  <c r="N888" i="6"/>
  <c r="O888" i="6"/>
  <c r="Q888" i="6"/>
  <c r="R888" i="6"/>
  <c r="BH888" i="6"/>
  <c r="M889" i="6"/>
  <c r="N889" i="6"/>
  <c r="O889" i="6"/>
  <c r="Q889" i="6"/>
  <c r="R889" i="6"/>
  <c r="BH889" i="6"/>
  <c r="M892" i="6"/>
  <c r="N892" i="6"/>
  <c r="O892" i="6"/>
  <c r="Q892" i="6"/>
  <c r="R892" i="6"/>
  <c r="BH892" i="6"/>
  <c r="M893" i="6"/>
  <c r="N893" i="6"/>
  <c r="O893" i="6"/>
  <c r="Q893" i="6"/>
  <c r="R893" i="6"/>
  <c r="BH893" i="6"/>
  <c r="BH895" i="6"/>
  <c r="BH896" i="6"/>
  <c r="BH897" i="6"/>
  <c r="BH898" i="6"/>
  <c r="BH899" i="6"/>
  <c r="BH900" i="6"/>
  <c r="BH901" i="6"/>
  <c r="BH902" i="6"/>
  <c r="BH903" i="6"/>
  <c r="BH904" i="6"/>
  <c r="BH905" i="6"/>
  <c r="BH906" i="6"/>
  <c r="BH907" i="6"/>
  <c r="BH908" i="6"/>
  <c r="BH909" i="6"/>
  <c r="BH910" i="6"/>
  <c r="BH911" i="6"/>
  <c r="BH912" i="6"/>
  <c r="BH913" i="6"/>
  <c r="BH914" i="6"/>
  <c r="BH915" i="6"/>
  <c r="M917" i="6"/>
  <c r="N917" i="6"/>
  <c r="O917" i="6"/>
  <c r="Q917" i="6"/>
  <c r="R917" i="6"/>
  <c r="BA917" i="6"/>
  <c r="BH917" i="6"/>
  <c r="M918" i="6"/>
  <c r="N918" i="6"/>
  <c r="O918" i="6"/>
  <c r="Q918" i="6"/>
  <c r="R918" i="6"/>
  <c r="BA918" i="6"/>
  <c r="BH918" i="6"/>
  <c r="M919" i="6"/>
  <c r="N919" i="6"/>
  <c r="O919" i="6"/>
  <c r="Q919" i="6"/>
  <c r="R919" i="6"/>
  <c r="BA919" i="6"/>
  <c r="BH919" i="6"/>
  <c r="M920" i="6"/>
  <c r="N920" i="6"/>
  <c r="O920" i="6"/>
  <c r="Q920" i="6"/>
  <c r="R920" i="6"/>
  <c r="BA920" i="6"/>
  <c r="BH920" i="6"/>
  <c r="M921" i="6"/>
  <c r="N921" i="6"/>
  <c r="O921" i="6"/>
  <c r="Q921" i="6"/>
  <c r="R921" i="6"/>
  <c r="BH921" i="6"/>
  <c r="M922" i="6"/>
  <c r="N922" i="6"/>
  <c r="O922" i="6"/>
  <c r="Q922" i="6"/>
  <c r="R922" i="6"/>
  <c r="BH922" i="6"/>
  <c r="M923" i="6"/>
  <c r="N923" i="6"/>
  <c r="O923" i="6"/>
  <c r="Q923" i="6"/>
  <c r="R923" i="6"/>
  <c r="BH923" i="6"/>
  <c r="M924" i="6"/>
  <c r="N924" i="6"/>
  <c r="O924" i="6"/>
  <c r="Q924" i="6"/>
  <c r="R924" i="6"/>
  <c r="BH924" i="6"/>
  <c r="M925" i="6"/>
  <c r="N925" i="6"/>
  <c r="O925" i="6"/>
  <c r="Q925" i="6"/>
  <c r="R925" i="6"/>
  <c r="BH925" i="6"/>
  <c r="M926" i="6"/>
  <c r="N926" i="6"/>
  <c r="O926" i="6"/>
  <c r="Q926" i="6"/>
  <c r="R926" i="6"/>
  <c r="BH926" i="6"/>
  <c r="M927" i="6"/>
  <c r="N927" i="6"/>
  <c r="O927" i="6"/>
  <c r="Q927" i="6"/>
  <c r="R927" i="6"/>
  <c r="BA927" i="6"/>
  <c r="BH927" i="6"/>
  <c r="M928" i="6"/>
  <c r="N928" i="6"/>
  <c r="O928" i="6"/>
  <c r="Q928" i="6"/>
  <c r="R928" i="6"/>
  <c r="BA928" i="6"/>
  <c r="BH928" i="6"/>
  <c r="M929" i="6"/>
  <c r="N929" i="6"/>
  <c r="O929" i="6"/>
  <c r="Q929" i="6"/>
  <c r="R929" i="6"/>
  <c r="BA929" i="6"/>
  <c r="BH929" i="6"/>
  <c r="M930" i="6"/>
  <c r="N930" i="6"/>
  <c r="O930" i="6"/>
  <c r="Q930" i="6"/>
  <c r="R930" i="6"/>
  <c r="BA930" i="6"/>
  <c r="BH930" i="6"/>
  <c r="M931" i="6"/>
  <c r="N931" i="6"/>
  <c r="O931" i="6"/>
  <c r="Q931" i="6"/>
  <c r="R931" i="6"/>
  <c r="BA931" i="6"/>
  <c r="BH931" i="6"/>
  <c r="M932" i="6"/>
  <c r="N932" i="6"/>
  <c r="O932" i="6"/>
  <c r="Q932" i="6"/>
  <c r="R932" i="6"/>
  <c r="BA932" i="6"/>
  <c r="BH932" i="6"/>
  <c r="M933" i="6"/>
  <c r="N933" i="6"/>
  <c r="O933" i="6"/>
  <c r="Q933" i="6"/>
  <c r="R933" i="6"/>
  <c r="BA933" i="6"/>
  <c r="BH933" i="6"/>
  <c r="M934" i="6"/>
  <c r="N934" i="6"/>
  <c r="O934" i="6"/>
  <c r="Q934" i="6"/>
  <c r="R934" i="6"/>
  <c r="BA934" i="6"/>
  <c r="BH934" i="6"/>
  <c r="M935" i="6"/>
  <c r="N935" i="6"/>
  <c r="O935" i="6"/>
  <c r="Q935" i="6"/>
  <c r="R935" i="6"/>
  <c r="BA935" i="6"/>
  <c r="BH935" i="6"/>
  <c r="M936" i="6"/>
  <c r="N936" i="6"/>
  <c r="O936" i="6"/>
  <c r="Q936" i="6"/>
  <c r="R936" i="6"/>
  <c r="BA936" i="6"/>
  <c r="BH936" i="6"/>
  <c r="M937" i="6"/>
  <c r="N937" i="6"/>
  <c r="O937" i="6"/>
  <c r="Q937" i="6"/>
  <c r="R937" i="6"/>
  <c r="BA937" i="6"/>
  <c r="BH937" i="6"/>
  <c r="M938" i="6"/>
  <c r="N938" i="6"/>
  <c r="O938" i="6"/>
  <c r="Q938" i="6"/>
  <c r="R938" i="6"/>
  <c r="BA938" i="6"/>
  <c r="BH938" i="6"/>
  <c r="M939" i="6"/>
  <c r="N939" i="6"/>
  <c r="O939" i="6"/>
  <c r="Q939" i="6"/>
  <c r="R939" i="6"/>
  <c r="BA939" i="6"/>
  <c r="BH939" i="6"/>
  <c r="M940" i="6"/>
  <c r="N940" i="6"/>
  <c r="O940" i="6"/>
  <c r="Q940" i="6"/>
  <c r="R940" i="6"/>
  <c r="BA940" i="6"/>
  <c r="BH940" i="6"/>
  <c r="M941" i="6"/>
  <c r="N941" i="6"/>
  <c r="O941" i="6"/>
  <c r="Q941" i="6"/>
  <c r="R941" i="6"/>
  <c r="BA941" i="6"/>
  <c r="BH941" i="6"/>
  <c r="M942" i="6"/>
  <c r="N942" i="6"/>
  <c r="O942" i="6"/>
  <c r="Q942" i="6"/>
  <c r="R942" i="6"/>
  <c r="BA942" i="6"/>
  <c r="BH942" i="6"/>
  <c r="M943" i="6"/>
  <c r="N943" i="6"/>
  <c r="O943" i="6"/>
  <c r="Q943" i="6"/>
  <c r="R943" i="6"/>
  <c r="BA943" i="6"/>
  <c r="BH943" i="6"/>
  <c r="M944" i="6"/>
  <c r="N944" i="6"/>
  <c r="O944" i="6"/>
  <c r="Q944" i="6"/>
  <c r="R944" i="6"/>
  <c r="BA944" i="6"/>
  <c r="BH944" i="6"/>
  <c r="M945" i="6"/>
  <c r="N945" i="6"/>
  <c r="O945" i="6"/>
  <c r="Q945" i="6"/>
  <c r="R945" i="6"/>
  <c r="BA945" i="6"/>
  <c r="BH945" i="6"/>
  <c r="M946" i="6"/>
  <c r="N946" i="6"/>
  <c r="O946" i="6"/>
  <c r="Q946" i="6"/>
  <c r="R946" i="6"/>
  <c r="BA946" i="6"/>
  <c r="BH946" i="6"/>
  <c r="M947" i="6"/>
  <c r="N947" i="6"/>
  <c r="O947" i="6"/>
  <c r="Q947" i="6"/>
  <c r="R947" i="6"/>
  <c r="BA947" i="6"/>
  <c r="BH947" i="6"/>
  <c r="M948" i="6"/>
  <c r="N948" i="6"/>
  <c r="O948" i="6"/>
  <c r="Q948" i="6"/>
  <c r="R948" i="6"/>
  <c r="BA948" i="6"/>
  <c r="BH948" i="6"/>
  <c r="M949" i="6"/>
  <c r="N949" i="6"/>
  <c r="O949" i="6"/>
  <c r="Q949" i="6"/>
  <c r="R949" i="6"/>
  <c r="BA949" i="6"/>
  <c r="BH949" i="6"/>
  <c r="M950" i="6"/>
  <c r="N950" i="6"/>
  <c r="O950" i="6"/>
  <c r="Q950" i="6"/>
  <c r="R950" i="6"/>
  <c r="BA950" i="6"/>
  <c r="BH950" i="6"/>
  <c r="M951" i="6"/>
  <c r="N951" i="6"/>
  <c r="O951" i="6"/>
  <c r="Q951" i="6"/>
  <c r="R951" i="6"/>
  <c r="BA951" i="6"/>
  <c r="BH951" i="6"/>
  <c r="M952" i="6"/>
  <c r="N952" i="6"/>
  <c r="O952" i="6"/>
  <c r="Q952" i="6"/>
  <c r="R952" i="6"/>
  <c r="BA952" i="6"/>
  <c r="BH952" i="6"/>
  <c r="M953" i="6"/>
  <c r="N953" i="6"/>
  <c r="O953" i="6"/>
  <c r="Q953" i="6"/>
  <c r="R953" i="6"/>
  <c r="BA953" i="6"/>
  <c r="BH953" i="6"/>
  <c r="M954" i="6"/>
  <c r="N954" i="6"/>
  <c r="O954" i="6"/>
  <c r="Q954" i="6"/>
  <c r="R954" i="6"/>
  <c r="BA954" i="6"/>
  <c r="BH954" i="6"/>
  <c r="M955" i="6"/>
  <c r="N955" i="6"/>
  <c r="O955" i="6"/>
  <c r="Q955" i="6"/>
  <c r="R955" i="6"/>
  <c r="BA955" i="6"/>
  <c r="BH955" i="6"/>
  <c r="M956" i="6"/>
  <c r="N956" i="6"/>
  <c r="O956" i="6"/>
  <c r="Q956" i="6"/>
  <c r="R956" i="6"/>
  <c r="BA956" i="6"/>
  <c r="BH956" i="6"/>
  <c r="M957" i="6"/>
  <c r="N957" i="6"/>
  <c r="O957" i="6"/>
  <c r="Q957" i="6"/>
  <c r="R957" i="6"/>
  <c r="BA957" i="6"/>
  <c r="BH957" i="6"/>
  <c r="M958" i="6"/>
  <c r="N958" i="6"/>
  <c r="O958" i="6"/>
  <c r="Q958" i="6"/>
  <c r="R958" i="6"/>
  <c r="BA958" i="6"/>
  <c r="BH958" i="6"/>
  <c r="M959" i="6"/>
  <c r="N959" i="6"/>
  <c r="O959" i="6"/>
  <c r="Q959" i="6"/>
  <c r="R959" i="6"/>
  <c r="BA959" i="6"/>
  <c r="BH959" i="6"/>
  <c r="M960" i="6"/>
  <c r="N960" i="6"/>
  <c r="O960" i="6"/>
  <c r="Q960" i="6"/>
  <c r="R960" i="6"/>
  <c r="BA960" i="6"/>
  <c r="BH960" i="6"/>
  <c r="M961" i="6"/>
  <c r="N961" i="6"/>
  <c r="O961" i="6"/>
  <c r="Q961" i="6"/>
  <c r="R961" i="6"/>
  <c r="BA961" i="6"/>
  <c r="BH961" i="6"/>
  <c r="M962" i="6"/>
  <c r="N962" i="6"/>
  <c r="O962" i="6"/>
  <c r="Q962" i="6"/>
  <c r="R962" i="6"/>
  <c r="BA962" i="6"/>
  <c r="BH962" i="6"/>
  <c r="M963" i="6"/>
  <c r="N963" i="6"/>
  <c r="O963" i="6"/>
  <c r="Q963" i="6"/>
  <c r="R963" i="6"/>
  <c r="BA963" i="6"/>
  <c r="BH963" i="6"/>
  <c r="M964" i="6"/>
  <c r="N964" i="6"/>
  <c r="O964" i="6"/>
  <c r="Q964" i="6"/>
  <c r="R964" i="6"/>
  <c r="BA964" i="6"/>
  <c r="BH964" i="6"/>
  <c r="M965" i="6"/>
  <c r="N965" i="6"/>
  <c r="O965" i="6"/>
  <c r="Q965" i="6"/>
  <c r="R965" i="6"/>
  <c r="BA965" i="6"/>
  <c r="BH965" i="6"/>
  <c r="M966" i="6"/>
  <c r="N966" i="6"/>
  <c r="O966" i="6"/>
  <c r="Q966" i="6"/>
  <c r="R966" i="6"/>
  <c r="BA966" i="6"/>
  <c r="BH966" i="6"/>
  <c r="M967" i="6"/>
  <c r="N967" i="6"/>
  <c r="O967" i="6"/>
  <c r="Q967" i="6"/>
  <c r="R967" i="6"/>
  <c r="BA967" i="6"/>
  <c r="BH967" i="6"/>
  <c r="M968" i="6"/>
  <c r="N968" i="6"/>
  <c r="O968" i="6"/>
  <c r="Q968" i="6"/>
  <c r="R968" i="6"/>
  <c r="BA968" i="6"/>
  <c r="BH968" i="6"/>
  <c r="M969" i="6"/>
  <c r="N969" i="6"/>
  <c r="O969" i="6"/>
  <c r="Q969" i="6"/>
  <c r="R969" i="6"/>
  <c r="BA969" i="6"/>
  <c r="BH969" i="6"/>
  <c r="M970" i="6"/>
  <c r="N970" i="6"/>
  <c r="O970" i="6"/>
  <c r="Q970" i="6"/>
  <c r="R970" i="6"/>
  <c r="BA970" i="6"/>
  <c r="BH970" i="6"/>
  <c r="M971" i="6"/>
  <c r="N971" i="6"/>
  <c r="O971" i="6"/>
  <c r="Q971" i="6"/>
  <c r="R971" i="6"/>
  <c r="BA971" i="6"/>
  <c r="BH971" i="6"/>
  <c r="M972" i="6"/>
  <c r="N972" i="6"/>
  <c r="O972" i="6"/>
  <c r="Q972" i="6"/>
  <c r="R972" i="6"/>
  <c r="BA972" i="6"/>
  <c r="BH972" i="6"/>
  <c r="M973" i="6"/>
  <c r="N973" i="6"/>
  <c r="O973" i="6"/>
  <c r="Q973" i="6"/>
  <c r="R973" i="6"/>
  <c r="BA973" i="6"/>
  <c r="BH973" i="6"/>
  <c r="M976" i="6"/>
  <c r="N976" i="6"/>
  <c r="O976" i="6"/>
  <c r="Q976" i="6"/>
  <c r="R976" i="6"/>
  <c r="BA976" i="6"/>
  <c r="BH976" i="6"/>
  <c r="M977" i="6"/>
  <c r="N977" i="6"/>
  <c r="O977" i="6"/>
  <c r="Q977" i="6"/>
  <c r="R977" i="6"/>
  <c r="BA977" i="6"/>
  <c r="BH977" i="6"/>
  <c r="M978" i="6"/>
  <c r="N978" i="6"/>
  <c r="O978" i="6"/>
  <c r="Q978" i="6"/>
  <c r="R978" i="6"/>
  <c r="BA978" i="6"/>
  <c r="BH978" i="6"/>
  <c r="M979" i="6"/>
  <c r="N979" i="6"/>
  <c r="O979" i="6"/>
  <c r="Q979" i="6"/>
  <c r="R979" i="6"/>
  <c r="BA979" i="6"/>
  <c r="BH979" i="6"/>
  <c r="M980" i="6"/>
  <c r="N980" i="6"/>
  <c r="O980" i="6"/>
  <c r="Q980" i="6"/>
  <c r="R980" i="6"/>
  <c r="BA980" i="6"/>
  <c r="BH980" i="6"/>
  <c r="M981" i="6"/>
  <c r="N981" i="6"/>
  <c r="O981" i="6"/>
  <c r="Q981" i="6"/>
  <c r="R981" i="6"/>
  <c r="BA981" i="6"/>
  <c r="BH981" i="6"/>
  <c r="M982" i="6"/>
  <c r="N982" i="6"/>
  <c r="O982" i="6"/>
  <c r="Q982" i="6"/>
  <c r="R982" i="6"/>
  <c r="BA982" i="6"/>
  <c r="BH982" i="6"/>
  <c r="M983" i="6"/>
  <c r="N983" i="6"/>
  <c r="O983" i="6"/>
  <c r="Q983" i="6"/>
  <c r="R983" i="6"/>
  <c r="BA983" i="6"/>
  <c r="BH983" i="6"/>
  <c r="M984" i="6"/>
  <c r="N984" i="6"/>
  <c r="O984" i="6"/>
  <c r="Q984" i="6"/>
  <c r="R984" i="6"/>
  <c r="BA984" i="6"/>
  <c r="BH984" i="6"/>
  <c r="M985" i="6"/>
  <c r="N985" i="6"/>
  <c r="O985" i="6"/>
  <c r="Q985" i="6"/>
  <c r="R985" i="6"/>
  <c r="BA985" i="6"/>
  <c r="BH985" i="6"/>
  <c r="M986" i="6"/>
  <c r="N986" i="6"/>
  <c r="O986" i="6"/>
  <c r="Q986" i="6"/>
  <c r="R986" i="6"/>
  <c r="BA986" i="6"/>
  <c r="BH986" i="6"/>
  <c r="M987" i="6"/>
  <c r="N987" i="6"/>
  <c r="O987" i="6"/>
  <c r="Q987" i="6"/>
  <c r="R987" i="6"/>
  <c r="BA987" i="6"/>
  <c r="BH987" i="6"/>
  <c r="M988" i="6"/>
  <c r="N988" i="6"/>
  <c r="O988" i="6"/>
  <c r="Q988" i="6"/>
  <c r="R988" i="6"/>
  <c r="BA988" i="6"/>
  <c r="BH988" i="6"/>
  <c r="M989" i="6"/>
  <c r="N989" i="6"/>
  <c r="O989" i="6"/>
  <c r="Q989" i="6"/>
  <c r="R989" i="6"/>
  <c r="BA989" i="6"/>
  <c r="BH989" i="6"/>
  <c r="M990" i="6"/>
  <c r="N990" i="6"/>
  <c r="O990" i="6"/>
  <c r="Q990" i="6"/>
  <c r="R990" i="6"/>
  <c r="BA990" i="6"/>
  <c r="BH990" i="6"/>
  <c r="M991" i="6"/>
  <c r="N991" i="6"/>
  <c r="O991" i="6"/>
  <c r="Q991" i="6"/>
  <c r="R991" i="6"/>
  <c r="BA991" i="6"/>
  <c r="BH991" i="6"/>
  <c r="M992" i="6"/>
  <c r="N992" i="6"/>
  <c r="O992" i="6"/>
  <c r="Q992" i="6"/>
  <c r="R992" i="6"/>
  <c r="BA992" i="6"/>
  <c r="BH992" i="6"/>
  <c r="M993" i="6"/>
  <c r="N993" i="6"/>
  <c r="O993" i="6"/>
  <c r="Q993" i="6"/>
  <c r="R993" i="6"/>
  <c r="BA993" i="6"/>
  <c r="BH993" i="6"/>
  <c r="BH996" i="6"/>
  <c r="BH997" i="6"/>
  <c r="BH998" i="6"/>
  <c r="BH999" i="6"/>
  <c r="BH1000" i="6"/>
  <c r="BH1001" i="6"/>
  <c r="BH1002" i="6"/>
  <c r="BH1003" i="6"/>
  <c r="BH1004" i="6"/>
  <c r="C1007" i="6"/>
  <c r="M1007" i="6"/>
  <c r="N1007" i="6"/>
  <c r="O1007" i="6"/>
  <c r="Q1007" i="6"/>
  <c r="R1007" i="6"/>
  <c r="T1007" i="6"/>
  <c r="U1007" i="6"/>
  <c r="V1007" i="6"/>
  <c r="Y1007" i="6"/>
  <c r="BH1007" i="6"/>
  <c r="C1008" i="6"/>
  <c r="M1008" i="6"/>
  <c r="N1008" i="6"/>
  <c r="O1008" i="6"/>
  <c r="Q1008" i="6"/>
  <c r="R1008" i="6"/>
  <c r="T1008" i="6"/>
  <c r="U1008" i="6"/>
  <c r="V1008" i="6"/>
  <c r="Y1008" i="6"/>
  <c r="C1010" i="6"/>
  <c r="M1010" i="6"/>
  <c r="N1010" i="6"/>
  <c r="O1010" i="6"/>
  <c r="Q1010" i="6"/>
  <c r="R1010" i="6"/>
  <c r="T1010" i="6"/>
  <c r="U1010" i="6"/>
  <c r="V1010" i="6"/>
  <c r="Y1010" i="6"/>
  <c r="C1011" i="6"/>
  <c r="M1011" i="6"/>
  <c r="N1011" i="6"/>
  <c r="O1011" i="6"/>
  <c r="Q1011" i="6"/>
  <c r="R1011" i="6"/>
  <c r="T1011" i="6"/>
  <c r="U1011" i="6"/>
  <c r="V1011" i="6"/>
  <c r="Y1011" i="6"/>
  <c r="C1013" i="6"/>
  <c r="M1013" i="6"/>
  <c r="N1013" i="6"/>
  <c r="O1013" i="6"/>
  <c r="Q1013" i="6"/>
  <c r="R1013" i="6"/>
  <c r="T1013" i="6"/>
  <c r="U1013" i="6"/>
  <c r="V1013" i="6"/>
  <c r="Y1013" i="6"/>
  <c r="C1014" i="6"/>
  <c r="M1014" i="6"/>
  <c r="N1014" i="6"/>
  <c r="O1014" i="6"/>
  <c r="Q1014" i="6"/>
  <c r="R1014" i="6"/>
  <c r="T1014" i="6"/>
  <c r="U1014" i="6"/>
  <c r="V1014" i="6"/>
  <c r="Y1014" i="6"/>
  <c r="C1015" i="6"/>
  <c r="M1015" i="6"/>
  <c r="N1015" i="6"/>
  <c r="O1015" i="6"/>
  <c r="Q1015" i="6"/>
  <c r="R1015" i="6"/>
  <c r="T1015" i="6"/>
  <c r="U1015" i="6"/>
  <c r="V1015" i="6"/>
  <c r="Y1015" i="6"/>
  <c r="C1017" i="6"/>
  <c r="M1017" i="6"/>
  <c r="N1017" i="6"/>
  <c r="O1017" i="6"/>
  <c r="Q1017" i="6"/>
  <c r="R1017" i="6"/>
  <c r="T1017" i="6"/>
  <c r="U1017" i="6"/>
  <c r="V1017" i="6"/>
  <c r="Y1017" i="6"/>
  <c r="C1021" i="6"/>
  <c r="M1021" i="6"/>
  <c r="N1021" i="6"/>
  <c r="O1021" i="6"/>
  <c r="Q1021" i="6"/>
  <c r="R1021" i="6"/>
  <c r="T1021" i="6"/>
  <c r="U1021" i="6"/>
  <c r="V1021" i="6"/>
  <c r="Y1021" i="6"/>
  <c r="C1023" i="6"/>
  <c r="M1023" i="6"/>
  <c r="N1023" i="6"/>
  <c r="O1023" i="6"/>
  <c r="Q1023" i="6"/>
  <c r="R1023" i="6"/>
  <c r="T1023" i="6"/>
  <c r="U1023" i="6"/>
  <c r="V1023" i="6"/>
  <c r="Y1023" i="6"/>
  <c r="C1026" i="6"/>
  <c r="M1026" i="6"/>
  <c r="N1026" i="6"/>
  <c r="O1026" i="6"/>
  <c r="Q1026" i="6"/>
  <c r="R1026" i="6"/>
  <c r="T1026" i="6"/>
  <c r="U1026" i="6"/>
  <c r="V1026" i="6"/>
  <c r="W1026" i="6"/>
  <c r="Y1026" i="6"/>
  <c r="BH1026" i="6"/>
  <c r="C1027" i="6"/>
  <c r="M1027" i="6"/>
  <c r="N1027" i="6"/>
  <c r="O1027" i="6"/>
  <c r="Q1027" i="6"/>
  <c r="R1027" i="6"/>
  <c r="T1027" i="6"/>
  <c r="U1027" i="6"/>
  <c r="V1027" i="6"/>
  <c r="W1027" i="6"/>
  <c r="Y1027" i="6"/>
  <c r="BH1027" i="6"/>
  <c r="C1028" i="6"/>
  <c r="M1028" i="6"/>
  <c r="N1028" i="6"/>
  <c r="O1028" i="6"/>
  <c r="Q1028" i="6"/>
  <c r="R1028" i="6"/>
  <c r="T1028" i="6"/>
  <c r="U1028" i="6"/>
  <c r="V1028" i="6"/>
  <c r="W1028" i="6"/>
  <c r="Y1028" i="6"/>
  <c r="BH1028" i="6"/>
  <c r="C1029" i="6"/>
  <c r="M1029" i="6"/>
  <c r="N1029" i="6"/>
  <c r="O1029" i="6"/>
  <c r="Q1029" i="6"/>
  <c r="R1029" i="6"/>
  <c r="T1029" i="6"/>
  <c r="U1029" i="6"/>
  <c r="V1029" i="6"/>
  <c r="W1029" i="6"/>
  <c r="Y1029" i="6"/>
  <c r="BH1029" i="6"/>
  <c r="C1068" i="6"/>
  <c r="M1068" i="6"/>
  <c r="N1068" i="6"/>
  <c r="O1068" i="6"/>
  <c r="Q1068" i="6"/>
  <c r="R1068" i="6"/>
  <c r="T1068" i="6"/>
  <c r="U1068" i="6"/>
  <c r="V1068" i="6"/>
  <c r="W1068" i="6"/>
  <c r="Y1068" i="6"/>
  <c r="BH1068" i="6"/>
  <c r="C1069" i="6"/>
  <c r="M1069" i="6"/>
  <c r="N1069" i="6"/>
  <c r="O1069" i="6"/>
  <c r="Q1069" i="6"/>
  <c r="R1069" i="6"/>
  <c r="T1069" i="6"/>
  <c r="U1069" i="6"/>
  <c r="V1069" i="6"/>
  <c r="W1069" i="6"/>
  <c r="Y1069" i="6"/>
  <c r="BH1069" i="6"/>
  <c r="C1070" i="6"/>
  <c r="M1070" i="6"/>
  <c r="N1070" i="6"/>
  <c r="O1070" i="6"/>
  <c r="Q1070" i="6"/>
  <c r="R1070" i="6"/>
  <c r="T1070" i="6"/>
  <c r="U1070" i="6"/>
  <c r="V1070" i="6"/>
  <c r="W1070" i="6"/>
  <c r="Y1070" i="6"/>
  <c r="BH1070" i="6"/>
  <c r="C1071" i="6"/>
  <c r="M1071" i="6"/>
  <c r="N1071" i="6"/>
  <c r="O1071" i="6"/>
  <c r="Q1071" i="6"/>
  <c r="R1071" i="6"/>
  <c r="T1071" i="6"/>
  <c r="U1071" i="6"/>
  <c r="V1071" i="6"/>
  <c r="W1071" i="6"/>
  <c r="Y1071" i="6"/>
  <c r="BH1071" i="6"/>
  <c r="C1074" i="6"/>
  <c r="M1074" i="6"/>
  <c r="N1074" i="6"/>
  <c r="O1074" i="6"/>
  <c r="Q1074" i="6"/>
  <c r="R1074" i="6"/>
  <c r="T1074" i="6"/>
  <c r="U1074" i="6"/>
  <c r="V1074" i="6"/>
  <c r="W1074" i="6"/>
  <c r="Y1074" i="6"/>
  <c r="BA1074" i="6"/>
  <c r="BH1074" i="6"/>
  <c r="C1075" i="6"/>
  <c r="M1075" i="6"/>
  <c r="N1075" i="6"/>
  <c r="O1075" i="6"/>
  <c r="Q1075" i="6"/>
  <c r="R1075" i="6"/>
  <c r="T1075" i="6"/>
  <c r="U1075" i="6"/>
  <c r="V1075" i="6"/>
  <c r="W1075" i="6"/>
  <c r="Y1075" i="6"/>
  <c r="BA1075" i="6"/>
  <c r="BH1075" i="6"/>
  <c r="BA1078" i="6"/>
  <c r="BH1078" i="6"/>
  <c r="BA1080" i="6"/>
  <c r="BH1080" i="6"/>
  <c r="BA1081" i="6"/>
  <c r="BH1081" i="6"/>
  <c r="BA1082" i="6"/>
  <c r="BH1082" i="6"/>
  <c r="BA1085" i="6"/>
  <c r="BH1085" i="6"/>
  <c r="BA1086" i="6"/>
  <c r="BH1086" i="6"/>
  <c r="BA1087" i="6"/>
  <c r="BH1087" i="6"/>
  <c r="BA1088" i="6"/>
  <c r="BH1088" i="6"/>
  <c r="BA1089" i="6"/>
  <c r="BH1089" i="6"/>
  <c r="BA1090" i="6"/>
  <c r="BH1090" i="6"/>
  <c r="BA1091" i="6"/>
  <c r="BH1091" i="6"/>
  <c r="BA1092" i="6"/>
  <c r="BH1092" i="6"/>
  <c r="BA1093" i="6"/>
  <c r="BH1093" i="6"/>
  <c r="BA1095" i="6"/>
  <c r="BH1095" i="6"/>
  <c r="BA1096" i="6"/>
  <c r="BH1096" i="6"/>
  <c r="BA1097" i="6"/>
  <c r="BH1097" i="6"/>
  <c r="BA1099" i="6"/>
  <c r="BH1099" i="6"/>
  <c r="BA1100" i="6"/>
  <c r="BH1100" i="6"/>
  <c r="BA1101" i="6"/>
  <c r="BH1101" i="6"/>
  <c r="BA1102" i="6"/>
  <c r="BH1102" i="6"/>
  <c r="BA1103" i="6"/>
  <c r="BH1103" i="6"/>
  <c r="BA1104" i="6"/>
  <c r="BH1104" i="6"/>
  <c r="BA1105" i="6"/>
  <c r="BH1105" i="6"/>
  <c r="BA1106" i="6"/>
  <c r="BH1106" i="6"/>
  <c r="BA1108" i="6"/>
  <c r="BH1108" i="6"/>
  <c r="C1111" i="6"/>
  <c r="M1111" i="6"/>
  <c r="N1111" i="6"/>
  <c r="O1111" i="6"/>
  <c r="BH1111" i="6"/>
  <c r="C1112" i="6"/>
  <c r="M1112" i="6"/>
  <c r="N1112" i="6"/>
  <c r="O1112" i="6"/>
  <c r="BH1112" i="6"/>
  <c r="C1113" i="6"/>
  <c r="M1113" i="6"/>
  <c r="N1113" i="6"/>
  <c r="O1113" i="6"/>
  <c r="BH1113" i="6"/>
  <c r="C1114" i="6"/>
  <c r="M1114" i="6"/>
  <c r="N1114" i="6"/>
  <c r="O1114" i="6"/>
  <c r="BH1114" i="6"/>
  <c r="M1115" i="6"/>
  <c r="N1115" i="6"/>
  <c r="O1115" i="6"/>
  <c r="BH1115" i="6"/>
  <c r="M1116" i="6"/>
  <c r="N1116" i="6"/>
  <c r="O1116" i="6"/>
  <c r="BH1116" i="6"/>
  <c r="M1117" i="6"/>
  <c r="N1117" i="6"/>
  <c r="O1117" i="6"/>
  <c r="BH1117" i="6"/>
  <c r="M1118" i="6"/>
  <c r="N1118" i="6"/>
  <c r="O1118" i="6"/>
  <c r="BH1118" i="6"/>
  <c r="M1119" i="6"/>
  <c r="N1119" i="6"/>
  <c r="O1119" i="6"/>
  <c r="BH1119" i="6"/>
  <c r="M1120" i="6"/>
  <c r="N1120" i="6"/>
  <c r="O1120" i="6"/>
  <c r="BH1120" i="6"/>
  <c r="M1121" i="6"/>
  <c r="N1121" i="6"/>
  <c r="O1121" i="6"/>
  <c r="BH1121" i="6"/>
  <c r="M1126" i="6"/>
  <c r="N1126" i="6"/>
  <c r="O1126" i="6"/>
  <c r="BH1126" i="6"/>
  <c r="M1127" i="6"/>
  <c r="N1127" i="6"/>
  <c r="O1127" i="6"/>
  <c r="BH1127" i="6"/>
  <c r="M1128" i="6"/>
  <c r="N1128" i="6"/>
  <c r="O1128" i="6"/>
  <c r="BH1128" i="6"/>
  <c r="M1130" i="6"/>
  <c r="N1130" i="6"/>
  <c r="O1130" i="6"/>
  <c r="BH1130" i="6"/>
  <c r="M1131" i="6"/>
  <c r="N1131" i="6"/>
  <c r="O1131" i="6"/>
  <c r="BH1131" i="6"/>
  <c r="M1132" i="6"/>
  <c r="N1132" i="6"/>
  <c r="O1132" i="6"/>
  <c r="BH1132" i="6"/>
  <c r="M1133" i="6"/>
  <c r="N1133" i="6"/>
  <c r="O1133" i="6"/>
  <c r="BH1133" i="6"/>
  <c r="M1134" i="6"/>
  <c r="N1134" i="6"/>
  <c r="O1134" i="6"/>
  <c r="BH1134" i="6"/>
  <c r="M1135" i="6"/>
  <c r="N1135" i="6"/>
  <c r="O1135" i="6"/>
  <c r="BH1135" i="6"/>
  <c r="M1138" i="6"/>
  <c r="N1138" i="6"/>
  <c r="O1138" i="6"/>
  <c r="Q1138" i="6"/>
  <c r="R1138" i="6"/>
  <c r="BA1138" i="6"/>
  <c r="BH1138" i="6"/>
  <c r="M1140" i="6"/>
  <c r="N1140" i="6"/>
  <c r="O1140" i="6"/>
  <c r="Q1140" i="6"/>
  <c r="R1140" i="6"/>
  <c r="BA1140" i="6"/>
  <c r="BH1140" i="6"/>
  <c r="M1142" i="6"/>
  <c r="N1142" i="6"/>
  <c r="O1142" i="6"/>
  <c r="Q1142" i="6"/>
  <c r="R1142" i="6"/>
  <c r="BA1142" i="6"/>
  <c r="BH1142" i="6"/>
  <c r="M1144" i="6"/>
  <c r="N1144" i="6"/>
  <c r="O1144" i="6"/>
  <c r="Q1144" i="6"/>
  <c r="R1144" i="6"/>
  <c r="BA1144" i="6"/>
  <c r="BH1144" i="6"/>
  <c r="M1145" i="6"/>
  <c r="N1145" i="6"/>
  <c r="O1145" i="6"/>
  <c r="Q1145" i="6"/>
  <c r="R1145" i="6"/>
  <c r="BA1145" i="6"/>
  <c r="BH1145" i="6"/>
  <c r="M1146" i="6"/>
  <c r="N1146" i="6"/>
  <c r="O1146" i="6"/>
  <c r="Q1146" i="6"/>
  <c r="R1146" i="6"/>
  <c r="BA1146" i="6"/>
  <c r="BH1146" i="6"/>
  <c r="M1148" i="6"/>
  <c r="N1148" i="6"/>
  <c r="O1148" i="6"/>
  <c r="Q1148" i="6"/>
  <c r="R1148" i="6"/>
  <c r="BA1148" i="6"/>
  <c r="BH1148" i="6"/>
  <c r="M1149" i="6"/>
  <c r="N1149" i="6"/>
  <c r="O1149" i="6"/>
  <c r="Q1149" i="6"/>
  <c r="R1149" i="6"/>
  <c r="BA1149" i="6"/>
  <c r="BH1149" i="6"/>
  <c r="M1150" i="6"/>
  <c r="N1150" i="6"/>
  <c r="O1150" i="6"/>
  <c r="Q1150" i="6"/>
  <c r="R1150" i="6"/>
  <c r="BA1150" i="6"/>
  <c r="BH1150" i="6"/>
  <c r="M1151" i="6"/>
  <c r="N1151" i="6"/>
  <c r="O1151" i="6"/>
  <c r="Q1151" i="6"/>
  <c r="R1151" i="6"/>
  <c r="BA1151" i="6"/>
  <c r="BH1151" i="6"/>
  <c r="M1152" i="6"/>
  <c r="N1152" i="6"/>
  <c r="O1152" i="6"/>
  <c r="Q1152" i="6"/>
  <c r="R1152" i="6"/>
  <c r="BA1152" i="6"/>
  <c r="BH1152" i="6"/>
  <c r="M1154" i="6"/>
  <c r="N1154" i="6"/>
  <c r="O1154" i="6"/>
  <c r="Q1154" i="6"/>
  <c r="R1154" i="6"/>
  <c r="BA1154" i="6"/>
  <c r="BH1154" i="6"/>
  <c r="M1155" i="6"/>
  <c r="N1155" i="6"/>
  <c r="O1155" i="6"/>
  <c r="Q1155" i="6"/>
  <c r="R1155" i="6"/>
  <c r="BA1155" i="6"/>
  <c r="BH1155" i="6"/>
  <c r="M1156" i="6"/>
  <c r="N1156" i="6"/>
  <c r="O1156" i="6"/>
  <c r="Q1156" i="6"/>
  <c r="R1156" i="6"/>
  <c r="BA1156" i="6"/>
  <c r="BH1156" i="6"/>
  <c r="M1158" i="6"/>
  <c r="N1158" i="6"/>
  <c r="O1158" i="6"/>
  <c r="Q1158" i="6"/>
  <c r="R1158" i="6"/>
  <c r="BA1158" i="6"/>
  <c r="BH1158" i="6"/>
  <c r="M1159" i="6"/>
  <c r="N1159" i="6"/>
  <c r="O1159" i="6"/>
  <c r="Q1159" i="6"/>
  <c r="R1159" i="6"/>
  <c r="BA1159" i="6"/>
  <c r="BH1159" i="6"/>
  <c r="M1160" i="6"/>
  <c r="N1160" i="6"/>
  <c r="O1160" i="6"/>
  <c r="Q1160" i="6"/>
  <c r="R1160" i="6"/>
  <c r="BA1160" i="6"/>
  <c r="BH1160" i="6"/>
  <c r="M1162" i="6"/>
  <c r="N1162" i="6"/>
  <c r="O1162" i="6"/>
  <c r="Q1162" i="6"/>
  <c r="R1162" i="6"/>
  <c r="BA1162" i="6"/>
  <c r="BH1162" i="6"/>
  <c r="C1165" i="6"/>
  <c r="M1165" i="6"/>
  <c r="N1165" i="6"/>
  <c r="O1165" i="6"/>
  <c r="Q1165" i="6"/>
  <c r="R1165" i="6"/>
  <c r="T1165" i="6"/>
  <c r="U1165" i="6"/>
  <c r="V1165" i="6"/>
  <c r="Y1165" i="6"/>
  <c r="BH1165" i="6"/>
  <c r="C1166" i="6"/>
  <c r="M1166" i="6"/>
  <c r="N1166" i="6"/>
  <c r="O1166" i="6"/>
  <c r="Q1166" i="6"/>
  <c r="R1166" i="6"/>
  <c r="T1166" i="6"/>
  <c r="U1166" i="6"/>
  <c r="V1166" i="6"/>
  <c r="Y1166" i="6"/>
  <c r="BH1166" i="6"/>
  <c r="C1167" i="6"/>
  <c r="M1167" i="6"/>
  <c r="N1167" i="6"/>
  <c r="O1167" i="6"/>
  <c r="Q1167" i="6"/>
  <c r="R1167" i="6"/>
  <c r="T1167" i="6"/>
  <c r="U1167" i="6"/>
  <c r="V1167" i="6"/>
  <c r="Y1167" i="6"/>
  <c r="BH1167" i="6"/>
  <c r="C1168" i="6"/>
  <c r="M1168" i="6"/>
  <c r="N1168" i="6"/>
  <c r="O1168" i="6"/>
  <c r="Q1168" i="6"/>
  <c r="R1168" i="6"/>
  <c r="T1168" i="6"/>
  <c r="U1168" i="6"/>
  <c r="V1168" i="6"/>
  <c r="Y1168" i="6"/>
  <c r="BH1168" i="6"/>
  <c r="C1169" i="6"/>
  <c r="M1169" i="6"/>
  <c r="N1169" i="6"/>
  <c r="O1169" i="6"/>
  <c r="Q1169" i="6"/>
  <c r="R1169" i="6"/>
  <c r="T1169" i="6"/>
  <c r="U1169" i="6"/>
  <c r="V1169" i="6"/>
  <c r="Y1169" i="6"/>
  <c r="BH1169" i="6"/>
  <c r="C1170" i="6"/>
  <c r="M1170" i="6"/>
  <c r="N1170" i="6"/>
  <c r="O1170" i="6"/>
  <c r="Q1170" i="6"/>
  <c r="R1170" i="6"/>
  <c r="T1170" i="6"/>
  <c r="U1170" i="6"/>
  <c r="V1170" i="6"/>
  <c r="Y1170" i="6"/>
  <c r="BH1170" i="6"/>
  <c r="C1171" i="6"/>
  <c r="M1171" i="6"/>
  <c r="N1171" i="6"/>
  <c r="O1171" i="6"/>
  <c r="Q1171" i="6"/>
  <c r="R1171" i="6"/>
  <c r="T1171" i="6"/>
  <c r="U1171" i="6"/>
  <c r="V1171" i="6"/>
  <c r="Y1171" i="6"/>
  <c r="BH1171" i="6"/>
  <c r="C1172" i="6"/>
  <c r="M1172" i="6"/>
  <c r="N1172" i="6"/>
  <c r="O1172" i="6"/>
  <c r="Q1172" i="6"/>
  <c r="R1172" i="6"/>
  <c r="T1172" i="6"/>
  <c r="U1172" i="6"/>
  <c r="V1172" i="6"/>
  <c r="Y1172" i="6"/>
  <c r="BH1172" i="6"/>
  <c r="C1173" i="6"/>
  <c r="M1173" i="6"/>
  <c r="N1173" i="6"/>
  <c r="O1173" i="6"/>
  <c r="Q1173" i="6"/>
  <c r="R1173" i="6"/>
  <c r="T1173" i="6"/>
  <c r="U1173" i="6"/>
  <c r="V1173" i="6"/>
  <c r="Y1173" i="6"/>
  <c r="BH1173" i="6"/>
  <c r="C1174" i="6"/>
  <c r="M1174" i="6"/>
  <c r="N1174" i="6"/>
  <c r="O1174" i="6"/>
  <c r="Q1174" i="6"/>
  <c r="R1174" i="6"/>
  <c r="T1174" i="6"/>
  <c r="U1174" i="6"/>
  <c r="V1174" i="6"/>
  <c r="Y1174" i="6"/>
  <c r="BH1174" i="6"/>
  <c r="C1175" i="6"/>
  <c r="M1175" i="6"/>
  <c r="N1175" i="6"/>
  <c r="O1175" i="6"/>
  <c r="Q1175" i="6"/>
  <c r="R1175" i="6"/>
  <c r="T1175" i="6"/>
  <c r="U1175" i="6"/>
  <c r="V1175" i="6"/>
  <c r="Y1175" i="6"/>
  <c r="BH1175" i="6"/>
  <c r="C1176" i="6"/>
  <c r="M1176" i="6"/>
  <c r="N1176" i="6"/>
  <c r="O1176" i="6"/>
  <c r="Q1176" i="6"/>
  <c r="R1176" i="6"/>
  <c r="T1176" i="6"/>
  <c r="U1176" i="6"/>
  <c r="V1176" i="6"/>
  <c r="Y1176" i="6"/>
  <c r="BH1176" i="6"/>
  <c r="C1177" i="6"/>
  <c r="M1177" i="6"/>
  <c r="N1177" i="6"/>
  <c r="O1177" i="6"/>
  <c r="Q1177" i="6"/>
  <c r="R1177" i="6"/>
  <c r="T1177" i="6"/>
  <c r="U1177" i="6"/>
  <c r="V1177" i="6"/>
  <c r="Y1177" i="6"/>
  <c r="BH1177" i="6"/>
  <c r="C1178" i="6"/>
  <c r="M1178" i="6"/>
  <c r="N1178" i="6"/>
  <c r="O1178" i="6"/>
  <c r="Q1178" i="6"/>
  <c r="R1178" i="6"/>
  <c r="T1178" i="6"/>
  <c r="U1178" i="6"/>
  <c r="V1178" i="6"/>
  <c r="Y1178" i="6"/>
  <c r="BH1178" i="6"/>
  <c r="C1179" i="6"/>
  <c r="M1179" i="6"/>
  <c r="N1179" i="6"/>
  <c r="O1179" i="6"/>
  <c r="Q1179" i="6"/>
  <c r="R1179" i="6"/>
  <c r="T1179" i="6"/>
  <c r="U1179" i="6"/>
  <c r="V1179" i="6"/>
  <c r="Y1179" i="6"/>
  <c r="BH1179" i="6"/>
  <c r="C1180" i="6"/>
  <c r="M1180" i="6"/>
  <c r="N1180" i="6"/>
  <c r="O1180" i="6"/>
  <c r="Q1180" i="6"/>
  <c r="R1180" i="6"/>
  <c r="T1180" i="6"/>
  <c r="U1180" i="6"/>
  <c r="V1180" i="6"/>
  <c r="Y1180" i="6"/>
  <c r="BH1180" i="6"/>
  <c r="C1181" i="6"/>
  <c r="M1181" i="6"/>
  <c r="N1181" i="6"/>
  <c r="O1181" i="6"/>
  <c r="Q1181" i="6"/>
  <c r="R1181" i="6"/>
  <c r="T1181" i="6"/>
  <c r="U1181" i="6"/>
  <c r="V1181" i="6"/>
  <c r="Y1181" i="6"/>
  <c r="BH1181" i="6"/>
  <c r="C1182" i="6"/>
  <c r="M1182" i="6"/>
  <c r="N1182" i="6"/>
  <c r="O1182" i="6"/>
  <c r="Q1182" i="6"/>
  <c r="R1182" i="6"/>
  <c r="T1182" i="6"/>
  <c r="U1182" i="6"/>
  <c r="V1182" i="6"/>
  <c r="Y1182" i="6"/>
  <c r="BH1182" i="6"/>
  <c r="M1187" i="6"/>
  <c r="N1187" i="6"/>
  <c r="O1187" i="6"/>
  <c r="Q1187" i="6"/>
  <c r="R1187" i="6"/>
  <c r="BH1187" i="6"/>
  <c r="M1189" i="6"/>
  <c r="N1189" i="6"/>
  <c r="O1189" i="6"/>
  <c r="Q1189" i="6"/>
  <c r="R1189" i="6"/>
  <c r="BH1189" i="6"/>
  <c r="M1190" i="6"/>
  <c r="N1190" i="6"/>
  <c r="O1190" i="6"/>
  <c r="Q1190" i="6"/>
  <c r="R1190" i="6"/>
  <c r="BH1190" i="6"/>
  <c r="M1191" i="6"/>
  <c r="N1191" i="6"/>
  <c r="O1191" i="6"/>
  <c r="Q1191" i="6"/>
  <c r="R1191" i="6"/>
  <c r="BH1191" i="6"/>
  <c r="M1192" i="6"/>
  <c r="N1192" i="6"/>
  <c r="O1192" i="6"/>
  <c r="Q1192" i="6"/>
  <c r="R1192" i="6"/>
  <c r="BH1192" i="6"/>
  <c r="M1193" i="6"/>
  <c r="N1193" i="6"/>
  <c r="O1193" i="6"/>
  <c r="Q1193" i="6"/>
  <c r="R1193" i="6"/>
  <c r="BH1193" i="6"/>
  <c r="M1197" i="6"/>
  <c r="N1197" i="6"/>
  <c r="O1197" i="6"/>
  <c r="Q1197" i="6"/>
  <c r="R1197" i="6"/>
  <c r="M1198" i="6"/>
  <c r="N1198" i="6"/>
  <c r="O1198" i="6"/>
  <c r="Q1198" i="6"/>
  <c r="R1198" i="6"/>
  <c r="M1199" i="6"/>
  <c r="N1199" i="6"/>
  <c r="O1199" i="6"/>
  <c r="Q1199" i="6"/>
  <c r="R1199" i="6"/>
  <c r="M1200" i="6"/>
  <c r="N1200" i="6"/>
  <c r="O1200" i="6"/>
  <c r="Q1200" i="6"/>
  <c r="R1200" i="6"/>
  <c r="M1201" i="6"/>
  <c r="N1201" i="6"/>
  <c r="O1201" i="6"/>
  <c r="Q1201" i="6"/>
  <c r="R1201" i="6"/>
  <c r="M1202" i="6"/>
  <c r="N1202" i="6"/>
  <c r="O1202" i="6"/>
  <c r="Q1202" i="6"/>
  <c r="R1202" i="6"/>
  <c r="M1203" i="6"/>
  <c r="N1203" i="6"/>
  <c r="O1203" i="6"/>
  <c r="Q1203" i="6"/>
  <c r="R1203" i="6"/>
  <c r="M1204" i="6"/>
  <c r="N1204" i="6"/>
  <c r="O1204" i="6"/>
  <c r="Q1204" i="6"/>
  <c r="R1204" i="6"/>
  <c r="M1205" i="6"/>
  <c r="N1205" i="6"/>
  <c r="O1205" i="6"/>
  <c r="Q1205" i="6"/>
  <c r="R1205" i="6"/>
  <c r="M1206" i="6"/>
  <c r="N1206" i="6"/>
  <c r="O1206" i="6"/>
  <c r="Q1206" i="6"/>
  <c r="R1206" i="6"/>
  <c r="M1207" i="6"/>
  <c r="N1207" i="6"/>
  <c r="O1207" i="6"/>
  <c r="Q1207" i="6"/>
  <c r="R1207" i="6"/>
  <c r="M1208" i="6"/>
  <c r="N1208" i="6"/>
  <c r="O1208" i="6"/>
  <c r="Q1208" i="6"/>
  <c r="R1208" i="6"/>
  <c r="M1209" i="6"/>
  <c r="N1209" i="6"/>
  <c r="O1209" i="6"/>
  <c r="Q1209" i="6"/>
  <c r="R1209" i="6"/>
  <c r="M1210" i="6"/>
  <c r="N1210" i="6"/>
  <c r="O1210" i="6"/>
  <c r="Q1210" i="6"/>
  <c r="R1210" i="6"/>
  <c r="M1211" i="6"/>
  <c r="N1211" i="6"/>
  <c r="O1211" i="6"/>
  <c r="Q1211" i="6"/>
  <c r="R1211" i="6"/>
  <c r="M1212" i="6"/>
  <c r="N1212" i="6"/>
  <c r="O1212" i="6"/>
  <c r="Q1212" i="6"/>
  <c r="R1212" i="6"/>
  <c r="M1213" i="6"/>
  <c r="N1213" i="6"/>
  <c r="O1213" i="6"/>
  <c r="Q1213" i="6"/>
  <c r="R1213" i="6"/>
  <c r="M1214" i="6"/>
  <c r="N1214" i="6"/>
  <c r="O1214" i="6"/>
  <c r="Q1214" i="6"/>
  <c r="R1214" i="6"/>
  <c r="M1217" i="6"/>
  <c r="N1217" i="6"/>
  <c r="O1217" i="6"/>
  <c r="Q1217" i="6"/>
  <c r="R1217" i="6"/>
  <c r="BH1217" i="6"/>
  <c r="M1219" i="6"/>
  <c r="N1219" i="6"/>
  <c r="O1219" i="6"/>
  <c r="Q1219" i="6"/>
  <c r="R1219" i="6"/>
  <c r="BH1219" i="6"/>
  <c r="M1220" i="6"/>
  <c r="N1220" i="6"/>
  <c r="O1220" i="6"/>
  <c r="Q1220" i="6"/>
  <c r="R1220" i="6"/>
  <c r="BH1220" i="6"/>
  <c r="M1222" i="6"/>
  <c r="N1222" i="6"/>
  <c r="O1222" i="6"/>
  <c r="Q1222" i="6"/>
  <c r="R1222" i="6"/>
  <c r="BH1222" i="6"/>
  <c r="M1225" i="6"/>
  <c r="N1225" i="6"/>
  <c r="O1225" i="6"/>
  <c r="Q1225" i="6"/>
  <c r="R1225" i="6"/>
  <c r="BH1225" i="6"/>
  <c r="M1226" i="6"/>
  <c r="N1226" i="6"/>
  <c r="O1226" i="6"/>
  <c r="Q1226" i="6"/>
  <c r="R1226" i="6"/>
  <c r="BH1226" i="6"/>
  <c r="M1227" i="6"/>
  <c r="N1227" i="6"/>
  <c r="O1227" i="6"/>
  <c r="Q1227" i="6"/>
  <c r="R1227" i="6"/>
  <c r="BH1227" i="6"/>
  <c r="Q1232" i="6"/>
  <c r="BA1232" i="6"/>
  <c r="BH1232" i="6"/>
  <c r="Q1233" i="6"/>
  <c r="BA1233" i="6"/>
  <c r="BH1233" i="6"/>
  <c r="Q1236" i="6"/>
  <c r="BA1236" i="6"/>
  <c r="BH1236" i="6"/>
  <c r="Q1237" i="6"/>
  <c r="BA1237" i="6"/>
  <c r="BH1237" i="6"/>
  <c r="Q1238" i="6"/>
  <c r="BA1238" i="6"/>
  <c r="BH1238" i="6"/>
  <c r="Q1239" i="6"/>
  <c r="BA1239" i="6"/>
  <c r="BH1239" i="6"/>
  <c r="Q1240" i="6"/>
  <c r="BA1240" i="6"/>
  <c r="BH1240" i="6"/>
  <c r="Q1241" i="6"/>
  <c r="BA1241" i="6"/>
  <c r="BH1241" i="6"/>
  <c r="BA1244" i="6"/>
  <c r="BH1244" i="6"/>
  <c r="BA1246" i="6"/>
  <c r="BH1246" i="6"/>
  <c r="BA1247" i="6"/>
  <c r="BH1247" i="6"/>
  <c r="BA1248" i="6"/>
  <c r="BH1248" i="6"/>
  <c r="BA1249" i="6"/>
  <c r="BH1249" i="6"/>
  <c r="BA1250" i="6"/>
  <c r="BH1250" i="6"/>
  <c r="BA1251" i="6"/>
  <c r="BH1251" i="6"/>
  <c r="BA1252" i="6"/>
  <c r="BH1252" i="6"/>
  <c r="BA1253" i="6"/>
  <c r="BH1253" i="6"/>
  <c r="BA1255" i="6"/>
  <c r="BH1255" i="6"/>
  <c r="BA1256" i="6"/>
  <c r="BH1256" i="6"/>
  <c r="BA1257" i="6"/>
  <c r="BH1257" i="6"/>
  <c r="BA1258" i="6"/>
  <c r="BH1258" i="6"/>
  <c r="BA1260" i="6"/>
  <c r="BH1260" i="6"/>
  <c r="BA1261" i="6"/>
  <c r="BH1261" i="6"/>
  <c r="BA1262" i="6"/>
  <c r="BH1262" i="6"/>
  <c r="BA1263" i="6"/>
  <c r="BH1263" i="6"/>
  <c r="BA1264" i="6"/>
  <c r="BH1264" i="6"/>
  <c r="BA1265" i="6"/>
  <c r="BH1265" i="6"/>
  <c r="BA1266" i="6"/>
  <c r="BH1266" i="6"/>
  <c r="BA1269" i="6"/>
  <c r="BH1269" i="6"/>
  <c r="BA1271" i="6"/>
  <c r="BH1271" i="6"/>
  <c r="BA1272" i="6"/>
  <c r="BH1272" i="6"/>
  <c r="BA1273" i="6"/>
  <c r="BH1273" i="6"/>
  <c r="BA1274" i="6"/>
  <c r="BH1274" i="6"/>
  <c r="BA1275" i="6"/>
  <c r="BH1275" i="6"/>
  <c r="BA1276" i="6"/>
  <c r="BH1276" i="6"/>
  <c r="BA1277" i="6"/>
  <c r="BH1277" i="6"/>
  <c r="BA1278" i="6"/>
  <c r="BH1278" i="6"/>
  <c r="BA1279" i="6"/>
  <c r="BH1279" i="6"/>
  <c r="BA1284" i="6"/>
  <c r="BH1284" i="6"/>
  <c r="M1287" i="6"/>
  <c r="N1287" i="6"/>
  <c r="O1287" i="6"/>
  <c r="Q1287" i="6"/>
  <c r="R1287" i="6"/>
  <c r="BH1287" i="6"/>
  <c r="M1288" i="6"/>
  <c r="N1288" i="6"/>
  <c r="O1288" i="6"/>
  <c r="Q1288" i="6"/>
  <c r="R1288" i="6"/>
  <c r="BH1288" i="6"/>
  <c r="M1289" i="6"/>
  <c r="N1289" i="6"/>
  <c r="O1289" i="6"/>
  <c r="Q1289" i="6"/>
  <c r="R1289" i="6"/>
  <c r="BH1289" i="6"/>
  <c r="M1290" i="6"/>
  <c r="N1290" i="6"/>
  <c r="O1290" i="6"/>
  <c r="Q1290" i="6"/>
  <c r="R1290" i="6"/>
  <c r="BH1290" i="6"/>
  <c r="M1291" i="6"/>
  <c r="N1291" i="6"/>
  <c r="O1291" i="6"/>
  <c r="Q1291" i="6"/>
  <c r="R1291" i="6"/>
  <c r="BH1291" i="6"/>
  <c r="M1295" i="6"/>
  <c r="N1295" i="6"/>
  <c r="O1295" i="6"/>
  <c r="Q1295" i="6"/>
  <c r="R1295" i="6"/>
  <c r="BH1295" i="6"/>
  <c r="M1296" i="6"/>
  <c r="N1296" i="6"/>
  <c r="O1296" i="6"/>
  <c r="Q1296" i="6"/>
  <c r="R1296" i="6"/>
  <c r="BH1296" i="6"/>
  <c r="M1297" i="6"/>
  <c r="N1297" i="6"/>
  <c r="O1297" i="6"/>
  <c r="Q1297" i="6"/>
  <c r="R1297" i="6"/>
  <c r="BH1297" i="6"/>
  <c r="M1298" i="6"/>
  <c r="N1298" i="6"/>
  <c r="O1298" i="6"/>
  <c r="Q1298" i="6"/>
  <c r="R1298" i="6"/>
  <c r="BH1298" i="6"/>
  <c r="M1299" i="6"/>
  <c r="N1299" i="6"/>
  <c r="O1299" i="6"/>
  <c r="Q1299" i="6"/>
  <c r="R1299" i="6"/>
  <c r="BH1299" i="6"/>
  <c r="M1300" i="6"/>
  <c r="N1300" i="6"/>
  <c r="O1300" i="6"/>
  <c r="Q1300" i="6"/>
  <c r="R1300" i="6"/>
  <c r="BH1300" i="6"/>
  <c r="M1303" i="6"/>
  <c r="N1303" i="6"/>
  <c r="O1303" i="6"/>
  <c r="Q1303" i="6"/>
  <c r="R1303" i="6"/>
  <c r="BA1303" i="6"/>
  <c r="BH1303" i="6"/>
  <c r="M1304" i="6"/>
  <c r="N1304" i="6"/>
  <c r="O1304" i="6"/>
  <c r="Q1304" i="6"/>
  <c r="R1304" i="6"/>
  <c r="BA1304" i="6"/>
  <c r="BH1304" i="6"/>
  <c r="M1305" i="6"/>
  <c r="N1305" i="6"/>
  <c r="O1305" i="6"/>
  <c r="Q1305" i="6"/>
  <c r="R1305" i="6"/>
  <c r="BA1305" i="6"/>
  <c r="BH1305" i="6"/>
  <c r="M1306" i="6"/>
  <c r="N1306" i="6"/>
  <c r="O1306" i="6"/>
  <c r="Q1306" i="6"/>
  <c r="R1306" i="6"/>
  <c r="BA1306" i="6"/>
  <c r="BH1306" i="6"/>
  <c r="M1307" i="6"/>
  <c r="N1307" i="6"/>
  <c r="O1307" i="6"/>
  <c r="Q1307" i="6"/>
  <c r="R1307" i="6"/>
  <c r="BA1307" i="6"/>
  <c r="BH1307" i="6"/>
  <c r="M1308" i="6"/>
  <c r="N1308" i="6"/>
  <c r="O1308" i="6"/>
  <c r="Q1308" i="6"/>
  <c r="R1308" i="6"/>
  <c r="BA1308" i="6"/>
  <c r="BH1308" i="6"/>
  <c r="M1309" i="6"/>
  <c r="N1309" i="6"/>
  <c r="O1309" i="6"/>
  <c r="Q1309" i="6"/>
  <c r="R1309" i="6"/>
  <c r="BA1309" i="6"/>
  <c r="BH1309" i="6"/>
  <c r="M1310" i="6"/>
  <c r="N1310" i="6"/>
  <c r="O1310" i="6"/>
  <c r="Q1310" i="6"/>
  <c r="R1310" i="6"/>
  <c r="BA1310" i="6"/>
  <c r="BH1310" i="6"/>
  <c r="M1311" i="6"/>
  <c r="N1311" i="6"/>
  <c r="O1311" i="6"/>
  <c r="Q1311" i="6"/>
  <c r="R1311" i="6"/>
  <c r="BA1311" i="6"/>
  <c r="BH1311" i="6"/>
  <c r="M1312" i="6"/>
  <c r="N1312" i="6"/>
  <c r="O1312" i="6"/>
  <c r="Q1312" i="6"/>
  <c r="R1312" i="6"/>
  <c r="BA1312" i="6"/>
  <c r="BH1312" i="6"/>
  <c r="M1313" i="6"/>
  <c r="N1313" i="6"/>
  <c r="O1313" i="6"/>
  <c r="Q1313" i="6"/>
  <c r="R1313" i="6"/>
  <c r="BA1313" i="6"/>
  <c r="BH1313" i="6"/>
  <c r="M1314" i="6"/>
  <c r="N1314" i="6"/>
  <c r="O1314" i="6"/>
  <c r="Q1314" i="6"/>
  <c r="R1314" i="6"/>
  <c r="BA1314" i="6"/>
  <c r="BH1314" i="6"/>
  <c r="M1315" i="6"/>
  <c r="N1315" i="6"/>
  <c r="O1315" i="6"/>
  <c r="Q1315" i="6"/>
  <c r="R1315" i="6"/>
  <c r="BA1315" i="6"/>
  <c r="BH1315" i="6"/>
  <c r="M1316" i="6"/>
  <c r="N1316" i="6"/>
  <c r="O1316" i="6"/>
  <c r="Q1316" i="6"/>
  <c r="R1316" i="6"/>
  <c r="BA1316" i="6"/>
  <c r="BH1316" i="6"/>
  <c r="M1317" i="6"/>
  <c r="N1317" i="6"/>
  <c r="O1317" i="6"/>
  <c r="Q1317" i="6"/>
  <c r="R1317" i="6"/>
  <c r="BA1317" i="6"/>
  <c r="BH1317" i="6"/>
  <c r="M1318" i="6"/>
  <c r="N1318" i="6"/>
  <c r="O1318" i="6"/>
  <c r="Q1318" i="6"/>
  <c r="R1318" i="6"/>
  <c r="BA1318" i="6"/>
  <c r="BH1318" i="6"/>
  <c r="M1319" i="6"/>
  <c r="N1319" i="6"/>
  <c r="O1319" i="6"/>
  <c r="Q1319" i="6"/>
  <c r="R1319" i="6"/>
  <c r="BA1319" i="6"/>
  <c r="BH1319" i="6"/>
  <c r="M1320" i="6"/>
  <c r="N1320" i="6"/>
  <c r="O1320" i="6"/>
  <c r="Q1320" i="6"/>
  <c r="R1320" i="6"/>
  <c r="BA1320" i="6"/>
  <c r="BH1320" i="6"/>
  <c r="M1321" i="6"/>
  <c r="N1321" i="6"/>
  <c r="O1321" i="6"/>
  <c r="Q1321" i="6"/>
  <c r="R1321" i="6"/>
  <c r="BA1321" i="6"/>
  <c r="BH1321" i="6"/>
  <c r="M1322" i="6"/>
  <c r="N1322" i="6"/>
  <c r="O1322" i="6"/>
  <c r="Q1322" i="6"/>
  <c r="R1322" i="6"/>
  <c r="BA1322" i="6"/>
  <c r="BH1322" i="6"/>
  <c r="M1323" i="6"/>
  <c r="N1323" i="6"/>
  <c r="O1323" i="6"/>
  <c r="Q1323" i="6"/>
  <c r="R1323" i="6"/>
  <c r="BA1323" i="6"/>
  <c r="BH1323" i="6"/>
  <c r="M1324" i="6"/>
  <c r="N1324" i="6"/>
  <c r="O1324" i="6"/>
  <c r="Q1324" i="6"/>
  <c r="R1324" i="6"/>
  <c r="BA1324" i="6"/>
  <c r="BH1324" i="6"/>
  <c r="M1325" i="6"/>
  <c r="N1325" i="6"/>
  <c r="O1325" i="6"/>
  <c r="Q1325" i="6"/>
  <c r="R1325" i="6"/>
  <c r="BA1325" i="6"/>
  <c r="BH1325" i="6"/>
  <c r="M1326" i="6"/>
  <c r="N1326" i="6"/>
  <c r="O1326" i="6"/>
  <c r="Q1326" i="6"/>
  <c r="R1326" i="6"/>
  <c r="BA1326" i="6"/>
  <c r="BH1326" i="6"/>
  <c r="M1327" i="6"/>
  <c r="N1327" i="6"/>
  <c r="O1327" i="6"/>
  <c r="Q1327" i="6"/>
  <c r="R1327" i="6"/>
  <c r="BA1327" i="6"/>
  <c r="BH1327" i="6"/>
  <c r="M1328" i="6"/>
  <c r="N1328" i="6"/>
  <c r="O1328" i="6"/>
  <c r="Q1328" i="6"/>
  <c r="R1328" i="6"/>
  <c r="BA1328" i="6"/>
  <c r="BH1328" i="6"/>
  <c r="M1329" i="6"/>
  <c r="N1329" i="6"/>
  <c r="O1329" i="6"/>
  <c r="Q1329" i="6"/>
  <c r="R1329" i="6"/>
  <c r="BA1329" i="6"/>
  <c r="BH1329" i="6"/>
  <c r="M1330" i="6"/>
  <c r="N1330" i="6"/>
  <c r="O1330" i="6"/>
  <c r="Q1330" i="6"/>
  <c r="R1330" i="6"/>
  <c r="BA1330" i="6"/>
  <c r="BH1330" i="6"/>
  <c r="M1331" i="6"/>
  <c r="N1331" i="6"/>
  <c r="O1331" i="6"/>
  <c r="Q1331" i="6"/>
  <c r="R1331" i="6"/>
  <c r="BA1331" i="6"/>
  <c r="BH1331" i="6"/>
  <c r="M1332" i="6"/>
  <c r="N1332" i="6"/>
  <c r="O1332" i="6"/>
  <c r="Q1332" i="6"/>
  <c r="R1332" i="6"/>
  <c r="BA1332" i="6"/>
  <c r="BH1332" i="6"/>
  <c r="M1333" i="6"/>
  <c r="N1333" i="6"/>
  <c r="O1333" i="6"/>
  <c r="Q1333" i="6"/>
  <c r="R1333" i="6"/>
  <c r="BA1333" i="6"/>
  <c r="BH1333" i="6"/>
  <c r="M1334" i="6"/>
  <c r="N1334" i="6"/>
  <c r="O1334" i="6"/>
  <c r="Q1334" i="6"/>
  <c r="R1334" i="6"/>
  <c r="BA1334" i="6"/>
  <c r="BH1334" i="6"/>
  <c r="M1335" i="6"/>
  <c r="N1335" i="6"/>
  <c r="O1335" i="6"/>
  <c r="Q1335" i="6"/>
  <c r="R1335" i="6"/>
  <c r="BA1335" i="6"/>
  <c r="BH1335" i="6"/>
  <c r="M1336" i="6"/>
  <c r="N1336" i="6"/>
  <c r="O1336" i="6"/>
  <c r="Q1336" i="6"/>
  <c r="R1336" i="6"/>
  <c r="BA1336" i="6"/>
  <c r="BH1336" i="6"/>
  <c r="M1337" i="6"/>
  <c r="N1337" i="6"/>
  <c r="O1337" i="6"/>
  <c r="Q1337" i="6"/>
  <c r="R1337" i="6"/>
  <c r="BA1337" i="6"/>
  <c r="BH1337" i="6"/>
  <c r="M1338" i="6"/>
  <c r="N1338" i="6"/>
  <c r="O1338" i="6"/>
  <c r="Q1338" i="6"/>
  <c r="R1338" i="6"/>
  <c r="BA1338" i="6"/>
  <c r="BH1338" i="6"/>
  <c r="M1339" i="6"/>
  <c r="N1339" i="6"/>
  <c r="O1339" i="6"/>
  <c r="Q1339" i="6"/>
  <c r="R1339" i="6"/>
  <c r="BA1339" i="6"/>
  <c r="BH1339" i="6"/>
  <c r="M1340" i="6"/>
  <c r="N1340" i="6"/>
  <c r="O1340" i="6"/>
  <c r="Q1340" i="6"/>
  <c r="R1340" i="6"/>
  <c r="BA1340" i="6"/>
  <c r="BH1340" i="6"/>
  <c r="M1341" i="6"/>
  <c r="N1341" i="6"/>
  <c r="O1341" i="6"/>
  <c r="Q1341" i="6"/>
  <c r="R1341" i="6"/>
  <c r="BA1341" i="6"/>
  <c r="BH1341" i="6"/>
  <c r="M1342" i="6"/>
  <c r="N1342" i="6"/>
  <c r="O1342" i="6"/>
  <c r="Q1342" i="6"/>
  <c r="R1342" i="6"/>
  <c r="BA1342" i="6"/>
  <c r="BH1342" i="6"/>
  <c r="M1343" i="6"/>
  <c r="N1343" i="6"/>
  <c r="O1343" i="6"/>
  <c r="Q1343" i="6"/>
  <c r="R1343" i="6"/>
  <c r="BA1343" i="6"/>
  <c r="BH1343" i="6"/>
  <c r="M1344" i="6"/>
  <c r="N1344" i="6"/>
  <c r="O1344" i="6"/>
  <c r="Q1344" i="6"/>
  <c r="R1344" i="6"/>
  <c r="BA1344" i="6"/>
  <c r="BH1344" i="6"/>
  <c r="M1345" i="6"/>
  <c r="N1345" i="6"/>
  <c r="O1345" i="6"/>
  <c r="Q1345" i="6"/>
  <c r="R1345" i="6"/>
  <c r="BA1345" i="6"/>
  <c r="BH1345" i="6"/>
  <c r="M1346" i="6"/>
  <c r="N1346" i="6"/>
  <c r="O1346" i="6"/>
  <c r="Q1346" i="6"/>
  <c r="R1346" i="6"/>
  <c r="BA1346" i="6"/>
  <c r="BH1346" i="6"/>
  <c r="M1347" i="6"/>
  <c r="N1347" i="6"/>
  <c r="O1347" i="6"/>
  <c r="Q1347" i="6"/>
  <c r="R1347" i="6"/>
  <c r="BA1347" i="6"/>
  <c r="BH1347" i="6"/>
  <c r="M1348" i="6"/>
  <c r="N1348" i="6"/>
  <c r="O1348" i="6"/>
  <c r="Q1348" i="6"/>
  <c r="R1348" i="6"/>
  <c r="BA1348" i="6"/>
  <c r="BH1348" i="6"/>
  <c r="M1349" i="6"/>
  <c r="N1349" i="6"/>
  <c r="O1349" i="6"/>
  <c r="Q1349" i="6"/>
  <c r="R1349" i="6"/>
  <c r="BA1349" i="6"/>
  <c r="BH1349" i="6"/>
  <c r="M1350" i="6"/>
  <c r="N1350" i="6"/>
  <c r="O1350" i="6"/>
  <c r="Q1350" i="6"/>
  <c r="R1350" i="6"/>
  <c r="BA1350" i="6"/>
  <c r="BH1350" i="6"/>
  <c r="M1351" i="6"/>
  <c r="N1351" i="6"/>
  <c r="O1351" i="6"/>
  <c r="Q1351" i="6"/>
  <c r="R1351" i="6"/>
  <c r="BA1351" i="6"/>
  <c r="BH1351" i="6"/>
  <c r="M1352" i="6"/>
  <c r="N1352" i="6"/>
  <c r="O1352" i="6"/>
  <c r="Q1352" i="6"/>
  <c r="R1352" i="6"/>
  <c r="BA1352" i="6"/>
  <c r="BH1352" i="6"/>
  <c r="M1353" i="6"/>
  <c r="N1353" i="6"/>
  <c r="O1353" i="6"/>
  <c r="Q1353" i="6"/>
  <c r="R1353" i="6"/>
  <c r="BA1353" i="6"/>
  <c r="BH1353" i="6"/>
  <c r="M1354" i="6"/>
  <c r="N1354" i="6"/>
  <c r="O1354" i="6"/>
  <c r="Q1354" i="6"/>
  <c r="R1354" i="6"/>
  <c r="BA1354" i="6"/>
  <c r="BH1354" i="6"/>
  <c r="M1355" i="6"/>
  <c r="N1355" i="6"/>
  <c r="O1355" i="6"/>
  <c r="Q1355" i="6"/>
  <c r="R1355" i="6"/>
  <c r="BA1355" i="6"/>
  <c r="BH1355" i="6"/>
  <c r="M1356" i="6"/>
  <c r="N1356" i="6"/>
  <c r="O1356" i="6"/>
  <c r="Q1356" i="6"/>
  <c r="R1356" i="6"/>
  <c r="BA1356" i="6"/>
  <c r="BH1356" i="6"/>
  <c r="M1357" i="6"/>
  <c r="N1357" i="6"/>
  <c r="O1357" i="6"/>
  <c r="Q1357" i="6"/>
  <c r="R1357" i="6"/>
  <c r="BA1357" i="6"/>
  <c r="BH1357" i="6"/>
  <c r="M1360" i="6"/>
  <c r="N1360" i="6"/>
  <c r="O1360" i="6"/>
  <c r="Q1360" i="6"/>
  <c r="R1360" i="6"/>
  <c r="BA1360" i="6"/>
  <c r="BH1360" i="6"/>
  <c r="M1361" i="6"/>
  <c r="N1361" i="6"/>
  <c r="O1361" i="6"/>
  <c r="Q1361" i="6"/>
  <c r="R1361" i="6"/>
  <c r="BA1361" i="6"/>
  <c r="BH1361" i="6"/>
  <c r="M1362" i="6"/>
  <c r="N1362" i="6"/>
  <c r="O1362" i="6"/>
  <c r="Q1362" i="6"/>
  <c r="R1362" i="6"/>
  <c r="BA1362" i="6"/>
  <c r="BH1362" i="6"/>
  <c r="M1363" i="6"/>
  <c r="N1363" i="6"/>
  <c r="O1363" i="6"/>
  <c r="Q1363" i="6"/>
  <c r="R1363" i="6"/>
  <c r="BA1363" i="6"/>
  <c r="BH1363" i="6"/>
  <c r="M1364" i="6"/>
  <c r="N1364" i="6"/>
  <c r="O1364" i="6"/>
  <c r="Q1364" i="6"/>
  <c r="R1364" i="6"/>
  <c r="BA1364" i="6"/>
  <c r="BH1364" i="6"/>
  <c r="M1365" i="6"/>
  <c r="N1365" i="6"/>
  <c r="O1365" i="6"/>
  <c r="Q1365" i="6"/>
  <c r="R1365" i="6"/>
  <c r="BA1365" i="6"/>
  <c r="BH1365" i="6"/>
  <c r="M1366" i="6"/>
  <c r="N1366" i="6"/>
  <c r="O1366" i="6"/>
  <c r="Q1366" i="6"/>
  <c r="R1366" i="6"/>
  <c r="BA1366" i="6"/>
  <c r="BH1366" i="6"/>
  <c r="M1367" i="6"/>
  <c r="N1367" i="6"/>
  <c r="O1367" i="6"/>
  <c r="Q1367" i="6"/>
  <c r="R1367" i="6"/>
  <c r="BA1367" i="6"/>
  <c r="BH1367" i="6"/>
  <c r="M1368" i="6"/>
  <c r="N1368" i="6"/>
  <c r="O1368" i="6"/>
  <c r="Q1368" i="6"/>
  <c r="R1368" i="6"/>
  <c r="BA1368" i="6"/>
  <c r="BH1368" i="6"/>
  <c r="M1369" i="6"/>
  <c r="N1369" i="6"/>
  <c r="O1369" i="6"/>
  <c r="Q1369" i="6"/>
  <c r="R1369" i="6"/>
  <c r="BA1369" i="6"/>
  <c r="BH1369" i="6"/>
  <c r="M1370" i="6"/>
  <c r="N1370" i="6"/>
  <c r="O1370" i="6"/>
  <c r="Q1370" i="6"/>
  <c r="R1370" i="6"/>
  <c r="BA1370" i="6"/>
  <c r="BH1370" i="6"/>
  <c r="M1371" i="6"/>
  <c r="N1371" i="6"/>
  <c r="O1371" i="6"/>
  <c r="Q1371" i="6"/>
  <c r="R1371" i="6"/>
  <c r="BA1371" i="6"/>
  <c r="BH1371" i="6"/>
  <c r="M1372" i="6"/>
  <c r="N1372" i="6"/>
  <c r="O1372" i="6"/>
  <c r="Q1372" i="6"/>
  <c r="R1372" i="6"/>
  <c r="BA1372" i="6"/>
  <c r="BH1372" i="6"/>
  <c r="M1373" i="6"/>
  <c r="N1373" i="6"/>
  <c r="O1373" i="6"/>
  <c r="Q1373" i="6"/>
  <c r="R1373" i="6"/>
  <c r="BA1373" i="6"/>
  <c r="BH1373" i="6"/>
  <c r="M1374" i="6"/>
  <c r="N1374" i="6"/>
  <c r="O1374" i="6"/>
  <c r="Q1374" i="6"/>
  <c r="R1374" i="6"/>
  <c r="BA1374" i="6"/>
  <c r="BH1374" i="6"/>
  <c r="M1375" i="6"/>
  <c r="N1375" i="6"/>
  <c r="O1375" i="6"/>
  <c r="Q1375" i="6"/>
  <c r="R1375" i="6"/>
  <c r="BA1375" i="6"/>
  <c r="BH1375" i="6"/>
  <c r="M1376" i="6"/>
  <c r="N1376" i="6"/>
  <c r="O1376" i="6"/>
  <c r="Q1376" i="6"/>
  <c r="R1376" i="6"/>
  <c r="BA1376" i="6"/>
  <c r="BH1376" i="6"/>
  <c r="M1377" i="6"/>
  <c r="N1377" i="6"/>
  <c r="O1377" i="6"/>
  <c r="Q1377" i="6"/>
  <c r="R1377" i="6"/>
  <c r="BA1377" i="6"/>
  <c r="BH1377" i="6"/>
  <c r="M1378" i="6"/>
  <c r="N1378" i="6"/>
  <c r="O1378" i="6"/>
  <c r="Q1378" i="6"/>
  <c r="R1378" i="6"/>
  <c r="BA1378" i="6"/>
  <c r="BH1378" i="6"/>
  <c r="M1379" i="6"/>
  <c r="N1379" i="6"/>
  <c r="O1379" i="6"/>
  <c r="Q1379" i="6"/>
  <c r="R1379" i="6"/>
  <c r="BA1379" i="6"/>
  <c r="BH1379" i="6"/>
  <c r="M1380" i="6"/>
  <c r="N1380" i="6"/>
  <c r="O1380" i="6"/>
  <c r="Q1380" i="6"/>
  <c r="R1380" i="6"/>
  <c r="BA1380" i="6"/>
  <c r="BH1380" i="6"/>
  <c r="M1381" i="6"/>
  <c r="N1381" i="6"/>
  <c r="O1381" i="6"/>
  <c r="Q1381" i="6"/>
  <c r="R1381" i="6"/>
  <c r="BA1381" i="6"/>
  <c r="BH1381" i="6"/>
  <c r="M1382" i="6"/>
  <c r="N1382" i="6"/>
  <c r="O1382" i="6"/>
  <c r="Q1382" i="6"/>
  <c r="R1382" i="6"/>
  <c r="BA1382" i="6"/>
  <c r="BH1382" i="6"/>
  <c r="M1383" i="6"/>
  <c r="N1383" i="6"/>
  <c r="O1383" i="6"/>
  <c r="Q1383" i="6"/>
  <c r="R1383" i="6"/>
  <c r="BA1383" i="6"/>
  <c r="BH1383" i="6"/>
  <c r="M1384" i="6"/>
  <c r="N1384" i="6"/>
  <c r="O1384" i="6"/>
  <c r="Q1384" i="6"/>
  <c r="R1384" i="6"/>
  <c r="BA1384" i="6"/>
  <c r="BH1384" i="6"/>
  <c r="M1385" i="6"/>
  <c r="N1385" i="6"/>
  <c r="O1385" i="6"/>
  <c r="Q1385" i="6"/>
  <c r="R1385" i="6"/>
  <c r="BA1385" i="6"/>
  <c r="BH1385" i="6"/>
  <c r="M1386" i="6"/>
  <c r="N1386" i="6"/>
  <c r="O1386" i="6"/>
  <c r="Q1386" i="6"/>
  <c r="R1386" i="6"/>
  <c r="BA1386" i="6"/>
  <c r="BH1386" i="6"/>
  <c r="M1387" i="6"/>
  <c r="N1387" i="6"/>
  <c r="O1387" i="6"/>
  <c r="Q1387" i="6"/>
  <c r="R1387" i="6"/>
  <c r="BA1387" i="6"/>
  <c r="BH1387" i="6"/>
  <c r="M1388" i="6"/>
  <c r="N1388" i="6"/>
  <c r="O1388" i="6"/>
  <c r="Q1388" i="6"/>
  <c r="R1388" i="6"/>
  <c r="BA1388" i="6"/>
  <c r="BH1388" i="6"/>
  <c r="M1389" i="6"/>
  <c r="N1389" i="6"/>
  <c r="O1389" i="6"/>
  <c r="Q1389" i="6"/>
  <c r="R1389" i="6"/>
  <c r="BA1389" i="6"/>
  <c r="BH1389" i="6"/>
  <c r="M1390" i="6"/>
  <c r="N1390" i="6"/>
  <c r="O1390" i="6"/>
  <c r="Q1390" i="6"/>
  <c r="R1390" i="6"/>
  <c r="BA1390" i="6"/>
  <c r="BH1390" i="6"/>
  <c r="M1391" i="6"/>
  <c r="N1391" i="6"/>
  <c r="O1391" i="6"/>
  <c r="Q1391" i="6"/>
  <c r="R1391" i="6"/>
  <c r="BA1391" i="6"/>
  <c r="BH1391" i="6"/>
  <c r="M1392" i="6"/>
  <c r="N1392" i="6"/>
  <c r="O1392" i="6"/>
  <c r="Q1392" i="6"/>
  <c r="R1392" i="6"/>
  <c r="BA1392" i="6"/>
  <c r="BH1392" i="6"/>
  <c r="M1393" i="6"/>
  <c r="N1393" i="6"/>
  <c r="O1393" i="6"/>
  <c r="Q1393" i="6"/>
  <c r="R1393" i="6"/>
  <c r="BA1393" i="6"/>
  <c r="BH1393" i="6"/>
  <c r="M1394" i="6"/>
  <c r="N1394" i="6"/>
  <c r="O1394" i="6"/>
  <c r="Q1394" i="6"/>
  <c r="R1394" i="6"/>
  <c r="BA1394" i="6"/>
  <c r="BH1394" i="6"/>
  <c r="M1395" i="6"/>
  <c r="N1395" i="6"/>
  <c r="O1395" i="6"/>
  <c r="Q1395" i="6"/>
  <c r="R1395" i="6"/>
  <c r="BA1395" i="6"/>
  <c r="BH1395" i="6"/>
  <c r="M1396" i="6"/>
  <c r="N1396" i="6"/>
  <c r="O1396" i="6"/>
  <c r="Q1396" i="6"/>
  <c r="R1396" i="6"/>
  <c r="BA1396" i="6"/>
  <c r="BH1396" i="6"/>
  <c r="M1397" i="6"/>
  <c r="N1397" i="6"/>
  <c r="O1397" i="6"/>
  <c r="Q1397" i="6"/>
  <c r="R1397" i="6"/>
  <c r="BA1397" i="6"/>
  <c r="BH1397" i="6"/>
  <c r="M1398" i="6"/>
  <c r="N1398" i="6"/>
  <c r="O1398" i="6"/>
  <c r="Q1398" i="6"/>
  <c r="R1398" i="6"/>
  <c r="BA1398" i="6"/>
  <c r="BH1398" i="6"/>
  <c r="M1399" i="6"/>
  <c r="N1399" i="6"/>
  <c r="O1399" i="6"/>
  <c r="Q1399" i="6"/>
  <c r="R1399" i="6"/>
  <c r="BA1399" i="6"/>
  <c r="BH1399" i="6"/>
  <c r="M1400" i="6"/>
  <c r="N1400" i="6"/>
  <c r="O1400" i="6"/>
  <c r="Q1400" i="6"/>
  <c r="R1400" i="6"/>
  <c r="BA1400" i="6"/>
  <c r="BH1400" i="6"/>
  <c r="M1401" i="6"/>
  <c r="N1401" i="6"/>
  <c r="O1401" i="6"/>
  <c r="Q1401" i="6"/>
  <c r="R1401" i="6"/>
  <c r="BA1401" i="6"/>
  <c r="BH1401" i="6"/>
  <c r="M1402" i="6"/>
  <c r="N1402" i="6"/>
  <c r="O1402" i="6"/>
  <c r="Q1402" i="6"/>
  <c r="R1402" i="6"/>
  <c r="BA1402" i="6"/>
  <c r="BH1402" i="6"/>
  <c r="M1403" i="6"/>
  <c r="N1403" i="6"/>
  <c r="O1403" i="6"/>
  <c r="Q1403" i="6"/>
  <c r="R1403" i="6"/>
  <c r="BA1403" i="6"/>
  <c r="BH1403" i="6"/>
  <c r="M1404" i="6"/>
  <c r="N1404" i="6"/>
  <c r="O1404" i="6"/>
  <c r="Q1404" i="6"/>
  <c r="R1404" i="6"/>
  <c r="BA1404" i="6"/>
  <c r="BH1404" i="6"/>
  <c r="M1405" i="6"/>
  <c r="N1405" i="6"/>
  <c r="O1405" i="6"/>
  <c r="Q1405" i="6"/>
  <c r="R1405" i="6"/>
  <c r="BA1405" i="6"/>
  <c r="BH1405" i="6"/>
  <c r="M1406" i="6"/>
  <c r="N1406" i="6"/>
  <c r="O1406" i="6"/>
  <c r="Q1406" i="6"/>
  <c r="R1406" i="6"/>
  <c r="BA1406" i="6"/>
  <c r="BH1406" i="6"/>
  <c r="M1407" i="6"/>
  <c r="N1407" i="6"/>
  <c r="O1407" i="6"/>
  <c r="Q1407" i="6"/>
  <c r="R1407" i="6"/>
  <c r="BA1407" i="6"/>
  <c r="BH1407" i="6"/>
  <c r="M1408" i="6"/>
  <c r="N1408" i="6"/>
  <c r="O1408" i="6"/>
  <c r="Q1408" i="6"/>
  <c r="R1408" i="6"/>
  <c r="BA1408" i="6"/>
  <c r="BH1408" i="6"/>
  <c r="M1409" i="6"/>
  <c r="N1409" i="6"/>
  <c r="O1409" i="6"/>
  <c r="Q1409" i="6"/>
  <c r="R1409" i="6"/>
  <c r="BA1409" i="6"/>
  <c r="BH1409" i="6"/>
  <c r="M1410" i="6"/>
  <c r="N1410" i="6"/>
  <c r="O1410" i="6"/>
  <c r="Q1410" i="6"/>
  <c r="R1410" i="6"/>
  <c r="BA1410" i="6"/>
  <c r="BH1410" i="6"/>
  <c r="M1411" i="6"/>
  <c r="N1411" i="6"/>
  <c r="O1411" i="6"/>
  <c r="Q1411" i="6"/>
  <c r="R1411" i="6"/>
  <c r="BA1411" i="6"/>
  <c r="BH1411" i="6"/>
  <c r="M1412" i="6"/>
  <c r="N1412" i="6"/>
  <c r="O1412" i="6"/>
  <c r="Q1412" i="6"/>
  <c r="R1412" i="6"/>
  <c r="BA1412" i="6"/>
  <c r="BH1412" i="6"/>
  <c r="M1413" i="6"/>
  <c r="N1413" i="6"/>
  <c r="O1413" i="6"/>
  <c r="Q1413" i="6"/>
  <c r="R1413" i="6"/>
  <c r="BA1413" i="6"/>
  <c r="BH1413" i="6"/>
  <c r="M1414" i="6"/>
  <c r="N1414" i="6"/>
  <c r="O1414" i="6"/>
  <c r="Q1414" i="6"/>
  <c r="R1414" i="6"/>
  <c r="BA1414" i="6"/>
  <c r="BH1414" i="6"/>
  <c r="M1415" i="6"/>
  <c r="N1415" i="6"/>
  <c r="O1415" i="6"/>
  <c r="Q1415" i="6"/>
  <c r="R1415" i="6"/>
  <c r="BA1415" i="6"/>
  <c r="BH1415" i="6"/>
  <c r="M1416" i="6"/>
  <c r="N1416" i="6"/>
  <c r="O1416" i="6"/>
  <c r="Q1416" i="6"/>
  <c r="R1416" i="6"/>
  <c r="BA1416" i="6"/>
  <c r="BH1416" i="6"/>
  <c r="M1417" i="6"/>
  <c r="N1417" i="6"/>
  <c r="O1417" i="6"/>
  <c r="Q1417" i="6"/>
  <c r="R1417" i="6"/>
  <c r="BA1417" i="6"/>
  <c r="BH1417" i="6"/>
  <c r="M1418" i="6"/>
  <c r="N1418" i="6"/>
  <c r="O1418" i="6"/>
  <c r="Q1418" i="6"/>
  <c r="R1418" i="6"/>
  <c r="BA1418" i="6"/>
  <c r="BH1418" i="6"/>
  <c r="M1419" i="6"/>
  <c r="N1419" i="6"/>
  <c r="O1419" i="6"/>
  <c r="Q1419" i="6"/>
  <c r="R1419" i="6"/>
  <c r="BA1419" i="6"/>
  <c r="BH1419" i="6"/>
  <c r="M1422" i="6"/>
  <c r="N1422" i="6"/>
  <c r="O1422" i="6"/>
  <c r="P1422" i="6"/>
  <c r="Q1422" i="6"/>
  <c r="R1422" i="6"/>
  <c r="BA1422" i="6"/>
  <c r="BH1422" i="6"/>
  <c r="M1423" i="6"/>
  <c r="N1423" i="6"/>
  <c r="O1423" i="6"/>
  <c r="P1423" i="6"/>
  <c r="Q1423" i="6"/>
  <c r="R1423" i="6"/>
  <c r="BH1423" i="6"/>
  <c r="M1424" i="6"/>
  <c r="N1424" i="6"/>
  <c r="O1424" i="6"/>
  <c r="P1424" i="6"/>
  <c r="Q1424" i="6"/>
  <c r="R1424" i="6"/>
  <c r="BH1424" i="6"/>
  <c r="M1425" i="6"/>
  <c r="N1425" i="6"/>
  <c r="O1425" i="6"/>
  <c r="P1425" i="6"/>
  <c r="Q1425" i="6"/>
  <c r="R1425" i="6"/>
  <c r="BH1425" i="6"/>
  <c r="M1426" i="6"/>
  <c r="N1426" i="6"/>
  <c r="O1426" i="6"/>
  <c r="P1426" i="6"/>
  <c r="Q1426" i="6"/>
  <c r="R1426" i="6"/>
  <c r="BH1426" i="6"/>
  <c r="M1427" i="6"/>
  <c r="N1427" i="6"/>
  <c r="O1427" i="6"/>
  <c r="P1427" i="6"/>
  <c r="Q1427" i="6"/>
  <c r="R1427" i="6"/>
  <c r="BH1427" i="6"/>
  <c r="M1428" i="6"/>
  <c r="N1428" i="6"/>
  <c r="O1428" i="6"/>
  <c r="P1428" i="6"/>
  <c r="Q1428" i="6"/>
  <c r="R1428" i="6"/>
  <c r="BH1428" i="6"/>
  <c r="M1429" i="6"/>
  <c r="N1429" i="6"/>
  <c r="O1429" i="6"/>
  <c r="P1429" i="6"/>
  <c r="Q1429" i="6"/>
  <c r="R1429" i="6"/>
  <c r="BH1429" i="6"/>
  <c r="M1430" i="6"/>
  <c r="N1430" i="6"/>
  <c r="O1430" i="6"/>
  <c r="P1430" i="6"/>
  <c r="Q1430" i="6"/>
  <c r="R1430" i="6"/>
  <c r="BH1430" i="6"/>
  <c r="M1431" i="6"/>
  <c r="N1431" i="6"/>
  <c r="O1431" i="6"/>
  <c r="P1431" i="6"/>
  <c r="Q1431" i="6"/>
  <c r="R1431" i="6"/>
  <c r="BH1431" i="6"/>
  <c r="M1432" i="6"/>
  <c r="N1432" i="6"/>
  <c r="O1432" i="6"/>
  <c r="P1432" i="6"/>
  <c r="Q1432" i="6"/>
  <c r="R1432" i="6"/>
  <c r="BH1432" i="6"/>
  <c r="M1433" i="6"/>
  <c r="N1433" i="6"/>
  <c r="O1433" i="6"/>
  <c r="P1433" i="6"/>
  <c r="Q1433" i="6"/>
  <c r="R1433" i="6"/>
  <c r="BH1433" i="6"/>
  <c r="M1434" i="6"/>
  <c r="N1434" i="6"/>
  <c r="O1434" i="6"/>
  <c r="P1434" i="6"/>
  <c r="Q1434" i="6"/>
  <c r="R1434" i="6"/>
  <c r="BH1434" i="6"/>
  <c r="M1435" i="6"/>
  <c r="N1435" i="6"/>
  <c r="O1435" i="6"/>
  <c r="P1435" i="6"/>
  <c r="Q1435" i="6"/>
  <c r="R1435" i="6"/>
  <c r="BH1435" i="6"/>
  <c r="M1436" i="6"/>
  <c r="N1436" i="6"/>
  <c r="O1436" i="6"/>
  <c r="P1436" i="6"/>
  <c r="Q1436" i="6"/>
  <c r="R1436" i="6"/>
  <c r="BH1436" i="6"/>
  <c r="M1437" i="6"/>
  <c r="N1437" i="6"/>
  <c r="O1437" i="6"/>
  <c r="P1437" i="6"/>
  <c r="Q1437" i="6"/>
  <c r="R1437" i="6"/>
  <c r="BH1437" i="6"/>
  <c r="M1438" i="6"/>
  <c r="N1438" i="6"/>
  <c r="O1438" i="6"/>
  <c r="P1438" i="6"/>
  <c r="Q1438" i="6"/>
  <c r="R1438" i="6"/>
  <c r="BH1438" i="6"/>
  <c r="M1439" i="6"/>
  <c r="N1439" i="6"/>
  <c r="O1439" i="6"/>
  <c r="P1439" i="6"/>
  <c r="Q1439" i="6"/>
  <c r="R1439" i="6"/>
  <c r="BH1439" i="6"/>
  <c r="M1440" i="6"/>
  <c r="N1440" i="6"/>
  <c r="O1440" i="6"/>
  <c r="P1440" i="6"/>
  <c r="Q1440" i="6"/>
  <c r="R1440" i="6"/>
  <c r="BH1440" i="6"/>
  <c r="M1441" i="6"/>
  <c r="N1441" i="6"/>
  <c r="O1441" i="6"/>
  <c r="P1441" i="6"/>
  <c r="Q1441" i="6"/>
  <c r="R1441" i="6"/>
  <c r="BH1441" i="6"/>
  <c r="M1442" i="6"/>
  <c r="N1442" i="6"/>
  <c r="O1442" i="6"/>
  <c r="P1442" i="6"/>
  <c r="Q1442" i="6"/>
  <c r="R1442" i="6"/>
  <c r="BH1442" i="6"/>
  <c r="M1443" i="6"/>
  <c r="N1443" i="6"/>
  <c r="O1443" i="6"/>
  <c r="P1443" i="6"/>
  <c r="Q1443" i="6"/>
  <c r="R1443" i="6"/>
  <c r="BH1443" i="6"/>
  <c r="M1444" i="6"/>
  <c r="N1444" i="6"/>
  <c r="O1444" i="6"/>
  <c r="P1444" i="6"/>
  <c r="Q1444" i="6"/>
  <c r="R1444" i="6"/>
  <c r="BH1444" i="6"/>
  <c r="M1445" i="6"/>
  <c r="N1445" i="6"/>
  <c r="O1445" i="6"/>
  <c r="P1445" i="6"/>
  <c r="Q1445" i="6"/>
  <c r="R1445" i="6"/>
  <c r="BH1445" i="6"/>
  <c r="M1446" i="6"/>
  <c r="N1446" i="6"/>
  <c r="O1446" i="6"/>
  <c r="P1446" i="6"/>
  <c r="Q1446" i="6"/>
  <c r="R1446" i="6"/>
  <c r="BH1446" i="6"/>
  <c r="M1447" i="6"/>
  <c r="N1447" i="6"/>
  <c r="O1447" i="6"/>
  <c r="P1447" i="6"/>
  <c r="Q1447" i="6"/>
  <c r="R1447" i="6"/>
  <c r="BH1447" i="6"/>
  <c r="M1448" i="6"/>
  <c r="N1448" i="6"/>
  <c r="O1448" i="6"/>
  <c r="P1448" i="6"/>
  <c r="Q1448" i="6"/>
  <c r="R1448" i="6"/>
  <c r="BH1448" i="6"/>
  <c r="M1449" i="6"/>
  <c r="N1449" i="6"/>
  <c r="O1449" i="6"/>
  <c r="P1449" i="6"/>
  <c r="Q1449" i="6"/>
  <c r="R1449" i="6"/>
  <c r="BH1449" i="6"/>
  <c r="M1450" i="6"/>
  <c r="N1450" i="6"/>
  <c r="O1450" i="6"/>
  <c r="P1450" i="6"/>
  <c r="Q1450" i="6"/>
  <c r="R1450" i="6"/>
  <c r="BH1450" i="6"/>
  <c r="M1451" i="6"/>
  <c r="N1451" i="6"/>
  <c r="O1451" i="6"/>
  <c r="P1451" i="6"/>
  <c r="Q1451" i="6"/>
  <c r="R1451" i="6"/>
  <c r="BH1451" i="6"/>
  <c r="M1452" i="6"/>
  <c r="N1452" i="6"/>
  <c r="O1452" i="6"/>
  <c r="P1452" i="6"/>
  <c r="Q1452" i="6"/>
  <c r="R1452" i="6"/>
  <c r="BH1452" i="6"/>
  <c r="M1453" i="6"/>
  <c r="N1453" i="6"/>
  <c r="O1453" i="6"/>
  <c r="P1453" i="6"/>
  <c r="Q1453" i="6"/>
  <c r="R1453" i="6"/>
  <c r="BH1453" i="6"/>
  <c r="M1454" i="6"/>
  <c r="N1454" i="6"/>
  <c r="O1454" i="6"/>
  <c r="P1454" i="6"/>
  <c r="Q1454" i="6"/>
  <c r="R1454" i="6"/>
  <c r="BH1454" i="6"/>
  <c r="M1455" i="6"/>
  <c r="N1455" i="6"/>
  <c r="O1455" i="6"/>
  <c r="P1455" i="6"/>
  <c r="Q1455" i="6"/>
  <c r="R1455" i="6"/>
  <c r="BH1455" i="6"/>
  <c r="M1456" i="6"/>
  <c r="N1456" i="6"/>
  <c r="O1456" i="6"/>
  <c r="P1456" i="6"/>
  <c r="Q1456" i="6"/>
  <c r="R1456" i="6"/>
  <c r="BH1456" i="6"/>
  <c r="M1457" i="6"/>
  <c r="N1457" i="6"/>
  <c r="O1457" i="6"/>
  <c r="P1457" i="6"/>
  <c r="Q1457" i="6"/>
  <c r="R1457" i="6"/>
  <c r="BH1457" i="6"/>
  <c r="M1458" i="6"/>
  <c r="N1458" i="6"/>
  <c r="O1458" i="6"/>
  <c r="P1458" i="6"/>
  <c r="Q1458" i="6"/>
  <c r="R1458" i="6"/>
  <c r="BH1458" i="6"/>
  <c r="M1459" i="6"/>
  <c r="N1459" i="6"/>
  <c r="O1459" i="6"/>
  <c r="P1459" i="6"/>
  <c r="Q1459" i="6"/>
  <c r="R1459" i="6"/>
  <c r="BH1459" i="6"/>
  <c r="M1460" i="6"/>
  <c r="N1460" i="6"/>
  <c r="O1460" i="6"/>
  <c r="P1460" i="6"/>
  <c r="Q1460" i="6"/>
  <c r="R1460" i="6"/>
  <c r="BH1460" i="6"/>
  <c r="M1461" i="6"/>
  <c r="N1461" i="6"/>
  <c r="O1461" i="6"/>
  <c r="P1461" i="6"/>
  <c r="Q1461" i="6"/>
  <c r="R1461" i="6"/>
  <c r="BH1461" i="6"/>
  <c r="M1462" i="6"/>
  <c r="N1462" i="6"/>
  <c r="O1462" i="6"/>
  <c r="P1462" i="6"/>
  <c r="Q1462" i="6"/>
  <c r="R1462" i="6"/>
  <c r="BH1462" i="6"/>
  <c r="M1463" i="6"/>
  <c r="N1463" i="6"/>
  <c r="O1463" i="6"/>
  <c r="P1463" i="6"/>
  <c r="Q1463" i="6"/>
  <c r="R1463" i="6"/>
  <c r="BH1463" i="6"/>
  <c r="M1464" i="6"/>
  <c r="N1464" i="6"/>
  <c r="O1464" i="6"/>
  <c r="P1464" i="6"/>
  <c r="Q1464" i="6"/>
  <c r="R1464" i="6"/>
  <c r="BH1464" i="6"/>
  <c r="M1465" i="6"/>
  <c r="N1465" i="6"/>
  <c r="O1465" i="6"/>
  <c r="P1465" i="6"/>
  <c r="Q1465" i="6"/>
  <c r="R1465" i="6"/>
  <c r="BH1465" i="6"/>
  <c r="M1466" i="6"/>
  <c r="N1466" i="6"/>
  <c r="O1466" i="6"/>
  <c r="P1466" i="6"/>
  <c r="Q1466" i="6"/>
  <c r="R1466" i="6"/>
  <c r="BH1466" i="6"/>
  <c r="M1479" i="6"/>
  <c r="N1479" i="6"/>
  <c r="O1479" i="6"/>
  <c r="P1479" i="6"/>
  <c r="Q1479" i="6"/>
  <c r="R1479" i="6"/>
  <c r="BH1479" i="6"/>
  <c r="M1480" i="6"/>
  <c r="N1480" i="6"/>
  <c r="O1480" i="6"/>
  <c r="P1480" i="6"/>
  <c r="Q1480" i="6"/>
  <c r="R1480" i="6"/>
  <c r="BH1480" i="6"/>
  <c r="M1481" i="6"/>
  <c r="N1481" i="6"/>
  <c r="O1481" i="6"/>
  <c r="P1481" i="6"/>
  <c r="Q1481" i="6"/>
  <c r="R1481" i="6"/>
  <c r="BH1481" i="6"/>
  <c r="M1482" i="6"/>
  <c r="N1482" i="6"/>
  <c r="O1482" i="6"/>
  <c r="P1482" i="6"/>
  <c r="Q1482" i="6"/>
  <c r="R1482" i="6"/>
  <c r="BH1482" i="6"/>
  <c r="M1483" i="6"/>
  <c r="N1483" i="6"/>
  <c r="O1483" i="6"/>
  <c r="P1483" i="6"/>
  <c r="Q1483" i="6"/>
  <c r="R1483" i="6"/>
  <c r="BH1483" i="6"/>
  <c r="M1484" i="6"/>
  <c r="N1484" i="6"/>
  <c r="O1484" i="6"/>
  <c r="P1484" i="6"/>
  <c r="Q1484" i="6"/>
  <c r="R1484" i="6"/>
  <c r="BH1484" i="6"/>
  <c r="M1485" i="6"/>
  <c r="N1485" i="6"/>
  <c r="O1485" i="6"/>
  <c r="P1485" i="6"/>
  <c r="Q1485" i="6"/>
  <c r="R1485" i="6"/>
  <c r="BH1485" i="6"/>
  <c r="M1486" i="6"/>
  <c r="N1486" i="6"/>
  <c r="O1486" i="6"/>
  <c r="P1486" i="6"/>
  <c r="Q1486" i="6"/>
  <c r="R1486" i="6"/>
  <c r="BH1486" i="6"/>
  <c r="M1489" i="6"/>
  <c r="N1489" i="6"/>
  <c r="O1489" i="6"/>
  <c r="Q1489" i="6"/>
  <c r="R1489" i="6"/>
  <c r="BH1489" i="6"/>
  <c r="M1490" i="6"/>
  <c r="N1490" i="6"/>
  <c r="O1490" i="6"/>
  <c r="Q1490" i="6"/>
  <c r="R1490" i="6"/>
  <c r="BH1490" i="6"/>
  <c r="M1491" i="6"/>
  <c r="N1491" i="6"/>
  <c r="O1491" i="6"/>
  <c r="Q1491" i="6"/>
  <c r="R1491" i="6"/>
  <c r="BH1491" i="6"/>
  <c r="M1492" i="6"/>
  <c r="N1492" i="6"/>
  <c r="O1492" i="6"/>
  <c r="Q1492" i="6"/>
  <c r="R1492" i="6"/>
  <c r="BH1492" i="6"/>
  <c r="M1493" i="6"/>
  <c r="N1493" i="6"/>
  <c r="O1493" i="6"/>
  <c r="Q1493" i="6"/>
  <c r="R1493" i="6"/>
  <c r="BH1493" i="6"/>
  <c r="M1494" i="6"/>
  <c r="N1494" i="6"/>
  <c r="O1494" i="6"/>
  <c r="Q1494" i="6"/>
  <c r="R1494" i="6"/>
  <c r="BH1494" i="6"/>
  <c r="M1495" i="6"/>
  <c r="N1495" i="6"/>
  <c r="O1495" i="6"/>
  <c r="Q1495" i="6"/>
  <c r="R1495" i="6"/>
  <c r="BH1495" i="6"/>
  <c r="M1496" i="6"/>
  <c r="N1496" i="6"/>
  <c r="O1496" i="6"/>
  <c r="Q1496" i="6"/>
  <c r="R1496" i="6"/>
  <c r="BH1496" i="6"/>
  <c r="M1498" i="6"/>
  <c r="N1498" i="6"/>
  <c r="O1498" i="6"/>
  <c r="Q1498" i="6"/>
  <c r="R1498" i="6"/>
  <c r="BH1498" i="6"/>
  <c r="M1501" i="6"/>
  <c r="N1501" i="6"/>
  <c r="O1501" i="6"/>
  <c r="Q1501" i="6"/>
  <c r="R1501" i="6"/>
  <c r="BA1501" i="6"/>
  <c r="BH1501" i="6"/>
  <c r="M1502" i="6"/>
  <c r="N1502" i="6"/>
  <c r="O1502" i="6"/>
  <c r="Q1502" i="6"/>
  <c r="R1502" i="6"/>
  <c r="BH1502" i="6"/>
  <c r="M1504" i="6"/>
  <c r="N1504" i="6"/>
  <c r="O1504" i="6"/>
  <c r="Q1504" i="6"/>
  <c r="R1504" i="6"/>
  <c r="BH1504" i="6"/>
  <c r="M1505" i="6"/>
  <c r="N1505" i="6"/>
  <c r="O1505" i="6"/>
  <c r="Q1505" i="6"/>
  <c r="R1505" i="6"/>
  <c r="BH1505" i="6"/>
  <c r="M1506" i="6"/>
  <c r="N1506" i="6"/>
  <c r="O1506" i="6"/>
  <c r="Q1506" i="6"/>
  <c r="R1506" i="6"/>
  <c r="BH1506" i="6"/>
  <c r="M1507" i="6"/>
  <c r="N1507" i="6"/>
  <c r="O1507" i="6"/>
  <c r="Q1507" i="6"/>
  <c r="R1507" i="6"/>
  <c r="BH1507" i="6"/>
  <c r="M1508" i="6"/>
  <c r="N1508" i="6"/>
  <c r="O1508" i="6"/>
  <c r="Q1508" i="6"/>
  <c r="R1508" i="6"/>
  <c r="BH1508" i="6"/>
  <c r="M1509" i="6"/>
  <c r="N1509" i="6"/>
  <c r="O1509" i="6"/>
  <c r="Q1509" i="6"/>
  <c r="R1509" i="6"/>
  <c r="BH1509" i="6"/>
  <c r="M1510" i="6"/>
  <c r="N1510" i="6"/>
  <c r="O1510" i="6"/>
  <c r="Q1510" i="6"/>
  <c r="R1510" i="6"/>
  <c r="BH1510" i="6"/>
  <c r="M1511" i="6"/>
  <c r="N1511" i="6"/>
  <c r="O1511" i="6"/>
  <c r="Q1511" i="6"/>
  <c r="R1511" i="6"/>
  <c r="BH1511" i="6"/>
  <c r="M1512" i="6"/>
  <c r="N1512" i="6"/>
  <c r="O1512" i="6"/>
  <c r="Q1512" i="6"/>
  <c r="R1512" i="6"/>
  <c r="BH1512" i="6"/>
  <c r="M1513" i="6"/>
  <c r="N1513" i="6"/>
  <c r="O1513" i="6"/>
  <c r="Q1513" i="6"/>
  <c r="R1513" i="6"/>
  <c r="BH1513" i="6"/>
  <c r="M1514" i="6"/>
  <c r="N1514" i="6"/>
  <c r="O1514" i="6"/>
  <c r="Q1514" i="6"/>
  <c r="R1514" i="6"/>
  <c r="BH1514" i="6"/>
  <c r="M1515" i="6"/>
  <c r="N1515" i="6"/>
  <c r="O1515" i="6"/>
  <c r="Q1515" i="6"/>
  <c r="R1515" i="6"/>
  <c r="BH1515" i="6"/>
  <c r="M1516" i="6"/>
  <c r="N1516" i="6"/>
  <c r="O1516" i="6"/>
  <c r="Q1516" i="6"/>
  <c r="R1516" i="6"/>
  <c r="BH1516" i="6"/>
  <c r="M1517" i="6"/>
  <c r="N1517" i="6"/>
  <c r="O1517" i="6"/>
  <c r="Q1517" i="6"/>
  <c r="R1517" i="6"/>
  <c r="BH1517" i="6"/>
  <c r="M1518" i="6"/>
  <c r="N1518" i="6"/>
  <c r="O1518" i="6"/>
  <c r="Q1518" i="6"/>
  <c r="R1518" i="6"/>
  <c r="BH1518" i="6"/>
  <c r="M1519" i="6"/>
  <c r="N1519" i="6"/>
  <c r="O1519" i="6"/>
  <c r="Q1519" i="6"/>
  <c r="R1519" i="6"/>
  <c r="BH1519" i="6"/>
  <c r="M1520" i="6"/>
  <c r="N1520" i="6"/>
  <c r="O1520" i="6"/>
  <c r="Q1520" i="6"/>
  <c r="R1520" i="6"/>
  <c r="BH1520" i="6"/>
  <c r="M1521" i="6"/>
  <c r="N1521" i="6"/>
  <c r="O1521" i="6"/>
  <c r="Q1521" i="6"/>
  <c r="R1521" i="6"/>
  <c r="BH1521" i="6"/>
  <c r="M1522" i="6"/>
  <c r="N1522" i="6"/>
  <c r="O1522" i="6"/>
  <c r="Q1522" i="6"/>
  <c r="R1522" i="6"/>
  <c r="BH1522" i="6"/>
  <c r="M1523" i="6"/>
  <c r="N1523" i="6"/>
  <c r="O1523" i="6"/>
  <c r="Q1523" i="6"/>
  <c r="R1523" i="6"/>
  <c r="BH1523" i="6"/>
  <c r="M1524" i="6"/>
  <c r="N1524" i="6"/>
  <c r="O1524" i="6"/>
  <c r="Q1524" i="6"/>
  <c r="R1524" i="6"/>
  <c r="BH1524" i="6"/>
  <c r="M1525" i="6"/>
  <c r="N1525" i="6"/>
  <c r="O1525" i="6"/>
  <c r="Q1525" i="6"/>
  <c r="R1525" i="6"/>
  <c r="BH1525" i="6"/>
  <c r="M1526" i="6"/>
  <c r="N1526" i="6"/>
  <c r="O1526" i="6"/>
  <c r="Q1526" i="6"/>
  <c r="R1526" i="6"/>
  <c r="BH1526" i="6"/>
  <c r="M1527" i="6"/>
  <c r="N1527" i="6"/>
  <c r="O1527" i="6"/>
  <c r="Q1527" i="6"/>
  <c r="R1527" i="6"/>
  <c r="BH1527" i="6"/>
  <c r="M1528" i="6"/>
  <c r="N1528" i="6"/>
  <c r="O1528" i="6"/>
  <c r="Q1528" i="6"/>
  <c r="R1528" i="6"/>
  <c r="BH1528" i="6"/>
  <c r="M1529" i="6"/>
  <c r="N1529" i="6"/>
  <c r="O1529" i="6"/>
  <c r="Q1529" i="6"/>
  <c r="R1529" i="6"/>
  <c r="BH1529" i="6"/>
  <c r="M1530" i="6"/>
  <c r="N1530" i="6"/>
  <c r="O1530" i="6"/>
  <c r="Q1530" i="6"/>
  <c r="R1530" i="6"/>
  <c r="BH1530" i="6"/>
  <c r="M1531" i="6"/>
  <c r="N1531" i="6"/>
  <c r="O1531" i="6"/>
  <c r="Q1531" i="6"/>
  <c r="R1531" i="6"/>
  <c r="BH1531" i="6"/>
  <c r="M1533" i="6"/>
  <c r="N1533" i="6"/>
  <c r="O1533" i="6"/>
  <c r="Q1533" i="6"/>
  <c r="R1533" i="6"/>
  <c r="BH1533" i="6"/>
  <c r="M1534" i="6"/>
  <c r="N1534" i="6"/>
  <c r="O1534" i="6"/>
  <c r="Q1534" i="6"/>
  <c r="R1534" i="6"/>
  <c r="BH1534" i="6"/>
  <c r="M1536" i="6"/>
  <c r="N1536" i="6"/>
  <c r="O1536" i="6"/>
  <c r="Q1536" i="6"/>
  <c r="R1536" i="6"/>
  <c r="BH1536" i="6"/>
  <c r="M1537" i="6"/>
  <c r="N1537" i="6"/>
  <c r="O1537" i="6"/>
  <c r="Q1537" i="6"/>
  <c r="R1537" i="6"/>
  <c r="BH1537" i="6"/>
  <c r="M1538" i="6"/>
  <c r="N1538" i="6"/>
  <c r="O1538" i="6"/>
  <c r="Q1538" i="6"/>
  <c r="R1538" i="6"/>
  <c r="BH1538" i="6"/>
  <c r="M1539" i="6"/>
  <c r="N1539" i="6"/>
  <c r="O1539" i="6"/>
  <c r="Q1539" i="6"/>
  <c r="R1539" i="6"/>
  <c r="BH1539" i="6"/>
  <c r="M1540" i="6"/>
  <c r="N1540" i="6"/>
  <c r="O1540" i="6"/>
  <c r="Q1540" i="6"/>
  <c r="R1540" i="6"/>
  <c r="BH1540" i="6"/>
  <c r="M1541" i="6"/>
  <c r="N1541" i="6"/>
  <c r="O1541" i="6"/>
  <c r="Q1541" i="6"/>
  <c r="R1541" i="6"/>
  <c r="BH1541" i="6"/>
  <c r="M1542" i="6"/>
  <c r="N1542" i="6"/>
  <c r="O1542" i="6"/>
  <c r="Q1542" i="6"/>
  <c r="R1542" i="6"/>
  <c r="BH1542" i="6"/>
  <c r="M1543" i="6"/>
  <c r="N1543" i="6"/>
  <c r="O1543" i="6"/>
  <c r="Q1543" i="6"/>
  <c r="R1543" i="6"/>
  <c r="BH1543" i="6"/>
  <c r="M1544" i="6"/>
  <c r="N1544" i="6"/>
  <c r="O1544" i="6"/>
  <c r="Q1544" i="6"/>
  <c r="R1544" i="6"/>
  <c r="BH1544" i="6"/>
  <c r="M1545" i="6"/>
  <c r="N1545" i="6"/>
  <c r="O1545" i="6"/>
  <c r="Q1545" i="6"/>
  <c r="R1545" i="6"/>
  <c r="BH1545" i="6"/>
  <c r="M1546" i="6"/>
  <c r="N1546" i="6"/>
  <c r="O1546" i="6"/>
  <c r="Q1546" i="6"/>
  <c r="R1546" i="6"/>
  <c r="BH1546" i="6"/>
  <c r="M1547" i="6"/>
  <c r="N1547" i="6"/>
  <c r="O1547" i="6"/>
  <c r="Q1547" i="6"/>
  <c r="R1547" i="6"/>
  <c r="BH1547" i="6"/>
  <c r="M1548" i="6"/>
  <c r="N1548" i="6"/>
  <c r="O1548" i="6"/>
  <c r="Q1548" i="6"/>
  <c r="R1548" i="6"/>
  <c r="BH1548" i="6"/>
  <c r="M1549" i="6"/>
  <c r="N1549" i="6"/>
  <c r="O1549" i="6"/>
  <c r="Q1549" i="6"/>
  <c r="R1549" i="6"/>
  <c r="BH1549" i="6"/>
  <c r="M1550" i="6"/>
  <c r="N1550" i="6"/>
  <c r="O1550" i="6"/>
  <c r="Q1550" i="6"/>
  <c r="R1550" i="6"/>
  <c r="BH1550" i="6"/>
  <c r="M1551" i="6"/>
  <c r="N1551" i="6"/>
  <c r="O1551" i="6"/>
  <c r="Q1551" i="6"/>
  <c r="R1551" i="6"/>
  <c r="BH1551" i="6"/>
  <c r="M1552" i="6"/>
  <c r="N1552" i="6"/>
  <c r="O1552" i="6"/>
  <c r="Q1552" i="6"/>
  <c r="R1552" i="6"/>
  <c r="BH1552" i="6"/>
  <c r="M1553" i="6"/>
  <c r="N1553" i="6"/>
  <c r="O1553" i="6"/>
  <c r="Q1553" i="6"/>
  <c r="R1553" i="6"/>
  <c r="BH1553" i="6"/>
  <c r="M1554" i="6"/>
  <c r="N1554" i="6"/>
  <c r="O1554" i="6"/>
  <c r="Q1554" i="6"/>
  <c r="R1554" i="6"/>
  <c r="BH1554" i="6"/>
  <c r="M1555" i="6"/>
  <c r="N1555" i="6"/>
  <c r="O1555" i="6"/>
  <c r="Q1555" i="6"/>
  <c r="R1555" i="6"/>
  <c r="BH1555" i="6"/>
  <c r="M1556" i="6"/>
  <c r="N1556" i="6"/>
  <c r="O1556" i="6"/>
  <c r="Q1556" i="6"/>
  <c r="R1556" i="6"/>
  <c r="BH1556" i="6"/>
  <c r="M1557" i="6"/>
  <c r="N1557" i="6"/>
  <c r="O1557" i="6"/>
  <c r="Q1557" i="6"/>
  <c r="R1557" i="6"/>
  <c r="BH1557" i="6"/>
  <c r="M1558" i="6"/>
  <c r="N1558" i="6"/>
  <c r="O1558" i="6"/>
  <c r="Q1558" i="6"/>
  <c r="R1558" i="6"/>
  <c r="BH1558" i="6"/>
  <c r="M1559" i="6"/>
  <c r="N1559" i="6"/>
  <c r="O1559" i="6"/>
  <c r="Q1559" i="6"/>
  <c r="R1559" i="6"/>
  <c r="BH1559" i="6"/>
  <c r="M1560" i="6"/>
  <c r="N1560" i="6"/>
  <c r="O1560" i="6"/>
  <c r="Q1560" i="6"/>
  <c r="R1560" i="6"/>
  <c r="BH1560" i="6"/>
  <c r="M1561" i="6"/>
  <c r="N1561" i="6"/>
  <c r="O1561" i="6"/>
  <c r="Q1561" i="6"/>
  <c r="R1561" i="6"/>
  <c r="BH1561" i="6"/>
  <c r="M1562" i="6"/>
  <c r="N1562" i="6"/>
  <c r="O1562" i="6"/>
  <c r="Q1562" i="6"/>
  <c r="R1562" i="6"/>
  <c r="BH1562" i="6"/>
  <c r="M1563" i="6"/>
  <c r="N1563" i="6"/>
  <c r="O1563" i="6"/>
  <c r="Q1563" i="6"/>
  <c r="R1563" i="6"/>
  <c r="BH1563" i="6"/>
  <c r="M1564" i="6"/>
  <c r="N1564" i="6"/>
  <c r="O1564" i="6"/>
  <c r="Q1564" i="6"/>
  <c r="R1564" i="6"/>
  <c r="BH1564" i="6"/>
  <c r="M1565" i="6"/>
  <c r="N1565" i="6"/>
  <c r="O1565" i="6"/>
  <c r="Q1565" i="6"/>
  <c r="R1565" i="6"/>
  <c r="BH1565" i="6"/>
  <c r="M1570" i="6"/>
  <c r="N1570" i="6"/>
  <c r="O1570" i="6"/>
  <c r="Q1570" i="6"/>
  <c r="R1570" i="6"/>
  <c r="BA1573" i="6"/>
  <c r="BH1573" i="6"/>
  <c r="BA1574" i="6"/>
  <c r="BH1574" i="6"/>
  <c r="M1599" i="6"/>
  <c r="N1599" i="6"/>
  <c r="O1599" i="6"/>
  <c r="P1599" i="6"/>
  <c r="Q1599" i="6"/>
  <c r="R1599" i="6"/>
  <c r="BH1599" i="6"/>
  <c r="M1603" i="6"/>
  <c r="N1603" i="6"/>
  <c r="O1603" i="6"/>
  <c r="P1603" i="6"/>
  <c r="Q1603" i="6"/>
  <c r="R1603" i="6"/>
  <c r="BH1603" i="6"/>
  <c r="M1604" i="6"/>
  <c r="N1604" i="6"/>
  <c r="O1604" i="6"/>
  <c r="P1604" i="6"/>
  <c r="Q1604" i="6"/>
  <c r="R1604" i="6"/>
  <c r="BH1604" i="6"/>
  <c r="M1605" i="6"/>
  <c r="N1605" i="6"/>
  <c r="O1605" i="6"/>
  <c r="P1605" i="6"/>
  <c r="Q1605" i="6"/>
  <c r="R1605" i="6"/>
  <c r="BH1605" i="6"/>
  <c r="M1606" i="6"/>
  <c r="N1606" i="6"/>
  <c r="O1606" i="6"/>
  <c r="P1606" i="6"/>
  <c r="Q1606" i="6"/>
  <c r="R1606" i="6"/>
  <c r="BH1606" i="6"/>
  <c r="M1607" i="6"/>
  <c r="N1607" i="6"/>
  <c r="O1607" i="6"/>
  <c r="P1607" i="6"/>
  <c r="Q1607" i="6"/>
  <c r="R1607" i="6"/>
  <c r="BH1607" i="6"/>
  <c r="M1608" i="6"/>
  <c r="N1608" i="6"/>
  <c r="O1608" i="6"/>
  <c r="P1608" i="6"/>
  <c r="Q1608" i="6"/>
  <c r="R1608" i="6"/>
  <c r="BH1608" i="6"/>
  <c r="M1609" i="6"/>
  <c r="N1609" i="6"/>
  <c r="O1609" i="6"/>
  <c r="P1609" i="6"/>
  <c r="Q1609" i="6"/>
  <c r="R1609" i="6"/>
  <c r="BH1609" i="6"/>
  <c r="M1610" i="6"/>
  <c r="N1610" i="6"/>
  <c r="O1610" i="6"/>
  <c r="P1610" i="6"/>
  <c r="Q1610" i="6"/>
  <c r="R1610" i="6"/>
  <c r="BH1610" i="6"/>
  <c r="M1611" i="6"/>
  <c r="N1611" i="6"/>
  <c r="O1611" i="6"/>
  <c r="P1611" i="6"/>
  <c r="Q1611" i="6"/>
  <c r="R1611" i="6"/>
  <c r="BH1611" i="6"/>
  <c r="M1612" i="6"/>
  <c r="N1612" i="6"/>
  <c r="O1612" i="6"/>
  <c r="P1612" i="6"/>
  <c r="Q1612" i="6"/>
  <c r="R1612" i="6"/>
  <c r="BH1612" i="6"/>
  <c r="M1613" i="6"/>
  <c r="N1613" i="6"/>
  <c r="O1613" i="6"/>
  <c r="P1613" i="6"/>
  <c r="Q1613" i="6"/>
  <c r="R1613" i="6"/>
  <c r="BH1613" i="6"/>
  <c r="M1614" i="6"/>
  <c r="N1614" i="6"/>
  <c r="O1614" i="6"/>
  <c r="P1614" i="6"/>
  <c r="Q1614" i="6"/>
  <c r="R1614" i="6"/>
  <c r="BH1614" i="6"/>
  <c r="M1615" i="6"/>
  <c r="N1615" i="6"/>
  <c r="O1615" i="6"/>
  <c r="P1615" i="6"/>
  <c r="Q1615" i="6"/>
  <c r="R1615" i="6"/>
  <c r="BH1615" i="6"/>
  <c r="M1616" i="6"/>
  <c r="N1616" i="6"/>
  <c r="O1616" i="6"/>
  <c r="P1616" i="6"/>
  <c r="Q1616" i="6"/>
  <c r="R1616" i="6"/>
  <c r="BH1616" i="6"/>
  <c r="M1618" i="6"/>
  <c r="N1618" i="6"/>
  <c r="O1618" i="6"/>
  <c r="P1618" i="6"/>
  <c r="Q1618" i="6"/>
  <c r="R1618" i="6"/>
  <c r="BH1618" i="6"/>
  <c r="M1619" i="6"/>
  <c r="N1619" i="6"/>
  <c r="O1619" i="6"/>
  <c r="P1619" i="6"/>
  <c r="Q1619" i="6"/>
  <c r="R1619" i="6"/>
  <c r="BH1619" i="6"/>
  <c r="M1622" i="6"/>
  <c r="N1622" i="6"/>
  <c r="O1622" i="6"/>
  <c r="P1622" i="6"/>
  <c r="Q1622" i="6"/>
  <c r="R1622" i="6"/>
  <c r="BA1622" i="6"/>
  <c r="BH1622" i="6"/>
  <c r="M1623" i="6"/>
  <c r="N1623" i="6"/>
  <c r="O1623" i="6"/>
  <c r="P1623" i="6"/>
  <c r="Q1623" i="6"/>
  <c r="R1623" i="6"/>
  <c r="BA1623" i="6"/>
  <c r="BH1623" i="6"/>
  <c r="M1624" i="6"/>
  <c r="N1624" i="6"/>
  <c r="O1624" i="6"/>
  <c r="P1624" i="6"/>
  <c r="Q1624" i="6"/>
  <c r="R1624" i="6"/>
  <c r="BA1624" i="6"/>
  <c r="BH1624" i="6"/>
  <c r="M1625" i="6"/>
  <c r="N1625" i="6"/>
  <c r="O1625" i="6"/>
  <c r="P1625" i="6"/>
  <c r="Q1625" i="6"/>
  <c r="R1625" i="6"/>
  <c r="BA1625" i="6"/>
  <c r="BH1625" i="6"/>
  <c r="M1626" i="6"/>
  <c r="N1626" i="6"/>
  <c r="O1626" i="6"/>
  <c r="P1626" i="6"/>
  <c r="Q1626" i="6"/>
  <c r="R1626" i="6"/>
  <c r="BA1626" i="6"/>
  <c r="BH1626" i="6"/>
  <c r="M1627" i="6"/>
  <c r="N1627" i="6"/>
  <c r="O1627" i="6"/>
  <c r="P1627" i="6"/>
  <c r="Q1627" i="6"/>
  <c r="R1627" i="6"/>
  <c r="BA1627" i="6"/>
  <c r="BH1627" i="6"/>
  <c r="M1628" i="6"/>
  <c r="N1628" i="6"/>
  <c r="O1628" i="6"/>
  <c r="P1628" i="6"/>
  <c r="Q1628" i="6"/>
  <c r="R1628" i="6"/>
  <c r="BA1628" i="6"/>
  <c r="BH1628" i="6"/>
  <c r="M1629" i="6"/>
  <c r="N1629" i="6"/>
  <c r="O1629" i="6"/>
  <c r="P1629" i="6"/>
  <c r="Q1629" i="6"/>
  <c r="R1629" i="6"/>
  <c r="BA1629" i="6"/>
  <c r="BH1629" i="6"/>
  <c r="M1630" i="6"/>
  <c r="N1630" i="6"/>
  <c r="O1630" i="6"/>
  <c r="P1630" i="6"/>
  <c r="Q1630" i="6"/>
  <c r="R1630" i="6"/>
  <c r="BA1630" i="6"/>
  <c r="BH1630" i="6"/>
  <c r="M1631" i="6"/>
  <c r="N1631" i="6"/>
  <c r="O1631" i="6"/>
  <c r="P1631" i="6"/>
  <c r="Q1631" i="6"/>
  <c r="R1631" i="6"/>
  <c r="BA1631" i="6"/>
  <c r="BH1631" i="6"/>
  <c r="M1632" i="6"/>
  <c r="N1632" i="6"/>
  <c r="O1632" i="6"/>
  <c r="P1632" i="6"/>
  <c r="Q1632" i="6"/>
  <c r="R1632" i="6"/>
  <c r="BA1632" i="6"/>
  <c r="BH1632" i="6"/>
  <c r="M1633" i="6"/>
  <c r="N1633" i="6"/>
  <c r="O1633" i="6"/>
  <c r="P1633" i="6"/>
  <c r="Q1633" i="6"/>
  <c r="R1633" i="6"/>
  <c r="BA1633" i="6"/>
  <c r="BH1633" i="6"/>
  <c r="M1634" i="6"/>
  <c r="N1634" i="6"/>
  <c r="O1634" i="6"/>
  <c r="P1634" i="6"/>
  <c r="Q1634" i="6"/>
  <c r="R1634" i="6"/>
  <c r="BA1634" i="6"/>
  <c r="BH1634" i="6"/>
  <c r="M1635" i="6"/>
  <c r="N1635" i="6"/>
  <c r="O1635" i="6"/>
  <c r="P1635" i="6"/>
  <c r="Q1635" i="6"/>
  <c r="R1635" i="6"/>
  <c r="BA1635" i="6"/>
  <c r="BH1635" i="6"/>
  <c r="M1636" i="6"/>
  <c r="N1636" i="6"/>
  <c r="O1636" i="6"/>
  <c r="P1636" i="6"/>
  <c r="Q1636" i="6"/>
  <c r="R1636" i="6"/>
  <c r="BA1636" i="6"/>
  <c r="BH1636" i="6"/>
  <c r="M1637" i="6"/>
  <c r="N1637" i="6"/>
  <c r="O1637" i="6"/>
  <c r="P1637" i="6"/>
  <c r="Q1637" i="6"/>
  <c r="R1637" i="6"/>
  <c r="BA1637" i="6"/>
  <c r="BH1637" i="6"/>
  <c r="M1638" i="6"/>
  <c r="N1638" i="6"/>
  <c r="O1638" i="6"/>
  <c r="P1638" i="6"/>
  <c r="Q1638" i="6"/>
  <c r="R1638" i="6"/>
  <c r="BA1638" i="6"/>
  <c r="BH1638" i="6"/>
  <c r="M1639" i="6"/>
  <c r="N1639" i="6"/>
  <c r="O1639" i="6"/>
  <c r="P1639" i="6"/>
  <c r="Q1639" i="6"/>
  <c r="R1639" i="6"/>
  <c r="BA1639" i="6"/>
  <c r="BH1639" i="6"/>
  <c r="M1640" i="6"/>
  <c r="N1640" i="6"/>
  <c r="O1640" i="6"/>
  <c r="P1640" i="6"/>
  <c r="Q1640" i="6"/>
  <c r="R1640" i="6"/>
  <c r="BA1640" i="6"/>
  <c r="BH1640" i="6"/>
  <c r="M1641" i="6"/>
  <c r="N1641" i="6"/>
  <c r="O1641" i="6"/>
  <c r="P1641" i="6"/>
  <c r="Q1641" i="6"/>
  <c r="R1641" i="6"/>
  <c r="BA1641" i="6"/>
  <c r="BH1641" i="6"/>
  <c r="M1642" i="6"/>
  <c r="N1642" i="6"/>
  <c r="O1642" i="6"/>
  <c r="P1642" i="6"/>
  <c r="Q1642" i="6"/>
  <c r="R1642" i="6"/>
  <c r="BA1642" i="6"/>
  <c r="BH1642" i="6"/>
  <c r="M1643" i="6"/>
  <c r="N1643" i="6"/>
  <c r="O1643" i="6"/>
  <c r="P1643" i="6"/>
  <c r="Q1643" i="6"/>
  <c r="R1643" i="6"/>
  <c r="BA1643" i="6"/>
  <c r="BH1643" i="6"/>
  <c r="M1644" i="6"/>
  <c r="N1644" i="6"/>
  <c r="O1644" i="6"/>
  <c r="P1644" i="6"/>
  <c r="Q1644" i="6"/>
  <c r="R1644" i="6"/>
  <c r="BA1644" i="6"/>
  <c r="BH1644" i="6"/>
  <c r="M1645" i="6"/>
  <c r="N1645" i="6"/>
  <c r="O1645" i="6"/>
  <c r="P1645" i="6"/>
  <c r="Q1645" i="6"/>
  <c r="R1645" i="6"/>
  <c r="BA1645" i="6"/>
  <c r="BH1645" i="6"/>
  <c r="M1646" i="6"/>
  <c r="N1646" i="6"/>
  <c r="O1646" i="6"/>
  <c r="P1646" i="6"/>
  <c r="Q1646" i="6"/>
  <c r="R1646" i="6"/>
  <c r="BA1646" i="6"/>
  <c r="BH1646" i="6"/>
  <c r="M1647" i="6"/>
  <c r="N1647" i="6"/>
  <c r="O1647" i="6"/>
  <c r="P1647" i="6"/>
  <c r="Q1647" i="6"/>
  <c r="R1647" i="6"/>
  <c r="BA1647" i="6"/>
  <c r="BH1647" i="6"/>
  <c r="M1648" i="6"/>
  <c r="N1648" i="6"/>
  <c r="O1648" i="6"/>
  <c r="P1648" i="6"/>
  <c r="Q1648" i="6"/>
  <c r="R1648" i="6"/>
  <c r="BA1648" i="6"/>
  <c r="BH1648" i="6"/>
  <c r="M1649" i="6"/>
  <c r="N1649" i="6"/>
  <c r="O1649" i="6"/>
  <c r="P1649" i="6"/>
  <c r="Q1649" i="6"/>
  <c r="R1649" i="6"/>
  <c r="BA1649" i="6"/>
  <c r="BH1649" i="6"/>
  <c r="M1650" i="6"/>
  <c r="N1650" i="6"/>
  <c r="O1650" i="6"/>
  <c r="P1650" i="6"/>
  <c r="Q1650" i="6"/>
  <c r="R1650" i="6"/>
  <c r="BA1650" i="6"/>
  <c r="BH1650" i="6"/>
  <c r="M1651" i="6"/>
  <c r="N1651" i="6"/>
  <c r="O1651" i="6"/>
  <c r="P1651" i="6"/>
  <c r="Q1651" i="6"/>
  <c r="R1651" i="6"/>
  <c r="BA1651" i="6"/>
  <c r="BH1651" i="6"/>
  <c r="M1652" i="6"/>
  <c r="N1652" i="6"/>
  <c r="O1652" i="6"/>
  <c r="P1652" i="6"/>
  <c r="Q1652" i="6"/>
  <c r="R1652" i="6"/>
  <c r="BA1652" i="6"/>
  <c r="BH1652" i="6"/>
  <c r="M1653" i="6"/>
  <c r="N1653" i="6"/>
  <c r="O1653" i="6"/>
  <c r="P1653" i="6"/>
  <c r="Q1653" i="6"/>
  <c r="R1653" i="6"/>
  <c r="BA1653" i="6"/>
  <c r="BH1653" i="6"/>
  <c r="M1654" i="6"/>
  <c r="N1654" i="6"/>
  <c r="O1654" i="6"/>
  <c r="P1654" i="6"/>
  <c r="Q1654" i="6"/>
  <c r="R1654" i="6"/>
  <c r="BA1654" i="6"/>
  <c r="BH1654" i="6"/>
  <c r="M1655" i="6"/>
  <c r="N1655" i="6"/>
  <c r="O1655" i="6"/>
  <c r="P1655" i="6"/>
  <c r="Q1655" i="6"/>
  <c r="R1655" i="6"/>
  <c r="BA1655" i="6"/>
  <c r="BH1655" i="6"/>
  <c r="M1656" i="6"/>
  <c r="N1656" i="6"/>
  <c r="O1656" i="6"/>
  <c r="P1656" i="6"/>
  <c r="Q1656" i="6"/>
  <c r="R1656" i="6"/>
  <c r="BA1656" i="6"/>
  <c r="BH1656" i="6"/>
  <c r="M1657" i="6"/>
  <c r="N1657" i="6"/>
  <c r="O1657" i="6"/>
  <c r="P1657" i="6"/>
  <c r="Q1657" i="6"/>
  <c r="R1657" i="6"/>
  <c r="BA1657" i="6"/>
  <c r="BH1657" i="6"/>
  <c r="M1658" i="6"/>
  <c r="N1658" i="6"/>
  <c r="O1658" i="6"/>
  <c r="P1658" i="6"/>
  <c r="Q1658" i="6"/>
  <c r="R1658" i="6"/>
  <c r="BA1658" i="6"/>
  <c r="BH1658" i="6"/>
  <c r="M1659" i="6"/>
  <c r="N1659" i="6"/>
  <c r="O1659" i="6"/>
  <c r="P1659" i="6"/>
  <c r="Q1659" i="6"/>
  <c r="R1659" i="6"/>
  <c r="BA1659" i="6"/>
  <c r="BH1659" i="6"/>
  <c r="M1660" i="6"/>
  <c r="N1660" i="6"/>
  <c r="O1660" i="6"/>
  <c r="P1660" i="6"/>
  <c r="Q1660" i="6"/>
  <c r="R1660" i="6"/>
  <c r="BA1660" i="6"/>
  <c r="BH1660" i="6"/>
  <c r="M1661" i="6"/>
  <c r="N1661" i="6"/>
  <c r="O1661" i="6"/>
  <c r="P1661" i="6"/>
  <c r="Q1661" i="6"/>
  <c r="R1661" i="6"/>
  <c r="BA1661" i="6"/>
  <c r="BH1661" i="6"/>
  <c r="M1662" i="6"/>
  <c r="N1662" i="6"/>
  <c r="O1662" i="6"/>
  <c r="P1662" i="6"/>
  <c r="Q1662" i="6"/>
  <c r="R1662" i="6"/>
  <c r="BA1662" i="6"/>
  <c r="BH1662" i="6"/>
  <c r="M1663" i="6"/>
  <c r="N1663" i="6"/>
  <c r="O1663" i="6"/>
  <c r="P1663" i="6"/>
  <c r="Q1663" i="6"/>
  <c r="R1663" i="6"/>
  <c r="BA1663" i="6"/>
  <c r="BH1663" i="6"/>
  <c r="M1664" i="6"/>
  <c r="N1664" i="6"/>
  <c r="O1664" i="6"/>
  <c r="P1664" i="6"/>
  <c r="Q1664" i="6"/>
  <c r="R1664" i="6"/>
  <c r="BA1664" i="6"/>
  <c r="BH1664" i="6"/>
  <c r="M1665" i="6"/>
  <c r="N1665" i="6"/>
  <c r="O1665" i="6"/>
  <c r="P1665" i="6"/>
  <c r="Q1665" i="6"/>
  <c r="R1665" i="6"/>
  <c r="BA1665" i="6"/>
  <c r="BH1665" i="6"/>
  <c r="M1666" i="6"/>
  <c r="N1666" i="6"/>
  <c r="O1666" i="6"/>
  <c r="P1666" i="6"/>
  <c r="Q1666" i="6"/>
  <c r="R1666" i="6"/>
  <c r="BA1666" i="6"/>
  <c r="BH1666" i="6"/>
  <c r="M1667" i="6"/>
  <c r="N1667" i="6"/>
  <c r="O1667" i="6"/>
  <c r="P1667" i="6"/>
  <c r="Q1667" i="6"/>
  <c r="R1667" i="6"/>
  <c r="BA1667" i="6"/>
  <c r="BH1667" i="6"/>
  <c r="M1668" i="6"/>
  <c r="N1668" i="6"/>
  <c r="O1668" i="6"/>
  <c r="P1668" i="6"/>
  <c r="Q1668" i="6"/>
  <c r="R1668" i="6"/>
  <c r="BA1668" i="6"/>
  <c r="BH1668" i="6"/>
  <c r="M1669" i="6"/>
  <c r="N1669" i="6"/>
  <c r="O1669" i="6"/>
  <c r="P1669" i="6"/>
  <c r="Q1669" i="6"/>
  <c r="R1669" i="6"/>
  <c r="BA1669" i="6"/>
  <c r="BH1669" i="6"/>
  <c r="M1670" i="6"/>
  <c r="N1670" i="6"/>
  <c r="O1670" i="6"/>
  <c r="P1670" i="6"/>
  <c r="Q1670" i="6"/>
  <c r="R1670" i="6"/>
  <c r="BA1670" i="6"/>
  <c r="BH1670" i="6"/>
  <c r="M1671" i="6"/>
  <c r="N1671" i="6"/>
  <c r="O1671" i="6"/>
  <c r="P1671" i="6"/>
  <c r="Q1671" i="6"/>
  <c r="R1671" i="6"/>
  <c r="BA1671" i="6"/>
  <c r="BH1671" i="6"/>
  <c r="M1672" i="6"/>
  <c r="N1672" i="6"/>
  <c r="O1672" i="6"/>
  <c r="P1672" i="6"/>
  <c r="Q1672" i="6"/>
  <c r="R1672" i="6"/>
  <c r="BA1672" i="6"/>
  <c r="BH1672" i="6"/>
  <c r="M1673" i="6"/>
  <c r="N1673" i="6"/>
  <c r="O1673" i="6"/>
  <c r="P1673" i="6"/>
  <c r="Q1673" i="6"/>
  <c r="R1673" i="6"/>
  <c r="BA1673" i="6"/>
  <c r="BH1673" i="6"/>
  <c r="M1674" i="6"/>
  <c r="N1674" i="6"/>
  <c r="O1674" i="6"/>
  <c r="P1674" i="6"/>
  <c r="Q1674" i="6"/>
  <c r="R1674" i="6"/>
  <c r="BA1674" i="6"/>
  <c r="BH1674" i="6"/>
  <c r="M1675" i="6"/>
  <c r="N1675" i="6"/>
  <c r="O1675" i="6"/>
  <c r="P1675" i="6"/>
  <c r="Q1675" i="6"/>
  <c r="R1675" i="6"/>
  <c r="BA1675" i="6"/>
  <c r="BH1675" i="6"/>
  <c r="M1676" i="6"/>
  <c r="N1676" i="6"/>
  <c r="O1676" i="6"/>
  <c r="P1676" i="6"/>
  <c r="Q1676" i="6"/>
  <c r="R1676" i="6"/>
  <c r="BA1676" i="6"/>
  <c r="BH1676" i="6"/>
  <c r="M1677" i="6"/>
  <c r="N1677" i="6"/>
  <c r="O1677" i="6"/>
  <c r="P1677" i="6"/>
  <c r="Q1677" i="6"/>
  <c r="R1677" i="6"/>
  <c r="BA1677" i="6"/>
  <c r="BH1677" i="6"/>
  <c r="M1683" i="6"/>
  <c r="N1683" i="6"/>
  <c r="O1683" i="6"/>
  <c r="P1683" i="6"/>
  <c r="Q1683" i="6"/>
  <c r="R1683" i="6"/>
  <c r="BA1683" i="6"/>
  <c r="BH1683" i="6"/>
  <c r="M1684" i="6"/>
  <c r="N1684" i="6"/>
  <c r="O1684" i="6"/>
  <c r="P1684" i="6"/>
  <c r="Q1684" i="6"/>
  <c r="R1684" i="6"/>
  <c r="BA1684" i="6"/>
  <c r="BH1684" i="6"/>
  <c r="M1685" i="6"/>
  <c r="N1685" i="6"/>
  <c r="O1685" i="6"/>
  <c r="P1685" i="6"/>
  <c r="Q1685" i="6"/>
  <c r="R1685" i="6"/>
  <c r="BA1685" i="6"/>
  <c r="BH1685" i="6"/>
  <c r="M1686" i="6"/>
  <c r="N1686" i="6"/>
  <c r="O1686" i="6"/>
  <c r="P1686" i="6"/>
  <c r="Q1686" i="6"/>
  <c r="R1686" i="6"/>
  <c r="BA1686" i="6"/>
  <c r="BH1686" i="6"/>
  <c r="M1687" i="6"/>
  <c r="N1687" i="6"/>
  <c r="O1687" i="6"/>
  <c r="P1687" i="6"/>
  <c r="Q1687" i="6"/>
  <c r="R1687" i="6"/>
  <c r="BA1687" i="6"/>
  <c r="BH1687" i="6"/>
  <c r="M1688" i="6"/>
  <c r="N1688" i="6"/>
  <c r="O1688" i="6"/>
  <c r="P1688" i="6"/>
  <c r="Q1688" i="6"/>
  <c r="R1688" i="6"/>
  <c r="BA1688" i="6"/>
  <c r="BH1688" i="6"/>
  <c r="M1689" i="6"/>
  <c r="N1689" i="6"/>
  <c r="O1689" i="6"/>
  <c r="P1689" i="6"/>
  <c r="Q1689" i="6"/>
  <c r="R1689" i="6"/>
  <c r="BA1689" i="6"/>
  <c r="BH1689" i="6"/>
  <c r="M1703" i="6"/>
  <c r="N1703" i="6"/>
  <c r="O1703" i="6"/>
  <c r="P1703" i="6"/>
  <c r="Q1703" i="6"/>
  <c r="R1703" i="6"/>
  <c r="BA1703" i="6"/>
  <c r="BH1703" i="6"/>
  <c r="M1704" i="6"/>
  <c r="N1704" i="6"/>
  <c r="O1704" i="6"/>
  <c r="P1704" i="6"/>
  <c r="Q1704" i="6"/>
  <c r="R1704" i="6"/>
  <c r="BA1704" i="6"/>
  <c r="BH1704" i="6"/>
  <c r="C1707" i="6"/>
  <c r="M1707" i="6"/>
  <c r="N1707" i="6"/>
  <c r="O1707" i="6"/>
  <c r="Q1707" i="6"/>
  <c r="R1707" i="6"/>
  <c r="T1707" i="6"/>
  <c r="U1707" i="6"/>
  <c r="V1707" i="6"/>
  <c r="W1707" i="6"/>
  <c r="Y1707" i="6"/>
  <c r="BH1707" i="6"/>
  <c r="C1708" i="6"/>
  <c r="M1708" i="6"/>
  <c r="N1708" i="6"/>
  <c r="O1708" i="6"/>
  <c r="Q1708" i="6"/>
  <c r="R1708" i="6"/>
  <c r="T1708" i="6"/>
  <c r="U1708" i="6"/>
  <c r="V1708" i="6"/>
  <c r="W1708" i="6"/>
  <c r="Y1708" i="6"/>
  <c r="BH1708" i="6"/>
  <c r="C1711" i="6"/>
  <c r="M1711" i="6"/>
  <c r="N1711" i="6"/>
  <c r="O1711" i="6"/>
  <c r="Q1711" i="6"/>
  <c r="R1711" i="6"/>
  <c r="T1711" i="6"/>
  <c r="U1711" i="6"/>
  <c r="V1711" i="6"/>
  <c r="W1711" i="6"/>
  <c r="Y1711" i="6"/>
  <c r="BH1711" i="6"/>
  <c r="C1712" i="6"/>
  <c r="M1712" i="6"/>
  <c r="N1712" i="6"/>
  <c r="O1712" i="6"/>
  <c r="Q1712" i="6"/>
  <c r="R1712" i="6"/>
  <c r="T1712" i="6"/>
  <c r="U1712" i="6"/>
  <c r="V1712" i="6"/>
  <c r="W1712" i="6"/>
  <c r="Y1712" i="6"/>
  <c r="BH1712" i="6"/>
  <c r="C1713" i="6"/>
  <c r="M1713" i="6"/>
  <c r="N1713" i="6"/>
  <c r="O1713" i="6"/>
  <c r="Q1713" i="6"/>
  <c r="R1713" i="6"/>
  <c r="T1713" i="6"/>
  <c r="U1713" i="6"/>
  <c r="V1713" i="6"/>
  <c r="W1713" i="6"/>
  <c r="Y1713" i="6"/>
  <c r="BH1713" i="6"/>
  <c r="C1716" i="6"/>
  <c r="M1716" i="6"/>
  <c r="N1716" i="6"/>
  <c r="O1716" i="6"/>
  <c r="Q1716" i="6"/>
  <c r="R1716" i="6"/>
  <c r="T1716" i="6"/>
  <c r="U1716" i="6"/>
  <c r="V1716" i="6"/>
  <c r="W1716" i="6"/>
  <c r="Y1716" i="6"/>
  <c r="BH1716" i="6"/>
  <c r="C1717" i="6"/>
  <c r="M1717" i="6"/>
  <c r="N1717" i="6"/>
  <c r="O1717" i="6"/>
  <c r="Q1717" i="6"/>
  <c r="R1717" i="6"/>
  <c r="T1717" i="6"/>
  <c r="U1717" i="6"/>
  <c r="V1717" i="6"/>
  <c r="W1717" i="6"/>
  <c r="Y1717" i="6"/>
  <c r="BH1717" i="6"/>
  <c r="BH1720" i="6"/>
  <c r="BH1721" i="6"/>
  <c r="BH1722" i="6"/>
  <c r="BH1723" i="6"/>
  <c r="BH1724" i="6"/>
  <c r="BH1725" i="6"/>
  <c r="BH1726" i="6"/>
  <c r="BH1727" i="6"/>
  <c r="BH1728" i="6"/>
  <c r="BH1729" i="6"/>
  <c r="BH1730" i="6"/>
  <c r="BH1731" i="6"/>
  <c r="BH1732" i="6"/>
  <c r="BH1733" i="6"/>
  <c r="BH1734" i="6"/>
  <c r="BH1735" i="6"/>
  <c r="BH1736" i="6"/>
  <c r="BH1737" i="6"/>
  <c r="BH1738" i="6"/>
  <c r="BH1739" i="6"/>
  <c r="BH1740" i="6"/>
  <c r="BH1741" i="6"/>
  <c r="BH1742" i="6"/>
  <c r="BH1743" i="6"/>
  <c r="C1745" i="6"/>
  <c r="BH1745" i="6"/>
  <c r="C1746" i="6"/>
  <c r="BH1746" i="6"/>
  <c r="BH1747" i="6"/>
  <c r="BH1748" i="6"/>
  <c r="BH1749" i="6"/>
  <c r="BH1750" i="6"/>
  <c r="BH1753" i="6"/>
  <c r="C1778" i="6"/>
  <c r="BH1778" i="6"/>
  <c r="C1779" i="6"/>
  <c r="BH1779" i="6"/>
  <c r="C1780" i="6"/>
  <c r="BH1780" i="6"/>
  <c r="C1781" i="6"/>
  <c r="BH1781" i="6"/>
  <c r="C1782" i="6"/>
  <c r="BH1782" i="6"/>
  <c r="C1783" i="6"/>
  <c r="BH1783" i="6"/>
  <c r="C1784" i="6"/>
  <c r="BH1784" i="6"/>
  <c r="C1785" i="6"/>
  <c r="BH1785" i="6"/>
  <c r="C1786" i="6"/>
  <c r="BH1786" i="6"/>
  <c r="C1787" i="6"/>
  <c r="BH1787" i="6"/>
  <c r="C1788" i="6"/>
  <c r="BH1788" i="6"/>
  <c r="C1789" i="6"/>
  <c r="BH1789" i="6"/>
  <c r="C1793" i="6"/>
  <c r="BH1793" i="6"/>
  <c r="C1794" i="6"/>
  <c r="BH1794" i="6"/>
  <c r="C1795" i="6"/>
  <c r="BH1795" i="6"/>
  <c r="C1796" i="6"/>
  <c r="BH1796" i="6"/>
  <c r="C1797" i="6"/>
  <c r="BH1797" i="6"/>
  <c r="C1798" i="6"/>
  <c r="BH1798" i="6"/>
  <c r="C1799" i="6"/>
  <c r="BH1799" i="6"/>
  <c r="C1800" i="6"/>
  <c r="BH1800" i="6"/>
  <c r="C1801" i="6"/>
  <c r="BH1801" i="6"/>
  <c r="C1802" i="6"/>
  <c r="BH1802" i="6"/>
  <c r="C1803" i="6"/>
  <c r="BH1803" i="6"/>
  <c r="C1804" i="6"/>
  <c r="BH1804" i="6"/>
  <c r="M1815" i="6"/>
  <c r="N1815" i="6"/>
  <c r="O1815" i="6"/>
  <c r="Q1815" i="6"/>
  <c r="R1815" i="6"/>
  <c r="BA1815" i="6"/>
  <c r="M1816" i="6"/>
  <c r="N1816" i="6"/>
  <c r="O1816" i="6"/>
  <c r="Q1816" i="6"/>
  <c r="R1816" i="6"/>
  <c r="BA1816" i="6"/>
  <c r="M1829" i="6"/>
  <c r="N1829" i="6"/>
  <c r="O1829" i="6"/>
  <c r="Q1829" i="6"/>
  <c r="R1829" i="6"/>
  <c r="BA1829" i="6"/>
  <c r="M1830" i="6"/>
  <c r="N1830" i="6"/>
  <c r="O1830" i="6"/>
  <c r="Q1830" i="6"/>
  <c r="R1830" i="6"/>
  <c r="BA1830" i="6"/>
  <c r="M1831" i="6"/>
  <c r="N1831" i="6"/>
  <c r="O1831" i="6"/>
  <c r="Q1831" i="6"/>
  <c r="R1831" i="6"/>
  <c r="BA1831" i="6"/>
  <c r="M1832" i="6"/>
  <c r="N1832" i="6"/>
  <c r="O1832" i="6"/>
  <c r="Q1832" i="6"/>
  <c r="R1832" i="6"/>
  <c r="BA1832" i="6"/>
  <c r="M1833" i="6"/>
  <c r="N1833" i="6"/>
  <c r="O1833" i="6"/>
  <c r="Q1833" i="6"/>
  <c r="R1833" i="6"/>
  <c r="BA1833" i="6"/>
  <c r="M1834" i="6"/>
  <c r="N1834" i="6"/>
  <c r="O1834" i="6"/>
  <c r="Q1834" i="6"/>
  <c r="R1834" i="6"/>
  <c r="BA1834" i="6"/>
  <c r="C1837" i="6"/>
  <c r="M1837" i="6"/>
  <c r="N1837" i="6"/>
  <c r="O1837" i="6"/>
  <c r="Q1837" i="6"/>
  <c r="R1837" i="6"/>
  <c r="C1838" i="6"/>
  <c r="M1838" i="6"/>
  <c r="N1838" i="6"/>
  <c r="O1838" i="6"/>
  <c r="Q1838" i="6"/>
  <c r="R1838" i="6"/>
  <c r="C1839" i="6"/>
  <c r="M1839" i="6"/>
  <c r="N1839" i="6"/>
  <c r="O1839" i="6"/>
  <c r="Q1839" i="6"/>
  <c r="R1839" i="6"/>
  <c r="C1840" i="6"/>
  <c r="M1840" i="6"/>
  <c r="N1840" i="6"/>
  <c r="O1840" i="6"/>
  <c r="Q1840" i="6"/>
  <c r="R1840" i="6"/>
  <c r="M1844" i="6"/>
  <c r="N1844" i="6"/>
  <c r="O1844" i="6"/>
  <c r="Q1844" i="6"/>
  <c r="R1844" i="6"/>
  <c r="BA1844" i="6"/>
  <c r="BG1844" i="6"/>
  <c r="M1845" i="6"/>
  <c r="N1845" i="6"/>
  <c r="O1845" i="6"/>
  <c r="Q1845" i="6"/>
  <c r="R1845" i="6"/>
  <c r="BA1845" i="6"/>
  <c r="BG1845" i="6"/>
  <c r="M1846" i="6"/>
  <c r="N1846" i="6"/>
  <c r="O1846" i="6"/>
  <c r="Q1846" i="6"/>
  <c r="R1846" i="6"/>
  <c r="BA1846" i="6"/>
  <c r="BG1846" i="6"/>
  <c r="M1847" i="6"/>
  <c r="N1847" i="6"/>
  <c r="O1847" i="6"/>
  <c r="Q1847" i="6"/>
  <c r="R1847" i="6"/>
  <c r="BA1847" i="6"/>
  <c r="BG1847" i="6"/>
  <c r="M1848" i="6"/>
  <c r="N1848" i="6"/>
  <c r="O1848" i="6"/>
  <c r="Q1848" i="6"/>
  <c r="R1848" i="6"/>
  <c r="BA1848" i="6"/>
  <c r="BG1848" i="6"/>
  <c r="M1849" i="6"/>
  <c r="N1849" i="6"/>
  <c r="O1849" i="6"/>
  <c r="Q1849" i="6"/>
  <c r="R1849" i="6"/>
  <c r="BA1849" i="6"/>
  <c r="BG1849" i="6"/>
  <c r="M1850" i="6"/>
  <c r="N1850" i="6"/>
  <c r="O1850" i="6"/>
  <c r="Q1850" i="6"/>
  <c r="R1850" i="6"/>
  <c r="BA1850" i="6"/>
  <c r="BG1850" i="6"/>
  <c r="M1851" i="6"/>
  <c r="N1851" i="6"/>
  <c r="O1851" i="6"/>
  <c r="Q1851" i="6"/>
  <c r="R1851" i="6"/>
  <c r="BA1851" i="6"/>
  <c r="BG1851" i="6"/>
  <c r="M1852" i="6"/>
  <c r="N1852" i="6"/>
  <c r="O1852" i="6"/>
  <c r="Q1852" i="6"/>
  <c r="R1852" i="6"/>
  <c r="BA1852" i="6"/>
  <c r="BG1852" i="6"/>
  <c r="M1853" i="6"/>
  <c r="N1853" i="6"/>
  <c r="O1853" i="6"/>
  <c r="Q1853" i="6"/>
  <c r="R1853" i="6"/>
  <c r="BA1853" i="6"/>
  <c r="BG1853" i="6"/>
  <c r="E2" i="7"/>
  <c r="K1" i="7"/>
  <c r="E3" i="7"/>
  <c r="L1" i="7"/>
  <c r="E4" i="7"/>
  <c r="M1" i="7"/>
  <c r="E5" i="7"/>
  <c r="N1" i="7"/>
  <c r="E6" i="7"/>
  <c r="O1" i="7"/>
  <c r="E7" i="7"/>
  <c r="P1" i="7"/>
  <c r="A2" i="7"/>
  <c r="B2" i="7"/>
  <c r="C2" i="7"/>
  <c r="D2" i="7"/>
  <c r="F2" i="7"/>
  <c r="G2" i="7"/>
  <c r="H2" i="7"/>
  <c r="I2" i="7"/>
  <c r="J2" i="7"/>
  <c r="A3" i="7"/>
  <c r="B3" i="7"/>
  <c r="C3" i="7"/>
  <c r="D3" i="7"/>
  <c r="F3" i="7"/>
  <c r="G3" i="7"/>
  <c r="H3" i="7"/>
  <c r="I3" i="7"/>
  <c r="J3" i="7"/>
  <c r="A4" i="7"/>
  <c r="B4" i="7"/>
  <c r="C4" i="7"/>
  <c r="D4" i="7"/>
  <c r="F4" i="7"/>
  <c r="G4" i="7"/>
  <c r="H4" i="7"/>
  <c r="I4" i="7"/>
  <c r="J4" i="7"/>
  <c r="A5" i="7"/>
  <c r="B5" i="7"/>
  <c r="C5" i="7"/>
  <c r="D5" i="7"/>
  <c r="F5" i="7"/>
  <c r="G5" i="7"/>
  <c r="H5" i="7"/>
  <c r="I5" i="7"/>
  <c r="J5" i="7"/>
  <c r="A6" i="7"/>
  <c r="B6" i="7"/>
  <c r="C6" i="7"/>
  <c r="D6" i="7"/>
  <c r="F6" i="7"/>
  <c r="G6" i="7"/>
  <c r="H6" i="7"/>
  <c r="I6" i="7"/>
  <c r="J6" i="7"/>
  <c r="A7" i="7"/>
  <c r="B7" i="7"/>
  <c r="C7" i="7"/>
  <c r="D7" i="7"/>
  <c r="F7" i="7"/>
  <c r="G7" i="7"/>
  <c r="H7" i="7"/>
  <c r="I7" i="7"/>
  <c r="J7" i="7"/>
  <c r="A8" i="7"/>
  <c r="B8" i="7"/>
  <c r="C8" i="7"/>
  <c r="D8" i="7"/>
  <c r="E8" i="7"/>
  <c r="F8" i="7"/>
  <c r="G8" i="7"/>
  <c r="H8" i="7"/>
  <c r="I8" i="7"/>
  <c r="J8" i="7"/>
  <c r="A9" i="7"/>
  <c r="B9" i="7"/>
  <c r="C9" i="7"/>
  <c r="D9" i="7"/>
  <c r="E9" i="7"/>
  <c r="F9" i="7"/>
  <c r="G9" i="7"/>
  <c r="H9" i="7"/>
  <c r="I9" i="7"/>
  <c r="J9" i="7"/>
  <c r="A10" i="7"/>
  <c r="B10" i="7"/>
  <c r="C10" i="7"/>
  <c r="D10" i="7"/>
  <c r="E10" i="7"/>
  <c r="F10" i="7"/>
  <c r="G10" i="7"/>
  <c r="H10" i="7"/>
  <c r="I10" i="7"/>
  <c r="J10" i="7"/>
  <c r="A11" i="7"/>
  <c r="B11" i="7"/>
  <c r="C11" i="7"/>
  <c r="D11" i="7"/>
  <c r="E11" i="7"/>
  <c r="F11" i="7"/>
  <c r="G11" i="7"/>
  <c r="H11" i="7"/>
  <c r="I11" i="7"/>
  <c r="J11" i="7"/>
  <c r="A12" i="7"/>
  <c r="B12" i="7"/>
  <c r="C12" i="7"/>
  <c r="D12" i="7"/>
  <c r="E12" i="7"/>
  <c r="F12" i="7"/>
  <c r="G12" i="7"/>
  <c r="H12" i="7"/>
  <c r="I12" i="7"/>
  <c r="J12" i="7"/>
  <c r="A13" i="7"/>
  <c r="B13" i="7"/>
  <c r="C13" i="7"/>
  <c r="D13" i="7"/>
  <c r="E13" i="7"/>
  <c r="F13" i="7"/>
  <c r="G13" i="7"/>
  <c r="H13" i="7"/>
  <c r="I13" i="7"/>
  <c r="J13" i="7"/>
  <c r="K13" i="7"/>
  <c r="L13" i="7"/>
  <c r="M13" i="7"/>
  <c r="N13" i="7"/>
  <c r="O13" i="7"/>
  <c r="P13" i="7"/>
  <c r="A14" i="7"/>
  <c r="B14" i="7"/>
  <c r="C14" i="7"/>
  <c r="D14" i="7"/>
  <c r="E14" i="7"/>
  <c r="F14" i="7"/>
  <c r="G14" i="7"/>
  <c r="H14" i="7"/>
  <c r="I14" i="7"/>
  <c r="J14" i="7"/>
  <c r="A15" i="7"/>
  <c r="B15" i="7"/>
  <c r="C15" i="7"/>
  <c r="D15" i="7"/>
  <c r="E15" i="7"/>
  <c r="F15" i="7"/>
  <c r="G15" i="7"/>
  <c r="H15" i="7"/>
  <c r="I15" i="7"/>
  <c r="J15" i="7"/>
  <c r="A16" i="7"/>
  <c r="B16" i="7"/>
  <c r="C16" i="7"/>
  <c r="D16" i="7"/>
  <c r="E16" i="7"/>
  <c r="F16" i="7"/>
  <c r="G16" i="7"/>
  <c r="H16" i="7"/>
  <c r="I16" i="7"/>
  <c r="J16" i="7"/>
  <c r="A17" i="7"/>
  <c r="B17" i="7"/>
  <c r="C17" i="7"/>
  <c r="D17" i="7"/>
  <c r="E17" i="7"/>
  <c r="F17" i="7"/>
  <c r="G17" i="7"/>
  <c r="H17" i="7"/>
  <c r="I17" i="7"/>
  <c r="J17" i="7"/>
  <c r="A18" i="7"/>
  <c r="B18" i="7"/>
  <c r="C18" i="7"/>
  <c r="D18" i="7"/>
  <c r="E18" i="7"/>
  <c r="F18" i="7"/>
  <c r="G18" i="7"/>
  <c r="H18" i="7"/>
  <c r="I18" i="7"/>
  <c r="J18" i="7"/>
  <c r="A19" i="7"/>
  <c r="B19" i="7"/>
  <c r="C19" i="7"/>
  <c r="D19" i="7"/>
  <c r="E19" i="7"/>
  <c r="F19" i="7"/>
  <c r="G19" i="7"/>
  <c r="H19" i="7"/>
  <c r="I19" i="7"/>
  <c r="J19" i="7"/>
  <c r="A20" i="7"/>
  <c r="B20" i="7"/>
  <c r="C20" i="7"/>
  <c r="D20" i="7"/>
  <c r="E20" i="7"/>
  <c r="F20" i="7"/>
  <c r="G20" i="7"/>
  <c r="H20" i="7"/>
  <c r="I20" i="7"/>
  <c r="J20" i="7"/>
  <c r="A21" i="7"/>
  <c r="B21" i="7"/>
  <c r="C21" i="7"/>
  <c r="D21" i="7"/>
  <c r="E21" i="7"/>
  <c r="F21" i="7"/>
  <c r="G21" i="7"/>
  <c r="H21" i="7"/>
  <c r="I21" i="7"/>
  <c r="J21" i="7"/>
  <c r="A22" i="7"/>
  <c r="B22" i="7"/>
  <c r="C22" i="7"/>
  <c r="D22" i="7"/>
  <c r="E22" i="7"/>
  <c r="F22" i="7"/>
  <c r="G22" i="7"/>
  <c r="H22" i="7"/>
  <c r="I22" i="7"/>
  <c r="J22" i="7"/>
  <c r="A23" i="7"/>
  <c r="B23" i="7"/>
  <c r="C23" i="7"/>
  <c r="D23" i="7"/>
  <c r="E23" i="7"/>
  <c r="F23" i="7"/>
  <c r="G23" i="7"/>
  <c r="H23" i="7"/>
  <c r="I23" i="7"/>
  <c r="J23" i="7"/>
  <c r="A24" i="7"/>
  <c r="B24" i="7"/>
  <c r="C24" i="7"/>
  <c r="D24" i="7"/>
  <c r="E24" i="7"/>
  <c r="F24" i="7"/>
  <c r="G24" i="7"/>
  <c r="H24" i="7"/>
  <c r="I24" i="7"/>
  <c r="J24" i="7"/>
  <c r="A25" i="7"/>
  <c r="B25" i="7"/>
  <c r="C25" i="7"/>
  <c r="D25" i="7"/>
  <c r="E25" i="7"/>
  <c r="F25" i="7"/>
  <c r="G25" i="7"/>
  <c r="H25" i="7"/>
  <c r="I25" i="7"/>
  <c r="J25" i="7"/>
  <c r="K25" i="7"/>
  <c r="L25" i="7"/>
  <c r="M25" i="7"/>
  <c r="N25" i="7"/>
  <c r="O25" i="7"/>
  <c r="P25" i="7"/>
  <c r="A26" i="7"/>
  <c r="B26" i="7"/>
  <c r="C26" i="7"/>
  <c r="D26" i="7"/>
  <c r="E26" i="7"/>
  <c r="F26" i="7"/>
  <c r="G26" i="7"/>
  <c r="H26" i="7"/>
  <c r="I26" i="7"/>
  <c r="J26" i="7"/>
  <c r="A27" i="7"/>
  <c r="B27" i="7"/>
  <c r="C27" i="7"/>
  <c r="D27" i="7"/>
  <c r="E27" i="7"/>
  <c r="F27" i="7"/>
  <c r="G27" i="7"/>
  <c r="H27" i="7"/>
  <c r="I27" i="7"/>
  <c r="J27" i="7"/>
  <c r="A28" i="7"/>
  <c r="B28" i="7"/>
  <c r="C28" i="7"/>
  <c r="D28" i="7"/>
  <c r="E28" i="7"/>
  <c r="F28" i="7"/>
  <c r="G28" i="7"/>
  <c r="H28" i="7"/>
  <c r="I28" i="7"/>
  <c r="J28" i="7"/>
  <c r="A29" i="7"/>
  <c r="B29" i="7"/>
  <c r="C29" i="7"/>
  <c r="D29" i="7"/>
  <c r="E29" i="7"/>
  <c r="F29" i="7"/>
  <c r="G29" i="7"/>
  <c r="H29" i="7"/>
  <c r="I29" i="7"/>
  <c r="J29" i="7"/>
  <c r="A30" i="7"/>
  <c r="B30" i="7"/>
  <c r="C30" i="7"/>
  <c r="D30" i="7"/>
  <c r="E30" i="7"/>
  <c r="F30" i="7"/>
  <c r="G30" i="7"/>
  <c r="H30" i="7"/>
  <c r="I30" i="7"/>
  <c r="J30" i="7"/>
  <c r="A31" i="7"/>
  <c r="B31" i="7"/>
  <c r="C31" i="7"/>
  <c r="D31" i="7"/>
  <c r="E31" i="7"/>
  <c r="F31" i="7"/>
  <c r="G31" i="7"/>
  <c r="H31" i="7"/>
  <c r="I31" i="7"/>
  <c r="J31" i="7"/>
  <c r="A32" i="7"/>
  <c r="B32" i="7"/>
  <c r="C32" i="7"/>
  <c r="D32" i="7"/>
  <c r="E32" i="7"/>
  <c r="F32" i="7"/>
  <c r="G32" i="7"/>
  <c r="H32" i="7"/>
  <c r="J32" i="7"/>
  <c r="A33" i="7"/>
  <c r="B33" i="7"/>
  <c r="C33" i="7"/>
  <c r="D33" i="7"/>
  <c r="E33" i="7"/>
  <c r="F33" i="7"/>
  <c r="G33" i="7"/>
  <c r="H33" i="7"/>
  <c r="I33" i="7"/>
  <c r="J33" i="7"/>
  <c r="A34" i="7"/>
  <c r="B34" i="7"/>
  <c r="C34" i="7"/>
  <c r="D34" i="7"/>
  <c r="E34" i="7"/>
  <c r="F34" i="7"/>
  <c r="G34" i="7"/>
  <c r="H34" i="7"/>
  <c r="I34" i="7"/>
  <c r="J34" i="7"/>
  <c r="A35" i="7"/>
  <c r="B35" i="7"/>
  <c r="C35" i="7"/>
  <c r="D35" i="7"/>
  <c r="E35" i="7"/>
  <c r="F35" i="7"/>
  <c r="G35" i="7"/>
  <c r="H35" i="7"/>
  <c r="I35" i="7"/>
  <c r="J35" i="7"/>
  <c r="A36" i="7"/>
  <c r="B36" i="7"/>
  <c r="C36" i="7"/>
  <c r="D36" i="7"/>
  <c r="E36" i="7"/>
  <c r="F36" i="7"/>
  <c r="G36" i="7"/>
  <c r="H36" i="7"/>
  <c r="I36" i="7"/>
  <c r="J36" i="7"/>
  <c r="A37" i="7"/>
  <c r="B37" i="7"/>
  <c r="C37" i="7"/>
  <c r="D37" i="7"/>
  <c r="E37" i="7"/>
  <c r="F37" i="7"/>
  <c r="G37" i="7"/>
  <c r="H37" i="7"/>
  <c r="I37" i="7"/>
  <c r="J37" i="7"/>
  <c r="K37" i="7"/>
  <c r="L37" i="7"/>
  <c r="M37" i="7"/>
  <c r="N37" i="7"/>
  <c r="O37" i="7"/>
  <c r="P37" i="7"/>
  <c r="A38" i="7"/>
  <c r="B38" i="7"/>
  <c r="C38" i="7"/>
  <c r="D38" i="7"/>
  <c r="E38" i="7"/>
  <c r="F38" i="7"/>
  <c r="G38" i="7"/>
  <c r="H38" i="7"/>
  <c r="I38" i="7"/>
  <c r="J38" i="7"/>
  <c r="A39" i="7"/>
  <c r="B39" i="7"/>
  <c r="C39" i="7"/>
  <c r="D39" i="7"/>
  <c r="E39" i="7"/>
  <c r="F39" i="7"/>
  <c r="G39" i="7"/>
  <c r="H39" i="7"/>
  <c r="J39" i="7"/>
  <c r="A40" i="7"/>
  <c r="B40" i="7"/>
  <c r="C40" i="7"/>
  <c r="D40" i="7"/>
  <c r="E40" i="7"/>
  <c r="F40" i="7"/>
  <c r="G40" i="7"/>
  <c r="H40" i="7"/>
  <c r="I40" i="7"/>
  <c r="J40" i="7"/>
  <c r="A41" i="7"/>
  <c r="B41" i="7"/>
  <c r="C41" i="7"/>
  <c r="D41" i="7"/>
  <c r="E41" i="7"/>
  <c r="F41" i="7"/>
  <c r="G41" i="7"/>
  <c r="H41" i="7"/>
  <c r="I41" i="7"/>
  <c r="J41" i="7"/>
  <c r="A42" i="7"/>
  <c r="B42" i="7"/>
  <c r="C42" i="7"/>
  <c r="D42" i="7"/>
  <c r="E42" i="7"/>
  <c r="F42" i="7"/>
  <c r="G42" i="7"/>
  <c r="H42" i="7"/>
  <c r="I42" i="7"/>
  <c r="J42" i="7"/>
  <c r="A43" i="7"/>
  <c r="B43" i="7"/>
  <c r="C43" i="7"/>
  <c r="D43" i="7"/>
  <c r="E43" i="7"/>
  <c r="F43" i="7"/>
  <c r="G43" i="7"/>
  <c r="H43" i="7"/>
  <c r="I43" i="7"/>
  <c r="J43" i="7"/>
  <c r="A44" i="7"/>
  <c r="B44" i="7"/>
  <c r="C44" i="7"/>
  <c r="D44" i="7"/>
  <c r="E44" i="7"/>
  <c r="F44" i="7"/>
  <c r="G44" i="7"/>
  <c r="H44" i="7"/>
  <c r="I44" i="7"/>
  <c r="J44" i="7"/>
  <c r="A45" i="7"/>
  <c r="B45" i="7"/>
  <c r="C45" i="7"/>
  <c r="D45" i="7"/>
  <c r="E45" i="7"/>
  <c r="F45" i="7"/>
  <c r="G45" i="7"/>
  <c r="H45" i="7"/>
  <c r="I45" i="7"/>
  <c r="J45" i="7"/>
  <c r="A46" i="7"/>
  <c r="B46" i="7"/>
  <c r="C46" i="7"/>
  <c r="D46" i="7"/>
  <c r="E46" i="7"/>
  <c r="F46" i="7"/>
  <c r="G46" i="7"/>
  <c r="H46" i="7"/>
  <c r="I46" i="7"/>
  <c r="J46" i="7"/>
  <c r="A47" i="7"/>
  <c r="B47" i="7"/>
  <c r="C47" i="7"/>
  <c r="D47" i="7"/>
  <c r="E47" i="7"/>
  <c r="F47" i="7"/>
  <c r="G47" i="7"/>
  <c r="H47" i="7"/>
  <c r="I47" i="7"/>
  <c r="J47" i="7"/>
  <c r="A48" i="7"/>
  <c r="B48" i="7"/>
  <c r="C48" i="7"/>
  <c r="D48" i="7"/>
  <c r="E48" i="7"/>
  <c r="F48" i="7"/>
  <c r="G48" i="7"/>
  <c r="H48" i="7"/>
  <c r="I48" i="7"/>
  <c r="J48" i="7"/>
  <c r="A49" i="7"/>
  <c r="B49" i="7"/>
  <c r="C49" i="7"/>
  <c r="D49" i="7"/>
  <c r="E49" i="7"/>
  <c r="F49" i="7"/>
  <c r="G49" i="7"/>
  <c r="H49" i="7"/>
  <c r="I49" i="7"/>
  <c r="J49" i="7"/>
  <c r="K49" i="7"/>
  <c r="L49" i="7"/>
  <c r="M49" i="7"/>
  <c r="N49" i="7"/>
  <c r="O49" i="7"/>
  <c r="P49" i="7"/>
  <c r="A50" i="7"/>
  <c r="B50" i="7"/>
  <c r="C50" i="7"/>
  <c r="D50" i="7"/>
  <c r="E50" i="7"/>
  <c r="F50" i="7"/>
  <c r="G50" i="7"/>
  <c r="H50" i="7"/>
  <c r="I50" i="7"/>
  <c r="J50" i="7"/>
  <c r="A51" i="7"/>
  <c r="B51" i="7"/>
  <c r="C51" i="7"/>
  <c r="D51" i="7"/>
  <c r="E51" i="7"/>
  <c r="F51" i="7"/>
  <c r="G51" i="7"/>
  <c r="H51" i="7"/>
  <c r="I51" i="7"/>
  <c r="J51" i="7"/>
  <c r="A52" i="7"/>
  <c r="B52" i="7"/>
  <c r="C52" i="7"/>
  <c r="D52" i="7"/>
  <c r="E52" i="7"/>
  <c r="F52" i="7"/>
  <c r="G52" i="7"/>
  <c r="H52" i="7"/>
  <c r="I52" i="7"/>
  <c r="J52" i="7"/>
  <c r="A53" i="7"/>
  <c r="B53" i="7"/>
  <c r="C53" i="7"/>
  <c r="D53" i="7"/>
  <c r="E53" i="7"/>
  <c r="F53" i="7"/>
  <c r="G53" i="7"/>
  <c r="H53" i="7"/>
  <c r="J53" i="7"/>
  <c r="A54" i="7"/>
  <c r="B54" i="7"/>
  <c r="C54" i="7"/>
  <c r="D54" i="7"/>
  <c r="G54" i="7"/>
  <c r="F56" i="7"/>
  <c r="G56" i="7"/>
  <c r="H56" i="7"/>
  <c r="K61" i="7"/>
  <c r="L61" i="7"/>
  <c r="M61" i="7"/>
  <c r="N61" i="7"/>
  <c r="O61" i="7"/>
  <c r="P61" i="7"/>
  <c r="A28" i="10"/>
  <c r="E71" i="7"/>
  <c r="I28" i="10"/>
  <c r="F71" i="7"/>
  <c r="E28" i="10"/>
  <c r="G71" i="7"/>
  <c r="B70" i="10"/>
  <c r="E72" i="7"/>
  <c r="D70" i="10"/>
  <c r="F72" i="7"/>
  <c r="C70" i="10"/>
  <c r="G72" i="7"/>
  <c r="K73" i="7"/>
  <c r="L73" i="7"/>
  <c r="M73" i="7"/>
  <c r="N73" i="7"/>
  <c r="O73" i="7"/>
  <c r="P73" i="7"/>
  <c r="K85" i="7"/>
  <c r="L85" i="7"/>
  <c r="M85" i="7"/>
  <c r="N85" i="7"/>
  <c r="O85" i="7"/>
  <c r="P85" i="7"/>
  <c r="E86" i="7"/>
  <c r="F86" i="7"/>
  <c r="G86" i="7"/>
  <c r="K97" i="7"/>
  <c r="L97" i="7"/>
  <c r="M97" i="7"/>
  <c r="E101" i="7"/>
  <c r="F101" i="7"/>
  <c r="G101" i="7"/>
  <c r="H101" i="7"/>
  <c r="B80" i="10"/>
  <c r="E102" i="7"/>
  <c r="D80" i="10"/>
  <c r="F102" i="7"/>
  <c r="C80" i="10"/>
  <c r="G102" i="7"/>
  <c r="E70" i="10"/>
  <c r="E80" i="10"/>
  <c r="H102" i="7"/>
  <c r="E117" i="7"/>
  <c r="K116" i="7"/>
  <c r="E118" i="7"/>
  <c r="L116" i="7"/>
  <c r="E119" i="7"/>
  <c r="M116" i="7"/>
  <c r="E120" i="7"/>
  <c r="N116" i="7"/>
  <c r="E121" i="7"/>
  <c r="O116" i="7"/>
  <c r="E122" i="7"/>
  <c r="P116" i="7"/>
  <c r="E123" i="7"/>
  <c r="Q116" i="7"/>
  <c r="E124" i="7"/>
  <c r="R116" i="7"/>
  <c r="A117" i="7"/>
  <c r="B117" i="7"/>
  <c r="C117" i="7"/>
  <c r="F117" i="7"/>
  <c r="G117" i="7"/>
  <c r="H117" i="7"/>
  <c r="I117" i="7"/>
  <c r="J117" i="7"/>
  <c r="A118" i="7"/>
  <c r="B118" i="7"/>
  <c r="C118" i="7"/>
  <c r="F118" i="7"/>
  <c r="G118" i="7"/>
  <c r="H118" i="7"/>
  <c r="I118" i="7"/>
  <c r="J118" i="7"/>
  <c r="A119" i="7"/>
  <c r="B119" i="7"/>
  <c r="C119" i="7"/>
  <c r="F119" i="7"/>
  <c r="G119" i="7"/>
  <c r="H119" i="7"/>
  <c r="I119" i="7"/>
  <c r="J119" i="7"/>
  <c r="A120" i="7"/>
  <c r="B120" i="7"/>
  <c r="C120" i="7"/>
  <c r="F120" i="7"/>
  <c r="G120" i="7"/>
  <c r="H120" i="7"/>
  <c r="I120" i="7"/>
  <c r="J120" i="7"/>
  <c r="A121" i="7"/>
  <c r="B121" i="7"/>
  <c r="C121" i="7"/>
  <c r="F121" i="7"/>
  <c r="G121" i="7"/>
  <c r="H121" i="7"/>
  <c r="I121" i="7"/>
  <c r="J121" i="7"/>
  <c r="A122" i="7"/>
  <c r="B122" i="7"/>
  <c r="C122" i="7"/>
  <c r="F122" i="7"/>
  <c r="G122" i="7"/>
  <c r="H122" i="7"/>
  <c r="I122" i="7"/>
  <c r="J122" i="7"/>
  <c r="A123" i="7"/>
  <c r="B123" i="7"/>
  <c r="C123" i="7"/>
  <c r="F123" i="7"/>
  <c r="G123" i="7"/>
  <c r="H123" i="7"/>
  <c r="I123" i="7"/>
  <c r="J123" i="7"/>
  <c r="A124" i="7"/>
  <c r="B124" i="7"/>
  <c r="C124" i="7"/>
  <c r="F124" i="7"/>
  <c r="G124" i="7"/>
  <c r="H124" i="7"/>
  <c r="I124" i="7"/>
  <c r="J124" i="7"/>
  <c r="E131" i="7"/>
  <c r="K130" i="7"/>
  <c r="E132" i="7"/>
  <c r="L130" i="7"/>
  <c r="E133" i="7"/>
  <c r="M130" i="7"/>
  <c r="E134" i="7"/>
  <c r="N130" i="7"/>
  <c r="E135" i="7"/>
  <c r="O130" i="7"/>
  <c r="E136" i="7"/>
  <c r="P130" i="7"/>
  <c r="E137" i="7"/>
  <c r="Q130" i="7"/>
  <c r="E138" i="7"/>
  <c r="R130" i="7"/>
  <c r="A131" i="7"/>
  <c r="B131" i="7"/>
  <c r="C131" i="7"/>
  <c r="F131" i="7"/>
  <c r="G131" i="7"/>
  <c r="H131" i="7"/>
  <c r="I131" i="7"/>
  <c r="J131" i="7"/>
  <c r="A132" i="7"/>
  <c r="B132" i="7"/>
  <c r="C132" i="7"/>
  <c r="F132" i="7"/>
  <c r="G132" i="7"/>
  <c r="H132" i="7"/>
  <c r="I132" i="7"/>
  <c r="J132" i="7"/>
  <c r="A133" i="7"/>
  <c r="B133" i="7"/>
  <c r="C133" i="7"/>
  <c r="F133" i="7"/>
  <c r="G133" i="7"/>
  <c r="H133" i="7"/>
  <c r="I133" i="7"/>
  <c r="J133" i="7"/>
  <c r="A134" i="7"/>
  <c r="B134" i="7"/>
  <c r="C134" i="7"/>
  <c r="F134" i="7"/>
  <c r="G134" i="7"/>
  <c r="H134" i="7"/>
  <c r="I134" i="7"/>
  <c r="J134" i="7"/>
  <c r="A135" i="7"/>
  <c r="B135" i="7"/>
  <c r="C135" i="7"/>
  <c r="F135" i="7"/>
  <c r="G135" i="7"/>
  <c r="H135" i="7"/>
  <c r="I135" i="7"/>
  <c r="J135" i="7"/>
  <c r="A136" i="7"/>
  <c r="B136" i="7"/>
  <c r="C136" i="7"/>
  <c r="F136" i="7"/>
  <c r="G136" i="7"/>
  <c r="H136" i="7"/>
  <c r="I136" i="7"/>
  <c r="J136" i="7"/>
  <c r="A137" i="7"/>
  <c r="B137" i="7"/>
  <c r="C137" i="7"/>
  <c r="F137" i="7"/>
  <c r="G137" i="7"/>
  <c r="H137" i="7"/>
  <c r="I137" i="7"/>
  <c r="J137" i="7"/>
  <c r="A138" i="7"/>
  <c r="B138" i="7"/>
  <c r="C138" i="7"/>
  <c r="F138" i="7"/>
  <c r="G138" i="7"/>
  <c r="H138" i="7"/>
  <c r="I138" i="7"/>
  <c r="J138" i="7"/>
  <c r="A139" i="7"/>
  <c r="B139" i="7"/>
  <c r="C139" i="7"/>
  <c r="E139" i="7"/>
  <c r="F139" i="7"/>
  <c r="G139" i="7"/>
  <c r="H139" i="7"/>
  <c r="I139" i="7"/>
  <c r="J139" i="7"/>
  <c r="A140" i="7"/>
  <c r="B140" i="7"/>
  <c r="C140" i="7"/>
  <c r="E140" i="7"/>
  <c r="F140" i="7"/>
  <c r="G140" i="7"/>
  <c r="H140" i="7"/>
  <c r="I140" i="7"/>
  <c r="J140" i="7"/>
  <c r="A141" i="7"/>
  <c r="B141" i="7"/>
  <c r="C141" i="7"/>
  <c r="E141" i="7"/>
  <c r="F141" i="7"/>
  <c r="G141" i="7"/>
  <c r="H141" i="7"/>
  <c r="I141" i="7"/>
  <c r="J141" i="7"/>
  <c r="A142" i="7"/>
  <c r="B142" i="7"/>
  <c r="C142" i="7"/>
  <c r="E142" i="7"/>
  <c r="F142" i="7"/>
  <c r="G142" i="7"/>
  <c r="H142" i="7"/>
  <c r="I142" i="7"/>
  <c r="J142" i="7"/>
  <c r="K142" i="7"/>
  <c r="L142" i="7"/>
  <c r="M142" i="7"/>
  <c r="N142" i="7"/>
  <c r="E143" i="7"/>
  <c r="O142" i="7"/>
  <c r="E144" i="7"/>
  <c r="P142" i="7"/>
  <c r="E145" i="7"/>
  <c r="Q142" i="7"/>
  <c r="E146" i="7"/>
  <c r="R142" i="7"/>
  <c r="A143" i="7"/>
  <c r="B143" i="7"/>
  <c r="C143" i="7"/>
  <c r="F143" i="7"/>
  <c r="G143" i="7"/>
  <c r="H143" i="7"/>
  <c r="I143" i="7"/>
  <c r="J143" i="7"/>
  <c r="A144" i="7"/>
  <c r="B144" i="7"/>
  <c r="C144" i="7"/>
  <c r="F144" i="7"/>
  <c r="G144" i="7"/>
  <c r="H144" i="7"/>
  <c r="I144" i="7"/>
  <c r="J144" i="7"/>
  <c r="A145" i="7"/>
  <c r="B145" i="7"/>
  <c r="C145" i="7"/>
  <c r="F145" i="7"/>
  <c r="G145" i="7"/>
  <c r="H145" i="7"/>
  <c r="I145" i="7"/>
  <c r="J145" i="7"/>
  <c r="A146" i="7"/>
  <c r="B146" i="7"/>
  <c r="C146" i="7"/>
  <c r="F146" i="7"/>
  <c r="G146" i="7"/>
  <c r="H146" i="7"/>
  <c r="I146" i="7"/>
  <c r="J146" i="7"/>
  <c r="E157" i="7"/>
  <c r="K156" i="7"/>
  <c r="E158" i="7"/>
  <c r="L156" i="7"/>
  <c r="E159" i="7"/>
  <c r="M156" i="7"/>
  <c r="E160" i="7"/>
  <c r="N156" i="7"/>
  <c r="E161" i="7"/>
  <c r="O156" i="7"/>
  <c r="E162" i="7"/>
  <c r="P156" i="7"/>
  <c r="E163" i="7"/>
  <c r="Q156" i="7"/>
  <c r="A157" i="7"/>
  <c r="B157" i="7"/>
  <c r="C157" i="7"/>
  <c r="F157" i="7"/>
  <c r="G157" i="7"/>
  <c r="H157" i="7"/>
  <c r="I157" i="7"/>
  <c r="J157" i="7"/>
  <c r="A158" i="7"/>
  <c r="B158" i="7"/>
  <c r="C158" i="7"/>
  <c r="F158" i="7"/>
  <c r="G158" i="7"/>
  <c r="H158" i="7"/>
  <c r="I158" i="7"/>
  <c r="J158" i="7"/>
  <c r="A159" i="7"/>
  <c r="B159" i="7"/>
  <c r="C159" i="7"/>
  <c r="F159" i="7"/>
  <c r="G159" i="7"/>
  <c r="H159" i="7"/>
  <c r="I159" i="7"/>
  <c r="J159" i="7"/>
  <c r="A160" i="7"/>
  <c r="B160" i="7"/>
  <c r="C160" i="7"/>
  <c r="F160" i="7"/>
  <c r="G160" i="7"/>
  <c r="H160" i="7"/>
  <c r="I160" i="7"/>
  <c r="J160" i="7"/>
  <c r="A161" i="7"/>
  <c r="B161" i="7"/>
  <c r="C161" i="7"/>
  <c r="F161" i="7"/>
  <c r="G161" i="7"/>
  <c r="H161" i="7"/>
  <c r="I161" i="7"/>
  <c r="J161" i="7"/>
  <c r="A162" i="7"/>
  <c r="B162" i="7"/>
  <c r="C162" i="7"/>
  <c r="F162" i="7"/>
  <c r="G162" i="7"/>
  <c r="H162" i="7"/>
  <c r="I162" i="7"/>
  <c r="J162" i="7"/>
  <c r="A163" i="7"/>
  <c r="B163" i="7"/>
  <c r="C163" i="7"/>
  <c r="F163" i="7"/>
  <c r="G163" i="7"/>
  <c r="H163" i="7"/>
  <c r="I163" i="7"/>
  <c r="J163" i="7"/>
  <c r="A164" i="7"/>
  <c r="B164" i="7"/>
  <c r="C164" i="7"/>
  <c r="E164" i="7"/>
  <c r="F164" i="7"/>
  <c r="G164" i="7"/>
  <c r="H164" i="7"/>
  <c r="I164" i="7"/>
  <c r="J164" i="7"/>
  <c r="A165" i="7"/>
  <c r="B165" i="7"/>
  <c r="C165" i="7"/>
  <c r="E165" i="7"/>
  <c r="F165" i="7"/>
  <c r="G165" i="7"/>
  <c r="H165" i="7"/>
  <c r="I165" i="7"/>
  <c r="J165" i="7"/>
  <c r="A166" i="7"/>
  <c r="B166" i="7"/>
  <c r="C166" i="7"/>
  <c r="E166" i="7"/>
  <c r="F166" i="7"/>
  <c r="G166" i="7"/>
  <c r="H166" i="7"/>
  <c r="I166" i="7"/>
  <c r="J166" i="7"/>
  <c r="A167" i="7"/>
  <c r="B167" i="7"/>
  <c r="C167" i="7"/>
  <c r="E167" i="7"/>
  <c r="F167" i="7"/>
  <c r="G167" i="7"/>
  <c r="H167" i="7"/>
  <c r="I167" i="7"/>
  <c r="J167" i="7"/>
  <c r="A168" i="7"/>
  <c r="B168" i="7"/>
  <c r="C168" i="7"/>
  <c r="E168" i="7"/>
  <c r="F168" i="7"/>
  <c r="G168" i="7"/>
  <c r="H168" i="7"/>
  <c r="I168" i="7"/>
  <c r="J168" i="7"/>
  <c r="K168" i="7"/>
  <c r="L168" i="7"/>
  <c r="M168" i="7"/>
  <c r="N168" i="7"/>
  <c r="O168" i="7"/>
  <c r="E169" i="7"/>
  <c r="P168" i="7"/>
  <c r="E170" i="7"/>
  <c r="Q168" i="7"/>
  <c r="A169" i="7"/>
  <c r="B169" i="7"/>
  <c r="C169" i="7"/>
  <c r="F169" i="7"/>
  <c r="G169" i="7"/>
  <c r="H169" i="7"/>
  <c r="I169" i="7"/>
  <c r="J169" i="7"/>
  <c r="A170" i="7"/>
  <c r="B170" i="7"/>
  <c r="C170" i="7"/>
  <c r="F170" i="7"/>
  <c r="G170" i="7"/>
  <c r="H170" i="7"/>
  <c r="I170" i="7"/>
  <c r="J170" i="7"/>
  <c r="E183" i="7"/>
  <c r="K182" i="7"/>
  <c r="E184" i="7"/>
  <c r="L182" i="7"/>
  <c r="E185" i="7"/>
  <c r="M182" i="7"/>
  <c r="E186" i="7"/>
  <c r="N182" i="7"/>
  <c r="E187" i="7"/>
  <c r="O182" i="7"/>
  <c r="E188" i="7"/>
  <c r="P182" i="7"/>
  <c r="E189" i="7"/>
  <c r="Q182" i="7"/>
  <c r="A183" i="7"/>
  <c r="B183" i="7"/>
  <c r="C183" i="7"/>
  <c r="F183" i="7"/>
  <c r="G183" i="7"/>
  <c r="H183" i="7"/>
  <c r="I183" i="7"/>
  <c r="J183" i="7"/>
  <c r="A184" i="7"/>
  <c r="B184" i="7"/>
  <c r="C184" i="7"/>
  <c r="F184" i="7"/>
  <c r="G184" i="7"/>
  <c r="H184" i="7"/>
  <c r="I184" i="7"/>
  <c r="J184" i="7"/>
  <c r="A185" i="7"/>
  <c r="B185" i="7"/>
  <c r="C185" i="7"/>
  <c r="F185" i="7"/>
  <c r="G185" i="7"/>
  <c r="H185" i="7"/>
  <c r="I185" i="7"/>
  <c r="J185" i="7"/>
  <c r="A186" i="7"/>
  <c r="B186" i="7"/>
  <c r="C186" i="7"/>
  <c r="F186" i="7"/>
  <c r="G186" i="7"/>
  <c r="H186" i="7"/>
  <c r="I186" i="7"/>
  <c r="J186" i="7"/>
  <c r="A187" i="7"/>
  <c r="B187" i="7"/>
  <c r="C187" i="7"/>
  <c r="F187" i="7"/>
  <c r="G187" i="7"/>
  <c r="H187" i="7"/>
  <c r="I187" i="7"/>
  <c r="J187" i="7"/>
  <c r="A188" i="7"/>
  <c r="B188" i="7"/>
  <c r="C188" i="7"/>
  <c r="F188" i="7"/>
  <c r="G188" i="7"/>
  <c r="H188" i="7"/>
  <c r="I188" i="7"/>
  <c r="J188" i="7"/>
  <c r="A189" i="7"/>
  <c r="B189" i="7"/>
  <c r="C189" i="7"/>
  <c r="F189" i="7"/>
  <c r="G189" i="7"/>
  <c r="H189" i="7"/>
  <c r="I189" i="7"/>
  <c r="J189" i="7"/>
  <c r="A190" i="7"/>
  <c r="B190" i="7"/>
  <c r="C190" i="7"/>
  <c r="E190" i="7"/>
  <c r="F190" i="7"/>
  <c r="G190" i="7"/>
  <c r="H190" i="7"/>
  <c r="I190" i="7"/>
  <c r="J190" i="7"/>
  <c r="A191" i="7"/>
  <c r="B191" i="7"/>
  <c r="C191" i="7"/>
  <c r="E191" i="7"/>
  <c r="F191" i="7"/>
  <c r="G191" i="7"/>
  <c r="H191" i="7"/>
  <c r="I191" i="7"/>
  <c r="J191" i="7"/>
  <c r="A192" i="7"/>
  <c r="B192" i="7"/>
  <c r="C192" i="7"/>
  <c r="E192" i="7"/>
  <c r="F192" i="7"/>
  <c r="G192" i="7"/>
  <c r="H192" i="7"/>
  <c r="I192" i="7"/>
  <c r="J192" i="7"/>
  <c r="K194" i="7"/>
  <c r="L194" i="7"/>
  <c r="M194" i="7"/>
  <c r="E209" i="7"/>
  <c r="K208" i="7"/>
  <c r="E210" i="7"/>
  <c r="L208" i="7"/>
  <c r="E211" i="7"/>
  <c r="M208" i="7"/>
  <c r="E212" i="7"/>
  <c r="N208" i="7"/>
  <c r="E213" i="7"/>
  <c r="O208" i="7"/>
  <c r="A209" i="7"/>
  <c r="B209" i="7"/>
  <c r="C209" i="7"/>
  <c r="F209" i="7"/>
  <c r="G209" i="7"/>
  <c r="H209" i="7"/>
  <c r="I209" i="7"/>
  <c r="J209" i="7"/>
  <c r="A210" i="7"/>
  <c r="B210" i="7"/>
  <c r="C210" i="7"/>
  <c r="F210" i="7"/>
  <c r="G210" i="7"/>
  <c r="H210" i="7"/>
  <c r="I210" i="7"/>
  <c r="J210" i="7"/>
  <c r="A211" i="7"/>
  <c r="B211" i="7"/>
  <c r="C211" i="7"/>
  <c r="F211" i="7"/>
  <c r="G211" i="7"/>
  <c r="H211" i="7"/>
  <c r="I211" i="7"/>
  <c r="J211" i="7"/>
  <c r="A212" i="7"/>
  <c r="B212" i="7"/>
  <c r="C212" i="7"/>
  <c r="F212" i="7"/>
  <c r="G212" i="7"/>
  <c r="H212" i="7"/>
  <c r="I212" i="7"/>
  <c r="J212" i="7"/>
  <c r="A213" i="7"/>
  <c r="B213" i="7"/>
  <c r="C213" i="7"/>
  <c r="F213" i="7"/>
  <c r="G213" i="7"/>
  <c r="H213" i="7"/>
  <c r="I213" i="7"/>
  <c r="J213" i="7"/>
  <c r="E223" i="7"/>
  <c r="K222" i="7"/>
  <c r="E224" i="7"/>
  <c r="L222" i="7"/>
  <c r="E225" i="7"/>
  <c r="M222" i="7"/>
  <c r="E226" i="7"/>
  <c r="N222" i="7"/>
  <c r="E227" i="7"/>
  <c r="O222" i="7"/>
  <c r="E228" i="7"/>
  <c r="P222" i="7"/>
  <c r="E229" i="7"/>
  <c r="Q222" i="7"/>
  <c r="A223" i="7"/>
  <c r="B223" i="7"/>
  <c r="C223" i="7"/>
  <c r="F223" i="7"/>
  <c r="G223" i="7"/>
  <c r="H223" i="7"/>
  <c r="I223" i="7"/>
  <c r="J223" i="7"/>
  <c r="A224" i="7"/>
  <c r="B224" i="7"/>
  <c r="C224" i="7"/>
  <c r="F224" i="7"/>
  <c r="G224" i="7"/>
  <c r="H224" i="7"/>
  <c r="I224" i="7"/>
  <c r="J224" i="7"/>
  <c r="A225" i="7"/>
  <c r="B225" i="7"/>
  <c r="C225" i="7"/>
  <c r="F225" i="7"/>
  <c r="G225" i="7"/>
  <c r="H225" i="7"/>
  <c r="I225" i="7"/>
  <c r="J225" i="7"/>
  <c r="A226" i="7"/>
  <c r="B226" i="7"/>
  <c r="C226" i="7"/>
  <c r="F226" i="7"/>
  <c r="G226" i="7"/>
  <c r="H226" i="7"/>
  <c r="I226" i="7"/>
  <c r="J226" i="7"/>
  <c r="A227" i="7"/>
  <c r="B227" i="7"/>
  <c r="C227" i="7"/>
  <c r="F227" i="7"/>
  <c r="G227" i="7"/>
  <c r="H227" i="7"/>
  <c r="I227" i="7"/>
  <c r="J227" i="7"/>
  <c r="A228" i="7"/>
  <c r="B228" i="7"/>
  <c r="C228" i="7"/>
  <c r="F228" i="7"/>
  <c r="G228" i="7"/>
  <c r="H228" i="7"/>
  <c r="I228" i="7"/>
  <c r="J228" i="7"/>
  <c r="A229" i="7"/>
  <c r="B229" i="7"/>
  <c r="C229" i="7"/>
  <c r="F229" i="7"/>
  <c r="G229" i="7"/>
  <c r="H229" i="7"/>
  <c r="I229" i="7"/>
  <c r="J229" i="7"/>
  <c r="A230" i="7"/>
  <c r="B230" i="7"/>
  <c r="C230" i="7"/>
  <c r="E230" i="7"/>
  <c r="F230" i="7"/>
  <c r="G230" i="7"/>
  <c r="H230" i="7"/>
  <c r="I230" i="7"/>
  <c r="J230" i="7"/>
  <c r="A231" i="7"/>
  <c r="B231" i="7"/>
  <c r="C231" i="7"/>
  <c r="E231" i="7"/>
  <c r="F231" i="7"/>
  <c r="G231" i="7"/>
  <c r="H231" i="7"/>
  <c r="I231" i="7"/>
  <c r="J231" i="7"/>
  <c r="A232" i="7"/>
  <c r="B232" i="7"/>
  <c r="C232" i="7"/>
  <c r="E232" i="7"/>
  <c r="F232" i="7"/>
  <c r="G232" i="7"/>
  <c r="H232" i="7"/>
  <c r="I232" i="7"/>
  <c r="J232" i="7"/>
  <c r="A233" i="7"/>
  <c r="B233" i="7"/>
  <c r="C233" i="7"/>
  <c r="E233" i="7"/>
  <c r="F233" i="7"/>
  <c r="G233" i="7"/>
  <c r="H233" i="7"/>
  <c r="I233" i="7"/>
  <c r="J233" i="7"/>
  <c r="A234" i="7"/>
  <c r="B234" i="7"/>
  <c r="C234" i="7"/>
  <c r="E234" i="7"/>
  <c r="F234" i="7"/>
  <c r="G234" i="7"/>
  <c r="H234" i="7"/>
  <c r="I234" i="7"/>
  <c r="J234" i="7"/>
  <c r="K234" i="7"/>
  <c r="L234" i="7"/>
  <c r="M234" i="7"/>
  <c r="N234" i="7"/>
  <c r="O234" i="7"/>
  <c r="E235" i="7"/>
  <c r="P234" i="7"/>
  <c r="E236" i="7"/>
  <c r="Q234" i="7"/>
  <c r="A235" i="7"/>
  <c r="B235" i="7"/>
  <c r="C235" i="7"/>
  <c r="F235" i="7"/>
  <c r="G235" i="7"/>
  <c r="H235" i="7"/>
  <c r="I235" i="7"/>
  <c r="J235" i="7"/>
  <c r="A236" i="7"/>
  <c r="B236" i="7"/>
  <c r="C236" i="7"/>
  <c r="F236" i="7"/>
  <c r="G236" i="7"/>
  <c r="H236" i="7"/>
  <c r="I236" i="7"/>
  <c r="J236" i="7"/>
  <c r="F1" i="8"/>
  <c r="N1" i="8"/>
  <c r="V1" i="8"/>
  <c r="G2" i="8"/>
  <c r="B2" i="8"/>
  <c r="C2" i="8"/>
  <c r="D2" i="8"/>
  <c r="E2" i="8"/>
  <c r="F2" i="8"/>
  <c r="O2" i="8"/>
  <c r="J2" i="8"/>
  <c r="K2" i="8"/>
  <c r="L2" i="8"/>
  <c r="M2" i="8"/>
  <c r="N2" i="8"/>
  <c r="W2" i="8"/>
  <c r="R2" i="8"/>
  <c r="S2" i="8"/>
  <c r="T2" i="8"/>
  <c r="U2" i="8"/>
  <c r="V2" i="8"/>
  <c r="G3" i="8"/>
  <c r="B3" i="8"/>
  <c r="C3" i="8"/>
  <c r="D3" i="8"/>
  <c r="E3" i="8"/>
  <c r="F3" i="8"/>
  <c r="O3" i="8"/>
  <c r="J3" i="8"/>
  <c r="K3" i="8"/>
  <c r="L3" i="8"/>
  <c r="M3" i="8"/>
  <c r="N3" i="8"/>
  <c r="W3" i="8"/>
  <c r="R3" i="8"/>
  <c r="S3" i="8"/>
  <c r="T3" i="8"/>
  <c r="U3" i="8"/>
  <c r="V3" i="8"/>
  <c r="G4" i="8"/>
  <c r="B4" i="8"/>
  <c r="C4" i="8"/>
  <c r="D4" i="8"/>
  <c r="E4" i="8"/>
  <c r="F4" i="8"/>
  <c r="O4" i="8"/>
  <c r="J4" i="8"/>
  <c r="K4" i="8"/>
  <c r="L4" i="8"/>
  <c r="M4" i="8"/>
  <c r="N4" i="8"/>
  <c r="W4" i="8"/>
  <c r="R4" i="8"/>
  <c r="S4" i="8"/>
  <c r="T4" i="8"/>
  <c r="U4" i="8"/>
  <c r="V4" i="8"/>
  <c r="G5" i="8"/>
  <c r="B5" i="8"/>
  <c r="C5" i="8"/>
  <c r="D5" i="8"/>
  <c r="E5" i="8"/>
  <c r="F5" i="8"/>
  <c r="O5" i="8"/>
  <c r="J5" i="8"/>
  <c r="K5" i="8"/>
  <c r="L5" i="8"/>
  <c r="M5" i="8"/>
  <c r="N5" i="8"/>
  <c r="W5" i="8"/>
  <c r="R5" i="8"/>
  <c r="S5" i="8"/>
  <c r="T5" i="8"/>
  <c r="U5" i="8"/>
  <c r="V5" i="8"/>
  <c r="G6" i="8"/>
  <c r="B6" i="8"/>
  <c r="C6" i="8"/>
  <c r="D6" i="8"/>
  <c r="E6" i="8"/>
  <c r="F6" i="8"/>
  <c r="O6" i="8"/>
  <c r="J6" i="8"/>
  <c r="K6" i="8"/>
  <c r="L6" i="8"/>
  <c r="M6" i="8"/>
  <c r="N6" i="8"/>
  <c r="W6" i="8"/>
  <c r="R6" i="8"/>
  <c r="S6" i="8"/>
  <c r="T6" i="8"/>
  <c r="U6" i="8"/>
  <c r="V6" i="8"/>
  <c r="G7" i="8"/>
  <c r="B7" i="8"/>
  <c r="C7" i="8"/>
  <c r="D7" i="8"/>
  <c r="E7" i="8"/>
  <c r="F7" i="8"/>
  <c r="O7" i="8"/>
  <c r="J7" i="8"/>
  <c r="K7" i="8"/>
  <c r="L7" i="8"/>
  <c r="M7" i="8"/>
  <c r="N7" i="8"/>
  <c r="W7" i="8"/>
  <c r="R7" i="8"/>
  <c r="S7" i="8"/>
  <c r="T7" i="8"/>
  <c r="U7" i="8"/>
  <c r="V7" i="8"/>
  <c r="G8" i="8"/>
  <c r="B8" i="8"/>
  <c r="C8" i="8"/>
  <c r="D8" i="8"/>
  <c r="E8" i="8"/>
  <c r="F8" i="8"/>
  <c r="O8" i="8"/>
  <c r="J8" i="8"/>
  <c r="K8" i="8"/>
  <c r="L8" i="8"/>
  <c r="M8" i="8"/>
  <c r="N8" i="8"/>
  <c r="W8" i="8"/>
  <c r="R8" i="8"/>
  <c r="S8" i="8"/>
  <c r="T8" i="8"/>
  <c r="U8" i="8"/>
  <c r="V8" i="8"/>
  <c r="G9" i="8"/>
  <c r="B9" i="8"/>
  <c r="C9" i="8"/>
  <c r="D9" i="8"/>
  <c r="E9" i="8"/>
  <c r="F9" i="8"/>
  <c r="O9" i="8"/>
  <c r="J9" i="8"/>
  <c r="K9" i="8"/>
  <c r="L9" i="8"/>
  <c r="M9" i="8"/>
  <c r="N9" i="8"/>
  <c r="W9" i="8"/>
  <c r="R9" i="8"/>
  <c r="S9" i="8"/>
  <c r="T9" i="8"/>
  <c r="U9" i="8"/>
  <c r="V9" i="8"/>
  <c r="G10" i="8"/>
  <c r="B10" i="8"/>
  <c r="C10" i="8"/>
  <c r="D10" i="8"/>
  <c r="E10" i="8"/>
  <c r="F10" i="8"/>
  <c r="O10" i="8"/>
  <c r="J10" i="8"/>
  <c r="K10" i="8"/>
  <c r="L10" i="8"/>
  <c r="M10" i="8"/>
  <c r="N10" i="8"/>
  <c r="W10" i="8"/>
  <c r="R10" i="8"/>
  <c r="S10" i="8"/>
  <c r="T10" i="8"/>
  <c r="U10" i="8"/>
  <c r="V10" i="8"/>
  <c r="G11" i="8"/>
  <c r="B11" i="8"/>
  <c r="C11" i="8"/>
  <c r="D11" i="8"/>
  <c r="E11" i="8"/>
  <c r="F11" i="8"/>
  <c r="O11" i="8"/>
  <c r="J11" i="8"/>
  <c r="K11" i="8"/>
  <c r="L11" i="8"/>
  <c r="M11" i="8"/>
  <c r="N11" i="8"/>
  <c r="W11" i="8"/>
  <c r="R11" i="8"/>
  <c r="S11" i="8"/>
  <c r="T11" i="8"/>
  <c r="U11" i="8"/>
  <c r="V11" i="8"/>
  <c r="G12" i="8"/>
  <c r="B12" i="8"/>
  <c r="C12" i="8"/>
  <c r="D12" i="8"/>
  <c r="E12" i="8"/>
  <c r="F12" i="8"/>
  <c r="O12" i="8"/>
  <c r="J12" i="8"/>
  <c r="K12" i="8"/>
  <c r="L12" i="8"/>
  <c r="M12" i="8"/>
  <c r="N12" i="8"/>
  <c r="W12" i="8"/>
  <c r="R12" i="8"/>
  <c r="S12" i="8"/>
  <c r="T12" i="8"/>
  <c r="U12" i="8"/>
  <c r="V12" i="8"/>
  <c r="G13" i="8"/>
  <c r="B13" i="8"/>
  <c r="C13" i="8"/>
  <c r="D13" i="8"/>
  <c r="E13" i="8"/>
  <c r="F13" i="8"/>
  <c r="O13" i="8"/>
  <c r="J13" i="8"/>
  <c r="K13" i="8"/>
  <c r="L13" i="8"/>
  <c r="M13" i="8"/>
  <c r="N13" i="8"/>
  <c r="W13" i="8"/>
  <c r="R13" i="8"/>
  <c r="S13" i="8"/>
  <c r="T13" i="8"/>
  <c r="U13" i="8"/>
  <c r="V13" i="8"/>
  <c r="G14" i="8"/>
  <c r="B14" i="8"/>
  <c r="C14" i="8"/>
  <c r="D14" i="8"/>
  <c r="E14" i="8"/>
  <c r="F14" i="8"/>
  <c r="O14" i="8"/>
  <c r="J14" i="8"/>
  <c r="K14" i="8"/>
  <c r="L14" i="8"/>
  <c r="M14" i="8"/>
  <c r="N14" i="8"/>
  <c r="W14" i="8"/>
  <c r="R14" i="8"/>
  <c r="S14" i="8"/>
  <c r="T14" i="8"/>
  <c r="U14" i="8"/>
  <c r="V14" i="8"/>
  <c r="G15" i="8"/>
  <c r="B15" i="8"/>
  <c r="C15" i="8"/>
  <c r="D15" i="8"/>
  <c r="E15" i="8"/>
  <c r="F15" i="8"/>
  <c r="O15" i="8"/>
  <c r="J15" i="8"/>
  <c r="K15" i="8"/>
  <c r="L15" i="8"/>
  <c r="M15" i="8"/>
  <c r="N15" i="8"/>
  <c r="W15" i="8"/>
  <c r="R15" i="8"/>
  <c r="S15" i="8"/>
  <c r="T15" i="8"/>
  <c r="U15" i="8"/>
  <c r="V15" i="8"/>
  <c r="G16" i="8"/>
  <c r="B16" i="8"/>
  <c r="C16" i="8"/>
  <c r="D16" i="8"/>
  <c r="E16" i="8"/>
  <c r="F16" i="8"/>
  <c r="O16" i="8"/>
  <c r="J16" i="8"/>
  <c r="K16" i="8"/>
  <c r="L16" i="8"/>
  <c r="M16" i="8"/>
  <c r="N16" i="8"/>
  <c r="W16" i="8"/>
  <c r="R16" i="8"/>
  <c r="S16" i="8"/>
  <c r="T16" i="8"/>
  <c r="U16" i="8"/>
  <c r="V16" i="8"/>
  <c r="G17" i="8"/>
  <c r="B17" i="8"/>
  <c r="C17" i="8"/>
  <c r="D17" i="8"/>
  <c r="E17" i="8"/>
  <c r="F17" i="8"/>
  <c r="O17" i="8"/>
  <c r="J17" i="8"/>
  <c r="K17" i="8"/>
  <c r="L17" i="8"/>
  <c r="M17" i="8"/>
  <c r="N17" i="8"/>
  <c r="W17" i="8"/>
  <c r="R17" i="8"/>
  <c r="S17" i="8"/>
  <c r="T17" i="8"/>
  <c r="U17" i="8"/>
  <c r="V17" i="8"/>
  <c r="G18" i="8"/>
  <c r="B18" i="8"/>
  <c r="C18" i="8"/>
  <c r="D18" i="8"/>
  <c r="E18" i="8"/>
  <c r="F18" i="8"/>
  <c r="O18" i="8"/>
  <c r="J18" i="8"/>
  <c r="K18" i="8"/>
  <c r="L18" i="8"/>
  <c r="M18" i="8"/>
  <c r="N18" i="8"/>
  <c r="W18" i="8"/>
  <c r="R18" i="8"/>
  <c r="S18" i="8"/>
  <c r="T18" i="8"/>
  <c r="U18" i="8"/>
  <c r="V18" i="8"/>
  <c r="G19" i="8"/>
  <c r="B19" i="8"/>
  <c r="C19" i="8"/>
  <c r="D19" i="8"/>
  <c r="E19" i="8"/>
  <c r="F19" i="8"/>
  <c r="O19" i="8"/>
  <c r="J19" i="8"/>
  <c r="K19" i="8"/>
  <c r="L19" i="8"/>
  <c r="M19" i="8"/>
  <c r="N19" i="8"/>
  <c r="W19" i="8"/>
  <c r="R19" i="8"/>
  <c r="S19" i="8"/>
  <c r="T19" i="8"/>
  <c r="U19" i="8"/>
  <c r="V19" i="8"/>
  <c r="G20" i="8"/>
  <c r="B20" i="8"/>
  <c r="C20" i="8"/>
  <c r="D20" i="8"/>
  <c r="E20" i="8"/>
  <c r="F20" i="8"/>
  <c r="O20" i="8"/>
  <c r="J20" i="8"/>
  <c r="K20" i="8"/>
  <c r="L20" i="8"/>
  <c r="M20" i="8"/>
  <c r="N20" i="8"/>
  <c r="W20" i="8"/>
  <c r="R20" i="8"/>
  <c r="S20" i="8"/>
  <c r="T20" i="8"/>
  <c r="U20" i="8"/>
  <c r="V20" i="8"/>
  <c r="G21" i="8"/>
  <c r="B21" i="8"/>
  <c r="C21" i="8"/>
  <c r="D21" i="8"/>
  <c r="E21" i="8"/>
  <c r="F21" i="8"/>
  <c r="O21" i="8"/>
  <c r="J21" i="8"/>
  <c r="K21" i="8"/>
  <c r="L21" i="8"/>
  <c r="M21" i="8"/>
  <c r="N21" i="8"/>
  <c r="W21" i="8"/>
  <c r="R21" i="8"/>
  <c r="S21" i="8"/>
  <c r="T21" i="8"/>
  <c r="U21" i="8"/>
  <c r="V21" i="8"/>
  <c r="G22" i="8"/>
  <c r="B22" i="8"/>
  <c r="C22" i="8"/>
  <c r="D22" i="8"/>
  <c r="E22" i="8"/>
  <c r="F22" i="8"/>
  <c r="O22" i="8"/>
  <c r="J22" i="8"/>
  <c r="K22" i="8"/>
  <c r="L22" i="8"/>
  <c r="M22" i="8"/>
  <c r="N22" i="8"/>
  <c r="W22" i="8"/>
  <c r="R22" i="8"/>
  <c r="S22" i="8"/>
  <c r="T22" i="8"/>
  <c r="U22" i="8"/>
  <c r="V22" i="8"/>
  <c r="G23" i="8"/>
  <c r="B23" i="8"/>
  <c r="C23" i="8"/>
  <c r="D23" i="8"/>
  <c r="E23" i="8"/>
  <c r="F23" i="8"/>
  <c r="O23" i="8"/>
  <c r="J23" i="8"/>
  <c r="K23" i="8"/>
  <c r="L23" i="8"/>
  <c r="M23" i="8"/>
  <c r="N23" i="8"/>
  <c r="W23" i="8"/>
  <c r="R23" i="8"/>
  <c r="S23" i="8"/>
  <c r="T23" i="8"/>
  <c r="U23" i="8"/>
  <c r="V23" i="8"/>
  <c r="G24" i="8"/>
  <c r="B24" i="8"/>
  <c r="C24" i="8"/>
  <c r="D24" i="8"/>
  <c r="E24" i="8"/>
  <c r="F24" i="8"/>
  <c r="O24" i="8"/>
  <c r="J24" i="8"/>
  <c r="K24" i="8"/>
  <c r="L24" i="8"/>
  <c r="M24" i="8"/>
  <c r="N24" i="8"/>
  <c r="W24" i="8"/>
  <c r="R24" i="8"/>
  <c r="S24" i="8"/>
  <c r="T24" i="8"/>
  <c r="U24" i="8"/>
  <c r="V24" i="8"/>
  <c r="G25" i="8"/>
  <c r="B25" i="8"/>
  <c r="C25" i="8"/>
  <c r="D25" i="8"/>
  <c r="E25" i="8"/>
  <c r="F25" i="8"/>
  <c r="O25" i="8"/>
  <c r="J25" i="8"/>
  <c r="K25" i="8"/>
  <c r="L25" i="8"/>
  <c r="M25" i="8"/>
  <c r="N25" i="8"/>
  <c r="W25" i="8"/>
  <c r="R25" i="8"/>
  <c r="S25" i="8"/>
  <c r="T25" i="8"/>
  <c r="U25" i="8"/>
  <c r="V25" i="8"/>
  <c r="G26" i="8"/>
  <c r="B26" i="8"/>
  <c r="C26" i="8"/>
  <c r="D26" i="8"/>
  <c r="E26" i="8"/>
  <c r="F26" i="8"/>
  <c r="O26" i="8"/>
  <c r="J26" i="8"/>
  <c r="K26" i="8"/>
  <c r="L26" i="8"/>
  <c r="M26" i="8"/>
  <c r="N26" i="8"/>
  <c r="W26" i="8"/>
  <c r="R26" i="8"/>
  <c r="S26" i="8"/>
  <c r="T26" i="8"/>
  <c r="U26" i="8"/>
  <c r="V26" i="8"/>
  <c r="G27" i="8"/>
  <c r="B27" i="8"/>
  <c r="C27" i="8"/>
  <c r="D27" i="8"/>
  <c r="E27" i="8"/>
  <c r="F27" i="8"/>
  <c r="O27" i="8"/>
  <c r="J27" i="8"/>
  <c r="K27" i="8"/>
  <c r="L27" i="8"/>
  <c r="M27" i="8"/>
  <c r="N27" i="8"/>
  <c r="W27" i="8"/>
  <c r="R27" i="8"/>
  <c r="S27" i="8"/>
  <c r="T27" i="8"/>
  <c r="U27" i="8"/>
  <c r="V27" i="8"/>
  <c r="G28" i="8"/>
  <c r="B28" i="8"/>
  <c r="C28" i="8"/>
  <c r="D28" i="8"/>
  <c r="E28" i="8"/>
  <c r="F28" i="8"/>
  <c r="O28" i="8"/>
  <c r="J28" i="8"/>
  <c r="K28" i="8"/>
  <c r="L28" i="8"/>
  <c r="M28" i="8"/>
  <c r="N28" i="8"/>
  <c r="W28" i="8"/>
  <c r="R28" i="8"/>
  <c r="S28" i="8"/>
  <c r="T28" i="8"/>
  <c r="U28" i="8"/>
  <c r="V28" i="8"/>
  <c r="G29" i="8"/>
  <c r="B29" i="8"/>
  <c r="C29" i="8"/>
  <c r="D29" i="8"/>
  <c r="E29" i="8"/>
  <c r="F29" i="8"/>
  <c r="O29" i="8"/>
  <c r="J29" i="8"/>
  <c r="K29" i="8"/>
  <c r="L29" i="8"/>
  <c r="M29" i="8"/>
  <c r="N29" i="8"/>
  <c r="W29" i="8"/>
  <c r="R29" i="8"/>
  <c r="S29" i="8"/>
  <c r="T29" i="8"/>
  <c r="U29" i="8"/>
  <c r="V29" i="8"/>
  <c r="G30" i="8"/>
  <c r="B30" i="8"/>
  <c r="C30" i="8"/>
  <c r="D30" i="8"/>
  <c r="E30" i="8"/>
  <c r="F30" i="8"/>
  <c r="O30" i="8"/>
  <c r="J30" i="8"/>
  <c r="K30" i="8"/>
  <c r="L30" i="8"/>
  <c r="M30" i="8"/>
  <c r="N30" i="8"/>
  <c r="W30" i="8"/>
  <c r="R30" i="8"/>
  <c r="S30" i="8"/>
  <c r="T30" i="8"/>
  <c r="U30" i="8"/>
  <c r="V30" i="8"/>
  <c r="G31" i="8"/>
  <c r="B31" i="8"/>
  <c r="C31" i="8"/>
  <c r="D31" i="8"/>
  <c r="E31" i="8"/>
  <c r="F31" i="8"/>
  <c r="O31" i="8"/>
  <c r="J31" i="8"/>
  <c r="K31" i="8"/>
  <c r="L31" i="8"/>
  <c r="M31" i="8"/>
  <c r="N31" i="8"/>
  <c r="W31" i="8"/>
  <c r="R31" i="8"/>
  <c r="S31" i="8"/>
  <c r="T31" i="8"/>
  <c r="U31" i="8"/>
  <c r="V31" i="8"/>
  <c r="G32" i="8"/>
  <c r="B32" i="8"/>
  <c r="C32" i="8"/>
  <c r="D32" i="8"/>
  <c r="E32" i="8"/>
  <c r="F32" i="8"/>
  <c r="O32" i="8"/>
  <c r="J32" i="8"/>
  <c r="K32" i="8"/>
  <c r="L32" i="8"/>
  <c r="M32" i="8"/>
  <c r="N32" i="8"/>
  <c r="W32" i="8"/>
  <c r="R32" i="8"/>
  <c r="S32" i="8"/>
  <c r="T32" i="8"/>
  <c r="U32" i="8"/>
  <c r="V32" i="8"/>
  <c r="G33" i="8"/>
  <c r="B33" i="8"/>
  <c r="C33" i="8"/>
  <c r="D33" i="8"/>
  <c r="E33" i="8"/>
  <c r="F33" i="8"/>
  <c r="O33" i="8"/>
  <c r="J33" i="8"/>
  <c r="K33" i="8"/>
  <c r="L33" i="8"/>
  <c r="M33" i="8"/>
  <c r="N33" i="8"/>
  <c r="W33" i="8"/>
  <c r="R33" i="8"/>
  <c r="S33" i="8"/>
  <c r="T33" i="8"/>
  <c r="U33" i="8"/>
  <c r="V33" i="8"/>
  <c r="G34" i="8"/>
  <c r="B34" i="8"/>
  <c r="C34" i="8"/>
  <c r="D34" i="8"/>
  <c r="E34" i="8"/>
  <c r="F34" i="8"/>
  <c r="O34" i="8"/>
  <c r="J34" i="8"/>
  <c r="K34" i="8"/>
  <c r="L34" i="8"/>
  <c r="M34" i="8"/>
  <c r="N34" i="8"/>
  <c r="W34" i="8"/>
  <c r="R34" i="8"/>
  <c r="S34" i="8"/>
  <c r="T34" i="8"/>
  <c r="U34" i="8"/>
  <c r="V34" i="8"/>
  <c r="G35" i="8"/>
  <c r="B35" i="8"/>
  <c r="C35" i="8"/>
  <c r="D35" i="8"/>
  <c r="E35" i="8"/>
  <c r="F35" i="8"/>
  <c r="O35" i="8"/>
  <c r="J35" i="8"/>
  <c r="K35" i="8"/>
  <c r="L35" i="8"/>
  <c r="M35" i="8"/>
  <c r="N35" i="8"/>
  <c r="W35" i="8"/>
  <c r="R35" i="8"/>
  <c r="S35" i="8"/>
  <c r="T35" i="8"/>
  <c r="U35" i="8"/>
  <c r="V35" i="8"/>
  <c r="G36" i="8"/>
  <c r="B36" i="8"/>
  <c r="C36" i="8"/>
  <c r="D36" i="8"/>
  <c r="E36" i="8"/>
  <c r="F36" i="8"/>
  <c r="O36" i="8"/>
  <c r="J36" i="8"/>
  <c r="K36" i="8"/>
  <c r="L36" i="8"/>
  <c r="M36" i="8"/>
  <c r="N36" i="8"/>
  <c r="W36" i="8"/>
  <c r="R36" i="8"/>
  <c r="S36" i="8"/>
  <c r="T36" i="8"/>
  <c r="U36" i="8"/>
  <c r="V36" i="8"/>
  <c r="G37" i="8"/>
  <c r="B37" i="8"/>
  <c r="C37" i="8"/>
  <c r="D37" i="8"/>
  <c r="E37" i="8"/>
  <c r="F37" i="8"/>
  <c r="O37" i="8"/>
  <c r="J37" i="8"/>
  <c r="K37" i="8"/>
  <c r="L37" i="8"/>
  <c r="M37" i="8"/>
  <c r="N37" i="8"/>
  <c r="W37" i="8"/>
  <c r="R37" i="8"/>
  <c r="S37" i="8"/>
  <c r="T37" i="8"/>
  <c r="U37" i="8"/>
  <c r="V37" i="8"/>
  <c r="G38" i="8"/>
  <c r="B38" i="8"/>
  <c r="C38" i="8"/>
  <c r="D38" i="8"/>
  <c r="E38" i="8"/>
  <c r="F38" i="8"/>
  <c r="O38" i="8"/>
  <c r="J38" i="8"/>
  <c r="K38" i="8"/>
  <c r="L38" i="8"/>
  <c r="M38" i="8"/>
  <c r="N38" i="8"/>
  <c r="W38" i="8"/>
  <c r="R38" i="8"/>
  <c r="S38" i="8"/>
  <c r="T38" i="8"/>
  <c r="U38" i="8"/>
  <c r="V38" i="8"/>
  <c r="G39" i="8"/>
  <c r="B39" i="8"/>
  <c r="C39" i="8"/>
  <c r="D39" i="8"/>
  <c r="E39" i="8"/>
  <c r="F39" i="8"/>
  <c r="O39" i="8"/>
  <c r="J39" i="8"/>
  <c r="K39" i="8"/>
  <c r="L39" i="8"/>
  <c r="M39" i="8"/>
  <c r="N39" i="8"/>
  <c r="W39" i="8"/>
  <c r="R39" i="8"/>
  <c r="S39" i="8"/>
  <c r="T39" i="8"/>
  <c r="U39" i="8"/>
  <c r="V39" i="8"/>
  <c r="G40" i="8"/>
  <c r="B40" i="8"/>
  <c r="C40" i="8"/>
  <c r="D40" i="8"/>
  <c r="E40" i="8"/>
  <c r="F40" i="8"/>
  <c r="O40" i="8"/>
  <c r="J40" i="8"/>
  <c r="K40" i="8"/>
  <c r="L40" i="8"/>
  <c r="M40" i="8"/>
  <c r="N40" i="8"/>
  <c r="W40" i="8"/>
  <c r="R40" i="8"/>
  <c r="S40" i="8"/>
  <c r="T40" i="8"/>
  <c r="U40" i="8"/>
  <c r="V40" i="8"/>
  <c r="G41" i="8"/>
  <c r="B41" i="8"/>
  <c r="C41" i="8"/>
  <c r="D41" i="8"/>
  <c r="E41" i="8"/>
  <c r="F41" i="8"/>
  <c r="O41" i="8"/>
  <c r="J41" i="8"/>
  <c r="K41" i="8"/>
  <c r="L41" i="8"/>
  <c r="M41" i="8"/>
  <c r="N41" i="8"/>
  <c r="W41" i="8"/>
  <c r="R41" i="8"/>
  <c r="S41" i="8"/>
  <c r="T41" i="8"/>
  <c r="U41" i="8"/>
  <c r="V41" i="8"/>
  <c r="G42" i="8"/>
  <c r="B42" i="8"/>
  <c r="C42" i="8"/>
  <c r="D42" i="8"/>
  <c r="E42" i="8"/>
  <c r="F42" i="8"/>
  <c r="O42" i="8"/>
  <c r="J42" i="8"/>
  <c r="K42" i="8"/>
  <c r="L42" i="8"/>
  <c r="M42" i="8"/>
  <c r="N42" i="8"/>
  <c r="W42" i="8"/>
  <c r="R42" i="8"/>
  <c r="S42" i="8"/>
  <c r="T42" i="8"/>
  <c r="U42" i="8"/>
  <c r="V42" i="8"/>
  <c r="G43" i="8"/>
  <c r="B43" i="8"/>
  <c r="C43" i="8"/>
  <c r="D43" i="8"/>
  <c r="E43" i="8"/>
  <c r="F43" i="8"/>
  <c r="O43" i="8"/>
  <c r="J43" i="8"/>
  <c r="K43" i="8"/>
  <c r="L43" i="8"/>
  <c r="M43" i="8"/>
  <c r="N43" i="8"/>
  <c r="W43" i="8"/>
  <c r="R43" i="8"/>
  <c r="S43" i="8"/>
  <c r="T43" i="8"/>
  <c r="U43" i="8"/>
  <c r="V43" i="8"/>
  <c r="G44" i="8"/>
  <c r="B44" i="8"/>
  <c r="C44" i="8"/>
  <c r="D44" i="8"/>
  <c r="E44" i="8"/>
  <c r="F44" i="8"/>
  <c r="O44" i="8"/>
  <c r="J44" i="8"/>
  <c r="K44" i="8"/>
  <c r="L44" i="8"/>
  <c r="M44" i="8"/>
  <c r="N44" i="8"/>
  <c r="W44" i="8"/>
  <c r="R44" i="8"/>
  <c r="S44" i="8"/>
  <c r="T44" i="8"/>
  <c r="U44" i="8"/>
  <c r="V44" i="8"/>
  <c r="G45" i="8"/>
  <c r="B45" i="8"/>
  <c r="C45" i="8"/>
  <c r="D45" i="8"/>
  <c r="E45" i="8"/>
  <c r="F45" i="8"/>
  <c r="O45" i="8"/>
  <c r="J45" i="8"/>
  <c r="K45" i="8"/>
  <c r="L45" i="8"/>
  <c r="M45" i="8"/>
  <c r="N45" i="8"/>
  <c r="W45" i="8"/>
  <c r="R45" i="8"/>
  <c r="S45" i="8"/>
  <c r="T45" i="8"/>
  <c r="U45" i="8"/>
  <c r="V45" i="8"/>
  <c r="G46" i="8"/>
  <c r="B46" i="8"/>
  <c r="C46" i="8"/>
  <c r="D46" i="8"/>
  <c r="E46" i="8"/>
  <c r="F46" i="8"/>
  <c r="O46" i="8"/>
  <c r="J46" i="8"/>
  <c r="K46" i="8"/>
  <c r="L46" i="8"/>
  <c r="M46" i="8"/>
  <c r="N46" i="8"/>
  <c r="W46" i="8"/>
  <c r="R46" i="8"/>
  <c r="S46" i="8"/>
  <c r="T46" i="8"/>
  <c r="U46" i="8"/>
  <c r="V46" i="8"/>
  <c r="G47" i="8"/>
  <c r="B47" i="8"/>
  <c r="C47" i="8"/>
  <c r="D47" i="8"/>
  <c r="E47" i="8"/>
  <c r="F47" i="8"/>
  <c r="O47" i="8"/>
  <c r="J47" i="8"/>
  <c r="K47" i="8"/>
  <c r="L47" i="8"/>
  <c r="M47" i="8"/>
  <c r="N47" i="8"/>
  <c r="W47" i="8"/>
  <c r="R47" i="8"/>
  <c r="S47" i="8"/>
  <c r="T47" i="8"/>
  <c r="U47" i="8"/>
  <c r="V47" i="8"/>
  <c r="G48" i="8"/>
  <c r="B48" i="8"/>
  <c r="C48" i="8"/>
  <c r="D48" i="8"/>
  <c r="E48" i="8"/>
  <c r="F48" i="8"/>
  <c r="O48" i="8"/>
  <c r="J48" i="8"/>
  <c r="K48" i="8"/>
  <c r="L48" i="8"/>
  <c r="M48" i="8"/>
  <c r="N48" i="8"/>
  <c r="W48" i="8"/>
  <c r="R48" i="8"/>
  <c r="S48" i="8"/>
  <c r="T48" i="8"/>
  <c r="U48" i="8"/>
  <c r="V48" i="8"/>
  <c r="G49" i="8"/>
  <c r="B49" i="8"/>
  <c r="C49" i="8"/>
  <c r="D49" i="8"/>
  <c r="E49" i="8"/>
  <c r="F49" i="8"/>
  <c r="O49" i="8"/>
  <c r="J49" i="8"/>
  <c r="K49" i="8"/>
  <c r="L49" i="8"/>
  <c r="M49" i="8"/>
  <c r="N49" i="8"/>
  <c r="W49" i="8"/>
  <c r="R49" i="8"/>
  <c r="S49" i="8"/>
  <c r="T49" i="8"/>
  <c r="U49" i="8"/>
  <c r="V49" i="8"/>
  <c r="G50" i="8"/>
  <c r="B50" i="8"/>
  <c r="C50" i="8"/>
  <c r="D50" i="8"/>
  <c r="E50" i="8"/>
  <c r="F50" i="8"/>
  <c r="O50" i="8"/>
  <c r="J50" i="8"/>
  <c r="K50" i="8"/>
  <c r="L50" i="8"/>
  <c r="M50" i="8"/>
  <c r="N50" i="8"/>
  <c r="W50" i="8"/>
  <c r="R50" i="8"/>
  <c r="S50" i="8"/>
  <c r="T50" i="8"/>
  <c r="U50" i="8"/>
  <c r="V50" i="8"/>
  <c r="G51" i="8"/>
  <c r="B51" i="8"/>
  <c r="C51" i="8"/>
  <c r="D51" i="8"/>
  <c r="E51" i="8"/>
  <c r="F51" i="8"/>
  <c r="O51" i="8"/>
  <c r="J51" i="8"/>
  <c r="K51" i="8"/>
  <c r="L51" i="8"/>
  <c r="M51" i="8"/>
  <c r="N51" i="8"/>
  <c r="W51" i="8"/>
  <c r="R51" i="8"/>
  <c r="S51" i="8"/>
  <c r="T51" i="8"/>
  <c r="U51" i="8"/>
  <c r="V51" i="8"/>
  <c r="G52" i="8"/>
  <c r="B52" i="8"/>
  <c r="C52" i="8"/>
  <c r="D52" i="8"/>
  <c r="E52" i="8"/>
  <c r="F52" i="8"/>
  <c r="O52" i="8"/>
  <c r="J52" i="8"/>
  <c r="K52" i="8"/>
  <c r="L52" i="8"/>
  <c r="M52" i="8"/>
  <c r="N52" i="8"/>
  <c r="W52" i="8"/>
  <c r="R52" i="8"/>
  <c r="S52" i="8"/>
  <c r="T52" i="8"/>
  <c r="U52" i="8"/>
  <c r="V52" i="8"/>
  <c r="C53" i="8"/>
  <c r="D53" i="8"/>
  <c r="E53" i="8"/>
  <c r="F53" i="8"/>
  <c r="G53" i="8"/>
  <c r="K53" i="8"/>
  <c r="L53" i="8"/>
  <c r="N53" i="8"/>
  <c r="O53" i="8"/>
  <c r="S53" i="8"/>
  <c r="T53" i="8"/>
  <c r="U53" i="8"/>
  <c r="V53" i="8"/>
  <c r="W53" i="8"/>
  <c r="G2" i="10"/>
  <c r="H2" i="10"/>
  <c r="I2" i="10"/>
  <c r="D3" i="10"/>
  <c r="A3" i="10"/>
  <c r="G3" i="10"/>
  <c r="H3" i="10"/>
  <c r="I3" i="10"/>
  <c r="J3" i="10"/>
  <c r="C3" i="10"/>
  <c r="E3" i="10"/>
  <c r="F3" i="10"/>
  <c r="K3" i="10"/>
  <c r="D4" i="10"/>
  <c r="A4" i="10"/>
  <c r="G4" i="10"/>
  <c r="H4" i="10"/>
  <c r="I4" i="10"/>
  <c r="J4" i="10"/>
  <c r="C4" i="10"/>
  <c r="E4" i="10"/>
  <c r="F4" i="10"/>
  <c r="K4" i="10"/>
  <c r="D5" i="10"/>
  <c r="A5" i="10"/>
  <c r="G5" i="10"/>
  <c r="H5" i="10"/>
  <c r="I5" i="10"/>
  <c r="J5" i="10"/>
  <c r="C5" i="10"/>
  <c r="E5" i="10"/>
  <c r="F5" i="10"/>
  <c r="K5" i="10"/>
  <c r="D6" i="10"/>
  <c r="A6" i="10"/>
  <c r="G6" i="10"/>
  <c r="H6" i="10"/>
  <c r="I6" i="10"/>
  <c r="J6" i="10"/>
  <c r="C6" i="10"/>
  <c r="E6" i="10"/>
  <c r="F6" i="10"/>
  <c r="K6" i="10"/>
  <c r="D7" i="10"/>
  <c r="A7" i="10"/>
  <c r="G7" i="10"/>
  <c r="H7" i="10"/>
  <c r="I7" i="10"/>
  <c r="J7" i="10"/>
  <c r="C7" i="10"/>
  <c r="E7" i="10"/>
  <c r="F7" i="10"/>
  <c r="K7" i="10"/>
  <c r="D8" i="10"/>
  <c r="A8" i="10"/>
  <c r="G8" i="10"/>
  <c r="H8" i="10"/>
  <c r="I8" i="10"/>
  <c r="J8" i="10"/>
  <c r="C8" i="10"/>
  <c r="E8" i="10"/>
  <c r="F8" i="10"/>
  <c r="K8" i="10"/>
  <c r="D9" i="10"/>
  <c r="A9" i="10"/>
  <c r="G9" i="10"/>
  <c r="H9" i="10"/>
  <c r="I9" i="10"/>
  <c r="J9" i="10"/>
  <c r="C9" i="10"/>
  <c r="E9" i="10"/>
  <c r="F9" i="10"/>
  <c r="K9" i="10"/>
  <c r="D10" i="10"/>
  <c r="A10" i="10"/>
  <c r="G10" i="10"/>
  <c r="H10" i="10"/>
  <c r="I10" i="10"/>
  <c r="J10" i="10"/>
  <c r="C10" i="10"/>
  <c r="E10" i="10"/>
  <c r="F10" i="10"/>
  <c r="K10" i="10"/>
  <c r="D11" i="10"/>
  <c r="A11" i="10"/>
  <c r="G11" i="10"/>
  <c r="H11" i="10"/>
  <c r="I11" i="10"/>
  <c r="J11" i="10"/>
  <c r="C11" i="10"/>
  <c r="E11" i="10"/>
  <c r="F11" i="10"/>
  <c r="K11" i="10"/>
  <c r="D12" i="10"/>
  <c r="A12" i="10"/>
  <c r="G12" i="10"/>
  <c r="H12" i="10"/>
  <c r="I12" i="10"/>
  <c r="J12" i="10"/>
  <c r="C12" i="10"/>
  <c r="E12" i="10"/>
  <c r="F12" i="10"/>
  <c r="K12" i="10"/>
  <c r="G15" i="10"/>
  <c r="H15" i="10"/>
  <c r="I15" i="10"/>
  <c r="D16" i="10"/>
  <c r="A16" i="10"/>
  <c r="G16" i="10"/>
  <c r="H16" i="10"/>
  <c r="I16" i="10"/>
  <c r="J16" i="10"/>
  <c r="C16" i="10"/>
  <c r="E16" i="10"/>
  <c r="F16" i="10"/>
  <c r="K16" i="10"/>
  <c r="D17" i="10"/>
  <c r="A17" i="10"/>
  <c r="G17" i="10"/>
  <c r="H17" i="10"/>
  <c r="I17" i="10"/>
  <c r="J17" i="10"/>
  <c r="C17" i="10"/>
  <c r="E17" i="10"/>
  <c r="F17" i="10"/>
  <c r="K17" i="10"/>
  <c r="D18" i="10"/>
  <c r="A18" i="10"/>
  <c r="G18" i="10"/>
  <c r="H18" i="10"/>
  <c r="I18" i="10"/>
  <c r="J18" i="10"/>
  <c r="C18" i="10"/>
  <c r="E18" i="10"/>
  <c r="F18" i="10"/>
  <c r="K18" i="10"/>
  <c r="D19" i="10"/>
  <c r="A19" i="10"/>
  <c r="G19" i="10"/>
  <c r="H19" i="10"/>
  <c r="I19" i="10"/>
  <c r="J19" i="10"/>
  <c r="C19" i="10"/>
  <c r="E19" i="10"/>
  <c r="F19" i="10"/>
  <c r="K19" i="10"/>
  <c r="D20" i="10"/>
  <c r="A20" i="10"/>
  <c r="G20" i="10"/>
  <c r="H20" i="10"/>
  <c r="I20" i="10"/>
  <c r="J20" i="10"/>
  <c r="C20" i="10"/>
  <c r="E20" i="10"/>
  <c r="F20" i="10"/>
  <c r="K20" i="10"/>
  <c r="D21" i="10"/>
  <c r="A21" i="10"/>
  <c r="G21" i="10"/>
  <c r="H21" i="10"/>
  <c r="I21" i="10"/>
  <c r="J21" i="10"/>
  <c r="C21" i="10"/>
  <c r="E21" i="10"/>
  <c r="F21" i="10"/>
  <c r="K21" i="10"/>
  <c r="D22" i="10"/>
  <c r="A22" i="10"/>
  <c r="G22" i="10"/>
  <c r="H22" i="10"/>
  <c r="I22" i="10"/>
  <c r="J22" i="10"/>
  <c r="C22" i="10"/>
  <c r="E22" i="10"/>
  <c r="F22" i="10"/>
  <c r="K22" i="10"/>
  <c r="D23" i="10"/>
  <c r="A23" i="10"/>
  <c r="G23" i="10"/>
  <c r="H23" i="10"/>
  <c r="I23" i="10"/>
  <c r="J23" i="10"/>
  <c r="C23" i="10"/>
  <c r="E23" i="10"/>
  <c r="F23" i="10"/>
  <c r="K23" i="10"/>
  <c r="D24" i="10"/>
  <c r="A24" i="10"/>
  <c r="G24" i="10"/>
  <c r="H24" i="10"/>
  <c r="I24" i="10"/>
  <c r="J24" i="10"/>
  <c r="C24" i="10"/>
  <c r="E24" i="10"/>
  <c r="F24" i="10"/>
  <c r="K24" i="10"/>
  <c r="D25" i="10"/>
  <c r="A25" i="10"/>
  <c r="G25" i="10"/>
  <c r="H25" i="10"/>
  <c r="I25" i="10"/>
  <c r="J25" i="10"/>
  <c r="C25" i="10"/>
  <c r="E25" i="10"/>
  <c r="F25" i="10"/>
  <c r="K25" i="10"/>
  <c r="M28" i="10"/>
  <c r="Q28" i="10"/>
  <c r="U28" i="10"/>
  <c r="Y28" i="10"/>
  <c r="AC28" i="10"/>
  <c r="C29" i="10"/>
  <c r="A29" i="10"/>
  <c r="G29" i="10"/>
  <c r="E29" i="10"/>
  <c r="K29" i="10"/>
  <c r="I29" i="10"/>
  <c r="O29" i="10"/>
  <c r="M29" i="10"/>
  <c r="S29" i="10"/>
  <c r="Q29" i="10"/>
  <c r="W29" i="10"/>
  <c r="U29" i="10"/>
  <c r="AA29" i="10"/>
  <c r="Y29" i="10"/>
  <c r="AE29" i="10"/>
  <c r="AC29" i="10"/>
  <c r="C30" i="10"/>
  <c r="A30" i="10"/>
  <c r="G30" i="10"/>
  <c r="E30" i="10"/>
  <c r="K30" i="10"/>
  <c r="I30" i="10"/>
  <c r="O30" i="10"/>
  <c r="M30" i="10"/>
  <c r="S30" i="10"/>
  <c r="Q30" i="10"/>
  <c r="W30" i="10"/>
  <c r="U30" i="10"/>
  <c r="AA30" i="10"/>
  <c r="Y30" i="10"/>
  <c r="AE30" i="10"/>
  <c r="AC30" i="10"/>
  <c r="C31" i="10"/>
  <c r="A31" i="10"/>
  <c r="G31" i="10"/>
  <c r="E31" i="10"/>
  <c r="K31" i="10"/>
  <c r="I31" i="10"/>
  <c r="O31" i="10"/>
  <c r="M31" i="10"/>
  <c r="S31" i="10"/>
  <c r="Q31" i="10"/>
  <c r="W31" i="10"/>
  <c r="U31" i="10"/>
  <c r="AA31" i="10"/>
  <c r="Y31" i="10"/>
  <c r="AE31" i="10"/>
  <c r="AC31" i="10"/>
  <c r="C32" i="10"/>
  <c r="A32" i="10"/>
  <c r="G32" i="10"/>
  <c r="E32" i="10"/>
  <c r="K32" i="10"/>
  <c r="I32" i="10"/>
  <c r="O32" i="10"/>
  <c r="M32" i="10"/>
  <c r="S32" i="10"/>
  <c r="Q32" i="10"/>
  <c r="W32" i="10"/>
  <c r="U32" i="10"/>
  <c r="AA32" i="10"/>
  <c r="Y32" i="10"/>
  <c r="AE32" i="10"/>
  <c r="AC32" i="10"/>
  <c r="C33" i="10"/>
  <c r="A33" i="10"/>
  <c r="G33" i="10"/>
  <c r="E33" i="10"/>
  <c r="K33" i="10"/>
  <c r="I33" i="10"/>
  <c r="O33" i="10"/>
  <c r="M33" i="10"/>
  <c r="S33" i="10"/>
  <c r="Q33" i="10"/>
  <c r="W33" i="10"/>
  <c r="U33" i="10"/>
  <c r="AA33" i="10"/>
  <c r="Y33" i="10"/>
  <c r="AE33" i="10"/>
  <c r="AC33" i="10"/>
  <c r="C36" i="10"/>
  <c r="A36" i="10"/>
  <c r="G36" i="10"/>
  <c r="E36" i="10"/>
  <c r="K36" i="10"/>
  <c r="I36" i="10"/>
  <c r="O36" i="10"/>
  <c r="M36" i="10"/>
  <c r="S36" i="10"/>
  <c r="Q36" i="10"/>
  <c r="C37" i="10"/>
  <c r="A37" i="10"/>
  <c r="G37" i="10"/>
  <c r="E37" i="10"/>
  <c r="K37" i="10"/>
  <c r="O37" i="10"/>
  <c r="M37" i="10"/>
  <c r="S37" i="10"/>
  <c r="Q37" i="10"/>
  <c r="C38" i="10"/>
  <c r="A38" i="10"/>
  <c r="G38" i="10"/>
  <c r="E38" i="10"/>
  <c r="K38" i="10"/>
  <c r="O38" i="10"/>
  <c r="M38" i="10"/>
  <c r="S38" i="10"/>
  <c r="Q38" i="10"/>
  <c r="C39" i="10"/>
  <c r="A39" i="10"/>
  <c r="G39" i="10"/>
  <c r="E39" i="10"/>
  <c r="K39" i="10"/>
  <c r="I39" i="10"/>
  <c r="O39" i="10"/>
  <c r="M39" i="10"/>
  <c r="S39" i="10"/>
  <c r="Q39" i="10"/>
  <c r="C40" i="10"/>
  <c r="A40" i="10"/>
  <c r="G40" i="10"/>
  <c r="E40" i="10"/>
  <c r="K40" i="10"/>
  <c r="I40" i="10"/>
  <c r="O40" i="10"/>
  <c r="M40" i="10"/>
  <c r="S40" i="10"/>
  <c r="Q40" i="10"/>
  <c r="C43" i="10"/>
  <c r="A43" i="10"/>
  <c r="B43" i="10"/>
  <c r="G43" i="10"/>
  <c r="E43" i="10"/>
  <c r="F43" i="10"/>
  <c r="K43" i="10"/>
  <c r="I43" i="10"/>
  <c r="J43" i="10"/>
  <c r="O43" i="10"/>
  <c r="M43" i="10"/>
  <c r="N43" i="10"/>
  <c r="S43" i="10"/>
  <c r="Q43" i="10"/>
  <c r="R43" i="10"/>
  <c r="W43" i="10"/>
  <c r="U43" i="10"/>
  <c r="V43" i="10"/>
  <c r="AA43" i="10"/>
  <c r="Y43" i="10"/>
  <c r="Z43" i="10"/>
  <c r="AE43" i="10"/>
  <c r="AC43" i="10"/>
  <c r="AD43" i="10"/>
  <c r="C44" i="10"/>
  <c r="A44" i="10"/>
  <c r="B44" i="10"/>
  <c r="G44" i="10"/>
  <c r="E44" i="10"/>
  <c r="F44" i="10"/>
  <c r="K44" i="10"/>
  <c r="I44" i="10"/>
  <c r="J44" i="10"/>
  <c r="O44" i="10"/>
  <c r="M44" i="10"/>
  <c r="N44" i="10"/>
  <c r="S44" i="10"/>
  <c r="Q44" i="10"/>
  <c r="R44" i="10"/>
  <c r="W44" i="10"/>
  <c r="U44" i="10"/>
  <c r="V44" i="10"/>
  <c r="AA44" i="10"/>
  <c r="Y44" i="10"/>
  <c r="Z44" i="10"/>
  <c r="AE44" i="10"/>
  <c r="AC44" i="10"/>
  <c r="AD44" i="10"/>
  <c r="C45" i="10"/>
  <c r="A45" i="10"/>
  <c r="B45" i="10"/>
  <c r="G45" i="10"/>
  <c r="E45" i="10"/>
  <c r="F45" i="10"/>
  <c r="K45" i="10"/>
  <c r="I45" i="10"/>
  <c r="J45" i="10"/>
  <c r="O45" i="10"/>
  <c r="M45" i="10"/>
  <c r="N45" i="10"/>
  <c r="S45" i="10"/>
  <c r="Q45" i="10"/>
  <c r="R45" i="10"/>
  <c r="W45" i="10"/>
  <c r="U45" i="10"/>
  <c r="V45" i="10"/>
  <c r="AA45" i="10"/>
  <c r="Y45" i="10"/>
  <c r="Z45" i="10"/>
  <c r="AE45" i="10"/>
  <c r="AC45" i="10"/>
  <c r="AD45" i="10"/>
  <c r="C46" i="10"/>
  <c r="A46" i="10"/>
  <c r="B46" i="10"/>
  <c r="G46" i="10"/>
  <c r="E46" i="10"/>
  <c r="F46" i="10"/>
  <c r="K46" i="10"/>
  <c r="I46" i="10"/>
  <c r="J46" i="10"/>
  <c r="O46" i="10"/>
  <c r="M46" i="10"/>
  <c r="N46" i="10"/>
  <c r="S46" i="10"/>
  <c r="Q46" i="10"/>
  <c r="R46" i="10"/>
  <c r="W46" i="10"/>
  <c r="U46" i="10"/>
  <c r="V46" i="10"/>
  <c r="AA46" i="10"/>
  <c r="Y46" i="10"/>
  <c r="Z46" i="10"/>
  <c r="AE46" i="10"/>
  <c r="AC46" i="10"/>
  <c r="AD46" i="10"/>
  <c r="C47" i="10"/>
  <c r="A47" i="10"/>
  <c r="B47" i="10"/>
  <c r="G47" i="10"/>
  <c r="E47" i="10"/>
  <c r="F47" i="10"/>
  <c r="K47" i="10"/>
  <c r="I47" i="10"/>
  <c r="J47" i="10"/>
  <c r="O47" i="10"/>
  <c r="M47" i="10"/>
  <c r="N47" i="10"/>
  <c r="S47" i="10"/>
  <c r="Q47" i="10"/>
  <c r="R47" i="10"/>
  <c r="W47" i="10"/>
  <c r="U47" i="10"/>
  <c r="V47" i="10"/>
  <c r="AA47" i="10"/>
  <c r="Y47" i="10"/>
  <c r="Z47" i="10"/>
  <c r="AE47" i="10"/>
  <c r="AC47" i="10"/>
  <c r="AD47" i="10"/>
  <c r="C50" i="10"/>
  <c r="A50" i="10"/>
  <c r="B50" i="10"/>
  <c r="G50" i="10"/>
  <c r="E50" i="10"/>
  <c r="F50" i="10"/>
  <c r="C51" i="10"/>
  <c r="A51" i="10"/>
  <c r="B51" i="10"/>
  <c r="G51" i="10"/>
  <c r="E51" i="10"/>
  <c r="F51" i="10"/>
  <c r="C52" i="10"/>
  <c r="A52" i="10"/>
  <c r="B52" i="10"/>
  <c r="G52" i="10"/>
  <c r="E52" i="10"/>
  <c r="F52" i="10"/>
  <c r="C53" i="10"/>
  <c r="A53" i="10"/>
  <c r="B53" i="10"/>
  <c r="G53" i="10"/>
  <c r="E53" i="10"/>
  <c r="F53" i="10"/>
  <c r="C54" i="10"/>
  <c r="A54" i="10"/>
  <c r="B54" i="10"/>
  <c r="G54" i="10"/>
  <c r="E54" i="10"/>
  <c r="F54" i="10"/>
  <c r="C64" i="10"/>
  <c r="A64" i="10"/>
  <c r="B64" i="10"/>
  <c r="G64" i="10"/>
  <c r="E64" i="10"/>
  <c r="F64" i="10"/>
  <c r="C67" i="10"/>
  <c r="A67" i="10"/>
  <c r="B67" i="10"/>
  <c r="G67" i="10"/>
  <c r="E67" i="10"/>
  <c r="F67" i="10"/>
  <c r="B69" i="10"/>
  <c r="C69" i="10"/>
  <c r="D69" i="10"/>
  <c r="E69" i="10"/>
  <c r="F69" i="10"/>
  <c r="G69" i="10"/>
  <c r="H69" i="10"/>
  <c r="I69" i="10"/>
  <c r="F70" i="10"/>
  <c r="G70" i="10"/>
  <c r="H70" i="10"/>
  <c r="I70" i="10"/>
  <c r="B71" i="10"/>
  <c r="C71" i="10"/>
  <c r="D71" i="10"/>
  <c r="E71" i="10"/>
  <c r="F71" i="10"/>
  <c r="G71" i="10"/>
  <c r="H71" i="10"/>
  <c r="I71" i="10"/>
  <c r="B72" i="10"/>
  <c r="C72" i="10"/>
  <c r="D72" i="10"/>
  <c r="E72" i="10"/>
  <c r="F72" i="10"/>
  <c r="G72" i="10"/>
  <c r="H72" i="10"/>
  <c r="I72" i="10"/>
  <c r="F80" i="10"/>
  <c r="G80" i="10"/>
  <c r="H80" i="10"/>
  <c r="I80" i="10"/>
  <c r="B81" i="10"/>
  <c r="C81" i="10"/>
  <c r="D81" i="10"/>
  <c r="E81" i="10"/>
  <c r="F81" i="10"/>
  <c r="G81" i="10"/>
  <c r="H81" i="10"/>
  <c r="I81" i="10"/>
  <c r="B82" i="10"/>
  <c r="C82" i="10"/>
  <c r="D82" i="10"/>
  <c r="E82" i="10"/>
  <c r="F82" i="10"/>
  <c r="G82" i="10"/>
  <c r="H82" i="10"/>
  <c r="I82" i="10"/>
  <c r="B83" i="10"/>
  <c r="C83" i="10"/>
  <c r="D83" i="10"/>
  <c r="E83" i="10"/>
  <c r="F83" i="10"/>
  <c r="G83" i="10"/>
  <c r="H83" i="10"/>
  <c r="I83" i="10"/>
  <c r="B86" i="10"/>
  <c r="C86" i="10"/>
  <c r="D86" i="10"/>
  <c r="B87" i="10"/>
  <c r="C87" i="10"/>
  <c r="D87" i="10"/>
  <c r="B88" i="10"/>
  <c r="C88" i="10"/>
  <c r="D88" i="10"/>
  <c r="B89" i="10"/>
  <c r="C89" i="10"/>
  <c r="D89" i="10"/>
  <c r="B90" i="10"/>
  <c r="C90" i="10"/>
  <c r="D90" i="10"/>
  <c r="B91" i="10"/>
  <c r="C91" i="10"/>
  <c r="D91" i="10"/>
  <c r="B92" i="10"/>
  <c r="C92" i="10"/>
  <c r="D92" i="10"/>
  <c r="B93" i="10"/>
  <c r="C93" i="10"/>
  <c r="D93" i="10"/>
  <c r="B94" i="10"/>
  <c r="C94" i="10"/>
  <c r="D94" i="10"/>
  <c r="B95" i="10"/>
  <c r="C95" i="10"/>
  <c r="D95" i="10"/>
  <c r="B98" i="10"/>
  <c r="C98" i="10"/>
  <c r="D98" i="10"/>
  <c r="B99" i="10"/>
  <c r="C99" i="10"/>
  <c r="D99" i="10"/>
  <c r="B100" i="10"/>
  <c r="C100" i="10"/>
  <c r="D100" i="10"/>
  <c r="B101" i="10"/>
  <c r="C101" i="10"/>
  <c r="D101" i="10"/>
  <c r="B102" i="10"/>
  <c r="C102" i="10"/>
  <c r="D102" i="10"/>
  <c r="B103" i="10"/>
  <c r="C103" i="10"/>
  <c r="D103" i="10"/>
  <c r="B104" i="10"/>
  <c r="C104" i="10"/>
  <c r="D104" i="10"/>
  <c r="B105" i="10"/>
  <c r="C105" i="10"/>
  <c r="D105" i="10"/>
  <c r="B106" i="10"/>
  <c r="C106" i="10"/>
  <c r="D106" i="10"/>
  <c r="B107" i="10"/>
  <c r="C107" i="10"/>
  <c r="D107" i="10"/>
  <c r="B3" i="15"/>
  <c r="C3" i="15"/>
  <c r="D3" i="15"/>
  <c r="E3" i="15"/>
  <c r="F3" i="15"/>
  <c r="G3" i="15"/>
  <c r="H3" i="15"/>
  <c r="I3" i="15"/>
  <c r="J3" i="15"/>
  <c r="K3" i="15"/>
  <c r="L3" i="15"/>
  <c r="M3" i="15"/>
  <c r="N3" i="15"/>
  <c r="O3" i="15"/>
  <c r="P3" i="15"/>
  <c r="Q3" i="15"/>
  <c r="R3" i="15"/>
  <c r="S3" i="15"/>
  <c r="B4" i="15"/>
  <c r="C4" i="15"/>
  <c r="D4" i="15"/>
  <c r="E4" i="15"/>
  <c r="F4" i="15"/>
  <c r="G4" i="15"/>
  <c r="H4" i="15"/>
  <c r="I4" i="15"/>
  <c r="J4" i="15"/>
  <c r="K4" i="15"/>
  <c r="L4" i="15"/>
  <c r="M4" i="15"/>
  <c r="N4" i="15"/>
  <c r="O4" i="15"/>
  <c r="P4" i="15"/>
  <c r="Q4" i="15"/>
  <c r="R4" i="15"/>
  <c r="S4" i="15"/>
  <c r="B5" i="15"/>
  <c r="C5" i="15"/>
  <c r="D5" i="15"/>
  <c r="E5" i="15"/>
  <c r="F5" i="15"/>
  <c r="G5" i="15"/>
  <c r="H5" i="15"/>
  <c r="I5" i="15"/>
  <c r="J5" i="15"/>
  <c r="K5" i="15"/>
  <c r="L5" i="15"/>
  <c r="M5" i="15"/>
  <c r="N5" i="15"/>
  <c r="O5" i="15"/>
  <c r="P5" i="15"/>
  <c r="Q5" i="15"/>
  <c r="R5" i="15"/>
  <c r="S5" i="15"/>
  <c r="B6" i="15"/>
  <c r="C6" i="15"/>
  <c r="D6" i="15"/>
  <c r="E6" i="15"/>
  <c r="F6" i="15"/>
  <c r="G6" i="15"/>
  <c r="H6" i="15"/>
  <c r="I6" i="15"/>
  <c r="J6" i="15"/>
  <c r="K6" i="15"/>
  <c r="L6" i="15"/>
  <c r="M6" i="15"/>
  <c r="N6" i="15"/>
  <c r="O6" i="15"/>
  <c r="P6" i="15"/>
  <c r="Q6" i="15"/>
  <c r="R6" i="15"/>
  <c r="S6" i="15"/>
  <c r="B7" i="15"/>
  <c r="C7" i="15"/>
  <c r="D7" i="15"/>
  <c r="E7" i="15"/>
  <c r="F7" i="15"/>
  <c r="G7" i="15"/>
  <c r="H7" i="15"/>
  <c r="I7" i="15"/>
  <c r="J7" i="15"/>
  <c r="K7" i="15"/>
  <c r="L7" i="15"/>
  <c r="M7" i="15"/>
  <c r="N7" i="15"/>
  <c r="O7" i="15"/>
  <c r="P7" i="15"/>
  <c r="Q7" i="15"/>
  <c r="R7" i="15"/>
  <c r="S7" i="15"/>
  <c r="AM1093" i="6" a="1"/>
  <c r="AM1093" i="6"/>
  <c r="AT305" i="6"/>
  <c r="AT306" i="6"/>
  <c r="AT307" i="6"/>
  <c r="AU305" i="6"/>
  <c r="AU306" i="6"/>
  <c r="AU307" i="6"/>
  <c r="AS305" i="6"/>
  <c r="AS306" i="6"/>
  <c r="AS307" i="6"/>
  <c r="P305" i="6"/>
  <c r="P306" i="6"/>
  <c r="P307" i="6"/>
  <c r="O305" i="6"/>
  <c r="O306" i="6"/>
  <c r="O307" i="6"/>
  <c r="N305" i="6"/>
  <c r="N306" i="6"/>
  <c r="N307" i="6"/>
  <c r="M305" i="6"/>
  <c r="M306" i="6"/>
  <c r="M307" i="6"/>
  <c r="R1241" i="6"/>
  <c r="O1241" i="6"/>
  <c r="N1241" i="6"/>
  <c r="M1241" i="6"/>
  <c r="R1240" i="6"/>
  <c r="O1240" i="6"/>
  <c r="N1240" i="6"/>
  <c r="M1240" i="6"/>
  <c r="R1239" i="6"/>
  <c r="O1239" i="6"/>
  <c r="N1239" i="6"/>
  <c r="M1239" i="6"/>
  <c r="R1238" i="6"/>
  <c r="O1238" i="6"/>
  <c r="N1238" i="6"/>
  <c r="M1238" i="6"/>
  <c r="R1237" i="6"/>
  <c r="O1237" i="6"/>
  <c r="N1237" i="6"/>
  <c r="M1237" i="6"/>
  <c r="R1236" i="6"/>
  <c r="O1236" i="6"/>
  <c r="N1236" i="6"/>
  <c r="M1236" i="6"/>
  <c r="R1233" i="6"/>
  <c r="O1233" i="6"/>
  <c r="N1233" i="6"/>
  <c r="M1233" i="6"/>
  <c r="R1232" i="6"/>
  <c r="O1232" i="6"/>
  <c r="N1232" i="6"/>
  <c r="M1232" i="6"/>
  <c r="AY307" i="6"/>
  <c r="AX307" i="6"/>
  <c r="AW307" i="6"/>
  <c r="R307" i="6"/>
  <c r="AY306" i="6"/>
  <c r="AX306" i="6"/>
  <c r="AW306" i="6"/>
  <c r="R306" i="6"/>
  <c r="AY305" i="6"/>
  <c r="AX305" i="6"/>
  <c r="AW305" i="6"/>
  <c r="R305" i="6"/>
  <c r="M1234" i="6"/>
  <c r="N1234" i="6"/>
  <c r="O1234" i="6"/>
  <c r="R1234" i="6"/>
  <c r="M1235" i="6"/>
  <c r="N1235" i="6"/>
  <c r="O1235" i="6"/>
  <c r="R1235" i="6"/>
  <c r="AU98" i="6"/>
  <c r="AU99" i="6"/>
  <c r="AU100" i="6"/>
  <c r="AU101" i="6"/>
  <c r="AU102" i="6"/>
  <c r="AU103" i="6"/>
  <c r="AV98" i="6"/>
  <c r="AV99" i="6"/>
  <c r="AV100" i="6"/>
  <c r="AV101" i="6"/>
  <c r="AV102" i="6"/>
  <c r="AV103" i="6"/>
  <c r="AK1093" i="6" a="1"/>
  <c r="AK1093" i="6"/>
  <c r="AO1093" i="6" a="1"/>
  <c r="AO1093" i="6"/>
  <c r="AK1083" i="6" a="1"/>
  <c r="AK1083" i="6"/>
  <c r="AK1085" i="6" a="1"/>
  <c r="AK1085" i="6"/>
  <c r="AK1078" i="6" a="1"/>
  <c r="AK1079" i="6" a="1"/>
  <c r="AK1080" i="6" a="1"/>
  <c r="AK1081" i="6" a="1"/>
  <c r="AK1082" i="6" a="1"/>
  <c r="AK1084" i="6" a="1"/>
  <c r="AK1086" i="6" a="1"/>
  <c r="AK1087" i="6" a="1"/>
  <c r="AK1088" i="6" a="1"/>
  <c r="AK1089" i="6" a="1"/>
  <c r="AK1090" i="6" a="1"/>
  <c r="AK1091" i="6" a="1"/>
  <c r="AK1092" i="6" a="1"/>
  <c r="AK1094" i="6" a="1"/>
  <c r="AK1095" i="6" a="1"/>
  <c r="AK1096" i="6" a="1"/>
  <c r="AK1097" i="6" a="1"/>
  <c r="AK1098" i="6" a="1"/>
  <c r="AK1099" i="6" a="1"/>
  <c r="AK1100" i="6" a="1"/>
  <c r="AK1101" i="6" a="1"/>
  <c r="AK1102" i="6" a="1"/>
  <c r="AK1103" i="6" a="1"/>
  <c r="AK1104" i="6" a="1"/>
  <c r="AK1105" i="6" a="1"/>
  <c r="AK1106" i="6" a="1"/>
  <c r="AK1107" i="6" a="1"/>
  <c r="AK1108" i="6" a="1"/>
  <c r="AK1078" i="6"/>
  <c r="AK1079" i="6"/>
  <c r="AK1080" i="6"/>
  <c r="AK1081" i="6"/>
  <c r="AK1082" i="6"/>
  <c r="AK1084" i="6"/>
  <c r="AK1086" i="6"/>
  <c r="AK1087" i="6"/>
  <c r="AK1088" i="6"/>
  <c r="AK1089" i="6"/>
  <c r="AK1090" i="6"/>
  <c r="AK1091" i="6"/>
  <c r="AK1092" i="6"/>
  <c r="AK1094" i="6"/>
  <c r="AK1095" i="6"/>
  <c r="AK1096" i="6"/>
  <c r="AK1097" i="6"/>
  <c r="AK1098" i="6"/>
  <c r="AK1099" i="6"/>
  <c r="AK1100" i="6"/>
  <c r="AK1101" i="6"/>
  <c r="AK1102" i="6"/>
  <c r="AK1103" i="6"/>
  <c r="AK1104" i="6"/>
  <c r="AK1105" i="6"/>
  <c r="AK1106" i="6"/>
  <c r="AK1107" i="6"/>
  <c r="AK1108" i="6"/>
  <c r="AK236" i="6"/>
  <c r="AK237" i="6"/>
  <c r="AK238" i="6"/>
  <c r="AK239" i="6"/>
  <c r="AK240" i="6"/>
  <c r="AK241" i="6"/>
  <c r="AK242" i="6"/>
  <c r="AK243" i="6"/>
  <c r="AK244" i="6"/>
  <c r="AK245" i="6"/>
  <c r="AM1082" i="6" a="1"/>
  <c r="AM1082" i="6"/>
  <c r="AO1082" i="6" a="1"/>
  <c r="AO1082" i="6"/>
  <c r="AM1081" i="6" a="1"/>
  <c r="AM1081" i="6"/>
  <c r="AO1081" i="6" a="1"/>
  <c r="AO1081" i="6"/>
  <c r="AM1080" i="6" a="1"/>
  <c r="AM1080" i="6"/>
  <c r="AO1080" i="6" a="1"/>
  <c r="AO1080" i="6"/>
  <c r="AM1078" i="6" a="1"/>
  <c r="AM1078" i="6"/>
  <c r="AO1078" i="6" a="1"/>
  <c r="AO1078" i="6"/>
  <c r="AM1091" i="6" a="1"/>
  <c r="AM1091" i="6"/>
  <c r="AO1091" i="6" a="1"/>
  <c r="AO1091" i="6"/>
  <c r="AM1083" i="6" a="1"/>
  <c r="AM1083" i="6"/>
  <c r="AO1083" i="6" a="1"/>
  <c r="AO1083" i="6"/>
  <c r="AM1084" i="6" a="1"/>
  <c r="AM1084" i="6"/>
  <c r="AO1084" i="6" a="1"/>
  <c r="AO1084" i="6"/>
  <c r="AM1079" i="6" a="1"/>
  <c r="AM1079" i="6"/>
  <c r="AO1079" i="6" a="1"/>
  <c r="AO1079" i="6"/>
  <c r="AM1094" i="6" a="1"/>
  <c r="AM1094" i="6"/>
  <c r="AO1094" i="6" a="1"/>
  <c r="AO1094" i="6"/>
  <c r="AM1086" i="6" a="1"/>
  <c r="AM1086" i="6"/>
  <c r="AO1086" i="6" a="1"/>
  <c r="AO1086" i="6"/>
  <c r="AM1085" i="6" a="1"/>
  <c r="AM1085" i="6"/>
  <c r="AO1085" i="6" a="1"/>
  <c r="AO1085" i="6"/>
  <c r="AM1108" i="6" a="1"/>
  <c r="AM1108" i="6"/>
  <c r="AO1108" i="6" a="1"/>
  <c r="AO1108" i="6"/>
  <c r="AM1106" i="6" a="1"/>
  <c r="AM1106" i="6"/>
  <c r="AO1106" i="6" a="1"/>
  <c r="AO1106" i="6"/>
  <c r="AM1105" i="6" a="1"/>
  <c r="AM1105" i="6"/>
  <c r="AO1105" i="6" a="1"/>
  <c r="AO1105" i="6"/>
  <c r="AM1104" i="6" a="1"/>
  <c r="AM1104" i="6"/>
  <c r="AO1104" i="6" a="1"/>
  <c r="AO1104" i="6"/>
  <c r="AM1103" i="6" a="1"/>
  <c r="AM1103" i="6"/>
  <c r="AO1103" i="6" a="1"/>
  <c r="AO1103" i="6"/>
  <c r="AM1102" i="6" a="1"/>
  <c r="AM1102" i="6"/>
  <c r="AO1102" i="6" a="1"/>
  <c r="AO1102" i="6"/>
  <c r="AM1101" i="6" a="1"/>
  <c r="AM1101" i="6"/>
  <c r="AO1101" i="6" a="1"/>
  <c r="AO1101" i="6"/>
  <c r="AM1100" i="6" a="1"/>
  <c r="AM1100" i="6"/>
  <c r="AO1100" i="6" a="1"/>
  <c r="AO1100" i="6"/>
  <c r="AM1099" i="6" a="1"/>
  <c r="AM1099" i="6"/>
  <c r="AO1099" i="6" a="1"/>
  <c r="AO1099" i="6"/>
  <c r="AM1096" i="6" a="1"/>
  <c r="AM1096" i="6"/>
  <c r="AO1096" i="6" a="1"/>
  <c r="AO1096" i="6"/>
  <c r="AM1095" i="6" a="1"/>
  <c r="AM1095" i="6"/>
  <c r="AO1095" i="6" a="1"/>
  <c r="AO1095" i="6"/>
  <c r="AM1092" i="6" a="1"/>
  <c r="AM1092" i="6"/>
  <c r="AO1092" i="6" a="1"/>
  <c r="AO1092" i="6"/>
  <c r="AM1090" i="6" a="1"/>
  <c r="AM1090" i="6"/>
  <c r="AO1090" i="6" a="1"/>
  <c r="AO1090" i="6"/>
  <c r="AM1089" i="6" a="1"/>
  <c r="AM1089" i="6"/>
  <c r="AO1089" i="6" a="1"/>
  <c r="AO1089" i="6"/>
  <c r="AM1088" i="6" a="1"/>
  <c r="AM1088" i="6"/>
  <c r="AO1088" i="6" a="1"/>
  <c r="AO1088" i="6"/>
  <c r="AM1087" i="6" a="1"/>
  <c r="AM1087" i="6"/>
  <c r="AO1087" i="6" a="1"/>
  <c r="AO1087" i="6"/>
  <c r="AM1107" i="6" a="1"/>
  <c r="AM1107" i="6"/>
  <c r="AO1107" i="6" a="1"/>
  <c r="AO1107" i="6"/>
  <c r="AM1098" i="6" a="1"/>
  <c r="AM1098" i="6"/>
  <c r="AO1098" i="6" a="1"/>
  <c r="AO1098" i="6"/>
  <c r="AM1097" i="6" a="1"/>
  <c r="AM1097" i="6"/>
  <c r="AO1097" i="6" a="1"/>
  <c r="AO1097" i="6"/>
  <c r="Z775" i="6" a="1"/>
  <c r="Z775" i="6"/>
  <c r="Z778" i="6" a="1"/>
  <c r="Z778" i="6"/>
  <c r="Z772" i="6" a="1"/>
  <c r="Z773" i="6" a="1"/>
  <c r="Z774" i="6" a="1"/>
  <c r="Z776" i="6" a="1"/>
  <c r="Z777" i="6" a="1"/>
  <c r="Z779" i="6" a="1"/>
  <c r="Z780" i="6" a="1"/>
  <c r="Z781" i="6" a="1"/>
  <c r="Z782" i="6" a="1"/>
  <c r="Z783" i="6" a="1"/>
  <c r="Z784" i="6" a="1"/>
  <c r="Z785" i="6" a="1"/>
  <c r="Z786" i="6" a="1"/>
  <c r="Z772" i="6"/>
  <c r="Z773" i="6"/>
  <c r="Z774" i="6"/>
  <c r="Z776" i="6"/>
  <c r="Z777" i="6"/>
  <c r="Z779" i="6"/>
  <c r="Z780" i="6"/>
  <c r="Z781" i="6"/>
  <c r="Z782" i="6"/>
  <c r="Z783" i="6"/>
  <c r="Z784" i="6"/>
  <c r="Z785" i="6"/>
  <c r="Z786" i="6"/>
  <c r="AC775" i="6" a="1"/>
  <c r="AC775" i="6"/>
  <c r="AC778" i="6" a="1"/>
  <c r="AC778" i="6"/>
  <c r="AC772" i="6" a="1"/>
  <c r="AC773" i="6" a="1"/>
  <c r="AC774" i="6" a="1"/>
  <c r="AC776" i="6" a="1"/>
  <c r="AC777" i="6" a="1"/>
  <c r="AC779" i="6" a="1"/>
  <c r="AC780" i="6" a="1"/>
  <c r="AC781" i="6" a="1"/>
  <c r="AC782" i="6" a="1"/>
  <c r="AC783" i="6" a="1"/>
  <c r="AC784" i="6" a="1"/>
  <c r="AC785" i="6" a="1"/>
  <c r="AC786" i="6" a="1"/>
  <c r="AC772" i="6"/>
  <c r="AC773" i="6"/>
  <c r="AC774" i="6"/>
  <c r="AC776" i="6"/>
  <c r="AC777" i="6"/>
  <c r="AC779" i="6"/>
  <c r="AC780" i="6"/>
  <c r="AC781" i="6"/>
  <c r="AC782" i="6"/>
  <c r="AC783" i="6"/>
  <c r="AC784" i="6"/>
  <c r="AC785" i="6"/>
  <c r="AC786" i="6"/>
  <c r="AD775" i="6" a="1"/>
  <c r="AD775" i="6"/>
  <c r="AD778" i="6" a="1"/>
  <c r="AD778" i="6"/>
  <c r="AD772" i="6" a="1"/>
  <c r="AD773" i="6" a="1"/>
  <c r="AD774" i="6" a="1"/>
  <c r="AD776" i="6" a="1"/>
  <c r="AD777" i="6" a="1"/>
  <c r="AD779" i="6" a="1"/>
  <c r="AD780" i="6" a="1"/>
  <c r="AD781" i="6" a="1"/>
  <c r="AD782" i="6" a="1"/>
  <c r="AD783" i="6" a="1"/>
  <c r="AD784" i="6" a="1"/>
  <c r="AD785" i="6" a="1"/>
  <c r="AD786" i="6" a="1"/>
  <c r="AD772" i="6"/>
  <c r="AD773" i="6"/>
  <c r="AD774" i="6"/>
  <c r="AD776" i="6"/>
  <c r="AD777" i="6"/>
  <c r="AD779" i="6"/>
  <c r="AD780" i="6"/>
  <c r="AD781" i="6"/>
  <c r="AD782" i="6"/>
  <c r="AD783" i="6"/>
  <c r="AD784" i="6"/>
  <c r="AD785" i="6"/>
  <c r="AD786" i="6"/>
  <c r="AE775" i="6" a="1"/>
  <c r="AE775" i="6"/>
  <c r="AE778" i="6" a="1"/>
  <c r="AE778" i="6"/>
  <c r="AE772" i="6" a="1"/>
  <c r="AE773" i="6" a="1"/>
  <c r="AE774" i="6" a="1"/>
  <c r="AE776" i="6" a="1"/>
  <c r="AE777" i="6" a="1"/>
  <c r="AE779" i="6" a="1"/>
  <c r="AE780" i="6" a="1"/>
  <c r="AE781" i="6" a="1"/>
  <c r="AE782" i="6" a="1"/>
  <c r="AE783" i="6" a="1"/>
  <c r="AE784" i="6" a="1"/>
  <c r="AE785" i="6" a="1"/>
  <c r="AE786" i="6" a="1"/>
  <c r="AE772" i="6"/>
  <c r="AE773" i="6"/>
  <c r="AE774" i="6"/>
  <c r="AE776" i="6"/>
  <c r="AE777" i="6"/>
  <c r="AE779" i="6"/>
  <c r="AE780" i="6"/>
  <c r="AE781" i="6"/>
  <c r="AE782" i="6"/>
  <c r="AE783" i="6"/>
  <c r="AE784" i="6"/>
  <c r="AE785" i="6"/>
  <c r="AE786" i="6"/>
  <c r="Q98" i="6"/>
  <c r="AI775" i="6" a="1"/>
  <c r="AI775" i="6"/>
  <c r="AI778" i="6" a="1"/>
  <c r="AI778" i="6"/>
  <c r="AI772" i="6" a="1"/>
  <c r="AI773" i="6" a="1"/>
  <c r="AI774" i="6" a="1"/>
  <c r="AI776" i="6" a="1"/>
  <c r="AI777" i="6" a="1"/>
  <c r="AI779" i="6" a="1"/>
  <c r="AI780" i="6" a="1"/>
  <c r="AI781" i="6" a="1"/>
  <c r="AI782" i="6" a="1"/>
  <c r="AI783" i="6" a="1"/>
  <c r="AI784" i="6" a="1"/>
  <c r="AI785" i="6" a="1"/>
  <c r="AI786" i="6" a="1"/>
  <c r="AI772" i="6"/>
  <c r="AI773" i="6"/>
  <c r="AI774" i="6"/>
  <c r="AI776" i="6"/>
  <c r="AI777" i="6"/>
  <c r="AI779" i="6"/>
  <c r="AI780" i="6"/>
  <c r="AI781" i="6"/>
  <c r="AI782" i="6"/>
  <c r="AI783" i="6"/>
  <c r="AI784" i="6"/>
  <c r="AI785" i="6"/>
  <c r="AI786" i="6"/>
  <c r="C98" i="6"/>
  <c r="R98" i="6"/>
  <c r="Z103" i="6"/>
  <c r="AC103" i="6"/>
  <c r="AD103" i="6"/>
  <c r="AE103" i="6"/>
  <c r="Q103" i="6"/>
  <c r="AI103" i="6"/>
  <c r="C103" i="6"/>
  <c r="R103" i="6"/>
  <c r="C775" i="6"/>
  <c r="T775" i="6"/>
  <c r="U775" i="6"/>
  <c r="V775" i="6"/>
  <c r="W775" i="6"/>
  <c r="Y775" i="6"/>
  <c r="Q775" i="6"/>
  <c r="R775" i="6"/>
  <c r="N775" i="6"/>
  <c r="M775" i="6"/>
  <c r="T98" i="6"/>
  <c r="C99" i="6"/>
  <c r="T99" i="6"/>
  <c r="C100" i="6"/>
  <c r="T100" i="6"/>
  <c r="C101" i="6"/>
  <c r="T101" i="6"/>
  <c r="C102" i="6"/>
  <c r="T102" i="6"/>
  <c r="T103" i="6"/>
  <c r="AA1083" i="6" a="1"/>
  <c r="AA1083" i="6"/>
  <c r="AA1085" i="6" a="1"/>
  <c r="AA1085" i="6"/>
  <c r="AA1078" i="6" a="1"/>
  <c r="AA1079" i="6" a="1"/>
  <c r="AA1080" i="6" a="1"/>
  <c r="AA1081" i="6" a="1"/>
  <c r="AA1082" i="6" a="1"/>
  <c r="AA1084" i="6" a="1"/>
  <c r="AA1086" i="6" a="1"/>
  <c r="AA1087" i="6" a="1"/>
  <c r="AA1088" i="6" a="1"/>
  <c r="AA1089" i="6" a="1"/>
  <c r="AA1090" i="6" a="1"/>
  <c r="AA1091" i="6" a="1"/>
  <c r="AA1092" i="6" a="1"/>
  <c r="AA1093" i="6" a="1"/>
  <c r="AA1094" i="6" a="1"/>
  <c r="AA1095" i="6" a="1"/>
  <c r="AA1096" i="6" a="1"/>
  <c r="AA1097" i="6" a="1"/>
  <c r="AA1098" i="6" a="1"/>
  <c r="AA1099" i="6" a="1"/>
  <c r="AA1100" i="6" a="1"/>
  <c r="AA1101" i="6" a="1"/>
  <c r="AA1102" i="6" a="1"/>
  <c r="AA1103" i="6" a="1"/>
  <c r="AA1104" i="6" a="1"/>
  <c r="AA1105" i="6" a="1"/>
  <c r="AA1106" i="6" a="1"/>
  <c r="AA1107" i="6" a="1"/>
  <c r="AA1108" i="6" a="1"/>
  <c r="AA1078" i="6"/>
  <c r="AA1079" i="6"/>
  <c r="AA1080" i="6"/>
  <c r="AA1081" i="6"/>
  <c r="AA1082" i="6"/>
  <c r="AA1084" i="6"/>
  <c r="AA1086" i="6"/>
  <c r="AA1087" i="6"/>
  <c r="AA1088" i="6"/>
  <c r="AA1089" i="6"/>
  <c r="AA1090" i="6"/>
  <c r="AA1091" i="6"/>
  <c r="AA1092" i="6"/>
  <c r="AA1093" i="6"/>
  <c r="AA1094" i="6"/>
  <c r="AA1095" i="6"/>
  <c r="AA1096" i="6"/>
  <c r="AA1097" i="6"/>
  <c r="AA1098" i="6"/>
  <c r="AA1099" i="6"/>
  <c r="AA1100" i="6"/>
  <c r="AA1101" i="6"/>
  <c r="AA1102" i="6"/>
  <c r="AA1103" i="6"/>
  <c r="AA1104" i="6"/>
  <c r="AA1105" i="6"/>
  <c r="AA1106" i="6"/>
  <c r="AA1107" i="6"/>
  <c r="AA1108" i="6"/>
  <c r="AE1083" i="6" a="1"/>
  <c r="AE1083" i="6"/>
  <c r="AE1085" i="6" a="1"/>
  <c r="AE1085" i="6"/>
  <c r="AE1078" i="6" a="1"/>
  <c r="AE1079" i="6" a="1"/>
  <c r="AE1080" i="6" a="1"/>
  <c r="AE1081" i="6" a="1"/>
  <c r="AE1082" i="6" a="1"/>
  <c r="AE1084" i="6" a="1"/>
  <c r="AE1086" i="6" a="1"/>
  <c r="AE1087" i="6" a="1"/>
  <c r="AE1088" i="6" a="1"/>
  <c r="AE1089" i="6" a="1"/>
  <c r="AE1090" i="6" a="1"/>
  <c r="AE1091" i="6" a="1"/>
  <c r="AE1092" i="6" a="1"/>
  <c r="AE1093" i="6" a="1"/>
  <c r="AE1094" i="6" a="1"/>
  <c r="AE1095" i="6" a="1"/>
  <c r="AE1096" i="6" a="1"/>
  <c r="AE1097" i="6" a="1"/>
  <c r="AE1098" i="6" a="1"/>
  <c r="AE1099" i="6" a="1"/>
  <c r="AE1100" i="6" a="1"/>
  <c r="AE1101" i="6" a="1"/>
  <c r="AE1102" i="6" a="1"/>
  <c r="AE1103" i="6" a="1"/>
  <c r="AE1104" i="6" a="1"/>
  <c r="AE1105" i="6" a="1"/>
  <c r="AE1106" i="6" a="1"/>
  <c r="AE1107" i="6" a="1"/>
  <c r="AE1108" i="6" a="1"/>
  <c r="AE1078" i="6"/>
  <c r="AE1079" i="6"/>
  <c r="AE1080" i="6"/>
  <c r="AE1081" i="6"/>
  <c r="AE1082" i="6"/>
  <c r="AE1084" i="6"/>
  <c r="AE1086" i="6"/>
  <c r="AE1087" i="6"/>
  <c r="AE1088" i="6"/>
  <c r="AE1089" i="6"/>
  <c r="AE1090" i="6"/>
  <c r="AE1091" i="6"/>
  <c r="AE1092" i="6"/>
  <c r="AE1093" i="6"/>
  <c r="AE1094" i="6"/>
  <c r="AE1095" i="6"/>
  <c r="AE1096" i="6"/>
  <c r="AE1097" i="6"/>
  <c r="AE1098" i="6"/>
  <c r="AE1099" i="6"/>
  <c r="AE1100" i="6"/>
  <c r="AE1101" i="6"/>
  <c r="AE1102" i="6"/>
  <c r="AE1103" i="6"/>
  <c r="AE1104" i="6"/>
  <c r="AE1105" i="6"/>
  <c r="AE1106" i="6"/>
  <c r="AE1107" i="6"/>
  <c r="AE1108" i="6"/>
  <c r="AF1083" i="6" a="1"/>
  <c r="AF1083" i="6"/>
  <c r="AF1085" i="6" a="1"/>
  <c r="AF1085" i="6"/>
  <c r="AF1078" i="6" a="1"/>
  <c r="AF1079" i="6" a="1"/>
  <c r="AF1080" i="6" a="1"/>
  <c r="AF1081" i="6" a="1"/>
  <c r="AF1082" i="6" a="1"/>
  <c r="AF1084" i="6" a="1"/>
  <c r="AF1086" i="6" a="1"/>
  <c r="AF1087" i="6" a="1"/>
  <c r="AF1088" i="6" a="1"/>
  <c r="AF1089" i="6" a="1"/>
  <c r="AF1090" i="6" a="1"/>
  <c r="AF1091" i="6" a="1"/>
  <c r="AF1092" i="6" a="1"/>
  <c r="AF1093" i="6" a="1"/>
  <c r="AF1094" i="6" a="1"/>
  <c r="AF1095" i="6" a="1"/>
  <c r="AF1096" i="6" a="1"/>
  <c r="AF1097" i="6" a="1"/>
  <c r="AF1098" i="6" a="1"/>
  <c r="AF1099" i="6" a="1"/>
  <c r="AF1100" i="6" a="1"/>
  <c r="AF1101" i="6" a="1"/>
  <c r="AF1102" i="6" a="1"/>
  <c r="AF1103" i="6" a="1"/>
  <c r="AF1104" i="6" a="1"/>
  <c r="AF1105" i="6" a="1"/>
  <c r="AF1106" i="6" a="1"/>
  <c r="AF1107" i="6" a="1"/>
  <c r="AF1108" i="6" a="1"/>
  <c r="AF1078" i="6"/>
  <c r="AF1079" i="6"/>
  <c r="AF1080" i="6"/>
  <c r="AF1081" i="6"/>
  <c r="AF1082" i="6"/>
  <c r="AF1084" i="6"/>
  <c r="AF1086" i="6"/>
  <c r="AF1087" i="6"/>
  <c r="AF1088" i="6"/>
  <c r="AF1089" i="6"/>
  <c r="AF1090" i="6"/>
  <c r="AF1091" i="6"/>
  <c r="AF1092" i="6"/>
  <c r="AF1093" i="6"/>
  <c r="AF1094" i="6"/>
  <c r="AF1095" i="6"/>
  <c r="AF1096" i="6"/>
  <c r="AF1097" i="6"/>
  <c r="AF1098" i="6"/>
  <c r="AF1099" i="6"/>
  <c r="AF1100" i="6"/>
  <c r="AF1101" i="6"/>
  <c r="AF1102" i="6"/>
  <c r="AF1103" i="6"/>
  <c r="AF1104" i="6"/>
  <c r="AF1105" i="6"/>
  <c r="AF1106" i="6"/>
  <c r="AF1107" i="6"/>
  <c r="AF1108" i="6"/>
  <c r="AG1083" i="6" a="1"/>
  <c r="AG1083" i="6"/>
  <c r="AG1085" i="6" a="1"/>
  <c r="AG1085" i="6"/>
  <c r="AG1078" i="6" a="1"/>
  <c r="AG1079" i="6" a="1"/>
  <c r="AG1080" i="6" a="1"/>
  <c r="AG1081" i="6" a="1"/>
  <c r="AG1082" i="6" a="1"/>
  <c r="AG1084" i="6" a="1"/>
  <c r="AG1086" i="6" a="1"/>
  <c r="AG1087" i="6" a="1"/>
  <c r="AG1088" i="6" a="1"/>
  <c r="AG1089" i="6" a="1"/>
  <c r="AG1090" i="6" a="1"/>
  <c r="AG1091" i="6" a="1"/>
  <c r="AG1092" i="6" a="1"/>
  <c r="AG1093" i="6" a="1"/>
  <c r="AG1094" i="6" a="1"/>
  <c r="AG1095" i="6" a="1"/>
  <c r="AG1096" i="6" a="1"/>
  <c r="AG1097" i="6" a="1"/>
  <c r="AG1098" i="6" a="1"/>
  <c r="AG1099" i="6" a="1"/>
  <c r="AG1100" i="6" a="1"/>
  <c r="AG1101" i="6" a="1"/>
  <c r="AG1102" i="6" a="1"/>
  <c r="AG1103" i="6" a="1"/>
  <c r="AG1104" i="6" a="1"/>
  <c r="AG1105" i="6" a="1"/>
  <c r="AG1106" i="6" a="1"/>
  <c r="AG1107" i="6" a="1"/>
  <c r="AG1108" i="6" a="1"/>
  <c r="AG1078" i="6"/>
  <c r="AG1079" i="6"/>
  <c r="AG1080" i="6"/>
  <c r="AG1081" i="6"/>
  <c r="AG1082" i="6"/>
  <c r="AG1084" i="6"/>
  <c r="AG1086" i="6"/>
  <c r="AG1087" i="6"/>
  <c r="AG1088" i="6"/>
  <c r="AG1089" i="6"/>
  <c r="AG1090" i="6"/>
  <c r="AG1091" i="6"/>
  <c r="AG1092" i="6"/>
  <c r="AG1093" i="6"/>
  <c r="AG1094" i="6"/>
  <c r="AG1095" i="6"/>
  <c r="AG1096" i="6"/>
  <c r="AG1097" i="6"/>
  <c r="AG1098" i="6"/>
  <c r="AG1099" i="6"/>
  <c r="AG1100" i="6"/>
  <c r="AG1101" i="6"/>
  <c r="AG1102" i="6"/>
  <c r="AG1103" i="6"/>
  <c r="AG1104" i="6"/>
  <c r="AG1105" i="6"/>
  <c r="AG1106" i="6"/>
  <c r="AG1107" i="6"/>
  <c r="AG1108" i="6"/>
  <c r="AH1083" i="6" a="1"/>
  <c r="AH1083" i="6"/>
  <c r="AH1085" i="6" a="1"/>
  <c r="AH1085" i="6"/>
  <c r="AH1078" i="6" a="1"/>
  <c r="AH1079" i="6" a="1"/>
  <c r="AH1080" i="6" a="1"/>
  <c r="AH1081" i="6" a="1"/>
  <c r="AH1082" i="6" a="1"/>
  <c r="AH1084" i="6" a="1"/>
  <c r="AH1086" i="6" a="1"/>
  <c r="AH1087" i="6" a="1"/>
  <c r="AH1088" i="6" a="1"/>
  <c r="AH1089" i="6" a="1"/>
  <c r="AH1090" i="6" a="1"/>
  <c r="AH1091" i="6" a="1"/>
  <c r="AH1092" i="6" a="1"/>
  <c r="AH1093" i="6" a="1"/>
  <c r="AH1094" i="6" a="1"/>
  <c r="AH1095" i="6" a="1"/>
  <c r="AH1096" i="6" a="1"/>
  <c r="AH1097" i="6" a="1"/>
  <c r="AH1098" i="6" a="1"/>
  <c r="AH1099" i="6" a="1"/>
  <c r="AH1100" i="6" a="1"/>
  <c r="AH1101" i="6" a="1"/>
  <c r="AH1102" i="6" a="1"/>
  <c r="AH1103" i="6" a="1"/>
  <c r="AH1104" i="6" a="1"/>
  <c r="AH1105" i="6" a="1"/>
  <c r="AH1106" i="6" a="1"/>
  <c r="AH1107" i="6" a="1"/>
  <c r="AH1108" i="6" a="1"/>
  <c r="AH1078" i="6"/>
  <c r="AH1079" i="6"/>
  <c r="AH1080" i="6"/>
  <c r="AH1081" i="6"/>
  <c r="AH1082" i="6"/>
  <c r="AH1084" i="6"/>
  <c r="AH1086" i="6"/>
  <c r="AH1087" i="6"/>
  <c r="AH1088" i="6"/>
  <c r="AH1089" i="6"/>
  <c r="AH1090" i="6"/>
  <c r="AH1091" i="6"/>
  <c r="AH1092" i="6"/>
  <c r="AH1093" i="6"/>
  <c r="AH1094" i="6"/>
  <c r="AH1095" i="6"/>
  <c r="AH1096" i="6"/>
  <c r="AH1097" i="6"/>
  <c r="AH1098" i="6"/>
  <c r="AH1099" i="6"/>
  <c r="AH1100" i="6"/>
  <c r="AH1101" i="6"/>
  <c r="AH1102" i="6"/>
  <c r="AH1103" i="6"/>
  <c r="AH1104" i="6"/>
  <c r="AH1105" i="6"/>
  <c r="AH1106" i="6"/>
  <c r="AH1107" i="6"/>
  <c r="AH1108" i="6"/>
  <c r="AI1083" i="6" a="1"/>
  <c r="AI1083" i="6"/>
  <c r="AI1085" i="6" a="1"/>
  <c r="AI1085" i="6"/>
  <c r="AI1078" i="6" a="1"/>
  <c r="AI1079" i="6" a="1"/>
  <c r="AI1080" i="6" a="1"/>
  <c r="AI1081" i="6" a="1"/>
  <c r="AI1082" i="6" a="1"/>
  <c r="AI1084" i="6" a="1"/>
  <c r="AI1086" i="6" a="1"/>
  <c r="AI1087" i="6" a="1"/>
  <c r="AI1088" i="6" a="1"/>
  <c r="AI1089" i="6" a="1"/>
  <c r="AI1090" i="6" a="1"/>
  <c r="AI1091" i="6" a="1"/>
  <c r="AI1092" i="6" a="1"/>
  <c r="AI1093" i="6" a="1"/>
  <c r="AI1094" i="6" a="1"/>
  <c r="AI1095" i="6" a="1"/>
  <c r="AI1096" i="6" a="1"/>
  <c r="AI1097" i="6" a="1"/>
  <c r="AI1098" i="6" a="1"/>
  <c r="AI1099" i="6" a="1"/>
  <c r="AI1100" i="6" a="1"/>
  <c r="AI1101" i="6" a="1"/>
  <c r="AI1102" i="6" a="1"/>
  <c r="AI1103" i="6" a="1"/>
  <c r="AI1104" i="6" a="1"/>
  <c r="AI1105" i="6" a="1"/>
  <c r="AI1106" i="6" a="1"/>
  <c r="AI1107" i="6" a="1"/>
  <c r="AI1108" i="6" a="1"/>
  <c r="AI1078" i="6"/>
  <c r="AI1079" i="6"/>
  <c r="AI1080" i="6"/>
  <c r="AI1081" i="6"/>
  <c r="AI1082" i="6"/>
  <c r="AI1084" i="6"/>
  <c r="AI1086" i="6"/>
  <c r="AI1087" i="6"/>
  <c r="AI1088" i="6"/>
  <c r="AI1089" i="6"/>
  <c r="AI1090" i="6"/>
  <c r="AI1091" i="6"/>
  <c r="AI1092" i="6"/>
  <c r="AI1093" i="6"/>
  <c r="AI1094" i="6"/>
  <c r="AI1095" i="6"/>
  <c r="AI1096" i="6"/>
  <c r="AI1097" i="6"/>
  <c r="AI1098" i="6"/>
  <c r="AI1099" i="6"/>
  <c r="AI1100" i="6"/>
  <c r="AI1101" i="6"/>
  <c r="AI1102" i="6"/>
  <c r="AI1103" i="6"/>
  <c r="AI1104" i="6"/>
  <c r="AI1105" i="6"/>
  <c r="AI1106" i="6"/>
  <c r="AI1107" i="6"/>
  <c r="AI1108" i="6"/>
  <c r="AJ1083" i="6" a="1"/>
  <c r="AJ1083" i="6"/>
  <c r="AJ1085" i="6" a="1"/>
  <c r="AJ1085" i="6"/>
  <c r="AJ1078" i="6" a="1"/>
  <c r="AJ1079" i="6" a="1"/>
  <c r="AJ1080" i="6" a="1"/>
  <c r="AJ1081" i="6" a="1"/>
  <c r="AJ1082" i="6" a="1"/>
  <c r="AJ1084" i="6" a="1"/>
  <c r="AJ1086" i="6" a="1"/>
  <c r="AJ1087" i="6" a="1"/>
  <c r="AJ1088" i="6" a="1"/>
  <c r="AJ1089" i="6" a="1"/>
  <c r="AJ1090" i="6" a="1"/>
  <c r="AJ1091" i="6" a="1"/>
  <c r="AJ1092" i="6" a="1"/>
  <c r="AJ1093" i="6" a="1"/>
  <c r="AJ1094" i="6" a="1"/>
  <c r="AJ1095" i="6" a="1"/>
  <c r="AJ1096" i="6" a="1"/>
  <c r="AJ1097" i="6" a="1"/>
  <c r="AJ1098" i="6" a="1"/>
  <c r="AJ1099" i="6" a="1"/>
  <c r="AJ1100" i="6" a="1"/>
  <c r="AJ1101" i="6" a="1"/>
  <c r="AJ1102" i="6" a="1"/>
  <c r="AJ1103" i="6" a="1"/>
  <c r="AJ1104" i="6" a="1"/>
  <c r="AJ1105" i="6" a="1"/>
  <c r="AJ1106" i="6" a="1"/>
  <c r="AJ1107" i="6" a="1"/>
  <c r="AJ1108" i="6" a="1"/>
  <c r="AJ1078" i="6"/>
  <c r="AJ1079" i="6"/>
  <c r="AJ1080" i="6"/>
  <c r="AJ1081" i="6"/>
  <c r="AJ1082" i="6"/>
  <c r="AJ1084" i="6"/>
  <c r="AJ1086" i="6"/>
  <c r="AJ1087" i="6"/>
  <c r="AJ1088" i="6"/>
  <c r="AJ1089" i="6"/>
  <c r="AJ1090" i="6"/>
  <c r="AJ1091" i="6"/>
  <c r="AJ1092" i="6"/>
  <c r="AJ1093" i="6"/>
  <c r="AJ1094" i="6"/>
  <c r="AJ1095" i="6"/>
  <c r="AJ1096" i="6"/>
  <c r="AJ1097" i="6"/>
  <c r="AJ1098" i="6"/>
  <c r="AJ1099" i="6"/>
  <c r="AJ1100" i="6"/>
  <c r="AJ1101" i="6"/>
  <c r="AJ1102" i="6"/>
  <c r="AJ1103" i="6"/>
  <c r="AJ1104" i="6"/>
  <c r="AJ1105" i="6"/>
  <c r="AJ1106" i="6"/>
  <c r="AJ1107" i="6"/>
  <c r="AJ1108" i="6"/>
  <c r="AL1083" i="6" a="1"/>
  <c r="AL1083" i="6"/>
  <c r="AL1085" i="6" a="1"/>
  <c r="AL1085" i="6"/>
  <c r="AL1078" i="6" a="1"/>
  <c r="AL1079" i="6" a="1"/>
  <c r="AL1080" i="6" a="1"/>
  <c r="AL1081" i="6" a="1"/>
  <c r="AL1082" i="6" a="1"/>
  <c r="AL1084" i="6" a="1"/>
  <c r="AL1086" i="6" a="1"/>
  <c r="AL1087" i="6" a="1"/>
  <c r="AL1088" i="6" a="1"/>
  <c r="AL1089" i="6" a="1"/>
  <c r="AL1090" i="6" a="1"/>
  <c r="AL1091" i="6" a="1"/>
  <c r="AL1092" i="6" a="1"/>
  <c r="AL1093" i="6" a="1"/>
  <c r="AL1094" i="6" a="1"/>
  <c r="AL1095" i="6" a="1"/>
  <c r="AL1096" i="6" a="1"/>
  <c r="AL1097" i="6" a="1"/>
  <c r="AL1098" i="6" a="1"/>
  <c r="AL1099" i="6" a="1"/>
  <c r="AL1100" i="6" a="1"/>
  <c r="AL1101" i="6" a="1"/>
  <c r="AL1102" i="6" a="1"/>
  <c r="AL1103" i="6" a="1"/>
  <c r="AL1104" i="6" a="1"/>
  <c r="AL1105" i="6" a="1"/>
  <c r="AL1106" i="6" a="1"/>
  <c r="AL1107" i="6" a="1"/>
  <c r="AL1108" i="6" a="1"/>
  <c r="AL1078" i="6"/>
  <c r="AL1079" i="6"/>
  <c r="AL1080" i="6"/>
  <c r="AL1081" i="6"/>
  <c r="AL1082" i="6"/>
  <c r="AL1084" i="6"/>
  <c r="AL1086" i="6"/>
  <c r="AL1087" i="6"/>
  <c r="AL1088" i="6"/>
  <c r="AL1089" i="6"/>
  <c r="AL1090" i="6"/>
  <c r="AL1091" i="6"/>
  <c r="AL1092" i="6"/>
  <c r="AL1093" i="6"/>
  <c r="AL1094" i="6"/>
  <c r="AL1095" i="6"/>
  <c r="AL1096" i="6"/>
  <c r="AL1097" i="6"/>
  <c r="AL1098" i="6"/>
  <c r="AL1099" i="6"/>
  <c r="AL1100" i="6"/>
  <c r="AL1101" i="6"/>
  <c r="AL1102" i="6"/>
  <c r="AL1103" i="6"/>
  <c r="AL1104" i="6"/>
  <c r="AL1105" i="6"/>
  <c r="AL1106" i="6"/>
  <c r="AL1107" i="6"/>
  <c r="AL1108" i="6"/>
  <c r="AN1083" i="6" a="1"/>
  <c r="AN1083" i="6"/>
  <c r="AN1085" i="6" a="1"/>
  <c r="AN1085" i="6"/>
  <c r="AN1078" i="6" a="1"/>
  <c r="AN1079" i="6" a="1"/>
  <c r="AN1080" i="6" a="1"/>
  <c r="AN1081" i="6" a="1"/>
  <c r="AN1082" i="6" a="1"/>
  <c r="AN1084" i="6" a="1"/>
  <c r="AN1086" i="6" a="1"/>
  <c r="AN1087" i="6" a="1"/>
  <c r="AN1088" i="6" a="1"/>
  <c r="AN1089" i="6" a="1"/>
  <c r="AN1090" i="6" a="1"/>
  <c r="AN1091" i="6" a="1"/>
  <c r="AN1092" i="6" a="1"/>
  <c r="AN1093" i="6" a="1"/>
  <c r="AN1094" i="6" a="1"/>
  <c r="AN1095" i="6" a="1"/>
  <c r="AN1096" i="6" a="1"/>
  <c r="AN1097" i="6" a="1"/>
  <c r="AN1098" i="6" a="1"/>
  <c r="AN1099" i="6" a="1"/>
  <c r="AN1100" i="6" a="1"/>
  <c r="AN1101" i="6" a="1"/>
  <c r="AN1102" i="6" a="1"/>
  <c r="AN1103" i="6" a="1"/>
  <c r="AN1104" i="6" a="1"/>
  <c r="AN1105" i="6" a="1"/>
  <c r="AN1106" i="6" a="1"/>
  <c r="AN1107" i="6" a="1"/>
  <c r="AN1108" i="6" a="1"/>
  <c r="AN1078" i="6"/>
  <c r="AN1079" i="6"/>
  <c r="AN1080" i="6"/>
  <c r="AN1081" i="6"/>
  <c r="AN1082" i="6"/>
  <c r="AN1084" i="6"/>
  <c r="AN1086" i="6"/>
  <c r="AN1087" i="6"/>
  <c r="AN1088" i="6"/>
  <c r="AN1089" i="6"/>
  <c r="AN1090" i="6"/>
  <c r="AN1091" i="6"/>
  <c r="AN1092" i="6"/>
  <c r="AN1093" i="6"/>
  <c r="AN1094" i="6"/>
  <c r="AN1095" i="6"/>
  <c r="AN1096" i="6"/>
  <c r="AN1097" i="6"/>
  <c r="AN1098" i="6"/>
  <c r="AN1099" i="6"/>
  <c r="AN1100" i="6"/>
  <c r="AN1101" i="6"/>
  <c r="AN1102" i="6"/>
  <c r="AN1103" i="6"/>
  <c r="AN1104" i="6"/>
  <c r="AN1105" i="6"/>
  <c r="AN1106" i="6"/>
  <c r="AN1107" i="6"/>
  <c r="AN1108" i="6"/>
  <c r="AP1083" i="6" a="1"/>
  <c r="AP1083" i="6"/>
  <c r="AP1085" i="6" a="1"/>
  <c r="AP1085" i="6"/>
  <c r="AP1078" i="6" a="1"/>
  <c r="AP1079" i="6" a="1"/>
  <c r="AP1080" i="6" a="1"/>
  <c r="AP1081" i="6" a="1"/>
  <c r="AP1082" i="6" a="1"/>
  <c r="AP1084" i="6" a="1"/>
  <c r="AP1086" i="6" a="1"/>
  <c r="AP1087" i="6" a="1"/>
  <c r="AP1088" i="6" a="1"/>
  <c r="AP1089" i="6" a="1"/>
  <c r="AP1090" i="6" a="1"/>
  <c r="AP1091" i="6" a="1"/>
  <c r="AP1092" i="6" a="1"/>
  <c r="AP1093" i="6" a="1"/>
  <c r="AP1094" i="6" a="1"/>
  <c r="AP1095" i="6" a="1"/>
  <c r="AP1096" i="6" a="1"/>
  <c r="AP1097" i="6" a="1"/>
  <c r="AP1098" i="6" a="1"/>
  <c r="AP1099" i="6" a="1"/>
  <c r="AP1100" i="6" a="1"/>
  <c r="AP1101" i="6" a="1"/>
  <c r="AP1102" i="6" a="1"/>
  <c r="AP1103" i="6" a="1"/>
  <c r="AP1104" i="6" a="1"/>
  <c r="AP1105" i="6" a="1"/>
  <c r="AP1106" i="6" a="1"/>
  <c r="AP1107" i="6" a="1"/>
  <c r="AP1108" i="6" a="1"/>
  <c r="AP1078" i="6"/>
  <c r="AP1079" i="6"/>
  <c r="AP1080" i="6"/>
  <c r="AP1081" i="6"/>
  <c r="AP1082" i="6"/>
  <c r="AP1084" i="6"/>
  <c r="AP1086" i="6"/>
  <c r="AP1087" i="6"/>
  <c r="AP1088" i="6"/>
  <c r="AP1089" i="6"/>
  <c r="AP1090" i="6"/>
  <c r="AP1091" i="6"/>
  <c r="AP1092" i="6"/>
  <c r="AP1093" i="6"/>
  <c r="AP1094" i="6"/>
  <c r="AP1095" i="6"/>
  <c r="AP1096" i="6"/>
  <c r="AP1097" i="6"/>
  <c r="AP1098" i="6"/>
  <c r="AP1099" i="6"/>
  <c r="AP1100" i="6"/>
  <c r="AP1101" i="6"/>
  <c r="AP1102" i="6"/>
  <c r="AP1103" i="6"/>
  <c r="AP1104" i="6"/>
  <c r="AP1105" i="6"/>
  <c r="AP1106" i="6"/>
  <c r="AP1107" i="6"/>
  <c r="AP1108" i="6"/>
  <c r="AQ1083" i="6" a="1"/>
  <c r="AQ1083" i="6"/>
  <c r="AQ1085" i="6" a="1"/>
  <c r="AQ1085" i="6"/>
  <c r="AQ1078" i="6" a="1"/>
  <c r="AQ1079" i="6" a="1"/>
  <c r="AQ1080" i="6" a="1"/>
  <c r="AQ1081" i="6" a="1"/>
  <c r="AQ1082" i="6" a="1"/>
  <c r="AQ1084" i="6" a="1"/>
  <c r="AQ1086" i="6" a="1"/>
  <c r="AQ1087" i="6" a="1"/>
  <c r="AQ1088" i="6" a="1"/>
  <c r="AQ1089" i="6" a="1"/>
  <c r="AQ1090" i="6" a="1"/>
  <c r="AQ1091" i="6" a="1"/>
  <c r="AQ1092" i="6" a="1"/>
  <c r="AQ1093" i="6" a="1"/>
  <c r="AQ1094" i="6" a="1"/>
  <c r="AQ1095" i="6" a="1"/>
  <c r="AQ1096" i="6" a="1"/>
  <c r="AQ1097" i="6" a="1"/>
  <c r="AQ1098" i="6" a="1"/>
  <c r="AQ1099" i="6" a="1"/>
  <c r="AQ1100" i="6" a="1"/>
  <c r="AQ1101" i="6" a="1"/>
  <c r="AQ1102" i="6" a="1"/>
  <c r="AQ1103" i="6" a="1"/>
  <c r="AQ1104" i="6" a="1"/>
  <c r="AQ1105" i="6" a="1"/>
  <c r="AQ1106" i="6" a="1"/>
  <c r="AQ1107" i="6" a="1"/>
  <c r="AQ1108" i="6" a="1"/>
  <c r="AQ1078" i="6"/>
  <c r="AQ1079" i="6"/>
  <c r="AQ1080" i="6"/>
  <c r="AQ1081" i="6"/>
  <c r="AQ1082" i="6"/>
  <c r="AQ1084" i="6"/>
  <c r="AQ1086" i="6"/>
  <c r="AQ1087" i="6"/>
  <c r="AQ1088" i="6"/>
  <c r="AQ1089" i="6"/>
  <c r="AQ1090" i="6"/>
  <c r="AQ1091" i="6"/>
  <c r="AQ1092" i="6"/>
  <c r="AQ1093" i="6"/>
  <c r="AQ1094" i="6"/>
  <c r="AQ1095" i="6"/>
  <c r="AQ1096" i="6"/>
  <c r="AQ1097" i="6"/>
  <c r="AQ1098" i="6"/>
  <c r="AQ1099" i="6"/>
  <c r="AQ1100" i="6"/>
  <c r="AQ1101" i="6"/>
  <c r="AQ1102" i="6"/>
  <c r="AQ1103" i="6"/>
  <c r="AQ1104" i="6"/>
  <c r="AQ1105" i="6"/>
  <c r="AQ1106" i="6"/>
  <c r="AQ1107" i="6"/>
  <c r="AQ1108" i="6"/>
  <c r="C236" i="6"/>
  <c r="T236" i="6"/>
  <c r="C237" i="6"/>
  <c r="T237" i="6"/>
  <c r="C238" i="6"/>
  <c r="T238" i="6"/>
  <c r="C239" i="6"/>
  <c r="T239" i="6"/>
  <c r="C240" i="6"/>
  <c r="T240" i="6"/>
  <c r="C241" i="6"/>
  <c r="T241" i="6"/>
  <c r="C242" i="6"/>
  <c r="T242" i="6"/>
  <c r="C243" i="6"/>
  <c r="T243" i="6"/>
  <c r="C244" i="6"/>
  <c r="T244" i="6"/>
  <c r="AA245" i="6"/>
  <c r="AE245" i="6"/>
  <c r="AF245" i="6"/>
  <c r="AG245" i="6"/>
  <c r="AH245" i="6"/>
  <c r="AI245" i="6"/>
  <c r="AJ245" i="6"/>
  <c r="AL245" i="6"/>
  <c r="AN245" i="6"/>
  <c r="AP245" i="6"/>
  <c r="AQ245" i="6"/>
  <c r="C245" i="6"/>
  <c r="T245" i="6"/>
  <c r="C57" i="10"/>
  <c r="A57" i="10"/>
  <c r="B57" i="10"/>
  <c r="U98" i="6"/>
  <c r="U99" i="6"/>
  <c r="U100" i="6"/>
  <c r="U101" i="6"/>
  <c r="U102" i="6"/>
  <c r="U103" i="6"/>
  <c r="U236" i="6"/>
  <c r="U237" i="6"/>
  <c r="U238" i="6"/>
  <c r="U239" i="6"/>
  <c r="U240" i="6"/>
  <c r="U241" i="6"/>
  <c r="U242" i="6"/>
  <c r="U243" i="6"/>
  <c r="U244" i="6"/>
  <c r="U245" i="6"/>
  <c r="G57" i="10"/>
  <c r="E57" i="10"/>
  <c r="F57" i="10"/>
  <c r="V98" i="6"/>
  <c r="V99" i="6"/>
  <c r="V100" i="6"/>
  <c r="V101" i="6"/>
  <c r="V102" i="6"/>
  <c r="V103" i="6"/>
  <c r="V236" i="6"/>
  <c r="V237" i="6"/>
  <c r="V238" i="6"/>
  <c r="V239" i="6"/>
  <c r="V240" i="6"/>
  <c r="V241" i="6"/>
  <c r="V242" i="6"/>
  <c r="V243" i="6"/>
  <c r="V244" i="6"/>
  <c r="V245" i="6"/>
  <c r="K57" i="10"/>
  <c r="I57" i="10"/>
  <c r="J57" i="10"/>
  <c r="X98" i="6"/>
  <c r="X99" i="6"/>
  <c r="X100" i="6"/>
  <c r="X101" i="6"/>
  <c r="X102" i="6"/>
  <c r="X103" i="6"/>
  <c r="X236" i="6"/>
  <c r="X237" i="6"/>
  <c r="X238" i="6"/>
  <c r="X239" i="6"/>
  <c r="X240" i="6"/>
  <c r="X241" i="6"/>
  <c r="X242" i="6"/>
  <c r="X243" i="6"/>
  <c r="X244" i="6"/>
  <c r="X245" i="6"/>
  <c r="S57" i="10"/>
  <c r="Q57" i="10"/>
  <c r="R57" i="10"/>
  <c r="AW98" i="6"/>
  <c r="AW99" i="6"/>
  <c r="AW100" i="6"/>
  <c r="AW101" i="6"/>
  <c r="AW102" i="6"/>
  <c r="AW103" i="6"/>
  <c r="AW236" i="6"/>
  <c r="AW237" i="6"/>
  <c r="AW238" i="6"/>
  <c r="AW239" i="6"/>
  <c r="AW240" i="6"/>
  <c r="AW241" i="6"/>
  <c r="AW242" i="6"/>
  <c r="AW243" i="6"/>
  <c r="AW244" i="6"/>
  <c r="AW245" i="6"/>
  <c r="W57" i="10"/>
  <c r="U57" i="10"/>
  <c r="V57" i="10"/>
  <c r="AX98" i="6"/>
  <c r="AX99" i="6"/>
  <c r="AX100" i="6"/>
  <c r="AX101" i="6"/>
  <c r="AX102" i="6"/>
  <c r="AX103" i="6"/>
  <c r="AX236" i="6"/>
  <c r="AX237" i="6"/>
  <c r="AX238" i="6"/>
  <c r="AX239" i="6"/>
  <c r="AX240" i="6"/>
  <c r="AX241" i="6"/>
  <c r="AX242" i="6"/>
  <c r="AX243" i="6"/>
  <c r="AX244" i="6"/>
  <c r="AX245" i="6"/>
  <c r="AA57" i="10"/>
  <c r="Y57" i="10"/>
  <c r="Z57" i="10"/>
  <c r="AY98" i="6"/>
  <c r="AY99" i="6"/>
  <c r="AY100" i="6"/>
  <c r="AY101" i="6"/>
  <c r="AY102" i="6"/>
  <c r="AY103" i="6"/>
  <c r="AY236" i="6"/>
  <c r="AY237" i="6"/>
  <c r="AY238" i="6"/>
  <c r="AY239" i="6"/>
  <c r="AY240" i="6"/>
  <c r="AY241" i="6"/>
  <c r="AY242" i="6"/>
  <c r="AY243" i="6"/>
  <c r="AY244" i="6"/>
  <c r="AY245" i="6"/>
  <c r="AE57" i="10"/>
  <c r="AC57" i="10"/>
  <c r="AD57" i="10"/>
  <c r="C58" i="10"/>
  <c r="A58" i="10"/>
  <c r="B58" i="10"/>
  <c r="G58" i="10"/>
  <c r="E58" i="10"/>
  <c r="F58" i="10"/>
  <c r="K58" i="10"/>
  <c r="I58" i="10"/>
  <c r="J58" i="10"/>
  <c r="S58" i="10"/>
  <c r="Q58" i="10"/>
  <c r="R58" i="10"/>
  <c r="W58" i="10"/>
  <c r="U58" i="10"/>
  <c r="V58" i="10"/>
  <c r="AA58" i="10"/>
  <c r="Y58" i="10"/>
  <c r="Z58" i="10"/>
  <c r="AE58" i="10"/>
  <c r="AC58" i="10"/>
  <c r="AD58" i="10"/>
  <c r="C59" i="10"/>
  <c r="A59" i="10"/>
  <c r="B59" i="10"/>
  <c r="G59" i="10"/>
  <c r="E59" i="10"/>
  <c r="F59" i="10"/>
  <c r="K59" i="10"/>
  <c r="I59" i="10"/>
  <c r="J59" i="10"/>
  <c r="S59" i="10"/>
  <c r="Q59" i="10"/>
  <c r="R59" i="10"/>
  <c r="W59" i="10"/>
  <c r="U59" i="10"/>
  <c r="V59" i="10"/>
  <c r="AA59" i="10"/>
  <c r="Y59" i="10"/>
  <c r="Z59" i="10"/>
  <c r="AE59" i="10"/>
  <c r="AC59" i="10"/>
  <c r="AD59" i="10"/>
  <c r="C60" i="10"/>
  <c r="A60" i="10"/>
  <c r="B60" i="10"/>
  <c r="G60" i="10"/>
  <c r="E60" i="10"/>
  <c r="F60" i="10"/>
  <c r="K60" i="10"/>
  <c r="I60" i="10"/>
  <c r="J60" i="10"/>
  <c r="S60" i="10"/>
  <c r="Q60" i="10"/>
  <c r="R60" i="10"/>
  <c r="W60" i="10"/>
  <c r="U60" i="10"/>
  <c r="V60" i="10"/>
  <c r="AA60" i="10"/>
  <c r="Y60" i="10"/>
  <c r="Z60" i="10"/>
  <c r="AE60" i="10"/>
  <c r="AC60" i="10"/>
  <c r="AD60" i="10"/>
  <c r="C61" i="10"/>
  <c r="A61" i="10"/>
  <c r="B61" i="10"/>
  <c r="G61" i="10"/>
  <c r="E61" i="10"/>
  <c r="F61" i="10"/>
  <c r="K61" i="10"/>
  <c r="I61" i="10"/>
  <c r="J61" i="10"/>
  <c r="S61" i="10"/>
  <c r="Q61" i="10"/>
  <c r="R61" i="10"/>
  <c r="W61" i="10"/>
  <c r="U61" i="10"/>
  <c r="V61" i="10"/>
  <c r="AA61" i="10"/>
  <c r="Y61" i="10"/>
  <c r="Z61" i="10"/>
  <c r="AE61" i="10"/>
  <c r="AC61" i="10"/>
  <c r="AD61" i="10"/>
  <c r="W98" i="6"/>
  <c r="W99" i="6"/>
  <c r="W100" i="6"/>
  <c r="W101" i="6"/>
  <c r="W102" i="6"/>
  <c r="W103" i="6"/>
  <c r="W236" i="6"/>
  <c r="W237" i="6"/>
  <c r="W238" i="6"/>
  <c r="W239" i="6"/>
  <c r="W240" i="6"/>
  <c r="W241" i="6"/>
  <c r="W242" i="6"/>
  <c r="W243" i="6"/>
  <c r="W244" i="6"/>
  <c r="W245" i="6"/>
  <c r="O61" i="10"/>
  <c r="N61" i="10"/>
  <c r="M61" i="10"/>
  <c r="O60" i="10"/>
  <c r="N60" i="10"/>
  <c r="M60" i="10"/>
  <c r="O59" i="10"/>
  <c r="N59" i="10"/>
  <c r="M59" i="10"/>
  <c r="O58" i="10"/>
  <c r="N58" i="10"/>
  <c r="M58" i="10"/>
  <c r="O57" i="10"/>
  <c r="N57" i="10"/>
  <c r="M57" i="10"/>
  <c r="AS98" i="6"/>
  <c r="AS99" i="6"/>
  <c r="AS100" i="6"/>
  <c r="AS101" i="6"/>
  <c r="AS102" i="6"/>
  <c r="AS103" i="6"/>
  <c r="AS236" i="6"/>
  <c r="AS237" i="6"/>
  <c r="AS238" i="6"/>
  <c r="AS239" i="6"/>
  <c r="AS240" i="6"/>
  <c r="AS241" i="6"/>
  <c r="AS242" i="6"/>
  <c r="AS243" i="6"/>
  <c r="AS244" i="6"/>
  <c r="AS245" i="6"/>
  <c r="F77" i="10"/>
  <c r="P98" i="6"/>
  <c r="P99" i="6"/>
  <c r="P100" i="6"/>
  <c r="P101" i="6"/>
  <c r="P102" i="6"/>
  <c r="P103" i="6"/>
  <c r="P236" i="6"/>
  <c r="P237" i="6"/>
  <c r="P238" i="6"/>
  <c r="P239" i="6"/>
  <c r="P240" i="6"/>
  <c r="P241" i="6"/>
  <c r="P242" i="6"/>
  <c r="P243" i="6"/>
  <c r="P244" i="6"/>
  <c r="P245" i="6"/>
  <c r="E77" i="10"/>
  <c r="F76" i="10"/>
  <c r="E76" i="10"/>
  <c r="F75" i="10"/>
  <c r="E75" i="10"/>
  <c r="AT98" i="6"/>
  <c r="AT99" i="6"/>
  <c r="AT100" i="6"/>
  <c r="AT101" i="6"/>
  <c r="AT102" i="6"/>
  <c r="AT103" i="6"/>
  <c r="AT236" i="6"/>
  <c r="AT237" i="6"/>
  <c r="AT238" i="6"/>
  <c r="AT239" i="6"/>
  <c r="AT240" i="6"/>
  <c r="AT241" i="6"/>
  <c r="AT242" i="6"/>
  <c r="AT243" i="6"/>
  <c r="AT244" i="6"/>
  <c r="AT245" i="6"/>
  <c r="H77" i="10"/>
  <c r="M98" i="6"/>
  <c r="M99" i="6"/>
  <c r="M100" i="6"/>
  <c r="M101" i="6"/>
  <c r="M102" i="6"/>
  <c r="M103" i="6"/>
  <c r="M236" i="6"/>
  <c r="M237" i="6"/>
  <c r="M238" i="6"/>
  <c r="M239" i="6"/>
  <c r="M240" i="6"/>
  <c r="M241" i="6"/>
  <c r="M242" i="6"/>
  <c r="M243" i="6"/>
  <c r="M244" i="6"/>
  <c r="M245" i="6"/>
  <c r="B77" i="10"/>
  <c r="H76" i="10"/>
  <c r="B76" i="10"/>
  <c r="H75" i="10"/>
  <c r="B75" i="10"/>
  <c r="E87" i="7"/>
  <c r="O98" i="6"/>
  <c r="O99" i="6"/>
  <c r="O100" i="6"/>
  <c r="O101" i="6"/>
  <c r="O102" i="6"/>
  <c r="O103" i="6"/>
  <c r="O236" i="6"/>
  <c r="O237" i="6"/>
  <c r="O238" i="6"/>
  <c r="O239" i="6"/>
  <c r="O240" i="6"/>
  <c r="O241" i="6"/>
  <c r="O242" i="6"/>
  <c r="O243" i="6"/>
  <c r="O244" i="6"/>
  <c r="O245" i="6"/>
  <c r="D75" i="10"/>
  <c r="F87" i="7"/>
  <c r="N98" i="6"/>
  <c r="N99" i="6"/>
  <c r="N100" i="6"/>
  <c r="N101" i="6"/>
  <c r="N102" i="6"/>
  <c r="N103" i="6"/>
  <c r="N236" i="6"/>
  <c r="N237" i="6"/>
  <c r="N238" i="6"/>
  <c r="N239" i="6"/>
  <c r="N240" i="6"/>
  <c r="N241" i="6"/>
  <c r="N242" i="6"/>
  <c r="N243" i="6"/>
  <c r="N244" i="6"/>
  <c r="N245" i="6"/>
  <c r="C75" i="10"/>
  <c r="G87" i="7"/>
  <c r="C76" i="10"/>
  <c r="D76" i="10"/>
  <c r="C77" i="10"/>
  <c r="D77" i="10"/>
  <c r="O775" i="6"/>
  <c r="Q99" i="6"/>
  <c r="R99" i="6"/>
  <c r="Q100" i="6"/>
  <c r="R100" i="6"/>
  <c r="Q101" i="6"/>
  <c r="R101" i="6"/>
  <c r="Q102" i="6"/>
  <c r="R102" i="6"/>
  <c r="M772" i="6"/>
  <c r="N772" i="6"/>
  <c r="O772" i="6"/>
  <c r="Q772" i="6"/>
  <c r="C772" i="6"/>
  <c r="R772" i="6"/>
  <c r="T772" i="6"/>
  <c r="U772" i="6"/>
  <c r="V772" i="6"/>
  <c r="W772" i="6"/>
  <c r="Y772" i="6"/>
  <c r="M773" i="6"/>
  <c r="N773" i="6"/>
  <c r="O773" i="6"/>
  <c r="Q773" i="6"/>
  <c r="C773" i="6"/>
  <c r="R773" i="6"/>
  <c r="T773" i="6"/>
  <c r="U773" i="6"/>
  <c r="V773" i="6"/>
  <c r="W773" i="6"/>
  <c r="Y773" i="6"/>
  <c r="M774" i="6"/>
  <c r="N774" i="6"/>
  <c r="O774" i="6"/>
  <c r="Q774" i="6"/>
  <c r="C774" i="6"/>
  <c r="R774" i="6"/>
  <c r="T774" i="6"/>
  <c r="U774" i="6"/>
  <c r="V774" i="6"/>
  <c r="W774" i="6"/>
  <c r="Y774" i="6"/>
  <c r="M776" i="6"/>
  <c r="N776" i="6"/>
  <c r="O776" i="6"/>
  <c r="Q776" i="6"/>
  <c r="C776" i="6"/>
  <c r="R776" i="6"/>
  <c r="T776" i="6"/>
  <c r="U776" i="6"/>
  <c r="V776" i="6"/>
  <c r="W776" i="6"/>
  <c r="Y776" i="6"/>
  <c r="M777" i="6"/>
  <c r="N777" i="6"/>
  <c r="O777" i="6"/>
  <c r="Q777" i="6"/>
  <c r="C777" i="6"/>
  <c r="R777" i="6"/>
  <c r="T777" i="6"/>
  <c r="U777" i="6"/>
  <c r="V777" i="6"/>
  <c r="W777" i="6"/>
  <c r="Y777" i="6"/>
  <c r="M778" i="6"/>
  <c r="N778" i="6"/>
  <c r="O778" i="6"/>
  <c r="Q778" i="6"/>
  <c r="C778" i="6"/>
  <c r="R778" i="6"/>
  <c r="T778" i="6"/>
  <c r="U778" i="6"/>
  <c r="V778" i="6"/>
  <c r="W778" i="6"/>
  <c r="Y778" i="6"/>
  <c r="M779" i="6"/>
  <c r="N779" i="6"/>
  <c r="O779" i="6"/>
  <c r="Q779" i="6"/>
  <c r="C779" i="6"/>
  <c r="R779" i="6"/>
  <c r="T779" i="6"/>
  <c r="U779" i="6"/>
  <c r="V779" i="6"/>
  <c r="W779" i="6"/>
  <c r="Y779" i="6"/>
  <c r="M780" i="6"/>
  <c r="N780" i="6"/>
  <c r="O780" i="6"/>
  <c r="Q780" i="6"/>
  <c r="C780" i="6"/>
  <c r="R780" i="6"/>
  <c r="T780" i="6"/>
  <c r="U780" i="6"/>
  <c r="V780" i="6"/>
  <c r="W780" i="6"/>
  <c r="Y780" i="6"/>
  <c r="M781" i="6"/>
  <c r="N781" i="6"/>
  <c r="O781" i="6"/>
  <c r="Q781" i="6"/>
  <c r="C781" i="6"/>
  <c r="R781" i="6"/>
  <c r="T781" i="6"/>
  <c r="U781" i="6"/>
  <c r="V781" i="6"/>
  <c r="W781" i="6"/>
  <c r="Y781" i="6"/>
  <c r="M782" i="6"/>
  <c r="N782" i="6"/>
  <c r="O782" i="6"/>
  <c r="Q782" i="6"/>
  <c r="C782" i="6"/>
  <c r="R782" i="6"/>
  <c r="T782" i="6"/>
  <c r="U782" i="6"/>
  <c r="V782" i="6"/>
  <c r="W782" i="6"/>
  <c r="Y782" i="6"/>
  <c r="M783" i="6"/>
  <c r="N783" i="6"/>
  <c r="O783" i="6"/>
  <c r="Q783" i="6"/>
  <c r="C783" i="6"/>
  <c r="R783" i="6"/>
  <c r="T783" i="6"/>
  <c r="U783" i="6"/>
  <c r="V783" i="6"/>
  <c r="W783" i="6"/>
  <c r="Y783" i="6"/>
  <c r="M784" i="6"/>
  <c r="N784" i="6"/>
  <c r="O784" i="6"/>
  <c r="Q784" i="6"/>
  <c r="C784" i="6"/>
  <c r="R784" i="6"/>
  <c r="T784" i="6"/>
  <c r="U784" i="6"/>
  <c r="V784" i="6"/>
  <c r="W784" i="6"/>
  <c r="Y784" i="6"/>
  <c r="M785" i="6"/>
  <c r="N785" i="6"/>
  <c r="O785" i="6"/>
  <c r="Q785" i="6"/>
  <c r="C785" i="6"/>
  <c r="R785" i="6"/>
  <c r="T785" i="6"/>
  <c r="U785" i="6"/>
  <c r="V785" i="6"/>
  <c r="W785" i="6"/>
  <c r="Y785" i="6"/>
  <c r="M786" i="6"/>
  <c r="N786" i="6"/>
  <c r="O786" i="6"/>
  <c r="Q786" i="6"/>
  <c r="C786" i="6"/>
  <c r="R786" i="6"/>
  <c r="T786" i="6"/>
  <c r="U786" i="6"/>
  <c r="V786" i="6"/>
  <c r="W786" i="6"/>
  <c r="Y786" i="6"/>
  <c r="I98" i="6"/>
  <c r="I99" i="6"/>
  <c r="I101" i="6"/>
  <c r="I102" i="6"/>
  <c r="I103" i="6"/>
  <c r="I100" i="6"/>
  <c r="Y98" i="6"/>
  <c r="Y99" i="6"/>
  <c r="Y100" i="6"/>
  <c r="Y101" i="6"/>
  <c r="Y102" i="6"/>
  <c r="Y103" i="6"/>
  <c r="C1091" i="6"/>
  <c r="T1091" i="6"/>
  <c r="U1091" i="6"/>
  <c r="V1091" i="6"/>
  <c r="W1091" i="6"/>
  <c r="X1091" i="6"/>
  <c r="Y1091" i="6"/>
  <c r="C1084" i="6"/>
  <c r="T1084" i="6"/>
  <c r="U1084" i="6"/>
  <c r="V1084" i="6"/>
  <c r="W1084" i="6"/>
  <c r="X1084" i="6"/>
  <c r="Y1084" i="6"/>
  <c r="C1082" i="6"/>
  <c r="T1082" i="6"/>
  <c r="U1082" i="6"/>
  <c r="V1082" i="6"/>
  <c r="W1082" i="6"/>
  <c r="X1082" i="6"/>
  <c r="Y1082" i="6"/>
  <c r="C1081" i="6"/>
  <c r="T1081" i="6"/>
  <c r="U1081" i="6"/>
  <c r="V1081" i="6"/>
  <c r="W1081" i="6"/>
  <c r="X1081" i="6"/>
  <c r="Y1081" i="6"/>
  <c r="C1080" i="6"/>
  <c r="T1080" i="6"/>
  <c r="U1080" i="6"/>
  <c r="V1080" i="6"/>
  <c r="W1080" i="6"/>
  <c r="X1080" i="6"/>
  <c r="Y1080" i="6"/>
  <c r="C1079" i="6"/>
  <c r="T1079" i="6"/>
  <c r="U1079" i="6"/>
  <c r="V1079" i="6"/>
  <c r="W1079" i="6"/>
  <c r="X1079" i="6"/>
  <c r="Y1079" i="6"/>
  <c r="C1078" i="6"/>
  <c r="T1078" i="6"/>
  <c r="U1078" i="6"/>
  <c r="V1078" i="6"/>
  <c r="W1078" i="6"/>
  <c r="X1078" i="6"/>
  <c r="Y1078" i="6"/>
  <c r="Q1079" i="6"/>
  <c r="R1079" i="6"/>
  <c r="O1079" i="6"/>
  <c r="N1079" i="6"/>
  <c r="M1079" i="6"/>
  <c r="Q243" i="6"/>
  <c r="R243" i="6"/>
  <c r="Q237" i="6"/>
  <c r="R237" i="6"/>
  <c r="Q239" i="6"/>
  <c r="R239" i="6"/>
  <c r="Q1084" i="6"/>
  <c r="R1084" i="6"/>
  <c r="O1084" i="6"/>
  <c r="N1084" i="6"/>
  <c r="M1084" i="6"/>
  <c r="M1091" i="6"/>
  <c r="N1091" i="6"/>
  <c r="O1091" i="6"/>
  <c r="Q1091" i="6"/>
  <c r="R1091" i="6"/>
  <c r="Q238" i="6"/>
  <c r="R238" i="6"/>
  <c r="Q240" i="6"/>
  <c r="R240" i="6"/>
  <c r="Q241" i="6"/>
  <c r="R241" i="6"/>
  <c r="Q244" i="6"/>
  <c r="R244" i="6"/>
  <c r="M1078" i="6"/>
  <c r="N1078" i="6"/>
  <c r="O1078" i="6"/>
  <c r="Q1078" i="6"/>
  <c r="R1078" i="6"/>
  <c r="M1080" i="6"/>
  <c r="N1080" i="6"/>
  <c r="O1080" i="6"/>
  <c r="Q1080" i="6"/>
  <c r="R1080" i="6"/>
  <c r="M1081" i="6"/>
  <c r="N1081" i="6"/>
  <c r="O1081" i="6"/>
  <c r="Q1081" i="6"/>
  <c r="R1081" i="6"/>
  <c r="M1082" i="6"/>
  <c r="N1082" i="6"/>
  <c r="O1082" i="6"/>
  <c r="Q1082" i="6"/>
  <c r="R1082" i="6"/>
  <c r="Y237" i="6"/>
  <c r="Y238" i="6"/>
  <c r="Y239" i="6"/>
  <c r="Y240" i="6"/>
  <c r="Y241" i="6"/>
  <c r="Y243" i="6"/>
  <c r="Y244" i="6"/>
  <c r="Y242" i="6"/>
  <c r="Q1093" i="6"/>
  <c r="C1093" i="6"/>
  <c r="R1093" i="6"/>
  <c r="O1093" i="6"/>
  <c r="N1093" i="6"/>
  <c r="M1093" i="6"/>
  <c r="Q242" i="6"/>
  <c r="R242" i="6"/>
  <c r="T1093" i="6"/>
  <c r="U1093" i="6"/>
  <c r="V1093" i="6"/>
  <c r="W1093" i="6"/>
  <c r="X1093" i="6"/>
  <c r="Y1093" i="6"/>
  <c r="AV236" i="6"/>
  <c r="AV237" i="6"/>
  <c r="AV238" i="6"/>
  <c r="AV239" i="6"/>
  <c r="AV240" i="6"/>
  <c r="AV241" i="6"/>
  <c r="AV242" i="6"/>
  <c r="AV243" i="6"/>
  <c r="AV244" i="6"/>
  <c r="AV245" i="6"/>
  <c r="I77" i="10"/>
  <c r="I76" i="10"/>
  <c r="I75" i="10"/>
  <c r="M53" i="8"/>
  <c r="Q245" i="6"/>
  <c r="R245" i="6"/>
  <c r="AU236" i="6"/>
  <c r="AU237" i="6"/>
  <c r="AU238" i="6"/>
  <c r="AU239" i="6"/>
  <c r="AU240" i="6"/>
  <c r="AU241" i="6"/>
  <c r="AU242" i="6"/>
  <c r="AU243" i="6"/>
  <c r="AU244" i="6"/>
  <c r="AU245" i="6"/>
  <c r="G77" i="10"/>
  <c r="G76" i="10"/>
  <c r="G75" i="10"/>
  <c r="F54" i="7"/>
  <c r="J54" i="7"/>
  <c r="G55" i="7"/>
  <c r="F55" i="7"/>
  <c r="Y245" i="6"/>
  <c r="Y236" i="6"/>
  <c r="Q236" i="6"/>
  <c r="R236" i="6"/>
  <c r="M1083" i="6"/>
  <c r="N1083" i="6"/>
  <c r="O1083" i="6"/>
  <c r="Q1083" i="6"/>
  <c r="C1083" i="6"/>
  <c r="R1083" i="6"/>
  <c r="T1083" i="6"/>
  <c r="U1083" i="6"/>
  <c r="V1083" i="6"/>
  <c r="W1083" i="6"/>
  <c r="X1083" i="6"/>
  <c r="Y1083" i="6"/>
  <c r="D74" i="3"/>
  <c r="F74" i="3"/>
  <c r="G74" i="3"/>
  <c r="H74" i="3"/>
  <c r="C1108" i="6"/>
  <c r="T1108" i="6"/>
  <c r="U1108" i="6"/>
  <c r="V1108" i="6"/>
  <c r="W1108" i="6"/>
  <c r="X1108" i="6"/>
  <c r="Y1108" i="6"/>
  <c r="C1107" i="6"/>
  <c r="T1107" i="6"/>
  <c r="U1107" i="6"/>
  <c r="V1107" i="6"/>
  <c r="W1107" i="6"/>
  <c r="X1107" i="6"/>
  <c r="Y1107" i="6"/>
  <c r="C1106" i="6"/>
  <c r="T1106" i="6"/>
  <c r="U1106" i="6"/>
  <c r="V1106" i="6"/>
  <c r="W1106" i="6"/>
  <c r="X1106" i="6"/>
  <c r="Y1106" i="6"/>
  <c r="C1105" i="6"/>
  <c r="T1105" i="6"/>
  <c r="U1105" i="6"/>
  <c r="V1105" i="6"/>
  <c r="W1105" i="6"/>
  <c r="X1105" i="6"/>
  <c r="Y1105" i="6"/>
  <c r="C1104" i="6"/>
  <c r="T1104" i="6"/>
  <c r="U1104" i="6"/>
  <c r="V1104" i="6"/>
  <c r="W1104" i="6"/>
  <c r="X1104" i="6"/>
  <c r="Y1104" i="6"/>
  <c r="C1103" i="6"/>
  <c r="T1103" i="6"/>
  <c r="U1103" i="6"/>
  <c r="V1103" i="6"/>
  <c r="W1103" i="6"/>
  <c r="X1103" i="6"/>
  <c r="Y1103" i="6"/>
  <c r="C1102" i="6"/>
  <c r="T1102" i="6"/>
  <c r="U1102" i="6"/>
  <c r="V1102" i="6"/>
  <c r="W1102" i="6"/>
  <c r="X1102" i="6"/>
  <c r="Y1102" i="6"/>
  <c r="C1101" i="6"/>
  <c r="T1101" i="6"/>
  <c r="U1101" i="6"/>
  <c r="V1101" i="6"/>
  <c r="W1101" i="6"/>
  <c r="X1101" i="6"/>
  <c r="Y1101" i="6"/>
  <c r="C1100" i="6"/>
  <c r="T1100" i="6"/>
  <c r="U1100" i="6"/>
  <c r="V1100" i="6"/>
  <c r="W1100" i="6"/>
  <c r="X1100" i="6"/>
  <c r="Y1100" i="6"/>
  <c r="C1099" i="6"/>
  <c r="T1099" i="6"/>
  <c r="U1099" i="6"/>
  <c r="V1099" i="6"/>
  <c r="W1099" i="6"/>
  <c r="X1099" i="6"/>
  <c r="Y1099" i="6"/>
  <c r="C1098" i="6"/>
  <c r="T1098" i="6"/>
  <c r="U1098" i="6"/>
  <c r="V1098" i="6"/>
  <c r="W1098" i="6"/>
  <c r="X1098" i="6"/>
  <c r="Y1098" i="6"/>
  <c r="C1097" i="6"/>
  <c r="T1097" i="6"/>
  <c r="U1097" i="6"/>
  <c r="V1097" i="6"/>
  <c r="W1097" i="6"/>
  <c r="X1097" i="6"/>
  <c r="Y1097" i="6"/>
  <c r="C1096" i="6"/>
  <c r="T1096" i="6"/>
  <c r="U1096" i="6"/>
  <c r="V1096" i="6"/>
  <c r="W1096" i="6"/>
  <c r="X1096" i="6"/>
  <c r="Y1096" i="6"/>
  <c r="C1095" i="6"/>
  <c r="T1095" i="6"/>
  <c r="U1095" i="6"/>
  <c r="V1095" i="6"/>
  <c r="W1095" i="6"/>
  <c r="X1095" i="6"/>
  <c r="Y1095" i="6"/>
  <c r="C1094" i="6"/>
  <c r="T1094" i="6"/>
  <c r="U1094" i="6"/>
  <c r="V1094" i="6"/>
  <c r="W1094" i="6"/>
  <c r="X1094" i="6"/>
  <c r="Y1094" i="6"/>
  <c r="C1092" i="6"/>
  <c r="T1092" i="6"/>
  <c r="U1092" i="6"/>
  <c r="V1092" i="6"/>
  <c r="W1092" i="6"/>
  <c r="X1092" i="6"/>
  <c r="Y1092" i="6"/>
  <c r="C1090" i="6"/>
  <c r="T1090" i="6"/>
  <c r="U1090" i="6"/>
  <c r="V1090" i="6"/>
  <c r="W1090" i="6"/>
  <c r="X1090" i="6"/>
  <c r="Y1090" i="6"/>
  <c r="C1089" i="6"/>
  <c r="T1089" i="6"/>
  <c r="U1089" i="6"/>
  <c r="V1089" i="6"/>
  <c r="W1089" i="6"/>
  <c r="X1089" i="6"/>
  <c r="Y1089" i="6"/>
  <c r="C1088" i="6"/>
  <c r="T1088" i="6"/>
  <c r="U1088" i="6"/>
  <c r="V1088" i="6"/>
  <c r="W1088" i="6"/>
  <c r="X1088" i="6"/>
  <c r="Y1088" i="6"/>
  <c r="C1087" i="6"/>
  <c r="T1087" i="6"/>
  <c r="U1087" i="6"/>
  <c r="V1087" i="6"/>
  <c r="W1087" i="6"/>
  <c r="X1087" i="6"/>
  <c r="Y1087" i="6"/>
  <c r="C1086" i="6"/>
  <c r="T1086" i="6"/>
  <c r="U1086" i="6"/>
  <c r="V1086" i="6"/>
  <c r="W1086" i="6"/>
  <c r="X1086" i="6"/>
  <c r="Y1086" i="6"/>
  <c r="C1085" i="6"/>
  <c r="T1085" i="6"/>
  <c r="U1085" i="6"/>
  <c r="V1085" i="6"/>
  <c r="W1085" i="6"/>
  <c r="X1085" i="6"/>
  <c r="Y1085" i="6"/>
  <c r="Q1097" i="6"/>
  <c r="R1097" i="6"/>
  <c r="O1097" i="6"/>
  <c r="N1097" i="6"/>
  <c r="M1097" i="6"/>
  <c r="M1098" i="6"/>
  <c r="N1098" i="6"/>
  <c r="O1098" i="6"/>
  <c r="Q1098" i="6"/>
  <c r="R1098" i="6"/>
  <c r="Q1107" i="6"/>
  <c r="R1107" i="6"/>
  <c r="O1107" i="6"/>
  <c r="N1107" i="6"/>
  <c r="M1107" i="6"/>
  <c r="M1087" i="6"/>
  <c r="N1087" i="6"/>
  <c r="O1087" i="6"/>
  <c r="Q1087" i="6"/>
  <c r="R1087" i="6"/>
  <c r="M1088" i="6"/>
  <c r="N1088" i="6"/>
  <c r="O1088" i="6"/>
  <c r="Q1088" i="6"/>
  <c r="R1088" i="6"/>
  <c r="M1089" i="6"/>
  <c r="N1089" i="6"/>
  <c r="O1089" i="6"/>
  <c r="Q1089" i="6"/>
  <c r="R1089" i="6"/>
  <c r="M1090" i="6"/>
  <c r="N1090" i="6"/>
  <c r="O1090" i="6"/>
  <c r="Q1090" i="6"/>
  <c r="R1090" i="6"/>
  <c r="M1092" i="6"/>
  <c r="N1092" i="6"/>
  <c r="O1092" i="6"/>
  <c r="Q1092" i="6"/>
  <c r="R1092" i="6"/>
  <c r="M1095" i="6"/>
  <c r="N1095" i="6"/>
  <c r="O1095" i="6"/>
  <c r="Q1095" i="6"/>
  <c r="R1095" i="6"/>
  <c r="M1096" i="6"/>
  <c r="N1096" i="6"/>
  <c r="O1096" i="6"/>
  <c r="Q1096" i="6"/>
  <c r="R1096" i="6"/>
  <c r="M1099" i="6"/>
  <c r="N1099" i="6"/>
  <c r="O1099" i="6"/>
  <c r="Q1099" i="6"/>
  <c r="R1099" i="6"/>
  <c r="M1100" i="6"/>
  <c r="N1100" i="6"/>
  <c r="O1100" i="6"/>
  <c r="Q1100" i="6"/>
  <c r="R1100" i="6"/>
  <c r="M1101" i="6"/>
  <c r="N1101" i="6"/>
  <c r="O1101" i="6"/>
  <c r="Q1101" i="6"/>
  <c r="R1101" i="6"/>
  <c r="M1102" i="6"/>
  <c r="N1102" i="6"/>
  <c r="O1102" i="6"/>
  <c r="Q1102" i="6"/>
  <c r="R1102" i="6"/>
  <c r="M1103" i="6"/>
  <c r="N1103" i="6"/>
  <c r="O1103" i="6"/>
  <c r="Q1103" i="6"/>
  <c r="R1103" i="6"/>
  <c r="M1104" i="6"/>
  <c r="N1104" i="6"/>
  <c r="O1104" i="6"/>
  <c r="Q1104" i="6"/>
  <c r="R1104" i="6"/>
  <c r="M1105" i="6"/>
  <c r="N1105" i="6"/>
  <c r="O1105" i="6"/>
  <c r="Q1105" i="6"/>
  <c r="R1105" i="6"/>
  <c r="M1106" i="6"/>
  <c r="N1106" i="6"/>
  <c r="O1106" i="6"/>
  <c r="Q1106" i="6"/>
  <c r="R1106" i="6"/>
  <c r="M1108" i="6"/>
  <c r="N1108" i="6"/>
  <c r="O1108" i="6"/>
  <c r="Q1108" i="6"/>
  <c r="R1108" i="6"/>
  <c r="M1085" i="6"/>
  <c r="N1085" i="6"/>
  <c r="O1085" i="6"/>
  <c r="Q1085" i="6"/>
  <c r="R1085" i="6"/>
  <c r="M1086" i="6"/>
  <c r="N1086" i="6"/>
  <c r="O1086" i="6"/>
  <c r="Q1086" i="6"/>
  <c r="R1086" i="6"/>
  <c r="M1094" i="6"/>
  <c r="N1094" i="6"/>
  <c r="O1094" i="6"/>
  <c r="Q1094" i="6"/>
  <c r="R1094" i="6"/>
</calcChain>
</file>

<file path=xl/comments1.xml><?xml version="1.0" encoding="utf-8"?>
<comments xmlns="http://schemas.openxmlformats.org/spreadsheetml/2006/main">
  <authors>
    <author>Dave Leip</author>
  </authors>
  <commentList>
    <comment ref="C9" authorId="0">
      <text>
        <r>
          <rPr>
            <b/>
            <sz val="9"/>
            <color indexed="81"/>
            <rFont val="Geneva"/>
          </rPr>
          <t>Dave Leip:</t>
        </r>
        <r>
          <rPr>
            <sz val="9"/>
            <color indexed="81"/>
            <rFont val="Geneva"/>
          </rPr>
          <t xml:space="preserve">
From 100% Reporting.  No official report.</t>
        </r>
      </text>
    </comment>
    <comment ref="C18" authorId="0">
      <text>
        <r>
          <rPr>
            <b/>
            <sz val="9"/>
            <color indexed="81"/>
            <rFont val="Geneva"/>
          </rPr>
          <t>Dave Leip:</t>
        </r>
        <r>
          <rPr>
            <sz val="9"/>
            <color indexed="81"/>
            <rFont val="Geneva"/>
          </rPr>
          <t xml:space="preserve">
From "100% Reporting".  No "Official Report"
</t>
        </r>
      </text>
    </comment>
    <comment ref="G74" authorId="0">
      <text>
        <r>
          <rPr>
            <b/>
            <sz val="9"/>
            <color indexed="81"/>
            <rFont val="Geneva"/>
          </rPr>
          <t>Dave Leip:</t>
        </r>
        <r>
          <rPr>
            <sz val="9"/>
            <color indexed="81"/>
            <rFont val="Geneva"/>
          </rPr>
          <t xml:space="preserve">
Figure corrected per county official report.</t>
        </r>
      </text>
    </comment>
  </commentList>
</comments>
</file>

<file path=xl/comments2.xml><?xml version="1.0" encoding="utf-8"?>
<comments xmlns="http://schemas.openxmlformats.org/spreadsheetml/2006/main">
  <authors>
    <author>Dave Leip</author>
  </authors>
  <commentList>
    <comment ref="D1" authorId="0">
      <text>
        <r>
          <rPr>
            <b/>
            <sz val="9"/>
            <color indexed="81"/>
            <rFont val="Geneva"/>
          </rPr>
          <t>Dave Leip:</t>
        </r>
        <r>
          <rPr>
            <sz val="9"/>
            <color indexed="81"/>
            <rFont val="Geneva"/>
          </rPr>
          <t xml:space="preserve">
delegate counts are estimates based on vote results.</t>
        </r>
      </text>
    </comment>
    <comment ref="BX2" authorId="0">
      <text>
        <r>
          <rPr>
            <b/>
            <sz val="9"/>
            <color indexed="81"/>
            <rFont val="Geneva"/>
          </rPr>
          <t>Dave Leip:</t>
        </r>
        <r>
          <rPr>
            <sz val="9"/>
            <color indexed="81"/>
            <rFont val="Geneva"/>
          </rPr>
          <t xml:space="preserve">
State-run = 0
Party-run = 1</t>
        </r>
      </text>
    </comment>
    <comment ref="BY2" authorId="0">
      <text>
        <r>
          <rPr>
            <b/>
            <sz val="9"/>
            <color indexed="81"/>
            <rFont val="Geneva"/>
          </rPr>
          <t>Dave Leip:</t>
        </r>
        <r>
          <rPr>
            <sz val="9"/>
            <color indexed="81"/>
            <rFont val="Geneva"/>
          </rPr>
          <t xml:space="preserve">
Allowed Voters</t>
        </r>
      </text>
    </comment>
    <comment ref="BZ2" authorId="0">
      <text>
        <r>
          <rPr>
            <b/>
            <sz val="9"/>
            <color indexed="81"/>
            <rFont val="Geneva"/>
          </rPr>
          <t>Dave Leip:</t>
        </r>
        <r>
          <rPr>
            <sz val="9"/>
            <color indexed="81"/>
            <rFont val="Geneva"/>
          </rPr>
          <t xml:space="preserve">
Allocated Delegates from this contest</t>
        </r>
      </text>
    </comment>
    <comment ref="CA2" authorId="0">
      <text>
        <r>
          <rPr>
            <b/>
            <sz val="9"/>
            <color indexed="81"/>
            <rFont val="Geneva"/>
          </rPr>
          <t xml:space="preserve">Dave Leip:
</t>
        </r>
        <r>
          <rPr>
            <sz val="9"/>
            <color indexed="81"/>
            <rFont val="Geneva"/>
          </rPr>
          <t>Total Delegates</t>
        </r>
      </text>
    </comment>
    <comment ref="CB2" authorId="0">
      <text>
        <r>
          <rPr>
            <b/>
            <sz val="9"/>
            <color indexed="81"/>
            <rFont val="Geneva"/>
          </rPr>
          <t>Dave Leip:</t>
        </r>
        <r>
          <rPr>
            <sz val="9"/>
            <color indexed="81"/>
            <rFont val="Geneva"/>
          </rPr>
          <t xml:space="preserve">
Method of Allocating Delegates</t>
        </r>
      </text>
    </comment>
    <comment ref="CC2" authorId="0">
      <text>
        <r>
          <rPr>
            <b/>
            <sz val="9"/>
            <color indexed="81"/>
            <rFont val="Geneva"/>
          </rPr>
          <t>Dave Leip:</t>
        </r>
        <r>
          <rPr>
            <sz val="9"/>
            <color indexed="81"/>
            <rFont val="Geneva"/>
          </rPr>
          <t xml:space="preserve">
Minimum percentage required to receive delegates</t>
        </r>
      </text>
    </comment>
    <comment ref="CB19" authorId="0">
      <text>
        <r>
          <rPr>
            <b/>
            <sz val="9"/>
            <color indexed="81"/>
            <rFont val="Geneva"/>
          </rPr>
          <t>Dave Leip:</t>
        </r>
        <r>
          <rPr>
            <sz val="9"/>
            <color indexed="81"/>
            <rFont val="Geneva"/>
          </rPr>
          <t xml:space="preserve">
Winner takes all delegates (including CD) if majority.</t>
        </r>
      </text>
    </comment>
    <comment ref="CB32" authorId="0">
      <text>
        <r>
          <rPr>
            <b/>
            <sz val="9"/>
            <color indexed="81"/>
            <rFont val="Geneva"/>
          </rPr>
          <t>Dave Leip:</t>
        </r>
        <r>
          <rPr>
            <sz val="9"/>
            <color indexed="81"/>
            <rFont val="Geneva"/>
          </rPr>
          <t xml:space="preserve">
If more than 3 candidates receive 10% of the vote in a Congressional District, the 3 highest vote getters each receive 1 delegate. If a candidate receives 67% or move of the vote in a Congressional District, that candidate receives at least 2 delegates.</t>
        </r>
      </text>
    </comment>
    <comment ref="CB35" authorId="0">
      <text>
        <r>
          <rPr>
            <b/>
            <sz val="9"/>
            <color indexed="81"/>
            <rFont val="Geneva"/>
          </rPr>
          <t>Dave Leip:</t>
        </r>
        <r>
          <rPr>
            <sz val="9"/>
            <color indexed="81"/>
            <rFont val="Geneva"/>
          </rPr>
          <t xml:space="preserve">
2/3 vote… more complex
</t>
        </r>
      </text>
    </comment>
    <comment ref="F57" authorId="0">
      <text>
        <r>
          <rPr>
            <b/>
            <sz val="9"/>
            <color indexed="81"/>
            <rFont val="Geneva"/>
          </rPr>
          <t>Dave Leip:</t>
        </r>
        <r>
          <rPr>
            <sz val="9"/>
            <color indexed="81"/>
            <rFont val="Geneva"/>
          </rPr>
          <t xml:space="preserve">
Alternates elevated after uncommitted delegated failed to comply with party rules</t>
        </r>
      </text>
    </comment>
    <comment ref="G57" authorId="0">
      <text>
        <r>
          <rPr>
            <b/>
            <sz val="9"/>
            <color indexed="81"/>
            <rFont val="Geneva"/>
          </rPr>
          <t>Dave Leip:</t>
        </r>
        <r>
          <rPr>
            <sz val="9"/>
            <color indexed="81"/>
            <rFont val="Geneva"/>
          </rPr>
          <t xml:space="preserve">
Alternates elevated after uncommitted delegated failed to comply with party rules</t>
        </r>
      </text>
    </comment>
    <comment ref="H57" authorId="0">
      <text>
        <r>
          <rPr>
            <b/>
            <sz val="9"/>
            <color indexed="81"/>
            <rFont val="Geneva"/>
          </rPr>
          <t>Dave Leip:</t>
        </r>
        <r>
          <rPr>
            <sz val="9"/>
            <color indexed="81"/>
            <rFont val="Geneva"/>
          </rPr>
          <t xml:space="preserve">
Alternates elevated after uncommitted delegated failed to comply with party rules</t>
        </r>
      </text>
    </comment>
  </commentList>
</comments>
</file>

<file path=xl/comments3.xml><?xml version="1.0" encoding="utf-8"?>
<comments xmlns="http://schemas.openxmlformats.org/spreadsheetml/2006/main">
  <authors>
    <author>Dave Leip</author>
  </authors>
  <commentList>
    <comment ref="AB1294" authorId="0">
      <text>
        <r>
          <rPr>
            <b/>
            <sz val="9"/>
            <color indexed="81"/>
            <rFont val="Geneva"/>
          </rPr>
          <t>Dave Leip:</t>
        </r>
        <r>
          <rPr>
            <sz val="9"/>
            <color indexed="81"/>
            <rFont val="Geneva"/>
          </rPr>
          <t xml:space="preserve">
Not in Official List, compiled from individual county reports.</t>
        </r>
      </text>
    </comment>
    <comment ref="W1393" authorId="0">
      <text>
        <r>
          <rPr>
            <b/>
            <sz val="9"/>
            <color indexed="81"/>
            <rFont val="Geneva"/>
          </rPr>
          <t>Dave Leip:</t>
        </r>
        <r>
          <rPr>
            <sz val="9"/>
            <color indexed="81"/>
            <rFont val="Geneva"/>
          </rPr>
          <t xml:space="preserve">
Officially, all Carson votes were moved to "Void".  Kept here since they were votes cast.</t>
        </r>
      </text>
    </comment>
    <comment ref="AB2520" authorId="0">
      <text>
        <r>
          <rPr>
            <b/>
            <sz val="9"/>
            <color indexed="81"/>
            <rFont val="Geneva"/>
          </rPr>
          <t>Dave Leip:</t>
        </r>
        <r>
          <rPr>
            <sz val="9"/>
            <color indexed="81"/>
            <rFont val="Geneva"/>
          </rPr>
          <t xml:space="preserve">
Partial list from individual counties.  Not included in statwide report.</t>
        </r>
      </text>
    </comment>
    <comment ref="R2696" authorId="0">
      <text>
        <r>
          <rPr>
            <b/>
            <sz val="9"/>
            <color indexed="81"/>
            <rFont val="Geneva"/>
          </rPr>
          <t>Dave Leip:</t>
        </r>
        <r>
          <rPr>
            <sz val="9"/>
            <color indexed="81"/>
            <rFont val="Geneva"/>
          </rPr>
          <t xml:space="preserve">
District data from preliminary report.  Total data from "Final Numbers"</t>
        </r>
      </text>
    </comment>
    <comment ref="R2915" authorId="0">
      <text>
        <r>
          <rPr>
            <b/>
            <sz val="9"/>
            <color indexed="81"/>
            <rFont val="Geneva"/>
          </rPr>
          <t>Dave Leip:</t>
        </r>
        <r>
          <rPr>
            <sz val="9"/>
            <color indexed="81"/>
            <rFont val="Geneva"/>
          </rPr>
          <t xml:space="preserve">
Partial county data from initial results.  Not available in final published data.
</t>
        </r>
      </text>
    </comment>
  </commentList>
</comments>
</file>

<file path=xl/comments4.xml><?xml version="1.0" encoding="utf-8"?>
<comments xmlns="http://schemas.openxmlformats.org/spreadsheetml/2006/main">
  <authors>
    <author>Dave Leip</author>
  </authors>
  <commentList>
    <comment ref="A184" authorId="0">
      <text>
        <r>
          <rPr>
            <b/>
            <sz val="9"/>
            <color indexed="81"/>
            <rFont val="Geneva"/>
          </rPr>
          <t>Dave Leip:</t>
        </r>
        <r>
          <rPr>
            <sz val="9"/>
            <color indexed="81"/>
            <rFont val="Geneva"/>
          </rPr>
          <t xml:space="preserve">
Includes Aurora</t>
        </r>
      </text>
    </comment>
    <comment ref="A217" authorId="0">
      <text>
        <r>
          <rPr>
            <b/>
            <sz val="9"/>
            <color indexed="81"/>
            <rFont val="Geneva"/>
          </rPr>
          <t>Dave Leip:</t>
        </r>
        <r>
          <rPr>
            <sz val="9"/>
            <color indexed="81"/>
            <rFont val="Geneva"/>
          </rPr>
          <t xml:space="preserve">
Includes E Plantation</t>
        </r>
      </text>
    </comment>
    <comment ref="A611" authorId="0">
      <text>
        <r>
          <rPr>
            <b/>
            <sz val="9"/>
            <color indexed="81"/>
            <rFont val="Geneva"/>
          </rPr>
          <t>Dave Leip:</t>
        </r>
        <r>
          <rPr>
            <sz val="9"/>
            <color indexed="81"/>
            <rFont val="Geneva"/>
          </rPr>
          <t xml:space="preserve">
Includes Deer Isle</t>
        </r>
      </text>
    </comment>
  </commentList>
</comments>
</file>

<file path=xl/comments5.xml><?xml version="1.0" encoding="utf-8"?>
<comments xmlns="http://schemas.openxmlformats.org/spreadsheetml/2006/main">
  <authors>
    <author>Dave Leip</author>
  </authors>
  <commentList>
    <comment ref="AA391" authorId="0">
      <text>
        <r>
          <rPr>
            <b/>
            <sz val="9"/>
            <color indexed="81"/>
            <rFont val="Geneva"/>
          </rPr>
          <t>Dave Leip:</t>
        </r>
        <r>
          <rPr>
            <sz val="9"/>
            <color indexed="81"/>
            <rFont val="Geneva"/>
          </rPr>
          <t xml:space="preserve">
congressional district delegates were voted for on a separate ballot line than the at-large delegates.</t>
        </r>
      </text>
    </comment>
    <comment ref="I532" authorId="0">
      <text>
        <r>
          <rPr>
            <b/>
            <sz val="9"/>
            <color indexed="81"/>
            <rFont val="Geneva"/>
          </rPr>
          <t>Dave Leip:</t>
        </r>
        <r>
          <rPr>
            <sz val="9"/>
            <color indexed="81"/>
            <rFont val="Geneva"/>
          </rPr>
          <t xml:space="preserve">
Note: All delegates are directly elected on a separate ballot.</t>
        </r>
      </text>
    </comment>
  </commentList>
</comments>
</file>

<file path=xl/comments6.xml><?xml version="1.0" encoding="utf-8"?>
<comments xmlns="http://schemas.openxmlformats.org/spreadsheetml/2006/main">
  <authors>
    <author>Dave Leip</author>
  </authors>
  <commentList>
    <comment ref="B1" authorId="0">
      <text>
        <r>
          <rPr>
            <b/>
            <sz val="9"/>
            <color indexed="81"/>
            <rFont val="Geneva"/>
          </rPr>
          <t>Dave Leip:</t>
        </r>
        <r>
          <rPr>
            <sz val="9"/>
            <color indexed="81"/>
            <rFont val="Geneva"/>
          </rPr>
          <t xml:space="preserve">
County Source</t>
        </r>
      </text>
    </comment>
    <comment ref="C1" authorId="0">
      <text>
        <r>
          <rPr>
            <b/>
            <sz val="9"/>
            <color indexed="81"/>
            <rFont val="Geneva"/>
          </rPr>
          <t>Dave Leip:</t>
        </r>
        <r>
          <rPr>
            <sz val="9"/>
            <color indexed="81"/>
            <rFont val="Geneva"/>
          </rPr>
          <t xml:space="preserve">
Ballots cast data source</t>
        </r>
      </text>
    </comment>
    <comment ref="D1" authorId="0">
      <text>
        <r>
          <rPr>
            <b/>
            <sz val="9"/>
            <color indexed="81"/>
            <rFont val="Geneva"/>
          </rPr>
          <t>Dave Leip:</t>
        </r>
        <r>
          <rPr>
            <sz val="9"/>
            <color indexed="81"/>
            <rFont val="Geneva"/>
          </rPr>
          <t xml:space="preserve">
Township data source</t>
        </r>
      </text>
    </comment>
    <comment ref="E1" authorId="0">
      <text>
        <r>
          <rPr>
            <b/>
            <sz val="9"/>
            <color indexed="81"/>
            <rFont val="Geneva"/>
          </rPr>
          <t>Dave Leip:</t>
        </r>
        <r>
          <rPr>
            <sz val="9"/>
            <color indexed="81"/>
            <rFont val="Geneva"/>
          </rPr>
          <t xml:space="preserve">
Registration data source</t>
        </r>
      </text>
    </comment>
    <comment ref="F1" authorId="0">
      <text>
        <r>
          <rPr>
            <b/>
            <sz val="9"/>
            <color indexed="81"/>
            <rFont val="Geneva"/>
          </rPr>
          <t>Dave Leip:</t>
        </r>
        <r>
          <rPr>
            <sz val="9"/>
            <color indexed="81"/>
            <rFont val="Geneva"/>
          </rPr>
          <t xml:space="preserve">
Web Page, Official Abstract, Statement of Vote, etc.</t>
        </r>
      </text>
    </comment>
    <comment ref="K1" authorId="0">
      <text>
        <r>
          <rPr>
            <b/>
            <sz val="9"/>
            <color indexed="81"/>
            <rFont val="Geneva"/>
          </rPr>
          <t>Dave Leip:</t>
        </r>
        <r>
          <rPr>
            <sz val="9"/>
            <color indexed="81"/>
            <rFont val="Geneva"/>
          </rPr>
          <t xml:space="preserve">
write "comp." if the source is compiled by the author, else write "X"</t>
        </r>
      </text>
    </comment>
    <comment ref="Q1" authorId="0">
      <text>
        <r>
          <rPr>
            <b/>
            <sz val="9"/>
            <color indexed="81"/>
            <rFont val="Geneva"/>
          </rPr>
          <t>Dave Leip:</t>
        </r>
        <r>
          <rPr>
            <sz val="9"/>
            <color indexed="81"/>
            <rFont val="Geneva"/>
          </rPr>
          <t xml:space="preserve">
The date on the publication</t>
        </r>
      </text>
    </comment>
    <comment ref="T1" authorId="0">
      <text>
        <r>
          <rPr>
            <b/>
            <sz val="9"/>
            <color indexed="81"/>
            <rFont val="Geneva"/>
          </rPr>
          <t>Dave Leip:</t>
        </r>
        <r>
          <rPr>
            <sz val="9"/>
            <color indexed="81"/>
            <rFont val="Geneva"/>
          </rPr>
          <t xml:space="preserve">
for web pages, when was the page accessed?</t>
        </r>
      </text>
    </comment>
    <comment ref="U1" authorId="0">
      <text>
        <r>
          <rPr>
            <b/>
            <sz val="9"/>
            <color indexed="81"/>
            <rFont val="Geneva"/>
          </rPr>
          <t>Dave Leip:</t>
        </r>
        <r>
          <rPr>
            <sz val="9"/>
            <color indexed="81"/>
            <rFont val="Geneva"/>
          </rPr>
          <t xml:space="preserve">
W for Web page, D for Document</t>
        </r>
      </text>
    </comment>
  </commentList>
</comments>
</file>

<file path=xl/sharedStrings.xml><?xml version="1.0" encoding="utf-8"?>
<sst xmlns="http://schemas.openxmlformats.org/spreadsheetml/2006/main" count="29218" uniqueCount="3596">
  <si>
    <t>Dyer Brook</t>
  </si>
  <si>
    <t>Curry</t>
  </si>
  <si>
    <t>TX</t>
  </si>
  <si>
    <t>Arizona</t>
  </si>
  <si>
    <t>Yellowstone</t>
  </si>
  <si>
    <t>Refugio</t>
  </si>
  <si>
    <t>Marlboro</t>
  </si>
  <si>
    <t>Cecil</t>
  </si>
  <si>
    <t>Shrewsbury</t>
  </si>
  <si>
    <t>McCurtain</t>
  </si>
  <si>
    <t>Presidential Home State</t>
  </si>
  <si>
    <t>Cherokee</t>
  </si>
  <si>
    <t>Villalba</t>
  </si>
  <si>
    <t>Yabucoa</t>
  </si>
  <si>
    <t>TN</t>
  </si>
  <si>
    <t>Carlton</t>
  </si>
  <si>
    <t>Sioux</t>
  </si>
  <si>
    <t>Barnwell</t>
  </si>
  <si>
    <t>Beaufort</t>
  </si>
  <si>
    <t>Fairfield</t>
  </si>
  <si>
    <t>Caswell</t>
  </si>
  <si>
    <t>Haywood</t>
  </si>
  <si>
    <t>Neosho</t>
  </si>
  <si>
    <t>Stearns</t>
  </si>
  <si>
    <t>Waterbury</t>
  </si>
  <si>
    <t>Kearny</t>
  </si>
  <si>
    <t>Rusk</t>
  </si>
  <si>
    <t>District 14</t>
  </si>
  <si>
    <t>West Warwick</t>
  </si>
  <si>
    <t>Westerly</t>
  </si>
  <si>
    <t>Fayette</t>
  </si>
  <si>
    <t>Woolwich</t>
  </si>
  <si>
    <t>Cataño</t>
  </si>
  <si>
    <t>Arenac</t>
  </si>
  <si>
    <t>Pettis</t>
  </si>
  <si>
    <t>Issaquena</t>
  </si>
  <si>
    <t>East Kingston</t>
  </si>
  <si>
    <t>Taliaferro</t>
  </si>
  <si>
    <t>Moscow</t>
  </si>
  <si>
    <t>Carrabassett Valley</t>
  </si>
  <si>
    <t>Carthage</t>
  </si>
  <si>
    <t>McLeod</t>
  </si>
  <si>
    <t>Williamson</t>
  </si>
  <si>
    <t>Springfield</t>
  </si>
  <si>
    <t>Wilkinson</t>
  </si>
  <si>
    <t>Kimble</t>
  </si>
  <si>
    <t>Morton</t>
  </si>
  <si>
    <t>National Political Party</t>
  </si>
  <si>
    <t>Santa Cruz</t>
  </si>
  <si>
    <t>T17 R5</t>
  </si>
  <si>
    <t>District 10</t>
  </si>
  <si>
    <t>Manatee</t>
  </si>
  <si>
    <t>Yavapai CD1</t>
  </si>
  <si>
    <t>San Germán</t>
  </si>
  <si>
    <t>Gilsum</t>
  </si>
  <si>
    <t>Goffstown</t>
  </si>
  <si>
    <t>Collingsworth</t>
  </si>
  <si>
    <t>Closest States</t>
  </si>
  <si>
    <t>Carmel</t>
  </si>
  <si>
    <t>Location</t>
  </si>
  <si>
    <t>Purchase</t>
  </si>
  <si>
    <t>Maunabo</t>
  </si>
  <si>
    <t>U</t>
  </si>
  <si>
    <t>Hinsdale</t>
  </si>
  <si>
    <t>Barkhamsted</t>
  </si>
  <si>
    <t>Ben Hill</t>
  </si>
  <si>
    <t>Wentworth's</t>
  </si>
  <si>
    <t>Write-ins</t>
  </si>
  <si>
    <t>Dartmouth</t>
  </si>
  <si>
    <t>Kensington</t>
  </si>
  <si>
    <t>East Machias</t>
  </si>
  <si>
    <t>Maricopa CD5</t>
  </si>
  <si>
    <t>Limited</t>
  </si>
  <si>
    <t>Limited CD1</t>
  </si>
  <si>
    <t>Limited CD2</t>
  </si>
  <si>
    <t>Popular Vote</t>
  </si>
  <si>
    <t>Epsom</t>
  </si>
  <si>
    <t>Judith Basin</t>
  </si>
  <si>
    <t>Mono</t>
  </si>
  <si>
    <t>Ellington</t>
  </si>
  <si>
    <t>Clearwater</t>
  </si>
  <si>
    <t>Gem</t>
  </si>
  <si>
    <t>Windsor Locks</t>
  </si>
  <si>
    <t>Gilmanton</t>
  </si>
  <si>
    <t>Fluvanna</t>
  </si>
  <si>
    <t>Ionia</t>
  </si>
  <si>
    <t>Total</t>
  </si>
  <si>
    <t>McKenzie</t>
  </si>
  <si>
    <t>West Virginia Secretary of State</t>
  </si>
  <si>
    <t>Harris</t>
  </si>
  <si>
    <t>SD</t>
  </si>
  <si>
    <t>Oconto</t>
  </si>
  <si>
    <t>Shoreham</t>
  </si>
  <si>
    <t>Willington</t>
  </si>
  <si>
    <t>Haverhill</t>
  </si>
  <si>
    <t>Hawley</t>
  </si>
  <si>
    <t>Central Falls</t>
  </si>
  <si>
    <t>Clark</t>
  </si>
  <si>
    <t>Multnomah CD5</t>
  </si>
  <si>
    <t>Muscatine</t>
  </si>
  <si>
    <t>Pulaski</t>
  </si>
  <si>
    <t>Goshen</t>
  </si>
  <si>
    <t>Worthington</t>
  </si>
  <si>
    <t>Hardin</t>
  </si>
  <si>
    <t>Dooly</t>
  </si>
  <si>
    <t>Moody</t>
  </si>
  <si>
    <t>District 21</t>
  </si>
  <si>
    <t>Margin (%)</t>
  </si>
  <si>
    <t>Killingworth</t>
  </si>
  <si>
    <t>Davidson</t>
  </si>
  <si>
    <t>Meeker</t>
  </si>
  <si>
    <t>Anne Arundel CD3</t>
  </si>
  <si>
    <t>Green Lake</t>
  </si>
  <si>
    <t>Mille Lacs</t>
  </si>
  <si>
    <t>Counties</t>
  </si>
  <si>
    <t>Menifee</t>
  </si>
  <si>
    <t>Jay</t>
  </si>
  <si>
    <t>Burleson</t>
  </si>
  <si>
    <t>Hillsborough</t>
  </si>
  <si>
    <t>Middleton</t>
  </si>
  <si>
    <t>Alexander</t>
  </si>
  <si>
    <t>Treutlen</t>
  </si>
  <si>
    <t>Las Piedras</t>
  </si>
  <si>
    <t>Loíza</t>
  </si>
  <si>
    <t>Alcorn</t>
  </si>
  <si>
    <t>Piscataquis</t>
  </si>
  <si>
    <t>Green</t>
  </si>
  <si>
    <t>Cattaraugus</t>
  </si>
  <si>
    <t>Bath</t>
  </si>
  <si>
    <t>Harvard</t>
  </si>
  <si>
    <t>Edgecomb</t>
  </si>
  <si>
    <t>Errol</t>
  </si>
  <si>
    <t>Scotts Bluff</t>
  </si>
  <si>
    <t>Stamford</t>
  </si>
  <si>
    <t>North Providence</t>
  </si>
  <si>
    <t>Baltimore County CD2</t>
  </si>
  <si>
    <t>CT</t>
  </si>
  <si>
    <t>WY</t>
  </si>
  <si>
    <t>Harwinton</t>
  </si>
  <si>
    <t>Venango</t>
  </si>
  <si>
    <t>Lyndeborough</t>
  </si>
  <si>
    <t>Eastford</t>
  </si>
  <si>
    <t>East Windsor</t>
  </si>
  <si>
    <t>Chickasaw</t>
  </si>
  <si>
    <t>Ocean</t>
  </si>
  <si>
    <t>Lafourche</t>
  </si>
  <si>
    <t>LaSalle</t>
  </si>
  <si>
    <t>Person</t>
  </si>
  <si>
    <t>Ada CD1</t>
  </si>
  <si>
    <t>Montmorency</t>
  </si>
  <si>
    <t>Wharton</t>
  </si>
  <si>
    <t>Winona</t>
  </si>
  <si>
    <t>Mecosta</t>
  </si>
  <si>
    <t>Perry</t>
  </si>
  <si>
    <t>Saluda</t>
  </si>
  <si>
    <t>Shelton</t>
  </si>
  <si>
    <t>Baltimore County CD3</t>
  </si>
  <si>
    <t>Dakota CD4</t>
  </si>
  <si>
    <t>Somers</t>
  </si>
  <si>
    <t>Montville</t>
  </si>
  <si>
    <t>Madrid</t>
  </si>
  <si>
    <t>Steuben</t>
  </si>
  <si>
    <t>Sullivan</t>
  </si>
  <si>
    <t>Leavenworth</t>
  </si>
  <si>
    <t>Colrain</t>
  </si>
  <si>
    <t>Cayey</t>
  </si>
  <si>
    <t>Medina</t>
  </si>
  <si>
    <t>Waldoboro</t>
  </si>
  <si>
    <t>Phippsburg</t>
  </si>
  <si>
    <t>Torrance</t>
  </si>
  <si>
    <t>Seekonk</t>
  </si>
  <si>
    <t>Chisago</t>
  </si>
  <si>
    <t>Overton</t>
  </si>
  <si>
    <t>Angelina</t>
  </si>
  <si>
    <t>Worth</t>
  </si>
  <si>
    <t>Guernsey</t>
  </si>
  <si>
    <t>Pawnee</t>
  </si>
  <si>
    <t>St. George</t>
  </si>
  <si>
    <t>Erie</t>
  </si>
  <si>
    <t>Loup</t>
  </si>
  <si>
    <t>Winkler</t>
  </si>
  <si>
    <t>Yoakum</t>
  </si>
  <si>
    <t>Millis</t>
  </si>
  <si>
    <t>Palermo</t>
  </si>
  <si>
    <t>Rockwall</t>
  </si>
  <si>
    <t>Tucker</t>
  </si>
  <si>
    <t>Bridgton</t>
  </si>
  <si>
    <t>Santa Clara</t>
  </si>
  <si>
    <t>Noble</t>
  </si>
  <si>
    <t>Illinois</t>
  </si>
  <si>
    <t>Woodward</t>
  </si>
  <si>
    <t>IL</t>
  </si>
  <si>
    <t>Lanier</t>
  </si>
  <si>
    <t>Gordon</t>
  </si>
  <si>
    <t>Modoc</t>
  </si>
  <si>
    <t>North Dakota Republican Party</t>
  </si>
  <si>
    <t>District 23</t>
  </si>
  <si>
    <t>Columbia Falls</t>
  </si>
  <si>
    <t>VA</t>
  </si>
  <si>
    <t>Nelson</t>
  </si>
  <si>
    <t>Spink</t>
  </si>
  <si>
    <t>AR</t>
  </si>
  <si>
    <t>California</t>
  </si>
  <si>
    <t>CA</t>
  </si>
  <si>
    <t>Hennepin CD3</t>
  </si>
  <si>
    <t>Chippewa</t>
  </si>
  <si>
    <t>Middleborough</t>
  </si>
  <si>
    <t>Clarendon</t>
  </si>
  <si>
    <t>Orocovis</t>
  </si>
  <si>
    <t>Barrington</t>
  </si>
  <si>
    <t>Liberty</t>
  </si>
  <si>
    <t>Fleming</t>
  </si>
  <si>
    <t>Quebradillas</t>
  </si>
  <si>
    <t>Juana Díaz</t>
  </si>
  <si>
    <t>Indian Purchase T3 T4</t>
  </si>
  <si>
    <t>McClain</t>
  </si>
  <si>
    <t>Le Sueur CD1</t>
  </si>
  <si>
    <t>Madawaska Lake</t>
  </si>
  <si>
    <t>Wexford</t>
  </si>
  <si>
    <t>Le Sueur CD2</t>
  </si>
  <si>
    <t>Ramsey CD4</t>
  </si>
  <si>
    <t>Grayson</t>
  </si>
  <si>
    <t>Presque Isle</t>
  </si>
  <si>
    <t>Lincoln</t>
  </si>
  <si>
    <t>Peoria</t>
  </si>
  <si>
    <t>Tyler</t>
  </si>
  <si>
    <t>Kerr</t>
  </si>
  <si>
    <t>Wallowa</t>
  </si>
  <si>
    <t>Norman</t>
  </si>
  <si>
    <t>Sequoyah</t>
  </si>
  <si>
    <t>Todd</t>
  </si>
  <si>
    <t>St. Martin</t>
  </si>
  <si>
    <t>Baltimore County CD1</t>
  </si>
  <si>
    <t>Taney</t>
  </si>
  <si>
    <t>Carteret</t>
  </si>
  <si>
    <t>San Jacinto</t>
  </si>
  <si>
    <t>Berkshire</t>
  </si>
  <si>
    <t>Jerome</t>
  </si>
  <si>
    <t>Kootenai</t>
  </si>
  <si>
    <t>Clayton</t>
  </si>
  <si>
    <t>Newburyport</t>
  </si>
  <si>
    <t>St. John the Baptist</t>
  </si>
  <si>
    <t>Maine Republican Party</t>
  </si>
  <si>
    <t>Sheldon</t>
  </si>
  <si>
    <t>Pipestone</t>
  </si>
  <si>
    <t>Wallagrass</t>
  </si>
  <si>
    <t>Spokane</t>
  </si>
  <si>
    <t>Dallas</t>
  </si>
  <si>
    <t>DeKalb</t>
  </si>
  <si>
    <t>Genesee</t>
  </si>
  <si>
    <t>Etowah</t>
  </si>
  <si>
    <t>Miami</t>
  </si>
  <si>
    <t>Pemiscot</t>
  </si>
  <si>
    <t>Berrien</t>
  </si>
  <si>
    <t>Holmes</t>
  </si>
  <si>
    <t>Mecklenburg</t>
  </si>
  <si>
    <t>Tehama</t>
  </si>
  <si>
    <t>Osage</t>
  </si>
  <si>
    <t>Stewart</t>
  </si>
  <si>
    <t>Gladwin</t>
  </si>
  <si>
    <t>District 22</t>
  </si>
  <si>
    <t>Wilson</t>
  </si>
  <si>
    <t>Lynn</t>
  </si>
  <si>
    <t>Macon</t>
  </si>
  <si>
    <t>Huntingdon</t>
  </si>
  <si>
    <t>Terry</t>
  </si>
  <si>
    <t>Passaic</t>
  </si>
  <si>
    <t>New Hampton</t>
  </si>
  <si>
    <t>Lempster</t>
  </si>
  <si>
    <t>Hampton</t>
  </si>
  <si>
    <t>Gadsden</t>
  </si>
  <si>
    <t>Le Flore</t>
  </si>
  <si>
    <t>Guayama</t>
  </si>
  <si>
    <t>Mattapoisett</t>
  </si>
  <si>
    <t>Vigo</t>
  </si>
  <si>
    <t>District 8</t>
  </si>
  <si>
    <t>Milford</t>
  </si>
  <si>
    <t>Millbury</t>
  </si>
  <si>
    <t>Hocking</t>
  </si>
  <si>
    <t>Upton</t>
  </si>
  <si>
    <t>Assumption</t>
  </si>
  <si>
    <t>Davison</t>
  </si>
  <si>
    <t>Fort Kent</t>
  </si>
  <si>
    <t>AL</t>
  </si>
  <si>
    <t>Yamhill</t>
  </si>
  <si>
    <t>Vermont</t>
  </si>
  <si>
    <t>Presidio</t>
  </si>
  <si>
    <t>Nobles</t>
  </si>
  <si>
    <t>Marlborough</t>
  </si>
  <si>
    <t>Greensville</t>
  </si>
  <si>
    <t>Grimes</t>
  </si>
  <si>
    <t>Hickman</t>
  </si>
  <si>
    <t>Bucks</t>
  </si>
  <si>
    <t>Indiana</t>
  </si>
  <si>
    <t>IN</t>
  </si>
  <si>
    <t>Maynard</t>
  </si>
  <si>
    <t>St. Mary</t>
  </si>
  <si>
    <t>Ravalli</t>
  </si>
  <si>
    <t>Minnehaha</t>
  </si>
  <si>
    <t>Santa Rosa</t>
  </si>
  <si>
    <t>Elliott</t>
  </si>
  <si>
    <t>State of Delaware Department of Elections</t>
  </si>
  <si>
    <t>District 43</t>
  </si>
  <si>
    <t>District 44</t>
  </si>
  <si>
    <t>District 45</t>
  </si>
  <si>
    <t>Becker</t>
  </si>
  <si>
    <t>Dickson</t>
  </si>
  <si>
    <t>Grantham</t>
  </si>
  <si>
    <t>Hardeman</t>
  </si>
  <si>
    <t>Coplin</t>
  </si>
  <si>
    <t>East Millinocket</t>
  </si>
  <si>
    <t>Owyhee</t>
  </si>
  <si>
    <t>Sherborn</t>
  </si>
  <si>
    <t>Mower</t>
  </si>
  <si>
    <t>James City</t>
  </si>
  <si>
    <t>Penobscot Nation</t>
  </si>
  <si>
    <t>St. Tammany</t>
  </si>
  <si>
    <t>Douglas</t>
  </si>
  <si>
    <t>Laurel</t>
  </si>
  <si>
    <t>Leslie</t>
  </si>
  <si>
    <t>New Bedford</t>
  </si>
  <si>
    <t>Langlade</t>
  </si>
  <si>
    <t>Ector</t>
  </si>
  <si>
    <t>Washakie</t>
  </si>
  <si>
    <t>Eliot</t>
  </si>
  <si>
    <t>Embden</t>
  </si>
  <si>
    <t>Poinsett</t>
  </si>
  <si>
    <t>Cuyahoga</t>
  </si>
  <si>
    <t>Darke</t>
  </si>
  <si>
    <t>Grays Harbor</t>
  </si>
  <si>
    <t>Accomack</t>
  </si>
  <si>
    <t>Marinette</t>
  </si>
  <si>
    <t>Connecticut</t>
  </si>
  <si>
    <t>Guilford</t>
  </si>
  <si>
    <t>Hubbard</t>
  </si>
  <si>
    <t>New Hartford</t>
  </si>
  <si>
    <t>Nebraska</t>
  </si>
  <si>
    <t>NE</t>
  </si>
  <si>
    <t>Klamath</t>
  </si>
  <si>
    <t>Dare</t>
  </si>
  <si>
    <t>Mobile</t>
  </si>
  <si>
    <t>Monroe</t>
  </si>
  <si>
    <t>Harrisville</t>
  </si>
  <si>
    <t>Pennington</t>
  </si>
  <si>
    <t>Aguas Buenas</t>
  </si>
  <si>
    <t>Río Grande</t>
  </si>
  <si>
    <t>Noxubee</t>
  </si>
  <si>
    <t>Savoy</t>
  </si>
  <si>
    <t>Waterford</t>
  </si>
  <si>
    <t>Baltimore City CD2</t>
  </si>
  <si>
    <t>Reagan</t>
  </si>
  <si>
    <t>Real</t>
  </si>
  <si>
    <t>Moose River</t>
  </si>
  <si>
    <t>Jones</t>
  </si>
  <si>
    <t>Highland</t>
  </si>
  <si>
    <t>Crosby</t>
  </si>
  <si>
    <t>Caddo</t>
  </si>
  <si>
    <t>Arundel</t>
  </si>
  <si>
    <t>Crenshaw</t>
  </si>
  <si>
    <t>Dyer</t>
  </si>
  <si>
    <t>Waupaca</t>
  </si>
  <si>
    <t>Walker</t>
  </si>
  <si>
    <t>Stockbridge</t>
  </si>
  <si>
    <t>Catahoula</t>
  </si>
  <si>
    <t>Rockland</t>
  </si>
  <si>
    <t>Morgan</t>
  </si>
  <si>
    <t>Beddington</t>
  </si>
  <si>
    <t>Titus</t>
  </si>
  <si>
    <t>Henniker</t>
  </si>
  <si>
    <t>Portage</t>
  </si>
  <si>
    <t>Natrona</t>
  </si>
  <si>
    <t>Plaquemines</t>
  </si>
  <si>
    <t>Brewer</t>
  </si>
  <si>
    <t>Holbrook</t>
  </si>
  <si>
    <t>Vergennes</t>
  </si>
  <si>
    <t>District 30</t>
  </si>
  <si>
    <t>Jamestown</t>
  </si>
  <si>
    <t>Childress</t>
  </si>
  <si>
    <t>Ada CD2</t>
  </si>
  <si>
    <t>Jericho</t>
  </si>
  <si>
    <t>Winslow</t>
  </si>
  <si>
    <t>Mitchell</t>
  </si>
  <si>
    <t>Alaska</t>
  </si>
  <si>
    <t>Monongalia</t>
  </si>
  <si>
    <t>Tarrant</t>
  </si>
  <si>
    <t>NV</t>
  </si>
  <si>
    <t>South Hero</t>
  </si>
  <si>
    <t>Stillwater</t>
  </si>
  <si>
    <t>Dawes</t>
  </si>
  <si>
    <t>Boundary</t>
  </si>
  <si>
    <t>Bonner</t>
  </si>
  <si>
    <t>Traverse</t>
  </si>
  <si>
    <t>Latah</t>
  </si>
  <si>
    <t>Montgomery</t>
  </si>
  <si>
    <t>Candidate Number</t>
  </si>
  <si>
    <t>Clarksville</t>
  </si>
  <si>
    <t>Madawaska</t>
  </si>
  <si>
    <t>North Canaan</t>
  </si>
  <si>
    <t>Shaftsbury</t>
  </si>
  <si>
    <t>Manassas</t>
  </si>
  <si>
    <t>Manassas Park</t>
  </si>
  <si>
    <t>Tooele</t>
  </si>
  <si>
    <t>Yauco</t>
  </si>
  <si>
    <t>Vega Baja</t>
  </si>
  <si>
    <t>Vieques</t>
  </si>
  <si>
    <t>Roanoke</t>
  </si>
  <si>
    <t>Maricao</t>
  </si>
  <si>
    <t>Brownfield</t>
  </si>
  <si>
    <t>Burnham</t>
  </si>
  <si>
    <t>Valencia</t>
  </si>
  <si>
    <t>New Vineyard</t>
  </si>
  <si>
    <t>Somerset</t>
  </si>
  <si>
    <t>Bandera</t>
  </si>
  <si>
    <t>Bastrop</t>
  </si>
  <si>
    <t>Niobrara</t>
  </si>
  <si>
    <t>Marin</t>
  </si>
  <si>
    <t>San Saba</t>
  </si>
  <si>
    <t>Pearl River</t>
  </si>
  <si>
    <t>Campbell</t>
  </si>
  <si>
    <t>Thurston</t>
  </si>
  <si>
    <t>Bingham</t>
  </si>
  <si>
    <t>Aransas</t>
  </si>
  <si>
    <t>Burleigh</t>
  </si>
  <si>
    <t>Waller</t>
  </si>
  <si>
    <t>Texas</t>
  </si>
  <si>
    <t>Montana</t>
  </si>
  <si>
    <t>Cowlitz</t>
  </si>
  <si>
    <t>Walla Walla</t>
  </si>
  <si>
    <t>Whatcom</t>
  </si>
  <si>
    <t>Yakima</t>
  </si>
  <si>
    <t>Mingo</t>
  </si>
  <si>
    <t>Maricopa CD7</t>
  </si>
  <si>
    <t>Pinal CD1</t>
  </si>
  <si>
    <t>Seward</t>
  </si>
  <si>
    <t>Santa Barbara</t>
  </si>
  <si>
    <t>Yates</t>
  </si>
  <si>
    <t>District 24</t>
  </si>
  <si>
    <t>Chapman</t>
  </si>
  <si>
    <t>Byron</t>
  </si>
  <si>
    <t>Kenedy</t>
  </si>
  <si>
    <t>Utah</t>
  </si>
  <si>
    <t>Benzie</t>
  </si>
  <si>
    <t>Tunica</t>
  </si>
  <si>
    <t>Colfax</t>
  </si>
  <si>
    <t>Sierra</t>
  </si>
  <si>
    <t>Siskiyou</t>
  </si>
  <si>
    <t>Goodhue</t>
  </si>
  <si>
    <t>Laurens</t>
  </si>
  <si>
    <t>Peñuelas</t>
  </si>
  <si>
    <t>Ponce</t>
  </si>
  <si>
    <t>Troy</t>
  </si>
  <si>
    <t>Eagle Lake</t>
  </si>
  <si>
    <t>Georgetown</t>
  </si>
  <si>
    <t>Trempealeau</t>
  </si>
  <si>
    <t>Vilas</t>
  </si>
  <si>
    <t>Towns</t>
  </si>
  <si>
    <t>Box Butte</t>
  </si>
  <si>
    <t>Vernon</t>
  </si>
  <si>
    <t>St. Mary's</t>
  </si>
  <si>
    <t>Caldwell</t>
  </si>
  <si>
    <t>Isle of Wight</t>
  </si>
  <si>
    <t>Smyth</t>
  </si>
  <si>
    <t>Hinds CD3</t>
  </si>
  <si>
    <t>Vote2</t>
  </si>
  <si>
    <t>Vote3</t>
  </si>
  <si>
    <t>Vote4</t>
  </si>
  <si>
    <t>District 12</t>
  </si>
  <si>
    <t>Morrill</t>
  </si>
  <si>
    <t>Newport News</t>
  </si>
  <si>
    <t>Petersburg</t>
  </si>
  <si>
    <t>Bear Lake</t>
  </si>
  <si>
    <t>Benewah</t>
  </si>
  <si>
    <t>KY</t>
  </si>
  <si>
    <t>Walworth</t>
  </si>
  <si>
    <t>Red Lake</t>
  </si>
  <si>
    <t>Emmet</t>
  </si>
  <si>
    <t>Ramsey CD5</t>
  </si>
  <si>
    <t>Muscogee</t>
  </si>
  <si>
    <t>Cabell</t>
  </si>
  <si>
    <t>Weakley</t>
  </si>
  <si>
    <t>Burt</t>
  </si>
  <si>
    <t>North Branford</t>
  </si>
  <si>
    <t>Dennysville</t>
  </si>
  <si>
    <t>Davie</t>
  </si>
  <si>
    <t>Duplin</t>
  </si>
  <si>
    <t>Durham</t>
  </si>
  <si>
    <t>Granite</t>
  </si>
  <si>
    <t>Hunt</t>
  </si>
  <si>
    <t>McLennan</t>
  </si>
  <si>
    <t>Mellette</t>
  </si>
  <si>
    <t>Isabella</t>
  </si>
  <si>
    <t>Magoffin</t>
  </si>
  <si>
    <t>McCulloch</t>
  </si>
  <si>
    <t>Juab</t>
  </si>
  <si>
    <t>Bridport</t>
  </si>
  <si>
    <t>Norfolk</t>
  </si>
  <si>
    <t>Amite</t>
  </si>
  <si>
    <t>Grady</t>
  </si>
  <si>
    <t>LaPorte</t>
  </si>
  <si>
    <t>Swansea</t>
  </si>
  <si>
    <t>Taunton</t>
  </si>
  <si>
    <t>Albemarle</t>
  </si>
  <si>
    <t>Bertie</t>
  </si>
  <si>
    <t>Rupert</t>
  </si>
  <si>
    <t>Bronx</t>
  </si>
  <si>
    <t>Nassau</t>
  </si>
  <si>
    <t>Summers</t>
  </si>
  <si>
    <t>Tom Green</t>
  </si>
  <si>
    <t>Nahant</t>
  </si>
  <si>
    <t>Needham</t>
  </si>
  <si>
    <t>Tisbury</t>
  </si>
  <si>
    <t>IA</t>
  </si>
  <si>
    <t>Auburn</t>
  </si>
  <si>
    <t>Brighton</t>
  </si>
  <si>
    <t>Pittston</t>
  </si>
  <si>
    <t>Poland</t>
  </si>
  <si>
    <t>Mills</t>
  </si>
  <si>
    <t>Tillamook</t>
  </si>
  <si>
    <t>Morrison</t>
  </si>
  <si>
    <t>Jim Hogg</t>
  </si>
  <si>
    <t>Pittsburg</t>
  </si>
  <si>
    <t>Ascension</t>
  </si>
  <si>
    <t>McPherson</t>
  </si>
  <si>
    <t>Hubbardston</t>
  </si>
  <si>
    <t>Hull</t>
  </si>
  <si>
    <t>Dedham</t>
  </si>
  <si>
    <t>Rangeley</t>
  </si>
  <si>
    <t>Barnet</t>
  </si>
  <si>
    <t>Westbrook</t>
  </si>
  <si>
    <t>Garland</t>
  </si>
  <si>
    <t>Avon</t>
  </si>
  <si>
    <t>McMullen</t>
  </si>
  <si>
    <t>Pitt</t>
  </si>
  <si>
    <t>Dundy</t>
  </si>
  <si>
    <t>Wallingford</t>
  </si>
  <si>
    <t>Ida</t>
  </si>
  <si>
    <t>Herkimer</t>
  </si>
  <si>
    <t>Lenawee</t>
  </si>
  <si>
    <t>Luce</t>
  </si>
  <si>
    <t>AZ</t>
  </si>
  <si>
    <t>Apache</t>
  </si>
  <si>
    <t>Van Zandt</t>
  </si>
  <si>
    <t>Willacy</t>
  </si>
  <si>
    <t>Iowa</t>
  </si>
  <si>
    <t>East Providence</t>
  </si>
  <si>
    <t>Lexington</t>
  </si>
  <si>
    <t>Blaine</t>
  </si>
  <si>
    <t>Bartow</t>
  </si>
  <si>
    <t>Crockett</t>
  </si>
  <si>
    <t>South Burlington</t>
  </si>
  <si>
    <t>District 52</t>
  </si>
  <si>
    <t>Hays</t>
  </si>
  <si>
    <t>Dinwiddie</t>
  </si>
  <si>
    <t>Monona</t>
  </si>
  <si>
    <t>Cyr</t>
  </si>
  <si>
    <t>Dennistown</t>
  </si>
  <si>
    <t>Glenwood</t>
  </si>
  <si>
    <t>District 42</t>
  </si>
  <si>
    <t>Anoka</t>
  </si>
  <si>
    <t>Natchitoches</t>
  </si>
  <si>
    <t>Carter</t>
  </si>
  <si>
    <t>Beauregard</t>
  </si>
  <si>
    <t>Orangeburg</t>
  </si>
  <si>
    <t>Woodford</t>
  </si>
  <si>
    <t>Haskell</t>
  </si>
  <si>
    <t>Lander</t>
  </si>
  <si>
    <t>King and Queen</t>
  </si>
  <si>
    <t>K</t>
  </si>
  <si>
    <t>North Kingstown</t>
  </si>
  <si>
    <t>South Kingstown</t>
  </si>
  <si>
    <t>Decatur</t>
  </si>
  <si>
    <t>Stewartstown</t>
  </si>
  <si>
    <t>Pendleton</t>
  </si>
  <si>
    <t>Piatt</t>
  </si>
  <si>
    <t>Underhill</t>
  </si>
  <si>
    <t>Alpena</t>
  </si>
  <si>
    <t>Montague</t>
  </si>
  <si>
    <t>Stark</t>
  </si>
  <si>
    <t>District 13</t>
  </si>
  <si>
    <t>St. Bernard</t>
  </si>
  <si>
    <t>Methuen</t>
  </si>
  <si>
    <t>Newport</t>
  </si>
  <si>
    <t>Granville</t>
  </si>
  <si>
    <t>Parkman</t>
  </si>
  <si>
    <t>Vinalhaven</t>
  </si>
  <si>
    <t>Leominster</t>
  </si>
  <si>
    <t>Tensas</t>
  </si>
  <si>
    <t>West Hartford</t>
  </si>
  <si>
    <t>Neshoba</t>
  </si>
  <si>
    <t>Pleasants</t>
  </si>
  <si>
    <t>Camas</t>
  </si>
  <si>
    <t>Canyon</t>
  </si>
  <si>
    <t>Suffield</t>
  </si>
  <si>
    <t>Frenchboro</t>
  </si>
  <si>
    <t>Friendship</t>
  </si>
  <si>
    <t>Coryell</t>
  </si>
  <si>
    <t>Cottle</t>
  </si>
  <si>
    <t>DTT9 &amp; T10</t>
  </si>
  <si>
    <t>Hennepin</t>
  </si>
  <si>
    <t>Old Saybrook</t>
  </si>
  <si>
    <t>St. Johnsbury</t>
  </si>
  <si>
    <t>Harpswell</t>
  </si>
  <si>
    <t>Hopedale</t>
  </si>
  <si>
    <t>Arrowsic</t>
  </si>
  <si>
    <t>Putnam</t>
  </si>
  <si>
    <t>Mahoning</t>
  </si>
  <si>
    <t>Harper</t>
  </si>
  <si>
    <t>Van Buren</t>
  </si>
  <si>
    <t>Tulare</t>
  </si>
  <si>
    <t>Bland</t>
  </si>
  <si>
    <t>District 48</t>
  </si>
  <si>
    <t>Rolette</t>
  </si>
  <si>
    <t>Alpine</t>
  </si>
  <si>
    <t>Butler</t>
  </si>
  <si>
    <t>Gila</t>
  </si>
  <si>
    <t>Cochran</t>
  </si>
  <si>
    <t>Swain</t>
  </si>
  <si>
    <t>Yell</t>
  </si>
  <si>
    <t>Ringgold</t>
  </si>
  <si>
    <t>Santa Fe</t>
  </si>
  <si>
    <t>Shoshone</t>
  </si>
  <si>
    <t>Cross</t>
  </si>
  <si>
    <t>Belgrade</t>
  </si>
  <si>
    <t>Colorado</t>
  </si>
  <si>
    <t>Hood</t>
  </si>
  <si>
    <t>Dewey</t>
  </si>
  <si>
    <t>FL</t>
  </si>
  <si>
    <t>District 28</t>
  </si>
  <si>
    <t>District 29</t>
  </si>
  <si>
    <t>Long</t>
  </si>
  <si>
    <t>Sargent</t>
  </si>
  <si>
    <t>CO</t>
  </si>
  <si>
    <t>Adams</t>
  </si>
  <si>
    <t>Lawrence</t>
  </si>
  <si>
    <t>Lee</t>
  </si>
  <si>
    <t>Botetourt</t>
  </si>
  <si>
    <t>Martinsville</t>
  </si>
  <si>
    <t>Washington</t>
  </si>
  <si>
    <t>Anson</t>
  </si>
  <si>
    <t>Yuba</t>
  </si>
  <si>
    <t>Gore</t>
  </si>
  <si>
    <t>Ward</t>
  </si>
  <si>
    <t>Bonneville</t>
  </si>
  <si>
    <t>Gilford</t>
  </si>
  <si>
    <t>Greenland</t>
  </si>
  <si>
    <t>Mount Desert</t>
  </si>
  <si>
    <t>Denton</t>
  </si>
  <si>
    <t>Emporia</t>
  </si>
  <si>
    <t>Bracken</t>
  </si>
  <si>
    <t>Pratt</t>
  </si>
  <si>
    <t>Williamsburg</t>
  </si>
  <si>
    <t>Lyon</t>
  </si>
  <si>
    <t>New Sweden</t>
  </si>
  <si>
    <t>Mapleton</t>
  </si>
  <si>
    <t>Greenbrier</t>
  </si>
  <si>
    <t>Hardy</t>
  </si>
  <si>
    <t>Jim Wells</t>
  </si>
  <si>
    <t>Ziebach</t>
  </si>
  <si>
    <t>Mercer</t>
  </si>
  <si>
    <t>Panola</t>
  </si>
  <si>
    <t>Stowe</t>
  </si>
  <si>
    <t>East Carroll</t>
  </si>
  <si>
    <t>Moca</t>
  </si>
  <si>
    <t>% Difference</t>
  </si>
  <si>
    <t>Allen</t>
  </si>
  <si>
    <t>Major</t>
  </si>
  <si>
    <t>Divide</t>
  </si>
  <si>
    <t>Emmons</t>
  </si>
  <si>
    <t>Foster</t>
  </si>
  <si>
    <t>Sac</t>
  </si>
  <si>
    <t>Cannon</t>
  </si>
  <si>
    <t>Dougherty</t>
  </si>
  <si>
    <t>Santa Isabel</t>
  </si>
  <si>
    <t>No. 14 (Cooper)</t>
  </si>
  <si>
    <t>Trescott</t>
  </si>
  <si>
    <t>No. 8 S.D.</t>
  </si>
  <si>
    <t>Hanover</t>
  </si>
  <si>
    <t>Hawaii</t>
  </si>
  <si>
    <t>LaGrange</t>
  </si>
  <si>
    <t>Rollinsford</t>
  </si>
  <si>
    <t>Rumney</t>
  </si>
  <si>
    <t>Tippecanoe</t>
  </si>
  <si>
    <t>Crittenden</t>
  </si>
  <si>
    <t>Jayuya</t>
  </si>
  <si>
    <t>Pinal</t>
  </si>
  <si>
    <t>Jo Daviess</t>
  </si>
  <si>
    <t>Lake of the Woods</t>
  </si>
  <si>
    <t>Llano</t>
  </si>
  <si>
    <t>Hancock</t>
  </si>
  <si>
    <t>Hale's</t>
  </si>
  <si>
    <t>Hart's</t>
  </si>
  <si>
    <t>Saline</t>
  </si>
  <si>
    <t>Rawlins</t>
  </si>
  <si>
    <t>Reno</t>
  </si>
  <si>
    <t>Hunterdon</t>
  </si>
  <si>
    <t>Vote Difference</t>
  </si>
  <si>
    <t>Fremont</t>
  </si>
  <si>
    <t>Prairie</t>
  </si>
  <si>
    <t>Naguabo</t>
  </si>
  <si>
    <t>Naranjito</t>
  </si>
  <si>
    <t>Miami-Dade</t>
  </si>
  <si>
    <t>Hartley</t>
  </si>
  <si>
    <t>Barranquitas</t>
  </si>
  <si>
    <t>Rains</t>
  </si>
  <si>
    <t>Spalding</t>
  </si>
  <si>
    <t>Miller</t>
  </si>
  <si>
    <t>Sandy River</t>
  </si>
  <si>
    <t>Calloway</t>
  </si>
  <si>
    <t>Presidential Candidate</t>
  </si>
  <si>
    <t>Terrebonne</t>
  </si>
  <si>
    <t>Niagara</t>
  </si>
  <si>
    <t>Harford CD2</t>
  </si>
  <si>
    <t>Ferry</t>
  </si>
  <si>
    <t>Dummer</t>
  </si>
  <si>
    <t>Vermilion</t>
  </si>
  <si>
    <t>Pend Oreille</t>
  </si>
  <si>
    <t>Pottawatomie</t>
  </si>
  <si>
    <t>District 39</t>
  </si>
  <si>
    <t>San Augustine</t>
  </si>
  <si>
    <t>Pittsylvania</t>
  </si>
  <si>
    <t>Powhatan</t>
  </si>
  <si>
    <t>Wise</t>
  </si>
  <si>
    <t>Missoula</t>
  </si>
  <si>
    <t>Tewksbury</t>
  </si>
  <si>
    <t>Coahoma</t>
  </si>
  <si>
    <t>Ohio</t>
  </si>
  <si>
    <t>Gilchrist</t>
  </si>
  <si>
    <t>Deschutes</t>
  </si>
  <si>
    <t>Gilliam</t>
  </si>
  <si>
    <t>Harney</t>
  </si>
  <si>
    <t>Michigan</t>
  </si>
  <si>
    <t>McKinley</t>
  </si>
  <si>
    <t>Mora</t>
  </si>
  <si>
    <t>Rowley</t>
  </si>
  <si>
    <t>Woonsocket</t>
  </si>
  <si>
    <t>St. Lawrence</t>
  </si>
  <si>
    <t>Rio Arriba</t>
  </si>
  <si>
    <t>Sandoval</t>
  </si>
  <si>
    <t>Choctaw</t>
  </si>
  <si>
    <t>Clarke</t>
  </si>
  <si>
    <t>Gooding</t>
  </si>
  <si>
    <t>Rockport</t>
  </si>
  <si>
    <t>Kane</t>
  </si>
  <si>
    <t>Beckham</t>
  </si>
  <si>
    <t>Iberia</t>
  </si>
  <si>
    <t>Dukes</t>
  </si>
  <si>
    <t>Yancey</t>
  </si>
  <si>
    <t>Weston</t>
  </si>
  <si>
    <t>Cambridge</t>
  </si>
  <si>
    <t>Edgartown</t>
  </si>
  <si>
    <t>Hope</t>
  </si>
  <si>
    <t>Hempstead</t>
  </si>
  <si>
    <t>Las Marías</t>
  </si>
  <si>
    <t>Greeley</t>
  </si>
  <si>
    <t>gore</t>
  </si>
  <si>
    <t>Allagash</t>
  </si>
  <si>
    <t>San Lorenzo</t>
  </si>
  <si>
    <t>Congressional Districts with Highest Percent of Vote</t>
  </si>
  <si>
    <t>Glascock</t>
  </si>
  <si>
    <t>Greenfield</t>
  </si>
  <si>
    <t>Groveland</t>
  </si>
  <si>
    <t>Hadley</t>
  </si>
  <si>
    <t>Wentworth</t>
  </si>
  <si>
    <t>West Carroll</t>
  </si>
  <si>
    <t>Dixville</t>
  </si>
  <si>
    <t>Jonesboro</t>
  </si>
  <si>
    <t>Westchester</t>
  </si>
  <si>
    <t>Middletown</t>
  </si>
  <si>
    <t>Buckingham</t>
  </si>
  <si>
    <t>Milam</t>
  </si>
  <si>
    <t>Hot Spring</t>
  </si>
  <si>
    <t>Umatilla</t>
  </si>
  <si>
    <t>Monson</t>
  </si>
  <si>
    <t>Livermore</t>
  </si>
  <si>
    <t>St. Clair</t>
  </si>
  <si>
    <t>Roberts</t>
  </si>
  <si>
    <t>Bamberg</t>
  </si>
  <si>
    <t>Andover</t>
  </si>
  <si>
    <t>Barnard</t>
  </si>
  <si>
    <t>Cochise</t>
  </si>
  <si>
    <t>Humacao</t>
  </si>
  <si>
    <t>Wardsboro</t>
  </si>
  <si>
    <t>Enfield</t>
  </si>
  <si>
    <t>Tattnall</t>
  </si>
  <si>
    <t>Mariposa</t>
  </si>
  <si>
    <t>Jennings</t>
  </si>
  <si>
    <t>Knox</t>
  </si>
  <si>
    <t>Exeter</t>
  </si>
  <si>
    <t>Wolfeboro</t>
  </si>
  <si>
    <t>Landaff</t>
  </si>
  <si>
    <t>Guthrie</t>
  </si>
  <si>
    <t>Manchester-by-the-Sea</t>
  </si>
  <si>
    <t>Ozaukee</t>
  </si>
  <si>
    <t>Deuel</t>
  </si>
  <si>
    <t>Dixon</t>
  </si>
  <si>
    <t>Ste. Genevieve</t>
  </si>
  <si>
    <t>Cabo Rojo</t>
  </si>
  <si>
    <t>Koochiching</t>
  </si>
  <si>
    <t>Ouachita</t>
  </si>
  <si>
    <t>Casey</t>
  </si>
  <si>
    <t>Kanawha</t>
  </si>
  <si>
    <t>Alabama Secretary of State</t>
  </si>
  <si>
    <t>Cheatham</t>
  </si>
  <si>
    <t>North Stonington</t>
  </si>
  <si>
    <t>Norwalk</t>
  </si>
  <si>
    <t>Dewitt</t>
  </si>
  <si>
    <t>Dickens</t>
  </si>
  <si>
    <t>Edinburg</t>
  </si>
  <si>
    <t>Simsbury</t>
  </si>
  <si>
    <t>Craig</t>
  </si>
  <si>
    <t>Essex</t>
  </si>
  <si>
    <t>Antelope</t>
  </si>
  <si>
    <t>Letcher</t>
  </si>
  <si>
    <t>St. Johns</t>
  </si>
  <si>
    <t>Uintah</t>
  </si>
  <si>
    <t>Nemaha</t>
  </si>
  <si>
    <t>Mansfield</t>
  </si>
  <si>
    <t>Maverick</t>
  </si>
  <si>
    <t>HI</t>
  </si>
  <si>
    <t>Belvidere</t>
  </si>
  <si>
    <t xml:space="preserve"> </t>
  </si>
  <si>
    <t>Elmore</t>
  </si>
  <si>
    <t>Eureka</t>
  </si>
  <si>
    <t>Dubuque</t>
  </si>
  <si>
    <t>Flathead</t>
  </si>
  <si>
    <t>Rehoboth</t>
  </si>
  <si>
    <t>Kennebunkport</t>
  </si>
  <si>
    <t>Simpson</t>
  </si>
  <si>
    <t>Maryland State Board of Elections</t>
  </si>
  <si>
    <t>Lyman</t>
  </si>
  <si>
    <t>Queen Anne's</t>
  </si>
  <si>
    <t>Rutland</t>
  </si>
  <si>
    <t>Petroleum</t>
  </si>
  <si>
    <t>Waynesboro</t>
  </si>
  <si>
    <t>Adair</t>
  </si>
  <si>
    <t>Kendall</t>
  </si>
  <si>
    <t>District 49</t>
  </si>
  <si>
    <t>Graham</t>
  </si>
  <si>
    <t>Spotsylvania</t>
  </si>
  <si>
    <t>Cleburne</t>
  </si>
  <si>
    <t>Abbeville</t>
  </si>
  <si>
    <t>Currituck</t>
  </si>
  <si>
    <t>St. Albans</t>
  </si>
  <si>
    <t>Throckmorton</t>
  </si>
  <si>
    <t>Kossuth</t>
  </si>
  <si>
    <t>Okeechobee</t>
  </si>
  <si>
    <t>Hall</t>
  </si>
  <si>
    <t>Melrose</t>
  </si>
  <si>
    <t>Blount</t>
  </si>
  <si>
    <t>Bullock</t>
  </si>
  <si>
    <t>Riverside</t>
  </si>
  <si>
    <t>Bridgeport</t>
  </si>
  <si>
    <t>Broward</t>
  </si>
  <si>
    <t>Onslow</t>
  </si>
  <si>
    <t>Pamlico</t>
  </si>
  <si>
    <t>Pasquotank</t>
  </si>
  <si>
    <t>P Home State</t>
  </si>
  <si>
    <t>South Oxford</t>
  </si>
  <si>
    <t>Summit</t>
  </si>
  <si>
    <t>Williams</t>
  </si>
  <si>
    <t>NC</t>
  </si>
  <si>
    <t>Westford</t>
  </si>
  <si>
    <t>Arlington</t>
  </si>
  <si>
    <t>FIPS</t>
  </si>
  <si>
    <t>Parsonsfield</t>
  </si>
  <si>
    <t>Penobscot</t>
  </si>
  <si>
    <t>Androscoggin</t>
  </si>
  <si>
    <t>Conway</t>
  </si>
  <si>
    <t>NM</t>
  </si>
  <si>
    <t>Boxborough</t>
  </si>
  <si>
    <t>Slope</t>
  </si>
  <si>
    <t>Marblehead</t>
  </si>
  <si>
    <t>South Thomaston</t>
  </si>
  <si>
    <t>Stacyville</t>
  </si>
  <si>
    <t>Willimantic</t>
  </si>
  <si>
    <t>Louisiana</t>
  </si>
  <si>
    <t>LA</t>
  </si>
  <si>
    <t>Hooksett</t>
  </si>
  <si>
    <t>Topsfield</t>
  </si>
  <si>
    <t>Big Horn</t>
  </si>
  <si>
    <t>Provincetown</t>
  </si>
  <si>
    <t>Coffee</t>
  </si>
  <si>
    <t>Hoke</t>
  </si>
  <si>
    <t>Harwich</t>
  </si>
  <si>
    <t>Hatfield</t>
  </si>
  <si>
    <t>China</t>
  </si>
  <si>
    <t>South Portland</t>
  </si>
  <si>
    <t>Iredell</t>
  </si>
  <si>
    <t>Southampton</t>
  </si>
  <si>
    <t>Callaway</t>
  </si>
  <si>
    <t>West Greenwich</t>
  </si>
  <si>
    <t>Canadian</t>
  </si>
  <si>
    <t>Putney</t>
  </si>
  <si>
    <t>Readsboro</t>
  </si>
  <si>
    <t>Nance</t>
  </si>
  <si>
    <t>Malheur</t>
  </si>
  <si>
    <t>Bethlehem</t>
  </si>
  <si>
    <t>New Fairfield</t>
  </si>
  <si>
    <t>Ogle</t>
  </si>
  <si>
    <t>Laramie</t>
  </si>
  <si>
    <t>Gallia</t>
  </si>
  <si>
    <t>Geauga</t>
  </si>
  <si>
    <t>Terrell</t>
  </si>
  <si>
    <t>Primaries</t>
  </si>
  <si>
    <t>Caucuses</t>
  </si>
  <si>
    <t>Caroline</t>
  </si>
  <si>
    <t>Mayagüez</t>
  </si>
  <si>
    <t>Hennepin CD2</t>
  </si>
  <si>
    <t>Casco</t>
  </si>
  <si>
    <t>Waterboro</t>
  </si>
  <si>
    <t>Woodville</t>
  </si>
  <si>
    <t>Allegan</t>
  </si>
  <si>
    <t>Monterey</t>
  </si>
  <si>
    <t>Waterville</t>
  </si>
  <si>
    <t>Seabrook</t>
  </si>
  <si>
    <t>Shawnee</t>
  </si>
  <si>
    <t>Rooks</t>
  </si>
  <si>
    <t>Holt</t>
  </si>
  <si>
    <t>Aibonito</t>
  </si>
  <si>
    <t>Owsley</t>
  </si>
  <si>
    <t>Robeson</t>
  </si>
  <si>
    <t>Sampson</t>
  </si>
  <si>
    <t>Blackford</t>
  </si>
  <si>
    <t>Grafton</t>
  </si>
  <si>
    <t>Callahan</t>
  </si>
  <si>
    <t>Hendricks</t>
  </si>
  <si>
    <t>Baltimore City CD7</t>
  </si>
  <si>
    <t>Providence</t>
  </si>
  <si>
    <t>Newberry</t>
  </si>
  <si>
    <t>Wright</t>
  </si>
  <si>
    <t>Lynchburg</t>
  </si>
  <si>
    <t>Martin</t>
  </si>
  <si>
    <t>Muskegon</t>
  </si>
  <si>
    <t>Newaygo</t>
  </si>
  <si>
    <t>Tipton</t>
  </si>
  <si>
    <t>Washburn</t>
  </si>
  <si>
    <t>Ryegate</t>
  </si>
  <si>
    <t>York</t>
  </si>
  <si>
    <t>Kemper</t>
  </si>
  <si>
    <t>Topsham</t>
  </si>
  <si>
    <t>Marquette</t>
  </si>
  <si>
    <t>Hennepin CD6</t>
  </si>
  <si>
    <t>Foxborough</t>
  </si>
  <si>
    <t>Mexico</t>
  </si>
  <si>
    <t>Box Elder</t>
  </si>
  <si>
    <t>Tift</t>
  </si>
  <si>
    <t>Wilkes</t>
  </si>
  <si>
    <t>Deering</t>
  </si>
  <si>
    <t>Campton</t>
  </si>
  <si>
    <t>Shapleigh</t>
  </si>
  <si>
    <t>Metcalfe</t>
  </si>
  <si>
    <t>Framingham</t>
  </si>
  <si>
    <t>Harford CD1</t>
  </si>
  <si>
    <t>Oak Bluffs</t>
  </si>
  <si>
    <t>Newington</t>
  </si>
  <si>
    <t>Greenville</t>
  </si>
  <si>
    <t>Arecibo</t>
  </si>
  <si>
    <t>Arroyo</t>
  </si>
  <si>
    <t>ME</t>
  </si>
  <si>
    <t>Hopewell</t>
  </si>
  <si>
    <t>Hodgdon</t>
  </si>
  <si>
    <t>New Portland</t>
  </si>
  <si>
    <t>Ansonia</t>
  </si>
  <si>
    <t>Sunflower</t>
  </si>
  <si>
    <t>South Dakota Secretary of State</t>
  </si>
  <si>
    <t>Shirley</t>
  </si>
  <si>
    <t>Lincolnville</t>
  </si>
  <si>
    <t>Camp</t>
  </si>
  <si>
    <t>Dixie</t>
  </si>
  <si>
    <t>Wisconsin State Election Board</t>
  </si>
  <si>
    <t>Maries</t>
  </si>
  <si>
    <t>Randolph</t>
  </si>
  <si>
    <t>Land Area</t>
  </si>
  <si>
    <t>Brownington</t>
  </si>
  <si>
    <t>Dixs Grant</t>
  </si>
  <si>
    <t>Bleckley</t>
  </si>
  <si>
    <t>Boundary Shapes with No Data</t>
  </si>
  <si>
    <t>Inyo</t>
  </si>
  <si>
    <t>Cavendish</t>
  </si>
  <si>
    <t>Avery's gore</t>
  </si>
  <si>
    <t>Westborough</t>
  </si>
  <si>
    <t>Howell</t>
  </si>
  <si>
    <t>Iron</t>
  </si>
  <si>
    <t>Tuolumne</t>
  </si>
  <si>
    <t>Russell</t>
  </si>
  <si>
    <t>Total Vote</t>
  </si>
  <si>
    <t>Motley</t>
  </si>
  <si>
    <t>Orrington</t>
  </si>
  <si>
    <t>Forest</t>
  </si>
  <si>
    <t>Valencia CD1</t>
  </si>
  <si>
    <t>Unity</t>
  </si>
  <si>
    <t>Temple</t>
  </si>
  <si>
    <t>Labette</t>
  </si>
  <si>
    <t>Royalton</t>
  </si>
  <si>
    <t>Reynolds</t>
  </si>
  <si>
    <t>Croydon</t>
  </si>
  <si>
    <t>Teton</t>
  </si>
  <si>
    <t>St. Joseph</t>
  </si>
  <si>
    <t>Blackstone</t>
  </si>
  <si>
    <t>Westhampton</t>
  </si>
  <si>
    <t>Phelps</t>
  </si>
  <si>
    <t>Blue Earth</t>
  </si>
  <si>
    <t>Charlottesville</t>
  </si>
  <si>
    <t>Bridgewater</t>
  </si>
  <si>
    <t>Bremen</t>
  </si>
  <si>
    <t>Sutton</t>
  </si>
  <si>
    <t>Hawaii Republican Party</t>
  </si>
  <si>
    <t>Kansas Republican Party</t>
  </si>
  <si>
    <t>Scott</t>
  </si>
  <si>
    <t>Unknown</t>
  </si>
  <si>
    <t>Susquehanna</t>
  </si>
  <si>
    <t>Moore</t>
  </si>
  <si>
    <t>Paul</t>
  </si>
  <si>
    <t>Grand Forks</t>
  </si>
  <si>
    <t>LaMoure</t>
  </si>
  <si>
    <t>Geary</t>
  </si>
  <si>
    <t>Coweta</t>
  </si>
  <si>
    <t>Wells</t>
  </si>
  <si>
    <t>Perkins</t>
  </si>
  <si>
    <t>Bradley</t>
  </si>
  <si>
    <t>Lake View</t>
  </si>
  <si>
    <t>Macwahoc</t>
  </si>
  <si>
    <t>Total (Conventions)</t>
  </si>
  <si>
    <t>Foard</t>
  </si>
  <si>
    <t>Roque Bluffs</t>
  </si>
  <si>
    <t>Breathitt</t>
  </si>
  <si>
    <t>Patillas</t>
  </si>
  <si>
    <t>McCormick</t>
  </si>
  <si>
    <t>Reeves</t>
  </si>
  <si>
    <t>City</t>
  </si>
  <si>
    <t>Loving</t>
  </si>
  <si>
    <t>Charles City</t>
  </si>
  <si>
    <t>Marshall</t>
  </si>
  <si>
    <t>Total (Primary)</t>
  </si>
  <si>
    <t>Total (Caucus)</t>
  </si>
  <si>
    <t>Uncommitted</t>
  </si>
  <si>
    <t>Waite</t>
  </si>
  <si>
    <t>Hennepin CD5</t>
  </si>
  <si>
    <t>Kandiyohi</t>
  </si>
  <si>
    <t>Castle Hill</t>
  </si>
  <si>
    <t>Webster</t>
  </si>
  <si>
    <t>Towner</t>
  </si>
  <si>
    <t>Steele</t>
  </si>
  <si>
    <t>District 46</t>
  </si>
  <si>
    <t>District 47</t>
  </si>
  <si>
    <t>Wyoming Republican Party</t>
  </si>
  <si>
    <t>Colorado Republican Party</t>
  </si>
  <si>
    <t>Frontier</t>
  </si>
  <si>
    <t>Furnas</t>
  </si>
  <si>
    <t>Gage</t>
  </si>
  <si>
    <t>Bedford</t>
  </si>
  <si>
    <t>Calaveras</t>
  </si>
  <si>
    <t>Colusa</t>
  </si>
  <si>
    <t>Kosciusko</t>
  </si>
  <si>
    <t>District 15</t>
  </si>
  <si>
    <t>Fannin</t>
  </si>
  <si>
    <t>Wellington</t>
  </si>
  <si>
    <t>Lanesborough</t>
  </si>
  <si>
    <t>Lenox</t>
  </si>
  <si>
    <t>West Feliciana</t>
  </si>
  <si>
    <t>Somerville</t>
  </si>
  <si>
    <t>Town FIPS</t>
  </si>
  <si>
    <t>Howard CD7</t>
  </si>
  <si>
    <t>Montgomery CD6</t>
  </si>
  <si>
    <t>McMinn</t>
  </si>
  <si>
    <t>Bethany</t>
  </si>
  <si>
    <t>Greenlee</t>
  </si>
  <si>
    <t>Lucas</t>
  </si>
  <si>
    <t>Middlefield</t>
  </si>
  <si>
    <t>Perham</t>
  </si>
  <si>
    <t>Kaufman</t>
  </si>
  <si>
    <t>Skowhegan</t>
  </si>
  <si>
    <t>Eastbrook</t>
  </si>
  <si>
    <t>Municipio</t>
  </si>
  <si>
    <t>Rocky Hill</t>
  </si>
  <si>
    <t>Damariscotta</t>
  </si>
  <si>
    <t>Littleton</t>
  </si>
  <si>
    <t>Poweshiek</t>
  </si>
  <si>
    <t>Winnebago</t>
  </si>
  <si>
    <t>Coke</t>
  </si>
  <si>
    <t>Hamilton</t>
  </si>
  <si>
    <t>Thompson and Meserves Purchase</t>
  </si>
  <si>
    <t>Plantation</t>
  </si>
  <si>
    <t>Whitley</t>
  </si>
  <si>
    <t>Limington</t>
  </si>
  <si>
    <t>&gt;50%</t>
  </si>
  <si>
    <t>Fredericksburg</t>
  </si>
  <si>
    <t>Galveston</t>
  </si>
  <si>
    <t>Appomattox</t>
  </si>
  <si>
    <t>Baxter</t>
  </si>
  <si>
    <t>Rensselaer</t>
  </si>
  <si>
    <t>LSAD_TRANS</t>
  </si>
  <si>
    <t>West Stockbridge</t>
  </si>
  <si>
    <t>Sumter</t>
  </si>
  <si>
    <t>Crane</t>
  </si>
  <si>
    <t>Surry</t>
  </si>
  <si>
    <t>Pender</t>
  </si>
  <si>
    <t>Latimer</t>
  </si>
  <si>
    <t>Moultrie</t>
  </si>
  <si>
    <t>Wyandotte</t>
  </si>
  <si>
    <t>Otis</t>
  </si>
  <si>
    <t>Colleton</t>
  </si>
  <si>
    <t>Hopkinton</t>
  </si>
  <si>
    <t>Wilcox</t>
  </si>
  <si>
    <t>Winston</t>
  </si>
  <si>
    <t>T</t>
  </si>
  <si>
    <t>Payette</t>
  </si>
  <si>
    <t>Machiasport</t>
  </si>
  <si>
    <t>Colebrook</t>
  </si>
  <si>
    <t>Starke</t>
  </si>
  <si>
    <t>Mohave</t>
  </si>
  <si>
    <t>South Dakota</t>
  </si>
  <si>
    <t>Dunbarton</t>
  </si>
  <si>
    <t>Candia</t>
  </si>
  <si>
    <t>Electoral Vote</t>
  </si>
  <si>
    <t>Bow</t>
  </si>
  <si>
    <t>Hernando</t>
  </si>
  <si>
    <t>Meigs</t>
  </si>
  <si>
    <t>Freetown</t>
  </si>
  <si>
    <t>Gardner</t>
  </si>
  <si>
    <t>Ness</t>
  </si>
  <si>
    <t>Virginia State Board of Elections</t>
  </si>
  <si>
    <t>Uinta</t>
  </si>
  <si>
    <t>Bienville</t>
  </si>
  <si>
    <t>Plumas</t>
  </si>
  <si>
    <t>McLean</t>
  </si>
  <si>
    <t>Leelanau</t>
  </si>
  <si>
    <t>Lehigh</t>
  </si>
  <si>
    <t>Township</t>
  </si>
  <si>
    <t>Tama</t>
  </si>
  <si>
    <t>Dixfield</t>
  </si>
  <si>
    <t>Castine</t>
  </si>
  <si>
    <t>Winner</t>
  </si>
  <si>
    <t>Howard</t>
  </si>
  <si>
    <t>Gentry</t>
  </si>
  <si>
    <t>Sussex</t>
  </si>
  <si>
    <t>Rappahannock</t>
  </si>
  <si>
    <t>Claremont</t>
  </si>
  <si>
    <t>McCook</t>
  </si>
  <si>
    <t>Iosco</t>
  </si>
  <si>
    <t>Warren</t>
  </si>
  <si>
    <t>Sabine</t>
  </si>
  <si>
    <t>Dixmont</t>
  </si>
  <si>
    <t>Woburn</t>
  </si>
  <si>
    <t>Sanpete</t>
  </si>
  <si>
    <t>Schenectady</t>
  </si>
  <si>
    <t>Rockbridge</t>
  </si>
  <si>
    <t>Hot Springs</t>
  </si>
  <si>
    <t>At Large</t>
  </si>
  <si>
    <t>Seboeis</t>
  </si>
  <si>
    <t>The Forks</t>
  </si>
  <si>
    <t>West Forks</t>
  </si>
  <si>
    <t>Winterville</t>
  </si>
  <si>
    <t>Baltimore City CD3</t>
  </si>
  <si>
    <t>Los Alamos</t>
  </si>
  <si>
    <t>Comal</t>
  </si>
  <si>
    <t>Benton</t>
  </si>
  <si>
    <t>Valley</t>
  </si>
  <si>
    <t>Howard CD3</t>
  </si>
  <si>
    <t>Benedicta</t>
  </si>
  <si>
    <t>Brookton</t>
  </si>
  <si>
    <t>Roseau</t>
  </si>
  <si>
    <t>Sutter</t>
  </si>
  <si>
    <t>1st</t>
  </si>
  <si>
    <t>2nd</t>
  </si>
  <si>
    <t>Bossier</t>
  </si>
  <si>
    <t>Lovell</t>
  </si>
  <si>
    <t>Millinocket</t>
  </si>
  <si>
    <t>Keweenaw</t>
  </si>
  <si>
    <t>Freeborn</t>
  </si>
  <si>
    <t>Cranston</t>
  </si>
  <si>
    <t>Pawtucket</t>
  </si>
  <si>
    <t>Dimmit</t>
  </si>
  <si>
    <t>Chilton</t>
  </si>
  <si>
    <t>Glynn</t>
  </si>
  <si>
    <t>Guadalupe</t>
  </si>
  <si>
    <t>Harding</t>
  </si>
  <si>
    <t>Harlan</t>
  </si>
  <si>
    <t>Corson</t>
  </si>
  <si>
    <t>Concho</t>
  </si>
  <si>
    <t>Templeton</t>
  </si>
  <si>
    <t>Hidalgo</t>
  </si>
  <si>
    <t>Anne Arundel CD2</t>
  </si>
  <si>
    <t>Chattooga</t>
  </si>
  <si>
    <t>Barbour</t>
  </si>
  <si>
    <t>Hill</t>
  </si>
  <si>
    <t>Cloud</t>
  </si>
  <si>
    <t>Barton</t>
  </si>
  <si>
    <t>Houghton</t>
  </si>
  <si>
    <t>Ingham</t>
  </si>
  <si>
    <t>Codington</t>
  </si>
  <si>
    <t>Autauga</t>
  </si>
  <si>
    <t>Clay</t>
  </si>
  <si>
    <t>Baldwin</t>
  </si>
  <si>
    <t>Everett</t>
  </si>
  <si>
    <t>Newburgh</t>
  </si>
  <si>
    <t>Bartlett</t>
  </si>
  <si>
    <t>Ray</t>
  </si>
  <si>
    <t>Bond</t>
  </si>
  <si>
    <t>Bureau</t>
  </si>
  <si>
    <t>Robertson</t>
  </si>
  <si>
    <t>Twin Falls</t>
  </si>
  <si>
    <t>Maui</t>
  </si>
  <si>
    <t>Brentwood</t>
  </si>
  <si>
    <t>Barnstead</t>
  </si>
  <si>
    <t>Quitman</t>
  </si>
  <si>
    <t>Agawam</t>
  </si>
  <si>
    <t>Naugatuck</t>
  </si>
  <si>
    <t>Plympton</t>
  </si>
  <si>
    <t>Baraga</t>
  </si>
  <si>
    <t>Itawamba</t>
  </si>
  <si>
    <t>Level</t>
  </si>
  <si>
    <t>Westport</t>
  </si>
  <si>
    <t>Stephenson</t>
  </si>
  <si>
    <t>Lowest % of Vote and Win</t>
  </si>
  <si>
    <t>Ford</t>
  </si>
  <si>
    <t>Prince George</t>
  </si>
  <si>
    <t>Clifton</t>
  </si>
  <si>
    <t>Allendale</t>
  </si>
  <si>
    <t>Swisher</t>
  </si>
  <si>
    <t>Butte</t>
  </si>
  <si>
    <t>Brooklin</t>
  </si>
  <si>
    <t>Sacramento</t>
  </si>
  <si>
    <t>San Benito</t>
  </si>
  <si>
    <t>Clinch</t>
  </si>
  <si>
    <t>Cobb</t>
  </si>
  <si>
    <t>Colquitt</t>
  </si>
  <si>
    <t>Early</t>
  </si>
  <si>
    <t>Madera</t>
  </si>
  <si>
    <t>Anderson</t>
  </si>
  <si>
    <t>Barry</t>
  </si>
  <si>
    <t>Bowerbank</t>
  </si>
  <si>
    <t>Centerville</t>
  </si>
  <si>
    <t>Greenup</t>
  </si>
  <si>
    <t>Craighead</t>
  </si>
  <si>
    <t>Waushara</t>
  </si>
  <si>
    <t>Wilbarger</t>
  </si>
  <si>
    <t>Custer</t>
  </si>
  <si>
    <t>Kingman</t>
  </si>
  <si>
    <t>Powell</t>
  </si>
  <si>
    <t>Central Aroostook</t>
  </si>
  <si>
    <t>New Durham</t>
  </si>
  <si>
    <t>Sonoma</t>
  </si>
  <si>
    <t>Muskingum</t>
  </si>
  <si>
    <t>Grand Lake Stream</t>
  </si>
  <si>
    <t>Merrimac</t>
  </si>
  <si>
    <t>South Hampton</t>
  </si>
  <si>
    <t>Graves</t>
  </si>
  <si>
    <t>Meade</t>
  </si>
  <si>
    <t>Brookfield</t>
  </si>
  <si>
    <t>Tate</t>
  </si>
  <si>
    <t>Wichita</t>
  </si>
  <si>
    <t>Obion</t>
  </si>
  <si>
    <t>Little Compton</t>
  </si>
  <si>
    <t>Gove</t>
  </si>
  <si>
    <t>Grand Traverse</t>
  </si>
  <si>
    <t>Kiowa</t>
  </si>
  <si>
    <t>District 25</t>
  </si>
  <si>
    <t>Bartholomew</t>
  </si>
  <si>
    <t>McNairy</t>
  </si>
  <si>
    <t>Keokuk</t>
  </si>
  <si>
    <t>Queens</t>
  </si>
  <si>
    <t>Pickaway</t>
  </si>
  <si>
    <t>Lubbock</t>
  </si>
  <si>
    <t>Whiteside</t>
  </si>
  <si>
    <t>Thomas</t>
  </si>
  <si>
    <t>Matinicus Isle</t>
  </si>
  <si>
    <t>Monhegan</t>
  </si>
  <si>
    <t>Moro</t>
  </si>
  <si>
    <t>Nashville</t>
  </si>
  <si>
    <t>Oxbow</t>
  </si>
  <si>
    <t>Pleasant Ridge</t>
  </si>
  <si>
    <t>San Luis Obispo</t>
  </si>
  <si>
    <t>Alabama</t>
  </si>
  <si>
    <t>Isanti</t>
  </si>
  <si>
    <t>ID</t>
  </si>
  <si>
    <t>Telfair</t>
  </si>
  <si>
    <t>Idaho</t>
  </si>
  <si>
    <t>Chatham</t>
  </si>
  <si>
    <t>Allegheny</t>
  </si>
  <si>
    <t>Sweetwater</t>
  </si>
  <si>
    <t>Merced</t>
  </si>
  <si>
    <t>Otter Tail</t>
  </si>
  <si>
    <t>Election District</t>
  </si>
  <si>
    <t>Highlands</t>
  </si>
  <si>
    <t>Prince George's</t>
  </si>
  <si>
    <t>Juncos</t>
  </si>
  <si>
    <t>Island</t>
  </si>
  <si>
    <t>King</t>
  </si>
  <si>
    <t>Solano</t>
  </si>
  <si>
    <t>Lafayette</t>
  </si>
  <si>
    <t>Marion</t>
  </si>
  <si>
    <t>Corozal</t>
  </si>
  <si>
    <t>Seminole</t>
  </si>
  <si>
    <t>Dunklin</t>
  </si>
  <si>
    <t>Monkton</t>
  </si>
  <si>
    <t>Cheyenne</t>
  </si>
  <si>
    <t>Rowan</t>
  </si>
  <si>
    <t>Hooker</t>
  </si>
  <si>
    <t>Danforth</t>
  </si>
  <si>
    <t>Chemung</t>
  </si>
  <si>
    <t>Pontotoc</t>
  </si>
  <si>
    <t>Patten</t>
  </si>
  <si>
    <t>Val Verde</t>
  </si>
  <si>
    <t>De Witt</t>
  </si>
  <si>
    <t>Utah CD3</t>
  </si>
  <si>
    <t>Haynesville</t>
  </si>
  <si>
    <t>Greene</t>
  </si>
  <si>
    <t>Adjuntas</t>
  </si>
  <si>
    <t>Young</t>
  </si>
  <si>
    <t>Amherst</t>
  </si>
  <si>
    <t>Randall</t>
  </si>
  <si>
    <t>Clearfield</t>
  </si>
  <si>
    <t>Belmont</t>
  </si>
  <si>
    <t>Salinas</t>
  </si>
  <si>
    <t>Baltimore</t>
  </si>
  <si>
    <t>Rich</t>
  </si>
  <si>
    <t>Peabody</t>
  </si>
  <si>
    <t>Kingfield</t>
  </si>
  <si>
    <t>Hollis</t>
  </si>
  <si>
    <t>Holderness</t>
  </si>
  <si>
    <t>Saunders</t>
  </si>
  <si>
    <t>Margin of Victory</t>
  </si>
  <si>
    <t>Saco</t>
  </si>
  <si>
    <t>St. Agatha</t>
  </si>
  <si>
    <t>New Shoreham</t>
  </si>
  <si>
    <t>Cutler</t>
  </si>
  <si>
    <t>Fort Bend</t>
  </si>
  <si>
    <t>Dalton</t>
  </si>
  <si>
    <t>Rumford</t>
  </si>
  <si>
    <t>Sabattus</t>
  </si>
  <si>
    <t>OR</t>
  </si>
  <si>
    <t>Keene</t>
  </si>
  <si>
    <t>Cummington</t>
  </si>
  <si>
    <t>Deerfield</t>
  </si>
  <si>
    <t>Wyoming</t>
  </si>
  <si>
    <t>Albion</t>
  </si>
  <si>
    <t>Alfred</t>
  </si>
  <si>
    <t>Sagadahoc</t>
  </si>
  <si>
    <t>Fallon</t>
  </si>
  <si>
    <t>Jasper</t>
  </si>
  <si>
    <t>Atoka</t>
  </si>
  <si>
    <t>Square Lake</t>
  </si>
  <si>
    <t>District 31</t>
  </si>
  <si>
    <t>Goliad</t>
  </si>
  <si>
    <t>Hermon</t>
  </si>
  <si>
    <t>Becket</t>
  </si>
  <si>
    <t>Clackamas CD5</t>
  </si>
  <si>
    <t>Westmoreland</t>
  </si>
  <si>
    <t>Zapata</t>
  </si>
  <si>
    <t>Holden</t>
  </si>
  <si>
    <t>Ottawa</t>
  </si>
  <si>
    <t>Francestown</t>
  </si>
  <si>
    <t>Westfield</t>
  </si>
  <si>
    <t>Vershire</t>
  </si>
  <si>
    <t>Poquoson</t>
  </si>
  <si>
    <t>District 7</t>
  </si>
  <si>
    <t>Dresden</t>
  </si>
  <si>
    <t>Live Oak</t>
  </si>
  <si>
    <t>Juniata</t>
  </si>
  <si>
    <t>Emery</t>
  </si>
  <si>
    <t>Merrill</t>
  </si>
  <si>
    <t>Ashtabula</t>
  </si>
  <si>
    <t>St. Croix</t>
  </si>
  <si>
    <t>Sauk</t>
  </si>
  <si>
    <t>Multnomah</t>
  </si>
  <si>
    <t>Wheatland</t>
  </si>
  <si>
    <t>Bergen</t>
  </si>
  <si>
    <t>Morrow</t>
  </si>
  <si>
    <t>Cheshire</t>
  </si>
  <si>
    <t>Schuylkill</t>
  </si>
  <si>
    <t>Belknap</t>
  </si>
  <si>
    <t>New Madrid</t>
  </si>
  <si>
    <t>Boyle</t>
  </si>
  <si>
    <t>McCracken</t>
  </si>
  <si>
    <t>Anne Arundel</t>
  </si>
  <si>
    <t>Bethel</t>
  </si>
  <si>
    <t>Bloomfield</t>
  </si>
  <si>
    <t>Story</t>
  </si>
  <si>
    <t>Detroit</t>
  </si>
  <si>
    <t>Reservation</t>
  </si>
  <si>
    <t>Bayfield</t>
  </si>
  <si>
    <t>Burnet</t>
  </si>
  <si>
    <t>Freestone</t>
  </si>
  <si>
    <t>Snyder</t>
  </si>
  <si>
    <t>Gloucester</t>
  </si>
  <si>
    <t>Hudson</t>
  </si>
  <si>
    <t>New Braintree</t>
  </si>
  <si>
    <t>Madison</t>
  </si>
  <si>
    <t>Medway</t>
  </si>
  <si>
    <t>Karnes</t>
  </si>
  <si>
    <t>Kauai</t>
  </si>
  <si>
    <t>KS</t>
  </si>
  <si>
    <t>Del Norte</t>
  </si>
  <si>
    <t>Lumpkin</t>
  </si>
  <si>
    <t>McDuffie</t>
  </si>
  <si>
    <t>New Jersey</t>
  </si>
  <si>
    <t>Patrick</t>
  </si>
  <si>
    <t>Antrim</t>
  </si>
  <si>
    <t>Lea</t>
  </si>
  <si>
    <t>Dunn</t>
  </si>
  <si>
    <t>Perquimans</t>
  </si>
  <si>
    <t>Marengo</t>
  </si>
  <si>
    <t>Montgomery CD8</t>
  </si>
  <si>
    <t>Prince George's CD4</t>
  </si>
  <si>
    <t>Old Lyme</t>
  </si>
  <si>
    <t>Kimball</t>
  </si>
  <si>
    <t>Schleicher</t>
  </si>
  <si>
    <t>Walden</t>
  </si>
  <si>
    <t>Largest Margin of Victory</t>
  </si>
  <si>
    <t>Napa</t>
  </si>
  <si>
    <t>Nevada</t>
  </si>
  <si>
    <t>Orange</t>
  </si>
  <si>
    <t>Placer</t>
  </si>
  <si>
    <t>Cass</t>
  </si>
  <si>
    <t>St. Louis</t>
  </si>
  <si>
    <t>Wasco</t>
  </si>
  <si>
    <t>Keya Paha</t>
  </si>
  <si>
    <t>3rd</t>
  </si>
  <si>
    <t>Henderson</t>
  </si>
  <si>
    <t>Rhea</t>
  </si>
  <si>
    <t>T1 R9</t>
  </si>
  <si>
    <t>Palm Beach</t>
  </si>
  <si>
    <t>Pasco</t>
  </si>
  <si>
    <t>Frio</t>
  </si>
  <si>
    <t>Gaines</t>
  </si>
  <si>
    <t>Golden Valley</t>
  </si>
  <si>
    <t>Iroquois</t>
  </si>
  <si>
    <t>Lemington</t>
  </si>
  <si>
    <t>Bozrah</t>
  </si>
  <si>
    <t>Donley</t>
  </si>
  <si>
    <t>Sudbury</t>
  </si>
  <si>
    <t>Seymour</t>
  </si>
  <si>
    <t>Hersey</t>
  </si>
  <si>
    <t>Tinmouth</t>
  </si>
  <si>
    <t>Stoddard</t>
  </si>
  <si>
    <t>Hemphill</t>
  </si>
  <si>
    <t>Aquinnah</t>
  </si>
  <si>
    <t>Kingsbury</t>
  </si>
  <si>
    <t>Hillsdale</t>
  </si>
  <si>
    <t>Converse</t>
  </si>
  <si>
    <t>Upson</t>
  </si>
  <si>
    <t>Juneau</t>
  </si>
  <si>
    <t>Oglethorpe</t>
  </si>
  <si>
    <t>Spartanburg</t>
  </si>
  <si>
    <t>Allamakee</t>
  </si>
  <si>
    <t>Trujillo Alto</t>
  </si>
  <si>
    <t>Lunenburg</t>
  </si>
  <si>
    <t>Toa Alta</t>
  </si>
  <si>
    <t>Mahnomen</t>
  </si>
  <si>
    <t>Audrain</t>
  </si>
  <si>
    <t>Laclede</t>
  </si>
  <si>
    <t>Toa Baja</t>
  </si>
  <si>
    <t>Broadwater</t>
  </si>
  <si>
    <t>Beverly</t>
  </si>
  <si>
    <t>Townsend</t>
  </si>
  <si>
    <t>Rincón</t>
  </si>
  <si>
    <t>East Feliciana</t>
  </si>
  <si>
    <t>Runnels</t>
  </si>
  <si>
    <t>Volusia</t>
  </si>
  <si>
    <t>Shelby</t>
  </si>
  <si>
    <t>Audubon</t>
  </si>
  <si>
    <t>Peach</t>
  </si>
  <si>
    <t>Dover-Foxcroft</t>
  </si>
  <si>
    <t>Gwinnett</t>
  </si>
  <si>
    <t>Brazoria</t>
  </si>
  <si>
    <t>Price</t>
  </si>
  <si>
    <t>Culpeper</t>
  </si>
  <si>
    <t>Raleigh</t>
  </si>
  <si>
    <t>Sidney</t>
  </si>
  <si>
    <t>Tippah</t>
  </si>
  <si>
    <t>Comanche</t>
  </si>
  <si>
    <t>Cowley</t>
  </si>
  <si>
    <t>Rice</t>
  </si>
  <si>
    <t>Starks</t>
  </si>
  <si>
    <t>Switzerland</t>
  </si>
  <si>
    <t>Sandisfield</t>
  </si>
  <si>
    <t>Sandwich</t>
  </si>
  <si>
    <t>Saugus</t>
  </si>
  <si>
    <t>Leake</t>
  </si>
  <si>
    <t>Fauquier</t>
  </si>
  <si>
    <t>Quincy</t>
  </si>
  <si>
    <t>Royalston</t>
  </si>
  <si>
    <t>Chelsea</t>
  </si>
  <si>
    <t>Pepperell</t>
  </si>
  <si>
    <t>Averill town</t>
  </si>
  <si>
    <t>Hibberts</t>
  </si>
  <si>
    <t>North Oxford</t>
  </si>
  <si>
    <t>Territory</t>
  </si>
  <si>
    <t>Cohasset</t>
  </si>
  <si>
    <t>Aurora</t>
  </si>
  <si>
    <t>Bulloch</t>
  </si>
  <si>
    <t>Howland</t>
  </si>
  <si>
    <t>Gosnold</t>
  </si>
  <si>
    <t>Catron</t>
  </si>
  <si>
    <t>District 17</t>
  </si>
  <si>
    <t>Isabela</t>
  </si>
  <si>
    <t>Dubois</t>
  </si>
  <si>
    <t>Bakersfield</t>
  </si>
  <si>
    <t>Jack</t>
  </si>
  <si>
    <t>Hatillo</t>
  </si>
  <si>
    <t>East Bridgewater</t>
  </si>
  <si>
    <t>Barber</t>
  </si>
  <si>
    <t>Prentiss</t>
  </si>
  <si>
    <t>MS</t>
  </si>
  <si>
    <t>Bennett</t>
  </si>
  <si>
    <t>Bon Homme</t>
  </si>
  <si>
    <t>Wapello</t>
  </si>
  <si>
    <t>Geneva</t>
  </si>
  <si>
    <t>Litchfield</t>
  </si>
  <si>
    <t>Atchison</t>
  </si>
  <si>
    <t>Meriwether</t>
  </si>
  <si>
    <t>Hayes</t>
  </si>
  <si>
    <t>Laconia</t>
  </si>
  <si>
    <t>Zavala</t>
  </si>
  <si>
    <t>Stannard</t>
  </si>
  <si>
    <t>Mason</t>
  </si>
  <si>
    <t>Rockcastle</t>
  </si>
  <si>
    <t>San Juan</t>
  </si>
  <si>
    <t>Irwin</t>
  </si>
  <si>
    <t>Roscommon</t>
  </si>
  <si>
    <t>Derby</t>
  </si>
  <si>
    <t>Riley</t>
  </si>
  <si>
    <t>Pointe Coupee</t>
  </si>
  <si>
    <t>Cook CD9</t>
  </si>
  <si>
    <t>Tompkins</t>
  </si>
  <si>
    <t>Ossipee</t>
  </si>
  <si>
    <t>Warner's grant</t>
  </si>
  <si>
    <t>Ventura</t>
  </si>
  <si>
    <t>Iberville</t>
  </si>
  <si>
    <t>Tyngsborough</t>
  </si>
  <si>
    <t>Whitefield</t>
  </si>
  <si>
    <t>Manistee</t>
  </si>
  <si>
    <t>GA</t>
  </si>
  <si>
    <t>Appling</t>
  </si>
  <si>
    <t>Josephine</t>
  </si>
  <si>
    <t>Sabana Grande</t>
  </si>
  <si>
    <t>Utuado</t>
  </si>
  <si>
    <t>Ridgefield</t>
  </si>
  <si>
    <t>West Fairlee</t>
  </si>
  <si>
    <t>Rapides</t>
  </si>
  <si>
    <t>Elbert</t>
  </si>
  <si>
    <t>Waltham</t>
  </si>
  <si>
    <t>Rhode Island Board of Elections</t>
  </si>
  <si>
    <t>Agency</t>
  </si>
  <si>
    <t>Hopkins</t>
  </si>
  <si>
    <t>Jessamine</t>
  </si>
  <si>
    <t>Kenton</t>
  </si>
  <si>
    <t>Knott</t>
  </si>
  <si>
    <t>WA</t>
  </si>
  <si>
    <t>Estill</t>
  </si>
  <si>
    <t>Alameda</t>
  </si>
  <si>
    <t>Camden</t>
  </si>
  <si>
    <t>Amador</t>
  </si>
  <si>
    <t>Coleman</t>
  </si>
  <si>
    <t>Eastland</t>
  </si>
  <si>
    <t>Halifax</t>
  </si>
  <si>
    <t>Cassia</t>
  </si>
  <si>
    <t>Salisbury</t>
  </si>
  <si>
    <t>Bayamón</t>
  </si>
  <si>
    <t>Okaloosa</t>
  </si>
  <si>
    <t>Acadia</t>
  </si>
  <si>
    <t>Barceloneta</t>
  </si>
  <si>
    <t>District 2</t>
  </si>
  <si>
    <t>District 3</t>
  </si>
  <si>
    <t>Gosper</t>
  </si>
  <si>
    <t>McCone</t>
  </si>
  <si>
    <t>Hartford</t>
  </si>
  <si>
    <t>Sanders</t>
  </si>
  <si>
    <t>Vermillion</t>
  </si>
  <si>
    <t>Honolulu</t>
  </si>
  <si>
    <t>Fergus</t>
  </si>
  <si>
    <t>Cottonwood</t>
  </si>
  <si>
    <t>Mashpee</t>
  </si>
  <si>
    <t>Leon</t>
  </si>
  <si>
    <t>Kearney</t>
  </si>
  <si>
    <t>Gulf</t>
  </si>
  <si>
    <t>Shenandoah</t>
  </si>
  <si>
    <t>Lisbon</t>
  </si>
  <si>
    <t>West Gardiner</t>
  </si>
  <si>
    <t>West Paris</t>
  </si>
  <si>
    <t>Gillespie</t>
  </si>
  <si>
    <t>Long Island</t>
  </si>
  <si>
    <t>Cornville</t>
  </si>
  <si>
    <t>Calais</t>
  </si>
  <si>
    <t>Shutesbury</t>
  </si>
  <si>
    <t>Saratoga</t>
  </si>
  <si>
    <t>Bollinger</t>
  </si>
  <si>
    <t>Buchanan</t>
  </si>
  <si>
    <t>Paris</t>
  </si>
  <si>
    <t>Paxton</t>
  </si>
  <si>
    <t>Milton</t>
  </si>
  <si>
    <t>WV</t>
  </si>
  <si>
    <t>West Virginia</t>
  </si>
  <si>
    <t>Bladen</t>
  </si>
  <si>
    <t>Harrington</t>
  </si>
  <si>
    <t>Philadelphia</t>
  </si>
  <si>
    <t>Barren</t>
  </si>
  <si>
    <t>Oklahoma</t>
  </si>
  <si>
    <t>Chelmsford</t>
  </si>
  <si>
    <t>Lenoir</t>
  </si>
  <si>
    <t>Glenburn</t>
  </si>
  <si>
    <t>Lamoille</t>
  </si>
  <si>
    <t>District 20</t>
  </si>
  <si>
    <t>Westmanland</t>
  </si>
  <si>
    <t>Whitneyville</t>
  </si>
  <si>
    <t>East Haddam</t>
  </si>
  <si>
    <t>Milwaukee</t>
  </si>
  <si>
    <t>District 18</t>
  </si>
  <si>
    <t>Deer Lodge</t>
  </si>
  <si>
    <t>County Ranking</t>
  </si>
  <si>
    <t>South Carolina</t>
  </si>
  <si>
    <t>Narragansett</t>
  </si>
  <si>
    <t>Buckfield</t>
  </si>
  <si>
    <t>SC</t>
  </si>
  <si>
    <t>Republic</t>
  </si>
  <si>
    <t>Wabaunsee</t>
  </si>
  <si>
    <t>Leverett</t>
  </si>
  <si>
    <t>Stutsman</t>
  </si>
  <si>
    <t>State</t>
  </si>
  <si>
    <t>Preble</t>
  </si>
  <si>
    <t>Duchesne</t>
  </si>
  <si>
    <t>Gaston</t>
  </si>
  <si>
    <t>Lampasas</t>
  </si>
  <si>
    <t>New Mexico</t>
  </si>
  <si>
    <t>Dickenson</t>
  </si>
  <si>
    <t>San Bernardino</t>
  </si>
  <si>
    <t>Medford</t>
  </si>
  <si>
    <t>Orland</t>
  </si>
  <si>
    <t>Orono</t>
  </si>
  <si>
    <t>Stratham</t>
  </si>
  <si>
    <t>Hartland</t>
  </si>
  <si>
    <t>Transylvania</t>
  </si>
  <si>
    <t>King George</t>
  </si>
  <si>
    <t>Berlin</t>
  </si>
  <si>
    <t>Burnett</t>
  </si>
  <si>
    <t>Norwich</t>
  </si>
  <si>
    <t>West Haven</t>
  </si>
  <si>
    <t>MCD</t>
  </si>
  <si>
    <t>Passamaquoddy Indian Township</t>
  </si>
  <si>
    <t>Eddy</t>
  </si>
  <si>
    <t>Mathews</t>
  </si>
  <si>
    <t>Nottoway</t>
  </si>
  <si>
    <t>Merrimack</t>
  </si>
  <si>
    <t>La Salle</t>
  </si>
  <si>
    <t>Elec Vote</t>
  </si>
  <si>
    <t>Arkansas Secretary of State Elections</t>
  </si>
  <si>
    <t>Gardiner</t>
  </si>
  <si>
    <t>Frankfort</t>
  </si>
  <si>
    <t>Freeport</t>
  </si>
  <si>
    <t>Comerío</t>
  </si>
  <si>
    <t>Mifflin</t>
  </si>
  <si>
    <t>East Central Penobscot</t>
  </si>
  <si>
    <t>El Dorado</t>
  </si>
  <si>
    <t>Maricopa</t>
  </si>
  <si>
    <t>La Paz</t>
  </si>
  <si>
    <t>Lares</t>
  </si>
  <si>
    <t>Codyville</t>
  </si>
  <si>
    <t>Sevier</t>
  </si>
  <si>
    <t>Carbon</t>
  </si>
  <si>
    <t>Shortname</t>
  </si>
  <si>
    <t>Carver</t>
  </si>
  <si>
    <t>Travis</t>
  </si>
  <si>
    <t>Longmeadow</t>
  </si>
  <si>
    <t>Lorain</t>
  </si>
  <si>
    <t>Montpelier</t>
  </si>
  <si>
    <t>Winooski</t>
  </si>
  <si>
    <t>Eaton</t>
  </si>
  <si>
    <t>Pine</t>
  </si>
  <si>
    <t>Cape May</t>
  </si>
  <si>
    <t>San Mateo</t>
  </si>
  <si>
    <t>Ontario</t>
  </si>
  <si>
    <t>Sheffield</t>
  </si>
  <si>
    <t>Shelburne</t>
  </si>
  <si>
    <t>Clarion</t>
  </si>
  <si>
    <t>Albany</t>
  </si>
  <si>
    <t>Morovis</t>
  </si>
  <si>
    <t>The Nevada Republican Party</t>
  </si>
  <si>
    <t>Sandgate</t>
  </si>
  <si>
    <t>Connor</t>
  </si>
  <si>
    <t>Freeman</t>
  </si>
  <si>
    <t>McCreary</t>
  </si>
  <si>
    <t>State Ballot Listing</t>
  </si>
  <si>
    <t>Farmington</t>
  </si>
  <si>
    <t>Cornish</t>
  </si>
  <si>
    <t>Derry</t>
  </si>
  <si>
    <t>Augusta</t>
  </si>
  <si>
    <t>Navajo</t>
  </si>
  <si>
    <t>Sublette</t>
  </si>
  <si>
    <t>Dublin</t>
  </si>
  <si>
    <t>Milo</t>
  </si>
  <si>
    <t>Monticello</t>
  </si>
  <si>
    <t>Minot</t>
  </si>
  <si>
    <t>Stearns CD6</t>
  </si>
  <si>
    <t>Big Stone</t>
  </si>
  <si>
    <t>Victory</t>
  </si>
  <si>
    <t>Richland</t>
  </si>
  <si>
    <t>Hood River</t>
  </si>
  <si>
    <t>McDonough</t>
  </si>
  <si>
    <t>Glades</t>
  </si>
  <si>
    <t>Cache</t>
  </si>
  <si>
    <t>Humboldt</t>
  </si>
  <si>
    <t>Lyme</t>
  </si>
  <si>
    <t>Delaware</t>
  </si>
  <si>
    <t>DE</t>
  </si>
  <si>
    <t>Madbury</t>
  </si>
  <si>
    <t>Paulding</t>
  </si>
  <si>
    <t>Marlow</t>
  </si>
  <si>
    <t>Muhlenberg</t>
  </si>
  <si>
    <t>Sebec</t>
  </si>
  <si>
    <t>Watauga</t>
  </si>
  <si>
    <t>Town</t>
  </si>
  <si>
    <t>Pottawattamie</t>
  </si>
  <si>
    <t>Virginia</t>
  </si>
  <si>
    <t>Barron</t>
  </si>
  <si>
    <t>West Tisbury</t>
  </si>
  <si>
    <t>Revere</t>
  </si>
  <si>
    <t>Woodbridge</t>
  </si>
  <si>
    <t>Waitsfield</t>
  </si>
  <si>
    <t>Boscawen</t>
  </si>
  <si>
    <t>New Sharon</t>
  </si>
  <si>
    <t>Burke</t>
  </si>
  <si>
    <t>Jefferson Davis</t>
  </si>
  <si>
    <t>Dauphin</t>
  </si>
  <si>
    <t>Chicot</t>
  </si>
  <si>
    <t>Pickens</t>
  </si>
  <si>
    <t>Pike</t>
  </si>
  <si>
    <t>Ada</t>
  </si>
  <si>
    <t>Oswego</t>
  </si>
  <si>
    <t>Otsego</t>
  </si>
  <si>
    <t>Sherman</t>
  </si>
  <si>
    <t>Livingston</t>
  </si>
  <si>
    <t>Tuscarawas</t>
  </si>
  <si>
    <t>Coventry</t>
  </si>
  <si>
    <t>Bar Harbor</t>
  </si>
  <si>
    <t>Providence CD1</t>
  </si>
  <si>
    <t>Webb</t>
  </si>
  <si>
    <t>Lac Qui Parle</t>
  </si>
  <si>
    <t>Ogemaw</t>
  </si>
  <si>
    <t>Etna</t>
  </si>
  <si>
    <t>Ballard</t>
  </si>
  <si>
    <t>Brantley</t>
  </si>
  <si>
    <t>North Dakota</t>
  </si>
  <si>
    <t>Edwards</t>
  </si>
  <si>
    <t>Elk</t>
  </si>
  <si>
    <t>Muskogee</t>
  </si>
  <si>
    <t>Sandoval CD1</t>
  </si>
  <si>
    <t>Canadian CD3</t>
  </si>
  <si>
    <t>Canadian CD4</t>
  </si>
  <si>
    <t>Creek CD1</t>
  </si>
  <si>
    <t>Sangamon</t>
  </si>
  <si>
    <t>Kankakee</t>
  </si>
  <si>
    <t>Macoupin</t>
  </si>
  <si>
    <t>Lane</t>
  </si>
  <si>
    <t>Oakland</t>
  </si>
  <si>
    <t>Arizona Secretary of State Division of Election Services</t>
  </si>
  <si>
    <t>Fort Fairfield</t>
  </si>
  <si>
    <t>Cook CD8</t>
  </si>
  <si>
    <t>Other</t>
  </si>
  <si>
    <t>District 6</t>
  </si>
  <si>
    <t>Tamworth</t>
  </si>
  <si>
    <t>Maricopa CD3</t>
  </si>
  <si>
    <t>Sarasota</t>
  </si>
  <si>
    <t>Alachua</t>
  </si>
  <si>
    <t>Raymond</t>
  </si>
  <si>
    <t>Worcester</t>
  </si>
  <si>
    <t>Scituate</t>
  </si>
  <si>
    <t>Wakulla</t>
  </si>
  <si>
    <t>Wade</t>
  </si>
  <si>
    <t>Meredith</t>
  </si>
  <si>
    <t>Baltimore County CD7</t>
  </si>
  <si>
    <t>Armstrong</t>
  </si>
  <si>
    <t>De Baca</t>
  </si>
  <si>
    <t>Charles</t>
  </si>
  <si>
    <t>Dorchester</t>
  </si>
  <si>
    <t>Gallatin</t>
  </si>
  <si>
    <t>Charlton</t>
  </si>
  <si>
    <t>Hickory</t>
  </si>
  <si>
    <t>Fond du Lac</t>
  </si>
  <si>
    <t>Asotin</t>
  </si>
  <si>
    <t>District 5</t>
  </si>
  <si>
    <t>Lewis and Clark</t>
  </si>
  <si>
    <t>Trousdale</t>
  </si>
  <si>
    <t>Unicoi</t>
  </si>
  <si>
    <t>Winchester</t>
  </si>
  <si>
    <t>Michigan Department of State</t>
  </si>
  <si>
    <t>Arkansas</t>
  </si>
  <si>
    <t>Plymouth</t>
  </si>
  <si>
    <t>St. Helena</t>
  </si>
  <si>
    <t>Candler</t>
  </si>
  <si>
    <t>Carroll</t>
  </si>
  <si>
    <t>Daggett</t>
  </si>
  <si>
    <t>Hansford</t>
  </si>
  <si>
    <t>Horry</t>
  </si>
  <si>
    <t>Avoyelles</t>
  </si>
  <si>
    <t>New Milford</t>
  </si>
  <si>
    <t>Newtown</t>
  </si>
  <si>
    <t>Lancaster</t>
  </si>
  <si>
    <t>Staunton</t>
  </si>
  <si>
    <t>Ware</t>
  </si>
  <si>
    <t>Boone</t>
  </si>
  <si>
    <t>Mt. Washington</t>
  </si>
  <si>
    <t>States</t>
  </si>
  <si>
    <t>Caledonia</t>
  </si>
  <si>
    <t>Searsburg</t>
  </si>
  <si>
    <t>Hawkins</t>
  </si>
  <si>
    <t>Appanoose</t>
  </si>
  <si>
    <t>Republican</t>
  </si>
  <si>
    <t>Beaver</t>
  </si>
  <si>
    <t>Weathersfield</t>
  </si>
  <si>
    <t>Hand</t>
  </si>
  <si>
    <t>Harnett</t>
  </si>
  <si>
    <t>Dutchess</t>
  </si>
  <si>
    <t>Kalkaska</t>
  </si>
  <si>
    <t>Cortland</t>
  </si>
  <si>
    <t>Sebastian</t>
  </si>
  <si>
    <t>Sharp</t>
  </si>
  <si>
    <t>Levy</t>
  </si>
  <si>
    <t>Boothbay Harbor</t>
  </si>
  <si>
    <t>Roosevelt</t>
  </si>
  <si>
    <t>Barnes</t>
  </si>
  <si>
    <t>Edgefield</t>
  </si>
  <si>
    <t>Harrison</t>
  </si>
  <si>
    <t>Bosque</t>
  </si>
  <si>
    <t>Desha</t>
  </si>
  <si>
    <t>District 4</t>
  </si>
  <si>
    <t>Addison</t>
  </si>
  <si>
    <t>Pelham</t>
  </si>
  <si>
    <t>Kittitas</t>
  </si>
  <si>
    <t>Kent</t>
  </si>
  <si>
    <t>Loudon</t>
  </si>
  <si>
    <t>Maury</t>
  </si>
  <si>
    <t>Greenwich</t>
  </si>
  <si>
    <t>Griswold</t>
  </si>
  <si>
    <t>Charlestown</t>
  </si>
  <si>
    <t>Oceana</t>
  </si>
  <si>
    <t>Somersworth</t>
  </si>
  <si>
    <t>Salem</t>
  </si>
  <si>
    <t>Harmon</t>
  </si>
  <si>
    <t>Sumner</t>
  </si>
  <si>
    <t>Woodson</t>
  </si>
  <si>
    <t>Ashley</t>
  </si>
  <si>
    <t>Windsor</t>
  </si>
  <si>
    <t>OK</t>
  </si>
  <si>
    <t>Eustis</t>
  </si>
  <si>
    <t>Natick</t>
  </si>
  <si>
    <t>Wicomico</t>
  </si>
  <si>
    <t>Chittenden</t>
  </si>
  <si>
    <t>Pocahontas</t>
  </si>
  <si>
    <t>New Boston</t>
  </si>
  <si>
    <t>Socorro</t>
  </si>
  <si>
    <t>Taos</t>
  </si>
  <si>
    <t>Beaverhead</t>
  </si>
  <si>
    <t>Colbert</t>
  </si>
  <si>
    <t>East Central Franklin</t>
  </si>
  <si>
    <t>Dighton</t>
  </si>
  <si>
    <t>Robbinston</t>
  </si>
  <si>
    <t>Cherryfield</t>
  </si>
  <si>
    <t>Attleboro</t>
  </si>
  <si>
    <t>Bowie</t>
  </si>
  <si>
    <t>Faulkner</t>
  </si>
  <si>
    <t>District 35</t>
  </si>
  <si>
    <t>North Brookfield</t>
  </si>
  <si>
    <t>Hadleys Purchase</t>
  </si>
  <si>
    <t>Criehaven</t>
  </si>
  <si>
    <t>Kershaw</t>
  </si>
  <si>
    <t>Talmadge</t>
  </si>
  <si>
    <t>Warner</t>
  </si>
  <si>
    <t>Dudley</t>
  </si>
  <si>
    <t>Edmunds</t>
  </si>
  <si>
    <t>Harmony</t>
  </si>
  <si>
    <t>Humphreys</t>
  </si>
  <si>
    <t>New Limerick</t>
  </si>
  <si>
    <t>Columbus</t>
  </si>
  <si>
    <t>Onondaga</t>
  </si>
  <si>
    <t>Mendon</t>
  </si>
  <si>
    <t>Garrett</t>
  </si>
  <si>
    <t>Other Candidates</t>
  </si>
  <si>
    <t>Coffey</t>
  </si>
  <si>
    <t>Charlotte</t>
  </si>
  <si>
    <t>Highest % of Vote and Lose</t>
  </si>
  <si>
    <t>D</t>
  </si>
  <si>
    <t>Rabun</t>
  </si>
  <si>
    <t>South Aroostook</t>
  </si>
  <si>
    <t>Wilkin</t>
  </si>
  <si>
    <t>Boxford</t>
  </si>
  <si>
    <t>Thorndike</t>
  </si>
  <si>
    <t>Richardson</t>
  </si>
  <si>
    <t>Winhall</t>
  </si>
  <si>
    <t>Livermore Falls</t>
  </si>
  <si>
    <t>Lubec</t>
  </si>
  <si>
    <t>UT</t>
  </si>
  <si>
    <t>District 11</t>
  </si>
  <si>
    <t>Hockley</t>
  </si>
  <si>
    <t>Atkinson</t>
  </si>
  <si>
    <t>Escambia</t>
  </si>
  <si>
    <t>Truro</t>
  </si>
  <si>
    <t>Ayer</t>
  </si>
  <si>
    <t>Banner</t>
  </si>
  <si>
    <t>Wasatch</t>
  </si>
  <si>
    <t>Stanley</t>
  </si>
  <si>
    <t>Charles Mix</t>
  </si>
  <si>
    <t>Millard</t>
  </si>
  <si>
    <t>Piute</t>
  </si>
  <si>
    <t>Arthur</t>
  </si>
  <si>
    <t>Le Sueur</t>
  </si>
  <si>
    <t>Barrow</t>
  </si>
  <si>
    <t>Faribault</t>
  </si>
  <si>
    <t>Sully</t>
  </si>
  <si>
    <t>Beltrami</t>
  </si>
  <si>
    <t>Ashford</t>
  </si>
  <si>
    <t>Whitman</t>
  </si>
  <si>
    <t>Mount Chase</t>
  </si>
  <si>
    <t>Ramsey CD6</t>
  </si>
  <si>
    <t>McDowell</t>
  </si>
  <si>
    <t>Lamb</t>
  </si>
  <si>
    <t>Gratiot</t>
  </si>
  <si>
    <t>Vote1</t>
  </si>
  <si>
    <t>Catawba</t>
  </si>
  <si>
    <t>Hamlin</t>
  </si>
  <si>
    <t>Musselshell</t>
  </si>
  <si>
    <t>Linn</t>
  </si>
  <si>
    <t>Alger</t>
  </si>
  <si>
    <t>Thayer</t>
  </si>
  <si>
    <t>Weber</t>
  </si>
  <si>
    <t>Calhoun</t>
  </si>
  <si>
    <t>Coos</t>
  </si>
  <si>
    <t>New York</t>
  </si>
  <si>
    <t>NY</t>
  </si>
  <si>
    <t>Brazos</t>
  </si>
  <si>
    <t>Lapeer</t>
  </si>
  <si>
    <t>Kenosha</t>
  </si>
  <si>
    <t>Brunswick</t>
  </si>
  <si>
    <t>Rock</t>
  </si>
  <si>
    <t>Loudoun</t>
  </si>
  <si>
    <t>Cushing</t>
  </si>
  <si>
    <t>Missaukee</t>
  </si>
  <si>
    <t>Cranberry Isles</t>
  </si>
  <si>
    <t>Crystal</t>
  </si>
  <si>
    <t>Counties Shared Among Cong Dist</t>
  </si>
  <si>
    <t>Moniteau</t>
  </si>
  <si>
    <t>Petersham</t>
  </si>
  <si>
    <t>Raynham</t>
  </si>
  <si>
    <t>Cimarron</t>
  </si>
  <si>
    <t>Roxbury</t>
  </si>
  <si>
    <t>Killingly</t>
  </si>
  <si>
    <t>Gray</t>
  </si>
  <si>
    <t>Johnson</t>
  </si>
  <si>
    <t>Fourth Place</t>
  </si>
  <si>
    <t>Moretown</t>
  </si>
  <si>
    <t>Ellsworth</t>
  </si>
  <si>
    <t>Ledyard</t>
  </si>
  <si>
    <t>San Diego</t>
  </si>
  <si>
    <t>Edmonson</t>
  </si>
  <si>
    <t>Indian Township</t>
  </si>
  <si>
    <t>Tuftonboro</t>
  </si>
  <si>
    <t>West Boylston</t>
  </si>
  <si>
    <t>Daviess</t>
  </si>
  <si>
    <t>Dearborn</t>
  </si>
  <si>
    <t>Ashby</t>
  </si>
  <si>
    <t>Manchester</t>
  </si>
  <si>
    <t>Winterport</t>
  </si>
  <si>
    <t>Rock Island</t>
  </si>
  <si>
    <t>Quay</t>
  </si>
  <si>
    <t>St. Charles</t>
  </si>
  <si>
    <t>Smith</t>
  </si>
  <si>
    <t>Scurry</t>
  </si>
  <si>
    <t>Cabarrus</t>
  </si>
  <si>
    <t>Edgar</t>
  </si>
  <si>
    <t>Saginaw</t>
  </si>
  <si>
    <t>Sanilac</t>
  </si>
  <si>
    <t>Christian</t>
  </si>
  <si>
    <t>Hampstead</t>
  </si>
  <si>
    <t>East Montpelier</t>
  </si>
  <si>
    <t>T3 ND</t>
  </si>
  <si>
    <t>Gasconade</t>
  </si>
  <si>
    <t>Cameron</t>
  </si>
  <si>
    <t>Harrisonburg</t>
  </si>
  <si>
    <t>Kitsap</t>
  </si>
  <si>
    <t>Wareham</t>
  </si>
  <si>
    <t>Low and Burbanks Grant</t>
  </si>
  <si>
    <t>Dean</t>
  </si>
  <si>
    <t>Meriden</t>
  </si>
  <si>
    <t>New Britain</t>
  </si>
  <si>
    <t>Watonwan</t>
  </si>
  <si>
    <t>South Hadley</t>
  </si>
  <si>
    <t>Northwest Somerset</t>
  </si>
  <si>
    <t>Atkinson and Gilmanton Academy Grant</t>
  </si>
  <si>
    <t>Beans Purchase</t>
  </si>
  <si>
    <t>Chandlers Purchase</t>
  </si>
  <si>
    <t>Crawfords Purchase</t>
  </si>
  <si>
    <t>Danvers</t>
  </si>
  <si>
    <t>Caratunk</t>
  </si>
  <si>
    <t>Southborough</t>
  </si>
  <si>
    <t>Southbridge</t>
  </si>
  <si>
    <t>Citrus</t>
  </si>
  <si>
    <t>Winchendon</t>
  </si>
  <si>
    <t>Salt Lake CD3</t>
  </si>
  <si>
    <t>Dallam</t>
  </si>
  <si>
    <t>Clermont</t>
  </si>
  <si>
    <t>Torrington</t>
  </si>
  <si>
    <t>Mount Holly</t>
  </si>
  <si>
    <t>South Windsor</t>
  </si>
  <si>
    <t>Southbury</t>
  </si>
  <si>
    <t>Tallahatchie</t>
  </si>
  <si>
    <t>PA</t>
  </si>
  <si>
    <t>Ramsey</t>
  </si>
  <si>
    <t>Walton</t>
  </si>
  <si>
    <t>Merrick</t>
  </si>
  <si>
    <t>Anoka CD3</t>
  </si>
  <si>
    <t>Milan</t>
  </si>
  <si>
    <t>Millsfield</t>
  </si>
  <si>
    <t>Ashe</t>
  </si>
  <si>
    <t>Avery</t>
  </si>
  <si>
    <t>Alamance</t>
  </si>
  <si>
    <t>Cocke</t>
  </si>
  <si>
    <t>Cape Girardeau</t>
  </si>
  <si>
    <t>Wallace</t>
  </si>
  <si>
    <t>Anne Arundel CD5</t>
  </si>
  <si>
    <t>Contra Costa</t>
  </si>
  <si>
    <t>Garden</t>
  </si>
  <si>
    <t>Kansas</t>
  </si>
  <si>
    <t>Sandusky</t>
  </si>
  <si>
    <t>Trumbull</t>
  </si>
  <si>
    <t>Screven</t>
  </si>
  <si>
    <t>St. James</t>
  </si>
  <si>
    <t>Rye</t>
  </si>
  <si>
    <t>Sanbornton</t>
  </si>
  <si>
    <t>Iowa Republican Party</t>
  </si>
  <si>
    <t>Bullitt</t>
  </si>
  <si>
    <t>Berwick</t>
  </si>
  <si>
    <t>Victoria</t>
  </si>
  <si>
    <t>Breckinridge</t>
  </si>
  <si>
    <t>District 50</t>
  </si>
  <si>
    <t>District 51</t>
  </si>
  <si>
    <t>Pennsylvania</t>
  </si>
  <si>
    <t>Reed</t>
  </si>
  <si>
    <t>St. John</t>
  </si>
  <si>
    <t>Pleasant Point</t>
  </si>
  <si>
    <t>Subdivision</t>
  </si>
  <si>
    <t>Braxton</t>
  </si>
  <si>
    <t>Mississippi Secretary of State Elections Division</t>
  </si>
  <si>
    <t>-</t>
  </si>
  <si>
    <t>Tulsa</t>
  </si>
  <si>
    <t>Passadumkeag</t>
  </si>
  <si>
    <t>Palo Alto</t>
  </si>
  <si>
    <t>Cavalier</t>
  </si>
  <si>
    <t>Sequatchie</t>
  </si>
  <si>
    <t>Banks</t>
  </si>
  <si>
    <t>Strafford</t>
  </si>
  <si>
    <t>Jaffrey</t>
  </si>
  <si>
    <t>Beacon Falls</t>
  </si>
  <si>
    <t>Schoharie</t>
  </si>
  <si>
    <t>Corinna</t>
  </si>
  <si>
    <t>Dayton</t>
  </si>
  <si>
    <t>Deblois</t>
  </si>
  <si>
    <t>Stanislaus</t>
  </si>
  <si>
    <t>Grant</t>
  </si>
  <si>
    <t>AK</t>
  </si>
  <si>
    <t>North Haven</t>
  </si>
  <si>
    <t>Wisconsin</t>
  </si>
  <si>
    <t>Craven</t>
  </si>
  <si>
    <t>Fajardo</t>
  </si>
  <si>
    <t>Bennington</t>
  </si>
  <si>
    <t>Aguada</t>
  </si>
  <si>
    <t>Sangerville</t>
  </si>
  <si>
    <t>Desoto</t>
  </si>
  <si>
    <t>Maine</t>
  </si>
  <si>
    <t>Vienna</t>
  </si>
  <si>
    <t>Northeast Piscataquis</t>
  </si>
  <si>
    <t>Caribou</t>
  </si>
  <si>
    <t>Treasure</t>
  </si>
  <si>
    <t>Ervings Location</t>
  </si>
  <si>
    <t>Eastham</t>
  </si>
  <si>
    <t>Mineral</t>
  </si>
  <si>
    <t>Page</t>
  </si>
  <si>
    <t>Gates</t>
  </si>
  <si>
    <t>Bee</t>
  </si>
  <si>
    <t>Dracut</t>
  </si>
  <si>
    <t>Galax</t>
  </si>
  <si>
    <t>Sugar Hill</t>
  </si>
  <si>
    <t>Middlebury</t>
  </si>
  <si>
    <t>Garfield</t>
  </si>
  <si>
    <t>Suffolk</t>
  </si>
  <si>
    <t>Sargents Purchase</t>
  </si>
  <si>
    <t>North Penobscot</t>
  </si>
  <si>
    <t>Whitney</t>
  </si>
  <si>
    <t>Twombly</t>
  </si>
  <si>
    <t>Outagamie</t>
  </si>
  <si>
    <t>Branch</t>
  </si>
  <si>
    <t>Charlevoix</t>
  </si>
  <si>
    <t>Southington</t>
  </si>
  <si>
    <t>Henry</t>
  </si>
  <si>
    <t>Houston</t>
  </si>
  <si>
    <t>Daniels</t>
  </si>
  <si>
    <t>Chaves</t>
  </si>
  <si>
    <t>4th</t>
  </si>
  <si>
    <t>Un. Twp. Unity</t>
  </si>
  <si>
    <t>Griggs</t>
  </si>
  <si>
    <t>Marshfield</t>
  </si>
  <si>
    <t>North Hampton</t>
  </si>
  <si>
    <t>South Carolina State Election Commission</t>
  </si>
  <si>
    <t>Snohomish</t>
  </si>
  <si>
    <t>Stockholm</t>
  </si>
  <si>
    <t>Stockton Springs</t>
  </si>
  <si>
    <t>Westminster</t>
  </si>
  <si>
    <t>Ellis</t>
  </si>
  <si>
    <t>TXTX</t>
  </si>
  <si>
    <t>Bernalillo CD1</t>
  </si>
  <si>
    <t>Canterbury</t>
  </si>
  <si>
    <t>Cooke</t>
  </si>
  <si>
    <t>West Springfield</t>
  </si>
  <si>
    <t>Cleveland</t>
  </si>
  <si>
    <t>Plaistow</t>
  </si>
  <si>
    <t>South Franklin</t>
  </si>
  <si>
    <t>Center Harbor</t>
  </si>
  <si>
    <t>Old Town</t>
  </si>
  <si>
    <t>Oliver</t>
  </si>
  <si>
    <t>North Carolina</t>
  </si>
  <si>
    <t>Parish</t>
  </si>
  <si>
    <t>De Soto</t>
  </si>
  <si>
    <t>Radford</t>
  </si>
  <si>
    <t>Shasta</t>
  </si>
  <si>
    <t>Clackamas</t>
  </si>
  <si>
    <t>Clatsop</t>
  </si>
  <si>
    <t>Billings</t>
  </si>
  <si>
    <t>Nez Perce</t>
  </si>
  <si>
    <t>Porter</t>
  </si>
  <si>
    <t>Schley</t>
  </si>
  <si>
    <t>Dent</t>
  </si>
  <si>
    <t>Fillmore</t>
  </si>
  <si>
    <t>Brandon</t>
  </si>
  <si>
    <t>Will</t>
  </si>
  <si>
    <t>Conecuh</t>
  </si>
  <si>
    <t>Indian River</t>
  </si>
  <si>
    <t>Hendry</t>
  </si>
  <si>
    <t>Pecos</t>
  </si>
  <si>
    <t>Mahaska</t>
  </si>
  <si>
    <t>Barre</t>
  </si>
  <si>
    <t>Sanborn</t>
  </si>
  <si>
    <t>North Smithfield</t>
  </si>
  <si>
    <t>St. Lucie</t>
  </si>
  <si>
    <t>No. 21</t>
  </si>
  <si>
    <t>District 1</t>
  </si>
  <si>
    <t>Scioto</t>
  </si>
  <si>
    <t>Swift</t>
  </si>
  <si>
    <t>Wayne</t>
  </si>
  <si>
    <t>Chelan</t>
  </si>
  <si>
    <t>Clallam</t>
  </si>
  <si>
    <t>Sheboygan</t>
  </si>
  <si>
    <t>Votes</t>
  </si>
  <si>
    <t>District 53</t>
  </si>
  <si>
    <t>Powder River</t>
  </si>
  <si>
    <t>Pierce</t>
  </si>
  <si>
    <t>Kittson</t>
  </si>
  <si>
    <t>Wahkiakum</t>
  </si>
  <si>
    <t>Logan</t>
  </si>
  <si>
    <t>Spencer</t>
  </si>
  <si>
    <t>Trigg</t>
  </si>
  <si>
    <t>Hamblen</t>
  </si>
  <si>
    <t>Bacon</t>
  </si>
  <si>
    <t>Crow Wing</t>
  </si>
  <si>
    <t>Centre</t>
  </si>
  <si>
    <t>Chester</t>
  </si>
  <si>
    <t>Lipscomb</t>
  </si>
  <si>
    <t>Lakeville</t>
  </si>
  <si>
    <t>Kingston</t>
  </si>
  <si>
    <t>Stearns CD7</t>
  </si>
  <si>
    <t>Orleans</t>
  </si>
  <si>
    <t>Manatí</t>
  </si>
  <si>
    <t>Silver Bow</t>
  </si>
  <si>
    <t>Dickinson</t>
  </si>
  <si>
    <t>Burlington</t>
  </si>
  <si>
    <t>Skagit</t>
  </si>
  <si>
    <t>Chase</t>
  </si>
  <si>
    <t>Chautauqua</t>
  </si>
  <si>
    <t>Alton</t>
  </si>
  <si>
    <t>Eddington</t>
  </si>
  <si>
    <t>Wrentham</t>
  </si>
  <si>
    <t>Number of State Ballots</t>
  </si>
  <si>
    <t>Imperial</t>
  </si>
  <si>
    <t>RI</t>
  </si>
  <si>
    <t>Jeff Davis</t>
  </si>
  <si>
    <t>Wendell</t>
  </si>
  <si>
    <t>Fairfax</t>
  </si>
  <si>
    <t>Lowell</t>
  </si>
  <si>
    <t>Ludlow</t>
  </si>
  <si>
    <t>Brookline</t>
  </si>
  <si>
    <t>Los Angeles</t>
  </si>
  <si>
    <t>Cumberland</t>
  </si>
  <si>
    <t>Bourbon</t>
  </si>
  <si>
    <t>Amity</t>
  </si>
  <si>
    <t>Chicopee</t>
  </si>
  <si>
    <t>Gregg</t>
  </si>
  <si>
    <t>Benson</t>
  </si>
  <si>
    <t>El Paso</t>
  </si>
  <si>
    <t>Cayuga</t>
  </si>
  <si>
    <t>San Francisco</t>
  </si>
  <si>
    <t>San Joaquin</t>
  </si>
  <si>
    <t>Sprague</t>
  </si>
  <si>
    <t>Mayes</t>
  </si>
  <si>
    <t>Brimfield</t>
  </si>
  <si>
    <t>Wadena</t>
  </si>
  <si>
    <t>Wellfleet</t>
  </si>
  <si>
    <t>Hiram</t>
  </si>
  <si>
    <t>Wiscasset</t>
  </si>
  <si>
    <t>Yavapai</t>
  </si>
  <si>
    <t>Egremont</t>
  </si>
  <si>
    <t>Erving</t>
  </si>
  <si>
    <t>Walthall</t>
  </si>
  <si>
    <t>Water Area</t>
  </si>
  <si>
    <t>South Berwick</t>
  </si>
  <si>
    <t>Killington</t>
  </si>
  <si>
    <t>Kirby</t>
  </si>
  <si>
    <t>Bradford</t>
  </si>
  <si>
    <t>Portage Lake</t>
  </si>
  <si>
    <t>Pushmataha</t>
  </si>
  <si>
    <t>Southwick</t>
  </si>
  <si>
    <t>Baker</t>
  </si>
  <si>
    <t>Morehouse</t>
  </si>
  <si>
    <t>Bellingham</t>
  </si>
  <si>
    <t>Prospect</t>
  </si>
  <si>
    <t>East Central Washington</t>
  </si>
  <si>
    <t>Nantucket</t>
  </si>
  <si>
    <t>Mail Ballots</t>
  </si>
  <si>
    <t>Amesbury</t>
  </si>
  <si>
    <t>Ashburnham</t>
  </si>
  <si>
    <t>MO</t>
  </si>
  <si>
    <t>Sorrento</t>
  </si>
  <si>
    <t>Berkeley</t>
  </si>
  <si>
    <t>District 34</t>
  </si>
  <si>
    <t>New Marlborough</t>
  </si>
  <si>
    <t>Grundy</t>
  </si>
  <si>
    <t>Carlisle</t>
  </si>
  <si>
    <t>Middlesex</t>
  </si>
  <si>
    <t>Bolivar</t>
  </si>
  <si>
    <t>Chouteau</t>
  </si>
  <si>
    <t>Luzerne</t>
  </si>
  <si>
    <t>Catoosa</t>
  </si>
  <si>
    <t>Attala</t>
  </si>
  <si>
    <t>Norwood</t>
  </si>
  <si>
    <t>Northumberland</t>
  </si>
  <si>
    <t>Westmore</t>
  </si>
  <si>
    <t>Weybridge</t>
  </si>
  <si>
    <t>DeSoto</t>
  </si>
  <si>
    <t>Macomb</t>
  </si>
  <si>
    <t>Larue</t>
  </si>
  <si>
    <t>Concordia</t>
  </si>
  <si>
    <t>Magalloway</t>
  </si>
  <si>
    <t>Pondera</t>
  </si>
  <si>
    <t>Yellow Medicine</t>
  </si>
  <si>
    <t>Huron</t>
  </si>
  <si>
    <t>Bledsoe</t>
  </si>
  <si>
    <t>Sarpy</t>
  </si>
  <si>
    <t>Gorham</t>
  </si>
  <si>
    <t>Pembina</t>
  </si>
  <si>
    <t>Appleton</t>
  </si>
  <si>
    <t>Red Willow</t>
  </si>
  <si>
    <t>Stephens</t>
  </si>
  <si>
    <t>Waldo</t>
  </si>
  <si>
    <t>Lynnfield</t>
  </si>
  <si>
    <t>Malden</t>
  </si>
  <si>
    <t>Sawyer</t>
  </si>
  <si>
    <t>Shawano</t>
  </si>
  <si>
    <t>Norton</t>
  </si>
  <si>
    <t>Clinton</t>
  </si>
  <si>
    <t>Bailey</t>
  </si>
  <si>
    <t>Osceola</t>
  </si>
  <si>
    <t>Pinellas</t>
  </si>
  <si>
    <t>Dakota CD2</t>
  </si>
  <si>
    <t>Danby</t>
  </si>
  <si>
    <t>Salt Lake CD2</t>
  </si>
  <si>
    <t>Chichester</t>
  </si>
  <si>
    <t>Delta</t>
  </si>
  <si>
    <t>DC</t>
  </si>
  <si>
    <t>Mendocino</t>
  </si>
  <si>
    <t>Añasco</t>
  </si>
  <si>
    <t>Wethersfield</t>
  </si>
  <si>
    <t>Richford</t>
  </si>
  <si>
    <t>Isle Au Haut</t>
  </si>
  <si>
    <t>Meagher</t>
  </si>
  <si>
    <t>Kalamazoo</t>
  </si>
  <si>
    <t>Athens</t>
  </si>
  <si>
    <t>Tyringham</t>
  </si>
  <si>
    <t>East Hampton</t>
  </si>
  <si>
    <t>Starksboro</t>
  </si>
  <si>
    <t>Alfalfa</t>
  </si>
  <si>
    <t>Benton CD4</t>
  </si>
  <si>
    <t>Guánica</t>
  </si>
  <si>
    <t>District 19</t>
  </si>
  <si>
    <t>Garza</t>
  </si>
  <si>
    <t>Gurabo</t>
  </si>
  <si>
    <t>Otisfield</t>
  </si>
  <si>
    <t>Erath</t>
  </si>
  <si>
    <t>Old Orchard Beach</t>
  </si>
  <si>
    <t>Brownville</t>
  </si>
  <si>
    <t>Auglaize</t>
  </si>
  <si>
    <t>Scarborough</t>
  </si>
  <si>
    <t>Sweden</t>
  </si>
  <si>
    <t>Love</t>
  </si>
  <si>
    <t>Grand Isle</t>
  </si>
  <si>
    <t>Okanogan</t>
  </si>
  <si>
    <t>West Central Franklin</t>
  </si>
  <si>
    <t>Guildhall</t>
  </si>
  <si>
    <t>Beadle</t>
  </si>
  <si>
    <t>Doddridge</t>
  </si>
  <si>
    <t>Borden</t>
  </si>
  <si>
    <t>Preston</t>
  </si>
  <si>
    <t>Houlton</t>
  </si>
  <si>
    <t>Valencia CD2</t>
  </si>
  <si>
    <t>Calumet</t>
  </si>
  <si>
    <t>Lonoke</t>
  </si>
  <si>
    <t>Second College Grant</t>
  </si>
  <si>
    <t>Honolulu CD2</t>
  </si>
  <si>
    <t>MA</t>
  </si>
  <si>
    <t>Clarksburg</t>
  </si>
  <si>
    <t>Chesterfield</t>
  </si>
  <si>
    <t>Proctor</t>
  </si>
  <si>
    <t>Parker</t>
  </si>
  <si>
    <t>Alexandria</t>
  </si>
  <si>
    <t>Blanco</t>
  </si>
  <si>
    <t>Phillipston</t>
  </si>
  <si>
    <t>Deaf Smith</t>
  </si>
  <si>
    <t>Bucksport</t>
  </si>
  <si>
    <t>Goochland</t>
  </si>
  <si>
    <t>Pepin</t>
  </si>
  <si>
    <t>Prince William</t>
  </si>
  <si>
    <t>Kewaunee</t>
  </si>
  <si>
    <t>La Crosse</t>
  </si>
  <si>
    <t>Swanzey</t>
  </si>
  <si>
    <t>Brockton</t>
  </si>
  <si>
    <t>Hinds CD2</t>
  </si>
  <si>
    <t>Nuckolls</t>
  </si>
  <si>
    <t>Huntington</t>
  </si>
  <si>
    <t>Claiborne</t>
  </si>
  <si>
    <t>Newry</t>
  </si>
  <si>
    <t>Coles</t>
  </si>
  <si>
    <t>Bourne</t>
  </si>
  <si>
    <t>Licking</t>
  </si>
  <si>
    <t>Oklahoma State Election Board</t>
  </si>
  <si>
    <t>Otoe</t>
  </si>
  <si>
    <t>Woods</t>
  </si>
  <si>
    <t>Nash</t>
  </si>
  <si>
    <t>Rogers CD2</t>
  </si>
  <si>
    <t>V</t>
  </si>
  <si>
    <t>Maricopa CD2</t>
  </si>
  <si>
    <t>President</t>
  </si>
  <si>
    <t>St. Francois</t>
  </si>
  <si>
    <t>Amelia</t>
  </si>
  <si>
    <t>Pawlet</t>
  </si>
  <si>
    <t>Richmond</t>
  </si>
  <si>
    <t>Ralls</t>
  </si>
  <si>
    <t>Whately</t>
  </si>
  <si>
    <t>Izard</t>
  </si>
  <si>
    <t>Murray</t>
  </si>
  <si>
    <t>Wilbraham</t>
  </si>
  <si>
    <t>Hanson</t>
  </si>
  <si>
    <t>Hinesburg</t>
  </si>
  <si>
    <t>Louisa</t>
  </si>
  <si>
    <t>Pope</t>
  </si>
  <si>
    <t>Eau Claire</t>
  </si>
  <si>
    <t>Traill</t>
  </si>
  <si>
    <t>Lackawanna</t>
  </si>
  <si>
    <t>Lebanon</t>
  </si>
  <si>
    <t>Covington</t>
  </si>
  <si>
    <t>Cary</t>
  </si>
  <si>
    <t>Coosa</t>
  </si>
  <si>
    <t>First Place</t>
  </si>
  <si>
    <t>Congressional District Ranking</t>
  </si>
  <si>
    <t>Kentucky</t>
  </si>
  <si>
    <t>Tallapoosa</t>
  </si>
  <si>
    <t>San Sebastián</t>
  </si>
  <si>
    <t>Salt Lake</t>
  </si>
  <si>
    <t>Collin</t>
  </si>
  <si>
    <t>Grainger</t>
  </si>
  <si>
    <t>Rome</t>
  </si>
  <si>
    <t>Prince George's CD5</t>
  </si>
  <si>
    <t>Gogebic</t>
  </si>
  <si>
    <t>Franconia</t>
  </si>
  <si>
    <t>No. 27</t>
  </si>
  <si>
    <t>Orneville</t>
  </si>
  <si>
    <t>Rockwood</t>
  </si>
  <si>
    <t>Sinclair</t>
  </si>
  <si>
    <t>Aguadilla</t>
  </si>
  <si>
    <t>Evans</t>
  </si>
  <si>
    <t>Virginia Beach</t>
  </si>
  <si>
    <t>Cambria</t>
  </si>
  <si>
    <t>Kinney</t>
  </si>
  <si>
    <t>Hudspeth</t>
  </si>
  <si>
    <t>Pima</t>
  </si>
  <si>
    <t>Bowman</t>
  </si>
  <si>
    <t>Roane</t>
  </si>
  <si>
    <t>King William</t>
  </si>
  <si>
    <t>White Pine</t>
  </si>
  <si>
    <t>Itasca</t>
  </si>
  <si>
    <t>Kanabec</t>
  </si>
  <si>
    <t>Yolo</t>
  </si>
  <si>
    <t>Arapahoe</t>
  </si>
  <si>
    <t>Lake</t>
  </si>
  <si>
    <t>Bremer</t>
  </si>
  <si>
    <t>Toombs</t>
  </si>
  <si>
    <t>Cooper</t>
  </si>
  <si>
    <t>Midland</t>
  </si>
  <si>
    <t>Evangeline</t>
  </si>
  <si>
    <t>Lajas</t>
  </si>
  <si>
    <t>Oregon</t>
  </si>
  <si>
    <t>Troup</t>
  </si>
  <si>
    <t>Turner</t>
  </si>
  <si>
    <t>Winter Harbor</t>
  </si>
  <si>
    <t>Franklin</t>
  </si>
  <si>
    <t>Ogunquit</t>
  </si>
  <si>
    <t>% Total Vote</t>
  </si>
  <si>
    <t>Oscoda</t>
  </si>
  <si>
    <t>Tioga</t>
  </si>
  <si>
    <t>Swan's Island</t>
  </si>
  <si>
    <t>Great Pond</t>
  </si>
  <si>
    <t>Woodland</t>
  </si>
  <si>
    <t>Trimble</t>
  </si>
  <si>
    <t>Crook</t>
  </si>
  <si>
    <t>Hampshire</t>
  </si>
  <si>
    <t>Caguas</t>
  </si>
  <si>
    <t>Martins Location</t>
  </si>
  <si>
    <t>Swanton</t>
  </si>
  <si>
    <t>Cedar</t>
  </si>
  <si>
    <t>Davis</t>
  </si>
  <si>
    <t>Ontonagon</t>
  </si>
  <si>
    <t>Alford</t>
  </si>
  <si>
    <t>Pittsfield</t>
  </si>
  <si>
    <t>Bay</t>
  </si>
  <si>
    <t>Brooklyn</t>
  </si>
  <si>
    <t>Acushnet</t>
  </si>
  <si>
    <t>Nacogdoches</t>
  </si>
  <si>
    <t>District 32</t>
  </si>
  <si>
    <t>Fletcher</t>
  </si>
  <si>
    <t>Henrico</t>
  </si>
  <si>
    <t>Boise</t>
  </si>
  <si>
    <t>Kern</t>
  </si>
  <si>
    <t>Wolfe</t>
  </si>
  <si>
    <t>McHenry</t>
  </si>
  <si>
    <t>Klickitat</t>
  </si>
  <si>
    <t>Luna</t>
  </si>
  <si>
    <t>Passamaquoddy Pleasant Point</t>
  </si>
  <si>
    <t>Wolcott</t>
  </si>
  <si>
    <t>Nowata</t>
  </si>
  <si>
    <t>Wake</t>
  </si>
  <si>
    <t>Puerto Rico</t>
  </si>
  <si>
    <t>South Bristol</t>
  </si>
  <si>
    <t>Leicester</t>
  </si>
  <si>
    <t>Hubbardton</t>
  </si>
  <si>
    <t>Maryland</t>
  </si>
  <si>
    <t>Schoolcraft</t>
  </si>
  <si>
    <t>Gibson</t>
  </si>
  <si>
    <t>Windham</t>
  </si>
  <si>
    <t>Kidder</t>
  </si>
  <si>
    <t>Princeton</t>
  </si>
  <si>
    <t>Madison CD3</t>
  </si>
  <si>
    <t>Conventions</t>
  </si>
  <si>
    <t>Vermont Office of the Secretary of State Elections Division</t>
  </si>
  <si>
    <t>New Jersey Department of Law and Public Safety Division of Elections</t>
  </si>
  <si>
    <t>Newfield</t>
  </si>
  <si>
    <t>&gt;90%</t>
  </si>
  <si>
    <t>Jefferson</t>
  </si>
  <si>
    <t>Island Falls</t>
  </si>
  <si>
    <t>Maricopa CD6</t>
  </si>
  <si>
    <t>Gouldsboro</t>
  </si>
  <si>
    <t>Grand</t>
  </si>
  <si>
    <t>Atascosa</t>
  </si>
  <si>
    <t>Hammond</t>
  </si>
  <si>
    <t>Hampton Falls</t>
  </si>
  <si>
    <t>Hallowell</t>
  </si>
  <si>
    <t>California Secretary of State</t>
  </si>
  <si>
    <t>Kingfisher</t>
  </si>
  <si>
    <t>Rankin</t>
  </si>
  <si>
    <t>Red River</t>
  </si>
  <si>
    <t>Haralson</t>
  </si>
  <si>
    <t>New Salem</t>
  </si>
  <si>
    <t>Olmsted</t>
  </si>
  <si>
    <t>Defiance</t>
  </si>
  <si>
    <t>Tillman</t>
  </si>
  <si>
    <t>Dickey</t>
  </si>
  <si>
    <t>Chesterville</t>
  </si>
  <si>
    <t>Bell</t>
  </si>
  <si>
    <t>Boyd</t>
  </si>
  <si>
    <t>Readfield</t>
  </si>
  <si>
    <t>Uvalde</t>
  </si>
  <si>
    <t>Dakota</t>
  </si>
  <si>
    <t>Glocester</t>
  </si>
  <si>
    <t>Cibola</t>
  </si>
  <si>
    <t>Biddeford</t>
  </si>
  <si>
    <t>Andrews</t>
  </si>
  <si>
    <t>ND</t>
  </si>
  <si>
    <t>OH</t>
  </si>
  <si>
    <t>Newton</t>
  </si>
  <si>
    <t>Oconee</t>
  </si>
  <si>
    <t>Hardee</t>
  </si>
  <si>
    <t>Brooke</t>
  </si>
  <si>
    <t>Kleberg</t>
  </si>
  <si>
    <t>Ritchie</t>
  </si>
  <si>
    <t>Cabot</t>
  </si>
  <si>
    <t>Hormigueros</t>
  </si>
  <si>
    <t>Oldham</t>
  </si>
  <si>
    <t>Elko</t>
  </si>
  <si>
    <t>Guayanilla</t>
  </si>
  <si>
    <t>Guaynabo</t>
  </si>
  <si>
    <t>Oregon Secretary of State Elections Division</t>
  </si>
  <si>
    <t>East Longmeadow</t>
  </si>
  <si>
    <t>Buffalo</t>
  </si>
  <si>
    <t>Echols</t>
  </si>
  <si>
    <t>Vanceboro</t>
  </si>
  <si>
    <t>Fentress</t>
  </si>
  <si>
    <t>Giles</t>
  </si>
  <si>
    <t>Storey</t>
  </si>
  <si>
    <t>Dawson</t>
  </si>
  <si>
    <t>Forrest</t>
  </si>
  <si>
    <t>Ulster</t>
  </si>
  <si>
    <t>Oklahoma CD5</t>
  </si>
  <si>
    <t>Pembroke</t>
  </si>
  <si>
    <t>District 40</t>
  </si>
  <si>
    <t>Dorado</t>
  </si>
  <si>
    <t>Hertford</t>
  </si>
  <si>
    <t>Cotton</t>
  </si>
  <si>
    <t>Creek</t>
  </si>
  <si>
    <t>Winthrop</t>
  </si>
  <si>
    <t>Park</t>
  </si>
  <si>
    <t>American Samoa</t>
  </si>
  <si>
    <t>AS</t>
  </si>
  <si>
    <t>North Hero</t>
  </si>
  <si>
    <t>Massachusetts</t>
  </si>
  <si>
    <t>West Baton Rouge</t>
  </si>
  <si>
    <t>New Hampshire</t>
  </si>
  <si>
    <t>Shannon</t>
  </si>
  <si>
    <t>Frenchville</t>
  </si>
  <si>
    <t>Culberson</t>
  </si>
  <si>
    <t>San Miguel</t>
  </si>
  <si>
    <t>Baylor</t>
  </si>
  <si>
    <t>Columbiana</t>
  </si>
  <si>
    <t>Leyden</t>
  </si>
  <si>
    <t>Brule</t>
  </si>
  <si>
    <t>Bibb</t>
  </si>
  <si>
    <t>Beaver Cove</t>
  </si>
  <si>
    <t>Jerauld</t>
  </si>
  <si>
    <t>Drew</t>
  </si>
  <si>
    <t>Gilmer</t>
  </si>
  <si>
    <t>Whitingham</t>
  </si>
  <si>
    <t>Sterling</t>
  </si>
  <si>
    <t>Stonewall</t>
  </si>
  <si>
    <t>Northwest Aroostook</t>
  </si>
  <si>
    <t>Voting District</t>
  </si>
  <si>
    <t>This spreadsheet is for personal use and may not be redistributed in whole or in part.</t>
  </si>
  <si>
    <t>Version:</t>
  </si>
  <si>
    <t>East Haven</t>
  </si>
  <si>
    <t>Denmark</t>
  </si>
  <si>
    <t>Massachusetts Secretary of the Commonwealth Elections Division</t>
  </si>
  <si>
    <t>Jackman</t>
  </si>
  <si>
    <t>Kilkenny township</t>
  </si>
  <si>
    <t>Odell township</t>
  </si>
  <si>
    <t>Beans Grant</t>
  </si>
  <si>
    <t>Cutts Grant</t>
  </si>
  <si>
    <t>Upshur</t>
  </si>
  <si>
    <t>Wetzel</t>
  </si>
  <si>
    <t>North Adams</t>
  </si>
  <si>
    <t>Heard</t>
  </si>
  <si>
    <t>Lavaca</t>
  </si>
  <si>
    <t>Madison CD2</t>
  </si>
  <si>
    <t>Morristown</t>
  </si>
  <si>
    <t>New Hampshire Department of State Election Division</t>
  </si>
  <si>
    <t>Abington</t>
  </si>
  <si>
    <t>Cook CD1</t>
  </si>
  <si>
    <t>Rindge</t>
  </si>
  <si>
    <t>Norway</t>
  </si>
  <si>
    <t>Effingham</t>
  </si>
  <si>
    <t>Colonial Heights</t>
  </si>
  <si>
    <t>Fall River</t>
  </si>
  <si>
    <t>Massac</t>
  </si>
  <si>
    <t>North Washington</t>
  </si>
  <si>
    <t>Berks</t>
  </si>
  <si>
    <t>Osborne</t>
  </si>
  <si>
    <t>Barnstable</t>
  </si>
  <si>
    <t>Great Barrington</t>
  </si>
  <si>
    <t>Providence CD2</t>
  </si>
  <si>
    <t>Medfield</t>
  </si>
  <si>
    <t>Kennebec</t>
  </si>
  <si>
    <t>Lyndon</t>
  </si>
  <si>
    <t>Granby</t>
  </si>
  <si>
    <t>Glastonbury</t>
  </si>
  <si>
    <t>Palmer</t>
  </si>
  <si>
    <t>Thompson</t>
  </si>
  <si>
    <t>Hinds</t>
  </si>
  <si>
    <t>Mount Vernon</t>
  </si>
  <si>
    <t>Naples</t>
  </si>
  <si>
    <t>Dennis</t>
  </si>
  <si>
    <t>MD</t>
  </si>
  <si>
    <t>Rutherford</t>
  </si>
  <si>
    <t>Pickett</t>
  </si>
  <si>
    <t>Garrard</t>
  </si>
  <si>
    <t>Garvin</t>
  </si>
  <si>
    <t>Fisher</t>
  </si>
  <si>
    <t>Argyle</t>
  </si>
  <si>
    <t>Towns Shared Among Cong Dist</t>
  </si>
  <si>
    <t>Chicago CD4</t>
  </si>
  <si>
    <t>Tripp</t>
  </si>
  <si>
    <t>Mackinac</t>
  </si>
  <si>
    <t>Bottineau</t>
  </si>
  <si>
    <t>Ceiba</t>
  </si>
  <si>
    <t>Epping</t>
  </si>
  <si>
    <t>Congressional District</t>
  </si>
  <si>
    <t>Fitzwilliam</t>
  </si>
  <si>
    <t>Atlantic</t>
  </si>
  <si>
    <t>Miner</t>
  </si>
  <si>
    <t>Northborough</t>
  </si>
  <si>
    <t>Kings</t>
  </si>
  <si>
    <t>Camuy</t>
  </si>
  <si>
    <t>Canóvanas</t>
  </si>
  <si>
    <t>Carolina</t>
  </si>
  <si>
    <t>Aitkin</t>
  </si>
  <si>
    <t>Gonzales</t>
  </si>
  <si>
    <t>Tunbridge</t>
  </si>
  <si>
    <t>Southwest Harbor</t>
  </si>
  <si>
    <t>Florida Department of State Division of Elections</t>
  </si>
  <si>
    <t>Santa Fe CD1</t>
  </si>
  <si>
    <t>Tangipahoa</t>
  </si>
  <si>
    <t>Cape Elizabeth</t>
  </si>
  <si>
    <t>Stonington</t>
  </si>
  <si>
    <t>Johnston</t>
  </si>
  <si>
    <t>Stoughton</t>
  </si>
  <si>
    <t>Brown</t>
  </si>
  <si>
    <t>Standish</t>
  </si>
  <si>
    <t>Gilead</t>
  </si>
  <si>
    <t>Belchertown</t>
  </si>
  <si>
    <t>Nye</t>
  </si>
  <si>
    <t>New York State Board of Elections</t>
  </si>
  <si>
    <t>Day</t>
  </si>
  <si>
    <t>Williston</t>
  </si>
  <si>
    <t>Wilmington</t>
  </si>
  <si>
    <t>Central Hancock</t>
  </si>
  <si>
    <t>National Party</t>
  </si>
  <si>
    <t>Vinton</t>
  </si>
  <si>
    <t>Nebraska Secretary of State Election Administration</t>
  </si>
  <si>
    <t>Short Name</t>
  </si>
  <si>
    <t>Ciales</t>
  </si>
  <si>
    <t>Monmouth</t>
  </si>
  <si>
    <t>Del</t>
  </si>
  <si>
    <t>Bernalillo CD3</t>
  </si>
  <si>
    <t>Clackamas CD3</t>
  </si>
  <si>
    <t>Uxbridge</t>
  </si>
  <si>
    <t>Westwood</t>
  </si>
  <si>
    <t>Pershing</t>
  </si>
  <si>
    <t>Skamania</t>
  </si>
  <si>
    <t>Peacham</t>
  </si>
  <si>
    <t>Plainfield</t>
  </si>
  <si>
    <t>Falls Church</t>
  </si>
  <si>
    <t>Cheboygan</t>
  </si>
  <si>
    <t>Calcasieu</t>
  </si>
  <si>
    <t>Commonwealth</t>
  </si>
  <si>
    <t>ST</t>
  </si>
  <si>
    <t>Peterborough</t>
  </si>
  <si>
    <t>Piermont</t>
  </si>
  <si>
    <t>Texas Secretary of State Elections Division</t>
  </si>
  <si>
    <t>Hughes</t>
  </si>
  <si>
    <t>Stoneham</t>
  </si>
  <si>
    <t>Limerick</t>
  </si>
  <si>
    <t>Waukesha</t>
  </si>
  <si>
    <t>Lamoine</t>
  </si>
  <si>
    <t>Leeds</t>
  </si>
  <si>
    <t>Deer Isle</t>
  </si>
  <si>
    <t>Sandown</t>
  </si>
  <si>
    <t>Des Moines</t>
  </si>
  <si>
    <t>Owen</t>
  </si>
  <si>
    <t>Lewiston</t>
  </si>
  <si>
    <t>Shackelford</t>
  </si>
  <si>
    <t>&lt;10%</t>
  </si>
  <si>
    <t>&lt;20%</t>
  </si>
  <si>
    <t>Newcastle</t>
  </si>
  <si>
    <t>Ohio Secretary of State Election Services</t>
  </si>
  <si>
    <t>&lt;30%</t>
  </si>
  <si>
    <t>&lt;40%</t>
  </si>
  <si>
    <t>&lt;50%</t>
  </si>
  <si>
    <t>Northfield</t>
  </si>
  <si>
    <t>COUSUBFP</t>
  </si>
  <si>
    <t>Woodruff</t>
  </si>
  <si>
    <t>Ochiltree</t>
  </si>
  <si>
    <t>Palo Pinto</t>
  </si>
  <si>
    <t>Elkhart</t>
  </si>
  <si>
    <t>Boylston</t>
  </si>
  <si>
    <t>Darien</t>
  </si>
  <si>
    <t>Crawford</t>
  </si>
  <si>
    <t>Benton CD5</t>
  </si>
  <si>
    <t>Trinity</t>
  </si>
  <si>
    <t>Linneus</t>
  </si>
  <si>
    <t>Carson</t>
  </si>
  <si>
    <t>Castro</t>
  </si>
  <si>
    <t>Santa Fe CD3</t>
  </si>
  <si>
    <t>Sandoval CD3</t>
  </si>
  <si>
    <t>Ashfield</t>
  </si>
  <si>
    <t>Athol</t>
  </si>
  <si>
    <t>Watertown</t>
  </si>
  <si>
    <t>Groton</t>
  </si>
  <si>
    <t>Rush</t>
  </si>
  <si>
    <t>Cook CD6</t>
  </si>
  <si>
    <t>Cook CD7</t>
  </si>
  <si>
    <t>Nobleboro</t>
  </si>
  <si>
    <t>Northbridge</t>
  </si>
  <si>
    <t>&gt;70%</t>
  </si>
  <si>
    <t>&gt;80%</t>
  </si>
  <si>
    <t>Parke</t>
  </si>
  <si>
    <t>Blue Hill</t>
  </si>
  <si>
    <t>Boothbay</t>
  </si>
  <si>
    <t>Tiverton</t>
  </si>
  <si>
    <t>San Patricio</t>
  </si>
  <si>
    <t>Sheridan</t>
  </si>
  <si>
    <t>Maricopa CD4</t>
  </si>
  <si>
    <t>District 41</t>
  </si>
  <si>
    <t>States with Lowest Percent of Vote</t>
  </si>
  <si>
    <t>Washoe</t>
  </si>
  <si>
    <t>Dodge</t>
  </si>
  <si>
    <t>Ozark</t>
  </si>
  <si>
    <t>Hardwick</t>
  </si>
  <si>
    <t>Wabash</t>
  </si>
  <si>
    <t>St. Landry</t>
  </si>
  <si>
    <t>Acworth</t>
  </si>
  <si>
    <t>Date</t>
  </si>
  <si>
    <t>Oklahoma CD4</t>
  </si>
  <si>
    <t>Northampton</t>
  </si>
  <si>
    <t>Lagrange</t>
  </si>
  <si>
    <t>Hale</t>
  </si>
  <si>
    <t>East Hartford</t>
  </si>
  <si>
    <t>Tremont</t>
  </si>
  <si>
    <t>Jersey</t>
  </si>
  <si>
    <t>Montcalm</t>
  </si>
  <si>
    <t>Holland</t>
  </si>
  <si>
    <t>Mountrail</t>
  </si>
  <si>
    <t>Wyandot</t>
  </si>
  <si>
    <t>Newmarket</t>
  </si>
  <si>
    <t>Fountain</t>
  </si>
  <si>
    <t>Kay</t>
  </si>
  <si>
    <t>Bryan</t>
  </si>
  <si>
    <t>Talladega</t>
  </si>
  <si>
    <t>Frye Island</t>
  </si>
  <si>
    <t>Fryeburg</t>
  </si>
  <si>
    <t>Mount Tabor</t>
  </si>
  <si>
    <t>Louisiana Secretary of State Elections Division</t>
  </si>
  <si>
    <t>Blair</t>
  </si>
  <si>
    <t>Acton</t>
  </si>
  <si>
    <t>New Hanover</t>
  </si>
  <si>
    <t>New Gloucester</t>
  </si>
  <si>
    <t>Southport</t>
  </si>
  <si>
    <t>Austin</t>
  </si>
  <si>
    <t>West Bridgewater</t>
  </si>
  <si>
    <t>West Brookfield</t>
  </si>
  <si>
    <t>Fair Haven</t>
  </si>
  <si>
    <t>Nolan</t>
  </si>
  <si>
    <t>Woodstock</t>
  </si>
  <si>
    <t>Owls Head</t>
  </si>
  <si>
    <t>Josephine CD2</t>
  </si>
  <si>
    <t>Josephine CD4</t>
  </si>
  <si>
    <t>Boston</t>
  </si>
  <si>
    <t>Virgin Islands</t>
  </si>
  <si>
    <t>VI</t>
  </si>
  <si>
    <t>GU</t>
  </si>
  <si>
    <t>North Berwick</t>
  </si>
  <si>
    <t>St. Francis</t>
  </si>
  <si>
    <t>Unallocated</t>
  </si>
  <si>
    <t>Greensboro</t>
  </si>
  <si>
    <t>Bristol</t>
  </si>
  <si>
    <t>Oakham</t>
  </si>
  <si>
    <t>Norwell</t>
  </si>
  <si>
    <t>Easton</t>
  </si>
  <si>
    <t>Whiting</t>
  </si>
  <si>
    <t>Creek CD3</t>
  </si>
  <si>
    <t>Georgia Secretary of State Elections Division</t>
  </si>
  <si>
    <t>Rank</t>
  </si>
  <si>
    <t>East Granby</t>
  </si>
  <si>
    <t>Redwood</t>
  </si>
  <si>
    <t>Renville</t>
  </si>
  <si>
    <t>Florida</t>
  </si>
  <si>
    <t>Deep River</t>
  </si>
  <si>
    <t>Orient</t>
  </si>
  <si>
    <t>District of Columbia</t>
  </si>
  <si>
    <t>Ira</t>
  </si>
  <si>
    <t>Stanton</t>
  </si>
  <si>
    <t>Stevens</t>
  </si>
  <si>
    <t>Yuma</t>
  </si>
  <si>
    <t>Bernalillo</t>
  </si>
  <si>
    <t>Masardis</t>
  </si>
  <si>
    <t>Prince Edward</t>
  </si>
  <si>
    <t>Chicago CD11</t>
  </si>
  <si>
    <t>Statistical Adjustment</t>
  </si>
  <si>
    <t>West Windsor</t>
  </si>
  <si>
    <t>Colchester</t>
  </si>
  <si>
    <t>Fayston</t>
  </si>
  <si>
    <t>Ferdinand town</t>
  </si>
  <si>
    <t>Lassen</t>
  </si>
  <si>
    <t>Oakfield</t>
  </si>
  <si>
    <t>Crisp</t>
  </si>
  <si>
    <t>Missouri Office of the Secretary of State Elections</t>
  </si>
  <si>
    <t>Montour</t>
  </si>
  <si>
    <t>District 27</t>
  </si>
  <si>
    <t>District 38</t>
  </si>
  <si>
    <t>Townshend</t>
  </si>
  <si>
    <t>Cerro Gordo</t>
  </si>
  <si>
    <t>Brewster</t>
  </si>
  <si>
    <t>Briscoe</t>
  </si>
  <si>
    <t>Twiggs</t>
  </si>
  <si>
    <t>New London</t>
  </si>
  <si>
    <t>Tolland</t>
  </si>
  <si>
    <t>Freedom</t>
  </si>
  <si>
    <t>Fresno</t>
  </si>
  <si>
    <t>Hebron</t>
  </si>
  <si>
    <t>Ross</t>
  </si>
  <si>
    <t>Roger Mills</t>
  </si>
  <si>
    <t>Rogers</t>
  </si>
  <si>
    <t>Bexar</t>
  </si>
  <si>
    <t>Otero</t>
  </si>
  <si>
    <t>Ripley</t>
  </si>
  <si>
    <t>Heath</t>
  </si>
  <si>
    <t>Alna</t>
  </si>
  <si>
    <t>Chilmark</t>
  </si>
  <si>
    <t>Maidstone</t>
  </si>
  <si>
    <t>Cornwall</t>
  </si>
  <si>
    <t>Parmer</t>
  </si>
  <si>
    <t>Swanville</t>
  </si>
  <si>
    <t>MN</t>
  </si>
  <si>
    <t>Stow</t>
  </si>
  <si>
    <t>Indiana Secretary of State Elections</t>
  </si>
  <si>
    <t>Newfane</t>
  </si>
  <si>
    <t>Fairlee</t>
  </si>
  <si>
    <t>Irasburg</t>
  </si>
  <si>
    <t>Isle La Motte</t>
  </si>
  <si>
    <t>Dillon</t>
  </si>
  <si>
    <t>Canaan</t>
  </si>
  <si>
    <t>Canton</t>
  </si>
  <si>
    <t>Plainville</t>
  </si>
  <si>
    <t>Castleton</t>
  </si>
  <si>
    <t>Winneshiek</t>
  </si>
  <si>
    <t>Woodbury</t>
  </si>
  <si>
    <t>Lamar</t>
  </si>
  <si>
    <t>Allegany</t>
  </si>
  <si>
    <t>Nicollet</t>
  </si>
  <si>
    <t>Cook</t>
  </si>
  <si>
    <t>Millville</t>
  </si>
  <si>
    <t>Moultonborough</t>
  </si>
  <si>
    <t>Party</t>
  </si>
  <si>
    <t>McDonald</t>
  </si>
  <si>
    <t>Success Township</t>
  </si>
  <si>
    <t>Kittery</t>
  </si>
  <si>
    <t>Jonesport</t>
  </si>
  <si>
    <t>Middletown Springs</t>
  </si>
  <si>
    <t>Jenkins</t>
  </si>
  <si>
    <t>Minnesota</t>
  </si>
  <si>
    <t>Phillips</t>
  </si>
  <si>
    <t>Aiken</t>
  </si>
  <si>
    <t>Notes</t>
  </si>
  <si>
    <t>Sharkey</t>
  </si>
  <si>
    <t>Washtenaw</t>
  </si>
  <si>
    <t>Bernardston</t>
  </si>
  <si>
    <t>White</t>
  </si>
  <si>
    <t>Washita</t>
  </si>
  <si>
    <t>Weymouth</t>
  </si>
  <si>
    <t>Warren's gore</t>
  </si>
  <si>
    <t>East Hancock</t>
  </si>
  <si>
    <t>Aroostook</t>
  </si>
  <si>
    <t>Leflore</t>
  </si>
  <si>
    <t>North Reading</t>
  </si>
  <si>
    <t>Northwood</t>
  </si>
  <si>
    <t>Nottingham</t>
  </si>
  <si>
    <t>Orford</t>
  </si>
  <si>
    <t>Calvert</t>
  </si>
  <si>
    <t>Chaplin</t>
  </si>
  <si>
    <t>Honolulu CD1</t>
  </si>
  <si>
    <t>Yalobusha</t>
  </si>
  <si>
    <t>Haddam</t>
  </si>
  <si>
    <t>Orwell</t>
  </si>
  <si>
    <t>Jamaica</t>
  </si>
  <si>
    <t>Hamden</t>
  </si>
  <si>
    <t>Glover</t>
  </si>
  <si>
    <t>Buncombe</t>
  </si>
  <si>
    <t>Scotland</t>
  </si>
  <si>
    <t>Wythe</t>
  </si>
  <si>
    <t>McIntosh</t>
  </si>
  <si>
    <t>Baltimore City</t>
  </si>
  <si>
    <t>CTY</t>
  </si>
  <si>
    <t>New Canaan</t>
  </si>
  <si>
    <t>Newbury</t>
  </si>
  <si>
    <t>Edgecombe</t>
  </si>
  <si>
    <t>Potter</t>
  </si>
  <si>
    <t>Hampden</t>
  </si>
  <si>
    <t>Blandford</t>
  </si>
  <si>
    <t>Dummerston</t>
  </si>
  <si>
    <t>Duxbury</t>
  </si>
  <si>
    <t>Dover</t>
  </si>
  <si>
    <t>West Newbury</t>
  </si>
  <si>
    <t>Butts</t>
  </si>
  <si>
    <t>Strong</t>
  </si>
  <si>
    <t>Fitchburg</t>
  </si>
  <si>
    <t>Posey</t>
  </si>
  <si>
    <t>Connecticut Secretary of the State Election Services Division</t>
  </si>
  <si>
    <t>Second Place</t>
  </si>
  <si>
    <t>Andrew</t>
  </si>
  <si>
    <t>North Andover</t>
  </si>
  <si>
    <t>New Canada</t>
  </si>
  <si>
    <t>O'Brien</t>
  </si>
  <si>
    <t>Kenduskeag</t>
  </si>
  <si>
    <t>Panton</t>
  </si>
  <si>
    <t>Berkley</t>
  </si>
  <si>
    <t>Sanford</t>
  </si>
  <si>
    <t>Thornton</t>
  </si>
  <si>
    <t>Hyde</t>
  </si>
  <si>
    <t>Darlington</t>
  </si>
  <si>
    <t>Hettinger</t>
  </si>
  <si>
    <t>Dorset</t>
  </si>
  <si>
    <t>Buckland</t>
  </si>
  <si>
    <t>Third Place</t>
  </si>
  <si>
    <t>Menard</t>
  </si>
  <si>
    <t>Danbury</t>
  </si>
  <si>
    <t>Brooksville</t>
  </si>
  <si>
    <t>Lewis</t>
  </si>
  <si>
    <t>Minidoka</t>
  </si>
  <si>
    <t>Cook CD5</t>
  </si>
  <si>
    <t>Luquillo</t>
  </si>
  <si>
    <t>Rochester</t>
  </si>
  <si>
    <t>Allenstown</t>
  </si>
  <si>
    <t>Searcy</t>
  </si>
  <si>
    <t>Wibaux</t>
  </si>
  <si>
    <t>Ripton</t>
  </si>
  <si>
    <t>Chenango</t>
  </si>
  <si>
    <t>Craftsbury</t>
  </si>
  <si>
    <t>Polk</t>
  </si>
  <si>
    <t>Culebra</t>
  </si>
  <si>
    <t>Florence</t>
  </si>
  <si>
    <t>West Bath</t>
  </si>
  <si>
    <t>Pacific</t>
  </si>
  <si>
    <t>Cascade</t>
  </si>
  <si>
    <t>Smithfield</t>
  </si>
  <si>
    <t>Mechanic Falls</t>
  </si>
  <si>
    <t>Mariaville</t>
  </si>
  <si>
    <t>Talbot</t>
  </si>
  <si>
    <t>Voluntown</t>
  </si>
  <si>
    <t>Yankton</t>
  </si>
  <si>
    <t>VT</t>
  </si>
  <si>
    <t>Wagoner</t>
  </si>
  <si>
    <t>Lycoming</t>
  </si>
  <si>
    <t>McKean</t>
  </si>
  <si>
    <t>Alleghany</t>
  </si>
  <si>
    <t>State Ranking</t>
  </si>
  <si>
    <t>Abbot</t>
  </si>
  <si>
    <t>Dane</t>
  </si>
  <si>
    <t>Wilton</t>
  </si>
  <si>
    <t>Tuscaloosa</t>
  </si>
  <si>
    <t>East Brookfield</t>
  </si>
  <si>
    <t>Missouri</t>
  </si>
  <si>
    <t>Counties with Highest Percent of Vote</t>
  </si>
  <si>
    <t>County</t>
  </si>
  <si>
    <t>Peru</t>
  </si>
  <si>
    <t>Searsport</t>
  </si>
  <si>
    <t>Sunapee</t>
  </si>
  <si>
    <t>Okfuskee</t>
  </si>
  <si>
    <t>States with Highest Percent of Vote</t>
  </si>
  <si>
    <t>Lewis town</t>
  </si>
  <si>
    <t>Total Area</t>
  </si>
  <si>
    <t>West Rutland</t>
  </si>
  <si>
    <t>Poultney</t>
  </si>
  <si>
    <t>Pownal</t>
  </si>
  <si>
    <t>North Attleborough</t>
  </si>
  <si>
    <t>District 33</t>
  </si>
  <si>
    <t>East Baton Rouge</t>
  </si>
  <si>
    <t>Glacier</t>
  </si>
  <si>
    <t>Cuming</t>
  </si>
  <si>
    <t>East Greenwich</t>
  </si>
  <si>
    <t>Waterville Valley</t>
  </si>
  <si>
    <t>WI</t>
  </si>
  <si>
    <t>Ransom</t>
  </si>
  <si>
    <t>Danville</t>
  </si>
  <si>
    <t>Mattawamkeag</t>
  </si>
  <si>
    <t>Montana Secretary of State Elections Bureau</t>
  </si>
  <si>
    <t>Trenton</t>
  </si>
  <si>
    <t>Newark</t>
  </si>
  <si>
    <t>Eden</t>
  </si>
  <si>
    <t>Stetson</t>
  </si>
  <si>
    <t>Chesapeake</t>
  </si>
  <si>
    <t>Won?</t>
  </si>
  <si>
    <t>Stafford</t>
  </si>
  <si>
    <t>Portland</t>
  </si>
  <si>
    <t>Sebago</t>
  </si>
  <si>
    <t>Payne</t>
  </si>
  <si>
    <t>Waseca</t>
  </si>
  <si>
    <t>Keith</t>
  </si>
  <si>
    <t>Doniphan</t>
  </si>
  <si>
    <t>Illinois State Board of Elections</t>
  </si>
  <si>
    <t>Corinth</t>
  </si>
  <si>
    <t>East Lyme</t>
  </si>
  <si>
    <t>Delegates</t>
  </si>
  <si>
    <t>C</t>
  </si>
  <si>
    <t>Delegate</t>
  </si>
  <si>
    <t>Guam</t>
  </si>
  <si>
    <t>Habersham</t>
  </si>
  <si>
    <t>Vanderburgh</t>
  </si>
  <si>
    <t>North Franklin</t>
  </si>
  <si>
    <t>Harford</t>
  </si>
  <si>
    <t>Van Wert</t>
  </si>
  <si>
    <t>Greer</t>
  </si>
  <si>
    <t>Yarmouth</t>
  </si>
  <si>
    <t>District 9</t>
  </si>
  <si>
    <t>Nicholas</t>
  </si>
  <si>
    <t>Copiah</t>
  </si>
  <si>
    <t>Jackson Kansas City</t>
  </si>
  <si>
    <t>No.</t>
  </si>
  <si>
    <t>Wheelock</t>
  </si>
  <si>
    <t>Thomaston</t>
  </si>
  <si>
    <t>Tennessee</t>
  </si>
  <si>
    <t>Counties with Lowest Percent of Vote</t>
  </si>
  <si>
    <t>Rockingham</t>
  </si>
  <si>
    <t>Jackson</t>
  </si>
  <si>
    <t>Archer</t>
  </si>
  <si>
    <t>Schuyler</t>
  </si>
  <si>
    <t>Ipswich</t>
  </si>
  <si>
    <t>Vassalboro</t>
  </si>
  <si>
    <t>Swampscott</t>
  </si>
  <si>
    <t>Chicago CD5</t>
  </si>
  <si>
    <t>Chicago CD7</t>
  </si>
  <si>
    <t>Chicago CD9</t>
  </si>
  <si>
    <t>New Castle</t>
  </si>
  <si>
    <t>Yazoo</t>
  </si>
  <si>
    <t>Wayland</t>
  </si>
  <si>
    <t>Wellesley</t>
  </si>
  <si>
    <t>Sturbridge</t>
  </si>
  <si>
    <t>Charleston</t>
  </si>
  <si>
    <t>Coconino</t>
  </si>
  <si>
    <t>Baileyville</t>
  </si>
  <si>
    <t>Bancroft</t>
  </si>
  <si>
    <t>Bangor</t>
  </si>
  <si>
    <t>Brookings</t>
  </si>
  <si>
    <t>Seneca</t>
  </si>
  <si>
    <t>Floyd</t>
  </si>
  <si>
    <t>Forsyth</t>
  </si>
  <si>
    <t>Hart</t>
  </si>
  <si>
    <t>Vance</t>
  </si>
  <si>
    <t>Fairhaven</t>
  </si>
  <si>
    <t>Falmouth</t>
  </si>
  <si>
    <t>Stratford</t>
  </si>
  <si>
    <t>Wilmot</t>
  </si>
  <si>
    <t>Landgrove</t>
  </si>
  <si>
    <t>&gt;60%</t>
  </si>
  <si>
    <t>District 26</t>
  </si>
  <si>
    <t>Holyoke</t>
  </si>
  <si>
    <t>Frederick</t>
  </si>
  <si>
    <t>Stanly</t>
  </si>
  <si>
    <t>Stokes</t>
  </si>
  <si>
    <t>Walpole</t>
  </si>
  <si>
    <t>Lemhi</t>
  </si>
  <si>
    <t>Bernalillo CD2</t>
  </si>
  <si>
    <t>Emanuel</t>
  </si>
  <si>
    <t>Portsmouth</t>
  </si>
  <si>
    <t>Platte</t>
  </si>
  <si>
    <t>Glenn</t>
  </si>
  <si>
    <t>Norridgewock</t>
  </si>
  <si>
    <t>Dade</t>
  </si>
  <si>
    <t>Nashua</t>
  </si>
  <si>
    <t>Winn</t>
  </si>
  <si>
    <t>Bates</t>
  </si>
  <si>
    <t>Bowdoinham</t>
  </si>
  <si>
    <t>Langdon</t>
  </si>
  <si>
    <t>Palmyra</t>
  </si>
  <si>
    <t>Carson City</t>
  </si>
  <si>
    <t>MT</t>
  </si>
  <si>
    <t>Dona Ana</t>
  </si>
  <si>
    <t>(FEC Data)</t>
  </si>
  <si>
    <t>Trego</t>
  </si>
  <si>
    <t>Independence</t>
  </si>
  <si>
    <t>New Ipswich</t>
  </si>
  <si>
    <t>Newfields</t>
  </si>
  <si>
    <t>NJ</t>
  </si>
  <si>
    <t>Pennsylvania Department of State Bureau of Commissions, Elections and Legislation</t>
  </si>
  <si>
    <t>Okmulgee</t>
  </si>
  <si>
    <t>Cook CD10</t>
  </si>
  <si>
    <t>Stratton</t>
  </si>
  <si>
    <t>Sunderland</t>
  </si>
  <si>
    <t>Rowe</t>
  </si>
  <si>
    <t>Tilton</t>
  </si>
  <si>
    <t>Oxford</t>
  </si>
  <si>
    <t>Weare</t>
  </si>
  <si>
    <t>Sedgwick</t>
  </si>
  <si>
    <t>Somerset town</t>
  </si>
  <si>
    <t>Clare</t>
  </si>
  <si>
    <t>Wales</t>
  </si>
  <si>
    <t>Penobscot Indian Island</t>
  </si>
  <si>
    <t>Billerica</t>
  </si>
  <si>
    <t>Mississippi</t>
  </si>
  <si>
    <t>Charlemont</t>
  </si>
  <si>
    <t>New Kent</t>
  </si>
  <si>
    <t>Highgate</t>
  </si>
  <si>
    <t>Wirt</t>
  </si>
  <si>
    <t>Hyde Park</t>
  </si>
  <si>
    <t>Mars Hill</t>
  </si>
  <si>
    <t>Warrick</t>
  </si>
  <si>
    <t>Thetford</t>
  </si>
  <si>
    <t>Starr</t>
  </si>
  <si>
    <t>Oneida</t>
  </si>
  <si>
    <t>Northwest Piscataquis</t>
  </si>
  <si>
    <t>Wyman</t>
  </si>
  <si>
    <t>Blanchard</t>
  </si>
  <si>
    <t>Shiawassee</t>
  </si>
  <si>
    <t>McKinley CD2</t>
  </si>
  <si>
    <t>McKinley CD3</t>
  </si>
  <si>
    <t>Cromwell</t>
  </si>
  <si>
    <t>Yadkin</t>
  </si>
  <si>
    <t>R</t>
  </si>
  <si>
    <t>A</t>
  </si>
  <si>
    <t>DelT</t>
  </si>
  <si>
    <t>DelA</t>
  </si>
  <si>
    <t>Meth</t>
  </si>
  <si>
    <t>Per</t>
  </si>
  <si>
    <t>Menominee</t>
  </si>
  <si>
    <t>Islesboro</t>
  </si>
  <si>
    <t>Hutchinson</t>
  </si>
  <si>
    <t>Baring</t>
  </si>
  <si>
    <t>Beals</t>
  </si>
  <si>
    <t>Londonderry</t>
  </si>
  <si>
    <t>NH</t>
  </si>
  <si>
    <t>District 16</t>
  </si>
  <si>
    <t>District 37</t>
  </si>
  <si>
    <t>Eastport</t>
  </si>
  <si>
    <t>Milbridge</t>
  </si>
  <si>
    <t>Dunstable</t>
  </si>
  <si>
    <t>CD</t>
  </si>
  <si>
    <t>Anoka CD5</t>
  </si>
  <si>
    <t>Anoka CD6</t>
  </si>
  <si>
    <t>Beltrami CD8</t>
  </si>
  <si>
    <t>Beltrami CD7</t>
  </si>
  <si>
    <t>New Ashford</t>
  </si>
  <si>
    <t>Brattleboro</t>
  </si>
  <si>
    <t>Harvey</t>
  </si>
  <si>
    <t>Alcona</t>
  </si>
  <si>
    <t>Buxton</t>
  </si>
  <si>
    <t>Multnomah CD1</t>
  </si>
  <si>
    <t>Rhode Island</t>
  </si>
  <si>
    <t>Whitfield</t>
  </si>
  <si>
    <t>Door</t>
  </si>
  <si>
    <t>Nueces</t>
  </si>
  <si>
    <t>Flagler</t>
  </si>
  <si>
    <t>Hodgeman</t>
  </si>
  <si>
    <t>Jewell</t>
  </si>
  <si>
    <t>Buena Vista</t>
  </si>
  <si>
    <t>Collier</t>
  </si>
  <si>
    <t>Columbia</t>
  </si>
  <si>
    <t>Chowan</t>
  </si>
  <si>
    <t>Cherry</t>
  </si>
  <si>
    <t>Duval</t>
  </si>
  <si>
    <t>Coal</t>
  </si>
  <si>
    <t>Coshocton</t>
  </si>
  <si>
    <t>Gill</t>
  </si>
  <si>
    <t>Faulk</t>
  </si>
  <si>
    <t>Gregory</t>
  </si>
  <si>
    <t>Haakon</t>
  </si>
  <si>
    <t>Searsmont</t>
  </si>
  <si>
    <t>Black Hawk</t>
  </si>
  <si>
    <t>Cook CD13</t>
  </si>
  <si>
    <t>Glastenbury town</t>
  </si>
  <si>
    <t>North Carolina State Board of Elections</t>
  </si>
  <si>
    <t>Bowdoin</t>
  </si>
  <si>
    <t>Lauderdale</t>
  </si>
  <si>
    <t>Chambers</t>
  </si>
  <si>
    <t>Rogers CD1</t>
  </si>
  <si>
    <t>Brooks</t>
  </si>
  <si>
    <t>Belfast</t>
  </si>
  <si>
    <t>Finney</t>
  </si>
  <si>
    <t>Smyrna</t>
  </si>
  <si>
    <t>Solon</t>
  </si>
  <si>
    <t>Alstead</t>
  </si>
  <si>
    <t>Tazewell</t>
  </si>
  <si>
    <t>Buels gore</t>
  </si>
  <si>
    <t>Farmingdale</t>
  </si>
  <si>
    <t>Falls</t>
  </si>
  <si>
    <t>New Hapmshire</t>
  </si>
  <si>
    <t>Wakefield</t>
  </si>
  <si>
    <t>Tyrrell</t>
  </si>
  <si>
    <t>District 36</t>
  </si>
  <si>
    <t>Chicago CD1</t>
  </si>
  <si>
    <t>Chicago CD2</t>
  </si>
  <si>
    <t>Chicago CD3</t>
  </si>
  <si>
    <t>Rockdale</t>
  </si>
  <si>
    <t>Holliston</t>
  </si>
  <si>
    <t>Seboomook Lake</t>
  </si>
  <si>
    <t>Tuscola</t>
  </si>
  <si>
    <t>Osborn</t>
  </si>
  <si>
    <t>P</t>
  </si>
  <si>
    <t>Northwest Hancock</t>
  </si>
  <si>
    <t>Hingham</t>
  </si>
  <si>
    <t>Pomfret</t>
  </si>
  <si>
    <t>Meddybemps</t>
  </si>
  <si>
    <t>New Haven</t>
  </si>
  <si>
    <t>Vega Alta</t>
  </si>
  <si>
    <t>PR</t>
  </si>
  <si>
    <t>Suwannee</t>
  </si>
  <si>
    <t>Taylor</t>
  </si>
  <si>
    <t>Mont Vernon</t>
  </si>
  <si>
    <t>Glasscock</t>
  </si>
  <si>
    <t>Matagorda</t>
  </si>
  <si>
    <t>Morris</t>
  </si>
  <si>
    <t>Limestone</t>
  </si>
  <si>
    <t>Toole</t>
  </si>
  <si>
    <t>Weld</t>
  </si>
  <si>
    <t>Sherburne</t>
  </si>
  <si>
    <t>Rosebud</t>
  </si>
  <si>
    <t>Irion</t>
  </si>
  <si>
    <t>Cullman</t>
  </si>
  <si>
    <t>Dale</t>
  </si>
  <si>
    <t>Hitchcock</t>
  </si>
  <si>
    <t>Stone</t>
  </si>
  <si>
    <t>Greenwood</t>
  </si>
  <si>
    <t>Industry</t>
  </si>
  <si>
    <t>Northeast Somerset</t>
  </si>
  <si>
    <t>Navarro</t>
  </si>
  <si>
    <t>George</t>
  </si>
  <si>
    <t>Grenada</t>
  </si>
  <si>
    <t>North Yarmouth</t>
  </si>
  <si>
    <t>Northport</t>
  </si>
  <si>
    <t>Kennebunk</t>
  </si>
  <si>
    <t>Fulton</t>
  </si>
  <si>
    <t>Cidra</t>
  </si>
  <si>
    <t>Coamo</t>
  </si>
  <si>
    <t>Southeast Piscataquis</t>
  </si>
  <si>
    <t>Burrillville</t>
  </si>
  <si>
    <t>Pittsford</t>
  </si>
  <si>
    <t>Williamstown</t>
  </si>
  <si>
    <t>Warwick</t>
  </si>
  <si>
    <t>Sweet Grass</t>
  </si>
  <si>
    <t>Bannock</t>
  </si>
  <si>
    <t>Greenbush</t>
  </si>
  <si>
    <t>Churchill</t>
  </si>
  <si>
    <t>Little River</t>
  </si>
  <si>
    <t>Ashland</t>
  </si>
  <si>
    <t>Manitowoc</t>
  </si>
  <si>
    <t>Marathon</t>
  </si>
  <si>
    <t>Union</t>
  </si>
  <si>
    <t>Wabasha</t>
  </si>
  <si>
    <t>Georgia</t>
  </si>
  <si>
    <t>Central Somerset</t>
  </si>
  <si>
    <t>Concord</t>
  </si>
  <si>
    <t>Tennessee Secretary of State Division of Elections</t>
  </si>
  <si>
    <t>Margin</t>
  </si>
  <si>
    <t>Multnomah CD3</t>
  </si>
  <si>
    <t>Veazie</t>
  </si>
  <si>
    <t>Champaign</t>
  </si>
  <si>
    <t>Brevard</t>
  </si>
  <si>
    <t>MI</t>
  </si>
  <si>
    <t>Lowndes</t>
  </si>
  <si>
    <t>Tishomingo</t>
  </si>
  <si>
    <t>Oktibbeha</t>
  </si>
  <si>
    <t>Broome</t>
  </si>
  <si>
    <t>Bolton</t>
  </si>
  <si>
    <t>Braintree</t>
  </si>
  <si>
    <t>Maxfield</t>
  </si>
  <si>
    <t>Reading</t>
  </si>
  <si>
    <t>Dexter</t>
  </si>
  <si>
    <t>Walsh</t>
  </si>
  <si>
    <t>Chattahoochee</t>
  </si>
  <si>
    <t>Wheeler</t>
  </si>
  <si>
    <t>Wesley</t>
  </si>
  <si>
    <t>Sibley</t>
  </si>
  <si>
    <t>Machias</t>
  </si>
  <si>
    <t>Redding</t>
  </si>
  <si>
    <t>Power</t>
  </si>
  <si>
    <t>Racine</t>
  </si>
  <si>
    <t>Sharon</t>
  </si>
  <si>
    <t>Easthampton</t>
  </si>
  <si>
    <t>Nodaway</t>
  </si>
  <si>
    <t>DuPage</t>
  </si>
  <si>
    <t>No. Ballots</t>
  </si>
  <si>
    <t>Esmeralda</t>
  </si>
  <si>
    <t>Wood</t>
  </si>
  <si>
    <t>Branford</t>
  </si>
  <si>
    <t>Somervell</t>
  </si>
  <si>
    <t>Cook CD2</t>
  </si>
  <si>
    <t>Cook CD3</t>
  </si>
  <si>
    <t>Cook CD4</t>
  </si>
  <si>
    <t>Chariton</t>
  </si>
  <si>
    <t>Cole</t>
  </si>
  <si>
    <t>Levant</t>
  </si>
  <si>
    <t>Wenham</t>
  </si>
  <si>
    <t>Split County</t>
  </si>
  <si>
    <t>New Mexico Secretary of State Elections</t>
  </si>
  <si>
    <t>Rick Santorum</t>
  </si>
  <si>
    <t>Santorum</t>
  </si>
  <si>
    <t>Method</t>
  </si>
  <si>
    <t>1st #</t>
  </si>
  <si>
    <t>2nd #</t>
  </si>
  <si>
    <t>State-Level</t>
  </si>
  <si>
    <t>Proportional</t>
  </si>
  <si>
    <t>Caucus</t>
  </si>
  <si>
    <t>No Delegate Allocation by CD</t>
  </si>
  <si>
    <t>Loophole Primary/Beauty Pagent</t>
  </si>
  <si>
    <t>Direct Delegate Election</t>
  </si>
  <si>
    <t>Winner Take All</t>
  </si>
  <si>
    <t>Winner Take all if Majority, otherwise top-vote getter wins two delegates and the candidate with the next highest number of votes receives one delegate</t>
  </si>
  <si>
    <t>All candidates receiving the minimum vote percentage receive one delegate.  If the winning candidate receives a majority of the vote, that candidate is awarded all remaining delegates, otherwise the remaining delegates are awarded proportionally to the top three vote getters.</t>
  </si>
  <si>
    <t>Winner Take all if the top candidate receives a majority of votes or the top candidate is the only candidate to receive the minimum percentage of votes, otherwise delegates are awarded proportionally to those candidates that recive more than the minimum percentage of votes.</t>
  </si>
  <si>
    <t>Advisory or Non-Binding Primary</t>
  </si>
  <si>
    <t>No Delegate Allocation Statewide</t>
  </si>
  <si>
    <t>Total Primary</t>
  </si>
  <si>
    <t>Total Caucus</t>
  </si>
  <si>
    <t>Total Convention</t>
  </si>
  <si>
    <t>Maricopa CD9</t>
  </si>
  <si>
    <t>Maricopa CD8</t>
  </si>
  <si>
    <t>Yuma CD3</t>
  </si>
  <si>
    <t>Yuma CD4</t>
  </si>
  <si>
    <t>Mohave CD1</t>
  </si>
  <si>
    <t>Mohave CD4</t>
  </si>
  <si>
    <t>Yavapai CD4</t>
  </si>
  <si>
    <t>Gila CD1</t>
  </si>
  <si>
    <t>Gila CD4</t>
  </si>
  <si>
    <t>Pinal CD3</t>
  </si>
  <si>
    <t>Pinal CD4</t>
  </si>
  <si>
    <t>Pima CD1</t>
  </si>
  <si>
    <t>Pima CD2</t>
  </si>
  <si>
    <t>Pima CD3</t>
  </si>
  <si>
    <t>2012 Presidential Preference Primary Official Results</t>
  </si>
  <si>
    <t>Chebeague Island</t>
  </si>
  <si>
    <t>2012 Presidential Preference Primary - County Reporting</t>
  </si>
  <si>
    <t>http://enight.elections.myflorida.com/Default6.aspx</t>
  </si>
  <si>
    <t>Presidential Primary Election January 10, 2012 - Names on Checklist</t>
  </si>
  <si>
    <t>http://www.sos.nh.gov/presprim2012/PPNamesSummary.htm</t>
  </si>
  <si>
    <t>Verona Island</t>
  </si>
  <si>
    <t>Westport Island</t>
  </si>
  <si>
    <t>MP</t>
  </si>
  <si>
    <t>N. Mariana Islands</t>
  </si>
  <si>
    <t>Ferrisburgh</t>
  </si>
  <si>
    <t>Alburgh</t>
  </si>
  <si>
    <t>Enosburgh</t>
  </si>
  <si>
    <t>http://sundancetimes.com/?p=1091</t>
  </si>
  <si>
    <t>Access Date</t>
  </si>
  <si>
    <t>Comisión Estatal De Elecciones Puerto Rico</t>
  </si>
  <si>
    <t>Legislative District</t>
  </si>
  <si>
    <t>Voter Registration</t>
  </si>
  <si>
    <t>Non-District</t>
  </si>
  <si>
    <t>Anne Arundel CD4</t>
  </si>
  <si>
    <t>Howard CD2</t>
  </si>
  <si>
    <t>Montgomery CD3</t>
  </si>
  <si>
    <t>Carroll County CD1</t>
  </si>
  <si>
    <t>Carroll County CD8</t>
  </si>
  <si>
    <t>Frederick CD8</t>
  </si>
  <si>
    <t>Frederick CD6</t>
  </si>
  <si>
    <t>Clarke CD3</t>
  </si>
  <si>
    <t>Clarke CD4</t>
  </si>
  <si>
    <t>Oktibbeha CD1</t>
  </si>
  <si>
    <t>Oktibbeha CD3</t>
  </si>
  <si>
    <t>Oktibbeha CD0</t>
  </si>
  <si>
    <t>Salt Lake CD4</t>
  </si>
  <si>
    <t>Juab CD2</t>
  </si>
  <si>
    <t>Juab CD4</t>
  </si>
  <si>
    <t>Utah CD4</t>
  </si>
  <si>
    <t>Sanpete CD2</t>
  </si>
  <si>
    <t>Sanpete CD4</t>
  </si>
  <si>
    <t>Davis CD1</t>
  </si>
  <si>
    <t>Davis CD2</t>
  </si>
  <si>
    <t>Multnomah CD0</t>
  </si>
  <si>
    <t>Roosevelt CD2</t>
  </si>
  <si>
    <t>Roosevelt CD3</t>
  </si>
  <si>
    <t>Winner Take Most</t>
  </si>
  <si>
    <t>Convention only</t>
  </si>
  <si>
    <t>John Kasich</t>
  </si>
  <si>
    <t>Kasich</t>
  </si>
  <si>
    <t>Donald Trump</t>
  </si>
  <si>
    <t>Trump</t>
  </si>
  <si>
    <t>Jeb Bush</t>
  </si>
  <si>
    <t>Bush</t>
  </si>
  <si>
    <t>Marco Rubio</t>
  </si>
  <si>
    <t>Rubio</t>
  </si>
  <si>
    <t>Ben Carson</t>
  </si>
  <si>
    <t>Ted Cruz</t>
  </si>
  <si>
    <t>Cruz</t>
  </si>
  <si>
    <t>Carly Fiorina</t>
  </si>
  <si>
    <t>Fiorina</t>
  </si>
  <si>
    <t>Mike Huckabee</t>
  </si>
  <si>
    <t>Huckabee</t>
  </si>
  <si>
    <t>Traditional State Arkansas</t>
  </si>
  <si>
    <t>Rand Paul</t>
  </si>
  <si>
    <t>Uncommtted</t>
  </si>
  <si>
    <t>Christie</t>
  </si>
  <si>
    <t>Bobby Jindal</t>
  </si>
  <si>
    <t>Jindal</t>
  </si>
  <si>
    <t>Lindsey Graham</t>
  </si>
  <si>
    <t>George Pataki</t>
  </si>
  <si>
    <t>Pataki</t>
  </si>
  <si>
    <t>Jim Gilmore</t>
  </si>
  <si>
    <t>Gilmore</t>
  </si>
  <si>
    <t>Traditional State Maryland</t>
  </si>
  <si>
    <t>Republican Iowa Caucus 2016 Results</t>
  </si>
  <si>
    <t>Andy Martin</t>
  </si>
  <si>
    <t>Frank Lynch</t>
  </si>
  <si>
    <t>Robert L. Mann</t>
  </si>
  <si>
    <t>Peter Messina</t>
  </si>
  <si>
    <t>Walter N. Iwachiw</t>
  </si>
  <si>
    <t>Chomi Prag</t>
  </si>
  <si>
    <t>Joe Robinson</t>
  </si>
  <si>
    <t>Brooks A. Cullison</t>
  </si>
  <si>
    <t>Matt Drozd</t>
  </si>
  <si>
    <t>Kevin Glenn Huey</t>
  </si>
  <si>
    <t>Stephen B. Comley, Sr.</t>
  </si>
  <si>
    <t>Stephen John McCarthy</t>
  </si>
  <si>
    <t>Richard P.H. Witz</t>
  </si>
  <si>
    <t>Lynch</t>
  </si>
  <si>
    <t>McCarthy</t>
  </si>
  <si>
    <t>Huey</t>
  </si>
  <si>
    <t>Mann</t>
  </si>
  <si>
    <t>Messina</t>
  </si>
  <si>
    <t>Iwachiw</t>
  </si>
  <si>
    <t>Prag</t>
  </si>
  <si>
    <t>Witz</t>
  </si>
  <si>
    <t>Robinson</t>
  </si>
  <si>
    <t>Cullison</t>
  </si>
  <si>
    <t>Drozd</t>
  </si>
  <si>
    <t>Comley</t>
  </si>
  <si>
    <t>Tim Cook</t>
  </si>
  <si>
    <t>J. Daniel Dyas</t>
  </si>
  <si>
    <t>Dyas</t>
  </si>
  <si>
    <t>H</t>
  </si>
  <si>
    <t>Green's</t>
  </si>
  <si>
    <t>Pinkham's</t>
  </si>
  <si>
    <t>http://www.enr-scvotes.org/SC/59148/159439/en/reports.html#</t>
  </si>
  <si>
    <t>Elizabeth Gray</t>
  </si>
  <si>
    <t>Alaska Republican Party - via AP</t>
  </si>
  <si>
    <t>https://www.ok.gov/elections/Election_Info/2016_March_PPP_Election.html</t>
  </si>
  <si>
    <t>http://results.elections.virginia.gov/vaelections/2016%20March%20Republican%20Presidential%20Primary/Site/Presidential.html</t>
  </si>
  <si>
    <t>Minnesota Republican Party</t>
  </si>
  <si>
    <t>http://mngop.com/wp-content/uploads/2016/02/Statewide-CD-96.pdf</t>
  </si>
  <si>
    <t>Preliminary Presidential Preference Poll Results</t>
  </si>
  <si>
    <t>http://results.enr.clarityelections.com/AR/58350/162469/Web01/en/summary.html#</t>
  </si>
  <si>
    <t>http://files.ctctcdn.com/14293c4b201/5c9ebfab-37cd-4f9b-9b40-7edaa29b2ecd.pdf?ver=1456372216000</t>
  </si>
  <si>
    <t>2016 Caucus Tabulation by County</t>
  </si>
  <si>
    <t>http://www.alaskagop.org/preliminary_results_from_march_1_presidential_preference_poll</t>
  </si>
  <si>
    <t>Preliminary results from March 1 Presidential Preference Poll</t>
  </si>
  <si>
    <t>http://staticresults.sos.la.gov/03052016/03052016_51751.html</t>
  </si>
  <si>
    <t>Kentucky Presidential Caucus</t>
  </si>
  <si>
    <t>Kentucky Republican Party</t>
  </si>
  <si>
    <t>http://rpk.org/caucus/results/</t>
  </si>
  <si>
    <t>http://mainegop.com/wp-content/uploads/2016/03/FINALMEGOPNUMBERS.ppt</t>
  </si>
  <si>
    <t>Final Maine GOP Caucus Results</t>
  </si>
  <si>
    <t>Combined Counties</t>
  </si>
  <si>
    <t>Combined</t>
  </si>
  <si>
    <t>Idaho Secretary of State</t>
  </si>
  <si>
    <t>2016 Presidential Primary County Results</t>
  </si>
  <si>
    <t>http://electionstats.state.ma.us/elections/view/36512/</t>
  </si>
  <si>
    <t>PD43+ Massachusetts Election Statistics 2016 President Republican Primary</t>
  </si>
  <si>
    <t>http://usvigop.org/wp-content/uploads/2016/03/USVI-GOP-Final-Release.pdf</t>
  </si>
  <si>
    <t>Virgin Islands Republican Party</t>
  </si>
  <si>
    <t>Draft of Release on Delegate Races</t>
  </si>
  <si>
    <t>http://wyoming.gop/2016-delegate-pledges/</t>
  </si>
  <si>
    <t>2016 Delegate Pledges</t>
  </si>
  <si>
    <t>http://results.enr.clarityelections.com/GA/58980/163369/en/reports.html</t>
  </si>
  <si>
    <t>Official Results of the 2016 Commonwealth of the Northern Mariana Islands Republican Presidential Caucus</t>
  </si>
  <si>
    <t>CNMI Republican Party</t>
  </si>
  <si>
    <t>https://www.facebook.com/gopcnmi/?fref=nf</t>
  </si>
  <si>
    <t>http://enight.elections.myflorida.com/CompareCounties/?ContestId=100001</t>
  </si>
  <si>
    <t>http://er.ncsbe.gov/contest_details.html?election_dt=03/15/2016&amp;county_id=0&amp;contest_id=1002</t>
  </si>
  <si>
    <t>2016 Republican Preidential Preference Primary - Official Results</t>
  </si>
  <si>
    <t>√</t>
  </si>
  <si>
    <t>Presidential Preference Primary March 1, 2016 - Official Results</t>
  </si>
  <si>
    <t>Preferential Primary and Nonpartisan General Election - Official County Results</t>
  </si>
  <si>
    <t>Election Results by Parish Official Results for Election Date: 03/05/2016 Presidential Nominee -- Republican Party</t>
  </si>
  <si>
    <t>http://elections.sos.state.tx.us/elchist273_race62.htm</t>
  </si>
  <si>
    <t>2016 Republican Party Primary Election 3/1/2016 President/Vice-President</t>
  </si>
  <si>
    <t>2016 March Republican Presidential Primary Official Results</t>
  </si>
  <si>
    <t>Official Results Presidential Preferential Primary — March 1, 2016 - For President</t>
  </si>
  <si>
    <t>2016 State Republican Party Certified Primary Election Results</t>
  </si>
  <si>
    <t>http://www.sos.ms.gov/elections/electionResults/2016%20Republican%20Primary%20Certified%20Results.pdf</t>
  </si>
  <si>
    <t>© David Leip 2016 All Rights Reserved.</t>
  </si>
  <si>
    <t>Hinds CD0</t>
  </si>
  <si>
    <t>http://www.sos.idaho.gov/elect/results/2016/PresidentialPrimary/16Pres_pri_stwd_cnty.xlsx</t>
  </si>
  <si>
    <t>Primary Election (to county level) Issued by Lawerence Denney, Secretary of State</t>
  </si>
  <si>
    <t>http://sos.nh.gov/2016RepPresPrim.aspx?id=8589955225</t>
  </si>
  <si>
    <t>2016 Presidential Primary - Republican President</t>
  </si>
  <si>
    <t>Under</t>
  </si>
  <si>
    <t>Over</t>
  </si>
  <si>
    <t>2016 Presidential Primary Results (official) - 2016 Pres Primary Republican Town Results</t>
  </si>
  <si>
    <t>https://www.sec.state.vt.us/media/750038/Repub-Town_by_Town-Candidate-Vote-Count.xlsx</t>
  </si>
  <si>
    <t>http://www.alabamavotes.gov/downloads/election/2016/primary/primaryResultsCertified-Republican-Spreadsheet-2016-03-11.xlsx</t>
  </si>
  <si>
    <t>Certification of Results and Results Spreadsheet - Republican Party Primary</t>
  </si>
  <si>
    <t>2016 Presidential Preference Primary March 15, 2016 Official Election Results - Republican</t>
  </si>
  <si>
    <t>http://mertsplus.com/mertsuserguide/uploads/MANUALS/16PPResults.xls</t>
  </si>
  <si>
    <t>Hawaii Republican Caucus March 8 2016</t>
  </si>
  <si>
    <t>http://gophawaii.com/wp-content/uploads/2015/08/Detailed-2016-Caucus-Voting-Results.pdf</t>
  </si>
  <si>
    <t>March 1, 2016 Republican Primary Presidential Preference</t>
  </si>
  <si>
    <t>http://sos.tn.gov/sites/default/files/StateCertRepPresidentCountyTotals.pdf</t>
  </si>
  <si>
    <t>St. John The Baptist</t>
  </si>
  <si>
    <t>http://apps.azsos.gov/election/2016/PPE/canvass2016ppe.pdf</t>
  </si>
  <si>
    <t>State of Arizona Official Canvass - 2016 Presidential Preference Election - March 22, 2016</t>
  </si>
  <si>
    <t>Early/Prov</t>
  </si>
  <si>
    <t>Utah Republican Party</t>
  </si>
  <si>
    <t>Grand Total</t>
  </si>
  <si>
    <t>State of Missouri - Presidential Preference Primary - March 15, 2016 Official Results As announced by the Board of State Canvassers on April 12, 2016</t>
  </si>
  <si>
    <t>http://enr.sos.mo.gov/EnrNet/PickaRace.aspx</t>
  </si>
  <si>
    <t>Breivogel</t>
  </si>
  <si>
    <t>Joann Breivogel</t>
  </si>
  <si>
    <t>http://www.elections.il.gov/Downloads/ElectionInformation/VoteTotals/2016GPOfficialVote.pdf</t>
  </si>
  <si>
    <t>2016 General Primary Official Vote Totals Book - President of the United States (pp. 1-13)</t>
  </si>
  <si>
    <t>Write-in</t>
  </si>
  <si>
    <t>http://media.wix.com/ugd/8353d3_8bb75277fe744c8db6f1cbc81d452d4e.xlsx?dn=Final%202016%20Caucus%20Results.xlsx</t>
  </si>
  <si>
    <t>Final Caucus Results</t>
  </si>
  <si>
    <t>2016 Official Elections Results - Primary Election: March 15, 2016</t>
  </si>
  <si>
    <t>http://www.sos.state.oh.us/sos/upload/elections/2016/primary/republican.xlsx</t>
  </si>
  <si>
    <t>http://elections.delaware.gov/results/html/stwoff_kns.shtml</t>
  </si>
  <si>
    <t>https://www.ri.gov/election/results/2016/presidential_preference_primary/</t>
  </si>
  <si>
    <t>G.A.B. Canvass Reporting System County by County Report 2016 Spring Election and Presidential Preference Vote President of the United States - Republican</t>
  </si>
  <si>
    <t>http://www.gab.wi.gov/sites/default/files/County%20by%20County%20Report-President.pdf</t>
  </si>
  <si>
    <t>B</t>
  </si>
  <si>
    <t>Source</t>
  </si>
  <si>
    <t>Author1</t>
  </si>
  <si>
    <t>Author1 Title</t>
  </si>
  <si>
    <t>Author2</t>
  </si>
  <si>
    <t>Author2 Title</t>
  </si>
  <si>
    <t>Comp</t>
  </si>
  <si>
    <t>Article Title</t>
  </si>
  <si>
    <t>Complete Title</t>
  </si>
  <si>
    <t>Publisher</t>
  </si>
  <si>
    <t>Year</t>
  </si>
  <si>
    <t>Pages</t>
  </si>
  <si>
    <t>Type</t>
  </si>
  <si>
    <t>X</t>
  </si>
  <si>
    <t>W</t>
  </si>
  <si>
    <t>URL</t>
  </si>
  <si>
    <t>2016 Presidential Preference Primary Official Results</t>
  </si>
  <si>
    <t>http://www.in.gov/apps/sos/primary/sos_primary16?page=district&amp;partyID=-1&amp;officeID=36&amp;districtID=937&amp;districtshortviewID=937</t>
  </si>
  <si>
    <t>http://www.electionreturns.state.pa.us/ENR_New/Home/CountyBreakDownResults?officeId=1&amp;districtId=1&amp;ElectionID=undefined&amp;ElectionType=undefined&amp;IsActive=undefined</t>
  </si>
  <si>
    <t>State Of Delaware Elections System Official Election Results Presidential Primary Elections - 04/26/16 Statewide Offices By County</t>
  </si>
  <si>
    <t>http://electionresults.sos.ne.gov/resultsCTY.aspx?type=PRS&amp;rid=8457&amp;osn=100&amp;pty=REP&amp;map=CTY</t>
  </si>
  <si>
    <t>pdf Document</t>
  </si>
  <si>
    <t>Republican Presidential Primary by County April 19, 2016</t>
  </si>
  <si>
    <t>http://www.elections.ny.gov/NYSBOE/elections/2016/Primary/RepublicanPresPrimaryResults.pdf</t>
  </si>
  <si>
    <t>David E. Hall</t>
  </si>
  <si>
    <t>Web Page</t>
  </si>
  <si>
    <t>Chris Christie</t>
  </si>
  <si>
    <t>2016 Presidential Primary Tuesday, April 26, 2016 Official Returns - President of the United States - Statewide</t>
  </si>
  <si>
    <t>Official 2016 Presidential Primary Election results for President of the United States</t>
  </si>
  <si>
    <t>http://elections.state.md.us/elections/2016/results/primary/gen_detail_results_2016_3_REP001-.html</t>
  </si>
  <si>
    <t>03/15/2016 Official Primary Election Results - Statewide - US President - Rep</t>
  </si>
  <si>
    <t>http://results.vote.wa.gov/results/current/export/20160524_AllCounties.csv</t>
  </si>
  <si>
    <t>May 24, 2016 Presidential Primary Results</t>
  </si>
  <si>
    <t>csv File</t>
  </si>
  <si>
    <t>Oglala Lakota</t>
  </si>
  <si>
    <t>http://mtelectionresults.gov/resultsSW.aspx?type=FED&amp;map=CTY</t>
  </si>
  <si>
    <t>http://electionresults.sd.gov/ResultsExport.aspx?rid=4760&amp;osn=107&amp;pty=REP&amp;name=Delegates%20to%20Support%20a%20Presidential%20Candidate&amp;cat=CTYALL</t>
  </si>
  <si>
    <t>May 17, 2016, Primary Election Abstract of Votes President</t>
  </si>
  <si>
    <t>http://sos.oregon.gov/voting/Documents/P16Abstract.pdf</t>
  </si>
  <si>
    <t>https://apps.sos.wv.gov/elections/results/results.aspx?year=2016&amp;eid=22&amp;county=Statewide&amp;type=Official</t>
  </si>
  <si>
    <r>
      <t xml:space="preserve">Statewide Results Primary Election - May 10,2016 </t>
    </r>
    <r>
      <rPr>
        <sz val="10"/>
        <rFont val="Menlo Regular"/>
      </rPr>
      <t>★★★</t>
    </r>
    <r>
      <rPr>
        <sz val="10"/>
        <rFont val="Geneva"/>
      </rPr>
      <t xml:space="preserve"> Official Results </t>
    </r>
    <r>
      <rPr>
        <sz val="10"/>
        <rFont val="Menlo Regular"/>
      </rPr>
      <t>★★★</t>
    </r>
  </si>
  <si>
    <t>Statment of Vote</t>
  </si>
  <si>
    <t>Denise Merrill</t>
  </si>
  <si>
    <t>Secretary of State</t>
  </si>
  <si>
    <t>Statement of Vote Connecticut Republican Presidential Preference Primary April 26, 2016</t>
  </si>
  <si>
    <t>http://www.ct.gov/sots/lib/sots/electionservices/statementofvote_pdfs/april_2016_republican_ppp_sov.pdf</t>
  </si>
  <si>
    <t>http://electionresults.sos.state.nm.us/resultsCTY.aspx?type=FED&amp;rid=3525&amp;pty=REP&amp;osn=1&amp;map=CTY</t>
  </si>
  <si>
    <t>http://www.sos.ne.gov/elec/2016/Primary16CanvassBook.pdf</t>
  </si>
  <si>
    <t>Official Canvass</t>
  </si>
  <si>
    <t>John A. Gale</t>
  </si>
  <si>
    <t>Official Report of the Board of State Canvassers Primary Election May 10, 2016</t>
  </si>
  <si>
    <t>pp. 11-12</t>
  </si>
  <si>
    <t>President of the United States Republican Party Nomination</t>
  </si>
  <si>
    <t>Washington Secretary of State</t>
  </si>
  <si>
    <t>Canvass of Returns of Primary Election Held on June 7, 2016 - State of New Mexico Statewide Canvass Sheet</t>
  </si>
  <si>
    <t>http://www.sos.state.nm.us/uploads/files/2016%20Primary%20Statewide%20Summary.PDF</t>
  </si>
  <si>
    <t>http://interactives.ap.org/2016/primary-election-results/?STATE=DC&amp;date=0312</t>
  </si>
  <si>
    <t>District of Columbia presidential preference convention</t>
  </si>
  <si>
    <t>District of Columbia GOP via AP</t>
  </si>
  <si>
    <t>Statement of Vote</t>
  </si>
  <si>
    <t>Alex Padilla</t>
  </si>
  <si>
    <t>Statement of Vote June 7, 2016 Presidential Primary Election</t>
  </si>
  <si>
    <t>http://elections.cdn.sos.ca.gov/sov/2016-primary/2016-complete-sov.pdf</t>
  </si>
  <si>
    <t>pp. 29-37</t>
  </si>
  <si>
    <t>Victor Williams</t>
  </si>
  <si>
    <t>Troy Hugh Southern</t>
  </si>
  <si>
    <t>John Dowell</t>
  </si>
  <si>
    <t>James Alexander-Pace</t>
  </si>
  <si>
    <t>James Orlando Ogle III</t>
  </si>
  <si>
    <t>David Thomson</t>
  </si>
  <si>
    <t>Donald J. Gonzales</t>
  </si>
  <si>
    <t>Frederic Vidal</t>
  </si>
  <si>
    <t>James Germalio</t>
  </si>
  <si>
    <t>http://www.alaskagop.org/delegate_count_recalculated_after_rubio_suspends_flpfzejqkhsu9ueskitjoa</t>
  </si>
  <si>
    <t>Boulder</t>
  </si>
  <si>
    <t>Eagle</t>
  </si>
  <si>
    <t>Excel File</t>
  </si>
  <si>
    <t>Presidential Preference Primary Results</t>
  </si>
  <si>
    <t>Linda McCulloch</t>
  </si>
  <si>
    <t>2016 Statewide Primary Election Canvass</t>
  </si>
  <si>
    <t>President Republican</t>
  </si>
  <si>
    <t>http://sos.mt.gov/Elections/2016/2016PrimaryStateCanvass.pdf</t>
  </si>
  <si>
    <t>p. 3</t>
  </si>
  <si>
    <t>Official List</t>
  </si>
  <si>
    <t>Official List Candidates for President For Primar Election 06/07/2016</t>
  </si>
  <si>
    <t>http://www.njelections.org/2016-results/2016-official-primary-results-president.pdf</t>
  </si>
  <si>
    <t>http://presidenciales16.ceepur.org/escrutinio/resumenESC-1.aspx.htm</t>
  </si>
  <si>
    <t>Republican Party of Puerto Rico Presidential Primaries March 6, 2016</t>
  </si>
  <si>
    <t>Shantel Krebs</t>
  </si>
  <si>
    <t>State of South Dakota Certificate Primary Election - June 7, 2016 Presidential Delegates and Alternates</t>
  </si>
  <si>
    <t>https://sdsos.gov/elections-voting/assets/2016PrimaryElectionOfficialCanvas.pdf</t>
  </si>
  <si>
    <t>May 3, 2016 Primary Election Results District Statewide Office President</t>
  </si>
</sst>
</file>

<file path=xl/styles.xml><?xml version="1.0" encoding="utf-8"?>
<styleSheet xmlns="http://schemas.openxmlformats.org/spreadsheetml/2006/main" xmlns:mc="http://schemas.openxmlformats.org/markup-compatibility/2006" xmlns:x14ac="http://schemas.microsoft.com/office/spreadsheetml/2009/9/ac" mc:Ignorable="x14ac">
  <numFmts count="15">
    <numFmt numFmtId="164" formatCode="0.0%"/>
    <numFmt numFmtId="165" formatCode="[Green][=1]General;[Color15][=3]General;[Black]General"/>
    <numFmt numFmtId="166" formatCode="[Blue][=1]General;[Color15][=3]General;[Black]General"/>
    <numFmt numFmtId="168" formatCode="#,##0.000"/>
    <numFmt numFmtId="169" formatCode="#,##0.0000"/>
    <numFmt numFmtId="170" formatCode="0.000"/>
    <numFmt numFmtId="171" formatCode="0.00000%"/>
    <numFmt numFmtId="172" formatCode="0.000000%"/>
    <numFmt numFmtId="173" formatCode="00"/>
    <numFmt numFmtId="174" formatCode="000"/>
    <numFmt numFmtId="175" formatCode="00000"/>
    <numFmt numFmtId="176" formatCode="0000000"/>
    <numFmt numFmtId="177" formatCode="0.00000"/>
    <numFmt numFmtId="178" formatCode="yyyy\-mm\-dd"/>
    <numFmt numFmtId="179" formatCode="mm/dd/yyyy"/>
  </numFmts>
  <fonts count="23" x14ac:knownFonts="1">
    <font>
      <sz val="10"/>
      <name val="Geneva"/>
    </font>
    <font>
      <b/>
      <sz val="10"/>
      <name val="Geneva"/>
    </font>
    <font>
      <sz val="10"/>
      <name val="Geneva"/>
    </font>
    <font>
      <sz val="10"/>
      <color indexed="10"/>
      <name val="Geneva"/>
    </font>
    <font>
      <sz val="10"/>
      <color indexed="12"/>
      <name val="Geneva"/>
    </font>
    <font>
      <sz val="10"/>
      <name val="Geneva"/>
    </font>
    <font>
      <sz val="10"/>
      <color indexed="17"/>
      <name val="Geneva"/>
    </font>
    <font>
      <sz val="10"/>
      <color indexed="8"/>
      <name val="Geneva"/>
    </font>
    <font>
      <sz val="8"/>
      <name val="Geneva"/>
    </font>
    <font>
      <sz val="9"/>
      <color indexed="81"/>
      <name val="Geneva"/>
    </font>
    <font>
      <b/>
      <sz val="9"/>
      <color indexed="81"/>
      <name val="Geneva"/>
    </font>
    <font>
      <sz val="10"/>
      <name val="Geneva"/>
    </font>
    <font>
      <sz val="10"/>
      <color indexed="53"/>
      <name val="Geneva"/>
    </font>
    <font>
      <sz val="10"/>
      <color indexed="58"/>
      <name val="Geneva"/>
    </font>
    <font>
      <sz val="10"/>
      <color indexed="46"/>
      <name val="Geneva"/>
    </font>
    <font>
      <sz val="8"/>
      <name val="Verdana"/>
    </font>
    <font>
      <u/>
      <sz val="10"/>
      <color theme="11"/>
      <name val="Geneva"/>
    </font>
    <font>
      <sz val="10"/>
      <color theme="9"/>
      <name val="Geneva"/>
    </font>
    <font>
      <sz val="10"/>
      <color rgb="FFFF6600"/>
      <name val="Geneva"/>
    </font>
    <font>
      <sz val="10"/>
      <color rgb="FF008000"/>
      <name val="Geneva"/>
    </font>
    <font>
      <u/>
      <sz val="10"/>
      <color theme="10"/>
      <name val="Geneva"/>
    </font>
    <font>
      <sz val="10"/>
      <color rgb="FFFF0000"/>
      <name val="Geneva"/>
    </font>
    <font>
      <sz val="10"/>
      <name val="Menlo Regular"/>
    </font>
  </fonts>
  <fills count="2">
    <fill>
      <patternFill patternType="none"/>
    </fill>
    <fill>
      <patternFill patternType="gray125"/>
    </fill>
  </fills>
  <borders count="2">
    <border>
      <left/>
      <right/>
      <top/>
      <bottom/>
      <diagonal/>
    </border>
    <border>
      <left/>
      <right/>
      <top/>
      <bottom style="thin">
        <color auto="1"/>
      </bottom>
      <diagonal/>
    </border>
  </borders>
  <cellStyleXfs count="3810">
    <xf numFmtId="0" fontId="0" fillId="0" borderId="0"/>
    <xf numFmtId="9" fontId="2" fillId="0" borderId="0" applyFon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xf numFmtId="0" fontId="20" fillId="0" borderId="0" applyNumberFormat="0" applyFill="0" applyBorder="0" applyAlignment="0" applyProtection="0"/>
    <xf numFmtId="0" fontId="16" fillId="0" borderId="0" applyNumberFormat="0" applyFill="0" applyBorder="0" applyAlignment="0" applyProtection="0"/>
  </cellStyleXfs>
  <cellXfs count="266">
    <xf numFmtId="0" fontId="0" fillId="0" borderId="0" xfId="0"/>
    <xf numFmtId="3" fontId="0" fillId="0" borderId="0" xfId="0" applyNumberFormat="1"/>
    <xf numFmtId="10" fontId="0" fillId="0" borderId="0" xfId="0" applyNumberFormat="1"/>
    <xf numFmtId="3" fontId="3" fillId="0" borderId="0" xfId="0" applyNumberFormat="1" applyFont="1"/>
    <xf numFmtId="3" fontId="4" fillId="0" borderId="0" xfId="0" applyNumberFormat="1" applyFont="1"/>
    <xf numFmtId="0" fontId="0" fillId="0" borderId="0" xfId="0" applyNumberFormat="1" applyAlignment="1"/>
    <xf numFmtId="0" fontId="0" fillId="0" borderId="0" xfId="0" applyAlignment="1"/>
    <xf numFmtId="1" fontId="0" fillId="0" borderId="0" xfId="0" applyNumberFormat="1"/>
    <xf numFmtId="165" fontId="0" fillId="0" borderId="0" xfId="0" applyNumberFormat="1"/>
    <xf numFmtId="0" fontId="2" fillId="0" borderId="0" xfId="0" applyFont="1"/>
    <xf numFmtId="0" fontId="5" fillId="0" borderId="0" xfId="0" applyFont="1" applyAlignment="1"/>
    <xf numFmtId="0" fontId="4" fillId="0" borderId="0" xfId="0" applyFont="1" applyAlignment="1"/>
    <xf numFmtId="0" fontId="6" fillId="0" borderId="0" xfId="0" applyFont="1" applyAlignment="1"/>
    <xf numFmtId="0" fontId="4" fillId="0" borderId="0" xfId="0" applyFont="1"/>
    <xf numFmtId="0" fontId="3" fillId="0" borderId="0" xfId="0" applyFont="1"/>
    <xf numFmtId="0" fontId="6" fillId="0" borderId="0" xfId="0" applyFont="1"/>
    <xf numFmtId="0" fontId="2" fillId="0" borderId="0" xfId="0" applyFont="1" applyAlignment="1">
      <alignment horizontal="center"/>
    </xf>
    <xf numFmtId="0" fontId="2" fillId="0" borderId="0" xfId="0" applyFont="1" applyAlignment="1"/>
    <xf numFmtId="10" fontId="3" fillId="0" borderId="0" xfId="0" applyNumberFormat="1" applyFont="1"/>
    <xf numFmtId="10" fontId="4" fillId="0" borderId="0" xfId="0" applyNumberFormat="1" applyFont="1"/>
    <xf numFmtId="10" fontId="6" fillId="0" borderId="0" xfId="0" applyNumberFormat="1" applyFont="1"/>
    <xf numFmtId="3" fontId="6" fillId="0" borderId="0" xfId="0" applyNumberFormat="1" applyFont="1"/>
    <xf numFmtId="1" fontId="3" fillId="0" borderId="0" xfId="0" applyNumberFormat="1" applyFont="1"/>
    <xf numFmtId="0" fontId="0" fillId="0" borderId="0" xfId="0" applyNumberFormat="1"/>
    <xf numFmtId="10" fontId="3" fillId="0" borderId="0" xfId="0" applyNumberFormat="1" applyFont="1" applyAlignment="1">
      <alignment horizontal="center"/>
    </xf>
    <xf numFmtId="10" fontId="2" fillId="0" borderId="0" xfId="0" applyNumberFormat="1" applyFont="1" applyAlignment="1">
      <alignment horizontal="center"/>
    </xf>
    <xf numFmtId="10" fontId="4" fillId="0" borderId="0" xfId="0" applyNumberFormat="1" applyFont="1" applyAlignment="1">
      <alignment horizontal="center"/>
    </xf>
    <xf numFmtId="10" fontId="6" fillId="0" borderId="0" xfId="0" applyNumberFormat="1" applyFont="1" applyAlignment="1">
      <alignment horizontal="center"/>
    </xf>
    <xf numFmtId="10" fontId="2" fillId="0" borderId="0" xfId="0" applyNumberFormat="1" applyFont="1" applyAlignment="1"/>
    <xf numFmtId="3" fontId="0" fillId="0" borderId="0" xfId="0" applyNumberFormat="1" applyAlignment="1">
      <alignment horizontal="center"/>
    </xf>
    <xf numFmtId="0" fontId="0" fillId="0" borderId="1" xfId="0" applyBorder="1"/>
    <xf numFmtId="3" fontId="0" fillId="0" borderId="1" xfId="0" applyNumberFormat="1" applyBorder="1" applyAlignment="1">
      <alignment horizontal="center"/>
    </xf>
    <xf numFmtId="3" fontId="0" fillId="0" borderId="1" xfId="0" applyNumberFormat="1" applyBorder="1"/>
    <xf numFmtId="0" fontId="2" fillId="0" borderId="1" xfId="0" applyFont="1" applyBorder="1" applyAlignment="1">
      <alignment horizontal="center"/>
    </xf>
    <xf numFmtId="0" fontId="0" fillId="0" borderId="0" xfId="0" applyFill="1"/>
    <xf numFmtId="166" fontId="0" fillId="0" borderId="0" xfId="0" applyNumberFormat="1" applyFill="1"/>
    <xf numFmtId="0" fontId="0" fillId="0" borderId="0" xfId="0" applyNumberFormat="1" applyFill="1"/>
    <xf numFmtId="3" fontId="0" fillId="0" borderId="0" xfId="0" applyNumberFormat="1" applyFill="1"/>
    <xf numFmtId="10" fontId="0" fillId="0" borderId="0" xfId="0" applyNumberFormat="1" applyFill="1"/>
    <xf numFmtId="0" fontId="0" fillId="0" borderId="0" xfId="0" applyFill="1" applyAlignment="1"/>
    <xf numFmtId="0" fontId="2" fillId="0" borderId="0" xfId="0" applyFont="1" applyFill="1"/>
    <xf numFmtId="0" fontId="0" fillId="0" borderId="0" xfId="0" applyBorder="1"/>
    <xf numFmtId="10" fontId="0" fillId="0" borderId="0" xfId="0" applyNumberFormat="1" applyAlignment="1">
      <alignment horizontal="right"/>
    </xf>
    <xf numFmtId="10" fontId="0" fillId="0" borderId="0" xfId="1" applyNumberFormat="1" applyFont="1" applyAlignment="1">
      <alignment horizontal="right"/>
    </xf>
    <xf numFmtId="3" fontId="0" fillId="0" borderId="0" xfId="0" applyNumberFormat="1" applyAlignment="1">
      <alignment horizontal="right"/>
    </xf>
    <xf numFmtId="164" fontId="0" fillId="0" borderId="0" xfId="1" applyNumberFormat="1" applyFont="1"/>
    <xf numFmtId="10" fontId="0" fillId="0" borderId="0" xfId="1" applyNumberFormat="1" applyFont="1" applyFill="1"/>
    <xf numFmtId="10" fontId="0" fillId="0" borderId="0" xfId="1" applyNumberFormat="1" applyFont="1" applyAlignment="1"/>
    <xf numFmtId="0" fontId="1" fillId="0" borderId="0" xfId="0" applyFont="1"/>
    <xf numFmtId="3" fontId="2" fillId="0" borderId="0" xfId="0" applyNumberFormat="1" applyFont="1"/>
    <xf numFmtId="0" fontId="7" fillId="0" borderId="0" xfId="0" applyFont="1" applyFill="1" applyBorder="1" applyAlignment="1"/>
    <xf numFmtId="0" fontId="11" fillId="0" borderId="0" xfId="0" applyFont="1"/>
    <xf numFmtId="3" fontId="11" fillId="0" borderId="0" xfId="0" applyNumberFormat="1" applyFont="1"/>
    <xf numFmtId="3" fontId="1" fillId="0" borderId="0" xfId="0" applyNumberFormat="1" applyFont="1"/>
    <xf numFmtId="10" fontId="2" fillId="0" borderId="0" xfId="0" applyNumberFormat="1" applyFont="1"/>
    <xf numFmtId="1" fontId="2" fillId="0" borderId="0" xfId="0" applyNumberFormat="1" applyFont="1"/>
    <xf numFmtId="165" fontId="2" fillId="0" borderId="0" xfId="0" applyNumberFormat="1" applyFont="1"/>
    <xf numFmtId="0" fontId="0" fillId="0" borderId="0" xfId="0" applyAlignment="1">
      <alignment horizontal="center"/>
    </xf>
    <xf numFmtId="0" fontId="12" fillId="0" borderId="0" xfId="0" applyFont="1"/>
    <xf numFmtId="0" fontId="0" fillId="0" borderId="0" xfId="0" applyAlignment="1">
      <alignment horizontal="right"/>
    </xf>
    <xf numFmtId="0" fontId="7" fillId="0" borderId="0" xfId="0" applyFont="1"/>
    <xf numFmtId="3" fontId="2" fillId="0" borderId="0" xfId="0" applyNumberFormat="1" applyFont="1" applyFill="1"/>
    <xf numFmtId="10" fontId="2" fillId="0" borderId="0" xfId="0" applyNumberFormat="1" applyFont="1" applyFill="1"/>
    <xf numFmtId="0" fontId="0" fillId="0" borderId="0" xfId="0" applyAlignment="1">
      <alignment wrapText="1"/>
    </xf>
    <xf numFmtId="1" fontId="0" fillId="0" borderId="0" xfId="0" applyNumberFormat="1" applyAlignment="1">
      <alignment horizontal="right"/>
    </xf>
    <xf numFmtId="0" fontId="6" fillId="0" borderId="0" xfId="0" applyFont="1" applyAlignment="1">
      <alignment horizontal="center"/>
    </xf>
    <xf numFmtId="0" fontId="0" fillId="0" borderId="0" xfId="0" applyNumberFormat="1" applyFill="1" applyAlignment="1">
      <alignment horizontal="center"/>
    </xf>
    <xf numFmtId="0" fontId="13" fillId="0" borderId="0" xfId="0" applyFont="1"/>
    <xf numFmtId="1" fontId="0" fillId="0" borderId="0" xfId="0" applyNumberFormat="1" applyAlignment="1"/>
    <xf numFmtId="3" fontId="6" fillId="0" borderId="0" xfId="0" applyNumberFormat="1" applyFont="1" applyAlignment="1">
      <alignment horizontal="center"/>
    </xf>
    <xf numFmtId="10" fontId="3" fillId="0" borderId="0" xfId="0" applyNumberFormat="1" applyFont="1" applyFill="1" applyAlignment="1">
      <alignment horizontal="center"/>
    </xf>
    <xf numFmtId="0" fontId="5" fillId="0" borderId="0" xfId="0" applyFont="1" applyBorder="1" applyAlignment="1">
      <alignment horizontal="center"/>
    </xf>
    <xf numFmtId="0" fontId="11" fillId="0" borderId="0" xfId="0" applyFont="1" applyAlignment="1">
      <alignment horizontal="center"/>
    </xf>
    <xf numFmtId="3" fontId="11" fillId="0" borderId="0" xfId="0" applyNumberFormat="1" applyFont="1" applyFill="1"/>
    <xf numFmtId="10" fontId="11" fillId="0" borderId="0" xfId="0" applyNumberFormat="1" applyFont="1" applyFill="1"/>
    <xf numFmtId="0" fontId="11" fillId="0" borderId="0" xfId="0" applyFont="1" applyFill="1"/>
    <xf numFmtId="3" fontId="11" fillId="0" borderId="0" xfId="0" applyNumberFormat="1" applyFont="1" applyAlignment="1">
      <alignment horizontal="center"/>
    </xf>
    <xf numFmtId="10" fontId="11" fillId="0" borderId="0" xfId="0" applyNumberFormat="1" applyFont="1"/>
    <xf numFmtId="171" fontId="0" fillId="0" borderId="0" xfId="0" applyNumberFormat="1"/>
    <xf numFmtId="172" fontId="0" fillId="0" borderId="0" xfId="0" applyNumberFormat="1"/>
    <xf numFmtId="1" fontId="4" fillId="0" borderId="0" xfId="0" applyNumberFormat="1" applyFont="1"/>
    <xf numFmtId="1" fontId="6" fillId="0" borderId="0" xfId="0" applyNumberFormat="1" applyFont="1"/>
    <xf numFmtId="0" fontId="1" fillId="0" borderId="0" xfId="0" applyFont="1" applyAlignment="1">
      <alignment horizontal="left" vertical="center"/>
    </xf>
    <xf numFmtId="3" fontId="12" fillId="0" borderId="0" xfId="0" applyNumberFormat="1" applyFont="1"/>
    <xf numFmtId="0" fontId="1" fillId="0" borderId="1" xfId="0" applyFont="1" applyBorder="1"/>
    <xf numFmtId="0" fontId="2" fillId="0" borderId="0" xfId="0" applyFont="1" applyBorder="1"/>
    <xf numFmtId="0" fontId="0" fillId="0" borderId="0" xfId="0" applyFill="1" applyBorder="1"/>
    <xf numFmtId="3" fontId="0" fillId="0" borderId="0" xfId="0" applyNumberFormat="1" applyFill="1" applyBorder="1"/>
    <xf numFmtId="0" fontId="0" fillId="0" borderId="0" xfId="0" applyNumberFormat="1" applyFill="1" applyBorder="1"/>
    <xf numFmtId="0" fontId="0" fillId="0" borderId="0" xfId="0" applyNumberFormat="1" applyFill="1" applyBorder="1" applyAlignment="1">
      <alignment horizontal="center"/>
    </xf>
    <xf numFmtId="3" fontId="0" fillId="0" borderId="0" xfId="0" applyNumberFormat="1" applyBorder="1"/>
    <xf numFmtId="10" fontId="0" fillId="0" borderId="0" xfId="0" applyNumberFormat="1" applyFill="1" applyBorder="1"/>
    <xf numFmtId="166" fontId="0" fillId="0" borderId="0" xfId="0" applyNumberFormat="1" applyFill="1" applyBorder="1"/>
    <xf numFmtId="3" fontId="14" fillId="0" borderId="0" xfId="0" applyNumberFormat="1" applyFont="1"/>
    <xf numFmtId="0" fontId="14" fillId="0" borderId="0" xfId="0" applyFont="1"/>
    <xf numFmtId="0" fontId="1" fillId="0" borderId="0" xfId="0" applyFont="1" applyFill="1" applyBorder="1"/>
    <xf numFmtId="173" fontId="0" fillId="0" borderId="0" xfId="0" applyNumberFormat="1" applyAlignment="1">
      <alignment horizontal="right"/>
    </xf>
    <xf numFmtId="173" fontId="0" fillId="0" borderId="0" xfId="0" applyNumberFormat="1"/>
    <xf numFmtId="174" fontId="2" fillId="0" borderId="0" xfId="0" applyNumberFormat="1" applyFont="1" applyAlignment="1">
      <alignment horizontal="right"/>
    </xf>
    <xf numFmtId="174" fontId="0" fillId="0" borderId="0" xfId="0" applyNumberFormat="1"/>
    <xf numFmtId="173" fontId="0" fillId="0" borderId="0" xfId="0" applyNumberFormat="1" applyAlignment="1">
      <alignment horizontal="left"/>
    </xf>
    <xf numFmtId="174" fontId="2" fillId="0" borderId="0" xfId="0" applyNumberFormat="1" applyFont="1" applyAlignment="1">
      <alignment horizontal="left"/>
    </xf>
    <xf numFmtId="173" fontId="0" fillId="0" borderId="0" xfId="0" applyNumberFormat="1" applyAlignment="1"/>
    <xf numFmtId="174" fontId="2" fillId="0" borderId="0" xfId="0" applyNumberFormat="1" applyFont="1" applyAlignment="1"/>
    <xf numFmtId="175" fontId="0" fillId="0" borderId="0" xfId="0" applyNumberFormat="1" applyAlignment="1">
      <alignment horizontal="left"/>
    </xf>
    <xf numFmtId="175" fontId="0" fillId="0" borderId="0" xfId="0" applyNumberFormat="1" applyAlignment="1">
      <alignment horizontal="right"/>
    </xf>
    <xf numFmtId="175" fontId="0" fillId="0" borderId="0" xfId="0" applyNumberFormat="1"/>
    <xf numFmtId="173" fontId="2" fillId="0" borderId="0" xfId="0" applyNumberFormat="1" applyFont="1"/>
    <xf numFmtId="175" fontId="2" fillId="0" borderId="0" xfId="0" applyNumberFormat="1" applyFont="1"/>
    <xf numFmtId="176" fontId="0" fillId="0" borderId="0" xfId="0" applyNumberFormat="1"/>
    <xf numFmtId="174" fontId="0" fillId="0" borderId="0" xfId="0" applyNumberFormat="1" applyAlignment="1">
      <alignment horizontal="left"/>
    </xf>
    <xf numFmtId="3" fontId="0" fillId="0" borderId="0" xfId="0" applyNumberFormat="1" applyFill="1" applyAlignment="1"/>
    <xf numFmtId="0" fontId="14" fillId="0" borderId="0" xfId="0" applyFont="1" applyAlignment="1">
      <alignment horizontal="center"/>
    </xf>
    <xf numFmtId="168" fontId="0" fillId="0" borderId="0" xfId="0" applyNumberFormat="1"/>
    <xf numFmtId="169" fontId="0" fillId="0" borderId="0" xfId="0" applyNumberFormat="1"/>
    <xf numFmtId="177" fontId="0" fillId="0" borderId="0" xfId="0" applyNumberFormat="1"/>
    <xf numFmtId="0" fontId="2" fillId="0" borderId="0" xfId="0" applyNumberFormat="1" applyFont="1"/>
    <xf numFmtId="170" fontId="0" fillId="0" borderId="0" xfId="0" applyNumberFormat="1"/>
    <xf numFmtId="14" fontId="0" fillId="0" borderId="0" xfId="0" applyNumberFormat="1"/>
    <xf numFmtId="178" fontId="0" fillId="0" borderId="0" xfId="0" applyNumberFormat="1"/>
    <xf numFmtId="178" fontId="0" fillId="0" borderId="1" xfId="0" applyNumberFormat="1" applyBorder="1"/>
    <xf numFmtId="178" fontId="0" fillId="0" borderId="0" xfId="0" applyNumberFormat="1" applyFill="1"/>
    <xf numFmtId="178" fontId="0" fillId="0" borderId="0" xfId="0" applyNumberFormat="1" applyFill="1" applyBorder="1"/>
    <xf numFmtId="0" fontId="3" fillId="0" borderId="1" xfId="0" applyFont="1" applyBorder="1" applyAlignment="1">
      <alignment horizontal="center"/>
    </xf>
    <xf numFmtId="0" fontId="4" fillId="0" borderId="1" xfId="0" applyFont="1" applyBorder="1" applyAlignment="1">
      <alignment horizontal="center"/>
    </xf>
    <xf numFmtId="0" fontId="6" fillId="0" borderId="1" xfId="0" applyFont="1" applyBorder="1" applyAlignment="1">
      <alignment horizontal="center"/>
    </xf>
    <xf numFmtId="0" fontId="14" fillId="0" borderId="1" xfId="0" applyFont="1" applyBorder="1" applyAlignment="1">
      <alignment horizontal="center"/>
    </xf>
    <xf numFmtId="0" fontId="7" fillId="0" borderId="1" xfId="0" applyFont="1" applyBorder="1" applyAlignment="1">
      <alignment horizontal="center"/>
    </xf>
    <xf numFmtId="0" fontId="0" fillId="0" borderId="1" xfId="0" applyFill="1" applyBorder="1"/>
    <xf numFmtId="3" fontId="0" fillId="0" borderId="1" xfId="0" applyNumberFormat="1" applyFill="1" applyBorder="1"/>
    <xf numFmtId="0" fontId="0" fillId="0" borderId="1" xfId="0" applyNumberFormat="1" applyFill="1" applyBorder="1"/>
    <xf numFmtId="0" fontId="0" fillId="0" borderId="1" xfId="0" applyNumberFormat="1" applyFill="1" applyBorder="1" applyAlignment="1">
      <alignment horizontal="center"/>
    </xf>
    <xf numFmtId="10" fontId="0" fillId="0" borderId="1" xfId="0" applyNumberFormat="1" applyFill="1" applyBorder="1"/>
    <xf numFmtId="3" fontId="2" fillId="0" borderId="1" xfId="0" applyNumberFormat="1" applyFont="1" applyFill="1" applyBorder="1"/>
    <xf numFmtId="10" fontId="0" fillId="0" borderId="1" xfId="1" applyNumberFormat="1" applyFont="1" applyFill="1" applyBorder="1"/>
    <xf numFmtId="166" fontId="0" fillId="0" borderId="1" xfId="0" applyNumberFormat="1" applyFill="1" applyBorder="1"/>
    <xf numFmtId="178" fontId="0" fillId="0" borderId="1" xfId="0" applyNumberFormat="1" applyFill="1" applyBorder="1"/>
    <xf numFmtId="10" fontId="0" fillId="0" borderId="0" xfId="1" applyNumberFormat="1" applyFont="1" applyFill="1" applyBorder="1"/>
    <xf numFmtId="15" fontId="0" fillId="0" borderId="0" xfId="0" applyNumberFormat="1" applyAlignment="1"/>
    <xf numFmtId="2" fontId="0" fillId="0" borderId="0" xfId="0" applyNumberFormat="1"/>
    <xf numFmtId="0" fontId="0" fillId="0" borderId="0" xfId="0" applyAlignment="1">
      <alignment horizontal="left"/>
    </xf>
    <xf numFmtId="10" fontId="14" fillId="0" borderId="0" xfId="0" applyNumberFormat="1" applyFont="1" applyAlignment="1">
      <alignment horizontal="center"/>
    </xf>
    <xf numFmtId="3" fontId="3" fillId="0" borderId="1" xfId="0" applyNumberFormat="1" applyFont="1" applyBorder="1"/>
    <xf numFmtId="3" fontId="4" fillId="0" borderId="1" xfId="0" applyNumberFormat="1" applyFont="1" applyBorder="1"/>
    <xf numFmtId="3" fontId="6" fillId="0" borderId="1" xfId="0" applyNumberFormat="1" applyFont="1" applyBorder="1"/>
    <xf numFmtId="3" fontId="14" fillId="0" borderId="1" xfId="0" applyNumberFormat="1" applyFont="1" applyBorder="1"/>
    <xf numFmtId="15" fontId="0" fillId="0" borderId="0" xfId="0" applyNumberFormat="1" applyFill="1"/>
    <xf numFmtId="15" fontId="0" fillId="0" borderId="0" xfId="0" applyNumberFormat="1" applyFill="1" applyAlignment="1"/>
    <xf numFmtId="15" fontId="2" fillId="0" borderId="0" xfId="0" applyNumberFormat="1" applyFont="1" applyFill="1"/>
    <xf numFmtId="15" fontId="0" fillId="0" borderId="1" xfId="0" applyNumberFormat="1" applyFill="1" applyBorder="1"/>
    <xf numFmtId="0" fontId="0" fillId="0" borderId="0" xfId="0" applyFont="1" applyFill="1"/>
    <xf numFmtId="0" fontId="0" fillId="0" borderId="0" xfId="0"/>
    <xf numFmtId="0" fontId="0" fillId="0" borderId="0" xfId="0"/>
    <xf numFmtId="3" fontId="0" fillId="0" borderId="1" xfId="0" applyNumberFormat="1" applyFill="1" applyBorder="1" applyAlignment="1"/>
    <xf numFmtId="0" fontId="0" fillId="0" borderId="0" xfId="0"/>
    <xf numFmtId="0" fontId="0" fillId="0" borderId="0" xfId="0" applyFont="1"/>
    <xf numFmtId="0" fontId="0" fillId="0" borderId="0" xfId="0"/>
    <xf numFmtId="0" fontId="0" fillId="0" borderId="0" xfId="0"/>
    <xf numFmtId="0" fontId="0" fillId="0" borderId="0" xfId="0"/>
    <xf numFmtId="3" fontId="17" fillId="0" borderId="0" xfId="0" applyNumberFormat="1" applyFont="1"/>
    <xf numFmtId="0" fontId="0" fillId="0" borderId="0" xfId="0"/>
    <xf numFmtId="3" fontId="0" fillId="0" borderId="0" xfId="0" applyNumberFormat="1" applyFont="1"/>
    <xf numFmtId="0" fontId="0" fillId="0" borderId="0" xfId="0"/>
    <xf numFmtId="0" fontId="0" fillId="0" borderId="0" xfId="0"/>
    <xf numFmtId="0" fontId="0" fillId="0" borderId="0" xfId="0"/>
    <xf numFmtId="0" fontId="0" fillId="0" borderId="0" xfId="0"/>
    <xf numFmtId="3" fontId="18" fillId="0" borderId="0" xfId="0" applyNumberFormat="1" applyFont="1"/>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3" fontId="19" fillId="0" borderId="0" xfId="0" applyNumberFormat="1" applyFont="1"/>
    <xf numFmtId="0" fontId="0" fillId="0" borderId="0" xfId="0"/>
    <xf numFmtId="10" fontId="2" fillId="0" borderId="0" xfId="1" applyNumberFormat="1" applyFont="1"/>
    <xf numFmtId="0" fontId="0" fillId="0" borderId="0" xfId="0"/>
    <xf numFmtId="175" fontId="0" fillId="0" borderId="0" xfId="0" applyNumberFormat="1" applyAlignment="1"/>
    <xf numFmtId="0" fontId="0" fillId="0" borderId="0" xfId="0"/>
    <xf numFmtId="0" fontId="0" fillId="0" borderId="0" xfId="0"/>
    <xf numFmtId="0" fontId="0" fillId="0" borderId="0" xfId="0"/>
    <xf numFmtId="3" fontId="21" fillId="0" borderId="0" xfId="0" applyNumberFormat="1" applyFont="1"/>
    <xf numFmtId="0" fontId="0" fillId="0" borderId="0" xfId="0"/>
    <xf numFmtId="10" fontId="2" fillId="0" borderId="0" xfId="0" applyNumberFormat="1" applyFont="1" applyAlignment="1">
      <alignment horizontal="center"/>
    </xf>
    <xf numFmtId="0" fontId="18" fillId="0" borderId="0" xfId="0" applyNumberFormat="1" applyFont="1"/>
    <xf numFmtId="10" fontId="18" fillId="0" borderId="0" xfId="0" applyNumberFormat="1" applyFont="1"/>
    <xf numFmtId="174" fontId="2" fillId="0" borderId="0" xfId="0" applyNumberFormat="1" applyFont="1"/>
    <xf numFmtId="0" fontId="0" fillId="0" borderId="0" xfId="0"/>
    <xf numFmtId="14" fontId="0" fillId="0" borderId="0" xfId="0" applyNumberFormat="1" applyFont="1"/>
    <xf numFmtId="0" fontId="0" fillId="0" borderId="0" xfId="0"/>
    <xf numFmtId="0" fontId="0" fillId="0" borderId="0" xfId="0"/>
    <xf numFmtId="10" fontId="0" fillId="0" borderId="0" xfId="1" applyNumberFormat="1" applyFont="1"/>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2" fillId="0" borderId="0" xfId="0" applyFont="1" applyAlignment="1"/>
    <xf numFmtId="0" fontId="1" fillId="0" borderId="0" xfId="0" applyFont="1" applyAlignment="1"/>
    <xf numFmtId="178" fontId="1" fillId="0" borderId="0" xfId="0" applyNumberFormat="1" applyFont="1"/>
    <xf numFmtId="14" fontId="2" fillId="0" borderId="0" xfId="0" applyNumberFormat="1" applyFont="1"/>
    <xf numFmtId="0" fontId="0" fillId="0" borderId="0" xfId="0" applyFont="1" applyAlignment="1"/>
    <xf numFmtId="14" fontId="0" fillId="0" borderId="0" xfId="0" applyNumberFormat="1" applyFont="1" applyAlignment="1"/>
    <xf numFmtId="0" fontId="0" fillId="0" borderId="0" xfId="0" applyFont="1" applyAlignment="1">
      <alignment wrapText="1"/>
    </xf>
    <xf numFmtId="14" fontId="2" fillId="0" borderId="0" xfId="0" applyNumberFormat="1" applyFont="1" applyAlignment="1"/>
    <xf numFmtId="178" fontId="2" fillId="0" borderId="0" xfId="0" applyNumberFormat="1" applyFont="1"/>
    <xf numFmtId="178" fontId="0" fillId="0" borderId="0" xfId="0" applyNumberFormat="1" applyFont="1"/>
    <xf numFmtId="179" fontId="2" fillId="0" borderId="0" xfId="0" applyNumberFormat="1" applyFont="1"/>
    <xf numFmtId="179" fontId="2" fillId="0" borderId="0" xfId="0" applyNumberFormat="1" applyFont="1" applyAlignment="1"/>
    <xf numFmtId="179" fontId="0" fillId="0" borderId="0" xfId="0" applyNumberFormat="1" applyFont="1" applyAlignment="1"/>
    <xf numFmtId="179" fontId="0" fillId="0" borderId="0" xfId="0" applyNumberFormat="1"/>
    <xf numFmtId="179" fontId="0" fillId="0" borderId="0" xfId="0" applyNumberFormat="1" applyFont="1"/>
    <xf numFmtId="0" fontId="0" fillId="0" borderId="0" xfId="0"/>
    <xf numFmtId="0" fontId="0" fillId="0" borderId="0" xfId="0"/>
    <xf numFmtId="0" fontId="0" fillId="0" borderId="0" xfId="0"/>
    <xf numFmtId="0" fontId="0" fillId="0" borderId="0" xfId="0"/>
    <xf numFmtId="0" fontId="0" fillId="0" borderId="0" xfId="0"/>
    <xf numFmtId="10" fontId="0" fillId="0" borderId="0" xfId="0" applyNumberFormat="1" applyFont="1" applyAlignment="1">
      <alignment horizontal="center"/>
    </xf>
    <xf numFmtId="0" fontId="0" fillId="0" borderId="0" xfId="0"/>
    <xf numFmtId="0" fontId="2" fillId="0" borderId="0" xfId="0" applyFont="1" applyAlignment="1"/>
    <xf numFmtId="0" fontId="0" fillId="0" borderId="0" xfId="0"/>
    <xf numFmtId="0" fontId="0" fillId="0" borderId="0" xfId="0"/>
    <xf numFmtId="0" fontId="2" fillId="0" borderId="0" xfId="0" applyFont="1" applyAlignment="1"/>
    <xf numFmtId="0" fontId="0" fillId="0" borderId="0" xfId="0"/>
    <xf numFmtId="0" fontId="2" fillId="0" borderId="0" xfId="0" applyFont="1" applyAlignment="1"/>
    <xf numFmtId="0" fontId="0" fillId="0" borderId="0" xfId="0"/>
    <xf numFmtId="0" fontId="0" fillId="0" borderId="0" xfId="0"/>
    <xf numFmtId="0" fontId="0" fillId="0" borderId="0" xfId="0"/>
    <xf numFmtId="0" fontId="0" fillId="0" borderId="0" xfId="0"/>
    <xf numFmtId="0" fontId="2" fillId="0" borderId="0" xfId="0" applyFont="1" applyAlignment="1"/>
    <xf numFmtId="0" fontId="7" fillId="0" borderId="0" xfId="0" applyFont="1" applyAlignment="1">
      <alignment horizontal="center"/>
    </xf>
    <xf numFmtId="3" fontId="0" fillId="0" borderId="0" xfId="0" applyNumberFormat="1" applyAlignment="1">
      <alignment horizontal="center"/>
    </xf>
    <xf numFmtId="0" fontId="0" fillId="0" borderId="0" xfId="0" applyAlignment="1">
      <alignment horizontal="center"/>
    </xf>
    <xf numFmtId="3" fontId="0" fillId="0" borderId="1" xfId="0" applyNumberFormat="1" applyBorder="1" applyAlignment="1">
      <alignment horizontal="center"/>
    </xf>
    <xf numFmtId="0" fontId="0" fillId="0" borderId="1" xfId="0" applyBorder="1" applyAlignment="1">
      <alignment horizontal="center"/>
    </xf>
    <xf numFmtId="10" fontId="3" fillId="0" borderId="1" xfId="0" applyNumberFormat="1" applyFont="1" applyBorder="1" applyAlignment="1">
      <alignment horizontal="center"/>
    </xf>
    <xf numFmtId="3" fontId="4" fillId="0" borderId="1" xfId="0" applyNumberFormat="1" applyFont="1" applyBorder="1" applyAlignment="1">
      <alignment horizontal="center"/>
    </xf>
    <xf numFmtId="3" fontId="6" fillId="0" borderId="1" xfId="0" applyNumberFormat="1" applyFont="1" applyBorder="1" applyAlignment="1">
      <alignment horizontal="center"/>
    </xf>
    <xf numFmtId="0" fontId="2" fillId="0" borderId="0" xfId="0" applyFont="1" applyAlignment="1">
      <alignment horizontal="center"/>
    </xf>
    <xf numFmtId="10" fontId="3" fillId="0" borderId="0" xfId="0" applyNumberFormat="1" applyFont="1" applyAlignment="1">
      <alignment horizontal="center"/>
    </xf>
    <xf numFmtId="3" fontId="4" fillId="0" borderId="0" xfId="0" applyNumberFormat="1" applyFont="1" applyAlignment="1">
      <alignment horizontal="center"/>
    </xf>
    <xf numFmtId="3" fontId="6" fillId="0" borderId="0" xfId="0" applyNumberFormat="1" applyFont="1" applyAlignment="1">
      <alignment horizontal="center"/>
    </xf>
    <xf numFmtId="0" fontId="6" fillId="0" borderId="0" xfId="0" applyFont="1" applyAlignment="1">
      <alignment horizontal="center"/>
    </xf>
    <xf numFmtId="0" fontId="0" fillId="0" borderId="0" xfId="0"/>
    <xf numFmtId="10" fontId="3" fillId="0" borderId="0" xfId="0" applyNumberFormat="1" applyFont="1" applyFill="1" applyAlignment="1">
      <alignment horizontal="center"/>
    </xf>
    <xf numFmtId="3" fontId="4" fillId="0" borderId="0" xfId="0" applyNumberFormat="1" applyFont="1" applyBorder="1" applyAlignment="1">
      <alignment horizontal="center"/>
    </xf>
    <xf numFmtId="0" fontId="5" fillId="0" borderId="0" xfId="0" applyFont="1" applyBorder="1" applyAlignment="1">
      <alignment horizontal="center"/>
    </xf>
    <xf numFmtId="3" fontId="6" fillId="0" borderId="0" xfId="0" applyNumberFormat="1" applyFont="1" applyBorder="1" applyAlignment="1">
      <alignment horizontal="center"/>
    </xf>
    <xf numFmtId="0" fontId="11" fillId="0" borderId="0" xfId="0" applyFont="1" applyBorder="1" applyAlignment="1">
      <alignment horizontal="center"/>
    </xf>
    <xf numFmtId="10" fontId="2" fillId="0" borderId="0" xfId="0" applyNumberFormat="1" applyFont="1" applyAlignment="1">
      <alignment horizontal="center"/>
    </xf>
    <xf numFmtId="0" fontId="2" fillId="0" borderId="0" xfId="0" applyFont="1" applyAlignment="1"/>
    <xf numFmtId="10" fontId="5" fillId="0" borderId="0" xfId="0" applyNumberFormat="1" applyFont="1" applyAlignment="1"/>
    <xf numFmtId="10" fontId="4" fillId="0" borderId="0" xfId="0" applyNumberFormat="1" applyFont="1" applyAlignment="1">
      <alignment horizontal="center"/>
    </xf>
    <xf numFmtId="0" fontId="4" fillId="0" borderId="0" xfId="0" applyFont="1" applyAlignment="1"/>
    <xf numFmtId="10" fontId="6" fillId="0" borderId="0" xfId="0" applyNumberFormat="1" applyFont="1" applyAlignment="1">
      <alignment horizontal="center"/>
    </xf>
    <xf numFmtId="0" fontId="6" fillId="0" borderId="0" xfId="0" applyFont="1" applyAlignment="1"/>
  </cellXfs>
  <cellStyles count="3810">
    <cellStyle name="Followed Hyperlink" xfId="2" builtinId="9" hidden="1"/>
    <cellStyle name="Followed Hyperlink" xfId="3" builtinId="9" hidden="1"/>
    <cellStyle name="Followed Hyperlink" xfId="4" builtinId="9" hidden="1"/>
    <cellStyle name="Followed Hyperlink" xfId="5" builtinId="9" hidden="1"/>
    <cellStyle name="Followed Hyperlink" xfId="6" builtinId="9" hidden="1"/>
    <cellStyle name="Followed Hyperlink" xfId="7" builtinId="9" hidden="1"/>
    <cellStyle name="Followed Hyperlink" xfId="8" builtinId="9" hidden="1"/>
    <cellStyle name="Followed Hyperlink" xfId="9" builtinId="9" hidden="1"/>
    <cellStyle name="Followed Hyperlink" xfId="10" builtinId="9" hidden="1"/>
    <cellStyle name="Followed Hyperlink" xfId="11" builtinId="9" hidden="1"/>
    <cellStyle name="Followed Hyperlink" xfId="12" builtinId="9" hidden="1"/>
    <cellStyle name="Followed Hyperlink" xfId="13" builtinId="9" hidden="1"/>
    <cellStyle name="Followed Hyperlink" xfId="14" builtinId="9" hidden="1"/>
    <cellStyle name="Followed Hyperlink" xfId="15" builtinId="9" hidden="1"/>
    <cellStyle name="Followed Hyperlink" xfId="16" builtinId="9" hidden="1"/>
    <cellStyle name="Followed Hyperlink" xfId="17" builtinId="9" hidden="1"/>
    <cellStyle name="Followed Hyperlink" xfId="18" builtinId="9" hidden="1"/>
    <cellStyle name="Followed Hyperlink" xfId="19" builtinId="9" hidden="1"/>
    <cellStyle name="Followed Hyperlink" xfId="20" builtinId="9" hidden="1"/>
    <cellStyle name="Followed Hyperlink" xfId="21" builtinId="9" hidden="1"/>
    <cellStyle name="Followed Hyperlink" xfId="22" builtinId="9" hidden="1"/>
    <cellStyle name="Followed Hyperlink" xfId="23" builtinId="9" hidden="1"/>
    <cellStyle name="Followed Hyperlink" xfId="24" builtinId="9" hidden="1"/>
    <cellStyle name="Followed Hyperlink" xfId="25" builtinId="9" hidden="1"/>
    <cellStyle name="Followed Hyperlink" xfId="26" builtinId="9" hidden="1"/>
    <cellStyle name="Followed Hyperlink" xfId="27" builtinId="9" hidden="1"/>
    <cellStyle name="Followed Hyperlink" xfId="28" builtinId="9" hidden="1"/>
    <cellStyle name="Followed Hyperlink" xfId="29" builtinId="9" hidden="1"/>
    <cellStyle name="Followed Hyperlink" xfId="30" builtinId="9" hidden="1"/>
    <cellStyle name="Followed Hyperlink" xfId="31" builtinId="9" hidden="1"/>
    <cellStyle name="Followed Hyperlink" xfId="32" builtinId="9" hidden="1"/>
    <cellStyle name="Followed Hyperlink" xfId="33" builtinId="9" hidden="1"/>
    <cellStyle name="Followed Hyperlink" xfId="34" builtinId="9" hidden="1"/>
    <cellStyle name="Followed Hyperlink" xfId="35" builtinId="9" hidden="1"/>
    <cellStyle name="Followed Hyperlink" xfId="36" builtinId="9" hidden="1"/>
    <cellStyle name="Followed Hyperlink" xfId="37" builtinId="9" hidden="1"/>
    <cellStyle name="Followed Hyperlink" xfId="38" builtinId="9" hidden="1"/>
    <cellStyle name="Followed Hyperlink" xfId="39" builtinId="9" hidden="1"/>
    <cellStyle name="Followed Hyperlink" xfId="40" builtinId="9" hidden="1"/>
    <cellStyle name="Followed Hyperlink" xfId="41" builtinId="9" hidden="1"/>
    <cellStyle name="Followed Hyperlink" xfId="42" builtinId="9" hidden="1"/>
    <cellStyle name="Followed Hyperlink" xfId="43" builtinId="9" hidden="1"/>
    <cellStyle name="Followed Hyperlink" xfId="44" builtinId="9" hidden="1"/>
    <cellStyle name="Followed Hyperlink" xfId="45" builtinId="9" hidden="1"/>
    <cellStyle name="Followed Hyperlink" xfId="46" builtinId="9" hidden="1"/>
    <cellStyle name="Followed Hyperlink" xfId="47" builtinId="9" hidden="1"/>
    <cellStyle name="Followed Hyperlink" xfId="48" builtinId="9" hidden="1"/>
    <cellStyle name="Followed Hyperlink" xfId="49" builtinId="9" hidden="1"/>
    <cellStyle name="Followed Hyperlink" xfId="50" builtinId="9" hidden="1"/>
    <cellStyle name="Followed Hyperlink" xfId="51" builtinId="9" hidden="1"/>
    <cellStyle name="Followed Hyperlink" xfId="52" builtinId="9" hidden="1"/>
    <cellStyle name="Followed Hyperlink" xfId="53" builtinId="9" hidden="1"/>
    <cellStyle name="Followed Hyperlink" xfId="54" builtinId="9" hidden="1"/>
    <cellStyle name="Followed Hyperlink" xfId="55" builtinId="9" hidden="1"/>
    <cellStyle name="Followed Hyperlink" xfId="56" builtinId="9" hidden="1"/>
    <cellStyle name="Followed Hyperlink" xfId="57" builtinId="9" hidden="1"/>
    <cellStyle name="Followed Hyperlink" xfId="58" builtinId="9" hidden="1"/>
    <cellStyle name="Followed Hyperlink" xfId="59" builtinId="9" hidden="1"/>
    <cellStyle name="Followed Hyperlink" xfId="60" builtinId="9" hidden="1"/>
    <cellStyle name="Followed Hyperlink" xfId="61" builtinId="9" hidden="1"/>
    <cellStyle name="Followed Hyperlink" xfId="62" builtinId="9" hidden="1"/>
    <cellStyle name="Followed Hyperlink" xfId="63" builtinId="9" hidden="1"/>
    <cellStyle name="Followed Hyperlink" xfId="64" builtinId="9" hidden="1"/>
    <cellStyle name="Followed Hyperlink" xfId="65" builtinId="9" hidden="1"/>
    <cellStyle name="Followed Hyperlink" xfId="66" builtinId="9" hidden="1"/>
    <cellStyle name="Followed Hyperlink" xfId="67" builtinId="9" hidden="1"/>
    <cellStyle name="Followed Hyperlink" xfId="68" builtinId="9" hidden="1"/>
    <cellStyle name="Followed Hyperlink" xfId="69" builtinId="9" hidden="1"/>
    <cellStyle name="Followed Hyperlink" xfId="70" builtinId="9" hidden="1"/>
    <cellStyle name="Followed Hyperlink" xfId="71" builtinId="9" hidden="1"/>
    <cellStyle name="Followed Hyperlink" xfId="72" builtinId="9" hidden="1"/>
    <cellStyle name="Followed Hyperlink" xfId="73" builtinId="9" hidden="1"/>
    <cellStyle name="Followed Hyperlink" xfId="74" builtinId="9" hidden="1"/>
    <cellStyle name="Followed Hyperlink" xfId="75" builtinId="9" hidden="1"/>
    <cellStyle name="Followed Hyperlink" xfId="76" builtinId="9" hidden="1"/>
    <cellStyle name="Followed Hyperlink" xfId="77" builtinId="9" hidden="1"/>
    <cellStyle name="Followed Hyperlink" xfId="78" builtinId="9" hidden="1"/>
    <cellStyle name="Followed Hyperlink" xfId="79" builtinId="9" hidden="1"/>
    <cellStyle name="Followed Hyperlink" xfId="80" builtinId="9" hidden="1"/>
    <cellStyle name="Followed Hyperlink" xfId="81" builtinId="9" hidden="1"/>
    <cellStyle name="Followed Hyperlink" xfId="82" builtinId="9" hidden="1"/>
    <cellStyle name="Followed Hyperlink" xfId="83" builtinId="9" hidden="1"/>
    <cellStyle name="Followed Hyperlink" xfId="84" builtinId="9" hidden="1"/>
    <cellStyle name="Followed Hyperlink" xfId="85" builtinId="9" hidden="1"/>
    <cellStyle name="Followed Hyperlink" xfId="86" builtinId="9" hidden="1"/>
    <cellStyle name="Followed Hyperlink" xfId="87" builtinId="9" hidden="1"/>
    <cellStyle name="Followed Hyperlink" xfId="88" builtinId="9" hidden="1"/>
    <cellStyle name="Followed Hyperlink" xfId="89" builtinId="9" hidden="1"/>
    <cellStyle name="Followed Hyperlink" xfId="90" builtinId="9" hidden="1"/>
    <cellStyle name="Followed Hyperlink" xfId="91" builtinId="9" hidden="1"/>
    <cellStyle name="Followed Hyperlink" xfId="92" builtinId="9" hidden="1"/>
    <cellStyle name="Followed Hyperlink" xfId="93" builtinId="9" hidden="1"/>
    <cellStyle name="Followed Hyperlink" xfId="94" builtinId="9" hidden="1"/>
    <cellStyle name="Followed Hyperlink" xfId="95" builtinId="9" hidden="1"/>
    <cellStyle name="Followed Hyperlink" xfId="96" builtinId="9" hidden="1"/>
    <cellStyle name="Followed Hyperlink" xfId="97" builtinId="9" hidden="1"/>
    <cellStyle name="Followed Hyperlink" xfId="98" builtinId="9" hidden="1"/>
    <cellStyle name="Followed Hyperlink" xfId="99" builtinId="9" hidden="1"/>
    <cellStyle name="Followed Hyperlink" xfId="100" builtinId="9" hidden="1"/>
    <cellStyle name="Followed Hyperlink" xfId="101" builtinId="9" hidden="1"/>
    <cellStyle name="Followed Hyperlink" xfId="102" builtinId="9" hidden="1"/>
    <cellStyle name="Followed Hyperlink" xfId="103" builtinId="9" hidden="1"/>
    <cellStyle name="Followed Hyperlink" xfId="104" builtinId="9" hidden="1"/>
    <cellStyle name="Followed Hyperlink" xfId="105" builtinId="9" hidden="1"/>
    <cellStyle name="Followed Hyperlink" xfId="106" builtinId="9" hidden="1"/>
    <cellStyle name="Followed Hyperlink" xfId="107" builtinId="9" hidden="1"/>
    <cellStyle name="Followed Hyperlink" xfId="108" builtinId="9" hidden="1"/>
    <cellStyle name="Followed Hyperlink" xfId="109" builtinId="9" hidden="1"/>
    <cellStyle name="Followed Hyperlink" xfId="110" builtinId="9" hidden="1"/>
    <cellStyle name="Followed Hyperlink" xfId="111" builtinId="9" hidden="1"/>
    <cellStyle name="Followed Hyperlink" xfId="112" builtinId="9" hidden="1"/>
    <cellStyle name="Followed Hyperlink" xfId="113" builtinId="9" hidden="1"/>
    <cellStyle name="Followed Hyperlink" xfId="114" builtinId="9" hidden="1"/>
    <cellStyle name="Followed Hyperlink" xfId="115" builtinId="9" hidden="1"/>
    <cellStyle name="Followed Hyperlink" xfId="116" builtinId="9" hidden="1"/>
    <cellStyle name="Followed Hyperlink" xfId="117" builtinId="9" hidden="1"/>
    <cellStyle name="Followed Hyperlink" xfId="118" builtinId="9" hidden="1"/>
    <cellStyle name="Followed Hyperlink" xfId="119" builtinId="9" hidden="1"/>
    <cellStyle name="Followed Hyperlink" xfId="120" builtinId="9" hidden="1"/>
    <cellStyle name="Followed Hyperlink" xfId="121" builtinId="9" hidden="1"/>
    <cellStyle name="Followed Hyperlink" xfId="122" builtinId="9" hidden="1"/>
    <cellStyle name="Followed Hyperlink" xfId="123" builtinId="9" hidden="1"/>
    <cellStyle name="Followed Hyperlink" xfId="124" builtinId="9" hidden="1"/>
    <cellStyle name="Followed Hyperlink" xfId="125" builtinId="9" hidden="1"/>
    <cellStyle name="Followed Hyperlink" xfId="126" builtinId="9" hidden="1"/>
    <cellStyle name="Followed Hyperlink" xfId="127" builtinId="9" hidden="1"/>
    <cellStyle name="Followed Hyperlink" xfId="128" builtinId="9" hidden="1"/>
    <cellStyle name="Followed Hyperlink" xfId="129" builtinId="9" hidden="1"/>
    <cellStyle name="Followed Hyperlink" xfId="130" builtinId="9" hidden="1"/>
    <cellStyle name="Followed Hyperlink" xfId="131" builtinId="9" hidden="1"/>
    <cellStyle name="Followed Hyperlink" xfId="132" builtinId="9" hidden="1"/>
    <cellStyle name="Followed Hyperlink" xfId="133" builtinId="9" hidden="1"/>
    <cellStyle name="Followed Hyperlink" xfId="134" builtinId="9" hidden="1"/>
    <cellStyle name="Followed Hyperlink" xfId="135" builtinId="9" hidden="1"/>
    <cellStyle name="Followed Hyperlink" xfId="136" builtinId="9" hidden="1"/>
    <cellStyle name="Followed Hyperlink" xfId="137" builtinId="9" hidden="1"/>
    <cellStyle name="Followed Hyperlink" xfId="138" builtinId="9" hidden="1"/>
    <cellStyle name="Followed Hyperlink" xfId="139" builtinId="9" hidden="1"/>
    <cellStyle name="Followed Hyperlink" xfId="140" builtinId="9" hidden="1"/>
    <cellStyle name="Followed Hyperlink" xfId="141" builtinId="9" hidden="1"/>
    <cellStyle name="Followed Hyperlink" xfId="142" builtinId="9" hidden="1"/>
    <cellStyle name="Followed Hyperlink" xfId="143" builtinId="9" hidden="1"/>
    <cellStyle name="Followed Hyperlink" xfId="144" builtinId="9" hidden="1"/>
    <cellStyle name="Followed Hyperlink" xfId="145" builtinId="9" hidden="1"/>
    <cellStyle name="Followed Hyperlink" xfId="146" builtinId="9" hidden="1"/>
    <cellStyle name="Followed Hyperlink" xfId="147" builtinId="9" hidden="1"/>
    <cellStyle name="Followed Hyperlink" xfId="148" builtinId="9" hidden="1"/>
    <cellStyle name="Followed Hyperlink" xfId="149" builtinId="9" hidden="1"/>
    <cellStyle name="Followed Hyperlink" xfId="150" builtinId="9" hidden="1"/>
    <cellStyle name="Followed Hyperlink" xfId="151" builtinId="9" hidden="1"/>
    <cellStyle name="Followed Hyperlink" xfId="152" builtinId="9" hidden="1"/>
    <cellStyle name="Followed Hyperlink" xfId="153" builtinId="9" hidden="1"/>
    <cellStyle name="Followed Hyperlink" xfId="154" builtinId="9" hidden="1"/>
    <cellStyle name="Followed Hyperlink" xfId="155" builtinId="9" hidden="1"/>
    <cellStyle name="Followed Hyperlink" xfId="156" builtinId="9" hidden="1"/>
    <cellStyle name="Followed Hyperlink" xfId="157" builtinId="9" hidden="1"/>
    <cellStyle name="Followed Hyperlink" xfId="158" builtinId="9" hidden="1"/>
    <cellStyle name="Followed Hyperlink" xfId="159" builtinId="9" hidden="1"/>
    <cellStyle name="Followed Hyperlink" xfId="160" builtinId="9" hidden="1"/>
    <cellStyle name="Followed Hyperlink" xfId="161" builtinId="9" hidden="1"/>
    <cellStyle name="Followed Hyperlink" xfId="162" builtinId="9" hidden="1"/>
    <cellStyle name="Followed Hyperlink" xfId="163" builtinId="9" hidden="1"/>
    <cellStyle name="Followed Hyperlink" xfId="164" builtinId="9" hidden="1"/>
    <cellStyle name="Followed Hyperlink" xfId="165" builtinId="9" hidden="1"/>
    <cellStyle name="Followed Hyperlink" xfId="166" builtinId="9" hidden="1"/>
    <cellStyle name="Followed Hyperlink" xfId="167" builtinId="9" hidden="1"/>
    <cellStyle name="Followed Hyperlink" xfId="168" builtinId="9" hidden="1"/>
    <cellStyle name="Followed Hyperlink" xfId="169" builtinId="9" hidden="1"/>
    <cellStyle name="Followed Hyperlink" xfId="170" builtinId="9" hidden="1"/>
    <cellStyle name="Followed Hyperlink" xfId="171" builtinId="9" hidden="1"/>
    <cellStyle name="Followed Hyperlink" xfId="172" builtinId="9" hidden="1"/>
    <cellStyle name="Followed Hyperlink" xfId="173" builtinId="9" hidden="1"/>
    <cellStyle name="Followed Hyperlink" xfId="174" builtinId="9" hidden="1"/>
    <cellStyle name="Followed Hyperlink" xfId="175" builtinId="9" hidden="1"/>
    <cellStyle name="Followed Hyperlink" xfId="176" builtinId="9" hidden="1"/>
    <cellStyle name="Followed Hyperlink" xfId="177" builtinId="9" hidden="1"/>
    <cellStyle name="Followed Hyperlink" xfId="178" builtinId="9" hidden="1"/>
    <cellStyle name="Followed Hyperlink" xfId="179" builtinId="9" hidden="1"/>
    <cellStyle name="Followed Hyperlink" xfId="180" builtinId="9" hidden="1"/>
    <cellStyle name="Followed Hyperlink" xfId="181" builtinId="9" hidden="1"/>
    <cellStyle name="Followed Hyperlink" xfId="182" builtinId="9" hidden="1"/>
    <cellStyle name="Followed Hyperlink" xfId="183" builtinId="9" hidden="1"/>
    <cellStyle name="Followed Hyperlink" xfId="184" builtinId="9" hidden="1"/>
    <cellStyle name="Followed Hyperlink" xfId="185" builtinId="9" hidden="1"/>
    <cellStyle name="Followed Hyperlink" xfId="186" builtinId="9" hidden="1"/>
    <cellStyle name="Followed Hyperlink" xfId="187" builtinId="9" hidden="1"/>
    <cellStyle name="Followed Hyperlink" xfId="188" builtinId="9" hidden="1"/>
    <cellStyle name="Followed Hyperlink" xfId="189" builtinId="9" hidden="1"/>
    <cellStyle name="Followed Hyperlink" xfId="190" builtinId="9" hidden="1"/>
    <cellStyle name="Followed Hyperlink" xfId="191" builtinId="9" hidden="1"/>
    <cellStyle name="Followed Hyperlink" xfId="192" builtinId="9" hidden="1"/>
    <cellStyle name="Followed Hyperlink" xfId="193" builtinId="9" hidden="1"/>
    <cellStyle name="Followed Hyperlink" xfId="194" builtinId="9" hidden="1"/>
    <cellStyle name="Followed Hyperlink" xfId="195" builtinId="9" hidden="1"/>
    <cellStyle name="Followed Hyperlink" xfId="196" builtinId="9" hidden="1"/>
    <cellStyle name="Followed Hyperlink" xfId="197" builtinId="9" hidden="1"/>
    <cellStyle name="Followed Hyperlink" xfId="198" builtinId="9" hidden="1"/>
    <cellStyle name="Followed Hyperlink" xfId="199" builtinId="9" hidden="1"/>
    <cellStyle name="Followed Hyperlink" xfId="200" builtinId="9" hidden="1"/>
    <cellStyle name="Followed Hyperlink" xfId="201" builtinId="9" hidden="1"/>
    <cellStyle name="Followed Hyperlink" xfId="202" builtinId="9" hidden="1"/>
    <cellStyle name="Followed Hyperlink" xfId="203" builtinId="9" hidden="1"/>
    <cellStyle name="Followed Hyperlink" xfId="204" builtinId="9" hidden="1"/>
    <cellStyle name="Followed Hyperlink" xfId="205" builtinId="9" hidden="1"/>
    <cellStyle name="Followed Hyperlink" xfId="206" builtinId="9" hidden="1"/>
    <cellStyle name="Followed Hyperlink" xfId="207" builtinId="9" hidden="1"/>
    <cellStyle name="Followed Hyperlink" xfId="208" builtinId="9" hidden="1"/>
    <cellStyle name="Followed Hyperlink" xfId="209" builtinId="9" hidden="1"/>
    <cellStyle name="Followed Hyperlink" xfId="210" builtinId="9" hidden="1"/>
    <cellStyle name="Followed Hyperlink" xfId="211" builtinId="9" hidden="1"/>
    <cellStyle name="Followed Hyperlink" xfId="212" builtinId="9" hidden="1"/>
    <cellStyle name="Followed Hyperlink" xfId="213" builtinId="9" hidden="1"/>
    <cellStyle name="Followed Hyperlink" xfId="214" builtinId="9" hidden="1"/>
    <cellStyle name="Followed Hyperlink" xfId="215" builtinId="9" hidden="1"/>
    <cellStyle name="Followed Hyperlink" xfId="216" builtinId="9" hidden="1"/>
    <cellStyle name="Followed Hyperlink" xfId="217" builtinId="9" hidden="1"/>
    <cellStyle name="Followed Hyperlink" xfId="218" builtinId="9" hidden="1"/>
    <cellStyle name="Followed Hyperlink" xfId="219" builtinId="9" hidden="1"/>
    <cellStyle name="Followed Hyperlink" xfId="220" builtinId="9" hidden="1"/>
    <cellStyle name="Followed Hyperlink" xfId="221" builtinId="9" hidden="1"/>
    <cellStyle name="Followed Hyperlink" xfId="222" builtinId="9" hidden="1"/>
    <cellStyle name="Followed Hyperlink" xfId="223" builtinId="9" hidden="1"/>
    <cellStyle name="Followed Hyperlink" xfId="224" builtinId="9" hidden="1"/>
    <cellStyle name="Followed Hyperlink" xfId="225" builtinId="9" hidden="1"/>
    <cellStyle name="Followed Hyperlink" xfId="226" builtinId="9" hidden="1"/>
    <cellStyle name="Followed Hyperlink" xfId="227" builtinId="9" hidden="1"/>
    <cellStyle name="Followed Hyperlink" xfId="228" builtinId="9" hidden="1"/>
    <cellStyle name="Followed Hyperlink" xfId="229" builtinId="9" hidden="1"/>
    <cellStyle name="Followed Hyperlink" xfId="230" builtinId="9" hidden="1"/>
    <cellStyle name="Followed Hyperlink" xfId="231" builtinId="9" hidden="1"/>
    <cellStyle name="Followed Hyperlink" xfId="232" builtinId="9" hidden="1"/>
    <cellStyle name="Followed Hyperlink" xfId="233" builtinId="9" hidden="1"/>
    <cellStyle name="Followed Hyperlink" xfId="234" builtinId="9" hidden="1"/>
    <cellStyle name="Followed Hyperlink" xfId="235" builtinId="9" hidden="1"/>
    <cellStyle name="Followed Hyperlink" xfId="236" builtinId="9" hidden="1"/>
    <cellStyle name="Followed Hyperlink" xfId="237" builtinId="9" hidden="1"/>
    <cellStyle name="Followed Hyperlink" xfId="238" builtinId="9" hidden="1"/>
    <cellStyle name="Followed Hyperlink" xfId="239" builtinId="9" hidden="1"/>
    <cellStyle name="Followed Hyperlink" xfId="240" builtinId="9" hidden="1"/>
    <cellStyle name="Followed Hyperlink" xfId="241" builtinId="9" hidden="1"/>
    <cellStyle name="Followed Hyperlink" xfId="242" builtinId="9" hidden="1"/>
    <cellStyle name="Followed Hyperlink" xfId="243" builtinId="9" hidden="1"/>
    <cellStyle name="Followed Hyperlink" xfId="244" builtinId="9" hidden="1"/>
    <cellStyle name="Followed Hyperlink" xfId="245" builtinId="9" hidden="1"/>
    <cellStyle name="Followed Hyperlink" xfId="246" builtinId="9" hidden="1"/>
    <cellStyle name="Followed Hyperlink" xfId="247" builtinId="9" hidden="1"/>
    <cellStyle name="Followed Hyperlink" xfId="248" builtinId="9" hidden="1"/>
    <cellStyle name="Followed Hyperlink" xfId="249" builtinId="9" hidden="1"/>
    <cellStyle name="Followed Hyperlink" xfId="250" builtinId="9" hidden="1"/>
    <cellStyle name="Followed Hyperlink" xfId="251" builtinId="9" hidden="1"/>
    <cellStyle name="Followed Hyperlink" xfId="252" builtinId="9" hidden="1"/>
    <cellStyle name="Followed Hyperlink" xfId="253" builtinId="9" hidden="1"/>
    <cellStyle name="Followed Hyperlink" xfId="254" builtinId="9" hidden="1"/>
    <cellStyle name="Followed Hyperlink" xfId="255" builtinId="9" hidden="1"/>
    <cellStyle name="Followed Hyperlink" xfId="256" builtinId="9" hidden="1"/>
    <cellStyle name="Followed Hyperlink" xfId="257" builtinId="9" hidden="1"/>
    <cellStyle name="Followed Hyperlink" xfId="258" builtinId="9" hidden="1"/>
    <cellStyle name="Followed Hyperlink" xfId="259" builtinId="9" hidden="1"/>
    <cellStyle name="Followed Hyperlink" xfId="260" builtinId="9" hidden="1"/>
    <cellStyle name="Followed Hyperlink" xfId="261" builtinId="9" hidden="1"/>
    <cellStyle name="Followed Hyperlink" xfId="262" builtinId="9" hidden="1"/>
    <cellStyle name="Followed Hyperlink" xfId="263" builtinId="9" hidden="1"/>
    <cellStyle name="Followed Hyperlink" xfId="264" builtinId="9" hidden="1"/>
    <cellStyle name="Followed Hyperlink" xfId="265" builtinId="9" hidden="1"/>
    <cellStyle name="Followed Hyperlink" xfId="266" builtinId="9" hidden="1"/>
    <cellStyle name="Followed Hyperlink" xfId="267" builtinId="9" hidden="1"/>
    <cellStyle name="Followed Hyperlink" xfId="268" builtinId="9" hidden="1"/>
    <cellStyle name="Followed Hyperlink" xfId="269" builtinId="9" hidden="1"/>
    <cellStyle name="Followed Hyperlink" xfId="270" builtinId="9" hidden="1"/>
    <cellStyle name="Followed Hyperlink" xfId="271" builtinId="9" hidden="1"/>
    <cellStyle name="Followed Hyperlink" xfId="272" builtinId="9" hidden="1"/>
    <cellStyle name="Followed Hyperlink" xfId="273" builtinId="9" hidden="1"/>
    <cellStyle name="Followed Hyperlink" xfId="274" builtinId="9" hidden="1"/>
    <cellStyle name="Followed Hyperlink" xfId="275" builtinId="9" hidden="1"/>
    <cellStyle name="Followed Hyperlink" xfId="276" builtinId="9" hidden="1"/>
    <cellStyle name="Followed Hyperlink" xfId="277" builtinId="9" hidden="1"/>
    <cellStyle name="Followed Hyperlink" xfId="278" builtinId="9" hidden="1"/>
    <cellStyle name="Followed Hyperlink" xfId="279" builtinId="9" hidden="1"/>
    <cellStyle name="Followed Hyperlink" xfId="280" builtinId="9" hidden="1"/>
    <cellStyle name="Followed Hyperlink" xfId="281" builtinId="9" hidden="1"/>
    <cellStyle name="Followed Hyperlink" xfId="282" builtinId="9" hidden="1"/>
    <cellStyle name="Followed Hyperlink" xfId="283" builtinId="9" hidden="1"/>
    <cellStyle name="Followed Hyperlink" xfId="284" builtinId="9" hidden="1"/>
    <cellStyle name="Followed Hyperlink" xfId="285" builtinId="9" hidden="1"/>
    <cellStyle name="Followed Hyperlink" xfId="286" builtinId="9" hidden="1"/>
    <cellStyle name="Followed Hyperlink" xfId="287" builtinId="9" hidden="1"/>
    <cellStyle name="Followed Hyperlink" xfId="288" builtinId="9" hidden="1"/>
    <cellStyle name="Followed Hyperlink" xfId="289" builtinId="9" hidden="1"/>
    <cellStyle name="Followed Hyperlink" xfId="290" builtinId="9" hidden="1"/>
    <cellStyle name="Followed Hyperlink" xfId="291" builtinId="9" hidden="1"/>
    <cellStyle name="Followed Hyperlink" xfId="292" builtinId="9" hidden="1"/>
    <cellStyle name="Followed Hyperlink" xfId="293" builtinId="9" hidden="1"/>
    <cellStyle name="Followed Hyperlink" xfId="294" builtinId="9" hidden="1"/>
    <cellStyle name="Followed Hyperlink" xfId="295" builtinId="9" hidden="1"/>
    <cellStyle name="Followed Hyperlink" xfId="296" builtinId="9" hidden="1"/>
    <cellStyle name="Followed Hyperlink" xfId="297" builtinId="9" hidden="1"/>
    <cellStyle name="Followed Hyperlink" xfId="298" builtinId="9" hidden="1"/>
    <cellStyle name="Followed Hyperlink" xfId="299" builtinId="9" hidden="1"/>
    <cellStyle name="Followed Hyperlink" xfId="300" builtinId="9" hidden="1"/>
    <cellStyle name="Followed Hyperlink" xfId="301" builtinId="9" hidden="1"/>
    <cellStyle name="Followed Hyperlink" xfId="302" builtinId="9" hidden="1"/>
    <cellStyle name="Followed Hyperlink" xfId="303" builtinId="9" hidden="1"/>
    <cellStyle name="Followed Hyperlink" xfId="304" builtinId="9" hidden="1"/>
    <cellStyle name="Followed Hyperlink" xfId="305" builtinId="9" hidden="1"/>
    <cellStyle name="Followed Hyperlink" xfId="306" builtinId="9" hidden="1"/>
    <cellStyle name="Followed Hyperlink" xfId="307" builtinId="9" hidden="1"/>
    <cellStyle name="Followed Hyperlink" xfId="308" builtinId="9" hidden="1"/>
    <cellStyle name="Followed Hyperlink" xfId="309" builtinId="9" hidden="1"/>
    <cellStyle name="Followed Hyperlink" xfId="310" builtinId="9" hidden="1"/>
    <cellStyle name="Followed Hyperlink" xfId="311" builtinId="9" hidden="1"/>
    <cellStyle name="Followed Hyperlink" xfId="312" builtinId="9" hidden="1"/>
    <cellStyle name="Followed Hyperlink" xfId="313" builtinId="9" hidden="1"/>
    <cellStyle name="Followed Hyperlink" xfId="314" builtinId="9" hidden="1"/>
    <cellStyle name="Followed Hyperlink" xfId="315" builtinId="9" hidden="1"/>
    <cellStyle name="Followed Hyperlink" xfId="316" builtinId="9" hidden="1"/>
    <cellStyle name="Followed Hyperlink" xfId="317" builtinId="9" hidden="1"/>
    <cellStyle name="Followed Hyperlink" xfId="318" builtinId="9" hidden="1"/>
    <cellStyle name="Followed Hyperlink" xfId="319" builtinId="9" hidden="1"/>
    <cellStyle name="Followed Hyperlink" xfId="320" builtinId="9" hidden="1"/>
    <cellStyle name="Followed Hyperlink" xfId="321" builtinId="9" hidden="1"/>
    <cellStyle name="Followed Hyperlink" xfId="322" builtinId="9" hidden="1"/>
    <cellStyle name="Followed Hyperlink" xfId="323" builtinId="9" hidden="1"/>
    <cellStyle name="Followed Hyperlink" xfId="324" builtinId="9" hidden="1"/>
    <cellStyle name="Followed Hyperlink" xfId="325" builtinId="9" hidden="1"/>
    <cellStyle name="Followed Hyperlink" xfId="326" builtinId="9" hidden="1"/>
    <cellStyle name="Followed Hyperlink" xfId="327" builtinId="9" hidden="1"/>
    <cellStyle name="Followed Hyperlink" xfId="328" builtinId="9" hidden="1"/>
    <cellStyle name="Followed Hyperlink" xfId="329" builtinId="9" hidden="1"/>
    <cellStyle name="Followed Hyperlink" xfId="330" builtinId="9" hidden="1"/>
    <cellStyle name="Followed Hyperlink" xfId="331" builtinId="9" hidden="1"/>
    <cellStyle name="Followed Hyperlink" xfId="332" builtinId="9" hidden="1"/>
    <cellStyle name="Followed Hyperlink" xfId="333" builtinId="9" hidden="1"/>
    <cellStyle name="Followed Hyperlink" xfId="334" builtinId="9" hidden="1"/>
    <cellStyle name="Followed Hyperlink" xfId="335" builtinId="9" hidden="1"/>
    <cellStyle name="Followed Hyperlink" xfId="336" builtinId="9" hidden="1"/>
    <cellStyle name="Followed Hyperlink" xfId="337" builtinId="9" hidden="1"/>
    <cellStyle name="Followed Hyperlink" xfId="338" builtinId="9" hidden="1"/>
    <cellStyle name="Followed Hyperlink" xfId="339" builtinId="9" hidden="1"/>
    <cellStyle name="Followed Hyperlink" xfId="340" builtinId="9" hidden="1"/>
    <cellStyle name="Followed Hyperlink" xfId="341" builtinId="9" hidden="1"/>
    <cellStyle name="Followed Hyperlink" xfId="342" builtinId="9" hidden="1"/>
    <cellStyle name="Followed Hyperlink" xfId="343" builtinId="9" hidden="1"/>
    <cellStyle name="Followed Hyperlink" xfId="344" builtinId="9" hidden="1"/>
    <cellStyle name="Followed Hyperlink" xfId="345" builtinId="9" hidden="1"/>
    <cellStyle name="Followed Hyperlink" xfId="346" builtinId="9" hidden="1"/>
    <cellStyle name="Followed Hyperlink" xfId="347" builtinId="9" hidden="1"/>
    <cellStyle name="Followed Hyperlink" xfId="348" builtinId="9" hidden="1"/>
    <cellStyle name="Followed Hyperlink" xfId="349" builtinId="9" hidden="1"/>
    <cellStyle name="Followed Hyperlink" xfId="350" builtinId="9" hidden="1"/>
    <cellStyle name="Followed Hyperlink" xfId="351" builtinId="9" hidden="1"/>
    <cellStyle name="Followed Hyperlink" xfId="352" builtinId="9" hidden="1"/>
    <cellStyle name="Followed Hyperlink" xfId="353" builtinId="9" hidden="1"/>
    <cellStyle name="Followed Hyperlink" xfId="354" builtinId="9" hidden="1"/>
    <cellStyle name="Followed Hyperlink" xfId="355" builtinId="9" hidden="1"/>
    <cellStyle name="Followed Hyperlink" xfId="356" builtinId="9" hidden="1"/>
    <cellStyle name="Followed Hyperlink" xfId="357" builtinId="9" hidden="1"/>
    <cellStyle name="Followed Hyperlink" xfId="358" builtinId="9" hidden="1"/>
    <cellStyle name="Followed Hyperlink" xfId="359" builtinId="9" hidden="1"/>
    <cellStyle name="Followed Hyperlink" xfId="360" builtinId="9" hidden="1"/>
    <cellStyle name="Followed Hyperlink" xfId="361" builtinId="9" hidden="1"/>
    <cellStyle name="Followed Hyperlink" xfId="362" builtinId="9" hidden="1"/>
    <cellStyle name="Followed Hyperlink" xfId="363" builtinId="9" hidden="1"/>
    <cellStyle name="Followed Hyperlink" xfId="364" builtinId="9" hidden="1"/>
    <cellStyle name="Followed Hyperlink" xfId="365" builtinId="9" hidden="1"/>
    <cellStyle name="Followed Hyperlink" xfId="366" builtinId="9" hidden="1"/>
    <cellStyle name="Followed Hyperlink" xfId="367" builtinId="9" hidden="1"/>
    <cellStyle name="Followed Hyperlink" xfId="368" builtinId="9" hidden="1"/>
    <cellStyle name="Followed Hyperlink" xfId="369" builtinId="9" hidden="1"/>
    <cellStyle name="Followed Hyperlink" xfId="370" builtinId="9" hidden="1"/>
    <cellStyle name="Followed Hyperlink" xfId="371" builtinId="9" hidden="1"/>
    <cellStyle name="Followed Hyperlink" xfId="372" builtinId="9" hidden="1"/>
    <cellStyle name="Followed Hyperlink" xfId="373" builtinId="9" hidden="1"/>
    <cellStyle name="Followed Hyperlink" xfId="374" builtinId="9" hidden="1"/>
    <cellStyle name="Followed Hyperlink" xfId="375" builtinId="9" hidden="1"/>
    <cellStyle name="Followed Hyperlink" xfId="376" builtinId="9" hidden="1"/>
    <cellStyle name="Followed Hyperlink" xfId="377" builtinId="9" hidden="1"/>
    <cellStyle name="Followed Hyperlink" xfId="378" builtinId="9" hidden="1"/>
    <cellStyle name="Followed Hyperlink" xfId="379" builtinId="9" hidden="1"/>
    <cellStyle name="Followed Hyperlink" xfId="380" builtinId="9" hidden="1"/>
    <cellStyle name="Followed Hyperlink" xfId="381" builtinId="9" hidden="1"/>
    <cellStyle name="Followed Hyperlink" xfId="382" builtinId="9" hidden="1"/>
    <cellStyle name="Followed Hyperlink" xfId="383" builtinId="9" hidden="1"/>
    <cellStyle name="Followed Hyperlink" xfId="384" builtinId="9" hidden="1"/>
    <cellStyle name="Followed Hyperlink" xfId="385" builtinId="9" hidden="1"/>
    <cellStyle name="Followed Hyperlink" xfId="386" builtinId="9" hidden="1"/>
    <cellStyle name="Followed Hyperlink" xfId="387" builtinId="9" hidden="1"/>
    <cellStyle name="Followed Hyperlink" xfId="388" builtinId="9" hidden="1"/>
    <cellStyle name="Followed Hyperlink" xfId="389" builtinId="9" hidden="1"/>
    <cellStyle name="Followed Hyperlink" xfId="390" builtinId="9" hidden="1"/>
    <cellStyle name="Followed Hyperlink" xfId="391" builtinId="9" hidden="1"/>
    <cellStyle name="Followed Hyperlink" xfId="392" builtinId="9" hidden="1"/>
    <cellStyle name="Followed Hyperlink" xfId="393" builtinId="9" hidden="1"/>
    <cellStyle name="Followed Hyperlink" xfId="394" builtinId="9" hidden="1"/>
    <cellStyle name="Followed Hyperlink" xfId="395" builtinId="9" hidden="1"/>
    <cellStyle name="Followed Hyperlink" xfId="396" builtinId="9" hidden="1"/>
    <cellStyle name="Followed Hyperlink" xfId="397" builtinId="9" hidden="1"/>
    <cellStyle name="Followed Hyperlink" xfId="398" builtinId="9" hidden="1"/>
    <cellStyle name="Followed Hyperlink" xfId="399" builtinId="9" hidden="1"/>
    <cellStyle name="Followed Hyperlink" xfId="400" builtinId="9" hidden="1"/>
    <cellStyle name="Followed Hyperlink" xfId="401" builtinId="9" hidden="1"/>
    <cellStyle name="Followed Hyperlink" xfId="402" builtinId="9" hidden="1"/>
    <cellStyle name="Followed Hyperlink" xfId="403" builtinId="9" hidden="1"/>
    <cellStyle name="Followed Hyperlink" xfId="404" builtinId="9" hidden="1"/>
    <cellStyle name="Followed Hyperlink" xfId="405" builtinId="9" hidden="1"/>
    <cellStyle name="Followed Hyperlink" xfId="406" builtinId="9" hidden="1"/>
    <cellStyle name="Followed Hyperlink" xfId="407" builtinId="9" hidden="1"/>
    <cellStyle name="Followed Hyperlink" xfId="408" builtinId="9" hidden="1"/>
    <cellStyle name="Followed Hyperlink" xfId="409" builtinId="9" hidden="1"/>
    <cellStyle name="Followed Hyperlink" xfId="410" builtinId="9" hidden="1"/>
    <cellStyle name="Followed Hyperlink" xfId="411" builtinId="9" hidden="1"/>
    <cellStyle name="Followed Hyperlink" xfId="412" builtinId="9" hidden="1"/>
    <cellStyle name="Followed Hyperlink" xfId="413" builtinId="9" hidden="1"/>
    <cellStyle name="Followed Hyperlink" xfId="414" builtinId="9" hidden="1"/>
    <cellStyle name="Followed Hyperlink" xfId="415" builtinId="9" hidden="1"/>
    <cellStyle name="Followed Hyperlink" xfId="416" builtinId="9" hidden="1"/>
    <cellStyle name="Followed Hyperlink" xfId="417" builtinId="9" hidden="1"/>
    <cellStyle name="Followed Hyperlink" xfId="418" builtinId="9" hidden="1"/>
    <cellStyle name="Followed Hyperlink" xfId="419" builtinId="9" hidden="1"/>
    <cellStyle name="Followed Hyperlink" xfId="420" builtinId="9" hidden="1"/>
    <cellStyle name="Followed Hyperlink" xfId="421" builtinId="9" hidden="1"/>
    <cellStyle name="Followed Hyperlink" xfId="422" builtinId="9" hidden="1"/>
    <cellStyle name="Followed Hyperlink" xfId="423" builtinId="9" hidden="1"/>
    <cellStyle name="Followed Hyperlink" xfId="424" builtinId="9" hidden="1"/>
    <cellStyle name="Followed Hyperlink" xfId="425" builtinId="9" hidden="1"/>
    <cellStyle name="Followed Hyperlink" xfId="426" builtinId="9" hidden="1"/>
    <cellStyle name="Followed Hyperlink" xfId="427" builtinId="9" hidden="1"/>
    <cellStyle name="Followed Hyperlink" xfId="428" builtinId="9" hidden="1"/>
    <cellStyle name="Followed Hyperlink" xfId="429" builtinId="9" hidden="1"/>
    <cellStyle name="Followed Hyperlink" xfId="430" builtinId="9" hidden="1"/>
    <cellStyle name="Followed Hyperlink" xfId="431" builtinId="9" hidden="1"/>
    <cellStyle name="Followed Hyperlink" xfId="432" builtinId="9" hidden="1"/>
    <cellStyle name="Followed Hyperlink" xfId="433" builtinId="9" hidden="1"/>
    <cellStyle name="Followed Hyperlink" xfId="434" builtinId="9" hidden="1"/>
    <cellStyle name="Followed Hyperlink" xfId="435" builtinId="9" hidden="1"/>
    <cellStyle name="Followed Hyperlink" xfId="436" builtinId="9" hidden="1"/>
    <cellStyle name="Followed Hyperlink" xfId="437" builtinId="9" hidden="1"/>
    <cellStyle name="Followed Hyperlink" xfId="438" builtinId="9" hidden="1"/>
    <cellStyle name="Followed Hyperlink" xfId="439" builtinId="9" hidden="1"/>
    <cellStyle name="Followed Hyperlink" xfId="440" builtinId="9" hidden="1"/>
    <cellStyle name="Followed Hyperlink" xfId="441" builtinId="9" hidden="1"/>
    <cellStyle name="Followed Hyperlink" xfId="442" builtinId="9" hidden="1"/>
    <cellStyle name="Followed Hyperlink" xfId="443" builtinId="9" hidden="1"/>
    <cellStyle name="Followed Hyperlink" xfId="444" builtinId="9" hidden="1"/>
    <cellStyle name="Followed Hyperlink" xfId="445" builtinId="9" hidden="1"/>
    <cellStyle name="Followed Hyperlink" xfId="446" builtinId="9" hidden="1"/>
    <cellStyle name="Followed Hyperlink" xfId="447" builtinId="9" hidden="1"/>
    <cellStyle name="Followed Hyperlink" xfId="448" builtinId="9" hidden="1"/>
    <cellStyle name="Followed Hyperlink" xfId="449" builtinId="9" hidden="1"/>
    <cellStyle name="Followed Hyperlink" xfId="450" builtinId="9" hidden="1"/>
    <cellStyle name="Followed Hyperlink" xfId="451" builtinId="9" hidden="1"/>
    <cellStyle name="Followed Hyperlink" xfId="452" builtinId="9" hidden="1"/>
    <cellStyle name="Followed Hyperlink" xfId="453" builtinId="9" hidden="1"/>
    <cellStyle name="Followed Hyperlink" xfId="454" builtinId="9" hidden="1"/>
    <cellStyle name="Followed Hyperlink" xfId="455" builtinId="9" hidden="1"/>
    <cellStyle name="Followed Hyperlink" xfId="456" builtinId="9" hidden="1"/>
    <cellStyle name="Followed Hyperlink" xfId="457" builtinId="9" hidden="1"/>
    <cellStyle name="Followed Hyperlink" xfId="458" builtinId="9" hidden="1"/>
    <cellStyle name="Followed Hyperlink" xfId="459" builtinId="9" hidden="1"/>
    <cellStyle name="Followed Hyperlink" xfId="460" builtinId="9" hidden="1"/>
    <cellStyle name="Followed Hyperlink" xfId="461" builtinId="9" hidden="1"/>
    <cellStyle name="Followed Hyperlink" xfId="462" builtinId="9" hidden="1"/>
    <cellStyle name="Followed Hyperlink" xfId="463" builtinId="9" hidden="1"/>
    <cellStyle name="Followed Hyperlink" xfId="464" builtinId="9" hidden="1"/>
    <cellStyle name="Followed Hyperlink" xfId="465" builtinId="9" hidden="1"/>
    <cellStyle name="Followed Hyperlink" xfId="466" builtinId="9" hidden="1"/>
    <cellStyle name="Followed Hyperlink" xfId="467" builtinId="9" hidden="1"/>
    <cellStyle name="Followed Hyperlink" xfId="468" builtinId="9" hidden="1"/>
    <cellStyle name="Followed Hyperlink" xfId="469" builtinId="9" hidden="1"/>
    <cellStyle name="Followed Hyperlink" xfId="470" builtinId="9" hidden="1"/>
    <cellStyle name="Followed Hyperlink" xfId="471" builtinId="9" hidden="1"/>
    <cellStyle name="Followed Hyperlink" xfId="472" builtinId="9" hidden="1"/>
    <cellStyle name="Followed Hyperlink" xfId="473" builtinId="9" hidden="1"/>
    <cellStyle name="Followed Hyperlink" xfId="474" builtinId="9" hidden="1"/>
    <cellStyle name="Followed Hyperlink" xfId="475" builtinId="9" hidden="1"/>
    <cellStyle name="Followed Hyperlink" xfId="476" builtinId="9" hidden="1"/>
    <cellStyle name="Followed Hyperlink" xfId="477" builtinId="9" hidden="1"/>
    <cellStyle name="Followed Hyperlink" xfId="478" builtinId="9" hidden="1"/>
    <cellStyle name="Followed Hyperlink" xfId="479" builtinId="9" hidden="1"/>
    <cellStyle name="Followed Hyperlink" xfId="480" builtinId="9" hidden="1"/>
    <cellStyle name="Followed Hyperlink" xfId="481" builtinId="9" hidden="1"/>
    <cellStyle name="Followed Hyperlink" xfId="482" builtinId="9" hidden="1"/>
    <cellStyle name="Followed Hyperlink" xfId="483" builtinId="9" hidden="1"/>
    <cellStyle name="Followed Hyperlink" xfId="484" builtinId="9" hidden="1"/>
    <cellStyle name="Followed Hyperlink" xfId="485" builtinId="9" hidden="1"/>
    <cellStyle name="Followed Hyperlink" xfId="486" builtinId="9" hidden="1"/>
    <cellStyle name="Followed Hyperlink" xfId="487" builtinId="9" hidden="1"/>
    <cellStyle name="Followed Hyperlink" xfId="488" builtinId="9" hidden="1"/>
    <cellStyle name="Followed Hyperlink" xfId="489" builtinId="9" hidden="1"/>
    <cellStyle name="Followed Hyperlink" xfId="490" builtinId="9" hidden="1"/>
    <cellStyle name="Followed Hyperlink" xfId="491" builtinId="9" hidden="1"/>
    <cellStyle name="Followed Hyperlink" xfId="492" builtinId="9" hidden="1"/>
    <cellStyle name="Followed Hyperlink" xfId="493" builtinId="9" hidden="1"/>
    <cellStyle name="Followed Hyperlink" xfId="494" builtinId="9" hidden="1"/>
    <cellStyle name="Followed Hyperlink" xfId="495" builtinId="9" hidden="1"/>
    <cellStyle name="Followed Hyperlink" xfId="496" builtinId="9" hidden="1"/>
    <cellStyle name="Followed Hyperlink" xfId="497" builtinId="9" hidden="1"/>
    <cellStyle name="Followed Hyperlink" xfId="498" builtinId="9" hidden="1"/>
    <cellStyle name="Followed Hyperlink" xfId="499" builtinId="9" hidden="1"/>
    <cellStyle name="Followed Hyperlink" xfId="500" builtinId="9" hidden="1"/>
    <cellStyle name="Followed Hyperlink" xfId="501" builtinId="9" hidden="1"/>
    <cellStyle name="Followed Hyperlink" xfId="502" builtinId="9" hidden="1"/>
    <cellStyle name="Followed Hyperlink" xfId="503" builtinId="9" hidden="1"/>
    <cellStyle name="Followed Hyperlink" xfId="504" builtinId="9" hidden="1"/>
    <cellStyle name="Followed Hyperlink" xfId="505" builtinId="9" hidden="1"/>
    <cellStyle name="Followed Hyperlink" xfId="506" builtinId="9" hidden="1"/>
    <cellStyle name="Followed Hyperlink" xfId="507" builtinId="9" hidden="1"/>
    <cellStyle name="Followed Hyperlink" xfId="508" builtinId="9" hidden="1"/>
    <cellStyle name="Followed Hyperlink" xfId="509" builtinId="9" hidden="1"/>
    <cellStyle name="Followed Hyperlink" xfId="510" builtinId="9" hidden="1"/>
    <cellStyle name="Followed Hyperlink" xfId="511" builtinId="9" hidden="1"/>
    <cellStyle name="Followed Hyperlink" xfId="512" builtinId="9" hidden="1"/>
    <cellStyle name="Followed Hyperlink" xfId="513" builtinId="9" hidden="1"/>
    <cellStyle name="Followed Hyperlink" xfId="514" builtinId="9" hidden="1"/>
    <cellStyle name="Followed Hyperlink" xfId="515" builtinId="9" hidden="1"/>
    <cellStyle name="Followed Hyperlink" xfId="516" builtinId="9" hidden="1"/>
    <cellStyle name="Followed Hyperlink" xfId="517" builtinId="9" hidden="1"/>
    <cellStyle name="Followed Hyperlink" xfId="518" builtinId="9" hidden="1"/>
    <cellStyle name="Followed Hyperlink" xfId="519" builtinId="9" hidden="1"/>
    <cellStyle name="Followed Hyperlink" xfId="520" builtinId="9" hidden="1"/>
    <cellStyle name="Followed Hyperlink" xfId="521" builtinId="9" hidden="1"/>
    <cellStyle name="Followed Hyperlink" xfId="522" builtinId="9" hidden="1"/>
    <cellStyle name="Followed Hyperlink" xfId="523" builtinId="9" hidden="1"/>
    <cellStyle name="Followed Hyperlink" xfId="524" builtinId="9" hidden="1"/>
    <cellStyle name="Followed Hyperlink" xfId="525" builtinId="9" hidden="1"/>
    <cellStyle name="Followed Hyperlink" xfId="526" builtinId="9" hidden="1"/>
    <cellStyle name="Followed Hyperlink" xfId="527" builtinId="9" hidden="1"/>
    <cellStyle name="Followed Hyperlink" xfId="528" builtinId="9" hidden="1"/>
    <cellStyle name="Followed Hyperlink" xfId="529" builtinId="9" hidden="1"/>
    <cellStyle name="Followed Hyperlink" xfId="530" builtinId="9" hidden="1"/>
    <cellStyle name="Followed Hyperlink" xfId="531" builtinId="9" hidden="1"/>
    <cellStyle name="Followed Hyperlink" xfId="532" builtinId="9" hidden="1"/>
    <cellStyle name="Followed Hyperlink" xfId="533" builtinId="9" hidden="1"/>
    <cellStyle name="Followed Hyperlink" xfId="534" builtinId="9" hidden="1"/>
    <cellStyle name="Followed Hyperlink" xfId="535" builtinId="9" hidden="1"/>
    <cellStyle name="Followed Hyperlink" xfId="536" builtinId="9" hidden="1"/>
    <cellStyle name="Followed Hyperlink" xfId="537" builtinId="9" hidden="1"/>
    <cellStyle name="Followed Hyperlink" xfId="538" builtinId="9" hidden="1"/>
    <cellStyle name="Followed Hyperlink" xfId="539" builtinId="9" hidden="1"/>
    <cellStyle name="Followed Hyperlink" xfId="540" builtinId="9" hidden="1"/>
    <cellStyle name="Followed Hyperlink" xfId="541" builtinId="9" hidden="1"/>
    <cellStyle name="Followed Hyperlink" xfId="542" builtinId="9" hidden="1"/>
    <cellStyle name="Followed Hyperlink" xfId="543" builtinId="9" hidden="1"/>
    <cellStyle name="Followed Hyperlink" xfId="544" builtinId="9" hidden="1"/>
    <cellStyle name="Followed Hyperlink" xfId="545" builtinId="9" hidden="1"/>
    <cellStyle name="Followed Hyperlink" xfId="546" builtinId="9" hidden="1"/>
    <cellStyle name="Followed Hyperlink" xfId="547" builtinId="9" hidden="1"/>
    <cellStyle name="Followed Hyperlink" xfId="548" builtinId="9" hidden="1"/>
    <cellStyle name="Followed Hyperlink" xfId="549" builtinId="9" hidden="1"/>
    <cellStyle name="Followed Hyperlink" xfId="550" builtinId="9" hidden="1"/>
    <cellStyle name="Followed Hyperlink" xfId="551" builtinId="9" hidden="1"/>
    <cellStyle name="Followed Hyperlink" xfId="552" builtinId="9" hidden="1"/>
    <cellStyle name="Followed Hyperlink" xfId="553" builtinId="9" hidden="1"/>
    <cellStyle name="Followed Hyperlink" xfId="554" builtinId="9" hidden="1"/>
    <cellStyle name="Followed Hyperlink" xfId="555" builtinId="9" hidden="1"/>
    <cellStyle name="Followed Hyperlink" xfId="556" builtinId="9" hidden="1"/>
    <cellStyle name="Followed Hyperlink" xfId="557" builtinId="9" hidden="1"/>
    <cellStyle name="Followed Hyperlink" xfId="558" builtinId="9" hidden="1"/>
    <cellStyle name="Followed Hyperlink" xfId="559" builtinId="9" hidden="1"/>
    <cellStyle name="Followed Hyperlink" xfId="560" builtinId="9" hidden="1"/>
    <cellStyle name="Followed Hyperlink" xfId="561" builtinId="9" hidden="1"/>
    <cellStyle name="Followed Hyperlink" xfId="562" builtinId="9" hidden="1"/>
    <cellStyle name="Followed Hyperlink" xfId="563" builtinId="9" hidden="1"/>
    <cellStyle name="Followed Hyperlink" xfId="564" builtinId="9" hidden="1"/>
    <cellStyle name="Followed Hyperlink" xfId="565" builtinId="9" hidden="1"/>
    <cellStyle name="Followed Hyperlink" xfId="566" builtinId="9" hidden="1"/>
    <cellStyle name="Followed Hyperlink" xfId="567" builtinId="9" hidden="1"/>
    <cellStyle name="Followed Hyperlink" xfId="568" builtinId="9" hidden="1"/>
    <cellStyle name="Followed Hyperlink" xfId="569" builtinId="9" hidden="1"/>
    <cellStyle name="Followed Hyperlink" xfId="570" builtinId="9" hidden="1"/>
    <cellStyle name="Followed Hyperlink" xfId="571" builtinId="9" hidden="1"/>
    <cellStyle name="Followed Hyperlink" xfId="572" builtinId="9" hidden="1"/>
    <cellStyle name="Followed Hyperlink" xfId="573" builtinId="9" hidden="1"/>
    <cellStyle name="Followed Hyperlink" xfId="574" builtinId="9" hidden="1"/>
    <cellStyle name="Followed Hyperlink" xfId="575" builtinId="9" hidden="1"/>
    <cellStyle name="Followed Hyperlink" xfId="576" builtinId="9" hidden="1"/>
    <cellStyle name="Followed Hyperlink" xfId="577" builtinId="9" hidden="1"/>
    <cellStyle name="Followed Hyperlink" xfId="578" builtinId="9" hidden="1"/>
    <cellStyle name="Followed Hyperlink" xfId="579" builtinId="9" hidden="1"/>
    <cellStyle name="Followed Hyperlink" xfId="580" builtinId="9" hidden="1"/>
    <cellStyle name="Followed Hyperlink" xfId="581" builtinId="9" hidden="1"/>
    <cellStyle name="Followed Hyperlink" xfId="582" builtinId="9" hidden="1"/>
    <cellStyle name="Followed Hyperlink" xfId="583" builtinId="9" hidden="1"/>
    <cellStyle name="Followed Hyperlink" xfId="584" builtinId="9" hidden="1"/>
    <cellStyle name="Followed Hyperlink" xfId="585" builtinId="9" hidden="1"/>
    <cellStyle name="Followed Hyperlink" xfId="586" builtinId="9" hidden="1"/>
    <cellStyle name="Followed Hyperlink" xfId="587" builtinId="9" hidden="1"/>
    <cellStyle name="Followed Hyperlink" xfId="588" builtinId="9" hidden="1"/>
    <cellStyle name="Followed Hyperlink" xfId="589" builtinId="9" hidden="1"/>
    <cellStyle name="Followed Hyperlink" xfId="590" builtinId="9" hidden="1"/>
    <cellStyle name="Followed Hyperlink" xfId="591" builtinId="9" hidden="1"/>
    <cellStyle name="Followed Hyperlink" xfId="592" builtinId="9" hidden="1"/>
    <cellStyle name="Followed Hyperlink" xfId="593" builtinId="9" hidden="1"/>
    <cellStyle name="Followed Hyperlink" xfId="594" builtinId="9" hidden="1"/>
    <cellStyle name="Followed Hyperlink" xfId="595" builtinId="9" hidden="1"/>
    <cellStyle name="Followed Hyperlink" xfId="596" builtinId="9" hidden="1"/>
    <cellStyle name="Followed Hyperlink" xfId="597" builtinId="9" hidden="1"/>
    <cellStyle name="Followed Hyperlink" xfId="598" builtinId="9" hidden="1"/>
    <cellStyle name="Followed Hyperlink" xfId="599" builtinId="9" hidden="1"/>
    <cellStyle name="Followed Hyperlink" xfId="600" builtinId="9" hidden="1"/>
    <cellStyle name="Followed Hyperlink" xfId="601" builtinId="9" hidden="1"/>
    <cellStyle name="Followed Hyperlink" xfId="602" builtinId="9" hidden="1"/>
    <cellStyle name="Followed Hyperlink" xfId="603" builtinId="9" hidden="1"/>
    <cellStyle name="Followed Hyperlink" xfId="604" builtinId="9" hidden="1"/>
    <cellStyle name="Followed Hyperlink" xfId="605" builtinId="9" hidden="1"/>
    <cellStyle name="Followed Hyperlink" xfId="606" builtinId="9" hidden="1"/>
    <cellStyle name="Followed Hyperlink" xfId="607" builtinId="9" hidden="1"/>
    <cellStyle name="Followed Hyperlink" xfId="608" builtinId="9" hidden="1"/>
    <cellStyle name="Followed Hyperlink" xfId="609" builtinId="9" hidden="1"/>
    <cellStyle name="Followed Hyperlink" xfId="610" builtinId="9" hidden="1"/>
    <cellStyle name="Followed Hyperlink" xfId="611" builtinId="9" hidden="1"/>
    <cellStyle name="Followed Hyperlink" xfId="612" builtinId="9" hidden="1"/>
    <cellStyle name="Followed Hyperlink" xfId="613" builtinId="9" hidden="1"/>
    <cellStyle name="Followed Hyperlink" xfId="614" builtinId="9" hidden="1"/>
    <cellStyle name="Followed Hyperlink" xfId="615" builtinId="9" hidden="1"/>
    <cellStyle name="Followed Hyperlink" xfId="616" builtinId="9" hidden="1"/>
    <cellStyle name="Followed Hyperlink" xfId="617" builtinId="9" hidden="1"/>
    <cellStyle name="Followed Hyperlink" xfId="618" builtinId="9" hidden="1"/>
    <cellStyle name="Followed Hyperlink" xfId="619" builtinId="9" hidden="1"/>
    <cellStyle name="Followed Hyperlink" xfId="620" builtinId="9" hidden="1"/>
    <cellStyle name="Followed Hyperlink" xfId="621" builtinId="9" hidden="1"/>
    <cellStyle name="Followed Hyperlink" xfId="622" builtinId="9" hidden="1"/>
    <cellStyle name="Followed Hyperlink" xfId="623" builtinId="9" hidden="1"/>
    <cellStyle name="Followed Hyperlink" xfId="624" builtinId="9" hidden="1"/>
    <cellStyle name="Followed Hyperlink" xfId="625" builtinId="9" hidden="1"/>
    <cellStyle name="Followed Hyperlink" xfId="626" builtinId="9" hidden="1"/>
    <cellStyle name="Followed Hyperlink" xfId="627" builtinId="9" hidden="1"/>
    <cellStyle name="Followed Hyperlink" xfId="628" builtinId="9" hidden="1"/>
    <cellStyle name="Followed Hyperlink" xfId="629" builtinId="9" hidden="1"/>
    <cellStyle name="Followed Hyperlink" xfId="630" builtinId="9" hidden="1"/>
    <cellStyle name="Followed Hyperlink" xfId="631" builtinId="9" hidden="1"/>
    <cellStyle name="Followed Hyperlink" xfId="632" builtinId="9" hidden="1"/>
    <cellStyle name="Followed Hyperlink" xfId="633" builtinId="9" hidden="1"/>
    <cellStyle name="Followed Hyperlink" xfId="634" builtinId="9" hidden="1"/>
    <cellStyle name="Followed Hyperlink" xfId="635" builtinId="9" hidden="1"/>
    <cellStyle name="Followed Hyperlink" xfId="636" builtinId="9" hidden="1"/>
    <cellStyle name="Followed Hyperlink" xfId="637" builtinId="9" hidden="1"/>
    <cellStyle name="Followed Hyperlink" xfId="638" builtinId="9" hidden="1"/>
    <cellStyle name="Followed Hyperlink" xfId="639" builtinId="9" hidden="1"/>
    <cellStyle name="Followed Hyperlink" xfId="640" builtinId="9" hidden="1"/>
    <cellStyle name="Followed Hyperlink" xfId="641" builtinId="9" hidden="1"/>
    <cellStyle name="Followed Hyperlink" xfId="642" builtinId="9" hidden="1"/>
    <cellStyle name="Followed Hyperlink" xfId="643" builtinId="9" hidden="1"/>
    <cellStyle name="Followed Hyperlink" xfId="644" builtinId="9" hidden="1"/>
    <cellStyle name="Followed Hyperlink" xfId="645" builtinId="9" hidden="1"/>
    <cellStyle name="Followed Hyperlink" xfId="646" builtinId="9" hidden="1"/>
    <cellStyle name="Followed Hyperlink" xfId="647" builtinId="9" hidden="1"/>
    <cellStyle name="Followed Hyperlink" xfId="648" builtinId="9" hidden="1"/>
    <cellStyle name="Followed Hyperlink" xfId="649" builtinId="9" hidden="1"/>
    <cellStyle name="Followed Hyperlink" xfId="650" builtinId="9" hidden="1"/>
    <cellStyle name="Followed Hyperlink" xfId="651" builtinId="9" hidden="1"/>
    <cellStyle name="Followed Hyperlink" xfId="652" builtinId="9" hidden="1"/>
    <cellStyle name="Followed Hyperlink" xfId="653" builtinId="9" hidden="1"/>
    <cellStyle name="Followed Hyperlink" xfId="654" builtinId="9" hidden="1"/>
    <cellStyle name="Followed Hyperlink" xfId="655" builtinId="9" hidden="1"/>
    <cellStyle name="Followed Hyperlink" xfId="656" builtinId="9" hidden="1"/>
    <cellStyle name="Followed Hyperlink" xfId="657" builtinId="9" hidden="1"/>
    <cellStyle name="Followed Hyperlink" xfId="658" builtinId="9" hidden="1"/>
    <cellStyle name="Followed Hyperlink" xfId="659" builtinId="9" hidden="1"/>
    <cellStyle name="Followed Hyperlink" xfId="660" builtinId="9" hidden="1"/>
    <cellStyle name="Followed Hyperlink" xfId="661" builtinId="9" hidden="1"/>
    <cellStyle name="Followed Hyperlink" xfId="662" builtinId="9" hidden="1"/>
    <cellStyle name="Followed Hyperlink" xfId="663" builtinId="9" hidden="1"/>
    <cellStyle name="Followed Hyperlink" xfId="664" builtinId="9" hidden="1"/>
    <cellStyle name="Followed Hyperlink" xfId="665" builtinId="9" hidden="1"/>
    <cellStyle name="Followed Hyperlink" xfId="666" builtinId="9" hidden="1"/>
    <cellStyle name="Followed Hyperlink" xfId="667" builtinId="9" hidden="1"/>
    <cellStyle name="Followed Hyperlink" xfId="668" builtinId="9" hidden="1"/>
    <cellStyle name="Followed Hyperlink" xfId="669" builtinId="9" hidden="1"/>
    <cellStyle name="Followed Hyperlink" xfId="670" builtinId="9" hidden="1"/>
    <cellStyle name="Followed Hyperlink" xfId="671" builtinId="9" hidden="1"/>
    <cellStyle name="Followed Hyperlink" xfId="672" builtinId="9" hidden="1"/>
    <cellStyle name="Followed Hyperlink" xfId="673" builtinId="9" hidden="1"/>
    <cellStyle name="Followed Hyperlink" xfId="674" builtinId="9" hidden="1"/>
    <cellStyle name="Followed Hyperlink" xfId="675" builtinId="9" hidden="1"/>
    <cellStyle name="Followed Hyperlink" xfId="676" builtinId="9" hidden="1"/>
    <cellStyle name="Followed Hyperlink" xfId="677" builtinId="9" hidden="1"/>
    <cellStyle name="Followed Hyperlink" xfId="678" builtinId="9" hidden="1"/>
    <cellStyle name="Followed Hyperlink" xfId="679" builtinId="9" hidden="1"/>
    <cellStyle name="Followed Hyperlink" xfId="680" builtinId="9" hidden="1"/>
    <cellStyle name="Followed Hyperlink" xfId="681" builtinId="9" hidden="1"/>
    <cellStyle name="Followed Hyperlink" xfId="682" builtinId="9" hidden="1"/>
    <cellStyle name="Followed Hyperlink" xfId="683" builtinId="9" hidden="1"/>
    <cellStyle name="Followed Hyperlink" xfId="684" builtinId="9" hidden="1"/>
    <cellStyle name="Followed Hyperlink" xfId="685" builtinId="9" hidden="1"/>
    <cellStyle name="Followed Hyperlink" xfId="686" builtinId="9" hidden="1"/>
    <cellStyle name="Followed Hyperlink" xfId="687" builtinId="9" hidden="1"/>
    <cellStyle name="Followed Hyperlink" xfId="688" builtinId="9" hidden="1"/>
    <cellStyle name="Followed Hyperlink" xfId="689" builtinId="9" hidden="1"/>
    <cellStyle name="Followed Hyperlink" xfId="690" builtinId="9" hidden="1"/>
    <cellStyle name="Followed Hyperlink" xfId="691" builtinId="9" hidden="1"/>
    <cellStyle name="Followed Hyperlink" xfId="692" builtinId="9" hidden="1"/>
    <cellStyle name="Followed Hyperlink" xfId="693" builtinId="9" hidden="1"/>
    <cellStyle name="Followed Hyperlink" xfId="694" builtinId="9" hidden="1"/>
    <cellStyle name="Followed Hyperlink" xfId="695" builtinId="9" hidden="1"/>
    <cellStyle name="Followed Hyperlink" xfId="696" builtinId="9" hidden="1"/>
    <cellStyle name="Followed Hyperlink" xfId="697" builtinId="9" hidden="1"/>
    <cellStyle name="Followed Hyperlink" xfId="698" builtinId="9" hidden="1"/>
    <cellStyle name="Followed Hyperlink" xfId="699" builtinId="9" hidden="1"/>
    <cellStyle name="Followed Hyperlink" xfId="700" builtinId="9" hidden="1"/>
    <cellStyle name="Followed Hyperlink" xfId="701" builtinId="9" hidden="1"/>
    <cellStyle name="Followed Hyperlink" xfId="702" builtinId="9" hidden="1"/>
    <cellStyle name="Followed Hyperlink" xfId="703" builtinId="9" hidden="1"/>
    <cellStyle name="Followed Hyperlink" xfId="704" builtinId="9" hidden="1"/>
    <cellStyle name="Followed Hyperlink" xfId="705" builtinId="9" hidden="1"/>
    <cellStyle name="Followed Hyperlink" xfId="706" builtinId="9" hidden="1"/>
    <cellStyle name="Followed Hyperlink" xfId="707" builtinId="9" hidden="1"/>
    <cellStyle name="Followed Hyperlink" xfId="708" builtinId="9" hidden="1"/>
    <cellStyle name="Followed Hyperlink" xfId="709" builtinId="9" hidden="1"/>
    <cellStyle name="Followed Hyperlink" xfId="710" builtinId="9" hidden="1"/>
    <cellStyle name="Followed Hyperlink" xfId="711" builtinId="9" hidden="1"/>
    <cellStyle name="Followed Hyperlink" xfId="712" builtinId="9" hidden="1"/>
    <cellStyle name="Followed Hyperlink" xfId="713" builtinId="9" hidden="1"/>
    <cellStyle name="Followed Hyperlink" xfId="714" builtinId="9" hidden="1"/>
    <cellStyle name="Followed Hyperlink" xfId="715" builtinId="9" hidden="1"/>
    <cellStyle name="Followed Hyperlink" xfId="716" builtinId="9" hidden="1"/>
    <cellStyle name="Followed Hyperlink" xfId="717" builtinId="9" hidden="1"/>
    <cellStyle name="Followed Hyperlink" xfId="718" builtinId="9" hidden="1"/>
    <cellStyle name="Followed Hyperlink" xfId="719" builtinId="9" hidden="1"/>
    <cellStyle name="Followed Hyperlink" xfId="720" builtinId="9" hidden="1"/>
    <cellStyle name="Followed Hyperlink" xfId="721" builtinId="9" hidden="1"/>
    <cellStyle name="Followed Hyperlink" xfId="722" builtinId="9" hidden="1"/>
    <cellStyle name="Followed Hyperlink" xfId="723" builtinId="9" hidden="1"/>
    <cellStyle name="Followed Hyperlink" xfId="724" builtinId="9" hidden="1"/>
    <cellStyle name="Followed Hyperlink" xfId="725" builtinId="9" hidden="1"/>
    <cellStyle name="Followed Hyperlink" xfId="726" builtinId="9" hidden="1"/>
    <cellStyle name="Followed Hyperlink" xfId="727" builtinId="9" hidden="1"/>
    <cellStyle name="Followed Hyperlink" xfId="728" builtinId="9" hidden="1"/>
    <cellStyle name="Followed Hyperlink" xfId="729" builtinId="9" hidden="1"/>
    <cellStyle name="Followed Hyperlink" xfId="730" builtinId="9" hidden="1"/>
    <cellStyle name="Followed Hyperlink" xfId="731" builtinId="9" hidden="1"/>
    <cellStyle name="Followed Hyperlink" xfId="732" builtinId="9" hidden="1"/>
    <cellStyle name="Followed Hyperlink" xfId="733" builtinId="9" hidden="1"/>
    <cellStyle name="Followed Hyperlink" xfId="734" builtinId="9" hidden="1"/>
    <cellStyle name="Followed Hyperlink" xfId="735" builtinId="9" hidden="1"/>
    <cellStyle name="Followed Hyperlink" xfId="736" builtinId="9" hidden="1"/>
    <cellStyle name="Followed Hyperlink" xfId="737" builtinId="9" hidden="1"/>
    <cellStyle name="Followed Hyperlink" xfId="738" builtinId="9" hidden="1"/>
    <cellStyle name="Followed Hyperlink" xfId="739" builtinId="9" hidden="1"/>
    <cellStyle name="Followed Hyperlink" xfId="740" builtinId="9" hidden="1"/>
    <cellStyle name="Followed Hyperlink" xfId="741" builtinId="9" hidden="1"/>
    <cellStyle name="Followed Hyperlink" xfId="742" builtinId="9" hidden="1"/>
    <cellStyle name="Followed Hyperlink" xfId="743" builtinId="9" hidden="1"/>
    <cellStyle name="Followed Hyperlink" xfId="744" builtinId="9" hidden="1"/>
    <cellStyle name="Followed Hyperlink" xfId="745" builtinId="9" hidden="1"/>
    <cellStyle name="Followed Hyperlink" xfId="746" builtinId="9" hidden="1"/>
    <cellStyle name="Followed Hyperlink" xfId="747" builtinId="9" hidden="1"/>
    <cellStyle name="Followed Hyperlink" xfId="748" builtinId="9" hidden="1"/>
    <cellStyle name="Followed Hyperlink" xfId="749" builtinId="9" hidden="1"/>
    <cellStyle name="Followed Hyperlink" xfId="750" builtinId="9" hidden="1"/>
    <cellStyle name="Followed Hyperlink" xfId="751" builtinId="9" hidden="1"/>
    <cellStyle name="Followed Hyperlink" xfId="752" builtinId="9" hidden="1"/>
    <cellStyle name="Followed Hyperlink" xfId="753" builtinId="9" hidden="1"/>
    <cellStyle name="Followed Hyperlink" xfId="754" builtinId="9" hidden="1"/>
    <cellStyle name="Followed Hyperlink" xfId="755" builtinId="9" hidden="1"/>
    <cellStyle name="Followed Hyperlink" xfId="756" builtinId="9" hidden="1"/>
    <cellStyle name="Followed Hyperlink" xfId="757" builtinId="9" hidden="1"/>
    <cellStyle name="Followed Hyperlink" xfId="758" builtinId="9" hidden="1"/>
    <cellStyle name="Followed Hyperlink" xfId="759" builtinId="9" hidden="1"/>
    <cellStyle name="Followed Hyperlink" xfId="760" builtinId="9" hidden="1"/>
    <cellStyle name="Followed Hyperlink" xfId="761" builtinId="9" hidden="1"/>
    <cellStyle name="Followed Hyperlink" xfId="762" builtinId="9" hidden="1"/>
    <cellStyle name="Followed Hyperlink" xfId="763" builtinId="9" hidden="1"/>
    <cellStyle name="Followed Hyperlink" xfId="764" builtinId="9" hidden="1"/>
    <cellStyle name="Followed Hyperlink" xfId="765" builtinId="9" hidden="1"/>
    <cellStyle name="Followed Hyperlink" xfId="766" builtinId="9" hidden="1"/>
    <cellStyle name="Followed Hyperlink" xfId="767" builtinId="9" hidden="1"/>
    <cellStyle name="Followed Hyperlink" xfId="768" builtinId="9" hidden="1"/>
    <cellStyle name="Followed Hyperlink" xfId="769" builtinId="9" hidden="1"/>
    <cellStyle name="Followed Hyperlink" xfId="770" builtinId="9" hidden="1"/>
    <cellStyle name="Followed Hyperlink" xfId="771" builtinId="9" hidden="1"/>
    <cellStyle name="Followed Hyperlink" xfId="772" builtinId="9" hidden="1"/>
    <cellStyle name="Followed Hyperlink" xfId="773" builtinId="9" hidden="1"/>
    <cellStyle name="Followed Hyperlink" xfId="774" builtinId="9" hidden="1"/>
    <cellStyle name="Followed Hyperlink" xfId="775" builtinId="9" hidden="1"/>
    <cellStyle name="Followed Hyperlink" xfId="776" builtinId="9" hidden="1"/>
    <cellStyle name="Followed Hyperlink" xfId="777" builtinId="9" hidden="1"/>
    <cellStyle name="Followed Hyperlink" xfId="778" builtinId="9" hidden="1"/>
    <cellStyle name="Followed Hyperlink" xfId="779" builtinId="9" hidden="1"/>
    <cellStyle name="Followed Hyperlink" xfId="780" builtinId="9" hidden="1"/>
    <cellStyle name="Followed Hyperlink" xfId="781" builtinId="9" hidden="1"/>
    <cellStyle name="Followed Hyperlink" xfId="782" builtinId="9" hidden="1"/>
    <cellStyle name="Followed Hyperlink" xfId="783" builtinId="9" hidden="1"/>
    <cellStyle name="Followed Hyperlink" xfId="784" builtinId="9" hidden="1"/>
    <cellStyle name="Followed Hyperlink" xfId="785" builtinId="9" hidden="1"/>
    <cellStyle name="Followed Hyperlink" xfId="786" builtinId="9" hidden="1"/>
    <cellStyle name="Followed Hyperlink" xfId="787" builtinId="9" hidden="1"/>
    <cellStyle name="Followed Hyperlink" xfId="788" builtinId="9" hidden="1"/>
    <cellStyle name="Followed Hyperlink" xfId="789" builtinId="9" hidden="1"/>
    <cellStyle name="Followed Hyperlink" xfId="790" builtinId="9" hidden="1"/>
    <cellStyle name="Followed Hyperlink" xfId="791" builtinId="9" hidden="1"/>
    <cellStyle name="Followed Hyperlink" xfId="792" builtinId="9" hidden="1"/>
    <cellStyle name="Followed Hyperlink" xfId="793" builtinId="9" hidden="1"/>
    <cellStyle name="Followed Hyperlink" xfId="794" builtinId="9" hidden="1"/>
    <cellStyle name="Followed Hyperlink" xfId="795" builtinId="9" hidden="1"/>
    <cellStyle name="Followed Hyperlink" xfId="796" builtinId="9" hidden="1"/>
    <cellStyle name="Followed Hyperlink" xfId="797" builtinId="9" hidden="1"/>
    <cellStyle name="Followed Hyperlink" xfId="798" builtinId="9" hidden="1"/>
    <cellStyle name="Followed Hyperlink" xfId="799" builtinId="9" hidden="1"/>
    <cellStyle name="Followed Hyperlink" xfId="800" builtinId="9" hidden="1"/>
    <cellStyle name="Followed Hyperlink" xfId="801" builtinId="9" hidden="1"/>
    <cellStyle name="Followed Hyperlink" xfId="802" builtinId="9" hidden="1"/>
    <cellStyle name="Followed Hyperlink" xfId="803" builtinId="9" hidden="1"/>
    <cellStyle name="Followed Hyperlink" xfId="804" builtinId="9" hidden="1"/>
    <cellStyle name="Followed Hyperlink" xfId="805" builtinId="9" hidden="1"/>
    <cellStyle name="Followed Hyperlink" xfId="806" builtinId="9" hidden="1"/>
    <cellStyle name="Followed Hyperlink" xfId="807" builtinId="9" hidden="1"/>
    <cellStyle name="Followed Hyperlink" xfId="808" builtinId="9" hidden="1"/>
    <cellStyle name="Followed Hyperlink" xfId="809" builtinId="9" hidden="1"/>
    <cellStyle name="Followed Hyperlink" xfId="810" builtinId="9" hidden="1"/>
    <cellStyle name="Followed Hyperlink" xfId="811" builtinId="9" hidden="1"/>
    <cellStyle name="Followed Hyperlink" xfId="812" builtinId="9" hidden="1"/>
    <cellStyle name="Followed Hyperlink" xfId="813" builtinId="9" hidden="1"/>
    <cellStyle name="Followed Hyperlink" xfId="814" builtinId="9" hidden="1"/>
    <cellStyle name="Followed Hyperlink" xfId="815" builtinId="9" hidden="1"/>
    <cellStyle name="Followed Hyperlink" xfId="816" builtinId="9" hidden="1"/>
    <cellStyle name="Followed Hyperlink" xfId="817" builtinId="9" hidden="1"/>
    <cellStyle name="Followed Hyperlink" xfId="818" builtinId="9" hidden="1"/>
    <cellStyle name="Followed Hyperlink" xfId="819" builtinId="9" hidden="1"/>
    <cellStyle name="Followed Hyperlink" xfId="820" builtinId="9" hidden="1"/>
    <cellStyle name="Followed Hyperlink" xfId="821" builtinId="9" hidden="1"/>
    <cellStyle name="Followed Hyperlink" xfId="822" builtinId="9" hidden="1"/>
    <cellStyle name="Followed Hyperlink" xfId="823" builtinId="9" hidden="1"/>
    <cellStyle name="Followed Hyperlink" xfId="824" builtinId="9" hidden="1"/>
    <cellStyle name="Followed Hyperlink" xfId="825" builtinId="9" hidden="1"/>
    <cellStyle name="Followed Hyperlink" xfId="826" builtinId="9" hidden="1"/>
    <cellStyle name="Followed Hyperlink" xfId="827" builtinId="9" hidden="1"/>
    <cellStyle name="Followed Hyperlink" xfId="828" builtinId="9" hidden="1"/>
    <cellStyle name="Followed Hyperlink" xfId="829" builtinId="9" hidden="1"/>
    <cellStyle name="Followed Hyperlink" xfId="830" builtinId="9" hidden="1"/>
    <cellStyle name="Followed Hyperlink" xfId="831" builtinId="9" hidden="1"/>
    <cellStyle name="Followed Hyperlink" xfId="832" builtinId="9" hidden="1"/>
    <cellStyle name="Followed Hyperlink" xfId="833" builtinId="9" hidden="1"/>
    <cellStyle name="Followed Hyperlink" xfId="834" builtinId="9" hidden="1"/>
    <cellStyle name="Followed Hyperlink" xfId="835" builtinId="9" hidden="1"/>
    <cellStyle name="Followed Hyperlink" xfId="836" builtinId="9" hidden="1"/>
    <cellStyle name="Followed Hyperlink" xfId="837" builtinId="9" hidden="1"/>
    <cellStyle name="Followed Hyperlink" xfId="838" builtinId="9" hidden="1"/>
    <cellStyle name="Followed Hyperlink" xfId="839" builtinId="9" hidden="1"/>
    <cellStyle name="Followed Hyperlink" xfId="840" builtinId="9" hidden="1"/>
    <cellStyle name="Followed Hyperlink" xfId="841" builtinId="9" hidden="1"/>
    <cellStyle name="Followed Hyperlink" xfId="842" builtinId="9" hidden="1"/>
    <cellStyle name="Followed Hyperlink" xfId="843" builtinId="9" hidden="1"/>
    <cellStyle name="Followed Hyperlink" xfId="844" builtinId="9" hidden="1"/>
    <cellStyle name="Followed Hyperlink" xfId="845" builtinId="9" hidden="1"/>
    <cellStyle name="Followed Hyperlink" xfId="846" builtinId="9" hidden="1"/>
    <cellStyle name="Followed Hyperlink" xfId="847" builtinId="9" hidden="1"/>
    <cellStyle name="Followed Hyperlink" xfId="848" builtinId="9" hidden="1"/>
    <cellStyle name="Followed Hyperlink" xfId="849" builtinId="9" hidden="1"/>
    <cellStyle name="Followed Hyperlink" xfId="850" builtinId="9" hidden="1"/>
    <cellStyle name="Followed Hyperlink" xfId="851" builtinId="9" hidden="1"/>
    <cellStyle name="Followed Hyperlink" xfId="852" builtinId="9" hidden="1"/>
    <cellStyle name="Followed Hyperlink" xfId="853" builtinId="9" hidden="1"/>
    <cellStyle name="Followed Hyperlink" xfId="854" builtinId="9" hidden="1"/>
    <cellStyle name="Followed Hyperlink" xfId="855" builtinId="9" hidden="1"/>
    <cellStyle name="Followed Hyperlink" xfId="856" builtinId="9" hidden="1"/>
    <cellStyle name="Followed Hyperlink" xfId="857" builtinId="9" hidden="1"/>
    <cellStyle name="Followed Hyperlink" xfId="858" builtinId="9" hidden="1"/>
    <cellStyle name="Followed Hyperlink" xfId="859" builtinId="9" hidden="1"/>
    <cellStyle name="Followed Hyperlink" xfId="860" builtinId="9" hidden="1"/>
    <cellStyle name="Followed Hyperlink" xfId="861" builtinId="9" hidden="1"/>
    <cellStyle name="Followed Hyperlink" xfId="862" builtinId="9" hidden="1"/>
    <cellStyle name="Followed Hyperlink" xfId="863" builtinId="9" hidden="1"/>
    <cellStyle name="Followed Hyperlink" xfId="864" builtinId="9" hidden="1"/>
    <cellStyle name="Followed Hyperlink" xfId="865" builtinId="9" hidden="1"/>
    <cellStyle name="Followed Hyperlink" xfId="866" builtinId="9" hidden="1"/>
    <cellStyle name="Followed Hyperlink" xfId="867" builtinId="9" hidden="1"/>
    <cellStyle name="Followed Hyperlink" xfId="868" builtinId="9" hidden="1"/>
    <cellStyle name="Followed Hyperlink" xfId="869" builtinId="9" hidden="1"/>
    <cellStyle name="Followed Hyperlink" xfId="870" builtinId="9" hidden="1"/>
    <cellStyle name="Followed Hyperlink" xfId="871" builtinId="9" hidden="1"/>
    <cellStyle name="Followed Hyperlink" xfId="872" builtinId="9" hidden="1"/>
    <cellStyle name="Followed Hyperlink" xfId="873" builtinId="9" hidden="1"/>
    <cellStyle name="Followed Hyperlink" xfId="874" builtinId="9" hidden="1"/>
    <cellStyle name="Followed Hyperlink" xfId="875" builtinId="9" hidden="1"/>
    <cellStyle name="Followed Hyperlink" xfId="876" builtinId="9" hidden="1"/>
    <cellStyle name="Followed Hyperlink" xfId="877" builtinId="9" hidden="1"/>
    <cellStyle name="Followed Hyperlink" xfId="878" builtinId="9" hidden="1"/>
    <cellStyle name="Followed Hyperlink" xfId="879" builtinId="9" hidden="1"/>
    <cellStyle name="Followed Hyperlink" xfId="880" builtinId="9" hidden="1"/>
    <cellStyle name="Followed Hyperlink" xfId="881" builtinId="9" hidden="1"/>
    <cellStyle name="Followed Hyperlink" xfId="882" builtinId="9" hidden="1"/>
    <cellStyle name="Followed Hyperlink" xfId="883" builtinId="9" hidden="1"/>
    <cellStyle name="Followed Hyperlink" xfId="884" builtinId="9" hidden="1"/>
    <cellStyle name="Followed Hyperlink" xfId="885" builtinId="9" hidden="1"/>
    <cellStyle name="Followed Hyperlink" xfId="886" builtinId="9" hidden="1"/>
    <cellStyle name="Followed Hyperlink" xfId="887" builtinId="9" hidden="1"/>
    <cellStyle name="Followed Hyperlink" xfId="888" builtinId="9" hidden="1"/>
    <cellStyle name="Followed Hyperlink" xfId="889" builtinId="9" hidden="1"/>
    <cellStyle name="Followed Hyperlink" xfId="890" builtinId="9" hidden="1"/>
    <cellStyle name="Followed Hyperlink" xfId="891" builtinId="9" hidden="1"/>
    <cellStyle name="Followed Hyperlink" xfId="892" builtinId="9" hidden="1"/>
    <cellStyle name="Followed Hyperlink" xfId="893" builtinId="9" hidden="1"/>
    <cellStyle name="Followed Hyperlink" xfId="894" builtinId="9" hidden="1"/>
    <cellStyle name="Followed Hyperlink" xfId="895" builtinId="9" hidden="1"/>
    <cellStyle name="Followed Hyperlink" xfId="896" builtinId="9" hidden="1"/>
    <cellStyle name="Followed Hyperlink" xfId="897" builtinId="9" hidden="1"/>
    <cellStyle name="Followed Hyperlink" xfId="898" builtinId="9" hidden="1"/>
    <cellStyle name="Followed Hyperlink" xfId="899" builtinId="9" hidden="1"/>
    <cellStyle name="Followed Hyperlink" xfId="900" builtinId="9" hidden="1"/>
    <cellStyle name="Followed Hyperlink" xfId="901" builtinId="9" hidden="1"/>
    <cellStyle name="Followed Hyperlink" xfId="902" builtinId="9" hidden="1"/>
    <cellStyle name="Followed Hyperlink" xfId="903" builtinId="9" hidden="1"/>
    <cellStyle name="Followed Hyperlink" xfId="904" builtinId="9" hidden="1"/>
    <cellStyle name="Followed Hyperlink" xfId="905" builtinId="9" hidden="1"/>
    <cellStyle name="Followed Hyperlink" xfId="906" builtinId="9" hidden="1"/>
    <cellStyle name="Followed Hyperlink" xfId="907" builtinId="9" hidden="1"/>
    <cellStyle name="Followed Hyperlink" xfId="908" builtinId="9" hidden="1"/>
    <cellStyle name="Followed Hyperlink" xfId="909" builtinId="9" hidden="1"/>
    <cellStyle name="Followed Hyperlink" xfId="910" builtinId="9" hidden="1"/>
    <cellStyle name="Followed Hyperlink" xfId="911" builtinId="9" hidden="1"/>
    <cellStyle name="Followed Hyperlink" xfId="912" builtinId="9" hidden="1"/>
    <cellStyle name="Followed Hyperlink" xfId="913" builtinId="9" hidden="1"/>
    <cellStyle name="Followed Hyperlink" xfId="914" builtinId="9" hidden="1"/>
    <cellStyle name="Followed Hyperlink" xfId="915" builtinId="9" hidden="1"/>
    <cellStyle name="Followed Hyperlink" xfId="916" builtinId="9" hidden="1"/>
    <cellStyle name="Followed Hyperlink" xfId="917" builtinId="9" hidden="1"/>
    <cellStyle name="Followed Hyperlink" xfId="918" builtinId="9" hidden="1"/>
    <cellStyle name="Followed Hyperlink" xfId="919" builtinId="9" hidden="1"/>
    <cellStyle name="Followed Hyperlink" xfId="920" builtinId="9" hidden="1"/>
    <cellStyle name="Followed Hyperlink" xfId="921" builtinId="9" hidden="1"/>
    <cellStyle name="Followed Hyperlink" xfId="922" builtinId="9" hidden="1"/>
    <cellStyle name="Followed Hyperlink" xfId="923" builtinId="9" hidden="1"/>
    <cellStyle name="Followed Hyperlink" xfId="924" builtinId="9" hidden="1"/>
    <cellStyle name="Followed Hyperlink" xfId="925" builtinId="9" hidden="1"/>
    <cellStyle name="Followed Hyperlink" xfId="926" builtinId="9" hidden="1"/>
    <cellStyle name="Followed Hyperlink" xfId="927" builtinId="9" hidden="1"/>
    <cellStyle name="Followed Hyperlink" xfId="928" builtinId="9" hidden="1"/>
    <cellStyle name="Followed Hyperlink" xfId="929" builtinId="9" hidden="1"/>
    <cellStyle name="Followed Hyperlink" xfId="930" builtinId="9" hidden="1"/>
    <cellStyle name="Followed Hyperlink" xfId="931" builtinId="9" hidden="1"/>
    <cellStyle name="Followed Hyperlink" xfId="932" builtinId="9" hidden="1"/>
    <cellStyle name="Followed Hyperlink" xfId="933" builtinId="9" hidden="1"/>
    <cellStyle name="Followed Hyperlink" xfId="934" builtinId="9" hidden="1"/>
    <cellStyle name="Followed Hyperlink" xfId="935" builtinId="9" hidden="1"/>
    <cellStyle name="Followed Hyperlink" xfId="936" builtinId="9" hidden="1"/>
    <cellStyle name="Followed Hyperlink" xfId="937" builtinId="9" hidden="1"/>
    <cellStyle name="Followed Hyperlink" xfId="938" builtinId="9" hidden="1"/>
    <cellStyle name="Followed Hyperlink" xfId="939" builtinId="9" hidden="1"/>
    <cellStyle name="Followed Hyperlink" xfId="940" builtinId="9" hidden="1"/>
    <cellStyle name="Followed Hyperlink" xfId="941" builtinId="9" hidden="1"/>
    <cellStyle name="Followed Hyperlink" xfId="942" builtinId="9" hidden="1"/>
    <cellStyle name="Followed Hyperlink" xfId="943" builtinId="9" hidden="1"/>
    <cellStyle name="Followed Hyperlink" xfId="944" builtinId="9" hidden="1"/>
    <cellStyle name="Followed Hyperlink" xfId="945" builtinId="9" hidden="1"/>
    <cellStyle name="Followed Hyperlink" xfId="946" builtinId="9" hidden="1"/>
    <cellStyle name="Followed Hyperlink" xfId="947" builtinId="9" hidden="1"/>
    <cellStyle name="Followed Hyperlink" xfId="948" builtinId="9" hidden="1"/>
    <cellStyle name="Followed Hyperlink" xfId="949" builtinId="9" hidden="1"/>
    <cellStyle name="Followed Hyperlink" xfId="950" builtinId="9" hidden="1"/>
    <cellStyle name="Followed Hyperlink" xfId="951" builtinId="9" hidden="1"/>
    <cellStyle name="Followed Hyperlink" xfId="952" builtinId="9" hidden="1"/>
    <cellStyle name="Followed Hyperlink" xfId="953" builtinId="9" hidden="1"/>
    <cellStyle name="Followed Hyperlink" xfId="954" builtinId="9" hidden="1"/>
    <cellStyle name="Followed Hyperlink" xfId="955" builtinId="9" hidden="1"/>
    <cellStyle name="Followed Hyperlink" xfId="956" builtinId="9" hidden="1"/>
    <cellStyle name="Followed Hyperlink" xfId="957" builtinId="9" hidden="1"/>
    <cellStyle name="Followed Hyperlink" xfId="958" builtinId="9" hidden="1"/>
    <cellStyle name="Followed Hyperlink" xfId="959" builtinId="9" hidden="1"/>
    <cellStyle name="Followed Hyperlink" xfId="960" builtinId="9" hidden="1"/>
    <cellStyle name="Followed Hyperlink" xfId="961" builtinId="9" hidden="1"/>
    <cellStyle name="Followed Hyperlink" xfId="962" builtinId="9" hidden="1"/>
    <cellStyle name="Followed Hyperlink" xfId="963" builtinId="9" hidden="1"/>
    <cellStyle name="Followed Hyperlink" xfId="964" builtinId="9" hidden="1"/>
    <cellStyle name="Followed Hyperlink" xfId="965" builtinId="9" hidden="1"/>
    <cellStyle name="Followed Hyperlink" xfId="966" builtinId="9" hidden="1"/>
    <cellStyle name="Followed Hyperlink" xfId="967" builtinId="9" hidden="1"/>
    <cellStyle name="Followed Hyperlink" xfId="968" builtinId="9" hidden="1"/>
    <cellStyle name="Followed Hyperlink" xfId="969" builtinId="9" hidden="1"/>
    <cellStyle name="Followed Hyperlink" xfId="970" builtinId="9" hidden="1"/>
    <cellStyle name="Followed Hyperlink" xfId="971" builtinId="9" hidden="1"/>
    <cellStyle name="Followed Hyperlink" xfId="972" builtinId="9" hidden="1"/>
    <cellStyle name="Followed Hyperlink" xfId="973" builtinId="9" hidden="1"/>
    <cellStyle name="Followed Hyperlink" xfId="974" builtinId="9" hidden="1"/>
    <cellStyle name="Followed Hyperlink" xfId="975" builtinId="9" hidden="1"/>
    <cellStyle name="Followed Hyperlink" xfId="976" builtinId="9" hidden="1"/>
    <cellStyle name="Followed Hyperlink" xfId="977" builtinId="9" hidden="1"/>
    <cellStyle name="Followed Hyperlink" xfId="978" builtinId="9" hidden="1"/>
    <cellStyle name="Followed Hyperlink" xfId="979" builtinId="9" hidden="1"/>
    <cellStyle name="Followed Hyperlink" xfId="980" builtinId="9" hidden="1"/>
    <cellStyle name="Followed Hyperlink" xfId="981" builtinId="9" hidden="1"/>
    <cellStyle name="Followed Hyperlink" xfId="982" builtinId="9" hidden="1"/>
    <cellStyle name="Followed Hyperlink" xfId="983" builtinId="9" hidden="1"/>
    <cellStyle name="Followed Hyperlink" xfId="984" builtinId="9" hidden="1"/>
    <cellStyle name="Followed Hyperlink" xfId="985" builtinId="9" hidden="1"/>
    <cellStyle name="Followed Hyperlink" xfId="986" builtinId="9" hidden="1"/>
    <cellStyle name="Followed Hyperlink" xfId="987" builtinId="9" hidden="1"/>
    <cellStyle name="Followed Hyperlink" xfId="988" builtinId="9" hidden="1"/>
    <cellStyle name="Followed Hyperlink" xfId="989" builtinId="9" hidden="1"/>
    <cellStyle name="Followed Hyperlink" xfId="990" builtinId="9" hidden="1"/>
    <cellStyle name="Followed Hyperlink" xfId="991" builtinId="9" hidden="1"/>
    <cellStyle name="Followed Hyperlink" xfId="992" builtinId="9" hidden="1"/>
    <cellStyle name="Followed Hyperlink" xfId="993" builtinId="9" hidden="1"/>
    <cellStyle name="Followed Hyperlink" xfId="994" builtinId="9" hidden="1"/>
    <cellStyle name="Followed Hyperlink" xfId="995" builtinId="9" hidden="1"/>
    <cellStyle name="Followed Hyperlink" xfId="996" builtinId="9" hidden="1"/>
    <cellStyle name="Followed Hyperlink" xfId="997" builtinId="9" hidden="1"/>
    <cellStyle name="Followed Hyperlink" xfId="998" builtinId="9" hidden="1"/>
    <cellStyle name="Followed Hyperlink" xfId="999" builtinId="9" hidden="1"/>
    <cellStyle name="Followed Hyperlink" xfId="1000" builtinId="9" hidden="1"/>
    <cellStyle name="Followed Hyperlink" xfId="1001" builtinId="9" hidden="1"/>
    <cellStyle name="Followed Hyperlink" xfId="1002" builtinId="9" hidden="1"/>
    <cellStyle name="Followed Hyperlink" xfId="1003" builtinId="9" hidden="1"/>
    <cellStyle name="Followed Hyperlink" xfId="1004" builtinId="9" hidden="1"/>
    <cellStyle name="Followed Hyperlink" xfId="1005" builtinId="9" hidden="1"/>
    <cellStyle name="Followed Hyperlink" xfId="1006" builtinId="9" hidden="1"/>
    <cellStyle name="Followed Hyperlink" xfId="1007" builtinId="9" hidden="1"/>
    <cellStyle name="Followed Hyperlink" xfId="1008" builtinId="9" hidden="1"/>
    <cellStyle name="Followed Hyperlink" xfId="1009" builtinId="9" hidden="1"/>
    <cellStyle name="Followed Hyperlink" xfId="1010" builtinId="9" hidden="1"/>
    <cellStyle name="Followed Hyperlink" xfId="1011" builtinId="9" hidden="1"/>
    <cellStyle name="Followed Hyperlink" xfId="1012" builtinId="9" hidden="1"/>
    <cellStyle name="Followed Hyperlink" xfId="1013" builtinId="9" hidden="1"/>
    <cellStyle name="Followed Hyperlink" xfId="1014" builtinId="9" hidden="1"/>
    <cellStyle name="Followed Hyperlink" xfId="1015" builtinId="9" hidden="1"/>
    <cellStyle name="Followed Hyperlink" xfId="1016" builtinId="9" hidden="1"/>
    <cellStyle name="Followed Hyperlink" xfId="1017" builtinId="9" hidden="1"/>
    <cellStyle name="Followed Hyperlink" xfId="1018" builtinId="9" hidden="1"/>
    <cellStyle name="Followed Hyperlink" xfId="1019" builtinId="9" hidden="1"/>
    <cellStyle name="Followed Hyperlink" xfId="1020" builtinId="9" hidden="1"/>
    <cellStyle name="Followed Hyperlink" xfId="1021" builtinId="9" hidden="1"/>
    <cellStyle name="Followed Hyperlink" xfId="1022" builtinId="9" hidden="1"/>
    <cellStyle name="Followed Hyperlink" xfId="1023" builtinId="9" hidden="1"/>
    <cellStyle name="Followed Hyperlink" xfId="1024" builtinId="9" hidden="1"/>
    <cellStyle name="Followed Hyperlink" xfId="1025" builtinId="9" hidden="1"/>
    <cellStyle name="Followed Hyperlink" xfId="1026" builtinId="9" hidden="1"/>
    <cellStyle name="Followed Hyperlink" xfId="1027" builtinId="9" hidden="1"/>
    <cellStyle name="Followed Hyperlink" xfId="1028" builtinId="9" hidden="1"/>
    <cellStyle name="Followed Hyperlink" xfId="1029" builtinId="9" hidden="1"/>
    <cellStyle name="Followed Hyperlink" xfId="1030" builtinId="9" hidden="1"/>
    <cellStyle name="Followed Hyperlink" xfId="1031" builtinId="9" hidden="1"/>
    <cellStyle name="Followed Hyperlink" xfId="1032" builtinId="9" hidden="1"/>
    <cellStyle name="Followed Hyperlink" xfId="1033" builtinId="9" hidden="1"/>
    <cellStyle name="Followed Hyperlink" xfId="1034" builtinId="9" hidden="1"/>
    <cellStyle name="Followed Hyperlink" xfId="1035" builtinId="9" hidden="1"/>
    <cellStyle name="Followed Hyperlink" xfId="1036" builtinId="9" hidden="1"/>
    <cellStyle name="Followed Hyperlink" xfId="1037" builtinId="9" hidden="1"/>
    <cellStyle name="Followed Hyperlink" xfId="1038" builtinId="9" hidden="1"/>
    <cellStyle name="Followed Hyperlink" xfId="1039" builtinId="9" hidden="1"/>
    <cellStyle name="Followed Hyperlink" xfId="1040" builtinId="9" hidden="1"/>
    <cellStyle name="Followed Hyperlink" xfId="1041" builtinId="9" hidden="1"/>
    <cellStyle name="Followed Hyperlink" xfId="1042" builtinId="9" hidden="1"/>
    <cellStyle name="Followed Hyperlink" xfId="1043" builtinId="9" hidden="1"/>
    <cellStyle name="Followed Hyperlink" xfId="1044" builtinId="9" hidden="1"/>
    <cellStyle name="Followed Hyperlink" xfId="1045" builtinId="9" hidden="1"/>
    <cellStyle name="Followed Hyperlink" xfId="1046" builtinId="9" hidden="1"/>
    <cellStyle name="Followed Hyperlink" xfId="1047" builtinId="9" hidden="1"/>
    <cellStyle name="Followed Hyperlink" xfId="1048" builtinId="9" hidden="1"/>
    <cellStyle name="Followed Hyperlink" xfId="1049" builtinId="9" hidden="1"/>
    <cellStyle name="Followed Hyperlink" xfId="1050" builtinId="9" hidden="1"/>
    <cellStyle name="Followed Hyperlink" xfId="1051" builtinId="9" hidden="1"/>
    <cellStyle name="Followed Hyperlink" xfId="1052" builtinId="9" hidden="1"/>
    <cellStyle name="Followed Hyperlink" xfId="1053" builtinId="9" hidden="1"/>
    <cellStyle name="Followed Hyperlink" xfId="1054" builtinId="9" hidden="1"/>
    <cellStyle name="Followed Hyperlink" xfId="1055" builtinId="9" hidden="1"/>
    <cellStyle name="Followed Hyperlink" xfId="1056" builtinId="9" hidden="1"/>
    <cellStyle name="Followed Hyperlink" xfId="1057" builtinId="9" hidden="1"/>
    <cellStyle name="Followed Hyperlink" xfId="1058" builtinId="9" hidden="1"/>
    <cellStyle name="Followed Hyperlink" xfId="1059" builtinId="9" hidden="1"/>
    <cellStyle name="Followed Hyperlink" xfId="1060" builtinId="9" hidden="1"/>
    <cellStyle name="Followed Hyperlink" xfId="1061" builtinId="9" hidden="1"/>
    <cellStyle name="Followed Hyperlink" xfId="1062" builtinId="9" hidden="1"/>
    <cellStyle name="Followed Hyperlink" xfId="1063" builtinId="9" hidden="1"/>
    <cellStyle name="Followed Hyperlink" xfId="1064" builtinId="9" hidden="1"/>
    <cellStyle name="Followed Hyperlink" xfId="1065" builtinId="9" hidden="1"/>
    <cellStyle name="Followed Hyperlink" xfId="1066" builtinId="9" hidden="1"/>
    <cellStyle name="Followed Hyperlink" xfId="1067" builtinId="9" hidden="1"/>
    <cellStyle name="Followed Hyperlink" xfId="1068" builtinId="9" hidden="1"/>
    <cellStyle name="Followed Hyperlink" xfId="1069" builtinId="9" hidden="1"/>
    <cellStyle name="Followed Hyperlink" xfId="1070" builtinId="9" hidden="1"/>
    <cellStyle name="Followed Hyperlink" xfId="1071" builtinId="9" hidden="1"/>
    <cellStyle name="Followed Hyperlink" xfId="1072" builtinId="9" hidden="1"/>
    <cellStyle name="Followed Hyperlink" xfId="1073" builtinId="9" hidden="1"/>
    <cellStyle name="Followed Hyperlink" xfId="1074" builtinId="9" hidden="1"/>
    <cellStyle name="Followed Hyperlink" xfId="1075" builtinId="9" hidden="1"/>
    <cellStyle name="Followed Hyperlink" xfId="1076" builtinId="9" hidden="1"/>
    <cellStyle name="Followed Hyperlink" xfId="1077" builtinId="9" hidden="1"/>
    <cellStyle name="Followed Hyperlink" xfId="1078" builtinId="9" hidden="1"/>
    <cellStyle name="Followed Hyperlink" xfId="1079" builtinId="9" hidden="1"/>
    <cellStyle name="Followed Hyperlink" xfId="1080" builtinId="9" hidden="1"/>
    <cellStyle name="Followed Hyperlink" xfId="1081" builtinId="9" hidden="1"/>
    <cellStyle name="Followed Hyperlink" xfId="1082" builtinId="9" hidden="1"/>
    <cellStyle name="Followed Hyperlink" xfId="1083" builtinId="9" hidden="1"/>
    <cellStyle name="Followed Hyperlink" xfId="1084" builtinId="9" hidden="1"/>
    <cellStyle name="Followed Hyperlink" xfId="1085" builtinId="9" hidden="1"/>
    <cellStyle name="Followed Hyperlink" xfId="1086" builtinId="9" hidden="1"/>
    <cellStyle name="Followed Hyperlink" xfId="1087" builtinId="9" hidden="1"/>
    <cellStyle name="Followed Hyperlink" xfId="1088" builtinId="9" hidden="1"/>
    <cellStyle name="Followed Hyperlink" xfId="1089" builtinId="9" hidden="1"/>
    <cellStyle name="Followed Hyperlink" xfId="1090" builtinId="9" hidden="1"/>
    <cellStyle name="Followed Hyperlink" xfId="1091" builtinId="9" hidden="1"/>
    <cellStyle name="Followed Hyperlink" xfId="1092" builtinId="9" hidden="1"/>
    <cellStyle name="Followed Hyperlink" xfId="1093" builtinId="9" hidden="1"/>
    <cellStyle name="Followed Hyperlink" xfId="1094" builtinId="9" hidden="1"/>
    <cellStyle name="Followed Hyperlink" xfId="1095" builtinId="9" hidden="1"/>
    <cellStyle name="Followed Hyperlink" xfId="1096" builtinId="9" hidden="1"/>
    <cellStyle name="Followed Hyperlink" xfId="1097" builtinId="9" hidden="1"/>
    <cellStyle name="Followed Hyperlink" xfId="1098" builtinId="9" hidden="1"/>
    <cellStyle name="Followed Hyperlink" xfId="1099" builtinId="9" hidden="1"/>
    <cellStyle name="Followed Hyperlink" xfId="1100" builtinId="9" hidden="1"/>
    <cellStyle name="Followed Hyperlink" xfId="1101" builtinId="9" hidden="1"/>
    <cellStyle name="Followed Hyperlink" xfId="1102" builtinId="9" hidden="1"/>
    <cellStyle name="Followed Hyperlink" xfId="1103" builtinId="9" hidden="1"/>
    <cellStyle name="Followed Hyperlink" xfId="1104" builtinId="9" hidden="1"/>
    <cellStyle name="Followed Hyperlink" xfId="1105" builtinId="9" hidden="1"/>
    <cellStyle name="Followed Hyperlink" xfId="1106" builtinId="9" hidden="1"/>
    <cellStyle name="Followed Hyperlink" xfId="1107" builtinId="9" hidden="1"/>
    <cellStyle name="Followed Hyperlink" xfId="1108" builtinId="9" hidden="1"/>
    <cellStyle name="Followed Hyperlink" xfId="1109" builtinId="9" hidden="1"/>
    <cellStyle name="Followed Hyperlink" xfId="1110" builtinId="9" hidden="1"/>
    <cellStyle name="Followed Hyperlink" xfId="1111" builtinId="9" hidden="1"/>
    <cellStyle name="Followed Hyperlink" xfId="1112" builtinId="9" hidden="1"/>
    <cellStyle name="Followed Hyperlink" xfId="1113" builtinId="9" hidden="1"/>
    <cellStyle name="Followed Hyperlink" xfId="1114" builtinId="9" hidden="1"/>
    <cellStyle name="Followed Hyperlink" xfId="1115" builtinId="9" hidden="1"/>
    <cellStyle name="Followed Hyperlink" xfId="1116" builtinId="9" hidden="1"/>
    <cellStyle name="Followed Hyperlink" xfId="1117" builtinId="9" hidden="1"/>
    <cellStyle name="Followed Hyperlink" xfId="1119" builtinId="9" hidden="1"/>
    <cellStyle name="Followed Hyperlink" xfId="1121" builtinId="9" hidden="1"/>
    <cellStyle name="Followed Hyperlink" xfId="1123" builtinId="9" hidden="1"/>
    <cellStyle name="Followed Hyperlink" xfId="1125" builtinId="9" hidden="1"/>
    <cellStyle name="Followed Hyperlink" xfId="1127" builtinId="9" hidden="1"/>
    <cellStyle name="Followed Hyperlink" xfId="1129" builtinId="9" hidden="1"/>
    <cellStyle name="Followed Hyperlink" xfId="1131" builtinId="9" hidden="1"/>
    <cellStyle name="Followed Hyperlink" xfId="1133" builtinId="9" hidden="1"/>
    <cellStyle name="Followed Hyperlink" xfId="1135" builtinId="9" hidden="1"/>
    <cellStyle name="Followed Hyperlink" xfId="1137" builtinId="9" hidden="1"/>
    <cellStyle name="Followed Hyperlink" xfId="1139" builtinId="9" hidden="1"/>
    <cellStyle name="Followed Hyperlink" xfId="1141" builtinId="9" hidden="1"/>
    <cellStyle name="Followed Hyperlink" xfId="1143" builtinId="9" hidden="1"/>
    <cellStyle name="Followed Hyperlink" xfId="1145" builtinId="9" hidden="1"/>
    <cellStyle name="Followed Hyperlink" xfId="1147" builtinId="9" hidden="1"/>
    <cellStyle name="Followed Hyperlink" xfId="1149" builtinId="9" hidden="1"/>
    <cellStyle name="Followed Hyperlink" xfId="1151" builtinId="9" hidden="1"/>
    <cellStyle name="Followed Hyperlink" xfId="1153" builtinId="9" hidden="1"/>
    <cellStyle name="Followed Hyperlink" xfId="1155" builtinId="9" hidden="1"/>
    <cellStyle name="Followed Hyperlink" xfId="1157" builtinId="9" hidden="1"/>
    <cellStyle name="Followed Hyperlink" xfId="1159" builtinId="9" hidden="1"/>
    <cellStyle name="Followed Hyperlink" xfId="1161" builtinId="9" hidden="1"/>
    <cellStyle name="Followed Hyperlink" xfId="1163" builtinId="9" hidden="1"/>
    <cellStyle name="Followed Hyperlink" xfId="1165" builtinId="9" hidden="1"/>
    <cellStyle name="Followed Hyperlink" xfId="1167" builtinId="9" hidden="1"/>
    <cellStyle name="Followed Hyperlink" xfId="1169" builtinId="9" hidden="1"/>
    <cellStyle name="Followed Hyperlink" xfId="1171" builtinId="9" hidden="1"/>
    <cellStyle name="Followed Hyperlink" xfId="1173" builtinId="9" hidden="1"/>
    <cellStyle name="Followed Hyperlink" xfId="1175" builtinId="9" hidden="1"/>
    <cellStyle name="Followed Hyperlink" xfId="1177" builtinId="9" hidden="1"/>
    <cellStyle name="Followed Hyperlink" xfId="1179" builtinId="9" hidden="1"/>
    <cellStyle name="Followed Hyperlink" xfId="1181" builtinId="9" hidden="1"/>
    <cellStyle name="Followed Hyperlink" xfId="1183" builtinId="9" hidden="1"/>
    <cellStyle name="Followed Hyperlink" xfId="1185" builtinId="9" hidden="1"/>
    <cellStyle name="Followed Hyperlink" xfId="1187" builtinId="9" hidden="1"/>
    <cellStyle name="Followed Hyperlink" xfId="1189" builtinId="9" hidden="1"/>
    <cellStyle name="Followed Hyperlink" xfId="1191" builtinId="9" hidden="1"/>
    <cellStyle name="Followed Hyperlink" xfId="1193" builtinId="9" hidden="1"/>
    <cellStyle name="Followed Hyperlink" xfId="1195" builtinId="9" hidden="1"/>
    <cellStyle name="Followed Hyperlink" xfId="1197" builtinId="9" hidden="1"/>
    <cellStyle name="Followed Hyperlink" xfId="1199" builtinId="9" hidden="1"/>
    <cellStyle name="Followed Hyperlink" xfId="1201" builtinId="9" hidden="1"/>
    <cellStyle name="Followed Hyperlink" xfId="1203" builtinId="9" hidden="1"/>
    <cellStyle name="Followed Hyperlink" xfId="1205" builtinId="9" hidden="1"/>
    <cellStyle name="Followed Hyperlink" xfId="1207" builtinId="9" hidden="1"/>
    <cellStyle name="Followed Hyperlink" xfId="1209" builtinId="9" hidden="1"/>
    <cellStyle name="Followed Hyperlink" xfId="1211" builtinId="9" hidden="1"/>
    <cellStyle name="Followed Hyperlink" xfId="1213" builtinId="9" hidden="1"/>
    <cellStyle name="Followed Hyperlink" xfId="1215" builtinId="9" hidden="1"/>
    <cellStyle name="Followed Hyperlink" xfId="1217" builtinId="9" hidden="1"/>
    <cellStyle name="Followed Hyperlink" xfId="1219" builtinId="9" hidden="1"/>
    <cellStyle name="Followed Hyperlink" xfId="1221" builtinId="9" hidden="1"/>
    <cellStyle name="Followed Hyperlink" xfId="1223" builtinId="9" hidden="1"/>
    <cellStyle name="Followed Hyperlink" xfId="1225" builtinId="9" hidden="1"/>
    <cellStyle name="Followed Hyperlink" xfId="1227" builtinId="9" hidden="1"/>
    <cellStyle name="Followed Hyperlink" xfId="1229" builtinId="9" hidden="1"/>
    <cellStyle name="Followed Hyperlink" xfId="1231" builtinId="9" hidden="1"/>
    <cellStyle name="Followed Hyperlink" xfId="1233" builtinId="9" hidden="1"/>
    <cellStyle name="Followed Hyperlink" xfId="1235" builtinId="9" hidden="1"/>
    <cellStyle name="Followed Hyperlink" xfId="1237" builtinId="9" hidden="1"/>
    <cellStyle name="Followed Hyperlink" xfId="1239" builtinId="9" hidden="1"/>
    <cellStyle name="Followed Hyperlink" xfId="1241" builtinId="9" hidden="1"/>
    <cellStyle name="Followed Hyperlink" xfId="1243" builtinId="9" hidden="1"/>
    <cellStyle name="Followed Hyperlink" xfId="1245" builtinId="9" hidden="1"/>
    <cellStyle name="Followed Hyperlink" xfId="1247" builtinId="9" hidden="1"/>
    <cellStyle name="Followed Hyperlink" xfId="1249" builtinId="9" hidden="1"/>
    <cellStyle name="Followed Hyperlink" xfId="1251" builtinId="9" hidden="1"/>
    <cellStyle name="Followed Hyperlink" xfId="1253" builtinId="9" hidden="1"/>
    <cellStyle name="Followed Hyperlink" xfId="1255" builtinId="9" hidden="1"/>
    <cellStyle name="Followed Hyperlink" xfId="1257" builtinId="9" hidden="1"/>
    <cellStyle name="Followed Hyperlink" xfId="1259" builtinId="9" hidden="1"/>
    <cellStyle name="Followed Hyperlink" xfId="1261" builtinId="9" hidden="1"/>
    <cellStyle name="Followed Hyperlink" xfId="1263" builtinId="9" hidden="1"/>
    <cellStyle name="Followed Hyperlink" xfId="1265" builtinId="9" hidden="1"/>
    <cellStyle name="Followed Hyperlink" xfId="1267" builtinId="9" hidden="1"/>
    <cellStyle name="Followed Hyperlink" xfId="1269" builtinId="9" hidden="1"/>
    <cellStyle name="Followed Hyperlink" xfId="1271" builtinId="9" hidden="1"/>
    <cellStyle name="Followed Hyperlink" xfId="1273" builtinId="9" hidden="1"/>
    <cellStyle name="Followed Hyperlink" xfId="1275" builtinId="9" hidden="1"/>
    <cellStyle name="Followed Hyperlink" xfId="1277" builtinId="9" hidden="1"/>
    <cellStyle name="Followed Hyperlink" xfId="1279" builtinId="9" hidden="1"/>
    <cellStyle name="Followed Hyperlink" xfId="1281" builtinId="9" hidden="1"/>
    <cellStyle name="Followed Hyperlink" xfId="1283" builtinId="9" hidden="1"/>
    <cellStyle name="Followed Hyperlink" xfId="1285" builtinId="9" hidden="1"/>
    <cellStyle name="Followed Hyperlink" xfId="1287" builtinId="9" hidden="1"/>
    <cellStyle name="Followed Hyperlink" xfId="1289" builtinId="9" hidden="1"/>
    <cellStyle name="Followed Hyperlink" xfId="1291" builtinId="9" hidden="1"/>
    <cellStyle name="Followed Hyperlink" xfId="1293" builtinId="9" hidden="1"/>
    <cellStyle name="Followed Hyperlink" xfId="1295" builtinId="9" hidden="1"/>
    <cellStyle name="Followed Hyperlink" xfId="1297" builtinId="9" hidden="1"/>
    <cellStyle name="Followed Hyperlink" xfId="1299" builtinId="9" hidden="1"/>
    <cellStyle name="Followed Hyperlink" xfId="1301" builtinId="9" hidden="1"/>
    <cellStyle name="Followed Hyperlink" xfId="1303" builtinId="9" hidden="1"/>
    <cellStyle name="Followed Hyperlink" xfId="1305" builtinId="9" hidden="1"/>
    <cellStyle name="Followed Hyperlink" xfId="1307" builtinId="9" hidden="1"/>
    <cellStyle name="Followed Hyperlink" xfId="1309" builtinId="9" hidden="1"/>
    <cellStyle name="Followed Hyperlink" xfId="1311" builtinId="9" hidden="1"/>
    <cellStyle name="Followed Hyperlink" xfId="1313" builtinId="9" hidden="1"/>
    <cellStyle name="Followed Hyperlink" xfId="1315" builtinId="9" hidden="1"/>
    <cellStyle name="Followed Hyperlink" xfId="1317" builtinId="9" hidden="1"/>
    <cellStyle name="Followed Hyperlink" xfId="1319" builtinId="9" hidden="1"/>
    <cellStyle name="Followed Hyperlink" xfId="1321" builtinId="9" hidden="1"/>
    <cellStyle name="Followed Hyperlink" xfId="1323" builtinId="9" hidden="1"/>
    <cellStyle name="Followed Hyperlink" xfId="1325" builtinId="9" hidden="1"/>
    <cellStyle name="Followed Hyperlink" xfId="1327" builtinId="9" hidden="1"/>
    <cellStyle name="Followed Hyperlink" xfId="1329" builtinId="9" hidden="1"/>
    <cellStyle name="Followed Hyperlink" xfId="1331" builtinId="9" hidden="1"/>
    <cellStyle name="Followed Hyperlink" xfId="1333" builtinId="9" hidden="1"/>
    <cellStyle name="Followed Hyperlink" xfId="1335" builtinId="9" hidden="1"/>
    <cellStyle name="Followed Hyperlink" xfId="1337" builtinId="9" hidden="1"/>
    <cellStyle name="Followed Hyperlink" xfId="1339" builtinId="9" hidden="1"/>
    <cellStyle name="Followed Hyperlink" xfId="1341" builtinId="9" hidden="1"/>
    <cellStyle name="Followed Hyperlink" xfId="1343" builtinId="9" hidden="1"/>
    <cellStyle name="Followed Hyperlink" xfId="1345" builtinId="9" hidden="1"/>
    <cellStyle name="Followed Hyperlink" xfId="1347" builtinId="9" hidden="1"/>
    <cellStyle name="Followed Hyperlink" xfId="1349" builtinId="9" hidden="1"/>
    <cellStyle name="Followed Hyperlink" xfId="1351" builtinId="9" hidden="1"/>
    <cellStyle name="Followed Hyperlink" xfId="1353" builtinId="9" hidden="1"/>
    <cellStyle name="Followed Hyperlink" xfId="1355" builtinId="9" hidden="1"/>
    <cellStyle name="Followed Hyperlink" xfId="1357" builtinId="9" hidden="1"/>
    <cellStyle name="Followed Hyperlink" xfId="1359" builtinId="9" hidden="1"/>
    <cellStyle name="Followed Hyperlink" xfId="1361" builtinId="9" hidden="1"/>
    <cellStyle name="Followed Hyperlink" xfId="1363" builtinId="9" hidden="1"/>
    <cellStyle name="Followed Hyperlink" xfId="1365" builtinId="9" hidden="1"/>
    <cellStyle name="Followed Hyperlink" xfId="1367" builtinId="9" hidden="1"/>
    <cellStyle name="Followed Hyperlink" xfId="1369" builtinId="9" hidden="1"/>
    <cellStyle name="Followed Hyperlink" xfId="1371" builtinId="9" hidden="1"/>
    <cellStyle name="Followed Hyperlink" xfId="1373" builtinId="9" hidden="1"/>
    <cellStyle name="Followed Hyperlink" xfId="1375" builtinId="9" hidden="1"/>
    <cellStyle name="Followed Hyperlink" xfId="1377" builtinId="9" hidden="1"/>
    <cellStyle name="Followed Hyperlink" xfId="1379" builtinId="9" hidden="1"/>
    <cellStyle name="Followed Hyperlink" xfId="1381" builtinId="9" hidden="1"/>
    <cellStyle name="Followed Hyperlink" xfId="1383" builtinId="9" hidden="1"/>
    <cellStyle name="Followed Hyperlink" xfId="1385" builtinId="9" hidden="1"/>
    <cellStyle name="Followed Hyperlink" xfId="1387" builtinId="9" hidden="1"/>
    <cellStyle name="Followed Hyperlink" xfId="1389" builtinId="9" hidden="1"/>
    <cellStyle name="Followed Hyperlink" xfId="1391" builtinId="9" hidden="1"/>
    <cellStyle name="Followed Hyperlink" xfId="1393" builtinId="9" hidden="1"/>
    <cellStyle name="Followed Hyperlink" xfId="1395" builtinId="9" hidden="1"/>
    <cellStyle name="Followed Hyperlink" xfId="1397" builtinId="9" hidden="1"/>
    <cellStyle name="Followed Hyperlink" xfId="1399" builtinId="9" hidden="1"/>
    <cellStyle name="Followed Hyperlink" xfId="1401" builtinId="9" hidden="1"/>
    <cellStyle name="Followed Hyperlink" xfId="1403" builtinId="9" hidden="1"/>
    <cellStyle name="Followed Hyperlink" xfId="1405" builtinId="9" hidden="1"/>
    <cellStyle name="Followed Hyperlink" xfId="1407" builtinId="9" hidden="1"/>
    <cellStyle name="Followed Hyperlink" xfId="1409" builtinId="9" hidden="1"/>
    <cellStyle name="Followed Hyperlink" xfId="1411" builtinId="9" hidden="1"/>
    <cellStyle name="Followed Hyperlink" xfId="1413" builtinId="9" hidden="1"/>
    <cellStyle name="Followed Hyperlink" xfId="1415" builtinId="9" hidden="1"/>
    <cellStyle name="Followed Hyperlink" xfId="1417" builtinId="9" hidden="1"/>
    <cellStyle name="Followed Hyperlink" xfId="1419" builtinId="9" hidden="1"/>
    <cellStyle name="Followed Hyperlink" xfId="1421" builtinId="9" hidden="1"/>
    <cellStyle name="Followed Hyperlink" xfId="1423" builtinId="9" hidden="1"/>
    <cellStyle name="Followed Hyperlink" xfId="1425" builtinId="9" hidden="1"/>
    <cellStyle name="Followed Hyperlink" xfId="1427" builtinId="9" hidden="1"/>
    <cellStyle name="Followed Hyperlink" xfId="1429" builtinId="9" hidden="1"/>
    <cellStyle name="Followed Hyperlink" xfId="1431" builtinId="9" hidden="1"/>
    <cellStyle name="Followed Hyperlink" xfId="1433" builtinId="9" hidden="1"/>
    <cellStyle name="Followed Hyperlink" xfId="1435" builtinId="9" hidden="1"/>
    <cellStyle name="Followed Hyperlink" xfId="1437" builtinId="9" hidden="1"/>
    <cellStyle name="Followed Hyperlink" xfId="1439" builtinId="9" hidden="1"/>
    <cellStyle name="Followed Hyperlink" xfId="1441" builtinId="9" hidden="1"/>
    <cellStyle name="Followed Hyperlink" xfId="1443" builtinId="9" hidden="1"/>
    <cellStyle name="Followed Hyperlink" xfId="1445" builtinId="9" hidden="1"/>
    <cellStyle name="Followed Hyperlink" xfId="1447" builtinId="9" hidden="1"/>
    <cellStyle name="Followed Hyperlink" xfId="1449" builtinId="9" hidden="1"/>
    <cellStyle name="Followed Hyperlink" xfId="1451" builtinId="9" hidden="1"/>
    <cellStyle name="Followed Hyperlink" xfId="1453" builtinId="9" hidden="1"/>
    <cellStyle name="Followed Hyperlink" xfId="1455" builtinId="9" hidden="1"/>
    <cellStyle name="Followed Hyperlink" xfId="1457" builtinId="9" hidden="1"/>
    <cellStyle name="Followed Hyperlink" xfId="1459" builtinId="9" hidden="1"/>
    <cellStyle name="Followed Hyperlink" xfId="1461" builtinId="9" hidden="1"/>
    <cellStyle name="Followed Hyperlink" xfId="1463" builtinId="9" hidden="1"/>
    <cellStyle name="Followed Hyperlink" xfId="1465" builtinId="9" hidden="1"/>
    <cellStyle name="Followed Hyperlink" xfId="1467" builtinId="9" hidden="1"/>
    <cellStyle name="Followed Hyperlink" xfId="1469" builtinId="9" hidden="1"/>
    <cellStyle name="Followed Hyperlink" xfId="1471" builtinId="9" hidden="1"/>
    <cellStyle name="Followed Hyperlink" xfId="1473" builtinId="9" hidden="1"/>
    <cellStyle name="Followed Hyperlink" xfId="1475" builtinId="9" hidden="1"/>
    <cellStyle name="Followed Hyperlink" xfId="1477" builtinId="9" hidden="1"/>
    <cellStyle name="Followed Hyperlink" xfId="1479" builtinId="9" hidden="1"/>
    <cellStyle name="Followed Hyperlink" xfId="1481" builtinId="9" hidden="1"/>
    <cellStyle name="Followed Hyperlink" xfId="1483" builtinId="9" hidden="1"/>
    <cellStyle name="Followed Hyperlink" xfId="1485" builtinId="9" hidden="1"/>
    <cellStyle name="Followed Hyperlink" xfId="1487" builtinId="9" hidden="1"/>
    <cellStyle name="Followed Hyperlink" xfId="1489" builtinId="9" hidden="1"/>
    <cellStyle name="Followed Hyperlink" xfId="1491" builtinId="9" hidden="1"/>
    <cellStyle name="Followed Hyperlink" xfId="1493" builtinId="9" hidden="1"/>
    <cellStyle name="Followed Hyperlink" xfId="1495" builtinId="9" hidden="1"/>
    <cellStyle name="Followed Hyperlink" xfId="1497" builtinId="9" hidden="1"/>
    <cellStyle name="Followed Hyperlink" xfId="1499" builtinId="9" hidden="1"/>
    <cellStyle name="Followed Hyperlink" xfId="1501" builtinId="9" hidden="1"/>
    <cellStyle name="Followed Hyperlink" xfId="1503" builtinId="9" hidden="1"/>
    <cellStyle name="Followed Hyperlink" xfId="1505" builtinId="9" hidden="1"/>
    <cellStyle name="Followed Hyperlink" xfId="1507" builtinId="9" hidden="1"/>
    <cellStyle name="Followed Hyperlink" xfId="1509" builtinId="9" hidden="1"/>
    <cellStyle name="Followed Hyperlink" xfId="1511" builtinId="9" hidden="1"/>
    <cellStyle name="Followed Hyperlink" xfId="1513" builtinId="9" hidden="1"/>
    <cellStyle name="Followed Hyperlink" xfId="1515" builtinId="9" hidden="1"/>
    <cellStyle name="Followed Hyperlink" xfId="1517" builtinId="9" hidden="1"/>
    <cellStyle name="Followed Hyperlink" xfId="1519" builtinId="9" hidden="1"/>
    <cellStyle name="Followed Hyperlink" xfId="1521" builtinId="9" hidden="1"/>
    <cellStyle name="Followed Hyperlink" xfId="1523" builtinId="9" hidden="1"/>
    <cellStyle name="Followed Hyperlink" xfId="1525" builtinId="9" hidden="1"/>
    <cellStyle name="Followed Hyperlink" xfId="1527" builtinId="9" hidden="1"/>
    <cellStyle name="Followed Hyperlink" xfId="1529" builtinId="9" hidden="1"/>
    <cellStyle name="Followed Hyperlink" xfId="1531" builtinId="9" hidden="1"/>
    <cellStyle name="Followed Hyperlink" xfId="1533" builtinId="9" hidden="1"/>
    <cellStyle name="Followed Hyperlink" xfId="1535" builtinId="9" hidden="1"/>
    <cellStyle name="Followed Hyperlink" xfId="1537" builtinId="9" hidden="1"/>
    <cellStyle name="Followed Hyperlink" xfId="1539" builtinId="9" hidden="1"/>
    <cellStyle name="Followed Hyperlink" xfId="1541" builtinId="9" hidden="1"/>
    <cellStyle name="Followed Hyperlink" xfId="1543" builtinId="9" hidden="1"/>
    <cellStyle name="Followed Hyperlink" xfId="1545" builtinId="9" hidden="1"/>
    <cellStyle name="Followed Hyperlink" xfId="1547" builtinId="9" hidden="1"/>
    <cellStyle name="Followed Hyperlink" xfId="1549" builtinId="9" hidden="1"/>
    <cellStyle name="Followed Hyperlink" xfId="1551" builtinId="9" hidden="1"/>
    <cellStyle name="Followed Hyperlink" xfId="1553" builtinId="9" hidden="1"/>
    <cellStyle name="Followed Hyperlink" xfId="1555" builtinId="9" hidden="1"/>
    <cellStyle name="Followed Hyperlink" xfId="1557" builtinId="9" hidden="1"/>
    <cellStyle name="Followed Hyperlink" xfId="1559" builtinId="9" hidden="1"/>
    <cellStyle name="Followed Hyperlink" xfId="1561" builtinId="9" hidden="1"/>
    <cellStyle name="Followed Hyperlink" xfId="1563" builtinId="9" hidden="1"/>
    <cellStyle name="Followed Hyperlink" xfId="1565" builtinId="9" hidden="1"/>
    <cellStyle name="Followed Hyperlink" xfId="1567" builtinId="9" hidden="1"/>
    <cellStyle name="Followed Hyperlink" xfId="1569" builtinId="9" hidden="1"/>
    <cellStyle name="Followed Hyperlink" xfId="1571" builtinId="9" hidden="1"/>
    <cellStyle name="Followed Hyperlink" xfId="1573" builtinId="9" hidden="1"/>
    <cellStyle name="Followed Hyperlink" xfId="1575" builtinId="9" hidden="1"/>
    <cellStyle name="Followed Hyperlink" xfId="1577" builtinId="9" hidden="1"/>
    <cellStyle name="Followed Hyperlink" xfId="1579" builtinId="9" hidden="1"/>
    <cellStyle name="Followed Hyperlink" xfId="1581" builtinId="9" hidden="1"/>
    <cellStyle name="Followed Hyperlink" xfId="1583" builtinId="9" hidden="1"/>
    <cellStyle name="Followed Hyperlink" xfId="1585" builtinId="9" hidden="1"/>
    <cellStyle name="Followed Hyperlink" xfId="1587" builtinId="9" hidden="1"/>
    <cellStyle name="Followed Hyperlink" xfId="1589" builtinId="9" hidden="1"/>
    <cellStyle name="Followed Hyperlink" xfId="1591" builtinId="9" hidden="1"/>
    <cellStyle name="Followed Hyperlink" xfId="1593" builtinId="9" hidden="1"/>
    <cellStyle name="Followed Hyperlink" xfId="1595" builtinId="9" hidden="1"/>
    <cellStyle name="Followed Hyperlink" xfId="1597" builtinId="9" hidden="1"/>
    <cellStyle name="Followed Hyperlink" xfId="1599" builtinId="9" hidden="1"/>
    <cellStyle name="Followed Hyperlink" xfId="1601" builtinId="9" hidden="1"/>
    <cellStyle name="Followed Hyperlink" xfId="1603" builtinId="9" hidden="1"/>
    <cellStyle name="Followed Hyperlink" xfId="1605" builtinId="9" hidden="1"/>
    <cellStyle name="Followed Hyperlink" xfId="1607" builtinId="9" hidden="1"/>
    <cellStyle name="Followed Hyperlink" xfId="1609" builtinId="9" hidden="1"/>
    <cellStyle name="Followed Hyperlink" xfId="1611" builtinId="9" hidden="1"/>
    <cellStyle name="Followed Hyperlink" xfId="1613" builtinId="9" hidden="1"/>
    <cellStyle name="Followed Hyperlink" xfId="1615" builtinId="9" hidden="1"/>
    <cellStyle name="Followed Hyperlink" xfId="1617" builtinId="9" hidden="1"/>
    <cellStyle name="Followed Hyperlink" xfId="1619" builtinId="9" hidden="1"/>
    <cellStyle name="Followed Hyperlink" xfId="1621" builtinId="9" hidden="1"/>
    <cellStyle name="Followed Hyperlink" xfId="1623" builtinId="9" hidden="1"/>
    <cellStyle name="Followed Hyperlink" xfId="1625" builtinId="9" hidden="1"/>
    <cellStyle name="Followed Hyperlink" xfId="1627" builtinId="9" hidden="1"/>
    <cellStyle name="Followed Hyperlink" xfId="1629" builtinId="9" hidden="1"/>
    <cellStyle name="Followed Hyperlink" xfId="1631" builtinId="9" hidden="1"/>
    <cellStyle name="Followed Hyperlink" xfId="1633" builtinId="9" hidden="1"/>
    <cellStyle name="Followed Hyperlink" xfId="1635" builtinId="9" hidden="1"/>
    <cellStyle name="Followed Hyperlink" xfId="1637" builtinId="9" hidden="1"/>
    <cellStyle name="Followed Hyperlink" xfId="1639" builtinId="9" hidden="1"/>
    <cellStyle name="Followed Hyperlink" xfId="1641" builtinId="9" hidden="1"/>
    <cellStyle name="Followed Hyperlink" xfId="1643" builtinId="9" hidden="1"/>
    <cellStyle name="Followed Hyperlink" xfId="1645" builtinId="9" hidden="1"/>
    <cellStyle name="Followed Hyperlink" xfId="1647" builtinId="9" hidden="1"/>
    <cellStyle name="Followed Hyperlink" xfId="1649" builtinId="9" hidden="1"/>
    <cellStyle name="Followed Hyperlink" xfId="1651" builtinId="9" hidden="1"/>
    <cellStyle name="Followed Hyperlink" xfId="1653" builtinId="9" hidden="1"/>
    <cellStyle name="Followed Hyperlink" xfId="1655" builtinId="9" hidden="1"/>
    <cellStyle name="Followed Hyperlink" xfId="1657" builtinId="9" hidden="1"/>
    <cellStyle name="Followed Hyperlink" xfId="1659" builtinId="9" hidden="1"/>
    <cellStyle name="Followed Hyperlink" xfId="1661" builtinId="9" hidden="1"/>
    <cellStyle name="Followed Hyperlink" xfId="1663" builtinId="9" hidden="1"/>
    <cellStyle name="Followed Hyperlink" xfId="1665" builtinId="9" hidden="1"/>
    <cellStyle name="Followed Hyperlink" xfId="1667" builtinId="9" hidden="1"/>
    <cellStyle name="Followed Hyperlink" xfId="1669" builtinId="9" hidden="1"/>
    <cellStyle name="Followed Hyperlink" xfId="1671" builtinId="9" hidden="1"/>
    <cellStyle name="Followed Hyperlink" xfId="1673" builtinId="9" hidden="1"/>
    <cellStyle name="Followed Hyperlink" xfId="1675" builtinId="9" hidden="1"/>
    <cellStyle name="Followed Hyperlink" xfId="1677" builtinId="9" hidden="1"/>
    <cellStyle name="Followed Hyperlink" xfId="1679" builtinId="9" hidden="1"/>
    <cellStyle name="Followed Hyperlink" xfId="1681" builtinId="9" hidden="1"/>
    <cellStyle name="Followed Hyperlink" xfId="1683" builtinId="9" hidden="1"/>
    <cellStyle name="Followed Hyperlink" xfId="1685" builtinId="9" hidden="1"/>
    <cellStyle name="Followed Hyperlink" xfId="1687" builtinId="9" hidden="1"/>
    <cellStyle name="Followed Hyperlink" xfId="1689" builtinId="9" hidden="1"/>
    <cellStyle name="Followed Hyperlink" xfId="1691" builtinId="9" hidden="1"/>
    <cellStyle name="Followed Hyperlink" xfId="1693" builtinId="9" hidden="1"/>
    <cellStyle name="Followed Hyperlink" xfId="1695" builtinId="9" hidden="1"/>
    <cellStyle name="Followed Hyperlink" xfId="1697" builtinId="9" hidden="1"/>
    <cellStyle name="Followed Hyperlink" xfId="1699" builtinId="9" hidden="1"/>
    <cellStyle name="Followed Hyperlink" xfId="1701" builtinId="9" hidden="1"/>
    <cellStyle name="Followed Hyperlink" xfId="1703" builtinId="9" hidden="1"/>
    <cellStyle name="Followed Hyperlink" xfId="1705" builtinId="9" hidden="1"/>
    <cellStyle name="Followed Hyperlink" xfId="1707" builtinId="9" hidden="1"/>
    <cellStyle name="Followed Hyperlink" xfId="1709" builtinId="9" hidden="1"/>
    <cellStyle name="Followed Hyperlink" xfId="1711" builtinId="9" hidden="1"/>
    <cellStyle name="Followed Hyperlink" xfId="1713" builtinId="9" hidden="1"/>
    <cellStyle name="Followed Hyperlink" xfId="1715" builtinId="9" hidden="1"/>
    <cellStyle name="Followed Hyperlink" xfId="1717" builtinId="9" hidden="1"/>
    <cellStyle name="Followed Hyperlink" xfId="1719" builtinId="9" hidden="1"/>
    <cellStyle name="Followed Hyperlink" xfId="1721" builtinId="9" hidden="1"/>
    <cellStyle name="Followed Hyperlink" xfId="1723" builtinId="9" hidden="1"/>
    <cellStyle name="Followed Hyperlink" xfId="1725" builtinId="9" hidden="1"/>
    <cellStyle name="Followed Hyperlink" xfId="1727" builtinId="9" hidden="1"/>
    <cellStyle name="Followed Hyperlink" xfId="1729" builtinId="9" hidden="1"/>
    <cellStyle name="Followed Hyperlink" xfId="1731" builtinId="9" hidden="1"/>
    <cellStyle name="Followed Hyperlink" xfId="1733" builtinId="9" hidden="1"/>
    <cellStyle name="Followed Hyperlink" xfId="1735" builtinId="9" hidden="1"/>
    <cellStyle name="Followed Hyperlink" xfId="1737" builtinId="9" hidden="1"/>
    <cellStyle name="Followed Hyperlink" xfId="1739" builtinId="9" hidden="1"/>
    <cellStyle name="Followed Hyperlink" xfId="1741" builtinId="9" hidden="1"/>
    <cellStyle name="Followed Hyperlink" xfId="1743" builtinId="9" hidden="1"/>
    <cellStyle name="Followed Hyperlink" xfId="1745" builtinId="9" hidden="1"/>
    <cellStyle name="Followed Hyperlink" xfId="1747" builtinId="9" hidden="1"/>
    <cellStyle name="Followed Hyperlink" xfId="1749" builtinId="9" hidden="1"/>
    <cellStyle name="Followed Hyperlink" xfId="1751" builtinId="9" hidden="1"/>
    <cellStyle name="Followed Hyperlink" xfId="1753" builtinId="9" hidden="1"/>
    <cellStyle name="Followed Hyperlink" xfId="1755" builtinId="9" hidden="1"/>
    <cellStyle name="Followed Hyperlink" xfId="1757" builtinId="9" hidden="1"/>
    <cellStyle name="Followed Hyperlink" xfId="1759" builtinId="9" hidden="1"/>
    <cellStyle name="Followed Hyperlink" xfId="1761" builtinId="9" hidden="1"/>
    <cellStyle name="Followed Hyperlink" xfId="1763" builtinId="9" hidden="1"/>
    <cellStyle name="Followed Hyperlink" xfId="1765" builtinId="9" hidden="1"/>
    <cellStyle name="Followed Hyperlink" xfId="1767" builtinId="9" hidden="1"/>
    <cellStyle name="Followed Hyperlink" xfId="1769" builtinId="9" hidden="1"/>
    <cellStyle name="Followed Hyperlink" xfId="1771" builtinId="9" hidden="1"/>
    <cellStyle name="Followed Hyperlink" xfId="1773" builtinId="9" hidden="1"/>
    <cellStyle name="Followed Hyperlink" xfId="1775" builtinId="9" hidden="1"/>
    <cellStyle name="Followed Hyperlink" xfId="1777" builtinId="9" hidden="1"/>
    <cellStyle name="Followed Hyperlink" xfId="1779" builtinId="9" hidden="1"/>
    <cellStyle name="Followed Hyperlink" xfId="1781" builtinId="9" hidden="1"/>
    <cellStyle name="Followed Hyperlink" xfId="1783" builtinId="9" hidden="1"/>
    <cellStyle name="Followed Hyperlink" xfId="1785" builtinId="9" hidden="1"/>
    <cellStyle name="Followed Hyperlink" xfId="1787" builtinId="9" hidden="1"/>
    <cellStyle name="Followed Hyperlink" xfId="1789" builtinId="9" hidden="1"/>
    <cellStyle name="Followed Hyperlink" xfId="1791" builtinId="9" hidden="1"/>
    <cellStyle name="Followed Hyperlink" xfId="1793" builtinId="9" hidden="1"/>
    <cellStyle name="Followed Hyperlink" xfId="1795" builtinId="9" hidden="1"/>
    <cellStyle name="Followed Hyperlink" xfId="1797" builtinId="9" hidden="1"/>
    <cellStyle name="Followed Hyperlink" xfId="1799" builtinId="9" hidden="1"/>
    <cellStyle name="Followed Hyperlink" xfId="1801" builtinId="9" hidden="1"/>
    <cellStyle name="Followed Hyperlink" xfId="1803" builtinId="9" hidden="1"/>
    <cellStyle name="Followed Hyperlink" xfId="1805" builtinId="9" hidden="1"/>
    <cellStyle name="Followed Hyperlink" xfId="1807" builtinId="9" hidden="1"/>
    <cellStyle name="Followed Hyperlink" xfId="1809" builtinId="9" hidden="1"/>
    <cellStyle name="Followed Hyperlink" xfId="1811" builtinId="9" hidden="1"/>
    <cellStyle name="Followed Hyperlink" xfId="1813" builtinId="9" hidden="1"/>
    <cellStyle name="Followed Hyperlink" xfId="1815" builtinId="9" hidden="1"/>
    <cellStyle name="Followed Hyperlink" xfId="1817" builtinId="9" hidden="1"/>
    <cellStyle name="Followed Hyperlink" xfId="1819" builtinId="9" hidden="1"/>
    <cellStyle name="Followed Hyperlink" xfId="1821" builtinId="9" hidden="1"/>
    <cellStyle name="Followed Hyperlink" xfId="1823" builtinId="9" hidden="1"/>
    <cellStyle name="Followed Hyperlink" xfId="1825" builtinId="9" hidden="1"/>
    <cellStyle name="Followed Hyperlink" xfId="1827" builtinId="9" hidden="1"/>
    <cellStyle name="Followed Hyperlink" xfId="1829" builtinId="9" hidden="1"/>
    <cellStyle name="Followed Hyperlink" xfId="1831" builtinId="9" hidden="1"/>
    <cellStyle name="Followed Hyperlink" xfId="1833" builtinId="9" hidden="1"/>
    <cellStyle name="Followed Hyperlink" xfId="1835" builtinId="9" hidden="1"/>
    <cellStyle name="Followed Hyperlink" xfId="1837" builtinId="9" hidden="1"/>
    <cellStyle name="Followed Hyperlink" xfId="1839" builtinId="9" hidden="1"/>
    <cellStyle name="Followed Hyperlink" xfId="1841" builtinId="9" hidden="1"/>
    <cellStyle name="Followed Hyperlink" xfId="1843" builtinId="9" hidden="1"/>
    <cellStyle name="Followed Hyperlink" xfId="1845" builtinId="9" hidden="1"/>
    <cellStyle name="Followed Hyperlink" xfId="1847" builtinId="9" hidden="1"/>
    <cellStyle name="Followed Hyperlink" xfId="1849" builtinId="9" hidden="1"/>
    <cellStyle name="Followed Hyperlink" xfId="1851" builtinId="9" hidden="1"/>
    <cellStyle name="Followed Hyperlink" xfId="1853" builtinId="9" hidden="1"/>
    <cellStyle name="Followed Hyperlink" xfId="1855" builtinId="9" hidden="1"/>
    <cellStyle name="Followed Hyperlink" xfId="1857" builtinId="9" hidden="1"/>
    <cellStyle name="Followed Hyperlink" xfId="1859" builtinId="9" hidden="1"/>
    <cellStyle name="Followed Hyperlink" xfId="1861" builtinId="9" hidden="1"/>
    <cellStyle name="Followed Hyperlink" xfId="1863" builtinId="9" hidden="1"/>
    <cellStyle name="Followed Hyperlink" xfId="1865" builtinId="9" hidden="1"/>
    <cellStyle name="Followed Hyperlink" xfId="1867" builtinId="9" hidden="1"/>
    <cellStyle name="Followed Hyperlink" xfId="1869" builtinId="9" hidden="1"/>
    <cellStyle name="Followed Hyperlink" xfId="1871" builtinId="9" hidden="1"/>
    <cellStyle name="Followed Hyperlink" xfId="1873" builtinId="9" hidden="1"/>
    <cellStyle name="Followed Hyperlink" xfId="1875" builtinId="9" hidden="1"/>
    <cellStyle name="Followed Hyperlink" xfId="1877" builtinId="9" hidden="1"/>
    <cellStyle name="Followed Hyperlink" xfId="1879" builtinId="9" hidden="1"/>
    <cellStyle name="Followed Hyperlink" xfId="1881" builtinId="9" hidden="1"/>
    <cellStyle name="Followed Hyperlink" xfId="1883" builtinId="9" hidden="1"/>
    <cellStyle name="Followed Hyperlink" xfId="1885" builtinId="9" hidden="1"/>
    <cellStyle name="Followed Hyperlink" xfId="1887" builtinId="9" hidden="1"/>
    <cellStyle name="Followed Hyperlink" xfId="1889" builtinId="9" hidden="1"/>
    <cellStyle name="Followed Hyperlink" xfId="1891" builtinId="9" hidden="1"/>
    <cellStyle name="Followed Hyperlink" xfId="1893" builtinId="9" hidden="1"/>
    <cellStyle name="Followed Hyperlink" xfId="1895" builtinId="9" hidden="1"/>
    <cellStyle name="Followed Hyperlink" xfId="1897" builtinId="9" hidden="1"/>
    <cellStyle name="Followed Hyperlink" xfId="1899" builtinId="9" hidden="1"/>
    <cellStyle name="Followed Hyperlink" xfId="1901" builtinId="9" hidden="1"/>
    <cellStyle name="Followed Hyperlink" xfId="1903" builtinId="9" hidden="1"/>
    <cellStyle name="Followed Hyperlink" xfId="1905" builtinId="9" hidden="1"/>
    <cellStyle name="Followed Hyperlink" xfId="1907" builtinId="9" hidden="1"/>
    <cellStyle name="Followed Hyperlink" xfId="1909" builtinId="9" hidden="1"/>
    <cellStyle name="Followed Hyperlink" xfId="1911" builtinId="9" hidden="1"/>
    <cellStyle name="Followed Hyperlink" xfId="1913" builtinId="9" hidden="1"/>
    <cellStyle name="Followed Hyperlink" xfId="1915" builtinId="9" hidden="1"/>
    <cellStyle name="Followed Hyperlink" xfId="1917" builtinId="9" hidden="1"/>
    <cellStyle name="Followed Hyperlink" xfId="1919" builtinId="9" hidden="1"/>
    <cellStyle name="Followed Hyperlink" xfId="1921" builtinId="9" hidden="1"/>
    <cellStyle name="Followed Hyperlink" xfId="1923" builtinId="9" hidden="1"/>
    <cellStyle name="Followed Hyperlink" xfId="1925" builtinId="9" hidden="1"/>
    <cellStyle name="Followed Hyperlink" xfId="1927" builtinId="9" hidden="1"/>
    <cellStyle name="Followed Hyperlink" xfId="1929" builtinId="9" hidden="1"/>
    <cellStyle name="Followed Hyperlink" xfId="1931" builtinId="9" hidden="1"/>
    <cellStyle name="Followed Hyperlink" xfId="1933" builtinId="9" hidden="1"/>
    <cellStyle name="Followed Hyperlink" xfId="1935" builtinId="9" hidden="1"/>
    <cellStyle name="Followed Hyperlink" xfId="1937" builtinId="9" hidden="1"/>
    <cellStyle name="Followed Hyperlink" xfId="1939" builtinId="9" hidden="1"/>
    <cellStyle name="Followed Hyperlink" xfId="1941" builtinId="9" hidden="1"/>
    <cellStyle name="Followed Hyperlink" xfId="1943" builtinId="9" hidden="1"/>
    <cellStyle name="Followed Hyperlink" xfId="1945" builtinId="9" hidden="1"/>
    <cellStyle name="Followed Hyperlink" xfId="1947" builtinId="9" hidden="1"/>
    <cellStyle name="Followed Hyperlink" xfId="1949" builtinId="9" hidden="1"/>
    <cellStyle name="Followed Hyperlink" xfId="1951" builtinId="9" hidden="1"/>
    <cellStyle name="Followed Hyperlink" xfId="1953" builtinId="9" hidden="1"/>
    <cellStyle name="Followed Hyperlink" xfId="1955" builtinId="9" hidden="1"/>
    <cellStyle name="Followed Hyperlink" xfId="1957" builtinId="9" hidden="1"/>
    <cellStyle name="Followed Hyperlink" xfId="1959" builtinId="9" hidden="1"/>
    <cellStyle name="Followed Hyperlink" xfId="1961" builtinId="9" hidden="1"/>
    <cellStyle name="Followed Hyperlink" xfId="1963" builtinId="9" hidden="1"/>
    <cellStyle name="Followed Hyperlink" xfId="1965" builtinId="9" hidden="1"/>
    <cellStyle name="Followed Hyperlink" xfId="1967" builtinId="9" hidden="1"/>
    <cellStyle name="Followed Hyperlink" xfId="1969" builtinId="9" hidden="1"/>
    <cellStyle name="Followed Hyperlink" xfId="1971" builtinId="9" hidden="1"/>
    <cellStyle name="Followed Hyperlink" xfId="1973" builtinId="9" hidden="1"/>
    <cellStyle name="Followed Hyperlink" xfId="1975" builtinId="9" hidden="1"/>
    <cellStyle name="Followed Hyperlink" xfId="1977" builtinId="9" hidden="1"/>
    <cellStyle name="Followed Hyperlink" xfId="1979" builtinId="9" hidden="1"/>
    <cellStyle name="Followed Hyperlink" xfId="1981" builtinId="9" hidden="1"/>
    <cellStyle name="Followed Hyperlink" xfId="1983" builtinId="9" hidden="1"/>
    <cellStyle name="Followed Hyperlink" xfId="1985" builtinId="9" hidden="1"/>
    <cellStyle name="Followed Hyperlink" xfId="1987" builtinId="9" hidden="1"/>
    <cellStyle name="Followed Hyperlink" xfId="1989" builtinId="9" hidden="1"/>
    <cellStyle name="Followed Hyperlink" xfId="1991" builtinId="9" hidden="1"/>
    <cellStyle name="Followed Hyperlink" xfId="1993" builtinId="9" hidden="1"/>
    <cellStyle name="Followed Hyperlink" xfId="1995" builtinId="9" hidden="1"/>
    <cellStyle name="Followed Hyperlink" xfId="1997" builtinId="9" hidden="1"/>
    <cellStyle name="Followed Hyperlink" xfId="1999" builtinId="9" hidden="1"/>
    <cellStyle name="Followed Hyperlink" xfId="2001" builtinId="9" hidden="1"/>
    <cellStyle name="Followed Hyperlink" xfId="2003" builtinId="9" hidden="1"/>
    <cellStyle name="Followed Hyperlink" xfId="2005" builtinId="9" hidden="1"/>
    <cellStyle name="Followed Hyperlink" xfId="2007" builtinId="9" hidden="1"/>
    <cellStyle name="Followed Hyperlink" xfId="2009" builtinId="9" hidden="1"/>
    <cellStyle name="Followed Hyperlink" xfId="2011" builtinId="9" hidden="1"/>
    <cellStyle name="Followed Hyperlink" xfId="2013" builtinId="9" hidden="1"/>
    <cellStyle name="Followed Hyperlink" xfId="2015" builtinId="9" hidden="1"/>
    <cellStyle name="Followed Hyperlink" xfId="2017" builtinId="9" hidden="1"/>
    <cellStyle name="Followed Hyperlink" xfId="2019" builtinId="9" hidden="1"/>
    <cellStyle name="Followed Hyperlink" xfId="2021" builtinId="9" hidden="1"/>
    <cellStyle name="Followed Hyperlink" xfId="2023" builtinId="9" hidden="1"/>
    <cellStyle name="Followed Hyperlink" xfId="2025" builtinId="9" hidden="1"/>
    <cellStyle name="Followed Hyperlink" xfId="2027" builtinId="9" hidden="1"/>
    <cellStyle name="Followed Hyperlink" xfId="2029" builtinId="9" hidden="1"/>
    <cellStyle name="Followed Hyperlink" xfId="2031" builtinId="9" hidden="1"/>
    <cellStyle name="Followed Hyperlink" xfId="2033" builtinId="9" hidden="1"/>
    <cellStyle name="Followed Hyperlink" xfId="2035" builtinId="9" hidden="1"/>
    <cellStyle name="Followed Hyperlink" xfId="2037" builtinId="9" hidden="1"/>
    <cellStyle name="Followed Hyperlink" xfId="2039" builtinId="9" hidden="1"/>
    <cellStyle name="Followed Hyperlink" xfId="2041" builtinId="9" hidden="1"/>
    <cellStyle name="Followed Hyperlink" xfId="2043" builtinId="9" hidden="1"/>
    <cellStyle name="Followed Hyperlink" xfId="2045" builtinId="9" hidden="1"/>
    <cellStyle name="Followed Hyperlink" xfId="2047" builtinId="9" hidden="1"/>
    <cellStyle name="Followed Hyperlink" xfId="2049" builtinId="9" hidden="1"/>
    <cellStyle name="Followed Hyperlink" xfId="2051" builtinId="9" hidden="1"/>
    <cellStyle name="Followed Hyperlink" xfId="2053" builtinId="9" hidden="1"/>
    <cellStyle name="Followed Hyperlink" xfId="2055" builtinId="9" hidden="1"/>
    <cellStyle name="Followed Hyperlink" xfId="2057" builtinId="9" hidden="1"/>
    <cellStyle name="Followed Hyperlink" xfId="2059" builtinId="9" hidden="1"/>
    <cellStyle name="Followed Hyperlink" xfId="2061" builtinId="9" hidden="1"/>
    <cellStyle name="Followed Hyperlink" xfId="2063" builtinId="9" hidden="1"/>
    <cellStyle name="Followed Hyperlink" xfId="2065" builtinId="9" hidden="1"/>
    <cellStyle name="Followed Hyperlink" xfId="2067" builtinId="9" hidden="1"/>
    <cellStyle name="Followed Hyperlink" xfId="2069" builtinId="9" hidden="1"/>
    <cellStyle name="Followed Hyperlink" xfId="2071" builtinId="9" hidden="1"/>
    <cellStyle name="Followed Hyperlink" xfId="2073" builtinId="9" hidden="1"/>
    <cellStyle name="Followed Hyperlink" xfId="2075" builtinId="9" hidden="1"/>
    <cellStyle name="Followed Hyperlink" xfId="2077" builtinId="9" hidden="1"/>
    <cellStyle name="Followed Hyperlink" xfId="2079" builtinId="9" hidden="1"/>
    <cellStyle name="Followed Hyperlink" xfId="2081" builtinId="9" hidden="1"/>
    <cellStyle name="Followed Hyperlink" xfId="2083" builtinId="9" hidden="1"/>
    <cellStyle name="Followed Hyperlink" xfId="2085" builtinId="9" hidden="1"/>
    <cellStyle name="Followed Hyperlink" xfId="2087" builtinId="9" hidden="1"/>
    <cellStyle name="Followed Hyperlink" xfId="2089" builtinId="9" hidden="1"/>
    <cellStyle name="Followed Hyperlink" xfId="2091" builtinId="9" hidden="1"/>
    <cellStyle name="Followed Hyperlink" xfId="2093" builtinId="9" hidden="1"/>
    <cellStyle name="Followed Hyperlink" xfId="2095" builtinId="9" hidden="1"/>
    <cellStyle name="Followed Hyperlink" xfId="2097" builtinId="9" hidden="1"/>
    <cellStyle name="Followed Hyperlink" xfId="2099" builtinId="9" hidden="1"/>
    <cellStyle name="Followed Hyperlink" xfId="2101" builtinId="9" hidden="1"/>
    <cellStyle name="Followed Hyperlink" xfId="2103" builtinId="9" hidden="1"/>
    <cellStyle name="Followed Hyperlink" xfId="2105" builtinId="9" hidden="1"/>
    <cellStyle name="Followed Hyperlink" xfId="2107" builtinId="9" hidden="1"/>
    <cellStyle name="Followed Hyperlink" xfId="2109" builtinId="9" hidden="1"/>
    <cellStyle name="Followed Hyperlink" xfId="2111" builtinId="9" hidden="1"/>
    <cellStyle name="Followed Hyperlink" xfId="2113" builtinId="9" hidden="1"/>
    <cellStyle name="Followed Hyperlink" xfId="2115" builtinId="9" hidden="1"/>
    <cellStyle name="Followed Hyperlink" xfId="2117" builtinId="9" hidden="1"/>
    <cellStyle name="Followed Hyperlink" xfId="2119" builtinId="9" hidden="1"/>
    <cellStyle name="Followed Hyperlink" xfId="2121" builtinId="9" hidden="1"/>
    <cellStyle name="Followed Hyperlink" xfId="2123" builtinId="9" hidden="1"/>
    <cellStyle name="Followed Hyperlink" xfId="2125" builtinId="9" hidden="1"/>
    <cellStyle name="Followed Hyperlink" xfId="2127" builtinId="9" hidden="1"/>
    <cellStyle name="Followed Hyperlink" xfId="2129" builtinId="9" hidden="1"/>
    <cellStyle name="Followed Hyperlink" xfId="2131" builtinId="9" hidden="1"/>
    <cellStyle name="Followed Hyperlink" xfId="2133" builtinId="9" hidden="1"/>
    <cellStyle name="Followed Hyperlink" xfId="2135" builtinId="9" hidden="1"/>
    <cellStyle name="Followed Hyperlink" xfId="2137" builtinId="9" hidden="1"/>
    <cellStyle name="Followed Hyperlink" xfId="2139" builtinId="9" hidden="1"/>
    <cellStyle name="Followed Hyperlink" xfId="2141" builtinId="9" hidden="1"/>
    <cellStyle name="Followed Hyperlink" xfId="2143" builtinId="9" hidden="1"/>
    <cellStyle name="Followed Hyperlink" xfId="2145" builtinId="9" hidden="1"/>
    <cellStyle name="Followed Hyperlink" xfId="2147" builtinId="9" hidden="1"/>
    <cellStyle name="Followed Hyperlink" xfId="2149" builtinId="9" hidden="1"/>
    <cellStyle name="Followed Hyperlink" xfId="2151" builtinId="9" hidden="1"/>
    <cellStyle name="Followed Hyperlink" xfId="2153" builtinId="9" hidden="1"/>
    <cellStyle name="Followed Hyperlink" xfId="2155" builtinId="9" hidden="1"/>
    <cellStyle name="Followed Hyperlink" xfId="2157" builtinId="9" hidden="1"/>
    <cellStyle name="Followed Hyperlink" xfId="2159" builtinId="9" hidden="1"/>
    <cellStyle name="Followed Hyperlink" xfId="2161" builtinId="9" hidden="1"/>
    <cellStyle name="Followed Hyperlink" xfId="2163" builtinId="9" hidden="1"/>
    <cellStyle name="Followed Hyperlink" xfId="2165" builtinId="9" hidden="1"/>
    <cellStyle name="Followed Hyperlink" xfId="2167" builtinId="9" hidden="1"/>
    <cellStyle name="Followed Hyperlink" xfId="2169" builtinId="9" hidden="1"/>
    <cellStyle name="Followed Hyperlink" xfId="2171" builtinId="9" hidden="1"/>
    <cellStyle name="Followed Hyperlink" xfId="2173" builtinId="9" hidden="1"/>
    <cellStyle name="Followed Hyperlink" xfId="2175" builtinId="9" hidden="1"/>
    <cellStyle name="Followed Hyperlink" xfId="2177" builtinId="9" hidden="1"/>
    <cellStyle name="Followed Hyperlink" xfId="2179" builtinId="9" hidden="1"/>
    <cellStyle name="Followed Hyperlink" xfId="2181" builtinId="9" hidden="1"/>
    <cellStyle name="Followed Hyperlink" xfId="2183" builtinId="9" hidden="1"/>
    <cellStyle name="Followed Hyperlink" xfId="2185" builtinId="9" hidden="1"/>
    <cellStyle name="Followed Hyperlink" xfId="2187" builtinId="9" hidden="1"/>
    <cellStyle name="Followed Hyperlink" xfId="2189" builtinId="9" hidden="1"/>
    <cellStyle name="Followed Hyperlink" xfId="2191" builtinId="9" hidden="1"/>
    <cellStyle name="Followed Hyperlink" xfId="2193" builtinId="9" hidden="1"/>
    <cellStyle name="Followed Hyperlink" xfId="2195" builtinId="9" hidden="1"/>
    <cellStyle name="Followed Hyperlink" xfId="2197" builtinId="9" hidden="1"/>
    <cellStyle name="Followed Hyperlink" xfId="2199" builtinId="9" hidden="1"/>
    <cellStyle name="Followed Hyperlink" xfId="2201" builtinId="9" hidden="1"/>
    <cellStyle name="Followed Hyperlink" xfId="2203" builtinId="9" hidden="1"/>
    <cellStyle name="Followed Hyperlink" xfId="2205" builtinId="9" hidden="1"/>
    <cellStyle name="Followed Hyperlink" xfId="2207" builtinId="9" hidden="1"/>
    <cellStyle name="Followed Hyperlink" xfId="2209" builtinId="9" hidden="1"/>
    <cellStyle name="Followed Hyperlink" xfId="2211" builtinId="9" hidden="1"/>
    <cellStyle name="Followed Hyperlink" xfId="2213" builtinId="9" hidden="1"/>
    <cellStyle name="Followed Hyperlink" xfId="2215" builtinId="9" hidden="1"/>
    <cellStyle name="Followed Hyperlink" xfId="2217" builtinId="9" hidden="1"/>
    <cellStyle name="Followed Hyperlink" xfId="2219" builtinId="9" hidden="1"/>
    <cellStyle name="Followed Hyperlink" xfId="2221" builtinId="9" hidden="1"/>
    <cellStyle name="Followed Hyperlink" xfId="2223" builtinId="9" hidden="1"/>
    <cellStyle name="Followed Hyperlink" xfId="2225" builtinId="9" hidden="1"/>
    <cellStyle name="Followed Hyperlink" xfId="2227" builtinId="9" hidden="1"/>
    <cellStyle name="Followed Hyperlink" xfId="2229" builtinId="9" hidden="1"/>
    <cellStyle name="Followed Hyperlink" xfId="2231" builtinId="9" hidden="1"/>
    <cellStyle name="Followed Hyperlink" xfId="2233" builtinId="9" hidden="1"/>
    <cellStyle name="Followed Hyperlink" xfId="2235" builtinId="9" hidden="1"/>
    <cellStyle name="Followed Hyperlink" xfId="2237" builtinId="9" hidden="1"/>
    <cellStyle name="Followed Hyperlink" xfId="2239" builtinId="9" hidden="1"/>
    <cellStyle name="Followed Hyperlink" xfId="2241" builtinId="9" hidden="1"/>
    <cellStyle name="Followed Hyperlink" xfId="2243" builtinId="9" hidden="1"/>
    <cellStyle name="Followed Hyperlink" xfId="2245" builtinId="9" hidden="1"/>
    <cellStyle name="Followed Hyperlink" xfId="2247" builtinId="9" hidden="1"/>
    <cellStyle name="Followed Hyperlink" xfId="2249" builtinId="9" hidden="1"/>
    <cellStyle name="Followed Hyperlink" xfId="2251" builtinId="9" hidden="1"/>
    <cellStyle name="Followed Hyperlink" xfId="2253" builtinId="9" hidden="1"/>
    <cellStyle name="Followed Hyperlink" xfId="2255" builtinId="9" hidden="1"/>
    <cellStyle name="Followed Hyperlink" xfId="2257" builtinId="9" hidden="1"/>
    <cellStyle name="Followed Hyperlink" xfId="2259" builtinId="9" hidden="1"/>
    <cellStyle name="Followed Hyperlink" xfId="2261" builtinId="9" hidden="1"/>
    <cellStyle name="Followed Hyperlink" xfId="2263" builtinId="9" hidden="1"/>
    <cellStyle name="Followed Hyperlink" xfId="2265" builtinId="9" hidden="1"/>
    <cellStyle name="Followed Hyperlink" xfId="2267" builtinId="9" hidden="1"/>
    <cellStyle name="Followed Hyperlink" xfId="2269" builtinId="9" hidden="1"/>
    <cellStyle name="Followed Hyperlink" xfId="2271" builtinId="9" hidden="1"/>
    <cellStyle name="Followed Hyperlink" xfId="2273" builtinId="9" hidden="1"/>
    <cellStyle name="Followed Hyperlink" xfId="2275" builtinId="9" hidden="1"/>
    <cellStyle name="Followed Hyperlink" xfId="2277" builtinId="9" hidden="1"/>
    <cellStyle name="Followed Hyperlink" xfId="2279" builtinId="9" hidden="1"/>
    <cellStyle name="Followed Hyperlink" xfId="2281" builtinId="9" hidden="1"/>
    <cellStyle name="Followed Hyperlink" xfId="2283" builtinId="9" hidden="1"/>
    <cellStyle name="Followed Hyperlink" xfId="2285" builtinId="9" hidden="1"/>
    <cellStyle name="Followed Hyperlink" xfId="2287" builtinId="9" hidden="1"/>
    <cellStyle name="Followed Hyperlink" xfId="2289" builtinId="9" hidden="1"/>
    <cellStyle name="Followed Hyperlink" xfId="2291" builtinId="9" hidden="1"/>
    <cellStyle name="Followed Hyperlink" xfId="2293" builtinId="9" hidden="1"/>
    <cellStyle name="Followed Hyperlink" xfId="2295" builtinId="9" hidden="1"/>
    <cellStyle name="Followed Hyperlink" xfId="2297" builtinId="9" hidden="1"/>
    <cellStyle name="Followed Hyperlink" xfId="2299" builtinId="9" hidden="1"/>
    <cellStyle name="Followed Hyperlink" xfId="2301" builtinId="9" hidden="1"/>
    <cellStyle name="Followed Hyperlink" xfId="2303" builtinId="9" hidden="1"/>
    <cellStyle name="Followed Hyperlink" xfId="2305" builtinId="9" hidden="1"/>
    <cellStyle name="Followed Hyperlink" xfId="2307" builtinId="9" hidden="1"/>
    <cellStyle name="Followed Hyperlink" xfId="2309" builtinId="9" hidden="1"/>
    <cellStyle name="Followed Hyperlink" xfId="2311" builtinId="9" hidden="1"/>
    <cellStyle name="Followed Hyperlink" xfId="2313" builtinId="9" hidden="1"/>
    <cellStyle name="Followed Hyperlink" xfId="2315" builtinId="9" hidden="1"/>
    <cellStyle name="Followed Hyperlink" xfId="2317" builtinId="9" hidden="1"/>
    <cellStyle name="Followed Hyperlink" xfId="2319" builtinId="9" hidden="1"/>
    <cellStyle name="Followed Hyperlink" xfId="2321" builtinId="9" hidden="1"/>
    <cellStyle name="Followed Hyperlink" xfId="2323" builtinId="9" hidden="1"/>
    <cellStyle name="Followed Hyperlink" xfId="2325" builtinId="9" hidden="1"/>
    <cellStyle name="Followed Hyperlink" xfId="2327" builtinId="9" hidden="1"/>
    <cellStyle name="Followed Hyperlink" xfId="2329" builtinId="9" hidden="1"/>
    <cellStyle name="Followed Hyperlink" xfId="2331" builtinId="9" hidden="1"/>
    <cellStyle name="Followed Hyperlink" xfId="2333" builtinId="9" hidden="1"/>
    <cellStyle name="Followed Hyperlink" xfId="2335" builtinId="9" hidden="1"/>
    <cellStyle name="Followed Hyperlink" xfId="2337" builtinId="9" hidden="1"/>
    <cellStyle name="Followed Hyperlink" xfId="2339" builtinId="9" hidden="1"/>
    <cellStyle name="Followed Hyperlink" xfId="2341" builtinId="9" hidden="1"/>
    <cellStyle name="Followed Hyperlink" xfId="2343" builtinId="9" hidden="1"/>
    <cellStyle name="Followed Hyperlink" xfId="2345" builtinId="9" hidden="1"/>
    <cellStyle name="Followed Hyperlink" xfId="2347" builtinId="9" hidden="1"/>
    <cellStyle name="Followed Hyperlink" xfId="2349" builtinId="9" hidden="1"/>
    <cellStyle name="Followed Hyperlink" xfId="2351" builtinId="9" hidden="1"/>
    <cellStyle name="Followed Hyperlink" xfId="2353" builtinId="9" hidden="1"/>
    <cellStyle name="Followed Hyperlink" xfId="2355" builtinId="9" hidden="1"/>
    <cellStyle name="Followed Hyperlink" xfId="2357" builtinId="9" hidden="1"/>
    <cellStyle name="Followed Hyperlink" xfId="2359" builtinId="9" hidden="1"/>
    <cellStyle name="Followed Hyperlink" xfId="2361" builtinId="9" hidden="1"/>
    <cellStyle name="Followed Hyperlink" xfId="2363" builtinId="9" hidden="1"/>
    <cellStyle name="Followed Hyperlink" xfId="2365" builtinId="9" hidden="1"/>
    <cellStyle name="Followed Hyperlink" xfId="2367" builtinId="9" hidden="1"/>
    <cellStyle name="Followed Hyperlink" xfId="2369" builtinId="9" hidden="1"/>
    <cellStyle name="Followed Hyperlink" xfId="2371" builtinId="9" hidden="1"/>
    <cellStyle name="Followed Hyperlink" xfId="2373" builtinId="9" hidden="1"/>
    <cellStyle name="Followed Hyperlink" xfId="2375" builtinId="9" hidden="1"/>
    <cellStyle name="Followed Hyperlink" xfId="2377" builtinId="9" hidden="1"/>
    <cellStyle name="Followed Hyperlink" xfId="2379" builtinId="9" hidden="1"/>
    <cellStyle name="Followed Hyperlink" xfId="2381" builtinId="9" hidden="1"/>
    <cellStyle name="Followed Hyperlink" xfId="2383" builtinId="9" hidden="1"/>
    <cellStyle name="Followed Hyperlink" xfId="2385" builtinId="9" hidden="1"/>
    <cellStyle name="Followed Hyperlink" xfId="2387" builtinId="9" hidden="1"/>
    <cellStyle name="Followed Hyperlink" xfId="2389" builtinId="9" hidden="1"/>
    <cellStyle name="Followed Hyperlink" xfId="2391" builtinId="9" hidden="1"/>
    <cellStyle name="Followed Hyperlink" xfId="2393" builtinId="9" hidden="1"/>
    <cellStyle name="Followed Hyperlink" xfId="2395" builtinId="9" hidden="1"/>
    <cellStyle name="Followed Hyperlink" xfId="2397" builtinId="9" hidden="1"/>
    <cellStyle name="Followed Hyperlink" xfId="2399" builtinId="9" hidden="1"/>
    <cellStyle name="Followed Hyperlink" xfId="2401" builtinId="9" hidden="1"/>
    <cellStyle name="Followed Hyperlink" xfId="2403" builtinId="9" hidden="1"/>
    <cellStyle name="Followed Hyperlink" xfId="2405" builtinId="9" hidden="1"/>
    <cellStyle name="Followed Hyperlink" xfId="2407" builtinId="9" hidden="1"/>
    <cellStyle name="Followed Hyperlink" xfId="2409" builtinId="9" hidden="1"/>
    <cellStyle name="Followed Hyperlink" xfId="2411" builtinId="9" hidden="1"/>
    <cellStyle name="Followed Hyperlink" xfId="2413" builtinId="9" hidden="1"/>
    <cellStyle name="Followed Hyperlink" xfId="2415" builtinId="9" hidden="1"/>
    <cellStyle name="Followed Hyperlink" xfId="2417" builtinId="9" hidden="1"/>
    <cellStyle name="Followed Hyperlink" xfId="2419" builtinId="9" hidden="1"/>
    <cellStyle name="Followed Hyperlink" xfId="2421" builtinId="9" hidden="1"/>
    <cellStyle name="Followed Hyperlink" xfId="2423" builtinId="9" hidden="1"/>
    <cellStyle name="Followed Hyperlink" xfId="2425" builtinId="9" hidden="1"/>
    <cellStyle name="Followed Hyperlink" xfId="2427" builtinId="9" hidden="1"/>
    <cellStyle name="Followed Hyperlink" xfId="2429" builtinId="9" hidden="1"/>
    <cellStyle name="Followed Hyperlink" xfId="2431" builtinId="9" hidden="1"/>
    <cellStyle name="Followed Hyperlink" xfId="2433" builtinId="9" hidden="1"/>
    <cellStyle name="Followed Hyperlink" xfId="2435" builtinId="9" hidden="1"/>
    <cellStyle name="Followed Hyperlink" xfId="2437" builtinId="9" hidden="1"/>
    <cellStyle name="Followed Hyperlink" xfId="2439" builtinId="9" hidden="1"/>
    <cellStyle name="Followed Hyperlink" xfId="2441" builtinId="9" hidden="1"/>
    <cellStyle name="Followed Hyperlink" xfId="2443" builtinId="9" hidden="1"/>
    <cellStyle name="Followed Hyperlink" xfId="2445" builtinId="9" hidden="1"/>
    <cellStyle name="Followed Hyperlink" xfId="2447" builtinId="9" hidden="1"/>
    <cellStyle name="Followed Hyperlink" xfId="2449" builtinId="9" hidden="1"/>
    <cellStyle name="Followed Hyperlink" xfId="2451" builtinId="9" hidden="1"/>
    <cellStyle name="Followed Hyperlink" xfId="2453" builtinId="9" hidden="1"/>
    <cellStyle name="Followed Hyperlink" xfId="2455" builtinId="9" hidden="1"/>
    <cellStyle name="Followed Hyperlink" xfId="2457" builtinId="9" hidden="1"/>
    <cellStyle name="Followed Hyperlink" xfId="2459" builtinId="9" hidden="1"/>
    <cellStyle name="Followed Hyperlink" xfId="2461" builtinId="9" hidden="1"/>
    <cellStyle name="Followed Hyperlink" xfId="2463" builtinId="9" hidden="1"/>
    <cellStyle name="Followed Hyperlink" xfId="2465" builtinId="9" hidden="1"/>
    <cellStyle name="Followed Hyperlink" xfId="2467" builtinId="9" hidden="1"/>
    <cellStyle name="Followed Hyperlink" xfId="2469" builtinId="9" hidden="1"/>
    <cellStyle name="Followed Hyperlink" xfId="2471" builtinId="9" hidden="1"/>
    <cellStyle name="Followed Hyperlink" xfId="2473" builtinId="9" hidden="1"/>
    <cellStyle name="Followed Hyperlink" xfId="2475" builtinId="9" hidden="1"/>
    <cellStyle name="Followed Hyperlink" xfId="2477" builtinId="9" hidden="1"/>
    <cellStyle name="Followed Hyperlink" xfId="2479" builtinId="9" hidden="1"/>
    <cellStyle name="Followed Hyperlink" xfId="2481" builtinId="9" hidden="1"/>
    <cellStyle name="Followed Hyperlink" xfId="2483" builtinId="9" hidden="1"/>
    <cellStyle name="Followed Hyperlink" xfId="2485" builtinId="9" hidden="1"/>
    <cellStyle name="Followed Hyperlink" xfId="2487" builtinId="9" hidden="1"/>
    <cellStyle name="Followed Hyperlink" xfId="2489" builtinId="9" hidden="1"/>
    <cellStyle name="Followed Hyperlink" xfId="2491" builtinId="9" hidden="1"/>
    <cellStyle name="Followed Hyperlink" xfId="2493" builtinId="9" hidden="1"/>
    <cellStyle name="Followed Hyperlink" xfId="2495" builtinId="9" hidden="1"/>
    <cellStyle name="Followed Hyperlink" xfId="2497" builtinId="9" hidden="1"/>
    <cellStyle name="Followed Hyperlink" xfId="2499" builtinId="9" hidden="1"/>
    <cellStyle name="Followed Hyperlink" xfId="2501" builtinId="9" hidden="1"/>
    <cellStyle name="Followed Hyperlink" xfId="2503" builtinId="9" hidden="1"/>
    <cellStyle name="Followed Hyperlink" xfId="2505" builtinId="9" hidden="1"/>
    <cellStyle name="Followed Hyperlink" xfId="2507" builtinId="9" hidden="1"/>
    <cellStyle name="Followed Hyperlink" xfId="2509" builtinId="9" hidden="1"/>
    <cellStyle name="Followed Hyperlink" xfId="2511" builtinId="9" hidden="1"/>
    <cellStyle name="Followed Hyperlink" xfId="2513" builtinId="9" hidden="1"/>
    <cellStyle name="Followed Hyperlink" xfId="2515" builtinId="9" hidden="1"/>
    <cellStyle name="Followed Hyperlink" xfId="2517" builtinId="9" hidden="1"/>
    <cellStyle name="Followed Hyperlink" xfId="2519" builtinId="9" hidden="1"/>
    <cellStyle name="Followed Hyperlink" xfId="2521" builtinId="9" hidden="1"/>
    <cellStyle name="Followed Hyperlink" xfId="2523" builtinId="9" hidden="1"/>
    <cellStyle name="Followed Hyperlink" xfId="2525" builtinId="9" hidden="1"/>
    <cellStyle name="Followed Hyperlink" xfId="2527" builtinId="9" hidden="1"/>
    <cellStyle name="Followed Hyperlink" xfId="2529" builtinId="9" hidden="1"/>
    <cellStyle name="Followed Hyperlink" xfId="2531" builtinId="9" hidden="1"/>
    <cellStyle name="Followed Hyperlink" xfId="2533" builtinId="9" hidden="1"/>
    <cellStyle name="Followed Hyperlink" xfId="2535" builtinId="9" hidden="1"/>
    <cellStyle name="Followed Hyperlink" xfId="2537" builtinId="9" hidden="1"/>
    <cellStyle name="Followed Hyperlink" xfId="2539" builtinId="9" hidden="1"/>
    <cellStyle name="Followed Hyperlink" xfId="2541" builtinId="9" hidden="1"/>
    <cellStyle name="Followed Hyperlink" xfId="2543" builtinId="9" hidden="1"/>
    <cellStyle name="Followed Hyperlink" xfId="2545" builtinId="9" hidden="1"/>
    <cellStyle name="Followed Hyperlink" xfId="2547" builtinId="9" hidden="1"/>
    <cellStyle name="Followed Hyperlink" xfId="2549" builtinId="9" hidden="1"/>
    <cellStyle name="Followed Hyperlink" xfId="2551" builtinId="9" hidden="1"/>
    <cellStyle name="Followed Hyperlink" xfId="2553" builtinId="9" hidden="1"/>
    <cellStyle name="Followed Hyperlink" xfId="2555" builtinId="9" hidden="1"/>
    <cellStyle name="Followed Hyperlink" xfId="2557" builtinId="9" hidden="1"/>
    <cellStyle name="Followed Hyperlink" xfId="2559" builtinId="9" hidden="1"/>
    <cellStyle name="Followed Hyperlink" xfId="2561" builtinId="9" hidden="1"/>
    <cellStyle name="Followed Hyperlink" xfId="2563" builtinId="9" hidden="1"/>
    <cellStyle name="Followed Hyperlink" xfId="2565" builtinId="9" hidden="1"/>
    <cellStyle name="Followed Hyperlink" xfId="2567" builtinId="9" hidden="1"/>
    <cellStyle name="Followed Hyperlink" xfId="2569" builtinId="9" hidden="1"/>
    <cellStyle name="Followed Hyperlink" xfId="2571" builtinId="9" hidden="1"/>
    <cellStyle name="Followed Hyperlink" xfId="2573" builtinId="9" hidden="1"/>
    <cellStyle name="Followed Hyperlink" xfId="2575" builtinId="9" hidden="1"/>
    <cellStyle name="Followed Hyperlink" xfId="2577" builtinId="9" hidden="1"/>
    <cellStyle name="Followed Hyperlink" xfId="2579" builtinId="9" hidden="1"/>
    <cellStyle name="Followed Hyperlink" xfId="2581" builtinId="9" hidden="1"/>
    <cellStyle name="Followed Hyperlink" xfId="2583" builtinId="9" hidden="1"/>
    <cellStyle name="Followed Hyperlink" xfId="2585" builtinId="9" hidden="1"/>
    <cellStyle name="Followed Hyperlink" xfId="2587" builtinId="9" hidden="1"/>
    <cellStyle name="Followed Hyperlink" xfId="2589" builtinId="9" hidden="1"/>
    <cellStyle name="Followed Hyperlink" xfId="2591" builtinId="9" hidden="1"/>
    <cellStyle name="Followed Hyperlink" xfId="2593" builtinId="9" hidden="1"/>
    <cellStyle name="Followed Hyperlink" xfId="2595" builtinId="9" hidden="1"/>
    <cellStyle name="Followed Hyperlink" xfId="2597" builtinId="9" hidden="1"/>
    <cellStyle name="Followed Hyperlink" xfId="2599" builtinId="9" hidden="1"/>
    <cellStyle name="Followed Hyperlink" xfId="2601" builtinId="9" hidden="1"/>
    <cellStyle name="Followed Hyperlink" xfId="2603" builtinId="9" hidden="1"/>
    <cellStyle name="Followed Hyperlink" xfId="2605" builtinId="9" hidden="1"/>
    <cellStyle name="Followed Hyperlink" xfId="2607" builtinId="9" hidden="1"/>
    <cellStyle name="Followed Hyperlink" xfId="2609" builtinId="9" hidden="1"/>
    <cellStyle name="Followed Hyperlink" xfId="2611" builtinId="9" hidden="1"/>
    <cellStyle name="Followed Hyperlink" xfId="2613" builtinId="9" hidden="1"/>
    <cellStyle name="Followed Hyperlink" xfId="2615" builtinId="9" hidden="1"/>
    <cellStyle name="Followed Hyperlink" xfId="2617" builtinId="9" hidden="1"/>
    <cellStyle name="Followed Hyperlink" xfId="2619" builtinId="9" hidden="1"/>
    <cellStyle name="Followed Hyperlink" xfId="2621" builtinId="9" hidden="1"/>
    <cellStyle name="Followed Hyperlink" xfId="2623" builtinId="9" hidden="1"/>
    <cellStyle name="Followed Hyperlink" xfId="2625" builtinId="9" hidden="1"/>
    <cellStyle name="Followed Hyperlink" xfId="2627" builtinId="9" hidden="1"/>
    <cellStyle name="Followed Hyperlink" xfId="2629" builtinId="9" hidden="1"/>
    <cellStyle name="Followed Hyperlink" xfId="2631" builtinId="9" hidden="1"/>
    <cellStyle name="Followed Hyperlink" xfId="2633" builtinId="9" hidden="1"/>
    <cellStyle name="Followed Hyperlink" xfId="2635" builtinId="9" hidden="1"/>
    <cellStyle name="Followed Hyperlink" xfId="2637" builtinId="9" hidden="1"/>
    <cellStyle name="Followed Hyperlink" xfId="2639" builtinId="9" hidden="1"/>
    <cellStyle name="Followed Hyperlink" xfId="2641" builtinId="9" hidden="1"/>
    <cellStyle name="Followed Hyperlink" xfId="2643" builtinId="9" hidden="1"/>
    <cellStyle name="Followed Hyperlink" xfId="2645" builtinId="9" hidden="1"/>
    <cellStyle name="Followed Hyperlink" xfId="2647" builtinId="9" hidden="1"/>
    <cellStyle name="Followed Hyperlink" xfId="2649" builtinId="9" hidden="1"/>
    <cellStyle name="Followed Hyperlink" xfId="2651" builtinId="9" hidden="1"/>
    <cellStyle name="Followed Hyperlink" xfId="2653" builtinId="9" hidden="1"/>
    <cellStyle name="Followed Hyperlink" xfId="2655" builtinId="9" hidden="1"/>
    <cellStyle name="Followed Hyperlink" xfId="2657" builtinId="9" hidden="1"/>
    <cellStyle name="Followed Hyperlink" xfId="2659" builtinId="9" hidden="1"/>
    <cellStyle name="Followed Hyperlink" xfId="2661" builtinId="9" hidden="1"/>
    <cellStyle name="Followed Hyperlink" xfId="2663" builtinId="9" hidden="1"/>
    <cellStyle name="Followed Hyperlink" xfId="2665" builtinId="9" hidden="1"/>
    <cellStyle name="Followed Hyperlink" xfId="2667" builtinId="9" hidden="1"/>
    <cellStyle name="Followed Hyperlink" xfId="2669" builtinId="9" hidden="1"/>
    <cellStyle name="Followed Hyperlink" xfId="2671" builtinId="9" hidden="1"/>
    <cellStyle name="Followed Hyperlink" xfId="2673" builtinId="9" hidden="1"/>
    <cellStyle name="Followed Hyperlink" xfId="2675" builtinId="9" hidden="1"/>
    <cellStyle name="Followed Hyperlink" xfId="2677" builtinId="9" hidden="1"/>
    <cellStyle name="Followed Hyperlink" xfId="2679" builtinId="9" hidden="1"/>
    <cellStyle name="Followed Hyperlink" xfId="2681" builtinId="9" hidden="1"/>
    <cellStyle name="Followed Hyperlink" xfId="2683" builtinId="9" hidden="1"/>
    <cellStyle name="Followed Hyperlink" xfId="2685" builtinId="9" hidden="1"/>
    <cellStyle name="Followed Hyperlink" xfId="2687" builtinId="9" hidden="1"/>
    <cellStyle name="Followed Hyperlink" xfId="2689" builtinId="9" hidden="1"/>
    <cellStyle name="Followed Hyperlink" xfId="2691" builtinId="9" hidden="1"/>
    <cellStyle name="Followed Hyperlink" xfId="2693" builtinId="9" hidden="1"/>
    <cellStyle name="Followed Hyperlink" xfId="2695" builtinId="9" hidden="1"/>
    <cellStyle name="Followed Hyperlink" xfId="2697" builtinId="9" hidden="1"/>
    <cellStyle name="Followed Hyperlink" xfId="2699" builtinId="9" hidden="1"/>
    <cellStyle name="Followed Hyperlink" xfId="2701" builtinId="9" hidden="1"/>
    <cellStyle name="Followed Hyperlink" xfId="2703" builtinId="9" hidden="1"/>
    <cellStyle name="Followed Hyperlink" xfId="2705" builtinId="9" hidden="1"/>
    <cellStyle name="Followed Hyperlink" xfId="2707" builtinId="9" hidden="1"/>
    <cellStyle name="Followed Hyperlink" xfId="2709" builtinId="9" hidden="1"/>
    <cellStyle name="Followed Hyperlink" xfId="2711" builtinId="9" hidden="1"/>
    <cellStyle name="Followed Hyperlink" xfId="2713" builtinId="9" hidden="1"/>
    <cellStyle name="Followed Hyperlink" xfId="2715" builtinId="9" hidden="1"/>
    <cellStyle name="Followed Hyperlink" xfId="2717" builtinId="9" hidden="1"/>
    <cellStyle name="Followed Hyperlink" xfId="2719" builtinId="9" hidden="1"/>
    <cellStyle name="Followed Hyperlink" xfId="2721" builtinId="9" hidden="1"/>
    <cellStyle name="Followed Hyperlink" xfId="2723" builtinId="9" hidden="1"/>
    <cellStyle name="Followed Hyperlink" xfId="2725" builtinId="9" hidden="1"/>
    <cellStyle name="Followed Hyperlink" xfId="2727" builtinId="9" hidden="1"/>
    <cellStyle name="Followed Hyperlink" xfId="2729" builtinId="9" hidden="1"/>
    <cellStyle name="Followed Hyperlink" xfId="2731" builtinId="9" hidden="1"/>
    <cellStyle name="Followed Hyperlink" xfId="2733" builtinId="9" hidden="1"/>
    <cellStyle name="Followed Hyperlink" xfId="2735" builtinId="9" hidden="1"/>
    <cellStyle name="Followed Hyperlink" xfId="2737" builtinId="9" hidden="1"/>
    <cellStyle name="Followed Hyperlink" xfId="2739" builtinId="9" hidden="1"/>
    <cellStyle name="Followed Hyperlink" xfId="2741" builtinId="9" hidden="1"/>
    <cellStyle name="Followed Hyperlink" xfId="2743" builtinId="9" hidden="1"/>
    <cellStyle name="Followed Hyperlink" xfId="2745" builtinId="9" hidden="1"/>
    <cellStyle name="Followed Hyperlink" xfId="2747" builtinId="9" hidden="1"/>
    <cellStyle name="Followed Hyperlink" xfId="2749" builtinId="9" hidden="1"/>
    <cellStyle name="Followed Hyperlink" xfId="2751" builtinId="9" hidden="1"/>
    <cellStyle name="Followed Hyperlink" xfId="2753" builtinId="9" hidden="1"/>
    <cellStyle name="Followed Hyperlink" xfId="2755" builtinId="9" hidden="1"/>
    <cellStyle name="Followed Hyperlink" xfId="2757" builtinId="9" hidden="1"/>
    <cellStyle name="Followed Hyperlink" xfId="2759" builtinId="9" hidden="1"/>
    <cellStyle name="Followed Hyperlink" xfId="2761" builtinId="9" hidden="1"/>
    <cellStyle name="Followed Hyperlink" xfId="2763" builtinId="9" hidden="1"/>
    <cellStyle name="Followed Hyperlink" xfId="2765" builtinId="9" hidden="1"/>
    <cellStyle name="Followed Hyperlink" xfId="2767" builtinId="9" hidden="1"/>
    <cellStyle name="Followed Hyperlink" xfId="2769" builtinId="9" hidden="1"/>
    <cellStyle name="Followed Hyperlink" xfId="2771" builtinId="9" hidden="1"/>
    <cellStyle name="Followed Hyperlink" xfId="2773" builtinId="9" hidden="1"/>
    <cellStyle name="Followed Hyperlink" xfId="2775" builtinId="9" hidden="1"/>
    <cellStyle name="Followed Hyperlink" xfId="2777" builtinId="9" hidden="1"/>
    <cellStyle name="Followed Hyperlink" xfId="2779" builtinId="9" hidden="1"/>
    <cellStyle name="Followed Hyperlink" xfId="2781" builtinId="9" hidden="1"/>
    <cellStyle name="Followed Hyperlink" xfId="2783" builtinId="9" hidden="1"/>
    <cellStyle name="Followed Hyperlink" xfId="2785" builtinId="9" hidden="1"/>
    <cellStyle name="Followed Hyperlink" xfId="2787" builtinId="9" hidden="1"/>
    <cellStyle name="Followed Hyperlink" xfId="2789" builtinId="9" hidden="1"/>
    <cellStyle name="Followed Hyperlink" xfId="2791" builtinId="9" hidden="1"/>
    <cellStyle name="Followed Hyperlink" xfId="2793" builtinId="9" hidden="1"/>
    <cellStyle name="Followed Hyperlink" xfId="2795" builtinId="9" hidden="1"/>
    <cellStyle name="Followed Hyperlink" xfId="2797" builtinId="9" hidden="1"/>
    <cellStyle name="Followed Hyperlink" xfId="2799" builtinId="9" hidden="1"/>
    <cellStyle name="Followed Hyperlink" xfId="2801" builtinId="9" hidden="1"/>
    <cellStyle name="Followed Hyperlink" xfId="2803" builtinId="9" hidden="1"/>
    <cellStyle name="Followed Hyperlink" xfId="2805" builtinId="9" hidden="1"/>
    <cellStyle name="Followed Hyperlink" xfId="2807" builtinId="9" hidden="1"/>
    <cellStyle name="Followed Hyperlink" xfId="2809" builtinId="9" hidden="1"/>
    <cellStyle name="Followed Hyperlink" xfId="2811" builtinId="9" hidden="1"/>
    <cellStyle name="Followed Hyperlink" xfId="2813" builtinId="9" hidden="1"/>
    <cellStyle name="Followed Hyperlink" xfId="2815" builtinId="9" hidden="1"/>
    <cellStyle name="Followed Hyperlink" xfId="2817" builtinId="9" hidden="1"/>
    <cellStyle name="Followed Hyperlink" xfId="2819" builtinId="9" hidden="1"/>
    <cellStyle name="Followed Hyperlink" xfId="2821" builtinId="9" hidden="1"/>
    <cellStyle name="Followed Hyperlink" xfId="2823" builtinId="9" hidden="1"/>
    <cellStyle name="Followed Hyperlink" xfId="2825" builtinId="9" hidden="1"/>
    <cellStyle name="Followed Hyperlink" xfId="2827" builtinId="9" hidden="1"/>
    <cellStyle name="Followed Hyperlink" xfId="2829" builtinId="9" hidden="1"/>
    <cellStyle name="Followed Hyperlink" xfId="2831" builtinId="9" hidden="1"/>
    <cellStyle name="Followed Hyperlink" xfId="2833" builtinId="9" hidden="1"/>
    <cellStyle name="Followed Hyperlink" xfId="2835" builtinId="9" hidden="1"/>
    <cellStyle name="Followed Hyperlink" xfId="2837" builtinId="9" hidden="1"/>
    <cellStyle name="Followed Hyperlink" xfId="2839" builtinId="9" hidden="1"/>
    <cellStyle name="Followed Hyperlink" xfId="2841" builtinId="9" hidden="1"/>
    <cellStyle name="Followed Hyperlink" xfId="2843" builtinId="9" hidden="1"/>
    <cellStyle name="Followed Hyperlink" xfId="2845" builtinId="9" hidden="1"/>
    <cellStyle name="Followed Hyperlink" xfId="2847" builtinId="9" hidden="1"/>
    <cellStyle name="Followed Hyperlink" xfId="2849" builtinId="9" hidden="1"/>
    <cellStyle name="Followed Hyperlink" xfId="2851" builtinId="9" hidden="1"/>
    <cellStyle name="Followed Hyperlink" xfId="2853" builtinId="9" hidden="1"/>
    <cellStyle name="Followed Hyperlink" xfId="2855" builtinId="9" hidden="1"/>
    <cellStyle name="Followed Hyperlink" xfId="2857" builtinId="9" hidden="1"/>
    <cellStyle name="Followed Hyperlink" xfId="2859" builtinId="9" hidden="1"/>
    <cellStyle name="Followed Hyperlink" xfId="2861" builtinId="9" hidden="1"/>
    <cellStyle name="Followed Hyperlink" xfId="2863" builtinId="9" hidden="1"/>
    <cellStyle name="Followed Hyperlink" xfId="2865" builtinId="9" hidden="1"/>
    <cellStyle name="Followed Hyperlink" xfId="2867" builtinId="9" hidden="1"/>
    <cellStyle name="Followed Hyperlink" xfId="2869" builtinId="9" hidden="1"/>
    <cellStyle name="Followed Hyperlink" xfId="2871" builtinId="9" hidden="1"/>
    <cellStyle name="Followed Hyperlink" xfId="2873" builtinId="9" hidden="1"/>
    <cellStyle name="Followed Hyperlink" xfId="2875" builtinId="9" hidden="1"/>
    <cellStyle name="Followed Hyperlink" xfId="2877" builtinId="9" hidden="1"/>
    <cellStyle name="Followed Hyperlink" xfId="2879" builtinId="9" hidden="1"/>
    <cellStyle name="Followed Hyperlink" xfId="2881" builtinId="9" hidden="1"/>
    <cellStyle name="Followed Hyperlink" xfId="2883" builtinId="9" hidden="1"/>
    <cellStyle name="Followed Hyperlink" xfId="2885" builtinId="9" hidden="1"/>
    <cellStyle name="Followed Hyperlink" xfId="2887" builtinId="9" hidden="1"/>
    <cellStyle name="Followed Hyperlink" xfId="2889" builtinId="9" hidden="1"/>
    <cellStyle name="Followed Hyperlink" xfId="2891" builtinId="9" hidden="1"/>
    <cellStyle name="Followed Hyperlink" xfId="2893" builtinId="9" hidden="1"/>
    <cellStyle name="Followed Hyperlink" xfId="2895" builtinId="9" hidden="1"/>
    <cellStyle name="Followed Hyperlink" xfId="2897" builtinId="9" hidden="1"/>
    <cellStyle name="Followed Hyperlink" xfId="2899" builtinId="9" hidden="1"/>
    <cellStyle name="Followed Hyperlink" xfId="2901" builtinId="9" hidden="1"/>
    <cellStyle name="Followed Hyperlink" xfId="2903" builtinId="9" hidden="1"/>
    <cellStyle name="Followed Hyperlink" xfId="2905" builtinId="9" hidden="1"/>
    <cellStyle name="Followed Hyperlink" xfId="2907" builtinId="9" hidden="1"/>
    <cellStyle name="Followed Hyperlink" xfId="2909" builtinId="9" hidden="1"/>
    <cellStyle name="Followed Hyperlink" xfId="2911" builtinId="9" hidden="1"/>
    <cellStyle name="Followed Hyperlink" xfId="2913" builtinId="9" hidden="1"/>
    <cellStyle name="Followed Hyperlink" xfId="2915" builtinId="9" hidden="1"/>
    <cellStyle name="Followed Hyperlink" xfId="2917" builtinId="9" hidden="1"/>
    <cellStyle name="Followed Hyperlink" xfId="2919" builtinId="9" hidden="1"/>
    <cellStyle name="Followed Hyperlink" xfId="2921" builtinId="9" hidden="1"/>
    <cellStyle name="Followed Hyperlink" xfId="2923" builtinId="9" hidden="1"/>
    <cellStyle name="Followed Hyperlink" xfId="2925" builtinId="9" hidden="1"/>
    <cellStyle name="Followed Hyperlink" xfId="2927" builtinId="9" hidden="1"/>
    <cellStyle name="Followed Hyperlink" xfId="2929" builtinId="9" hidden="1"/>
    <cellStyle name="Followed Hyperlink" xfId="2931" builtinId="9" hidden="1"/>
    <cellStyle name="Followed Hyperlink" xfId="2933" builtinId="9" hidden="1"/>
    <cellStyle name="Followed Hyperlink" xfId="2935" builtinId="9" hidden="1"/>
    <cellStyle name="Followed Hyperlink" xfId="2937" builtinId="9" hidden="1"/>
    <cellStyle name="Followed Hyperlink" xfId="2939" builtinId="9" hidden="1"/>
    <cellStyle name="Followed Hyperlink" xfId="2941" builtinId="9" hidden="1"/>
    <cellStyle name="Followed Hyperlink" xfId="2943" builtinId="9" hidden="1"/>
    <cellStyle name="Followed Hyperlink" xfId="2945" builtinId="9" hidden="1"/>
    <cellStyle name="Followed Hyperlink" xfId="2947" builtinId="9" hidden="1"/>
    <cellStyle name="Followed Hyperlink" xfId="2949" builtinId="9" hidden="1"/>
    <cellStyle name="Followed Hyperlink" xfId="2951" builtinId="9" hidden="1"/>
    <cellStyle name="Followed Hyperlink" xfId="2953" builtinId="9" hidden="1"/>
    <cellStyle name="Followed Hyperlink" xfId="2955" builtinId="9" hidden="1"/>
    <cellStyle name="Followed Hyperlink" xfId="2957" builtinId="9" hidden="1"/>
    <cellStyle name="Followed Hyperlink" xfId="2959" builtinId="9" hidden="1"/>
    <cellStyle name="Followed Hyperlink" xfId="2961" builtinId="9" hidden="1"/>
    <cellStyle name="Followed Hyperlink" xfId="2963" builtinId="9" hidden="1"/>
    <cellStyle name="Followed Hyperlink" xfId="2965" builtinId="9" hidden="1"/>
    <cellStyle name="Followed Hyperlink" xfId="2967" builtinId="9" hidden="1"/>
    <cellStyle name="Followed Hyperlink" xfId="2969" builtinId="9" hidden="1"/>
    <cellStyle name="Followed Hyperlink" xfId="2971" builtinId="9" hidden="1"/>
    <cellStyle name="Followed Hyperlink" xfId="2973" builtinId="9" hidden="1"/>
    <cellStyle name="Followed Hyperlink" xfId="2975" builtinId="9" hidden="1"/>
    <cellStyle name="Followed Hyperlink" xfId="2977" builtinId="9" hidden="1"/>
    <cellStyle name="Followed Hyperlink" xfId="2979" builtinId="9" hidden="1"/>
    <cellStyle name="Followed Hyperlink" xfId="2981" builtinId="9" hidden="1"/>
    <cellStyle name="Followed Hyperlink" xfId="2983" builtinId="9" hidden="1"/>
    <cellStyle name="Followed Hyperlink" xfId="2985" builtinId="9" hidden="1"/>
    <cellStyle name="Followed Hyperlink" xfId="2987" builtinId="9" hidden="1"/>
    <cellStyle name="Followed Hyperlink" xfId="2989" builtinId="9" hidden="1"/>
    <cellStyle name="Followed Hyperlink" xfId="2991" builtinId="9" hidden="1"/>
    <cellStyle name="Followed Hyperlink" xfId="2993" builtinId="9" hidden="1"/>
    <cellStyle name="Followed Hyperlink" xfId="2995" builtinId="9" hidden="1"/>
    <cellStyle name="Followed Hyperlink" xfId="2997" builtinId="9" hidden="1"/>
    <cellStyle name="Followed Hyperlink" xfId="2999" builtinId="9" hidden="1"/>
    <cellStyle name="Followed Hyperlink" xfId="3001" builtinId="9" hidden="1"/>
    <cellStyle name="Followed Hyperlink" xfId="3003" builtinId="9" hidden="1"/>
    <cellStyle name="Followed Hyperlink" xfId="3005" builtinId="9" hidden="1"/>
    <cellStyle name="Followed Hyperlink" xfId="3007" builtinId="9" hidden="1"/>
    <cellStyle name="Followed Hyperlink" xfId="3009" builtinId="9" hidden="1"/>
    <cellStyle name="Followed Hyperlink" xfId="3011" builtinId="9" hidden="1"/>
    <cellStyle name="Followed Hyperlink" xfId="3013" builtinId="9" hidden="1"/>
    <cellStyle name="Followed Hyperlink" xfId="3015" builtinId="9" hidden="1"/>
    <cellStyle name="Followed Hyperlink" xfId="3017" builtinId="9" hidden="1"/>
    <cellStyle name="Followed Hyperlink" xfId="3019" builtinId="9" hidden="1"/>
    <cellStyle name="Followed Hyperlink" xfId="3021" builtinId="9" hidden="1"/>
    <cellStyle name="Followed Hyperlink" xfId="3023" builtinId="9" hidden="1"/>
    <cellStyle name="Followed Hyperlink" xfId="3025" builtinId="9" hidden="1"/>
    <cellStyle name="Followed Hyperlink" xfId="3027" builtinId="9" hidden="1"/>
    <cellStyle name="Followed Hyperlink" xfId="3029" builtinId="9" hidden="1"/>
    <cellStyle name="Followed Hyperlink" xfId="3031" builtinId="9" hidden="1"/>
    <cellStyle name="Followed Hyperlink" xfId="3033" builtinId="9" hidden="1"/>
    <cellStyle name="Followed Hyperlink" xfId="3035" builtinId="9" hidden="1"/>
    <cellStyle name="Followed Hyperlink" xfId="3037" builtinId="9" hidden="1"/>
    <cellStyle name="Followed Hyperlink" xfId="3039" builtinId="9" hidden="1"/>
    <cellStyle name="Followed Hyperlink" xfId="3041" builtinId="9" hidden="1"/>
    <cellStyle name="Followed Hyperlink" xfId="3043" builtinId="9" hidden="1"/>
    <cellStyle name="Followed Hyperlink" xfId="3045" builtinId="9" hidden="1"/>
    <cellStyle name="Followed Hyperlink" xfId="3047" builtinId="9" hidden="1"/>
    <cellStyle name="Followed Hyperlink" xfId="3049" builtinId="9" hidden="1"/>
    <cellStyle name="Followed Hyperlink" xfId="3051" builtinId="9" hidden="1"/>
    <cellStyle name="Followed Hyperlink" xfId="3053" builtinId="9" hidden="1"/>
    <cellStyle name="Followed Hyperlink" xfId="3055" builtinId="9" hidden="1"/>
    <cellStyle name="Followed Hyperlink" xfId="3057" builtinId="9" hidden="1"/>
    <cellStyle name="Followed Hyperlink" xfId="3059" builtinId="9" hidden="1"/>
    <cellStyle name="Followed Hyperlink" xfId="3061" builtinId="9" hidden="1"/>
    <cellStyle name="Followed Hyperlink" xfId="3063" builtinId="9" hidden="1"/>
    <cellStyle name="Followed Hyperlink" xfId="3065" builtinId="9" hidden="1"/>
    <cellStyle name="Followed Hyperlink" xfId="3067" builtinId="9" hidden="1"/>
    <cellStyle name="Followed Hyperlink" xfId="3069" builtinId="9" hidden="1"/>
    <cellStyle name="Followed Hyperlink" xfId="3071" builtinId="9" hidden="1"/>
    <cellStyle name="Followed Hyperlink" xfId="3073" builtinId="9" hidden="1"/>
    <cellStyle name="Followed Hyperlink" xfId="3075" builtinId="9" hidden="1"/>
    <cellStyle name="Followed Hyperlink" xfId="3077" builtinId="9" hidden="1"/>
    <cellStyle name="Followed Hyperlink" xfId="3079" builtinId="9" hidden="1"/>
    <cellStyle name="Followed Hyperlink" xfId="3081" builtinId="9" hidden="1"/>
    <cellStyle name="Followed Hyperlink" xfId="3083" builtinId="9" hidden="1"/>
    <cellStyle name="Followed Hyperlink" xfId="3085" builtinId="9" hidden="1"/>
    <cellStyle name="Followed Hyperlink" xfId="3087" builtinId="9" hidden="1"/>
    <cellStyle name="Followed Hyperlink" xfId="3089" builtinId="9" hidden="1"/>
    <cellStyle name="Followed Hyperlink" xfId="3091" builtinId="9" hidden="1"/>
    <cellStyle name="Followed Hyperlink" xfId="3093" builtinId="9" hidden="1"/>
    <cellStyle name="Followed Hyperlink" xfId="3095" builtinId="9" hidden="1"/>
    <cellStyle name="Followed Hyperlink" xfId="3097" builtinId="9" hidden="1"/>
    <cellStyle name="Followed Hyperlink" xfId="3099" builtinId="9" hidden="1"/>
    <cellStyle name="Followed Hyperlink" xfId="3101" builtinId="9" hidden="1"/>
    <cellStyle name="Followed Hyperlink" xfId="3103" builtinId="9" hidden="1"/>
    <cellStyle name="Followed Hyperlink" xfId="3105" builtinId="9" hidden="1"/>
    <cellStyle name="Followed Hyperlink" xfId="3107" builtinId="9" hidden="1"/>
    <cellStyle name="Followed Hyperlink" xfId="3109" builtinId="9" hidden="1"/>
    <cellStyle name="Followed Hyperlink" xfId="3111" builtinId="9" hidden="1"/>
    <cellStyle name="Followed Hyperlink" xfId="3113" builtinId="9" hidden="1"/>
    <cellStyle name="Followed Hyperlink" xfId="3115" builtinId="9" hidden="1"/>
    <cellStyle name="Followed Hyperlink" xfId="3117" builtinId="9" hidden="1"/>
    <cellStyle name="Followed Hyperlink" xfId="3119" builtinId="9" hidden="1"/>
    <cellStyle name="Followed Hyperlink" xfId="3121" builtinId="9" hidden="1"/>
    <cellStyle name="Followed Hyperlink" xfId="3123" builtinId="9" hidden="1"/>
    <cellStyle name="Followed Hyperlink" xfId="3125" builtinId="9" hidden="1"/>
    <cellStyle name="Followed Hyperlink" xfId="3127" builtinId="9" hidden="1"/>
    <cellStyle name="Followed Hyperlink" xfId="3129" builtinId="9" hidden="1"/>
    <cellStyle name="Followed Hyperlink" xfId="3131" builtinId="9" hidden="1"/>
    <cellStyle name="Followed Hyperlink" xfId="3133" builtinId="9" hidden="1"/>
    <cellStyle name="Followed Hyperlink" xfId="3135" builtinId="9" hidden="1"/>
    <cellStyle name="Followed Hyperlink" xfId="3137" builtinId="9" hidden="1"/>
    <cellStyle name="Followed Hyperlink" xfId="3139" builtinId="9" hidden="1"/>
    <cellStyle name="Followed Hyperlink" xfId="3141" builtinId="9" hidden="1"/>
    <cellStyle name="Followed Hyperlink" xfId="3143" builtinId="9" hidden="1"/>
    <cellStyle name="Followed Hyperlink" xfId="3145" builtinId="9" hidden="1"/>
    <cellStyle name="Followed Hyperlink" xfId="3147" builtinId="9" hidden="1"/>
    <cellStyle name="Followed Hyperlink" xfId="3149" builtinId="9" hidden="1"/>
    <cellStyle name="Followed Hyperlink" xfId="3151" builtinId="9" hidden="1"/>
    <cellStyle name="Followed Hyperlink" xfId="3153" builtinId="9" hidden="1"/>
    <cellStyle name="Followed Hyperlink" xfId="3155" builtinId="9" hidden="1"/>
    <cellStyle name="Followed Hyperlink" xfId="3157" builtinId="9" hidden="1"/>
    <cellStyle name="Followed Hyperlink" xfId="3159" builtinId="9" hidden="1"/>
    <cellStyle name="Followed Hyperlink" xfId="3161" builtinId="9" hidden="1"/>
    <cellStyle name="Followed Hyperlink" xfId="3163" builtinId="9" hidden="1"/>
    <cellStyle name="Followed Hyperlink" xfId="3165" builtinId="9" hidden="1"/>
    <cellStyle name="Followed Hyperlink" xfId="3167" builtinId="9" hidden="1"/>
    <cellStyle name="Followed Hyperlink" xfId="3169" builtinId="9" hidden="1"/>
    <cellStyle name="Followed Hyperlink" xfId="3171" builtinId="9" hidden="1"/>
    <cellStyle name="Followed Hyperlink" xfId="3173" builtinId="9" hidden="1"/>
    <cellStyle name="Followed Hyperlink" xfId="3175" builtinId="9" hidden="1"/>
    <cellStyle name="Followed Hyperlink" xfId="3177" builtinId="9" hidden="1"/>
    <cellStyle name="Followed Hyperlink" xfId="3179" builtinId="9" hidden="1"/>
    <cellStyle name="Followed Hyperlink" xfId="3181" builtinId="9" hidden="1"/>
    <cellStyle name="Followed Hyperlink" xfId="3183" builtinId="9" hidden="1"/>
    <cellStyle name="Followed Hyperlink" xfId="3185" builtinId="9" hidden="1"/>
    <cellStyle name="Followed Hyperlink" xfId="3187" builtinId="9" hidden="1"/>
    <cellStyle name="Followed Hyperlink" xfId="3189" builtinId="9" hidden="1"/>
    <cellStyle name="Followed Hyperlink" xfId="3191" builtinId="9" hidden="1"/>
    <cellStyle name="Followed Hyperlink" xfId="3193" builtinId="9" hidden="1"/>
    <cellStyle name="Followed Hyperlink" xfId="3195" builtinId="9" hidden="1"/>
    <cellStyle name="Followed Hyperlink" xfId="3197" builtinId="9" hidden="1"/>
    <cellStyle name="Followed Hyperlink" xfId="3199" builtinId="9" hidden="1"/>
    <cellStyle name="Followed Hyperlink" xfId="3201" builtinId="9" hidden="1"/>
    <cellStyle name="Followed Hyperlink" xfId="3203" builtinId="9" hidden="1"/>
    <cellStyle name="Followed Hyperlink" xfId="3205" builtinId="9" hidden="1"/>
    <cellStyle name="Followed Hyperlink" xfId="3207" builtinId="9" hidden="1"/>
    <cellStyle name="Followed Hyperlink" xfId="3209" builtinId="9" hidden="1"/>
    <cellStyle name="Followed Hyperlink" xfId="3211" builtinId="9" hidden="1"/>
    <cellStyle name="Followed Hyperlink" xfId="3213" builtinId="9" hidden="1"/>
    <cellStyle name="Followed Hyperlink" xfId="3215" builtinId="9" hidden="1"/>
    <cellStyle name="Followed Hyperlink" xfId="3217" builtinId="9" hidden="1"/>
    <cellStyle name="Followed Hyperlink" xfId="3219" builtinId="9" hidden="1"/>
    <cellStyle name="Followed Hyperlink" xfId="3221" builtinId="9" hidden="1"/>
    <cellStyle name="Followed Hyperlink" xfId="3223" builtinId="9" hidden="1"/>
    <cellStyle name="Followed Hyperlink" xfId="3225" builtinId="9" hidden="1"/>
    <cellStyle name="Followed Hyperlink" xfId="3227" builtinId="9" hidden="1"/>
    <cellStyle name="Followed Hyperlink" xfId="3229" builtinId="9" hidden="1"/>
    <cellStyle name="Followed Hyperlink" xfId="3231" builtinId="9" hidden="1"/>
    <cellStyle name="Followed Hyperlink" xfId="3233" builtinId="9" hidden="1"/>
    <cellStyle name="Followed Hyperlink" xfId="3235" builtinId="9" hidden="1"/>
    <cellStyle name="Followed Hyperlink" xfId="3237" builtinId="9" hidden="1"/>
    <cellStyle name="Followed Hyperlink" xfId="3239" builtinId="9" hidden="1"/>
    <cellStyle name="Followed Hyperlink" xfId="3241" builtinId="9" hidden="1"/>
    <cellStyle name="Followed Hyperlink" xfId="3243" builtinId="9" hidden="1"/>
    <cellStyle name="Followed Hyperlink" xfId="3245" builtinId="9" hidden="1"/>
    <cellStyle name="Followed Hyperlink" xfId="3247" builtinId="9" hidden="1"/>
    <cellStyle name="Followed Hyperlink" xfId="3249" builtinId="9" hidden="1"/>
    <cellStyle name="Followed Hyperlink" xfId="3251" builtinId="9" hidden="1"/>
    <cellStyle name="Followed Hyperlink" xfId="3253" builtinId="9" hidden="1"/>
    <cellStyle name="Followed Hyperlink" xfId="3255" builtinId="9" hidden="1"/>
    <cellStyle name="Followed Hyperlink" xfId="3257" builtinId="9" hidden="1"/>
    <cellStyle name="Followed Hyperlink" xfId="3259" builtinId="9" hidden="1"/>
    <cellStyle name="Followed Hyperlink" xfId="3261" builtinId="9" hidden="1"/>
    <cellStyle name="Followed Hyperlink" xfId="3263" builtinId="9" hidden="1"/>
    <cellStyle name="Followed Hyperlink" xfId="3265" builtinId="9" hidden="1"/>
    <cellStyle name="Followed Hyperlink" xfId="3267" builtinId="9" hidden="1"/>
    <cellStyle name="Followed Hyperlink" xfId="3269" builtinId="9" hidden="1"/>
    <cellStyle name="Followed Hyperlink" xfId="3271" builtinId="9" hidden="1"/>
    <cellStyle name="Followed Hyperlink" xfId="3273" builtinId="9" hidden="1"/>
    <cellStyle name="Followed Hyperlink" xfId="3275" builtinId="9" hidden="1"/>
    <cellStyle name="Followed Hyperlink" xfId="3277" builtinId="9" hidden="1"/>
    <cellStyle name="Followed Hyperlink" xfId="3279" builtinId="9" hidden="1"/>
    <cellStyle name="Followed Hyperlink" xfId="3281" builtinId="9" hidden="1"/>
    <cellStyle name="Followed Hyperlink" xfId="3283" builtinId="9" hidden="1"/>
    <cellStyle name="Followed Hyperlink" xfId="3285" builtinId="9" hidden="1"/>
    <cellStyle name="Followed Hyperlink" xfId="3287" builtinId="9" hidden="1"/>
    <cellStyle name="Followed Hyperlink" xfId="3289" builtinId="9" hidden="1"/>
    <cellStyle name="Followed Hyperlink" xfId="3291" builtinId="9" hidden="1"/>
    <cellStyle name="Followed Hyperlink" xfId="3293" builtinId="9" hidden="1"/>
    <cellStyle name="Followed Hyperlink" xfId="3295" builtinId="9" hidden="1"/>
    <cellStyle name="Followed Hyperlink" xfId="3297" builtinId="9" hidden="1"/>
    <cellStyle name="Followed Hyperlink" xfId="3299" builtinId="9" hidden="1"/>
    <cellStyle name="Followed Hyperlink" xfId="3301" builtinId="9" hidden="1"/>
    <cellStyle name="Followed Hyperlink" xfId="3303" builtinId="9" hidden="1"/>
    <cellStyle name="Followed Hyperlink" xfId="3305" builtinId="9" hidden="1"/>
    <cellStyle name="Followed Hyperlink" xfId="3307" builtinId="9" hidden="1"/>
    <cellStyle name="Followed Hyperlink" xfId="3309" builtinId="9" hidden="1"/>
    <cellStyle name="Followed Hyperlink" xfId="3311" builtinId="9" hidden="1"/>
    <cellStyle name="Followed Hyperlink" xfId="3313" builtinId="9" hidden="1"/>
    <cellStyle name="Followed Hyperlink" xfId="3315" builtinId="9" hidden="1"/>
    <cellStyle name="Followed Hyperlink" xfId="3317" builtinId="9" hidden="1"/>
    <cellStyle name="Followed Hyperlink" xfId="3319" builtinId="9" hidden="1"/>
    <cellStyle name="Followed Hyperlink" xfId="3321" builtinId="9" hidden="1"/>
    <cellStyle name="Followed Hyperlink" xfId="3323" builtinId="9" hidden="1"/>
    <cellStyle name="Followed Hyperlink" xfId="3325" builtinId="9" hidden="1"/>
    <cellStyle name="Followed Hyperlink" xfId="3327" builtinId="9" hidden="1"/>
    <cellStyle name="Followed Hyperlink" xfId="3329" builtinId="9" hidden="1"/>
    <cellStyle name="Followed Hyperlink" xfId="3331" builtinId="9" hidden="1"/>
    <cellStyle name="Followed Hyperlink" xfId="3333" builtinId="9" hidden="1"/>
    <cellStyle name="Followed Hyperlink" xfId="3335" builtinId="9" hidden="1"/>
    <cellStyle name="Followed Hyperlink" xfId="3337" builtinId="9" hidden="1"/>
    <cellStyle name="Followed Hyperlink" xfId="3339" builtinId="9" hidden="1"/>
    <cellStyle name="Followed Hyperlink" xfId="3341" builtinId="9" hidden="1"/>
    <cellStyle name="Followed Hyperlink" xfId="3343" builtinId="9" hidden="1"/>
    <cellStyle name="Followed Hyperlink" xfId="3345" builtinId="9" hidden="1"/>
    <cellStyle name="Followed Hyperlink" xfId="3347" builtinId="9" hidden="1"/>
    <cellStyle name="Followed Hyperlink" xfId="3349" builtinId="9" hidden="1"/>
    <cellStyle name="Followed Hyperlink" xfId="3351" builtinId="9" hidden="1"/>
    <cellStyle name="Followed Hyperlink" xfId="3353" builtinId="9" hidden="1"/>
    <cellStyle name="Followed Hyperlink" xfId="3355" builtinId="9" hidden="1"/>
    <cellStyle name="Followed Hyperlink" xfId="3357" builtinId="9" hidden="1"/>
    <cellStyle name="Followed Hyperlink" xfId="3359" builtinId="9" hidden="1"/>
    <cellStyle name="Followed Hyperlink" xfId="3361" builtinId="9" hidden="1"/>
    <cellStyle name="Followed Hyperlink" xfId="3363" builtinId="9" hidden="1"/>
    <cellStyle name="Followed Hyperlink" xfId="3365" builtinId="9" hidden="1"/>
    <cellStyle name="Followed Hyperlink" xfId="3367" builtinId="9" hidden="1"/>
    <cellStyle name="Followed Hyperlink" xfId="3369" builtinId="9" hidden="1"/>
    <cellStyle name="Followed Hyperlink" xfId="3371" builtinId="9" hidden="1"/>
    <cellStyle name="Followed Hyperlink" xfId="3373" builtinId="9" hidden="1"/>
    <cellStyle name="Followed Hyperlink" xfId="3375" builtinId="9" hidden="1"/>
    <cellStyle name="Followed Hyperlink" xfId="3377" builtinId="9" hidden="1"/>
    <cellStyle name="Followed Hyperlink" xfId="3379" builtinId="9" hidden="1"/>
    <cellStyle name="Followed Hyperlink" xfId="3381" builtinId="9" hidden="1"/>
    <cellStyle name="Followed Hyperlink" xfId="3383" builtinId="9" hidden="1"/>
    <cellStyle name="Followed Hyperlink" xfId="3385" builtinId="9" hidden="1"/>
    <cellStyle name="Followed Hyperlink" xfId="3387" builtinId="9" hidden="1"/>
    <cellStyle name="Followed Hyperlink" xfId="3389" builtinId="9" hidden="1"/>
    <cellStyle name="Followed Hyperlink" xfId="3391" builtinId="9" hidden="1"/>
    <cellStyle name="Followed Hyperlink" xfId="3393" builtinId="9" hidden="1"/>
    <cellStyle name="Followed Hyperlink" xfId="3395" builtinId="9" hidden="1"/>
    <cellStyle name="Followed Hyperlink" xfId="3397" builtinId="9" hidden="1"/>
    <cellStyle name="Followed Hyperlink" xfId="3399" builtinId="9" hidden="1"/>
    <cellStyle name="Followed Hyperlink" xfId="3401" builtinId="9" hidden="1"/>
    <cellStyle name="Followed Hyperlink" xfId="3403" builtinId="9" hidden="1"/>
    <cellStyle name="Followed Hyperlink" xfId="3405" builtinId="9" hidden="1"/>
    <cellStyle name="Followed Hyperlink" xfId="3407" builtinId="9" hidden="1"/>
    <cellStyle name="Followed Hyperlink" xfId="3409" builtinId="9" hidden="1"/>
    <cellStyle name="Followed Hyperlink" xfId="3411" builtinId="9" hidden="1"/>
    <cellStyle name="Followed Hyperlink" xfId="3413" builtinId="9" hidden="1"/>
    <cellStyle name="Followed Hyperlink" xfId="3415" builtinId="9" hidden="1"/>
    <cellStyle name="Followed Hyperlink" xfId="3417" builtinId="9" hidden="1"/>
    <cellStyle name="Followed Hyperlink" xfId="3419" builtinId="9" hidden="1"/>
    <cellStyle name="Followed Hyperlink" xfId="3421" builtinId="9" hidden="1"/>
    <cellStyle name="Followed Hyperlink" xfId="3423" builtinId="9" hidden="1"/>
    <cellStyle name="Followed Hyperlink" xfId="3425" builtinId="9" hidden="1"/>
    <cellStyle name="Followed Hyperlink" xfId="3427" builtinId="9" hidden="1"/>
    <cellStyle name="Followed Hyperlink" xfId="3429" builtinId="9" hidden="1"/>
    <cellStyle name="Followed Hyperlink" xfId="3431" builtinId="9" hidden="1"/>
    <cellStyle name="Followed Hyperlink" xfId="3433" builtinId="9" hidden="1"/>
    <cellStyle name="Followed Hyperlink" xfId="3435" builtinId="9" hidden="1"/>
    <cellStyle name="Followed Hyperlink" xfId="3437" builtinId="9" hidden="1"/>
    <cellStyle name="Followed Hyperlink" xfId="3439" builtinId="9" hidden="1"/>
    <cellStyle name="Followed Hyperlink" xfId="3441" builtinId="9" hidden="1"/>
    <cellStyle name="Followed Hyperlink" xfId="3443" builtinId="9" hidden="1"/>
    <cellStyle name="Followed Hyperlink" xfId="3445" builtinId="9" hidden="1"/>
    <cellStyle name="Followed Hyperlink" xfId="3447" builtinId="9" hidden="1"/>
    <cellStyle name="Followed Hyperlink" xfId="3449" builtinId="9" hidden="1"/>
    <cellStyle name="Followed Hyperlink" xfId="3451" builtinId="9" hidden="1"/>
    <cellStyle name="Followed Hyperlink" xfId="3453" builtinId="9" hidden="1"/>
    <cellStyle name="Followed Hyperlink" xfId="3455" builtinId="9" hidden="1"/>
    <cellStyle name="Followed Hyperlink" xfId="3457" builtinId="9" hidden="1"/>
    <cellStyle name="Followed Hyperlink" xfId="3459" builtinId="9" hidden="1"/>
    <cellStyle name="Followed Hyperlink" xfId="3461" builtinId="9" hidden="1"/>
    <cellStyle name="Followed Hyperlink" xfId="3463" builtinId="9" hidden="1"/>
    <cellStyle name="Followed Hyperlink" xfId="3465" builtinId="9" hidden="1"/>
    <cellStyle name="Followed Hyperlink" xfId="3467" builtinId="9" hidden="1"/>
    <cellStyle name="Followed Hyperlink" xfId="3469" builtinId="9" hidden="1"/>
    <cellStyle name="Followed Hyperlink" xfId="3471" builtinId="9" hidden="1"/>
    <cellStyle name="Followed Hyperlink" xfId="3473" builtinId="9" hidden="1"/>
    <cellStyle name="Followed Hyperlink" xfId="3475" builtinId="9" hidden="1"/>
    <cellStyle name="Followed Hyperlink" xfId="3477" builtinId="9" hidden="1"/>
    <cellStyle name="Followed Hyperlink" xfId="3479" builtinId="9" hidden="1"/>
    <cellStyle name="Followed Hyperlink" xfId="3481" builtinId="9" hidden="1"/>
    <cellStyle name="Followed Hyperlink" xfId="3483" builtinId="9" hidden="1"/>
    <cellStyle name="Followed Hyperlink" xfId="3485" builtinId="9" hidden="1"/>
    <cellStyle name="Followed Hyperlink" xfId="3487" builtinId="9" hidden="1"/>
    <cellStyle name="Followed Hyperlink" xfId="3489" builtinId="9" hidden="1"/>
    <cellStyle name="Followed Hyperlink" xfId="3491" builtinId="9" hidden="1"/>
    <cellStyle name="Followed Hyperlink" xfId="3493" builtinId="9" hidden="1"/>
    <cellStyle name="Followed Hyperlink" xfId="3495" builtinId="9" hidden="1"/>
    <cellStyle name="Followed Hyperlink" xfId="3497" builtinId="9" hidden="1"/>
    <cellStyle name="Followed Hyperlink" xfId="3499" builtinId="9" hidden="1"/>
    <cellStyle name="Followed Hyperlink" xfId="3501" builtinId="9" hidden="1"/>
    <cellStyle name="Followed Hyperlink" xfId="3503" builtinId="9" hidden="1"/>
    <cellStyle name="Followed Hyperlink" xfId="3505" builtinId="9" hidden="1"/>
    <cellStyle name="Followed Hyperlink" xfId="3507" builtinId="9" hidden="1"/>
    <cellStyle name="Followed Hyperlink" xfId="3509" builtinId="9" hidden="1"/>
    <cellStyle name="Followed Hyperlink" xfId="3511" builtinId="9" hidden="1"/>
    <cellStyle name="Followed Hyperlink" xfId="3513" builtinId="9" hidden="1"/>
    <cellStyle name="Followed Hyperlink" xfId="3515" builtinId="9" hidden="1"/>
    <cellStyle name="Followed Hyperlink" xfId="3517" builtinId="9" hidden="1"/>
    <cellStyle name="Followed Hyperlink" xfId="3519" builtinId="9" hidden="1"/>
    <cellStyle name="Followed Hyperlink" xfId="3521" builtinId="9" hidden="1"/>
    <cellStyle name="Followed Hyperlink" xfId="3523" builtinId="9" hidden="1"/>
    <cellStyle name="Followed Hyperlink" xfId="3525" builtinId="9" hidden="1"/>
    <cellStyle name="Followed Hyperlink" xfId="3527" builtinId="9" hidden="1"/>
    <cellStyle name="Followed Hyperlink" xfId="3529" builtinId="9" hidden="1"/>
    <cellStyle name="Followed Hyperlink" xfId="3531" builtinId="9" hidden="1"/>
    <cellStyle name="Followed Hyperlink" xfId="3533" builtinId="9" hidden="1"/>
    <cellStyle name="Followed Hyperlink" xfId="3535" builtinId="9" hidden="1"/>
    <cellStyle name="Followed Hyperlink" xfId="3537" builtinId="9" hidden="1"/>
    <cellStyle name="Followed Hyperlink" xfId="3539" builtinId="9" hidden="1"/>
    <cellStyle name="Followed Hyperlink" xfId="3541" builtinId="9" hidden="1"/>
    <cellStyle name="Followed Hyperlink" xfId="3543" builtinId="9" hidden="1"/>
    <cellStyle name="Followed Hyperlink" xfId="3545" builtinId="9" hidden="1"/>
    <cellStyle name="Followed Hyperlink" xfId="3547" builtinId="9" hidden="1"/>
    <cellStyle name="Followed Hyperlink" xfId="3549" builtinId="9" hidden="1"/>
    <cellStyle name="Followed Hyperlink" xfId="3551" builtinId="9" hidden="1"/>
    <cellStyle name="Followed Hyperlink" xfId="3553" builtinId="9" hidden="1"/>
    <cellStyle name="Followed Hyperlink" xfId="3555" builtinId="9" hidden="1"/>
    <cellStyle name="Followed Hyperlink" xfId="3557" builtinId="9" hidden="1"/>
    <cellStyle name="Followed Hyperlink" xfId="3559" builtinId="9" hidden="1"/>
    <cellStyle name="Followed Hyperlink" xfId="3561" builtinId="9" hidden="1"/>
    <cellStyle name="Followed Hyperlink" xfId="3563" builtinId="9" hidden="1"/>
    <cellStyle name="Followed Hyperlink" xfId="3565" builtinId="9" hidden="1"/>
    <cellStyle name="Followed Hyperlink" xfId="3567" builtinId="9" hidden="1"/>
    <cellStyle name="Followed Hyperlink" xfId="3569" builtinId="9" hidden="1"/>
    <cellStyle name="Followed Hyperlink" xfId="3571" builtinId="9" hidden="1"/>
    <cellStyle name="Followed Hyperlink" xfId="3573" builtinId="9" hidden="1"/>
    <cellStyle name="Followed Hyperlink" xfId="3575" builtinId="9" hidden="1"/>
    <cellStyle name="Followed Hyperlink" xfId="3577" builtinId="9" hidden="1"/>
    <cellStyle name="Followed Hyperlink" xfId="3579" builtinId="9" hidden="1"/>
    <cellStyle name="Followed Hyperlink" xfId="3581" builtinId="9" hidden="1"/>
    <cellStyle name="Followed Hyperlink" xfId="3583" builtinId="9" hidden="1"/>
    <cellStyle name="Followed Hyperlink" xfId="3585" builtinId="9" hidden="1"/>
    <cellStyle name="Followed Hyperlink" xfId="3587" builtinId="9" hidden="1"/>
    <cellStyle name="Followed Hyperlink" xfId="3589" builtinId="9" hidden="1"/>
    <cellStyle name="Followed Hyperlink" xfId="3591" builtinId="9" hidden="1"/>
    <cellStyle name="Followed Hyperlink" xfId="3593" builtinId="9" hidden="1"/>
    <cellStyle name="Followed Hyperlink" xfId="3595" builtinId="9" hidden="1"/>
    <cellStyle name="Followed Hyperlink" xfId="3597" builtinId="9" hidden="1"/>
    <cellStyle name="Followed Hyperlink" xfId="3599" builtinId="9" hidden="1"/>
    <cellStyle name="Followed Hyperlink" xfId="3601" builtinId="9" hidden="1"/>
    <cellStyle name="Followed Hyperlink" xfId="3603" builtinId="9" hidden="1"/>
    <cellStyle name="Followed Hyperlink" xfId="3605" builtinId="9" hidden="1"/>
    <cellStyle name="Followed Hyperlink" xfId="3607" builtinId="9" hidden="1"/>
    <cellStyle name="Followed Hyperlink" xfId="3609" builtinId="9" hidden="1"/>
    <cellStyle name="Followed Hyperlink" xfId="3611" builtinId="9" hidden="1"/>
    <cellStyle name="Followed Hyperlink" xfId="3613" builtinId="9" hidden="1"/>
    <cellStyle name="Followed Hyperlink" xfId="3615" builtinId="9" hidden="1"/>
    <cellStyle name="Followed Hyperlink" xfId="3617" builtinId="9" hidden="1"/>
    <cellStyle name="Followed Hyperlink" xfId="3619" builtinId="9" hidden="1"/>
    <cellStyle name="Followed Hyperlink" xfId="3621" builtinId="9" hidden="1"/>
    <cellStyle name="Followed Hyperlink" xfId="3623" builtinId="9" hidden="1"/>
    <cellStyle name="Followed Hyperlink" xfId="3625" builtinId="9" hidden="1"/>
    <cellStyle name="Followed Hyperlink" xfId="3627" builtinId="9" hidden="1"/>
    <cellStyle name="Followed Hyperlink" xfId="3629" builtinId="9" hidden="1"/>
    <cellStyle name="Followed Hyperlink" xfId="3631" builtinId="9" hidden="1"/>
    <cellStyle name="Followed Hyperlink" xfId="3633" builtinId="9" hidden="1"/>
    <cellStyle name="Followed Hyperlink" xfId="3635" builtinId="9" hidden="1"/>
    <cellStyle name="Followed Hyperlink" xfId="3637" builtinId="9" hidden="1"/>
    <cellStyle name="Followed Hyperlink" xfId="3639" builtinId="9" hidden="1"/>
    <cellStyle name="Followed Hyperlink" xfId="3641" builtinId="9" hidden="1"/>
    <cellStyle name="Followed Hyperlink" xfId="3643" builtinId="9" hidden="1"/>
    <cellStyle name="Followed Hyperlink" xfId="3645" builtinId="9" hidden="1"/>
    <cellStyle name="Followed Hyperlink" xfId="3647" builtinId="9" hidden="1"/>
    <cellStyle name="Followed Hyperlink" xfId="3649" builtinId="9" hidden="1"/>
    <cellStyle name="Followed Hyperlink" xfId="3651" builtinId="9" hidden="1"/>
    <cellStyle name="Followed Hyperlink" xfId="3653" builtinId="9" hidden="1"/>
    <cellStyle name="Followed Hyperlink" xfId="3655" builtinId="9" hidden="1"/>
    <cellStyle name="Followed Hyperlink" xfId="3657" builtinId="9" hidden="1"/>
    <cellStyle name="Followed Hyperlink" xfId="3659" builtinId="9" hidden="1"/>
    <cellStyle name="Followed Hyperlink" xfId="3661" builtinId="9" hidden="1"/>
    <cellStyle name="Followed Hyperlink" xfId="3663" builtinId="9" hidden="1"/>
    <cellStyle name="Followed Hyperlink" xfId="3665" builtinId="9" hidden="1"/>
    <cellStyle name="Followed Hyperlink" xfId="3667" builtinId="9" hidden="1"/>
    <cellStyle name="Followed Hyperlink" xfId="3669" builtinId="9" hidden="1"/>
    <cellStyle name="Followed Hyperlink" xfId="3671" builtinId="9" hidden="1"/>
    <cellStyle name="Followed Hyperlink" xfId="3673" builtinId="9" hidden="1"/>
    <cellStyle name="Followed Hyperlink" xfId="3675" builtinId="9" hidden="1"/>
    <cellStyle name="Followed Hyperlink" xfId="3677" builtinId="9" hidden="1"/>
    <cellStyle name="Followed Hyperlink" xfId="3679" builtinId="9" hidden="1"/>
    <cellStyle name="Followed Hyperlink" xfId="3681" builtinId="9" hidden="1"/>
    <cellStyle name="Followed Hyperlink" xfId="3683" builtinId="9" hidden="1"/>
    <cellStyle name="Followed Hyperlink" xfId="3685" builtinId="9" hidden="1"/>
    <cellStyle name="Followed Hyperlink" xfId="3687" builtinId="9" hidden="1"/>
    <cellStyle name="Followed Hyperlink" xfId="3689" builtinId="9" hidden="1"/>
    <cellStyle name="Followed Hyperlink" xfId="3691" builtinId="9" hidden="1"/>
    <cellStyle name="Followed Hyperlink" xfId="3693" builtinId="9" hidden="1"/>
    <cellStyle name="Followed Hyperlink" xfId="3695" builtinId="9" hidden="1"/>
    <cellStyle name="Followed Hyperlink" xfId="3697" builtinId="9" hidden="1"/>
    <cellStyle name="Followed Hyperlink" xfId="3699" builtinId="9" hidden="1"/>
    <cellStyle name="Followed Hyperlink" xfId="3701" builtinId="9" hidden="1"/>
    <cellStyle name="Followed Hyperlink" xfId="3703" builtinId="9" hidden="1"/>
    <cellStyle name="Followed Hyperlink" xfId="3705" builtinId="9" hidden="1"/>
    <cellStyle name="Followed Hyperlink" xfId="3707" builtinId="9" hidden="1"/>
    <cellStyle name="Followed Hyperlink" xfId="3709" builtinId="9" hidden="1"/>
    <cellStyle name="Followed Hyperlink" xfId="3711" builtinId="9" hidden="1"/>
    <cellStyle name="Followed Hyperlink" xfId="3713" builtinId="9" hidden="1"/>
    <cellStyle name="Followed Hyperlink" xfId="3715" builtinId="9" hidden="1"/>
    <cellStyle name="Followed Hyperlink" xfId="3717" builtinId="9" hidden="1"/>
    <cellStyle name="Followed Hyperlink" xfId="3719" builtinId="9" hidden="1"/>
    <cellStyle name="Followed Hyperlink" xfId="3721" builtinId="9" hidden="1"/>
    <cellStyle name="Followed Hyperlink" xfId="3723" builtinId="9" hidden="1"/>
    <cellStyle name="Followed Hyperlink" xfId="3725" builtinId="9" hidden="1"/>
    <cellStyle name="Followed Hyperlink" xfId="3727" builtinId="9" hidden="1"/>
    <cellStyle name="Followed Hyperlink" xfId="3729" builtinId="9" hidden="1"/>
    <cellStyle name="Followed Hyperlink" xfId="3731" builtinId="9" hidden="1"/>
    <cellStyle name="Followed Hyperlink" xfId="3733" builtinId="9" hidden="1"/>
    <cellStyle name="Followed Hyperlink" xfId="3735" builtinId="9" hidden="1"/>
    <cellStyle name="Followed Hyperlink" xfId="3737" builtinId="9" hidden="1"/>
    <cellStyle name="Followed Hyperlink" xfId="3739" builtinId="9" hidden="1"/>
    <cellStyle name="Followed Hyperlink" xfId="3741" builtinId="9" hidden="1"/>
    <cellStyle name="Followed Hyperlink" xfId="3743" builtinId="9" hidden="1"/>
    <cellStyle name="Followed Hyperlink" xfId="3745" builtinId="9" hidden="1"/>
    <cellStyle name="Followed Hyperlink" xfId="3747" builtinId="9" hidden="1"/>
    <cellStyle name="Followed Hyperlink" xfId="3749" builtinId="9" hidden="1"/>
    <cellStyle name="Followed Hyperlink" xfId="3751" builtinId="9" hidden="1"/>
    <cellStyle name="Followed Hyperlink" xfId="3753" builtinId="9" hidden="1"/>
    <cellStyle name="Followed Hyperlink" xfId="3755" builtinId="9" hidden="1"/>
    <cellStyle name="Followed Hyperlink" xfId="3757" builtinId="9" hidden="1"/>
    <cellStyle name="Followed Hyperlink" xfId="3759" builtinId="9" hidden="1"/>
    <cellStyle name="Followed Hyperlink" xfId="3761" builtinId="9" hidden="1"/>
    <cellStyle name="Followed Hyperlink" xfId="3763" builtinId="9" hidden="1"/>
    <cellStyle name="Followed Hyperlink" xfId="3765" builtinId="9" hidden="1"/>
    <cellStyle name="Followed Hyperlink" xfId="3767" builtinId="9" hidden="1"/>
    <cellStyle name="Followed Hyperlink" xfId="3769" builtinId="9" hidden="1"/>
    <cellStyle name="Followed Hyperlink" xfId="3771" builtinId="9" hidden="1"/>
    <cellStyle name="Followed Hyperlink" xfId="3773" builtinId="9" hidden="1"/>
    <cellStyle name="Followed Hyperlink" xfId="3775" builtinId="9" hidden="1"/>
    <cellStyle name="Followed Hyperlink" xfId="3777" builtinId="9" hidden="1"/>
    <cellStyle name="Followed Hyperlink" xfId="3779" builtinId="9" hidden="1"/>
    <cellStyle name="Followed Hyperlink" xfId="3781" builtinId="9" hidden="1"/>
    <cellStyle name="Followed Hyperlink" xfId="3783" builtinId="9" hidden="1"/>
    <cellStyle name="Followed Hyperlink" xfId="3785" builtinId="9" hidden="1"/>
    <cellStyle name="Followed Hyperlink" xfId="3787" builtinId="9" hidden="1"/>
    <cellStyle name="Followed Hyperlink" xfId="3789" builtinId="9" hidden="1"/>
    <cellStyle name="Followed Hyperlink" xfId="3791" builtinId="9" hidden="1"/>
    <cellStyle name="Followed Hyperlink" xfId="3793" builtinId="9" hidden="1"/>
    <cellStyle name="Followed Hyperlink" xfId="3795" builtinId="9" hidden="1"/>
    <cellStyle name="Followed Hyperlink" xfId="3797" builtinId="9" hidden="1"/>
    <cellStyle name="Followed Hyperlink" xfId="3799" builtinId="9" hidden="1"/>
    <cellStyle name="Followed Hyperlink" xfId="3801" builtinId="9" hidden="1"/>
    <cellStyle name="Followed Hyperlink" xfId="3803" builtinId="9" hidden="1"/>
    <cellStyle name="Followed Hyperlink" xfId="3805" builtinId="9" hidden="1"/>
    <cellStyle name="Followed Hyperlink" xfId="3807" builtinId="9" hidden="1"/>
    <cellStyle name="Followed Hyperlink" xfId="3809" builtinId="9" hidden="1"/>
    <cellStyle name="Hyperlink" xfId="1118" builtinId="8" hidden="1"/>
    <cellStyle name="Hyperlink" xfId="1120" builtinId="8" hidden="1"/>
    <cellStyle name="Hyperlink" xfId="1122" builtinId="8" hidden="1"/>
    <cellStyle name="Hyperlink" xfId="1124" builtinId="8" hidden="1"/>
    <cellStyle name="Hyperlink" xfId="1126" builtinId="8" hidden="1"/>
    <cellStyle name="Hyperlink" xfId="1128" builtinId="8" hidden="1"/>
    <cellStyle name="Hyperlink" xfId="1130" builtinId="8" hidden="1"/>
    <cellStyle name="Hyperlink" xfId="1132" builtinId="8" hidden="1"/>
    <cellStyle name="Hyperlink" xfId="1134" builtinId="8" hidden="1"/>
    <cellStyle name="Hyperlink" xfId="1136" builtinId="8" hidden="1"/>
    <cellStyle name="Hyperlink" xfId="1138" builtinId="8" hidden="1"/>
    <cellStyle name="Hyperlink" xfId="1140" builtinId="8" hidden="1"/>
    <cellStyle name="Hyperlink" xfId="1142" builtinId="8" hidden="1"/>
    <cellStyle name="Hyperlink" xfId="1144" builtinId="8" hidden="1"/>
    <cellStyle name="Hyperlink" xfId="1146" builtinId="8" hidden="1"/>
    <cellStyle name="Hyperlink" xfId="1148" builtinId="8" hidden="1"/>
    <cellStyle name="Hyperlink" xfId="1150" builtinId="8" hidden="1"/>
    <cellStyle name="Hyperlink" xfId="1152" builtinId="8" hidden="1"/>
    <cellStyle name="Hyperlink" xfId="1154" builtinId="8" hidden="1"/>
    <cellStyle name="Hyperlink" xfId="1156" builtinId="8" hidden="1"/>
    <cellStyle name="Hyperlink" xfId="1158" builtinId="8" hidden="1"/>
    <cellStyle name="Hyperlink" xfId="1160" builtinId="8" hidden="1"/>
    <cellStyle name="Hyperlink" xfId="1162" builtinId="8" hidden="1"/>
    <cellStyle name="Hyperlink" xfId="1164" builtinId="8" hidden="1"/>
    <cellStyle name="Hyperlink" xfId="1166" builtinId="8" hidden="1"/>
    <cellStyle name="Hyperlink" xfId="1168" builtinId="8" hidden="1"/>
    <cellStyle name="Hyperlink" xfId="1170" builtinId="8" hidden="1"/>
    <cellStyle name="Hyperlink" xfId="1172" builtinId="8" hidden="1"/>
    <cellStyle name="Hyperlink" xfId="1174" builtinId="8" hidden="1"/>
    <cellStyle name="Hyperlink" xfId="1176" builtinId="8" hidden="1"/>
    <cellStyle name="Hyperlink" xfId="1178" builtinId="8" hidden="1"/>
    <cellStyle name="Hyperlink" xfId="1180" builtinId="8" hidden="1"/>
    <cellStyle name="Hyperlink" xfId="1182" builtinId="8" hidden="1"/>
    <cellStyle name="Hyperlink" xfId="1184" builtinId="8" hidden="1"/>
    <cellStyle name="Hyperlink" xfId="1186" builtinId="8" hidden="1"/>
    <cellStyle name="Hyperlink" xfId="1188" builtinId="8" hidden="1"/>
    <cellStyle name="Hyperlink" xfId="1190" builtinId="8" hidden="1"/>
    <cellStyle name="Hyperlink" xfId="1192" builtinId="8" hidden="1"/>
    <cellStyle name="Hyperlink" xfId="1194" builtinId="8" hidden="1"/>
    <cellStyle name="Hyperlink" xfId="1196" builtinId="8" hidden="1"/>
    <cellStyle name="Hyperlink" xfId="1198" builtinId="8" hidden="1"/>
    <cellStyle name="Hyperlink" xfId="1200" builtinId="8" hidden="1"/>
    <cellStyle name="Hyperlink" xfId="1202" builtinId="8" hidden="1"/>
    <cellStyle name="Hyperlink" xfId="1204" builtinId="8" hidden="1"/>
    <cellStyle name="Hyperlink" xfId="1206" builtinId="8" hidden="1"/>
    <cellStyle name="Hyperlink" xfId="1208" builtinId="8" hidden="1"/>
    <cellStyle name="Hyperlink" xfId="1210" builtinId="8" hidden="1"/>
    <cellStyle name="Hyperlink" xfId="1212" builtinId="8" hidden="1"/>
    <cellStyle name="Hyperlink" xfId="1214" builtinId="8" hidden="1"/>
    <cellStyle name="Hyperlink" xfId="1216" builtinId="8" hidden="1"/>
    <cellStyle name="Hyperlink" xfId="1218" builtinId="8" hidden="1"/>
    <cellStyle name="Hyperlink" xfId="1220" builtinId="8" hidden="1"/>
    <cellStyle name="Hyperlink" xfId="1222" builtinId="8" hidden="1"/>
    <cellStyle name="Hyperlink" xfId="1224" builtinId="8" hidden="1"/>
    <cellStyle name="Hyperlink" xfId="1226" builtinId="8" hidden="1"/>
    <cellStyle name="Hyperlink" xfId="1228" builtinId="8" hidden="1"/>
    <cellStyle name="Hyperlink" xfId="1230" builtinId="8" hidden="1"/>
    <cellStyle name="Hyperlink" xfId="1232" builtinId="8" hidden="1"/>
    <cellStyle name="Hyperlink" xfId="1234" builtinId="8" hidden="1"/>
    <cellStyle name="Hyperlink" xfId="1236" builtinId="8" hidden="1"/>
    <cellStyle name="Hyperlink" xfId="1238" builtinId="8" hidden="1"/>
    <cellStyle name="Hyperlink" xfId="1240" builtinId="8" hidden="1"/>
    <cellStyle name="Hyperlink" xfId="1242" builtinId="8" hidden="1"/>
    <cellStyle name="Hyperlink" xfId="1244" builtinId="8" hidden="1"/>
    <cellStyle name="Hyperlink" xfId="1246" builtinId="8" hidden="1"/>
    <cellStyle name="Hyperlink" xfId="1248" builtinId="8" hidden="1"/>
    <cellStyle name="Hyperlink" xfId="1250" builtinId="8" hidden="1"/>
    <cellStyle name="Hyperlink" xfId="1252" builtinId="8" hidden="1"/>
    <cellStyle name="Hyperlink" xfId="1254" builtinId="8" hidden="1"/>
    <cellStyle name="Hyperlink" xfId="1256" builtinId="8" hidden="1"/>
    <cellStyle name="Hyperlink" xfId="1258" builtinId="8" hidden="1"/>
    <cellStyle name="Hyperlink" xfId="1260" builtinId="8" hidden="1"/>
    <cellStyle name="Hyperlink" xfId="1262" builtinId="8" hidden="1"/>
    <cellStyle name="Hyperlink" xfId="1264" builtinId="8" hidden="1"/>
    <cellStyle name="Hyperlink" xfId="1266" builtinId="8" hidden="1"/>
    <cellStyle name="Hyperlink" xfId="1268" builtinId="8" hidden="1"/>
    <cellStyle name="Hyperlink" xfId="1270" builtinId="8" hidden="1"/>
    <cellStyle name="Hyperlink" xfId="1272" builtinId="8" hidden="1"/>
    <cellStyle name="Hyperlink" xfId="1274" builtinId="8" hidden="1"/>
    <cellStyle name="Hyperlink" xfId="1276" builtinId="8" hidden="1"/>
    <cellStyle name="Hyperlink" xfId="1278" builtinId="8" hidden="1"/>
    <cellStyle name="Hyperlink" xfId="1280" builtinId="8" hidden="1"/>
    <cellStyle name="Hyperlink" xfId="1282" builtinId="8" hidden="1"/>
    <cellStyle name="Hyperlink" xfId="1284" builtinId="8" hidden="1"/>
    <cellStyle name="Hyperlink" xfId="1286" builtinId="8" hidden="1"/>
    <cellStyle name="Hyperlink" xfId="1288" builtinId="8" hidden="1"/>
    <cellStyle name="Hyperlink" xfId="1290" builtinId="8" hidden="1"/>
    <cellStyle name="Hyperlink" xfId="1292" builtinId="8" hidden="1"/>
    <cellStyle name="Hyperlink" xfId="1294" builtinId="8" hidden="1"/>
    <cellStyle name="Hyperlink" xfId="1296" builtinId="8" hidden="1"/>
    <cellStyle name="Hyperlink" xfId="1298" builtinId="8" hidden="1"/>
    <cellStyle name="Hyperlink" xfId="1300" builtinId="8" hidden="1"/>
    <cellStyle name="Hyperlink" xfId="1302" builtinId="8" hidden="1"/>
    <cellStyle name="Hyperlink" xfId="1304" builtinId="8" hidden="1"/>
    <cellStyle name="Hyperlink" xfId="1306" builtinId="8" hidden="1"/>
    <cellStyle name="Hyperlink" xfId="1308" builtinId="8" hidden="1"/>
    <cellStyle name="Hyperlink" xfId="1310" builtinId="8" hidden="1"/>
    <cellStyle name="Hyperlink" xfId="1312" builtinId="8" hidden="1"/>
    <cellStyle name="Hyperlink" xfId="1314" builtinId="8" hidden="1"/>
    <cellStyle name="Hyperlink" xfId="1316" builtinId="8" hidden="1"/>
    <cellStyle name="Hyperlink" xfId="1318" builtinId="8" hidden="1"/>
    <cellStyle name="Hyperlink" xfId="1320" builtinId="8" hidden="1"/>
    <cellStyle name="Hyperlink" xfId="1322" builtinId="8" hidden="1"/>
    <cellStyle name="Hyperlink" xfId="1324" builtinId="8" hidden="1"/>
    <cellStyle name="Hyperlink" xfId="1326" builtinId="8" hidden="1"/>
    <cellStyle name="Hyperlink" xfId="1328" builtinId="8" hidden="1"/>
    <cellStyle name="Hyperlink" xfId="1330" builtinId="8" hidden="1"/>
    <cellStyle name="Hyperlink" xfId="1332" builtinId="8" hidden="1"/>
    <cellStyle name="Hyperlink" xfId="1334" builtinId="8" hidden="1"/>
    <cellStyle name="Hyperlink" xfId="1336" builtinId="8" hidden="1"/>
    <cellStyle name="Hyperlink" xfId="1338" builtinId="8" hidden="1"/>
    <cellStyle name="Hyperlink" xfId="1340" builtinId="8" hidden="1"/>
    <cellStyle name="Hyperlink" xfId="1342" builtinId="8" hidden="1"/>
    <cellStyle name="Hyperlink" xfId="1344" builtinId="8" hidden="1"/>
    <cellStyle name="Hyperlink" xfId="1346" builtinId="8" hidden="1"/>
    <cellStyle name="Hyperlink" xfId="1348" builtinId="8" hidden="1"/>
    <cellStyle name="Hyperlink" xfId="1350" builtinId="8" hidden="1"/>
    <cellStyle name="Hyperlink" xfId="1352" builtinId="8" hidden="1"/>
    <cellStyle name="Hyperlink" xfId="1354" builtinId="8" hidden="1"/>
    <cellStyle name="Hyperlink" xfId="1356" builtinId="8" hidden="1"/>
    <cellStyle name="Hyperlink" xfId="1358" builtinId="8" hidden="1"/>
    <cellStyle name="Hyperlink" xfId="1360" builtinId="8" hidden="1"/>
    <cellStyle name="Hyperlink" xfId="1362" builtinId="8" hidden="1"/>
    <cellStyle name="Hyperlink" xfId="1364" builtinId="8" hidden="1"/>
    <cellStyle name="Hyperlink" xfId="1366" builtinId="8" hidden="1"/>
    <cellStyle name="Hyperlink" xfId="1368" builtinId="8" hidden="1"/>
    <cellStyle name="Hyperlink" xfId="1370" builtinId="8" hidden="1"/>
    <cellStyle name="Hyperlink" xfId="1372" builtinId="8" hidden="1"/>
    <cellStyle name="Hyperlink" xfId="1374" builtinId="8" hidden="1"/>
    <cellStyle name="Hyperlink" xfId="1376" builtinId="8" hidden="1"/>
    <cellStyle name="Hyperlink" xfId="1378" builtinId="8" hidden="1"/>
    <cellStyle name="Hyperlink" xfId="1380" builtinId="8" hidden="1"/>
    <cellStyle name="Hyperlink" xfId="1382" builtinId="8" hidden="1"/>
    <cellStyle name="Hyperlink" xfId="1384" builtinId="8" hidden="1"/>
    <cellStyle name="Hyperlink" xfId="1386" builtinId="8" hidden="1"/>
    <cellStyle name="Hyperlink" xfId="1388" builtinId="8" hidden="1"/>
    <cellStyle name="Hyperlink" xfId="1390" builtinId="8" hidden="1"/>
    <cellStyle name="Hyperlink" xfId="1392" builtinId="8" hidden="1"/>
    <cellStyle name="Hyperlink" xfId="1394" builtinId="8" hidden="1"/>
    <cellStyle name="Hyperlink" xfId="1396" builtinId="8" hidden="1"/>
    <cellStyle name="Hyperlink" xfId="1398" builtinId="8" hidden="1"/>
    <cellStyle name="Hyperlink" xfId="1400" builtinId="8" hidden="1"/>
    <cellStyle name="Hyperlink" xfId="1402" builtinId="8" hidden="1"/>
    <cellStyle name="Hyperlink" xfId="1404" builtinId="8" hidden="1"/>
    <cellStyle name="Hyperlink" xfId="1406" builtinId="8" hidden="1"/>
    <cellStyle name="Hyperlink" xfId="1408" builtinId="8" hidden="1"/>
    <cellStyle name="Hyperlink" xfId="1410" builtinId="8" hidden="1"/>
    <cellStyle name="Hyperlink" xfId="1412" builtinId="8" hidden="1"/>
    <cellStyle name="Hyperlink" xfId="1414" builtinId="8" hidden="1"/>
    <cellStyle name="Hyperlink" xfId="1416" builtinId="8" hidden="1"/>
    <cellStyle name="Hyperlink" xfId="1418" builtinId="8" hidden="1"/>
    <cellStyle name="Hyperlink" xfId="1420" builtinId="8" hidden="1"/>
    <cellStyle name="Hyperlink" xfId="1422" builtinId="8" hidden="1"/>
    <cellStyle name="Hyperlink" xfId="1424" builtinId="8" hidden="1"/>
    <cellStyle name="Hyperlink" xfId="1426" builtinId="8" hidden="1"/>
    <cellStyle name="Hyperlink" xfId="1428" builtinId="8" hidden="1"/>
    <cellStyle name="Hyperlink" xfId="1430" builtinId="8" hidden="1"/>
    <cellStyle name="Hyperlink" xfId="1432" builtinId="8" hidden="1"/>
    <cellStyle name="Hyperlink" xfId="1434" builtinId="8" hidden="1"/>
    <cellStyle name="Hyperlink" xfId="1436" builtinId="8" hidden="1"/>
    <cellStyle name="Hyperlink" xfId="1438" builtinId="8" hidden="1"/>
    <cellStyle name="Hyperlink" xfId="1440" builtinId="8" hidden="1"/>
    <cellStyle name="Hyperlink" xfId="1442" builtinId="8" hidden="1"/>
    <cellStyle name="Hyperlink" xfId="1444" builtinId="8" hidden="1"/>
    <cellStyle name="Hyperlink" xfId="1446" builtinId="8" hidden="1"/>
    <cellStyle name="Hyperlink" xfId="1448" builtinId="8" hidden="1"/>
    <cellStyle name="Hyperlink" xfId="1450" builtinId="8" hidden="1"/>
    <cellStyle name="Hyperlink" xfId="1452" builtinId="8" hidden="1"/>
    <cellStyle name="Hyperlink" xfId="1454" builtinId="8" hidden="1"/>
    <cellStyle name="Hyperlink" xfId="1456" builtinId="8" hidden="1"/>
    <cellStyle name="Hyperlink" xfId="1458" builtinId="8" hidden="1"/>
    <cellStyle name="Hyperlink" xfId="1460" builtinId="8" hidden="1"/>
    <cellStyle name="Hyperlink" xfId="1462" builtinId="8" hidden="1"/>
    <cellStyle name="Hyperlink" xfId="1464" builtinId="8" hidden="1"/>
    <cellStyle name="Hyperlink" xfId="1466" builtinId="8" hidden="1"/>
    <cellStyle name="Hyperlink" xfId="1468" builtinId="8" hidden="1"/>
    <cellStyle name="Hyperlink" xfId="1470" builtinId="8" hidden="1"/>
    <cellStyle name="Hyperlink" xfId="1472" builtinId="8" hidden="1"/>
    <cellStyle name="Hyperlink" xfId="1474" builtinId="8" hidden="1"/>
    <cellStyle name="Hyperlink" xfId="1476" builtinId="8" hidden="1"/>
    <cellStyle name="Hyperlink" xfId="1478" builtinId="8" hidden="1"/>
    <cellStyle name="Hyperlink" xfId="1480" builtinId="8" hidden="1"/>
    <cellStyle name="Hyperlink" xfId="1482" builtinId="8" hidden="1"/>
    <cellStyle name="Hyperlink" xfId="1484" builtinId="8" hidden="1"/>
    <cellStyle name="Hyperlink" xfId="1486" builtinId="8" hidden="1"/>
    <cellStyle name="Hyperlink" xfId="1488" builtinId="8" hidden="1"/>
    <cellStyle name="Hyperlink" xfId="1490" builtinId="8" hidden="1"/>
    <cellStyle name="Hyperlink" xfId="1492" builtinId="8" hidden="1"/>
    <cellStyle name="Hyperlink" xfId="1494" builtinId="8" hidden="1"/>
    <cellStyle name="Hyperlink" xfId="1496" builtinId="8" hidden="1"/>
    <cellStyle name="Hyperlink" xfId="1498" builtinId="8" hidden="1"/>
    <cellStyle name="Hyperlink" xfId="1500" builtinId="8" hidden="1"/>
    <cellStyle name="Hyperlink" xfId="1502" builtinId="8" hidden="1"/>
    <cellStyle name="Hyperlink" xfId="1504" builtinId="8" hidden="1"/>
    <cellStyle name="Hyperlink" xfId="1506" builtinId="8" hidden="1"/>
    <cellStyle name="Hyperlink" xfId="1508" builtinId="8" hidden="1"/>
    <cellStyle name="Hyperlink" xfId="1510" builtinId="8" hidden="1"/>
    <cellStyle name="Hyperlink" xfId="1512" builtinId="8" hidden="1"/>
    <cellStyle name="Hyperlink" xfId="1514" builtinId="8" hidden="1"/>
    <cellStyle name="Hyperlink" xfId="1516" builtinId="8" hidden="1"/>
    <cellStyle name="Hyperlink" xfId="1518" builtinId="8" hidden="1"/>
    <cellStyle name="Hyperlink" xfId="1520" builtinId="8" hidden="1"/>
    <cellStyle name="Hyperlink" xfId="1522" builtinId="8" hidden="1"/>
    <cellStyle name="Hyperlink" xfId="1524" builtinId="8" hidden="1"/>
    <cellStyle name="Hyperlink" xfId="1526" builtinId="8" hidden="1"/>
    <cellStyle name="Hyperlink" xfId="1528" builtinId="8" hidden="1"/>
    <cellStyle name="Hyperlink" xfId="1530" builtinId="8" hidden="1"/>
    <cellStyle name="Hyperlink" xfId="1532" builtinId="8" hidden="1"/>
    <cellStyle name="Hyperlink" xfId="1534" builtinId="8" hidden="1"/>
    <cellStyle name="Hyperlink" xfId="1536" builtinId="8" hidden="1"/>
    <cellStyle name="Hyperlink" xfId="1538" builtinId="8" hidden="1"/>
    <cellStyle name="Hyperlink" xfId="1540" builtinId="8" hidden="1"/>
    <cellStyle name="Hyperlink" xfId="1542" builtinId="8" hidden="1"/>
    <cellStyle name="Hyperlink" xfId="1544" builtinId="8" hidden="1"/>
    <cellStyle name="Hyperlink" xfId="1546" builtinId="8" hidden="1"/>
    <cellStyle name="Hyperlink" xfId="1548" builtinId="8" hidden="1"/>
    <cellStyle name="Hyperlink" xfId="1550" builtinId="8" hidden="1"/>
    <cellStyle name="Hyperlink" xfId="1552" builtinId="8" hidden="1"/>
    <cellStyle name="Hyperlink" xfId="1554" builtinId="8" hidden="1"/>
    <cellStyle name="Hyperlink" xfId="1556" builtinId="8" hidden="1"/>
    <cellStyle name="Hyperlink" xfId="1558" builtinId="8" hidden="1"/>
    <cellStyle name="Hyperlink" xfId="1560" builtinId="8" hidden="1"/>
    <cellStyle name="Hyperlink" xfId="1562" builtinId="8" hidden="1"/>
    <cellStyle name="Hyperlink" xfId="1564" builtinId="8" hidden="1"/>
    <cellStyle name="Hyperlink" xfId="1566" builtinId="8" hidden="1"/>
    <cellStyle name="Hyperlink" xfId="1568" builtinId="8" hidden="1"/>
    <cellStyle name="Hyperlink" xfId="1570" builtinId="8" hidden="1"/>
    <cellStyle name="Hyperlink" xfId="1572" builtinId="8" hidden="1"/>
    <cellStyle name="Hyperlink" xfId="1574" builtinId="8" hidden="1"/>
    <cellStyle name="Hyperlink" xfId="1576" builtinId="8" hidden="1"/>
    <cellStyle name="Hyperlink" xfId="1578" builtinId="8" hidden="1"/>
    <cellStyle name="Hyperlink" xfId="1580" builtinId="8" hidden="1"/>
    <cellStyle name="Hyperlink" xfId="1582" builtinId="8" hidden="1"/>
    <cellStyle name="Hyperlink" xfId="1584" builtinId="8" hidden="1"/>
    <cellStyle name="Hyperlink" xfId="1586" builtinId="8" hidden="1"/>
    <cellStyle name="Hyperlink" xfId="1588" builtinId="8" hidden="1"/>
    <cellStyle name="Hyperlink" xfId="1590" builtinId="8" hidden="1"/>
    <cellStyle name="Hyperlink" xfId="1592" builtinId="8" hidden="1"/>
    <cellStyle name="Hyperlink" xfId="1594" builtinId="8" hidden="1"/>
    <cellStyle name="Hyperlink" xfId="1596" builtinId="8" hidden="1"/>
    <cellStyle name="Hyperlink" xfId="1598" builtinId="8" hidden="1"/>
    <cellStyle name="Hyperlink" xfId="1600" builtinId="8" hidden="1"/>
    <cellStyle name="Hyperlink" xfId="1602" builtinId="8" hidden="1"/>
    <cellStyle name="Hyperlink" xfId="1604" builtinId="8" hidden="1"/>
    <cellStyle name="Hyperlink" xfId="1606" builtinId="8" hidden="1"/>
    <cellStyle name="Hyperlink" xfId="1608" builtinId="8" hidden="1"/>
    <cellStyle name="Hyperlink" xfId="1610" builtinId="8" hidden="1"/>
    <cellStyle name="Hyperlink" xfId="1612" builtinId="8" hidden="1"/>
    <cellStyle name="Hyperlink" xfId="1614" builtinId="8" hidden="1"/>
    <cellStyle name="Hyperlink" xfId="1616" builtinId="8" hidden="1"/>
    <cellStyle name="Hyperlink" xfId="1618" builtinId="8" hidden="1"/>
    <cellStyle name="Hyperlink" xfId="1620" builtinId="8" hidden="1"/>
    <cellStyle name="Hyperlink" xfId="1622" builtinId="8" hidden="1"/>
    <cellStyle name="Hyperlink" xfId="1624" builtinId="8" hidden="1"/>
    <cellStyle name="Hyperlink" xfId="1626" builtinId="8" hidden="1"/>
    <cellStyle name="Hyperlink" xfId="1628" builtinId="8" hidden="1"/>
    <cellStyle name="Hyperlink" xfId="1630" builtinId="8" hidden="1"/>
    <cellStyle name="Hyperlink" xfId="1632" builtinId="8" hidden="1"/>
    <cellStyle name="Hyperlink" xfId="1634" builtinId="8" hidden="1"/>
    <cellStyle name="Hyperlink" xfId="1636" builtinId="8" hidden="1"/>
    <cellStyle name="Hyperlink" xfId="1638" builtinId="8" hidden="1"/>
    <cellStyle name="Hyperlink" xfId="1640" builtinId="8" hidden="1"/>
    <cellStyle name="Hyperlink" xfId="1642" builtinId="8" hidden="1"/>
    <cellStyle name="Hyperlink" xfId="1644" builtinId="8" hidden="1"/>
    <cellStyle name="Hyperlink" xfId="1646" builtinId="8" hidden="1"/>
    <cellStyle name="Hyperlink" xfId="1648" builtinId="8" hidden="1"/>
    <cellStyle name="Hyperlink" xfId="1650" builtinId="8" hidden="1"/>
    <cellStyle name="Hyperlink" xfId="1652" builtinId="8" hidden="1"/>
    <cellStyle name="Hyperlink" xfId="1654" builtinId="8" hidden="1"/>
    <cellStyle name="Hyperlink" xfId="1656" builtinId="8" hidden="1"/>
    <cellStyle name="Hyperlink" xfId="1658" builtinId="8" hidden="1"/>
    <cellStyle name="Hyperlink" xfId="1660" builtinId="8" hidden="1"/>
    <cellStyle name="Hyperlink" xfId="1662" builtinId="8" hidden="1"/>
    <cellStyle name="Hyperlink" xfId="1664" builtinId="8" hidden="1"/>
    <cellStyle name="Hyperlink" xfId="1666" builtinId="8" hidden="1"/>
    <cellStyle name="Hyperlink" xfId="1668" builtinId="8" hidden="1"/>
    <cellStyle name="Hyperlink" xfId="1670" builtinId="8" hidden="1"/>
    <cellStyle name="Hyperlink" xfId="1672" builtinId="8" hidden="1"/>
    <cellStyle name="Hyperlink" xfId="1674" builtinId="8" hidden="1"/>
    <cellStyle name="Hyperlink" xfId="1676" builtinId="8" hidden="1"/>
    <cellStyle name="Hyperlink" xfId="1678" builtinId="8" hidden="1"/>
    <cellStyle name="Hyperlink" xfId="1680" builtinId="8" hidden="1"/>
    <cellStyle name="Hyperlink" xfId="1682" builtinId="8" hidden="1"/>
    <cellStyle name="Hyperlink" xfId="1684" builtinId="8" hidden="1"/>
    <cellStyle name="Hyperlink" xfId="1686" builtinId="8" hidden="1"/>
    <cellStyle name="Hyperlink" xfId="1688" builtinId="8" hidden="1"/>
    <cellStyle name="Hyperlink" xfId="1690" builtinId="8" hidden="1"/>
    <cellStyle name="Hyperlink" xfId="1692" builtinId="8" hidden="1"/>
    <cellStyle name="Hyperlink" xfId="1694" builtinId="8" hidden="1"/>
    <cellStyle name="Hyperlink" xfId="1696" builtinId="8" hidden="1"/>
    <cellStyle name="Hyperlink" xfId="1698" builtinId="8" hidden="1"/>
    <cellStyle name="Hyperlink" xfId="1700" builtinId="8" hidden="1"/>
    <cellStyle name="Hyperlink" xfId="1702" builtinId="8" hidden="1"/>
    <cellStyle name="Hyperlink" xfId="1704" builtinId="8" hidden="1"/>
    <cellStyle name="Hyperlink" xfId="1706" builtinId="8" hidden="1"/>
    <cellStyle name="Hyperlink" xfId="1708" builtinId="8" hidden="1"/>
    <cellStyle name="Hyperlink" xfId="1710" builtinId="8" hidden="1"/>
    <cellStyle name="Hyperlink" xfId="1712" builtinId="8" hidden="1"/>
    <cellStyle name="Hyperlink" xfId="1714" builtinId="8" hidden="1"/>
    <cellStyle name="Hyperlink" xfId="1716" builtinId="8" hidden="1"/>
    <cellStyle name="Hyperlink" xfId="1718" builtinId="8" hidden="1"/>
    <cellStyle name="Hyperlink" xfId="1720" builtinId="8" hidden="1"/>
    <cellStyle name="Hyperlink" xfId="1722" builtinId="8" hidden="1"/>
    <cellStyle name="Hyperlink" xfId="1724" builtinId="8" hidden="1"/>
    <cellStyle name="Hyperlink" xfId="1726" builtinId="8" hidden="1"/>
    <cellStyle name="Hyperlink" xfId="1728" builtinId="8" hidden="1"/>
    <cellStyle name="Hyperlink" xfId="1730" builtinId="8" hidden="1"/>
    <cellStyle name="Hyperlink" xfId="1732" builtinId="8" hidden="1"/>
    <cellStyle name="Hyperlink" xfId="1734" builtinId="8" hidden="1"/>
    <cellStyle name="Hyperlink" xfId="1736" builtinId="8" hidden="1"/>
    <cellStyle name="Hyperlink" xfId="1738" builtinId="8" hidden="1"/>
    <cellStyle name="Hyperlink" xfId="1740" builtinId="8" hidden="1"/>
    <cellStyle name="Hyperlink" xfId="1742" builtinId="8" hidden="1"/>
    <cellStyle name="Hyperlink" xfId="1744" builtinId="8" hidden="1"/>
    <cellStyle name="Hyperlink" xfId="1746" builtinId="8" hidden="1"/>
    <cellStyle name="Hyperlink" xfId="1748" builtinId="8" hidden="1"/>
    <cellStyle name="Hyperlink" xfId="1750" builtinId="8" hidden="1"/>
    <cellStyle name="Hyperlink" xfId="1752" builtinId="8" hidden="1"/>
    <cellStyle name="Hyperlink" xfId="1754" builtinId="8" hidden="1"/>
    <cellStyle name="Hyperlink" xfId="1756" builtinId="8" hidden="1"/>
    <cellStyle name="Hyperlink" xfId="1758" builtinId="8" hidden="1"/>
    <cellStyle name="Hyperlink" xfId="1760" builtinId="8" hidden="1"/>
    <cellStyle name="Hyperlink" xfId="1762" builtinId="8" hidden="1"/>
    <cellStyle name="Hyperlink" xfId="1764" builtinId="8" hidden="1"/>
    <cellStyle name="Hyperlink" xfId="1766" builtinId="8" hidden="1"/>
    <cellStyle name="Hyperlink" xfId="1768" builtinId="8" hidden="1"/>
    <cellStyle name="Hyperlink" xfId="1770" builtinId="8" hidden="1"/>
    <cellStyle name="Hyperlink" xfId="1772" builtinId="8" hidden="1"/>
    <cellStyle name="Hyperlink" xfId="1774" builtinId="8" hidden="1"/>
    <cellStyle name="Hyperlink" xfId="1776" builtinId="8" hidden="1"/>
    <cellStyle name="Hyperlink" xfId="1778" builtinId="8" hidden="1"/>
    <cellStyle name="Hyperlink" xfId="1780" builtinId="8" hidden="1"/>
    <cellStyle name="Hyperlink" xfId="1782" builtinId="8" hidden="1"/>
    <cellStyle name="Hyperlink" xfId="1784" builtinId="8" hidden="1"/>
    <cellStyle name="Hyperlink" xfId="1786" builtinId="8" hidden="1"/>
    <cellStyle name="Hyperlink" xfId="1788" builtinId="8" hidden="1"/>
    <cellStyle name="Hyperlink" xfId="1790" builtinId="8" hidden="1"/>
    <cellStyle name="Hyperlink" xfId="1792" builtinId="8" hidden="1"/>
    <cellStyle name="Hyperlink" xfId="1794" builtinId="8" hidden="1"/>
    <cellStyle name="Hyperlink" xfId="1796" builtinId="8" hidden="1"/>
    <cellStyle name="Hyperlink" xfId="1798" builtinId="8" hidden="1"/>
    <cellStyle name="Hyperlink" xfId="1800" builtinId="8" hidden="1"/>
    <cellStyle name="Hyperlink" xfId="1802" builtinId="8" hidden="1"/>
    <cellStyle name="Hyperlink" xfId="1804" builtinId="8" hidden="1"/>
    <cellStyle name="Hyperlink" xfId="1806" builtinId="8" hidden="1"/>
    <cellStyle name="Hyperlink" xfId="1808" builtinId="8" hidden="1"/>
    <cellStyle name="Hyperlink" xfId="1810" builtinId="8" hidden="1"/>
    <cellStyle name="Hyperlink" xfId="1812" builtinId="8" hidden="1"/>
    <cellStyle name="Hyperlink" xfId="1814" builtinId="8" hidden="1"/>
    <cellStyle name="Hyperlink" xfId="1816" builtinId="8" hidden="1"/>
    <cellStyle name="Hyperlink" xfId="1818" builtinId="8" hidden="1"/>
    <cellStyle name="Hyperlink" xfId="1820" builtinId="8" hidden="1"/>
    <cellStyle name="Hyperlink" xfId="1822" builtinId="8" hidden="1"/>
    <cellStyle name="Hyperlink" xfId="1824" builtinId="8" hidden="1"/>
    <cellStyle name="Hyperlink" xfId="1826" builtinId="8" hidden="1"/>
    <cellStyle name="Hyperlink" xfId="1828" builtinId="8" hidden="1"/>
    <cellStyle name="Hyperlink" xfId="1830" builtinId="8" hidden="1"/>
    <cellStyle name="Hyperlink" xfId="1832" builtinId="8" hidden="1"/>
    <cellStyle name="Hyperlink" xfId="1834" builtinId="8" hidden="1"/>
    <cellStyle name="Hyperlink" xfId="1836" builtinId="8" hidden="1"/>
    <cellStyle name="Hyperlink" xfId="1838" builtinId="8" hidden="1"/>
    <cellStyle name="Hyperlink" xfId="1840" builtinId="8" hidden="1"/>
    <cellStyle name="Hyperlink" xfId="1842" builtinId="8" hidden="1"/>
    <cellStyle name="Hyperlink" xfId="1844" builtinId="8" hidden="1"/>
    <cellStyle name="Hyperlink" xfId="1846" builtinId="8" hidden="1"/>
    <cellStyle name="Hyperlink" xfId="1848" builtinId="8" hidden="1"/>
    <cellStyle name="Hyperlink" xfId="1850" builtinId="8" hidden="1"/>
    <cellStyle name="Hyperlink" xfId="1852" builtinId="8" hidden="1"/>
    <cellStyle name="Hyperlink" xfId="1854" builtinId="8" hidden="1"/>
    <cellStyle name="Hyperlink" xfId="1856" builtinId="8" hidden="1"/>
    <cellStyle name="Hyperlink" xfId="1858" builtinId="8" hidden="1"/>
    <cellStyle name="Hyperlink" xfId="1860" builtinId="8" hidden="1"/>
    <cellStyle name="Hyperlink" xfId="1862" builtinId="8" hidden="1"/>
    <cellStyle name="Hyperlink" xfId="1864" builtinId="8" hidden="1"/>
    <cellStyle name="Hyperlink" xfId="1866" builtinId="8" hidden="1"/>
    <cellStyle name="Hyperlink" xfId="1868" builtinId="8" hidden="1"/>
    <cellStyle name="Hyperlink" xfId="1870" builtinId="8" hidden="1"/>
    <cellStyle name="Hyperlink" xfId="1872" builtinId="8" hidden="1"/>
    <cellStyle name="Hyperlink" xfId="1874" builtinId="8" hidden="1"/>
    <cellStyle name="Hyperlink" xfId="1876" builtinId="8" hidden="1"/>
    <cellStyle name="Hyperlink" xfId="1878" builtinId="8" hidden="1"/>
    <cellStyle name="Hyperlink" xfId="1880" builtinId="8" hidden="1"/>
    <cellStyle name="Hyperlink" xfId="1882" builtinId="8" hidden="1"/>
    <cellStyle name="Hyperlink" xfId="1884" builtinId="8" hidden="1"/>
    <cellStyle name="Hyperlink" xfId="1886" builtinId="8" hidden="1"/>
    <cellStyle name="Hyperlink" xfId="1888" builtinId="8" hidden="1"/>
    <cellStyle name="Hyperlink" xfId="1890" builtinId="8" hidden="1"/>
    <cellStyle name="Hyperlink" xfId="1892" builtinId="8" hidden="1"/>
    <cellStyle name="Hyperlink" xfId="1894" builtinId="8" hidden="1"/>
    <cellStyle name="Hyperlink" xfId="1896" builtinId="8" hidden="1"/>
    <cellStyle name="Hyperlink" xfId="1898" builtinId="8" hidden="1"/>
    <cellStyle name="Hyperlink" xfId="1900" builtinId="8" hidden="1"/>
    <cellStyle name="Hyperlink" xfId="1902" builtinId="8" hidden="1"/>
    <cellStyle name="Hyperlink" xfId="1904" builtinId="8" hidden="1"/>
    <cellStyle name="Hyperlink" xfId="1906" builtinId="8" hidden="1"/>
    <cellStyle name="Hyperlink" xfId="1908" builtinId="8" hidden="1"/>
    <cellStyle name="Hyperlink" xfId="1910" builtinId="8" hidden="1"/>
    <cellStyle name="Hyperlink" xfId="1912" builtinId="8" hidden="1"/>
    <cellStyle name="Hyperlink" xfId="1914" builtinId="8" hidden="1"/>
    <cellStyle name="Hyperlink" xfId="1916" builtinId="8" hidden="1"/>
    <cellStyle name="Hyperlink" xfId="1918" builtinId="8" hidden="1"/>
    <cellStyle name="Hyperlink" xfId="1920" builtinId="8" hidden="1"/>
    <cellStyle name="Hyperlink" xfId="1922" builtinId="8" hidden="1"/>
    <cellStyle name="Hyperlink" xfId="1924" builtinId="8" hidden="1"/>
    <cellStyle name="Hyperlink" xfId="1926" builtinId="8" hidden="1"/>
    <cellStyle name="Hyperlink" xfId="1928" builtinId="8" hidden="1"/>
    <cellStyle name="Hyperlink" xfId="1930" builtinId="8" hidden="1"/>
    <cellStyle name="Hyperlink" xfId="1932" builtinId="8" hidden="1"/>
    <cellStyle name="Hyperlink" xfId="1934" builtinId="8" hidden="1"/>
    <cellStyle name="Hyperlink" xfId="1936" builtinId="8" hidden="1"/>
    <cellStyle name="Hyperlink" xfId="1938" builtinId="8" hidden="1"/>
    <cellStyle name="Hyperlink" xfId="1940" builtinId="8" hidden="1"/>
    <cellStyle name="Hyperlink" xfId="1942" builtinId="8" hidden="1"/>
    <cellStyle name="Hyperlink" xfId="1944" builtinId="8" hidden="1"/>
    <cellStyle name="Hyperlink" xfId="1946" builtinId="8" hidden="1"/>
    <cellStyle name="Hyperlink" xfId="1948" builtinId="8" hidden="1"/>
    <cellStyle name="Hyperlink" xfId="1950" builtinId="8" hidden="1"/>
    <cellStyle name="Hyperlink" xfId="1952" builtinId="8" hidden="1"/>
    <cellStyle name="Hyperlink" xfId="1954" builtinId="8" hidden="1"/>
    <cellStyle name="Hyperlink" xfId="1956" builtinId="8" hidden="1"/>
    <cellStyle name="Hyperlink" xfId="1958" builtinId="8" hidden="1"/>
    <cellStyle name="Hyperlink" xfId="1960" builtinId="8" hidden="1"/>
    <cellStyle name="Hyperlink" xfId="1962" builtinId="8" hidden="1"/>
    <cellStyle name="Hyperlink" xfId="1964" builtinId="8" hidden="1"/>
    <cellStyle name="Hyperlink" xfId="1966" builtinId="8" hidden="1"/>
    <cellStyle name="Hyperlink" xfId="1968" builtinId="8" hidden="1"/>
    <cellStyle name="Hyperlink" xfId="1970" builtinId="8" hidden="1"/>
    <cellStyle name="Hyperlink" xfId="1972" builtinId="8" hidden="1"/>
    <cellStyle name="Hyperlink" xfId="1974" builtinId="8" hidden="1"/>
    <cellStyle name="Hyperlink" xfId="1976" builtinId="8" hidden="1"/>
    <cellStyle name="Hyperlink" xfId="1978" builtinId="8" hidden="1"/>
    <cellStyle name="Hyperlink" xfId="1980" builtinId="8" hidden="1"/>
    <cellStyle name="Hyperlink" xfId="1982" builtinId="8" hidden="1"/>
    <cellStyle name="Hyperlink" xfId="1984" builtinId="8" hidden="1"/>
    <cellStyle name="Hyperlink" xfId="1986" builtinId="8" hidden="1"/>
    <cellStyle name="Hyperlink" xfId="1988" builtinId="8" hidden="1"/>
    <cellStyle name="Hyperlink" xfId="1990" builtinId="8" hidden="1"/>
    <cellStyle name="Hyperlink" xfId="1992" builtinId="8" hidden="1"/>
    <cellStyle name="Hyperlink" xfId="1994" builtinId="8" hidden="1"/>
    <cellStyle name="Hyperlink" xfId="1996" builtinId="8" hidden="1"/>
    <cellStyle name="Hyperlink" xfId="1998" builtinId="8" hidden="1"/>
    <cellStyle name="Hyperlink" xfId="2000" builtinId="8" hidden="1"/>
    <cellStyle name="Hyperlink" xfId="2002" builtinId="8" hidden="1"/>
    <cellStyle name="Hyperlink" xfId="2004" builtinId="8" hidden="1"/>
    <cellStyle name="Hyperlink" xfId="2006" builtinId="8" hidden="1"/>
    <cellStyle name="Hyperlink" xfId="2008" builtinId="8" hidden="1"/>
    <cellStyle name="Hyperlink" xfId="2010" builtinId="8" hidden="1"/>
    <cellStyle name="Hyperlink" xfId="2012" builtinId="8" hidden="1"/>
    <cellStyle name="Hyperlink" xfId="2014" builtinId="8" hidden="1"/>
    <cellStyle name="Hyperlink" xfId="2016" builtinId="8" hidden="1"/>
    <cellStyle name="Hyperlink" xfId="2018" builtinId="8" hidden="1"/>
    <cellStyle name="Hyperlink" xfId="2020" builtinId="8" hidden="1"/>
    <cellStyle name="Hyperlink" xfId="2022" builtinId="8" hidden="1"/>
    <cellStyle name="Hyperlink" xfId="2024" builtinId="8" hidden="1"/>
    <cellStyle name="Hyperlink" xfId="2026" builtinId="8" hidden="1"/>
    <cellStyle name="Hyperlink" xfId="2028" builtinId="8" hidden="1"/>
    <cellStyle name="Hyperlink" xfId="2030" builtinId="8" hidden="1"/>
    <cellStyle name="Hyperlink" xfId="2032" builtinId="8" hidden="1"/>
    <cellStyle name="Hyperlink" xfId="2034" builtinId="8" hidden="1"/>
    <cellStyle name="Hyperlink" xfId="2036" builtinId="8" hidden="1"/>
    <cellStyle name="Hyperlink" xfId="2038" builtinId="8" hidden="1"/>
    <cellStyle name="Hyperlink" xfId="2040" builtinId="8" hidden="1"/>
    <cellStyle name="Hyperlink" xfId="2042" builtinId="8" hidden="1"/>
    <cellStyle name="Hyperlink" xfId="2044" builtinId="8" hidden="1"/>
    <cellStyle name="Hyperlink" xfId="2046" builtinId="8" hidden="1"/>
    <cellStyle name="Hyperlink" xfId="2048" builtinId="8" hidden="1"/>
    <cellStyle name="Hyperlink" xfId="2050" builtinId="8" hidden="1"/>
    <cellStyle name="Hyperlink" xfId="2052" builtinId="8" hidden="1"/>
    <cellStyle name="Hyperlink" xfId="2054" builtinId="8" hidden="1"/>
    <cellStyle name="Hyperlink" xfId="2056" builtinId="8" hidden="1"/>
    <cellStyle name="Hyperlink" xfId="2058" builtinId="8" hidden="1"/>
    <cellStyle name="Hyperlink" xfId="2060" builtinId="8" hidden="1"/>
    <cellStyle name="Hyperlink" xfId="2062" builtinId="8" hidden="1"/>
    <cellStyle name="Hyperlink" xfId="2064" builtinId="8" hidden="1"/>
    <cellStyle name="Hyperlink" xfId="2066" builtinId="8" hidden="1"/>
    <cellStyle name="Hyperlink" xfId="2068" builtinId="8" hidden="1"/>
    <cellStyle name="Hyperlink" xfId="2070" builtinId="8" hidden="1"/>
    <cellStyle name="Hyperlink" xfId="2072" builtinId="8" hidden="1"/>
    <cellStyle name="Hyperlink" xfId="2074" builtinId="8" hidden="1"/>
    <cellStyle name="Hyperlink" xfId="2076" builtinId="8" hidden="1"/>
    <cellStyle name="Hyperlink" xfId="2078" builtinId="8" hidden="1"/>
    <cellStyle name="Hyperlink" xfId="2080" builtinId="8" hidden="1"/>
    <cellStyle name="Hyperlink" xfId="2082" builtinId="8" hidden="1"/>
    <cellStyle name="Hyperlink" xfId="2084" builtinId="8" hidden="1"/>
    <cellStyle name="Hyperlink" xfId="2086" builtinId="8" hidden="1"/>
    <cellStyle name="Hyperlink" xfId="2088" builtinId="8" hidden="1"/>
    <cellStyle name="Hyperlink" xfId="2090" builtinId="8" hidden="1"/>
    <cellStyle name="Hyperlink" xfId="2092" builtinId="8" hidden="1"/>
    <cellStyle name="Hyperlink" xfId="2094" builtinId="8" hidden="1"/>
    <cellStyle name="Hyperlink" xfId="2096" builtinId="8" hidden="1"/>
    <cellStyle name="Hyperlink" xfId="2098" builtinId="8" hidden="1"/>
    <cellStyle name="Hyperlink" xfId="2100" builtinId="8" hidden="1"/>
    <cellStyle name="Hyperlink" xfId="2102" builtinId="8" hidden="1"/>
    <cellStyle name="Hyperlink" xfId="2104" builtinId="8" hidden="1"/>
    <cellStyle name="Hyperlink" xfId="2106" builtinId="8" hidden="1"/>
    <cellStyle name="Hyperlink" xfId="2108" builtinId="8" hidden="1"/>
    <cellStyle name="Hyperlink" xfId="2110" builtinId="8" hidden="1"/>
    <cellStyle name="Hyperlink" xfId="2112" builtinId="8" hidden="1"/>
    <cellStyle name="Hyperlink" xfId="2114" builtinId="8" hidden="1"/>
    <cellStyle name="Hyperlink" xfId="2116" builtinId="8" hidden="1"/>
    <cellStyle name="Hyperlink" xfId="2118" builtinId="8" hidden="1"/>
    <cellStyle name="Hyperlink" xfId="2120" builtinId="8" hidden="1"/>
    <cellStyle name="Hyperlink" xfId="2122" builtinId="8" hidden="1"/>
    <cellStyle name="Hyperlink" xfId="2124" builtinId="8" hidden="1"/>
    <cellStyle name="Hyperlink" xfId="2126" builtinId="8" hidden="1"/>
    <cellStyle name="Hyperlink" xfId="2128" builtinId="8" hidden="1"/>
    <cellStyle name="Hyperlink" xfId="2130" builtinId="8" hidden="1"/>
    <cellStyle name="Hyperlink" xfId="2132" builtinId="8" hidden="1"/>
    <cellStyle name="Hyperlink" xfId="2134" builtinId="8" hidden="1"/>
    <cellStyle name="Hyperlink" xfId="2136" builtinId="8" hidden="1"/>
    <cellStyle name="Hyperlink" xfId="2138" builtinId="8" hidden="1"/>
    <cellStyle name="Hyperlink" xfId="2140" builtinId="8" hidden="1"/>
    <cellStyle name="Hyperlink" xfId="2142" builtinId="8" hidden="1"/>
    <cellStyle name="Hyperlink" xfId="2144" builtinId="8" hidden="1"/>
    <cellStyle name="Hyperlink" xfId="2146" builtinId="8" hidden="1"/>
    <cellStyle name="Hyperlink" xfId="2148" builtinId="8" hidden="1"/>
    <cellStyle name="Hyperlink" xfId="2150" builtinId="8" hidden="1"/>
    <cellStyle name="Hyperlink" xfId="2152" builtinId="8" hidden="1"/>
    <cellStyle name="Hyperlink" xfId="2154" builtinId="8" hidden="1"/>
    <cellStyle name="Hyperlink" xfId="2156" builtinId="8" hidden="1"/>
    <cellStyle name="Hyperlink" xfId="2158" builtinId="8" hidden="1"/>
    <cellStyle name="Hyperlink" xfId="2160" builtinId="8" hidden="1"/>
    <cellStyle name="Hyperlink" xfId="2162" builtinId="8" hidden="1"/>
    <cellStyle name="Hyperlink" xfId="2164" builtinId="8" hidden="1"/>
    <cellStyle name="Hyperlink" xfId="2166" builtinId="8" hidden="1"/>
    <cellStyle name="Hyperlink" xfId="2168" builtinId="8" hidden="1"/>
    <cellStyle name="Hyperlink" xfId="2170" builtinId="8" hidden="1"/>
    <cellStyle name="Hyperlink" xfId="2172" builtinId="8" hidden="1"/>
    <cellStyle name="Hyperlink" xfId="2174" builtinId="8" hidden="1"/>
    <cellStyle name="Hyperlink" xfId="2176" builtinId="8" hidden="1"/>
    <cellStyle name="Hyperlink" xfId="2178" builtinId="8" hidden="1"/>
    <cellStyle name="Hyperlink" xfId="2180" builtinId="8" hidden="1"/>
    <cellStyle name="Hyperlink" xfId="2182" builtinId="8" hidden="1"/>
    <cellStyle name="Hyperlink" xfId="2184" builtinId="8" hidden="1"/>
    <cellStyle name="Hyperlink" xfId="2186" builtinId="8" hidden="1"/>
    <cellStyle name="Hyperlink" xfId="2188" builtinId="8" hidden="1"/>
    <cellStyle name="Hyperlink" xfId="2190" builtinId="8" hidden="1"/>
    <cellStyle name="Hyperlink" xfId="2192" builtinId="8" hidden="1"/>
    <cellStyle name="Hyperlink" xfId="2194" builtinId="8" hidden="1"/>
    <cellStyle name="Hyperlink" xfId="2196" builtinId="8" hidden="1"/>
    <cellStyle name="Hyperlink" xfId="2198" builtinId="8" hidden="1"/>
    <cellStyle name="Hyperlink" xfId="2200" builtinId="8" hidden="1"/>
    <cellStyle name="Hyperlink" xfId="2202" builtinId="8" hidden="1"/>
    <cellStyle name="Hyperlink" xfId="2204" builtinId="8" hidden="1"/>
    <cellStyle name="Hyperlink" xfId="2206" builtinId="8" hidden="1"/>
    <cellStyle name="Hyperlink" xfId="2208" builtinId="8" hidden="1"/>
    <cellStyle name="Hyperlink" xfId="2210" builtinId="8" hidden="1"/>
    <cellStyle name="Hyperlink" xfId="2212" builtinId="8" hidden="1"/>
    <cellStyle name="Hyperlink" xfId="2214" builtinId="8" hidden="1"/>
    <cellStyle name="Hyperlink" xfId="2216" builtinId="8" hidden="1"/>
    <cellStyle name="Hyperlink" xfId="2218" builtinId="8" hidden="1"/>
    <cellStyle name="Hyperlink" xfId="2220" builtinId="8" hidden="1"/>
    <cellStyle name="Hyperlink" xfId="2222" builtinId="8" hidden="1"/>
    <cellStyle name="Hyperlink" xfId="2224" builtinId="8" hidden="1"/>
    <cellStyle name="Hyperlink" xfId="2226" builtinId="8" hidden="1"/>
    <cellStyle name="Hyperlink" xfId="2228" builtinId="8" hidden="1"/>
    <cellStyle name="Hyperlink" xfId="2230" builtinId="8" hidden="1"/>
    <cellStyle name="Hyperlink" xfId="2232" builtinId="8" hidden="1"/>
    <cellStyle name="Hyperlink" xfId="2234" builtinId="8" hidden="1"/>
    <cellStyle name="Hyperlink" xfId="2236" builtinId="8" hidden="1"/>
    <cellStyle name="Hyperlink" xfId="2238" builtinId="8" hidden="1"/>
    <cellStyle name="Hyperlink" xfId="2240" builtinId="8" hidden="1"/>
    <cellStyle name="Hyperlink" xfId="2242" builtinId="8" hidden="1"/>
    <cellStyle name="Hyperlink" xfId="2244" builtinId="8" hidden="1"/>
    <cellStyle name="Hyperlink" xfId="2246" builtinId="8" hidden="1"/>
    <cellStyle name="Hyperlink" xfId="2248" builtinId="8" hidden="1"/>
    <cellStyle name="Hyperlink" xfId="2250" builtinId="8" hidden="1"/>
    <cellStyle name="Hyperlink" xfId="2252" builtinId="8" hidden="1"/>
    <cellStyle name="Hyperlink" xfId="2254" builtinId="8" hidden="1"/>
    <cellStyle name="Hyperlink" xfId="2256" builtinId="8" hidden="1"/>
    <cellStyle name="Hyperlink" xfId="2258" builtinId="8" hidden="1"/>
    <cellStyle name="Hyperlink" xfId="2260" builtinId="8" hidden="1"/>
    <cellStyle name="Hyperlink" xfId="2262" builtinId="8" hidden="1"/>
    <cellStyle name="Hyperlink" xfId="2264" builtinId="8" hidden="1"/>
    <cellStyle name="Hyperlink" xfId="2266" builtinId="8" hidden="1"/>
    <cellStyle name="Hyperlink" xfId="2268" builtinId="8" hidden="1"/>
    <cellStyle name="Hyperlink" xfId="2270" builtinId="8" hidden="1"/>
    <cellStyle name="Hyperlink" xfId="2272" builtinId="8" hidden="1"/>
    <cellStyle name="Hyperlink" xfId="2274" builtinId="8" hidden="1"/>
    <cellStyle name="Hyperlink" xfId="2276" builtinId="8" hidden="1"/>
    <cellStyle name="Hyperlink" xfId="2278" builtinId="8" hidden="1"/>
    <cellStyle name="Hyperlink" xfId="2280" builtinId="8" hidden="1"/>
    <cellStyle name="Hyperlink" xfId="2282" builtinId="8" hidden="1"/>
    <cellStyle name="Hyperlink" xfId="2284" builtinId="8" hidden="1"/>
    <cellStyle name="Hyperlink" xfId="2286" builtinId="8" hidden="1"/>
    <cellStyle name="Hyperlink" xfId="2288" builtinId="8" hidden="1"/>
    <cellStyle name="Hyperlink" xfId="2290" builtinId="8" hidden="1"/>
    <cellStyle name="Hyperlink" xfId="2292" builtinId="8" hidden="1"/>
    <cellStyle name="Hyperlink" xfId="2294" builtinId="8" hidden="1"/>
    <cellStyle name="Hyperlink" xfId="2296" builtinId="8" hidden="1"/>
    <cellStyle name="Hyperlink" xfId="2298" builtinId="8" hidden="1"/>
    <cellStyle name="Hyperlink" xfId="2300" builtinId="8" hidden="1"/>
    <cellStyle name="Hyperlink" xfId="2302" builtinId="8" hidden="1"/>
    <cellStyle name="Hyperlink" xfId="2304" builtinId="8" hidden="1"/>
    <cellStyle name="Hyperlink" xfId="2306" builtinId="8" hidden="1"/>
    <cellStyle name="Hyperlink" xfId="2308" builtinId="8" hidden="1"/>
    <cellStyle name="Hyperlink" xfId="2310" builtinId="8" hidden="1"/>
    <cellStyle name="Hyperlink" xfId="2312" builtinId="8" hidden="1"/>
    <cellStyle name="Hyperlink" xfId="2314" builtinId="8" hidden="1"/>
    <cellStyle name="Hyperlink" xfId="2316" builtinId="8" hidden="1"/>
    <cellStyle name="Hyperlink" xfId="2318" builtinId="8" hidden="1"/>
    <cellStyle name="Hyperlink" xfId="2320" builtinId="8" hidden="1"/>
    <cellStyle name="Hyperlink" xfId="2322" builtinId="8" hidden="1"/>
    <cellStyle name="Hyperlink" xfId="2324" builtinId="8" hidden="1"/>
    <cellStyle name="Hyperlink" xfId="2326" builtinId="8" hidden="1"/>
    <cellStyle name="Hyperlink" xfId="2328" builtinId="8" hidden="1"/>
    <cellStyle name="Hyperlink" xfId="2330" builtinId="8" hidden="1"/>
    <cellStyle name="Hyperlink" xfId="2332" builtinId="8" hidden="1"/>
    <cellStyle name="Hyperlink" xfId="2334" builtinId="8" hidden="1"/>
    <cellStyle name="Hyperlink" xfId="2336" builtinId="8" hidden="1"/>
    <cellStyle name="Hyperlink" xfId="2338" builtinId="8" hidden="1"/>
    <cellStyle name="Hyperlink" xfId="2340" builtinId="8" hidden="1"/>
    <cellStyle name="Hyperlink" xfId="2342" builtinId="8" hidden="1"/>
    <cellStyle name="Hyperlink" xfId="2344" builtinId="8" hidden="1"/>
    <cellStyle name="Hyperlink" xfId="2346" builtinId="8" hidden="1"/>
    <cellStyle name="Hyperlink" xfId="2348" builtinId="8" hidden="1"/>
    <cellStyle name="Hyperlink" xfId="2350" builtinId="8" hidden="1"/>
    <cellStyle name="Hyperlink" xfId="2352" builtinId="8" hidden="1"/>
    <cellStyle name="Hyperlink" xfId="2354" builtinId="8" hidden="1"/>
    <cellStyle name="Hyperlink" xfId="2356" builtinId="8" hidden="1"/>
    <cellStyle name="Hyperlink" xfId="2358" builtinId="8" hidden="1"/>
    <cellStyle name="Hyperlink" xfId="2360" builtinId="8" hidden="1"/>
    <cellStyle name="Hyperlink" xfId="2362" builtinId="8" hidden="1"/>
    <cellStyle name="Hyperlink" xfId="2364" builtinId="8" hidden="1"/>
    <cellStyle name="Hyperlink" xfId="2366" builtinId="8" hidden="1"/>
    <cellStyle name="Hyperlink" xfId="2368" builtinId="8" hidden="1"/>
    <cellStyle name="Hyperlink" xfId="2370" builtinId="8" hidden="1"/>
    <cellStyle name="Hyperlink" xfId="2372" builtinId="8" hidden="1"/>
    <cellStyle name="Hyperlink" xfId="2374" builtinId="8" hidden="1"/>
    <cellStyle name="Hyperlink" xfId="2376" builtinId="8" hidden="1"/>
    <cellStyle name="Hyperlink" xfId="2378" builtinId="8" hidden="1"/>
    <cellStyle name="Hyperlink" xfId="2380" builtinId="8" hidden="1"/>
    <cellStyle name="Hyperlink" xfId="2382" builtinId="8" hidden="1"/>
    <cellStyle name="Hyperlink" xfId="2384" builtinId="8" hidden="1"/>
    <cellStyle name="Hyperlink" xfId="2386" builtinId="8" hidden="1"/>
    <cellStyle name="Hyperlink" xfId="2388" builtinId="8" hidden="1"/>
    <cellStyle name="Hyperlink" xfId="2390" builtinId="8" hidden="1"/>
    <cellStyle name="Hyperlink" xfId="2392" builtinId="8" hidden="1"/>
    <cellStyle name="Hyperlink" xfId="2394" builtinId="8" hidden="1"/>
    <cellStyle name="Hyperlink" xfId="2396" builtinId="8" hidden="1"/>
    <cellStyle name="Hyperlink" xfId="2398" builtinId="8" hidden="1"/>
    <cellStyle name="Hyperlink" xfId="2400" builtinId="8" hidden="1"/>
    <cellStyle name="Hyperlink" xfId="2402" builtinId="8" hidden="1"/>
    <cellStyle name="Hyperlink" xfId="2404" builtinId="8" hidden="1"/>
    <cellStyle name="Hyperlink" xfId="2406" builtinId="8" hidden="1"/>
    <cellStyle name="Hyperlink" xfId="2408" builtinId="8" hidden="1"/>
    <cellStyle name="Hyperlink" xfId="2410" builtinId="8" hidden="1"/>
    <cellStyle name="Hyperlink" xfId="2412" builtinId="8" hidden="1"/>
    <cellStyle name="Hyperlink" xfId="2414" builtinId="8" hidden="1"/>
    <cellStyle name="Hyperlink" xfId="2416" builtinId="8" hidden="1"/>
    <cellStyle name="Hyperlink" xfId="2418" builtinId="8" hidden="1"/>
    <cellStyle name="Hyperlink" xfId="2420" builtinId="8" hidden="1"/>
    <cellStyle name="Hyperlink" xfId="2422" builtinId="8" hidden="1"/>
    <cellStyle name="Hyperlink" xfId="2424" builtinId="8" hidden="1"/>
    <cellStyle name="Hyperlink" xfId="2426" builtinId="8" hidden="1"/>
    <cellStyle name="Hyperlink" xfId="2428" builtinId="8" hidden="1"/>
    <cellStyle name="Hyperlink" xfId="2430" builtinId="8" hidden="1"/>
    <cellStyle name="Hyperlink" xfId="2432" builtinId="8" hidden="1"/>
    <cellStyle name="Hyperlink" xfId="2434" builtinId="8" hidden="1"/>
    <cellStyle name="Hyperlink" xfId="2436" builtinId="8" hidden="1"/>
    <cellStyle name="Hyperlink" xfId="2438" builtinId="8" hidden="1"/>
    <cellStyle name="Hyperlink" xfId="2440" builtinId="8" hidden="1"/>
    <cellStyle name="Hyperlink" xfId="2442" builtinId="8" hidden="1"/>
    <cellStyle name="Hyperlink" xfId="2444" builtinId="8" hidden="1"/>
    <cellStyle name="Hyperlink" xfId="2446" builtinId="8" hidden="1"/>
    <cellStyle name="Hyperlink" xfId="2448" builtinId="8" hidden="1"/>
    <cellStyle name="Hyperlink" xfId="2450" builtinId="8" hidden="1"/>
    <cellStyle name="Hyperlink" xfId="2452" builtinId="8" hidden="1"/>
    <cellStyle name="Hyperlink" xfId="2454" builtinId="8" hidden="1"/>
    <cellStyle name="Hyperlink" xfId="2456" builtinId="8" hidden="1"/>
    <cellStyle name="Hyperlink" xfId="2458" builtinId="8" hidden="1"/>
    <cellStyle name="Hyperlink" xfId="2460" builtinId="8" hidden="1"/>
    <cellStyle name="Hyperlink" xfId="2462" builtinId="8" hidden="1"/>
    <cellStyle name="Hyperlink" xfId="2464" builtinId="8" hidden="1"/>
    <cellStyle name="Hyperlink" xfId="2466" builtinId="8" hidden="1"/>
    <cellStyle name="Hyperlink" xfId="2468" builtinId="8" hidden="1"/>
    <cellStyle name="Hyperlink" xfId="2470" builtinId="8" hidden="1"/>
    <cellStyle name="Hyperlink" xfId="2472" builtinId="8" hidden="1"/>
    <cellStyle name="Hyperlink" xfId="2474" builtinId="8" hidden="1"/>
    <cellStyle name="Hyperlink" xfId="2476" builtinId="8" hidden="1"/>
    <cellStyle name="Hyperlink" xfId="2478" builtinId="8" hidden="1"/>
    <cellStyle name="Hyperlink" xfId="2480" builtinId="8" hidden="1"/>
    <cellStyle name="Hyperlink" xfId="2482" builtinId="8" hidden="1"/>
    <cellStyle name="Hyperlink" xfId="2484" builtinId="8" hidden="1"/>
    <cellStyle name="Hyperlink" xfId="2486" builtinId="8" hidden="1"/>
    <cellStyle name="Hyperlink" xfId="2488" builtinId="8" hidden="1"/>
    <cellStyle name="Hyperlink" xfId="2490" builtinId="8" hidden="1"/>
    <cellStyle name="Hyperlink" xfId="2492" builtinId="8" hidden="1"/>
    <cellStyle name="Hyperlink" xfId="2494" builtinId="8" hidden="1"/>
    <cellStyle name="Hyperlink" xfId="2496" builtinId="8" hidden="1"/>
    <cellStyle name="Hyperlink" xfId="2498" builtinId="8" hidden="1"/>
    <cellStyle name="Hyperlink" xfId="2500" builtinId="8" hidden="1"/>
    <cellStyle name="Hyperlink" xfId="2502" builtinId="8" hidden="1"/>
    <cellStyle name="Hyperlink" xfId="2504" builtinId="8" hidden="1"/>
    <cellStyle name="Hyperlink" xfId="2506" builtinId="8" hidden="1"/>
    <cellStyle name="Hyperlink" xfId="2508" builtinId="8" hidden="1"/>
    <cellStyle name="Hyperlink" xfId="2510" builtinId="8" hidden="1"/>
    <cellStyle name="Hyperlink" xfId="2512" builtinId="8" hidden="1"/>
    <cellStyle name="Hyperlink" xfId="2514" builtinId="8" hidden="1"/>
    <cellStyle name="Hyperlink" xfId="2516" builtinId="8" hidden="1"/>
    <cellStyle name="Hyperlink" xfId="2518" builtinId="8" hidden="1"/>
    <cellStyle name="Hyperlink" xfId="2520" builtinId="8" hidden="1"/>
    <cellStyle name="Hyperlink" xfId="2522" builtinId="8" hidden="1"/>
    <cellStyle name="Hyperlink" xfId="2524" builtinId="8" hidden="1"/>
    <cellStyle name="Hyperlink" xfId="2526" builtinId="8" hidden="1"/>
    <cellStyle name="Hyperlink" xfId="2528" builtinId="8" hidden="1"/>
    <cellStyle name="Hyperlink" xfId="2530" builtinId="8" hidden="1"/>
    <cellStyle name="Hyperlink" xfId="2532" builtinId="8" hidden="1"/>
    <cellStyle name="Hyperlink" xfId="2534" builtinId="8" hidden="1"/>
    <cellStyle name="Hyperlink" xfId="2536" builtinId="8" hidden="1"/>
    <cellStyle name="Hyperlink" xfId="2538" builtinId="8" hidden="1"/>
    <cellStyle name="Hyperlink" xfId="2540" builtinId="8" hidden="1"/>
    <cellStyle name="Hyperlink" xfId="2542" builtinId="8" hidden="1"/>
    <cellStyle name="Hyperlink" xfId="2544" builtinId="8" hidden="1"/>
    <cellStyle name="Hyperlink" xfId="2546" builtinId="8" hidden="1"/>
    <cellStyle name="Hyperlink" xfId="2548" builtinId="8" hidden="1"/>
    <cellStyle name="Hyperlink" xfId="2550" builtinId="8" hidden="1"/>
    <cellStyle name="Hyperlink" xfId="2552" builtinId="8" hidden="1"/>
    <cellStyle name="Hyperlink" xfId="2554" builtinId="8" hidden="1"/>
    <cellStyle name="Hyperlink" xfId="2556" builtinId="8" hidden="1"/>
    <cellStyle name="Hyperlink" xfId="2558" builtinId="8" hidden="1"/>
    <cellStyle name="Hyperlink" xfId="2560" builtinId="8" hidden="1"/>
    <cellStyle name="Hyperlink" xfId="2562" builtinId="8" hidden="1"/>
    <cellStyle name="Hyperlink" xfId="2564" builtinId="8" hidden="1"/>
    <cellStyle name="Hyperlink" xfId="2566" builtinId="8" hidden="1"/>
    <cellStyle name="Hyperlink" xfId="2568" builtinId="8" hidden="1"/>
    <cellStyle name="Hyperlink" xfId="2570" builtinId="8" hidden="1"/>
    <cellStyle name="Hyperlink" xfId="2572" builtinId="8" hidden="1"/>
    <cellStyle name="Hyperlink" xfId="2574" builtinId="8" hidden="1"/>
    <cellStyle name="Hyperlink" xfId="2576" builtinId="8" hidden="1"/>
    <cellStyle name="Hyperlink" xfId="2578" builtinId="8" hidden="1"/>
    <cellStyle name="Hyperlink" xfId="2580" builtinId="8" hidden="1"/>
    <cellStyle name="Hyperlink" xfId="2582" builtinId="8" hidden="1"/>
    <cellStyle name="Hyperlink" xfId="2584" builtinId="8" hidden="1"/>
    <cellStyle name="Hyperlink" xfId="2586" builtinId="8" hidden="1"/>
    <cellStyle name="Hyperlink" xfId="2588" builtinId="8" hidden="1"/>
    <cellStyle name="Hyperlink" xfId="2590" builtinId="8" hidden="1"/>
    <cellStyle name="Hyperlink" xfId="2592" builtinId="8" hidden="1"/>
    <cellStyle name="Hyperlink" xfId="2594" builtinId="8" hidden="1"/>
    <cellStyle name="Hyperlink" xfId="2596" builtinId="8" hidden="1"/>
    <cellStyle name="Hyperlink" xfId="2598" builtinId="8" hidden="1"/>
    <cellStyle name="Hyperlink" xfId="2600" builtinId="8" hidden="1"/>
    <cellStyle name="Hyperlink" xfId="2602" builtinId="8" hidden="1"/>
    <cellStyle name="Hyperlink" xfId="2604" builtinId="8" hidden="1"/>
    <cellStyle name="Hyperlink" xfId="2606" builtinId="8" hidden="1"/>
    <cellStyle name="Hyperlink" xfId="2608" builtinId="8" hidden="1"/>
    <cellStyle name="Hyperlink" xfId="2610" builtinId="8" hidden="1"/>
    <cellStyle name="Hyperlink" xfId="2612" builtinId="8" hidden="1"/>
    <cellStyle name="Hyperlink" xfId="2614" builtinId="8" hidden="1"/>
    <cellStyle name="Hyperlink" xfId="2616" builtinId="8" hidden="1"/>
    <cellStyle name="Hyperlink" xfId="2618" builtinId="8" hidden="1"/>
    <cellStyle name="Hyperlink" xfId="2620" builtinId="8" hidden="1"/>
    <cellStyle name="Hyperlink" xfId="2622" builtinId="8" hidden="1"/>
    <cellStyle name="Hyperlink" xfId="2624" builtinId="8" hidden="1"/>
    <cellStyle name="Hyperlink" xfId="2626" builtinId="8" hidden="1"/>
    <cellStyle name="Hyperlink" xfId="2628" builtinId="8" hidden="1"/>
    <cellStyle name="Hyperlink" xfId="2630" builtinId="8" hidden="1"/>
    <cellStyle name="Hyperlink" xfId="2632" builtinId="8" hidden="1"/>
    <cellStyle name="Hyperlink" xfId="2634" builtinId="8" hidden="1"/>
    <cellStyle name="Hyperlink" xfId="2636" builtinId="8" hidden="1"/>
    <cellStyle name="Hyperlink" xfId="2638" builtinId="8" hidden="1"/>
    <cellStyle name="Hyperlink" xfId="2640" builtinId="8" hidden="1"/>
    <cellStyle name="Hyperlink" xfId="2642" builtinId="8" hidden="1"/>
    <cellStyle name="Hyperlink" xfId="2644" builtinId="8" hidden="1"/>
    <cellStyle name="Hyperlink" xfId="2646" builtinId="8" hidden="1"/>
    <cellStyle name="Hyperlink" xfId="2648" builtinId="8" hidden="1"/>
    <cellStyle name="Hyperlink" xfId="2650" builtinId="8" hidden="1"/>
    <cellStyle name="Hyperlink" xfId="2652" builtinId="8" hidden="1"/>
    <cellStyle name="Hyperlink" xfId="2654" builtinId="8" hidden="1"/>
    <cellStyle name="Hyperlink" xfId="2656" builtinId="8" hidden="1"/>
    <cellStyle name="Hyperlink" xfId="2658" builtinId="8" hidden="1"/>
    <cellStyle name="Hyperlink" xfId="2660" builtinId="8" hidden="1"/>
    <cellStyle name="Hyperlink" xfId="2662" builtinId="8" hidden="1"/>
    <cellStyle name="Hyperlink" xfId="2664" builtinId="8" hidden="1"/>
    <cellStyle name="Hyperlink" xfId="2666" builtinId="8" hidden="1"/>
    <cellStyle name="Hyperlink" xfId="2668" builtinId="8" hidden="1"/>
    <cellStyle name="Hyperlink" xfId="2670" builtinId="8" hidden="1"/>
    <cellStyle name="Hyperlink" xfId="2672" builtinId="8" hidden="1"/>
    <cellStyle name="Hyperlink" xfId="2674" builtinId="8" hidden="1"/>
    <cellStyle name="Hyperlink" xfId="2676" builtinId="8" hidden="1"/>
    <cellStyle name="Hyperlink" xfId="2678" builtinId="8" hidden="1"/>
    <cellStyle name="Hyperlink" xfId="2680" builtinId="8" hidden="1"/>
    <cellStyle name="Hyperlink" xfId="2682" builtinId="8" hidden="1"/>
    <cellStyle name="Hyperlink" xfId="2684" builtinId="8" hidden="1"/>
    <cellStyle name="Hyperlink" xfId="2686" builtinId="8" hidden="1"/>
    <cellStyle name="Hyperlink" xfId="2688" builtinId="8" hidden="1"/>
    <cellStyle name="Hyperlink" xfId="2690" builtinId="8" hidden="1"/>
    <cellStyle name="Hyperlink" xfId="2692" builtinId="8" hidden="1"/>
    <cellStyle name="Hyperlink" xfId="2694" builtinId="8" hidden="1"/>
    <cellStyle name="Hyperlink" xfId="2696" builtinId="8" hidden="1"/>
    <cellStyle name="Hyperlink" xfId="2698" builtinId="8" hidden="1"/>
    <cellStyle name="Hyperlink" xfId="2700" builtinId="8" hidden="1"/>
    <cellStyle name="Hyperlink" xfId="2702" builtinId="8" hidden="1"/>
    <cellStyle name="Hyperlink" xfId="2704" builtinId="8" hidden="1"/>
    <cellStyle name="Hyperlink" xfId="2706" builtinId="8" hidden="1"/>
    <cellStyle name="Hyperlink" xfId="2708" builtinId="8" hidden="1"/>
    <cellStyle name="Hyperlink" xfId="2710" builtinId="8" hidden="1"/>
    <cellStyle name="Hyperlink" xfId="2712" builtinId="8" hidden="1"/>
    <cellStyle name="Hyperlink" xfId="2714" builtinId="8" hidden="1"/>
    <cellStyle name="Hyperlink" xfId="2716" builtinId="8" hidden="1"/>
    <cellStyle name="Hyperlink" xfId="2718" builtinId="8" hidden="1"/>
    <cellStyle name="Hyperlink" xfId="2720" builtinId="8" hidden="1"/>
    <cellStyle name="Hyperlink" xfId="2722" builtinId="8" hidden="1"/>
    <cellStyle name="Hyperlink" xfId="2724" builtinId="8" hidden="1"/>
    <cellStyle name="Hyperlink" xfId="2726" builtinId="8" hidden="1"/>
    <cellStyle name="Hyperlink" xfId="2728" builtinId="8" hidden="1"/>
    <cellStyle name="Hyperlink" xfId="2730" builtinId="8" hidden="1"/>
    <cellStyle name="Hyperlink" xfId="2732" builtinId="8" hidden="1"/>
    <cellStyle name="Hyperlink" xfId="2734" builtinId="8" hidden="1"/>
    <cellStyle name="Hyperlink" xfId="2736" builtinId="8" hidden="1"/>
    <cellStyle name="Hyperlink" xfId="2738" builtinId="8" hidden="1"/>
    <cellStyle name="Hyperlink" xfId="2740" builtinId="8" hidden="1"/>
    <cellStyle name="Hyperlink" xfId="2742" builtinId="8" hidden="1"/>
    <cellStyle name="Hyperlink" xfId="2744" builtinId="8" hidden="1"/>
    <cellStyle name="Hyperlink" xfId="2746" builtinId="8" hidden="1"/>
    <cellStyle name="Hyperlink" xfId="2748" builtinId="8" hidden="1"/>
    <cellStyle name="Hyperlink" xfId="2750" builtinId="8" hidden="1"/>
    <cellStyle name="Hyperlink" xfId="2752" builtinId="8" hidden="1"/>
    <cellStyle name="Hyperlink" xfId="2754" builtinId="8" hidden="1"/>
    <cellStyle name="Hyperlink" xfId="2756" builtinId="8" hidden="1"/>
    <cellStyle name="Hyperlink" xfId="2758" builtinId="8" hidden="1"/>
    <cellStyle name="Hyperlink" xfId="2760" builtinId="8" hidden="1"/>
    <cellStyle name="Hyperlink" xfId="2762" builtinId="8" hidden="1"/>
    <cellStyle name="Hyperlink" xfId="2764" builtinId="8" hidden="1"/>
    <cellStyle name="Hyperlink" xfId="2766" builtinId="8" hidden="1"/>
    <cellStyle name="Hyperlink" xfId="2768" builtinId="8" hidden="1"/>
    <cellStyle name="Hyperlink" xfId="2770" builtinId="8" hidden="1"/>
    <cellStyle name="Hyperlink" xfId="2772" builtinId="8" hidden="1"/>
    <cellStyle name="Hyperlink" xfId="2774" builtinId="8" hidden="1"/>
    <cellStyle name="Hyperlink" xfId="2776" builtinId="8" hidden="1"/>
    <cellStyle name="Hyperlink" xfId="2778" builtinId="8" hidden="1"/>
    <cellStyle name="Hyperlink" xfId="2780" builtinId="8" hidden="1"/>
    <cellStyle name="Hyperlink" xfId="2782" builtinId="8" hidden="1"/>
    <cellStyle name="Hyperlink" xfId="2784" builtinId="8" hidden="1"/>
    <cellStyle name="Hyperlink" xfId="2786" builtinId="8" hidden="1"/>
    <cellStyle name="Hyperlink" xfId="2788" builtinId="8" hidden="1"/>
    <cellStyle name="Hyperlink" xfId="2790" builtinId="8" hidden="1"/>
    <cellStyle name="Hyperlink" xfId="2792" builtinId="8" hidden="1"/>
    <cellStyle name="Hyperlink" xfId="2794" builtinId="8" hidden="1"/>
    <cellStyle name="Hyperlink" xfId="2796" builtinId="8" hidden="1"/>
    <cellStyle name="Hyperlink" xfId="2798" builtinId="8" hidden="1"/>
    <cellStyle name="Hyperlink" xfId="2800" builtinId="8" hidden="1"/>
    <cellStyle name="Hyperlink" xfId="2802" builtinId="8" hidden="1"/>
    <cellStyle name="Hyperlink" xfId="2804" builtinId="8" hidden="1"/>
    <cellStyle name="Hyperlink" xfId="2806" builtinId="8" hidden="1"/>
    <cellStyle name="Hyperlink" xfId="2808" builtinId="8" hidden="1"/>
    <cellStyle name="Hyperlink" xfId="2810" builtinId="8" hidden="1"/>
    <cellStyle name="Hyperlink" xfId="2812" builtinId="8" hidden="1"/>
    <cellStyle name="Hyperlink" xfId="2814" builtinId="8" hidden="1"/>
    <cellStyle name="Hyperlink" xfId="2816" builtinId="8" hidden="1"/>
    <cellStyle name="Hyperlink" xfId="2818" builtinId="8" hidden="1"/>
    <cellStyle name="Hyperlink" xfId="2820" builtinId="8" hidden="1"/>
    <cellStyle name="Hyperlink" xfId="2822" builtinId="8" hidden="1"/>
    <cellStyle name="Hyperlink" xfId="2824" builtinId="8" hidden="1"/>
    <cellStyle name="Hyperlink" xfId="2826" builtinId="8" hidden="1"/>
    <cellStyle name="Hyperlink" xfId="2828" builtinId="8" hidden="1"/>
    <cellStyle name="Hyperlink" xfId="2830" builtinId="8" hidden="1"/>
    <cellStyle name="Hyperlink" xfId="2832" builtinId="8" hidden="1"/>
    <cellStyle name="Hyperlink" xfId="2834" builtinId="8" hidden="1"/>
    <cellStyle name="Hyperlink" xfId="2836" builtinId="8" hidden="1"/>
    <cellStyle name="Hyperlink" xfId="2838" builtinId="8" hidden="1"/>
    <cellStyle name="Hyperlink" xfId="2840" builtinId="8" hidden="1"/>
    <cellStyle name="Hyperlink" xfId="2842" builtinId="8" hidden="1"/>
    <cellStyle name="Hyperlink" xfId="2844" builtinId="8" hidden="1"/>
    <cellStyle name="Hyperlink" xfId="2846" builtinId="8" hidden="1"/>
    <cellStyle name="Hyperlink" xfId="2848" builtinId="8" hidden="1"/>
    <cellStyle name="Hyperlink" xfId="2850" builtinId="8" hidden="1"/>
    <cellStyle name="Hyperlink" xfId="2852" builtinId="8" hidden="1"/>
    <cellStyle name="Hyperlink" xfId="2854" builtinId="8" hidden="1"/>
    <cellStyle name="Hyperlink" xfId="2856" builtinId="8" hidden="1"/>
    <cellStyle name="Hyperlink" xfId="2858" builtinId="8" hidden="1"/>
    <cellStyle name="Hyperlink" xfId="2860" builtinId="8" hidden="1"/>
    <cellStyle name="Hyperlink" xfId="2862" builtinId="8" hidden="1"/>
    <cellStyle name="Hyperlink" xfId="2864" builtinId="8" hidden="1"/>
    <cellStyle name="Hyperlink" xfId="2866" builtinId="8" hidden="1"/>
    <cellStyle name="Hyperlink" xfId="2868" builtinId="8" hidden="1"/>
    <cellStyle name="Hyperlink" xfId="2870" builtinId="8" hidden="1"/>
    <cellStyle name="Hyperlink" xfId="2872" builtinId="8" hidden="1"/>
    <cellStyle name="Hyperlink" xfId="2874" builtinId="8" hidden="1"/>
    <cellStyle name="Hyperlink" xfId="2876" builtinId="8" hidden="1"/>
    <cellStyle name="Hyperlink" xfId="2878" builtinId="8" hidden="1"/>
    <cellStyle name="Hyperlink" xfId="2880" builtinId="8" hidden="1"/>
    <cellStyle name="Hyperlink" xfId="2882" builtinId="8" hidden="1"/>
    <cellStyle name="Hyperlink" xfId="2884" builtinId="8" hidden="1"/>
    <cellStyle name="Hyperlink" xfId="2886" builtinId="8" hidden="1"/>
    <cellStyle name="Hyperlink" xfId="2888" builtinId="8" hidden="1"/>
    <cellStyle name="Hyperlink" xfId="2890" builtinId="8" hidden="1"/>
    <cellStyle name="Hyperlink" xfId="2892" builtinId="8" hidden="1"/>
    <cellStyle name="Hyperlink" xfId="2894" builtinId="8" hidden="1"/>
    <cellStyle name="Hyperlink" xfId="2896" builtinId="8" hidden="1"/>
    <cellStyle name="Hyperlink" xfId="2898" builtinId="8" hidden="1"/>
    <cellStyle name="Hyperlink" xfId="2900" builtinId="8" hidden="1"/>
    <cellStyle name="Hyperlink" xfId="2902" builtinId="8" hidden="1"/>
    <cellStyle name="Hyperlink" xfId="2904" builtinId="8" hidden="1"/>
    <cellStyle name="Hyperlink" xfId="2906" builtinId="8" hidden="1"/>
    <cellStyle name="Hyperlink" xfId="2908" builtinId="8" hidden="1"/>
    <cellStyle name="Hyperlink" xfId="2910" builtinId="8" hidden="1"/>
    <cellStyle name="Hyperlink" xfId="2912" builtinId="8" hidden="1"/>
    <cellStyle name="Hyperlink" xfId="2914" builtinId="8" hidden="1"/>
    <cellStyle name="Hyperlink" xfId="2916" builtinId="8" hidden="1"/>
    <cellStyle name="Hyperlink" xfId="2918" builtinId="8" hidden="1"/>
    <cellStyle name="Hyperlink" xfId="2920" builtinId="8" hidden="1"/>
    <cellStyle name="Hyperlink" xfId="2922" builtinId="8" hidden="1"/>
    <cellStyle name="Hyperlink" xfId="2924" builtinId="8" hidden="1"/>
    <cellStyle name="Hyperlink" xfId="2926" builtinId="8" hidden="1"/>
    <cellStyle name="Hyperlink" xfId="2928" builtinId="8" hidden="1"/>
    <cellStyle name="Hyperlink" xfId="2930" builtinId="8" hidden="1"/>
    <cellStyle name="Hyperlink" xfId="2932" builtinId="8" hidden="1"/>
    <cellStyle name="Hyperlink" xfId="2934" builtinId="8" hidden="1"/>
    <cellStyle name="Hyperlink" xfId="2936" builtinId="8" hidden="1"/>
    <cellStyle name="Hyperlink" xfId="2938" builtinId="8" hidden="1"/>
    <cellStyle name="Hyperlink" xfId="2940" builtinId="8" hidden="1"/>
    <cellStyle name="Hyperlink" xfId="2942" builtinId="8" hidden="1"/>
    <cellStyle name="Hyperlink" xfId="2944" builtinId="8" hidden="1"/>
    <cellStyle name="Hyperlink" xfId="2946" builtinId="8" hidden="1"/>
    <cellStyle name="Hyperlink" xfId="2948" builtinId="8" hidden="1"/>
    <cellStyle name="Hyperlink" xfId="2950" builtinId="8" hidden="1"/>
    <cellStyle name="Hyperlink" xfId="2952" builtinId="8" hidden="1"/>
    <cellStyle name="Hyperlink" xfId="2954" builtinId="8" hidden="1"/>
    <cellStyle name="Hyperlink" xfId="2956" builtinId="8" hidden="1"/>
    <cellStyle name="Hyperlink" xfId="2958" builtinId="8" hidden="1"/>
    <cellStyle name="Hyperlink" xfId="2960" builtinId="8" hidden="1"/>
    <cellStyle name="Hyperlink" xfId="2962" builtinId="8" hidden="1"/>
    <cellStyle name="Hyperlink" xfId="2964" builtinId="8" hidden="1"/>
    <cellStyle name="Hyperlink" xfId="2966" builtinId="8" hidden="1"/>
    <cellStyle name="Hyperlink" xfId="2968" builtinId="8" hidden="1"/>
    <cellStyle name="Hyperlink" xfId="2970" builtinId="8" hidden="1"/>
    <cellStyle name="Hyperlink" xfId="2972" builtinId="8" hidden="1"/>
    <cellStyle name="Hyperlink" xfId="2974" builtinId="8" hidden="1"/>
    <cellStyle name="Hyperlink" xfId="2976" builtinId="8" hidden="1"/>
    <cellStyle name="Hyperlink" xfId="2978" builtinId="8" hidden="1"/>
    <cellStyle name="Hyperlink" xfId="2980" builtinId="8" hidden="1"/>
    <cellStyle name="Hyperlink" xfId="2982" builtinId="8" hidden="1"/>
    <cellStyle name="Hyperlink" xfId="2984" builtinId="8" hidden="1"/>
    <cellStyle name="Hyperlink" xfId="2986" builtinId="8" hidden="1"/>
    <cellStyle name="Hyperlink" xfId="2988" builtinId="8" hidden="1"/>
    <cellStyle name="Hyperlink" xfId="2990" builtinId="8" hidden="1"/>
    <cellStyle name="Hyperlink" xfId="2992" builtinId="8" hidden="1"/>
    <cellStyle name="Hyperlink" xfId="2994" builtinId="8" hidden="1"/>
    <cellStyle name="Hyperlink" xfId="2996" builtinId="8" hidden="1"/>
    <cellStyle name="Hyperlink" xfId="2998" builtinId="8" hidden="1"/>
    <cellStyle name="Hyperlink" xfId="3000" builtinId="8" hidden="1"/>
    <cellStyle name="Hyperlink" xfId="3002" builtinId="8" hidden="1"/>
    <cellStyle name="Hyperlink" xfId="3004" builtinId="8" hidden="1"/>
    <cellStyle name="Hyperlink" xfId="3006" builtinId="8" hidden="1"/>
    <cellStyle name="Hyperlink" xfId="3008" builtinId="8" hidden="1"/>
    <cellStyle name="Hyperlink" xfId="3010" builtinId="8" hidden="1"/>
    <cellStyle name="Hyperlink" xfId="3012" builtinId="8" hidden="1"/>
    <cellStyle name="Hyperlink" xfId="3014" builtinId="8" hidden="1"/>
    <cellStyle name="Hyperlink" xfId="3016" builtinId="8" hidden="1"/>
    <cellStyle name="Hyperlink" xfId="3018" builtinId="8" hidden="1"/>
    <cellStyle name="Hyperlink" xfId="3020" builtinId="8" hidden="1"/>
    <cellStyle name="Hyperlink" xfId="3022" builtinId="8" hidden="1"/>
    <cellStyle name="Hyperlink" xfId="3024" builtinId="8" hidden="1"/>
    <cellStyle name="Hyperlink" xfId="3026" builtinId="8" hidden="1"/>
    <cellStyle name="Hyperlink" xfId="3028" builtinId="8" hidden="1"/>
    <cellStyle name="Hyperlink" xfId="3030" builtinId="8" hidden="1"/>
    <cellStyle name="Hyperlink" xfId="3032" builtinId="8" hidden="1"/>
    <cellStyle name="Hyperlink" xfId="3034" builtinId="8" hidden="1"/>
    <cellStyle name="Hyperlink" xfId="3036" builtinId="8" hidden="1"/>
    <cellStyle name="Hyperlink" xfId="3038" builtinId="8" hidden="1"/>
    <cellStyle name="Hyperlink" xfId="3040" builtinId="8" hidden="1"/>
    <cellStyle name="Hyperlink" xfId="3042" builtinId="8" hidden="1"/>
    <cellStyle name="Hyperlink" xfId="3044" builtinId="8" hidden="1"/>
    <cellStyle name="Hyperlink" xfId="3046" builtinId="8" hidden="1"/>
    <cellStyle name="Hyperlink" xfId="3048" builtinId="8" hidden="1"/>
    <cellStyle name="Hyperlink" xfId="3050" builtinId="8" hidden="1"/>
    <cellStyle name="Hyperlink" xfId="3052" builtinId="8" hidden="1"/>
    <cellStyle name="Hyperlink" xfId="3054" builtinId="8" hidden="1"/>
    <cellStyle name="Hyperlink" xfId="3056" builtinId="8" hidden="1"/>
    <cellStyle name="Hyperlink" xfId="3058" builtinId="8" hidden="1"/>
    <cellStyle name="Hyperlink" xfId="3060" builtinId="8" hidden="1"/>
    <cellStyle name="Hyperlink" xfId="3062" builtinId="8" hidden="1"/>
    <cellStyle name="Hyperlink" xfId="3064" builtinId="8" hidden="1"/>
    <cellStyle name="Hyperlink" xfId="3066" builtinId="8" hidden="1"/>
    <cellStyle name="Hyperlink" xfId="3068" builtinId="8" hidden="1"/>
    <cellStyle name="Hyperlink" xfId="3070" builtinId="8" hidden="1"/>
    <cellStyle name="Hyperlink" xfId="3072" builtinId="8" hidden="1"/>
    <cellStyle name="Hyperlink" xfId="3074" builtinId="8" hidden="1"/>
    <cellStyle name="Hyperlink" xfId="3076" builtinId="8" hidden="1"/>
    <cellStyle name="Hyperlink" xfId="3078" builtinId="8" hidden="1"/>
    <cellStyle name="Hyperlink" xfId="3080" builtinId="8" hidden="1"/>
    <cellStyle name="Hyperlink" xfId="3082" builtinId="8" hidden="1"/>
    <cellStyle name="Hyperlink" xfId="3084" builtinId="8" hidden="1"/>
    <cellStyle name="Hyperlink" xfId="3086" builtinId="8" hidden="1"/>
    <cellStyle name="Hyperlink" xfId="3088" builtinId="8" hidden="1"/>
    <cellStyle name="Hyperlink" xfId="3090" builtinId="8" hidden="1"/>
    <cellStyle name="Hyperlink" xfId="3092" builtinId="8" hidden="1"/>
    <cellStyle name="Hyperlink" xfId="3094" builtinId="8" hidden="1"/>
    <cellStyle name="Hyperlink" xfId="3096" builtinId="8" hidden="1"/>
    <cellStyle name="Hyperlink" xfId="3098" builtinId="8" hidden="1"/>
    <cellStyle name="Hyperlink" xfId="3100" builtinId="8" hidden="1"/>
    <cellStyle name="Hyperlink" xfId="3102" builtinId="8" hidden="1"/>
    <cellStyle name="Hyperlink" xfId="3104" builtinId="8" hidden="1"/>
    <cellStyle name="Hyperlink" xfId="3106" builtinId="8" hidden="1"/>
    <cellStyle name="Hyperlink" xfId="3108" builtinId="8" hidden="1"/>
    <cellStyle name="Hyperlink" xfId="3110" builtinId="8" hidden="1"/>
    <cellStyle name="Hyperlink" xfId="3112" builtinId="8" hidden="1"/>
    <cellStyle name="Hyperlink" xfId="3114" builtinId="8" hidden="1"/>
    <cellStyle name="Hyperlink" xfId="3116" builtinId="8" hidden="1"/>
    <cellStyle name="Hyperlink" xfId="3118" builtinId="8" hidden="1"/>
    <cellStyle name="Hyperlink" xfId="3120" builtinId="8" hidden="1"/>
    <cellStyle name="Hyperlink" xfId="3122" builtinId="8" hidden="1"/>
    <cellStyle name="Hyperlink" xfId="3124" builtinId="8" hidden="1"/>
    <cellStyle name="Hyperlink" xfId="3126" builtinId="8" hidden="1"/>
    <cellStyle name="Hyperlink" xfId="3128" builtinId="8" hidden="1"/>
    <cellStyle name="Hyperlink" xfId="3130" builtinId="8" hidden="1"/>
    <cellStyle name="Hyperlink" xfId="3132" builtinId="8" hidden="1"/>
    <cellStyle name="Hyperlink" xfId="3134" builtinId="8" hidden="1"/>
    <cellStyle name="Hyperlink" xfId="3136" builtinId="8" hidden="1"/>
    <cellStyle name="Hyperlink" xfId="3138" builtinId="8" hidden="1"/>
    <cellStyle name="Hyperlink" xfId="3140" builtinId="8" hidden="1"/>
    <cellStyle name="Hyperlink" xfId="3142" builtinId="8" hidden="1"/>
    <cellStyle name="Hyperlink" xfId="3144" builtinId="8" hidden="1"/>
    <cellStyle name="Hyperlink" xfId="3146" builtinId="8" hidden="1"/>
    <cellStyle name="Hyperlink" xfId="3148" builtinId="8" hidden="1"/>
    <cellStyle name="Hyperlink" xfId="3150" builtinId="8" hidden="1"/>
    <cellStyle name="Hyperlink" xfId="3152" builtinId="8" hidden="1"/>
    <cellStyle name="Hyperlink" xfId="3154" builtinId="8" hidden="1"/>
    <cellStyle name="Hyperlink" xfId="3156" builtinId="8" hidden="1"/>
    <cellStyle name="Hyperlink" xfId="3158" builtinId="8" hidden="1"/>
    <cellStyle name="Hyperlink" xfId="3160" builtinId="8" hidden="1"/>
    <cellStyle name="Hyperlink" xfId="3162" builtinId="8" hidden="1"/>
    <cellStyle name="Hyperlink" xfId="3164" builtinId="8" hidden="1"/>
    <cellStyle name="Hyperlink" xfId="3166" builtinId="8" hidden="1"/>
    <cellStyle name="Hyperlink" xfId="3168" builtinId="8" hidden="1"/>
    <cellStyle name="Hyperlink" xfId="3170" builtinId="8" hidden="1"/>
    <cellStyle name="Hyperlink" xfId="3172" builtinId="8" hidden="1"/>
    <cellStyle name="Hyperlink" xfId="3174" builtinId="8" hidden="1"/>
    <cellStyle name="Hyperlink" xfId="3176" builtinId="8" hidden="1"/>
    <cellStyle name="Hyperlink" xfId="3178" builtinId="8" hidden="1"/>
    <cellStyle name="Hyperlink" xfId="3180" builtinId="8" hidden="1"/>
    <cellStyle name="Hyperlink" xfId="3182" builtinId="8" hidden="1"/>
    <cellStyle name="Hyperlink" xfId="3184" builtinId="8" hidden="1"/>
    <cellStyle name="Hyperlink" xfId="3186" builtinId="8" hidden="1"/>
    <cellStyle name="Hyperlink" xfId="3188" builtinId="8" hidden="1"/>
    <cellStyle name="Hyperlink" xfId="3190" builtinId="8" hidden="1"/>
    <cellStyle name="Hyperlink" xfId="3192" builtinId="8" hidden="1"/>
    <cellStyle name="Hyperlink" xfId="3194" builtinId="8" hidden="1"/>
    <cellStyle name="Hyperlink" xfId="3196" builtinId="8" hidden="1"/>
    <cellStyle name="Hyperlink" xfId="3198" builtinId="8" hidden="1"/>
    <cellStyle name="Hyperlink" xfId="3200" builtinId="8" hidden="1"/>
    <cellStyle name="Hyperlink" xfId="3202" builtinId="8" hidden="1"/>
    <cellStyle name="Hyperlink" xfId="3204" builtinId="8" hidden="1"/>
    <cellStyle name="Hyperlink" xfId="3206" builtinId="8" hidden="1"/>
    <cellStyle name="Hyperlink" xfId="3208" builtinId="8" hidden="1"/>
    <cellStyle name="Hyperlink" xfId="3210" builtinId="8" hidden="1"/>
    <cellStyle name="Hyperlink" xfId="3212" builtinId="8" hidden="1"/>
    <cellStyle name="Hyperlink" xfId="3214" builtinId="8" hidden="1"/>
    <cellStyle name="Hyperlink" xfId="3216" builtinId="8" hidden="1"/>
    <cellStyle name="Hyperlink" xfId="3218" builtinId="8" hidden="1"/>
    <cellStyle name="Hyperlink" xfId="3220" builtinId="8" hidden="1"/>
    <cellStyle name="Hyperlink" xfId="3222" builtinId="8" hidden="1"/>
    <cellStyle name="Hyperlink" xfId="3224" builtinId="8" hidden="1"/>
    <cellStyle name="Hyperlink" xfId="3226" builtinId="8" hidden="1"/>
    <cellStyle name="Hyperlink" xfId="3228" builtinId="8" hidden="1"/>
    <cellStyle name="Hyperlink" xfId="3230" builtinId="8" hidden="1"/>
    <cellStyle name="Hyperlink" xfId="3232" builtinId="8" hidden="1"/>
    <cellStyle name="Hyperlink" xfId="3234" builtinId="8" hidden="1"/>
    <cellStyle name="Hyperlink" xfId="3236" builtinId="8" hidden="1"/>
    <cellStyle name="Hyperlink" xfId="3238" builtinId="8" hidden="1"/>
    <cellStyle name="Hyperlink" xfId="3240" builtinId="8" hidden="1"/>
    <cellStyle name="Hyperlink" xfId="3242" builtinId="8" hidden="1"/>
    <cellStyle name="Hyperlink" xfId="3244" builtinId="8" hidden="1"/>
    <cellStyle name="Hyperlink" xfId="3246" builtinId="8" hidden="1"/>
    <cellStyle name="Hyperlink" xfId="3248" builtinId="8" hidden="1"/>
    <cellStyle name="Hyperlink" xfId="3250" builtinId="8" hidden="1"/>
    <cellStyle name="Hyperlink" xfId="3252" builtinId="8" hidden="1"/>
    <cellStyle name="Hyperlink" xfId="3254" builtinId="8" hidden="1"/>
    <cellStyle name="Hyperlink" xfId="3256" builtinId="8" hidden="1"/>
    <cellStyle name="Hyperlink" xfId="3258" builtinId="8" hidden="1"/>
    <cellStyle name="Hyperlink" xfId="3260" builtinId="8" hidden="1"/>
    <cellStyle name="Hyperlink" xfId="3262" builtinId="8" hidden="1"/>
    <cellStyle name="Hyperlink" xfId="3264" builtinId="8" hidden="1"/>
    <cellStyle name="Hyperlink" xfId="3266" builtinId="8" hidden="1"/>
    <cellStyle name="Hyperlink" xfId="3268" builtinId="8" hidden="1"/>
    <cellStyle name="Hyperlink" xfId="3270" builtinId="8" hidden="1"/>
    <cellStyle name="Hyperlink" xfId="3272" builtinId="8" hidden="1"/>
    <cellStyle name="Hyperlink" xfId="3274" builtinId="8" hidden="1"/>
    <cellStyle name="Hyperlink" xfId="3276" builtinId="8" hidden="1"/>
    <cellStyle name="Hyperlink" xfId="3278" builtinId="8" hidden="1"/>
    <cellStyle name="Hyperlink" xfId="3280" builtinId="8" hidden="1"/>
    <cellStyle name="Hyperlink" xfId="3282" builtinId="8" hidden="1"/>
    <cellStyle name="Hyperlink" xfId="3284" builtinId="8" hidden="1"/>
    <cellStyle name="Hyperlink" xfId="3286" builtinId="8" hidden="1"/>
    <cellStyle name="Hyperlink" xfId="3288" builtinId="8" hidden="1"/>
    <cellStyle name="Hyperlink" xfId="3290" builtinId="8" hidden="1"/>
    <cellStyle name="Hyperlink" xfId="3292" builtinId="8" hidden="1"/>
    <cellStyle name="Hyperlink" xfId="3294" builtinId="8" hidden="1"/>
    <cellStyle name="Hyperlink" xfId="3296" builtinId="8" hidden="1"/>
    <cellStyle name="Hyperlink" xfId="3298" builtinId="8" hidden="1"/>
    <cellStyle name="Hyperlink" xfId="3300" builtinId="8" hidden="1"/>
    <cellStyle name="Hyperlink" xfId="3302" builtinId="8" hidden="1"/>
    <cellStyle name="Hyperlink" xfId="3304" builtinId="8" hidden="1"/>
    <cellStyle name="Hyperlink" xfId="3306" builtinId="8" hidden="1"/>
    <cellStyle name="Hyperlink" xfId="3308" builtinId="8" hidden="1"/>
    <cellStyle name="Hyperlink" xfId="3310" builtinId="8" hidden="1"/>
    <cellStyle name="Hyperlink" xfId="3312" builtinId="8" hidden="1"/>
    <cellStyle name="Hyperlink" xfId="3314" builtinId="8" hidden="1"/>
    <cellStyle name="Hyperlink" xfId="3316" builtinId="8" hidden="1"/>
    <cellStyle name="Hyperlink" xfId="3318" builtinId="8" hidden="1"/>
    <cellStyle name="Hyperlink" xfId="3320" builtinId="8" hidden="1"/>
    <cellStyle name="Hyperlink" xfId="3322" builtinId="8" hidden="1"/>
    <cellStyle name="Hyperlink" xfId="3324" builtinId="8" hidden="1"/>
    <cellStyle name="Hyperlink" xfId="3326" builtinId="8" hidden="1"/>
    <cellStyle name="Hyperlink" xfId="3328" builtinId="8" hidden="1"/>
    <cellStyle name="Hyperlink" xfId="3330" builtinId="8" hidden="1"/>
    <cellStyle name="Hyperlink" xfId="3332" builtinId="8" hidden="1"/>
    <cellStyle name="Hyperlink" xfId="3334" builtinId="8" hidden="1"/>
    <cellStyle name="Hyperlink" xfId="3336" builtinId="8" hidden="1"/>
    <cellStyle name="Hyperlink" xfId="3338" builtinId="8" hidden="1"/>
    <cellStyle name="Hyperlink" xfId="3340" builtinId="8" hidden="1"/>
    <cellStyle name="Hyperlink" xfId="3342" builtinId="8" hidden="1"/>
    <cellStyle name="Hyperlink" xfId="3344" builtinId="8" hidden="1"/>
    <cellStyle name="Hyperlink" xfId="3346" builtinId="8" hidden="1"/>
    <cellStyle name="Hyperlink" xfId="3348" builtinId="8" hidden="1"/>
    <cellStyle name="Hyperlink" xfId="3350" builtinId="8" hidden="1"/>
    <cellStyle name="Hyperlink" xfId="3352" builtinId="8" hidden="1"/>
    <cellStyle name="Hyperlink" xfId="3354" builtinId="8" hidden="1"/>
    <cellStyle name="Hyperlink" xfId="3356" builtinId="8" hidden="1"/>
    <cellStyle name="Hyperlink" xfId="3358" builtinId="8" hidden="1"/>
    <cellStyle name="Hyperlink" xfId="3360" builtinId="8" hidden="1"/>
    <cellStyle name="Hyperlink" xfId="3362" builtinId="8" hidden="1"/>
    <cellStyle name="Hyperlink" xfId="3364" builtinId="8" hidden="1"/>
    <cellStyle name="Hyperlink" xfId="3366" builtinId="8" hidden="1"/>
    <cellStyle name="Hyperlink" xfId="3368" builtinId="8" hidden="1"/>
    <cellStyle name="Hyperlink" xfId="3370" builtinId="8" hidden="1"/>
    <cellStyle name="Hyperlink" xfId="3372" builtinId="8" hidden="1"/>
    <cellStyle name="Hyperlink" xfId="3374" builtinId="8" hidden="1"/>
    <cellStyle name="Hyperlink" xfId="3376" builtinId="8" hidden="1"/>
    <cellStyle name="Hyperlink" xfId="3378" builtinId="8" hidden="1"/>
    <cellStyle name="Hyperlink" xfId="3380" builtinId="8" hidden="1"/>
    <cellStyle name="Hyperlink" xfId="3382" builtinId="8" hidden="1"/>
    <cellStyle name="Hyperlink" xfId="3384" builtinId="8" hidden="1"/>
    <cellStyle name="Hyperlink" xfId="3386" builtinId="8" hidden="1"/>
    <cellStyle name="Hyperlink" xfId="3388" builtinId="8" hidden="1"/>
    <cellStyle name="Hyperlink" xfId="3390" builtinId="8" hidden="1"/>
    <cellStyle name="Hyperlink" xfId="3392" builtinId="8" hidden="1"/>
    <cellStyle name="Hyperlink" xfId="3394" builtinId="8" hidden="1"/>
    <cellStyle name="Hyperlink" xfId="3396" builtinId="8" hidden="1"/>
    <cellStyle name="Hyperlink" xfId="3398" builtinId="8" hidden="1"/>
    <cellStyle name="Hyperlink" xfId="3400" builtinId="8" hidden="1"/>
    <cellStyle name="Hyperlink" xfId="3402" builtinId="8" hidden="1"/>
    <cellStyle name="Hyperlink" xfId="3404" builtinId="8" hidden="1"/>
    <cellStyle name="Hyperlink" xfId="3406" builtinId="8" hidden="1"/>
    <cellStyle name="Hyperlink" xfId="3408" builtinId="8" hidden="1"/>
    <cellStyle name="Hyperlink" xfId="3410" builtinId="8" hidden="1"/>
    <cellStyle name="Hyperlink" xfId="3412" builtinId="8" hidden="1"/>
    <cellStyle name="Hyperlink" xfId="3414" builtinId="8" hidden="1"/>
    <cellStyle name="Hyperlink" xfId="3416" builtinId="8" hidden="1"/>
    <cellStyle name="Hyperlink" xfId="3418" builtinId="8" hidden="1"/>
    <cellStyle name="Hyperlink" xfId="3420" builtinId="8" hidden="1"/>
    <cellStyle name="Hyperlink" xfId="3422" builtinId="8" hidden="1"/>
    <cellStyle name="Hyperlink" xfId="3424" builtinId="8" hidden="1"/>
    <cellStyle name="Hyperlink" xfId="3426" builtinId="8" hidden="1"/>
    <cellStyle name="Hyperlink" xfId="3428" builtinId="8" hidden="1"/>
    <cellStyle name="Hyperlink" xfId="3430" builtinId="8" hidden="1"/>
    <cellStyle name="Hyperlink" xfId="3432" builtinId="8" hidden="1"/>
    <cellStyle name="Hyperlink" xfId="3434" builtinId="8" hidden="1"/>
    <cellStyle name="Hyperlink" xfId="3436" builtinId="8" hidden="1"/>
    <cellStyle name="Hyperlink" xfId="3438" builtinId="8" hidden="1"/>
    <cellStyle name="Hyperlink" xfId="3440" builtinId="8" hidden="1"/>
    <cellStyle name="Hyperlink" xfId="3442" builtinId="8" hidden="1"/>
    <cellStyle name="Hyperlink" xfId="3444" builtinId="8" hidden="1"/>
    <cellStyle name="Hyperlink" xfId="3446" builtinId="8" hidden="1"/>
    <cellStyle name="Hyperlink" xfId="3448" builtinId="8" hidden="1"/>
    <cellStyle name="Hyperlink" xfId="3450" builtinId="8" hidden="1"/>
    <cellStyle name="Hyperlink" xfId="3452" builtinId="8" hidden="1"/>
    <cellStyle name="Hyperlink" xfId="3454" builtinId="8" hidden="1"/>
    <cellStyle name="Hyperlink" xfId="3456" builtinId="8" hidden="1"/>
    <cellStyle name="Hyperlink" xfId="3458" builtinId="8" hidden="1"/>
    <cellStyle name="Hyperlink" xfId="3460" builtinId="8" hidden="1"/>
    <cellStyle name="Hyperlink" xfId="3462" builtinId="8" hidden="1"/>
    <cellStyle name="Hyperlink" xfId="3464" builtinId="8" hidden="1"/>
    <cellStyle name="Hyperlink" xfId="3466" builtinId="8" hidden="1"/>
    <cellStyle name="Hyperlink" xfId="3468" builtinId="8" hidden="1"/>
    <cellStyle name="Hyperlink" xfId="3470" builtinId="8" hidden="1"/>
    <cellStyle name="Hyperlink" xfId="3472" builtinId="8" hidden="1"/>
    <cellStyle name="Hyperlink" xfId="3474" builtinId="8" hidden="1"/>
    <cellStyle name="Hyperlink" xfId="3476" builtinId="8" hidden="1"/>
    <cellStyle name="Hyperlink" xfId="3478" builtinId="8" hidden="1"/>
    <cellStyle name="Hyperlink" xfId="3480" builtinId="8" hidden="1"/>
    <cellStyle name="Hyperlink" xfId="3482" builtinId="8" hidden="1"/>
    <cellStyle name="Hyperlink" xfId="3484" builtinId="8" hidden="1"/>
    <cellStyle name="Hyperlink" xfId="3486" builtinId="8" hidden="1"/>
    <cellStyle name="Hyperlink" xfId="3488" builtinId="8" hidden="1"/>
    <cellStyle name="Hyperlink" xfId="3490" builtinId="8" hidden="1"/>
    <cellStyle name="Hyperlink" xfId="3492" builtinId="8" hidden="1"/>
    <cellStyle name="Hyperlink" xfId="3494" builtinId="8" hidden="1"/>
    <cellStyle name="Hyperlink" xfId="3496" builtinId="8" hidden="1"/>
    <cellStyle name="Hyperlink" xfId="3498" builtinId="8" hidden="1"/>
    <cellStyle name="Hyperlink" xfId="3500" builtinId="8" hidden="1"/>
    <cellStyle name="Hyperlink" xfId="3502" builtinId="8" hidden="1"/>
    <cellStyle name="Hyperlink" xfId="3504" builtinId="8" hidden="1"/>
    <cellStyle name="Hyperlink" xfId="3506" builtinId="8" hidden="1"/>
    <cellStyle name="Hyperlink" xfId="3508" builtinId="8" hidden="1"/>
    <cellStyle name="Hyperlink" xfId="3510" builtinId="8" hidden="1"/>
    <cellStyle name="Hyperlink" xfId="3512" builtinId="8" hidden="1"/>
    <cellStyle name="Hyperlink" xfId="3514" builtinId="8" hidden="1"/>
    <cellStyle name="Hyperlink" xfId="3516" builtinId="8" hidden="1"/>
    <cellStyle name="Hyperlink" xfId="3518" builtinId="8" hidden="1"/>
    <cellStyle name="Hyperlink" xfId="3520" builtinId="8" hidden="1"/>
    <cellStyle name="Hyperlink" xfId="3522" builtinId="8" hidden="1"/>
    <cellStyle name="Hyperlink" xfId="3524" builtinId="8" hidden="1"/>
    <cellStyle name="Hyperlink" xfId="3526" builtinId="8" hidden="1"/>
    <cellStyle name="Hyperlink" xfId="3528" builtinId="8" hidden="1"/>
    <cellStyle name="Hyperlink" xfId="3530" builtinId="8" hidden="1"/>
    <cellStyle name="Hyperlink" xfId="3532" builtinId="8" hidden="1"/>
    <cellStyle name="Hyperlink" xfId="3534" builtinId="8" hidden="1"/>
    <cellStyle name="Hyperlink" xfId="3536" builtinId="8" hidden="1"/>
    <cellStyle name="Hyperlink" xfId="3538" builtinId="8" hidden="1"/>
    <cellStyle name="Hyperlink" xfId="3540" builtinId="8" hidden="1"/>
    <cellStyle name="Hyperlink" xfId="3542" builtinId="8" hidden="1"/>
    <cellStyle name="Hyperlink" xfId="3544" builtinId="8" hidden="1"/>
    <cellStyle name="Hyperlink" xfId="3546" builtinId="8" hidden="1"/>
    <cellStyle name="Hyperlink" xfId="3548" builtinId="8" hidden="1"/>
    <cellStyle name="Hyperlink" xfId="3550" builtinId="8" hidden="1"/>
    <cellStyle name="Hyperlink" xfId="3552" builtinId="8" hidden="1"/>
    <cellStyle name="Hyperlink" xfId="3554" builtinId="8" hidden="1"/>
    <cellStyle name="Hyperlink" xfId="3556" builtinId="8" hidden="1"/>
    <cellStyle name="Hyperlink" xfId="3558" builtinId="8" hidden="1"/>
    <cellStyle name="Hyperlink" xfId="3560" builtinId="8" hidden="1"/>
    <cellStyle name="Hyperlink" xfId="3562" builtinId="8" hidden="1"/>
    <cellStyle name="Hyperlink" xfId="3564" builtinId="8" hidden="1"/>
    <cellStyle name="Hyperlink" xfId="3566" builtinId="8" hidden="1"/>
    <cellStyle name="Hyperlink" xfId="3568" builtinId="8" hidden="1"/>
    <cellStyle name="Hyperlink" xfId="3570" builtinId="8" hidden="1"/>
    <cellStyle name="Hyperlink" xfId="3572" builtinId="8" hidden="1"/>
    <cellStyle name="Hyperlink" xfId="3574" builtinId="8" hidden="1"/>
    <cellStyle name="Hyperlink" xfId="3576" builtinId="8" hidden="1"/>
    <cellStyle name="Hyperlink" xfId="3578" builtinId="8" hidden="1"/>
    <cellStyle name="Hyperlink" xfId="3580" builtinId="8" hidden="1"/>
    <cellStyle name="Hyperlink" xfId="3582" builtinId="8" hidden="1"/>
    <cellStyle name="Hyperlink" xfId="3584" builtinId="8" hidden="1"/>
    <cellStyle name="Hyperlink" xfId="3586" builtinId="8" hidden="1"/>
    <cellStyle name="Hyperlink" xfId="3588" builtinId="8" hidden="1"/>
    <cellStyle name="Hyperlink" xfId="3590" builtinId="8" hidden="1"/>
    <cellStyle name="Hyperlink" xfId="3592" builtinId="8" hidden="1"/>
    <cellStyle name="Hyperlink" xfId="3594" builtinId="8" hidden="1"/>
    <cellStyle name="Hyperlink" xfId="3596" builtinId="8" hidden="1"/>
    <cellStyle name="Hyperlink" xfId="3598" builtinId="8" hidden="1"/>
    <cellStyle name="Hyperlink" xfId="3600" builtinId="8" hidden="1"/>
    <cellStyle name="Hyperlink" xfId="3602" builtinId="8" hidden="1"/>
    <cellStyle name="Hyperlink" xfId="3604" builtinId="8" hidden="1"/>
    <cellStyle name="Hyperlink" xfId="3606" builtinId="8" hidden="1"/>
    <cellStyle name="Hyperlink" xfId="3608" builtinId="8" hidden="1"/>
    <cellStyle name="Hyperlink" xfId="3610" builtinId="8" hidden="1"/>
    <cellStyle name="Hyperlink" xfId="3612" builtinId="8" hidden="1"/>
    <cellStyle name="Hyperlink" xfId="3614" builtinId="8" hidden="1"/>
    <cellStyle name="Hyperlink" xfId="3616" builtinId="8" hidden="1"/>
    <cellStyle name="Hyperlink" xfId="3618" builtinId="8" hidden="1"/>
    <cellStyle name="Hyperlink" xfId="3620" builtinId="8" hidden="1"/>
    <cellStyle name="Hyperlink" xfId="3622" builtinId="8" hidden="1"/>
    <cellStyle name="Hyperlink" xfId="3624" builtinId="8" hidden="1"/>
    <cellStyle name="Hyperlink" xfId="3626" builtinId="8" hidden="1"/>
    <cellStyle name="Hyperlink" xfId="3628" builtinId="8" hidden="1"/>
    <cellStyle name="Hyperlink" xfId="3630" builtinId="8" hidden="1"/>
    <cellStyle name="Hyperlink" xfId="3632" builtinId="8" hidden="1"/>
    <cellStyle name="Hyperlink" xfId="3634" builtinId="8" hidden="1"/>
    <cellStyle name="Hyperlink" xfId="3636" builtinId="8" hidden="1"/>
    <cellStyle name="Hyperlink" xfId="3638" builtinId="8" hidden="1"/>
    <cellStyle name="Hyperlink" xfId="3640" builtinId="8" hidden="1"/>
    <cellStyle name="Hyperlink" xfId="3642" builtinId="8" hidden="1"/>
    <cellStyle name="Hyperlink" xfId="3644" builtinId="8" hidden="1"/>
    <cellStyle name="Hyperlink" xfId="3646" builtinId="8" hidden="1"/>
    <cellStyle name="Hyperlink" xfId="3648" builtinId="8" hidden="1"/>
    <cellStyle name="Hyperlink" xfId="3650" builtinId="8" hidden="1"/>
    <cellStyle name="Hyperlink" xfId="3652" builtinId="8" hidden="1"/>
    <cellStyle name="Hyperlink" xfId="3654" builtinId="8" hidden="1"/>
    <cellStyle name="Hyperlink" xfId="3656" builtinId="8" hidden="1"/>
    <cellStyle name="Hyperlink" xfId="3658" builtinId="8" hidden="1"/>
    <cellStyle name="Hyperlink" xfId="3660" builtinId="8" hidden="1"/>
    <cellStyle name="Hyperlink" xfId="3662" builtinId="8" hidden="1"/>
    <cellStyle name="Hyperlink" xfId="3664" builtinId="8" hidden="1"/>
    <cellStyle name="Hyperlink" xfId="3666" builtinId="8" hidden="1"/>
    <cellStyle name="Hyperlink" xfId="3668" builtinId="8" hidden="1"/>
    <cellStyle name="Hyperlink" xfId="3670" builtinId="8" hidden="1"/>
    <cellStyle name="Hyperlink" xfId="3672" builtinId="8" hidden="1"/>
    <cellStyle name="Hyperlink" xfId="3674" builtinId="8" hidden="1"/>
    <cellStyle name="Hyperlink" xfId="3676" builtinId="8" hidden="1"/>
    <cellStyle name="Hyperlink" xfId="3678" builtinId="8" hidden="1"/>
    <cellStyle name="Hyperlink" xfId="3680" builtinId="8" hidden="1"/>
    <cellStyle name="Hyperlink" xfId="3682" builtinId="8" hidden="1"/>
    <cellStyle name="Hyperlink" xfId="3684" builtinId="8" hidden="1"/>
    <cellStyle name="Hyperlink" xfId="3686" builtinId="8" hidden="1"/>
    <cellStyle name="Hyperlink" xfId="3688" builtinId="8" hidden="1"/>
    <cellStyle name="Hyperlink" xfId="3690" builtinId="8" hidden="1"/>
    <cellStyle name="Hyperlink" xfId="3692" builtinId="8" hidden="1"/>
    <cellStyle name="Hyperlink" xfId="3694" builtinId="8" hidden="1"/>
    <cellStyle name="Hyperlink" xfId="3696" builtinId="8" hidden="1"/>
    <cellStyle name="Hyperlink" xfId="3698" builtinId="8" hidden="1"/>
    <cellStyle name="Hyperlink" xfId="3700" builtinId="8" hidden="1"/>
    <cellStyle name="Hyperlink" xfId="3702" builtinId="8" hidden="1"/>
    <cellStyle name="Hyperlink" xfId="3704" builtinId="8" hidden="1"/>
    <cellStyle name="Hyperlink" xfId="3706" builtinId="8" hidden="1"/>
    <cellStyle name="Hyperlink" xfId="3708" builtinId="8" hidden="1"/>
    <cellStyle name="Hyperlink" xfId="3710" builtinId="8" hidden="1"/>
    <cellStyle name="Hyperlink" xfId="3712" builtinId="8" hidden="1"/>
    <cellStyle name="Hyperlink" xfId="3714" builtinId="8" hidden="1"/>
    <cellStyle name="Hyperlink" xfId="3716" builtinId="8" hidden="1"/>
    <cellStyle name="Hyperlink" xfId="3718" builtinId="8" hidden="1"/>
    <cellStyle name="Hyperlink" xfId="3720" builtinId="8" hidden="1"/>
    <cellStyle name="Hyperlink" xfId="3722" builtinId="8" hidden="1"/>
    <cellStyle name="Hyperlink" xfId="3724" builtinId="8" hidden="1"/>
    <cellStyle name="Hyperlink" xfId="3726" builtinId="8" hidden="1"/>
    <cellStyle name="Hyperlink" xfId="3728" builtinId="8" hidden="1"/>
    <cellStyle name="Hyperlink" xfId="3730" builtinId="8" hidden="1"/>
    <cellStyle name="Hyperlink" xfId="3732" builtinId="8" hidden="1"/>
    <cellStyle name="Hyperlink" xfId="3734" builtinId="8" hidden="1"/>
    <cellStyle name="Hyperlink" xfId="3736" builtinId="8" hidden="1"/>
    <cellStyle name="Hyperlink" xfId="3738" builtinId="8" hidden="1"/>
    <cellStyle name="Hyperlink" xfId="3740" builtinId="8" hidden="1"/>
    <cellStyle name="Hyperlink" xfId="3742" builtinId="8" hidden="1"/>
    <cellStyle name="Hyperlink" xfId="3744" builtinId="8" hidden="1"/>
    <cellStyle name="Hyperlink" xfId="3746" builtinId="8" hidden="1"/>
    <cellStyle name="Hyperlink" xfId="3748" builtinId="8" hidden="1"/>
    <cellStyle name="Hyperlink" xfId="3750" builtinId="8" hidden="1"/>
    <cellStyle name="Hyperlink" xfId="3752" builtinId="8" hidden="1"/>
    <cellStyle name="Hyperlink" xfId="3754" builtinId="8" hidden="1"/>
    <cellStyle name="Hyperlink" xfId="3756" builtinId="8" hidden="1"/>
    <cellStyle name="Hyperlink" xfId="3758" builtinId="8" hidden="1"/>
    <cellStyle name="Hyperlink" xfId="3760" builtinId="8" hidden="1"/>
    <cellStyle name="Hyperlink" xfId="3762" builtinId="8" hidden="1"/>
    <cellStyle name="Hyperlink" xfId="3764" builtinId="8" hidden="1"/>
    <cellStyle name="Hyperlink" xfId="3766" builtinId="8" hidden="1"/>
    <cellStyle name="Hyperlink" xfId="3768" builtinId="8" hidden="1"/>
    <cellStyle name="Hyperlink" xfId="3770" builtinId="8" hidden="1"/>
    <cellStyle name="Hyperlink" xfId="3772" builtinId="8" hidden="1"/>
    <cellStyle name="Hyperlink" xfId="3774" builtinId="8" hidden="1"/>
    <cellStyle name="Hyperlink" xfId="3776" builtinId="8" hidden="1"/>
    <cellStyle name="Hyperlink" xfId="3778" builtinId="8" hidden="1"/>
    <cellStyle name="Hyperlink" xfId="3780" builtinId="8" hidden="1"/>
    <cellStyle name="Hyperlink" xfId="3782" builtinId="8" hidden="1"/>
    <cellStyle name="Hyperlink" xfId="3784" builtinId="8" hidden="1"/>
    <cellStyle name="Hyperlink" xfId="3786" builtinId="8" hidden="1"/>
    <cellStyle name="Hyperlink" xfId="3788" builtinId="8" hidden="1"/>
    <cellStyle name="Hyperlink" xfId="3790" builtinId="8" hidden="1"/>
    <cellStyle name="Hyperlink" xfId="3792" builtinId="8" hidden="1"/>
    <cellStyle name="Hyperlink" xfId="3794" builtinId="8" hidden="1"/>
    <cellStyle name="Hyperlink" xfId="3796" builtinId="8" hidden="1"/>
    <cellStyle name="Hyperlink" xfId="3798" builtinId="8" hidden="1"/>
    <cellStyle name="Hyperlink" xfId="3800" builtinId="8" hidden="1"/>
    <cellStyle name="Hyperlink" xfId="3802" builtinId="8" hidden="1"/>
    <cellStyle name="Hyperlink" xfId="3804" builtinId="8" hidden="1"/>
    <cellStyle name="Hyperlink" xfId="3806" builtinId="8" hidden="1"/>
    <cellStyle name="Hyperlink" xfId="3808" builtinId="8" hidden="1"/>
    <cellStyle name="Normal" xfId="0" builtinId="0"/>
    <cellStyle name="Percent" xfId="1" builtinId="5"/>
  </cellStyles>
  <dxfs count="1394">
    <dxf>
      <font>
        <condense val="0"/>
        <extend val="0"/>
        <color indexed="17"/>
      </font>
    </dxf>
    <dxf>
      <font>
        <condense val="0"/>
        <extend val="0"/>
        <color indexed="10"/>
      </font>
    </dxf>
    <dxf>
      <font>
        <condense val="0"/>
        <extend val="0"/>
        <color indexed="12"/>
      </font>
    </dxf>
    <dxf>
      <font>
        <condense val="0"/>
        <extend val="0"/>
        <color indexed="17"/>
      </font>
    </dxf>
    <dxf>
      <font>
        <condense val="0"/>
        <extend val="0"/>
        <color indexed="12"/>
      </font>
    </dxf>
    <dxf>
      <font>
        <condense val="0"/>
        <extend val="0"/>
        <color indexed="10"/>
      </font>
    </dxf>
    <dxf>
      <font>
        <condense val="0"/>
        <extend val="0"/>
        <color indexed="17"/>
      </font>
    </dxf>
    <dxf>
      <font>
        <condense val="0"/>
        <extend val="0"/>
        <color indexed="12"/>
      </font>
    </dxf>
    <dxf>
      <font>
        <condense val="0"/>
        <extend val="0"/>
        <color indexed="10"/>
      </font>
    </dxf>
    <dxf>
      <font>
        <strike val="0"/>
        <condense val="0"/>
        <extend val="0"/>
        <color indexed="55"/>
      </font>
    </dxf>
    <dxf>
      <font>
        <strike val="0"/>
        <condense val="0"/>
        <extend val="0"/>
        <color indexed="17"/>
      </font>
    </dxf>
    <dxf>
      <font>
        <strike val="0"/>
        <condense val="0"/>
        <extend val="0"/>
        <color indexed="55"/>
      </font>
    </dxf>
    <dxf>
      <font>
        <strike val="0"/>
        <condense val="0"/>
        <extend val="0"/>
        <color indexed="12"/>
      </font>
    </dxf>
    <dxf>
      <font>
        <strike val="0"/>
        <condense val="0"/>
        <extend val="0"/>
        <color indexed="55"/>
      </font>
    </dxf>
    <dxf>
      <font>
        <condense val="0"/>
        <extend val="0"/>
        <color indexed="10"/>
      </font>
    </dxf>
    <dxf>
      <font>
        <strike val="0"/>
        <condense val="0"/>
        <extend val="0"/>
        <color indexed="55"/>
      </font>
    </dxf>
    <dxf>
      <font>
        <strike val="0"/>
        <condense val="0"/>
        <extend val="0"/>
        <color indexed="46"/>
      </font>
    </dxf>
    <dxf>
      <font>
        <condense val="0"/>
        <extend val="0"/>
        <color indexed="17"/>
      </font>
    </dxf>
    <dxf>
      <font>
        <condense val="0"/>
        <extend val="0"/>
        <color indexed="12"/>
      </font>
    </dxf>
    <dxf>
      <font>
        <condense val="0"/>
        <extend val="0"/>
        <color indexed="10"/>
      </font>
    </dxf>
    <dxf>
      <font>
        <condense val="0"/>
        <extend val="0"/>
        <color indexed="17"/>
      </font>
    </dxf>
    <dxf>
      <font>
        <condense val="0"/>
        <extend val="0"/>
        <color indexed="12"/>
      </font>
    </dxf>
    <dxf>
      <font>
        <condense val="0"/>
        <extend val="0"/>
        <color indexed="10"/>
      </font>
    </dxf>
    <dxf>
      <font>
        <strike val="0"/>
        <condense val="0"/>
        <extend val="0"/>
        <color indexed="55"/>
      </font>
    </dxf>
    <dxf>
      <font>
        <strike val="0"/>
        <condense val="0"/>
        <extend val="0"/>
        <color indexed="17"/>
      </font>
    </dxf>
    <dxf>
      <font>
        <strike val="0"/>
        <condense val="0"/>
        <extend val="0"/>
        <color indexed="55"/>
      </font>
    </dxf>
    <dxf>
      <font>
        <strike val="0"/>
        <condense val="0"/>
        <extend val="0"/>
        <color indexed="12"/>
      </font>
    </dxf>
    <dxf>
      <font>
        <strike val="0"/>
        <condense val="0"/>
        <extend val="0"/>
        <color indexed="55"/>
      </font>
    </dxf>
    <dxf>
      <font>
        <condense val="0"/>
        <extend val="0"/>
        <color indexed="10"/>
      </font>
    </dxf>
    <dxf>
      <font>
        <strike val="0"/>
        <condense val="0"/>
        <extend val="0"/>
        <color indexed="55"/>
      </font>
    </dxf>
    <dxf>
      <font>
        <strike val="0"/>
        <condense val="0"/>
        <extend val="0"/>
        <color indexed="46"/>
      </font>
    </dxf>
    <dxf>
      <font>
        <strike val="0"/>
        <condense val="0"/>
        <extend val="0"/>
        <color indexed="55"/>
      </font>
    </dxf>
    <dxf>
      <font>
        <strike val="0"/>
        <condense val="0"/>
        <extend val="0"/>
        <color indexed="46"/>
      </font>
    </dxf>
    <dxf>
      <font>
        <condense val="0"/>
        <extend val="0"/>
        <color indexed="17"/>
      </font>
    </dxf>
    <dxf>
      <font>
        <condense val="0"/>
        <extend val="0"/>
        <color indexed="12"/>
      </font>
    </dxf>
    <dxf>
      <font>
        <condense val="0"/>
        <extend val="0"/>
        <color indexed="10"/>
      </font>
    </dxf>
    <dxf>
      <font>
        <condense val="0"/>
        <extend val="0"/>
        <color indexed="17"/>
      </font>
    </dxf>
    <dxf>
      <font>
        <condense val="0"/>
        <extend val="0"/>
        <color indexed="12"/>
      </font>
    </dxf>
    <dxf>
      <font>
        <condense val="0"/>
        <extend val="0"/>
        <color indexed="10"/>
      </font>
    </dxf>
    <dxf>
      <font>
        <strike val="0"/>
        <condense val="0"/>
        <extend val="0"/>
        <color indexed="55"/>
      </font>
    </dxf>
    <dxf>
      <font>
        <strike val="0"/>
        <condense val="0"/>
        <extend val="0"/>
        <color indexed="17"/>
      </font>
    </dxf>
    <dxf>
      <font>
        <strike val="0"/>
        <condense val="0"/>
        <extend val="0"/>
        <color indexed="55"/>
      </font>
    </dxf>
    <dxf>
      <font>
        <strike val="0"/>
        <condense val="0"/>
        <extend val="0"/>
        <color indexed="12"/>
      </font>
    </dxf>
    <dxf>
      <font>
        <strike val="0"/>
        <condense val="0"/>
        <extend val="0"/>
        <color indexed="55"/>
      </font>
    </dxf>
    <dxf>
      <font>
        <condense val="0"/>
        <extend val="0"/>
        <color indexed="10"/>
      </font>
    </dxf>
    <dxf>
      <font>
        <condense val="0"/>
        <extend val="0"/>
        <color indexed="17"/>
      </font>
    </dxf>
    <dxf>
      <font>
        <condense val="0"/>
        <extend val="0"/>
        <color indexed="12"/>
      </font>
    </dxf>
    <dxf>
      <font>
        <condense val="0"/>
        <extend val="0"/>
        <color indexed="10"/>
      </font>
    </dxf>
    <dxf>
      <font>
        <condense val="0"/>
        <extend val="0"/>
        <color indexed="17"/>
      </font>
    </dxf>
    <dxf>
      <font>
        <condense val="0"/>
        <extend val="0"/>
        <color indexed="12"/>
      </font>
    </dxf>
    <dxf>
      <font>
        <condense val="0"/>
        <extend val="0"/>
        <color indexed="10"/>
      </font>
    </dxf>
    <dxf>
      <font>
        <strike val="0"/>
        <condense val="0"/>
        <extend val="0"/>
        <color indexed="55"/>
      </font>
    </dxf>
    <dxf>
      <font>
        <strike val="0"/>
        <condense val="0"/>
        <extend val="0"/>
        <color indexed="17"/>
      </font>
    </dxf>
    <dxf>
      <font>
        <strike val="0"/>
        <condense val="0"/>
        <extend val="0"/>
        <color indexed="55"/>
      </font>
    </dxf>
    <dxf>
      <font>
        <strike val="0"/>
        <condense val="0"/>
        <extend val="0"/>
        <color indexed="12"/>
      </font>
    </dxf>
    <dxf>
      <font>
        <strike val="0"/>
        <condense val="0"/>
        <extend val="0"/>
        <color indexed="55"/>
      </font>
    </dxf>
    <dxf>
      <font>
        <condense val="0"/>
        <extend val="0"/>
        <color indexed="10"/>
      </font>
    </dxf>
    <dxf>
      <font>
        <strike val="0"/>
        <condense val="0"/>
        <extend val="0"/>
        <color indexed="55"/>
      </font>
    </dxf>
    <dxf>
      <font>
        <strike val="0"/>
        <condense val="0"/>
        <extend val="0"/>
        <color indexed="17"/>
      </font>
    </dxf>
    <dxf>
      <font>
        <condense val="0"/>
        <extend val="0"/>
        <color indexed="17"/>
      </font>
    </dxf>
    <dxf>
      <font>
        <condense val="0"/>
        <extend val="0"/>
        <color indexed="12"/>
      </font>
    </dxf>
    <dxf>
      <font>
        <condense val="0"/>
        <extend val="0"/>
        <color indexed="10"/>
      </font>
    </dxf>
    <dxf>
      <font>
        <condense val="0"/>
        <extend val="0"/>
        <color indexed="17"/>
      </font>
    </dxf>
    <dxf>
      <font>
        <condense val="0"/>
        <extend val="0"/>
        <color indexed="12"/>
      </font>
    </dxf>
    <dxf>
      <font>
        <condense val="0"/>
        <extend val="0"/>
        <color indexed="10"/>
      </font>
    </dxf>
    <dxf>
      <font>
        <strike val="0"/>
        <condense val="0"/>
        <extend val="0"/>
        <color indexed="55"/>
      </font>
    </dxf>
    <dxf>
      <font>
        <strike val="0"/>
        <condense val="0"/>
        <extend val="0"/>
        <color indexed="17"/>
      </font>
    </dxf>
    <dxf>
      <font>
        <strike val="0"/>
        <condense val="0"/>
        <extend val="0"/>
        <color indexed="55"/>
      </font>
    </dxf>
    <dxf>
      <font>
        <strike val="0"/>
        <condense val="0"/>
        <extend val="0"/>
        <color indexed="12"/>
      </font>
    </dxf>
    <dxf>
      <font>
        <strike val="0"/>
        <condense val="0"/>
        <extend val="0"/>
        <color indexed="55"/>
      </font>
    </dxf>
    <dxf>
      <font>
        <condense val="0"/>
        <extend val="0"/>
        <color indexed="10"/>
      </font>
    </dxf>
    <dxf>
      <font>
        <condense val="0"/>
        <extend val="0"/>
        <color indexed="17"/>
      </font>
    </dxf>
    <dxf>
      <font>
        <condense val="0"/>
        <extend val="0"/>
        <color indexed="12"/>
      </font>
    </dxf>
    <dxf>
      <font>
        <condense val="0"/>
        <extend val="0"/>
        <color indexed="10"/>
      </font>
    </dxf>
    <dxf>
      <font>
        <condense val="0"/>
        <extend val="0"/>
        <color indexed="17"/>
      </font>
    </dxf>
    <dxf>
      <font>
        <condense val="0"/>
        <extend val="0"/>
        <color indexed="12"/>
      </font>
    </dxf>
    <dxf>
      <font>
        <condense val="0"/>
        <extend val="0"/>
        <color indexed="10"/>
      </font>
    </dxf>
    <dxf>
      <font>
        <strike val="0"/>
        <condense val="0"/>
        <extend val="0"/>
        <color indexed="55"/>
      </font>
    </dxf>
    <dxf>
      <font>
        <strike val="0"/>
        <condense val="0"/>
        <extend val="0"/>
        <color indexed="17"/>
      </font>
    </dxf>
    <dxf>
      <font>
        <strike val="0"/>
        <condense val="0"/>
        <extend val="0"/>
        <color indexed="55"/>
      </font>
    </dxf>
    <dxf>
      <font>
        <strike val="0"/>
        <condense val="0"/>
        <extend val="0"/>
        <color indexed="17"/>
      </font>
    </dxf>
    <dxf>
      <font>
        <strike val="0"/>
        <condense val="0"/>
        <extend val="0"/>
        <color indexed="55"/>
      </font>
    </dxf>
    <dxf>
      <font>
        <strike val="0"/>
        <condense val="0"/>
        <extend val="0"/>
        <color indexed="17"/>
      </font>
    </dxf>
    <dxf>
      <font>
        <strike val="0"/>
        <condense val="0"/>
        <extend val="0"/>
        <color indexed="55"/>
      </font>
    </dxf>
    <dxf>
      <font>
        <strike val="0"/>
        <condense val="0"/>
        <extend val="0"/>
        <color indexed="17"/>
      </font>
    </dxf>
    <dxf>
      <font>
        <strike val="0"/>
        <condense val="0"/>
        <extend val="0"/>
        <color indexed="55"/>
      </font>
    </dxf>
    <dxf>
      <font>
        <strike val="0"/>
        <condense val="0"/>
        <extend val="0"/>
        <color indexed="17"/>
      </font>
    </dxf>
    <dxf>
      <font>
        <strike val="0"/>
        <condense val="0"/>
        <extend val="0"/>
        <color indexed="55"/>
      </font>
    </dxf>
    <dxf>
      <font>
        <strike val="0"/>
        <condense val="0"/>
        <extend val="0"/>
        <color indexed="17"/>
      </font>
    </dxf>
    <dxf>
      <font>
        <strike val="0"/>
        <condense val="0"/>
        <extend val="0"/>
        <color indexed="55"/>
      </font>
    </dxf>
    <dxf>
      <font>
        <strike val="0"/>
        <condense val="0"/>
        <extend val="0"/>
        <color indexed="17"/>
      </font>
    </dxf>
    <dxf>
      <font>
        <strike val="0"/>
        <condense val="0"/>
        <extend val="0"/>
        <color indexed="55"/>
      </font>
    </dxf>
    <dxf>
      <font>
        <strike val="0"/>
        <condense val="0"/>
        <extend val="0"/>
        <color indexed="17"/>
      </font>
    </dxf>
    <dxf>
      <font>
        <condense val="0"/>
        <extend val="0"/>
        <color indexed="17"/>
      </font>
    </dxf>
    <dxf>
      <font>
        <condense val="0"/>
        <extend val="0"/>
        <color indexed="12"/>
      </font>
    </dxf>
    <dxf>
      <font>
        <condense val="0"/>
        <extend val="0"/>
        <color indexed="10"/>
      </font>
    </dxf>
    <dxf>
      <font>
        <condense val="0"/>
        <extend val="0"/>
        <color indexed="17"/>
      </font>
    </dxf>
    <dxf>
      <font>
        <condense val="0"/>
        <extend val="0"/>
        <color indexed="12"/>
      </font>
    </dxf>
    <dxf>
      <font>
        <condense val="0"/>
        <extend val="0"/>
        <color indexed="10"/>
      </font>
    </dxf>
    <dxf>
      <font>
        <strike val="0"/>
        <condense val="0"/>
        <extend val="0"/>
        <color indexed="55"/>
      </font>
    </dxf>
    <dxf>
      <font>
        <strike val="0"/>
        <condense val="0"/>
        <extend val="0"/>
        <color indexed="17"/>
      </font>
    </dxf>
    <dxf>
      <font>
        <strike val="0"/>
        <condense val="0"/>
        <extend val="0"/>
        <color indexed="55"/>
      </font>
    </dxf>
    <dxf>
      <font>
        <strike val="0"/>
        <condense val="0"/>
        <extend val="0"/>
        <color indexed="12"/>
      </font>
    </dxf>
    <dxf>
      <font>
        <strike val="0"/>
        <condense val="0"/>
        <extend val="0"/>
        <color indexed="55"/>
      </font>
    </dxf>
    <dxf>
      <font>
        <condense val="0"/>
        <extend val="0"/>
        <color indexed="10"/>
      </font>
    </dxf>
    <dxf>
      <font>
        <strike val="0"/>
        <condense val="0"/>
        <extend val="0"/>
        <color indexed="55"/>
      </font>
    </dxf>
    <dxf>
      <font>
        <strike val="0"/>
        <condense val="0"/>
        <extend val="0"/>
        <color indexed="17"/>
      </font>
    </dxf>
    <dxf>
      <font>
        <strike val="0"/>
        <condense val="0"/>
        <extend val="0"/>
        <color indexed="55"/>
      </font>
    </dxf>
    <dxf>
      <font>
        <strike val="0"/>
        <condense val="0"/>
        <extend val="0"/>
        <color indexed="17"/>
      </font>
    </dxf>
    <dxf>
      <font>
        <color theme="9" tint="-0.249977111117893"/>
      </font>
      <fill>
        <patternFill patternType="none">
          <fgColor indexed="64"/>
          <bgColor auto="1"/>
        </patternFill>
      </fill>
    </dxf>
    <dxf>
      <font>
        <condense val="0"/>
        <extend val="0"/>
        <color indexed="17"/>
      </font>
    </dxf>
    <dxf>
      <font>
        <condense val="0"/>
        <extend val="0"/>
        <color indexed="12"/>
      </font>
    </dxf>
    <dxf>
      <font>
        <condense val="0"/>
        <extend val="0"/>
        <color indexed="10"/>
      </font>
    </dxf>
    <dxf>
      <font>
        <color theme="9" tint="-0.249977111117893"/>
      </font>
      <fill>
        <patternFill patternType="none">
          <fgColor indexed="64"/>
          <bgColor auto="1"/>
        </patternFill>
      </fill>
    </dxf>
    <dxf>
      <font>
        <condense val="0"/>
        <extend val="0"/>
        <color indexed="17"/>
      </font>
    </dxf>
    <dxf>
      <font>
        <condense val="0"/>
        <extend val="0"/>
        <color indexed="12"/>
      </font>
    </dxf>
    <dxf>
      <font>
        <condense val="0"/>
        <extend val="0"/>
        <color indexed="10"/>
      </font>
    </dxf>
    <dxf>
      <font>
        <strike val="0"/>
        <condense val="0"/>
        <extend val="0"/>
        <color indexed="55"/>
      </font>
    </dxf>
    <dxf>
      <font>
        <strike val="0"/>
        <condense val="0"/>
        <extend val="0"/>
        <color indexed="17"/>
      </font>
    </dxf>
    <dxf>
      <font>
        <strike val="0"/>
        <condense val="0"/>
        <extend val="0"/>
        <color indexed="55"/>
      </font>
    </dxf>
    <dxf>
      <font>
        <strike val="0"/>
        <condense val="0"/>
        <extend val="0"/>
        <color indexed="12"/>
      </font>
    </dxf>
    <dxf>
      <font>
        <strike val="0"/>
        <condense val="0"/>
        <extend val="0"/>
        <color indexed="55"/>
      </font>
    </dxf>
    <dxf>
      <font>
        <condense val="0"/>
        <extend val="0"/>
        <color indexed="10"/>
      </font>
    </dxf>
    <dxf>
      <font>
        <strike val="0"/>
        <condense val="0"/>
        <extend val="0"/>
        <color indexed="55"/>
      </font>
    </dxf>
    <dxf>
      <font>
        <strike val="0"/>
        <condense val="0"/>
        <extend val="0"/>
        <color indexed="46"/>
      </font>
    </dxf>
    <dxf>
      <font>
        <condense val="0"/>
        <extend val="0"/>
        <color indexed="17"/>
      </font>
    </dxf>
    <dxf>
      <font>
        <condense val="0"/>
        <extend val="0"/>
        <color indexed="12"/>
      </font>
    </dxf>
    <dxf>
      <font>
        <condense val="0"/>
        <extend val="0"/>
        <color indexed="10"/>
      </font>
    </dxf>
    <dxf>
      <font>
        <condense val="0"/>
        <extend val="0"/>
        <color indexed="17"/>
      </font>
    </dxf>
    <dxf>
      <font>
        <condense val="0"/>
        <extend val="0"/>
        <color indexed="12"/>
      </font>
    </dxf>
    <dxf>
      <font>
        <condense val="0"/>
        <extend val="0"/>
        <color indexed="10"/>
      </font>
    </dxf>
    <dxf>
      <font>
        <strike val="0"/>
        <condense val="0"/>
        <extend val="0"/>
        <color indexed="55"/>
      </font>
    </dxf>
    <dxf>
      <font>
        <strike val="0"/>
        <condense val="0"/>
        <extend val="0"/>
        <color indexed="17"/>
      </font>
    </dxf>
    <dxf>
      <font>
        <strike val="0"/>
        <condense val="0"/>
        <extend val="0"/>
        <color indexed="55"/>
      </font>
    </dxf>
    <dxf>
      <font>
        <strike val="0"/>
        <condense val="0"/>
        <extend val="0"/>
        <color indexed="12"/>
      </font>
    </dxf>
    <dxf>
      <font>
        <strike val="0"/>
        <condense val="0"/>
        <extend val="0"/>
        <color indexed="55"/>
      </font>
    </dxf>
    <dxf>
      <font>
        <condense val="0"/>
        <extend val="0"/>
        <color indexed="10"/>
      </font>
    </dxf>
    <dxf>
      <font>
        <condense val="0"/>
        <extend val="0"/>
        <color indexed="17"/>
      </font>
    </dxf>
    <dxf>
      <font>
        <condense val="0"/>
        <extend val="0"/>
        <color indexed="12"/>
      </font>
    </dxf>
    <dxf>
      <font>
        <condense val="0"/>
        <extend val="0"/>
        <color indexed="10"/>
      </font>
    </dxf>
    <dxf>
      <font>
        <condense val="0"/>
        <extend val="0"/>
        <color indexed="17"/>
      </font>
    </dxf>
    <dxf>
      <font>
        <condense val="0"/>
        <extend val="0"/>
        <color indexed="12"/>
      </font>
    </dxf>
    <dxf>
      <font>
        <condense val="0"/>
        <extend val="0"/>
        <color indexed="10"/>
      </font>
    </dxf>
    <dxf>
      <font>
        <strike val="0"/>
        <condense val="0"/>
        <extend val="0"/>
        <color indexed="55"/>
      </font>
    </dxf>
    <dxf>
      <font>
        <strike val="0"/>
        <condense val="0"/>
        <extend val="0"/>
        <color indexed="17"/>
      </font>
    </dxf>
    <dxf>
      <font>
        <strike val="0"/>
        <condense val="0"/>
        <extend val="0"/>
        <color indexed="55"/>
      </font>
    </dxf>
    <dxf>
      <font>
        <strike val="0"/>
        <condense val="0"/>
        <extend val="0"/>
        <color indexed="12"/>
      </font>
    </dxf>
    <dxf>
      <font>
        <strike val="0"/>
        <condense val="0"/>
        <extend val="0"/>
        <color indexed="55"/>
      </font>
    </dxf>
    <dxf>
      <font>
        <condense val="0"/>
        <extend val="0"/>
        <color indexed="10"/>
      </font>
    </dxf>
    <dxf>
      <font>
        <condense val="0"/>
        <extend val="0"/>
        <color indexed="17"/>
      </font>
    </dxf>
    <dxf>
      <font>
        <condense val="0"/>
        <extend val="0"/>
        <color indexed="12"/>
      </font>
    </dxf>
    <dxf>
      <font>
        <condense val="0"/>
        <extend val="0"/>
        <color indexed="10"/>
      </font>
    </dxf>
    <dxf>
      <font>
        <condense val="0"/>
        <extend val="0"/>
        <color indexed="17"/>
      </font>
    </dxf>
    <dxf>
      <font>
        <condense val="0"/>
        <extend val="0"/>
        <color indexed="12"/>
      </font>
    </dxf>
    <dxf>
      <font>
        <condense val="0"/>
        <extend val="0"/>
        <color indexed="10"/>
      </font>
    </dxf>
    <dxf>
      <font>
        <strike val="0"/>
        <condense val="0"/>
        <extend val="0"/>
        <color indexed="55"/>
      </font>
    </dxf>
    <dxf>
      <font>
        <strike val="0"/>
        <condense val="0"/>
        <extend val="0"/>
        <color indexed="17"/>
      </font>
    </dxf>
    <dxf>
      <font>
        <strike val="0"/>
        <condense val="0"/>
        <extend val="0"/>
        <color indexed="55"/>
      </font>
    </dxf>
    <dxf>
      <font>
        <strike val="0"/>
        <condense val="0"/>
        <extend val="0"/>
        <color indexed="12"/>
      </font>
    </dxf>
    <dxf>
      <font>
        <strike val="0"/>
        <condense val="0"/>
        <extend val="0"/>
        <color indexed="55"/>
      </font>
    </dxf>
    <dxf>
      <font>
        <condense val="0"/>
        <extend val="0"/>
        <color indexed="10"/>
      </font>
    </dxf>
    <dxf>
      <font>
        <strike val="0"/>
        <condense val="0"/>
        <extend val="0"/>
        <color indexed="55"/>
      </font>
    </dxf>
    <dxf>
      <font>
        <strike val="0"/>
        <condense val="0"/>
        <extend val="0"/>
        <color indexed="17"/>
      </font>
    </dxf>
    <dxf>
      <font>
        <strike val="0"/>
        <condense val="0"/>
        <extend val="0"/>
        <color indexed="55"/>
      </font>
    </dxf>
    <dxf>
      <font>
        <strike val="0"/>
        <condense val="0"/>
        <extend val="0"/>
        <color indexed="17"/>
      </font>
    </dxf>
    <dxf>
      <font>
        <color theme="9" tint="-0.249977111117893"/>
      </font>
      <fill>
        <patternFill patternType="none">
          <fgColor indexed="64"/>
          <bgColor auto="1"/>
        </patternFill>
      </fill>
    </dxf>
    <dxf>
      <font>
        <condense val="0"/>
        <extend val="0"/>
        <color indexed="17"/>
      </font>
    </dxf>
    <dxf>
      <font>
        <condense val="0"/>
        <extend val="0"/>
        <color indexed="12"/>
      </font>
    </dxf>
    <dxf>
      <font>
        <condense val="0"/>
        <extend val="0"/>
        <color indexed="10"/>
      </font>
    </dxf>
    <dxf>
      <font>
        <color theme="9" tint="-0.249977111117893"/>
      </font>
      <fill>
        <patternFill patternType="none">
          <fgColor indexed="64"/>
          <bgColor auto="1"/>
        </patternFill>
      </fill>
    </dxf>
    <dxf>
      <font>
        <condense val="0"/>
        <extend val="0"/>
        <color indexed="17"/>
      </font>
    </dxf>
    <dxf>
      <font>
        <condense val="0"/>
        <extend val="0"/>
        <color indexed="12"/>
      </font>
    </dxf>
    <dxf>
      <font>
        <condense val="0"/>
        <extend val="0"/>
        <color indexed="10"/>
      </font>
    </dxf>
    <dxf>
      <font>
        <strike val="0"/>
        <condense val="0"/>
        <extend val="0"/>
        <color indexed="55"/>
      </font>
    </dxf>
    <dxf>
      <font>
        <strike val="0"/>
        <condense val="0"/>
        <extend val="0"/>
        <color indexed="17"/>
      </font>
    </dxf>
    <dxf>
      <font>
        <strike val="0"/>
        <condense val="0"/>
        <extend val="0"/>
        <color indexed="55"/>
      </font>
    </dxf>
    <dxf>
      <font>
        <strike val="0"/>
        <condense val="0"/>
        <extend val="0"/>
        <color indexed="12"/>
      </font>
    </dxf>
    <dxf>
      <font>
        <strike val="0"/>
        <condense val="0"/>
        <extend val="0"/>
        <color indexed="55"/>
      </font>
    </dxf>
    <dxf>
      <font>
        <condense val="0"/>
        <extend val="0"/>
        <color indexed="10"/>
      </font>
    </dxf>
    <dxf>
      <font>
        <condense val="0"/>
        <extend val="0"/>
        <color indexed="17"/>
      </font>
    </dxf>
    <dxf>
      <font>
        <condense val="0"/>
        <extend val="0"/>
        <color indexed="12"/>
      </font>
    </dxf>
    <dxf>
      <font>
        <condense val="0"/>
        <extend val="0"/>
        <color indexed="10"/>
      </font>
    </dxf>
    <dxf>
      <font>
        <condense val="0"/>
        <extend val="0"/>
        <color indexed="17"/>
      </font>
    </dxf>
    <dxf>
      <font>
        <condense val="0"/>
        <extend val="0"/>
        <color indexed="12"/>
      </font>
    </dxf>
    <dxf>
      <font>
        <condense val="0"/>
        <extend val="0"/>
        <color indexed="10"/>
      </font>
    </dxf>
    <dxf>
      <font>
        <strike val="0"/>
        <condense val="0"/>
        <extend val="0"/>
        <color indexed="55"/>
      </font>
    </dxf>
    <dxf>
      <font>
        <strike val="0"/>
        <condense val="0"/>
        <extend val="0"/>
        <color indexed="17"/>
      </font>
    </dxf>
    <dxf>
      <font>
        <strike val="0"/>
        <condense val="0"/>
        <extend val="0"/>
        <color indexed="55"/>
      </font>
    </dxf>
    <dxf>
      <font>
        <strike val="0"/>
        <condense val="0"/>
        <extend val="0"/>
        <color indexed="12"/>
      </font>
    </dxf>
    <dxf>
      <font>
        <strike val="0"/>
        <condense val="0"/>
        <extend val="0"/>
        <color indexed="55"/>
      </font>
    </dxf>
    <dxf>
      <font>
        <condense val="0"/>
        <extend val="0"/>
        <color indexed="10"/>
      </font>
    </dxf>
    <dxf>
      <font>
        <condense val="0"/>
        <extend val="0"/>
        <color indexed="17"/>
      </font>
    </dxf>
    <dxf>
      <font>
        <condense val="0"/>
        <extend val="0"/>
        <color indexed="12"/>
      </font>
    </dxf>
    <dxf>
      <font>
        <condense val="0"/>
        <extend val="0"/>
        <color indexed="10"/>
      </font>
    </dxf>
    <dxf>
      <font>
        <condense val="0"/>
        <extend val="0"/>
        <color indexed="17"/>
      </font>
    </dxf>
    <dxf>
      <font>
        <condense val="0"/>
        <extend val="0"/>
        <color indexed="12"/>
      </font>
    </dxf>
    <dxf>
      <font>
        <condense val="0"/>
        <extend val="0"/>
        <color indexed="10"/>
      </font>
    </dxf>
    <dxf>
      <font>
        <strike val="0"/>
        <condense val="0"/>
        <extend val="0"/>
        <color indexed="55"/>
      </font>
    </dxf>
    <dxf>
      <font>
        <strike val="0"/>
        <condense val="0"/>
        <extend val="0"/>
        <color indexed="17"/>
      </font>
    </dxf>
    <dxf>
      <font>
        <strike val="0"/>
        <condense val="0"/>
        <extend val="0"/>
        <color indexed="55"/>
      </font>
    </dxf>
    <dxf>
      <font>
        <strike val="0"/>
        <condense val="0"/>
        <extend val="0"/>
        <color indexed="12"/>
      </font>
    </dxf>
    <dxf>
      <font>
        <strike val="0"/>
        <condense val="0"/>
        <extend val="0"/>
        <color indexed="55"/>
      </font>
    </dxf>
    <dxf>
      <font>
        <condense val="0"/>
        <extend val="0"/>
        <color indexed="10"/>
      </font>
    </dxf>
    <dxf>
      <font>
        <color theme="9" tint="-0.249977111117893"/>
      </font>
      <fill>
        <patternFill patternType="none">
          <fgColor indexed="64"/>
          <bgColor auto="1"/>
        </patternFill>
      </fill>
    </dxf>
    <dxf>
      <font>
        <condense val="0"/>
        <extend val="0"/>
        <color indexed="17"/>
      </font>
    </dxf>
    <dxf>
      <font>
        <condense val="0"/>
        <extend val="0"/>
        <color indexed="12"/>
      </font>
    </dxf>
    <dxf>
      <font>
        <condense val="0"/>
        <extend val="0"/>
        <color indexed="10"/>
      </font>
    </dxf>
    <dxf>
      <font>
        <color theme="9" tint="-0.249977111117893"/>
      </font>
      <fill>
        <patternFill patternType="none">
          <fgColor indexed="64"/>
          <bgColor auto="1"/>
        </patternFill>
      </fill>
    </dxf>
    <dxf>
      <font>
        <condense val="0"/>
        <extend val="0"/>
        <color indexed="17"/>
      </font>
    </dxf>
    <dxf>
      <font>
        <condense val="0"/>
        <extend val="0"/>
        <color indexed="12"/>
      </font>
    </dxf>
    <dxf>
      <font>
        <condense val="0"/>
        <extend val="0"/>
        <color indexed="10"/>
      </font>
    </dxf>
    <dxf>
      <font>
        <strike val="0"/>
        <condense val="0"/>
        <extend val="0"/>
        <color indexed="55"/>
      </font>
    </dxf>
    <dxf>
      <font>
        <strike val="0"/>
        <condense val="0"/>
        <extend val="0"/>
        <color indexed="17"/>
      </font>
    </dxf>
    <dxf>
      <font>
        <strike val="0"/>
        <condense val="0"/>
        <extend val="0"/>
        <color indexed="55"/>
      </font>
    </dxf>
    <dxf>
      <font>
        <strike val="0"/>
        <condense val="0"/>
        <extend val="0"/>
        <color indexed="12"/>
      </font>
    </dxf>
    <dxf>
      <font>
        <strike val="0"/>
        <condense val="0"/>
        <extend val="0"/>
        <color indexed="55"/>
      </font>
    </dxf>
    <dxf>
      <font>
        <condense val="0"/>
        <extend val="0"/>
        <color indexed="10"/>
      </font>
    </dxf>
    <dxf>
      <font>
        <strike val="0"/>
        <condense val="0"/>
        <extend val="0"/>
        <color indexed="55"/>
      </font>
    </dxf>
    <dxf>
      <font>
        <strike val="0"/>
        <condense val="0"/>
        <extend val="0"/>
        <color indexed="17"/>
      </font>
    </dxf>
    <dxf>
      <font>
        <strike val="0"/>
        <condense val="0"/>
        <extend val="0"/>
        <color indexed="55"/>
      </font>
    </dxf>
    <dxf>
      <font>
        <strike val="0"/>
        <condense val="0"/>
        <extend val="0"/>
        <color indexed="46"/>
      </font>
    </dxf>
    <dxf>
      <font>
        <condense val="0"/>
        <extend val="0"/>
        <color indexed="17"/>
      </font>
    </dxf>
    <dxf>
      <font>
        <condense val="0"/>
        <extend val="0"/>
        <color indexed="12"/>
      </font>
    </dxf>
    <dxf>
      <font>
        <condense val="0"/>
        <extend val="0"/>
        <color indexed="10"/>
      </font>
    </dxf>
    <dxf>
      <font>
        <condense val="0"/>
        <extend val="0"/>
        <color indexed="17"/>
      </font>
    </dxf>
    <dxf>
      <font>
        <condense val="0"/>
        <extend val="0"/>
        <color indexed="12"/>
      </font>
    </dxf>
    <dxf>
      <font>
        <condense val="0"/>
        <extend val="0"/>
        <color indexed="10"/>
      </font>
    </dxf>
    <dxf>
      <font>
        <strike val="0"/>
        <condense val="0"/>
        <extend val="0"/>
        <color indexed="55"/>
      </font>
    </dxf>
    <dxf>
      <font>
        <strike val="0"/>
        <condense val="0"/>
        <extend val="0"/>
        <color indexed="17"/>
      </font>
    </dxf>
    <dxf>
      <font>
        <strike val="0"/>
        <condense val="0"/>
        <extend val="0"/>
        <color indexed="55"/>
      </font>
    </dxf>
    <dxf>
      <font>
        <strike val="0"/>
        <condense val="0"/>
        <extend val="0"/>
        <color indexed="12"/>
      </font>
    </dxf>
    <dxf>
      <font>
        <strike val="0"/>
        <condense val="0"/>
        <extend val="0"/>
        <color indexed="55"/>
      </font>
    </dxf>
    <dxf>
      <font>
        <condense val="0"/>
        <extend val="0"/>
        <color indexed="10"/>
      </font>
    </dxf>
    <dxf>
      <font>
        <strike val="0"/>
        <condense val="0"/>
        <extend val="0"/>
        <color indexed="55"/>
      </font>
    </dxf>
    <dxf>
      <font>
        <strike val="0"/>
        <condense val="0"/>
        <extend val="0"/>
        <color indexed="46"/>
      </font>
    </dxf>
    <dxf>
      <font>
        <condense val="0"/>
        <extend val="0"/>
        <color indexed="17"/>
      </font>
    </dxf>
    <dxf>
      <font>
        <condense val="0"/>
        <extend val="0"/>
        <color indexed="12"/>
      </font>
    </dxf>
    <dxf>
      <font>
        <condense val="0"/>
        <extend val="0"/>
        <color indexed="10"/>
      </font>
    </dxf>
    <dxf>
      <font>
        <condense val="0"/>
        <extend val="0"/>
        <color indexed="17"/>
      </font>
    </dxf>
    <dxf>
      <font>
        <condense val="0"/>
        <extend val="0"/>
        <color indexed="12"/>
      </font>
    </dxf>
    <dxf>
      <font>
        <condense val="0"/>
        <extend val="0"/>
        <color indexed="10"/>
      </font>
    </dxf>
    <dxf>
      <font>
        <strike val="0"/>
        <condense val="0"/>
        <extend val="0"/>
        <color indexed="55"/>
      </font>
    </dxf>
    <dxf>
      <font>
        <strike val="0"/>
        <condense val="0"/>
        <extend val="0"/>
        <color indexed="17"/>
      </font>
    </dxf>
    <dxf>
      <font>
        <strike val="0"/>
        <condense val="0"/>
        <extend val="0"/>
        <color indexed="55"/>
      </font>
    </dxf>
    <dxf>
      <font>
        <strike val="0"/>
        <condense val="0"/>
        <extend val="0"/>
        <color indexed="12"/>
      </font>
    </dxf>
    <dxf>
      <font>
        <strike val="0"/>
        <condense val="0"/>
        <extend val="0"/>
        <color indexed="55"/>
      </font>
    </dxf>
    <dxf>
      <font>
        <condense val="0"/>
        <extend val="0"/>
        <color indexed="10"/>
      </font>
    </dxf>
    <dxf>
      <font>
        <strike val="0"/>
        <condense val="0"/>
        <extend val="0"/>
        <color indexed="55"/>
      </font>
    </dxf>
    <dxf>
      <font>
        <strike val="0"/>
        <condense val="0"/>
        <extend val="0"/>
        <color indexed="46"/>
      </font>
    </dxf>
    <dxf>
      <font>
        <condense val="0"/>
        <extend val="0"/>
        <color indexed="17"/>
      </font>
    </dxf>
    <dxf>
      <font>
        <condense val="0"/>
        <extend val="0"/>
        <color indexed="12"/>
      </font>
    </dxf>
    <dxf>
      <font>
        <condense val="0"/>
        <extend val="0"/>
        <color indexed="10"/>
      </font>
    </dxf>
    <dxf>
      <font>
        <condense val="0"/>
        <extend val="0"/>
        <color indexed="17"/>
      </font>
    </dxf>
    <dxf>
      <font>
        <condense val="0"/>
        <extend val="0"/>
        <color indexed="12"/>
      </font>
    </dxf>
    <dxf>
      <font>
        <condense val="0"/>
        <extend val="0"/>
        <color indexed="10"/>
      </font>
    </dxf>
    <dxf>
      <font>
        <strike val="0"/>
        <condense val="0"/>
        <extend val="0"/>
        <color indexed="55"/>
      </font>
    </dxf>
    <dxf>
      <font>
        <strike val="0"/>
        <condense val="0"/>
        <extend val="0"/>
        <color indexed="17"/>
      </font>
    </dxf>
    <dxf>
      <font>
        <strike val="0"/>
        <condense val="0"/>
        <extend val="0"/>
        <color indexed="55"/>
      </font>
    </dxf>
    <dxf>
      <font>
        <strike val="0"/>
        <condense val="0"/>
        <extend val="0"/>
        <color indexed="12"/>
      </font>
    </dxf>
    <dxf>
      <font>
        <strike val="0"/>
        <condense val="0"/>
        <extend val="0"/>
        <color indexed="55"/>
      </font>
    </dxf>
    <dxf>
      <font>
        <condense val="0"/>
        <extend val="0"/>
        <color indexed="10"/>
      </font>
    </dxf>
    <dxf>
      <font>
        <color theme="9" tint="-0.249977111117893"/>
      </font>
      <fill>
        <patternFill patternType="none">
          <fgColor indexed="64"/>
          <bgColor auto="1"/>
        </patternFill>
      </fill>
    </dxf>
    <dxf>
      <font>
        <condense val="0"/>
        <extend val="0"/>
        <color indexed="17"/>
      </font>
    </dxf>
    <dxf>
      <font>
        <condense val="0"/>
        <extend val="0"/>
        <color indexed="12"/>
      </font>
    </dxf>
    <dxf>
      <font>
        <condense val="0"/>
        <extend val="0"/>
        <color indexed="10"/>
      </font>
    </dxf>
    <dxf>
      <font>
        <color theme="9" tint="-0.249977111117893"/>
      </font>
      <fill>
        <patternFill patternType="none">
          <fgColor indexed="64"/>
          <bgColor auto="1"/>
        </patternFill>
      </fill>
    </dxf>
    <dxf>
      <font>
        <condense val="0"/>
        <extend val="0"/>
        <color indexed="17"/>
      </font>
    </dxf>
    <dxf>
      <font>
        <condense val="0"/>
        <extend val="0"/>
        <color indexed="12"/>
      </font>
    </dxf>
    <dxf>
      <font>
        <condense val="0"/>
        <extend val="0"/>
        <color indexed="10"/>
      </font>
    </dxf>
    <dxf>
      <font>
        <strike val="0"/>
        <condense val="0"/>
        <extend val="0"/>
        <color indexed="55"/>
      </font>
    </dxf>
    <dxf>
      <font>
        <strike val="0"/>
        <condense val="0"/>
        <extend val="0"/>
        <color indexed="17"/>
      </font>
    </dxf>
    <dxf>
      <font>
        <strike val="0"/>
        <condense val="0"/>
        <extend val="0"/>
        <color indexed="55"/>
      </font>
    </dxf>
    <dxf>
      <font>
        <strike val="0"/>
        <condense val="0"/>
        <extend val="0"/>
        <color indexed="12"/>
      </font>
    </dxf>
    <dxf>
      <font>
        <strike val="0"/>
        <condense val="0"/>
        <extend val="0"/>
        <color indexed="55"/>
      </font>
    </dxf>
    <dxf>
      <font>
        <condense val="0"/>
        <extend val="0"/>
        <color indexed="10"/>
      </font>
    </dxf>
    <dxf>
      <font>
        <strike val="0"/>
        <condense val="0"/>
        <extend val="0"/>
        <color indexed="55"/>
      </font>
    </dxf>
    <dxf>
      <font>
        <strike val="0"/>
        <condense val="0"/>
        <extend val="0"/>
        <color indexed="46"/>
      </font>
    </dxf>
    <dxf>
      <font>
        <condense val="0"/>
        <extend val="0"/>
        <color indexed="17"/>
      </font>
    </dxf>
    <dxf>
      <font>
        <condense val="0"/>
        <extend val="0"/>
        <color indexed="12"/>
      </font>
    </dxf>
    <dxf>
      <font>
        <condense val="0"/>
        <extend val="0"/>
        <color indexed="10"/>
      </font>
    </dxf>
    <dxf>
      <font>
        <condense val="0"/>
        <extend val="0"/>
        <color indexed="17"/>
      </font>
    </dxf>
    <dxf>
      <font>
        <condense val="0"/>
        <extend val="0"/>
        <color indexed="12"/>
      </font>
    </dxf>
    <dxf>
      <font>
        <condense val="0"/>
        <extend val="0"/>
        <color indexed="10"/>
      </font>
    </dxf>
    <dxf>
      <font>
        <strike val="0"/>
        <condense val="0"/>
        <extend val="0"/>
        <color indexed="55"/>
      </font>
    </dxf>
    <dxf>
      <font>
        <strike val="0"/>
        <condense val="0"/>
        <extend val="0"/>
        <color indexed="17"/>
      </font>
    </dxf>
    <dxf>
      <font>
        <strike val="0"/>
        <condense val="0"/>
        <extend val="0"/>
        <color indexed="55"/>
      </font>
    </dxf>
    <dxf>
      <font>
        <strike val="0"/>
        <condense val="0"/>
        <extend val="0"/>
        <color indexed="12"/>
      </font>
    </dxf>
    <dxf>
      <font>
        <strike val="0"/>
        <condense val="0"/>
        <extend val="0"/>
        <color indexed="55"/>
      </font>
    </dxf>
    <dxf>
      <font>
        <condense val="0"/>
        <extend val="0"/>
        <color indexed="10"/>
      </font>
    </dxf>
    <dxf>
      <font>
        <strike val="0"/>
        <condense val="0"/>
        <extend val="0"/>
        <color indexed="55"/>
      </font>
    </dxf>
    <dxf>
      <font>
        <strike val="0"/>
        <condense val="0"/>
        <extend val="0"/>
        <color indexed="46"/>
      </font>
    </dxf>
    <dxf>
      <font>
        <condense val="0"/>
        <extend val="0"/>
        <color indexed="17"/>
      </font>
    </dxf>
    <dxf>
      <font>
        <condense val="0"/>
        <extend val="0"/>
        <color indexed="12"/>
      </font>
    </dxf>
    <dxf>
      <font>
        <condense val="0"/>
        <extend val="0"/>
        <color indexed="10"/>
      </font>
    </dxf>
    <dxf>
      <font>
        <condense val="0"/>
        <extend val="0"/>
        <color indexed="17"/>
      </font>
    </dxf>
    <dxf>
      <font>
        <condense val="0"/>
        <extend val="0"/>
        <color indexed="12"/>
      </font>
    </dxf>
    <dxf>
      <font>
        <condense val="0"/>
        <extend val="0"/>
        <color indexed="10"/>
      </font>
    </dxf>
    <dxf>
      <font>
        <strike val="0"/>
        <condense val="0"/>
        <extend val="0"/>
        <color indexed="55"/>
      </font>
    </dxf>
    <dxf>
      <font>
        <strike val="0"/>
        <condense val="0"/>
        <extend val="0"/>
        <color indexed="17"/>
      </font>
    </dxf>
    <dxf>
      <font>
        <strike val="0"/>
        <condense val="0"/>
        <extend val="0"/>
        <color indexed="55"/>
      </font>
    </dxf>
    <dxf>
      <font>
        <strike val="0"/>
        <condense val="0"/>
        <extend val="0"/>
        <color indexed="12"/>
      </font>
    </dxf>
    <dxf>
      <font>
        <strike val="0"/>
        <condense val="0"/>
        <extend val="0"/>
        <color indexed="55"/>
      </font>
    </dxf>
    <dxf>
      <font>
        <condense val="0"/>
        <extend val="0"/>
        <color indexed="10"/>
      </font>
    </dxf>
    <dxf>
      <font>
        <strike val="0"/>
        <condense val="0"/>
        <extend val="0"/>
        <color indexed="55"/>
      </font>
    </dxf>
    <dxf>
      <font>
        <strike val="0"/>
        <condense val="0"/>
        <extend val="0"/>
        <color indexed="46"/>
      </font>
    </dxf>
    <dxf>
      <font>
        <condense val="0"/>
        <extend val="0"/>
        <color indexed="17"/>
      </font>
    </dxf>
    <dxf>
      <font>
        <condense val="0"/>
        <extend val="0"/>
        <color indexed="12"/>
      </font>
    </dxf>
    <dxf>
      <font>
        <condense val="0"/>
        <extend val="0"/>
        <color indexed="10"/>
      </font>
    </dxf>
    <dxf>
      <font>
        <condense val="0"/>
        <extend val="0"/>
        <color indexed="17"/>
      </font>
    </dxf>
    <dxf>
      <font>
        <condense val="0"/>
        <extend val="0"/>
        <color indexed="12"/>
      </font>
    </dxf>
    <dxf>
      <font>
        <condense val="0"/>
        <extend val="0"/>
        <color indexed="10"/>
      </font>
    </dxf>
    <dxf>
      <font>
        <strike val="0"/>
        <condense val="0"/>
        <extend val="0"/>
        <color indexed="55"/>
      </font>
    </dxf>
    <dxf>
      <font>
        <strike val="0"/>
        <condense val="0"/>
        <extend val="0"/>
        <color indexed="17"/>
      </font>
    </dxf>
    <dxf>
      <font>
        <strike val="0"/>
        <condense val="0"/>
        <extend val="0"/>
        <color indexed="55"/>
      </font>
    </dxf>
    <dxf>
      <font>
        <strike val="0"/>
        <condense val="0"/>
        <extend val="0"/>
        <color indexed="12"/>
      </font>
    </dxf>
    <dxf>
      <font>
        <strike val="0"/>
        <condense val="0"/>
        <extend val="0"/>
        <color indexed="55"/>
      </font>
    </dxf>
    <dxf>
      <font>
        <condense val="0"/>
        <extend val="0"/>
        <color indexed="10"/>
      </font>
    </dxf>
    <dxf>
      <font>
        <strike val="0"/>
        <condense val="0"/>
        <extend val="0"/>
        <color indexed="55"/>
      </font>
    </dxf>
    <dxf>
      <font>
        <strike val="0"/>
        <condense val="0"/>
        <extend val="0"/>
        <color indexed="46"/>
      </font>
    </dxf>
    <dxf>
      <font>
        <condense val="0"/>
        <extend val="0"/>
        <color indexed="17"/>
      </font>
    </dxf>
    <dxf>
      <font>
        <condense val="0"/>
        <extend val="0"/>
        <color indexed="12"/>
      </font>
    </dxf>
    <dxf>
      <font>
        <condense val="0"/>
        <extend val="0"/>
        <color indexed="10"/>
      </font>
    </dxf>
    <dxf>
      <font>
        <condense val="0"/>
        <extend val="0"/>
        <color indexed="17"/>
      </font>
    </dxf>
    <dxf>
      <font>
        <condense val="0"/>
        <extend val="0"/>
        <color indexed="12"/>
      </font>
    </dxf>
    <dxf>
      <font>
        <condense val="0"/>
        <extend val="0"/>
        <color indexed="10"/>
      </font>
    </dxf>
    <dxf>
      <font>
        <strike val="0"/>
        <condense val="0"/>
        <extend val="0"/>
        <color indexed="55"/>
      </font>
    </dxf>
    <dxf>
      <font>
        <strike val="0"/>
        <condense val="0"/>
        <extend val="0"/>
        <color indexed="17"/>
      </font>
    </dxf>
    <dxf>
      <font>
        <strike val="0"/>
        <condense val="0"/>
        <extend val="0"/>
        <color indexed="55"/>
      </font>
    </dxf>
    <dxf>
      <font>
        <strike val="0"/>
        <condense val="0"/>
        <extend val="0"/>
        <color indexed="12"/>
      </font>
    </dxf>
    <dxf>
      <font>
        <strike val="0"/>
        <condense val="0"/>
        <extend val="0"/>
        <color indexed="55"/>
      </font>
    </dxf>
    <dxf>
      <font>
        <condense val="0"/>
        <extend val="0"/>
        <color indexed="10"/>
      </font>
    </dxf>
    <dxf>
      <font>
        <strike val="0"/>
        <condense val="0"/>
        <extend val="0"/>
        <color indexed="55"/>
      </font>
    </dxf>
    <dxf>
      <font>
        <strike val="0"/>
        <condense val="0"/>
        <extend val="0"/>
        <color indexed="46"/>
      </font>
    </dxf>
    <dxf>
      <font>
        <condense val="0"/>
        <extend val="0"/>
        <color indexed="17"/>
      </font>
    </dxf>
    <dxf>
      <font>
        <condense val="0"/>
        <extend val="0"/>
        <color indexed="12"/>
      </font>
    </dxf>
    <dxf>
      <font>
        <condense val="0"/>
        <extend val="0"/>
        <color indexed="10"/>
      </font>
    </dxf>
    <dxf>
      <font>
        <condense val="0"/>
        <extend val="0"/>
        <color indexed="17"/>
      </font>
    </dxf>
    <dxf>
      <font>
        <condense val="0"/>
        <extend val="0"/>
        <color indexed="12"/>
      </font>
    </dxf>
    <dxf>
      <font>
        <condense val="0"/>
        <extend val="0"/>
        <color indexed="10"/>
      </font>
    </dxf>
    <dxf>
      <font>
        <strike val="0"/>
        <condense val="0"/>
        <extend val="0"/>
        <color indexed="55"/>
      </font>
    </dxf>
    <dxf>
      <font>
        <strike val="0"/>
        <condense val="0"/>
        <extend val="0"/>
        <color indexed="17"/>
      </font>
    </dxf>
    <dxf>
      <font>
        <strike val="0"/>
        <condense val="0"/>
        <extend val="0"/>
        <color indexed="55"/>
      </font>
    </dxf>
    <dxf>
      <font>
        <strike val="0"/>
        <condense val="0"/>
        <extend val="0"/>
        <color indexed="12"/>
      </font>
    </dxf>
    <dxf>
      <font>
        <strike val="0"/>
        <condense val="0"/>
        <extend val="0"/>
        <color indexed="55"/>
      </font>
    </dxf>
    <dxf>
      <font>
        <condense val="0"/>
        <extend val="0"/>
        <color indexed="10"/>
      </font>
    </dxf>
    <dxf>
      <font>
        <strike val="0"/>
        <condense val="0"/>
        <extend val="0"/>
        <color indexed="55"/>
      </font>
    </dxf>
    <dxf>
      <font>
        <strike val="0"/>
        <condense val="0"/>
        <extend val="0"/>
        <color indexed="46"/>
      </font>
    </dxf>
    <dxf>
      <font>
        <condense val="0"/>
        <extend val="0"/>
        <color indexed="17"/>
      </font>
    </dxf>
    <dxf>
      <font>
        <condense val="0"/>
        <extend val="0"/>
        <color indexed="12"/>
      </font>
    </dxf>
    <dxf>
      <font>
        <condense val="0"/>
        <extend val="0"/>
        <color indexed="10"/>
      </font>
    </dxf>
    <dxf>
      <font>
        <condense val="0"/>
        <extend val="0"/>
        <color indexed="17"/>
      </font>
    </dxf>
    <dxf>
      <font>
        <condense val="0"/>
        <extend val="0"/>
        <color indexed="12"/>
      </font>
    </dxf>
    <dxf>
      <font>
        <condense val="0"/>
        <extend val="0"/>
        <color indexed="10"/>
      </font>
    </dxf>
    <dxf>
      <font>
        <strike val="0"/>
        <condense val="0"/>
        <extend val="0"/>
        <color indexed="55"/>
      </font>
    </dxf>
    <dxf>
      <font>
        <strike val="0"/>
        <condense val="0"/>
        <extend val="0"/>
        <color indexed="17"/>
      </font>
    </dxf>
    <dxf>
      <font>
        <strike val="0"/>
        <condense val="0"/>
        <extend val="0"/>
        <color indexed="55"/>
      </font>
    </dxf>
    <dxf>
      <font>
        <strike val="0"/>
        <condense val="0"/>
        <extend val="0"/>
        <color indexed="12"/>
      </font>
    </dxf>
    <dxf>
      <font>
        <strike val="0"/>
        <condense val="0"/>
        <extend val="0"/>
        <color indexed="55"/>
      </font>
    </dxf>
    <dxf>
      <font>
        <condense val="0"/>
        <extend val="0"/>
        <color indexed="10"/>
      </font>
    </dxf>
    <dxf>
      <font>
        <strike val="0"/>
        <condense val="0"/>
        <extend val="0"/>
        <color indexed="55"/>
      </font>
    </dxf>
    <dxf>
      <font>
        <strike val="0"/>
        <condense val="0"/>
        <extend val="0"/>
        <color indexed="46"/>
      </font>
    </dxf>
    <dxf>
      <font>
        <condense val="0"/>
        <extend val="0"/>
        <color indexed="17"/>
      </font>
    </dxf>
    <dxf>
      <font>
        <condense val="0"/>
        <extend val="0"/>
        <color indexed="12"/>
      </font>
    </dxf>
    <dxf>
      <font>
        <condense val="0"/>
        <extend val="0"/>
        <color indexed="10"/>
      </font>
    </dxf>
    <dxf>
      <font>
        <condense val="0"/>
        <extend val="0"/>
        <color indexed="17"/>
      </font>
    </dxf>
    <dxf>
      <font>
        <condense val="0"/>
        <extend val="0"/>
        <color indexed="12"/>
      </font>
    </dxf>
    <dxf>
      <font>
        <condense val="0"/>
        <extend val="0"/>
        <color indexed="10"/>
      </font>
    </dxf>
    <dxf>
      <font>
        <strike val="0"/>
        <condense val="0"/>
        <extend val="0"/>
        <color indexed="55"/>
      </font>
    </dxf>
    <dxf>
      <font>
        <strike val="0"/>
        <condense val="0"/>
        <extend val="0"/>
        <color indexed="17"/>
      </font>
    </dxf>
    <dxf>
      <font>
        <strike val="0"/>
        <condense val="0"/>
        <extend val="0"/>
        <color indexed="55"/>
      </font>
    </dxf>
    <dxf>
      <font>
        <strike val="0"/>
        <condense val="0"/>
        <extend val="0"/>
        <color indexed="12"/>
      </font>
    </dxf>
    <dxf>
      <font>
        <strike val="0"/>
        <condense val="0"/>
        <extend val="0"/>
        <color indexed="55"/>
      </font>
    </dxf>
    <dxf>
      <font>
        <condense val="0"/>
        <extend val="0"/>
        <color indexed="10"/>
      </font>
    </dxf>
    <dxf>
      <font>
        <color theme="9" tint="-0.249977111117893"/>
      </font>
      <fill>
        <patternFill patternType="none">
          <fgColor indexed="64"/>
          <bgColor auto="1"/>
        </patternFill>
      </fill>
    </dxf>
    <dxf>
      <font>
        <condense val="0"/>
        <extend val="0"/>
        <color indexed="17"/>
      </font>
    </dxf>
    <dxf>
      <font>
        <condense val="0"/>
        <extend val="0"/>
        <color indexed="12"/>
      </font>
    </dxf>
    <dxf>
      <font>
        <condense val="0"/>
        <extend val="0"/>
        <color indexed="10"/>
      </font>
    </dxf>
    <dxf>
      <font>
        <color theme="9" tint="-0.249977111117893"/>
      </font>
      <fill>
        <patternFill patternType="none">
          <fgColor indexed="64"/>
          <bgColor auto="1"/>
        </patternFill>
      </fill>
    </dxf>
    <dxf>
      <font>
        <condense val="0"/>
        <extend val="0"/>
        <color indexed="17"/>
      </font>
    </dxf>
    <dxf>
      <font>
        <condense val="0"/>
        <extend val="0"/>
        <color indexed="12"/>
      </font>
    </dxf>
    <dxf>
      <font>
        <condense val="0"/>
        <extend val="0"/>
        <color indexed="10"/>
      </font>
    </dxf>
    <dxf>
      <font>
        <strike val="0"/>
        <condense val="0"/>
        <extend val="0"/>
        <color indexed="55"/>
      </font>
    </dxf>
    <dxf>
      <font>
        <strike val="0"/>
        <condense val="0"/>
        <extend val="0"/>
        <color indexed="17"/>
      </font>
    </dxf>
    <dxf>
      <font>
        <strike val="0"/>
        <condense val="0"/>
        <extend val="0"/>
        <color indexed="55"/>
      </font>
    </dxf>
    <dxf>
      <font>
        <strike val="0"/>
        <condense val="0"/>
        <extend val="0"/>
        <color indexed="12"/>
      </font>
    </dxf>
    <dxf>
      <font>
        <strike val="0"/>
        <condense val="0"/>
        <extend val="0"/>
        <color indexed="55"/>
      </font>
    </dxf>
    <dxf>
      <font>
        <condense val="0"/>
        <extend val="0"/>
        <color indexed="10"/>
      </font>
    </dxf>
    <dxf>
      <font>
        <color theme="9" tint="-0.249977111117893"/>
      </font>
      <fill>
        <patternFill patternType="none">
          <fgColor indexed="64"/>
          <bgColor auto="1"/>
        </patternFill>
      </fill>
    </dxf>
    <dxf>
      <font>
        <condense val="0"/>
        <extend val="0"/>
        <color indexed="17"/>
      </font>
    </dxf>
    <dxf>
      <font>
        <condense val="0"/>
        <extend val="0"/>
        <color indexed="12"/>
      </font>
    </dxf>
    <dxf>
      <font>
        <condense val="0"/>
        <extend val="0"/>
        <color indexed="10"/>
      </font>
    </dxf>
    <dxf>
      <font>
        <color theme="9" tint="-0.249977111117893"/>
      </font>
      <fill>
        <patternFill patternType="none">
          <fgColor indexed="64"/>
          <bgColor auto="1"/>
        </patternFill>
      </fill>
    </dxf>
    <dxf>
      <font>
        <condense val="0"/>
        <extend val="0"/>
        <color indexed="17"/>
      </font>
    </dxf>
    <dxf>
      <font>
        <condense val="0"/>
        <extend val="0"/>
        <color indexed="12"/>
      </font>
    </dxf>
    <dxf>
      <font>
        <condense val="0"/>
        <extend val="0"/>
        <color indexed="10"/>
      </font>
    </dxf>
    <dxf>
      <font>
        <strike val="0"/>
        <condense val="0"/>
        <extend val="0"/>
        <color indexed="55"/>
      </font>
    </dxf>
    <dxf>
      <font>
        <strike val="0"/>
        <condense val="0"/>
        <extend val="0"/>
        <color indexed="17"/>
      </font>
    </dxf>
    <dxf>
      <font>
        <strike val="0"/>
        <condense val="0"/>
        <extend val="0"/>
        <color indexed="55"/>
      </font>
    </dxf>
    <dxf>
      <font>
        <strike val="0"/>
        <condense val="0"/>
        <extend val="0"/>
        <color indexed="12"/>
      </font>
    </dxf>
    <dxf>
      <font>
        <strike val="0"/>
        <condense val="0"/>
        <extend val="0"/>
        <color indexed="55"/>
      </font>
    </dxf>
    <dxf>
      <font>
        <condense val="0"/>
        <extend val="0"/>
        <color indexed="10"/>
      </font>
    </dxf>
    <dxf>
      <font>
        <color theme="9" tint="-0.249977111117893"/>
      </font>
      <fill>
        <patternFill patternType="none">
          <fgColor indexed="64"/>
          <bgColor auto="1"/>
        </patternFill>
      </fill>
    </dxf>
    <dxf>
      <font>
        <condense val="0"/>
        <extend val="0"/>
        <color indexed="17"/>
      </font>
    </dxf>
    <dxf>
      <font>
        <condense val="0"/>
        <extend val="0"/>
        <color indexed="12"/>
      </font>
    </dxf>
    <dxf>
      <font>
        <condense val="0"/>
        <extend val="0"/>
        <color indexed="10"/>
      </font>
    </dxf>
    <dxf>
      <font>
        <color theme="9" tint="-0.249977111117893"/>
      </font>
      <fill>
        <patternFill patternType="none">
          <fgColor indexed="64"/>
          <bgColor auto="1"/>
        </patternFill>
      </fill>
    </dxf>
    <dxf>
      <font>
        <condense val="0"/>
        <extend val="0"/>
        <color indexed="17"/>
      </font>
    </dxf>
    <dxf>
      <font>
        <condense val="0"/>
        <extend val="0"/>
        <color indexed="12"/>
      </font>
    </dxf>
    <dxf>
      <font>
        <condense val="0"/>
        <extend val="0"/>
        <color indexed="10"/>
      </font>
    </dxf>
    <dxf>
      <font>
        <strike val="0"/>
        <condense val="0"/>
        <extend val="0"/>
        <color indexed="55"/>
      </font>
    </dxf>
    <dxf>
      <font>
        <strike val="0"/>
        <condense val="0"/>
        <extend val="0"/>
        <color indexed="17"/>
      </font>
    </dxf>
    <dxf>
      <font>
        <strike val="0"/>
        <condense val="0"/>
        <extend val="0"/>
        <color indexed="55"/>
      </font>
    </dxf>
    <dxf>
      <font>
        <strike val="0"/>
        <condense val="0"/>
        <extend val="0"/>
        <color indexed="12"/>
      </font>
    </dxf>
    <dxf>
      <font>
        <strike val="0"/>
        <condense val="0"/>
        <extend val="0"/>
        <color indexed="55"/>
      </font>
    </dxf>
    <dxf>
      <font>
        <condense val="0"/>
        <extend val="0"/>
        <color indexed="10"/>
      </font>
    </dxf>
    <dxf>
      <font>
        <color theme="9" tint="-0.249977111117893"/>
      </font>
      <fill>
        <patternFill patternType="none">
          <fgColor indexed="64"/>
          <bgColor auto="1"/>
        </patternFill>
      </fill>
    </dxf>
    <dxf>
      <font>
        <condense val="0"/>
        <extend val="0"/>
        <color indexed="17"/>
      </font>
    </dxf>
    <dxf>
      <font>
        <condense val="0"/>
        <extend val="0"/>
        <color indexed="12"/>
      </font>
    </dxf>
    <dxf>
      <font>
        <condense val="0"/>
        <extend val="0"/>
        <color indexed="10"/>
      </font>
    </dxf>
    <dxf>
      <font>
        <color theme="9" tint="-0.249977111117893"/>
      </font>
      <fill>
        <patternFill patternType="none">
          <fgColor indexed="64"/>
          <bgColor auto="1"/>
        </patternFill>
      </fill>
    </dxf>
    <dxf>
      <font>
        <condense val="0"/>
        <extend val="0"/>
        <color indexed="17"/>
      </font>
    </dxf>
    <dxf>
      <font>
        <condense val="0"/>
        <extend val="0"/>
        <color indexed="12"/>
      </font>
    </dxf>
    <dxf>
      <font>
        <condense val="0"/>
        <extend val="0"/>
        <color indexed="10"/>
      </font>
    </dxf>
    <dxf>
      <font>
        <strike val="0"/>
        <condense val="0"/>
        <extend val="0"/>
        <color indexed="55"/>
      </font>
    </dxf>
    <dxf>
      <font>
        <strike val="0"/>
        <condense val="0"/>
        <extend val="0"/>
        <color indexed="17"/>
      </font>
    </dxf>
    <dxf>
      <font>
        <strike val="0"/>
        <condense val="0"/>
        <extend val="0"/>
        <color indexed="55"/>
      </font>
    </dxf>
    <dxf>
      <font>
        <strike val="0"/>
        <condense val="0"/>
        <extend val="0"/>
        <color indexed="12"/>
      </font>
    </dxf>
    <dxf>
      <font>
        <strike val="0"/>
        <condense val="0"/>
        <extend val="0"/>
        <color indexed="55"/>
      </font>
    </dxf>
    <dxf>
      <font>
        <condense val="0"/>
        <extend val="0"/>
        <color indexed="10"/>
      </font>
    </dxf>
    <dxf>
      <font>
        <color theme="9" tint="-0.249977111117893"/>
      </font>
      <fill>
        <patternFill patternType="none">
          <fgColor indexed="64"/>
          <bgColor auto="1"/>
        </patternFill>
      </fill>
    </dxf>
    <dxf>
      <font>
        <condense val="0"/>
        <extend val="0"/>
        <color indexed="17"/>
      </font>
    </dxf>
    <dxf>
      <font>
        <condense val="0"/>
        <extend val="0"/>
        <color indexed="12"/>
      </font>
    </dxf>
    <dxf>
      <font>
        <condense val="0"/>
        <extend val="0"/>
        <color indexed="10"/>
      </font>
    </dxf>
    <dxf>
      <font>
        <color theme="9" tint="-0.249977111117893"/>
      </font>
      <fill>
        <patternFill patternType="none">
          <fgColor indexed="64"/>
          <bgColor auto="1"/>
        </patternFill>
      </fill>
    </dxf>
    <dxf>
      <font>
        <condense val="0"/>
        <extend val="0"/>
        <color indexed="17"/>
      </font>
    </dxf>
    <dxf>
      <font>
        <condense val="0"/>
        <extend val="0"/>
        <color indexed="12"/>
      </font>
    </dxf>
    <dxf>
      <font>
        <condense val="0"/>
        <extend val="0"/>
        <color indexed="10"/>
      </font>
    </dxf>
    <dxf>
      <font>
        <strike val="0"/>
        <condense val="0"/>
        <extend val="0"/>
        <color indexed="55"/>
      </font>
    </dxf>
    <dxf>
      <font>
        <strike val="0"/>
        <condense val="0"/>
        <extend val="0"/>
        <color indexed="17"/>
      </font>
    </dxf>
    <dxf>
      <font>
        <strike val="0"/>
        <condense val="0"/>
        <extend val="0"/>
        <color indexed="55"/>
      </font>
    </dxf>
    <dxf>
      <font>
        <strike val="0"/>
        <condense val="0"/>
        <extend val="0"/>
        <color indexed="12"/>
      </font>
    </dxf>
    <dxf>
      <font>
        <strike val="0"/>
        <condense val="0"/>
        <extend val="0"/>
        <color indexed="55"/>
      </font>
    </dxf>
    <dxf>
      <font>
        <condense val="0"/>
        <extend val="0"/>
        <color indexed="10"/>
      </font>
    </dxf>
    <dxf>
      <font>
        <color theme="9" tint="-0.249977111117893"/>
      </font>
      <fill>
        <patternFill patternType="none">
          <fgColor indexed="64"/>
          <bgColor auto="1"/>
        </patternFill>
      </fill>
    </dxf>
    <dxf>
      <font>
        <condense val="0"/>
        <extend val="0"/>
        <color indexed="17"/>
      </font>
    </dxf>
    <dxf>
      <font>
        <condense val="0"/>
        <extend val="0"/>
        <color indexed="12"/>
      </font>
    </dxf>
    <dxf>
      <font>
        <condense val="0"/>
        <extend val="0"/>
        <color indexed="10"/>
      </font>
    </dxf>
    <dxf>
      <font>
        <color theme="9" tint="-0.249977111117893"/>
      </font>
      <fill>
        <patternFill patternType="none">
          <fgColor indexed="64"/>
          <bgColor auto="1"/>
        </patternFill>
      </fill>
    </dxf>
    <dxf>
      <font>
        <condense val="0"/>
        <extend val="0"/>
        <color indexed="17"/>
      </font>
    </dxf>
    <dxf>
      <font>
        <condense val="0"/>
        <extend val="0"/>
        <color indexed="12"/>
      </font>
    </dxf>
    <dxf>
      <font>
        <condense val="0"/>
        <extend val="0"/>
        <color indexed="10"/>
      </font>
    </dxf>
    <dxf>
      <font>
        <strike val="0"/>
        <condense val="0"/>
        <extend val="0"/>
        <color indexed="55"/>
      </font>
    </dxf>
    <dxf>
      <font>
        <strike val="0"/>
        <condense val="0"/>
        <extend val="0"/>
        <color indexed="17"/>
      </font>
    </dxf>
    <dxf>
      <font>
        <strike val="0"/>
        <condense val="0"/>
        <extend val="0"/>
        <color indexed="55"/>
      </font>
    </dxf>
    <dxf>
      <font>
        <strike val="0"/>
        <condense val="0"/>
        <extend val="0"/>
        <color indexed="12"/>
      </font>
    </dxf>
    <dxf>
      <font>
        <strike val="0"/>
        <condense val="0"/>
        <extend val="0"/>
        <color indexed="55"/>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strike val="0"/>
        <condense val="0"/>
        <extend val="0"/>
        <color indexed="55"/>
      </font>
    </dxf>
    <dxf>
      <font>
        <strike val="0"/>
        <condense val="0"/>
        <extend val="0"/>
        <color indexed="17"/>
      </font>
    </dxf>
    <dxf>
      <font>
        <strike val="0"/>
        <condense val="0"/>
        <extend val="0"/>
        <color indexed="55"/>
      </font>
    </dxf>
    <dxf>
      <font>
        <strike val="0"/>
        <condense val="0"/>
        <extend val="0"/>
        <color indexed="12"/>
      </font>
    </dxf>
    <dxf>
      <font>
        <strike val="0"/>
        <condense val="0"/>
        <extend val="0"/>
        <color indexed="55"/>
      </font>
    </dxf>
    <dxf>
      <font>
        <condense val="0"/>
        <extend val="0"/>
        <color indexed="10"/>
      </font>
    </dxf>
    <dxf>
      <font>
        <condense val="0"/>
        <extend val="0"/>
        <color indexed="12"/>
      </font>
    </dxf>
    <dxf>
      <font>
        <condense val="0"/>
        <extend val="0"/>
        <color indexed="10"/>
      </font>
    </dxf>
    <dxf>
      <font>
        <strike val="0"/>
        <condense val="0"/>
        <extend val="0"/>
        <color indexed="55"/>
      </font>
    </dxf>
    <dxf>
      <font>
        <strike val="0"/>
        <condense val="0"/>
        <extend val="0"/>
        <color indexed="17"/>
      </font>
    </dxf>
    <dxf>
      <font>
        <strike val="0"/>
        <condense val="0"/>
        <extend val="0"/>
        <color indexed="55"/>
      </font>
    </dxf>
    <dxf>
      <font>
        <strike val="0"/>
        <condense val="0"/>
        <extend val="0"/>
        <color indexed="17"/>
      </font>
    </dxf>
    <dxf>
      <font>
        <strike val="0"/>
        <condense val="0"/>
        <extend val="0"/>
        <color indexed="55"/>
      </font>
    </dxf>
    <dxf>
      <font>
        <strike val="0"/>
        <condense val="0"/>
        <extend val="0"/>
        <color indexed="17"/>
      </font>
    </dxf>
    <dxf>
      <font>
        <strike val="0"/>
        <condense val="0"/>
        <extend val="0"/>
        <color indexed="55"/>
      </font>
    </dxf>
    <dxf>
      <font>
        <strike val="0"/>
        <condense val="0"/>
        <extend val="0"/>
        <color indexed="46"/>
      </font>
    </dxf>
    <dxf>
      <font>
        <condense val="0"/>
        <extend val="0"/>
        <color indexed="17"/>
      </font>
    </dxf>
    <dxf>
      <font>
        <condense val="0"/>
        <extend val="0"/>
        <color indexed="12"/>
      </font>
    </dxf>
    <dxf>
      <font>
        <condense val="0"/>
        <extend val="0"/>
        <color indexed="10"/>
      </font>
    </dxf>
    <dxf>
      <font>
        <condense val="0"/>
        <extend val="0"/>
        <color indexed="17"/>
      </font>
    </dxf>
    <dxf>
      <font>
        <condense val="0"/>
        <extend val="0"/>
        <color indexed="12"/>
      </font>
    </dxf>
    <dxf>
      <font>
        <condense val="0"/>
        <extend val="0"/>
        <color indexed="10"/>
      </font>
    </dxf>
    <dxf>
      <font>
        <strike val="0"/>
        <condense val="0"/>
        <extend val="0"/>
        <color indexed="55"/>
      </font>
    </dxf>
    <dxf>
      <font>
        <strike val="0"/>
        <condense val="0"/>
        <extend val="0"/>
        <color indexed="17"/>
      </font>
    </dxf>
    <dxf>
      <font>
        <strike val="0"/>
        <condense val="0"/>
        <extend val="0"/>
        <color indexed="55"/>
      </font>
    </dxf>
    <dxf>
      <font>
        <strike val="0"/>
        <condense val="0"/>
        <extend val="0"/>
        <color indexed="12"/>
      </font>
    </dxf>
    <dxf>
      <font>
        <strike val="0"/>
        <condense val="0"/>
        <extend val="0"/>
        <color indexed="55"/>
      </font>
    </dxf>
    <dxf>
      <font>
        <condense val="0"/>
        <extend val="0"/>
        <color indexed="10"/>
      </font>
    </dxf>
    <dxf>
      <font>
        <strike val="0"/>
        <condense val="0"/>
        <extend val="0"/>
        <color indexed="55"/>
      </font>
    </dxf>
    <dxf>
      <font>
        <strike val="0"/>
        <condense val="0"/>
        <extend val="0"/>
        <color indexed="46"/>
      </font>
    </dxf>
    <dxf>
      <font>
        <condense val="0"/>
        <extend val="0"/>
        <color indexed="17"/>
      </font>
    </dxf>
    <dxf>
      <font>
        <condense val="0"/>
        <extend val="0"/>
        <color indexed="12"/>
      </font>
    </dxf>
    <dxf>
      <font>
        <condense val="0"/>
        <extend val="0"/>
        <color indexed="10"/>
      </font>
    </dxf>
    <dxf>
      <font>
        <condense val="0"/>
        <extend val="0"/>
        <color indexed="17"/>
      </font>
    </dxf>
    <dxf>
      <font>
        <condense val="0"/>
        <extend val="0"/>
        <color indexed="12"/>
      </font>
    </dxf>
    <dxf>
      <font>
        <condense val="0"/>
        <extend val="0"/>
        <color indexed="10"/>
      </font>
    </dxf>
    <dxf>
      <font>
        <strike val="0"/>
        <condense val="0"/>
        <extend val="0"/>
        <color indexed="55"/>
      </font>
    </dxf>
    <dxf>
      <font>
        <strike val="0"/>
        <condense val="0"/>
        <extend val="0"/>
        <color indexed="17"/>
      </font>
    </dxf>
    <dxf>
      <font>
        <strike val="0"/>
        <condense val="0"/>
        <extend val="0"/>
        <color indexed="55"/>
      </font>
    </dxf>
    <dxf>
      <font>
        <strike val="0"/>
        <condense val="0"/>
        <extend val="0"/>
        <color indexed="12"/>
      </font>
    </dxf>
    <dxf>
      <font>
        <strike val="0"/>
        <condense val="0"/>
        <extend val="0"/>
        <color indexed="55"/>
      </font>
    </dxf>
    <dxf>
      <font>
        <condense val="0"/>
        <extend val="0"/>
        <color indexed="10"/>
      </font>
    </dxf>
    <dxf>
      <font>
        <strike val="0"/>
        <condense val="0"/>
        <extend val="0"/>
        <color indexed="55"/>
      </font>
    </dxf>
    <dxf>
      <font>
        <strike val="0"/>
        <condense val="0"/>
        <extend val="0"/>
        <color indexed="46"/>
      </font>
    </dxf>
    <dxf>
      <font>
        <condense val="0"/>
        <extend val="0"/>
        <color indexed="17"/>
      </font>
    </dxf>
    <dxf>
      <font>
        <condense val="0"/>
        <extend val="0"/>
        <color indexed="12"/>
      </font>
    </dxf>
    <dxf>
      <font>
        <condense val="0"/>
        <extend val="0"/>
        <color indexed="10"/>
      </font>
    </dxf>
    <dxf>
      <font>
        <condense val="0"/>
        <extend val="0"/>
        <color indexed="17"/>
      </font>
    </dxf>
    <dxf>
      <font>
        <condense val="0"/>
        <extend val="0"/>
        <color indexed="12"/>
      </font>
    </dxf>
    <dxf>
      <font>
        <condense val="0"/>
        <extend val="0"/>
        <color indexed="10"/>
      </font>
    </dxf>
    <dxf>
      <font>
        <strike val="0"/>
        <condense val="0"/>
        <extend val="0"/>
        <color indexed="55"/>
      </font>
    </dxf>
    <dxf>
      <font>
        <strike val="0"/>
        <condense val="0"/>
        <extend val="0"/>
        <color indexed="17"/>
      </font>
    </dxf>
    <dxf>
      <font>
        <strike val="0"/>
        <condense val="0"/>
        <extend val="0"/>
        <color indexed="55"/>
      </font>
    </dxf>
    <dxf>
      <font>
        <strike val="0"/>
        <condense val="0"/>
        <extend val="0"/>
        <color indexed="12"/>
      </font>
    </dxf>
    <dxf>
      <font>
        <strike val="0"/>
        <condense val="0"/>
        <extend val="0"/>
        <color indexed="55"/>
      </font>
    </dxf>
    <dxf>
      <font>
        <condense val="0"/>
        <extend val="0"/>
        <color indexed="10"/>
      </font>
    </dxf>
    <dxf>
      <font>
        <strike val="0"/>
        <condense val="0"/>
        <extend val="0"/>
        <color indexed="55"/>
      </font>
    </dxf>
    <dxf>
      <font>
        <strike val="0"/>
        <condense val="0"/>
        <extend val="0"/>
        <color indexed="46"/>
      </font>
    </dxf>
    <dxf>
      <font>
        <condense val="0"/>
        <extend val="0"/>
        <color indexed="17"/>
      </font>
    </dxf>
    <dxf>
      <font>
        <condense val="0"/>
        <extend val="0"/>
        <color indexed="12"/>
      </font>
    </dxf>
    <dxf>
      <font>
        <condense val="0"/>
        <extend val="0"/>
        <color indexed="10"/>
      </font>
    </dxf>
    <dxf>
      <font>
        <condense val="0"/>
        <extend val="0"/>
        <color indexed="17"/>
      </font>
    </dxf>
    <dxf>
      <font>
        <condense val="0"/>
        <extend val="0"/>
        <color indexed="12"/>
      </font>
    </dxf>
    <dxf>
      <font>
        <condense val="0"/>
        <extend val="0"/>
        <color indexed="10"/>
      </font>
    </dxf>
    <dxf>
      <font>
        <strike val="0"/>
        <condense val="0"/>
        <extend val="0"/>
        <color indexed="55"/>
      </font>
    </dxf>
    <dxf>
      <font>
        <strike val="0"/>
        <condense val="0"/>
        <extend val="0"/>
        <color indexed="17"/>
      </font>
    </dxf>
    <dxf>
      <font>
        <strike val="0"/>
        <condense val="0"/>
        <extend val="0"/>
        <color indexed="55"/>
      </font>
    </dxf>
    <dxf>
      <font>
        <strike val="0"/>
        <condense val="0"/>
        <extend val="0"/>
        <color indexed="12"/>
      </font>
    </dxf>
    <dxf>
      <font>
        <strike val="0"/>
        <condense val="0"/>
        <extend val="0"/>
        <color indexed="55"/>
      </font>
    </dxf>
    <dxf>
      <font>
        <condense val="0"/>
        <extend val="0"/>
        <color indexed="10"/>
      </font>
    </dxf>
    <dxf>
      <font>
        <strike val="0"/>
        <condense val="0"/>
        <extend val="0"/>
        <color indexed="55"/>
      </font>
    </dxf>
    <dxf>
      <font>
        <strike val="0"/>
        <condense val="0"/>
        <extend val="0"/>
        <color indexed="17"/>
      </font>
    </dxf>
    <dxf>
      <font>
        <strike val="0"/>
        <condense val="0"/>
        <extend val="0"/>
        <color indexed="55"/>
      </font>
    </dxf>
    <dxf>
      <font>
        <strike val="0"/>
        <condense val="0"/>
        <extend val="0"/>
        <color indexed="12"/>
      </font>
    </dxf>
    <dxf>
      <font>
        <strike val="0"/>
        <condense val="0"/>
        <extend val="0"/>
        <color indexed="55"/>
      </font>
    </dxf>
    <dxf>
      <font>
        <condense val="0"/>
        <extend val="0"/>
        <color indexed="10"/>
      </font>
    </dxf>
    <dxf>
      <font>
        <condense val="0"/>
        <extend val="0"/>
        <color indexed="17"/>
      </font>
    </dxf>
    <dxf>
      <font>
        <condense val="0"/>
        <extend val="0"/>
        <color indexed="12"/>
      </font>
    </dxf>
    <dxf>
      <font>
        <condense val="0"/>
        <extend val="0"/>
        <color indexed="10"/>
      </font>
    </dxf>
    <dxf>
      <font>
        <condense val="0"/>
        <extend val="0"/>
        <color indexed="17"/>
      </font>
    </dxf>
    <dxf>
      <font>
        <condense val="0"/>
        <extend val="0"/>
        <color indexed="12"/>
      </font>
    </dxf>
    <dxf>
      <font>
        <condense val="0"/>
        <extend val="0"/>
        <color indexed="10"/>
      </font>
    </dxf>
    <dxf>
      <font>
        <strike val="0"/>
        <condense val="0"/>
        <extend val="0"/>
        <color indexed="55"/>
      </font>
    </dxf>
    <dxf>
      <font>
        <strike val="0"/>
        <condense val="0"/>
        <extend val="0"/>
        <color indexed="17"/>
      </font>
    </dxf>
    <dxf>
      <font>
        <strike val="0"/>
        <condense val="0"/>
        <extend val="0"/>
        <color indexed="55"/>
      </font>
    </dxf>
    <dxf>
      <font>
        <strike val="0"/>
        <condense val="0"/>
        <extend val="0"/>
        <color indexed="12"/>
      </font>
    </dxf>
    <dxf>
      <font>
        <strike val="0"/>
        <condense val="0"/>
        <extend val="0"/>
        <color indexed="55"/>
      </font>
    </dxf>
    <dxf>
      <font>
        <condense val="0"/>
        <extend val="0"/>
        <color indexed="10"/>
      </font>
    </dxf>
    <dxf>
      <font>
        <condense val="0"/>
        <extend val="0"/>
        <color indexed="17"/>
      </font>
    </dxf>
    <dxf>
      <font>
        <condense val="0"/>
        <extend val="0"/>
        <color indexed="12"/>
      </font>
    </dxf>
    <dxf>
      <font>
        <condense val="0"/>
        <extend val="0"/>
        <color indexed="10"/>
      </font>
    </dxf>
    <dxf>
      <font>
        <condense val="0"/>
        <extend val="0"/>
        <color indexed="17"/>
      </font>
    </dxf>
    <dxf>
      <font>
        <condense val="0"/>
        <extend val="0"/>
        <color indexed="12"/>
      </font>
    </dxf>
    <dxf>
      <font>
        <condense val="0"/>
        <extend val="0"/>
        <color indexed="10"/>
      </font>
    </dxf>
    <dxf>
      <font>
        <strike val="0"/>
        <condense val="0"/>
        <extend val="0"/>
        <color indexed="55"/>
      </font>
    </dxf>
    <dxf>
      <font>
        <strike val="0"/>
        <condense val="0"/>
        <extend val="0"/>
        <color indexed="17"/>
      </font>
    </dxf>
    <dxf>
      <font>
        <strike val="0"/>
        <condense val="0"/>
        <extend val="0"/>
        <color indexed="55"/>
      </font>
    </dxf>
    <dxf>
      <font>
        <strike val="0"/>
        <condense val="0"/>
        <extend val="0"/>
        <color indexed="12"/>
      </font>
    </dxf>
    <dxf>
      <font>
        <strike val="0"/>
        <condense val="0"/>
        <extend val="0"/>
        <color indexed="55"/>
      </font>
    </dxf>
    <dxf>
      <font>
        <condense val="0"/>
        <extend val="0"/>
        <color indexed="10"/>
      </font>
    </dxf>
    <dxf>
      <font>
        <condense val="0"/>
        <extend val="0"/>
        <color indexed="17"/>
      </font>
    </dxf>
    <dxf>
      <font>
        <condense val="0"/>
        <extend val="0"/>
        <color indexed="12"/>
      </font>
    </dxf>
    <dxf>
      <font>
        <condense val="0"/>
        <extend val="0"/>
        <color indexed="10"/>
      </font>
    </dxf>
    <dxf>
      <font>
        <condense val="0"/>
        <extend val="0"/>
        <color indexed="17"/>
      </font>
    </dxf>
    <dxf>
      <font>
        <condense val="0"/>
        <extend val="0"/>
        <color indexed="12"/>
      </font>
    </dxf>
    <dxf>
      <font>
        <condense val="0"/>
        <extend val="0"/>
        <color indexed="10"/>
      </font>
    </dxf>
    <dxf>
      <font>
        <strike val="0"/>
        <condense val="0"/>
        <extend val="0"/>
        <color indexed="55"/>
      </font>
    </dxf>
    <dxf>
      <font>
        <strike val="0"/>
        <condense val="0"/>
        <extend val="0"/>
        <color indexed="17"/>
      </font>
    </dxf>
    <dxf>
      <font>
        <strike val="0"/>
        <condense val="0"/>
        <extend val="0"/>
        <color indexed="55"/>
      </font>
    </dxf>
    <dxf>
      <font>
        <strike val="0"/>
        <condense val="0"/>
        <extend val="0"/>
        <color indexed="12"/>
      </font>
    </dxf>
    <dxf>
      <font>
        <strike val="0"/>
        <condense val="0"/>
        <extend val="0"/>
        <color indexed="55"/>
      </font>
    </dxf>
    <dxf>
      <font>
        <condense val="0"/>
        <extend val="0"/>
        <color indexed="10"/>
      </font>
    </dxf>
    <dxf>
      <font>
        <condense val="0"/>
        <extend val="0"/>
        <color indexed="17"/>
      </font>
    </dxf>
    <dxf>
      <font>
        <condense val="0"/>
        <extend val="0"/>
        <color indexed="12"/>
      </font>
    </dxf>
    <dxf>
      <font>
        <condense val="0"/>
        <extend val="0"/>
        <color indexed="10"/>
      </font>
    </dxf>
    <dxf>
      <font>
        <condense val="0"/>
        <extend val="0"/>
        <color indexed="17"/>
      </font>
    </dxf>
    <dxf>
      <font>
        <condense val="0"/>
        <extend val="0"/>
        <color indexed="12"/>
      </font>
    </dxf>
    <dxf>
      <font>
        <condense val="0"/>
        <extend val="0"/>
        <color indexed="10"/>
      </font>
    </dxf>
    <dxf>
      <font>
        <strike val="0"/>
        <condense val="0"/>
        <extend val="0"/>
        <color indexed="55"/>
      </font>
    </dxf>
    <dxf>
      <font>
        <strike val="0"/>
        <condense val="0"/>
        <extend val="0"/>
        <color indexed="17"/>
      </font>
    </dxf>
    <dxf>
      <font>
        <strike val="0"/>
        <condense val="0"/>
        <extend val="0"/>
        <color indexed="55"/>
      </font>
    </dxf>
    <dxf>
      <font>
        <strike val="0"/>
        <condense val="0"/>
        <extend val="0"/>
        <color indexed="12"/>
      </font>
    </dxf>
    <dxf>
      <font>
        <strike val="0"/>
        <condense val="0"/>
        <extend val="0"/>
        <color indexed="55"/>
      </font>
    </dxf>
    <dxf>
      <font>
        <condense val="0"/>
        <extend val="0"/>
        <color indexed="10"/>
      </font>
    </dxf>
    <dxf>
      <font>
        <condense val="0"/>
        <extend val="0"/>
        <color indexed="17"/>
      </font>
    </dxf>
    <dxf>
      <font>
        <condense val="0"/>
        <extend val="0"/>
        <color indexed="12"/>
      </font>
    </dxf>
    <dxf>
      <font>
        <condense val="0"/>
        <extend val="0"/>
        <color indexed="10"/>
      </font>
    </dxf>
    <dxf>
      <font>
        <condense val="0"/>
        <extend val="0"/>
        <color indexed="17"/>
      </font>
    </dxf>
    <dxf>
      <font>
        <condense val="0"/>
        <extend val="0"/>
        <color indexed="12"/>
      </font>
    </dxf>
    <dxf>
      <font>
        <condense val="0"/>
        <extend val="0"/>
        <color indexed="10"/>
      </font>
    </dxf>
    <dxf>
      <font>
        <strike val="0"/>
        <condense val="0"/>
        <extend val="0"/>
        <color indexed="55"/>
      </font>
    </dxf>
    <dxf>
      <font>
        <strike val="0"/>
        <condense val="0"/>
        <extend val="0"/>
        <color indexed="17"/>
      </font>
    </dxf>
    <dxf>
      <font>
        <strike val="0"/>
        <condense val="0"/>
        <extend val="0"/>
        <color indexed="55"/>
      </font>
    </dxf>
    <dxf>
      <font>
        <strike val="0"/>
        <condense val="0"/>
        <extend val="0"/>
        <color indexed="12"/>
      </font>
    </dxf>
    <dxf>
      <font>
        <strike val="0"/>
        <condense val="0"/>
        <extend val="0"/>
        <color indexed="55"/>
      </font>
    </dxf>
    <dxf>
      <font>
        <condense val="0"/>
        <extend val="0"/>
        <color indexed="10"/>
      </font>
    </dxf>
    <dxf>
      <font>
        <condense val="0"/>
        <extend val="0"/>
        <color indexed="17"/>
      </font>
    </dxf>
    <dxf>
      <font>
        <condense val="0"/>
        <extend val="0"/>
        <color indexed="12"/>
      </font>
    </dxf>
    <dxf>
      <font>
        <condense val="0"/>
        <extend val="0"/>
        <color indexed="10"/>
      </font>
    </dxf>
    <dxf>
      <font>
        <condense val="0"/>
        <extend val="0"/>
        <color indexed="17"/>
      </font>
    </dxf>
    <dxf>
      <font>
        <condense val="0"/>
        <extend val="0"/>
        <color indexed="12"/>
      </font>
    </dxf>
    <dxf>
      <font>
        <condense val="0"/>
        <extend val="0"/>
        <color indexed="10"/>
      </font>
    </dxf>
    <dxf>
      <font>
        <strike val="0"/>
        <condense val="0"/>
        <extend val="0"/>
        <color indexed="55"/>
      </font>
    </dxf>
    <dxf>
      <font>
        <strike val="0"/>
        <condense val="0"/>
        <extend val="0"/>
        <color indexed="17"/>
      </font>
    </dxf>
    <dxf>
      <font>
        <strike val="0"/>
        <condense val="0"/>
        <extend val="0"/>
        <color indexed="55"/>
      </font>
    </dxf>
    <dxf>
      <font>
        <strike val="0"/>
        <condense val="0"/>
        <extend val="0"/>
        <color indexed="12"/>
      </font>
    </dxf>
    <dxf>
      <font>
        <strike val="0"/>
        <condense val="0"/>
        <extend val="0"/>
        <color indexed="55"/>
      </font>
    </dxf>
    <dxf>
      <font>
        <condense val="0"/>
        <extend val="0"/>
        <color indexed="10"/>
      </font>
    </dxf>
    <dxf>
      <font>
        <condense val="0"/>
        <extend val="0"/>
        <color indexed="17"/>
      </font>
    </dxf>
    <dxf>
      <font>
        <condense val="0"/>
        <extend val="0"/>
        <color indexed="12"/>
      </font>
    </dxf>
    <dxf>
      <font>
        <condense val="0"/>
        <extend val="0"/>
        <color indexed="10"/>
      </font>
    </dxf>
    <dxf>
      <font>
        <condense val="0"/>
        <extend val="0"/>
        <color indexed="17"/>
      </font>
    </dxf>
    <dxf>
      <font>
        <condense val="0"/>
        <extend val="0"/>
        <color indexed="12"/>
      </font>
    </dxf>
    <dxf>
      <font>
        <condense val="0"/>
        <extend val="0"/>
        <color indexed="10"/>
      </font>
    </dxf>
    <dxf>
      <font>
        <strike val="0"/>
        <condense val="0"/>
        <extend val="0"/>
        <color indexed="55"/>
      </font>
    </dxf>
    <dxf>
      <font>
        <strike val="0"/>
        <condense val="0"/>
        <extend val="0"/>
        <color indexed="17"/>
      </font>
    </dxf>
    <dxf>
      <font>
        <strike val="0"/>
        <condense val="0"/>
        <extend val="0"/>
        <color indexed="55"/>
      </font>
    </dxf>
    <dxf>
      <font>
        <strike val="0"/>
        <condense val="0"/>
        <extend val="0"/>
        <color indexed="12"/>
      </font>
    </dxf>
    <dxf>
      <font>
        <strike val="0"/>
        <condense val="0"/>
        <extend val="0"/>
        <color indexed="55"/>
      </font>
    </dxf>
    <dxf>
      <font>
        <condense val="0"/>
        <extend val="0"/>
        <color indexed="10"/>
      </font>
    </dxf>
    <dxf>
      <font>
        <condense val="0"/>
        <extend val="0"/>
        <color indexed="17"/>
      </font>
    </dxf>
    <dxf>
      <font>
        <condense val="0"/>
        <extend val="0"/>
        <color indexed="12"/>
      </font>
    </dxf>
    <dxf>
      <font>
        <condense val="0"/>
        <extend val="0"/>
        <color indexed="10"/>
      </font>
    </dxf>
    <dxf>
      <font>
        <condense val="0"/>
        <extend val="0"/>
        <color indexed="17"/>
      </font>
    </dxf>
    <dxf>
      <font>
        <condense val="0"/>
        <extend val="0"/>
        <color indexed="12"/>
      </font>
    </dxf>
    <dxf>
      <font>
        <condense val="0"/>
        <extend val="0"/>
        <color indexed="10"/>
      </font>
    </dxf>
    <dxf>
      <font>
        <strike val="0"/>
        <condense val="0"/>
        <extend val="0"/>
        <color indexed="55"/>
      </font>
    </dxf>
    <dxf>
      <font>
        <strike val="0"/>
        <condense val="0"/>
        <extend val="0"/>
        <color indexed="17"/>
      </font>
    </dxf>
    <dxf>
      <font>
        <strike val="0"/>
        <condense val="0"/>
        <extend val="0"/>
        <color indexed="55"/>
      </font>
    </dxf>
    <dxf>
      <font>
        <strike val="0"/>
        <condense val="0"/>
        <extend val="0"/>
        <color indexed="12"/>
      </font>
    </dxf>
    <dxf>
      <font>
        <strike val="0"/>
        <condense val="0"/>
        <extend val="0"/>
        <color indexed="55"/>
      </font>
    </dxf>
    <dxf>
      <font>
        <condense val="0"/>
        <extend val="0"/>
        <color indexed="10"/>
      </font>
    </dxf>
    <dxf>
      <font>
        <strike val="0"/>
        <condense val="0"/>
        <extend val="0"/>
        <color indexed="55"/>
      </font>
    </dxf>
    <dxf>
      <font>
        <strike val="0"/>
        <condense val="0"/>
        <extend val="0"/>
        <color indexed="17"/>
      </font>
    </dxf>
    <dxf>
      <font>
        <strike val="0"/>
        <condense val="0"/>
        <extend val="0"/>
        <color indexed="55"/>
      </font>
    </dxf>
    <dxf>
      <font>
        <strike val="0"/>
        <condense val="0"/>
        <extend val="0"/>
        <color indexed="12"/>
      </font>
    </dxf>
    <dxf>
      <font>
        <strike val="0"/>
        <condense val="0"/>
        <extend val="0"/>
        <color indexed="55"/>
      </font>
    </dxf>
    <dxf>
      <font>
        <condense val="0"/>
        <extend val="0"/>
        <color indexed="10"/>
      </font>
    </dxf>
    <dxf>
      <font>
        <strike val="0"/>
        <condense val="0"/>
        <extend val="0"/>
        <color indexed="55"/>
      </font>
    </dxf>
    <dxf>
      <font>
        <strike val="0"/>
        <condense val="0"/>
        <extend val="0"/>
        <color indexed="46"/>
      </font>
    </dxf>
    <dxf>
      <font>
        <condense val="0"/>
        <extend val="0"/>
        <color indexed="17"/>
      </font>
    </dxf>
    <dxf>
      <font>
        <condense val="0"/>
        <extend val="0"/>
        <color indexed="12"/>
      </font>
    </dxf>
    <dxf>
      <font>
        <condense val="0"/>
        <extend val="0"/>
        <color indexed="10"/>
      </font>
    </dxf>
    <dxf>
      <font>
        <condense val="0"/>
        <extend val="0"/>
        <color indexed="17"/>
      </font>
    </dxf>
    <dxf>
      <font>
        <condense val="0"/>
        <extend val="0"/>
        <color indexed="12"/>
      </font>
    </dxf>
    <dxf>
      <font>
        <condense val="0"/>
        <extend val="0"/>
        <color indexed="10"/>
      </font>
    </dxf>
    <dxf>
      <font>
        <strike val="0"/>
        <condense val="0"/>
        <extend val="0"/>
        <color indexed="55"/>
      </font>
    </dxf>
    <dxf>
      <font>
        <strike val="0"/>
        <condense val="0"/>
        <extend val="0"/>
        <color indexed="17"/>
      </font>
    </dxf>
    <dxf>
      <font>
        <strike val="0"/>
        <condense val="0"/>
        <extend val="0"/>
        <color indexed="55"/>
      </font>
    </dxf>
    <dxf>
      <font>
        <strike val="0"/>
        <condense val="0"/>
        <extend val="0"/>
        <color indexed="12"/>
      </font>
    </dxf>
    <dxf>
      <font>
        <strike val="0"/>
        <condense val="0"/>
        <extend val="0"/>
        <color indexed="55"/>
      </font>
    </dxf>
    <dxf>
      <font>
        <condense val="0"/>
        <extend val="0"/>
        <color indexed="10"/>
      </font>
    </dxf>
    <dxf>
      <font>
        <strike val="0"/>
        <condense val="0"/>
        <extend val="0"/>
        <color indexed="55"/>
      </font>
    </dxf>
    <dxf>
      <font>
        <strike val="0"/>
        <condense val="0"/>
        <extend val="0"/>
        <color indexed="46"/>
      </font>
    </dxf>
    <dxf>
      <font>
        <condense val="0"/>
        <extend val="0"/>
        <color indexed="17"/>
      </font>
    </dxf>
    <dxf>
      <font>
        <condense val="0"/>
        <extend val="0"/>
        <color indexed="12"/>
      </font>
    </dxf>
    <dxf>
      <font>
        <condense val="0"/>
        <extend val="0"/>
        <color indexed="10"/>
      </font>
    </dxf>
    <dxf>
      <font>
        <condense val="0"/>
        <extend val="0"/>
        <color indexed="17"/>
      </font>
    </dxf>
    <dxf>
      <font>
        <condense val="0"/>
        <extend val="0"/>
        <color indexed="12"/>
      </font>
    </dxf>
    <dxf>
      <font>
        <condense val="0"/>
        <extend val="0"/>
        <color indexed="10"/>
      </font>
    </dxf>
    <dxf>
      <font>
        <strike val="0"/>
        <condense val="0"/>
        <extend val="0"/>
        <color indexed="55"/>
      </font>
    </dxf>
    <dxf>
      <font>
        <strike val="0"/>
        <condense val="0"/>
        <extend val="0"/>
        <color indexed="17"/>
      </font>
    </dxf>
    <dxf>
      <font>
        <strike val="0"/>
        <condense val="0"/>
        <extend val="0"/>
        <color indexed="55"/>
      </font>
    </dxf>
    <dxf>
      <font>
        <strike val="0"/>
        <condense val="0"/>
        <extend val="0"/>
        <color indexed="12"/>
      </font>
    </dxf>
    <dxf>
      <font>
        <strike val="0"/>
        <condense val="0"/>
        <extend val="0"/>
        <color indexed="55"/>
      </font>
    </dxf>
    <dxf>
      <font>
        <condense val="0"/>
        <extend val="0"/>
        <color indexed="10"/>
      </font>
    </dxf>
    <dxf>
      <font>
        <condense val="0"/>
        <extend val="0"/>
        <color indexed="12"/>
      </font>
    </dxf>
    <dxf>
      <font>
        <condense val="0"/>
        <extend val="0"/>
        <color indexed="10"/>
      </font>
    </dxf>
    <dxf>
      <font>
        <strike val="0"/>
        <condense val="0"/>
        <extend val="0"/>
        <color indexed="55"/>
      </font>
    </dxf>
    <dxf>
      <font>
        <strike val="0"/>
        <condense val="0"/>
        <extend val="0"/>
        <color indexed="17"/>
      </font>
    </dxf>
    <dxf>
      <font>
        <strike val="0"/>
        <condense val="0"/>
        <extend val="0"/>
        <color indexed="55"/>
      </font>
    </dxf>
    <dxf>
      <font>
        <strike val="0"/>
        <condense val="0"/>
        <extend val="0"/>
        <color indexed="12"/>
      </font>
    </dxf>
    <dxf>
      <font>
        <strike val="0"/>
        <condense val="0"/>
        <extend val="0"/>
        <color indexed="55"/>
      </font>
    </dxf>
    <dxf>
      <font>
        <condense val="0"/>
        <extend val="0"/>
        <color indexed="10"/>
      </font>
    </dxf>
    <dxf>
      <font>
        <strike val="0"/>
        <condense val="0"/>
        <extend val="0"/>
        <color indexed="55"/>
      </font>
    </dxf>
    <dxf>
      <font>
        <strike val="0"/>
        <condense val="0"/>
        <extend val="0"/>
        <color indexed="46"/>
      </font>
    </dxf>
    <dxf>
      <font>
        <condense val="0"/>
        <extend val="0"/>
        <color indexed="17"/>
      </font>
    </dxf>
    <dxf>
      <font>
        <condense val="0"/>
        <extend val="0"/>
        <color indexed="12"/>
      </font>
    </dxf>
    <dxf>
      <font>
        <condense val="0"/>
        <extend val="0"/>
        <color indexed="10"/>
      </font>
    </dxf>
    <dxf>
      <font>
        <condense val="0"/>
        <extend val="0"/>
        <color indexed="17"/>
      </font>
    </dxf>
    <dxf>
      <font>
        <condense val="0"/>
        <extend val="0"/>
        <color indexed="12"/>
      </font>
    </dxf>
    <dxf>
      <font>
        <condense val="0"/>
        <extend val="0"/>
        <color indexed="10"/>
      </font>
    </dxf>
    <dxf>
      <font>
        <strike val="0"/>
        <condense val="0"/>
        <extend val="0"/>
        <color indexed="55"/>
      </font>
    </dxf>
    <dxf>
      <font>
        <strike val="0"/>
        <condense val="0"/>
        <extend val="0"/>
        <color indexed="17"/>
      </font>
    </dxf>
    <dxf>
      <font>
        <strike val="0"/>
        <condense val="0"/>
        <extend val="0"/>
        <color indexed="55"/>
      </font>
    </dxf>
    <dxf>
      <font>
        <strike val="0"/>
        <condense val="0"/>
        <extend val="0"/>
        <color indexed="12"/>
      </font>
    </dxf>
    <dxf>
      <font>
        <strike val="0"/>
        <condense val="0"/>
        <extend val="0"/>
        <color indexed="55"/>
      </font>
    </dxf>
    <dxf>
      <font>
        <condense val="0"/>
        <extend val="0"/>
        <color indexed="10"/>
      </font>
    </dxf>
    <dxf>
      <font>
        <strike val="0"/>
        <condense val="0"/>
        <extend val="0"/>
        <color indexed="55"/>
      </font>
    </dxf>
    <dxf>
      <font>
        <strike val="0"/>
        <condense val="0"/>
        <extend val="0"/>
        <color indexed="17"/>
      </font>
    </dxf>
    <dxf>
      <font>
        <strike val="0"/>
        <condense val="0"/>
        <extend val="0"/>
        <color indexed="55"/>
      </font>
    </dxf>
    <dxf>
      <font>
        <strike val="0"/>
        <condense val="0"/>
        <extend val="0"/>
        <color indexed="12"/>
      </font>
    </dxf>
    <dxf>
      <font>
        <strike val="0"/>
        <condense val="0"/>
        <extend val="0"/>
        <color indexed="55"/>
      </font>
    </dxf>
    <dxf>
      <font>
        <condense val="0"/>
        <extend val="0"/>
        <color indexed="10"/>
      </font>
    </dxf>
    <dxf>
      <font>
        <condense val="0"/>
        <extend val="0"/>
        <color indexed="17"/>
      </font>
    </dxf>
    <dxf>
      <font>
        <condense val="0"/>
        <extend val="0"/>
        <color indexed="12"/>
      </font>
    </dxf>
    <dxf>
      <font>
        <condense val="0"/>
        <extend val="0"/>
        <color indexed="10"/>
      </font>
    </dxf>
    <dxf>
      <font>
        <condense val="0"/>
        <extend val="0"/>
        <color indexed="17"/>
      </font>
    </dxf>
    <dxf>
      <font>
        <condense val="0"/>
        <extend val="0"/>
        <color indexed="12"/>
      </font>
    </dxf>
    <dxf>
      <font>
        <condense val="0"/>
        <extend val="0"/>
        <color indexed="10"/>
      </font>
    </dxf>
    <dxf>
      <font>
        <strike val="0"/>
        <condense val="0"/>
        <extend val="0"/>
        <color indexed="55"/>
      </font>
    </dxf>
    <dxf>
      <font>
        <strike val="0"/>
        <condense val="0"/>
        <extend val="0"/>
        <color indexed="17"/>
      </font>
    </dxf>
    <dxf>
      <font>
        <strike val="0"/>
        <condense val="0"/>
        <extend val="0"/>
        <color indexed="55"/>
      </font>
    </dxf>
    <dxf>
      <font>
        <strike val="0"/>
        <condense val="0"/>
        <extend val="0"/>
        <color indexed="12"/>
      </font>
    </dxf>
    <dxf>
      <font>
        <strike val="0"/>
        <condense val="0"/>
        <extend val="0"/>
        <color indexed="55"/>
      </font>
    </dxf>
    <dxf>
      <font>
        <condense val="0"/>
        <extend val="0"/>
        <color indexed="10"/>
      </font>
    </dxf>
    <dxf>
      <font>
        <strike val="0"/>
        <condense val="0"/>
        <extend val="0"/>
        <color indexed="55"/>
      </font>
    </dxf>
    <dxf>
      <font>
        <strike val="0"/>
        <condense val="0"/>
        <extend val="0"/>
        <color indexed="17"/>
      </font>
    </dxf>
    <dxf>
      <font>
        <strike val="0"/>
        <condense val="0"/>
        <extend val="0"/>
        <color indexed="55"/>
      </font>
    </dxf>
    <dxf>
      <font>
        <strike val="0"/>
        <condense val="0"/>
        <extend val="0"/>
        <color indexed="12"/>
      </font>
    </dxf>
    <dxf>
      <font>
        <strike val="0"/>
        <condense val="0"/>
        <extend val="0"/>
        <color indexed="55"/>
      </font>
    </dxf>
    <dxf>
      <font>
        <condense val="0"/>
        <extend val="0"/>
        <color indexed="10"/>
      </font>
    </dxf>
    <dxf>
      <font>
        <strike val="0"/>
        <condense val="0"/>
        <extend val="0"/>
        <color indexed="55"/>
      </font>
    </dxf>
    <dxf>
      <font>
        <strike val="0"/>
        <condense val="0"/>
        <extend val="0"/>
        <color indexed="17"/>
      </font>
    </dxf>
    <dxf>
      <font>
        <strike val="0"/>
        <condense val="0"/>
        <extend val="0"/>
        <color indexed="55"/>
      </font>
    </dxf>
    <dxf>
      <font>
        <strike val="0"/>
        <condense val="0"/>
        <extend val="0"/>
        <color indexed="12"/>
      </font>
    </dxf>
    <dxf>
      <font>
        <strike val="0"/>
        <condense val="0"/>
        <extend val="0"/>
        <color indexed="55"/>
      </font>
    </dxf>
    <dxf>
      <font>
        <condense val="0"/>
        <extend val="0"/>
        <color indexed="10"/>
      </font>
    </dxf>
    <dxf>
      <font>
        <condense val="0"/>
        <extend val="0"/>
        <color indexed="17"/>
      </font>
    </dxf>
    <dxf>
      <font>
        <condense val="0"/>
        <extend val="0"/>
        <color indexed="12"/>
      </font>
    </dxf>
    <dxf>
      <font>
        <condense val="0"/>
        <extend val="0"/>
        <color indexed="10"/>
      </font>
    </dxf>
    <dxf>
      <font>
        <condense val="0"/>
        <extend val="0"/>
        <color indexed="17"/>
      </font>
    </dxf>
    <dxf>
      <font>
        <condense val="0"/>
        <extend val="0"/>
        <color indexed="12"/>
      </font>
    </dxf>
    <dxf>
      <font>
        <condense val="0"/>
        <extend val="0"/>
        <color indexed="10"/>
      </font>
    </dxf>
    <dxf>
      <font>
        <strike val="0"/>
        <condense val="0"/>
        <extend val="0"/>
        <color indexed="55"/>
      </font>
    </dxf>
    <dxf>
      <font>
        <strike val="0"/>
        <condense val="0"/>
        <extend val="0"/>
        <color indexed="17"/>
      </font>
    </dxf>
    <dxf>
      <font>
        <strike val="0"/>
        <condense val="0"/>
        <extend val="0"/>
        <color indexed="55"/>
      </font>
    </dxf>
    <dxf>
      <font>
        <strike val="0"/>
        <condense val="0"/>
        <extend val="0"/>
        <color indexed="12"/>
      </font>
    </dxf>
    <dxf>
      <font>
        <strike val="0"/>
        <condense val="0"/>
        <extend val="0"/>
        <color indexed="55"/>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7"/>
      </font>
    </dxf>
    <dxf>
      <font>
        <condense val="0"/>
        <extend val="0"/>
        <color indexed="12"/>
      </font>
    </dxf>
    <dxf>
      <font>
        <condense val="0"/>
        <extend val="0"/>
        <color indexed="10"/>
      </font>
    </dxf>
    <dxf>
      <font>
        <condense val="0"/>
        <extend val="0"/>
        <color indexed="17"/>
      </font>
    </dxf>
    <dxf>
      <font>
        <condense val="0"/>
        <extend val="0"/>
        <color indexed="12"/>
      </font>
    </dxf>
    <dxf>
      <font>
        <condense val="0"/>
        <extend val="0"/>
        <color indexed="10"/>
      </font>
    </dxf>
    <dxf>
      <font>
        <strike val="0"/>
        <condense val="0"/>
        <extend val="0"/>
        <color indexed="55"/>
      </font>
    </dxf>
    <dxf>
      <font>
        <strike val="0"/>
        <condense val="0"/>
        <extend val="0"/>
        <color indexed="17"/>
      </font>
    </dxf>
    <dxf>
      <font>
        <strike val="0"/>
        <condense val="0"/>
        <extend val="0"/>
        <color indexed="55"/>
      </font>
    </dxf>
    <dxf>
      <font>
        <strike val="0"/>
        <condense val="0"/>
        <extend val="0"/>
        <color indexed="12"/>
      </font>
    </dxf>
    <dxf>
      <font>
        <strike val="0"/>
        <condense val="0"/>
        <extend val="0"/>
        <color indexed="55"/>
      </font>
    </dxf>
    <dxf>
      <font>
        <condense val="0"/>
        <extend val="0"/>
        <color indexed="10"/>
      </font>
    </dxf>
    <dxf>
      <font>
        <condense val="0"/>
        <extend val="0"/>
        <color indexed="12"/>
      </font>
    </dxf>
    <dxf>
      <font>
        <condense val="0"/>
        <extend val="0"/>
        <color indexed="10"/>
      </font>
    </dxf>
    <dxf>
      <font>
        <condense val="0"/>
        <extend val="0"/>
        <color indexed="17"/>
      </font>
    </dxf>
    <dxf>
      <font>
        <condense val="0"/>
        <extend val="0"/>
        <color indexed="12"/>
      </font>
    </dxf>
    <dxf>
      <font>
        <condense val="0"/>
        <extend val="0"/>
        <color indexed="10"/>
      </font>
    </dxf>
    <dxf>
      <font>
        <condense val="0"/>
        <extend val="0"/>
        <color indexed="17"/>
      </font>
    </dxf>
    <dxf>
      <font>
        <condense val="0"/>
        <extend val="0"/>
        <color indexed="12"/>
      </font>
    </dxf>
    <dxf>
      <font>
        <condense val="0"/>
        <extend val="0"/>
        <color indexed="10"/>
      </font>
    </dxf>
    <dxf>
      <font>
        <strike val="0"/>
        <condense val="0"/>
        <extend val="0"/>
        <color indexed="55"/>
      </font>
    </dxf>
    <dxf>
      <font>
        <strike val="0"/>
        <condense val="0"/>
        <extend val="0"/>
        <color indexed="17"/>
      </font>
    </dxf>
    <dxf>
      <font>
        <strike val="0"/>
        <condense val="0"/>
        <extend val="0"/>
        <color indexed="55"/>
      </font>
    </dxf>
    <dxf>
      <font>
        <strike val="0"/>
        <condense val="0"/>
        <extend val="0"/>
        <color indexed="12"/>
      </font>
    </dxf>
    <dxf>
      <font>
        <strike val="0"/>
        <condense val="0"/>
        <extend val="0"/>
        <color indexed="55"/>
      </font>
    </dxf>
    <dxf>
      <font>
        <condense val="0"/>
        <extend val="0"/>
        <color indexed="10"/>
      </font>
    </dxf>
    <dxf>
      <font>
        <condense val="0"/>
        <extend val="0"/>
        <color indexed="17"/>
      </font>
    </dxf>
    <dxf>
      <font>
        <condense val="0"/>
        <extend val="0"/>
        <color indexed="12"/>
      </font>
    </dxf>
    <dxf>
      <font>
        <condense val="0"/>
        <extend val="0"/>
        <color indexed="10"/>
      </font>
    </dxf>
    <dxf>
      <font>
        <condense val="0"/>
        <extend val="0"/>
        <color indexed="17"/>
      </font>
    </dxf>
    <dxf>
      <font>
        <condense val="0"/>
        <extend val="0"/>
        <color indexed="12"/>
      </font>
    </dxf>
    <dxf>
      <font>
        <condense val="0"/>
        <extend val="0"/>
        <color indexed="10"/>
      </font>
    </dxf>
    <dxf>
      <font>
        <strike val="0"/>
        <condense val="0"/>
        <extend val="0"/>
        <color indexed="55"/>
      </font>
    </dxf>
    <dxf>
      <font>
        <strike val="0"/>
        <condense val="0"/>
        <extend val="0"/>
        <color indexed="17"/>
      </font>
    </dxf>
    <dxf>
      <font>
        <strike val="0"/>
        <condense val="0"/>
        <extend val="0"/>
        <color indexed="55"/>
      </font>
    </dxf>
    <dxf>
      <font>
        <strike val="0"/>
        <condense val="0"/>
        <extend val="0"/>
        <color indexed="12"/>
      </font>
    </dxf>
    <dxf>
      <font>
        <strike val="0"/>
        <condense val="0"/>
        <extend val="0"/>
        <color indexed="55"/>
      </font>
    </dxf>
    <dxf>
      <font>
        <condense val="0"/>
        <extend val="0"/>
        <color indexed="10"/>
      </font>
    </dxf>
    <dxf>
      <font>
        <condense val="0"/>
        <extend val="0"/>
        <color indexed="17"/>
      </font>
    </dxf>
    <dxf>
      <font>
        <condense val="0"/>
        <extend val="0"/>
        <color indexed="12"/>
      </font>
    </dxf>
    <dxf>
      <font>
        <condense val="0"/>
        <extend val="0"/>
        <color indexed="10"/>
      </font>
    </dxf>
    <dxf>
      <font>
        <condense val="0"/>
        <extend val="0"/>
        <color indexed="17"/>
      </font>
    </dxf>
    <dxf>
      <font>
        <condense val="0"/>
        <extend val="0"/>
        <color indexed="12"/>
      </font>
    </dxf>
    <dxf>
      <font>
        <condense val="0"/>
        <extend val="0"/>
        <color indexed="10"/>
      </font>
    </dxf>
    <dxf>
      <font>
        <strike val="0"/>
        <condense val="0"/>
        <extend val="0"/>
        <color indexed="55"/>
      </font>
    </dxf>
    <dxf>
      <font>
        <strike val="0"/>
        <condense val="0"/>
        <extend val="0"/>
        <color indexed="17"/>
      </font>
    </dxf>
    <dxf>
      <font>
        <strike val="0"/>
        <condense val="0"/>
        <extend val="0"/>
        <color indexed="55"/>
      </font>
    </dxf>
    <dxf>
      <font>
        <strike val="0"/>
        <condense val="0"/>
        <extend val="0"/>
        <color indexed="12"/>
      </font>
    </dxf>
    <dxf>
      <font>
        <strike val="0"/>
        <condense val="0"/>
        <extend val="0"/>
        <color indexed="55"/>
      </font>
    </dxf>
    <dxf>
      <font>
        <condense val="0"/>
        <extend val="0"/>
        <color indexed="10"/>
      </font>
    </dxf>
    <dxf>
      <font>
        <strike val="0"/>
        <condense val="0"/>
        <extend val="0"/>
        <color indexed="55"/>
      </font>
    </dxf>
    <dxf>
      <font>
        <strike val="0"/>
        <condense val="0"/>
        <extend val="0"/>
        <color indexed="17"/>
      </font>
    </dxf>
    <dxf>
      <font>
        <strike val="0"/>
        <condense val="0"/>
        <extend val="0"/>
        <color indexed="55"/>
      </font>
    </dxf>
    <dxf>
      <font>
        <strike val="0"/>
        <condense val="0"/>
        <extend val="0"/>
        <color indexed="12"/>
      </font>
    </dxf>
    <dxf>
      <font>
        <strike val="0"/>
        <condense val="0"/>
        <extend val="0"/>
        <color indexed="55"/>
      </font>
    </dxf>
    <dxf>
      <font>
        <condense val="0"/>
        <extend val="0"/>
        <color indexed="10"/>
      </font>
    </dxf>
    <dxf>
      <font>
        <strike val="0"/>
        <condense val="0"/>
        <extend val="0"/>
        <color indexed="55"/>
      </font>
    </dxf>
    <dxf>
      <font>
        <strike val="0"/>
        <condense val="0"/>
        <extend val="0"/>
        <color indexed="17"/>
      </font>
    </dxf>
    <dxf>
      <font>
        <strike val="0"/>
        <condense val="0"/>
        <extend val="0"/>
        <color indexed="55"/>
      </font>
    </dxf>
    <dxf>
      <font>
        <strike val="0"/>
        <condense val="0"/>
        <extend val="0"/>
        <color indexed="12"/>
      </font>
    </dxf>
    <dxf>
      <font>
        <strike val="0"/>
        <condense val="0"/>
        <extend val="0"/>
        <color indexed="55"/>
      </font>
    </dxf>
    <dxf>
      <font>
        <condense val="0"/>
        <extend val="0"/>
        <color indexed="10"/>
      </font>
    </dxf>
    <dxf>
      <font>
        <strike val="0"/>
        <condense val="0"/>
        <extend val="0"/>
        <color indexed="55"/>
      </font>
    </dxf>
    <dxf>
      <font>
        <strike val="0"/>
        <condense val="0"/>
        <extend val="0"/>
        <color indexed="17"/>
      </font>
    </dxf>
    <dxf>
      <font>
        <strike val="0"/>
        <condense val="0"/>
        <extend val="0"/>
        <color indexed="55"/>
      </font>
    </dxf>
    <dxf>
      <font>
        <strike val="0"/>
        <condense val="0"/>
        <extend val="0"/>
        <color indexed="12"/>
      </font>
    </dxf>
    <dxf>
      <font>
        <strike val="0"/>
        <condense val="0"/>
        <extend val="0"/>
        <color indexed="55"/>
      </font>
    </dxf>
    <dxf>
      <font>
        <condense val="0"/>
        <extend val="0"/>
        <color indexed="10"/>
      </font>
    </dxf>
    <dxf>
      <font>
        <strike val="0"/>
        <condense val="0"/>
        <extend val="0"/>
        <color indexed="55"/>
      </font>
    </dxf>
    <dxf>
      <font>
        <strike val="0"/>
        <condense val="0"/>
        <extend val="0"/>
        <color indexed="17"/>
      </font>
    </dxf>
    <dxf>
      <font>
        <strike val="0"/>
        <condense val="0"/>
        <extend val="0"/>
        <color indexed="55"/>
      </font>
    </dxf>
    <dxf>
      <font>
        <strike val="0"/>
        <condense val="0"/>
        <extend val="0"/>
        <color indexed="12"/>
      </font>
    </dxf>
    <dxf>
      <font>
        <strike val="0"/>
        <condense val="0"/>
        <extend val="0"/>
        <color indexed="55"/>
      </font>
    </dxf>
    <dxf>
      <font>
        <condense val="0"/>
        <extend val="0"/>
        <color indexed="10"/>
      </font>
    </dxf>
    <dxf>
      <font>
        <condense val="0"/>
        <extend val="0"/>
        <color indexed="17"/>
      </font>
    </dxf>
    <dxf>
      <font>
        <condense val="0"/>
        <extend val="0"/>
        <color indexed="12"/>
      </font>
    </dxf>
    <dxf>
      <font>
        <condense val="0"/>
        <extend val="0"/>
        <color indexed="10"/>
      </font>
    </dxf>
    <dxf>
      <font>
        <condense val="0"/>
        <extend val="0"/>
        <color indexed="17"/>
      </font>
    </dxf>
    <dxf>
      <font>
        <condense val="0"/>
        <extend val="0"/>
        <color indexed="12"/>
      </font>
    </dxf>
    <dxf>
      <font>
        <condense val="0"/>
        <extend val="0"/>
        <color indexed="10"/>
      </font>
    </dxf>
    <dxf>
      <font>
        <strike val="0"/>
        <condense val="0"/>
        <extend val="0"/>
        <color indexed="55"/>
      </font>
    </dxf>
    <dxf>
      <font>
        <strike val="0"/>
        <condense val="0"/>
        <extend val="0"/>
        <color indexed="17"/>
      </font>
    </dxf>
    <dxf>
      <font>
        <strike val="0"/>
        <condense val="0"/>
        <extend val="0"/>
        <color indexed="55"/>
      </font>
    </dxf>
    <dxf>
      <font>
        <strike val="0"/>
        <condense val="0"/>
        <extend val="0"/>
        <color indexed="12"/>
      </font>
    </dxf>
    <dxf>
      <font>
        <strike val="0"/>
        <condense val="0"/>
        <extend val="0"/>
        <color indexed="55"/>
      </font>
    </dxf>
    <dxf>
      <font>
        <condense val="0"/>
        <extend val="0"/>
        <color indexed="10"/>
      </font>
    </dxf>
    <dxf>
      <font>
        <condense val="0"/>
        <extend val="0"/>
        <color indexed="17"/>
      </font>
    </dxf>
    <dxf>
      <font>
        <condense val="0"/>
        <extend val="0"/>
        <color indexed="12"/>
      </font>
    </dxf>
    <dxf>
      <font>
        <condense val="0"/>
        <extend val="0"/>
        <color indexed="10"/>
      </font>
    </dxf>
    <dxf>
      <font>
        <condense val="0"/>
        <extend val="0"/>
        <color indexed="17"/>
      </font>
    </dxf>
    <dxf>
      <font>
        <condense val="0"/>
        <extend val="0"/>
        <color indexed="12"/>
      </font>
    </dxf>
    <dxf>
      <font>
        <condense val="0"/>
        <extend val="0"/>
        <color indexed="10"/>
      </font>
    </dxf>
    <dxf>
      <font>
        <strike val="0"/>
        <condense val="0"/>
        <extend val="0"/>
        <color indexed="55"/>
      </font>
    </dxf>
    <dxf>
      <font>
        <strike val="0"/>
        <condense val="0"/>
        <extend val="0"/>
        <color indexed="17"/>
      </font>
    </dxf>
    <dxf>
      <font>
        <strike val="0"/>
        <condense val="0"/>
        <extend val="0"/>
        <color indexed="55"/>
      </font>
    </dxf>
    <dxf>
      <font>
        <strike val="0"/>
        <condense val="0"/>
        <extend val="0"/>
        <color indexed="12"/>
      </font>
    </dxf>
    <dxf>
      <font>
        <strike val="0"/>
        <condense val="0"/>
        <extend val="0"/>
        <color indexed="55"/>
      </font>
    </dxf>
    <dxf>
      <font>
        <condense val="0"/>
        <extend val="0"/>
        <color indexed="10"/>
      </font>
    </dxf>
    <dxf>
      <font>
        <condense val="0"/>
        <extend val="0"/>
        <color indexed="17"/>
      </font>
    </dxf>
    <dxf>
      <font>
        <condense val="0"/>
        <extend val="0"/>
        <color indexed="12"/>
      </font>
    </dxf>
    <dxf>
      <font>
        <condense val="0"/>
        <extend val="0"/>
        <color indexed="10"/>
      </font>
    </dxf>
    <dxf>
      <font>
        <condense val="0"/>
        <extend val="0"/>
        <color indexed="17"/>
      </font>
    </dxf>
    <dxf>
      <font>
        <condense val="0"/>
        <extend val="0"/>
        <color indexed="12"/>
      </font>
    </dxf>
    <dxf>
      <font>
        <condense val="0"/>
        <extend val="0"/>
        <color indexed="10"/>
      </font>
    </dxf>
    <dxf>
      <font>
        <strike val="0"/>
        <condense val="0"/>
        <extend val="0"/>
        <color indexed="55"/>
      </font>
    </dxf>
    <dxf>
      <font>
        <strike val="0"/>
        <condense val="0"/>
        <extend val="0"/>
        <color indexed="17"/>
      </font>
    </dxf>
    <dxf>
      <font>
        <strike val="0"/>
        <condense val="0"/>
        <extend val="0"/>
        <color indexed="55"/>
      </font>
    </dxf>
    <dxf>
      <font>
        <strike val="0"/>
        <condense val="0"/>
        <extend val="0"/>
        <color indexed="12"/>
      </font>
    </dxf>
    <dxf>
      <font>
        <strike val="0"/>
        <condense val="0"/>
        <extend val="0"/>
        <color indexed="55"/>
      </font>
    </dxf>
    <dxf>
      <font>
        <condense val="0"/>
        <extend val="0"/>
        <color indexed="10"/>
      </font>
    </dxf>
    <dxf>
      <font>
        <condense val="0"/>
        <extend val="0"/>
        <color indexed="17"/>
      </font>
    </dxf>
    <dxf>
      <font>
        <condense val="0"/>
        <extend val="0"/>
        <color indexed="12"/>
      </font>
    </dxf>
    <dxf>
      <font>
        <condense val="0"/>
        <extend val="0"/>
        <color indexed="10"/>
      </font>
    </dxf>
    <dxf>
      <font>
        <condense val="0"/>
        <extend val="0"/>
        <color indexed="17"/>
      </font>
    </dxf>
    <dxf>
      <font>
        <condense val="0"/>
        <extend val="0"/>
        <color indexed="12"/>
      </font>
    </dxf>
    <dxf>
      <font>
        <condense val="0"/>
        <extend val="0"/>
        <color indexed="10"/>
      </font>
    </dxf>
    <dxf>
      <font>
        <strike val="0"/>
        <condense val="0"/>
        <extend val="0"/>
        <color indexed="55"/>
      </font>
    </dxf>
    <dxf>
      <font>
        <strike val="0"/>
        <condense val="0"/>
        <extend val="0"/>
        <color indexed="17"/>
      </font>
    </dxf>
    <dxf>
      <font>
        <strike val="0"/>
        <condense val="0"/>
        <extend val="0"/>
        <color indexed="55"/>
      </font>
    </dxf>
    <dxf>
      <font>
        <strike val="0"/>
        <condense val="0"/>
        <extend val="0"/>
        <color indexed="12"/>
      </font>
    </dxf>
    <dxf>
      <font>
        <strike val="0"/>
        <condense val="0"/>
        <extend val="0"/>
        <color indexed="55"/>
      </font>
    </dxf>
    <dxf>
      <font>
        <condense val="0"/>
        <extend val="0"/>
        <color indexed="10"/>
      </font>
    </dxf>
    <dxf>
      <font>
        <condense val="0"/>
        <extend val="0"/>
        <color indexed="17"/>
      </font>
    </dxf>
    <dxf>
      <font>
        <condense val="0"/>
        <extend val="0"/>
        <color indexed="12"/>
      </font>
    </dxf>
    <dxf>
      <font>
        <condense val="0"/>
        <extend val="0"/>
        <color indexed="10"/>
      </font>
    </dxf>
    <dxf>
      <font>
        <condense val="0"/>
        <extend val="0"/>
        <color indexed="17"/>
      </font>
    </dxf>
    <dxf>
      <font>
        <condense val="0"/>
        <extend val="0"/>
        <color indexed="12"/>
      </font>
    </dxf>
    <dxf>
      <font>
        <condense val="0"/>
        <extend val="0"/>
        <color indexed="10"/>
      </font>
    </dxf>
    <dxf>
      <font>
        <strike val="0"/>
        <condense val="0"/>
        <extend val="0"/>
        <color indexed="55"/>
      </font>
    </dxf>
    <dxf>
      <font>
        <strike val="0"/>
        <condense val="0"/>
        <extend val="0"/>
        <color indexed="17"/>
      </font>
    </dxf>
    <dxf>
      <font>
        <strike val="0"/>
        <condense val="0"/>
        <extend val="0"/>
        <color indexed="55"/>
      </font>
    </dxf>
    <dxf>
      <font>
        <strike val="0"/>
        <condense val="0"/>
        <extend val="0"/>
        <color indexed="12"/>
      </font>
    </dxf>
    <dxf>
      <font>
        <strike val="0"/>
        <condense val="0"/>
        <extend val="0"/>
        <color indexed="55"/>
      </font>
    </dxf>
    <dxf>
      <font>
        <condense val="0"/>
        <extend val="0"/>
        <color indexed="10"/>
      </font>
    </dxf>
    <dxf>
      <font>
        <condense val="0"/>
        <extend val="0"/>
        <color indexed="17"/>
      </font>
    </dxf>
    <dxf>
      <font>
        <condense val="0"/>
        <extend val="0"/>
        <color indexed="12"/>
      </font>
    </dxf>
    <dxf>
      <font>
        <condense val="0"/>
        <extend val="0"/>
        <color indexed="10"/>
      </font>
    </dxf>
    <dxf>
      <font>
        <condense val="0"/>
        <extend val="0"/>
        <color indexed="17"/>
      </font>
    </dxf>
    <dxf>
      <font>
        <condense val="0"/>
        <extend val="0"/>
        <color indexed="12"/>
      </font>
    </dxf>
    <dxf>
      <font>
        <condense val="0"/>
        <extend val="0"/>
        <color indexed="10"/>
      </font>
    </dxf>
    <dxf>
      <font>
        <strike val="0"/>
        <condense val="0"/>
        <extend val="0"/>
        <color indexed="55"/>
      </font>
    </dxf>
    <dxf>
      <font>
        <strike val="0"/>
        <condense val="0"/>
        <extend val="0"/>
        <color indexed="17"/>
      </font>
    </dxf>
    <dxf>
      <font>
        <strike val="0"/>
        <condense val="0"/>
        <extend val="0"/>
        <color indexed="55"/>
      </font>
    </dxf>
    <dxf>
      <font>
        <strike val="0"/>
        <condense val="0"/>
        <extend val="0"/>
        <color indexed="12"/>
      </font>
    </dxf>
    <dxf>
      <font>
        <strike val="0"/>
        <condense val="0"/>
        <extend val="0"/>
        <color indexed="55"/>
      </font>
    </dxf>
    <dxf>
      <font>
        <condense val="0"/>
        <extend val="0"/>
        <color indexed="10"/>
      </font>
    </dxf>
    <dxf>
      <font>
        <condense val="0"/>
        <extend val="0"/>
        <color indexed="17"/>
      </font>
    </dxf>
    <dxf>
      <font>
        <condense val="0"/>
        <extend val="0"/>
        <color indexed="12"/>
      </font>
    </dxf>
    <dxf>
      <font>
        <condense val="0"/>
        <extend val="0"/>
        <color indexed="10"/>
      </font>
    </dxf>
    <dxf>
      <font>
        <condense val="0"/>
        <extend val="0"/>
        <color indexed="17"/>
      </font>
    </dxf>
    <dxf>
      <font>
        <condense val="0"/>
        <extend val="0"/>
        <color indexed="12"/>
      </font>
    </dxf>
    <dxf>
      <font>
        <condense val="0"/>
        <extend val="0"/>
        <color indexed="10"/>
      </font>
    </dxf>
    <dxf>
      <font>
        <strike val="0"/>
        <condense val="0"/>
        <extend val="0"/>
        <color indexed="55"/>
      </font>
    </dxf>
    <dxf>
      <font>
        <strike val="0"/>
        <condense val="0"/>
        <extend val="0"/>
        <color indexed="17"/>
      </font>
    </dxf>
    <dxf>
      <font>
        <strike val="0"/>
        <condense val="0"/>
        <extend val="0"/>
        <color indexed="55"/>
      </font>
    </dxf>
    <dxf>
      <font>
        <strike val="0"/>
        <condense val="0"/>
        <extend val="0"/>
        <color indexed="12"/>
      </font>
    </dxf>
    <dxf>
      <font>
        <strike val="0"/>
        <condense val="0"/>
        <extend val="0"/>
        <color indexed="55"/>
      </font>
    </dxf>
    <dxf>
      <font>
        <condense val="0"/>
        <extend val="0"/>
        <color indexed="10"/>
      </font>
    </dxf>
    <dxf>
      <font>
        <condense val="0"/>
        <extend val="0"/>
        <color indexed="12"/>
      </font>
    </dxf>
    <dxf>
      <font>
        <condense val="0"/>
        <extend val="0"/>
        <color indexed="10"/>
      </font>
    </dxf>
    <dxf>
      <font>
        <strike val="0"/>
        <condense val="0"/>
        <extend val="0"/>
        <color indexed="55"/>
      </font>
    </dxf>
    <dxf>
      <font>
        <strike val="0"/>
        <condense val="0"/>
        <extend val="0"/>
        <color indexed="17"/>
      </font>
    </dxf>
    <dxf>
      <font>
        <strike val="0"/>
        <condense val="0"/>
        <extend val="0"/>
        <color indexed="55"/>
      </font>
    </dxf>
    <dxf>
      <font>
        <strike val="0"/>
        <condense val="0"/>
        <extend val="0"/>
        <color indexed="12"/>
      </font>
    </dxf>
    <dxf>
      <font>
        <strike val="0"/>
        <condense val="0"/>
        <extend val="0"/>
        <color indexed="55"/>
      </font>
    </dxf>
    <dxf>
      <font>
        <condense val="0"/>
        <extend val="0"/>
        <color indexed="10"/>
      </font>
    </dxf>
    <dxf>
      <font>
        <condense val="0"/>
        <extend val="0"/>
        <color indexed="17"/>
      </font>
    </dxf>
    <dxf>
      <font>
        <condense val="0"/>
        <extend val="0"/>
        <color indexed="12"/>
      </font>
    </dxf>
    <dxf>
      <font>
        <condense val="0"/>
        <extend val="0"/>
        <color indexed="10"/>
      </font>
    </dxf>
    <dxf>
      <font>
        <condense val="0"/>
        <extend val="0"/>
        <color indexed="17"/>
      </font>
    </dxf>
    <dxf>
      <font>
        <condense val="0"/>
        <extend val="0"/>
        <color indexed="12"/>
      </font>
    </dxf>
    <dxf>
      <font>
        <condense val="0"/>
        <extend val="0"/>
        <color indexed="10"/>
      </font>
    </dxf>
    <dxf>
      <font>
        <strike val="0"/>
        <condense val="0"/>
        <extend val="0"/>
        <color indexed="55"/>
      </font>
    </dxf>
    <dxf>
      <font>
        <strike val="0"/>
        <condense val="0"/>
        <extend val="0"/>
        <color indexed="17"/>
      </font>
    </dxf>
    <dxf>
      <font>
        <strike val="0"/>
        <condense val="0"/>
        <extend val="0"/>
        <color indexed="55"/>
      </font>
    </dxf>
    <dxf>
      <font>
        <strike val="0"/>
        <condense val="0"/>
        <extend val="0"/>
        <color indexed="12"/>
      </font>
    </dxf>
    <dxf>
      <font>
        <strike val="0"/>
        <condense val="0"/>
        <extend val="0"/>
        <color indexed="55"/>
      </font>
    </dxf>
    <dxf>
      <font>
        <condense val="0"/>
        <extend val="0"/>
        <color indexed="10"/>
      </font>
    </dxf>
    <dxf>
      <font>
        <condense val="0"/>
        <extend val="0"/>
        <color indexed="17"/>
      </font>
    </dxf>
    <dxf>
      <font>
        <condense val="0"/>
        <extend val="0"/>
        <color indexed="12"/>
      </font>
    </dxf>
    <dxf>
      <font>
        <condense val="0"/>
        <extend val="0"/>
        <color indexed="10"/>
      </font>
    </dxf>
    <dxf>
      <font>
        <condense val="0"/>
        <extend val="0"/>
        <color indexed="17"/>
      </font>
    </dxf>
    <dxf>
      <font>
        <condense val="0"/>
        <extend val="0"/>
        <color indexed="12"/>
      </font>
    </dxf>
    <dxf>
      <font>
        <condense val="0"/>
        <extend val="0"/>
        <color indexed="10"/>
      </font>
    </dxf>
    <dxf>
      <font>
        <strike val="0"/>
        <condense val="0"/>
        <extend val="0"/>
        <color indexed="55"/>
      </font>
    </dxf>
    <dxf>
      <font>
        <strike val="0"/>
        <condense val="0"/>
        <extend val="0"/>
        <color indexed="17"/>
      </font>
    </dxf>
    <dxf>
      <font>
        <strike val="0"/>
        <condense val="0"/>
        <extend val="0"/>
        <color indexed="55"/>
      </font>
    </dxf>
    <dxf>
      <font>
        <strike val="0"/>
        <condense val="0"/>
        <extend val="0"/>
        <color indexed="12"/>
      </font>
    </dxf>
    <dxf>
      <font>
        <strike val="0"/>
        <condense val="0"/>
        <extend val="0"/>
        <color indexed="55"/>
      </font>
    </dxf>
    <dxf>
      <font>
        <condense val="0"/>
        <extend val="0"/>
        <color indexed="10"/>
      </font>
    </dxf>
    <dxf>
      <font>
        <condense val="0"/>
        <extend val="0"/>
        <color indexed="17"/>
      </font>
    </dxf>
    <dxf>
      <font>
        <condense val="0"/>
        <extend val="0"/>
        <color indexed="12"/>
      </font>
    </dxf>
    <dxf>
      <font>
        <condense val="0"/>
        <extend val="0"/>
        <color indexed="10"/>
      </font>
    </dxf>
    <dxf>
      <font>
        <condense val="0"/>
        <extend val="0"/>
        <color indexed="17"/>
      </font>
    </dxf>
    <dxf>
      <font>
        <condense val="0"/>
        <extend val="0"/>
        <color indexed="12"/>
      </font>
    </dxf>
    <dxf>
      <font>
        <condense val="0"/>
        <extend val="0"/>
        <color indexed="10"/>
      </font>
    </dxf>
    <dxf>
      <font>
        <strike val="0"/>
        <condense val="0"/>
        <extend val="0"/>
        <color indexed="55"/>
      </font>
    </dxf>
    <dxf>
      <font>
        <strike val="0"/>
        <condense val="0"/>
        <extend val="0"/>
        <color indexed="17"/>
      </font>
    </dxf>
    <dxf>
      <font>
        <strike val="0"/>
        <condense val="0"/>
        <extend val="0"/>
        <color indexed="55"/>
      </font>
    </dxf>
    <dxf>
      <font>
        <strike val="0"/>
        <condense val="0"/>
        <extend val="0"/>
        <color indexed="12"/>
      </font>
    </dxf>
    <dxf>
      <font>
        <strike val="0"/>
        <condense val="0"/>
        <extend val="0"/>
        <color indexed="55"/>
      </font>
    </dxf>
    <dxf>
      <font>
        <condense val="0"/>
        <extend val="0"/>
        <color indexed="10"/>
      </font>
    </dxf>
    <dxf>
      <font>
        <condense val="0"/>
        <extend val="0"/>
        <color indexed="17"/>
      </font>
    </dxf>
    <dxf>
      <font>
        <condense val="0"/>
        <extend val="0"/>
        <color indexed="12"/>
      </font>
    </dxf>
    <dxf>
      <font>
        <condense val="0"/>
        <extend val="0"/>
        <color indexed="10"/>
      </font>
    </dxf>
    <dxf>
      <font>
        <condense val="0"/>
        <extend val="0"/>
        <color indexed="17"/>
      </font>
    </dxf>
    <dxf>
      <font>
        <condense val="0"/>
        <extend val="0"/>
        <color indexed="12"/>
      </font>
    </dxf>
    <dxf>
      <font>
        <condense val="0"/>
        <extend val="0"/>
        <color indexed="10"/>
      </font>
    </dxf>
    <dxf>
      <font>
        <strike val="0"/>
        <condense val="0"/>
        <extend val="0"/>
        <color indexed="55"/>
      </font>
    </dxf>
    <dxf>
      <font>
        <strike val="0"/>
        <condense val="0"/>
        <extend val="0"/>
        <color indexed="17"/>
      </font>
    </dxf>
    <dxf>
      <font>
        <strike val="0"/>
        <condense val="0"/>
        <extend val="0"/>
        <color indexed="55"/>
      </font>
    </dxf>
    <dxf>
      <font>
        <strike val="0"/>
        <condense val="0"/>
        <extend val="0"/>
        <color indexed="12"/>
      </font>
    </dxf>
    <dxf>
      <font>
        <strike val="0"/>
        <condense val="0"/>
        <extend val="0"/>
        <color indexed="55"/>
      </font>
    </dxf>
    <dxf>
      <font>
        <condense val="0"/>
        <extend val="0"/>
        <color indexed="10"/>
      </font>
    </dxf>
    <dxf>
      <font>
        <condense val="0"/>
        <extend val="0"/>
        <color indexed="17"/>
      </font>
    </dxf>
    <dxf>
      <font>
        <condense val="0"/>
        <extend val="0"/>
        <color indexed="12"/>
      </font>
    </dxf>
    <dxf>
      <font>
        <condense val="0"/>
        <extend val="0"/>
        <color indexed="10"/>
      </font>
    </dxf>
    <dxf>
      <font>
        <condense val="0"/>
        <extend val="0"/>
        <color indexed="17"/>
      </font>
    </dxf>
    <dxf>
      <font>
        <condense val="0"/>
        <extend val="0"/>
        <color indexed="12"/>
      </font>
    </dxf>
    <dxf>
      <font>
        <condense val="0"/>
        <extend val="0"/>
        <color indexed="10"/>
      </font>
    </dxf>
    <dxf>
      <font>
        <strike val="0"/>
        <condense val="0"/>
        <extend val="0"/>
        <color indexed="55"/>
      </font>
    </dxf>
    <dxf>
      <font>
        <strike val="0"/>
        <condense val="0"/>
        <extend val="0"/>
        <color indexed="17"/>
      </font>
    </dxf>
    <dxf>
      <font>
        <strike val="0"/>
        <condense val="0"/>
        <extend val="0"/>
        <color indexed="55"/>
      </font>
    </dxf>
    <dxf>
      <font>
        <strike val="0"/>
        <condense val="0"/>
        <extend val="0"/>
        <color indexed="12"/>
      </font>
    </dxf>
    <dxf>
      <font>
        <strike val="0"/>
        <condense val="0"/>
        <extend val="0"/>
        <color indexed="55"/>
      </font>
    </dxf>
    <dxf>
      <font>
        <condense val="0"/>
        <extend val="0"/>
        <color indexed="10"/>
      </font>
    </dxf>
    <dxf>
      <font>
        <condense val="0"/>
        <extend val="0"/>
        <color indexed="17"/>
      </font>
    </dxf>
    <dxf>
      <font>
        <condense val="0"/>
        <extend val="0"/>
        <color indexed="12"/>
      </font>
    </dxf>
    <dxf>
      <font>
        <condense val="0"/>
        <extend val="0"/>
        <color indexed="10"/>
      </font>
    </dxf>
    <dxf>
      <font>
        <condense val="0"/>
        <extend val="0"/>
        <color indexed="17"/>
      </font>
    </dxf>
    <dxf>
      <font>
        <condense val="0"/>
        <extend val="0"/>
        <color indexed="12"/>
      </font>
    </dxf>
    <dxf>
      <font>
        <condense val="0"/>
        <extend val="0"/>
        <color indexed="10"/>
      </font>
    </dxf>
    <dxf>
      <font>
        <strike val="0"/>
        <condense val="0"/>
        <extend val="0"/>
        <color indexed="55"/>
      </font>
    </dxf>
    <dxf>
      <font>
        <strike val="0"/>
        <condense val="0"/>
        <extend val="0"/>
        <color indexed="17"/>
      </font>
    </dxf>
    <dxf>
      <font>
        <strike val="0"/>
        <condense val="0"/>
        <extend val="0"/>
        <color indexed="55"/>
      </font>
    </dxf>
    <dxf>
      <font>
        <strike val="0"/>
        <condense val="0"/>
        <extend val="0"/>
        <color indexed="12"/>
      </font>
    </dxf>
    <dxf>
      <font>
        <strike val="0"/>
        <condense val="0"/>
        <extend val="0"/>
        <color indexed="55"/>
      </font>
    </dxf>
    <dxf>
      <font>
        <condense val="0"/>
        <extend val="0"/>
        <color indexed="10"/>
      </font>
    </dxf>
    <dxf>
      <font>
        <condense val="0"/>
        <extend val="0"/>
        <color indexed="17"/>
      </font>
    </dxf>
    <dxf>
      <font>
        <condense val="0"/>
        <extend val="0"/>
        <color indexed="12"/>
      </font>
    </dxf>
    <dxf>
      <font>
        <condense val="0"/>
        <extend val="0"/>
        <color indexed="10"/>
      </font>
    </dxf>
    <dxf>
      <font>
        <condense val="0"/>
        <extend val="0"/>
        <color indexed="17"/>
      </font>
    </dxf>
    <dxf>
      <font>
        <condense val="0"/>
        <extend val="0"/>
        <color indexed="12"/>
      </font>
    </dxf>
    <dxf>
      <font>
        <condense val="0"/>
        <extend val="0"/>
        <color indexed="10"/>
      </font>
    </dxf>
    <dxf>
      <font>
        <strike val="0"/>
        <condense val="0"/>
        <extend val="0"/>
        <color indexed="55"/>
      </font>
    </dxf>
    <dxf>
      <font>
        <strike val="0"/>
        <condense val="0"/>
        <extend val="0"/>
        <color indexed="17"/>
      </font>
    </dxf>
    <dxf>
      <font>
        <strike val="0"/>
        <condense val="0"/>
        <extend val="0"/>
        <color indexed="55"/>
      </font>
    </dxf>
    <dxf>
      <font>
        <strike val="0"/>
        <condense val="0"/>
        <extend val="0"/>
        <color indexed="12"/>
      </font>
    </dxf>
    <dxf>
      <font>
        <strike val="0"/>
        <condense val="0"/>
        <extend val="0"/>
        <color indexed="55"/>
      </font>
    </dxf>
    <dxf>
      <font>
        <condense val="0"/>
        <extend val="0"/>
        <color indexed="10"/>
      </font>
    </dxf>
    <dxf>
      <font>
        <condense val="0"/>
        <extend val="0"/>
        <color indexed="17"/>
      </font>
    </dxf>
    <dxf>
      <font>
        <condense val="0"/>
        <extend val="0"/>
        <color indexed="12"/>
      </font>
    </dxf>
    <dxf>
      <font>
        <condense val="0"/>
        <extend val="0"/>
        <color indexed="10"/>
      </font>
    </dxf>
    <dxf>
      <font>
        <condense val="0"/>
        <extend val="0"/>
        <color indexed="17"/>
      </font>
    </dxf>
    <dxf>
      <font>
        <condense val="0"/>
        <extend val="0"/>
        <color indexed="12"/>
      </font>
    </dxf>
    <dxf>
      <font>
        <condense val="0"/>
        <extend val="0"/>
        <color indexed="10"/>
      </font>
    </dxf>
    <dxf>
      <font>
        <strike val="0"/>
        <condense val="0"/>
        <extend val="0"/>
        <color indexed="55"/>
      </font>
    </dxf>
    <dxf>
      <font>
        <strike val="0"/>
        <condense val="0"/>
        <extend val="0"/>
        <color indexed="17"/>
      </font>
    </dxf>
    <dxf>
      <font>
        <strike val="0"/>
        <condense val="0"/>
        <extend val="0"/>
        <color indexed="55"/>
      </font>
    </dxf>
    <dxf>
      <font>
        <strike val="0"/>
        <condense val="0"/>
        <extend val="0"/>
        <color indexed="12"/>
      </font>
    </dxf>
    <dxf>
      <font>
        <strike val="0"/>
        <condense val="0"/>
        <extend val="0"/>
        <color indexed="55"/>
      </font>
    </dxf>
    <dxf>
      <font>
        <condense val="0"/>
        <extend val="0"/>
        <color indexed="10"/>
      </font>
    </dxf>
    <dxf>
      <font>
        <strike val="0"/>
        <condense val="0"/>
        <extend val="0"/>
        <color indexed="55"/>
      </font>
    </dxf>
    <dxf>
      <font>
        <strike val="0"/>
        <condense val="0"/>
        <extend val="0"/>
        <color indexed="46"/>
      </font>
    </dxf>
    <dxf>
      <font>
        <condense val="0"/>
        <extend val="0"/>
        <color indexed="17"/>
      </font>
    </dxf>
    <dxf>
      <font>
        <condense val="0"/>
        <extend val="0"/>
        <color indexed="12"/>
      </font>
    </dxf>
    <dxf>
      <font>
        <condense val="0"/>
        <extend val="0"/>
        <color indexed="10"/>
      </font>
    </dxf>
    <dxf>
      <font>
        <condense val="0"/>
        <extend val="0"/>
        <color indexed="17"/>
      </font>
    </dxf>
    <dxf>
      <font>
        <condense val="0"/>
        <extend val="0"/>
        <color indexed="12"/>
      </font>
    </dxf>
    <dxf>
      <font>
        <condense val="0"/>
        <extend val="0"/>
        <color indexed="10"/>
      </font>
    </dxf>
    <dxf>
      <font>
        <strike val="0"/>
        <condense val="0"/>
        <extend val="0"/>
        <color indexed="55"/>
      </font>
    </dxf>
    <dxf>
      <font>
        <strike val="0"/>
        <condense val="0"/>
        <extend val="0"/>
        <color indexed="17"/>
      </font>
    </dxf>
    <dxf>
      <font>
        <strike val="0"/>
        <condense val="0"/>
        <extend val="0"/>
        <color indexed="55"/>
      </font>
    </dxf>
    <dxf>
      <font>
        <strike val="0"/>
        <condense val="0"/>
        <extend val="0"/>
        <color indexed="12"/>
      </font>
    </dxf>
    <dxf>
      <font>
        <strike val="0"/>
        <condense val="0"/>
        <extend val="0"/>
        <color indexed="55"/>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strike val="0"/>
        <condense val="0"/>
        <extend val="0"/>
        <color indexed="55"/>
      </font>
    </dxf>
    <dxf>
      <font>
        <strike val="0"/>
        <condense val="0"/>
        <extend val="0"/>
        <color indexed="17"/>
      </font>
    </dxf>
    <dxf>
      <font>
        <strike val="0"/>
        <condense val="0"/>
        <extend val="0"/>
        <color indexed="55"/>
      </font>
    </dxf>
    <dxf>
      <font>
        <strike val="0"/>
        <condense val="0"/>
        <extend val="0"/>
        <color indexed="12"/>
      </font>
    </dxf>
    <dxf>
      <font>
        <strike val="0"/>
        <condense val="0"/>
        <extend val="0"/>
        <color indexed="55"/>
      </font>
    </dxf>
    <dxf>
      <font>
        <condense val="0"/>
        <extend val="0"/>
        <color indexed="10"/>
      </font>
    </dxf>
    <dxf>
      <font>
        <condense val="0"/>
        <extend val="0"/>
        <color indexed="17"/>
      </font>
    </dxf>
    <dxf>
      <font>
        <condense val="0"/>
        <extend val="0"/>
        <color indexed="12"/>
      </font>
    </dxf>
    <dxf>
      <font>
        <condense val="0"/>
        <extend val="0"/>
        <color indexed="10"/>
      </font>
    </dxf>
    <dxf>
      <font>
        <condense val="0"/>
        <extend val="0"/>
        <color indexed="17"/>
      </font>
    </dxf>
    <dxf>
      <font>
        <condense val="0"/>
        <extend val="0"/>
        <color indexed="12"/>
      </font>
    </dxf>
    <dxf>
      <font>
        <condense val="0"/>
        <extend val="0"/>
        <color indexed="10"/>
      </font>
    </dxf>
    <dxf>
      <font>
        <strike val="0"/>
        <condense val="0"/>
        <extend val="0"/>
        <color indexed="55"/>
      </font>
    </dxf>
    <dxf>
      <font>
        <strike val="0"/>
        <condense val="0"/>
        <extend val="0"/>
        <color indexed="46"/>
      </font>
    </dxf>
    <dxf>
      <font>
        <condense val="0"/>
        <extend val="0"/>
        <color indexed="17"/>
      </font>
    </dxf>
    <dxf>
      <font>
        <condense val="0"/>
        <extend val="0"/>
        <color indexed="12"/>
      </font>
    </dxf>
    <dxf>
      <font>
        <condense val="0"/>
        <extend val="0"/>
        <color indexed="10"/>
      </font>
    </dxf>
    <dxf>
      <font>
        <condense val="0"/>
        <extend val="0"/>
        <color indexed="17"/>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strike val="0"/>
        <condense val="0"/>
        <extend val="0"/>
        <color indexed="55"/>
      </font>
    </dxf>
    <dxf>
      <font>
        <strike val="0"/>
        <condense val="0"/>
        <extend val="0"/>
        <color indexed="17"/>
      </font>
    </dxf>
    <dxf>
      <font>
        <strike val="0"/>
        <condense val="0"/>
        <extend val="0"/>
        <color indexed="55"/>
      </font>
    </dxf>
    <dxf>
      <font>
        <strike val="0"/>
        <condense val="0"/>
        <extend val="0"/>
        <color indexed="12"/>
      </font>
    </dxf>
    <dxf>
      <font>
        <strike val="0"/>
        <condense val="0"/>
        <extend val="0"/>
        <color indexed="55"/>
      </font>
    </dxf>
    <dxf>
      <font>
        <condense val="0"/>
        <extend val="0"/>
        <color indexed="10"/>
      </font>
    </dxf>
    <dxf>
      <font>
        <color theme="9" tint="-0.249977111117893"/>
      </font>
      <fill>
        <patternFill patternType="none">
          <fgColor indexed="64"/>
          <bgColor auto="1"/>
        </patternFill>
      </fill>
    </dxf>
    <dxf>
      <font>
        <condense val="0"/>
        <extend val="0"/>
        <color indexed="17"/>
      </font>
    </dxf>
    <dxf>
      <font>
        <condense val="0"/>
        <extend val="0"/>
        <color indexed="12"/>
      </font>
    </dxf>
    <dxf>
      <font>
        <condense val="0"/>
        <extend val="0"/>
        <color indexed="10"/>
      </font>
    </dxf>
    <dxf>
      <font>
        <color theme="9" tint="-0.249977111117893"/>
      </font>
      <fill>
        <patternFill patternType="none">
          <fgColor indexed="64"/>
          <bgColor auto="1"/>
        </patternFill>
      </fill>
    </dxf>
    <dxf>
      <font>
        <condense val="0"/>
        <extend val="0"/>
        <color indexed="17"/>
      </font>
    </dxf>
    <dxf>
      <font>
        <condense val="0"/>
        <extend val="0"/>
        <color indexed="12"/>
      </font>
    </dxf>
    <dxf>
      <font>
        <condense val="0"/>
        <extend val="0"/>
        <color indexed="10"/>
      </font>
    </dxf>
    <dxf>
      <font>
        <strike val="0"/>
        <condense val="0"/>
        <extend val="0"/>
        <color indexed="55"/>
      </font>
    </dxf>
    <dxf>
      <font>
        <strike val="0"/>
        <condense val="0"/>
        <extend val="0"/>
        <color indexed="17"/>
      </font>
    </dxf>
    <dxf>
      <font>
        <strike val="0"/>
        <condense val="0"/>
        <extend val="0"/>
        <color indexed="55"/>
      </font>
    </dxf>
    <dxf>
      <font>
        <strike val="0"/>
        <condense val="0"/>
        <extend val="0"/>
        <color indexed="46"/>
      </font>
    </dxf>
    <dxf>
      <font>
        <strike val="0"/>
        <condense val="0"/>
        <extend val="0"/>
        <color indexed="55"/>
      </font>
    </dxf>
    <dxf>
      <font>
        <strike val="0"/>
        <condense val="0"/>
        <extend val="0"/>
        <color indexed="17"/>
      </font>
    </dxf>
    <dxf>
      <font>
        <strike val="0"/>
        <condense val="0"/>
        <extend val="0"/>
        <color indexed="55"/>
      </font>
    </dxf>
    <dxf>
      <font>
        <strike val="0"/>
        <condense val="0"/>
        <extend val="0"/>
        <color indexed="12"/>
      </font>
    </dxf>
    <dxf>
      <font>
        <strike val="0"/>
        <condense val="0"/>
        <extend val="0"/>
        <color indexed="55"/>
      </font>
    </dxf>
    <dxf>
      <font>
        <condense val="0"/>
        <extend val="0"/>
        <color indexed="10"/>
      </font>
    </dxf>
    <dxf>
      <font>
        <color theme="9" tint="-0.249977111117893"/>
      </font>
      <fill>
        <patternFill patternType="none">
          <fgColor indexed="64"/>
          <bgColor auto="1"/>
        </patternFill>
      </fill>
    </dxf>
    <dxf>
      <font>
        <condense val="0"/>
        <extend val="0"/>
        <color indexed="17"/>
      </font>
    </dxf>
    <dxf>
      <font>
        <condense val="0"/>
        <extend val="0"/>
        <color indexed="12"/>
      </font>
    </dxf>
    <dxf>
      <font>
        <condense val="0"/>
        <extend val="0"/>
        <color indexed="10"/>
      </font>
    </dxf>
    <dxf>
      <font>
        <color theme="9" tint="-0.249977111117893"/>
      </font>
      <fill>
        <patternFill patternType="none">
          <fgColor indexed="64"/>
          <bgColor auto="1"/>
        </patternFill>
      </fill>
    </dxf>
    <dxf>
      <font>
        <condense val="0"/>
        <extend val="0"/>
        <color indexed="17"/>
      </font>
    </dxf>
    <dxf>
      <font>
        <condense val="0"/>
        <extend val="0"/>
        <color indexed="12"/>
      </font>
    </dxf>
    <dxf>
      <font>
        <condense val="0"/>
        <extend val="0"/>
        <color indexed="10"/>
      </font>
    </dxf>
    <dxf>
      <font>
        <strike val="0"/>
        <condense val="0"/>
        <extend val="0"/>
        <color indexed="55"/>
      </font>
    </dxf>
    <dxf>
      <font>
        <strike val="0"/>
        <condense val="0"/>
        <extend val="0"/>
        <color indexed="17"/>
      </font>
    </dxf>
    <dxf>
      <font>
        <strike val="0"/>
        <condense val="0"/>
        <extend val="0"/>
        <color indexed="55"/>
      </font>
    </dxf>
    <dxf>
      <font>
        <strike val="0"/>
        <condense val="0"/>
        <extend val="0"/>
        <color indexed="46"/>
      </font>
    </dxf>
    <dxf>
      <font>
        <strike val="0"/>
        <condense val="0"/>
        <extend val="0"/>
        <color indexed="55"/>
      </font>
    </dxf>
    <dxf>
      <font>
        <strike val="0"/>
        <condense val="0"/>
        <extend val="0"/>
        <color indexed="17"/>
      </font>
    </dxf>
    <dxf>
      <font>
        <strike val="0"/>
        <condense val="0"/>
        <extend val="0"/>
        <color indexed="55"/>
      </font>
    </dxf>
    <dxf>
      <font>
        <strike val="0"/>
        <condense val="0"/>
        <extend val="0"/>
        <color indexed="12"/>
      </font>
    </dxf>
    <dxf>
      <font>
        <strike val="0"/>
        <condense val="0"/>
        <extend val="0"/>
        <color indexed="55"/>
      </font>
    </dxf>
    <dxf>
      <font>
        <condense val="0"/>
        <extend val="0"/>
        <color indexed="10"/>
      </font>
    </dxf>
    <dxf>
      <font>
        <color theme="9" tint="-0.249977111117893"/>
      </font>
      <fill>
        <patternFill patternType="none">
          <fgColor indexed="64"/>
          <bgColor auto="1"/>
        </patternFill>
      </fill>
    </dxf>
    <dxf>
      <font>
        <condense val="0"/>
        <extend val="0"/>
        <color indexed="17"/>
      </font>
    </dxf>
    <dxf>
      <font>
        <condense val="0"/>
        <extend val="0"/>
        <color indexed="12"/>
      </font>
    </dxf>
    <dxf>
      <font>
        <condense val="0"/>
        <extend val="0"/>
        <color indexed="10"/>
      </font>
    </dxf>
    <dxf>
      <font>
        <color theme="9" tint="-0.249977111117893"/>
      </font>
      <fill>
        <patternFill patternType="none">
          <fgColor indexed="64"/>
          <bgColor auto="1"/>
        </patternFill>
      </fill>
    </dxf>
    <dxf>
      <font>
        <condense val="0"/>
        <extend val="0"/>
        <color indexed="17"/>
      </font>
    </dxf>
    <dxf>
      <font>
        <condense val="0"/>
        <extend val="0"/>
        <color indexed="12"/>
      </font>
    </dxf>
    <dxf>
      <font>
        <condense val="0"/>
        <extend val="0"/>
        <color indexed="10"/>
      </font>
    </dxf>
    <dxf>
      <font>
        <strike val="0"/>
        <condense val="0"/>
        <extend val="0"/>
        <color indexed="55"/>
      </font>
    </dxf>
    <dxf>
      <font>
        <strike val="0"/>
        <condense val="0"/>
        <extend val="0"/>
        <color indexed="17"/>
      </font>
    </dxf>
    <dxf>
      <font>
        <strike val="0"/>
        <condense val="0"/>
        <extend val="0"/>
        <color indexed="55"/>
      </font>
    </dxf>
    <dxf>
      <font>
        <strike val="0"/>
        <condense val="0"/>
        <extend val="0"/>
        <color indexed="17"/>
      </font>
    </dxf>
    <dxf>
      <font>
        <strike val="0"/>
        <condense val="0"/>
        <extend val="0"/>
        <color indexed="55"/>
      </font>
    </dxf>
    <dxf>
      <font>
        <strike val="0"/>
        <condense val="0"/>
        <extend val="0"/>
        <color indexed="12"/>
      </font>
    </dxf>
    <dxf>
      <font>
        <strike val="0"/>
        <condense val="0"/>
        <extend val="0"/>
        <color indexed="55"/>
      </font>
    </dxf>
    <dxf>
      <font>
        <condense val="0"/>
        <extend val="0"/>
        <color indexed="10"/>
      </font>
    </dxf>
    <dxf>
      <font>
        <strike val="0"/>
        <condense val="0"/>
        <extend val="0"/>
        <color indexed="55"/>
      </font>
    </dxf>
    <dxf>
      <font>
        <strike val="0"/>
        <condense val="0"/>
        <extend val="0"/>
        <color indexed="46"/>
      </font>
    </dxf>
    <dxf>
      <font>
        <condense val="0"/>
        <extend val="0"/>
        <color indexed="17"/>
      </font>
    </dxf>
    <dxf>
      <font>
        <condense val="0"/>
        <extend val="0"/>
        <color indexed="12"/>
      </font>
    </dxf>
    <dxf>
      <font>
        <condense val="0"/>
        <extend val="0"/>
        <color indexed="10"/>
      </font>
    </dxf>
    <dxf>
      <font>
        <condense val="0"/>
        <extend val="0"/>
        <color indexed="17"/>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strike val="0"/>
        <condense val="0"/>
        <extend val="0"/>
        <color indexed="55"/>
      </font>
    </dxf>
    <dxf>
      <font>
        <strike val="0"/>
        <condense val="0"/>
        <extend val="0"/>
        <color indexed="17"/>
      </font>
    </dxf>
    <dxf>
      <font>
        <strike val="0"/>
        <condense val="0"/>
        <extend val="0"/>
        <color indexed="55"/>
      </font>
    </dxf>
    <dxf>
      <font>
        <strike val="0"/>
        <condense val="0"/>
        <extend val="0"/>
        <color indexed="12"/>
      </font>
    </dxf>
    <dxf>
      <font>
        <strike val="0"/>
        <condense val="0"/>
        <extend val="0"/>
        <color indexed="55"/>
      </font>
    </dxf>
    <dxf>
      <font>
        <condense val="0"/>
        <extend val="0"/>
        <color indexed="10"/>
      </font>
    </dxf>
    <dxf>
      <font>
        <strike val="0"/>
        <condense val="0"/>
        <extend val="0"/>
        <color indexed="55"/>
      </font>
    </dxf>
    <dxf>
      <font>
        <strike val="0"/>
        <condense val="0"/>
        <extend val="0"/>
        <color indexed="17"/>
      </font>
    </dxf>
    <dxf>
      <font>
        <color rgb="FFFF6600"/>
      </font>
      <fill>
        <patternFill patternType="none">
          <fgColor indexed="64"/>
          <bgColor auto="1"/>
        </patternFill>
      </fill>
    </dxf>
    <dxf>
      <font>
        <color theme="9" tint="-0.249977111117893"/>
      </font>
      <fill>
        <patternFill patternType="none">
          <fgColor indexed="64"/>
          <bgColor auto="1"/>
        </patternFill>
      </fill>
    </dxf>
    <dxf>
      <font>
        <color theme="9" tint="-0.249977111117893"/>
      </font>
      <fill>
        <patternFill patternType="none">
          <fgColor indexed="64"/>
          <bgColor auto="1"/>
        </patternFill>
      </fill>
    </dxf>
    <dxf>
      <font>
        <condense val="0"/>
        <extend val="0"/>
        <color indexed="17"/>
      </font>
    </dxf>
    <dxf>
      <font>
        <condense val="0"/>
        <extend val="0"/>
        <color indexed="12"/>
      </font>
    </dxf>
    <dxf>
      <font>
        <condense val="0"/>
        <extend val="0"/>
        <color indexed="10"/>
      </font>
    </dxf>
    <dxf>
      <font>
        <condense val="0"/>
        <extend val="0"/>
        <color indexed="17"/>
      </font>
    </dxf>
    <dxf>
      <font>
        <condense val="0"/>
        <extend val="0"/>
        <color indexed="12"/>
      </font>
    </dxf>
    <dxf>
      <font>
        <condense val="0"/>
        <extend val="0"/>
        <color indexed="10"/>
      </font>
    </dxf>
    <dxf>
      <font>
        <strike val="0"/>
        <condense val="0"/>
        <extend val="0"/>
        <color indexed="55"/>
      </font>
    </dxf>
    <dxf>
      <font>
        <strike val="0"/>
        <condense val="0"/>
        <extend val="0"/>
        <color indexed="17"/>
      </font>
    </dxf>
    <dxf>
      <font>
        <strike val="0"/>
        <condense val="0"/>
        <extend val="0"/>
        <color indexed="55"/>
      </font>
    </dxf>
    <dxf>
      <font>
        <strike val="0"/>
        <condense val="0"/>
        <extend val="0"/>
        <color indexed="12"/>
      </font>
    </dxf>
    <dxf>
      <font>
        <strike val="0"/>
        <condense val="0"/>
        <extend val="0"/>
        <color indexed="55"/>
      </font>
    </dxf>
    <dxf>
      <font>
        <condense val="0"/>
        <extend val="0"/>
        <color indexed="10"/>
      </font>
    </dxf>
    <dxf>
      <font>
        <condense val="0"/>
        <extend val="0"/>
        <color indexed="17"/>
      </font>
    </dxf>
    <dxf>
      <font>
        <condense val="0"/>
        <extend val="0"/>
        <color indexed="12"/>
      </font>
    </dxf>
    <dxf>
      <font>
        <condense val="0"/>
        <extend val="0"/>
        <color indexed="10"/>
      </font>
    </dxf>
    <dxf>
      <font>
        <color theme="9" tint="-0.249977111117893"/>
      </font>
      <fill>
        <patternFill patternType="none">
          <fgColor indexed="64"/>
          <bgColor auto="1"/>
        </patternFill>
      </fill>
    </dxf>
    <dxf>
      <font>
        <condense val="0"/>
        <extend val="0"/>
        <color indexed="17"/>
      </font>
    </dxf>
    <dxf>
      <font>
        <condense val="0"/>
        <extend val="0"/>
        <color indexed="12"/>
      </font>
    </dxf>
    <dxf>
      <font>
        <condense val="0"/>
        <extend val="0"/>
        <color indexed="10"/>
      </font>
    </dxf>
    <dxf>
      <font>
        <strike val="0"/>
        <condense val="0"/>
        <extend val="0"/>
        <color indexed="55"/>
      </font>
    </dxf>
    <dxf>
      <font>
        <strike val="0"/>
        <condense val="0"/>
        <extend val="0"/>
        <color indexed="17"/>
      </font>
    </dxf>
    <dxf>
      <font>
        <strike val="0"/>
        <condense val="0"/>
        <extend val="0"/>
        <color indexed="55"/>
      </font>
    </dxf>
    <dxf>
      <font>
        <strike val="0"/>
        <condense val="0"/>
        <extend val="0"/>
        <color indexed="12"/>
      </font>
    </dxf>
    <dxf>
      <font>
        <strike val="0"/>
        <condense val="0"/>
        <extend val="0"/>
        <color indexed="55"/>
      </font>
    </dxf>
    <dxf>
      <font>
        <condense val="0"/>
        <extend val="0"/>
        <color indexed="10"/>
      </font>
    </dxf>
    <dxf>
      <font>
        <condense val="0"/>
        <extend val="0"/>
        <color indexed="17"/>
      </font>
    </dxf>
    <dxf>
      <font>
        <condense val="0"/>
        <extend val="0"/>
        <color indexed="12"/>
      </font>
    </dxf>
    <dxf>
      <font>
        <condense val="0"/>
        <extend val="0"/>
        <color indexed="10"/>
      </font>
    </dxf>
    <dxf>
      <font>
        <strike val="0"/>
        <condense val="0"/>
        <extend val="0"/>
        <color indexed="55"/>
      </font>
    </dxf>
    <dxf>
      <font>
        <strike val="0"/>
        <condense val="0"/>
        <extend val="0"/>
        <color indexed="17"/>
      </font>
    </dxf>
    <dxf>
      <font>
        <strike val="0"/>
        <condense val="0"/>
        <extend val="0"/>
        <color indexed="55"/>
      </font>
    </dxf>
    <dxf>
      <font>
        <strike val="0"/>
        <condense val="0"/>
        <extend val="0"/>
        <color indexed="12"/>
      </font>
    </dxf>
    <dxf>
      <font>
        <strike val="0"/>
        <condense val="0"/>
        <extend val="0"/>
        <color indexed="55"/>
      </font>
    </dxf>
    <dxf>
      <font>
        <condense val="0"/>
        <extend val="0"/>
        <color indexed="10"/>
      </font>
    </dxf>
    <dxf>
      <font>
        <condense val="0"/>
        <extend val="0"/>
        <color indexed="17"/>
      </font>
    </dxf>
    <dxf>
      <font>
        <condense val="0"/>
        <extend val="0"/>
        <color indexed="12"/>
      </font>
    </dxf>
    <dxf>
      <font>
        <condense val="0"/>
        <extend val="0"/>
        <color indexed="10"/>
      </font>
    </dxf>
    <dxf>
      <font>
        <strike val="0"/>
        <condense val="0"/>
        <extend val="0"/>
        <color indexed="55"/>
      </font>
    </dxf>
    <dxf>
      <font>
        <strike val="0"/>
        <condense val="0"/>
        <extend val="0"/>
        <color indexed="17"/>
      </font>
    </dxf>
    <dxf>
      <font>
        <strike val="0"/>
        <condense val="0"/>
        <extend val="0"/>
        <color indexed="55"/>
      </font>
    </dxf>
    <dxf>
      <font>
        <strike val="0"/>
        <condense val="0"/>
        <extend val="0"/>
        <color indexed="12"/>
      </font>
    </dxf>
    <dxf>
      <font>
        <strike val="0"/>
        <condense val="0"/>
        <extend val="0"/>
        <color indexed="55"/>
      </font>
    </dxf>
    <dxf>
      <font>
        <condense val="0"/>
        <extend val="0"/>
        <color indexed="10"/>
      </font>
    </dxf>
    <dxf>
      <font>
        <condense val="0"/>
        <extend val="0"/>
        <color indexed="17"/>
      </font>
    </dxf>
    <dxf>
      <font>
        <condense val="0"/>
        <extend val="0"/>
        <color indexed="12"/>
      </font>
    </dxf>
    <dxf>
      <font>
        <condense val="0"/>
        <extend val="0"/>
        <color indexed="10"/>
      </font>
    </dxf>
    <dxf>
      <font>
        <strike val="0"/>
        <condense val="0"/>
        <extend val="0"/>
        <color indexed="55"/>
      </font>
    </dxf>
    <dxf>
      <font>
        <strike val="0"/>
        <condense val="0"/>
        <extend val="0"/>
        <color indexed="17"/>
      </font>
    </dxf>
    <dxf>
      <font>
        <strike val="0"/>
        <condense val="0"/>
        <extend val="0"/>
        <color indexed="55"/>
      </font>
    </dxf>
    <dxf>
      <font>
        <strike val="0"/>
        <condense val="0"/>
        <extend val="0"/>
        <color indexed="12"/>
      </font>
    </dxf>
    <dxf>
      <font>
        <strike val="0"/>
        <condense val="0"/>
        <extend val="0"/>
        <color indexed="55"/>
      </font>
    </dxf>
    <dxf>
      <font>
        <condense val="0"/>
        <extend val="0"/>
        <color indexed="10"/>
      </font>
    </dxf>
    <dxf>
      <font>
        <condense val="0"/>
        <extend val="0"/>
        <color indexed="17"/>
      </font>
    </dxf>
    <dxf>
      <font>
        <condense val="0"/>
        <extend val="0"/>
        <color indexed="12"/>
      </font>
    </dxf>
    <dxf>
      <font>
        <condense val="0"/>
        <extend val="0"/>
        <color indexed="10"/>
      </font>
    </dxf>
    <dxf>
      <font>
        <strike val="0"/>
        <condense val="0"/>
        <extend val="0"/>
        <color indexed="55"/>
      </font>
    </dxf>
    <dxf>
      <font>
        <strike val="0"/>
        <condense val="0"/>
        <extend val="0"/>
        <color indexed="17"/>
      </font>
    </dxf>
    <dxf>
      <font>
        <strike val="0"/>
        <condense val="0"/>
        <extend val="0"/>
        <color indexed="55"/>
      </font>
    </dxf>
    <dxf>
      <font>
        <strike val="0"/>
        <condense val="0"/>
        <extend val="0"/>
        <color indexed="12"/>
      </font>
    </dxf>
    <dxf>
      <font>
        <strike val="0"/>
        <condense val="0"/>
        <extend val="0"/>
        <color indexed="55"/>
      </font>
    </dxf>
    <dxf>
      <font>
        <condense val="0"/>
        <extend val="0"/>
        <color indexed="10"/>
      </font>
    </dxf>
    <dxf>
      <font>
        <condense val="0"/>
        <extend val="0"/>
        <color indexed="17"/>
      </font>
    </dxf>
    <dxf>
      <font>
        <condense val="0"/>
        <extend val="0"/>
        <color indexed="12"/>
      </font>
    </dxf>
    <dxf>
      <font>
        <condense val="0"/>
        <extend val="0"/>
        <color indexed="10"/>
      </font>
    </dxf>
    <dxf>
      <font>
        <strike val="0"/>
        <condense val="0"/>
        <extend val="0"/>
        <color indexed="55"/>
      </font>
    </dxf>
    <dxf>
      <font>
        <strike val="0"/>
        <condense val="0"/>
        <extend val="0"/>
        <color indexed="17"/>
      </font>
    </dxf>
    <dxf>
      <font>
        <strike val="0"/>
        <condense val="0"/>
        <extend val="0"/>
        <color indexed="55"/>
      </font>
    </dxf>
    <dxf>
      <font>
        <strike val="0"/>
        <condense val="0"/>
        <extend val="0"/>
        <color indexed="12"/>
      </font>
    </dxf>
    <dxf>
      <font>
        <strike val="0"/>
        <condense val="0"/>
        <extend val="0"/>
        <color indexed="55"/>
      </font>
    </dxf>
    <dxf>
      <font>
        <condense val="0"/>
        <extend val="0"/>
        <color indexed="10"/>
      </font>
    </dxf>
    <dxf>
      <font>
        <condense val="0"/>
        <extend val="0"/>
        <color indexed="17"/>
      </font>
    </dxf>
    <dxf>
      <font>
        <condense val="0"/>
        <extend val="0"/>
        <color indexed="12"/>
      </font>
    </dxf>
    <dxf>
      <font>
        <condense val="0"/>
        <extend val="0"/>
        <color indexed="10"/>
      </font>
    </dxf>
    <dxf>
      <font>
        <strike val="0"/>
        <condense val="0"/>
        <extend val="0"/>
        <color indexed="55"/>
      </font>
    </dxf>
    <dxf>
      <font>
        <strike val="0"/>
        <condense val="0"/>
        <extend val="0"/>
        <color indexed="17"/>
      </font>
    </dxf>
    <dxf>
      <font>
        <strike val="0"/>
        <condense val="0"/>
        <extend val="0"/>
        <color indexed="55"/>
      </font>
    </dxf>
    <dxf>
      <font>
        <strike val="0"/>
        <condense val="0"/>
        <extend val="0"/>
        <color indexed="12"/>
      </font>
    </dxf>
    <dxf>
      <font>
        <strike val="0"/>
        <condense val="0"/>
        <extend val="0"/>
        <color indexed="55"/>
      </font>
    </dxf>
    <dxf>
      <font>
        <condense val="0"/>
        <extend val="0"/>
        <color indexed="10"/>
      </font>
    </dxf>
    <dxf>
      <font>
        <condense val="0"/>
        <extend val="0"/>
        <color indexed="17"/>
      </font>
    </dxf>
    <dxf>
      <font>
        <condense val="0"/>
        <extend val="0"/>
        <color indexed="12"/>
      </font>
    </dxf>
    <dxf>
      <font>
        <condense val="0"/>
        <extend val="0"/>
        <color indexed="10"/>
      </font>
    </dxf>
    <dxf>
      <font>
        <condense val="0"/>
        <extend val="0"/>
        <color indexed="17"/>
      </font>
    </dxf>
    <dxf>
      <font>
        <condense val="0"/>
        <extend val="0"/>
        <color indexed="12"/>
      </font>
    </dxf>
    <dxf>
      <font>
        <condense val="0"/>
        <extend val="0"/>
        <color indexed="10"/>
      </font>
    </dxf>
    <dxf>
      <font>
        <strike val="0"/>
        <condense val="0"/>
        <extend val="0"/>
        <color indexed="55"/>
      </font>
    </dxf>
    <dxf>
      <font>
        <strike val="0"/>
        <condense val="0"/>
        <extend val="0"/>
        <color indexed="17"/>
      </font>
    </dxf>
    <dxf>
      <font>
        <strike val="0"/>
        <condense val="0"/>
        <extend val="0"/>
        <color indexed="55"/>
      </font>
    </dxf>
    <dxf>
      <font>
        <strike val="0"/>
        <condense val="0"/>
        <extend val="0"/>
        <color indexed="12"/>
      </font>
    </dxf>
    <dxf>
      <font>
        <strike val="0"/>
        <condense val="0"/>
        <extend val="0"/>
        <color indexed="55"/>
      </font>
    </dxf>
    <dxf>
      <font>
        <condense val="0"/>
        <extend val="0"/>
        <color indexed="10"/>
      </font>
    </dxf>
    <dxf>
      <font>
        <condense val="0"/>
        <extend val="0"/>
        <color indexed="17"/>
      </font>
    </dxf>
    <dxf>
      <font>
        <condense val="0"/>
        <extend val="0"/>
        <color indexed="12"/>
      </font>
    </dxf>
    <dxf>
      <font>
        <condense val="0"/>
        <extend val="0"/>
        <color indexed="10"/>
      </font>
    </dxf>
    <dxf>
      <font>
        <strike val="0"/>
        <condense val="0"/>
        <extend val="0"/>
        <color indexed="55"/>
      </font>
    </dxf>
    <dxf>
      <font>
        <strike val="0"/>
        <condense val="0"/>
        <extend val="0"/>
        <color indexed="17"/>
      </font>
    </dxf>
    <dxf>
      <font>
        <strike val="0"/>
        <condense val="0"/>
        <extend val="0"/>
        <color indexed="55"/>
      </font>
    </dxf>
    <dxf>
      <font>
        <strike val="0"/>
        <condense val="0"/>
        <extend val="0"/>
        <color indexed="12"/>
      </font>
    </dxf>
    <dxf>
      <font>
        <strike val="0"/>
        <condense val="0"/>
        <extend val="0"/>
        <color indexed="55"/>
      </font>
    </dxf>
    <dxf>
      <font>
        <condense val="0"/>
        <extend val="0"/>
        <color indexed="10"/>
      </font>
    </dxf>
    <dxf>
      <font>
        <condense val="0"/>
        <extend val="0"/>
        <color indexed="17"/>
      </font>
    </dxf>
    <dxf>
      <font>
        <condense val="0"/>
        <extend val="0"/>
        <color indexed="12"/>
      </font>
    </dxf>
    <dxf>
      <font>
        <condense val="0"/>
        <extend val="0"/>
        <color indexed="10"/>
      </font>
    </dxf>
    <dxf>
      <font>
        <condense val="0"/>
        <extend val="0"/>
        <color indexed="17"/>
      </font>
    </dxf>
    <dxf>
      <font>
        <condense val="0"/>
        <extend val="0"/>
        <color indexed="12"/>
      </font>
    </dxf>
    <dxf>
      <font>
        <condense val="0"/>
        <extend val="0"/>
        <color indexed="10"/>
      </font>
    </dxf>
    <dxf>
      <font>
        <condense val="0"/>
        <extend val="0"/>
        <color indexed="17"/>
      </font>
    </dxf>
    <dxf>
      <font>
        <condense val="0"/>
        <extend val="0"/>
        <color indexed="12"/>
      </font>
    </dxf>
    <dxf>
      <font>
        <condense val="0"/>
        <extend val="0"/>
        <color indexed="10"/>
      </font>
    </dxf>
    <dxf>
      <font>
        <condense val="0"/>
        <extend val="0"/>
        <color indexed="17"/>
      </font>
    </dxf>
    <dxf>
      <font>
        <condense val="0"/>
        <extend val="0"/>
        <color indexed="12"/>
      </font>
    </dxf>
    <dxf>
      <font>
        <condense val="0"/>
        <extend val="0"/>
        <color indexed="10"/>
      </font>
    </dxf>
    <dxf>
      <font>
        <condense val="0"/>
        <extend val="0"/>
        <color indexed="12"/>
      </font>
    </dxf>
    <dxf>
      <font>
        <condense val="0"/>
        <extend val="0"/>
        <color indexed="10"/>
      </font>
    </dxf>
    <dxf>
      <font>
        <strike val="0"/>
        <condense val="0"/>
        <extend val="0"/>
        <color indexed="55"/>
      </font>
    </dxf>
    <dxf>
      <font>
        <strike val="0"/>
        <condense val="0"/>
        <extend val="0"/>
        <color indexed="17"/>
      </font>
    </dxf>
    <dxf>
      <font>
        <strike val="0"/>
        <condense val="0"/>
        <extend val="0"/>
        <color indexed="55"/>
      </font>
    </dxf>
    <dxf>
      <font>
        <strike val="0"/>
        <condense val="0"/>
        <extend val="0"/>
        <color indexed="12"/>
      </font>
    </dxf>
    <dxf>
      <font>
        <strike val="0"/>
        <condense val="0"/>
        <extend val="0"/>
        <color indexed="55"/>
      </font>
    </dxf>
    <dxf>
      <font>
        <condense val="0"/>
        <extend val="0"/>
        <color indexed="10"/>
      </font>
    </dxf>
    <dxf>
      <font>
        <condense val="0"/>
        <extend val="0"/>
        <color indexed="23"/>
      </font>
    </dxf>
    <dxf>
      <font>
        <condense val="0"/>
        <extend val="0"/>
        <color indexed="12"/>
      </font>
    </dxf>
    <dxf>
      <font>
        <condense val="0"/>
        <extend val="0"/>
        <color indexed="23"/>
      </font>
    </dxf>
    <dxf>
      <font>
        <condense val="0"/>
        <extend val="0"/>
        <color indexed="10"/>
      </font>
    </dxf>
    <dxf>
      <font>
        <condense val="0"/>
        <extend val="0"/>
        <color indexed="23"/>
      </font>
    </dxf>
    <dxf>
      <font>
        <condense val="0"/>
        <extend val="0"/>
        <color indexed="12"/>
      </font>
    </dxf>
    <dxf>
      <font>
        <condense val="0"/>
        <extend val="0"/>
        <color indexed="23"/>
      </font>
    </dxf>
    <dxf>
      <font>
        <condense val="0"/>
        <extend val="0"/>
        <color indexed="10"/>
      </font>
    </dxf>
    <dxf>
      <font>
        <condense val="0"/>
        <extend val="0"/>
        <color indexed="17"/>
      </font>
    </dxf>
    <dxf>
      <font>
        <condense val="0"/>
        <extend val="0"/>
        <color indexed="12"/>
      </font>
    </dxf>
    <dxf>
      <font>
        <condense val="0"/>
        <extend val="0"/>
        <color indexed="10"/>
      </font>
    </dxf>
    <dxf>
      <font>
        <condense val="0"/>
        <extend val="0"/>
        <color indexed="23"/>
      </font>
    </dxf>
    <dxf>
      <font>
        <condense val="0"/>
        <extend val="0"/>
        <color indexed="46"/>
      </font>
    </dxf>
    <dxf>
      <font>
        <condense val="0"/>
        <extend val="0"/>
        <color indexed="53"/>
      </font>
    </dxf>
    <dxf>
      <font>
        <condense val="0"/>
        <extend val="0"/>
        <color indexed="23"/>
      </font>
    </dxf>
    <dxf>
      <font>
        <condense val="0"/>
        <extend val="0"/>
        <color indexed="17"/>
      </font>
    </dxf>
    <dxf>
      <font>
        <condense val="0"/>
        <extend val="0"/>
        <color indexed="23"/>
      </font>
    </dxf>
    <dxf>
      <font>
        <condense val="0"/>
        <extend val="0"/>
        <color indexed="12"/>
      </font>
    </dxf>
    <dxf>
      <font>
        <condense val="0"/>
        <extend val="0"/>
        <color indexed="23"/>
      </font>
    </dxf>
    <dxf>
      <font>
        <condense val="0"/>
        <extend val="0"/>
        <color indexed="10"/>
      </font>
    </dxf>
    <dxf>
      <font>
        <condense val="0"/>
        <extend val="0"/>
        <color indexed="17"/>
      </font>
    </dxf>
    <dxf>
      <font>
        <condense val="0"/>
        <extend val="0"/>
        <color indexed="12"/>
      </font>
    </dxf>
    <dxf>
      <font>
        <condense val="0"/>
        <extend val="0"/>
        <color indexed="10"/>
      </font>
    </dxf>
    <dxf>
      <font>
        <condense val="0"/>
        <extend val="0"/>
        <color indexed="23"/>
      </font>
    </dxf>
    <dxf>
      <font>
        <condense val="0"/>
        <extend val="0"/>
        <color indexed="46"/>
      </font>
    </dxf>
    <dxf>
      <font>
        <condense val="0"/>
        <extend val="0"/>
        <color indexed="53"/>
      </font>
    </dxf>
    <dxf>
      <font>
        <condense val="0"/>
        <extend val="0"/>
        <color indexed="23"/>
      </font>
    </dxf>
    <dxf>
      <font>
        <condense val="0"/>
        <extend val="0"/>
        <color indexed="17"/>
      </font>
    </dxf>
    <dxf>
      <font>
        <condense val="0"/>
        <extend val="0"/>
        <color indexed="23"/>
      </font>
    </dxf>
    <dxf>
      <font>
        <condense val="0"/>
        <extend val="0"/>
        <color indexed="12"/>
      </font>
    </dxf>
    <dxf>
      <font>
        <condense val="0"/>
        <extend val="0"/>
        <color indexed="23"/>
      </font>
    </dxf>
    <dxf>
      <font>
        <condense val="0"/>
        <extend val="0"/>
        <color indexed="10"/>
      </font>
    </dxf>
    <dxf>
      <font>
        <condense val="0"/>
        <extend val="0"/>
        <color indexed="17"/>
      </font>
    </dxf>
    <dxf>
      <font>
        <condense val="0"/>
        <extend val="0"/>
        <color indexed="12"/>
      </font>
    </dxf>
    <dxf>
      <font>
        <condense val="0"/>
        <extend val="0"/>
        <color indexed="10"/>
      </font>
    </dxf>
    <dxf>
      <font>
        <condense val="0"/>
        <extend val="0"/>
        <color indexed="23"/>
      </font>
    </dxf>
    <dxf>
      <font>
        <condense val="0"/>
        <extend val="0"/>
        <color indexed="46"/>
      </font>
    </dxf>
    <dxf>
      <font>
        <condense val="0"/>
        <extend val="0"/>
        <color indexed="53"/>
      </font>
    </dxf>
    <dxf>
      <font>
        <condense val="0"/>
        <extend val="0"/>
        <color indexed="23"/>
      </font>
    </dxf>
    <dxf>
      <font>
        <condense val="0"/>
        <extend val="0"/>
        <color indexed="17"/>
      </font>
    </dxf>
    <dxf>
      <font>
        <condense val="0"/>
        <extend val="0"/>
        <color indexed="23"/>
      </font>
    </dxf>
    <dxf>
      <font>
        <condense val="0"/>
        <extend val="0"/>
        <color indexed="12"/>
      </font>
    </dxf>
    <dxf>
      <font>
        <condense val="0"/>
        <extend val="0"/>
        <color indexed="23"/>
      </font>
    </dxf>
    <dxf>
      <font>
        <condense val="0"/>
        <extend val="0"/>
        <color indexed="10"/>
      </font>
    </dxf>
    <dxf>
      <font>
        <condense val="0"/>
        <extend val="0"/>
        <color indexed="17"/>
      </font>
    </dxf>
    <dxf>
      <font>
        <condense val="0"/>
        <extend val="0"/>
        <color indexed="12"/>
      </font>
    </dxf>
    <dxf>
      <font>
        <condense val="0"/>
        <extend val="0"/>
        <color indexed="10"/>
      </font>
    </dxf>
    <dxf>
      <font>
        <condense val="0"/>
        <extend val="0"/>
        <color indexed="53"/>
      </font>
    </dxf>
    <dxf>
      <font>
        <condense val="0"/>
        <extend val="0"/>
        <color indexed="23"/>
      </font>
    </dxf>
    <dxf>
      <font>
        <condense val="0"/>
        <extend val="0"/>
        <color indexed="46"/>
      </font>
    </dxf>
    <dxf>
      <font>
        <condense val="0"/>
        <extend val="0"/>
        <color indexed="23"/>
      </font>
    </dxf>
    <dxf>
      <font>
        <condense val="0"/>
        <extend val="0"/>
        <color indexed="17"/>
      </font>
    </dxf>
    <dxf>
      <font>
        <condense val="0"/>
        <extend val="0"/>
        <color indexed="23"/>
      </font>
    </dxf>
    <dxf>
      <font>
        <condense val="0"/>
        <extend val="0"/>
        <color indexed="12"/>
      </font>
    </dxf>
    <dxf>
      <font>
        <condense val="0"/>
        <extend val="0"/>
        <color indexed="23"/>
      </font>
    </dxf>
    <dxf>
      <font>
        <condense val="0"/>
        <extend val="0"/>
        <color indexed="10"/>
      </font>
    </dxf>
    <dxf>
      <font>
        <condense val="0"/>
        <extend val="0"/>
        <color indexed="23"/>
      </font>
    </dxf>
    <dxf>
      <font>
        <condense val="0"/>
        <extend val="0"/>
        <color indexed="46"/>
      </font>
    </dxf>
    <dxf>
      <font>
        <condense val="0"/>
        <extend val="0"/>
        <color indexed="23"/>
      </font>
    </dxf>
    <dxf>
      <font>
        <condense val="0"/>
        <extend val="0"/>
        <color indexed="17"/>
      </font>
    </dxf>
    <dxf>
      <font>
        <condense val="0"/>
        <extend val="0"/>
        <color indexed="23"/>
      </font>
    </dxf>
    <dxf>
      <font>
        <condense val="0"/>
        <extend val="0"/>
        <color indexed="12"/>
      </font>
    </dxf>
    <dxf>
      <font>
        <condense val="0"/>
        <extend val="0"/>
        <color indexed="23"/>
      </font>
    </dxf>
    <dxf>
      <font>
        <condense val="0"/>
        <extend val="0"/>
        <color indexed="10"/>
      </font>
    </dxf>
    <dxf>
      <font>
        <condense val="0"/>
        <extend val="0"/>
        <color indexed="17"/>
      </font>
    </dxf>
    <dxf>
      <font>
        <condense val="0"/>
        <extend val="0"/>
        <color indexed="12"/>
      </font>
    </dxf>
    <dxf>
      <font>
        <condense val="0"/>
        <extend val="0"/>
        <color indexed="10"/>
      </font>
    </dxf>
    <dxf>
      <font>
        <condense val="0"/>
        <extend val="0"/>
        <color indexed="23"/>
      </font>
    </dxf>
    <dxf>
      <font>
        <condense val="0"/>
        <extend val="0"/>
        <color indexed="46"/>
      </font>
    </dxf>
    <dxf>
      <font>
        <condense val="0"/>
        <extend val="0"/>
        <color indexed="53"/>
      </font>
    </dxf>
    <dxf>
      <font>
        <condense val="0"/>
        <extend val="0"/>
        <color indexed="23"/>
      </font>
    </dxf>
    <dxf>
      <font>
        <condense val="0"/>
        <extend val="0"/>
        <color indexed="17"/>
      </font>
    </dxf>
    <dxf>
      <font>
        <condense val="0"/>
        <extend val="0"/>
        <color indexed="23"/>
      </font>
    </dxf>
    <dxf>
      <font>
        <condense val="0"/>
        <extend val="0"/>
        <color indexed="12"/>
      </font>
    </dxf>
    <dxf>
      <font>
        <condense val="0"/>
        <extend val="0"/>
        <color indexed="23"/>
      </font>
    </dxf>
    <dxf>
      <font>
        <condense val="0"/>
        <extend val="0"/>
        <color indexed="10"/>
      </font>
    </dxf>
    <dxf>
      <font>
        <condense val="0"/>
        <extend val="0"/>
        <color indexed="17"/>
      </font>
    </dxf>
    <dxf>
      <font>
        <condense val="0"/>
        <extend val="0"/>
        <color indexed="12"/>
      </font>
    </dxf>
    <dxf>
      <font>
        <condense val="0"/>
        <extend val="0"/>
        <color indexed="10"/>
      </font>
    </dxf>
    <dxf>
      <font>
        <condense val="0"/>
        <extend val="0"/>
        <color indexed="23"/>
      </font>
    </dxf>
    <dxf>
      <font>
        <condense val="0"/>
        <extend val="0"/>
        <color indexed="46"/>
      </font>
    </dxf>
    <dxf>
      <font>
        <condense val="0"/>
        <extend val="0"/>
        <color indexed="53"/>
      </font>
    </dxf>
    <dxf>
      <font>
        <condense val="0"/>
        <extend val="0"/>
        <color indexed="23"/>
      </font>
    </dxf>
    <dxf>
      <font>
        <condense val="0"/>
        <extend val="0"/>
        <color indexed="17"/>
      </font>
    </dxf>
    <dxf>
      <font>
        <condense val="0"/>
        <extend val="0"/>
        <color indexed="23"/>
      </font>
    </dxf>
    <dxf>
      <font>
        <condense val="0"/>
        <extend val="0"/>
        <color indexed="12"/>
      </font>
    </dxf>
    <dxf>
      <font>
        <condense val="0"/>
        <extend val="0"/>
        <color indexed="23"/>
      </font>
    </dxf>
    <dxf>
      <font>
        <condense val="0"/>
        <extend val="0"/>
        <color indexed="10"/>
      </font>
    </dxf>
    <dxf>
      <font>
        <condense val="0"/>
        <extend val="0"/>
        <color indexed="17"/>
      </font>
    </dxf>
    <dxf>
      <font>
        <condense val="0"/>
        <extend val="0"/>
        <color indexed="12"/>
      </font>
    </dxf>
    <dxf>
      <font>
        <condense val="0"/>
        <extend val="0"/>
        <color indexed="10"/>
      </font>
    </dxf>
    <dxf>
      <font>
        <condense val="0"/>
        <extend val="0"/>
        <color indexed="23"/>
      </font>
    </dxf>
    <dxf>
      <font>
        <condense val="0"/>
        <extend val="0"/>
        <color indexed="46"/>
      </font>
    </dxf>
    <dxf>
      <font>
        <condense val="0"/>
        <extend val="0"/>
        <color indexed="53"/>
      </font>
    </dxf>
    <dxf>
      <font>
        <condense val="0"/>
        <extend val="0"/>
        <color indexed="23"/>
      </font>
    </dxf>
    <dxf>
      <font>
        <condense val="0"/>
        <extend val="0"/>
        <color indexed="17"/>
      </font>
    </dxf>
    <dxf>
      <font>
        <condense val="0"/>
        <extend val="0"/>
        <color indexed="23"/>
      </font>
    </dxf>
    <dxf>
      <font>
        <condense val="0"/>
        <extend val="0"/>
        <color indexed="12"/>
      </font>
    </dxf>
    <dxf>
      <font>
        <condense val="0"/>
        <extend val="0"/>
        <color indexed="23"/>
      </font>
    </dxf>
    <dxf>
      <font>
        <condense val="0"/>
        <extend val="0"/>
        <color indexed="10"/>
      </font>
    </dxf>
    <dxf>
      <font>
        <condense val="0"/>
        <extend val="0"/>
        <color indexed="17"/>
      </font>
    </dxf>
    <dxf>
      <font>
        <condense val="0"/>
        <extend val="0"/>
        <color indexed="12"/>
      </font>
    </dxf>
    <dxf>
      <font>
        <condense val="0"/>
        <extend val="0"/>
        <color indexed="10"/>
      </font>
    </dxf>
    <dxf>
      <font>
        <condense val="0"/>
        <extend val="0"/>
        <color indexed="23"/>
      </font>
    </dxf>
    <dxf>
      <font>
        <condense val="0"/>
        <extend val="0"/>
        <color indexed="46"/>
      </font>
    </dxf>
    <dxf>
      <font>
        <condense val="0"/>
        <extend val="0"/>
        <color indexed="12"/>
      </font>
    </dxf>
    <dxf>
      <font>
        <condense val="0"/>
        <extend val="0"/>
        <color indexed="10"/>
      </font>
    </dxf>
    <dxf>
      <font>
        <condense val="0"/>
        <extend val="0"/>
        <color indexed="53"/>
      </font>
    </dxf>
    <dxf>
      <font>
        <condense val="0"/>
        <extend val="0"/>
        <color indexed="23"/>
      </font>
    </dxf>
    <dxf>
      <font>
        <condense val="0"/>
        <extend val="0"/>
        <color indexed="17"/>
      </font>
    </dxf>
    <dxf>
      <font>
        <condense val="0"/>
        <extend val="0"/>
        <color indexed="23"/>
      </font>
    </dxf>
    <dxf>
      <font>
        <condense val="0"/>
        <extend val="0"/>
        <color indexed="12"/>
      </font>
    </dxf>
    <dxf>
      <font>
        <condense val="0"/>
        <extend val="0"/>
        <color indexed="23"/>
      </font>
    </dxf>
    <dxf>
      <font>
        <condense val="0"/>
        <extend val="0"/>
        <color indexed="10"/>
      </font>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s>
  <tableStyles count="0" defaultTableStyle="TableStyleMedium9" defaultPivotStyle="PivotStyleMedium4"/>
  <colors>
    <indexedColors>
      <rgbColor rgb="00000000"/>
      <rgbColor rgb="00FFFFFF"/>
      <rgbColor rgb="00DD0806"/>
      <rgbColor rgb="001FB714"/>
      <rgbColor rgb="000000D4"/>
      <rgbColor rgb="00FCF305"/>
      <rgbColor rgb="00F20884"/>
      <rgbColor rgb="0000ABEA"/>
      <rgbColor rgb="00000000"/>
      <rgbColor rgb="00FFFFFF"/>
      <rgbColor rgb="00DD0000"/>
      <rgbColor rgb="0033CC00"/>
      <rgbColor rgb="000000DD"/>
      <rgbColor rgb="00FFFF00"/>
      <rgbColor rgb="00F20884"/>
      <rgbColor rgb="0000ABEA"/>
      <rgbColor rgb="00900000"/>
      <rgbColor rgb="00006411"/>
      <rgbColor rgb="00000090"/>
      <rgbColor rgb="0090713A"/>
      <rgbColor rgb="004600A5"/>
      <rgbColor rgb="00008080"/>
      <rgbColor rgb="00C0C0C0"/>
      <rgbColor rgb="00808080"/>
      <rgbColor rgb="009999FF"/>
      <rgbColor rgb="00993366"/>
      <rgbColor rgb="00FFFFCC"/>
      <rgbColor rgb="00CCFFFF"/>
      <rgbColor rgb="00660066"/>
      <rgbColor rgb="00E6E6E6"/>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BB00BB"/>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xml version="1.0" encoding="UTF-8" standalone="yes"?>
<Relationships xmlns="http://schemas.openxmlformats.org/package/2006/relationships"><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theme" Target="theme/theme1.xml"/><Relationship Id="rId15" Type="http://schemas.openxmlformats.org/officeDocument/2006/relationships/styles" Target="styles.xml"/><Relationship Id="rId16" Type="http://schemas.openxmlformats.org/officeDocument/2006/relationships/sharedStrings" Target="sharedStrings.xml"/><Relationship Id="rId17"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s>
</file>

<file path=xl/charts/_rels/chart66.xml.rels><?xml version="1.0" encoding="UTF-8" standalone="yes"?>
<Relationships xmlns="http://schemas.openxmlformats.org/package/2006/relationships"><Relationship Id="rId1" Type="http://schemas.openxmlformats.org/officeDocument/2006/relationships/chartUserShapes" Target="../drawings/drawing2.xml"/></Relationships>
</file>

<file path=xl/charts/_rels/chart111.xml.rels><?xml version="1.0" encoding="UTF-8" standalone="yes"?>
<Relationships xmlns="http://schemas.openxmlformats.org/package/2006/relationships"><Relationship Id="rId1" Type="http://schemas.openxmlformats.org/officeDocument/2006/relationships/chartUserShapes" Target="../drawings/drawing3.xml"/></Relationships>
</file>

<file path=xl/charts/chart1.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83544729215743"/>
          <c:y val="0.150000392369888"/>
          <c:w val="0.63291285936463"/>
          <c:h val="0.714287582713752"/>
        </c:manualLayout>
      </c:layout>
      <c:pieChart>
        <c:varyColors val="1"/>
        <c:ser>
          <c:idx val="0"/>
          <c:order val="0"/>
          <c:spPr>
            <a:solidFill>
              <a:srgbClr val="DD0000"/>
            </a:solidFill>
            <a:ln w="12700">
              <a:solidFill>
                <a:srgbClr val="000000"/>
              </a:solidFill>
              <a:prstDash val="solid"/>
            </a:ln>
          </c:spPr>
          <c:dPt>
            <c:idx val="0"/>
            <c:bubble3D val="0"/>
          </c:dPt>
          <c:dPt>
            <c:idx val="1"/>
            <c:bubble3D val="0"/>
            <c:spPr>
              <a:solidFill>
                <a:srgbClr val="FFFF00"/>
              </a:solidFill>
              <a:ln w="12700">
                <a:solidFill>
                  <a:srgbClr val="000000"/>
                </a:solidFill>
                <a:prstDash val="solid"/>
              </a:ln>
            </c:spPr>
          </c:dPt>
          <c:dPt>
            <c:idx val="2"/>
            <c:bubble3D val="0"/>
            <c:spPr>
              <a:solidFill>
                <a:srgbClr val="FFFF00"/>
              </a:solidFill>
              <a:ln w="12700">
                <a:solidFill>
                  <a:srgbClr val="000000"/>
                </a:solidFill>
                <a:prstDash val="solid"/>
              </a:ln>
            </c:spPr>
          </c:dPt>
          <c:dPt>
            <c:idx val="3"/>
            <c:bubble3D val="0"/>
            <c:spPr>
              <a:solidFill>
                <a:srgbClr val="FFFF00"/>
              </a:solidFill>
              <a:ln w="12700">
                <a:solidFill>
                  <a:srgbClr val="000000"/>
                </a:solidFill>
                <a:prstDash val="solid"/>
              </a:ln>
            </c:spPr>
          </c:dPt>
          <c:dPt>
            <c:idx val="4"/>
            <c:bubble3D val="0"/>
          </c:dPt>
          <c:cat>
            <c:strRef>
              <c:f>Graphs!$F$1:$J$1</c:f>
              <c:strCache>
                <c:ptCount val="5"/>
                <c:pt idx="0">
                  <c:v>1st</c:v>
                </c:pt>
                <c:pt idx="1">
                  <c:v>2nd</c:v>
                </c:pt>
                <c:pt idx="2">
                  <c:v>3rd</c:v>
                </c:pt>
                <c:pt idx="3">
                  <c:v>4th</c:v>
                </c:pt>
                <c:pt idx="4">
                  <c:v>Other</c:v>
                </c:pt>
              </c:strCache>
            </c:strRef>
          </c:cat>
          <c:val>
            <c:numRef>
              <c:f>Graphs!$F$2:$J$2</c:f>
              <c:numCache>
                <c:formatCode>#,##0</c:formatCode>
                <c:ptCount val="5"/>
                <c:pt idx="0">
                  <c:v>373721.0</c:v>
                </c:pt>
                <c:pt idx="1">
                  <c:v>181479.0</c:v>
                </c:pt>
                <c:pt idx="2">
                  <c:v>160606.0</c:v>
                </c:pt>
                <c:pt idx="3" formatCode="General">
                  <c:v>88094.0</c:v>
                </c:pt>
                <c:pt idx="4" formatCode="General">
                  <c:v>56752.0</c:v>
                </c:pt>
              </c:numCache>
            </c:numRef>
          </c:val>
        </c:ser>
        <c:dLbls>
          <c:showLegendKey val="0"/>
          <c:showVal val="0"/>
          <c:showCatName val="0"/>
          <c:showSerName val="0"/>
          <c:showPercent val="0"/>
          <c:showBubbleSize val="0"/>
          <c:showLeaderLines val="1"/>
        </c:dLbls>
        <c:firstSliceAng val="0"/>
      </c:pieChart>
      <c:spPr>
        <a:noFill/>
        <a:ln w="25400">
          <a:noFill/>
        </a:ln>
      </c:spPr>
    </c:plotArea>
    <c:plotVisOnly val="1"/>
    <c:dispBlanksAs val="zero"/>
    <c:showDLblsOverMax val="0"/>
  </c:chart>
  <c:spPr>
    <a:solidFill>
      <a:srgbClr val="FFFFFF"/>
    </a:solidFill>
    <a:ln w="3175">
      <a:solidFill>
        <a:srgbClr val="000000"/>
      </a:solidFill>
      <a:prstDash val="solid"/>
    </a:ln>
  </c:spPr>
  <c:txPr>
    <a:bodyPr/>
    <a:lstStyle/>
    <a:p>
      <a:pPr>
        <a:defRPr sz="250" b="0" i="0" u="none" strike="noStrike" baseline="0">
          <a:solidFill>
            <a:srgbClr val="000000"/>
          </a:solidFill>
          <a:latin typeface="Geneva"/>
          <a:ea typeface="Geneva"/>
          <a:cs typeface="Geneva"/>
        </a:defRPr>
      </a:pPr>
      <a:endParaRPr lang="en-US"/>
    </a:p>
  </c:txPr>
  <c:printSettings>
    <c:headerFooter/>
    <c:pageMargins b="1.0" l="0.75" r="0.75" t="1.0" header="0.5" footer="0.5"/>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83544729215743"/>
          <c:y val="0.150000392369888"/>
          <c:w val="0.63291285936463"/>
          <c:h val="0.714287582713752"/>
        </c:manualLayout>
      </c:layout>
      <c:pieChart>
        <c:varyColors val="1"/>
        <c:ser>
          <c:idx val="0"/>
          <c:order val="0"/>
          <c:spPr>
            <a:solidFill>
              <a:srgbClr val="DD0000"/>
            </a:solidFill>
            <a:ln w="12700">
              <a:solidFill>
                <a:srgbClr val="000000"/>
              </a:solidFill>
              <a:prstDash val="solid"/>
            </a:ln>
          </c:spPr>
          <c:dPt>
            <c:idx val="0"/>
            <c:bubble3D val="0"/>
          </c:dPt>
          <c:dPt>
            <c:idx val="1"/>
            <c:bubble3D val="0"/>
            <c:spPr>
              <a:solidFill>
                <a:srgbClr val="FFFF00"/>
              </a:solidFill>
              <a:ln w="12700">
                <a:solidFill>
                  <a:srgbClr val="000000"/>
                </a:solidFill>
                <a:prstDash val="solid"/>
              </a:ln>
            </c:spPr>
          </c:dPt>
          <c:dPt>
            <c:idx val="2"/>
            <c:bubble3D val="0"/>
            <c:spPr>
              <a:solidFill>
                <a:srgbClr val="BB00BB"/>
              </a:solidFill>
              <a:ln w="12700">
                <a:solidFill>
                  <a:srgbClr val="000000"/>
                </a:solidFill>
                <a:prstDash val="solid"/>
              </a:ln>
            </c:spPr>
          </c:dPt>
          <c:dPt>
            <c:idx val="3"/>
            <c:bubble3D val="0"/>
            <c:spPr>
              <a:solidFill>
                <a:srgbClr val="FFFF00"/>
              </a:solidFill>
              <a:ln w="12700">
                <a:solidFill>
                  <a:srgbClr val="000000"/>
                </a:solidFill>
                <a:prstDash val="solid"/>
              </a:ln>
            </c:spPr>
          </c:dPt>
          <c:dPt>
            <c:idx val="4"/>
            <c:bubble3D val="0"/>
            <c:spPr>
              <a:solidFill>
                <a:srgbClr val="FFFF00"/>
              </a:solidFill>
              <a:ln w="12700">
                <a:solidFill>
                  <a:srgbClr val="000000"/>
                </a:solidFill>
                <a:prstDash val="solid"/>
              </a:ln>
            </c:spPr>
          </c:dPt>
          <c:cat>
            <c:strRef>
              <c:f>Graphs!$F$1:$J$1</c:f>
              <c:strCache>
                <c:ptCount val="5"/>
                <c:pt idx="0">
                  <c:v>1st</c:v>
                </c:pt>
                <c:pt idx="1">
                  <c:v>2nd</c:v>
                </c:pt>
                <c:pt idx="2">
                  <c:v>3rd</c:v>
                </c:pt>
                <c:pt idx="3">
                  <c:v>4th</c:v>
                </c:pt>
                <c:pt idx="4">
                  <c:v>Other</c:v>
                </c:pt>
              </c:strCache>
            </c:strRef>
          </c:cat>
          <c:val>
            <c:numRef>
              <c:f>Graphs!$F$3:$J$3</c:f>
              <c:numCache>
                <c:formatCode>#,##0.0000</c:formatCode>
                <c:ptCount val="5"/>
                <c:pt idx="0">
                  <c:v>8369.0</c:v>
                </c:pt>
                <c:pt idx="1">
                  <c:v>7740.0</c:v>
                </c:pt>
                <c:pt idx="2" formatCode="#,##0.000">
                  <c:v>3488.0</c:v>
                </c:pt>
                <c:pt idx="3" formatCode="0.00000">
                  <c:v>2492.0</c:v>
                </c:pt>
                <c:pt idx="4" formatCode="General">
                  <c:v>918.0</c:v>
                </c:pt>
              </c:numCache>
            </c:numRef>
          </c:val>
        </c:ser>
        <c:dLbls>
          <c:showLegendKey val="0"/>
          <c:showVal val="0"/>
          <c:showCatName val="0"/>
          <c:showSerName val="0"/>
          <c:showPercent val="0"/>
          <c:showBubbleSize val="0"/>
          <c:showLeaderLines val="1"/>
        </c:dLbls>
        <c:firstSliceAng val="0"/>
      </c:pieChart>
      <c:spPr>
        <a:noFill/>
        <a:ln w="25400">
          <a:noFill/>
        </a:ln>
      </c:spPr>
    </c:plotArea>
    <c:plotVisOnly val="1"/>
    <c:dispBlanksAs val="zero"/>
    <c:showDLblsOverMax val="0"/>
  </c:chart>
  <c:spPr>
    <a:solidFill>
      <a:srgbClr val="FFFFFF"/>
    </a:solidFill>
    <a:ln w="3175">
      <a:solidFill>
        <a:srgbClr val="000000"/>
      </a:solidFill>
      <a:prstDash val="solid"/>
    </a:ln>
  </c:spPr>
  <c:txPr>
    <a:bodyPr/>
    <a:lstStyle/>
    <a:p>
      <a:pPr>
        <a:defRPr sz="250" b="0" i="0" u="none" strike="noStrike" baseline="0">
          <a:solidFill>
            <a:srgbClr val="000000"/>
          </a:solidFill>
          <a:latin typeface="Geneva"/>
          <a:ea typeface="Geneva"/>
          <a:cs typeface="Geneva"/>
        </a:defRPr>
      </a:pPr>
      <a:endParaRPr lang="en-US"/>
    </a:p>
  </c:txPr>
  <c:printSettings>
    <c:headerFooter/>
    <c:pageMargins b="1.0" l="0.75" r="0.75" t="1.0" header="0.5" footer="0.5"/>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83544729215743"/>
          <c:y val="0.150000392369888"/>
          <c:w val="0.63291285936463"/>
          <c:h val="0.714287582713752"/>
        </c:manualLayout>
      </c:layout>
      <c:pieChart>
        <c:varyColors val="1"/>
        <c:ser>
          <c:idx val="0"/>
          <c:order val="0"/>
          <c:spPr>
            <a:solidFill>
              <a:srgbClr val="DD0000"/>
            </a:solidFill>
            <a:ln w="12700">
              <a:solidFill>
                <a:srgbClr val="000000"/>
              </a:solidFill>
              <a:prstDash val="solid"/>
            </a:ln>
          </c:spPr>
          <c:dPt>
            <c:idx val="0"/>
            <c:bubble3D val="0"/>
          </c:dPt>
          <c:dPt>
            <c:idx val="1"/>
            <c:bubble3D val="0"/>
            <c:spPr>
              <a:solidFill>
                <a:srgbClr val="0000DD"/>
              </a:solidFill>
              <a:ln w="12700">
                <a:solidFill>
                  <a:srgbClr val="000000"/>
                </a:solidFill>
                <a:prstDash val="solid"/>
              </a:ln>
            </c:spPr>
          </c:dPt>
          <c:dPt>
            <c:idx val="2"/>
            <c:bubble3D val="0"/>
            <c:spPr>
              <a:solidFill>
                <a:srgbClr val="BB00BB"/>
              </a:solidFill>
              <a:ln w="12700">
                <a:solidFill>
                  <a:srgbClr val="000000"/>
                </a:solidFill>
                <a:prstDash val="solid"/>
              </a:ln>
            </c:spPr>
          </c:dPt>
          <c:dPt>
            <c:idx val="3"/>
            <c:bubble3D val="0"/>
            <c:spPr>
              <a:solidFill>
                <a:srgbClr val="33CC00"/>
              </a:solidFill>
              <a:ln w="12700">
                <a:solidFill>
                  <a:srgbClr val="000000"/>
                </a:solidFill>
                <a:prstDash val="solid"/>
              </a:ln>
            </c:spPr>
          </c:dPt>
          <c:dPt>
            <c:idx val="4"/>
            <c:bubble3D val="0"/>
            <c:spPr>
              <a:solidFill>
                <a:srgbClr val="FFFF00"/>
              </a:solidFill>
              <a:ln w="12700">
                <a:solidFill>
                  <a:srgbClr val="000000"/>
                </a:solidFill>
                <a:prstDash val="solid"/>
              </a:ln>
            </c:spPr>
          </c:dPt>
          <c:cat>
            <c:strRef>
              <c:f>Graphs!$F$1:$J$1</c:f>
              <c:strCache>
                <c:ptCount val="5"/>
                <c:pt idx="0">
                  <c:v>1st</c:v>
                </c:pt>
                <c:pt idx="1">
                  <c:v>2nd</c:v>
                </c:pt>
                <c:pt idx="2">
                  <c:v>3rd</c:v>
                </c:pt>
                <c:pt idx="3">
                  <c:v>4th</c:v>
                </c:pt>
                <c:pt idx="4">
                  <c:v>Other</c:v>
                </c:pt>
              </c:strCache>
            </c:strRef>
          </c:cat>
          <c:val>
            <c:numRef>
              <c:f>Graphs!$F$4:$J$4</c:f>
              <c:numCache>
                <c:formatCode>#,##0</c:formatCode>
                <c:ptCount val="5"/>
                <c:pt idx="0">
                  <c:v>286743.0</c:v>
                </c:pt>
                <c:pt idx="1">
                  <c:v>172294.0</c:v>
                </c:pt>
                <c:pt idx="2">
                  <c:v>72304.0</c:v>
                </c:pt>
                <c:pt idx="3" formatCode="General">
                  <c:v>65965.0</c:v>
                </c:pt>
                <c:pt idx="4" formatCode="General">
                  <c:v>26733.0</c:v>
                </c:pt>
              </c:numCache>
            </c:numRef>
          </c:val>
        </c:ser>
        <c:dLbls>
          <c:showLegendKey val="0"/>
          <c:showVal val="0"/>
          <c:showCatName val="0"/>
          <c:showSerName val="0"/>
          <c:showPercent val="0"/>
          <c:showBubbleSize val="0"/>
          <c:showLeaderLines val="1"/>
        </c:dLbls>
        <c:firstSliceAng val="0"/>
      </c:pieChart>
      <c:spPr>
        <a:noFill/>
        <a:ln w="25400">
          <a:noFill/>
        </a:ln>
      </c:spPr>
    </c:plotArea>
    <c:plotVisOnly val="1"/>
    <c:dispBlanksAs val="zero"/>
    <c:showDLblsOverMax val="0"/>
  </c:chart>
  <c:spPr>
    <a:solidFill>
      <a:srgbClr val="FFFFFF"/>
    </a:solidFill>
    <a:ln w="3175">
      <a:solidFill>
        <a:srgbClr val="000000"/>
      </a:solidFill>
      <a:prstDash val="solid"/>
    </a:ln>
  </c:spPr>
  <c:txPr>
    <a:bodyPr/>
    <a:lstStyle/>
    <a:p>
      <a:pPr>
        <a:defRPr sz="250" b="0" i="0" u="none" strike="noStrike" baseline="0">
          <a:solidFill>
            <a:srgbClr val="000000"/>
          </a:solidFill>
          <a:latin typeface="Geneva"/>
          <a:ea typeface="Geneva"/>
          <a:cs typeface="Geneva"/>
        </a:defRPr>
      </a:pPr>
      <a:endParaRPr lang="en-US"/>
    </a:p>
  </c:txPr>
  <c:printSettings>
    <c:headerFooter/>
    <c:pageMargins b="1.0" l="0.75" r="0.75" t="1.0" header="0.5" footer="0.5"/>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83544729215743"/>
          <c:y val="0.150000392369888"/>
          <c:w val="0.63291285936463"/>
          <c:h val="0.714287582713752"/>
        </c:manualLayout>
      </c:layout>
      <c:pieChart>
        <c:varyColors val="1"/>
        <c:ser>
          <c:idx val="0"/>
          <c:order val="0"/>
          <c:spPr>
            <a:solidFill>
              <a:srgbClr val="DD0000"/>
            </a:solidFill>
            <a:ln w="12700">
              <a:solidFill>
                <a:srgbClr val="000000"/>
              </a:solidFill>
              <a:prstDash val="solid"/>
            </a:ln>
          </c:spPr>
          <c:dPt>
            <c:idx val="0"/>
            <c:bubble3D val="0"/>
          </c:dPt>
          <c:dPt>
            <c:idx val="1"/>
            <c:bubble3D val="0"/>
            <c:spPr>
              <a:solidFill>
                <a:srgbClr val="FFFF00"/>
              </a:solidFill>
              <a:ln w="12700">
                <a:solidFill>
                  <a:srgbClr val="000000"/>
                </a:solidFill>
                <a:prstDash val="solid"/>
              </a:ln>
            </c:spPr>
          </c:dPt>
          <c:dPt>
            <c:idx val="2"/>
            <c:bubble3D val="0"/>
            <c:spPr>
              <a:solidFill>
                <a:srgbClr val="FFFF00"/>
              </a:solidFill>
              <a:ln w="12700">
                <a:solidFill>
                  <a:srgbClr val="000000"/>
                </a:solidFill>
                <a:prstDash val="solid"/>
              </a:ln>
            </c:spPr>
          </c:dPt>
          <c:dPt>
            <c:idx val="3"/>
            <c:bubble3D val="0"/>
            <c:spPr>
              <a:solidFill>
                <a:srgbClr val="FFFF00"/>
              </a:solidFill>
              <a:ln w="12700">
                <a:solidFill>
                  <a:srgbClr val="000000"/>
                </a:solidFill>
                <a:prstDash val="solid"/>
              </a:ln>
            </c:spPr>
          </c:dPt>
          <c:dPt>
            <c:idx val="4"/>
            <c:bubble3D val="0"/>
          </c:dPt>
          <c:cat>
            <c:strRef>
              <c:f>Graphs!$F$1:$J$1</c:f>
              <c:strCache>
                <c:ptCount val="5"/>
                <c:pt idx="0">
                  <c:v>1st</c:v>
                </c:pt>
                <c:pt idx="1">
                  <c:v>2nd</c:v>
                </c:pt>
                <c:pt idx="2">
                  <c:v>3rd</c:v>
                </c:pt>
                <c:pt idx="3">
                  <c:v>4th</c:v>
                </c:pt>
                <c:pt idx="4">
                  <c:v>Other</c:v>
                </c:pt>
              </c:strCache>
            </c:strRef>
          </c:cat>
          <c:val>
            <c:numRef>
              <c:f>Graphs!$F$5:$J$5</c:f>
              <c:numCache>
                <c:formatCode>#,##0</c:formatCode>
                <c:ptCount val="5"/>
                <c:pt idx="0">
                  <c:v>134744.0</c:v>
                </c:pt>
                <c:pt idx="1">
                  <c:v>125340.0</c:v>
                </c:pt>
                <c:pt idx="2">
                  <c:v>101910.0</c:v>
                </c:pt>
                <c:pt idx="3" formatCode="General">
                  <c:v>23521.0</c:v>
                </c:pt>
                <c:pt idx="4" formatCode="General">
                  <c:v>25405.0</c:v>
                </c:pt>
              </c:numCache>
            </c:numRef>
          </c:val>
        </c:ser>
        <c:dLbls>
          <c:showLegendKey val="0"/>
          <c:showVal val="0"/>
          <c:showCatName val="0"/>
          <c:showSerName val="0"/>
          <c:showPercent val="0"/>
          <c:showBubbleSize val="0"/>
          <c:showLeaderLines val="1"/>
        </c:dLbls>
        <c:firstSliceAng val="0"/>
      </c:pieChart>
      <c:spPr>
        <a:noFill/>
        <a:ln w="25400">
          <a:noFill/>
        </a:ln>
      </c:spPr>
    </c:plotArea>
    <c:plotVisOnly val="1"/>
    <c:dispBlanksAs val="zero"/>
    <c:showDLblsOverMax val="0"/>
  </c:chart>
  <c:spPr>
    <a:solidFill>
      <a:srgbClr val="FFFFFF"/>
    </a:solidFill>
    <a:ln w="3175">
      <a:solidFill>
        <a:srgbClr val="000000"/>
      </a:solidFill>
      <a:prstDash val="solid"/>
    </a:ln>
  </c:spPr>
  <c:txPr>
    <a:bodyPr/>
    <a:lstStyle/>
    <a:p>
      <a:pPr>
        <a:defRPr sz="250" b="0" i="0" u="none" strike="noStrike" baseline="0">
          <a:solidFill>
            <a:srgbClr val="000000"/>
          </a:solidFill>
          <a:latin typeface="Geneva"/>
          <a:ea typeface="Geneva"/>
          <a:cs typeface="Geneva"/>
        </a:defRPr>
      </a:pPr>
      <a:endParaRPr lang="en-US"/>
    </a:p>
  </c:txPr>
  <c:printSettings>
    <c:headerFooter/>
    <c:pageMargins b="1.0" l="0.75" r="0.75" t="1.0" header="0.5" footer="0.5"/>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83544729215743"/>
          <c:y val="0.150000392369888"/>
          <c:w val="0.63291285936463"/>
          <c:h val="0.714287582713752"/>
        </c:manualLayout>
      </c:layout>
      <c:pieChart>
        <c:varyColors val="1"/>
        <c:ser>
          <c:idx val="0"/>
          <c:order val="0"/>
          <c:spPr>
            <a:solidFill>
              <a:srgbClr val="DD0000"/>
            </a:solidFill>
            <a:ln w="12700">
              <a:solidFill>
                <a:srgbClr val="000000"/>
              </a:solidFill>
              <a:prstDash val="solid"/>
            </a:ln>
          </c:spPr>
          <c:dPt>
            <c:idx val="0"/>
            <c:bubble3D val="0"/>
          </c:dPt>
          <c:dPt>
            <c:idx val="1"/>
            <c:bubble3D val="0"/>
            <c:spPr>
              <a:solidFill>
                <a:srgbClr val="33CC00"/>
              </a:solidFill>
              <a:ln w="12700">
                <a:solidFill>
                  <a:srgbClr val="000000"/>
                </a:solidFill>
                <a:prstDash val="solid"/>
              </a:ln>
            </c:spPr>
          </c:dPt>
          <c:dPt>
            <c:idx val="2"/>
            <c:bubble3D val="0"/>
            <c:spPr>
              <a:solidFill>
                <a:srgbClr val="FFFF00"/>
              </a:solidFill>
              <a:ln w="12700">
                <a:solidFill>
                  <a:srgbClr val="000000"/>
                </a:solidFill>
                <a:prstDash val="solid"/>
              </a:ln>
            </c:spPr>
          </c:dPt>
          <c:dPt>
            <c:idx val="3"/>
            <c:bubble3D val="0"/>
            <c:spPr>
              <a:solidFill>
                <a:srgbClr val="BB00BB"/>
              </a:solidFill>
              <a:ln w="12700">
                <a:solidFill>
                  <a:srgbClr val="000000"/>
                </a:solidFill>
                <a:prstDash val="solid"/>
              </a:ln>
            </c:spPr>
          </c:dPt>
          <c:dPt>
            <c:idx val="4"/>
            <c:bubble3D val="0"/>
            <c:spPr>
              <a:solidFill>
                <a:srgbClr val="FFFF00"/>
              </a:solidFill>
              <a:ln w="12700">
                <a:solidFill>
                  <a:srgbClr val="000000"/>
                </a:solidFill>
                <a:prstDash val="solid"/>
              </a:ln>
            </c:spPr>
          </c:dPt>
          <c:cat>
            <c:strRef>
              <c:f>Graphs!$F$1:$J$1</c:f>
              <c:strCache>
                <c:ptCount val="5"/>
                <c:pt idx="0">
                  <c:v>1st</c:v>
                </c:pt>
                <c:pt idx="1">
                  <c:v>2nd</c:v>
                </c:pt>
                <c:pt idx="2">
                  <c:v>3rd</c:v>
                </c:pt>
                <c:pt idx="3">
                  <c:v>4th</c:v>
                </c:pt>
                <c:pt idx="4">
                  <c:v>Other</c:v>
                </c:pt>
              </c:strCache>
            </c:strRef>
          </c:cat>
          <c:val>
            <c:numRef>
              <c:f>Graphs!$F$6:$J$6</c:f>
              <c:numCache>
                <c:formatCode>#,##0</c:formatCode>
                <c:ptCount val="5"/>
                <c:pt idx="0">
                  <c:v>1.665135E6</c:v>
                </c:pt>
                <c:pt idx="1">
                  <c:v>252544.0</c:v>
                </c:pt>
                <c:pt idx="2">
                  <c:v>211576.0</c:v>
                </c:pt>
                <c:pt idx="3" formatCode="General">
                  <c:v>82259.0</c:v>
                </c:pt>
                <c:pt idx="4" formatCode="General">
                  <c:v>15792.0</c:v>
                </c:pt>
              </c:numCache>
            </c:numRef>
          </c:val>
        </c:ser>
        <c:dLbls>
          <c:showLegendKey val="0"/>
          <c:showVal val="0"/>
          <c:showCatName val="0"/>
          <c:showSerName val="0"/>
          <c:showPercent val="0"/>
          <c:showBubbleSize val="0"/>
          <c:showLeaderLines val="1"/>
        </c:dLbls>
        <c:firstSliceAng val="0"/>
      </c:pieChart>
      <c:spPr>
        <a:noFill/>
        <a:ln w="25400">
          <a:noFill/>
        </a:ln>
      </c:spPr>
    </c:plotArea>
    <c:plotVisOnly val="1"/>
    <c:dispBlanksAs val="zero"/>
    <c:showDLblsOverMax val="0"/>
  </c:chart>
  <c:spPr>
    <a:solidFill>
      <a:srgbClr val="FFFFFF"/>
    </a:solidFill>
    <a:ln w="3175">
      <a:solidFill>
        <a:srgbClr val="000000"/>
      </a:solidFill>
      <a:prstDash val="solid"/>
    </a:ln>
  </c:spPr>
  <c:txPr>
    <a:bodyPr/>
    <a:lstStyle/>
    <a:p>
      <a:pPr>
        <a:defRPr sz="250" b="0" i="0" u="none" strike="noStrike" baseline="0">
          <a:solidFill>
            <a:srgbClr val="000000"/>
          </a:solidFill>
          <a:latin typeface="Geneva"/>
          <a:ea typeface="Geneva"/>
          <a:cs typeface="Geneva"/>
        </a:defRPr>
      </a:pPr>
      <a:endParaRPr lang="en-US"/>
    </a:p>
  </c:txPr>
  <c:printSettings>
    <c:headerFooter/>
    <c:pageMargins b="1.0" l="0.75" r="0.75" t="1.0" header="0.5" footer="0.5"/>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83544729215743"/>
          <c:y val="0.150000392369888"/>
          <c:w val="0.63291285936463"/>
          <c:h val="0.714287582713752"/>
        </c:manualLayout>
      </c:layout>
      <c:pieChart>
        <c:varyColors val="1"/>
        <c:ser>
          <c:idx val="0"/>
          <c:order val="0"/>
          <c:spPr>
            <a:solidFill>
              <a:srgbClr val="DD0000"/>
            </a:solidFill>
            <a:ln w="12700">
              <a:solidFill>
                <a:srgbClr val="000000"/>
              </a:solidFill>
              <a:prstDash val="solid"/>
            </a:ln>
          </c:spPr>
          <c:dPt>
            <c:idx val="0"/>
            <c:bubble3D val="0"/>
          </c:dPt>
          <c:dPt>
            <c:idx val="1"/>
            <c:bubble3D val="0"/>
            <c:spPr>
              <a:solidFill>
                <a:srgbClr val="FFFF00"/>
              </a:solidFill>
              <a:ln w="12700">
                <a:solidFill>
                  <a:srgbClr val="000000"/>
                </a:solidFill>
                <a:prstDash val="solid"/>
              </a:ln>
            </c:spPr>
          </c:dPt>
          <c:dPt>
            <c:idx val="2"/>
            <c:bubble3D val="0"/>
            <c:spPr>
              <a:solidFill>
                <a:srgbClr val="FFFF00"/>
              </a:solidFill>
              <a:ln w="12700">
                <a:solidFill>
                  <a:srgbClr val="000000"/>
                </a:solidFill>
                <a:prstDash val="solid"/>
              </a:ln>
            </c:spPr>
          </c:dPt>
          <c:dPt>
            <c:idx val="3"/>
            <c:bubble3D val="0"/>
            <c:spPr>
              <a:solidFill>
                <a:srgbClr val="BB00BB"/>
              </a:solidFill>
              <a:ln w="12700">
                <a:solidFill>
                  <a:srgbClr val="000000"/>
                </a:solidFill>
                <a:prstDash val="solid"/>
              </a:ln>
            </c:spPr>
          </c:dPt>
          <c:dPt>
            <c:idx val="4"/>
            <c:bubble3D val="0"/>
            <c:spPr>
              <a:solidFill>
                <a:srgbClr val="FFFF00"/>
              </a:solidFill>
              <a:ln w="12700">
                <a:solidFill>
                  <a:srgbClr val="000000"/>
                </a:solidFill>
                <a:prstDash val="solid"/>
              </a:ln>
            </c:spPr>
          </c:dPt>
          <c:cat>
            <c:strRef>
              <c:f>Graphs!$F$1:$J$1</c:f>
              <c:strCache>
                <c:ptCount val="5"/>
                <c:pt idx="0">
                  <c:v>1st</c:v>
                </c:pt>
                <c:pt idx="1">
                  <c:v>2nd</c:v>
                </c:pt>
                <c:pt idx="2">
                  <c:v>3rd</c:v>
                </c:pt>
                <c:pt idx="3">
                  <c:v>4th</c:v>
                </c:pt>
                <c:pt idx="4">
                  <c:v>Other</c:v>
                </c:pt>
              </c:strCache>
            </c:strRef>
          </c:cat>
          <c:val>
            <c:numRef>
              <c:f>Graphs!$F$7:$J$7</c:f>
              <c:numCache>
                <c:formatCode>#,##0</c:formatCode>
                <c:ptCount val="5"/>
                <c:pt idx="0">
                  <c:v>0.0</c:v>
                </c:pt>
                <c:pt idx="1">
                  <c:v>0.0</c:v>
                </c:pt>
                <c:pt idx="2">
                  <c:v>0.0</c:v>
                </c:pt>
                <c:pt idx="3" formatCode="General">
                  <c:v>0.0</c:v>
                </c:pt>
                <c:pt idx="4" formatCode="General">
                  <c:v>0.0</c:v>
                </c:pt>
              </c:numCache>
            </c:numRef>
          </c:val>
        </c:ser>
        <c:dLbls>
          <c:showLegendKey val="0"/>
          <c:showVal val="0"/>
          <c:showCatName val="0"/>
          <c:showSerName val="0"/>
          <c:showPercent val="0"/>
          <c:showBubbleSize val="0"/>
          <c:showLeaderLines val="1"/>
        </c:dLbls>
        <c:firstSliceAng val="0"/>
      </c:pieChart>
      <c:spPr>
        <a:noFill/>
        <a:ln w="25400">
          <a:noFill/>
        </a:ln>
      </c:spPr>
    </c:plotArea>
    <c:plotVisOnly val="1"/>
    <c:dispBlanksAs val="zero"/>
    <c:showDLblsOverMax val="0"/>
  </c:chart>
  <c:spPr>
    <a:solidFill>
      <a:srgbClr val="FFFFFF"/>
    </a:solidFill>
    <a:ln w="3175">
      <a:solidFill>
        <a:srgbClr val="000000"/>
      </a:solidFill>
      <a:prstDash val="solid"/>
    </a:ln>
  </c:spPr>
  <c:txPr>
    <a:bodyPr/>
    <a:lstStyle/>
    <a:p>
      <a:pPr>
        <a:defRPr sz="250" b="0" i="0" u="none" strike="noStrike" baseline="0">
          <a:solidFill>
            <a:srgbClr val="000000"/>
          </a:solidFill>
          <a:latin typeface="Geneva"/>
          <a:ea typeface="Geneva"/>
          <a:cs typeface="Geneva"/>
        </a:defRPr>
      </a:pPr>
      <a:endParaRPr lang="en-US"/>
    </a:p>
  </c:txPr>
  <c:printSettings>
    <c:headerFooter/>
    <c:pageMargins b="1.0" l="0.75" r="0.75" t="1.0" header="0.5" footer="0.5"/>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83544729215743"/>
          <c:y val="0.150000392369888"/>
          <c:w val="0.63291285936463"/>
          <c:h val="0.714287582713752"/>
        </c:manualLayout>
      </c:layout>
      <c:pieChart>
        <c:varyColors val="1"/>
        <c:ser>
          <c:idx val="0"/>
          <c:order val="0"/>
          <c:spPr>
            <a:solidFill>
              <a:srgbClr val="DD0000"/>
            </a:solidFill>
            <a:ln w="12700">
              <a:solidFill>
                <a:srgbClr val="000000"/>
              </a:solidFill>
              <a:prstDash val="solid"/>
            </a:ln>
          </c:spPr>
          <c:dPt>
            <c:idx val="0"/>
            <c:bubble3D val="0"/>
          </c:dPt>
          <c:dPt>
            <c:idx val="1"/>
            <c:bubble3D val="0"/>
            <c:spPr>
              <a:solidFill>
                <a:srgbClr val="33CC00"/>
              </a:solidFill>
              <a:ln w="12700">
                <a:solidFill>
                  <a:srgbClr val="000000"/>
                </a:solidFill>
                <a:prstDash val="solid"/>
              </a:ln>
            </c:spPr>
          </c:dPt>
          <c:dPt>
            <c:idx val="2"/>
            <c:bubble3D val="0"/>
            <c:spPr>
              <a:solidFill>
                <a:srgbClr val="FF6600"/>
              </a:solidFill>
              <a:ln w="12700">
                <a:solidFill>
                  <a:srgbClr val="000000"/>
                </a:solidFill>
                <a:prstDash val="solid"/>
              </a:ln>
            </c:spPr>
          </c:dPt>
          <c:dPt>
            <c:idx val="3"/>
            <c:bubble3D val="0"/>
            <c:spPr>
              <a:solidFill>
                <a:srgbClr val="BB00BB"/>
              </a:solidFill>
              <a:ln w="12700">
                <a:solidFill>
                  <a:srgbClr val="000000"/>
                </a:solidFill>
                <a:prstDash val="solid"/>
              </a:ln>
            </c:spPr>
          </c:dPt>
          <c:dPt>
            <c:idx val="4"/>
            <c:bubble3D val="0"/>
            <c:spPr>
              <a:solidFill>
                <a:srgbClr val="FFFF00"/>
              </a:solidFill>
              <a:ln w="12700">
                <a:solidFill>
                  <a:srgbClr val="000000"/>
                </a:solidFill>
                <a:prstDash val="solid"/>
              </a:ln>
            </c:spPr>
          </c:dPt>
          <c:cat>
            <c:strRef>
              <c:f>Graphs!$F$1:$J$1</c:f>
              <c:strCache>
                <c:ptCount val="5"/>
                <c:pt idx="0">
                  <c:v>1st</c:v>
                </c:pt>
                <c:pt idx="1">
                  <c:v>2nd</c:v>
                </c:pt>
                <c:pt idx="2">
                  <c:v>3rd</c:v>
                </c:pt>
                <c:pt idx="3">
                  <c:v>4th</c:v>
                </c:pt>
                <c:pt idx="4">
                  <c:v>Other</c:v>
                </c:pt>
              </c:strCache>
            </c:strRef>
          </c:cat>
          <c:val>
            <c:numRef>
              <c:f>Graphs!$F$8:$J$8</c:f>
              <c:numCache>
                <c:formatCode>#,##0</c:formatCode>
                <c:ptCount val="5"/>
                <c:pt idx="0">
                  <c:v>123523.0</c:v>
                </c:pt>
                <c:pt idx="1">
                  <c:v>60522.0</c:v>
                </c:pt>
                <c:pt idx="2">
                  <c:v>24987.0</c:v>
                </c:pt>
                <c:pt idx="3" formatCode="General">
                  <c:v>2728.0</c:v>
                </c:pt>
                <c:pt idx="4" formatCode="General">
                  <c:v>1733.0</c:v>
                </c:pt>
              </c:numCache>
            </c:numRef>
          </c:val>
        </c:ser>
        <c:dLbls>
          <c:showLegendKey val="0"/>
          <c:showVal val="0"/>
          <c:showCatName val="0"/>
          <c:showSerName val="0"/>
          <c:showPercent val="0"/>
          <c:showBubbleSize val="0"/>
          <c:showLeaderLines val="1"/>
        </c:dLbls>
        <c:firstSliceAng val="0"/>
      </c:pieChart>
      <c:spPr>
        <a:noFill/>
        <a:ln w="25400">
          <a:noFill/>
        </a:ln>
      </c:spPr>
    </c:plotArea>
    <c:plotVisOnly val="1"/>
    <c:dispBlanksAs val="zero"/>
    <c:showDLblsOverMax val="0"/>
  </c:chart>
  <c:spPr>
    <a:solidFill>
      <a:srgbClr val="FFFFFF"/>
    </a:solidFill>
    <a:ln w="3175">
      <a:solidFill>
        <a:srgbClr val="000000"/>
      </a:solidFill>
      <a:prstDash val="solid"/>
    </a:ln>
  </c:spPr>
  <c:txPr>
    <a:bodyPr/>
    <a:lstStyle/>
    <a:p>
      <a:pPr>
        <a:defRPr sz="250" b="0" i="0" u="none" strike="noStrike" baseline="0">
          <a:solidFill>
            <a:srgbClr val="000000"/>
          </a:solidFill>
          <a:latin typeface="Geneva"/>
          <a:ea typeface="Geneva"/>
          <a:cs typeface="Geneva"/>
        </a:defRPr>
      </a:pPr>
      <a:endParaRPr lang="en-US"/>
    </a:p>
  </c:txPr>
  <c:printSettings>
    <c:headerFooter/>
    <c:pageMargins b="1.0" l="0.75" r="0.75" t="1.0" header="0.5" footer="0.5"/>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83544729215743"/>
          <c:y val="0.150000392369888"/>
          <c:w val="0.63291285936463"/>
          <c:h val="0.714287582713752"/>
        </c:manualLayout>
      </c:layout>
      <c:pieChart>
        <c:varyColors val="1"/>
        <c:ser>
          <c:idx val="0"/>
          <c:order val="0"/>
          <c:spPr>
            <a:solidFill>
              <a:srgbClr val="DD0000"/>
            </a:solidFill>
            <a:ln w="12700">
              <a:solidFill>
                <a:srgbClr val="000000"/>
              </a:solidFill>
              <a:prstDash val="solid"/>
            </a:ln>
          </c:spPr>
          <c:dPt>
            <c:idx val="0"/>
            <c:bubble3D val="0"/>
          </c:dPt>
          <c:dPt>
            <c:idx val="1"/>
            <c:bubble3D val="0"/>
            <c:spPr>
              <a:solidFill>
                <a:srgbClr val="FF6600"/>
              </a:solidFill>
              <a:ln w="12700">
                <a:solidFill>
                  <a:srgbClr val="000000"/>
                </a:solidFill>
                <a:prstDash val="solid"/>
              </a:ln>
            </c:spPr>
          </c:dPt>
          <c:dPt>
            <c:idx val="2"/>
            <c:bubble3D val="0"/>
            <c:spPr>
              <a:solidFill>
                <a:srgbClr val="33CC00"/>
              </a:solidFill>
              <a:ln w="12700">
                <a:solidFill>
                  <a:srgbClr val="000000"/>
                </a:solidFill>
                <a:prstDash val="solid"/>
              </a:ln>
            </c:spPr>
          </c:dPt>
          <c:dPt>
            <c:idx val="3"/>
            <c:bubble3D val="0"/>
            <c:spPr>
              <a:solidFill>
                <a:srgbClr val="BB00BB"/>
              </a:solidFill>
              <a:ln w="12700">
                <a:solidFill>
                  <a:srgbClr val="000000"/>
                </a:solidFill>
                <a:prstDash val="solid"/>
              </a:ln>
            </c:spPr>
          </c:dPt>
          <c:dPt>
            <c:idx val="4"/>
            <c:bubble3D val="0"/>
            <c:spPr>
              <a:solidFill>
                <a:srgbClr val="FFFF00"/>
              </a:solidFill>
              <a:ln w="12700">
                <a:solidFill>
                  <a:srgbClr val="000000"/>
                </a:solidFill>
                <a:prstDash val="solid"/>
              </a:ln>
            </c:spPr>
          </c:dPt>
          <c:cat>
            <c:strRef>
              <c:f>Graphs!$F$1:$J$1</c:f>
              <c:strCache>
                <c:ptCount val="5"/>
                <c:pt idx="0">
                  <c:v>1st</c:v>
                </c:pt>
                <c:pt idx="1">
                  <c:v>2nd</c:v>
                </c:pt>
                <c:pt idx="2">
                  <c:v>3rd</c:v>
                </c:pt>
                <c:pt idx="3">
                  <c:v>4th</c:v>
                </c:pt>
                <c:pt idx="4">
                  <c:v>Other</c:v>
                </c:pt>
              </c:strCache>
            </c:strRef>
          </c:cat>
          <c:val>
            <c:numRef>
              <c:f>Graphs!$F$9:$J$9</c:f>
              <c:numCache>
                <c:formatCode>#,##0</c:formatCode>
                <c:ptCount val="5"/>
                <c:pt idx="0">
                  <c:v>42472.0</c:v>
                </c:pt>
                <c:pt idx="1">
                  <c:v>14225.0</c:v>
                </c:pt>
                <c:pt idx="2">
                  <c:v>11110.0</c:v>
                </c:pt>
                <c:pt idx="3" formatCode="General">
                  <c:v>885.0</c:v>
                </c:pt>
                <c:pt idx="4" formatCode="General">
                  <c:v>1200.0</c:v>
                </c:pt>
              </c:numCache>
            </c:numRef>
          </c:val>
        </c:ser>
        <c:dLbls>
          <c:showLegendKey val="0"/>
          <c:showVal val="0"/>
          <c:showCatName val="0"/>
          <c:showSerName val="0"/>
          <c:showPercent val="0"/>
          <c:showBubbleSize val="0"/>
          <c:showLeaderLines val="1"/>
        </c:dLbls>
        <c:firstSliceAng val="0"/>
      </c:pieChart>
      <c:spPr>
        <a:noFill/>
        <a:ln w="25400">
          <a:noFill/>
        </a:ln>
      </c:spPr>
    </c:plotArea>
    <c:plotVisOnly val="1"/>
    <c:dispBlanksAs val="zero"/>
    <c:showDLblsOverMax val="0"/>
  </c:chart>
  <c:spPr>
    <a:solidFill>
      <a:srgbClr val="FFFFFF"/>
    </a:solidFill>
    <a:ln w="3175">
      <a:solidFill>
        <a:srgbClr val="000000"/>
      </a:solidFill>
      <a:prstDash val="solid"/>
    </a:ln>
  </c:spPr>
  <c:txPr>
    <a:bodyPr/>
    <a:lstStyle/>
    <a:p>
      <a:pPr>
        <a:defRPr sz="250" b="0" i="0" u="none" strike="noStrike" baseline="0">
          <a:solidFill>
            <a:srgbClr val="000000"/>
          </a:solidFill>
          <a:latin typeface="Geneva"/>
          <a:ea typeface="Geneva"/>
          <a:cs typeface="Geneva"/>
        </a:defRPr>
      </a:pPr>
      <a:endParaRPr lang="en-US"/>
    </a:p>
  </c:txPr>
  <c:printSettings>
    <c:headerFooter/>
    <c:pageMargins b="1.0" l="0.75" r="0.75" t="1.0" header="0.5" footer="0.5"/>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83544729215743"/>
          <c:y val="0.150000392369888"/>
          <c:w val="0.63291285936463"/>
          <c:h val="0.714287582713752"/>
        </c:manualLayout>
      </c:layout>
      <c:pieChart>
        <c:varyColors val="1"/>
        <c:ser>
          <c:idx val="0"/>
          <c:order val="0"/>
          <c:spPr>
            <a:solidFill>
              <a:srgbClr val="DD0000"/>
            </a:solidFill>
            <a:ln w="12700">
              <a:solidFill>
                <a:srgbClr val="000000"/>
              </a:solidFill>
              <a:prstDash val="solid"/>
            </a:ln>
          </c:spPr>
          <c:dPt>
            <c:idx val="0"/>
            <c:bubble3D val="0"/>
            <c:spPr>
              <a:solidFill>
                <a:srgbClr val="BB00BB"/>
              </a:solidFill>
              <a:ln w="12700">
                <a:solidFill>
                  <a:srgbClr val="000000"/>
                </a:solidFill>
                <a:prstDash val="solid"/>
              </a:ln>
            </c:spPr>
          </c:dPt>
          <c:dPt>
            <c:idx val="1"/>
            <c:bubble3D val="0"/>
            <c:spPr>
              <a:solidFill>
                <a:srgbClr val="FFFF00"/>
              </a:solidFill>
              <a:ln w="12700">
                <a:solidFill>
                  <a:srgbClr val="000000"/>
                </a:solidFill>
                <a:prstDash val="solid"/>
              </a:ln>
            </c:spPr>
          </c:dPt>
          <c:dPt>
            <c:idx val="2"/>
            <c:bubble3D val="0"/>
            <c:spPr>
              <a:solidFill>
                <a:srgbClr val="FFFF00"/>
              </a:solidFill>
              <a:ln w="12700">
                <a:solidFill>
                  <a:srgbClr val="000000"/>
                </a:solidFill>
                <a:prstDash val="solid"/>
              </a:ln>
            </c:spPr>
          </c:dPt>
          <c:dPt>
            <c:idx val="3"/>
            <c:bubble3D val="0"/>
            <c:spPr>
              <a:solidFill>
                <a:srgbClr val="FFFF00"/>
              </a:solidFill>
              <a:ln w="12700">
                <a:solidFill>
                  <a:srgbClr val="000000"/>
                </a:solidFill>
                <a:prstDash val="solid"/>
              </a:ln>
            </c:spPr>
          </c:dPt>
          <c:dPt>
            <c:idx val="4"/>
            <c:bubble3D val="0"/>
            <c:spPr>
              <a:solidFill>
                <a:srgbClr val="FFFF00"/>
              </a:solidFill>
              <a:ln w="12700">
                <a:solidFill>
                  <a:srgbClr val="000000"/>
                </a:solidFill>
                <a:prstDash val="solid"/>
              </a:ln>
            </c:spPr>
          </c:dPt>
          <c:cat>
            <c:strRef>
              <c:f>Graphs!$F$1:$J$1</c:f>
              <c:strCache>
                <c:ptCount val="5"/>
                <c:pt idx="0">
                  <c:v>1st</c:v>
                </c:pt>
                <c:pt idx="1">
                  <c:v>2nd</c:v>
                </c:pt>
                <c:pt idx="2">
                  <c:v>3rd</c:v>
                </c:pt>
                <c:pt idx="3">
                  <c:v>4th</c:v>
                </c:pt>
                <c:pt idx="4">
                  <c:v>Other</c:v>
                </c:pt>
              </c:strCache>
            </c:strRef>
          </c:cat>
          <c:val>
            <c:numRef>
              <c:f>Graphs!$F$10:$J$10</c:f>
              <c:numCache>
                <c:formatCode>#,##0</c:formatCode>
                <c:ptCount val="5"/>
                <c:pt idx="0">
                  <c:v>1059.0</c:v>
                </c:pt>
                <c:pt idx="1">
                  <c:v>1009.0</c:v>
                </c:pt>
                <c:pt idx="2">
                  <c:v>391.0</c:v>
                </c:pt>
                <c:pt idx="3" formatCode="General">
                  <c:v>351.0</c:v>
                </c:pt>
                <c:pt idx="4" formatCode="General">
                  <c:v>29.0</c:v>
                </c:pt>
              </c:numCache>
            </c:numRef>
          </c:val>
        </c:ser>
        <c:dLbls>
          <c:showLegendKey val="0"/>
          <c:showVal val="0"/>
          <c:showCatName val="0"/>
          <c:showSerName val="0"/>
          <c:showPercent val="0"/>
          <c:showBubbleSize val="0"/>
          <c:showLeaderLines val="1"/>
        </c:dLbls>
        <c:firstSliceAng val="0"/>
      </c:pieChart>
      <c:spPr>
        <a:noFill/>
        <a:ln w="25400">
          <a:noFill/>
        </a:ln>
      </c:spPr>
    </c:plotArea>
    <c:plotVisOnly val="1"/>
    <c:dispBlanksAs val="zero"/>
    <c:showDLblsOverMax val="0"/>
  </c:chart>
  <c:spPr>
    <a:solidFill>
      <a:srgbClr val="FFFFFF"/>
    </a:solidFill>
    <a:ln w="3175">
      <a:solidFill>
        <a:srgbClr val="000000"/>
      </a:solidFill>
      <a:prstDash val="solid"/>
    </a:ln>
  </c:spPr>
  <c:txPr>
    <a:bodyPr/>
    <a:lstStyle/>
    <a:p>
      <a:pPr>
        <a:defRPr sz="250" b="0" i="0" u="none" strike="noStrike" baseline="0">
          <a:solidFill>
            <a:srgbClr val="000000"/>
          </a:solidFill>
          <a:latin typeface="Geneva"/>
          <a:ea typeface="Geneva"/>
          <a:cs typeface="Geneva"/>
        </a:defRPr>
      </a:pPr>
      <a:endParaRPr lang="en-US"/>
    </a:p>
  </c:txPr>
  <c:printSettings>
    <c:headerFooter/>
    <c:pageMargins b="1.0" l="0.75" r="0.75" t="1.0" header="0.5" footer="0.5"/>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83544729215743"/>
          <c:y val="0.150000392369888"/>
          <c:w val="0.63291285936463"/>
          <c:h val="0.714287582713752"/>
        </c:manualLayout>
      </c:layout>
      <c:pieChart>
        <c:varyColors val="1"/>
        <c:ser>
          <c:idx val="0"/>
          <c:order val="0"/>
          <c:spPr>
            <a:solidFill>
              <a:srgbClr val="DD0000"/>
            </a:solidFill>
            <a:ln w="12700">
              <a:solidFill>
                <a:srgbClr val="000000"/>
              </a:solidFill>
              <a:prstDash val="solid"/>
            </a:ln>
          </c:spPr>
          <c:dPt>
            <c:idx val="0"/>
            <c:bubble3D val="0"/>
          </c:dPt>
          <c:dPt>
            <c:idx val="1"/>
            <c:bubble3D val="0"/>
            <c:spPr>
              <a:solidFill>
                <a:srgbClr val="33CC00"/>
              </a:solidFill>
              <a:ln w="12700">
                <a:solidFill>
                  <a:srgbClr val="000000"/>
                </a:solidFill>
                <a:prstDash val="solid"/>
              </a:ln>
            </c:spPr>
          </c:dPt>
          <c:dPt>
            <c:idx val="2"/>
            <c:bubble3D val="0"/>
            <c:spPr>
              <a:solidFill>
                <a:srgbClr val="FFFF00"/>
              </a:solidFill>
              <a:ln w="12700">
                <a:solidFill>
                  <a:srgbClr val="000000"/>
                </a:solidFill>
                <a:prstDash val="solid"/>
              </a:ln>
            </c:spPr>
          </c:dPt>
          <c:dPt>
            <c:idx val="3"/>
            <c:bubble3D val="0"/>
            <c:spPr>
              <a:solidFill>
                <a:srgbClr val="BB00BB"/>
              </a:solidFill>
              <a:ln w="12700">
                <a:solidFill>
                  <a:srgbClr val="000000"/>
                </a:solidFill>
                <a:prstDash val="solid"/>
              </a:ln>
            </c:spPr>
          </c:dPt>
          <c:dPt>
            <c:idx val="4"/>
            <c:bubble3D val="0"/>
            <c:spPr>
              <a:solidFill>
                <a:srgbClr val="FFFF00"/>
              </a:solidFill>
              <a:ln w="12700">
                <a:solidFill>
                  <a:srgbClr val="000000"/>
                </a:solidFill>
                <a:prstDash val="solid"/>
              </a:ln>
            </c:spPr>
          </c:dPt>
          <c:cat>
            <c:strRef>
              <c:f>Graphs!$F$1:$J$1</c:f>
              <c:strCache>
                <c:ptCount val="5"/>
                <c:pt idx="0">
                  <c:v>1st</c:v>
                </c:pt>
                <c:pt idx="1">
                  <c:v>2nd</c:v>
                </c:pt>
                <c:pt idx="2">
                  <c:v>3rd</c:v>
                </c:pt>
                <c:pt idx="3">
                  <c:v>4th</c:v>
                </c:pt>
                <c:pt idx="4">
                  <c:v>Other</c:v>
                </c:pt>
              </c:strCache>
            </c:strRef>
          </c:cat>
          <c:val>
            <c:numRef>
              <c:f>Graphs!$F$11:$J$11</c:f>
              <c:numCache>
                <c:formatCode>#,##0</c:formatCode>
                <c:ptCount val="5"/>
                <c:pt idx="0">
                  <c:v>1.07987E6</c:v>
                </c:pt>
                <c:pt idx="1">
                  <c:v>638661.0</c:v>
                </c:pt>
                <c:pt idx="2">
                  <c:v>404891.0</c:v>
                </c:pt>
                <c:pt idx="3" formatCode="General">
                  <c:v>159976.0</c:v>
                </c:pt>
                <c:pt idx="4" formatCode="General">
                  <c:v>78407.0</c:v>
                </c:pt>
              </c:numCache>
            </c:numRef>
          </c:val>
        </c:ser>
        <c:dLbls>
          <c:showLegendKey val="0"/>
          <c:showVal val="0"/>
          <c:showCatName val="0"/>
          <c:showSerName val="0"/>
          <c:showPercent val="0"/>
          <c:showBubbleSize val="0"/>
          <c:showLeaderLines val="1"/>
        </c:dLbls>
        <c:firstSliceAng val="0"/>
      </c:pieChart>
      <c:spPr>
        <a:noFill/>
        <a:ln w="25400">
          <a:noFill/>
        </a:ln>
      </c:spPr>
    </c:plotArea>
    <c:plotVisOnly val="1"/>
    <c:dispBlanksAs val="zero"/>
    <c:showDLblsOverMax val="0"/>
  </c:chart>
  <c:spPr>
    <a:solidFill>
      <a:srgbClr val="FFFFFF"/>
    </a:solidFill>
    <a:ln w="3175">
      <a:solidFill>
        <a:srgbClr val="000000"/>
      </a:solidFill>
      <a:prstDash val="solid"/>
    </a:ln>
  </c:spPr>
  <c:txPr>
    <a:bodyPr/>
    <a:lstStyle/>
    <a:p>
      <a:pPr>
        <a:defRPr sz="250" b="0" i="0" u="none" strike="noStrike" baseline="0">
          <a:solidFill>
            <a:srgbClr val="000000"/>
          </a:solidFill>
          <a:latin typeface="Geneva"/>
          <a:ea typeface="Geneva"/>
          <a:cs typeface="Geneva"/>
        </a:defRPr>
      </a:pPr>
      <a:endParaRPr lang="en-US"/>
    </a:p>
  </c:txPr>
  <c:printSettings>
    <c:headerFooter/>
    <c:pageMargins b="1.0" l="0.75" r="0.75" t="1.0" header="0.5" footer="0.5"/>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83544729215743"/>
          <c:y val="0.150000392369888"/>
          <c:w val="0.63291285936463"/>
          <c:h val="0.714287582713752"/>
        </c:manualLayout>
      </c:layout>
      <c:pieChart>
        <c:varyColors val="1"/>
        <c:ser>
          <c:idx val="0"/>
          <c:order val="0"/>
          <c:spPr>
            <a:solidFill>
              <a:srgbClr val="DD0000"/>
            </a:solidFill>
            <a:ln w="12700">
              <a:solidFill>
                <a:srgbClr val="000000"/>
              </a:solidFill>
              <a:prstDash val="solid"/>
            </a:ln>
          </c:spPr>
          <c:dPt>
            <c:idx val="0"/>
            <c:bubble3D val="0"/>
          </c:dPt>
          <c:dPt>
            <c:idx val="1"/>
            <c:bubble3D val="0"/>
            <c:spPr>
              <a:solidFill>
                <a:srgbClr val="33CC00"/>
              </a:solidFill>
              <a:ln w="12700">
                <a:solidFill>
                  <a:srgbClr val="000000"/>
                </a:solidFill>
                <a:prstDash val="solid"/>
              </a:ln>
            </c:spPr>
          </c:dPt>
          <c:dPt>
            <c:idx val="2"/>
            <c:bubble3D val="0"/>
            <c:spPr>
              <a:solidFill>
                <a:srgbClr val="FFFF00"/>
              </a:solidFill>
              <a:ln w="12700">
                <a:solidFill>
                  <a:srgbClr val="000000"/>
                </a:solidFill>
                <a:prstDash val="solid"/>
              </a:ln>
            </c:spPr>
          </c:dPt>
          <c:dPt>
            <c:idx val="3"/>
            <c:bubble3D val="0"/>
            <c:spPr>
              <a:solidFill>
                <a:srgbClr val="BB00BB"/>
              </a:solidFill>
              <a:ln w="12700">
                <a:solidFill>
                  <a:srgbClr val="000000"/>
                </a:solidFill>
                <a:prstDash val="solid"/>
              </a:ln>
            </c:spPr>
          </c:dPt>
          <c:dPt>
            <c:idx val="4"/>
            <c:bubble3D val="0"/>
            <c:spPr>
              <a:solidFill>
                <a:srgbClr val="FFFF00"/>
              </a:solidFill>
              <a:ln w="12700">
                <a:solidFill>
                  <a:srgbClr val="000000"/>
                </a:solidFill>
                <a:prstDash val="solid"/>
              </a:ln>
            </c:spPr>
          </c:dPt>
          <c:cat>
            <c:strRef>
              <c:f>Graphs!$F$1:$J$1</c:f>
              <c:strCache>
                <c:ptCount val="5"/>
                <c:pt idx="0">
                  <c:v>1st</c:v>
                </c:pt>
                <c:pt idx="1">
                  <c:v>2nd</c:v>
                </c:pt>
                <c:pt idx="2">
                  <c:v>3rd</c:v>
                </c:pt>
                <c:pt idx="3">
                  <c:v>4th</c:v>
                </c:pt>
                <c:pt idx="4">
                  <c:v>Other</c:v>
                </c:pt>
              </c:strCache>
            </c:strRef>
          </c:cat>
          <c:val>
            <c:numRef>
              <c:f>Graphs!$F$12:$J$12</c:f>
              <c:numCache>
                <c:formatCode>#,##0</c:formatCode>
                <c:ptCount val="5"/>
                <c:pt idx="0">
                  <c:v>502994.0</c:v>
                </c:pt>
                <c:pt idx="1">
                  <c:v>316836.0</c:v>
                </c:pt>
                <c:pt idx="2">
                  <c:v>305847.0</c:v>
                </c:pt>
                <c:pt idx="3" formatCode="General">
                  <c:v>80723.0</c:v>
                </c:pt>
                <c:pt idx="4" formatCode="General">
                  <c:v>89564.0</c:v>
                </c:pt>
              </c:numCache>
            </c:numRef>
          </c:val>
        </c:ser>
        <c:dLbls>
          <c:showLegendKey val="0"/>
          <c:showVal val="0"/>
          <c:showCatName val="0"/>
          <c:showSerName val="0"/>
          <c:showPercent val="0"/>
          <c:showBubbleSize val="0"/>
          <c:showLeaderLines val="1"/>
        </c:dLbls>
        <c:firstSliceAng val="0"/>
      </c:pieChart>
      <c:spPr>
        <a:noFill/>
        <a:ln w="25400">
          <a:noFill/>
        </a:ln>
      </c:spPr>
    </c:plotArea>
    <c:plotVisOnly val="1"/>
    <c:dispBlanksAs val="zero"/>
    <c:showDLblsOverMax val="0"/>
  </c:chart>
  <c:spPr>
    <a:solidFill>
      <a:srgbClr val="FFFFFF"/>
    </a:solidFill>
    <a:ln w="3175">
      <a:solidFill>
        <a:srgbClr val="000000"/>
      </a:solidFill>
      <a:prstDash val="solid"/>
    </a:ln>
  </c:spPr>
  <c:txPr>
    <a:bodyPr/>
    <a:lstStyle/>
    <a:p>
      <a:pPr>
        <a:defRPr sz="250" b="0" i="0" u="none" strike="noStrike" baseline="0">
          <a:solidFill>
            <a:srgbClr val="000000"/>
          </a:solidFill>
          <a:latin typeface="Geneva"/>
          <a:ea typeface="Geneva"/>
          <a:cs typeface="Geneva"/>
        </a:defRPr>
      </a:pPr>
      <a:endParaRPr lang="en-US"/>
    </a:p>
  </c:txPr>
  <c:printSettings>
    <c:headerFooter/>
    <c:pageMargins b="1.0" l="0.75" r="0.75" t="1.0" header="0.5" footer="0.5"/>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83544729215743"/>
          <c:y val="0.150000392369888"/>
          <c:w val="0.63291285936463"/>
          <c:h val="0.714287582713752"/>
        </c:manualLayout>
      </c:layout>
      <c:pieChart>
        <c:varyColors val="1"/>
        <c:ser>
          <c:idx val="0"/>
          <c:order val="0"/>
          <c:spPr>
            <a:solidFill>
              <a:srgbClr val="DD0000"/>
            </a:solidFill>
            <a:ln w="12700">
              <a:solidFill>
                <a:srgbClr val="000000"/>
              </a:solidFill>
              <a:prstDash val="solid"/>
            </a:ln>
          </c:spPr>
          <c:dPt>
            <c:idx val="0"/>
            <c:bubble3D val="0"/>
          </c:dPt>
          <c:dPt>
            <c:idx val="1"/>
            <c:bubble3D val="0"/>
            <c:spPr>
              <a:solidFill>
                <a:srgbClr val="FFFF00"/>
              </a:solidFill>
              <a:ln w="12700">
                <a:solidFill>
                  <a:srgbClr val="000000"/>
                </a:solidFill>
                <a:prstDash val="solid"/>
              </a:ln>
            </c:spPr>
          </c:dPt>
          <c:dPt>
            <c:idx val="2"/>
            <c:bubble3D val="0"/>
            <c:spPr>
              <a:solidFill>
                <a:srgbClr val="33CC00"/>
              </a:solidFill>
              <a:ln w="12700">
                <a:solidFill>
                  <a:srgbClr val="000000"/>
                </a:solidFill>
                <a:prstDash val="solid"/>
              </a:ln>
            </c:spPr>
          </c:dPt>
          <c:dPt>
            <c:idx val="3"/>
            <c:bubble3D val="0"/>
            <c:spPr>
              <a:solidFill>
                <a:srgbClr val="BB00BB"/>
              </a:solidFill>
              <a:ln w="12700">
                <a:solidFill>
                  <a:srgbClr val="000000"/>
                </a:solidFill>
                <a:prstDash val="solid"/>
              </a:ln>
            </c:spPr>
          </c:dPt>
          <c:dPt>
            <c:idx val="4"/>
            <c:bubble3D val="0"/>
            <c:spPr>
              <a:solidFill>
                <a:srgbClr val="FFFF00"/>
              </a:solidFill>
              <a:ln w="12700">
                <a:solidFill>
                  <a:srgbClr val="000000"/>
                </a:solidFill>
                <a:prstDash val="solid"/>
              </a:ln>
            </c:spPr>
          </c:dPt>
          <c:cat>
            <c:strRef>
              <c:f>Graphs!$F$1:$J$1</c:f>
              <c:strCache>
                <c:ptCount val="5"/>
                <c:pt idx="0">
                  <c:v>1st</c:v>
                </c:pt>
                <c:pt idx="1">
                  <c:v>2nd</c:v>
                </c:pt>
                <c:pt idx="2">
                  <c:v>3rd</c:v>
                </c:pt>
                <c:pt idx="3">
                  <c:v>4th</c:v>
                </c:pt>
                <c:pt idx="4">
                  <c:v>Other</c:v>
                </c:pt>
              </c:strCache>
            </c:strRef>
          </c:cat>
          <c:val>
            <c:numRef>
              <c:f>Graphs!$F$13:$J$13</c:f>
              <c:numCache>
                <c:formatCode>#,##0</c:formatCode>
                <c:ptCount val="5"/>
                <c:pt idx="0">
                  <c:v>6805.0</c:v>
                </c:pt>
                <c:pt idx="1">
                  <c:v>5063.0</c:v>
                </c:pt>
                <c:pt idx="2">
                  <c:v>2068.0</c:v>
                </c:pt>
                <c:pt idx="3" formatCode="General">
                  <c:v>1566.0</c:v>
                </c:pt>
                <c:pt idx="4" formatCode="General">
                  <c:v>170.0</c:v>
                </c:pt>
              </c:numCache>
            </c:numRef>
          </c:val>
        </c:ser>
        <c:dLbls>
          <c:showLegendKey val="0"/>
          <c:showVal val="0"/>
          <c:showCatName val="0"/>
          <c:showSerName val="0"/>
          <c:showPercent val="0"/>
          <c:showBubbleSize val="0"/>
          <c:showLeaderLines val="1"/>
        </c:dLbls>
        <c:firstSliceAng val="0"/>
      </c:pieChart>
      <c:spPr>
        <a:noFill/>
        <a:ln w="25400">
          <a:noFill/>
        </a:ln>
      </c:spPr>
    </c:plotArea>
    <c:plotVisOnly val="1"/>
    <c:dispBlanksAs val="zero"/>
    <c:showDLblsOverMax val="0"/>
  </c:chart>
  <c:spPr>
    <a:solidFill>
      <a:srgbClr val="FFFFFF"/>
    </a:solidFill>
    <a:ln w="3175">
      <a:solidFill>
        <a:srgbClr val="000000"/>
      </a:solidFill>
      <a:prstDash val="solid"/>
    </a:ln>
  </c:spPr>
  <c:txPr>
    <a:bodyPr/>
    <a:lstStyle/>
    <a:p>
      <a:pPr>
        <a:defRPr sz="250" b="0" i="0" u="none" strike="noStrike" baseline="0">
          <a:solidFill>
            <a:srgbClr val="000000"/>
          </a:solidFill>
          <a:latin typeface="Geneva"/>
          <a:ea typeface="Geneva"/>
          <a:cs typeface="Geneva"/>
        </a:defRPr>
      </a:pPr>
      <a:endParaRPr lang="en-US"/>
    </a:p>
  </c:txPr>
  <c:printSettings>
    <c:headerFooter/>
    <c:pageMargins b="1.0" l="0.75" r="0.75" t="1.0" header="0.5" footer="0.5"/>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83544729215743"/>
          <c:y val="0.150000392369888"/>
          <c:w val="0.63291285936463"/>
          <c:h val="0.714287582713752"/>
        </c:manualLayout>
      </c:layout>
      <c:pieChart>
        <c:varyColors val="1"/>
        <c:ser>
          <c:idx val="0"/>
          <c:order val="0"/>
          <c:spPr>
            <a:solidFill>
              <a:srgbClr val="DD0000"/>
            </a:solidFill>
            <a:ln w="12700">
              <a:solidFill>
                <a:srgbClr val="000000"/>
              </a:solidFill>
              <a:prstDash val="solid"/>
            </a:ln>
          </c:spPr>
          <c:dPt>
            <c:idx val="0"/>
            <c:bubble3D val="0"/>
          </c:dPt>
          <c:dPt>
            <c:idx val="1"/>
            <c:bubble3D val="0"/>
            <c:spPr>
              <a:solidFill>
                <a:srgbClr val="FFFF00"/>
              </a:solidFill>
              <a:ln w="12700">
                <a:solidFill>
                  <a:srgbClr val="000000"/>
                </a:solidFill>
                <a:prstDash val="solid"/>
              </a:ln>
            </c:spPr>
          </c:dPt>
          <c:dPt>
            <c:idx val="2"/>
            <c:bubble3D val="0"/>
            <c:spPr>
              <a:solidFill>
                <a:srgbClr val="FFFF00"/>
              </a:solidFill>
              <a:ln w="12700">
                <a:solidFill>
                  <a:srgbClr val="000000"/>
                </a:solidFill>
                <a:prstDash val="solid"/>
              </a:ln>
            </c:spPr>
          </c:dPt>
          <c:dPt>
            <c:idx val="3"/>
            <c:bubble3D val="0"/>
            <c:spPr>
              <a:solidFill>
                <a:srgbClr val="FFFF00"/>
              </a:solidFill>
              <a:ln w="12700">
                <a:solidFill>
                  <a:srgbClr val="000000"/>
                </a:solidFill>
                <a:prstDash val="solid"/>
              </a:ln>
            </c:spPr>
          </c:dPt>
          <c:dPt>
            <c:idx val="4"/>
            <c:bubble3D val="0"/>
            <c:spPr>
              <a:solidFill>
                <a:srgbClr val="FFFF00"/>
              </a:solidFill>
              <a:ln w="12700">
                <a:solidFill>
                  <a:srgbClr val="000000"/>
                </a:solidFill>
                <a:prstDash val="solid"/>
              </a:ln>
            </c:spPr>
          </c:dPt>
          <c:cat>
            <c:strRef>
              <c:f>Graphs!$F$1:$J$1</c:f>
              <c:strCache>
                <c:ptCount val="5"/>
                <c:pt idx="0">
                  <c:v>1st</c:v>
                </c:pt>
                <c:pt idx="1">
                  <c:v>2nd</c:v>
                </c:pt>
                <c:pt idx="2">
                  <c:v>3rd</c:v>
                </c:pt>
                <c:pt idx="3">
                  <c:v>4th</c:v>
                </c:pt>
                <c:pt idx="4">
                  <c:v>Other</c:v>
                </c:pt>
              </c:strCache>
            </c:strRef>
          </c:cat>
          <c:val>
            <c:numRef>
              <c:f>Graphs!$F$14:$J$14</c:f>
              <c:numCache>
                <c:formatCode>#,##0</c:formatCode>
                <c:ptCount val="5"/>
                <c:pt idx="0">
                  <c:v>0.0</c:v>
                </c:pt>
                <c:pt idx="1">
                  <c:v>0.0</c:v>
                </c:pt>
                <c:pt idx="2">
                  <c:v>0.0</c:v>
                </c:pt>
                <c:pt idx="3" formatCode="General">
                  <c:v>0.0</c:v>
                </c:pt>
                <c:pt idx="4" formatCode="General">
                  <c:v>0.0</c:v>
                </c:pt>
              </c:numCache>
            </c:numRef>
          </c:val>
        </c:ser>
        <c:dLbls>
          <c:showLegendKey val="0"/>
          <c:showVal val="0"/>
          <c:showCatName val="0"/>
          <c:showSerName val="0"/>
          <c:showPercent val="0"/>
          <c:showBubbleSize val="0"/>
          <c:showLeaderLines val="1"/>
        </c:dLbls>
        <c:firstSliceAng val="0"/>
      </c:pieChart>
      <c:spPr>
        <a:noFill/>
        <a:ln w="25400">
          <a:noFill/>
        </a:ln>
      </c:spPr>
    </c:plotArea>
    <c:plotVisOnly val="1"/>
    <c:dispBlanksAs val="zero"/>
    <c:showDLblsOverMax val="0"/>
  </c:chart>
  <c:spPr>
    <a:solidFill>
      <a:srgbClr val="FFFFFF"/>
    </a:solidFill>
    <a:ln w="3175">
      <a:solidFill>
        <a:srgbClr val="000000"/>
      </a:solidFill>
      <a:prstDash val="solid"/>
    </a:ln>
  </c:spPr>
  <c:txPr>
    <a:bodyPr/>
    <a:lstStyle/>
    <a:p>
      <a:pPr>
        <a:defRPr sz="250" b="0" i="0" u="none" strike="noStrike" baseline="0">
          <a:solidFill>
            <a:srgbClr val="000000"/>
          </a:solidFill>
          <a:latin typeface="Geneva"/>
          <a:ea typeface="Geneva"/>
          <a:cs typeface="Geneva"/>
        </a:defRPr>
      </a:pPr>
      <a:endParaRPr lang="en-US"/>
    </a:p>
  </c:txPr>
  <c:printSettings>
    <c:headerFooter/>
    <c:pageMargins b="1.0" l="0.75" r="0.75" t="1.0" header="0.5" footer="0.5"/>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83544729215743"/>
          <c:y val="0.150000392369888"/>
          <c:w val="0.63291285936463"/>
          <c:h val="0.714287582713752"/>
        </c:manualLayout>
      </c:layout>
      <c:pieChart>
        <c:varyColors val="1"/>
        <c:ser>
          <c:idx val="0"/>
          <c:order val="0"/>
          <c:spPr>
            <a:solidFill>
              <a:srgbClr val="DD0000"/>
            </a:solidFill>
            <a:ln w="12700">
              <a:solidFill>
                <a:srgbClr val="000000"/>
              </a:solidFill>
              <a:prstDash val="solid"/>
            </a:ln>
          </c:spPr>
          <c:dPt>
            <c:idx val="0"/>
            <c:bubble3D val="0"/>
          </c:dPt>
          <c:dPt>
            <c:idx val="1"/>
            <c:bubble3D val="0"/>
            <c:spPr>
              <a:solidFill>
                <a:srgbClr val="33CC00"/>
              </a:solidFill>
              <a:ln w="12700">
                <a:solidFill>
                  <a:srgbClr val="000000"/>
                </a:solidFill>
                <a:prstDash val="solid"/>
              </a:ln>
            </c:spPr>
          </c:dPt>
          <c:dPt>
            <c:idx val="2"/>
            <c:bubble3D val="0"/>
            <c:spPr>
              <a:solidFill>
                <a:srgbClr val="FFFF00"/>
              </a:solidFill>
              <a:ln w="12700">
                <a:solidFill>
                  <a:srgbClr val="000000"/>
                </a:solidFill>
                <a:prstDash val="solid"/>
              </a:ln>
            </c:spPr>
          </c:dPt>
          <c:dPt>
            <c:idx val="3"/>
            <c:bubble3D val="0"/>
            <c:spPr>
              <a:solidFill>
                <a:srgbClr val="BB00BB"/>
              </a:solidFill>
              <a:ln w="12700">
                <a:solidFill>
                  <a:srgbClr val="000000"/>
                </a:solidFill>
                <a:prstDash val="solid"/>
              </a:ln>
            </c:spPr>
          </c:dPt>
          <c:dPt>
            <c:idx val="4"/>
            <c:bubble3D val="0"/>
            <c:spPr>
              <a:solidFill>
                <a:srgbClr val="FFFF00"/>
              </a:solidFill>
              <a:ln w="12700">
                <a:solidFill>
                  <a:srgbClr val="000000"/>
                </a:solidFill>
                <a:prstDash val="solid"/>
              </a:ln>
            </c:spPr>
          </c:dPt>
          <c:cat>
            <c:strRef>
              <c:f>Graphs!$F$1:$J$1</c:f>
              <c:strCache>
                <c:ptCount val="5"/>
                <c:pt idx="0">
                  <c:v>1st</c:v>
                </c:pt>
                <c:pt idx="1">
                  <c:v>2nd</c:v>
                </c:pt>
                <c:pt idx="2">
                  <c:v>3rd</c:v>
                </c:pt>
                <c:pt idx="3">
                  <c:v>4th</c:v>
                </c:pt>
                <c:pt idx="4">
                  <c:v>Other</c:v>
                </c:pt>
              </c:strCache>
            </c:strRef>
          </c:cat>
          <c:val>
            <c:numRef>
              <c:f>Graphs!$F$15:$J$15</c:f>
              <c:numCache>
                <c:formatCode>#,##0</c:formatCode>
                <c:ptCount val="5"/>
                <c:pt idx="0">
                  <c:v>562464.0</c:v>
                </c:pt>
                <c:pt idx="1">
                  <c:v>438235.0</c:v>
                </c:pt>
                <c:pt idx="2">
                  <c:v>286118.0</c:v>
                </c:pt>
                <c:pt idx="3" formatCode="General">
                  <c:v>126681.0</c:v>
                </c:pt>
                <c:pt idx="4" formatCode="General">
                  <c:v>36250.0</c:v>
                </c:pt>
              </c:numCache>
            </c:numRef>
          </c:val>
        </c:ser>
        <c:dLbls>
          <c:showLegendKey val="0"/>
          <c:showVal val="0"/>
          <c:showCatName val="0"/>
          <c:showSerName val="0"/>
          <c:showPercent val="0"/>
          <c:showBubbleSize val="0"/>
          <c:showLeaderLines val="1"/>
        </c:dLbls>
        <c:firstSliceAng val="0"/>
      </c:pieChart>
      <c:spPr>
        <a:noFill/>
        <a:ln w="25400">
          <a:noFill/>
        </a:ln>
      </c:spPr>
    </c:plotArea>
    <c:plotVisOnly val="1"/>
    <c:dispBlanksAs val="zero"/>
    <c:showDLblsOverMax val="0"/>
  </c:chart>
  <c:spPr>
    <a:solidFill>
      <a:srgbClr val="FFFFFF"/>
    </a:solidFill>
    <a:ln w="3175">
      <a:solidFill>
        <a:srgbClr val="000000"/>
      </a:solidFill>
      <a:prstDash val="solid"/>
    </a:ln>
  </c:spPr>
  <c:txPr>
    <a:bodyPr/>
    <a:lstStyle/>
    <a:p>
      <a:pPr>
        <a:defRPr sz="250" b="0" i="0" u="none" strike="noStrike" baseline="0">
          <a:solidFill>
            <a:srgbClr val="000000"/>
          </a:solidFill>
          <a:latin typeface="Geneva"/>
          <a:ea typeface="Geneva"/>
          <a:cs typeface="Geneva"/>
        </a:defRPr>
      </a:pPr>
      <a:endParaRPr lang="en-US"/>
    </a:p>
  </c:txPr>
  <c:printSettings>
    <c:headerFooter/>
    <c:pageMargins b="1.0" l="0.75" r="0.75" t="1.0" header="0.5" footer="0.5"/>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83544729215743"/>
          <c:y val="0.150000392369888"/>
          <c:w val="0.63291285936463"/>
          <c:h val="0.714287582713752"/>
        </c:manualLayout>
      </c:layout>
      <c:pieChart>
        <c:varyColors val="1"/>
        <c:ser>
          <c:idx val="0"/>
          <c:order val="0"/>
          <c:spPr>
            <a:solidFill>
              <a:srgbClr val="DD0000"/>
            </a:solidFill>
            <a:ln w="12700">
              <a:solidFill>
                <a:srgbClr val="000000"/>
              </a:solidFill>
              <a:prstDash val="solid"/>
            </a:ln>
          </c:spPr>
          <c:dPt>
            <c:idx val="0"/>
            <c:bubble3D val="0"/>
          </c:dPt>
          <c:dPt>
            <c:idx val="1"/>
            <c:bubble3D val="0"/>
            <c:spPr>
              <a:solidFill>
                <a:srgbClr val="33CC00"/>
              </a:solidFill>
              <a:ln w="12700">
                <a:solidFill>
                  <a:srgbClr val="000000"/>
                </a:solidFill>
                <a:prstDash val="solid"/>
              </a:ln>
            </c:spPr>
          </c:dPt>
          <c:dPt>
            <c:idx val="2"/>
            <c:bubble3D val="0"/>
            <c:spPr>
              <a:solidFill>
                <a:srgbClr val="BB00BB"/>
              </a:solidFill>
              <a:ln w="12700">
                <a:solidFill>
                  <a:srgbClr val="000000"/>
                </a:solidFill>
                <a:prstDash val="solid"/>
              </a:ln>
            </c:spPr>
          </c:dPt>
          <c:dPt>
            <c:idx val="3"/>
            <c:bubble3D val="0"/>
            <c:spPr>
              <a:solidFill>
                <a:srgbClr val="0000DD"/>
              </a:solidFill>
              <a:ln w="12700">
                <a:solidFill>
                  <a:srgbClr val="000000"/>
                </a:solidFill>
                <a:prstDash val="solid"/>
              </a:ln>
            </c:spPr>
          </c:dPt>
          <c:dPt>
            <c:idx val="4"/>
            <c:bubble3D val="0"/>
            <c:spPr>
              <a:solidFill>
                <a:srgbClr val="FFFF00"/>
              </a:solidFill>
              <a:ln w="12700">
                <a:solidFill>
                  <a:srgbClr val="000000"/>
                </a:solidFill>
                <a:prstDash val="solid"/>
              </a:ln>
            </c:spPr>
          </c:dPt>
          <c:cat>
            <c:strRef>
              <c:f>Graphs!$F$1:$J$1</c:f>
              <c:strCache>
                <c:ptCount val="5"/>
                <c:pt idx="0">
                  <c:v>1st</c:v>
                </c:pt>
                <c:pt idx="1">
                  <c:v>2nd</c:v>
                </c:pt>
                <c:pt idx="2">
                  <c:v>3rd</c:v>
                </c:pt>
                <c:pt idx="3">
                  <c:v>4th</c:v>
                </c:pt>
                <c:pt idx="4">
                  <c:v>Other</c:v>
                </c:pt>
              </c:strCache>
            </c:strRef>
          </c:cat>
          <c:val>
            <c:numRef>
              <c:f>Graphs!$F$16:$J$16</c:f>
              <c:numCache>
                <c:formatCode>#,##0</c:formatCode>
                <c:ptCount val="5"/>
                <c:pt idx="0">
                  <c:v>591514.0</c:v>
                </c:pt>
                <c:pt idx="1">
                  <c:v>406783.0</c:v>
                </c:pt>
                <c:pt idx="2">
                  <c:v>84111.0</c:v>
                </c:pt>
                <c:pt idx="3" formatCode="General">
                  <c:v>8914.0</c:v>
                </c:pt>
                <c:pt idx="4" formatCode="General">
                  <c:v>19221.0</c:v>
                </c:pt>
              </c:numCache>
            </c:numRef>
          </c:val>
        </c:ser>
        <c:dLbls>
          <c:showLegendKey val="0"/>
          <c:showVal val="0"/>
          <c:showCatName val="0"/>
          <c:showSerName val="0"/>
          <c:showPercent val="0"/>
          <c:showBubbleSize val="0"/>
          <c:showLeaderLines val="1"/>
        </c:dLbls>
        <c:firstSliceAng val="0"/>
      </c:pieChart>
      <c:spPr>
        <a:noFill/>
        <a:ln w="25400">
          <a:noFill/>
        </a:ln>
      </c:spPr>
    </c:plotArea>
    <c:plotVisOnly val="1"/>
    <c:dispBlanksAs val="zero"/>
    <c:showDLblsOverMax val="0"/>
  </c:chart>
  <c:spPr>
    <a:solidFill>
      <a:srgbClr val="FFFFFF"/>
    </a:solidFill>
    <a:ln w="3175">
      <a:solidFill>
        <a:srgbClr val="000000"/>
      </a:solidFill>
      <a:prstDash val="solid"/>
    </a:ln>
  </c:spPr>
  <c:txPr>
    <a:bodyPr/>
    <a:lstStyle/>
    <a:p>
      <a:pPr>
        <a:defRPr sz="250" b="0" i="0" u="none" strike="noStrike" baseline="0">
          <a:solidFill>
            <a:srgbClr val="000000"/>
          </a:solidFill>
          <a:latin typeface="Geneva"/>
          <a:ea typeface="Geneva"/>
          <a:cs typeface="Geneva"/>
        </a:defRPr>
      </a:pPr>
      <a:endParaRPr lang="en-US"/>
    </a:p>
  </c:txPr>
  <c:printSettings>
    <c:headerFooter/>
    <c:pageMargins b="1.0" l="0.75" r="0.75" t="1.0" header="0.5" footer="0.5"/>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83544729215743"/>
          <c:y val="0.150000392369888"/>
          <c:w val="0.63291285936463"/>
          <c:h val="0.714287582713752"/>
        </c:manualLayout>
      </c:layout>
      <c:pieChart>
        <c:varyColors val="1"/>
        <c:ser>
          <c:idx val="0"/>
          <c:order val="0"/>
          <c:spPr>
            <a:solidFill>
              <a:srgbClr val="DD0000"/>
            </a:solidFill>
            <a:ln w="12700">
              <a:solidFill>
                <a:srgbClr val="000000"/>
              </a:solidFill>
              <a:prstDash val="solid"/>
            </a:ln>
          </c:spPr>
          <c:dPt>
            <c:idx val="0"/>
            <c:bubble3D val="0"/>
          </c:dPt>
          <c:dPt>
            <c:idx val="1"/>
            <c:bubble3D val="0"/>
            <c:spPr>
              <a:solidFill>
                <a:srgbClr val="33CC00"/>
              </a:solidFill>
              <a:ln w="12700">
                <a:solidFill>
                  <a:srgbClr val="000000"/>
                </a:solidFill>
                <a:prstDash val="solid"/>
              </a:ln>
            </c:spPr>
          </c:dPt>
          <c:dPt>
            <c:idx val="2"/>
            <c:bubble3D val="0"/>
            <c:spPr>
              <a:solidFill>
                <a:srgbClr val="BB00BB"/>
              </a:solidFill>
              <a:ln w="12700">
                <a:solidFill>
                  <a:srgbClr val="000000"/>
                </a:solidFill>
                <a:prstDash val="solid"/>
              </a:ln>
            </c:spPr>
          </c:dPt>
          <c:dPt>
            <c:idx val="3"/>
            <c:bubble3D val="0"/>
            <c:spPr>
              <a:solidFill>
                <a:srgbClr val="FFFF00"/>
              </a:solidFill>
              <a:ln w="12700">
                <a:solidFill>
                  <a:srgbClr val="000000"/>
                </a:solidFill>
                <a:prstDash val="solid"/>
              </a:ln>
            </c:spPr>
          </c:dPt>
          <c:dPt>
            <c:idx val="4"/>
            <c:bubble3D val="0"/>
            <c:spPr>
              <a:solidFill>
                <a:srgbClr val="FFFF00"/>
              </a:solidFill>
              <a:ln w="12700">
                <a:solidFill>
                  <a:srgbClr val="000000"/>
                </a:solidFill>
                <a:prstDash val="solid"/>
              </a:ln>
            </c:spPr>
          </c:dPt>
          <c:cat>
            <c:strRef>
              <c:f>Graphs!$F$1:$J$1</c:f>
              <c:strCache>
                <c:ptCount val="5"/>
                <c:pt idx="0">
                  <c:v>1st</c:v>
                </c:pt>
                <c:pt idx="1">
                  <c:v>2nd</c:v>
                </c:pt>
                <c:pt idx="2">
                  <c:v>3rd</c:v>
                </c:pt>
                <c:pt idx="3">
                  <c:v>4th</c:v>
                </c:pt>
                <c:pt idx="4">
                  <c:v>Other</c:v>
                </c:pt>
              </c:strCache>
            </c:strRef>
          </c:cat>
          <c:val>
            <c:numRef>
              <c:f>Graphs!$F$17:$J$17</c:f>
              <c:numCache>
                <c:formatCode>#,##0</c:formatCode>
                <c:ptCount val="5"/>
                <c:pt idx="0">
                  <c:v>51666.0</c:v>
                </c:pt>
                <c:pt idx="1">
                  <c:v>45429.0</c:v>
                </c:pt>
                <c:pt idx="2">
                  <c:v>43228.0</c:v>
                </c:pt>
                <c:pt idx="3" formatCode="General">
                  <c:v>17394.0</c:v>
                </c:pt>
                <c:pt idx="4" formatCode="General">
                  <c:v>29215.0</c:v>
                </c:pt>
              </c:numCache>
            </c:numRef>
          </c:val>
        </c:ser>
        <c:dLbls>
          <c:showLegendKey val="0"/>
          <c:showVal val="0"/>
          <c:showCatName val="0"/>
          <c:showSerName val="0"/>
          <c:showPercent val="0"/>
          <c:showBubbleSize val="0"/>
          <c:showLeaderLines val="1"/>
        </c:dLbls>
        <c:firstSliceAng val="0"/>
      </c:pieChart>
      <c:spPr>
        <a:noFill/>
        <a:ln w="25400">
          <a:noFill/>
        </a:ln>
      </c:spPr>
    </c:plotArea>
    <c:plotVisOnly val="1"/>
    <c:dispBlanksAs val="zero"/>
    <c:showDLblsOverMax val="0"/>
  </c:chart>
  <c:spPr>
    <a:solidFill>
      <a:srgbClr val="FFFFFF"/>
    </a:solidFill>
    <a:ln w="3175">
      <a:solidFill>
        <a:srgbClr val="000000"/>
      </a:solidFill>
      <a:prstDash val="solid"/>
    </a:ln>
  </c:spPr>
  <c:txPr>
    <a:bodyPr/>
    <a:lstStyle/>
    <a:p>
      <a:pPr>
        <a:defRPr sz="250" b="0" i="0" u="none" strike="noStrike" baseline="0">
          <a:solidFill>
            <a:srgbClr val="000000"/>
          </a:solidFill>
          <a:latin typeface="Geneva"/>
          <a:ea typeface="Geneva"/>
          <a:cs typeface="Geneva"/>
        </a:defRPr>
      </a:pPr>
      <a:endParaRPr lang="en-US"/>
    </a:p>
  </c:txPr>
  <c:printSettings>
    <c:headerFooter/>
    <c:pageMargins b="1.0" l="0.75" r="0.75" t="1.0" header="0.5" footer="0.5"/>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83544729215743"/>
          <c:y val="0.150000392369888"/>
          <c:w val="0.63291285936463"/>
          <c:h val="0.714287582713752"/>
        </c:manualLayout>
      </c:layout>
      <c:pieChart>
        <c:varyColors val="1"/>
        <c:ser>
          <c:idx val="0"/>
          <c:order val="0"/>
          <c:spPr>
            <a:solidFill>
              <a:srgbClr val="DD0000"/>
            </a:solidFill>
            <a:ln w="12700">
              <a:solidFill>
                <a:srgbClr val="000000"/>
              </a:solidFill>
              <a:prstDash val="solid"/>
            </a:ln>
          </c:spPr>
          <c:dPt>
            <c:idx val="0"/>
            <c:bubble3D val="0"/>
          </c:dPt>
          <c:dPt>
            <c:idx val="1"/>
            <c:bubble3D val="0"/>
            <c:spPr>
              <a:solidFill>
                <a:srgbClr val="FFFF00"/>
              </a:solidFill>
              <a:ln w="12700">
                <a:solidFill>
                  <a:srgbClr val="000000"/>
                </a:solidFill>
                <a:prstDash val="solid"/>
              </a:ln>
            </c:spPr>
          </c:dPt>
          <c:dPt>
            <c:idx val="2"/>
            <c:bubble3D val="0"/>
            <c:spPr>
              <a:solidFill>
                <a:srgbClr val="33CC00"/>
              </a:solidFill>
              <a:ln w="12700">
                <a:solidFill>
                  <a:srgbClr val="000000"/>
                </a:solidFill>
                <a:prstDash val="solid"/>
              </a:ln>
            </c:spPr>
          </c:dPt>
          <c:dPt>
            <c:idx val="3"/>
            <c:bubble3D val="0"/>
            <c:spPr>
              <a:solidFill>
                <a:srgbClr val="BB00BB"/>
              </a:solidFill>
              <a:ln w="12700">
                <a:solidFill>
                  <a:srgbClr val="000000"/>
                </a:solidFill>
                <a:prstDash val="solid"/>
              </a:ln>
            </c:spPr>
          </c:dPt>
          <c:dPt>
            <c:idx val="4"/>
            <c:bubble3D val="0"/>
            <c:spPr>
              <a:solidFill>
                <a:srgbClr val="FFFF00"/>
              </a:solidFill>
              <a:ln w="12700">
                <a:solidFill>
                  <a:srgbClr val="000000"/>
                </a:solidFill>
                <a:prstDash val="solid"/>
              </a:ln>
            </c:spPr>
          </c:dPt>
          <c:cat>
            <c:strRef>
              <c:f>Graphs!$F$1:$J$1</c:f>
              <c:strCache>
                <c:ptCount val="5"/>
                <c:pt idx="0">
                  <c:v>1st</c:v>
                </c:pt>
                <c:pt idx="1">
                  <c:v>2nd</c:v>
                </c:pt>
                <c:pt idx="2">
                  <c:v>3rd</c:v>
                </c:pt>
                <c:pt idx="3">
                  <c:v>4th</c:v>
                </c:pt>
                <c:pt idx="4">
                  <c:v>Other</c:v>
                </c:pt>
              </c:strCache>
            </c:strRef>
          </c:cat>
          <c:val>
            <c:numRef>
              <c:f>Graphs!$F$18:$J$18</c:f>
              <c:numCache>
                <c:formatCode>#,##0</c:formatCode>
                <c:ptCount val="5"/>
                <c:pt idx="0">
                  <c:v>37512.0</c:v>
                </c:pt>
                <c:pt idx="1">
                  <c:v>18443.0</c:v>
                </c:pt>
                <c:pt idx="2">
                  <c:v>13295.0</c:v>
                </c:pt>
                <c:pt idx="3" formatCode="General">
                  <c:v>8741.0</c:v>
                </c:pt>
                <c:pt idx="4" formatCode="General">
                  <c:v>987.0</c:v>
                </c:pt>
              </c:numCache>
            </c:numRef>
          </c:val>
        </c:ser>
        <c:dLbls>
          <c:showLegendKey val="0"/>
          <c:showVal val="0"/>
          <c:showCatName val="0"/>
          <c:showSerName val="0"/>
          <c:showPercent val="0"/>
          <c:showBubbleSize val="0"/>
          <c:showLeaderLines val="1"/>
        </c:dLbls>
        <c:firstSliceAng val="0"/>
      </c:pieChart>
      <c:spPr>
        <a:noFill/>
        <a:ln w="25400">
          <a:noFill/>
        </a:ln>
      </c:spPr>
    </c:plotArea>
    <c:plotVisOnly val="1"/>
    <c:dispBlanksAs val="zero"/>
    <c:showDLblsOverMax val="0"/>
  </c:chart>
  <c:spPr>
    <a:solidFill>
      <a:srgbClr val="FFFFFF"/>
    </a:solidFill>
    <a:ln w="3175">
      <a:solidFill>
        <a:srgbClr val="000000"/>
      </a:solidFill>
      <a:prstDash val="solid"/>
    </a:ln>
  </c:spPr>
  <c:txPr>
    <a:bodyPr/>
    <a:lstStyle/>
    <a:p>
      <a:pPr>
        <a:defRPr sz="250" b="0" i="0" u="none" strike="noStrike" baseline="0">
          <a:solidFill>
            <a:srgbClr val="000000"/>
          </a:solidFill>
          <a:latin typeface="Geneva"/>
          <a:ea typeface="Geneva"/>
          <a:cs typeface="Geneva"/>
        </a:defRPr>
      </a:pPr>
      <a:endParaRPr lang="en-US"/>
    </a:p>
  </c:txPr>
  <c:printSettings>
    <c:headerFooter/>
    <c:pageMargins b="1.0" l="0.75" r="0.75" t="1.0" header="0.5" footer="0.5"/>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83544729215743"/>
          <c:y val="0.150000392369888"/>
          <c:w val="0.63291285936463"/>
          <c:h val="0.714287582713752"/>
        </c:manualLayout>
      </c:layout>
      <c:pieChart>
        <c:varyColors val="1"/>
        <c:ser>
          <c:idx val="0"/>
          <c:order val="0"/>
          <c:spPr>
            <a:solidFill>
              <a:srgbClr val="DD0000"/>
            </a:solidFill>
            <a:ln w="12700">
              <a:solidFill>
                <a:srgbClr val="000000"/>
              </a:solidFill>
              <a:prstDash val="solid"/>
            </a:ln>
          </c:spPr>
          <c:dPt>
            <c:idx val="0"/>
            <c:bubble3D val="0"/>
          </c:dPt>
          <c:dPt>
            <c:idx val="1"/>
            <c:bubble3D val="0"/>
            <c:spPr>
              <a:solidFill>
                <a:srgbClr val="33CC00"/>
              </a:solidFill>
              <a:ln w="12700">
                <a:solidFill>
                  <a:srgbClr val="000000"/>
                </a:solidFill>
                <a:prstDash val="solid"/>
              </a:ln>
            </c:spPr>
          </c:dPt>
          <c:dPt>
            <c:idx val="2"/>
            <c:bubble3D val="0"/>
            <c:spPr>
              <a:solidFill>
                <a:srgbClr val="FFFF00"/>
              </a:solidFill>
              <a:ln w="12700">
                <a:solidFill>
                  <a:srgbClr val="000000"/>
                </a:solidFill>
                <a:prstDash val="solid"/>
              </a:ln>
            </c:spPr>
          </c:dPt>
          <c:dPt>
            <c:idx val="3"/>
            <c:bubble3D val="0"/>
            <c:spPr>
              <a:solidFill>
                <a:srgbClr val="FF6600"/>
              </a:solidFill>
              <a:ln w="12700">
                <a:solidFill>
                  <a:srgbClr val="000000"/>
                </a:solidFill>
                <a:prstDash val="solid"/>
              </a:ln>
            </c:spPr>
          </c:dPt>
          <c:dPt>
            <c:idx val="4"/>
            <c:bubble3D val="0"/>
            <c:spPr>
              <a:solidFill>
                <a:srgbClr val="FFFF00"/>
              </a:solidFill>
              <a:ln w="12700">
                <a:solidFill>
                  <a:srgbClr val="000000"/>
                </a:solidFill>
                <a:prstDash val="solid"/>
              </a:ln>
            </c:spPr>
          </c:dPt>
          <c:cat>
            <c:strRef>
              <c:f>Graphs!$F$1:$J$1</c:f>
              <c:strCache>
                <c:ptCount val="5"/>
                <c:pt idx="0">
                  <c:v>1st</c:v>
                </c:pt>
                <c:pt idx="1">
                  <c:v>2nd</c:v>
                </c:pt>
                <c:pt idx="2">
                  <c:v>3rd</c:v>
                </c:pt>
                <c:pt idx="3">
                  <c:v>4th</c:v>
                </c:pt>
                <c:pt idx="4">
                  <c:v>Other</c:v>
                </c:pt>
              </c:strCache>
            </c:strRef>
          </c:cat>
          <c:val>
            <c:numRef>
              <c:f>Graphs!$F$19:$J$19</c:f>
              <c:numCache>
                <c:formatCode>#,##0</c:formatCode>
                <c:ptCount val="5"/>
                <c:pt idx="0">
                  <c:v>82493.0</c:v>
                </c:pt>
                <c:pt idx="1">
                  <c:v>72503.0</c:v>
                </c:pt>
                <c:pt idx="2">
                  <c:v>37579.0</c:v>
                </c:pt>
                <c:pt idx="3" formatCode="General">
                  <c:v>33134.0</c:v>
                </c:pt>
                <c:pt idx="4" formatCode="General">
                  <c:v>3958.0</c:v>
                </c:pt>
              </c:numCache>
            </c:numRef>
          </c:val>
        </c:ser>
        <c:dLbls>
          <c:showLegendKey val="0"/>
          <c:showVal val="0"/>
          <c:showCatName val="0"/>
          <c:showSerName val="0"/>
          <c:showPercent val="0"/>
          <c:showBubbleSize val="0"/>
          <c:showLeaderLines val="1"/>
        </c:dLbls>
        <c:firstSliceAng val="0"/>
      </c:pieChart>
      <c:spPr>
        <a:noFill/>
        <a:ln w="25400">
          <a:noFill/>
        </a:ln>
      </c:spPr>
    </c:plotArea>
    <c:plotVisOnly val="1"/>
    <c:dispBlanksAs val="zero"/>
    <c:showDLblsOverMax val="0"/>
  </c:chart>
  <c:spPr>
    <a:solidFill>
      <a:srgbClr val="FFFFFF"/>
    </a:solidFill>
    <a:ln w="3175">
      <a:solidFill>
        <a:srgbClr val="000000"/>
      </a:solidFill>
      <a:prstDash val="solid"/>
    </a:ln>
  </c:spPr>
  <c:txPr>
    <a:bodyPr/>
    <a:lstStyle/>
    <a:p>
      <a:pPr>
        <a:defRPr sz="250" b="0" i="0" u="none" strike="noStrike" baseline="0">
          <a:solidFill>
            <a:srgbClr val="000000"/>
          </a:solidFill>
          <a:latin typeface="Geneva"/>
          <a:ea typeface="Geneva"/>
          <a:cs typeface="Geneva"/>
        </a:defRPr>
      </a:pPr>
      <a:endParaRPr lang="en-US"/>
    </a:p>
  </c:txPr>
  <c:printSettings>
    <c:headerFooter/>
    <c:pageMargins b="1.0" l="0.75" r="0.75" t="1.0" header="0.5" footer="0.5"/>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83544729215743"/>
          <c:y val="0.150000392369888"/>
          <c:w val="0.63291285936463"/>
          <c:h val="0.714287582713752"/>
        </c:manualLayout>
      </c:layout>
      <c:pieChart>
        <c:varyColors val="1"/>
        <c:ser>
          <c:idx val="0"/>
          <c:order val="0"/>
          <c:spPr>
            <a:solidFill>
              <a:srgbClr val="DD0000"/>
            </a:solidFill>
            <a:ln w="12700">
              <a:solidFill>
                <a:srgbClr val="000000"/>
              </a:solidFill>
              <a:prstDash val="solid"/>
            </a:ln>
          </c:spPr>
          <c:dPt>
            <c:idx val="0"/>
            <c:bubble3D val="0"/>
          </c:dPt>
          <c:dPt>
            <c:idx val="1"/>
            <c:bubble3D val="0"/>
            <c:spPr>
              <a:solidFill>
                <a:srgbClr val="33CC00"/>
              </a:solidFill>
              <a:ln w="12700">
                <a:solidFill>
                  <a:srgbClr val="000000"/>
                </a:solidFill>
                <a:prstDash val="solid"/>
              </a:ln>
            </c:spPr>
          </c:dPt>
          <c:dPt>
            <c:idx val="2"/>
            <c:bubble3D val="0"/>
            <c:spPr>
              <a:solidFill>
                <a:srgbClr val="BB00BB"/>
              </a:solidFill>
              <a:ln w="12700">
                <a:solidFill>
                  <a:srgbClr val="000000"/>
                </a:solidFill>
                <a:prstDash val="solid"/>
              </a:ln>
            </c:spPr>
          </c:dPt>
          <c:dPt>
            <c:idx val="3"/>
            <c:bubble3D val="0"/>
            <c:spPr>
              <a:solidFill>
                <a:srgbClr val="0000DD"/>
              </a:solidFill>
              <a:ln w="12700">
                <a:solidFill>
                  <a:srgbClr val="000000"/>
                </a:solidFill>
                <a:prstDash val="solid"/>
              </a:ln>
            </c:spPr>
          </c:dPt>
          <c:dPt>
            <c:idx val="4"/>
            <c:bubble3D val="0"/>
            <c:spPr>
              <a:solidFill>
                <a:srgbClr val="FFFF00"/>
              </a:solidFill>
              <a:ln w="12700">
                <a:solidFill>
                  <a:srgbClr val="000000"/>
                </a:solidFill>
                <a:prstDash val="solid"/>
              </a:ln>
            </c:spPr>
          </c:dPt>
          <c:cat>
            <c:strRef>
              <c:f>Graphs!$F$1:$J$1</c:f>
              <c:strCache>
                <c:ptCount val="5"/>
                <c:pt idx="0">
                  <c:v>1st</c:v>
                </c:pt>
                <c:pt idx="1">
                  <c:v>2nd</c:v>
                </c:pt>
                <c:pt idx="2">
                  <c:v>3rd</c:v>
                </c:pt>
                <c:pt idx="3">
                  <c:v>4th</c:v>
                </c:pt>
                <c:pt idx="4">
                  <c:v>Other</c:v>
                </c:pt>
              </c:strCache>
            </c:strRef>
          </c:cat>
          <c:val>
            <c:numRef>
              <c:f>Graphs!$F$20:$J$20</c:f>
              <c:numCache>
                <c:formatCode>#,##0</c:formatCode>
                <c:ptCount val="5"/>
                <c:pt idx="0">
                  <c:v>124854.0</c:v>
                </c:pt>
                <c:pt idx="1">
                  <c:v>113968.0</c:v>
                </c:pt>
                <c:pt idx="2">
                  <c:v>33813.0</c:v>
                </c:pt>
                <c:pt idx="3" formatCode="General">
                  <c:v>19359.0</c:v>
                </c:pt>
                <c:pt idx="4" formatCode="General">
                  <c:v>9247.0</c:v>
                </c:pt>
              </c:numCache>
            </c:numRef>
          </c:val>
        </c:ser>
        <c:dLbls>
          <c:showLegendKey val="0"/>
          <c:showVal val="0"/>
          <c:showCatName val="0"/>
          <c:showSerName val="0"/>
          <c:showPercent val="0"/>
          <c:showBubbleSize val="0"/>
          <c:showLeaderLines val="1"/>
        </c:dLbls>
        <c:firstSliceAng val="0"/>
      </c:pieChart>
      <c:spPr>
        <a:noFill/>
        <a:ln w="25400">
          <a:noFill/>
        </a:ln>
      </c:spPr>
    </c:plotArea>
    <c:plotVisOnly val="1"/>
    <c:dispBlanksAs val="zero"/>
    <c:showDLblsOverMax val="0"/>
  </c:chart>
  <c:spPr>
    <a:solidFill>
      <a:srgbClr val="FFFFFF"/>
    </a:solidFill>
    <a:ln w="3175">
      <a:solidFill>
        <a:srgbClr val="000000"/>
      </a:solidFill>
      <a:prstDash val="solid"/>
    </a:ln>
  </c:spPr>
  <c:txPr>
    <a:bodyPr/>
    <a:lstStyle/>
    <a:p>
      <a:pPr>
        <a:defRPr sz="250" b="0" i="0" u="none" strike="noStrike" baseline="0">
          <a:solidFill>
            <a:srgbClr val="000000"/>
          </a:solidFill>
          <a:latin typeface="Geneva"/>
          <a:ea typeface="Geneva"/>
          <a:cs typeface="Geneva"/>
        </a:defRPr>
      </a:pPr>
      <a:endParaRPr lang="en-US"/>
    </a:p>
  </c:txPr>
  <c:printSettings>
    <c:headerFooter/>
    <c:pageMargins b="1.0" l="0.75" r="0.75" t="1.0" header="0.5" footer="0.5"/>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83544729215743"/>
          <c:y val="0.150000392369888"/>
          <c:w val="0.63291285936463"/>
          <c:h val="0.714287582713752"/>
        </c:manualLayout>
      </c:layout>
      <c:pieChart>
        <c:varyColors val="1"/>
        <c:ser>
          <c:idx val="0"/>
          <c:order val="0"/>
          <c:spPr>
            <a:solidFill>
              <a:srgbClr val="DD0000"/>
            </a:solidFill>
            <a:ln w="12700">
              <a:solidFill>
                <a:srgbClr val="000000"/>
              </a:solidFill>
              <a:prstDash val="solid"/>
            </a:ln>
          </c:spPr>
          <c:dPt>
            <c:idx val="0"/>
            <c:bubble3D val="0"/>
          </c:dPt>
          <c:dPt>
            <c:idx val="1"/>
            <c:bubble3D val="0"/>
            <c:spPr>
              <a:solidFill>
                <a:srgbClr val="BB00BB"/>
              </a:solidFill>
              <a:ln w="12700">
                <a:solidFill>
                  <a:srgbClr val="000000"/>
                </a:solidFill>
                <a:prstDash val="solid"/>
              </a:ln>
            </c:spPr>
          </c:dPt>
          <c:dPt>
            <c:idx val="2"/>
            <c:bubble3D val="0"/>
            <c:spPr>
              <a:solidFill>
                <a:srgbClr val="FFFF00"/>
              </a:solidFill>
              <a:ln w="12700">
                <a:solidFill>
                  <a:srgbClr val="000000"/>
                </a:solidFill>
                <a:prstDash val="solid"/>
              </a:ln>
            </c:spPr>
          </c:dPt>
          <c:dPt>
            <c:idx val="3"/>
            <c:bubble3D val="0"/>
            <c:spPr>
              <a:solidFill>
                <a:srgbClr val="33CC00"/>
              </a:solidFill>
              <a:ln w="12700">
                <a:solidFill>
                  <a:srgbClr val="000000"/>
                </a:solidFill>
                <a:prstDash val="solid"/>
              </a:ln>
            </c:spPr>
          </c:dPt>
          <c:dPt>
            <c:idx val="4"/>
            <c:bubble3D val="0"/>
            <c:spPr>
              <a:solidFill>
                <a:srgbClr val="FFFF00"/>
              </a:solidFill>
              <a:ln w="12700">
                <a:solidFill>
                  <a:srgbClr val="000000"/>
                </a:solidFill>
                <a:prstDash val="solid"/>
              </a:ln>
            </c:spPr>
          </c:dPt>
          <c:cat>
            <c:strRef>
              <c:f>Graphs!$F$1:$J$1</c:f>
              <c:strCache>
                <c:ptCount val="5"/>
                <c:pt idx="0">
                  <c:v>1st</c:v>
                </c:pt>
                <c:pt idx="1">
                  <c:v>2nd</c:v>
                </c:pt>
                <c:pt idx="2">
                  <c:v>3rd</c:v>
                </c:pt>
                <c:pt idx="3">
                  <c:v>4th</c:v>
                </c:pt>
                <c:pt idx="4">
                  <c:v>Other</c:v>
                </c:pt>
              </c:strCache>
            </c:strRef>
          </c:cat>
          <c:val>
            <c:numRef>
              <c:f>Graphs!$F$21:$J$21</c:f>
              <c:numCache>
                <c:formatCode>#,##0</c:formatCode>
                <c:ptCount val="5"/>
                <c:pt idx="0">
                  <c:v>8550.0</c:v>
                </c:pt>
                <c:pt idx="1">
                  <c:v>6070.0</c:v>
                </c:pt>
                <c:pt idx="2">
                  <c:v>2270.0</c:v>
                </c:pt>
                <c:pt idx="3" formatCode="General">
                  <c:v>1492.0</c:v>
                </c:pt>
                <c:pt idx="4" formatCode="General">
                  <c:v>245.0</c:v>
                </c:pt>
              </c:numCache>
            </c:numRef>
          </c:val>
        </c:ser>
        <c:dLbls>
          <c:showLegendKey val="0"/>
          <c:showVal val="0"/>
          <c:showCatName val="0"/>
          <c:showSerName val="0"/>
          <c:showPercent val="0"/>
          <c:showBubbleSize val="0"/>
          <c:showLeaderLines val="1"/>
        </c:dLbls>
        <c:firstSliceAng val="0"/>
      </c:pieChart>
      <c:spPr>
        <a:noFill/>
        <a:ln w="25400">
          <a:noFill/>
        </a:ln>
      </c:spPr>
    </c:plotArea>
    <c:plotVisOnly val="1"/>
    <c:dispBlanksAs val="zero"/>
    <c:showDLblsOverMax val="0"/>
  </c:chart>
  <c:spPr>
    <a:solidFill>
      <a:srgbClr val="FFFFFF"/>
    </a:solidFill>
    <a:ln w="3175">
      <a:solidFill>
        <a:srgbClr val="000000"/>
      </a:solidFill>
      <a:prstDash val="solid"/>
    </a:ln>
  </c:spPr>
  <c:txPr>
    <a:bodyPr/>
    <a:lstStyle/>
    <a:p>
      <a:pPr>
        <a:defRPr sz="250" b="0" i="0" u="none" strike="noStrike" baseline="0">
          <a:solidFill>
            <a:srgbClr val="000000"/>
          </a:solidFill>
          <a:latin typeface="Geneva"/>
          <a:ea typeface="Geneva"/>
          <a:cs typeface="Geneva"/>
        </a:defRPr>
      </a:pPr>
      <a:endParaRPr lang="en-US"/>
    </a:p>
  </c:txPr>
  <c:printSettings>
    <c:headerFooter/>
    <c:pageMargins b="1.0" l="0.75" r="0.75" t="1.0" header="0.5" footer="0.5"/>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83544729215743"/>
          <c:y val="0.150000392369888"/>
          <c:w val="0.63291285936463"/>
          <c:h val="0.714287582713752"/>
        </c:manualLayout>
      </c:layout>
      <c:pieChart>
        <c:varyColors val="1"/>
        <c:ser>
          <c:idx val="0"/>
          <c:order val="0"/>
          <c:spPr>
            <a:solidFill>
              <a:srgbClr val="DD0000"/>
            </a:solidFill>
            <a:ln w="12700">
              <a:solidFill>
                <a:srgbClr val="000000"/>
              </a:solidFill>
              <a:prstDash val="solid"/>
            </a:ln>
          </c:spPr>
          <c:dPt>
            <c:idx val="0"/>
            <c:bubble3D val="0"/>
          </c:dPt>
          <c:dPt>
            <c:idx val="1"/>
            <c:bubble3D val="0"/>
            <c:spPr>
              <a:solidFill>
                <a:srgbClr val="33CC00"/>
              </a:solidFill>
              <a:ln w="12700">
                <a:solidFill>
                  <a:srgbClr val="000000"/>
                </a:solidFill>
                <a:prstDash val="solid"/>
              </a:ln>
            </c:spPr>
          </c:dPt>
          <c:dPt>
            <c:idx val="2"/>
            <c:bubble3D val="0"/>
            <c:spPr>
              <a:solidFill>
                <a:srgbClr val="FFFF00"/>
              </a:solidFill>
              <a:ln w="12700">
                <a:solidFill>
                  <a:srgbClr val="000000"/>
                </a:solidFill>
                <a:prstDash val="solid"/>
              </a:ln>
            </c:spPr>
          </c:dPt>
          <c:dPt>
            <c:idx val="3"/>
            <c:bubble3D val="0"/>
            <c:spPr>
              <a:solidFill>
                <a:srgbClr val="BB00BB"/>
              </a:solidFill>
              <a:ln w="12700">
                <a:solidFill>
                  <a:srgbClr val="000000"/>
                </a:solidFill>
                <a:prstDash val="solid"/>
              </a:ln>
            </c:spPr>
          </c:dPt>
          <c:dPt>
            <c:idx val="4"/>
            <c:bubble3D val="0"/>
            <c:spPr>
              <a:solidFill>
                <a:srgbClr val="FFFF00"/>
              </a:solidFill>
              <a:ln w="12700">
                <a:solidFill>
                  <a:srgbClr val="000000"/>
                </a:solidFill>
                <a:prstDash val="solid"/>
              </a:ln>
            </c:spPr>
          </c:dPt>
          <c:cat>
            <c:strRef>
              <c:f>Graphs!$F$1:$J$1</c:f>
              <c:strCache>
                <c:ptCount val="5"/>
                <c:pt idx="0">
                  <c:v>1st</c:v>
                </c:pt>
                <c:pt idx="1">
                  <c:v>2nd</c:v>
                </c:pt>
                <c:pt idx="2">
                  <c:v>3rd</c:v>
                </c:pt>
                <c:pt idx="3">
                  <c:v>4th</c:v>
                </c:pt>
                <c:pt idx="4">
                  <c:v>Other</c:v>
                </c:pt>
              </c:strCache>
            </c:strRef>
          </c:cat>
          <c:val>
            <c:numRef>
              <c:f>Graphs!$F$22:$J$22</c:f>
              <c:numCache>
                <c:formatCode>#,##0</c:formatCode>
                <c:ptCount val="5"/>
                <c:pt idx="0">
                  <c:v>248343.0</c:v>
                </c:pt>
                <c:pt idx="1">
                  <c:v>106614.0</c:v>
                </c:pt>
                <c:pt idx="2">
                  <c:v>87093.0</c:v>
                </c:pt>
                <c:pt idx="3" formatCode="General">
                  <c:v>5946.0</c:v>
                </c:pt>
                <c:pt idx="4" formatCode="General">
                  <c:v>11070.0</c:v>
                </c:pt>
              </c:numCache>
            </c:numRef>
          </c:val>
        </c:ser>
        <c:dLbls>
          <c:showLegendKey val="0"/>
          <c:showVal val="0"/>
          <c:showCatName val="0"/>
          <c:showSerName val="0"/>
          <c:showPercent val="0"/>
          <c:showBubbleSize val="0"/>
          <c:showLeaderLines val="1"/>
        </c:dLbls>
        <c:firstSliceAng val="0"/>
      </c:pieChart>
      <c:spPr>
        <a:noFill/>
        <a:ln w="25400">
          <a:noFill/>
        </a:ln>
      </c:spPr>
    </c:plotArea>
    <c:plotVisOnly val="1"/>
    <c:dispBlanksAs val="zero"/>
    <c:showDLblsOverMax val="0"/>
  </c:chart>
  <c:spPr>
    <a:solidFill>
      <a:srgbClr val="FFFFFF"/>
    </a:solidFill>
    <a:ln w="3175">
      <a:solidFill>
        <a:srgbClr val="000000"/>
      </a:solidFill>
      <a:prstDash val="solid"/>
    </a:ln>
  </c:spPr>
  <c:txPr>
    <a:bodyPr/>
    <a:lstStyle/>
    <a:p>
      <a:pPr>
        <a:defRPr sz="250" b="0" i="0" u="none" strike="noStrike" baseline="0">
          <a:solidFill>
            <a:srgbClr val="000000"/>
          </a:solidFill>
          <a:latin typeface="Geneva"/>
          <a:ea typeface="Geneva"/>
          <a:cs typeface="Geneva"/>
        </a:defRPr>
      </a:pPr>
      <a:endParaRPr lang="en-US"/>
    </a:p>
  </c:txPr>
  <c:printSettings>
    <c:headerFooter/>
    <c:pageMargins b="1.0" l="0.75" r="0.75" t="1.0" header="0.5" footer="0.5"/>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83544729215743"/>
          <c:y val="0.150000392369888"/>
          <c:w val="0.63291285936463"/>
          <c:h val="0.714287582713752"/>
        </c:manualLayout>
      </c:layout>
      <c:pieChart>
        <c:varyColors val="1"/>
        <c:ser>
          <c:idx val="0"/>
          <c:order val="0"/>
          <c:spPr>
            <a:solidFill>
              <a:srgbClr val="DD0000"/>
            </a:solidFill>
            <a:ln w="12700">
              <a:solidFill>
                <a:srgbClr val="000000"/>
              </a:solidFill>
              <a:prstDash val="solid"/>
            </a:ln>
          </c:spPr>
          <c:dPt>
            <c:idx val="0"/>
            <c:bubble3D val="0"/>
          </c:dPt>
          <c:dPt>
            <c:idx val="1"/>
            <c:bubble3D val="0"/>
            <c:spPr>
              <a:solidFill>
                <a:srgbClr val="33CC00"/>
              </a:solidFill>
              <a:ln w="12700">
                <a:solidFill>
                  <a:srgbClr val="000000"/>
                </a:solidFill>
                <a:prstDash val="solid"/>
              </a:ln>
            </c:spPr>
          </c:dPt>
          <c:dPt>
            <c:idx val="2"/>
            <c:bubble3D val="0"/>
            <c:spPr>
              <a:solidFill>
                <a:srgbClr val="FFFF00"/>
              </a:solidFill>
              <a:ln w="12700">
                <a:solidFill>
                  <a:srgbClr val="000000"/>
                </a:solidFill>
                <a:prstDash val="solid"/>
              </a:ln>
            </c:spPr>
          </c:dPt>
          <c:dPt>
            <c:idx val="3"/>
            <c:bubble3D val="0"/>
            <c:spPr>
              <a:solidFill>
                <a:srgbClr val="BB00BB"/>
              </a:solidFill>
              <a:ln w="12700">
                <a:solidFill>
                  <a:srgbClr val="000000"/>
                </a:solidFill>
                <a:prstDash val="solid"/>
              </a:ln>
            </c:spPr>
          </c:dPt>
          <c:dPt>
            <c:idx val="4"/>
            <c:bubble3D val="0"/>
            <c:spPr>
              <a:solidFill>
                <a:srgbClr val="FFFF00"/>
              </a:solidFill>
              <a:ln w="12700">
                <a:solidFill>
                  <a:srgbClr val="000000"/>
                </a:solidFill>
                <a:prstDash val="solid"/>
              </a:ln>
            </c:spPr>
          </c:dPt>
          <c:cat>
            <c:strRef>
              <c:f>Graphs!$F$1:$J$1</c:f>
              <c:strCache>
                <c:ptCount val="5"/>
                <c:pt idx="0">
                  <c:v>1st</c:v>
                </c:pt>
                <c:pt idx="1">
                  <c:v>2nd</c:v>
                </c:pt>
                <c:pt idx="2">
                  <c:v>3rd</c:v>
                </c:pt>
                <c:pt idx="3">
                  <c:v>4th</c:v>
                </c:pt>
                <c:pt idx="4">
                  <c:v>Other</c:v>
                </c:pt>
              </c:strCache>
            </c:strRef>
          </c:cat>
          <c:val>
            <c:numRef>
              <c:f>Graphs!$F$23:$J$23</c:f>
              <c:numCache>
                <c:formatCode>#,##0</c:formatCode>
                <c:ptCount val="5"/>
                <c:pt idx="0">
                  <c:v>312425.0</c:v>
                </c:pt>
                <c:pt idx="1">
                  <c:v>114434.0</c:v>
                </c:pt>
                <c:pt idx="2">
                  <c:v>113170.0</c:v>
                </c:pt>
                <c:pt idx="3" formatCode="General">
                  <c:v>60592.0</c:v>
                </c:pt>
                <c:pt idx="4" formatCode="General">
                  <c:v>35642.0</c:v>
                </c:pt>
              </c:numCache>
            </c:numRef>
          </c:val>
        </c:ser>
        <c:dLbls>
          <c:showLegendKey val="0"/>
          <c:showVal val="0"/>
          <c:showCatName val="0"/>
          <c:showSerName val="0"/>
          <c:showPercent val="0"/>
          <c:showBubbleSize val="0"/>
          <c:showLeaderLines val="1"/>
        </c:dLbls>
        <c:firstSliceAng val="0"/>
      </c:pieChart>
      <c:spPr>
        <a:noFill/>
        <a:ln w="25400">
          <a:noFill/>
        </a:ln>
      </c:spPr>
    </c:plotArea>
    <c:plotVisOnly val="1"/>
    <c:dispBlanksAs val="zero"/>
    <c:showDLblsOverMax val="0"/>
  </c:chart>
  <c:spPr>
    <a:solidFill>
      <a:srgbClr val="FFFFFF"/>
    </a:solidFill>
    <a:ln w="3175">
      <a:solidFill>
        <a:srgbClr val="000000"/>
      </a:solidFill>
      <a:prstDash val="solid"/>
    </a:ln>
  </c:spPr>
  <c:txPr>
    <a:bodyPr/>
    <a:lstStyle/>
    <a:p>
      <a:pPr>
        <a:defRPr sz="250" b="0" i="0" u="none" strike="noStrike" baseline="0">
          <a:solidFill>
            <a:srgbClr val="000000"/>
          </a:solidFill>
          <a:latin typeface="Geneva"/>
          <a:ea typeface="Geneva"/>
          <a:cs typeface="Geneva"/>
        </a:defRPr>
      </a:pPr>
      <a:endParaRPr lang="en-US"/>
    </a:p>
  </c:txPr>
  <c:printSettings>
    <c:headerFooter/>
    <c:pageMargins b="1.0" l="0.75" r="0.75" t="1.0" header="0.5" footer="0.5"/>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83544729215743"/>
          <c:y val="0.150000392369888"/>
          <c:w val="0.63291285936463"/>
          <c:h val="0.714287582713752"/>
        </c:manualLayout>
      </c:layout>
      <c:pieChart>
        <c:varyColors val="1"/>
        <c:ser>
          <c:idx val="0"/>
          <c:order val="0"/>
          <c:spPr>
            <a:solidFill>
              <a:srgbClr val="DD0000"/>
            </a:solidFill>
            <a:ln w="12700">
              <a:solidFill>
                <a:srgbClr val="000000"/>
              </a:solidFill>
              <a:prstDash val="solid"/>
            </a:ln>
          </c:spPr>
          <c:dPt>
            <c:idx val="0"/>
            <c:bubble3D val="0"/>
          </c:dPt>
          <c:dPt>
            <c:idx val="1"/>
            <c:bubble3D val="0"/>
            <c:spPr>
              <a:solidFill>
                <a:srgbClr val="BB00BB"/>
              </a:solidFill>
              <a:ln w="12700">
                <a:solidFill>
                  <a:srgbClr val="000000"/>
                </a:solidFill>
                <a:prstDash val="solid"/>
              </a:ln>
            </c:spPr>
          </c:dPt>
          <c:dPt>
            <c:idx val="2"/>
            <c:bubble3D val="0"/>
            <c:spPr>
              <a:solidFill>
                <a:srgbClr val="33CC00"/>
              </a:solidFill>
              <a:ln w="12700">
                <a:solidFill>
                  <a:srgbClr val="000000"/>
                </a:solidFill>
                <a:prstDash val="solid"/>
              </a:ln>
            </c:spPr>
          </c:dPt>
          <c:dPt>
            <c:idx val="3"/>
            <c:bubble3D val="0"/>
            <c:spPr>
              <a:solidFill>
                <a:srgbClr val="FFFF00"/>
              </a:solidFill>
              <a:ln w="12700">
                <a:solidFill>
                  <a:srgbClr val="000000"/>
                </a:solidFill>
                <a:prstDash val="solid"/>
              </a:ln>
            </c:spPr>
          </c:dPt>
          <c:dPt>
            <c:idx val="4"/>
            <c:bubble3D val="0"/>
            <c:spPr>
              <a:solidFill>
                <a:srgbClr val="FFFF00"/>
              </a:solidFill>
              <a:ln w="12700">
                <a:solidFill>
                  <a:srgbClr val="000000"/>
                </a:solidFill>
                <a:prstDash val="solid"/>
              </a:ln>
            </c:spPr>
          </c:dPt>
          <c:cat>
            <c:strRef>
              <c:f>Graphs!$F$1:$J$1</c:f>
              <c:strCache>
                <c:ptCount val="5"/>
                <c:pt idx="0">
                  <c:v>1st</c:v>
                </c:pt>
                <c:pt idx="1">
                  <c:v>2nd</c:v>
                </c:pt>
                <c:pt idx="2">
                  <c:v>3rd</c:v>
                </c:pt>
                <c:pt idx="3">
                  <c:v>4th</c:v>
                </c:pt>
                <c:pt idx="4">
                  <c:v>Other</c:v>
                </c:pt>
              </c:strCache>
            </c:strRef>
          </c:cat>
          <c:val>
            <c:numRef>
              <c:f>Graphs!$F$24:$J$24</c:f>
              <c:numCache>
                <c:formatCode>#,##0</c:formatCode>
                <c:ptCount val="5"/>
                <c:pt idx="0">
                  <c:v>483753.0</c:v>
                </c:pt>
                <c:pt idx="1">
                  <c:v>329617.0</c:v>
                </c:pt>
                <c:pt idx="2">
                  <c:v>321115.0</c:v>
                </c:pt>
                <c:pt idx="3" formatCode="General">
                  <c:v>123587.0</c:v>
                </c:pt>
                <c:pt idx="4" formatCode="General">
                  <c:v>68517.0</c:v>
                </c:pt>
              </c:numCache>
            </c:numRef>
          </c:val>
        </c:ser>
        <c:dLbls>
          <c:showLegendKey val="0"/>
          <c:showVal val="0"/>
          <c:showCatName val="0"/>
          <c:showSerName val="0"/>
          <c:showPercent val="0"/>
          <c:showBubbleSize val="0"/>
          <c:showLeaderLines val="1"/>
        </c:dLbls>
        <c:firstSliceAng val="0"/>
      </c:pieChart>
      <c:spPr>
        <a:noFill/>
        <a:ln w="25400">
          <a:noFill/>
        </a:ln>
      </c:spPr>
    </c:plotArea>
    <c:plotVisOnly val="1"/>
    <c:dispBlanksAs val="zero"/>
    <c:showDLblsOverMax val="0"/>
  </c:chart>
  <c:spPr>
    <a:solidFill>
      <a:srgbClr val="FFFFFF"/>
    </a:solidFill>
    <a:ln w="3175">
      <a:solidFill>
        <a:srgbClr val="000000"/>
      </a:solidFill>
      <a:prstDash val="solid"/>
    </a:ln>
  </c:spPr>
  <c:txPr>
    <a:bodyPr/>
    <a:lstStyle/>
    <a:p>
      <a:pPr>
        <a:defRPr sz="250" b="0" i="0" u="none" strike="noStrike" baseline="0">
          <a:solidFill>
            <a:srgbClr val="000000"/>
          </a:solidFill>
          <a:latin typeface="Geneva"/>
          <a:ea typeface="Geneva"/>
          <a:cs typeface="Geneva"/>
        </a:defRPr>
      </a:pPr>
      <a:endParaRPr lang="en-US"/>
    </a:p>
  </c:txPr>
  <c:printSettings>
    <c:headerFooter/>
    <c:pageMargins b="1.0" l="0.75" r="0.75" t="1.0" header="0.5" footer="0.5"/>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83544729215743"/>
          <c:y val="0.150000392369888"/>
          <c:w val="0.63291285936463"/>
          <c:h val="0.714287582713752"/>
        </c:manualLayout>
      </c:layout>
      <c:pieChart>
        <c:varyColors val="1"/>
        <c:ser>
          <c:idx val="0"/>
          <c:order val="0"/>
          <c:spPr>
            <a:solidFill>
              <a:srgbClr val="DD0000"/>
            </a:solidFill>
            <a:ln w="12700">
              <a:solidFill>
                <a:srgbClr val="000000"/>
              </a:solidFill>
              <a:prstDash val="solid"/>
            </a:ln>
          </c:spPr>
          <c:dPt>
            <c:idx val="0"/>
            <c:bubble3D val="0"/>
          </c:dPt>
          <c:dPt>
            <c:idx val="1"/>
            <c:bubble3D val="0"/>
            <c:spPr>
              <a:solidFill>
                <a:srgbClr val="33CC00"/>
              </a:solidFill>
              <a:ln w="12700">
                <a:solidFill>
                  <a:srgbClr val="000000"/>
                </a:solidFill>
                <a:prstDash val="solid"/>
              </a:ln>
            </c:spPr>
          </c:dPt>
          <c:dPt>
            <c:idx val="2"/>
            <c:bubble3D val="0"/>
            <c:spPr>
              <a:solidFill>
                <a:srgbClr val="FFFF00"/>
              </a:solidFill>
              <a:ln w="12700">
                <a:solidFill>
                  <a:srgbClr val="000000"/>
                </a:solidFill>
                <a:prstDash val="solid"/>
              </a:ln>
            </c:spPr>
          </c:dPt>
          <c:dPt>
            <c:idx val="3"/>
            <c:bubble3D val="0"/>
            <c:spPr>
              <a:solidFill>
                <a:srgbClr val="FFFF00"/>
              </a:solidFill>
              <a:ln w="12700">
                <a:solidFill>
                  <a:srgbClr val="000000"/>
                </a:solidFill>
                <a:prstDash val="solid"/>
              </a:ln>
            </c:spPr>
          </c:dPt>
          <c:dPt>
            <c:idx val="4"/>
            <c:bubble3D val="0"/>
            <c:spPr>
              <a:solidFill>
                <a:srgbClr val="FFFF00"/>
              </a:solidFill>
              <a:ln w="12700">
                <a:solidFill>
                  <a:srgbClr val="000000"/>
                </a:solidFill>
                <a:prstDash val="solid"/>
              </a:ln>
            </c:spPr>
          </c:dPt>
          <c:cat>
            <c:strRef>
              <c:f>Graphs!$F$1:$J$1</c:f>
              <c:strCache>
                <c:ptCount val="5"/>
                <c:pt idx="0">
                  <c:v>1st</c:v>
                </c:pt>
                <c:pt idx="1">
                  <c:v>2nd</c:v>
                </c:pt>
                <c:pt idx="2">
                  <c:v>3rd</c:v>
                </c:pt>
                <c:pt idx="3">
                  <c:v>4th</c:v>
                </c:pt>
                <c:pt idx="4">
                  <c:v>Other</c:v>
                </c:pt>
              </c:strCache>
            </c:strRef>
          </c:cat>
          <c:val>
            <c:numRef>
              <c:f>Graphs!$F$25:$J$25</c:f>
              <c:numCache>
                <c:formatCode>#,##0</c:formatCode>
                <c:ptCount val="5"/>
                <c:pt idx="0">
                  <c:v>41184.0</c:v>
                </c:pt>
                <c:pt idx="1">
                  <c:v>33142.0</c:v>
                </c:pt>
                <c:pt idx="2">
                  <c:v>24433.0</c:v>
                </c:pt>
                <c:pt idx="3" formatCode="General">
                  <c:v>8407.0</c:v>
                </c:pt>
                <c:pt idx="4" formatCode="General">
                  <c:v>6739.0</c:v>
                </c:pt>
              </c:numCache>
            </c:numRef>
          </c:val>
        </c:ser>
        <c:dLbls>
          <c:showLegendKey val="0"/>
          <c:showVal val="0"/>
          <c:showCatName val="0"/>
          <c:showSerName val="0"/>
          <c:showPercent val="0"/>
          <c:showBubbleSize val="0"/>
          <c:showLeaderLines val="1"/>
        </c:dLbls>
        <c:firstSliceAng val="0"/>
      </c:pieChart>
      <c:spPr>
        <a:noFill/>
        <a:ln w="25400">
          <a:noFill/>
        </a:ln>
      </c:spPr>
    </c:plotArea>
    <c:plotVisOnly val="1"/>
    <c:dispBlanksAs val="zero"/>
    <c:showDLblsOverMax val="0"/>
  </c:chart>
  <c:spPr>
    <a:solidFill>
      <a:srgbClr val="FFFFFF"/>
    </a:solidFill>
    <a:ln w="3175">
      <a:solidFill>
        <a:srgbClr val="000000"/>
      </a:solidFill>
      <a:prstDash val="solid"/>
    </a:ln>
  </c:spPr>
  <c:txPr>
    <a:bodyPr/>
    <a:lstStyle/>
    <a:p>
      <a:pPr>
        <a:defRPr sz="250" b="0" i="0" u="none" strike="noStrike" baseline="0">
          <a:solidFill>
            <a:srgbClr val="000000"/>
          </a:solidFill>
          <a:latin typeface="Geneva"/>
          <a:ea typeface="Geneva"/>
          <a:cs typeface="Geneva"/>
        </a:defRPr>
      </a:pPr>
      <a:endParaRPr lang="en-US"/>
    </a:p>
  </c:txPr>
  <c:printSettings>
    <c:headerFooter/>
    <c:pageMargins b="1.0" l="0.75" r="0.75" t="1.0" header="0.5" footer="0.5"/>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83544729215743"/>
          <c:y val="0.150000392369888"/>
          <c:w val="0.63291285936463"/>
          <c:h val="0.714287582713752"/>
        </c:manualLayout>
      </c:layout>
      <c:pieChart>
        <c:varyColors val="1"/>
        <c:ser>
          <c:idx val="0"/>
          <c:order val="0"/>
          <c:spPr>
            <a:solidFill>
              <a:srgbClr val="DD0000"/>
            </a:solidFill>
            <a:ln w="12700">
              <a:solidFill>
                <a:srgbClr val="000000"/>
              </a:solidFill>
              <a:prstDash val="solid"/>
            </a:ln>
          </c:spPr>
          <c:dPt>
            <c:idx val="0"/>
            <c:bubble3D val="0"/>
          </c:dPt>
          <c:dPt>
            <c:idx val="1"/>
            <c:bubble3D val="0"/>
            <c:spPr>
              <a:solidFill>
                <a:srgbClr val="33CC00"/>
              </a:solidFill>
              <a:ln w="12700">
                <a:solidFill>
                  <a:srgbClr val="000000"/>
                </a:solidFill>
                <a:prstDash val="solid"/>
              </a:ln>
            </c:spPr>
          </c:dPt>
          <c:dPt>
            <c:idx val="2"/>
            <c:bubble3D val="0"/>
            <c:spPr>
              <a:solidFill>
                <a:srgbClr val="FFFF00"/>
              </a:solidFill>
              <a:ln w="12700">
                <a:solidFill>
                  <a:srgbClr val="000000"/>
                </a:solidFill>
                <a:prstDash val="solid"/>
              </a:ln>
            </c:spPr>
          </c:dPt>
          <c:dPt>
            <c:idx val="3"/>
            <c:bubble3D val="0"/>
            <c:spPr>
              <a:solidFill>
                <a:srgbClr val="BB00BB"/>
              </a:solidFill>
              <a:ln w="12700">
                <a:solidFill>
                  <a:srgbClr val="000000"/>
                </a:solidFill>
                <a:prstDash val="solid"/>
              </a:ln>
            </c:spPr>
          </c:dPt>
          <c:dPt>
            <c:idx val="4"/>
            <c:bubble3D val="0"/>
            <c:spPr>
              <a:solidFill>
                <a:srgbClr val="FFFF00"/>
              </a:solidFill>
              <a:ln w="12700">
                <a:solidFill>
                  <a:srgbClr val="000000"/>
                </a:solidFill>
                <a:prstDash val="solid"/>
              </a:ln>
            </c:spPr>
          </c:dPt>
          <c:cat>
            <c:strRef>
              <c:f>Graphs!$F$1:$J$1</c:f>
              <c:strCache>
                <c:ptCount val="5"/>
                <c:pt idx="0">
                  <c:v>1st</c:v>
                </c:pt>
                <c:pt idx="1">
                  <c:v>2nd</c:v>
                </c:pt>
                <c:pt idx="2">
                  <c:v>3rd</c:v>
                </c:pt>
                <c:pt idx="3">
                  <c:v>4th</c:v>
                </c:pt>
                <c:pt idx="4">
                  <c:v>Other</c:v>
                </c:pt>
              </c:strCache>
            </c:strRef>
          </c:cat>
          <c:val>
            <c:numRef>
              <c:f>Graphs!$F$26:$J$26</c:f>
              <c:numCache>
                <c:formatCode>#,##0</c:formatCode>
                <c:ptCount val="5"/>
                <c:pt idx="0">
                  <c:v>196659.0</c:v>
                </c:pt>
                <c:pt idx="1">
                  <c:v>150364.0</c:v>
                </c:pt>
                <c:pt idx="2">
                  <c:v>36795.0</c:v>
                </c:pt>
                <c:pt idx="3" formatCode="General">
                  <c:v>21885.0</c:v>
                </c:pt>
                <c:pt idx="4" formatCode="General">
                  <c:v>10567.0</c:v>
                </c:pt>
              </c:numCache>
            </c:numRef>
          </c:val>
        </c:ser>
        <c:dLbls>
          <c:showLegendKey val="0"/>
          <c:showVal val="0"/>
          <c:showCatName val="0"/>
          <c:showSerName val="0"/>
          <c:showPercent val="0"/>
          <c:showBubbleSize val="0"/>
          <c:showLeaderLines val="1"/>
        </c:dLbls>
        <c:firstSliceAng val="0"/>
      </c:pieChart>
      <c:spPr>
        <a:noFill/>
        <a:ln w="25400">
          <a:noFill/>
        </a:ln>
      </c:spPr>
    </c:plotArea>
    <c:plotVisOnly val="1"/>
    <c:dispBlanksAs val="zero"/>
    <c:showDLblsOverMax val="0"/>
  </c:chart>
  <c:spPr>
    <a:solidFill>
      <a:srgbClr val="FFFFFF"/>
    </a:solidFill>
    <a:ln w="3175">
      <a:solidFill>
        <a:srgbClr val="000000"/>
      </a:solidFill>
      <a:prstDash val="solid"/>
    </a:ln>
  </c:spPr>
  <c:txPr>
    <a:bodyPr/>
    <a:lstStyle/>
    <a:p>
      <a:pPr>
        <a:defRPr sz="250" b="0" i="0" u="none" strike="noStrike" baseline="0">
          <a:solidFill>
            <a:srgbClr val="000000"/>
          </a:solidFill>
          <a:latin typeface="Geneva"/>
          <a:ea typeface="Geneva"/>
          <a:cs typeface="Geneva"/>
        </a:defRPr>
      </a:pPr>
      <a:endParaRPr lang="en-US"/>
    </a:p>
  </c:txPr>
  <c:printSettings>
    <c:headerFooter/>
    <c:pageMargins b="1.0" l="0.75" r="0.75" t="1.0" header="0.5" footer="0.5"/>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83544729215743"/>
          <c:y val="0.150000392369888"/>
          <c:w val="0.63291285936463"/>
          <c:h val="0.714287582713752"/>
        </c:manualLayout>
      </c:layout>
      <c:pieChart>
        <c:varyColors val="1"/>
        <c:ser>
          <c:idx val="0"/>
          <c:order val="0"/>
          <c:spPr>
            <a:solidFill>
              <a:srgbClr val="DD0000"/>
            </a:solidFill>
            <a:ln w="12700">
              <a:solidFill>
                <a:srgbClr val="000000"/>
              </a:solidFill>
              <a:prstDash val="solid"/>
            </a:ln>
          </c:spPr>
          <c:dPt>
            <c:idx val="0"/>
            <c:bubble3D val="0"/>
          </c:dPt>
          <c:dPt>
            <c:idx val="1"/>
            <c:bubble3D val="0"/>
            <c:spPr>
              <a:solidFill>
                <a:srgbClr val="33CC00"/>
              </a:solidFill>
              <a:ln w="12700">
                <a:solidFill>
                  <a:srgbClr val="000000"/>
                </a:solidFill>
                <a:prstDash val="solid"/>
              </a:ln>
            </c:spPr>
          </c:dPt>
          <c:dPt>
            <c:idx val="2"/>
            <c:bubble3D val="0"/>
            <c:spPr>
              <a:solidFill>
                <a:srgbClr val="BB00BB"/>
              </a:solidFill>
              <a:ln w="12700">
                <a:solidFill>
                  <a:srgbClr val="000000"/>
                </a:solidFill>
                <a:prstDash val="solid"/>
              </a:ln>
            </c:spPr>
          </c:dPt>
          <c:dPt>
            <c:idx val="3"/>
            <c:bubble3D val="0"/>
            <c:spPr>
              <a:solidFill>
                <a:srgbClr val="0000DD"/>
              </a:solidFill>
              <a:ln w="12700">
                <a:solidFill>
                  <a:srgbClr val="000000"/>
                </a:solidFill>
                <a:prstDash val="solid"/>
              </a:ln>
            </c:spPr>
          </c:dPt>
          <c:dPt>
            <c:idx val="4"/>
            <c:bubble3D val="0"/>
            <c:spPr>
              <a:solidFill>
                <a:srgbClr val="FFFF00"/>
              </a:solidFill>
              <a:ln w="12700">
                <a:solidFill>
                  <a:srgbClr val="000000"/>
                </a:solidFill>
                <a:prstDash val="solid"/>
              </a:ln>
            </c:spPr>
          </c:dPt>
          <c:cat>
            <c:strRef>
              <c:f>Graphs!$F$1:$J$1</c:f>
              <c:strCache>
                <c:ptCount val="5"/>
                <c:pt idx="0">
                  <c:v>1st</c:v>
                </c:pt>
                <c:pt idx="1">
                  <c:v>2nd</c:v>
                </c:pt>
                <c:pt idx="2">
                  <c:v>3rd</c:v>
                </c:pt>
                <c:pt idx="3">
                  <c:v>4th</c:v>
                </c:pt>
                <c:pt idx="4">
                  <c:v>Other</c:v>
                </c:pt>
              </c:strCache>
            </c:strRef>
          </c:cat>
          <c:val>
            <c:numRef>
              <c:f>Graphs!$F$27:$J$27</c:f>
              <c:numCache>
                <c:formatCode>#,##0</c:formatCode>
                <c:ptCount val="5"/>
                <c:pt idx="0">
                  <c:v>0.0</c:v>
                </c:pt>
                <c:pt idx="1">
                  <c:v>0.0</c:v>
                </c:pt>
                <c:pt idx="2">
                  <c:v>0.0</c:v>
                </c:pt>
                <c:pt idx="3" formatCode="General">
                  <c:v>0.0</c:v>
                </c:pt>
                <c:pt idx="4" formatCode="General">
                  <c:v>0.0</c:v>
                </c:pt>
              </c:numCache>
            </c:numRef>
          </c:val>
        </c:ser>
        <c:dLbls>
          <c:showLegendKey val="0"/>
          <c:showVal val="0"/>
          <c:showCatName val="0"/>
          <c:showSerName val="0"/>
          <c:showPercent val="0"/>
          <c:showBubbleSize val="0"/>
          <c:showLeaderLines val="1"/>
        </c:dLbls>
        <c:firstSliceAng val="0"/>
      </c:pieChart>
      <c:spPr>
        <a:noFill/>
        <a:ln w="25400">
          <a:noFill/>
        </a:ln>
      </c:spPr>
    </c:plotArea>
    <c:plotVisOnly val="1"/>
    <c:dispBlanksAs val="zero"/>
    <c:showDLblsOverMax val="0"/>
  </c:chart>
  <c:spPr>
    <a:solidFill>
      <a:srgbClr val="FFFFFF"/>
    </a:solidFill>
    <a:ln w="3175">
      <a:solidFill>
        <a:srgbClr val="000000"/>
      </a:solidFill>
      <a:prstDash val="solid"/>
    </a:ln>
  </c:spPr>
  <c:txPr>
    <a:bodyPr/>
    <a:lstStyle/>
    <a:p>
      <a:pPr>
        <a:defRPr sz="250" b="0" i="0" u="none" strike="noStrike" baseline="0">
          <a:solidFill>
            <a:srgbClr val="000000"/>
          </a:solidFill>
          <a:latin typeface="Geneva"/>
          <a:ea typeface="Geneva"/>
          <a:cs typeface="Geneva"/>
        </a:defRPr>
      </a:pPr>
      <a:endParaRPr lang="en-US"/>
    </a:p>
  </c:txPr>
  <c:printSettings>
    <c:headerFooter/>
    <c:pageMargins b="1.0" l="0.75" r="0.75" t="1.0" header="0.5" footer="0.5"/>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83544729215743"/>
          <c:y val="0.150000392369888"/>
          <c:w val="0.63291285936463"/>
          <c:h val="0.714287582713752"/>
        </c:manualLayout>
      </c:layout>
      <c:pieChart>
        <c:varyColors val="1"/>
        <c:ser>
          <c:idx val="0"/>
          <c:order val="0"/>
          <c:spPr>
            <a:solidFill>
              <a:srgbClr val="DD0000"/>
            </a:solidFill>
            <a:ln w="12700">
              <a:solidFill>
                <a:srgbClr val="000000"/>
              </a:solidFill>
              <a:prstDash val="solid"/>
            </a:ln>
          </c:spPr>
          <c:dPt>
            <c:idx val="0"/>
            <c:bubble3D val="0"/>
          </c:dPt>
          <c:dPt>
            <c:idx val="1"/>
            <c:bubble3D val="0"/>
            <c:spPr>
              <a:solidFill>
                <a:srgbClr val="FFFF00"/>
              </a:solidFill>
              <a:ln w="12700">
                <a:solidFill>
                  <a:srgbClr val="000000"/>
                </a:solidFill>
                <a:prstDash val="solid"/>
              </a:ln>
            </c:spPr>
          </c:dPt>
          <c:dPt>
            <c:idx val="2"/>
            <c:bubble3D val="0"/>
            <c:spPr>
              <a:solidFill>
                <a:srgbClr val="33CC00"/>
              </a:solidFill>
              <a:ln w="12700">
                <a:solidFill>
                  <a:srgbClr val="000000"/>
                </a:solidFill>
                <a:prstDash val="solid"/>
              </a:ln>
            </c:spPr>
          </c:dPt>
          <c:dPt>
            <c:idx val="3"/>
            <c:bubble3D val="0"/>
            <c:spPr>
              <a:solidFill>
                <a:srgbClr val="FFFF00"/>
              </a:solidFill>
              <a:ln w="12700">
                <a:solidFill>
                  <a:srgbClr val="000000"/>
                </a:solidFill>
                <a:prstDash val="solid"/>
              </a:ln>
            </c:spPr>
          </c:dPt>
          <c:dPt>
            <c:idx val="4"/>
            <c:bubble3D val="0"/>
            <c:spPr>
              <a:solidFill>
                <a:srgbClr val="FFFF00"/>
              </a:solidFill>
              <a:ln w="12700">
                <a:solidFill>
                  <a:srgbClr val="000000"/>
                </a:solidFill>
                <a:prstDash val="solid"/>
              </a:ln>
            </c:spPr>
          </c:dPt>
          <c:cat>
            <c:strRef>
              <c:f>Graphs!$F$1:$J$1</c:f>
              <c:strCache>
                <c:ptCount val="5"/>
                <c:pt idx="0">
                  <c:v>1st</c:v>
                </c:pt>
                <c:pt idx="1">
                  <c:v>2nd</c:v>
                </c:pt>
                <c:pt idx="2">
                  <c:v>3rd</c:v>
                </c:pt>
                <c:pt idx="3">
                  <c:v>4th</c:v>
                </c:pt>
                <c:pt idx="4">
                  <c:v>Other</c:v>
                </c:pt>
              </c:strCache>
            </c:strRef>
          </c:cat>
          <c:val>
            <c:numRef>
              <c:f>Graphs!$F$28:$J$28</c:f>
              <c:numCache>
                <c:formatCode>#,##0</c:formatCode>
                <c:ptCount val="5"/>
                <c:pt idx="0">
                  <c:v>0.0</c:v>
                </c:pt>
                <c:pt idx="1">
                  <c:v>0.0</c:v>
                </c:pt>
                <c:pt idx="2">
                  <c:v>0.0</c:v>
                </c:pt>
                <c:pt idx="3" formatCode="General">
                  <c:v>0.0</c:v>
                </c:pt>
                <c:pt idx="4" formatCode="General">
                  <c:v>0.0</c:v>
                </c:pt>
              </c:numCache>
            </c:numRef>
          </c:val>
        </c:ser>
        <c:dLbls>
          <c:showLegendKey val="0"/>
          <c:showVal val="0"/>
          <c:showCatName val="0"/>
          <c:showSerName val="0"/>
          <c:showPercent val="0"/>
          <c:showBubbleSize val="0"/>
          <c:showLeaderLines val="1"/>
        </c:dLbls>
        <c:firstSliceAng val="0"/>
      </c:pieChart>
      <c:spPr>
        <a:noFill/>
        <a:ln w="25400">
          <a:noFill/>
        </a:ln>
      </c:spPr>
    </c:plotArea>
    <c:plotVisOnly val="1"/>
    <c:dispBlanksAs val="zero"/>
    <c:showDLblsOverMax val="0"/>
  </c:chart>
  <c:spPr>
    <a:solidFill>
      <a:srgbClr val="FFFFFF"/>
    </a:solidFill>
    <a:ln w="3175">
      <a:solidFill>
        <a:srgbClr val="000000"/>
      </a:solidFill>
      <a:prstDash val="solid"/>
    </a:ln>
  </c:spPr>
  <c:txPr>
    <a:bodyPr/>
    <a:lstStyle/>
    <a:p>
      <a:pPr>
        <a:defRPr sz="250" b="0" i="0" u="none" strike="noStrike" baseline="0">
          <a:solidFill>
            <a:srgbClr val="000000"/>
          </a:solidFill>
          <a:latin typeface="Geneva"/>
          <a:ea typeface="Geneva"/>
          <a:cs typeface="Geneva"/>
        </a:defRPr>
      </a:pPr>
      <a:endParaRPr lang="en-US"/>
    </a:p>
  </c:txPr>
  <c:printSettings>
    <c:headerFooter/>
    <c:pageMargins b="1.0" l="0.75" r="0.75" t="1.0" header="0.5" footer="0.5"/>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83544729215743"/>
          <c:y val="0.150000392369888"/>
          <c:w val="0.63291285936463"/>
          <c:h val="0.714287582713752"/>
        </c:manualLayout>
      </c:layout>
      <c:pieChart>
        <c:varyColors val="1"/>
        <c:ser>
          <c:idx val="0"/>
          <c:order val="0"/>
          <c:spPr>
            <a:solidFill>
              <a:srgbClr val="DD0000"/>
            </a:solidFill>
            <a:ln w="12700">
              <a:solidFill>
                <a:srgbClr val="000000"/>
              </a:solidFill>
              <a:prstDash val="solid"/>
            </a:ln>
          </c:spPr>
          <c:dPt>
            <c:idx val="0"/>
            <c:bubble3D val="0"/>
          </c:dPt>
          <c:dPt>
            <c:idx val="1"/>
            <c:bubble3D val="0"/>
            <c:spPr>
              <a:solidFill>
                <a:srgbClr val="33CC00"/>
              </a:solidFill>
              <a:ln w="12700">
                <a:solidFill>
                  <a:srgbClr val="000000"/>
                </a:solidFill>
                <a:prstDash val="solid"/>
              </a:ln>
            </c:spPr>
          </c:dPt>
          <c:dPt>
            <c:idx val="2"/>
            <c:bubble3D val="0"/>
            <c:spPr>
              <a:solidFill>
                <a:srgbClr val="BB00BB"/>
              </a:solidFill>
              <a:ln w="12700">
                <a:solidFill>
                  <a:srgbClr val="000000"/>
                </a:solidFill>
                <a:prstDash val="solid"/>
              </a:ln>
            </c:spPr>
          </c:dPt>
          <c:dPt>
            <c:idx val="3"/>
            <c:bubble3D val="0"/>
            <c:spPr>
              <a:solidFill>
                <a:srgbClr val="FFFF00"/>
              </a:solidFill>
              <a:ln w="12700">
                <a:solidFill>
                  <a:srgbClr val="000000"/>
                </a:solidFill>
                <a:prstDash val="solid"/>
              </a:ln>
            </c:spPr>
          </c:dPt>
          <c:dPt>
            <c:idx val="4"/>
            <c:bubble3D val="0"/>
            <c:spPr>
              <a:solidFill>
                <a:srgbClr val="FFFF00"/>
              </a:solidFill>
              <a:ln w="12700">
                <a:solidFill>
                  <a:srgbClr val="000000"/>
                </a:solidFill>
                <a:prstDash val="solid"/>
              </a:ln>
            </c:spPr>
          </c:dPt>
          <c:cat>
            <c:strRef>
              <c:f>Graphs!$F$1:$J$1</c:f>
              <c:strCache>
                <c:ptCount val="5"/>
                <c:pt idx="0">
                  <c:v>1st</c:v>
                </c:pt>
                <c:pt idx="1">
                  <c:v>2nd</c:v>
                </c:pt>
                <c:pt idx="2">
                  <c:v>3rd</c:v>
                </c:pt>
                <c:pt idx="3">
                  <c:v>4th</c:v>
                </c:pt>
                <c:pt idx="4">
                  <c:v>Other</c:v>
                </c:pt>
              </c:strCache>
            </c:strRef>
          </c:cat>
          <c:val>
            <c:numRef>
              <c:f>Graphs!$F$29:$J$29</c:f>
              <c:numCache>
                <c:formatCode>#,##0</c:formatCode>
                <c:ptCount val="5"/>
                <c:pt idx="0">
                  <c:v>122327.0</c:v>
                </c:pt>
                <c:pt idx="1">
                  <c:v>36703.0</c:v>
                </c:pt>
                <c:pt idx="2">
                  <c:v>22709.0</c:v>
                </c:pt>
                <c:pt idx="3" formatCode="General">
                  <c:v>10016.0</c:v>
                </c:pt>
                <c:pt idx="4" formatCode="General">
                  <c:v>7233.0</c:v>
                </c:pt>
              </c:numCache>
            </c:numRef>
          </c:val>
        </c:ser>
        <c:dLbls>
          <c:showLegendKey val="0"/>
          <c:showVal val="0"/>
          <c:showCatName val="0"/>
          <c:showSerName val="0"/>
          <c:showPercent val="0"/>
          <c:showBubbleSize val="0"/>
          <c:showLeaderLines val="1"/>
        </c:dLbls>
        <c:firstSliceAng val="0"/>
      </c:pieChart>
      <c:spPr>
        <a:noFill/>
        <a:ln w="25400">
          <a:noFill/>
        </a:ln>
      </c:spPr>
    </c:plotArea>
    <c:plotVisOnly val="1"/>
    <c:dispBlanksAs val="zero"/>
    <c:showDLblsOverMax val="0"/>
  </c:chart>
  <c:spPr>
    <a:solidFill>
      <a:srgbClr val="FFFFFF"/>
    </a:solidFill>
    <a:ln w="3175">
      <a:solidFill>
        <a:srgbClr val="000000"/>
      </a:solidFill>
      <a:prstDash val="solid"/>
    </a:ln>
  </c:spPr>
  <c:txPr>
    <a:bodyPr/>
    <a:lstStyle/>
    <a:p>
      <a:pPr>
        <a:defRPr sz="250" b="0" i="0" u="none" strike="noStrike" baseline="0">
          <a:solidFill>
            <a:srgbClr val="000000"/>
          </a:solidFill>
          <a:latin typeface="Geneva"/>
          <a:ea typeface="Geneva"/>
          <a:cs typeface="Geneva"/>
        </a:defRPr>
      </a:pPr>
      <a:endParaRPr lang="en-US"/>
    </a:p>
  </c:txPr>
  <c:printSettings>
    <c:headerFooter/>
    <c:pageMargins b="1.0" l="0.75" r="0.75" t="1.0" header="0.5" footer="0.5"/>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83544729215743"/>
          <c:y val="0.150000392369888"/>
          <c:w val="0.63291285936463"/>
          <c:h val="0.714287582713752"/>
        </c:manualLayout>
      </c:layout>
      <c:pieChart>
        <c:varyColors val="1"/>
        <c:ser>
          <c:idx val="0"/>
          <c:order val="0"/>
          <c:spPr>
            <a:solidFill>
              <a:srgbClr val="DD0000"/>
            </a:solidFill>
            <a:ln w="12700">
              <a:solidFill>
                <a:srgbClr val="000000"/>
              </a:solidFill>
              <a:prstDash val="solid"/>
            </a:ln>
          </c:spPr>
          <c:dPt>
            <c:idx val="0"/>
            <c:bubble3D val="0"/>
          </c:dPt>
          <c:dPt>
            <c:idx val="1"/>
            <c:bubble3D val="0"/>
            <c:spPr>
              <a:solidFill>
                <a:srgbClr val="BB00BB"/>
              </a:solidFill>
              <a:ln w="12700">
                <a:solidFill>
                  <a:srgbClr val="000000"/>
                </a:solidFill>
                <a:prstDash val="solid"/>
              </a:ln>
            </c:spPr>
          </c:dPt>
          <c:dPt>
            <c:idx val="2"/>
            <c:bubble3D val="0"/>
            <c:spPr>
              <a:solidFill>
                <a:srgbClr val="33CC00"/>
              </a:solidFill>
              <a:ln w="12700">
                <a:solidFill>
                  <a:srgbClr val="000000"/>
                </a:solidFill>
                <a:prstDash val="solid"/>
              </a:ln>
            </c:spPr>
          </c:dPt>
          <c:dPt>
            <c:idx val="3"/>
            <c:bubble3D val="0"/>
            <c:spPr>
              <a:solidFill>
                <a:srgbClr val="FFFF00"/>
              </a:solidFill>
              <a:ln w="12700">
                <a:solidFill>
                  <a:srgbClr val="000000"/>
                </a:solidFill>
                <a:prstDash val="solid"/>
              </a:ln>
            </c:spPr>
          </c:dPt>
          <c:dPt>
            <c:idx val="4"/>
            <c:bubble3D val="0"/>
            <c:spPr>
              <a:solidFill>
                <a:srgbClr val="FFFF00"/>
              </a:solidFill>
              <a:ln w="12700">
                <a:solidFill>
                  <a:srgbClr val="000000"/>
                </a:solidFill>
                <a:prstDash val="solid"/>
              </a:ln>
            </c:spPr>
          </c:dPt>
          <c:cat>
            <c:strRef>
              <c:f>Graphs!$F$1:$J$1</c:f>
              <c:strCache>
                <c:ptCount val="5"/>
                <c:pt idx="0">
                  <c:v>1st</c:v>
                </c:pt>
                <c:pt idx="1">
                  <c:v>2nd</c:v>
                </c:pt>
                <c:pt idx="2">
                  <c:v>3rd</c:v>
                </c:pt>
                <c:pt idx="3">
                  <c:v>4th</c:v>
                </c:pt>
                <c:pt idx="4">
                  <c:v>Other</c:v>
                </c:pt>
              </c:strCache>
            </c:strRef>
          </c:cat>
          <c:val>
            <c:numRef>
              <c:f>Graphs!$F$30:$J$30</c:f>
              <c:numCache>
                <c:formatCode>#,##0</c:formatCode>
                <c:ptCount val="5"/>
                <c:pt idx="0">
                  <c:v>34531.0</c:v>
                </c:pt>
                <c:pt idx="1">
                  <c:v>17940.0</c:v>
                </c:pt>
                <c:pt idx="2">
                  <c:v>16079.0</c:v>
                </c:pt>
                <c:pt idx="3" formatCode="General">
                  <c:v>3619.0</c:v>
                </c:pt>
                <c:pt idx="4" formatCode="General">
                  <c:v>3047.0</c:v>
                </c:pt>
              </c:numCache>
            </c:numRef>
          </c:val>
        </c:ser>
        <c:dLbls>
          <c:showLegendKey val="0"/>
          <c:showVal val="0"/>
          <c:showCatName val="0"/>
          <c:showSerName val="0"/>
          <c:showPercent val="0"/>
          <c:showBubbleSize val="0"/>
          <c:showLeaderLines val="1"/>
        </c:dLbls>
        <c:firstSliceAng val="0"/>
      </c:pieChart>
      <c:spPr>
        <a:noFill/>
        <a:ln w="25400">
          <a:noFill/>
        </a:ln>
      </c:spPr>
    </c:plotArea>
    <c:plotVisOnly val="1"/>
    <c:dispBlanksAs val="zero"/>
    <c:showDLblsOverMax val="0"/>
  </c:chart>
  <c:spPr>
    <a:solidFill>
      <a:srgbClr val="FFFFFF"/>
    </a:solidFill>
    <a:ln w="3175">
      <a:solidFill>
        <a:srgbClr val="000000"/>
      </a:solidFill>
      <a:prstDash val="solid"/>
    </a:ln>
  </c:spPr>
  <c:txPr>
    <a:bodyPr/>
    <a:lstStyle/>
    <a:p>
      <a:pPr>
        <a:defRPr sz="250" b="0" i="0" u="none" strike="noStrike" baseline="0">
          <a:solidFill>
            <a:srgbClr val="000000"/>
          </a:solidFill>
          <a:latin typeface="Geneva"/>
          <a:ea typeface="Geneva"/>
          <a:cs typeface="Geneva"/>
        </a:defRPr>
      </a:pPr>
      <a:endParaRPr lang="en-US"/>
    </a:p>
  </c:txPr>
  <c:printSettings>
    <c:headerFooter/>
    <c:pageMargins b="1.0" l="0.75" r="0.75" t="1.0" header="0.5" footer="0.5"/>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83544729215743"/>
          <c:y val="0.150000392369888"/>
          <c:w val="0.63291285936463"/>
          <c:h val="0.714287582713752"/>
        </c:manualLayout>
      </c:layout>
      <c:pieChart>
        <c:varyColors val="1"/>
        <c:ser>
          <c:idx val="0"/>
          <c:order val="0"/>
          <c:spPr>
            <a:solidFill>
              <a:srgbClr val="DD0000"/>
            </a:solidFill>
            <a:ln w="12700">
              <a:solidFill>
                <a:srgbClr val="000000"/>
              </a:solidFill>
              <a:prstDash val="solid"/>
            </a:ln>
          </c:spPr>
          <c:dPt>
            <c:idx val="0"/>
            <c:bubble3D val="0"/>
          </c:dPt>
          <c:dPt>
            <c:idx val="1"/>
            <c:bubble3D val="0"/>
            <c:spPr>
              <a:solidFill>
                <a:srgbClr val="BB00BB"/>
              </a:solidFill>
              <a:ln w="12700">
                <a:solidFill>
                  <a:srgbClr val="000000"/>
                </a:solidFill>
                <a:prstDash val="solid"/>
              </a:ln>
            </c:spPr>
          </c:dPt>
          <c:dPt>
            <c:idx val="2"/>
            <c:bubble3D val="0"/>
            <c:spPr>
              <a:solidFill>
                <a:srgbClr val="0000DD"/>
              </a:solidFill>
              <a:ln w="12700">
                <a:solidFill>
                  <a:srgbClr val="000000"/>
                </a:solidFill>
                <a:prstDash val="solid"/>
              </a:ln>
            </c:spPr>
          </c:dPt>
          <c:dPt>
            <c:idx val="3"/>
            <c:bubble3D val="0"/>
            <c:spPr>
              <a:solidFill>
                <a:srgbClr val="33CC00"/>
              </a:solidFill>
              <a:ln w="12700">
                <a:solidFill>
                  <a:srgbClr val="000000"/>
                </a:solidFill>
                <a:prstDash val="solid"/>
              </a:ln>
            </c:spPr>
          </c:dPt>
          <c:dPt>
            <c:idx val="4"/>
            <c:bubble3D val="0"/>
            <c:spPr>
              <a:solidFill>
                <a:srgbClr val="FFFF00"/>
              </a:solidFill>
              <a:ln w="12700">
                <a:solidFill>
                  <a:srgbClr val="000000"/>
                </a:solidFill>
                <a:prstDash val="solid"/>
              </a:ln>
            </c:spPr>
          </c:dPt>
          <c:cat>
            <c:strRef>
              <c:f>Graphs!$F$1:$J$1</c:f>
              <c:strCache>
                <c:ptCount val="5"/>
                <c:pt idx="0">
                  <c:v>1st</c:v>
                </c:pt>
                <c:pt idx="1">
                  <c:v>2nd</c:v>
                </c:pt>
                <c:pt idx="2">
                  <c:v>3rd</c:v>
                </c:pt>
                <c:pt idx="3">
                  <c:v>4th</c:v>
                </c:pt>
                <c:pt idx="4">
                  <c:v>Other</c:v>
                </c:pt>
              </c:strCache>
            </c:strRef>
          </c:cat>
          <c:val>
            <c:numRef>
              <c:f>Graphs!$F$31:$J$31</c:f>
              <c:numCache>
                <c:formatCode>#,##0</c:formatCode>
                <c:ptCount val="5"/>
                <c:pt idx="0">
                  <c:v>100735.0</c:v>
                </c:pt>
                <c:pt idx="1">
                  <c:v>44932.0</c:v>
                </c:pt>
                <c:pt idx="2">
                  <c:v>33244.0</c:v>
                </c:pt>
                <c:pt idx="3" formatCode="General">
                  <c:v>31341.0</c:v>
                </c:pt>
                <c:pt idx="4" formatCode="General">
                  <c:v>75671.0</c:v>
                </c:pt>
              </c:numCache>
            </c:numRef>
          </c:val>
        </c:ser>
        <c:dLbls>
          <c:showLegendKey val="0"/>
          <c:showVal val="0"/>
          <c:showCatName val="0"/>
          <c:showSerName val="0"/>
          <c:showPercent val="0"/>
          <c:showBubbleSize val="0"/>
          <c:showLeaderLines val="1"/>
        </c:dLbls>
        <c:firstSliceAng val="0"/>
      </c:pieChart>
      <c:spPr>
        <a:noFill/>
        <a:ln w="25400">
          <a:noFill/>
        </a:ln>
      </c:spPr>
    </c:plotArea>
    <c:plotVisOnly val="1"/>
    <c:dispBlanksAs val="zero"/>
    <c:showDLblsOverMax val="0"/>
  </c:chart>
  <c:spPr>
    <a:solidFill>
      <a:srgbClr val="FFFFFF"/>
    </a:solidFill>
    <a:ln w="3175">
      <a:solidFill>
        <a:srgbClr val="000000"/>
      </a:solidFill>
      <a:prstDash val="solid"/>
    </a:ln>
  </c:spPr>
  <c:txPr>
    <a:bodyPr/>
    <a:lstStyle/>
    <a:p>
      <a:pPr>
        <a:defRPr sz="250" b="0" i="0" u="none" strike="noStrike" baseline="0">
          <a:solidFill>
            <a:srgbClr val="000000"/>
          </a:solidFill>
          <a:latin typeface="Geneva"/>
          <a:ea typeface="Geneva"/>
          <a:cs typeface="Geneva"/>
        </a:defRPr>
      </a:pPr>
      <a:endParaRPr lang="en-US"/>
    </a:p>
  </c:txPr>
  <c:printSettings>
    <c:headerFooter/>
    <c:pageMargins b="1.0" l="0.75" r="0.75" t="1.0" header="0.5" footer="0.5"/>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83544729215743"/>
          <c:y val="0.150000392369888"/>
          <c:w val="0.63291285936463"/>
          <c:h val="0.714287582713752"/>
        </c:manualLayout>
      </c:layout>
      <c:pieChart>
        <c:varyColors val="1"/>
        <c:ser>
          <c:idx val="0"/>
          <c:order val="0"/>
          <c:spPr>
            <a:solidFill>
              <a:srgbClr val="DD0000"/>
            </a:solidFill>
            <a:ln w="12700">
              <a:solidFill>
                <a:srgbClr val="000000"/>
              </a:solidFill>
              <a:prstDash val="solid"/>
            </a:ln>
          </c:spPr>
          <c:dPt>
            <c:idx val="0"/>
            <c:bubble3D val="0"/>
          </c:dPt>
          <c:dPt>
            <c:idx val="1"/>
            <c:bubble3D val="0"/>
            <c:spPr>
              <a:solidFill>
                <a:srgbClr val="33CC00"/>
              </a:solidFill>
              <a:ln w="12700">
                <a:solidFill>
                  <a:srgbClr val="000000"/>
                </a:solidFill>
                <a:prstDash val="solid"/>
              </a:ln>
            </c:spPr>
          </c:dPt>
          <c:dPt>
            <c:idx val="2"/>
            <c:bubble3D val="0"/>
            <c:spPr>
              <a:solidFill>
                <a:srgbClr val="FFFF00"/>
              </a:solidFill>
              <a:ln w="12700">
                <a:solidFill>
                  <a:srgbClr val="000000"/>
                </a:solidFill>
                <a:prstDash val="solid"/>
              </a:ln>
            </c:spPr>
          </c:dPt>
          <c:dPt>
            <c:idx val="3"/>
            <c:bubble3D val="0"/>
            <c:spPr>
              <a:solidFill>
                <a:srgbClr val="FFFF00"/>
              </a:solidFill>
              <a:ln w="12700">
                <a:solidFill>
                  <a:srgbClr val="000000"/>
                </a:solidFill>
                <a:prstDash val="solid"/>
              </a:ln>
            </c:spPr>
          </c:dPt>
          <c:dPt>
            <c:idx val="4"/>
            <c:bubble3D val="0"/>
          </c:dPt>
          <c:cat>
            <c:strRef>
              <c:f>Graphs!$F$1:$J$1</c:f>
              <c:strCache>
                <c:ptCount val="5"/>
                <c:pt idx="0">
                  <c:v>1st</c:v>
                </c:pt>
                <c:pt idx="1">
                  <c:v>2nd</c:v>
                </c:pt>
                <c:pt idx="2">
                  <c:v>3rd</c:v>
                </c:pt>
                <c:pt idx="3">
                  <c:v>4th</c:v>
                </c:pt>
                <c:pt idx="4">
                  <c:v>Other</c:v>
                </c:pt>
              </c:strCache>
            </c:strRef>
          </c:cat>
          <c:val>
            <c:numRef>
              <c:f>Graphs!$F$53:$J$53</c:f>
              <c:numCache>
                <c:formatCode>#,##0</c:formatCode>
                <c:ptCount val="5"/>
                <c:pt idx="0">
                  <c:v>4.139352E6</c:v>
                </c:pt>
                <c:pt idx="1">
                  <c:v>3.353864E6</c:v>
                </c:pt>
                <c:pt idx="2">
                  <c:v>280934.0</c:v>
                </c:pt>
                <c:pt idx="4" formatCode="General">
                  <c:v>2.1872267E7</c:v>
                </c:pt>
              </c:numCache>
            </c:numRef>
          </c:val>
        </c:ser>
        <c:dLbls>
          <c:showLegendKey val="0"/>
          <c:showVal val="0"/>
          <c:showCatName val="0"/>
          <c:showSerName val="0"/>
          <c:showPercent val="0"/>
          <c:showBubbleSize val="0"/>
          <c:showLeaderLines val="1"/>
        </c:dLbls>
        <c:firstSliceAng val="0"/>
      </c:pieChart>
      <c:spPr>
        <a:noFill/>
        <a:ln w="25400">
          <a:noFill/>
        </a:ln>
      </c:spPr>
    </c:plotArea>
    <c:plotVisOnly val="1"/>
    <c:dispBlanksAs val="zero"/>
    <c:showDLblsOverMax val="0"/>
  </c:chart>
  <c:spPr>
    <a:solidFill>
      <a:srgbClr val="FFFFFF"/>
    </a:solidFill>
    <a:ln w="3175">
      <a:solidFill>
        <a:srgbClr val="000000"/>
      </a:solidFill>
      <a:prstDash val="solid"/>
    </a:ln>
  </c:spPr>
  <c:txPr>
    <a:bodyPr/>
    <a:lstStyle/>
    <a:p>
      <a:pPr>
        <a:defRPr sz="250" b="0" i="0" u="none" strike="noStrike" baseline="0">
          <a:solidFill>
            <a:srgbClr val="000000"/>
          </a:solidFill>
          <a:latin typeface="Geneva"/>
          <a:ea typeface="Geneva"/>
          <a:cs typeface="Geneva"/>
        </a:defRPr>
      </a:pPr>
      <a:endParaRPr lang="en-US"/>
    </a:p>
  </c:txPr>
  <c:printSettings>
    <c:headerFooter/>
    <c:pageMargins b="1.0" l="0.75" r="0.75" t="1.0" header="0.5" footer="0.5"/>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83544729215743"/>
          <c:y val="0.150000392369888"/>
          <c:w val="0.63291285936463"/>
          <c:h val="0.714287582713752"/>
        </c:manualLayout>
      </c:layout>
      <c:pieChart>
        <c:varyColors val="1"/>
        <c:ser>
          <c:idx val="0"/>
          <c:order val="0"/>
          <c:spPr>
            <a:solidFill>
              <a:srgbClr val="DD0000"/>
            </a:solidFill>
            <a:ln w="12700">
              <a:solidFill>
                <a:srgbClr val="000000"/>
              </a:solidFill>
              <a:prstDash val="solid"/>
            </a:ln>
          </c:spPr>
          <c:dPt>
            <c:idx val="0"/>
            <c:bubble3D val="0"/>
          </c:dPt>
          <c:dPt>
            <c:idx val="1"/>
            <c:bubble3D val="0"/>
            <c:spPr>
              <a:solidFill>
                <a:srgbClr val="33CC00"/>
              </a:solidFill>
              <a:ln w="12700">
                <a:solidFill>
                  <a:srgbClr val="000000"/>
                </a:solidFill>
                <a:prstDash val="solid"/>
              </a:ln>
            </c:spPr>
          </c:dPt>
          <c:dPt>
            <c:idx val="2"/>
            <c:bubble3D val="0"/>
            <c:spPr>
              <a:solidFill>
                <a:srgbClr val="FFFF00"/>
              </a:solidFill>
              <a:ln w="12700">
                <a:solidFill>
                  <a:srgbClr val="000000"/>
                </a:solidFill>
                <a:prstDash val="solid"/>
              </a:ln>
            </c:spPr>
          </c:dPt>
          <c:dPt>
            <c:idx val="3"/>
            <c:bubble3D val="0"/>
            <c:spPr>
              <a:solidFill>
                <a:srgbClr val="FFFF00"/>
              </a:solidFill>
              <a:ln w="12700">
                <a:solidFill>
                  <a:srgbClr val="000000"/>
                </a:solidFill>
                <a:prstDash val="solid"/>
              </a:ln>
            </c:spPr>
          </c:dPt>
          <c:dPt>
            <c:idx val="4"/>
            <c:bubble3D val="0"/>
          </c:dPt>
          <c:cat>
            <c:strRef>
              <c:f>Graphs!$F$1:$J$1</c:f>
              <c:strCache>
                <c:ptCount val="5"/>
                <c:pt idx="0">
                  <c:v>1st</c:v>
                </c:pt>
                <c:pt idx="1">
                  <c:v>2nd</c:v>
                </c:pt>
                <c:pt idx="2">
                  <c:v>3rd</c:v>
                </c:pt>
                <c:pt idx="3">
                  <c:v>4th</c:v>
                </c:pt>
                <c:pt idx="4">
                  <c:v>Other</c:v>
                </c:pt>
              </c:strCache>
            </c:strRef>
          </c:cat>
          <c:val>
            <c:numRef>
              <c:f>Graphs!$F$54:$J$54</c:f>
              <c:numCache>
                <c:formatCode>General</c:formatCode>
                <c:ptCount val="5"/>
                <c:pt idx="0">
                  <c:v>139.0</c:v>
                </c:pt>
                <c:pt idx="1">
                  <c:v>3.0</c:v>
                </c:pt>
                <c:pt idx="2">
                  <c:v>0.0</c:v>
                </c:pt>
                <c:pt idx="4">
                  <c:v>396.0</c:v>
                </c:pt>
              </c:numCache>
            </c:numRef>
          </c:val>
        </c:ser>
        <c:dLbls>
          <c:showLegendKey val="0"/>
          <c:showVal val="0"/>
          <c:showCatName val="0"/>
          <c:showSerName val="0"/>
          <c:showPercent val="0"/>
          <c:showBubbleSize val="0"/>
          <c:showLeaderLines val="1"/>
        </c:dLbls>
        <c:firstSliceAng val="0"/>
      </c:pieChart>
      <c:spPr>
        <a:noFill/>
        <a:ln w="25400">
          <a:noFill/>
        </a:ln>
      </c:spPr>
    </c:plotArea>
    <c:plotVisOnly val="1"/>
    <c:dispBlanksAs val="zero"/>
    <c:showDLblsOverMax val="0"/>
  </c:chart>
  <c:spPr>
    <a:solidFill>
      <a:srgbClr val="FFFFFF"/>
    </a:solidFill>
    <a:ln w="3175">
      <a:solidFill>
        <a:srgbClr val="000000"/>
      </a:solidFill>
      <a:prstDash val="solid"/>
    </a:ln>
  </c:spPr>
  <c:txPr>
    <a:bodyPr/>
    <a:lstStyle/>
    <a:p>
      <a:pPr>
        <a:defRPr sz="250" b="0" i="0" u="none" strike="noStrike" baseline="0">
          <a:solidFill>
            <a:srgbClr val="000000"/>
          </a:solidFill>
          <a:latin typeface="Geneva"/>
          <a:ea typeface="Geneva"/>
          <a:cs typeface="Geneva"/>
        </a:defRPr>
      </a:pPr>
      <a:endParaRPr lang="en-US"/>
    </a:p>
  </c:txPr>
  <c:printSettings>
    <c:headerFooter/>
    <c:pageMargins b="1.0" l="0.75" r="0.75" t="1.0" header="0.5" footer="0.5"/>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83544729215743"/>
          <c:y val="0.150000392369888"/>
          <c:w val="0.63291285936463"/>
          <c:h val="0.714287582713752"/>
        </c:manualLayout>
      </c:layout>
      <c:pieChart>
        <c:varyColors val="1"/>
        <c:ser>
          <c:idx val="0"/>
          <c:order val="0"/>
          <c:spPr>
            <a:solidFill>
              <a:srgbClr val="DD0000"/>
            </a:solidFill>
            <a:ln w="12700">
              <a:solidFill>
                <a:srgbClr val="000000"/>
              </a:solidFill>
              <a:prstDash val="solid"/>
            </a:ln>
          </c:spPr>
          <c:dPt>
            <c:idx val="0"/>
            <c:bubble3D val="0"/>
          </c:dPt>
          <c:dPt>
            <c:idx val="1"/>
            <c:bubble3D val="0"/>
            <c:spPr>
              <a:solidFill>
                <a:srgbClr val="FFFF00"/>
              </a:solidFill>
              <a:ln w="12700">
                <a:solidFill>
                  <a:srgbClr val="000000"/>
                </a:solidFill>
                <a:prstDash val="solid"/>
              </a:ln>
            </c:spPr>
          </c:dPt>
          <c:dPt>
            <c:idx val="2"/>
            <c:bubble3D val="0"/>
            <c:spPr>
              <a:solidFill>
                <a:srgbClr val="FFFF00"/>
              </a:solidFill>
              <a:ln w="12700">
                <a:solidFill>
                  <a:srgbClr val="000000"/>
                </a:solidFill>
                <a:prstDash val="solid"/>
              </a:ln>
            </c:spPr>
          </c:dPt>
          <c:dPt>
            <c:idx val="3"/>
            <c:bubble3D val="0"/>
            <c:spPr>
              <a:solidFill>
                <a:srgbClr val="FFFF00"/>
              </a:solidFill>
              <a:ln w="12700">
                <a:solidFill>
                  <a:srgbClr val="000000"/>
                </a:solidFill>
                <a:prstDash val="solid"/>
              </a:ln>
            </c:spPr>
          </c:dPt>
          <c:dPt>
            <c:idx val="4"/>
            <c:bubble3D val="0"/>
            <c:spPr>
              <a:solidFill>
                <a:srgbClr val="FFFF00"/>
              </a:solidFill>
              <a:ln w="12700">
                <a:solidFill>
                  <a:srgbClr val="000000"/>
                </a:solidFill>
                <a:prstDash val="solid"/>
              </a:ln>
            </c:spPr>
          </c:dPt>
          <c:cat>
            <c:strRef>
              <c:f>Graphs!$F$1:$J$1</c:f>
              <c:strCache>
                <c:ptCount val="5"/>
                <c:pt idx="0">
                  <c:v>1st</c:v>
                </c:pt>
                <c:pt idx="1">
                  <c:v>2nd</c:v>
                </c:pt>
                <c:pt idx="2">
                  <c:v>3rd</c:v>
                </c:pt>
                <c:pt idx="3">
                  <c:v>4th</c:v>
                </c:pt>
                <c:pt idx="4">
                  <c:v>Other</c:v>
                </c:pt>
              </c:strCache>
            </c:strRef>
          </c:cat>
          <c:val>
            <c:numRef>
              <c:f>Graphs!$F$32:$J$32</c:f>
              <c:numCache>
                <c:formatCode>#,##0</c:formatCode>
                <c:ptCount val="5"/>
                <c:pt idx="0">
                  <c:v>360212.0</c:v>
                </c:pt>
                <c:pt idx="1">
                  <c:v>59866.0</c:v>
                </c:pt>
                <c:pt idx="2">
                  <c:v>27874.0</c:v>
                </c:pt>
                <c:pt idx="4" formatCode="General">
                  <c:v>4533.0</c:v>
                </c:pt>
              </c:numCache>
            </c:numRef>
          </c:val>
        </c:ser>
        <c:ser>
          <c:idx val="0"/>
          <c:order val="1"/>
          <c:spPr>
            <a:solidFill>
              <a:srgbClr val="DD0000"/>
            </a:solidFill>
            <a:ln w="12700">
              <a:solidFill>
                <a:srgbClr val="000000"/>
              </a:solidFill>
              <a:prstDash val="solid"/>
            </a:ln>
          </c:spPr>
          <c:dPt>
            <c:idx val="0"/>
            <c:bubble3D val="0"/>
          </c:dPt>
          <c:dPt>
            <c:idx val="1"/>
            <c:bubble3D val="0"/>
            <c:spPr>
              <a:solidFill>
                <a:srgbClr val="0000DD"/>
              </a:solidFill>
              <a:ln w="12700">
                <a:solidFill>
                  <a:srgbClr val="000000"/>
                </a:solidFill>
                <a:prstDash val="solid"/>
              </a:ln>
            </c:spPr>
          </c:dPt>
          <c:dPt>
            <c:idx val="2"/>
            <c:bubble3D val="0"/>
            <c:spPr>
              <a:solidFill>
                <a:srgbClr val="33CC00"/>
              </a:solidFill>
              <a:ln w="12700">
                <a:solidFill>
                  <a:srgbClr val="000000"/>
                </a:solidFill>
                <a:prstDash val="solid"/>
              </a:ln>
            </c:spPr>
          </c:dPt>
          <c:dPt>
            <c:idx val="3"/>
            <c:bubble3D val="0"/>
            <c:spPr>
              <a:solidFill>
                <a:srgbClr val="FFFF00"/>
              </a:solidFill>
              <a:ln w="12700">
                <a:solidFill>
                  <a:srgbClr val="000000"/>
                </a:solidFill>
                <a:prstDash val="solid"/>
              </a:ln>
            </c:spPr>
          </c:dPt>
          <c:dPt>
            <c:idx val="4"/>
            <c:bubble3D val="0"/>
          </c:dPt>
          <c:cat>
            <c:strRef>
              <c:f>Graphs!$F$1:$J$1</c:f>
              <c:strCache>
                <c:ptCount val="5"/>
                <c:pt idx="0">
                  <c:v>1st</c:v>
                </c:pt>
                <c:pt idx="1">
                  <c:v>2nd</c:v>
                </c:pt>
                <c:pt idx="2">
                  <c:v>3rd</c:v>
                </c:pt>
                <c:pt idx="3">
                  <c:v>4th</c:v>
                </c:pt>
                <c:pt idx="4">
                  <c:v>Other</c:v>
                </c:pt>
              </c:strCache>
            </c:strRef>
          </c:cat>
          <c:val>
            <c:numRef>
              <c:f>Graphs!$F$2:$J$2</c:f>
              <c:numCache>
                <c:formatCode>#,##0</c:formatCode>
                <c:ptCount val="5"/>
                <c:pt idx="0">
                  <c:v>373721.0</c:v>
                </c:pt>
                <c:pt idx="1">
                  <c:v>181479.0</c:v>
                </c:pt>
                <c:pt idx="2">
                  <c:v>160606.0</c:v>
                </c:pt>
                <c:pt idx="3" formatCode="General">
                  <c:v>88094.0</c:v>
                </c:pt>
                <c:pt idx="4" formatCode="General">
                  <c:v>56752.0</c:v>
                </c:pt>
              </c:numCache>
            </c:numRef>
          </c:val>
        </c:ser>
        <c:dLbls>
          <c:showLegendKey val="0"/>
          <c:showVal val="0"/>
          <c:showCatName val="0"/>
          <c:showSerName val="0"/>
          <c:showPercent val="0"/>
          <c:showBubbleSize val="0"/>
          <c:showLeaderLines val="1"/>
        </c:dLbls>
        <c:firstSliceAng val="0"/>
      </c:pieChart>
      <c:spPr>
        <a:noFill/>
        <a:ln w="25400">
          <a:noFill/>
        </a:ln>
      </c:spPr>
    </c:plotArea>
    <c:plotVisOnly val="1"/>
    <c:dispBlanksAs val="zero"/>
    <c:showDLblsOverMax val="0"/>
  </c:chart>
  <c:spPr>
    <a:solidFill>
      <a:srgbClr val="FFFFFF"/>
    </a:solidFill>
    <a:ln w="3175">
      <a:solidFill>
        <a:srgbClr val="000000"/>
      </a:solidFill>
      <a:prstDash val="solid"/>
    </a:ln>
  </c:spPr>
  <c:txPr>
    <a:bodyPr/>
    <a:lstStyle/>
    <a:p>
      <a:pPr>
        <a:defRPr sz="250" b="0" i="0" u="none" strike="noStrike" baseline="0">
          <a:solidFill>
            <a:srgbClr val="000000"/>
          </a:solidFill>
          <a:latin typeface="Geneva"/>
          <a:ea typeface="Geneva"/>
          <a:cs typeface="Geneva"/>
        </a:defRPr>
      </a:pPr>
      <a:endParaRPr lang="en-US"/>
    </a:p>
  </c:txPr>
  <c:printSettings>
    <c:headerFooter/>
    <c:pageMargins b="1.0" l="0.75" r="0.75" t="1.0" header="0.5" footer="0.5"/>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83544729215743"/>
          <c:y val="0.150000392369888"/>
          <c:w val="0.63291285936463"/>
          <c:h val="0.714287582713752"/>
        </c:manualLayout>
      </c:layout>
      <c:pieChart>
        <c:varyColors val="1"/>
        <c:ser>
          <c:idx val="0"/>
          <c:order val="0"/>
          <c:spPr>
            <a:solidFill>
              <a:srgbClr val="DD0000"/>
            </a:solidFill>
            <a:ln w="12700">
              <a:solidFill>
                <a:srgbClr val="000000"/>
              </a:solidFill>
              <a:prstDash val="solid"/>
            </a:ln>
          </c:spPr>
          <c:dPt>
            <c:idx val="0"/>
            <c:bubble3D val="0"/>
          </c:dPt>
          <c:dPt>
            <c:idx val="1"/>
            <c:bubble3D val="0"/>
            <c:spPr>
              <a:solidFill>
                <a:srgbClr val="0000DD"/>
              </a:solidFill>
              <a:ln w="12700">
                <a:solidFill>
                  <a:srgbClr val="000000"/>
                </a:solidFill>
                <a:prstDash val="solid"/>
              </a:ln>
            </c:spPr>
          </c:dPt>
          <c:dPt>
            <c:idx val="2"/>
            <c:bubble3D val="0"/>
            <c:spPr>
              <a:solidFill>
                <a:srgbClr val="BB00BB"/>
              </a:solidFill>
              <a:ln w="12700">
                <a:solidFill>
                  <a:srgbClr val="000000"/>
                </a:solidFill>
                <a:prstDash val="solid"/>
              </a:ln>
            </c:spPr>
          </c:dPt>
          <c:dPt>
            <c:idx val="3"/>
            <c:bubble3D val="0"/>
            <c:spPr>
              <a:solidFill>
                <a:srgbClr val="33CC00"/>
              </a:solidFill>
              <a:ln w="12700">
                <a:solidFill>
                  <a:srgbClr val="000000"/>
                </a:solidFill>
                <a:prstDash val="solid"/>
              </a:ln>
            </c:spPr>
          </c:dPt>
          <c:dPt>
            <c:idx val="4"/>
            <c:bubble3D val="0"/>
            <c:spPr>
              <a:solidFill>
                <a:srgbClr val="FFFF00"/>
              </a:solidFill>
              <a:ln w="12700">
                <a:solidFill>
                  <a:srgbClr val="000000"/>
                </a:solidFill>
                <a:prstDash val="solid"/>
              </a:ln>
            </c:spPr>
          </c:dPt>
          <c:cat>
            <c:strRef>
              <c:f>Graphs!$F$1:$J$1</c:f>
              <c:strCache>
                <c:ptCount val="5"/>
                <c:pt idx="0">
                  <c:v>1st</c:v>
                </c:pt>
                <c:pt idx="1">
                  <c:v>2nd</c:v>
                </c:pt>
                <c:pt idx="2">
                  <c:v>3rd</c:v>
                </c:pt>
                <c:pt idx="3">
                  <c:v>4th</c:v>
                </c:pt>
                <c:pt idx="4">
                  <c:v>Other</c:v>
                </c:pt>
              </c:strCache>
            </c:strRef>
          </c:cat>
          <c:val>
            <c:numRef>
              <c:f>Graphs!$F$33:$J$33</c:f>
              <c:numCache>
                <c:formatCode>#,##0</c:formatCode>
                <c:ptCount val="5"/>
                <c:pt idx="0">
                  <c:v>73908.0</c:v>
                </c:pt>
                <c:pt idx="1">
                  <c:v>13925.0</c:v>
                </c:pt>
                <c:pt idx="2">
                  <c:v>7925.0</c:v>
                </c:pt>
                <c:pt idx="3" formatCode="General">
                  <c:v>3830.0</c:v>
                </c:pt>
                <c:pt idx="4" formatCode="General">
                  <c:v>5039.0</c:v>
                </c:pt>
              </c:numCache>
            </c:numRef>
          </c:val>
        </c:ser>
        <c:dLbls>
          <c:showLegendKey val="0"/>
          <c:showVal val="0"/>
          <c:showCatName val="0"/>
          <c:showSerName val="0"/>
          <c:showPercent val="0"/>
          <c:showBubbleSize val="0"/>
          <c:showLeaderLines val="1"/>
        </c:dLbls>
        <c:firstSliceAng val="0"/>
      </c:pieChart>
      <c:spPr>
        <a:noFill/>
        <a:ln w="25400">
          <a:noFill/>
        </a:ln>
      </c:spPr>
    </c:plotArea>
    <c:plotVisOnly val="1"/>
    <c:dispBlanksAs val="zero"/>
    <c:showDLblsOverMax val="0"/>
  </c:chart>
  <c:spPr>
    <a:solidFill>
      <a:srgbClr val="FFFFFF"/>
    </a:solidFill>
    <a:ln w="3175">
      <a:solidFill>
        <a:srgbClr val="000000"/>
      </a:solidFill>
      <a:prstDash val="solid"/>
    </a:ln>
  </c:spPr>
  <c:txPr>
    <a:bodyPr/>
    <a:lstStyle/>
    <a:p>
      <a:pPr>
        <a:defRPr sz="250" b="0" i="0" u="none" strike="noStrike" baseline="0">
          <a:solidFill>
            <a:srgbClr val="000000"/>
          </a:solidFill>
          <a:latin typeface="Geneva"/>
          <a:ea typeface="Geneva"/>
          <a:cs typeface="Geneva"/>
        </a:defRPr>
      </a:pPr>
      <a:endParaRPr lang="en-US"/>
    </a:p>
  </c:txPr>
  <c:printSettings>
    <c:headerFooter/>
    <c:pageMargins b="1.0" l="0.75" r="0.75" t="1.0" header="0.5" footer="0.5"/>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83544729215743"/>
          <c:y val="0.150000392369888"/>
          <c:w val="0.63291285936463"/>
          <c:h val="0.714287582713752"/>
        </c:manualLayout>
      </c:layout>
      <c:pieChart>
        <c:varyColors val="1"/>
        <c:ser>
          <c:idx val="0"/>
          <c:order val="0"/>
          <c:spPr>
            <a:solidFill>
              <a:srgbClr val="DD0000"/>
            </a:solidFill>
            <a:ln w="12700">
              <a:solidFill>
                <a:srgbClr val="000000"/>
              </a:solidFill>
              <a:prstDash val="solid"/>
            </a:ln>
          </c:spPr>
          <c:dPt>
            <c:idx val="0"/>
            <c:bubble3D val="0"/>
          </c:dPt>
          <c:dPt>
            <c:idx val="1"/>
            <c:bubble3D val="0"/>
            <c:spPr>
              <a:solidFill>
                <a:srgbClr val="33CC00"/>
              </a:solidFill>
              <a:ln w="12700">
                <a:solidFill>
                  <a:srgbClr val="000000"/>
                </a:solidFill>
                <a:prstDash val="solid"/>
              </a:ln>
            </c:spPr>
          </c:dPt>
          <c:dPt>
            <c:idx val="2"/>
            <c:bubble3D val="0"/>
            <c:spPr>
              <a:solidFill>
                <a:srgbClr val="FFFF00"/>
              </a:solidFill>
              <a:ln w="12700">
                <a:solidFill>
                  <a:srgbClr val="000000"/>
                </a:solidFill>
                <a:prstDash val="solid"/>
              </a:ln>
            </c:spPr>
          </c:dPt>
          <c:dPt>
            <c:idx val="3"/>
            <c:bubble3D val="0"/>
            <c:spPr>
              <a:solidFill>
                <a:srgbClr val="FFFF00"/>
              </a:solidFill>
              <a:ln w="12700">
                <a:solidFill>
                  <a:srgbClr val="000000"/>
                </a:solidFill>
                <a:prstDash val="solid"/>
              </a:ln>
            </c:spPr>
          </c:dPt>
          <c:dPt>
            <c:idx val="4"/>
            <c:bubble3D val="0"/>
            <c:spPr>
              <a:solidFill>
                <a:srgbClr val="FFFF00"/>
              </a:solidFill>
              <a:ln w="12700">
                <a:solidFill>
                  <a:srgbClr val="000000"/>
                </a:solidFill>
                <a:prstDash val="solid"/>
              </a:ln>
            </c:spPr>
          </c:dPt>
          <c:cat>
            <c:strRef>
              <c:f>Graphs!$F$1:$J$1</c:f>
              <c:strCache>
                <c:ptCount val="5"/>
                <c:pt idx="0">
                  <c:v>1st</c:v>
                </c:pt>
                <c:pt idx="1">
                  <c:v>2nd</c:v>
                </c:pt>
                <c:pt idx="2">
                  <c:v>3rd</c:v>
                </c:pt>
                <c:pt idx="3">
                  <c:v>4th</c:v>
                </c:pt>
                <c:pt idx="4">
                  <c:v>Other</c:v>
                </c:pt>
              </c:strCache>
            </c:strRef>
          </c:cat>
          <c:val>
            <c:numRef>
              <c:f>Graphs!$F$34:$J$34</c:f>
              <c:numCache>
                <c:formatCode>#,##0</c:formatCode>
                <c:ptCount val="5"/>
                <c:pt idx="0">
                  <c:v>554522.0</c:v>
                </c:pt>
                <c:pt idx="1">
                  <c:v>231166.0</c:v>
                </c:pt>
                <c:pt idx="2">
                  <c:v>136083.0</c:v>
                </c:pt>
                <c:pt idx="3" formatCode="General">
                  <c:v>9430.0</c:v>
                </c:pt>
                <c:pt idx="4" formatCode="General">
                  <c:v>0.0</c:v>
                </c:pt>
              </c:numCache>
            </c:numRef>
          </c:val>
        </c:ser>
        <c:dLbls>
          <c:showLegendKey val="0"/>
          <c:showVal val="0"/>
          <c:showCatName val="0"/>
          <c:showSerName val="0"/>
          <c:showPercent val="0"/>
          <c:showBubbleSize val="0"/>
          <c:showLeaderLines val="1"/>
        </c:dLbls>
        <c:firstSliceAng val="0"/>
      </c:pieChart>
      <c:spPr>
        <a:noFill/>
        <a:ln w="25400">
          <a:noFill/>
        </a:ln>
      </c:spPr>
    </c:plotArea>
    <c:plotVisOnly val="1"/>
    <c:dispBlanksAs val="zero"/>
    <c:showDLblsOverMax val="0"/>
  </c:chart>
  <c:spPr>
    <a:solidFill>
      <a:srgbClr val="FFFFFF"/>
    </a:solidFill>
    <a:ln w="3175">
      <a:solidFill>
        <a:srgbClr val="000000"/>
      </a:solidFill>
      <a:prstDash val="solid"/>
    </a:ln>
  </c:spPr>
  <c:txPr>
    <a:bodyPr/>
    <a:lstStyle/>
    <a:p>
      <a:pPr>
        <a:defRPr sz="250" b="0" i="0" u="none" strike="noStrike" baseline="0">
          <a:solidFill>
            <a:srgbClr val="000000"/>
          </a:solidFill>
          <a:latin typeface="Geneva"/>
          <a:ea typeface="Geneva"/>
          <a:cs typeface="Geneva"/>
        </a:defRPr>
      </a:pPr>
      <a:endParaRPr lang="en-US"/>
    </a:p>
  </c:txPr>
  <c:printSettings>
    <c:headerFooter/>
    <c:pageMargins b="1.0" l="0.75" r="0.75" t="1.0" header="0.5" footer="0.5"/>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83544729215743"/>
          <c:y val="0.150000392369888"/>
          <c:w val="0.63291285936463"/>
          <c:h val="0.714287582713752"/>
        </c:manualLayout>
      </c:layout>
      <c:pieChart>
        <c:varyColors val="1"/>
        <c:ser>
          <c:idx val="0"/>
          <c:order val="0"/>
          <c:spPr>
            <a:solidFill>
              <a:srgbClr val="DD0000"/>
            </a:solidFill>
            <a:ln w="12700">
              <a:solidFill>
                <a:srgbClr val="000000"/>
              </a:solidFill>
              <a:prstDash val="solid"/>
            </a:ln>
          </c:spPr>
          <c:dPt>
            <c:idx val="0"/>
            <c:bubble3D val="0"/>
            <c:spPr>
              <a:solidFill>
                <a:srgbClr val="33CC00"/>
              </a:solidFill>
              <a:ln w="12700">
                <a:solidFill>
                  <a:srgbClr val="000000"/>
                </a:solidFill>
                <a:prstDash val="solid"/>
              </a:ln>
            </c:spPr>
          </c:dPt>
          <c:dPt>
            <c:idx val="1"/>
            <c:bubble3D val="0"/>
          </c:dPt>
          <c:dPt>
            <c:idx val="2"/>
            <c:bubble3D val="0"/>
            <c:spPr>
              <a:solidFill>
                <a:srgbClr val="FFFF00"/>
              </a:solidFill>
              <a:ln w="12700">
                <a:solidFill>
                  <a:srgbClr val="000000"/>
                </a:solidFill>
                <a:prstDash val="solid"/>
              </a:ln>
            </c:spPr>
          </c:dPt>
          <c:dPt>
            <c:idx val="3"/>
            <c:bubble3D val="0"/>
            <c:spPr>
              <a:solidFill>
                <a:srgbClr val="BB00BB"/>
              </a:solidFill>
              <a:ln w="12700">
                <a:solidFill>
                  <a:srgbClr val="000000"/>
                </a:solidFill>
                <a:prstDash val="solid"/>
              </a:ln>
            </c:spPr>
          </c:dPt>
          <c:dPt>
            <c:idx val="4"/>
            <c:bubble3D val="0"/>
            <c:spPr>
              <a:solidFill>
                <a:srgbClr val="FFFF00"/>
              </a:solidFill>
              <a:ln w="12700">
                <a:solidFill>
                  <a:srgbClr val="000000"/>
                </a:solidFill>
                <a:prstDash val="solid"/>
              </a:ln>
            </c:spPr>
          </c:dPt>
          <c:cat>
            <c:strRef>
              <c:f>Graphs!$F$1:$J$1</c:f>
              <c:strCache>
                <c:ptCount val="5"/>
                <c:pt idx="0">
                  <c:v>1st</c:v>
                </c:pt>
                <c:pt idx="1">
                  <c:v>2nd</c:v>
                </c:pt>
                <c:pt idx="2">
                  <c:v>3rd</c:v>
                </c:pt>
                <c:pt idx="3">
                  <c:v>4th</c:v>
                </c:pt>
                <c:pt idx="4">
                  <c:v>Other</c:v>
                </c:pt>
              </c:strCache>
            </c:strRef>
          </c:cat>
          <c:val>
            <c:numRef>
              <c:f>Graphs!$F$35:$J$35</c:f>
              <c:numCache>
                <c:formatCode>#,##0</c:formatCode>
                <c:ptCount val="5"/>
                <c:pt idx="0">
                  <c:v>462413.0</c:v>
                </c:pt>
                <c:pt idx="1">
                  <c:v>422621.0</c:v>
                </c:pt>
                <c:pt idx="2">
                  <c:v>145659.0</c:v>
                </c:pt>
                <c:pt idx="3" formatCode="General">
                  <c:v>88907.0</c:v>
                </c:pt>
                <c:pt idx="4" formatCode="General">
                  <c:v>29930.0</c:v>
                </c:pt>
              </c:numCache>
            </c:numRef>
          </c:val>
        </c:ser>
        <c:dLbls>
          <c:showLegendKey val="0"/>
          <c:showVal val="0"/>
          <c:showCatName val="0"/>
          <c:showSerName val="0"/>
          <c:showPercent val="0"/>
          <c:showBubbleSize val="0"/>
          <c:showLeaderLines val="1"/>
        </c:dLbls>
        <c:firstSliceAng val="0"/>
      </c:pieChart>
      <c:spPr>
        <a:noFill/>
        <a:ln w="25400">
          <a:noFill/>
        </a:ln>
      </c:spPr>
    </c:plotArea>
    <c:plotVisOnly val="1"/>
    <c:dispBlanksAs val="zero"/>
    <c:showDLblsOverMax val="0"/>
  </c:chart>
  <c:spPr>
    <a:solidFill>
      <a:srgbClr val="FFFFFF"/>
    </a:solidFill>
    <a:ln w="3175">
      <a:solidFill>
        <a:srgbClr val="000000"/>
      </a:solidFill>
      <a:prstDash val="solid"/>
    </a:ln>
  </c:spPr>
  <c:txPr>
    <a:bodyPr/>
    <a:lstStyle/>
    <a:p>
      <a:pPr>
        <a:defRPr sz="250" b="0" i="0" u="none" strike="noStrike" baseline="0">
          <a:solidFill>
            <a:srgbClr val="000000"/>
          </a:solidFill>
          <a:latin typeface="Geneva"/>
          <a:ea typeface="Geneva"/>
          <a:cs typeface="Geneva"/>
        </a:defRPr>
      </a:pPr>
      <a:endParaRPr lang="en-US"/>
    </a:p>
  </c:txPr>
  <c:printSettings>
    <c:headerFooter/>
    <c:pageMargins b="1.0" l="0.75" r="0.75" t="1.0" header="0.5" footer="0.5"/>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83544729215743"/>
          <c:y val="0.150000392369888"/>
          <c:w val="0.63291285936463"/>
          <c:h val="0.714287582713752"/>
        </c:manualLayout>
      </c:layout>
      <c:pieChart>
        <c:varyColors val="1"/>
        <c:ser>
          <c:idx val="0"/>
          <c:order val="0"/>
          <c:spPr>
            <a:solidFill>
              <a:srgbClr val="DD0000"/>
            </a:solidFill>
            <a:ln w="12700">
              <a:solidFill>
                <a:srgbClr val="000000"/>
              </a:solidFill>
              <a:prstDash val="solid"/>
            </a:ln>
          </c:spPr>
          <c:dPt>
            <c:idx val="0"/>
            <c:bubble3D val="0"/>
          </c:dPt>
          <c:dPt>
            <c:idx val="1"/>
            <c:bubble3D val="0"/>
            <c:spPr>
              <a:solidFill>
                <a:srgbClr val="0000DD"/>
              </a:solidFill>
              <a:ln w="12700">
                <a:solidFill>
                  <a:srgbClr val="000000"/>
                </a:solidFill>
                <a:prstDash val="solid"/>
              </a:ln>
            </c:spPr>
          </c:dPt>
          <c:dPt>
            <c:idx val="2"/>
            <c:bubble3D val="0"/>
            <c:spPr>
              <a:solidFill>
                <a:srgbClr val="BB00BB"/>
              </a:solidFill>
              <a:ln w="12700">
                <a:solidFill>
                  <a:srgbClr val="000000"/>
                </a:solidFill>
                <a:prstDash val="solid"/>
              </a:ln>
            </c:spPr>
          </c:dPt>
          <c:dPt>
            <c:idx val="3"/>
            <c:bubble3D val="0"/>
            <c:spPr>
              <a:solidFill>
                <a:srgbClr val="33CC00"/>
              </a:solidFill>
              <a:ln w="12700">
                <a:solidFill>
                  <a:srgbClr val="000000"/>
                </a:solidFill>
                <a:prstDash val="solid"/>
              </a:ln>
            </c:spPr>
          </c:dPt>
          <c:dPt>
            <c:idx val="4"/>
            <c:bubble3D val="0"/>
            <c:spPr>
              <a:solidFill>
                <a:srgbClr val="FFFF00"/>
              </a:solidFill>
              <a:ln w="12700">
                <a:solidFill>
                  <a:srgbClr val="000000"/>
                </a:solidFill>
                <a:prstDash val="solid"/>
              </a:ln>
            </c:spPr>
          </c:dPt>
          <c:cat>
            <c:strRef>
              <c:f>Graphs!$F$1:$J$1</c:f>
              <c:strCache>
                <c:ptCount val="5"/>
                <c:pt idx="0">
                  <c:v>1st</c:v>
                </c:pt>
                <c:pt idx="1">
                  <c:v>2nd</c:v>
                </c:pt>
                <c:pt idx="2">
                  <c:v>3rd</c:v>
                </c:pt>
                <c:pt idx="3">
                  <c:v>4th</c:v>
                </c:pt>
                <c:pt idx="4">
                  <c:v>Other</c:v>
                </c:pt>
              </c:strCache>
            </c:strRef>
          </c:cat>
          <c:val>
            <c:numRef>
              <c:f>Graphs!$F$36:$J$36</c:f>
              <c:numCache>
                <c:formatCode>#,##0</c:formatCode>
                <c:ptCount val="5"/>
                <c:pt idx="0">
                  <c:v>0.0</c:v>
                </c:pt>
                <c:pt idx="1">
                  <c:v>0.0</c:v>
                </c:pt>
                <c:pt idx="2">
                  <c:v>0.0</c:v>
                </c:pt>
                <c:pt idx="3" formatCode="General">
                  <c:v>0.0</c:v>
                </c:pt>
                <c:pt idx="4" formatCode="General">
                  <c:v>0.0</c:v>
                </c:pt>
              </c:numCache>
            </c:numRef>
          </c:val>
        </c:ser>
        <c:dLbls>
          <c:showLegendKey val="0"/>
          <c:showVal val="0"/>
          <c:showCatName val="0"/>
          <c:showSerName val="0"/>
          <c:showPercent val="0"/>
          <c:showBubbleSize val="0"/>
          <c:showLeaderLines val="1"/>
        </c:dLbls>
        <c:firstSliceAng val="0"/>
      </c:pieChart>
      <c:spPr>
        <a:noFill/>
        <a:ln w="25400">
          <a:noFill/>
        </a:ln>
      </c:spPr>
    </c:plotArea>
    <c:plotVisOnly val="1"/>
    <c:dispBlanksAs val="zero"/>
    <c:showDLblsOverMax val="0"/>
  </c:chart>
  <c:spPr>
    <a:solidFill>
      <a:srgbClr val="FFFFFF"/>
    </a:solidFill>
    <a:ln w="3175">
      <a:solidFill>
        <a:srgbClr val="000000"/>
      </a:solidFill>
      <a:prstDash val="solid"/>
    </a:ln>
  </c:spPr>
  <c:txPr>
    <a:bodyPr/>
    <a:lstStyle/>
    <a:p>
      <a:pPr>
        <a:defRPr sz="250" b="0" i="0" u="none" strike="noStrike" baseline="0">
          <a:solidFill>
            <a:srgbClr val="000000"/>
          </a:solidFill>
          <a:latin typeface="Geneva"/>
          <a:ea typeface="Geneva"/>
          <a:cs typeface="Geneva"/>
        </a:defRPr>
      </a:pPr>
      <a:endParaRPr lang="en-US"/>
    </a:p>
  </c:txPr>
  <c:printSettings>
    <c:headerFooter/>
    <c:pageMargins b="1.0" l="0.75" r="0.75" t="1.0" header="0.5" footer="0.5"/>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83544729215743"/>
          <c:y val="0.150000392369888"/>
          <c:w val="0.63291285936463"/>
          <c:h val="0.714287582713752"/>
        </c:manualLayout>
      </c:layout>
      <c:pieChart>
        <c:varyColors val="1"/>
        <c:ser>
          <c:idx val="0"/>
          <c:order val="0"/>
          <c:spPr>
            <a:solidFill>
              <a:srgbClr val="DD0000"/>
            </a:solidFill>
            <a:ln w="12700">
              <a:solidFill>
                <a:srgbClr val="000000"/>
              </a:solidFill>
              <a:prstDash val="solid"/>
            </a:ln>
          </c:spPr>
          <c:dPt>
            <c:idx val="0"/>
            <c:bubble3D val="0"/>
          </c:dPt>
          <c:dPt>
            <c:idx val="1"/>
            <c:bubble3D val="0"/>
            <c:spPr>
              <a:solidFill>
                <a:srgbClr val="33CC00"/>
              </a:solidFill>
              <a:ln w="12700">
                <a:solidFill>
                  <a:srgbClr val="000000"/>
                </a:solidFill>
                <a:prstDash val="solid"/>
              </a:ln>
            </c:spPr>
          </c:dPt>
          <c:dPt>
            <c:idx val="2"/>
            <c:bubble3D val="0"/>
            <c:spPr>
              <a:solidFill>
                <a:srgbClr val="FFFF00"/>
              </a:solidFill>
              <a:ln w="12700">
                <a:solidFill>
                  <a:srgbClr val="000000"/>
                </a:solidFill>
                <a:prstDash val="solid"/>
              </a:ln>
            </c:spPr>
          </c:dPt>
          <c:dPt>
            <c:idx val="3"/>
            <c:bubble3D val="0"/>
            <c:spPr>
              <a:solidFill>
                <a:srgbClr val="BB00BB"/>
              </a:solidFill>
              <a:ln w="12700">
                <a:solidFill>
                  <a:srgbClr val="000000"/>
                </a:solidFill>
                <a:prstDash val="solid"/>
              </a:ln>
            </c:spPr>
          </c:dPt>
          <c:dPt>
            <c:idx val="4"/>
            <c:bubble3D val="0"/>
            <c:spPr>
              <a:solidFill>
                <a:srgbClr val="FFFF00"/>
              </a:solidFill>
              <a:ln w="12700">
                <a:solidFill>
                  <a:srgbClr val="000000"/>
                </a:solidFill>
                <a:prstDash val="solid"/>
              </a:ln>
            </c:spPr>
          </c:dPt>
          <c:cat>
            <c:strRef>
              <c:f>Graphs!$F$1:$J$1</c:f>
              <c:strCache>
                <c:ptCount val="5"/>
                <c:pt idx="0">
                  <c:v>1st</c:v>
                </c:pt>
                <c:pt idx="1">
                  <c:v>2nd</c:v>
                </c:pt>
                <c:pt idx="2">
                  <c:v>3rd</c:v>
                </c:pt>
                <c:pt idx="3">
                  <c:v>4th</c:v>
                </c:pt>
                <c:pt idx="4">
                  <c:v>Other</c:v>
                </c:pt>
              </c:strCache>
            </c:strRef>
          </c:cat>
          <c:val>
            <c:numRef>
              <c:f>Graphs!$F$37:$J$37</c:f>
              <c:numCache>
                <c:formatCode>#,##0</c:formatCode>
                <c:ptCount val="5"/>
                <c:pt idx="0">
                  <c:v>933886.0</c:v>
                </c:pt>
                <c:pt idx="1">
                  <c:v>713404.0</c:v>
                </c:pt>
                <c:pt idx="2">
                  <c:v>264640.0</c:v>
                </c:pt>
                <c:pt idx="3" formatCode="General">
                  <c:v>46478.0</c:v>
                </c:pt>
                <c:pt idx="4" formatCode="General">
                  <c:v>30552.0</c:v>
                </c:pt>
              </c:numCache>
            </c:numRef>
          </c:val>
        </c:ser>
        <c:dLbls>
          <c:showLegendKey val="0"/>
          <c:showVal val="0"/>
          <c:showCatName val="0"/>
          <c:showSerName val="0"/>
          <c:showPercent val="0"/>
          <c:showBubbleSize val="0"/>
          <c:showLeaderLines val="1"/>
        </c:dLbls>
        <c:firstSliceAng val="0"/>
      </c:pieChart>
      <c:spPr>
        <a:noFill/>
        <a:ln w="25400">
          <a:noFill/>
        </a:ln>
      </c:spPr>
    </c:plotArea>
    <c:plotVisOnly val="1"/>
    <c:dispBlanksAs val="zero"/>
    <c:showDLblsOverMax val="0"/>
  </c:chart>
  <c:spPr>
    <a:solidFill>
      <a:srgbClr val="FFFFFF"/>
    </a:solidFill>
    <a:ln w="3175">
      <a:solidFill>
        <a:srgbClr val="000000"/>
      </a:solidFill>
      <a:prstDash val="solid"/>
    </a:ln>
  </c:spPr>
  <c:txPr>
    <a:bodyPr/>
    <a:lstStyle/>
    <a:p>
      <a:pPr>
        <a:defRPr sz="250" b="0" i="0" u="none" strike="noStrike" baseline="0">
          <a:solidFill>
            <a:srgbClr val="000000"/>
          </a:solidFill>
          <a:latin typeface="Geneva"/>
          <a:ea typeface="Geneva"/>
          <a:cs typeface="Geneva"/>
        </a:defRPr>
      </a:pPr>
      <a:endParaRPr lang="en-US"/>
    </a:p>
  </c:txPr>
  <c:printSettings>
    <c:headerFooter/>
    <c:pageMargins b="1.0" l="0.75" r="0.75" t="1.0" header="0.5" footer="0.5"/>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83544729215743"/>
          <c:y val="0.150000392369888"/>
          <c:w val="0.63291285936463"/>
          <c:h val="0.714287582713752"/>
        </c:manualLayout>
      </c:layout>
      <c:pieChart>
        <c:varyColors val="1"/>
        <c:ser>
          <c:idx val="0"/>
          <c:order val="0"/>
          <c:spPr>
            <a:solidFill>
              <a:srgbClr val="DD0000"/>
            </a:solidFill>
            <a:ln w="12700">
              <a:solidFill>
                <a:srgbClr val="000000"/>
              </a:solidFill>
              <a:prstDash val="solid"/>
            </a:ln>
          </c:spPr>
          <c:dPt>
            <c:idx val="0"/>
            <c:bubble3D val="0"/>
            <c:spPr>
              <a:solidFill>
                <a:srgbClr val="0000DD"/>
              </a:solidFill>
              <a:ln w="12700">
                <a:solidFill>
                  <a:srgbClr val="000000"/>
                </a:solidFill>
                <a:prstDash val="solid"/>
              </a:ln>
            </c:spPr>
          </c:dPt>
          <c:dPt>
            <c:idx val="1"/>
            <c:bubble3D val="0"/>
            <c:spPr>
              <a:solidFill>
                <a:srgbClr val="33CC00"/>
              </a:solidFill>
              <a:ln w="12700">
                <a:solidFill>
                  <a:srgbClr val="000000"/>
                </a:solidFill>
                <a:prstDash val="solid"/>
              </a:ln>
            </c:spPr>
          </c:dPt>
          <c:dPt>
            <c:idx val="2"/>
            <c:bubble3D val="0"/>
          </c:dPt>
          <c:dPt>
            <c:idx val="3"/>
            <c:bubble3D val="0"/>
            <c:spPr>
              <a:solidFill>
                <a:srgbClr val="FF6600"/>
              </a:solidFill>
              <a:ln w="12700">
                <a:solidFill>
                  <a:srgbClr val="000000"/>
                </a:solidFill>
                <a:prstDash val="solid"/>
              </a:ln>
            </c:spPr>
          </c:dPt>
          <c:dPt>
            <c:idx val="4"/>
            <c:bubble3D val="0"/>
            <c:spPr>
              <a:solidFill>
                <a:srgbClr val="FFFF00"/>
              </a:solidFill>
              <a:ln w="12700">
                <a:solidFill>
                  <a:srgbClr val="000000"/>
                </a:solidFill>
                <a:prstDash val="solid"/>
              </a:ln>
            </c:spPr>
          </c:dPt>
          <c:cat>
            <c:strRef>
              <c:f>Graphs!$F$1:$J$1</c:f>
              <c:strCache>
                <c:ptCount val="5"/>
                <c:pt idx="0">
                  <c:v>1st</c:v>
                </c:pt>
                <c:pt idx="1">
                  <c:v>2nd</c:v>
                </c:pt>
                <c:pt idx="2">
                  <c:v>3rd</c:v>
                </c:pt>
                <c:pt idx="3">
                  <c:v>4th</c:v>
                </c:pt>
                <c:pt idx="4">
                  <c:v>Other</c:v>
                </c:pt>
              </c:strCache>
            </c:strRef>
          </c:cat>
          <c:val>
            <c:numRef>
              <c:f>Graphs!$F$38:$J$38</c:f>
              <c:numCache>
                <c:formatCode>#,##0</c:formatCode>
                <c:ptCount val="5"/>
                <c:pt idx="0">
                  <c:v>158078.0</c:v>
                </c:pt>
                <c:pt idx="1">
                  <c:v>130267.0</c:v>
                </c:pt>
                <c:pt idx="2">
                  <c:v>119633.0</c:v>
                </c:pt>
                <c:pt idx="3" formatCode="General">
                  <c:v>28601.0</c:v>
                </c:pt>
                <c:pt idx="4" formatCode="General">
                  <c:v>23343.0</c:v>
                </c:pt>
              </c:numCache>
            </c:numRef>
          </c:val>
        </c:ser>
        <c:dLbls>
          <c:showLegendKey val="0"/>
          <c:showVal val="0"/>
          <c:showCatName val="0"/>
          <c:showSerName val="0"/>
          <c:showPercent val="0"/>
          <c:showBubbleSize val="0"/>
          <c:showLeaderLines val="1"/>
        </c:dLbls>
        <c:firstSliceAng val="0"/>
      </c:pieChart>
      <c:spPr>
        <a:noFill/>
        <a:ln w="25400">
          <a:noFill/>
        </a:ln>
      </c:spPr>
    </c:plotArea>
    <c:plotVisOnly val="1"/>
    <c:dispBlanksAs val="zero"/>
    <c:showDLblsOverMax val="0"/>
  </c:chart>
  <c:spPr>
    <a:solidFill>
      <a:srgbClr val="FFFFFF"/>
    </a:solidFill>
    <a:ln w="3175">
      <a:solidFill>
        <a:srgbClr val="000000"/>
      </a:solidFill>
      <a:prstDash val="solid"/>
    </a:ln>
  </c:spPr>
  <c:txPr>
    <a:bodyPr/>
    <a:lstStyle/>
    <a:p>
      <a:pPr>
        <a:defRPr sz="250" b="0" i="0" u="none" strike="noStrike" baseline="0">
          <a:solidFill>
            <a:srgbClr val="000000"/>
          </a:solidFill>
          <a:latin typeface="Geneva"/>
          <a:ea typeface="Geneva"/>
          <a:cs typeface="Geneva"/>
        </a:defRPr>
      </a:pPr>
      <a:endParaRPr lang="en-US"/>
    </a:p>
  </c:txPr>
  <c:printSettings>
    <c:headerFooter/>
    <c:pageMargins b="1.0" l="0.75" r="0.75" t="1.0" header="0.5" footer="0.5"/>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83544729215743"/>
          <c:y val="0.150000392369888"/>
          <c:w val="0.63291285936463"/>
          <c:h val="0.714287582713752"/>
        </c:manualLayout>
      </c:layout>
      <c:pieChart>
        <c:varyColors val="1"/>
        <c:ser>
          <c:idx val="0"/>
          <c:order val="0"/>
          <c:spPr>
            <a:solidFill>
              <a:srgbClr val="DD0000"/>
            </a:solidFill>
            <a:ln w="12700">
              <a:solidFill>
                <a:srgbClr val="000000"/>
              </a:solidFill>
              <a:prstDash val="solid"/>
            </a:ln>
          </c:spPr>
          <c:dPt>
            <c:idx val="0"/>
            <c:bubble3D val="0"/>
          </c:dPt>
          <c:dPt>
            <c:idx val="1"/>
            <c:bubble3D val="0"/>
            <c:spPr>
              <a:solidFill>
                <a:srgbClr val="FFFF00"/>
              </a:solidFill>
              <a:ln w="12700">
                <a:solidFill>
                  <a:srgbClr val="000000"/>
                </a:solidFill>
                <a:prstDash val="solid"/>
              </a:ln>
            </c:spPr>
          </c:dPt>
          <c:dPt>
            <c:idx val="2"/>
            <c:bubble3D val="0"/>
            <c:spPr>
              <a:solidFill>
                <a:srgbClr val="FFFF00"/>
              </a:solidFill>
              <a:ln w="12700">
                <a:solidFill>
                  <a:srgbClr val="000000"/>
                </a:solidFill>
                <a:prstDash val="solid"/>
              </a:ln>
            </c:spPr>
          </c:dPt>
          <c:dPt>
            <c:idx val="3"/>
            <c:bubble3D val="0"/>
            <c:spPr>
              <a:solidFill>
                <a:srgbClr val="FFFF00"/>
              </a:solidFill>
              <a:ln w="12700">
                <a:solidFill>
                  <a:srgbClr val="000000"/>
                </a:solidFill>
                <a:prstDash val="solid"/>
              </a:ln>
            </c:spPr>
          </c:dPt>
          <c:dPt>
            <c:idx val="4"/>
            <c:bubble3D val="0"/>
            <c:spPr>
              <a:solidFill>
                <a:srgbClr val="FFFF00"/>
              </a:solidFill>
              <a:ln w="12700">
                <a:solidFill>
                  <a:srgbClr val="000000"/>
                </a:solidFill>
                <a:prstDash val="solid"/>
              </a:ln>
            </c:spPr>
          </c:dPt>
          <c:cat>
            <c:strRef>
              <c:f>Graphs!$F$1:$J$1</c:f>
              <c:strCache>
                <c:ptCount val="5"/>
                <c:pt idx="0">
                  <c:v>1st</c:v>
                </c:pt>
                <c:pt idx="1">
                  <c:v>2nd</c:v>
                </c:pt>
                <c:pt idx="2">
                  <c:v>3rd</c:v>
                </c:pt>
                <c:pt idx="3">
                  <c:v>4th</c:v>
                </c:pt>
                <c:pt idx="4">
                  <c:v>Other</c:v>
                </c:pt>
              </c:strCache>
            </c:strRef>
          </c:cat>
          <c:val>
            <c:numRef>
              <c:f>Graphs!$F$39:$J$39</c:f>
              <c:numCache>
                <c:formatCode>#,##0</c:formatCode>
                <c:ptCount val="5"/>
                <c:pt idx="0">
                  <c:v>252748.0</c:v>
                </c:pt>
                <c:pt idx="1">
                  <c:v>65513.0</c:v>
                </c:pt>
                <c:pt idx="2">
                  <c:v>62248.0</c:v>
                </c:pt>
                <c:pt idx="4" formatCode="General">
                  <c:v>13411.0</c:v>
                </c:pt>
              </c:numCache>
            </c:numRef>
          </c:val>
        </c:ser>
        <c:dLbls>
          <c:showLegendKey val="0"/>
          <c:showVal val="0"/>
          <c:showCatName val="0"/>
          <c:showSerName val="0"/>
          <c:showPercent val="0"/>
          <c:showBubbleSize val="0"/>
          <c:showLeaderLines val="1"/>
        </c:dLbls>
        <c:firstSliceAng val="0"/>
      </c:pieChart>
      <c:spPr>
        <a:noFill/>
        <a:ln w="25400">
          <a:noFill/>
        </a:ln>
      </c:spPr>
    </c:plotArea>
    <c:plotVisOnly val="1"/>
    <c:dispBlanksAs val="zero"/>
    <c:showDLblsOverMax val="0"/>
  </c:chart>
  <c:spPr>
    <a:solidFill>
      <a:srgbClr val="FFFFFF"/>
    </a:solidFill>
    <a:ln w="3175">
      <a:solidFill>
        <a:srgbClr val="000000"/>
      </a:solidFill>
      <a:prstDash val="solid"/>
    </a:ln>
  </c:spPr>
  <c:txPr>
    <a:bodyPr/>
    <a:lstStyle/>
    <a:p>
      <a:pPr>
        <a:defRPr sz="250" b="0" i="0" u="none" strike="noStrike" baseline="0">
          <a:solidFill>
            <a:srgbClr val="000000"/>
          </a:solidFill>
          <a:latin typeface="Geneva"/>
          <a:ea typeface="Geneva"/>
          <a:cs typeface="Geneva"/>
        </a:defRPr>
      </a:pPr>
      <a:endParaRPr lang="en-US"/>
    </a:p>
  </c:txPr>
  <c:printSettings>
    <c:headerFooter/>
    <c:pageMargins b="1.0" l="0.75" r="0.75" t="1.0" header="0.5" footer="0.5"/>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83544729215743"/>
          <c:y val="0.150000392369888"/>
          <c:w val="0.63291285936463"/>
          <c:h val="0.714287582713752"/>
        </c:manualLayout>
      </c:layout>
      <c:pieChart>
        <c:varyColors val="1"/>
        <c:ser>
          <c:idx val="0"/>
          <c:order val="0"/>
          <c:spPr>
            <a:solidFill>
              <a:srgbClr val="DD0000"/>
            </a:solidFill>
            <a:ln w="12700">
              <a:solidFill>
                <a:srgbClr val="000000"/>
              </a:solidFill>
              <a:prstDash val="solid"/>
            </a:ln>
          </c:spPr>
          <c:dPt>
            <c:idx val="0"/>
            <c:bubble3D val="0"/>
          </c:dPt>
          <c:dPt>
            <c:idx val="1"/>
            <c:bubble3D val="0"/>
            <c:spPr>
              <a:solidFill>
                <a:srgbClr val="BB00BB"/>
              </a:solidFill>
              <a:ln w="12700">
                <a:solidFill>
                  <a:srgbClr val="000000"/>
                </a:solidFill>
                <a:prstDash val="solid"/>
              </a:ln>
            </c:spPr>
          </c:dPt>
          <c:dPt>
            <c:idx val="2"/>
            <c:bubble3D val="0"/>
            <c:spPr>
              <a:solidFill>
                <a:srgbClr val="33CC00"/>
              </a:solidFill>
              <a:ln w="12700">
                <a:solidFill>
                  <a:srgbClr val="000000"/>
                </a:solidFill>
                <a:prstDash val="solid"/>
              </a:ln>
            </c:spPr>
          </c:dPt>
          <c:dPt>
            <c:idx val="3"/>
            <c:bubble3D val="0"/>
            <c:spPr>
              <a:solidFill>
                <a:srgbClr val="FFFF00"/>
              </a:solidFill>
              <a:ln w="12700">
                <a:solidFill>
                  <a:srgbClr val="000000"/>
                </a:solidFill>
                <a:prstDash val="solid"/>
              </a:ln>
            </c:spPr>
          </c:dPt>
          <c:dPt>
            <c:idx val="4"/>
            <c:bubble3D val="0"/>
            <c:spPr>
              <a:solidFill>
                <a:srgbClr val="FFFF00"/>
              </a:solidFill>
              <a:ln w="12700">
                <a:solidFill>
                  <a:srgbClr val="000000"/>
                </a:solidFill>
                <a:prstDash val="solid"/>
              </a:ln>
            </c:spPr>
          </c:dPt>
          <c:cat>
            <c:strRef>
              <c:f>Graphs!$F$1:$J$1</c:f>
              <c:strCache>
                <c:ptCount val="5"/>
                <c:pt idx="0">
                  <c:v>1st</c:v>
                </c:pt>
                <c:pt idx="1">
                  <c:v>2nd</c:v>
                </c:pt>
                <c:pt idx="2">
                  <c:v>3rd</c:v>
                </c:pt>
                <c:pt idx="3">
                  <c:v>4th</c:v>
                </c:pt>
                <c:pt idx="4">
                  <c:v>Other</c:v>
                </c:pt>
              </c:strCache>
            </c:strRef>
          </c:cat>
          <c:val>
            <c:numRef>
              <c:f>Graphs!$F$40:$J$40</c:f>
              <c:numCache>
                <c:formatCode>#,##0</c:formatCode>
                <c:ptCount val="5"/>
                <c:pt idx="0">
                  <c:v>902593.0</c:v>
                </c:pt>
                <c:pt idx="1">
                  <c:v>345506.0</c:v>
                </c:pt>
                <c:pt idx="2">
                  <c:v>310003.0</c:v>
                </c:pt>
                <c:pt idx="3" formatCode="General">
                  <c:v>14842.0</c:v>
                </c:pt>
                <c:pt idx="4" formatCode="General">
                  <c:v>21531.0</c:v>
                </c:pt>
              </c:numCache>
            </c:numRef>
          </c:val>
        </c:ser>
        <c:dLbls>
          <c:showLegendKey val="0"/>
          <c:showVal val="0"/>
          <c:showCatName val="0"/>
          <c:showSerName val="0"/>
          <c:showPercent val="0"/>
          <c:showBubbleSize val="0"/>
          <c:showLeaderLines val="1"/>
        </c:dLbls>
        <c:firstSliceAng val="0"/>
      </c:pieChart>
      <c:spPr>
        <a:noFill/>
        <a:ln w="25400">
          <a:noFill/>
        </a:ln>
      </c:spPr>
    </c:plotArea>
    <c:plotVisOnly val="1"/>
    <c:dispBlanksAs val="zero"/>
    <c:showDLblsOverMax val="0"/>
  </c:chart>
  <c:spPr>
    <a:solidFill>
      <a:srgbClr val="FFFFFF"/>
    </a:solidFill>
    <a:ln w="3175">
      <a:solidFill>
        <a:srgbClr val="000000"/>
      </a:solidFill>
      <a:prstDash val="solid"/>
    </a:ln>
  </c:spPr>
  <c:txPr>
    <a:bodyPr/>
    <a:lstStyle/>
    <a:p>
      <a:pPr>
        <a:defRPr sz="250" b="0" i="0" u="none" strike="noStrike" baseline="0">
          <a:solidFill>
            <a:srgbClr val="000000"/>
          </a:solidFill>
          <a:latin typeface="Geneva"/>
          <a:ea typeface="Geneva"/>
          <a:cs typeface="Geneva"/>
        </a:defRPr>
      </a:pPr>
      <a:endParaRPr lang="en-US"/>
    </a:p>
  </c:txPr>
  <c:printSettings>
    <c:headerFooter/>
    <c:pageMargins b="1.0" l="0.75" r="0.75" t="1.0" header="0.5" footer="0.5"/>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83544729215743"/>
          <c:y val="0.150000392369888"/>
          <c:w val="0.63291285936463"/>
          <c:h val="0.714287582713752"/>
        </c:manualLayout>
      </c:layout>
      <c:pieChart>
        <c:varyColors val="1"/>
        <c:ser>
          <c:idx val="0"/>
          <c:order val="0"/>
          <c:spPr>
            <a:solidFill>
              <a:srgbClr val="DD0000"/>
            </a:solidFill>
            <a:ln w="12700">
              <a:solidFill>
                <a:srgbClr val="000000"/>
              </a:solidFill>
              <a:prstDash val="solid"/>
            </a:ln>
          </c:spPr>
          <c:dPt>
            <c:idx val="0"/>
            <c:bubble3D val="0"/>
          </c:dPt>
          <c:dPt>
            <c:idx val="1"/>
            <c:bubble3D val="0"/>
            <c:spPr>
              <a:solidFill>
                <a:srgbClr val="33CC00"/>
              </a:solidFill>
              <a:ln w="12700">
                <a:solidFill>
                  <a:srgbClr val="000000"/>
                </a:solidFill>
                <a:prstDash val="solid"/>
              </a:ln>
            </c:spPr>
          </c:dPt>
          <c:dPt>
            <c:idx val="2"/>
            <c:bubble3D val="0"/>
            <c:spPr>
              <a:solidFill>
                <a:srgbClr val="BB00BB"/>
              </a:solidFill>
              <a:ln w="12700">
                <a:solidFill>
                  <a:srgbClr val="000000"/>
                </a:solidFill>
                <a:prstDash val="solid"/>
              </a:ln>
            </c:spPr>
          </c:dPt>
          <c:dPt>
            <c:idx val="3"/>
            <c:bubble3D val="0"/>
            <c:spPr>
              <a:solidFill>
                <a:srgbClr val="FFFF00"/>
              </a:solidFill>
              <a:ln w="12700">
                <a:solidFill>
                  <a:srgbClr val="000000"/>
                </a:solidFill>
                <a:prstDash val="solid"/>
              </a:ln>
            </c:spPr>
          </c:dPt>
          <c:dPt>
            <c:idx val="4"/>
            <c:bubble3D val="0"/>
            <c:spPr>
              <a:solidFill>
                <a:srgbClr val="FFFF00"/>
              </a:solidFill>
              <a:ln w="12700">
                <a:solidFill>
                  <a:srgbClr val="000000"/>
                </a:solidFill>
                <a:prstDash val="solid"/>
              </a:ln>
            </c:spPr>
          </c:dPt>
          <c:cat>
            <c:strRef>
              <c:f>Graphs!$F$1:$J$1</c:f>
              <c:strCache>
                <c:ptCount val="5"/>
                <c:pt idx="0">
                  <c:v>1st</c:v>
                </c:pt>
                <c:pt idx="1">
                  <c:v>2nd</c:v>
                </c:pt>
                <c:pt idx="2">
                  <c:v>3rd</c:v>
                </c:pt>
                <c:pt idx="3">
                  <c:v>4th</c:v>
                </c:pt>
                <c:pt idx="4">
                  <c:v>Other</c:v>
                </c:pt>
              </c:strCache>
            </c:strRef>
          </c:cat>
          <c:val>
            <c:numRef>
              <c:f>Graphs!$F$41:$J$41</c:f>
              <c:numCache>
                <c:formatCode>#,##0</c:formatCode>
                <c:ptCount val="5"/>
                <c:pt idx="0">
                  <c:v>39221.0</c:v>
                </c:pt>
                <c:pt idx="1">
                  <c:v>14963.0</c:v>
                </c:pt>
                <c:pt idx="2">
                  <c:v>6416.0</c:v>
                </c:pt>
                <c:pt idx="3" formatCode="General">
                  <c:v>417.0</c:v>
                </c:pt>
                <c:pt idx="4" formatCode="General">
                  <c:v>597.0</c:v>
                </c:pt>
              </c:numCache>
            </c:numRef>
          </c:val>
        </c:ser>
        <c:dLbls>
          <c:showLegendKey val="0"/>
          <c:showVal val="0"/>
          <c:showCatName val="0"/>
          <c:showSerName val="0"/>
          <c:showPercent val="0"/>
          <c:showBubbleSize val="0"/>
          <c:showLeaderLines val="1"/>
        </c:dLbls>
        <c:firstSliceAng val="0"/>
      </c:pieChart>
      <c:spPr>
        <a:noFill/>
        <a:ln w="25400">
          <a:noFill/>
        </a:ln>
      </c:spPr>
    </c:plotArea>
    <c:plotVisOnly val="1"/>
    <c:dispBlanksAs val="zero"/>
    <c:showDLblsOverMax val="0"/>
  </c:chart>
  <c:spPr>
    <a:solidFill>
      <a:srgbClr val="FFFFFF"/>
    </a:solidFill>
    <a:ln w="3175">
      <a:solidFill>
        <a:srgbClr val="000000"/>
      </a:solidFill>
      <a:prstDash val="solid"/>
    </a:ln>
  </c:spPr>
  <c:txPr>
    <a:bodyPr/>
    <a:lstStyle/>
    <a:p>
      <a:pPr>
        <a:defRPr sz="250" b="0" i="0" u="none" strike="noStrike" baseline="0">
          <a:solidFill>
            <a:srgbClr val="000000"/>
          </a:solidFill>
          <a:latin typeface="Geneva"/>
          <a:ea typeface="Geneva"/>
          <a:cs typeface="Geneva"/>
        </a:defRPr>
      </a:pPr>
      <a:endParaRPr lang="en-US"/>
    </a:p>
  </c:txPr>
  <c:printSettings>
    <c:headerFooter/>
    <c:pageMargins b="1.0" l="0.75" r="0.75" t="1.0" header="0.5" footer="0.5"/>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83544729215743"/>
          <c:y val="0.150000392369888"/>
          <c:w val="0.63291285936463"/>
          <c:h val="0.714287582713752"/>
        </c:manualLayout>
      </c:layout>
      <c:pieChart>
        <c:varyColors val="1"/>
        <c:ser>
          <c:idx val="0"/>
          <c:order val="0"/>
          <c:spPr>
            <a:solidFill>
              <a:srgbClr val="DD0000"/>
            </a:solidFill>
            <a:ln w="12700">
              <a:solidFill>
                <a:srgbClr val="000000"/>
              </a:solidFill>
              <a:prstDash val="solid"/>
            </a:ln>
          </c:spPr>
          <c:dPt>
            <c:idx val="0"/>
            <c:bubble3D val="0"/>
            <c:spPr>
              <a:solidFill>
                <a:srgbClr val="33CC00"/>
              </a:solidFill>
              <a:ln w="12700">
                <a:solidFill>
                  <a:srgbClr val="000000"/>
                </a:solidFill>
                <a:prstDash val="solid"/>
              </a:ln>
            </c:spPr>
          </c:dPt>
          <c:dPt>
            <c:idx val="1"/>
            <c:bubble3D val="0"/>
          </c:dPt>
          <c:dPt>
            <c:idx val="2"/>
            <c:bubble3D val="0"/>
            <c:spPr>
              <a:solidFill>
                <a:srgbClr val="FFFF00"/>
              </a:solidFill>
              <a:ln w="12700">
                <a:solidFill>
                  <a:srgbClr val="000000"/>
                </a:solidFill>
                <a:prstDash val="solid"/>
              </a:ln>
            </c:spPr>
          </c:dPt>
          <c:dPt>
            <c:idx val="3"/>
            <c:bubble3D val="0"/>
            <c:spPr>
              <a:solidFill>
                <a:srgbClr val="0000DD"/>
              </a:solidFill>
              <a:ln w="12700">
                <a:solidFill>
                  <a:srgbClr val="000000"/>
                </a:solidFill>
                <a:prstDash val="solid"/>
              </a:ln>
            </c:spPr>
          </c:dPt>
          <c:dPt>
            <c:idx val="4"/>
            <c:bubble3D val="0"/>
            <c:spPr>
              <a:solidFill>
                <a:srgbClr val="FFFF00"/>
              </a:solidFill>
              <a:ln w="12700">
                <a:solidFill>
                  <a:srgbClr val="000000"/>
                </a:solidFill>
                <a:prstDash val="solid"/>
              </a:ln>
            </c:spPr>
          </c:dPt>
          <c:cat>
            <c:strRef>
              <c:f>Graphs!$F$1:$J$1</c:f>
              <c:strCache>
                <c:ptCount val="5"/>
                <c:pt idx="0">
                  <c:v>1st</c:v>
                </c:pt>
                <c:pt idx="1">
                  <c:v>2nd</c:v>
                </c:pt>
                <c:pt idx="2">
                  <c:v>3rd</c:v>
                </c:pt>
                <c:pt idx="3">
                  <c:v>4th</c:v>
                </c:pt>
                <c:pt idx="4">
                  <c:v>Other</c:v>
                </c:pt>
              </c:strCache>
            </c:strRef>
          </c:cat>
          <c:val>
            <c:numRef>
              <c:f>Graphs!$F$42:$J$42</c:f>
              <c:numCache>
                <c:formatCode>#,##0</c:formatCode>
                <c:ptCount val="5"/>
                <c:pt idx="0">
                  <c:v>240882.0</c:v>
                </c:pt>
                <c:pt idx="1">
                  <c:v>166565.0</c:v>
                </c:pt>
                <c:pt idx="2">
                  <c:v>165417.0</c:v>
                </c:pt>
                <c:pt idx="3" formatCode="General">
                  <c:v>58056.0</c:v>
                </c:pt>
                <c:pt idx="4" formatCode="General">
                  <c:v>112747.0</c:v>
                </c:pt>
              </c:numCache>
            </c:numRef>
          </c:val>
        </c:ser>
        <c:dLbls>
          <c:showLegendKey val="0"/>
          <c:showVal val="0"/>
          <c:showCatName val="0"/>
          <c:showSerName val="0"/>
          <c:showPercent val="0"/>
          <c:showBubbleSize val="0"/>
          <c:showLeaderLines val="1"/>
        </c:dLbls>
        <c:firstSliceAng val="0"/>
      </c:pieChart>
      <c:spPr>
        <a:noFill/>
        <a:ln w="25400">
          <a:noFill/>
        </a:ln>
      </c:spPr>
    </c:plotArea>
    <c:plotVisOnly val="1"/>
    <c:dispBlanksAs val="zero"/>
    <c:showDLblsOverMax val="0"/>
  </c:chart>
  <c:spPr>
    <a:solidFill>
      <a:srgbClr val="FFFFFF"/>
    </a:solidFill>
    <a:ln w="3175">
      <a:solidFill>
        <a:srgbClr val="000000"/>
      </a:solidFill>
      <a:prstDash val="solid"/>
    </a:ln>
  </c:spPr>
  <c:txPr>
    <a:bodyPr/>
    <a:lstStyle/>
    <a:p>
      <a:pPr>
        <a:defRPr sz="250" b="0" i="0" u="none" strike="noStrike" baseline="0">
          <a:solidFill>
            <a:srgbClr val="000000"/>
          </a:solidFill>
          <a:latin typeface="Geneva"/>
          <a:ea typeface="Geneva"/>
          <a:cs typeface="Geneva"/>
        </a:defRPr>
      </a:pPr>
      <a:endParaRPr lang="en-US"/>
    </a:p>
  </c:txPr>
  <c:printSettings>
    <c:headerFooter/>
    <c:pageMargins b="1.0" l="0.75" r="0.75" t="1.0" header="0.5" footer="0.5"/>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83544729215743"/>
          <c:y val="0.150000392369888"/>
          <c:w val="0.63291285936463"/>
          <c:h val="0.714287582713752"/>
        </c:manualLayout>
      </c:layout>
      <c:pieChart>
        <c:varyColors val="1"/>
        <c:ser>
          <c:idx val="0"/>
          <c:order val="0"/>
          <c:spPr>
            <a:solidFill>
              <a:srgbClr val="DD0000"/>
            </a:solidFill>
            <a:ln w="12700">
              <a:solidFill>
                <a:srgbClr val="000000"/>
              </a:solidFill>
              <a:prstDash val="solid"/>
            </a:ln>
          </c:spPr>
          <c:dPt>
            <c:idx val="0"/>
            <c:bubble3D val="0"/>
          </c:dPt>
          <c:dPt>
            <c:idx val="1"/>
            <c:bubble3D val="0"/>
            <c:spPr>
              <a:solidFill>
                <a:srgbClr val="FFFF00"/>
              </a:solidFill>
              <a:ln w="12700">
                <a:solidFill>
                  <a:srgbClr val="000000"/>
                </a:solidFill>
                <a:prstDash val="solid"/>
              </a:ln>
            </c:spPr>
          </c:dPt>
          <c:dPt>
            <c:idx val="2"/>
            <c:bubble3D val="0"/>
            <c:spPr>
              <a:solidFill>
                <a:srgbClr val="BB00BB"/>
              </a:solidFill>
              <a:ln w="12700">
                <a:solidFill>
                  <a:srgbClr val="000000"/>
                </a:solidFill>
                <a:prstDash val="solid"/>
              </a:ln>
            </c:spPr>
          </c:dPt>
          <c:dPt>
            <c:idx val="3"/>
            <c:bubble3D val="0"/>
            <c:spPr>
              <a:solidFill>
                <a:srgbClr val="FFFF00"/>
              </a:solidFill>
              <a:ln w="12700">
                <a:solidFill>
                  <a:srgbClr val="000000"/>
                </a:solidFill>
                <a:prstDash val="solid"/>
              </a:ln>
            </c:spPr>
          </c:dPt>
          <c:dPt>
            <c:idx val="4"/>
            <c:bubble3D val="0"/>
            <c:spPr>
              <a:solidFill>
                <a:srgbClr val="FFFF00"/>
              </a:solidFill>
              <a:ln w="12700">
                <a:solidFill>
                  <a:srgbClr val="000000"/>
                </a:solidFill>
                <a:prstDash val="solid"/>
              </a:ln>
            </c:spPr>
          </c:dPt>
          <c:cat>
            <c:strRef>
              <c:f>Graphs!$F$1:$J$1</c:f>
              <c:strCache>
                <c:ptCount val="5"/>
                <c:pt idx="0">
                  <c:v>1st</c:v>
                </c:pt>
                <c:pt idx="1">
                  <c:v>2nd</c:v>
                </c:pt>
                <c:pt idx="2">
                  <c:v>3rd</c:v>
                </c:pt>
                <c:pt idx="3">
                  <c:v>4th</c:v>
                </c:pt>
                <c:pt idx="4">
                  <c:v>Other</c:v>
                </c:pt>
              </c:strCache>
            </c:strRef>
          </c:cat>
          <c:val>
            <c:numRef>
              <c:f>Graphs!$F$43:$J$43</c:f>
              <c:numCache>
                <c:formatCode>#,##0</c:formatCode>
                <c:ptCount val="5"/>
                <c:pt idx="0">
                  <c:v>44867.0</c:v>
                </c:pt>
                <c:pt idx="1">
                  <c:v>11352.0</c:v>
                </c:pt>
                <c:pt idx="2">
                  <c:v>10660.0</c:v>
                </c:pt>
                <c:pt idx="3" formatCode="General">
                  <c:v>0.670868284513823</c:v>
                </c:pt>
                <c:pt idx="4" formatCode="General">
                  <c:v>-0.670868284513823</c:v>
                </c:pt>
              </c:numCache>
            </c:numRef>
          </c:val>
        </c:ser>
        <c:dLbls>
          <c:showLegendKey val="0"/>
          <c:showVal val="0"/>
          <c:showCatName val="0"/>
          <c:showSerName val="0"/>
          <c:showPercent val="0"/>
          <c:showBubbleSize val="0"/>
          <c:showLeaderLines val="1"/>
        </c:dLbls>
        <c:firstSliceAng val="0"/>
      </c:pieChart>
      <c:spPr>
        <a:noFill/>
        <a:ln w="25400">
          <a:noFill/>
        </a:ln>
      </c:spPr>
    </c:plotArea>
    <c:plotVisOnly val="1"/>
    <c:dispBlanksAs val="zero"/>
    <c:showDLblsOverMax val="0"/>
  </c:chart>
  <c:spPr>
    <a:solidFill>
      <a:srgbClr val="FFFFFF"/>
    </a:solidFill>
    <a:ln w="3175">
      <a:solidFill>
        <a:srgbClr val="000000"/>
      </a:solidFill>
      <a:prstDash val="solid"/>
    </a:ln>
  </c:spPr>
  <c:txPr>
    <a:bodyPr/>
    <a:lstStyle/>
    <a:p>
      <a:pPr>
        <a:defRPr sz="250" b="0" i="0" u="none" strike="noStrike" baseline="0">
          <a:solidFill>
            <a:srgbClr val="000000"/>
          </a:solidFill>
          <a:latin typeface="Geneva"/>
          <a:ea typeface="Geneva"/>
          <a:cs typeface="Geneva"/>
        </a:defRPr>
      </a:pPr>
      <a:endParaRPr lang="en-US"/>
    </a:p>
  </c:txPr>
  <c:printSettings>
    <c:headerFooter/>
    <c:pageMargins b="1.0" l="0.75" r="0.75" t="1.0" header="0.5" footer="0.5"/>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83544729215743"/>
          <c:y val="0.150000392369888"/>
          <c:w val="0.63291285936463"/>
          <c:h val="0.714287582713752"/>
        </c:manualLayout>
      </c:layout>
      <c:pieChart>
        <c:varyColors val="1"/>
        <c:ser>
          <c:idx val="0"/>
          <c:order val="0"/>
          <c:spPr>
            <a:solidFill>
              <a:srgbClr val="DD0000"/>
            </a:solidFill>
            <a:ln w="12700">
              <a:solidFill>
                <a:srgbClr val="000000"/>
              </a:solidFill>
              <a:prstDash val="solid"/>
            </a:ln>
          </c:spPr>
          <c:dPt>
            <c:idx val="0"/>
            <c:bubble3D val="0"/>
          </c:dPt>
          <c:dPt>
            <c:idx val="1"/>
            <c:bubble3D val="0"/>
            <c:spPr>
              <a:solidFill>
                <a:srgbClr val="33CC00"/>
              </a:solidFill>
              <a:ln w="12700">
                <a:solidFill>
                  <a:srgbClr val="000000"/>
                </a:solidFill>
                <a:prstDash val="solid"/>
              </a:ln>
            </c:spPr>
          </c:dPt>
          <c:dPt>
            <c:idx val="2"/>
            <c:bubble3D val="0"/>
            <c:spPr>
              <a:solidFill>
                <a:srgbClr val="0000DD"/>
              </a:solidFill>
              <a:ln w="12700">
                <a:solidFill>
                  <a:srgbClr val="000000"/>
                </a:solidFill>
                <a:prstDash val="solid"/>
              </a:ln>
            </c:spPr>
          </c:dPt>
          <c:dPt>
            <c:idx val="3"/>
            <c:bubble3D val="0"/>
            <c:spPr>
              <a:solidFill>
                <a:srgbClr val="BB00BB"/>
              </a:solidFill>
              <a:ln w="12700">
                <a:solidFill>
                  <a:srgbClr val="000000"/>
                </a:solidFill>
                <a:prstDash val="solid"/>
              </a:ln>
            </c:spPr>
          </c:dPt>
          <c:dPt>
            <c:idx val="4"/>
            <c:bubble3D val="0"/>
            <c:spPr>
              <a:solidFill>
                <a:srgbClr val="FFFF00"/>
              </a:solidFill>
              <a:ln w="12700">
                <a:solidFill>
                  <a:srgbClr val="000000"/>
                </a:solidFill>
                <a:prstDash val="solid"/>
              </a:ln>
            </c:spPr>
          </c:dPt>
          <c:cat>
            <c:strRef>
              <c:f>Graphs!$F$1:$J$1</c:f>
              <c:strCache>
                <c:ptCount val="5"/>
                <c:pt idx="0">
                  <c:v>1st</c:v>
                </c:pt>
                <c:pt idx="1">
                  <c:v>2nd</c:v>
                </c:pt>
                <c:pt idx="2">
                  <c:v>3rd</c:v>
                </c:pt>
                <c:pt idx="3">
                  <c:v>4th</c:v>
                </c:pt>
                <c:pt idx="4">
                  <c:v>Other</c:v>
                </c:pt>
              </c:strCache>
            </c:strRef>
          </c:cat>
          <c:val>
            <c:numRef>
              <c:f>Graphs!$F$44:$J$44</c:f>
              <c:numCache>
                <c:formatCode>#,##0</c:formatCode>
                <c:ptCount val="5"/>
                <c:pt idx="0">
                  <c:v>333180.0</c:v>
                </c:pt>
                <c:pt idx="1">
                  <c:v>211471.0</c:v>
                </c:pt>
                <c:pt idx="2">
                  <c:v>181274.0</c:v>
                </c:pt>
                <c:pt idx="3" formatCode="General">
                  <c:v>64951.0</c:v>
                </c:pt>
                <c:pt idx="4" formatCode="General">
                  <c:v>64853.0</c:v>
                </c:pt>
              </c:numCache>
            </c:numRef>
          </c:val>
        </c:ser>
        <c:dLbls>
          <c:showLegendKey val="0"/>
          <c:showVal val="0"/>
          <c:showCatName val="0"/>
          <c:showSerName val="0"/>
          <c:showPercent val="0"/>
          <c:showBubbleSize val="0"/>
          <c:showLeaderLines val="1"/>
        </c:dLbls>
        <c:firstSliceAng val="0"/>
      </c:pieChart>
      <c:spPr>
        <a:noFill/>
        <a:ln w="25400">
          <a:noFill/>
        </a:ln>
      </c:spPr>
    </c:plotArea>
    <c:plotVisOnly val="1"/>
    <c:dispBlanksAs val="zero"/>
    <c:showDLblsOverMax val="0"/>
  </c:chart>
  <c:spPr>
    <a:solidFill>
      <a:srgbClr val="FFFFFF"/>
    </a:solidFill>
    <a:ln w="3175">
      <a:solidFill>
        <a:srgbClr val="000000"/>
      </a:solidFill>
      <a:prstDash val="solid"/>
    </a:ln>
  </c:spPr>
  <c:txPr>
    <a:bodyPr/>
    <a:lstStyle/>
    <a:p>
      <a:pPr>
        <a:defRPr sz="250" b="0" i="0" u="none" strike="noStrike" baseline="0">
          <a:solidFill>
            <a:srgbClr val="000000"/>
          </a:solidFill>
          <a:latin typeface="Geneva"/>
          <a:ea typeface="Geneva"/>
          <a:cs typeface="Geneva"/>
        </a:defRPr>
      </a:pPr>
      <a:endParaRPr lang="en-US"/>
    </a:p>
  </c:txPr>
  <c:printSettings>
    <c:headerFooter/>
    <c:pageMargins b="1.0" l="0.75" r="0.75" t="1.0" header="0.5" footer="0.5"/>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83544729215743"/>
          <c:y val="0.150000392369888"/>
          <c:w val="0.63291285936463"/>
          <c:h val="0.714287582713752"/>
        </c:manualLayout>
      </c:layout>
      <c:pieChart>
        <c:varyColors val="1"/>
        <c:ser>
          <c:idx val="0"/>
          <c:order val="0"/>
          <c:spPr>
            <a:solidFill>
              <a:srgbClr val="DD0000"/>
            </a:solidFill>
            <a:ln w="12700">
              <a:solidFill>
                <a:srgbClr val="000000"/>
              </a:solidFill>
              <a:prstDash val="solid"/>
            </a:ln>
          </c:spPr>
          <c:dPt>
            <c:idx val="0"/>
            <c:bubble3D val="0"/>
          </c:dPt>
          <c:dPt>
            <c:idx val="1"/>
            <c:bubble3D val="0"/>
            <c:spPr>
              <a:solidFill>
                <a:srgbClr val="33CC00"/>
              </a:solidFill>
              <a:ln w="12700">
                <a:solidFill>
                  <a:srgbClr val="000000"/>
                </a:solidFill>
                <a:prstDash val="solid"/>
              </a:ln>
            </c:spPr>
          </c:dPt>
          <c:dPt>
            <c:idx val="2"/>
            <c:bubble3D val="0"/>
            <c:spPr>
              <a:solidFill>
                <a:srgbClr val="BB00BB"/>
              </a:solidFill>
              <a:ln w="12700">
                <a:solidFill>
                  <a:srgbClr val="000000"/>
                </a:solidFill>
                <a:prstDash val="solid"/>
              </a:ln>
            </c:spPr>
          </c:dPt>
          <c:dPt>
            <c:idx val="3"/>
            <c:bubble3D val="0"/>
            <c:spPr>
              <a:solidFill>
                <a:srgbClr val="FFFF00"/>
              </a:solidFill>
              <a:ln w="12700">
                <a:solidFill>
                  <a:srgbClr val="000000"/>
                </a:solidFill>
                <a:prstDash val="solid"/>
              </a:ln>
            </c:spPr>
          </c:dPt>
          <c:dPt>
            <c:idx val="4"/>
            <c:bubble3D val="0"/>
            <c:spPr>
              <a:solidFill>
                <a:srgbClr val="FFFF00"/>
              </a:solidFill>
              <a:ln w="12700">
                <a:solidFill>
                  <a:srgbClr val="000000"/>
                </a:solidFill>
                <a:prstDash val="solid"/>
              </a:ln>
            </c:spPr>
          </c:dPt>
          <c:cat>
            <c:strRef>
              <c:f>Graphs!$F$1:$J$1</c:f>
              <c:strCache>
                <c:ptCount val="5"/>
                <c:pt idx="0">
                  <c:v>1st</c:v>
                </c:pt>
                <c:pt idx="1">
                  <c:v>2nd</c:v>
                </c:pt>
                <c:pt idx="2">
                  <c:v>3rd</c:v>
                </c:pt>
                <c:pt idx="3">
                  <c:v>4th</c:v>
                </c:pt>
                <c:pt idx="4">
                  <c:v>Other</c:v>
                </c:pt>
              </c:strCache>
            </c:strRef>
          </c:cat>
          <c:val>
            <c:numRef>
              <c:f>Graphs!$F$45:$J$45</c:f>
              <c:numCache>
                <c:formatCode>#,##0</c:formatCode>
                <c:ptCount val="5"/>
                <c:pt idx="0">
                  <c:v>1.241118E6</c:v>
                </c:pt>
                <c:pt idx="1">
                  <c:v>758762.0</c:v>
                </c:pt>
                <c:pt idx="2">
                  <c:v>503055.0</c:v>
                </c:pt>
                <c:pt idx="3" formatCode="General">
                  <c:v>120473.0</c:v>
                </c:pt>
                <c:pt idx="4" formatCode="General">
                  <c:v>213080.0</c:v>
                </c:pt>
              </c:numCache>
            </c:numRef>
          </c:val>
        </c:ser>
        <c:dLbls>
          <c:showLegendKey val="0"/>
          <c:showVal val="0"/>
          <c:showCatName val="0"/>
          <c:showSerName val="0"/>
          <c:showPercent val="0"/>
          <c:showBubbleSize val="0"/>
          <c:showLeaderLines val="1"/>
        </c:dLbls>
        <c:firstSliceAng val="0"/>
      </c:pieChart>
      <c:spPr>
        <a:noFill/>
        <a:ln w="25400">
          <a:noFill/>
        </a:ln>
      </c:spPr>
    </c:plotArea>
    <c:plotVisOnly val="1"/>
    <c:dispBlanksAs val="zero"/>
    <c:showDLblsOverMax val="0"/>
  </c:chart>
  <c:spPr>
    <a:solidFill>
      <a:srgbClr val="FFFFFF"/>
    </a:solidFill>
    <a:ln w="3175">
      <a:solidFill>
        <a:srgbClr val="000000"/>
      </a:solidFill>
      <a:prstDash val="solid"/>
    </a:ln>
  </c:spPr>
  <c:txPr>
    <a:bodyPr/>
    <a:lstStyle/>
    <a:p>
      <a:pPr>
        <a:defRPr sz="250" b="0" i="0" u="none" strike="noStrike" baseline="0">
          <a:solidFill>
            <a:srgbClr val="000000"/>
          </a:solidFill>
          <a:latin typeface="Geneva"/>
          <a:ea typeface="Geneva"/>
          <a:cs typeface="Geneva"/>
        </a:defRPr>
      </a:pPr>
      <a:endParaRPr lang="en-US"/>
    </a:p>
  </c:txPr>
  <c:printSettings>
    <c:headerFooter/>
    <c:pageMargins b="1.0" l="0.75" r="0.75" t="1.0" header="0.5" footer="0.5"/>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83544729215743"/>
          <c:y val="0.150000392369888"/>
          <c:w val="0.63291285936463"/>
          <c:h val="0.714287582713752"/>
        </c:manualLayout>
      </c:layout>
      <c:pieChart>
        <c:varyColors val="1"/>
        <c:ser>
          <c:idx val="0"/>
          <c:order val="0"/>
          <c:spPr>
            <a:solidFill>
              <a:srgbClr val="DD0000"/>
            </a:solidFill>
            <a:ln w="12700">
              <a:solidFill>
                <a:srgbClr val="000000"/>
              </a:solidFill>
              <a:prstDash val="solid"/>
            </a:ln>
          </c:spPr>
          <c:dPt>
            <c:idx val="0"/>
            <c:bubble3D val="0"/>
          </c:dPt>
          <c:dPt>
            <c:idx val="1"/>
            <c:bubble3D val="0"/>
            <c:spPr>
              <a:solidFill>
                <a:srgbClr val="33CC00"/>
              </a:solidFill>
              <a:ln w="12700">
                <a:solidFill>
                  <a:srgbClr val="000000"/>
                </a:solidFill>
                <a:prstDash val="solid"/>
              </a:ln>
            </c:spPr>
          </c:dPt>
          <c:dPt>
            <c:idx val="2"/>
            <c:bubble3D val="0"/>
            <c:spPr>
              <a:solidFill>
                <a:srgbClr val="FFFF00"/>
              </a:solidFill>
              <a:ln w="12700">
                <a:solidFill>
                  <a:srgbClr val="000000"/>
                </a:solidFill>
                <a:prstDash val="solid"/>
              </a:ln>
            </c:spPr>
          </c:dPt>
          <c:dPt>
            <c:idx val="3"/>
            <c:bubble3D val="0"/>
            <c:spPr>
              <a:solidFill>
                <a:srgbClr val="BB00BB"/>
              </a:solidFill>
              <a:ln w="12700">
                <a:solidFill>
                  <a:srgbClr val="000000"/>
                </a:solidFill>
                <a:prstDash val="solid"/>
              </a:ln>
            </c:spPr>
          </c:dPt>
          <c:dPt>
            <c:idx val="4"/>
            <c:bubble3D val="0"/>
            <c:spPr>
              <a:solidFill>
                <a:srgbClr val="FFFF00"/>
              </a:solidFill>
              <a:ln w="12700">
                <a:solidFill>
                  <a:srgbClr val="000000"/>
                </a:solidFill>
                <a:prstDash val="solid"/>
              </a:ln>
            </c:spPr>
          </c:dPt>
          <c:cat>
            <c:strRef>
              <c:f>Graphs!$F$1:$J$1</c:f>
              <c:strCache>
                <c:ptCount val="5"/>
                <c:pt idx="0">
                  <c:v>1st</c:v>
                </c:pt>
                <c:pt idx="1">
                  <c:v>2nd</c:v>
                </c:pt>
                <c:pt idx="2">
                  <c:v>3rd</c:v>
                </c:pt>
                <c:pt idx="3">
                  <c:v>4th</c:v>
                </c:pt>
                <c:pt idx="4">
                  <c:v>Other</c:v>
                </c:pt>
              </c:strCache>
            </c:strRef>
          </c:cat>
          <c:val>
            <c:numRef>
              <c:f>Graphs!$F$46:$J$46</c:f>
              <c:numCache>
                <c:formatCode>#,##0</c:formatCode>
                <c:ptCount val="5"/>
                <c:pt idx="0">
                  <c:v>0.0</c:v>
                </c:pt>
                <c:pt idx="1">
                  <c:v>0.0</c:v>
                </c:pt>
                <c:pt idx="2">
                  <c:v>0.0</c:v>
                </c:pt>
                <c:pt idx="3" formatCode="General">
                  <c:v>0.0</c:v>
                </c:pt>
                <c:pt idx="4" formatCode="General">
                  <c:v>0.0</c:v>
                </c:pt>
              </c:numCache>
            </c:numRef>
          </c:val>
        </c:ser>
        <c:dLbls>
          <c:showLegendKey val="0"/>
          <c:showVal val="0"/>
          <c:showCatName val="0"/>
          <c:showSerName val="0"/>
          <c:showPercent val="0"/>
          <c:showBubbleSize val="0"/>
          <c:showLeaderLines val="1"/>
        </c:dLbls>
        <c:firstSliceAng val="0"/>
      </c:pieChart>
      <c:spPr>
        <a:noFill/>
        <a:ln w="25400">
          <a:noFill/>
        </a:ln>
      </c:spPr>
    </c:plotArea>
    <c:plotVisOnly val="1"/>
    <c:dispBlanksAs val="zero"/>
    <c:showDLblsOverMax val="0"/>
  </c:chart>
  <c:spPr>
    <a:solidFill>
      <a:srgbClr val="FFFFFF"/>
    </a:solidFill>
    <a:ln w="3175">
      <a:solidFill>
        <a:srgbClr val="000000"/>
      </a:solidFill>
      <a:prstDash val="solid"/>
    </a:ln>
  </c:spPr>
  <c:txPr>
    <a:bodyPr/>
    <a:lstStyle/>
    <a:p>
      <a:pPr>
        <a:defRPr sz="250" b="0" i="0" u="none" strike="noStrike" baseline="0">
          <a:solidFill>
            <a:srgbClr val="000000"/>
          </a:solidFill>
          <a:latin typeface="Geneva"/>
          <a:ea typeface="Geneva"/>
          <a:cs typeface="Geneva"/>
        </a:defRPr>
      </a:pPr>
      <a:endParaRPr lang="en-US"/>
    </a:p>
  </c:txPr>
  <c:printSettings>
    <c:headerFooter/>
    <c:pageMargins b="1.0" l="0.75" r="0.75" t="1.0" header="0.5" footer="0.5"/>
    <c:pageSetup/>
  </c:printSettings>
</c:chartSpace>
</file>

<file path=xl/charts/chart48.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83544729215743"/>
          <c:y val="0.150000392369888"/>
          <c:w val="0.63291285936463"/>
          <c:h val="0.714287582713752"/>
        </c:manualLayout>
      </c:layout>
      <c:pieChart>
        <c:varyColors val="1"/>
        <c:ser>
          <c:idx val="0"/>
          <c:order val="0"/>
          <c:spPr>
            <a:solidFill>
              <a:srgbClr val="DD0000"/>
            </a:solidFill>
            <a:ln w="12700">
              <a:solidFill>
                <a:srgbClr val="000000"/>
              </a:solidFill>
              <a:prstDash val="solid"/>
            </a:ln>
          </c:spPr>
          <c:dPt>
            <c:idx val="0"/>
            <c:bubble3D val="0"/>
            <c:spPr>
              <a:solidFill>
                <a:srgbClr val="BB00BB"/>
              </a:solidFill>
              <a:ln w="12700">
                <a:solidFill>
                  <a:srgbClr val="000000"/>
                </a:solidFill>
                <a:prstDash val="solid"/>
              </a:ln>
            </c:spPr>
          </c:dPt>
          <c:dPt>
            <c:idx val="1"/>
            <c:bubble3D val="0"/>
          </c:dPt>
          <c:dPt>
            <c:idx val="2"/>
            <c:bubble3D val="0"/>
            <c:spPr>
              <a:solidFill>
                <a:srgbClr val="33CC00"/>
              </a:solidFill>
              <a:ln w="12700">
                <a:solidFill>
                  <a:srgbClr val="000000"/>
                </a:solidFill>
                <a:prstDash val="solid"/>
              </a:ln>
            </c:spPr>
          </c:dPt>
          <c:dPt>
            <c:idx val="3"/>
            <c:bubble3D val="0"/>
            <c:spPr>
              <a:solidFill>
                <a:srgbClr val="FFFF00"/>
              </a:solidFill>
              <a:ln w="12700">
                <a:solidFill>
                  <a:srgbClr val="000000"/>
                </a:solidFill>
                <a:prstDash val="solid"/>
              </a:ln>
            </c:spPr>
          </c:dPt>
          <c:dPt>
            <c:idx val="4"/>
            <c:bubble3D val="0"/>
            <c:spPr>
              <a:solidFill>
                <a:srgbClr val="FFFF00"/>
              </a:solidFill>
              <a:ln w="12700">
                <a:solidFill>
                  <a:srgbClr val="000000"/>
                </a:solidFill>
                <a:prstDash val="solid"/>
              </a:ln>
            </c:spPr>
          </c:dPt>
          <c:cat>
            <c:strRef>
              <c:f>Graphs!$F$1:$J$1</c:f>
              <c:strCache>
                <c:ptCount val="5"/>
                <c:pt idx="0">
                  <c:v>1st</c:v>
                </c:pt>
                <c:pt idx="1">
                  <c:v>2nd</c:v>
                </c:pt>
                <c:pt idx="2">
                  <c:v>3rd</c:v>
                </c:pt>
                <c:pt idx="3">
                  <c:v>4th</c:v>
                </c:pt>
                <c:pt idx="4">
                  <c:v>Other</c:v>
                </c:pt>
              </c:strCache>
            </c:strRef>
          </c:cat>
          <c:val>
            <c:numRef>
              <c:f>Graphs!$F$47:$J$47</c:f>
              <c:numCache>
                <c:formatCode>#,##0</c:formatCode>
                <c:ptCount val="5"/>
                <c:pt idx="0">
                  <c:v>19974.0</c:v>
                </c:pt>
                <c:pt idx="1">
                  <c:v>18534.0</c:v>
                </c:pt>
                <c:pt idx="2">
                  <c:v>11781.0</c:v>
                </c:pt>
                <c:pt idx="3" formatCode="General">
                  <c:v>5932.0</c:v>
                </c:pt>
                <c:pt idx="4" formatCode="General">
                  <c:v>5207.0</c:v>
                </c:pt>
              </c:numCache>
            </c:numRef>
          </c:val>
        </c:ser>
        <c:dLbls>
          <c:showLegendKey val="0"/>
          <c:showVal val="0"/>
          <c:showCatName val="0"/>
          <c:showSerName val="0"/>
          <c:showPercent val="0"/>
          <c:showBubbleSize val="0"/>
          <c:showLeaderLines val="1"/>
        </c:dLbls>
        <c:firstSliceAng val="0"/>
      </c:pieChart>
      <c:spPr>
        <a:noFill/>
        <a:ln w="25400">
          <a:noFill/>
        </a:ln>
      </c:spPr>
    </c:plotArea>
    <c:plotVisOnly val="1"/>
    <c:dispBlanksAs val="zero"/>
    <c:showDLblsOverMax val="0"/>
  </c:chart>
  <c:spPr>
    <a:solidFill>
      <a:srgbClr val="FFFFFF"/>
    </a:solidFill>
    <a:ln w="3175">
      <a:solidFill>
        <a:srgbClr val="000000"/>
      </a:solidFill>
      <a:prstDash val="solid"/>
    </a:ln>
  </c:spPr>
  <c:txPr>
    <a:bodyPr/>
    <a:lstStyle/>
    <a:p>
      <a:pPr>
        <a:defRPr sz="250" b="0" i="0" u="none" strike="noStrike" baseline="0">
          <a:solidFill>
            <a:srgbClr val="000000"/>
          </a:solidFill>
          <a:latin typeface="Geneva"/>
          <a:ea typeface="Geneva"/>
          <a:cs typeface="Geneva"/>
        </a:defRPr>
      </a:pPr>
      <a:endParaRPr lang="en-US"/>
    </a:p>
  </c:txPr>
  <c:printSettings>
    <c:headerFooter/>
    <c:pageMargins b="1.0" l="0.75" r="0.75" t="1.0" header="0.5" footer="0.5"/>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83544729215743"/>
          <c:y val="0.150000392369888"/>
          <c:w val="0.63291285936463"/>
          <c:h val="0.714287582713752"/>
        </c:manualLayout>
      </c:layout>
      <c:pieChart>
        <c:varyColors val="1"/>
        <c:ser>
          <c:idx val="0"/>
          <c:order val="0"/>
          <c:spPr>
            <a:solidFill>
              <a:srgbClr val="DD0000"/>
            </a:solidFill>
            <a:ln w="12700">
              <a:solidFill>
                <a:srgbClr val="000000"/>
              </a:solidFill>
              <a:prstDash val="solid"/>
            </a:ln>
          </c:spPr>
          <c:dPt>
            <c:idx val="0"/>
            <c:bubble3D val="0"/>
          </c:dPt>
          <c:dPt>
            <c:idx val="1"/>
            <c:bubble3D val="0"/>
            <c:spPr>
              <a:solidFill>
                <a:srgbClr val="33CC00"/>
              </a:solidFill>
              <a:ln w="12700">
                <a:solidFill>
                  <a:srgbClr val="000000"/>
                </a:solidFill>
                <a:prstDash val="solid"/>
              </a:ln>
            </c:spPr>
          </c:dPt>
          <c:dPt>
            <c:idx val="2"/>
            <c:bubble3D val="0"/>
            <c:spPr>
              <a:solidFill>
                <a:srgbClr val="0000DD"/>
              </a:solidFill>
              <a:ln w="12700">
                <a:solidFill>
                  <a:srgbClr val="000000"/>
                </a:solidFill>
                <a:prstDash val="solid"/>
              </a:ln>
            </c:spPr>
          </c:dPt>
          <c:dPt>
            <c:idx val="3"/>
            <c:bubble3D val="0"/>
            <c:spPr>
              <a:solidFill>
                <a:srgbClr val="BB00BB"/>
              </a:solidFill>
              <a:ln w="12700">
                <a:solidFill>
                  <a:srgbClr val="000000"/>
                </a:solidFill>
                <a:prstDash val="solid"/>
              </a:ln>
            </c:spPr>
          </c:dPt>
          <c:dPt>
            <c:idx val="4"/>
            <c:bubble3D val="0"/>
            <c:spPr>
              <a:solidFill>
                <a:srgbClr val="FFFF00"/>
              </a:solidFill>
              <a:ln w="12700">
                <a:solidFill>
                  <a:srgbClr val="000000"/>
                </a:solidFill>
                <a:prstDash val="solid"/>
              </a:ln>
            </c:spPr>
          </c:dPt>
          <c:cat>
            <c:strRef>
              <c:f>Graphs!$F$1:$J$1</c:f>
              <c:strCache>
                <c:ptCount val="5"/>
                <c:pt idx="0">
                  <c:v>1st</c:v>
                </c:pt>
                <c:pt idx="1">
                  <c:v>2nd</c:v>
                </c:pt>
                <c:pt idx="2">
                  <c:v>3rd</c:v>
                </c:pt>
                <c:pt idx="3">
                  <c:v>4th</c:v>
                </c:pt>
                <c:pt idx="4">
                  <c:v>Other</c:v>
                </c:pt>
              </c:strCache>
            </c:strRef>
          </c:cat>
          <c:val>
            <c:numRef>
              <c:f>Graphs!$F$48:$J$48</c:f>
              <c:numCache>
                <c:formatCode>#,##0</c:formatCode>
                <c:ptCount val="5"/>
                <c:pt idx="0">
                  <c:v>356840.0</c:v>
                </c:pt>
                <c:pt idx="1">
                  <c:v>327918.0</c:v>
                </c:pt>
                <c:pt idx="2">
                  <c:v>171150.0</c:v>
                </c:pt>
                <c:pt idx="3" formatCode="General">
                  <c:v>97784.0</c:v>
                </c:pt>
                <c:pt idx="4" formatCode="General">
                  <c:v>71760.0</c:v>
                </c:pt>
              </c:numCache>
            </c:numRef>
          </c:val>
        </c:ser>
        <c:dLbls>
          <c:showLegendKey val="0"/>
          <c:showVal val="0"/>
          <c:showCatName val="0"/>
          <c:showSerName val="0"/>
          <c:showPercent val="0"/>
          <c:showBubbleSize val="0"/>
          <c:showLeaderLines val="1"/>
        </c:dLbls>
        <c:firstSliceAng val="0"/>
      </c:pieChart>
      <c:spPr>
        <a:noFill/>
        <a:ln w="25400">
          <a:noFill/>
        </a:ln>
      </c:spPr>
    </c:plotArea>
    <c:plotVisOnly val="1"/>
    <c:dispBlanksAs val="zero"/>
    <c:showDLblsOverMax val="0"/>
  </c:chart>
  <c:spPr>
    <a:solidFill>
      <a:srgbClr val="FFFFFF"/>
    </a:solidFill>
    <a:ln w="3175">
      <a:solidFill>
        <a:srgbClr val="000000"/>
      </a:solidFill>
      <a:prstDash val="solid"/>
    </a:ln>
  </c:spPr>
  <c:txPr>
    <a:bodyPr/>
    <a:lstStyle/>
    <a:p>
      <a:pPr>
        <a:defRPr sz="250" b="0" i="0" u="none" strike="noStrike" baseline="0">
          <a:solidFill>
            <a:srgbClr val="000000"/>
          </a:solidFill>
          <a:latin typeface="Geneva"/>
          <a:ea typeface="Geneva"/>
          <a:cs typeface="Geneva"/>
        </a:defRPr>
      </a:pPr>
      <a:endParaRPr lang="en-US"/>
    </a:p>
  </c:txPr>
  <c:printSettings>
    <c:headerFooter/>
    <c:pageMargins b="1.0" l="0.75" r="0.75" t="1.0" header="0.5" footer="0.5"/>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83544729215743"/>
          <c:y val="0.150000392369888"/>
          <c:w val="0.63291285936463"/>
          <c:h val="0.714287582713752"/>
        </c:manualLayout>
      </c:layout>
      <c:pieChart>
        <c:varyColors val="1"/>
        <c:ser>
          <c:idx val="0"/>
          <c:order val="0"/>
          <c:spPr>
            <a:solidFill>
              <a:srgbClr val="DD0000"/>
            </a:solidFill>
            <a:ln w="12700">
              <a:solidFill>
                <a:srgbClr val="000000"/>
              </a:solidFill>
              <a:prstDash val="solid"/>
            </a:ln>
          </c:spPr>
          <c:dPt>
            <c:idx val="0"/>
            <c:bubble3D val="0"/>
          </c:dPt>
          <c:dPt>
            <c:idx val="1"/>
            <c:bubble3D val="0"/>
            <c:spPr>
              <a:solidFill>
                <a:srgbClr val="BB00BB"/>
              </a:solidFill>
              <a:ln w="12700">
                <a:solidFill>
                  <a:srgbClr val="000000"/>
                </a:solidFill>
                <a:prstDash val="solid"/>
              </a:ln>
            </c:spPr>
          </c:dPt>
          <c:dPt>
            <c:idx val="2"/>
            <c:bubble3D val="0"/>
            <c:spPr>
              <a:solidFill>
                <a:srgbClr val="FFFF00"/>
              </a:solidFill>
              <a:ln w="12700">
                <a:solidFill>
                  <a:srgbClr val="000000"/>
                </a:solidFill>
                <a:prstDash val="solid"/>
              </a:ln>
            </c:spPr>
          </c:dPt>
          <c:dPt>
            <c:idx val="3"/>
            <c:bubble3D val="0"/>
            <c:spPr>
              <a:solidFill>
                <a:srgbClr val="33CC00"/>
              </a:solidFill>
              <a:ln w="12700">
                <a:solidFill>
                  <a:srgbClr val="000000"/>
                </a:solidFill>
                <a:prstDash val="solid"/>
              </a:ln>
            </c:spPr>
          </c:dPt>
          <c:dPt>
            <c:idx val="4"/>
            <c:bubble3D val="0"/>
            <c:spPr>
              <a:solidFill>
                <a:srgbClr val="FFFF00"/>
              </a:solidFill>
              <a:ln w="12700">
                <a:solidFill>
                  <a:srgbClr val="000000"/>
                </a:solidFill>
                <a:prstDash val="solid"/>
              </a:ln>
            </c:spPr>
          </c:dPt>
          <c:cat>
            <c:strRef>
              <c:f>Graphs!$F$1:$J$1</c:f>
              <c:strCache>
                <c:ptCount val="5"/>
                <c:pt idx="0">
                  <c:v>1st</c:v>
                </c:pt>
                <c:pt idx="1">
                  <c:v>2nd</c:v>
                </c:pt>
                <c:pt idx="2">
                  <c:v>3rd</c:v>
                </c:pt>
                <c:pt idx="3">
                  <c:v>4th</c:v>
                </c:pt>
                <c:pt idx="4">
                  <c:v>Other</c:v>
                </c:pt>
              </c:strCache>
            </c:strRef>
          </c:cat>
          <c:val>
            <c:numRef>
              <c:f>Graphs!$F$49:$J$49</c:f>
              <c:numCache>
                <c:formatCode>#,##0</c:formatCode>
                <c:ptCount val="5"/>
                <c:pt idx="0">
                  <c:v>0.0</c:v>
                </c:pt>
                <c:pt idx="1">
                  <c:v>0.0</c:v>
                </c:pt>
                <c:pt idx="2">
                  <c:v>0.0</c:v>
                </c:pt>
                <c:pt idx="3" formatCode="General">
                  <c:v>0.0</c:v>
                </c:pt>
                <c:pt idx="4" formatCode="General">
                  <c:v>0.0</c:v>
                </c:pt>
              </c:numCache>
            </c:numRef>
          </c:val>
        </c:ser>
        <c:dLbls>
          <c:showLegendKey val="0"/>
          <c:showVal val="0"/>
          <c:showCatName val="0"/>
          <c:showSerName val="0"/>
          <c:showPercent val="0"/>
          <c:showBubbleSize val="0"/>
          <c:showLeaderLines val="1"/>
        </c:dLbls>
        <c:firstSliceAng val="0"/>
      </c:pieChart>
      <c:spPr>
        <a:noFill/>
        <a:ln w="25400">
          <a:noFill/>
        </a:ln>
      </c:spPr>
    </c:plotArea>
    <c:plotVisOnly val="1"/>
    <c:dispBlanksAs val="zero"/>
    <c:showDLblsOverMax val="0"/>
  </c:chart>
  <c:spPr>
    <a:solidFill>
      <a:srgbClr val="FFFFFF"/>
    </a:solidFill>
    <a:ln w="3175">
      <a:solidFill>
        <a:srgbClr val="000000"/>
      </a:solidFill>
      <a:prstDash val="solid"/>
    </a:ln>
  </c:spPr>
  <c:txPr>
    <a:bodyPr/>
    <a:lstStyle/>
    <a:p>
      <a:pPr>
        <a:defRPr sz="250" b="0" i="0" u="none" strike="noStrike" baseline="0">
          <a:solidFill>
            <a:srgbClr val="000000"/>
          </a:solidFill>
          <a:latin typeface="Geneva"/>
          <a:ea typeface="Geneva"/>
          <a:cs typeface="Geneva"/>
        </a:defRPr>
      </a:pPr>
      <a:endParaRPr lang="en-US"/>
    </a:p>
  </c:txPr>
  <c:printSettings>
    <c:headerFooter/>
    <c:pageMargins b="1.0" l="0.75" r="0.75" t="1.0" header="0.5" footer="0.5"/>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83544729215743"/>
          <c:y val="0.150000392369888"/>
          <c:w val="0.63291285936463"/>
          <c:h val="0.714287582713752"/>
        </c:manualLayout>
      </c:layout>
      <c:pieChart>
        <c:varyColors val="1"/>
        <c:ser>
          <c:idx val="0"/>
          <c:order val="0"/>
          <c:spPr>
            <a:solidFill>
              <a:srgbClr val="DD0000"/>
            </a:solidFill>
            <a:ln w="12700">
              <a:solidFill>
                <a:srgbClr val="000000"/>
              </a:solidFill>
              <a:prstDash val="solid"/>
            </a:ln>
          </c:spPr>
          <c:dPt>
            <c:idx val="0"/>
            <c:bubble3D val="0"/>
          </c:dPt>
          <c:dPt>
            <c:idx val="1"/>
            <c:bubble3D val="0"/>
            <c:spPr>
              <a:solidFill>
                <a:srgbClr val="33CC00"/>
              </a:solidFill>
              <a:ln w="12700">
                <a:solidFill>
                  <a:srgbClr val="000000"/>
                </a:solidFill>
                <a:prstDash val="solid"/>
              </a:ln>
            </c:spPr>
          </c:dPt>
          <c:dPt>
            <c:idx val="2"/>
            <c:bubble3D val="0"/>
            <c:spPr>
              <a:solidFill>
                <a:srgbClr val="FF6600"/>
              </a:solidFill>
              <a:ln w="12700">
                <a:solidFill>
                  <a:srgbClr val="000000"/>
                </a:solidFill>
                <a:prstDash val="solid"/>
              </a:ln>
            </c:spPr>
          </c:dPt>
          <c:dPt>
            <c:idx val="3"/>
            <c:bubble3D val="0"/>
            <c:spPr>
              <a:solidFill>
                <a:srgbClr val="BB00BB"/>
              </a:solidFill>
              <a:ln w="12700">
                <a:solidFill>
                  <a:srgbClr val="000000"/>
                </a:solidFill>
                <a:prstDash val="solid"/>
              </a:ln>
            </c:spPr>
          </c:dPt>
          <c:dPt>
            <c:idx val="4"/>
            <c:bubble3D val="0"/>
            <c:spPr>
              <a:solidFill>
                <a:srgbClr val="FFFF00"/>
              </a:solidFill>
              <a:ln w="12700">
                <a:solidFill>
                  <a:srgbClr val="000000"/>
                </a:solidFill>
                <a:prstDash val="solid"/>
              </a:ln>
            </c:spPr>
          </c:dPt>
          <c:cat>
            <c:strRef>
              <c:f>Graphs!$F$1:$J$1</c:f>
              <c:strCache>
                <c:ptCount val="5"/>
                <c:pt idx="0">
                  <c:v>1st</c:v>
                </c:pt>
                <c:pt idx="1">
                  <c:v>2nd</c:v>
                </c:pt>
                <c:pt idx="2">
                  <c:v>3rd</c:v>
                </c:pt>
                <c:pt idx="3">
                  <c:v>4th</c:v>
                </c:pt>
                <c:pt idx="4">
                  <c:v>Other</c:v>
                </c:pt>
              </c:strCache>
            </c:strRef>
          </c:cat>
          <c:val>
            <c:numRef>
              <c:f>Graphs!$F$50:$J$50</c:f>
              <c:numCache>
                <c:formatCode>#,##0</c:formatCode>
                <c:ptCount val="5"/>
                <c:pt idx="0">
                  <c:v>157238.0</c:v>
                </c:pt>
                <c:pt idx="1">
                  <c:v>18301.0</c:v>
                </c:pt>
                <c:pt idx="2">
                  <c:v>13721.0</c:v>
                </c:pt>
                <c:pt idx="3" formatCode="General">
                  <c:v>4421.0</c:v>
                </c:pt>
                <c:pt idx="4" formatCode="General">
                  <c:v>10380.0</c:v>
                </c:pt>
              </c:numCache>
            </c:numRef>
          </c:val>
        </c:ser>
        <c:dLbls>
          <c:showLegendKey val="0"/>
          <c:showVal val="0"/>
          <c:showCatName val="0"/>
          <c:showSerName val="0"/>
          <c:showPercent val="0"/>
          <c:showBubbleSize val="0"/>
          <c:showLeaderLines val="1"/>
        </c:dLbls>
        <c:firstSliceAng val="0"/>
      </c:pieChart>
      <c:spPr>
        <a:noFill/>
        <a:ln w="25400">
          <a:noFill/>
        </a:ln>
      </c:spPr>
    </c:plotArea>
    <c:plotVisOnly val="1"/>
    <c:dispBlanksAs val="zero"/>
    <c:showDLblsOverMax val="0"/>
  </c:chart>
  <c:spPr>
    <a:solidFill>
      <a:srgbClr val="FFFFFF"/>
    </a:solidFill>
    <a:ln w="3175">
      <a:solidFill>
        <a:srgbClr val="000000"/>
      </a:solidFill>
      <a:prstDash val="solid"/>
    </a:ln>
  </c:spPr>
  <c:txPr>
    <a:bodyPr/>
    <a:lstStyle/>
    <a:p>
      <a:pPr>
        <a:defRPr sz="250" b="0" i="0" u="none" strike="noStrike" baseline="0">
          <a:solidFill>
            <a:srgbClr val="000000"/>
          </a:solidFill>
          <a:latin typeface="Geneva"/>
          <a:ea typeface="Geneva"/>
          <a:cs typeface="Geneva"/>
        </a:defRPr>
      </a:pPr>
      <a:endParaRPr lang="en-US"/>
    </a:p>
  </c:txPr>
  <c:printSettings>
    <c:headerFooter/>
    <c:pageMargins b="1.0" l="0.75" r="0.75" t="1.0" header="0.5" footer="0.5"/>
    <c:pageSetup/>
  </c:printSettings>
</c:chartSpace>
</file>

<file path=xl/charts/chart52.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83544729215743"/>
          <c:y val="0.150000392369888"/>
          <c:w val="0.63291285936463"/>
          <c:h val="0.714287582713752"/>
        </c:manualLayout>
      </c:layout>
      <c:pieChart>
        <c:varyColors val="1"/>
        <c:ser>
          <c:idx val="0"/>
          <c:order val="0"/>
          <c:spPr>
            <a:solidFill>
              <a:srgbClr val="DD0000"/>
            </a:solidFill>
            <a:ln w="12700">
              <a:solidFill>
                <a:srgbClr val="000000"/>
              </a:solidFill>
              <a:prstDash val="solid"/>
            </a:ln>
          </c:spPr>
          <c:dPt>
            <c:idx val="0"/>
            <c:bubble3D val="0"/>
          </c:dPt>
          <c:dPt>
            <c:idx val="1"/>
            <c:bubble3D val="0"/>
            <c:spPr>
              <a:solidFill>
                <a:srgbClr val="33CC00"/>
              </a:solidFill>
              <a:ln w="12700">
                <a:solidFill>
                  <a:srgbClr val="000000"/>
                </a:solidFill>
                <a:prstDash val="solid"/>
              </a:ln>
            </c:spPr>
          </c:dPt>
          <c:dPt>
            <c:idx val="2"/>
            <c:bubble3D val="0"/>
            <c:spPr>
              <a:solidFill>
                <a:srgbClr val="BB00BB"/>
              </a:solidFill>
              <a:ln w="12700">
                <a:solidFill>
                  <a:srgbClr val="000000"/>
                </a:solidFill>
                <a:prstDash val="solid"/>
              </a:ln>
            </c:spPr>
          </c:dPt>
          <c:dPt>
            <c:idx val="3"/>
            <c:bubble3D val="0"/>
            <c:spPr>
              <a:solidFill>
                <a:srgbClr val="FFFF00"/>
              </a:solidFill>
              <a:ln w="12700">
                <a:solidFill>
                  <a:srgbClr val="000000"/>
                </a:solidFill>
                <a:prstDash val="solid"/>
              </a:ln>
            </c:spPr>
          </c:dPt>
          <c:dPt>
            <c:idx val="4"/>
            <c:bubble3D val="0"/>
            <c:spPr>
              <a:solidFill>
                <a:srgbClr val="FFFF00"/>
              </a:solidFill>
              <a:ln w="12700">
                <a:solidFill>
                  <a:srgbClr val="000000"/>
                </a:solidFill>
                <a:prstDash val="solid"/>
              </a:ln>
            </c:spPr>
          </c:dPt>
          <c:cat>
            <c:strRef>
              <c:f>Graphs!$F$1:$J$1</c:f>
              <c:strCache>
                <c:ptCount val="5"/>
                <c:pt idx="0">
                  <c:v>1st</c:v>
                </c:pt>
                <c:pt idx="1">
                  <c:v>2nd</c:v>
                </c:pt>
                <c:pt idx="2">
                  <c:v>3rd</c:v>
                </c:pt>
                <c:pt idx="3">
                  <c:v>4th</c:v>
                </c:pt>
                <c:pt idx="4">
                  <c:v>Other</c:v>
                </c:pt>
              </c:strCache>
            </c:strRef>
          </c:cat>
          <c:val>
            <c:numRef>
              <c:f>Graphs!$F$51:$J$51</c:f>
              <c:numCache>
                <c:formatCode>#,##0</c:formatCode>
                <c:ptCount val="5"/>
                <c:pt idx="0">
                  <c:v>533079.0</c:v>
                </c:pt>
                <c:pt idx="1">
                  <c:v>387295.0</c:v>
                </c:pt>
                <c:pt idx="2">
                  <c:v>155902.0</c:v>
                </c:pt>
                <c:pt idx="3" formatCode="General">
                  <c:v>10591.0</c:v>
                </c:pt>
                <c:pt idx="4" formatCode="General">
                  <c:v>19077.0</c:v>
                </c:pt>
              </c:numCache>
            </c:numRef>
          </c:val>
        </c:ser>
        <c:dLbls>
          <c:showLegendKey val="0"/>
          <c:showVal val="0"/>
          <c:showCatName val="0"/>
          <c:showSerName val="0"/>
          <c:showPercent val="0"/>
          <c:showBubbleSize val="0"/>
          <c:showLeaderLines val="1"/>
        </c:dLbls>
        <c:firstSliceAng val="0"/>
      </c:pieChart>
      <c:spPr>
        <a:noFill/>
        <a:ln w="25400">
          <a:noFill/>
        </a:ln>
      </c:spPr>
    </c:plotArea>
    <c:plotVisOnly val="1"/>
    <c:dispBlanksAs val="zero"/>
    <c:showDLblsOverMax val="0"/>
  </c:chart>
  <c:spPr>
    <a:solidFill>
      <a:srgbClr val="FFFFFF"/>
    </a:solidFill>
    <a:ln w="3175">
      <a:solidFill>
        <a:srgbClr val="000000"/>
      </a:solidFill>
      <a:prstDash val="solid"/>
    </a:ln>
  </c:spPr>
  <c:txPr>
    <a:bodyPr/>
    <a:lstStyle/>
    <a:p>
      <a:pPr>
        <a:defRPr sz="250" b="0" i="0" u="none" strike="noStrike" baseline="0">
          <a:solidFill>
            <a:srgbClr val="000000"/>
          </a:solidFill>
          <a:latin typeface="Geneva"/>
          <a:ea typeface="Geneva"/>
          <a:cs typeface="Geneva"/>
        </a:defRPr>
      </a:pPr>
      <a:endParaRPr lang="en-US"/>
    </a:p>
  </c:txPr>
  <c:printSettings>
    <c:headerFooter/>
    <c:pageMargins b="1.0" l="0.75" r="0.75" t="1.0" header="0.5" footer="0.5"/>
    <c:pageSetup/>
  </c:printSettings>
</c:chartSpace>
</file>

<file path=xl/charts/chart53.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83544729215743"/>
          <c:y val="0.150000392369888"/>
          <c:w val="0.63291285936463"/>
          <c:h val="0.714287582713752"/>
        </c:manualLayout>
      </c:layout>
      <c:pieChart>
        <c:varyColors val="1"/>
        <c:ser>
          <c:idx val="0"/>
          <c:order val="0"/>
          <c:spPr>
            <a:solidFill>
              <a:srgbClr val="DD0000"/>
            </a:solidFill>
            <a:ln w="12700">
              <a:solidFill>
                <a:srgbClr val="000000"/>
              </a:solidFill>
              <a:prstDash val="solid"/>
            </a:ln>
          </c:spPr>
          <c:dPt>
            <c:idx val="0"/>
            <c:bubble3D val="0"/>
          </c:dPt>
          <c:dPt>
            <c:idx val="1"/>
            <c:bubble3D val="0"/>
            <c:spPr>
              <a:solidFill>
                <a:srgbClr val="FFFF00"/>
              </a:solidFill>
              <a:ln w="12700">
                <a:solidFill>
                  <a:srgbClr val="000000"/>
                </a:solidFill>
                <a:prstDash val="solid"/>
              </a:ln>
            </c:spPr>
          </c:dPt>
          <c:dPt>
            <c:idx val="2"/>
            <c:bubble3D val="0"/>
            <c:spPr>
              <a:solidFill>
                <a:srgbClr val="FFFF00"/>
              </a:solidFill>
              <a:ln w="12700">
                <a:solidFill>
                  <a:srgbClr val="000000"/>
                </a:solidFill>
                <a:prstDash val="solid"/>
              </a:ln>
            </c:spPr>
          </c:dPt>
          <c:dPt>
            <c:idx val="3"/>
            <c:bubble3D val="0"/>
            <c:spPr>
              <a:solidFill>
                <a:srgbClr val="33CC00"/>
              </a:solidFill>
              <a:ln w="12700">
                <a:solidFill>
                  <a:srgbClr val="000000"/>
                </a:solidFill>
                <a:prstDash val="solid"/>
              </a:ln>
            </c:spPr>
          </c:dPt>
          <c:dPt>
            <c:idx val="4"/>
            <c:bubble3D val="0"/>
            <c:spPr>
              <a:solidFill>
                <a:srgbClr val="FFFF00"/>
              </a:solidFill>
              <a:ln w="12700">
                <a:solidFill>
                  <a:srgbClr val="000000"/>
                </a:solidFill>
                <a:prstDash val="solid"/>
              </a:ln>
            </c:spPr>
          </c:dPt>
          <c:cat>
            <c:strRef>
              <c:f>Graphs!$F$1:$J$1</c:f>
              <c:strCache>
                <c:ptCount val="5"/>
                <c:pt idx="0">
                  <c:v>1st</c:v>
                </c:pt>
                <c:pt idx="1">
                  <c:v>2nd</c:v>
                </c:pt>
                <c:pt idx="2">
                  <c:v>3rd</c:v>
                </c:pt>
                <c:pt idx="3">
                  <c:v>4th</c:v>
                </c:pt>
                <c:pt idx="4">
                  <c:v>Other</c:v>
                </c:pt>
              </c:strCache>
            </c:strRef>
          </c:cat>
          <c:val>
            <c:numRef>
              <c:f>Graphs!$F$52:$J$52</c:f>
              <c:numCache>
                <c:formatCode>#,##0</c:formatCode>
                <c:ptCount val="5"/>
                <c:pt idx="0">
                  <c:v>0.0</c:v>
                </c:pt>
                <c:pt idx="1">
                  <c:v>0.0</c:v>
                </c:pt>
                <c:pt idx="2">
                  <c:v>0.0</c:v>
                </c:pt>
                <c:pt idx="3" formatCode="General">
                  <c:v>0.0</c:v>
                </c:pt>
                <c:pt idx="4" formatCode="General">
                  <c:v>0.0</c:v>
                </c:pt>
              </c:numCache>
            </c:numRef>
          </c:val>
        </c:ser>
        <c:dLbls>
          <c:showLegendKey val="0"/>
          <c:showVal val="0"/>
          <c:showCatName val="0"/>
          <c:showSerName val="0"/>
          <c:showPercent val="0"/>
          <c:showBubbleSize val="0"/>
          <c:showLeaderLines val="1"/>
        </c:dLbls>
        <c:firstSliceAng val="0"/>
      </c:pieChart>
      <c:spPr>
        <a:noFill/>
        <a:ln w="25400">
          <a:noFill/>
        </a:ln>
      </c:spPr>
    </c:plotArea>
    <c:plotVisOnly val="1"/>
    <c:dispBlanksAs val="zero"/>
    <c:showDLblsOverMax val="0"/>
  </c:chart>
  <c:spPr>
    <a:solidFill>
      <a:srgbClr val="FFFFFF"/>
    </a:solidFill>
    <a:ln w="3175">
      <a:solidFill>
        <a:srgbClr val="000000"/>
      </a:solidFill>
      <a:prstDash val="solid"/>
    </a:ln>
  </c:spPr>
  <c:txPr>
    <a:bodyPr/>
    <a:lstStyle/>
    <a:p>
      <a:pPr>
        <a:defRPr sz="250" b="0" i="0" u="none" strike="noStrike" baseline="0">
          <a:solidFill>
            <a:srgbClr val="000000"/>
          </a:solidFill>
          <a:latin typeface="Geneva"/>
          <a:ea typeface="Geneva"/>
          <a:cs typeface="Geneva"/>
        </a:defRPr>
      </a:pPr>
      <a:endParaRPr lang="en-US"/>
    </a:p>
  </c:txPr>
  <c:printSettings>
    <c:headerFooter/>
    <c:pageMargins b="1.0" l="0.75" r="0.75" t="1.0" header="0.5" footer="0.5"/>
    <c:pageSetup/>
  </c:printSettings>
</c:chartSpace>
</file>

<file path=xl/charts/chart54.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83544729215743"/>
          <c:y val="0.150000392369888"/>
          <c:w val="0.63291285936463"/>
          <c:h val="0.714287582713752"/>
        </c:manualLayout>
      </c:layout>
      <c:pieChart>
        <c:varyColors val="1"/>
        <c:ser>
          <c:idx val="0"/>
          <c:order val="0"/>
          <c:spPr>
            <a:solidFill>
              <a:srgbClr val="DD0000"/>
            </a:solidFill>
            <a:ln w="12700">
              <a:solidFill>
                <a:srgbClr val="000000"/>
              </a:solidFill>
              <a:prstDash val="solid"/>
            </a:ln>
          </c:spPr>
          <c:dPt>
            <c:idx val="0"/>
            <c:bubble3D val="0"/>
          </c:dPt>
          <c:dPt>
            <c:idx val="1"/>
            <c:bubble3D val="0"/>
            <c:spPr>
              <a:solidFill>
                <a:srgbClr val="33CC00"/>
              </a:solidFill>
              <a:ln w="12700">
                <a:solidFill>
                  <a:srgbClr val="000000"/>
                </a:solidFill>
                <a:prstDash val="solid"/>
              </a:ln>
            </c:spPr>
          </c:dPt>
          <c:dPt>
            <c:idx val="2"/>
            <c:bubble3D val="0"/>
            <c:spPr>
              <a:solidFill>
                <a:srgbClr val="0000DD"/>
              </a:solidFill>
              <a:ln w="12700">
                <a:solidFill>
                  <a:srgbClr val="000000"/>
                </a:solidFill>
                <a:prstDash val="solid"/>
              </a:ln>
            </c:spPr>
          </c:dPt>
          <c:dPt>
            <c:idx val="3"/>
            <c:bubble3D val="0"/>
            <c:spPr>
              <a:solidFill>
                <a:srgbClr val="FFFF00"/>
              </a:solidFill>
              <a:ln w="12700">
                <a:solidFill>
                  <a:srgbClr val="000000"/>
                </a:solidFill>
                <a:prstDash val="solid"/>
              </a:ln>
            </c:spPr>
          </c:dPt>
          <c:cat>
            <c:strRef>
              <c:f>Graphs!$E$71:$H$71</c:f>
              <c:strCache>
                <c:ptCount val="3"/>
                <c:pt idx="0">
                  <c:v>Kasich</c:v>
                </c:pt>
                <c:pt idx="1">
                  <c:v>Rubio</c:v>
                </c:pt>
                <c:pt idx="2">
                  <c:v>Bush</c:v>
                </c:pt>
              </c:strCache>
            </c:strRef>
          </c:cat>
          <c:val>
            <c:numRef>
              <c:f>Graphs!$E$72:$H$72</c:f>
              <c:numCache>
                <c:formatCode>0</c:formatCode>
                <c:ptCount val="4"/>
                <c:pt idx="0">
                  <c:v>1.0</c:v>
                </c:pt>
                <c:pt idx="1">
                  <c:v>1.0</c:v>
                </c:pt>
                <c:pt idx="2">
                  <c:v>0.0</c:v>
                </c:pt>
              </c:numCache>
            </c:numRef>
          </c:val>
        </c:ser>
        <c:dLbls>
          <c:showLegendKey val="0"/>
          <c:showVal val="0"/>
          <c:showCatName val="0"/>
          <c:showSerName val="0"/>
          <c:showPercent val="0"/>
          <c:showBubbleSize val="0"/>
          <c:showLeaderLines val="1"/>
        </c:dLbls>
        <c:firstSliceAng val="0"/>
      </c:pieChart>
      <c:spPr>
        <a:noFill/>
        <a:ln w="25400">
          <a:noFill/>
        </a:ln>
      </c:spPr>
    </c:plotArea>
    <c:plotVisOnly val="1"/>
    <c:dispBlanksAs val="zero"/>
    <c:showDLblsOverMax val="0"/>
  </c:chart>
  <c:spPr>
    <a:solidFill>
      <a:srgbClr val="FFFFFF"/>
    </a:solidFill>
    <a:ln w="3175">
      <a:solidFill>
        <a:srgbClr val="000000"/>
      </a:solidFill>
      <a:prstDash val="solid"/>
    </a:ln>
  </c:spPr>
  <c:txPr>
    <a:bodyPr/>
    <a:lstStyle/>
    <a:p>
      <a:pPr>
        <a:defRPr sz="250" b="0" i="0" u="none" strike="noStrike" baseline="0">
          <a:solidFill>
            <a:srgbClr val="000000"/>
          </a:solidFill>
          <a:latin typeface="Geneva"/>
          <a:ea typeface="Geneva"/>
          <a:cs typeface="Geneva"/>
        </a:defRPr>
      </a:pPr>
      <a:endParaRPr lang="en-US"/>
    </a:p>
  </c:txPr>
  <c:printSettings>
    <c:headerFooter/>
    <c:pageMargins b="1.0" l="0.75" r="0.75" t="1.0" header="0.5" footer="0.5"/>
    <c:pageSetup/>
  </c:printSettings>
</c:chartSpace>
</file>

<file path=xl/charts/chart55.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83544729215743"/>
          <c:y val="0.150000392369888"/>
          <c:w val="0.63291285936463"/>
          <c:h val="0.714287582713752"/>
        </c:manualLayout>
      </c:layout>
      <c:pieChart>
        <c:varyColors val="1"/>
        <c:ser>
          <c:idx val="0"/>
          <c:order val="0"/>
          <c:spPr>
            <a:solidFill>
              <a:srgbClr val="DD0000"/>
            </a:solidFill>
            <a:ln w="12700">
              <a:solidFill>
                <a:srgbClr val="000000"/>
              </a:solidFill>
              <a:prstDash val="solid"/>
            </a:ln>
          </c:spPr>
          <c:dPt>
            <c:idx val="0"/>
            <c:bubble3D val="0"/>
          </c:dPt>
          <c:dPt>
            <c:idx val="1"/>
            <c:bubble3D val="0"/>
            <c:spPr>
              <a:solidFill>
                <a:srgbClr val="33CC00"/>
              </a:solidFill>
              <a:ln w="12700">
                <a:solidFill>
                  <a:srgbClr val="000000"/>
                </a:solidFill>
                <a:prstDash val="solid"/>
              </a:ln>
            </c:spPr>
          </c:dPt>
          <c:dPt>
            <c:idx val="2"/>
            <c:bubble3D val="0"/>
            <c:spPr>
              <a:solidFill>
                <a:srgbClr val="33CC00"/>
              </a:solidFill>
              <a:ln w="12700">
                <a:solidFill>
                  <a:srgbClr val="000000"/>
                </a:solidFill>
                <a:prstDash val="solid"/>
              </a:ln>
            </c:spPr>
          </c:dPt>
          <c:dPt>
            <c:idx val="3"/>
            <c:bubble3D val="0"/>
            <c:spPr>
              <a:solidFill>
                <a:srgbClr val="FFFF00"/>
              </a:solidFill>
              <a:ln w="12700">
                <a:solidFill>
                  <a:srgbClr val="000000"/>
                </a:solidFill>
                <a:prstDash val="solid"/>
              </a:ln>
            </c:spPr>
          </c:dPt>
          <c:cat>
            <c:strRef>
              <c:f>Graphs!$E$86:$H$86</c:f>
              <c:strCache>
                <c:ptCount val="3"/>
                <c:pt idx="0">
                  <c:v>Kasich</c:v>
                </c:pt>
                <c:pt idx="1">
                  <c:v>Rubio</c:v>
                </c:pt>
                <c:pt idx="2">
                  <c:v>Bush</c:v>
                </c:pt>
              </c:strCache>
            </c:strRef>
          </c:cat>
          <c:val>
            <c:numRef>
              <c:f>Graphs!$E$87:$H$87</c:f>
              <c:numCache>
                <c:formatCode>0</c:formatCode>
                <c:ptCount val="4"/>
                <c:pt idx="0">
                  <c:v>12.0</c:v>
                </c:pt>
                <c:pt idx="1">
                  <c:v>17.0</c:v>
                </c:pt>
                <c:pt idx="2">
                  <c:v>0.0</c:v>
                </c:pt>
              </c:numCache>
            </c:numRef>
          </c:val>
        </c:ser>
        <c:dLbls>
          <c:showLegendKey val="0"/>
          <c:showVal val="0"/>
          <c:showCatName val="0"/>
          <c:showSerName val="0"/>
          <c:showPercent val="0"/>
          <c:showBubbleSize val="0"/>
          <c:showLeaderLines val="1"/>
        </c:dLbls>
        <c:firstSliceAng val="0"/>
      </c:pieChart>
      <c:spPr>
        <a:noFill/>
        <a:ln w="25400">
          <a:noFill/>
        </a:ln>
      </c:spPr>
    </c:plotArea>
    <c:plotVisOnly val="1"/>
    <c:dispBlanksAs val="zero"/>
    <c:showDLblsOverMax val="0"/>
  </c:chart>
  <c:spPr>
    <a:solidFill>
      <a:srgbClr val="FFFFFF"/>
    </a:solidFill>
    <a:ln w="3175">
      <a:solidFill>
        <a:srgbClr val="000000"/>
      </a:solidFill>
      <a:prstDash val="solid"/>
    </a:ln>
  </c:spPr>
  <c:txPr>
    <a:bodyPr/>
    <a:lstStyle/>
    <a:p>
      <a:pPr>
        <a:defRPr sz="250" b="0" i="0" u="none" strike="noStrike" baseline="0">
          <a:solidFill>
            <a:srgbClr val="000000"/>
          </a:solidFill>
          <a:latin typeface="Geneva"/>
          <a:ea typeface="Geneva"/>
          <a:cs typeface="Geneva"/>
        </a:defRPr>
      </a:pPr>
      <a:endParaRPr lang="en-US"/>
    </a:p>
  </c:txPr>
  <c:printSettings>
    <c:headerFooter/>
    <c:pageMargins b="1.0" l="0.75" r="0.75" t="1.0" header="0.5" footer="0.5"/>
    <c:pageSetup/>
  </c:printSettings>
</c:chartSpace>
</file>

<file path=xl/charts/chart56.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83544729215743"/>
          <c:y val="0.150000392369888"/>
          <c:w val="0.63291285936463"/>
          <c:h val="0.714287582713752"/>
        </c:manualLayout>
      </c:layout>
      <c:pieChart>
        <c:varyColors val="1"/>
        <c:ser>
          <c:idx val="0"/>
          <c:order val="0"/>
          <c:spPr>
            <a:solidFill>
              <a:srgbClr val="DD0000"/>
            </a:solidFill>
            <a:ln w="12700">
              <a:solidFill>
                <a:srgbClr val="000000"/>
              </a:solidFill>
              <a:prstDash val="solid"/>
            </a:ln>
          </c:spPr>
          <c:dPt>
            <c:idx val="0"/>
            <c:bubble3D val="0"/>
          </c:dPt>
          <c:dPt>
            <c:idx val="1"/>
            <c:bubble3D val="0"/>
            <c:spPr>
              <a:solidFill>
                <a:srgbClr val="33CC00"/>
              </a:solidFill>
              <a:ln w="12700">
                <a:solidFill>
                  <a:srgbClr val="000000"/>
                </a:solidFill>
                <a:prstDash val="solid"/>
              </a:ln>
            </c:spPr>
          </c:dPt>
          <c:dPt>
            <c:idx val="2"/>
            <c:bubble3D val="0"/>
            <c:spPr>
              <a:solidFill>
                <a:srgbClr val="0000DD"/>
              </a:solidFill>
              <a:ln w="12700">
                <a:solidFill>
                  <a:srgbClr val="000000"/>
                </a:solidFill>
                <a:prstDash val="solid"/>
              </a:ln>
            </c:spPr>
          </c:dPt>
          <c:dPt>
            <c:idx val="3"/>
            <c:bubble3D val="0"/>
            <c:spPr>
              <a:solidFill>
                <a:srgbClr val="FFFF00"/>
              </a:solidFill>
              <a:ln w="12700">
                <a:solidFill>
                  <a:srgbClr val="000000"/>
                </a:solidFill>
                <a:prstDash val="solid"/>
              </a:ln>
            </c:spPr>
          </c:dPt>
          <c:cat>
            <c:strRef>
              <c:f>Graphs!$E$101:$H$101</c:f>
              <c:strCache>
                <c:ptCount val="4"/>
                <c:pt idx="0">
                  <c:v>Kasich</c:v>
                </c:pt>
                <c:pt idx="1">
                  <c:v>Rubio</c:v>
                </c:pt>
                <c:pt idx="2">
                  <c:v>Bush</c:v>
                </c:pt>
                <c:pt idx="3">
                  <c:v>0.00%</c:v>
                </c:pt>
              </c:strCache>
            </c:strRef>
          </c:cat>
          <c:val>
            <c:numRef>
              <c:f>Graphs!$E$102:$H$102</c:f>
              <c:numCache>
                <c:formatCode>0</c:formatCode>
                <c:ptCount val="4"/>
                <c:pt idx="0">
                  <c:v>63.0</c:v>
                </c:pt>
                <c:pt idx="1">
                  <c:v>40.0</c:v>
                </c:pt>
                <c:pt idx="2">
                  <c:v>0.0</c:v>
                </c:pt>
                <c:pt idx="3">
                  <c:v>739.0</c:v>
                </c:pt>
              </c:numCache>
            </c:numRef>
          </c:val>
        </c:ser>
        <c:dLbls>
          <c:showLegendKey val="0"/>
          <c:showVal val="0"/>
          <c:showCatName val="0"/>
          <c:showSerName val="0"/>
          <c:showPercent val="0"/>
          <c:showBubbleSize val="0"/>
          <c:showLeaderLines val="1"/>
        </c:dLbls>
        <c:firstSliceAng val="0"/>
      </c:pieChart>
      <c:spPr>
        <a:noFill/>
        <a:ln w="25400">
          <a:noFill/>
        </a:ln>
      </c:spPr>
    </c:plotArea>
    <c:plotVisOnly val="1"/>
    <c:dispBlanksAs val="zero"/>
    <c:showDLblsOverMax val="0"/>
  </c:chart>
  <c:spPr>
    <a:solidFill>
      <a:srgbClr val="FFFFFF"/>
    </a:solidFill>
    <a:ln w="3175">
      <a:solidFill>
        <a:srgbClr val="000000"/>
      </a:solidFill>
      <a:prstDash val="solid"/>
    </a:ln>
  </c:spPr>
  <c:txPr>
    <a:bodyPr/>
    <a:lstStyle/>
    <a:p>
      <a:pPr>
        <a:defRPr sz="250" b="0" i="0" u="none" strike="noStrike" baseline="0">
          <a:solidFill>
            <a:srgbClr val="000000"/>
          </a:solidFill>
          <a:latin typeface="Geneva"/>
          <a:ea typeface="Geneva"/>
          <a:cs typeface="Geneva"/>
        </a:defRPr>
      </a:pPr>
      <a:endParaRPr lang="en-US"/>
    </a:p>
  </c:txPr>
  <c:printSettings>
    <c:headerFooter/>
    <c:pageMargins b="1.0" l="0.75" r="0.75" t="1.0" header="0.5" footer="0.5"/>
    <c:pageSetup/>
  </c:printSettings>
</c:chartSpace>
</file>

<file path=xl/charts/chart57.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83544729215743"/>
          <c:y val="0.150000392369888"/>
          <c:w val="0.63291285936463"/>
          <c:h val="0.714287582713752"/>
        </c:manualLayout>
      </c:layout>
      <c:pieChart>
        <c:varyColors val="1"/>
        <c:ser>
          <c:idx val="0"/>
          <c:order val="0"/>
          <c:spPr>
            <a:solidFill>
              <a:srgbClr val="DD0000"/>
            </a:solidFill>
            <a:ln w="12700">
              <a:solidFill>
                <a:srgbClr val="000000"/>
              </a:solidFill>
              <a:prstDash val="solid"/>
            </a:ln>
          </c:spPr>
          <c:dPt>
            <c:idx val="0"/>
            <c:bubble3D val="0"/>
          </c:dPt>
          <c:dPt>
            <c:idx val="1"/>
            <c:bubble3D val="0"/>
            <c:spPr>
              <a:solidFill>
                <a:srgbClr val="0000DD"/>
              </a:solidFill>
              <a:ln w="12700">
                <a:solidFill>
                  <a:srgbClr val="000000"/>
                </a:solidFill>
                <a:prstDash val="solid"/>
              </a:ln>
            </c:spPr>
          </c:dPt>
          <c:dPt>
            <c:idx val="2"/>
            <c:bubble3D val="0"/>
            <c:spPr>
              <a:solidFill>
                <a:srgbClr val="33CC00"/>
              </a:solidFill>
              <a:ln w="12700">
                <a:solidFill>
                  <a:srgbClr val="000000"/>
                </a:solidFill>
                <a:prstDash val="solid"/>
              </a:ln>
            </c:spPr>
          </c:dPt>
          <c:dPt>
            <c:idx val="3"/>
            <c:bubble3D val="0"/>
            <c:spPr>
              <a:solidFill>
                <a:srgbClr val="FFFF00"/>
              </a:solidFill>
              <a:ln w="12700">
                <a:solidFill>
                  <a:srgbClr val="000000"/>
                </a:solidFill>
                <a:prstDash val="solid"/>
              </a:ln>
            </c:spPr>
          </c:dPt>
          <c:cat>
            <c:strRef>
              <c:f>Graphs!$F$1:$J$1</c:f>
              <c:strCache>
                <c:ptCount val="5"/>
                <c:pt idx="0">
                  <c:v>1st</c:v>
                </c:pt>
                <c:pt idx="1">
                  <c:v>2nd</c:v>
                </c:pt>
                <c:pt idx="2">
                  <c:v>3rd</c:v>
                </c:pt>
                <c:pt idx="3">
                  <c:v>4th</c:v>
                </c:pt>
                <c:pt idx="4">
                  <c:v>Other</c:v>
                </c:pt>
              </c:strCache>
            </c:strRef>
          </c:cat>
          <c:val>
            <c:numRef>
              <c:f>Graphs!$F$157:$I$157</c:f>
              <c:numCache>
                <c:formatCode>#,##0</c:formatCode>
                <c:ptCount val="4"/>
                <c:pt idx="0">
                  <c:v>17227.0</c:v>
                </c:pt>
                <c:pt idx="1">
                  <c:v>5889.0</c:v>
                </c:pt>
                <c:pt idx="2">
                  <c:v>5248.0</c:v>
                </c:pt>
                <c:pt idx="3">
                  <c:v>5012.0</c:v>
                </c:pt>
              </c:numCache>
            </c:numRef>
          </c:val>
        </c:ser>
        <c:dLbls>
          <c:showLegendKey val="0"/>
          <c:showVal val="0"/>
          <c:showCatName val="0"/>
          <c:showSerName val="0"/>
          <c:showPercent val="0"/>
          <c:showBubbleSize val="0"/>
          <c:showLeaderLines val="1"/>
        </c:dLbls>
        <c:firstSliceAng val="0"/>
      </c:pieChart>
      <c:spPr>
        <a:noFill/>
        <a:ln w="25400">
          <a:noFill/>
        </a:ln>
      </c:spPr>
    </c:plotArea>
    <c:plotVisOnly val="1"/>
    <c:dispBlanksAs val="zero"/>
    <c:showDLblsOverMax val="0"/>
  </c:chart>
  <c:spPr>
    <a:solidFill>
      <a:srgbClr val="FFFFFF"/>
    </a:solidFill>
    <a:ln w="3175">
      <a:solidFill>
        <a:srgbClr val="000000"/>
      </a:solidFill>
      <a:prstDash val="solid"/>
    </a:ln>
  </c:spPr>
  <c:txPr>
    <a:bodyPr/>
    <a:lstStyle/>
    <a:p>
      <a:pPr>
        <a:defRPr sz="250" b="0" i="0" u="none" strike="noStrike" baseline="0">
          <a:solidFill>
            <a:srgbClr val="000000"/>
          </a:solidFill>
          <a:latin typeface="Geneva"/>
          <a:ea typeface="Geneva"/>
          <a:cs typeface="Geneva"/>
        </a:defRPr>
      </a:pPr>
      <a:endParaRPr lang="en-US"/>
    </a:p>
  </c:txPr>
  <c:printSettings>
    <c:headerFooter/>
    <c:pageMargins b="1.0" l="0.75" r="0.75" t="1.0" header="0.5" footer="0.5"/>
    <c:pageSetup/>
  </c:printSettings>
</c:chartSpace>
</file>

<file path=xl/charts/chart58.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83544729215743"/>
          <c:y val="0.150000392369888"/>
          <c:w val="0.63291285936463"/>
          <c:h val="0.714287582713752"/>
        </c:manualLayout>
      </c:layout>
      <c:pieChart>
        <c:varyColors val="1"/>
        <c:ser>
          <c:idx val="0"/>
          <c:order val="0"/>
          <c:spPr>
            <a:solidFill>
              <a:srgbClr val="DD0000"/>
            </a:solidFill>
            <a:ln w="12700">
              <a:solidFill>
                <a:srgbClr val="000000"/>
              </a:solidFill>
              <a:prstDash val="solid"/>
            </a:ln>
          </c:spPr>
          <c:dPt>
            <c:idx val="0"/>
            <c:bubble3D val="0"/>
          </c:dPt>
          <c:dPt>
            <c:idx val="1"/>
            <c:bubble3D val="0"/>
            <c:spPr>
              <a:solidFill>
                <a:srgbClr val="0000DD"/>
              </a:solidFill>
              <a:ln w="12700">
                <a:solidFill>
                  <a:srgbClr val="000000"/>
                </a:solidFill>
                <a:prstDash val="solid"/>
              </a:ln>
            </c:spPr>
          </c:dPt>
          <c:dPt>
            <c:idx val="2"/>
            <c:bubble3D val="0"/>
            <c:spPr>
              <a:solidFill>
                <a:srgbClr val="33CC00"/>
              </a:solidFill>
              <a:ln w="12700">
                <a:solidFill>
                  <a:srgbClr val="000000"/>
                </a:solidFill>
                <a:prstDash val="solid"/>
              </a:ln>
            </c:spPr>
          </c:dPt>
          <c:dPt>
            <c:idx val="3"/>
            <c:bubble3D val="0"/>
            <c:spPr>
              <a:solidFill>
                <a:srgbClr val="FFFF00"/>
              </a:solidFill>
              <a:ln w="12700">
                <a:solidFill>
                  <a:srgbClr val="000000"/>
                </a:solidFill>
                <a:prstDash val="solid"/>
              </a:ln>
            </c:spPr>
          </c:dPt>
          <c:cat>
            <c:strRef>
              <c:f>Graphs!$F$1:$J$1</c:f>
              <c:strCache>
                <c:ptCount val="5"/>
                <c:pt idx="0">
                  <c:v>1st</c:v>
                </c:pt>
                <c:pt idx="1">
                  <c:v>2nd</c:v>
                </c:pt>
                <c:pt idx="2">
                  <c:v>3rd</c:v>
                </c:pt>
                <c:pt idx="3">
                  <c:v>4th</c:v>
                </c:pt>
                <c:pt idx="4">
                  <c:v>Other</c:v>
                </c:pt>
              </c:strCache>
            </c:strRef>
          </c:cat>
          <c:val>
            <c:numRef>
              <c:f>Graphs!$F$158:$I$158</c:f>
              <c:numCache>
                <c:formatCode>#,##0</c:formatCode>
                <c:ptCount val="4"/>
                <c:pt idx="0">
                  <c:v>3418.0</c:v>
                </c:pt>
                <c:pt idx="1">
                  <c:v>1521.0</c:v>
                </c:pt>
                <c:pt idx="2">
                  <c:v>1303.0</c:v>
                </c:pt>
                <c:pt idx="3">
                  <c:v>1726.0</c:v>
                </c:pt>
              </c:numCache>
            </c:numRef>
          </c:val>
        </c:ser>
        <c:dLbls>
          <c:showLegendKey val="0"/>
          <c:showVal val="0"/>
          <c:showCatName val="0"/>
          <c:showSerName val="0"/>
          <c:showPercent val="0"/>
          <c:showBubbleSize val="0"/>
          <c:showLeaderLines val="1"/>
        </c:dLbls>
        <c:firstSliceAng val="0"/>
      </c:pieChart>
      <c:spPr>
        <a:noFill/>
        <a:ln w="25400">
          <a:noFill/>
        </a:ln>
      </c:spPr>
    </c:plotArea>
    <c:plotVisOnly val="1"/>
    <c:dispBlanksAs val="zero"/>
    <c:showDLblsOverMax val="0"/>
  </c:chart>
  <c:spPr>
    <a:solidFill>
      <a:srgbClr val="FFFFFF"/>
    </a:solidFill>
    <a:ln w="3175">
      <a:solidFill>
        <a:srgbClr val="000000"/>
      </a:solidFill>
      <a:prstDash val="solid"/>
    </a:ln>
  </c:spPr>
  <c:txPr>
    <a:bodyPr/>
    <a:lstStyle/>
    <a:p>
      <a:pPr>
        <a:defRPr sz="250" b="0" i="0" u="none" strike="noStrike" baseline="0">
          <a:solidFill>
            <a:srgbClr val="000000"/>
          </a:solidFill>
          <a:latin typeface="Geneva"/>
          <a:ea typeface="Geneva"/>
          <a:cs typeface="Geneva"/>
        </a:defRPr>
      </a:pPr>
      <a:endParaRPr lang="en-US"/>
    </a:p>
  </c:txPr>
  <c:printSettings>
    <c:headerFooter/>
    <c:pageMargins b="1.0" l="0.75" r="0.75" t="1.0" header="0.5" footer="0.5"/>
    <c:pageSetup/>
  </c:printSettings>
</c:chartSpace>
</file>

<file path=xl/charts/chart59.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83544729215743"/>
          <c:y val="0.150000392369888"/>
          <c:w val="0.63291285936463"/>
          <c:h val="0.714287582713752"/>
        </c:manualLayout>
      </c:layout>
      <c:pieChart>
        <c:varyColors val="1"/>
        <c:ser>
          <c:idx val="0"/>
          <c:order val="0"/>
          <c:spPr>
            <a:solidFill>
              <a:srgbClr val="DD0000"/>
            </a:solidFill>
            <a:ln w="12700">
              <a:solidFill>
                <a:srgbClr val="000000"/>
              </a:solidFill>
              <a:prstDash val="solid"/>
            </a:ln>
          </c:spPr>
          <c:dPt>
            <c:idx val="0"/>
            <c:bubble3D val="0"/>
          </c:dPt>
          <c:dPt>
            <c:idx val="1"/>
            <c:bubble3D val="0"/>
            <c:spPr>
              <a:solidFill>
                <a:srgbClr val="0000DD"/>
              </a:solidFill>
              <a:ln w="12700">
                <a:solidFill>
                  <a:srgbClr val="000000"/>
                </a:solidFill>
                <a:prstDash val="solid"/>
              </a:ln>
            </c:spPr>
          </c:dPt>
          <c:dPt>
            <c:idx val="2"/>
            <c:bubble3D val="0"/>
            <c:spPr>
              <a:solidFill>
                <a:srgbClr val="33CC00"/>
              </a:solidFill>
              <a:ln w="12700">
                <a:solidFill>
                  <a:srgbClr val="000000"/>
                </a:solidFill>
                <a:prstDash val="solid"/>
              </a:ln>
            </c:spPr>
          </c:dPt>
          <c:dPt>
            <c:idx val="3"/>
            <c:bubble3D val="0"/>
            <c:spPr>
              <a:solidFill>
                <a:srgbClr val="FFFF00"/>
              </a:solidFill>
              <a:ln w="12700">
                <a:solidFill>
                  <a:srgbClr val="000000"/>
                </a:solidFill>
                <a:prstDash val="solid"/>
              </a:ln>
            </c:spPr>
          </c:dPt>
          <c:cat>
            <c:strRef>
              <c:f>Graphs!$F$1:$J$1</c:f>
              <c:strCache>
                <c:ptCount val="5"/>
                <c:pt idx="0">
                  <c:v>1st</c:v>
                </c:pt>
                <c:pt idx="1">
                  <c:v>2nd</c:v>
                </c:pt>
                <c:pt idx="2">
                  <c:v>3rd</c:v>
                </c:pt>
                <c:pt idx="3">
                  <c:v>4th</c:v>
                </c:pt>
                <c:pt idx="4">
                  <c:v>Other</c:v>
                </c:pt>
              </c:strCache>
            </c:strRef>
          </c:cat>
          <c:val>
            <c:numRef>
              <c:f>Graphs!$F$159:$I$159</c:f>
              <c:numCache>
                <c:formatCode>#,##0</c:formatCode>
                <c:ptCount val="4"/>
                <c:pt idx="0">
                  <c:v>25685.0</c:v>
                </c:pt>
                <c:pt idx="1">
                  <c:v>7640.0</c:v>
                </c:pt>
                <c:pt idx="2">
                  <c:v>6048.0</c:v>
                </c:pt>
                <c:pt idx="3">
                  <c:v>7527.0</c:v>
                </c:pt>
              </c:numCache>
            </c:numRef>
          </c:val>
        </c:ser>
        <c:dLbls>
          <c:showLegendKey val="0"/>
          <c:showVal val="0"/>
          <c:showCatName val="0"/>
          <c:showSerName val="0"/>
          <c:showPercent val="0"/>
          <c:showBubbleSize val="0"/>
          <c:showLeaderLines val="1"/>
        </c:dLbls>
        <c:firstSliceAng val="0"/>
      </c:pieChart>
      <c:spPr>
        <a:noFill/>
        <a:ln w="25400">
          <a:noFill/>
        </a:ln>
      </c:spPr>
    </c:plotArea>
    <c:plotVisOnly val="1"/>
    <c:dispBlanksAs val="zero"/>
    <c:showDLblsOverMax val="0"/>
  </c:chart>
  <c:spPr>
    <a:solidFill>
      <a:srgbClr val="FFFFFF"/>
    </a:solidFill>
    <a:ln w="3175">
      <a:solidFill>
        <a:srgbClr val="000000"/>
      </a:solidFill>
      <a:prstDash val="solid"/>
    </a:ln>
  </c:spPr>
  <c:txPr>
    <a:bodyPr/>
    <a:lstStyle/>
    <a:p>
      <a:pPr>
        <a:defRPr sz="250" b="0" i="0" u="none" strike="noStrike" baseline="0">
          <a:solidFill>
            <a:srgbClr val="000000"/>
          </a:solidFill>
          <a:latin typeface="Geneva"/>
          <a:ea typeface="Geneva"/>
          <a:cs typeface="Geneva"/>
        </a:defRPr>
      </a:pPr>
      <a:endParaRPr lang="en-US"/>
    </a:p>
  </c:txPr>
  <c:printSettings>
    <c:headerFooter/>
    <c:pageMargins b="1.0" l="0.75" r="0.75" t="1.0" header="0.5" footer="0.5"/>
    <c:pageSetup/>
  </c:printSettings>
</c:chartSpace>
</file>

<file path=xl/charts/chart60.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83544729215743"/>
          <c:y val="0.150000392369888"/>
          <c:w val="0.63291285936463"/>
          <c:h val="0.714287582713752"/>
        </c:manualLayout>
      </c:layout>
      <c:pieChart>
        <c:varyColors val="1"/>
        <c:ser>
          <c:idx val="0"/>
          <c:order val="0"/>
          <c:spPr>
            <a:solidFill>
              <a:srgbClr val="DD0000"/>
            </a:solidFill>
            <a:ln w="12700">
              <a:solidFill>
                <a:srgbClr val="000000"/>
              </a:solidFill>
              <a:prstDash val="solid"/>
            </a:ln>
          </c:spPr>
          <c:dPt>
            <c:idx val="0"/>
            <c:bubble3D val="0"/>
          </c:dPt>
          <c:dPt>
            <c:idx val="1"/>
            <c:bubble3D val="0"/>
            <c:spPr>
              <a:solidFill>
                <a:srgbClr val="0000DD"/>
              </a:solidFill>
              <a:ln w="12700">
                <a:solidFill>
                  <a:srgbClr val="000000"/>
                </a:solidFill>
                <a:prstDash val="solid"/>
              </a:ln>
            </c:spPr>
          </c:dPt>
          <c:dPt>
            <c:idx val="2"/>
            <c:bubble3D val="0"/>
            <c:spPr>
              <a:solidFill>
                <a:srgbClr val="33CC00"/>
              </a:solidFill>
              <a:ln w="12700">
                <a:solidFill>
                  <a:srgbClr val="000000"/>
                </a:solidFill>
                <a:prstDash val="solid"/>
              </a:ln>
            </c:spPr>
          </c:dPt>
          <c:dPt>
            <c:idx val="3"/>
            <c:bubble3D val="0"/>
            <c:spPr>
              <a:solidFill>
                <a:srgbClr val="FFFF00"/>
              </a:solidFill>
              <a:ln w="12700">
                <a:solidFill>
                  <a:srgbClr val="000000"/>
                </a:solidFill>
                <a:prstDash val="solid"/>
              </a:ln>
            </c:spPr>
          </c:dPt>
          <c:cat>
            <c:strRef>
              <c:f>Graphs!$F$1:$J$1</c:f>
              <c:strCache>
                <c:ptCount val="5"/>
                <c:pt idx="0">
                  <c:v>1st</c:v>
                </c:pt>
                <c:pt idx="1">
                  <c:v>2nd</c:v>
                </c:pt>
                <c:pt idx="2">
                  <c:v>3rd</c:v>
                </c:pt>
                <c:pt idx="3">
                  <c:v>4th</c:v>
                </c:pt>
                <c:pt idx="4">
                  <c:v>Other</c:v>
                </c:pt>
              </c:strCache>
            </c:strRef>
          </c:cat>
          <c:val>
            <c:numRef>
              <c:f>Graphs!$F$160:$I$160</c:f>
              <c:numCache>
                <c:formatCode>#,##0</c:formatCode>
                <c:ptCount val="4"/>
                <c:pt idx="0">
                  <c:v>692.0</c:v>
                </c:pt>
                <c:pt idx="1">
                  <c:v>283.0</c:v>
                </c:pt>
                <c:pt idx="2">
                  <c:v>214.0</c:v>
                </c:pt>
                <c:pt idx="3">
                  <c:v>251.0</c:v>
                </c:pt>
              </c:numCache>
            </c:numRef>
          </c:val>
        </c:ser>
        <c:dLbls>
          <c:showLegendKey val="0"/>
          <c:showVal val="0"/>
          <c:showCatName val="0"/>
          <c:showSerName val="0"/>
          <c:showPercent val="0"/>
          <c:showBubbleSize val="0"/>
          <c:showLeaderLines val="1"/>
        </c:dLbls>
        <c:firstSliceAng val="0"/>
      </c:pieChart>
      <c:spPr>
        <a:noFill/>
        <a:ln w="25400">
          <a:noFill/>
        </a:ln>
      </c:spPr>
    </c:plotArea>
    <c:plotVisOnly val="1"/>
    <c:dispBlanksAs val="zero"/>
    <c:showDLblsOverMax val="0"/>
  </c:chart>
  <c:spPr>
    <a:solidFill>
      <a:srgbClr val="FFFFFF"/>
    </a:solidFill>
    <a:ln w="3175">
      <a:solidFill>
        <a:srgbClr val="000000"/>
      </a:solidFill>
      <a:prstDash val="solid"/>
    </a:ln>
  </c:spPr>
  <c:txPr>
    <a:bodyPr/>
    <a:lstStyle/>
    <a:p>
      <a:pPr>
        <a:defRPr sz="250" b="0" i="0" u="none" strike="noStrike" baseline="0">
          <a:solidFill>
            <a:srgbClr val="000000"/>
          </a:solidFill>
          <a:latin typeface="Geneva"/>
          <a:ea typeface="Geneva"/>
          <a:cs typeface="Geneva"/>
        </a:defRPr>
      </a:pPr>
      <a:endParaRPr lang="en-US"/>
    </a:p>
  </c:txPr>
  <c:printSettings>
    <c:headerFooter/>
    <c:pageMargins b="1.0" l="0.75" r="0.75" t="1.0" header="0.5" footer="0.5"/>
    <c:pageSetup/>
  </c:printSettings>
</c:chartSpace>
</file>

<file path=xl/charts/chart61.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83544729215743"/>
          <c:y val="0.150000392369888"/>
          <c:w val="0.63291285936463"/>
          <c:h val="0.714287582713752"/>
        </c:manualLayout>
      </c:layout>
      <c:pieChart>
        <c:varyColors val="1"/>
        <c:ser>
          <c:idx val="0"/>
          <c:order val="0"/>
          <c:spPr>
            <a:solidFill>
              <a:srgbClr val="DD0000"/>
            </a:solidFill>
            <a:ln w="12700">
              <a:solidFill>
                <a:srgbClr val="000000"/>
              </a:solidFill>
              <a:prstDash val="solid"/>
            </a:ln>
          </c:spPr>
          <c:dPt>
            <c:idx val="0"/>
            <c:bubble3D val="0"/>
          </c:dPt>
          <c:dPt>
            <c:idx val="1"/>
            <c:bubble3D val="0"/>
            <c:spPr>
              <a:solidFill>
                <a:srgbClr val="0000DD"/>
              </a:solidFill>
              <a:ln w="12700">
                <a:solidFill>
                  <a:srgbClr val="000000"/>
                </a:solidFill>
                <a:prstDash val="solid"/>
              </a:ln>
            </c:spPr>
          </c:dPt>
          <c:dPt>
            <c:idx val="2"/>
            <c:bubble3D val="0"/>
            <c:spPr>
              <a:solidFill>
                <a:srgbClr val="33CC00"/>
              </a:solidFill>
              <a:ln w="12700">
                <a:solidFill>
                  <a:srgbClr val="000000"/>
                </a:solidFill>
                <a:prstDash val="solid"/>
              </a:ln>
            </c:spPr>
          </c:dPt>
          <c:dPt>
            <c:idx val="3"/>
            <c:bubble3D val="0"/>
            <c:spPr>
              <a:solidFill>
                <a:srgbClr val="FFFF00"/>
              </a:solidFill>
              <a:ln w="12700">
                <a:solidFill>
                  <a:srgbClr val="000000"/>
                </a:solidFill>
                <a:prstDash val="solid"/>
              </a:ln>
            </c:spPr>
          </c:dPt>
          <c:cat>
            <c:strRef>
              <c:f>Graphs!$F$1:$J$1</c:f>
              <c:strCache>
                <c:ptCount val="5"/>
                <c:pt idx="0">
                  <c:v>1st</c:v>
                </c:pt>
                <c:pt idx="1">
                  <c:v>2nd</c:v>
                </c:pt>
                <c:pt idx="2">
                  <c:v>3rd</c:v>
                </c:pt>
                <c:pt idx="3">
                  <c:v>4th</c:v>
                </c:pt>
                <c:pt idx="4">
                  <c:v>Other</c:v>
                </c:pt>
              </c:strCache>
            </c:strRef>
          </c:cat>
          <c:val>
            <c:numRef>
              <c:f>Graphs!$F$161:$I$161</c:f>
              <c:numCache>
                <c:formatCode>#,##0</c:formatCode>
                <c:ptCount val="4"/>
                <c:pt idx="0">
                  <c:v>43629.0</c:v>
                </c:pt>
                <c:pt idx="1">
                  <c:v>14779.0</c:v>
                </c:pt>
                <c:pt idx="2">
                  <c:v>14037.0</c:v>
                </c:pt>
                <c:pt idx="3">
                  <c:v>11645.0</c:v>
                </c:pt>
              </c:numCache>
            </c:numRef>
          </c:val>
        </c:ser>
        <c:dLbls>
          <c:showLegendKey val="0"/>
          <c:showVal val="0"/>
          <c:showCatName val="0"/>
          <c:showSerName val="0"/>
          <c:showPercent val="0"/>
          <c:showBubbleSize val="0"/>
          <c:showLeaderLines val="1"/>
        </c:dLbls>
        <c:firstSliceAng val="0"/>
      </c:pieChart>
      <c:spPr>
        <a:noFill/>
        <a:ln w="25400">
          <a:noFill/>
        </a:ln>
      </c:spPr>
    </c:plotArea>
    <c:plotVisOnly val="1"/>
    <c:dispBlanksAs val="zero"/>
    <c:showDLblsOverMax val="0"/>
  </c:chart>
  <c:spPr>
    <a:solidFill>
      <a:srgbClr val="FFFFFF"/>
    </a:solidFill>
    <a:ln w="3175">
      <a:solidFill>
        <a:srgbClr val="000000"/>
      </a:solidFill>
      <a:prstDash val="solid"/>
    </a:ln>
  </c:spPr>
  <c:txPr>
    <a:bodyPr/>
    <a:lstStyle/>
    <a:p>
      <a:pPr>
        <a:defRPr sz="250" b="0" i="0" u="none" strike="noStrike" baseline="0">
          <a:solidFill>
            <a:srgbClr val="000000"/>
          </a:solidFill>
          <a:latin typeface="Geneva"/>
          <a:ea typeface="Geneva"/>
          <a:cs typeface="Geneva"/>
        </a:defRPr>
      </a:pPr>
      <a:endParaRPr lang="en-US"/>
    </a:p>
  </c:txPr>
  <c:printSettings>
    <c:headerFooter/>
    <c:pageMargins b="1.0" l="0.75" r="0.75" t="1.0" header="0.5" footer="0.5"/>
    <c:pageSetup/>
  </c:printSettings>
</c:chartSpace>
</file>

<file path=xl/charts/chart62.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83544729215743"/>
          <c:y val="0.150000392369888"/>
          <c:w val="0.63291285936463"/>
          <c:h val="0.714287582713752"/>
        </c:manualLayout>
      </c:layout>
      <c:pieChart>
        <c:varyColors val="1"/>
        <c:ser>
          <c:idx val="0"/>
          <c:order val="0"/>
          <c:spPr>
            <a:solidFill>
              <a:srgbClr val="DD0000"/>
            </a:solidFill>
            <a:ln w="12700">
              <a:solidFill>
                <a:srgbClr val="000000"/>
              </a:solidFill>
              <a:prstDash val="solid"/>
            </a:ln>
          </c:spPr>
          <c:dPt>
            <c:idx val="0"/>
            <c:bubble3D val="0"/>
          </c:dPt>
          <c:dPt>
            <c:idx val="1"/>
            <c:bubble3D val="0"/>
            <c:spPr>
              <a:solidFill>
                <a:srgbClr val="0000DD"/>
              </a:solidFill>
              <a:ln w="12700">
                <a:solidFill>
                  <a:srgbClr val="000000"/>
                </a:solidFill>
                <a:prstDash val="solid"/>
              </a:ln>
            </c:spPr>
          </c:dPt>
          <c:dPt>
            <c:idx val="2"/>
            <c:bubble3D val="0"/>
            <c:spPr>
              <a:solidFill>
                <a:srgbClr val="33CC00"/>
              </a:solidFill>
              <a:ln w="12700">
                <a:solidFill>
                  <a:srgbClr val="000000"/>
                </a:solidFill>
                <a:prstDash val="solid"/>
              </a:ln>
            </c:spPr>
          </c:dPt>
          <c:dPt>
            <c:idx val="3"/>
            <c:bubble3D val="0"/>
            <c:spPr>
              <a:solidFill>
                <a:srgbClr val="FFFF00"/>
              </a:solidFill>
              <a:ln w="12700">
                <a:solidFill>
                  <a:srgbClr val="000000"/>
                </a:solidFill>
                <a:prstDash val="solid"/>
              </a:ln>
            </c:spPr>
          </c:dPt>
          <c:cat>
            <c:strRef>
              <c:f>Graphs!$F$1:$J$1</c:f>
              <c:strCache>
                <c:ptCount val="5"/>
                <c:pt idx="0">
                  <c:v>1st</c:v>
                </c:pt>
                <c:pt idx="1">
                  <c:v>2nd</c:v>
                </c:pt>
                <c:pt idx="2">
                  <c:v>3rd</c:v>
                </c:pt>
                <c:pt idx="3">
                  <c:v>4th</c:v>
                </c:pt>
                <c:pt idx="4">
                  <c:v>Other</c:v>
                </c:pt>
              </c:strCache>
            </c:strRef>
          </c:cat>
          <c:val>
            <c:numRef>
              <c:f>Graphs!$F$162:$I$162</c:f>
              <c:numCache>
                <c:formatCode>#,##0</c:formatCode>
                <c:ptCount val="4"/>
                <c:pt idx="0">
                  <c:v>2409.0</c:v>
                </c:pt>
                <c:pt idx="1">
                  <c:v>1359.0</c:v>
                </c:pt>
                <c:pt idx="2">
                  <c:v>1038.0</c:v>
                </c:pt>
                <c:pt idx="3">
                  <c:v>1099.0</c:v>
                </c:pt>
              </c:numCache>
            </c:numRef>
          </c:val>
        </c:ser>
        <c:dLbls>
          <c:showLegendKey val="0"/>
          <c:showVal val="0"/>
          <c:showCatName val="0"/>
          <c:showSerName val="0"/>
          <c:showPercent val="0"/>
          <c:showBubbleSize val="0"/>
          <c:showLeaderLines val="1"/>
        </c:dLbls>
        <c:firstSliceAng val="0"/>
      </c:pieChart>
      <c:spPr>
        <a:noFill/>
        <a:ln w="25400">
          <a:noFill/>
        </a:ln>
      </c:spPr>
    </c:plotArea>
    <c:plotVisOnly val="1"/>
    <c:dispBlanksAs val="zero"/>
    <c:showDLblsOverMax val="0"/>
  </c:chart>
  <c:spPr>
    <a:solidFill>
      <a:srgbClr val="FFFFFF"/>
    </a:solidFill>
    <a:ln w="3175">
      <a:solidFill>
        <a:srgbClr val="000000"/>
      </a:solidFill>
      <a:prstDash val="solid"/>
    </a:ln>
  </c:spPr>
  <c:txPr>
    <a:bodyPr/>
    <a:lstStyle/>
    <a:p>
      <a:pPr>
        <a:defRPr sz="250" b="0" i="0" u="none" strike="noStrike" baseline="0">
          <a:solidFill>
            <a:srgbClr val="000000"/>
          </a:solidFill>
          <a:latin typeface="Geneva"/>
          <a:ea typeface="Geneva"/>
          <a:cs typeface="Geneva"/>
        </a:defRPr>
      </a:pPr>
      <a:endParaRPr lang="en-US"/>
    </a:p>
  </c:txPr>
  <c:printSettings>
    <c:headerFooter/>
    <c:pageMargins b="1.0" l="0.75" r="0.75" t="1.0" header="0.5" footer="0.5"/>
    <c:pageSetup/>
  </c:printSettings>
</c:chartSpace>
</file>

<file path=xl/charts/chart63.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83544729215743"/>
          <c:y val="0.150000392369888"/>
          <c:w val="0.63291285936463"/>
          <c:h val="0.714287582713752"/>
        </c:manualLayout>
      </c:layout>
      <c:pieChart>
        <c:varyColors val="1"/>
        <c:ser>
          <c:idx val="0"/>
          <c:order val="0"/>
          <c:spPr>
            <a:solidFill>
              <a:srgbClr val="DD0000"/>
            </a:solidFill>
            <a:ln w="12700">
              <a:solidFill>
                <a:srgbClr val="000000"/>
              </a:solidFill>
              <a:prstDash val="solid"/>
            </a:ln>
          </c:spPr>
          <c:dPt>
            <c:idx val="0"/>
            <c:bubble3D val="0"/>
          </c:dPt>
          <c:dPt>
            <c:idx val="1"/>
            <c:bubble3D val="0"/>
            <c:spPr>
              <a:solidFill>
                <a:srgbClr val="0000DD"/>
              </a:solidFill>
              <a:ln w="12700">
                <a:solidFill>
                  <a:srgbClr val="000000"/>
                </a:solidFill>
                <a:prstDash val="solid"/>
              </a:ln>
            </c:spPr>
          </c:dPt>
          <c:dPt>
            <c:idx val="2"/>
            <c:bubble3D val="0"/>
            <c:spPr>
              <a:solidFill>
                <a:srgbClr val="33CC00"/>
              </a:solidFill>
              <a:ln w="12700">
                <a:solidFill>
                  <a:srgbClr val="000000"/>
                </a:solidFill>
                <a:prstDash val="solid"/>
              </a:ln>
            </c:spPr>
          </c:dPt>
          <c:dPt>
            <c:idx val="3"/>
            <c:bubble3D val="0"/>
            <c:spPr>
              <a:solidFill>
                <a:srgbClr val="FFFF00"/>
              </a:solidFill>
              <a:ln w="12700">
                <a:solidFill>
                  <a:srgbClr val="000000"/>
                </a:solidFill>
                <a:prstDash val="solid"/>
              </a:ln>
            </c:spPr>
          </c:dPt>
          <c:cat>
            <c:strRef>
              <c:f>Graphs!$F$1:$J$1</c:f>
              <c:strCache>
                <c:ptCount val="5"/>
                <c:pt idx="0">
                  <c:v>1st</c:v>
                </c:pt>
                <c:pt idx="1">
                  <c:v>2nd</c:v>
                </c:pt>
                <c:pt idx="2">
                  <c:v>3rd</c:v>
                </c:pt>
                <c:pt idx="3">
                  <c:v>4th</c:v>
                </c:pt>
                <c:pt idx="4">
                  <c:v>Other</c:v>
                </c:pt>
              </c:strCache>
            </c:strRef>
          </c:cat>
          <c:val>
            <c:numRef>
              <c:f>Graphs!$F$163:$I$163</c:f>
              <c:numCache>
                <c:formatCode>#,##0</c:formatCode>
                <c:ptCount val="4"/>
                <c:pt idx="0">
                  <c:v>18700.0</c:v>
                </c:pt>
                <c:pt idx="1">
                  <c:v>6350.0</c:v>
                </c:pt>
                <c:pt idx="2">
                  <c:v>5847.0</c:v>
                </c:pt>
                <c:pt idx="3">
                  <c:v>6907.0</c:v>
                </c:pt>
              </c:numCache>
            </c:numRef>
          </c:val>
        </c:ser>
        <c:dLbls>
          <c:showLegendKey val="0"/>
          <c:showVal val="0"/>
          <c:showCatName val="0"/>
          <c:showSerName val="0"/>
          <c:showPercent val="0"/>
          <c:showBubbleSize val="0"/>
          <c:showLeaderLines val="1"/>
        </c:dLbls>
        <c:firstSliceAng val="0"/>
      </c:pieChart>
      <c:spPr>
        <a:noFill/>
        <a:ln w="25400">
          <a:noFill/>
        </a:ln>
      </c:spPr>
    </c:plotArea>
    <c:plotVisOnly val="1"/>
    <c:dispBlanksAs val="zero"/>
    <c:showDLblsOverMax val="0"/>
  </c:chart>
  <c:spPr>
    <a:solidFill>
      <a:srgbClr val="FFFFFF"/>
    </a:solidFill>
    <a:ln w="3175">
      <a:solidFill>
        <a:srgbClr val="000000"/>
      </a:solidFill>
      <a:prstDash val="solid"/>
    </a:ln>
  </c:spPr>
  <c:txPr>
    <a:bodyPr/>
    <a:lstStyle/>
    <a:p>
      <a:pPr>
        <a:defRPr sz="250" b="0" i="0" u="none" strike="noStrike" baseline="0">
          <a:solidFill>
            <a:srgbClr val="000000"/>
          </a:solidFill>
          <a:latin typeface="Geneva"/>
          <a:ea typeface="Geneva"/>
          <a:cs typeface="Geneva"/>
        </a:defRPr>
      </a:pPr>
      <a:endParaRPr lang="en-US"/>
    </a:p>
  </c:txPr>
  <c:printSettings>
    <c:headerFooter/>
    <c:pageMargins b="1.0" l="0.75" r="0.75" t="1.0" header="0.5" footer="0.5"/>
    <c:pageSetup/>
  </c:printSettings>
</c:chartSpace>
</file>

<file path=xl/charts/chart64.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83544729215743"/>
          <c:y val="0.150000392369888"/>
          <c:w val="0.63291285936463"/>
          <c:h val="0.714287582713752"/>
        </c:manualLayout>
      </c:layout>
      <c:pieChart>
        <c:varyColors val="1"/>
        <c:ser>
          <c:idx val="0"/>
          <c:order val="0"/>
          <c:spPr>
            <a:solidFill>
              <a:srgbClr val="DD0000"/>
            </a:solidFill>
            <a:ln w="12700">
              <a:solidFill>
                <a:srgbClr val="000000"/>
              </a:solidFill>
              <a:prstDash val="solid"/>
            </a:ln>
          </c:spPr>
          <c:dPt>
            <c:idx val="0"/>
            <c:bubble3D val="0"/>
          </c:dPt>
          <c:dPt>
            <c:idx val="1"/>
            <c:bubble3D val="0"/>
            <c:spPr>
              <a:solidFill>
                <a:srgbClr val="0000DD"/>
              </a:solidFill>
              <a:ln w="12700">
                <a:solidFill>
                  <a:srgbClr val="000000"/>
                </a:solidFill>
                <a:prstDash val="solid"/>
              </a:ln>
            </c:spPr>
          </c:dPt>
          <c:dPt>
            <c:idx val="2"/>
            <c:bubble3D val="0"/>
            <c:spPr>
              <a:solidFill>
                <a:srgbClr val="33CC00"/>
              </a:solidFill>
              <a:ln w="12700">
                <a:solidFill>
                  <a:srgbClr val="000000"/>
                </a:solidFill>
                <a:prstDash val="solid"/>
              </a:ln>
            </c:spPr>
          </c:dPt>
          <c:dPt>
            <c:idx val="3"/>
            <c:bubble3D val="0"/>
            <c:spPr>
              <a:solidFill>
                <a:srgbClr val="FFFF00"/>
              </a:solidFill>
              <a:ln w="12700">
                <a:solidFill>
                  <a:srgbClr val="000000"/>
                </a:solidFill>
                <a:prstDash val="solid"/>
              </a:ln>
            </c:spPr>
          </c:dPt>
          <c:cat>
            <c:strRef>
              <c:f>Graphs!$F$1:$J$1</c:f>
              <c:strCache>
                <c:ptCount val="5"/>
                <c:pt idx="0">
                  <c:v>1st</c:v>
                </c:pt>
                <c:pt idx="1">
                  <c:v>2nd</c:v>
                </c:pt>
                <c:pt idx="2">
                  <c:v>3rd</c:v>
                </c:pt>
                <c:pt idx="3">
                  <c:v>4th</c:v>
                </c:pt>
                <c:pt idx="4">
                  <c:v>Other</c:v>
                </c:pt>
              </c:strCache>
            </c:strRef>
          </c:cat>
          <c:val>
            <c:numRef>
              <c:f>Graphs!$F$164:$I$164</c:f>
              <c:numCache>
                <c:formatCode>#,##0</c:formatCode>
                <c:ptCount val="4"/>
                <c:pt idx="0">
                  <c:v>5345.0</c:v>
                </c:pt>
                <c:pt idx="1">
                  <c:v>2440.0</c:v>
                </c:pt>
                <c:pt idx="2">
                  <c:v>1936.0</c:v>
                </c:pt>
                <c:pt idx="3">
                  <c:v>1987.0</c:v>
                </c:pt>
              </c:numCache>
            </c:numRef>
          </c:val>
        </c:ser>
        <c:dLbls>
          <c:showLegendKey val="0"/>
          <c:showVal val="0"/>
          <c:showCatName val="0"/>
          <c:showSerName val="0"/>
          <c:showPercent val="0"/>
          <c:showBubbleSize val="0"/>
          <c:showLeaderLines val="1"/>
        </c:dLbls>
        <c:firstSliceAng val="0"/>
      </c:pieChart>
      <c:spPr>
        <a:noFill/>
        <a:ln w="25400">
          <a:noFill/>
        </a:ln>
      </c:spPr>
    </c:plotArea>
    <c:plotVisOnly val="1"/>
    <c:dispBlanksAs val="zero"/>
    <c:showDLblsOverMax val="0"/>
  </c:chart>
  <c:spPr>
    <a:solidFill>
      <a:srgbClr val="FFFFFF"/>
    </a:solidFill>
    <a:ln w="3175">
      <a:solidFill>
        <a:srgbClr val="000000"/>
      </a:solidFill>
      <a:prstDash val="solid"/>
    </a:ln>
  </c:spPr>
  <c:txPr>
    <a:bodyPr/>
    <a:lstStyle/>
    <a:p>
      <a:pPr>
        <a:defRPr sz="250" b="0" i="0" u="none" strike="noStrike" baseline="0">
          <a:solidFill>
            <a:srgbClr val="000000"/>
          </a:solidFill>
          <a:latin typeface="Geneva"/>
          <a:ea typeface="Geneva"/>
          <a:cs typeface="Geneva"/>
        </a:defRPr>
      </a:pPr>
      <a:endParaRPr lang="en-US"/>
    </a:p>
  </c:txPr>
  <c:printSettings>
    <c:headerFooter/>
    <c:pageMargins b="1.0" l="0.75" r="0.75" t="1.0" header="0.5" footer="0.5"/>
    <c:pageSetup/>
  </c:printSettings>
</c:chartSpace>
</file>

<file path=xl/charts/chart65.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83544729215743"/>
          <c:y val="0.150000392369888"/>
          <c:w val="0.63291285936463"/>
          <c:h val="0.714287582713752"/>
        </c:manualLayout>
      </c:layout>
      <c:pieChart>
        <c:varyColors val="1"/>
        <c:ser>
          <c:idx val="0"/>
          <c:order val="0"/>
          <c:spPr>
            <a:solidFill>
              <a:srgbClr val="DD0000"/>
            </a:solidFill>
            <a:ln w="12700">
              <a:solidFill>
                <a:srgbClr val="000000"/>
              </a:solidFill>
              <a:prstDash val="solid"/>
            </a:ln>
          </c:spPr>
          <c:dPt>
            <c:idx val="0"/>
            <c:bubble3D val="0"/>
          </c:dPt>
          <c:dPt>
            <c:idx val="1"/>
            <c:bubble3D val="0"/>
            <c:spPr>
              <a:solidFill>
                <a:srgbClr val="0000DD"/>
              </a:solidFill>
              <a:ln w="12700">
                <a:solidFill>
                  <a:srgbClr val="000000"/>
                </a:solidFill>
                <a:prstDash val="solid"/>
              </a:ln>
            </c:spPr>
          </c:dPt>
          <c:dPt>
            <c:idx val="2"/>
            <c:bubble3D val="0"/>
            <c:spPr>
              <a:solidFill>
                <a:srgbClr val="33CC00"/>
              </a:solidFill>
              <a:ln w="12700">
                <a:solidFill>
                  <a:srgbClr val="000000"/>
                </a:solidFill>
                <a:prstDash val="solid"/>
              </a:ln>
            </c:spPr>
          </c:dPt>
          <c:dPt>
            <c:idx val="3"/>
            <c:bubble3D val="0"/>
            <c:spPr>
              <a:solidFill>
                <a:srgbClr val="FFFF00"/>
              </a:solidFill>
              <a:ln w="12700">
                <a:solidFill>
                  <a:srgbClr val="000000"/>
                </a:solidFill>
                <a:prstDash val="solid"/>
              </a:ln>
            </c:spPr>
          </c:dPt>
          <c:cat>
            <c:strRef>
              <c:f>Graphs!$F$1:$J$1</c:f>
              <c:strCache>
                <c:ptCount val="5"/>
                <c:pt idx="0">
                  <c:v>1st</c:v>
                </c:pt>
                <c:pt idx="1">
                  <c:v>2nd</c:v>
                </c:pt>
                <c:pt idx="2">
                  <c:v>3rd</c:v>
                </c:pt>
                <c:pt idx="3">
                  <c:v>4th</c:v>
                </c:pt>
                <c:pt idx="4">
                  <c:v>Other</c:v>
                </c:pt>
              </c:strCache>
            </c:strRef>
          </c:cat>
          <c:val>
            <c:numRef>
              <c:f>Graphs!$F$165:$I$165</c:f>
              <c:numCache>
                <c:formatCode>#,##0</c:formatCode>
                <c:ptCount val="4"/>
                <c:pt idx="0">
                  <c:v>69588.0</c:v>
                </c:pt>
                <c:pt idx="1">
                  <c:v>30515.0</c:v>
                </c:pt>
                <c:pt idx="2">
                  <c:v>28750.0</c:v>
                </c:pt>
                <c:pt idx="3">
                  <c:v>20517.0</c:v>
                </c:pt>
              </c:numCache>
            </c:numRef>
          </c:val>
        </c:ser>
        <c:dLbls>
          <c:showLegendKey val="0"/>
          <c:showVal val="0"/>
          <c:showCatName val="0"/>
          <c:showSerName val="0"/>
          <c:showPercent val="0"/>
          <c:showBubbleSize val="0"/>
          <c:showLeaderLines val="1"/>
        </c:dLbls>
        <c:firstSliceAng val="0"/>
      </c:pieChart>
      <c:spPr>
        <a:noFill/>
        <a:ln w="25400">
          <a:noFill/>
        </a:ln>
      </c:spPr>
    </c:plotArea>
    <c:plotVisOnly val="1"/>
    <c:dispBlanksAs val="zero"/>
    <c:showDLblsOverMax val="0"/>
  </c:chart>
  <c:spPr>
    <a:solidFill>
      <a:srgbClr val="FFFFFF"/>
    </a:solidFill>
    <a:ln w="3175">
      <a:solidFill>
        <a:srgbClr val="000000"/>
      </a:solidFill>
      <a:prstDash val="solid"/>
    </a:ln>
  </c:spPr>
  <c:txPr>
    <a:bodyPr/>
    <a:lstStyle/>
    <a:p>
      <a:pPr>
        <a:defRPr sz="250" b="0" i="0" u="none" strike="noStrike" baseline="0">
          <a:solidFill>
            <a:srgbClr val="000000"/>
          </a:solidFill>
          <a:latin typeface="Geneva"/>
          <a:ea typeface="Geneva"/>
          <a:cs typeface="Geneva"/>
        </a:defRPr>
      </a:pPr>
      <a:endParaRPr lang="en-US"/>
    </a:p>
  </c:txPr>
  <c:printSettings>
    <c:headerFooter/>
    <c:pageMargins b="1.0" l="0.75" r="0.75" t="1.0" header="0.5" footer="0.5"/>
    <c:pageSetup/>
  </c:printSettings>
</c:chartSpace>
</file>

<file path=xl/charts/chart66.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83544729215743"/>
          <c:y val="0.150000392369888"/>
          <c:w val="0.63291285936463"/>
          <c:h val="0.714287582713752"/>
        </c:manualLayout>
      </c:layout>
      <c:pieChart>
        <c:varyColors val="1"/>
        <c:ser>
          <c:idx val="0"/>
          <c:order val="0"/>
          <c:spPr>
            <a:solidFill>
              <a:srgbClr val="DD0000"/>
            </a:solidFill>
            <a:ln w="12700">
              <a:solidFill>
                <a:srgbClr val="000000"/>
              </a:solidFill>
              <a:prstDash val="solid"/>
            </a:ln>
          </c:spPr>
          <c:dPt>
            <c:idx val="0"/>
            <c:bubble3D val="0"/>
          </c:dPt>
          <c:dPt>
            <c:idx val="1"/>
            <c:bubble3D val="0"/>
            <c:spPr>
              <a:solidFill>
                <a:srgbClr val="0000DD"/>
              </a:solidFill>
              <a:ln w="12700">
                <a:solidFill>
                  <a:srgbClr val="000000"/>
                </a:solidFill>
                <a:prstDash val="solid"/>
              </a:ln>
            </c:spPr>
          </c:dPt>
          <c:dPt>
            <c:idx val="2"/>
            <c:bubble3D val="0"/>
            <c:spPr>
              <a:solidFill>
                <a:srgbClr val="33CC00"/>
              </a:solidFill>
              <a:ln w="12700">
                <a:solidFill>
                  <a:srgbClr val="000000"/>
                </a:solidFill>
                <a:prstDash val="solid"/>
              </a:ln>
            </c:spPr>
          </c:dPt>
          <c:dPt>
            <c:idx val="3"/>
            <c:bubble3D val="0"/>
            <c:spPr>
              <a:solidFill>
                <a:srgbClr val="FFFF00"/>
              </a:solidFill>
              <a:ln w="12700">
                <a:solidFill>
                  <a:srgbClr val="000000"/>
                </a:solidFill>
                <a:prstDash val="solid"/>
              </a:ln>
            </c:spPr>
          </c:dPt>
          <c:cat>
            <c:strRef>
              <c:f>Graphs!$F$1:$J$1</c:f>
              <c:strCache>
                <c:ptCount val="5"/>
                <c:pt idx="0">
                  <c:v>1st</c:v>
                </c:pt>
                <c:pt idx="1">
                  <c:v>2nd</c:v>
                </c:pt>
                <c:pt idx="2">
                  <c:v>3rd</c:v>
                </c:pt>
                <c:pt idx="3">
                  <c:v>4th</c:v>
                </c:pt>
                <c:pt idx="4">
                  <c:v>Other</c:v>
                </c:pt>
              </c:strCache>
            </c:strRef>
          </c:cat>
          <c:val>
            <c:numRef>
              <c:f>Graphs!$F$166:$I$166</c:f>
              <c:numCache>
                <c:formatCode>#,##0</c:formatCode>
                <c:ptCount val="4"/>
                <c:pt idx="0">
                  <c:v>484.0</c:v>
                </c:pt>
                <c:pt idx="1">
                  <c:v>176.0</c:v>
                </c:pt>
                <c:pt idx="2">
                  <c:v>149.0</c:v>
                </c:pt>
                <c:pt idx="3">
                  <c:v>182.0</c:v>
                </c:pt>
              </c:numCache>
            </c:numRef>
          </c:val>
        </c:ser>
        <c:dLbls>
          <c:showLegendKey val="0"/>
          <c:showVal val="0"/>
          <c:showCatName val="0"/>
          <c:showSerName val="0"/>
          <c:showPercent val="0"/>
          <c:showBubbleSize val="0"/>
          <c:showLeaderLines val="1"/>
        </c:dLbls>
        <c:firstSliceAng val="0"/>
      </c:pieChart>
      <c:spPr>
        <a:noFill/>
        <a:ln w="25400">
          <a:noFill/>
        </a:ln>
      </c:spPr>
    </c:plotArea>
    <c:plotVisOnly val="1"/>
    <c:dispBlanksAs val="zero"/>
    <c:showDLblsOverMax val="0"/>
  </c:chart>
  <c:spPr>
    <a:solidFill>
      <a:srgbClr val="FFFFFF"/>
    </a:solidFill>
    <a:ln w="3175">
      <a:solidFill>
        <a:srgbClr val="000000"/>
      </a:solidFill>
      <a:prstDash val="solid"/>
    </a:ln>
  </c:spPr>
  <c:txPr>
    <a:bodyPr/>
    <a:lstStyle/>
    <a:p>
      <a:pPr>
        <a:defRPr sz="250" b="0" i="0" u="none" strike="noStrike" baseline="0">
          <a:solidFill>
            <a:srgbClr val="000000"/>
          </a:solidFill>
          <a:latin typeface="Geneva"/>
          <a:ea typeface="Geneva"/>
          <a:cs typeface="Geneva"/>
        </a:defRPr>
      </a:pPr>
      <a:endParaRPr lang="en-US"/>
    </a:p>
  </c:txPr>
  <c:printSettings>
    <c:headerFooter/>
    <c:pageMargins b="1.0" l="0.75" r="0.75" t="1.0" header="0.5" footer="0.5"/>
    <c:pageSetup/>
  </c:printSettings>
  <c:userShapes r:id="rId1"/>
</c:chartSpace>
</file>

<file path=xl/charts/chart67.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83544729215743"/>
          <c:y val="0.150000392369888"/>
          <c:w val="0.63291285936463"/>
          <c:h val="0.714287582713752"/>
        </c:manualLayout>
      </c:layout>
      <c:pieChart>
        <c:varyColors val="1"/>
        <c:ser>
          <c:idx val="0"/>
          <c:order val="0"/>
          <c:spPr>
            <a:solidFill>
              <a:srgbClr val="DD0000"/>
            </a:solidFill>
            <a:ln w="12700">
              <a:solidFill>
                <a:srgbClr val="000000"/>
              </a:solidFill>
              <a:prstDash val="solid"/>
            </a:ln>
          </c:spPr>
          <c:dPt>
            <c:idx val="0"/>
            <c:bubble3D val="0"/>
          </c:dPt>
          <c:dPt>
            <c:idx val="1"/>
            <c:bubble3D val="0"/>
            <c:spPr>
              <a:solidFill>
                <a:srgbClr val="0000DD"/>
              </a:solidFill>
              <a:ln w="12700">
                <a:solidFill>
                  <a:srgbClr val="000000"/>
                </a:solidFill>
                <a:prstDash val="solid"/>
              </a:ln>
            </c:spPr>
          </c:dPt>
          <c:dPt>
            <c:idx val="2"/>
            <c:bubble3D val="0"/>
            <c:spPr>
              <a:solidFill>
                <a:srgbClr val="33CC00"/>
              </a:solidFill>
              <a:ln w="12700">
                <a:solidFill>
                  <a:srgbClr val="000000"/>
                </a:solidFill>
                <a:prstDash val="solid"/>
              </a:ln>
            </c:spPr>
          </c:dPt>
          <c:dPt>
            <c:idx val="3"/>
            <c:bubble3D val="0"/>
            <c:spPr>
              <a:solidFill>
                <a:srgbClr val="FFFF00"/>
              </a:solidFill>
              <a:ln w="12700">
                <a:solidFill>
                  <a:srgbClr val="000000"/>
                </a:solidFill>
                <a:prstDash val="solid"/>
              </a:ln>
            </c:spPr>
          </c:dPt>
          <c:cat>
            <c:strRef>
              <c:f>Graphs!$F$1:$J$1</c:f>
              <c:strCache>
                <c:ptCount val="5"/>
                <c:pt idx="0">
                  <c:v>1st</c:v>
                </c:pt>
                <c:pt idx="1">
                  <c:v>2nd</c:v>
                </c:pt>
                <c:pt idx="2">
                  <c:v>3rd</c:v>
                </c:pt>
                <c:pt idx="3">
                  <c:v>4th</c:v>
                </c:pt>
                <c:pt idx="4">
                  <c:v>Other</c:v>
                </c:pt>
              </c:strCache>
            </c:strRef>
          </c:cat>
          <c:val>
            <c:numRef>
              <c:f>Graphs!$F$167:$I$167</c:f>
              <c:numCache>
                <c:formatCode>#,##0</c:formatCode>
                <c:ptCount val="4"/>
                <c:pt idx="0">
                  <c:v>35540.0</c:v>
                </c:pt>
                <c:pt idx="1">
                  <c:v>15838.0</c:v>
                </c:pt>
                <c:pt idx="2">
                  <c:v>15398.0</c:v>
                </c:pt>
                <c:pt idx="3">
                  <c:v>10284.0</c:v>
                </c:pt>
              </c:numCache>
            </c:numRef>
          </c:val>
        </c:ser>
        <c:dLbls>
          <c:showLegendKey val="0"/>
          <c:showVal val="0"/>
          <c:showCatName val="0"/>
          <c:showSerName val="0"/>
          <c:showPercent val="0"/>
          <c:showBubbleSize val="0"/>
          <c:showLeaderLines val="1"/>
        </c:dLbls>
        <c:firstSliceAng val="0"/>
      </c:pieChart>
      <c:spPr>
        <a:noFill/>
        <a:ln w="25400">
          <a:noFill/>
        </a:ln>
      </c:spPr>
    </c:plotArea>
    <c:plotVisOnly val="1"/>
    <c:dispBlanksAs val="zero"/>
    <c:showDLblsOverMax val="0"/>
  </c:chart>
  <c:spPr>
    <a:solidFill>
      <a:srgbClr val="FFFFFF"/>
    </a:solidFill>
    <a:ln w="3175">
      <a:solidFill>
        <a:srgbClr val="000000"/>
      </a:solidFill>
      <a:prstDash val="solid"/>
    </a:ln>
  </c:spPr>
  <c:txPr>
    <a:bodyPr/>
    <a:lstStyle/>
    <a:p>
      <a:pPr>
        <a:defRPr sz="250" b="0" i="0" u="none" strike="noStrike" baseline="0">
          <a:solidFill>
            <a:srgbClr val="000000"/>
          </a:solidFill>
          <a:latin typeface="Geneva"/>
          <a:ea typeface="Geneva"/>
          <a:cs typeface="Geneva"/>
        </a:defRPr>
      </a:pPr>
      <a:endParaRPr lang="en-US"/>
    </a:p>
  </c:txPr>
  <c:printSettings>
    <c:headerFooter/>
    <c:pageMargins b="1.0" l="0.75" r="0.75" t="1.0" header="0.5" footer="0.5"/>
    <c:pageSetup/>
  </c:printSettings>
</c:chartSpace>
</file>

<file path=xl/charts/chart68.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83544729215743"/>
          <c:y val="0.150000392369888"/>
          <c:w val="0.63291285936463"/>
          <c:h val="0.714287582713752"/>
        </c:manualLayout>
      </c:layout>
      <c:pieChart>
        <c:varyColors val="1"/>
        <c:ser>
          <c:idx val="0"/>
          <c:order val="0"/>
          <c:spPr>
            <a:solidFill>
              <a:srgbClr val="DD0000"/>
            </a:solidFill>
            <a:ln w="12700">
              <a:solidFill>
                <a:srgbClr val="000000"/>
              </a:solidFill>
              <a:prstDash val="solid"/>
            </a:ln>
          </c:spPr>
          <c:dPt>
            <c:idx val="0"/>
            <c:bubble3D val="0"/>
          </c:dPt>
          <c:dPt>
            <c:idx val="1"/>
            <c:bubble3D val="0"/>
            <c:spPr>
              <a:solidFill>
                <a:srgbClr val="0000DD"/>
              </a:solidFill>
              <a:ln w="12700">
                <a:solidFill>
                  <a:srgbClr val="000000"/>
                </a:solidFill>
                <a:prstDash val="solid"/>
              </a:ln>
            </c:spPr>
          </c:dPt>
          <c:dPt>
            <c:idx val="2"/>
            <c:bubble3D val="0"/>
            <c:spPr>
              <a:solidFill>
                <a:srgbClr val="33CC00"/>
              </a:solidFill>
              <a:ln w="12700">
                <a:solidFill>
                  <a:srgbClr val="000000"/>
                </a:solidFill>
                <a:prstDash val="solid"/>
              </a:ln>
            </c:spPr>
          </c:dPt>
          <c:dPt>
            <c:idx val="3"/>
            <c:bubble3D val="0"/>
            <c:spPr>
              <a:solidFill>
                <a:srgbClr val="FFFF00"/>
              </a:solidFill>
              <a:ln w="12700">
                <a:solidFill>
                  <a:srgbClr val="000000"/>
                </a:solidFill>
                <a:prstDash val="solid"/>
              </a:ln>
            </c:spPr>
          </c:dPt>
          <c:cat>
            <c:strRef>
              <c:f>Graphs!$F$1:$J$1</c:f>
              <c:strCache>
                <c:ptCount val="5"/>
                <c:pt idx="0">
                  <c:v>1st</c:v>
                </c:pt>
                <c:pt idx="1">
                  <c:v>2nd</c:v>
                </c:pt>
                <c:pt idx="2">
                  <c:v>3rd</c:v>
                </c:pt>
                <c:pt idx="3">
                  <c:v>4th</c:v>
                </c:pt>
                <c:pt idx="4">
                  <c:v>Other</c:v>
                </c:pt>
              </c:strCache>
            </c:strRef>
          </c:cat>
          <c:val>
            <c:numRef>
              <c:f>Graphs!$F$168:$I$168</c:f>
              <c:numCache>
                <c:formatCode>#,##0</c:formatCode>
                <c:ptCount val="4"/>
                <c:pt idx="0">
                  <c:v>34849.0</c:v>
                </c:pt>
                <c:pt idx="1">
                  <c:v>10523.0</c:v>
                </c:pt>
                <c:pt idx="2">
                  <c:v>10237.0</c:v>
                </c:pt>
                <c:pt idx="3">
                  <c:v>9650.0</c:v>
                </c:pt>
              </c:numCache>
            </c:numRef>
          </c:val>
        </c:ser>
        <c:dLbls>
          <c:showLegendKey val="0"/>
          <c:showVal val="0"/>
          <c:showCatName val="0"/>
          <c:showSerName val="0"/>
          <c:showPercent val="0"/>
          <c:showBubbleSize val="0"/>
          <c:showLeaderLines val="1"/>
        </c:dLbls>
        <c:firstSliceAng val="0"/>
      </c:pieChart>
      <c:spPr>
        <a:noFill/>
        <a:ln w="25400">
          <a:noFill/>
        </a:ln>
      </c:spPr>
    </c:plotArea>
    <c:plotVisOnly val="1"/>
    <c:dispBlanksAs val="zero"/>
    <c:showDLblsOverMax val="0"/>
  </c:chart>
  <c:spPr>
    <a:solidFill>
      <a:srgbClr val="FFFFFF"/>
    </a:solidFill>
    <a:ln w="3175">
      <a:solidFill>
        <a:srgbClr val="000000"/>
      </a:solidFill>
      <a:prstDash val="solid"/>
    </a:ln>
  </c:spPr>
  <c:txPr>
    <a:bodyPr/>
    <a:lstStyle/>
    <a:p>
      <a:pPr>
        <a:defRPr sz="250" b="0" i="0" u="none" strike="noStrike" baseline="0">
          <a:solidFill>
            <a:srgbClr val="000000"/>
          </a:solidFill>
          <a:latin typeface="Geneva"/>
          <a:ea typeface="Geneva"/>
          <a:cs typeface="Geneva"/>
        </a:defRPr>
      </a:pPr>
      <a:endParaRPr lang="en-US"/>
    </a:p>
  </c:txPr>
  <c:printSettings>
    <c:headerFooter/>
    <c:pageMargins b="1.0" l="0.75" r="0.75" t="1.0" header="0.5" footer="0.5"/>
    <c:pageSetup/>
  </c:printSettings>
</c:chartSpace>
</file>

<file path=xl/charts/chart69.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83544729215743"/>
          <c:y val="0.150000392369888"/>
          <c:w val="0.63291285936463"/>
          <c:h val="0.714287582713752"/>
        </c:manualLayout>
      </c:layout>
      <c:pieChart>
        <c:varyColors val="1"/>
        <c:ser>
          <c:idx val="0"/>
          <c:order val="0"/>
          <c:spPr>
            <a:solidFill>
              <a:srgbClr val="DD0000"/>
            </a:solidFill>
            <a:ln w="12700">
              <a:solidFill>
                <a:srgbClr val="000000"/>
              </a:solidFill>
              <a:prstDash val="solid"/>
            </a:ln>
          </c:spPr>
          <c:dPt>
            <c:idx val="0"/>
            <c:bubble3D val="0"/>
          </c:dPt>
          <c:dPt>
            <c:idx val="1"/>
            <c:bubble3D val="0"/>
            <c:spPr>
              <a:solidFill>
                <a:srgbClr val="0000DD"/>
              </a:solidFill>
              <a:ln w="12700">
                <a:solidFill>
                  <a:srgbClr val="000000"/>
                </a:solidFill>
                <a:prstDash val="solid"/>
              </a:ln>
            </c:spPr>
          </c:dPt>
          <c:dPt>
            <c:idx val="2"/>
            <c:bubble3D val="0"/>
            <c:spPr>
              <a:solidFill>
                <a:srgbClr val="33CC00"/>
              </a:solidFill>
              <a:ln w="12700">
                <a:solidFill>
                  <a:srgbClr val="000000"/>
                </a:solidFill>
                <a:prstDash val="solid"/>
              </a:ln>
            </c:spPr>
          </c:dPt>
          <c:dPt>
            <c:idx val="3"/>
            <c:bubble3D val="0"/>
            <c:spPr>
              <a:solidFill>
                <a:srgbClr val="FFFF00"/>
              </a:solidFill>
              <a:ln w="12700">
                <a:solidFill>
                  <a:srgbClr val="000000"/>
                </a:solidFill>
                <a:prstDash val="solid"/>
              </a:ln>
            </c:spPr>
          </c:dPt>
          <c:cat>
            <c:strRef>
              <c:f>Graphs!$F$1:$J$1</c:f>
              <c:strCache>
                <c:ptCount val="5"/>
                <c:pt idx="0">
                  <c:v>1st</c:v>
                </c:pt>
                <c:pt idx="1">
                  <c:v>2nd</c:v>
                </c:pt>
                <c:pt idx="2">
                  <c:v>3rd</c:v>
                </c:pt>
                <c:pt idx="3">
                  <c:v>4th</c:v>
                </c:pt>
                <c:pt idx="4">
                  <c:v>Other</c:v>
                </c:pt>
              </c:strCache>
            </c:strRef>
          </c:cat>
          <c:val>
            <c:numRef>
              <c:f>Graphs!$F$169:$I$169</c:f>
              <c:numCache>
                <c:formatCode>#,##0</c:formatCode>
                <c:ptCount val="4"/>
                <c:pt idx="0">
                  <c:v>12995.0</c:v>
                </c:pt>
                <c:pt idx="1">
                  <c:v>6031.0</c:v>
                </c:pt>
                <c:pt idx="2">
                  <c:v>5633.0</c:v>
                </c:pt>
                <c:pt idx="3">
                  <c:v>3522.0</c:v>
                </c:pt>
              </c:numCache>
            </c:numRef>
          </c:val>
        </c:ser>
        <c:dLbls>
          <c:showLegendKey val="0"/>
          <c:showVal val="0"/>
          <c:showCatName val="0"/>
          <c:showSerName val="0"/>
          <c:showPercent val="0"/>
          <c:showBubbleSize val="0"/>
          <c:showLeaderLines val="1"/>
        </c:dLbls>
        <c:firstSliceAng val="0"/>
      </c:pieChart>
      <c:spPr>
        <a:noFill/>
        <a:ln w="25400">
          <a:noFill/>
        </a:ln>
      </c:spPr>
    </c:plotArea>
    <c:plotVisOnly val="1"/>
    <c:dispBlanksAs val="zero"/>
    <c:showDLblsOverMax val="0"/>
  </c:chart>
  <c:spPr>
    <a:solidFill>
      <a:srgbClr val="FFFFFF"/>
    </a:solidFill>
    <a:ln w="3175">
      <a:solidFill>
        <a:srgbClr val="000000"/>
      </a:solidFill>
      <a:prstDash val="solid"/>
    </a:ln>
  </c:spPr>
  <c:txPr>
    <a:bodyPr/>
    <a:lstStyle/>
    <a:p>
      <a:pPr>
        <a:defRPr sz="250" b="0" i="0" u="none" strike="noStrike" baseline="0">
          <a:solidFill>
            <a:srgbClr val="000000"/>
          </a:solidFill>
          <a:latin typeface="Geneva"/>
          <a:ea typeface="Geneva"/>
          <a:cs typeface="Geneva"/>
        </a:defRPr>
      </a:pPr>
      <a:endParaRPr lang="en-US"/>
    </a:p>
  </c:txPr>
  <c:printSettings>
    <c:headerFooter/>
    <c:pageMargins b="1.0" l="0.75" r="0.75" t="1.0" header="0.5" footer="0.5"/>
    <c:pageSetup/>
  </c:printSettings>
</c:chartSpace>
</file>

<file path=xl/charts/chart70.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83544729215743"/>
          <c:y val="0.150000392369888"/>
          <c:w val="0.63291285936463"/>
          <c:h val="0.714287582713752"/>
        </c:manualLayout>
      </c:layout>
      <c:pieChart>
        <c:varyColors val="1"/>
        <c:ser>
          <c:idx val="0"/>
          <c:order val="0"/>
          <c:spPr>
            <a:solidFill>
              <a:srgbClr val="DD0000"/>
            </a:solidFill>
            <a:ln w="12700">
              <a:solidFill>
                <a:srgbClr val="000000"/>
              </a:solidFill>
              <a:prstDash val="solid"/>
            </a:ln>
          </c:spPr>
          <c:dPt>
            <c:idx val="0"/>
            <c:bubble3D val="0"/>
          </c:dPt>
          <c:dPt>
            <c:idx val="1"/>
            <c:bubble3D val="0"/>
            <c:spPr>
              <a:solidFill>
                <a:srgbClr val="0000DD"/>
              </a:solidFill>
              <a:ln w="12700">
                <a:solidFill>
                  <a:srgbClr val="000000"/>
                </a:solidFill>
                <a:prstDash val="solid"/>
              </a:ln>
            </c:spPr>
          </c:dPt>
          <c:dPt>
            <c:idx val="2"/>
            <c:bubble3D val="0"/>
            <c:spPr>
              <a:solidFill>
                <a:srgbClr val="33CC00"/>
              </a:solidFill>
              <a:ln w="12700">
                <a:solidFill>
                  <a:srgbClr val="000000"/>
                </a:solidFill>
                <a:prstDash val="solid"/>
              </a:ln>
            </c:spPr>
          </c:dPt>
          <c:dPt>
            <c:idx val="3"/>
            <c:bubble3D val="0"/>
            <c:spPr>
              <a:solidFill>
                <a:srgbClr val="FFFF00"/>
              </a:solidFill>
              <a:ln w="12700">
                <a:solidFill>
                  <a:srgbClr val="000000"/>
                </a:solidFill>
                <a:prstDash val="solid"/>
              </a:ln>
            </c:spPr>
          </c:dPt>
          <c:cat>
            <c:strRef>
              <c:f>Graphs!$F$1:$J$1</c:f>
              <c:strCache>
                <c:ptCount val="5"/>
                <c:pt idx="0">
                  <c:v>1st</c:v>
                </c:pt>
                <c:pt idx="1">
                  <c:v>2nd</c:v>
                </c:pt>
                <c:pt idx="2">
                  <c:v>3rd</c:v>
                </c:pt>
                <c:pt idx="3">
                  <c:v>4th</c:v>
                </c:pt>
                <c:pt idx="4">
                  <c:v>Other</c:v>
                </c:pt>
              </c:strCache>
            </c:strRef>
          </c:cat>
          <c:val>
            <c:numRef>
              <c:f>Graphs!$F$170:$I$170</c:f>
              <c:numCache>
                <c:formatCode>#,##0</c:formatCode>
                <c:ptCount val="4"/>
                <c:pt idx="0">
                  <c:v>41864.0</c:v>
                </c:pt>
                <c:pt idx="1">
                  <c:v>15097.0</c:v>
                </c:pt>
                <c:pt idx="2">
                  <c:v>13325.0</c:v>
                </c:pt>
                <c:pt idx="3">
                  <c:v>15925.0</c:v>
                </c:pt>
              </c:numCache>
            </c:numRef>
          </c:val>
        </c:ser>
        <c:dLbls>
          <c:showLegendKey val="0"/>
          <c:showVal val="0"/>
          <c:showCatName val="0"/>
          <c:showSerName val="0"/>
          <c:showPercent val="0"/>
          <c:showBubbleSize val="0"/>
          <c:showLeaderLines val="1"/>
        </c:dLbls>
        <c:firstSliceAng val="0"/>
      </c:pieChart>
      <c:spPr>
        <a:noFill/>
        <a:ln w="25400">
          <a:noFill/>
        </a:ln>
      </c:spPr>
    </c:plotArea>
    <c:plotVisOnly val="1"/>
    <c:dispBlanksAs val="zero"/>
    <c:showDLblsOverMax val="0"/>
  </c:chart>
  <c:spPr>
    <a:solidFill>
      <a:srgbClr val="FFFFFF"/>
    </a:solidFill>
    <a:ln w="3175">
      <a:solidFill>
        <a:srgbClr val="000000"/>
      </a:solidFill>
      <a:prstDash val="solid"/>
    </a:ln>
  </c:spPr>
  <c:txPr>
    <a:bodyPr/>
    <a:lstStyle/>
    <a:p>
      <a:pPr>
        <a:defRPr sz="250" b="0" i="0" u="none" strike="noStrike" baseline="0">
          <a:solidFill>
            <a:srgbClr val="000000"/>
          </a:solidFill>
          <a:latin typeface="Geneva"/>
          <a:ea typeface="Geneva"/>
          <a:cs typeface="Geneva"/>
        </a:defRPr>
      </a:pPr>
      <a:endParaRPr lang="en-US"/>
    </a:p>
  </c:txPr>
  <c:printSettings>
    <c:headerFooter/>
    <c:pageMargins b="1.0" l="0.75" r="0.75" t="1.0" header="0.5" footer="0.5"/>
    <c:pageSetup/>
  </c:printSettings>
</c:chartSpace>
</file>

<file path=xl/charts/chart71.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83544729215743"/>
          <c:y val="0.150000392369888"/>
          <c:w val="0.63291285936463"/>
          <c:h val="0.714287582713752"/>
        </c:manualLayout>
      </c:layout>
      <c:pieChart>
        <c:varyColors val="1"/>
        <c:ser>
          <c:idx val="0"/>
          <c:order val="0"/>
          <c:spPr>
            <a:solidFill>
              <a:srgbClr val="DD0000"/>
            </a:solidFill>
            <a:ln w="12700">
              <a:solidFill>
                <a:srgbClr val="000000"/>
              </a:solidFill>
              <a:prstDash val="solid"/>
            </a:ln>
          </c:spPr>
          <c:dPt>
            <c:idx val="0"/>
            <c:bubble3D val="0"/>
            <c:spPr>
              <a:solidFill>
                <a:srgbClr val="0000DD"/>
              </a:solidFill>
              <a:ln w="12700">
                <a:solidFill>
                  <a:srgbClr val="000000"/>
                </a:solidFill>
                <a:prstDash val="solid"/>
              </a:ln>
            </c:spPr>
          </c:dPt>
          <c:dPt>
            <c:idx val="1"/>
            <c:bubble3D val="0"/>
          </c:dPt>
          <c:dPt>
            <c:idx val="2"/>
            <c:bubble3D val="0"/>
            <c:spPr>
              <a:solidFill>
                <a:srgbClr val="33CC00"/>
              </a:solidFill>
              <a:ln w="12700">
                <a:solidFill>
                  <a:srgbClr val="000000"/>
                </a:solidFill>
                <a:prstDash val="solid"/>
              </a:ln>
            </c:spPr>
          </c:dPt>
          <c:dPt>
            <c:idx val="3"/>
            <c:bubble3D val="0"/>
            <c:spPr>
              <a:solidFill>
                <a:srgbClr val="FFFF00"/>
              </a:solidFill>
              <a:ln w="12700">
                <a:solidFill>
                  <a:srgbClr val="000000"/>
                </a:solidFill>
                <a:prstDash val="solid"/>
              </a:ln>
            </c:spPr>
          </c:dPt>
          <c:cat>
            <c:strRef>
              <c:f>Graphs!$F$1:$J$1</c:f>
              <c:strCache>
                <c:ptCount val="5"/>
                <c:pt idx="0">
                  <c:v>1st</c:v>
                </c:pt>
                <c:pt idx="1">
                  <c:v>2nd</c:v>
                </c:pt>
                <c:pt idx="2">
                  <c:v>3rd</c:v>
                </c:pt>
                <c:pt idx="3">
                  <c:v>4th</c:v>
                </c:pt>
                <c:pt idx="4">
                  <c:v>Other</c:v>
                </c:pt>
              </c:strCache>
            </c:strRef>
          </c:cat>
          <c:val>
            <c:numRef>
              <c:f>Graphs!$F$183:$I$183</c:f>
              <c:numCache>
                <c:formatCode>#,##0</c:formatCode>
                <c:ptCount val="4"/>
                <c:pt idx="0">
                  <c:v>5508.0</c:v>
                </c:pt>
                <c:pt idx="1">
                  <c:v>2464.0</c:v>
                </c:pt>
                <c:pt idx="2">
                  <c:v>2019.0</c:v>
                </c:pt>
                <c:pt idx="3">
                  <c:v>5676.0</c:v>
                </c:pt>
              </c:numCache>
            </c:numRef>
          </c:val>
        </c:ser>
        <c:dLbls>
          <c:showLegendKey val="0"/>
          <c:showVal val="0"/>
          <c:showCatName val="0"/>
          <c:showSerName val="0"/>
          <c:showPercent val="0"/>
          <c:showBubbleSize val="0"/>
          <c:showLeaderLines val="1"/>
        </c:dLbls>
        <c:firstSliceAng val="0"/>
      </c:pieChart>
      <c:spPr>
        <a:noFill/>
        <a:ln w="25400">
          <a:noFill/>
        </a:ln>
      </c:spPr>
    </c:plotArea>
    <c:plotVisOnly val="1"/>
    <c:dispBlanksAs val="zero"/>
    <c:showDLblsOverMax val="0"/>
  </c:chart>
  <c:spPr>
    <a:solidFill>
      <a:srgbClr val="FFFFFF"/>
    </a:solidFill>
    <a:ln w="3175">
      <a:solidFill>
        <a:srgbClr val="000000"/>
      </a:solidFill>
      <a:prstDash val="solid"/>
    </a:ln>
  </c:spPr>
  <c:txPr>
    <a:bodyPr/>
    <a:lstStyle/>
    <a:p>
      <a:pPr>
        <a:defRPr sz="250" b="0" i="0" u="none" strike="noStrike" baseline="0">
          <a:solidFill>
            <a:srgbClr val="000000"/>
          </a:solidFill>
          <a:latin typeface="Geneva"/>
          <a:ea typeface="Geneva"/>
          <a:cs typeface="Geneva"/>
        </a:defRPr>
      </a:pPr>
      <a:endParaRPr lang="en-US"/>
    </a:p>
  </c:txPr>
  <c:printSettings>
    <c:headerFooter/>
    <c:pageMargins b="1.0" l="0.75" r="0.75" t="1.0" header="0.5" footer="0.5"/>
    <c:pageSetup/>
  </c:printSettings>
</c:chartSpace>
</file>

<file path=xl/charts/chart72.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83544729215743"/>
          <c:y val="0.150000392369888"/>
          <c:w val="0.63291285936463"/>
          <c:h val="0.714287582713752"/>
        </c:manualLayout>
      </c:layout>
      <c:pieChart>
        <c:varyColors val="1"/>
        <c:ser>
          <c:idx val="0"/>
          <c:order val="0"/>
          <c:spPr>
            <a:solidFill>
              <a:srgbClr val="DD0000"/>
            </a:solidFill>
            <a:ln w="12700">
              <a:solidFill>
                <a:srgbClr val="000000"/>
              </a:solidFill>
              <a:prstDash val="solid"/>
            </a:ln>
          </c:spPr>
          <c:dPt>
            <c:idx val="0"/>
            <c:bubble3D val="0"/>
            <c:spPr>
              <a:solidFill>
                <a:srgbClr val="0000DD"/>
              </a:solidFill>
              <a:ln w="12700">
                <a:solidFill>
                  <a:srgbClr val="000000"/>
                </a:solidFill>
                <a:prstDash val="solid"/>
              </a:ln>
            </c:spPr>
          </c:dPt>
          <c:dPt>
            <c:idx val="1"/>
            <c:bubble3D val="0"/>
          </c:dPt>
          <c:dPt>
            <c:idx val="2"/>
            <c:bubble3D val="0"/>
            <c:spPr>
              <a:solidFill>
                <a:srgbClr val="33CC00"/>
              </a:solidFill>
              <a:ln w="12700">
                <a:solidFill>
                  <a:srgbClr val="000000"/>
                </a:solidFill>
                <a:prstDash val="solid"/>
              </a:ln>
            </c:spPr>
          </c:dPt>
          <c:dPt>
            <c:idx val="3"/>
            <c:bubble3D val="0"/>
            <c:spPr>
              <a:solidFill>
                <a:srgbClr val="FFFF00"/>
              </a:solidFill>
              <a:ln w="12700">
                <a:solidFill>
                  <a:srgbClr val="000000"/>
                </a:solidFill>
                <a:prstDash val="solid"/>
              </a:ln>
            </c:spPr>
          </c:dPt>
          <c:cat>
            <c:strRef>
              <c:f>Graphs!$F$1:$J$1</c:f>
              <c:strCache>
                <c:ptCount val="5"/>
                <c:pt idx="0">
                  <c:v>1st</c:v>
                </c:pt>
                <c:pt idx="1">
                  <c:v>2nd</c:v>
                </c:pt>
                <c:pt idx="2">
                  <c:v>3rd</c:v>
                </c:pt>
                <c:pt idx="3">
                  <c:v>4th</c:v>
                </c:pt>
                <c:pt idx="4">
                  <c:v>Other</c:v>
                </c:pt>
              </c:strCache>
            </c:strRef>
          </c:cat>
          <c:val>
            <c:numRef>
              <c:f>Graphs!$F$184:$I$184</c:f>
              <c:numCache>
                <c:formatCode>#,##0</c:formatCode>
                <c:ptCount val="4"/>
                <c:pt idx="0">
                  <c:v>4170.0</c:v>
                </c:pt>
                <c:pt idx="1">
                  <c:v>2279.0</c:v>
                </c:pt>
                <c:pt idx="2">
                  <c:v>1430.0</c:v>
                </c:pt>
                <c:pt idx="3">
                  <c:v>4405.0</c:v>
                </c:pt>
              </c:numCache>
            </c:numRef>
          </c:val>
        </c:ser>
        <c:dLbls>
          <c:showLegendKey val="0"/>
          <c:showVal val="0"/>
          <c:showCatName val="0"/>
          <c:showSerName val="0"/>
          <c:showPercent val="0"/>
          <c:showBubbleSize val="0"/>
          <c:showLeaderLines val="1"/>
        </c:dLbls>
        <c:firstSliceAng val="0"/>
      </c:pieChart>
      <c:spPr>
        <a:noFill/>
        <a:ln w="25400">
          <a:noFill/>
        </a:ln>
      </c:spPr>
    </c:plotArea>
    <c:plotVisOnly val="1"/>
    <c:dispBlanksAs val="zero"/>
    <c:showDLblsOverMax val="0"/>
  </c:chart>
  <c:spPr>
    <a:solidFill>
      <a:srgbClr val="FFFFFF"/>
    </a:solidFill>
    <a:ln w="3175">
      <a:solidFill>
        <a:srgbClr val="000000"/>
      </a:solidFill>
      <a:prstDash val="solid"/>
    </a:ln>
  </c:spPr>
  <c:txPr>
    <a:bodyPr/>
    <a:lstStyle/>
    <a:p>
      <a:pPr>
        <a:defRPr sz="250" b="0" i="0" u="none" strike="noStrike" baseline="0">
          <a:solidFill>
            <a:srgbClr val="000000"/>
          </a:solidFill>
          <a:latin typeface="Geneva"/>
          <a:ea typeface="Geneva"/>
          <a:cs typeface="Geneva"/>
        </a:defRPr>
      </a:pPr>
      <a:endParaRPr lang="en-US"/>
    </a:p>
  </c:txPr>
  <c:printSettings>
    <c:headerFooter/>
    <c:pageMargins b="1.0" l="0.75" r="0.75" t="1.0" header="0.5" footer="0.5"/>
    <c:pageSetup/>
  </c:printSettings>
</c:chartSpace>
</file>

<file path=xl/charts/chart73.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83544729215743"/>
          <c:y val="0.150000392369888"/>
          <c:w val="0.63291285936463"/>
          <c:h val="0.714287582713752"/>
        </c:manualLayout>
      </c:layout>
      <c:pieChart>
        <c:varyColors val="1"/>
        <c:ser>
          <c:idx val="0"/>
          <c:order val="0"/>
          <c:spPr>
            <a:solidFill>
              <a:srgbClr val="DD0000"/>
            </a:solidFill>
            <a:ln w="12700">
              <a:solidFill>
                <a:srgbClr val="000000"/>
              </a:solidFill>
              <a:prstDash val="solid"/>
            </a:ln>
          </c:spPr>
          <c:dPt>
            <c:idx val="0"/>
            <c:bubble3D val="0"/>
          </c:dPt>
          <c:dPt>
            <c:idx val="1"/>
            <c:bubble3D val="0"/>
            <c:spPr>
              <a:solidFill>
                <a:srgbClr val="0000DD"/>
              </a:solidFill>
              <a:ln w="12700">
                <a:solidFill>
                  <a:srgbClr val="000000"/>
                </a:solidFill>
                <a:prstDash val="solid"/>
              </a:ln>
            </c:spPr>
          </c:dPt>
          <c:dPt>
            <c:idx val="2"/>
            <c:bubble3D val="0"/>
            <c:spPr>
              <a:solidFill>
                <a:srgbClr val="33CC00"/>
              </a:solidFill>
              <a:ln w="12700">
                <a:solidFill>
                  <a:srgbClr val="000000"/>
                </a:solidFill>
                <a:prstDash val="solid"/>
              </a:ln>
            </c:spPr>
          </c:dPt>
          <c:dPt>
            <c:idx val="3"/>
            <c:bubble3D val="0"/>
            <c:spPr>
              <a:solidFill>
                <a:srgbClr val="FFFF00"/>
              </a:solidFill>
              <a:ln w="12700">
                <a:solidFill>
                  <a:srgbClr val="000000"/>
                </a:solidFill>
                <a:prstDash val="solid"/>
              </a:ln>
            </c:spPr>
          </c:dPt>
          <c:cat>
            <c:strRef>
              <c:f>Graphs!$F$1:$J$1</c:f>
              <c:strCache>
                <c:ptCount val="5"/>
                <c:pt idx="0">
                  <c:v>1st</c:v>
                </c:pt>
                <c:pt idx="1">
                  <c:v>2nd</c:v>
                </c:pt>
                <c:pt idx="2">
                  <c:v>3rd</c:v>
                </c:pt>
                <c:pt idx="3">
                  <c:v>4th</c:v>
                </c:pt>
                <c:pt idx="4">
                  <c:v>Other</c:v>
                </c:pt>
              </c:strCache>
            </c:strRef>
          </c:cat>
          <c:val>
            <c:numRef>
              <c:f>Graphs!$F$185:$I$185</c:f>
              <c:numCache>
                <c:formatCode>#,##0</c:formatCode>
                <c:ptCount val="4"/>
                <c:pt idx="0">
                  <c:v>4533.0</c:v>
                </c:pt>
                <c:pt idx="1">
                  <c:v>2177.0</c:v>
                </c:pt>
                <c:pt idx="2">
                  <c:v>1888.0</c:v>
                </c:pt>
                <c:pt idx="3">
                  <c:v>4964.0</c:v>
                </c:pt>
              </c:numCache>
            </c:numRef>
          </c:val>
        </c:ser>
        <c:dLbls>
          <c:showLegendKey val="0"/>
          <c:showVal val="0"/>
          <c:showCatName val="0"/>
          <c:showSerName val="0"/>
          <c:showPercent val="0"/>
          <c:showBubbleSize val="0"/>
          <c:showLeaderLines val="1"/>
        </c:dLbls>
        <c:firstSliceAng val="0"/>
      </c:pieChart>
      <c:spPr>
        <a:noFill/>
        <a:ln w="25400">
          <a:noFill/>
        </a:ln>
      </c:spPr>
    </c:plotArea>
    <c:plotVisOnly val="1"/>
    <c:dispBlanksAs val="zero"/>
    <c:showDLblsOverMax val="0"/>
  </c:chart>
  <c:spPr>
    <a:solidFill>
      <a:srgbClr val="FFFFFF"/>
    </a:solidFill>
    <a:ln w="3175">
      <a:solidFill>
        <a:srgbClr val="000000"/>
      </a:solidFill>
      <a:prstDash val="solid"/>
    </a:ln>
  </c:spPr>
  <c:txPr>
    <a:bodyPr/>
    <a:lstStyle/>
    <a:p>
      <a:pPr>
        <a:defRPr sz="250" b="0" i="0" u="none" strike="noStrike" baseline="0">
          <a:solidFill>
            <a:srgbClr val="000000"/>
          </a:solidFill>
          <a:latin typeface="Geneva"/>
          <a:ea typeface="Geneva"/>
          <a:cs typeface="Geneva"/>
        </a:defRPr>
      </a:pPr>
      <a:endParaRPr lang="en-US"/>
    </a:p>
  </c:txPr>
  <c:printSettings>
    <c:headerFooter/>
    <c:pageMargins b="1.0" l="0.75" r="0.75" t="1.0" header="0.5" footer="0.5"/>
    <c:pageSetup/>
  </c:printSettings>
</c:chartSpace>
</file>

<file path=xl/charts/chart74.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83544729215743"/>
          <c:y val="0.150000392369888"/>
          <c:w val="0.63291285936463"/>
          <c:h val="0.714287582713752"/>
        </c:manualLayout>
      </c:layout>
      <c:pieChart>
        <c:varyColors val="1"/>
        <c:ser>
          <c:idx val="0"/>
          <c:order val="0"/>
          <c:spPr>
            <a:solidFill>
              <a:srgbClr val="DD0000"/>
            </a:solidFill>
            <a:ln w="12700">
              <a:solidFill>
                <a:srgbClr val="000000"/>
              </a:solidFill>
              <a:prstDash val="solid"/>
            </a:ln>
          </c:spPr>
          <c:dPt>
            <c:idx val="0"/>
            <c:bubble3D val="0"/>
            <c:spPr>
              <a:solidFill>
                <a:srgbClr val="0000DD"/>
              </a:solidFill>
              <a:ln w="12700">
                <a:solidFill>
                  <a:srgbClr val="000000"/>
                </a:solidFill>
                <a:prstDash val="solid"/>
              </a:ln>
            </c:spPr>
          </c:dPt>
          <c:dPt>
            <c:idx val="1"/>
            <c:bubble3D val="0"/>
          </c:dPt>
          <c:dPt>
            <c:idx val="2"/>
            <c:bubble3D val="0"/>
            <c:spPr>
              <a:solidFill>
                <a:srgbClr val="33CC00"/>
              </a:solidFill>
              <a:ln w="12700">
                <a:solidFill>
                  <a:srgbClr val="000000"/>
                </a:solidFill>
                <a:prstDash val="solid"/>
              </a:ln>
            </c:spPr>
          </c:dPt>
          <c:dPt>
            <c:idx val="3"/>
            <c:bubble3D val="0"/>
            <c:spPr>
              <a:solidFill>
                <a:srgbClr val="FFFF00"/>
              </a:solidFill>
              <a:ln w="12700">
                <a:solidFill>
                  <a:srgbClr val="000000"/>
                </a:solidFill>
                <a:prstDash val="solid"/>
              </a:ln>
            </c:spPr>
          </c:dPt>
          <c:cat>
            <c:strRef>
              <c:f>Graphs!$F$1:$J$1</c:f>
              <c:strCache>
                <c:ptCount val="5"/>
                <c:pt idx="0">
                  <c:v>1st</c:v>
                </c:pt>
                <c:pt idx="1">
                  <c:v>2nd</c:v>
                </c:pt>
                <c:pt idx="2">
                  <c:v>3rd</c:v>
                </c:pt>
                <c:pt idx="3">
                  <c:v>4th</c:v>
                </c:pt>
                <c:pt idx="4">
                  <c:v>Other</c:v>
                </c:pt>
              </c:strCache>
            </c:strRef>
          </c:cat>
          <c:val>
            <c:numRef>
              <c:f>Graphs!$F$186:$I$186</c:f>
              <c:numCache>
                <c:formatCode>#,##0</c:formatCode>
                <c:ptCount val="4"/>
                <c:pt idx="0">
                  <c:v>2184.0</c:v>
                </c:pt>
                <c:pt idx="1">
                  <c:v>943.0</c:v>
                </c:pt>
                <c:pt idx="2">
                  <c:v>614.0</c:v>
                </c:pt>
                <c:pt idx="3">
                  <c:v>2163.0</c:v>
                </c:pt>
              </c:numCache>
            </c:numRef>
          </c:val>
        </c:ser>
        <c:dLbls>
          <c:showLegendKey val="0"/>
          <c:showVal val="0"/>
          <c:showCatName val="0"/>
          <c:showSerName val="0"/>
          <c:showPercent val="0"/>
          <c:showBubbleSize val="0"/>
          <c:showLeaderLines val="1"/>
        </c:dLbls>
        <c:firstSliceAng val="0"/>
      </c:pieChart>
      <c:spPr>
        <a:noFill/>
        <a:ln w="25400">
          <a:noFill/>
        </a:ln>
      </c:spPr>
    </c:plotArea>
    <c:plotVisOnly val="1"/>
    <c:dispBlanksAs val="zero"/>
    <c:showDLblsOverMax val="0"/>
  </c:chart>
  <c:spPr>
    <a:solidFill>
      <a:srgbClr val="FFFFFF"/>
    </a:solidFill>
    <a:ln w="3175">
      <a:solidFill>
        <a:srgbClr val="000000"/>
      </a:solidFill>
      <a:prstDash val="solid"/>
    </a:ln>
  </c:spPr>
  <c:txPr>
    <a:bodyPr/>
    <a:lstStyle/>
    <a:p>
      <a:pPr>
        <a:defRPr sz="250" b="0" i="0" u="none" strike="noStrike" baseline="0">
          <a:solidFill>
            <a:srgbClr val="000000"/>
          </a:solidFill>
          <a:latin typeface="Geneva"/>
          <a:ea typeface="Geneva"/>
          <a:cs typeface="Geneva"/>
        </a:defRPr>
      </a:pPr>
      <a:endParaRPr lang="en-US"/>
    </a:p>
  </c:txPr>
  <c:printSettings>
    <c:headerFooter/>
    <c:pageMargins b="1.0" l="0.75" r="0.75" t="1.0" header="0.5" footer="0.5"/>
    <c:pageSetup/>
  </c:printSettings>
</c:chartSpace>
</file>

<file path=xl/charts/chart75.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83544729215743"/>
          <c:y val="0.150000392369888"/>
          <c:w val="0.63291285936463"/>
          <c:h val="0.714287582713752"/>
        </c:manualLayout>
      </c:layout>
      <c:pieChart>
        <c:varyColors val="1"/>
        <c:ser>
          <c:idx val="0"/>
          <c:order val="0"/>
          <c:spPr>
            <a:solidFill>
              <a:srgbClr val="DD0000"/>
            </a:solidFill>
            <a:ln w="12700">
              <a:solidFill>
                <a:srgbClr val="000000"/>
              </a:solidFill>
              <a:prstDash val="solid"/>
            </a:ln>
          </c:spPr>
          <c:dPt>
            <c:idx val="0"/>
            <c:bubble3D val="0"/>
          </c:dPt>
          <c:dPt>
            <c:idx val="1"/>
            <c:bubble3D val="0"/>
            <c:spPr>
              <a:solidFill>
                <a:srgbClr val="0000DD"/>
              </a:solidFill>
              <a:ln w="12700">
                <a:solidFill>
                  <a:srgbClr val="000000"/>
                </a:solidFill>
                <a:prstDash val="solid"/>
              </a:ln>
            </c:spPr>
          </c:dPt>
          <c:dPt>
            <c:idx val="2"/>
            <c:bubble3D val="0"/>
            <c:spPr>
              <a:solidFill>
                <a:srgbClr val="33CC00"/>
              </a:solidFill>
              <a:ln w="12700">
                <a:solidFill>
                  <a:srgbClr val="000000"/>
                </a:solidFill>
                <a:prstDash val="solid"/>
              </a:ln>
            </c:spPr>
          </c:dPt>
          <c:dPt>
            <c:idx val="3"/>
            <c:bubble3D val="0"/>
            <c:spPr>
              <a:solidFill>
                <a:srgbClr val="FFFF00"/>
              </a:solidFill>
              <a:ln w="12700">
                <a:solidFill>
                  <a:srgbClr val="000000"/>
                </a:solidFill>
                <a:prstDash val="solid"/>
              </a:ln>
            </c:spPr>
          </c:dPt>
          <c:cat>
            <c:strRef>
              <c:f>Graphs!$F$1:$J$1</c:f>
              <c:strCache>
                <c:ptCount val="5"/>
                <c:pt idx="0">
                  <c:v>1st</c:v>
                </c:pt>
                <c:pt idx="1">
                  <c:v>2nd</c:v>
                </c:pt>
                <c:pt idx="2">
                  <c:v>3rd</c:v>
                </c:pt>
                <c:pt idx="3">
                  <c:v>4th</c:v>
                </c:pt>
                <c:pt idx="4">
                  <c:v>Other</c:v>
                </c:pt>
              </c:strCache>
            </c:strRef>
          </c:cat>
          <c:val>
            <c:numRef>
              <c:f>Graphs!$F$187:$I$187</c:f>
              <c:numCache>
                <c:formatCode>#,##0</c:formatCode>
                <c:ptCount val="4"/>
                <c:pt idx="0">
                  <c:v>4897.0</c:v>
                </c:pt>
                <c:pt idx="1">
                  <c:v>3475.0</c:v>
                </c:pt>
                <c:pt idx="2">
                  <c:v>1926.0</c:v>
                </c:pt>
                <c:pt idx="3">
                  <c:v>6383.0</c:v>
                </c:pt>
              </c:numCache>
            </c:numRef>
          </c:val>
        </c:ser>
        <c:dLbls>
          <c:showLegendKey val="0"/>
          <c:showVal val="0"/>
          <c:showCatName val="0"/>
          <c:showSerName val="0"/>
          <c:showPercent val="0"/>
          <c:showBubbleSize val="0"/>
          <c:showLeaderLines val="1"/>
        </c:dLbls>
        <c:firstSliceAng val="0"/>
      </c:pieChart>
      <c:spPr>
        <a:noFill/>
        <a:ln w="25400">
          <a:noFill/>
        </a:ln>
      </c:spPr>
    </c:plotArea>
    <c:plotVisOnly val="1"/>
    <c:dispBlanksAs val="zero"/>
    <c:showDLblsOverMax val="0"/>
  </c:chart>
  <c:spPr>
    <a:solidFill>
      <a:srgbClr val="FFFFFF"/>
    </a:solidFill>
    <a:ln w="3175">
      <a:solidFill>
        <a:srgbClr val="000000"/>
      </a:solidFill>
      <a:prstDash val="solid"/>
    </a:ln>
  </c:spPr>
  <c:txPr>
    <a:bodyPr/>
    <a:lstStyle/>
    <a:p>
      <a:pPr>
        <a:defRPr sz="250" b="0" i="0" u="none" strike="noStrike" baseline="0">
          <a:solidFill>
            <a:srgbClr val="000000"/>
          </a:solidFill>
          <a:latin typeface="Geneva"/>
          <a:ea typeface="Geneva"/>
          <a:cs typeface="Geneva"/>
        </a:defRPr>
      </a:pPr>
      <a:endParaRPr lang="en-US"/>
    </a:p>
  </c:txPr>
  <c:printSettings>
    <c:headerFooter/>
    <c:pageMargins b="1.0" l="0.75" r="0.75" t="1.0" header="0.5" footer="0.5"/>
    <c:pageSetup/>
  </c:printSettings>
</c:chartSpace>
</file>

<file path=xl/charts/chart76.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83544729215743"/>
          <c:y val="0.150000392369888"/>
          <c:w val="0.63291285936463"/>
          <c:h val="0.714287582713752"/>
        </c:manualLayout>
      </c:layout>
      <c:pieChart>
        <c:varyColors val="1"/>
        <c:ser>
          <c:idx val="0"/>
          <c:order val="0"/>
          <c:spPr>
            <a:solidFill>
              <a:srgbClr val="DD0000"/>
            </a:solidFill>
            <a:ln w="12700">
              <a:solidFill>
                <a:srgbClr val="000000"/>
              </a:solidFill>
              <a:prstDash val="solid"/>
            </a:ln>
          </c:spPr>
          <c:dPt>
            <c:idx val="0"/>
            <c:bubble3D val="0"/>
            <c:spPr>
              <a:solidFill>
                <a:srgbClr val="0000DD"/>
              </a:solidFill>
              <a:ln w="12700">
                <a:solidFill>
                  <a:srgbClr val="000000"/>
                </a:solidFill>
                <a:prstDash val="solid"/>
              </a:ln>
            </c:spPr>
          </c:dPt>
          <c:dPt>
            <c:idx val="1"/>
            <c:bubble3D val="0"/>
          </c:dPt>
          <c:dPt>
            <c:idx val="2"/>
            <c:bubble3D val="0"/>
            <c:spPr>
              <a:solidFill>
                <a:srgbClr val="33CC00"/>
              </a:solidFill>
              <a:ln w="12700">
                <a:solidFill>
                  <a:srgbClr val="000000"/>
                </a:solidFill>
                <a:prstDash val="solid"/>
              </a:ln>
            </c:spPr>
          </c:dPt>
          <c:dPt>
            <c:idx val="3"/>
            <c:bubble3D val="0"/>
            <c:spPr>
              <a:solidFill>
                <a:srgbClr val="FFFF00"/>
              </a:solidFill>
              <a:ln w="12700">
                <a:solidFill>
                  <a:srgbClr val="000000"/>
                </a:solidFill>
                <a:prstDash val="solid"/>
              </a:ln>
            </c:spPr>
          </c:dPt>
          <c:cat>
            <c:strRef>
              <c:f>Graphs!$F$1:$J$1</c:f>
              <c:strCache>
                <c:ptCount val="5"/>
                <c:pt idx="0">
                  <c:v>1st</c:v>
                </c:pt>
                <c:pt idx="1">
                  <c:v>2nd</c:v>
                </c:pt>
                <c:pt idx="2">
                  <c:v>3rd</c:v>
                </c:pt>
                <c:pt idx="3">
                  <c:v>4th</c:v>
                </c:pt>
                <c:pt idx="4">
                  <c:v>Other</c:v>
                </c:pt>
              </c:strCache>
            </c:strRef>
          </c:cat>
          <c:val>
            <c:numRef>
              <c:f>Graphs!$F$188:$I$188</c:f>
              <c:numCache>
                <c:formatCode>#,##0</c:formatCode>
                <c:ptCount val="4"/>
                <c:pt idx="0">
                  <c:v>29328.0</c:v>
                </c:pt>
                <c:pt idx="1">
                  <c:v>12517.0</c:v>
                </c:pt>
                <c:pt idx="2">
                  <c:v>9606.0</c:v>
                </c:pt>
                <c:pt idx="3">
                  <c:v>32612.0</c:v>
                </c:pt>
              </c:numCache>
            </c:numRef>
          </c:val>
        </c:ser>
        <c:dLbls>
          <c:showLegendKey val="0"/>
          <c:showVal val="0"/>
          <c:showCatName val="0"/>
          <c:showSerName val="0"/>
          <c:showPercent val="0"/>
          <c:showBubbleSize val="0"/>
          <c:showLeaderLines val="1"/>
        </c:dLbls>
        <c:firstSliceAng val="0"/>
      </c:pieChart>
      <c:spPr>
        <a:noFill/>
        <a:ln w="25400">
          <a:noFill/>
        </a:ln>
      </c:spPr>
    </c:plotArea>
    <c:plotVisOnly val="1"/>
    <c:dispBlanksAs val="zero"/>
    <c:showDLblsOverMax val="0"/>
  </c:chart>
  <c:spPr>
    <a:solidFill>
      <a:srgbClr val="FFFFFF"/>
    </a:solidFill>
    <a:ln w="3175">
      <a:solidFill>
        <a:srgbClr val="000000"/>
      </a:solidFill>
      <a:prstDash val="solid"/>
    </a:ln>
  </c:spPr>
  <c:txPr>
    <a:bodyPr/>
    <a:lstStyle/>
    <a:p>
      <a:pPr>
        <a:defRPr sz="250" b="0" i="0" u="none" strike="noStrike" baseline="0">
          <a:solidFill>
            <a:srgbClr val="000000"/>
          </a:solidFill>
          <a:latin typeface="Geneva"/>
          <a:ea typeface="Geneva"/>
          <a:cs typeface="Geneva"/>
        </a:defRPr>
      </a:pPr>
      <a:endParaRPr lang="en-US"/>
    </a:p>
  </c:txPr>
  <c:printSettings>
    <c:headerFooter/>
    <c:pageMargins b="1.0" l="0.75" r="0.75" t="1.0" header="0.5" footer="0.5"/>
    <c:pageSetup/>
  </c:printSettings>
</c:chartSpace>
</file>

<file path=xl/charts/chart77.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83544729215743"/>
          <c:y val="0.150000392369888"/>
          <c:w val="0.63291285936463"/>
          <c:h val="0.714287582713752"/>
        </c:manualLayout>
      </c:layout>
      <c:pieChart>
        <c:varyColors val="1"/>
        <c:ser>
          <c:idx val="0"/>
          <c:order val="0"/>
          <c:spPr>
            <a:solidFill>
              <a:srgbClr val="DD0000"/>
            </a:solidFill>
            <a:ln w="12700">
              <a:solidFill>
                <a:srgbClr val="000000"/>
              </a:solidFill>
              <a:prstDash val="solid"/>
            </a:ln>
          </c:spPr>
          <c:dPt>
            <c:idx val="0"/>
            <c:bubble3D val="0"/>
          </c:dPt>
          <c:dPt>
            <c:idx val="1"/>
            <c:bubble3D val="0"/>
            <c:spPr>
              <a:solidFill>
                <a:srgbClr val="0000DD"/>
              </a:solidFill>
              <a:ln w="12700">
                <a:solidFill>
                  <a:srgbClr val="000000"/>
                </a:solidFill>
                <a:prstDash val="solid"/>
              </a:ln>
            </c:spPr>
          </c:dPt>
          <c:dPt>
            <c:idx val="2"/>
            <c:bubble3D val="0"/>
            <c:spPr>
              <a:solidFill>
                <a:srgbClr val="33CC00"/>
              </a:solidFill>
              <a:ln w="12700">
                <a:solidFill>
                  <a:srgbClr val="000000"/>
                </a:solidFill>
                <a:prstDash val="solid"/>
              </a:ln>
            </c:spPr>
          </c:dPt>
          <c:dPt>
            <c:idx val="3"/>
            <c:bubble3D val="0"/>
            <c:spPr>
              <a:solidFill>
                <a:srgbClr val="FFFF00"/>
              </a:solidFill>
              <a:ln w="12700">
                <a:solidFill>
                  <a:srgbClr val="000000"/>
                </a:solidFill>
                <a:prstDash val="solid"/>
              </a:ln>
            </c:spPr>
          </c:dPt>
          <c:cat>
            <c:strRef>
              <c:f>Graphs!$F$1:$J$1</c:f>
              <c:strCache>
                <c:ptCount val="5"/>
                <c:pt idx="0">
                  <c:v>1st</c:v>
                </c:pt>
                <c:pt idx="1">
                  <c:v>2nd</c:v>
                </c:pt>
                <c:pt idx="2">
                  <c:v>3rd</c:v>
                </c:pt>
                <c:pt idx="3">
                  <c:v>4th</c:v>
                </c:pt>
                <c:pt idx="4">
                  <c:v>Other</c:v>
                </c:pt>
              </c:strCache>
            </c:strRef>
          </c:cat>
          <c:val>
            <c:numRef>
              <c:f>Graphs!$F$189:$I$189</c:f>
              <c:numCache>
                <c:formatCode>#,##0</c:formatCode>
                <c:ptCount val="4"/>
                <c:pt idx="0">
                  <c:v>10959.0</c:v>
                </c:pt>
                <c:pt idx="1">
                  <c:v>6178.0</c:v>
                </c:pt>
                <c:pt idx="2">
                  <c:v>3814.0</c:v>
                </c:pt>
                <c:pt idx="3">
                  <c:v>12241.0</c:v>
                </c:pt>
              </c:numCache>
            </c:numRef>
          </c:val>
        </c:ser>
        <c:dLbls>
          <c:showLegendKey val="0"/>
          <c:showVal val="0"/>
          <c:showCatName val="0"/>
          <c:showSerName val="0"/>
          <c:showPercent val="0"/>
          <c:showBubbleSize val="0"/>
          <c:showLeaderLines val="1"/>
        </c:dLbls>
        <c:firstSliceAng val="0"/>
      </c:pieChart>
      <c:spPr>
        <a:noFill/>
        <a:ln w="25400">
          <a:noFill/>
        </a:ln>
      </c:spPr>
    </c:plotArea>
    <c:plotVisOnly val="1"/>
    <c:dispBlanksAs val="zero"/>
    <c:showDLblsOverMax val="0"/>
  </c:chart>
  <c:spPr>
    <a:solidFill>
      <a:srgbClr val="FFFFFF"/>
    </a:solidFill>
    <a:ln w="3175">
      <a:solidFill>
        <a:srgbClr val="000000"/>
      </a:solidFill>
      <a:prstDash val="solid"/>
    </a:ln>
  </c:spPr>
  <c:txPr>
    <a:bodyPr/>
    <a:lstStyle/>
    <a:p>
      <a:pPr>
        <a:defRPr sz="250" b="0" i="0" u="none" strike="noStrike" baseline="0">
          <a:solidFill>
            <a:srgbClr val="000000"/>
          </a:solidFill>
          <a:latin typeface="Geneva"/>
          <a:ea typeface="Geneva"/>
          <a:cs typeface="Geneva"/>
        </a:defRPr>
      </a:pPr>
      <a:endParaRPr lang="en-US"/>
    </a:p>
  </c:txPr>
  <c:printSettings>
    <c:headerFooter/>
    <c:pageMargins b="1.0" l="0.75" r="0.75" t="1.0" header="0.5" footer="0.5"/>
    <c:pageSetup/>
  </c:printSettings>
</c:chartSpace>
</file>

<file path=xl/charts/chart78.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83544729215743"/>
          <c:y val="0.150000392369888"/>
          <c:w val="0.63291285936463"/>
          <c:h val="0.714287582713752"/>
        </c:manualLayout>
      </c:layout>
      <c:pieChart>
        <c:varyColors val="1"/>
        <c:ser>
          <c:idx val="0"/>
          <c:order val="0"/>
          <c:spPr>
            <a:solidFill>
              <a:srgbClr val="DD0000"/>
            </a:solidFill>
            <a:ln w="12700">
              <a:solidFill>
                <a:srgbClr val="000000"/>
              </a:solidFill>
              <a:prstDash val="solid"/>
            </a:ln>
          </c:spPr>
          <c:dPt>
            <c:idx val="0"/>
            <c:bubble3D val="0"/>
            <c:spPr>
              <a:solidFill>
                <a:srgbClr val="0000DD"/>
              </a:solidFill>
              <a:ln w="12700">
                <a:solidFill>
                  <a:srgbClr val="000000"/>
                </a:solidFill>
                <a:prstDash val="solid"/>
              </a:ln>
            </c:spPr>
          </c:dPt>
          <c:dPt>
            <c:idx val="1"/>
            <c:bubble3D val="0"/>
          </c:dPt>
          <c:dPt>
            <c:idx val="2"/>
            <c:bubble3D val="0"/>
            <c:spPr>
              <a:solidFill>
                <a:srgbClr val="33CC00"/>
              </a:solidFill>
              <a:ln w="12700">
                <a:solidFill>
                  <a:srgbClr val="000000"/>
                </a:solidFill>
                <a:prstDash val="solid"/>
              </a:ln>
            </c:spPr>
          </c:dPt>
          <c:dPt>
            <c:idx val="3"/>
            <c:bubble3D val="0"/>
            <c:spPr>
              <a:solidFill>
                <a:srgbClr val="FFFF00"/>
              </a:solidFill>
              <a:ln w="12700">
                <a:solidFill>
                  <a:srgbClr val="000000"/>
                </a:solidFill>
                <a:prstDash val="solid"/>
              </a:ln>
            </c:spPr>
          </c:dPt>
          <c:cat>
            <c:strRef>
              <c:f>Graphs!$F$1:$J$1</c:f>
              <c:strCache>
                <c:ptCount val="5"/>
                <c:pt idx="0">
                  <c:v>1st</c:v>
                </c:pt>
                <c:pt idx="1">
                  <c:v>2nd</c:v>
                </c:pt>
                <c:pt idx="2">
                  <c:v>3rd</c:v>
                </c:pt>
                <c:pt idx="3">
                  <c:v>4th</c:v>
                </c:pt>
                <c:pt idx="4">
                  <c:v>Other</c:v>
                </c:pt>
              </c:strCache>
            </c:strRef>
          </c:cat>
          <c:val>
            <c:numRef>
              <c:f>Graphs!$F$190:$I$190</c:f>
              <c:numCache>
                <c:formatCode>#,##0</c:formatCode>
                <c:ptCount val="4"/>
                <c:pt idx="0">
                  <c:v>28718.0</c:v>
                </c:pt>
                <c:pt idx="1">
                  <c:v>10370.0</c:v>
                </c:pt>
                <c:pt idx="2">
                  <c:v>8074.0</c:v>
                </c:pt>
                <c:pt idx="3">
                  <c:v>26996.0</c:v>
                </c:pt>
              </c:numCache>
            </c:numRef>
          </c:val>
        </c:ser>
        <c:dLbls>
          <c:showLegendKey val="0"/>
          <c:showVal val="0"/>
          <c:showCatName val="0"/>
          <c:showSerName val="0"/>
          <c:showPercent val="0"/>
          <c:showBubbleSize val="0"/>
          <c:showLeaderLines val="1"/>
        </c:dLbls>
        <c:firstSliceAng val="0"/>
      </c:pieChart>
      <c:spPr>
        <a:noFill/>
        <a:ln w="25400">
          <a:noFill/>
        </a:ln>
      </c:spPr>
    </c:plotArea>
    <c:plotVisOnly val="1"/>
    <c:dispBlanksAs val="zero"/>
    <c:showDLblsOverMax val="0"/>
  </c:chart>
  <c:spPr>
    <a:solidFill>
      <a:srgbClr val="FFFFFF"/>
    </a:solidFill>
    <a:ln w="3175">
      <a:solidFill>
        <a:srgbClr val="000000"/>
      </a:solidFill>
      <a:prstDash val="solid"/>
    </a:ln>
  </c:spPr>
  <c:txPr>
    <a:bodyPr/>
    <a:lstStyle/>
    <a:p>
      <a:pPr>
        <a:defRPr sz="250" b="0" i="0" u="none" strike="noStrike" baseline="0">
          <a:solidFill>
            <a:srgbClr val="000000"/>
          </a:solidFill>
          <a:latin typeface="Geneva"/>
          <a:ea typeface="Geneva"/>
          <a:cs typeface="Geneva"/>
        </a:defRPr>
      </a:pPr>
      <a:endParaRPr lang="en-US"/>
    </a:p>
  </c:txPr>
  <c:printSettings>
    <c:headerFooter/>
    <c:pageMargins b="1.0" l="0.75" r="0.75" t="1.0" header="0.5" footer="0.5"/>
    <c:pageSetup/>
  </c:printSettings>
</c:chartSpace>
</file>

<file path=xl/charts/chart79.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83544729215743"/>
          <c:y val="0.150000392369888"/>
          <c:w val="0.63291285936463"/>
          <c:h val="0.714287582713752"/>
        </c:manualLayout>
      </c:layout>
      <c:pieChart>
        <c:varyColors val="1"/>
        <c:ser>
          <c:idx val="0"/>
          <c:order val="0"/>
          <c:spPr>
            <a:solidFill>
              <a:srgbClr val="DD0000"/>
            </a:solidFill>
            <a:ln w="12700">
              <a:solidFill>
                <a:srgbClr val="000000"/>
              </a:solidFill>
              <a:prstDash val="solid"/>
            </a:ln>
          </c:spPr>
          <c:dPt>
            <c:idx val="0"/>
            <c:bubble3D val="0"/>
          </c:dPt>
          <c:dPt>
            <c:idx val="1"/>
            <c:bubble3D val="0"/>
            <c:spPr>
              <a:solidFill>
                <a:srgbClr val="0000DD"/>
              </a:solidFill>
              <a:ln w="12700">
                <a:solidFill>
                  <a:srgbClr val="000000"/>
                </a:solidFill>
                <a:prstDash val="solid"/>
              </a:ln>
            </c:spPr>
          </c:dPt>
          <c:dPt>
            <c:idx val="2"/>
            <c:bubble3D val="0"/>
            <c:spPr>
              <a:solidFill>
                <a:srgbClr val="33CC00"/>
              </a:solidFill>
              <a:ln w="12700">
                <a:solidFill>
                  <a:srgbClr val="000000"/>
                </a:solidFill>
                <a:prstDash val="solid"/>
              </a:ln>
            </c:spPr>
          </c:dPt>
          <c:dPt>
            <c:idx val="3"/>
            <c:bubble3D val="0"/>
            <c:spPr>
              <a:solidFill>
                <a:srgbClr val="FFFF00"/>
              </a:solidFill>
              <a:ln w="12700">
                <a:solidFill>
                  <a:srgbClr val="000000"/>
                </a:solidFill>
                <a:prstDash val="solid"/>
              </a:ln>
            </c:spPr>
          </c:dPt>
          <c:cat>
            <c:strRef>
              <c:f>Graphs!$F$1:$J$1</c:f>
              <c:strCache>
                <c:ptCount val="5"/>
                <c:pt idx="0">
                  <c:v>1st</c:v>
                </c:pt>
                <c:pt idx="1">
                  <c:v>2nd</c:v>
                </c:pt>
                <c:pt idx="2">
                  <c:v>3rd</c:v>
                </c:pt>
                <c:pt idx="3">
                  <c:v>4th</c:v>
                </c:pt>
                <c:pt idx="4">
                  <c:v>Other</c:v>
                </c:pt>
              </c:strCache>
            </c:strRef>
          </c:cat>
          <c:val>
            <c:numRef>
              <c:f>Graphs!$F$191:$I$191</c:f>
              <c:numCache>
                <c:formatCode>#,##0</c:formatCode>
                <c:ptCount val="4"/>
                <c:pt idx="0">
                  <c:v>7358.0</c:v>
                </c:pt>
                <c:pt idx="1">
                  <c:v>3324.0</c:v>
                </c:pt>
                <c:pt idx="2">
                  <c:v>3195.0</c:v>
                </c:pt>
                <c:pt idx="3">
                  <c:v>8150.0</c:v>
                </c:pt>
              </c:numCache>
            </c:numRef>
          </c:val>
        </c:ser>
        <c:dLbls>
          <c:showLegendKey val="0"/>
          <c:showVal val="0"/>
          <c:showCatName val="0"/>
          <c:showSerName val="0"/>
          <c:showPercent val="0"/>
          <c:showBubbleSize val="0"/>
          <c:showLeaderLines val="1"/>
        </c:dLbls>
        <c:firstSliceAng val="0"/>
      </c:pieChart>
      <c:spPr>
        <a:noFill/>
        <a:ln w="25400">
          <a:noFill/>
        </a:ln>
      </c:spPr>
    </c:plotArea>
    <c:plotVisOnly val="1"/>
    <c:dispBlanksAs val="zero"/>
    <c:showDLblsOverMax val="0"/>
  </c:chart>
  <c:spPr>
    <a:solidFill>
      <a:srgbClr val="FFFFFF"/>
    </a:solidFill>
    <a:ln w="3175">
      <a:solidFill>
        <a:srgbClr val="000000"/>
      </a:solidFill>
      <a:prstDash val="solid"/>
    </a:ln>
  </c:spPr>
  <c:txPr>
    <a:bodyPr/>
    <a:lstStyle/>
    <a:p>
      <a:pPr>
        <a:defRPr sz="250" b="0" i="0" u="none" strike="noStrike" baseline="0">
          <a:solidFill>
            <a:srgbClr val="000000"/>
          </a:solidFill>
          <a:latin typeface="Geneva"/>
          <a:ea typeface="Geneva"/>
          <a:cs typeface="Geneva"/>
        </a:defRPr>
      </a:pPr>
      <a:endParaRPr lang="en-US"/>
    </a:p>
  </c:txPr>
  <c:printSettings>
    <c:headerFooter/>
    <c:pageMargins b="1.0" l="0.75" r="0.75" t="1.0" header="0.5" footer="0.5"/>
    <c:pageSetup/>
  </c:printSettings>
</c:chartSpace>
</file>

<file path=xl/charts/chart80.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83544729215743"/>
          <c:y val="0.150000392369888"/>
          <c:w val="0.63291285936463"/>
          <c:h val="0.714287582713752"/>
        </c:manualLayout>
      </c:layout>
      <c:pieChart>
        <c:varyColors val="1"/>
        <c:ser>
          <c:idx val="0"/>
          <c:order val="0"/>
          <c:spPr>
            <a:solidFill>
              <a:srgbClr val="DD0000"/>
            </a:solidFill>
            <a:ln w="12700">
              <a:solidFill>
                <a:srgbClr val="000000"/>
              </a:solidFill>
              <a:prstDash val="solid"/>
            </a:ln>
          </c:spPr>
          <c:dPt>
            <c:idx val="0"/>
            <c:bubble3D val="0"/>
            <c:spPr>
              <a:solidFill>
                <a:srgbClr val="0000DD"/>
              </a:solidFill>
              <a:ln w="12700">
                <a:solidFill>
                  <a:srgbClr val="000000"/>
                </a:solidFill>
                <a:prstDash val="solid"/>
              </a:ln>
            </c:spPr>
          </c:dPt>
          <c:dPt>
            <c:idx val="1"/>
            <c:bubble3D val="0"/>
          </c:dPt>
          <c:dPt>
            <c:idx val="2"/>
            <c:bubble3D val="0"/>
            <c:spPr>
              <a:solidFill>
                <a:srgbClr val="33CC00"/>
              </a:solidFill>
              <a:ln w="12700">
                <a:solidFill>
                  <a:srgbClr val="000000"/>
                </a:solidFill>
                <a:prstDash val="solid"/>
              </a:ln>
            </c:spPr>
          </c:dPt>
          <c:dPt>
            <c:idx val="3"/>
            <c:bubble3D val="0"/>
            <c:spPr>
              <a:solidFill>
                <a:srgbClr val="FFFF00"/>
              </a:solidFill>
              <a:ln w="12700">
                <a:solidFill>
                  <a:srgbClr val="000000"/>
                </a:solidFill>
                <a:prstDash val="solid"/>
              </a:ln>
            </c:spPr>
          </c:dPt>
          <c:cat>
            <c:strRef>
              <c:f>Graphs!$F$1:$J$1</c:f>
              <c:strCache>
                <c:ptCount val="5"/>
                <c:pt idx="0">
                  <c:v>1st</c:v>
                </c:pt>
                <c:pt idx="1">
                  <c:v>2nd</c:v>
                </c:pt>
                <c:pt idx="2">
                  <c:v>3rd</c:v>
                </c:pt>
                <c:pt idx="3">
                  <c:v>4th</c:v>
                </c:pt>
                <c:pt idx="4">
                  <c:v>Other</c:v>
                </c:pt>
              </c:strCache>
            </c:strRef>
          </c:cat>
          <c:val>
            <c:numRef>
              <c:f>Graphs!$F$192:$I$192</c:f>
              <c:numCache>
                <c:formatCode>#,##0</c:formatCode>
                <c:ptCount val="4"/>
                <c:pt idx="0">
                  <c:v>3080.0</c:v>
                </c:pt>
                <c:pt idx="1">
                  <c:v>1334.0</c:v>
                </c:pt>
                <c:pt idx="2">
                  <c:v>951.0</c:v>
                </c:pt>
                <c:pt idx="3">
                  <c:v>3020.0</c:v>
                </c:pt>
              </c:numCache>
            </c:numRef>
          </c:val>
        </c:ser>
        <c:dLbls>
          <c:showLegendKey val="0"/>
          <c:showVal val="0"/>
          <c:showCatName val="0"/>
          <c:showSerName val="0"/>
          <c:showPercent val="0"/>
          <c:showBubbleSize val="0"/>
          <c:showLeaderLines val="1"/>
        </c:dLbls>
        <c:firstSliceAng val="0"/>
      </c:pieChart>
      <c:spPr>
        <a:noFill/>
        <a:ln w="25400">
          <a:noFill/>
        </a:ln>
      </c:spPr>
    </c:plotArea>
    <c:plotVisOnly val="1"/>
    <c:dispBlanksAs val="zero"/>
    <c:showDLblsOverMax val="0"/>
  </c:chart>
  <c:spPr>
    <a:solidFill>
      <a:srgbClr val="FFFFFF"/>
    </a:solidFill>
    <a:ln w="3175">
      <a:solidFill>
        <a:srgbClr val="000000"/>
      </a:solidFill>
      <a:prstDash val="solid"/>
    </a:ln>
  </c:spPr>
  <c:txPr>
    <a:bodyPr/>
    <a:lstStyle/>
    <a:p>
      <a:pPr>
        <a:defRPr sz="250" b="0" i="0" u="none" strike="noStrike" baseline="0">
          <a:solidFill>
            <a:srgbClr val="000000"/>
          </a:solidFill>
          <a:latin typeface="Geneva"/>
          <a:ea typeface="Geneva"/>
          <a:cs typeface="Geneva"/>
        </a:defRPr>
      </a:pPr>
      <a:endParaRPr lang="en-US"/>
    </a:p>
  </c:txPr>
  <c:printSettings>
    <c:headerFooter/>
    <c:pageMargins b="1.0" l="0.75" r="0.75" t="1.0" header="0.5" footer="0.5"/>
    <c:pageSetup/>
  </c:printSettings>
</c:chartSpace>
</file>

<file path=xl/charts/chart81.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83544729215743"/>
          <c:y val="0.150000392369888"/>
          <c:w val="0.63291285936463"/>
          <c:h val="0.714287582713752"/>
        </c:manualLayout>
      </c:layout>
      <c:pieChart>
        <c:varyColors val="1"/>
        <c:ser>
          <c:idx val="0"/>
          <c:order val="0"/>
          <c:spPr>
            <a:solidFill>
              <a:srgbClr val="DD0000"/>
            </a:solidFill>
            <a:ln w="12700">
              <a:solidFill>
                <a:srgbClr val="000000"/>
              </a:solidFill>
              <a:prstDash val="solid"/>
            </a:ln>
          </c:spPr>
          <c:dPt>
            <c:idx val="0"/>
            <c:bubble3D val="0"/>
          </c:dPt>
          <c:dPt>
            <c:idx val="1"/>
            <c:bubble3D val="0"/>
            <c:spPr>
              <a:solidFill>
                <a:srgbClr val="0000DD"/>
              </a:solidFill>
              <a:ln w="12700">
                <a:solidFill>
                  <a:srgbClr val="000000"/>
                </a:solidFill>
                <a:prstDash val="solid"/>
              </a:ln>
            </c:spPr>
          </c:dPt>
          <c:dPt>
            <c:idx val="2"/>
            <c:bubble3D val="0"/>
            <c:spPr>
              <a:solidFill>
                <a:srgbClr val="33CC00"/>
              </a:solidFill>
              <a:ln w="12700">
                <a:solidFill>
                  <a:srgbClr val="000000"/>
                </a:solidFill>
                <a:prstDash val="solid"/>
              </a:ln>
            </c:spPr>
          </c:dPt>
          <c:dPt>
            <c:idx val="3"/>
            <c:bubble3D val="0"/>
            <c:spPr>
              <a:solidFill>
                <a:srgbClr val="FFFF00"/>
              </a:solidFill>
              <a:ln w="12700">
                <a:solidFill>
                  <a:srgbClr val="000000"/>
                </a:solidFill>
                <a:prstDash val="solid"/>
              </a:ln>
            </c:spPr>
          </c:dPt>
          <c:cat>
            <c:strRef>
              <c:f>Graphs!$F$1:$J$1</c:f>
              <c:strCache>
                <c:ptCount val="5"/>
                <c:pt idx="0">
                  <c:v>1st</c:v>
                </c:pt>
                <c:pt idx="1">
                  <c:v>2nd</c:v>
                </c:pt>
                <c:pt idx="2">
                  <c:v>3rd</c:v>
                </c:pt>
                <c:pt idx="3">
                  <c:v>4th</c:v>
                </c:pt>
                <c:pt idx="4">
                  <c:v>Other</c:v>
                </c:pt>
              </c:strCache>
            </c:strRef>
          </c:cat>
          <c:val>
            <c:numRef>
              <c:f>Graphs!$F$131:$I$131</c:f>
              <c:numCache>
                <c:formatCode>#,##0</c:formatCode>
                <c:ptCount val="4"/>
                <c:pt idx="0">
                  <c:v>662.0</c:v>
                </c:pt>
                <c:pt idx="1">
                  <c:v>482.0</c:v>
                </c:pt>
                <c:pt idx="2">
                  <c:v>118.0</c:v>
                </c:pt>
                <c:pt idx="3">
                  <c:v>116.0</c:v>
                </c:pt>
              </c:numCache>
            </c:numRef>
          </c:val>
        </c:ser>
        <c:dLbls>
          <c:showLegendKey val="0"/>
          <c:showVal val="0"/>
          <c:showCatName val="0"/>
          <c:showSerName val="0"/>
          <c:showPercent val="0"/>
          <c:showBubbleSize val="0"/>
          <c:showLeaderLines val="1"/>
        </c:dLbls>
        <c:firstSliceAng val="0"/>
      </c:pieChart>
      <c:spPr>
        <a:noFill/>
        <a:ln w="25400">
          <a:noFill/>
        </a:ln>
      </c:spPr>
    </c:plotArea>
    <c:plotVisOnly val="1"/>
    <c:dispBlanksAs val="zero"/>
    <c:showDLblsOverMax val="0"/>
  </c:chart>
  <c:spPr>
    <a:solidFill>
      <a:srgbClr val="FFFFFF"/>
    </a:solidFill>
    <a:ln w="3175">
      <a:solidFill>
        <a:srgbClr val="000000"/>
      </a:solidFill>
      <a:prstDash val="solid"/>
    </a:ln>
  </c:spPr>
  <c:txPr>
    <a:bodyPr/>
    <a:lstStyle/>
    <a:p>
      <a:pPr>
        <a:defRPr sz="250" b="0" i="0" u="none" strike="noStrike" baseline="0">
          <a:solidFill>
            <a:srgbClr val="000000"/>
          </a:solidFill>
          <a:latin typeface="Geneva"/>
          <a:ea typeface="Geneva"/>
          <a:cs typeface="Geneva"/>
        </a:defRPr>
      </a:pPr>
      <a:endParaRPr lang="en-US"/>
    </a:p>
  </c:txPr>
  <c:printSettings>
    <c:headerFooter/>
    <c:pageMargins b="1.0" l="0.75" r="0.75" t="1.0" header="0.5" footer="0.5"/>
    <c:pageSetup/>
  </c:printSettings>
</c:chartSpace>
</file>

<file path=xl/charts/chart82.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83544729215743"/>
          <c:y val="0.150000392369888"/>
          <c:w val="0.63291285936463"/>
          <c:h val="0.714287582713752"/>
        </c:manualLayout>
      </c:layout>
      <c:pieChart>
        <c:varyColors val="1"/>
        <c:ser>
          <c:idx val="0"/>
          <c:order val="0"/>
          <c:spPr>
            <a:solidFill>
              <a:srgbClr val="DD0000"/>
            </a:solidFill>
            <a:ln w="12700">
              <a:solidFill>
                <a:srgbClr val="000000"/>
              </a:solidFill>
              <a:prstDash val="solid"/>
            </a:ln>
          </c:spPr>
          <c:dPt>
            <c:idx val="0"/>
            <c:bubble3D val="0"/>
          </c:dPt>
          <c:dPt>
            <c:idx val="1"/>
            <c:bubble3D val="0"/>
            <c:spPr>
              <a:solidFill>
                <a:srgbClr val="0000DD"/>
              </a:solidFill>
              <a:ln w="12700">
                <a:solidFill>
                  <a:srgbClr val="000000"/>
                </a:solidFill>
                <a:prstDash val="solid"/>
              </a:ln>
            </c:spPr>
          </c:dPt>
          <c:dPt>
            <c:idx val="2"/>
            <c:bubble3D val="0"/>
            <c:spPr>
              <a:solidFill>
                <a:srgbClr val="33CC00"/>
              </a:solidFill>
              <a:ln w="12700">
                <a:solidFill>
                  <a:srgbClr val="000000"/>
                </a:solidFill>
                <a:prstDash val="solid"/>
              </a:ln>
            </c:spPr>
          </c:dPt>
          <c:dPt>
            <c:idx val="3"/>
            <c:bubble3D val="0"/>
            <c:spPr>
              <a:solidFill>
                <a:srgbClr val="FFFF00"/>
              </a:solidFill>
              <a:ln w="12700">
                <a:solidFill>
                  <a:srgbClr val="000000"/>
                </a:solidFill>
                <a:prstDash val="solid"/>
              </a:ln>
            </c:spPr>
          </c:dPt>
          <c:cat>
            <c:strRef>
              <c:f>Graphs!$F$1:$J$1</c:f>
              <c:strCache>
                <c:ptCount val="5"/>
                <c:pt idx="0">
                  <c:v>1st</c:v>
                </c:pt>
                <c:pt idx="1">
                  <c:v>2nd</c:v>
                </c:pt>
                <c:pt idx="2">
                  <c:v>3rd</c:v>
                </c:pt>
                <c:pt idx="3">
                  <c:v>4th</c:v>
                </c:pt>
                <c:pt idx="4">
                  <c:v>Other</c:v>
                </c:pt>
              </c:strCache>
            </c:strRef>
          </c:cat>
          <c:val>
            <c:numRef>
              <c:f>Graphs!$F$132:$I$132</c:f>
              <c:numCache>
                <c:formatCode>#,##0</c:formatCode>
                <c:ptCount val="4"/>
                <c:pt idx="0">
                  <c:v>248.0</c:v>
                </c:pt>
                <c:pt idx="1">
                  <c:v>241.0</c:v>
                </c:pt>
                <c:pt idx="2">
                  <c:v>89.0</c:v>
                </c:pt>
                <c:pt idx="3">
                  <c:v>87.0</c:v>
                </c:pt>
              </c:numCache>
            </c:numRef>
          </c:val>
        </c:ser>
        <c:dLbls>
          <c:showLegendKey val="0"/>
          <c:showVal val="0"/>
          <c:showCatName val="0"/>
          <c:showSerName val="0"/>
          <c:showPercent val="0"/>
          <c:showBubbleSize val="0"/>
          <c:showLeaderLines val="1"/>
        </c:dLbls>
        <c:firstSliceAng val="0"/>
      </c:pieChart>
      <c:spPr>
        <a:noFill/>
        <a:ln w="25400">
          <a:noFill/>
        </a:ln>
      </c:spPr>
    </c:plotArea>
    <c:plotVisOnly val="1"/>
    <c:dispBlanksAs val="zero"/>
    <c:showDLblsOverMax val="0"/>
  </c:chart>
  <c:spPr>
    <a:solidFill>
      <a:srgbClr val="FFFFFF"/>
    </a:solidFill>
    <a:ln w="3175">
      <a:solidFill>
        <a:srgbClr val="000000"/>
      </a:solidFill>
      <a:prstDash val="solid"/>
    </a:ln>
  </c:spPr>
  <c:txPr>
    <a:bodyPr/>
    <a:lstStyle/>
    <a:p>
      <a:pPr>
        <a:defRPr sz="250" b="0" i="0" u="none" strike="noStrike" baseline="0">
          <a:solidFill>
            <a:srgbClr val="000000"/>
          </a:solidFill>
          <a:latin typeface="Geneva"/>
          <a:ea typeface="Geneva"/>
          <a:cs typeface="Geneva"/>
        </a:defRPr>
      </a:pPr>
      <a:endParaRPr lang="en-US"/>
    </a:p>
  </c:txPr>
  <c:printSettings>
    <c:headerFooter/>
    <c:pageMargins b="1.0" l="0.75" r="0.75" t="1.0" header="0.5" footer="0.5"/>
    <c:pageSetup/>
  </c:printSettings>
</c:chartSpace>
</file>

<file path=xl/charts/chart83.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83544729215743"/>
          <c:y val="0.150000392369888"/>
          <c:w val="0.63291285936463"/>
          <c:h val="0.714287582713752"/>
        </c:manualLayout>
      </c:layout>
      <c:pieChart>
        <c:varyColors val="1"/>
        <c:ser>
          <c:idx val="0"/>
          <c:order val="0"/>
          <c:spPr>
            <a:solidFill>
              <a:srgbClr val="DD0000"/>
            </a:solidFill>
            <a:ln w="12700">
              <a:solidFill>
                <a:srgbClr val="000000"/>
              </a:solidFill>
              <a:prstDash val="solid"/>
            </a:ln>
          </c:spPr>
          <c:dPt>
            <c:idx val="0"/>
            <c:bubble3D val="0"/>
          </c:dPt>
          <c:dPt>
            <c:idx val="1"/>
            <c:bubble3D val="0"/>
            <c:spPr>
              <a:solidFill>
                <a:srgbClr val="0000DD"/>
              </a:solidFill>
              <a:ln w="12700">
                <a:solidFill>
                  <a:srgbClr val="000000"/>
                </a:solidFill>
                <a:prstDash val="solid"/>
              </a:ln>
            </c:spPr>
          </c:dPt>
          <c:dPt>
            <c:idx val="2"/>
            <c:bubble3D val="0"/>
            <c:spPr>
              <a:solidFill>
                <a:srgbClr val="33CC00"/>
              </a:solidFill>
              <a:ln w="12700">
                <a:solidFill>
                  <a:srgbClr val="000000"/>
                </a:solidFill>
                <a:prstDash val="solid"/>
              </a:ln>
            </c:spPr>
          </c:dPt>
          <c:dPt>
            <c:idx val="3"/>
            <c:bubble3D val="0"/>
            <c:spPr>
              <a:solidFill>
                <a:srgbClr val="FFFF00"/>
              </a:solidFill>
              <a:ln w="12700">
                <a:solidFill>
                  <a:srgbClr val="000000"/>
                </a:solidFill>
                <a:prstDash val="solid"/>
              </a:ln>
            </c:spPr>
          </c:dPt>
          <c:cat>
            <c:strRef>
              <c:f>Graphs!$F$1:$J$1</c:f>
              <c:strCache>
                <c:ptCount val="5"/>
                <c:pt idx="0">
                  <c:v>1st</c:v>
                </c:pt>
                <c:pt idx="1">
                  <c:v>2nd</c:v>
                </c:pt>
                <c:pt idx="2">
                  <c:v>3rd</c:v>
                </c:pt>
                <c:pt idx="3">
                  <c:v>4th</c:v>
                </c:pt>
                <c:pt idx="4">
                  <c:v>Other</c:v>
                </c:pt>
              </c:strCache>
            </c:strRef>
          </c:cat>
          <c:val>
            <c:numRef>
              <c:f>Graphs!$F$133:$I$133</c:f>
              <c:numCache>
                <c:formatCode>#,##0</c:formatCode>
                <c:ptCount val="4"/>
                <c:pt idx="0">
                  <c:v>1400.0</c:v>
                </c:pt>
                <c:pt idx="1">
                  <c:v>1231.0</c:v>
                </c:pt>
                <c:pt idx="2">
                  <c:v>703.0</c:v>
                </c:pt>
                <c:pt idx="3">
                  <c:v>428.0</c:v>
                </c:pt>
              </c:numCache>
            </c:numRef>
          </c:val>
        </c:ser>
        <c:dLbls>
          <c:showLegendKey val="0"/>
          <c:showVal val="0"/>
          <c:showCatName val="0"/>
          <c:showSerName val="0"/>
          <c:showPercent val="0"/>
          <c:showBubbleSize val="0"/>
          <c:showLeaderLines val="1"/>
        </c:dLbls>
        <c:firstSliceAng val="0"/>
      </c:pieChart>
      <c:spPr>
        <a:noFill/>
        <a:ln w="25400">
          <a:noFill/>
        </a:ln>
      </c:spPr>
    </c:plotArea>
    <c:plotVisOnly val="1"/>
    <c:dispBlanksAs val="zero"/>
    <c:showDLblsOverMax val="0"/>
  </c:chart>
  <c:spPr>
    <a:solidFill>
      <a:srgbClr val="FFFFFF"/>
    </a:solidFill>
    <a:ln w="3175">
      <a:solidFill>
        <a:srgbClr val="000000"/>
      </a:solidFill>
      <a:prstDash val="solid"/>
    </a:ln>
  </c:spPr>
  <c:txPr>
    <a:bodyPr/>
    <a:lstStyle/>
    <a:p>
      <a:pPr>
        <a:defRPr sz="250" b="0" i="0" u="none" strike="noStrike" baseline="0">
          <a:solidFill>
            <a:srgbClr val="000000"/>
          </a:solidFill>
          <a:latin typeface="Geneva"/>
          <a:ea typeface="Geneva"/>
          <a:cs typeface="Geneva"/>
        </a:defRPr>
      </a:pPr>
      <a:endParaRPr lang="en-US"/>
    </a:p>
  </c:txPr>
  <c:printSettings>
    <c:headerFooter/>
    <c:pageMargins b="1.0" l="0.75" r="0.75" t="1.0" header="0.5" footer="0.5"/>
    <c:pageSetup/>
  </c:printSettings>
</c:chartSpace>
</file>

<file path=xl/charts/chart84.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83544729215743"/>
          <c:y val="0.150000392369888"/>
          <c:w val="0.63291285936463"/>
          <c:h val="0.714287582713752"/>
        </c:manualLayout>
      </c:layout>
      <c:pieChart>
        <c:varyColors val="1"/>
        <c:ser>
          <c:idx val="0"/>
          <c:order val="0"/>
          <c:spPr>
            <a:solidFill>
              <a:srgbClr val="DD0000"/>
            </a:solidFill>
            <a:ln w="12700">
              <a:solidFill>
                <a:srgbClr val="000000"/>
              </a:solidFill>
              <a:prstDash val="solid"/>
            </a:ln>
          </c:spPr>
          <c:dPt>
            <c:idx val="0"/>
            <c:bubble3D val="0"/>
          </c:dPt>
          <c:dPt>
            <c:idx val="1"/>
            <c:bubble3D val="0"/>
            <c:spPr>
              <a:solidFill>
                <a:srgbClr val="0000DD"/>
              </a:solidFill>
              <a:ln w="12700">
                <a:solidFill>
                  <a:srgbClr val="000000"/>
                </a:solidFill>
                <a:prstDash val="solid"/>
              </a:ln>
            </c:spPr>
          </c:dPt>
          <c:dPt>
            <c:idx val="2"/>
            <c:bubble3D val="0"/>
            <c:spPr>
              <a:solidFill>
                <a:srgbClr val="33CC00"/>
              </a:solidFill>
              <a:ln w="12700">
                <a:solidFill>
                  <a:srgbClr val="000000"/>
                </a:solidFill>
                <a:prstDash val="solid"/>
              </a:ln>
            </c:spPr>
          </c:dPt>
          <c:dPt>
            <c:idx val="3"/>
            <c:bubble3D val="0"/>
            <c:spPr>
              <a:solidFill>
                <a:srgbClr val="FFFF00"/>
              </a:solidFill>
              <a:ln w="12700">
                <a:solidFill>
                  <a:srgbClr val="000000"/>
                </a:solidFill>
                <a:prstDash val="solid"/>
              </a:ln>
            </c:spPr>
          </c:dPt>
          <c:cat>
            <c:strRef>
              <c:f>Graphs!$F$1:$J$1</c:f>
              <c:strCache>
                <c:ptCount val="5"/>
                <c:pt idx="0">
                  <c:v>1st</c:v>
                </c:pt>
                <c:pt idx="1">
                  <c:v>2nd</c:v>
                </c:pt>
                <c:pt idx="2">
                  <c:v>3rd</c:v>
                </c:pt>
                <c:pt idx="3">
                  <c:v>4th</c:v>
                </c:pt>
                <c:pt idx="4">
                  <c:v>Other</c:v>
                </c:pt>
              </c:strCache>
            </c:strRef>
          </c:cat>
          <c:val>
            <c:numRef>
              <c:f>Graphs!$F$134:$I$134</c:f>
              <c:numCache>
                <c:formatCode>#,##0</c:formatCode>
                <c:ptCount val="4"/>
                <c:pt idx="0">
                  <c:v>213.0</c:v>
                </c:pt>
                <c:pt idx="1">
                  <c:v>131.0</c:v>
                </c:pt>
                <c:pt idx="2">
                  <c:v>49.0</c:v>
                </c:pt>
                <c:pt idx="3">
                  <c:v>51.0</c:v>
                </c:pt>
              </c:numCache>
            </c:numRef>
          </c:val>
        </c:ser>
        <c:dLbls>
          <c:showLegendKey val="0"/>
          <c:showVal val="0"/>
          <c:showCatName val="0"/>
          <c:showSerName val="0"/>
          <c:showPercent val="0"/>
          <c:showBubbleSize val="0"/>
          <c:showLeaderLines val="1"/>
        </c:dLbls>
        <c:firstSliceAng val="0"/>
      </c:pieChart>
      <c:spPr>
        <a:noFill/>
        <a:ln w="25400">
          <a:noFill/>
        </a:ln>
      </c:spPr>
    </c:plotArea>
    <c:plotVisOnly val="1"/>
    <c:dispBlanksAs val="zero"/>
    <c:showDLblsOverMax val="0"/>
  </c:chart>
  <c:spPr>
    <a:solidFill>
      <a:srgbClr val="FFFFFF"/>
    </a:solidFill>
    <a:ln w="3175">
      <a:solidFill>
        <a:srgbClr val="000000"/>
      </a:solidFill>
      <a:prstDash val="solid"/>
    </a:ln>
  </c:spPr>
  <c:txPr>
    <a:bodyPr/>
    <a:lstStyle/>
    <a:p>
      <a:pPr>
        <a:defRPr sz="250" b="0" i="0" u="none" strike="noStrike" baseline="0">
          <a:solidFill>
            <a:srgbClr val="000000"/>
          </a:solidFill>
          <a:latin typeface="Geneva"/>
          <a:ea typeface="Geneva"/>
          <a:cs typeface="Geneva"/>
        </a:defRPr>
      </a:pPr>
      <a:endParaRPr lang="en-US"/>
    </a:p>
  </c:txPr>
  <c:printSettings>
    <c:headerFooter/>
    <c:pageMargins b="1.0" l="0.75" r="0.75" t="1.0" header="0.5" footer="0.5"/>
    <c:pageSetup/>
  </c:printSettings>
</c:chartSpace>
</file>

<file path=xl/charts/chart85.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83544729215743"/>
          <c:y val="0.150000392369888"/>
          <c:w val="0.63291285936463"/>
          <c:h val="0.714287582713752"/>
        </c:manualLayout>
      </c:layout>
      <c:pieChart>
        <c:varyColors val="1"/>
        <c:ser>
          <c:idx val="0"/>
          <c:order val="0"/>
          <c:spPr>
            <a:solidFill>
              <a:srgbClr val="DD0000"/>
            </a:solidFill>
            <a:ln w="12700">
              <a:solidFill>
                <a:srgbClr val="000000"/>
              </a:solidFill>
              <a:prstDash val="solid"/>
            </a:ln>
          </c:spPr>
          <c:dPt>
            <c:idx val="0"/>
            <c:bubble3D val="0"/>
          </c:dPt>
          <c:dPt>
            <c:idx val="1"/>
            <c:bubble3D val="0"/>
            <c:spPr>
              <a:solidFill>
                <a:srgbClr val="0000DD"/>
              </a:solidFill>
              <a:ln w="12700">
                <a:solidFill>
                  <a:srgbClr val="000000"/>
                </a:solidFill>
                <a:prstDash val="solid"/>
              </a:ln>
            </c:spPr>
          </c:dPt>
          <c:dPt>
            <c:idx val="2"/>
            <c:bubble3D val="0"/>
            <c:spPr>
              <a:solidFill>
                <a:srgbClr val="33CC00"/>
              </a:solidFill>
              <a:ln w="12700">
                <a:solidFill>
                  <a:srgbClr val="000000"/>
                </a:solidFill>
                <a:prstDash val="solid"/>
              </a:ln>
            </c:spPr>
          </c:dPt>
          <c:dPt>
            <c:idx val="3"/>
            <c:bubble3D val="0"/>
            <c:spPr>
              <a:solidFill>
                <a:srgbClr val="FFFF00"/>
              </a:solidFill>
              <a:ln w="12700">
                <a:solidFill>
                  <a:srgbClr val="000000"/>
                </a:solidFill>
                <a:prstDash val="solid"/>
              </a:ln>
            </c:spPr>
          </c:dPt>
          <c:cat>
            <c:strRef>
              <c:f>Graphs!$F$1:$J$1</c:f>
              <c:strCache>
                <c:ptCount val="5"/>
                <c:pt idx="0">
                  <c:v>1st</c:v>
                </c:pt>
                <c:pt idx="1">
                  <c:v>2nd</c:v>
                </c:pt>
                <c:pt idx="2">
                  <c:v>3rd</c:v>
                </c:pt>
                <c:pt idx="3">
                  <c:v>4th</c:v>
                </c:pt>
                <c:pt idx="4">
                  <c:v>Other</c:v>
                </c:pt>
              </c:strCache>
            </c:strRef>
          </c:cat>
          <c:val>
            <c:numRef>
              <c:f>Graphs!$F$135:$I$135</c:f>
              <c:numCache>
                <c:formatCode>#,##0</c:formatCode>
                <c:ptCount val="4"/>
                <c:pt idx="0">
                  <c:v>430.0</c:v>
                </c:pt>
                <c:pt idx="1">
                  <c:v>255.0</c:v>
                </c:pt>
                <c:pt idx="2">
                  <c:v>131.0</c:v>
                </c:pt>
                <c:pt idx="3">
                  <c:v>76.0</c:v>
                </c:pt>
              </c:numCache>
            </c:numRef>
          </c:val>
        </c:ser>
        <c:dLbls>
          <c:showLegendKey val="0"/>
          <c:showVal val="0"/>
          <c:showCatName val="0"/>
          <c:showSerName val="0"/>
          <c:showPercent val="0"/>
          <c:showBubbleSize val="0"/>
          <c:showLeaderLines val="1"/>
        </c:dLbls>
        <c:firstSliceAng val="0"/>
      </c:pieChart>
      <c:spPr>
        <a:noFill/>
        <a:ln w="25400">
          <a:noFill/>
        </a:ln>
      </c:spPr>
    </c:plotArea>
    <c:plotVisOnly val="1"/>
    <c:dispBlanksAs val="zero"/>
    <c:showDLblsOverMax val="0"/>
  </c:chart>
  <c:spPr>
    <a:solidFill>
      <a:srgbClr val="FFFFFF"/>
    </a:solidFill>
    <a:ln w="3175">
      <a:solidFill>
        <a:srgbClr val="000000"/>
      </a:solidFill>
      <a:prstDash val="solid"/>
    </a:ln>
  </c:spPr>
  <c:txPr>
    <a:bodyPr/>
    <a:lstStyle/>
    <a:p>
      <a:pPr>
        <a:defRPr sz="250" b="0" i="0" u="none" strike="noStrike" baseline="0">
          <a:solidFill>
            <a:srgbClr val="000000"/>
          </a:solidFill>
          <a:latin typeface="Geneva"/>
          <a:ea typeface="Geneva"/>
          <a:cs typeface="Geneva"/>
        </a:defRPr>
      </a:pPr>
      <a:endParaRPr lang="en-US"/>
    </a:p>
  </c:txPr>
  <c:printSettings>
    <c:headerFooter/>
    <c:pageMargins b="1.0" l="0.75" r="0.75" t="1.0" header="0.5" footer="0.5"/>
    <c:pageSetup/>
  </c:printSettings>
</c:chartSpace>
</file>

<file path=xl/charts/chart86.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83544729215743"/>
          <c:y val="0.150000392369888"/>
          <c:w val="0.63291285936463"/>
          <c:h val="0.714287582713752"/>
        </c:manualLayout>
      </c:layout>
      <c:pieChart>
        <c:varyColors val="1"/>
        <c:ser>
          <c:idx val="0"/>
          <c:order val="0"/>
          <c:spPr>
            <a:solidFill>
              <a:srgbClr val="DD0000"/>
            </a:solidFill>
            <a:ln w="12700">
              <a:solidFill>
                <a:srgbClr val="000000"/>
              </a:solidFill>
              <a:prstDash val="solid"/>
            </a:ln>
          </c:spPr>
          <c:dPt>
            <c:idx val="0"/>
            <c:bubble3D val="0"/>
          </c:dPt>
          <c:dPt>
            <c:idx val="1"/>
            <c:bubble3D val="0"/>
            <c:spPr>
              <a:solidFill>
                <a:srgbClr val="0000DD"/>
              </a:solidFill>
              <a:ln w="12700">
                <a:solidFill>
                  <a:srgbClr val="000000"/>
                </a:solidFill>
                <a:prstDash val="solid"/>
              </a:ln>
            </c:spPr>
          </c:dPt>
          <c:dPt>
            <c:idx val="2"/>
            <c:bubble3D val="0"/>
            <c:spPr>
              <a:solidFill>
                <a:srgbClr val="33CC00"/>
              </a:solidFill>
              <a:ln w="12700">
                <a:solidFill>
                  <a:srgbClr val="000000"/>
                </a:solidFill>
                <a:prstDash val="solid"/>
              </a:ln>
            </c:spPr>
          </c:dPt>
          <c:dPt>
            <c:idx val="3"/>
            <c:bubble3D val="0"/>
            <c:spPr>
              <a:solidFill>
                <a:srgbClr val="FFFF00"/>
              </a:solidFill>
              <a:ln w="12700">
                <a:solidFill>
                  <a:srgbClr val="000000"/>
                </a:solidFill>
                <a:prstDash val="solid"/>
              </a:ln>
            </c:spPr>
          </c:dPt>
          <c:cat>
            <c:strRef>
              <c:f>Graphs!$F$1:$J$1</c:f>
              <c:strCache>
                <c:ptCount val="5"/>
                <c:pt idx="0">
                  <c:v>1st</c:v>
                </c:pt>
                <c:pt idx="1">
                  <c:v>2nd</c:v>
                </c:pt>
                <c:pt idx="2">
                  <c:v>3rd</c:v>
                </c:pt>
                <c:pt idx="3">
                  <c:v>4th</c:v>
                </c:pt>
                <c:pt idx="4">
                  <c:v>Other</c:v>
                </c:pt>
              </c:strCache>
            </c:strRef>
          </c:cat>
          <c:val>
            <c:numRef>
              <c:f>Graphs!$F$136:$I$136</c:f>
              <c:numCache>
                <c:formatCode>#,##0</c:formatCode>
                <c:ptCount val="4"/>
                <c:pt idx="0">
                  <c:v>759.0</c:v>
                </c:pt>
                <c:pt idx="1">
                  <c:v>461.0</c:v>
                </c:pt>
                <c:pt idx="2">
                  <c:v>146.0</c:v>
                </c:pt>
                <c:pt idx="3">
                  <c:v>106.0</c:v>
                </c:pt>
              </c:numCache>
            </c:numRef>
          </c:val>
        </c:ser>
        <c:dLbls>
          <c:showLegendKey val="0"/>
          <c:showVal val="0"/>
          <c:showCatName val="0"/>
          <c:showSerName val="0"/>
          <c:showPercent val="0"/>
          <c:showBubbleSize val="0"/>
          <c:showLeaderLines val="1"/>
        </c:dLbls>
        <c:firstSliceAng val="0"/>
      </c:pieChart>
      <c:spPr>
        <a:noFill/>
        <a:ln w="25400">
          <a:noFill/>
        </a:ln>
      </c:spPr>
    </c:plotArea>
    <c:plotVisOnly val="1"/>
    <c:dispBlanksAs val="zero"/>
    <c:showDLblsOverMax val="0"/>
  </c:chart>
  <c:spPr>
    <a:solidFill>
      <a:srgbClr val="FFFFFF"/>
    </a:solidFill>
    <a:ln w="3175">
      <a:solidFill>
        <a:srgbClr val="000000"/>
      </a:solidFill>
      <a:prstDash val="solid"/>
    </a:ln>
  </c:spPr>
  <c:txPr>
    <a:bodyPr/>
    <a:lstStyle/>
    <a:p>
      <a:pPr>
        <a:defRPr sz="250" b="0" i="0" u="none" strike="noStrike" baseline="0">
          <a:solidFill>
            <a:srgbClr val="000000"/>
          </a:solidFill>
          <a:latin typeface="Geneva"/>
          <a:ea typeface="Geneva"/>
          <a:cs typeface="Geneva"/>
        </a:defRPr>
      </a:pPr>
      <a:endParaRPr lang="en-US"/>
    </a:p>
  </c:txPr>
  <c:printSettings>
    <c:headerFooter/>
    <c:pageMargins b="1.0" l="0.75" r="0.75" t="1.0" header="0.5" footer="0.5"/>
    <c:pageSetup/>
  </c:printSettings>
</c:chartSpace>
</file>

<file path=xl/charts/chart87.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83544729215743"/>
          <c:y val="0.150000392369888"/>
          <c:w val="0.63291285936463"/>
          <c:h val="0.714287582713752"/>
        </c:manualLayout>
      </c:layout>
      <c:pieChart>
        <c:varyColors val="1"/>
        <c:ser>
          <c:idx val="0"/>
          <c:order val="0"/>
          <c:spPr>
            <a:solidFill>
              <a:srgbClr val="DD0000"/>
            </a:solidFill>
            <a:ln w="12700">
              <a:solidFill>
                <a:srgbClr val="000000"/>
              </a:solidFill>
              <a:prstDash val="solid"/>
            </a:ln>
          </c:spPr>
          <c:dPt>
            <c:idx val="0"/>
            <c:bubble3D val="0"/>
          </c:dPt>
          <c:dPt>
            <c:idx val="1"/>
            <c:bubble3D val="0"/>
            <c:spPr>
              <a:solidFill>
                <a:srgbClr val="0000DD"/>
              </a:solidFill>
              <a:ln w="12700">
                <a:solidFill>
                  <a:srgbClr val="000000"/>
                </a:solidFill>
                <a:prstDash val="solid"/>
              </a:ln>
            </c:spPr>
          </c:dPt>
          <c:dPt>
            <c:idx val="2"/>
            <c:bubble3D val="0"/>
            <c:spPr>
              <a:solidFill>
                <a:srgbClr val="33CC00"/>
              </a:solidFill>
              <a:ln w="12700">
                <a:solidFill>
                  <a:srgbClr val="000000"/>
                </a:solidFill>
                <a:prstDash val="solid"/>
              </a:ln>
            </c:spPr>
          </c:dPt>
          <c:dPt>
            <c:idx val="3"/>
            <c:bubble3D val="0"/>
            <c:spPr>
              <a:solidFill>
                <a:srgbClr val="FFFF00"/>
              </a:solidFill>
              <a:ln w="12700">
                <a:solidFill>
                  <a:srgbClr val="000000"/>
                </a:solidFill>
                <a:prstDash val="solid"/>
              </a:ln>
            </c:spPr>
          </c:dPt>
          <c:cat>
            <c:strRef>
              <c:f>Graphs!$F$1:$J$1</c:f>
              <c:strCache>
                <c:ptCount val="5"/>
                <c:pt idx="0">
                  <c:v>1st</c:v>
                </c:pt>
                <c:pt idx="1">
                  <c:v>2nd</c:v>
                </c:pt>
                <c:pt idx="2">
                  <c:v>3rd</c:v>
                </c:pt>
                <c:pt idx="3">
                  <c:v>4th</c:v>
                </c:pt>
                <c:pt idx="4">
                  <c:v>Other</c:v>
                </c:pt>
              </c:strCache>
            </c:strRef>
          </c:cat>
          <c:val>
            <c:numRef>
              <c:f>Graphs!$F$137:$I$137</c:f>
              <c:numCache>
                <c:formatCode>#,##0</c:formatCode>
                <c:ptCount val="4"/>
                <c:pt idx="0">
                  <c:v>292.0</c:v>
                </c:pt>
                <c:pt idx="1">
                  <c:v>266.0</c:v>
                </c:pt>
                <c:pt idx="2">
                  <c:v>107.0</c:v>
                </c:pt>
                <c:pt idx="3">
                  <c:v>63.0</c:v>
                </c:pt>
              </c:numCache>
            </c:numRef>
          </c:val>
        </c:ser>
        <c:dLbls>
          <c:showLegendKey val="0"/>
          <c:showVal val="0"/>
          <c:showCatName val="0"/>
          <c:showSerName val="0"/>
          <c:showPercent val="0"/>
          <c:showBubbleSize val="0"/>
          <c:showLeaderLines val="1"/>
        </c:dLbls>
        <c:firstSliceAng val="0"/>
      </c:pieChart>
      <c:spPr>
        <a:noFill/>
        <a:ln w="25400">
          <a:noFill/>
        </a:ln>
      </c:spPr>
    </c:plotArea>
    <c:plotVisOnly val="1"/>
    <c:dispBlanksAs val="zero"/>
    <c:showDLblsOverMax val="0"/>
  </c:chart>
  <c:spPr>
    <a:solidFill>
      <a:srgbClr val="FFFFFF"/>
    </a:solidFill>
    <a:ln w="3175">
      <a:solidFill>
        <a:srgbClr val="000000"/>
      </a:solidFill>
      <a:prstDash val="solid"/>
    </a:ln>
  </c:spPr>
  <c:txPr>
    <a:bodyPr/>
    <a:lstStyle/>
    <a:p>
      <a:pPr>
        <a:defRPr sz="250" b="0" i="0" u="none" strike="noStrike" baseline="0">
          <a:solidFill>
            <a:srgbClr val="000000"/>
          </a:solidFill>
          <a:latin typeface="Geneva"/>
          <a:ea typeface="Geneva"/>
          <a:cs typeface="Geneva"/>
        </a:defRPr>
      </a:pPr>
      <a:endParaRPr lang="en-US"/>
    </a:p>
  </c:txPr>
  <c:printSettings>
    <c:headerFooter/>
    <c:pageMargins b="1.0" l="0.75" r="0.75" t="1.0" header="0.5" footer="0.5"/>
    <c:pageSetup/>
  </c:printSettings>
</c:chartSpace>
</file>

<file path=xl/charts/chart88.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83544729215743"/>
          <c:y val="0.150000392369888"/>
          <c:w val="0.63291285936463"/>
          <c:h val="0.714287582713752"/>
        </c:manualLayout>
      </c:layout>
      <c:pieChart>
        <c:varyColors val="1"/>
        <c:ser>
          <c:idx val="0"/>
          <c:order val="0"/>
          <c:spPr>
            <a:solidFill>
              <a:srgbClr val="DD0000"/>
            </a:solidFill>
            <a:ln w="12700">
              <a:solidFill>
                <a:srgbClr val="000000"/>
              </a:solidFill>
              <a:prstDash val="solid"/>
            </a:ln>
          </c:spPr>
          <c:dPt>
            <c:idx val="0"/>
            <c:bubble3D val="0"/>
          </c:dPt>
          <c:dPt>
            <c:idx val="1"/>
            <c:bubble3D val="0"/>
            <c:spPr>
              <a:solidFill>
                <a:srgbClr val="0000DD"/>
              </a:solidFill>
              <a:ln w="12700">
                <a:solidFill>
                  <a:srgbClr val="000000"/>
                </a:solidFill>
                <a:prstDash val="solid"/>
              </a:ln>
            </c:spPr>
          </c:dPt>
          <c:dPt>
            <c:idx val="2"/>
            <c:bubble3D val="0"/>
            <c:spPr>
              <a:solidFill>
                <a:srgbClr val="33CC00"/>
              </a:solidFill>
              <a:ln w="12700">
                <a:solidFill>
                  <a:srgbClr val="000000"/>
                </a:solidFill>
                <a:prstDash val="solid"/>
              </a:ln>
            </c:spPr>
          </c:dPt>
          <c:dPt>
            <c:idx val="3"/>
            <c:bubble3D val="0"/>
            <c:spPr>
              <a:solidFill>
                <a:srgbClr val="FFFF00"/>
              </a:solidFill>
              <a:ln w="12700">
                <a:solidFill>
                  <a:srgbClr val="000000"/>
                </a:solidFill>
                <a:prstDash val="solid"/>
              </a:ln>
            </c:spPr>
          </c:dPt>
          <c:cat>
            <c:strRef>
              <c:f>Graphs!$F$1:$J$1</c:f>
              <c:strCache>
                <c:ptCount val="5"/>
                <c:pt idx="0">
                  <c:v>1st</c:v>
                </c:pt>
                <c:pt idx="1">
                  <c:v>2nd</c:v>
                </c:pt>
                <c:pt idx="2">
                  <c:v>3rd</c:v>
                </c:pt>
                <c:pt idx="3">
                  <c:v>4th</c:v>
                </c:pt>
                <c:pt idx="4">
                  <c:v>Other</c:v>
                </c:pt>
              </c:strCache>
            </c:strRef>
          </c:cat>
          <c:val>
            <c:numRef>
              <c:f>Graphs!$F$139:$I$139</c:f>
              <c:numCache>
                <c:formatCode>#,##0</c:formatCode>
                <c:ptCount val="4"/>
                <c:pt idx="0">
                  <c:v>329.0</c:v>
                </c:pt>
                <c:pt idx="1">
                  <c:v>307.0</c:v>
                </c:pt>
                <c:pt idx="2">
                  <c:v>76.0</c:v>
                </c:pt>
                <c:pt idx="3">
                  <c:v>76.0</c:v>
                </c:pt>
              </c:numCache>
            </c:numRef>
          </c:val>
        </c:ser>
        <c:dLbls>
          <c:showLegendKey val="0"/>
          <c:showVal val="0"/>
          <c:showCatName val="0"/>
          <c:showSerName val="0"/>
          <c:showPercent val="0"/>
          <c:showBubbleSize val="0"/>
          <c:showLeaderLines val="1"/>
        </c:dLbls>
        <c:firstSliceAng val="0"/>
      </c:pieChart>
      <c:spPr>
        <a:noFill/>
        <a:ln w="25400">
          <a:noFill/>
        </a:ln>
      </c:spPr>
    </c:plotArea>
    <c:plotVisOnly val="1"/>
    <c:dispBlanksAs val="zero"/>
    <c:showDLblsOverMax val="0"/>
  </c:chart>
  <c:spPr>
    <a:solidFill>
      <a:srgbClr val="FFFFFF"/>
    </a:solidFill>
    <a:ln w="3175">
      <a:solidFill>
        <a:srgbClr val="000000"/>
      </a:solidFill>
      <a:prstDash val="solid"/>
    </a:ln>
  </c:spPr>
  <c:txPr>
    <a:bodyPr/>
    <a:lstStyle/>
    <a:p>
      <a:pPr>
        <a:defRPr sz="250" b="0" i="0" u="none" strike="noStrike" baseline="0">
          <a:solidFill>
            <a:srgbClr val="000000"/>
          </a:solidFill>
          <a:latin typeface="Geneva"/>
          <a:ea typeface="Geneva"/>
          <a:cs typeface="Geneva"/>
        </a:defRPr>
      </a:pPr>
      <a:endParaRPr lang="en-US"/>
    </a:p>
  </c:txPr>
  <c:printSettings>
    <c:headerFooter/>
    <c:pageMargins b="1.0" l="0.75" r="0.75" t="1.0" header="0.5" footer="0.5"/>
    <c:pageSetup/>
  </c:printSettings>
</c:chartSpace>
</file>

<file path=xl/charts/chart89.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83544729215743"/>
          <c:y val="0.150000392369888"/>
          <c:w val="0.63291285936463"/>
          <c:h val="0.714287582713752"/>
        </c:manualLayout>
      </c:layout>
      <c:pieChart>
        <c:varyColors val="1"/>
        <c:ser>
          <c:idx val="0"/>
          <c:order val="0"/>
          <c:spPr>
            <a:solidFill>
              <a:srgbClr val="DD0000"/>
            </a:solidFill>
            <a:ln w="12700">
              <a:solidFill>
                <a:srgbClr val="000000"/>
              </a:solidFill>
              <a:prstDash val="solid"/>
            </a:ln>
          </c:spPr>
          <c:dPt>
            <c:idx val="0"/>
            <c:bubble3D val="0"/>
            <c:spPr>
              <a:solidFill>
                <a:srgbClr val="0000DD"/>
              </a:solidFill>
              <a:ln w="12700">
                <a:solidFill>
                  <a:srgbClr val="000000"/>
                </a:solidFill>
                <a:prstDash val="solid"/>
              </a:ln>
            </c:spPr>
          </c:dPt>
          <c:dPt>
            <c:idx val="1"/>
            <c:bubble3D val="0"/>
          </c:dPt>
          <c:dPt>
            <c:idx val="2"/>
            <c:bubble3D val="0"/>
            <c:spPr>
              <a:solidFill>
                <a:srgbClr val="33CC00"/>
              </a:solidFill>
              <a:ln w="12700">
                <a:solidFill>
                  <a:srgbClr val="000000"/>
                </a:solidFill>
                <a:prstDash val="solid"/>
              </a:ln>
            </c:spPr>
          </c:dPt>
          <c:dPt>
            <c:idx val="3"/>
            <c:bubble3D val="0"/>
            <c:spPr>
              <a:solidFill>
                <a:srgbClr val="FFFF00"/>
              </a:solidFill>
              <a:ln w="12700">
                <a:solidFill>
                  <a:srgbClr val="000000"/>
                </a:solidFill>
                <a:prstDash val="solid"/>
              </a:ln>
            </c:spPr>
          </c:dPt>
          <c:cat>
            <c:strRef>
              <c:f>Graphs!$F$1:$J$1</c:f>
              <c:strCache>
                <c:ptCount val="5"/>
                <c:pt idx="0">
                  <c:v>1st</c:v>
                </c:pt>
                <c:pt idx="1">
                  <c:v>2nd</c:v>
                </c:pt>
                <c:pt idx="2">
                  <c:v>3rd</c:v>
                </c:pt>
                <c:pt idx="3">
                  <c:v>4th</c:v>
                </c:pt>
                <c:pt idx="4">
                  <c:v>Other</c:v>
                </c:pt>
              </c:strCache>
            </c:strRef>
          </c:cat>
          <c:val>
            <c:numRef>
              <c:f>Graphs!$F$140:$I$140</c:f>
              <c:numCache>
                <c:formatCode>#,##0</c:formatCode>
                <c:ptCount val="4"/>
                <c:pt idx="0">
                  <c:v>1409.0</c:v>
                </c:pt>
                <c:pt idx="1">
                  <c:v>537.0</c:v>
                </c:pt>
                <c:pt idx="2">
                  <c:v>161.0</c:v>
                </c:pt>
                <c:pt idx="3">
                  <c:v>163.0</c:v>
                </c:pt>
              </c:numCache>
            </c:numRef>
          </c:val>
        </c:ser>
        <c:dLbls>
          <c:showLegendKey val="0"/>
          <c:showVal val="0"/>
          <c:showCatName val="0"/>
          <c:showSerName val="0"/>
          <c:showPercent val="0"/>
          <c:showBubbleSize val="0"/>
          <c:showLeaderLines val="1"/>
        </c:dLbls>
        <c:firstSliceAng val="0"/>
      </c:pieChart>
      <c:spPr>
        <a:noFill/>
        <a:ln w="25400">
          <a:noFill/>
        </a:ln>
      </c:spPr>
    </c:plotArea>
    <c:plotVisOnly val="1"/>
    <c:dispBlanksAs val="zero"/>
    <c:showDLblsOverMax val="0"/>
  </c:chart>
  <c:spPr>
    <a:solidFill>
      <a:srgbClr val="FFFFFF"/>
    </a:solidFill>
    <a:ln w="3175">
      <a:solidFill>
        <a:srgbClr val="000000"/>
      </a:solidFill>
      <a:prstDash val="solid"/>
    </a:ln>
  </c:spPr>
  <c:txPr>
    <a:bodyPr/>
    <a:lstStyle/>
    <a:p>
      <a:pPr>
        <a:defRPr sz="250" b="0" i="0" u="none" strike="noStrike" baseline="0">
          <a:solidFill>
            <a:srgbClr val="000000"/>
          </a:solidFill>
          <a:latin typeface="Geneva"/>
          <a:ea typeface="Geneva"/>
          <a:cs typeface="Geneva"/>
        </a:defRPr>
      </a:pPr>
      <a:endParaRPr lang="en-US"/>
    </a:p>
  </c:txPr>
  <c:printSettings>
    <c:headerFooter/>
    <c:pageMargins b="1.0" l="0.75" r="0.75" t="1.0" header="0.5" footer="0.5"/>
    <c:pageSetup/>
  </c:printSettings>
</c:chartSpace>
</file>

<file path=xl/charts/chart90.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83544729215743"/>
          <c:y val="0.150000392369888"/>
          <c:w val="0.63291285936463"/>
          <c:h val="0.714287582713752"/>
        </c:manualLayout>
      </c:layout>
      <c:pieChart>
        <c:varyColors val="1"/>
        <c:ser>
          <c:idx val="0"/>
          <c:order val="0"/>
          <c:spPr>
            <a:solidFill>
              <a:srgbClr val="DD0000"/>
            </a:solidFill>
            <a:ln w="12700">
              <a:solidFill>
                <a:srgbClr val="000000"/>
              </a:solidFill>
              <a:prstDash val="solid"/>
            </a:ln>
          </c:spPr>
          <c:dPt>
            <c:idx val="0"/>
            <c:bubble3D val="0"/>
            <c:spPr>
              <a:solidFill>
                <a:srgbClr val="0000DD"/>
              </a:solidFill>
              <a:ln w="12700">
                <a:solidFill>
                  <a:srgbClr val="000000"/>
                </a:solidFill>
                <a:prstDash val="solid"/>
              </a:ln>
            </c:spPr>
          </c:dPt>
          <c:dPt>
            <c:idx val="1"/>
            <c:bubble3D val="0"/>
          </c:dPt>
          <c:dPt>
            <c:idx val="2"/>
            <c:bubble3D val="0"/>
            <c:spPr>
              <a:solidFill>
                <a:srgbClr val="33CC00"/>
              </a:solidFill>
              <a:ln w="12700">
                <a:solidFill>
                  <a:srgbClr val="000000"/>
                </a:solidFill>
                <a:prstDash val="solid"/>
              </a:ln>
            </c:spPr>
          </c:dPt>
          <c:dPt>
            <c:idx val="3"/>
            <c:bubble3D val="0"/>
            <c:spPr>
              <a:solidFill>
                <a:srgbClr val="FFFF00"/>
              </a:solidFill>
              <a:ln w="12700">
                <a:solidFill>
                  <a:srgbClr val="000000"/>
                </a:solidFill>
                <a:prstDash val="solid"/>
              </a:ln>
            </c:spPr>
          </c:dPt>
          <c:cat>
            <c:strRef>
              <c:f>Graphs!$F$1:$J$1</c:f>
              <c:strCache>
                <c:ptCount val="5"/>
                <c:pt idx="0">
                  <c:v>1st</c:v>
                </c:pt>
                <c:pt idx="1">
                  <c:v>2nd</c:v>
                </c:pt>
                <c:pt idx="2">
                  <c:v>3rd</c:v>
                </c:pt>
                <c:pt idx="3">
                  <c:v>4th</c:v>
                </c:pt>
                <c:pt idx="4">
                  <c:v>Other</c:v>
                </c:pt>
              </c:strCache>
            </c:strRef>
          </c:cat>
          <c:val>
            <c:numRef>
              <c:f>Graphs!$F$141:$I$141</c:f>
              <c:numCache>
                <c:formatCode>#,##0</c:formatCode>
                <c:ptCount val="4"/>
                <c:pt idx="0">
                  <c:v>236.0</c:v>
                </c:pt>
                <c:pt idx="1">
                  <c:v>122.0</c:v>
                </c:pt>
                <c:pt idx="2">
                  <c:v>36.0</c:v>
                </c:pt>
                <c:pt idx="3">
                  <c:v>21.0</c:v>
                </c:pt>
              </c:numCache>
            </c:numRef>
          </c:val>
        </c:ser>
        <c:dLbls>
          <c:showLegendKey val="0"/>
          <c:showVal val="0"/>
          <c:showCatName val="0"/>
          <c:showSerName val="0"/>
          <c:showPercent val="0"/>
          <c:showBubbleSize val="0"/>
          <c:showLeaderLines val="1"/>
        </c:dLbls>
        <c:firstSliceAng val="0"/>
      </c:pieChart>
      <c:spPr>
        <a:noFill/>
        <a:ln w="25400">
          <a:noFill/>
        </a:ln>
      </c:spPr>
    </c:plotArea>
    <c:plotVisOnly val="1"/>
    <c:dispBlanksAs val="zero"/>
    <c:showDLblsOverMax val="0"/>
  </c:chart>
  <c:spPr>
    <a:solidFill>
      <a:srgbClr val="FFFFFF"/>
    </a:solidFill>
    <a:ln w="3175">
      <a:solidFill>
        <a:srgbClr val="000000"/>
      </a:solidFill>
      <a:prstDash val="solid"/>
    </a:ln>
  </c:spPr>
  <c:txPr>
    <a:bodyPr/>
    <a:lstStyle/>
    <a:p>
      <a:pPr>
        <a:defRPr sz="250" b="0" i="0" u="none" strike="noStrike" baseline="0">
          <a:solidFill>
            <a:srgbClr val="000000"/>
          </a:solidFill>
          <a:latin typeface="Geneva"/>
          <a:ea typeface="Geneva"/>
          <a:cs typeface="Geneva"/>
        </a:defRPr>
      </a:pPr>
      <a:endParaRPr lang="en-US"/>
    </a:p>
  </c:txPr>
  <c:printSettings>
    <c:headerFooter/>
    <c:pageMargins b="1.0" l="0.75" r="0.75" t="1.0" header="0.5" footer="0.5"/>
    <c:pageSetup/>
  </c:printSettings>
</c:chartSpace>
</file>

<file path=xl/charts/chart91.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83544729215743"/>
          <c:y val="0.150000392369888"/>
          <c:w val="0.63291285936463"/>
          <c:h val="0.714287582713752"/>
        </c:manualLayout>
      </c:layout>
      <c:pieChart>
        <c:varyColors val="1"/>
        <c:ser>
          <c:idx val="0"/>
          <c:order val="0"/>
          <c:spPr>
            <a:solidFill>
              <a:srgbClr val="DD0000"/>
            </a:solidFill>
            <a:ln w="12700">
              <a:solidFill>
                <a:srgbClr val="000000"/>
              </a:solidFill>
              <a:prstDash val="solid"/>
            </a:ln>
          </c:spPr>
          <c:dPt>
            <c:idx val="0"/>
            <c:bubble3D val="0"/>
          </c:dPt>
          <c:dPt>
            <c:idx val="1"/>
            <c:bubble3D val="0"/>
            <c:spPr>
              <a:solidFill>
                <a:srgbClr val="0000DD"/>
              </a:solidFill>
              <a:ln w="12700">
                <a:solidFill>
                  <a:srgbClr val="000000"/>
                </a:solidFill>
                <a:prstDash val="solid"/>
              </a:ln>
            </c:spPr>
          </c:dPt>
          <c:dPt>
            <c:idx val="2"/>
            <c:bubble3D val="0"/>
            <c:spPr>
              <a:solidFill>
                <a:srgbClr val="33CC00"/>
              </a:solidFill>
              <a:ln w="12700">
                <a:solidFill>
                  <a:srgbClr val="000000"/>
                </a:solidFill>
                <a:prstDash val="solid"/>
              </a:ln>
            </c:spPr>
          </c:dPt>
          <c:dPt>
            <c:idx val="3"/>
            <c:bubble3D val="0"/>
            <c:spPr>
              <a:solidFill>
                <a:srgbClr val="FFFF00"/>
              </a:solidFill>
              <a:ln w="12700">
                <a:solidFill>
                  <a:srgbClr val="000000"/>
                </a:solidFill>
                <a:prstDash val="solid"/>
              </a:ln>
            </c:spPr>
          </c:dPt>
          <c:cat>
            <c:strRef>
              <c:f>Graphs!$F$1:$J$1</c:f>
              <c:strCache>
                <c:ptCount val="5"/>
                <c:pt idx="0">
                  <c:v>1st</c:v>
                </c:pt>
                <c:pt idx="1">
                  <c:v>2nd</c:v>
                </c:pt>
                <c:pt idx="2">
                  <c:v>3rd</c:v>
                </c:pt>
                <c:pt idx="3">
                  <c:v>4th</c:v>
                </c:pt>
                <c:pt idx="4">
                  <c:v>Other</c:v>
                </c:pt>
              </c:strCache>
            </c:strRef>
          </c:cat>
          <c:val>
            <c:numRef>
              <c:f>Graphs!$F$142:$I$142</c:f>
              <c:numCache>
                <c:formatCode>#,##0</c:formatCode>
                <c:ptCount val="4"/>
                <c:pt idx="0">
                  <c:v>285.0</c:v>
                </c:pt>
                <c:pt idx="1">
                  <c:v>221.0</c:v>
                </c:pt>
                <c:pt idx="2">
                  <c:v>103.0</c:v>
                </c:pt>
                <c:pt idx="3">
                  <c:v>84.0</c:v>
                </c:pt>
              </c:numCache>
            </c:numRef>
          </c:val>
        </c:ser>
        <c:dLbls>
          <c:showLegendKey val="0"/>
          <c:showVal val="0"/>
          <c:showCatName val="0"/>
          <c:showSerName val="0"/>
          <c:showPercent val="0"/>
          <c:showBubbleSize val="0"/>
          <c:showLeaderLines val="1"/>
        </c:dLbls>
        <c:firstSliceAng val="0"/>
      </c:pieChart>
      <c:spPr>
        <a:noFill/>
        <a:ln w="25400">
          <a:noFill/>
        </a:ln>
      </c:spPr>
    </c:plotArea>
    <c:plotVisOnly val="1"/>
    <c:dispBlanksAs val="zero"/>
    <c:showDLblsOverMax val="0"/>
  </c:chart>
  <c:spPr>
    <a:solidFill>
      <a:srgbClr val="FFFFFF"/>
    </a:solidFill>
    <a:ln w="3175">
      <a:solidFill>
        <a:srgbClr val="000000"/>
      </a:solidFill>
      <a:prstDash val="solid"/>
    </a:ln>
  </c:spPr>
  <c:txPr>
    <a:bodyPr/>
    <a:lstStyle/>
    <a:p>
      <a:pPr>
        <a:defRPr sz="250" b="0" i="0" u="none" strike="noStrike" baseline="0">
          <a:solidFill>
            <a:srgbClr val="000000"/>
          </a:solidFill>
          <a:latin typeface="Geneva"/>
          <a:ea typeface="Geneva"/>
          <a:cs typeface="Geneva"/>
        </a:defRPr>
      </a:pPr>
      <a:endParaRPr lang="en-US"/>
    </a:p>
  </c:txPr>
  <c:printSettings>
    <c:headerFooter/>
    <c:pageMargins b="1.0" l="0.75" r="0.75" t="1.0" header="0.5" footer="0.5"/>
    <c:pageSetup/>
  </c:printSettings>
</c:chartSpace>
</file>

<file path=xl/charts/chart92.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83544729215743"/>
          <c:y val="0.150000392369888"/>
          <c:w val="0.63291285936463"/>
          <c:h val="0.714287582713752"/>
        </c:manualLayout>
      </c:layout>
      <c:pieChart>
        <c:varyColors val="1"/>
        <c:ser>
          <c:idx val="0"/>
          <c:order val="0"/>
          <c:spPr>
            <a:solidFill>
              <a:srgbClr val="DD0000"/>
            </a:solidFill>
            <a:ln w="12700">
              <a:solidFill>
                <a:srgbClr val="000000"/>
              </a:solidFill>
              <a:prstDash val="solid"/>
            </a:ln>
          </c:spPr>
          <c:dPt>
            <c:idx val="0"/>
            <c:bubble3D val="0"/>
          </c:dPt>
          <c:dPt>
            <c:idx val="1"/>
            <c:bubble3D val="0"/>
            <c:spPr>
              <a:solidFill>
                <a:srgbClr val="0000DD"/>
              </a:solidFill>
              <a:ln w="12700">
                <a:solidFill>
                  <a:srgbClr val="000000"/>
                </a:solidFill>
                <a:prstDash val="solid"/>
              </a:ln>
            </c:spPr>
          </c:dPt>
          <c:dPt>
            <c:idx val="2"/>
            <c:bubble3D val="0"/>
            <c:spPr>
              <a:solidFill>
                <a:srgbClr val="33CC00"/>
              </a:solidFill>
              <a:ln w="12700">
                <a:solidFill>
                  <a:srgbClr val="000000"/>
                </a:solidFill>
                <a:prstDash val="solid"/>
              </a:ln>
            </c:spPr>
          </c:dPt>
          <c:dPt>
            <c:idx val="3"/>
            <c:bubble3D val="0"/>
            <c:spPr>
              <a:solidFill>
                <a:srgbClr val="FFFF00"/>
              </a:solidFill>
              <a:ln w="12700">
                <a:solidFill>
                  <a:srgbClr val="000000"/>
                </a:solidFill>
                <a:prstDash val="solid"/>
              </a:ln>
            </c:spPr>
          </c:dPt>
          <c:cat>
            <c:strRef>
              <c:f>Graphs!$F$1:$J$1</c:f>
              <c:strCache>
                <c:ptCount val="5"/>
                <c:pt idx="0">
                  <c:v>1st</c:v>
                </c:pt>
                <c:pt idx="1">
                  <c:v>2nd</c:v>
                </c:pt>
                <c:pt idx="2">
                  <c:v>3rd</c:v>
                </c:pt>
                <c:pt idx="3">
                  <c:v>4th</c:v>
                </c:pt>
                <c:pt idx="4">
                  <c:v>Other</c:v>
                </c:pt>
              </c:strCache>
            </c:strRef>
          </c:cat>
          <c:val>
            <c:numRef>
              <c:f>Graphs!$F$143:$I$143</c:f>
              <c:numCache>
                <c:formatCode>#,##0</c:formatCode>
                <c:ptCount val="4"/>
                <c:pt idx="0">
                  <c:v>512.0</c:v>
                </c:pt>
                <c:pt idx="1">
                  <c:v>270.0</c:v>
                </c:pt>
                <c:pt idx="2">
                  <c:v>60.0</c:v>
                </c:pt>
                <c:pt idx="3">
                  <c:v>64.0</c:v>
                </c:pt>
              </c:numCache>
            </c:numRef>
          </c:val>
        </c:ser>
        <c:dLbls>
          <c:showLegendKey val="0"/>
          <c:showVal val="0"/>
          <c:showCatName val="0"/>
          <c:showSerName val="0"/>
          <c:showPercent val="0"/>
          <c:showBubbleSize val="0"/>
          <c:showLeaderLines val="1"/>
        </c:dLbls>
        <c:firstSliceAng val="0"/>
      </c:pieChart>
      <c:spPr>
        <a:noFill/>
        <a:ln w="25400">
          <a:noFill/>
        </a:ln>
      </c:spPr>
    </c:plotArea>
    <c:plotVisOnly val="1"/>
    <c:dispBlanksAs val="zero"/>
    <c:showDLblsOverMax val="0"/>
  </c:chart>
  <c:spPr>
    <a:solidFill>
      <a:srgbClr val="FFFFFF"/>
    </a:solidFill>
    <a:ln w="3175">
      <a:solidFill>
        <a:srgbClr val="000000"/>
      </a:solidFill>
      <a:prstDash val="solid"/>
    </a:ln>
  </c:spPr>
  <c:txPr>
    <a:bodyPr/>
    <a:lstStyle/>
    <a:p>
      <a:pPr>
        <a:defRPr sz="250" b="0" i="0" u="none" strike="noStrike" baseline="0">
          <a:solidFill>
            <a:srgbClr val="000000"/>
          </a:solidFill>
          <a:latin typeface="Geneva"/>
          <a:ea typeface="Geneva"/>
          <a:cs typeface="Geneva"/>
        </a:defRPr>
      </a:pPr>
      <a:endParaRPr lang="en-US"/>
    </a:p>
  </c:txPr>
  <c:printSettings>
    <c:headerFooter/>
    <c:pageMargins b="1.0" l="0.75" r="0.75" t="1.0" header="0.5" footer="0.5"/>
    <c:pageSetup/>
  </c:printSettings>
</c:chartSpace>
</file>

<file path=xl/charts/chart93.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83544729215743"/>
          <c:y val="0.150000392369888"/>
          <c:w val="0.63291285936463"/>
          <c:h val="0.714287582713752"/>
        </c:manualLayout>
      </c:layout>
      <c:pieChart>
        <c:varyColors val="1"/>
        <c:ser>
          <c:idx val="0"/>
          <c:order val="0"/>
          <c:spPr>
            <a:solidFill>
              <a:srgbClr val="DD0000"/>
            </a:solidFill>
            <a:ln w="12700">
              <a:solidFill>
                <a:srgbClr val="000000"/>
              </a:solidFill>
              <a:prstDash val="solid"/>
            </a:ln>
          </c:spPr>
          <c:dPt>
            <c:idx val="0"/>
            <c:bubble3D val="0"/>
            <c:spPr>
              <a:solidFill>
                <a:srgbClr val="0000DD"/>
              </a:solidFill>
              <a:ln w="12700">
                <a:solidFill>
                  <a:srgbClr val="000000"/>
                </a:solidFill>
                <a:prstDash val="solid"/>
              </a:ln>
            </c:spPr>
          </c:dPt>
          <c:dPt>
            <c:idx val="1"/>
            <c:bubble3D val="0"/>
          </c:dPt>
          <c:dPt>
            <c:idx val="2"/>
            <c:bubble3D val="0"/>
            <c:spPr>
              <a:solidFill>
                <a:srgbClr val="33CC00"/>
              </a:solidFill>
              <a:ln w="12700">
                <a:solidFill>
                  <a:srgbClr val="000000"/>
                </a:solidFill>
                <a:prstDash val="solid"/>
              </a:ln>
            </c:spPr>
          </c:dPt>
          <c:dPt>
            <c:idx val="3"/>
            <c:bubble3D val="0"/>
            <c:spPr>
              <a:solidFill>
                <a:srgbClr val="FFFF00"/>
              </a:solidFill>
              <a:ln w="12700">
                <a:solidFill>
                  <a:srgbClr val="000000"/>
                </a:solidFill>
                <a:prstDash val="solid"/>
              </a:ln>
            </c:spPr>
          </c:dPt>
          <c:cat>
            <c:strRef>
              <c:f>Graphs!$F$1:$J$1</c:f>
              <c:strCache>
                <c:ptCount val="5"/>
                <c:pt idx="0">
                  <c:v>1st</c:v>
                </c:pt>
                <c:pt idx="1">
                  <c:v>2nd</c:v>
                </c:pt>
                <c:pt idx="2">
                  <c:v>3rd</c:v>
                </c:pt>
                <c:pt idx="3">
                  <c:v>4th</c:v>
                </c:pt>
                <c:pt idx="4">
                  <c:v>Other</c:v>
                </c:pt>
              </c:strCache>
            </c:strRef>
          </c:cat>
          <c:val>
            <c:numRef>
              <c:f>Graphs!$F$144:$I$144</c:f>
              <c:numCache>
                <c:formatCode>#,##0</c:formatCode>
                <c:ptCount val="4"/>
                <c:pt idx="0">
                  <c:v>356.0</c:v>
                </c:pt>
                <c:pt idx="1">
                  <c:v>220.0</c:v>
                </c:pt>
                <c:pt idx="2">
                  <c:v>75.0</c:v>
                </c:pt>
                <c:pt idx="3">
                  <c:v>64.0</c:v>
                </c:pt>
              </c:numCache>
            </c:numRef>
          </c:val>
        </c:ser>
        <c:dLbls>
          <c:showLegendKey val="0"/>
          <c:showVal val="0"/>
          <c:showCatName val="0"/>
          <c:showSerName val="0"/>
          <c:showPercent val="0"/>
          <c:showBubbleSize val="0"/>
          <c:showLeaderLines val="1"/>
        </c:dLbls>
        <c:firstSliceAng val="0"/>
      </c:pieChart>
      <c:spPr>
        <a:noFill/>
        <a:ln w="25400">
          <a:noFill/>
        </a:ln>
      </c:spPr>
    </c:plotArea>
    <c:plotVisOnly val="1"/>
    <c:dispBlanksAs val="zero"/>
    <c:showDLblsOverMax val="0"/>
  </c:chart>
  <c:spPr>
    <a:solidFill>
      <a:srgbClr val="FFFFFF"/>
    </a:solidFill>
    <a:ln w="3175">
      <a:solidFill>
        <a:srgbClr val="000000"/>
      </a:solidFill>
      <a:prstDash val="solid"/>
    </a:ln>
  </c:spPr>
  <c:txPr>
    <a:bodyPr/>
    <a:lstStyle/>
    <a:p>
      <a:pPr>
        <a:defRPr sz="250" b="0" i="0" u="none" strike="noStrike" baseline="0">
          <a:solidFill>
            <a:srgbClr val="000000"/>
          </a:solidFill>
          <a:latin typeface="Geneva"/>
          <a:ea typeface="Geneva"/>
          <a:cs typeface="Geneva"/>
        </a:defRPr>
      </a:pPr>
      <a:endParaRPr lang="en-US"/>
    </a:p>
  </c:txPr>
  <c:printSettings>
    <c:headerFooter/>
    <c:pageMargins b="1.0" l="0.75" r="0.75" t="1.0" header="0.5" footer="0.5"/>
    <c:pageSetup/>
  </c:printSettings>
</c:chartSpace>
</file>

<file path=xl/charts/chart94.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83544729215743"/>
          <c:y val="0.150000392369888"/>
          <c:w val="0.63291285936463"/>
          <c:h val="0.714287582713752"/>
        </c:manualLayout>
      </c:layout>
      <c:pieChart>
        <c:varyColors val="1"/>
        <c:ser>
          <c:idx val="0"/>
          <c:order val="0"/>
          <c:spPr>
            <a:solidFill>
              <a:srgbClr val="DD0000"/>
            </a:solidFill>
            <a:ln w="12700">
              <a:solidFill>
                <a:srgbClr val="000000"/>
              </a:solidFill>
              <a:prstDash val="solid"/>
            </a:ln>
          </c:spPr>
          <c:dPt>
            <c:idx val="0"/>
            <c:bubble3D val="0"/>
            <c:spPr>
              <a:solidFill>
                <a:srgbClr val="0000DD"/>
              </a:solidFill>
              <a:ln w="12700">
                <a:solidFill>
                  <a:srgbClr val="000000"/>
                </a:solidFill>
                <a:prstDash val="solid"/>
              </a:ln>
            </c:spPr>
          </c:dPt>
          <c:dPt>
            <c:idx val="1"/>
            <c:bubble3D val="0"/>
          </c:dPt>
          <c:dPt>
            <c:idx val="2"/>
            <c:bubble3D val="0"/>
            <c:spPr>
              <a:solidFill>
                <a:srgbClr val="33CC00"/>
              </a:solidFill>
              <a:ln w="12700">
                <a:solidFill>
                  <a:srgbClr val="000000"/>
                </a:solidFill>
                <a:prstDash val="solid"/>
              </a:ln>
            </c:spPr>
          </c:dPt>
          <c:dPt>
            <c:idx val="3"/>
            <c:bubble3D val="0"/>
            <c:spPr>
              <a:solidFill>
                <a:srgbClr val="FFFF00"/>
              </a:solidFill>
              <a:ln w="12700">
                <a:solidFill>
                  <a:srgbClr val="000000"/>
                </a:solidFill>
                <a:prstDash val="solid"/>
              </a:ln>
            </c:spPr>
          </c:dPt>
          <c:cat>
            <c:strRef>
              <c:f>Graphs!$F$1:$J$1</c:f>
              <c:strCache>
                <c:ptCount val="5"/>
                <c:pt idx="0">
                  <c:v>1st</c:v>
                </c:pt>
                <c:pt idx="1">
                  <c:v>2nd</c:v>
                </c:pt>
                <c:pt idx="2">
                  <c:v>3rd</c:v>
                </c:pt>
                <c:pt idx="3">
                  <c:v>4th</c:v>
                </c:pt>
                <c:pt idx="4">
                  <c:v>Other</c:v>
                </c:pt>
              </c:strCache>
            </c:strRef>
          </c:cat>
          <c:val>
            <c:numRef>
              <c:f>Graphs!$F$145:$I$145</c:f>
              <c:numCache>
                <c:formatCode>#,##0</c:formatCode>
                <c:ptCount val="4"/>
                <c:pt idx="0">
                  <c:v>218.0</c:v>
                </c:pt>
                <c:pt idx="1">
                  <c:v>171.0</c:v>
                </c:pt>
                <c:pt idx="2">
                  <c:v>45.0</c:v>
                </c:pt>
                <c:pt idx="3">
                  <c:v>39.0</c:v>
                </c:pt>
              </c:numCache>
            </c:numRef>
          </c:val>
        </c:ser>
        <c:dLbls>
          <c:showLegendKey val="0"/>
          <c:showVal val="0"/>
          <c:showCatName val="0"/>
          <c:showSerName val="0"/>
          <c:showPercent val="0"/>
          <c:showBubbleSize val="0"/>
          <c:showLeaderLines val="1"/>
        </c:dLbls>
        <c:firstSliceAng val="0"/>
      </c:pieChart>
      <c:spPr>
        <a:noFill/>
        <a:ln w="25400">
          <a:noFill/>
        </a:ln>
      </c:spPr>
    </c:plotArea>
    <c:plotVisOnly val="1"/>
    <c:dispBlanksAs val="zero"/>
    <c:showDLblsOverMax val="0"/>
  </c:chart>
  <c:spPr>
    <a:solidFill>
      <a:srgbClr val="FFFFFF"/>
    </a:solidFill>
    <a:ln w="3175">
      <a:solidFill>
        <a:srgbClr val="000000"/>
      </a:solidFill>
      <a:prstDash val="solid"/>
    </a:ln>
  </c:spPr>
  <c:txPr>
    <a:bodyPr/>
    <a:lstStyle/>
    <a:p>
      <a:pPr>
        <a:defRPr sz="250" b="0" i="0" u="none" strike="noStrike" baseline="0">
          <a:solidFill>
            <a:srgbClr val="000000"/>
          </a:solidFill>
          <a:latin typeface="Geneva"/>
          <a:ea typeface="Geneva"/>
          <a:cs typeface="Geneva"/>
        </a:defRPr>
      </a:pPr>
      <a:endParaRPr lang="en-US"/>
    </a:p>
  </c:txPr>
  <c:printSettings>
    <c:headerFooter/>
    <c:pageMargins b="1.0" l="0.75" r="0.75" t="1.0" header="0.5" footer="0.5"/>
    <c:pageSetup/>
  </c:printSettings>
</c:chartSpace>
</file>

<file path=xl/charts/chart95.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83544729215743"/>
          <c:y val="0.150000392369888"/>
          <c:w val="0.63291285936463"/>
          <c:h val="0.714287582713752"/>
        </c:manualLayout>
      </c:layout>
      <c:pieChart>
        <c:varyColors val="1"/>
        <c:ser>
          <c:idx val="0"/>
          <c:order val="0"/>
          <c:spPr>
            <a:solidFill>
              <a:srgbClr val="DD0000"/>
            </a:solidFill>
            <a:ln w="12700">
              <a:solidFill>
                <a:srgbClr val="000000"/>
              </a:solidFill>
              <a:prstDash val="solid"/>
            </a:ln>
          </c:spPr>
          <c:dPt>
            <c:idx val="0"/>
            <c:bubble3D val="0"/>
          </c:dPt>
          <c:dPt>
            <c:idx val="1"/>
            <c:bubble3D val="0"/>
            <c:spPr>
              <a:solidFill>
                <a:srgbClr val="0000DD"/>
              </a:solidFill>
              <a:ln w="12700">
                <a:solidFill>
                  <a:srgbClr val="000000"/>
                </a:solidFill>
                <a:prstDash val="solid"/>
              </a:ln>
            </c:spPr>
          </c:dPt>
          <c:dPt>
            <c:idx val="2"/>
            <c:bubble3D val="0"/>
            <c:spPr>
              <a:solidFill>
                <a:srgbClr val="33CC00"/>
              </a:solidFill>
              <a:ln w="12700">
                <a:solidFill>
                  <a:srgbClr val="000000"/>
                </a:solidFill>
                <a:prstDash val="solid"/>
              </a:ln>
            </c:spPr>
          </c:dPt>
          <c:dPt>
            <c:idx val="3"/>
            <c:bubble3D val="0"/>
            <c:spPr>
              <a:solidFill>
                <a:srgbClr val="FFFF00"/>
              </a:solidFill>
              <a:ln w="12700">
                <a:solidFill>
                  <a:srgbClr val="000000"/>
                </a:solidFill>
                <a:prstDash val="solid"/>
              </a:ln>
            </c:spPr>
          </c:dPt>
          <c:cat>
            <c:strRef>
              <c:f>Graphs!$F$1:$J$1</c:f>
              <c:strCache>
                <c:ptCount val="5"/>
                <c:pt idx="0">
                  <c:v>1st</c:v>
                </c:pt>
                <c:pt idx="1">
                  <c:v>2nd</c:v>
                </c:pt>
                <c:pt idx="2">
                  <c:v>3rd</c:v>
                </c:pt>
                <c:pt idx="3">
                  <c:v>4th</c:v>
                </c:pt>
                <c:pt idx="4">
                  <c:v>Other</c:v>
                </c:pt>
              </c:strCache>
            </c:strRef>
          </c:cat>
          <c:val>
            <c:numRef>
              <c:f>Graphs!$F$146:$I$146</c:f>
              <c:numCache>
                <c:formatCode>#,##0</c:formatCode>
                <c:ptCount val="4"/>
                <c:pt idx="0">
                  <c:v>893.0</c:v>
                </c:pt>
                <c:pt idx="1">
                  <c:v>843.0</c:v>
                </c:pt>
                <c:pt idx="2">
                  <c:v>300.0</c:v>
                </c:pt>
                <c:pt idx="3">
                  <c:v>205.0</c:v>
                </c:pt>
              </c:numCache>
            </c:numRef>
          </c:val>
        </c:ser>
        <c:dLbls>
          <c:showLegendKey val="0"/>
          <c:showVal val="0"/>
          <c:showCatName val="0"/>
          <c:showSerName val="0"/>
          <c:showPercent val="0"/>
          <c:showBubbleSize val="0"/>
          <c:showLeaderLines val="1"/>
        </c:dLbls>
        <c:firstSliceAng val="0"/>
      </c:pieChart>
      <c:spPr>
        <a:noFill/>
        <a:ln w="25400">
          <a:noFill/>
        </a:ln>
      </c:spPr>
    </c:plotArea>
    <c:plotVisOnly val="1"/>
    <c:dispBlanksAs val="zero"/>
    <c:showDLblsOverMax val="0"/>
  </c:chart>
  <c:spPr>
    <a:solidFill>
      <a:srgbClr val="FFFFFF"/>
    </a:solidFill>
    <a:ln w="3175">
      <a:solidFill>
        <a:srgbClr val="000000"/>
      </a:solidFill>
      <a:prstDash val="solid"/>
    </a:ln>
  </c:spPr>
  <c:txPr>
    <a:bodyPr/>
    <a:lstStyle/>
    <a:p>
      <a:pPr>
        <a:defRPr sz="250" b="0" i="0" u="none" strike="noStrike" baseline="0">
          <a:solidFill>
            <a:srgbClr val="000000"/>
          </a:solidFill>
          <a:latin typeface="Geneva"/>
          <a:ea typeface="Geneva"/>
          <a:cs typeface="Geneva"/>
        </a:defRPr>
      </a:pPr>
      <a:endParaRPr lang="en-US"/>
    </a:p>
  </c:txPr>
  <c:printSettings>
    <c:headerFooter/>
    <c:pageMargins b="1.0" l="0.75" r="0.75" t="1.0" header="0.5" footer="0.5"/>
    <c:pageSetup/>
  </c:printSettings>
</c:chartSpace>
</file>

<file path=xl/charts/chart96.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83544729215743"/>
          <c:y val="0.150000392369888"/>
          <c:w val="0.63291285936463"/>
          <c:h val="0.714287582713752"/>
        </c:manualLayout>
      </c:layout>
      <c:pieChart>
        <c:varyColors val="1"/>
        <c:ser>
          <c:idx val="0"/>
          <c:order val="0"/>
          <c:spPr>
            <a:solidFill>
              <a:srgbClr val="DD0000"/>
            </a:solidFill>
            <a:ln w="12700">
              <a:solidFill>
                <a:srgbClr val="000000"/>
              </a:solidFill>
              <a:prstDash val="solid"/>
            </a:ln>
          </c:spPr>
          <c:dPt>
            <c:idx val="0"/>
            <c:bubble3D val="0"/>
            <c:spPr>
              <a:solidFill>
                <a:srgbClr val="0000DD"/>
              </a:solidFill>
              <a:ln w="12700">
                <a:solidFill>
                  <a:srgbClr val="000000"/>
                </a:solidFill>
                <a:prstDash val="solid"/>
              </a:ln>
            </c:spPr>
          </c:dPt>
          <c:dPt>
            <c:idx val="1"/>
            <c:bubble3D val="0"/>
          </c:dPt>
          <c:dPt>
            <c:idx val="2"/>
            <c:bubble3D val="0"/>
            <c:spPr>
              <a:solidFill>
                <a:srgbClr val="33CC00"/>
              </a:solidFill>
              <a:ln w="12700">
                <a:solidFill>
                  <a:srgbClr val="000000"/>
                </a:solidFill>
                <a:prstDash val="solid"/>
              </a:ln>
            </c:spPr>
          </c:dPt>
          <c:dPt>
            <c:idx val="3"/>
            <c:bubble3D val="0"/>
            <c:spPr>
              <a:solidFill>
                <a:srgbClr val="FFFF00"/>
              </a:solidFill>
              <a:ln w="12700">
                <a:solidFill>
                  <a:srgbClr val="000000"/>
                </a:solidFill>
                <a:prstDash val="solid"/>
              </a:ln>
            </c:spPr>
          </c:dPt>
          <c:cat>
            <c:strRef>
              <c:f>Graphs!$F$1:$J$1</c:f>
              <c:strCache>
                <c:ptCount val="5"/>
                <c:pt idx="0">
                  <c:v>1st</c:v>
                </c:pt>
                <c:pt idx="1">
                  <c:v>2nd</c:v>
                </c:pt>
                <c:pt idx="2">
                  <c:v>3rd</c:v>
                </c:pt>
                <c:pt idx="3">
                  <c:v>4th</c:v>
                </c:pt>
                <c:pt idx="4">
                  <c:v>Other</c:v>
                </c:pt>
              </c:strCache>
            </c:strRef>
          </c:cat>
          <c:val>
            <c:numRef>
              <c:f>Graphs!$F$138:$I$138</c:f>
              <c:numCache>
                <c:formatCode>#,##0</c:formatCode>
                <c:ptCount val="4"/>
                <c:pt idx="0">
                  <c:v>325.0</c:v>
                </c:pt>
                <c:pt idx="1">
                  <c:v>270.0</c:v>
                </c:pt>
                <c:pt idx="2">
                  <c:v>92.0</c:v>
                </c:pt>
                <c:pt idx="3">
                  <c:v>66.0</c:v>
                </c:pt>
              </c:numCache>
            </c:numRef>
          </c:val>
        </c:ser>
        <c:dLbls>
          <c:showLegendKey val="0"/>
          <c:showVal val="0"/>
          <c:showCatName val="0"/>
          <c:showSerName val="0"/>
          <c:showPercent val="0"/>
          <c:showBubbleSize val="0"/>
          <c:showLeaderLines val="1"/>
        </c:dLbls>
        <c:firstSliceAng val="0"/>
      </c:pieChart>
      <c:spPr>
        <a:noFill/>
        <a:ln w="25400">
          <a:noFill/>
        </a:ln>
      </c:spPr>
    </c:plotArea>
    <c:plotVisOnly val="1"/>
    <c:dispBlanksAs val="zero"/>
    <c:showDLblsOverMax val="0"/>
  </c:chart>
  <c:spPr>
    <a:solidFill>
      <a:srgbClr val="FFFFFF"/>
    </a:solidFill>
    <a:ln w="3175">
      <a:solidFill>
        <a:srgbClr val="000000"/>
      </a:solidFill>
      <a:prstDash val="solid"/>
    </a:ln>
  </c:spPr>
  <c:txPr>
    <a:bodyPr/>
    <a:lstStyle/>
    <a:p>
      <a:pPr>
        <a:defRPr sz="250" b="0" i="0" u="none" strike="noStrike" baseline="0">
          <a:solidFill>
            <a:srgbClr val="000000"/>
          </a:solidFill>
          <a:latin typeface="Geneva"/>
          <a:ea typeface="Geneva"/>
          <a:cs typeface="Geneva"/>
        </a:defRPr>
      </a:pPr>
      <a:endParaRPr lang="en-US"/>
    </a:p>
  </c:txPr>
  <c:printSettings>
    <c:headerFooter/>
    <c:pageMargins b="1.0" l="0.75" r="0.75" t="1.0" header="0.5" footer="0.5"/>
    <c:pageSetup/>
  </c:printSettings>
</c:chartSpace>
</file>

<file path=xl/charts/chart97.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83544729215743"/>
          <c:y val="0.150000392369888"/>
          <c:w val="0.63291285936463"/>
          <c:h val="0.714287582713752"/>
        </c:manualLayout>
      </c:layout>
      <c:pieChart>
        <c:varyColors val="1"/>
        <c:ser>
          <c:idx val="0"/>
          <c:order val="0"/>
          <c:spPr>
            <a:solidFill>
              <a:srgbClr val="DD0000"/>
            </a:solidFill>
            <a:ln w="12700">
              <a:solidFill>
                <a:srgbClr val="000000"/>
              </a:solidFill>
              <a:prstDash val="solid"/>
            </a:ln>
          </c:spPr>
          <c:dPt>
            <c:idx val="0"/>
            <c:bubble3D val="0"/>
          </c:dPt>
          <c:dPt>
            <c:idx val="1"/>
            <c:bubble3D val="0"/>
            <c:spPr>
              <a:solidFill>
                <a:srgbClr val="0000DD"/>
              </a:solidFill>
              <a:ln w="12700">
                <a:solidFill>
                  <a:srgbClr val="000000"/>
                </a:solidFill>
                <a:prstDash val="solid"/>
              </a:ln>
            </c:spPr>
          </c:dPt>
          <c:dPt>
            <c:idx val="2"/>
            <c:bubble3D val="0"/>
            <c:spPr>
              <a:solidFill>
                <a:srgbClr val="33CC00"/>
              </a:solidFill>
              <a:ln w="12700">
                <a:solidFill>
                  <a:srgbClr val="000000"/>
                </a:solidFill>
                <a:prstDash val="solid"/>
              </a:ln>
            </c:spPr>
          </c:dPt>
          <c:dPt>
            <c:idx val="3"/>
            <c:bubble3D val="0"/>
            <c:spPr>
              <a:solidFill>
                <a:srgbClr val="FFFF00"/>
              </a:solidFill>
              <a:ln w="12700">
                <a:solidFill>
                  <a:srgbClr val="000000"/>
                </a:solidFill>
                <a:prstDash val="solid"/>
              </a:ln>
            </c:spPr>
          </c:dPt>
          <c:cat>
            <c:strRef>
              <c:f>Graphs!$F$1:$J$1</c:f>
              <c:strCache>
                <c:ptCount val="5"/>
                <c:pt idx="0">
                  <c:v>1st</c:v>
                </c:pt>
                <c:pt idx="1">
                  <c:v>2nd</c:v>
                </c:pt>
                <c:pt idx="2">
                  <c:v>3rd</c:v>
                </c:pt>
                <c:pt idx="3">
                  <c:v>4th</c:v>
                </c:pt>
                <c:pt idx="4">
                  <c:v>Other</c:v>
                </c:pt>
              </c:strCache>
            </c:strRef>
          </c:cat>
          <c:val>
            <c:numRef>
              <c:f>Graphs!$F$209:$I$209</c:f>
              <c:numCache>
                <c:formatCode>#,##0</c:formatCode>
                <c:ptCount val="4"/>
                <c:pt idx="0">
                  <c:v>1846.0</c:v>
                </c:pt>
                <c:pt idx="1">
                  <c:v>1256.0</c:v>
                </c:pt>
                <c:pt idx="2">
                  <c:v>349.0</c:v>
                </c:pt>
                <c:pt idx="3">
                  <c:v>70.0</c:v>
                </c:pt>
              </c:numCache>
            </c:numRef>
          </c:val>
        </c:ser>
        <c:dLbls>
          <c:showLegendKey val="0"/>
          <c:showVal val="0"/>
          <c:showCatName val="0"/>
          <c:showSerName val="0"/>
          <c:showPercent val="0"/>
          <c:showBubbleSize val="0"/>
          <c:showLeaderLines val="1"/>
        </c:dLbls>
        <c:firstSliceAng val="0"/>
      </c:pieChart>
      <c:spPr>
        <a:noFill/>
        <a:ln w="25400">
          <a:noFill/>
        </a:ln>
      </c:spPr>
    </c:plotArea>
    <c:plotVisOnly val="1"/>
    <c:dispBlanksAs val="zero"/>
    <c:showDLblsOverMax val="0"/>
  </c:chart>
  <c:spPr>
    <a:solidFill>
      <a:srgbClr val="FFFFFF"/>
    </a:solidFill>
    <a:ln w="3175">
      <a:solidFill>
        <a:srgbClr val="000000"/>
      </a:solidFill>
      <a:prstDash val="solid"/>
    </a:ln>
  </c:spPr>
  <c:txPr>
    <a:bodyPr/>
    <a:lstStyle/>
    <a:p>
      <a:pPr>
        <a:defRPr sz="250" b="0" i="0" u="none" strike="noStrike" baseline="0">
          <a:solidFill>
            <a:srgbClr val="000000"/>
          </a:solidFill>
          <a:latin typeface="Geneva"/>
          <a:ea typeface="Geneva"/>
          <a:cs typeface="Geneva"/>
        </a:defRPr>
      </a:pPr>
      <a:endParaRPr lang="en-US"/>
    </a:p>
  </c:txPr>
  <c:printSettings>
    <c:headerFooter/>
    <c:pageMargins b="1.0" l="0.75" r="0.75" t="1.0" header="0.5" footer="0.5"/>
    <c:pageSetup/>
  </c:printSettings>
</c:chartSpace>
</file>

<file path=xl/charts/chart98.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83544729215743"/>
          <c:y val="0.150000392369888"/>
          <c:w val="0.63291285936463"/>
          <c:h val="0.714287582713752"/>
        </c:manualLayout>
      </c:layout>
      <c:pieChart>
        <c:varyColors val="1"/>
        <c:ser>
          <c:idx val="0"/>
          <c:order val="0"/>
          <c:spPr>
            <a:solidFill>
              <a:srgbClr val="DD0000"/>
            </a:solidFill>
            <a:ln w="12700">
              <a:solidFill>
                <a:srgbClr val="000000"/>
              </a:solidFill>
              <a:prstDash val="solid"/>
            </a:ln>
          </c:spPr>
          <c:dPt>
            <c:idx val="0"/>
            <c:bubble3D val="0"/>
          </c:dPt>
          <c:dPt>
            <c:idx val="1"/>
            <c:bubble3D val="0"/>
            <c:spPr>
              <a:solidFill>
                <a:srgbClr val="0000DD"/>
              </a:solidFill>
              <a:ln w="12700">
                <a:solidFill>
                  <a:srgbClr val="000000"/>
                </a:solidFill>
                <a:prstDash val="solid"/>
              </a:ln>
            </c:spPr>
          </c:dPt>
          <c:dPt>
            <c:idx val="2"/>
            <c:bubble3D val="0"/>
            <c:spPr>
              <a:solidFill>
                <a:srgbClr val="33CC00"/>
              </a:solidFill>
              <a:ln w="12700">
                <a:solidFill>
                  <a:srgbClr val="000000"/>
                </a:solidFill>
                <a:prstDash val="solid"/>
              </a:ln>
            </c:spPr>
          </c:dPt>
          <c:dPt>
            <c:idx val="3"/>
            <c:bubble3D val="0"/>
            <c:spPr>
              <a:solidFill>
                <a:srgbClr val="FFFF00"/>
              </a:solidFill>
              <a:ln w="12700">
                <a:solidFill>
                  <a:srgbClr val="000000"/>
                </a:solidFill>
                <a:prstDash val="solid"/>
              </a:ln>
            </c:spPr>
          </c:dPt>
          <c:cat>
            <c:strRef>
              <c:f>Graphs!$F$1:$J$1</c:f>
              <c:strCache>
                <c:ptCount val="5"/>
                <c:pt idx="0">
                  <c:v>1st</c:v>
                </c:pt>
                <c:pt idx="1">
                  <c:v>2nd</c:v>
                </c:pt>
                <c:pt idx="2">
                  <c:v>3rd</c:v>
                </c:pt>
                <c:pt idx="3">
                  <c:v>4th</c:v>
                </c:pt>
                <c:pt idx="4">
                  <c:v>Other</c:v>
                </c:pt>
              </c:strCache>
            </c:strRef>
          </c:cat>
          <c:val>
            <c:numRef>
              <c:f>Graphs!$F$210:$I$210</c:f>
              <c:numCache>
                <c:formatCode>#,##0</c:formatCode>
                <c:ptCount val="4"/>
                <c:pt idx="0">
                  <c:v>8937.0</c:v>
                </c:pt>
                <c:pt idx="1">
                  <c:v>2973.0</c:v>
                </c:pt>
                <c:pt idx="2">
                  <c:v>1214.0</c:v>
                </c:pt>
                <c:pt idx="3">
                  <c:v>180.0</c:v>
                </c:pt>
              </c:numCache>
            </c:numRef>
          </c:val>
        </c:ser>
        <c:dLbls>
          <c:showLegendKey val="0"/>
          <c:showVal val="0"/>
          <c:showCatName val="0"/>
          <c:showSerName val="0"/>
          <c:showPercent val="0"/>
          <c:showBubbleSize val="0"/>
          <c:showLeaderLines val="1"/>
        </c:dLbls>
        <c:firstSliceAng val="0"/>
      </c:pieChart>
      <c:spPr>
        <a:noFill/>
        <a:ln w="25400">
          <a:noFill/>
        </a:ln>
      </c:spPr>
    </c:plotArea>
    <c:plotVisOnly val="1"/>
    <c:dispBlanksAs val="zero"/>
    <c:showDLblsOverMax val="0"/>
  </c:chart>
  <c:spPr>
    <a:solidFill>
      <a:srgbClr val="FFFFFF"/>
    </a:solidFill>
    <a:ln w="3175">
      <a:solidFill>
        <a:srgbClr val="000000"/>
      </a:solidFill>
      <a:prstDash val="solid"/>
    </a:ln>
  </c:spPr>
  <c:txPr>
    <a:bodyPr/>
    <a:lstStyle/>
    <a:p>
      <a:pPr>
        <a:defRPr sz="250" b="0" i="0" u="none" strike="noStrike" baseline="0">
          <a:solidFill>
            <a:srgbClr val="000000"/>
          </a:solidFill>
          <a:latin typeface="Geneva"/>
          <a:ea typeface="Geneva"/>
          <a:cs typeface="Geneva"/>
        </a:defRPr>
      </a:pPr>
      <a:endParaRPr lang="en-US"/>
    </a:p>
  </c:txPr>
  <c:printSettings>
    <c:headerFooter/>
    <c:pageMargins b="1.0" l="0.75" r="0.75" t="1.0" header="0.5" footer="0.5"/>
    <c:pageSetup/>
  </c:printSettings>
</c:chartSpace>
</file>

<file path=xl/charts/chart99.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83544729215743"/>
          <c:y val="0.150000392369888"/>
          <c:w val="0.63291285936463"/>
          <c:h val="0.714287582713752"/>
        </c:manualLayout>
      </c:layout>
      <c:pieChart>
        <c:varyColors val="1"/>
        <c:ser>
          <c:idx val="0"/>
          <c:order val="0"/>
          <c:spPr>
            <a:solidFill>
              <a:srgbClr val="DD0000"/>
            </a:solidFill>
            <a:ln w="12700">
              <a:solidFill>
                <a:srgbClr val="000000"/>
              </a:solidFill>
              <a:prstDash val="solid"/>
            </a:ln>
          </c:spPr>
          <c:dPt>
            <c:idx val="0"/>
            <c:bubble3D val="0"/>
          </c:dPt>
          <c:dPt>
            <c:idx val="1"/>
            <c:bubble3D val="0"/>
            <c:spPr>
              <a:solidFill>
                <a:srgbClr val="0000DD"/>
              </a:solidFill>
              <a:ln w="12700">
                <a:solidFill>
                  <a:srgbClr val="000000"/>
                </a:solidFill>
                <a:prstDash val="solid"/>
              </a:ln>
            </c:spPr>
          </c:dPt>
          <c:dPt>
            <c:idx val="2"/>
            <c:bubble3D val="0"/>
            <c:spPr>
              <a:solidFill>
                <a:srgbClr val="33CC00"/>
              </a:solidFill>
              <a:ln w="12700">
                <a:solidFill>
                  <a:srgbClr val="000000"/>
                </a:solidFill>
                <a:prstDash val="solid"/>
              </a:ln>
            </c:spPr>
          </c:dPt>
          <c:dPt>
            <c:idx val="3"/>
            <c:bubble3D val="0"/>
            <c:spPr>
              <a:solidFill>
                <a:srgbClr val="FFFF00"/>
              </a:solidFill>
              <a:ln w="12700">
                <a:solidFill>
                  <a:srgbClr val="000000"/>
                </a:solidFill>
                <a:prstDash val="solid"/>
              </a:ln>
            </c:spPr>
          </c:dPt>
          <c:cat>
            <c:strRef>
              <c:f>Graphs!$F$1:$J$1</c:f>
              <c:strCache>
                <c:ptCount val="5"/>
                <c:pt idx="0">
                  <c:v>1st</c:v>
                </c:pt>
                <c:pt idx="1">
                  <c:v>2nd</c:v>
                </c:pt>
                <c:pt idx="2">
                  <c:v>3rd</c:v>
                </c:pt>
                <c:pt idx="3">
                  <c:v>4th</c:v>
                </c:pt>
                <c:pt idx="4">
                  <c:v>Other</c:v>
                </c:pt>
              </c:strCache>
            </c:strRef>
          </c:cat>
          <c:val>
            <c:numRef>
              <c:f>Graphs!$F$211:$I$211</c:f>
              <c:numCache>
                <c:formatCode>#,##0</c:formatCode>
                <c:ptCount val="4"/>
                <c:pt idx="0">
                  <c:v>3525.0</c:v>
                </c:pt>
                <c:pt idx="1">
                  <c:v>1838.0</c:v>
                </c:pt>
                <c:pt idx="2">
                  <c:v>710.0</c:v>
                </c:pt>
                <c:pt idx="3">
                  <c:v>122.0</c:v>
                </c:pt>
              </c:numCache>
            </c:numRef>
          </c:val>
        </c:ser>
        <c:dLbls>
          <c:showLegendKey val="0"/>
          <c:showVal val="0"/>
          <c:showCatName val="0"/>
          <c:showSerName val="0"/>
          <c:showPercent val="0"/>
          <c:showBubbleSize val="0"/>
          <c:showLeaderLines val="1"/>
        </c:dLbls>
        <c:firstSliceAng val="0"/>
      </c:pieChart>
      <c:spPr>
        <a:noFill/>
        <a:ln w="25400">
          <a:noFill/>
        </a:ln>
      </c:spPr>
    </c:plotArea>
    <c:plotVisOnly val="1"/>
    <c:dispBlanksAs val="zero"/>
    <c:showDLblsOverMax val="0"/>
  </c:chart>
  <c:spPr>
    <a:solidFill>
      <a:srgbClr val="FFFFFF"/>
    </a:solidFill>
    <a:ln w="3175">
      <a:solidFill>
        <a:srgbClr val="000000"/>
      </a:solidFill>
      <a:prstDash val="solid"/>
    </a:ln>
  </c:spPr>
  <c:txPr>
    <a:bodyPr/>
    <a:lstStyle/>
    <a:p>
      <a:pPr>
        <a:defRPr sz="250" b="0" i="0" u="none" strike="noStrike" baseline="0">
          <a:solidFill>
            <a:srgbClr val="000000"/>
          </a:solidFill>
          <a:latin typeface="Geneva"/>
          <a:ea typeface="Geneva"/>
          <a:cs typeface="Geneva"/>
        </a:defRPr>
      </a:pPr>
      <a:endParaRPr lang="en-US"/>
    </a:p>
  </c:txPr>
  <c:printSettings>
    <c:headerFooter/>
    <c:pageMargins b="1.0" l="0.75" r="0.75" t="1.0" header="0.5" footer="0.5"/>
    <c:pageSetup/>
  </c:printSettings>
</c:chartSpace>
</file>

<file path=xl/charts/chart100.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83544729215743"/>
          <c:y val="0.150000392369888"/>
          <c:w val="0.63291285936463"/>
          <c:h val="0.714287582713752"/>
        </c:manualLayout>
      </c:layout>
      <c:pieChart>
        <c:varyColors val="1"/>
        <c:ser>
          <c:idx val="0"/>
          <c:order val="0"/>
          <c:spPr>
            <a:solidFill>
              <a:srgbClr val="DD0000"/>
            </a:solidFill>
            <a:ln w="12700">
              <a:solidFill>
                <a:srgbClr val="000000"/>
              </a:solidFill>
              <a:prstDash val="solid"/>
            </a:ln>
          </c:spPr>
          <c:dPt>
            <c:idx val="0"/>
            <c:bubble3D val="0"/>
          </c:dPt>
          <c:dPt>
            <c:idx val="1"/>
            <c:bubble3D val="0"/>
            <c:spPr>
              <a:solidFill>
                <a:srgbClr val="0000DD"/>
              </a:solidFill>
              <a:ln w="12700">
                <a:solidFill>
                  <a:srgbClr val="000000"/>
                </a:solidFill>
                <a:prstDash val="solid"/>
              </a:ln>
            </c:spPr>
          </c:dPt>
          <c:dPt>
            <c:idx val="2"/>
            <c:bubble3D val="0"/>
            <c:spPr>
              <a:solidFill>
                <a:srgbClr val="33CC00"/>
              </a:solidFill>
              <a:ln w="12700">
                <a:solidFill>
                  <a:srgbClr val="000000"/>
                </a:solidFill>
                <a:prstDash val="solid"/>
              </a:ln>
            </c:spPr>
          </c:dPt>
          <c:dPt>
            <c:idx val="3"/>
            <c:bubble3D val="0"/>
            <c:spPr>
              <a:solidFill>
                <a:srgbClr val="FFFF00"/>
              </a:solidFill>
              <a:ln w="12700">
                <a:solidFill>
                  <a:srgbClr val="000000"/>
                </a:solidFill>
                <a:prstDash val="solid"/>
              </a:ln>
            </c:spPr>
          </c:dPt>
          <c:cat>
            <c:strRef>
              <c:f>Graphs!$F$1:$J$1</c:f>
              <c:strCache>
                <c:ptCount val="5"/>
                <c:pt idx="0">
                  <c:v>1st</c:v>
                </c:pt>
                <c:pt idx="1">
                  <c:v>2nd</c:v>
                </c:pt>
                <c:pt idx="2">
                  <c:v>3rd</c:v>
                </c:pt>
                <c:pt idx="3">
                  <c:v>4th</c:v>
                </c:pt>
                <c:pt idx="4">
                  <c:v>Other</c:v>
                </c:pt>
              </c:strCache>
            </c:strRef>
          </c:cat>
          <c:val>
            <c:numRef>
              <c:f>Graphs!$F$212:$I$212</c:f>
              <c:numCache>
                <c:formatCode>#,##0</c:formatCode>
                <c:ptCount val="4"/>
                <c:pt idx="0">
                  <c:v>17651.0</c:v>
                </c:pt>
                <c:pt idx="1">
                  <c:v>5294.0</c:v>
                </c:pt>
                <c:pt idx="2">
                  <c:v>2702.0</c:v>
                </c:pt>
                <c:pt idx="3">
                  <c:v>410.0</c:v>
                </c:pt>
              </c:numCache>
            </c:numRef>
          </c:val>
        </c:ser>
        <c:dLbls>
          <c:showLegendKey val="0"/>
          <c:showVal val="0"/>
          <c:showCatName val="0"/>
          <c:showSerName val="0"/>
          <c:showPercent val="0"/>
          <c:showBubbleSize val="0"/>
          <c:showLeaderLines val="1"/>
        </c:dLbls>
        <c:firstSliceAng val="0"/>
      </c:pieChart>
      <c:spPr>
        <a:noFill/>
        <a:ln w="25400">
          <a:noFill/>
        </a:ln>
      </c:spPr>
    </c:plotArea>
    <c:plotVisOnly val="1"/>
    <c:dispBlanksAs val="zero"/>
    <c:showDLblsOverMax val="0"/>
  </c:chart>
  <c:spPr>
    <a:solidFill>
      <a:srgbClr val="FFFFFF"/>
    </a:solidFill>
    <a:ln w="3175">
      <a:solidFill>
        <a:srgbClr val="000000"/>
      </a:solidFill>
      <a:prstDash val="solid"/>
    </a:ln>
  </c:spPr>
  <c:txPr>
    <a:bodyPr/>
    <a:lstStyle/>
    <a:p>
      <a:pPr>
        <a:defRPr sz="250" b="0" i="0" u="none" strike="noStrike" baseline="0">
          <a:solidFill>
            <a:srgbClr val="000000"/>
          </a:solidFill>
          <a:latin typeface="Geneva"/>
          <a:ea typeface="Geneva"/>
          <a:cs typeface="Geneva"/>
        </a:defRPr>
      </a:pPr>
      <a:endParaRPr lang="en-US"/>
    </a:p>
  </c:txPr>
  <c:printSettings>
    <c:headerFooter/>
    <c:pageMargins b="1.0" l="0.75" r="0.75" t="1.0" header="0.5" footer="0.5"/>
    <c:pageSetup/>
  </c:printSettings>
</c:chartSpace>
</file>

<file path=xl/charts/chart101.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83544729215743"/>
          <c:y val="0.150000392369888"/>
          <c:w val="0.63291285936463"/>
          <c:h val="0.714287582713752"/>
        </c:manualLayout>
      </c:layout>
      <c:pieChart>
        <c:varyColors val="1"/>
        <c:ser>
          <c:idx val="0"/>
          <c:order val="0"/>
          <c:spPr>
            <a:solidFill>
              <a:srgbClr val="DD0000"/>
            </a:solidFill>
            <a:ln w="12700">
              <a:solidFill>
                <a:srgbClr val="000000"/>
              </a:solidFill>
              <a:prstDash val="solid"/>
            </a:ln>
          </c:spPr>
          <c:dPt>
            <c:idx val="0"/>
            <c:bubble3D val="0"/>
          </c:dPt>
          <c:dPt>
            <c:idx val="1"/>
            <c:bubble3D val="0"/>
            <c:spPr>
              <a:solidFill>
                <a:srgbClr val="0000DD"/>
              </a:solidFill>
              <a:ln w="12700">
                <a:solidFill>
                  <a:srgbClr val="000000"/>
                </a:solidFill>
                <a:prstDash val="solid"/>
              </a:ln>
            </c:spPr>
          </c:dPt>
          <c:dPt>
            <c:idx val="2"/>
            <c:bubble3D val="0"/>
            <c:spPr>
              <a:solidFill>
                <a:srgbClr val="33CC00"/>
              </a:solidFill>
              <a:ln w="12700">
                <a:solidFill>
                  <a:srgbClr val="000000"/>
                </a:solidFill>
                <a:prstDash val="solid"/>
              </a:ln>
            </c:spPr>
          </c:dPt>
          <c:dPt>
            <c:idx val="3"/>
            <c:bubble3D val="0"/>
            <c:spPr>
              <a:solidFill>
                <a:srgbClr val="FFFF00"/>
              </a:solidFill>
              <a:ln w="12700">
                <a:solidFill>
                  <a:srgbClr val="000000"/>
                </a:solidFill>
                <a:prstDash val="solid"/>
              </a:ln>
            </c:spPr>
          </c:dPt>
          <c:cat>
            <c:strRef>
              <c:f>Graphs!$F$1:$J$1</c:f>
              <c:strCache>
                <c:ptCount val="5"/>
                <c:pt idx="0">
                  <c:v>1st</c:v>
                </c:pt>
                <c:pt idx="1">
                  <c:v>2nd</c:v>
                </c:pt>
                <c:pt idx="2">
                  <c:v>3rd</c:v>
                </c:pt>
                <c:pt idx="3">
                  <c:v>4th</c:v>
                </c:pt>
                <c:pt idx="4">
                  <c:v>Other</c:v>
                </c:pt>
              </c:strCache>
            </c:strRef>
          </c:cat>
          <c:val>
            <c:numRef>
              <c:f>Graphs!$F$213:$I$213</c:f>
              <c:numCache>
                <c:formatCode>#,##0</c:formatCode>
                <c:ptCount val="4"/>
                <c:pt idx="0">
                  <c:v>6150.0</c:v>
                </c:pt>
                <c:pt idx="1">
                  <c:v>3104.0</c:v>
                </c:pt>
                <c:pt idx="2">
                  <c:v>1135.0</c:v>
                </c:pt>
                <c:pt idx="3">
                  <c:v>154.0</c:v>
                </c:pt>
              </c:numCache>
            </c:numRef>
          </c:val>
        </c:ser>
        <c:dLbls>
          <c:showLegendKey val="0"/>
          <c:showVal val="0"/>
          <c:showCatName val="0"/>
          <c:showSerName val="0"/>
          <c:showPercent val="0"/>
          <c:showBubbleSize val="0"/>
          <c:showLeaderLines val="1"/>
        </c:dLbls>
        <c:firstSliceAng val="0"/>
      </c:pieChart>
      <c:spPr>
        <a:noFill/>
        <a:ln w="25400">
          <a:noFill/>
        </a:ln>
      </c:spPr>
    </c:plotArea>
    <c:plotVisOnly val="1"/>
    <c:dispBlanksAs val="zero"/>
    <c:showDLblsOverMax val="0"/>
  </c:chart>
  <c:spPr>
    <a:solidFill>
      <a:srgbClr val="FFFFFF"/>
    </a:solidFill>
    <a:ln w="3175">
      <a:solidFill>
        <a:srgbClr val="000000"/>
      </a:solidFill>
      <a:prstDash val="solid"/>
    </a:ln>
  </c:spPr>
  <c:txPr>
    <a:bodyPr/>
    <a:lstStyle/>
    <a:p>
      <a:pPr>
        <a:defRPr sz="250" b="0" i="0" u="none" strike="noStrike" baseline="0">
          <a:solidFill>
            <a:srgbClr val="000000"/>
          </a:solidFill>
          <a:latin typeface="Geneva"/>
          <a:ea typeface="Geneva"/>
          <a:cs typeface="Geneva"/>
        </a:defRPr>
      </a:pPr>
      <a:endParaRPr lang="en-US"/>
    </a:p>
  </c:txPr>
  <c:printSettings>
    <c:headerFooter/>
    <c:pageMargins b="1.0" l="0.75" r="0.75" t="1.0" header="0.5" footer="0.5"/>
    <c:pageSetup/>
  </c:printSettings>
</c:chartSpace>
</file>

<file path=xl/charts/chart102.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83544729215743"/>
          <c:y val="0.150000392369888"/>
          <c:w val="0.63291285936463"/>
          <c:h val="0.714287582713752"/>
        </c:manualLayout>
      </c:layout>
      <c:pieChart>
        <c:varyColors val="1"/>
        <c:ser>
          <c:idx val="0"/>
          <c:order val="0"/>
          <c:spPr>
            <a:solidFill>
              <a:srgbClr val="DD0000"/>
            </a:solidFill>
            <a:ln w="12700">
              <a:solidFill>
                <a:srgbClr val="000000"/>
              </a:solidFill>
              <a:prstDash val="solid"/>
            </a:ln>
          </c:spPr>
          <c:dPt>
            <c:idx val="0"/>
            <c:bubble3D val="0"/>
          </c:dPt>
          <c:dPt>
            <c:idx val="1"/>
            <c:bubble3D val="0"/>
            <c:spPr>
              <a:solidFill>
                <a:srgbClr val="0000DD"/>
              </a:solidFill>
              <a:ln w="12700">
                <a:solidFill>
                  <a:srgbClr val="000000"/>
                </a:solidFill>
                <a:prstDash val="solid"/>
              </a:ln>
            </c:spPr>
          </c:dPt>
          <c:dPt>
            <c:idx val="2"/>
            <c:bubble3D val="0"/>
            <c:spPr>
              <a:solidFill>
                <a:srgbClr val="33CC00"/>
              </a:solidFill>
              <a:ln w="12700">
                <a:solidFill>
                  <a:srgbClr val="000000"/>
                </a:solidFill>
                <a:prstDash val="solid"/>
              </a:ln>
            </c:spPr>
          </c:dPt>
          <c:dPt>
            <c:idx val="3"/>
            <c:bubble3D val="0"/>
            <c:spPr>
              <a:solidFill>
                <a:srgbClr val="FFFF00"/>
              </a:solidFill>
              <a:ln w="12700">
                <a:solidFill>
                  <a:srgbClr val="000000"/>
                </a:solidFill>
                <a:prstDash val="solid"/>
              </a:ln>
            </c:spPr>
          </c:dPt>
          <c:cat>
            <c:strRef>
              <c:f>Graphs!$F$1:$J$1</c:f>
              <c:strCache>
                <c:ptCount val="5"/>
                <c:pt idx="0">
                  <c:v>1st</c:v>
                </c:pt>
                <c:pt idx="1">
                  <c:v>2nd</c:v>
                </c:pt>
                <c:pt idx="2">
                  <c:v>3rd</c:v>
                </c:pt>
                <c:pt idx="3">
                  <c:v>4th</c:v>
                </c:pt>
                <c:pt idx="4">
                  <c:v>Other</c:v>
                </c:pt>
              </c:strCache>
            </c:strRef>
          </c:cat>
          <c:val>
            <c:numRef>
              <c:f>Graphs!$F$223:$I$223</c:f>
              <c:numCache>
                <c:formatCode>#,##0</c:formatCode>
                <c:ptCount val="4"/>
                <c:pt idx="0">
                  <c:v>1144.0</c:v>
                </c:pt>
                <c:pt idx="1">
                  <c:v>1103.0</c:v>
                </c:pt>
                <c:pt idx="2">
                  <c:v>751.0</c:v>
                </c:pt>
                <c:pt idx="3">
                  <c:v>824.0</c:v>
                </c:pt>
              </c:numCache>
            </c:numRef>
          </c:val>
        </c:ser>
        <c:dLbls>
          <c:showLegendKey val="0"/>
          <c:showVal val="0"/>
          <c:showCatName val="0"/>
          <c:showSerName val="0"/>
          <c:showPercent val="0"/>
          <c:showBubbleSize val="0"/>
          <c:showLeaderLines val="1"/>
        </c:dLbls>
        <c:firstSliceAng val="0"/>
      </c:pieChart>
      <c:spPr>
        <a:noFill/>
        <a:ln w="25400">
          <a:noFill/>
        </a:ln>
      </c:spPr>
    </c:plotArea>
    <c:plotVisOnly val="1"/>
    <c:dispBlanksAs val="zero"/>
    <c:showDLblsOverMax val="0"/>
  </c:chart>
  <c:spPr>
    <a:solidFill>
      <a:srgbClr val="FFFFFF"/>
    </a:solidFill>
    <a:ln w="3175">
      <a:solidFill>
        <a:srgbClr val="000000"/>
      </a:solidFill>
      <a:prstDash val="solid"/>
    </a:ln>
  </c:spPr>
  <c:txPr>
    <a:bodyPr/>
    <a:lstStyle/>
    <a:p>
      <a:pPr>
        <a:defRPr sz="250" b="0" i="0" u="none" strike="noStrike" baseline="0">
          <a:solidFill>
            <a:srgbClr val="000000"/>
          </a:solidFill>
          <a:latin typeface="Geneva"/>
          <a:ea typeface="Geneva"/>
          <a:cs typeface="Geneva"/>
        </a:defRPr>
      </a:pPr>
      <a:endParaRPr lang="en-US"/>
    </a:p>
  </c:txPr>
  <c:printSettings>
    <c:headerFooter/>
    <c:pageMargins b="1.0" l="0.75" r="0.75" t="1.0" header="0.5" footer="0.5"/>
    <c:pageSetup/>
  </c:printSettings>
</c:chartSpace>
</file>

<file path=xl/charts/chart103.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83544729215743"/>
          <c:y val="0.150000392369888"/>
          <c:w val="0.63291285936463"/>
          <c:h val="0.714287582713752"/>
        </c:manualLayout>
      </c:layout>
      <c:pieChart>
        <c:varyColors val="1"/>
        <c:ser>
          <c:idx val="0"/>
          <c:order val="0"/>
          <c:spPr>
            <a:solidFill>
              <a:srgbClr val="DD0000"/>
            </a:solidFill>
            <a:ln w="12700">
              <a:solidFill>
                <a:srgbClr val="000000"/>
              </a:solidFill>
              <a:prstDash val="solid"/>
            </a:ln>
          </c:spPr>
          <c:dPt>
            <c:idx val="0"/>
            <c:bubble3D val="0"/>
          </c:dPt>
          <c:dPt>
            <c:idx val="1"/>
            <c:bubble3D val="0"/>
            <c:spPr>
              <a:solidFill>
                <a:srgbClr val="0000DD"/>
              </a:solidFill>
              <a:ln w="12700">
                <a:solidFill>
                  <a:srgbClr val="000000"/>
                </a:solidFill>
                <a:prstDash val="solid"/>
              </a:ln>
            </c:spPr>
          </c:dPt>
          <c:dPt>
            <c:idx val="2"/>
            <c:bubble3D val="0"/>
            <c:spPr>
              <a:solidFill>
                <a:srgbClr val="33CC00"/>
              </a:solidFill>
              <a:ln w="12700">
                <a:solidFill>
                  <a:srgbClr val="000000"/>
                </a:solidFill>
                <a:prstDash val="solid"/>
              </a:ln>
            </c:spPr>
          </c:dPt>
          <c:dPt>
            <c:idx val="3"/>
            <c:bubble3D val="0"/>
            <c:spPr>
              <a:solidFill>
                <a:srgbClr val="FFFF00"/>
              </a:solidFill>
              <a:ln w="12700">
                <a:solidFill>
                  <a:srgbClr val="000000"/>
                </a:solidFill>
                <a:prstDash val="solid"/>
              </a:ln>
            </c:spPr>
          </c:dPt>
          <c:cat>
            <c:strRef>
              <c:f>Graphs!$F$1:$J$1</c:f>
              <c:strCache>
                <c:ptCount val="5"/>
                <c:pt idx="0">
                  <c:v>1st</c:v>
                </c:pt>
                <c:pt idx="1">
                  <c:v>2nd</c:v>
                </c:pt>
                <c:pt idx="2">
                  <c:v>3rd</c:v>
                </c:pt>
                <c:pt idx="3">
                  <c:v>4th</c:v>
                </c:pt>
                <c:pt idx="4">
                  <c:v>Other</c:v>
                </c:pt>
              </c:strCache>
            </c:strRef>
          </c:cat>
          <c:val>
            <c:numRef>
              <c:f>Graphs!$F$224:$I$224</c:f>
              <c:numCache>
                <c:formatCode>#,##0</c:formatCode>
                <c:ptCount val="4"/>
                <c:pt idx="0">
                  <c:v>1410.0</c:v>
                </c:pt>
                <c:pt idx="1">
                  <c:v>728.0</c:v>
                </c:pt>
                <c:pt idx="2">
                  <c:v>624.0</c:v>
                </c:pt>
                <c:pt idx="3">
                  <c:v>698.0</c:v>
                </c:pt>
              </c:numCache>
            </c:numRef>
          </c:val>
        </c:ser>
        <c:dLbls>
          <c:showLegendKey val="0"/>
          <c:showVal val="0"/>
          <c:showCatName val="0"/>
          <c:showSerName val="0"/>
          <c:showPercent val="0"/>
          <c:showBubbleSize val="0"/>
          <c:showLeaderLines val="1"/>
        </c:dLbls>
        <c:firstSliceAng val="0"/>
      </c:pieChart>
      <c:spPr>
        <a:noFill/>
        <a:ln w="25400">
          <a:noFill/>
        </a:ln>
      </c:spPr>
    </c:plotArea>
    <c:plotVisOnly val="1"/>
    <c:dispBlanksAs val="zero"/>
    <c:showDLblsOverMax val="0"/>
  </c:chart>
  <c:spPr>
    <a:solidFill>
      <a:srgbClr val="FFFFFF"/>
    </a:solidFill>
    <a:ln w="3175">
      <a:solidFill>
        <a:srgbClr val="000000"/>
      </a:solidFill>
      <a:prstDash val="solid"/>
    </a:ln>
  </c:spPr>
  <c:txPr>
    <a:bodyPr/>
    <a:lstStyle/>
    <a:p>
      <a:pPr>
        <a:defRPr sz="250" b="0" i="0" u="none" strike="noStrike" baseline="0">
          <a:solidFill>
            <a:srgbClr val="000000"/>
          </a:solidFill>
          <a:latin typeface="Geneva"/>
          <a:ea typeface="Geneva"/>
          <a:cs typeface="Geneva"/>
        </a:defRPr>
      </a:pPr>
      <a:endParaRPr lang="en-US"/>
    </a:p>
  </c:txPr>
  <c:printSettings>
    <c:headerFooter/>
    <c:pageMargins b="1.0" l="0.75" r="0.75" t="1.0" header="0.5" footer="0.5"/>
    <c:pageSetup/>
  </c:printSettings>
</c:chartSpace>
</file>

<file path=xl/charts/chart104.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83544729215743"/>
          <c:y val="0.150000392369888"/>
          <c:w val="0.63291285936463"/>
          <c:h val="0.714287582713752"/>
        </c:manualLayout>
      </c:layout>
      <c:pieChart>
        <c:varyColors val="1"/>
        <c:ser>
          <c:idx val="0"/>
          <c:order val="0"/>
          <c:spPr>
            <a:solidFill>
              <a:srgbClr val="DD0000"/>
            </a:solidFill>
            <a:ln w="12700">
              <a:solidFill>
                <a:srgbClr val="000000"/>
              </a:solidFill>
              <a:prstDash val="solid"/>
            </a:ln>
          </c:spPr>
          <c:dPt>
            <c:idx val="0"/>
            <c:bubble3D val="0"/>
            <c:spPr>
              <a:solidFill>
                <a:srgbClr val="0000DD"/>
              </a:solidFill>
              <a:ln w="12700">
                <a:solidFill>
                  <a:srgbClr val="000000"/>
                </a:solidFill>
                <a:prstDash val="solid"/>
              </a:ln>
            </c:spPr>
          </c:dPt>
          <c:dPt>
            <c:idx val="1"/>
            <c:bubble3D val="0"/>
          </c:dPt>
          <c:dPt>
            <c:idx val="2"/>
            <c:bubble3D val="0"/>
            <c:spPr>
              <a:solidFill>
                <a:srgbClr val="33CC00"/>
              </a:solidFill>
              <a:ln w="12700">
                <a:solidFill>
                  <a:srgbClr val="000000"/>
                </a:solidFill>
                <a:prstDash val="solid"/>
              </a:ln>
            </c:spPr>
          </c:dPt>
          <c:dPt>
            <c:idx val="3"/>
            <c:bubble3D val="0"/>
            <c:spPr>
              <a:solidFill>
                <a:srgbClr val="FFFF00"/>
              </a:solidFill>
              <a:ln w="12700">
                <a:solidFill>
                  <a:srgbClr val="000000"/>
                </a:solidFill>
                <a:prstDash val="solid"/>
              </a:ln>
            </c:spPr>
          </c:dPt>
          <c:cat>
            <c:strRef>
              <c:f>Graphs!$F$1:$J$1</c:f>
              <c:strCache>
                <c:ptCount val="5"/>
                <c:pt idx="0">
                  <c:v>1st</c:v>
                </c:pt>
                <c:pt idx="1">
                  <c:v>2nd</c:v>
                </c:pt>
                <c:pt idx="2">
                  <c:v>3rd</c:v>
                </c:pt>
                <c:pt idx="3">
                  <c:v>4th</c:v>
                </c:pt>
                <c:pt idx="4">
                  <c:v>Other</c:v>
                </c:pt>
              </c:strCache>
            </c:strRef>
          </c:cat>
          <c:val>
            <c:numRef>
              <c:f>Graphs!$F$225:$I$225</c:f>
              <c:numCache>
                <c:formatCode>#,##0</c:formatCode>
                <c:ptCount val="4"/>
                <c:pt idx="0">
                  <c:v>948.0</c:v>
                </c:pt>
                <c:pt idx="1">
                  <c:v>910.0</c:v>
                </c:pt>
                <c:pt idx="2">
                  <c:v>649.0</c:v>
                </c:pt>
                <c:pt idx="3">
                  <c:v>640.0</c:v>
                </c:pt>
              </c:numCache>
            </c:numRef>
          </c:val>
        </c:ser>
        <c:dLbls>
          <c:showLegendKey val="0"/>
          <c:showVal val="0"/>
          <c:showCatName val="0"/>
          <c:showSerName val="0"/>
          <c:showPercent val="0"/>
          <c:showBubbleSize val="0"/>
          <c:showLeaderLines val="1"/>
        </c:dLbls>
        <c:firstSliceAng val="0"/>
      </c:pieChart>
      <c:spPr>
        <a:noFill/>
        <a:ln w="25400">
          <a:noFill/>
        </a:ln>
      </c:spPr>
    </c:plotArea>
    <c:plotVisOnly val="1"/>
    <c:dispBlanksAs val="zero"/>
    <c:showDLblsOverMax val="0"/>
  </c:chart>
  <c:spPr>
    <a:solidFill>
      <a:srgbClr val="FFFFFF"/>
    </a:solidFill>
    <a:ln w="3175">
      <a:solidFill>
        <a:srgbClr val="000000"/>
      </a:solidFill>
      <a:prstDash val="solid"/>
    </a:ln>
  </c:spPr>
  <c:txPr>
    <a:bodyPr/>
    <a:lstStyle/>
    <a:p>
      <a:pPr>
        <a:defRPr sz="250" b="0" i="0" u="none" strike="noStrike" baseline="0">
          <a:solidFill>
            <a:srgbClr val="000000"/>
          </a:solidFill>
          <a:latin typeface="Geneva"/>
          <a:ea typeface="Geneva"/>
          <a:cs typeface="Geneva"/>
        </a:defRPr>
      </a:pPr>
      <a:endParaRPr lang="en-US"/>
    </a:p>
  </c:txPr>
  <c:printSettings>
    <c:headerFooter/>
    <c:pageMargins b="1.0" l="0.75" r="0.75" t="1.0" header="0.5" footer="0.5"/>
    <c:pageSetup/>
  </c:printSettings>
</c:chartSpace>
</file>

<file path=xl/charts/chart105.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83544729215743"/>
          <c:y val="0.150000392369888"/>
          <c:w val="0.63291285936463"/>
          <c:h val="0.714287582713752"/>
        </c:manualLayout>
      </c:layout>
      <c:pieChart>
        <c:varyColors val="1"/>
        <c:ser>
          <c:idx val="0"/>
          <c:order val="0"/>
          <c:spPr>
            <a:solidFill>
              <a:srgbClr val="DD0000"/>
            </a:solidFill>
            <a:ln w="12700">
              <a:solidFill>
                <a:srgbClr val="000000"/>
              </a:solidFill>
              <a:prstDash val="solid"/>
            </a:ln>
          </c:spPr>
          <c:dPt>
            <c:idx val="0"/>
            <c:bubble3D val="0"/>
          </c:dPt>
          <c:dPt>
            <c:idx val="1"/>
            <c:bubble3D val="0"/>
            <c:spPr>
              <a:solidFill>
                <a:srgbClr val="0000DD"/>
              </a:solidFill>
              <a:ln w="12700">
                <a:solidFill>
                  <a:srgbClr val="000000"/>
                </a:solidFill>
                <a:prstDash val="solid"/>
              </a:ln>
            </c:spPr>
          </c:dPt>
          <c:dPt>
            <c:idx val="2"/>
            <c:bubble3D val="0"/>
            <c:spPr>
              <a:solidFill>
                <a:srgbClr val="33CC00"/>
              </a:solidFill>
              <a:ln w="12700">
                <a:solidFill>
                  <a:srgbClr val="000000"/>
                </a:solidFill>
                <a:prstDash val="solid"/>
              </a:ln>
            </c:spPr>
          </c:dPt>
          <c:dPt>
            <c:idx val="3"/>
            <c:bubble3D val="0"/>
            <c:spPr>
              <a:solidFill>
                <a:srgbClr val="FFFF00"/>
              </a:solidFill>
              <a:ln w="12700">
                <a:solidFill>
                  <a:srgbClr val="000000"/>
                </a:solidFill>
                <a:prstDash val="solid"/>
              </a:ln>
            </c:spPr>
          </c:dPt>
          <c:cat>
            <c:strRef>
              <c:f>Graphs!$F$1:$J$1</c:f>
              <c:strCache>
                <c:ptCount val="5"/>
                <c:pt idx="0">
                  <c:v>1st</c:v>
                </c:pt>
                <c:pt idx="1">
                  <c:v>2nd</c:v>
                </c:pt>
                <c:pt idx="2">
                  <c:v>3rd</c:v>
                </c:pt>
                <c:pt idx="3">
                  <c:v>4th</c:v>
                </c:pt>
                <c:pt idx="4">
                  <c:v>Other</c:v>
                </c:pt>
              </c:strCache>
            </c:strRef>
          </c:cat>
          <c:val>
            <c:numRef>
              <c:f>Graphs!$F$226:$I$226</c:f>
              <c:numCache>
                <c:formatCode>#,##0</c:formatCode>
                <c:ptCount val="4"/>
                <c:pt idx="0">
                  <c:v>4946.0</c:v>
                </c:pt>
                <c:pt idx="1">
                  <c:v>3719.0</c:v>
                </c:pt>
                <c:pt idx="2">
                  <c:v>2965.0</c:v>
                </c:pt>
                <c:pt idx="3">
                  <c:v>2476.0</c:v>
                </c:pt>
              </c:numCache>
            </c:numRef>
          </c:val>
        </c:ser>
        <c:dLbls>
          <c:showLegendKey val="0"/>
          <c:showVal val="0"/>
          <c:showCatName val="0"/>
          <c:showSerName val="0"/>
          <c:showPercent val="0"/>
          <c:showBubbleSize val="0"/>
          <c:showLeaderLines val="1"/>
        </c:dLbls>
        <c:firstSliceAng val="0"/>
      </c:pieChart>
      <c:spPr>
        <a:noFill/>
        <a:ln w="25400">
          <a:noFill/>
        </a:ln>
      </c:spPr>
    </c:plotArea>
    <c:plotVisOnly val="1"/>
    <c:dispBlanksAs val="zero"/>
    <c:showDLblsOverMax val="0"/>
  </c:chart>
  <c:spPr>
    <a:solidFill>
      <a:srgbClr val="FFFFFF"/>
    </a:solidFill>
    <a:ln w="3175">
      <a:solidFill>
        <a:srgbClr val="000000"/>
      </a:solidFill>
      <a:prstDash val="solid"/>
    </a:ln>
  </c:spPr>
  <c:txPr>
    <a:bodyPr/>
    <a:lstStyle/>
    <a:p>
      <a:pPr>
        <a:defRPr sz="250" b="0" i="0" u="none" strike="noStrike" baseline="0">
          <a:solidFill>
            <a:srgbClr val="000000"/>
          </a:solidFill>
          <a:latin typeface="Geneva"/>
          <a:ea typeface="Geneva"/>
          <a:cs typeface="Geneva"/>
        </a:defRPr>
      </a:pPr>
      <a:endParaRPr lang="en-US"/>
    </a:p>
  </c:txPr>
  <c:printSettings>
    <c:headerFooter/>
    <c:pageMargins b="1.0" l="0.75" r="0.75" t="1.0" header="0.5" footer="0.5"/>
    <c:pageSetup/>
  </c:printSettings>
</c:chartSpace>
</file>

<file path=xl/charts/chart106.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83544729215743"/>
          <c:y val="0.150000392369888"/>
          <c:w val="0.63291285936463"/>
          <c:h val="0.714287582713752"/>
        </c:manualLayout>
      </c:layout>
      <c:pieChart>
        <c:varyColors val="1"/>
        <c:ser>
          <c:idx val="0"/>
          <c:order val="0"/>
          <c:spPr>
            <a:solidFill>
              <a:srgbClr val="DD0000"/>
            </a:solidFill>
            <a:ln w="12700">
              <a:solidFill>
                <a:srgbClr val="000000"/>
              </a:solidFill>
              <a:prstDash val="solid"/>
            </a:ln>
          </c:spPr>
          <c:dPt>
            <c:idx val="0"/>
            <c:bubble3D val="0"/>
            <c:spPr>
              <a:solidFill>
                <a:srgbClr val="0000DD"/>
              </a:solidFill>
              <a:ln w="12700">
                <a:solidFill>
                  <a:srgbClr val="000000"/>
                </a:solidFill>
                <a:prstDash val="solid"/>
              </a:ln>
            </c:spPr>
          </c:dPt>
          <c:dPt>
            <c:idx val="1"/>
            <c:bubble3D val="0"/>
          </c:dPt>
          <c:dPt>
            <c:idx val="2"/>
            <c:bubble3D val="0"/>
            <c:spPr>
              <a:solidFill>
                <a:srgbClr val="33CC00"/>
              </a:solidFill>
              <a:ln w="12700">
                <a:solidFill>
                  <a:srgbClr val="000000"/>
                </a:solidFill>
                <a:prstDash val="solid"/>
              </a:ln>
            </c:spPr>
          </c:dPt>
          <c:dPt>
            <c:idx val="3"/>
            <c:bubble3D val="0"/>
            <c:spPr>
              <a:solidFill>
                <a:srgbClr val="FFFF00"/>
              </a:solidFill>
              <a:ln w="12700">
                <a:solidFill>
                  <a:srgbClr val="000000"/>
                </a:solidFill>
                <a:prstDash val="solid"/>
              </a:ln>
            </c:spPr>
          </c:dPt>
          <c:cat>
            <c:strRef>
              <c:f>Graphs!$F$1:$J$1</c:f>
              <c:strCache>
                <c:ptCount val="5"/>
                <c:pt idx="0">
                  <c:v>1st</c:v>
                </c:pt>
                <c:pt idx="1">
                  <c:v>2nd</c:v>
                </c:pt>
                <c:pt idx="2">
                  <c:v>3rd</c:v>
                </c:pt>
                <c:pt idx="3">
                  <c:v>4th</c:v>
                </c:pt>
                <c:pt idx="4">
                  <c:v>Other</c:v>
                </c:pt>
              </c:strCache>
            </c:strRef>
          </c:cat>
          <c:val>
            <c:numRef>
              <c:f>Graphs!$F$227:$I$227</c:f>
              <c:numCache>
                <c:formatCode>#,##0</c:formatCode>
                <c:ptCount val="4"/>
                <c:pt idx="0">
                  <c:v>375.0</c:v>
                </c:pt>
                <c:pt idx="1">
                  <c:v>195.0</c:v>
                </c:pt>
                <c:pt idx="2">
                  <c:v>150.0</c:v>
                </c:pt>
                <c:pt idx="3">
                  <c:v>153.0</c:v>
                </c:pt>
              </c:numCache>
            </c:numRef>
          </c:val>
        </c:ser>
        <c:dLbls>
          <c:showLegendKey val="0"/>
          <c:showVal val="0"/>
          <c:showCatName val="0"/>
          <c:showSerName val="0"/>
          <c:showPercent val="0"/>
          <c:showBubbleSize val="0"/>
          <c:showLeaderLines val="1"/>
        </c:dLbls>
        <c:firstSliceAng val="0"/>
      </c:pieChart>
      <c:spPr>
        <a:noFill/>
        <a:ln w="25400">
          <a:noFill/>
        </a:ln>
      </c:spPr>
    </c:plotArea>
    <c:plotVisOnly val="1"/>
    <c:dispBlanksAs val="zero"/>
    <c:showDLblsOverMax val="0"/>
  </c:chart>
  <c:spPr>
    <a:solidFill>
      <a:srgbClr val="FFFFFF"/>
    </a:solidFill>
    <a:ln w="3175">
      <a:solidFill>
        <a:srgbClr val="000000"/>
      </a:solidFill>
      <a:prstDash val="solid"/>
    </a:ln>
  </c:spPr>
  <c:txPr>
    <a:bodyPr/>
    <a:lstStyle/>
    <a:p>
      <a:pPr>
        <a:defRPr sz="250" b="0" i="0" u="none" strike="noStrike" baseline="0">
          <a:solidFill>
            <a:srgbClr val="000000"/>
          </a:solidFill>
          <a:latin typeface="Geneva"/>
          <a:ea typeface="Geneva"/>
          <a:cs typeface="Geneva"/>
        </a:defRPr>
      </a:pPr>
      <a:endParaRPr lang="en-US"/>
    </a:p>
  </c:txPr>
  <c:printSettings>
    <c:headerFooter/>
    <c:pageMargins b="1.0" l="0.75" r="0.75" t="1.0" header="0.5" footer="0.5"/>
    <c:pageSetup/>
  </c:printSettings>
</c:chartSpace>
</file>

<file path=xl/charts/chart107.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83544729215743"/>
          <c:y val="0.150000392369888"/>
          <c:w val="0.63291285936463"/>
          <c:h val="0.714287582713752"/>
        </c:manualLayout>
      </c:layout>
      <c:pieChart>
        <c:varyColors val="1"/>
        <c:ser>
          <c:idx val="0"/>
          <c:order val="0"/>
          <c:spPr>
            <a:solidFill>
              <a:srgbClr val="DD0000"/>
            </a:solidFill>
            <a:ln w="12700">
              <a:solidFill>
                <a:srgbClr val="000000"/>
              </a:solidFill>
              <a:prstDash val="solid"/>
            </a:ln>
          </c:spPr>
          <c:dPt>
            <c:idx val="0"/>
            <c:bubble3D val="0"/>
          </c:dPt>
          <c:dPt>
            <c:idx val="1"/>
            <c:bubble3D val="0"/>
            <c:spPr>
              <a:solidFill>
                <a:srgbClr val="0000DD"/>
              </a:solidFill>
              <a:ln w="12700">
                <a:solidFill>
                  <a:srgbClr val="000000"/>
                </a:solidFill>
                <a:prstDash val="solid"/>
              </a:ln>
            </c:spPr>
          </c:dPt>
          <c:dPt>
            <c:idx val="2"/>
            <c:bubble3D val="0"/>
            <c:spPr>
              <a:solidFill>
                <a:srgbClr val="33CC00"/>
              </a:solidFill>
              <a:ln w="12700">
                <a:solidFill>
                  <a:srgbClr val="000000"/>
                </a:solidFill>
                <a:prstDash val="solid"/>
              </a:ln>
            </c:spPr>
          </c:dPt>
          <c:dPt>
            <c:idx val="3"/>
            <c:bubble3D val="0"/>
            <c:spPr>
              <a:solidFill>
                <a:srgbClr val="FFFF00"/>
              </a:solidFill>
              <a:ln w="12700">
                <a:solidFill>
                  <a:srgbClr val="000000"/>
                </a:solidFill>
                <a:prstDash val="solid"/>
              </a:ln>
            </c:spPr>
          </c:dPt>
          <c:cat>
            <c:strRef>
              <c:f>Graphs!$F$1:$J$1</c:f>
              <c:strCache>
                <c:ptCount val="5"/>
                <c:pt idx="0">
                  <c:v>1st</c:v>
                </c:pt>
                <c:pt idx="1">
                  <c:v>2nd</c:v>
                </c:pt>
                <c:pt idx="2">
                  <c:v>3rd</c:v>
                </c:pt>
                <c:pt idx="3">
                  <c:v>4th</c:v>
                </c:pt>
                <c:pt idx="4">
                  <c:v>Other</c:v>
                </c:pt>
              </c:strCache>
            </c:strRef>
          </c:cat>
          <c:val>
            <c:numRef>
              <c:f>Graphs!$F$228:$I$228</c:f>
              <c:numCache>
                <c:formatCode>#,##0</c:formatCode>
                <c:ptCount val="4"/>
                <c:pt idx="0">
                  <c:v>1681.0</c:v>
                </c:pt>
                <c:pt idx="1">
                  <c:v>1175.0</c:v>
                </c:pt>
                <c:pt idx="2">
                  <c:v>907.0</c:v>
                </c:pt>
                <c:pt idx="3">
                  <c:v>891.0</c:v>
                </c:pt>
              </c:numCache>
            </c:numRef>
          </c:val>
        </c:ser>
        <c:dLbls>
          <c:showLegendKey val="0"/>
          <c:showVal val="0"/>
          <c:showCatName val="0"/>
          <c:showSerName val="0"/>
          <c:showPercent val="0"/>
          <c:showBubbleSize val="0"/>
          <c:showLeaderLines val="1"/>
        </c:dLbls>
        <c:firstSliceAng val="0"/>
      </c:pieChart>
      <c:spPr>
        <a:noFill/>
        <a:ln w="25400">
          <a:noFill/>
        </a:ln>
      </c:spPr>
    </c:plotArea>
    <c:plotVisOnly val="1"/>
    <c:dispBlanksAs val="zero"/>
    <c:showDLblsOverMax val="0"/>
  </c:chart>
  <c:spPr>
    <a:solidFill>
      <a:srgbClr val="FFFFFF"/>
    </a:solidFill>
    <a:ln w="3175">
      <a:solidFill>
        <a:srgbClr val="000000"/>
      </a:solidFill>
      <a:prstDash val="solid"/>
    </a:ln>
  </c:spPr>
  <c:txPr>
    <a:bodyPr/>
    <a:lstStyle/>
    <a:p>
      <a:pPr>
        <a:defRPr sz="250" b="0" i="0" u="none" strike="noStrike" baseline="0">
          <a:solidFill>
            <a:srgbClr val="000000"/>
          </a:solidFill>
          <a:latin typeface="Geneva"/>
          <a:ea typeface="Geneva"/>
          <a:cs typeface="Geneva"/>
        </a:defRPr>
      </a:pPr>
      <a:endParaRPr lang="en-US"/>
    </a:p>
  </c:txPr>
  <c:printSettings>
    <c:headerFooter/>
    <c:pageMargins b="1.0" l="0.75" r="0.75" t="1.0" header="0.5" footer="0.5"/>
    <c:pageSetup/>
  </c:printSettings>
</c:chartSpace>
</file>

<file path=xl/charts/chart108.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83544729215743"/>
          <c:y val="0.150000392369888"/>
          <c:w val="0.63291285936463"/>
          <c:h val="0.714287582713752"/>
        </c:manualLayout>
      </c:layout>
      <c:pieChart>
        <c:varyColors val="1"/>
        <c:ser>
          <c:idx val="0"/>
          <c:order val="0"/>
          <c:spPr>
            <a:solidFill>
              <a:srgbClr val="DD0000"/>
            </a:solidFill>
            <a:ln w="12700">
              <a:solidFill>
                <a:srgbClr val="000000"/>
              </a:solidFill>
              <a:prstDash val="solid"/>
            </a:ln>
          </c:spPr>
          <c:dPt>
            <c:idx val="0"/>
            <c:bubble3D val="0"/>
          </c:dPt>
          <c:dPt>
            <c:idx val="1"/>
            <c:bubble3D val="0"/>
            <c:spPr>
              <a:solidFill>
                <a:srgbClr val="0000DD"/>
              </a:solidFill>
              <a:ln w="12700">
                <a:solidFill>
                  <a:srgbClr val="000000"/>
                </a:solidFill>
                <a:prstDash val="solid"/>
              </a:ln>
            </c:spPr>
          </c:dPt>
          <c:dPt>
            <c:idx val="2"/>
            <c:bubble3D val="0"/>
            <c:spPr>
              <a:solidFill>
                <a:srgbClr val="33CC00"/>
              </a:solidFill>
              <a:ln w="12700">
                <a:solidFill>
                  <a:srgbClr val="000000"/>
                </a:solidFill>
                <a:prstDash val="solid"/>
              </a:ln>
            </c:spPr>
          </c:dPt>
          <c:dPt>
            <c:idx val="3"/>
            <c:bubble3D val="0"/>
            <c:spPr>
              <a:solidFill>
                <a:srgbClr val="FFFF00"/>
              </a:solidFill>
              <a:ln w="12700">
                <a:solidFill>
                  <a:srgbClr val="000000"/>
                </a:solidFill>
                <a:prstDash val="solid"/>
              </a:ln>
            </c:spPr>
          </c:dPt>
          <c:cat>
            <c:strRef>
              <c:f>Graphs!$F$1:$J$1</c:f>
              <c:strCache>
                <c:ptCount val="5"/>
                <c:pt idx="0">
                  <c:v>1st</c:v>
                </c:pt>
                <c:pt idx="1">
                  <c:v>2nd</c:v>
                </c:pt>
                <c:pt idx="2">
                  <c:v>3rd</c:v>
                </c:pt>
                <c:pt idx="3">
                  <c:v>4th</c:v>
                </c:pt>
                <c:pt idx="4">
                  <c:v>Other</c:v>
                </c:pt>
              </c:strCache>
            </c:strRef>
          </c:cat>
          <c:val>
            <c:numRef>
              <c:f>Graphs!$F$229:$I$229</c:f>
              <c:numCache>
                <c:formatCode>#,##0</c:formatCode>
                <c:ptCount val="4"/>
                <c:pt idx="0">
                  <c:v>372.0</c:v>
                </c:pt>
                <c:pt idx="1">
                  <c:v>290.0</c:v>
                </c:pt>
                <c:pt idx="2">
                  <c:v>153.0</c:v>
                </c:pt>
                <c:pt idx="3">
                  <c:v>185.0</c:v>
                </c:pt>
              </c:numCache>
            </c:numRef>
          </c:val>
        </c:ser>
        <c:dLbls>
          <c:showLegendKey val="0"/>
          <c:showVal val="0"/>
          <c:showCatName val="0"/>
          <c:showSerName val="0"/>
          <c:showPercent val="0"/>
          <c:showBubbleSize val="0"/>
          <c:showLeaderLines val="1"/>
        </c:dLbls>
        <c:firstSliceAng val="0"/>
      </c:pieChart>
      <c:spPr>
        <a:noFill/>
        <a:ln w="25400">
          <a:noFill/>
        </a:ln>
      </c:spPr>
    </c:plotArea>
    <c:plotVisOnly val="1"/>
    <c:dispBlanksAs val="zero"/>
    <c:showDLblsOverMax val="0"/>
  </c:chart>
  <c:spPr>
    <a:solidFill>
      <a:srgbClr val="FFFFFF"/>
    </a:solidFill>
    <a:ln w="3175">
      <a:solidFill>
        <a:srgbClr val="000000"/>
      </a:solidFill>
      <a:prstDash val="solid"/>
    </a:ln>
  </c:spPr>
  <c:txPr>
    <a:bodyPr/>
    <a:lstStyle/>
    <a:p>
      <a:pPr>
        <a:defRPr sz="250" b="0" i="0" u="none" strike="noStrike" baseline="0">
          <a:solidFill>
            <a:srgbClr val="000000"/>
          </a:solidFill>
          <a:latin typeface="Geneva"/>
          <a:ea typeface="Geneva"/>
          <a:cs typeface="Geneva"/>
        </a:defRPr>
      </a:pPr>
      <a:endParaRPr lang="en-US"/>
    </a:p>
  </c:txPr>
  <c:printSettings>
    <c:headerFooter/>
    <c:pageMargins b="1.0" l="0.75" r="0.75" t="1.0" header="0.5" footer="0.5"/>
    <c:pageSetup/>
  </c:printSettings>
</c:chartSpace>
</file>

<file path=xl/charts/chart109.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83544729215743"/>
          <c:y val="0.150000392369888"/>
          <c:w val="0.63291285936463"/>
          <c:h val="0.714287582713752"/>
        </c:manualLayout>
      </c:layout>
      <c:pieChart>
        <c:varyColors val="1"/>
        <c:ser>
          <c:idx val="0"/>
          <c:order val="0"/>
          <c:spPr>
            <a:solidFill>
              <a:srgbClr val="DD0000"/>
            </a:solidFill>
            <a:ln w="12700">
              <a:solidFill>
                <a:srgbClr val="000000"/>
              </a:solidFill>
              <a:prstDash val="solid"/>
            </a:ln>
          </c:spPr>
          <c:dPt>
            <c:idx val="0"/>
            <c:bubble3D val="0"/>
          </c:dPt>
          <c:dPt>
            <c:idx val="1"/>
            <c:bubble3D val="0"/>
            <c:spPr>
              <a:solidFill>
                <a:srgbClr val="0000DD"/>
              </a:solidFill>
              <a:ln w="12700">
                <a:solidFill>
                  <a:srgbClr val="000000"/>
                </a:solidFill>
                <a:prstDash val="solid"/>
              </a:ln>
            </c:spPr>
          </c:dPt>
          <c:dPt>
            <c:idx val="2"/>
            <c:bubble3D val="0"/>
            <c:spPr>
              <a:solidFill>
                <a:srgbClr val="33CC00"/>
              </a:solidFill>
              <a:ln w="12700">
                <a:solidFill>
                  <a:srgbClr val="000000"/>
                </a:solidFill>
                <a:prstDash val="solid"/>
              </a:ln>
            </c:spPr>
          </c:dPt>
          <c:dPt>
            <c:idx val="3"/>
            <c:bubble3D val="0"/>
            <c:spPr>
              <a:solidFill>
                <a:srgbClr val="FFFF00"/>
              </a:solidFill>
              <a:ln w="12700">
                <a:solidFill>
                  <a:srgbClr val="000000"/>
                </a:solidFill>
                <a:prstDash val="solid"/>
              </a:ln>
            </c:spPr>
          </c:dPt>
          <c:cat>
            <c:strRef>
              <c:f>Graphs!$F$1:$J$1</c:f>
              <c:strCache>
                <c:ptCount val="5"/>
                <c:pt idx="0">
                  <c:v>1st</c:v>
                </c:pt>
                <c:pt idx="1">
                  <c:v>2nd</c:v>
                </c:pt>
                <c:pt idx="2">
                  <c:v>3rd</c:v>
                </c:pt>
                <c:pt idx="3">
                  <c:v>4th</c:v>
                </c:pt>
                <c:pt idx="4">
                  <c:v>Other</c:v>
                </c:pt>
              </c:strCache>
            </c:strRef>
          </c:cat>
          <c:val>
            <c:numRef>
              <c:f>Graphs!$F$230:$I$230</c:f>
              <c:numCache>
                <c:formatCode>#,##0</c:formatCode>
                <c:ptCount val="4"/>
                <c:pt idx="0">
                  <c:v>725.0</c:v>
                </c:pt>
                <c:pt idx="1">
                  <c:v>584.0</c:v>
                </c:pt>
                <c:pt idx="2">
                  <c:v>435.0</c:v>
                </c:pt>
                <c:pt idx="3">
                  <c:v>323.0</c:v>
                </c:pt>
              </c:numCache>
            </c:numRef>
          </c:val>
        </c:ser>
        <c:dLbls>
          <c:showLegendKey val="0"/>
          <c:showVal val="0"/>
          <c:showCatName val="0"/>
          <c:showSerName val="0"/>
          <c:showPercent val="0"/>
          <c:showBubbleSize val="0"/>
          <c:showLeaderLines val="1"/>
        </c:dLbls>
        <c:firstSliceAng val="0"/>
      </c:pieChart>
      <c:spPr>
        <a:noFill/>
        <a:ln w="25400">
          <a:noFill/>
        </a:ln>
      </c:spPr>
    </c:plotArea>
    <c:plotVisOnly val="1"/>
    <c:dispBlanksAs val="zero"/>
    <c:showDLblsOverMax val="0"/>
  </c:chart>
  <c:spPr>
    <a:solidFill>
      <a:srgbClr val="FFFFFF"/>
    </a:solidFill>
    <a:ln w="3175">
      <a:solidFill>
        <a:srgbClr val="000000"/>
      </a:solidFill>
      <a:prstDash val="solid"/>
    </a:ln>
  </c:spPr>
  <c:txPr>
    <a:bodyPr/>
    <a:lstStyle/>
    <a:p>
      <a:pPr>
        <a:defRPr sz="250" b="0" i="0" u="none" strike="noStrike" baseline="0">
          <a:solidFill>
            <a:srgbClr val="000000"/>
          </a:solidFill>
          <a:latin typeface="Geneva"/>
          <a:ea typeface="Geneva"/>
          <a:cs typeface="Geneva"/>
        </a:defRPr>
      </a:pPr>
      <a:endParaRPr lang="en-US"/>
    </a:p>
  </c:txPr>
  <c:printSettings>
    <c:headerFooter/>
    <c:pageMargins b="1.0" l="0.75" r="0.75" t="1.0" header="0.5" footer="0.5"/>
    <c:pageSetup/>
  </c:printSettings>
</c:chartSpace>
</file>

<file path=xl/charts/chart110.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83544729215743"/>
          <c:y val="0.150000392369888"/>
          <c:w val="0.63291285936463"/>
          <c:h val="0.714287582713752"/>
        </c:manualLayout>
      </c:layout>
      <c:pieChart>
        <c:varyColors val="1"/>
        <c:ser>
          <c:idx val="0"/>
          <c:order val="0"/>
          <c:spPr>
            <a:solidFill>
              <a:srgbClr val="DD0000"/>
            </a:solidFill>
            <a:ln w="12700">
              <a:solidFill>
                <a:srgbClr val="000000"/>
              </a:solidFill>
              <a:prstDash val="solid"/>
            </a:ln>
          </c:spPr>
          <c:dPt>
            <c:idx val="0"/>
            <c:bubble3D val="0"/>
            <c:spPr>
              <a:solidFill>
                <a:srgbClr val="0000DD"/>
              </a:solidFill>
              <a:ln w="12700">
                <a:solidFill>
                  <a:srgbClr val="000000"/>
                </a:solidFill>
                <a:prstDash val="solid"/>
              </a:ln>
            </c:spPr>
          </c:dPt>
          <c:dPt>
            <c:idx val="1"/>
            <c:bubble3D val="0"/>
          </c:dPt>
          <c:dPt>
            <c:idx val="2"/>
            <c:bubble3D val="0"/>
            <c:spPr>
              <a:solidFill>
                <a:srgbClr val="33CC00"/>
              </a:solidFill>
              <a:ln w="12700">
                <a:solidFill>
                  <a:srgbClr val="000000"/>
                </a:solidFill>
                <a:prstDash val="solid"/>
              </a:ln>
            </c:spPr>
          </c:dPt>
          <c:dPt>
            <c:idx val="3"/>
            <c:bubble3D val="0"/>
            <c:spPr>
              <a:solidFill>
                <a:srgbClr val="FFFF00"/>
              </a:solidFill>
              <a:ln w="12700">
                <a:solidFill>
                  <a:srgbClr val="000000"/>
                </a:solidFill>
                <a:prstDash val="solid"/>
              </a:ln>
            </c:spPr>
          </c:dPt>
          <c:cat>
            <c:strRef>
              <c:f>Graphs!$F$1:$J$1</c:f>
              <c:strCache>
                <c:ptCount val="5"/>
                <c:pt idx="0">
                  <c:v>1st</c:v>
                </c:pt>
                <c:pt idx="1">
                  <c:v>2nd</c:v>
                </c:pt>
                <c:pt idx="2">
                  <c:v>3rd</c:v>
                </c:pt>
                <c:pt idx="3">
                  <c:v>4th</c:v>
                </c:pt>
                <c:pt idx="4">
                  <c:v>Other</c:v>
                </c:pt>
              </c:strCache>
            </c:strRef>
          </c:cat>
          <c:val>
            <c:numRef>
              <c:f>Graphs!$F$231:$I$231</c:f>
              <c:numCache>
                <c:formatCode>#,##0</c:formatCode>
                <c:ptCount val="4"/>
                <c:pt idx="0">
                  <c:v>922.0</c:v>
                </c:pt>
                <c:pt idx="1">
                  <c:v>779.0</c:v>
                </c:pt>
                <c:pt idx="2">
                  <c:v>449.0</c:v>
                </c:pt>
                <c:pt idx="3">
                  <c:v>585.0</c:v>
                </c:pt>
              </c:numCache>
            </c:numRef>
          </c:val>
        </c:ser>
        <c:dLbls>
          <c:showLegendKey val="0"/>
          <c:showVal val="0"/>
          <c:showCatName val="0"/>
          <c:showSerName val="0"/>
          <c:showPercent val="0"/>
          <c:showBubbleSize val="0"/>
          <c:showLeaderLines val="1"/>
        </c:dLbls>
        <c:firstSliceAng val="0"/>
      </c:pieChart>
      <c:spPr>
        <a:noFill/>
        <a:ln w="25400">
          <a:noFill/>
        </a:ln>
      </c:spPr>
    </c:plotArea>
    <c:plotVisOnly val="1"/>
    <c:dispBlanksAs val="zero"/>
    <c:showDLblsOverMax val="0"/>
  </c:chart>
  <c:spPr>
    <a:solidFill>
      <a:srgbClr val="FFFFFF"/>
    </a:solidFill>
    <a:ln w="3175">
      <a:solidFill>
        <a:srgbClr val="000000"/>
      </a:solidFill>
      <a:prstDash val="solid"/>
    </a:ln>
  </c:spPr>
  <c:txPr>
    <a:bodyPr/>
    <a:lstStyle/>
    <a:p>
      <a:pPr>
        <a:defRPr sz="250" b="0" i="0" u="none" strike="noStrike" baseline="0">
          <a:solidFill>
            <a:srgbClr val="000000"/>
          </a:solidFill>
          <a:latin typeface="Geneva"/>
          <a:ea typeface="Geneva"/>
          <a:cs typeface="Geneva"/>
        </a:defRPr>
      </a:pPr>
      <a:endParaRPr lang="en-US"/>
    </a:p>
  </c:txPr>
  <c:printSettings>
    <c:headerFooter/>
    <c:pageMargins b="1.0" l="0.75" r="0.75" t="1.0" header="0.5" footer="0.5"/>
    <c:pageSetup/>
  </c:printSettings>
</c:chartSpace>
</file>

<file path=xl/charts/chart111.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83544729215743"/>
          <c:y val="0.150000392369888"/>
          <c:w val="0.63291285936463"/>
          <c:h val="0.714287582713752"/>
        </c:manualLayout>
      </c:layout>
      <c:pieChart>
        <c:varyColors val="1"/>
        <c:ser>
          <c:idx val="0"/>
          <c:order val="0"/>
          <c:spPr>
            <a:solidFill>
              <a:srgbClr val="DD0000"/>
            </a:solidFill>
            <a:ln w="12700">
              <a:solidFill>
                <a:srgbClr val="000000"/>
              </a:solidFill>
              <a:prstDash val="solid"/>
            </a:ln>
          </c:spPr>
          <c:dPt>
            <c:idx val="0"/>
            <c:bubble3D val="0"/>
            <c:spPr>
              <a:solidFill>
                <a:srgbClr val="0000DD"/>
              </a:solidFill>
              <a:ln w="12700">
                <a:solidFill>
                  <a:srgbClr val="000000"/>
                </a:solidFill>
                <a:prstDash val="solid"/>
              </a:ln>
            </c:spPr>
          </c:dPt>
          <c:dPt>
            <c:idx val="1"/>
            <c:bubble3D val="0"/>
          </c:dPt>
          <c:dPt>
            <c:idx val="2"/>
            <c:bubble3D val="0"/>
            <c:spPr>
              <a:solidFill>
                <a:srgbClr val="33CC00"/>
              </a:solidFill>
              <a:ln w="12700">
                <a:solidFill>
                  <a:srgbClr val="000000"/>
                </a:solidFill>
                <a:prstDash val="solid"/>
              </a:ln>
            </c:spPr>
          </c:dPt>
          <c:dPt>
            <c:idx val="3"/>
            <c:bubble3D val="0"/>
            <c:spPr>
              <a:solidFill>
                <a:srgbClr val="FFFF00"/>
              </a:solidFill>
              <a:ln w="12700">
                <a:solidFill>
                  <a:srgbClr val="000000"/>
                </a:solidFill>
                <a:prstDash val="solid"/>
              </a:ln>
            </c:spPr>
          </c:dPt>
          <c:cat>
            <c:strRef>
              <c:f>Graphs!$F$1:$J$1</c:f>
              <c:strCache>
                <c:ptCount val="5"/>
                <c:pt idx="0">
                  <c:v>1st</c:v>
                </c:pt>
                <c:pt idx="1">
                  <c:v>2nd</c:v>
                </c:pt>
                <c:pt idx="2">
                  <c:v>3rd</c:v>
                </c:pt>
                <c:pt idx="3">
                  <c:v>4th</c:v>
                </c:pt>
                <c:pt idx="4">
                  <c:v>Other</c:v>
                </c:pt>
              </c:strCache>
            </c:strRef>
          </c:cat>
          <c:val>
            <c:numRef>
              <c:f>Graphs!$F$232:$I$232</c:f>
              <c:numCache>
                <c:formatCode>#,##0</c:formatCode>
                <c:ptCount val="4"/>
                <c:pt idx="0">
                  <c:v>937.0</c:v>
                </c:pt>
                <c:pt idx="1">
                  <c:v>695.0</c:v>
                </c:pt>
                <c:pt idx="2">
                  <c:v>514.0</c:v>
                </c:pt>
                <c:pt idx="3">
                  <c:v>447.0</c:v>
                </c:pt>
              </c:numCache>
            </c:numRef>
          </c:val>
        </c:ser>
        <c:dLbls>
          <c:showLegendKey val="0"/>
          <c:showVal val="0"/>
          <c:showCatName val="0"/>
          <c:showSerName val="0"/>
          <c:showPercent val="0"/>
          <c:showBubbleSize val="0"/>
          <c:showLeaderLines val="1"/>
        </c:dLbls>
        <c:firstSliceAng val="0"/>
      </c:pieChart>
      <c:spPr>
        <a:noFill/>
        <a:ln w="25400">
          <a:noFill/>
        </a:ln>
      </c:spPr>
    </c:plotArea>
    <c:plotVisOnly val="1"/>
    <c:dispBlanksAs val="zero"/>
    <c:showDLblsOverMax val="0"/>
  </c:chart>
  <c:spPr>
    <a:solidFill>
      <a:srgbClr val="FFFFFF"/>
    </a:solidFill>
    <a:ln w="3175">
      <a:solidFill>
        <a:srgbClr val="000000"/>
      </a:solidFill>
      <a:prstDash val="solid"/>
    </a:ln>
  </c:spPr>
  <c:txPr>
    <a:bodyPr/>
    <a:lstStyle/>
    <a:p>
      <a:pPr>
        <a:defRPr sz="250" b="0" i="0" u="none" strike="noStrike" baseline="0">
          <a:solidFill>
            <a:srgbClr val="000000"/>
          </a:solidFill>
          <a:latin typeface="Geneva"/>
          <a:ea typeface="Geneva"/>
          <a:cs typeface="Geneva"/>
        </a:defRPr>
      </a:pPr>
      <a:endParaRPr lang="en-US"/>
    </a:p>
  </c:txPr>
  <c:printSettings>
    <c:headerFooter/>
    <c:pageMargins b="1.0" l="0.75" r="0.75" t="1.0" header="0.5" footer="0.5"/>
    <c:pageSetup/>
  </c:printSettings>
  <c:userShapes r:id="rId1"/>
</c:chartSpace>
</file>

<file path=xl/charts/chart112.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83544729215743"/>
          <c:y val="0.150000392369888"/>
          <c:w val="0.63291285936463"/>
          <c:h val="0.714287582713752"/>
        </c:manualLayout>
      </c:layout>
      <c:pieChart>
        <c:varyColors val="1"/>
        <c:ser>
          <c:idx val="0"/>
          <c:order val="0"/>
          <c:spPr>
            <a:solidFill>
              <a:srgbClr val="DD0000"/>
            </a:solidFill>
            <a:ln w="12700">
              <a:solidFill>
                <a:srgbClr val="000000"/>
              </a:solidFill>
              <a:prstDash val="solid"/>
            </a:ln>
          </c:spPr>
          <c:dPt>
            <c:idx val="0"/>
            <c:bubble3D val="0"/>
          </c:dPt>
          <c:dPt>
            <c:idx val="1"/>
            <c:bubble3D val="0"/>
            <c:spPr>
              <a:solidFill>
                <a:srgbClr val="0000DD"/>
              </a:solidFill>
              <a:ln w="12700">
                <a:solidFill>
                  <a:srgbClr val="000000"/>
                </a:solidFill>
                <a:prstDash val="solid"/>
              </a:ln>
            </c:spPr>
          </c:dPt>
          <c:dPt>
            <c:idx val="2"/>
            <c:bubble3D val="0"/>
            <c:spPr>
              <a:solidFill>
                <a:srgbClr val="33CC00"/>
              </a:solidFill>
              <a:ln w="12700">
                <a:solidFill>
                  <a:srgbClr val="000000"/>
                </a:solidFill>
                <a:prstDash val="solid"/>
              </a:ln>
            </c:spPr>
          </c:dPt>
          <c:dPt>
            <c:idx val="3"/>
            <c:bubble3D val="0"/>
            <c:spPr>
              <a:solidFill>
                <a:srgbClr val="FFFF00"/>
              </a:solidFill>
              <a:ln w="12700">
                <a:solidFill>
                  <a:srgbClr val="000000"/>
                </a:solidFill>
                <a:prstDash val="solid"/>
              </a:ln>
            </c:spPr>
          </c:dPt>
          <c:cat>
            <c:strRef>
              <c:f>Graphs!$F$1:$J$1</c:f>
              <c:strCache>
                <c:ptCount val="5"/>
                <c:pt idx="0">
                  <c:v>1st</c:v>
                </c:pt>
                <c:pt idx="1">
                  <c:v>2nd</c:v>
                </c:pt>
                <c:pt idx="2">
                  <c:v>3rd</c:v>
                </c:pt>
                <c:pt idx="3">
                  <c:v>4th</c:v>
                </c:pt>
                <c:pt idx="4">
                  <c:v>Other</c:v>
                </c:pt>
              </c:strCache>
            </c:strRef>
          </c:cat>
          <c:val>
            <c:numRef>
              <c:f>Graphs!$F$233:$I$233</c:f>
              <c:numCache>
                <c:formatCode>#,##0</c:formatCode>
                <c:ptCount val="4"/>
                <c:pt idx="0">
                  <c:v>3029.0</c:v>
                </c:pt>
                <c:pt idx="1">
                  <c:v>2434.0</c:v>
                </c:pt>
                <c:pt idx="2">
                  <c:v>1479.0</c:v>
                </c:pt>
                <c:pt idx="3">
                  <c:v>1243.0</c:v>
                </c:pt>
              </c:numCache>
            </c:numRef>
          </c:val>
        </c:ser>
        <c:dLbls>
          <c:showLegendKey val="0"/>
          <c:showVal val="0"/>
          <c:showCatName val="0"/>
          <c:showSerName val="0"/>
          <c:showPercent val="0"/>
          <c:showBubbleSize val="0"/>
          <c:showLeaderLines val="1"/>
        </c:dLbls>
        <c:firstSliceAng val="0"/>
      </c:pieChart>
      <c:spPr>
        <a:noFill/>
        <a:ln w="25400">
          <a:noFill/>
        </a:ln>
      </c:spPr>
    </c:plotArea>
    <c:plotVisOnly val="1"/>
    <c:dispBlanksAs val="zero"/>
    <c:showDLblsOverMax val="0"/>
  </c:chart>
  <c:spPr>
    <a:solidFill>
      <a:srgbClr val="FFFFFF"/>
    </a:solidFill>
    <a:ln w="3175">
      <a:solidFill>
        <a:srgbClr val="000000"/>
      </a:solidFill>
      <a:prstDash val="solid"/>
    </a:ln>
  </c:spPr>
  <c:txPr>
    <a:bodyPr/>
    <a:lstStyle/>
    <a:p>
      <a:pPr>
        <a:defRPr sz="250" b="0" i="0" u="none" strike="noStrike" baseline="0">
          <a:solidFill>
            <a:srgbClr val="000000"/>
          </a:solidFill>
          <a:latin typeface="Geneva"/>
          <a:ea typeface="Geneva"/>
          <a:cs typeface="Geneva"/>
        </a:defRPr>
      </a:pPr>
      <a:endParaRPr lang="en-US"/>
    </a:p>
  </c:txPr>
  <c:printSettings>
    <c:headerFooter/>
    <c:pageMargins b="1.0" l="0.75" r="0.75" t="1.0" header="0.5" footer="0.5"/>
    <c:pageSetup/>
  </c:printSettings>
</c:chartSpace>
</file>

<file path=xl/charts/chart113.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83544729215743"/>
          <c:y val="0.150000392369888"/>
          <c:w val="0.63291285936463"/>
          <c:h val="0.714287582713752"/>
        </c:manualLayout>
      </c:layout>
      <c:pieChart>
        <c:varyColors val="1"/>
        <c:ser>
          <c:idx val="0"/>
          <c:order val="0"/>
          <c:spPr>
            <a:solidFill>
              <a:srgbClr val="DD0000"/>
            </a:solidFill>
            <a:ln w="12700">
              <a:solidFill>
                <a:srgbClr val="000000"/>
              </a:solidFill>
              <a:prstDash val="solid"/>
            </a:ln>
          </c:spPr>
          <c:dPt>
            <c:idx val="0"/>
            <c:bubble3D val="0"/>
          </c:dPt>
          <c:dPt>
            <c:idx val="1"/>
            <c:bubble3D val="0"/>
            <c:spPr>
              <a:solidFill>
                <a:srgbClr val="0000DD"/>
              </a:solidFill>
              <a:ln w="12700">
                <a:solidFill>
                  <a:srgbClr val="000000"/>
                </a:solidFill>
                <a:prstDash val="solid"/>
              </a:ln>
            </c:spPr>
          </c:dPt>
          <c:dPt>
            <c:idx val="2"/>
            <c:bubble3D val="0"/>
            <c:spPr>
              <a:solidFill>
                <a:srgbClr val="33CC00"/>
              </a:solidFill>
              <a:ln w="12700">
                <a:solidFill>
                  <a:srgbClr val="000000"/>
                </a:solidFill>
                <a:prstDash val="solid"/>
              </a:ln>
            </c:spPr>
          </c:dPt>
          <c:dPt>
            <c:idx val="3"/>
            <c:bubble3D val="0"/>
            <c:spPr>
              <a:solidFill>
                <a:srgbClr val="FFFF00"/>
              </a:solidFill>
              <a:ln w="12700">
                <a:solidFill>
                  <a:srgbClr val="000000"/>
                </a:solidFill>
                <a:prstDash val="solid"/>
              </a:ln>
            </c:spPr>
          </c:dPt>
          <c:cat>
            <c:strRef>
              <c:f>Graphs!$F$1:$J$1</c:f>
              <c:strCache>
                <c:ptCount val="5"/>
                <c:pt idx="0">
                  <c:v>1st</c:v>
                </c:pt>
                <c:pt idx="1">
                  <c:v>2nd</c:v>
                </c:pt>
                <c:pt idx="2">
                  <c:v>3rd</c:v>
                </c:pt>
                <c:pt idx="3">
                  <c:v>4th</c:v>
                </c:pt>
                <c:pt idx="4">
                  <c:v>Other</c:v>
                </c:pt>
              </c:strCache>
            </c:strRef>
          </c:cat>
          <c:val>
            <c:numRef>
              <c:f>Graphs!$F$234:$I$234</c:f>
              <c:numCache>
                <c:formatCode>#,##0</c:formatCode>
                <c:ptCount val="4"/>
                <c:pt idx="0">
                  <c:v>1928.0</c:v>
                </c:pt>
                <c:pt idx="1">
                  <c:v>1615.0</c:v>
                </c:pt>
                <c:pt idx="2">
                  <c:v>1114.0</c:v>
                </c:pt>
                <c:pt idx="3">
                  <c:v>901.0</c:v>
                </c:pt>
              </c:numCache>
            </c:numRef>
          </c:val>
        </c:ser>
        <c:dLbls>
          <c:showLegendKey val="0"/>
          <c:showVal val="0"/>
          <c:showCatName val="0"/>
          <c:showSerName val="0"/>
          <c:showPercent val="0"/>
          <c:showBubbleSize val="0"/>
          <c:showLeaderLines val="1"/>
        </c:dLbls>
        <c:firstSliceAng val="0"/>
      </c:pieChart>
      <c:spPr>
        <a:noFill/>
        <a:ln w="25400">
          <a:noFill/>
        </a:ln>
      </c:spPr>
    </c:plotArea>
    <c:plotVisOnly val="1"/>
    <c:dispBlanksAs val="zero"/>
    <c:showDLblsOverMax val="0"/>
  </c:chart>
  <c:spPr>
    <a:solidFill>
      <a:srgbClr val="FFFFFF"/>
    </a:solidFill>
    <a:ln w="3175">
      <a:solidFill>
        <a:srgbClr val="000000"/>
      </a:solidFill>
      <a:prstDash val="solid"/>
    </a:ln>
  </c:spPr>
  <c:txPr>
    <a:bodyPr/>
    <a:lstStyle/>
    <a:p>
      <a:pPr>
        <a:defRPr sz="250" b="0" i="0" u="none" strike="noStrike" baseline="0">
          <a:solidFill>
            <a:srgbClr val="000000"/>
          </a:solidFill>
          <a:latin typeface="Geneva"/>
          <a:ea typeface="Geneva"/>
          <a:cs typeface="Geneva"/>
        </a:defRPr>
      </a:pPr>
      <a:endParaRPr lang="en-US"/>
    </a:p>
  </c:txPr>
  <c:printSettings>
    <c:headerFooter/>
    <c:pageMargins b="1.0" l="0.75" r="0.75" t="1.0" header="0.5" footer="0.5"/>
    <c:pageSetup/>
  </c:printSettings>
</c:chartSpace>
</file>

<file path=xl/charts/chart114.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83544729215743"/>
          <c:y val="0.150000392369888"/>
          <c:w val="0.63291285936463"/>
          <c:h val="0.714287582713752"/>
        </c:manualLayout>
      </c:layout>
      <c:pieChart>
        <c:varyColors val="1"/>
        <c:ser>
          <c:idx val="0"/>
          <c:order val="0"/>
          <c:spPr>
            <a:solidFill>
              <a:srgbClr val="DD0000"/>
            </a:solidFill>
            <a:ln w="12700">
              <a:solidFill>
                <a:srgbClr val="000000"/>
              </a:solidFill>
              <a:prstDash val="solid"/>
            </a:ln>
          </c:spPr>
          <c:dPt>
            <c:idx val="0"/>
            <c:bubble3D val="0"/>
          </c:dPt>
          <c:dPt>
            <c:idx val="1"/>
            <c:bubble3D val="0"/>
            <c:spPr>
              <a:solidFill>
                <a:srgbClr val="0000DD"/>
              </a:solidFill>
              <a:ln w="12700">
                <a:solidFill>
                  <a:srgbClr val="000000"/>
                </a:solidFill>
                <a:prstDash val="solid"/>
              </a:ln>
            </c:spPr>
          </c:dPt>
          <c:dPt>
            <c:idx val="2"/>
            <c:bubble3D val="0"/>
            <c:spPr>
              <a:solidFill>
                <a:srgbClr val="33CC00"/>
              </a:solidFill>
              <a:ln w="12700">
                <a:solidFill>
                  <a:srgbClr val="000000"/>
                </a:solidFill>
                <a:prstDash val="solid"/>
              </a:ln>
            </c:spPr>
          </c:dPt>
          <c:dPt>
            <c:idx val="3"/>
            <c:bubble3D val="0"/>
            <c:spPr>
              <a:solidFill>
                <a:srgbClr val="FFFF00"/>
              </a:solidFill>
              <a:ln w="12700">
                <a:solidFill>
                  <a:srgbClr val="000000"/>
                </a:solidFill>
                <a:prstDash val="solid"/>
              </a:ln>
            </c:spPr>
          </c:dPt>
          <c:cat>
            <c:strRef>
              <c:f>Graphs!$F$1:$J$1</c:f>
              <c:strCache>
                <c:ptCount val="5"/>
                <c:pt idx="0">
                  <c:v>1st</c:v>
                </c:pt>
                <c:pt idx="1">
                  <c:v>2nd</c:v>
                </c:pt>
                <c:pt idx="2">
                  <c:v>3rd</c:v>
                </c:pt>
                <c:pt idx="3">
                  <c:v>4th</c:v>
                </c:pt>
                <c:pt idx="4">
                  <c:v>Other</c:v>
                </c:pt>
              </c:strCache>
            </c:strRef>
          </c:cat>
          <c:val>
            <c:numRef>
              <c:f>Graphs!$F$235:$I$235</c:f>
              <c:numCache>
                <c:formatCode>#,##0</c:formatCode>
                <c:ptCount val="4"/>
                <c:pt idx="0">
                  <c:v>1274.0</c:v>
                </c:pt>
                <c:pt idx="1">
                  <c:v>843.0</c:v>
                </c:pt>
                <c:pt idx="2">
                  <c:v>617.0</c:v>
                </c:pt>
                <c:pt idx="3">
                  <c:v>719.0</c:v>
                </c:pt>
              </c:numCache>
            </c:numRef>
          </c:val>
        </c:ser>
        <c:dLbls>
          <c:showLegendKey val="0"/>
          <c:showVal val="0"/>
          <c:showCatName val="0"/>
          <c:showSerName val="0"/>
          <c:showPercent val="0"/>
          <c:showBubbleSize val="0"/>
          <c:showLeaderLines val="1"/>
        </c:dLbls>
        <c:firstSliceAng val="0"/>
      </c:pieChart>
      <c:spPr>
        <a:noFill/>
        <a:ln w="25400">
          <a:noFill/>
        </a:ln>
      </c:spPr>
    </c:plotArea>
    <c:plotVisOnly val="1"/>
    <c:dispBlanksAs val="zero"/>
    <c:showDLblsOverMax val="0"/>
  </c:chart>
  <c:spPr>
    <a:solidFill>
      <a:srgbClr val="FFFFFF"/>
    </a:solidFill>
    <a:ln w="3175">
      <a:solidFill>
        <a:srgbClr val="000000"/>
      </a:solidFill>
      <a:prstDash val="solid"/>
    </a:ln>
  </c:spPr>
  <c:txPr>
    <a:bodyPr/>
    <a:lstStyle/>
    <a:p>
      <a:pPr>
        <a:defRPr sz="250" b="0" i="0" u="none" strike="noStrike" baseline="0">
          <a:solidFill>
            <a:srgbClr val="000000"/>
          </a:solidFill>
          <a:latin typeface="Geneva"/>
          <a:ea typeface="Geneva"/>
          <a:cs typeface="Geneva"/>
        </a:defRPr>
      </a:pPr>
      <a:endParaRPr lang="en-US"/>
    </a:p>
  </c:txPr>
  <c:printSettings>
    <c:headerFooter/>
    <c:pageMargins b="1.0" l="0.75" r="0.75" t="1.0" header="0.5" footer="0.5"/>
    <c:pageSetup/>
  </c:printSettings>
</c:chartSpace>
</file>

<file path=xl/charts/chart115.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83544729215743"/>
          <c:y val="0.150000392369888"/>
          <c:w val="0.63291285936463"/>
          <c:h val="0.714287582713752"/>
        </c:manualLayout>
      </c:layout>
      <c:pieChart>
        <c:varyColors val="1"/>
        <c:ser>
          <c:idx val="0"/>
          <c:order val="0"/>
          <c:spPr>
            <a:solidFill>
              <a:srgbClr val="DD0000"/>
            </a:solidFill>
            <a:ln w="12700">
              <a:solidFill>
                <a:srgbClr val="000000"/>
              </a:solidFill>
              <a:prstDash val="solid"/>
            </a:ln>
          </c:spPr>
          <c:dPt>
            <c:idx val="0"/>
            <c:bubble3D val="0"/>
          </c:dPt>
          <c:dPt>
            <c:idx val="1"/>
            <c:bubble3D val="0"/>
            <c:spPr>
              <a:solidFill>
                <a:srgbClr val="0000DD"/>
              </a:solidFill>
              <a:ln w="12700">
                <a:solidFill>
                  <a:srgbClr val="000000"/>
                </a:solidFill>
                <a:prstDash val="solid"/>
              </a:ln>
            </c:spPr>
          </c:dPt>
          <c:dPt>
            <c:idx val="2"/>
            <c:bubble3D val="0"/>
            <c:spPr>
              <a:solidFill>
                <a:srgbClr val="33CC00"/>
              </a:solidFill>
              <a:ln w="12700">
                <a:solidFill>
                  <a:srgbClr val="000000"/>
                </a:solidFill>
                <a:prstDash val="solid"/>
              </a:ln>
            </c:spPr>
          </c:dPt>
          <c:dPt>
            <c:idx val="3"/>
            <c:bubble3D val="0"/>
            <c:spPr>
              <a:solidFill>
                <a:srgbClr val="FFFF00"/>
              </a:solidFill>
              <a:ln w="12700">
                <a:solidFill>
                  <a:srgbClr val="000000"/>
                </a:solidFill>
                <a:prstDash val="solid"/>
              </a:ln>
            </c:spPr>
          </c:dPt>
          <c:cat>
            <c:strRef>
              <c:f>Graphs!$F$1:$J$1</c:f>
              <c:strCache>
                <c:ptCount val="5"/>
                <c:pt idx="0">
                  <c:v>1st</c:v>
                </c:pt>
                <c:pt idx="1">
                  <c:v>2nd</c:v>
                </c:pt>
                <c:pt idx="2">
                  <c:v>3rd</c:v>
                </c:pt>
                <c:pt idx="3">
                  <c:v>4th</c:v>
                </c:pt>
                <c:pt idx="4">
                  <c:v>Other</c:v>
                </c:pt>
              </c:strCache>
            </c:strRef>
          </c:cat>
          <c:val>
            <c:numRef>
              <c:f>Graphs!$F$236:$I$236</c:f>
              <c:numCache>
                <c:formatCode>#,##0</c:formatCode>
                <c:ptCount val="4"/>
                <c:pt idx="0">
                  <c:v>2005.0</c:v>
                </c:pt>
                <c:pt idx="1">
                  <c:v>1742.0</c:v>
                </c:pt>
                <c:pt idx="2">
                  <c:v>974.0</c:v>
                </c:pt>
                <c:pt idx="3">
                  <c:v>1054.0</c:v>
                </c:pt>
              </c:numCache>
            </c:numRef>
          </c:val>
        </c:ser>
        <c:dLbls>
          <c:showLegendKey val="0"/>
          <c:showVal val="0"/>
          <c:showCatName val="0"/>
          <c:showSerName val="0"/>
          <c:showPercent val="0"/>
          <c:showBubbleSize val="0"/>
          <c:showLeaderLines val="1"/>
        </c:dLbls>
        <c:firstSliceAng val="0"/>
      </c:pieChart>
      <c:spPr>
        <a:noFill/>
        <a:ln w="25400">
          <a:noFill/>
        </a:ln>
      </c:spPr>
    </c:plotArea>
    <c:plotVisOnly val="1"/>
    <c:dispBlanksAs val="zero"/>
    <c:showDLblsOverMax val="0"/>
  </c:chart>
  <c:spPr>
    <a:solidFill>
      <a:srgbClr val="FFFFFF"/>
    </a:solidFill>
    <a:ln w="3175">
      <a:solidFill>
        <a:srgbClr val="000000"/>
      </a:solidFill>
      <a:prstDash val="solid"/>
    </a:ln>
  </c:spPr>
  <c:txPr>
    <a:bodyPr/>
    <a:lstStyle/>
    <a:p>
      <a:pPr>
        <a:defRPr sz="250" b="0" i="0" u="none" strike="noStrike" baseline="0">
          <a:solidFill>
            <a:srgbClr val="000000"/>
          </a:solidFill>
          <a:latin typeface="Geneva"/>
          <a:ea typeface="Geneva"/>
          <a:cs typeface="Geneva"/>
        </a:defRPr>
      </a:pPr>
      <a:endParaRPr lang="en-US"/>
    </a:p>
  </c:txPr>
  <c:printSettings>
    <c:headerFooter/>
    <c:pageMargins b="1.0" l="0.75" r="0.75" t="1.0" header="0.5" footer="0.5"/>
    <c:pageSetup/>
  </c:printSettings>
</c:chartSpace>
</file>

<file path=xl/charts/chart116.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83544729215743"/>
          <c:y val="0.150000392369888"/>
          <c:w val="0.63291285936463"/>
          <c:h val="0.714287582713752"/>
        </c:manualLayout>
      </c:layout>
      <c:pieChart>
        <c:varyColors val="1"/>
        <c:ser>
          <c:idx val="0"/>
          <c:order val="0"/>
          <c:spPr>
            <a:solidFill>
              <a:srgbClr val="DD0000"/>
            </a:solidFill>
            <a:ln w="12700">
              <a:solidFill>
                <a:srgbClr val="000000"/>
              </a:solidFill>
              <a:prstDash val="solid"/>
            </a:ln>
          </c:spPr>
          <c:dPt>
            <c:idx val="0"/>
            <c:bubble3D val="0"/>
          </c:dPt>
          <c:dPt>
            <c:idx val="1"/>
            <c:bubble3D val="0"/>
            <c:spPr>
              <a:solidFill>
                <a:srgbClr val="0000DD"/>
              </a:solidFill>
              <a:ln w="12700">
                <a:solidFill>
                  <a:srgbClr val="000000"/>
                </a:solidFill>
                <a:prstDash val="solid"/>
              </a:ln>
            </c:spPr>
          </c:dPt>
          <c:dPt>
            <c:idx val="2"/>
            <c:bubble3D val="0"/>
            <c:spPr>
              <a:solidFill>
                <a:srgbClr val="33CC00"/>
              </a:solidFill>
              <a:ln w="12700">
                <a:solidFill>
                  <a:srgbClr val="000000"/>
                </a:solidFill>
                <a:prstDash val="solid"/>
              </a:ln>
            </c:spPr>
          </c:dPt>
          <c:dPt>
            <c:idx val="3"/>
            <c:bubble3D val="0"/>
            <c:spPr>
              <a:solidFill>
                <a:srgbClr val="FFFF00"/>
              </a:solidFill>
              <a:ln w="12700">
                <a:solidFill>
                  <a:srgbClr val="000000"/>
                </a:solidFill>
                <a:prstDash val="solid"/>
              </a:ln>
            </c:spPr>
          </c:dPt>
          <c:cat>
            <c:strRef>
              <c:f>Graphs!$F$1:$J$1</c:f>
              <c:strCache>
                <c:ptCount val="5"/>
                <c:pt idx="0">
                  <c:v>1st</c:v>
                </c:pt>
                <c:pt idx="1">
                  <c:v>2nd</c:v>
                </c:pt>
                <c:pt idx="2">
                  <c:v>3rd</c:v>
                </c:pt>
                <c:pt idx="3">
                  <c:v>4th</c:v>
                </c:pt>
                <c:pt idx="4">
                  <c:v>Other</c:v>
                </c:pt>
              </c:strCache>
            </c:strRef>
          </c:cat>
          <c:val>
            <c:numRef>
              <c:f>Graphs!$F$117:$I$117</c:f>
              <c:numCache>
                <c:formatCode>#,##0</c:formatCode>
                <c:ptCount val="4"/>
                <c:pt idx="0">
                  <c:v>33330.0</c:v>
                </c:pt>
                <c:pt idx="1">
                  <c:v>20211.0</c:v>
                </c:pt>
                <c:pt idx="2">
                  <c:v>6163.0</c:v>
                </c:pt>
                <c:pt idx="3">
                  <c:v>1224.0</c:v>
                </c:pt>
              </c:numCache>
            </c:numRef>
          </c:val>
        </c:ser>
        <c:dLbls>
          <c:showLegendKey val="0"/>
          <c:showVal val="0"/>
          <c:showCatName val="0"/>
          <c:showSerName val="0"/>
          <c:showPercent val="0"/>
          <c:showBubbleSize val="0"/>
          <c:showLeaderLines val="1"/>
        </c:dLbls>
        <c:firstSliceAng val="0"/>
      </c:pieChart>
      <c:spPr>
        <a:noFill/>
        <a:ln w="25400">
          <a:noFill/>
        </a:ln>
      </c:spPr>
    </c:plotArea>
    <c:plotVisOnly val="1"/>
    <c:dispBlanksAs val="zero"/>
    <c:showDLblsOverMax val="0"/>
  </c:chart>
  <c:spPr>
    <a:solidFill>
      <a:srgbClr val="FFFFFF"/>
    </a:solidFill>
    <a:ln w="3175">
      <a:solidFill>
        <a:srgbClr val="000000"/>
      </a:solidFill>
      <a:prstDash val="solid"/>
    </a:ln>
  </c:spPr>
  <c:txPr>
    <a:bodyPr/>
    <a:lstStyle/>
    <a:p>
      <a:pPr>
        <a:defRPr sz="250" b="0" i="0" u="none" strike="noStrike" baseline="0">
          <a:solidFill>
            <a:srgbClr val="000000"/>
          </a:solidFill>
          <a:latin typeface="Geneva"/>
          <a:ea typeface="Geneva"/>
          <a:cs typeface="Geneva"/>
        </a:defRPr>
      </a:pPr>
      <a:endParaRPr lang="en-US"/>
    </a:p>
  </c:txPr>
  <c:printSettings>
    <c:headerFooter/>
    <c:pageMargins b="1.0" l="0.75" r="0.75" t="1.0" header="0.5" footer="0.5"/>
    <c:pageSetup/>
  </c:printSettings>
</c:chartSpace>
</file>

<file path=xl/charts/chart117.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83544729215743"/>
          <c:y val="0.150000392369888"/>
          <c:w val="0.63291285936463"/>
          <c:h val="0.714287582713752"/>
        </c:manualLayout>
      </c:layout>
      <c:pieChart>
        <c:varyColors val="1"/>
        <c:ser>
          <c:idx val="0"/>
          <c:order val="0"/>
          <c:spPr>
            <a:solidFill>
              <a:srgbClr val="DD0000"/>
            </a:solidFill>
            <a:ln w="12700">
              <a:solidFill>
                <a:srgbClr val="000000"/>
              </a:solidFill>
              <a:prstDash val="solid"/>
            </a:ln>
          </c:spPr>
          <c:dPt>
            <c:idx val="0"/>
            <c:bubble3D val="0"/>
          </c:dPt>
          <c:dPt>
            <c:idx val="1"/>
            <c:bubble3D val="0"/>
            <c:spPr>
              <a:solidFill>
                <a:srgbClr val="0000DD"/>
              </a:solidFill>
              <a:ln w="12700">
                <a:solidFill>
                  <a:srgbClr val="000000"/>
                </a:solidFill>
                <a:prstDash val="solid"/>
              </a:ln>
            </c:spPr>
          </c:dPt>
          <c:dPt>
            <c:idx val="2"/>
            <c:bubble3D val="0"/>
            <c:spPr>
              <a:solidFill>
                <a:srgbClr val="33CC00"/>
              </a:solidFill>
              <a:ln w="12700">
                <a:solidFill>
                  <a:srgbClr val="000000"/>
                </a:solidFill>
                <a:prstDash val="solid"/>
              </a:ln>
            </c:spPr>
          </c:dPt>
          <c:dPt>
            <c:idx val="3"/>
            <c:bubble3D val="0"/>
            <c:spPr>
              <a:solidFill>
                <a:srgbClr val="FFFF00"/>
              </a:solidFill>
              <a:ln w="12700">
                <a:solidFill>
                  <a:srgbClr val="000000"/>
                </a:solidFill>
                <a:prstDash val="solid"/>
              </a:ln>
            </c:spPr>
          </c:dPt>
          <c:cat>
            <c:strRef>
              <c:f>Graphs!$F$1:$J$1</c:f>
              <c:strCache>
                <c:ptCount val="5"/>
                <c:pt idx="0">
                  <c:v>1st</c:v>
                </c:pt>
                <c:pt idx="1">
                  <c:v>2nd</c:v>
                </c:pt>
                <c:pt idx="2">
                  <c:v>3rd</c:v>
                </c:pt>
                <c:pt idx="3">
                  <c:v>4th</c:v>
                </c:pt>
                <c:pt idx="4">
                  <c:v>Other</c:v>
                </c:pt>
              </c:strCache>
            </c:strRef>
          </c:cat>
          <c:val>
            <c:numRef>
              <c:f>Graphs!$F$118:$I$118</c:f>
              <c:numCache>
                <c:formatCode>#,##0</c:formatCode>
                <c:ptCount val="4"/>
                <c:pt idx="0">
                  <c:v>26674.0</c:v>
                </c:pt>
                <c:pt idx="1">
                  <c:v>14581.0</c:v>
                </c:pt>
                <c:pt idx="2">
                  <c:v>5764.0</c:v>
                </c:pt>
                <c:pt idx="3">
                  <c:v>969.0</c:v>
                </c:pt>
              </c:numCache>
            </c:numRef>
          </c:val>
        </c:ser>
        <c:dLbls>
          <c:showLegendKey val="0"/>
          <c:showVal val="0"/>
          <c:showCatName val="0"/>
          <c:showSerName val="0"/>
          <c:showPercent val="0"/>
          <c:showBubbleSize val="0"/>
          <c:showLeaderLines val="1"/>
        </c:dLbls>
        <c:firstSliceAng val="0"/>
      </c:pieChart>
      <c:spPr>
        <a:noFill/>
        <a:ln w="25400">
          <a:noFill/>
        </a:ln>
      </c:spPr>
    </c:plotArea>
    <c:plotVisOnly val="1"/>
    <c:dispBlanksAs val="zero"/>
    <c:showDLblsOverMax val="0"/>
  </c:chart>
  <c:spPr>
    <a:solidFill>
      <a:srgbClr val="FFFFFF"/>
    </a:solidFill>
    <a:ln w="3175">
      <a:solidFill>
        <a:srgbClr val="000000"/>
      </a:solidFill>
      <a:prstDash val="solid"/>
    </a:ln>
  </c:spPr>
  <c:txPr>
    <a:bodyPr/>
    <a:lstStyle/>
    <a:p>
      <a:pPr>
        <a:defRPr sz="250" b="0" i="0" u="none" strike="noStrike" baseline="0">
          <a:solidFill>
            <a:srgbClr val="000000"/>
          </a:solidFill>
          <a:latin typeface="Geneva"/>
          <a:ea typeface="Geneva"/>
          <a:cs typeface="Geneva"/>
        </a:defRPr>
      </a:pPr>
      <a:endParaRPr lang="en-US"/>
    </a:p>
  </c:txPr>
  <c:printSettings>
    <c:headerFooter/>
    <c:pageMargins b="1.0" l="0.75" r="0.75" t="1.0" header="0.5" footer="0.5"/>
    <c:pageSetup/>
  </c:printSettings>
</c:chartSpace>
</file>

<file path=xl/charts/chart118.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83544729215743"/>
          <c:y val="0.150000392369888"/>
          <c:w val="0.63291285936463"/>
          <c:h val="0.714287582713752"/>
        </c:manualLayout>
      </c:layout>
      <c:pieChart>
        <c:varyColors val="1"/>
        <c:ser>
          <c:idx val="0"/>
          <c:order val="0"/>
          <c:spPr>
            <a:solidFill>
              <a:srgbClr val="DD0000"/>
            </a:solidFill>
            <a:ln w="12700">
              <a:solidFill>
                <a:srgbClr val="000000"/>
              </a:solidFill>
              <a:prstDash val="solid"/>
            </a:ln>
          </c:spPr>
          <c:dPt>
            <c:idx val="0"/>
            <c:bubble3D val="0"/>
          </c:dPt>
          <c:dPt>
            <c:idx val="1"/>
            <c:bubble3D val="0"/>
            <c:spPr>
              <a:solidFill>
                <a:srgbClr val="0000DD"/>
              </a:solidFill>
              <a:ln w="12700">
                <a:solidFill>
                  <a:srgbClr val="000000"/>
                </a:solidFill>
                <a:prstDash val="solid"/>
              </a:ln>
            </c:spPr>
          </c:dPt>
          <c:dPt>
            <c:idx val="2"/>
            <c:bubble3D val="0"/>
            <c:spPr>
              <a:solidFill>
                <a:srgbClr val="33CC00"/>
              </a:solidFill>
              <a:ln w="12700">
                <a:solidFill>
                  <a:srgbClr val="000000"/>
                </a:solidFill>
                <a:prstDash val="solid"/>
              </a:ln>
            </c:spPr>
          </c:dPt>
          <c:dPt>
            <c:idx val="3"/>
            <c:bubble3D val="0"/>
            <c:spPr>
              <a:solidFill>
                <a:srgbClr val="FFFF00"/>
              </a:solidFill>
              <a:ln w="12700">
                <a:solidFill>
                  <a:srgbClr val="000000"/>
                </a:solidFill>
                <a:prstDash val="solid"/>
              </a:ln>
            </c:spPr>
          </c:dPt>
          <c:cat>
            <c:strRef>
              <c:f>Graphs!$F$1:$J$1</c:f>
              <c:strCache>
                <c:ptCount val="5"/>
                <c:pt idx="0">
                  <c:v>1st</c:v>
                </c:pt>
                <c:pt idx="1">
                  <c:v>2nd</c:v>
                </c:pt>
                <c:pt idx="2">
                  <c:v>3rd</c:v>
                </c:pt>
                <c:pt idx="3">
                  <c:v>4th</c:v>
                </c:pt>
                <c:pt idx="4">
                  <c:v>Other</c:v>
                </c:pt>
              </c:strCache>
            </c:strRef>
          </c:cat>
          <c:val>
            <c:numRef>
              <c:f>Graphs!$F$119:$I$119</c:f>
              <c:numCache>
                <c:formatCode>#,##0</c:formatCode>
                <c:ptCount val="4"/>
                <c:pt idx="0">
                  <c:v>10391.0</c:v>
                </c:pt>
                <c:pt idx="1">
                  <c:v>3906.0</c:v>
                </c:pt>
                <c:pt idx="2">
                  <c:v>2038.0</c:v>
                </c:pt>
                <c:pt idx="3">
                  <c:v>353.0</c:v>
                </c:pt>
              </c:numCache>
            </c:numRef>
          </c:val>
        </c:ser>
        <c:dLbls>
          <c:showLegendKey val="0"/>
          <c:showVal val="0"/>
          <c:showCatName val="0"/>
          <c:showSerName val="0"/>
          <c:showPercent val="0"/>
          <c:showBubbleSize val="0"/>
          <c:showLeaderLines val="1"/>
        </c:dLbls>
        <c:firstSliceAng val="0"/>
      </c:pieChart>
      <c:spPr>
        <a:noFill/>
        <a:ln w="25400">
          <a:noFill/>
        </a:ln>
      </c:spPr>
    </c:plotArea>
    <c:plotVisOnly val="1"/>
    <c:dispBlanksAs val="zero"/>
    <c:showDLblsOverMax val="0"/>
  </c:chart>
  <c:spPr>
    <a:solidFill>
      <a:srgbClr val="FFFFFF"/>
    </a:solidFill>
    <a:ln w="3175">
      <a:solidFill>
        <a:srgbClr val="000000"/>
      </a:solidFill>
      <a:prstDash val="solid"/>
    </a:ln>
  </c:spPr>
  <c:txPr>
    <a:bodyPr/>
    <a:lstStyle/>
    <a:p>
      <a:pPr>
        <a:defRPr sz="250" b="0" i="0" u="none" strike="noStrike" baseline="0">
          <a:solidFill>
            <a:srgbClr val="000000"/>
          </a:solidFill>
          <a:latin typeface="Geneva"/>
          <a:ea typeface="Geneva"/>
          <a:cs typeface="Geneva"/>
        </a:defRPr>
      </a:pPr>
      <a:endParaRPr lang="en-US"/>
    </a:p>
  </c:txPr>
  <c:printSettings>
    <c:headerFooter/>
    <c:pageMargins b="1.0" l="0.75" r="0.75" t="1.0" header="0.5" footer="0.5"/>
    <c:pageSetup/>
  </c:printSettings>
</c:chartSpace>
</file>

<file path=xl/charts/chart119.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83544729215743"/>
          <c:y val="0.150000392369888"/>
          <c:w val="0.63291285936463"/>
          <c:h val="0.714287582713752"/>
        </c:manualLayout>
      </c:layout>
      <c:pieChart>
        <c:varyColors val="1"/>
        <c:ser>
          <c:idx val="0"/>
          <c:order val="0"/>
          <c:spPr>
            <a:solidFill>
              <a:srgbClr val="DD0000"/>
            </a:solidFill>
            <a:ln w="12700">
              <a:solidFill>
                <a:srgbClr val="000000"/>
              </a:solidFill>
              <a:prstDash val="solid"/>
            </a:ln>
          </c:spPr>
          <c:dPt>
            <c:idx val="0"/>
            <c:bubble3D val="0"/>
          </c:dPt>
          <c:dPt>
            <c:idx val="1"/>
            <c:bubble3D val="0"/>
            <c:spPr>
              <a:solidFill>
                <a:srgbClr val="0000DD"/>
              </a:solidFill>
              <a:ln w="12700">
                <a:solidFill>
                  <a:srgbClr val="000000"/>
                </a:solidFill>
                <a:prstDash val="solid"/>
              </a:ln>
            </c:spPr>
          </c:dPt>
          <c:dPt>
            <c:idx val="2"/>
            <c:bubble3D val="0"/>
            <c:spPr>
              <a:solidFill>
                <a:srgbClr val="33CC00"/>
              </a:solidFill>
              <a:ln w="12700">
                <a:solidFill>
                  <a:srgbClr val="000000"/>
                </a:solidFill>
                <a:prstDash val="solid"/>
              </a:ln>
            </c:spPr>
          </c:dPt>
          <c:dPt>
            <c:idx val="3"/>
            <c:bubble3D val="0"/>
            <c:spPr>
              <a:solidFill>
                <a:srgbClr val="FFFF00"/>
              </a:solidFill>
              <a:ln w="12700">
                <a:solidFill>
                  <a:srgbClr val="000000"/>
                </a:solidFill>
                <a:prstDash val="solid"/>
              </a:ln>
            </c:spPr>
          </c:dPt>
          <c:cat>
            <c:strRef>
              <c:f>Graphs!$F$1:$J$1</c:f>
              <c:strCache>
                <c:ptCount val="5"/>
                <c:pt idx="0">
                  <c:v>1st</c:v>
                </c:pt>
                <c:pt idx="1">
                  <c:v>2nd</c:v>
                </c:pt>
                <c:pt idx="2">
                  <c:v>3rd</c:v>
                </c:pt>
                <c:pt idx="3">
                  <c:v>4th</c:v>
                </c:pt>
                <c:pt idx="4">
                  <c:v>Other</c:v>
                </c:pt>
              </c:strCache>
            </c:strRef>
          </c:cat>
          <c:val>
            <c:numRef>
              <c:f>Graphs!$F$120:$I$120</c:f>
              <c:numCache>
                <c:formatCode>#,##0</c:formatCode>
                <c:ptCount val="4"/>
                <c:pt idx="0">
                  <c:v>7341.0</c:v>
                </c:pt>
                <c:pt idx="1">
                  <c:v>3495.0</c:v>
                </c:pt>
                <c:pt idx="2">
                  <c:v>1485.0</c:v>
                </c:pt>
                <c:pt idx="3">
                  <c:v>260.0</c:v>
                </c:pt>
              </c:numCache>
            </c:numRef>
          </c:val>
        </c:ser>
        <c:dLbls>
          <c:showLegendKey val="0"/>
          <c:showVal val="0"/>
          <c:showCatName val="0"/>
          <c:showSerName val="0"/>
          <c:showPercent val="0"/>
          <c:showBubbleSize val="0"/>
          <c:showLeaderLines val="1"/>
        </c:dLbls>
        <c:firstSliceAng val="0"/>
      </c:pieChart>
      <c:spPr>
        <a:noFill/>
        <a:ln w="25400">
          <a:noFill/>
        </a:ln>
      </c:spPr>
    </c:plotArea>
    <c:plotVisOnly val="1"/>
    <c:dispBlanksAs val="zero"/>
    <c:showDLblsOverMax val="0"/>
  </c:chart>
  <c:spPr>
    <a:solidFill>
      <a:srgbClr val="FFFFFF"/>
    </a:solidFill>
    <a:ln w="3175">
      <a:solidFill>
        <a:srgbClr val="000000"/>
      </a:solidFill>
      <a:prstDash val="solid"/>
    </a:ln>
  </c:spPr>
  <c:txPr>
    <a:bodyPr/>
    <a:lstStyle/>
    <a:p>
      <a:pPr>
        <a:defRPr sz="250" b="0" i="0" u="none" strike="noStrike" baseline="0">
          <a:solidFill>
            <a:srgbClr val="000000"/>
          </a:solidFill>
          <a:latin typeface="Geneva"/>
          <a:ea typeface="Geneva"/>
          <a:cs typeface="Geneva"/>
        </a:defRPr>
      </a:pPr>
      <a:endParaRPr lang="en-US"/>
    </a:p>
  </c:txPr>
  <c:printSettings>
    <c:headerFooter/>
    <c:pageMargins b="1.0" l="0.75" r="0.75" t="1.0" header="0.5" footer="0.5"/>
    <c:pageSetup/>
  </c:printSettings>
</c:chartSpace>
</file>

<file path=xl/charts/chart120.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83544729215743"/>
          <c:y val="0.150000392369888"/>
          <c:w val="0.63291285936463"/>
          <c:h val="0.714287582713752"/>
        </c:manualLayout>
      </c:layout>
      <c:pieChart>
        <c:varyColors val="1"/>
        <c:ser>
          <c:idx val="0"/>
          <c:order val="0"/>
          <c:spPr>
            <a:solidFill>
              <a:srgbClr val="DD0000"/>
            </a:solidFill>
            <a:ln w="12700">
              <a:solidFill>
                <a:srgbClr val="000000"/>
              </a:solidFill>
              <a:prstDash val="solid"/>
            </a:ln>
          </c:spPr>
          <c:dPt>
            <c:idx val="0"/>
            <c:bubble3D val="0"/>
          </c:dPt>
          <c:dPt>
            <c:idx val="1"/>
            <c:bubble3D val="0"/>
            <c:spPr>
              <a:solidFill>
                <a:srgbClr val="0000DD"/>
              </a:solidFill>
              <a:ln w="12700">
                <a:solidFill>
                  <a:srgbClr val="000000"/>
                </a:solidFill>
                <a:prstDash val="solid"/>
              </a:ln>
            </c:spPr>
          </c:dPt>
          <c:dPt>
            <c:idx val="2"/>
            <c:bubble3D val="0"/>
            <c:spPr>
              <a:solidFill>
                <a:srgbClr val="33CC00"/>
              </a:solidFill>
              <a:ln w="12700">
                <a:solidFill>
                  <a:srgbClr val="000000"/>
                </a:solidFill>
                <a:prstDash val="solid"/>
              </a:ln>
            </c:spPr>
          </c:dPt>
          <c:dPt>
            <c:idx val="3"/>
            <c:bubble3D val="0"/>
            <c:spPr>
              <a:solidFill>
                <a:srgbClr val="FFFF00"/>
              </a:solidFill>
              <a:ln w="12700">
                <a:solidFill>
                  <a:srgbClr val="000000"/>
                </a:solidFill>
                <a:prstDash val="solid"/>
              </a:ln>
            </c:spPr>
          </c:dPt>
          <c:cat>
            <c:strRef>
              <c:f>Graphs!$F$1:$J$1</c:f>
              <c:strCache>
                <c:ptCount val="5"/>
                <c:pt idx="0">
                  <c:v>1st</c:v>
                </c:pt>
                <c:pt idx="1">
                  <c:v>2nd</c:v>
                </c:pt>
                <c:pt idx="2">
                  <c:v>3rd</c:v>
                </c:pt>
                <c:pt idx="3">
                  <c:v>4th</c:v>
                </c:pt>
                <c:pt idx="4">
                  <c:v>Other</c:v>
                </c:pt>
              </c:strCache>
            </c:strRef>
          </c:cat>
          <c:val>
            <c:numRef>
              <c:f>Graphs!$F$121:$I$121</c:f>
              <c:numCache>
                <c:formatCode>#,##0</c:formatCode>
                <c:ptCount val="4"/>
                <c:pt idx="0">
                  <c:v>26659.0</c:v>
                </c:pt>
                <c:pt idx="1">
                  <c:v>9574.0</c:v>
                </c:pt>
                <c:pt idx="2">
                  <c:v>5165.0</c:v>
                </c:pt>
                <c:pt idx="3">
                  <c:v>888.0</c:v>
                </c:pt>
              </c:numCache>
            </c:numRef>
          </c:val>
        </c:ser>
        <c:dLbls>
          <c:showLegendKey val="0"/>
          <c:showVal val="0"/>
          <c:showCatName val="0"/>
          <c:showSerName val="0"/>
          <c:showPercent val="0"/>
          <c:showBubbleSize val="0"/>
          <c:showLeaderLines val="1"/>
        </c:dLbls>
        <c:firstSliceAng val="0"/>
      </c:pieChart>
      <c:spPr>
        <a:noFill/>
        <a:ln w="25400">
          <a:noFill/>
        </a:ln>
      </c:spPr>
    </c:plotArea>
    <c:plotVisOnly val="1"/>
    <c:dispBlanksAs val="zero"/>
    <c:showDLblsOverMax val="0"/>
  </c:chart>
  <c:spPr>
    <a:solidFill>
      <a:srgbClr val="FFFFFF"/>
    </a:solidFill>
    <a:ln w="3175">
      <a:solidFill>
        <a:srgbClr val="000000"/>
      </a:solidFill>
      <a:prstDash val="solid"/>
    </a:ln>
  </c:spPr>
  <c:txPr>
    <a:bodyPr/>
    <a:lstStyle/>
    <a:p>
      <a:pPr>
        <a:defRPr sz="250" b="0" i="0" u="none" strike="noStrike" baseline="0">
          <a:solidFill>
            <a:srgbClr val="000000"/>
          </a:solidFill>
          <a:latin typeface="Geneva"/>
          <a:ea typeface="Geneva"/>
          <a:cs typeface="Geneva"/>
        </a:defRPr>
      </a:pPr>
      <a:endParaRPr lang="en-US"/>
    </a:p>
  </c:txPr>
  <c:printSettings>
    <c:headerFooter/>
    <c:pageMargins b="1.0" l="0.75" r="0.75" t="1.0" header="0.5" footer="0.5"/>
    <c:pageSetup/>
  </c:printSettings>
</c:chartSpace>
</file>

<file path=xl/charts/chart121.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83544729215743"/>
          <c:y val="0.150000392369888"/>
          <c:w val="0.63291285936463"/>
          <c:h val="0.714287582713752"/>
        </c:manualLayout>
      </c:layout>
      <c:pieChart>
        <c:varyColors val="1"/>
        <c:ser>
          <c:idx val="0"/>
          <c:order val="0"/>
          <c:spPr>
            <a:solidFill>
              <a:srgbClr val="DD0000"/>
            </a:solidFill>
            <a:ln w="12700">
              <a:solidFill>
                <a:srgbClr val="000000"/>
              </a:solidFill>
              <a:prstDash val="solid"/>
            </a:ln>
          </c:spPr>
          <c:dPt>
            <c:idx val="0"/>
            <c:bubble3D val="0"/>
          </c:dPt>
          <c:dPt>
            <c:idx val="1"/>
            <c:bubble3D val="0"/>
            <c:spPr>
              <a:solidFill>
                <a:srgbClr val="0000DD"/>
              </a:solidFill>
              <a:ln w="12700">
                <a:solidFill>
                  <a:srgbClr val="000000"/>
                </a:solidFill>
                <a:prstDash val="solid"/>
              </a:ln>
            </c:spPr>
          </c:dPt>
          <c:dPt>
            <c:idx val="2"/>
            <c:bubble3D val="0"/>
            <c:spPr>
              <a:solidFill>
                <a:srgbClr val="33CC00"/>
              </a:solidFill>
              <a:ln w="12700">
                <a:solidFill>
                  <a:srgbClr val="000000"/>
                </a:solidFill>
                <a:prstDash val="solid"/>
              </a:ln>
            </c:spPr>
          </c:dPt>
          <c:dPt>
            <c:idx val="3"/>
            <c:bubble3D val="0"/>
            <c:spPr>
              <a:solidFill>
                <a:srgbClr val="FFFF00"/>
              </a:solidFill>
              <a:ln w="12700">
                <a:solidFill>
                  <a:srgbClr val="000000"/>
                </a:solidFill>
                <a:prstDash val="solid"/>
              </a:ln>
            </c:spPr>
          </c:dPt>
          <c:cat>
            <c:strRef>
              <c:f>Graphs!$F$1:$J$1</c:f>
              <c:strCache>
                <c:ptCount val="5"/>
                <c:pt idx="0">
                  <c:v>1st</c:v>
                </c:pt>
                <c:pt idx="1">
                  <c:v>2nd</c:v>
                </c:pt>
                <c:pt idx="2">
                  <c:v>3rd</c:v>
                </c:pt>
                <c:pt idx="3">
                  <c:v>4th</c:v>
                </c:pt>
                <c:pt idx="4">
                  <c:v>Other</c:v>
                </c:pt>
              </c:strCache>
            </c:strRef>
          </c:cat>
          <c:val>
            <c:numRef>
              <c:f>Graphs!$F$122:$I$122</c:f>
              <c:numCache>
                <c:formatCode>#,##0</c:formatCode>
                <c:ptCount val="4"/>
                <c:pt idx="0">
                  <c:v>9393.0</c:v>
                </c:pt>
                <c:pt idx="1">
                  <c:v>4525.0</c:v>
                </c:pt>
                <c:pt idx="2">
                  <c:v>2044.0</c:v>
                </c:pt>
                <c:pt idx="3">
                  <c:v>391.0</c:v>
                </c:pt>
              </c:numCache>
            </c:numRef>
          </c:val>
        </c:ser>
        <c:dLbls>
          <c:showLegendKey val="0"/>
          <c:showVal val="0"/>
          <c:showCatName val="0"/>
          <c:showSerName val="0"/>
          <c:showPercent val="0"/>
          <c:showBubbleSize val="0"/>
          <c:showLeaderLines val="1"/>
        </c:dLbls>
        <c:firstSliceAng val="0"/>
      </c:pieChart>
      <c:spPr>
        <a:noFill/>
        <a:ln w="25400">
          <a:noFill/>
        </a:ln>
      </c:spPr>
    </c:plotArea>
    <c:plotVisOnly val="1"/>
    <c:dispBlanksAs val="zero"/>
    <c:showDLblsOverMax val="0"/>
  </c:chart>
  <c:spPr>
    <a:solidFill>
      <a:srgbClr val="FFFFFF"/>
    </a:solidFill>
    <a:ln w="3175">
      <a:solidFill>
        <a:srgbClr val="000000"/>
      </a:solidFill>
      <a:prstDash val="solid"/>
    </a:ln>
  </c:spPr>
  <c:txPr>
    <a:bodyPr/>
    <a:lstStyle/>
    <a:p>
      <a:pPr>
        <a:defRPr sz="250" b="0" i="0" u="none" strike="noStrike" baseline="0">
          <a:solidFill>
            <a:srgbClr val="000000"/>
          </a:solidFill>
          <a:latin typeface="Geneva"/>
          <a:ea typeface="Geneva"/>
          <a:cs typeface="Geneva"/>
        </a:defRPr>
      </a:pPr>
      <a:endParaRPr lang="en-US"/>
    </a:p>
  </c:txPr>
  <c:printSettings>
    <c:headerFooter/>
    <c:pageMargins b="1.0" l="0.75" r="0.75" t="1.0" header="0.5" footer="0.5"/>
    <c:pageSetup/>
  </c:printSettings>
</c:chartSpace>
</file>

<file path=xl/charts/chart122.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83544729215743"/>
          <c:y val="0.150000392369888"/>
          <c:w val="0.63291285936463"/>
          <c:h val="0.714287582713752"/>
        </c:manualLayout>
      </c:layout>
      <c:pieChart>
        <c:varyColors val="1"/>
        <c:ser>
          <c:idx val="0"/>
          <c:order val="0"/>
          <c:spPr>
            <a:solidFill>
              <a:srgbClr val="DD0000"/>
            </a:solidFill>
            <a:ln w="12700">
              <a:solidFill>
                <a:srgbClr val="000000"/>
              </a:solidFill>
              <a:prstDash val="solid"/>
            </a:ln>
          </c:spPr>
          <c:dPt>
            <c:idx val="0"/>
            <c:bubble3D val="0"/>
          </c:dPt>
          <c:dPt>
            <c:idx val="1"/>
            <c:bubble3D val="0"/>
            <c:spPr>
              <a:solidFill>
                <a:srgbClr val="0000DD"/>
              </a:solidFill>
              <a:ln w="12700">
                <a:solidFill>
                  <a:srgbClr val="000000"/>
                </a:solidFill>
                <a:prstDash val="solid"/>
              </a:ln>
            </c:spPr>
          </c:dPt>
          <c:dPt>
            <c:idx val="2"/>
            <c:bubble3D val="0"/>
            <c:spPr>
              <a:solidFill>
                <a:srgbClr val="33CC00"/>
              </a:solidFill>
              <a:ln w="12700">
                <a:solidFill>
                  <a:srgbClr val="000000"/>
                </a:solidFill>
                <a:prstDash val="solid"/>
              </a:ln>
            </c:spPr>
          </c:dPt>
          <c:dPt>
            <c:idx val="3"/>
            <c:bubble3D val="0"/>
            <c:spPr>
              <a:solidFill>
                <a:srgbClr val="FFFF00"/>
              </a:solidFill>
              <a:ln w="12700">
                <a:solidFill>
                  <a:srgbClr val="000000"/>
                </a:solidFill>
                <a:prstDash val="solid"/>
              </a:ln>
            </c:spPr>
          </c:dPt>
          <c:cat>
            <c:strRef>
              <c:f>Graphs!$F$1:$J$1</c:f>
              <c:strCache>
                <c:ptCount val="5"/>
                <c:pt idx="0">
                  <c:v>1st</c:v>
                </c:pt>
                <c:pt idx="1">
                  <c:v>2nd</c:v>
                </c:pt>
                <c:pt idx="2">
                  <c:v>3rd</c:v>
                </c:pt>
                <c:pt idx="3">
                  <c:v>4th</c:v>
                </c:pt>
                <c:pt idx="4">
                  <c:v>Other</c:v>
                </c:pt>
              </c:strCache>
            </c:strRef>
          </c:cat>
          <c:val>
            <c:numRef>
              <c:f>Graphs!$F$123:$I$123</c:f>
              <c:numCache>
                <c:formatCode>#,##0</c:formatCode>
                <c:ptCount val="4"/>
                <c:pt idx="0">
                  <c:v>5850.0</c:v>
                </c:pt>
                <c:pt idx="1">
                  <c:v>2819.0</c:v>
                </c:pt>
                <c:pt idx="2">
                  <c:v>1379.0</c:v>
                </c:pt>
                <c:pt idx="3">
                  <c:v>208.0</c:v>
                </c:pt>
              </c:numCache>
            </c:numRef>
          </c:val>
        </c:ser>
        <c:dLbls>
          <c:showLegendKey val="0"/>
          <c:showVal val="0"/>
          <c:showCatName val="0"/>
          <c:showSerName val="0"/>
          <c:showPercent val="0"/>
          <c:showBubbleSize val="0"/>
          <c:showLeaderLines val="1"/>
        </c:dLbls>
        <c:firstSliceAng val="0"/>
      </c:pieChart>
      <c:spPr>
        <a:noFill/>
        <a:ln w="25400">
          <a:noFill/>
        </a:ln>
      </c:spPr>
    </c:plotArea>
    <c:plotVisOnly val="1"/>
    <c:dispBlanksAs val="zero"/>
    <c:showDLblsOverMax val="0"/>
  </c:chart>
  <c:spPr>
    <a:solidFill>
      <a:srgbClr val="FFFFFF"/>
    </a:solidFill>
    <a:ln w="3175">
      <a:solidFill>
        <a:srgbClr val="000000"/>
      </a:solidFill>
      <a:prstDash val="solid"/>
    </a:ln>
  </c:spPr>
  <c:txPr>
    <a:bodyPr/>
    <a:lstStyle/>
    <a:p>
      <a:pPr>
        <a:defRPr sz="250" b="0" i="0" u="none" strike="noStrike" baseline="0">
          <a:solidFill>
            <a:srgbClr val="000000"/>
          </a:solidFill>
          <a:latin typeface="Geneva"/>
          <a:ea typeface="Geneva"/>
          <a:cs typeface="Geneva"/>
        </a:defRPr>
      </a:pPr>
      <a:endParaRPr lang="en-US"/>
    </a:p>
  </c:txPr>
  <c:printSettings>
    <c:headerFooter/>
    <c:pageMargins b="1.0" l="0.75" r="0.75" t="1.0" header="0.5" footer="0.5"/>
    <c:pageSetup/>
  </c:printSettings>
</c:chartSpace>
</file>

<file path=xl/charts/chart123.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83544729215743"/>
          <c:y val="0.150000392369888"/>
          <c:w val="0.63291285936463"/>
          <c:h val="0.714287582713752"/>
        </c:manualLayout>
      </c:layout>
      <c:pieChart>
        <c:varyColors val="1"/>
        <c:ser>
          <c:idx val="0"/>
          <c:order val="0"/>
          <c:spPr>
            <a:solidFill>
              <a:srgbClr val="DD0000"/>
            </a:solidFill>
            <a:ln w="12700">
              <a:solidFill>
                <a:srgbClr val="000000"/>
              </a:solidFill>
              <a:prstDash val="solid"/>
            </a:ln>
          </c:spPr>
          <c:dPt>
            <c:idx val="0"/>
            <c:bubble3D val="0"/>
          </c:dPt>
          <c:dPt>
            <c:idx val="1"/>
            <c:bubble3D val="0"/>
            <c:spPr>
              <a:solidFill>
                <a:srgbClr val="0000DD"/>
              </a:solidFill>
              <a:ln w="12700">
                <a:solidFill>
                  <a:srgbClr val="000000"/>
                </a:solidFill>
                <a:prstDash val="solid"/>
              </a:ln>
            </c:spPr>
          </c:dPt>
          <c:dPt>
            <c:idx val="2"/>
            <c:bubble3D val="0"/>
            <c:spPr>
              <a:solidFill>
                <a:srgbClr val="33CC00"/>
              </a:solidFill>
              <a:ln w="12700">
                <a:solidFill>
                  <a:srgbClr val="000000"/>
                </a:solidFill>
                <a:prstDash val="solid"/>
              </a:ln>
            </c:spPr>
          </c:dPt>
          <c:dPt>
            <c:idx val="3"/>
            <c:bubble3D val="0"/>
            <c:spPr>
              <a:solidFill>
                <a:srgbClr val="FFFF00"/>
              </a:solidFill>
              <a:ln w="12700">
                <a:solidFill>
                  <a:srgbClr val="000000"/>
                </a:solidFill>
                <a:prstDash val="solid"/>
              </a:ln>
            </c:spPr>
          </c:dPt>
          <c:cat>
            <c:strRef>
              <c:f>Graphs!$F$1:$J$1</c:f>
              <c:strCache>
                <c:ptCount val="5"/>
                <c:pt idx="0">
                  <c:v>1st</c:v>
                </c:pt>
                <c:pt idx="1">
                  <c:v>2nd</c:v>
                </c:pt>
                <c:pt idx="2">
                  <c:v>3rd</c:v>
                </c:pt>
                <c:pt idx="3">
                  <c:v>4th</c:v>
                </c:pt>
                <c:pt idx="4">
                  <c:v>Other</c:v>
                </c:pt>
              </c:strCache>
            </c:strRef>
          </c:cat>
          <c:val>
            <c:numRef>
              <c:f>Graphs!$F$124:$I$124</c:f>
              <c:numCache>
                <c:formatCode>#,##0</c:formatCode>
                <c:ptCount val="4"/>
                <c:pt idx="0">
                  <c:v>3885.0</c:v>
                </c:pt>
                <c:pt idx="1">
                  <c:v>1411.0</c:v>
                </c:pt>
                <c:pt idx="2">
                  <c:v>949.0</c:v>
                </c:pt>
                <c:pt idx="3">
                  <c:v>168.0</c:v>
                </c:pt>
              </c:numCache>
            </c:numRef>
          </c:val>
        </c:ser>
        <c:dLbls>
          <c:showLegendKey val="0"/>
          <c:showVal val="0"/>
          <c:showCatName val="0"/>
          <c:showSerName val="0"/>
          <c:showPercent val="0"/>
          <c:showBubbleSize val="0"/>
          <c:showLeaderLines val="1"/>
        </c:dLbls>
        <c:firstSliceAng val="0"/>
      </c:pieChart>
      <c:spPr>
        <a:noFill/>
        <a:ln w="25400">
          <a:noFill/>
        </a:ln>
      </c:spPr>
    </c:plotArea>
    <c:plotVisOnly val="1"/>
    <c:dispBlanksAs val="zero"/>
    <c:showDLblsOverMax val="0"/>
  </c:chart>
  <c:spPr>
    <a:solidFill>
      <a:srgbClr val="FFFFFF"/>
    </a:solidFill>
    <a:ln w="3175">
      <a:solidFill>
        <a:srgbClr val="000000"/>
      </a:solidFill>
      <a:prstDash val="solid"/>
    </a:ln>
  </c:spPr>
  <c:txPr>
    <a:bodyPr/>
    <a:lstStyle/>
    <a:p>
      <a:pPr>
        <a:defRPr sz="250" b="0" i="0" u="none" strike="noStrike" baseline="0">
          <a:solidFill>
            <a:srgbClr val="000000"/>
          </a:solidFill>
          <a:latin typeface="Geneva"/>
          <a:ea typeface="Geneva"/>
          <a:cs typeface="Geneva"/>
        </a:defRPr>
      </a:pPr>
      <a:endParaRPr lang="en-US"/>
    </a:p>
  </c:txPr>
  <c:printSettings>
    <c:headerFooter/>
    <c:pageMargins b="1.0" l="0.75" r="0.75" t="1.0" header="0.5" footer="0.5"/>
    <c:pageSetup/>
  </c:printSettings>
</c:chartSpace>
</file>

<file path=xl/charts/chart124.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50" b="1" i="0" u="none" strike="noStrike" baseline="0">
                <a:solidFill>
                  <a:srgbClr val="000000"/>
                </a:solidFill>
                <a:latin typeface="Geneva"/>
                <a:ea typeface="Geneva"/>
                <a:cs typeface="Geneva"/>
              </a:defRPr>
            </a:pPr>
            <a:r>
              <a:rPr lang="en-US"/>
              <a:t>Kerry</a:t>
            </a:r>
          </a:p>
        </c:rich>
      </c:tx>
      <c:layout>
        <c:manualLayout>
          <c:xMode val="edge"/>
          <c:yMode val="edge"/>
          <c:x val="0.448276108903315"/>
          <c:y val="0.032258064516129"/>
        </c:manualLayout>
      </c:layout>
      <c:overlay val="0"/>
      <c:spPr>
        <a:noFill/>
        <a:ln w="25400">
          <a:noFill/>
        </a:ln>
      </c:spPr>
    </c:title>
    <c:autoTitleDeleted val="0"/>
    <c:plotArea>
      <c:layout>
        <c:manualLayout>
          <c:layoutTarget val="inner"/>
          <c:xMode val="edge"/>
          <c:yMode val="edge"/>
          <c:x val="0.213166225771999"/>
          <c:y val="0.161290322580645"/>
          <c:w val="0.752351385077645"/>
          <c:h val="0.645161290322581"/>
        </c:manualLayout>
      </c:layout>
      <c:barChart>
        <c:barDir val="col"/>
        <c:grouping val="clustered"/>
        <c:varyColors val="0"/>
        <c:ser>
          <c:idx val="0"/>
          <c:order val="0"/>
          <c:spPr>
            <a:solidFill>
              <a:srgbClr val="DD0000"/>
            </a:solidFill>
            <a:ln w="12700">
              <a:solidFill>
                <a:srgbClr val="000000"/>
              </a:solidFill>
              <a:prstDash val="solid"/>
            </a:ln>
          </c:spPr>
          <c:invertIfNegative val="0"/>
          <c:cat>
            <c:strRef>
              <c:f>Statistics!$A$98:$A$107</c:f>
              <c:strCache>
                <c:ptCount val="10"/>
                <c:pt idx="0">
                  <c:v>&lt;10%</c:v>
                </c:pt>
                <c:pt idx="1">
                  <c:v>&lt;20%</c:v>
                </c:pt>
                <c:pt idx="2">
                  <c:v>&lt;30%</c:v>
                </c:pt>
                <c:pt idx="3">
                  <c:v>&lt;40%</c:v>
                </c:pt>
                <c:pt idx="4">
                  <c:v>&lt;50%</c:v>
                </c:pt>
                <c:pt idx="5">
                  <c:v>&gt;50%</c:v>
                </c:pt>
                <c:pt idx="6">
                  <c:v>&gt;60%</c:v>
                </c:pt>
                <c:pt idx="7">
                  <c:v>&gt;70%</c:v>
                </c:pt>
                <c:pt idx="8">
                  <c:v>&gt;80%</c:v>
                </c:pt>
                <c:pt idx="9">
                  <c:v>&gt;90%</c:v>
                </c:pt>
              </c:strCache>
            </c:strRef>
          </c:cat>
          <c:val>
            <c:numRef>
              <c:f>Statistics!$B$98:$B$107</c:f>
              <c:numCache>
                <c:formatCode>#,##0</c:formatCode>
                <c:ptCount val="10"/>
                <c:pt idx="0">
                  <c:v>1760.0</c:v>
                </c:pt>
                <c:pt idx="1">
                  <c:v>508.0</c:v>
                </c:pt>
                <c:pt idx="2">
                  <c:v>155.0</c:v>
                </c:pt>
                <c:pt idx="3">
                  <c:v>57.0</c:v>
                </c:pt>
                <c:pt idx="4">
                  <c:v>47.0</c:v>
                </c:pt>
                <c:pt idx="5">
                  <c:v>6.0</c:v>
                </c:pt>
                <c:pt idx="6">
                  <c:v>2.0</c:v>
                </c:pt>
                <c:pt idx="7">
                  <c:v>0.0</c:v>
                </c:pt>
                <c:pt idx="8">
                  <c:v>0.0</c:v>
                </c:pt>
                <c:pt idx="9">
                  <c:v>0.0</c:v>
                </c:pt>
              </c:numCache>
            </c:numRef>
          </c:val>
        </c:ser>
        <c:dLbls>
          <c:showLegendKey val="0"/>
          <c:showVal val="0"/>
          <c:showCatName val="0"/>
          <c:showSerName val="0"/>
          <c:showPercent val="0"/>
          <c:showBubbleSize val="0"/>
        </c:dLbls>
        <c:gapWidth val="150"/>
        <c:axId val="2142587800"/>
        <c:axId val="2142581672"/>
      </c:barChart>
      <c:catAx>
        <c:axId val="2142587800"/>
        <c:scaling>
          <c:orientation val="minMax"/>
        </c:scaling>
        <c:delete val="0"/>
        <c:axPos val="b"/>
        <c:title>
          <c:tx>
            <c:rich>
              <a:bodyPr/>
              <a:lstStyle/>
              <a:p>
                <a:pPr>
                  <a:defRPr sz="900" b="1" i="0" u="none" strike="noStrike" baseline="0">
                    <a:solidFill>
                      <a:srgbClr val="000000"/>
                    </a:solidFill>
                    <a:latin typeface="Geneva"/>
                    <a:ea typeface="Geneva"/>
                    <a:cs typeface="Geneva"/>
                  </a:defRPr>
                </a:pPr>
                <a:r>
                  <a:rPr lang="en-US"/>
                  <a:t>% Vote</a:t>
                </a:r>
              </a:p>
            </c:rich>
          </c:tx>
          <c:layout>
            <c:manualLayout>
              <c:xMode val="edge"/>
              <c:yMode val="edge"/>
              <c:x val="0.532915607335917"/>
              <c:y val="0.914956011730205"/>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5400000" vert="horz"/>
          <a:lstStyle/>
          <a:p>
            <a:pPr>
              <a:defRPr sz="900" b="0" i="0" u="none" strike="noStrike" baseline="0">
                <a:solidFill>
                  <a:srgbClr val="000000"/>
                </a:solidFill>
                <a:latin typeface="Geneva"/>
                <a:ea typeface="Geneva"/>
                <a:cs typeface="Geneva"/>
              </a:defRPr>
            </a:pPr>
            <a:endParaRPr lang="en-US"/>
          </a:p>
        </c:txPr>
        <c:crossAx val="2142581672"/>
        <c:crosses val="autoZero"/>
        <c:auto val="1"/>
        <c:lblAlgn val="ctr"/>
        <c:lblOffset val="100"/>
        <c:tickLblSkip val="1"/>
        <c:tickMarkSkip val="1"/>
        <c:noMultiLvlLbl val="0"/>
      </c:catAx>
      <c:valAx>
        <c:axId val="2142581672"/>
        <c:scaling>
          <c:orientation val="minMax"/>
        </c:scaling>
        <c:delete val="0"/>
        <c:axPos val="l"/>
        <c:majorGridlines>
          <c:spPr>
            <a:ln w="3175">
              <a:solidFill>
                <a:srgbClr val="000000"/>
              </a:solidFill>
              <a:prstDash val="solid"/>
            </a:ln>
          </c:spPr>
        </c:majorGridlines>
        <c:title>
          <c:tx>
            <c:rich>
              <a:bodyPr/>
              <a:lstStyle/>
              <a:p>
                <a:pPr>
                  <a:defRPr sz="900" b="1" i="0" u="none" strike="noStrike" baseline="0">
                    <a:solidFill>
                      <a:srgbClr val="000000"/>
                    </a:solidFill>
                    <a:latin typeface="Geneva"/>
                    <a:ea typeface="Geneva"/>
                    <a:cs typeface="Geneva"/>
                  </a:defRPr>
                </a:pPr>
                <a:r>
                  <a:rPr lang="en-US"/>
                  <a:t>Number Counties</a:t>
                </a:r>
              </a:p>
            </c:rich>
          </c:tx>
          <c:layout>
            <c:manualLayout>
              <c:xMode val="edge"/>
              <c:yMode val="edge"/>
              <c:x val="0.0407523510971787"/>
              <c:y val="0.366568914956012"/>
            </c:manualLayout>
          </c:layout>
          <c:overlay val="0"/>
          <c:spPr>
            <a:noFill/>
            <a:ln w="25400">
              <a:noFill/>
            </a:ln>
          </c:spPr>
        </c:title>
        <c:numFmt formatCode="#,##0" sourceLinked="1"/>
        <c:majorTickMark val="out"/>
        <c:minorTickMark val="none"/>
        <c:tickLblPos val="nextTo"/>
        <c:spPr>
          <a:ln w="3175">
            <a:solidFill>
              <a:srgbClr val="000000"/>
            </a:solidFill>
            <a:prstDash val="solid"/>
          </a:ln>
        </c:spPr>
        <c:txPr>
          <a:bodyPr rot="0" vert="horz"/>
          <a:lstStyle/>
          <a:p>
            <a:pPr>
              <a:defRPr sz="900" b="0" i="0" u="none" strike="noStrike" baseline="0">
                <a:solidFill>
                  <a:srgbClr val="000000"/>
                </a:solidFill>
                <a:latin typeface="Geneva"/>
                <a:ea typeface="Geneva"/>
                <a:cs typeface="Geneva"/>
              </a:defRPr>
            </a:pPr>
            <a:endParaRPr lang="en-US"/>
          </a:p>
        </c:txPr>
        <c:crossAx val="2142587800"/>
        <c:crosses val="autoZero"/>
        <c:crossBetween val="between"/>
      </c:valAx>
      <c:spPr>
        <a:solidFill>
          <a:srgbClr val="C0C0C0"/>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875" b="0" i="0" u="none" strike="noStrike" baseline="0">
          <a:solidFill>
            <a:srgbClr val="000000"/>
          </a:solidFill>
          <a:latin typeface="Geneva"/>
          <a:ea typeface="Geneva"/>
          <a:cs typeface="Geneva"/>
        </a:defRPr>
      </a:pPr>
      <a:endParaRPr lang="en-US"/>
    </a:p>
  </c:txPr>
  <c:printSettings>
    <c:headerFooter/>
    <c:pageMargins b="1.0" l="0.75" r="0.75" t="1.0" header="0.5" footer="0.5"/>
    <c:pageSetup/>
  </c:printSettings>
</c:chartSpace>
</file>

<file path=xl/charts/chart125.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75" b="1" i="0" u="none" strike="noStrike" baseline="0">
                <a:solidFill>
                  <a:srgbClr val="000000"/>
                </a:solidFill>
                <a:latin typeface="Geneva"/>
                <a:ea typeface="Geneva"/>
                <a:cs typeface="Geneva"/>
              </a:defRPr>
            </a:pPr>
            <a:r>
              <a:rPr lang="en-US"/>
              <a:t>Clark</a:t>
            </a:r>
          </a:p>
        </c:rich>
      </c:tx>
      <c:layout>
        <c:manualLayout>
          <c:xMode val="edge"/>
          <c:yMode val="edge"/>
          <c:x val="0.451178716296827"/>
          <c:y val="0.032258064516129"/>
        </c:manualLayout>
      </c:layout>
      <c:overlay val="0"/>
      <c:spPr>
        <a:noFill/>
        <a:ln w="25400">
          <a:noFill/>
        </a:ln>
      </c:spPr>
    </c:title>
    <c:autoTitleDeleted val="0"/>
    <c:plotArea>
      <c:layout>
        <c:manualLayout>
          <c:layoutTarget val="inner"/>
          <c:xMode val="edge"/>
          <c:yMode val="edge"/>
          <c:x val="0.198653361950693"/>
          <c:y val="0.158357771260997"/>
          <c:w val="0.764310392589956"/>
          <c:h val="0.648093841642229"/>
        </c:manualLayout>
      </c:layout>
      <c:barChart>
        <c:barDir val="col"/>
        <c:grouping val="clustered"/>
        <c:varyColors val="0"/>
        <c:ser>
          <c:idx val="0"/>
          <c:order val="0"/>
          <c:spPr>
            <a:solidFill>
              <a:srgbClr val="0000DD"/>
            </a:solidFill>
            <a:ln w="12700">
              <a:solidFill>
                <a:srgbClr val="000000"/>
              </a:solidFill>
              <a:prstDash val="solid"/>
            </a:ln>
          </c:spPr>
          <c:invertIfNegative val="0"/>
          <c:cat>
            <c:strRef>
              <c:f>Statistics!$A$98:$A$107</c:f>
              <c:strCache>
                <c:ptCount val="10"/>
                <c:pt idx="0">
                  <c:v>&lt;10%</c:v>
                </c:pt>
                <c:pt idx="1">
                  <c:v>&lt;20%</c:v>
                </c:pt>
                <c:pt idx="2">
                  <c:v>&lt;30%</c:v>
                </c:pt>
                <c:pt idx="3">
                  <c:v>&lt;40%</c:v>
                </c:pt>
                <c:pt idx="4">
                  <c:v>&lt;50%</c:v>
                </c:pt>
                <c:pt idx="5">
                  <c:v>&gt;50%</c:v>
                </c:pt>
                <c:pt idx="6">
                  <c:v>&gt;60%</c:v>
                </c:pt>
                <c:pt idx="7">
                  <c:v>&gt;70%</c:v>
                </c:pt>
                <c:pt idx="8">
                  <c:v>&gt;80%</c:v>
                </c:pt>
                <c:pt idx="9">
                  <c:v>&gt;90%</c:v>
                </c:pt>
              </c:strCache>
            </c:strRef>
          </c:cat>
          <c:val>
            <c:numRef>
              <c:f>Statistics!$C$98:$C$107</c:f>
              <c:numCache>
                <c:formatCode>#,##0</c:formatCode>
                <c:ptCount val="10"/>
                <c:pt idx="0">
                  <c:v>2518.0</c:v>
                </c:pt>
                <c:pt idx="1">
                  <c:v>17.0</c:v>
                </c:pt>
                <c:pt idx="2">
                  <c:v>0.0</c:v>
                </c:pt>
                <c:pt idx="3">
                  <c:v>0.0</c:v>
                </c:pt>
                <c:pt idx="4">
                  <c:v>0.0</c:v>
                </c:pt>
                <c:pt idx="5">
                  <c:v>0.0</c:v>
                </c:pt>
                <c:pt idx="6">
                  <c:v>0.0</c:v>
                </c:pt>
                <c:pt idx="7">
                  <c:v>0.0</c:v>
                </c:pt>
                <c:pt idx="8">
                  <c:v>0.0</c:v>
                </c:pt>
                <c:pt idx="9">
                  <c:v>0.0</c:v>
                </c:pt>
              </c:numCache>
            </c:numRef>
          </c:val>
        </c:ser>
        <c:dLbls>
          <c:showLegendKey val="0"/>
          <c:showVal val="0"/>
          <c:showCatName val="0"/>
          <c:showSerName val="0"/>
          <c:showPercent val="0"/>
          <c:showBubbleSize val="0"/>
        </c:dLbls>
        <c:gapWidth val="150"/>
        <c:axId val="2142545704"/>
        <c:axId val="2142539624"/>
      </c:barChart>
      <c:catAx>
        <c:axId val="2142545704"/>
        <c:scaling>
          <c:orientation val="minMax"/>
        </c:scaling>
        <c:delete val="0"/>
        <c:axPos val="b"/>
        <c:title>
          <c:tx>
            <c:rich>
              <a:bodyPr/>
              <a:lstStyle/>
              <a:p>
                <a:pPr>
                  <a:defRPr sz="900" b="1" i="0" u="none" strike="noStrike" baseline="0">
                    <a:solidFill>
                      <a:srgbClr val="000000"/>
                    </a:solidFill>
                    <a:latin typeface="Geneva"/>
                    <a:ea typeface="Geneva"/>
                    <a:cs typeface="Geneva"/>
                  </a:defRPr>
                </a:pPr>
                <a:r>
                  <a:rPr lang="en-US"/>
                  <a:t>% Vote</a:t>
                </a:r>
              </a:p>
            </c:rich>
          </c:tx>
          <c:layout>
            <c:manualLayout>
              <c:xMode val="edge"/>
              <c:yMode val="edge"/>
              <c:x val="0.518519048755269"/>
              <c:y val="0.914956011730205"/>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5400000" vert="horz"/>
          <a:lstStyle/>
          <a:p>
            <a:pPr>
              <a:defRPr sz="900" b="0" i="0" u="none" strike="noStrike" baseline="0">
                <a:solidFill>
                  <a:srgbClr val="000000"/>
                </a:solidFill>
                <a:latin typeface="Geneva"/>
                <a:ea typeface="Geneva"/>
                <a:cs typeface="Geneva"/>
              </a:defRPr>
            </a:pPr>
            <a:endParaRPr lang="en-US"/>
          </a:p>
        </c:txPr>
        <c:crossAx val="2142539624"/>
        <c:crosses val="autoZero"/>
        <c:auto val="1"/>
        <c:lblAlgn val="ctr"/>
        <c:lblOffset val="100"/>
        <c:tickLblSkip val="1"/>
        <c:tickMarkSkip val="1"/>
        <c:noMultiLvlLbl val="0"/>
      </c:catAx>
      <c:valAx>
        <c:axId val="2142539624"/>
        <c:scaling>
          <c:orientation val="minMax"/>
        </c:scaling>
        <c:delete val="0"/>
        <c:axPos val="l"/>
        <c:majorGridlines>
          <c:spPr>
            <a:ln w="3175">
              <a:solidFill>
                <a:srgbClr val="000000"/>
              </a:solidFill>
              <a:prstDash val="solid"/>
            </a:ln>
          </c:spPr>
        </c:majorGridlines>
        <c:title>
          <c:tx>
            <c:rich>
              <a:bodyPr/>
              <a:lstStyle/>
              <a:p>
                <a:pPr>
                  <a:defRPr sz="900" b="1" i="0" u="none" strike="noStrike" baseline="0">
                    <a:solidFill>
                      <a:srgbClr val="000000"/>
                    </a:solidFill>
                    <a:latin typeface="Geneva"/>
                    <a:ea typeface="Geneva"/>
                    <a:cs typeface="Geneva"/>
                  </a:defRPr>
                </a:pPr>
                <a:r>
                  <a:rPr lang="en-US"/>
                  <a:t>Number Counties</a:t>
                </a:r>
              </a:p>
            </c:rich>
          </c:tx>
          <c:layout>
            <c:manualLayout>
              <c:xMode val="edge"/>
              <c:yMode val="edge"/>
              <c:x val="0.0437710437710438"/>
              <c:y val="0.363636363636364"/>
            </c:manualLayout>
          </c:layout>
          <c:overlay val="0"/>
          <c:spPr>
            <a:noFill/>
            <a:ln w="25400">
              <a:noFill/>
            </a:ln>
          </c:spPr>
        </c:title>
        <c:numFmt formatCode="#,##0" sourceLinked="1"/>
        <c:majorTickMark val="out"/>
        <c:minorTickMark val="none"/>
        <c:tickLblPos val="nextTo"/>
        <c:spPr>
          <a:ln w="3175">
            <a:solidFill>
              <a:srgbClr val="000000"/>
            </a:solidFill>
            <a:prstDash val="solid"/>
          </a:ln>
        </c:spPr>
        <c:txPr>
          <a:bodyPr rot="0" vert="horz"/>
          <a:lstStyle/>
          <a:p>
            <a:pPr>
              <a:defRPr sz="900" b="0" i="0" u="none" strike="noStrike" baseline="0">
                <a:solidFill>
                  <a:srgbClr val="000000"/>
                </a:solidFill>
                <a:latin typeface="Geneva"/>
                <a:ea typeface="Geneva"/>
                <a:cs typeface="Geneva"/>
              </a:defRPr>
            </a:pPr>
            <a:endParaRPr lang="en-US"/>
          </a:p>
        </c:txPr>
        <c:crossAx val="2142545704"/>
        <c:crosses val="autoZero"/>
        <c:crossBetween val="between"/>
      </c:valAx>
      <c:spPr>
        <a:solidFill>
          <a:srgbClr val="C0C0C0"/>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800" b="0" i="0" u="none" strike="noStrike" baseline="0">
          <a:solidFill>
            <a:srgbClr val="000000"/>
          </a:solidFill>
          <a:latin typeface="Geneva"/>
          <a:ea typeface="Geneva"/>
          <a:cs typeface="Geneva"/>
        </a:defRPr>
      </a:pPr>
      <a:endParaRPr lang="en-US"/>
    </a:p>
  </c:txPr>
  <c:printSettings>
    <c:headerFooter/>
    <c:pageMargins b="1.0" l="0.75" r="0.75" t="1.0" header="0.5" footer="0.5"/>
    <c:pageSetup/>
  </c:printSettings>
</c:chartSpace>
</file>

<file path=xl/charts/chart126.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75" b="1" i="0" u="none" strike="noStrike" baseline="0">
                <a:solidFill>
                  <a:srgbClr val="000000"/>
                </a:solidFill>
                <a:latin typeface="Geneva"/>
                <a:ea typeface="Geneva"/>
                <a:cs typeface="Geneva"/>
              </a:defRPr>
            </a:pPr>
            <a:r>
              <a:rPr lang="en-US"/>
              <a:t>Edwards</a:t>
            </a:r>
          </a:p>
        </c:rich>
      </c:tx>
      <c:layout>
        <c:manualLayout>
          <c:xMode val="edge"/>
          <c:yMode val="edge"/>
          <c:x val="0.419463879934471"/>
          <c:y val="0.032258064516129"/>
        </c:manualLayout>
      </c:layout>
      <c:overlay val="0"/>
      <c:spPr>
        <a:noFill/>
        <a:ln w="25400">
          <a:noFill/>
        </a:ln>
      </c:spPr>
    </c:title>
    <c:autoTitleDeleted val="0"/>
    <c:plotArea>
      <c:layout>
        <c:manualLayout>
          <c:layoutTarget val="inner"/>
          <c:xMode val="edge"/>
          <c:yMode val="edge"/>
          <c:x val="0.228188293355923"/>
          <c:y val="0.158357771260997"/>
          <c:w val="0.734900533013929"/>
          <c:h val="0.648093841642229"/>
        </c:manualLayout>
      </c:layout>
      <c:barChart>
        <c:barDir val="col"/>
        <c:grouping val="clustered"/>
        <c:varyColors val="0"/>
        <c:ser>
          <c:idx val="0"/>
          <c:order val="0"/>
          <c:spPr>
            <a:solidFill>
              <a:srgbClr val="006411"/>
            </a:solidFill>
            <a:ln w="12700">
              <a:solidFill>
                <a:srgbClr val="000000"/>
              </a:solidFill>
              <a:prstDash val="solid"/>
            </a:ln>
          </c:spPr>
          <c:invertIfNegative val="0"/>
          <c:cat>
            <c:strRef>
              <c:f>Statistics!$A$98:$A$107</c:f>
              <c:strCache>
                <c:ptCount val="10"/>
                <c:pt idx="0">
                  <c:v>&lt;10%</c:v>
                </c:pt>
                <c:pt idx="1">
                  <c:v>&lt;20%</c:v>
                </c:pt>
                <c:pt idx="2">
                  <c:v>&lt;30%</c:v>
                </c:pt>
                <c:pt idx="3">
                  <c:v>&lt;40%</c:v>
                </c:pt>
                <c:pt idx="4">
                  <c:v>&lt;50%</c:v>
                </c:pt>
                <c:pt idx="5">
                  <c:v>&gt;50%</c:v>
                </c:pt>
                <c:pt idx="6">
                  <c:v>&gt;60%</c:v>
                </c:pt>
                <c:pt idx="7">
                  <c:v>&gt;70%</c:v>
                </c:pt>
                <c:pt idx="8">
                  <c:v>&gt;80%</c:v>
                </c:pt>
                <c:pt idx="9">
                  <c:v>&gt;90%</c:v>
                </c:pt>
              </c:strCache>
            </c:strRef>
          </c:cat>
          <c:val>
            <c:numRef>
              <c:f>Statistics!$D$98:$D$107</c:f>
              <c:numCache>
                <c:formatCode>#,##0</c:formatCode>
                <c:ptCount val="10"/>
                <c:pt idx="0">
                  <c:v>1477.0</c:v>
                </c:pt>
                <c:pt idx="1">
                  <c:v>709.0</c:v>
                </c:pt>
                <c:pt idx="2">
                  <c:v>296.0</c:v>
                </c:pt>
                <c:pt idx="3">
                  <c:v>42.0</c:v>
                </c:pt>
                <c:pt idx="4">
                  <c:v>10.0</c:v>
                </c:pt>
                <c:pt idx="5">
                  <c:v>0.0</c:v>
                </c:pt>
                <c:pt idx="6">
                  <c:v>1.0</c:v>
                </c:pt>
                <c:pt idx="7">
                  <c:v>0.0</c:v>
                </c:pt>
                <c:pt idx="8">
                  <c:v>0.0</c:v>
                </c:pt>
                <c:pt idx="9">
                  <c:v>0.0</c:v>
                </c:pt>
              </c:numCache>
            </c:numRef>
          </c:val>
        </c:ser>
        <c:dLbls>
          <c:showLegendKey val="0"/>
          <c:showVal val="0"/>
          <c:showCatName val="0"/>
          <c:showSerName val="0"/>
          <c:showPercent val="0"/>
          <c:showBubbleSize val="0"/>
        </c:dLbls>
        <c:gapWidth val="150"/>
        <c:axId val="2142504264"/>
        <c:axId val="2142498184"/>
      </c:barChart>
      <c:catAx>
        <c:axId val="2142504264"/>
        <c:scaling>
          <c:orientation val="minMax"/>
        </c:scaling>
        <c:delete val="0"/>
        <c:axPos val="b"/>
        <c:title>
          <c:tx>
            <c:rich>
              <a:bodyPr/>
              <a:lstStyle/>
              <a:p>
                <a:pPr>
                  <a:defRPr sz="900" b="1" i="0" u="none" strike="noStrike" baseline="0">
                    <a:solidFill>
                      <a:srgbClr val="000000"/>
                    </a:solidFill>
                    <a:latin typeface="Geneva"/>
                    <a:ea typeface="Geneva"/>
                    <a:cs typeface="Geneva"/>
                  </a:defRPr>
                </a:pPr>
                <a:r>
                  <a:rPr lang="en-US"/>
                  <a:t>% Vote</a:t>
                </a:r>
              </a:p>
            </c:rich>
          </c:tx>
          <c:layout>
            <c:manualLayout>
              <c:xMode val="edge"/>
              <c:yMode val="edge"/>
              <c:x val="0.533557839666015"/>
              <c:y val="0.914956011730205"/>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5400000" vert="horz"/>
          <a:lstStyle/>
          <a:p>
            <a:pPr>
              <a:defRPr sz="900" b="0" i="0" u="none" strike="noStrike" baseline="0">
                <a:solidFill>
                  <a:srgbClr val="000000"/>
                </a:solidFill>
                <a:latin typeface="Geneva"/>
                <a:ea typeface="Geneva"/>
                <a:cs typeface="Geneva"/>
              </a:defRPr>
            </a:pPr>
            <a:endParaRPr lang="en-US"/>
          </a:p>
        </c:txPr>
        <c:crossAx val="2142498184"/>
        <c:crosses val="autoZero"/>
        <c:auto val="1"/>
        <c:lblAlgn val="ctr"/>
        <c:lblOffset val="100"/>
        <c:tickLblSkip val="1"/>
        <c:tickMarkSkip val="1"/>
        <c:noMultiLvlLbl val="0"/>
      </c:catAx>
      <c:valAx>
        <c:axId val="2142498184"/>
        <c:scaling>
          <c:orientation val="minMax"/>
        </c:scaling>
        <c:delete val="0"/>
        <c:axPos val="l"/>
        <c:majorGridlines>
          <c:spPr>
            <a:ln w="3175">
              <a:solidFill>
                <a:srgbClr val="000000"/>
              </a:solidFill>
              <a:prstDash val="solid"/>
            </a:ln>
          </c:spPr>
        </c:majorGridlines>
        <c:title>
          <c:tx>
            <c:rich>
              <a:bodyPr/>
              <a:lstStyle/>
              <a:p>
                <a:pPr>
                  <a:defRPr sz="900" b="1" i="0" u="none" strike="noStrike" baseline="0">
                    <a:solidFill>
                      <a:srgbClr val="000000"/>
                    </a:solidFill>
                    <a:latin typeface="Geneva"/>
                    <a:ea typeface="Geneva"/>
                    <a:cs typeface="Geneva"/>
                  </a:defRPr>
                </a:pPr>
                <a:r>
                  <a:rPr lang="en-US"/>
                  <a:t>Number Counties</a:t>
                </a:r>
              </a:p>
            </c:rich>
          </c:tx>
          <c:layout>
            <c:manualLayout>
              <c:xMode val="edge"/>
              <c:yMode val="edge"/>
              <c:x val="0.0436241610738255"/>
              <c:y val="0.363636363636364"/>
            </c:manualLayout>
          </c:layout>
          <c:overlay val="0"/>
          <c:spPr>
            <a:noFill/>
            <a:ln w="25400">
              <a:noFill/>
            </a:ln>
          </c:spPr>
        </c:title>
        <c:numFmt formatCode="#,##0" sourceLinked="1"/>
        <c:majorTickMark val="out"/>
        <c:minorTickMark val="none"/>
        <c:tickLblPos val="nextTo"/>
        <c:spPr>
          <a:ln w="3175">
            <a:solidFill>
              <a:srgbClr val="000000"/>
            </a:solidFill>
            <a:prstDash val="solid"/>
          </a:ln>
        </c:spPr>
        <c:txPr>
          <a:bodyPr rot="0" vert="horz"/>
          <a:lstStyle/>
          <a:p>
            <a:pPr>
              <a:defRPr sz="900" b="0" i="0" u="none" strike="noStrike" baseline="0">
                <a:solidFill>
                  <a:srgbClr val="000000"/>
                </a:solidFill>
                <a:latin typeface="Geneva"/>
                <a:ea typeface="Geneva"/>
                <a:cs typeface="Geneva"/>
              </a:defRPr>
            </a:pPr>
            <a:endParaRPr lang="en-US"/>
          </a:p>
        </c:txPr>
        <c:crossAx val="2142504264"/>
        <c:crosses val="autoZero"/>
        <c:crossBetween val="between"/>
      </c:valAx>
      <c:spPr>
        <a:solidFill>
          <a:srgbClr val="C0C0C0"/>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800" b="0" i="0" u="none" strike="noStrike" baseline="0">
          <a:solidFill>
            <a:srgbClr val="000000"/>
          </a:solidFill>
          <a:latin typeface="Geneva"/>
          <a:ea typeface="Geneva"/>
          <a:cs typeface="Geneva"/>
        </a:defRPr>
      </a:pPr>
      <a:endParaRPr lang="en-US"/>
    </a:p>
  </c:txPr>
  <c:printSettings>
    <c:headerFooter/>
    <c:pageMargins b="1.0" l="0.75" r="0.75" t="1.0" header="0.5" footer="0.5"/>
    <c:pageSetup/>
  </c:printSettings>
</c:chartSpace>
</file>

<file path=xl/charts/chart127.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b="1" i="0" u="none" strike="noStrike" baseline="0">
                <a:solidFill>
                  <a:srgbClr val="000000"/>
                </a:solidFill>
                <a:latin typeface="Geneva"/>
                <a:ea typeface="Geneva"/>
                <a:cs typeface="Geneva"/>
              </a:defRPr>
            </a:pPr>
            <a:r>
              <a:rPr lang="en-US"/>
              <a:t>Number of Counties by %Vote</a:t>
            </a:r>
          </a:p>
        </c:rich>
      </c:tx>
      <c:layout>
        <c:manualLayout>
          <c:xMode val="edge"/>
          <c:yMode val="edge"/>
          <c:x val="0.287411487459554"/>
          <c:y val="0.0321637426900585"/>
        </c:manualLayout>
      </c:layout>
      <c:overlay val="0"/>
      <c:spPr>
        <a:noFill/>
        <a:ln w="25400">
          <a:noFill/>
        </a:ln>
      </c:spPr>
    </c:title>
    <c:autoTitleDeleted val="0"/>
    <c:plotArea>
      <c:layout>
        <c:manualLayout>
          <c:layoutTarget val="inner"/>
          <c:xMode val="edge"/>
          <c:yMode val="edge"/>
          <c:x val="0.161520517857531"/>
          <c:y val="0.160818828252659"/>
          <c:w val="0.812353192754054"/>
          <c:h val="0.646199291706137"/>
        </c:manualLayout>
      </c:layout>
      <c:barChart>
        <c:barDir val="col"/>
        <c:grouping val="clustered"/>
        <c:varyColors val="0"/>
        <c:ser>
          <c:idx val="0"/>
          <c:order val="0"/>
          <c:spPr>
            <a:solidFill>
              <a:srgbClr val="DD0000"/>
            </a:solidFill>
            <a:ln w="12700">
              <a:solidFill>
                <a:srgbClr val="000000"/>
              </a:solidFill>
              <a:prstDash val="solid"/>
            </a:ln>
          </c:spPr>
          <c:invertIfNegative val="0"/>
          <c:cat>
            <c:strRef>
              <c:f>Statistics!$A$98:$A$107</c:f>
              <c:strCache>
                <c:ptCount val="10"/>
                <c:pt idx="0">
                  <c:v>&lt;10%</c:v>
                </c:pt>
                <c:pt idx="1">
                  <c:v>&lt;20%</c:v>
                </c:pt>
                <c:pt idx="2">
                  <c:v>&lt;30%</c:v>
                </c:pt>
                <c:pt idx="3">
                  <c:v>&lt;40%</c:v>
                </c:pt>
                <c:pt idx="4">
                  <c:v>&lt;50%</c:v>
                </c:pt>
                <c:pt idx="5">
                  <c:v>&gt;50%</c:v>
                </c:pt>
                <c:pt idx="6">
                  <c:v>&gt;60%</c:v>
                </c:pt>
                <c:pt idx="7">
                  <c:v>&gt;70%</c:v>
                </c:pt>
                <c:pt idx="8">
                  <c:v>&gt;80%</c:v>
                </c:pt>
                <c:pt idx="9">
                  <c:v>&gt;90%</c:v>
                </c:pt>
              </c:strCache>
            </c:strRef>
          </c:cat>
          <c:val>
            <c:numRef>
              <c:f>Statistics!$B$98:$B$107</c:f>
              <c:numCache>
                <c:formatCode>#,##0</c:formatCode>
                <c:ptCount val="10"/>
                <c:pt idx="0">
                  <c:v>1760.0</c:v>
                </c:pt>
                <c:pt idx="1">
                  <c:v>508.0</c:v>
                </c:pt>
                <c:pt idx="2">
                  <c:v>155.0</c:v>
                </c:pt>
                <c:pt idx="3">
                  <c:v>57.0</c:v>
                </c:pt>
                <c:pt idx="4">
                  <c:v>47.0</c:v>
                </c:pt>
                <c:pt idx="5">
                  <c:v>6.0</c:v>
                </c:pt>
                <c:pt idx="6">
                  <c:v>2.0</c:v>
                </c:pt>
                <c:pt idx="7">
                  <c:v>0.0</c:v>
                </c:pt>
                <c:pt idx="8">
                  <c:v>0.0</c:v>
                </c:pt>
                <c:pt idx="9">
                  <c:v>0.0</c:v>
                </c:pt>
              </c:numCache>
            </c:numRef>
          </c:val>
        </c:ser>
        <c:ser>
          <c:idx val="1"/>
          <c:order val="1"/>
          <c:spPr>
            <a:solidFill>
              <a:srgbClr val="0000DD"/>
            </a:solidFill>
            <a:ln w="12700">
              <a:solidFill>
                <a:srgbClr val="000000"/>
              </a:solidFill>
              <a:prstDash val="solid"/>
            </a:ln>
          </c:spPr>
          <c:invertIfNegative val="0"/>
          <c:cat>
            <c:strRef>
              <c:f>Statistics!$A$98:$A$107</c:f>
              <c:strCache>
                <c:ptCount val="10"/>
                <c:pt idx="0">
                  <c:v>&lt;10%</c:v>
                </c:pt>
                <c:pt idx="1">
                  <c:v>&lt;20%</c:v>
                </c:pt>
                <c:pt idx="2">
                  <c:v>&lt;30%</c:v>
                </c:pt>
                <c:pt idx="3">
                  <c:v>&lt;40%</c:v>
                </c:pt>
                <c:pt idx="4">
                  <c:v>&lt;50%</c:v>
                </c:pt>
                <c:pt idx="5">
                  <c:v>&gt;50%</c:v>
                </c:pt>
                <c:pt idx="6">
                  <c:v>&gt;60%</c:v>
                </c:pt>
                <c:pt idx="7">
                  <c:v>&gt;70%</c:v>
                </c:pt>
                <c:pt idx="8">
                  <c:v>&gt;80%</c:v>
                </c:pt>
                <c:pt idx="9">
                  <c:v>&gt;90%</c:v>
                </c:pt>
              </c:strCache>
            </c:strRef>
          </c:cat>
          <c:val>
            <c:numRef>
              <c:f>Statistics!$C$98:$C$107</c:f>
              <c:numCache>
                <c:formatCode>#,##0</c:formatCode>
                <c:ptCount val="10"/>
                <c:pt idx="0">
                  <c:v>2518.0</c:v>
                </c:pt>
                <c:pt idx="1">
                  <c:v>17.0</c:v>
                </c:pt>
                <c:pt idx="2">
                  <c:v>0.0</c:v>
                </c:pt>
                <c:pt idx="3">
                  <c:v>0.0</c:v>
                </c:pt>
                <c:pt idx="4">
                  <c:v>0.0</c:v>
                </c:pt>
                <c:pt idx="5">
                  <c:v>0.0</c:v>
                </c:pt>
                <c:pt idx="6">
                  <c:v>0.0</c:v>
                </c:pt>
                <c:pt idx="7">
                  <c:v>0.0</c:v>
                </c:pt>
                <c:pt idx="8">
                  <c:v>0.0</c:v>
                </c:pt>
                <c:pt idx="9">
                  <c:v>0.0</c:v>
                </c:pt>
              </c:numCache>
            </c:numRef>
          </c:val>
        </c:ser>
        <c:dLbls>
          <c:showLegendKey val="0"/>
          <c:showVal val="0"/>
          <c:showCatName val="0"/>
          <c:showSerName val="0"/>
          <c:showPercent val="0"/>
          <c:showBubbleSize val="0"/>
        </c:dLbls>
        <c:gapWidth val="150"/>
        <c:axId val="2142457368"/>
        <c:axId val="2142451368"/>
      </c:barChart>
      <c:catAx>
        <c:axId val="2142457368"/>
        <c:scaling>
          <c:orientation val="minMax"/>
        </c:scaling>
        <c:delete val="0"/>
        <c:axPos val="b"/>
        <c:title>
          <c:tx>
            <c:rich>
              <a:bodyPr/>
              <a:lstStyle/>
              <a:p>
                <a:pPr>
                  <a:defRPr sz="900" b="1" i="0" u="none" strike="noStrike" baseline="0">
                    <a:solidFill>
                      <a:srgbClr val="000000"/>
                    </a:solidFill>
                    <a:latin typeface="Geneva"/>
                    <a:ea typeface="Geneva"/>
                    <a:cs typeface="Geneva"/>
                  </a:defRPr>
                </a:pPr>
                <a:r>
                  <a:rPr lang="en-US"/>
                  <a:t>% Vote</a:t>
                </a:r>
              </a:p>
            </c:rich>
          </c:tx>
          <c:layout>
            <c:manualLayout>
              <c:xMode val="edge"/>
              <c:yMode val="edge"/>
              <c:x val="0.524941739764715"/>
              <c:y val="0.915205369065709"/>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5400000" vert="horz"/>
          <a:lstStyle/>
          <a:p>
            <a:pPr>
              <a:defRPr sz="900" b="0" i="0" u="none" strike="noStrike" baseline="0">
                <a:solidFill>
                  <a:srgbClr val="000000"/>
                </a:solidFill>
                <a:latin typeface="Geneva"/>
                <a:ea typeface="Geneva"/>
                <a:cs typeface="Geneva"/>
              </a:defRPr>
            </a:pPr>
            <a:endParaRPr lang="en-US"/>
          </a:p>
        </c:txPr>
        <c:crossAx val="2142451368"/>
        <c:crosses val="autoZero"/>
        <c:auto val="1"/>
        <c:lblAlgn val="ctr"/>
        <c:lblOffset val="100"/>
        <c:tickLblSkip val="1"/>
        <c:tickMarkSkip val="1"/>
        <c:noMultiLvlLbl val="0"/>
      </c:catAx>
      <c:valAx>
        <c:axId val="2142451368"/>
        <c:scaling>
          <c:orientation val="minMax"/>
        </c:scaling>
        <c:delete val="0"/>
        <c:axPos val="l"/>
        <c:majorGridlines>
          <c:spPr>
            <a:ln w="3175">
              <a:solidFill>
                <a:srgbClr val="000000"/>
              </a:solidFill>
              <a:prstDash val="solid"/>
            </a:ln>
          </c:spPr>
        </c:majorGridlines>
        <c:title>
          <c:tx>
            <c:rich>
              <a:bodyPr/>
              <a:lstStyle/>
              <a:p>
                <a:pPr>
                  <a:defRPr sz="900" b="1" i="0" u="none" strike="noStrike" baseline="0">
                    <a:solidFill>
                      <a:srgbClr val="000000"/>
                    </a:solidFill>
                    <a:latin typeface="Geneva"/>
                    <a:ea typeface="Geneva"/>
                    <a:cs typeface="Geneva"/>
                  </a:defRPr>
                </a:pPr>
                <a:r>
                  <a:rPr lang="en-US"/>
                  <a:t>Number Counties</a:t>
                </a:r>
              </a:p>
            </c:rich>
          </c:tx>
          <c:layout>
            <c:manualLayout>
              <c:xMode val="edge"/>
              <c:yMode val="edge"/>
              <c:x val="0.0308788598574822"/>
              <c:y val="0.36549730625777"/>
            </c:manualLayout>
          </c:layout>
          <c:overlay val="0"/>
          <c:spPr>
            <a:noFill/>
            <a:ln w="25400">
              <a:noFill/>
            </a:ln>
          </c:spPr>
        </c:title>
        <c:numFmt formatCode="#,##0" sourceLinked="1"/>
        <c:majorTickMark val="out"/>
        <c:minorTickMark val="none"/>
        <c:tickLblPos val="nextTo"/>
        <c:spPr>
          <a:ln w="3175">
            <a:solidFill>
              <a:srgbClr val="000000"/>
            </a:solidFill>
            <a:prstDash val="solid"/>
          </a:ln>
        </c:spPr>
        <c:txPr>
          <a:bodyPr rot="0" vert="horz"/>
          <a:lstStyle/>
          <a:p>
            <a:pPr>
              <a:defRPr sz="900" b="0" i="0" u="none" strike="noStrike" baseline="0">
                <a:solidFill>
                  <a:srgbClr val="000000"/>
                </a:solidFill>
                <a:latin typeface="Geneva"/>
                <a:ea typeface="Geneva"/>
                <a:cs typeface="Geneva"/>
              </a:defRPr>
            </a:pPr>
            <a:endParaRPr lang="en-US"/>
          </a:p>
        </c:txPr>
        <c:crossAx val="2142457368"/>
        <c:crosses val="autoZero"/>
        <c:crossBetween val="between"/>
      </c:valAx>
      <c:spPr>
        <a:solidFill>
          <a:srgbClr val="C0C0C0"/>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Geneva"/>
          <a:ea typeface="Geneva"/>
          <a:cs typeface="Geneva"/>
        </a:defRPr>
      </a:pPr>
      <a:endParaRPr lang="en-US"/>
    </a:p>
  </c:txPr>
  <c:printSettings>
    <c:headerFooter/>
    <c:pageMargins b="1.0" l="0.75" r="0.75" t="1.0" header="0.5" footer="0.5"/>
    <c:pageSetup/>
  </c:printSettings>
</c:chartSpace>
</file>

<file path=xl/drawings/_rels/drawing1.xml.rels><?xml version="1.0" encoding="UTF-8" standalone="yes"?>
<Relationships xmlns="http://schemas.openxmlformats.org/package/2006/relationships"><Relationship Id="rId10" Type="http://schemas.openxmlformats.org/officeDocument/2006/relationships/chart" Target="../charts/chart10.xml"/><Relationship Id="rId11" Type="http://schemas.openxmlformats.org/officeDocument/2006/relationships/chart" Target="../charts/chart11.xml"/><Relationship Id="rId12" Type="http://schemas.openxmlformats.org/officeDocument/2006/relationships/chart" Target="../charts/chart12.xml"/><Relationship Id="rId13" Type="http://schemas.openxmlformats.org/officeDocument/2006/relationships/chart" Target="../charts/chart13.xml"/><Relationship Id="rId14" Type="http://schemas.openxmlformats.org/officeDocument/2006/relationships/chart" Target="../charts/chart14.xml"/><Relationship Id="rId15" Type="http://schemas.openxmlformats.org/officeDocument/2006/relationships/chart" Target="../charts/chart15.xml"/><Relationship Id="rId16" Type="http://schemas.openxmlformats.org/officeDocument/2006/relationships/chart" Target="../charts/chart16.xml"/><Relationship Id="rId17" Type="http://schemas.openxmlformats.org/officeDocument/2006/relationships/chart" Target="../charts/chart17.xml"/><Relationship Id="rId18" Type="http://schemas.openxmlformats.org/officeDocument/2006/relationships/chart" Target="../charts/chart18.xml"/><Relationship Id="rId19" Type="http://schemas.openxmlformats.org/officeDocument/2006/relationships/chart" Target="../charts/chart19.xml"/><Relationship Id="rId60" Type="http://schemas.openxmlformats.org/officeDocument/2006/relationships/chart" Target="../charts/chart60.xml"/><Relationship Id="rId61" Type="http://schemas.openxmlformats.org/officeDocument/2006/relationships/chart" Target="../charts/chart61.xml"/><Relationship Id="rId62" Type="http://schemas.openxmlformats.org/officeDocument/2006/relationships/chart" Target="../charts/chart62.xml"/><Relationship Id="rId63" Type="http://schemas.openxmlformats.org/officeDocument/2006/relationships/chart" Target="../charts/chart63.xml"/><Relationship Id="rId64" Type="http://schemas.openxmlformats.org/officeDocument/2006/relationships/chart" Target="../charts/chart64.xml"/><Relationship Id="rId65" Type="http://schemas.openxmlformats.org/officeDocument/2006/relationships/chart" Target="../charts/chart65.xml"/><Relationship Id="rId66" Type="http://schemas.openxmlformats.org/officeDocument/2006/relationships/chart" Target="../charts/chart66.xml"/><Relationship Id="rId67" Type="http://schemas.openxmlformats.org/officeDocument/2006/relationships/chart" Target="../charts/chart67.xml"/><Relationship Id="rId68" Type="http://schemas.openxmlformats.org/officeDocument/2006/relationships/chart" Target="../charts/chart68.xml"/><Relationship Id="rId69" Type="http://schemas.openxmlformats.org/officeDocument/2006/relationships/chart" Target="../charts/chart69.xml"/><Relationship Id="rId120" Type="http://schemas.openxmlformats.org/officeDocument/2006/relationships/chart" Target="../charts/chart120.xml"/><Relationship Id="rId121" Type="http://schemas.openxmlformats.org/officeDocument/2006/relationships/chart" Target="../charts/chart121.xml"/><Relationship Id="rId122" Type="http://schemas.openxmlformats.org/officeDocument/2006/relationships/chart" Target="../charts/chart122.xml"/><Relationship Id="rId123" Type="http://schemas.openxmlformats.org/officeDocument/2006/relationships/chart" Target="../charts/chart123.xml"/><Relationship Id="rId40" Type="http://schemas.openxmlformats.org/officeDocument/2006/relationships/chart" Target="../charts/chart40.xml"/><Relationship Id="rId41" Type="http://schemas.openxmlformats.org/officeDocument/2006/relationships/chart" Target="../charts/chart41.xml"/><Relationship Id="rId42" Type="http://schemas.openxmlformats.org/officeDocument/2006/relationships/chart" Target="../charts/chart42.xml"/><Relationship Id="rId90" Type="http://schemas.openxmlformats.org/officeDocument/2006/relationships/chart" Target="../charts/chart90.xml"/><Relationship Id="rId91" Type="http://schemas.openxmlformats.org/officeDocument/2006/relationships/chart" Target="../charts/chart91.xml"/><Relationship Id="rId92" Type="http://schemas.openxmlformats.org/officeDocument/2006/relationships/chart" Target="../charts/chart92.xml"/><Relationship Id="rId93" Type="http://schemas.openxmlformats.org/officeDocument/2006/relationships/chart" Target="../charts/chart93.xml"/><Relationship Id="rId94" Type="http://schemas.openxmlformats.org/officeDocument/2006/relationships/chart" Target="../charts/chart94.xml"/><Relationship Id="rId95" Type="http://schemas.openxmlformats.org/officeDocument/2006/relationships/chart" Target="../charts/chart95.xml"/><Relationship Id="rId96" Type="http://schemas.openxmlformats.org/officeDocument/2006/relationships/chart" Target="../charts/chart96.xml"/><Relationship Id="rId101" Type="http://schemas.openxmlformats.org/officeDocument/2006/relationships/chart" Target="../charts/chart101.xml"/><Relationship Id="rId102" Type="http://schemas.openxmlformats.org/officeDocument/2006/relationships/chart" Target="../charts/chart102.xml"/><Relationship Id="rId103" Type="http://schemas.openxmlformats.org/officeDocument/2006/relationships/chart" Target="../charts/chart103.xml"/><Relationship Id="rId104" Type="http://schemas.openxmlformats.org/officeDocument/2006/relationships/chart" Target="../charts/chart104.xml"/><Relationship Id="rId105" Type="http://schemas.openxmlformats.org/officeDocument/2006/relationships/chart" Target="../charts/chart105.xml"/><Relationship Id="rId106" Type="http://schemas.openxmlformats.org/officeDocument/2006/relationships/chart" Target="../charts/chart106.xml"/><Relationship Id="rId107" Type="http://schemas.openxmlformats.org/officeDocument/2006/relationships/chart" Target="../charts/chart107.xml"/><Relationship Id="rId108" Type="http://schemas.openxmlformats.org/officeDocument/2006/relationships/chart" Target="../charts/chart108.xml"/><Relationship Id="rId109" Type="http://schemas.openxmlformats.org/officeDocument/2006/relationships/chart" Target="../charts/chart109.xml"/><Relationship Id="rId97" Type="http://schemas.openxmlformats.org/officeDocument/2006/relationships/chart" Target="../charts/chart97.xml"/><Relationship Id="rId98" Type="http://schemas.openxmlformats.org/officeDocument/2006/relationships/chart" Target="../charts/chart98.xml"/><Relationship Id="rId99" Type="http://schemas.openxmlformats.org/officeDocument/2006/relationships/chart" Target="../charts/chart99.xml"/><Relationship Id="rId43" Type="http://schemas.openxmlformats.org/officeDocument/2006/relationships/chart" Target="../charts/chart43.xml"/><Relationship Id="rId44" Type="http://schemas.openxmlformats.org/officeDocument/2006/relationships/chart" Target="../charts/chart44.xml"/><Relationship Id="rId45" Type="http://schemas.openxmlformats.org/officeDocument/2006/relationships/chart" Target="../charts/chart45.xml"/><Relationship Id="rId46" Type="http://schemas.openxmlformats.org/officeDocument/2006/relationships/chart" Target="../charts/chart46.xml"/><Relationship Id="rId47" Type="http://schemas.openxmlformats.org/officeDocument/2006/relationships/chart" Target="../charts/chart47.xml"/><Relationship Id="rId48" Type="http://schemas.openxmlformats.org/officeDocument/2006/relationships/chart" Target="../charts/chart48.xml"/><Relationship Id="rId49" Type="http://schemas.openxmlformats.org/officeDocument/2006/relationships/chart" Target="../charts/chart49.xml"/><Relationship Id="rId100" Type="http://schemas.openxmlformats.org/officeDocument/2006/relationships/chart" Target="../charts/chart100.xml"/><Relationship Id="rId20" Type="http://schemas.openxmlformats.org/officeDocument/2006/relationships/chart" Target="../charts/chart20.xml"/><Relationship Id="rId21" Type="http://schemas.openxmlformats.org/officeDocument/2006/relationships/chart" Target="../charts/chart21.xml"/><Relationship Id="rId22" Type="http://schemas.openxmlformats.org/officeDocument/2006/relationships/chart" Target="../charts/chart22.xml"/><Relationship Id="rId70" Type="http://schemas.openxmlformats.org/officeDocument/2006/relationships/chart" Target="../charts/chart70.xml"/><Relationship Id="rId71" Type="http://schemas.openxmlformats.org/officeDocument/2006/relationships/chart" Target="../charts/chart71.xml"/><Relationship Id="rId72" Type="http://schemas.openxmlformats.org/officeDocument/2006/relationships/chart" Target="../charts/chart72.xml"/><Relationship Id="rId73" Type="http://schemas.openxmlformats.org/officeDocument/2006/relationships/chart" Target="../charts/chart73.xml"/><Relationship Id="rId74" Type="http://schemas.openxmlformats.org/officeDocument/2006/relationships/chart" Target="../charts/chart74.xml"/><Relationship Id="rId75" Type="http://schemas.openxmlformats.org/officeDocument/2006/relationships/chart" Target="../charts/chart75.xml"/><Relationship Id="rId76" Type="http://schemas.openxmlformats.org/officeDocument/2006/relationships/chart" Target="../charts/chart76.xml"/><Relationship Id="rId77" Type="http://schemas.openxmlformats.org/officeDocument/2006/relationships/chart" Target="../charts/chart77.xml"/><Relationship Id="rId78" Type="http://schemas.openxmlformats.org/officeDocument/2006/relationships/chart" Target="../charts/chart78.xml"/><Relationship Id="rId79" Type="http://schemas.openxmlformats.org/officeDocument/2006/relationships/chart" Target="../charts/chart79.xml"/><Relationship Id="rId23" Type="http://schemas.openxmlformats.org/officeDocument/2006/relationships/chart" Target="../charts/chart23.xml"/><Relationship Id="rId24" Type="http://schemas.openxmlformats.org/officeDocument/2006/relationships/chart" Target="../charts/chart24.xml"/><Relationship Id="rId25" Type="http://schemas.openxmlformats.org/officeDocument/2006/relationships/chart" Target="../charts/chart25.xml"/><Relationship Id="rId26" Type="http://schemas.openxmlformats.org/officeDocument/2006/relationships/chart" Target="../charts/chart26.xml"/><Relationship Id="rId27" Type="http://schemas.openxmlformats.org/officeDocument/2006/relationships/chart" Target="../charts/chart27.xml"/><Relationship Id="rId28" Type="http://schemas.openxmlformats.org/officeDocument/2006/relationships/chart" Target="../charts/chart28.xml"/><Relationship Id="rId29" Type="http://schemas.openxmlformats.org/officeDocument/2006/relationships/chart" Target="../charts/chart29.xml"/><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chart" Target="../charts/chart4.xml"/><Relationship Id="rId5" Type="http://schemas.openxmlformats.org/officeDocument/2006/relationships/chart" Target="../charts/chart5.xml"/><Relationship Id="rId6" Type="http://schemas.openxmlformats.org/officeDocument/2006/relationships/chart" Target="../charts/chart6.xml"/><Relationship Id="rId7" Type="http://schemas.openxmlformats.org/officeDocument/2006/relationships/chart" Target="../charts/chart7.xml"/><Relationship Id="rId8" Type="http://schemas.openxmlformats.org/officeDocument/2006/relationships/chart" Target="../charts/chart8.xml"/><Relationship Id="rId9" Type="http://schemas.openxmlformats.org/officeDocument/2006/relationships/chart" Target="../charts/chart9.xml"/><Relationship Id="rId50" Type="http://schemas.openxmlformats.org/officeDocument/2006/relationships/chart" Target="../charts/chart50.xml"/><Relationship Id="rId51" Type="http://schemas.openxmlformats.org/officeDocument/2006/relationships/chart" Target="../charts/chart51.xml"/><Relationship Id="rId52" Type="http://schemas.openxmlformats.org/officeDocument/2006/relationships/chart" Target="../charts/chart52.xml"/><Relationship Id="rId53" Type="http://schemas.openxmlformats.org/officeDocument/2006/relationships/chart" Target="../charts/chart53.xml"/><Relationship Id="rId54" Type="http://schemas.openxmlformats.org/officeDocument/2006/relationships/chart" Target="../charts/chart54.xml"/><Relationship Id="rId55" Type="http://schemas.openxmlformats.org/officeDocument/2006/relationships/chart" Target="../charts/chart55.xml"/><Relationship Id="rId56" Type="http://schemas.openxmlformats.org/officeDocument/2006/relationships/chart" Target="../charts/chart56.xml"/><Relationship Id="rId57" Type="http://schemas.openxmlformats.org/officeDocument/2006/relationships/chart" Target="../charts/chart57.xml"/><Relationship Id="rId58" Type="http://schemas.openxmlformats.org/officeDocument/2006/relationships/chart" Target="../charts/chart58.xml"/><Relationship Id="rId59" Type="http://schemas.openxmlformats.org/officeDocument/2006/relationships/chart" Target="../charts/chart59.xml"/><Relationship Id="rId110" Type="http://schemas.openxmlformats.org/officeDocument/2006/relationships/chart" Target="../charts/chart110.xml"/><Relationship Id="rId111" Type="http://schemas.openxmlformats.org/officeDocument/2006/relationships/chart" Target="../charts/chart111.xml"/><Relationship Id="rId112" Type="http://schemas.openxmlformats.org/officeDocument/2006/relationships/chart" Target="../charts/chart112.xml"/><Relationship Id="rId113" Type="http://schemas.openxmlformats.org/officeDocument/2006/relationships/chart" Target="../charts/chart113.xml"/><Relationship Id="rId114" Type="http://schemas.openxmlformats.org/officeDocument/2006/relationships/chart" Target="../charts/chart114.xml"/><Relationship Id="rId115" Type="http://schemas.openxmlformats.org/officeDocument/2006/relationships/chart" Target="../charts/chart115.xml"/><Relationship Id="rId116" Type="http://schemas.openxmlformats.org/officeDocument/2006/relationships/chart" Target="../charts/chart116.xml"/><Relationship Id="rId117" Type="http://schemas.openxmlformats.org/officeDocument/2006/relationships/chart" Target="../charts/chart117.xml"/><Relationship Id="rId118" Type="http://schemas.openxmlformats.org/officeDocument/2006/relationships/chart" Target="../charts/chart118.xml"/><Relationship Id="rId119" Type="http://schemas.openxmlformats.org/officeDocument/2006/relationships/chart" Target="../charts/chart119.xml"/><Relationship Id="rId30" Type="http://schemas.openxmlformats.org/officeDocument/2006/relationships/chart" Target="../charts/chart30.xml"/><Relationship Id="rId31" Type="http://schemas.openxmlformats.org/officeDocument/2006/relationships/chart" Target="../charts/chart31.xml"/><Relationship Id="rId32" Type="http://schemas.openxmlformats.org/officeDocument/2006/relationships/chart" Target="../charts/chart32.xml"/><Relationship Id="rId33" Type="http://schemas.openxmlformats.org/officeDocument/2006/relationships/chart" Target="../charts/chart33.xml"/><Relationship Id="rId34" Type="http://schemas.openxmlformats.org/officeDocument/2006/relationships/chart" Target="../charts/chart34.xml"/><Relationship Id="rId35" Type="http://schemas.openxmlformats.org/officeDocument/2006/relationships/chart" Target="../charts/chart35.xml"/><Relationship Id="rId36" Type="http://schemas.openxmlformats.org/officeDocument/2006/relationships/chart" Target="../charts/chart36.xml"/><Relationship Id="rId37" Type="http://schemas.openxmlformats.org/officeDocument/2006/relationships/chart" Target="../charts/chart37.xml"/><Relationship Id="rId38" Type="http://schemas.openxmlformats.org/officeDocument/2006/relationships/chart" Target="../charts/chart38.xml"/><Relationship Id="rId39" Type="http://schemas.openxmlformats.org/officeDocument/2006/relationships/chart" Target="../charts/chart39.xml"/><Relationship Id="rId80" Type="http://schemas.openxmlformats.org/officeDocument/2006/relationships/chart" Target="../charts/chart80.xml"/><Relationship Id="rId81" Type="http://schemas.openxmlformats.org/officeDocument/2006/relationships/chart" Target="../charts/chart81.xml"/><Relationship Id="rId82" Type="http://schemas.openxmlformats.org/officeDocument/2006/relationships/chart" Target="../charts/chart82.xml"/><Relationship Id="rId83" Type="http://schemas.openxmlformats.org/officeDocument/2006/relationships/chart" Target="../charts/chart83.xml"/><Relationship Id="rId84" Type="http://schemas.openxmlformats.org/officeDocument/2006/relationships/chart" Target="../charts/chart84.xml"/><Relationship Id="rId85" Type="http://schemas.openxmlformats.org/officeDocument/2006/relationships/chart" Target="../charts/chart85.xml"/><Relationship Id="rId86" Type="http://schemas.openxmlformats.org/officeDocument/2006/relationships/chart" Target="../charts/chart86.xml"/><Relationship Id="rId87" Type="http://schemas.openxmlformats.org/officeDocument/2006/relationships/chart" Target="../charts/chart87.xml"/><Relationship Id="rId88" Type="http://schemas.openxmlformats.org/officeDocument/2006/relationships/chart" Target="../charts/chart88.xml"/><Relationship Id="rId89" Type="http://schemas.openxmlformats.org/officeDocument/2006/relationships/chart" Target="../charts/chart89.xml"/></Relationships>
</file>

<file path=xl/drawings/_rels/drawing4.xml.rels><?xml version="1.0" encoding="UTF-8" standalone="yes"?>
<Relationships xmlns="http://schemas.openxmlformats.org/package/2006/relationships"><Relationship Id="rId3" Type="http://schemas.openxmlformats.org/officeDocument/2006/relationships/chart" Target="../charts/chart126.xml"/><Relationship Id="rId4" Type="http://schemas.openxmlformats.org/officeDocument/2006/relationships/chart" Target="../charts/chart127.xml"/><Relationship Id="rId1" Type="http://schemas.openxmlformats.org/officeDocument/2006/relationships/chart" Target="../charts/chart124.xml"/><Relationship Id="rId2" Type="http://schemas.openxmlformats.org/officeDocument/2006/relationships/chart" Target="../charts/chart125.xml"/></Relationships>
</file>

<file path=xl/drawings/drawing1.xml><?xml version="1.0" encoding="utf-8"?>
<xdr:wsDr xmlns:xdr="http://schemas.openxmlformats.org/drawingml/2006/spreadsheetDrawing" xmlns:a="http://schemas.openxmlformats.org/drawingml/2006/main">
  <xdr:twoCellAnchor>
    <xdr:from>
      <xdr:col>10</xdr:col>
      <xdr:colOff>0</xdr:colOff>
      <xdr:row>1</xdr:row>
      <xdr:rowOff>0</xdr:rowOff>
    </xdr:from>
    <xdr:to>
      <xdr:col>10</xdr:col>
      <xdr:colOff>2006600</xdr:colOff>
      <xdr:row>11</xdr:row>
      <xdr:rowOff>127000</xdr:rowOff>
    </xdr:to>
    <xdr:graphicFrame macro="">
      <xdr:nvGraphicFramePr>
        <xdr:cNvPr id="1019048" name="Chart 5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0</xdr:colOff>
      <xdr:row>1</xdr:row>
      <xdr:rowOff>0</xdr:rowOff>
    </xdr:from>
    <xdr:to>
      <xdr:col>11</xdr:col>
      <xdr:colOff>2006600</xdr:colOff>
      <xdr:row>11</xdr:row>
      <xdr:rowOff>127000</xdr:rowOff>
    </xdr:to>
    <xdr:graphicFrame macro="">
      <xdr:nvGraphicFramePr>
        <xdr:cNvPr id="1019049" name="Chart 6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0</xdr:colOff>
      <xdr:row>1</xdr:row>
      <xdr:rowOff>0</xdr:rowOff>
    </xdr:from>
    <xdr:to>
      <xdr:col>12</xdr:col>
      <xdr:colOff>2006600</xdr:colOff>
      <xdr:row>11</xdr:row>
      <xdr:rowOff>127000</xdr:rowOff>
    </xdr:to>
    <xdr:graphicFrame macro="">
      <xdr:nvGraphicFramePr>
        <xdr:cNvPr id="1019050" name="Chart 6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0</xdr:colOff>
      <xdr:row>1</xdr:row>
      <xdr:rowOff>0</xdr:rowOff>
    </xdr:from>
    <xdr:to>
      <xdr:col>13</xdr:col>
      <xdr:colOff>2006600</xdr:colOff>
      <xdr:row>11</xdr:row>
      <xdr:rowOff>127000</xdr:rowOff>
    </xdr:to>
    <xdr:graphicFrame macro="">
      <xdr:nvGraphicFramePr>
        <xdr:cNvPr id="1019051" name="Chart 6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0</xdr:colOff>
      <xdr:row>1</xdr:row>
      <xdr:rowOff>0</xdr:rowOff>
    </xdr:from>
    <xdr:to>
      <xdr:col>14</xdr:col>
      <xdr:colOff>2006600</xdr:colOff>
      <xdr:row>11</xdr:row>
      <xdr:rowOff>127000</xdr:rowOff>
    </xdr:to>
    <xdr:graphicFrame macro="">
      <xdr:nvGraphicFramePr>
        <xdr:cNvPr id="1019052" name="Chart 6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xdr:col>
      <xdr:colOff>0</xdr:colOff>
      <xdr:row>1</xdr:row>
      <xdr:rowOff>0</xdr:rowOff>
    </xdr:from>
    <xdr:to>
      <xdr:col>15</xdr:col>
      <xdr:colOff>2006600</xdr:colOff>
      <xdr:row>11</xdr:row>
      <xdr:rowOff>127000</xdr:rowOff>
    </xdr:to>
    <xdr:graphicFrame macro="">
      <xdr:nvGraphicFramePr>
        <xdr:cNvPr id="1019053" name="Chart 6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10</xdr:col>
      <xdr:colOff>0</xdr:colOff>
      <xdr:row>13</xdr:row>
      <xdr:rowOff>0</xdr:rowOff>
    </xdr:from>
    <xdr:to>
      <xdr:col>10</xdr:col>
      <xdr:colOff>2006600</xdr:colOff>
      <xdr:row>23</xdr:row>
      <xdr:rowOff>127000</xdr:rowOff>
    </xdr:to>
    <xdr:graphicFrame macro="">
      <xdr:nvGraphicFramePr>
        <xdr:cNvPr id="1019054" name="Chart 6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11</xdr:col>
      <xdr:colOff>0</xdr:colOff>
      <xdr:row>13</xdr:row>
      <xdr:rowOff>0</xdr:rowOff>
    </xdr:from>
    <xdr:to>
      <xdr:col>11</xdr:col>
      <xdr:colOff>2006600</xdr:colOff>
      <xdr:row>23</xdr:row>
      <xdr:rowOff>127000</xdr:rowOff>
    </xdr:to>
    <xdr:graphicFrame macro="">
      <xdr:nvGraphicFramePr>
        <xdr:cNvPr id="1019055" name="Chart 6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12</xdr:col>
      <xdr:colOff>0</xdr:colOff>
      <xdr:row>13</xdr:row>
      <xdr:rowOff>0</xdr:rowOff>
    </xdr:from>
    <xdr:to>
      <xdr:col>12</xdr:col>
      <xdr:colOff>2006600</xdr:colOff>
      <xdr:row>23</xdr:row>
      <xdr:rowOff>127000</xdr:rowOff>
    </xdr:to>
    <xdr:graphicFrame macro="">
      <xdr:nvGraphicFramePr>
        <xdr:cNvPr id="1019056" name="Chart 6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13</xdr:col>
      <xdr:colOff>0</xdr:colOff>
      <xdr:row>13</xdr:row>
      <xdr:rowOff>0</xdr:rowOff>
    </xdr:from>
    <xdr:to>
      <xdr:col>13</xdr:col>
      <xdr:colOff>2006600</xdr:colOff>
      <xdr:row>23</xdr:row>
      <xdr:rowOff>127000</xdr:rowOff>
    </xdr:to>
    <xdr:graphicFrame macro="">
      <xdr:nvGraphicFramePr>
        <xdr:cNvPr id="1019057" name="Chart 6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14</xdr:col>
      <xdr:colOff>0</xdr:colOff>
      <xdr:row>13</xdr:row>
      <xdr:rowOff>0</xdr:rowOff>
    </xdr:from>
    <xdr:to>
      <xdr:col>14</xdr:col>
      <xdr:colOff>2006600</xdr:colOff>
      <xdr:row>23</xdr:row>
      <xdr:rowOff>127000</xdr:rowOff>
    </xdr:to>
    <xdr:graphicFrame macro="">
      <xdr:nvGraphicFramePr>
        <xdr:cNvPr id="1019058" name="Chart 6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15</xdr:col>
      <xdr:colOff>0</xdr:colOff>
      <xdr:row>13</xdr:row>
      <xdr:rowOff>0</xdr:rowOff>
    </xdr:from>
    <xdr:to>
      <xdr:col>15</xdr:col>
      <xdr:colOff>2006600</xdr:colOff>
      <xdr:row>23</xdr:row>
      <xdr:rowOff>127000</xdr:rowOff>
    </xdr:to>
    <xdr:graphicFrame macro="">
      <xdr:nvGraphicFramePr>
        <xdr:cNvPr id="1019059" name="Chart 7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10</xdr:col>
      <xdr:colOff>0</xdr:colOff>
      <xdr:row>25</xdr:row>
      <xdr:rowOff>0</xdr:rowOff>
    </xdr:from>
    <xdr:to>
      <xdr:col>10</xdr:col>
      <xdr:colOff>2006600</xdr:colOff>
      <xdr:row>35</xdr:row>
      <xdr:rowOff>127000</xdr:rowOff>
    </xdr:to>
    <xdr:graphicFrame macro="">
      <xdr:nvGraphicFramePr>
        <xdr:cNvPr id="1019060" name="Chart 7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11</xdr:col>
      <xdr:colOff>0</xdr:colOff>
      <xdr:row>25</xdr:row>
      <xdr:rowOff>0</xdr:rowOff>
    </xdr:from>
    <xdr:to>
      <xdr:col>11</xdr:col>
      <xdr:colOff>2006600</xdr:colOff>
      <xdr:row>35</xdr:row>
      <xdr:rowOff>127000</xdr:rowOff>
    </xdr:to>
    <xdr:graphicFrame macro="">
      <xdr:nvGraphicFramePr>
        <xdr:cNvPr id="1019061" name="Chart 7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12</xdr:col>
      <xdr:colOff>0</xdr:colOff>
      <xdr:row>25</xdr:row>
      <xdr:rowOff>0</xdr:rowOff>
    </xdr:from>
    <xdr:to>
      <xdr:col>12</xdr:col>
      <xdr:colOff>2006600</xdr:colOff>
      <xdr:row>35</xdr:row>
      <xdr:rowOff>127000</xdr:rowOff>
    </xdr:to>
    <xdr:graphicFrame macro="">
      <xdr:nvGraphicFramePr>
        <xdr:cNvPr id="1019062" name="Chart 7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13</xdr:col>
      <xdr:colOff>0</xdr:colOff>
      <xdr:row>25</xdr:row>
      <xdr:rowOff>0</xdr:rowOff>
    </xdr:from>
    <xdr:to>
      <xdr:col>13</xdr:col>
      <xdr:colOff>2006600</xdr:colOff>
      <xdr:row>35</xdr:row>
      <xdr:rowOff>127000</xdr:rowOff>
    </xdr:to>
    <xdr:graphicFrame macro="">
      <xdr:nvGraphicFramePr>
        <xdr:cNvPr id="1019063" name="Chart 7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14</xdr:col>
      <xdr:colOff>0</xdr:colOff>
      <xdr:row>25</xdr:row>
      <xdr:rowOff>0</xdr:rowOff>
    </xdr:from>
    <xdr:to>
      <xdr:col>14</xdr:col>
      <xdr:colOff>2006600</xdr:colOff>
      <xdr:row>35</xdr:row>
      <xdr:rowOff>127000</xdr:rowOff>
    </xdr:to>
    <xdr:graphicFrame macro="">
      <xdr:nvGraphicFramePr>
        <xdr:cNvPr id="1019064" name="Chart 7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15</xdr:col>
      <xdr:colOff>0</xdr:colOff>
      <xdr:row>25</xdr:row>
      <xdr:rowOff>0</xdr:rowOff>
    </xdr:from>
    <xdr:to>
      <xdr:col>15</xdr:col>
      <xdr:colOff>2006600</xdr:colOff>
      <xdr:row>35</xdr:row>
      <xdr:rowOff>127000</xdr:rowOff>
    </xdr:to>
    <xdr:graphicFrame macro="">
      <xdr:nvGraphicFramePr>
        <xdr:cNvPr id="1019065" name="Chart 7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10</xdr:col>
      <xdr:colOff>0</xdr:colOff>
      <xdr:row>37</xdr:row>
      <xdr:rowOff>0</xdr:rowOff>
    </xdr:from>
    <xdr:to>
      <xdr:col>10</xdr:col>
      <xdr:colOff>2006600</xdr:colOff>
      <xdr:row>47</xdr:row>
      <xdr:rowOff>127000</xdr:rowOff>
    </xdr:to>
    <xdr:graphicFrame macro="">
      <xdr:nvGraphicFramePr>
        <xdr:cNvPr id="1019066" name="Chart 7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11</xdr:col>
      <xdr:colOff>0</xdr:colOff>
      <xdr:row>37</xdr:row>
      <xdr:rowOff>0</xdr:rowOff>
    </xdr:from>
    <xdr:to>
      <xdr:col>11</xdr:col>
      <xdr:colOff>2006600</xdr:colOff>
      <xdr:row>47</xdr:row>
      <xdr:rowOff>127000</xdr:rowOff>
    </xdr:to>
    <xdr:graphicFrame macro="">
      <xdr:nvGraphicFramePr>
        <xdr:cNvPr id="1019067" name="Chart 7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12</xdr:col>
      <xdr:colOff>0</xdr:colOff>
      <xdr:row>37</xdr:row>
      <xdr:rowOff>0</xdr:rowOff>
    </xdr:from>
    <xdr:to>
      <xdr:col>12</xdr:col>
      <xdr:colOff>2006600</xdr:colOff>
      <xdr:row>47</xdr:row>
      <xdr:rowOff>127000</xdr:rowOff>
    </xdr:to>
    <xdr:graphicFrame macro="">
      <xdr:nvGraphicFramePr>
        <xdr:cNvPr id="1019068" name="Chart 7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13</xdr:col>
      <xdr:colOff>0</xdr:colOff>
      <xdr:row>37</xdr:row>
      <xdr:rowOff>0</xdr:rowOff>
    </xdr:from>
    <xdr:to>
      <xdr:col>13</xdr:col>
      <xdr:colOff>2006600</xdr:colOff>
      <xdr:row>47</xdr:row>
      <xdr:rowOff>127000</xdr:rowOff>
    </xdr:to>
    <xdr:graphicFrame macro="">
      <xdr:nvGraphicFramePr>
        <xdr:cNvPr id="1019069" name="Chart 8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14</xdr:col>
      <xdr:colOff>0</xdr:colOff>
      <xdr:row>37</xdr:row>
      <xdr:rowOff>0</xdr:rowOff>
    </xdr:from>
    <xdr:to>
      <xdr:col>14</xdr:col>
      <xdr:colOff>2006600</xdr:colOff>
      <xdr:row>47</xdr:row>
      <xdr:rowOff>127000</xdr:rowOff>
    </xdr:to>
    <xdr:graphicFrame macro="">
      <xdr:nvGraphicFramePr>
        <xdr:cNvPr id="1019070" name="Chart 8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15</xdr:col>
      <xdr:colOff>0</xdr:colOff>
      <xdr:row>37</xdr:row>
      <xdr:rowOff>0</xdr:rowOff>
    </xdr:from>
    <xdr:to>
      <xdr:col>15</xdr:col>
      <xdr:colOff>2006600</xdr:colOff>
      <xdr:row>47</xdr:row>
      <xdr:rowOff>127000</xdr:rowOff>
    </xdr:to>
    <xdr:graphicFrame macro="">
      <xdr:nvGraphicFramePr>
        <xdr:cNvPr id="1019071" name="Chart 8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10</xdr:col>
      <xdr:colOff>0</xdr:colOff>
      <xdr:row>49</xdr:row>
      <xdr:rowOff>0</xdr:rowOff>
    </xdr:from>
    <xdr:to>
      <xdr:col>10</xdr:col>
      <xdr:colOff>2006600</xdr:colOff>
      <xdr:row>59</xdr:row>
      <xdr:rowOff>127000</xdr:rowOff>
    </xdr:to>
    <xdr:graphicFrame macro="">
      <xdr:nvGraphicFramePr>
        <xdr:cNvPr id="1019072" name="Chart 8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11</xdr:col>
      <xdr:colOff>0</xdr:colOff>
      <xdr:row>49</xdr:row>
      <xdr:rowOff>0</xdr:rowOff>
    </xdr:from>
    <xdr:to>
      <xdr:col>11</xdr:col>
      <xdr:colOff>2006600</xdr:colOff>
      <xdr:row>59</xdr:row>
      <xdr:rowOff>127000</xdr:rowOff>
    </xdr:to>
    <xdr:graphicFrame macro="">
      <xdr:nvGraphicFramePr>
        <xdr:cNvPr id="1019073" name="Chart 8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xdr:from>
      <xdr:col>12</xdr:col>
      <xdr:colOff>0</xdr:colOff>
      <xdr:row>49</xdr:row>
      <xdr:rowOff>0</xdr:rowOff>
    </xdr:from>
    <xdr:to>
      <xdr:col>12</xdr:col>
      <xdr:colOff>2006600</xdr:colOff>
      <xdr:row>59</xdr:row>
      <xdr:rowOff>127000</xdr:rowOff>
    </xdr:to>
    <xdr:graphicFrame macro="">
      <xdr:nvGraphicFramePr>
        <xdr:cNvPr id="1019074" name="Chart 8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twoCellAnchor>
    <xdr:from>
      <xdr:col>13</xdr:col>
      <xdr:colOff>0</xdr:colOff>
      <xdr:row>49</xdr:row>
      <xdr:rowOff>0</xdr:rowOff>
    </xdr:from>
    <xdr:to>
      <xdr:col>13</xdr:col>
      <xdr:colOff>2006600</xdr:colOff>
      <xdr:row>59</xdr:row>
      <xdr:rowOff>127000</xdr:rowOff>
    </xdr:to>
    <xdr:graphicFrame macro="">
      <xdr:nvGraphicFramePr>
        <xdr:cNvPr id="1019075" name="Chart 8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
        </a:graphicData>
      </a:graphic>
    </xdr:graphicFrame>
    <xdr:clientData/>
  </xdr:twoCellAnchor>
  <xdr:twoCellAnchor>
    <xdr:from>
      <xdr:col>14</xdr:col>
      <xdr:colOff>0</xdr:colOff>
      <xdr:row>49</xdr:row>
      <xdr:rowOff>0</xdr:rowOff>
    </xdr:from>
    <xdr:to>
      <xdr:col>14</xdr:col>
      <xdr:colOff>2006600</xdr:colOff>
      <xdr:row>59</xdr:row>
      <xdr:rowOff>127000</xdr:rowOff>
    </xdr:to>
    <xdr:graphicFrame macro="">
      <xdr:nvGraphicFramePr>
        <xdr:cNvPr id="1019076" name="Chart 8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9"/>
        </a:graphicData>
      </a:graphic>
    </xdr:graphicFrame>
    <xdr:clientData/>
  </xdr:twoCellAnchor>
  <xdr:twoCellAnchor>
    <xdr:from>
      <xdr:col>15</xdr:col>
      <xdr:colOff>0</xdr:colOff>
      <xdr:row>49</xdr:row>
      <xdr:rowOff>0</xdr:rowOff>
    </xdr:from>
    <xdr:to>
      <xdr:col>15</xdr:col>
      <xdr:colOff>2006600</xdr:colOff>
      <xdr:row>59</xdr:row>
      <xdr:rowOff>127000</xdr:rowOff>
    </xdr:to>
    <xdr:graphicFrame macro="">
      <xdr:nvGraphicFramePr>
        <xdr:cNvPr id="1019077" name="Chart 8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0"/>
        </a:graphicData>
      </a:graphic>
    </xdr:graphicFrame>
    <xdr:clientData/>
  </xdr:twoCellAnchor>
  <xdr:twoCellAnchor>
    <xdr:from>
      <xdr:col>4</xdr:col>
      <xdr:colOff>0</xdr:colOff>
      <xdr:row>57</xdr:row>
      <xdr:rowOff>0</xdr:rowOff>
    </xdr:from>
    <xdr:to>
      <xdr:col>6</xdr:col>
      <xdr:colOff>101600</xdr:colOff>
      <xdr:row>67</xdr:row>
      <xdr:rowOff>127000</xdr:rowOff>
    </xdr:to>
    <xdr:graphicFrame macro="">
      <xdr:nvGraphicFramePr>
        <xdr:cNvPr id="1019078" name="Chart 9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1"/>
        </a:graphicData>
      </a:graphic>
    </xdr:graphicFrame>
    <xdr:clientData/>
  </xdr:twoCellAnchor>
  <xdr:twoCellAnchor>
    <xdr:from>
      <xdr:col>7</xdr:col>
      <xdr:colOff>0</xdr:colOff>
      <xdr:row>57</xdr:row>
      <xdr:rowOff>0</xdr:rowOff>
    </xdr:from>
    <xdr:to>
      <xdr:col>9</xdr:col>
      <xdr:colOff>101600</xdr:colOff>
      <xdr:row>67</xdr:row>
      <xdr:rowOff>127000</xdr:rowOff>
    </xdr:to>
    <xdr:graphicFrame macro="">
      <xdr:nvGraphicFramePr>
        <xdr:cNvPr id="1019079" name="Chart 9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2"/>
        </a:graphicData>
      </a:graphic>
    </xdr:graphicFrame>
    <xdr:clientData/>
  </xdr:twoCellAnchor>
  <xdr:twoCellAnchor>
    <xdr:from>
      <xdr:col>10</xdr:col>
      <xdr:colOff>0</xdr:colOff>
      <xdr:row>61</xdr:row>
      <xdr:rowOff>0</xdr:rowOff>
    </xdr:from>
    <xdr:to>
      <xdr:col>10</xdr:col>
      <xdr:colOff>2006600</xdr:colOff>
      <xdr:row>71</xdr:row>
      <xdr:rowOff>127000</xdr:rowOff>
    </xdr:to>
    <xdr:graphicFrame macro="">
      <xdr:nvGraphicFramePr>
        <xdr:cNvPr id="1019080" name="Chart 9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3"/>
        </a:graphicData>
      </a:graphic>
    </xdr:graphicFrame>
    <xdr:clientData/>
  </xdr:twoCellAnchor>
  <xdr:twoCellAnchor>
    <xdr:from>
      <xdr:col>11</xdr:col>
      <xdr:colOff>0</xdr:colOff>
      <xdr:row>61</xdr:row>
      <xdr:rowOff>0</xdr:rowOff>
    </xdr:from>
    <xdr:to>
      <xdr:col>11</xdr:col>
      <xdr:colOff>2006600</xdr:colOff>
      <xdr:row>71</xdr:row>
      <xdr:rowOff>127000</xdr:rowOff>
    </xdr:to>
    <xdr:graphicFrame macro="">
      <xdr:nvGraphicFramePr>
        <xdr:cNvPr id="1019081" name="Chart 9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4"/>
        </a:graphicData>
      </a:graphic>
    </xdr:graphicFrame>
    <xdr:clientData/>
  </xdr:twoCellAnchor>
  <xdr:twoCellAnchor>
    <xdr:from>
      <xdr:col>12</xdr:col>
      <xdr:colOff>0</xdr:colOff>
      <xdr:row>61</xdr:row>
      <xdr:rowOff>0</xdr:rowOff>
    </xdr:from>
    <xdr:to>
      <xdr:col>12</xdr:col>
      <xdr:colOff>2006600</xdr:colOff>
      <xdr:row>71</xdr:row>
      <xdr:rowOff>127000</xdr:rowOff>
    </xdr:to>
    <xdr:graphicFrame macro="">
      <xdr:nvGraphicFramePr>
        <xdr:cNvPr id="1019082" name="Chart 9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5"/>
        </a:graphicData>
      </a:graphic>
    </xdr:graphicFrame>
    <xdr:clientData/>
  </xdr:twoCellAnchor>
  <xdr:twoCellAnchor>
    <xdr:from>
      <xdr:col>13</xdr:col>
      <xdr:colOff>0</xdr:colOff>
      <xdr:row>61</xdr:row>
      <xdr:rowOff>0</xdr:rowOff>
    </xdr:from>
    <xdr:to>
      <xdr:col>13</xdr:col>
      <xdr:colOff>2006600</xdr:colOff>
      <xdr:row>71</xdr:row>
      <xdr:rowOff>127000</xdr:rowOff>
    </xdr:to>
    <xdr:graphicFrame macro="">
      <xdr:nvGraphicFramePr>
        <xdr:cNvPr id="1019083" name="Chart 9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6"/>
        </a:graphicData>
      </a:graphic>
    </xdr:graphicFrame>
    <xdr:clientData/>
  </xdr:twoCellAnchor>
  <xdr:twoCellAnchor>
    <xdr:from>
      <xdr:col>14</xdr:col>
      <xdr:colOff>0</xdr:colOff>
      <xdr:row>61</xdr:row>
      <xdr:rowOff>0</xdr:rowOff>
    </xdr:from>
    <xdr:to>
      <xdr:col>14</xdr:col>
      <xdr:colOff>2006600</xdr:colOff>
      <xdr:row>71</xdr:row>
      <xdr:rowOff>127000</xdr:rowOff>
    </xdr:to>
    <xdr:graphicFrame macro="">
      <xdr:nvGraphicFramePr>
        <xdr:cNvPr id="1019084" name="Chart 9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7"/>
        </a:graphicData>
      </a:graphic>
    </xdr:graphicFrame>
    <xdr:clientData/>
  </xdr:twoCellAnchor>
  <xdr:twoCellAnchor>
    <xdr:from>
      <xdr:col>15</xdr:col>
      <xdr:colOff>0</xdr:colOff>
      <xdr:row>61</xdr:row>
      <xdr:rowOff>0</xdr:rowOff>
    </xdr:from>
    <xdr:to>
      <xdr:col>15</xdr:col>
      <xdr:colOff>2006600</xdr:colOff>
      <xdr:row>71</xdr:row>
      <xdr:rowOff>127000</xdr:rowOff>
    </xdr:to>
    <xdr:graphicFrame macro="">
      <xdr:nvGraphicFramePr>
        <xdr:cNvPr id="1019085" name="Chart 9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8"/>
        </a:graphicData>
      </a:graphic>
    </xdr:graphicFrame>
    <xdr:clientData/>
  </xdr:twoCellAnchor>
  <xdr:twoCellAnchor>
    <xdr:from>
      <xdr:col>10</xdr:col>
      <xdr:colOff>0</xdr:colOff>
      <xdr:row>73</xdr:row>
      <xdr:rowOff>0</xdr:rowOff>
    </xdr:from>
    <xdr:to>
      <xdr:col>10</xdr:col>
      <xdr:colOff>2006600</xdr:colOff>
      <xdr:row>83</xdr:row>
      <xdr:rowOff>127000</xdr:rowOff>
    </xdr:to>
    <xdr:graphicFrame macro="">
      <xdr:nvGraphicFramePr>
        <xdr:cNvPr id="1019086" name="Chart 9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9"/>
        </a:graphicData>
      </a:graphic>
    </xdr:graphicFrame>
    <xdr:clientData/>
  </xdr:twoCellAnchor>
  <xdr:twoCellAnchor>
    <xdr:from>
      <xdr:col>11</xdr:col>
      <xdr:colOff>0</xdr:colOff>
      <xdr:row>73</xdr:row>
      <xdr:rowOff>0</xdr:rowOff>
    </xdr:from>
    <xdr:to>
      <xdr:col>11</xdr:col>
      <xdr:colOff>2006600</xdr:colOff>
      <xdr:row>83</xdr:row>
      <xdr:rowOff>127000</xdr:rowOff>
    </xdr:to>
    <xdr:graphicFrame macro="">
      <xdr:nvGraphicFramePr>
        <xdr:cNvPr id="1019087" name="Chart 10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0"/>
        </a:graphicData>
      </a:graphic>
    </xdr:graphicFrame>
    <xdr:clientData/>
  </xdr:twoCellAnchor>
  <xdr:twoCellAnchor>
    <xdr:from>
      <xdr:col>12</xdr:col>
      <xdr:colOff>0</xdr:colOff>
      <xdr:row>73</xdr:row>
      <xdr:rowOff>0</xdr:rowOff>
    </xdr:from>
    <xdr:to>
      <xdr:col>12</xdr:col>
      <xdr:colOff>2006600</xdr:colOff>
      <xdr:row>83</xdr:row>
      <xdr:rowOff>127000</xdr:rowOff>
    </xdr:to>
    <xdr:graphicFrame macro="">
      <xdr:nvGraphicFramePr>
        <xdr:cNvPr id="1019088" name="Chart 10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1"/>
        </a:graphicData>
      </a:graphic>
    </xdr:graphicFrame>
    <xdr:clientData/>
  </xdr:twoCellAnchor>
  <xdr:twoCellAnchor>
    <xdr:from>
      <xdr:col>13</xdr:col>
      <xdr:colOff>0</xdr:colOff>
      <xdr:row>73</xdr:row>
      <xdr:rowOff>0</xdr:rowOff>
    </xdr:from>
    <xdr:to>
      <xdr:col>13</xdr:col>
      <xdr:colOff>2006600</xdr:colOff>
      <xdr:row>83</xdr:row>
      <xdr:rowOff>127000</xdr:rowOff>
    </xdr:to>
    <xdr:graphicFrame macro="">
      <xdr:nvGraphicFramePr>
        <xdr:cNvPr id="1019089" name="Chart 10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2"/>
        </a:graphicData>
      </a:graphic>
    </xdr:graphicFrame>
    <xdr:clientData/>
  </xdr:twoCellAnchor>
  <xdr:twoCellAnchor>
    <xdr:from>
      <xdr:col>14</xdr:col>
      <xdr:colOff>0</xdr:colOff>
      <xdr:row>73</xdr:row>
      <xdr:rowOff>0</xdr:rowOff>
    </xdr:from>
    <xdr:to>
      <xdr:col>14</xdr:col>
      <xdr:colOff>2006600</xdr:colOff>
      <xdr:row>83</xdr:row>
      <xdr:rowOff>127000</xdr:rowOff>
    </xdr:to>
    <xdr:graphicFrame macro="">
      <xdr:nvGraphicFramePr>
        <xdr:cNvPr id="1019090" name="Chart 10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3"/>
        </a:graphicData>
      </a:graphic>
    </xdr:graphicFrame>
    <xdr:clientData/>
  </xdr:twoCellAnchor>
  <xdr:twoCellAnchor>
    <xdr:from>
      <xdr:col>15</xdr:col>
      <xdr:colOff>0</xdr:colOff>
      <xdr:row>73</xdr:row>
      <xdr:rowOff>0</xdr:rowOff>
    </xdr:from>
    <xdr:to>
      <xdr:col>15</xdr:col>
      <xdr:colOff>2006600</xdr:colOff>
      <xdr:row>83</xdr:row>
      <xdr:rowOff>127000</xdr:rowOff>
    </xdr:to>
    <xdr:graphicFrame macro="">
      <xdr:nvGraphicFramePr>
        <xdr:cNvPr id="1019091" name="Chart 10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4"/>
        </a:graphicData>
      </a:graphic>
    </xdr:graphicFrame>
    <xdr:clientData/>
  </xdr:twoCellAnchor>
  <xdr:twoCellAnchor>
    <xdr:from>
      <xdr:col>10</xdr:col>
      <xdr:colOff>0</xdr:colOff>
      <xdr:row>85</xdr:row>
      <xdr:rowOff>0</xdr:rowOff>
    </xdr:from>
    <xdr:to>
      <xdr:col>10</xdr:col>
      <xdr:colOff>2006600</xdr:colOff>
      <xdr:row>95</xdr:row>
      <xdr:rowOff>127000</xdr:rowOff>
    </xdr:to>
    <xdr:graphicFrame macro="">
      <xdr:nvGraphicFramePr>
        <xdr:cNvPr id="1019092" name="Chart 10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5"/>
        </a:graphicData>
      </a:graphic>
    </xdr:graphicFrame>
    <xdr:clientData/>
  </xdr:twoCellAnchor>
  <xdr:twoCellAnchor>
    <xdr:from>
      <xdr:col>11</xdr:col>
      <xdr:colOff>0</xdr:colOff>
      <xdr:row>85</xdr:row>
      <xdr:rowOff>0</xdr:rowOff>
    </xdr:from>
    <xdr:to>
      <xdr:col>11</xdr:col>
      <xdr:colOff>2006600</xdr:colOff>
      <xdr:row>95</xdr:row>
      <xdr:rowOff>127000</xdr:rowOff>
    </xdr:to>
    <xdr:graphicFrame macro="">
      <xdr:nvGraphicFramePr>
        <xdr:cNvPr id="1019093" name="Chart 10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6"/>
        </a:graphicData>
      </a:graphic>
    </xdr:graphicFrame>
    <xdr:clientData/>
  </xdr:twoCellAnchor>
  <xdr:twoCellAnchor>
    <xdr:from>
      <xdr:col>12</xdr:col>
      <xdr:colOff>0</xdr:colOff>
      <xdr:row>85</xdr:row>
      <xdr:rowOff>0</xdr:rowOff>
    </xdr:from>
    <xdr:to>
      <xdr:col>12</xdr:col>
      <xdr:colOff>2006600</xdr:colOff>
      <xdr:row>95</xdr:row>
      <xdr:rowOff>127000</xdr:rowOff>
    </xdr:to>
    <xdr:graphicFrame macro="">
      <xdr:nvGraphicFramePr>
        <xdr:cNvPr id="1019094" name="Chart 10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7"/>
        </a:graphicData>
      </a:graphic>
    </xdr:graphicFrame>
    <xdr:clientData/>
  </xdr:twoCellAnchor>
  <xdr:twoCellAnchor>
    <xdr:from>
      <xdr:col>13</xdr:col>
      <xdr:colOff>0</xdr:colOff>
      <xdr:row>85</xdr:row>
      <xdr:rowOff>0</xdr:rowOff>
    </xdr:from>
    <xdr:to>
      <xdr:col>13</xdr:col>
      <xdr:colOff>2006600</xdr:colOff>
      <xdr:row>95</xdr:row>
      <xdr:rowOff>127000</xdr:rowOff>
    </xdr:to>
    <xdr:graphicFrame macro="">
      <xdr:nvGraphicFramePr>
        <xdr:cNvPr id="1019095" name="Chart 10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8"/>
        </a:graphicData>
      </a:graphic>
    </xdr:graphicFrame>
    <xdr:clientData/>
  </xdr:twoCellAnchor>
  <xdr:twoCellAnchor>
    <xdr:from>
      <xdr:col>14</xdr:col>
      <xdr:colOff>0</xdr:colOff>
      <xdr:row>85</xdr:row>
      <xdr:rowOff>0</xdr:rowOff>
    </xdr:from>
    <xdr:to>
      <xdr:col>14</xdr:col>
      <xdr:colOff>2006600</xdr:colOff>
      <xdr:row>95</xdr:row>
      <xdr:rowOff>127000</xdr:rowOff>
    </xdr:to>
    <xdr:graphicFrame macro="">
      <xdr:nvGraphicFramePr>
        <xdr:cNvPr id="1019096" name="Chart 10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9"/>
        </a:graphicData>
      </a:graphic>
    </xdr:graphicFrame>
    <xdr:clientData/>
  </xdr:twoCellAnchor>
  <xdr:twoCellAnchor>
    <xdr:from>
      <xdr:col>15</xdr:col>
      <xdr:colOff>0</xdr:colOff>
      <xdr:row>85</xdr:row>
      <xdr:rowOff>0</xdr:rowOff>
    </xdr:from>
    <xdr:to>
      <xdr:col>15</xdr:col>
      <xdr:colOff>2006600</xdr:colOff>
      <xdr:row>95</xdr:row>
      <xdr:rowOff>127000</xdr:rowOff>
    </xdr:to>
    <xdr:graphicFrame macro="">
      <xdr:nvGraphicFramePr>
        <xdr:cNvPr id="1019097" name="Chart 11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0"/>
        </a:graphicData>
      </a:graphic>
    </xdr:graphicFrame>
    <xdr:clientData/>
  </xdr:twoCellAnchor>
  <xdr:twoCellAnchor>
    <xdr:from>
      <xdr:col>10</xdr:col>
      <xdr:colOff>0</xdr:colOff>
      <xdr:row>97</xdr:row>
      <xdr:rowOff>0</xdr:rowOff>
    </xdr:from>
    <xdr:to>
      <xdr:col>10</xdr:col>
      <xdr:colOff>2006600</xdr:colOff>
      <xdr:row>107</xdr:row>
      <xdr:rowOff>127000</xdr:rowOff>
    </xdr:to>
    <xdr:graphicFrame macro="">
      <xdr:nvGraphicFramePr>
        <xdr:cNvPr id="1019098" name="Chart 11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1"/>
        </a:graphicData>
      </a:graphic>
    </xdr:graphicFrame>
    <xdr:clientData/>
  </xdr:twoCellAnchor>
  <xdr:twoCellAnchor>
    <xdr:from>
      <xdr:col>11</xdr:col>
      <xdr:colOff>0</xdr:colOff>
      <xdr:row>97</xdr:row>
      <xdr:rowOff>0</xdr:rowOff>
    </xdr:from>
    <xdr:to>
      <xdr:col>11</xdr:col>
      <xdr:colOff>2006600</xdr:colOff>
      <xdr:row>107</xdr:row>
      <xdr:rowOff>127000</xdr:rowOff>
    </xdr:to>
    <xdr:graphicFrame macro="">
      <xdr:nvGraphicFramePr>
        <xdr:cNvPr id="1019099" name="Chart 11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2"/>
        </a:graphicData>
      </a:graphic>
    </xdr:graphicFrame>
    <xdr:clientData/>
  </xdr:twoCellAnchor>
  <xdr:twoCellAnchor>
    <xdr:from>
      <xdr:col>12</xdr:col>
      <xdr:colOff>0</xdr:colOff>
      <xdr:row>97</xdr:row>
      <xdr:rowOff>0</xdr:rowOff>
    </xdr:from>
    <xdr:to>
      <xdr:col>12</xdr:col>
      <xdr:colOff>2006600</xdr:colOff>
      <xdr:row>107</xdr:row>
      <xdr:rowOff>127000</xdr:rowOff>
    </xdr:to>
    <xdr:graphicFrame macro="">
      <xdr:nvGraphicFramePr>
        <xdr:cNvPr id="1019100" name="Chart 11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3"/>
        </a:graphicData>
      </a:graphic>
    </xdr:graphicFrame>
    <xdr:clientData/>
  </xdr:twoCellAnchor>
  <xdr:twoCellAnchor>
    <xdr:from>
      <xdr:col>4</xdr:col>
      <xdr:colOff>38100</xdr:colOff>
      <xdr:row>72</xdr:row>
      <xdr:rowOff>50800</xdr:rowOff>
    </xdr:from>
    <xdr:to>
      <xdr:col>6</xdr:col>
      <xdr:colOff>139700</xdr:colOff>
      <xdr:row>83</xdr:row>
      <xdr:rowOff>12700</xdr:rowOff>
    </xdr:to>
    <xdr:graphicFrame macro="">
      <xdr:nvGraphicFramePr>
        <xdr:cNvPr id="1019101" name="Chart 11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4"/>
        </a:graphicData>
      </a:graphic>
    </xdr:graphicFrame>
    <xdr:clientData/>
  </xdr:twoCellAnchor>
  <xdr:twoCellAnchor>
    <xdr:from>
      <xdr:col>4</xdr:col>
      <xdr:colOff>38100</xdr:colOff>
      <xdr:row>87</xdr:row>
      <xdr:rowOff>38100</xdr:rowOff>
    </xdr:from>
    <xdr:to>
      <xdr:col>6</xdr:col>
      <xdr:colOff>139700</xdr:colOff>
      <xdr:row>98</xdr:row>
      <xdr:rowOff>0</xdr:rowOff>
    </xdr:to>
    <xdr:graphicFrame macro="">
      <xdr:nvGraphicFramePr>
        <xdr:cNvPr id="1019102" name="Chart 11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5"/>
        </a:graphicData>
      </a:graphic>
    </xdr:graphicFrame>
    <xdr:clientData/>
  </xdr:twoCellAnchor>
  <xdr:twoCellAnchor>
    <xdr:from>
      <xdr:col>4</xdr:col>
      <xdr:colOff>25400</xdr:colOff>
      <xdr:row>102</xdr:row>
      <xdr:rowOff>38100</xdr:rowOff>
    </xdr:from>
    <xdr:to>
      <xdr:col>6</xdr:col>
      <xdr:colOff>127000</xdr:colOff>
      <xdr:row>113</xdr:row>
      <xdr:rowOff>0</xdr:rowOff>
    </xdr:to>
    <xdr:graphicFrame macro="">
      <xdr:nvGraphicFramePr>
        <xdr:cNvPr id="1019103" name="Chart 11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6"/>
        </a:graphicData>
      </a:graphic>
    </xdr:graphicFrame>
    <xdr:clientData/>
  </xdr:twoCellAnchor>
  <xdr:twoCellAnchor>
    <xdr:from>
      <xdr:col>10</xdr:col>
      <xdr:colOff>0</xdr:colOff>
      <xdr:row>156</xdr:row>
      <xdr:rowOff>12700</xdr:rowOff>
    </xdr:from>
    <xdr:to>
      <xdr:col>11</xdr:col>
      <xdr:colOff>0</xdr:colOff>
      <xdr:row>166</xdr:row>
      <xdr:rowOff>139700</xdr:rowOff>
    </xdr:to>
    <xdr:graphicFrame macro="">
      <xdr:nvGraphicFramePr>
        <xdr:cNvPr id="1019104" name="Chart 12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7"/>
        </a:graphicData>
      </a:graphic>
    </xdr:graphicFrame>
    <xdr:clientData/>
  </xdr:twoCellAnchor>
  <xdr:twoCellAnchor>
    <xdr:from>
      <xdr:col>11</xdr:col>
      <xdr:colOff>0</xdr:colOff>
      <xdr:row>156</xdr:row>
      <xdr:rowOff>12700</xdr:rowOff>
    </xdr:from>
    <xdr:to>
      <xdr:col>12</xdr:col>
      <xdr:colOff>0</xdr:colOff>
      <xdr:row>166</xdr:row>
      <xdr:rowOff>139700</xdr:rowOff>
    </xdr:to>
    <xdr:graphicFrame macro="">
      <xdr:nvGraphicFramePr>
        <xdr:cNvPr id="1019105" name="Chart 12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8"/>
        </a:graphicData>
      </a:graphic>
    </xdr:graphicFrame>
    <xdr:clientData/>
  </xdr:twoCellAnchor>
  <xdr:twoCellAnchor>
    <xdr:from>
      <xdr:col>12</xdr:col>
      <xdr:colOff>0</xdr:colOff>
      <xdr:row>156</xdr:row>
      <xdr:rowOff>12700</xdr:rowOff>
    </xdr:from>
    <xdr:to>
      <xdr:col>13</xdr:col>
      <xdr:colOff>0</xdr:colOff>
      <xdr:row>166</xdr:row>
      <xdr:rowOff>139700</xdr:rowOff>
    </xdr:to>
    <xdr:graphicFrame macro="">
      <xdr:nvGraphicFramePr>
        <xdr:cNvPr id="1019106" name="Chart 12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9"/>
        </a:graphicData>
      </a:graphic>
    </xdr:graphicFrame>
    <xdr:clientData/>
  </xdr:twoCellAnchor>
  <xdr:twoCellAnchor>
    <xdr:from>
      <xdr:col>13</xdr:col>
      <xdr:colOff>0</xdr:colOff>
      <xdr:row>156</xdr:row>
      <xdr:rowOff>12700</xdr:rowOff>
    </xdr:from>
    <xdr:to>
      <xdr:col>14</xdr:col>
      <xdr:colOff>0</xdr:colOff>
      <xdr:row>166</xdr:row>
      <xdr:rowOff>139700</xdr:rowOff>
    </xdr:to>
    <xdr:graphicFrame macro="">
      <xdr:nvGraphicFramePr>
        <xdr:cNvPr id="1019107" name="Chart 12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0"/>
        </a:graphicData>
      </a:graphic>
    </xdr:graphicFrame>
    <xdr:clientData/>
  </xdr:twoCellAnchor>
  <xdr:twoCellAnchor>
    <xdr:from>
      <xdr:col>14</xdr:col>
      <xdr:colOff>0</xdr:colOff>
      <xdr:row>156</xdr:row>
      <xdr:rowOff>12700</xdr:rowOff>
    </xdr:from>
    <xdr:to>
      <xdr:col>15</xdr:col>
      <xdr:colOff>0</xdr:colOff>
      <xdr:row>166</xdr:row>
      <xdr:rowOff>139700</xdr:rowOff>
    </xdr:to>
    <xdr:graphicFrame macro="">
      <xdr:nvGraphicFramePr>
        <xdr:cNvPr id="1019108" name="Chart 12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1"/>
        </a:graphicData>
      </a:graphic>
    </xdr:graphicFrame>
    <xdr:clientData/>
  </xdr:twoCellAnchor>
  <xdr:twoCellAnchor>
    <xdr:from>
      <xdr:col>15</xdr:col>
      <xdr:colOff>0</xdr:colOff>
      <xdr:row>156</xdr:row>
      <xdr:rowOff>12700</xdr:rowOff>
    </xdr:from>
    <xdr:to>
      <xdr:col>16</xdr:col>
      <xdr:colOff>0</xdr:colOff>
      <xdr:row>166</xdr:row>
      <xdr:rowOff>139700</xdr:rowOff>
    </xdr:to>
    <xdr:graphicFrame macro="">
      <xdr:nvGraphicFramePr>
        <xdr:cNvPr id="1019109" name="Chart 12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2"/>
        </a:graphicData>
      </a:graphic>
    </xdr:graphicFrame>
    <xdr:clientData/>
  </xdr:twoCellAnchor>
  <xdr:twoCellAnchor>
    <xdr:from>
      <xdr:col>16</xdr:col>
      <xdr:colOff>0</xdr:colOff>
      <xdr:row>156</xdr:row>
      <xdr:rowOff>12700</xdr:rowOff>
    </xdr:from>
    <xdr:to>
      <xdr:col>17</xdr:col>
      <xdr:colOff>0</xdr:colOff>
      <xdr:row>166</xdr:row>
      <xdr:rowOff>139700</xdr:rowOff>
    </xdr:to>
    <xdr:graphicFrame macro="">
      <xdr:nvGraphicFramePr>
        <xdr:cNvPr id="1019110" name="Chart 12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3"/>
        </a:graphicData>
      </a:graphic>
    </xdr:graphicFrame>
    <xdr:clientData/>
  </xdr:twoCellAnchor>
  <xdr:twoCellAnchor>
    <xdr:from>
      <xdr:col>10</xdr:col>
      <xdr:colOff>0</xdr:colOff>
      <xdr:row>168</xdr:row>
      <xdr:rowOff>0</xdr:rowOff>
    </xdr:from>
    <xdr:to>
      <xdr:col>11</xdr:col>
      <xdr:colOff>0</xdr:colOff>
      <xdr:row>178</xdr:row>
      <xdr:rowOff>127000</xdr:rowOff>
    </xdr:to>
    <xdr:graphicFrame macro="">
      <xdr:nvGraphicFramePr>
        <xdr:cNvPr id="1019111" name="Chart 12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4"/>
        </a:graphicData>
      </a:graphic>
    </xdr:graphicFrame>
    <xdr:clientData/>
  </xdr:twoCellAnchor>
  <xdr:twoCellAnchor>
    <xdr:from>
      <xdr:col>11</xdr:col>
      <xdr:colOff>0</xdr:colOff>
      <xdr:row>168</xdr:row>
      <xdr:rowOff>0</xdr:rowOff>
    </xdr:from>
    <xdr:to>
      <xdr:col>12</xdr:col>
      <xdr:colOff>0</xdr:colOff>
      <xdr:row>178</xdr:row>
      <xdr:rowOff>127000</xdr:rowOff>
    </xdr:to>
    <xdr:graphicFrame macro="">
      <xdr:nvGraphicFramePr>
        <xdr:cNvPr id="1019112" name="Chart 12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5"/>
        </a:graphicData>
      </a:graphic>
    </xdr:graphicFrame>
    <xdr:clientData/>
  </xdr:twoCellAnchor>
  <xdr:twoCellAnchor>
    <xdr:from>
      <xdr:col>12</xdr:col>
      <xdr:colOff>0</xdr:colOff>
      <xdr:row>168</xdr:row>
      <xdr:rowOff>0</xdr:rowOff>
    </xdr:from>
    <xdr:to>
      <xdr:col>13</xdr:col>
      <xdr:colOff>0</xdr:colOff>
      <xdr:row>178</xdr:row>
      <xdr:rowOff>127000</xdr:rowOff>
    </xdr:to>
    <xdr:graphicFrame macro="">
      <xdr:nvGraphicFramePr>
        <xdr:cNvPr id="1019113" name="Chart 12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6"/>
        </a:graphicData>
      </a:graphic>
    </xdr:graphicFrame>
    <xdr:clientData/>
  </xdr:twoCellAnchor>
  <xdr:twoCellAnchor>
    <xdr:from>
      <xdr:col>13</xdr:col>
      <xdr:colOff>0</xdr:colOff>
      <xdr:row>168</xdr:row>
      <xdr:rowOff>0</xdr:rowOff>
    </xdr:from>
    <xdr:to>
      <xdr:col>14</xdr:col>
      <xdr:colOff>0</xdr:colOff>
      <xdr:row>178</xdr:row>
      <xdr:rowOff>127000</xdr:rowOff>
    </xdr:to>
    <xdr:graphicFrame macro="">
      <xdr:nvGraphicFramePr>
        <xdr:cNvPr id="1019114" name="Chart 13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7"/>
        </a:graphicData>
      </a:graphic>
    </xdr:graphicFrame>
    <xdr:clientData/>
  </xdr:twoCellAnchor>
  <xdr:twoCellAnchor>
    <xdr:from>
      <xdr:col>14</xdr:col>
      <xdr:colOff>0</xdr:colOff>
      <xdr:row>168</xdr:row>
      <xdr:rowOff>0</xdr:rowOff>
    </xdr:from>
    <xdr:to>
      <xdr:col>15</xdr:col>
      <xdr:colOff>0</xdr:colOff>
      <xdr:row>178</xdr:row>
      <xdr:rowOff>127000</xdr:rowOff>
    </xdr:to>
    <xdr:graphicFrame macro="">
      <xdr:nvGraphicFramePr>
        <xdr:cNvPr id="1019115" name="Chart 13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8"/>
        </a:graphicData>
      </a:graphic>
    </xdr:graphicFrame>
    <xdr:clientData/>
  </xdr:twoCellAnchor>
  <xdr:twoCellAnchor>
    <xdr:from>
      <xdr:col>15</xdr:col>
      <xdr:colOff>0</xdr:colOff>
      <xdr:row>168</xdr:row>
      <xdr:rowOff>0</xdr:rowOff>
    </xdr:from>
    <xdr:to>
      <xdr:col>16</xdr:col>
      <xdr:colOff>0</xdr:colOff>
      <xdr:row>178</xdr:row>
      <xdr:rowOff>127000</xdr:rowOff>
    </xdr:to>
    <xdr:graphicFrame macro="">
      <xdr:nvGraphicFramePr>
        <xdr:cNvPr id="1019116" name="Chart 13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9"/>
        </a:graphicData>
      </a:graphic>
    </xdr:graphicFrame>
    <xdr:clientData/>
  </xdr:twoCellAnchor>
  <xdr:twoCellAnchor>
    <xdr:from>
      <xdr:col>16</xdr:col>
      <xdr:colOff>0</xdr:colOff>
      <xdr:row>168</xdr:row>
      <xdr:rowOff>0</xdr:rowOff>
    </xdr:from>
    <xdr:to>
      <xdr:col>17</xdr:col>
      <xdr:colOff>0</xdr:colOff>
      <xdr:row>178</xdr:row>
      <xdr:rowOff>127000</xdr:rowOff>
    </xdr:to>
    <xdr:graphicFrame macro="">
      <xdr:nvGraphicFramePr>
        <xdr:cNvPr id="1019117" name="Chart 13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0"/>
        </a:graphicData>
      </a:graphic>
    </xdr:graphicFrame>
    <xdr:clientData/>
  </xdr:twoCellAnchor>
  <xdr:twoCellAnchor>
    <xdr:from>
      <xdr:col>10</xdr:col>
      <xdr:colOff>0</xdr:colOff>
      <xdr:row>182</xdr:row>
      <xdr:rowOff>12700</xdr:rowOff>
    </xdr:from>
    <xdr:to>
      <xdr:col>11</xdr:col>
      <xdr:colOff>0</xdr:colOff>
      <xdr:row>192</xdr:row>
      <xdr:rowOff>139700</xdr:rowOff>
    </xdr:to>
    <xdr:graphicFrame macro="">
      <xdr:nvGraphicFramePr>
        <xdr:cNvPr id="1019118" name="Chart 13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1"/>
        </a:graphicData>
      </a:graphic>
    </xdr:graphicFrame>
    <xdr:clientData/>
  </xdr:twoCellAnchor>
  <xdr:twoCellAnchor>
    <xdr:from>
      <xdr:col>11</xdr:col>
      <xdr:colOff>0</xdr:colOff>
      <xdr:row>182</xdr:row>
      <xdr:rowOff>12700</xdr:rowOff>
    </xdr:from>
    <xdr:to>
      <xdr:col>12</xdr:col>
      <xdr:colOff>0</xdr:colOff>
      <xdr:row>192</xdr:row>
      <xdr:rowOff>139700</xdr:rowOff>
    </xdr:to>
    <xdr:graphicFrame macro="">
      <xdr:nvGraphicFramePr>
        <xdr:cNvPr id="1019119" name="Chart 13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2"/>
        </a:graphicData>
      </a:graphic>
    </xdr:graphicFrame>
    <xdr:clientData/>
  </xdr:twoCellAnchor>
  <xdr:twoCellAnchor>
    <xdr:from>
      <xdr:col>12</xdr:col>
      <xdr:colOff>0</xdr:colOff>
      <xdr:row>182</xdr:row>
      <xdr:rowOff>12700</xdr:rowOff>
    </xdr:from>
    <xdr:to>
      <xdr:col>13</xdr:col>
      <xdr:colOff>0</xdr:colOff>
      <xdr:row>192</xdr:row>
      <xdr:rowOff>139700</xdr:rowOff>
    </xdr:to>
    <xdr:graphicFrame macro="">
      <xdr:nvGraphicFramePr>
        <xdr:cNvPr id="1019120" name="Chart 13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3"/>
        </a:graphicData>
      </a:graphic>
    </xdr:graphicFrame>
    <xdr:clientData/>
  </xdr:twoCellAnchor>
  <xdr:twoCellAnchor>
    <xdr:from>
      <xdr:col>13</xdr:col>
      <xdr:colOff>0</xdr:colOff>
      <xdr:row>182</xdr:row>
      <xdr:rowOff>12700</xdr:rowOff>
    </xdr:from>
    <xdr:to>
      <xdr:col>14</xdr:col>
      <xdr:colOff>0</xdr:colOff>
      <xdr:row>192</xdr:row>
      <xdr:rowOff>139700</xdr:rowOff>
    </xdr:to>
    <xdr:graphicFrame macro="">
      <xdr:nvGraphicFramePr>
        <xdr:cNvPr id="1019121" name="Chart 13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4"/>
        </a:graphicData>
      </a:graphic>
    </xdr:graphicFrame>
    <xdr:clientData/>
  </xdr:twoCellAnchor>
  <xdr:twoCellAnchor>
    <xdr:from>
      <xdr:col>14</xdr:col>
      <xdr:colOff>0</xdr:colOff>
      <xdr:row>182</xdr:row>
      <xdr:rowOff>12700</xdr:rowOff>
    </xdr:from>
    <xdr:to>
      <xdr:col>15</xdr:col>
      <xdr:colOff>0</xdr:colOff>
      <xdr:row>192</xdr:row>
      <xdr:rowOff>139700</xdr:rowOff>
    </xdr:to>
    <xdr:graphicFrame macro="">
      <xdr:nvGraphicFramePr>
        <xdr:cNvPr id="1019122" name="Chart 13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5"/>
        </a:graphicData>
      </a:graphic>
    </xdr:graphicFrame>
    <xdr:clientData/>
  </xdr:twoCellAnchor>
  <xdr:twoCellAnchor>
    <xdr:from>
      <xdr:col>15</xdr:col>
      <xdr:colOff>0</xdr:colOff>
      <xdr:row>182</xdr:row>
      <xdr:rowOff>12700</xdr:rowOff>
    </xdr:from>
    <xdr:to>
      <xdr:col>16</xdr:col>
      <xdr:colOff>0</xdr:colOff>
      <xdr:row>192</xdr:row>
      <xdr:rowOff>139700</xdr:rowOff>
    </xdr:to>
    <xdr:graphicFrame macro="">
      <xdr:nvGraphicFramePr>
        <xdr:cNvPr id="1019123" name="Chart 13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6"/>
        </a:graphicData>
      </a:graphic>
    </xdr:graphicFrame>
    <xdr:clientData/>
  </xdr:twoCellAnchor>
  <xdr:twoCellAnchor>
    <xdr:from>
      <xdr:col>16</xdr:col>
      <xdr:colOff>0</xdr:colOff>
      <xdr:row>182</xdr:row>
      <xdr:rowOff>12700</xdr:rowOff>
    </xdr:from>
    <xdr:to>
      <xdr:col>17</xdr:col>
      <xdr:colOff>0</xdr:colOff>
      <xdr:row>192</xdr:row>
      <xdr:rowOff>139700</xdr:rowOff>
    </xdr:to>
    <xdr:graphicFrame macro="">
      <xdr:nvGraphicFramePr>
        <xdr:cNvPr id="1019124" name="Chart 14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7"/>
        </a:graphicData>
      </a:graphic>
    </xdr:graphicFrame>
    <xdr:clientData/>
  </xdr:twoCellAnchor>
  <xdr:twoCellAnchor>
    <xdr:from>
      <xdr:col>10</xdr:col>
      <xdr:colOff>0</xdr:colOff>
      <xdr:row>194</xdr:row>
      <xdr:rowOff>0</xdr:rowOff>
    </xdr:from>
    <xdr:to>
      <xdr:col>11</xdr:col>
      <xdr:colOff>0</xdr:colOff>
      <xdr:row>204</xdr:row>
      <xdr:rowOff>127000</xdr:rowOff>
    </xdr:to>
    <xdr:graphicFrame macro="">
      <xdr:nvGraphicFramePr>
        <xdr:cNvPr id="1019125" name="Chart 14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8"/>
        </a:graphicData>
      </a:graphic>
    </xdr:graphicFrame>
    <xdr:clientData/>
  </xdr:twoCellAnchor>
  <xdr:twoCellAnchor>
    <xdr:from>
      <xdr:col>11</xdr:col>
      <xdr:colOff>0</xdr:colOff>
      <xdr:row>194</xdr:row>
      <xdr:rowOff>0</xdr:rowOff>
    </xdr:from>
    <xdr:to>
      <xdr:col>12</xdr:col>
      <xdr:colOff>0</xdr:colOff>
      <xdr:row>204</xdr:row>
      <xdr:rowOff>127000</xdr:rowOff>
    </xdr:to>
    <xdr:graphicFrame macro="">
      <xdr:nvGraphicFramePr>
        <xdr:cNvPr id="1019126" name="Chart 14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9"/>
        </a:graphicData>
      </a:graphic>
    </xdr:graphicFrame>
    <xdr:clientData/>
  </xdr:twoCellAnchor>
  <xdr:twoCellAnchor>
    <xdr:from>
      <xdr:col>12</xdr:col>
      <xdr:colOff>0</xdr:colOff>
      <xdr:row>194</xdr:row>
      <xdr:rowOff>0</xdr:rowOff>
    </xdr:from>
    <xdr:to>
      <xdr:col>13</xdr:col>
      <xdr:colOff>0</xdr:colOff>
      <xdr:row>204</xdr:row>
      <xdr:rowOff>127000</xdr:rowOff>
    </xdr:to>
    <xdr:graphicFrame macro="">
      <xdr:nvGraphicFramePr>
        <xdr:cNvPr id="1019127" name="Chart 14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0"/>
        </a:graphicData>
      </a:graphic>
    </xdr:graphicFrame>
    <xdr:clientData/>
  </xdr:twoCellAnchor>
  <xdr:twoCellAnchor>
    <xdr:from>
      <xdr:col>10</xdr:col>
      <xdr:colOff>0</xdr:colOff>
      <xdr:row>130</xdr:row>
      <xdr:rowOff>12700</xdr:rowOff>
    </xdr:from>
    <xdr:to>
      <xdr:col>11</xdr:col>
      <xdr:colOff>0</xdr:colOff>
      <xdr:row>140</xdr:row>
      <xdr:rowOff>139700</xdr:rowOff>
    </xdr:to>
    <xdr:graphicFrame macro="">
      <xdr:nvGraphicFramePr>
        <xdr:cNvPr id="1019128" name="Chart 14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1"/>
        </a:graphicData>
      </a:graphic>
    </xdr:graphicFrame>
    <xdr:clientData/>
  </xdr:twoCellAnchor>
  <xdr:twoCellAnchor>
    <xdr:from>
      <xdr:col>11</xdr:col>
      <xdr:colOff>0</xdr:colOff>
      <xdr:row>130</xdr:row>
      <xdr:rowOff>12700</xdr:rowOff>
    </xdr:from>
    <xdr:to>
      <xdr:col>12</xdr:col>
      <xdr:colOff>0</xdr:colOff>
      <xdr:row>140</xdr:row>
      <xdr:rowOff>139700</xdr:rowOff>
    </xdr:to>
    <xdr:graphicFrame macro="">
      <xdr:nvGraphicFramePr>
        <xdr:cNvPr id="1019129" name="Chart 14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2"/>
        </a:graphicData>
      </a:graphic>
    </xdr:graphicFrame>
    <xdr:clientData/>
  </xdr:twoCellAnchor>
  <xdr:twoCellAnchor>
    <xdr:from>
      <xdr:col>12</xdr:col>
      <xdr:colOff>0</xdr:colOff>
      <xdr:row>130</xdr:row>
      <xdr:rowOff>12700</xdr:rowOff>
    </xdr:from>
    <xdr:to>
      <xdr:col>13</xdr:col>
      <xdr:colOff>0</xdr:colOff>
      <xdr:row>140</xdr:row>
      <xdr:rowOff>139700</xdr:rowOff>
    </xdr:to>
    <xdr:graphicFrame macro="">
      <xdr:nvGraphicFramePr>
        <xdr:cNvPr id="1019130" name="Chart 15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3"/>
        </a:graphicData>
      </a:graphic>
    </xdr:graphicFrame>
    <xdr:clientData/>
  </xdr:twoCellAnchor>
  <xdr:twoCellAnchor>
    <xdr:from>
      <xdr:col>13</xdr:col>
      <xdr:colOff>0</xdr:colOff>
      <xdr:row>130</xdr:row>
      <xdr:rowOff>12700</xdr:rowOff>
    </xdr:from>
    <xdr:to>
      <xdr:col>14</xdr:col>
      <xdr:colOff>0</xdr:colOff>
      <xdr:row>140</xdr:row>
      <xdr:rowOff>139700</xdr:rowOff>
    </xdr:to>
    <xdr:graphicFrame macro="">
      <xdr:nvGraphicFramePr>
        <xdr:cNvPr id="1019131" name="Chart 15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4"/>
        </a:graphicData>
      </a:graphic>
    </xdr:graphicFrame>
    <xdr:clientData/>
  </xdr:twoCellAnchor>
  <xdr:twoCellAnchor>
    <xdr:from>
      <xdr:col>14</xdr:col>
      <xdr:colOff>0</xdr:colOff>
      <xdr:row>130</xdr:row>
      <xdr:rowOff>12700</xdr:rowOff>
    </xdr:from>
    <xdr:to>
      <xdr:col>15</xdr:col>
      <xdr:colOff>0</xdr:colOff>
      <xdr:row>140</xdr:row>
      <xdr:rowOff>139700</xdr:rowOff>
    </xdr:to>
    <xdr:graphicFrame macro="">
      <xdr:nvGraphicFramePr>
        <xdr:cNvPr id="1019132" name="Chart 15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5"/>
        </a:graphicData>
      </a:graphic>
    </xdr:graphicFrame>
    <xdr:clientData/>
  </xdr:twoCellAnchor>
  <xdr:twoCellAnchor>
    <xdr:from>
      <xdr:col>15</xdr:col>
      <xdr:colOff>0</xdr:colOff>
      <xdr:row>130</xdr:row>
      <xdr:rowOff>12700</xdr:rowOff>
    </xdr:from>
    <xdr:to>
      <xdr:col>16</xdr:col>
      <xdr:colOff>0</xdr:colOff>
      <xdr:row>140</xdr:row>
      <xdr:rowOff>139700</xdr:rowOff>
    </xdr:to>
    <xdr:graphicFrame macro="">
      <xdr:nvGraphicFramePr>
        <xdr:cNvPr id="1019133" name="Chart 15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6"/>
        </a:graphicData>
      </a:graphic>
    </xdr:graphicFrame>
    <xdr:clientData/>
  </xdr:twoCellAnchor>
  <xdr:twoCellAnchor>
    <xdr:from>
      <xdr:col>16</xdr:col>
      <xdr:colOff>0</xdr:colOff>
      <xdr:row>130</xdr:row>
      <xdr:rowOff>12700</xdr:rowOff>
    </xdr:from>
    <xdr:to>
      <xdr:col>17</xdr:col>
      <xdr:colOff>0</xdr:colOff>
      <xdr:row>140</xdr:row>
      <xdr:rowOff>139700</xdr:rowOff>
    </xdr:to>
    <xdr:graphicFrame macro="">
      <xdr:nvGraphicFramePr>
        <xdr:cNvPr id="1019134" name="Chart 15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7"/>
        </a:graphicData>
      </a:graphic>
    </xdr:graphicFrame>
    <xdr:clientData/>
  </xdr:twoCellAnchor>
  <xdr:twoCellAnchor>
    <xdr:from>
      <xdr:col>10</xdr:col>
      <xdr:colOff>0</xdr:colOff>
      <xdr:row>142</xdr:row>
      <xdr:rowOff>0</xdr:rowOff>
    </xdr:from>
    <xdr:to>
      <xdr:col>11</xdr:col>
      <xdr:colOff>0</xdr:colOff>
      <xdr:row>152</xdr:row>
      <xdr:rowOff>127000</xdr:rowOff>
    </xdr:to>
    <xdr:graphicFrame macro="">
      <xdr:nvGraphicFramePr>
        <xdr:cNvPr id="1019135" name="Chart 15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8"/>
        </a:graphicData>
      </a:graphic>
    </xdr:graphicFrame>
    <xdr:clientData/>
  </xdr:twoCellAnchor>
  <xdr:twoCellAnchor>
    <xdr:from>
      <xdr:col>11</xdr:col>
      <xdr:colOff>0</xdr:colOff>
      <xdr:row>142</xdr:row>
      <xdr:rowOff>0</xdr:rowOff>
    </xdr:from>
    <xdr:to>
      <xdr:col>12</xdr:col>
      <xdr:colOff>0</xdr:colOff>
      <xdr:row>152</xdr:row>
      <xdr:rowOff>127000</xdr:rowOff>
    </xdr:to>
    <xdr:graphicFrame macro="">
      <xdr:nvGraphicFramePr>
        <xdr:cNvPr id="1019136" name="Chart 15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9"/>
        </a:graphicData>
      </a:graphic>
    </xdr:graphicFrame>
    <xdr:clientData/>
  </xdr:twoCellAnchor>
  <xdr:twoCellAnchor>
    <xdr:from>
      <xdr:col>12</xdr:col>
      <xdr:colOff>0</xdr:colOff>
      <xdr:row>142</xdr:row>
      <xdr:rowOff>0</xdr:rowOff>
    </xdr:from>
    <xdr:to>
      <xdr:col>13</xdr:col>
      <xdr:colOff>0</xdr:colOff>
      <xdr:row>152</xdr:row>
      <xdr:rowOff>127000</xdr:rowOff>
    </xdr:to>
    <xdr:graphicFrame macro="">
      <xdr:nvGraphicFramePr>
        <xdr:cNvPr id="1019137" name="Chart 15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0"/>
        </a:graphicData>
      </a:graphic>
    </xdr:graphicFrame>
    <xdr:clientData/>
  </xdr:twoCellAnchor>
  <xdr:twoCellAnchor>
    <xdr:from>
      <xdr:col>13</xdr:col>
      <xdr:colOff>0</xdr:colOff>
      <xdr:row>142</xdr:row>
      <xdr:rowOff>0</xdr:rowOff>
    </xdr:from>
    <xdr:to>
      <xdr:col>14</xdr:col>
      <xdr:colOff>0</xdr:colOff>
      <xdr:row>152</xdr:row>
      <xdr:rowOff>127000</xdr:rowOff>
    </xdr:to>
    <xdr:graphicFrame macro="">
      <xdr:nvGraphicFramePr>
        <xdr:cNvPr id="1019138" name="Chart 15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1"/>
        </a:graphicData>
      </a:graphic>
    </xdr:graphicFrame>
    <xdr:clientData/>
  </xdr:twoCellAnchor>
  <xdr:twoCellAnchor>
    <xdr:from>
      <xdr:col>14</xdr:col>
      <xdr:colOff>0</xdr:colOff>
      <xdr:row>142</xdr:row>
      <xdr:rowOff>0</xdr:rowOff>
    </xdr:from>
    <xdr:to>
      <xdr:col>15</xdr:col>
      <xdr:colOff>0</xdr:colOff>
      <xdr:row>152</xdr:row>
      <xdr:rowOff>127000</xdr:rowOff>
    </xdr:to>
    <xdr:graphicFrame macro="">
      <xdr:nvGraphicFramePr>
        <xdr:cNvPr id="1019139" name="Chart 15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2"/>
        </a:graphicData>
      </a:graphic>
    </xdr:graphicFrame>
    <xdr:clientData/>
  </xdr:twoCellAnchor>
  <xdr:twoCellAnchor>
    <xdr:from>
      <xdr:col>15</xdr:col>
      <xdr:colOff>0</xdr:colOff>
      <xdr:row>142</xdr:row>
      <xdr:rowOff>0</xdr:rowOff>
    </xdr:from>
    <xdr:to>
      <xdr:col>16</xdr:col>
      <xdr:colOff>0</xdr:colOff>
      <xdr:row>152</xdr:row>
      <xdr:rowOff>127000</xdr:rowOff>
    </xdr:to>
    <xdr:graphicFrame macro="">
      <xdr:nvGraphicFramePr>
        <xdr:cNvPr id="1019140" name="Chart 16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3"/>
        </a:graphicData>
      </a:graphic>
    </xdr:graphicFrame>
    <xdr:clientData/>
  </xdr:twoCellAnchor>
  <xdr:twoCellAnchor>
    <xdr:from>
      <xdr:col>16</xdr:col>
      <xdr:colOff>0</xdr:colOff>
      <xdr:row>142</xdr:row>
      <xdr:rowOff>0</xdr:rowOff>
    </xdr:from>
    <xdr:to>
      <xdr:col>17</xdr:col>
      <xdr:colOff>0</xdr:colOff>
      <xdr:row>152</xdr:row>
      <xdr:rowOff>127000</xdr:rowOff>
    </xdr:to>
    <xdr:graphicFrame macro="">
      <xdr:nvGraphicFramePr>
        <xdr:cNvPr id="1019141" name="Chart 16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4"/>
        </a:graphicData>
      </a:graphic>
    </xdr:graphicFrame>
    <xdr:clientData/>
  </xdr:twoCellAnchor>
  <xdr:twoCellAnchor>
    <xdr:from>
      <xdr:col>17</xdr:col>
      <xdr:colOff>0</xdr:colOff>
      <xdr:row>142</xdr:row>
      <xdr:rowOff>0</xdr:rowOff>
    </xdr:from>
    <xdr:to>
      <xdr:col>18</xdr:col>
      <xdr:colOff>0</xdr:colOff>
      <xdr:row>152</xdr:row>
      <xdr:rowOff>127000</xdr:rowOff>
    </xdr:to>
    <xdr:graphicFrame macro="">
      <xdr:nvGraphicFramePr>
        <xdr:cNvPr id="1019142" name="Chart 16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5"/>
        </a:graphicData>
      </a:graphic>
    </xdr:graphicFrame>
    <xdr:clientData/>
  </xdr:twoCellAnchor>
  <xdr:twoCellAnchor>
    <xdr:from>
      <xdr:col>17</xdr:col>
      <xdr:colOff>0</xdr:colOff>
      <xdr:row>130</xdr:row>
      <xdr:rowOff>12700</xdr:rowOff>
    </xdr:from>
    <xdr:to>
      <xdr:col>18</xdr:col>
      <xdr:colOff>0</xdr:colOff>
      <xdr:row>140</xdr:row>
      <xdr:rowOff>139700</xdr:rowOff>
    </xdr:to>
    <xdr:graphicFrame macro="">
      <xdr:nvGraphicFramePr>
        <xdr:cNvPr id="1019143" name="Chart 16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6"/>
        </a:graphicData>
      </a:graphic>
    </xdr:graphicFrame>
    <xdr:clientData/>
  </xdr:twoCellAnchor>
  <xdr:twoCellAnchor>
    <xdr:from>
      <xdr:col>10</xdr:col>
      <xdr:colOff>0</xdr:colOff>
      <xdr:row>208</xdr:row>
      <xdr:rowOff>12700</xdr:rowOff>
    </xdr:from>
    <xdr:to>
      <xdr:col>11</xdr:col>
      <xdr:colOff>0</xdr:colOff>
      <xdr:row>218</xdr:row>
      <xdr:rowOff>139700</xdr:rowOff>
    </xdr:to>
    <xdr:graphicFrame macro="">
      <xdr:nvGraphicFramePr>
        <xdr:cNvPr id="1019144" name="Chart 16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7"/>
        </a:graphicData>
      </a:graphic>
    </xdr:graphicFrame>
    <xdr:clientData/>
  </xdr:twoCellAnchor>
  <xdr:twoCellAnchor>
    <xdr:from>
      <xdr:col>11</xdr:col>
      <xdr:colOff>0</xdr:colOff>
      <xdr:row>208</xdr:row>
      <xdr:rowOff>12700</xdr:rowOff>
    </xdr:from>
    <xdr:to>
      <xdr:col>12</xdr:col>
      <xdr:colOff>0</xdr:colOff>
      <xdr:row>218</xdr:row>
      <xdr:rowOff>139700</xdr:rowOff>
    </xdr:to>
    <xdr:graphicFrame macro="">
      <xdr:nvGraphicFramePr>
        <xdr:cNvPr id="1019145" name="Chart 16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8"/>
        </a:graphicData>
      </a:graphic>
    </xdr:graphicFrame>
    <xdr:clientData/>
  </xdr:twoCellAnchor>
  <xdr:twoCellAnchor>
    <xdr:from>
      <xdr:col>12</xdr:col>
      <xdr:colOff>0</xdr:colOff>
      <xdr:row>208</xdr:row>
      <xdr:rowOff>12700</xdr:rowOff>
    </xdr:from>
    <xdr:to>
      <xdr:col>13</xdr:col>
      <xdr:colOff>0</xdr:colOff>
      <xdr:row>218</xdr:row>
      <xdr:rowOff>139700</xdr:rowOff>
    </xdr:to>
    <xdr:graphicFrame macro="">
      <xdr:nvGraphicFramePr>
        <xdr:cNvPr id="1019146" name="Chart 16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9"/>
        </a:graphicData>
      </a:graphic>
    </xdr:graphicFrame>
    <xdr:clientData/>
  </xdr:twoCellAnchor>
  <xdr:twoCellAnchor>
    <xdr:from>
      <xdr:col>13</xdr:col>
      <xdr:colOff>0</xdr:colOff>
      <xdr:row>208</xdr:row>
      <xdr:rowOff>12700</xdr:rowOff>
    </xdr:from>
    <xdr:to>
      <xdr:col>14</xdr:col>
      <xdr:colOff>0</xdr:colOff>
      <xdr:row>218</xdr:row>
      <xdr:rowOff>139700</xdr:rowOff>
    </xdr:to>
    <xdr:graphicFrame macro="">
      <xdr:nvGraphicFramePr>
        <xdr:cNvPr id="1019147" name="Chart 16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0"/>
        </a:graphicData>
      </a:graphic>
    </xdr:graphicFrame>
    <xdr:clientData/>
  </xdr:twoCellAnchor>
  <xdr:twoCellAnchor>
    <xdr:from>
      <xdr:col>14</xdr:col>
      <xdr:colOff>0</xdr:colOff>
      <xdr:row>208</xdr:row>
      <xdr:rowOff>12700</xdr:rowOff>
    </xdr:from>
    <xdr:to>
      <xdr:col>15</xdr:col>
      <xdr:colOff>0</xdr:colOff>
      <xdr:row>218</xdr:row>
      <xdr:rowOff>139700</xdr:rowOff>
    </xdr:to>
    <xdr:graphicFrame macro="">
      <xdr:nvGraphicFramePr>
        <xdr:cNvPr id="1019148" name="Chart 17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1"/>
        </a:graphicData>
      </a:graphic>
    </xdr:graphicFrame>
    <xdr:clientData/>
  </xdr:twoCellAnchor>
  <xdr:twoCellAnchor>
    <xdr:from>
      <xdr:col>10</xdr:col>
      <xdr:colOff>0</xdr:colOff>
      <xdr:row>222</xdr:row>
      <xdr:rowOff>12700</xdr:rowOff>
    </xdr:from>
    <xdr:to>
      <xdr:col>11</xdr:col>
      <xdr:colOff>0</xdr:colOff>
      <xdr:row>232</xdr:row>
      <xdr:rowOff>139700</xdr:rowOff>
    </xdr:to>
    <xdr:graphicFrame macro="">
      <xdr:nvGraphicFramePr>
        <xdr:cNvPr id="1019149" name="Chart 18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2"/>
        </a:graphicData>
      </a:graphic>
    </xdr:graphicFrame>
    <xdr:clientData/>
  </xdr:twoCellAnchor>
  <xdr:twoCellAnchor>
    <xdr:from>
      <xdr:col>11</xdr:col>
      <xdr:colOff>0</xdr:colOff>
      <xdr:row>222</xdr:row>
      <xdr:rowOff>12700</xdr:rowOff>
    </xdr:from>
    <xdr:to>
      <xdr:col>12</xdr:col>
      <xdr:colOff>0</xdr:colOff>
      <xdr:row>232</xdr:row>
      <xdr:rowOff>139700</xdr:rowOff>
    </xdr:to>
    <xdr:graphicFrame macro="">
      <xdr:nvGraphicFramePr>
        <xdr:cNvPr id="1019150" name="Chart 18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3"/>
        </a:graphicData>
      </a:graphic>
    </xdr:graphicFrame>
    <xdr:clientData/>
  </xdr:twoCellAnchor>
  <xdr:twoCellAnchor>
    <xdr:from>
      <xdr:col>12</xdr:col>
      <xdr:colOff>0</xdr:colOff>
      <xdr:row>222</xdr:row>
      <xdr:rowOff>12700</xdr:rowOff>
    </xdr:from>
    <xdr:to>
      <xdr:col>13</xdr:col>
      <xdr:colOff>0</xdr:colOff>
      <xdr:row>232</xdr:row>
      <xdr:rowOff>139700</xdr:rowOff>
    </xdr:to>
    <xdr:graphicFrame macro="">
      <xdr:nvGraphicFramePr>
        <xdr:cNvPr id="1019151" name="Chart 18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4"/>
        </a:graphicData>
      </a:graphic>
    </xdr:graphicFrame>
    <xdr:clientData/>
  </xdr:twoCellAnchor>
  <xdr:twoCellAnchor>
    <xdr:from>
      <xdr:col>13</xdr:col>
      <xdr:colOff>0</xdr:colOff>
      <xdr:row>222</xdr:row>
      <xdr:rowOff>12700</xdr:rowOff>
    </xdr:from>
    <xdr:to>
      <xdr:col>14</xdr:col>
      <xdr:colOff>0</xdr:colOff>
      <xdr:row>232</xdr:row>
      <xdr:rowOff>139700</xdr:rowOff>
    </xdr:to>
    <xdr:graphicFrame macro="">
      <xdr:nvGraphicFramePr>
        <xdr:cNvPr id="1019152" name="Chart 18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5"/>
        </a:graphicData>
      </a:graphic>
    </xdr:graphicFrame>
    <xdr:clientData/>
  </xdr:twoCellAnchor>
  <xdr:twoCellAnchor>
    <xdr:from>
      <xdr:col>14</xdr:col>
      <xdr:colOff>0</xdr:colOff>
      <xdr:row>222</xdr:row>
      <xdr:rowOff>12700</xdr:rowOff>
    </xdr:from>
    <xdr:to>
      <xdr:col>15</xdr:col>
      <xdr:colOff>0</xdr:colOff>
      <xdr:row>232</xdr:row>
      <xdr:rowOff>139700</xdr:rowOff>
    </xdr:to>
    <xdr:graphicFrame macro="">
      <xdr:nvGraphicFramePr>
        <xdr:cNvPr id="1019153" name="Chart 18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6"/>
        </a:graphicData>
      </a:graphic>
    </xdr:graphicFrame>
    <xdr:clientData/>
  </xdr:twoCellAnchor>
  <xdr:twoCellAnchor>
    <xdr:from>
      <xdr:col>15</xdr:col>
      <xdr:colOff>0</xdr:colOff>
      <xdr:row>222</xdr:row>
      <xdr:rowOff>12700</xdr:rowOff>
    </xdr:from>
    <xdr:to>
      <xdr:col>16</xdr:col>
      <xdr:colOff>0</xdr:colOff>
      <xdr:row>232</xdr:row>
      <xdr:rowOff>139700</xdr:rowOff>
    </xdr:to>
    <xdr:graphicFrame macro="">
      <xdr:nvGraphicFramePr>
        <xdr:cNvPr id="1019154" name="Chart 18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7"/>
        </a:graphicData>
      </a:graphic>
    </xdr:graphicFrame>
    <xdr:clientData/>
  </xdr:twoCellAnchor>
  <xdr:twoCellAnchor>
    <xdr:from>
      <xdr:col>16</xdr:col>
      <xdr:colOff>0</xdr:colOff>
      <xdr:row>222</xdr:row>
      <xdr:rowOff>12700</xdr:rowOff>
    </xdr:from>
    <xdr:to>
      <xdr:col>17</xdr:col>
      <xdr:colOff>0</xdr:colOff>
      <xdr:row>232</xdr:row>
      <xdr:rowOff>139700</xdr:rowOff>
    </xdr:to>
    <xdr:graphicFrame macro="">
      <xdr:nvGraphicFramePr>
        <xdr:cNvPr id="1019155" name="Chart 18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8"/>
        </a:graphicData>
      </a:graphic>
    </xdr:graphicFrame>
    <xdr:clientData/>
  </xdr:twoCellAnchor>
  <xdr:twoCellAnchor>
    <xdr:from>
      <xdr:col>10</xdr:col>
      <xdr:colOff>0</xdr:colOff>
      <xdr:row>234</xdr:row>
      <xdr:rowOff>0</xdr:rowOff>
    </xdr:from>
    <xdr:to>
      <xdr:col>11</xdr:col>
      <xdr:colOff>0</xdr:colOff>
      <xdr:row>244</xdr:row>
      <xdr:rowOff>127000</xdr:rowOff>
    </xdr:to>
    <xdr:graphicFrame macro="">
      <xdr:nvGraphicFramePr>
        <xdr:cNvPr id="1019156" name="Chart 18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9"/>
        </a:graphicData>
      </a:graphic>
    </xdr:graphicFrame>
    <xdr:clientData/>
  </xdr:twoCellAnchor>
  <xdr:twoCellAnchor>
    <xdr:from>
      <xdr:col>11</xdr:col>
      <xdr:colOff>0</xdr:colOff>
      <xdr:row>234</xdr:row>
      <xdr:rowOff>0</xdr:rowOff>
    </xdr:from>
    <xdr:to>
      <xdr:col>12</xdr:col>
      <xdr:colOff>0</xdr:colOff>
      <xdr:row>244</xdr:row>
      <xdr:rowOff>127000</xdr:rowOff>
    </xdr:to>
    <xdr:graphicFrame macro="">
      <xdr:nvGraphicFramePr>
        <xdr:cNvPr id="1019157" name="Chart 18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0"/>
        </a:graphicData>
      </a:graphic>
    </xdr:graphicFrame>
    <xdr:clientData/>
  </xdr:twoCellAnchor>
  <xdr:twoCellAnchor>
    <xdr:from>
      <xdr:col>12</xdr:col>
      <xdr:colOff>0</xdr:colOff>
      <xdr:row>234</xdr:row>
      <xdr:rowOff>0</xdr:rowOff>
    </xdr:from>
    <xdr:to>
      <xdr:col>13</xdr:col>
      <xdr:colOff>0</xdr:colOff>
      <xdr:row>244</xdr:row>
      <xdr:rowOff>127000</xdr:rowOff>
    </xdr:to>
    <xdr:graphicFrame macro="">
      <xdr:nvGraphicFramePr>
        <xdr:cNvPr id="1019158" name="Chart 18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1"/>
        </a:graphicData>
      </a:graphic>
    </xdr:graphicFrame>
    <xdr:clientData/>
  </xdr:twoCellAnchor>
  <xdr:twoCellAnchor>
    <xdr:from>
      <xdr:col>13</xdr:col>
      <xdr:colOff>0</xdr:colOff>
      <xdr:row>234</xdr:row>
      <xdr:rowOff>0</xdr:rowOff>
    </xdr:from>
    <xdr:to>
      <xdr:col>14</xdr:col>
      <xdr:colOff>0</xdr:colOff>
      <xdr:row>244</xdr:row>
      <xdr:rowOff>127000</xdr:rowOff>
    </xdr:to>
    <xdr:graphicFrame macro="">
      <xdr:nvGraphicFramePr>
        <xdr:cNvPr id="1019159" name="Chart 19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2"/>
        </a:graphicData>
      </a:graphic>
    </xdr:graphicFrame>
    <xdr:clientData/>
  </xdr:twoCellAnchor>
  <xdr:twoCellAnchor>
    <xdr:from>
      <xdr:col>14</xdr:col>
      <xdr:colOff>0</xdr:colOff>
      <xdr:row>234</xdr:row>
      <xdr:rowOff>0</xdr:rowOff>
    </xdr:from>
    <xdr:to>
      <xdr:col>15</xdr:col>
      <xdr:colOff>0</xdr:colOff>
      <xdr:row>244</xdr:row>
      <xdr:rowOff>127000</xdr:rowOff>
    </xdr:to>
    <xdr:graphicFrame macro="">
      <xdr:nvGraphicFramePr>
        <xdr:cNvPr id="1019160" name="Chart 19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3"/>
        </a:graphicData>
      </a:graphic>
    </xdr:graphicFrame>
    <xdr:clientData/>
  </xdr:twoCellAnchor>
  <xdr:twoCellAnchor>
    <xdr:from>
      <xdr:col>15</xdr:col>
      <xdr:colOff>0</xdr:colOff>
      <xdr:row>234</xdr:row>
      <xdr:rowOff>0</xdr:rowOff>
    </xdr:from>
    <xdr:to>
      <xdr:col>16</xdr:col>
      <xdr:colOff>0</xdr:colOff>
      <xdr:row>244</xdr:row>
      <xdr:rowOff>127000</xdr:rowOff>
    </xdr:to>
    <xdr:graphicFrame macro="">
      <xdr:nvGraphicFramePr>
        <xdr:cNvPr id="1019161" name="Chart 19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4"/>
        </a:graphicData>
      </a:graphic>
    </xdr:graphicFrame>
    <xdr:clientData/>
  </xdr:twoCellAnchor>
  <xdr:twoCellAnchor>
    <xdr:from>
      <xdr:col>16</xdr:col>
      <xdr:colOff>0</xdr:colOff>
      <xdr:row>234</xdr:row>
      <xdr:rowOff>0</xdr:rowOff>
    </xdr:from>
    <xdr:to>
      <xdr:col>17</xdr:col>
      <xdr:colOff>0</xdr:colOff>
      <xdr:row>244</xdr:row>
      <xdr:rowOff>127000</xdr:rowOff>
    </xdr:to>
    <xdr:graphicFrame macro="">
      <xdr:nvGraphicFramePr>
        <xdr:cNvPr id="1019162" name="Chart 19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5"/>
        </a:graphicData>
      </a:graphic>
    </xdr:graphicFrame>
    <xdr:clientData/>
  </xdr:twoCellAnchor>
  <xdr:twoCellAnchor>
    <xdr:from>
      <xdr:col>10</xdr:col>
      <xdr:colOff>0</xdr:colOff>
      <xdr:row>116</xdr:row>
      <xdr:rowOff>12700</xdr:rowOff>
    </xdr:from>
    <xdr:to>
      <xdr:col>11</xdr:col>
      <xdr:colOff>0</xdr:colOff>
      <xdr:row>126</xdr:row>
      <xdr:rowOff>139700</xdr:rowOff>
    </xdr:to>
    <xdr:graphicFrame macro="">
      <xdr:nvGraphicFramePr>
        <xdr:cNvPr id="1019163" name="Chart 19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6"/>
        </a:graphicData>
      </a:graphic>
    </xdr:graphicFrame>
    <xdr:clientData/>
  </xdr:twoCellAnchor>
  <xdr:twoCellAnchor>
    <xdr:from>
      <xdr:col>11</xdr:col>
      <xdr:colOff>0</xdr:colOff>
      <xdr:row>116</xdr:row>
      <xdr:rowOff>12700</xdr:rowOff>
    </xdr:from>
    <xdr:to>
      <xdr:col>12</xdr:col>
      <xdr:colOff>0</xdr:colOff>
      <xdr:row>126</xdr:row>
      <xdr:rowOff>139700</xdr:rowOff>
    </xdr:to>
    <xdr:graphicFrame macro="">
      <xdr:nvGraphicFramePr>
        <xdr:cNvPr id="1019164" name="Chart 19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7"/>
        </a:graphicData>
      </a:graphic>
    </xdr:graphicFrame>
    <xdr:clientData/>
  </xdr:twoCellAnchor>
  <xdr:twoCellAnchor>
    <xdr:from>
      <xdr:col>12</xdr:col>
      <xdr:colOff>0</xdr:colOff>
      <xdr:row>116</xdr:row>
      <xdr:rowOff>12700</xdr:rowOff>
    </xdr:from>
    <xdr:to>
      <xdr:col>13</xdr:col>
      <xdr:colOff>0</xdr:colOff>
      <xdr:row>126</xdr:row>
      <xdr:rowOff>139700</xdr:rowOff>
    </xdr:to>
    <xdr:graphicFrame macro="">
      <xdr:nvGraphicFramePr>
        <xdr:cNvPr id="1019165" name="Chart 19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8"/>
        </a:graphicData>
      </a:graphic>
    </xdr:graphicFrame>
    <xdr:clientData/>
  </xdr:twoCellAnchor>
  <xdr:twoCellAnchor>
    <xdr:from>
      <xdr:col>13</xdr:col>
      <xdr:colOff>0</xdr:colOff>
      <xdr:row>116</xdr:row>
      <xdr:rowOff>12700</xdr:rowOff>
    </xdr:from>
    <xdr:to>
      <xdr:col>14</xdr:col>
      <xdr:colOff>0</xdr:colOff>
      <xdr:row>126</xdr:row>
      <xdr:rowOff>139700</xdr:rowOff>
    </xdr:to>
    <xdr:graphicFrame macro="">
      <xdr:nvGraphicFramePr>
        <xdr:cNvPr id="1019166" name="Chart 19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9"/>
        </a:graphicData>
      </a:graphic>
    </xdr:graphicFrame>
    <xdr:clientData/>
  </xdr:twoCellAnchor>
  <xdr:twoCellAnchor>
    <xdr:from>
      <xdr:col>14</xdr:col>
      <xdr:colOff>0</xdr:colOff>
      <xdr:row>116</xdr:row>
      <xdr:rowOff>12700</xdr:rowOff>
    </xdr:from>
    <xdr:to>
      <xdr:col>15</xdr:col>
      <xdr:colOff>0</xdr:colOff>
      <xdr:row>126</xdr:row>
      <xdr:rowOff>139700</xdr:rowOff>
    </xdr:to>
    <xdr:graphicFrame macro="">
      <xdr:nvGraphicFramePr>
        <xdr:cNvPr id="1019167" name="Chart 19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0"/>
        </a:graphicData>
      </a:graphic>
    </xdr:graphicFrame>
    <xdr:clientData/>
  </xdr:twoCellAnchor>
  <xdr:twoCellAnchor>
    <xdr:from>
      <xdr:col>15</xdr:col>
      <xdr:colOff>0</xdr:colOff>
      <xdr:row>116</xdr:row>
      <xdr:rowOff>12700</xdr:rowOff>
    </xdr:from>
    <xdr:to>
      <xdr:col>16</xdr:col>
      <xdr:colOff>0</xdr:colOff>
      <xdr:row>126</xdr:row>
      <xdr:rowOff>139700</xdr:rowOff>
    </xdr:to>
    <xdr:graphicFrame macro="">
      <xdr:nvGraphicFramePr>
        <xdr:cNvPr id="1019168" name="Chart 19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1"/>
        </a:graphicData>
      </a:graphic>
    </xdr:graphicFrame>
    <xdr:clientData/>
  </xdr:twoCellAnchor>
  <xdr:twoCellAnchor>
    <xdr:from>
      <xdr:col>16</xdr:col>
      <xdr:colOff>0</xdr:colOff>
      <xdr:row>116</xdr:row>
      <xdr:rowOff>12700</xdr:rowOff>
    </xdr:from>
    <xdr:to>
      <xdr:col>17</xdr:col>
      <xdr:colOff>0</xdr:colOff>
      <xdr:row>126</xdr:row>
      <xdr:rowOff>139700</xdr:rowOff>
    </xdr:to>
    <xdr:graphicFrame macro="">
      <xdr:nvGraphicFramePr>
        <xdr:cNvPr id="1019169" name="Chart 20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2"/>
        </a:graphicData>
      </a:graphic>
    </xdr:graphicFrame>
    <xdr:clientData/>
  </xdr:twoCellAnchor>
  <xdr:twoCellAnchor>
    <xdr:from>
      <xdr:col>17</xdr:col>
      <xdr:colOff>0</xdr:colOff>
      <xdr:row>116</xdr:row>
      <xdr:rowOff>12700</xdr:rowOff>
    </xdr:from>
    <xdr:to>
      <xdr:col>18</xdr:col>
      <xdr:colOff>0</xdr:colOff>
      <xdr:row>126</xdr:row>
      <xdr:rowOff>139700</xdr:rowOff>
    </xdr:to>
    <xdr:graphicFrame macro="">
      <xdr:nvGraphicFramePr>
        <xdr:cNvPr id="1019170" name="Chart 20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3"/>
        </a:graphicData>
      </a:graphic>
    </xdr:graphicFrame>
    <xdr:clientData/>
  </xdr:twoCellAnchor>
</xdr:wsDr>
</file>

<file path=xl/drawings/drawing2.xml><?xml version="1.0" encoding="utf-8"?>
<c:userShapes xmlns:c="http://schemas.openxmlformats.org/drawingml/2006/chart">
  <cdr:relSizeAnchor xmlns:cdr="http://schemas.openxmlformats.org/drawingml/2006/chartDrawing">
    <cdr:from>
      <cdr:x>0.4986</cdr:x>
      <cdr:y>0.50721</cdr:y>
    </cdr:from>
    <cdr:to>
      <cdr:x>0.50781</cdr:x>
      <cdr:y>0.54962</cdr:y>
    </cdr:to>
    <cdr:sp macro="" textlink="">
      <cdr:nvSpPr>
        <cdr:cNvPr id="12289" name="Text Box 1"/>
        <cdr:cNvSpPr txBox="1">
          <a:spLocks xmlns:a="http://schemas.openxmlformats.org/drawingml/2006/main" noChangeArrowheads="1"/>
        </cdr:cNvSpPr>
      </cdr:nvSpPr>
      <cdr:spPr bwMode="auto">
        <a:xfrm xmlns:a="http://schemas.openxmlformats.org/drawingml/2006/main">
          <a:off x="1000498" y="901819"/>
          <a:ext cx="18467" cy="7540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a:extLst xmlns:a="http://schemas.openxmlformats.org/drawingml/2006/main">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 uri="{AF507438-7753-43e0-B8FC-AC1667EBCBE1}">
            <a14:hiddenEffects xmlns:a14="http://schemas.microsoft.com/office/drawing/2010/main">
              <a:effectLst>
                <a:outerShdw blurRad="63500" dist="38099" dir="2700000" algn="ctr" rotWithShape="0">
                  <a:srgbClr val="000000">
                    <a:alpha val="74998"/>
                  </a:srgbClr>
                </a:outerShdw>
              </a:effectLst>
            </a14:hiddenEffects>
          </a:ext>
        </a:extLst>
      </cdr:spPr>
      <cdr:txBody>
        <a:bodyPr xmlns:a="http://schemas.openxmlformats.org/drawingml/2006/main" wrap="none" lIns="9144" tIns="18288" rIns="9144" bIns="18288" anchor="ctr" upright="1">
          <a:spAutoFit/>
        </a:bodyPr>
        <a:lstStyle xmlns:a="http://schemas.openxmlformats.org/drawingml/2006/main"/>
        <a:p xmlns:a="http://schemas.openxmlformats.org/drawingml/2006/main">
          <a:pPr algn="ctr" rtl="0">
            <a:defRPr sz="1000"/>
          </a:pPr>
          <a:r>
            <a:rPr lang="en-US" sz="250" b="0" i="0" u="none" strike="noStrike" baseline="0">
              <a:solidFill>
                <a:srgbClr val="000000"/>
              </a:solidFill>
              <a:latin typeface="Geneva"/>
              <a:ea typeface="Geneva"/>
              <a:cs typeface="Geneva"/>
            </a:rPr>
            <a:t> </a:t>
          </a:r>
        </a:p>
      </cdr:txBody>
    </cdr:sp>
  </cdr:relSizeAnchor>
</c:userShapes>
</file>

<file path=xl/drawings/drawing3.xml><?xml version="1.0" encoding="utf-8"?>
<c:userShapes xmlns:c="http://schemas.openxmlformats.org/drawingml/2006/chart">
  <cdr:relSizeAnchor xmlns:cdr="http://schemas.openxmlformats.org/drawingml/2006/chartDrawing">
    <cdr:from>
      <cdr:x>0.4986</cdr:x>
      <cdr:y>0.50721</cdr:y>
    </cdr:from>
    <cdr:to>
      <cdr:x>0.50781</cdr:x>
      <cdr:y>0.54962</cdr:y>
    </cdr:to>
    <cdr:sp macro="" textlink="">
      <cdr:nvSpPr>
        <cdr:cNvPr id="14337" name="Text Box 1"/>
        <cdr:cNvSpPr txBox="1">
          <a:spLocks xmlns:a="http://schemas.openxmlformats.org/drawingml/2006/main" noChangeArrowheads="1"/>
        </cdr:cNvSpPr>
      </cdr:nvSpPr>
      <cdr:spPr bwMode="auto">
        <a:xfrm xmlns:a="http://schemas.openxmlformats.org/drawingml/2006/main">
          <a:off x="1000498" y="901819"/>
          <a:ext cx="18467" cy="7540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a:extLst xmlns:a="http://schemas.openxmlformats.org/drawingml/2006/main">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 uri="{AF507438-7753-43e0-B8FC-AC1667EBCBE1}">
            <a14:hiddenEffects xmlns:a14="http://schemas.microsoft.com/office/drawing/2010/main">
              <a:effectLst>
                <a:outerShdw blurRad="63500" dist="38099" dir="2700000" algn="ctr" rotWithShape="0">
                  <a:srgbClr val="000000">
                    <a:alpha val="74998"/>
                  </a:srgbClr>
                </a:outerShdw>
              </a:effectLst>
            </a14:hiddenEffects>
          </a:ext>
        </a:extLst>
      </cdr:spPr>
      <cdr:txBody>
        <a:bodyPr xmlns:a="http://schemas.openxmlformats.org/drawingml/2006/main" wrap="none" lIns="9144" tIns="18288" rIns="9144" bIns="18288" anchor="ctr" upright="1">
          <a:spAutoFit/>
        </a:bodyPr>
        <a:lstStyle xmlns:a="http://schemas.openxmlformats.org/drawingml/2006/main"/>
        <a:p xmlns:a="http://schemas.openxmlformats.org/drawingml/2006/main">
          <a:pPr algn="ctr" rtl="0">
            <a:defRPr sz="1000"/>
          </a:pPr>
          <a:r>
            <a:rPr lang="en-US" sz="250" b="0" i="0" u="none" strike="noStrike" baseline="0">
              <a:solidFill>
                <a:srgbClr val="000000"/>
              </a:solidFill>
              <a:latin typeface="Geneva"/>
              <a:ea typeface="Geneva"/>
              <a:cs typeface="Geneva"/>
            </a:rPr>
            <a:t> </a:t>
          </a:r>
        </a:p>
      </cdr:txBody>
    </cdr:sp>
  </cdr:relSizeAnchor>
</c:userShapes>
</file>

<file path=xl/drawings/drawing4.xml><?xml version="1.0" encoding="utf-8"?>
<xdr:wsDr xmlns:xdr="http://schemas.openxmlformats.org/drawingml/2006/spreadsheetDrawing" xmlns:a="http://schemas.openxmlformats.org/drawingml/2006/main">
  <xdr:twoCellAnchor>
    <xdr:from>
      <xdr:col>0</xdr:col>
      <xdr:colOff>25400</xdr:colOff>
      <xdr:row>111</xdr:row>
      <xdr:rowOff>63500</xdr:rowOff>
    </xdr:from>
    <xdr:to>
      <xdr:col>4</xdr:col>
      <xdr:colOff>177800</xdr:colOff>
      <xdr:row>137</xdr:row>
      <xdr:rowOff>101600</xdr:rowOff>
    </xdr:to>
    <xdr:graphicFrame macro="">
      <xdr:nvGraphicFramePr>
        <xdr:cNvPr id="1072" name="Chart 1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177800</xdr:colOff>
      <xdr:row>111</xdr:row>
      <xdr:rowOff>63500</xdr:rowOff>
    </xdr:from>
    <xdr:to>
      <xdr:col>8</xdr:col>
      <xdr:colOff>139700</xdr:colOff>
      <xdr:row>137</xdr:row>
      <xdr:rowOff>101600</xdr:rowOff>
    </xdr:to>
    <xdr:graphicFrame macro="">
      <xdr:nvGraphicFramePr>
        <xdr:cNvPr id="1073" name="Chart 1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139700</xdr:colOff>
      <xdr:row>111</xdr:row>
      <xdr:rowOff>63500</xdr:rowOff>
    </xdr:from>
    <xdr:to>
      <xdr:col>12</xdr:col>
      <xdr:colOff>114300</xdr:colOff>
      <xdr:row>137</xdr:row>
      <xdr:rowOff>101600</xdr:rowOff>
    </xdr:to>
    <xdr:graphicFrame macro="">
      <xdr:nvGraphicFramePr>
        <xdr:cNvPr id="1074" name="Chart 1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0</xdr:colOff>
      <xdr:row>85</xdr:row>
      <xdr:rowOff>0</xdr:rowOff>
    </xdr:from>
    <xdr:to>
      <xdr:col>10</xdr:col>
      <xdr:colOff>584200</xdr:colOff>
      <xdr:row>111</xdr:row>
      <xdr:rowOff>50800</xdr:rowOff>
    </xdr:to>
    <xdr:graphicFrame macro="">
      <xdr:nvGraphicFramePr>
        <xdr:cNvPr id="1075" name="Chart 1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blurRad="63500" dist="38099" dir="2700000" algn="ctr" rotWithShape="0">
                  <a:srgbClr val="000000">
                    <a:alpha val="74998"/>
                  </a:srgbClr>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blurRad="63500" dist="38099" dir="2700000" algn="ctr" rotWithShape="0">
                  <a:srgbClr val="000000">
                    <a:alpha val="74998"/>
                  </a:srgbClr>
                </a:outerShdw>
              </a:effectLst>
            </a14:hiddenEffects>
          </a:ext>
        </a:extLst>
      </a:spPr>
      <a:bodyPr vertOverflow="clip" wrap="square" lIns="18288" tIns="0" rIns="0" bIns="0" upright="1"/>
      <a:lstStyle/>
    </a:lnDef>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vmlDrawing" Target="../drawings/vmlDrawing1.vml"/><Relationship Id="rId2"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vmlDrawing" Target="../drawings/vmlDrawing2.vml"/><Relationship Id="rId2" Type="http://schemas.openxmlformats.org/officeDocument/2006/relationships/comments" Target="../comments2.xml"/></Relationships>
</file>

<file path=xl/worksheets/_rels/sheet4.xml.rels><?xml version="1.0" encoding="UTF-8" standalone="yes"?>
<Relationships xmlns="http://schemas.openxmlformats.org/package/2006/relationships"><Relationship Id="rId1" Type="http://schemas.openxmlformats.org/officeDocument/2006/relationships/vmlDrawing" Target="../drawings/vmlDrawing3.vml"/><Relationship Id="rId2" Type="http://schemas.openxmlformats.org/officeDocument/2006/relationships/comments" Target="../comments3.xml"/></Relationships>
</file>

<file path=xl/worksheets/_rels/sheet5.xml.rels><?xml version="1.0" encoding="UTF-8" standalone="yes"?>
<Relationships xmlns="http://schemas.openxmlformats.org/package/2006/relationships"><Relationship Id="rId1" Type="http://schemas.openxmlformats.org/officeDocument/2006/relationships/vmlDrawing" Target="../drawings/vmlDrawing4.vml"/><Relationship Id="rId2" Type="http://schemas.openxmlformats.org/officeDocument/2006/relationships/comments" Target="../comments4.xml"/></Relationships>
</file>

<file path=xl/worksheets/_rels/sheet6.xml.rels><?xml version="1.0" encoding="UTF-8" standalone="yes"?>
<Relationships xmlns="http://schemas.openxmlformats.org/package/2006/relationships"><Relationship Id="rId1" Type="http://schemas.openxmlformats.org/officeDocument/2006/relationships/vmlDrawing" Target="../drawings/vmlDrawing5.vml"/><Relationship Id="rId2" Type="http://schemas.openxmlformats.org/officeDocument/2006/relationships/comments" Target="../comments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3.xml.rels><?xml version="1.0" encoding="UTF-8" standalone="yes"?>
<Relationships xmlns="http://schemas.openxmlformats.org/package/2006/relationships"><Relationship Id="rId1" Type="http://schemas.openxmlformats.org/officeDocument/2006/relationships/vmlDrawing" Target="../drawings/vmlDrawing6.vml"/><Relationship Id="rId2" Type="http://schemas.openxmlformats.org/officeDocument/2006/relationships/comments" Target="../comments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enableFormatConditionsCalculation="0"/>
  <dimension ref="A1:B5"/>
  <sheetViews>
    <sheetView tabSelected="1" workbookViewId="0">
      <selection activeCell="N16" sqref="N16"/>
    </sheetView>
  </sheetViews>
  <sheetFormatPr baseColWidth="10" defaultRowHeight="13" x14ac:dyDescent="0"/>
  <sheetData>
    <row r="1" spans="1:2">
      <c r="A1" s="6" t="s">
        <v>3465</v>
      </c>
      <c r="B1" s="6"/>
    </row>
    <row r="2" spans="1:2">
      <c r="A2" s="6" t="s">
        <v>2548</v>
      </c>
      <c r="B2" s="6"/>
    </row>
    <row r="3" spans="1:2">
      <c r="A3" s="6"/>
      <c r="B3" s="138"/>
    </row>
    <row r="4" spans="1:2">
      <c r="A4" t="s">
        <v>2549</v>
      </c>
      <c r="B4" s="139">
        <v>0.85</v>
      </c>
    </row>
    <row r="5" spans="1:2">
      <c r="A5" t="s">
        <v>2720</v>
      </c>
      <c r="B5" s="118">
        <v>41147</v>
      </c>
    </row>
  </sheetData>
  <phoneticPr fontId="15"/>
  <pageMargins left="0.75" right="0.75" top="1" bottom="1" header="0.5" footer="0.5"/>
  <pageSetup paperSize="0"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enableFormatConditionsCalculation="0"/>
  <dimension ref="A1:X131"/>
  <sheetViews>
    <sheetView workbookViewId="0">
      <pane xSplit="1" ySplit="1" topLeftCell="B37" activePane="bottomRight" state="frozenSplit"/>
      <selection pane="topRight" activeCell="B9" sqref="B9"/>
      <selection pane="bottomLeft" activeCell="A2" sqref="A2"/>
      <selection pane="bottomRight" activeCell="N81" sqref="N81"/>
    </sheetView>
  </sheetViews>
  <sheetFormatPr baseColWidth="10" defaultRowHeight="13" x14ac:dyDescent="0"/>
  <cols>
    <col min="1" max="1" width="14.7109375" customWidth="1"/>
  </cols>
  <sheetData>
    <row r="1" spans="1:24">
      <c r="A1" s="84" t="s">
        <v>3065</v>
      </c>
      <c r="B1" s="84" t="s">
        <v>2720</v>
      </c>
      <c r="C1" s="84" t="s">
        <v>86</v>
      </c>
      <c r="D1" s="142" t="str">
        <f>County!R1</f>
        <v>Kasich</v>
      </c>
      <c r="E1" s="143" t="str">
        <f>County!S1</f>
        <v>Bush</v>
      </c>
      <c r="F1" s="144" t="str">
        <f>County!T1</f>
        <v>Rubio</v>
      </c>
      <c r="G1" s="145" t="str">
        <f>County!U1</f>
        <v>Cruz</v>
      </c>
      <c r="H1" s="32" t="str">
        <f>County!V1</f>
        <v>Trump</v>
      </c>
      <c r="I1" s="32" t="str">
        <f>County!W1</f>
        <v>Carson</v>
      </c>
      <c r="J1" s="32" t="str">
        <f>County!X1</f>
        <v>Fiorina</v>
      </c>
      <c r="K1" s="32" t="str">
        <f>County!Y1</f>
        <v>Christie</v>
      </c>
      <c r="L1" s="32" t="str">
        <f>County!Z1</f>
        <v>Paul</v>
      </c>
      <c r="M1" s="32" t="str">
        <f>County!AA1</f>
        <v>Uncommtted</v>
      </c>
      <c r="N1" s="32" t="str">
        <f>County!AB1</f>
        <v>Write-ins</v>
      </c>
      <c r="O1" s="32" t="str">
        <f>County!AC1</f>
        <v>Other</v>
      </c>
      <c r="P1" s="32" t="str">
        <f>County!AD1</f>
        <v>Huckabee</v>
      </c>
      <c r="Q1" s="32" t="str">
        <f>County!AE1</f>
        <v>Jindal</v>
      </c>
      <c r="R1" s="32" t="str">
        <f>County!AF1</f>
        <v>Santorum</v>
      </c>
      <c r="S1" s="32" t="str">
        <f>County!AG1</f>
        <v>Graham</v>
      </c>
      <c r="T1" s="32" t="str">
        <f>County!AH1</f>
        <v>Pataki</v>
      </c>
      <c r="U1" s="32" t="str">
        <f>County!AI1</f>
        <v>Gilmore</v>
      </c>
      <c r="V1" s="90"/>
      <c r="W1" s="1"/>
    </row>
    <row r="2" spans="1:24">
      <c r="A2" s="34" t="str">
        <f>State!A3</f>
        <v>Alabama</v>
      </c>
      <c r="B2" s="146">
        <v>40968</v>
      </c>
      <c r="C2" s="1">
        <v>860652</v>
      </c>
      <c r="D2" s="1">
        <v>38119</v>
      </c>
      <c r="E2" s="1">
        <v>3974</v>
      </c>
      <c r="F2" s="1">
        <v>160606</v>
      </c>
      <c r="G2" s="1">
        <v>181479</v>
      </c>
      <c r="H2" s="1">
        <v>373721</v>
      </c>
      <c r="I2" s="1">
        <v>88094</v>
      </c>
      <c r="J2" s="1">
        <v>544</v>
      </c>
      <c r="K2" s="1">
        <v>858</v>
      </c>
      <c r="L2" s="1">
        <v>1895</v>
      </c>
      <c r="M2" s="1">
        <v>7953</v>
      </c>
      <c r="N2" s="1"/>
      <c r="O2" s="1"/>
      <c r="P2" s="1">
        <v>2539</v>
      </c>
      <c r="Q2" s="1"/>
      <c r="R2" s="1">
        <v>617</v>
      </c>
      <c r="S2" s="1">
        <v>253</v>
      </c>
      <c r="T2" s="1"/>
      <c r="U2" s="1"/>
      <c r="V2" s="1"/>
      <c r="W2" s="1"/>
      <c r="X2" s="1"/>
    </row>
    <row r="3" spans="1:24" s="236" customFormat="1">
      <c r="A3" s="34" t="s">
        <v>382</v>
      </c>
      <c r="B3" s="146">
        <v>40968</v>
      </c>
      <c r="C3" s="1">
        <v>23010</v>
      </c>
      <c r="D3" s="1">
        <v>918</v>
      </c>
      <c r="E3" s="1"/>
      <c r="F3" s="1">
        <v>3488</v>
      </c>
      <c r="G3" s="1">
        <v>8369</v>
      </c>
      <c r="H3" s="1">
        <v>7740</v>
      </c>
      <c r="I3" s="1">
        <v>2492</v>
      </c>
      <c r="J3" s="1"/>
      <c r="K3" s="1"/>
      <c r="L3" s="1"/>
      <c r="M3" s="1"/>
      <c r="N3" s="1"/>
      <c r="O3" s="1"/>
      <c r="P3" s="1"/>
      <c r="Q3" s="1"/>
      <c r="R3" s="1"/>
      <c r="S3" s="1"/>
      <c r="T3" s="1"/>
      <c r="U3" s="1"/>
      <c r="V3" s="1"/>
      <c r="W3" s="1"/>
      <c r="X3" s="1"/>
    </row>
    <row r="4" spans="1:24">
      <c r="A4" s="34" t="str">
        <f>State!A4</f>
        <v>Arizona</v>
      </c>
      <c r="B4" s="146">
        <v>40989</v>
      </c>
      <c r="C4" s="1">
        <f>SUM(D4:U4)</f>
        <v>624039</v>
      </c>
      <c r="D4" s="1">
        <v>65965</v>
      </c>
      <c r="E4" s="1">
        <v>4393</v>
      </c>
      <c r="F4" s="1">
        <v>72304</v>
      </c>
      <c r="G4" s="1">
        <v>172294</v>
      </c>
      <c r="H4" s="1">
        <v>286743</v>
      </c>
      <c r="I4" s="1">
        <v>14940</v>
      </c>
      <c r="J4" s="1">
        <v>1270</v>
      </c>
      <c r="K4" s="1">
        <v>988</v>
      </c>
      <c r="L4" s="1">
        <v>2269</v>
      </c>
      <c r="M4" s="1"/>
      <c r="N4" s="1"/>
      <c r="O4" s="1">
        <v>243</v>
      </c>
      <c r="P4" s="1">
        <v>1300</v>
      </c>
      <c r="Q4" s="1"/>
      <c r="R4" s="1">
        <v>523</v>
      </c>
      <c r="S4" s="1">
        <v>498</v>
      </c>
      <c r="T4" s="1">
        <v>309</v>
      </c>
      <c r="U4" s="1"/>
      <c r="V4" s="1"/>
      <c r="W4" s="1"/>
      <c r="X4" s="1"/>
    </row>
    <row r="5" spans="1:24">
      <c r="A5" s="34" t="str">
        <f>State!A5</f>
        <v>Arkansas</v>
      </c>
      <c r="B5" s="146">
        <v>40968</v>
      </c>
      <c r="C5" s="1">
        <v>410920</v>
      </c>
      <c r="D5" s="1">
        <v>15305</v>
      </c>
      <c r="E5" s="1">
        <v>2402</v>
      </c>
      <c r="F5" s="1">
        <v>101910</v>
      </c>
      <c r="G5" s="1">
        <v>125340</v>
      </c>
      <c r="H5" s="1">
        <v>134744</v>
      </c>
      <c r="I5" s="1">
        <v>23521</v>
      </c>
      <c r="J5" s="1">
        <v>411</v>
      </c>
      <c r="K5" s="1">
        <v>631</v>
      </c>
      <c r="L5" s="1">
        <v>1151</v>
      </c>
      <c r="M5" s="1"/>
      <c r="N5" s="1"/>
      <c r="O5" s="1"/>
      <c r="P5" s="1">
        <v>4792</v>
      </c>
      <c r="Q5" s="1">
        <v>169</v>
      </c>
      <c r="R5" s="1">
        <v>292</v>
      </c>
      <c r="S5" s="1">
        <v>252</v>
      </c>
      <c r="T5" s="1"/>
      <c r="U5" s="1"/>
      <c r="V5" s="1"/>
      <c r="W5" s="1"/>
      <c r="X5" s="1"/>
    </row>
    <row r="6" spans="1:24">
      <c r="A6" s="34" t="str">
        <f>State!A6</f>
        <v>California</v>
      </c>
      <c r="B6" s="147">
        <v>41066</v>
      </c>
      <c r="C6" s="1">
        <f>SUM(D6:U6)</f>
        <v>2227306</v>
      </c>
      <c r="D6" s="1">
        <v>252544</v>
      </c>
      <c r="E6" s="1"/>
      <c r="F6" s="1"/>
      <c r="G6" s="1">
        <v>211576</v>
      </c>
      <c r="H6" s="1">
        <v>1665135</v>
      </c>
      <c r="I6" s="1">
        <v>82259</v>
      </c>
      <c r="J6" s="1"/>
      <c r="K6" s="1"/>
      <c r="L6" s="1"/>
      <c r="M6" s="1"/>
      <c r="N6" s="1">
        <f>7+14+2+10+3+4+35+6+5</f>
        <v>86</v>
      </c>
      <c r="O6" s="1">
        <v>15</v>
      </c>
      <c r="P6" s="1"/>
      <c r="Q6" s="1"/>
      <c r="R6" s="1"/>
      <c r="S6" s="1"/>
      <c r="T6" s="1"/>
      <c r="U6" s="1">
        <v>15691</v>
      </c>
      <c r="V6" s="1"/>
      <c r="W6" s="1"/>
      <c r="X6" s="1"/>
    </row>
    <row r="7" spans="1:24">
      <c r="A7" s="34" t="str">
        <f>State!A7</f>
        <v>Connecticut</v>
      </c>
      <c r="B7" s="146">
        <v>41024</v>
      </c>
      <c r="C7" s="1">
        <f>24987+1733+123523+60522+2728</f>
        <v>213493</v>
      </c>
      <c r="D7" s="1">
        <v>60522</v>
      </c>
      <c r="E7" s="1"/>
      <c r="F7" s="1"/>
      <c r="G7" s="1">
        <v>24987</v>
      </c>
      <c r="H7" s="1">
        <v>123523</v>
      </c>
      <c r="I7" s="1">
        <v>1733</v>
      </c>
      <c r="J7" s="1"/>
      <c r="K7" s="1"/>
      <c r="L7" s="1"/>
      <c r="M7" s="1">
        <v>2728</v>
      </c>
      <c r="N7" s="1"/>
      <c r="O7" s="1"/>
      <c r="P7" s="1"/>
      <c r="Q7" s="1"/>
      <c r="R7" s="1"/>
      <c r="S7" s="1"/>
      <c r="T7" s="1"/>
      <c r="U7" s="1"/>
      <c r="V7" s="1"/>
      <c r="W7" s="1"/>
      <c r="X7" s="1"/>
    </row>
    <row r="8" spans="1:24">
      <c r="A8" s="34" t="str">
        <f>State!A8</f>
        <v>Delaware</v>
      </c>
      <c r="B8" s="146">
        <v>41024</v>
      </c>
      <c r="C8" s="1">
        <f>SUM(D8:S8)</f>
        <v>69892</v>
      </c>
      <c r="D8" s="1">
        <v>14225</v>
      </c>
      <c r="E8" s="1">
        <v>578</v>
      </c>
      <c r="F8" s="1">
        <v>622</v>
      </c>
      <c r="G8" s="1">
        <v>11110</v>
      </c>
      <c r="H8" s="1">
        <v>42472</v>
      </c>
      <c r="I8" s="1">
        <v>885</v>
      </c>
      <c r="J8" s="1"/>
      <c r="K8" s="1"/>
      <c r="L8" s="1"/>
      <c r="M8" s="1"/>
      <c r="N8" s="1"/>
      <c r="O8" s="1"/>
      <c r="P8" s="1"/>
      <c r="Q8" s="1"/>
      <c r="R8" s="1"/>
      <c r="S8" s="1"/>
      <c r="T8" s="1"/>
      <c r="U8" s="1"/>
      <c r="V8" s="1"/>
      <c r="W8" s="1"/>
      <c r="X8" s="1"/>
    </row>
    <row r="9" spans="1:24">
      <c r="A9" s="34" t="str">
        <f>State!A64</f>
        <v>District of Columbia</v>
      </c>
      <c r="B9" s="146">
        <v>40979</v>
      </c>
      <c r="C9" s="1">
        <v>2839</v>
      </c>
      <c r="D9" s="1">
        <v>1009</v>
      </c>
      <c r="E9" s="1">
        <v>14</v>
      </c>
      <c r="F9" s="1">
        <v>1059</v>
      </c>
      <c r="G9" s="1">
        <v>351</v>
      </c>
      <c r="H9" s="1">
        <v>391</v>
      </c>
      <c r="I9" s="1">
        <v>3</v>
      </c>
      <c r="J9" s="1">
        <v>0</v>
      </c>
      <c r="K9" s="1"/>
      <c r="L9" s="1">
        <v>12</v>
      </c>
      <c r="M9" s="1"/>
      <c r="N9" s="1"/>
      <c r="O9" s="1"/>
      <c r="P9" s="1"/>
      <c r="Q9" s="1"/>
      <c r="R9" s="1"/>
      <c r="S9" s="1"/>
      <c r="T9" s="1"/>
      <c r="U9" s="1"/>
      <c r="V9" s="1"/>
      <c r="W9" s="1"/>
      <c r="X9" s="1"/>
    </row>
    <row r="10" spans="1:24">
      <c r="A10" s="34" t="str">
        <f>State!A9</f>
        <v>Florida</v>
      </c>
      <c r="B10" s="148">
        <v>40982</v>
      </c>
      <c r="C10" s="1">
        <v>2361805</v>
      </c>
      <c r="D10" s="1">
        <v>159976</v>
      </c>
      <c r="E10" s="1">
        <v>43511</v>
      </c>
      <c r="F10" s="1">
        <v>638661</v>
      </c>
      <c r="G10" s="1">
        <v>404891</v>
      </c>
      <c r="H10" s="1">
        <v>1079870</v>
      </c>
      <c r="I10" s="1">
        <v>21207</v>
      </c>
      <c r="J10" s="1">
        <v>1899</v>
      </c>
      <c r="K10" s="1">
        <v>2493</v>
      </c>
      <c r="L10" s="1">
        <v>4450</v>
      </c>
      <c r="M10" s="1"/>
      <c r="N10" s="1"/>
      <c r="O10" s="1"/>
      <c r="P10" s="1">
        <v>2624</v>
      </c>
      <c r="Q10" s="1"/>
      <c r="R10" s="1">
        <v>1211</v>
      </c>
      <c r="S10" s="1">
        <v>693</v>
      </c>
      <c r="T10" s="1"/>
      <c r="U10" s="1">
        <v>319</v>
      </c>
      <c r="V10" s="1"/>
      <c r="W10" s="1"/>
      <c r="X10" s="1"/>
    </row>
    <row r="11" spans="1:24">
      <c r="A11" s="34" t="str">
        <f>State!A10</f>
        <v>Georgia</v>
      </c>
      <c r="B11" s="146">
        <v>40968</v>
      </c>
      <c r="C11" s="1">
        <v>1295964</v>
      </c>
      <c r="D11" s="1">
        <v>72508</v>
      </c>
      <c r="E11" s="1">
        <v>7686</v>
      </c>
      <c r="F11" s="1">
        <v>316836</v>
      </c>
      <c r="G11" s="1">
        <v>305847</v>
      </c>
      <c r="H11" s="1">
        <v>502994</v>
      </c>
      <c r="I11" s="1">
        <v>80723</v>
      </c>
      <c r="J11" s="1">
        <v>1146</v>
      </c>
      <c r="K11" s="1">
        <v>1486</v>
      </c>
      <c r="L11" s="1">
        <v>2910</v>
      </c>
      <c r="M11" s="1"/>
      <c r="N11" s="1"/>
      <c r="O11" s="1"/>
      <c r="P11" s="1">
        <v>2625</v>
      </c>
      <c r="Q11" s="1"/>
      <c r="R11" s="1">
        <v>539</v>
      </c>
      <c r="S11" s="1">
        <v>428</v>
      </c>
      <c r="T11" s="1">
        <v>236</v>
      </c>
      <c r="U11" s="1"/>
      <c r="V11" s="1"/>
      <c r="W11" s="1"/>
      <c r="X11" s="1"/>
    </row>
    <row r="12" spans="1:24" s="236" customFormat="1">
      <c r="A12" s="34" t="s">
        <v>677</v>
      </c>
      <c r="B12" s="146">
        <v>40975</v>
      </c>
      <c r="C12" s="1">
        <v>15672</v>
      </c>
      <c r="D12" s="1">
        <v>1566</v>
      </c>
      <c r="E12" s="1">
        <v>24</v>
      </c>
      <c r="F12" s="1">
        <v>2068</v>
      </c>
      <c r="G12" s="1">
        <v>5063</v>
      </c>
      <c r="H12" s="1">
        <v>6805</v>
      </c>
      <c r="I12" s="1">
        <v>146</v>
      </c>
      <c r="J12" s="1"/>
      <c r="K12" s="1"/>
      <c r="L12" s="1"/>
      <c r="M12" s="1"/>
      <c r="N12" s="1"/>
      <c r="O12" s="1"/>
      <c r="P12" s="1"/>
      <c r="Q12" s="1"/>
      <c r="R12" s="1"/>
      <c r="S12" s="1"/>
      <c r="T12" s="1"/>
      <c r="U12" s="1"/>
      <c r="V12" s="1"/>
      <c r="W12" s="1"/>
      <c r="X12" s="1"/>
    </row>
    <row r="13" spans="1:24" s="191" customFormat="1">
      <c r="A13" s="34" t="str">
        <f>State!A11</f>
        <v>Idaho</v>
      </c>
      <c r="B13" s="146">
        <v>40975</v>
      </c>
      <c r="C13" s="1">
        <f>SUM(D13:S13)</f>
        <v>222004</v>
      </c>
      <c r="D13" s="1">
        <v>16514</v>
      </c>
      <c r="E13" s="1">
        <v>939</v>
      </c>
      <c r="F13" s="1">
        <v>35290</v>
      </c>
      <c r="G13" s="1">
        <v>100889</v>
      </c>
      <c r="H13" s="1">
        <v>62413</v>
      </c>
      <c r="I13" s="1">
        <v>3853</v>
      </c>
      <c r="J13" s="1">
        <v>242</v>
      </c>
      <c r="K13" s="1">
        <v>353</v>
      </c>
      <c r="L13" s="1">
        <v>834</v>
      </c>
      <c r="M13" s="1"/>
      <c r="N13" s="1"/>
      <c r="O13" s="1">
        <v>28</v>
      </c>
      <c r="P13" s="1">
        <v>358</v>
      </c>
      <c r="Q13" s="1"/>
      <c r="R13" s="1">
        <v>211</v>
      </c>
      <c r="S13" s="1">
        <v>80</v>
      </c>
      <c r="T13" s="1"/>
      <c r="U13" s="1"/>
      <c r="V13" s="1"/>
      <c r="W13" s="1"/>
      <c r="X13" s="1"/>
    </row>
    <row r="14" spans="1:24">
      <c r="A14" s="34" t="str">
        <f>State!A12</f>
        <v>Illinois</v>
      </c>
      <c r="B14" s="146">
        <v>40982</v>
      </c>
      <c r="C14" s="1">
        <f>SUM(D14:S14)</f>
        <v>1449748</v>
      </c>
      <c r="D14" s="1">
        <v>286118</v>
      </c>
      <c r="E14" s="1">
        <v>11188</v>
      </c>
      <c r="F14" s="1">
        <v>126681</v>
      </c>
      <c r="G14" s="1">
        <v>438235</v>
      </c>
      <c r="H14" s="1">
        <v>562464</v>
      </c>
      <c r="I14" s="1">
        <v>11469</v>
      </c>
      <c r="J14" s="1">
        <v>1540</v>
      </c>
      <c r="K14" s="1">
        <v>3428</v>
      </c>
      <c r="L14" s="1">
        <v>4718</v>
      </c>
      <c r="M14" s="1"/>
      <c r="N14" s="1"/>
      <c r="O14" s="1">
        <v>16</v>
      </c>
      <c r="P14" s="1">
        <v>2737</v>
      </c>
      <c r="Q14" s="1"/>
      <c r="R14" s="1">
        <v>1154</v>
      </c>
      <c r="S14" s="1"/>
      <c r="T14" s="1"/>
      <c r="U14" s="1"/>
      <c r="V14" s="1"/>
      <c r="W14" s="1"/>
      <c r="X14" s="1"/>
    </row>
    <row r="15" spans="1:24">
      <c r="A15" s="34" t="str">
        <f>State!A13</f>
        <v>Indiana</v>
      </c>
      <c r="B15" s="146">
        <v>41031</v>
      </c>
      <c r="C15" s="1">
        <f>SUM(D15:S15)</f>
        <v>1110543</v>
      </c>
      <c r="D15" s="1">
        <v>84111</v>
      </c>
      <c r="E15" s="1">
        <v>6508</v>
      </c>
      <c r="F15" s="1">
        <v>5175</v>
      </c>
      <c r="G15" s="1">
        <v>406783</v>
      </c>
      <c r="H15" s="1">
        <v>591514</v>
      </c>
      <c r="I15" s="1">
        <v>8914</v>
      </c>
      <c r="J15" s="1">
        <v>1494</v>
      </c>
      <c r="K15" s="1">
        <v>1738</v>
      </c>
      <c r="L15" s="1">
        <v>4306</v>
      </c>
      <c r="M15" s="1"/>
      <c r="N15" s="1"/>
      <c r="O15" s="1"/>
      <c r="P15" s="1"/>
      <c r="Q15" s="1"/>
      <c r="R15" s="1"/>
      <c r="S15" s="1"/>
      <c r="T15" s="1"/>
      <c r="U15" s="1"/>
      <c r="V15" s="1"/>
      <c r="W15" s="1"/>
      <c r="X15" s="1"/>
    </row>
    <row r="16" spans="1:24" s="236" customFormat="1">
      <c r="A16" s="34" t="s">
        <v>543</v>
      </c>
      <c r="B16" s="146">
        <v>40939</v>
      </c>
      <c r="C16" s="1">
        <v>186932</v>
      </c>
      <c r="D16" s="1">
        <v>3474</v>
      </c>
      <c r="E16" s="1">
        <v>5238</v>
      </c>
      <c r="F16" s="1">
        <v>43228</v>
      </c>
      <c r="G16" s="1">
        <v>51666</v>
      </c>
      <c r="H16" s="1">
        <v>45429</v>
      </c>
      <c r="I16" s="1">
        <v>17394</v>
      </c>
      <c r="J16" s="1">
        <v>3485</v>
      </c>
      <c r="K16" s="1">
        <v>3284</v>
      </c>
      <c r="L16" s="1">
        <v>8481</v>
      </c>
      <c r="M16" s="1"/>
      <c r="N16" s="1">
        <v>117</v>
      </c>
      <c r="O16" s="1"/>
      <c r="P16" s="1">
        <v>3345</v>
      </c>
      <c r="Q16" s="1"/>
      <c r="R16" s="1">
        <v>1779</v>
      </c>
      <c r="S16" s="1"/>
      <c r="T16" s="1"/>
      <c r="U16" s="1">
        <v>12</v>
      </c>
      <c r="V16" s="1"/>
      <c r="W16" s="1"/>
      <c r="X16" s="1"/>
    </row>
    <row r="17" spans="1:24" s="236" customFormat="1">
      <c r="A17" s="34" t="s">
        <v>2021</v>
      </c>
      <c r="B17" s="146">
        <v>40972</v>
      </c>
      <c r="C17" s="1">
        <v>78978</v>
      </c>
      <c r="D17" s="1">
        <v>8741</v>
      </c>
      <c r="E17" s="1">
        <v>84</v>
      </c>
      <c r="F17" s="1">
        <v>13295</v>
      </c>
      <c r="G17" s="1">
        <v>37512</v>
      </c>
      <c r="H17" s="1">
        <v>18443</v>
      </c>
      <c r="I17" s="1">
        <v>582</v>
      </c>
      <c r="J17" s="1">
        <v>42</v>
      </c>
      <c r="K17" s="1"/>
      <c r="L17" s="1"/>
      <c r="M17" s="1">
        <v>279</v>
      </c>
      <c r="N17" s="1"/>
      <c r="O17" s="1"/>
      <c r="P17" s="1"/>
      <c r="Q17" s="1"/>
      <c r="R17" s="1"/>
      <c r="S17" s="1"/>
      <c r="T17" s="1"/>
      <c r="U17" s="1"/>
      <c r="V17" s="1"/>
      <c r="W17" s="1"/>
      <c r="X17" s="1"/>
    </row>
    <row r="18" spans="1:24">
      <c r="A18" s="34" t="str">
        <f>State!A51</f>
        <v>Kentucky</v>
      </c>
      <c r="B18" s="146">
        <v>40972</v>
      </c>
      <c r="C18" s="1">
        <f>SUM(D18:S18)</f>
        <v>229667</v>
      </c>
      <c r="D18" s="1">
        <v>33134</v>
      </c>
      <c r="E18" s="1">
        <v>305</v>
      </c>
      <c r="F18" s="1">
        <v>37579</v>
      </c>
      <c r="G18" s="1">
        <v>72503</v>
      </c>
      <c r="H18" s="1">
        <v>82493</v>
      </c>
      <c r="I18" s="1">
        <v>1951</v>
      </c>
      <c r="J18" s="1">
        <v>64</v>
      </c>
      <c r="K18" s="1">
        <v>65</v>
      </c>
      <c r="L18" s="1">
        <v>872</v>
      </c>
      <c r="M18" s="1">
        <v>496</v>
      </c>
      <c r="N18" s="1"/>
      <c r="O18" s="1"/>
      <c r="P18" s="1">
        <v>174</v>
      </c>
      <c r="Q18" s="1"/>
      <c r="R18" s="1">
        <v>31</v>
      </c>
      <c r="S18" s="1"/>
      <c r="T18" s="1"/>
      <c r="U18" s="1"/>
      <c r="V18" s="1"/>
      <c r="W18" s="1"/>
      <c r="X18" s="1"/>
    </row>
    <row r="19" spans="1:24">
      <c r="A19" s="34" t="str">
        <f>State!A14</f>
        <v>Louisiana</v>
      </c>
      <c r="B19" s="146">
        <v>40972</v>
      </c>
      <c r="C19" s="1">
        <f>SUM(D19:U19)</f>
        <v>301241</v>
      </c>
      <c r="D19" s="1">
        <v>19359</v>
      </c>
      <c r="E19" s="1">
        <v>2145</v>
      </c>
      <c r="F19" s="1">
        <v>33813</v>
      </c>
      <c r="G19" s="1">
        <v>113968</v>
      </c>
      <c r="H19" s="1">
        <v>124854</v>
      </c>
      <c r="I19" s="1">
        <v>4544</v>
      </c>
      <c r="J19" s="1">
        <v>243</v>
      </c>
      <c r="K19" s="1">
        <v>401</v>
      </c>
      <c r="L19" s="1">
        <v>670</v>
      </c>
      <c r="M19" s="1"/>
      <c r="N19" s="1"/>
      <c r="O19" s="1">
        <f>219+48</f>
        <v>267</v>
      </c>
      <c r="P19" s="1">
        <v>645</v>
      </c>
      <c r="Q19" s="1"/>
      <c r="R19" s="1">
        <v>180</v>
      </c>
      <c r="S19" s="1">
        <v>152</v>
      </c>
      <c r="T19" s="1"/>
      <c r="U19" s="1"/>
      <c r="V19" s="1"/>
      <c r="W19" s="1"/>
      <c r="X19" s="1"/>
    </row>
    <row r="20" spans="1:24" s="237" customFormat="1">
      <c r="A20" s="34" t="s">
        <v>2067</v>
      </c>
      <c r="B20" s="146">
        <v>40972</v>
      </c>
      <c r="C20" s="1">
        <f>SUM(D20:T20)</f>
        <v>18627</v>
      </c>
      <c r="D20" s="1">
        <v>2270</v>
      </c>
      <c r="E20" s="1">
        <v>31</v>
      </c>
      <c r="F20" s="1">
        <v>1492</v>
      </c>
      <c r="G20" s="1">
        <v>8550</v>
      </c>
      <c r="H20" s="1">
        <v>6070</v>
      </c>
      <c r="I20" s="1">
        <v>132</v>
      </c>
      <c r="J20" s="1">
        <v>17</v>
      </c>
      <c r="K20" s="1"/>
      <c r="L20" s="1">
        <v>55</v>
      </c>
      <c r="M20" s="1"/>
      <c r="N20" s="1"/>
      <c r="O20" s="1"/>
      <c r="P20" s="1">
        <v>10</v>
      </c>
      <c r="Q20" s="1"/>
      <c r="R20" s="1"/>
      <c r="S20" s="1"/>
      <c r="T20" s="1"/>
      <c r="U20" s="1"/>
      <c r="V20" s="1"/>
      <c r="W20" s="1"/>
      <c r="X20" s="1"/>
    </row>
    <row r="21" spans="1:24">
      <c r="A21" s="34" t="str">
        <f>State!A15</f>
        <v>Maryland</v>
      </c>
      <c r="B21" s="146">
        <v>41024</v>
      </c>
      <c r="C21" s="1">
        <f>SUM(D21:T21)</f>
        <v>459066</v>
      </c>
      <c r="D21" s="1">
        <v>106614</v>
      </c>
      <c r="E21" s="1">
        <v>2770</v>
      </c>
      <c r="F21" s="1">
        <v>3201</v>
      </c>
      <c r="G21" s="1">
        <v>87093</v>
      </c>
      <c r="H21" s="1">
        <v>248343</v>
      </c>
      <c r="I21" s="1">
        <v>5946</v>
      </c>
      <c r="J21" s="1">
        <v>1012</v>
      </c>
      <c r="K21" s="1">
        <v>1239</v>
      </c>
      <c r="L21" s="1">
        <v>1533</v>
      </c>
      <c r="M21" s="1"/>
      <c r="N21" s="1"/>
      <c r="O21" s="1"/>
      <c r="P21" s="1">
        <v>837</v>
      </c>
      <c r="Q21" s="1"/>
      <c r="R21" s="1">
        <v>478</v>
      </c>
      <c r="S21" s="1"/>
      <c r="T21" s="1"/>
      <c r="U21" s="1"/>
      <c r="V21" s="1"/>
      <c r="W21" s="1"/>
      <c r="X21" s="1"/>
    </row>
    <row r="22" spans="1:24">
      <c r="A22" s="34" t="str">
        <f>State!A16</f>
        <v>Massachusetts</v>
      </c>
      <c r="B22" s="146">
        <v>40968</v>
      </c>
      <c r="C22" s="1">
        <f>637703-1440</f>
        <v>636263</v>
      </c>
      <c r="D22" s="1">
        <v>114434</v>
      </c>
      <c r="E22" s="1">
        <v>6559</v>
      </c>
      <c r="F22" s="1">
        <v>113170</v>
      </c>
      <c r="G22" s="1">
        <v>60592</v>
      </c>
      <c r="H22" s="1">
        <v>312425</v>
      </c>
      <c r="I22" s="1">
        <v>16360</v>
      </c>
      <c r="J22" s="1">
        <v>1153</v>
      </c>
      <c r="K22" s="1">
        <v>1906</v>
      </c>
      <c r="L22" s="1">
        <v>1864</v>
      </c>
      <c r="M22" s="1">
        <v>3220</v>
      </c>
      <c r="N22" s="1">
        <v>2325</v>
      </c>
      <c r="O22" s="1"/>
      <c r="P22" s="1">
        <v>709</v>
      </c>
      <c r="Q22" s="1"/>
      <c r="R22" s="1">
        <v>293</v>
      </c>
      <c r="S22" s="1"/>
      <c r="T22" s="1">
        <v>500</v>
      </c>
      <c r="U22" s="1">
        <v>753</v>
      </c>
      <c r="V22" s="1"/>
      <c r="W22" s="1"/>
      <c r="X22" s="1"/>
    </row>
    <row r="23" spans="1:24">
      <c r="A23" s="34" t="str">
        <f>State!A17</f>
        <v>Michigan</v>
      </c>
      <c r="B23" s="146">
        <v>40975</v>
      </c>
      <c r="C23" s="1">
        <v>1323589</v>
      </c>
      <c r="D23" s="1">
        <v>321115</v>
      </c>
      <c r="E23" s="1">
        <v>10685</v>
      </c>
      <c r="F23" s="1">
        <v>123587</v>
      </c>
      <c r="G23" s="1">
        <v>326617</v>
      </c>
      <c r="H23" s="1">
        <v>483753</v>
      </c>
      <c r="I23" s="1">
        <v>21349</v>
      </c>
      <c r="J23" s="1">
        <v>1415</v>
      </c>
      <c r="K23" s="1">
        <v>3116</v>
      </c>
      <c r="L23" s="1">
        <v>3774</v>
      </c>
      <c r="M23" s="1">
        <v>22824</v>
      </c>
      <c r="N23" s="1"/>
      <c r="O23" s="1"/>
      <c r="P23" s="1">
        <v>2603</v>
      </c>
      <c r="Q23" s="1"/>
      <c r="R23" s="1">
        <v>1722</v>
      </c>
      <c r="S23" s="1">
        <v>438</v>
      </c>
      <c r="T23" s="1">
        <v>591</v>
      </c>
      <c r="U23" s="1"/>
      <c r="V23" s="1"/>
      <c r="W23" s="1"/>
      <c r="X23" s="1"/>
    </row>
    <row r="24" spans="1:24" s="237" customFormat="1">
      <c r="A24" s="34" t="s">
        <v>2848</v>
      </c>
      <c r="B24" s="146">
        <v>40968</v>
      </c>
      <c r="C24" s="1">
        <f>SUM(D24:T24)</f>
        <v>113905</v>
      </c>
      <c r="D24" s="1">
        <v>6531</v>
      </c>
      <c r="E24" s="1"/>
      <c r="F24" s="1">
        <v>41184</v>
      </c>
      <c r="G24" s="1">
        <v>33142</v>
      </c>
      <c r="H24" s="1">
        <v>24433</v>
      </c>
      <c r="I24" s="1">
        <v>8407</v>
      </c>
      <c r="J24" s="1"/>
      <c r="K24" s="1"/>
      <c r="L24" s="1"/>
      <c r="M24" s="1"/>
      <c r="N24" s="1">
        <v>208</v>
      </c>
      <c r="O24" s="1"/>
      <c r="P24" s="1"/>
      <c r="Q24" s="1"/>
      <c r="R24" s="1"/>
      <c r="S24" s="1"/>
      <c r="T24" s="1"/>
      <c r="U24" s="1"/>
      <c r="V24" s="1"/>
      <c r="W24" s="1"/>
      <c r="X24" s="1"/>
    </row>
    <row r="25" spans="1:24">
      <c r="A25" s="34" t="str">
        <f>State!A18</f>
        <v>Mississippi</v>
      </c>
      <c r="B25" s="146">
        <v>40975</v>
      </c>
      <c r="C25" s="1">
        <f>SUM(D25:T25)</f>
        <v>416270</v>
      </c>
      <c r="D25" s="1">
        <v>36795</v>
      </c>
      <c r="E25" s="1">
        <v>1697</v>
      </c>
      <c r="F25" s="1">
        <v>21885</v>
      </c>
      <c r="G25" s="1">
        <v>150364</v>
      </c>
      <c r="H25" s="1">
        <v>196659</v>
      </c>
      <c r="I25" s="1">
        <v>5626</v>
      </c>
      <c r="J25" s="1">
        <v>224</v>
      </c>
      <c r="K25" s="1">
        <v>493</v>
      </c>
      <c r="L25" s="1">
        <v>643</v>
      </c>
      <c r="M25" s="1"/>
      <c r="N25" s="1"/>
      <c r="O25" s="1"/>
      <c r="P25" s="1">
        <v>1067</v>
      </c>
      <c r="Q25" s="1"/>
      <c r="R25" s="1">
        <v>510</v>
      </c>
      <c r="S25" s="1">
        <v>172</v>
      </c>
      <c r="T25" s="1">
        <v>135</v>
      </c>
      <c r="U25" s="1"/>
      <c r="V25" s="1"/>
      <c r="W25" s="1"/>
      <c r="X25" s="1"/>
    </row>
    <row r="26" spans="1:24">
      <c r="A26" s="34" t="str">
        <f>State!A19</f>
        <v>Missouri</v>
      </c>
      <c r="B26" s="146">
        <v>40982</v>
      </c>
      <c r="C26" s="1">
        <v>939270</v>
      </c>
      <c r="D26" s="1">
        <v>94857</v>
      </c>
      <c r="E26" s="1">
        <v>3361</v>
      </c>
      <c r="F26" s="1">
        <v>57244</v>
      </c>
      <c r="G26" s="1">
        <v>381666</v>
      </c>
      <c r="H26" s="1">
        <v>383631</v>
      </c>
      <c r="I26" s="1">
        <v>8233</v>
      </c>
      <c r="J26" s="1">
        <v>615</v>
      </c>
      <c r="K26" s="1">
        <v>1681</v>
      </c>
      <c r="L26" s="1">
        <v>1777</v>
      </c>
      <c r="M26" s="1">
        <v>3225</v>
      </c>
      <c r="N26" s="1"/>
      <c r="O26" s="1">
        <v>100</v>
      </c>
      <c r="P26" s="1">
        <v>2148</v>
      </c>
      <c r="Q26" s="1"/>
      <c r="R26" s="1">
        <v>732</v>
      </c>
      <c r="S26" s="1"/>
      <c r="T26" s="1"/>
      <c r="U26" s="1"/>
      <c r="V26" s="1"/>
      <c r="W26" s="1"/>
      <c r="X26" s="1"/>
    </row>
    <row r="27" spans="1:24">
      <c r="A27" s="34" t="str">
        <f>State!A20</f>
        <v>Montana</v>
      </c>
      <c r="B27" s="146">
        <v>41066</v>
      </c>
      <c r="C27" s="1">
        <f>3274+14682+10777+5192+115594+7369</f>
        <v>156888</v>
      </c>
      <c r="D27" s="1">
        <v>10777</v>
      </c>
      <c r="E27" s="1">
        <v>3274</v>
      </c>
      <c r="F27" s="1">
        <v>5192</v>
      </c>
      <c r="G27" s="1">
        <v>14682</v>
      </c>
      <c r="H27" s="1">
        <v>115594</v>
      </c>
      <c r="I27" s="1"/>
      <c r="J27" s="1"/>
      <c r="K27" s="1"/>
      <c r="L27" s="1"/>
      <c r="M27" s="1">
        <v>7369</v>
      </c>
      <c r="N27" s="1"/>
      <c r="O27" s="1"/>
      <c r="P27" s="1"/>
      <c r="Q27" s="1"/>
      <c r="R27" s="1"/>
      <c r="S27" s="1"/>
      <c r="T27" s="1"/>
      <c r="U27" s="1"/>
      <c r="V27" s="1"/>
      <c r="W27" s="1"/>
      <c r="X27" s="1"/>
    </row>
    <row r="28" spans="1:24">
      <c r="A28" s="34" t="str">
        <f>State!A21</f>
        <v>Nebraska</v>
      </c>
      <c r="B28" s="146">
        <v>41038</v>
      </c>
      <c r="C28" s="1">
        <f>SUM(D28:U28)</f>
        <v>198988</v>
      </c>
      <c r="D28" s="1">
        <v>22709</v>
      </c>
      <c r="E28" s="1"/>
      <c r="F28" s="1">
        <v>7233</v>
      </c>
      <c r="G28" s="1">
        <v>36703</v>
      </c>
      <c r="H28" s="1">
        <v>122327</v>
      </c>
      <c r="I28" s="1">
        <v>10016</v>
      </c>
      <c r="J28" s="1"/>
      <c r="K28" s="1"/>
      <c r="L28" s="1"/>
      <c r="M28" s="1"/>
      <c r="N28" s="1"/>
      <c r="O28" s="1"/>
      <c r="P28" s="1"/>
      <c r="Q28" s="1"/>
      <c r="R28" s="1"/>
      <c r="S28" s="1"/>
      <c r="T28" s="1"/>
      <c r="U28" s="1"/>
      <c r="V28" s="1"/>
      <c r="W28" s="1"/>
      <c r="X28" s="1"/>
    </row>
    <row r="29" spans="1:24" s="237" customFormat="1">
      <c r="A29" s="34" t="s">
        <v>1411</v>
      </c>
      <c r="B29" s="146">
        <v>40961</v>
      </c>
      <c r="C29" s="1">
        <f>SUM(D29:U29)</f>
        <v>75216</v>
      </c>
      <c r="D29" s="1">
        <v>2709</v>
      </c>
      <c r="E29" s="1">
        <v>64</v>
      </c>
      <c r="F29" s="1">
        <v>17940</v>
      </c>
      <c r="G29" s="1">
        <v>16079</v>
      </c>
      <c r="H29" s="1">
        <v>34531</v>
      </c>
      <c r="I29" s="1">
        <v>3619</v>
      </c>
      <c r="J29" s="1">
        <v>22</v>
      </c>
      <c r="K29" s="1">
        <v>50</v>
      </c>
      <c r="L29" s="1">
        <v>170</v>
      </c>
      <c r="M29" s="1"/>
      <c r="N29" s="1"/>
      <c r="O29" s="1"/>
      <c r="P29" s="1">
        <v>21</v>
      </c>
      <c r="Q29" s="1"/>
      <c r="R29" s="1">
        <v>11</v>
      </c>
      <c r="S29" s="1"/>
      <c r="T29" s="1"/>
      <c r="U29" s="1"/>
      <c r="V29" s="1"/>
      <c r="W29" s="1"/>
      <c r="X29" s="1"/>
    </row>
    <row r="30" spans="1:24" s="189" customFormat="1">
      <c r="A30" s="34" t="str">
        <f>State!A22</f>
        <v>New Hampshire</v>
      </c>
      <c r="B30" s="146">
        <v>40947</v>
      </c>
      <c r="C30" s="1">
        <f>282979+2942</f>
        <v>285921</v>
      </c>
      <c r="D30" s="1">
        <v>44932</v>
      </c>
      <c r="E30" s="1">
        <v>31341</v>
      </c>
      <c r="F30" s="1">
        <v>30071</v>
      </c>
      <c r="G30" s="1">
        <v>33244</v>
      </c>
      <c r="H30" s="1">
        <v>100735</v>
      </c>
      <c r="I30" s="1">
        <v>6527</v>
      </c>
      <c r="J30" s="1">
        <v>11774</v>
      </c>
      <c r="K30" s="1">
        <v>21089</v>
      </c>
      <c r="L30" s="1">
        <v>1930</v>
      </c>
      <c r="M30" s="1"/>
      <c r="N30" s="1">
        <v>2942</v>
      </c>
      <c r="O30" s="1">
        <f>32+55+56+6+15+8+9+47+5+202+12+5+16+44+109</f>
        <v>621</v>
      </c>
      <c r="P30" s="1">
        <v>216</v>
      </c>
      <c r="Q30" s="1">
        <v>53</v>
      </c>
      <c r="R30" s="1">
        <v>160</v>
      </c>
      <c r="S30" s="1">
        <v>73</v>
      </c>
      <c r="T30" s="1">
        <v>79</v>
      </c>
      <c r="U30" s="1">
        <v>134</v>
      </c>
      <c r="V30" s="1"/>
      <c r="W30" s="1"/>
      <c r="X30" s="1"/>
    </row>
    <row r="31" spans="1:24">
      <c r="A31" s="34" t="str">
        <f>State!A23</f>
        <v>New Jersey</v>
      </c>
      <c r="B31" s="146">
        <v>41066</v>
      </c>
      <c r="C31" s="1">
        <f>SUM(D31:U31)</f>
        <v>447952</v>
      </c>
      <c r="D31" s="1">
        <v>59866</v>
      </c>
      <c r="E31" s="1"/>
      <c r="F31" s="1"/>
      <c r="G31" s="1">
        <v>27874</v>
      </c>
      <c r="H31" s="1">
        <v>360212</v>
      </c>
      <c r="I31" s="1"/>
      <c r="J31" s="1"/>
      <c r="K31" s="1"/>
      <c r="L31" s="1"/>
      <c r="M31" s="1"/>
      <c r="N31" s="1"/>
      <c r="O31" s="1"/>
      <c r="P31" s="1"/>
      <c r="Q31" s="1"/>
      <c r="R31" s="1"/>
      <c r="S31" s="1"/>
      <c r="T31" s="1"/>
      <c r="U31" s="1"/>
      <c r="V31" s="1"/>
      <c r="W31" s="1"/>
      <c r="X31" s="1"/>
    </row>
    <row r="32" spans="1:24">
      <c r="A32" s="34" t="str">
        <f>State!A24</f>
        <v>New Mexico</v>
      </c>
      <c r="B32" s="146">
        <v>41066</v>
      </c>
      <c r="C32" s="1">
        <f>3531+3830+13925+1508+7925+73908</f>
        <v>104627</v>
      </c>
      <c r="D32" s="1">
        <v>7925</v>
      </c>
      <c r="E32" s="1">
        <v>3531</v>
      </c>
      <c r="F32" s="1"/>
      <c r="G32" s="1">
        <v>13925</v>
      </c>
      <c r="H32" s="1">
        <v>73908</v>
      </c>
      <c r="I32" s="1">
        <v>3830</v>
      </c>
      <c r="J32" s="1">
        <v>1508</v>
      </c>
      <c r="K32" s="1"/>
      <c r="L32" s="1"/>
      <c r="M32" s="1"/>
      <c r="N32" s="1"/>
      <c r="O32" s="1"/>
      <c r="P32" s="1"/>
      <c r="Q32" s="1"/>
      <c r="R32" s="1"/>
      <c r="S32" s="1"/>
      <c r="T32" s="1"/>
      <c r="U32" s="1"/>
      <c r="V32" s="1"/>
      <c r="W32" s="1"/>
      <c r="X32" s="1"/>
    </row>
    <row r="33" spans="1:24">
      <c r="A33" s="34" t="str">
        <f>State!A25</f>
        <v>New York</v>
      </c>
      <c r="B33" s="146">
        <v>41017</v>
      </c>
      <c r="C33" s="1">
        <f>SUM(D33:U33)</f>
        <v>921771</v>
      </c>
      <c r="D33" s="1">
        <v>231166</v>
      </c>
      <c r="E33" s="1"/>
      <c r="F33" s="1"/>
      <c r="G33" s="1">
        <v>136083</v>
      </c>
      <c r="H33" s="1">
        <v>554522</v>
      </c>
      <c r="I33" s="1"/>
      <c r="J33" s="1"/>
      <c r="K33" s="1"/>
      <c r="L33" s="1"/>
      <c r="M33" s="1"/>
      <c r="N33" s="1"/>
      <c r="O33" s="1"/>
      <c r="P33" s="1"/>
      <c r="Q33" s="1"/>
      <c r="R33" s="1"/>
      <c r="S33" s="1"/>
      <c r="T33" s="1"/>
      <c r="U33" s="1"/>
      <c r="V33" s="1"/>
      <c r="W33" s="1"/>
      <c r="X33" s="1"/>
    </row>
    <row r="34" spans="1:24">
      <c r="A34" s="34" t="str">
        <f>State!A26</f>
        <v>North Carolina</v>
      </c>
      <c r="B34" s="146">
        <v>40982</v>
      </c>
      <c r="C34" s="1">
        <f>SUM(D34:U34)</f>
        <v>1149530</v>
      </c>
      <c r="D34" s="1">
        <v>145659</v>
      </c>
      <c r="E34" s="1">
        <v>3893</v>
      </c>
      <c r="F34" s="1">
        <v>88907</v>
      </c>
      <c r="G34" s="1">
        <v>422621</v>
      </c>
      <c r="H34" s="1">
        <v>462413</v>
      </c>
      <c r="I34" s="1">
        <v>11019</v>
      </c>
      <c r="J34" s="1">
        <v>929</v>
      </c>
      <c r="K34" s="1">
        <v>1256</v>
      </c>
      <c r="L34" s="1">
        <v>2753</v>
      </c>
      <c r="M34" s="1">
        <v>6081</v>
      </c>
      <c r="N34" s="1"/>
      <c r="O34" s="1"/>
      <c r="P34" s="1">
        <v>3071</v>
      </c>
      <c r="Q34" s="1"/>
      <c r="R34" s="1">
        <v>663</v>
      </c>
      <c r="S34" s="1"/>
      <c r="T34" s="1"/>
      <c r="U34" s="1">
        <v>265</v>
      </c>
      <c r="V34" s="1"/>
      <c r="W34" s="1"/>
      <c r="X34" s="1"/>
    </row>
    <row r="35" spans="1:24">
      <c r="A35" s="34" t="str">
        <f>State!A27</f>
        <v>Ohio</v>
      </c>
      <c r="B35" s="146">
        <v>40982</v>
      </c>
      <c r="C35" s="1">
        <f>SUM(D35:U35)</f>
        <v>1988960</v>
      </c>
      <c r="D35" s="1">
        <v>933886</v>
      </c>
      <c r="E35" s="1">
        <v>5398</v>
      </c>
      <c r="F35" s="1">
        <v>46478</v>
      </c>
      <c r="G35" s="1">
        <v>264640</v>
      </c>
      <c r="H35" s="1">
        <v>713404</v>
      </c>
      <c r="I35" s="1">
        <v>14351</v>
      </c>
      <c r="J35" s="1">
        <v>2112</v>
      </c>
      <c r="K35" s="1">
        <v>2430</v>
      </c>
      <c r="L35" s="1"/>
      <c r="M35" s="1"/>
      <c r="N35" s="1"/>
      <c r="O35" s="1"/>
      <c r="P35" s="1">
        <v>4941</v>
      </c>
      <c r="Q35" s="1"/>
      <c r="R35" s="1">
        <v>1320</v>
      </c>
      <c r="S35" s="1"/>
      <c r="T35" s="1"/>
      <c r="U35" s="1"/>
      <c r="V35" s="1"/>
      <c r="W35" s="1"/>
      <c r="X35" s="1"/>
    </row>
    <row r="36" spans="1:24">
      <c r="A36" s="34" t="str">
        <f>State!A28</f>
        <v>Oklahoma</v>
      </c>
      <c r="B36" s="146">
        <v>40968</v>
      </c>
      <c r="C36" s="1">
        <v>459922</v>
      </c>
      <c r="D36" s="1">
        <v>16524</v>
      </c>
      <c r="E36" s="1">
        <v>2091</v>
      </c>
      <c r="F36" s="1">
        <v>119633</v>
      </c>
      <c r="G36" s="1">
        <v>158078</v>
      </c>
      <c r="H36" s="1">
        <v>130267</v>
      </c>
      <c r="I36" s="1">
        <v>28601</v>
      </c>
      <c r="J36" s="1">
        <v>610</v>
      </c>
      <c r="K36" s="1">
        <v>545</v>
      </c>
      <c r="L36" s="1">
        <v>1666</v>
      </c>
      <c r="M36" s="1"/>
      <c r="N36" s="1"/>
      <c r="O36" s="1"/>
      <c r="P36" s="1">
        <v>1308</v>
      </c>
      <c r="Q36" s="1"/>
      <c r="R36" s="1">
        <v>375</v>
      </c>
      <c r="S36" s="1">
        <v>224</v>
      </c>
      <c r="T36" s="1"/>
      <c r="U36" s="1"/>
      <c r="V36" s="1"/>
      <c r="W36" s="1"/>
      <c r="X36" s="1"/>
    </row>
    <row r="37" spans="1:24">
      <c r="A37" s="34" t="str">
        <f>State!A29</f>
        <v>Oregon</v>
      </c>
      <c r="B37" s="146">
        <v>41045</v>
      </c>
      <c r="C37" s="1">
        <f>SUM(D37:U37)</f>
        <v>393920</v>
      </c>
      <c r="D37" s="1">
        <v>62248</v>
      </c>
      <c r="E37" s="1"/>
      <c r="F37" s="1"/>
      <c r="G37" s="1">
        <v>65513</v>
      </c>
      <c r="H37" s="1">
        <v>252748</v>
      </c>
      <c r="I37" s="1"/>
      <c r="J37" s="1"/>
      <c r="K37" s="1"/>
      <c r="L37" s="1"/>
      <c r="M37" s="1"/>
      <c r="N37" s="1">
        <v>13411</v>
      </c>
      <c r="O37" s="1"/>
      <c r="P37" s="1"/>
      <c r="Q37" s="1"/>
      <c r="R37" s="1"/>
      <c r="S37" s="1"/>
      <c r="T37" s="1"/>
      <c r="U37" s="1"/>
      <c r="V37" s="1"/>
      <c r="W37" s="1"/>
      <c r="X37" s="1"/>
    </row>
    <row r="38" spans="1:24">
      <c r="A38" s="34" t="str">
        <f>State!A30</f>
        <v>Pennsylvania</v>
      </c>
      <c r="B38" s="146">
        <v>41024</v>
      </c>
      <c r="C38" s="1">
        <f>SUM(D38:U38)</f>
        <v>1594475</v>
      </c>
      <c r="D38" s="1">
        <v>310003</v>
      </c>
      <c r="E38" s="1">
        <v>9577</v>
      </c>
      <c r="F38" s="1">
        <v>11954</v>
      </c>
      <c r="G38" s="1">
        <v>345506</v>
      </c>
      <c r="H38" s="1">
        <v>902593</v>
      </c>
      <c r="I38" s="1">
        <v>14842</v>
      </c>
      <c r="J38" s="1"/>
      <c r="K38" s="1"/>
      <c r="L38" s="1"/>
      <c r="M38" s="1"/>
      <c r="N38" s="1"/>
      <c r="O38" s="1"/>
      <c r="P38" s="1"/>
      <c r="Q38" s="1"/>
      <c r="R38" s="1"/>
      <c r="S38" s="1"/>
      <c r="T38" s="1"/>
      <c r="U38" s="1"/>
      <c r="V38" s="1"/>
      <c r="W38" s="1"/>
      <c r="X38" s="1"/>
    </row>
    <row r="39" spans="1:24">
      <c r="A39" s="34" t="str">
        <f>State!A31</f>
        <v>Puerto Rico</v>
      </c>
      <c r="B39" s="146">
        <v>40973</v>
      </c>
      <c r="C39" s="1">
        <f>41196-1540+15</f>
        <v>39671</v>
      </c>
      <c r="D39" s="1">
        <v>582</v>
      </c>
      <c r="E39" s="1">
        <v>296</v>
      </c>
      <c r="F39" s="1">
        <v>28937</v>
      </c>
      <c r="G39" s="1">
        <v>3610</v>
      </c>
      <c r="H39" s="1">
        <v>5474</v>
      </c>
      <c r="I39" s="1">
        <v>168</v>
      </c>
      <c r="J39" s="1">
        <v>375</v>
      </c>
      <c r="K39" s="1">
        <v>23</v>
      </c>
      <c r="L39" s="1">
        <v>48</v>
      </c>
      <c r="M39" s="1"/>
      <c r="N39" s="1">
        <v>15</v>
      </c>
      <c r="O39" s="1"/>
      <c r="P39" s="1">
        <v>77</v>
      </c>
      <c r="Q39" s="1"/>
      <c r="R39" s="1">
        <v>36</v>
      </c>
      <c r="S39" s="1"/>
      <c r="T39" s="1"/>
      <c r="U39" s="1">
        <v>30</v>
      </c>
      <c r="V39" s="1"/>
      <c r="W39" s="1"/>
      <c r="X39" s="1"/>
    </row>
    <row r="40" spans="1:24">
      <c r="A40" s="34" t="str">
        <f>State!A32</f>
        <v>Rhode Island</v>
      </c>
      <c r="B40" s="146">
        <v>41024</v>
      </c>
      <c r="C40" s="1">
        <f>SUM(D40:U40)</f>
        <v>61614</v>
      </c>
      <c r="D40" s="1">
        <v>14963</v>
      </c>
      <c r="E40" s="1"/>
      <c r="F40" s="1">
        <v>382</v>
      </c>
      <c r="G40" s="1">
        <v>6416</v>
      </c>
      <c r="H40" s="1">
        <v>39221</v>
      </c>
      <c r="I40" s="1"/>
      <c r="J40" s="1"/>
      <c r="K40" s="1"/>
      <c r="L40" s="1"/>
      <c r="M40" s="1">
        <v>417</v>
      </c>
      <c r="N40" s="1">
        <v>215</v>
      </c>
      <c r="O40" s="1"/>
      <c r="P40" s="1"/>
      <c r="Q40" s="1"/>
      <c r="R40" s="1"/>
      <c r="S40" s="1"/>
      <c r="T40" s="1"/>
      <c r="U40" s="1"/>
      <c r="V40" s="1"/>
      <c r="W40" s="1"/>
      <c r="X40" s="1"/>
    </row>
    <row r="41" spans="1:24">
      <c r="A41" s="34" t="str">
        <f>State!A33</f>
        <v>South Carolina</v>
      </c>
      <c r="B41" s="146">
        <v>40958</v>
      </c>
      <c r="C41" s="1">
        <f>103683+46749+127320+120424+118687+127134+99670</f>
        <v>743667</v>
      </c>
      <c r="D41" s="1">
        <v>56410</v>
      </c>
      <c r="E41" s="1">
        <v>58056</v>
      </c>
      <c r="F41" s="1">
        <v>166565</v>
      </c>
      <c r="G41" s="1">
        <v>165417</v>
      </c>
      <c r="H41" s="1">
        <v>240882</v>
      </c>
      <c r="I41" s="1">
        <v>53551</v>
      </c>
      <c r="J41" s="1">
        <v>412</v>
      </c>
      <c r="K41" s="1">
        <v>699</v>
      </c>
      <c r="L41" s="1">
        <v>929</v>
      </c>
      <c r="M41" s="1"/>
      <c r="N41" s="1"/>
      <c r="O41" s="1"/>
      <c r="P41" s="1">
        <v>497</v>
      </c>
      <c r="Q41" s="1"/>
      <c r="R41" s="1">
        <v>200</v>
      </c>
      <c r="S41" s="1"/>
      <c r="T41" s="1"/>
      <c r="U41" s="1">
        <v>49</v>
      </c>
      <c r="V41" s="1"/>
      <c r="W41" s="1"/>
      <c r="X41" s="1"/>
    </row>
    <row r="42" spans="1:24">
      <c r="A42" s="34" t="str">
        <f>State!A34</f>
        <v>South Dakota</v>
      </c>
      <c r="B42" s="146">
        <v>41066</v>
      </c>
      <c r="C42" s="1">
        <f>10660+11352+44867</f>
        <v>66879</v>
      </c>
      <c r="D42" s="1">
        <v>10660</v>
      </c>
      <c r="E42" s="1"/>
      <c r="F42" s="1"/>
      <c r="G42" s="1">
        <v>11352</v>
      </c>
      <c r="H42" s="1">
        <v>44867</v>
      </c>
      <c r="I42" s="1"/>
      <c r="J42" s="1"/>
      <c r="K42" s="1"/>
      <c r="L42" s="1"/>
      <c r="M42" s="1"/>
      <c r="N42" s="1"/>
      <c r="O42" s="1"/>
      <c r="P42" s="1"/>
      <c r="Q42" s="1"/>
      <c r="R42" s="1"/>
      <c r="S42" s="1"/>
      <c r="T42" s="1"/>
      <c r="U42" s="1"/>
      <c r="V42" s="1"/>
      <c r="W42" s="1"/>
      <c r="X42" s="1"/>
    </row>
    <row r="43" spans="1:24">
      <c r="A43" s="34" t="str">
        <f>State!A35</f>
        <v>Tennessee</v>
      </c>
      <c r="B43" s="146">
        <v>40968</v>
      </c>
      <c r="C43" s="1">
        <f>SUM(D43:U43)</f>
        <v>855729</v>
      </c>
      <c r="D43" s="1">
        <v>45301</v>
      </c>
      <c r="E43" s="1">
        <v>9551</v>
      </c>
      <c r="F43" s="1">
        <v>181274</v>
      </c>
      <c r="G43" s="1">
        <v>211471</v>
      </c>
      <c r="H43" s="1">
        <v>333180</v>
      </c>
      <c r="I43" s="1">
        <v>64951</v>
      </c>
      <c r="J43" s="1">
        <v>715</v>
      </c>
      <c r="K43" s="1">
        <v>1256</v>
      </c>
      <c r="L43" s="1">
        <v>2350</v>
      </c>
      <c r="M43" s="1">
        <v>1849</v>
      </c>
      <c r="N43" s="1"/>
      <c r="O43" s="1"/>
      <c r="P43" s="1">
        <v>2415</v>
      </c>
      <c r="Q43" s="1"/>
      <c r="R43" s="1">
        <v>710</v>
      </c>
      <c r="S43" s="1">
        <v>253</v>
      </c>
      <c r="T43" s="1">
        <v>186</v>
      </c>
      <c r="U43" s="1">
        <v>267</v>
      </c>
      <c r="V43" s="1"/>
      <c r="W43" s="1"/>
      <c r="X43" s="1"/>
    </row>
    <row r="44" spans="1:24">
      <c r="A44" s="34" t="str">
        <f>State!A36</f>
        <v>Texas</v>
      </c>
      <c r="B44" s="146">
        <v>40968</v>
      </c>
      <c r="C44" s="1">
        <v>2836488</v>
      </c>
      <c r="D44" s="1">
        <v>120473</v>
      </c>
      <c r="E44" s="1">
        <v>35420</v>
      </c>
      <c r="F44" s="1">
        <v>503055</v>
      </c>
      <c r="G44" s="1">
        <v>1241118</v>
      </c>
      <c r="H44" s="1">
        <v>758762</v>
      </c>
      <c r="I44" s="1">
        <v>117969</v>
      </c>
      <c r="J44" s="1">
        <v>3247</v>
      </c>
      <c r="K44" s="1">
        <v>3448</v>
      </c>
      <c r="L44" s="1">
        <v>8000</v>
      </c>
      <c r="M44" s="1">
        <v>29609</v>
      </c>
      <c r="N44" s="1"/>
      <c r="O44" s="1">
        <v>5449</v>
      </c>
      <c r="P44" s="1">
        <v>6226</v>
      </c>
      <c r="Q44" s="1"/>
      <c r="R44" s="1">
        <v>2006</v>
      </c>
      <c r="S44" s="1">
        <v>1706</v>
      </c>
      <c r="T44" s="1"/>
      <c r="U44" s="1"/>
      <c r="V44" s="1"/>
      <c r="W44" s="1"/>
      <c r="X44" s="1"/>
    </row>
    <row r="45" spans="1:24" s="237" customFormat="1">
      <c r="A45" s="34" t="s">
        <v>440</v>
      </c>
      <c r="B45" s="146">
        <v>40989</v>
      </c>
      <c r="C45" s="1">
        <f>132904+31992+26434</f>
        <v>191330</v>
      </c>
      <c r="D45" s="1">
        <v>31992</v>
      </c>
      <c r="E45" s="1"/>
      <c r="F45" s="1"/>
      <c r="G45" s="1">
        <v>132904</v>
      </c>
      <c r="H45" s="1">
        <v>26434</v>
      </c>
      <c r="I45" s="1"/>
      <c r="J45" s="1"/>
      <c r="K45" s="1"/>
      <c r="L45" s="1"/>
      <c r="M45" s="1"/>
      <c r="N45" s="1"/>
      <c r="O45" s="1"/>
      <c r="P45" s="1"/>
      <c r="Q45" s="1"/>
      <c r="R45" s="1"/>
      <c r="S45" s="1"/>
      <c r="T45" s="1"/>
      <c r="U45" s="1"/>
      <c r="V45" s="1"/>
      <c r="W45" s="1"/>
      <c r="X45" s="1"/>
    </row>
    <row r="46" spans="1:24">
      <c r="A46" s="34" t="str">
        <f>State!A37</f>
        <v>Vermont</v>
      </c>
      <c r="B46" s="146">
        <v>40968</v>
      </c>
      <c r="C46" s="1">
        <f>61756-137-191</f>
        <v>61428</v>
      </c>
      <c r="D46" s="1">
        <v>18534</v>
      </c>
      <c r="E46" s="1">
        <v>1106</v>
      </c>
      <c r="F46" s="1">
        <v>11781</v>
      </c>
      <c r="G46" s="1">
        <v>5932</v>
      </c>
      <c r="H46" s="1">
        <v>19974</v>
      </c>
      <c r="I46" s="1">
        <v>2551</v>
      </c>
      <c r="J46" s="1">
        <v>212</v>
      </c>
      <c r="K46" s="1">
        <v>361</v>
      </c>
      <c r="L46" s="1">
        <v>423</v>
      </c>
      <c r="M46" s="1"/>
      <c r="N46" s="1">
        <v>390</v>
      </c>
      <c r="O46" s="1"/>
      <c r="P46" s="1"/>
      <c r="Q46" s="1"/>
      <c r="R46" s="1">
        <v>164</v>
      </c>
      <c r="S46" s="1"/>
      <c r="T46" s="1"/>
      <c r="U46" s="1"/>
      <c r="V46" s="1"/>
      <c r="W46" s="1"/>
      <c r="X46" s="1"/>
    </row>
    <row r="47" spans="1:24">
      <c r="A47" s="34" t="str">
        <f>State!A38</f>
        <v>Virginia</v>
      </c>
      <c r="B47" s="146">
        <v>40968</v>
      </c>
      <c r="C47" s="1">
        <f>SUM(D47:U47)</f>
        <v>1025452</v>
      </c>
      <c r="D47" s="1">
        <v>97784</v>
      </c>
      <c r="E47" s="1">
        <v>3645</v>
      </c>
      <c r="F47" s="1">
        <v>327918</v>
      </c>
      <c r="G47" s="1">
        <v>171150</v>
      </c>
      <c r="H47" s="1">
        <v>356840</v>
      </c>
      <c r="I47" s="1">
        <v>60228</v>
      </c>
      <c r="J47" s="1">
        <v>914</v>
      </c>
      <c r="K47" s="1">
        <v>1102</v>
      </c>
      <c r="L47" s="1">
        <v>2917</v>
      </c>
      <c r="M47" s="1"/>
      <c r="N47" s="1"/>
      <c r="O47" s="1"/>
      <c r="P47" s="1">
        <v>1458</v>
      </c>
      <c r="Q47" s="1"/>
      <c r="R47" s="1">
        <v>399</v>
      </c>
      <c r="S47" s="1">
        <v>444</v>
      </c>
      <c r="T47" s="1"/>
      <c r="U47" s="1">
        <v>653</v>
      </c>
      <c r="V47" s="1"/>
      <c r="W47" s="1"/>
      <c r="X47" s="1"/>
    </row>
    <row r="48" spans="1:24">
      <c r="A48" s="34" t="str">
        <f>State!A40</f>
        <v>West Virginia</v>
      </c>
      <c r="B48" s="146">
        <v>41038</v>
      </c>
      <c r="C48" s="1">
        <f>SUM(D48:U48)</f>
        <v>204061</v>
      </c>
      <c r="D48" s="1">
        <v>13721</v>
      </c>
      <c r="E48" s="1">
        <v>2305</v>
      </c>
      <c r="F48" s="1">
        <v>2908</v>
      </c>
      <c r="G48" s="1">
        <v>18301</v>
      </c>
      <c r="H48" s="1">
        <v>157238</v>
      </c>
      <c r="I48" s="1">
        <v>4421</v>
      </c>
      <c r="J48" s="1">
        <v>659</v>
      </c>
      <c r="K48" s="1">
        <v>727</v>
      </c>
      <c r="L48" s="1">
        <v>1798</v>
      </c>
      <c r="M48" s="1"/>
      <c r="N48" s="1"/>
      <c r="O48" s="1">
        <v>203</v>
      </c>
      <c r="P48" s="1">
        <v>1780</v>
      </c>
      <c r="Q48" s="1"/>
      <c r="R48" s="1"/>
      <c r="S48" s="1"/>
      <c r="T48" s="1"/>
      <c r="U48" s="1"/>
      <c r="V48" s="1"/>
      <c r="W48" s="1"/>
      <c r="X48" s="1"/>
    </row>
    <row r="49" spans="1:24">
      <c r="A49" s="128" t="str">
        <f>State!A41</f>
        <v>Wisconsin</v>
      </c>
      <c r="B49" s="149">
        <v>41003</v>
      </c>
      <c r="C49" s="32">
        <f>SUM(D49:U49)</f>
        <v>1105944</v>
      </c>
      <c r="D49" s="32">
        <v>155902</v>
      </c>
      <c r="E49" s="32">
        <v>3054</v>
      </c>
      <c r="F49" s="32">
        <v>10591</v>
      </c>
      <c r="G49" s="32">
        <v>533079</v>
      </c>
      <c r="H49" s="32">
        <v>387295</v>
      </c>
      <c r="I49" s="32">
        <v>5660</v>
      </c>
      <c r="J49" s="32">
        <v>772</v>
      </c>
      <c r="K49" s="32">
        <v>1191</v>
      </c>
      <c r="L49" s="32">
        <v>2519</v>
      </c>
      <c r="M49" s="32">
        <v>2281</v>
      </c>
      <c r="N49" s="32">
        <f>1381+39</f>
        <v>1420</v>
      </c>
      <c r="O49" s="32"/>
      <c r="P49" s="32">
        <v>1424</v>
      </c>
      <c r="Q49" s="32"/>
      <c r="R49" s="32">
        <v>511</v>
      </c>
      <c r="S49" s="32"/>
      <c r="T49" s="32"/>
      <c r="U49" s="32">
        <v>245</v>
      </c>
      <c r="V49" s="32"/>
      <c r="W49" s="32"/>
      <c r="X49" s="32"/>
    </row>
    <row r="50" spans="1:24">
      <c r="A50" s="86" t="s">
        <v>1033</v>
      </c>
      <c r="B50" s="86"/>
      <c r="C50" s="1">
        <f t="shared" ref="C50:V50" si="0">SUM(C2:C49)</f>
        <v>30562128</v>
      </c>
      <c r="D50" s="1">
        <f t="shared" si="0"/>
        <v>4231450</v>
      </c>
      <c r="E50" s="1">
        <f t="shared" si="0"/>
        <v>286694</v>
      </c>
      <c r="F50" s="1">
        <f t="shared" si="0"/>
        <v>3515197</v>
      </c>
      <c r="G50" s="1">
        <f t="shared" si="0"/>
        <v>7756585</v>
      </c>
      <c r="H50" s="1">
        <f>SUM(H2:H49)</f>
        <v>13560483</v>
      </c>
      <c r="I50" s="1">
        <f t="shared" si="0"/>
        <v>833067</v>
      </c>
      <c r="J50" s="1">
        <f t="shared" si="0"/>
        <v>41077</v>
      </c>
      <c r="K50" s="1">
        <f t="shared" si="0"/>
        <v>58337</v>
      </c>
      <c r="L50" s="1">
        <f t="shared" si="0"/>
        <v>67717</v>
      </c>
      <c r="M50" s="1">
        <f t="shared" si="0"/>
        <v>88331</v>
      </c>
      <c r="N50" s="1">
        <f t="shared" si="0"/>
        <v>21129</v>
      </c>
      <c r="O50" s="1">
        <f t="shared" si="0"/>
        <v>6942</v>
      </c>
      <c r="P50" s="1">
        <f t="shared" si="0"/>
        <v>51947</v>
      </c>
      <c r="Q50" s="1">
        <f t="shared" si="0"/>
        <v>222</v>
      </c>
      <c r="R50" s="1">
        <f t="shared" si="0"/>
        <v>16827</v>
      </c>
      <c r="S50" s="1">
        <f t="shared" si="0"/>
        <v>5666</v>
      </c>
      <c r="T50" s="1">
        <f t="shared" si="0"/>
        <v>2036</v>
      </c>
      <c r="U50" s="1">
        <f t="shared" si="0"/>
        <v>18418</v>
      </c>
      <c r="V50" s="1">
        <f t="shared" si="0"/>
        <v>0</v>
      </c>
      <c r="W50" s="1"/>
    </row>
    <row r="51" spans="1:24">
      <c r="A51" s="86"/>
      <c r="B51" s="86"/>
      <c r="C51" s="86"/>
      <c r="D51" s="1"/>
      <c r="E51" s="1"/>
      <c r="F51" s="1"/>
      <c r="G51" s="1"/>
      <c r="H51" s="1"/>
      <c r="I51" s="1"/>
      <c r="J51" s="1"/>
      <c r="K51" s="1"/>
      <c r="L51" s="1"/>
      <c r="M51" s="1"/>
      <c r="N51" s="1"/>
      <c r="O51" s="1"/>
      <c r="P51" s="1"/>
      <c r="Q51" s="1"/>
      <c r="R51" s="1"/>
      <c r="S51" s="1"/>
      <c r="T51" s="1"/>
      <c r="U51" s="1"/>
      <c r="V51" s="1"/>
      <c r="W51" s="1"/>
    </row>
    <row r="52" spans="1:24">
      <c r="D52" s="1"/>
      <c r="E52" s="1"/>
      <c r="F52" s="1"/>
      <c r="G52" s="1"/>
      <c r="H52" s="1"/>
      <c r="I52" s="1"/>
      <c r="J52" s="1"/>
      <c r="K52" s="1"/>
      <c r="L52" s="1"/>
      <c r="M52" s="1"/>
      <c r="N52" s="1"/>
      <c r="O52" s="1"/>
      <c r="P52" s="1"/>
      <c r="Q52" s="1"/>
      <c r="R52" s="1"/>
      <c r="S52" s="1"/>
      <c r="T52" s="1"/>
      <c r="U52" s="1"/>
      <c r="V52" s="1"/>
      <c r="W52" s="1"/>
    </row>
    <row r="53" spans="1:24">
      <c r="A53" s="34" t="str">
        <f t="shared" ref="A53:A68" si="1">A2</f>
        <v>Alabama</v>
      </c>
      <c r="B53">
        <f>IF(B2=State!BW3,0,100)</f>
        <v>0</v>
      </c>
      <c r="C53" s="1">
        <f>C2-State!C3</f>
        <v>0</v>
      </c>
      <c r="D53" s="1">
        <f>D2-State!Z3</f>
        <v>0</v>
      </c>
      <c r="E53" s="1">
        <f>E2-State!AB3</f>
        <v>0</v>
      </c>
      <c r="F53" s="1">
        <f>F2-State!AD3</f>
        <v>0</v>
      </c>
      <c r="G53" s="1">
        <f>G2-State!AF3</f>
        <v>0</v>
      </c>
      <c r="H53" s="1">
        <f>H2-State!AH3</f>
        <v>0</v>
      </c>
      <c r="I53" s="1">
        <f>I2-State!AJ3</f>
        <v>0</v>
      </c>
      <c r="J53" s="1">
        <f>J2-State!AL3</f>
        <v>0</v>
      </c>
      <c r="K53" s="1">
        <f>K2-State!AN3</f>
        <v>0</v>
      </c>
      <c r="L53" s="1">
        <f>L2-State!AP3</f>
        <v>0</v>
      </c>
      <c r="M53" s="1">
        <f>M2-State!AR3</f>
        <v>0</v>
      </c>
      <c r="N53" s="1">
        <f>N2-State!AT3</f>
        <v>0</v>
      </c>
      <c r="O53" s="1">
        <f>O2-State!AV3</f>
        <v>0</v>
      </c>
      <c r="P53" s="1">
        <f>P2-State!AX3</f>
        <v>0</v>
      </c>
      <c r="Q53" s="1">
        <f>Q2-State!AZ3</f>
        <v>0</v>
      </c>
      <c r="R53" s="1">
        <f>R2-State!BB3</f>
        <v>0</v>
      </c>
      <c r="S53" s="1">
        <f>S2-State!BD3</f>
        <v>0</v>
      </c>
      <c r="T53" s="1">
        <f>T2-State!BF3</f>
        <v>0</v>
      </c>
      <c r="U53" s="1">
        <f>U2-State!BH3</f>
        <v>0</v>
      </c>
      <c r="V53" s="1">
        <f>V2-State!BJ3</f>
        <v>0</v>
      </c>
      <c r="W53" s="1"/>
    </row>
    <row r="54" spans="1:24" s="236" customFormat="1">
      <c r="A54" s="34" t="str">
        <f t="shared" si="1"/>
        <v>Alaska</v>
      </c>
      <c r="B54" s="236">
        <f>IF(B3=State!BW3,0,100)</f>
        <v>0</v>
      </c>
      <c r="C54" s="1">
        <f>C3-State!C45</f>
        <v>3</v>
      </c>
      <c r="D54" s="1">
        <f>D3-State!Z45</f>
        <v>0</v>
      </c>
      <c r="E54" s="1">
        <f>E3-State!AB45</f>
        <v>0</v>
      </c>
      <c r="F54" s="1">
        <f>F3-State!AD45</f>
        <v>0</v>
      </c>
      <c r="G54" s="1">
        <f>G3-State!AF45</f>
        <v>0</v>
      </c>
      <c r="H54" s="1">
        <f>H3-State!AH45</f>
        <v>0</v>
      </c>
      <c r="I54" s="1">
        <f>I3-State!AJ45</f>
        <v>0</v>
      </c>
      <c r="J54" s="1">
        <f>J3-State!AL45</f>
        <v>0</v>
      </c>
      <c r="K54" s="1">
        <f>K3-State!AN45</f>
        <v>0</v>
      </c>
      <c r="L54" s="1">
        <f>L3-State!AP45</f>
        <v>0</v>
      </c>
      <c r="M54" s="1">
        <f>M3-State!AR45</f>
        <v>0</v>
      </c>
      <c r="N54" s="1">
        <f>N3-State!AT45</f>
        <v>0</v>
      </c>
      <c r="O54" s="1">
        <f>O3-State!AV45</f>
        <v>0</v>
      </c>
      <c r="P54" s="1">
        <f>P3-State!AX45</f>
        <v>0</v>
      </c>
      <c r="Q54" s="1">
        <f>Q3-State!AZ45</f>
        <v>0</v>
      </c>
      <c r="R54" s="1">
        <f>R3-State!BB45</f>
        <v>0</v>
      </c>
      <c r="S54" s="1">
        <f>S3-State!BD45</f>
        <v>0</v>
      </c>
      <c r="T54" s="1">
        <f>T3-State!BF45</f>
        <v>0</v>
      </c>
      <c r="U54" s="1">
        <f>U3-State!BH45</f>
        <v>0</v>
      </c>
      <c r="V54" s="1">
        <f>V3-State!BJ45</f>
        <v>0</v>
      </c>
      <c r="W54" s="1"/>
    </row>
    <row r="55" spans="1:24">
      <c r="A55" s="34" t="str">
        <f t="shared" si="1"/>
        <v>Arizona</v>
      </c>
      <c r="B55" s="173">
        <f>IF(B4=State!BW4,0,100)</f>
        <v>0</v>
      </c>
      <c r="C55" s="1">
        <f>C4-State!C4</f>
        <v>0</v>
      </c>
      <c r="D55" s="1">
        <f>D4-State!Z4</f>
        <v>0</v>
      </c>
      <c r="E55" s="1">
        <f>E4-State!AB4</f>
        <v>0</v>
      </c>
      <c r="F55" s="1">
        <f>F4-State!AD4</f>
        <v>0</v>
      </c>
      <c r="G55" s="1">
        <f>G4-State!AF4</f>
        <v>0</v>
      </c>
      <c r="H55" s="1">
        <f>H4-State!AH4</f>
        <v>0</v>
      </c>
      <c r="I55" s="1">
        <f>I4-State!AJ4</f>
        <v>0</v>
      </c>
      <c r="J55" s="1">
        <f>J4-State!AL4</f>
        <v>0</v>
      </c>
      <c r="K55" s="1">
        <f>K4-State!AN4</f>
        <v>0</v>
      </c>
      <c r="L55" s="1">
        <f>L4-State!AP4</f>
        <v>0</v>
      </c>
      <c r="M55" s="1">
        <f>M4-State!AR4</f>
        <v>0</v>
      </c>
      <c r="N55" s="1">
        <f>N4-State!AT4</f>
        <v>0</v>
      </c>
      <c r="O55" s="1">
        <f>O4-State!AV4</f>
        <v>0</v>
      </c>
      <c r="P55" s="1">
        <f>P4-State!AX4</f>
        <v>0</v>
      </c>
      <c r="Q55" s="1">
        <f>Q4-State!AZ4</f>
        <v>0</v>
      </c>
      <c r="R55" s="1">
        <f>R4-State!BB4</f>
        <v>0</v>
      </c>
      <c r="S55" s="1">
        <f>S4-State!BD4</f>
        <v>0</v>
      </c>
      <c r="T55" s="1">
        <f>T4-State!BF4</f>
        <v>0</v>
      </c>
      <c r="U55" s="1">
        <f>U4-State!BH4</f>
        <v>0</v>
      </c>
      <c r="V55" s="1">
        <f>V4-State!BJ4</f>
        <v>0</v>
      </c>
      <c r="W55" s="1"/>
    </row>
    <row r="56" spans="1:24">
      <c r="A56" s="34" t="str">
        <f t="shared" si="1"/>
        <v>Arkansas</v>
      </c>
      <c r="B56" s="173">
        <f>IF(B5=State!BW5,0,100)</f>
        <v>0</v>
      </c>
      <c r="C56" s="1">
        <f>C5-State!C5</f>
        <v>0</v>
      </c>
      <c r="D56" s="1">
        <f>D5-State!Z5</f>
        <v>0</v>
      </c>
      <c r="E56" s="1">
        <f>E5-State!AB5</f>
        <v>0</v>
      </c>
      <c r="F56" s="1">
        <f>F5-State!AD5</f>
        <v>0</v>
      </c>
      <c r="G56" s="1">
        <f>G5-State!AF5</f>
        <v>0</v>
      </c>
      <c r="H56" s="1">
        <f>H5-State!AH5</f>
        <v>0</v>
      </c>
      <c r="I56" s="1">
        <f>I5-State!AJ5</f>
        <v>0</v>
      </c>
      <c r="J56" s="1">
        <f>J5-State!AL5</f>
        <v>0</v>
      </c>
      <c r="K56" s="1">
        <f>K5-State!AN5</f>
        <v>0</v>
      </c>
      <c r="L56" s="1">
        <f>L5-State!AP5</f>
        <v>0</v>
      </c>
      <c r="M56" s="1">
        <f>M5-State!AR5</f>
        <v>0</v>
      </c>
      <c r="N56" s="1">
        <f>N5-State!AT5</f>
        <v>0</v>
      </c>
      <c r="O56" s="1">
        <f>O5-State!AV5</f>
        <v>0</v>
      </c>
      <c r="P56" s="1">
        <f>P5-State!AX5</f>
        <v>0</v>
      </c>
      <c r="Q56" s="1">
        <f>Q5-State!AZ5</f>
        <v>0</v>
      </c>
      <c r="R56" s="1">
        <f>R5-State!BB5</f>
        <v>0</v>
      </c>
      <c r="S56" s="1">
        <f>S5-State!BD5</f>
        <v>0</v>
      </c>
      <c r="T56" s="1">
        <f>T5-State!BF5</f>
        <v>0</v>
      </c>
      <c r="U56" s="1">
        <f>U5-State!BH5</f>
        <v>0</v>
      </c>
      <c r="V56" s="1">
        <f>V5-State!BJ5</f>
        <v>0</v>
      </c>
      <c r="W56" s="1"/>
    </row>
    <row r="57" spans="1:24">
      <c r="A57" s="34" t="str">
        <f t="shared" si="1"/>
        <v>California</v>
      </c>
      <c r="B57" s="173">
        <f>IF(B6=State!BW6,0,100)</f>
        <v>0</v>
      </c>
      <c r="C57" s="1">
        <f>C6-State!C6</f>
        <v>0</v>
      </c>
      <c r="D57" s="1">
        <f>D6-State!Z6</f>
        <v>0</v>
      </c>
      <c r="E57" s="1">
        <f>E6-State!AB6</f>
        <v>0</v>
      </c>
      <c r="F57" s="1">
        <f>F6-State!AD6</f>
        <v>0</v>
      </c>
      <c r="G57" s="1">
        <f>G6-State!AF6</f>
        <v>0</v>
      </c>
      <c r="H57" s="1">
        <f>H6-State!AH6</f>
        <v>0</v>
      </c>
      <c r="I57" s="1">
        <f>I6-State!AJ6</f>
        <v>0</v>
      </c>
      <c r="J57" s="1">
        <f>J6-State!AL6</f>
        <v>0</v>
      </c>
      <c r="K57" s="1">
        <f>K6-State!AN6</f>
        <v>0</v>
      </c>
      <c r="L57" s="1">
        <f>L6-State!AP6</f>
        <v>0</v>
      </c>
      <c r="M57" s="1">
        <f>M6-State!AR6</f>
        <v>0</v>
      </c>
      <c r="N57" s="1">
        <f>N6-State!AT6</f>
        <v>0</v>
      </c>
      <c r="O57" s="1">
        <f>O6-State!AV6</f>
        <v>0</v>
      </c>
      <c r="P57" s="1">
        <f>P6-State!AX6</f>
        <v>0</v>
      </c>
      <c r="Q57" s="1">
        <f>Q6-State!AZ6</f>
        <v>0</v>
      </c>
      <c r="R57" s="1">
        <f>R6-State!BB6</f>
        <v>0</v>
      </c>
      <c r="S57" s="1">
        <f>S6-State!BD6</f>
        <v>0</v>
      </c>
      <c r="T57" s="1">
        <f>T6-State!BF6</f>
        <v>0</v>
      </c>
      <c r="U57" s="1">
        <f>U6-State!BH6</f>
        <v>0</v>
      </c>
      <c r="V57" s="1">
        <f>V6-State!BJ6</f>
        <v>0</v>
      </c>
      <c r="W57" s="1"/>
    </row>
    <row r="58" spans="1:24">
      <c r="A58" s="34" t="str">
        <f t="shared" si="1"/>
        <v>Connecticut</v>
      </c>
      <c r="B58" s="173">
        <f>IF(B7=State!BW7,0,100)</f>
        <v>0</v>
      </c>
      <c r="C58" s="1">
        <f>C7-State!C7</f>
        <v>0</v>
      </c>
      <c r="D58" s="1">
        <f>D7-State!Z7</f>
        <v>0</v>
      </c>
      <c r="E58" s="1">
        <f>E7-State!AB7</f>
        <v>0</v>
      </c>
      <c r="F58" s="1">
        <f>F7-State!AD7</f>
        <v>0</v>
      </c>
      <c r="G58" s="1">
        <f>G7-State!AF7</f>
        <v>0</v>
      </c>
      <c r="H58" s="1">
        <f>H7-State!AH7</f>
        <v>0</v>
      </c>
      <c r="I58" s="1">
        <f>I7-State!AJ7</f>
        <v>0</v>
      </c>
      <c r="J58" s="1">
        <f>J7-State!AL7</f>
        <v>0</v>
      </c>
      <c r="K58" s="1">
        <f>K7-State!AN7</f>
        <v>0</v>
      </c>
      <c r="L58" s="1">
        <f>L7-State!AP7</f>
        <v>0</v>
      </c>
      <c r="M58" s="1">
        <f>M7-State!AR7</f>
        <v>0</v>
      </c>
      <c r="N58" s="1">
        <f>N7-State!AT7</f>
        <v>0</v>
      </c>
      <c r="O58" s="1">
        <f>O7-State!AV7</f>
        <v>0</v>
      </c>
      <c r="P58" s="1">
        <f>P7-State!AX7</f>
        <v>0</v>
      </c>
      <c r="Q58" s="1">
        <f>Q7-State!AZ7</f>
        <v>0</v>
      </c>
      <c r="R58" s="1">
        <f>R7-State!BB7</f>
        <v>0</v>
      </c>
      <c r="S58" s="1">
        <f>S7-State!BD7</f>
        <v>0</v>
      </c>
      <c r="T58" s="1">
        <f>T7-State!BF7</f>
        <v>0</v>
      </c>
      <c r="U58" s="1">
        <f>U7-State!BH7</f>
        <v>0</v>
      </c>
      <c r="V58" s="1">
        <f>V7-State!BJ7</f>
        <v>0</v>
      </c>
      <c r="W58" s="1"/>
    </row>
    <row r="59" spans="1:24">
      <c r="A59" s="34" t="str">
        <f t="shared" si="1"/>
        <v>Delaware</v>
      </c>
      <c r="B59" s="173">
        <f>IF(B8=State!BW8,0,100)</f>
        <v>0</v>
      </c>
      <c r="C59" s="1">
        <f>C8-State!C8</f>
        <v>0</v>
      </c>
      <c r="D59" s="1">
        <f>D8-State!Z8</f>
        <v>0</v>
      </c>
      <c r="E59" s="1">
        <f>E8-State!AB8</f>
        <v>0</v>
      </c>
      <c r="F59" s="1">
        <f>F8-State!AD8</f>
        <v>0</v>
      </c>
      <c r="G59" s="1">
        <f>G8-State!AF8</f>
        <v>0</v>
      </c>
      <c r="H59" s="1">
        <f>H8-State!AH8</f>
        <v>0</v>
      </c>
      <c r="I59" s="1">
        <f>I8-State!AJ8</f>
        <v>0</v>
      </c>
      <c r="J59" s="1">
        <f>J8-State!AL8</f>
        <v>0</v>
      </c>
      <c r="K59" s="1">
        <f>K8-State!AN8</f>
        <v>0</v>
      </c>
      <c r="L59" s="1">
        <f>L8-State!AP8</f>
        <v>0</v>
      </c>
      <c r="M59" s="1">
        <f>M8-State!AR8</f>
        <v>0</v>
      </c>
      <c r="N59" s="1">
        <f>N8-State!AT8</f>
        <v>0</v>
      </c>
      <c r="O59" s="1">
        <f>O8-State!AV8</f>
        <v>0</v>
      </c>
      <c r="P59" s="1">
        <f>P8-State!AX8</f>
        <v>0</v>
      </c>
      <c r="Q59" s="1">
        <f>Q8-State!AZ8</f>
        <v>0</v>
      </c>
      <c r="R59" s="1">
        <f>R8-State!BB8</f>
        <v>0</v>
      </c>
      <c r="S59" s="1">
        <f>S8-State!BD8</f>
        <v>0</v>
      </c>
      <c r="T59" s="1">
        <f>T8-State!BF8</f>
        <v>0</v>
      </c>
      <c r="U59" s="1">
        <f>U8-State!BH8</f>
        <v>0</v>
      </c>
      <c r="V59" s="1">
        <f>V8-State!BJ8</f>
        <v>0</v>
      </c>
      <c r="W59" s="1"/>
    </row>
    <row r="60" spans="1:24">
      <c r="A60" s="34" t="str">
        <f t="shared" si="1"/>
        <v>District of Columbia</v>
      </c>
      <c r="B60" s="173">
        <f>IF(B9=State!BW64,0,100)</f>
        <v>0</v>
      </c>
      <c r="C60" s="1">
        <f>C9-State!C64</f>
        <v>0</v>
      </c>
      <c r="D60" s="1">
        <f>D9-State!Z64</f>
        <v>0</v>
      </c>
      <c r="E60" s="1">
        <f>E9-State!AB64</f>
        <v>0</v>
      </c>
      <c r="F60" s="1">
        <f>F9-State!AD64</f>
        <v>0</v>
      </c>
      <c r="G60" s="1">
        <f>G9-State!AF64</f>
        <v>0</v>
      </c>
      <c r="H60" s="1">
        <f>H9-State!AH64</f>
        <v>0</v>
      </c>
      <c r="I60" s="1">
        <f>I9-State!AJ64</f>
        <v>0</v>
      </c>
      <c r="J60" s="1">
        <f>J9-State!AL64</f>
        <v>0</v>
      </c>
      <c r="K60" s="1">
        <f>K9-State!AN64</f>
        <v>0</v>
      </c>
      <c r="L60" s="1">
        <f>L9-State!AP64</f>
        <v>0</v>
      </c>
      <c r="M60" s="1">
        <f>M9-State!AR64</f>
        <v>0</v>
      </c>
      <c r="N60" s="1">
        <f>N9-State!AT64</f>
        <v>0</v>
      </c>
      <c r="O60" s="1">
        <f>O9-State!AV64</f>
        <v>0</v>
      </c>
      <c r="P60" s="1">
        <f>P9-State!AX64</f>
        <v>0</v>
      </c>
      <c r="Q60" s="1">
        <f>Q9-State!AZ64</f>
        <v>0</v>
      </c>
      <c r="R60" s="1">
        <f>R9-State!BB64</f>
        <v>0</v>
      </c>
      <c r="S60" s="1">
        <f>S9-State!BD64</f>
        <v>0</v>
      </c>
      <c r="T60" s="1">
        <f>T9-State!BF64</f>
        <v>0</v>
      </c>
      <c r="U60" s="1">
        <f>U9-State!BH64</f>
        <v>0</v>
      </c>
      <c r="V60" s="1">
        <f>V9-State!BJ64</f>
        <v>0</v>
      </c>
      <c r="W60" s="1"/>
    </row>
    <row r="61" spans="1:24">
      <c r="A61" s="34" t="str">
        <f t="shared" si="1"/>
        <v>Florida</v>
      </c>
      <c r="B61" s="173">
        <f>IF(B10=State!BW9,0,100)</f>
        <v>0</v>
      </c>
      <c r="C61" s="1">
        <f>C10-State!C9</f>
        <v>0</v>
      </c>
      <c r="D61" s="1">
        <f>D10-State!Z9</f>
        <v>0</v>
      </c>
      <c r="E61" s="1">
        <f>E10-State!AB9</f>
        <v>0</v>
      </c>
      <c r="F61" s="1">
        <f>F10-State!AD9</f>
        <v>0</v>
      </c>
      <c r="G61" s="1">
        <f>G10-State!AF9</f>
        <v>0</v>
      </c>
      <c r="H61" s="1">
        <f>H10-State!AH9</f>
        <v>0</v>
      </c>
      <c r="I61" s="1">
        <f>I10-State!AJ9</f>
        <v>0</v>
      </c>
      <c r="J61" s="1">
        <f>J10-State!AL9</f>
        <v>0</v>
      </c>
      <c r="K61" s="1">
        <f>K10-State!AN9</f>
        <v>0</v>
      </c>
      <c r="L61" s="1">
        <f>L10-State!AP9</f>
        <v>0</v>
      </c>
      <c r="M61" s="1">
        <f>M10-State!AR9</f>
        <v>0</v>
      </c>
      <c r="N61" s="1">
        <f>N10-State!AT9</f>
        <v>0</v>
      </c>
      <c r="O61" s="1">
        <f>O10-State!AV9</f>
        <v>0</v>
      </c>
      <c r="P61" s="1">
        <f>P10-State!AX9</f>
        <v>0</v>
      </c>
      <c r="Q61" s="1">
        <f>Q10-State!AZ9</f>
        <v>0</v>
      </c>
      <c r="R61" s="1">
        <f>R10-State!BB9</f>
        <v>0</v>
      </c>
      <c r="S61" s="1">
        <f>S10-State!BD9</f>
        <v>0</v>
      </c>
      <c r="T61" s="1">
        <f>T10-State!BF9</f>
        <v>0</v>
      </c>
      <c r="U61" s="1">
        <f>U10-State!BH9</f>
        <v>0</v>
      </c>
      <c r="V61" s="1">
        <f>V10-State!BJ9</f>
        <v>0</v>
      </c>
      <c r="W61" s="1"/>
    </row>
    <row r="62" spans="1:24">
      <c r="A62" s="34" t="str">
        <f t="shared" si="1"/>
        <v>Georgia</v>
      </c>
      <c r="B62" s="173">
        <f>IF(B11=State!BW10,0,100)</f>
        <v>0</v>
      </c>
      <c r="C62" s="1">
        <f>C11-State!C10</f>
        <v>0</v>
      </c>
      <c r="D62" s="1">
        <f>D11-State!Z10</f>
        <v>0</v>
      </c>
      <c r="E62" s="1">
        <f>E11-State!AB10</f>
        <v>0</v>
      </c>
      <c r="F62" s="1">
        <f>F11-State!AD10</f>
        <v>0</v>
      </c>
      <c r="G62" s="1">
        <f>G11-State!AF10</f>
        <v>0</v>
      </c>
      <c r="H62" s="1">
        <f>H11-State!AH10</f>
        <v>0</v>
      </c>
      <c r="I62" s="1">
        <f>I11-State!AJ10</f>
        <v>0</v>
      </c>
      <c r="J62" s="1">
        <f>J11-State!AL10</f>
        <v>0</v>
      </c>
      <c r="K62" s="1">
        <f>K11-State!AN10</f>
        <v>0</v>
      </c>
      <c r="L62" s="1">
        <f>L11-State!AP10</f>
        <v>0</v>
      </c>
      <c r="M62" s="1">
        <f>M11-State!AR10</f>
        <v>0</v>
      </c>
      <c r="N62" s="1">
        <f>N11-State!AT10</f>
        <v>0</v>
      </c>
      <c r="O62" s="1">
        <f>O11-State!AV10</f>
        <v>0</v>
      </c>
      <c r="P62" s="1">
        <f>P11-State!AX10</f>
        <v>0</v>
      </c>
      <c r="Q62" s="1">
        <f>Q11-State!AZ10</f>
        <v>0</v>
      </c>
      <c r="R62" s="1">
        <f>R11-State!BB10</f>
        <v>0</v>
      </c>
      <c r="S62" s="1">
        <f>S11-State!BD10</f>
        <v>0</v>
      </c>
      <c r="T62" s="1">
        <f>T11-State!BF10</f>
        <v>0</v>
      </c>
      <c r="U62" s="1">
        <f>U11-State!BH10</f>
        <v>0</v>
      </c>
      <c r="V62" s="1">
        <f>V11-State!BJ10</f>
        <v>0</v>
      </c>
      <c r="W62" s="1"/>
    </row>
    <row r="63" spans="1:24" s="236" customFormat="1">
      <c r="A63" s="34" t="str">
        <f t="shared" si="1"/>
        <v>Hawaii</v>
      </c>
      <c r="B63" s="236">
        <f>IF(B12=State!BW48,0,100)</f>
        <v>0</v>
      </c>
      <c r="C63" s="1">
        <f>C12-State!C48</f>
        <v>0</v>
      </c>
      <c r="D63" s="1">
        <f>D12-State!Z48</f>
        <v>0</v>
      </c>
      <c r="E63" s="1">
        <f>E12-State!AB48</f>
        <v>0</v>
      </c>
      <c r="F63" s="1">
        <f>F12-State!AD48</f>
        <v>0</v>
      </c>
      <c r="G63" s="1">
        <f>G12-State!AF48</f>
        <v>0</v>
      </c>
      <c r="H63" s="1">
        <f>H12-State!AH48</f>
        <v>0</v>
      </c>
      <c r="I63" s="1">
        <f>I12-State!AJ48</f>
        <v>0</v>
      </c>
      <c r="J63" s="1">
        <f>J12-State!AL48</f>
        <v>0</v>
      </c>
      <c r="K63" s="1">
        <f>K12-State!AN48</f>
        <v>0</v>
      </c>
      <c r="L63" s="1">
        <f>L12-State!AP48</f>
        <v>0</v>
      </c>
      <c r="M63" s="1">
        <f>M12-State!AR48</f>
        <v>0</v>
      </c>
      <c r="N63" s="1">
        <f>N12-State!AT48</f>
        <v>0</v>
      </c>
      <c r="O63" s="1">
        <f>O12-State!AV48</f>
        <v>0</v>
      </c>
      <c r="P63" s="1">
        <f>P12-State!AX48</f>
        <v>0</v>
      </c>
      <c r="Q63" s="1">
        <f>Q12-State!AZ48</f>
        <v>0</v>
      </c>
      <c r="R63" s="1">
        <f>R12-State!BB48</f>
        <v>0</v>
      </c>
      <c r="S63" s="1">
        <f>S12-State!BD48</f>
        <v>0</v>
      </c>
      <c r="T63" s="1">
        <f>T12-State!BF48</f>
        <v>0</v>
      </c>
      <c r="U63" s="1">
        <f>U12-State!BH48</f>
        <v>0</v>
      </c>
      <c r="V63" s="1">
        <f>V12-State!BJ48</f>
        <v>0</v>
      </c>
      <c r="W63" s="1"/>
    </row>
    <row r="64" spans="1:24" s="191" customFormat="1">
      <c r="A64" s="34" t="str">
        <f t="shared" si="1"/>
        <v>Idaho</v>
      </c>
      <c r="B64" s="191">
        <f>IF(B13=State!BW11,0,100)</f>
        <v>0</v>
      </c>
      <c r="C64" s="1">
        <f>C13-State!C11</f>
        <v>0</v>
      </c>
      <c r="D64" s="1">
        <f>D13-State!Z11</f>
        <v>0</v>
      </c>
      <c r="E64" s="1">
        <f>E13-State!AB11</f>
        <v>0</v>
      </c>
      <c r="F64" s="1">
        <f>F13-State!AD11</f>
        <v>0</v>
      </c>
      <c r="G64" s="1">
        <f>G13-State!AF11</f>
        <v>0</v>
      </c>
      <c r="H64" s="1">
        <f>H13-State!AH11</f>
        <v>0</v>
      </c>
      <c r="I64" s="1">
        <f>I13-State!AJ11</f>
        <v>0</v>
      </c>
      <c r="J64" s="1">
        <f>J13-State!AL11</f>
        <v>0</v>
      </c>
      <c r="K64" s="1">
        <f>K13-State!AN11</f>
        <v>0</v>
      </c>
      <c r="L64" s="1">
        <f>L13-State!AP11</f>
        <v>0</v>
      </c>
      <c r="M64" s="1">
        <f>M13-State!AR11</f>
        <v>0</v>
      </c>
      <c r="N64" s="1">
        <f>N13-State!AT11</f>
        <v>0</v>
      </c>
      <c r="O64" s="1">
        <f>O13-State!AV11</f>
        <v>0</v>
      </c>
      <c r="P64" s="1">
        <f>P13-State!AX11</f>
        <v>0</v>
      </c>
      <c r="Q64" s="1">
        <f>Q13-State!AZ11</f>
        <v>0</v>
      </c>
      <c r="R64" s="1">
        <f>R13-State!BB11</f>
        <v>0</v>
      </c>
      <c r="S64" s="1">
        <f>S13-State!BD11</f>
        <v>0</v>
      </c>
      <c r="T64" s="1">
        <f>T13-State!BF11</f>
        <v>0</v>
      </c>
      <c r="U64" s="1">
        <f>U13-State!BH11</f>
        <v>0</v>
      </c>
      <c r="V64" s="1">
        <f>V13-State!BJ11</f>
        <v>0</v>
      </c>
      <c r="W64" s="1"/>
    </row>
    <row r="65" spans="1:23">
      <c r="A65" s="34" t="str">
        <f t="shared" si="1"/>
        <v>Illinois</v>
      </c>
      <c r="B65" s="173">
        <f>IF(B14=State!BW12,0,100)</f>
        <v>0</v>
      </c>
      <c r="C65" s="1">
        <f>C14-State!C12</f>
        <v>0</v>
      </c>
      <c r="D65" s="1">
        <f>D14-State!Z12</f>
        <v>0</v>
      </c>
      <c r="E65" s="1">
        <f>E14-State!AB12</f>
        <v>0</v>
      </c>
      <c r="F65" s="1">
        <f>F14-State!AD12</f>
        <v>0</v>
      </c>
      <c r="G65" s="1">
        <f>G14-State!AF12</f>
        <v>0</v>
      </c>
      <c r="H65" s="1">
        <f>H14-State!AH12</f>
        <v>0</v>
      </c>
      <c r="I65" s="1">
        <f>I14-State!AJ12</f>
        <v>0</v>
      </c>
      <c r="J65" s="1">
        <f>J14-State!AL12</f>
        <v>0</v>
      </c>
      <c r="K65" s="1">
        <f>K14-State!AN12</f>
        <v>0</v>
      </c>
      <c r="L65" s="1">
        <f>L14-State!AP12</f>
        <v>0</v>
      </c>
      <c r="M65" s="1">
        <f>M14-State!AR12</f>
        <v>0</v>
      </c>
      <c r="N65" s="1">
        <f>N14-State!AT12</f>
        <v>0</v>
      </c>
      <c r="O65" s="1">
        <f>O14-State!AV12</f>
        <v>0</v>
      </c>
      <c r="P65" s="1">
        <f>P14-State!AX12</f>
        <v>0</v>
      </c>
      <c r="Q65" s="1">
        <f>Q14-State!AZ12</f>
        <v>0</v>
      </c>
      <c r="R65" s="1">
        <f>R14-State!BB12</f>
        <v>0</v>
      </c>
      <c r="S65" s="1">
        <f>S14-State!BD12</f>
        <v>0</v>
      </c>
      <c r="T65" s="1">
        <f>T14-State!BF12</f>
        <v>0</v>
      </c>
      <c r="U65" s="1">
        <f>U14-State!BH12</f>
        <v>0</v>
      </c>
      <c r="V65" s="1">
        <f>V14-State!BJ12</f>
        <v>0</v>
      </c>
      <c r="W65" s="1"/>
    </row>
    <row r="66" spans="1:23">
      <c r="A66" s="34" t="str">
        <f t="shared" si="1"/>
        <v>Indiana</v>
      </c>
      <c r="B66" s="173">
        <f>IF(B15=State!BW13,0,100)</f>
        <v>0</v>
      </c>
      <c r="C66" s="1">
        <f>C15-State!C13</f>
        <v>0</v>
      </c>
      <c r="D66" s="1">
        <f>D15-State!Z13</f>
        <v>0</v>
      </c>
      <c r="E66" s="1">
        <f>E15-State!AB13</f>
        <v>0</v>
      </c>
      <c r="F66" s="1">
        <f>F15-State!AD13</f>
        <v>0</v>
      </c>
      <c r="G66" s="1">
        <f>G15-State!AF13</f>
        <v>0</v>
      </c>
      <c r="H66" s="1">
        <f>H15-State!AH13</f>
        <v>0</v>
      </c>
      <c r="I66" s="1">
        <f>I15-State!AJ13</f>
        <v>0</v>
      </c>
      <c r="J66" s="1">
        <f>J15-State!AL13</f>
        <v>0</v>
      </c>
      <c r="K66" s="1">
        <f>K15-State!AN13</f>
        <v>0</v>
      </c>
      <c r="L66" s="1">
        <f>L15-State!AP13</f>
        <v>0</v>
      </c>
      <c r="M66" s="1">
        <f>M15-State!AR13</f>
        <v>0</v>
      </c>
      <c r="N66" s="1">
        <f>N15-State!AT13</f>
        <v>0</v>
      </c>
      <c r="O66" s="1">
        <f>O15-State!AV13</f>
        <v>0</v>
      </c>
      <c r="P66" s="1">
        <f>P15-State!AX13</f>
        <v>0</v>
      </c>
      <c r="Q66" s="1">
        <f>Q15-State!AZ13</f>
        <v>0</v>
      </c>
      <c r="R66" s="1">
        <f>R15-State!BB13</f>
        <v>0</v>
      </c>
      <c r="S66" s="1">
        <f>S15-State!BD13</f>
        <v>0</v>
      </c>
      <c r="T66" s="1">
        <f>T15-State!BF13</f>
        <v>0</v>
      </c>
      <c r="U66" s="1">
        <f>U15-State!BH13</f>
        <v>0</v>
      </c>
      <c r="V66" s="1">
        <f>V15-State!BJ13</f>
        <v>0</v>
      </c>
      <c r="W66" s="1"/>
    </row>
    <row r="67" spans="1:23" s="236" customFormat="1">
      <c r="A67" s="34" t="str">
        <f t="shared" si="1"/>
        <v>Iowa</v>
      </c>
      <c r="B67" s="236">
        <f>IF(B16=State!BW49,0,100)</f>
        <v>0</v>
      </c>
      <c r="C67" s="1">
        <f>C16-State!C49</f>
        <v>0</v>
      </c>
      <c r="D67" s="1">
        <f>D16-State!Z49</f>
        <v>0</v>
      </c>
      <c r="E67" s="1">
        <f>E16-State!AB49</f>
        <v>0</v>
      </c>
      <c r="F67" s="1">
        <f>F16-State!AD49</f>
        <v>0</v>
      </c>
      <c r="G67" s="1">
        <f>G16-State!AF49</f>
        <v>0</v>
      </c>
      <c r="H67" s="1">
        <f>H16-State!AH49</f>
        <v>0</v>
      </c>
      <c r="I67" s="1">
        <f>I16-State!AJ49</f>
        <v>0</v>
      </c>
      <c r="J67" s="1">
        <f>J16-State!AL49</f>
        <v>0</v>
      </c>
      <c r="K67" s="1">
        <f>K16-State!AN49</f>
        <v>0</v>
      </c>
      <c r="L67" s="1">
        <f>L16-State!AP49</f>
        <v>0</v>
      </c>
      <c r="M67" s="1">
        <f>M16-State!AR49</f>
        <v>0</v>
      </c>
      <c r="N67" s="1">
        <f>N16-State!AT49</f>
        <v>0</v>
      </c>
      <c r="O67" s="1">
        <f>O16-State!AV49</f>
        <v>0</v>
      </c>
      <c r="P67" s="1">
        <f>P16-State!AX49</f>
        <v>0</v>
      </c>
      <c r="Q67" s="1">
        <f>Q16-State!AZ49</f>
        <v>0</v>
      </c>
      <c r="R67" s="1">
        <f>R16-State!BB49</f>
        <v>0</v>
      </c>
      <c r="S67" s="1">
        <f>S16-State!BD49</f>
        <v>0</v>
      </c>
      <c r="T67" s="1">
        <f>T16-State!BF49</f>
        <v>0</v>
      </c>
      <c r="U67" s="1">
        <f>U16-State!BH49</f>
        <v>0</v>
      </c>
      <c r="V67" s="1">
        <f>V16-State!BJ49</f>
        <v>0</v>
      </c>
      <c r="W67" s="1"/>
    </row>
    <row r="68" spans="1:23" s="236" customFormat="1">
      <c r="A68" s="34" t="str">
        <f t="shared" si="1"/>
        <v>Kansas</v>
      </c>
      <c r="B68" s="236">
        <f>IF(B17=State!BW50,0,100)</f>
        <v>0</v>
      </c>
      <c r="C68" s="1">
        <f>C17-State!C50</f>
        <v>0</v>
      </c>
      <c r="D68" s="1">
        <f>D17-State!Z50</f>
        <v>0</v>
      </c>
      <c r="E68" s="1">
        <f>E17-State!AB50</f>
        <v>0</v>
      </c>
      <c r="F68" s="1">
        <f>F17-State!AD50</f>
        <v>0</v>
      </c>
      <c r="G68" s="1">
        <f>G17-State!AF50</f>
        <v>0</v>
      </c>
      <c r="H68" s="1">
        <f>H17-State!AH50</f>
        <v>0</v>
      </c>
      <c r="I68" s="1">
        <f>I17-State!AJ50</f>
        <v>0</v>
      </c>
      <c r="J68" s="1">
        <f>J17-State!AL50</f>
        <v>0</v>
      </c>
      <c r="K68" s="1">
        <f>K17-State!AN50</f>
        <v>0</v>
      </c>
      <c r="L68" s="1">
        <f>L17-State!AP50</f>
        <v>0</v>
      </c>
      <c r="M68" s="1">
        <f>M17-State!AR50</f>
        <v>0</v>
      </c>
      <c r="N68" s="1">
        <f>N17-State!AT50</f>
        <v>0</v>
      </c>
      <c r="O68" s="1">
        <f>O17-State!AV50</f>
        <v>0</v>
      </c>
      <c r="P68" s="1">
        <f>P17-State!AX50</f>
        <v>0</v>
      </c>
      <c r="Q68" s="1">
        <f>Q17-State!AZ50</f>
        <v>0</v>
      </c>
      <c r="R68" s="1">
        <f>R17-State!BB50</f>
        <v>0</v>
      </c>
      <c r="S68" s="1">
        <f>S17-State!BD50</f>
        <v>0</v>
      </c>
      <c r="T68" s="1">
        <f>T17-State!BF50</f>
        <v>0</v>
      </c>
      <c r="U68" s="1">
        <f>U17-State!BH50</f>
        <v>0</v>
      </c>
      <c r="V68" s="1">
        <f>V17-State!BJ50</f>
        <v>0</v>
      </c>
      <c r="W68" s="1"/>
    </row>
    <row r="69" spans="1:23">
      <c r="A69" s="34" t="str">
        <f t="shared" ref="A69:A96" si="2">A18</f>
        <v>Kentucky</v>
      </c>
      <c r="B69" s="173">
        <f>IF(B18=State!BW51,0,100)</f>
        <v>0</v>
      </c>
      <c r="C69" s="1">
        <f>C18-State!C51</f>
        <v>0</v>
      </c>
      <c r="D69" s="1">
        <f>D18-State!Z51</f>
        <v>0</v>
      </c>
      <c r="E69" s="1">
        <f>E18-State!AB51</f>
        <v>0</v>
      </c>
      <c r="F69" s="1">
        <f>F18-State!AD51</f>
        <v>0</v>
      </c>
      <c r="G69" s="1">
        <f>G18-State!AF51</f>
        <v>0</v>
      </c>
      <c r="H69" s="1">
        <f>H18-State!AH51</f>
        <v>0</v>
      </c>
      <c r="I69" s="1">
        <f>I18-State!AJ51</f>
        <v>0</v>
      </c>
      <c r="J69" s="1">
        <f>J18-State!AL51</f>
        <v>0</v>
      </c>
      <c r="K69" s="1">
        <f>K18-State!AN51</f>
        <v>0</v>
      </c>
      <c r="L69" s="1">
        <f>L18-State!AP51</f>
        <v>0</v>
      </c>
      <c r="M69" s="1">
        <f>M18-State!AR51</f>
        <v>0</v>
      </c>
      <c r="N69" s="1">
        <f>N18-State!AT51</f>
        <v>0</v>
      </c>
      <c r="O69" s="1">
        <f>O18-State!AV51</f>
        <v>0</v>
      </c>
      <c r="P69" s="1">
        <f>P18-State!AX51</f>
        <v>0</v>
      </c>
      <c r="Q69" s="1">
        <f>Q18-State!AZ51</f>
        <v>0</v>
      </c>
      <c r="R69" s="1">
        <f>R18-State!BB51</f>
        <v>0</v>
      </c>
      <c r="S69" s="1">
        <f>S18-State!BD51</f>
        <v>0</v>
      </c>
      <c r="T69" s="1">
        <f>T18-State!BF51</f>
        <v>0</v>
      </c>
      <c r="U69" s="1">
        <f>U18-State!BH51</f>
        <v>0</v>
      </c>
      <c r="V69" s="1">
        <f>V18-State!BJ51</f>
        <v>0</v>
      </c>
      <c r="W69" s="1"/>
    </row>
    <row r="70" spans="1:23">
      <c r="A70" s="34" t="str">
        <f t="shared" si="2"/>
        <v>Louisiana</v>
      </c>
      <c r="B70" s="173">
        <f>IF(B19=State!BW14,0,100)</f>
        <v>0</v>
      </c>
      <c r="C70" s="1">
        <f>C19-State!C14</f>
        <v>0</v>
      </c>
      <c r="D70" s="1">
        <f>D19-State!Z14</f>
        <v>0</v>
      </c>
      <c r="E70" s="1">
        <f>E19-State!AB14</f>
        <v>0</v>
      </c>
      <c r="F70" s="1">
        <f>F19-State!AD14</f>
        <v>0</v>
      </c>
      <c r="G70" s="1">
        <f>G19-State!AF14</f>
        <v>0</v>
      </c>
      <c r="H70" s="1">
        <f>H19-State!AH14</f>
        <v>0</v>
      </c>
      <c r="I70" s="1">
        <f>I19-State!AJ14</f>
        <v>0</v>
      </c>
      <c r="J70" s="1">
        <f>J19-State!AL14</f>
        <v>0</v>
      </c>
      <c r="K70" s="1">
        <f>K19-State!AN14</f>
        <v>0</v>
      </c>
      <c r="L70" s="1">
        <f>L19-State!AP14</f>
        <v>0</v>
      </c>
      <c r="M70" s="1">
        <f>M19-State!AR14</f>
        <v>0</v>
      </c>
      <c r="N70" s="1">
        <f>N19-State!AT14</f>
        <v>0</v>
      </c>
      <c r="O70" s="1">
        <f>O19-State!AV14</f>
        <v>0</v>
      </c>
      <c r="P70" s="1">
        <f>P19-State!AX14</f>
        <v>0</v>
      </c>
      <c r="Q70" s="1">
        <f>Q19-State!AZ14</f>
        <v>0</v>
      </c>
      <c r="R70" s="1">
        <f>R19-State!BB14</f>
        <v>0</v>
      </c>
      <c r="S70" s="1">
        <f>S19-State!BD14</f>
        <v>0</v>
      </c>
      <c r="T70" s="1">
        <f>T19-State!BF14</f>
        <v>0</v>
      </c>
      <c r="U70" s="1">
        <f>U19-State!BH14</f>
        <v>0</v>
      </c>
      <c r="V70" s="1">
        <f>V19-State!BJ14</f>
        <v>0</v>
      </c>
      <c r="W70" s="1"/>
    </row>
    <row r="71" spans="1:23" s="237" customFormat="1">
      <c r="A71" s="34" t="str">
        <f t="shared" si="2"/>
        <v>Maine</v>
      </c>
      <c r="B71" s="237">
        <f>IF(B20=State!BW52,0,100)</f>
        <v>0</v>
      </c>
      <c r="C71" s="1">
        <f>C20-State!C52</f>
        <v>0</v>
      </c>
      <c r="D71" s="1">
        <f>D20-State!Z52</f>
        <v>0</v>
      </c>
      <c r="E71" s="1">
        <f>E20-State!AB52</f>
        <v>0</v>
      </c>
      <c r="F71" s="1">
        <f>F20-State!AD52</f>
        <v>0</v>
      </c>
      <c r="G71" s="1">
        <f>G20-State!AF52</f>
        <v>0</v>
      </c>
      <c r="H71" s="1">
        <f>H20-State!AH52</f>
        <v>0</v>
      </c>
      <c r="I71" s="1">
        <f>I20-State!AJ52</f>
        <v>0</v>
      </c>
      <c r="J71" s="1">
        <f>J20-State!AL52</f>
        <v>0</v>
      </c>
      <c r="K71" s="1">
        <f>K20-State!AN52</f>
        <v>0</v>
      </c>
      <c r="L71" s="1">
        <f>L20-State!AP52</f>
        <v>0</v>
      </c>
      <c r="M71" s="1">
        <f>M20-State!AR52</f>
        <v>0</v>
      </c>
      <c r="N71" s="1">
        <f>N20-State!AT52</f>
        <v>0</v>
      </c>
      <c r="O71" s="1">
        <f>O20-State!AV52</f>
        <v>0</v>
      </c>
      <c r="P71" s="1">
        <f>P20-State!AX52</f>
        <v>0</v>
      </c>
      <c r="Q71" s="1">
        <f>Q20-State!AZ52</f>
        <v>0</v>
      </c>
      <c r="R71" s="1">
        <f>R20-State!BB52</f>
        <v>0</v>
      </c>
      <c r="S71" s="1">
        <f>S20-State!BD52</f>
        <v>0</v>
      </c>
      <c r="T71" s="1">
        <f>T20-State!BF52</f>
        <v>0</v>
      </c>
      <c r="U71" s="1">
        <f>U20-State!BH52</f>
        <v>0</v>
      </c>
      <c r="V71" s="1">
        <f>V20-State!BJ52</f>
        <v>0</v>
      </c>
      <c r="W71" s="1"/>
    </row>
    <row r="72" spans="1:23">
      <c r="A72" s="34" t="str">
        <f t="shared" si="2"/>
        <v>Maryland</v>
      </c>
      <c r="B72" s="173">
        <f>IF(B21=State!BW15,0,100)</f>
        <v>0</v>
      </c>
      <c r="C72" s="1">
        <f>C21-State!C15</f>
        <v>0</v>
      </c>
      <c r="D72" s="1">
        <f>D21-State!Z15</f>
        <v>0</v>
      </c>
      <c r="E72" s="1">
        <f>E21-State!AB15</f>
        <v>0</v>
      </c>
      <c r="F72" s="1">
        <f>F21-State!AD15</f>
        <v>0</v>
      </c>
      <c r="G72" s="1">
        <f>G21-State!AF15</f>
        <v>0</v>
      </c>
      <c r="H72" s="1">
        <f>H21-State!AH15</f>
        <v>0</v>
      </c>
      <c r="I72" s="1">
        <f>I21-State!AJ15</f>
        <v>0</v>
      </c>
      <c r="J72" s="1">
        <f>J21-State!AL15</f>
        <v>0</v>
      </c>
      <c r="K72" s="1">
        <f>K21-State!AN15</f>
        <v>0</v>
      </c>
      <c r="L72" s="1">
        <f>L21-State!AP15</f>
        <v>0</v>
      </c>
      <c r="M72" s="1">
        <f>M21-State!AR15</f>
        <v>0</v>
      </c>
      <c r="N72" s="1">
        <f>N21-State!AT15</f>
        <v>0</v>
      </c>
      <c r="O72" s="1">
        <f>O21-State!AV15</f>
        <v>0</v>
      </c>
      <c r="P72" s="1">
        <f>P21-State!AX15</f>
        <v>0</v>
      </c>
      <c r="Q72" s="1">
        <f>Q21-State!AZ15</f>
        <v>0</v>
      </c>
      <c r="R72" s="1">
        <f>R21-State!BB15</f>
        <v>0</v>
      </c>
      <c r="S72" s="1">
        <f>S21-State!BD15</f>
        <v>0</v>
      </c>
      <c r="T72" s="1">
        <f>T21-State!BF15</f>
        <v>0</v>
      </c>
      <c r="U72" s="1">
        <f>U21-State!BH15</f>
        <v>0</v>
      </c>
      <c r="V72" s="1">
        <f>V21-State!BJ15</f>
        <v>0</v>
      </c>
      <c r="W72" s="1"/>
    </row>
    <row r="73" spans="1:23">
      <c r="A73" s="34" t="str">
        <f t="shared" si="2"/>
        <v>Massachusetts</v>
      </c>
      <c r="B73" s="173">
        <f>IF(B22=State!BW16,0,100)</f>
        <v>0</v>
      </c>
      <c r="C73" s="1">
        <f>C22-State!C16</f>
        <v>0</v>
      </c>
      <c r="D73" s="1">
        <f>D22-State!Z16</f>
        <v>0</v>
      </c>
      <c r="E73" s="1">
        <f>E22-State!AB16</f>
        <v>0</v>
      </c>
      <c r="F73" s="1">
        <f>F22-State!AD16</f>
        <v>0</v>
      </c>
      <c r="G73" s="1">
        <f>G22-State!AF16</f>
        <v>0</v>
      </c>
      <c r="H73" s="1">
        <f>H22-State!AH16</f>
        <v>0</v>
      </c>
      <c r="I73" s="1">
        <f>I22-State!AJ16</f>
        <v>0</v>
      </c>
      <c r="J73" s="1">
        <f>J22-State!AL16</f>
        <v>0</v>
      </c>
      <c r="K73" s="1">
        <f>K22-State!AN16</f>
        <v>0</v>
      </c>
      <c r="L73" s="1">
        <f>L22-State!AP16</f>
        <v>0</v>
      </c>
      <c r="M73" s="1">
        <f>M22-State!AR16</f>
        <v>0</v>
      </c>
      <c r="N73" s="1">
        <f>N22-State!AT16</f>
        <v>0</v>
      </c>
      <c r="O73" s="1">
        <f>O22-State!AV16</f>
        <v>0</v>
      </c>
      <c r="P73" s="1">
        <f>P22-State!AX16</f>
        <v>0</v>
      </c>
      <c r="Q73" s="1">
        <f>Q22-State!AZ16</f>
        <v>0</v>
      </c>
      <c r="R73" s="1">
        <f>R22-State!BB16</f>
        <v>0</v>
      </c>
      <c r="S73" s="1">
        <f>S22-State!BD16</f>
        <v>0</v>
      </c>
      <c r="T73" s="1">
        <f>T22-State!BF16</f>
        <v>0</v>
      </c>
      <c r="U73" s="1">
        <f>U22-State!BH16</f>
        <v>0</v>
      </c>
      <c r="V73" s="1">
        <f>V22-State!BJ16</f>
        <v>0</v>
      </c>
      <c r="W73" s="1"/>
    </row>
    <row r="74" spans="1:23">
      <c r="A74" s="34" t="str">
        <f t="shared" si="2"/>
        <v>Michigan</v>
      </c>
      <c r="B74" s="173">
        <f>IF(B23=State!BW17,0,100)</f>
        <v>0</v>
      </c>
      <c r="C74" s="1">
        <f>C23-State!C17</f>
        <v>-3000</v>
      </c>
      <c r="D74" s="1">
        <f>D23-State!Z17</f>
        <v>0</v>
      </c>
      <c r="E74" s="1">
        <f>E23-State!AB17</f>
        <v>0</v>
      </c>
      <c r="F74" s="1">
        <f>F23-State!AD17</f>
        <v>0</v>
      </c>
      <c r="G74" s="1">
        <f>G23-State!AF17</f>
        <v>-3000</v>
      </c>
      <c r="H74" s="1">
        <f>H23-State!AH17</f>
        <v>0</v>
      </c>
      <c r="I74" s="1">
        <f>I23-State!AJ17</f>
        <v>0</v>
      </c>
      <c r="J74" s="1">
        <f>J23-State!AL17</f>
        <v>0</v>
      </c>
      <c r="K74" s="1">
        <f>K23-State!AN17</f>
        <v>0</v>
      </c>
      <c r="L74" s="1">
        <f>L23-State!AP17</f>
        <v>0</v>
      </c>
      <c r="M74" s="1">
        <f>M23-State!AR17</f>
        <v>0</v>
      </c>
      <c r="N74" s="1">
        <f>N23-State!AT17</f>
        <v>0</v>
      </c>
      <c r="O74" s="1">
        <f>O23-State!AV17</f>
        <v>0</v>
      </c>
      <c r="P74" s="1">
        <f>P23-State!AX17</f>
        <v>0</v>
      </c>
      <c r="Q74" s="1">
        <f>Q23-State!AZ17</f>
        <v>0</v>
      </c>
      <c r="R74" s="1">
        <f>R23-State!BB17</f>
        <v>0</v>
      </c>
      <c r="S74" s="1">
        <f>S23-State!BD17</f>
        <v>0</v>
      </c>
      <c r="T74" s="1">
        <f>T23-State!BF17</f>
        <v>0</v>
      </c>
      <c r="U74" s="1">
        <f>U23-State!BH17</f>
        <v>0</v>
      </c>
      <c r="V74" s="1">
        <f>V23-State!BJ17</f>
        <v>0</v>
      </c>
      <c r="W74" s="1"/>
    </row>
    <row r="75" spans="1:23" s="237" customFormat="1">
      <c r="A75" s="34" t="str">
        <f t="shared" si="2"/>
        <v>Minnesota</v>
      </c>
      <c r="B75" s="237">
        <f>IF(B24=State!BW53,0,100)</f>
        <v>0</v>
      </c>
      <c r="C75" s="1">
        <f>C24-State!C53</f>
        <v>0</v>
      </c>
      <c r="D75" s="1">
        <f>D24-State!Z53</f>
        <v>0</v>
      </c>
      <c r="E75" s="1">
        <f>E24-State!AB53</f>
        <v>0</v>
      </c>
      <c r="F75" s="1">
        <f>F24-State!AD53</f>
        <v>0</v>
      </c>
      <c r="G75" s="1">
        <f>G24-State!AF53</f>
        <v>0</v>
      </c>
      <c r="H75" s="1">
        <f>H24-State!AH53</f>
        <v>0</v>
      </c>
      <c r="I75" s="1">
        <f>I24-State!AJ53</f>
        <v>0</v>
      </c>
      <c r="J75" s="1">
        <f>J24-State!AL53</f>
        <v>0</v>
      </c>
      <c r="K75" s="1">
        <f>K24-State!AN53</f>
        <v>0</v>
      </c>
      <c r="L75" s="1">
        <f>L24-State!AP53</f>
        <v>0</v>
      </c>
      <c r="M75" s="1">
        <f>M24-State!AR53</f>
        <v>0</v>
      </c>
      <c r="N75" s="1">
        <f>N24-State!AT53</f>
        <v>0</v>
      </c>
      <c r="O75" s="1">
        <f>O24-State!AV53</f>
        <v>0</v>
      </c>
      <c r="P75" s="1">
        <f>P24-State!AX53</f>
        <v>0</v>
      </c>
      <c r="Q75" s="1">
        <f>Q24-State!AZ53</f>
        <v>0</v>
      </c>
      <c r="R75" s="1">
        <f>R24-State!BB53</f>
        <v>0</v>
      </c>
      <c r="S75" s="1">
        <f>S24-State!BD53</f>
        <v>0</v>
      </c>
      <c r="T75" s="1">
        <f>T24-State!BF53</f>
        <v>0</v>
      </c>
      <c r="U75" s="1">
        <f>U24-State!BH53</f>
        <v>0</v>
      </c>
      <c r="V75" s="1">
        <f>V24-State!BJ53</f>
        <v>0</v>
      </c>
      <c r="W75" s="1"/>
    </row>
    <row r="76" spans="1:23">
      <c r="A76" s="34" t="str">
        <f t="shared" si="2"/>
        <v>Mississippi</v>
      </c>
      <c r="B76" s="173">
        <f>IF(B25=State!BW18,0,100)</f>
        <v>0</v>
      </c>
      <c r="C76" s="1">
        <f>C25-State!C18</f>
        <v>0</v>
      </c>
      <c r="D76" s="1">
        <f>D25-State!Z18</f>
        <v>0</v>
      </c>
      <c r="E76" s="1">
        <f>E25-State!AB18</f>
        <v>0</v>
      </c>
      <c r="F76" s="1">
        <f>F25-State!AD18</f>
        <v>0</v>
      </c>
      <c r="G76" s="1">
        <f>G25-State!AF18</f>
        <v>0</v>
      </c>
      <c r="H76" s="1">
        <f>H25-State!AH18</f>
        <v>0</v>
      </c>
      <c r="I76" s="1">
        <f>I25-State!AJ18</f>
        <v>0</v>
      </c>
      <c r="J76" s="1">
        <f>J25-State!AL18</f>
        <v>0</v>
      </c>
      <c r="K76" s="1">
        <f>K25-State!AN18</f>
        <v>0</v>
      </c>
      <c r="L76" s="1">
        <f>L25-State!AP18</f>
        <v>0</v>
      </c>
      <c r="M76" s="1">
        <f>M25-State!AR18</f>
        <v>0</v>
      </c>
      <c r="N76" s="1">
        <f>N25-State!AT18</f>
        <v>0</v>
      </c>
      <c r="O76" s="1">
        <f>O25-State!AV18</f>
        <v>0</v>
      </c>
      <c r="P76" s="1">
        <f>P25-State!AX18</f>
        <v>0</v>
      </c>
      <c r="Q76" s="1">
        <f>Q25-State!AZ18</f>
        <v>0</v>
      </c>
      <c r="R76" s="1">
        <f>R25-State!BB18</f>
        <v>0</v>
      </c>
      <c r="S76" s="1">
        <f>S25-State!BD18</f>
        <v>0</v>
      </c>
      <c r="T76" s="1">
        <f>T25-State!BF18</f>
        <v>0</v>
      </c>
      <c r="U76" s="1">
        <f>U25-State!BH18</f>
        <v>0</v>
      </c>
      <c r="V76" s="1">
        <f>V25-State!BJ18</f>
        <v>0</v>
      </c>
      <c r="W76" s="1"/>
    </row>
    <row r="77" spans="1:23">
      <c r="A77" s="34" t="str">
        <f t="shared" si="2"/>
        <v>Missouri</v>
      </c>
      <c r="B77" s="173">
        <f>IF(B26=State!BW19,0,100)</f>
        <v>0</v>
      </c>
      <c r="C77" s="1">
        <f>C26-State!C19</f>
        <v>0</v>
      </c>
      <c r="D77" s="1">
        <f>D26-State!Z19</f>
        <v>0</v>
      </c>
      <c r="E77" s="1">
        <f>E26-State!AB19</f>
        <v>0</v>
      </c>
      <c r="F77" s="1">
        <f>F26-State!AD19</f>
        <v>0</v>
      </c>
      <c r="G77" s="1">
        <f>G26-State!AF19</f>
        <v>0</v>
      </c>
      <c r="H77" s="1">
        <f>H26-State!AH19</f>
        <v>0</v>
      </c>
      <c r="I77" s="1">
        <f>I26-State!AJ19</f>
        <v>0</v>
      </c>
      <c r="J77" s="1">
        <f>J26-State!AL19</f>
        <v>0</v>
      </c>
      <c r="K77" s="1">
        <f>K26-State!AN19</f>
        <v>0</v>
      </c>
      <c r="L77" s="1">
        <f>L26-State!AP19</f>
        <v>0</v>
      </c>
      <c r="M77" s="1">
        <f>M26-State!AR19</f>
        <v>0</v>
      </c>
      <c r="N77" s="1">
        <f>N26-State!AT19</f>
        <v>0</v>
      </c>
      <c r="O77" s="1">
        <f>O26-State!AV19</f>
        <v>0</v>
      </c>
      <c r="P77" s="1">
        <f>P26-State!AX19</f>
        <v>0</v>
      </c>
      <c r="Q77" s="1">
        <f>Q26-State!AZ19</f>
        <v>0</v>
      </c>
      <c r="R77" s="1">
        <f>R26-State!BB19</f>
        <v>0</v>
      </c>
      <c r="S77" s="1">
        <f>S26-State!BD19</f>
        <v>0</v>
      </c>
      <c r="T77" s="1">
        <f>T26-State!BF19</f>
        <v>0</v>
      </c>
      <c r="U77" s="1">
        <f>U26-State!BH19</f>
        <v>0</v>
      </c>
      <c r="V77" s="1">
        <f>V26-State!BJ19</f>
        <v>0</v>
      </c>
      <c r="W77" s="1"/>
    </row>
    <row r="78" spans="1:23">
      <c r="A78" s="34" t="str">
        <f t="shared" si="2"/>
        <v>Montana</v>
      </c>
      <c r="B78" s="173">
        <f>IF(B27=State!BW20,0,100)</f>
        <v>0</v>
      </c>
      <c r="C78" s="1">
        <f>C27-State!C20</f>
        <v>0</v>
      </c>
      <c r="D78" s="1">
        <f>D27-State!Z20</f>
        <v>0</v>
      </c>
      <c r="E78" s="1">
        <f>E27-State!AB20</f>
        <v>0</v>
      </c>
      <c r="F78" s="1">
        <f>F27-State!AD20</f>
        <v>0</v>
      </c>
      <c r="G78" s="1">
        <f>G27-State!AF20</f>
        <v>0</v>
      </c>
      <c r="H78" s="1">
        <f>H27-State!AH20</f>
        <v>0</v>
      </c>
      <c r="I78" s="1">
        <f>I27-State!AJ20</f>
        <v>0</v>
      </c>
      <c r="J78" s="1">
        <f>J27-State!AL20</f>
        <v>0</v>
      </c>
      <c r="K78" s="1">
        <f>K27-State!AN20</f>
        <v>0</v>
      </c>
      <c r="L78" s="1">
        <f>L27-State!AP20</f>
        <v>0</v>
      </c>
      <c r="M78" s="1">
        <f>M27-State!AR20</f>
        <v>0</v>
      </c>
      <c r="N78" s="1">
        <f>N27-State!AT20</f>
        <v>0</v>
      </c>
      <c r="O78" s="1">
        <f>O27-State!AV20</f>
        <v>0</v>
      </c>
      <c r="P78" s="1">
        <f>P27-State!AX20</f>
        <v>0</v>
      </c>
      <c r="Q78" s="1">
        <f>Q27-State!AZ20</f>
        <v>0</v>
      </c>
      <c r="R78" s="1">
        <f>R27-State!BB20</f>
        <v>0</v>
      </c>
      <c r="S78" s="1">
        <f>S27-State!BD20</f>
        <v>0</v>
      </c>
      <c r="T78" s="1">
        <f>T27-State!BF20</f>
        <v>0</v>
      </c>
      <c r="U78" s="1">
        <f>U27-State!BH20</f>
        <v>0</v>
      </c>
      <c r="V78" s="1">
        <f>V27-State!BJ20</f>
        <v>0</v>
      </c>
      <c r="W78" s="1"/>
    </row>
    <row r="79" spans="1:23">
      <c r="A79" s="34" t="str">
        <f t="shared" si="2"/>
        <v>Nebraska</v>
      </c>
      <c r="B79" s="173">
        <f>IF(B28=State!BW21,0,100)</f>
        <v>0</v>
      </c>
      <c r="C79" s="1">
        <f>C28-State!C21</f>
        <v>0</v>
      </c>
      <c r="D79" s="1">
        <f>D28-State!Z21</f>
        <v>0</v>
      </c>
      <c r="E79" s="1">
        <f>E28-State!AB21</f>
        <v>0</v>
      </c>
      <c r="F79" s="1">
        <f>F28-State!AD21</f>
        <v>0</v>
      </c>
      <c r="G79" s="1">
        <f>G28-State!AF21</f>
        <v>0</v>
      </c>
      <c r="H79" s="1">
        <f>H28-State!AH21</f>
        <v>0</v>
      </c>
      <c r="I79" s="1">
        <f>I28-State!AJ21</f>
        <v>0</v>
      </c>
      <c r="J79" s="1">
        <f>J28-State!AL21</f>
        <v>0</v>
      </c>
      <c r="K79" s="1">
        <f>K28-State!AN21</f>
        <v>0</v>
      </c>
      <c r="L79" s="1">
        <f>L28-State!AP21</f>
        <v>0</v>
      </c>
      <c r="M79" s="1">
        <f>M28-State!AR21</f>
        <v>0</v>
      </c>
      <c r="N79" s="1">
        <f>N28-State!AT21</f>
        <v>0</v>
      </c>
      <c r="O79" s="1">
        <f>O28-State!AV21</f>
        <v>0</v>
      </c>
      <c r="P79" s="1">
        <f>P28-State!AX21</f>
        <v>0</v>
      </c>
      <c r="Q79" s="1">
        <f>Q28-State!AZ21</f>
        <v>0</v>
      </c>
      <c r="R79" s="1">
        <f>R28-State!BB21</f>
        <v>0</v>
      </c>
      <c r="S79" s="1">
        <f>S28-State!BD21</f>
        <v>0</v>
      </c>
      <c r="T79" s="1">
        <f>T28-State!BF21</f>
        <v>0</v>
      </c>
      <c r="U79" s="1">
        <f>U28-State!BH21</f>
        <v>0</v>
      </c>
      <c r="V79" s="1">
        <f>V28-State!BJ21</f>
        <v>0</v>
      </c>
      <c r="W79" s="1"/>
    </row>
    <row r="80" spans="1:23" s="237" customFormat="1">
      <c r="A80" s="34" t="str">
        <f t="shared" si="2"/>
        <v>Nevada</v>
      </c>
      <c r="B80" s="237">
        <f>IF(B29=State!BW54,0,100)</f>
        <v>0</v>
      </c>
      <c r="C80" s="1">
        <f>C29-State!C54</f>
        <v>0</v>
      </c>
      <c r="D80" s="1">
        <f>D29-State!Z54</f>
        <v>0</v>
      </c>
      <c r="E80" s="1">
        <f>E29-State!AB54</f>
        <v>0</v>
      </c>
      <c r="F80" s="1">
        <f>F29-State!AD54</f>
        <v>0</v>
      </c>
      <c r="G80" s="1">
        <f>G29-State!AF54</f>
        <v>0</v>
      </c>
      <c r="H80" s="1">
        <f>H29-State!AH54</f>
        <v>0</v>
      </c>
      <c r="I80" s="1">
        <f>I29-State!AJ54</f>
        <v>0</v>
      </c>
      <c r="J80" s="1">
        <f>J29-State!AL54</f>
        <v>0</v>
      </c>
      <c r="K80" s="1">
        <f>K29-State!AN54</f>
        <v>0</v>
      </c>
      <c r="L80" s="1">
        <f>L29-State!AP54</f>
        <v>0</v>
      </c>
      <c r="M80" s="1">
        <f>M29-State!AR54</f>
        <v>0</v>
      </c>
      <c r="N80" s="1">
        <f>N29-State!AT54</f>
        <v>0</v>
      </c>
      <c r="O80" s="1">
        <f>O29-State!AV54</f>
        <v>0</v>
      </c>
      <c r="P80" s="1">
        <f>P29-State!AX54</f>
        <v>0</v>
      </c>
      <c r="Q80" s="1">
        <f>Q29-State!AZ54</f>
        <v>0</v>
      </c>
      <c r="R80" s="1">
        <f>R29-State!BB54</f>
        <v>0</v>
      </c>
      <c r="S80" s="1">
        <f>S29-State!BD54</f>
        <v>0</v>
      </c>
      <c r="T80" s="1">
        <f>T29-State!BF54</f>
        <v>0</v>
      </c>
      <c r="U80" s="1">
        <f>U29-State!BH54</f>
        <v>0</v>
      </c>
      <c r="V80" s="1">
        <f>V29-State!BJ54</f>
        <v>0</v>
      </c>
      <c r="W80" s="1"/>
    </row>
    <row r="81" spans="1:23">
      <c r="A81" s="34" t="str">
        <f t="shared" si="2"/>
        <v>New Hampshire</v>
      </c>
      <c r="B81" s="173">
        <f>IF(B30=State!BW22,0,100)</f>
        <v>0</v>
      </c>
      <c r="C81" s="1">
        <f>C30-State!C22</f>
        <v>-2</v>
      </c>
      <c r="D81" s="1">
        <f>D30-State!Z22</f>
        <v>0</v>
      </c>
      <c r="E81" s="1">
        <f>E30-State!AB22</f>
        <v>0</v>
      </c>
      <c r="F81" s="1">
        <f>F30-State!AD22</f>
        <v>0</v>
      </c>
      <c r="G81" s="1">
        <f>G30-State!AF22</f>
        <v>0</v>
      </c>
      <c r="H81" s="1">
        <f>H30-State!AH22</f>
        <v>0</v>
      </c>
      <c r="I81" s="1">
        <f>I30-State!AJ22</f>
        <v>0</v>
      </c>
      <c r="J81" s="1">
        <f>J30-State!AL22</f>
        <v>0</v>
      </c>
      <c r="K81" s="1">
        <f>K30-State!AN22</f>
        <v>0</v>
      </c>
      <c r="L81" s="1">
        <f>L30-State!AP22</f>
        <v>0</v>
      </c>
      <c r="M81" s="1">
        <f>M30-State!AR22</f>
        <v>0</v>
      </c>
      <c r="N81" s="1">
        <f>N30-State!AT22</f>
        <v>-2</v>
      </c>
      <c r="O81" s="1">
        <f>O30-State!AV22</f>
        <v>0</v>
      </c>
      <c r="P81" s="1">
        <f>P30-State!AX22</f>
        <v>0</v>
      </c>
      <c r="Q81" s="1">
        <f>Q30-State!AZ22</f>
        <v>0</v>
      </c>
      <c r="R81" s="1">
        <f>R30-State!BB22</f>
        <v>0</v>
      </c>
      <c r="S81" s="1">
        <f>S30-State!BD22</f>
        <v>0</v>
      </c>
      <c r="T81" s="1">
        <f>T30-State!BF22</f>
        <v>0</v>
      </c>
      <c r="U81" s="1">
        <f>U30-State!BH22</f>
        <v>0</v>
      </c>
      <c r="V81" s="1">
        <f>V30-State!BJ22</f>
        <v>0</v>
      </c>
      <c r="W81" s="1"/>
    </row>
    <row r="82" spans="1:23">
      <c r="A82" s="34" t="str">
        <f t="shared" si="2"/>
        <v>New Jersey</v>
      </c>
      <c r="B82" s="173">
        <f>IF(B31=State!BW23,0,100)</f>
        <v>0</v>
      </c>
      <c r="C82" s="1">
        <f>C31-State!C23</f>
        <v>-4533</v>
      </c>
      <c r="D82" s="1">
        <f>D31-State!Z23</f>
        <v>0</v>
      </c>
      <c r="E82" s="1">
        <f>E31-State!AB23</f>
        <v>0</v>
      </c>
      <c r="F82" s="1">
        <f>F31-State!AD23</f>
        <v>0</v>
      </c>
      <c r="G82" s="1">
        <f>G31-State!AF23</f>
        <v>0</v>
      </c>
      <c r="H82" s="1">
        <f>H31-State!AH23</f>
        <v>0</v>
      </c>
      <c r="I82" s="1">
        <f>I31-State!AJ23</f>
        <v>0</v>
      </c>
      <c r="J82" s="1">
        <f>J31-State!AL23</f>
        <v>0</v>
      </c>
      <c r="K82" s="1">
        <f>K31-State!AN23</f>
        <v>0</v>
      </c>
      <c r="L82" s="1">
        <f>L31-State!AP23</f>
        <v>0</v>
      </c>
      <c r="M82" s="1">
        <f>M31-State!AR23</f>
        <v>0</v>
      </c>
      <c r="N82" s="1">
        <f>N31-State!AT23</f>
        <v>-4533</v>
      </c>
      <c r="O82" s="1">
        <f>O31-State!AV23</f>
        <v>0</v>
      </c>
      <c r="P82" s="1">
        <f>P31-State!AX23</f>
        <v>0</v>
      </c>
      <c r="Q82" s="1">
        <f>Q31-State!AZ23</f>
        <v>0</v>
      </c>
      <c r="R82" s="1">
        <f>R31-State!BB23</f>
        <v>0</v>
      </c>
      <c r="S82" s="1">
        <f>S31-State!BD23</f>
        <v>0</v>
      </c>
      <c r="T82" s="1">
        <f>T31-State!BF23</f>
        <v>0</v>
      </c>
      <c r="U82" s="1">
        <f>U31-State!BH23</f>
        <v>0</v>
      </c>
      <c r="V82" s="1">
        <f>V31-State!BJ23</f>
        <v>0</v>
      </c>
      <c r="W82" s="1"/>
    </row>
    <row r="83" spans="1:23">
      <c r="A83" s="34" t="str">
        <f t="shared" si="2"/>
        <v>New Mexico</v>
      </c>
      <c r="B83" s="173">
        <f>IF(B32=State!BW24,0,100)</f>
        <v>0</v>
      </c>
      <c r="C83" s="1">
        <f>C32-State!C24</f>
        <v>0</v>
      </c>
      <c r="D83" s="1">
        <f>D32-State!Z24</f>
        <v>0</v>
      </c>
      <c r="E83" s="1">
        <f>E32-State!AB24</f>
        <v>0</v>
      </c>
      <c r="F83" s="1">
        <f>F32-State!AD24</f>
        <v>0</v>
      </c>
      <c r="G83" s="1">
        <f>G32-State!AF24</f>
        <v>0</v>
      </c>
      <c r="H83" s="1">
        <f>H32-State!AH24</f>
        <v>0</v>
      </c>
      <c r="I83" s="1">
        <f>I32-State!AJ24</f>
        <v>0</v>
      </c>
      <c r="J83" s="1">
        <f>J32-State!AL24</f>
        <v>0</v>
      </c>
      <c r="K83" s="1">
        <f>K32-State!AN24</f>
        <v>0</v>
      </c>
      <c r="L83" s="1">
        <f>L32-State!AP24</f>
        <v>0</v>
      </c>
      <c r="M83" s="1">
        <f>M32-State!AR24</f>
        <v>0</v>
      </c>
      <c r="N83" s="1">
        <f>N32-State!AT24</f>
        <v>0</v>
      </c>
      <c r="O83" s="1">
        <f>O32-State!AV24</f>
        <v>0</v>
      </c>
      <c r="P83" s="1">
        <f>P32-State!AX24</f>
        <v>0</v>
      </c>
      <c r="Q83" s="1">
        <f>Q32-State!AZ24</f>
        <v>0</v>
      </c>
      <c r="R83" s="1">
        <f>R32-State!BB24</f>
        <v>0</v>
      </c>
      <c r="S83" s="1">
        <f>S32-State!BD24</f>
        <v>0</v>
      </c>
      <c r="T83" s="1">
        <f>T32-State!BF24</f>
        <v>0</v>
      </c>
      <c r="U83" s="1">
        <f>U32-State!BH24</f>
        <v>0</v>
      </c>
      <c r="V83" s="1">
        <f>V32-State!BJ24</f>
        <v>0</v>
      </c>
      <c r="W83" s="1"/>
    </row>
    <row r="84" spans="1:23">
      <c r="A84" s="34" t="str">
        <f t="shared" si="2"/>
        <v>New York</v>
      </c>
      <c r="B84" s="173">
        <f>IF(B33=State!BW25,0,100)</f>
        <v>0</v>
      </c>
      <c r="C84" s="1">
        <f>C33-State!C25</f>
        <v>-9430</v>
      </c>
      <c r="D84" s="1">
        <f>D33-State!Z25</f>
        <v>0</v>
      </c>
      <c r="E84" s="1">
        <f>E33-State!AB25</f>
        <v>0</v>
      </c>
      <c r="F84" s="1">
        <f>F33-State!AD25</f>
        <v>0</v>
      </c>
      <c r="G84" s="1">
        <f>G33-State!AF25</f>
        <v>0</v>
      </c>
      <c r="H84" s="1">
        <f>H33-State!AH25</f>
        <v>0</v>
      </c>
      <c r="I84" s="1">
        <f>I33-State!AJ25</f>
        <v>-9430</v>
      </c>
      <c r="J84" s="1">
        <f>J33-State!AL25</f>
        <v>0</v>
      </c>
      <c r="K84" s="1">
        <f>K33-State!AN25</f>
        <v>0</v>
      </c>
      <c r="L84" s="1">
        <f>L33-State!AP25</f>
        <v>0</v>
      </c>
      <c r="M84" s="1">
        <f>M33-State!AR25</f>
        <v>0</v>
      </c>
      <c r="N84" s="1">
        <f>N33-State!AT25</f>
        <v>0</v>
      </c>
      <c r="O84" s="1">
        <f>O33-State!AV25</f>
        <v>0</v>
      </c>
      <c r="P84" s="1">
        <f>P33-State!AX25</f>
        <v>0</v>
      </c>
      <c r="Q84" s="1">
        <f>Q33-State!AZ25</f>
        <v>0</v>
      </c>
      <c r="R84" s="1">
        <f>R33-State!BB25</f>
        <v>0</v>
      </c>
      <c r="S84" s="1">
        <f>S33-State!BD25</f>
        <v>0</v>
      </c>
      <c r="T84" s="1">
        <f>T33-State!BF25</f>
        <v>0</v>
      </c>
      <c r="U84" s="1">
        <f>U33-State!BH25</f>
        <v>0</v>
      </c>
      <c r="V84" s="1">
        <f>V33-State!BJ25</f>
        <v>0</v>
      </c>
      <c r="W84" s="1"/>
    </row>
    <row r="85" spans="1:23">
      <c r="A85" s="34" t="str">
        <f t="shared" si="2"/>
        <v>North Carolina</v>
      </c>
      <c r="B85" s="173">
        <f>IF(B34=State!BW26,0,100)</f>
        <v>0</v>
      </c>
      <c r="C85" s="1">
        <f>C34-State!C26</f>
        <v>0</v>
      </c>
      <c r="D85" s="1">
        <f>D34-State!Z26</f>
        <v>0</v>
      </c>
      <c r="E85" s="1">
        <f>E34-State!AB26</f>
        <v>0</v>
      </c>
      <c r="F85" s="1">
        <f>F34-State!AD26</f>
        <v>0</v>
      </c>
      <c r="G85" s="1">
        <f>G34-State!AF26</f>
        <v>0</v>
      </c>
      <c r="H85" s="1">
        <f>H34-State!AH26</f>
        <v>0</v>
      </c>
      <c r="I85" s="1">
        <f>I34-State!AJ26</f>
        <v>0</v>
      </c>
      <c r="J85" s="1">
        <f>J34-State!AL26</f>
        <v>0</v>
      </c>
      <c r="K85" s="1">
        <f>K34-State!AN26</f>
        <v>0</v>
      </c>
      <c r="L85" s="1">
        <f>L34-State!AP26</f>
        <v>0</v>
      </c>
      <c r="M85" s="1">
        <f>M34-State!AR26</f>
        <v>0</v>
      </c>
      <c r="N85" s="1">
        <f>N34-State!AT26</f>
        <v>0</v>
      </c>
      <c r="O85" s="1">
        <f>O34-State!AV26</f>
        <v>0</v>
      </c>
      <c r="P85" s="1">
        <f>P34-State!AX26</f>
        <v>0</v>
      </c>
      <c r="Q85" s="1">
        <f>Q34-State!AZ26</f>
        <v>0</v>
      </c>
      <c r="R85" s="1">
        <f>R34-State!BB26</f>
        <v>0</v>
      </c>
      <c r="S85" s="1">
        <f>S34-State!BD26</f>
        <v>0</v>
      </c>
      <c r="T85" s="1">
        <f>T34-State!BF26</f>
        <v>0</v>
      </c>
      <c r="U85" s="1">
        <f>U34-State!BH26</f>
        <v>0</v>
      </c>
      <c r="V85" s="1">
        <f>V34-State!BJ26</f>
        <v>0</v>
      </c>
      <c r="W85" s="1"/>
    </row>
    <row r="86" spans="1:23">
      <c r="A86" s="34" t="str">
        <f t="shared" si="2"/>
        <v>Ohio</v>
      </c>
      <c r="B86" s="173">
        <f>IF(B35=State!BW27,0,100)</f>
        <v>0</v>
      </c>
      <c r="C86" s="1">
        <f>C35-State!C27</f>
        <v>0</v>
      </c>
      <c r="D86" s="1">
        <f>D35-State!Z27</f>
        <v>0</v>
      </c>
      <c r="E86" s="1">
        <f>E35-State!AB27</f>
        <v>0</v>
      </c>
      <c r="F86" s="1">
        <f>F35-State!AD27</f>
        <v>0</v>
      </c>
      <c r="G86" s="1">
        <f>G35-State!AF27</f>
        <v>0</v>
      </c>
      <c r="H86" s="1">
        <f>H35-State!AH27</f>
        <v>0</v>
      </c>
      <c r="I86" s="1">
        <f>I35-State!AJ27</f>
        <v>0</v>
      </c>
      <c r="J86" s="1">
        <f>J35-State!AL27</f>
        <v>0</v>
      </c>
      <c r="K86" s="1">
        <f>K35-State!AN27</f>
        <v>0</v>
      </c>
      <c r="L86" s="1">
        <f>L35-State!AP27</f>
        <v>0</v>
      </c>
      <c r="M86" s="1">
        <f>M35-State!AR27</f>
        <v>0</v>
      </c>
      <c r="N86" s="1">
        <f>N35-State!AT27</f>
        <v>0</v>
      </c>
      <c r="O86" s="1">
        <f>O35-State!AV27</f>
        <v>0</v>
      </c>
      <c r="P86" s="1">
        <f>P35-State!AX27</f>
        <v>0</v>
      </c>
      <c r="Q86" s="1">
        <f>Q35-State!AZ27</f>
        <v>0</v>
      </c>
      <c r="R86" s="1">
        <f>R35-State!BB27</f>
        <v>0</v>
      </c>
      <c r="S86" s="1">
        <f>S35-State!BD27</f>
        <v>0</v>
      </c>
      <c r="T86" s="1">
        <f>T35-State!BF27</f>
        <v>0</v>
      </c>
      <c r="U86" s="1">
        <f>U35-State!BH27</f>
        <v>0</v>
      </c>
      <c r="V86" s="1">
        <f>V35-State!BJ27</f>
        <v>0</v>
      </c>
      <c r="W86" s="1"/>
    </row>
    <row r="87" spans="1:23">
      <c r="A87" s="34" t="str">
        <f t="shared" si="2"/>
        <v>Oklahoma</v>
      </c>
      <c r="B87" s="173">
        <f>IF(B36=State!BW28,0,100)</f>
        <v>0</v>
      </c>
      <c r="C87" s="1">
        <f>C36-State!C28</f>
        <v>0</v>
      </c>
      <c r="D87" s="1">
        <f>D36-State!Z28</f>
        <v>0</v>
      </c>
      <c r="E87" s="1">
        <f>E36-State!AB28</f>
        <v>0</v>
      </c>
      <c r="F87" s="1">
        <f>F36-State!AD28</f>
        <v>0</v>
      </c>
      <c r="G87" s="1">
        <f>G36-State!AF28</f>
        <v>0</v>
      </c>
      <c r="H87" s="1">
        <f>H36-State!AH28</f>
        <v>0</v>
      </c>
      <c r="I87" s="1">
        <f>I36-State!AJ28</f>
        <v>0</v>
      </c>
      <c r="J87" s="1">
        <f>J36-State!AL28</f>
        <v>0</v>
      </c>
      <c r="K87" s="1">
        <f>K36-State!AN28</f>
        <v>0</v>
      </c>
      <c r="L87" s="1">
        <f>L36-State!AP28</f>
        <v>0</v>
      </c>
      <c r="M87" s="1">
        <f>M36-State!AR28</f>
        <v>0</v>
      </c>
      <c r="N87" s="1">
        <f>N36-State!AT28</f>
        <v>0</v>
      </c>
      <c r="O87" s="1">
        <f>O36-State!AV28</f>
        <v>0</v>
      </c>
      <c r="P87" s="1">
        <f>P36-State!AX28</f>
        <v>0</v>
      </c>
      <c r="Q87" s="1">
        <f>Q36-State!AZ28</f>
        <v>0</v>
      </c>
      <c r="R87" s="1">
        <f>R36-State!BB28</f>
        <v>0</v>
      </c>
      <c r="S87" s="1">
        <f>S36-State!BD28</f>
        <v>0</v>
      </c>
      <c r="T87" s="1">
        <f>T36-State!BF28</f>
        <v>0</v>
      </c>
      <c r="U87" s="1">
        <f>U36-State!BH28</f>
        <v>0</v>
      </c>
      <c r="V87" s="1">
        <f>V36-State!BJ28</f>
        <v>0</v>
      </c>
      <c r="W87" s="1"/>
    </row>
    <row r="88" spans="1:23">
      <c r="A88" s="34" t="str">
        <f t="shared" si="2"/>
        <v>Oregon</v>
      </c>
      <c r="B88" s="173">
        <f>IF(B37=State!BW29,0,100)</f>
        <v>0</v>
      </c>
      <c r="C88" s="1">
        <f>C37-State!C29</f>
        <v>0</v>
      </c>
      <c r="D88" s="1">
        <f>D37-State!Z29</f>
        <v>0</v>
      </c>
      <c r="E88" s="1">
        <f>E37-State!AB29</f>
        <v>0</v>
      </c>
      <c r="F88" s="1">
        <f>F37-State!AD29</f>
        <v>0</v>
      </c>
      <c r="G88" s="1">
        <f>G37-State!AF29</f>
        <v>0</v>
      </c>
      <c r="H88" s="1">
        <f>H37-State!AH29</f>
        <v>0</v>
      </c>
      <c r="I88" s="1">
        <f>I37-State!AJ29</f>
        <v>0</v>
      </c>
      <c r="J88" s="1">
        <f>J37-State!AL29</f>
        <v>0</v>
      </c>
      <c r="K88" s="1">
        <f>K37-State!AN29</f>
        <v>0</v>
      </c>
      <c r="L88" s="1">
        <f>L37-State!AP29</f>
        <v>0</v>
      </c>
      <c r="M88" s="1">
        <f>M37-State!AR29</f>
        <v>0</v>
      </c>
      <c r="N88" s="1">
        <f>N37-State!AT29</f>
        <v>0</v>
      </c>
      <c r="O88" s="1">
        <f>O37-State!AV29</f>
        <v>0</v>
      </c>
      <c r="P88" s="1">
        <f>P37-State!AX29</f>
        <v>0</v>
      </c>
      <c r="Q88" s="1">
        <f>Q37-State!AZ29</f>
        <v>0</v>
      </c>
      <c r="R88" s="1">
        <f>R37-State!BB29</f>
        <v>0</v>
      </c>
      <c r="S88" s="1">
        <f>S37-State!BD29</f>
        <v>0</v>
      </c>
      <c r="T88" s="1">
        <f>T37-State!BF29</f>
        <v>0</v>
      </c>
      <c r="U88" s="1">
        <f>U37-State!BH29</f>
        <v>0</v>
      </c>
      <c r="V88" s="1">
        <f>V37-State!BJ29</f>
        <v>0</v>
      </c>
      <c r="W88" s="1"/>
    </row>
    <row r="89" spans="1:23">
      <c r="A89" s="34" t="str">
        <f t="shared" si="2"/>
        <v>Pennsylvania</v>
      </c>
      <c r="B89" s="173">
        <f>IF(B38=State!BW30,0,100)</f>
        <v>0</v>
      </c>
      <c r="C89" s="1">
        <f>C38-State!C30</f>
        <v>0</v>
      </c>
      <c r="D89" s="1">
        <f>D38-State!Z30</f>
        <v>0</v>
      </c>
      <c r="E89" s="1">
        <f>E38-State!AB30</f>
        <v>0</v>
      </c>
      <c r="F89" s="1">
        <f>F38-State!AD30</f>
        <v>0</v>
      </c>
      <c r="G89" s="1">
        <f>G38-State!AF30</f>
        <v>0</v>
      </c>
      <c r="H89" s="1">
        <f>H38-State!AH30</f>
        <v>0</v>
      </c>
      <c r="I89" s="1">
        <f>I38-State!AJ30</f>
        <v>0</v>
      </c>
      <c r="J89" s="1">
        <f>J38-State!AL30</f>
        <v>0</v>
      </c>
      <c r="K89" s="1">
        <f>K38-State!AN30</f>
        <v>0</v>
      </c>
      <c r="L89" s="1">
        <f>L38-State!AP30</f>
        <v>0</v>
      </c>
      <c r="M89" s="1">
        <f>M38-State!AR30</f>
        <v>0</v>
      </c>
      <c r="N89" s="1">
        <f>N38-State!AT30</f>
        <v>0</v>
      </c>
      <c r="O89" s="1">
        <f>O38-State!AV30</f>
        <v>0</v>
      </c>
      <c r="P89" s="1">
        <f>P38-State!AX30</f>
        <v>0</v>
      </c>
      <c r="Q89" s="1">
        <f>Q38-State!AZ30</f>
        <v>0</v>
      </c>
      <c r="R89" s="1">
        <f>R38-State!BB30</f>
        <v>0</v>
      </c>
      <c r="S89" s="1">
        <f>S38-State!BD30</f>
        <v>0</v>
      </c>
      <c r="T89" s="1">
        <f>T38-State!BF30</f>
        <v>0</v>
      </c>
      <c r="U89" s="1">
        <f>U38-State!BH30</f>
        <v>0</v>
      </c>
      <c r="V89" s="1">
        <f>V38-State!BJ30</f>
        <v>0</v>
      </c>
      <c r="W89" s="1"/>
    </row>
    <row r="90" spans="1:23">
      <c r="A90" s="34" t="str">
        <f t="shared" si="2"/>
        <v>Puerto Rico</v>
      </c>
      <c r="B90" s="173">
        <f>IF(B39=State!BW31,0,100)</f>
        <v>0</v>
      </c>
      <c r="C90" s="1">
        <f>C39-State!C31</f>
        <v>0</v>
      </c>
      <c r="D90" s="1">
        <f>D39-State!Z31</f>
        <v>0</v>
      </c>
      <c r="E90" s="1">
        <f>E39-State!AB31</f>
        <v>0</v>
      </c>
      <c r="F90" s="1">
        <f>F39-State!AD31</f>
        <v>0</v>
      </c>
      <c r="G90" s="1">
        <f>G39-State!AF31</f>
        <v>0</v>
      </c>
      <c r="H90" s="1">
        <f>H39-State!AH31</f>
        <v>0</v>
      </c>
      <c r="I90" s="1">
        <f>I39-State!AJ31</f>
        <v>0</v>
      </c>
      <c r="J90" s="1">
        <f>J39-State!AL31</f>
        <v>0</v>
      </c>
      <c r="K90" s="1">
        <f>K39-State!AN31</f>
        <v>0</v>
      </c>
      <c r="L90" s="1">
        <f>L39-State!AP31</f>
        <v>0</v>
      </c>
      <c r="M90" s="1">
        <f>M39-State!AR31</f>
        <v>0</v>
      </c>
      <c r="N90" s="1">
        <f>N39-State!AT31</f>
        <v>0</v>
      </c>
      <c r="O90" s="1">
        <f>O39-State!AV31</f>
        <v>0</v>
      </c>
      <c r="P90" s="1">
        <f>P39-State!AX31</f>
        <v>0</v>
      </c>
      <c r="Q90" s="1">
        <f>Q39-State!AZ31</f>
        <v>0</v>
      </c>
      <c r="R90" s="1">
        <f>R39-State!BB31</f>
        <v>0</v>
      </c>
      <c r="S90" s="1">
        <f>S39-State!BD31</f>
        <v>0</v>
      </c>
      <c r="T90" s="1">
        <f>T39-State!BF31</f>
        <v>0</v>
      </c>
      <c r="U90" s="1">
        <f>U39-State!BH31</f>
        <v>0</v>
      </c>
      <c r="V90" s="1">
        <f>V39-State!BJ31</f>
        <v>0</v>
      </c>
      <c r="W90" s="1"/>
    </row>
    <row r="91" spans="1:23">
      <c r="A91" s="34" t="str">
        <f t="shared" si="2"/>
        <v>Rhode Island</v>
      </c>
      <c r="B91" s="173">
        <f>IF(B40=State!BW32,0,100)</f>
        <v>0</v>
      </c>
      <c r="C91" s="1">
        <f>C40-State!C32</f>
        <v>0</v>
      </c>
      <c r="D91" s="1">
        <f>D40-State!Z32</f>
        <v>0</v>
      </c>
      <c r="E91" s="1">
        <f>E40-State!AB32</f>
        <v>0</v>
      </c>
      <c r="F91" s="1">
        <f>F40-State!AD32</f>
        <v>0</v>
      </c>
      <c r="G91" s="1">
        <f>G40-State!AF32</f>
        <v>0</v>
      </c>
      <c r="H91" s="1">
        <f>H40-State!AH32</f>
        <v>0</v>
      </c>
      <c r="I91" s="1">
        <f>I40-State!AJ32</f>
        <v>0</v>
      </c>
      <c r="J91" s="1">
        <f>J40-State!AL32</f>
        <v>0</v>
      </c>
      <c r="K91" s="1">
        <f>K40-State!AN32</f>
        <v>0</v>
      </c>
      <c r="L91" s="1">
        <f>L40-State!AP32</f>
        <v>0</v>
      </c>
      <c r="M91" s="1">
        <f>M40-State!AR32</f>
        <v>0</v>
      </c>
      <c r="N91" s="1">
        <f>N40-State!AT32</f>
        <v>0</v>
      </c>
      <c r="O91" s="1">
        <f>O40-State!AV32</f>
        <v>0</v>
      </c>
      <c r="P91" s="1">
        <f>P40-State!AX32</f>
        <v>0</v>
      </c>
      <c r="Q91" s="1">
        <f>Q40-State!AZ32</f>
        <v>0</v>
      </c>
      <c r="R91" s="1">
        <f>R40-State!BB32</f>
        <v>0</v>
      </c>
      <c r="S91" s="1">
        <f>S40-State!BD32</f>
        <v>0</v>
      </c>
      <c r="T91" s="1">
        <f>T40-State!BF32</f>
        <v>0</v>
      </c>
      <c r="U91" s="1">
        <f>U40-State!BH32</f>
        <v>0</v>
      </c>
      <c r="V91" s="1">
        <f>V40-State!BJ32</f>
        <v>0</v>
      </c>
      <c r="W91" s="1"/>
    </row>
    <row r="92" spans="1:23">
      <c r="A92" s="34" t="str">
        <f t="shared" si="2"/>
        <v>South Carolina</v>
      </c>
      <c r="B92" s="173">
        <f>IF(B41=State!BW33,0,100)</f>
        <v>0</v>
      </c>
      <c r="C92" s="1">
        <f>C41-State!C33</f>
        <v>0</v>
      </c>
      <c r="D92" s="1">
        <f>D41-State!Z33</f>
        <v>0</v>
      </c>
      <c r="E92" s="1">
        <f>E41-State!AB33</f>
        <v>0</v>
      </c>
      <c r="F92" s="1">
        <f>F41-State!AD33</f>
        <v>0</v>
      </c>
      <c r="G92" s="1">
        <f>G41-State!AF33</f>
        <v>0</v>
      </c>
      <c r="H92" s="1">
        <f>H41-State!AH33</f>
        <v>0</v>
      </c>
      <c r="I92" s="1">
        <f>I41-State!AJ33</f>
        <v>0</v>
      </c>
      <c r="J92" s="1">
        <f>J41-State!AL33</f>
        <v>0</v>
      </c>
      <c r="K92" s="1">
        <f>K41-State!AN33</f>
        <v>0</v>
      </c>
      <c r="L92" s="1">
        <f>L41-State!AP33</f>
        <v>0</v>
      </c>
      <c r="M92" s="1">
        <f>M41-State!AR33</f>
        <v>0</v>
      </c>
      <c r="N92" s="1">
        <f>N41-State!AT33</f>
        <v>0</v>
      </c>
      <c r="O92" s="1">
        <f>O41-State!AV33</f>
        <v>0</v>
      </c>
      <c r="P92" s="1">
        <f>P41-State!AX33</f>
        <v>0</v>
      </c>
      <c r="Q92" s="1">
        <f>Q41-State!AZ33</f>
        <v>0</v>
      </c>
      <c r="R92" s="1">
        <f>R41-State!BB33</f>
        <v>0</v>
      </c>
      <c r="S92" s="1">
        <f>S41-State!BD33</f>
        <v>0</v>
      </c>
      <c r="T92" s="1">
        <f>T41-State!BF33</f>
        <v>0</v>
      </c>
      <c r="U92" s="1">
        <f>U41-State!BH33</f>
        <v>0</v>
      </c>
      <c r="V92" s="1">
        <f>V41-State!BJ33</f>
        <v>0</v>
      </c>
      <c r="W92" s="1"/>
    </row>
    <row r="93" spans="1:23">
      <c r="A93" s="34" t="str">
        <f t="shared" si="2"/>
        <v>South Dakota</v>
      </c>
      <c r="B93" s="173">
        <f>IF(B42=State!BW34,0,100)</f>
        <v>0</v>
      </c>
      <c r="C93" s="1">
        <f>C42-State!C34</f>
        <v>0</v>
      </c>
      <c r="D93" s="1">
        <f>D42-State!Z34</f>
        <v>0</v>
      </c>
      <c r="E93" s="1">
        <f>E42-State!AB34</f>
        <v>0</v>
      </c>
      <c r="F93" s="1">
        <f>F42-State!AD34</f>
        <v>0</v>
      </c>
      <c r="G93" s="1">
        <f>G42-State!AF34</f>
        <v>0</v>
      </c>
      <c r="H93" s="1">
        <f>H42-State!AH34</f>
        <v>0</v>
      </c>
      <c r="I93" s="1">
        <f>I42-State!AJ34</f>
        <v>0</v>
      </c>
      <c r="J93" s="1">
        <f>J42-State!AL34</f>
        <v>0</v>
      </c>
      <c r="K93" s="1">
        <f>K42-State!AN34</f>
        <v>0</v>
      </c>
      <c r="L93" s="1">
        <f>L42-State!AP34</f>
        <v>0</v>
      </c>
      <c r="M93" s="1">
        <f>M42-State!AR34</f>
        <v>0</v>
      </c>
      <c r="N93" s="1">
        <f>N42-State!AT34</f>
        <v>0</v>
      </c>
      <c r="O93" s="1">
        <f>O42-State!AV34</f>
        <v>0</v>
      </c>
      <c r="P93" s="1">
        <f>P42-State!AX34</f>
        <v>0</v>
      </c>
      <c r="Q93" s="1">
        <f>Q42-State!AZ34</f>
        <v>0</v>
      </c>
      <c r="R93" s="1">
        <f>R42-State!BB34</f>
        <v>0</v>
      </c>
      <c r="S93" s="1">
        <f>S42-State!BD34</f>
        <v>0</v>
      </c>
      <c r="T93" s="1">
        <f>T42-State!BF34</f>
        <v>0</v>
      </c>
      <c r="U93" s="1">
        <f>U42-State!BH34</f>
        <v>0</v>
      </c>
      <c r="V93" s="1">
        <f>V42-State!BJ34</f>
        <v>0</v>
      </c>
      <c r="W93" s="1"/>
    </row>
    <row r="94" spans="1:23">
      <c r="A94" s="34" t="str">
        <f t="shared" si="2"/>
        <v>Tennessee</v>
      </c>
      <c r="B94" s="173">
        <f>IF(B43=State!BW35,0,100)</f>
        <v>0</v>
      </c>
      <c r="C94" s="1">
        <f>C43-State!C35</f>
        <v>0</v>
      </c>
      <c r="D94" s="1">
        <f>D43-State!Z35</f>
        <v>0</v>
      </c>
      <c r="E94" s="1">
        <f>E43-State!AB35</f>
        <v>0</v>
      </c>
      <c r="F94" s="1">
        <f>F43-State!AD35</f>
        <v>0</v>
      </c>
      <c r="G94" s="1">
        <f>G43-State!AF35</f>
        <v>0</v>
      </c>
      <c r="H94" s="1">
        <f>H43-State!AH35</f>
        <v>0</v>
      </c>
      <c r="I94" s="1">
        <f>I43-State!AJ35</f>
        <v>0</v>
      </c>
      <c r="J94" s="1">
        <f>J43-State!AL35</f>
        <v>0</v>
      </c>
      <c r="K94" s="1">
        <f>K43-State!AN35</f>
        <v>0</v>
      </c>
      <c r="L94" s="1">
        <f>L43-State!AP35</f>
        <v>0</v>
      </c>
      <c r="M94" s="1">
        <f>M43-State!AR35</f>
        <v>0</v>
      </c>
      <c r="N94" s="1">
        <f>N43-State!AT35</f>
        <v>0</v>
      </c>
      <c r="O94" s="1">
        <f>O43-State!AV35</f>
        <v>0</v>
      </c>
      <c r="P94" s="1">
        <f>P43-State!AX35</f>
        <v>0</v>
      </c>
      <c r="Q94" s="1">
        <f>Q43-State!AZ35</f>
        <v>0</v>
      </c>
      <c r="R94" s="1">
        <f>R43-State!BB35</f>
        <v>0</v>
      </c>
      <c r="S94" s="1">
        <f>S43-State!BD35</f>
        <v>0</v>
      </c>
      <c r="T94" s="1">
        <f>T43-State!BF35</f>
        <v>0</v>
      </c>
      <c r="U94" s="1">
        <f>U43-State!BH35</f>
        <v>0</v>
      </c>
      <c r="V94" s="1">
        <f>V43-State!BJ35</f>
        <v>0</v>
      </c>
      <c r="W94" s="1"/>
    </row>
    <row r="95" spans="1:23">
      <c r="A95" s="34" t="str">
        <f t="shared" si="2"/>
        <v>Texas</v>
      </c>
      <c r="B95" s="173">
        <f>IF(B44=State!BW36,0,100)</f>
        <v>0</v>
      </c>
      <c r="C95" s="1">
        <f>C44-State!C36</f>
        <v>0</v>
      </c>
      <c r="D95" s="1">
        <f>D44-State!Z36</f>
        <v>0</v>
      </c>
      <c r="E95" s="1">
        <f>E44-State!AB36</f>
        <v>0</v>
      </c>
      <c r="F95" s="1">
        <f>F44-State!AD36</f>
        <v>0</v>
      </c>
      <c r="G95" s="1">
        <f>G44-State!AF36</f>
        <v>0</v>
      </c>
      <c r="H95" s="1">
        <f>H44-State!AH36</f>
        <v>0</v>
      </c>
      <c r="I95" s="1">
        <f>I44-State!AJ36</f>
        <v>0</v>
      </c>
      <c r="J95" s="1">
        <f>J44-State!AL36</f>
        <v>0</v>
      </c>
      <c r="K95" s="1">
        <f>K44-State!AN36</f>
        <v>0</v>
      </c>
      <c r="L95" s="1">
        <f>L44-State!AP36</f>
        <v>0</v>
      </c>
      <c r="M95" s="1">
        <f>M44-State!AR36</f>
        <v>0</v>
      </c>
      <c r="N95" s="1">
        <f>N44-State!AT36</f>
        <v>0</v>
      </c>
      <c r="O95" s="1">
        <f>O44-State!AV36</f>
        <v>0</v>
      </c>
      <c r="P95" s="1">
        <f>P44-State!AX36</f>
        <v>0</v>
      </c>
      <c r="Q95" s="1">
        <f>Q44-State!AZ36</f>
        <v>0</v>
      </c>
      <c r="R95" s="1">
        <f>R44-State!BB36</f>
        <v>0</v>
      </c>
      <c r="S95" s="1">
        <f>S44-State!BD36</f>
        <v>0</v>
      </c>
      <c r="T95" s="1">
        <f>T44-State!BF36</f>
        <v>0</v>
      </c>
      <c r="U95" s="1">
        <f>U44-State!BH36</f>
        <v>0</v>
      </c>
      <c r="V95" s="1">
        <f>V44-State!BJ36</f>
        <v>0</v>
      </c>
      <c r="W95" s="1"/>
    </row>
    <row r="96" spans="1:23" s="237" customFormat="1">
      <c r="A96" s="34" t="str">
        <f t="shared" si="2"/>
        <v>Utah</v>
      </c>
      <c r="B96" s="237">
        <f>IF(B45=State!BW56,0,100)</f>
        <v>0</v>
      </c>
      <c r="C96" s="1">
        <f>C45-State!C56</f>
        <v>0</v>
      </c>
      <c r="D96" s="1">
        <f>D45-State!Z56</f>
        <v>0</v>
      </c>
      <c r="E96" s="1">
        <f>E45-State!AB56</f>
        <v>0</v>
      </c>
      <c r="F96" s="1">
        <f>F45-State!AD56</f>
        <v>0</v>
      </c>
      <c r="G96" s="1">
        <f>G45-State!AF56</f>
        <v>0</v>
      </c>
      <c r="H96" s="1">
        <f>H45-State!AH56</f>
        <v>0</v>
      </c>
      <c r="I96" s="1">
        <f>I45-State!AJ56</f>
        <v>0</v>
      </c>
      <c r="J96" s="1">
        <f>J45-State!AL56</f>
        <v>0</v>
      </c>
      <c r="K96" s="1">
        <f>K45-State!AN56</f>
        <v>0</v>
      </c>
      <c r="L96" s="1">
        <f>L45-State!AP56</f>
        <v>0</v>
      </c>
      <c r="M96" s="1">
        <f>M45-State!AR56</f>
        <v>0</v>
      </c>
      <c r="N96" s="1">
        <f>N45-State!AT56</f>
        <v>0</v>
      </c>
      <c r="O96" s="1">
        <f>O45-State!AV56</f>
        <v>0</v>
      </c>
      <c r="P96" s="1">
        <f>P45-State!AX56</f>
        <v>0</v>
      </c>
      <c r="Q96" s="1">
        <f>Q45-State!AZ56</f>
        <v>0</v>
      </c>
      <c r="R96" s="1">
        <f>R45-State!BB56</f>
        <v>0</v>
      </c>
      <c r="S96" s="1">
        <f>S45-State!BD56</f>
        <v>0</v>
      </c>
      <c r="T96" s="1">
        <f>T45-State!BF56</f>
        <v>0</v>
      </c>
      <c r="U96" s="1">
        <f>U45-State!BH56</f>
        <v>0</v>
      </c>
      <c r="V96" s="1">
        <f>V45-State!BJ56</f>
        <v>0</v>
      </c>
      <c r="W96" s="1"/>
    </row>
    <row r="97" spans="1:23">
      <c r="A97" s="34" t="str">
        <f>A46</f>
        <v>Vermont</v>
      </c>
      <c r="B97" s="173">
        <f>IF(B46=State!BW37,0,100)</f>
        <v>0</v>
      </c>
      <c r="C97" s="1">
        <f>C46-State!C37</f>
        <v>0</v>
      </c>
      <c r="D97" s="1">
        <f>D46-State!Z37</f>
        <v>0</v>
      </c>
      <c r="E97" s="1">
        <f>E46-State!AB37</f>
        <v>0</v>
      </c>
      <c r="F97" s="1">
        <f>F46-State!AD37</f>
        <v>0</v>
      </c>
      <c r="G97" s="1">
        <f>G46-State!AF37</f>
        <v>0</v>
      </c>
      <c r="H97" s="1">
        <f>H46-State!AH37</f>
        <v>0</v>
      </c>
      <c r="I97" s="1">
        <f>I46-State!AJ37</f>
        <v>0</v>
      </c>
      <c r="J97" s="1">
        <f>J46-State!AL37</f>
        <v>0</v>
      </c>
      <c r="K97" s="1">
        <f>K46-State!AN37</f>
        <v>0</v>
      </c>
      <c r="L97" s="1">
        <f>L46-State!AP37</f>
        <v>0</v>
      </c>
      <c r="M97" s="1">
        <f>M46-State!AR37</f>
        <v>0</v>
      </c>
      <c r="N97" s="1">
        <f>N46-State!AT37</f>
        <v>0</v>
      </c>
      <c r="O97" s="1">
        <f>O46-State!AV37</f>
        <v>0</v>
      </c>
      <c r="P97" s="1">
        <f>P46-State!AX37</f>
        <v>0</v>
      </c>
      <c r="Q97" s="1">
        <f>Q46-State!AZ37</f>
        <v>0</v>
      </c>
      <c r="R97" s="1">
        <f>R46-State!BB37</f>
        <v>0</v>
      </c>
      <c r="S97" s="1">
        <f>S46-State!BD37</f>
        <v>0</v>
      </c>
      <c r="T97" s="1">
        <f>T46-State!BF37</f>
        <v>0</v>
      </c>
      <c r="U97" s="1">
        <f>U46-State!BH37</f>
        <v>0</v>
      </c>
      <c r="V97" s="1">
        <f>V46-State!BJ37</f>
        <v>0</v>
      </c>
      <c r="W97" s="1"/>
    </row>
    <row r="98" spans="1:23">
      <c r="A98" s="34" t="str">
        <f>A47</f>
        <v>Virginia</v>
      </c>
      <c r="B98" s="173">
        <f>IF(B47=State!BW38,0,100)</f>
        <v>0</v>
      </c>
      <c r="C98" s="1">
        <f>C47-State!C38</f>
        <v>0</v>
      </c>
      <c r="D98" s="1">
        <f>D47-State!Z38</f>
        <v>0</v>
      </c>
      <c r="E98" s="1">
        <f>E47-State!AB38</f>
        <v>0</v>
      </c>
      <c r="F98" s="1">
        <f>F47-State!AD38</f>
        <v>0</v>
      </c>
      <c r="G98" s="1">
        <f>G47-State!AF38</f>
        <v>0</v>
      </c>
      <c r="H98" s="1">
        <f>H47-State!AH38</f>
        <v>0</v>
      </c>
      <c r="I98" s="1">
        <f>I47-State!AJ38</f>
        <v>0</v>
      </c>
      <c r="J98" s="1">
        <f>J47-State!AL38</f>
        <v>0</v>
      </c>
      <c r="K98" s="1">
        <f>K47-State!AN38</f>
        <v>0</v>
      </c>
      <c r="L98" s="1">
        <f>L47-State!AP38</f>
        <v>0</v>
      </c>
      <c r="M98" s="1">
        <f>M47-State!AR38</f>
        <v>0</v>
      </c>
      <c r="N98" s="1">
        <f>N47-State!AT38</f>
        <v>0</v>
      </c>
      <c r="O98" s="1">
        <f>O47-State!AV38</f>
        <v>0</v>
      </c>
      <c r="P98" s="1">
        <f>P47-State!AX38</f>
        <v>0</v>
      </c>
      <c r="Q98" s="1">
        <f>Q47-State!AZ38</f>
        <v>0</v>
      </c>
      <c r="R98" s="1">
        <f>R47-State!BB38</f>
        <v>0</v>
      </c>
      <c r="S98" s="1">
        <f>S47-State!BD38</f>
        <v>0</v>
      </c>
      <c r="T98" s="1">
        <f>T47-State!BF38</f>
        <v>0</v>
      </c>
      <c r="U98" s="1">
        <f>U47-State!BH38</f>
        <v>0</v>
      </c>
      <c r="V98" s="1">
        <f>V47-State!BJ38</f>
        <v>0</v>
      </c>
      <c r="W98" s="1"/>
    </row>
    <row r="99" spans="1:23">
      <c r="A99" s="34" t="str">
        <f>A48</f>
        <v>West Virginia</v>
      </c>
      <c r="B99" s="173">
        <f>IF(B48=State!BW40,0,100)</f>
        <v>0</v>
      </c>
      <c r="C99" s="1">
        <f>C48-State!C40</f>
        <v>0</v>
      </c>
      <c r="D99" s="1">
        <f>D48-State!Z40</f>
        <v>0</v>
      </c>
      <c r="E99" s="1">
        <f>E48-State!AB40</f>
        <v>0</v>
      </c>
      <c r="F99" s="1">
        <f>F48-State!AD40</f>
        <v>0</v>
      </c>
      <c r="G99" s="1">
        <f>G48-State!AF40</f>
        <v>0</v>
      </c>
      <c r="H99" s="1">
        <f>H48-State!AH40</f>
        <v>0</v>
      </c>
      <c r="I99" s="1">
        <f>I48-State!AJ40</f>
        <v>0</v>
      </c>
      <c r="J99" s="1">
        <f>J48-State!AL40</f>
        <v>0</v>
      </c>
      <c r="K99" s="1">
        <f>K48-State!AN40</f>
        <v>0</v>
      </c>
      <c r="L99" s="1">
        <f>L48-State!AP40</f>
        <v>0</v>
      </c>
      <c r="M99" s="1">
        <f>M48-State!AR40</f>
        <v>0</v>
      </c>
      <c r="N99" s="1">
        <f>N48-State!AT40</f>
        <v>0</v>
      </c>
      <c r="O99" s="1">
        <f>O48-State!AV40</f>
        <v>0</v>
      </c>
      <c r="P99" s="1">
        <f>P48-State!AX40</f>
        <v>0</v>
      </c>
      <c r="Q99" s="1">
        <f>Q48-State!AZ40</f>
        <v>0</v>
      </c>
      <c r="R99" s="1">
        <f>R48-State!BB40</f>
        <v>0</v>
      </c>
      <c r="S99" s="1">
        <f>S48-State!BD40</f>
        <v>0</v>
      </c>
      <c r="T99" s="1">
        <f>T48-State!BF40</f>
        <v>0</v>
      </c>
      <c r="U99" s="1">
        <f>U48-State!BH40</f>
        <v>0</v>
      </c>
      <c r="V99" s="1">
        <f>V48-State!BJ40</f>
        <v>0</v>
      </c>
      <c r="W99" s="1"/>
    </row>
    <row r="100" spans="1:23">
      <c r="A100" s="34" t="str">
        <f>A49</f>
        <v>Wisconsin</v>
      </c>
      <c r="B100" s="173">
        <f>IF(B49=State!BW41,0,100)</f>
        <v>0</v>
      </c>
      <c r="C100" s="1">
        <f>C49-State!C41</f>
        <v>0</v>
      </c>
      <c r="D100" s="1">
        <f>D49-State!Z41</f>
        <v>0</v>
      </c>
      <c r="E100" s="1">
        <f>E49-State!AB41</f>
        <v>0</v>
      </c>
      <c r="F100" s="1">
        <f>F49-State!AD41</f>
        <v>0</v>
      </c>
      <c r="G100" s="1">
        <f>G49-State!AF41</f>
        <v>0</v>
      </c>
      <c r="H100" s="1">
        <f>H49-State!AH41</f>
        <v>0</v>
      </c>
      <c r="I100" s="1">
        <f>I49-State!AJ41</f>
        <v>0</v>
      </c>
      <c r="J100" s="1">
        <f>J49-State!AL41</f>
        <v>0</v>
      </c>
      <c r="K100" s="1">
        <f>K49-State!AN41</f>
        <v>0</v>
      </c>
      <c r="L100" s="1">
        <f>L49-State!AP41</f>
        <v>0</v>
      </c>
      <c r="M100" s="1">
        <f>M49-State!AR41</f>
        <v>0</v>
      </c>
      <c r="N100" s="1">
        <f>N49-State!AT41</f>
        <v>0</v>
      </c>
      <c r="O100" s="1">
        <f>O49-State!AV41</f>
        <v>0</v>
      </c>
      <c r="P100" s="1">
        <f>P49-State!AX41</f>
        <v>0</v>
      </c>
      <c r="Q100" s="1">
        <f>Q49-State!AZ41</f>
        <v>0</v>
      </c>
      <c r="R100" s="1">
        <f>R49-State!BB41</f>
        <v>0</v>
      </c>
      <c r="S100" s="1">
        <f>S49-State!BD41</f>
        <v>0</v>
      </c>
      <c r="T100" s="1">
        <f>T49-State!BF41</f>
        <v>0</v>
      </c>
      <c r="U100" s="1">
        <f>U49-State!BH41</f>
        <v>0</v>
      </c>
      <c r="V100" s="1">
        <f>V49-State!BJ41</f>
        <v>0</v>
      </c>
      <c r="W100" s="1"/>
    </row>
    <row r="101" spans="1:23">
      <c r="A101" s="34"/>
      <c r="C101" s="1"/>
      <c r="D101" s="1"/>
      <c r="E101" s="1"/>
      <c r="F101" s="1"/>
      <c r="G101" s="1"/>
      <c r="H101" s="1"/>
      <c r="I101" s="1"/>
      <c r="J101" s="1"/>
      <c r="K101" s="1"/>
      <c r="L101" s="1"/>
      <c r="M101" s="1"/>
      <c r="N101" s="1"/>
      <c r="O101" s="1"/>
      <c r="P101" s="1"/>
      <c r="Q101" s="1"/>
      <c r="R101" s="1"/>
      <c r="S101" s="1"/>
      <c r="T101" s="1"/>
      <c r="U101" s="1"/>
      <c r="V101" s="1"/>
      <c r="W101" s="1"/>
    </row>
    <row r="102" spans="1:23">
      <c r="D102" s="1"/>
      <c r="E102" s="1"/>
      <c r="F102" s="1"/>
      <c r="G102" s="1"/>
      <c r="H102" s="1"/>
      <c r="I102" s="1"/>
      <c r="J102" s="1"/>
      <c r="K102" s="1"/>
      <c r="L102" s="1"/>
      <c r="M102" s="1"/>
      <c r="N102" s="1"/>
      <c r="O102" s="1"/>
      <c r="P102" s="1"/>
      <c r="Q102" s="1"/>
      <c r="R102" s="1"/>
      <c r="S102" s="1"/>
      <c r="T102" s="1"/>
      <c r="U102" s="1"/>
      <c r="V102" s="1"/>
      <c r="W102" s="1"/>
    </row>
    <row r="103" spans="1:23">
      <c r="D103" s="1"/>
      <c r="E103" s="1"/>
      <c r="F103" s="1"/>
      <c r="G103" s="1"/>
      <c r="H103" s="1"/>
      <c r="I103" s="1"/>
      <c r="J103" s="1"/>
      <c r="K103" s="1"/>
      <c r="L103" s="1"/>
      <c r="M103" s="1"/>
      <c r="N103" s="1"/>
      <c r="O103" s="1"/>
      <c r="P103" s="1"/>
      <c r="Q103" s="1"/>
      <c r="R103" s="1"/>
      <c r="S103" s="1"/>
      <c r="T103" s="1"/>
      <c r="U103" s="1"/>
      <c r="V103" s="1"/>
      <c r="W103" s="1"/>
    </row>
    <row r="104" spans="1:23">
      <c r="D104" s="1"/>
      <c r="E104" s="1"/>
      <c r="F104" s="1"/>
      <c r="G104" s="1"/>
      <c r="H104" s="1"/>
      <c r="I104" s="1"/>
      <c r="J104" s="1"/>
      <c r="K104" s="1"/>
      <c r="L104" s="1"/>
      <c r="M104" s="1"/>
      <c r="N104" s="1"/>
      <c r="O104" s="1"/>
      <c r="P104" s="1"/>
      <c r="Q104" s="1"/>
      <c r="R104" s="1"/>
      <c r="S104" s="1"/>
      <c r="T104" s="1"/>
      <c r="U104" s="1"/>
      <c r="V104" s="1"/>
      <c r="W104" s="1"/>
    </row>
    <row r="105" spans="1:23">
      <c r="D105" s="1"/>
      <c r="E105" s="1"/>
      <c r="F105" s="1"/>
      <c r="G105" s="1"/>
      <c r="H105" s="1"/>
      <c r="I105" s="1"/>
      <c r="J105" s="1"/>
      <c r="K105" s="1"/>
      <c r="L105" s="1"/>
      <c r="M105" s="1"/>
      <c r="N105" s="1"/>
      <c r="O105" s="1"/>
      <c r="P105" s="1"/>
      <c r="Q105" s="1"/>
      <c r="R105" s="1"/>
      <c r="S105" s="1"/>
      <c r="T105" s="1"/>
      <c r="U105" s="1"/>
      <c r="V105" s="1"/>
      <c r="W105" s="1"/>
    </row>
    <row r="106" spans="1:23">
      <c r="D106" s="1"/>
      <c r="E106" s="1"/>
      <c r="F106" s="1"/>
      <c r="G106" s="1"/>
      <c r="H106" s="1"/>
      <c r="I106" s="1"/>
      <c r="J106" s="1"/>
      <c r="K106" s="1"/>
      <c r="L106" s="1"/>
      <c r="M106" s="1"/>
      <c r="N106" s="1"/>
      <c r="O106" s="1"/>
      <c r="P106" s="1"/>
      <c r="Q106" s="1"/>
      <c r="R106" s="1"/>
      <c r="S106" s="1"/>
      <c r="T106" s="1"/>
      <c r="U106" s="1"/>
      <c r="V106" s="1"/>
      <c r="W106" s="1"/>
    </row>
    <row r="107" spans="1:23">
      <c r="D107" s="1"/>
      <c r="E107" s="1"/>
      <c r="F107" s="1"/>
      <c r="G107" s="1"/>
      <c r="H107" s="1"/>
      <c r="I107" s="1"/>
      <c r="J107" s="1"/>
      <c r="K107" s="1"/>
      <c r="L107" s="1"/>
      <c r="M107" s="1"/>
      <c r="N107" s="1"/>
      <c r="O107" s="1"/>
      <c r="P107" s="1"/>
      <c r="Q107" s="1"/>
      <c r="R107" s="1"/>
      <c r="S107" s="1"/>
      <c r="T107" s="1"/>
      <c r="U107" s="1"/>
      <c r="V107" s="1"/>
      <c r="W107" s="1"/>
    </row>
    <row r="108" spans="1:23">
      <c r="D108" s="1"/>
      <c r="E108" s="1"/>
      <c r="F108" s="1"/>
      <c r="G108" s="1"/>
      <c r="H108" s="1"/>
      <c r="I108" s="1"/>
      <c r="J108" s="1"/>
      <c r="K108" s="1"/>
      <c r="L108" s="1"/>
      <c r="M108" s="1"/>
      <c r="N108" s="1"/>
      <c r="O108" s="1"/>
      <c r="P108" s="1"/>
      <c r="Q108" s="1"/>
      <c r="R108" s="1"/>
      <c r="S108" s="1"/>
      <c r="T108" s="1"/>
      <c r="U108" s="1"/>
      <c r="V108" s="1"/>
      <c r="W108" s="1"/>
    </row>
    <row r="109" spans="1:23">
      <c r="D109" s="1"/>
      <c r="E109" s="1"/>
      <c r="F109" s="1"/>
      <c r="G109" s="1"/>
      <c r="H109" s="1"/>
      <c r="I109" s="1"/>
      <c r="J109" s="1"/>
      <c r="K109" s="1"/>
      <c r="L109" s="1"/>
      <c r="M109" s="1"/>
      <c r="N109" s="1"/>
      <c r="O109" s="1"/>
      <c r="P109" s="1"/>
      <c r="Q109" s="1"/>
      <c r="R109" s="1"/>
      <c r="S109" s="1"/>
      <c r="T109" s="1"/>
      <c r="U109" s="1"/>
      <c r="V109" s="1"/>
      <c r="W109" s="1"/>
    </row>
    <row r="110" spans="1:23">
      <c r="D110" s="1"/>
      <c r="E110" s="1"/>
      <c r="F110" s="1"/>
      <c r="G110" s="1"/>
      <c r="H110" s="1"/>
      <c r="I110" s="1"/>
      <c r="J110" s="1"/>
      <c r="K110" s="1"/>
      <c r="L110" s="1"/>
      <c r="M110" s="1"/>
      <c r="N110" s="1"/>
      <c r="O110" s="1"/>
      <c r="P110" s="1"/>
      <c r="Q110" s="1"/>
      <c r="R110" s="1"/>
      <c r="S110" s="1"/>
      <c r="T110" s="1"/>
      <c r="U110" s="1"/>
      <c r="V110" s="1"/>
      <c r="W110" s="1"/>
    </row>
    <row r="111" spans="1:23">
      <c r="D111" s="1"/>
      <c r="E111" s="1"/>
      <c r="F111" s="1"/>
      <c r="G111" s="1"/>
      <c r="H111" s="1"/>
      <c r="I111" s="1"/>
      <c r="J111" s="1"/>
      <c r="K111" s="1"/>
      <c r="L111" s="1"/>
      <c r="M111" s="1"/>
      <c r="N111" s="1"/>
      <c r="O111" s="1"/>
      <c r="P111" s="1"/>
      <c r="Q111" s="1"/>
      <c r="R111" s="1"/>
      <c r="S111" s="1"/>
      <c r="T111" s="1"/>
      <c r="U111" s="1"/>
      <c r="V111" s="1"/>
      <c r="W111" s="1"/>
    </row>
    <row r="112" spans="1:23">
      <c r="D112" s="1"/>
      <c r="E112" s="1"/>
      <c r="F112" s="1"/>
      <c r="G112" s="1"/>
      <c r="H112" s="1"/>
      <c r="I112" s="1"/>
      <c r="J112" s="1"/>
      <c r="K112" s="1"/>
      <c r="L112" s="1"/>
      <c r="M112" s="1"/>
      <c r="N112" s="1"/>
      <c r="O112" s="1"/>
      <c r="P112" s="1"/>
      <c r="Q112" s="1"/>
      <c r="R112" s="1"/>
      <c r="S112" s="1"/>
      <c r="T112" s="1"/>
      <c r="U112" s="1"/>
      <c r="V112" s="1"/>
      <c r="W112" s="1"/>
    </row>
    <row r="113" spans="4:23">
      <c r="D113" s="1"/>
      <c r="E113" s="1"/>
      <c r="F113" s="1"/>
      <c r="G113" s="1"/>
      <c r="H113" s="1"/>
      <c r="I113" s="1"/>
      <c r="J113" s="1"/>
      <c r="K113" s="1"/>
      <c r="L113" s="1"/>
      <c r="M113" s="1"/>
      <c r="N113" s="1"/>
      <c r="O113" s="1"/>
      <c r="P113" s="1"/>
      <c r="Q113" s="1"/>
      <c r="R113" s="1"/>
      <c r="S113" s="1"/>
      <c r="T113" s="1"/>
      <c r="U113" s="1"/>
      <c r="V113" s="1"/>
      <c r="W113" s="1"/>
    </row>
    <row r="114" spans="4:23">
      <c r="D114" s="1"/>
      <c r="E114" s="1"/>
      <c r="F114" s="1"/>
      <c r="G114" s="1"/>
      <c r="H114" s="1"/>
      <c r="I114" s="1"/>
      <c r="J114" s="1"/>
      <c r="K114" s="1"/>
      <c r="L114" s="1"/>
      <c r="M114" s="1"/>
      <c r="N114" s="1"/>
      <c r="O114" s="1"/>
      <c r="P114" s="1"/>
      <c r="Q114" s="1"/>
      <c r="R114" s="1"/>
      <c r="S114" s="1"/>
      <c r="T114" s="1"/>
      <c r="U114" s="1"/>
      <c r="V114" s="1"/>
      <c r="W114" s="1"/>
    </row>
    <row r="115" spans="4:23">
      <c r="D115" s="1"/>
      <c r="E115" s="1"/>
      <c r="F115" s="1"/>
      <c r="G115" s="1"/>
      <c r="H115" s="1"/>
      <c r="I115" s="1"/>
      <c r="J115" s="1"/>
      <c r="K115" s="1"/>
      <c r="L115" s="1"/>
      <c r="M115" s="1"/>
      <c r="N115" s="1"/>
      <c r="O115" s="1"/>
      <c r="P115" s="1"/>
      <c r="Q115" s="1"/>
      <c r="R115" s="1"/>
      <c r="S115" s="1"/>
      <c r="T115" s="1"/>
      <c r="U115" s="1"/>
      <c r="V115" s="1"/>
      <c r="W115" s="1"/>
    </row>
    <row r="116" spans="4:23">
      <c r="D116" s="1"/>
      <c r="E116" s="1"/>
      <c r="F116" s="1"/>
      <c r="G116" s="1"/>
      <c r="H116" s="1"/>
      <c r="I116" s="1"/>
      <c r="J116" s="1"/>
      <c r="K116" s="1"/>
      <c r="L116" s="1"/>
      <c r="M116" s="1"/>
      <c r="N116" s="1"/>
      <c r="O116" s="1"/>
      <c r="P116" s="1"/>
      <c r="Q116" s="1"/>
      <c r="R116" s="1"/>
      <c r="S116" s="1"/>
      <c r="T116" s="1"/>
      <c r="U116" s="1"/>
      <c r="V116" s="1"/>
      <c r="W116" s="1"/>
    </row>
    <row r="117" spans="4:23">
      <c r="D117" s="1"/>
      <c r="E117" s="1"/>
      <c r="F117" s="1"/>
      <c r="G117" s="1"/>
      <c r="H117" s="1"/>
      <c r="I117" s="1"/>
      <c r="J117" s="1"/>
      <c r="K117" s="1"/>
      <c r="L117" s="1"/>
      <c r="M117" s="1"/>
      <c r="N117" s="1"/>
      <c r="O117" s="1"/>
      <c r="P117" s="1"/>
      <c r="Q117" s="1"/>
      <c r="R117" s="1"/>
      <c r="S117" s="1"/>
      <c r="T117" s="1"/>
      <c r="U117" s="1"/>
      <c r="V117" s="1"/>
      <c r="W117" s="1"/>
    </row>
    <row r="118" spans="4:23">
      <c r="D118" s="1"/>
      <c r="E118" s="1"/>
      <c r="F118" s="1"/>
      <c r="G118" s="1"/>
      <c r="H118" s="1"/>
      <c r="I118" s="1"/>
      <c r="J118" s="1"/>
      <c r="K118" s="1"/>
      <c r="L118" s="1"/>
      <c r="M118" s="1"/>
      <c r="N118" s="1"/>
      <c r="O118" s="1"/>
      <c r="P118" s="1"/>
      <c r="Q118" s="1"/>
      <c r="R118" s="1"/>
      <c r="S118" s="1"/>
      <c r="T118" s="1"/>
      <c r="U118" s="1"/>
      <c r="V118" s="1"/>
      <c r="W118" s="1"/>
    </row>
    <row r="119" spans="4:23">
      <c r="D119" s="1"/>
      <c r="E119" s="1"/>
      <c r="F119" s="1"/>
      <c r="G119" s="1"/>
      <c r="H119" s="1"/>
      <c r="I119" s="1"/>
      <c r="J119" s="1"/>
      <c r="K119" s="1"/>
      <c r="L119" s="1"/>
      <c r="M119" s="1"/>
      <c r="N119" s="1"/>
      <c r="O119" s="1"/>
      <c r="P119" s="1"/>
      <c r="Q119" s="1"/>
      <c r="R119" s="1"/>
      <c r="S119" s="1"/>
      <c r="T119" s="1"/>
      <c r="U119" s="1"/>
      <c r="V119" s="1"/>
      <c r="W119" s="1"/>
    </row>
    <row r="120" spans="4:23">
      <c r="D120" s="1"/>
      <c r="E120" s="1"/>
      <c r="F120" s="1"/>
      <c r="G120" s="1"/>
      <c r="H120" s="1"/>
      <c r="I120" s="1"/>
      <c r="J120" s="1"/>
      <c r="K120" s="1"/>
      <c r="L120" s="1"/>
      <c r="M120" s="1"/>
      <c r="N120" s="1"/>
      <c r="O120" s="1"/>
      <c r="P120" s="1"/>
      <c r="Q120" s="1"/>
      <c r="R120" s="1"/>
      <c r="S120" s="1"/>
      <c r="T120" s="1"/>
      <c r="U120" s="1"/>
      <c r="V120" s="1"/>
      <c r="W120" s="1"/>
    </row>
    <row r="121" spans="4:23">
      <c r="D121" s="1"/>
      <c r="E121" s="1"/>
      <c r="F121" s="1"/>
      <c r="G121" s="1"/>
      <c r="H121" s="1"/>
      <c r="I121" s="1"/>
      <c r="J121" s="1"/>
      <c r="K121" s="1"/>
      <c r="L121" s="1"/>
      <c r="M121" s="1"/>
      <c r="N121" s="1"/>
      <c r="O121" s="1"/>
      <c r="P121" s="1"/>
      <c r="Q121" s="1"/>
      <c r="R121" s="1"/>
      <c r="S121" s="1"/>
      <c r="T121" s="1"/>
      <c r="U121" s="1"/>
      <c r="V121" s="1"/>
      <c r="W121" s="1"/>
    </row>
    <row r="122" spans="4:23">
      <c r="D122" s="1"/>
      <c r="E122" s="1"/>
      <c r="F122" s="1"/>
      <c r="G122" s="1"/>
      <c r="H122" s="1"/>
      <c r="I122" s="1"/>
      <c r="J122" s="1"/>
      <c r="K122" s="1"/>
      <c r="L122" s="1"/>
      <c r="M122" s="1"/>
      <c r="N122" s="1"/>
      <c r="O122" s="1"/>
      <c r="P122" s="1"/>
      <c r="Q122" s="1"/>
      <c r="R122" s="1"/>
      <c r="S122" s="1"/>
      <c r="T122" s="1"/>
      <c r="U122" s="1"/>
      <c r="V122" s="1"/>
      <c r="W122" s="1"/>
    </row>
    <row r="123" spans="4:23">
      <c r="D123" s="1"/>
      <c r="E123" s="1"/>
      <c r="F123" s="1"/>
      <c r="G123" s="1"/>
      <c r="H123" s="1"/>
      <c r="I123" s="1"/>
      <c r="J123" s="1"/>
      <c r="K123" s="1"/>
      <c r="L123" s="1"/>
      <c r="M123" s="1"/>
      <c r="N123" s="1"/>
      <c r="O123" s="1"/>
      <c r="P123" s="1"/>
      <c r="Q123" s="1"/>
      <c r="R123" s="1"/>
      <c r="S123" s="1"/>
      <c r="T123" s="1"/>
      <c r="U123" s="1"/>
      <c r="V123" s="1"/>
      <c r="W123" s="1"/>
    </row>
    <row r="124" spans="4:23">
      <c r="D124" s="1"/>
      <c r="E124" s="1"/>
      <c r="F124" s="1"/>
      <c r="G124" s="1"/>
      <c r="H124" s="1"/>
      <c r="I124" s="1"/>
      <c r="J124" s="1"/>
      <c r="K124" s="1"/>
      <c r="L124" s="1"/>
      <c r="M124" s="1"/>
      <c r="N124" s="1"/>
      <c r="O124" s="1"/>
      <c r="P124" s="1"/>
      <c r="Q124" s="1"/>
      <c r="R124" s="1"/>
      <c r="S124" s="1"/>
      <c r="T124" s="1"/>
      <c r="U124" s="1"/>
      <c r="V124" s="1"/>
      <c r="W124" s="1"/>
    </row>
    <row r="125" spans="4:23">
      <c r="D125" s="1"/>
      <c r="E125" s="1"/>
      <c r="F125" s="1"/>
      <c r="G125" s="1"/>
      <c r="H125" s="1"/>
      <c r="I125" s="1"/>
      <c r="J125" s="1"/>
      <c r="K125" s="1"/>
      <c r="L125" s="1"/>
      <c r="M125" s="1"/>
      <c r="N125" s="1"/>
      <c r="O125" s="1"/>
      <c r="P125" s="1"/>
      <c r="Q125" s="1"/>
      <c r="R125" s="1"/>
      <c r="S125" s="1"/>
      <c r="T125" s="1"/>
      <c r="U125" s="1"/>
      <c r="V125" s="1"/>
      <c r="W125" s="1"/>
    </row>
    <row r="126" spans="4:23">
      <c r="D126" s="1"/>
      <c r="E126" s="1"/>
      <c r="F126" s="1"/>
      <c r="G126" s="1"/>
      <c r="H126" s="1"/>
      <c r="I126" s="1"/>
      <c r="J126" s="1"/>
      <c r="K126" s="1"/>
      <c r="L126" s="1"/>
      <c r="M126" s="1"/>
      <c r="N126" s="1"/>
      <c r="O126" s="1"/>
      <c r="P126" s="1"/>
      <c r="Q126" s="1"/>
      <c r="R126" s="1"/>
      <c r="S126" s="1"/>
      <c r="T126" s="1"/>
      <c r="U126" s="1"/>
      <c r="V126" s="1"/>
      <c r="W126" s="1"/>
    </row>
    <row r="127" spans="4:23">
      <c r="D127" s="1"/>
      <c r="E127" s="1"/>
      <c r="F127" s="1"/>
      <c r="G127" s="1"/>
      <c r="H127" s="1"/>
      <c r="I127" s="1"/>
      <c r="J127" s="1"/>
      <c r="K127" s="1"/>
      <c r="L127" s="1"/>
      <c r="M127" s="1"/>
      <c r="N127" s="1"/>
      <c r="O127" s="1"/>
      <c r="P127" s="1"/>
      <c r="Q127" s="1"/>
      <c r="R127" s="1"/>
      <c r="S127" s="1"/>
      <c r="T127" s="1"/>
      <c r="U127" s="1"/>
      <c r="V127" s="1"/>
      <c r="W127" s="1"/>
    </row>
    <row r="128" spans="4:23">
      <c r="D128" s="1"/>
      <c r="E128" s="1"/>
      <c r="F128" s="1"/>
      <c r="G128" s="1"/>
      <c r="H128" s="1"/>
      <c r="I128" s="1"/>
      <c r="J128" s="1"/>
      <c r="K128" s="1"/>
      <c r="L128" s="1"/>
      <c r="M128" s="1"/>
      <c r="N128" s="1"/>
      <c r="O128" s="1"/>
      <c r="P128" s="1"/>
      <c r="Q128" s="1"/>
      <c r="R128" s="1"/>
      <c r="S128" s="1"/>
      <c r="T128" s="1"/>
      <c r="U128" s="1"/>
      <c r="V128" s="1"/>
      <c r="W128" s="1"/>
    </row>
    <row r="129" spans="4:23">
      <c r="D129" s="1"/>
      <c r="E129" s="1"/>
      <c r="F129" s="1"/>
      <c r="G129" s="1"/>
      <c r="H129" s="1"/>
      <c r="I129" s="1"/>
      <c r="J129" s="1"/>
      <c r="K129" s="1"/>
      <c r="L129" s="1"/>
      <c r="M129" s="1"/>
      <c r="N129" s="1"/>
      <c r="O129" s="1"/>
      <c r="P129" s="1"/>
      <c r="Q129" s="1"/>
      <c r="R129" s="1"/>
      <c r="S129" s="1"/>
      <c r="T129" s="1"/>
      <c r="U129" s="1"/>
      <c r="V129" s="1"/>
      <c r="W129" s="1"/>
    </row>
    <row r="130" spans="4:23">
      <c r="D130" s="1"/>
      <c r="E130" s="1"/>
      <c r="F130" s="1"/>
      <c r="G130" s="1"/>
      <c r="H130" s="1"/>
      <c r="I130" s="1"/>
      <c r="J130" s="1"/>
      <c r="K130" s="1"/>
      <c r="L130" s="1"/>
      <c r="M130" s="1"/>
      <c r="N130" s="1"/>
      <c r="O130" s="1"/>
      <c r="P130" s="1"/>
      <c r="Q130" s="1"/>
      <c r="R130" s="1"/>
      <c r="S130" s="1"/>
      <c r="T130" s="1"/>
      <c r="U130" s="1"/>
      <c r="V130" s="1"/>
      <c r="W130" s="1"/>
    </row>
    <row r="131" spans="4:23">
      <c r="D131" s="1"/>
      <c r="E131" s="1"/>
      <c r="F131" s="1"/>
      <c r="G131" s="1"/>
      <c r="H131" s="1"/>
      <c r="I131" s="1"/>
      <c r="J131" s="1"/>
      <c r="K131" s="1"/>
      <c r="L131" s="1"/>
      <c r="M131" s="1"/>
      <c r="N131" s="1"/>
      <c r="O131" s="1"/>
      <c r="P131" s="1"/>
      <c r="Q131" s="1"/>
      <c r="R131" s="1"/>
      <c r="S131" s="1"/>
      <c r="T131" s="1"/>
      <c r="U131" s="1"/>
      <c r="V131" s="1"/>
      <c r="W131" s="1"/>
    </row>
  </sheetData>
  <phoneticPr fontId="15"/>
  <conditionalFormatting sqref="B53:V53 B65:V66 B55:V62 B69:V70 B72:V74 B76:V79 B97:V101 B81:V95">
    <cfRule type="cellIs" dxfId="1393" priority="14" stopIfTrue="1" operator="notEqual">
      <formula>0</formula>
    </cfRule>
  </conditionalFormatting>
  <conditionalFormatting sqref="B64:V64">
    <cfRule type="cellIs" dxfId="1392" priority="13" stopIfTrue="1" operator="notEqual">
      <formula>0</formula>
    </cfRule>
  </conditionalFormatting>
  <conditionalFormatting sqref="B54:C54">
    <cfRule type="cellIs" dxfId="1391" priority="12" stopIfTrue="1" operator="notEqual">
      <formula>0</formula>
    </cfRule>
  </conditionalFormatting>
  <conditionalFormatting sqref="D54:V54">
    <cfRule type="cellIs" dxfId="1390" priority="11" stopIfTrue="1" operator="notEqual">
      <formula>0</formula>
    </cfRule>
  </conditionalFormatting>
  <conditionalFormatting sqref="B63:C63">
    <cfRule type="cellIs" dxfId="1389" priority="10" stopIfTrue="1" operator="notEqual">
      <formula>0</formula>
    </cfRule>
  </conditionalFormatting>
  <conditionalFormatting sqref="D63:V63">
    <cfRule type="cellIs" dxfId="1388" priority="9" stopIfTrue="1" operator="notEqual">
      <formula>0</formula>
    </cfRule>
  </conditionalFormatting>
  <conditionalFormatting sqref="B67:C67">
    <cfRule type="cellIs" dxfId="1387" priority="8" stopIfTrue="1" operator="notEqual">
      <formula>0</formula>
    </cfRule>
  </conditionalFormatting>
  <conditionalFormatting sqref="D67:V67">
    <cfRule type="cellIs" dxfId="1386" priority="7" stopIfTrue="1" operator="notEqual">
      <formula>0</formula>
    </cfRule>
  </conditionalFormatting>
  <conditionalFormatting sqref="B68:C68">
    <cfRule type="cellIs" dxfId="1385" priority="6" stopIfTrue="1" operator="notEqual">
      <formula>0</formula>
    </cfRule>
  </conditionalFormatting>
  <conditionalFormatting sqref="D68:V68">
    <cfRule type="cellIs" dxfId="1384" priority="5" stopIfTrue="1" operator="notEqual">
      <formula>0</formula>
    </cfRule>
  </conditionalFormatting>
  <conditionalFormatting sqref="B71:V71">
    <cfRule type="cellIs" dxfId="1383" priority="4" stopIfTrue="1" operator="notEqual">
      <formula>0</formula>
    </cfRule>
  </conditionalFormatting>
  <conditionalFormatting sqref="B75:V75">
    <cfRule type="cellIs" dxfId="1382" priority="3" stopIfTrue="1" operator="notEqual">
      <formula>0</formula>
    </cfRule>
  </conditionalFormatting>
  <conditionalFormatting sqref="B80:V80">
    <cfRule type="cellIs" dxfId="1381" priority="2" stopIfTrue="1" operator="notEqual">
      <formula>0</formula>
    </cfRule>
  </conditionalFormatting>
  <conditionalFormatting sqref="B96:V96">
    <cfRule type="cellIs" dxfId="1380" priority="1" stopIfTrue="1" operator="notEqual">
      <formula>0</formula>
    </cfRule>
  </conditionalFormatting>
  <pageMargins left="0.75" right="0.75" top="1" bottom="1" header="0.5" footer="0.5"/>
  <pageSetup orientation="portrait" horizontalDpi="4294967292" verticalDpi="4294967292"/>
  <legacyDrawing r:id="rId1"/>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 enableFormatConditionsCalculation="0"/>
  <dimension ref="A1:CG74"/>
  <sheetViews>
    <sheetView workbookViewId="0">
      <pane xSplit="2" ySplit="2" topLeftCell="C3" activePane="bottomRight" state="frozenSplit"/>
      <selection activeCell="BU54" sqref="BU54"/>
      <selection pane="topRight" activeCell="AX1" sqref="AX1:AY65536"/>
      <selection pane="bottomLeft" activeCell="A13" sqref="A13"/>
      <selection pane="bottomRight" activeCell="AA46" sqref="AA46"/>
    </sheetView>
  </sheetViews>
  <sheetFormatPr baseColWidth="10" defaultRowHeight="13" x14ac:dyDescent="0"/>
  <cols>
    <col min="1" max="1" width="14.85546875" customWidth="1"/>
    <col min="2" max="2" width="6.7109375" style="1" customWidth="1"/>
    <col min="3" max="3" width="11.7109375" customWidth="1"/>
    <col min="4" max="7" width="3.7109375" customWidth="1"/>
    <col min="8" max="8" width="5.28515625" customWidth="1"/>
    <col min="9" max="11" width="3.7109375" customWidth="1"/>
    <col min="12" max="12" width="3.7109375" style="181" customWidth="1"/>
    <col min="13" max="13" width="3.7109375" style="182" customWidth="1"/>
    <col min="14" max="14" width="3.7109375" customWidth="1"/>
    <col min="15" max="23" width="2.140625" style="57" customWidth="1"/>
    <col min="24" max="25" width="9.7109375" customWidth="1"/>
    <col min="27" max="27" width="10.7109375" style="2"/>
    <col min="32" max="33" width="8.7109375" customWidth="1"/>
    <col min="34" max="34" width="10.7109375" customWidth="1"/>
    <col min="35" max="39" width="8.7109375" customWidth="1"/>
    <col min="40" max="64" width="7.7109375" customWidth="1"/>
    <col min="66" max="66" width="3.85546875" customWidth="1"/>
    <col min="67" max="67" width="4.7109375" customWidth="1"/>
    <col min="68" max="71" width="1.7109375" customWidth="1"/>
    <col min="72" max="72" width="2.7109375" customWidth="1"/>
    <col min="73" max="73" width="4.28515625" bestFit="1" customWidth="1"/>
    <col min="74" max="74" width="2" bestFit="1" customWidth="1"/>
    <col min="75" max="75" width="10.140625" style="119" bestFit="1" customWidth="1"/>
    <col min="76" max="76" width="2" bestFit="1" customWidth="1"/>
    <col min="77" max="77" width="3" bestFit="1" customWidth="1"/>
    <col min="78" max="78" width="4" bestFit="1" customWidth="1"/>
    <col min="79" max="79" width="4.140625" bestFit="1" customWidth="1"/>
    <col min="80" max="80" width="3.42578125" customWidth="1"/>
    <col min="81" max="81" width="3.42578125" bestFit="1" customWidth="1"/>
  </cols>
  <sheetData>
    <row r="1" spans="1:84">
      <c r="A1" s="48" t="s">
        <v>903</v>
      </c>
      <c r="B1" s="29" t="s">
        <v>86</v>
      </c>
      <c r="C1" s="29" t="s">
        <v>86</v>
      </c>
      <c r="D1" s="240" t="s">
        <v>2990</v>
      </c>
      <c r="E1" s="240"/>
      <c r="F1" s="240"/>
      <c r="G1" s="240"/>
      <c r="H1" s="240"/>
      <c r="I1" s="240"/>
      <c r="J1" s="240"/>
      <c r="K1" s="240"/>
      <c r="L1" s="240"/>
      <c r="M1" s="240"/>
      <c r="N1" s="240"/>
      <c r="O1" s="248" t="s">
        <v>75</v>
      </c>
      <c r="P1" s="248"/>
      <c r="Q1" s="248"/>
      <c r="R1" s="248"/>
      <c r="S1" s="248"/>
      <c r="T1" s="248"/>
      <c r="U1" s="248"/>
      <c r="V1" s="248"/>
      <c r="W1" s="248"/>
      <c r="X1" s="241" t="s">
        <v>1322</v>
      </c>
      <c r="Y1" s="253"/>
      <c r="Z1" s="249" t="str">
        <f>Candidates!F2</f>
        <v>Kasich</v>
      </c>
      <c r="AA1" s="249"/>
      <c r="AB1" s="250" t="str">
        <f>Candidates!F3</f>
        <v>Bush</v>
      </c>
      <c r="AC1" s="242"/>
      <c r="AD1" s="251" t="str">
        <f>Candidates!F4</f>
        <v>Rubio</v>
      </c>
      <c r="AE1" s="252"/>
      <c r="AF1" s="241" t="str">
        <f>Candidates!F5</f>
        <v>Cruz</v>
      </c>
      <c r="AG1" s="242"/>
      <c r="AH1" s="241" t="str">
        <f>Candidates!F6</f>
        <v>Trump</v>
      </c>
      <c r="AI1" s="242"/>
      <c r="AJ1" s="241" t="str">
        <f>Candidates!F7</f>
        <v>Carson</v>
      </c>
      <c r="AK1" s="242"/>
      <c r="AL1" s="241" t="str">
        <f>Candidates!F8</f>
        <v>Fiorina</v>
      </c>
      <c r="AM1" s="242"/>
      <c r="AN1" s="241" t="str">
        <f>Candidates!F9</f>
        <v>Christie</v>
      </c>
      <c r="AO1" s="241"/>
      <c r="AP1" s="241" t="str">
        <f>Candidates!F10</f>
        <v>Paul</v>
      </c>
      <c r="AQ1" s="242"/>
      <c r="AR1" s="241" t="str">
        <f>Candidates!F11</f>
        <v>Uncommtted</v>
      </c>
      <c r="AS1" s="241"/>
      <c r="AT1" s="241" t="str">
        <f>Candidates!F12</f>
        <v>Write-ins</v>
      </c>
      <c r="AU1" s="241"/>
      <c r="AV1" s="241" t="str">
        <f>Candidates!F13</f>
        <v>Other</v>
      </c>
      <c r="AW1" s="241"/>
      <c r="AX1" s="241" t="str">
        <f>Candidates!F14</f>
        <v>Huckabee</v>
      </c>
      <c r="AY1" s="242"/>
      <c r="AZ1" s="241" t="str">
        <f>Candidates!F15</f>
        <v>Jindal</v>
      </c>
      <c r="BA1" s="242"/>
      <c r="BB1" s="241" t="str">
        <f>Candidates!F16</f>
        <v>Santorum</v>
      </c>
      <c r="BC1" s="241"/>
      <c r="BD1" s="241" t="str">
        <f>Candidates!F17</f>
        <v>Graham</v>
      </c>
      <c r="BE1" s="242"/>
      <c r="BF1" s="241" t="str">
        <f>Candidates!F18</f>
        <v>Pataki</v>
      </c>
      <c r="BG1" s="242"/>
      <c r="BH1" s="241" t="str">
        <f>Candidates!F19</f>
        <v>Gilmore</v>
      </c>
      <c r="BI1" s="242"/>
      <c r="BJ1" s="241" t="e">
        <f>Candidates!#REF!</f>
        <v>#REF!</v>
      </c>
      <c r="BK1" s="241"/>
      <c r="BL1" s="1"/>
      <c r="BM1" s="1"/>
      <c r="BP1" s="16" t="str">
        <f>LEFT(AF1,1)</f>
        <v>C</v>
      </c>
      <c r="BQ1" s="16" t="str">
        <f>LEFT(AH1,1)</f>
        <v>T</v>
      </c>
      <c r="BR1" s="16" t="str">
        <f>LEFT(AL1,1)</f>
        <v>F</v>
      </c>
      <c r="BS1" s="16" t="str">
        <f>LEFT(AJ1,1)</f>
        <v>C</v>
      </c>
    </row>
    <row r="2" spans="1:84" s="30" customFormat="1">
      <c r="A2" s="84" t="s">
        <v>1619</v>
      </c>
      <c r="B2" s="31" t="s">
        <v>2992</v>
      </c>
      <c r="C2" s="31" t="s">
        <v>75</v>
      </c>
      <c r="D2" s="123" t="str">
        <f t="shared" ref="D2:L2" si="0">O2</f>
        <v>K</v>
      </c>
      <c r="E2" s="124" t="str">
        <f t="shared" si="0"/>
        <v>B</v>
      </c>
      <c r="F2" s="125" t="str">
        <f t="shared" si="0"/>
        <v>R</v>
      </c>
      <c r="G2" s="126" t="str">
        <f t="shared" si="0"/>
        <v>C</v>
      </c>
      <c r="H2" s="127" t="str">
        <f t="shared" si="0"/>
        <v>T</v>
      </c>
      <c r="I2" s="127" t="str">
        <f t="shared" si="0"/>
        <v>C</v>
      </c>
      <c r="J2" s="127" t="str">
        <f t="shared" si="0"/>
        <v>F</v>
      </c>
      <c r="K2" s="127" t="str">
        <f t="shared" si="0"/>
        <v>C</v>
      </c>
      <c r="L2" s="127" t="str">
        <f t="shared" si="0"/>
        <v>P</v>
      </c>
      <c r="M2" s="127" t="s">
        <v>3415</v>
      </c>
      <c r="N2" s="127" t="s">
        <v>62</v>
      </c>
      <c r="O2" s="123" t="str">
        <f>LEFT(Z1,1)</f>
        <v>K</v>
      </c>
      <c r="P2" s="124" t="str">
        <f>LEFT(AB1,1)</f>
        <v>B</v>
      </c>
      <c r="Q2" s="125" t="str">
        <f>LEFT(AD1,1)</f>
        <v>R</v>
      </c>
      <c r="R2" s="126" t="str">
        <f>LEFT(AF1,1)</f>
        <v>C</v>
      </c>
      <c r="S2" s="33" t="str">
        <f>LEFT(AH1,1)</f>
        <v>T</v>
      </c>
      <c r="T2" s="33" t="str">
        <f>LEFT(AJ1,1)</f>
        <v>C</v>
      </c>
      <c r="U2" s="33" t="str">
        <f>LEFT(AL1,1)</f>
        <v>F</v>
      </c>
      <c r="V2" s="33" t="str">
        <f>LEFT(AN1,1)</f>
        <v>C</v>
      </c>
      <c r="W2" s="33" t="str">
        <f>LEFT(AP1,1)</f>
        <v>P</v>
      </c>
      <c r="X2" s="31" t="s">
        <v>2150</v>
      </c>
      <c r="Y2" s="31" t="s">
        <v>2411</v>
      </c>
      <c r="Z2" s="245" t="str">
        <f>Candidates!C2</f>
        <v>Republican</v>
      </c>
      <c r="AA2" s="245"/>
      <c r="AB2" s="246" t="str">
        <f>Candidates!C3</f>
        <v>Republican</v>
      </c>
      <c r="AC2" s="244"/>
      <c r="AD2" s="247" t="str">
        <f>Candidates!C4</f>
        <v>Republican</v>
      </c>
      <c r="AE2" s="244"/>
      <c r="AF2" s="243" t="str">
        <f>Candidates!C5</f>
        <v>Republican</v>
      </c>
      <c r="AG2" s="244"/>
      <c r="AH2" s="243" t="str">
        <f>Candidates!C6</f>
        <v>Republican</v>
      </c>
      <c r="AI2" s="244"/>
      <c r="AJ2" s="243" t="str">
        <f>Candidates!C7</f>
        <v>Republican</v>
      </c>
      <c r="AK2" s="244"/>
      <c r="AL2" s="243" t="str">
        <f>Candidates!C8</f>
        <v>Republican</v>
      </c>
      <c r="AM2" s="244"/>
      <c r="AN2" s="243" t="str">
        <f>Candidates!C9</f>
        <v>Republican</v>
      </c>
      <c r="AO2" s="244"/>
      <c r="AP2" s="243" t="str">
        <f>Candidates!C10</f>
        <v>Republican</v>
      </c>
      <c r="AQ2" s="244"/>
      <c r="AR2" s="243" t="str">
        <f>Candidates!C11</f>
        <v>Republican</v>
      </c>
      <c r="AS2" s="244"/>
      <c r="AT2" s="243" t="str">
        <f>Candidates!C12</f>
        <v>Republican</v>
      </c>
      <c r="AU2" s="244"/>
      <c r="AV2" s="243" t="str">
        <f>Candidates!C13</f>
        <v>Republican</v>
      </c>
      <c r="AW2" s="244"/>
      <c r="AX2" s="243" t="str">
        <f>Candidates!C14</f>
        <v>Republican</v>
      </c>
      <c r="AY2" s="244"/>
      <c r="AZ2" s="243" t="str">
        <f>Candidates!C15</f>
        <v>Republican</v>
      </c>
      <c r="BA2" s="244"/>
      <c r="BB2" s="243" t="str">
        <f>Candidates!C16</f>
        <v>Republican</v>
      </c>
      <c r="BC2" s="244"/>
      <c r="BD2" s="243" t="str">
        <f>Candidates!C17</f>
        <v>Republican</v>
      </c>
      <c r="BE2" s="244"/>
      <c r="BF2" s="243" t="str">
        <f>Candidates!C18</f>
        <v>Republican</v>
      </c>
      <c r="BG2" s="244"/>
      <c r="BH2" s="243" t="str">
        <f>Candidates!C19</f>
        <v>Republican</v>
      </c>
      <c r="BI2" s="244"/>
      <c r="BJ2" s="243" t="e">
        <f>Candidates!#REF!</f>
        <v>#REF!</v>
      </c>
      <c r="BK2" s="244"/>
      <c r="BL2" s="32"/>
      <c r="BM2" s="32" t="s">
        <v>1619</v>
      </c>
      <c r="BP2" s="33"/>
      <c r="BQ2" s="33"/>
      <c r="BR2" s="33"/>
      <c r="BS2" s="33"/>
      <c r="BU2" s="30" t="s">
        <v>863</v>
      </c>
      <c r="BV2" s="30" t="s">
        <v>1105</v>
      </c>
      <c r="BW2" s="120" t="s">
        <v>2720</v>
      </c>
      <c r="BX2" s="30" t="s">
        <v>3105</v>
      </c>
      <c r="BY2" s="30" t="s">
        <v>3106</v>
      </c>
      <c r="BZ2" s="30" t="s">
        <v>3107</v>
      </c>
      <c r="CA2" s="30" t="s">
        <v>3108</v>
      </c>
      <c r="CB2" s="30" t="s">
        <v>3109</v>
      </c>
      <c r="CC2" s="30" t="s">
        <v>3110</v>
      </c>
      <c r="CE2" s="30" t="s">
        <v>3283</v>
      </c>
    </row>
    <row r="3" spans="1:84" s="34" customFormat="1">
      <c r="A3" s="34" t="s">
        <v>1273</v>
      </c>
      <c r="B3" s="111">
        <f>BZ3</f>
        <v>50</v>
      </c>
      <c r="C3" s="37">
        <f t="shared" ref="C3:C41" si="1">Z3+AB3+AD3+AF3+AH3+AL3+AJ3+AP3+AV3+AZ3+AR3+AN3+AT3+BF3+BH3+AX3+BD3+BB3+BJ3</f>
        <v>860652</v>
      </c>
      <c r="D3" s="36"/>
      <c r="E3" s="36"/>
      <c r="F3" s="37">
        <f>SUM('Cong Dist'!G3:G11)</f>
        <v>1</v>
      </c>
      <c r="G3" s="37">
        <f>SUM('Cong Dist'!H3:H11)</f>
        <v>13.479351853352858</v>
      </c>
      <c r="H3" s="37">
        <f>SUM('Cong Dist'!I3:I11)</f>
        <v>35.52064814664714</v>
      </c>
      <c r="I3" s="36"/>
      <c r="J3" s="36"/>
      <c r="K3" s="36"/>
      <c r="L3" s="36"/>
      <c r="M3" s="36"/>
      <c r="N3" s="36"/>
      <c r="O3" s="66">
        <f t="shared" ref="O3:O41" si="2">IF(Z3&gt;0,RANK(Z3,Z3:BL3),"-")</f>
        <v>5</v>
      </c>
      <c r="P3" s="66">
        <f t="shared" ref="P3:P41" si="3">IF(AB3&gt;0,RANK(AB3,Z3:BL3),"-")</f>
        <v>7</v>
      </c>
      <c r="Q3" s="66">
        <f t="shared" ref="Q3:Q42" si="4">IF(AD3&gt;0,RANK(AD3,Z3:BL3),"-")</f>
        <v>3</v>
      </c>
      <c r="R3" s="66">
        <f t="shared" ref="R3:R42" si="5">IF(AF3&gt;0,RANK(AF3,Z3:BL3),"-")</f>
        <v>2</v>
      </c>
      <c r="S3" s="66">
        <f t="shared" ref="S3:S42" si="6">IF(AH3&gt;0,RANK(AH3,Z3:BL3),"-")</f>
        <v>1</v>
      </c>
      <c r="T3" s="66">
        <f t="shared" ref="T3:T42" si="7">IF(AJ3&gt;0,RANK(AJ3,Z3:BL3),"-")</f>
        <v>4</v>
      </c>
      <c r="U3" s="66">
        <f t="shared" ref="U3:U42" si="8">IF(AL3&gt;0,RANK(AL3,Z3:BL3),"-")</f>
        <v>12</v>
      </c>
      <c r="V3" s="66">
        <f t="shared" ref="V3:V42" si="9">IF(AN3&gt;0,RANK(AN3,Z3:BL3),"-")</f>
        <v>10</v>
      </c>
      <c r="W3" s="66">
        <f>IF(AP3&gt;0,RANK(AP3,Z3:BL3),"-")</f>
        <v>9</v>
      </c>
      <c r="X3" s="37">
        <f t="shared" ref="X3:X42" si="10">MAX(Z3:AR3)-LARGE(Z3:AR3,2)</f>
        <v>192242</v>
      </c>
      <c r="Y3" s="38">
        <f t="shared" ref="Y3:Y23" si="11">X3/C3</f>
        <v>0.22336786529282451</v>
      </c>
      <c r="Z3" s="37">
        <f>County!R69</f>
        <v>38119</v>
      </c>
      <c r="AA3" s="38">
        <f t="shared" ref="AA3:AA23" si="12">Z3/$C3</f>
        <v>4.4290839967838336E-2</v>
      </c>
      <c r="AB3" s="37">
        <f>County!S69</f>
        <v>3974</v>
      </c>
      <c r="AC3" s="38">
        <f t="shared" ref="AC3:AC23" si="13">AB3/$C3</f>
        <v>4.6174295766465423E-3</v>
      </c>
      <c r="AD3" s="37">
        <f>County!T69</f>
        <v>160606</v>
      </c>
      <c r="AE3" s="38">
        <f t="shared" ref="AE3:AE23" si="14">AD3/$C3</f>
        <v>0.1866096866096866</v>
      </c>
      <c r="AF3" s="37">
        <f>County!U69</f>
        <v>181479</v>
      </c>
      <c r="AG3" s="38">
        <f t="shared" ref="AG3:AG23" si="15">AF3/$C3</f>
        <v>0.21086223003025614</v>
      </c>
      <c r="AH3" s="37">
        <f>County!V69</f>
        <v>373721</v>
      </c>
      <c r="AI3" s="38">
        <f t="shared" ref="AI3:AI23" si="16">AH3/$C3</f>
        <v>0.43423009532308066</v>
      </c>
      <c r="AJ3" s="37">
        <f>County!W69</f>
        <v>88094</v>
      </c>
      <c r="AK3" s="38">
        <f t="shared" ref="AK3:AK23" si="17">AJ3/$C3</f>
        <v>0.10235728261829403</v>
      </c>
      <c r="AL3" s="37">
        <f>County!X69</f>
        <v>544</v>
      </c>
      <c r="AM3" s="38">
        <f t="shared" ref="AM3:AM23" si="18">AL3/$C3</f>
        <v>6.3207893550471037E-4</v>
      </c>
      <c r="AN3" s="37">
        <f>County!Y69</f>
        <v>858</v>
      </c>
      <c r="AO3" s="38">
        <f t="shared" ref="AO3:AO23" si="19">AN3/$C3</f>
        <v>9.9691861518941445E-4</v>
      </c>
      <c r="AP3" s="37">
        <f>County!Z69</f>
        <v>1895</v>
      </c>
      <c r="AQ3" s="38">
        <f t="shared" ref="AQ3:AQ23" si="20">AP3/$C3</f>
        <v>2.2018190859952689E-3</v>
      </c>
      <c r="AR3" s="37">
        <f>County!AA69</f>
        <v>7953</v>
      </c>
      <c r="AS3" s="38">
        <f t="shared" ref="AS3:AS23" si="21">AR3/$C3</f>
        <v>9.2406687023326509E-3</v>
      </c>
      <c r="AT3" s="37">
        <f>County!AB69</f>
        <v>0</v>
      </c>
      <c r="AU3" s="38">
        <f t="shared" ref="AU3:AU23" si="22">AT3/$C3</f>
        <v>0</v>
      </c>
      <c r="AV3" s="37">
        <f>County!AC69</f>
        <v>0</v>
      </c>
      <c r="AW3" s="38">
        <f t="shared" ref="AW3:AW23" si="23">AV3/$C3</f>
        <v>0</v>
      </c>
      <c r="AX3" s="37">
        <f>County!AD69</f>
        <v>2539</v>
      </c>
      <c r="AY3" s="38">
        <f t="shared" ref="AY3:AY23" si="24">AX3/$C3</f>
        <v>2.950089002291286E-3</v>
      </c>
      <c r="AZ3" s="37">
        <f>County!AE69</f>
        <v>0</v>
      </c>
      <c r="BA3" s="38">
        <f t="shared" ref="BA3:BA42" si="25">AZ3/$C3</f>
        <v>0</v>
      </c>
      <c r="BB3" s="37">
        <f>County!AF69</f>
        <v>617</v>
      </c>
      <c r="BC3" s="38">
        <f t="shared" ref="BC3:BC23" si="26">BB3/$C3</f>
        <v>7.1689835148236458E-4</v>
      </c>
      <c r="BD3" s="37">
        <f>County!AG69</f>
        <v>253</v>
      </c>
      <c r="BE3" s="38">
        <f t="shared" ref="BE3:BE23" si="27">BD3/$C3</f>
        <v>2.9396318140200686E-4</v>
      </c>
      <c r="BF3" s="37">
        <f>County!AH69</f>
        <v>0</v>
      </c>
      <c r="BG3" s="38">
        <f t="shared" ref="BG3:BG23" si="28">BF3/$C3</f>
        <v>0</v>
      </c>
      <c r="BH3" s="37">
        <f>County!AI69</f>
        <v>0</v>
      </c>
      <c r="BI3" s="38">
        <f t="shared" ref="BI3:BI23" si="29">BH3/$C3</f>
        <v>0</v>
      </c>
      <c r="BJ3" s="37">
        <f>County!AJ69</f>
        <v>0</v>
      </c>
      <c r="BK3" s="38">
        <f t="shared" ref="BK3:BK23" si="30">BJ3/$C3</f>
        <v>0</v>
      </c>
      <c r="BL3" s="46"/>
      <c r="BM3" s="34" t="str">
        <f>A3</f>
        <v>Alabama</v>
      </c>
      <c r="BN3" s="34" t="s">
        <v>283</v>
      </c>
      <c r="BP3" s="35">
        <f>RANK(AF3,(Z3:AE3,AF3:AM3,AP3:BK3))</f>
        <v>2</v>
      </c>
      <c r="BQ3" s="35">
        <f>RANK(AH3,(Z3:AE3,AF3:AM3,AP3:BK3))</f>
        <v>1</v>
      </c>
      <c r="BR3" s="35">
        <f>RANK(AL3,(Z3:AE3,AF3:AM3,AP3:BK3))</f>
        <v>11</v>
      </c>
      <c r="BS3" s="35">
        <f>RANK(AJ3,(Z3:AE3,AF3:AM3,AP3:BK3))</f>
        <v>4</v>
      </c>
      <c r="BU3" s="34">
        <v>1</v>
      </c>
      <c r="BV3" s="34" t="s">
        <v>3184</v>
      </c>
      <c r="BW3" s="121">
        <v>40968</v>
      </c>
      <c r="BX3" s="34">
        <v>0</v>
      </c>
      <c r="BY3" s="34">
        <v>2</v>
      </c>
      <c r="BZ3" s="34">
        <v>50</v>
      </c>
      <c r="CA3" s="34">
        <v>50</v>
      </c>
      <c r="CB3" s="34">
        <v>88</v>
      </c>
      <c r="CC3" s="34">
        <v>20</v>
      </c>
      <c r="CE3" s="34" t="s">
        <v>3284</v>
      </c>
      <c r="CF3" s="34" t="s">
        <v>3286</v>
      </c>
    </row>
    <row r="4" spans="1:84" s="34" customFormat="1">
      <c r="A4" s="34" t="s">
        <v>3</v>
      </c>
      <c r="B4" s="111">
        <f t="shared" ref="B4:B41" si="31">BZ4</f>
        <v>58</v>
      </c>
      <c r="C4" s="37">
        <f t="shared" si="1"/>
        <v>624039</v>
      </c>
      <c r="D4" s="37"/>
      <c r="E4" s="37"/>
      <c r="F4" s="37"/>
      <c r="G4" s="37"/>
      <c r="H4" s="37">
        <v>58</v>
      </c>
      <c r="I4" s="36"/>
      <c r="J4" s="36"/>
      <c r="K4" s="36"/>
      <c r="L4" s="36"/>
      <c r="M4" s="36"/>
      <c r="N4" s="36"/>
      <c r="O4" s="66">
        <f t="shared" si="2"/>
        <v>4</v>
      </c>
      <c r="P4" s="66">
        <f t="shared" si="3"/>
        <v>6</v>
      </c>
      <c r="Q4" s="66">
        <f t="shared" si="4"/>
        <v>3</v>
      </c>
      <c r="R4" s="66">
        <f t="shared" si="5"/>
        <v>2</v>
      </c>
      <c r="S4" s="66">
        <f t="shared" si="6"/>
        <v>1</v>
      </c>
      <c r="T4" s="66">
        <f t="shared" si="7"/>
        <v>5</v>
      </c>
      <c r="U4" s="66">
        <f t="shared" si="8"/>
        <v>9</v>
      </c>
      <c r="V4" s="66">
        <f t="shared" si="9"/>
        <v>10</v>
      </c>
      <c r="W4" s="66">
        <f t="shared" ref="W4:W41" si="32">IF(AP4&gt;0,RANK(AP4,Z4:BL4),"-")</f>
        <v>7</v>
      </c>
      <c r="X4" s="37">
        <f t="shared" si="10"/>
        <v>114449</v>
      </c>
      <c r="Y4" s="38">
        <f t="shared" si="11"/>
        <v>0.18340039644958087</v>
      </c>
      <c r="Z4" s="37">
        <f>County!R86</f>
        <v>65965</v>
      </c>
      <c r="AA4" s="38">
        <f t="shared" si="12"/>
        <v>0.10570653436724307</v>
      </c>
      <c r="AB4" s="37">
        <f>County!S86</f>
        <v>4393</v>
      </c>
      <c r="AC4" s="38">
        <f t="shared" si="13"/>
        <v>7.039624126056224E-3</v>
      </c>
      <c r="AD4" s="37">
        <f>County!T86</f>
        <v>72304</v>
      </c>
      <c r="AE4" s="38">
        <f t="shared" si="14"/>
        <v>0.1158645533372113</v>
      </c>
      <c r="AF4" s="37">
        <f>County!U86</f>
        <v>172294</v>
      </c>
      <c r="AG4" s="38">
        <f t="shared" si="15"/>
        <v>0.27609492355445736</v>
      </c>
      <c r="AH4" s="37">
        <f>County!V86</f>
        <v>286743</v>
      </c>
      <c r="AI4" s="38">
        <f t="shared" si="16"/>
        <v>0.4594953200040382</v>
      </c>
      <c r="AJ4" s="61">
        <f>County!W86</f>
        <v>14940</v>
      </c>
      <c r="AK4" s="38">
        <f t="shared" si="17"/>
        <v>2.3940811391595717E-2</v>
      </c>
      <c r="AL4" s="37">
        <f>County!X86</f>
        <v>1270</v>
      </c>
      <c r="AM4" s="38">
        <f t="shared" si="18"/>
        <v>2.0351292146804927E-3</v>
      </c>
      <c r="AN4" s="61">
        <f>County!Y86</f>
        <v>988</v>
      </c>
      <c r="AO4" s="38">
        <f t="shared" si="19"/>
        <v>1.5832343811845093E-3</v>
      </c>
      <c r="AP4" s="37">
        <f>County!Z86</f>
        <v>2269</v>
      </c>
      <c r="AQ4" s="38">
        <f t="shared" si="20"/>
        <v>3.6359906992992426E-3</v>
      </c>
      <c r="AR4" s="37">
        <f>County!AA86</f>
        <v>0</v>
      </c>
      <c r="AS4" s="38">
        <f t="shared" si="21"/>
        <v>0</v>
      </c>
      <c r="AT4" s="37">
        <f>County!AB86</f>
        <v>0</v>
      </c>
      <c r="AU4" s="38">
        <f t="shared" si="22"/>
        <v>0</v>
      </c>
      <c r="AV4" s="37">
        <f>County!AC86</f>
        <v>243</v>
      </c>
      <c r="AW4" s="38">
        <f t="shared" si="23"/>
        <v>3.8939873950185808E-4</v>
      </c>
      <c r="AX4" s="37">
        <f>County!AD86</f>
        <v>1300</v>
      </c>
      <c r="AY4" s="38">
        <f t="shared" si="24"/>
        <v>2.0832031331375124E-3</v>
      </c>
      <c r="AZ4" s="37">
        <f>County!AE86</f>
        <v>0</v>
      </c>
      <c r="BA4" s="38">
        <f t="shared" si="25"/>
        <v>0</v>
      </c>
      <c r="BB4" s="37">
        <f>County!AF86</f>
        <v>523</v>
      </c>
      <c r="BC4" s="38">
        <f t="shared" si="26"/>
        <v>8.3808864510070686E-4</v>
      </c>
      <c r="BD4" s="37">
        <f>County!AG86</f>
        <v>498</v>
      </c>
      <c r="BE4" s="38">
        <f t="shared" si="27"/>
        <v>7.9802704638652394E-4</v>
      </c>
      <c r="BF4" s="37">
        <f>County!AH86</f>
        <v>309</v>
      </c>
      <c r="BG4" s="38">
        <f t="shared" si="28"/>
        <v>4.95161360107301E-4</v>
      </c>
      <c r="BH4" s="37">
        <f>County!AI86</f>
        <v>0</v>
      </c>
      <c r="BI4" s="38">
        <f t="shared" si="29"/>
        <v>0</v>
      </c>
      <c r="BJ4" s="37">
        <f>County!AJ86</f>
        <v>0</v>
      </c>
      <c r="BK4" s="38">
        <f t="shared" si="30"/>
        <v>0</v>
      </c>
      <c r="BL4" s="46"/>
      <c r="BM4" s="34" t="str">
        <f t="shared" ref="BM4:BM42" si="33">A4</f>
        <v>Arizona</v>
      </c>
      <c r="BN4" s="34" t="s">
        <v>539</v>
      </c>
      <c r="BP4" s="35">
        <f>RANK(AF4,(Z4:AE4,AF4:AM4,AP4:BK4))</f>
        <v>2</v>
      </c>
      <c r="BQ4" s="35">
        <f>RANK(AH4,(Z4:AE4,AF4:AM4,AP4:BK4))</f>
        <v>1</v>
      </c>
      <c r="BR4" s="35">
        <f>RANK(AL4,(Z4:AE4,AF4:AM4,AP4:BK4))</f>
        <v>9</v>
      </c>
      <c r="BS4" s="35">
        <f>RANK(AJ4,(Z4:AE4,AF4:AM4,AP4:BK4))</f>
        <v>5</v>
      </c>
      <c r="BU4" s="34">
        <v>4</v>
      </c>
      <c r="BV4" s="34" t="s">
        <v>3184</v>
      </c>
      <c r="BW4" s="121">
        <v>40989</v>
      </c>
      <c r="BX4" s="34">
        <v>0</v>
      </c>
      <c r="BY4" s="34">
        <v>0</v>
      </c>
      <c r="BZ4" s="34">
        <v>58</v>
      </c>
      <c r="CA4" s="34">
        <v>58</v>
      </c>
      <c r="CB4" s="34">
        <v>70</v>
      </c>
      <c r="CC4" s="34">
        <v>0</v>
      </c>
      <c r="CE4" s="34">
        <v>0</v>
      </c>
      <c r="CF4" s="34" t="s">
        <v>3297</v>
      </c>
    </row>
    <row r="5" spans="1:84" s="34" customFormat="1">
      <c r="A5" s="39" t="s">
        <v>1786</v>
      </c>
      <c r="B5" s="111">
        <f t="shared" si="31"/>
        <v>40</v>
      </c>
      <c r="C5" s="37">
        <f t="shared" si="1"/>
        <v>410920</v>
      </c>
      <c r="D5" s="36"/>
      <c r="E5" s="36"/>
      <c r="F5" s="37">
        <f>SUM('Cong Dist'!G27:G32)</f>
        <v>9.0381000790068349</v>
      </c>
      <c r="G5" s="37">
        <f>SUM('Cong Dist'!H27:H32)</f>
        <v>14.656220821339581</v>
      </c>
      <c r="H5" s="37">
        <f>SUM('Cong Dist'!I27:I32)</f>
        <v>16.305679099653585</v>
      </c>
      <c r="I5" s="36"/>
      <c r="J5" s="36"/>
      <c r="K5" s="36"/>
      <c r="L5" s="36"/>
      <c r="M5" s="36"/>
      <c r="N5" s="36"/>
      <c r="O5" s="66">
        <f t="shared" si="2"/>
        <v>5</v>
      </c>
      <c r="P5" s="66">
        <f t="shared" si="3"/>
        <v>7</v>
      </c>
      <c r="Q5" s="66">
        <f t="shared" si="4"/>
        <v>3</v>
      </c>
      <c r="R5" s="66">
        <f t="shared" si="5"/>
        <v>2</v>
      </c>
      <c r="S5" s="66">
        <f t="shared" si="6"/>
        <v>1</v>
      </c>
      <c r="T5" s="66">
        <f t="shared" si="7"/>
        <v>4</v>
      </c>
      <c r="U5" s="66">
        <f t="shared" si="8"/>
        <v>10</v>
      </c>
      <c r="V5" s="66">
        <f t="shared" si="9"/>
        <v>9</v>
      </c>
      <c r="W5" s="66">
        <f t="shared" si="32"/>
        <v>8</v>
      </c>
      <c r="X5" s="37">
        <f t="shared" si="10"/>
        <v>9404</v>
      </c>
      <c r="Y5" s="38">
        <f t="shared" si="11"/>
        <v>2.2885233135403485E-2</v>
      </c>
      <c r="Z5" s="37">
        <f>County!R163</f>
        <v>15305</v>
      </c>
      <c r="AA5" s="38">
        <f t="shared" si="12"/>
        <v>3.7245692592232066E-2</v>
      </c>
      <c r="AB5" s="37">
        <f>County!S163</f>
        <v>2402</v>
      </c>
      <c r="AC5" s="38">
        <f t="shared" si="13"/>
        <v>5.8454200330964661E-3</v>
      </c>
      <c r="AD5" s="37">
        <f>County!T163</f>
        <v>101910</v>
      </c>
      <c r="AE5" s="38">
        <f t="shared" si="14"/>
        <v>0.24800447775722767</v>
      </c>
      <c r="AF5" s="37">
        <f>County!U163</f>
        <v>125340</v>
      </c>
      <c r="AG5" s="38">
        <f t="shared" si="15"/>
        <v>0.30502287549888057</v>
      </c>
      <c r="AH5" s="37">
        <f>County!V163</f>
        <v>134744</v>
      </c>
      <c r="AI5" s="38">
        <f t="shared" si="16"/>
        <v>0.32790810863428405</v>
      </c>
      <c r="AJ5" s="37">
        <f>County!W163</f>
        <v>23521</v>
      </c>
      <c r="AK5" s="38">
        <f t="shared" si="17"/>
        <v>5.723985203932639E-2</v>
      </c>
      <c r="AL5" s="37">
        <f>County!X163</f>
        <v>411</v>
      </c>
      <c r="AM5" s="38">
        <f t="shared" si="18"/>
        <v>1.0001946850968558E-3</v>
      </c>
      <c r="AN5" s="61">
        <f>County!Y163</f>
        <v>631</v>
      </c>
      <c r="AO5" s="38">
        <f t="shared" si="19"/>
        <v>1.535578701450404E-3</v>
      </c>
      <c r="AP5" s="37">
        <f>County!Z163</f>
        <v>1151</v>
      </c>
      <c r="AQ5" s="38">
        <f t="shared" si="20"/>
        <v>2.8010318310133361E-3</v>
      </c>
      <c r="AR5" s="37">
        <f>County!AA163</f>
        <v>0</v>
      </c>
      <c r="AS5" s="38">
        <f t="shared" si="21"/>
        <v>0</v>
      </c>
      <c r="AT5" s="37">
        <f>County!AB163</f>
        <v>0</v>
      </c>
      <c r="AU5" s="38">
        <f t="shared" si="22"/>
        <v>0</v>
      </c>
      <c r="AV5" s="37">
        <f>County!AC163</f>
        <v>0</v>
      </c>
      <c r="AW5" s="38">
        <f t="shared" si="23"/>
        <v>0</v>
      </c>
      <c r="AX5" s="37">
        <f>County!AD163</f>
        <v>4792</v>
      </c>
      <c r="AY5" s="38">
        <f t="shared" si="24"/>
        <v>1.1661637301664557E-2</v>
      </c>
      <c r="AZ5" s="37">
        <f>County!AE163</f>
        <v>169</v>
      </c>
      <c r="BA5" s="38">
        <f t="shared" si="25"/>
        <v>4.112722671079529E-4</v>
      </c>
      <c r="BB5" s="37">
        <f>County!AF163</f>
        <v>292</v>
      </c>
      <c r="BC5" s="38">
        <f t="shared" si="26"/>
        <v>7.1060060352380031E-4</v>
      </c>
      <c r="BD5" s="37">
        <f>County!AG163</f>
        <v>252</v>
      </c>
      <c r="BE5" s="38">
        <f t="shared" si="27"/>
        <v>6.1325805509588238E-4</v>
      </c>
      <c r="BF5" s="37">
        <f>County!AH163</f>
        <v>0</v>
      </c>
      <c r="BG5" s="38">
        <f t="shared" si="28"/>
        <v>0</v>
      </c>
      <c r="BH5" s="37">
        <f>County!AI163</f>
        <v>0</v>
      </c>
      <c r="BI5" s="38">
        <f t="shared" si="29"/>
        <v>0</v>
      </c>
      <c r="BJ5" s="37">
        <f>County!AJ163</f>
        <v>0</v>
      </c>
      <c r="BK5" s="38">
        <f t="shared" si="30"/>
        <v>0</v>
      </c>
      <c r="BL5" s="46"/>
      <c r="BM5" s="34" t="str">
        <f t="shared" si="33"/>
        <v>Arkansas</v>
      </c>
      <c r="BN5" s="34" t="s">
        <v>201</v>
      </c>
      <c r="BP5" s="35">
        <f>RANK(AF5,(Z5:AE5,AF5:AM5,AP5:BK5))</f>
        <v>2</v>
      </c>
      <c r="BQ5" s="35">
        <f>RANK(AH5,(Z5:AE5,AF5:AM5,AP5:BK5))</f>
        <v>1</v>
      </c>
      <c r="BR5" s="35">
        <f>RANK(AL5,(Z5:AE5,AF5:AM5,AP5:BK5))</f>
        <v>9</v>
      </c>
      <c r="BS5" s="35">
        <f>RANK(AJ5,(Z5:AE5,AF5:AM5,AP5:BK5))</f>
        <v>4</v>
      </c>
      <c r="BU5" s="34">
        <v>5</v>
      </c>
      <c r="BV5" s="34" t="s">
        <v>3184</v>
      </c>
      <c r="BW5" s="121">
        <v>40968</v>
      </c>
      <c r="BX5" s="34">
        <v>0</v>
      </c>
      <c r="BY5" s="34">
        <v>2</v>
      </c>
      <c r="BZ5" s="34">
        <v>40</v>
      </c>
      <c r="CA5" s="34">
        <v>40</v>
      </c>
      <c r="CB5" s="34">
        <v>63</v>
      </c>
      <c r="CC5" s="34">
        <v>15</v>
      </c>
      <c r="CE5" s="34">
        <v>1</v>
      </c>
      <c r="CF5" s="34" t="s">
        <v>3287</v>
      </c>
    </row>
    <row r="6" spans="1:84" s="34" customFormat="1">
      <c r="A6" s="39" t="s">
        <v>202</v>
      </c>
      <c r="B6" s="111">
        <f t="shared" si="31"/>
        <v>172</v>
      </c>
      <c r="C6" s="37">
        <f t="shared" si="1"/>
        <v>2227306</v>
      </c>
      <c r="D6" s="37"/>
      <c r="E6" s="37"/>
      <c r="F6" s="37"/>
      <c r="G6" s="37"/>
      <c r="H6" s="37">
        <v>172</v>
      </c>
      <c r="I6" s="36"/>
      <c r="J6" s="36"/>
      <c r="K6" s="36"/>
      <c r="L6" s="36"/>
      <c r="M6" s="36"/>
      <c r="N6" s="36"/>
      <c r="O6" s="66">
        <f t="shared" si="2"/>
        <v>2</v>
      </c>
      <c r="P6" s="66" t="str">
        <f t="shared" si="3"/>
        <v>-</v>
      </c>
      <c r="Q6" s="66" t="str">
        <f t="shared" si="4"/>
        <v>-</v>
      </c>
      <c r="R6" s="66">
        <f t="shared" si="5"/>
        <v>3</v>
      </c>
      <c r="S6" s="66">
        <f t="shared" si="6"/>
        <v>1</v>
      </c>
      <c r="T6" s="66">
        <f t="shared" si="7"/>
        <v>4</v>
      </c>
      <c r="U6" s="66" t="str">
        <f t="shared" si="8"/>
        <v>-</v>
      </c>
      <c r="V6" s="66" t="str">
        <f t="shared" si="9"/>
        <v>-</v>
      </c>
      <c r="W6" s="66" t="str">
        <f t="shared" si="32"/>
        <v>-</v>
      </c>
      <c r="X6" s="37">
        <f t="shared" si="10"/>
        <v>1412591</v>
      </c>
      <c r="Y6" s="38">
        <f t="shared" si="11"/>
        <v>0.63421505621589491</v>
      </c>
      <c r="Z6" s="37">
        <f>County!R223</f>
        <v>252544</v>
      </c>
      <c r="AA6" s="38">
        <f t="shared" si="12"/>
        <v>0.11338540820165707</v>
      </c>
      <c r="AB6" s="37">
        <f>County!S223</f>
        <v>0</v>
      </c>
      <c r="AC6" s="38">
        <f t="shared" si="13"/>
        <v>0</v>
      </c>
      <c r="AD6" s="37">
        <f>County!T223</f>
        <v>0</v>
      </c>
      <c r="AE6" s="38">
        <f t="shared" si="14"/>
        <v>0</v>
      </c>
      <c r="AF6" s="37">
        <f>County!U223</f>
        <v>211576</v>
      </c>
      <c r="AG6" s="38">
        <f t="shared" si="15"/>
        <v>9.4991887059972899E-2</v>
      </c>
      <c r="AH6" s="37">
        <f>County!V223</f>
        <v>1665135</v>
      </c>
      <c r="AI6" s="38">
        <f t="shared" si="16"/>
        <v>0.74760046441755201</v>
      </c>
      <c r="AJ6" s="37">
        <f>County!W223</f>
        <v>82259</v>
      </c>
      <c r="AK6" s="38">
        <f t="shared" si="17"/>
        <v>3.6932060525136645E-2</v>
      </c>
      <c r="AL6" s="37">
        <f>County!X223</f>
        <v>0</v>
      </c>
      <c r="AM6" s="38">
        <f t="shared" si="18"/>
        <v>0</v>
      </c>
      <c r="AN6" s="61">
        <f>County!Y223</f>
        <v>0</v>
      </c>
      <c r="AO6" s="38">
        <f t="shared" si="19"/>
        <v>0</v>
      </c>
      <c r="AP6" s="37">
        <f>County!Z223</f>
        <v>0</v>
      </c>
      <c r="AQ6" s="38">
        <f t="shared" si="20"/>
        <v>0</v>
      </c>
      <c r="AR6" s="61">
        <f>County!AA223</f>
        <v>0</v>
      </c>
      <c r="AS6" s="38">
        <f t="shared" si="21"/>
        <v>0</v>
      </c>
      <c r="AT6" s="37">
        <f>County!AB223</f>
        <v>86</v>
      </c>
      <c r="AU6" s="38">
        <f t="shared" si="22"/>
        <v>3.8611668086917562E-5</v>
      </c>
      <c r="AV6" s="37">
        <f>County!AC223</f>
        <v>15</v>
      </c>
      <c r="AW6" s="38">
        <f t="shared" si="23"/>
        <v>6.7345932709739924E-6</v>
      </c>
      <c r="AX6" s="37">
        <f>County!AD223</f>
        <v>0</v>
      </c>
      <c r="AY6" s="38">
        <f t="shared" si="24"/>
        <v>0</v>
      </c>
      <c r="AZ6" s="37">
        <f>County!AE223</f>
        <v>0</v>
      </c>
      <c r="BA6" s="38">
        <f t="shared" si="25"/>
        <v>0</v>
      </c>
      <c r="BB6" s="37">
        <f>County!AF223</f>
        <v>0</v>
      </c>
      <c r="BC6" s="38">
        <f t="shared" si="26"/>
        <v>0</v>
      </c>
      <c r="BD6" s="37">
        <f>County!AG223</f>
        <v>0</v>
      </c>
      <c r="BE6" s="38">
        <f t="shared" si="27"/>
        <v>0</v>
      </c>
      <c r="BF6" s="37">
        <f>County!AH223</f>
        <v>0</v>
      </c>
      <c r="BG6" s="38">
        <f t="shared" si="28"/>
        <v>0</v>
      </c>
      <c r="BH6" s="37">
        <f>County!AI223</f>
        <v>15691</v>
      </c>
      <c r="BI6" s="38">
        <f t="shared" si="29"/>
        <v>7.0448335343235285E-3</v>
      </c>
      <c r="BJ6" s="37">
        <f>County!AJ223</f>
        <v>0</v>
      </c>
      <c r="BK6" s="38">
        <f t="shared" si="30"/>
        <v>0</v>
      </c>
      <c r="BL6" s="46"/>
      <c r="BM6" s="34" t="str">
        <f t="shared" si="33"/>
        <v>California</v>
      </c>
      <c r="BN6" s="34" t="s">
        <v>203</v>
      </c>
      <c r="BP6" s="35">
        <f>RANK(AF6,(Z6:AE6,AF6:AM6,AP6:BK6))</f>
        <v>3</v>
      </c>
      <c r="BQ6" s="35">
        <f>RANK(AH6,(Z6:AE6,AF6:AM6,AP6:BK6))</f>
        <v>1</v>
      </c>
      <c r="BR6" s="35">
        <f>RANK(AL6,(Z6:AE6,AF6:AM6,AP6:BK6))</f>
        <v>15</v>
      </c>
      <c r="BS6" s="35">
        <f>RANK(AJ6,(Z6:AE6,AF6:AM6,AP6:BK6))</f>
        <v>4</v>
      </c>
      <c r="BU6" s="34">
        <v>6</v>
      </c>
      <c r="BV6" s="34" t="s">
        <v>3184</v>
      </c>
      <c r="BW6" s="121">
        <v>41066</v>
      </c>
      <c r="BX6" s="34">
        <v>0</v>
      </c>
      <c r="BY6" s="34">
        <v>0</v>
      </c>
      <c r="BZ6" s="34">
        <v>172</v>
      </c>
      <c r="CA6" s="34">
        <v>172</v>
      </c>
      <c r="CB6" s="34">
        <v>77</v>
      </c>
      <c r="CC6" s="34">
        <v>0</v>
      </c>
      <c r="CE6" s="34">
        <v>2</v>
      </c>
      <c r="CF6" s="34" t="s">
        <v>3288</v>
      </c>
    </row>
    <row r="7" spans="1:84" s="34" customFormat="1">
      <c r="A7" s="34" t="s">
        <v>332</v>
      </c>
      <c r="B7" s="111">
        <f t="shared" si="31"/>
        <v>28</v>
      </c>
      <c r="C7" s="37">
        <f t="shared" si="1"/>
        <v>213493</v>
      </c>
      <c r="D7" s="36"/>
      <c r="E7" s="36"/>
      <c r="F7" s="36"/>
      <c r="G7" s="36"/>
      <c r="H7" s="36">
        <v>28</v>
      </c>
      <c r="I7" s="36"/>
      <c r="J7" s="36"/>
      <c r="K7" s="36"/>
      <c r="L7" s="36"/>
      <c r="M7" s="36"/>
      <c r="N7" s="36"/>
      <c r="O7" s="66">
        <f t="shared" si="2"/>
        <v>2</v>
      </c>
      <c r="P7" s="66" t="str">
        <f t="shared" si="3"/>
        <v>-</v>
      </c>
      <c r="Q7" s="66" t="str">
        <f t="shared" si="4"/>
        <v>-</v>
      </c>
      <c r="R7" s="66">
        <f t="shared" si="5"/>
        <v>3</v>
      </c>
      <c r="S7" s="66">
        <f t="shared" si="6"/>
        <v>1</v>
      </c>
      <c r="T7" s="66">
        <f t="shared" si="7"/>
        <v>5</v>
      </c>
      <c r="U7" s="66" t="str">
        <f t="shared" si="8"/>
        <v>-</v>
      </c>
      <c r="V7" s="66" t="str">
        <f t="shared" si="9"/>
        <v>-</v>
      </c>
      <c r="W7" s="66" t="str">
        <f t="shared" si="32"/>
        <v>-</v>
      </c>
      <c r="X7" s="37">
        <f t="shared" si="10"/>
        <v>63001</v>
      </c>
      <c r="Y7" s="38">
        <f t="shared" si="11"/>
        <v>0.29509632634325245</v>
      </c>
      <c r="Z7" s="37">
        <f>County!R233</f>
        <v>60522</v>
      </c>
      <c r="AA7" s="38">
        <f t="shared" si="12"/>
        <v>0.28348470441653822</v>
      </c>
      <c r="AB7" s="37">
        <f>County!S233</f>
        <v>0</v>
      </c>
      <c r="AC7" s="38">
        <f t="shared" si="13"/>
        <v>0</v>
      </c>
      <c r="AD7" s="37">
        <f>County!T233</f>
        <v>0</v>
      </c>
      <c r="AE7" s="38">
        <f t="shared" si="14"/>
        <v>0</v>
      </c>
      <c r="AF7" s="37">
        <f>County!U233</f>
        <v>24987</v>
      </c>
      <c r="AG7" s="38">
        <f t="shared" si="15"/>
        <v>0.11703896614877303</v>
      </c>
      <c r="AH7" s="37">
        <f>County!V233</f>
        <v>123523</v>
      </c>
      <c r="AI7" s="38">
        <f t="shared" si="16"/>
        <v>0.57858103075979073</v>
      </c>
      <c r="AJ7" s="37">
        <f>County!W233</f>
        <v>1733</v>
      </c>
      <c r="AK7" s="38">
        <f t="shared" si="17"/>
        <v>8.1173621617570604E-3</v>
      </c>
      <c r="AL7" s="61">
        <f>County!X233</f>
        <v>0</v>
      </c>
      <c r="AM7" s="38">
        <f t="shared" si="18"/>
        <v>0</v>
      </c>
      <c r="AN7" s="61">
        <f>County!Y233</f>
        <v>0</v>
      </c>
      <c r="AO7" s="38">
        <f t="shared" si="19"/>
        <v>0</v>
      </c>
      <c r="AP7" s="37">
        <f>County!Z233</f>
        <v>0</v>
      </c>
      <c r="AQ7" s="38">
        <f t="shared" si="20"/>
        <v>0</v>
      </c>
      <c r="AR7" s="37">
        <f>County!AA233</f>
        <v>2728</v>
      </c>
      <c r="AS7" s="38">
        <f t="shared" si="21"/>
        <v>1.2777936513140947E-2</v>
      </c>
      <c r="AT7" s="37">
        <f>County!AB233</f>
        <v>0</v>
      </c>
      <c r="AU7" s="38">
        <f t="shared" si="22"/>
        <v>0</v>
      </c>
      <c r="AV7" s="37">
        <f>County!AC233</f>
        <v>0</v>
      </c>
      <c r="AW7" s="38">
        <f t="shared" si="23"/>
        <v>0</v>
      </c>
      <c r="AX7" s="37">
        <f>County!AD233</f>
        <v>0</v>
      </c>
      <c r="AY7" s="38">
        <f t="shared" si="24"/>
        <v>0</v>
      </c>
      <c r="AZ7" s="37">
        <f>County!AE233</f>
        <v>0</v>
      </c>
      <c r="BA7" s="38">
        <f t="shared" si="25"/>
        <v>0</v>
      </c>
      <c r="BB7" s="37">
        <f>County!AF233</f>
        <v>0</v>
      </c>
      <c r="BC7" s="38">
        <f t="shared" si="26"/>
        <v>0</v>
      </c>
      <c r="BD7" s="37">
        <f>County!AG233</f>
        <v>0</v>
      </c>
      <c r="BE7" s="38">
        <f t="shared" si="27"/>
        <v>0</v>
      </c>
      <c r="BF7" s="37">
        <f>County!AH233</f>
        <v>0</v>
      </c>
      <c r="BG7" s="38">
        <f t="shared" si="28"/>
        <v>0</v>
      </c>
      <c r="BH7" s="37">
        <f>County!AI233</f>
        <v>0</v>
      </c>
      <c r="BI7" s="38">
        <f t="shared" si="29"/>
        <v>0</v>
      </c>
      <c r="BJ7" s="37">
        <f>County!AJ233</f>
        <v>0</v>
      </c>
      <c r="BK7" s="38">
        <f t="shared" si="30"/>
        <v>0</v>
      </c>
      <c r="BL7" s="46"/>
      <c r="BM7" s="34" t="str">
        <f t="shared" si="33"/>
        <v>Connecticut</v>
      </c>
      <c r="BN7" s="34" t="s">
        <v>136</v>
      </c>
      <c r="BP7" s="35">
        <f>RANK(AF7,(Z7:AE7,AF7:AM7,AP7:BK7))</f>
        <v>3</v>
      </c>
      <c r="BQ7" s="35">
        <f>RANK(AH7,(Z7:AE7,AF7:AM7,AP7:BK7))</f>
        <v>1</v>
      </c>
      <c r="BR7" s="35">
        <f>RANK(AL7,(Z7:AE7,AF7:AM7,AP7:BK7))</f>
        <v>11</v>
      </c>
      <c r="BS7" s="35">
        <f>RANK(AJ7,(Z7:AE7,AF7:AM7,AP7:BK7))</f>
        <v>5</v>
      </c>
      <c r="BU7" s="34">
        <v>9</v>
      </c>
      <c r="BV7" s="34" t="s">
        <v>3184</v>
      </c>
      <c r="BW7" s="121">
        <v>41024</v>
      </c>
      <c r="BX7" s="34">
        <v>0</v>
      </c>
      <c r="BY7" s="34">
        <v>0</v>
      </c>
      <c r="BZ7" s="34">
        <v>28</v>
      </c>
      <c r="CA7" s="34">
        <v>25</v>
      </c>
      <c r="CB7" s="34">
        <v>37</v>
      </c>
      <c r="CC7" s="34">
        <v>20</v>
      </c>
      <c r="CE7" s="34">
        <v>3</v>
      </c>
      <c r="CF7" s="34" t="s">
        <v>3295</v>
      </c>
    </row>
    <row r="8" spans="1:84" s="34" customFormat="1">
      <c r="A8" s="34" t="s">
        <v>1703</v>
      </c>
      <c r="B8" s="111">
        <f t="shared" si="31"/>
        <v>16</v>
      </c>
      <c r="C8" s="37">
        <f t="shared" si="1"/>
        <v>69892</v>
      </c>
      <c r="D8" s="36"/>
      <c r="E8" s="36"/>
      <c r="F8" s="36"/>
      <c r="G8" s="36"/>
      <c r="H8" s="37">
        <f>SUM('Cong Dist'!I105:I106)</f>
        <v>16</v>
      </c>
      <c r="I8" s="36"/>
      <c r="J8" s="36"/>
      <c r="K8" s="36"/>
      <c r="L8" s="36"/>
      <c r="M8" s="36"/>
      <c r="N8" s="36"/>
      <c r="O8" s="66">
        <f t="shared" si="2"/>
        <v>2</v>
      </c>
      <c r="P8" s="66">
        <f t="shared" si="3"/>
        <v>6</v>
      </c>
      <c r="Q8" s="66">
        <f t="shared" si="4"/>
        <v>5</v>
      </c>
      <c r="R8" s="66">
        <f t="shared" si="5"/>
        <v>3</v>
      </c>
      <c r="S8" s="66">
        <f t="shared" si="6"/>
        <v>1</v>
      </c>
      <c r="T8" s="66">
        <f t="shared" si="7"/>
        <v>4</v>
      </c>
      <c r="U8" s="66" t="str">
        <f t="shared" si="8"/>
        <v>-</v>
      </c>
      <c r="V8" s="66" t="str">
        <f t="shared" si="9"/>
        <v>-</v>
      </c>
      <c r="W8" s="66" t="str">
        <f t="shared" si="32"/>
        <v>-</v>
      </c>
      <c r="X8" s="37">
        <f t="shared" si="10"/>
        <v>28247</v>
      </c>
      <c r="Y8" s="38">
        <f t="shared" si="11"/>
        <v>0.40415212041435356</v>
      </c>
      <c r="Z8" s="37">
        <f>County!R238</f>
        <v>14225</v>
      </c>
      <c r="AA8" s="38">
        <f t="shared" si="12"/>
        <v>0.2035283008069593</v>
      </c>
      <c r="AB8" s="37">
        <f>County!S238</f>
        <v>578</v>
      </c>
      <c r="AC8" s="38">
        <f t="shared" si="13"/>
        <v>8.2699021347221423E-3</v>
      </c>
      <c r="AD8" s="37">
        <f>County!T238</f>
        <v>622</v>
      </c>
      <c r="AE8" s="38">
        <f t="shared" si="14"/>
        <v>8.8994448577805751E-3</v>
      </c>
      <c r="AF8" s="37">
        <f>County!U238</f>
        <v>11110</v>
      </c>
      <c r="AG8" s="38">
        <f t="shared" si="15"/>
        <v>0.15895953757225434</v>
      </c>
      <c r="AH8" s="37">
        <f>County!V238</f>
        <v>42472</v>
      </c>
      <c r="AI8" s="38">
        <f t="shared" si="16"/>
        <v>0.60768042122131283</v>
      </c>
      <c r="AJ8" s="37">
        <f>County!W238</f>
        <v>885</v>
      </c>
      <c r="AK8" s="38">
        <f t="shared" si="17"/>
        <v>1.2662393406970755E-2</v>
      </c>
      <c r="AL8" s="37">
        <f>County!X238</f>
        <v>0</v>
      </c>
      <c r="AM8" s="38">
        <f t="shared" si="18"/>
        <v>0</v>
      </c>
      <c r="AN8" s="61">
        <f>County!Y238</f>
        <v>0</v>
      </c>
      <c r="AO8" s="38">
        <f t="shared" si="19"/>
        <v>0</v>
      </c>
      <c r="AP8" s="37">
        <f>County!Z238</f>
        <v>0</v>
      </c>
      <c r="AQ8" s="38">
        <f t="shared" si="20"/>
        <v>0</v>
      </c>
      <c r="AR8" s="37">
        <f>County!AA238</f>
        <v>0</v>
      </c>
      <c r="AS8" s="38">
        <f t="shared" si="21"/>
        <v>0</v>
      </c>
      <c r="AT8" s="37">
        <f>County!AB238</f>
        <v>0</v>
      </c>
      <c r="AU8" s="38">
        <f t="shared" si="22"/>
        <v>0</v>
      </c>
      <c r="AV8" s="37">
        <f>County!AC238</f>
        <v>0</v>
      </c>
      <c r="AW8" s="38">
        <f t="shared" si="23"/>
        <v>0</v>
      </c>
      <c r="AX8" s="37">
        <f>County!AD238</f>
        <v>0</v>
      </c>
      <c r="AY8" s="38">
        <f t="shared" si="24"/>
        <v>0</v>
      </c>
      <c r="AZ8" s="37">
        <f>County!AE238</f>
        <v>0</v>
      </c>
      <c r="BA8" s="38">
        <f t="shared" si="25"/>
        <v>0</v>
      </c>
      <c r="BB8" s="37">
        <f>County!AF238</f>
        <v>0</v>
      </c>
      <c r="BC8" s="38">
        <f t="shared" si="26"/>
        <v>0</v>
      </c>
      <c r="BD8" s="37">
        <f>County!AG238</f>
        <v>0</v>
      </c>
      <c r="BE8" s="38">
        <f t="shared" si="27"/>
        <v>0</v>
      </c>
      <c r="BF8" s="37">
        <f>County!AH238</f>
        <v>0</v>
      </c>
      <c r="BG8" s="38">
        <f t="shared" si="28"/>
        <v>0</v>
      </c>
      <c r="BH8" s="37">
        <f>County!AI238</f>
        <v>0</v>
      </c>
      <c r="BI8" s="38">
        <f t="shared" si="29"/>
        <v>0</v>
      </c>
      <c r="BJ8" s="37">
        <f>County!AJ238</f>
        <v>0</v>
      </c>
      <c r="BK8" s="38">
        <f t="shared" si="30"/>
        <v>0</v>
      </c>
      <c r="BL8" s="46"/>
      <c r="BM8" s="34" t="str">
        <f t="shared" si="33"/>
        <v>Delaware</v>
      </c>
      <c r="BN8" s="34" t="s">
        <v>1704</v>
      </c>
      <c r="BP8" s="35">
        <f>RANK(AF8,(Z8:AE8,AF8:AM8,AP8:BK8))</f>
        <v>3</v>
      </c>
      <c r="BQ8" s="35">
        <f>RANK(AH8,(Z8:AE8,AF8:AM8,AP8:BK8))</f>
        <v>1</v>
      </c>
      <c r="BR8" s="35">
        <f>RANK(AL8,(Z8:AE8,AF8:AM8,AP8:BK8))</f>
        <v>13</v>
      </c>
      <c r="BS8" s="35">
        <f>RANK(AJ8,(Z8:AE8,AF8:AM8,AP8:BK8))</f>
        <v>4</v>
      </c>
      <c r="BU8" s="34">
        <v>10</v>
      </c>
      <c r="BV8" s="34" t="s">
        <v>3184</v>
      </c>
      <c r="BW8" s="121">
        <v>41024</v>
      </c>
      <c r="BX8" s="34">
        <v>0</v>
      </c>
      <c r="BY8" s="34">
        <v>0</v>
      </c>
      <c r="BZ8" s="34">
        <v>16</v>
      </c>
      <c r="CA8" s="34">
        <v>16</v>
      </c>
      <c r="CB8" s="34">
        <v>70</v>
      </c>
      <c r="CC8" s="34">
        <v>0</v>
      </c>
      <c r="CE8" s="34">
        <v>4</v>
      </c>
      <c r="CF8" s="34" t="s">
        <v>3290</v>
      </c>
    </row>
    <row r="9" spans="1:84" s="34" customFormat="1">
      <c r="A9" s="34" t="s">
        <v>2774</v>
      </c>
      <c r="B9" s="111">
        <f t="shared" si="31"/>
        <v>99</v>
      </c>
      <c r="C9" s="37">
        <f t="shared" si="1"/>
        <v>2361805</v>
      </c>
      <c r="D9" s="36"/>
      <c r="E9" s="36"/>
      <c r="F9" s="36"/>
      <c r="G9" s="36"/>
      <c r="H9" s="36">
        <v>99</v>
      </c>
      <c r="I9" s="36"/>
      <c r="J9" s="36"/>
      <c r="K9" s="36"/>
      <c r="L9" s="36"/>
      <c r="M9" s="36"/>
      <c r="N9" s="36"/>
      <c r="O9" s="66">
        <f t="shared" si="2"/>
        <v>4</v>
      </c>
      <c r="P9" s="66">
        <f t="shared" si="3"/>
        <v>5</v>
      </c>
      <c r="Q9" s="66">
        <f t="shared" si="4"/>
        <v>2</v>
      </c>
      <c r="R9" s="66">
        <f t="shared" si="5"/>
        <v>3</v>
      </c>
      <c r="S9" s="66">
        <f t="shared" si="6"/>
        <v>1</v>
      </c>
      <c r="T9" s="66">
        <f t="shared" si="7"/>
        <v>6</v>
      </c>
      <c r="U9" s="66">
        <f t="shared" si="8"/>
        <v>10</v>
      </c>
      <c r="V9" s="66">
        <f t="shared" si="9"/>
        <v>9</v>
      </c>
      <c r="W9" s="66">
        <f t="shared" si="32"/>
        <v>7</v>
      </c>
      <c r="X9" s="37">
        <f t="shared" si="10"/>
        <v>441209</v>
      </c>
      <c r="Y9" s="38">
        <f t="shared" si="11"/>
        <v>0.1868100880470657</v>
      </c>
      <c r="Z9" s="37">
        <f>County!R307</f>
        <v>159976</v>
      </c>
      <c r="AA9" s="38">
        <f t="shared" si="12"/>
        <v>6.7734635162513421E-2</v>
      </c>
      <c r="AB9" s="37">
        <f>County!S307</f>
        <v>43511</v>
      </c>
      <c r="AC9" s="38">
        <f t="shared" si="13"/>
        <v>1.8422774107091821E-2</v>
      </c>
      <c r="AD9" s="37">
        <f>County!T307</f>
        <v>638661</v>
      </c>
      <c r="AE9" s="38">
        <f t="shared" si="14"/>
        <v>0.27041224825927629</v>
      </c>
      <c r="AF9" s="37">
        <f>County!U307</f>
        <v>404891</v>
      </c>
      <c r="AG9" s="38">
        <f t="shared" si="15"/>
        <v>0.17143286596480234</v>
      </c>
      <c r="AH9" s="37">
        <f>County!V307</f>
        <v>1079870</v>
      </c>
      <c r="AI9" s="38">
        <f t="shared" si="16"/>
        <v>0.45722233630634196</v>
      </c>
      <c r="AJ9" s="37">
        <f>County!W307</f>
        <v>21207</v>
      </c>
      <c r="AK9" s="38">
        <f t="shared" si="17"/>
        <v>8.9791494217346477E-3</v>
      </c>
      <c r="AL9" s="37">
        <f>County!X307</f>
        <v>1899</v>
      </c>
      <c r="AM9" s="38">
        <f t="shared" si="18"/>
        <v>8.0404605799378023E-4</v>
      </c>
      <c r="AN9" s="61">
        <f>County!Y307</f>
        <v>2493</v>
      </c>
      <c r="AO9" s="38">
        <f t="shared" si="19"/>
        <v>1.055548616418375E-3</v>
      </c>
      <c r="AP9" s="37">
        <f>County!Z307</f>
        <v>4450</v>
      </c>
      <c r="AQ9" s="38">
        <f t="shared" si="20"/>
        <v>1.8841521632818967E-3</v>
      </c>
      <c r="AR9" s="37">
        <f>County!AA307</f>
        <v>0</v>
      </c>
      <c r="AS9" s="38">
        <f t="shared" si="21"/>
        <v>0</v>
      </c>
      <c r="AT9" s="37">
        <f>County!AB307</f>
        <v>0</v>
      </c>
      <c r="AU9" s="38">
        <f t="shared" si="22"/>
        <v>0</v>
      </c>
      <c r="AV9" s="37">
        <f>County!AC307</f>
        <v>0</v>
      </c>
      <c r="AW9" s="38">
        <f t="shared" si="23"/>
        <v>0</v>
      </c>
      <c r="AX9" s="37">
        <f>County!AD307</f>
        <v>2624</v>
      </c>
      <c r="AY9" s="38">
        <f t="shared" si="24"/>
        <v>1.1110146688655498E-3</v>
      </c>
      <c r="AZ9" s="37">
        <f>County!AE307</f>
        <v>0</v>
      </c>
      <c r="BA9" s="38">
        <f t="shared" si="25"/>
        <v>0</v>
      </c>
      <c r="BB9" s="37">
        <f>County!AF307</f>
        <v>1211</v>
      </c>
      <c r="BC9" s="38">
        <f t="shared" si="26"/>
        <v>5.1274343140098359E-4</v>
      </c>
      <c r="BD9" s="37">
        <f>County!AG307</f>
        <v>693</v>
      </c>
      <c r="BE9" s="38">
        <f t="shared" si="27"/>
        <v>2.9341965149536054E-4</v>
      </c>
      <c r="BF9" s="37">
        <f>County!AH307</f>
        <v>0</v>
      </c>
      <c r="BG9" s="38">
        <f t="shared" si="28"/>
        <v>0</v>
      </c>
      <c r="BH9" s="37">
        <f>County!AI307</f>
        <v>319</v>
      </c>
      <c r="BI9" s="38">
        <f t="shared" si="29"/>
        <v>1.3506618878357865E-4</v>
      </c>
      <c r="BJ9" s="37">
        <f>County!AJ307</f>
        <v>0</v>
      </c>
      <c r="BK9" s="38">
        <f t="shared" si="30"/>
        <v>0</v>
      </c>
      <c r="BL9" s="46"/>
      <c r="BM9" s="34" t="str">
        <f t="shared" si="33"/>
        <v>Florida</v>
      </c>
      <c r="BN9" s="34" t="s">
        <v>626</v>
      </c>
      <c r="BP9" s="35">
        <f>RANK(AF9,(Z9:AE9,AF9:AM9,AP9:BK9))</f>
        <v>3</v>
      </c>
      <c r="BQ9" s="35">
        <f>RANK(AH9,(Z9:AE9,AF9:AM9,AP9:BK9))</f>
        <v>1</v>
      </c>
      <c r="BR9" s="35">
        <f>RANK(AL9,(Z9:AE9,AF9:AM9,AP9:BK9))</f>
        <v>9</v>
      </c>
      <c r="BS9" s="35">
        <f>RANK(AJ9,(Z9:AE9,AF9:AM9,AP9:BK9))</f>
        <v>6</v>
      </c>
      <c r="BU9" s="34">
        <v>12</v>
      </c>
      <c r="BV9" s="34" t="s">
        <v>3184</v>
      </c>
      <c r="BW9" s="121">
        <v>40982</v>
      </c>
      <c r="BX9" s="34">
        <v>0</v>
      </c>
      <c r="BY9" s="34">
        <v>0</v>
      </c>
      <c r="BZ9" s="34">
        <v>99</v>
      </c>
      <c r="CA9" s="34">
        <v>99</v>
      </c>
      <c r="CB9" s="34">
        <v>70</v>
      </c>
      <c r="CC9" s="34">
        <v>0</v>
      </c>
      <c r="CE9" s="34">
        <v>5</v>
      </c>
      <c r="CF9" s="34" t="s">
        <v>3296</v>
      </c>
    </row>
    <row r="10" spans="1:84" s="34" customFormat="1">
      <c r="A10" s="34" t="s">
        <v>3235</v>
      </c>
      <c r="B10" s="111">
        <f t="shared" si="31"/>
        <v>76</v>
      </c>
      <c r="C10" s="37">
        <f t="shared" si="1"/>
        <v>1295964</v>
      </c>
      <c r="D10" s="37"/>
      <c r="E10" s="37"/>
      <c r="F10" s="37">
        <f>SUM('Cong Dist'!G137:G151)</f>
        <v>16</v>
      </c>
      <c r="G10" s="37">
        <f>SUM('Cong Dist'!H137:H151)</f>
        <v>17</v>
      </c>
      <c r="H10" s="37">
        <f>SUM('Cong Dist'!I137:I151)</f>
        <v>43</v>
      </c>
      <c r="I10" s="36"/>
      <c r="J10" s="36"/>
      <c r="K10" s="36"/>
      <c r="L10" s="36"/>
      <c r="M10" s="36"/>
      <c r="N10" s="36"/>
      <c r="O10" s="66">
        <f t="shared" si="2"/>
        <v>5</v>
      </c>
      <c r="P10" s="66">
        <f t="shared" si="3"/>
        <v>6</v>
      </c>
      <c r="Q10" s="66">
        <f t="shared" si="4"/>
        <v>2</v>
      </c>
      <c r="R10" s="66">
        <f t="shared" si="5"/>
        <v>3</v>
      </c>
      <c r="S10" s="66">
        <f t="shared" si="6"/>
        <v>1</v>
      </c>
      <c r="T10" s="66">
        <f t="shared" si="7"/>
        <v>4</v>
      </c>
      <c r="U10" s="66">
        <f t="shared" si="8"/>
        <v>10</v>
      </c>
      <c r="V10" s="66">
        <f t="shared" si="9"/>
        <v>9</v>
      </c>
      <c r="W10" s="66">
        <f t="shared" si="32"/>
        <v>7</v>
      </c>
      <c r="X10" s="37">
        <f t="shared" si="10"/>
        <v>186158</v>
      </c>
      <c r="Y10" s="38">
        <f t="shared" si="11"/>
        <v>0.14364442222160492</v>
      </c>
      <c r="Z10" s="37">
        <f>County!R468</f>
        <v>72508</v>
      </c>
      <c r="AA10" s="38">
        <f t="shared" si="12"/>
        <v>5.594908500544768E-2</v>
      </c>
      <c r="AB10" s="37">
        <f>County!S468</f>
        <v>7686</v>
      </c>
      <c r="AC10" s="38">
        <f t="shared" si="13"/>
        <v>5.9307202977860497E-3</v>
      </c>
      <c r="AD10" s="61">
        <f>County!T468</f>
        <v>316836</v>
      </c>
      <c r="AE10" s="38">
        <f t="shared" si="14"/>
        <v>0.24447901330592517</v>
      </c>
      <c r="AF10" s="37">
        <f>County!U468</f>
        <v>305847</v>
      </c>
      <c r="AG10" s="38">
        <f t="shared" si="15"/>
        <v>0.23599961110030834</v>
      </c>
      <c r="AH10" s="37">
        <f>County!V468</f>
        <v>502994</v>
      </c>
      <c r="AI10" s="38">
        <f t="shared" si="16"/>
        <v>0.38812343552753009</v>
      </c>
      <c r="AJ10" s="61">
        <f>County!W468</f>
        <v>80723</v>
      </c>
      <c r="AK10" s="38">
        <f t="shared" si="17"/>
        <v>6.2287995654200269E-2</v>
      </c>
      <c r="AL10" s="37">
        <f>County!X468</f>
        <v>1146</v>
      </c>
      <c r="AM10" s="38">
        <f t="shared" si="18"/>
        <v>8.8428382269877871E-4</v>
      </c>
      <c r="AN10" s="61">
        <f>County!Y468</f>
        <v>1486</v>
      </c>
      <c r="AO10" s="38">
        <f t="shared" si="19"/>
        <v>1.1466367892935298E-3</v>
      </c>
      <c r="AP10" s="37">
        <f>County!Z468</f>
        <v>2910</v>
      </c>
      <c r="AQ10" s="38">
        <f t="shared" si="20"/>
        <v>2.2454327435021343E-3</v>
      </c>
      <c r="AR10" s="37">
        <f>County!AA468</f>
        <v>0</v>
      </c>
      <c r="AS10" s="38">
        <f t="shared" si="21"/>
        <v>0</v>
      </c>
      <c r="AT10" s="37">
        <f>County!AB468</f>
        <v>0</v>
      </c>
      <c r="AU10" s="38">
        <f t="shared" si="22"/>
        <v>0</v>
      </c>
      <c r="AV10" s="37">
        <f>County!AC468</f>
        <v>0</v>
      </c>
      <c r="AW10" s="38">
        <f t="shared" si="23"/>
        <v>0</v>
      </c>
      <c r="AX10" s="37">
        <f>County!AD468</f>
        <v>2625</v>
      </c>
      <c r="AY10" s="38">
        <f t="shared" si="24"/>
        <v>2.0255192273859459E-3</v>
      </c>
      <c r="AZ10" s="61">
        <f>County!AE468</f>
        <v>0</v>
      </c>
      <c r="BA10" s="38">
        <f t="shared" si="25"/>
        <v>0</v>
      </c>
      <c r="BB10" s="37">
        <f>County!AF468</f>
        <v>539</v>
      </c>
      <c r="BC10" s="38">
        <f t="shared" si="26"/>
        <v>4.1590661468991422E-4</v>
      </c>
      <c r="BD10" s="37">
        <f>County!AG468</f>
        <v>428</v>
      </c>
      <c r="BE10" s="38">
        <f t="shared" si="27"/>
        <v>3.3025608736045136E-4</v>
      </c>
      <c r="BF10" s="37">
        <f>County!AH468</f>
        <v>236</v>
      </c>
      <c r="BG10" s="38">
        <f t="shared" si="28"/>
        <v>1.8210382387165075E-4</v>
      </c>
      <c r="BH10" s="37">
        <f>County!AI468</f>
        <v>0</v>
      </c>
      <c r="BI10" s="38">
        <f t="shared" si="29"/>
        <v>0</v>
      </c>
      <c r="BJ10" s="37">
        <f>County!AJ468</f>
        <v>0</v>
      </c>
      <c r="BK10" s="38">
        <f t="shared" si="30"/>
        <v>0</v>
      </c>
      <c r="BL10" s="46"/>
      <c r="BM10" s="34" t="str">
        <f t="shared" si="33"/>
        <v>Georgia</v>
      </c>
      <c r="BN10" s="34" t="s">
        <v>1533</v>
      </c>
      <c r="BP10" s="35">
        <f>RANK(AF10,(Z10:AE10,AF10:AM10,AP10:BK10))</f>
        <v>3</v>
      </c>
      <c r="BQ10" s="35">
        <f>RANK(AH10,(Z10:AE10,AF10:AM10,AP10:BK10))</f>
        <v>1</v>
      </c>
      <c r="BR10" s="35">
        <f>RANK(AL10,(Z10:AE10,AF10:AM10,AP10:BK10))</f>
        <v>9</v>
      </c>
      <c r="BS10" s="35">
        <f>RANK(AJ10,(Z10:AE10,AF10:AM10,AP10:BK10))</f>
        <v>4</v>
      </c>
      <c r="BU10" s="34">
        <v>13</v>
      </c>
      <c r="BV10" s="34" t="s">
        <v>3184</v>
      </c>
      <c r="BW10" s="121">
        <v>40968</v>
      </c>
      <c r="BX10" s="34">
        <v>0</v>
      </c>
      <c r="BY10" s="34">
        <v>1</v>
      </c>
      <c r="BZ10" s="34">
        <v>76</v>
      </c>
      <c r="CA10" s="34">
        <v>76</v>
      </c>
      <c r="CB10" s="34">
        <v>33</v>
      </c>
      <c r="CC10" s="34">
        <v>0</v>
      </c>
      <c r="CE10" s="34">
        <v>6</v>
      </c>
      <c r="CF10" s="34" t="s">
        <v>3294</v>
      </c>
    </row>
    <row r="11" spans="1:84" s="34" customFormat="1">
      <c r="A11" s="34" t="s">
        <v>1277</v>
      </c>
      <c r="B11" s="111">
        <f>BZ11</f>
        <v>32</v>
      </c>
      <c r="C11" s="37">
        <f>Z11+AB11+AD11+AF11+AH11+AL11+AJ11+AP11+AV11+AZ11+AR11+AN11+AT11+BF11+BH11+AX11+BD11+BB11+BJ11</f>
        <v>222004</v>
      </c>
      <c r="D11" s="36"/>
      <c r="E11" s="36"/>
      <c r="F11" s="36"/>
      <c r="G11" s="36">
        <f>ROUND(AF11/(AF11+AH11)*B11,0)</f>
        <v>20</v>
      </c>
      <c r="H11" s="36">
        <f>ROUND(AH11/(AF11+AH11)*B11,0)</f>
        <v>12</v>
      </c>
      <c r="I11" s="36"/>
      <c r="J11" s="36"/>
      <c r="K11" s="36"/>
      <c r="L11" s="36"/>
      <c r="M11" s="36"/>
      <c r="N11" s="36"/>
      <c r="O11" s="66">
        <f>IF(Z11&gt;0,RANK(Z11,Z11:BL11),"-")</f>
        <v>4</v>
      </c>
      <c r="P11" s="66">
        <f>IF(AB11&gt;0,RANK(AB11,Z11:BL11),"-")</f>
        <v>6</v>
      </c>
      <c r="Q11" s="66">
        <f>IF(AD11&gt;0,RANK(AD11,Z11:BL11),"-")</f>
        <v>3</v>
      </c>
      <c r="R11" s="66">
        <f>IF(AF11&gt;0,RANK(AF11,Z11:BL11),"-")</f>
        <v>1</v>
      </c>
      <c r="S11" s="66">
        <f>IF(AH11&gt;0,RANK(AH11,Z11:BL11),"-")</f>
        <v>2</v>
      </c>
      <c r="T11" s="66">
        <f>IF(AJ11&gt;0,RANK(AJ11,Z11:BL11),"-")</f>
        <v>5</v>
      </c>
      <c r="U11" s="66">
        <f>IF(AL11&gt;0,RANK(AL11,Z11:BL11),"-")</f>
        <v>10</v>
      </c>
      <c r="V11" s="66">
        <f>IF(AN11&gt;0,RANK(AN11,Z11:BL11),"-")</f>
        <v>9</v>
      </c>
      <c r="W11" s="66">
        <f t="shared" si="32"/>
        <v>7</v>
      </c>
      <c r="X11" s="37">
        <f>MAX(Z11:AR11)-LARGE(Z11:AR11,2)</f>
        <v>38476</v>
      </c>
      <c r="Y11" s="38">
        <f>X11/C11</f>
        <v>0.17331219257310679</v>
      </c>
      <c r="Z11" s="37">
        <f>County!R514</f>
        <v>16514</v>
      </c>
      <c r="AA11" s="38">
        <f>Z11/$C11</f>
        <v>7.4386047098250488E-2</v>
      </c>
      <c r="AB11" s="37">
        <f>County!S514</f>
        <v>939</v>
      </c>
      <c r="AC11" s="38">
        <f>AB11/$C11</f>
        <v>4.229653519756401E-3</v>
      </c>
      <c r="AD11" s="61">
        <f>County!T514</f>
        <v>35290</v>
      </c>
      <c r="AE11" s="38">
        <f>AD11/$C11</f>
        <v>0.15896109980000361</v>
      </c>
      <c r="AF11" s="37">
        <f>County!U514</f>
        <v>100889</v>
      </c>
      <c r="AG11" s="38">
        <f>AF11/$C11</f>
        <v>0.4544467667249239</v>
      </c>
      <c r="AH11" s="37">
        <f>County!V514</f>
        <v>62413</v>
      </c>
      <c r="AI11" s="38">
        <f>AH11/$C11</f>
        <v>0.28113457415181708</v>
      </c>
      <c r="AJ11" s="37">
        <f>County!W514</f>
        <v>3853</v>
      </c>
      <c r="AK11" s="38">
        <f>AJ11/$C11</f>
        <v>1.7355543143366785E-2</v>
      </c>
      <c r="AL11" s="37">
        <f>County!X514</f>
        <v>242</v>
      </c>
      <c r="AM11" s="38">
        <f>AL11/$C11</f>
        <v>1.0900704491810958E-3</v>
      </c>
      <c r="AN11" s="61">
        <f>County!Y514</f>
        <v>353</v>
      </c>
      <c r="AO11" s="38">
        <f>AN11/$C11</f>
        <v>1.5900614403344083E-3</v>
      </c>
      <c r="AP11" s="37">
        <f>County!Z514</f>
        <v>834</v>
      </c>
      <c r="AQ11" s="38">
        <f>AP11/$C11</f>
        <v>3.7566890686654294E-3</v>
      </c>
      <c r="AR11" s="37">
        <f>County!AA514</f>
        <v>0</v>
      </c>
      <c r="AS11" s="38">
        <f>AR11/$C11</f>
        <v>0</v>
      </c>
      <c r="AT11" s="37">
        <f>County!AB514</f>
        <v>0</v>
      </c>
      <c r="AU11" s="38">
        <f>AT11/$C11</f>
        <v>0</v>
      </c>
      <c r="AV11" s="37">
        <f>County!AC514</f>
        <v>28</v>
      </c>
      <c r="AW11" s="38">
        <f>AV11/$C11</f>
        <v>1.2612385362425902E-4</v>
      </c>
      <c r="AX11" s="37">
        <f>County!AD514</f>
        <v>358</v>
      </c>
      <c r="AY11" s="38">
        <f>AX11/$C11</f>
        <v>1.612583557053026E-3</v>
      </c>
      <c r="AZ11" s="37">
        <f>County!AE514</f>
        <v>0</v>
      </c>
      <c r="BA11" s="38">
        <f>AZ11/$C11</f>
        <v>0</v>
      </c>
      <c r="BB11" s="37">
        <f>County!AF514</f>
        <v>211</v>
      </c>
      <c r="BC11" s="38">
        <f>BB11/$C11</f>
        <v>9.504333255256662E-4</v>
      </c>
      <c r="BD11" s="37">
        <f>County!AG514</f>
        <v>80</v>
      </c>
      <c r="BE11" s="38">
        <f>BD11/$C11</f>
        <v>3.6035386749788293E-4</v>
      </c>
      <c r="BF11" s="37">
        <f>County!AH514</f>
        <v>0</v>
      </c>
      <c r="BG11" s="38">
        <f>BF11/$C11</f>
        <v>0</v>
      </c>
      <c r="BH11" s="37">
        <f>County!AI514</f>
        <v>0</v>
      </c>
      <c r="BI11" s="38">
        <f>BH11/$C11</f>
        <v>0</v>
      </c>
      <c r="BJ11" s="37">
        <f>County!AJ514</f>
        <v>0</v>
      </c>
      <c r="BK11" s="38">
        <f>BJ11/$C11</f>
        <v>0</v>
      </c>
      <c r="BL11" s="46"/>
      <c r="BM11" s="34" t="str">
        <f>A11</f>
        <v>Idaho</v>
      </c>
      <c r="BN11" s="34" t="s">
        <v>1275</v>
      </c>
      <c r="BP11" s="35">
        <f>RANK(AF11,(Z11:AE11,AF11:AM11,AP11:BK11))</f>
        <v>1</v>
      </c>
      <c r="BQ11" s="35">
        <f>RANK(AH11,(Z11:AE11,AF11:AM11,AP11:BK11))</f>
        <v>2</v>
      </c>
      <c r="BR11" s="35">
        <f>RANK(AL11,(Z11:AE11,AF11:AM11,AP11:BK11))</f>
        <v>9</v>
      </c>
      <c r="BS11" s="35">
        <f>RANK(AJ11,(Z11:AE11,AF11:AM11,AP11:BK11))</f>
        <v>5</v>
      </c>
      <c r="BU11" s="34">
        <v>16</v>
      </c>
      <c r="BV11" s="34" t="s">
        <v>3184</v>
      </c>
      <c r="BW11" s="121">
        <v>40975</v>
      </c>
      <c r="BX11" s="34">
        <v>0</v>
      </c>
      <c r="BY11" s="34">
        <v>0</v>
      </c>
      <c r="BZ11" s="34">
        <v>32</v>
      </c>
      <c r="CA11" s="34">
        <v>32</v>
      </c>
      <c r="CB11" s="34">
        <v>30</v>
      </c>
      <c r="CC11" s="34">
        <v>20</v>
      </c>
      <c r="CE11" s="34">
        <v>7</v>
      </c>
      <c r="CF11" s="34" t="s">
        <v>3292</v>
      </c>
    </row>
    <row r="12" spans="1:84" s="34" customFormat="1">
      <c r="A12" s="34" t="s">
        <v>189</v>
      </c>
      <c r="B12" s="111">
        <f t="shared" si="31"/>
        <v>69</v>
      </c>
      <c r="C12" s="37">
        <f t="shared" si="1"/>
        <v>1449748</v>
      </c>
      <c r="D12" s="37">
        <f>SUM('Cong Dist'!E161:E179)</f>
        <v>6</v>
      </c>
      <c r="E12" s="36"/>
      <c r="F12" s="37"/>
      <c r="G12" s="37">
        <f>SUM('Cong Dist'!H161:H179)</f>
        <v>9</v>
      </c>
      <c r="H12" s="37">
        <f>SUM('Cong Dist'!I161:I179)</f>
        <v>54</v>
      </c>
      <c r="I12" s="36"/>
      <c r="J12" s="36"/>
      <c r="K12" s="36"/>
      <c r="L12" s="36"/>
      <c r="M12" s="36"/>
      <c r="N12" s="36"/>
      <c r="O12" s="66">
        <f t="shared" si="2"/>
        <v>3</v>
      </c>
      <c r="P12" s="66">
        <f t="shared" si="3"/>
        <v>6</v>
      </c>
      <c r="Q12" s="66">
        <f t="shared" si="4"/>
        <v>4</v>
      </c>
      <c r="R12" s="66">
        <f t="shared" si="5"/>
        <v>2</v>
      </c>
      <c r="S12" s="66">
        <f t="shared" si="6"/>
        <v>1</v>
      </c>
      <c r="T12" s="66">
        <f t="shared" si="7"/>
        <v>5</v>
      </c>
      <c r="U12" s="66">
        <f t="shared" si="8"/>
        <v>10</v>
      </c>
      <c r="V12" s="66">
        <f t="shared" si="9"/>
        <v>8</v>
      </c>
      <c r="W12" s="66">
        <f t="shared" si="32"/>
        <v>7</v>
      </c>
      <c r="X12" s="37">
        <f t="shared" si="10"/>
        <v>124229</v>
      </c>
      <c r="Y12" s="38">
        <f t="shared" si="11"/>
        <v>8.5690064756081749E-2</v>
      </c>
      <c r="Z12" s="37">
        <f>County!R618</f>
        <v>286118</v>
      </c>
      <c r="AA12" s="38">
        <f t="shared" si="12"/>
        <v>0.19735705791627234</v>
      </c>
      <c r="AB12" s="37">
        <f>County!S618</f>
        <v>11188</v>
      </c>
      <c r="AC12" s="38">
        <f t="shared" si="13"/>
        <v>7.7172032656709997E-3</v>
      </c>
      <c r="AD12" s="37">
        <f>County!T618</f>
        <v>126681</v>
      </c>
      <c r="AE12" s="38">
        <f t="shared" si="14"/>
        <v>8.7381393180056124E-2</v>
      </c>
      <c r="AF12" s="37">
        <f>County!U618</f>
        <v>438235</v>
      </c>
      <c r="AG12" s="38">
        <f t="shared" si="15"/>
        <v>0.30228356928238564</v>
      </c>
      <c r="AH12" s="37">
        <f>County!V618</f>
        <v>562464</v>
      </c>
      <c r="AI12" s="38">
        <f t="shared" si="16"/>
        <v>0.38797363403846735</v>
      </c>
      <c r="AJ12" s="61">
        <f>County!W618</f>
        <v>11469</v>
      </c>
      <c r="AK12" s="38">
        <f t="shared" si="17"/>
        <v>7.9110300548785022E-3</v>
      </c>
      <c r="AL12" s="37">
        <f>County!X618</f>
        <v>1540</v>
      </c>
      <c r="AM12" s="38">
        <f t="shared" si="18"/>
        <v>1.0622535778631872E-3</v>
      </c>
      <c r="AN12" s="61">
        <f>County!Y618</f>
        <v>3428</v>
      </c>
      <c r="AO12" s="38">
        <f t="shared" si="19"/>
        <v>2.3645488733214323E-3</v>
      </c>
      <c r="AP12" s="37">
        <f>County!Z618</f>
        <v>4718</v>
      </c>
      <c r="AQ12" s="38">
        <f t="shared" si="20"/>
        <v>3.254358688544492E-3</v>
      </c>
      <c r="AR12" s="61">
        <f>County!AA618</f>
        <v>0</v>
      </c>
      <c r="AS12" s="38">
        <f t="shared" si="21"/>
        <v>0</v>
      </c>
      <c r="AT12" s="37">
        <f>County!AB618</f>
        <v>0</v>
      </c>
      <c r="AU12" s="38">
        <f t="shared" si="22"/>
        <v>0</v>
      </c>
      <c r="AV12" s="37">
        <f>County!AC618</f>
        <v>16</v>
      </c>
      <c r="AW12" s="38">
        <f t="shared" si="23"/>
        <v>1.1036400808968179E-5</v>
      </c>
      <c r="AX12" s="37">
        <f>County!AD618</f>
        <v>2737</v>
      </c>
      <c r="AY12" s="38">
        <f t="shared" si="24"/>
        <v>1.8879143133841191E-3</v>
      </c>
      <c r="AZ12" s="37">
        <f>County!AE618</f>
        <v>0</v>
      </c>
      <c r="BA12" s="38">
        <f t="shared" si="25"/>
        <v>0</v>
      </c>
      <c r="BB12" s="37">
        <f>County!AF618</f>
        <v>1154</v>
      </c>
      <c r="BC12" s="38">
        <f t="shared" si="26"/>
        <v>7.9600040834682992E-4</v>
      </c>
      <c r="BD12" s="37">
        <f>County!AG618</f>
        <v>0</v>
      </c>
      <c r="BE12" s="38">
        <f t="shared" si="27"/>
        <v>0</v>
      </c>
      <c r="BF12" s="37">
        <f>County!AH618</f>
        <v>0</v>
      </c>
      <c r="BG12" s="38">
        <f t="shared" si="28"/>
        <v>0</v>
      </c>
      <c r="BH12" s="37">
        <f>County!AI618</f>
        <v>0</v>
      </c>
      <c r="BI12" s="38">
        <f t="shared" si="29"/>
        <v>0</v>
      </c>
      <c r="BJ12" s="37">
        <f>County!AJ618</f>
        <v>0</v>
      </c>
      <c r="BK12" s="38">
        <f t="shared" si="30"/>
        <v>0</v>
      </c>
      <c r="BL12" s="46"/>
      <c r="BM12" s="34" t="str">
        <f t="shared" si="33"/>
        <v>Illinois</v>
      </c>
      <c r="BN12" s="34" t="s">
        <v>191</v>
      </c>
      <c r="BP12" s="35">
        <f>RANK(AF12,(Z12:AE12,AF12:AM12,AP12:BK12))</f>
        <v>2</v>
      </c>
      <c r="BQ12" s="35">
        <f>RANK(AH12,(Z12:AE12,AF12:AM12,AP12:BK12))</f>
        <v>1</v>
      </c>
      <c r="BR12" s="35">
        <f>RANK(AL12,(Z12:AE12,AF12:AM12,AP12:BK12))</f>
        <v>9</v>
      </c>
      <c r="BS12" s="35">
        <f>RANK(AJ12,(Z12:AE12,AF12:AM12,AP12:BK12))</f>
        <v>5</v>
      </c>
      <c r="BU12" s="34">
        <v>17</v>
      </c>
      <c r="BV12" s="34" t="s">
        <v>3184</v>
      </c>
      <c r="BW12" s="121">
        <v>40982</v>
      </c>
      <c r="BX12" s="34">
        <v>0</v>
      </c>
      <c r="BY12" s="34">
        <v>2</v>
      </c>
      <c r="BZ12" s="34">
        <v>69</v>
      </c>
      <c r="CA12" s="34">
        <v>69</v>
      </c>
      <c r="CB12" s="34">
        <v>49</v>
      </c>
      <c r="CC12" s="34">
        <v>0</v>
      </c>
      <c r="CE12" s="34">
        <v>8</v>
      </c>
      <c r="CF12" s="34" t="s">
        <v>3357</v>
      </c>
    </row>
    <row r="13" spans="1:84" s="34" customFormat="1">
      <c r="A13" s="34" t="s">
        <v>293</v>
      </c>
      <c r="B13" s="111">
        <f t="shared" si="31"/>
        <v>57</v>
      </c>
      <c r="C13" s="37">
        <f t="shared" si="1"/>
        <v>1110543</v>
      </c>
      <c r="D13" s="36"/>
      <c r="E13" s="36"/>
      <c r="F13" s="36"/>
      <c r="G13" s="36"/>
      <c r="H13" s="37">
        <f>SUM('Cong Dist'!I181:I190)</f>
        <v>54</v>
      </c>
      <c r="I13" s="36"/>
      <c r="J13" s="36"/>
      <c r="K13" s="36"/>
      <c r="L13" s="36"/>
      <c r="M13" s="36"/>
      <c r="N13" s="36"/>
      <c r="O13" s="66">
        <f t="shared" si="2"/>
        <v>3</v>
      </c>
      <c r="P13" s="66">
        <f t="shared" si="3"/>
        <v>5</v>
      </c>
      <c r="Q13" s="66">
        <f t="shared" si="4"/>
        <v>6</v>
      </c>
      <c r="R13" s="66">
        <f t="shared" si="5"/>
        <v>2</v>
      </c>
      <c r="S13" s="66">
        <f t="shared" si="6"/>
        <v>1</v>
      </c>
      <c r="T13" s="66">
        <f t="shared" si="7"/>
        <v>4</v>
      </c>
      <c r="U13" s="66">
        <f t="shared" si="8"/>
        <v>9</v>
      </c>
      <c r="V13" s="66">
        <f t="shared" si="9"/>
        <v>8</v>
      </c>
      <c r="W13" s="66">
        <f t="shared" si="32"/>
        <v>7</v>
      </c>
      <c r="X13" s="37">
        <f t="shared" si="10"/>
        <v>184731</v>
      </c>
      <c r="Y13" s="38">
        <f t="shared" si="11"/>
        <v>0.16634295115092346</v>
      </c>
      <c r="Z13" s="37">
        <f>County!R712</f>
        <v>84111</v>
      </c>
      <c r="AA13" s="38">
        <f t="shared" si="12"/>
        <v>7.5738625159043824E-2</v>
      </c>
      <c r="AB13" s="37">
        <f>County!S712</f>
        <v>6508</v>
      </c>
      <c r="AC13" s="38">
        <f t="shared" si="13"/>
        <v>5.8601963183775863E-3</v>
      </c>
      <c r="AD13" s="61">
        <f>County!T712</f>
        <v>5175</v>
      </c>
      <c r="AE13" s="38">
        <f t="shared" si="14"/>
        <v>4.6598825979723433E-3</v>
      </c>
      <c r="AF13" s="37">
        <f>County!U712</f>
        <v>406783</v>
      </c>
      <c r="AG13" s="38">
        <f t="shared" si="15"/>
        <v>0.36629198509197752</v>
      </c>
      <c r="AH13" s="37">
        <f>County!V712</f>
        <v>591514</v>
      </c>
      <c r="AI13" s="38">
        <f t="shared" si="16"/>
        <v>0.53263493624290104</v>
      </c>
      <c r="AJ13" s="61">
        <f>County!W712</f>
        <v>8914</v>
      </c>
      <c r="AK13" s="62">
        <f t="shared" si="17"/>
        <v>8.0267040537826996E-3</v>
      </c>
      <c r="AL13" s="61">
        <f>County!X712</f>
        <v>1494</v>
      </c>
      <c r="AM13" s="62">
        <f t="shared" si="18"/>
        <v>1.345287845675494E-3</v>
      </c>
      <c r="AN13" s="61">
        <f>County!Y712</f>
        <v>1738</v>
      </c>
      <c r="AO13" s="38">
        <f t="shared" si="19"/>
        <v>1.5650001845943832E-3</v>
      </c>
      <c r="AP13" s="37">
        <f>County!Z712</f>
        <v>4306</v>
      </c>
      <c r="AQ13" s="38">
        <f t="shared" si="20"/>
        <v>3.8773825056751519E-3</v>
      </c>
      <c r="AR13" s="61">
        <f>County!AA712</f>
        <v>0</v>
      </c>
      <c r="AS13" s="38">
        <f t="shared" si="21"/>
        <v>0</v>
      </c>
      <c r="AT13" s="37">
        <f>County!AB712</f>
        <v>0</v>
      </c>
      <c r="AU13" s="38">
        <f t="shared" si="22"/>
        <v>0</v>
      </c>
      <c r="AV13" s="37">
        <f>County!AC712</f>
        <v>0</v>
      </c>
      <c r="AW13" s="38">
        <f t="shared" si="23"/>
        <v>0</v>
      </c>
      <c r="AX13" s="37">
        <f>County!AD712</f>
        <v>0</v>
      </c>
      <c r="AY13" s="38">
        <f t="shared" si="24"/>
        <v>0</v>
      </c>
      <c r="AZ13" s="37">
        <f>County!AE712</f>
        <v>0</v>
      </c>
      <c r="BA13" s="38">
        <f t="shared" si="25"/>
        <v>0</v>
      </c>
      <c r="BB13" s="37">
        <f>County!AF712</f>
        <v>0</v>
      </c>
      <c r="BC13" s="38">
        <f t="shared" si="26"/>
        <v>0</v>
      </c>
      <c r="BD13" s="37">
        <f>County!AG712</f>
        <v>0</v>
      </c>
      <c r="BE13" s="38">
        <f t="shared" si="27"/>
        <v>0</v>
      </c>
      <c r="BF13" s="37">
        <f>County!AH712</f>
        <v>0</v>
      </c>
      <c r="BG13" s="38">
        <f t="shared" si="28"/>
        <v>0</v>
      </c>
      <c r="BH13" s="37">
        <f>County!AI712</f>
        <v>0</v>
      </c>
      <c r="BI13" s="38">
        <f t="shared" si="29"/>
        <v>0</v>
      </c>
      <c r="BJ13" s="37">
        <f>County!AJ712</f>
        <v>0</v>
      </c>
      <c r="BK13" s="38">
        <f t="shared" si="30"/>
        <v>0</v>
      </c>
      <c r="BL13" s="46"/>
      <c r="BM13" s="34" t="str">
        <f t="shared" si="33"/>
        <v>Indiana</v>
      </c>
      <c r="BN13" s="34" t="s">
        <v>294</v>
      </c>
      <c r="BP13" s="35">
        <f>RANK(AF13,(Z13:AE13,AF13:AM13,AP13:BK13))</f>
        <v>2</v>
      </c>
      <c r="BQ13" s="35">
        <f>RANK(AH13,(Z13:AE13,AF13:AM13,AP13:BK13))</f>
        <v>1</v>
      </c>
      <c r="BR13" s="35">
        <f>RANK(AL13,(Z13:AE13,AF13:AM13,AP13:BK13))</f>
        <v>8</v>
      </c>
      <c r="BS13" s="35">
        <f>RANK(AJ13,(Z13:AE13,AF13:AM13,AP13:BK13))</f>
        <v>4</v>
      </c>
      <c r="BU13" s="34">
        <v>18</v>
      </c>
      <c r="BV13" s="34" t="s">
        <v>3184</v>
      </c>
      <c r="BW13" s="121">
        <v>41031</v>
      </c>
      <c r="BX13" s="34">
        <v>0</v>
      </c>
      <c r="BY13" s="34">
        <v>2</v>
      </c>
      <c r="BZ13" s="34">
        <v>57</v>
      </c>
      <c r="CA13" s="34">
        <v>54</v>
      </c>
      <c r="CB13" s="34">
        <v>77</v>
      </c>
      <c r="CC13" s="34">
        <v>0</v>
      </c>
      <c r="CE13" s="34">
        <v>9</v>
      </c>
      <c r="CF13" s="34" t="s">
        <v>3291</v>
      </c>
    </row>
    <row r="14" spans="1:84" s="34" customFormat="1">
      <c r="A14" s="34" t="s">
        <v>875</v>
      </c>
      <c r="B14" s="111">
        <f t="shared" si="31"/>
        <v>46</v>
      </c>
      <c r="C14" s="37">
        <f t="shared" si="1"/>
        <v>301241</v>
      </c>
      <c r="D14" s="36"/>
      <c r="E14" s="36"/>
      <c r="F14" s="37">
        <f>SUM('Cong Dist'!G213:G220)</f>
        <v>5</v>
      </c>
      <c r="G14" s="37">
        <f>SUM('Cong Dist'!H213:H220)</f>
        <v>18</v>
      </c>
      <c r="H14" s="37">
        <f>SUM('Cong Dist'!I213:I220)</f>
        <v>18</v>
      </c>
      <c r="I14" s="36"/>
      <c r="J14" s="36"/>
      <c r="K14" s="36"/>
      <c r="L14" s="36"/>
      <c r="M14" s="36"/>
      <c r="N14" s="36">
        <v>5</v>
      </c>
      <c r="O14" s="66">
        <f t="shared" si="2"/>
        <v>4</v>
      </c>
      <c r="P14" s="66">
        <f t="shared" si="3"/>
        <v>6</v>
      </c>
      <c r="Q14" s="66">
        <f t="shared" si="4"/>
        <v>3</v>
      </c>
      <c r="R14" s="66">
        <f t="shared" si="5"/>
        <v>2</v>
      </c>
      <c r="S14" s="66">
        <f t="shared" si="6"/>
        <v>1</v>
      </c>
      <c r="T14" s="66">
        <f t="shared" si="7"/>
        <v>5</v>
      </c>
      <c r="U14" s="66">
        <f t="shared" si="8"/>
        <v>11</v>
      </c>
      <c r="V14" s="66">
        <f t="shared" si="9"/>
        <v>9</v>
      </c>
      <c r="W14" s="66">
        <f t="shared" si="32"/>
        <v>7</v>
      </c>
      <c r="X14" s="37">
        <f t="shared" si="10"/>
        <v>10886</v>
      </c>
      <c r="Y14" s="38">
        <f t="shared" si="11"/>
        <v>3.6137179202034249E-2</v>
      </c>
      <c r="Z14" s="37">
        <f>County!R778</f>
        <v>19359</v>
      </c>
      <c r="AA14" s="38">
        <f t="shared" si="12"/>
        <v>6.4264160589030048E-2</v>
      </c>
      <c r="AB14" s="37">
        <f>County!S778</f>
        <v>2145</v>
      </c>
      <c r="AC14" s="38">
        <f t="shared" si="13"/>
        <v>7.1205446801730172E-3</v>
      </c>
      <c r="AD14" s="37">
        <f>County!T778</f>
        <v>33813</v>
      </c>
      <c r="AE14" s="38">
        <f t="shared" si="14"/>
        <v>0.11224567704927284</v>
      </c>
      <c r="AF14" s="37">
        <f>County!U778</f>
        <v>113968</v>
      </c>
      <c r="AG14" s="38">
        <f t="shared" si="15"/>
        <v>0.37832831520277782</v>
      </c>
      <c r="AH14" s="37">
        <f>County!V778</f>
        <v>124854</v>
      </c>
      <c r="AI14" s="38">
        <f t="shared" si="16"/>
        <v>0.41446549440481212</v>
      </c>
      <c r="AJ14" s="61">
        <f>County!W778</f>
        <v>4544</v>
      </c>
      <c r="AK14" s="62">
        <f t="shared" si="17"/>
        <v>1.5084268077718505E-2</v>
      </c>
      <c r="AL14" s="61">
        <f>County!X778</f>
        <v>243</v>
      </c>
      <c r="AM14" s="62">
        <f t="shared" si="18"/>
        <v>8.0666310362799225E-4</v>
      </c>
      <c r="AN14" s="61">
        <f>County!Y778</f>
        <v>401</v>
      </c>
      <c r="AO14" s="38">
        <f t="shared" si="19"/>
        <v>1.3311601010486621E-3</v>
      </c>
      <c r="AP14" s="37">
        <f>County!Z778</f>
        <v>670</v>
      </c>
      <c r="AQ14" s="38">
        <f t="shared" si="20"/>
        <v>2.2241328371635999E-3</v>
      </c>
      <c r="AR14" s="37">
        <f>County!AA778</f>
        <v>0</v>
      </c>
      <c r="AS14" s="38">
        <f t="shared" si="21"/>
        <v>0</v>
      </c>
      <c r="AT14" s="37">
        <f>County!AB778</f>
        <v>0</v>
      </c>
      <c r="AU14" s="38">
        <f t="shared" si="22"/>
        <v>0</v>
      </c>
      <c r="AV14" s="37">
        <f>County!AC778</f>
        <v>267</v>
      </c>
      <c r="AW14" s="38">
        <f t="shared" si="23"/>
        <v>8.8633353361594201E-4</v>
      </c>
      <c r="AX14" s="37">
        <f>County!AD778</f>
        <v>645</v>
      </c>
      <c r="AY14" s="38">
        <f t="shared" si="24"/>
        <v>2.1411428059261522E-3</v>
      </c>
      <c r="AZ14" s="37">
        <f>County!AE778</f>
        <v>0</v>
      </c>
      <c r="BA14" s="38">
        <f t="shared" si="25"/>
        <v>0</v>
      </c>
      <c r="BB14" s="37">
        <f>County!AF778</f>
        <v>180</v>
      </c>
      <c r="BC14" s="38">
        <f t="shared" si="26"/>
        <v>5.9752822490962386E-4</v>
      </c>
      <c r="BD14" s="37">
        <f>County!AG778</f>
        <v>152</v>
      </c>
      <c r="BE14" s="38">
        <f t="shared" si="27"/>
        <v>5.0457938992368233E-4</v>
      </c>
      <c r="BF14" s="37">
        <f>County!AH778</f>
        <v>0</v>
      </c>
      <c r="BG14" s="38">
        <f t="shared" si="28"/>
        <v>0</v>
      </c>
      <c r="BH14" s="37">
        <f>County!AI778</f>
        <v>0</v>
      </c>
      <c r="BI14" s="38">
        <f t="shared" si="29"/>
        <v>0</v>
      </c>
      <c r="BJ14" s="37">
        <f>County!AJ778</f>
        <v>0</v>
      </c>
      <c r="BK14" s="38">
        <f t="shared" si="30"/>
        <v>0</v>
      </c>
      <c r="BL14" s="46"/>
      <c r="BM14" s="34" t="str">
        <f t="shared" si="33"/>
        <v>Louisiana</v>
      </c>
      <c r="BN14" s="34" t="s">
        <v>876</v>
      </c>
      <c r="BP14" s="35">
        <f>RANK(AF14,(Z14:AE14,AF14:AM14,AP14:BK14))</f>
        <v>2</v>
      </c>
      <c r="BQ14" s="35">
        <f>RANK(AH14,(Z14:AE14,AF14:AM14,AP14:BK14))</f>
        <v>1</v>
      </c>
      <c r="BR14" s="35">
        <f>RANK(AL14,(Z14:AE14,AF14:AM14,AP14:BK14))</f>
        <v>10</v>
      </c>
      <c r="BS14" s="35">
        <f>RANK(AJ14,(Z14:AE14,AF14:AM14,AP14:BK14))</f>
        <v>5</v>
      </c>
      <c r="BU14" s="34">
        <v>22</v>
      </c>
      <c r="BV14" s="34" t="s">
        <v>3184</v>
      </c>
      <c r="BW14" s="121">
        <v>40972</v>
      </c>
      <c r="BX14" s="34">
        <v>0</v>
      </c>
      <c r="BY14" s="34">
        <v>0</v>
      </c>
      <c r="BZ14" s="34">
        <v>46</v>
      </c>
      <c r="CA14" s="34">
        <v>46</v>
      </c>
      <c r="CB14" s="150">
        <v>11</v>
      </c>
      <c r="CC14" s="150">
        <v>20</v>
      </c>
    </row>
    <row r="15" spans="1:84" s="34" customFormat="1">
      <c r="A15" s="34" t="s">
        <v>2449</v>
      </c>
      <c r="B15" s="111">
        <f t="shared" si="31"/>
        <v>38</v>
      </c>
      <c r="C15" s="37">
        <f t="shared" si="1"/>
        <v>459066</v>
      </c>
      <c r="D15" s="37"/>
      <c r="E15" s="37"/>
      <c r="F15" s="37"/>
      <c r="G15" s="37"/>
      <c r="H15" s="37">
        <f>SUM('Cong Dist'!I226:I234)</f>
        <v>38</v>
      </c>
      <c r="I15" s="36"/>
      <c r="J15" s="36"/>
      <c r="K15" s="36"/>
      <c r="L15" s="36"/>
      <c r="M15" s="36"/>
      <c r="N15" s="36"/>
      <c r="O15" s="66">
        <f t="shared" si="2"/>
        <v>2</v>
      </c>
      <c r="P15" s="66">
        <f t="shared" si="3"/>
        <v>6</v>
      </c>
      <c r="Q15" s="66">
        <f t="shared" si="4"/>
        <v>5</v>
      </c>
      <c r="R15" s="66">
        <f t="shared" si="5"/>
        <v>3</v>
      </c>
      <c r="S15" s="66">
        <f t="shared" si="6"/>
        <v>1</v>
      </c>
      <c r="T15" s="66">
        <f t="shared" si="7"/>
        <v>4</v>
      </c>
      <c r="U15" s="66">
        <f t="shared" si="8"/>
        <v>9</v>
      </c>
      <c r="V15" s="66">
        <f t="shared" si="9"/>
        <v>8</v>
      </c>
      <c r="W15" s="66">
        <f t="shared" si="32"/>
        <v>7</v>
      </c>
      <c r="X15" s="37">
        <f t="shared" si="10"/>
        <v>141729</v>
      </c>
      <c r="Y15" s="38">
        <f t="shared" si="11"/>
        <v>0.30873338474206324</v>
      </c>
      <c r="Z15" s="37">
        <f>County!R804</f>
        <v>106614</v>
      </c>
      <c r="AA15" s="38">
        <f t="shared" si="12"/>
        <v>0.23224111565657227</v>
      </c>
      <c r="AB15" s="37">
        <f>County!S804</f>
        <v>2770</v>
      </c>
      <c r="AC15" s="38">
        <f t="shared" si="13"/>
        <v>6.0339907551419623E-3</v>
      </c>
      <c r="AD15" s="37">
        <f>County!T804</f>
        <v>3201</v>
      </c>
      <c r="AE15" s="38">
        <f t="shared" si="14"/>
        <v>6.9728535766098989E-3</v>
      </c>
      <c r="AF15" s="37">
        <f>County!U804</f>
        <v>87093</v>
      </c>
      <c r="AG15" s="38">
        <f t="shared" si="15"/>
        <v>0.18971781835291657</v>
      </c>
      <c r="AH15" s="37">
        <f>County!V804</f>
        <v>248343</v>
      </c>
      <c r="AI15" s="38">
        <f t="shared" si="16"/>
        <v>0.54097450039863548</v>
      </c>
      <c r="AJ15" s="37">
        <f>County!W804</f>
        <v>5946</v>
      </c>
      <c r="AK15" s="38">
        <f t="shared" si="17"/>
        <v>1.2952385931434695E-2</v>
      </c>
      <c r="AL15" s="61">
        <f>County!X804</f>
        <v>1012</v>
      </c>
      <c r="AM15" s="38">
        <f t="shared" si="18"/>
        <v>2.2044760448388686E-3</v>
      </c>
      <c r="AN15" s="61">
        <f>County!Y804</f>
        <v>1239</v>
      </c>
      <c r="AO15" s="38">
        <f t="shared" si="19"/>
        <v>2.6989583197187333E-3</v>
      </c>
      <c r="AP15" s="37">
        <f>County!Z804</f>
        <v>1533</v>
      </c>
      <c r="AQ15" s="38">
        <f t="shared" si="20"/>
        <v>3.339389107448602E-3</v>
      </c>
      <c r="AR15" s="37">
        <f>County!AA804</f>
        <v>0</v>
      </c>
      <c r="AS15" s="38">
        <f t="shared" si="21"/>
        <v>0</v>
      </c>
      <c r="AT15" s="37">
        <f>County!AB804</f>
        <v>0</v>
      </c>
      <c r="AU15" s="38">
        <f t="shared" si="22"/>
        <v>0</v>
      </c>
      <c r="AV15" s="37">
        <f>County!AC804</f>
        <v>0</v>
      </c>
      <c r="AW15" s="38">
        <f t="shared" si="23"/>
        <v>0</v>
      </c>
      <c r="AX15" s="37">
        <f>County!AD804</f>
        <v>837</v>
      </c>
      <c r="AY15" s="38">
        <f t="shared" si="24"/>
        <v>1.8232672426187085E-3</v>
      </c>
      <c r="AZ15" s="37">
        <f>County!AE804</f>
        <v>0</v>
      </c>
      <c r="BA15" s="38">
        <f t="shared" si="25"/>
        <v>0</v>
      </c>
      <c r="BB15" s="37">
        <f>County!AF804</f>
        <v>478</v>
      </c>
      <c r="BC15" s="38">
        <f t="shared" si="26"/>
        <v>1.0412446140642085E-3</v>
      </c>
      <c r="BD15" s="37">
        <f>County!AG804</f>
        <v>0</v>
      </c>
      <c r="BE15" s="38">
        <f t="shared" si="27"/>
        <v>0</v>
      </c>
      <c r="BF15" s="37">
        <f>County!AH804</f>
        <v>0</v>
      </c>
      <c r="BG15" s="38">
        <f t="shared" si="28"/>
        <v>0</v>
      </c>
      <c r="BH15" s="37">
        <f>County!AI804</f>
        <v>0</v>
      </c>
      <c r="BI15" s="38">
        <f t="shared" si="29"/>
        <v>0</v>
      </c>
      <c r="BJ15" s="37">
        <f>County!AJ804</f>
        <v>0</v>
      </c>
      <c r="BK15" s="38">
        <f t="shared" si="30"/>
        <v>0</v>
      </c>
      <c r="BL15" s="46"/>
      <c r="BM15" s="34" t="str">
        <f t="shared" si="33"/>
        <v>Maryland</v>
      </c>
      <c r="BN15" s="34" t="s">
        <v>2591</v>
      </c>
      <c r="BP15" s="35">
        <f>RANK(AF15,(Z15:AE15,AF15:AM15,AP15:BK15))</f>
        <v>3</v>
      </c>
      <c r="BQ15" s="35">
        <f>RANK(AH15,(Z15:AE15,AF15:AM15,AP15:BK15))</f>
        <v>1</v>
      </c>
      <c r="BR15" s="35">
        <f>RANK(AL15,(Z15:AE15,AF15:AM15,AP15:BK15))</f>
        <v>8</v>
      </c>
      <c r="BS15" s="35">
        <f>RANK(AJ15,(Z15:AE15,AF15:AM15,AP15:BK15))</f>
        <v>4</v>
      </c>
      <c r="BU15" s="34">
        <v>24</v>
      </c>
      <c r="BV15" s="34" t="s">
        <v>3184</v>
      </c>
      <c r="BW15" s="121">
        <v>41024</v>
      </c>
      <c r="BX15" s="34">
        <v>0</v>
      </c>
      <c r="BY15" s="34">
        <v>0</v>
      </c>
      <c r="BZ15" s="34">
        <v>38</v>
      </c>
      <c r="CA15" s="34">
        <v>38</v>
      </c>
      <c r="CB15" s="150">
        <v>79</v>
      </c>
      <c r="CC15" s="150">
        <v>0</v>
      </c>
      <c r="CE15" s="34" t="s">
        <v>3285</v>
      </c>
      <c r="CF15" s="34" t="s">
        <v>2605</v>
      </c>
    </row>
    <row r="16" spans="1:84" s="34" customFormat="1">
      <c r="A16" s="34" t="s">
        <v>2527</v>
      </c>
      <c r="B16" s="111">
        <f t="shared" si="31"/>
        <v>42</v>
      </c>
      <c r="C16" s="37">
        <f t="shared" si="1"/>
        <v>636263</v>
      </c>
      <c r="D16" s="37">
        <f>'Cong Dist'!E245</f>
        <v>8</v>
      </c>
      <c r="E16" s="36"/>
      <c r="F16" s="37">
        <f>'Cong Dist'!G245</f>
        <v>8</v>
      </c>
      <c r="G16" s="37">
        <f>'Cong Dist'!H245</f>
        <v>4</v>
      </c>
      <c r="H16" s="37">
        <f>'Cong Dist'!I245</f>
        <v>22</v>
      </c>
      <c r="I16" s="36"/>
      <c r="J16" s="36"/>
      <c r="K16" s="36"/>
      <c r="L16" s="36"/>
      <c r="M16" s="36"/>
      <c r="N16" s="36"/>
      <c r="O16" s="66">
        <f t="shared" si="2"/>
        <v>2</v>
      </c>
      <c r="P16" s="66">
        <f t="shared" si="3"/>
        <v>6</v>
      </c>
      <c r="Q16" s="66">
        <f t="shared" si="4"/>
        <v>3</v>
      </c>
      <c r="R16" s="66">
        <f t="shared" si="5"/>
        <v>4</v>
      </c>
      <c r="S16" s="66">
        <f t="shared" si="6"/>
        <v>1</v>
      </c>
      <c r="T16" s="66">
        <f t="shared" si="7"/>
        <v>5</v>
      </c>
      <c r="U16" s="66">
        <f t="shared" si="8"/>
        <v>11</v>
      </c>
      <c r="V16" s="66">
        <f t="shared" si="9"/>
        <v>9</v>
      </c>
      <c r="W16" s="66">
        <f t="shared" si="32"/>
        <v>10</v>
      </c>
      <c r="X16" s="37">
        <f t="shared" si="10"/>
        <v>197991</v>
      </c>
      <c r="Y16" s="38">
        <f t="shared" si="11"/>
        <v>0.31117792485183016</v>
      </c>
      <c r="Z16" s="37">
        <f>County!R820</f>
        <v>114434</v>
      </c>
      <c r="AA16" s="38">
        <f t="shared" si="12"/>
        <v>0.17985329965753155</v>
      </c>
      <c r="AB16" s="37">
        <f>County!S820</f>
        <v>6559</v>
      </c>
      <c r="AC16" s="38">
        <f t="shared" si="13"/>
        <v>1.0308630236238788E-2</v>
      </c>
      <c r="AD16" s="37">
        <f>County!T820</f>
        <v>113170</v>
      </c>
      <c r="AE16" s="38">
        <f t="shared" si="14"/>
        <v>0.17786669977666469</v>
      </c>
      <c r="AF16" s="37">
        <f>County!U820</f>
        <v>60592</v>
      </c>
      <c r="AG16" s="38">
        <f t="shared" si="15"/>
        <v>9.5231060111934843E-2</v>
      </c>
      <c r="AH16" s="37">
        <f>County!V820</f>
        <v>312425</v>
      </c>
      <c r="AI16" s="38">
        <f t="shared" si="16"/>
        <v>0.49103122450936171</v>
      </c>
      <c r="AJ16" s="37">
        <f>County!W820</f>
        <v>16360</v>
      </c>
      <c r="AK16" s="38">
        <f t="shared" si="17"/>
        <v>2.5712637698561757E-2</v>
      </c>
      <c r="AL16" s="37">
        <f>County!X820</f>
        <v>1153</v>
      </c>
      <c r="AM16" s="38">
        <f t="shared" si="18"/>
        <v>1.8121437204426472E-3</v>
      </c>
      <c r="AN16" s="61">
        <f>County!Y820</f>
        <v>1906</v>
      </c>
      <c r="AO16" s="38">
        <f t="shared" si="19"/>
        <v>2.995616592509701E-3</v>
      </c>
      <c r="AP16" s="37">
        <f>County!Z820</f>
        <v>1864</v>
      </c>
      <c r="AQ16" s="38">
        <f t="shared" si="20"/>
        <v>2.9296061534302641E-3</v>
      </c>
      <c r="AR16" s="37">
        <f>County!AA820</f>
        <v>3220</v>
      </c>
      <c r="AS16" s="38">
        <f t="shared" si="21"/>
        <v>5.0608003294235248E-3</v>
      </c>
      <c r="AT16" s="37">
        <f>County!AB820</f>
        <v>2325</v>
      </c>
      <c r="AU16" s="38">
        <f t="shared" si="22"/>
        <v>3.654149306183135E-3</v>
      </c>
      <c r="AV16" s="37">
        <f>County!AC820</f>
        <v>0</v>
      </c>
      <c r="AW16" s="38">
        <f t="shared" si="23"/>
        <v>0</v>
      </c>
      <c r="AX16" s="37">
        <f>County!AD820</f>
        <v>709</v>
      </c>
      <c r="AY16" s="38">
        <f t="shared" si="24"/>
        <v>1.1143190787457388E-3</v>
      </c>
      <c r="AZ16" s="37">
        <f>County!AE820</f>
        <v>0</v>
      </c>
      <c r="BA16" s="38">
        <f t="shared" si="25"/>
        <v>0</v>
      </c>
      <c r="BB16" s="37">
        <f>County!AF820</f>
        <v>293</v>
      </c>
      <c r="BC16" s="38">
        <f t="shared" si="26"/>
        <v>4.6050139643512197E-4</v>
      </c>
      <c r="BD16" s="37">
        <f>County!AG820</f>
        <v>0</v>
      </c>
      <c r="BE16" s="38">
        <f t="shared" si="27"/>
        <v>0</v>
      </c>
      <c r="BF16" s="37">
        <f>County!AH820</f>
        <v>500</v>
      </c>
      <c r="BG16" s="38">
        <f t="shared" si="28"/>
        <v>7.8583856046949142E-4</v>
      </c>
      <c r="BH16" s="37">
        <f>County!AI820</f>
        <v>753</v>
      </c>
      <c r="BI16" s="38">
        <f t="shared" si="29"/>
        <v>1.1834728720670541E-3</v>
      </c>
      <c r="BJ16" s="37">
        <f>County!AJ820</f>
        <v>0</v>
      </c>
      <c r="BK16" s="38">
        <f t="shared" si="30"/>
        <v>0</v>
      </c>
      <c r="BL16" s="46"/>
      <c r="BM16" s="34" t="str">
        <f t="shared" si="33"/>
        <v>Massachusetts</v>
      </c>
      <c r="BN16" s="34" t="s">
        <v>2314</v>
      </c>
      <c r="BP16" s="35">
        <f>RANK(AF16,(Z16:AE16,AF16:AM16,AP16:BK16))</f>
        <v>4</v>
      </c>
      <c r="BQ16" s="35">
        <f>RANK(AH16,(Z16:AE16,AF16:AM16,AP16:BK16))</f>
        <v>1</v>
      </c>
      <c r="BR16" s="35">
        <f>RANK(AL16,(Z16:AE16,AF16:AM16,AP16:BK16))</f>
        <v>10</v>
      </c>
      <c r="BS16" s="35">
        <f>RANK(AJ16,(Z16:AE16,AF16:AM16,AP16:BK16))</f>
        <v>5</v>
      </c>
      <c r="BU16" s="34">
        <v>25</v>
      </c>
      <c r="BV16" s="34" t="s">
        <v>3184</v>
      </c>
      <c r="BW16" s="121">
        <v>40968</v>
      </c>
      <c r="BX16" s="34">
        <v>0</v>
      </c>
      <c r="BY16" s="34">
        <v>1</v>
      </c>
      <c r="BZ16" s="34">
        <v>42</v>
      </c>
      <c r="CA16" s="34">
        <v>42</v>
      </c>
      <c r="CB16" s="150">
        <v>10</v>
      </c>
      <c r="CC16" s="150">
        <v>5</v>
      </c>
      <c r="CE16" s="34">
        <v>0</v>
      </c>
      <c r="CF16" s="34" t="s">
        <v>3289</v>
      </c>
    </row>
    <row r="17" spans="1:85" s="34" customFormat="1">
      <c r="A17" s="34" t="s">
        <v>730</v>
      </c>
      <c r="B17" s="111">
        <f t="shared" si="31"/>
        <v>59</v>
      </c>
      <c r="C17" s="37">
        <f t="shared" si="1"/>
        <v>1326589</v>
      </c>
      <c r="D17" s="37">
        <f>SUM('Cong Dist'!E247:E262)</f>
        <v>17</v>
      </c>
      <c r="E17" s="36"/>
      <c r="F17" s="36"/>
      <c r="G17" s="37">
        <f>SUM('Cong Dist'!H247:H262)</f>
        <v>17</v>
      </c>
      <c r="H17" s="37">
        <f>SUM('Cong Dist'!I247:I262)</f>
        <v>25</v>
      </c>
      <c r="I17" s="36"/>
      <c r="J17" s="36"/>
      <c r="K17" s="36"/>
      <c r="L17" s="36"/>
      <c r="M17" s="36"/>
      <c r="N17" s="36"/>
      <c r="O17" s="66">
        <f t="shared" si="2"/>
        <v>3</v>
      </c>
      <c r="P17" s="66">
        <f t="shared" si="3"/>
        <v>7</v>
      </c>
      <c r="Q17" s="66">
        <f t="shared" si="4"/>
        <v>4</v>
      </c>
      <c r="R17" s="66">
        <f t="shared" si="5"/>
        <v>2</v>
      </c>
      <c r="S17" s="66">
        <f t="shared" si="6"/>
        <v>1</v>
      </c>
      <c r="T17" s="66">
        <f t="shared" si="7"/>
        <v>6</v>
      </c>
      <c r="U17" s="66">
        <f t="shared" si="8"/>
        <v>12</v>
      </c>
      <c r="V17" s="66">
        <f t="shared" si="9"/>
        <v>9</v>
      </c>
      <c r="W17" s="66">
        <f t="shared" si="32"/>
        <v>8</v>
      </c>
      <c r="X17" s="37">
        <f t="shared" si="10"/>
        <v>154136</v>
      </c>
      <c r="Y17" s="38">
        <f>X17/C17</f>
        <v>0.11618971663416476</v>
      </c>
      <c r="Z17" s="37">
        <f>County!R905</f>
        <v>321115</v>
      </c>
      <c r="AA17" s="38">
        <f>Z17/$C17</f>
        <v>0.24206065329955245</v>
      </c>
      <c r="AB17" s="37">
        <f>County!S905</f>
        <v>10685</v>
      </c>
      <c r="AC17" s="38">
        <f>AB17/$C17</f>
        <v>8.0544916322990764E-3</v>
      </c>
      <c r="AD17" s="37">
        <f>County!T905</f>
        <v>123587</v>
      </c>
      <c r="AE17" s="38">
        <f>AD17/$C17</f>
        <v>9.3161484076831627E-2</v>
      </c>
      <c r="AF17" s="61">
        <f>County!U905</f>
        <v>329617</v>
      </c>
      <c r="AG17" s="38">
        <f>AF17/$C17</f>
        <v>0.24846957120856572</v>
      </c>
      <c r="AH17" s="37">
        <f>County!V905</f>
        <v>483753</v>
      </c>
      <c r="AI17" s="38">
        <f>AH17/$C17</f>
        <v>0.3646592878427305</v>
      </c>
      <c r="AJ17" s="37">
        <f>County!W905</f>
        <v>21349</v>
      </c>
      <c r="AK17" s="38">
        <f>AJ17/$C17</f>
        <v>1.6093153192134113E-2</v>
      </c>
      <c r="AL17" s="37">
        <f>County!X905</f>
        <v>1415</v>
      </c>
      <c r="AM17" s="38">
        <f>AL17/$C17</f>
        <v>1.0666453588865882E-3</v>
      </c>
      <c r="AN17" s="61">
        <f>County!Y905</f>
        <v>3116</v>
      </c>
      <c r="AO17" s="38">
        <f>AN17/$C17</f>
        <v>2.3488812284739283E-3</v>
      </c>
      <c r="AP17" s="37">
        <f>County!Z905</f>
        <v>3774</v>
      </c>
      <c r="AQ17" s="38">
        <f>AP17/$C17</f>
        <v>2.8448901656805536E-3</v>
      </c>
      <c r="AR17" s="37">
        <f>County!AA905</f>
        <v>22824</v>
      </c>
      <c r="AS17" s="38">
        <f>AR17/$C17</f>
        <v>1.7205027329489388E-2</v>
      </c>
      <c r="AT17" s="37">
        <f>County!AB905</f>
        <v>0</v>
      </c>
      <c r="AU17" s="38">
        <f>AT17/$C17</f>
        <v>0</v>
      </c>
      <c r="AV17" s="37">
        <f>County!AC905</f>
        <v>0</v>
      </c>
      <c r="AW17" s="38">
        <f>AV17/$C17</f>
        <v>0</v>
      </c>
      <c r="AX17" s="37">
        <f>County!AD905</f>
        <v>2603</v>
      </c>
      <c r="AY17" s="38">
        <f>AX17/$C17</f>
        <v>1.9621751725666351E-3</v>
      </c>
      <c r="AZ17" s="37">
        <f>County!AE905</f>
        <v>0</v>
      </c>
      <c r="BA17" s="38">
        <f t="shared" si="25"/>
        <v>0</v>
      </c>
      <c r="BB17" s="37">
        <f>County!AF905</f>
        <v>1722</v>
      </c>
      <c r="BC17" s="38">
        <f>BB17/$C17</f>
        <v>1.2980659420513815E-3</v>
      </c>
      <c r="BD17" s="37">
        <f>County!AG905</f>
        <v>438</v>
      </c>
      <c r="BE17" s="38">
        <f>BD17/$C17</f>
        <v>3.3017008282143148E-4</v>
      </c>
      <c r="BF17" s="37">
        <f>County!AH905</f>
        <v>591</v>
      </c>
      <c r="BG17" s="38">
        <f>BF17/$C17</f>
        <v>4.4550346791658908E-4</v>
      </c>
      <c r="BH17" s="37">
        <f>County!AI905</f>
        <v>0</v>
      </c>
      <c r="BI17" s="38">
        <f>BH17/$C17</f>
        <v>0</v>
      </c>
      <c r="BJ17" s="37">
        <f>County!AJ905</f>
        <v>0</v>
      </c>
      <c r="BK17" s="38">
        <f>BJ17/$C17</f>
        <v>0</v>
      </c>
      <c r="BL17" s="46"/>
      <c r="BM17" s="34" t="str">
        <f>A17</f>
        <v>Michigan</v>
      </c>
      <c r="BN17" s="34" t="s">
        <v>3244</v>
      </c>
      <c r="BP17" s="35">
        <f>RANK(AF17,(Z17:AE17,AF17:AM17,AP17:BK17))</f>
        <v>2</v>
      </c>
      <c r="BQ17" s="35">
        <f>RANK(AH17,(Z17:AE17,AF17:AM17,AP17:BK17))</f>
        <v>1</v>
      </c>
      <c r="BR17" s="35">
        <f>RANK(AL17,(Z17:AE17,AF17:AM17,AP17:BK17))</f>
        <v>11</v>
      </c>
      <c r="BS17" s="35">
        <f>RANK(AJ17,(Z17:AE17,AF17:AM17,AP17:BK17))</f>
        <v>6</v>
      </c>
      <c r="BU17" s="34">
        <v>26</v>
      </c>
      <c r="BV17" s="34" t="s">
        <v>3184</v>
      </c>
      <c r="BW17" s="121">
        <v>40975</v>
      </c>
      <c r="BX17" s="34">
        <v>0</v>
      </c>
      <c r="BY17" s="34">
        <v>0</v>
      </c>
      <c r="BZ17" s="34">
        <v>59</v>
      </c>
      <c r="CA17" s="34">
        <v>59</v>
      </c>
      <c r="CB17" s="150">
        <v>30</v>
      </c>
      <c r="CC17" s="150">
        <v>15</v>
      </c>
      <c r="CE17" s="34">
        <v>1</v>
      </c>
      <c r="CF17" s="34" t="s">
        <v>3287</v>
      </c>
    </row>
    <row r="18" spans="1:85" s="34" customFormat="1">
      <c r="A18" s="34" t="s">
        <v>3086</v>
      </c>
      <c r="B18" s="111">
        <f t="shared" si="31"/>
        <v>40</v>
      </c>
      <c r="C18" s="37">
        <f t="shared" si="1"/>
        <v>416270</v>
      </c>
      <c r="D18" s="36"/>
      <c r="E18" s="37"/>
      <c r="F18" s="36"/>
      <c r="G18" s="37">
        <f>SUM('Cong Dist'!H274:H279)</f>
        <v>15</v>
      </c>
      <c r="H18" s="37">
        <f>SUM('Cong Dist'!I274:I279)</f>
        <v>25</v>
      </c>
      <c r="I18" s="36"/>
      <c r="J18" s="36"/>
      <c r="K18" s="36"/>
      <c r="L18" s="36"/>
      <c r="M18" s="36"/>
      <c r="N18" s="36"/>
      <c r="O18" s="66">
        <f t="shared" si="2"/>
        <v>3</v>
      </c>
      <c r="P18" s="66">
        <f t="shared" si="3"/>
        <v>6</v>
      </c>
      <c r="Q18" s="66">
        <f t="shared" si="4"/>
        <v>4</v>
      </c>
      <c r="R18" s="66">
        <f t="shared" si="5"/>
        <v>2</v>
      </c>
      <c r="S18" s="66">
        <f t="shared" si="6"/>
        <v>1</v>
      </c>
      <c r="T18" s="66">
        <f t="shared" si="7"/>
        <v>5</v>
      </c>
      <c r="U18" s="66">
        <f t="shared" si="8"/>
        <v>11</v>
      </c>
      <c r="V18" s="66">
        <f t="shared" si="9"/>
        <v>10</v>
      </c>
      <c r="W18" s="66">
        <f t="shared" si="32"/>
        <v>8</v>
      </c>
      <c r="X18" s="37">
        <f t="shared" si="10"/>
        <v>46295</v>
      </c>
      <c r="Y18" s="38">
        <f t="shared" si="11"/>
        <v>0.11121387560958032</v>
      </c>
      <c r="Z18" s="37">
        <f>County!R989</f>
        <v>36795</v>
      </c>
      <c r="AA18" s="38">
        <f t="shared" si="12"/>
        <v>8.8392149326158506E-2</v>
      </c>
      <c r="AB18" s="37">
        <f>County!S989</f>
        <v>1697</v>
      </c>
      <c r="AC18" s="38">
        <f t="shared" si="13"/>
        <v>4.0766810003122975E-3</v>
      </c>
      <c r="AD18" s="37">
        <f>County!T989</f>
        <v>21885</v>
      </c>
      <c r="AE18" s="38">
        <f t="shared" si="14"/>
        <v>5.2574050496072264E-2</v>
      </c>
      <c r="AF18" s="37">
        <f>County!U989</f>
        <v>150364</v>
      </c>
      <c r="AG18" s="38">
        <f t="shared" si="15"/>
        <v>0.36121747904004614</v>
      </c>
      <c r="AH18" s="37">
        <f>County!V989</f>
        <v>196659</v>
      </c>
      <c r="AI18" s="38">
        <f t="shared" si="16"/>
        <v>0.47243135464962643</v>
      </c>
      <c r="AJ18" s="37">
        <f>County!W989</f>
        <v>5626</v>
      </c>
      <c r="AK18" s="38">
        <f t="shared" si="17"/>
        <v>1.3515266533740121E-2</v>
      </c>
      <c r="AL18" s="37">
        <f>County!X989</f>
        <v>224</v>
      </c>
      <c r="AM18" s="38">
        <f t="shared" si="18"/>
        <v>5.3811228289331445E-4</v>
      </c>
      <c r="AN18" s="61">
        <f>County!Y989</f>
        <v>493</v>
      </c>
      <c r="AO18" s="38">
        <f t="shared" si="19"/>
        <v>1.1843274797607322E-3</v>
      </c>
      <c r="AP18" s="37">
        <f>County!Z989</f>
        <v>643</v>
      </c>
      <c r="AQ18" s="38">
        <f t="shared" si="20"/>
        <v>1.5446705263410768E-3</v>
      </c>
      <c r="AR18" s="37">
        <f>County!AA989</f>
        <v>0</v>
      </c>
      <c r="AS18" s="38">
        <f t="shared" si="21"/>
        <v>0</v>
      </c>
      <c r="AT18" s="37">
        <f>County!AB989</f>
        <v>0</v>
      </c>
      <c r="AU18" s="38">
        <f t="shared" si="22"/>
        <v>0</v>
      </c>
      <c r="AV18" s="37">
        <f>County!AC989</f>
        <v>0</v>
      </c>
      <c r="AW18" s="38">
        <f t="shared" si="23"/>
        <v>0</v>
      </c>
      <c r="AX18" s="37">
        <f>County!AD989</f>
        <v>1067</v>
      </c>
      <c r="AY18" s="38">
        <f t="shared" si="24"/>
        <v>2.5632402046748505E-3</v>
      </c>
      <c r="AZ18" s="37">
        <f>County!AE989</f>
        <v>0</v>
      </c>
      <c r="BA18" s="38">
        <f t="shared" si="25"/>
        <v>0</v>
      </c>
      <c r="BB18" s="37">
        <f>County!AF989</f>
        <v>510</v>
      </c>
      <c r="BC18" s="38">
        <f t="shared" si="26"/>
        <v>1.2251663583731712E-3</v>
      </c>
      <c r="BD18" s="37">
        <f>County!AG989</f>
        <v>172</v>
      </c>
      <c r="BE18" s="38">
        <f t="shared" si="27"/>
        <v>4.1319336007879503E-4</v>
      </c>
      <c r="BF18" s="37">
        <f>County!AH989</f>
        <v>135</v>
      </c>
      <c r="BG18" s="38">
        <f t="shared" si="28"/>
        <v>3.2430874192231003E-4</v>
      </c>
      <c r="BH18" s="37">
        <f>County!AI989</f>
        <v>0</v>
      </c>
      <c r="BI18" s="38">
        <f t="shared" si="29"/>
        <v>0</v>
      </c>
      <c r="BJ18" s="37">
        <f>County!AJ989</f>
        <v>0</v>
      </c>
      <c r="BK18" s="38">
        <f t="shared" si="30"/>
        <v>0</v>
      </c>
      <c r="BL18" s="46"/>
      <c r="BM18" s="34" t="str">
        <f t="shared" si="33"/>
        <v>Mississippi</v>
      </c>
      <c r="BN18" s="34" t="s">
        <v>1504</v>
      </c>
      <c r="BP18" s="35">
        <f>RANK(AF18,(Z18:AE18,AF18:AM18,AP18:BK18))</f>
        <v>2</v>
      </c>
      <c r="BQ18" s="35">
        <f>RANK(AH18,(Z18:AE18,AF18:AM18,AP18:BK18))</f>
        <v>1</v>
      </c>
      <c r="BR18" s="35">
        <f>RANK(AL18,(Z18:AE18,AF18:AM18,AP18:BK18))</f>
        <v>10</v>
      </c>
      <c r="BS18" s="35">
        <f>RANK(AJ18,(Z18:AE18,AF18:AM18,AP18:BK18))</f>
        <v>5</v>
      </c>
      <c r="BU18" s="34">
        <v>28</v>
      </c>
      <c r="BV18" s="34" t="s">
        <v>3184</v>
      </c>
      <c r="BW18" s="121">
        <v>40975</v>
      </c>
      <c r="BX18" s="34">
        <v>0</v>
      </c>
      <c r="BY18" s="34">
        <v>2</v>
      </c>
      <c r="BZ18" s="34">
        <v>40</v>
      </c>
      <c r="CA18" s="34">
        <v>40</v>
      </c>
      <c r="CB18" s="150">
        <v>31</v>
      </c>
      <c r="CC18" s="150">
        <v>15</v>
      </c>
      <c r="CE18" s="34">
        <v>2</v>
      </c>
      <c r="CF18" s="34" t="s">
        <v>3288</v>
      </c>
    </row>
    <row r="19" spans="1:85" s="34" customFormat="1">
      <c r="A19" s="34" t="s">
        <v>2949</v>
      </c>
      <c r="B19" s="111">
        <f>BZ19</f>
        <v>52</v>
      </c>
      <c r="C19" s="37">
        <f>Z19+AB19+AD19+AF19+AH19+AL19+AJ19+AP19+AV19+AZ19+AR19+AN19+AT19+BF19+BH19+AX19+BD19+BB19+BJ19</f>
        <v>939270</v>
      </c>
      <c r="D19" s="37"/>
      <c r="E19" s="37"/>
      <c r="F19" s="37"/>
      <c r="G19" s="37">
        <f>SUM('Cong Dist'!H281:H289)</f>
        <v>15</v>
      </c>
      <c r="H19" s="37">
        <f>SUM('Cong Dist'!I281:I289)</f>
        <v>37</v>
      </c>
      <c r="I19" s="36"/>
      <c r="J19" s="36"/>
      <c r="K19" s="36"/>
      <c r="L19" s="36"/>
      <c r="M19" s="36"/>
      <c r="N19" s="36"/>
      <c r="O19" s="66">
        <f>IF(Z19&gt;0,RANK(Z19,Z19:BL19),"-")</f>
        <v>3</v>
      </c>
      <c r="P19" s="66">
        <f>IF(AB19&gt;0,RANK(AB19,Z19:BL19),"-")</f>
        <v>6</v>
      </c>
      <c r="Q19" s="66">
        <f>IF(AD19&gt;0,RANK(AD19,Z19:BL19),"-")</f>
        <v>4</v>
      </c>
      <c r="R19" s="66">
        <f>IF(AF19&gt;0,RANK(AF19,Z19:BL19),"-")</f>
        <v>2</v>
      </c>
      <c r="S19" s="66">
        <f>IF(AH19&gt;0,RANK(AH19,Z19:BL19),"-")</f>
        <v>1</v>
      </c>
      <c r="T19" s="66">
        <f>IF(AJ19&gt;0,RANK(AJ19,Z19:BL19),"-")</f>
        <v>5</v>
      </c>
      <c r="U19" s="66">
        <f>IF(AL19&gt;0,RANK(AL19,Z19:BL19),"-")</f>
        <v>12</v>
      </c>
      <c r="V19" s="66">
        <f>IF(AN19&gt;0,RANK(AN19,Z19:BL19),"-")</f>
        <v>10</v>
      </c>
      <c r="W19" s="66">
        <f t="shared" si="32"/>
        <v>9</v>
      </c>
      <c r="X19" s="37">
        <f>MAX(Z19:AR19)-LARGE(Z19:AR19,2)</f>
        <v>1965</v>
      </c>
      <c r="Y19" s="38">
        <f>X19/C19</f>
        <v>2.0920502092050207E-3</v>
      </c>
      <c r="Z19" s="37">
        <f>County!R1106</f>
        <v>94857</v>
      </c>
      <c r="AA19" s="38">
        <f>Z19/$C19</f>
        <v>0.10099013063336421</v>
      </c>
      <c r="AB19" s="37">
        <f>County!S1106</f>
        <v>3361</v>
      </c>
      <c r="AC19" s="38">
        <f>AB19/$C19</f>
        <v>3.5783108158463487E-3</v>
      </c>
      <c r="AD19" s="37">
        <f>County!T1106</f>
        <v>57244</v>
      </c>
      <c r="AE19" s="38">
        <f>AD19/$C19</f>
        <v>6.0945202125054561E-2</v>
      </c>
      <c r="AF19" s="37">
        <f>County!U1106</f>
        <v>381666</v>
      </c>
      <c r="AG19" s="38">
        <f>AF19/$C19</f>
        <v>0.40634322399310102</v>
      </c>
      <c r="AH19" s="37">
        <f>County!V1106</f>
        <v>383631</v>
      </c>
      <c r="AI19" s="38">
        <f>AH19/$C19</f>
        <v>0.40843527420230602</v>
      </c>
      <c r="AJ19" s="37">
        <f>County!W1106</f>
        <v>8233</v>
      </c>
      <c r="AK19" s="38">
        <f>AJ19/$C19</f>
        <v>8.7653177467607816E-3</v>
      </c>
      <c r="AL19" s="37">
        <f>County!X1106</f>
        <v>615</v>
      </c>
      <c r="AM19" s="38">
        <f>AL19/$C19</f>
        <v>6.5476380593439587E-4</v>
      </c>
      <c r="AN19" s="61">
        <f>County!Y1106</f>
        <v>1681</v>
      </c>
      <c r="AO19" s="38">
        <f>AN19/$C19</f>
        <v>1.7896877362206819E-3</v>
      </c>
      <c r="AP19" s="37">
        <f>County!Z1106</f>
        <v>1777</v>
      </c>
      <c r="AQ19" s="38">
        <f>AP19/$C19</f>
        <v>1.8918947693421487E-3</v>
      </c>
      <c r="AR19" s="37">
        <f>County!AA1106</f>
        <v>3225</v>
      </c>
      <c r="AS19" s="38">
        <f>AR19/$C19</f>
        <v>3.4335175189242708E-3</v>
      </c>
      <c r="AT19" s="37">
        <f>County!AB1106</f>
        <v>0</v>
      </c>
      <c r="AU19" s="38">
        <f>AT19/$C19</f>
        <v>0</v>
      </c>
      <c r="AV19" s="37">
        <f>County!AC1106</f>
        <v>100</v>
      </c>
      <c r="AW19" s="38">
        <f>AV19/$C19</f>
        <v>1.0646565950152779E-4</v>
      </c>
      <c r="AX19" s="37">
        <f>County!AD1106</f>
        <v>2148</v>
      </c>
      <c r="AY19" s="38">
        <f>AX19/$C19</f>
        <v>2.2868823660928167E-3</v>
      </c>
      <c r="AZ19" s="37">
        <f>County!AE1106</f>
        <v>0</v>
      </c>
      <c r="BA19" s="38">
        <f>AZ19/$C19</f>
        <v>0</v>
      </c>
      <c r="BB19" s="37">
        <f>County!AF1106</f>
        <v>732</v>
      </c>
      <c r="BC19" s="38">
        <f>BB19/$C19</f>
        <v>7.7932862755118336E-4</v>
      </c>
      <c r="BD19" s="37">
        <f>County!AG1106</f>
        <v>0</v>
      </c>
      <c r="BE19" s="38">
        <f>BD19/$C19</f>
        <v>0</v>
      </c>
      <c r="BF19" s="37">
        <f>County!AH1106</f>
        <v>0</v>
      </c>
      <c r="BG19" s="38">
        <f>BF19/$C19</f>
        <v>0</v>
      </c>
      <c r="BH19" s="37">
        <f>County!AI1106</f>
        <v>0</v>
      </c>
      <c r="BI19" s="38">
        <f>BH19/$C19</f>
        <v>0</v>
      </c>
      <c r="BJ19" s="37">
        <f>County!AJ1106</f>
        <v>0</v>
      </c>
      <c r="BK19" s="38">
        <f>BJ19/$C19</f>
        <v>0</v>
      </c>
      <c r="BL19" s="46"/>
      <c r="BM19" s="34" t="str">
        <f>A19</f>
        <v>Missouri</v>
      </c>
      <c r="BN19" s="34" t="s">
        <v>2227</v>
      </c>
      <c r="BP19" s="35">
        <f>RANK(AF19,(Z19:AE19,AF19:AM19,AP19:BK19))</f>
        <v>2</v>
      </c>
      <c r="BQ19" s="35">
        <f>RANK(AH19,(Z19:AE19,AF19:AM19,AP19:BK19))</f>
        <v>1</v>
      </c>
      <c r="BR19" s="35">
        <f>RANK(AL19,(Z19:AE19,AF19:AM19,AP19:BK19))</f>
        <v>11</v>
      </c>
      <c r="BS19" s="35">
        <f>RANK(AJ19,(Z19:AE19,AF19:AM19,AP19:BK19))</f>
        <v>5</v>
      </c>
      <c r="BU19" s="34">
        <v>29</v>
      </c>
      <c r="BV19" s="34" t="s">
        <v>3184</v>
      </c>
      <c r="BW19" s="121">
        <v>40982</v>
      </c>
      <c r="BX19" s="34">
        <v>0</v>
      </c>
      <c r="BY19" s="34">
        <v>2</v>
      </c>
      <c r="BZ19" s="34">
        <v>52</v>
      </c>
      <c r="CA19" s="34">
        <v>52</v>
      </c>
      <c r="CB19" s="150">
        <v>37</v>
      </c>
      <c r="CC19" s="150">
        <v>0</v>
      </c>
      <c r="CE19" s="34">
        <v>3</v>
      </c>
      <c r="CF19" s="34" t="s">
        <v>3293</v>
      </c>
    </row>
    <row r="20" spans="1:85" s="34" customFormat="1">
      <c r="A20" s="34" t="s">
        <v>425</v>
      </c>
      <c r="B20" s="111">
        <f t="shared" si="31"/>
        <v>27</v>
      </c>
      <c r="C20" s="37">
        <f t="shared" si="1"/>
        <v>156888</v>
      </c>
      <c r="D20" s="36"/>
      <c r="E20" s="36"/>
      <c r="F20" s="36"/>
      <c r="G20" s="36"/>
      <c r="H20" s="36">
        <v>27</v>
      </c>
      <c r="I20" s="36"/>
      <c r="J20" s="36"/>
      <c r="K20" s="36"/>
      <c r="L20" s="36"/>
      <c r="M20" s="36"/>
      <c r="N20" s="36"/>
      <c r="O20" s="66">
        <f t="shared" si="2"/>
        <v>3</v>
      </c>
      <c r="P20" s="66">
        <f t="shared" si="3"/>
        <v>6</v>
      </c>
      <c r="Q20" s="66">
        <f t="shared" si="4"/>
        <v>5</v>
      </c>
      <c r="R20" s="66">
        <f t="shared" si="5"/>
        <v>2</v>
      </c>
      <c r="S20" s="66">
        <f t="shared" si="6"/>
        <v>1</v>
      </c>
      <c r="T20" s="66" t="str">
        <f t="shared" si="7"/>
        <v>-</v>
      </c>
      <c r="U20" s="66" t="str">
        <f t="shared" si="8"/>
        <v>-</v>
      </c>
      <c r="V20" s="66" t="str">
        <f t="shared" si="9"/>
        <v>-</v>
      </c>
      <c r="W20" s="66" t="str">
        <f t="shared" si="32"/>
        <v>-</v>
      </c>
      <c r="X20" s="37">
        <f t="shared" si="10"/>
        <v>100912</v>
      </c>
      <c r="Y20" s="38">
        <f t="shared" si="11"/>
        <v>0.64321044311865794</v>
      </c>
      <c r="Z20" s="37">
        <f>County!R1164</f>
        <v>10777</v>
      </c>
      <c r="AA20" s="38">
        <f t="shared" si="12"/>
        <v>6.8692315537198512E-2</v>
      </c>
      <c r="AB20" s="37">
        <f>County!S1164</f>
        <v>3274</v>
      </c>
      <c r="AC20" s="38">
        <f t="shared" si="13"/>
        <v>2.0868390189179541E-2</v>
      </c>
      <c r="AD20" s="37">
        <f>County!T1164</f>
        <v>5192</v>
      </c>
      <c r="AE20" s="38">
        <f t="shared" si="14"/>
        <v>3.3093671918821073E-2</v>
      </c>
      <c r="AF20" s="37">
        <f>County!U1164</f>
        <v>14682</v>
      </c>
      <c r="AG20" s="38">
        <f t="shared" si="15"/>
        <v>9.3582683188006735E-2</v>
      </c>
      <c r="AH20" s="37">
        <f>County!V1164</f>
        <v>115594</v>
      </c>
      <c r="AI20" s="38">
        <f t="shared" si="16"/>
        <v>0.7367931263066646</v>
      </c>
      <c r="AJ20" s="37">
        <f>County!W1164</f>
        <v>0</v>
      </c>
      <c r="AK20" s="38">
        <f t="shared" si="17"/>
        <v>0</v>
      </c>
      <c r="AL20" s="37">
        <f>County!X1164</f>
        <v>0</v>
      </c>
      <c r="AM20" s="38">
        <f t="shared" si="18"/>
        <v>0</v>
      </c>
      <c r="AN20" s="61">
        <f>County!Y1164</f>
        <v>0</v>
      </c>
      <c r="AO20" s="38">
        <f t="shared" si="19"/>
        <v>0</v>
      </c>
      <c r="AP20" s="37">
        <f>County!Z1164</f>
        <v>0</v>
      </c>
      <c r="AQ20" s="38">
        <f t="shared" si="20"/>
        <v>0</v>
      </c>
      <c r="AR20" s="37">
        <f>County!AA1164</f>
        <v>7369</v>
      </c>
      <c r="AS20" s="38">
        <f t="shared" si="21"/>
        <v>4.6969812860129516E-2</v>
      </c>
      <c r="AT20" s="37">
        <f>County!AB1164</f>
        <v>0</v>
      </c>
      <c r="AU20" s="38">
        <f t="shared" si="22"/>
        <v>0</v>
      </c>
      <c r="AV20" s="37">
        <f>County!AC1164</f>
        <v>0</v>
      </c>
      <c r="AW20" s="38">
        <f t="shared" si="23"/>
        <v>0</v>
      </c>
      <c r="AX20" s="37">
        <f>County!AD1164</f>
        <v>0</v>
      </c>
      <c r="AY20" s="38">
        <f t="shared" si="24"/>
        <v>0</v>
      </c>
      <c r="AZ20" s="37">
        <f>County!AE1164</f>
        <v>0</v>
      </c>
      <c r="BA20" s="38">
        <f t="shared" si="25"/>
        <v>0</v>
      </c>
      <c r="BB20" s="37">
        <f>County!AF1164</f>
        <v>0</v>
      </c>
      <c r="BC20" s="38">
        <f t="shared" si="26"/>
        <v>0</v>
      </c>
      <c r="BD20" s="37">
        <f>County!AG1164</f>
        <v>0</v>
      </c>
      <c r="BE20" s="38">
        <f t="shared" si="27"/>
        <v>0</v>
      </c>
      <c r="BF20" s="37">
        <f>County!AH1164</f>
        <v>0</v>
      </c>
      <c r="BG20" s="38">
        <f t="shared" si="28"/>
        <v>0</v>
      </c>
      <c r="BH20" s="37">
        <f>County!AI1164</f>
        <v>0</v>
      </c>
      <c r="BI20" s="38">
        <f t="shared" si="29"/>
        <v>0</v>
      </c>
      <c r="BJ20" s="37">
        <f>County!AJ1164</f>
        <v>0</v>
      </c>
      <c r="BK20" s="38">
        <f t="shared" si="30"/>
        <v>0</v>
      </c>
      <c r="BL20" s="46"/>
      <c r="BM20" s="34" t="str">
        <f t="shared" si="33"/>
        <v>Montana</v>
      </c>
      <c r="BN20" s="34" t="s">
        <v>3063</v>
      </c>
      <c r="BP20" s="35">
        <f>RANK(AF20,(Z20:AE20,AF20:AM20,AP20:BK20))</f>
        <v>2</v>
      </c>
      <c r="BQ20" s="35">
        <f>RANK(AH20,(Z20:AE20,AF20:AM20,AP20:BK20))</f>
        <v>1</v>
      </c>
      <c r="BR20" s="35">
        <f>RANK(AL20,(Z20:AE20,AF20:AM20,AP20:BK20))</f>
        <v>13</v>
      </c>
      <c r="BS20" s="35">
        <f>RANK(AJ20,(Z20:AE20,AF20:AM20,AP20:BK20))</f>
        <v>13</v>
      </c>
      <c r="BU20" s="34">
        <v>30</v>
      </c>
      <c r="BV20" s="34" t="s">
        <v>3184</v>
      </c>
      <c r="BW20" s="121">
        <v>41066</v>
      </c>
      <c r="BX20" s="34">
        <v>0</v>
      </c>
      <c r="BY20" s="34">
        <v>2</v>
      </c>
      <c r="BZ20" s="34">
        <v>27</v>
      </c>
      <c r="CA20" s="34">
        <v>27</v>
      </c>
      <c r="CB20" s="34">
        <v>70</v>
      </c>
      <c r="CC20" s="34">
        <v>0</v>
      </c>
      <c r="CE20" s="34">
        <v>7</v>
      </c>
      <c r="CF20" s="34" t="s">
        <v>3292</v>
      </c>
    </row>
    <row r="21" spans="1:85" s="34" customFormat="1">
      <c r="A21" s="34" t="s">
        <v>336</v>
      </c>
      <c r="B21" s="111">
        <f t="shared" si="31"/>
        <v>36</v>
      </c>
      <c r="C21" s="37">
        <f t="shared" si="1"/>
        <v>198988</v>
      </c>
      <c r="D21" s="36"/>
      <c r="E21" s="36"/>
      <c r="F21" s="36"/>
      <c r="G21" s="36"/>
      <c r="H21" s="36">
        <v>36</v>
      </c>
      <c r="I21" s="36"/>
      <c r="J21" s="36"/>
      <c r="K21" s="36"/>
      <c r="L21" s="36"/>
      <c r="M21" s="36"/>
      <c r="N21" s="36"/>
      <c r="O21" s="66">
        <f t="shared" si="2"/>
        <v>3</v>
      </c>
      <c r="P21" s="66" t="str">
        <f t="shared" si="3"/>
        <v>-</v>
      </c>
      <c r="Q21" s="66">
        <f t="shared" si="4"/>
        <v>5</v>
      </c>
      <c r="R21" s="66">
        <f t="shared" si="5"/>
        <v>2</v>
      </c>
      <c r="S21" s="66">
        <f t="shared" si="6"/>
        <v>1</v>
      </c>
      <c r="T21" s="66">
        <f t="shared" si="7"/>
        <v>4</v>
      </c>
      <c r="U21" s="66" t="str">
        <f t="shared" si="8"/>
        <v>-</v>
      </c>
      <c r="V21" s="66" t="str">
        <f t="shared" si="9"/>
        <v>-</v>
      </c>
      <c r="W21" s="66" t="str">
        <f t="shared" si="32"/>
        <v>-</v>
      </c>
      <c r="X21" s="37">
        <f t="shared" si="10"/>
        <v>85624</v>
      </c>
      <c r="Y21" s="38">
        <f t="shared" si="11"/>
        <v>0.43029730436006192</v>
      </c>
      <c r="Z21" s="37">
        <f>County!R1259</f>
        <v>22709</v>
      </c>
      <c r="AA21" s="38">
        <f t="shared" si="12"/>
        <v>0.11412245964580779</v>
      </c>
      <c r="AB21" s="37">
        <f>County!S1259</f>
        <v>0</v>
      </c>
      <c r="AC21" s="38">
        <f t="shared" si="13"/>
        <v>0</v>
      </c>
      <c r="AD21" s="37">
        <f>County!T1259</f>
        <v>7233</v>
      </c>
      <c r="AE21" s="38">
        <f t="shared" si="14"/>
        <v>3.6348925563350551E-2</v>
      </c>
      <c r="AF21" s="37">
        <f>County!U1259</f>
        <v>36703</v>
      </c>
      <c r="AG21" s="38">
        <f t="shared" si="15"/>
        <v>0.18444830844071</v>
      </c>
      <c r="AH21" s="37">
        <f>County!V1259</f>
        <v>122327</v>
      </c>
      <c r="AI21" s="38">
        <f t="shared" si="16"/>
        <v>0.61474561280077189</v>
      </c>
      <c r="AJ21" s="37">
        <f>County!W1259</f>
        <v>10016</v>
      </c>
      <c r="AK21" s="38">
        <f t="shared" si="17"/>
        <v>5.0334693549359759E-2</v>
      </c>
      <c r="AL21" s="37">
        <f>County!X1259</f>
        <v>0</v>
      </c>
      <c r="AM21" s="38">
        <f t="shared" si="18"/>
        <v>0</v>
      </c>
      <c r="AN21" s="61">
        <f>County!Y1259</f>
        <v>0</v>
      </c>
      <c r="AO21" s="38">
        <f t="shared" si="19"/>
        <v>0</v>
      </c>
      <c r="AP21" s="37">
        <f>County!Z1259</f>
        <v>0</v>
      </c>
      <c r="AQ21" s="38">
        <f t="shared" si="20"/>
        <v>0</v>
      </c>
      <c r="AR21" s="37">
        <f>County!AA1259</f>
        <v>0</v>
      </c>
      <c r="AS21" s="38">
        <f t="shared" si="21"/>
        <v>0</v>
      </c>
      <c r="AT21" s="37">
        <f>County!AB1259</f>
        <v>0</v>
      </c>
      <c r="AU21" s="38">
        <f t="shared" si="22"/>
        <v>0</v>
      </c>
      <c r="AV21" s="37">
        <f>County!AC1259</f>
        <v>0</v>
      </c>
      <c r="AW21" s="38">
        <f t="shared" si="23"/>
        <v>0</v>
      </c>
      <c r="AX21" s="37">
        <f>County!AD1259</f>
        <v>0</v>
      </c>
      <c r="AY21" s="38">
        <f t="shared" si="24"/>
        <v>0</v>
      </c>
      <c r="AZ21" s="37">
        <f>County!AE1259</f>
        <v>0</v>
      </c>
      <c r="BA21" s="38">
        <f t="shared" si="25"/>
        <v>0</v>
      </c>
      <c r="BB21" s="37">
        <f>County!AF1259</f>
        <v>0</v>
      </c>
      <c r="BC21" s="38">
        <f t="shared" si="26"/>
        <v>0</v>
      </c>
      <c r="BD21" s="37">
        <f>County!AG1259</f>
        <v>0</v>
      </c>
      <c r="BE21" s="38">
        <f t="shared" si="27"/>
        <v>0</v>
      </c>
      <c r="BF21" s="37">
        <f>County!AH1259</f>
        <v>0</v>
      </c>
      <c r="BG21" s="38">
        <f t="shared" si="28"/>
        <v>0</v>
      </c>
      <c r="BH21" s="37">
        <f>County!AI1259</f>
        <v>0</v>
      </c>
      <c r="BI21" s="38">
        <f t="shared" si="29"/>
        <v>0</v>
      </c>
      <c r="BJ21" s="37">
        <f>County!AJ1259</f>
        <v>0</v>
      </c>
      <c r="BK21" s="38">
        <f t="shared" si="30"/>
        <v>0</v>
      </c>
      <c r="BL21" s="46"/>
      <c r="BM21" s="34" t="str">
        <f t="shared" si="33"/>
        <v>Nebraska</v>
      </c>
      <c r="BN21" s="34" t="s">
        <v>337</v>
      </c>
      <c r="BP21" s="35">
        <f>RANK(AF21,(Z21:AE21,AF21:AM21,AP21:BK21))</f>
        <v>2</v>
      </c>
      <c r="BQ21" s="35">
        <f>RANK(AH21,(Z21:AE21,AF21:AM21,AP21:BK21))</f>
        <v>1</v>
      </c>
      <c r="BR21" s="35">
        <f>RANK(AL21,(Z21:AE21,AF21:AM21,AP21:BK21))</f>
        <v>11</v>
      </c>
      <c r="BS21" s="35">
        <f>RANK(AJ21,(Z21:AE21,AF21:AM21,AP21:BK21))</f>
        <v>4</v>
      </c>
      <c r="BU21" s="34">
        <v>31</v>
      </c>
      <c r="BV21" s="34" t="s">
        <v>3184</v>
      </c>
      <c r="BW21" s="121">
        <v>41038</v>
      </c>
      <c r="BX21" s="34">
        <v>0</v>
      </c>
      <c r="BY21" s="34">
        <v>1</v>
      </c>
      <c r="BZ21" s="34">
        <v>36</v>
      </c>
      <c r="CA21" s="34">
        <v>36</v>
      </c>
      <c r="CB21" s="34">
        <v>70</v>
      </c>
      <c r="CC21" s="34">
        <v>0</v>
      </c>
      <c r="CD21" s="34" t="str">
        <f>"update Maps set ev_alloc="&amp;CA21&amp;" where year=2016 and elect=2 and fips="&amp;BU21</f>
        <v>update Maps set ev_alloc=36 where year=2016 and elect=2 and fips=31</v>
      </c>
      <c r="CE21" s="34">
        <v>8</v>
      </c>
      <c r="CF21" s="34" t="s">
        <v>3357</v>
      </c>
    </row>
    <row r="22" spans="1:85" s="34" customFormat="1">
      <c r="A22" s="34" t="s">
        <v>2529</v>
      </c>
      <c r="B22" s="111">
        <f t="shared" si="31"/>
        <v>23</v>
      </c>
      <c r="C22" s="37">
        <f t="shared" si="1"/>
        <v>285923</v>
      </c>
      <c r="D22" s="37">
        <f>'Cong Dist'!E307</f>
        <v>4</v>
      </c>
      <c r="E22" s="37">
        <f>'Cong Dist'!F307</f>
        <v>3</v>
      </c>
      <c r="F22" s="37">
        <f>'Cong Dist'!G307</f>
        <v>2</v>
      </c>
      <c r="G22" s="37">
        <f>'Cong Dist'!H307</f>
        <v>3</v>
      </c>
      <c r="H22" s="37">
        <f>'Cong Dist'!I307</f>
        <v>11</v>
      </c>
      <c r="I22" s="36"/>
      <c r="J22" s="36"/>
      <c r="K22" s="36"/>
      <c r="L22" s="36"/>
      <c r="M22" s="36"/>
      <c r="N22" s="36"/>
      <c r="O22" s="66">
        <f t="shared" si="2"/>
        <v>2</v>
      </c>
      <c r="P22" s="66">
        <f t="shared" si="3"/>
        <v>4</v>
      </c>
      <c r="Q22" s="66">
        <f t="shared" si="4"/>
        <v>5</v>
      </c>
      <c r="R22" s="66">
        <f t="shared" si="5"/>
        <v>3</v>
      </c>
      <c r="S22" s="66">
        <f t="shared" si="6"/>
        <v>1</v>
      </c>
      <c r="T22" s="66">
        <f t="shared" si="7"/>
        <v>8</v>
      </c>
      <c r="U22" s="66">
        <f t="shared" si="8"/>
        <v>7</v>
      </c>
      <c r="V22" s="66">
        <f t="shared" si="9"/>
        <v>6</v>
      </c>
      <c r="W22" s="66">
        <f t="shared" si="32"/>
        <v>10</v>
      </c>
      <c r="X22" s="37">
        <f t="shared" si="10"/>
        <v>55803</v>
      </c>
      <c r="Y22" s="38">
        <f t="shared" si="11"/>
        <v>0.19516792982726119</v>
      </c>
      <c r="Z22" s="37">
        <f>County!R1271</f>
        <v>44932</v>
      </c>
      <c r="AA22" s="38">
        <f t="shared" si="12"/>
        <v>0.15714720396750173</v>
      </c>
      <c r="AB22" s="37">
        <f>County!S1271</f>
        <v>31341</v>
      </c>
      <c r="AC22" s="38">
        <f t="shared" si="13"/>
        <v>0.10961342739129067</v>
      </c>
      <c r="AD22" s="37">
        <f>County!T1271</f>
        <v>30071</v>
      </c>
      <c r="AE22" s="38">
        <f t="shared" si="14"/>
        <v>0.10517167209353567</v>
      </c>
      <c r="AF22" s="37">
        <f>County!U1271</f>
        <v>33244</v>
      </c>
      <c r="AG22" s="38">
        <f t="shared" si="15"/>
        <v>0.11626906544769046</v>
      </c>
      <c r="AH22" s="37">
        <f>County!V1271</f>
        <v>100735</v>
      </c>
      <c r="AI22" s="38">
        <f t="shared" si="16"/>
        <v>0.35231513379476292</v>
      </c>
      <c r="AJ22" s="37">
        <f>County!W1271</f>
        <v>6527</v>
      </c>
      <c r="AK22" s="38">
        <f t="shared" si="17"/>
        <v>2.2827824274367574E-2</v>
      </c>
      <c r="AL22" s="61">
        <f>County!X1271</f>
        <v>11774</v>
      </c>
      <c r="AM22" s="38">
        <f t="shared" si="18"/>
        <v>4.1178918799816736E-2</v>
      </c>
      <c r="AN22" s="61">
        <f>County!Y1271</f>
        <v>21089</v>
      </c>
      <c r="AO22" s="38">
        <f t="shared" si="19"/>
        <v>7.3757620058547232E-2</v>
      </c>
      <c r="AP22" s="37">
        <f>County!Z1271</f>
        <v>1930</v>
      </c>
      <c r="AQ22" s="38">
        <f t="shared" si="20"/>
        <v>6.7500690745410478E-3</v>
      </c>
      <c r="AR22" s="37">
        <f>County!AA1271</f>
        <v>0</v>
      </c>
      <c r="AS22" s="38">
        <f t="shared" si="21"/>
        <v>0</v>
      </c>
      <c r="AT22" s="37">
        <f>County!AB1271</f>
        <v>2944</v>
      </c>
      <c r="AU22" s="38">
        <f t="shared" si="22"/>
        <v>1.0296478422512354E-2</v>
      </c>
      <c r="AV22" s="37">
        <f>County!AC1271</f>
        <v>621</v>
      </c>
      <c r="AW22" s="38">
        <f t="shared" si="23"/>
        <v>2.1719134172486997E-3</v>
      </c>
      <c r="AX22" s="37">
        <f>County!AD1271</f>
        <v>216</v>
      </c>
      <c r="AY22" s="38">
        <f t="shared" si="24"/>
        <v>7.554481451299825E-4</v>
      </c>
      <c r="AZ22" s="37">
        <f>County!AE1271</f>
        <v>53</v>
      </c>
      <c r="BA22" s="38">
        <f t="shared" si="25"/>
        <v>1.8536459116615312E-4</v>
      </c>
      <c r="BB22" s="37">
        <f>County!AF1271</f>
        <v>160</v>
      </c>
      <c r="BC22" s="38">
        <f t="shared" si="26"/>
        <v>5.5959121861480184E-4</v>
      </c>
      <c r="BD22" s="37">
        <f>County!AG1271</f>
        <v>73</v>
      </c>
      <c r="BE22" s="38">
        <f t="shared" si="27"/>
        <v>2.5531349349300337E-4</v>
      </c>
      <c r="BF22" s="37">
        <f>County!AH1271</f>
        <v>79</v>
      </c>
      <c r="BG22" s="38">
        <f t="shared" si="28"/>
        <v>2.7629816419105844E-4</v>
      </c>
      <c r="BH22" s="37">
        <f>County!AI1271</f>
        <v>134</v>
      </c>
      <c r="BI22" s="38">
        <f t="shared" si="29"/>
        <v>4.6865764558989657E-4</v>
      </c>
      <c r="BJ22" s="37">
        <f>County!AJ1271</f>
        <v>0</v>
      </c>
      <c r="BK22" s="38">
        <f t="shared" si="30"/>
        <v>0</v>
      </c>
      <c r="BL22" s="46"/>
      <c r="BM22" s="34" t="str">
        <f t="shared" si="33"/>
        <v>New Hampshire</v>
      </c>
      <c r="BN22" s="34" t="s">
        <v>3117</v>
      </c>
      <c r="BP22" s="35">
        <f>RANK(AF22,(Z22:AE22,AF22:AM22,AP22:BK22))</f>
        <v>3</v>
      </c>
      <c r="BQ22" s="35">
        <f>RANK(AH22,(Z22:AE22,AF22:AM22,AP22:BK22))</f>
        <v>1</v>
      </c>
      <c r="BR22" s="35">
        <f>RANK(AL22,(Z22:AE22,AF22:AM22,AP22:BK22))</f>
        <v>6</v>
      </c>
      <c r="BS22" s="35">
        <f>RANK(AJ22,(Z22:AE22,AF22:AM22,AP22:BK22))</f>
        <v>7</v>
      </c>
      <c r="BU22" s="34">
        <v>33</v>
      </c>
      <c r="BV22" s="34" t="s">
        <v>3184</v>
      </c>
      <c r="BW22" s="121">
        <v>40947</v>
      </c>
      <c r="BX22" s="34">
        <v>0</v>
      </c>
      <c r="BY22" s="34">
        <v>1</v>
      </c>
      <c r="BZ22" s="34">
        <v>23</v>
      </c>
      <c r="CA22" s="34">
        <v>23</v>
      </c>
      <c r="CB22" s="34">
        <v>10</v>
      </c>
      <c r="CC22" s="34">
        <v>10</v>
      </c>
      <c r="CE22" s="34">
        <v>9</v>
      </c>
      <c r="CF22" s="34" t="s">
        <v>3291</v>
      </c>
    </row>
    <row r="23" spans="1:85" s="34" customFormat="1">
      <c r="A23" s="34" t="s">
        <v>1396</v>
      </c>
      <c r="B23" s="111">
        <f t="shared" si="31"/>
        <v>51</v>
      </c>
      <c r="C23" s="37">
        <f t="shared" si="1"/>
        <v>452485</v>
      </c>
      <c r="D23" s="36"/>
      <c r="E23" s="36"/>
      <c r="F23" s="36"/>
      <c r="G23" s="36"/>
      <c r="H23" s="36">
        <v>51</v>
      </c>
      <c r="I23" s="36"/>
      <c r="J23" s="36"/>
      <c r="K23" s="36"/>
      <c r="L23" s="36"/>
      <c r="M23" s="36"/>
      <c r="N23" s="36"/>
      <c r="O23" s="66">
        <f t="shared" si="2"/>
        <v>2</v>
      </c>
      <c r="P23" s="66" t="str">
        <f t="shared" si="3"/>
        <v>-</v>
      </c>
      <c r="Q23" s="66" t="str">
        <f t="shared" si="4"/>
        <v>-</v>
      </c>
      <c r="R23" s="66">
        <f t="shared" si="5"/>
        <v>3</v>
      </c>
      <c r="S23" s="66">
        <f t="shared" si="6"/>
        <v>1</v>
      </c>
      <c r="T23" s="66" t="str">
        <f t="shared" si="7"/>
        <v>-</v>
      </c>
      <c r="U23" s="66" t="str">
        <f t="shared" si="8"/>
        <v>-</v>
      </c>
      <c r="V23" s="66" t="str">
        <f t="shared" si="9"/>
        <v>-</v>
      </c>
      <c r="W23" s="66" t="str">
        <f t="shared" si="32"/>
        <v>-</v>
      </c>
      <c r="X23" s="37">
        <f t="shared" si="10"/>
        <v>300346</v>
      </c>
      <c r="Y23" s="38">
        <f t="shared" si="11"/>
        <v>0.66377006972606822</v>
      </c>
      <c r="Z23" s="37">
        <f>County!R1294</f>
        <v>59866</v>
      </c>
      <c r="AA23" s="38">
        <f t="shared" si="12"/>
        <v>0.13230493828524703</v>
      </c>
      <c r="AB23" s="37">
        <f>County!S1294</f>
        <v>0</v>
      </c>
      <c r="AC23" s="38">
        <f t="shared" si="13"/>
        <v>0</v>
      </c>
      <c r="AD23" s="37">
        <f>County!T1294</f>
        <v>0</v>
      </c>
      <c r="AE23" s="38">
        <f t="shared" si="14"/>
        <v>0</v>
      </c>
      <c r="AF23" s="37">
        <f>County!U1294</f>
        <v>27874</v>
      </c>
      <c r="AG23" s="38">
        <f t="shared" si="15"/>
        <v>6.1602042056642763E-2</v>
      </c>
      <c r="AH23" s="37">
        <f>County!V1294</f>
        <v>360212</v>
      </c>
      <c r="AI23" s="38">
        <f t="shared" si="16"/>
        <v>0.79607500801131525</v>
      </c>
      <c r="AJ23" s="37">
        <f>County!W1294</f>
        <v>0</v>
      </c>
      <c r="AK23" s="38">
        <f t="shared" si="17"/>
        <v>0</v>
      </c>
      <c r="AL23" s="37">
        <f>County!X1294</f>
        <v>0</v>
      </c>
      <c r="AM23" s="38">
        <f t="shared" si="18"/>
        <v>0</v>
      </c>
      <c r="AN23" s="61">
        <f>County!Y1294</f>
        <v>0</v>
      </c>
      <c r="AO23" s="38">
        <f t="shared" si="19"/>
        <v>0</v>
      </c>
      <c r="AP23" s="37">
        <f>County!Z1294</f>
        <v>0</v>
      </c>
      <c r="AQ23" s="38">
        <f t="shared" si="20"/>
        <v>0</v>
      </c>
      <c r="AR23" s="37">
        <f>County!AA1294</f>
        <v>0</v>
      </c>
      <c r="AS23" s="38">
        <f t="shared" si="21"/>
        <v>0</v>
      </c>
      <c r="AT23" s="37">
        <f>County!AB1294</f>
        <v>4533</v>
      </c>
      <c r="AU23" s="38">
        <f t="shared" si="22"/>
        <v>1.0018011646794922E-2</v>
      </c>
      <c r="AV23" s="37">
        <f>County!AC1294</f>
        <v>0</v>
      </c>
      <c r="AW23" s="38">
        <f t="shared" si="23"/>
        <v>0</v>
      </c>
      <c r="AX23" s="37">
        <f>County!AD1294</f>
        <v>0</v>
      </c>
      <c r="AY23" s="38">
        <f t="shared" si="24"/>
        <v>0</v>
      </c>
      <c r="AZ23" s="37">
        <f>County!AE1294</f>
        <v>0</v>
      </c>
      <c r="BA23" s="38">
        <f t="shared" si="25"/>
        <v>0</v>
      </c>
      <c r="BB23" s="37">
        <f>County!AF1294</f>
        <v>0</v>
      </c>
      <c r="BC23" s="38">
        <f t="shared" si="26"/>
        <v>0</v>
      </c>
      <c r="BD23" s="37">
        <f>County!AG1294</f>
        <v>0</v>
      </c>
      <c r="BE23" s="38">
        <f t="shared" si="27"/>
        <v>0</v>
      </c>
      <c r="BF23" s="37">
        <f>County!AH1294</f>
        <v>0</v>
      </c>
      <c r="BG23" s="38">
        <f t="shared" si="28"/>
        <v>0</v>
      </c>
      <c r="BH23" s="37">
        <f>County!AI1294</f>
        <v>0</v>
      </c>
      <c r="BI23" s="38">
        <f t="shared" si="29"/>
        <v>0</v>
      </c>
      <c r="BJ23" s="37">
        <f>County!AJ1294</f>
        <v>0</v>
      </c>
      <c r="BK23" s="38">
        <f t="shared" si="30"/>
        <v>0</v>
      </c>
      <c r="BL23" s="46"/>
      <c r="BM23" s="34" t="str">
        <f t="shared" si="33"/>
        <v>New Jersey</v>
      </c>
      <c r="BN23" s="34" t="s">
        <v>3070</v>
      </c>
      <c r="BP23" s="35">
        <f>RANK(AF23,(Z23:AE23,AF23:AM23,AP23:BK23))</f>
        <v>3</v>
      </c>
      <c r="BQ23" s="35">
        <f>RANK(AH23,(Z23:AE23,AF23:AM23,AP23:BK23))</f>
        <v>1</v>
      </c>
      <c r="BR23" s="35">
        <f>RANK(AL23,(Z23:AE23,AF23:AM23,AP23:BK23))</f>
        <v>9</v>
      </c>
      <c r="BS23" s="35">
        <f>RANK(AJ23,(Z23:AE23,AF23:AM23,AP23:BK23))</f>
        <v>9</v>
      </c>
      <c r="BU23" s="34">
        <v>34</v>
      </c>
      <c r="BV23" s="34" t="s">
        <v>3184</v>
      </c>
      <c r="BW23" s="121">
        <v>41066</v>
      </c>
      <c r="BX23" s="34">
        <v>0</v>
      </c>
      <c r="BY23" s="34">
        <v>1</v>
      </c>
      <c r="BZ23" s="34">
        <v>51</v>
      </c>
      <c r="CA23" s="34">
        <v>51</v>
      </c>
      <c r="CB23" s="34">
        <v>70</v>
      </c>
      <c r="CC23" s="34">
        <v>0</v>
      </c>
    </row>
    <row r="24" spans="1:85" s="34" customFormat="1">
      <c r="A24" s="34" t="s">
        <v>1624</v>
      </c>
      <c r="B24" s="111">
        <f t="shared" si="31"/>
        <v>24</v>
      </c>
      <c r="C24" s="37">
        <f t="shared" si="1"/>
        <v>104627</v>
      </c>
      <c r="D24" s="36"/>
      <c r="E24" s="36"/>
      <c r="F24" s="36"/>
      <c r="G24" s="36"/>
      <c r="H24" s="36">
        <v>24</v>
      </c>
      <c r="I24" s="36"/>
      <c r="J24" s="36"/>
      <c r="K24" s="36"/>
      <c r="L24" s="36"/>
      <c r="M24" s="36"/>
      <c r="N24" s="36"/>
      <c r="O24" s="66">
        <f t="shared" si="2"/>
        <v>3</v>
      </c>
      <c r="P24" s="66">
        <f t="shared" si="3"/>
        <v>5</v>
      </c>
      <c r="Q24" s="66" t="str">
        <f t="shared" si="4"/>
        <v>-</v>
      </c>
      <c r="R24" s="66">
        <f t="shared" si="5"/>
        <v>2</v>
      </c>
      <c r="S24" s="66">
        <f t="shared" si="6"/>
        <v>1</v>
      </c>
      <c r="T24" s="66">
        <f t="shared" si="7"/>
        <v>4</v>
      </c>
      <c r="U24" s="66">
        <f t="shared" si="8"/>
        <v>6</v>
      </c>
      <c r="V24" s="66" t="str">
        <f t="shared" si="9"/>
        <v>-</v>
      </c>
      <c r="W24" s="66" t="str">
        <f t="shared" si="32"/>
        <v>-</v>
      </c>
      <c r="X24" s="37">
        <f t="shared" si="10"/>
        <v>59983</v>
      </c>
      <c r="Y24" s="38">
        <f>X24/C24</f>
        <v>0.57330325824118056</v>
      </c>
      <c r="Z24" s="37">
        <f>County!R1329</f>
        <v>7925</v>
      </c>
      <c r="AA24" s="38">
        <f>Z24/$C24</f>
        <v>7.5745266518202764E-2</v>
      </c>
      <c r="AB24" s="37">
        <f>County!S1329</f>
        <v>3531</v>
      </c>
      <c r="AC24" s="38">
        <f>AB24/$C24</f>
        <v>3.3748458810823209E-2</v>
      </c>
      <c r="AD24" s="37">
        <f>County!T1329</f>
        <v>0</v>
      </c>
      <c r="AE24" s="38">
        <f>AD24/$C24</f>
        <v>0</v>
      </c>
      <c r="AF24" s="37">
        <f>County!U1329</f>
        <v>13925</v>
      </c>
      <c r="AG24" s="38">
        <f>AF24/$C24</f>
        <v>0.13309184053829318</v>
      </c>
      <c r="AH24" s="37">
        <f>County!V1329</f>
        <v>73908</v>
      </c>
      <c r="AI24" s="38">
        <f>AH24/$C24</f>
        <v>0.70639509877947371</v>
      </c>
      <c r="AJ24" s="37">
        <f>County!W1329</f>
        <v>3830</v>
      </c>
      <c r="AK24" s="38">
        <f>AJ24/$C24</f>
        <v>3.660622974949105E-2</v>
      </c>
      <c r="AL24" s="37">
        <f>County!X1329</f>
        <v>1508</v>
      </c>
      <c r="AM24" s="38">
        <f>AL24/$C24</f>
        <v>1.4413105603716059E-2</v>
      </c>
      <c r="AN24" s="61">
        <f>County!Y1329</f>
        <v>0</v>
      </c>
      <c r="AO24" s="38">
        <f>AN24/$C24</f>
        <v>0</v>
      </c>
      <c r="AP24" s="37">
        <f>County!Z1329</f>
        <v>0</v>
      </c>
      <c r="AQ24" s="38">
        <f>AP24/$C24</f>
        <v>0</v>
      </c>
      <c r="AR24" s="37">
        <f>County!AA1329</f>
        <v>0</v>
      </c>
      <c r="AS24" s="38">
        <f>AR24/$C24</f>
        <v>0</v>
      </c>
      <c r="AT24" s="37">
        <f>County!AB1329</f>
        <v>0</v>
      </c>
      <c r="AU24" s="38">
        <f>AT24/$C24</f>
        <v>0</v>
      </c>
      <c r="AV24" s="37">
        <f>County!AC1329</f>
        <v>0</v>
      </c>
      <c r="AW24" s="38">
        <f>AV24/$C24</f>
        <v>0</v>
      </c>
      <c r="AX24" s="37">
        <f>County!AD1329</f>
        <v>0</v>
      </c>
      <c r="AY24" s="38">
        <f>AX24/$C24</f>
        <v>0</v>
      </c>
      <c r="AZ24" s="37">
        <f>County!AE1329</f>
        <v>0</v>
      </c>
      <c r="BA24" s="38">
        <f t="shared" si="25"/>
        <v>0</v>
      </c>
      <c r="BB24" s="37">
        <f>County!AF1329</f>
        <v>0</v>
      </c>
      <c r="BC24" s="38">
        <f>BB24/$C24</f>
        <v>0</v>
      </c>
      <c r="BD24" s="37">
        <f>County!AG1329</f>
        <v>0</v>
      </c>
      <c r="BE24" s="38">
        <f>BD24/$C24</f>
        <v>0</v>
      </c>
      <c r="BF24" s="37">
        <f>County!AH1329</f>
        <v>0</v>
      </c>
      <c r="BG24" s="38">
        <f>BF24/$C24</f>
        <v>0</v>
      </c>
      <c r="BH24" s="37">
        <f>County!AI1329</f>
        <v>0</v>
      </c>
      <c r="BI24" s="38">
        <f>BH24/$C24</f>
        <v>0</v>
      </c>
      <c r="BJ24" s="37">
        <f>County!AJ1329</f>
        <v>0</v>
      </c>
      <c r="BK24" s="38">
        <f>BJ24/$C24</f>
        <v>0</v>
      </c>
      <c r="BL24" s="46"/>
      <c r="BM24" s="34" t="str">
        <f>A24</f>
        <v>New Mexico</v>
      </c>
      <c r="BN24" s="34" t="s">
        <v>868</v>
      </c>
      <c r="BP24" s="35">
        <f>RANK(AF24,(Z24:AE24,AF24:AM24,AP24:BK24))</f>
        <v>2</v>
      </c>
      <c r="BQ24" s="35">
        <f>RANK(AH24,(Z24:AE24,AF24:AM24,AP24:BK24))</f>
        <v>1</v>
      </c>
      <c r="BR24" s="35">
        <f>RANK(AL24,(Z24:AE24,AF24:AM24,AP24:BK24))</f>
        <v>6</v>
      </c>
      <c r="BS24" s="35">
        <f>RANK(AJ24,(Z24:AE24,AF24:AM24,AP24:BK24))</f>
        <v>4</v>
      </c>
      <c r="BU24" s="34">
        <v>35</v>
      </c>
      <c r="BV24" s="34" t="s">
        <v>3184</v>
      </c>
      <c r="BW24" s="121">
        <v>41066</v>
      </c>
      <c r="BX24" s="34">
        <v>0</v>
      </c>
      <c r="BY24" s="34">
        <v>0</v>
      </c>
      <c r="BZ24" s="34">
        <v>24</v>
      </c>
      <c r="CA24" s="34">
        <v>21</v>
      </c>
      <c r="CB24" s="34">
        <v>10</v>
      </c>
      <c r="CC24" s="34">
        <v>15</v>
      </c>
    </row>
    <row r="25" spans="1:85" s="34" customFormat="1">
      <c r="A25" s="34" t="s">
        <v>1927</v>
      </c>
      <c r="B25" s="111">
        <f t="shared" si="31"/>
        <v>95</v>
      </c>
      <c r="C25" s="37">
        <f t="shared" si="1"/>
        <v>931201</v>
      </c>
      <c r="D25" s="37">
        <f>SUM('Cong Dist'!E328:E355)</f>
        <v>6</v>
      </c>
      <c r="E25" s="36"/>
      <c r="F25" s="36"/>
      <c r="G25" s="37">
        <f>SUM('Cong Dist'!H328:H355)</f>
        <v>0</v>
      </c>
      <c r="H25" s="37">
        <f>SUM('Cong Dist'!I328:I355)</f>
        <v>89</v>
      </c>
      <c r="I25" s="36"/>
      <c r="J25" s="36"/>
      <c r="K25" s="36"/>
      <c r="L25" s="36"/>
      <c r="M25" s="36"/>
      <c r="N25" s="36"/>
      <c r="O25" s="66">
        <f t="shared" si="2"/>
        <v>2</v>
      </c>
      <c r="P25" s="66" t="str">
        <f t="shared" si="3"/>
        <v>-</v>
      </c>
      <c r="Q25" s="66" t="str">
        <f t="shared" si="4"/>
        <v>-</v>
      </c>
      <c r="R25" s="66">
        <f t="shared" si="5"/>
        <v>3</v>
      </c>
      <c r="S25" s="66">
        <f t="shared" si="6"/>
        <v>1</v>
      </c>
      <c r="T25" s="66">
        <f t="shared" si="7"/>
        <v>4</v>
      </c>
      <c r="U25" s="66" t="str">
        <f t="shared" si="8"/>
        <v>-</v>
      </c>
      <c r="V25" s="66" t="str">
        <f t="shared" si="9"/>
        <v>-</v>
      </c>
      <c r="W25" s="66" t="str">
        <f t="shared" si="32"/>
        <v>-</v>
      </c>
      <c r="X25" s="37">
        <f t="shared" si="10"/>
        <v>323356</v>
      </c>
      <c r="Y25" s="38">
        <f t="shared" ref="Y25:Y42" si="34">X25/C25</f>
        <v>0.3472461906720461</v>
      </c>
      <c r="Z25" s="37">
        <f>County!R1393</f>
        <v>231166</v>
      </c>
      <c r="AA25" s="38">
        <f t="shared" ref="AA25:AA41" si="35">Z25/$C25</f>
        <v>0.24824500832795499</v>
      </c>
      <c r="AB25" s="37">
        <f>County!S1393</f>
        <v>0</v>
      </c>
      <c r="AC25" s="38">
        <f t="shared" ref="AC25:AC41" si="36">AB25/$C25</f>
        <v>0</v>
      </c>
      <c r="AD25" s="37">
        <f>County!T1393</f>
        <v>0</v>
      </c>
      <c r="AE25" s="38">
        <f t="shared" ref="AE25:AE41" si="37">AD25/$C25</f>
        <v>0</v>
      </c>
      <c r="AF25" s="37">
        <f>County!U1393</f>
        <v>136083</v>
      </c>
      <c r="AG25" s="38">
        <f t="shared" ref="AG25:AG41" si="38">AF25/$C25</f>
        <v>0.14613708533388603</v>
      </c>
      <c r="AH25" s="37">
        <f>County!V1393</f>
        <v>554522</v>
      </c>
      <c r="AI25" s="38">
        <f t="shared" ref="AI25:AI41" si="39">AH25/$C25</f>
        <v>0.59549119900000103</v>
      </c>
      <c r="AJ25" s="37">
        <f>County!W1393</f>
        <v>9430</v>
      </c>
      <c r="AK25" s="38">
        <f t="shared" ref="AK25:AK41" si="40">AJ25/$C25</f>
        <v>1.0126707338157927E-2</v>
      </c>
      <c r="AL25" s="37">
        <f>County!X1393</f>
        <v>0</v>
      </c>
      <c r="AM25" s="38">
        <f t="shared" ref="AM25:AM41" si="41">AL25/$C25</f>
        <v>0</v>
      </c>
      <c r="AN25" s="61">
        <f>County!Y1393</f>
        <v>0</v>
      </c>
      <c r="AO25" s="38">
        <f t="shared" ref="AO25:AO41" si="42">AN25/$C25</f>
        <v>0</v>
      </c>
      <c r="AP25" s="37">
        <f>County!Z1393</f>
        <v>0</v>
      </c>
      <c r="AQ25" s="38">
        <f t="shared" ref="AQ25:AQ41" si="43">AP25/$C25</f>
        <v>0</v>
      </c>
      <c r="AR25" s="37">
        <f>County!AA1393</f>
        <v>0</v>
      </c>
      <c r="AS25" s="38">
        <f t="shared" ref="AS25:AS41" si="44">AR25/$C25</f>
        <v>0</v>
      </c>
      <c r="AT25" s="37">
        <f>County!AB1393</f>
        <v>0</v>
      </c>
      <c r="AU25" s="38">
        <f t="shared" ref="AU25:AU41" si="45">AT25/$C25</f>
        <v>0</v>
      </c>
      <c r="AV25" s="37">
        <f>County!AC1393</f>
        <v>0</v>
      </c>
      <c r="AW25" s="38">
        <f t="shared" ref="AW25:AW41" si="46">AV25/$C25</f>
        <v>0</v>
      </c>
      <c r="AX25" s="37">
        <f>County!AD1393</f>
        <v>0</v>
      </c>
      <c r="AY25" s="38">
        <f t="shared" ref="AY25:AY41" si="47">AX25/$C25</f>
        <v>0</v>
      </c>
      <c r="AZ25" s="37">
        <f>County!AE1393</f>
        <v>0</v>
      </c>
      <c r="BA25" s="38">
        <f t="shared" si="25"/>
        <v>0</v>
      </c>
      <c r="BB25" s="37">
        <f>County!AF1393</f>
        <v>0</v>
      </c>
      <c r="BC25" s="38">
        <f t="shared" ref="BC25:BC41" si="48">BB25/$C25</f>
        <v>0</v>
      </c>
      <c r="BD25" s="37">
        <f>County!AG1393</f>
        <v>0</v>
      </c>
      <c r="BE25" s="38">
        <f t="shared" ref="BE25:BE41" si="49">BD25/$C25</f>
        <v>0</v>
      </c>
      <c r="BF25" s="37">
        <f>County!AH1393</f>
        <v>0</v>
      </c>
      <c r="BG25" s="38">
        <f t="shared" ref="BG25:BG41" si="50">BF25/$C25</f>
        <v>0</v>
      </c>
      <c r="BH25" s="37">
        <f>County!AI1393</f>
        <v>0</v>
      </c>
      <c r="BI25" s="38">
        <f t="shared" ref="BI25:BI41" si="51">BH25/$C25</f>
        <v>0</v>
      </c>
      <c r="BJ25" s="37">
        <f>County!AJ1393</f>
        <v>0</v>
      </c>
      <c r="BK25" s="38">
        <f t="shared" ref="BK25:BK41" si="52">BJ25/$C25</f>
        <v>0</v>
      </c>
      <c r="BL25" s="46"/>
      <c r="BM25" s="34" t="str">
        <f t="shared" si="33"/>
        <v>New York</v>
      </c>
      <c r="BN25" s="34" t="s">
        <v>1928</v>
      </c>
      <c r="BP25" s="35">
        <f>RANK(AF25,(Z25:AE25,AF25:AM25,AP25:BK25))</f>
        <v>3</v>
      </c>
      <c r="BQ25" s="35">
        <f>RANK(AH25,(Z25:AE25,AF25:AM25,AP25:BK25))</f>
        <v>1</v>
      </c>
      <c r="BR25" s="35">
        <f>RANK(AL25,(Z25:AE25,AF25:AM25,AP25:BK25))</f>
        <v>9</v>
      </c>
      <c r="BS25" s="35">
        <f>RANK(AJ25,(Z25:AE25,AF25:AM25,AP25:BK25))</f>
        <v>4</v>
      </c>
      <c r="BU25" s="34">
        <v>36</v>
      </c>
      <c r="BV25" s="34" t="s">
        <v>3184</v>
      </c>
      <c r="BW25" s="121">
        <v>41017</v>
      </c>
      <c r="BX25" s="34">
        <v>0</v>
      </c>
      <c r="BY25" s="34">
        <v>0</v>
      </c>
      <c r="BZ25" s="34">
        <v>95</v>
      </c>
      <c r="CA25" s="34">
        <v>95</v>
      </c>
      <c r="CB25" s="34">
        <v>33</v>
      </c>
      <c r="CC25" s="34">
        <v>20</v>
      </c>
    </row>
    <row r="26" spans="1:85" s="34" customFormat="1">
      <c r="A26" s="34" t="s">
        <v>2118</v>
      </c>
      <c r="B26" s="111">
        <f t="shared" si="31"/>
        <v>72</v>
      </c>
      <c r="C26" s="37">
        <f t="shared" si="1"/>
        <v>1149530</v>
      </c>
      <c r="D26" s="36">
        <f>ROUND(AA26*$B26,0)</f>
        <v>9</v>
      </c>
      <c r="E26" s="36"/>
      <c r="F26" s="36">
        <f>ROUND(AE26*$B26,0)</f>
        <v>6</v>
      </c>
      <c r="G26" s="36">
        <v>27</v>
      </c>
      <c r="H26" s="36">
        <f>ROUND(AI26*$B26,0)</f>
        <v>29</v>
      </c>
      <c r="I26" s="36">
        <f>ROUND(AK26*$B26,0)</f>
        <v>1</v>
      </c>
      <c r="J26" s="36"/>
      <c r="K26" s="36"/>
      <c r="L26" s="36"/>
      <c r="M26" s="36"/>
      <c r="N26" s="36"/>
      <c r="O26" s="66">
        <f t="shared" si="2"/>
        <v>3</v>
      </c>
      <c r="P26" s="66">
        <f t="shared" si="3"/>
        <v>7</v>
      </c>
      <c r="Q26" s="66">
        <f t="shared" si="4"/>
        <v>4</v>
      </c>
      <c r="R26" s="66">
        <f t="shared" si="5"/>
        <v>2</v>
      </c>
      <c r="S26" s="66">
        <f t="shared" si="6"/>
        <v>1</v>
      </c>
      <c r="T26" s="66">
        <f t="shared" si="7"/>
        <v>5</v>
      </c>
      <c r="U26" s="66">
        <f t="shared" si="8"/>
        <v>11</v>
      </c>
      <c r="V26" s="66">
        <f t="shared" si="9"/>
        <v>10</v>
      </c>
      <c r="W26" s="66">
        <f t="shared" si="32"/>
        <v>9</v>
      </c>
      <c r="X26" s="37">
        <f t="shared" si="10"/>
        <v>39792</v>
      </c>
      <c r="Y26" s="38">
        <f t="shared" si="34"/>
        <v>3.4615886492740514E-2</v>
      </c>
      <c r="Z26" s="37">
        <f>County!R1495</f>
        <v>145659</v>
      </c>
      <c r="AA26" s="38">
        <f t="shared" si="35"/>
        <v>0.12671178655624474</v>
      </c>
      <c r="AB26" s="37">
        <f>County!S1495</f>
        <v>3893</v>
      </c>
      <c r="AC26" s="38">
        <f t="shared" si="36"/>
        <v>3.3866014806051168E-3</v>
      </c>
      <c r="AD26" s="37">
        <f>County!T1495</f>
        <v>88907</v>
      </c>
      <c r="AE26" s="38">
        <f t="shared" si="37"/>
        <v>7.7342044139778868E-2</v>
      </c>
      <c r="AF26" s="37">
        <f>County!U1495</f>
        <v>422621</v>
      </c>
      <c r="AG26" s="38">
        <f t="shared" si="38"/>
        <v>0.36764677737858081</v>
      </c>
      <c r="AH26" s="37">
        <f>County!V1495</f>
        <v>462413</v>
      </c>
      <c r="AI26" s="38">
        <f t="shared" si="39"/>
        <v>0.40226266387132131</v>
      </c>
      <c r="AJ26" s="37">
        <f>County!W1495</f>
        <v>11019</v>
      </c>
      <c r="AK26" s="38">
        <f t="shared" si="40"/>
        <v>9.585656746670378E-3</v>
      </c>
      <c r="AL26" s="37">
        <f>County!X1495</f>
        <v>929</v>
      </c>
      <c r="AM26" s="38">
        <f t="shared" si="41"/>
        <v>8.0815637695405953E-4</v>
      </c>
      <c r="AN26" s="61">
        <f>County!Y1495</f>
        <v>1256</v>
      </c>
      <c r="AO26" s="38">
        <f t="shared" si="42"/>
        <v>1.0926204622758867E-3</v>
      </c>
      <c r="AP26" s="37">
        <f>County!Z1495</f>
        <v>2753</v>
      </c>
      <c r="AQ26" s="38">
        <f t="shared" si="43"/>
        <v>2.39489182535471E-3</v>
      </c>
      <c r="AR26" s="37">
        <f>County!AA1495</f>
        <v>6081</v>
      </c>
      <c r="AS26" s="38">
        <f t="shared" si="44"/>
        <v>5.2899880820857217E-3</v>
      </c>
      <c r="AT26" s="37">
        <f>County!AB1495</f>
        <v>0</v>
      </c>
      <c r="AU26" s="38">
        <f t="shared" si="45"/>
        <v>0</v>
      </c>
      <c r="AV26" s="37">
        <f>County!AC1495</f>
        <v>0</v>
      </c>
      <c r="AW26" s="38">
        <f t="shared" si="46"/>
        <v>0</v>
      </c>
      <c r="AX26" s="37">
        <f>County!AD1495</f>
        <v>3071</v>
      </c>
      <c r="AY26" s="38">
        <f t="shared" si="47"/>
        <v>2.6715266239245605E-3</v>
      </c>
      <c r="AZ26" s="37">
        <f>County!AE1495</f>
        <v>0</v>
      </c>
      <c r="BA26" s="38">
        <f t="shared" si="25"/>
        <v>0</v>
      </c>
      <c r="BB26" s="37">
        <f>County!AF1495</f>
        <v>663</v>
      </c>
      <c r="BC26" s="38">
        <f t="shared" si="48"/>
        <v>5.7675745739563125E-4</v>
      </c>
      <c r="BD26" s="37">
        <f>County!AG1495</f>
        <v>0</v>
      </c>
      <c r="BE26" s="38">
        <f t="shared" si="49"/>
        <v>0</v>
      </c>
      <c r="BF26" s="37">
        <f>County!AH1495</f>
        <v>0</v>
      </c>
      <c r="BG26" s="38">
        <f t="shared" si="50"/>
        <v>0</v>
      </c>
      <c r="BH26" s="37">
        <f>County!AI1495</f>
        <v>265</v>
      </c>
      <c r="BI26" s="38">
        <f t="shared" si="51"/>
        <v>2.3052899880820858E-4</v>
      </c>
      <c r="BJ26" s="37">
        <f>County!AJ1495</f>
        <v>0</v>
      </c>
      <c r="BK26" s="38">
        <f t="shared" si="52"/>
        <v>0</v>
      </c>
      <c r="BL26" s="46"/>
      <c r="BM26" s="34" t="str">
        <f t="shared" si="33"/>
        <v>North Carolina</v>
      </c>
      <c r="BN26" s="34" t="s">
        <v>860</v>
      </c>
      <c r="BP26" s="35">
        <f>RANK(AF26,(Z26:AE26,AF26:AM26,AP26:BK26))</f>
        <v>2</v>
      </c>
      <c r="BQ26" s="35">
        <f>RANK(AH26,(Z26:AE26,AF26:AM26,AP26:BK26))</f>
        <v>1</v>
      </c>
      <c r="BR26" s="35">
        <f>RANK(AL26,(Z26:AE26,AF26:AM26,AP26:BK26))</f>
        <v>10</v>
      </c>
      <c r="BS26" s="35">
        <f>RANK(AJ26,(Z26:AE26,AF26:AM26,AP26:BK26))</f>
        <v>5</v>
      </c>
      <c r="BU26" s="34">
        <v>37</v>
      </c>
      <c r="BV26" s="34" t="s">
        <v>3184</v>
      </c>
      <c r="BW26" s="121">
        <v>40982</v>
      </c>
      <c r="BX26" s="34">
        <v>0</v>
      </c>
      <c r="BY26" s="34">
        <v>1</v>
      </c>
      <c r="BZ26" s="34">
        <v>72</v>
      </c>
      <c r="CA26" s="34">
        <v>72</v>
      </c>
      <c r="CB26" s="34">
        <v>10</v>
      </c>
      <c r="CC26" s="34">
        <v>0</v>
      </c>
    </row>
    <row r="27" spans="1:85" s="34" customFormat="1">
      <c r="A27" s="34" t="s">
        <v>725</v>
      </c>
      <c r="B27" s="111">
        <f t="shared" si="31"/>
        <v>66</v>
      </c>
      <c r="C27" s="37">
        <f t="shared" si="1"/>
        <v>1988960</v>
      </c>
      <c r="D27" s="37">
        <v>66</v>
      </c>
      <c r="E27" s="37"/>
      <c r="F27" s="37"/>
      <c r="G27" s="37"/>
      <c r="H27" s="37"/>
      <c r="I27" s="37"/>
      <c r="J27" s="36"/>
      <c r="K27" s="36"/>
      <c r="L27" s="36"/>
      <c r="M27" s="36"/>
      <c r="N27" s="36"/>
      <c r="O27" s="66">
        <f t="shared" si="2"/>
        <v>1</v>
      </c>
      <c r="P27" s="66">
        <f t="shared" si="3"/>
        <v>6</v>
      </c>
      <c r="Q27" s="66">
        <f t="shared" si="4"/>
        <v>4</v>
      </c>
      <c r="R27" s="66">
        <f t="shared" si="5"/>
        <v>3</v>
      </c>
      <c r="S27" s="66">
        <f t="shared" si="6"/>
        <v>2</v>
      </c>
      <c r="T27" s="66">
        <f t="shared" si="7"/>
        <v>5</v>
      </c>
      <c r="U27" s="66">
        <f t="shared" si="8"/>
        <v>9</v>
      </c>
      <c r="V27" s="66">
        <f t="shared" si="9"/>
        <v>8</v>
      </c>
      <c r="W27" s="66" t="str">
        <f t="shared" si="32"/>
        <v>-</v>
      </c>
      <c r="X27" s="37">
        <f t="shared" si="10"/>
        <v>220482</v>
      </c>
      <c r="Y27" s="38">
        <f t="shared" si="34"/>
        <v>0.11085290805244952</v>
      </c>
      <c r="Z27" s="37">
        <f>County!R1585</f>
        <v>933886</v>
      </c>
      <c r="AA27" s="38">
        <f t="shared" si="35"/>
        <v>0.46953483227415332</v>
      </c>
      <c r="AB27" s="37">
        <f>County!S1585</f>
        <v>5398</v>
      </c>
      <c r="AC27" s="38">
        <f t="shared" si="36"/>
        <v>2.713981176092028E-3</v>
      </c>
      <c r="AD27" s="37">
        <f>County!T1585</f>
        <v>46478</v>
      </c>
      <c r="AE27" s="38">
        <f t="shared" si="37"/>
        <v>2.3367991312042473E-2</v>
      </c>
      <c r="AF27" s="37">
        <f>County!U1585</f>
        <v>264640</v>
      </c>
      <c r="AG27" s="38">
        <f t="shared" si="38"/>
        <v>0.13305446062263696</v>
      </c>
      <c r="AH27" s="37">
        <f>County!V1585</f>
        <v>713404</v>
      </c>
      <c r="AI27" s="38">
        <f t="shared" si="39"/>
        <v>0.35868192422170381</v>
      </c>
      <c r="AJ27" s="37">
        <f>County!W1585</f>
        <v>14351</v>
      </c>
      <c r="AK27" s="38">
        <f t="shared" si="40"/>
        <v>7.2153286139489984E-3</v>
      </c>
      <c r="AL27" s="37">
        <f>County!X1585</f>
        <v>2112</v>
      </c>
      <c r="AM27" s="38">
        <f t="shared" si="41"/>
        <v>1.0618614753438982E-3</v>
      </c>
      <c r="AN27" s="61">
        <f>County!Y1585</f>
        <v>2430</v>
      </c>
      <c r="AO27" s="38">
        <f t="shared" si="42"/>
        <v>1.2217440270292012E-3</v>
      </c>
      <c r="AP27" s="37">
        <f>County!Z1585</f>
        <v>0</v>
      </c>
      <c r="AQ27" s="38">
        <f t="shared" si="43"/>
        <v>0</v>
      </c>
      <c r="AR27" s="37">
        <f>County!AA1585</f>
        <v>0</v>
      </c>
      <c r="AS27" s="38">
        <f t="shared" si="44"/>
        <v>0</v>
      </c>
      <c r="AT27" s="37">
        <f>County!AB1585</f>
        <v>0</v>
      </c>
      <c r="AU27" s="38">
        <f t="shared" si="45"/>
        <v>0</v>
      </c>
      <c r="AV27" s="37">
        <f>County!AC1585</f>
        <v>0</v>
      </c>
      <c r="AW27" s="38">
        <f t="shared" si="46"/>
        <v>0</v>
      </c>
      <c r="AX27" s="37">
        <f>County!AD1585</f>
        <v>4941</v>
      </c>
      <c r="AY27" s="38">
        <f t="shared" si="47"/>
        <v>2.4842128549593758E-3</v>
      </c>
      <c r="AZ27" s="37">
        <f>County!AE1585</f>
        <v>0</v>
      </c>
      <c r="BA27" s="38">
        <f t="shared" si="25"/>
        <v>0</v>
      </c>
      <c r="BB27" s="37">
        <f>County!AF1585</f>
        <v>1320</v>
      </c>
      <c r="BC27" s="38">
        <f t="shared" si="48"/>
        <v>6.6366342208993645E-4</v>
      </c>
      <c r="BD27" s="37">
        <f>County!AG1585</f>
        <v>0</v>
      </c>
      <c r="BE27" s="38">
        <f t="shared" si="49"/>
        <v>0</v>
      </c>
      <c r="BF27" s="37">
        <f>County!AH1585</f>
        <v>0</v>
      </c>
      <c r="BG27" s="38">
        <f t="shared" si="50"/>
        <v>0</v>
      </c>
      <c r="BH27" s="37">
        <f>County!AI1585</f>
        <v>0</v>
      </c>
      <c r="BI27" s="38">
        <f t="shared" si="51"/>
        <v>0</v>
      </c>
      <c r="BJ27" s="37">
        <f>County!AJ1585</f>
        <v>0</v>
      </c>
      <c r="BK27" s="38">
        <f t="shared" si="52"/>
        <v>0</v>
      </c>
      <c r="BL27" s="46"/>
      <c r="BM27" s="34" t="str">
        <f t="shared" si="33"/>
        <v>Ohio</v>
      </c>
      <c r="BN27" s="34" t="s">
        <v>2491</v>
      </c>
      <c r="BP27" s="35">
        <f>RANK(AF27,(Z27:AE27,AF27:AM27,AP27:BK27))</f>
        <v>3</v>
      </c>
      <c r="BQ27" s="35">
        <f>RANK(AH27,(Z27:AE27,AF27:AM27,AP27:BK27))</f>
        <v>2</v>
      </c>
      <c r="BR27" s="35">
        <f>RANK(AL27,(Z27:AE27,AF27:AM27,AP27:BK27))</f>
        <v>8</v>
      </c>
      <c r="BS27" s="35">
        <f>RANK(AJ27,(Z27:AE27,AF27:AM27,AP27:BK27))</f>
        <v>5</v>
      </c>
      <c r="BU27" s="34">
        <v>39</v>
      </c>
      <c r="BV27" s="34" t="s">
        <v>3184</v>
      </c>
      <c r="BW27" s="121">
        <v>40982</v>
      </c>
      <c r="BX27" s="34">
        <v>0</v>
      </c>
      <c r="BY27" s="34">
        <v>1</v>
      </c>
      <c r="BZ27" s="34">
        <v>66</v>
      </c>
      <c r="CA27" s="34">
        <v>66</v>
      </c>
      <c r="CB27" s="34">
        <v>70</v>
      </c>
      <c r="CC27" s="34">
        <v>0</v>
      </c>
    </row>
    <row r="28" spans="1:85" s="34" customFormat="1">
      <c r="A28" s="34" t="s">
        <v>1598</v>
      </c>
      <c r="B28" s="111">
        <f t="shared" si="31"/>
        <v>43</v>
      </c>
      <c r="C28" s="37">
        <f t="shared" si="1"/>
        <v>459922</v>
      </c>
      <c r="D28" s="37"/>
      <c r="E28" s="37"/>
      <c r="F28" s="37">
        <f>SUM('Cong Dist'!G393:G398)</f>
        <v>12</v>
      </c>
      <c r="G28" s="37">
        <f>SUM('Cong Dist'!H393:H398)</f>
        <v>15</v>
      </c>
      <c r="H28" s="37">
        <f>SUM('Cong Dist'!I393:I398)</f>
        <v>13</v>
      </c>
      <c r="I28" s="37"/>
      <c r="J28" s="36"/>
      <c r="K28" s="36"/>
      <c r="L28" s="36"/>
      <c r="M28" s="36"/>
      <c r="N28" s="36">
        <v>3</v>
      </c>
      <c r="O28" s="66">
        <f t="shared" si="2"/>
        <v>5</v>
      </c>
      <c r="P28" s="66">
        <f t="shared" si="3"/>
        <v>6</v>
      </c>
      <c r="Q28" s="66">
        <f t="shared" si="4"/>
        <v>3</v>
      </c>
      <c r="R28" s="66">
        <f t="shared" si="5"/>
        <v>1</v>
      </c>
      <c r="S28" s="66">
        <f t="shared" si="6"/>
        <v>2</v>
      </c>
      <c r="T28" s="66">
        <f t="shared" si="7"/>
        <v>4</v>
      </c>
      <c r="U28" s="66">
        <f t="shared" si="8"/>
        <v>9</v>
      </c>
      <c r="V28" s="66">
        <f t="shared" si="9"/>
        <v>10</v>
      </c>
      <c r="W28" s="66">
        <f t="shared" si="32"/>
        <v>7</v>
      </c>
      <c r="X28" s="37">
        <f t="shared" si="10"/>
        <v>27811</v>
      </c>
      <c r="Y28" s="38">
        <f t="shared" si="34"/>
        <v>6.0468949082670538E-2</v>
      </c>
      <c r="Z28" s="37">
        <f>County!R1664</f>
        <v>16524</v>
      </c>
      <c r="AA28" s="38">
        <f t="shared" si="35"/>
        <v>3.5927831240949552E-2</v>
      </c>
      <c r="AB28" s="37">
        <f>County!S1664</f>
        <v>2091</v>
      </c>
      <c r="AC28" s="38">
        <f t="shared" si="36"/>
        <v>4.5464230891325052E-3</v>
      </c>
      <c r="AD28" s="37">
        <f>County!T1664</f>
        <v>119633</v>
      </c>
      <c r="AE28" s="38">
        <f t="shared" si="37"/>
        <v>0.26011584573036295</v>
      </c>
      <c r="AF28" s="37">
        <f>County!U1664</f>
        <v>158078</v>
      </c>
      <c r="AG28" s="38">
        <f t="shared" si="38"/>
        <v>0.34370610668765572</v>
      </c>
      <c r="AH28" s="37">
        <f>County!V1664</f>
        <v>130267</v>
      </c>
      <c r="AI28" s="38">
        <f t="shared" si="39"/>
        <v>0.28323715760498519</v>
      </c>
      <c r="AJ28" s="37">
        <f>County!W1664</f>
        <v>28601</v>
      </c>
      <c r="AK28" s="38">
        <f t="shared" si="40"/>
        <v>6.2186631646235668E-2</v>
      </c>
      <c r="AL28" s="37">
        <f>County!X1664</f>
        <v>610</v>
      </c>
      <c r="AM28" s="38">
        <f t="shared" si="41"/>
        <v>1.3263118528794014E-3</v>
      </c>
      <c r="AN28" s="61">
        <f>County!Y1664</f>
        <v>545</v>
      </c>
      <c r="AO28" s="38">
        <f t="shared" si="42"/>
        <v>1.184983540687334E-3</v>
      </c>
      <c r="AP28" s="37">
        <f>County!Z1664</f>
        <v>1666</v>
      </c>
      <c r="AQ28" s="38">
        <f t="shared" si="43"/>
        <v>3.6223533555689879E-3</v>
      </c>
      <c r="AR28" s="37">
        <f>County!AA1664</f>
        <v>0</v>
      </c>
      <c r="AS28" s="38">
        <f t="shared" si="44"/>
        <v>0</v>
      </c>
      <c r="AT28" s="37">
        <f>County!AB1664</f>
        <v>0</v>
      </c>
      <c r="AU28" s="38">
        <f t="shared" si="45"/>
        <v>0</v>
      </c>
      <c r="AV28" s="37">
        <f>County!AC1664</f>
        <v>0</v>
      </c>
      <c r="AW28" s="38">
        <f t="shared" si="46"/>
        <v>0</v>
      </c>
      <c r="AX28" s="37">
        <f>County!AD1664</f>
        <v>1308</v>
      </c>
      <c r="AY28" s="38">
        <f t="shared" si="47"/>
        <v>2.8439604976496016E-3</v>
      </c>
      <c r="AZ28" s="37">
        <f>County!AE1664</f>
        <v>0</v>
      </c>
      <c r="BA28" s="38">
        <f t="shared" si="25"/>
        <v>0</v>
      </c>
      <c r="BB28" s="37">
        <f>County!AF1664</f>
        <v>375</v>
      </c>
      <c r="BC28" s="38">
        <f t="shared" si="48"/>
        <v>8.1535564726192703E-4</v>
      </c>
      <c r="BD28" s="37">
        <f>County!AG1664</f>
        <v>224</v>
      </c>
      <c r="BE28" s="38">
        <f t="shared" si="49"/>
        <v>4.8703910663112443E-4</v>
      </c>
      <c r="BF28" s="37">
        <f>County!AH1664</f>
        <v>0</v>
      </c>
      <c r="BG28" s="38">
        <f t="shared" si="50"/>
        <v>0</v>
      </c>
      <c r="BH28" s="37">
        <f>County!AI1664</f>
        <v>0</v>
      </c>
      <c r="BI28" s="38">
        <f t="shared" si="51"/>
        <v>0</v>
      </c>
      <c r="BJ28" s="37">
        <f>County!AJ1664</f>
        <v>0</v>
      </c>
      <c r="BK28" s="38">
        <f t="shared" si="52"/>
        <v>0</v>
      </c>
      <c r="BL28" s="46"/>
      <c r="BM28" s="34" t="str">
        <f t="shared" si="33"/>
        <v>Oklahoma</v>
      </c>
      <c r="BN28" s="34" t="s">
        <v>1843</v>
      </c>
      <c r="BP28" s="35">
        <f>RANK(AF28,(Z28:AE28,AF28:AM28,AP28:BK28))</f>
        <v>1</v>
      </c>
      <c r="BQ28" s="35">
        <f>RANK(AH28,(Z28:AE28,AF28:AM28,AP28:BK28))</f>
        <v>2</v>
      </c>
      <c r="BR28" s="35">
        <f>RANK(AL28,(Z28:AE28,AF28:AM28,AP28:BK28))</f>
        <v>9</v>
      </c>
      <c r="BS28" s="35">
        <f>RANK(AJ28,(Z28:AE28,AF28:AM28,AP28:BK28))</f>
        <v>4</v>
      </c>
      <c r="BU28" s="34">
        <v>40</v>
      </c>
      <c r="BV28" s="34" t="s">
        <v>3184</v>
      </c>
      <c r="BW28" s="121">
        <v>40968</v>
      </c>
      <c r="BX28" s="34">
        <v>0</v>
      </c>
      <c r="BY28" s="34">
        <v>0</v>
      </c>
      <c r="BZ28" s="34">
        <v>43</v>
      </c>
      <c r="CA28" s="34">
        <v>43</v>
      </c>
      <c r="CB28" s="34">
        <v>33</v>
      </c>
      <c r="CC28" s="34">
        <v>15</v>
      </c>
    </row>
    <row r="29" spans="1:85" s="34" customFormat="1">
      <c r="A29" s="34" t="s">
        <v>2405</v>
      </c>
      <c r="B29" s="111">
        <f t="shared" si="31"/>
        <v>28</v>
      </c>
      <c r="C29" s="37">
        <f t="shared" si="1"/>
        <v>393920</v>
      </c>
      <c r="D29" s="36">
        <v>4</v>
      </c>
      <c r="E29" s="36"/>
      <c r="F29" s="36"/>
      <c r="G29" s="36">
        <v>5</v>
      </c>
      <c r="H29" s="36">
        <v>19</v>
      </c>
      <c r="I29" s="36"/>
      <c r="J29" s="36"/>
      <c r="K29" s="36"/>
      <c r="L29" s="36"/>
      <c r="M29" s="36"/>
      <c r="N29" s="36"/>
      <c r="O29" s="66">
        <f t="shared" si="2"/>
        <v>3</v>
      </c>
      <c r="P29" s="66" t="str">
        <f t="shared" si="3"/>
        <v>-</v>
      </c>
      <c r="Q29" s="66" t="str">
        <f t="shared" si="4"/>
        <v>-</v>
      </c>
      <c r="R29" s="66">
        <f t="shared" si="5"/>
        <v>2</v>
      </c>
      <c r="S29" s="66">
        <f t="shared" si="6"/>
        <v>1</v>
      </c>
      <c r="T29" s="66" t="str">
        <f t="shared" si="7"/>
        <v>-</v>
      </c>
      <c r="U29" s="66" t="str">
        <f t="shared" si="8"/>
        <v>-</v>
      </c>
      <c r="V29" s="66" t="str">
        <f t="shared" si="9"/>
        <v>-</v>
      </c>
      <c r="W29" s="66" t="str">
        <f t="shared" si="32"/>
        <v>-</v>
      </c>
      <c r="X29" s="37">
        <f t="shared" si="10"/>
        <v>187235</v>
      </c>
      <c r="Y29" s="38">
        <f t="shared" si="34"/>
        <v>0.47531224614134848</v>
      </c>
      <c r="Z29" s="37">
        <f>County!R1702</f>
        <v>62248</v>
      </c>
      <c r="AA29" s="38">
        <f t="shared" si="35"/>
        <v>0.15802193338748985</v>
      </c>
      <c r="AB29" s="37">
        <f>County!S1702</f>
        <v>0</v>
      </c>
      <c r="AC29" s="38">
        <f t="shared" si="36"/>
        <v>0</v>
      </c>
      <c r="AD29" s="37">
        <f>County!T1702</f>
        <v>0</v>
      </c>
      <c r="AE29" s="38">
        <f t="shared" si="37"/>
        <v>0</v>
      </c>
      <c r="AF29" s="37">
        <f>County!U1702</f>
        <v>65513</v>
      </c>
      <c r="AG29" s="38">
        <f t="shared" si="38"/>
        <v>0.16631041835905769</v>
      </c>
      <c r="AH29" s="37">
        <f>County!V1702</f>
        <v>252748</v>
      </c>
      <c r="AI29" s="38">
        <f t="shared" si="39"/>
        <v>0.64162266450040617</v>
      </c>
      <c r="AJ29" s="37">
        <f>County!W1702</f>
        <v>0</v>
      </c>
      <c r="AK29" s="38">
        <f t="shared" si="40"/>
        <v>0</v>
      </c>
      <c r="AL29" s="37">
        <f>County!X1702</f>
        <v>0</v>
      </c>
      <c r="AM29" s="38">
        <f t="shared" si="41"/>
        <v>0</v>
      </c>
      <c r="AN29" s="61">
        <f>County!Y1702</f>
        <v>0</v>
      </c>
      <c r="AO29" s="38">
        <f t="shared" si="42"/>
        <v>0</v>
      </c>
      <c r="AP29" s="37">
        <f>County!Z1702</f>
        <v>0</v>
      </c>
      <c r="AQ29" s="38">
        <f t="shared" si="43"/>
        <v>0</v>
      </c>
      <c r="AR29" s="37">
        <f>County!AA1702</f>
        <v>0</v>
      </c>
      <c r="AS29" s="38">
        <f t="shared" si="44"/>
        <v>0</v>
      </c>
      <c r="AT29" s="37">
        <f>County!AB1702</f>
        <v>13411</v>
      </c>
      <c r="AU29" s="38">
        <f t="shared" si="45"/>
        <v>3.4044983753046307E-2</v>
      </c>
      <c r="AV29" s="37">
        <f>County!AC1702</f>
        <v>0</v>
      </c>
      <c r="AW29" s="38">
        <f t="shared" si="46"/>
        <v>0</v>
      </c>
      <c r="AX29" s="37">
        <f>County!AD1702</f>
        <v>0</v>
      </c>
      <c r="AY29" s="38">
        <f t="shared" si="47"/>
        <v>0</v>
      </c>
      <c r="AZ29" s="37">
        <f>County!AE1702</f>
        <v>0</v>
      </c>
      <c r="BA29" s="38">
        <f t="shared" si="25"/>
        <v>0</v>
      </c>
      <c r="BB29" s="37">
        <f>County!AF1702</f>
        <v>0</v>
      </c>
      <c r="BC29" s="38">
        <f t="shared" si="48"/>
        <v>0</v>
      </c>
      <c r="BD29" s="37">
        <f>County!AG1702</f>
        <v>0</v>
      </c>
      <c r="BE29" s="38">
        <f t="shared" si="49"/>
        <v>0</v>
      </c>
      <c r="BF29" s="37">
        <f>County!AH1702</f>
        <v>0</v>
      </c>
      <c r="BG29" s="38">
        <f t="shared" si="50"/>
        <v>0</v>
      </c>
      <c r="BH29" s="37">
        <f>County!AI1702</f>
        <v>0</v>
      </c>
      <c r="BI29" s="38">
        <f t="shared" si="51"/>
        <v>0</v>
      </c>
      <c r="BJ29" s="37">
        <f>County!AJ1702</f>
        <v>0</v>
      </c>
      <c r="BK29" s="38">
        <f t="shared" si="52"/>
        <v>0</v>
      </c>
      <c r="BL29" s="46"/>
      <c r="BM29" s="34" t="str">
        <f t="shared" si="33"/>
        <v>Oregon</v>
      </c>
      <c r="BN29" s="34" t="s">
        <v>1331</v>
      </c>
      <c r="BP29" s="35">
        <f>RANK(AF29,(Z29:AE29,AF29:AM29,AP29:BK29))</f>
        <v>2</v>
      </c>
      <c r="BQ29" s="35">
        <f>RANK(AH29,(Z29:AE29,AF29:AM29,AP29:BK29))</f>
        <v>1</v>
      </c>
      <c r="BR29" s="35">
        <f>RANK(AL29,(Z29:AE29,AF29:AM29,AP29:BK29))</f>
        <v>9</v>
      </c>
      <c r="BS29" s="35">
        <f>RANK(AJ29,(Z29:AE29,AF29:AM29,AP29:BK29))</f>
        <v>9</v>
      </c>
      <c r="BU29" s="34">
        <v>41</v>
      </c>
      <c r="BV29" s="34" t="s">
        <v>3184</v>
      </c>
      <c r="BW29" s="121">
        <v>41045</v>
      </c>
      <c r="BX29" s="34">
        <v>0</v>
      </c>
      <c r="BY29" s="34">
        <v>0</v>
      </c>
      <c r="BZ29" s="34">
        <v>28</v>
      </c>
      <c r="CA29" s="34">
        <v>25</v>
      </c>
      <c r="CB29" s="34">
        <v>10</v>
      </c>
      <c r="CC29" s="34">
        <v>3.5</v>
      </c>
    </row>
    <row r="30" spans="1:85" s="34" customFormat="1">
      <c r="A30" s="34" t="s">
        <v>2035</v>
      </c>
      <c r="B30" s="111">
        <f t="shared" si="31"/>
        <v>71</v>
      </c>
      <c r="C30" s="37">
        <f t="shared" si="1"/>
        <v>1594475</v>
      </c>
      <c r="D30" s="36"/>
      <c r="E30" s="36"/>
      <c r="F30" s="36"/>
      <c r="G30" s="36"/>
      <c r="H30" s="37">
        <f>SUM('Cong Dist'!I408:I427)</f>
        <v>17</v>
      </c>
      <c r="I30" s="36"/>
      <c r="J30" s="36"/>
      <c r="K30" s="36"/>
      <c r="L30" s="36"/>
      <c r="M30" s="36"/>
      <c r="N30" s="36">
        <f>71-17</f>
        <v>54</v>
      </c>
      <c r="O30" s="66">
        <f t="shared" si="2"/>
        <v>3</v>
      </c>
      <c r="P30" s="66">
        <f t="shared" si="3"/>
        <v>6</v>
      </c>
      <c r="Q30" s="66">
        <f t="shared" si="4"/>
        <v>5</v>
      </c>
      <c r="R30" s="66">
        <f t="shared" si="5"/>
        <v>2</v>
      </c>
      <c r="S30" s="66">
        <f t="shared" si="6"/>
        <v>1</v>
      </c>
      <c r="T30" s="66">
        <f t="shared" si="7"/>
        <v>4</v>
      </c>
      <c r="U30" s="66" t="str">
        <f t="shared" si="8"/>
        <v>-</v>
      </c>
      <c r="V30" s="66" t="str">
        <f t="shared" si="9"/>
        <v>-</v>
      </c>
      <c r="W30" s="66" t="str">
        <f t="shared" si="32"/>
        <v>-</v>
      </c>
      <c r="X30" s="37">
        <f t="shared" si="10"/>
        <v>557087</v>
      </c>
      <c r="Y30" s="38">
        <f t="shared" si="34"/>
        <v>0.3493858480063971</v>
      </c>
      <c r="Z30" s="37">
        <f>County!R1771</f>
        <v>310003</v>
      </c>
      <c r="AA30" s="38">
        <f t="shared" si="35"/>
        <v>0.19442324276015616</v>
      </c>
      <c r="AB30" s="37">
        <f>County!S1771</f>
        <v>9577</v>
      </c>
      <c r="AC30" s="38">
        <f t="shared" si="36"/>
        <v>6.0063657316671631E-3</v>
      </c>
      <c r="AD30" s="37">
        <f>County!T1771</f>
        <v>11954</v>
      </c>
      <c r="AE30" s="38">
        <f t="shared" si="37"/>
        <v>7.4971385565781841E-3</v>
      </c>
      <c r="AF30" s="37">
        <f>County!U1771</f>
        <v>345506</v>
      </c>
      <c r="AG30" s="38">
        <f t="shared" si="38"/>
        <v>0.2166895059502344</v>
      </c>
      <c r="AH30" s="37">
        <f>County!V1771</f>
        <v>902593</v>
      </c>
      <c r="AI30" s="38">
        <f t="shared" si="39"/>
        <v>0.56607535395663144</v>
      </c>
      <c r="AJ30" s="37">
        <f>County!W1771</f>
        <v>14842</v>
      </c>
      <c r="AK30" s="38">
        <f t="shared" si="40"/>
        <v>9.3083930447325925E-3</v>
      </c>
      <c r="AL30" s="37">
        <f>County!X1771</f>
        <v>0</v>
      </c>
      <c r="AM30" s="38">
        <f t="shared" si="41"/>
        <v>0</v>
      </c>
      <c r="AN30" s="61">
        <f>County!Y1771</f>
        <v>0</v>
      </c>
      <c r="AO30" s="38">
        <f t="shared" si="42"/>
        <v>0</v>
      </c>
      <c r="AP30" s="37">
        <f>County!Z1771</f>
        <v>0</v>
      </c>
      <c r="AQ30" s="38">
        <f t="shared" si="43"/>
        <v>0</v>
      </c>
      <c r="AR30" s="37">
        <f>County!AA1771</f>
        <v>0</v>
      </c>
      <c r="AS30" s="38">
        <f t="shared" si="44"/>
        <v>0</v>
      </c>
      <c r="AT30" s="37">
        <f>County!AB1771</f>
        <v>0</v>
      </c>
      <c r="AU30" s="38">
        <f t="shared" si="45"/>
        <v>0</v>
      </c>
      <c r="AV30" s="37">
        <f>County!AC1771</f>
        <v>0</v>
      </c>
      <c r="AW30" s="38">
        <f t="shared" si="46"/>
        <v>0</v>
      </c>
      <c r="AX30" s="37">
        <f>County!AD1771</f>
        <v>0</v>
      </c>
      <c r="AY30" s="38">
        <f t="shared" si="47"/>
        <v>0</v>
      </c>
      <c r="AZ30" s="37">
        <f>County!AE1771</f>
        <v>0</v>
      </c>
      <c r="BA30" s="38">
        <f t="shared" si="25"/>
        <v>0</v>
      </c>
      <c r="BB30" s="37">
        <f>County!AF1771</f>
        <v>0</v>
      </c>
      <c r="BC30" s="38">
        <f t="shared" si="48"/>
        <v>0</v>
      </c>
      <c r="BD30" s="37">
        <f>County!AG1771</f>
        <v>0</v>
      </c>
      <c r="BE30" s="38">
        <f t="shared" si="49"/>
        <v>0</v>
      </c>
      <c r="BF30" s="37">
        <f>County!AH1771</f>
        <v>0</v>
      </c>
      <c r="BG30" s="38">
        <f t="shared" si="50"/>
        <v>0</v>
      </c>
      <c r="BH30" s="37">
        <f>County!AI1771</f>
        <v>0</v>
      </c>
      <c r="BI30" s="38">
        <f t="shared" si="51"/>
        <v>0</v>
      </c>
      <c r="BJ30" s="37">
        <f>County!AJ1771</f>
        <v>0</v>
      </c>
      <c r="BK30" s="38">
        <f t="shared" si="52"/>
        <v>0</v>
      </c>
      <c r="BL30" s="46"/>
      <c r="BM30" s="34" t="str">
        <f t="shared" si="33"/>
        <v>Pennsylvania</v>
      </c>
      <c r="BN30" s="34" t="s">
        <v>2005</v>
      </c>
      <c r="BP30" s="35">
        <f>RANK(AF30,(Z30:AE30,AF30:AM30,AP30:BK30))</f>
        <v>2</v>
      </c>
      <c r="BQ30" s="35">
        <f>RANK(AH30,(Z30:AE30,AF30:AM30,AP30:BK30))</f>
        <v>1</v>
      </c>
      <c r="BR30" s="35">
        <f>RANK(AL30,(Z30:AE30,AF30:AM30,AP30:BK30))</f>
        <v>13</v>
      </c>
      <c r="BS30" s="35">
        <f>RANK(AJ30,(Z30:AE30,AF30:AM30,AP30:BK30))</f>
        <v>4</v>
      </c>
      <c r="BU30" s="34">
        <v>42</v>
      </c>
      <c r="BV30" s="34" t="s">
        <v>3184</v>
      </c>
      <c r="BW30" s="121">
        <v>41024</v>
      </c>
      <c r="BX30" s="34">
        <v>0</v>
      </c>
      <c r="BY30" s="34">
        <v>0</v>
      </c>
      <c r="BZ30" s="34">
        <v>71</v>
      </c>
      <c r="CA30" s="34">
        <v>71</v>
      </c>
      <c r="CB30" s="34">
        <v>49</v>
      </c>
      <c r="CC30" s="34">
        <v>0</v>
      </c>
    </row>
    <row r="31" spans="1:85" s="86" customFormat="1">
      <c r="A31" s="86" t="s">
        <v>2445</v>
      </c>
      <c r="B31" s="111">
        <f>BZ31</f>
        <v>23</v>
      </c>
      <c r="C31" s="37">
        <f>Z31+AB31+AD31+AF31+AH31+AL31+AJ31+AP31+AV31+AZ31+AR31+AN31+AT31+BF31+BH31+AX31+BD31+BB31+BJ31</f>
        <v>39671</v>
      </c>
      <c r="D31" s="88"/>
      <c r="E31" s="88"/>
      <c r="F31" s="88">
        <v>23</v>
      </c>
      <c r="G31" s="88"/>
      <c r="H31" s="88"/>
      <c r="I31" s="88"/>
      <c r="J31" s="88"/>
      <c r="K31" s="36"/>
      <c r="L31" s="36"/>
      <c r="M31" s="88"/>
      <c r="N31" s="88"/>
      <c r="O31" s="66">
        <f>IF(Z31&gt;0,RANK(Z31,Z31:BL31),"-")</f>
        <v>4</v>
      </c>
      <c r="P31" s="66">
        <f>IF(AB31&gt;0,RANK(AB31,Z31:BL31),"-")</f>
        <v>6</v>
      </c>
      <c r="Q31" s="66">
        <f>IF(AD31&gt;0,RANK(AD31,Z31:BL31),"-")</f>
        <v>1</v>
      </c>
      <c r="R31" s="66">
        <f>IF(AF31&gt;0,RANK(AF31,Z31:BL31),"-")</f>
        <v>3</v>
      </c>
      <c r="S31" s="66">
        <f>IF(AH31&gt;0,RANK(AH31,Z31:BL31),"-")</f>
        <v>2</v>
      </c>
      <c r="T31" s="66">
        <f>IF(AJ31&gt;0,RANK(AJ31,Z31:BL31),"-")</f>
        <v>7</v>
      </c>
      <c r="U31" s="66">
        <f>IF(AL31&gt;0,RANK(AL31,Z31:BL31),"-")</f>
        <v>5</v>
      </c>
      <c r="V31" s="66">
        <f>IF(AN31&gt;0,RANK(AN31,Z31:BL31),"-")</f>
        <v>12</v>
      </c>
      <c r="W31" s="66">
        <f t="shared" si="32"/>
        <v>9</v>
      </c>
      <c r="X31" s="37">
        <f>MAX(Z31:AR31)-LARGE(Z31:AR31,2)</f>
        <v>23463</v>
      </c>
      <c r="Y31" s="38">
        <f>X31/C31</f>
        <v>0.59143959063295604</v>
      </c>
      <c r="Z31" s="37">
        <f>County!R1851</f>
        <v>582</v>
      </c>
      <c r="AA31" s="38">
        <f>Z31/$C31</f>
        <v>1.4670666229739608E-2</v>
      </c>
      <c r="AB31" s="37">
        <f>County!S1851</f>
        <v>296</v>
      </c>
      <c r="AC31" s="38">
        <f>AB31/$C31</f>
        <v>7.4613697663280486E-3</v>
      </c>
      <c r="AD31" s="37">
        <f>County!T1851</f>
        <v>28937</v>
      </c>
      <c r="AE31" s="38">
        <f>AD31/$C31</f>
        <v>0.72942451664944163</v>
      </c>
      <c r="AF31" s="37">
        <f>County!U1851</f>
        <v>3610</v>
      </c>
      <c r="AG31" s="38">
        <f>AF31/$C31</f>
        <v>9.0998462352852208E-2</v>
      </c>
      <c r="AH31" s="37">
        <f>County!V1851</f>
        <v>5474</v>
      </c>
      <c r="AI31" s="38">
        <f>AH31/$C31</f>
        <v>0.1379849260164856</v>
      </c>
      <c r="AJ31" s="37">
        <f>County!W1851</f>
        <v>168</v>
      </c>
      <c r="AK31" s="38">
        <f>AJ31/$C31</f>
        <v>4.2348314889970005E-3</v>
      </c>
      <c r="AL31" s="37">
        <f>County!X1851</f>
        <v>375</v>
      </c>
      <c r="AM31" s="38">
        <f>AL31/$C31</f>
        <v>9.4527488593683043E-3</v>
      </c>
      <c r="AN31" s="61">
        <f>County!Y1851</f>
        <v>23</v>
      </c>
      <c r="AO31" s="38">
        <f>AN31/$C31</f>
        <v>5.7976859670792269E-4</v>
      </c>
      <c r="AP31" s="37">
        <f>County!Z1851</f>
        <v>48</v>
      </c>
      <c r="AQ31" s="38">
        <f>AP31/$C31</f>
        <v>1.209951853999143E-3</v>
      </c>
      <c r="AR31" s="37">
        <f>County!AA1851</f>
        <v>0</v>
      </c>
      <c r="AS31" s="38">
        <f>AR31/$C31</f>
        <v>0</v>
      </c>
      <c r="AT31" s="37">
        <f>County!AB1851</f>
        <v>15</v>
      </c>
      <c r="AU31" s="38">
        <f>AT31/$C31</f>
        <v>3.7810995437473219E-4</v>
      </c>
      <c r="AV31" s="37">
        <f>County!AC1851</f>
        <v>0</v>
      </c>
      <c r="AW31" s="38">
        <f>AV31/$C31</f>
        <v>0</v>
      </c>
      <c r="AX31" s="37">
        <f>County!AD1851</f>
        <v>77</v>
      </c>
      <c r="AY31" s="38">
        <f>AX31/$C31</f>
        <v>1.9409644324569586E-3</v>
      </c>
      <c r="AZ31" s="37">
        <f>County!AE1851</f>
        <v>0</v>
      </c>
      <c r="BA31" s="38">
        <f>AZ31/$C31</f>
        <v>0</v>
      </c>
      <c r="BB31" s="37">
        <f>County!AF1851</f>
        <v>36</v>
      </c>
      <c r="BC31" s="38">
        <f>BB31/$C31</f>
        <v>9.0746389049935726E-4</v>
      </c>
      <c r="BD31" s="37">
        <f>County!AG1851</f>
        <v>0</v>
      </c>
      <c r="BE31" s="38">
        <f>BD31/$C31</f>
        <v>0</v>
      </c>
      <c r="BF31" s="37">
        <f>County!AH1851</f>
        <v>0</v>
      </c>
      <c r="BG31" s="38">
        <f>BF31/$C31</f>
        <v>0</v>
      </c>
      <c r="BH31" s="37">
        <f>County!AI1851</f>
        <v>30</v>
      </c>
      <c r="BI31" s="38">
        <f>BH31/$C31</f>
        <v>7.5621990874946438E-4</v>
      </c>
      <c r="BJ31" s="37">
        <f>County!AJ1851</f>
        <v>0</v>
      </c>
      <c r="BK31" s="38">
        <f>BJ31/$C31</f>
        <v>0</v>
      </c>
      <c r="BL31" s="137"/>
      <c r="BM31" s="86" t="str">
        <f>A31</f>
        <v>Puerto Rico</v>
      </c>
      <c r="BN31" s="86" t="s">
        <v>3191</v>
      </c>
      <c r="BP31" s="35">
        <f>RANK(AF31,(Z31:AE31,AF31:AM31,AP31:BK31))</f>
        <v>3</v>
      </c>
      <c r="BQ31" s="35">
        <f>RANK(AH31,(Z31:AE31,AF31:AM31,AP31:BK31))</f>
        <v>2</v>
      </c>
      <c r="BR31" s="35">
        <f>RANK(AL31,(Z31:AE31,AF31:AM31,AP31:BK31))</f>
        <v>5</v>
      </c>
      <c r="BS31" s="35">
        <f>RANK(AJ31,(Z31:AE31,AF31:AM31,AP31:BK31))</f>
        <v>7</v>
      </c>
      <c r="BU31" s="86">
        <v>72</v>
      </c>
      <c r="BV31" s="86" t="s">
        <v>3184</v>
      </c>
      <c r="BW31" s="121">
        <v>40973</v>
      </c>
      <c r="BX31" s="86">
        <v>0</v>
      </c>
      <c r="BY31" s="86">
        <v>2</v>
      </c>
      <c r="BZ31" s="86">
        <v>23</v>
      </c>
      <c r="CA31" s="86">
        <v>23</v>
      </c>
      <c r="CB31" s="86">
        <v>30</v>
      </c>
      <c r="CC31" s="86">
        <v>20</v>
      </c>
      <c r="CD31" s="34"/>
      <c r="CE31" s="34"/>
      <c r="CF31" s="34"/>
      <c r="CG31" s="34"/>
    </row>
    <row r="32" spans="1:85" s="34" customFormat="1">
      <c r="A32" s="34" t="s">
        <v>3134</v>
      </c>
      <c r="B32" s="111">
        <f t="shared" si="31"/>
        <v>19</v>
      </c>
      <c r="C32" s="37">
        <f t="shared" si="1"/>
        <v>61614</v>
      </c>
      <c r="D32" s="37">
        <f>SUM('Cong Dist'!E429:E431)</f>
        <v>5</v>
      </c>
      <c r="E32" s="37"/>
      <c r="F32" s="88"/>
      <c r="G32" s="37">
        <f>SUM('Cong Dist'!H429:H431)</f>
        <v>3</v>
      </c>
      <c r="H32" s="37">
        <f>SUM('Cong Dist'!I429:I431)</f>
        <v>11</v>
      </c>
      <c r="I32" s="36"/>
      <c r="J32" s="36"/>
      <c r="K32" s="36"/>
      <c r="L32" s="36"/>
      <c r="M32" s="36"/>
      <c r="N32" s="88"/>
      <c r="O32" s="66">
        <f t="shared" si="2"/>
        <v>2</v>
      </c>
      <c r="P32" s="66" t="str">
        <f t="shared" si="3"/>
        <v>-</v>
      </c>
      <c r="Q32" s="66">
        <f t="shared" si="4"/>
        <v>5</v>
      </c>
      <c r="R32" s="66">
        <f t="shared" si="5"/>
        <v>3</v>
      </c>
      <c r="S32" s="66">
        <f t="shared" si="6"/>
        <v>1</v>
      </c>
      <c r="T32" s="66" t="str">
        <f t="shared" si="7"/>
        <v>-</v>
      </c>
      <c r="U32" s="66" t="str">
        <f t="shared" si="8"/>
        <v>-</v>
      </c>
      <c r="V32" s="66" t="str">
        <f t="shared" si="9"/>
        <v>-</v>
      </c>
      <c r="W32" s="66" t="str">
        <f t="shared" si="32"/>
        <v>-</v>
      </c>
      <c r="X32" s="37">
        <f t="shared" si="10"/>
        <v>24258</v>
      </c>
      <c r="Y32" s="38">
        <f t="shared" si="34"/>
        <v>0.39370922193008084</v>
      </c>
      <c r="Z32" s="37">
        <f>County!R1859</f>
        <v>14963</v>
      </c>
      <c r="AA32" s="38">
        <f t="shared" si="35"/>
        <v>0.24285065082611096</v>
      </c>
      <c r="AB32" s="37">
        <f>County!S1859</f>
        <v>0</v>
      </c>
      <c r="AC32" s="38">
        <f t="shared" si="36"/>
        <v>0</v>
      </c>
      <c r="AD32" s="37">
        <f>County!T1859</f>
        <v>382</v>
      </c>
      <c r="AE32" s="38">
        <f t="shared" si="37"/>
        <v>6.1998896354724577E-3</v>
      </c>
      <c r="AF32" s="37">
        <f>County!U1859</f>
        <v>6416</v>
      </c>
      <c r="AG32" s="38">
        <f t="shared" si="38"/>
        <v>0.10413217775180965</v>
      </c>
      <c r="AH32" s="37">
        <f>County!V1859</f>
        <v>39221</v>
      </c>
      <c r="AI32" s="38">
        <f t="shared" si="39"/>
        <v>0.63655987275619175</v>
      </c>
      <c r="AJ32" s="37">
        <f>County!W1859</f>
        <v>0</v>
      </c>
      <c r="AK32" s="38">
        <f t="shared" si="40"/>
        <v>0</v>
      </c>
      <c r="AL32" s="37">
        <f>County!X1859</f>
        <v>0</v>
      </c>
      <c r="AM32" s="38">
        <f t="shared" si="41"/>
        <v>0</v>
      </c>
      <c r="AN32" s="61">
        <f>County!Y1859</f>
        <v>0</v>
      </c>
      <c r="AO32" s="38">
        <f t="shared" si="42"/>
        <v>0</v>
      </c>
      <c r="AP32" s="37">
        <f>County!Z1859</f>
        <v>0</v>
      </c>
      <c r="AQ32" s="38">
        <f t="shared" si="43"/>
        <v>0</v>
      </c>
      <c r="AR32" s="37">
        <f>County!AA1859</f>
        <v>417</v>
      </c>
      <c r="AS32" s="38">
        <f t="shared" si="44"/>
        <v>6.7679423507644365E-3</v>
      </c>
      <c r="AT32" s="37">
        <f>County!AB1859</f>
        <v>215</v>
      </c>
      <c r="AU32" s="38">
        <f t="shared" si="45"/>
        <v>3.4894666796507286E-3</v>
      </c>
      <c r="AV32" s="37">
        <f>County!AC1859</f>
        <v>0</v>
      </c>
      <c r="AW32" s="38">
        <f t="shared" si="46"/>
        <v>0</v>
      </c>
      <c r="AX32" s="37">
        <f>County!AD1859</f>
        <v>0</v>
      </c>
      <c r="AY32" s="38">
        <f t="shared" si="47"/>
        <v>0</v>
      </c>
      <c r="AZ32" s="37">
        <f>County!AE1859</f>
        <v>0</v>
      </c>
      <c r="BA32" s="38">
        <f t="shared" si="25"/>
        <v>0</v>
      </c>
      <c r="BB32" s="37">
        <f>County!AF1859</f>
        <v>0</v>
      </c>
      <c r="BC32" s="38">
        <f t="shared" si="48"/>
        <v>0</v>
      </c>
      <c r="BD32" s="37">
        <f>County!AG1859</f>
        <v>0</v>
      </c>
      <c r="BE32" s="38">
        <f t="shared" si="49"/>
        <v>0</v>
      </c>
      <c r="BF32" s="37">
        <f>County!AH1859</f>
        <v>0</v>
      </c>
      <c r="BG32" s="38">
        <f t="shared" si="50"/>
        <v>0</v>
      </c>
      <c r="BH32" s="37">
        <f>County!AI1859</f>
        <v>0</v>
      </c>
      <c r="BI32" s="38">
        <f t="shared" si="51"/>
        <v>0</v>
      </c>
      <c r="BJ32" s="37">
        <f>County!AJ1859</f>
        <v>0</v>
      </c>
      <c r="BK32" s="38">
        <f t="shared" si="52"/>
        <v>0</v>
      </c>
      <c r="BL32" s="46"/>
      <c r="BM32" s="34" t="str">
        <f t="shared" si="33"/>
        <v>Rhode Island</v>
      </c>
      <c r="BN32" s="34" t="s">
        <v>2181</v>
      </c>
      <c r="BP32" s="35">
        <f>RANK(AF32,(Z32:AE32,AF32:AM32,AP32:BK32))</f>
        <v>3</v>
      </c>
      <c r="BQ32" s="35">
        <f>RANK(AH32,(Z32:AE32,AF32:AM32,AP32:BK32))</f>
        <v>1</v>
      </c>
      <c r="BR32" s="35">
        <f>RANK(AL32,(Z32:AE32,AF32:AM32,AP32:BK32))</f>
        <v>13</v>
      </c>
      <c r="BS32" s="35">
        <f>RANK(AJ32,(Z32:AE32,AF32:AM32,AP32:BK32))</f>
        <v>13</v>
      </c>
      <c r="BU32" s="34">
        <v>44</v>
      </c>
      <c r="BV32" s="34" t="s">
        <v>3184</v>
      </c>
      <c r="BW32" s="121">
        <v>41024</v>
      </c>
      <c r="BX32" s="34">
        <v>0</v>
      </c>
      <c r="BY32" s="34">
        <v>1</v>
      </c>
      <c r="BZ32" s="86">
        <v>19</v>
      </c>
      <c r="CA32" s="86">
        <v>19</v>
      </c>
      <c r="CB32" s="86">
        <v>11</v>
      </c>
      <c r="CC32" s="86">
        <v>10</v>
      </c>
    </row>
    <row r="33" spans="1:85" s="34" customFormat="1">
      <c r="A33" s="34" t="s">
        <v>1611</v>
      </c>
      <c r="B33" s="111">
        <f t="shared" si="31"/>
        <v>50</v>
      </c>
      <c r="C33" s="37">
        <f t="shared" si="1"/>
        <v>743667</v>
      </c>
      <c r="D33" s="37"/>
      <c r="E33" s="37"/>
      <c r="F33" s="37"/>
      <c r="G33" s="37"/>
      <c r="H33" s="37">
        <f>IF(SUM('Cong Dist'!I433:I440)&gt;0,SUM('Cong Dist'!I433:I440),"")</f>
        <v>50</v>
      </c>
      <c r="I33" s="36"/>
      <c r="J33" s="36"/>
      <c r="K33" s="36"/>
      <c r="L33" s="36"/>
      <c r="M33" s="36"/>
      <c r="N33" s="36"/>
      <c r="O33" s="66">
        <f t="shared" si="2"/>
        <v>5</v>
      </c>
      <c r="P33" s="66">
        <f t="shared" si="3"/>
        <v>4</v>
      </c>
      <c r="Q33" s="66">
        <f t="shared" si="4"/>
        <v>2</v>
      </c>
      <c r="R33" s="66">
        <f t="shared" si="5"/>
        <v>3</v>
      </c>
      <c r="S33" s="66">
        <f t="shared" si="6"/>
        <v>1</v>
      </c>
      <c r="T33" s="66">
        <f t="shared" si="7"/>
        <v>6</v>
      </c>
      <c r="U33" s="66">
        <f t="shared" si="8"/>
        <v>10</v>
      </c>
      <c r="V33" s="66">
        <f t="shared" si="9"/>
        <v>8</v>
      </c>
      <c r="W33" s="66">
        <f t="shared" si="32"/>
        <v>7</v>
      </c>
      <c r="X33" s="37">
        <f t="shared" si="10"/>
        <v>74317</v>
      </c>
      <c r="Y33" s="38">
        <f t="shared" si="34"/>
        <v>9.9933169012474676E-2</v>
      </c>
      <c r="Z33" s="61">
        <f>County!R1907</f>
        <v>56410</v>
      </c>
      <c r="AA33" s="62">
        <f t="shared" si="35"/>
        <v>7.5853843185189077E-2</v>
      </c>
      <c r="AB33" s="61">
        <f>County!S1907</f>
        <v>58056</v>
      </c>
      <c r="AC33" s="62">
        <f t="shared" si="36"/>
        <v>7.8067199432003839E-2</v>
      </c>
      <c r="AD33" s="61">
        <f>County!T1907</f>
        <v>166565</v>
      </c>
      <c r="AE33" s="62">
        <f t="shared" si="37"/>
        <v>0.22397793636130151</v>
      </c>
      <c r="AF33" s="61">
        <f>County!U1907</f>
        <v>165417</v>
      </c>
      <c r="AG33" s="38">
        <f t="shared" si="38"/>
        <v>0.2224342346776178</v>
      </c>
      <c r="AH33" s="37">
        <f>County!V1907</f>
        <v>240882</v>
      </c>
      <c r="AI33" s="38">
        <f t="shared" si="39"/>
        <v>0.32391110537377615</v>
      </c>
      <c r="AJ33" s="37">
        <f>County!W1907</f>
        <v>53551</v>
      </c>
      <c r="AK33" s="38">
        <f t="shared" si="40"/>
        <v>7.2009380542635351E-2</v>
      </c>
      <c r="AL33" s="37">
        <f>County!X1907</f>
        <v>412</v>
      </c>
      <c r="AM33" s="38">
        <f t="shared" si="41"/>
        <v>5.5401140564257929E-4</v>
      </c>
      <c r="AN33" s="61">
        <f>County!Y1907</f>
        <v>699</v>
      </c>
      <c r="AO33" s="38">
        <f t="shared" si="42"/>
        <v>9.3993682656350226E-4</v>
      </c>
      <c r="AP33" s="37">
        <f>County!Z1907</f>
        <v>929</v>
      </c>
      <c r="AQ33" s="38">
        <f t="shared" si="43"/>
        <v>1.2492150384513499E-3</v>
      </c>
      <c r="AR33" s="37">
        <f>County!AA1907</f>
        <v>0</v>
      </c>
      <c r="AS33" s="38">
        <f t="shared" si="44"/>
        <v>0</v>
      </c>
      <c r="AT33" s="37">
        <f>County!AB1907</f>
        <v>0</v>
      </c>
      <c r="AU33" s="38">
        <f t="shared" si="45"/>
        <v>0</v>
      </c>
      <c r="AV33" s="37">
        <f>County!AC1907</f>
        <v>0</v>
      </c>
      <c r="AW33" s="38">
        <f t="shared" si="46"/>
        <v>0</v>
      </c>
      <c r="AX33" s="37">
        <f>County!AD1907</f>
        <v>497</v>
      </c>
      <c r="AY33" s="38">
        <f t="shared" si="47"/>
        <v>6.6830987525330556E-4</v>
      </c>
      <c r="AZ33" s="37">
        <f>County!AE1907</f>
        <v>0</v>
      </c>
      <c r="BA33" s="38">
        <f t="shared" si="25"/>
        <v>0</v>
      </c>
      <c r="BB33" s="37">
        <f>County!AF1907</f>
        <v>200</v>
      </c>
      <c r="BC33" s="38">
        <f t="shared" si="48"/>
        <v>2.6893757555465013E-4</v>
      </c>
      <c r="BD33" s="37">
        <f>County!AG1907</f>
        <v>0</v>
      </c>
      <c r="BE33" s="38">
        <f t="shared" si="49"/>
        <v>0</v>
      </c>
      <c r="BF33" s="37">
        <f>County!AH1907</f>
        <v>0</v>
      </c>
      <c r="BG33" s="38">
        <f t="shared" si="50"/>
        <v>0</v>
      </c>
      <c r="BH33" s="37">
        <f>County!AI1907</f>
        <v>49</v>
      </c>
      <c r="BI33" s="38">
        <f t="shared" si="51"/>
        <v>6.5889706010889283E-5</v>
      </c>
      <c r="BJ33" s="37">
        <f>County!AJ1907</f>
        <v>0</v>
      </c>
      <c r="BK33" s="38">
        <f t="shared" si="52"/>
        <v>0</v>
      </c>
      <c r="BL33" s="46"/>
      <c r="BM33" s="34" t="str">
        <f t="shared" si="33"/>
        <v>South Carolina</v>
      </c>
      <c r="BN33" s="34" t="s">
        <v>1614</v>
      </c>
      <c r="BP33" s="35">
        <f>RANK(AF33,(Z33:AE33,AF33:AM33,AP33:BK33))</f>
        <v>3</v>
      </c>
      <c r="BQ33" s="35">
        <f>RANK(AH33,(Z33:AE33,AF33:AM33,AP33:BK33))</f>
        <v>1</v>
      </c>
      <c r="BR33" s="35">
        <f>RANK(AL33,(Z33:AE33,AF33:AM33,AP33:BK33))</f>
        <v>9</v>
      </c>
      <c r="BS33" s="35">
        <f>RANK(AJ33,(Z33:AE33,AF33:AM33,AP33:BK33))</f>
        <v>6</v>
      </c>
      <c r="BU33" s="34">
        <v>45</v>
      </c>
      <c r="BV33" s="34" t="s">
        <v>3184</v>
      </c>
      <c r="BW33" s="121">
        <v>40958</v>
      </c>
      <c r="BX33" s="34">
        <v>0</v>
      </c>
      <c r="BY33" s="34">
        <v>2</v>
      </c>
      <c r="BZ33" s="86">
        <v>50</v>
      </c>
      <c r="CA33" s="86">
        <v>50</v>
      </c>
      <c r="CB33" s="86">
        <v>77</v>
      </c>
      <c r="CC33" s="86">
        <v>0</v>
      </c>
    </row>
    <row r="34" spans="1:85" s="34" customFormat="1">
      <c r="A34" s="34" t="s">
        <v>1111</v>
      </c>
      <c r="B34" s="111">
        <f t="shared" si="31"/>
        <v>29</v>
      </c>
      <c r="C34" s="37">
        <f t="shared" si="1"/>
        <v>66879</v>
      </c>
      <c r="D34" s="36"/>
      <c r="E34" s="36"/>
      <c r="F34" s="88"/>
      <c r="G34" s="36"/>
      <c r="H34" s="36">
        <v>29</v>
      </c>
      <c r="I34" s="36"/>
      <c r="J34" s="36"/>
      <c r="K34" s="36"/>
      <c r="L34" s="36"/>
      <c r="M34" s="36"/>
      <c r="N34" s="36"/>
      <c r="O34" s="66">
        <f t="shared" si="2"/>
        <v>3</v>
      </c>
      <c r="P34" s="66" t="str">
        <f t="shared" si="3"/>
        <v>-</v>
      </c>
      <c r="Q34" s="66" t="str">
        <f t="shared" si="4"/>
        <v>-</v>
      </c>
      <c r="R34" s="66">
        <f t="shared" si="5"/>
        <v>2</v>
      </c>
      <c r="S34" s="66">
        <f t="shared" si="6"/>
        <v>1</v>
      </c>
      <c r="T34" s="66" t="str">
        <f t="shared" si="7"/>
        <v>-</v>
      </c>
      <c r="U34" s="66" t="str">
        <f t="shared" si="8"/>
        <v>-</v>
      </c>
      <c r="V34" s="66" t="str">
        <f t="shared" si="9"/>
        <v>-</v>
      </c>
      <c r="W34" s="66" t="str">
        <f t="shared" si="32"/>
        <v>-</v>
      </c>
      <c r="X34" s="37">
        <f t="shared" si="10"/>
        <v>33515</v>
      </c>
      <c r="Y34" s="38">
        <f t="shared" si="34"/>
        <v>0.50112890443936065</v>
      </c>
      <c r="Z34" s="37">
        <f>County!R1975</f>
        <v>10660</v>
      </c>
      <c r="AA34" s="38">
        <f t="shared" si="35"/>
        <v>0.15939233541171369</v>
      </c>
      <c r="AB34" s="37">
        <f>County!S1975</f>
        <v>0</v>
      </c>
      <c r="AC34" s="38">
        <f t="shared" si="36"/>
        <v>0</v>
      </c>
      <c r="AD34" s="37">
        <f>County!T1975</f>
        <v>0</v>
      </c>
      <c r="AE34" s="38">
        <f t="shared" si="37"/>
        <v>0</v>
      </c>
      <c r="AF34" s="37">
        <f>County!U1975</f>
        <v>11352</v>
      </c>
      <c r="AG34" s="38">
        <f t="shared" si="38"/>
        <v>0.16973938007446285</v>
      </c>
      <c r="AH34" s="37">
        <f>County!V1975</f>
        <v>44867</v>
      </c>
      <c r="AI34" s="38">
        <f t="shared" si="39"/>
        <v>0.67086828451382352</v>
      </c>
      <c r="AJ34" s="37">
        <f>County!W1975</f>
        <v>0</v>
      </c>
      <c r="AK34" s="38">
        <f t="shared" si="40"/>
        <v>0</v>
      </c>
      <c r="AL34" s="37">
        <f>County!X1975</f>
        <v>0</v>
      </c>
      <c r="AM34" s="38">
        <f t="shared" si="41"/>
        <v>0</v>
      </c>
      <c r="AN34" s="61">
        <f>County!Y1975</f>
        <v>0</v>
      </c>
      <c r="AO34" s="38">
        <f t="shared" si="42"/>
        <v>0</v>
      </c>
      <c r="AP34" s="37">
        <f>County!Z1975</f>
        <v>0</v>
      </c>
      <c r="AQ34" s="38">
        <f t="shared" si="43"/>
        <v>0</v>
      </c>
      <c r="AR34" s="37">
        <f>County!AA1975</f>
        <v>0</v>
      </c>
      <c r="AS34" s="38">
        <f t="shared" si="44"/>
        <v>0</v>
      </c>
      <c r="AT34" s="37">
        <f>County!AB1975</f>
        <v>0</v>
      </c>
      <c r="AU34" s="38">
        <f t="shared" si="45"/>
        <v>0</v>
      </c>
      <c r="AV34" s="37">
        <f>County!AC1975</f>
        <v>0</v>
      </c>
      <c r="AW34" s="38">
        <f t="shared" si="46"/>
        <v>0</v>
      </c>
      <c r="AX34" s="37">
        <f>County!AD1975</f>
        <v>0</v>
      </c>
      <c r="AY34" s="38">
        <f t="shared" si="47"/>
        <v>0</v>
      </c>
      <c r="AZ34" s="37">
        <f>County!AE1975</f>
        <v>0</v>
      </c>
      <c r="BA34" s="38">
        <f t="shared" si="25"/>
        <v>0</v>
      </c>
      <c r="BB34" s="37">
        <f>County!AF1975</f>
        <v>0</v>
      </c>
      <c r="BC34" s="38">
        <f t="shared" si="48"/>
        <v>0</v>
      </c>
      <c r="BD34" s="37">
        <f>County!AG1975</f>
        <v>0</v>
      </c>
      <c r="BE34" s="38">
        <f t="shared" si="49"/>
        <v>0</v>
      </c>
      <c r="BF34" s="37">
        <f>County!AH1975</f>
        <v>0</v>
      </c>
      <c r="BG34" s="38">
        <f t="shared" si="50"/>
        <v>0</v>
      </c>
      <c r="BH34" s="37">
        <f>County!AI1975</f>
        <v>0</v>
      </c>
      <c r="BI34" s="38">
        <f t="shared" si="51"/>
        <v>0</v>
      </c>
      <c r="BJ34" s="37">
        <f>County!AJ1975</f>
        <v>0</v>
      </c>
      <c r="BK34" s="38">
        <f t="shared" si="52"/>
        <v>0</v>
      </c>
      <c r="BL34" s="46"/>
      <c r="BM34" s="34" t="str">
        <f t="shared" si="33"/>
        <v>South Dakota</v>
      </c>
      <c r="BN34" s="34" t="s">
        <v>90</v>
      </c>
      <c r="BP34" s="35">
        <f>RANK(AF34,(Z34:AE34,AF34:AM34,AP34:BK34))</f>
        <v>2</v>
      </c>
      <c r="BQ34" s="35">
        <f>RANK(AH34,(Z34:AE34,AF34:AM34,AP34:BK34))</f>
        <v>1</v>
      </c>
      <c r="BR34" s="35">
        <f>RANK(AL34,(Z34:AE34,AF34:AM34,AP34:BK34))</f>
        <v>7</v>
      </c>
      <c r="BS34" s="35">
        <f>RANK(AJ34,(Z34:AE34,AF34:AM34,AP34:BK34))</f>
        <v>7</v>
      </c>
      <c r="BU34" s="34">
        <v>46</v>
      </c>
      <c r="BV34" s="34" t="s">
        <v>3184</v>
      </c>
      <c r="BW34" s="121">
        <v>41066</v>
      </c>
      <c r="BX34" s="34">
        <v>0</v>
      </c>
      <c r="BY34" s="34">
        <v>0</v>
      </c>
      <c r="BZ34" s="86">
        <v>29</v>
      </c>
      <c r="CA34" s="86">
        <v>26</v>
      </c>
      <c r="CB34" s="86">
        <v>70</v>
      </c>
      <c r="CC34" s="86">
        <v>0</v>
      </c>
    </row>
    <row r="35" spans="1:85" s="34" customFormat="1">
      <c r="A35" s="34" t="s">
        <v>3008</v>
      </c>
      <c r="B35" s="111">
        <f t="shared" si="31"/>
        <v>58</v>
      </c>
      <c r="C35" s="37">
        <f t="shared" si="1"/>
        <v>855729</v>
      </c>
      <c r="D35" s="37"/>
      <c r="E35" s="37"/>
      <c r="F35" s="37">
        <f>SUM('Cong Dist'!G445:G455)</f>
        <v>9</v>
      </c>
      <c r="G35" s="37">
        <f>SUM('Cong Dist'!H445:H455)</f>
        <v>16</v>
      </c>
      <c r="H35" s="37">
        <f>SUM('Cong Dist'!I445:I455)</f>
        <v>33</v>
      </c>
      <c r="I35" s="36"/>
      <c r="J35" s="36"/>
      <c r="K35" s="36"/>
      <c r="L35" s="36"/>
      <c r="M35" s="36"/>
      <c r="N35" s="36"/>
      <c r="O35" s="66">
        <f t="shared" si="2"/>
        <v>5</v>
      </c>
      <c r="P35" s="66">
        <f t="shared" si="3"/>
        <v>6</v>
      </c>
      <c r="Q35" s="66">
        <f t="shared" si="4"/>
        <v>3</v>
      </c>
      <c r="R35" s="66">
        <f t="shared" si="5"/>
        <v>2</v>
      </c>
      <c r="S35" s="66">
        <f t="shared" si="6"/>
        <v>1</v>
      </c>
      <c r="T35" s="66">
        <f t="shared" si="7"/>
        <v>4</v>
      </c>
      <c r="U35" s="66">
        <f t="shared" si="8"/>
        <v>11</v>
      </c>
      <c r="V35" s="66">
        <f t="shared" si="9"/>
        <v>10</v>
      </c>
      <c r="W35" s="66">
        <f t="shared" si="32"/>
        <v>8</v>
      </c>
      <c r="X35" s="37">
        <f t="shared" si="10"/>
        <v>121709</v>
      </c>
      <c r="Y35" s="38">
        <f t="shared" si="34"/>
        <v>0.14222843914370087</v>
      </c>
      <c r="Z35" s="37">
        <f>County!R2072</f>
        <v>45301</v>
      </c>
      <c r="AA35" s="38">
        <f t="shared" si="35"/>
        <v>5.2938488703783558E-2</v>
      </c>
      <c r="AB35" s="37">
        <f>County!S2072</f>
        <v>9551</v>
      </c>
      <c r="AC35" s="38">
        <f t="shared" si="36"/>
        <v>1.1161243804989663E-2</v>
      </c>
      <c r="AD35" s="37">
        <f>County!T2072</f>
        <v>181274</v>
      </c>
      <c r="AE35" s="38">
        <f t="shared" si="37"/>
        <v>0.21183575641353747</v>
      </c>
      <c r="AF35" s="37">
        <f>County!U2072</f>
        <v>211471</v>
      </c>
      <c r="AG35" s="38">
        <f t="shared" si="38"/>
        <v>0.24712379737042919</v>
      </c>
      <c r="AH35" s="37">
        <f>County!V2072</f>
        <v>333180</v>
      </c>
      <c r="AI35" s="38">
        <f t="shared" si="39"/>
        <v>0.38935223651413003</v>
      </c>
      <c r="AJ35" s="37">
        <f>County!W2072</f>
        <v>64951</v>
      </c>
      <c r="AK35" s="38">
        <f t="shared" si="40"/>
        <v>7.5901365969833906E-2</v>
      </c>
      <c r="AL35" s="37">
        <f>County!X2072</f>
        <v>715</v>
      </c>
      <c r="AM35" s="38">
        <f t="shared" si="41"/>
        <v>8.3554489797587792E-4</v>
      </c>
      <c r="AN35" s="61">
        <f>County!Y2072</f>
        <v>1256</v>
      </c>
      <c r="AO35" s="38">
        <f t="shared" si="42"/>
        <v>1.467754394206577E-3</v>
      </c>
      <c r="AP35" s="37">
        <f>County!Z2072</f>
        <v>2350</v>
      </c>
      <c r="AQ35" s="38">
        <f t="shared" si="43"/>
        <v>2.7461965178228152E-3</v>
      </c>
      <c r="AR35" s="37">
        <f>County!AA2072</f>
        <v>1849</v>
      </c>
      <c r="AS35" s="38">
        <f t="shared" si="44"/>
        <v>2.1607307921082492E-3</v>
      </c>
      <c r="AT35" s="37">
        <f>County!AB2072</f>
        <v>0</v>
      </c>
      <c r="AU35" s="38">
        <f t="shared" si="45"/>
        <v>0</v>
      </c>
      <c r="AV35" s="37">
        <f>County!AC2072</f>
        <v>0</v>
      </c>
      <c r="AW35" s="38">
        <f t="shared" si="46"/>
        <v>0</v>
      </c>
      <c r="AX35" s="37">
        <f>County!AD2072</f>
        <v>2415</v>
      </c>
      <c r="AY35" s="38">
        <f t="shared" si="47"/>
        <v>2.8221551449115314E-3</v>
      </c>
      <c r="AZ35" s="37">
        <f>County!AE2072</f>
        <v>0</v>
      </c>
      <c r="BA35" s="38">
        <f t="shared" si="25"/>
        <v>0</v>
      </c>
      <c r="BB35" s="37">
        <f>County!AF2072</f>
        <v>710</v>
      </c>
      <c r="BC35" s="38">
        <f t="shared" si="48"/>
        <v>8.2970192666136121E-4</v>
      </c>
      <c r="BD35" s="37">
        <f>County!AG2072</f>
        <v>253</v>
      </c>
      <c r="BE35" s="38">
        <f t="shared" si="49"/>
        <v>2.956543485145414E-4</v>
      </c>
      <c r="BF35" s="37">
        <f>County!AH2072</f>
        <v>186</v>
      </c>
      <c r="BG35" s="38">
        <f t="shared" si="50"/>
        <v>2.1735853290001859E-4</v>
      </c>
      <c r="BH35" s="37">
        <f>County!AI2072</f>
        <v>267</v>
      </c>
      <c r="BI35" s="38">
        <f t="shared" si="51"/>
        <v>3.1201466819518798E-4</v>
      </c>
      <c r="BJ35" s="37">
        <f>County!AJ2072</f>
        <v>0</v>
      </c>
      <c r="BK35" s="38">
        <f t="shared" si="52"/>
        <v>0</v>
      </c>
      <c r="BL35" s="46"/>
      <c r="BM35" s="34" t="str">
        <f t="shared" si="33"/>
        <v>Tennessee</v>
      </c>
      <c r="BN35" s="34" t="s">
        <v>14</v>
      </c>
      <c r="BP35" s="35">
        <f>RANK(AF35,(Z35:AE35,AF35:AM35,AP35:BK35))</f>
        <v>2</v>
      </c>
      <c r="BQ35" s="35">
        <f>RANK(AH35,(Z35:AE35,AF35:AM35,AP35:BK35))</f>
        <v>1</v>
      </c>
      <c r="BR35" s="35">
        <f>RANK(AL35,(Z35:AE35,AF35:AM35,AP35:BK35))</f>
        <v>10</v>
      </c>
      <c r="BS35" s="35">
        <f>RANK(AJ35,(Z35:AE35,AF35:AM35,AP35:BK35))</f>
        <v>4</v>
      </c>
      <c r="BU35" s="34">
        <v>47</v>
      </c>
      <c r="BV35" s="34" t="s">
        <v>3184</v>
      </c>
      <c r="BW35" s="121">
        <v>40968</v>
      </c>
      <c r="BX35" s="34">
        <v>0</v>
      </c>
      <c r="BY35" s="34">
        <v>2</v>
      </c>
      <c r="BZ35" s="86">
        <v>58</v>
      </c>
      <c r="CA35" s="86">
        <v>58</v>
      </c>
      <c r="CB35" s="86">
        <v>33</v>
      </c>
      <c r="CC35" s="86">
        <v>20</v>
      </c>
    </row>
    <row r="36" spans="1:85" s="34" customFormat="1">
      <c r="A36" s="34" t="s">
        <v>424</v>
      </c>
      <c r="B36" s="111">
        <f t="shared" si="31"/>
        <v>155</v>
      </c>
      <c r="C36" s="37">
        <f t="shared" si="1"/>
        <v>2836488</v>
      </c>
      <c r="D36" s="36"/>
      <c r="E36" s="37"/>
      <c r="F36" s="37">
        <f>SUM('Cong Dist'!G457:G493)</f>
        <v>3</v>
      </c>
      <c r="G36" s="37">
        <f>SUM('Cong Dist'!H457:H493)</f>
        <v>104</v>
      </c>
      <c r="H36" s="37">
        <f>SUM('Cong Dist'!I457:I493)</f>
        <v>48</v>
      </c>
      <c r="I36" s="36"/>
      <c r="J36" s="36"/>
      <c r="K36" s="36"/>
      <c r="L36" s="36"/>
      <c r="M36" s="36"/>
      <c r="N36" s="36"/>
      <c r="O36" s="66">
        <f t="shared" si="2"/>
        <v>4</v>
      </c>
      <c r="P36" s="66">
        <f t="shared" si="3"/>
        <v>6</v>
      </c>
      <c r="Q36" s="66">
        <f t="shared" si="4"/>
        <v>3</v>
      </c>
      <c r="R36" s="66">
        <f t="shared" si="5"/>
        <v>1</v>
      </c>
      <c r="S36" s="66">
        <f t="shared" si="6"/>
        <v>2</v>
      </c>
      <c r="T36" s="66">
        <f t="shared" si="7"/>
        <v>5</v>
      </c>
      <c r="U36" s="66">
        <f t="shared" si="8"/>
        <v>12</v>
      </c>
      <c r="V36" s="66">
        <f t="shared" si="9"/>
        <v>11</v>
      </c>
      <c r="W36" s="66">
        <f t="shared" si="32"/>
        <v>8</v>
      </c>
      <c r="X36" s="37">
        <f t="shared" si="10"/>
        <v>482356</v>
      </c>
      <c r="Y36" s="38">
        <f t="shared" si="34"/>
        <v>0.17005395404457907</v>
      </c>
      <c r="Z36" s="37">
        <f>County!R2328</f>
        <v>120473</v>
      </c>
      <c r="AA36" s="38">
        <f t="shared" si="35"/>
        <v>4.2472592868363974E-2</v>
      </c>
      <c r="AB36" s="37">
        <f>County!S2328</f>
        <v>35420</v>
      </c>
      <c r="AC36" s="38">
        <f t="shared" si="36"/>
        <v>1.2487272993927703E-2</v>
      </c>
      <c r="AD36" s="37">
        <f>County!T2328</f>
        <v>503055</v>
      </c>
      <c r="AE36" s="38">
        <f t="shared" si="37"/>
        <v>0.17735135844043762</v>
      </c>
      <c r="AF36" s="37">
        <f>County!U2328</f>
        <v>1241118</v>
      </c>
      <c r="AG36" s="38">
        <f t="shared" si="38"/>
        <v>0.43755446876560028</v>
      </c>
      <c r="AH36" s="37">
        <f>County!V2328</f>
        <v>758762</v>
      </c>
      <c r="AI36" s="38">
        <f t="shared" si="39"/>
        <v>0.26750051472102121</v>
      </c>
      <c r="AJ36" s="37">
        <f>County!W2328</f>
        <v>117969</v>
      </c>
      <c r="AK36" s="38">
        <f t="shared" si="40"/>
        <v>4.1589811062130354E-2</v>
      </c>
      <c r="AL36" s="37">
        <f>County!X2328</f>
        <v>3247</v>
      </c>
      <c r="AM36" s="38">
        <f t="shared" si="41"/>
        <v>1.144725449217483E-3</v>
      </c>
      <c r="AN36" s="61">
        <f>County!Y2328</f>
        <v>3448</v>
      </c>
      <c r="AO36" s="38">
        <f t="shared" si="42"/>
        <v>1.2155877267945431E-3</v>
      </c>
      <c r="AP36" s="37">
        <f>County!Z2328</f>
        <v>8000</v>
      </c>
      <c r="AQ36" s="38">
        <f t="shared" si="43"/>
        <v>2.8203891572959237E-3</v>
      </c>
      <c r="AR36" s="37">
        <f>County!AA2328</f>
        <v>29609</v>
      </c>
      <c r="AS36" s="38">
        <f t="shared" si="44"/>
        <v>1.0438612819796876E-2</v>
      </c>
      <c r="AT36" s="37">
        <f>County!AB2328</f>
        <v>0</v>
      </c>
      <c r="AU36" s="38">
        <f t="shared" si="45"/>
        <v>0</v>
      </c>
      <c r="AV36" s="37">
        <f>County!AC2328</f>
        <v>5449</v>
      </c>
      <c r="AW36" s="38">
        <f t="shared" si="46"/>
        <v>1.9210375647631861E-3</v>
      </c>
      <c r="AX36" s="37">
        <f>County!AD2328</f>
        <v>6226</v>
      </c>
      <c r="AY36" s="38">
        <f t="shared" si="47"/>
        <v>2.1949678616655526E-3</v>
      </c>
      <c r="AZ36" s="37">
        <f>County!AE2328</f>
        <v>0</v>
      </c>
      <c r="BA36" s="38">
        <f t="shared" si="25"/>
        <v>0</v>
      </c>
      <c r="BB36" s="37">
        <f>County!AF2328</f>
        <v>2006</v>
      </c>
      <c r="BC36" s="38">
        <f t="shared" si="48"/>
        <v>7.0721258119195289E-4</v>
      </c>
      <c r="BD36" s="37">
        <f>County!AG2328</f>
        <v>1706</v>
      </c>
      <c r="BE36" s="38">
        <f t="shared" si="49"/>
        <v>6.0144798779335575E-4</v>
      </c>
      <c r="BF36" s="37">
        <f>County!AH2328</f>
        <v>0</v>
      </c>
      <c r="BG36" s="38">
        <f t="shared" si="50"/>
        <v>0</v>
      </c>
      <c r="BH36" s="37">
        <f>County!AI2328</f>
        <v>0</v>
      </c>
      <c r="BI36" s="38">
        <f t="shared" si="51"/>
        <v>0</v>
      </c>
      <c r="BJ36" s="37">
        <f>County!AJ2328</f>
        <v>0</v>
      </c>
      <c r="BK36" s="38">
        <f t="shared" si="52"/>
        <v>0</v>
      </c>
      <c r="BL36" s="46"/>
      <c r="BM36" s="34" t="str">
        <f t="shared" si="33"/>
        <v>Texas</v>
      </c>
      <c r="BN36" s="34" t="s">
        <v>2</v>
      </c>
      <c r="BP36" s="35">
        <f>RANK(AF36,(Z36:AE36,AF36:AM36,AP36:BK36))</f>
        <v>1</v>
      </c>
      <c r="BQ36" s="35">
        <f>RANK(AH36,(Z36:AE36,AF36:AM36,AP36:BK36))</f>
        <v>2</v>
      </c>
      <c r="BR36" s="35">
        <f>RANK(AL36,(Z36:AE36,AF36:AM36,AP36:BK36))</f>
        <v>11</v>
      </c>
      <c r="BS36" s="35">
        <f>RANK(AJ36,(Z36:AE36,AF36:AM36,AP36:BK36))</f>
        <v>5</v>
      </c>
      <c r="BU36" s="34">
        <v>48</v>
      </c>
      <c r="BV36" s="34" t="s">
        <v>3184</v>
      </c>
      <c r="BW36" s="121">
        <v>40968</v>
      </c>
      <c r="BX36" s="34">
        <v>0</v>
      </c>
      <c r="BY36" s="34">
        <v>2</v>
      </c>
      <c r="BZ36" s="86">
        <v>155</v>
      </c>
      <c r="CA36" s="86">
        <v>155</v>
      </c>
      <c r="CB36" s="86">
        <v>33</v>
      </c>
      <c r="CC36" s="86">
        <v>20</v>
      </c>
    </row>
    <row r="37" spans="1:85" s="34" customFormat="1">
      <c r="A37" s="34" t="s">
        <v>285</v>
      </c>
      <c r="B37" s="111">
        <f t="shared" si="31"/>
        <v>16</v>
      </c>
      <c r="C37" s="37">
        <f t="shared" si="1"/>
        <v>61428</v>
      </c>
      <c r="D37" s="37">
        <f>'Cong Dist'!E502</f>
        <v>8</v>
      </c>
      <c r="E37" s="36"/>
      <c r="F37" s="36"/>
      <c r="G37" s="36"/>
      <c r="H37" s="37">
        <f>'Cong Dist'!I502</f>
        <v>8</v>
      </c>
      <c r="I37" s="36"/>
      <c r="J37" s="36"/>
      <c r="K37" s="36"/>
      <c r="L37" s="36"/>
      <c r="M37" s="36"/>
      <c r="N37" s="36"/>
      <c r="O37" s="66">
        <f t="shared" si="2"/>
        <v>2</v>
      </c>
      <c r="P37" s="66">
        <f t="shared" si="3"/>
        <v>6</v>
      </c>
      <c r="Q37" s="66">
        <f t="shared" si="4"/>
        <v>3</v>
      </c>
      <c r="R37" s="66">
        <f t="shared" si="5"/>
        <v>4</v>
      </c>
      <c r="S37" s="66">
        <f t="shared" si="6"/>
        <v>1</v>
      </c>
      <c r="T37" s="66">
        <f t="shared" si="7"/>
        <v>5</v>
      </c>
      <c r="U37" s="66">
        <f t="shared" si="8"/>
        <v>10</v>
      </c>
      <c r="V37" s="66">
        <f t="shared" si="9"/>
        <v>9</v>
      </c>
      <c r="W37" s="66">
        <f t="shared" si="32"/>
        <v>7</v>
      </c>
      <c r="X37" s="37">
        <f t="shared" si="10"/>
        <v>1440</v>
      </c>
      <c r="Y37" s="38">
        <f t="shared" si="34"/>
        <v>2.3442078530963077E-2</v>
      </c>
      <c r="Z37" s="37">
        <f>County!R2344</f>
        <v>18534</v>
      </c>
      <c r="AA37" s="38">
        <f t="shared" si="35"/>
        <v>0.3017190857589373</v>
      </c>
      <c r="AB37" s="37">
        <f>County!S2344</f>
        <v>1106</v>
      </c>
      <c r="AC37" s="38">
        <f t="shared" si="36"/>
        <v>1.8004818649475809E-2</v>
      </c>
      <c r="AD37" s="37">
        <f>County!T2344</f>
        <v>11781</v>
      </c>
      <c r="AE37" s="38">
        <f t="shared" si="37"/>
        <v>0.1917855049814417</v>
      </c>
      <c r="AF37" s="37">
        <f>County!U2344</f>
        <v>5932</v>
      </c>
      <c r="AG37" s="38">
        <f t="shared" si="38"/>
        <v>9.656834017060624E-2</v>
      </c>
      <c r="AH37" s="37">
        <f>County!V2344</f>
        <v>19974</v>
      </c>
      <c r="AI37" s="38">
        <f t="shared" si="39"/>
        <v>0.32516116428990038</v>
      </c>
      <c r="AJ37" s="37">
        <f>County!W2344</f>
        <v>2551</v>
      </c>
      <c r="AK37" s="38">
        <f t="shared" si="40"/>
        <v>4.1528293286449178E-2</v>
      </c>
      <c r="AL37" s="37">
        <f>County!X2344</f>
        <v>212</v>
      </c>
      <c r="AM37" s="38">
        <f t="shared" si="41"/>
        <v>3.451194894836231E-3</v>
      </c>
      <c r="AN37" s="61">
        <f>County!Y2344</f>
        <v>361</v>
      </c>
      <c r="AO37" s="38">
        <f t="shared" si="42"/>
        <v>5.876798853942827E-3</v>
      </c>
      <c r="AP37" s="37">
        <f>County!Z2344</f>
        <v>423</v>
      </c>
      <c r="AQ37" s="38">
        <f t="shared" si="43"/>
        <v>6.8861105684704044E-3</v>
      </c>
      <c r="AR37" s="37">
        <f>County!AA2344</f>
        <v>0</v>
      </c>
      <c r="AS37" s="38">
        <f t="shared" si="44"/>
        <v>0</v>
      </c>
      <c r="AT37" s="37">
        <f>County!AB2344</f>
        <v>390</v>
      </c>
      <c r="AU37" s="38">
        <f t="shared" si="45"/>
        <v>6.3488962688025008E-3</v>
      </c>
      <c r="AV37" s="37">
        <f>County!AC2344</f>
        <v>0</v>
      </c>
      <c r="AW37" s="38">
        <f t="shared" si="46"/>
        <v>0</v>
      </c>
      <c r="AX37" s="37">
        <f>County!AD2344</f>
        <v>0</v>
      </c>
      <c r="AY37" s="38">
        <f t="shared" si="47"/>
        <v>0</v>
      </c>
      <c r="AZ37" s="37">
        <f>County!AE2344</f>
        <v>0</v>
      </c>
      <c r="BA37" s="38">
        <f t="shared" si="25"/>
        <v>0</v>
      </c>
      <c r="BB37" s="37">
        <f>County!AF2344</f>
        <v>164</v>
      </c>
      <c r="BC37" s="38">
        <f t="shared" si="48"/>
        <v>2.6697922771374617E-3</v>
      </c>
      <c r="BD37" s="37">
        <f>County!AG2344</f>
        <v>0</v>
      </c>
      <c r="BE37" s="38">
        <f t="shared" si="49"/>
        <v>0</v>
      </c>
      <c r="BF37" s="37">
        <f>County!AH2344</f>
        <v>0</v>
      </c>
      <c r="BG37" s="38">
        <f t="shared" si="50"/>
        <v>0</v>
      </c>
      <c r="BH37" s="37">
        <f>County!AI2344</f>
        <v>0</v>
      </c>
      <c r="BI37" s="38">
        <f t="shared" si="51"/>
        <v>0</v>
      </c>
      <c r="BJ37" s="37">
        <f>County!AJ2344</f>
        <v>0</v>
      </c>
      <c r="BK37" s="38">
        <f t="shared" si="52"/>
        <v>0</v>
      </c>
      <c r="BL37" s="46"/>
      <c r="BM37" s="34" t="str">
        <f t="shared" si="33"/>
        <v>Vermont</v>
      </c>
      <c r="BN37" s="34" t="s">
        <v>2938</v>
      </c>
      <c r="BP37" s="35">
        <f>RANK(AF37,(Z37:AE37,AF37:AM37,AP37:BK37))</f>
        <v>4</v>
      </c>
      <c r="BQ37" s="35">
        <f>RANK(AH37,(Z37:AE37,AF37:AM37,AP37:BK37))</f>
        <v>1</v>
      </c>
      <c r="BR37" s="35">
        <f>RANK(AL37,(Z37:AE37,AF37:AM37,AP37:BK37))</f>
        <v>9</v>
      </c>
      <c r="BS37" s="35">
        <f>RANK(AJ37,(Z37:AE37,AF37:AM37,AP37:BK37))</f>
        <v>5</v>
      </c>
      <c r="BU37" s="34">
        <v>50</v>
      </c>
      <c r="BV37" s="34" t="s">
        <v>3184</v>
      </c>
      <c r="BW37" s="121">
        <v>40968</v>
      </c>
      <c r="BX37" s="34">
        <v>0</v>
      </c>
      <c r="BY37" s="34">
        <v>2</v>
      </c>
      <c r="BZ37" s="86">
        <v>16</v>
      </c>
      <c r="CA37" s="86">
        <v>16</v>
      </c>
      <c r="CB37" s="86">
        <v>30</v>
      </c>
      <c r="CC37" s="86">
        <v>20</v>
      </c>
    </row>
    <row r="38" spans="1:85" s="34" customFormat="1">
      <c r="A38" s="34" t="s">
        <v>1713</v>
      </c>
      <c r="B38" s="111">
        <f t="shared" si="31"/>
        <v>49</v>
      </c>
      <c r="C38" s="37">
        <f t="shared" si="1"/>
        <v>1025452</v>
      </c>
      <c r="D38" s="37">
        <f>'Cong Dist'!E515</f>
        <v>5</v>
      </c>
      <c r="E38" s="37"/>
      <c r="F38" s="37">
        <f>'Cong Dist'!G515</f>
        <v>16</v>
      </c>
      <c r="G38" s="37">
        <f>'Cong Dist'!H515</f>
        <v>8</v>
      </c>
      <c r="H38" s="37">
        <f>'Cong Dist'!I515</f>
        <v>17</v>
      </c>
      <c r="I38" s="37">
        <f>'Cong Dist'!J515</f>
        <v>3</v>
      </c>
      <c r="J38" s="36"/>
      <c r="K38" s="36"/>
      <c r="L38" s="36"/>
      <c r="M38" s="36"/>
      <c r="N38" s="36"/>
      <c r="O38" s="66">
        <f t="shared" si="2"/>
        <v>4</v>
      </c>
      <c r="P38" s="66">
        <f t="shared" si="3"/>
        <v>6</v>
      </c>
      <c r="Q38" s="66">
        <f t="shared" si="4"/>
        <v>2</v>
      </c>
      <c r="R38" s="66">
        <f t="shared" si="5"/>
        <v>3</v>
      </c>
      <c r="S38" s="66">
        <f t="shared" si="6"/>
        <v>1</v>
      </c>
      <c r="T38" s="66">
        <f t="shared" si="7"/>
        <v>5</v>
      </c>
      <c r="U38" s="66">
        <f t="shared" si="8"/>
        <v>10</v>
      </c>
      <c r="V38" s="66">
        <f t="shared" si="9"/>
        <v>9</v>
      </c>
      <c r="W38" s="66">
        <f t="shared" si="32"/>
        <v>7</v>
      </c>
      <c r="X38" s="37">
        <f t="shared" si="10"/>
        <v>28922</v>
      </c>
      <c r="Y38" s="38">
        <f t="shared" si="34"/>
        <v>2.8204148024480912E-2</v>
      </c>
      <c r="Z38" s="37">
        <f>County!R2479</f>
        <v>97784</v>
      </c>
      <c r="AA38" s="38">
        <f t="shared" si="35"/>
        <v>9.5356974290361718E-2</v>
      </c>
      <c r="AB38" s="37">
        <f>County!S2479</f>
        <v>3645</v>
      </c>
      <c r="AC38" s="38">
        <f t="shared" si="36"/>
        <v>3.5545300998974113E-3</v>
      </c>
      <c r="AD38" s="37">
        <f>County!T2479</f>
        <v>327918</v>
      </c>
      <c r="AE38" s="38">
        <f t="shared" si="37"/>
        <v>0.31977898526698473</v>
      </c>
      <c r="AF38" s="37">
        <f>County!U2479</f>
        <v>171150</v>
      </c>
      <c r="AG38" s="38">
        <f t="shared" si="38"/>
        <v>0.16690201004045047</v>
      </c>
      <c r="AH38" s="37">
        <f>County!V2479</f>
        <v>356840</v>
      </c>
      <c r="AI38" s="38">
        <f t="shared" si="39"/>
        <v>0.34798313329146563</v>
      </c>
      <c r="AJ38" s="37">
        <f>County!W2479</f>
        <v>60228</v>
      </c>
      <c r="AK38" s="38">
        <f t="shared" si="40"/>
        <v>5.8733124514848085E-2</v>
      </c>
      <c r="AL38" s="61">
        <f>County!X2479</f>
        <v>914</v>
      </c>
      <c r="AM38" s="38">
        <f t="shared" si="41"/>
        <v>8.9131426921981716E-4</v>
      </c>
      <c r="AN38" s="61">
        <f>County!Y2479</f>
        <v>1102</v>
      </c>
      <c r="AO38" s="38">
        <f t="shared" si="42"/>
        <v>1.0746480576370224E-3</v>
      </c>
      <c r="AP38" s="37">
        <f>County!Z2479</f>
        <v>2917</v>
      </c>
      <c r="AQ38" s="38">
        <f t="shared" si="43"/>
        <v>2.8445992596435525E-3</v>
      </c>
      <c r="AR38" s="37">
        <f>County!AA2479</f>
        <v>0</v>
      </c>
      <c r="AS38" s="38">
        <f t="shared" si="44"/>
        <v>0</v>
      </c>
      <c r="AT38" s="37">
        <f>County!AB2479</f>
        <v>0</v>
      </c>
      <c r="AU38" s="38">
        <f t="shared" si="45"/>
        <v>0</v>
      </c>
      <c r="AV38" s="37">
        <f>County!AC2479</f>
        <v>0</v>
      </c>
      <c r="AW38" s="38">
        <f t="shared" si="46"/>
        <v>0</v>
      </c>
      <c r="AX38" s="37">
        <f>County!AD2479</f>
        <v>1458</v>
      </c>
      <c r="AY38" s="38">
        <f t="shared" si="47"/>
        <v>1.4218120399589645E-3</v>
      </c>
      <c r="AZ38" s="37">
        <f>County!AE2479</f>
        <v>0</v>
      </c>
      <c r="BA38" s="38">
        <f t="shared" si="25"/>
        <v>0</v>
      </c>
      <c r="BB38" s="37">
        <f>County!AF2479</f>
        <v>399</v>
      </c>
      <c r="BC38" s="38">
        <f t="shared" si="48"/>
        <v>3.8909671052374955E-4</v>
      </c>
      <c r="BD38" s="37">
        <f>County!AG2479</f>
        <v>444</v>
      </c>
      <c r="BE38" s="38">
        <f t="shared" si="49"/>
        <v>4.32979798176804E-4</v>
      </c>
      <c r="BF38" s="37">
        <f>County!AH2479</f>
        <v>0</v>
      </c>
      <c r="BG38" s="38">
        <f t="shared" si="50"/>
        <v>0</v>
      </c>
      <c r="BH38" s="37">
        <f>County!AI2479</f>
        <v>653</v>
      </c>
      <c r="BI38" s="38">
        <f t="shared" si="51"/>
        <v>6.3679236083210135E-4</v>
      </c>
      <c r="BJ38" s="37">
        <f>County!AJ2479</f>
        <v>0</v>
      </c>
      <c r="BK38" s="38">
        <f t="shared" si="52"/>
        <v>0</v>
      </c>
      <c r="BL38" s="46"/>
      <c r="BM38" s="34" t="str">
        <f t="shared" si="33"/>
        <v>Virginia</v>
      </c>
      <c r="BN38" s="34" t="s">
        <v>198</v>
      </c>
      <c r="BP38" s="35">
        <f>RANK(AF38,(Z38:AE38,AF38:AM38,AP38:BK38))</f>
        <v>3</v>
      </c>
      <c r="BQ38" s="35">
        <f>RANK(AH38,(Z38:AE38,AF38:AM38,AP38:BK38))</f>
        <v>1</v>
      </c>
      <c r="BR38" s="35">
        <f>RANK(AL38,(Z38:AE38,AF38:AM38,AP38:BK38))</f>
        <v>9</v>
      </c>
      <c r="BS38" s="35">
        <f>RANK(AJ38,(Z38:AE38,AF38:AM38,AP38:BK38))</f>
        <v>5</v>
      </c>
      <c r="BU38" s="34">
        <v>51</v>
      </c>
      <c r="BV38" s="34" t="s">
        <v>3184</v>
      </c>
      <c r="BW38" s="121">
        <v>40968</v>
      </c>
      <c r="BX38" s="34">
        <v>0</v>
      </c>
      <c r="BY38" s="34">
        <v>2</v>
      </c>
      <c r="BZ38" s="86">
        <v>49</v>
      </c>
      <c r="CA38" s="86">
        <v>49</v>
      </c>
      <c r="CB38" s="86">
        <v>10</v>
      </c>
      <c r="CC38" s="86">
        <v>0</v>
      </c>
    </row>
    <row r="39" spans="1:85" s="86" customFormat="1">
      <c r="A39" s="86" t="s">
        <v>637</v>
      </c>
      <c r="B39" s="111">
        <f t="shared" si="31"/>
        <v>44</v>
      </c>
      <c r="C39" s="37">
        <f t="shared" si="1"/>
        <v>3500</v>
      </c>
      <c r="D39" s="88"/>
      <c r="E39" s="88"/>
      <c r="F39" s="88"/>
      <c r="G39" s="88"/>
      <c r="H39" s="88">
        <v>41</v>
      </c>
      <c r="I39" s="88"/>
      <c r="J39" s="88"/>
      <c r="K39" s="36"/>
      <c r="L39" s="36"/>
      <c r="M39" s="88"/>
      <c r="N39" s="88">
        <v>3</v>
      </c>
      <c r="O39" s="66">
        <f t="shared" si="2"/>
        <v>3</v>
      </c>
      <c r="P39" s="66" t="str">
        <f t="shared" si="3"/>
        <v>-</v>
      </c>
      <c r="Q39" s="66" t="str">
        <f t="shared" si="4"/>
        <v>-</v>
      </c>
      <c r="R39" s="66">
        <f t="shared" si="5"/>
        <v>2</v>
      </c>
      <c r="S39" s="66">
        <f t="shared" si="6"/>
        <v>1</v>
      </c>
      <c r="T39" s="66">
        <f t="shared" si="7"/>
        <v>4</v>
      </c>
      <c r="U39" s="66" t="str">
        <f t="shared" si="8"/>
        <v>-</v>
      </c>
      <c r="V39" s="66" t="str">
        <f t="shared" si="9"/>
        <v>-</v>
      </c>
      <c r="W39" s="66" t="str">
        <f t="shared" si="32"/>
        <v>-</v>
      </c>
      <c r="X39" s="37">
        <f t="shared" si="10"/>
        <v>2409</v>
      </c>
      <c r="Y39" s="38">
        <f t="shared" si="34"/>
        <v>0.68828571428571428</v>
      </c>
      <c r="Z39" s="37">
        <f>County!R2500</f>
        <v>246</v>
      </c>
      <c r="AA39" s="38">
        <f t="shared" si="35"/>
        <v>7.0285714285714285E-2</v>
      </c>
      <c r="AB39" s="37">
        <f>County!S2500</f>
        <v>0</v>
      </c>
      <c r="AC39" s="38">
        <f t="shared" si="36"/>
        <v>0</v>
      </c>
      <c r="AD39" s="37">
        <f>County!T2500</f>
        <v>0</v>
      </c>
      <c r="AE39" s="38">
        <f t="shared" si="37"/>
        <v>0</v>
      </c>
      <c r="AF39" s="37">
        <f>County!U2500</f>
        <v>348</v>
      </c>
      <c r="AG39" s="38">
        <f t="shared" si="38"/>
        <v>9.9428571428571422E-2</v>
      </c>
      <c r="AH39" s="37">
        <f>County!V2500</f>
        <v>2757</v>
      </c>
      <c r="AI39" s="38">
        <f t="shared" si="39"/>
        <v>0.7877142857142857</v>
      </c>
      <c r="AJ39" s="37">
        <f>County!W2500</f>
        <v>149</v>
      </c>
      <c r="AK39" s="38">
        <f t="shared" si="40"/>
        <v>4.2571428571428573E-2</v>
      </c>
      <c r="AL39" s="37">
        <f>County!X2500</f>
        <v>0</v>
      </c>
      <c r="AM39" s="38">
        <f t="shared" si="41"/>
        <v>0</v>
      </c>
      <c r="AN39" s="61">
        <f>County!Y2500</f>
        <v>0</v>
      </c>
      <c r="AO39" s="38">
        <f t="shared" si="42"/>
        <v>0</v>
      </c>
      <c r="AP39" s="37">
        <f>County!Z2500</f>
        <v>0</v>
      </c>
      <c r="AQ39" s="38">
        <f t="shared" si="43"/>
        <v>0</v>
      </c>
      <c r="AR39" s="37">
        <f>County!AA2500</f>
        <v>0</v>
      </c>
      <c r="AS39" s="38">
        <f t="shared" si="44"/>
        <v>0</v>
      </c>
      <c r="AT39" s="37">
        <f>County!AB2500</f>
        <v>0</v>
      </c>
      <c r="AU39" s="38">
        <f t="shared" si="45"/>
        <v>0</v>
      </c>
      <c r="AV39" s="37">
        <f>County!AC2500</f>
        <v>0</v>
      </c>
      <c r="AW39" s="38">
        <f t="shared" si="46"/>
        <v>0</v>
      </c>
      <c r="AX39" s="37">
        <f>County!AD2500</f>
        <v>0</v>
      </c>
      <c r="AY39" s="38">
        <f t="shared" si="47"/>
        <v>0</v>
      </c>
      <c r="AZ39" s="37">
        <f>County!AE2500</f>
        <v>0</v>
      </c>
      <c r="BA39" s="38">
        <f t="shared" si="25"/>
        <v>0</v>
      </c>
      <c r="BB39" s="37">
        <f>County!AF2500</f>
        <v>0</v>
      </c>
      <c r="BC39" s="38">
        <f t="shared" si="48"/>
        <v>0</v>
      </c>
      <c r="BD39" s="37">
        <f>County!AG2500</f>
        <v>0</v>
      </c>
      <c r="BE39" s="38">
        <f t="shared" si="49"/>
        <v>0</v>
      </c>
      <c r="BF39" s="37">
        <f>County!AH2500</f>
        <v>0</v>
      </c>
      <c r="BG39" s="38">
        <f t="shared" si="50"/>
        <v>0</v>
      </c>
      <c r="BH39" s="37">
        <f>County!AI2500</f>
        <v>0</v>
      </c>
      <c r="BI39" s="38">
        <f t="shared" si="51"/>
        <v>0</v>
      </c>
      <c r="BJ39" s="37">
        <f>County!AJ2500</f>
        <v>0</v>
      </c>
      <c r="BK39" s="38">
        <f t="shared" si="52"/>
        <v>0</v>
      </c>
      <c r="BL39" s="137"/>
      <c r="BM39" s="86" t="str">
        <f t="shared" si="33"/>
        <v>Washington</v>
      </c>
      <c r="BN39" s="86" t="s">
        <v>1549</v>
      </c>
      <c r="BP39" s="35">
        <f>RANK(AF39,(Z39:AE39,AF39:AM39,AP39:BK39))</f>
        <v>2</v>
      </c>
      <c r="BQ39" s="35">
        <f>RANK(AH39,(Z39:AE39,AF39:AM39,AP39:BK39))</f>
        <v>1</v>
      </c>
      <c r="BR39" s="35">
        <f>RANK(AL39,(Z39:AE39,AF39:AM39,AP39:BK39))</f>
        <v>9</v>
      </c>
      <c r="BS39" s="35">
        <f>RANK(AJ39,(Z39:AE39,AF39:AM39,AP39:BK39))</f>
        <v>4</v>
      </c>
      <c r="BU39" s="34">
        <v>53</v>
      </c>
      <c r="BV39" s="86" t="s">
        <v>3184</v>
      </c>
      <c r="BW39" s="122">
        <v>41052</v>
      </c>
      <c r="BX39" s="86">
        <v>0</v>
      </c>
      <c r="BY39" s="86">
        <v>0</v>
      </c>
      <c r="BZ39" s="86">
        <v>44</v>
      </c>
      <c r="CA39" s="86">
        <v>44</v>
      </c>
      <c r="CB39" s="34">
        <v>13</v>
      </c>
      <c r="CC39" s="34">
        <v>20</v>
      </c>
      <c r="CD39" s="34"/>
      <c r="CE39" s="34"/>
      <c r="CF39" s="34"/>
    </row>
    <row r="40" spans="1:85" s="34" customFormat="1">
      <c r="A40" s="34" t="s">
        <v>1593</v>
      </c>
      <c r="B40" s="111">
        <f t="shared" si="31"/>
        <v>34</v>
      </c>
      <c r="C40" s="37">
        <f t="shared" si="1"/>
        <v>204061</v>
      </c>
      <c r="D40" s="37">
        <f>SUM('Cong Dist'!E529:E532)</f>
        <v>1</v>
      </c>
      <c r="E40" s="37"/>
      <c r="F40" s="36"/>
      <c r="G40" s="36"/>
      <c r="H40" s="37">
        <f>SUM('Cong Dist'!I529:I532)</f>
        <v>30</v>
      </c>
      <c r="I40" s="36"/>
      <c r="J40" s="36"/>
      <c r="K40" s="36"/>
      <c r="L40" s="36"/>
      <c r="M40" s="36"/>
      <c r="N40" s="37">
        <f>SUM('Cong Dist'!K532)</f>
        <v>3</v>
      </c>
      <c r="O40" s="66">
        <f t="shared" si="2"/>
        <v>3</v>
      </c>
      <c r="P40" s="66">
        <f t="shared" si="3"/>
        <v>6</v>
      </c>
      <c r="Q40" s="66">
        <f t="shared" si="4"/>
        <v>5</v>
      </c>
      <c r="R40" s="66">
        <f t="shared" si="5"/>
        <v>2</v>
      </c>
      <c r="S40" s="66">
        <f t="shared" si="6"/>
        <v>1</v>
      </c>
      <c r="T40" s="66">
        <f t="shared" si="7"/>
        <v>4</v>
      </c>
      <c r="U40" s="66">
        <f t="shared" si="8"/>
        <v>10</v>
      </c>
      <c r="V40" s="66">
        <f t="shared" si="9"/>
        <v>9</v>
      </c>
      <c r="W40" s="66">
        <f t="shared" si="32"/>
        <v>7</v>
      </c>
      <c r="X40" s="37">
        <f t="shared" si="10"/>
        <v>138937</v>
      </c>
      <c r="Y40" s="38">
        <f t="shared" si="34"/>
        <v>0.68086013495964437</v>
      </c>
      <c r="Z40" s="37">
        <f>County!R2577</f>
        <v>13721</v>
      </c>
      <c r="AA40" s="38">
        <f t="shared" si="35"/>
        <v>6.7239697933461073E-2</v>
      </c>
      <c r="AB40" s="37">
        <f>County!S2577</f>
        <v>2305</v>
      </c>
      <c r="AC40" s="38">
        <f t="shared" si="36"/>
        <v>1.1295641989405129E-2</v>
      </c>
      <c r="AD40" s="37">
        <f>County!T2577</f>
        <v>2908</v>
      </c>
      <c r="AE40" s="38">
        <f t="shared" si="37"/>
        <v>1.4250640739778792E-2</v>
      </c>
      <c r="AF40" s="37">
        <f>County!U2577</f>
        <v>18301</v>
      </c>
      <c r="AG40" s="38">
        <f t="shared" si="38"/>
        <v>8.9683967049068655E-2</v>
      </c>
      <c r="AH40" s="37">
        <f>County!V2577</f>
        <v>157238</v>
      </c>
      <c r="AI40" s="38">
        <f t="shared" si="39"/>
        <v>0.77054410200871304</v>
      </c>
      <c r="AJ40" s="37">
        <f>County!W2577</f>
        <v>4421</v>
      </c>
      <c r="AK40" s="38">
        <f t="shared" si="40"/>
        <v>2.166509034063344E-2</v>
      </c>
      <c r="AL40" s="37">
        <f>County!X2577</f>
        <v>659</v>
      </c>
      <c r="AM40" s="38">
        <f t="shared" si="41"/>
        <v>3.2294264950186464E-3</v>
      </c>
      <c r="AN40" s="37">
        <f>County!Y2577</f>
        <v>727</v>
      </c>
      <c r="AO40" s="38">
        <f t="shared" si="42"/>
        <v>3.5626601849446981E-3</v>
      </c>
      <c r="AP40" s="37">
        <f>County!Z2577</f>
        <v>1798</v>
      </c>
      <c r="AQ40" s="38">
        <f t="shared" si="43"/>
        <v>8.8110908012800099E-3</v>
      </c>
      <c r="AR40" s="37">
        <f>County!AA2577</f>
        <v>0</v>
      </c>
      <c r="AS40" s="38">
        <f t="shared" si="44"/>
        <v>0</v>
      </c>
      <c r="AT40" s="37">
        <f>County!AB2577</f>
        <v>0</v>
      </c>
      <c r="AU40" s="38">
        <f t="shared" si="45"/>
        <v>0</v>
      </c>
      <c r="AV40" s="37">
        <f>County!AC2577</f>
        <v>203</v>
      </c>
      <c r="AW40" s="38">
        <f t="shared" si="46"/>
        <v>9.948005743380655E-4</v>
      </c>
      <c r="AX40" s="37">
        <f>County!AD2577</f>
        <v>1780</v>
      </c>
      <c r="AY40" s="38">
        <f t="shared" si="47"/>
        <v>8.7228818833584073E-3</v>
      </c>
      <c r="AZ40" s="37">
        <f>County!AE2577</f>
        <v>0</v>
      </c>
      <c r="BA40" s="38">
        <f t="shared" si="25"/>
        <v>0</v>
      </c>
      <c r="BB40" s="37">
        <f>County!AF2577</f>
        <v>0</v>
      </c>
      <c r="BC40" s="38">
        <f t="shared" si="48"/>
        <v>0</v>
      </c>
      <c r="BD40" s="37">
        <f>County!AG2577</f>
        <v>0</v>
      </c>
      <c r="BE40" s="38">
        <f t="shared" si="49"/>
        <v>0</v>
      </c>
      <c r="BF40" s="37">
        <f>County!AH2577</f>
        <v>0</v>
      </c>
      <c r="BG40" s="38">
        <f t="shared" si="50"/>
        <v>0</v>
      </c>
      <c r="BH40" s="37">
        <f>County!AI2577</f>
        <v>0</v>
      </c>
      <c r="BI40" s="38">
        <f t="shared" si="51"/>
        <v>0</v>
      </c>
      <c r="BJ40" s="37">
        <f>County!AJ2577</f>
        <v>0</v>
      </c>
      <c r="BK40" s="38">
        <f t="shared" si="52"/>
        <v>0</v>
      </c>
      <c r="BL40" s="46"/>
      <c r="BM40" s="34" t="str">
        <f t="shared" si="33"/>
        <v>West Virginia</v>
      </c>
      <c r="BN40" s="34" t="s">
        <v>1592</v>
      </c>
      <c r="BP40" s="35">
        <f>RANK(AF40,(Z40:AE40,AF40:AM40,AP40:BK40))</f>
        <v>2</v>
      </c>
      <c r="BQ40" s="35">
        <f>RANK(AH40,(Z40:AE40,AF40:AM40,AP40:BK40))</f>
        <v>1</v>
      </c>
      <c r="BR40" s="35">
        <f>RANK(AL40,(Z40:AE40,AF40:AM40,AP40:BK40))</f>
        <v>9</v>
      </c>
      <c r="BS40" s="35">
        <f>RANK(AJ40,(Z40:AE40,AF40:AM40,AP40:BK40))</f>
        <v>4</v>
      </c>
      <c r="BU40" s="34">
        <v>54</v>
      </c>
      <c r="BV40" s="34" t="s">
        <v>3184</v>
      </c>
      <c r="BW40" s="121">
        <v>41038</v>
      </c>
      <c r="BX40" s="34">
        <v>0</v>
      </c>
      <c r="BY40" s="34">
        <v>1</v>
      </c>
      <c r="BZ40" s="86">
        <v>34</v>
      </c>
      <c r="CA40" s="86">
        <v>34</v>
      </c>
      <c r="CB40" s="86">
        <v>99</v>
      </c>
      <c r="CC40" s="86">
        <v>0</v>
      </c>
      <c r="CD40" s="34" t="str">
        <f>"update Maps set ev_alloc="&amp;CA40&amp;" where year=2016 and elect=2 and fips="&amp;BU40</f>
        <v>update Maps set ev_alloc=34 where year=2016 and elect=2 and fips=54</v>
      </c>
    </row>
    <row r="41" spans="1:85" s="34" customFormat="1">
      <c r="A41" s="128" t="s">
        <v>2060</v>
      </c>
      <c r="B41" s="153">
        <f t="shared" si="31"/>
        <v>42</v>
      </c>
      <c r="C41" s="129">
        <f t="shared" si="1"/>
        <v>1105944</v>
      </c>
      <c r="D41" s="129"/>
      <c r="E41" s="129"/>
      <c r="F41" s="129"/>
      <c r="G41" s="129">
        <f>SUM('Cong Dist'!H534:H542)</f>
        <v>36</v>
      </c>
      <c r="H41" s="129">
        <f>SUM('Cong Dist'!I534:I542)</f>
        <v>6</v>
      </c>
      <c r="I41" s="130"/>
      <c r="J41" s="130"/>
      <c r="K41" s="130"/>
      <c r="L41" s="130"/>
      <c r="M41" s="130"/>
      <c r="N41" s="130"/>
      <c r="O41" s="131">
        <f t="shared" si="2"/>
        <v>3</v>
      </c>
      <c r="P41" s="131">
        <f t="shared" si="3"/>
        <v>6</v>
      </c>
      <c r="Q41" s="131">
        <f t="shared" si="4"/>
        <v>4</v>
      </c>
      <c r="R41" s="131">
        <f t="shared" si="5"/>
        <v>1</v>
      </c>
      <c r="S41" s="131">
        <f t="shared" si="6"/>
        <v>2</v>
      </c>
      <c r="T41" s="131">
        <f t="shared" si="7"/>
        <v>5</v>
      </c>
      <c r="U41" s="131">
        <f t="shared" si="8"/>
        <v>12</v>
      </c>
      <c r="V41" s="131">
        <f t="shared" si="9"/>
        <v>11</v>
      </c>
      <c r="W41" s="131">
        <f t="shared" si="32"/>
        <v>7</v>
      </c>
      <c r="X41" s="129">
        <f t="shared" si="10"/>
        <v>145784</v>
      </c>
      <c r="Y41" s="132">
        <f t="shared" si="34"/>
        <v>0.13181860926050507</v>
      </c>
      <c r="Z41" s="129">
        <f>County!R2651</f>
        <v>155902</v>
      </c>
      <c r="AA41" s="132">
        <f t="shared" si="35"/>
        <v>0.14096735458576565</v>
      </c>
      <c r="AB41" s="129">
        <f>County!S2651</f>
        <v>3054</v>
      </c>
      <c r="AC41" s="132">
        <f t="shared" si="36"/>
        <v>2.7614418089885202E-3</v>
      </c>
      <c r="AD41" s="129">
        <f>County!T2651</f>
        <v>10591</v>
      </c>
      <c r="AE41" s="132">
        <f t="shared" si="37"/>
        <v>9.5764342498354353E-3</v>
      </c>
      <c r="AF41" s="133">
        <f>County!U2651</f>
        <v>533079</v>
      </c>
      <c r="AG41" s="132">
        <f t="shared" si="38"/>
        <v>0.48201265163516416</v>
      </c>
      <c r="AH41" s="129">
        <f>County!V2651</f>
        <v>387295</v>
      </c>
      <c r="AI41" s="132">
        <f t="shared" si="39"/>
        <v>0.35019404237465912</v>
      </c>
      <c r="AJ41" s="129">
        <f>County!W2651</f>
        <v>5660</v>
      </c>
      <c r="AK41" s="132">
        <f t="shared" si="40"/>
        <v>5.1177998162655614E-3</v>
      </c>
      <c r="AL41" s="133">
        <f>County!X2651</f>
        <v>772</v>
      </c>
      <c r="AM41" s="132">
        <f t="shared" si="41"/>
        <v>6.9804619402067379E-4</v>
      </c>
      <c r="AN41" s="129">
        <f>County!Y2651</f>
        <v>1191</v>
      </c>
      <c r="AO41" s="132">
        <f t="shared" si="42"/>
        <v>1.0769080532106508E-3</v>
      </c>
      <c r="AP41" s="129">
        <f>County!Z2651</f>
        <v>2519</v>
      </c>
      <c r="AQ41" s="132">
        <f t="shared" si="43"/>
        <v>2.2776921797125352E-3</v>
      </c>
      <c r="AR41" s="129">
        <f>County!AA2651</f>
        <v>2281</v>
      </c>
      <c r="AS41" s="132">
        <f t="shared" si="44"/>
        <v>2.0624914100533121E-3</v>
      </c>
      <c r="AT41" s="129">
        <f>County!AB2651</f>
        <v>1420</v>
      </c>
      <c r="AU41" s="132">
        <f t="shared" si="45"/>
        <v>1.2839709786390632E-3</v>
      </c>
      <c r="AV41" s="129">
        <f>County!AC2651</f>
        <v>0</v>
      </c>
      <c r="AW41" s="132">
        <f t="shared" si="46"/>
        <v>0</v>
      </c>
      <c r="AX41" s="129">
        <f>County!AD2651</f>
        <v>1424</v>
      </c>
      <c r="AY41" s="132">
        <f t="shared" si="47"/>
        <v>1.2875877982972013E-3</v>
      </c>
      <c r="AZ41" s="129">
        <f>County!AE2651</f>
        <v>0</v>
      </c>
      <c r="BA41" s="132">
        <f t="shared" si="25"/>
        <v>0</v>
      </c>
      <c r="BB41" s="129">
        <f>County!AF2651</f>
        <v>511</v>
      </c>
      <c r="BC41" s="132">
        <f t="shared" si="48"/>
        <v>4.6204871132715582E-4</v>
      </c>
      <c r="BD41" s="129">
        <f>County!AG2651</f>
        <v>0</v>
      </c>
      <c r="BE41" s="132">
        <f t="shared" si="49"/>
        <v>0</v>
      </c>
      <c r="BF41" s="129">
        <f>County!AH2651</f>
        <v>0</v>
      </c>
      <c r="BG41" s="132">
        <f t="shared" si="50"/>
        <v>0</v>
      </c>
      <c r="BH41" s="129">
        <f>County!AI2651</f>
        <v>245</v>
      </c>
      <c r="BI41" s="132">
        <f t="shared" si="51"/>
        <v>2.2153020406096512E-4</v>
      </c>
      <c r="BJ41" s="129">
        <f>County!AJ2651</f>
        <v>0</v>
      </c>
      <c r="BK41" s="132">
        <f t="shared" si="52"/>
        <v>0</v>
      </c>
      <c r="BL41" s="134"/>
      <c r="BM41" s="128" t="str">
        <f t="shared" si="33"/>
        <v>Wisconsin</v>
      </c>
      <c r="BN41" s="128" t="s">
        <v>2969</v>
      </c>
      <c r="BO41" s="128"/>
      <c r="BP41" s="135">
        <f>RANK(AF41,(Z41:AE41,AF41:AM41,AP41:BK41))</f>
        <v>1</v>
      </c>
      <c r="BQ41" s="135">
        <f>RANK(AH41,(Z41:AE41,AF41:AM41,AP41:BK41))</f>
        <v>2</v>
      </c>
      <c r="BR41" s="135">
        <f>RANK(AL41,(Z41:AE41,AF41:AM41,AP41:BK41))</f>
        <v>11</v>
      </c>
      <c r="BS41" s="135">
        <f>RANK(AJ41,(Z41:AE41,AF41:AM41,AP41:BK41))</f>
        <v>5</v>
      </c>
      <c r="BT41" s="128"/>
      <c r="BU41" s="128">
        <v>55</v>
      </c>
      <c r="BV41" s="128" t="s">
        <v>3184</v>
      </c>
      <c r="BW41" s="136">
        <v>41003</v>
      </c>
      <c r="BX41" s="128">
        <v>0</v>
      </c>
      <c r="BY41" s="128">
        <v>2</v>
      </c>
      <c r="BZ41" s="128">
        <v>42</v>
      </c>
      <c r="CA41" s="128">
        <v>42</v>
      </c>
      <c r="CB41" s="128">
        <v>77</v>
      </c>
      <c r="CC41" s="128">
        <v>0</v>
      </c>
    </row>
    <row r="42" spans="1:85" s="86" customFormat="1">
      <c r="A42" s="86" t="s">
        <v>1033</v>
      </c>
      <c r="B42" s="87">
        <f t="shared" ref="B42:N42" si="53">SUM(B3:B41)</f>
        <v>2029</v>
      </c>
      <c r="C42" s="87">
        <f t="shared" si="53"/>
        <v>29646417</v>
      </c>
      <c r="D42" s="87">
        <f t="shared" si="53"/>
        <v>139</v>
      </c>
      <c r="E42" s="87">
        <f t="shared" si="53"/>
        <v>3</v>
      </c>
      <c r="F42" s="87">
        <f t="shared" si="53"/>
        <v>110.03810007900684</v>
      </c>
      <c r="G42" s="87">
        <f t="shared" si="53"/>
        <v>360.13557267469241</v>
      </c>
      <c r="H42" s="87">
        <f t="shared" si="53"/>
        <v>1341.8263272463007</v>
      </c>
      <c r="I42" s="87">
        <f t="shared" si="53"/>
        <v>4</v>
      </c>
      <c r="J42" s="87">
        <f t="shared" si="53"/>
        <v>0</v>
      </c>
      <c r="K42" s="87">
        <f t="shared" si="53"/>
        <v>0</v>
      </c>
      <c r="L42" s="87">
        <f t="shared" si="53"/>
        <v>0</v>
      </c>
      <c r="M42" s="87">
        <f t="shared" si="53"/>
        <v>0</v>
      </c>
      <c r="N42" s="87">
        <f t="shared" si="53"/>
        <v>68</v>
      </c>
      <c r="O42" s="89">
        <f>IF(Z42&gt;0,RANK(Z42,Z42:BL42),"-")</f>
        <v>3</v>
      </c>
      <c r="P42" s="89">
        <f>IF(AB42&gt;0,RANK(AB42,Z42:BL42),"-")</f>
        <v>6</v>
      </c>
      <c r="Q42" s="89">
        <f t="shared" si="4"/>
        <v>4</v>
      </c>
      <c r="R42" s="89">
        <f t="shared" si="5"/>
        <v>2</v>
      </c>
      <c r="S42" s="89">
        <f t="shared" si="6"/>
        <v>1</v>
      </c>
      <c r="T42" s="89">
        <f t="shared" si="7"/>
        <v>5</v>
      </c>
      <c r="U42" s="89">
        <f t="shared" si="8"/>
        <v>11</v>
      </c>
      <c r="V42" s="89">
        <f t="shared" si="9"/>
        <v>9</v>
      </c>
      <c r="W42" s="89">
        <f>IF(AZ42&gt;0,RANK(AZ42,Z42:BL42),"-")</f>
        <v>18</v>
      </c>
      <c r="X42" s="37">
        <f t="shared" si="10"/>
        <v>5916677</v>
      </c>
      <c r="Y42" s="91">
        <f t="shared" si="34"/>
        <v>0.19957477492136738</v>
      </c>
      <c r="Z42" s="87">
        <f>SUM(Z3:Z41)</f>
        <v>4139352</v>
      </c>
      <c r="AA42" s="91">
        <f>Z42/$C42</f>
        <v>0.13962402269387225</v>
      </c>
      <c r="AB42" s="87">
        <f>SUM(AB3:AB41)</f>
        <v>280934</v>
      </c>
      <c r="AC42" s="91">
        <f>AB42/$C42</f>
        <v>9.4761535601418541E-3</v>
      </c>
      <c r="AD42" s="87">
        <f>SUM(AD3:AD41)</f>
        <v>3353864</v>
      </c>
      <c r="AE42" s="91">
        <f>AD42/$C42</f>
        <v>0.11312881418351499</v>
      </c>
      <c r="AF42" s="87">
        <f>SUM(AF3:AF41)</f>
        <v>7393794</v>
      </c>
      <c r="AG42" s="91">
        <f>AF42/$C42</f>
        <v>0.24939924443483338</v>
      </c>
      <c r="AH42" s="87">
        <f>SUM(AH3:AH41)</f>
        <v>13310471</v>
      </c>
      <c r="AI42" s="91">
        <f>AH42/$C42</f>
        <v>0.44897401935620079</v>
      </c>
      <c r="AJ42" s="87">
        <f>SUM(AJ3:AJ41)</f>
        <v>807920</v>
      </c>
      <c r="AK42" s="91">
        <f>AJ42/$C42</f>
        <v>2.7251859811592071E-2</v>
      </c>
      <c r="AL42" s="87">
        <f>SUM(AL3:AL41)</f>
        <v>37447</v>
      </c>
      <c r="AM42" s="91">
        <f>AL42/$C42</f>
        <v>1.263120599025508E-3</v>
      </c>
      <c r="AN42" s="87">
        <f>SUM(AN3:AN41)</f>
        <v>54938</v>
      </c>
      <c r="AO42" s="91">
        <f>AN42/$C42</f>
        <v>1.8531075778904411E-3</v>
      </c>
      <c r="AP42" s="87">
        <f>SUM(AP3:AP41)</f>
        <v>58127</v>
      </c>
      <c r="AQ42" s="91">
        <f>AP42/$C42</f>
        <v>1.9606753827958365E-3</v>
      </c>
      <c r="AR42" s="87">
        <f>SUM(AR3:AR41)</f>
        <v>87556</v>
      </c>
      <c r="AS42" s="91">
        <f>AR42/$C42</f>
        <v>2.9533417141100055E-3</v>
      </c>
      <c r="AT42" s="87">
        <f>SUM(AT3:AT41)</f>
        <v>25339</v>
      </c>
      <c r="AU42" s="91">
        <f>AT42/$C42</f>
        <v>8.5470699545243532E-4</v>
      </c>
      <c r="AV42" s="87">
        <f>SUM(AV3:AV41)</f>
        <v>6942</v>
      </c>
      <c r="AW42" s="91">
        <f>AV42/$C42</f>
        <v>2.341598311863454E-4</v>
      </c>
      <c r="AX42" s="87">
        <f>SUM(AX3:AX41)</f>
        <v>48397</v>
      </c>
      <c r="AY42" s="91">
        <f>AX42/$C42</f>
        <v>1.6324738331785591E-3</v>
      </c>
      <c r="AZ42" s="87">
        <f>SUM(AZ3:AZ41)</f>
        <v>222</v>
      </c>
      <c r="BA42" s="91">
        <f t="shared" si="25"/>
        <v>7.4882573499522727E-6</v>
      </c>
      <c r="BB42" s="87">
        <f>SUM(BB3:BB41)</f>
        <v>15006</v>
      </c>
      <c r="BC42" s="91">
        <f>BB42/$C42</f>
        <v>5.0616571979001713E-4</v>
      </c>
      <c r="BD42" s="87">
        <f>SUM(BD3:BD41)</f>
        <v>5666</v>
      </c>
      <c r="BE42" s="91">
        <f>BD42/$C42</f>
        <v>1.911192168686017E-4</v>
      </c>
      <c r="BF42" s="87">
        <f>SUM(BF3:BF41)</f>
        <v>2036</v>
      </c>
      <c r="BG42" s="91">
        <f>BF42/$C42</f>
        <v>6.8676089930192909E-5</v>
      </c>
      <c r="BH42" s="87">
        <f>SUM(BH3:BH41)</f>
        <v>18406</v>
      </c>
      <c r="BI42" s="91">
        <f>BH42/$C42</f>
        <v>6.2085074226676362E-4</v>
      </c>
      <c r="BJ42" s="87">
        <f>SUM(BJ3:BJ41)</f>
        <v>0</v>
      </c>
      <c r="BK42" s="91">
        <f>BJ42/$C42</f>
        <v>0</v>
      </c>
      <c r="BL42" s="87"/>
      <c r="BM42" s="86" t="str">
        <f t="shared" si="33"/>
        <v>Total (Primary)</v>
      </c>
      <c r="BP42" s="92">
        <f>RANK(AF42,(Z42:AE42,AF42:AM42,AP42:BK42))</f>
        <v>2</v>
      </c>
      <c r="BQ42" s="92">
        <f>RANK(AH42,(Z42:AE42,AF42:AM42,AP42:BK42))</f>
        <v>1</v>
      </c>
      <c r="BR42" s="92">
        <f>RANK(AL42,(Z42:AE42,AF42:AM42,AP42:BK42))</f>
        <v>10</v>
      </c>
      <c r="BS42" s="92">
        <f>RANK(AJ42,(Z42:AE42,AF42:AM42,AP42:BK42))</f>
        <v>5</v>
      </c>
      <c r="BV42" s="86" t="s">
        <v>3184</v>
      </c>
      <c r="BW42" s="122"/>
      <c r="BY42" s="86">
        <v>2</v>
      </c>
      <c r="CE42" s="34"/>
      <c r="CF42" s="34"/>
      <c r="CG42" s="34"/>
    </row>
    <row r="43" spans="1:85" s="86" customFormat="1">
      <c r="B43" s="87"/>
      <c r="C43" s="87"/>
      <c r="D43" s="88"/>
      <c r="E43" s="88"/>
      <c r="F43" s="88"/>
      <c r="G43" s="88"/>
      <c r="H43" s="88"/>
      <c r="I43" s="88"/>
      <c r="J43" s="88"/>
      <c r="K43" s="88"/>
      <c r="L43" s="88"/>
      <c r="M43" s="88"/>
      <c r="N43" s="88"/>
      <c r="O43" s="89"/>
      <c r="P43" s="89"/>
      <c r="Q43" s="89"/>
      <c r="R43" s="89"/>
      <c r="S43" s="89"/>
      <c r="T43" s="89"/>
      <c r="U43" s="89"/>
      <c r="V43" s="89"/>
      <c r="W43" s="89"/>
      <c r="X43" s="90"/>
      <c r="Y43" s="91"/>
      <c r="Z43" s="87"/>
      <c r="AA43" s="91"/>
      <c r="AB43" s="87"/>
      <c r="AC43" s="91"/>
      <c r="AD43" s="87"/>
      <c r="AE43" s="91"/>
      <c r="AF43" s="87"/>
      <c r="AG43" s="91"/>
      <c r="AH43" s="87"/>
      <c r="AI43" s="91"/>
      <c r="AJ43" s="87"/>
      <c r="AK43" s="91"/>
      <c r="AL43" s="87"/>
      <c r="AM43" s="91"/>
      <c r="AN43" s="87"/>
      <c r="AO43" s="91"/>
      <c r="AP43" s="87"/>
      <c r="AQ43" s="91"/>
      <c r="AR43" s="87"/>
      <c r="AS43" s="91"/>
      <c r="AT43" s="87"/>
      <c r="AU43" s="91"/>
      <c r="AV43" s="87"/>
      <c r="AW43" s="91"/>
      <c r="AX43" s="87"/>
      <c r="AY43" s="91"/>
      <c r="AZ43" s="87"/>
      <c r="BA43" s="91"/>
      <c r="BB43" s="87"/>
      <c r="BC43" s="91"/>
      <c r="BD43" s="87"/>
      <c r="BE43" s="91"/>
      <c r="BF43" s="87"/>
      <c r="BG43" s="91"/>
      <c r="BH43" s="87"/>
      <c r="BI43" s="91"/>
      <c r="BJ43" s="87"/>
      <c r="BK43" s="91"/>
      <c r="BL43" s="87"/>
      <c r="BP43" s="92"/>
      <c r="BQ43" s="92"/>
      <c r="BR43" s="92"/>
      <c r="BS43" s="92"/>
      <c r="BW43" s="122"/>
      <c r="CE43" s="34"/>
      <c r="CF43" s="34"/>
    </row>
    <row r="44" spans="1:85" s="86" customFormat="1">
      <c r="A44" s="95" t="s">
        <v>904</v>
      </c>
      <c r="B44" s="87"/>
      <c r="C44" s="87"/>
      <c r="D44" s="88"/>
      <c r="E44" s="88"/>
      <c r="F44" s="88"/>
      <c r="G44" s="88"/>
      <c r="H44" s="88"/>
      <c r="I44" s="88"/>
      <c r="J44" s="88"/>
      <c r="K44" s="88"/>
      <c r="L44" s="88"/>
      <c r="M44" s="88"/>
      <c r="N44" s="88"/>
      <c r="O44" s="89"/>
      <c r="P44" s="89"/>
      <c r="Q44" s="89"/>
      <c r="R44" s="89"/>
      <c r="S44" s="89"/>
      <c r="T44" s="89"/>
      <c r="U44" s="89"/>
      <c r="V44" s="89"/>
      <c r="W44" s="89"/>
      <c r="X44" s="90"/>
      <c r="Y44" s="91"/>
      <c r="Z44" s="87"/>
      <c r="AA44" s="91"/>
      <c r="AB44" s="87"/>
      <c r="AC44" s="91"/>
      <c r="AD44" s="87"/>
      <c r="AE44" s="91"/>
      <c r="AF44" s="87"/>
      <c r="AG44" s="91"/>
      <c r="AH44" s="87"/>
      <c r="AI44" s="91"/>
      <c r="AJ44" s="87"/>
      <c r="AK44" s="91"/>
      <c r="AL44" s="87"/>
      <c r="AM44" s="91"/>
      <c r="AN44" s="87"/>
      <c r="AO44" s="91"/>
      <c r="AP44" s="87"/>
      <c r="AQ44" s="91"/>
      <c r="AR44" s="87"/>
      <c r="AS44" s="91"/>
      <c r="AT44" s="87"/>
      <c r="AU44" s="91"/>
      <c r="AV44" s="87"/>
      <c r="AW44" s="91"/>
      <c r="AX44" s="87"/>
      <c r="AY44" s="91"/>
      <c r="AZ44" s="87"/>
      <c r="BA44" s="91"/>
      <c r="BB44" s="87"/>
      <c r="BC44" s="91"/>
      <c r="BD44" s="87"/>
      <c r="BE44" s="91"/>
      <c r="BF44" s="87"/>
      <c r="BG44" s="91"/>
      <c r="BH44" s="87"/>
      <c r="BI44" s="91"/>
      <c r="BJ44" s="87"/>
      <c r="BK44" s="91"/>
      <c r="BL44" s="87"/>
      <c r="BP44" s="92"/>
      <c r="BQ44" s="92"/>
      <c r="BR44" s="92"/>
      <c r="BS44" s="92"/>
      <c r="BW44" s="122"/>
      <c r="CE44" s="34"/>
      <c r="CF44" s="34"/>
    </row>
    <row r="45" spans="1:85" s="34" customFormat="1">
      <c r="A45" s="34" t="s">
        <v>382</v>
      </c>
      <c r="B45" s="111">
        <f t="shared" ref="B45:B57" si="54">BZ45</f>
        <v>28</v>
      </c>
      <c r="C45" s="37">
        <f t="shared" ref="C45:C57" si="55">Z45+AB45+AD45+AF45+AH45+AL45+AJ45+AP45+AV45+AZ45+AR45+AN45+AT45+BF45+BH45+AX45+BD45+BB45+BJ45</f>
        <v>23007</v>
      </c>
      <c r="D45" s="36"/>
      <c r="E45" s="36"/>
      <c r="F45" s="37">
        <f>'Cong Dist'!G14</f>
        <v>5</v>
      </c>
      <c r="G45" s="37">
        <f>'Cong Dist'!H14</f>
        <v>12</v>
      </c>
      <c r="H45" s="37">
        <f>'Cong Dist'!I14</f>
        <v>11</v>
      </c>
      <c r="I45" s="36"/>
      <c r="J45" s="36"/>
      <c r="K45" s="36"/>
      <c r="L45" s="36"/>
      <c r="M45" s="36"/>
      <c r="N45" s="36"/>
      <c r="O45" s="66">
        <f t="shared" ref="O45:O57" si="56">IF(Z45&gt;0,RANK(Z45,Z45:BL45),"-")</f>
        <v>5</v>
      </c>
      <c r="P45" s="66" t="str">
        <f t="shared" ref="P45:P57" si="57">IF(AB45&gt;0,RANK(AB45,Z45:BL45),"-")</f>
        <v>-</v>
      </c>
      <c r="Q45" s="66">
        <f t="shared" ref="Q45:Q58" si="58">IF(AD45&gt;0,RANK(AD45,Z45:BL45),"-")</f>
        <v>3</v>
      </c>
      <c r="R45" s="66">
        <f t="shared" ref="R45:R58" si="59">IF(AF45&gt;0,RANK(AF45,Z45:BL45),"-")</f>
        <v>1</v>
      </c>
      <c r="S45" s="66">
        <f t="shared" ref="S45:S58" si="60">IF(AH45&gt;0,RANK(AH45,Z45:BL45),"-")</f>
        <v>2</v>
      </c>
      <c r="T45" s="66">
        <f t="shared" ref="T45:T58" si="61">IF(AJ45&gt;0,RANK(AJ45,Z45:BL45),"-")</f>
        <v>4</v>
      </c>
      <c r="U45" s="66" t="str">
        <f t="shared" ref="U45:U58" si="62">IF(AL45&gt;0,RANK(AL45,Z45:BL45),"-")</f>
        <v>-</v>
      </c>
      <c r="V45" s="66" t="str">
        <f t="shared" ref="V45:V58" si="63">IF(AN45&gt;0,RANK(AN45,Z45:BL45),"-")</f>
        <v>-</v>
      </c>
      <c r="W45" s="66" t="str">
        <f t="shared" ref="W45:W57" si="64">IF(AP45&gt;0,RANK(AP45,Z45:BL45),"-")</f>
        <v>-</v>
      </c>
      <c r="X45" s="37">
        <f t="shared" ref="X45:X58" si="65">MAX(Z45:AR45)-LARGE(Z45:AR45,2)</f>
        <v>629</v>
      </c>
      <c r="Y45" s="38">
        <f t="shared" ref="Y45:Y55" si="66">X45/C45</f>
        <v>2.7339505367931498E-2</v>
      </c>
      <c r="Z45" s="37">
        <f>County!R2696</f>
        <v>918</v>
      </c>
      <c r="AA45" s="38">
        <f t="shared" ref="AA45:AA58" si="67">Z45/$C45</f>
        <v>3.9900899726170294E-2</v>
      </c>
      <c r="AB45" s="37">
        <f>County!S2696</f>
        <v>0</v>
      </c>
      <c r="AC45" s="38">
        <f t="shared" ref="AC45:AC58" si="68">AB45/$C45</f>
        <v>0</v>
      </c>
      <c r="AD45" s="37">
        <f>County!T2696</f>
        <v>3488</v>
      </c>
      <c r="AE45" s="38">
        <f t="shared" ref="AE45:AE53" si="69">AD45/$C45</f>
        <v>0.15160603294649455</v>
      </c>
      <c r="AF45" s="37">
        <f>County!U2696</f>
        <v>8369</v>
      </c>
      <c r="AG45" s="38">
        <f t="shared" ref="AG45:AG52" si="70">AF45/$C45</f>
        <v>0.36375885600034774</v>
      </c>
      <c r="AH45" s="37">
        <f>County!V2696</f>
        <v>7740</v>
      </c>
      <c r="AI45" s="38">
        <f t="shared" ref="AI45:AI52" si="71">AH45/$C45</f>
        <v>0.33641935063241624</v>
      </c>
      <c r="AJ45" s="37">
        <f>County!W2696</f>
        <v>2492</v>
      </c>
      <c r="AK45" s="38">
        <f t="shared" ref="AK45:AK53" si="72">AJ45/$C45</f>
        <v>0.10831486069457122</v>
      </c>
      <c r="AL45" s="37">
        <f>County!X2696</f>
        <v>0</v>
      </c>
      <c r="AM45" s="38">
        <f t="shared" ref="AM45:AM53" si="73">AL45/$C45</f>
        <v>0</v>
      </c>
      <c r="AN45" s="61">
        <f>County!Y2696</f>
        <v>0</v>
      </c>
      <c r="AO45" s="38">
        <f t="shared" ref="AO45:AO58" si="74">AN45/$C45</f>
        <v>0</v>
      </c>
      <c r="AP45" s="37">
        <f>County!Z2696</f>
        <v>0</v>
      </c>
      <c r="AQ45" s="38">
        <f t="shared" ref="AQ45:AQ58" si="75">AP45/$C45</f>
        <v>0</v>
      </c>
      <c r="AR45" s="37">
        <f>County!AA2696</f>
        <v>0</v>
      </c>
      <c r="AS45" s="38">
        <f t="shared" ref="AS45:AS53" si="76">AR45/$C45</f>
        <v>0</v>
      </c>
      <c r="AT45" s="37">
        <f>County!AB2696</f>
        <v>0</v>
      </c>
      <c r="AU45" s="38">
        <f t="shared" ref="AU45:AU53" si="77">AT45/$C45</f>
        <v>0</v>
      </c>
      <c r="AV45" s="37">
        <f>County!AC2696</f>
        <v>0</v>
      </c>
      <c r="AW45" s="38">
        <f t="shared" ref="AW45:AW58" si="78">AV45/$C45</f>
        <v>0</v>
      </c>
      <c r="AX45" s="37">
        <f>County!AD2696</f>
        <v>0</v>
      </c>
      <c r="AY45" s="38">
        <f t="shared" ref="AY45:AY53" si="79">AX45/$C45</f>
        <v>0</v>
      </c>
      <c r="AZ45" s="37">
        <f>County!AE2696</f>
        <v>0</v>
      </c>
      <c r="BA45" s="38">
        <f t="shared" ref="BA45:BA53" si="80">AZ45/$C45</f>
        <v>0</v>
      </c>
      <c r="BB45" s="37">
        <f>County!AF2696</f>
        <v>0</v>
      </c>
      <c r="BC45" s="38">
        <f t="shared" ref="BC45:BC53" si="81">BB45/$C45</f>
        <v>0</v>
      </c>
      <c r="BD45" s="37">
        <f>County!AG2696</f>
        <v>0</v>
      </c>
      <c r="BE45" s="38">
        <f t="shared" ref="BE45:BE53" si="82">BD45/$C45</f>
        <v>0</v>
      </c>
      <c r="BF45" s="37">
        <f>County!AH2696</f>
        <v>0</v>
      </c>
      <c r="BG45" s="38">
        <f t="shared" ref="BG45:BG52" si="83">BF45/$C45</f>
        <v>0</v>
      </c>
      <c r="BH45" s="37">
        <f>County!AI2696</f>
        <v>0</v>
      </c>
      <c r="BI45" s="38">
        <f t="shared" ref="BI45:BI58" si="84">BH45/$C45</f>
        <v>0</v>
      </c>
      <c r="BJ45" s="37">
        <f>County!AJ2696</f>
        <v>0</v>
      </c>
      <c r="BK45" s="38">
        <f t="shared" ref="BK45:BK53" si="85">BJ45/$C45</f>
        <v>0</v>
      </c>
      <c r="BL45" s="46"/>
      <c r="BM45" s="34" t="str">
        <f t="shared" ref="BM45:BM58" si="86">A45</f>
        <v>Alaska</v>
      </c>
      <c r="BN45" s="34" t="s">
        <v>2058</v>
      </c>
      <c r="BP45" s="35">
        <f>RANK(AF45,(Z45:AE45,AF45:AM45,AP45:BK45))</f>
        <v>1</v>
      </c>
      <c r="BQ45" s="35">
        <f>RANK(AH45,(Z45:AE45,AF45:AM45,AP45:BK45))</f>
        <v>2</v>
      </c>
      <c r="BR45" s="35">
        <f>RANK(AL45,(Z45:AE45,AF45:AM45,AP45:BK45))</f>
        <v>11</v>
      </c>
      <c r="BS45" s="35">
        <f>RANK(AJ45,(Z45:AE45,AF45:AM45,AP45:BK45))</f>
        <v>4</v>
      </c>
      <c r="BU45" s="34">
        <v>2</v>
      </c>
      <c r="BV45" s="34" t="s">
        <v>2991</v>
      </c>
      <c r="BW45" s="121">
        <v>40968</v>
      </c>
      <c r="BX45" s="34">
        <v>1</v>
      </c>
      <c r="BY45" s="34">
        <v>0</v>
      </c>
      <c r="BZ45" s="34">
        <v>28</v>
      </c>
      <c r="CA45" s="34">
        <v>28</v>
      </c>
      <c r="CB45" s="34">
        <v>10</v>
      </c>
      <c r="CC45" s="34">
        <v>13</v>
      </c>
      <c r="CE45" s="86"/>
      <c r="CF45" s="86"/>
      <c r="CG45" s="86"/>
    </row>
    <row r="46" spans="1:85" s="86" customFormat="1">
      <c r="A46" s="86" t="s">
        <v>2524</v>
      </c>
      <c r="B46" s="111">
        <f t="shared" si="54"/>
        <v>9</v>
      </c>
      <c r="C46" s="37">
        <f t="shared" si="55"/>
        <v>0</v>
      </c>
      <c r="D46" s="36"/>
      <c r="E46" s="88"/>
      <c r="F46" s="88"/>
      <c r="G46" s="88"/>
      <c r="H46" s="88"/>
      <c r="I46" s="88"/>
      <c r="J46" s="88"/>
      <c r="K46" s="88"/>
      <c r="L46" s="88"/>
      <c r="M46" s="88"/>
      <c r="N46" s="88">
        <v>9</v>
      </c>
      <c r="O46" s="66" t="str">
        <f>IF(Z46&gt;0,RANK(Z46,Z46:BL46),"-")</f>
        <v>-</v>
      </c>
      <c r="P46" s="66" t="str">
        <f>IF(AB46&gt;0,RANK(AB46,Z46:BL46),"-")</f>
        <v>-</v>
      </c>
      <c r="Q46" s="66" t="str">
        <f>IF(AD46&gt;0,RANK(AD46,Z46:BL46),"-")</f>
        <v>-</v>
      </c>
      <c r="R46" s="66" t="str">
        <f>IF(AF46&gt;0,RANK(AF46,Z46:BL46),"-")</f>
        <v>-</v>
      </c>
      <c r="S46" s="66" t="str">
        <f>IF(AH46&gt;0,RANK(AH46,Z46:BL46),"-")</f>
        <v>-</v>
      </c>
      <c r="T46" s="66" t="str">
        <f>IF(AJ46&gt;0,RANK(AJ46,Z46:BL46),"-")</f>
        <v>-</v>
      </c>
      <c r="U46" s="66" t="str">
        <f>IF(AL46&gt;0,RANK(AL46,Z46:BL46),"-")</f>
        <v>-</v>
      </c>
      <c r="V46" s="66" t="str">
        <f>IF(AN46&gt;0,RANK(AN46,Z46:BL46),"-")</f>
        <v>-</v>
      </c>
      <c r="W46" s="66" t="str">
        <f t="shared" si="64"/>
        <v>-</v>
      </c>
      <c r="X46" s="37" t="e">
        <f>MAX(Z46:AR46)-LARGE(Z46:AR46,2)</f>
        <v>#DIV/0!</v>
      </c>
      <c r="Y46" s="38" t="e">
        <f t="shared" si="66"/>
        <v>#DIV/0!</v>
      </c>
      <c r="Z46" s="37">
        <f>County!R2698</f>
        <v>0</v>
      </c>
      <c r="AA46" s="38" t="e">
        <f>Z46/$C46</f>
        <v>#DIV/0!</v>
      </c>
      <c r="AB46" s="37">
        <f>County!S2698</f>
        <v>0</v>
      </c>
      <c r="AC46" s="38" t="e">
        <f>AB46/$C46</f>
        <v>#DIV/0!</v>
      </c>
      <c r="AD46" s="37">
        <f>County!T2698</f>
        <v>0</v>
      </c>
      <c r="AE46" s="38" t="e">
        <f>AD46/$C46</f>
        <v>#DIV/0!</v>
      </c>
      <c r="AF46" s="37">
        <f>County!U2698</f>
        <v>0</v>
      </c>
      <c r="AG46" s="38" t="e">
        <f>AF46/$C46</f>
        <v>#DIV/0!</v>
      </c>
      <c r="AH46" s="37">
        <f>County!V2698</f>
        <v>0</v>
      </c>
      <c r="AI46" s="38" t="e">
        <f>AH46/$C46</f>
        <v>#DIV/0!</v>
      </c>
      <c r="AJ46" s="37">
        <f>County!W2698</f>
        <v>0</v>
      </c>
      <c r="AK46" s="38" t="e">
        <f>AJ46/$C46</f>
        <v>#DIV/0!</v>
      </c>
      <c r="AL46" s="37">
        <f>County!X2698</f>
        <v>0</v>
      </c>
      <c r="AM46" s="38" t="e">
        <f>AL46/$C46</f>
        <v>#DIV/0!</v>
      </c>
      <c r="AN46" s="61">
        <f>County!Y2698</f>
        <v>0</v>
      </c>
      <c r="AO46" s="38" t="e">
        <f>AN46/$C46</f>
        <v>#DIV/0!</v>
      </c>
      <c r="AP46" s="37">
        <f>County!Z2698</f>
        <v>0</v>
      </c>
      <c r="AQ46" s="38" t="e">
        <f>AP46/$C46</f>
        <v>#DIV/0!</v>
      </c>
      <c r="AR46" s="37">
        <f>County!AA2698</f>
        <v>0</v>
      </c>
      <c r="AS46" s="38" t="e">
        <f>AR46/$C46</f>
        <v>#DIV/0!</v>
      </c>
      <c r="AT46" s="37">
        <f>County!AB2698</f>
        <v>0</v>
      </c>
      <c r="AU46" s="38" t="e">
        <f>AT46/$C46</f>
        <v>#DIV/0!</v>
      </c>
      <c r="AV46" s="37">
        <f>County!AC2698</f>
        <v>0</v>
      </c>
      <c r="AW46" s="38" t="e">
        <f>AV46/$C46</f>
        <v>#DIV/0!</v>
      </c>
      <c r="AX46" s="37">
        <f>County!AD2698</f>
        <v>0</v>
      </c>
      <c r="AY46" s="38" t="e">
        <f>AX46/$C46</f>
        <v>#DIV/0!</v>
      </c>
      <c r="AZ46" s="37">
        <f>County!AE2698</f>
        <v>0</v>
      </c>
      <c r="BA46" s="38" t="e">
        <f>AZ46/$C46</f>
        <v>#DIV/0!</v>
      </c>
      <c r="BB46" s="37">
        <f>County!AF2698</f>
        <v>0</v>
      </c>
      <c r="BC46" s="38" t="e">
        <f>BB46/$C46</f>
        <v>#DIV/0!</v>
      </c>
      <c r="BD46" s="37">
        <f>County!AG2698</f>
        <v>0</v>
      </c>
      <c r="BE46" s="38" t="e">
        <f>BD46/$C46</f>
        <v>#DIV/0!</v>
      </c>
      <c r="BF46" s="37">
        <f>County!AH2698</f>
        <v>0</v>
      </c>
      <c r="BG46" s="38" t="e">
        <f>BF46/$C46</f>
        <v>#DIV/0!</v>
      </c>
      <c r="BH46" s="37">
        <f>County!AI2698</f>
        <v>0</v>
      </c>
      <c r="BI46" s="38" t="e">
        <f>BH46/$C46</f>
        <v>#DIV/0!</v>
      </c>
      <c r="BJ46" s="37">
        <f>County!AJ2698</f>
        <v>0</v>
      </c>
      <c r="BK46" s="38" t="e">
        <f>BJ46/$C46</f>
        <v>#DIV/0!</v>
      </c>
      <c r="BL46" s="137"/>
      <c r="BM46" s="86" t="str">
        <f t="shared" si="86"/>
        <v>American Samoa</v>
      </c>
      <c r="BN46" s="86" t="s">
        <v>2525</v>
      </c>
      <c r="BP46" s="35" t="e">
        <f>RANK(AF46,(Z46:AE46,AF46:AM46,AP46:BK46))</f>
        <v>#DIV/0!</v>
      </c>
      <c r="BQ46" s="35" t="e">
        <f>RANK(AH46,(Z46:AE46,AF46:AM46,AP46:BK46))</f>
        <v>#DIV/0!</v>
      </c>
      <c r="BR46" s="35" t="e">
        <f>RANK(AL46,(Z46:AE46,AF46:AM46,AP46:BK46))</f>
        <v>#DIV/0!</v>
      </c>
      <c r="BS46" s="35" t="e">
        <f>RANK(AJ46,(Z46:AE46,AF46:AM46,AP46:BK46))</f>
        <v>#DIV/0!</v>
      </c>
      <c r="BU46" s="86">
        <v>60</v>
      </c>
      <c r="BV46" s="86" t="s">
        <v>2991</v>
      </c>
      <c r="BW46" s="121">
        <v>40989</v>
      </c>
      <c r="BX46" s="86">
        <v>1</v>
      </c>
      <c r="BY46" s="86">
        <v>2</v>
      </c>
      <c r="BZ46" s="86">
        <v>9</v>
      </c>
      <c r="CA46" s="86">
        <v>6</v>
      </c>
      <c r="CB46" s="34">
        <v>2</v>
      </c>
      <c r="CC46" s="34">
        <v>0</v>
      </c>
      <c r="CD46" s="34"/>
      <c r="CG46" s="34"/>
    </row>
    <row r="47" spans="1:85" s="86" customFormat="1">
      <c r="A47" s="86" t="s">
        <v>2993</v>
      </c>
      <c r="B47" s="111">
        <f t="shared" si="54"/>
        <v>9</v>
      </c>
      <c r="C47" s="87">
        <f t="shared" si="55"/>
        <v>0</v>
      </c>
      <c r="D47" s="88"/>
      <c r="E47" s="88"/>
      <c r="F47" s="88"/>
      <c r="G47" s="88">
        <v>1</v>
      </c>
      <c r="H47" s="88"/>
      <c r="I47" s="88"/>
      <c r="J47" s="88"/>
      <c r="K47" s="88"/>
      <c r="L47" s="88"/>
      <c r="M47" s="88"/>
      <c r="N47" s="88">
        <v>8</v>
      </c>
      <c r="O47" s="89" t="str">
        <f>IF(Z47&gt;0,RANK(Z47,Z47:BL47),"-")</f>
        <v>-</v>
      </c>
      <c r="P47" s="89" t="str">
        <f>IF(AB47&gt;0,RANK(AB47,Z47:BL47),"-")</f>
        <v>-</v>
      </c>
      <c r="Q47" s="89" t="str">
        <f>IF(AD47&gt;0,RANK(AD47,Z47:BL47),"-")</f>
        <v>-</v>
      </c>
      <c r="R47" s="89" t="str">
        <f>IF(AF47&gt;0,RANK(AF47,Z47:BL47),"-")</f>
        <v>-</v>
      </c>
      <c r="S47" s="89" t="str">
        <f>IF(AH47&gt;0,RANK(AH47,Z47:BL47),"-")</f>
        <v>-</v>
      </c>
      <c r="T47" s="89" t="str">
        <f>IF(AJ47&gt;0,RANK(AJ47,Z47:BL47),"-")</f>
        <v>-</v>
      </c>
      <c r="U47" s="89" t="str">
        <f>IF(AL47&gt;0,RANK(AL47,Z47:BL47),"-")</f>
        <v>-</v>
      </c>
      <c r="V47" s="89" t="str">
        <f>IF(AN47&gt;0,RANK(AN47,Z47:BL47),"-")</f>
        <v>-</v>
      </c>
      <c r="W47" s="89" t="str">
        <f t="shared" si="64"/>
        <v>-</v>
      </c>
      <c r="X47" s="87" t="e">
        <f>MAX(Z47:AR47)-LARGE(Z47:AR47,2)</f>
        <v>#DIV/0!</v>
      </c>
      <c r="Y47" s="38" t="e">
        <f t="shared" si="66"/>
        <v>#DIV/0!</v>
      </c>
      <c r="Z47" s="37">
        <f>County!R2700</f>
        <v>0</v>
      </c>
      <c r="AA47" s="38" t="e">
        <f>Z47/$C47</f>
        <v>#DIV/0!</v>
      </c>
      <c r="AB47" s="37">
        <f>County!S2700</f>
        <v>0</v>
      </c>
      <c r="AC47" s="38" t="e">
        <f>AB47/$C47</f>
        <v>#DIV/0!</v>
      </c>
      <c r="AD47" s="37">
        <f>County!T2700</f>
        <v>0</v>
      </c>
      <c r="AE47" s="38" t="e">
        <f>AD47/$C47</f>
        <v>#DIV/0!</v>
      </c>
      <c r="AF47" s="37">
        <f>County!U2700</f>
        <v>0</v>
      </c>
      <c r="AG47" s="38" t="e">
        <f>AF47/$C47</f>
        <v>#DIV/0!</v>
      </c>
      <c r="AH47" s="37">
        <f>County!V2700</f>
        <v>0</v>
      </c>
      <c r="AI47" s="38" t="e">
        <f>AH47/$C47</f>
        <v>#DIV/0!</v>
      </c>
      <c r="AJ47" s="37">
        <f>County!W2700</f>
        <v>0</v>
      </c>
      <c r="AK47" s="38" t="e">
        <f>AJ47/$C47</f>
        <v>#DIV/0!</v>
      </c>
      <c r="AL47" s="37">
        <f>County!X2700</f>
        <v>0</v>
      </c>
      <c r="AM47" s="38" t="e">
        <f>AL47/$C47</f>
        <v>#DIV/0!</v>
      </c>
      <c r="AN47" s="61">
        <f>County!Y2700</f>
        <v>0</v>
      </c>
      <c r="AO47" s="38" t="e">
        <f>AN47/$C47</f>
        <v>#DIV/0!</v>
      </c>
      <c r="AP47" s="37">
        <f>County!Z2700</f>
        <v>0</v>
      </c>
      <c r="AQ47" s="38" t="e">
        <f>AP47/$C47</f>
        <v>#DIV/0!</v>
      </c>
      <c r="AR47" s="37">
        <f>County!AA2700</f>
        <v>0</v>
      </c>
      <c r="AS47" s="38" t="e">
        <f>AR47/$C47</f>
        <v>#DIV/0!</v>
      </c>
      <c r="AT47" s="37">
        <f>County!AB2700</f>
        <v>0</v>
      </c>
      <c r="AU47" s="38" t="e">
        <f>AT47/$C47</f>
        <v>#DIV/0!</v>
      </c>
      <c r="AV47" s="37">
        <f>County!AC2700</f>
        <v>0</v>
      </c>
      <c r="AW47" s="38" t="e">
        <f>AV47/$C47</f>
        <v>#DIV/0!</v>
      </c>
      <c r="AX47" s="37">
        <f>County!AD2700</f>
        <v>0</v>
      </c>
      <c r="AY47" s="38" t="e">
        <f>AX47/$C47</f>
        <v>#DIV/0!</v>
      </c>
      <c r="AZ47" s="37">
        <f>County!AE2700</f>
        <v>0</v>
      </c>
      <c r="BA47" s="38" t="e">
        <f>AZ47/$C47</f>
        <v>#DIV/0!</v>
      </c>
      <c r="BB47" s="37">
        <f>County!AF2700</f>
        <v>0</v>
      </c>
      <c r="BC47" s="38" t="e">
        <f>BB47/$C47</f>
        <v>#DIV/0!</v>
      </c>
      <c r="BD47" s="37">
        <f>County!AG2700</f>
        <v>0</v>
      </c>
      <c r="BE47" s="38" t="e">
        <f>BD47/$C47</f>
        <v>#DIV/0!</v>
      </c>
      <c r="BF47" s="37">
        <f>County!AH2700</f>
        <v>0</v>
      </c>
      <c r="BG47" s="38" t="e">
        <f>BF47/$C47</f>
        <v>#DIV/0!</v>
      </c>
      <c r="BH47" s="37">
        <f>County!AI2700</f>
        <v>0</v>
      </c>
      <c r="BI47" s="38" t="e">
        <f>BH47/$C47</f>
        <v>#DIV/0!</v>
      </c>
      <c r="BJ47" s="37">
        <f>County!AJ2700</f>
        <v>0</v>
      </c>
      <c r="BK47" s="38" t="e">
        <f>BJ47/$C47</f>
        <v>#DIV/0!</v>
      </c>
      <c r="BL47" s="137"/>
      <c r="BM47" s="86" t="str">
        <f t="shared" si="86"/>
        <v>Guam</v>
      </c>
      <c r="BN47" s="86" t="s">
        <v>2758</v>
      </c>
      <c r="BP47" s="35" t="e">
        <f>RANK(AF47,(Z47:AE47,AF47:AM47,AP47:BK47))</f>
        <v>#DIV/0!</v>
      </c>
      <c r="BQ47" s="35" t="e">
        <f>RANK(AH47,(Z47:AE47,AF47:AM47,AP47:BK47))</f>
        <v>#DIV/0!</v>
      </c>
      <c r="BR47" s="35" t="e">
        <f>RANK(AL47,(Z47:AE47,AF47:AM47,AP47:BK47))</f>
        <v>#DIV/0!</v>
      </c>
      <c r="BS47" s="35" t="e">
        <f>RANK(AJ47,(Z47:AE47,AF47:AM47,AP47:BK47))</f>
        <v>#DIV/0!</v>
      </c>
      <c r="BU47" s="86">
        <v>66</v>
      </c>
      <c r="BV47" s="86" t="s">
        <v>2991</v>
      </c>
      <c r="BW47" s="121">
        <v>40979</v>
      </c>
      <c r="BX47" s="86">
        <v>1</v>
      </c>
      <c r="BY47" s="86">
        <v>0</v>
      </c>
      <c r="BZ47" s="86">
        <v>9</v>
      </c>
      <c r="CA47" s="86">
        <v>6</v>
      </c>
      <c r="CB47" s="86">
        <v>2</v>
      </c>
      <c r="CC47" s="86">
        <v>0</v>
      </c>
      <c r="CD47" s="34"/>
      <c r="CE47" s="171"/>
      <c r="CF47" s="171"/>
      <c r="CG47" s="34"/>
    </row>
    <row r="48" spans="1:85" s="34" customFormat="1">
      <c r="A48" s="34" t="s">
        <v>677</v>
      </c>
      <c r="B48" s="111">
        <f t="shared" si="54"/>
        <v>19</v>
      </c>
      <c r="C48" s="37">
        <f t="shared" si="55"/>
        <v>15672</v>
      </c>
      <c r="D48" s="36"/>
      <c r="E48" s="36"/>
      <c r="F48" s="37">
        <f>SUM('Cong Dist'!G153:G155)</f>
        <v>1</v>
      </c>
      <c r="G48" s="37">
        <f>SUM('Cong Dist'!H153:H155)</f>
        <v>7</v>
      </c>
      <c r="H48" s="37">
        <f>SUM('Cong Dist'!I153:I155)</f>
        <v>11</v>
      </c>
      <c r="I48" s="36"/>
      <c r="J48" s="36"/>
      <c r="K48" s="36"/>
      <c r="L48" s="36"/>
      <c r="M48" s="36"/>
      <c r="N48" s="36"/>
      <c r="O48" s="66">
        <f t="shared" si="56"/>
        <v>4</v>
      </c>
      <c r="P48" s="66">
        <f t="shared" si="57"/>
        <v>6</v>
      </c>
      <c r="Q48" s="66">
        <f t="shared" si="58"/>
        <v>3</v>
      </c>
      <c r="R48" s="66">
        <f t="shared" si="59"/>
        <v>2</v>
      </c>
      <c r="S48" s="66">
        <f t="shared" si="60"/>
        <v>1</v>
      </c>
      <c r="T48" s="66">
        <f t="shared" si="61"/>
        <v>5</v>
      </c>
      <c r="U48" s="66" t="str">
        <f t="shared" si="62"/>
        <v>-</v>
      </c>
      <c r="V48" s="66" t="str">
        <f t="shared" si="63"/>
        <v>-</v>
      </c>
      <c r="W48" s="66" t="str">
        <f t="shared" si="64"/>
        <v>-</v>
      </c>
      <c r="X48" s="37">
        <f t="shared" si="65"/>
        <v>1742</v>
      </c>
      <c r="Y48" s="38">
        <f t="shared" si="66"/>
        <v>0.11115364982133742</v>
      </c>
      <c r="Z48" s="37">
        <f>County!R2706</f>
        <v>1566</v>
      </c>
      <c r="AA48" s="38">
        <f t="shared" si="67"/>
        <v>9.9923430321592649E-2</v>
      </c>
      <c r="AB48" s="37">
        <f>County!S2706</f>
        <v>24</v>
      </c>
      <c r="AC48" s="38">
        <f t="shared" si="68"/>
        <v>1.5313935681470138E-3</v>
      </c>
      <c r="AD48" s="37">
        <f>County!T2706</f>
        <v>2068</v>
      </c>
      <c r="AE48" s="38">
        <f t="shared" si="69"/>
        <v>0.13195507912200102</v>
      </c>
      <c r="AF48" s="37">
        <f>County!U2706</f>
        <v>5063</v>
      </c>
      <c r="AG48" s="38">
        <f t="shared" si="70"/>
        <v>0.32306023481368046</v>
      </c>
      <c r="AH48" s="37">
        <f>County!V2706</f>
        <v>6805</v>
      </c>
      <c r="AI48" s="38">
        <f t="shared" si="71"/>
        <v>0.43421388463501787</v>
      </c>
      <c r="AJ48" s="37">
        <f>County!W2706</f>
        <v>146</v>
      </c>
      <c r="AK48" s="38">
        <f t="shared" si="72"/>
        <v>9.3159775395610014E-3</v>
      </c>
      <c r="AL48" s="37">
        <f>County!X2706</f>
        <v>0</v>
      </c>
      <c r="AM48" s="38">
        <f t="shared" si="73"/>
        <v>0</v>
      </c>
      <c r="AN48" s="61">
        <f>County!Y2706</f>
        <v>0</v>
      </c>
      <c r="AO48" s="38">
        <f t="shared" si="74"/>
        <v>0</v>
      </c>
      <c r="AP48" s="37">
        <f>County!Z2706</f>
        <v>0</v>
      </c>
      <c r="AQ48" s="38">
        <f t="shared" si="75"/>
        <v>0</v>
      </c>
      <c r="AR48" s="37">
        <f>County!AA2706</f>
        <v>0</v>
      </c>
      <c r="AS48" s="38">
        <f t="shared" si="76"/>
        <v>0</v>
      </c>
      <c r="AT48" s="37">
        <f>County!AB2706</f>
        <v>0</v>
      </c>
      <c r="AU48" s="38">
        <f t="shared" si="77"/>
        <v>0</v>
      </c>
      <c r="AV48" s="37">
        <f>County!AC2706</f>
        <v>0</v>
      </c>
      <c r="AW48" s="38">
        <f t="shared" si="78"/>
        <v>0</v>
      </c>
      <c r="AX48" s="37">
        <f>County!AD2706</f>
        <v>0</v>
      </c>
      <c r="AY48" s="38">
        <f t="shared" si="79"/>
        <v>0</v>
      </c>
      <c r="AZ48" s="37">
        <f>County!AE2706</f>
        <v>0</v>
      </c>
      <c r="BA48" s="38">
        <f t="shared" si="80"/>
        <v>0</v>
      </c>
      <c r="BB48" s="37">
        <f>County!AF2706</f>
        <v>0</v>
      </c>
      <c r="BC48" s="38">
        <f t="shared" si="81"/>
        <v>0</v>
      </c>
      <c r="BD48" s="37">
        <f>County!AG2706</f>
        <v>0</v>
      </c>
      <c r="BE48" s="38">
        <f t="shared" si="82"/>
        <v>0</v>
      </c>
      <c r="BF48" s="37">
        <f>County!AH2706</f>
        <v>0</v>
      </c>
      <c r="BG48" s="38">
        <f t="shared" si="83"/>
        <v>0</v>
      </c>
      <c r="BH48" s="37">
        <f>County!AI2706</f>
        <v>0</v>
      </c>
      <c r="BI48" s="38">
        <f t="shared" si="84"/>
        <v>0</v>
      </c>
      <c r="BJ48" s="37">
        <f>County!AJ2706</f>
        <v>0</v>
      </c>
      <c r="BK48" s="38">
        <f t="shared" si="85"/>
        <v>0</v>
      </c>
      <c r="BL48" s="46"/>
      <c r="BM48" s="34" t="str">
        <f t="shared" si="86"/>
        <v>Hawaii</v>
      </c>
      <c r="BN48" s="34" t="s">
        <v>818</v>
      </c>
      <c r="BP48" s="35">
        <f>RANK(AF48,(Z48:AE48,AF48:AM48,AP48:BK48))</f>
        <v>2</v>
      </c>
      <c r="BQ48" s="35">
        <f>RANK(AH48,(Z48:AE48,AF48:AM48,AP48:BK48))</f>
        <v>1</v>
      </c>
      <c r="BR48" s="35">
        <f>RANK(AL48,(Z48:AE48,AF48:AM48,AP48:BK48))</f>
        <v>13</v>
      </c>
      <c r="BS48" s="35">
        <f>RANK(AJ48,(Z48:AE48,AF48:AM48,AP48:BK48))</f>
        <v>5</v>
      </c>
      <c r="BU48" s="34">
        <v>15</v>
      </c>
      <c r="BV48" s="34" t="s">
        <v>2991</v>
      </c>
      <c r="BW48" s="121">
        <v>40975</v>
      </c>
      <c r="BX48" s="34">
        <v>1</v>
      </c>
      <c r="BY48" s="34">
        <v>0</v>
      </c>
      <c r="BZ48" s="34">
        <v>19</v>
      </c>
      <c r="CA48" s="34">
        <v>16</v>
      </c>
      <c r="CB48" s="34">
        <v>11</v>
      </c>
      <c r="CC48" s="34">
        <v>0</v>
      </c>
      <c r="CG48" s="86"/>
    </row>
    <row r="49" spans="1:85" s="34" customFormat="1">
      <c r="A49" s="34" t="s">
        <v>543</v>
      </c>
      <c r="B49" s="111">
        <f t="shared" si="54"/>
        <v>30</v>
      </c>
      <c r="C49" s="37">
        <f t="shared" si="55"/>
        <v>186932</v>
      </c>
      <c r="D49" s="36">
        <v>1</v>
      </c>
      <c r="E49" s="36">
        <v>1</v>
      </c>
      <c r="F49" s="36">
        <v>7</v>
      </c>
      <c r="G49" s="36">
        <v>8</v>
      </c>
      <c r="H49" s="36">
        <v>7</v>
      </c>
      <c r="I49" s="36">
        <v>3</v>
      </c>
      <c r="J49" s="36">
        <v>1</v>
      </c>
      <c r="K49" s="36"/>
      <c r="L49" s="36">
        <v>1</v>
      </c>
      <c r="M49" s="36">
        <v>1</v>
      </c>
      <c r="N49" s="36"/>
      <c r="O49" s="66">
        <f t="shared" si="56"/>
        <v>8</v>
      </c>
      <c r="P49" s="66">
        <f t="shared" si="57"/>
        <v>6</v>
      </c>
      <c r="Q49" s="66">
        <f t="shared" si="58"/>
        <v>3</v>
      </c>
      <c r="R49" s="66">
        <f t="shared" si="59"/>
        <v>1</v>
      </c>
      <c r="S49" s="66">
        <f t="shared" si="60"/>
        <v>2</v>
      </c>
      <c r="T49" s="66">
        <f t="shared" si="61"/>
        <v>4</v>
      </c>
      <c r="U49" s="66">
        <f t="shared" si="62"/>
        <v>7</v>
      </c>
      <c r="V49" s="66">
        <f t="shared" si="63"/>
        <v>10</v>
      </c>
      <c r="W49" s="66">
        <f t="shared" si="64"/>
        <v>5</v>
      </c>
      <c r="X49" s="37">
        <f t="shared" si="65"/>
        <v>6237</v>
      </c>
      <c r="Y49" s="38">
        <f t="shared" si="66"/>
        <v>3.3365073930627182E-2</v>
      </c>
      <c r="Z49" s="37">
        <f>County!R2807</f>
        <v>3474</v>
      </c>
      <c r="AA49" s="38">
        <f t="shared" si="67"/>
        <v>1.858429803350951E-2</v>
      </c>
      <c r="AB49" s="37">
        <f>County!S2807</f>
        <v>5238</v>
      </c>
      <c r="AC49" s="38">
        <f t="shared" si="68"/>
        <v>2.8020884599747501E-2</v>
      </c>
      <c r="AD49" s="37">
        <f>County!T2807</f>
        <v>43228</v>
      </c>
      <c r="AE49" s="38">
        <f t="shared" si="69"/>
        <v>0.23124986626152827</v>
      </c>
      <c r="AF49" s="37">
        <f>County!U2807</f>
        <v>51666</v>
      </c>
      <c r="AG49" s="38">
        <f t="shared" si="70"/>
        <v>0.27638927524447393</v>
      </c>
      <c r="AH49" s="37">
        <f>County!V2807</f>
        <v>45429</v>
      </c>
      <c r="AI49" s="38">
        <f t="shared" si="71"/>
        <v>0.24302420131384675</v>
      </c>
      <c r="AJ49" s="61">
        <f>County!W2807</f>
        <v>17394</v>
      </c>
      <c r="AK49" s="62">
        <f t="shared" si="72"/>
        <v>9.3049879100421548E-2</v>
      </c>
      <c r="AL49" s="61">
        <f>County!X2807</f>
        <v>3485</v>
      </c>
      <c r="AM49" s="62">
        <f t="shared" si="73"/>
        <v>1.8643142961076754E-2</v>
      </c>
      <c r="AN49" s="61">
        <f>County!Y2807</f>
        <v>3284</v>
      </c>
      <c r="AO49" s="38">
        <f t="shared" si="74"/>
        <v>1.756788564825712E-2</v>
      </c>
      <c r="AP49" s="37">
        <f>County!Z2807</f>
        <v>8481</v>
      </c>
      <c r="AQ49" s="38">
        <f t="shared" si="75"/>
        <v>4.5369439154344895E-2</v>
      </c>
      <c r="AR49" s="37">
        <f>County!AA2807</f>
        <v>0</v>
      </c>
      <c r="AS49" s="38">
        <f t="shared" si="76"/>
        <v>0</v>
      </c>
      <c r="AT49" s="37">
        <f>County!AB2807</f>
        <v>117</v>
      </c>
      <c r="AU49" s="38">
        <f t="shared" si="77"/>
        <v>6.2589604776068302E-4</v>
      </c>
      <c r="AV49" s="37">
        <f>County!AC2807</f>
        <v>0</v>
      </c>
      <c r="AW49" s="38">
        <f t="shared" si="78"/>
        <v>0</v>
      </c>
      <c r="AX49" s="37">
        <f>County!AD2807</f>
        <v>3345</v>
      </c>
      <c r="AY49" s="38">
        <f t="shared" si="79"/>
        <v>1.7894207519311835E-2</v>
      </c>
      <c r="AZ49" s="37">
        <f>County!AE2807</f>
        <v>0</v>
      </c>
      <c r="BA49" s="38">
        <f t="shared" si="80"/>
        <v>0</v>
      </c>
      <c r="BB49" s="37">
        <f>County!AF2807</f>
        <v>1779</v>
      </c>
      <c r="BC49" s="38">
        <f t="shared" si="81"/>
        <v>9.5168296492842315E-3</v>
      </c>
      <c r="BD49" s="37">
        <f>County!AG2807</f>
        <v>0</v>
      </c>
      <c r="BE49" s="38">
        <f t="shared" si="82"/>
        <v>0</v>
      </c>
      <c r="BF49" s="37">
        <f>County!AH2807</f>
        <v>0</v>
      </c>
      <c r="BG49" s="38">
        <f t="shared" si="83"/>
        <v>0</v>
      </c>
      <c r="BH49" s="37">
        <f>County!AI2807</f>
        <v>12</v>
      </c>
      <c r="BI49" s="38">
        <f t="shared" si="84"/>
        <v>6.4194466436993131E-5</v>
      </c>
      <c r="BJ49" s="37">
        <f>County!AJ2807</f>
        <v>0</v>
      </c>
      <c r="BK49" s="38">
        <f t="shared" si="85"/>
        <v>0</v>
      </c>
      <c r="BL49" s="46"/>
      <c r="BM49" s="34" t="str">
        <f t="shared" si="86"/>
        <v>Iowa</v>
      </c>
      <c r="BN49" s="34" t="s">
        <v>511</v>
      </c>
      <c r="BP49" s="35">
        <f>RANK(AF49,(Z49:AE49,AF49:AM49,AP49:BK49))</f>
        <v>1</v>
      </c>
      <c r="BQ49" s="35">
        <f>RANK(AH49,(Z49:AE49,AF49:AM49,AP49:BK49))</f>
        <v>2</v>
      </c>
      <c r="BR49" s="35">
        <f>RANK(AL49,(Z49:AE49,AF49:AM49,AP49:BK49))</f>
        <v>7</v>
      </c>
      <c r="BS49" s="35">
        <f>RANK(AJ49,(Z49:AE49,AF49:AM49,AP49:BK49))</f>
        <v>4</v>
      </c>
      <c r="BU49" s="34">
        <v>19</v>
      </c>
      <c r="BV49" s="34" t="s">
        <v>2991</v>
      </c>
      <c r="BW49" s="121">
        <v>40939</v>
      </c>
      <c r="BX49" s="34">
        <v>1</v>
      </c>
      <c r="BY49" s="34">
        <v>0</v>
      </c>
      <c r="BZ49" s="34">
        <v>30</v>
      </c>
      <c r="CA49" s="34">
        <v>30</v>
      </c>
      <c r="CB49" s="34">
        <v>2</v>
      </c>
      <c r="CC49" s="34">
        <v>0</v>
      </c>
      <c r="CE49" s="86"/>
      <c r="CF49" s="86"/>
    </row>
    <row r="50" spans="1:85" s="34" customFormat="1">
      <c r="A50" s="34" t="s">
        <v>2021</v>
      </c>
      <c r="B50" s="111">
        <f t="shared" si="54"/>
        <v>40</v>
      </c>
      <c r="C50" s="37">
        <f t="shared" si="55"/>
        <v>78978</v>
      </c>
      <c r="D50" s="37">
        <f>SUM('Cong Dist'!E198:E202)</f>
        <v>1</v>
      </c>
      <c r="E50" s="36"/>
      <c r="F50" s="37">
        <f>SUM('Cong Dist'!G198:G202)</f>
        <v>6</v>
      </c>
      <c r="G50" s="37">
        <f>SUM('Cong Dist'!H198:H202)</f>
        <v>24</v>
      </c>
      <c r="H50" s="37">
        <f>SUM('Cong Dist'!I198:I202)</f>
        <v>9</v>
      </c>
      <c r="I50" s="36"/>
      <c r="J50" s="36"/>
      <c r="K50" s="36"/>
      <c r="L50" s="36"/>
      <c r="M50" s="36"/>
      <c r="N50" s="36"/>
      <c r="O50" s="66">
        <f t="shared" si="56"/>
        <v>4</v>
      </c>
      <c r="P50" s="66">
        <f t="shared" si="57"/>
        <v>7</v>
      </c>
      <c r="Q50" s="66">
        <f t="shared" si="58"/>
        <v>3</v>
      </c>
      <c r="R50" s="66">
        <f t="shared" si="59"/>
        <v>1</v>
      </c>
      <c r="S50" s="66">
        <f t="shared" si="60"/>
        <v>2</v>
      </c>
      <c r="T50" s="66">
        <f t="shared" si="61"/>
        <v>5</v>
      </c>
      <c r="U50" s="66">
        <f t="shared" si="62"/>
        <v>8</v>
      </c>
      <c r="V50" s="66" t="str">
        <f t="shared" si="63"/>
        <v>-</v>
      </c>
      <c r="W50" s="66" t="str">
        <f t="shared" si="64"/>
        <v>-</v>
      </c>
      <c r="X50" s="37">
        <f t="shared" si="65"/>
        <v>19069</v>
      </c>
      <c r="Y50" s="38">
        <f t="shared" si="66"/>
        <v>0.24144698523639493</v>
      </c>
      <c r="Z50" s="37">
        <f>County!R2915</f>
        <v>8741</v>
      </c>
      <c r="AA50" s="38">
        <f t="shared" si="67"/>
        <v>0.11067639089366658</v>
      </c>
      <c r="AB50" s="37">
        <f>County!S2915</f>
        <v>84</v>
      </c>
      <c r="AC50" s="38">
        <f t="shared" si="68"/>
        <v>1.0635873281166907E-3</v>
      </c>
      <c r="AD50" s="37">
        <f>County!T2915</f>
        <v>13295</v>
      </c>
      <c r="AE50" s="38">
        <f t="shared" si="69"/>
        <v>0.16833801818227861</v>
      </c>
      <c r="AF50" s="37">
        <f>County!U2915</f>
        <v>37512</v>
      </c>
      <c r="AG50" s="38">
        <f t="shared" si="70"/>
        <v>0.47496771252753933</v>
      </c>
      <c r="AH50" s="37">
        <f>County!V2915</f>
        <v>18443</v>
      </c>
      <c r="AI50" s="38">
        <f t="shared" si="71"/>
        <v>0.23352072729114437</v>
      </c>
      <c r="AJ50" s="61">
        <f>County!W2915</f>
        <v>582</v>
      </c>
      <c r="AK50" s="62">
        <f t="shared" si="72"/>
        <v>7.3691407733799284E-3</v>
      </c>
      <c r="AL50" s="61">
        <f>County!X2915</f>
        <v>42</v>
      </c>
      <c r="AM50" s="62">
        <f t="shared" si="73"/>
        <v>5.3179366405834534E-4</v>
      </c>
      <c r="AN50" s="61">
        <f>County!Y2915</f>
        <v>0</v>
      </c>
      <c r="AO50" s="38">
        <f t="shared" si="74"/>
        <v>0</v>
      </c>
      <c r="AP50" s="37">
        <f>County!Z2915</f>
        <v>0</v>
      </c>
      <c r="AQ50" s="38">
        <f t="shared" si="75"/>
        <v>0</v>
      </c>
      <c r="AR50" s="37">
        <f>County!AA2915</f>
        <v>279</v>
      </c>
      <c r="AS50" s="38">
        <f t="shared" si="76"/>
        <v>3.5326293398161512E-3</v>
      </c>
      <c r="AT50" s="37">
        <f>County!AB2915</f>
        <v>0</v>
      </c>
      <c r="AU50" s="38">
        <f t="shared" si="77"/>
        <v>0</v>
      </c>
      <c r="AV50" s="37">
        <f>County!AC2915</f>
        <v>0</v>
      </c>
      <c r="AW50" s="38">
        <f t="shared" si="78"/>
        <v>0</v>
      </c>
      <c r="AX50" s="37">
        <f>County!AD2915</f>
        <v>0</v>
      </c>
      <c r="AY50" s="38">
        <f t="shared" si="79"/>
        <v>0</v>
      </c>
      <c r="AZ50" s="37">
        <f>County!AE2915</f>
        <v>0</v>
      </c>
      <c r="BA50" s="38">
        <f t="shared" si="80"/>
        <v>0</v>
      </c>
      <c r="BB50" s="37">
        <f>County!AF2915</f>
        <v>0</v>
      </c>
      <c r="BC50" s="38">
        <f t="shared" si="81"/>
        <v>0</v>
      </c>
      <c r="BD50" s="37">
        <f>County!AG2915</f>
        <v>0</v>
      </c>
      <c r="BE50" s="38">
        <f t="shared" si="82"/>
        <v>0</v>
      </c>
      <c r="BF50" s="37">
        <f>County!AH2915</f>
        <v>0</v>
      </c>
      <c r="BG50" s="38">
        <f t="shared" si="83"/>
        <v>0</v>
      </c>
      <c r="BH50" s="37">
        <f>County!AI2915</f>
        <v>0</v>
      </c>
      <c r="BI50" s="38">
        <f t="shared" si="84"/>
        <v>0</v>
      </c>
      <c r="BJ50" s="37">
        <f>County!AJ2915</f>
        <v>0</v>
      </c>
      <c r="BK50" s="38">
        <f t="shared" si="85"/>
        <v>0</v>
      </c>
      <c r="BL50" s="46"/>
      <c r="BM50" s="34" t="str">
        <f t="shared" si="86"/>
        <v>Kansas</v>
      </c>
      <c r="BN50" s="34" t="s">
        <v>1392</v>
      </c>
      <c r="BP50" s="35">
        <f>RANK(AF50,(Z50:AE50,AF50:AM50,AP50:BK50))</f>
        <v>1</v>
      </c>
      <c r="BQ50" s="35">
        <f>RANK(AH50,(Z50:AE50,AF50:AM50,AP50:BK50))</f>
        <v>2</v>
      </c>
      <c r="BR50" s="35">
        <f>RANK(AL50,(Z50:AE50,AF50:AM50,AP50:BK50))</f>
        <v>8</v>
      </c>
      <c r="BS50" s="35">
        <f>RANK(AJ50,(Z50:AE50,AF50:AM50,AP50:BK50))</f>
        <v>5</v>
      </c>
      <c r="BU50" s="34">
        <v>20</v>
      </c>
      <c r="BV50" s="34" t="s">
        <v>2991</v>
      </c>
      <c r="BW50" s="121">
        <v>40972</v>
      </c>
      <c r="BX50" s="34">
        <v>1</v>
      </c>
      <c r="BY50" s="34">
        <v>0</v>
      </c>
      <c r="BZ50" s="34">
        <v>40</v>
      </c>
      <c r="CA50" s="34">
        <v>40</v>
      </c>
      <c r="CB50" s="34">
        <v>11</v>
      </c>
      <c r="CC50" s="34">
        <v>10</v>
      </c>
    </row>
    <row r="51" spans="1:85" s="34" customFormat="1">
      <c r="A51" s="34" t="s">
        <v>2369</v>
      </c>
      <c r="B51" s="111">
        <f t="shared" si="54"/>
        <v>46</v>
      </c>
      <c r="C51" s="37">
        <f t="shared" si="55"/>
        <v>229667</v>
      </c>
      <c r="D51" s="37">
        <f>'Cong Dist'!E211</f>
        <v>7</v>
      </c>
      <c r="E51" s="36"/>
      <c r="F51" s="37">
        <v>7</v>
      </c>
      <c r="G51" s="37">
        <f>'Cong Dist'!H211</f>
        <v>15</v>
      </c>
      <c r="H51" s="37">
        <v>17</v>
      </c>
      <c r="I51" s="36"/>
      <c r="J51" s="36"/>
      <c r="K51" s="36"/>
      <c r="L51" s="36"/>
      <c r="M51" s="36"/>
      <c r="N51" s="36"/>
      <c r="O51" s="66">
        <f>IF(Z51&gt;0,RANK(Z51,Z51:BL51),"-")</f>
        <v>4</v>
      </c>
      <c r="P51" s="66">
        <f>IF(AB51&gt;0,RANK(AB51,Z51:BL51),"-")</f>
        <v>8</v>
      </c>
      <c r="Q51" s="66">
        <f>IF(AD51&gt;0,RANK(AD51,Z51:BL51),"-")</f>
        <v>3</v>
      </c>
      <c r="R51" s="66">
        <f>IF(AF51&gt;0,RANK(AF51,Z51:BL51),"-")</f>
        <v>2</v>
      </c>
      <c r="S51" s="66">
        <f>IF(AH51&gt;0,RANK(AH51,Z51:BL51),"-")</f>
        <v>1</v>
      </c>
      <c r="T51" s="66">
        <f>IF(AJ51&gt;0,RANK(AJ51,Z51:BL51),"-")</f>
        <v>5</v>
      </c>
      <c r="U51" s="66">
        <f>IF(AL51&gt;0,RANK(AL51,Z51:BL51),"-")</f>
        <v>11</v>
      </c>
      <c r="V51" s="66">
        <f>IF(AN51&gt;0,RANK(AN51,Z51:BL51),"-")</f>
        <v>10</v>
      </c>
      <c r="W51" s="66">
        <f t="shared" si="64"/>
        <v>6</v>
      </c>
      <c r="X51" s="37">
        <f>MAX(Z51:AR51)-LARGE(Z51:AR51,2)</f>
        <v>9990</v>
      </c>
      <c r="Y51" s="38">
        <f t="shared" si="66"/>
        <v>4.3497759800058343E-2</v>
      </c>
      <c r="Z51" s="37">
        <f>County!R3037</f>
        <v>33134</v>
      </c>
      <c r="AA51" s="38">
        <f>Z51/$C51</f>
        <v>0.14426974706858189</v>
      </c>
      <c r="AB51" s="37">
        <f>County!S3037</f>
        <v>305</v>
      </c>
      <c r="AC51" s="38">
        <f>AB51/$C51</f>
        <v>1.328009683585365E-3</v>
      </c>
      <c r="AD51" s="37">
        <f>County!T3037</f>
        <v>37579</v>
      </c>
      <c r="AE51" s="38">
        <f>AD51/$C51</f>
        <v>0.1636238554080473</v>
      </c>
      <c r="AF51" s="37">
        <f>County!U3037</f>
        <v>72503</v>
      </c>
      <c r="AG51" s="38">
        <f>AF51/$C51</f>
        <v>0.31568749537373675</v>
      </c>
      <c r="AH51" s="37">
        <f>County!V3037</f>
        <v>82493</v>
      </c>
      <c r="AI51" s="38">
        <f>AH51/$C51</f>
        <v>0.35918525517379513</v>
      </c>
      <c r="AJ51" s="61">
        <f>County!W3037</f>
        <v>1951</v>
      </c>
      <c r="AK51" s="62">
        <f>AJ51/$C51</f>
        <v>8.4949078448362195E-3</v>
      </c>
      <c r="AL51" s="61">
        <f>County!X3037</f>
        <v>64</v>
      </c>
      <c r="AM51" s="62">
        <f>AL51/$C51</f>
        <v>2.7866432704742086E-4</v>
      </c>
      <c r="AN51" s="61">
        <f>County!Y3037</f>
        <v>65</v>
      </c>
      <c r="AO51" s="38">
        <f>AN51/$C51</f>
        <v>2.8301845715753677E-4</v>
      </c>
      <c r="AP51" s="37">
        <f>County!Z3037</f>
        <v>872</v>
      </c>
      <c r="AQ51" s="38">
        <f>AP51/$C51</f>
        <v>3.7968014560211087E-3</v>
      </c>
      <c r="AR51" s="37">
        <f>County!AA3037</f>
        <v>496</v>
      </c>
      <c r="AS51" s="38">
        <f>AR51/$C51</f>
        <v>2.1596485346175114E-3</v>
      </c>
      <c r="AT51" s="37">
        <f>County!AB3037</f>
        <v>0</v>
      </c>
      <c r="AU51" s="38">
        <f>AT51/$C51</f>
        <v>0</v>
      </c>
      <c r="AV51" s="37">
        <f>County!AC3037</f>
        <v>0</v>
      </c>
      <c r="AW51" s="38">
        <f>AV51/$C51</f>
        <v>0</v>
      </c>
      <c r="AX51" s="37">
        <f>County!AD3037</f>
        <v>174</v>
      </c>
      <c r="AY51" s="38">
        <f>AX51/$C51</f>
        <v>7.5761863916017536E-4</v>
      </c>
      <c r="AZ51" s="37">
        <f>County!AE3037</f>
        <v>0</v>
      </c>
      <c r="BA51" s="38">
        <f>AZ51/$C51</f>
        <v>0</v>
      </c>
      <c r="BB51" s="37">
        <f>County!AF3037</f>
        <v>31</v>
      </c>
      <c r="BC51" s="38">
        <f>BB51/$C51</f>
        <v>1.3497803341359446E-4</v>
      </c>
      <c r="BD51" s="37">
        <f>County!AG3037</f>
        <v>0</v>
      </c>
      <c r="BE51" s="38">
        <f>BD51/$C51</f>
        <v>0</v>
      </c>
      <c r="BF51" s="37">
        <f>County!AH3037</f>
        <v>0</v>
      </c>
      <c r="BG51" s="38">
        <f>BF51/$C51</f>
        <v>0</v>
      </c>
      <c r="BH51" s="37">
        <f>County!AI3037</f>
        <v>0</v>
      </c>
      <c r="BI51" s="38">
        <f>BH51/$C51</f>
        <v>0</v>
      </c>
      <c r="BJ51" s="37">
        <f>County!AJ3037</f>
        <v>0</v>
      </c>
      <c r="BK51" s="38">
        <f>BJ51/$C51</f>
        <v>0</v>
      </c>
      <c r="BL51" s="46"/>
      <c r="BM51" s="34" t="str">
        <f t="shared" si="86"/>
        <v>Kentucky</v>
      </c>
      <c r="BN51" s="34" t="s">
        <v>472</v>
      </c>
      <c r="BP51" s="35">
        <f>RANK(AF51,(Z51:AE51,AF51:AM51,AP51:BK51))</f>
        <v>2</v>
      </c>
      <c r="BQ51" s="35">
        <f>RANK(AH51,(Z51:AE51,AF51:AM51,AP51:BK51))</f>
        <v>1</v>
      </c>
      <c r="BR51" s="35">
        <f>RANK(AL51,(Z51:AE51,AF51:AM51,AP51:BK51))</f>
        <v>10</v>
      </c>
      <c r="BS51" s="35">
        <f>RANK(AJ51,(Z51:AE51,AF51:AM51,AP51:BK51))</f>
        <v>5</v>
      </c>
      <c r="BU51" s="34">
        <v>21</v>
      </c>
      <c r="BV51" s="34" t="s">
        <v>2991</v>
      </c>
      <c r="BW51" s="121">
        <v>40972</v>
      </c>
      <c r="BX51" s="34">
        <v>1</v>
      </c>
      <c r="BY51" s="34">
        <v>0</v>
      </c>
      <c r="BZ51" s="34">
        <v>46</v>
      </c>
      <c r="CA51" s="34">
        <v>46</v>
      </c>
      <c r="CB51" s="34">
        <v>10</v>
      </c>
      <c r="CC51" s="34">
        <v>5</v>
      </c>
    </row>
    <row r="52" spans="1:85" s="34" customFormat="1">
      <c r="A52" s="34" t="s">
        <v>2067</v>
      </c>
      <c r="B52" s="111">
        <f t="shared" si="54"/>
        <v>23</v>
      </c>
      <c r="C52" s="37">
        <f t="shared" si="55"/>
        <v>18627</v>
      </c>
      <c r="D52" s="36">
        <v>2</v>
      </c>
      <c r="E52" s="36"/>
      <c r="F52" s="36"/>
      <c r="G52" s="36">
        <v>12</v>
      </c>
      <c r="H52" s="36">
        <v>9</v>
      </c>
      <c r="I52" s="36"/>
      <c r="J52" s="36"/>
      <c r="K52" s="36"/>
      <c r="L52" s="36"/>
      <c r="M52" s="36"/>
      <c r="N52" s="36"/>
      <c r="O52" s="66">
        <f t="shared" si="56"/>
        <v>3</v>
      </c>
      <c r="P52" s="66">
        <f t="shared" si="57"/>
        <v>7</v>
      </c>
      <c r="Q52" s="66">
        <f t="shared" si="58"/>
        <v>4</v>
      </c>
      <c r="R52" s="66">
        <f t="shared" si="59"/>
        <v>1</v>
      </c>
      <c r="S52" s="66">
        <f t="shared" si="60"/>
        <v>2</v>
      </c>
      <c r="T52" s="66">
        <f t="shared" si="61"/>
        <v>5</v>
      </c>
      <c r="U52" s="66">
        <f t="shared" si="62"/>
        <v>8</v>
      </c>
      <c r="V52" s="66" t="str">
        <f t="shared" si="63"/>
        <v>-</v>
      </c>
      <c r="W52" s="66">
        <f t="shared" si="64"/>
        <v>6</v>
      </c>
      <c r="X52" s="37">
        <f t="shared" si="65"/>
        <v>2480</v>
      </c>
      <c r="Y52" s="38">
        <f t="shared" si="66"/>
        <v>0.13314006549632254</v>
      </c>
      <c r="Z52" s="37">
        <f>County!R3055</f>
        <v>2270</v>
      </c>
      <c r="AA52" s="38">
        <f t="shared" si="67"/>
        <v>0.12186610833735975</v>
      </c>
      <c r="AB52" s="37">
        <f>County!S3055</f>
        <v>31</v>
      </c>
      <c r="AC52" s="38">
        <f t="shared" si="68"/>
        <v>1.6642508187040318E-3</v>
      </c>
      <c r="AD52" s="37">
        <f>County!T3055</f>
        <v>1492</v>
      </c>
      <c r="AE52" s="38">
        <f t="shared" si="69"/>
        <v>8.0098781338916625E-2</v>
      </c>
      <c r="AF52" s="37">
        <f>County!U3055</f>
        <v>8550</v>
      </c>
      <c r="AG52" s="38">
        <f t="shared" si="70"/>
        <v>0.45901111290062813</v>
      </c>
      <c r="AH52" s="37">
        <f>County!V3055</f>
        <v>6070</v>
      </c>
      <c r="AI52" s="38">
        <f t="shared" si="71"/>
        <v>0.32587104740430556</v>
      </c>
      <c r="AJ52" s="37">
        <f>County!W3055</f>
        <v>132</v>
      </c>
      <c r="AK52" s="38">
        <f t="shared" si="72"/>
        <v>7.0864873570623292E-3</v>
      </c>
      <c r="AL52" s="37">
        <f>County!X3055</f>
        <v>17</v>
      </c>
      <c r="AM52" s="38">
        <f t="shared" si="73"/>
        <v>9.1265367477317877E-4</v>
      </c>
      <c r="AN52" s="61">
        <f>County!Y3055</f>
        <v>0</v>
      </c>
      <c r="AO52" s="38">
        <f t="shared" si="74"/>
        <v>0</v>
      </c>
      <c r="AP52" s="37">
        <f>County!Z3055</f>
        <v>55</v>
      </c>
      <c r="AQ52" s="38">
        <f t="shared" si="75"/>
        <v>2.9527030654426371E-3</v>
      </c>
      <c r="AR52" s="37">
        <f>County!AA3055</f>
        <v>0</v>
      </c>
      <c r="AS52" s="38">
        <f t="shared" si="76"/>
        <v>0</v>
      </c>
      <c r="AT52" s="37">
        <f>County!AB3055</f>
        <v>0</v>
      </c>
      <c r="AU52" s="38">
        <f t="shared" si="77"/>
        <v>0</v>
      </c>
      <c r="AV52" s="37">
        <f>County!AC3055</f>
        <v>0</v>
      </c>
      <c r="AW52" s="38">
        <f t="shared" si="78"/>
        <v>0</v>
      </c>
      <c r="AX52" s="37">
        <f>County!AD3055</f>
        <v>10</v>
      </c>
      <c r="AY52" s="38">
        <f t="shared" si="79"/>
        <v>5.3685510280775215E-4</v>
      </c>
      <c r="AZ52" s="37">
        <f>County!AE3055</f>
        <v>0</v>
      </c>
      <c r="BA52" s="38">
        <f t="shared" si="80"/>
        <v>0</v>
      </c>
      <c r="BB52" s="37">
        <f>County!AF3055</f>
        <v>0</v>
      </c>
      <c r="BC52" s="38">
        <f t="shared" si="81"/>
        <v>0</v>
      </c>
      <c r="BD52" s="37">
        <f>County!AG3055</f>
        <v>0</v>
      </c>
      <c r="BE52" s="38">
        <f t="shared" si="82"/>
        <v>0</v>
      </c>
      <c r="BF52" s="37">
        <f>County!AH3055</f>
        <v>0</v>
      </c>
      <c r="BG52" s="38">
        <f t="shared" si="83"/>
        <v>0</v>
      </c>
      <c r="BH52" s="37">
        <f>County!AI3055</f>
        <v>0</v>
      </c>
      <c r="BI52" s="38">
        <f t="shared" si="84"/>
        <v>0</v>
      </c>
      <c r="BJ52" s="37">
        <f>County!AJ3055</f>
        <v>0</v>
      </c>
      <c r="BK52" s="38">
        <f t="shared" si="85"/>
        <v>0</v>
      </c>
      <c r="BL52" s="46"/>
      <c r="BM52" s="34" t="str">
        <f t="shared" si="86"/>
        <v>Maine</v>
      </c>
      <c r="BN52" s="34" t="s">
        <v>958</v>
      </c>
      <c r="BP52" s="35">
        <f>RANK(AF52,(Z52:AE52,AF52:AM52,AP52:BK52))</f>
        <v>1</v>
      </c>
      <c r="BQ52" s="35">
        <f>RANK(AH52,(Z52:AE52,AF52:AM52,AP52:BK52))</f>
        <v>2</v>
      </c>
      <c r="BR52" s="35">
        <f>RANK(AL52,(Z52:AE52,AF52:AM52,AP52:BK52))</f>
        <v>8</v>
      </c>
      <c r="BS52" s="35">
        <f>RANK(AJ52,(Z52:AE52,AF52:AM52,AP52:BK52))</f>
        <v>5</v>
      </c>
      <c r="BU52" s="34">
        <v>23</v>
      </c>
      <c r="BV52" s="34" t="s">
        <v>2991</v>
      </c>
      <c r="BW52" s="121">
        <v>40972</v>
      </c>
      <c r="BX52" s="34">
        <v>1</v>
      </c>
      <c r="BY52" s="34">
        <v>0</v>
      </c>
      <c r="BZ52" s="34">
        <v>23</v>
      </c>
      <c r="CA52" s="34">
        <v>23</v>
      </c>
      <c r="CB52" s="34">
        <v>30</v>
      </c>
      <c r="CC52" s="34">
        <v>10</v>
      </c>
    </row>
    <row r="53" spans="1:85" s="34" customFormat="1">
      <c r="A53" s="34" t="s">
        <v>2848</v>
      </c>
      <c r="B53" s="111">
        <f t="shared" si="54"/>
        <v>38</v>
      </c>
      <c r="C53" s="37">
        <f t="shared" si="55"/>
        <v>113905</v>
      </c>
      <c r="D53" s="36"/>
      <c r="E53" s="36"/>
      <c r="F53" s="37">
        <f>SUM('Cong Dist'!G264:G272)</f>
        <v>17</v>
      </c>
      <c r="G53" s="37">
        <f>SUM('Cong Dist'!H264:H272)</f>
        <v>13</v>
      </c>
      <c r="H53" s="37">
        <f>SUM('Cong Dist'!I264:I272)</f>
        <v>8</v>
      </c>
      <c r="I53" s="36"/>
      <c r="J53" s="36"/>
      <c r="K53" s="36"/>
      <c r="L53" s="36"/>
      <c r="M53" s="36"/>
      <c r="N53" s="36"/>
      <c r="O53" s="66">
        <f t="shared" si="56"/>
        <v>5</v>
      </c>
      <c r="P53" s="66" t="str">
        <f t="shared" si="57"/>
        <v>-</v>
      </c>
      <c r="Q53" s="66">
        <f t="shared" si="58"/>
        <v>1</v>
      </c>
      <c r="R53" s="66">
        <f t="shared" si="59"/>
        <v>2</v>
      </c>
      <c r="S53" s="66">
        <f t="shared" si="60"/>
        <v>3</v>
      </c>
      <c r="T53" s="66">
        <f t="shared" si="61"/>
        <v>4</v>
      </c>
      <c r="U53" s="66" t="str">
        <f t="shared" si="62"/>
        <v>-</v>
      </c>
      <c r="V53" s="66" t="str">
        <f t="shared" si="63"/>
        <v>-</v>
      </c>
      <c r="W53" s="66" t="str">
        <f t="shared" si="64"/>
        <v>-</v>
      </c>
      <c r="X53" s="37">
        <f t="shared" si="65"/>
        <v>8042</v>
      </c>
      <c r="Y53" s="38">
        <f t="shared" si="66"/>
        <v>7.0602695228479867E-2</v>
      </c>
      <c r="Z53" s="37">
        <f>County!R3144</f>
        <v>6531</v>
      </c>
      <c r="AA53" s="38">
        <f t="shared" si="67"/>
        <v>5.733725472981871E-2</v>
      </c>
      <c r="AB53" s="37">
        <f>County!S3144</f>
        <v>0</v>
      </c>
      <c r="AC53" s="38">
        <f t="shared" si="68"/>
        <v>0</v>
      </c>
      <c r="AD53" s="37">
        <f>County!T3144</f>
        <v>41184</v>
      </c>
      <c r="AE53" s="38">
        <f t="shared" si="69"/>
        <v>0.36156446161274747</v>
      </c>
      <c r="AF53" s="37">
        <f>County!U3144</f>
        <v>33142</v>
      </c>
      <c r="AG53" s="38">
        <f t="shared" ref="AG53:AG58" si="87">AF53/$C53</f>
        <v>0.29096176638426757</v>
      </c>
      <c r="AH53" s="37">
        <f>County!V3144</f>
        <v>24433</v>
      </c>
      <c r="AI53" s="38">
        <f t="shared" ref="AI53:AI58" si="88">AH53/$C53</f>
        <v>0.21450331416531321</v>
      </c>
      <c r="AJ53" s="37">
        <f>County!W3144</f>
        <v>8407</v>
      </c>
      <c r="AK53" s="38">
        <f t="shared" si="72"/>
        <v>7.3807119968394716E-2</v>
      </c>
      <c r="AL53" s="37">
        <f>County!X3144</f>
        <v>0</v>
      </c>
      <c r="AM53" s="38">
        <f t="shared" si="73"/>
        <v>0</v>
      </c>
      <c r="AN53" s="61">
        <f>County!Y3144</f>
        <v>0</v>
      </c>
      <c r="AO53" s="38">
        <f t="shared" si="74"/>
        <v>0</v>
      </c>
      <c r="AP53" s="37">
        <f>County!Z3144</f>
        <v>0</v>
      </c>
      <c r="AQ53" s="38">
        <f t="shared" si="75"/>
        <v>0</v>
      </c>
      <c r="AR53" s="37">
        <f>County!AA3144</f>
        <v>0</v>
      </c>
      <c r="AS53" s="38">
        <f t="shared" si="76"/>
        <v>0</v>
      </c>
      <c r="AT53" s="37">
        <f>County!AB3144</f>
        <v>208</v>
      </c>
      <c r="AU53" s="38">
        <f t="shared" si="77"/>
        <v>1.8260831394583206E-3</v>
      </c>
      <c r="AV53" s="37">
        <f>County!AC3144</f>
        <v>0</v>
      </c>
      <c r="AW53" s="38">
        <f t="shared" si="78"/>
        <v>0</v>
      </c>
      <c r="AX53" s="37">
        <f>County!AD3144</f>
        <v>0</v>
      </c>
      <c r="AY53" s="38">
        <f t="shared" si="79"/>
        <v>0</v>
      </c>
      <c r="AZ53" s="37">
        <f>County!AE3144</f>
        <v>0</v>
      </c>
      <c r="BA53" s="38">
        <f t="shared" si="80"/>
        <v>0</v>
      </c>
      <c r="BB53" s="37">
        <f>County!AF3144</f>
        <v>0</v>
      </c>
      <c r="BC53" s="38">
        <f t="shared" si="81"/>
        <v>0</v>
      </c>
      <c r="BD53" s="37">
        <f>County!AG3144</f>
        <v>0</v>
      </c>
      <c r="BE53" s="38">
        <f t="shared" si="82"/>
        <v>0</v>
      </c>
      <c r="BF53" s="37">
        <f>County!AH3144</f>
        <v>0</v>
      </c>
      <c r="BG53" s="38">
        <f t="shared" ref="BG53:BG58" si="89">BF53/$C53</f>
        <v>0</v>
      </c>
      <c r="BH53" s="37">
        <f>County!AI3144</f>
        <v>0</v>
      </c>
      <c r="BI53" s="38">
        <f t="shared" si="84"/>
        <v>0</v>
      </c>
      <c r="BJ53" s="37">
        <f>County!AJ3144</f>
        <v>0</v>
      </c>
      <c r="BK53" s="38">
        <f t="shared" si="85"/>
        <v>0</v>
      </c>
      <c r="BL53" s="46"/>
      <c r="BM53" s="34" t="str">
        <f t="shared" si="86"/>
        <v>Minnesota</v>
      </c>
      <c r="BN53" s="34" t="s">
        <v>2821</v>
      </c>
      <c r="BP53" s="35">
        <f>RANK(AF53,(Z53:AE53,AF53:AM53,AP53:BK53))</f>
        <v>2</v>
      </c>
      <c r="BQ53" s="35">
        <f>RANK(AH53,(Z53:AE53,AF53:AM53,AP53:BK53))</f>
        <v>3</v>
      </c>
      <c r="BR53" s="35">
        <f>RANK(AL53,(Z53:AE53,AF53:AM53,AP53:BK53))</f>
        <v>13</v>
      </c>
      <c r="BS53" s="35">
        <f>RANK(AJ53,(Z53:AE53,AF53:AM53,AP53:BK53))</f>
        <v>4</v>
      </c>
      <c r="BU53" s="34">
        <v>27</v>
      </c>
      <c r="BV53" s="34" t="s">
        <v>2991</v>
      </c>
      <c r="BW53" s="121">
        <v>40968</v>
      </c>
      <c r="BX53" s="34">
        <v>1</v>
      </c>
      <c r="BY53" s="34">
        <v>2</v>
      </c>
      <c r="BZ53" s="34">
        <v>38</v>
      </c>
      <c r="CA53" s="34">
        <v>38</v>
      </c>
      <c r="CB53" s="34">
        <v>11</v>
      </c>
      <c r="CC53" s="34">
        <v>10</v>
      </c>
    </row>
    <row r="54" spans="1:85" s="34" customFormat="1">
      <c r="A54" s="34" t="s">
        <v>1411</v>
      </c>
      <c r="B54" s="111">
        <f t="shared" si="54"/>
        <v>30</v>
      </c>
      <c r="C54" s="37">
        <f t="shared" si="55"/>
        <v>75216</v>
      </c>
      <c r="D54" s="37">
        <f>'Cong Dist'!E303</f>
        <v>1</v>
      </c>
      <c r="E54" s="37"/>
      <c r="F54" s="37">
        <f>'Cong Dist'!G303</f>
        <v>7</v>
      </c>
      <c r="G54" s="37">
        <f>'Cong Dist'!H303</f>
        <v>6</v>
      </c>
      <c r="H54" s="37">
        <f>'Cong Dist'!I303</f>
        <v>14</v>
      </c>
      <c r="I54" s="37">
        <f>'Cong Dist'!J303</f>
        <v>2</v>
      </c>
      <c r="J54" s="36"/>
      <c r="K54" s="36"/>
      <c r="L54" s="36"/>
      <c r="M54" s="36"/>
      <c r="N54" s="36"/>
      <c r="O54" s="66">
        <f t="shared" si="56"/>
        <v>5</v>
      </c>
      <c r="P54" s="66">
        <f t="shared" si="57"/>
        <v>7</v>
      </c>
      <c r="Q54" s="66">
        <f t="shared" si="58"/>
        <v>2</v>
      </c>
      <c r="R54" s="66">
        <f t="shared" si="59"/>
        <v>3</v>
      </c>
      <c r="S54" s="66">
        <f t="shared" si="60"/>
        <v>1</v>
      </c>
      <c r="T54" s="66">
        <f t="shared" si="61"/>
        <v>4</v>
      </c>
      <c r="U54" s="66">
        <f t="shared" si="62"/>
        <v>9</v>
      </c>
      <c r="V54" s="66">
        <f t="shared" si="63"/>
        <v>8</v>
      </c>
      <c r="W54" s="66">
        <f t="shared" si="64"/>
        <v>6</v>
      </c>
      <c r="X54" s="37">
        <f t="shared" si="65"/>
        <v>16591</v>
      </c>
      <c r="Y54" s="38">
        <f t="shared" si="66"/>
        <v>0.22057806849606468</v>
      </c>
      <c r="Z54" s="37">
        <f>County!R3163</f>
        <v>2709</v>
      </c>
      <c r="AA54" s="38">
        <f t="shared" si="67"/>
        <v>3.6016273133375874E-2</v>
      </c>
      <c r="AB54" s="37">
        <f>County!S3163</f>
        <v>64</v>
      </c>
      <c r="AC54" s="38">
        <f t="shared" si="68"/>
        <v>8.5088279089555409E-4</v>
      </c>
      <c r="AD54" s="37">
        <f>County!T3163</f>
        <v>17940</v>
      </c>
      <c r="AE54" s="38">
        <f>AD54/$C54</f>
        <v>0.23851308232291002</v>
      </c>
      <c r="AF54" s="37">
        <f>County!U3163</f>
        <v>16079</v>
      </c>
      <c r="AG54" s="38">
        <f t="shared" si="87"/>
        <v>0.21377100616890024</v>
      </c>
      <c r="AH54" s="37">
        <f>County!V3163</f>
        <v>34531</v>
      </c>
      <c r="AI54" s="38">
        <f t="shared" si="88"/>
        <v>0.45909115081897467</v>
      </c>
      <c r="AJ54" s="37">
        <f>County!W3163</f>
        <v>3619</v>
      </c>
      <c r="AK54" s="38">
        <f>AJ54/$C54</f>
        <v>4.811476281642204E-2</v>
      </c>
      <c r="AL54" s="37">
        <f>County!X3163</f>
        <v>22</v>
      </c>
      <c r="AM54" s="38">
        <f>AL54/$C54</f>
        <v>2.9249095937034674E-4</v>
      </c>
      <c r="AN54" s="61">
        <f>County!Y3163</f>
        <v>50</v>
      </c>
      <c r="AO54" s="38">
        <f t="shared" si="74"/>
        <v>6.6475218038715162E-4</v>
      </c>
      <c r="AP54" s="37">
        <f>County!Z3163</f>
        <v>170</v>
      </c>
      <c r="AQ54" s="38">
        <f t="shared" si="75"/>
        <v>2.2601574133163157E-3</v>
      </c>
      <c r="AR54" s="37">
        <f>County!AA3163</f>
        <v>0</v>
      </c>
      <c r="AS54" s="38">
        <f>AR54/$C54</f>
        <v>0</v>
      </c>
      <c r="AT54" s="37">
        <f>County!AB3163</f>
        <v>0</v>
      </c>
      <c r="AU54" s="38">
        <f>AT54/$C54</f>
        <v>0</v>
      </c>
      <c r="AV54" s="37">
        <f>County!AC3163</f>
        <v>0</v>
      </c>
      <c r="AW54" s="38">
        <f t="shared" si="78"/>
        <v>0</v>
      </c>
      <c r="AX54" s="37">
        <f>County!AD3163</f>
        <v>21</v>
      </c>
      <c r="AY54" s="38">
        <f>AX54/$C54</f>
        <v>2.791959157626037E-4</v>
      </c>
      <c r="AZ54" s="37">
        <f>County!AE3163</f>
        <v>0</v>
      </c>
      <c r="BA54" s="38">
        <f>AZ54/$C54</f>
        <v>0</v>
      </c>
      <c r="BB54" s="37">
        <f>County!AF3163</f>
        <v>11</v>
      </c>
      <c r="BC54" s="38">
        <f>BB54/$C54</f>
        <v>1.4624547968517337E-4</v>
      </c>
      <c r="BD54" s="37">
        <f>County!AG3163</f>
        <v>0</v>
      </c>
      <c r="BE54" s="38">
        <f>BD54/$C54</f>
        <v>0</v>
      </c>
      <c r="BF54" s="37">
        <f>County!AH3163</f>
        <v>0</v>
      </c>
      <c r="BG54" s="38">
        <f t="shared" si="89"/>
        <v>0</v>
      </c>
      <c r="BH54" s="37">
        <f>County!AI3163</f>
        <v>0</v>
      </c>
      <c r="BI54" s="38">
        <f t="shared" si="84"/>
        <v>0</v>
      </c>
      <c r="BJ54" s="37">
        <f>County!AJ3163</f>
        <v>0</v>
      </c>
      <c r="BK54" s="38">
        <f>BJ54/$C54</f>
        <v>0</v>
      </c>
      <c r="BL54" s="46"/>
      <c r="BM54" s="34" t="str">
        <f t="shared" si="86"/>
        <v>Nevada</v>
      </c>
      <c r="BN54" s="34" t="s">
        <v>385</v>
      </c>
      <c r="BP54" s="35">
        <f>RANK(AF54,(Z54:AE54,AF54:AM54,AP54:BK54))</f>
        <v>3</v>
      </c>
      <c r="BQ54" s="35">
        <f>RANK(AH54,(Z54:AE54,AF54:AM54,AP54:BK54))</f>
        <v>1</v>
      </c>
      <c r="BR54" s="35">
        <f>RANK(AL54,(Z54:AE54,AF54:AM54,AP54:BK54))</f>
        <v>8</v>
      </c>
      <c r="BS54" s="35">
        <f>RANK(AJ54,(Z54:AE54,AF54:AM54,AP54:BK54))</f>
        <v>4</v>
      </c>
      <c r="BU54" s="34">
        <v>32</v>
      </c>
      <c r="BV54" s="34" t="s">
        <v>2991</v>
      </c>
      <c r="BW54" s="121">
        <v>40961</v>
      </c>
      <c r="BX54" s="34">
        <v>1</v>
      </c>
      <c r="BY54" s="34">
        <v>0</v>
      </c>
      <c r="BZ54" s="34">
        <v>30</v>
      </c>
      <c r="CA54" s="34">
        <v>30</v>
      </c>
      <c r="CB54" s="34">
        <v>10</v>
      </c>
      <c r="CC54" s="34">
        <v>3</v>
      </c>
    </row>
    <row r="55" spans="1:85" s="86" customFormat="1">
      <c r="A55" s="86" t="s">
        <v>3324</v>
      </c>
      <c r="B55" s="111">
        <f t="shared" si="54"/>
        <v>9</v>
      </c>
      <c r="C55" s="87">
        <f t="shared" si="55"/>
        <v>471</v>
      </c>
      <c r="D55" s="88"/>
      <c r="E55" s="88"/>
      <c r="F55" s="88"/>
      <c r="G55" s="88"/>
      <c r="H55" s="88">
        <v>9</v>
      </c>
      <c r="I55" s="88"/>
      <c r="J55" s="88"/>
      <c r="K55" s="88"/>
      <c r="L55" s="88"/>
      <c r="M55" s="88"/>
      <c r="N55" s="88"/>
      <c r="O55" s="89">
        <f>IF(Z55&gt;0,RANK(Z55,Z55:BL55),"-")</f>
        <v>3</v>
      </c>
      <c r="P55" s="89" t="str">
        <f>IF(AB55&gt;0,RANK(AB55,Z55:BL55),"-")</f>
        <v>-</v>
      </c>
      <c r="Q55" s="89">
        <f>IF(AD55&gt;0,RANK(AD55,Z55:BL55),"-")</f>
        <v>4</v>
      </c>
      <c r="R55" s="89">
        <f>IF(AF55&gt;0,RANK(AF55,Z55:BL55),"-")</f>
        <v>2</v>
      </c>
      <c r="S55" s="89">
        <f>IF(AH55&gt;0,RANK(AH55,Z55:BL55),"-")</f>
        <v>1</v>
      </c>
      <c r="T55" s="89" t="str">
        <f>IF(AJ55&gt;0,RANK(AJ55,Z55:BL55),"-")</f>
        <v>-</v>
      </c>
      <c r="U55" s="89" t="str">
        <f>IF(AL55&gt;0,RANK(AL55,Z55:BL55),"-")</f>
        <v>-</v>
      </c>
      <c r="V55" s="89" t="str">
        <f>IF(AN55&gt;0,RANK(AN55,Z55:BL55),"-")</f>
        <v>-</v>
      </c>
      <c r="W55" s="89" t="str">
        <f t="shared" si="64"/>
        <v>-</v>
      </c>
      <c r="X55" s="87">
        <f>MAX(Z55:AR55)-LARGE(Z55:AR55,2)</f>
        <v>230</v>
      </c>
      <c r="Y55" s="38">
        <f t="shared" si="66"/>
        <v>0.48832271762208068</v>
      </c>
      <c r="Z55" s="37">
        <f>County!R3270</f>
        <v>10</v>
      </c>
      <c r="AA55" s="38">
        <f>Z55/$C55</f>
        <v>2.1231422505307854E-2</v>
      </c>
      <c r="AB55" s="37">
        <f>County!S3270</f>
        <v>0</v>
      </c>
      <c r="AC55" s="38">
        <f>AB55/$C55</f>
        <v>0</v>
      </c>
      <c r="AD55" s="37">
        <f>County!T3270</f>
        <v>5</v>
      </c>
      <c r="AE55" s="38">
        <f>AD55/$C55</f>
        <v>1.0615711252653927E-2</v>
      </c>
      <c r="AF55" s="37">
        <f>County!U3270</f>
        <v>113</v>
      </c>
      <c r="AG55" s="38">
        <f t="shared" si="87"/>
        <v>0.23991507430997877</v>
      </c>
      <c r="AH55" s="37">
        <f>County!V3270</f>
        <v>343</v>
      </c>
      <c r="AI55" s="38">
        <f t="shared" si="88"/>
        <v>0.7282377919320594</v>
      </c>
      <c r="AJ55" s="37">
        <f>County!W3270</f>
        <v>0</v>
      </c>
      <c r="AK55" s="38">
        <f>AJ55/$C55</f>
        <v>0</v>
      </c>
      <c r="AL55" s="37">
        <f>County!X3270</f>
        <v>0</v>
      </c>
      <c r="AM55" s="38">
        <f>AL55/$C55</f>
        <v>0</v>
      </c>
      <c r="AN55" s="61">
        <f>County!Y3270</f>
        <v>0</v>
      </c>
      <c r="AO55" s="38">
        <f>AN55/$C55</f>
        <v>0</v>
      </c>
      <c r="AP55" s="37">
        <f>County!Z3270</f>
        <v>0</v>
      </c>
      <c r="AQ55" s="38">
        <f>AP55/$C55</f>
        <v>0</v>
      </c>
      <c r="AR55" s="37">
        <f>County!AA3270</f>
        <v>0</v>
      </c>
      <c r="AS55" s="38">
        <f>AR55/$C55</f>
        <v>0</v>
      </c>
      <c r="AT55" s="37">
        <f>County!AB3270</f>
        <v>0</v>
      </c>
      <c r="AU55" s="38">
        <f>AT55/$C55</f>
        <v>0</v>
      </c>
      <c r="AV55" s="37">
        <f>County!AC3270</f>
        <v>0</v>
      </c>
      <c r="AW55" s="38">
        <f>AV55/$C55</f>
        <v>0</v>
      </c>
      <c r="AX55" s="37">
        <f>County!AD3270</f>
        <v>0</v>
      </c>
      <c r="AY55" s="38">
        <f>AX55/$C55</f>
        <v>0</v>
      </c>
      <c r="AZ55" s="37">
        <f>County!AE3270</f>
        <v>0</v>
      </c>
      <c r="BA55" s="38">
        <f>AZ55/$C55</f>
        <v>0</v>
      </c>
      <c r="BB55" s="37">
        <f>County!AF3270</f>
        <v>0</v>
      </c>
      <c r="BC55" s="38">
        <f>BB55/$C55</f>
        <v>0</v>
      </c>
      <c r="BD55" s="37">
        <f>County!AG3270</f>
        <v>0</v>
      </c>
      <c r="BE55" s="38">
        <f>BD55/$C55</f>
        <v>0</v>
      </c>
      <c r="BF55" s="37">
        <f>County!AH3270</f>
        <v>0</v>
      </c>
      <c r="BG55" s="38">
        <f t="shared" si="89"/>
        <v>0</v>
      </c>
      <c r="BH55" s="37">
        <f>County!AI3270</f>
        <v>0</v>
      </c>
      <c r="BI55" s="38">
        <f>BH55/$C55</f>
        <v>0</v>
      </c>
      <c r="BJ55" s="37">
        <f>County!AJ3270</f>
        <v>0</v>
      </c>
      <c r="BK55" s="38">
        <f>BJ55/$C55</f>
        <v>0</v>
      </c>
      <c r="BL55" s="137"/>
      <c r="BM55" s="86" t="str">
        <f t="shared" si="86"/>
        <v>N. Mariana Islands</v>
      </c>
      <c r="BN55" s="86" t="s">
        <v>3323</v>
      </c>
      <c r="BP55" s="35">
        <f>RANK(AF55,(Z55:AE55,AF55:AM55,AP55:BK55))</f>
        <v>2</v>
      </c>
      <c r="BQ55" s="35">
        <f>RANK(AH55,(Z55:AE55,AF55:AM55,AP55:BK55))</f>
        <v>1</v>
      </c>
      <c r="BR55" s="35">
        <f>RANK(AL55,(Z55:AE55,AF55:AM55,AP55:BK55))</f>
        <v>9</v>
      </c>
      <c r="BS55" s="35">
        <f>RANK(AJ55,(Z55:AE55,AF55:AM55,AP55:BK55))</f>
        <v>9</v>
      </c>
      <c r="BU55" s="86">
        <v>69</v>
      </c>
      <c r="BV55" s="86" t="s">
        <v>2991</v>
      </c>
      <c r="BW55" s="121">
        <v>40982</v>
      </c>
      <c r="BX55" s="86">
        <v>1</v>
      </c>
      <c r="BY55" s="86">
        <v>0</v>
      </c>
      <c r="BZ55" s="86">
        <v>9</v>
      </c>
      <c r="CA55" s="86">
        <v>6</v>
      </c>
      <c r="CB55" s="34">
        <v>2</v>
      </c>
      <c r="CC55" s="34">
        <v>0</v>
      </c>
      <c r="CD55" s="34"/>
      <c r="CE55" s="34"/>
      <c r="CF55" s="34"/>
      <c r="CG55" s="34"/>
    </row>
    <row r="56" spans="1:85" s="86" customFormat="1">
      <c r="A56" s="86" t="s">
        <v>440</v>
      </c>
      <c r="B56" s="111">
        <f t="shared" si="54"/>
        <v>40</v>
      </c>
      <c r="C56" s="37">
        <f t="shared" si="55"/>
        <v>191330</v>
      </c>
      <c r="D56" s="88"/>
      <c r="E56" s="88"/>
      <c r="F56" s="88"/>
      <c r="G56" s="88">
        <v>40</v>
      </c>
      <c r="H56" s="88"/>
      <c r="I56" s="88"/>
      <c r="J56" s="88"/>
      <c r="K56" s="88"/>
      <c r="L56" s="88"/>
      <c r="M56" s="88"/>
      <c r="N56" s="88"/>
      <c r="O56" s="66">
        <f>IF(Z56&gt;0,RANK(Z56,Z56:BL56),"-")</f>
        <v>2</v>
      </c>
      <c r="P56" s="66" t="str">
        <f>IF(AB56&gt;0,RANK(AB56,Z56:BL56),"-")</f>
        <v>-</v>
      </c>
      <c r="Q56" s="66" t="str">
        <f>IF(AD56&gt;0,RANK(AD56,Z56:BL56),"-")</f>
        <v>-</v>
      </c>
      <c r="R56" s="66">
        <f>IF(AF56&gt;0,RANK(AF56,Z56:BL56),"-")</f>
        <v>1</v>
      </c>
      <c r="S56" s="66">
        <f>IF(AH56&gt;0,RANK(AH56,Z56:BL56),"-")</f>
        <v>3</v>
      </c>
      <c r="T56" s="66" t="str">
        <f>IF(AJ56&gt;0,RANK(AJ56,Z56:BL56),"-")</f>
        <v>-</v>
      </c>
      <c r="U56" s="66" t="str">
        <f>IF(AL56&gt;0,RANK(AL56,Z56:BL56),"-")</f>
        <v>-</v>
      </c>
      <c r="V56" s="66" t="str">
        <f>IF(AN56&gt;0,RANK(AN56,Z56:BL56),"-")</f>
        <v>-</v>
      </c>
      <c r="W56" s="66" t="str">
        <f t="shared" si="64"/>
        <v>-</v>
      </c>
      <c r="X56" s="37">
        <f>MAX(Z56:AR56)-LARGE(Z56:AR56,2)</f>
        <v>100912</v>
      </c>
      <c r="Y56" s="38">
        <f>X56/C56</f>
        <v>0.52742382271468147</v>
      </c>
      <c r="Z56" s="37">
        <f>County!R3194</f>
        <v>31992</v>
      </c>
      <c r="AA56" s="38">
        <f>Z56/$C56</f>
        <v>0.16720848795275178</v>
      </c>
      <c r="AB56" s="37">
        <f>County!S3194</f>
        <v>0</v>
      </c>
      <c r="AC56" s="38">
        <f>AB56/$C56</f>
        <v>0</v>
      </c>
      <c r="AD56" s="37">
        <f>County!T3194</f>
        <v>0</v>
      </c>
      <c r="AE56" s="38">
        <f>AD56/$C56</f>
        <v>0</v>
      </c>
      <c r="AF56" s="37">
        <f>County!U3194</f>
        <v>132904</v>
      </c>
      <c r="AG56" s="38">
        <f t="shared" si="87"/>
        <v>0.69463231066743325</v>
      </c>
      <c r="AH56" s="37">
        <f>County!V3194</f>
        <v>26434</v>
      </c>
      <c r="AI56" s="38">
        <f t="shared" si="88"/>
        <v>0.13815920137981497</v>
      </c>
      <c r="AJ56" s="37">
        <f>County!W3194</f>
        <v>0</v>
      </c>
      <c r="AK56" s="38">
        <f>AJ56/$C56</f>
        <v>0</v>
      </c>
      <c r="AL56" s="37">
        <f>County!X3194</f>
        <v>0</v>
      </c>
      <c r="AM56" s="38">
        <f>AL56/$C56</f>
        <v>0</v>
      </c>
      <c r="AN56" s="61">
        <f>County!Y3194</f>
        <v>0</v>
      </c>
      <c r="AO56" s="38">
        <f>AN56/$C56</f>
        <v>0</v>
      </c>
      <c r="AP56" s="37">
        <f>County!Z3194</f>
        <v>0</v>
      </c>
      <c r="AQ56" s="38">
        <f>AP56/$C56</f>
        <v>0</v>
      </c>
      <c r="AR56" s="37">
        <f>County!AA3194</f>
        <v>0</v>
      </c>
      <c r="AS56" s="38">
        <f>AR56/$C56</f>
        <v>0</v>
      </c>
      <c r="AT56" s="37">
        <f>County!AB3194</f>
        <v>0</v>
      </c>
      <c r="AU56" s="38">
        <f>AT56/$C56</f>
        <v>0</v>
      </c>
      <c r="AV56" s="37">
        <f>County!AC3194</f>
        <v>0</v>
      </c>
      <c r="AW56" s="38">
        <f>AV56/$C56</f>
        <v>0</v>
      </c>
      <c r="AX56" s="37">
        <f>County!AD3194</f>
        <v>0</v>
      </c>
      <c r="AY56" s="38">
        <f>AX56/$C56</f>
        <v>0</v>
      </c>
      <c r="AZ56" s="37">
        <f>County!AE3194</f>
        <v>0</v>
      </c>
      <c r="BA56" s="38">
        <f>AZ56/$C56</f>
        <v>0</v>
      </c>
      <c r="BB56" s="37">
        <f>County!AF3194</f>
        <v>0</v>
      </c>
      <c r="BC56" s="38">
        <f>BB56/$C56</f>
        <v>0</v>
      </c>
      <c r="BD56" s="37">
        <f>County!AG3194</f>
        <v>0</v>
      </c>
      <c r="BE56" s="38">
        <f>BD56/$C56</f>
        <v>0</v>
      </c>
      <c r="BF56" s="37">
        <f>County!AH3194</f>
        <v>0</v>
      </c>
      <c r="BG56" s="38">
        <f t="shared" si="89"/>
        <v>0</v>
      </c>
      <c r="BH56" s="37">
        <f>County!AI3194</f>
        <v>0</v>
      </c>
      <c r="BI56" s="38">
        <f>BH56/$C56</f>
        <v>0</v>
      </c>
      <c r="BJ56" s="37">
        <f>County!AJ3194</f>
        <v>0</v>
      </c>
      <c r="BK56" s="38">
        <f>BJ56/$C56</f>
        <v>0</v>
      </c>
      <c r="BL56" s="137"/>
      <c r="BM56" s="86" t="str">
        <f t="shared" si="86"/>
        <v>Utah</v>
      </c>
      <c r="BN56" s="86" t="s">
        <v>1891</v>
      </c>
      <c r="BO56" s="34"/>
      <c r="BP56" s="35">
        <f>RANK(AF56,(Z56:AE56,AF56:AM56,AP56:BK56))</f>
        <v>1</v>
      </c>
      <c r="BQ56" s="35">
        <f>RANK(AH56,(Z56:AE56,AF56:AM56,AP56:BK56))</f>
        <v>3</v>
      </c>
      <c r="BR56" s="35">
        <f>RANK(AL56,(Z56:AE56,AF56:AM56,AP56:BK56))</f>
        <v>7</v>
      </c>
      <c r="BS56" s="35">
        <f>RANK(AJ56,(Z56:AE56,AF56:AM56,AP56:BK56))</f>
        <v>7</v>
      </c>
      <c r="BU56" s="86">
        <v>49</v>
      </c>
      <c r="BV56" s="86" t="s">
        <v>2991</v>
      </c>
      <c r="BW56" s="121">
        <v>40989</v>
      </c>
      <c r="BX56" s="86">
        <v>1</v>
      </c>
      <c r="BY56" s="86">
        <v>0</v>
      </c>
      <c r="BZ56" s="86">
        <v>40</v>
      </c>
      <c r="CA56" s="86">
        <v>40</v>
      </c>
      <c r="CB56" s="86">
        <v>30</v>
      </c>
      <c r="CC56" s="34">
        <v>15</v>
      </c>
      <c r="CD56" s="34"/>
      <c r="CE56" s="34"/>
      <c r="CF56" s="34"/>
      <c r="CG56" s="34"/>
    </row>
    <row r="57" spans="1:85" s="86" customFormat="1">
      <c r="A57" s="128" t="s">
        <v>2756</v>
      </c>
      <c r="B57" s="153">
        <f t="shared" si="54"/>
        <v>9</v>
      </c>
      <c r="C57" s="129">
        <f t="shared" si="55"/>
        <v>336</v>
      </c>
      <c r="D57" s="130"/>
      <c r="E57" s="130"/>
      <c r="F57" s="130">
        <v>2</v>
      </c>
      <c r="G57" s="130">
        <v>1</v>
      </c>
      <c r="H57" s="130">
        <v>1</v>
      </c>
      <c r="I57" s="130"/>
      <c r="J57" s="130"/>
      <c r="K57" s="130"/>
      <c r="L57" s="130"/>
      <c r="M57" s="130"/>
      <c r="N57" s="130">
        <v>5</v>
      </c>
      <c r="O57" s="131" t="str">
        <f t="shared" si="56"/>
        <v>-</v>
      </c>
      <c r="P57" s="131" t="str">
        <f t="shared" si="57"/>
        <v>-</v>
      </c>
      <c r="Q57" s="131">
        <f t="shared" si="58"/>
        <v>2</v>
      </c>
      <c r="R57" s="131">
        <f t="shared" si="59"/>
        <v>4</v>
      </c>
      <c r="S57" s="131">
        <f t="shared" si="60"/>
        <v>3</v>
      </c>
      <c r="T57" s="131">
        <f t="shared" si="61"/>
        <v>5</v>
      </c>
      <c r="U57" s="131" t="str">
        <f t="shared" si="62"/>
        <v>-</v>
      </c>
      <c r="V57" s="131" t="str">
        <f t="shared" si="63"/>
        <v>-</v>
      </c>
      <c r="W57" s="131" t="str">
        <f t="shared" si="64"/>
        <v>-</v>
      </c>
      <c r="X57" s="129">
        <f t="shared" si="65"/>
        <v>59</v>
      </c>
      <c r="Y57" s="132">
        <f>X57/C57</f>
        <v>0.17559523809523808</v>
      </c>
      <c r="Z57" s="129">
        <f>County!R3196</f>
        <v>0</v>
      </c>
      <c r="AA57" s="132">
        <f t="shared" si="67"/>
        <v>0</v>
      </c>
      <c r="AB57" s="129">
        <f>County!S3196</f>
        <v>0</v>
      </c>
      <c r="AC57" s="132">
        <f t="shared" si="68"/>
        <v>0</v>
      </c>
      <c r="AD57" s="129">
        <f>County!T3196</f>
        <v>72</v>
      </c>
      <c r="AE57" s="132">
        <f>AD57/$C57</f>
        <v>0.21428571428571427</v>
      </c>
      <c r="AF57" s="129">
        <f>County!U3196</f>
        <v>47</v>
      </c>
      <c r="AG57" s="132">
        <f t="shared" si="87"/>
        <v>0.13988095238095238</v>
      </c>
      <c r="AH57" s="129">
        <f>County!V3196</f>
        <v>52</v>
      </c>
      <c r="AI57" s="132">
        <f t="shared" si="88"/>
        <v>0.15476190476190477</v>
      </c>
      <c r="AJ57" s="129">
        <f>County!W3196</f>
        <v>34</v>
      </c>
      <c r="AK57" s="132">
        <f>AJ57/$C57</f>
        <v>0.10119047619047619</v>
      </c>
      <c r="AL57" s="129">
        <f>County!X3196</f>
        <v>0</v>
      </c>
      <c r="AM57" s="132">
        <f>AL57/$C57</f>
        <v>0</v>
      </c>
      <c r="AN57" s="133">
        <f>County!Y3196</f>
        <v>0</v>
      </c>
      <c r="AO57" s="132">
        <f t="shared" si="74"/>
        <v>0</v>
      </c>
      <c r="AP57" s="129">
        <f>County!Z3196</f>
        <v>0</v>
      </c>
      <c r="AQ57" s="132">
        <f t="shared" si="75"/>
        <v>0</v>
      </c>
      <c r="AR57" s="129">
        <f>County!AA3196</f>
        <v>131</v>
      </c>
      <c r="AS57" s="132">
        <f>AR57/$C57</f>
        <v>0.38988095238095238</v>
      </c>
      <c r="AT57" s="129">
        <f>County!AB3196</f>
        <v>0</v>
      </c>
      <c r="AU57" s="132">
        <f>AT57/$C57</f>
        <v>0</v>
      </c>
      <c r="AV57" s="129">
        <f>County!AC3196</f>
        <v>0</v>
      </c>
      <c r="AW57" s="132">
        <f t="shared" si="78"/>
        <v>0</v>
      </c>
      <c r="AX57" s="129">
        <f>County!AD3196</f>
        <v>0</v>
      </c>
      <c r="AY57" s="132">
        <f>AX57/$C57</f>
        <v>0</v>
      </c>
      <c r="AZ57" s="129">
        <f>County!AE3196</f>
        <v>0</v>
      </c>
      <c r="BA57" s="132">
        <f>AZ57/$C57</f>
        <v>0</v>
      </c>
      <c r="BB57" s="129">
        <f>County!AF3196</f>
        <v>0</v>
      </c>
      <c r="BC57" s="132">
        <f>BB57/$C57</f>
        <v>0</v>
      </c>
      <c r="BD57" s="129">
        <f>County!AG3196</f>
        <v>0</v>
      </c>
      <c r="BE57" s="132">
        <f>BD57/$C57</f>
        <v>0</v>
      </c>
      <c r="BF57" s="129">
        <f>County!AH3196</f>
        <v>0</v>
      </c>
      <c r="BG57" s="132">
        <f t="shared" si="89"/>
        <v>0</v>
      </c>
      <c r="BH57" s="129">
        <f>County!AI3196</f>
        <v>0</v>
      </c>
      <c r="BI57" s="132">
        <f t="shared" si="84"/>
        <v>0</v>
      </c>
      <c r="BJ57" s="129">
        <f>County!AJ3196</f>
        <v>0</v>
      </c>
      <c r="BK57" s="132">
        <f>BJ57/$C57</f>
        <v>0</v>
      </c>
      <c r="BL57" s="134"/>
      <c r="BM57" s="128" t="str">
        <f t="shared" si="86"/>
        <v>Virgin Islands</v>
      </c>
      <c r="BN57" s="128" t="s">
        <v>2757</v>
      </c>
      <c r="BO57" s="128"/>
      <c r="BP57" s="135">
        <f>RANK(AF57,(Z57:AE57,AF57:AM57,AP57:BK57))</f>
        <v>4</v>
      </c>
      <c r="BQ57" s="135">
        <f>RANK(AH57,(Z57:AE57,AF57:AM57,AP57:BK57))</f>
        <v>3</v>
      </c>
      <c r="BR57" s="135">
        <f>RANK(AL57,(Z57:AE57,AF57:AM57,AP57:BK57))</f>
        <v>11</v>
      </c>
      <c r="BS57" s="135">
        <f>RANK(AJ57,(Z57:AE57,AF57:AM57,AP57:BK57))</f>
        <v>5</v>
      </c>
      <c r="BT57" s="128"/>
      <c r="BU57" s="128">
        <v>78</v>
      </c>
      <c r="BV57" s="128" t="s">
        <v>2991</v>
      </c>
      <c r="BW57" s="136">
        <v>40977</v>
      </c>
      <c r="BX57" s="128">
        <v>1</v>
      </c>
      <c r="BY57" s="128">
        <v>2</v>
      </c>
      <c r="BZ57" s="128">
        <v>9</v>
      </c>
      <c r="CA57" s="128">
        <v>6</v>
      </c>
      <c r="CB57" s="128">
        <v>70</v>
      </c>
      <c r="CC57" s="128">
        <v>0</v>
      </c>
      <c r="CD57" s="34"/>
    </row>
    <row r="58" spans="1:85" s="86" customFormat="1">
      <c r="A58" s="86" t="s">
        <v>1034</v>
      </c>
      <c r="B58" s="87">
        <f t="shared" ref="B58:N58" si="90">SUM(B45:B57)</f>
        <v>330</v>
      </c>
      <c r="C58" s="87">
        <f t="shared" si="90"/>
        <v>934141</v>
      </c>
      <c r="D58" s="87">
        <f t="shared" si="90"/>
        <v>12</v>
      </c>
      <c r="E58" s="87">
        <f t="shared" si="90"/>
        <v>1</v>
      </c>
      <c r="F58" s="87">
        <f t="shared" si="90"/>
        <v>52</v>
      </c>
      <c r="G58" s="87">
        <f t="shared" si="90"/>
        <v>139</v>
      </c>
      <c r="H58" s="87">
        <f t="shared" si="90"/>
        <v>96</v>
      </c>
      <c r="I58" s="87">
        <f t="shared" si="90"/>
        <v>5</v>
      </c>
      <c r="J58" s="87">
        <f t="shared" si="90"/>
        <v>1</v>
      </c>
      <c r="K58" s="87">
        <f t="shared" si="90"/>
        <v>0</v>
      </c>
      <c r="L58" s="87">
        <f t="shared" si="90"/>
        <v>1</v>
      </c>
      <c r="M58" s="87">
        <f t="shared" si="90"/>
        <v>1</v>
      </c>
      <c r="N58" s="87">
        <f t="shared" si="90"/>
        <v>22</v>
      </c>
      <c r="O58" s="89">
        <f>IF(Z58&gt;0,RANK(Z58,Z58:BL58),"-")</f>
        <v>4</v>
      </c>
      <c r="P58" s="89">
        <f>IF(AB58&gt;0,RANK(AB58,Z58:BL58),"-")</f>
        <v>7</v>
      </c>
      <c r="Q58" s="89">
        <f t="shared" si="58"/>
        <v>3</v>
      </c>
      <c r="R58" s="89">
        <f t="shared" si="59"/>
        <v>1</v>
      </c>
      <c r="S58" s="89">
        <f t="shared" si="60"/>
        <v>2</v>
      </c>
      <c r="T58" s="89">
        <f t="shared" si="61"/>
        <v>5</v>
      </c>
      <c r="U58" s="89">
        <f t="shared" si="62"/>
        <v>8</v>
      </c>
      <c r="V58" s="89">
        <f t="shared" si="63"/>
        <v>10</v>
      </c>
      <c r="W58" s="89" t="str">
        <f>IF(AZ58&gt;0,RANK(AZ58,Z58:BL58),"-")</f>
        <v>-</v>
      </c>
      <c r="X58" s="37">
        <f t="shared" si="65"/>
        <v>113175</v>
      </c>
      <c r="Y58" s="91">
        <f>X58/C58</f>
        <v>0.12115408701684222</v>
      </c>
      <c r="Z58" s="87">
        <f>SUM(Z45:Z57)</f>
        <v>91345</v>
      </c>
      <c r="AA58" s="91">
        <f t="shared" si="67"/>
        <v>9.7785023888256703E-2</v>
      </c>
      <c r="AB58" s="87">
        <f>SUM(AB45:AB57)</f>
        <v>5746</v>
      </c>
      <c r="AC58" s="91">
        <f t="shared" si="68"/>
        <v>6.1511056682021234E-3</v>
      </c>
      <c r="AD58" s="87">
        <f>SUM(AD45:AD57)</f>
        <v>160351</v>
      </c>
      <c r="AE58" s="91">
        <f>AD58/$C58</f>
        <v>0.17165609902573595</v>
      </c>
      <c r="AF58" s="87">
        <f>SUM(AF45:AF57)</f>
        <v>365948</v>
      </c>
      <c r="AG58" s="91">
        <f t="shared" si="87"/>
        <v>0.39174814080529596</v>
      </c>
      <c r="AH58" s="87">
        <f>SUM(AH45:AH57)</f>
        <v>252773</v>
      </c>
      <c r="AI58" s="91">
        <f t="shared" si="88"/>
        <v>0.2705940537884538</v>
      </c>
      <c r="AJ58" s="87">
        <f>SUM(AJ45:AJ57)</f>
        <v>34757</v>
      </c>
      <c r="AK58" s="91">
        <f>AJ58/$C58</f>
        <v>3.7207445128733245E-2</v>
      </c>
      <c r="AL58" s="87">
        <f>SUM(AL45:AL57)</f>
        <v>3630</v>
      </c>
      <c r="AM58" s="91">
        <f>AL58/$C58</f>
        <v>3.8859230030584249E-3</v>
      </c>
      <c r="AN58" s="87">
        <f>SUM(AN45:AN57)</f>
        <v>3399</v>
      </c>
      <c r="AO58" s="91">
        <f t="shared" si="74"/>
        <v>3.6386369937728888E-3</v>
      </c>
      <c r="AP58" s="87">
        <f>SUM(AP45:AP57)</f>
        <v>9578</v>
      </c>
      <c r="AQ58" s="91">
        <f t="shared" si="75"/>
        <v>1.0253270116609805E-2</v>
      </c>
      <c r="AR58" s="87">
        <f>SUM(AR45:AR57)</f>
        <v>906</v>
      </c>
      <c r="AS58" s="91">
        <f>AR58/$C58</f>
        <v>9.6987499745755722E-4</v>
      </c>
      <c r="AT58" s="87">
        <f>SUM(AT45:AT57)</f>
        <v>325</v>
      </c>
      <c r="AU58" s="91">
        <f>AT58/$C58</f>
        <v>3.4791321652726946E-4</v>
      </c>
      <c r="AV58" s="87">
        <f>SUM(AV45:AV57)</f>
        <v>0</v>
      </c>
      <c r="AW58" s="91">
        <f t="shared" si="78"/>
        <v>0</v>
      </c>
      <c r="AX58" s="87">
        <f>SUM(AX45:AX57)</f>
        <v>3550</v>
      </c>
      <c r="AY58" s="91">
        <f>AX58/$C58</f>
        <v>3.8002828266824815E-3</v>
      </c>
      <c r="AZ58" s="87">
        <f>SUM(AZ45:AZ57)</f>
        <v>0</v>
      </c>
      <c r="BA58" s="91">
        <f>AZ58/$C58</f>
        <v>0</v>
      </c>
      <c r="BB58" s="87">
        <f>SUM(BB45:BB57)</f>
        <v>1821</v>
      </c>
      <c r="BC58" s="91">
        <f>BB58/$C58</f>
        <v>1.9493845147574081E-3</v>
      </c>
      <c r="BD58" s="87">
        <f>SUM(BD45:BD57)</f>
        <v>0</v>
      </c>
      <c r="BE58" s="91">
        <f>BD58/$C58</f>
        <v>0</v>
      </c>
      <c r="BF58" s="87">
        <f>SUM(BF45:BF57)</f>
        <v>0</v>
      </c>
      <c r="BG58" s="91">
        <f t="shared" si="89"/>
        <v>0</v>
      </c>
      <c r="BH58" s="87">
        <f>SUM(BH45:BH57)</f>
        <v>12</v>
      </c>
      <c r="BI58" s="91">
        <f t="shared" si="84"/>
        <v>1.2846026456391487E-5</v>
      </c>
      <c r="BJ58" s="87">
        <f>SUM(BJ45:BJ57)</f>
        <v>0</v>
      </c>
      <c r="BK58" s="91">
        <f>BJ58/$C58</f>
        <v>0</v>
      </c>
      <c r="BL58" s="87"/>
      <c r="BM58" s="86" t="str">
        <f t="shared" si="86"/>
        <v>Total (Caucus)</v>
      </c>
      <c r="BP58" s="92"/>
      <c r="BQ58" s="92"/>
      <c r="BR58" s="92"/>
      <c r="BS58" s="92"/>
      <c r="BV58" s="86" t="s">
        <v>2991</v>
      </c>
      <c r="BW58" s="122"/>
      <c r="CD58" s="167"/>
    </row>
    <row r="59" spans="1:85">
      <c r="AC59" s="1"/>
      <c r="AD59" s="1"/>
      <c r="AE59" s="1"/>
      <c r="AF59" s="1"/>
      <c r="AH59" s="1"/>
      <c r="AJ59" s="1"/>
      <c r="AM59" s="1"/>
      <c r="CD59" s="167"/>
      <c r="CE59" s="86"/>
      <c r="CF59" s="86"/>
      <c r="CG59" s="86"/>
    </row>
    <row r="60" spans="1:85">
      <c r="AD60" s="2"/>
      <c r="AJ60" s="1"/>
      <c r="AK60" s="1"/>
      <c r="AL60" s="1"/>
      <c r="BA60" s="49"/>
      <c r="CE60" s="86"/>
      <c r="CF60" s="86"/>
    </row>
    <row r="61" spans="1:85">
      <c r="A61" s="48" t="s">
        <v>2456</v>
      </c>
      <c r="Y61" s="23"/>
      <c r="BA61" s="9"/>
      <c r="CE61" s="86"/>
      <c r="CF61" s="86"/>
    </row>
    <row r="62" spans="1:85" s="171" customFormat="1">
      <c r="A62" s="171" t="s">
        <v>623</v>
      </c>
      <c r="B62" s="111">
        <f>BZ62</f>
        <v>37</v>
      </c>
      <c r="C62" s="37">
        <f t="shared" ref="C62:C67" si="91">Z62+AB62+AD62+AF62+AH62+AL62+AJ62+AP62+AV62+AZ62+AR62+AN62+AT62+BF62+BH62+AX62+BD62+BB62+BJ62</f>
        <v>0</v>
      </c>
      <c r="G62" s="1">
        <f>SUM('Cong Dist'!H89:H95)</f>
        <v>17</v>
      </c>
      <c r="L62" s="181"/>
      <c r="M62" s="182"/>
      <c r="N62" s="171">
        <v>4</v>
      </c>
      <c r="O62" s="66" t="str">
        <f t="shared" ref="O62:O67" si="92">IF(Z62&gt;0,RANK(Z62,Z62:BL62),"-")</f>
        <v>-</v>
      </c>
      <c r="P62" s="66" t="str">
        <f t="shared" ref="P62:P67" si="93">IF(AB62&gt;0,RANK(AB62,Z62:BL62),"-")</f>
        <v>-</v>
      </c>
      <c r="Q62" s="66" t="str">
        <f t="shared" ref="Q62:Q67" si="94">IF(AD62&gt;0,RANK(AD62,Z62:BL62),"-")</f>
        <v>-</v>
      </c>
      <c r="R62" s="66" t="str">
        <f t="shared" ref="R62:R67" si="95">IF(AF62&gt;0,RANK(AF62,Z62:BL62),"-")</f>
        <v>-</v>
      </c>
      <c r="S62" s="66" t="str">
        <f t="shared" ref="S62:S67" si="96">IF(AH62&gt;0,RANK(AH62,Z62:BL62),"-")</f>
        <v>-</v>
      </c>
      <c r="T62" s="66" t="str">
        <f t="shared" ref="T62:T67" si="97">IF(AJ62&gt;0,RANK(AJ62,Z62:BL62),"-")</f>
        <v>-</v>
      </c>
      <c r="U62" s="66" t="str">
        <f t="shared" ref="U62:U67" si="98">IF(AL62&gt;0,RANK(AL62,Z62:BL62),"-")</f>
        <v>-</v>
      </c>
      <c r="V62" s="66" t="str">
        <f t="shared" ref="V62:V67" si="99">IF(AN62&gt;0,RANK(AN62,Z62:BL62),"-")</f>
        <v>-</v>
      </c>
      <c r="W62" s="66" t="str">
        <f t="shared" ref="W62:W67" si="100">IF(AP62&gt;0,RANK(AP62,Z62:BL62),"-")</f>
        <v>-</v>
      </c>
      <c r="X62" s="87" t="e">
        <f t="shared" ref="X62:X67" si="101">MAX(Z62:AR62)-LARGE(Z62:AR62,2)</f>
        <v>#DIV/0!</v>
      </c>
      <c r="Y62" s="38" t="e">
        <f t="shared" ref="Y62:Y67" si="102">X62/C62</f>
        <v>#DIV/0!</v>
      </c>
      <c r="Z62" s="37">
        <f>County!R3208</f>
        <v>0</v>
      </c>
      <c r="AA62" s="38" t="e">
        <f t="shared" ref="AA62:AA67" si="103">Z62/$C62</f>
        <v>#DIV/0!</v>
      </c>
      <c r="AB62" s="37">
        <f>County!S3208</f>
        <v>0</v>
      </c>
      <c r="AC62" s="38" t="e">
        <f t="shared" ref="AC62:AC67" si="104">AB62/$C62</f>
        <v>#DIV/0!</v>
      </c>
      <c r="AD62" s="37">
        <f>County!T3208</f>
        <v>0</v>
      </c>
      <c r="AE62" s="38" t="e">
        <f t="shared" ref="AE62:AE67" si="105">AD62/$C62</f>
        <v>#DIV/0!</v>
      </c>
      <c r="AF62" s="37">
        <f>County!U3208</f>
        <v>0</v>
      </c>
      <c r="AG62" s="38" t="e">
        <f t="shared" ref="AG62:AG67" si="106">AF62/$C62</f>
        <v>#DIV/0!</v>
      </c>
      <c r="AH62" s="37">
        <f>County!V3208</f>
        <v>0</v>
      </c>
      <c r="AI62" s="38" t="e">
        <f t="shared" ref="AI62:AI67" si="107">AH62/$C62</f>
        <v>#DIV/0!</v>
      </c>
      <c r="AJ62" s="37">
        <f>County!W3208</f>
        <v>0</v>
      </c>
      <c r="AK62" s="38" t="e">
        <f t="shared" ref="AK62:AK67" si="108">AJ62/$C62</f>
        <v>#DIV/0!</v>
      </c>
      <c r="AL62" s="37">
        <f>County!X3208</f>
        <v>0</v>
      </c>
      <c r="AM62" s="38" t="e">
        <f t="shared" ref="AM62:AM67" si="109">AL62/$C62</f>
        <v>#DIV/0!</v>
      </c>
      <c r="AN62" s="61">
        <f>County!Y3208</f>
        <v>0</v>
      </c>
      <c r="AO62" s="38" t="e">
        <f t="shared" ref="AO62:AO67" si="110">AN62/$C62</f>
        <v>#DIV/0!</v>
      </c>
      <c r="AP62" s="37">
        <f>County!Z3208</f>
        <v>0</v>
      </c>
      <c r="AQ62" s="38" t="e">
        <f t="shared" ref="AQ62:AQ67" si="111">AP62/$C62</f>
        <v>#DIV/0!</v>
      </c>
      <c r="AR62" s="37">
        <f>County!AA3208</f>
        <v>0</v>
      </c>
      <c r="AS62" s="38" t="e">
        <f t="shared" ref="AS62:AS67" si="112">AR62/$C62</f>
        <v>#DIV/0!</v>
      </c>
      <c r="AT62" s="37">
        <f>County!AB3208</f>
        <v>0</v>
      </c>
      <c r="AU62" s="38" t="e">
        <f t="shared" ref="AU62:AU67" si="113">AT62/$C62</f>
        <v>#DIV/0!</v>
      </c>
      <c r="AV62" s="37">
        <f>County!AC3208</f>
        <v>0</v>
      </c>
      <c r="AW62" s="38" t="e">
        <f t="shared" ref="AW62:AW67" si="114">AV62/$C62</f>
        <v>#DIV/0!</v>
      </c>
      <c r="AX62" s="37">
        <f>County!AD3208</f>
        <v>0</v>
      </c>
      <c r="AY62" s="38" t="e">
        <f t="shared" ref="AY62:AY67" si="115">AX62/$C62</f>
        <v>#DIV/0!</v>
      </c>
      <c r="AZ62" s="37">
        <f>County!AE3208</f>
        <v>0</v>
      </c>
      <c r="BA62" s="38" t="e">
        <f t="shared" ref="BA62:BA67" si="116">AZ62/$C62</f>
        <v>#DIV/0!</v>
      </c>
      <c r="BB62" s="37">
        <f>County!AF3208</f>
        <v>0</v>
      </c>
      <c r="BC62" s="38" t="e">
        <f t="shared" ref="BC62:BC67" si="117">BB62/$C62</f>
        <v>#DIV/0!</v>
      </c>
      <c r="BD62" s="37">
        <f>County!AG3208</f>
        <v>0</v>
      </c>
      <c r="BE62" s="38" t="e">
        <f t="shared" ref="BE62:BE67" si="118">BD62/$C62</f>
        <v>#DIV/0!</v>
      </c>
      <c r="BF62" s="37">
        <f>County!AH3208</f>
        <v>0</v>
      </c>
      <c r="BG62" s="38" t="e">
        <f t="shared" ref="BG62:BG67" si="119">BF62/$C62</f>
        <v>#DIV/0!</v>
      </c>
      <c r="BH62" s="37">
        <f>County!AI3208</f>
        <v>0</v>
      </c>
      <c r="BI62" s="38" t="e">
        <f t="shared" ref="BI62:BI67" si="120">BH62/$C62</f>
        <v>#DIV/0!</v>
      </c>
      <c r="BJ62" s="37">
        <f>County!AJ3208</f>
        <v>0</v>
      </c>
      <c r="BK62" s="38" t="e">
        <f t="shared" ref="BK62:BK67" si="121">BJ62/$C62</f>
        <v>#DIV/0!</v>
      </c>
      <c r="BM62" s="34" t="str">
        <f t="shared" ref="BM62:BM67" si="122">A62</f>
        <v>Colorado</v>
      </c>
      <c r="BN62" s="34" t="s">
        <v>631</v>
      </c>
      <c r="BO62" s="34"/>
      <c r="BP62" s="35" t="e">
        <f>RANK(AF62,(Z62:AE62,AF62:AM62,AP62:BK62))</f>
        <v>#DIV/0!</v>
      </c>
      <c r="BQ62" s="35" t="e">
        <f>RANK(AH62,(Z62:AE62,AF62:AM62,AP62:BK62))</f>
        <v>#DIV/0!</v>
      </c>
      <c r="BR62" s="35" t="e">
        <f>RANK(AL62,(Z62:AE62,AF62:AM62,AP62:BK62))</f>
        <v>#DIV/0!</v>
      </c>
      <c r="BS62" s="35" t="e">
        <f>RANK(AJ62,(Z62:AE62,AF62:AM62,AP62:BK62))</f>
        <v>#DIV/0!</v>
      </c>
      <c r="BT62" s="34"/>
      <c r="BU62" s="34">
        <v>8</v>
      </c>
      <c r="BV62" s="34" t="s">
        <v>1881</v>
      </c>
      <c r="BW62" s="121">
        <v>41006</v>
      </c>
      <c r="BX62" s="171">
        <v>1</v>
      </c>
      <c r="BY62" s="34">
        <v>0</v>
      </c>
      <c r="BZ62" s="34">
        <v>37</v>
      </c>
      <c r="CA62" s="34">
        <v>21</v>
      </c>
      <c r="CB62" s="34">
        <v>2</v>
      </c>
      <c r="CC62" s="34">
        <v>0</v>
      </c>
      <c r="CD62" s="34"/>
      <c r="CE62"/>
      <c r="CF62"/>
    </row>
    <row r="63" spans="1:85" s="171" customFormat="1">
      <c r="A63" s="171" t="s">
        <v>623</v>
      </c>
      <c r="B63" s="111">
        <f>BZ63</f>
        <v>37</v>
      </c>
      <c r="C63" s="37">
        <f t="shared" si="91"/>
        <v>0</v>
      </c>
      <c r="G63" s="171">
        <v>13</v>
      </c>
      <c r="L63" s="181"/>
      <c r="M63" s="182"/>
      <c r="N63" s="171">
        <v>3</v>
      </c>
      <c r="O63" s="66" t="str">
        <f t="shared" si="92"/>
        <v>-</v>
      </c>
      <c r="P63" s="66" t="str">
        <f t="shared" si="93"/>
        <v>-</v>
      </c>
      <c r="Q63" s="66" t="str">
        <f t="shared" si="94"/>
        <v>-</v>
      </c>
      <c r="R63" s="66" t="str">
        <f t="shared" si="95"/>
        <v>-</v>
      </c>
      <c r="S63" s="66" t="str">
        <f t="shared" si="96"/>
        <v>-</v>
      </c>
      <c r="T63" s="66" t="str">
        <f t="shared" si="97"/>
        <v>-</v>
      </c>
      <c r="U63" s="66" t="str">
        <f t="shared" si="98"/>
        <v>-</v>
      </c>
      <c r="V63" s="66" t="str">
        <f t="shared" si="99"/>
        <v>-</v>
      </c>
      <c r="W63" s="66" t="str">
        <f t="shared" si="100"/>
        <v>-</v>
      </c>
      <c r="X63" s="87" t="e">
        <f t="shared" si="101"/>
        <v>#DIV/0!</v>
      </c>
      <c r="Y63" s="38" t="e">
        <f t="shared" si="102"/>
        <v>#DIV/0!</v>
      </c>
      <c r="Z63" s="37">
        <f>County!R3210</f>
        <v>0</v>
      </c>
      <c r="AA63" s="38" t="e">
        <f t="shared" si="103"/>
        <v>#DIV/0!</v>
      </c>
      <c r="AB63" s="37">
        <f>County!S3210</f>
        <v>0</v>
      </c>
      <c r="AC63" s="38" t="e">
        <f t="shared" si="104"/>
        <v>#DIV/0!</v>
      </c>
      <c r="AD63" s="37">
        <f>County!T3210</f>
        <v>0</v>
      </c>
      <c r="AE63" s="38" t="e">
        <f t="shared" si="105"/>
        <v>#DIV/0!</v>
      </c>
      <c r="AF63" s="37">
        <f>County!U3210</f>
        <v>0</v>
      </c>
      <c r="AG63" s="38" t="e">
        <f t="shared" si="106"/>
        <v>#DIV/0!</v>
      </c>
      <c r="AH63" s="37">
        <f>County!V3210</f>
        <v>0</v>
      </c>
      <c r="AI63" s="38" t="e">
        <f t="shared" si="107"/>
        <v>#DIV/0!</v>
      </c>
      <c r="AJ63" s="37">
        <f>County!W3210</f>
        <v>0</v>
      </c>
      <c r="AK63" s="38" t="e">
        <f t="shared" si="108"/>
        <v>#DIV/0!</v>
      </c>
      <c r="AL63" s="37">
        <f>County!X3210</f>
        <v>0</v>
      </c>
      <c r="AM63" s="38" t="e">
        <f t="shared" si="109"/>
        <v>#DIV/0!</v>
      </c>
      <c r="AN63" s="61">
        <f>County!Y3210</f>
        <v>0</v>
      </c>
      <c r="AO63" s="38" t="e">
        <f t="shared" si="110"/>
        <v>#DIV/0!</v>
      </c>
      <c r="AP63" s="37">
        <f>County!Z3210</f>
        <v>0</v>
      </c>
      <c r="AQ63" s="38" t="e">
        <f t="shared" si="111"/>
        <v>#DIV/0!</v>
      </c>
      <c r="AR63" s="37">
        <f>County!AA3210</f>
        <v>0</v>
      </c>
      <c r="AS63" s="38" t="e">
        <f t="shared" si="112"/>
        <v>#DIV/0!</v>
      </c>
      <c r="AT63" s="37">
        <f>County!AB3210</f>
        <v>0</v>
      </c>
      <c r="AU63" s="38" t="e">
        <f t="shared" si="113"/>
        <v>#DIV/0!</v>
      </c>
      <c r="AV63" s="37">
        <f>County!AC3210</f>
        <v>0</v>
      </c>
      <c r="AW63" s="38" t="e">
        <f t="shared" si="114"/>
        <v>#DIV/0!</v>
      </c>
      <c r="AX63" s="37">
        <f>County!AD3210</f>
        <v>0</v>
      </c>
      <c r="AY63" s="38" t="e">
        <f t="shared" si="115"/>
        <v>#DIV/0!</v>
      </c>
      <c r="AZ63" s="37">
        <f>County!AE3210</f>
        <v>0</v>
      </c>
      <c r="BA63" s="38" t="e">
        <f t="shared" si="116"/>
        <v>#DIV/0!</v>
      </c>
      <c r="BB63" s="37">
        <f>County!AF3210</f>
        <v>0</v>
      </c>
      <c r="BC63" s="38" t="e">
        <f t="shared" si="117"/>
        <v>#DIV/0!</v>
      </c>
      <c r="BD63" s="37">
        <f>County!AG3210</f>
        <v>0</v>
      </c>
      <c r="BE63" s="38" t="e">
        <f t="shared" si="118"/>
        <v>#DIV/0!</v>
      </c>
      <c r="BF63" s="37">
        <f>County!AH3210</f>
        <v>0</v>
      </c>
      <c r="BG63" s="38" t="e">
        <f t="shared" si="119"/>
        <v>#DIV/0!</v>
      </c>
      <c r="BH63" s="37">
        <f>County!AI3210</f>
        <v>0</v>
      </c>
      <c r="BI63" s="38" t="e">
        <f t="shared" si="120"/>
        <v>#DIV/0!</v>
      </c>
      <c r="BJ63" s="37">
        <f>County!AJ3210</f>
        <v>0</v>
      </c>
      <c r="BK63" s="38" t="e">
        <f t="shared" si="121"/>
        <v>#DIV/0!</v>
      </c>
      <c r="BM63" s="34" t="str">
        <f t="shared" si="122"/>
        <v>Colorado</v>
      </c>
      <c r="BN63" s="34" t="s">
        <v>631</v>
      </c>
      <c r="BO63" s="34"/>
      <c r="BP63" s="35" t="e">
        <f>RANK(AF63,(Z63:AE63,AF63:AM63,AP63:BK63))</f>
        <v>#DIV/0!</v>
      </c>
      <c r="BQ63" s="35" t="e">
        <f>RANK(AH63,(Z63:AE63,AF63:AM63,AP63:BK63))</f>
        <v>#DIV/0!</v>
      </c>
      <c r="BR63" s="35" t="e">
        <f>RANK(AL63,(Z63:AE63,AF63:AM63,AP63:BK63))</f>
        <v>#DIV/0!</v>
      </c>
      <c r="BS63" s="35" t="e">
        <f>RANK(AJ63,(Z63:AE63,AF63:AM63,AP63:BK63))</f>
        <v>#DIV/0!</v>
      </c>
      <c r="BT63" s="34"/>
      <c r="BU63" s="34">
        <v>8</v>
      </c>
      <c r="BV63" s="34" t="s">
        <v>2344</v>
      </c>
      <c r="BW63" s="121">
        <v>41007</v>
      </c>
      <c r="BX63" s="171">
        <v>1</v>
      </c>
      <c r="BY63" s="34">
        <v>0</v>
      </c>
      <c r="BZ63" s="34">
        <v>37</v>
      </c>
      <c r="CA63" s="34">
        <v>13</v>
      </c>
      <c r="CB63" s="34">
        <v>2</v>
      </c>
      <c r="CC63" s="34">
        <v>0</v>
      </c>
      <c r="CD63" s="34"/>
    </row>
    <row r="64" spans="1:85" s="34" customFormat="1">
      <c r="A64" s="40" t="s">
        <v>2777</v>
      </c>
      <c r="B64" s="111">
        <f>BZ64</f>
        <v>19</v>
      </c>
      <c r="C64" s="37">
        <f>Z64+AB64+AD64+AF64+AH64+AL64+AJ64+AP64+AV64+AZ64+AR64+AN64+AT64+BF64+BH64+AX64+BD64+BB64+BJ64</f>
        <v>2839</v>
      </c>
      <c r="D64" s="36">
        <f>ROUND(B64*(Z64/(Z64+AD64)),0)</f>
        <v>9</v>
      </c>
      <c r="E64" s="36"/>
      <c r="F64" s="36">
        <f>ROUND(B64*(AD64/(Z64+AD64)),0)</f>
        <v>10</v>
      </c>
      <c r="G64" s="36"/>
      <c r="H64" s="36"/>
      <c r="I64" s="36"/>
      <c r="J64" s="36"/>
      <c r="K64" s="36"/>
      <c r="L64" s="36"/>
      <c r="M64" s="36"/>
      <c r="N64" s="36"/>
      <c r="O64" s="66">
        <f>IF(Z64&gt;0,RANK(Z64,Z64:BL64),"-")</f>
        <v>2</v>
      </c>
      <c r="P64" s="66">
        <f>IF(AB64&gt;0,RANK(AB64,Z64:BL64),"-")</f>
        <v>5</v>
      </c>
      <c r="Q64" s="66">
        <f>IF(AD64&gt;0,RANK(AD64,Z64:BL64),"-")</f>
        <v>1</v>
      </c>
      <c r="R64" s="66">
        <f>IF(AF64&gt;0,RANK(AF64,Z64:BL64),"-")</f>
        <v>4</v>
      </c>
      <c r="S64" s="66">
        <f>IF(AH64&gt;0,RANK(AH64,Z64:BL64),"-")</f>
        <v>3</v>
      </c>
      <c r="T64" s="66">
        <f>IF(AJ64&gt;0,RANK(AJ64,Z64:BL64),"-")</f>
        <v>7</v>
      </c>
      <c r="U64" s="66" t="str">
        <f>IF(AL64&gt;0,RANK(AL64,Z64:BL64),"-")</f>
        <v>-</v>
      </c>
      <c r="V64" s="66" t="str">
        <f>IF(AN64&gt;0,RANK(AN64,Z64:BL64),"-")</f>
        <v>-</v>
      </c>
      <c r="W64" s="66">
        <f t="shared" si="100"/>
        <v>6</v>
      </c>
      <c r="X64" s="37">
        <f>MAX(Z64:AR64)-LARGE(Z64:AR64,2)</f>
        <v>50</v>
      </c>
      <c r="Y64" s="38">
        <f>X64/C64</f>
        <v>1.7611835153222965E-2</v>
      </c>
      <c r="Z64" s="37">
        <f>County!R3212</f>
        <v>1009</v>
      </c>
      <c r="AA64" s="38">
        <f>Z64/$C64</f>
        <v>0.35540683339203943</v>
      </c>
      <c r="AB64" s="37">
        <f>County!S3212</f>
        <v>14</v>
      </c>
      <c r="AC64" s="38">
        <f>AB64/$C64</f>
        <v>4.9313138429024307E-3</v>
      </c>
      <c r="AD64" s="37">
        <f>County!T3212</f>
        <v>1059</v>
      </c>
      <c r="AE64" s="38">
        <f>AD64/$C64</f>
        <v>0.37301866854526244</v>
      </c>
      <c r="AF64" s="37">
        <f>County!U3212</f>
        <v>351</v>
      </c>
      <c r="AG64" s="38">
        <f>AF64/$C64</f>
        <v>0.12363508277562522</v>
      </c>
      <c r="AH64" s="37">
        <f>County!V3212</f>
        <v>391</v>
      </c>
      <c r="AI64" s="38">
        <f>AH64/$C64</f>
        <v>0.1377245508982036</v>
      </c>
      <c r="AJ64" s="37">
        <f>County!W3212</f>
        <v>3</v>
      </c>
      <c r="AK64" s="38">
        <f>AJ64/$C64</f>
        <v>1.0567101091933778E-3</v>
      </c>
      <c r="AL64" s="37">
        <f>County!X3212</f>
        <v>0</v>
      </c>
      <c r="AM64" s="38">
        <f>AL64/$C64</f>
        <v>0</v>
      </c>
      <c r="AN64" s="61">
        <f>County!Y3212</f>
        <v>0</v>
      </c>
      <c r="AO64" s="38">
        <f>AN64/$C64</f>
        <v>0</v>
      </c>
      <c r="AP64" s="37">
        <f>County!Z3212</f>
        <v>12</v>
      </c>
      <c r="AQ64" s="38">
        <f>AP64/$C64</f>
        <v>4.2268404367735114E-3</v>
      </c>
      <c r="AR64" s="37">
        <f>County!AA3212</f>
        <v>0</v>
      </c>
      <c r="AS64" s="38">
        <f>AR64/$C64</f>
        <v>0</v>
      </c>
      <c r="AT64" s="37">
        <f>County!AB3212</f>
        <v>0</v>
      </c>
      <c r="AU64" s="38">
        <f>AT64/$C64</f>
        <v>0</v>
      </c>
      <c r="AV64" s="37">
        <f>County!AC3212</f>
        <v>0</v>
      </c>
      <c r="AW64" s="38">
        <f>AV64/$C64</f>
        <v>0</v>
      </c>
      <c r="AX64" s="37">
        <f>County!AD3212</f>
        <v>0</v>
      </c>
      <c r="AY64" s="38">
        <f>AX64/$C64</f>
        <v>0</v>
      </c>
      <c r="AZ64" s="37">
        <f>County!AE3212</f>
        <v>0</v>
      </c>
      <c r="BA64" s="38">
        <f>AZ64/$C64</f>
        <v>0</v>
      </c>
      <c r="BB64" s="37">
        <f>County!AF3212</f>
        <v>0</v>
      </c>
      <c r="BC64" s="38">
        <f>BB64/$C64</f>
        <v>0</v>
      </c>
      <c r="BD64" s="37">
        <f>County!AG3212</f>
        <v>0</v>
      </c>
      <c r="BE64" s="38">
        <f>BD64/$C64</f>
        <v>0</v>
      </c>
      <c r="BF64" s="37">
        <f>County!AH3212</f>
        <v>0</v>
      </c>
      <c r="BG64" s="38">
        <f>BF64/$C64</f>
        <v>0</v>
      </c>
      <c r="BH64" s="37">
        <f>County!AI3212</f>
        <v>0</v>
      </c>
      <c r="BI64" s="38">
        <f>BH64/$C64</f>
        <v>0</v>
      </c>
      <c r="BJ64" s="37">
        <f>County!AJ3212</f>
        <v>0</v>
      </c>
      <c r="BK64" s="38">
        <f>BJ64/$C64</f>
        <v>0</v>
      </c>
      <c r="BL64" s="46"/>
      <c r="BM64" s="34" t="str">
        <f>A64</f>
        <v>District of Columbia</v>
      </c>
      <c r="BN64" s="34" t="s">
        <v>2274</v>
      </c>
      <c r="BP64" s="35">
        <f>RANK(AF64,(Z64:AE64,AF64:AM64,AP64:BK64))</f>
        <v>4</v>
      </c>
      <c r="BQ64" s="35">
        <f>RANK(AH64,(Z64:AE64,AF64:AM64,AP64:BK64))</f>
        <v>3</v>
      </c>
      <c r="BR64" s="35">
        <f>RANK(AL64,(Z64:AE64,AF64:AM64,AP64:BK64))</f>
        <v>15</v>
      </c>
      <c r="BS64" s="35">
        <f>RANK(AJ64,(Z64:AE64,AF64:AM64,AP64:BK64))</f>
        <v>7</v>
      </c>
      <c r="BU64" s="34">
        <v>11</v>
      </c>
      <c r="BV64" s="34" t="s">
        <v>2344</v>
      </c>
      <c r="BW64" s="121">
        <v>40979</v>
      </c>
      <c r="BX64" s="34">
        <v>1</v>
      </c>
      <c r="BY64" s="34">
        <v>0</v>
      </c>
      <c r="BZ64" s="34">
        <v>19</v>
      </c>
      <c r="CA64" s="34">
        <v>19</v>
      </c>
      <c r="CB64" s="34">
        <v>2</v>
      </c>
      <c r="CC64" s="34">
        <v>0</v>
      </c>
    </row>
    <row r="65" spans="1:85" s="34" customFormat="1">
      <c r="A65" s="34" t="s">
        <v>1742</v>
      </c>
      <c r="B65" s="111">
        <f>BZ65</f>
        <v>28</v>
      </c>
      <c r="C65" s="37">
        <f>Z65+AB65+AD65+AF65+AH65+AL65+AJ65+AP65+AV65+AZ65+AR65+AN65+AT65+BF65+BH65+AX65+BD65+BB65+BJ65</f>
        <v>0</v>
      </c>
      <c r="D65" s="36"/>
      <c r="E65" s="36"/>
      <c r="F65" s="36"/>
      <c r="G65" s="36"/>
      <c r="H65" s="36"/>
      <c r="I65" s="36"/>
      <c r="J65" s="36"/>
      <c r="K65" s="36"/>
      <c r="L65" s="36"/>
      <c r="M65" s="36"/>
      <c r="N65" s="36">
        <v>28</v>
      </c>
      <c r="O65" s="66" t="str">
        <f>IF(Z65&gt;0,RANK(Z65,Z65:BL65),"-")</f>
        <v>-</v>
      </c>
      <c r="P65" s="66" t="str">
        <f>IF(AB65&gt;0,RANK(AB65,Z65:BL65),"-")</f>
        <v>-</v>
      </c>
      <c r="Q65" s="66" t="str">
        <f>IF(AD65&gt;0,RANK(AD65,Z65:BL65),"-")</f>
        <v>-</v>
      </c>
      <c r="R65" s="66" t="str">
        <f>IF(AF65&gt;0,RANK(AF65,Z65:BL65),"-")</f>
        <v>-</v>
      </c>
      <c r="S65" s="66" t="str">
        <f>IF(AH65&gt;0,RANK(AH65,Z65:BL65),"-")</f>
        <v>-</v>
      </c>
      <c r="T65" s="66" t="str">
        <f>IF(AJ65&gt;0,RANK(AJ65,Z65:BL65),"-")</f>
        <v>-</v>
      </c>
      <c r="U65" s="66" t="str">
        <f>IF(AL65&gt;0,RANK(AL65,Z65:BL65),"-")</f>
        <v>-</v>
      </c>
      <c r="V65" s="66" t="str">
        <f>IF(AN65&gt;0,RANK(AN65,Z65:BL65),"-")</f>
        <v>-</v>
      </c>
      <c r="W65" s="66" t="str">
        <f t="shared" si="100"/>
        <v>-</v>
      </c>
      <c r="X65" s="37" t="e">
        <f>MAX(Z65:AR65)-LARGE(Z65:AR65,2)</f>
        <v>#DIV/0!</v>
      </c>
      <c r="Y65" s="38" t="e">
        <f>X65/C65</f>
        <v>#DIV/0!</v>
      </c>
      <c r="Z65" s="37">
        <f>County!R3268</f>
        <v>0</v>
      </c>
      <c r="AA65" s="38" t="e">
        <f>Z65/$C65</f>
        <v>#DIV/0!</v>
      </c>
      <c r="AB65" s="37">
        <f>County!S3268</f>
        <v>0</v>
      </c>
      <c r="AC65" s="38" t="e">
        <f>AB65/$C65</f>
        <v>#DIV/0!</v>
      </c>
      <c r="AD65" s="37">
        <f>County!T3268</f>
        <v>0</v>
      </c>
      <c r="AE65" s="38" t="e">
        <f>AD65/$C65</f>
        <v>#DIV/0!</v>
      </c>
      <c r="AF65" s="37">
        <f>County!U3268</f>
        <v>0</v>
      </c>
      <c r="AG65" s="38" t="e">
        <f>AF65/$C65</f>
        <v>#DIV/0!</v>
      </c>
      <c r="AH65" s="37">
        <f>County!V3268</f>
        <v>0</v>
      </c>
      <c r="AI65" s="38" t="e">
        <f>AH65/$C65</f>
        <v>#DIV/0!</v>
      </c>
      <c r="AJ65" s="37">
        <f>County!W3268</f>
        <v>0</v>
      </c>
      <c r="AK65" s="38" t="e">
        <f>AJ65/$C65</f>
        <v>#DIV/0!</v>
      </c>
      <c r="AL65" s="37">
        <f>County!X3268</f>
        <v>0</v>
      </c>
      <c r="AM65" s="38" t="e">
        <f>AL65/$C65</f>
        <v>#DIV/0!</v>
      </c>
      <c r="AN65" s="61">
        <f>County!Y3268</f>
        <v>0</v>
      </c>
      <c r="AO65" s="38" t="e">
        <f>AN65/$C65</f>
        <v>#DIV/0!</v>
      </c>
      <c r="AP65" s="37">
        <f>County!Z3268</f>
        <v>0</v>
      </c>
      <c r="AQ65" s="38" t="e">
        <f>AP65/$C65</f>
        <v>#DIV/0!</v>
      </c>
      <c r="AR65" s="37">
        <f>County!AA3268</f>
        <v>0</v>
      </c>
      <c r="AS65" s="38" t="e">
        <f>AR65/$C65</f>
        <v>#DIV/0!</v>
      </c>
      <c r="AT65" s="37">
        <f>County!AB3268</f>
        <v>0</v>
      </c>
      <c r="AU65" s="38" t="e">
        <f>AT65/$C65</f>
        <v>#DIV/0!</v>
      </c>
      <c r="AV65" s="37">
        <f>County!AC3268</f>
        <v>0</v>
      </c>
      <c r="AW65" s="38" t="e">
        <f>AV65/$C65</f>
        <v>#DIV/0!</v>
      </c>
      <c r="AX65" s="37">
        <f>County!AD3268</f>
        <v>0</v>
      </c>
      <c r="AY65" s="38" t="e">
        <f>AX65/$C65</f>
        <v>#DIV/0!</v>
      </c>
      <c r="AZ65" s="37">
        <f>County!AE3268</f>
        <v>0</v>
      </c>
      <c r="BA65" s="38" t="e">
        <f>AZ65/$C65</f>
        <v>#DIV/0!</v>
      </c>
      <c r="BB65" s="37">
        <f>County!AF3268</f>
        <v>0</v>
      </c>
      <c r="BC65" s="38" t="e">
        <f>BB65/$C65</f>
        <v>#DIV/0!</v>
      </c>
      <c r="BD65" s="37">
        <f>County!AG3268</f>
        <v>0</v>
      </c>
      <c r="BE65" s="38" t="e">
        <f>BD65/$C65</f>
        <v>#DIV/0!</v>
      </c>
      <c r="BF65" s="37">
        <f>County!AH3268</f>
        <v>0</v>
      </c>
      <c r="BG65" s="38" t="e">
        <f>BF65/$C65</f>
        <v>#DIV/0!</v>
      </c>
      <c r="BH65" s="37">
        <f>County!AI3268</f>
        <v>0</v>
      </c>
      <c r="BI65" s="38" t="e">
        <f>BH65/$C65</f>
        <v>#DIV/0!</v>
      </c>
      <c r="BJ65" s="37">
        <f>County!AJ3268</f>
        <v>0</v>
      </c>
      <c r="BK65" s="38" t="e">
        <f>BJ65/$C65</f>
        <v>#DIV/0!</v>
      </c>
      <c r="BL65" s="46"/>
      <c r="BM65" s="34" t="str">
        <f>A65</f>
        <v>North Dakota</v>
      </c>
      <c r="BN65" s="34" t="s">
        <v>2490</v>
      </c>
      <c r="BP65" s="35" t="e">
        <f>RANK(AF65,(Z65:AE65,AF65:AM65,AP65:BK65))</f>
        <v>#DIV/0!</v>
      </c>
      <c r="BQ65" s="35" t="e">
        <f>RANK(AH65,(Z65:AE65,AF65:AM65,AP65:BK65))</f>
        <v>#DIV/0!</v>
      </c>
      <c r="BR65" s="35" t="e">
        <f>RANK(AL65,(Z65:AE65,AF65:AM65,AP65:BK65))</f>
        <v>#DIV/0!</v>
      </c>
      <c r="BS65" s="35" t="e">
        <f>RANK(AJ65,(Z65:AE65,AF65:AM65,AP65:BK65))</f>
        <v>#DIV/0!</v>
      </c>
      <c r="BU65" s="34">
        <v>38</v>
      </c>
      <c r="BV65" s="34" t="s">
        <v>2344</v>
      </c>
      <c r="BW65" s="121">
        <v>41001</v>
      </c>
      <c r="BX65" s="34">
        <v>1</v>
      </c>
      <c r="BY65" s="34">
        <v>0</v>
      </c>
      <c r="BZ65" s="34">
        <v>28</v>
      </c>
      <c r="CA65" s="34">
        <v>28</v>
      </c>
      <c r="CB65" s="34">
        <v>2</v>
      </c>
      <c r="CC65" s="34">
        <v>0</v>
      </c>
      <c r="CF65" s="34" t="s">
        <v>3358</v>
      </c>
    </row>
    <row r="66" spans="1:85" s="34" customFormat="1">
      <c r="A66" s="34" t="s">
        <v>1335</v>
      </c>
      <c r="B66" s="111">
        <v>29</v>
      </c>
      <c r="C66" s="37">
        <f>Z66+AB66+AD66+AF66+AH66+AL66+AJ66+AP66+AV66+AZ66+AR66+AN66+AT66+BF66+BH66+AX66+BD66+BB66+BJ66</f>
        <v>1640</v>
      </c>
      <c r="D66" s="36"/>
      <c r="E66" s="36"/>
      <c r="F66" s="36">
        <v>1</v>
      </c>
      <c r="G66" s="36">
        <v>9</v>
      </c>
      <c r="H66" s="36">
        <v>1</v>
      </c>
      <c r="I66" s="36"/>
      <c r="J66" s="36"/>
      <c r="K66" s="36"/>
      <c r="L66" s="36"/>
      <c r="M66" s="36"/>
      <c r="N66" s="36">
        <v>1</v>
      </c>
      <c r="O66" s="66">
        <f>IF(Z66&gt;0,RANK(Z66,Z66:BL66),"-")</f>
        <v>5</v>
      </c>
      <c r="P66" s="66" t="str">
        <f>IF(AB66&gt;0,RANK(AB66,Z66:BL66),"-")</f>
        <v>-</v>
      </c>
      <c r="Q66" s="66">
        <f>IF(AD66&gt;0,RANK(AD66,Z66:BL66),"-")</f>
        <v>2</v>
      </c>
      <c r="R66" s="66">
        <f>IF(AF66&gt;0,RANK(AF66,Z66:BL66),"-")</f>
        <v>1</v>
      </c>
      <c r="S66" s="66">
        <f>IF(AH66&gt;0,RANK(AH66,Z66:BL66),"-")</f>
        <v>4</v>
      </c>
      <c r="T66" s="66" t="str">
        <f>IF(AJ66&gt;0,RANK(AJ66,Z66:BL66),"-")</f>
        <v>-</v>
      </c>
      <c r="U66" s="66" t="str">
        <f>IF(AL66&gt;0,RANK(AL66,Z66:BL66),"-")</f>
        <v>-</v>
      </c>
      <c r="V66" s="66" t="str">
        <f>IF(AN66&gt;0,RANK(AN66,Z66:BL66),"-")</f>
        <v>-</v>
      </c>
      <c r="W66" s="66" t="str">
        <f t="shared" si="100"/>
        <v>-</v>
      </c>
      <c r="X66" s="37">
        <f>MAX(Z66:AR66)-LARGE(Z66:AR66,2)</f>
        <v>897</v>
      </c>
      <c r="Y66" s="38">
        <f>X66/C66</f>
        <v>0.54695121951219516</v>
      </c>
      <c r="Z66" s="37">
        <f>County!R3295</f>
        <v>42</v>
      </c>
      <c r="AA66" s="38">
        <f>Z66/$C66</f>
        <v>2.5609756097560974E-2</v>
      </c>
      <c r="AB66" s="37">
        <f>County!S3295</f>
        <v>0</v>
      </c>
      <c r="AC66" s="38">
        <f>AB66/$C66</f>
        <v>0</v>
      </c>
      <c r="AD66" s="37">
        <f>County!T3295</f>
        <v>231</v>
      </c>
      <c r="AE66" s="38">
        <f>AD66/$C66</f>
        <v>0.14085365853658535</v>
      </c>
      <c r="AF66" s="37">
        <f>County!U3295</f>
        <v>1128</v>
      </c>
      <c r="AG66" s="38">
        <f>AF66/$C66</f>
        <v>0.68780487804878043</v>
      </c>
      <c r="AH66" s="37">
        <f>County!V3295</f>
        <v>112</v>
      </c>
      <c r="AI66" s="38">
        <f>AH66/$C66</f>
        <v>6.8292682926829273E-2</v>
      </c>
      <c r="AJ66" s="37">
        <f>County!W3295</f>
        <v>0</v>
      </c>
      <c r="AK66" s="38">
        <f>AJ66/$C66</f>
        <v>0</v>
      </c>
      <c r="AL66" s="37">
        <f>County!X3295</f>
        <v>0</v>
      </c>
      <c r="AM66" s="38">
        <f>AL66/$C66</f>
        <v>0</v>
      </c>
      <c r="AN66" s="61">
        <f>County!Y3295</f>
        <v>0</v>
      </c>
      <c r="AO66" s="38">
        <f>AN66/$C66</f>
        <v>0</v>
      </c>
      <c r="AP66" s="37">
        <f>County!Z3295</f>
        <v>0</v>
      </c>
      <c r="AQ66" s="38">
        <f>AP66/$C66</f>
        <v>0</v>
      </c>
      <c r="AR66" s="37">
        <f>County!AA3295</f>
        <v>125</v>
      </c>
      <c r="AS66" s="38">
        <f>AR66/$C66</f>
        <v>7.621951219512195E-2</v>
      </c>
      <c r="AT66" s="37">
        <f>County!AB3295</f>
        <v>2</v>
      </c>
      <c r="AU66" s="38">
        <f>AT66/$C66</f>
        <v>1.2195121951219512E-3</v>
      </c>
      <c r="AV66" s="37">
        <f>County!AC3295</f>
        <v>0</v>
      </c>
      <c r="AW66" s="38">
        <f>AV66/$C66</f>
        <v>0</v>
      </c>
      <c r="AX66" s="37">
        <f>County!AD3295</f>
        <v>0</v>
      </c>
      <c r="AY66" s="38">
        <f>AX66/$C66</f>
        <v>0</v>
      </c>
      <c r="AZ66" s="37">
        <f>County!AE3295</f>
        <v>0</v>
      </c>
      <c r="BA66" s="38">
        <f>AZ66/$C66</f>
        <v>0</v>
      </c>
      <c r="BB66" s="37">
        <f>County!AF3295</f>
        <v>0</v>
      </c>
      <c r="BC66" s="38">
        <f>BB66/$C66</f>
        <v>0</v>
      </c>
      <c r="BD66" s="37">
        <f>County!AG3295</f>
        <v>0</v>
      </c>
      <c r="BE66" s="38">
        <f>BD66/$C66</f>
        <v>0</v>
      </c>
      <c r="BF66" s="37">
        <f>County!AH3295</f>
        <v>0</v>
      </c>
      <c r="BG66" s="38">
        <f>BF66/$C66</f>
        <v>0</v>
      </c>
      <c r="BH66" s="37">
        <f>County!AI3295</f>
        <v>0</v>
      </c>
      <c r="BI66" s="38">
        <f>BH66/$C66</f>
        <v>0</v>
      </c>
      <c r="BJ66" s="37">
        <f>County!AJ3295</f>
        <v>0</v>
      </c>
      <c r="BK66" s="38">
        <f>BJ66/$C66</f>
        <v>0</v>
      </c>
      <c r="BL66" s="46"/>
      <c r="BM66" s="34" t="str">
        <f>A66</f>
        <v>Wyoming</v>
      </c>
      <c r="BN66" s="34" t="s">
        <v>137</v>
      </c>
      <c r="BP66" s="35">
        <f>RANK(AF66,(Z66:AE66,AF66:AM66,AP66:BK66))</f>
        <v>1</v>
      </c>
      <c r="BQ66" s="35">
        <f>RANK(AH66,(Z66:AE66,AF66:AM66,AP66:BK66))</f>
        <v>4</v>
      </c>
      <c r="BR66" s="35">
        <f>RANK(AL66,(Z66:AE66,AF66:AM66,AP66:BK66))</f>
        <v>13</v>
      </c>
      <c r="BS66" s="35">
        <f>RANK(AJ66,(Z66:AE66,AF66:AM66,AP66:BK66))</f>
        <v>13</v>
      </c>
      <c r="BU66" s="34">
        <v>56</v>
      </c>
      <c r="BV66" s="34" t="s">
        <v>1881</v>
      </c>
      <c r="BW66" s="121">
        <v>40979</v>
      </c>
      <c r="BX66" s="34">
        <v>1</v>
      </c>
      <c r="BY66" s="34">
        <v>0</v>
      </c>
      <c r="BZ66" s="34">
        <v>29</v>
      </c>
      <c r="CA66" s="34">
        <v>12</v>
      </c>
      <c r="CB66" s="34">
        <v>2</v>
      </c>
      <c r="CC66" s="34">
        <v>0</v>
      </c>
      <c r="CE66" s="171"/>
      <c r="CF66" s="171"/>
    </row>
    <row r="67" spans="1:85" s="34" customFormat="1">
      <c r="A67" s="34" t="s">
        <v>1335</v>
      </c>
      <c r="B67" s="111">
        <v>29</v>
      </c>
      <c r="C67" s="37">
        <f t="shared" si="91"/>
        <v>0</v>
      </c>
      <c r="D67" s="36"/>
      <c r="E67" s="36"/>
      <c r="F67" s="36"/>
      <c r="G67" s="36">
        <v>14</v>
      </c>
      <c r="H67" s="36"/>
      <c r="I67" s="36"/>
      <c r="J67" s="36"/>
      <c r="K67" s="36"/>
      <c r="L67" s="36"/>
      <c r="M67" s="36"/>
      <c r="N67" s="36"/>
      <c r="O67" s="66" t="str">
        <f t="shared" si="92"/>
        <v>-</v>
      </c>
      <c r="P67" s="66" t="str">
        <f t="shared" si="93"/>
        <v>-</v>
      </c>
      <c r="Q67" s="66" t="str">
        <f t="shared" si="94"/>
        <v>-</v>
      </c>
      <c r="R67" s="66" t="str">
        <f t="shared" si="95"/>
        <v>-</v>
      </c>
      <c r="S67" s="66" t="str">
        <f t="shared" si="96"/>
        <v>-</v>
      </c>
      <c r="T67" s="66" t="str">
        <f t="shared" si="97"/>
        <v>-</v>
      </c>
      <c r="U67" s="66" t="str">
        <f t="shared" si="98"/>
        <v>-</v>
      </c>
      <c r="V67" s="66" t="str">
        <f t="shared" si="99"/>
        <v>-</v>
      </c>
      <c r="W67" s="66" t="str">
        <f t="shared" si="100"/>
        <v>-</v>
      </c>
      <c r="X67" s="37" t="e">
        <f t="shared" si="101"/>
        <v>#DIV/0!</v>
      </c>
      <c r="Y67" s="38" t="e">
        <f t="shared" si="102"/>
        <v>#DIV/0!</v>
      </c>
      <c r="Z67" s="37">
        <f>County!R3297</f>
        <v>0</v>
      </c>
      <c r="AA67" s="38" t="e">
        <f t="shared" si="103"/>
        <v>#DIV/0!</v>
      </c>
      <c r="AB67" s="37">
        <f>County!S3297</f>
        <v>0</v>
      </c>
      <c r="AC67" s="38" t="e">
        <f t="shared" si="104"/>
        <v>#DIV/0!</v>
      </c>
      <c r="AD67" s="37">
        <f>County!T3297</f>
        <v>0</v>
      </c>
      <c r="AE67" s="38" t="e">
        <f t="shared" si="105"/>
        <v>#DIV/0!</v>
      </c>
      <c r="AF67" s="37">
        <f>County!U3297</f>
        <v>0</v>
      </c>
      <c r="AG67" s="38" t="e">
        <f t="shared" si="106"/>
        <v>#DIV/0!</v>
      </c>
      <c r="AH67" s="37">
        <f>County!V3297</f>
        <v>0</v>
      </c>
      <c r="AI67" s="38" t="e">
        <f t="shared" si="107"/>
        <v>#DIV/0!</v>
      </c>
      <c r="AJ67" s="37">
        <f>County!W3297</f>
        <v>0</v>
      </c>
      <c r="AK67" s="38" t="e">
        <f t="shared" si="108"/>
        <v>#DIV/0!</v>
      </c>
      <c r="AL67" s="37">
        <f>County!X3297</f>
        <v>0</v>
      </c>
      <c r="AM67" s="38" t="e">
        <f t="shared" si="109"/>
        <v>#DIV/0!</v>
      </c>
      <c r="AN67" s="61">
        <f>County!Y3297</f>
        <v>0</v>
      </c>
      <c r="AO67" s="38" t="e">
        <f t="shared" si="110"/>
        <v>#DIV/0!</v>
      </c>
      <c r="AP67" s="37">
        <f>County!Z3297</f>
        <v>0</v>
      </c>
      <c r="AQ67" s="38" t="e">
        <f t="shared" si="111"/>
        <v>#DIV/0!</v>
      </c>
      <c r="AR67" s="37">
        <f>County!AA3297</f>
        <v>0</v>
      </c>
      <c r="AS67" s="38" t="e">
        <f t="shared" si="112"/>
        <v>#DIV/0!</v>
      </c>
      <c r="AT67" s="37">
        <f>County!AB3297</f>
        <v>0</v>
      </c>
      <c r="AU67" s="38" t="e">
        <f t="shared" si="113"/>
        <v>#DIV/0!</v>
      </c>
      <c r="AV67" s="37">
        <f>County!AC3297</f>
        <v>0</v>
      </c>
      <c r="AW67" s="38" t="e">
        <f t="shared" si="114"/>
        <v>#DIV/0!</v>
      </c>
      <c r="AX67" s="37">
        <f>County!AD3297</f>
        <v>0</v>
      </c>
      <c r="AY67" s="38" t="e">
        <f t="shared" si="115"/>
        <v>#DIV/0!</v>
      </c>
      <c r="AZ67" s="37">
        <f>County!AE3297</f>
        <v>0</v>
      </c>
      <c r="BA67" s="38" t="e">
        <f t="shared" si="116"/>
        <v>#DIV/0!</v>
      </c>
      <c r="BB67" s="37">
        <f>County!AF3297</f>
        <v>0</v>
      </c>
      <c r="BC67" s="38" t="e">
        <f t="shared" si="117"/>
        <v>#DIV/0!</v>
      </c>
      <c r="BD67" s="37">
        <f>County!AG3297</f>
        <v>0</v>
      </c>
      <c r="BE67" s="38" t="e">
        <f t="shared" si="118"/>
        <v>#DIV/0!</v>
      </c>
      <c r="BF67" s="37">
        <f>County!AH3297</f>
        <v>0</v>
      </c>
      <c r="BG67" s="38" t="e">
        <f t="shared" si="119"/>
        <v>#DIV/0!</v>
      </c>
      <c r="BH67" s="37">
        <f>County!AI3297</f>
        <v>0</v>
      </c>
      <c r="BI67" s="38" t="e">
        <f t="shared" si="120"/>
        <v>#DIV/0!</v>
      </c>
      <c r="BJ67" s="37">
        <f>County!AJ3297</f>
        <v>0</v>
      </c>
      <c r="BK67" s="38" t="e">
        <f t="shared" si="121"/>
        <v>#DIV/0!</v>
      </c>
      <c r="BL67" s="46"/>
      <c r="BM67" s="34" t="str">
        <f t="shared" si="122"/>
        <v>Wyoming</v>
      </c>
      <c r="BN67" s="34" t="s">
        <v>137</v>
      </c>
      <c r="BP67" s="35" t="e">
        <f>RANK(AF67,(Z67:AE67,AF67:AM67,AP67:BK67))</f>
        <v>#DIV/0!</v>
      </c>
      <c r="BQ67" s="35" t="e">
        <f>RANK(AH67,(Z67:AE67,AF67:AM67,AP67:BK67))</f>
        <v>#DIV/0!</v>
      </c>
      <c r="BR67" s="35" t="e">
        <f>RANK(AL67,(Z67:AE67,AF67:AM67,AP67:BK67))</f>
        <v>#DIV/0!</v>
      </c>
      <c r="BS67" s="35" t="e">
        <f>RANK(AJ67,(Z67:AE67,AF67:AM67,AP67:BK67))</f>
        <v>#DIV/0!</v>
      </c>
      <c r="BU67" s="34">
        <v>56</v>
      </c>
      <c r="BV67" s="34" t="s">
        <v>2344</v>
      </c>
      <c r="BW67" s="121">
        <v>41014</v>
      </c>
      <c r="BX67" s="34">
        <v>1</v>
      </c>
      <c r="BY67" s="34">
        <v>0</v>
      </c>
      <c r="BZ67" s="34">
        <v>29</v>
      </c>
      <c r="CA67" s="34">
        <v>17</v>
      </c>
      <c r="CB67" s="34">
        <v>2</v>
      </c>
      <c r="CC67" s="34">
        <v>0</v>
      </c>
      <c r="CE67"/>
      <c r="CF67"/>
    </row>
    <row r="68" spans="1:85">
      <c r="A68" t="s">
        <v>1022</v>
      </c>
      <c r="B68" s="1">
        <f>SUM(B62:B64)</f>
        <v>93</v>
      </c>
      <c r="D68">
        <f t="shared" ref="D68:N68" si="123">SUM(D62:D67)</f>
        <v>9</v>
      </c>
      <c r="E68" s="164">
        <f t="shared" si="123"/>
        <v>0</v>
      </c>
      <c r="F68" s="164">
        <f t="shared" si="123"/>
        <v>11</v>
      </c>
      <c r="G68" s="164">
        <f t="shared" si="123"/>
        <v>53</v>
      </c>
      <c r="H68" s="164">
        <f t="shared" si="123"/>
        <v>1</v>
      </c>
      <c r="I68" s="164">
        <f t="shared" si="123"/>
        <v>0</v>
      </c>
      <c r="J68" s="164">
        <f t="shared" si="123"/>
        <v>0</v>
      </c>
      <c r="K68" s="164">
        <f t="shared" si="123"/>
        <v>0</v>
      </c>
      <c r="L68" s="181">
        <f t="shared" si="123"/>
        <v>0</v>
      </c>
      <c r="M68" s="182">
        <f t="shared" si="123"/>
        <v>0</v>
      </c>
      <c r="N68" s="164">
        <f t="shared" si="123"/>
        <v>36</v>
      </c>
      <c r="CE68" s="160"/>
      <c r="CF68" s="160"/>
      <c r="CG68" s="34"/>
    </row>
    <row r="69" spans="1:85">
      <c r="CE69" s="34"/>
      <c r="CF69" s="34"/>
    </row>
    <row r="70" spans="1:85">
      <c r="CE70" s="34"/>
      <c r="CF70" s="34"/>
    </row>
    <row r="71" spans="1:85">
      <c r="C71" s="1"/>
      <c r="D71" s="1"/>
      <c r="E71" s="1"/>
      <c r="F71" s="1"/>
      <c r="G71" s="1"/>
      <c r="H71" s="1"/>
      <c r="I71" s="1"/>
      <c r="J71" s="1"/>
      <c r="K71" s="1"/>
      <c r="L71" s="1"/>
      <c r="M71" s="1"/>
      <c r="N71" s="1"/>
      <c r="AH71" s="1">
        <f>AH58+AH42</f>
        <v>13563244</v>
      </c>
      <c r="AJ71" s="1">
        <f>AJ58+AJ42</f>
        <v>842677</v>
      </c>
      <c r="AL71" s="1">
        <f>AL58+AL42</f>
        <v>41077</v>
      </c>
      <c r="BW71" s="23"/>
    </row>
    <row r="72" spans="1:85">
      <c r="C72" s="1"/>
    </row>
    <row r="74" spans="1:85">
      <c r="A74" t="s">
        <v>3488</v>
      </c>
      <c r="D74" s="1">
        <f>D68+D58+D42</f>
        <v>160</v>
      </c>
      <c r="E74" s="1">
        <f t="shared" ref="E74:N74" si="124">E68+E58+E42</f>
        <v>4</v>
      </c>
      <c r="F74" s="1">
        <f t="shared" si="124"/>
        <v>173.03810007900682</v>
      </c>
      <c r="G74" s="1">
        <f t="shared" si="124"/>
        <v>552.13557267469241</v>
      </c>
      <c r="H74" s="1">
        <f t="shared" si="124"/>
        <v>1438.8263272463007</v>
      </c>
      <c r="I74" s="1">
        <f t="shared" si="124"/>
        <v>9</v>
      </c>
      <c r="J74" s="1">
        <f t="shared" si="124"/>
        <v>1</v>
      </c>
      <c r="K74" s="1">
        <f t="shared" si="124"/>
        <v>0</v>
      </c>
      <c r="L74" s="1">
        <f t="shared" si="124"/>
        <v>1</v>
      </c>
      <c r="M74" s="1">
        <f t="shared" si="124"/>
        <v>1</v>
      </c>
      <c r="N74" s="1">
        <f t="shared" si="124"/>
        <v>126</v>
      </c>
    </row>
  </sheetData>
  <mergeCells count="41">
    <mergeCell ref="AT2:AU2"/>
    <mergeCell ref="AR1:AS1"/>
    <mergeCell ref="O1:W1"/>
    <mergeCell ref="Z1:AA1"/>
    <mergeCell ref="AB1:AC1"/>
    <mergeCell ref="AD1:AE1"/>
    <mergeCell ref="X1:Y1"/>
    <mergeCell ref="AP1:AQ1"/>
    <mergeCell ref="AJ1:AK1"/>
    <mergeCell ref="AR2:AS2"/>
    <mergeCell ref="AN1:AO1"/>
    <mergeCell ref="AF1:AG1"/>
    <mergeCell ref="AH1:AI1"/>
    <mergeCell ref="AL1:AM1"/>
    <mergeCell ref="BJ2:BK2"/>
    <mergeCell ref="BH2:BI2"/>
    <mergeCell ref="AX2:AY2"/>
    <mergeCell ref="AV2:AW2"/>
    <mergeCell ref="BB1:BC1"/>
    <mergeCell ref="BJ1:BK1"/>
    <mergeCell ref="BB2:BC2"/>
    <mergeCell ref="AX1:AY1"/>
    <mergeCell ref="BD2:BE2"/>
    <mergeCell ref="AZ1:BA1"/>
    <mergeCell ref="AV1:AW1"/>
    <mergeCell ref="D1:N1"/>
    <mergeCell ref="BH1:BI1"/>
    <mergeCell ref="BF1:BG1"/>
    <mergeCell ref="BF2:BG2"/>
    <mergeCell ref="BD1:BE1"/>
    <mergeCell ref="Z2:AA2"/>
    <mergeCell ref="AB2:AC2"/>
    <mergeCell ref="AD2:AE2"/>
    <mergeCell ref="AF2:AG2"/>
    <mergeCell ref="AZ2:BA2"/>
    <mergeCell ref="AT1:AU1"/>
    <mergeCell ref="AH2:AI2"/>
    <mergeCell ref="AL2:AM2"/>
    <mergeCell ref="AJ2:AK2"/>
    <mergeCell ref="AN2:AO2"/>
    <mergeCell ref="AP2:AQ2"/>
  </mergeCells>
  <phoneticPr fontId="15"/>
  <conditionalFormatting sqref="O3:O10 O12:O18 O20:O38 O40:O41 O59:O61 O64:O65 O57 O43:O55 O68:O106">
    <cfRule type="cellIs" dxfId="1379" priority="179" stopIfTrue="1" operator="equal">
      <formula>1</formula>
    </cfRule>
    <cfRule type="cellIs" dxfId="1378" priority="180" stopIfTrue="1" operator="equal">
      <formula>3</formula>
    </cfRule>
  </conditionalFormatting>
  <conditionalFormatting sqref="P3:P10 P12:P18 P20:P38 P40:P41 P59:P61 P64:P65 P57 P43:P55 P68:P106">
    <cfRule type="cellIs" dxfId="1377" priority="181" stopIfTrue="1" operator="equal">
      <formula>1</formula>
    </cfRule>
    <cfRule type="cellIs" dxfId="1376" priority="182" stopIfTrue="1" operator="equal">
      <formula>3</formula>
    </cfRule>
  </conditionalFormatting>
  <conditionalFormatting sqref="Q3:Q10 S3:W10 S12:W18 Q12:Q18 S20:W38 Q20:Q38 S64:W65 Q64:Q65 S57:W61 Q57:Q61 S40:W55 Q40:Q55 Q68:Q106 S68:W106">
    <cfRule type="cellIs" dxfId="1375" priority="183" stopIfTrue="1" operator="equal">
      <formula>1</formula>
    </cfRule>
    <cfRule type="cellIs" dxfId="1374" priority="184" stopIfTrue="1" operator="equal">
      <formula>3</formula>
    </cfRule>
  </conditionalFormatting>
  <conditionalFormatting sqref="Y3:Y10 Y12:Y18 Y20:Y38 Y64:Y65 Y57:Y61 Y40:Y55 Y68:Y107">
    <cfRule type="cellIs" dxfId="1373" priority="185" stopIfTrue="1" operator="between">
      <formula>0.01</formula>
      <formula>-0.01</formula>
    </cfRule>
  </conditionalFormatting>
  <conditionalFormatting sqref="X89:X107 X81:X87 X77:X79 X57 X73:X75">
    <cfRule type="expression" dxfId="1372" priority="186" stopIfTrue="1">
      <formula>IF(#REF!=1,1,0)</formula>
    </cfRule>
    <cfRule type="expression" dxfId="1371" priority="187" stopIfTrue="1">
      <formula>IF(#REF!=1,1,0)</formula>
    </cfRule>
  </conditionalFormatting>
  <conditionalFormatting sqref="R3:R10 R12:R18 R20:R38 R64:R65 R57:R61 R40:R55 R68:R106">
    <cfRule type="cellIs" dxfId="1370" priority="188" stopIfTrue="1" operator="equal">
      <formula>1</formula>
    </cfRule>
    <cfRule type="cellIs" dxfId="1369" priority="189" stopIfTrue="1" operator="equal">
      <formula>3</formula>
    </cfRule>
  </conditionalFormatting>
  <conditionalFormatting sqref="X80 X76 X68:X72 X3:X10 X12:X18 X20:X38 X64:X65 X58:X61 X40:X54">
    <cfRule type="expression" dxfId="1368" priority="190" stopIfTrue="1">
      <formula>IF(#REF!=1,1,0)</formula>
    </cfRule>
    <cfRule type="expression" dxfId="1367" priority="191" stopIfTrue="1">
      <formula>IF(#REF!=1,1,0)</formula>
    </cfRule>
    <cfRule type="expression" dxfId="1366" priority="192" stopIfTrue="1">
      <formula>IF(#REF!=1,1,0)</formula>
    </cfRule>
  </conditionalFormatting>
  <conditionalFormatting sqref="O11">
    <cfRule type="cellIs" dxfId="1365" priority="167" stopIfTrue="1" operator="equal">
      <formula>1</formula>
    </cfRule>
    <cfRule type="cellIs" dxfId="1364" priority="168" stopIfTrue="1" operator="equal">
      <formula>3</formula>
    </cfRule>
  </conditionalFormatting>
  <conditionalFormatting sqref="P11">
    <cfRule type="cellIs" dxfId="1363" priority="169" stopIfTrue="1" operator="equal">
      <formula>1</formula>
    </cfRule>
    <cfRule type="cellIs" dxfId="1362" priority="170" stopIfTrue="1" operator="equal">
      <formula>3</formula>
    </cfRule>
  </conditionalFormatting>
  <conditionalFormatting sqref="S11:W11 Q11">
    <cfRule type="cellIs" dxfId="1361" priority="171" stopIfTrue="1" operator="equal">
      <formula>1</formula>
    </cfRule>
    <cfRule type="cellIs" dxfId="1360" priority="172" stopIfTrue="1" operator="equal">
      <formula>3</formula>
    </cfRule>
  </conditionalFormatting>
  <conditionalFormatting sqref="Y11">
    <cfRule type="cellIs" dxfId="1359" priority="173" stopIfTrue="1" operator="between">
      <formula>0.01</formula>
      <formula>-0.01</formula>
    </cfRule>
  </conditionalFormatting>
  <conditionalFormatting sqref="R11">
    <cfRule type="cellIs" dxfId="1358" priority="174" stopIfTrue="1" operator="equal">
      <formula>1</formula>
    </cfRule>
    <cfRule type="cellIs" dxfId="1357" priority="175" stopIfTrue="1" operator="equal">
      <formula>3</formula>
    </cfRule>
  </conditionalFormatting>
  <conditionalFormatting sqref="X11 X55">
    <cfRule type="expression" dxfId="1356" priority="176" stopIfTrue="1">
      <formula>IF(#REF!=1,1,0)</formula>
    </cfRule>
    <cfRule type="expression" dxfId="1355" priority="177" stopIfTrue="1">
      <formula>IF(#REF!=1,1,0)</formula>
    </cfRule>
    <cfRule type="expression" dxfId="1354" priority="178" stopIfTrue="1">
      <formula>IF(#REF!=1,1,0)</formula>
    </cfRule>
  </conditionalFormatting>
  <conditionalFormatting sqref="O19">
    <cfRule type="cellIs" dxfId="1353" priority="155" stopIfTrue="1" operator="equal">
      <formula>1</formula>
    </cfRule>
    <cfRule type="cellIs" dxfId="1352" priority="156" stopIfTrue="1" operator="equal">
      <formula>3</formula>
    </cfRule>
  </conditionalFormatting>
  <conditionalFormatting sqref="P19">
    <cfRule type="cellIs" dxfId="1351" priority="157" stopIfTrue="1" operator="equal">
      <formula>1</formula>
    </cfRule>
    <cfRule type="cellIs" dxfId="1350" priority="158" stopIfTrue="1" operator="equal">
      <formula>3</formula>
    </cfRule>
  </conditionalFormatting>
  <conditionalFormatting sqref="Q19 S19:W19">
    <cfRule type="cellIs" dxfId="1349" priority="159" stopIfTrue="1" operator="equal">
      <formula>1</formula>
    </cfRule>
    <cfRule type="cellIs" dxfId="1348" priority="160" stopIfTrue="1" operator="equal">
      <formula>3</formula>
    </cfRule>
  </conditionalFormatting>
  <conditionalFormatting sqref="Y19">
    <cfRule type="cellIs" dxfId="1347" priority="161" stopIfTrue="1" operator="between">
      <formula>0.01</formula>
      <formula>-0.01</formula>
    </cfRule>
  </conditionalFormatting>
  <conditionalFormatting sqref="R19">
    <cfRule type="cellIs" dxfId="1346" priority="162" stopIfTrue="1" operator="equal">
      <formula>1</formula>
    </cfRule>
    <cfRule type="cellIs" dxfId="1345" priority="163" stopIfTrue="1" operator="equal">
      <formula>3</formula>
    </cfRule>
  </conditionalFormatting>
  <conditionalFormatting sqref="X19">
    <cfRule type="expression" dxfId="1344" priority="164" stopIfTrue="1">
      <formula>IF(#REF!=1,1,0)</formula>
    </cfRule>
    <cfRule type="expression" dxfId="1343" priority="165" stopIfTrue="1">
      <formula>IF(#REF!=1,1,0)</formula>
    </cfRule>
    <cfRule type="expression" dxfId="1342" priority="166" stopIfTrue="1">
      <formula>IF(#REF!=1,1,0)</formula>
    </cfRule>
  </conditionalFormatting>
  <conditionalFormatting sqref="O66">
    <cfRule type="cellIs" dxfId="1341" priority="119" stopIfTrue="1" operator="equal">
      <formula>1</formula>
    </cfRule>
    <cfRule type="cellIs" dxfId="1340" priority="120" stopIfTrue="1" operator="equal">
      <formula>3</formula>
    </cfRule>
  </conditionalFormatting>
  <conditionalFormatting sqref="P66">
    <cfRule type="cellIs" dxfId="1339" priority="121" stopIfTrue="1" operator="equal">
      <formula>1</formula>
    </cfRule>
    <cfRule type="cellIs" dxfId="1338" priority="122" stopIfTrue="1" operator="equal">
      <formula>3</formula>
    </cfRule>
  </conditionalFormatting>
  <conditionalFormatting sqref="S66:W66 Q66">
    <cfRule type="cellIs" dxfId="1337" priority="123" stopIfTrue="1" operator="equal">
      <formula>1</formula>
    </cfRule>
    <cfRule type="cellIs" dxfId="1336" priority="124" stopIfTrue="1" operator="equal">
      <formula>3</formula>
    </cfRule>
  </conditionalFormatting>
  <conditionalFormatting sqref="Y66">
    <cfRule type="cellIs" dxfId="1335" priority="125" stopIfTrue="1" operator="between">
      <formula>0.01</formula>
      <formula>-0.01</formula>
    </cfRule>
  </conditionalFormatting>
  <conditionalFormatting sqref="R66">
    <cfRule type="cellIs" dxfId="1334" priority="126" stopIfTrue="1" operator="equal">
      <formula>1</formula>
    </cfRule>
    <cfRule type="cellIs" dxfId="1333" priority="127" stopIfTrue="1" operator="equal">
      <formula>3</formula>
    </cfRule>
  </conditionalFormatting>
  <conditionalFormatting sqref="X66">
    <cfRule type="expression" dxfId="1332" priority="128" stopIfTrue="1">
      <formula>IF(#REF!=1,1,0)</formula>
    </cfRule>
    <cfRule type="expression" dxfId="1331" priority="129" stopIfTrue="1">
      <formula>IF(#REF!=1,1,0)</formula>
    </cfRule>
    <cfRule type="expression" dxfId="1330" priority="130" stopIfTrue="1">
      <formula>IF(#REF!=1,1,0)</formula>
    </cfRule>
  </conditionalFormatting>
  <conditionalFormatting sqref="O62">
    <cfRule type="cellIs" dxfId="1329" priority="99" stopIfTrue="1" operator="equal">
      <formula>1</formula>
    </cfRule>
    <cfRule type="cellIs" dxfId="1328" priority="100" stopIfTrue="1" operator="equal">
      <formula>3</formula>
    </cfRule>
  </conditionalFormatting>
  <conditionalFormatting sqref="P62">
    <cfRule type="cellIs" dxfId="1327" priority="101" stopIfTrue="1" operator="equal">
      <formula>1</formula>
    </cfRule>
    <cfRule type="cellIs" dxfId="1326" priority="102" stopIfTrue="1" operator="equal">
      <formula>3</formula>
    </cfRule>
  </conditionalFormatting>
  <conditionalFormatting sqref="Q62 S62:W62">
    <cfRule type="cellIs" dxfId="1325" priority="103" stopIfTrue="1" operator="equal">
      <formula>1</formula>
    </cfRule>
    <cfRule type="cellIs" dxfId="1324" priority="104" stopIfTrue="1" operator="equal">
      <formula>3</formula>
    </cfRule>
  </conditionalFormatting>
  <conditionalFormatting sqref="R62">
    <cfRule type="cellIs" dxfId="1323" priority="105" stopIfTrue="1" operator="equal">
      <formula>1</formula>
    </cfRule>
    <cfRule type="cellIs" dxfId="1322" priority="106" stopIfTrue="1" operator="equal">
      <formula>3</formula>
    </cfRule>
  </conditionalFormatting>
  <conditionalFormatting sqref="O63">
    <cfRule type="cellIs" dxfId="1321" priority="87" stopIfTrue="1" operator="equal">
      <formula>1</formula>
    </cfRule>
    <cfRule type="cellIs" dxfId="1320" priority="88" stopIfTrue="1" operator="equal">
      <formula>3</formula>
    </cfRule>
  </conditionalFormatting>
  <conditionalFormatting sqref="P63">
    <cfRule type="cellIs" dxfId="1319" priority="89" stopIfTrue="1" operator="equal">
      <formula>1</formula>
    </cfRule>
    <cfRule type="cellIs" dxfId="1318" priority="90" stopIfTrue="1" operator="equal">
      <formula>3</formula>
    </cfRule>
  </conditionalFormatting>
  <conditionalFormatting sqref="Q63 S63:W63">
    <cfRule type="cellIs" dxfId="1317" priority="91" stopIfTrue="1" operator="equal">
      <formula>1</formula>
    </cfRule>
    <cfRule type="cellIs" dxfId="1316" priority="92" stopIfTrue="1" operator="equal">
      <formula>3</formula>
    </cfRule>
  </conditionalFormatting>
  <conditionalFormatting sqref="R63">
    <cfRule type="cellIs" dxfId="1315" priority="93" stopIfTrue="1" operator="equal">
      <formula>1</formula>
    </cfRule>
    <cfRule type="cellIs" dxfId="1314" priority="94" stopIfTrue="1" operator="equal">
      <formula>3</formula>
    </cfRule>
  </conditionalFormatting>
  <conditionalFormatting sqref="Y62:Y63">
    <cfRule type="cellIs" dxfId="1313" priority="83" stopIfTrue="1" operator="between">
      <formula>0.01</formula>
      <formula>-0.01</formula>
    </cfRule>
  </conditionalFormatting>
  <conditionalFormatting sqref="X62:X63">
    <cfRule type="expression" dxfId="1312" priority="84" stopIfTrue="1">
      <formula>IF(#REF!=1,1,0)</formula>
    </cfRule>
    <cfRule type="expression" dxfId="1311" priority="85" stopIfTrue="1">
      <formula>IF(#REF!=1,1,0)</formula>
    </cfRule>
    <cfRule type="expression" dxfId="1310" priority="86" stopIfTrue="1">
      <formula>IF(#REF!=1,1,0)</formula>
    </cfRule>
  </conditionalFormatting>
  <conditionalFormatting sqref="O67">
    <cfRule type="cellIs" dxfId="1309" priority="71" stopIfTrue="1" operator="equal">
      <formula>1</formula>
    </cfRule>
    <cfRule type="cellIs" dxfId="1308" priority="72" stopIfTrue="1" operator="equal">
      <formula>3</formula>
    </cfRule>
  </conditionalFormatting>
  <conditionalFormatting sqref="P67">
    <cfRule type="cellIs" dxfId="1307" priority="73" stopIfTrue="1" operator="equal">
      <formula>1</formula>
    </cfRule>
    <cfRule type="cellIs" dxfId="1306" priority="74" stopIfTrue="1" operator="equal">
      <formula>3</formula>
    </cfRule>
  </conditionalFormatting>
  <conditionalFormatting sqref="S67:W67 Q67">
    <cfRule type="cellIs" dxfId="1305" priority="75" stopIfTrue="1" operator="equal">
      <formula>1</formula>
    </cfRule>
    <cfRule type="cellIs" dxfId="1304" priority="76" stopIfTrue="1" operator="equal">
      <formula>3</formula>
    </cfRule>
  </conditionalFormatting>
  <conditionalFormatting sqref="Y67">
    <cfRule type="cellIs" dxfId="1303" priority="77" stopIfTrue="1" operator="between">
      <formula>0.01</formula>
      <formula>-0.01</formula>
    </cfRule>
  </conditionalFormatting>
  <conditionalFormatting sqref="R67">
    <cfRule type="cellIs" dxfId="1302" priority="78" stopIfTrue="1" operator="equal">
      <formula>1</formula>
    </cfRule>
    <cfRule type="cellIs" dxfId="1301" priority="79" stopIfTrue="1" operator="equal">
      <formula>3</formula>
    </cfRule>
  </conditionalFormatting>
  <conditionalFormatting sqref="X67">
    <cfRule type="expression" dxfId="1300" priority="80" stopIfTrue="1">
      <formula>IF(#REF!=1,1,0)</formula>
    </cfRule>
    <cfRule type="expression" dxfId="1299" priority="81" stopIfTrue="1">
      <formula>IF(#REF!=1,1,0)</formula>
    </cfRule>
    <cfRule type="expression" dxfId="1298" priority="82" stopIfTrue="1">
      <formula>IF(#REF!=1,1,0)</formula>
    </cfRule>
  </conditionalFormatting>
  <conditionalFormatting sqref="O39">
    <cfRule type="cellIs" dxfId="1297" priority="21" stopIfTrue="1" operator="equal">
      <formula>1</formula>
    </cfRule>
    <cfRule type="cellIs" dxfId="1296" priority="22" stopIfTrue="1" operator="equal">
      <formula>3</formula>
    </cfRule>
  </conditionalFormatting>
  <conditionalFormatting sqref="P39">
    <cfRule type="cellIs" dxfId="1295" priority="23" stopIfTrue="1" operator="equal">
      <formula>1</formula>
    </cfRule>
    <cfRule type="cellIs" dxfId="1294" priority="24" stopIfTrue="1" operator="equal">
      <formula>3</formula>
    </cfRule>
  </conditionalFormatting>
  <conditionalFormatting sqref="Q39 S39:W39">
    <cfRule type="cellIs" dxfId="1293" priority="25" stopIfTrue="1" operator="equal">
      <formula>1</formula>
    </cfRule>
    <cfRule type="cellIs" dxfId="1292" priority="26" stopIfTrue="1" operator="equal">
      <formula>3</formula>
    </cfRule>
  </conditionalFormatting>
  <conditionalFormatting sqref="Y39">
    <cfRule type="cellIs" dxfId="1291" priority="27" stopIfTrue="1" operator="between">
      <formula>0.01</formula>
      <formula>-0.01</formula>
    </cfRule>
  </conditionalFormatting>
  <conditionalFormatting sqref="R39">
    <cfRule type="cellIs" dxfId="1290" priority="28" stopIfTrue="1" operator="equal">
      <formula>1</formula>
    </cfRule>
    <cfRule type="cellIs" dxfId="1289" priority="29" stopIfTrue="1" operator="equal">
      <formula>3</formula>
    </cfRule>
  </conditionalFormatting>
  <conditionalFormatting sqref="X39">
    <cfRule type="expression" dxfId="1288" priority="30" stopIfTrue="1">
      <formula>IF(#REF!=1,1,0)</formula>
    </cfRule>
    <cfRule type="expression" dxfId="1287" priority="31" stopIfTrue="1">
      <formula>IF(#REF!=1,1,0)</formula>
    </cfRule>
    <cfRule type="expression" dxfId="1286" priority="32" stopIfTrue="1">
      <formula>IF(#REF!=1,1,0)</formula>
    </cfRule>
  </conditionalFormatting>
  <conditionalFormatting sqref="O56">
    <cfRule type="cellIs" dxfId="1285" priority="9" stopIfTrue="1" operator="equal">
      <formula>1</formula>
    </cfRule>
    <cfRule type="cellIs" dxfId="1284" priority="10" stopIfTrue="1" operator="equal">
      <formula>3</formula>
    </cfRule>
  </conditionalFormatting>
  <conditionalFormatting sqref="P56">
    <cfRule type="cellIs" dxfId="1283" priority="11" stopIfTrue="1" operator="equal">
      <formula>1</formula>
    </cfRule>
    <cfRule type="cellIs" dxfId="1282" priority="12" stopIfTrue="1" operator="equal">
      <formula>3</formula>
    </cfRule>
  </conditionalFormatting>
  <conditionalFormatting sqref="Q56 S56:W56">
    <cfRule type="cellIs" dxfId="1281" priority="13" stopIfTrue="1" operator="equal">
      <formula>1</formula>
    </cfRule>
    <cfRule type="cellIs" dxfId="1280" priority="14" stopIfTrue="1" operator="equal">
      <formula>3</formula>
    </cfRule>
  </conditionalFormatting>
  <conditionalFormatting sqref="Y56">
    <cfRule type="cellIs" dxfId="1279" priority="15" stopIfTrue="1" operator="between">
      <formula>0.01</formula>
      <formula>-0.01</formula>
    </cfRule>
  </conditionalFormatting>
  <conditionalFormatting sqref="R56">
    <cfRule type="cellIs" dxfId="1278" priority="16" stopIfTrue="1" operator="equal">
      <formula>1</formula>
    </cfRule>
    <cfRule type="cellIs" dxfId="1277" priority="17" stopIfTrue="1" operator="equal">
      <formula>3</formula>
    </cfRule>
  </conditionalFormatting>
  <conditionalFormatting sqref="X56">
    <cfRule type="expression" dxfId="1276" priority="18" stopIfTrue="1">
      <formula>IF(#REF!=1,1,0)</formula>
    </cfRule>
    <cfRule type="expression" dxfId="1275" priority="19" stopIfTrue="1">
      <formula>IF(#REF!=1,1,0)</formula>
    </cfRule>
    <cfRule type="expression" dxfId="1274" priority="20" stopIfTrue="1">
      <formula>IF(#REF!=1,1,0)</formula>
    </cfRule>
  </conditionalFormatting>
  <conditionalFormatting sqref="O42">
    <cfRule type="cellIs" dxfId="1273" priority="5" stopIfTrue="1" operator="equal">
      <formula>1</formula>
    </cfRule>
    <cfRule type="cellIs" dxfId="1272" priority="6" stopIfTrue="1" operator="equal">
      <formula>3</formula>
    </cfRule>
  </conditionalFormatting>
  <conditionalFormatting sqref="P42">
    <cfRule type="cellIs" dxfId="1271" priority="7" stopIfTrue="1" operator="equal">
      <formula>1</formula>
    </cfRule>
    <cfRule type="cellIs" dxfId="1270" priority="8" stopIfTrue="1" operator="equal">
      <formula>3</formula>
    </cfRule>
  </conditionalFormatting>
  <conditionalFormatting sqref="O58">
    <cfRule type="cellIs" dxfId="1269" priority="1" stopIfTrue="1" operator="equal">
      <formula>1</formula>
    </cfRule>
    <cfRule type="cellIs" dxfId="1268" priority="2" stopIfTrue="1" operator="equal">
      <formula>3</formula>
    </cfRule>
  </conditionalFormatting>
  <conditionalFormatting sqref="P58">
    <cfRule type="cellIs" dxfId="1267" priority="3" stopIfTrue="1" operator="equal">
      <formula>1</formula>
    </cfRule>
    <cfRule type="cellIs" dxfId="1266" priority="4" stopIfTrue="1" operator="equal">
      <formula>3</formula>
    </cfRule>
  </conditionalFormatting>
  <pageMargins left="0.75" right="0.75" top="1" bottom="1" header="0.5" footer="0.5"/>
  <pageSetup orientation="portrait" horizontalDpi="4294967292" verticalDpi="4294967292"/>
  <legacyDrawing r:id="rId1"/>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 enableFormatConditionsCalculation="0">
    <pageSetUpPr fitToPage="1"/>
  </sheetPr>
  <dimension ref="A1:CX3324"/>
  <sheetViews>
    <sheetView workbookViewId="0">
      <pane xSplit="2" ySplit="68" topLeftCell="K239" activePane="bottomRight" state="frozenSplit"/>
      <selection activeCell="Z1274" sqref="Z1274"/>
      <selection pane="topRight"/>
      <selection pane="bottomLeft" activeCell="A1256" sqref="A1256:XFD1256"/>
      <selection pane="bottomRight" activeCell="AH3069" sqref="AH3069"/>
    </sheetView>
  </sheetViews>
  <sheetFormatPr baseColWidth="10" defaultColWidth="12.42578125" defaultRowHeight="13" outlineLevelRow="1" x14ac:dyDescent="0"/>
  <cols>
    <col min="1" max="1" width="12.42578125" customWidth="1"/>
    <col min="2" max="2" width="2.7109375" customWidth="1"/>
    <col min="3" max="3" width="10.7109375" style="2" customWidth="1"/>
    <col min="4" max="4" width="1.7109375" style="7" customWidth="1"/>
    <col min="5" max="7" width="1.7109375" style="2" customWidth="1"/>
    <col min="8" max="8" width="1.7109375" style="8" customWidth="1"/>
    <col min="9" max="9" width="9.7109375" style="1" customWidth="1"/>
    <col min="10" max="10" width="9.7109375" style="2" customWidth="1"/>
    <col min="11" max="11" width="1.7109375" style="1" customWidth="1"/>
    <col min="12" max="15" width="7.7109375" style="2" customWidth="1"/>
    <col min="16" max="16" width="6.7109375" style="2" customWidth="1"/>
    <col min="17" max="17" width="7.7109375" style="2" customWidth="1"/>
    <col min="18" max="20" width="9.7109375" style="1" customWidth="1"/>
    <col min="21" max="36" width="8.7109375" style="1" customWidth="1"/>
    <col min="37" max="39" width="1.7109375" style="8" customWidth="1"/>
    <col min="40" max="43" width="6.7109375" style="2" customWidth="1"/>
    <col min="44" max="44" width="12.42578125" customWidth="1"/>
    <col min="45" max="45" width="2.7109375" customWidth="1"/>
    <col min="46" max="46" width="3" customWidth="1"/>
    <col min="47" max="47" width="4" customWidth="1"/>
    <col min="48" max="48" width="3" style="96" bestFit="1" customWidth="1"/>
    <col min="49" max="49" width="4" style="98" bestFit="1" customWidth="1"/>
    <col min="50" max="50" width="6" style="105" bestFit="1" customWidth="1"/>
    <col min="51" max="51" width="5.28515625" customWidth="1"/>
    <col min="52" max="52" width="13.42578125" style="7" customWidth="1"/>
    <col min="53" max="53" width="2" bestFit="1" customWidth="1"/>
    <col min="54" max="71" width="8.7109375" customWidth="1"/>
    <col min="72" max="72" width="8.7109375" style="1" customWidth="1"/>
    <col min="73" max="92" width="8.7109375" customWidth="1"/>
  </cols>
  <sheetData>
    <row r="1" spans="1:92">
      <c r="C1" s="25" t="s">
        <v>985</v>
      </c>
      <c r="D1" s="22" t="str">
        <f>LEFT(R1)</f>
        <v>K</v>
      </c>
      <c r="E1" s="19" t="str">
        <f>LEFT(S1)</f>
        <v>B</v>
      </c>
      <c r="F1" s="20" t="str">
        <f>LEFT(T1)</f>
        <v>R</v>
      </c>
      <c r="G1" s="93" t="str">
        <f>LEFT(U1,1)</f>
        <v>C</v>
      </c>
      <c r="H1" s="186" t="str">
        <f>LEFT(V1,1)</f>
        <v>T</v>
      </c>
      <c r="I1" s="49" t="s">
        <v>3239</v>
      </c>
      <c r="J1" s="54" t="s">
        <v>107</v>
      </c>
      <c r="K1" s="25"/>
      <c r="L1" s="18" t="str">
        <f>R1</f>
        <v>Kasich</v>
      </c>
      <c r="M1" s="19" t="str">
        <f>S1</f>
        <v>Bush</v>
      </c>
      <c r="N1" s="20" t="str">
        <f>T1</f>
        <v>Rubio</v>
      </c>
      <c r="O1" s="93" t="str">
        <f>U1</f>
        <v>Cruz</v>
      </c>
      <c r="P1" s="187" t="str">
        <f>V1</f>
        <v>Trump</v>
      </c>
      <c r="Q1" s="2" t="s">
        <v>1758</v>
      </c>
      <c r="R1" s="3" t="str">
        <f>Candidates!F2</f>
        <v>Kasich</v>
      </c>
      <c r="S1" s="4" t="str">
        <f>Candidates!F3</f>
        <v>Bush</v>
      </c>
      <c r="T1" s="21" t="str">
        <f>Candidates!F4</f>
        <v>Rubio</v>
      </c>
      <c r="U1" s="93" t="str">
        <f>Candidates!F5</f>
        <v>Cruz</v>
      </c>
      <c r="V1" s="1" t="str">
        <f>Candidates!F6</f>
        <v>Trump</v>
      </c>
      <c r="W1" s="1" t="str">
        <f>Candidates!F7</f>
        <v>Carson</v>
      </c>
      <c r="X1" s="1" t="str">
        <f>Candidates!F8</f>
        <v>Fiorina</v>
      </c>
      <c r="Y1" s="1" t="str">
        <f>Candidates!F9</f>
        <v>Christie</v>
      </c>
      <c r="Z1" s="1" t="str">
        <f>Candidates!F10</f>
        <v>Paul</v>
      </c>
      <c r="AA1" s="1" t="str">
        <f>Candidates!F11</f>
        <v>Uncommtted</v>
      </c>
      <c r="AB1" s="1" t="str">
        <f>Candidates!F12</f>
        <v>Write-ins</v>
      </c>
      <c r="AC1" s="1" t="str">
        <f>Candidates!F13</f>
        <v>Other</v>
      </c>
      <c r="AD1" s="1" t="str">
        <f>Candidates!F14</f>
        <v>Huckabee</v>
      </c>
      <c r="AE1" s="1" t="str">
        <f>Candidates!F15</f>
        <v>Jindal</v>
      </c>
      <c r="AF1" s="1" t="str">
        <f>Candidates!F16</f>
        <v>Santorum</v>
      </c>
      <c r="AG1" s="1" t="str">
        <f>Candidates!F17</f>
        <v>Graham</v>
      </c>
      <c r="AH1" s="1" t="str">
        <f>Candidates!F18</f>
        <v>Pataki</v>
      </c>
      <c r="AI1" s="1" t="str">
        <f>Candidates!F19</f>
        <v>Gilmore</v>
      </c>
      <c r="AK1" s="23" t="str">
        <f>LEFT(W1,1)</f>
        <v>C</v>
      </c>
      <c r="AL1" s="23" t="str">
        <f>LEFT(X1,1)</f>
        <v>F</v>
      </c>
      <c r="AM1" s="23" t="str">
        <f>LEFT(Y1,1)</f>
        <v>C</v>
      </c>
      <c r="AN1" s="2" t="str">
        <f>W1</f>
        <v>Carson</v>
      </c>
      <c r="AO1" s="2" t="str">
        <f>X1</f>
        <v>Fiorina</v>
      </c>
      <c r="AP1" s="2" t="str">
        <f>Y1</f>
        <v>Christie</v>
      </c>
      <c r="AT1" s="184" t="s">
        <v>3123</v>
      </c>
      <c r="AV1" s="102" t="s">
        <v>2654</v>
      </c>
      <c r="AW1" s="103" t="s">
        <v>2880</v>
      </c>
      <c r="AX1" s="104" t="s">
        <v>863</v>
      </c>
      <c r="AZ1" s="7" t="s">
        <v>1091</v>
      </c>
      <c r="BE1" s="182" t="str">
        <f>Candidates!F22</f>
        <v>Comley</v>
      </c>
      <c r="BF1" s="182" t="str">
        <f>Candidates!F23</f>
        <v>Cook</v>
      </c>
      <c r="BG1" s="182" t="str">
        <f>Candidates!F24</f>
        <v>Cullison</v>
      </c>
      <c r="BH1" s="182" t="str">
        <f>Candidates!F25</f>
        <v>Drozd</v>
      </c>
      <c r="BI1" s="182" t="str">
        <f>Candidates!F26</f>
        <v>Dyas</v>
      </c>
      <c r="BJ1" s="182" t="str">
        <f>Candidates!F27</f>
        <v>Huey</v>
      </c>
      <c r="BK1" s="182" t="str">
        <f>Candidates!F28</f>
        <v>Iwachiw</v>
      </c>
      <c r="BL1" s="182" t="str">
        <f>Candidates!F29</f>
        <v>Lynch</v>
      </c>
      <c r="BM1" s="182" t="str">
        <f>Candidates!F30</f>
        <v>Mann</v>
      </c>
      <c r="BN1" s="182" t="str">
        <f>Candidates!F31</f>
        <v>Martin</v>
      </c>
      <c r="BO1" s="182" t="str">
        <f>Candidates!F32</f>
        <v>McCarthy</v>
      </c>
      <c r="BP1" s="182" t="str">
        <f>Candidates!F33</f>
        <v>Messina</v>
      </c>
      <c r="BQ1" s="182" t="str">
        <f>Candidates!F34</f>
        <v>Prag</v>
      </c>
      <c r="BR1" s="182" t="str">
        <f>Candidates!F35</f>
        <v>Robinson</v>
      </c>
      <c r="BS1" s="182" t="str">
        <f>Candidates!F36</f>
        <v>Witz</v>
      </c>
      <c r="BT1" s="1" t="str">
        <f>Candidates!F37</f>
        <v>Gray</v>
      </c>
      <c r="BU1" s="182" t="str">
        <f>Candidates!F38</f>
        <v>Breivogel</v>
      </c>
      <c r="BV1" s="182" t="str">
        <f>Candidates!F39</f>
        <v>Hall</v>
      </c>
      <c r="BW1" s="182">
        <f>Candidates!F40</f>
        <v>0</v>
      </c>
      <c r="BX1" s="182">
        <f>Candidates!F41</f>
        <v>0</v>
      </c>
      <c r="BY1" s="182">
        <f>Candidates!F42</f>
        <v>0</v>
      </c>
      <c r="BZ1" s="182">
        <f>Candidates!F43</f>
        <v>0</v>
      </c>
      <c r="CA1" s="182">
        <f>Candidates!F44</f>
        <v>0</v>
      </c>
      <c r="CB1" s="182">
        <f>Candidates!F45</f>
        <v>0</v>
      </c>
      <c r="CC1" s="182">
        <f>Candidates!F46</f>
        <v>0</v>
      </c>
      <c r="CD1" s="182">
        <f>Candidates!F47</f>
        <v>0</v>
      </c>
      <c r="CE1" s="182">
        <f>Candidates!F48</f>
        <v>0</v>
      </c>
      <c r="CF1" s="182">
        <f>Candidates!F49</f>
        <v>0</v>
      </c>
      <c r="CG1" s="182">
        <f>Candidates!F50</f>
        <v>0</v>
      </c>
      <c r="CH1" s="182">
        <f>Candidates!F51</f>
        <v>0</v>
      </c>
      <c r="CI1" s="182">
        <f>Candidates!F52</f>
        <v>0</v>
      </c>
      <c r="CJ1" s="182">
        <f>Candidates!F53</f>
        <v>0</v>
      </c>
      <c r="CK1" s="182">
        <f>Candidates!F54</f>
        <v>0</v>
      </c>
      <c r="CL1" s="182">
        <f>Candidates!F55</f>
        <v>0</v>
      </c>
      <c r="CM1" s="182">
        <f>Candidates!F56</f>
        <v>0</v>
      </c>
      <c r="CN1" s="182">
        <f>Candidates!F57</f>
        <v>0</v>
      </c>
    </row>
    <row r="2" spans="1:92" hidden="1" outlineLevel="1">
      <c r="A2" t="s">
        <v>1191</v>
      </c>
      <c r="B2" t="s">
        <v>283</v>
      </c>
      <c r="C2" s="1">
        <f t="shared" ref="C2:C33" si="0">SUM(R2:AI2)</f>
        <v>12122</v>
      </c>
      <c r="D2" s="7">
        <f>IF(R2&gt;0,RANK(R2,(R2:T2,U2:AI2)),0)</f>
        <v>5</v>
      </c>
      <c r="E2" s="7">
        <f>IF(S2&gt;0,RANK(S2,(R2:T2,U2:AI2)),0)</f>
        <v>7</v>
      </c>
      <c r="F2" s="7">
        <f>IF(T2&gt;0,RANK(T2,(R2:T2,U2:AI2)),0)</f>
        <v>3</v>
      </c>
      <c r="G2" s="7">
        <f>IF(U2&gt;0,RANK(U2,(R2:T2,U2:AI2)),0)</f>
        <v>2</v>
      </c>
      <c r="H2" s="7">
        <f t="shared" ref="H2:H33" si="1">IF(V2&gt;0,RANK(V2,(R2:AB2)),0)</f>
        <v>1</v>
      </c>
      <c r="I2" s="49">
        <f t="shared" ref="I2:I33" si="2">MAX(R2:AA2)-LARGE(R2:AA2,2)</f>
        <v>2920</v>
      </c>
      <c r="J2" s="177">
        <f t="shared" ref="J2:J65" si="3">I2/C2</f>
        <v>0.24088434251773636</v>
      </c>
      <c r="K2" s="2"/>
      <c r="L2" s="2">
        <f t="shared" ref="L2:L33" si="4">IF($C2=0,"-",R2/$C2)</f>
        <v>3.4812737172083816E-2</v>
      </c>
      <c r="M2" s="2">
        <f t="shared" ref="M2:M33" si="5">IF($C2=0,"-",S2/$C2)</f>
        <v>4.7021943573667714E-3</v>
      </c>
      <c r="N2" s="2">
        <f t="shared" ref="N2:N33" si="6">IF($C2=0,"-",T2/$C2)</f>
        <v>0.14750041247318924</v>
      </c>
      <c r="O2" s="2">
        <f t="shared" ref="O2:O65" si="7">IF($C2=0,"-",U2/$C2)</f>
        <v>0.20483418577792442</v>
      </c>
      <c r="P2" s="2">
        <f t="shared" ref="P2:P33" si="8">IF($C2=0,"-",V2/$C2)</f>
        <v>0.44571852829566078</v>
      </c>
      <c r="Q2" s="2">
        <f>IF(C2=0,"-",(1-L2-M2-N2-O2-P2))</f>
        <v>0.16243194192377503</v>
      </c>
      <c r="R2" s="1">
        <v>422</v>
      </c>
      <c r="S2" s="1">
        <v>57</v>
      </c>
      <c r="T2" s="1">
        <v>1788</v>
      </c>
      <c r="U2" s="1">
        <v>2483</v>
      </c>
      <c r="V2" s="1">
        <v>5403</v>
      </c>
      <c r="W2" s="1">
        <v>1766</v>
      </c>
      <c r="X2" s="1">
        <v>8</v>
      </c>
      <c r="Y2" s="1">
        <v>8</v>
      </c>
      <c r="Z2" s="1">
        <v>25</v>
      </c>
      <c r="AA2" s="1">
        <v>122</v>
      </c>
      <c r="AD2" s="1">
        <v>32</v>
      </c>
      <c r="AF2" s="1">
        <v>5</v>
      </c>
      <c r="AG2" s="1">
        <v>3</v>
      </c>
      <c r="AK2" s="7">
        <f t="shared" ref="AK2:AK33" si="9">IF(W2&gt;0,RANK(W2,(R2:AB2)),0)</f>
        <v>4</v>
      </c>
      <c r="AL2" s="7">
        <f t="shared" ref="AL2:AL33" si="10">IF(X2&gt;0,RANK(X2,(R2:AB2)),0)</f>
        <v>9</v>
      </c>
      <c r="AM2" s="7">
        <f t="shared" ref="AM2:AM33" si="11">IF(Y2&gt;0,RANK(Y2,(R2:AB2)),0)</f>
        <v>9</v>
      </c>
      <c r="AN2" s="2">
        <f t="shared" ref="AN2:AN33" si="12">IF($C2=0,"-",W2/$C2)</f>
        <v>0.14568553044052138</v>
      </c>
      <c r="AO2" s="2">
        <f t="shared" ref="AO2:AO33" si="13">IF($C2=0,"-",X2/$C2)</f>
        <v>6.5995710278831873E-4</v>
      </c>
      <c r="AP2" s="2">
        <f t="shared" ref="AP2:AP33" si="14">IF($C2=0,"-",Y2/$C2)</f>
        <v>6.5995710278831873E-4</v>
      </c>
      <c r="AR2" t="str">
        <f t="shared" ref="AR2:AR33" si="15">A2</f>
        <v>Autauga</v>
      </c>
      <c r="AS2" t="s">
        <v>283</v>
      </c>
      <c r="AT2" s="184">
        <v>2</v>
      </c>
      <c r="AV2" s="97">
        <v>1</v>
      </c>
      <c r="AW2" s="99">
        <v>1</v>
      </c>
      <c r="AX2" s="105">
        <f t="shared" ref="AX2:AX33" si="16">AV2*1000+AW2</f>
        <v>1001</v>
      </c>
      <c r="AZ2" s="7" t="s">
        <v>2951</v>
      </c>
      <c r="BA2" t="s">
        <v>3184</v>
      </c>
      <c r="BC2" s="197"/>
    </row>
    <row r="3" spans="1:92" hidden="1" outlineLevel="1">
      <c r="A3" t="s">
        <v>1193</v>
      </c>
      <c r="B3" t="s">
        <v>283</v>
      </c>
      <c r="C3" s="1">
        <f t="shared" si="0"/>
        <v>50682</v>
      </c>
      <c r="D3" s="7">
        <f>IF(R3&gt;0,RANK(R3,(R3:T3,U3:AI3)),0)</f>
        <v>5</v>
      </c>
      <c r="E3" s="7">
        <f>IF(S3&gt;0,RANK(S3,(R3:T3,U3:AI3)),0)</f>
        <v>7</v>
      </c>
      <c r="F3" s="7">
        <f>IF(T3&gt;0,RANK(T3,(R3:T3,U3:AI3)),0)</f>
        <v>2</v>
      </c>
      <c r="G3" s="7">
        <f>IF(U3&gt;0,RANK(U3,(R3:T3,U3:AI3)),0)</f>
        <v>3</v>
      </c>
      <c r="H3" s="7">
        <f t="shared" si="1"/>
        <v>1</v>
      </c>
      <c r="I3" s="49">
        <f t="shared" si="2"/>
        <v>13995</v>
      </c>
      <c r="J3" s="177">
        <f t="shared" si="3"/>
        <v>0.27613353853439093</v>
      </c>
      <c r="K3" s="2"/>
      <c r="L3" s="2">
        <f t="shared" si="4"/>
        <v>5.9291267116530523E-2</v>
      </c>
      <c r="M3" s="2">
        <f t="shared" si="5"/>
        <v>4.5381003117477602E-3</v>
      </c>
      <c r="N3" s="2">
        <f t="shared" si="6"/>
        <v>0.19259303105639083</v>
      </c>
      <c r="O3" s="2">
        <f t="shared" si="7"/>
        <v>0.17015903081962039</v>
      </c>
      <c r="P3" s="2">
        <f t="shared" si="8"/>
        <v>0.46872656959078174</v>
      </c>
      <c r="Q3" s="2">
        <f t="shared" ref="Q3:Q66" si="17">IF(C3=0,"-",(1-L3-M3-N3-O3-P3))</f>
        <v>0.10469200110492882</v>
      </c>
      <c r="R3" s="1">
        <v>3005</v>
      </c>
      <c r="S3" s="1">
        <v>230</v>
      </c>
      <c r="T3" s="1">
        <v>9761</v>
      </c>
      <c r="U3" s="1">
        <v>8624</v>
      </c>
      <c r="V3" s="1">
        <v>23756</v>
      </c>
      <c r="W3" s="1">
        <v>4251</v>
      </c>
      <c r="X3" s="1">
        <v>27</v>
      </c>
      <c r="Y3" s="1">
        <v>49</v>
      </c>
      <c r="Z3" s="1">
        <v>118</v>
      </c>
      <c r="AA3" s="1">
        <v>701</v>
      </c>
      <c r="AD3" s="1">
        <v>105</v>
      </c>
      <c r="AF3" s="1">
        <v>39</v>
      </c>
      <c r="AG3" s="1">
        <v>16</v>
      </c>
      <c r="AK3" s="7">
        <f t="shared" si="9"/>
        <v>4</v>
      </c>
      <c r="AL3" s="7">
        <f t="shared" si="10"/>
        <v>10</v>
      </c>
      <c r="AM3" s="7">
        <f t="shared" si="11"/>
        <v>9</v>
      </c>
      <c r="AN3" s="2">
        <f t="shared" si="12"/>
        <v>8.3875932283651006E-2</v>
      </c>
      <c r="AO3" s="2">
        <f t="shared" si="13"/>
        <v>5.3273351485734585E-4</v>
      </c>
      <c r="AP3" s="2">
        <f t="shared" si="14"/>
        <v>9.6681267511147947E-4</v>
      </c>
      <c r="AR3" t="str">
        <f t="shared" si="15"/>
        <v>Baldwin</v>
      </c>
      <c r="AS3" t="s">
        <v>283</v>
      </c>
      <c r="AT3" s="184">
        <v>1</v>
      </c>
      <c r="AV3" s="97">
        <v>1</v>
      </c>
      <c r="AW3" s="99">
        <v>3</v>
      </c>
      <c r="AX3" s="105">
        <f t="shared" si="16"/>
        <v>1003</v>
      </c>
      <c r="AZ3" s="7" t="s">
        <v>2951</v>
      </c>
      <c r="BA3" t="s">
        <v>3184</v>
      </c>
      <c r="BC3" s="197"/>
      <c r="BD3" s="197"/>
    </row>
    <row r="4" spans="1:92" hidden="1" outlineLevel="1">
      <c r="A4" t="s">
        <v>1184</v>
      </c>
      <c r="B4" t="s">
        <v>283</v>
      </c>
      <c r="C4" s="1">
        <f t="shared" si="0"/>
        <v>3427</v>
      </c>
      <c r="D4" s="7">
        <f>IF(R4&gt;0,RANK(R4,(R4:T4,U4:AI4)),0)</f>
        <v>5</v>
      </c>
      <c r="E4" s="7">
        <f>IF(S4&gt;0,RANK(S4,(R4:T4,U4:AI4)),0)</f>
        <v>7</v>
      </c>
      <c r="F4" s="7">
        <f>IF(T4&gt;0,RANK(T4,(R4:T4,U4:AI4)),0)</f>
        <v>3</v>
      </c>
      <c r="G4" s="7">
        <f>IF(U4&gt;0,RANK(U4,(R4:T4,U4:AI4)),0)</f>
        <v>2</v>
      </c>
      <c r="H4" s="7">
        <f t="shared" si="1"/>
        <v>1</v>
      </c>
      <c r="I4" s="49">
        <f t="shared" si="2"/>
        <v>1110</v>
      </c>
      <c r="J4" s="177">
        <f t="shared" si="3"/>
        <v>0.32389845345783486</v>
      </c>
      <c r="K4" s="2"/>
      <c r="L4" s="2">
        <f t="shared" si="4"/>
        <v>3.5891450248030345E-2</v>
      </c>
      <c r="M4" s="2">
        <f t="shared" si="5"/>
        <v>3.2098044937262913E-3</v>
      </c>
      <c r="N4" s="2">
        <f t="shared" si="6"/>
        <v>0.14619200466880652</v>
      </c>
      <c r="O4" s="2">
        <f t="shared" si="7"/>
        <v>0.1777064487890283</v>
      </c>
      <c r="P4" s="2">
        <f t="shared" si="8"/>
        <v>0.50160490224686316</v>
      </c>
      <c r="Q4" s="2">
        <f t="shared" si="17"/>
        <v>0.13539538955354535</v>
      </c>
      <c r="R4" s="1">
        <v>123</v>
      </c>
      <c r="S4" s="1">
        <v>11</v>
      </c>
      <c r="T4" s="1">
        <v>501</v>
      </c>
      <c r="U4" s="1">
        <v>609</v>
      </c>
      <c r="V4" s="1">
        <v>1719</v>
      </c>
      <c r="W4" s="1">
        <v>420</v>
      </c>
      <c r="X4" s="1">
        <v>1</v>
      </c>
      <c r="Y4" s="1">
        <v>6</v>
      </c>
      <c r="Z4" s="1">
        <v>3</v>
      </c>
      <c r="AA4" s="1">
        <v>21</v>
      </c>
      <c r="AD4" s="1">
        <v>9</v>
      </c>
      <c r="AF4" s="1">
        <v>0</v>
      </c>
      <c r="AG4" s="1">
        <v>4</v>
      </c>
      <c r="AK4" s="7">
        <f t="shared" si="9"/>
        <v>4</v>
      </c>
      <c r="AL4" s="7">
        <f t="shared" si="10"/>
        <v>10</v>
      </c>
      <c r="AM4" s="7">
        <f t="shared" si="11"/>
        <v>8</v>
      </c>
      <c r="AN4" s="2">
        <f t="shared" si="12"/>
        <v>0.12255617157864021</v>
      </c>
      <c r="AO4" s="2">
        <f t="shared" si="13"/>
        <v>2.9180040852057191E-4</v>
      </c>
      <c r="AP4" s="2">
        <f t="shared" si="14"/>
        <v>1.7508024511234317E-3</v>
      </c>
      <c r="AR4" t="str">
        <f t="shared" si="15"/>
        <v>Barbour</v>
      </c>
      <c r="AS4" t="s">
        <v>283</v>
      </c>
      <c r="AT4" s="184">
        <v>2</v>
      </c>
      <c r="AV4" s="97">
        <v>1</v>
      </c>
      <c r="AW4" s="99">
        <v>5</v>
      </c>
      <c r="AX4" s="105">
        <f t="shared" si="16"/>
        <v>1005</v>
      </c>
      <c r="AZ4" s="7" t="s">
        <v>2951</v>
      </c>
      <c r="BA4" t="s">
        <v>3184</v>
      </c>
      <c r="BC4" s="197"/>
      <c r="BD4" s="197"/>
    </row>
    <row r="5" spans="1:92" hidden="1" outlineLevel="1">
      <c r="A5" t="s">
        <v>2538</v>
      </c>
      <c r="B5" t="s">
        <v>283</v>
      </c>
      <c r="C5" s="1">
        <f t="shared" si="0"/>
        <v>3973</v>
      </c>
      <c r="D5" s="7">
        <f>IF(R5&gt;0,RANK(R5,(R5:T5,U5:AI5)),0)</f>
        <v>5</v>
      </c>
      <c r="E5" s="7">
        <f>IF(S5&gt;0,RANK(S5,(R5:T5,U5:AI5)),0)</f>
        <v>7</v>
      </c>
      <c r="F5" s="7">
        <f>IF(T5&gt;0,RANK(T5,(R5:T5,U5:AI5)),0)</f>
        <v>3</v>
      </c>
      <c r="G5" s="7">
        <f>IF(U5&gt;0,RANK(U5,(R5:T5,U5:AI5)),0)</f>
        <v>2</v>
      </c>
      <c r="H5" s="7">
        <f t="shared" si="1"/>
        <v>1</v>
      </c>
      <c r="I5" s="49">
        <f t="shared" si="2"/>
        <v>954</v>
      </c>
      <c r="J5" s="177">
        <f t="shared" si="3"/>
        <v>0.24012081550465644</v>
      </c>
      <c r="K5" s="2"/>
      <c r="L5" s="2">
        <f t="shared" si="4"/>
        <v>2.1142713314875407E-2</v>
      </c>
      <c r="M5" s="2">
        <f t="shared" si="5"/>
        <v>4.278882456581928E-3</v>
      </c>
      <c r="N5" s="2">
        <f t="shared" si="6"/>
        <v>0.11175434180719859</v>
      </c>
      <c r="O5" s="2">
        <f t="shared" si="7"/>
        <v>0.25446765668260762</v>
      </c>
      <c r="P5" s="2">
        <f t="shared" si="8"/>
        <v>0.49458847218726404</v>
      </c>
      <c r="Q5" s="2">
        <f t="shared" si="17"/>
        <v>0.11376793355147247</v>
      </c>
      <c r="R5" s="1">
        <v>84</v>
      </c>
      <c r="S5" s="1">
        <v>17</v>
      </c>
      <c r="T5" s="1">
        <v>444</v>
      </c>
      <c r="U5" s="1">
        <v>1011</v>
      </c>
      <c r="V5" s="1">
        <v>1965</v>
      </c>
      <c r="W5" s="1">
        <v>393</v>
      </c>
      <c r="X5" s="1">
        <v>3</v>
      </c>
      <c r="Y5" s="1">
        <v>3</v>
      </c>
      <c r="Z5" s="1">
        <v>6</v>
      </c>
      <c r="AA5" s="1">
        <v>30</v>
      </c>
      <c r="AD5" s="1">
        <v>15</v>
      </c>
      <c r="AF5" s="1">
        <v>1</v>
      </c>
      <c r="AG5" s="1">
        <v>1</v>
      </c>
      <c r="AK5" s="7">
        <f t="shared" si="9"/>
        <v>4</v>
      </c>
      <c r="AL5" s="7">
        <f t="shared" si="10"/>
        <v>9</v>
      </c>
      <c r="AM5" s="7">
        <f t="shared" si="11"/>
        <v>9</v>
      </c>
      <c r="AN5" s="2">
        <f t="shared" si="12"/>
        <v>9.8917694437452811E-2</v>
      </c>
      <c r="AO5" s="2">
        <f t="shared" si="13"/>
        <v>7.5509690410269323E-4</v>
      </c>
      <c r="AP5" s="2">
        <f t="shared" si="14"/>
        <v>7.5509690410269323E-4</v>
      </c>
      <c r="AR5" t="str">
        <f t="shared" si="15"/>
        <v>Bibb</v>
      </c>
      <c r="AS5" t="s">
        <v>283</v>
      </c>
      <c r="AT5" s="184">
        <v>6</v>
      </c>
      <c r="AV5" s="97">
        <v>1</v>
      </c>
      <c r="AW5" s="99">
        <v>7</v>
      </c>
      <c r="AX5" s="105">
        <f t="shared" si="16"/>
        <v>1007</v>
      </c>
      <c r="AZ5" s="7" t="s">
        <v>2951</v>
      </c>
      <c r="BA5" t="s">
        <v>3184</v>
      </c>
      <c r="BC5" s="197"/>
      <c r="BD5" s="197"/>
    </row>
    <row r="6" spans="1:92" hidden="1" outlineLevel="1">
      <c r="A6" t="s">
        <v>848</v>
      </c>
      <c r="B6" t="s">
        <v>283</v>
      </c>
      <c r="C6" s="1">
        <f t="shared" si="0"/>
        <v>15163</v>
      </c>
      <c r="D6" s="7">
        <f>IF(R6&gt;0,RANK(R6,(R6:T6,U6:AI6)),0)</f>
        <v>5</v>
      </c>
      <c r="E6" s="7">
        <f>IF(S6&gt;0,RANK(S6,(R6:T6,U6:AI6)),0)</f>
        <v>8</v>
      </c>
      <c r="F6" s="7">
        <f>IF(T6&gt;0,RANK(T6,(R6:T6,U6:AI6)),0)</f>
        <v>3</v>
      </c>
      <c r="G6" s="7">
        <f>IF(U6&gt;0,RANK(U6,(R6:T6,U6:AI6)),0)</f>
        <v>2</v>
      </c>
      <c r="H6" s="7">
        <f t="shared" si="1"/>
        <v>1</v>
      </c>
      <c r="I6" s="49">
        <f t="shared" si="2"/>
        <v>3693</v>
      </c>
      <c r="J6" s="177">
        <f t="shared" si="3"/>
        <v>0.24355338653300798</v>
      </c>
      <c r="K6" s="2"/>
      <c r="L6" s="2">
        <f t="shared" si="4"/>
        <v>2.2225153333773E-2</v>
      </c>
      <c r="M6" s="2">
        <f t="shared" si="5"/>
        <v>3.6932005539800829E-3</v>
      </c>
      <c r="N6" s="2">
        <f t="shared" si="6"/>
        <v>0.12154586823188024</v>
      </c>
      <c r="O6" s="2">
        <f t="shared" si="7"/>
        <v>0.243949086592363</v>
      </c>
      <c r="P6" s="2">
        <f t="shared" si="8"/>
        <v>0.48750247312537098</v>
      </c>
      <c r="Q6" s="2">
        <f t="shared" si="17"/>
        <v>0.12108421816263282</v>
      </c>
      <c r="R6" s="1">
        <v>337</v>
      </c>
      <c r="S6" s="1">
        <v>56</v>
      </c>
      <c r="T6" s="1">
        <v>1843</v>
      </c>
      <c r="U6" s="1">
        <v>3699</v>
      </c>
      <c r="V6" s="1">
        <v>7392</v>
      </c>
      <c r="W6" s="1">
        <v>1524</v>
      </c>
      <c r="X6" s="1">
        <v>10</v>
      </c>
      <c r="Y6" s="1">
        <v>12</v>
      </c>
      <c r="Z6" s="1">
        <v>25</v>
      </c>
      <c r="AA6" s="1">
        <v>170</v>
      </c>
      <c r="AD6" s="1">
        <v>78</v>
      </c>
      <c r="AF6" s="1">
        <v>13</v>
      </c>
      <c r="AG6" s="1">
        <v>4</v>
      </c>
      <c r="AK6" s="7">
        <f t="shared" si="9"/>
        <v>4</v>
      </c>
      <c r="AL6" s="7">
        <f t="shared" si="10"/>
        <v>10</v>
      </c>
      <c r="AM6" s="7">
        <f t="shared" si="11"/>
        <v>9</v>
      </c>
      <c r="AN6" s="2">
        <f t="shared" si="12"/>
        <v>0.10050781507617226</v>
      </c>
      <c r="AO6" s="2">
        <f t="shared" si="13"/>
        <v>6.5950009892501481E-4</v>
      </c>
      <c r="AP6" s="2">
        <f t="shared" si="14"/>
        <v>7.9140011871001777E-4</v>
      </c>
      <c r="AR6" t="str">
        <f t="shared" si="15"/>
        <v>Blount</v>
      </c>
      <c r="AS6" t="s">
        <v>283</v>
      </c>
      <c r="AT6" s="184"/>
      <c r="AV6" s="97">
        <v>1</v>
      </c>
      <c r="AW6" s="99">
        <v>9</v>
      </c>
      <c r="AX6" s="105">
        <f t="shared" si="16"/>
        <v>1009</v>
      </c>
      <c r="AZ6" s="7" t="s">
        <v>2951</v>
      </c>
      <c r="BA6" t="s">
        <v>3184</v>
      </c>
      <c r="BC6" s="197">
        <f>SUMIF('Cong Dist'!$BG$605:$BG$619,$AX6,'Cong Dist'!AD$605:AD$619)</f>
        <v>7390</v>
      </c>
      <c r="BD6" s="197">
        <f>IF(BC6&gt;0,BC6-V6,0)</f>
        <v>-2</v>
      </c>
    </row>
    <row r="7" spans="1:92" hidden="1" outlineLevel="1">
      <c r="A7" t="s">
        <v>849</v>
      </c>
      <c r="B7" t="s">
        <v>283</v>
      </c>
      <c r="C7" s="1">
        <f t="shared" si="0"/>
        <v>554</v>
      </c>
      <c r="D7" s="7">
        <f>IF(R7&gt;0,RANK(R7,(R7:T7,U7:AI7)),0)</f>
        <v>5</v>
      </c>
      <c r="E7" s="7">
        <f>IF(S7&gt;0,RANK(S7,(R7:T7,U7:AI7)),0)</f>
        <v>6</v>
      </c>
      <c r="F7" s="7">
        <f>IF(T7&gt;0,RANK(T7,(R7:T7,U7:AI7)),0)</f>
        <v>3</v>
      </c>
      <c r="G7" s="7">
        <f>IF(U7&gt;0,RANK(U7,(R7:T7,U7:AI7)),0)</f>
        <v>2</v>
      </c>
      <c r="H7" s="7">
        <f t="shared" si="1"/>
        <v>1</v>
      </c>
      <c r="I7" s="49">
        <f t="shared" si="2"/>
        <v>219</v>
      </c>
      <c r="J7" s="177">
        <f t="shared" si="3"/>
        <v>0.39530685920577618</v>
      </c>
      <c r="K7" s="2"/>
      <c r="L7" s="2">
        <f t="shared" si="4"/>
        <v>4.1516245487364621E-2</v>
      </c>
      <c r="M7" s="2">
        <f t="shared" si="5"/>
        <v>1.263537906137184E-2</v>
      </c>
      <c r="N7" s="2">
        <f t="shared" si="6"/>
        <v>0.11552346570397112</v>
      </c>
      <c r="O7" s="2">
        <f t="shared" si="7"/>
        <v>0.16967509025270758</v>
      </c>
      <c r="P7" s="2">
        <f t="shared" si="8"/>
        <v>0.56498194945848379</v>
      </c>
      <c r="Q7" s="2">
        <f t="shared" si="17"/>
        <v>9.566787003610111E-2</v>
      </c>
      <c r="R7" s="1">
        <v>23</v>
      </c>
      <c r="S7" s="1">
        <v>7</v>
      </c>
      <c r="T7" s="1">
        <v>64</v>
      </c>
      <c r="U7" s="1">
        <v>94</v>
      </c>
      <c r="V7" s="1">
        <v>313</v>
      </c>
      <c r="W7" s="1">
        <v>47</v>
      </c>
      <c r="X7" s="1">
        <v>0</v>
      </c>
      <c r="Y7" s="1">
        <v>0</v>
      </c>
      <c r="Z7" s="1">
        <v>2</v>
      </c>
      <c r="AA7" s="1">
        <v>3</v>
      </c>
      <c r="AD7" s="1">
        <v>1</v>
      </c>
      <c r="AF7" s="1">
        <v>0</v>
      </c>
      <c r="AG7" s="1">
        <v>0</v>
      </c>
      <c r="AK7" s="7">
        <f t="shared" si="9"/>
        <v>4</v>
      </c>
      <c r="AL7" s="7">
        <f t="shared" si="10"/>
        <v>0</v>
      </c>
      <c r="AM7" s="7">
        <f t="shared" si="11"/>
        <v>0</v>
      </c>
      <c r="AN7" s="2">
        <f t="shared" si="12"/>
        <v>8.4837545126353789E-2</v>
      </c>
      <c r="AO7" s="2">
        <f t="shared" si="13"/>
        <v>0</v>
      </c>
      <c r="AP7" s="2">
        <f t="shared" si="14"/>
        <v>0</v>
      </c>
      <c r="AR7" t="str">
        <f t="shared" si="15"/>
        <v>Bullock</v>
      </c>
      <c r="AS7" t="s">
        <v>283</v>
      </c>
      <c r="AT7" s="184">
        <v>2</v>
      </c>
      <c r="AV7" s="97">
        <v>1</v>
      </c>
      <c r="AW7" s="99">
        <v>11</v>
      </c>
      <c r="AX7" s="105">
        <f t="shared" si="16"/>
        <v>1011</v>
      </c>
      <c r="AZ7" s="7" t="s">
        <v>2951</v>
      </c>
      <c r="BA7" t="s">
        <v>3184</v>
      </c>
      <c r="BC7" s="197"/>
      <c r="BD7" s="197"/>
    </row>
    <row r="8" spans="1:92" hidden="1" outlineLevel="1">
      <c r="A8" t="s">
        <v>613</v>
      </c>
      <c r="B8" t="s">
        <v>283</v>
      </c>
      <c r="C8" s="1">
        <f t="shared" si="0"/>
        <v>3202</v>
      </c>
      <c r="D8" s="7">
        <f>IF(R8&gt;0,RANK(R8,(R8:T8,U8:AI8)),0)</f>
        <v>5</v>
      </c>
      <c r="E8" s="7">
        <f>IF(S8&gt;0,RANK(S8,(R8:T8,U8:AI8)),0)</f>
        <v>6</v>
      </c>
      <c r="F8" s="7">
        <f>IF(T8&gt;0,RANK(T8,(R8:T8,U8:AI8)),0)</f>
        <v>3</v>
      </c>
      <c r="G8" s="7">
        <f>IF(U8&gt;0,RANK(U8,(R8:T8,U8:AI8)),0)</f>
        <v>2</v>
      </c>
      <c r="H8" s="7">
        <f t="shared" si="1"/>
        <v>1</v>
      </c>
      <c r="I8" s="49">
        <f t="shared" si="2"/>
        <v>1188</v>
      </c>
      <c r="J8" s="177">
        <f t="shared" si="3"/>
        <v>0.37101811367895066</v>
      </c>
      <c r="K8" s="2"/>
      <c r="L8" s="2">
        <f t="shared" si="4"/>
        <v>2.6858213616489695E-2</v>
      </c>
      <c r="M8" s="2">
        <f t="shared" si="5"/>
        <v>6.5584009993753904E-3</v>
      </c>
      <c r="N8" s="2">
        <f t="shared" si="6"/>
        <v>0.13366645846346034</v>
      </c>
      <c r="O8" s="2">
        <f t="shared" si="7"/>
        <v>0.16677076826983137</v>
      </c>
      <c r="P8" s="2">
        <f t="shared" si="8"/>
        <v>0.53778888194878205</v>
      </c>
      <c r="Q8" s="2">
        <f t="shared" si="17"/>
        <v>0.1283572767020611</v>
      </c>
      <c r="R8" s="1">
        <v>86</v>
      </c>
      <c r="S8" s="1">
        <v>21</v>
      </c>
      <c r="T8" s="1">
        <v>428</v>
      </c>
      <c r="U8" s="1">
        <v>534</v>
      </c>
      <c r="V8" s="1">
        <v>1722</v>
      </c>
      <c r="W8" s="1">
        <v>377</v>
      </c>
      <c r="X8" s="1">
        <v>0</v>
      </c>
      <c r="Y8" s="1">
        <v>3</v>
      </c>
      <c r="Z8" s="1">
        <v>3</v>
      </c>
      <c r="AA8" s="1">
        <v>17</v>
      </c>
      <c r="AD8" s="1">
        <v>6</v>
      </c>
      <c r="AF8" s="1">
        <v>4</v>
      </c>
      <c r="AG8" s="1">
        <v>1</v>
      </c>
      <c r="AK8" s="7">
        <f t="shared" si="9"/>
        <v>4</v>
      </c>
      <c r="AL8" s="7">
        <f t="shared" si="10"/>
        <v>0</v>
      </c>
      <c r="AM8" s="7">
        <f t="shared" si="11"/>
        <v>8</v>
      </c>
      <c r="AN8" s="2">
        <f t="shared" si="12"/>
        <v>0.11773891317926297</v>
      </c>
      <c r="AO8" s="2">
        <f t="shared" si="13"/>
        <v>0</v>
      </c>
      <c r="AP8" s="2">
        <f t="shared" si="14"/>
        <v>9.3691442848219868E-4</v>
      </c>
      <c r="AR8" t="str">
        <f t="shared" si="15"/>
        <v>Butler</v>
      </c>
      <c r="AS8" t="s">
        <v>283</v>
      </c>
      <c r="AT8" s="184">
        <v>2</v>
      </c>
      <c r="AV8" s="97">
        <v>1</v>
      </c>
      <c r="AW8" s="99">
        <v>13</v>
      </c>
      <c r="AX8" s="105">
        <f t="shared" si="16"/>
        <v>1013</v>
      </c>
      <c r="AZ8" s="7" t="s">
        <v>2951</v>
      </c>
      <c r="BA8" t="s">
        <v>3184</v>
      </c>
      <c r="BC8" s="197"/>
      <c r="BD8" s="197"/>
    </row>
    <row r="9" spans="1:92" hidden="1" outlineLevel="1">
      <c r="A9" t="s">
        <v>1925</v>
      </c>
      <c r="B9" t="s">
        <v>283</v>
      </c>
      <c r="C9" s="1">
        <f t="shared" si="0"/>
        <v>20580</v>
      </c>
      <c r="D9" s="7">
        <f>IF(R9&gt;0,RANK(R9,(R9:T9,U9:AI9)),0)</f>
        <v>5</v>
      </c>
      <c r="E9" s="7">
        <f>IF(S9&gt;0,RANK(S9,(R9:T9,U9:AI9)),0)</f>
        <v>7</v>
      </c>
      <c r="F9" s="7">
        <f>IF(T9&gt;0,RANK(T9,(R9:T9,U9:AI9)),0)</f>
        <v>3</v>
      </c>
      <c r="G9" s="7">
        <f>IF(U9&gt;0,RANK(U9,(R9:T9,U9:AI9)),0)</f>
        <v>2</v>
      </c>
      <c r="H9" s="7">
        <f t="shared" si="1"/>
        <v>1</v>
      </c>
      <c r="I9" s="49">
        <f t="shared" si="2"/>
        <v>5276</v>
      </c>
      <c r="J9" s="177">
        <f t="shared" si="3"/>
        <v>0.25636540330417884</v>
      </c>
      <c r="K9" s="2"/>
      <c r="L9" s="2">
        <f t="shared" si="4"/>
        <v>4.78134110787172E-2</v>
      </c>
      <c r="M9" s="2">
        <f t="shared" si="5"/>
        <v>6.4139941690962102E-3</v>
      </c>
      <c r="N9" s="2">
        <f t="shared" si="6"/>
        <v>0.16321671525753159</v>
      </c>
      <c r="O9" s="2">
        <f t="shared" si="7"/>
        <v>0.19426627793974732</v>
      </c>
      <c r="P9" s="2">
        <f t="shared" si="8"/>
        <v>0.45063168124392616</v>
      </c>
      <c r="Q9" s="2">
        <f t="shared" si="17"/>
        <v>0.13765792031098156</v>
      </c>
      <c r="R9" s="1">
        <v>984</v>
      </c>
      <c r="S9" s="1">
        <v>132</v>
      </c>
      <c r="T9" s="1">
        <v>3359</v>
      </c>
      <c r="U9" s="1">
        <v>3998</v>
      </c>
      <c r="V9" s="1">
        <v>9274</v>
      </c>
      <c r="W9" s="1">
        <v>2434</v>
      </c>
      <c r="X9" s="1">
        <v>19</v>
      </c>
      <c r="Y9" s="1">
        <v>20</v>
      </c>
      <c r="Z9" s="1">
        <v>49</v>
      </c>
      <c r="AA9" s="1">
        <v>214</v>
      </c>
      <c r="AD9" s="1">
        <v>75</v>
      </c>
      <c r="AF9" s="1">
        <v>16</v>
      </c>
      <c r="AG9" s="1">
        <v>6</v>
      </c>
      <c r="AK9" s="7">
        <f t="shared" si="9"/>
        <v>4</v>
      </c>
      <c r="AL9" s="7">
        <f t="shared" si="10"/>
        <v>10</v>
      </c>
      <c r="AM9" s="7">
        <f t="shared" si="11"/>
        <v>9</v>
      </c>
      <c r="AN9" s="2">
        <f t="shared" si="12"/>
        <v>0.11827016520894072</v>
      </c>
      <c r="AO9" s="2">
        <f t="shared" si="13"/>
        <v>9.2322643343051508E-4</v>
      </c>
      <c r="AP9" s="2">
        <f t="shared" si="14"/>
        <v>9.7181729834791054E-4</v>
      </c>
      <c r="AR9" t="str">
        <f t="shared" si="15"/>
        <v>Calhoun</v>
      </c>
      <c r="AS9" t="s">
        <v>283</v>
      </c>
      <c r="AT9" s="184">
        <v>3</v>
      </c>
      <c r="AV9" s="97">
        <v>1</v>
      </c>
      <c r="AW9" s="99">
        <v>15</v>
      </c>
      <c r="AX9" s="105">
        <f t="shared" si="16"/>
        <v>1015</v>
      </c>
      <c r="AZ9" s="7" t="s">
        <v>2951</v>
      </c>
      <c r="BA9" t="s">
        <v>3184</v>
      </c>
      <c r="BC9" s="197"/>
      <c r="BD9" s="197"/>
    </row>
    <row r="10" spans="1:92" hidden="1" outlineLevel="1">
      <c r="A10" t="s">
        <v>3160</v>
      </c>
      <c r="B10" t="s">
        <v>283</v>
      </c>
      <c r="C10" s="1">
        <f t="shared" si="0"/>
        <v>4569</v>
      </c>
      <c r="D10" s="7">
        <f>IF(R10&gt;0,RANK(R10,(R10:T10,U10:AI10)),0)</f>
        <v>5</v>
      </c>
      <c r="E10" s="7">
        <f>IF(S10&gt;0,RANK(S10,(R10:T10,U10:AI10)),0)</f>
        <v>7</v>
      </c>
      <c r="F10" s="7">
        <f>IF(T10&gt;0,RANK(T10,(R10:T10,U10:AI10)),0)</f>
        <v>4</v>
      </c>
      <c r="G10" s="7">
        <f>IF(U10&gt;0,RANK(U10,(R10:T10,U10:AI10)),0)</f>
        <v>2</v>
      </c>
      <c r="H10" s="7">
        <f t="shared" si="1"/>
        <v>1</v>
      </c>
      <c r="I10" s="49">
        <f t="shared" si="2"/>
        <v>1252</v>
      </c>
      <c r="J10" s="177">
        <f t="shared" si="3"/>
        <v>0.27402057342963448</v>
      </c>
      <c r="K10" s="2"/>
      <c r="L10" s="2">
        <f t="shared" si="4"/>
        <v>3.6769533814839134E-2</v>
      </c>
      <c r="M10" s="2">
        <f t="shared" si="5"/>
        <v>7.8791858174655279E-3</v>
      </c>
      <c r="N10" s="2">
        <f t="shared" si="6"/>
        <v>0.13044429853359596</v>
      </c>
      <c r="O10" s="2">
        <f t="shared" si="7"/>
        <v>0.20113810461807835</v>
      </c>
      <c r="P10" s="2">
        <f t="shared" si="8"/>
        <v>0.47515867804771283</v>
      </c>
      <c r="Q10" s="2">
        <f t="shared" si="17"/>
        <v>0.1486101991683082</v>
      </c>
      <c r="R10" s="1">
        <v>168</v>
      </c>
      <c r="S10" s="1">
        <v>36</v>
      </c>
      <c r="T10" s="1">
        <v>596</v>
      </c>
      <c r="U10" s="1">
        <v>919</v>
      </c>
      <c r="V10" s="1">
        <v>2171</v>
      </c>
      <c r="W10" s="1">
        <v>597</v>
      </c>
      <c r="X10" s="1">
        <v>4</v>
      </c>
      <c r="Y10" s="1">
        <v>7</v>
      </c>
      <c r="Z10" s="1">
        <v>12</v>
      </c>
      <c r="AA10" s="1">
        <v>44</v>
      </c>
      <c r="AD10" s="1">
        <v>12</v>
      </c>
      <c r="AF10" s="1">
        <v>2</v>
      </c>
      <c r="AG10" s="1">
        <v>1</v>
      </c>
      <c r="AK10" s="7">
        <f t="shared" si="9"/>
        <v>3</v>
      </c>
      <c r="AL10" s="7">
        <f t="shared" si="10"/>
        <v>10</v>
      </c>
      <c r="AM10" s="7">
        <f t="shared" si="11"/>
        <v>9</v>
      </c>
      <c r="AN10" s="2">
        <f t="shared" si="12"/>
        <v>0.13066316480630336</v>
      </c>
      <c r="AO10" s="2">
        <f t="shared" si="13"/>
        <v>8.7546509082950317E-4</v>
      </c>
      <c r="AP10" s="2">
        <f t="shared" si="14"/>
        <v>1.5320639089516305E-3</v>
      </c>
      <c r="AR10" t="str">
        <f t="shared" si="15"/>
        <v>Chambers</v>
      </c>
      <c r="AS10" t="s">
        <v>283</v>
      </c>
      <c r="AT10" s="184">
        <v>3</v>
      </c>
      <c r="AV10" s="97">
        <v>1</v>
      </c>
      <c r="AW10" s="99">
        <v>17</v>
      </c>
      <c r="AX10" s="105">
        <f t="shared" si="16"/>
        <v>1017</v>
      </c>
      <c r="AZ10" s="7" t="s">
        <v>2951</v>
      </c>
      <c r="BA10" t="s">
        <v>3184</v>
      </c>
      <c r="BC10" s="197"/>
      <c r="BD10" s="197"/>
    </row>
    <row r="11" spans="1:92" hidden="1" outlineLevel="1">
      <c r="A11" t="s">
        <v>11</v>
      </c>
      <c r="B11" t="s">
        <v>283</v>
      </c>
      <c r="C11" s="1">
        <f t="shared" si="0"/>
        <v>5345</v>
      </c>
      <c r="D11" s="7">
        <f>IF(R11&gt;0,RANK(R11,(R11:T11,U11:AI11)),0)</f>
        <v>5</v>
      </c>
      <c r="E11" s="7">
        <f>IF(S11&gt;0,RANK(S11,(R11:T11,U11:AI11)),0)</f>
        <v>8</v>
      </c>
      <c r="F11" s="7">
        <f>IF(T11&gt;0,RANK(T11,(R11:T11,U11:AI11)),0)</f>
        <v>3</v>
      </c>
      <c r="G11" s="7">
        <f>IF(U11&gt;0,RANK(U11,(R11:T11,U11:AI11)),0)</f>
        <v>2</v>
      </c>
      <c r="H11" s="7">
        <f t="shared" si="1"/>
        <v>1</v>
      </c>
      <c r="I11" s="49">
        <f t="shared" si="2"/>
        <v>1864</v>
      </c>
      <c r="J11" s="177">
        <f t="shared" si="3"/>
        <v>0.34873713751169316</v>
      </c>
      <c r="K11" s="2"/>
      <c r="L11" s="2">
        <f t="shared" si="4"/>
        <v>2.8250701590271283E-2</v>
      </c>
      <c r="M11" s="2">
        <f t="shared" si="5"/>
        <v>3.7418147801683817E-3</v>
      </c>
      <c r="N11" s="2">
        <f t="shared" si="6"/>
        <v>0.1519176800748363</v>
      </c>
      <c r="O11" s="2">
        <f t="shared" si="7"/>
        <v>0.17231057062675398</v>
      </c>
      <c r="P11" s="2">
        <f t="shared" si="8"/>
        <v>0.52104770813844714</v>
      </c>
      <c r="Q11" s="2">
        <f t="shared" si="17"/>
        <v>0.12273152478952298</v>
      </c>
      <c r="R11" s="1">
        <v>151</v>
      </c>
      <c r="S11" s="1">
        <v>20</v>
      </c>
      <c r="T11" s="1">
        <v>812</v>
      </c>
      <c r="U11" s="1">
        <v>921</v>
      </c>
      <c r="V11" s="1">
        <v>2785</v>
      </c>
      <c r="W11" s="1">
        <v>535</v>
      </c>
      <c r="X11" s="1">
        <v>4</v>
      </c>
      <c r="Y11" s="1">
        <v>3</v>
      </c>
      <c r="Z11" s="1">
        <v>6</v>
      </c>
      <c r="AA11" s="1">
        <v>69</v>
      </c>
      <c r="AD11" s="1">
        <v>29</v>
      </c>
      <c r="AF11" s="1">
        <v>7</v>
      </c>
      <c r="AG11" s="1">
        <v>3</v>
      </c>
      <c r="AK11" s="7">
        <f t="shared" si="9"/>
        <v>4</v>
      </c>
      <c r="AL11" s="7">
        <f t="shared" si="10"/>
        <v>9</v>
      </c>
      <c r="AM11" s="7">
        <f t="shared" si="11"/>
        <v>10</v>
      </c>
      <c r="AN11" s="2">
        <f t="shared" si="12"/>
        <v>0.10009354536950421</v>
      </c>
      <c r="AO11" s="2">
        <f t="shared" si="13"/>
        <v>7.483629560336763E-4</v>
      </c>
      <c r="AP11" s="2">
        <f t="shared" si="14"/>
        <v>5.6127221702525728E-4</v>
      </c>
      <c r="AR11" t="str">
        <f t="shared" si="15"/>
        <v>Cherokee</v>
      </c>
      <c r="AS11" t="s">
        <v>283</v>
      </c>
      <c r="AT11" s="184"/>
      <c r="AV11" s="97">
        <v>1</v>
      </c>
      <c r="AW11" s="99">
        <v>19</v>
      </c>
      <c r="AX11" s="105">
        <f t="shared" si="16"/>
        <v>1019</v>
      </c>
      <c r="AZ11" s="7" t="s">
        <v>2951</v>
      </c>
      <c r="BA11" t="s">
        <v>3184</v>
      </c>
      <c r="BC11" s="197">
        <f>SUMIF('Cong Dist'!$BG$605:$BG$619,$AX11,'Cong Dist'!AD$605:AD$619)</f>
        <v>2777</v>
      </c>
      <c r="BD11" s="197">
        <f>IF(BC11&gt;0,BC11-V11,0)</f>
        <v>-8</v>
      </c>
    </row>
    <row r="12" spans="1:92" hidden="1" outlineLevel="1">
      <c r="A12" t="s">
        <v>1173</v>
      </c>
      <c r="B12" t="s">
        <v>283</v>
      </c>
      <c r="C12" s="1">
        <f t="shared" si="0"/>
        <v>10696</v>
      </c>
      <c r="D12" s="7">
        <f>IF(R12&gt;0,RANK(R12,(R12:T12,U12:AI12)),0)</f>
        <v>5</v>
      </c>
      <c r="E12" s="7">
        <f>IF(S12&gt;0,RANK(S12,(R12:T12,U12:AI12)),0)</f>
        <v>7</v>
      </c>
      <c r="F12" s="7">
        <f>IF(T12&gt;0,RANK(T12,(R12:T12,U12:AI12)),0)</f>
        <v>3</v>
      </c>
      <c r="G12" s="7">
        <f>IF(U12&gt;0,RANK(U12,(R12:T12,U12:AI12)),0)</f>
        <v>2</v>
      </c>
      <c r="H12" s="7">
        <f t="shared" si="1"/>
        <v>1</v>
      </c>
      <c r="I12" s="49">
        <f t="shared" si="2"/>
        <v>2957</v>
      </c>
      <c r="J12" s="177">
        <f t="shared" si="3"/>
        <v>0.27645848915482424</v>
      </c>
      <c r="K12" s="2"/>
      <c r="L12" s="2">
        <f t="shared" si="4"/>
        <v>2.0381451009723262E-2</v>
      </c>
      <c r="M12" s="2">
        <f t="shared" si="5"/>
        <v>5.8900523560209425E-3</v>
      </c>
      <c r="N12" s="2">
        <f t="shared" si="6"/>
        <v>0.13444278234854151</v>
      </c>
      <c r="O12" s="2">
        <f t="shared" si="7"/>
        <v>0.21783844427823484</v>
      </c>
      <c r="P12" s="2">
        <f t="shared" si="8"/>
        <v>0.49429693343305908</v>
      </c>
      <c r="Q12" s="2">
        <f t="shared" si="17"/>
        <v>0.12715033657442049</v>
      </c>
      <c r="R12" s="1">
        <v>218</v>
      </c>
      <c r="S12" s="1">
        <v>63</v>
      </c>
      <c r="T12" s="1">
        <v>1438</v>
      </c>
      <c r="U12" s="1">
        <v>2330</v>
      </c>
      <c r="V12" s="1">
        <v>5287</v>
      </c>
      <c r="W12" s="1">
        <v>1150</v>
      </c>
      <c r="X12" s="1">
        <v>6</v>
      </c>
      <c r="Y12" s="1">
        <v>10</v>
      </c>
      <c r="Z12" s="1">
        <v>11</v>
      </c>
      <c r="AA12" s="1">
        <v>118</v>
      </c>
      <c r="AD12" s="1">
        <v>51</v>
      </c>
      <c r="AF12" s="1">
        <v>9</v>
      </c>
      <c r="AG12" s="1">
        <v>5</v>
      </c>
      <c r="AK12" s="7">
        <f t="shared" si="9"/>
        <v>4</v>
      </c>
      <c r="AL12" s="7">
        <f t="shared" si="10"/>
        <v>10</v>
      </c>
      <c r="AM12" s="7">
        <f t="shared" si="11"/>
        <v>9</v>
      </c>
      <c r="AN12" s="2">
        <f t="shared" si="12"/>
        <v>0.1075168287210172</v>
      </c>
      <c r="AO12" s="2">
        <f t="shared" si="13"/>
        <v>5.6095736724008974E-4</v>
      </c>
      <c r="AP12" s="2">
        <f t="shared" si="14"/>
        <v>9.3492894540014957E-4</v>
      </c>
      <c r="AR12" t="str">
        <f t="shared" si="15"/>
        <v>Chilton</v>
      </c>
      <c r="AS12" t="s">
        <v>283</v>
      </c>
      <c r="AT12" s="184">
        <v>6</v>
      </c>
      <c r="AV12" s="97">
        <v>1</v>
      </c>
      <c r="AW12" s="99">
        <v>21</v>
      </c>
      <c r="AX12" s="105">
        <f t="shared" si="16"/>
        <v>1021</v>
      </c>
      <c r="AZ12" s="7" t="s">
        <v>2951</v>
      </c>
      <c r="BA12" t="s">
        <v>3184</v>
      </c>
      <c r="BC12" s="197"/>
      <c r="BD12" s="197"/>
    </row>
    <row r="13" spans="1:92" hidden="1" outlineLevel="1">
      <c r="A13" t="s">
        <v>738</v>
      </c>
      <c r="B13" t="s">
        <v>283</v>
      </c>
      <c r="C13" s="1">
        <f t="shared" si="0"/>
        <v>2143</v>
      </c>
      <c r="D13" s="7">
        <f>IF(R13&gt;0,RANK(R13,(R13:T13,U13:AI13)),0)</f>
        <v>5</v>
      </c>
      <c r="E13" s="7">
        <f>IF(S13&gt;0,RANK(S13,(R13:T13,U13:AI13)),0)</f>
        <v>7</v>
      </c>
      <c r="F13" s="7">
        <f>IF(T13&gt;0,RANK(T13,(R13:T13,U13:AI13)),0)</f>
        <v>3</v>
      </c>
      <c r="G13" s="7">
        <f>IF(U13&gt;0,RANK(U13,(R13:T13,U13:AI13)),0)</f>
        <v>2</v>
      </c>
      <c r="H13" s="7">
        <f t="shared" si="1"/>
        <v>1</v>
      </c>
      <c r="I13" s="49">
        <f t="shared" si="2"/>
        <v>619</v>
      </c>
      <c r="J13" s="177">
        <f t="shared" si="3"/>
        <v>0.28884741017265514</v>
      </c>
      <c r="K13" s="2"/>
      <c r="L13" s="2">
        <f t="shared" si="4"/>
        <v>3.1731217918805413E-2</v>
      </c>
      <c r="M13" s="2">
        <f t="shared" si="5"/>
        <v>9.3327111525898267E-3</v>
      </c>
      <c r="N13" s="2">
        <f t="shared" si="6"/>
        <v>0.14699020065328977</v>
      </c>
      <c r="O13" s="2">
        <f t="shared" si="7"/>
        <v>0.2104526364909006</v>
      </c>
      <c r="P13" s="2">
        <f t="shared" si="8"/>
        <v>0.49930004666355576</v>
      </c>
      <c r="Q13" s="2">
        <f t="shared" si="17"/>
        <v>0.10219318712085868</v>
      </c>
      <c r="R13" s="1">
        <v>68</v>
      </c>
      <c r="S13" s="1">
        <v>20</v>
      </c>
      <c r="T13" s="1">
        <v>315</v>
      </c>
      <c r="U13" s="1">
        <v>451</v>
      </c>
      <c r="V13" s="1">
        <v>1070</v>
      </c>
      <c r="W13" s="1">
        <v>169</v>
      </c>
      <c r="X13" s="1">
        <v>2</v>
      </c>
      <c r="Y13" s="1">
        <v>2</v>
      </c>
      <c r="Z13" s="1">
        <v>6</v>
      </c>
      <c r="AA13" s="1">
        <v>27</v>
      </c>
      <c r="AD13" s="1">
        <v>11</v>
      </c>
      <c r="AF13" s="1">
        <v>1</v>
      </c>
      <c r="AG13" s="1">
        <v>1</v>
      </c>
      <c r="AK13" s="7">
        <f t="shared" si="9"/>
        <v>4</v>
      </c>
      <c r="AL13" s="7">
        <f t="shared" si="10"/>
        <v>9</v>
      </c>
      <c r="AM13" s="7">
        <f t="shared" si="11"/>
        <v>9</v>
      </c>
      <c r="AN13" s="2">
        <f t="shared" si="12"/>
        <v>7.8861409239384048E-2</v>
      </c>
      <c r="AO13" s="2">
        <f t="shared" si="13"/>
        <v>9.3327111525898275E-4</v>
      </c>
      <c r="AP13" s="2">
        <f t="shared" si="14"/>
        <v>9.3327111525898275E-4</v>
      </c>
      <c r="AR13" t="str">
        <f t="shared" si="15"/>
        <v>Choctaw</v>
      </c>
      <c r="AS13" t="s">
        <v>283</v>
      </c>
      <c r="AT13" s="184">
        <v>7</v>
      </c>
      <c r="AV13" s="97">
        <v>1</v>
      </c>
      <c r="AW13" s="99">
        <v>23</v>
      </c>
      <c r="AX13" s="105">
        <f t="shared" si="16"/>
        <v>1023</v>
      </c>
      <c r="AZ13" s="7" t="s">
        <v>2951</v>
      </c>
      <c r="BA13" t="s">
        <v>3184</v>
      </c>
      <c r="BC13" s="197"/>
      <c r="BD13" s="197"/>
    </row>
    <row r="14" spans="1:92" hidden="1" outlineLevel="1">
      <c r="A14" t="s">
        <v>739</v>
      </c>
      <c r="B14" t="s">
        <v>283</v>
      </c>
      <c r="C14" s="1">
        <f t="shared" si="0"/>
        <v>4610</v>
      </c>
      <c r="D14" s="7">
        <f>IF(R14&gt;0,RANK(R14,(R14:T14,U14:AI14)),0)</f>
        <v>5</v>
      </c>
      <c r="E14" s="7">
        <f>IF(S14&gt;0,RANK(S14,(R14:T14,U14:AI14)),0)</f>
        <v>8</v>
      </c>
      <c r="F14" s="7">
        <f>IF(T14&gt;0,RANK(T14,(R14:T14,U14:AI14)),0)</f>
        <v>3</v>
      </c>
      <c r="G14" s="7">
        <f>IF(U14&gt;0,RANK(U14,(R14:T14,U14:AI14)),0)</f>
        <v>2</v>
      </c>
      <c r="H14" s="7">
        <f t="shared" si="1"/>
        <v>1</v>
      </c>
      <c r="I14" s="49">
        <f t="shared" si="2"/>
        <v>1426</v>
      </c>
      <c r="J14" s="177">
        <f t="shared" si="3"/>
        <v>0.30932754880694141</v>
      </c>
      <c r="K14" s="2"/>
      <c r="L14" s="2">
        <f t="shared" si="4"/>
        <v>2.7114967462039046E-2</v>
      </c>
      <c r="M14" s="2">
        <f t="shared" si="5"/>
        <v>3.2537960954446853E-3</v>
      </c>
      <c r="N14" s="2">
        <f t="shared" si="6"/>
        <v>0.17483731019522777</v>
      </c>
      <c r="O14" s="2">
        <f t="shared" si="7"/>
        <v>0.1928416485900217</v>
      </c>
      <c r="P14" s="2">
        <f t="shared" si="8"/>
        <v>0.50216919739696309</v>
      </c>
      <c r="Q14" s="2">
        <f t="shared" si="17"/>
        <v>9.9783080260303691E-2</v>
      </c>
      <c r="R14" s="1">
        <v>125</v>
      </c>
      <c r="S14" s="1">
        <v>15</v>
      </c>
      <c r="T14" s="1">
        <v>806</v>
      </c>
      <c r="U14" s="1">
        <v>889</v>
      </c>
      <c r="V14" s="1">
        <v>2315</v>
      </c>
      <c r="W14" s="1">
        <v>411</v>
      </c>
      <c r="X14" s="1">
        <v>0</v>
      </c>
      <c r="Y14" s="1">
        <v>8</v>
      </c>
      <c r="Z14" s="1">
        <v>2</v>
      </c>
      <c r="AA14" s="1">
        <v>19</v>
      </c>
      <c r="AD14" s="1">
        <v>18</v>
      </c>
      <c r="AF14" s="1">
        <v>1</v>
      </c>
      <c r="AG14" s="1">
        <v>1</v>
      </c>
      <c r="AK14" s="7">
        <f t="shared" si="9"/>
        <v>4</v>
      </c>
      <c r="AL14" s="7">
        <f t="shared" si="10"/>
        <v>0</v>
      </c>
      <c r="AM14" s="7">
        <f t="shared" si="11"/>
        <v>8</v>
      </c>
      <c r="AN14" s="2">
        <f t="shared" si="12"/>
        <v>8.9154013015184386E-2</v>
      </c>
      <c r="AO14" s="2">
        <f t="shared" si="13"/>
        <v>0</v>
      </c>
      <c r="AP14" s="2">
        <f t="shared" si="14"/>
        <v>1.7353579175704988E-3</v>
      </c>
      <c r="AR14" t="str">
        <f t="shared" si="15"/>
        <v>Clarke</v>
      </c>
      <c r="AS14" t="s">
        <v>283</v>
      </c>
      <c r="AT14" s="184"/>
      <c r="AV14" s="97">
        <v>1</v>
      </c>
      <c r="AW14" s="99">
        <v>25</v>
      </c>
      <c r="AX14" s="105">
        <f t="shared" si="16"/>
        <v>1025</v>
      </c>
      <c r="AZ14" s="7" t="s">
        <v>2951</v>
      </c>
      <c r="BA14" t="s">
        <v>3184</v>
      </c>
      <c r="BC14" s="197"/>
      <c r="BD14" s="197"/>
    </row>
    <row r="15" spans="1:92" hidden="1" outlineLevel="1">
      <c r="A15" t="s">
        <v>1192</v>
      </c>
      <c r="B15" t="s">
        <v>283</v>
      </c>
      <c r="C15" s="1">
        <f t="shared" si="0"/>
        <v>4050</v>
      </c>
      <c r="D15" s="7">
        <f>IF(R15&gt;0,RANK(R15,(R15:T15,U15:AI15)),0)</f>
        <v>5</v>
      </c>
      <c r="E15" s="7">
        <f>IF(S15&gt;0,RANK(S15,(R15:T15,U15:AI15)),0)</f>
        <v>7</v>
      </c>
      <c r="F15" s="7">
        <f>IF(T15&gt;0,RANK(T15,(R15:T15,U15:AI15)),0)</f>
        <v>3</v>
      </c>
      <c r="G15" s="7">
        <f>IF(U15&gt;0,RANK(U15,(R15:T15,U15:AI15)),0)</f>
        <v>2</v>
      </c>
      <c r="H15" s="7">
        <f t="shared" si="1"/>
        <v>1</v>
      </c>
      <c r="I15" s="49">
        <f t="shared" si="2"/>
        <v>1077</v>
      </c>
      <c r="J15" s="177">
        <f t="shared" si="3"/>
        <v>0.2659259259259259</v>
      </c>
      <c r="K15" s="2"/>
      <c r="L15" s="2">
        <f t="shared" si="4"/>
        <v>3.0864197530864196E-2</v>
      </c>
      <c r="M15" s="2">
        <f t="shared" si="5"/>
        <v>1.0617283950617284E-2</v>
      </c>
      <c r="N15" s="2">
        <f t="shared" si="6"/>
        <v>0.12493827160493827</v>
      </c>
      <c r="O15" s="2">
        <f t="shared" si="7"/>
        <v>0.2088888888888889</v>
      </c>
      <c r="P15" s="2">
        <f t="shared" si="8"/>
        <v>0.4748148148148148</v>
      </c>
      <c r="Q15" s="2">
        <f t="shared" si="17"/>
        <v>0.14987654320987653</v>
      </c>
      <c r="R15" s="1">
        <v>125</v>
      </c>
      <c r="S15" s="1">
        <v>43</v>
      </c>
      <c r="T15" s="1">
        <v>506</v>
      </c>
      <c r="U15" s="1">
        <v>846</v>
      </c>
      <c r="V15" s="1">
        <v>1923</v>
      </c>
      <c r="W15" s="1">
        <v>496</v>
      </c>
      <c r="X15" s="1">
        <v>6</v>
      </c>
      <c r="Y15" s="1">
        <v>4</v>
      </c>
      <c r="Z15" s="1">
        <v>9</v>
      </c>
      <c r="AA15" s="1">
        <v>65</v>
      </c>
      <c r="AD15" s="1">
        <v>21</v>
      </c>
      <c r="AF15" s="1">
        <v>3</v>
      </c>
      <c r="AG15" s="1">
        <v>3</v>
      </c>
      <c r="AK15" s="7">
        <f t="shared" si="9"/>
        <v>4</v>
      </c>
      <c r="AL15" s="7">
        <f t="shared" si="10"/>
        <v>9</v>
      </c>
      <c r="AM15" s="7">
        <f t="shared" si="11"/>
        <v>10</v>
      </c>
      <c r="AN15" s="2">
        <f t="shared" si="12"/>
        <v>0.12246913580246914</v>
      </c>
      <c r="AO15" s="2">
        <f t="shared" si="13"/>
        <v>1.4814814814814814E-3</v>
      </c>
      <c r="AP15" s="2">
        <f t="shared" si="14"/>
        <v>9.8765432098765434E-4</v>
      </c>
      <c r="AR15" t="str">
        <f t="shared" si="15"/>
        <v>Clay</v>
      </c>
      <c r="AS15" t="s">
        <v>283</v>
      </c>
      <c r="AT15" s="184">
        <v>3</v>
      </c>
      <c r="AV15" s="97">
        <v>1</v>
      </c>
      <c r="AW15" s="99">
        <v>27</v>
      </c>
      <c r="AX15" s="105">
        <f t="shared" si="16"/>
        <v>1027</v>
      </c>
      <c r="AZ15" s="7" t="s">
        <v>2951</v>
      </c>
      <c r="BA15" t="s">
        <v>3184</v>
      </c>
      <c r="BC15" s="197"/>
      <c r="BD15" s="197"/>
    </row>
    <row r="16" spans="1:92" hidden="1" outlineLevel="1">
      <c r="A16" t="s">
        <v>839</v>
      </c>
      <c r="B16" t="s">
        <v>283</v>
      </c>
      <c r="C16" s="1">
        <f t="shared" si="0"/>
        <v>4391</v>
      </c>
      <c r="D16" s="7">
        <f>IF(R16&gt;0,RANK(R16,(R16:T16,U16:AI16)),0)</f>
        <v>5</v>
      </c>
      <c r="E16" s="7">
        <f>IF(S16&gt;0,RANK(S16,(R16:T16,U16:AI16)),0)</f>
        <v>7</v>
      </c>
      <c r="F16" s="7">
        <f>IF(T16&gt;0,RANK(T16,(R16:T16,U16:AI16)),0)</f>
        <v>3</v>
      </c>
      <c r="G16" s="7">
        <f>IF(U16&gt;0,RANK(U16,(R16:T16,U16:AI16)),0)</f>
        <v>2</v>
      </c>
      <c r="H16" s="7">
        <f t="shared" si="1"/>
        <v>1</v>
      </c>
      <c r="I16" s="49">
        <f t="shared" si="2"/>
        <v>1193</v>
      </c>
      <c r="J16" s="177">
        <f t="shared" si="3"/>
        <v>0.27169209747210205</v>
      </c>
      <c r="K16" s="2"/>
      <c r="L16" s="2">
        <f t="shared" si="4"/>
        <v>2.4140286950580733E-2</v>
      </c>
      <c r="M16" s="2">
        <f t="shared" si="5"/>
        <v>1.5486221817353677E-2</v>
      </c>
      <c r="N16" s="2">
        <f t="shared" si="6"/>
        <v>0.13618765657025733</v>
      </c>
      <c r="O16" s="2">
        <f t="shared" si="7"/>
        <v>0.21134138009565021</v>
      </c>
      <c r="P16" s="2">
        <f t="shared" si="8"/>
        <v>0.48303347756775222</v>
      </c>
      <c r="Q16" s="2">
        <f t="shared" si="17"/>
        <v>0.12981097699840588</v>
      </c>
      <c r="R16" s="1">
        <v>106</v>
      </c>
      <c r="S16" s="1">
        <v>68</v>
      </c>
      <c r="T16" s="1">
        <v>598</v>
      </c>
      <c r="U16" s="1">
        <v>928</v>
      </c>
      <c r="V16" s="1">
        <v>2121</v>
      </c>
      <c r="W16" s="1">
        <v>437</v>
      </c>
      <c r="X16" s="1">
        <v>5</v>
      </c>
      <c r="Y16" s="1">
        <v>6</v>
      </c>
      <c r="Z16" s="1">
        <v>15</v>
      </c>
      <c r="AA16" s="1">
        <v>72</v>
      </c>
      <c r="AD16" s="1">
        <v>25</v>
      </c>
      <c r="AF16" s="1">
        <v>7</v>
      </c>
      <c r="AG16" s="1">
        <v>3</v>
      </c>
      <c r="AK16" s="7">
        <f t="shared" si="9"/>
        <v>4</v>
      </c>
      <c r="AL16" s="7">
        <f t="shared" si="10"/>
        <v>10</v>
      </c>
      <c r="AM16" s="7">
        <f t="shared" si="11"/>
        <v>9</v>
      </c>
      <c r="AN16" s="2">
        <f t="shared" si="12"/>
        <v>9.952174903211114E-2</v>
      </c>
      <c r="AO16" s="2">
        <f t="shared" si="13"/>
        <v>1.1386927806877705E-3</v>
      </c>
      <c r="AP16" s="2">
        <f t="shared" si="14"/>
        <v>1.3664313368253246E-3</v>
      </c>
      <c r="AR16" t="str">
        <f t="shared" si="15"/>
        <v>Cleburne</v>
      </c>
      <c r="AS16" t="s">
        <v>283</v>
      </c>
      <c r="AT16" s="184">
        <v>3</v>
      </c>
      <c r="AV16" s="97">
        <v>1</v>
      </c>
      <c r="AW16" s="99">
        <v>29</v>
      </c>
      <c r="AX16" s="105">
        <f t="shared" si="16"/>
        <v>1029</v>
      </c>
      <c r="AZ16" s="7" t="s">
        <v>2951</v>
      </c>
      <c r="BA16" t="s">
        <v>3184</v>
      </c>
      <c r="BC16" s="197"/>
      <c r="BD16" s="197"/>
    </row>
    <row r="17" spans="1:56" hidden="1" outlineLevel="1">
      <c r="A17" t="s">
        <v>881</v>
      </c>
      <c r="B17" t="s">
        <v>283</v>
      </c>
      <c r="C17" s="1">
        <f t="shared" si="0"/>
        <v>10433</v>
      </c>
      <c r="D17" s="7">
        <f>IF(R17&gt;0,RANK(R17,(R17:T17,U17:AI17)),0)</f>
        <v>5</v>
      </c>
      <c r="E17" s="7">
        <f>IF(S17&gt;0,RANK(S17,(R17:T17,U17:AI17)),0)</f>
        <v>7</v>
      </c>
      <c r="F17" s="7">
        <f>IF(T17&gt;0,RANK(T17,(R17:T17,U17:AI17)),0)</f>
        <v>3</v>
      </c>
      <c r="G17" s="7">
        <f>IF(U17&gt;0,RANK(U17,(R17:T17,U17:AI17)),0)</f>
        <v>2</v>
      </c>
      <c r="H17" s="7">
        <f t="shared" si="1"/>
        <v>1</v>
      </c>
      <c r="I17" s="49">
        <f t="shared" si="2"/>
        <v>1891</v>
      </c>
      <c r="J17" s="177">
        <f t="shared" si="3"/>
        <v>0.18125179718201859</v>
      </c>
      <c r="K17" s="2"/>
      <c r="L17" s="2">
        <f t="shared" si="4"/>
        <v>3.6422888910188821E-2</v>
      </c>
      <c r="M17" s="2">
        <f t="shared" si="5"/>
        <v>6.6136298284290235E-3</v>
      </c>
      <c r="N17" s="2">
        <f t="shared" si="6"/>
        <v>0.15518067669893607</v>
      </c>
      <c r="O17" s="2">
        <f t="shared" si="7"/>
        <v>0.23272309019457491</v>
      </c>
      <c r="P17" s="2">
        <f t="shared" si="8"/>
        <v>0.41397488737659349</v>
      </c>
      <c r="Q17" s="2">
        <f t="shared" si="17"/>
        <v>0.15508482699127757</v>
      </c>
      <c r="R17" s="1">
        <v>380</v>
      </c>
      <c r="S17" s="1">
        <v>69</v>
      </c>
      <c r="T17" s="1">
        <v>1619</v>
      </c>
      <c r="U17" s="1">
        <v>2428</v>
      </c>
      <c r="V17" s="1">
        <v>4319</v>
      </c>
      <c r="W17" s="1">
        <v>1373</v>
      </c>
      <c r="X17" s="1">
        <v>11</v>
      </c>
      <c r="Y17" s="1">
        <v>13</v>
      </c>
      <c r="Z17" s="1">
        <v>30</v>
      </c>
      <c r="AA17" s="1">
        <v>138</v>
      </c>
      <c r="AD17" s="1">
        <v>40</v>
      </c>
      <c r="AF17" s="1">
        <v>9</v>
      </c>
      <c r="AG17" s="1">
        <v>4</v>
      </c>
      <c r="AK17" s="7">
        <f t="shared" si="9"/>
        <v>4</v>
      </c>
      <c r="AL17" s="7">
        <f t="shared" si="10"/>
        <v>10</v>
      </c>
      <c r="AM17" s="7">
        <f t="shared" si="11"/>
        <v>9</v>
      </c>
      <c r="AN17" s="2">
        <f t="shared" si="12"/>
        <v>0.13160164861497173</v>
      </c>
      <c r="AO17" s="2">
        <f t="shared" si="13"/>
        <v>1.0543467842423081E-3</v>
      </c>
      <c r="AP17" s="2">
        <f t="shared" si="14"/>
        <v>1.2460461995590913E-3</v>
      </c>
      <c r="AR17" t="str">
        <f t="shared" si="15"/>
        <v>Coffee</v>
      </c>
      <c r="AS17" t="s">
        <v>283</v>
      </c>
      <c r="AT17" s="184">
        <v>2</v>
      </c>
      <c r="AV17" s="97">
        <v>1</v>
      </c>
      <c r="AW17" s="99">
        <v>31</v>
      </c>
      <c r="AX17" s="105">
        <f t="shared" si="16"/>
        <v>1031</v>
      </c>
      <c r="AZ17" s="7" t="s">
        <v>2951</v>
      </c>
      <c r="BA17" t="s">
        <v>3184</v>
      </c>
      <c r="BC17" s="197"/>
      <c r="BD17" s="197"/>
    </row>
    <row r="18" spans="1:56" hidden="1" outlineLevel="1">
      <c r="A18" t="s">
        <v>1853</v>
      </c>
      <c r="B18" t="s">
        <v>283</v>
      </c>
      <c r="C18" s="1">
        <f t="shared" si="0"/>
        <v>8190</v>
      </c>
      <c r="D18" s="7">
        <f>IF(R18&gt;0,RANK(R18,(R18:T18,U18:AI18)),0)</f>
        <v>5</v>
      </c>
      <c r="E18" s="7">
        <f>IF(S18&gt;0,RANK(S18,(R18:T18,U18:AI18)),0)</f>
        <v>9</v>
      </c>
      <c r="F18" s="7">
        <f>IF(T18&gt;0,RANK(T18,(R18:T18,U18:AI18)),0)</f>
        <v>3</v>
      </c>
      <c r="G18" s="7">
        <f>IF(U18&gt;0,RANK(U18,(R18:T18,U18:AI18)),0)</f>
        <v>2</v>
      </c>
      <c r="H18" s="7">
        <f t="shared" si="1"/>
        <v>1</v>
      </c>
      <c r="I18" s="49">
        <f t="shared" si="2"/>
        <v>2279</v>
      </c>
      <c r="J18" s="177">
        <f t="shared" si="3"/>
        <v>0.27826617826617828</v>
      </c>
      <c r="K18" s="2"/>
      <c r="L18" s="2">
        <f t="shared" si="4"/>
        <v>3.0525030525030524E-2</v>
      </c>
      <c r="M18" s="2">
        <f t="shared" si="5"/>
        <v>1.8315018315018315E-3</v>
      </c>
      <c r="N18" s="2">
        <f t="shared" si="6"/>
        <v>0.17680097680097681</v>
      </c>
      <c r="O18" s="2">
        <f t="shared" si="7"/>
        <v>0.19621489621489621</v>
      </c>
      <c r="P18" s="2">
        <f t="shared" si="8"/>
        <v>0.47448107448107446</v>
      </c>
      <c r="Q18" s="2">
        <f t="shared" si="17"/>
        <v>0.12014652014652016</v>
      </c>
      <c r="R18" s="1">
        <v>250</v>
      </c>
      <c r="S18" s="1">
        <v>15</v>
      </c>
      <c r="T18" s="1">
        <v>1448</v>
      </c>
      <c r="U18" s="1">
        <v>1607</v>
      </c>
      <c r="V18" s="1">
        <v>3886</v>
      </c>
      <c r="W18" s="1">
        <v>892</v>
      </c>
      <c r="X18" s="1">
        <v>4</v>
      </c>
      <c r="Y18" s="1">
        <v>3</v>
      </c>
      <c r="Z18" s="1">
        <v>19</v>
      </c>
      <c r="AA18" s="1">
        <v>44</v>
      </c>
      <c r="AD18" s="1">
        <v>17</v>
      </c>
      <c r="AF18" s="1">
        <v>3</v>
      </c>
      <c r="AG18" s="1">
        <v>2</v>
      </c>
      <c r="AK18" s="7">
        <f t="shared" si="9"/>
        <v>4</v>
      </c>
      <c r="AL18" s="7">
        <f t="shared" si="10"/>
        <v>9</v>
      </c>
      <c r="AM18" s="7">
        <f t="shared" si="11"/>
        <v>10</v>
      </c>
      <c r="AN18" s="2">
        <f t="shared" si="12"/>
        <v>0.10891330891330891</v>
      </c>
      <c r="AO18" s="2">
        <f t="shared" si="13"/>
        <v>4.884004884004884E-4</v>
      </c>
      <c r="AP18" s="2">
        <f t="shared" si="14"/>
        <v>3.663003663003663E-4</v>
      </c>
      <c r="AR18" t="str">
        <f t="shared" si="15"/>
        <v>Colbert</v>
      </c>
      <c r="AS18" t="s">
        <v>283</v>
      </c>
      <c r="AT18" s="184">
        <v>4</v>
      </c>
      <c r="AV18" s="97">
        <v>1</v>
      </c>
      <c r="AW18" s="99">
        <v>33</v>
      </c>
      <c r="AX18" s="105">
        <f t="shared" si="16"/>
        <v>1033</v>
      </c>
      <c r="AZ18" s="7" t="s">
        <v>2951</v>
      </c>
      <c r="BA18" t="s">
        <v>3184</v>
      </c>
      <c r="BC18" s="197"/>
      <c r="BD18" s="197"/>
    </row>
    <row r="19" spans="1:56" hidden="1" outlineLevel="1">
      <c r="A19" t="s">
        <v>2133</v>
      </c>
      <c r="B19" t="s">
        <v>283</v>
      </c>
      <c r="C19" s="1">
        <f t="shared" si="0"/>
        <v>1303</v>
      </c>
      <c r="D19" s="7">
        <f>IF(R19&gt;0,RANK(R19,(R19:T19,U19:AI19)),0)</f>
        <v>5</v>
      </c>
      <c r="E19" s="7">
        <f>IF(S19&gt;0,RANK(S19,(R19:T19,U19:AI19)),0)</f>
        <v>7</v>
      </c>
      <c r="F19" s="7">
        <f>IF(T19&gt;0,RANK(T19,(R19:T19,U19:AI19)),0)</f>
        <v>3</v>
      </c>
      <c r="G19" s="7">
        <f>IF(U19&gt;0,RANK(U19,(R19:T19,U19:AI19)),0)</f>
        <v>2</v>
      </c>
      <c r="H19" s="7">
        <f t="shared" si="1"/>
        <v>1</v>
      </c>
      <c r="I19" s="49">
        <f t="shared" si="2"/>
        <v>561</v>
      </c>
      <c r="J19" s="177">
        <f t="shared" si="3"/>
        <v>0.43054489639293936</v>
      </c>
      <c r="K19" s="2"/>
      <c r="L19" s="2">
        <f t="shared" si="4"/>
        <v>1.3046815042210284E-2</v>
      </c>
      <c r="M19" s="2">
        <f t="shared" si="5"/>
        <v>6.1396776669224865E-3</v>
      </c>
      <c r="N19" s="2">
        <f t="shared" si="6"/>
        <v>0.10821181887950883</v>
      </c>
      <c r="O19" s="2">
        <f t="shared" si="7"/>
        <v>0.15963161933998465</v>
      </c>
      <c r="P19" s="2">
        <f t="shared" si="8"/>
        <v>0.59017651573292407</v>
      </c>
      <c r="Q19" s="2">
        <f t="shared" si="17"/>
        <v>0.12279355333844977</v>
      </c>
      <c r="R19" s="1">
        <v>17</v>
      </c>
      <c r="S19" s="1">
        <v>8</v>
      </c>
      <c r="T19" s="1">
        <v>141</v>
      </c>
      <c r="U19" s="1">
        <v>208</v>
      </c>
      <c r="V19" s="1">
        <v>769</v>
      </c>
      <c r="W19" s="1">
        <v>137</v>
      </c>
      <c r="X19" s="1">
        <v>1</v>
      </c>
      <c r="Y19" s="1">
        <v>0</v>
      </c>
      <c r="Z19" s="1">
        <v>3</v>
      </c>
      <c r="AA19" s="1">
        <v>11</v>
      </c>
      <c r="AD19" s="1">
        <v>6</v>
      </c>
      <c r="AF19" s="1">
        <v>1</v>
      </c>
      <c r="AG19" s="1">
        <v>1</v>
      </c>
      <c r="AK19" s="7">
        <f t="shared" si="9"/>
        <v>4</v>
      </c>
      <c r="AL19" s="7">
        <f t="shared" si="10"/>
        <v>9</v>
      </c>
      <c r="AM19" s="7">
        <f t="shared" si="11"/>
        <v>0</v>
      </c>
      <c r="AN19" s="2">
        <f t="shared" si="12"/>
        <v>0.10514198004604758</v>
      </c>
      <c r="AO19" s="2">
        <f t="shared" si="13"/>
        <v>7.6745970836531081E-4</v>
      </c>
      <c r="AP19" s="2">
        <f t="shared" si="14"/>
        <v>0</v>
      </c>
      <c r="AR19" t="str">
        <f t="shared" si="15"/>
        <v>Conecuh</v>
      </c>
      <c r="AS19" t="s">
        <v>283</v>
      </c>
      <c r="AT19" s="184">
        <v>2</v>
      </c>
      <c r="AV19" s="97">
        <v>1</v>
      </c>
      <c r="AW19" s="99">
        <v>35</v>
      </c>
      <c r="AX19" s="105">
        <f t="shared" si="16"/>
        <v>1035</v>
      </c>
      <c r="AZ19" s="7" t="s">
        <v>2951</v>
      </c>
      <c r="BA19" t="s">
        <v>3184</v>
      </c>
      <c r="BC19" s="197"/>
      <c r="BD19" s="197"/>
    </row>
    <row r="20" spans="1:56" hidden="1" outlineLevel="1">
      <c r="A20" t="s">
        <v>2366</v>
      </c>
      <c r="B20" t="s">
        <v>283</v>
      </c>
      <c r="C20" s="1">
        <f t="shared" si="0"/>
        <v>2229</v>
      </c>
      <c r="D20" s="7">
        <f>IF(R20&gt;0,RANK(R20,(R20:T20,U20:AI20)),0)</f>
        <v>5</v>
      </c>
      <c r="E20" s="7">
        <f>IF(S20&gt;0,RANK(S20,(R20:T20,U20:AI20)),0)</f>
        <v>7</v>
      </c>
      <c r="F20" s="7">
        <f>IF(T20&gt;0,RANK(T20,(R20:T20,U20:AI20)),0)</f>
        <v>3</v>
      </c>
      <c r="G20" s="7">
        <f>IF(U20&gt;0,RANK(U20,(R20:T20,U20:AI20)),0)</f>
        <v>2</v>
      </c>
      <c r="H20" s="7">
        <f t="shared" si="1"/>
        <v>1</v>
      </c>
      <c r="I20" s="49">
        <f t="shared" si="2"/>
        <v>797</v>
      </c>
      <c r="J20" s="177">
        <f t="shared" si="3"/>
        <v>0.35755944369672499</v>
      </c>
      <c r="K20" s="2"/>
      <c r="L20" s="2">
        <f t="shared" si="4"/>
        <v>2.9609690444145357E-2</v>
      </c>
      <c r="M20" s="2">
        <f t="shared" si="5"/>
        <v>4.4863167339614174E-3</v>
      </c>
      <c r="N20" s="2">
        <f t="shared" si="6"/>
        <v>0.10812023328847016</v>
      </c>
      <c r="O20" s="2">
        <f t="shared" si="7"/>
        <v>0.19560340960071781</v>
      </c>
      <c r="P20" s="2">
        <f t="shared" si="8"/>
        <v>0.55316285329744275</v>
      </c>
      <c r="Q20" s="2">
        <f t="shared" si="17"/>
        <v>0.1090174966352625</v>
      </c>
      <c r="R20" s="1">
        <v>66</v>
      </c>
      <c r="S20" s="1">
        <v>10</v>
      </c>
      <c r="T20" s="1">
        <v>241</v>
      </c>
      <c r="U20" s="1">
        <v>436</v>
      </c>
      <c r="V20" s="1">
        <v>1233</v>
      </c>
      <c r="W20" s="1">
        <v>201</v>
      </c>
      <c r="X20" s="1">
        <v>3</v>
      </c>
      <c r="Y20" s="1">
        <v>3</v>
      </c>
      <c r="Z20" s="1">
        <v>2</v>
      </c>
      <c r="AA20" s="1">
        <v>22</v>
      </c>
      <c r="AD20" s="1">
        <v>6</v>
      </c>
      <c r="AF20" s="1">
        <v>5</v>
      </c>
      <c r="AG20" s="1">
        <v>1</v>
      </c>
      <c r="AK20" s="7">
        <f t="shared" si="9"/>
        <v>4</v>
      </c>
      <c r="AL20" s="7">
        <f t="shared" si="10"/>
        <v>8</v>
      </c>
      <c r="AM20" s="7">
        <f t="shared" si="11"/>
        <v>8</v>
      </c>
      <c r="AN20" s="2">
        <f t="shared" si="12"/>
        <v>9.0174966352624494E-2</v>
      </c>
      <c r="AO20" s="2">
        <f t="shared" si="13"/>
        <v>1.3458950201884253E-3</v>
      </c>
      <c r="AP20" s="2">
        <f t="shared" si="14"/>
        <v>1.3458950201884253E-3</v>
      </c>
      <c r="AR20" t="str">
        <f t="shared" si="15"/>
        <v>Coosa</v>
      </c>
      <c r="AS20" t="s">
        <v>283</v>
      </c>
      <c r="AT20" s="184">
        <v>6</v>
      </c>
      <c r="AV20" s="97">
        <v>1</v>
      </c>
      <c r="AW20" s="99">
        <v>37</v>
      </c>
      <c r="AX20" s="105">
        <f t="shared" si="16"/>
        <v>1037</v>
      </c>
      <c r="AZ20" s="7" t="s">
        <v>2951</v>
      </c>
      <c r="BA20" t="s">
        <v>3184</v>
      </c>
      <c r="BC20" s="197"/>
      <c r="BD20" s="197"/>
    </row>
    <row r="21" spans="1:56" hidden="1" outlineLevel="1">
      <c r="A21" t="s">
        <v>2364</v>
      </c>
      <c r="B21" t="s">
        <v>283</v>
      </c>
      <c r="C21" s="1">
        <f t="shared" si="0"/>
        <v>9601</v>
      </c>
      <c r="D21" s="7">
        <f>IF(R21&gt;0,RANK(R21,(R21:T21,U21:AI21)),0)</f>
        <v>5</v>
      </c>
      <c r="E21" s="7">
        <f>IF(S21&gt;0,RANK(S21,(R21:T21,U21:AI21)),0)</f>
        <v>7</v>
      </c>
      <c r="F21" s="7">
        <f>IF(T21&gt;0,RANK(T21,(R21:T21,U21:AI21)),0)</f>
        <v>3</v>
      </c>
      <c r="G21" s="7">
        <f>IF(U21&gt;0,RANK(U21,(R21:T21,U21:AI21)),0)</f>
        <v>2</v>
      </c>
      <c r="H21" s="7">
        <f t="shared" si="1"/>
        <v>1</v>
      </c>
      <c r="I21" s="49">
        <f t="shared" si="2"/>
        <v>2845</v>
      </c>
      <c r="J21" s="177">
        <f t="shared" si="3"/>
        <v>0.29632329965628579</v>
      </c>
      <c r="K21" s="2"/>
      <c r="L21" s="2">
        <f t="shared" si="4"/>
        <v>3.3746484741172797E-2</v>
      </c>
      <c r="M21" s="2">
        <f t="shared" si="5"/>
        <v>8.1241537339860424E-3</v>
      </c>
      <c r="N21" s="2">
        <f t="shared" si="6"/>
        <v>0.13331944589105302</v>
      </c>
      <c r="O21" s="2">
        <f t="shared" si="7"/>
        <v>0.18508488699093845</v>
      </c>
      <c r="P21" s="2">
        <f t="shared" si="8"/>
        <v>0.48140818664722423</v>
      </c>
      <c r="Q21" s="2">
        <f t="shared" si="17"/>
        <v>0.15831684199562551</v>
      </c>
      <c r="R21" s="1">
        <v>324</v>
      </c>
      <c r="S21" s="1">
        <v>78</v>
      </c>
      <c r="T21" s="1">
        <v>1280</v>
      </c>
      <c r="U21" s="1">
        <v>1777</v>
      </c>
      <c r="V21" s="1">
        <v>4622</v>
      </c>
      <c r="W21" s="1">
        <v>1280</v>
      </c>
      <c r="X21" s="1">
        <v>4</v>
      </c>
      <c r="Y21" s="1">
        <v>17</v>
      </c>
      <c r="Z21" s="1">
        <v>15</v>
      </c>
      <c r="AA21" s="1">
        <v>150</v>
      </c>
      <c r="AD21" s="1">
        <v>41</v>
      </c>
      <c r="AF21" s="1">
        <v>5</v>
      </c>
      <c r="AG21" s="1">
        <v>8</v>
      </c>
      <c r="AK21" s="7">
        <f t="shared" si="9"/>
        <v>3</v>
      </c>
      <c r="AL21" s="7">
        <f t="shared" si="10"/>
        <v>10</v>
      </c>
      <c r="AM21" s="7">
        <f t="shared" si="11"/>
        <v>8</v>
      </c>
      <c r="AN21" s="2">
        <f t="shared" si="12"/>
        <v>0.13331944589105302</v>
      </c>
      <c r="AO21" s="2">
        <f t="shared" si="13"/>
        <v>4.1662326840954066E-4</v>
      </c>
      <c r="AP21" s="2">
        <f t="shared" si="14"/>
        <v>1.7706488907405478E-3</v>
      </c>
      <c r="AR21" t="str">
        <f t="shared" si="15"/>
        <v>Covington</v>
      </c>
      <c r="AS21" t="s">
        <v>283</v>
      </c>
      <c r="AT21" s="184">
        <v>2</v>
      </c>
      <c r="AV21" s="97">
        <v>1</v>
      </c>
      <c r="AW21" s="99">
        <v>39</v>
      </c>
      <c r="AX21" s="105">
        <f t="shared" si="16"/>
        <v>1039</v>
      </c>
      <c r="AZ21" s="7" t="s">
        <v>2951</v>
      </c>
      <c r="BA21" t="s">
        <v>3184</v>
      </c>
      <c r="BC21" s="197"/>
      <c r="BD21" s="197"/>
    </row>
    <row r="22" spans="1:56" hidden="1" outlineLevel="1">
      <c r="A22" t="s">
        <v>358</v>
      </c>
      <c r="B22" t="s">
        <v>283</v>
      </c>
      <c r="C22" s="1">
        <f t="shared" si="0"/>
        <v>2745</v>
      </c>
      <c r="D22" s="7">
        <f>IF(R22&gt;0,RANK(R22,(R22:T22,U22:AI22)),0)</f>
        <v>5</v>
      </c>
      <c r="E22" s="7">
        <f>IF(S22&gt;0,RANK(S22,(R22:T22,U22:AI22)),0)</f>
        <v>7</v>
      </c>
      <c r="F22" s="7">
        <f>IF(T22&gt;0,RANK(T22,(R22:T22,U22:AI22)),0)</f>
        <v>4</v>
      </c>
      <c r="G22" s="7">
        <f>IF(U22&gt;0,RANK(U22,(R22:T22,U22:AI22)),0)</f>
        <v>2</v>
      </c>
      <c r="H22" s="7">
        <f t="shared" si="1"/>
        <v>1</v>
      </c>
      <c r="I22" s="49">
        <f t="shared" si="2"/>
        <v>894</v>
      </c>
      <c r="J22" s="177">
        <f t="shared" si="3"/>
        <v>0.3256830601092896</v>
      </c>
      <c r="K22" s="2"/>
      <c r="L22" s="2">
        <f t="shared" si="4"/>
        <v>2.5500910746812388E-2</v>
      </c>
      <c r="M22" s="2">
        <f t="shared" si="5"/>
        <v>4.3715846994535519E-3</v>
      </c>
      <c r="N22" s="2">
        <f t="shared" si="6"/>
        <v>9.107468123861566E-2</v>
      </c>
      <c r="O22" s="2">
        <f t="shared" si="7"/>
        <v>0.21930783242258653</v>
      </c>
      <c r="P22" s="2">
        <f t="shared" si="8"/>
        <v>0.54499089253187616</v>
      </c>
      <c r="Q22" s="2">
        <f t="shared" si="17"/>
        <v>0.11475409836065575</v>
      </c>
      <c r="R22" s="1">
        <v>70</v>
      </c>
      <c r="S22" s="1">
        <v>12</v>
      </c>
      <c r="T22" s="1">
        <v>250</v>
      </c>
      <c r="U22" s="1">
        <v>602</v>
      </c>
      <c r="V22" s="1">
        <v>1496</v>
      </c>
      <c r="W22" s="1">
        <v>286</v>
      </c>
      <c r="X22" s="1">
        <v>1</v>
      </c>
      <c r="Y22" s="1">
        <v>7</v>
      </c>
      <c r="Z22" s="1">
        <v>2</v>
      </c>
      <c r="AA22" s="1">
        <v>14</v>
      </c>
      <c r="AD22" s="1">
        <v>1</v>
      </c>
      <c r="AF22" s="1">
        <v>2</v>
      </c>
      <c r="AG22" s="1">
        <v>2</v>
      </c>
      <c r="AK22" s="7">
        <f t="shared" si="9"/>
        <v>3</v>
      </c>
      <c r="AL22" s="7">
        <f t="shared" si="10"/>
        <v>10</v>
      </c>
      <c r="AM22" s="7">
        <f t="shared" si="11"/>
        <v>8</v>
      </c>
      <c r="AN22" s="2">
        <f t="shared" si="12"/>
        <v>0.10418943533697632</v>
      </c>
      <c r="AO22" s="2">
        <f t="shared" si="13"/>
        <v>3.6429872495446266E-4</v>
      </c>
      <c r="AP22" s="2">
        <f t="shared" si="14"/>
        <v>2.5500910746812386E-3</v>
      </c>
      <c r="AR22" t="str">
        <f t="shared" si="15"/>
        <v>Crenshaw</v>
      </c>
      <c r="AS22" t="s">
        <v>283</v>
      </c>
      <c r="AT22" s="184">
        <v>2</v>
      </c>
      <c r="AV22" s="97">
        <v>1</v>
      </c>
      <c r="AW22" s="99">
        <v>41</v>
      </c>
      <c r="AX22" s="105">
        <f t="shared" si="16"/>
        <v>1041</v>
      </c>
      <c r="AZ22" s="7" t="s">
        <v>2951</v>
      </c>
      <c r="BA22" t="s">
        <v>3184</v>
      </c>
      <c r="BC22" s="197"/>
      <c r="BD22" s="197"/>
    </row>
    <row r="23" spans="1:56" hidden="1" outlineLevel="1">
      <c r="A23" t="s">
        <v>3204</v>
      </c>
      <c r="B23" t="s">
        <v>283</v>
      </c>
      <c r="C23" s="1">
        <f t="shared" si="0"/>
        <v>20990</v>
      </c>
      <c r="D23" s="7">
        <f>IF(R23&gt;0,RANK(R23,(R23:T23,U23:AI23)),0)</f>
        <v>5</v>
      </c>
      <c r="E23" s="7">
        <f>IF(S23&gt;0,RANK(S23,(R23:T23,U23:AI23)),0)</f>
        <v>7</v>
      </c>
      <c r="F23" s="7">
        <f>IF(T23&gt;0,RANK(T23,(R23:T23,U23:AI23)),0)</f>
        <v>3</v>
      </c>
      <c r="G23" s="7">
        <f>IF(U23&gt;0,RANK(U23,(R23:T23,U23:AI23)),0)</f>
        <v>2</v>
      </c>
      <c r="H23" s="7">
        <f t="shared" si="1"/>
        <v>1</v>
      </c>
      <c r="I23" s="49">
        <f t="shared" si="2"/>
        <v>6382</v>
      </c>
      <c r="J23" s="177">
        <f t="shared" si="3"/>
        <v>0.30404954740352547</v>
      </c>
      <c r="K23" s="2"/>
      <c r="L23" s="2">
        <f t="shared" si="4"/>
        <v>2.6584087660790852E-2</v>
      </c>
      <c r="M23" s="2">
        <f t="shared" si="5"/>
        <v>3.6684135302525013E-3</v>
      </c>
      <c r="N23" s="2">
        <f t="shared" si="6"/>
        <v>0.13492139113863744</v>
      </c>
      <c r="O23" s="2">
        <f t="shared" si="7"/>
        <v>0.20247737017627443</v>
      </c>
      <c r="P23" s="2">
        <f t="shared" si="8"/>
        <v>0.50652691757979995</v>
      </c>
      <c r="Q23" s="2">
        <f t="shared" si="17"/>
        <v>0.12582181991424479</v>
      </c>
      <c r="R23" s="1">
        <v>558</v>
      </c>
      <c r="S23" s="1">
        <v>77</v>
      </c>
      <c r="T23" s="1">
        <v>2832</v>
      </c>
      <c r="U23" s="1">
        <v>4250</v>
      </c>
      <c r="V23" s="1">
        <v>10632</v>
      </c>
      <c r="W23" s="1">
        <v>2301</v>
      </c>
      <c r="X23" s="1">
        <v>9</v>
      </c>
      <c r="Y23" s="1">
        <v>26</v>
      </c>
      <c r="Z23" s="1">
        <v>44</v>
      </c>
      <c r="AA23" s="1">
        <v>167</v>
      </c>
      <c r="AD23" s="1">
        <v>65</v>
      </c>
      <c r="AF23" s="1">
        <v>24</v>
      </c>
      <c r="AG23" s="1">
        <v>5</v>
      </c>
      <c r="AK23" s="7">
        <f t="shared" si="9"/>
        <v>4</v>
      </c>
      <c r="AL23" s="7">
        <f t="shared" si="10"/>
        <v>10</v>
      </c>
      <c r="AM23" s="7">
        <f t="shared" si="11"/>
        <v>9</v>
      </c>
      <c r="AN23" s="2">
        <f t="shared" si="12"/>
        <v>0.10962363030014292</v>
      </c>
      <c r="AO23" s="2">
        <f t="shared" si="13"/>
        <v>4.2877560743211052E-4</v>
      </c>
      <c r="AP23" s="2">
        <f t="shared" si="14"/>
        <v>1.2386850881372083E-3</v>
      </c>
      <c r="AR23" t="str">
        <f t="shared" si="15"/>
        <v>Cullman</v>
      </c>
      <c r="AS23" t="s">
        <v>283</v>
      </c>
      <c r="AT23" s="184">
        <v>4</v>
      </c>
      <c r="AV23" s="97">
        <v>1</v>
      </c>
      <c r="AW23" s="99">
        <v>43</v>
      </c>
      <c r="AX23" s="105">
        <f t="shared" si="16"/>
        <v>1043</v>
      </c>
      <c r="AZ23" s="7" t="s">
        <v>2951</v>
      </c>
      <c r="BA23" t="s">
        <v>3184</v>
      </c>
      <c r="BC23" s="197"/>
      <c r="BD23" s="197"/>
    </row>
    <row r="24" spans="1:56" hidden="1" outlineLevel="1">
      <c r="A24" t="s">
        <v>3205</v>
      </c>
      <c r="B24" t="s">
        <v>283</v>
      </c>
      <c r="C24" s="1">
        <f t="shared" si="0"/>
        <v>9170</v>
      </c>
      <c r="D24" s="7">
        <f>IF(R24&gt;0,RANK(R24,(R24:T24,U24:AI24)),0)</f>
        <v>5</v>
      </c>
      <c r="E24" s="7">
        <f>IF(S24&gt;0,RANK(S24,(R24:T24,U24:AI24)),0)</f>
        <v>7</v>
      </c>
      <c r="F24" s="7">
        <f>IF(T24&gt;0,RANK(T24,(R24:T24,U24:AI24)),0)</f>
        <v>3</v>
      </c>
      <c r="G24" s="7">
        <f>IF(U24&gt;0,RANK(U24,(R24:T24,U24:AI24)),0)</f>
        <v>2</v>
      </c>
      <c r="H24" s="7">
        <f t="shared" si="1"/>
        <v>1</v>
      </c>
      <c r="I24" s="49">
        <f t="shared" si="2"/>
        <v>2144</v>
      </c>
      <c r="J24" s="177">
        <f t="shared" si="3"/>
        <v>0.23380588876772082</v>
      </c>
      <c r="K24" s="2"/>
      <c r="L24" s="2">
        <f t="shared" si="4"/>
        <v>3.6314067611777537E-2</v>
      </c>
      <c r="M24" s="2">
        <f t="shared" si="5"/>
        <v>6.1068702290076335E-3</v>
      </c>
      <c r="N24" s="2">
        <f t="shared" si="6"/>
        <v>0.1302071973827699</v>
      </c>
      <c r="O24" s="2">
        <f t="shared" si="7"/>
        <v>0.21897491821155943</v>
      </c>
      <c r="P24" s="2">
        <f t="shared" si="8"/>
        <v>0.45278080697928025</v>
      </c>
      <c r="Q24" s="2">
        <f t="shared" si="17"/>
        <v>0.15561613958560516</v>
      </c>
      <c r="R24" s="1">
        <v>333</v>
      </c>
      <c r="S24" s="1">
        <v>56</v>
      </c>
      <c r="T24" s="1">
        <v>1194</v>
      </c>
      <c r="U24" s="1">
        <v>2008</v>
      </c>
      <c r="V24" s="1">
        <v>4152</v>
      </c>
      <c r="W24" s="1">
        <v>1150</v>
      </c>
      <c r="X24" s="1">
        <v>9</v>
      </c>
      <c r="Y24" s="1">
        <v>11</v>
      </c>
      <c r="Z24" s="1">
        <v>31</v>
      </c>
      <c r="AA24" s="1">
        <v>161</v>
      </c>
      <c r="AD24" s="1">
        <v>56</v>
      </c>
      <c r="AF24" s="1">
        <v>6</v>
      </c>
      <c r="AG24" s="1">
        <v>3</v>
      </c>
      <c r="AK24" s="7">
        <f t="shared" si="9"/>
        <v>4</v>
      </c>
      <c r="AL24" s="7">
        <f t="shared" si="10"/>
        <v>10</v>
      </c>
      <c r="AM24" s="7">
        <f t="shared" si="11"/>
        <v>9</v>
      </c>
      <c r="AN24" s="2">
        <f t="shared" si="12"/>
        <v>0.12540894220283533</v>
      </c>
      <c r="AO24" s="2">
        <f t="shared" si="13"/>
        <v>9.8146128680479832E-4</v>
      </c>
      <c r="AP24" s="2">
        <f t="shared" si="14"/>
        <v>1.1995637949836423E-3</v>
      </c>
      <c r="AR24" t="str">
        <f t="shared" si="15"/>
        <v>Dale</v>
      </c>
      <c r="AS24" t="s">
        <v>283</v>
      </c>
      <c r="AT24" s="184">
        <v>2</v>
      </c>
      <c r="AV24" s="97">
        <v>1</v>
      </c>
      <c r="AW24" s="99">
        <v>45</v>
      </c>
      <c r="AX24" s="105">
        <f t="shared" si="16"/>
        <v>1045</v>
      </c>
      <c r="AZ24" s="7" t="s">
        <v>2951</v>
      </c>
      <c r="BA24" t="s">
        <v>3184</v>
      </c>
      <c r="BC24" s="197"/>
      <c r="BD24" s="197"/>
    </row>
    <row r="25" spans="1:56" hidden="1" outlineLevel="1">
      <c r="A25" t="s">
        <v>247</v>
      </c>
      <c r="B25" t="s">
        <v>283</v>
      </c>
      <c r="C25" s="1">
        <f t="shared" si="0"/>
        <v>876</v>
      </c>
      <c r="D25" s="7">
        <f>IF(R25&gt;0,RANK(R25,(R25:T25,U25:AI25)),0)</f>
        <v>5</v>
      </c>
      <c r="E25" s="7">
        <f>IF(S25&gt;0,RANK(S25,(R25:T25,U25:AI25)),0)</f>
        <v>7</v>
      </c>
      <c r="F25" s="7">
        <f>IF(T25&gt;0,RANK(T25,(R25:T25,U25:AI25)),0)</f>
        <v>3</v>
      </c>
      <c r="G25" s="7">
        <f>IF(U25&gt;0,RANK(U25,(R25:T25,U25:AI25)),0)</f>
        <v>2</v>
      </c>
      <c r="H25" s="7">
        <f t="shared" si="1"/>
        <v>1</v>
      </c>
      <c r="I25" s="49">
        <f t="shared" si="2"/>
        <v>342</v>
      </c>
      <c r="J25" s="177">
        <f t="shared" si="3"/>
        <v>0.3904109589041096</v>
      </c>
      <c r="K25" s="2"/>
      <c r="L25" s="2">
        <f t="shared" si="4"/>
        <v>2.6255707762557076E-2</v>
      </c>
      <c r="M25" s="2">
        <f t="shared" si="5"/>
        <v>9.1324200913242004E-3</v>
      </c>
      <c r="N25" s="2">
        <f t="shared" si="6"/>
        <v>8.6757990867579904E-2</v>
      </c>
      <c r="O25" s="2">
        <f t="shared" si="7"/>
        <v>0.20662100456621005</v>
      </c>
      <c r="P25" s="2">
        <f t="shared" si="8"/>
        <v>0.59703196347031962</v>
      </c>
      <c r="Q25" s="2">
        <f t="shared" si="17"/>
        <v>7.420091324200917E-2</v>
      </c>
      <c r="R25" s="1">
        <v>23</v>
      </c>
      <c r="S25" s="1">
        <v>8</v>
      </c>
      <c r="T25" s="1">
        <v>76</v>
      </c>
      <c r="U25" s="1">
        <v>181</v>
      </c>
      <c r="V25" s="1">
        <v>523</v>
      </c>
      <c r="W25" s="1">
        <v>46</v>
      </c>
      <c r="X25" s="1">
        <v>0</v>
      </c>
      <c r="Y25" s="1">
        <v>0</v>
      </c>
      <c r="Z25" s="1">
        <v>0</v>
      </c>
      <c r="AA25" s="1">
        <v>13</v>
      </c>
      <c r="AD25" s="1">
        <v>5</v>
      </c>
      <c r="AF25" s="1">
        <v>1</v>
      </c>
      <c r="AG25" s="1">
        <v>0</v>
      </c>
      <c r="AK25" s="7">
        <f t="shared" si="9"/>
        <v>4</v>
      </c>
      <c r="AL25" s="7">
        <f t="shared" si="10"/>
        <v>0</v>
      </c>
      <c r="AM25" s="7">
        <f t="shared" si="11"/>
        <v>0</v>
      </c>
      <c r="AN25" s="2">
        <f t="shared" si="12"/>
        <v>5.2511415525114152E-2</v>
      </c>
      <c r="AO25" s="2">
        <f t="shared" si="13"/>
        <v>0</v>
      </c>
      <c r="AP25" s="2">
        <f t="shared" si="14"/>
        <v>0</v>
      </c>
      <c r="AR25" t="str">
        <f t="shared" si="15"/>
        <v>Dallas</v>
      </c>
      <c r="AS25" t="s">
        <v>283</v>
      </c>
      <c r="AT25" s="184">
        <v>7</v>
      </c>
      <c r="AV25" s="97">
        <v>1</v>
      </c>
      <c r="AW25" s="99">
        <v>47</v>
      </c>
      <c r="AX25" s="105">
        <f t="shared" si="16"/>
        <v>1047</v>
      </c>
      <c r="AZ25" s="7" t="s">
        <v>2951</v>
      </c>
      <c r="BA25" t="s">
        <v>3184</v>
      </c>
      <c r="BC25" s="197"/>
      <c r="BD25" s="197"/>
    </row>
    <row r="26" spans="1:56" hidden="1" outlineLevel="1">
      <c r="A26" t="s">
        <v>248</v>
      </c>
      <c r="B26" t="s">
        <v>283</v>
      </c>
      <c r="C26" s="1">
        <f t="shared" si="0"/>
        <v>13147</v>
      </c>
      <c r="D26" s="7">
        <f>IF(R26&gt;0,RANK(R26,(R26:T26,U26:AI26)),0)</f>
        <v>5</v>
      </c>
      <c r="E26" s="7">
        <f>IF(S26&gt;0,RANK(S26,(R26:T26,U26:AI26)),0)</f>
        <v>7</v>
      </c>
      <c r="F26" s="7">
        <f>IF(T26&gt;0,RANK(T26,(R26:T26,U26:AI26)),0)</f>
        <v>2</v>
      </c>
      <c r="G26" s="7">
        <f>IF(U26&gt;0,RANK(U26,(R26:T26,U26:AI26)),0)</f>
        <v>3</v>
      </c>
      <c r="H26" s="7">
        <f t="shared" si="1"/>
        <v>1</v>
      </c>
      <c r="I26" s="49">
        <f t="shared" si="2"/>
        <v>3416</v>
      </c>
      <c r="J26" s="177">
        <f t="shared" si="3"/>
        <v>0.25983114018407238</v>
      </c>
      <c r="K26" s="2"/>
      <c r="L26" s="2">
        <f t="shared" si="4"/>
        <v>2.4720468547957709E-2</v>
      </c>
      <c r="M26" s="2">
        <f t="shared" si="5"/>
        <v>3.8792119875256711E-3</v>
      </c>
      <c r="N26" s="2">
        <f t="shared" si="6"/>
        <v>0.2160188636190766</v>
      </c>
      <c r="O26" s="2">
        <f t="shared" si="7"/>
        <v>0.1639157222179965</v>
      </c>
      <c r="P26" s="2">
        <f t="shared" si="8"/>
        <v>0.47585000380314901</v>
      </c>
      <c r="Q26" s="2">
        <f t="shared" si="17"/>
        <v>0.11561572982429436</v>
      </c>
      <c r="R26" s="1">
        <v>325</v>
      </c>
      <c r="S26" s="1">
        <v>51</v>
      </c>
      <c r="T26" s="1">
        <v>2840</v>
      </c>
      <c r="U26" s="1">
        <v>2155</v>
      </c>
      <c r="V26" s="1">
        <v>6256</v>
      </c>
      <c r="W26" s="1">
        <v>1287</v>
      </c>
      <c r="X26" s="1">
        <v>5</v>
      </c>
      <c r="Y26" s="1">
        <v>8</v>
      </c>
      <c r="Z26" s="1">
        <v>28</v>
      </c>
      <c r="AA26" s="1">
        <v>133</v>
      </c>
      <c r="AD26" s="1">
        <v>51</v>
      </c>
      <c r="AF26" s="1">
        <v>3</v>
      </c>
      <c r="AG26" s="1">
        <v>5</v>
      </c>
      <c r="AK26" s="7">
        <f t="shared" si="9"/>
        <v>4</v>
      </c>
      <c r="AL26" s="7">
        <f t="shared" si="10"/>
        <v>10</v>
      </c>
      <c r="AM26" s="7">
        <f t="shared" si="11"/>
        <v>9</v>
      </c>
      <c r="AN26" s="2">
        <f t="shared" si="12"/>
        <v>9.789305544991253E-2</v>
      </c>
      <c r="AO26" s="2">
        <f t="shared" si="13"/>
        <v>3.8031490073781092E-4</v>
      </c>
      <c r="AP26" s="2">
        <f t="shared" si="14"/>
        <v>6.0850384118049747E-4</v>
      </c>
      <c r="AR26" t="str">
        <f t="shared" si="15"/>
        <v>DeKalb</v>
      </c>
      <c r="AS26" t="s">
        <v>283</v>
      </c>
      <c r="AT26" s="184">
        <v>4</v>
      </c>
      <c r="AV26" s="97">
        <v>1</v>
      </c>
      <c r="AW26" s="99">
        <v>49</v>
      </c>
      <c r="AX26" s="105">
        <f t="shared" si="16"/>
        <v>1049</v>
      </c>
      <c r="AZ26" s="7" t="s">
        <v>2951</v>
      </c>
      <c r="BA26" t="s">
        <v>3184</v>
      </c>
      <c r="BC26" s="197"/>
      <c r="BD26" s="197"/>
    </row>
    <row r="27" spans="1:56" hidden="1" outlineLevel="1">
      <c r="A27" t="s">
        <v>821</v>
      </c>
      <c r="B27" t="s">
        <v>283</v>
      </c>
      <c r="C27" s="1">
        <f t="shared" si="0"/>
        <v>18821</v>
      </c>
      <c r="D27" s="7">
        <f>IF(R27&gt;0,RANK(R27,(R27:T27,U27:AI27)),0)</f>
        <v>5</v>
      </c>
      <c r="E27" s="7">
        <f>IF(S27&gt;0,RANK(S27,(R27:T27,U27:AI27)),0)</f>
        <v>7</v>
      </c>
      <c r="F27" s="7">
        <f>IF(T27&gt;0,RANK(T27,(R27:T27,U27:AI27)),0)</f>
        <v>4</v>
      </c>
      <c r="G27" s="7">
        <f>IF(U27&gt;0,RANK(U27,(R27:T27,U27:AI27)),0)</f>
        <v>2</v>
      </c>
      <c r="H27" s="7">
        <f t="shared" si="1"/>
        <v>1</v>
      </c>
      <c r="I27" s="49">
        <f t="shared" si="2"/>
        <v>5484</v>
      </c>
      <c r="J27" s="177">
        <f t="shared" si="3"/>
        <v>0.29137665373784605</v>
      </c>
      <c r="K27" s="2"/>
      <c r="L27" s="2">
        <f t="shared" si="4"/>
        <v>3.5757929971839963E-2</v>
      </c>
      <c r="M27" s="2">
        <f t="shared" si="5"/>
        <v>5.419478242388821E-3</v>
      </c>
      <c r="N27" s="2">
        <f t="shared" si="6"/>
        <v>0.13426491684820147</v>
      </c>
      <c r="O27" s="2">
        <f t="shared" si="7"/>
        <v>0.18351841028638224</v>
      </c>
      <c r="P27" s="2">
        <f t="shared" si="8"/>
        <v>0.47489506402422826</v>
      </c>
      <c r="Q27" s="2">
        <f t="shared" si="17"/>
        <v>0.16614420062695906</v>
      </c>
      <c r="R27" s="1">
        <v>673</v>
      </c>
      <c r="S27" s="1">
        <v>102</v>
      </c>
      <c r="T27" s="1">
        <v>2527</v>
      </c>
      <c r="U27" s="1">
        <v>3454</v>
      </c>
      <c r="V27" s="1">
        <v>8938</v>
      </c>
      <c r="W27" s="1">
        <v>2804</v>
      </c>
      <c r="X27" s="1">
        <v>7</v>
      </c>
      <c r="Y27" s="1">
        <v>17</v>
      </c>
      <c r="Z27" s="1">
        <v>51</v>
      </c>
      <c r="AA27" s="1">
        <v>171</v>
      </c>
      <c r="AD27" s="1">
        <v>55</v>
      </c>
      <c r="AF27" s="1">
        <v>16</v>
      </c>
      <c r="AG27" s="1">
        <v>6</v>
      </c>
      <c r="AK27" s="7">
        <f t="shared" si="9"/>
        <v>3</v>
      </c>
      <c r="AL27" s="7">
        <f t="shared" si="10"/>
        <v>10</v>
      </c>
      <c r="AM27" s="7">
        <f t="shared" si="11"/>
        <v>9</v>
      </c>
      <c r="AN27" s="2">
        <f t="shared" si="12"/>
        <v>0.14898251952606131</v>
      </c>
      <c r="AO27" s="2">
        <f t="shared" si="13"/>
        <v>3.7192497741884067E-4</v>
      </c>
      <c r="AP27" s="2">
        <f t="shared" si="14"/>
        <v>9.0324637373147016E-4</v>
      </c>
      <c r="AR27" t="str">
        <f t="shared" si="15"/>
        <v>Elmore</v>
      </c>
      <c r="AS27" t="s">
        <v>283</v>
      </c>
      <c r="AT27" s="184">
        <v>2</v>
      </c>
      <c r="AV27" s="97">
        <v>1</v>
      </c>
      <c r="AW27" s="99">
        <v>51</v>
      </c>
      <c r="AX27" s="105">
        <f t="shared" si="16"/>
        <v>1051</v>
      </c>
      <c r="AZ27" s="7" t="s">
        <v>2951</v>
      </c>
      <c r="BA27" t="s">
        <v>3184</v>
      </c>
      <c r="BC27" s="197"/>
      <c r="BD27" s="197"/>
    </row>
    <row r="28" spans="1:56" hidden="1" outlineLevel="1">
      <c r="A28" t="s">
        <v>1895</v>
      </c>
      <c r="B28" t="s">
        <v>283</v>
      </c>
      <c r="C28" s="1">
        <f t="shared" si="0"/>
        <v>5711</v>
      </c>
      <c r="D28" s="7">
        <f>IF(R28&gt;0,RANK(R28,(R28:T28,U28:AI28)),0)</f>
        <v>5</v>
      </c>
      <c r="E28" s="7">
        <f>IF(S28&gt;0,RANK(S28,(R28:T28,U28:AI28)),0)</f>
        <v>7</v>
      </c>
      <c r="F28" s="7">
        <f>IF(T28&gt;0,RANK(T28,(R28:T28,U28:AI28)),0)</f>
        <v>2</v>
      </c>
      <c r="G28" s="7">
        <f>IF(U28&gt;0,RANK(U28,(R28:T28,U28:AI28)),0)</f>
        <v>3</v>
      </c>
      <c r="H28" s="7">
        <f t="shared" si="1"/>
        <v>1</v>
      </c>
      <c r="I28" s="49">
        <f t="shared" si="2"/>
        <v>1789</v>
      </c>
      <c r="J28" s="177">
        <f t="shared" si="3"/>
        <v>0.3132551216949746</v>
      </c>
      <c r="K28" s="2"/>
      <c r="L28" s="2">
        <f t="shared" si="4"/>
        <v>3.3969532481176679E-2</v>
      </c>
      <c r="M28" s="2">
        <f t="shared" si="5"/>
        <v>4.9028191209945721E-3</v>
      </c>
      <c r="N28" s="2">
        <f t="shared" si="6"/>
        <v>0.18000350201365786</v>
      </c>
      <c r="O28" s="2">
        <f t="shared" si="7"/>
        <v>0.17142356855191734</v>
      </c>
      <c r="P28" s="2">
        <f t="shared" si="8"/>
        <v>0.49325862370863244</v>
      </c>
      <c r="Q28" s="2">
        <f t="shared" si="17"/>
        <v>0.11644195412362118</v>
      </c>
      <c r="R28" s="1">
        <v>194</v>
      </c>
      <c r="S28" s="1">
        <v>28</v>
      </c>
      <c r="T28" s="1">
        <v>1028</v>
      </c>
      <c r="U28" s="1">
        <v>979</v>
      </c>
      <c r="V28" s="1">
        <v>2817</v>
      </c>
      <c r="W28" s="1">
        <v>585</v>
      </c>
      <c r="X28" s="1">
        <v>3</v>
      </c>
      <c r="Y28" s="1">
        <v>7</v>
      </c>
      <c r="Z28" s="1">
        <v>13</v>
      </c>
      <c r="AA28" s="1">
        <v>32</v>
      </c>
      <c r="AD28" s="1">
        <v>21</v>
      </c>
      <c r="AF28" s="1">
        <v>3</v>
      </c>
      <c r="AG28" s="1">
        <v>1</v>
      </c>
      <c r="AK28" s="7">
        <f t="shared" si="9"/>
        <v>4</v>
      </c>
      <c r="AL28" s="7">
        <f t="shared" si="10"/>
        <v>10</v>
      </c>
      <c r="AM28" s="7">
        <f t="shared" si="11"/>
        <v>9</v>
      </c>
      <c r="AN28" s="2">
        <f t="shared" si="12"/>
        <v>0.10243389949220802</v>
      </c>
      <c r="AO28" s="2">
        <f t="shared" si="13"/>
        <v>5.2530204867798987E-4</v>
      </c>
      <c r="AP28" s="2">
        <f t="shared" si="14"/>
        <v>1.225704780248643E-3</v>
      </c>
      <c r="AR28" t="str">
        <f t="shared" si="15"/>
        <v>Escambia</v>
      </c>
      <c r="AS28" t="s">
        <v>283</v>
      </c>
      <c r="AT28" s="184">
        <v>1</v>
      </c>
      <c r="AV28" s="97">
        <v>1</v>
      </c>
      <c r="AW28" s="99">
        <v>53</v>
      </c>
      <c r="AX28" s="105">
        <f t="shared" si="16"/>
        <v>1053</v>
      </c>
      <c r="AZ28" s="7" t="s">
        <v>2951</v>
      </c>
      <c r="BA28" t="s">
        <v>3184</v>
      </c>
      <c r="BC28" s="197"/>
      <c r="BD28" s="197"/>
    </row>
    <row r="29" spans="1:56" hidden="1" outlineLevel="1">
      <c r="A29" t="s">
        <v>250</v>
      </c>
      <c r="B29" t="s">
        <v>283</v>
      </c>
      <c r="C29" s="1">
        <f t="shared" si="0"/>
        <v>18896</v>
      </c>
      <c r="D29" s="7">
        <f>IF(R29&gt;0,RANK(R29,(R29:T29,U29:AI29)),0)</f>
        <v>5</v>
      </c>
      <c r="E29" s="7">
        <f>IF(S29&gt;0,RANK(S29,(R29:T29,U29:AI29)),0)</f>
        <v>7</v>
      </c>
      <c r="F29" s="7">
        <f>IF(T29&gt;0,RANK(T29,(R29:T29,U29:AI29)),0)</f>
        <v>3</v>
      </c>
      <c r="G29" s="7">
        <f>IF(U29&gt;0,RANK(U29,(R29:T29,U29:AI29)),0)</f>
        <v>2</v>
      </c>
      <c r="H29" s="7">
        <f t="shared" si="1"/>
        <v>1</v>
      </c>
      <c r="I29" s="49">
        <f t="shared" si="2"/>
        <v>4789</v>
      </c>
      <c r="J29" s="177">
        <f t="shared" si="3"/>
        <v>0.2534398814563929</v>
      </c>
      <c r="K29" s="2"/>
      <c r="L29" s="2">
        <f t="shared" si="4"/>
        <v>3.2705334462320067E-2</v>
      </c>
      <c r="M29" s="2">
        <f t="shared" si="5"/>
        <v>4.07493649449619E-3</v>
      </c>
      <c r="N29" s="2">
        <f t="shared" si="6"/>
        <v>0.16791913632514818</v>
      </c>
      <c r="O29" s="2">
        <f t="shared" si="7"/>
        <v>0.20745131244707873</v>
      </c>
      <c r="P29" s="2">
        <f t="shared" si="8"/>
        <v>0.46089119390347161</v>
      </c>
      <c r="Q29" s="2">
        <f t="shared" si="17"/>
        <v>0.12695808636748523</v>
      </c>
      <c r="R29" s="1">
        <v>618</v>
      </c>
      <c r="S29" s="1">
        <v>77</v>
      </c>
      <c r="T29" s="1">
        <v>3173</v>
      </c>
      <c r="U29" s="1">
        <v>3920</v>
      </c>
      <c r="V29" s="1">
        <v>8709</v>
      </c>
      <c r="W29" s="1">
        <v>2115</v>
      </c>
      <c r="X29" s="1">
        <v>9</v>
      </c>
      <c r="Y29" s="1">
        <v>20</v>
      </c>
      <c r="Z29" s="1">
        <v>36</v>
      </c>
      <c r="AA29" s="1">
        <v>140</v>
      </c>
      <c r="AD29" s="1">
        <v>52</v>
      </c>
      <c r="AF29" s="1">
        <v>21</v>
      </c>
      <c r="AG29" s="1">
        <v>6</v>
      </c>
      <c r="AK29" s="7">
        <f t="shared" si="9"/>
        <v>4</v>
      </c>
      <c r="AL29" s="7">
        <f t="shared" si="10"/>
        <v>10</v>
      </c>
      <c r="AM29" s="7">
        <f t="shared" si="11"/>
        <v>9</v>
      </c>
      <c r="AN29" s="2">
        <f t="shared" si="12"/>
        <v>0.11192845046570703</v>
      </c>
      <c r="AO29" s="2">
        <f t="shared" si="13"/>
        <v>4.7629127857747673E-4</v>
      </c>
      <c r="AP29" s="2">
        <f t="shared" si="14"/>
        <v>1.0584250635055038E-3</v>
      </c>
      <c r="AR29" t="str">
        <f t="shared" si="15"/>
        <v>Etowah</v>
      </c>
      <c r="AS29" t="s">
        <v>283</v>
      </c>
      <c r="AT29" s="184">
        <v>4</v>
      </c>
      <c r="AV29" s="97">
        <v>1</v>
      </c>
      <c r="AW29" s="99">
        <v>55</v>
      </c>
      <c r="AX29" s="105">
        <f t="shared" si="16"/>
        <v>1055</v>
      </c>
      <c r="AZ29" s="7" t="s">
        <v>2951</v>
      </c>
      <c r="BA29" t="s">
        <v>3184</v>
      </c>
      <c r="BC29" s="197"/>
      <c r="BD29" s="197"/>
    </row>
    <row r="30" spans="1:56" hidden="1" outlineLevel="1">
      <c r="A30" t="s">
        <v>30</v>
      </c>
      <c r="B30" t="s">
        <v>283</v>
      </c>
      <c r="C30" s="1">
        <f t="shared" si="0"/>
        <v>4974</v>
      </c>
      <c r="D30" s="7">
        <f>IF(R30&gt;0,RANK(R30,(R30:T30,U30:AI30)),0)</f>
        <v>5</v>
      </c>
      <c r="E30" s="7">
        <f>IF(S30&gt;0,RANK(S30,(R30:T30,U30:AI30)),0)</f>
        <v>8</v>
      </c>
      <c r="F30" s="7">
        <f>IF(T30&gt;0,RANK(T30,(R30:T30,U30:AI30)),0)</f>
        <v>3</v>
      </c>
      <c r="G30" s="7">
        <f>IF(U30&gt;0,RANK(U30,(R30:T30,U30:AI30)),0)</f>
        <v>2</v>
      </c>
      <c r="H30" s="7">
        <f t="shared" si="1"/>
        <v>1</v>
      </c>
      <c r="I30" s="49">
        <f t="shared" si="2"/>
        <v>1437</v>
      </c>
      <c r="J30" s="177">
        <f t="shared" si="3"/>
        <v>0.28890229191797345</v>
      </c>
      <c r="K30" s="2"/>
      <c r="L30" s="2">
        <f t="shared" si="4"/>
        <v>2.4929634097305992E-2</v>
      </c>
      <c r="M30" s="2">
        <f t="shared" si="5"/>
        <v>5.0261359067149177E-3</v>
      </c>
      <c r="N30" s="2">
        <f t="shared" si="6"/>
        <v>0.1334941696823482</v>
      </c>
      <c r="O30" s="2">
        <f t="shared" si="7"/>
        <v>0.20969039002814635</v>
      </c>
      <c r="P30" s="2">
        <f t="shared" si="8"/>
        <v>0.49859268194611983</v>
      </c>
      <c r="Q30" s="2">
        <f t="shared" si="17"/>
        <v>0.12826698833936467</v>
      </c>
      <c r="R30" s="1">
        <v>124</v>
      </c>
      <c r="S30" s="1">
        <v>25</v>
      </c>
      <c r="T30" s="1">
        <v>664</v>
      </c>
      <c r="U30" s="1">
        <v>1043</v>
      </c>
      <c r="V30" s="1">
        <v>2480</v>
      </c>
      <c r="W30" s="1">
        <v>488</v>
      </c>
      <c r="X30" s="1">
        <v>2</v>
      </c>
      <c r="Y30" s="1">
        <v>5</v>
      </c>
      <c r="Z30" s="1">
        <v>8</v>
      </c>
      <c r="AA30" s="1">
        <v>88</v>
      </c>
      <c r="AD30" s="1">
        <v>44</v>
      </c>
      <c r="AF30" s="1">
        <v>3</v>
      </c>
      <c r="AG30" s="1">
        <v>0</v>
      </c>
      <c r="AK30" s="7">
        <f t="shared" si="9"/>
        <v>4</v>
      </c>
      <c r="AL30" s="7">
        <f t="shared" si="10"/>
        <v>10</v>
      </c>
      <c r="AM30" s="7">
        <f t="shared" si="11"/>
        <v>9</v>
      </c>
      <c r="AN30" s="2">
        <f t="shared" si="12"/>
        <v>9.8110172899075185E-2</v>
      </c>
      <c r="AO30" s="2">
        <f t="shared" si="13"/>
        <v>4.020908725371934E-4</v>
      </c>
      <c r="AP30" s="2">
        <f t="shared" si="14"/>
        <v>1.0052271813429834E-3</v>
      </c>
      <c r="AR30" t="str">
        <f t="shared" si="15"/>
        <v>Fayette</v>
      </c>
      <c r="AS30" t="s">
        <v>283</v>
      </c>
      <c r="AT30" s="184">
        <v>4</v>
      </c>
      <c r="AV30" s="97">
        <v>1</v>
      </c>
      <c r="AW30" s="99">
        <v>57</v>
      </c>
      <c r="AX30" s="105">
        <f t="shared" si="16"/>
        <v>1057</v>
      </c>
      <c r="AZ30" s="7" t="s">
        <v>2951</v>
      </c>
      <c r="BA30" t="s">
        <v>3184</v>
      </c>
      <c r="BC30" s="197"/>
      <c r="BD30" s="197"/>
    </row>
    <row r="31" spans="1:56" hidden="1" outlineLevel="1">
      <c r="A31" t="s">
        <v>2409</v>
      </c>
      <c r="B31" t="s">
        <v>283</v>
      </c>
      <c r="C31" s="1">
        <f t="shared" si="0"/>
        <v>4189</v>
      </c>
      <c r="D31" s="7">
        <f>IF(R31&gt;0,RANK(R31,(R31:T31,U31:AI31)),0)</f>
        <v>5</v>
      </c>
      <c r="E31" s="7">
        <f>IF(S31&gt;0,RANK(S31,(R31:T31,U31:AI31)),0)</f>
        <v>8</v>
      </c>
      <c r="F31" s="7">
        <f>IF(T31&gt;0,RANK(T31,(R31:T31,U31:AI31)),0)</f>
        <v>3</v>
      </c>
      <c r="G31" s="7">
        <f>IF(U31&gt;0,RANK(U31,(R31:T31,U31:AI31)),0)</f>
        <v>2</v>
      </c>
      <c r="H31" s="7">
        <f t="shared" si="1"/>
        <v>1</v>
      </c>
      <c r="I31" s="49">
        <f t="shared" si="2"/>
        <v>1264</v>
      </c>
      <c r="J31" s="177">
        <f t="shared" si="3"/>
        <v>0.30174265934590594</v>
      </c>
      <c r="K31" s="2"/>
      <c r="L31" s="2">
        <f t="shared" si="4"/>
        <v>2.5543089042730963E-2</v>
      </c>
      <c r="M31" s="2">
        <f t="shared" si="5"/>
        <v>3.3420864168059203E-3</v>
      </c>
      <c r="N31" s="2">
        <f t="shared" si="6"/>
        <v>0.13416089758892338</v>
      </c>
      <c r="O31" s="2">
        <f t="shared" si="7"/>
        <v>0.21293864884220579</v>
      </c>
      <c r="P31" s="2">
        <f t="shared" si="8"/>
        <v>0.51468130818811175</v>
      </c>
      <c r="Q31" s="2">
        <f t="shared" si="17"/>
        <v>0.10933396992122224</v>
      </c>
      <c r="R31" s="1">
        <v>107</v>
      </c>
      <c r="S31" s="1">
        <v>14</v>
      </c>
      <c r="T31" s="1">
        <v>562</v>
      </c>
      <c r="U31" s="1">
        <v>892</v>
      </c>
      <c r="V31" s="1">
        <v>2156</v>
      </c>
      <c r="W31" s="1">
        <v>388</v>
      </c>
      <c r="X31" s="1">
        <v>2</v>
      </c>
      <c r="Y31" s="1">
        <v>6</v>
      </c>
      <c r="Z31" s="1">
        <v>8</v>
      </c>
      <c r="AA31" s="1">
        <v>30</v>
      </c>
      <c r="AD31" s="1">
        <v>20</v>
      </c>
      <c r="AF31" s="1">
        <v>4</v>
      </c>
      <c r="AG31" s="1">
        <v>0</v>
      </c>
      <c r="AK31" s="7">
        <f t="shared" si="9"/>
        <v>4</v>
      </c>
      <c r="AL31" s="7">
        <f t="shared" si="10"/>
        <v>10</v>
      </c>
      <c r="AM31" s="7">
        <f t="shared" si="11"/>
        <v>9</v>
      </c>
      <c r="AN31" s="2">
        <f t="shared" si="12"/>
        <v>9.2623537837192654E-2</v>
      </c>
      <c r="AO31" s="2">
        <f t="shared" si="13"/>
        <v>4.7744091668656003E-4</v>
      </c>
      <c r="AP31" s="2">
        <f t="shared" si="14"/>
        <v>1.4323227500596801E-3</v>
      </c>
      <c r="AR31" t="str">
        <f t="shared" si="15"/>
        <v>Franklin</v>
      </c>
      <c r="AS31" t="s">
        <v>283</v>
      </c>
      <c r="AT31" s="184">
        <v>4</v>
      </c>
      <c r="AV31" s="97">
        <v>1</v>
      </c>
      <c r="AW31" s="99">
        <v>59</v>
      </c>
      <c r="AX31" s="105">
        <f t="shared" si="16"/>
        <v>1059</v>
      </c>
      <c r="AZ31" s="7" t="s">
        <v>2951</v>
      </c>
      <c r="BA31" t="s">
        <v>3184</v>
      </c>
      <c r="BC31" s="197"/>
      <c r="BD31" s="197"/>
    </row>
    <row r="32" spans="1:56" hidden="1" outlineLevel="1">
      <c r="A32" t="s">
        <v>1508</v>
      </c>
      <c r="B32" t="s">
        <v>283</v>
      </c>
      <c r="C32" s="1">
        <f t="shared" si="0"/>
        <v>6405</v>
      </c>
      <c r="D32" s="7">
        <f>IF(R32&gt;0,RANK(R32,(R32:T32,U32:AI32)),0)</f>
        <v>5</v>
      </c>
      <c r="E32" s="7">
        <f>IF(S32&gt;0,RANK(S32,(R32:T32,U32:AI32)),0)</f>
        <v>7</v>
      </c>
      <c r="F32" s="7">
        <f>IF(T32&gt;0,RANK(T32,(R32:T32,U32:AI32)),0)</f>
        <v>3</v>
      </c>
      <c r="G32" s="7">
        <f>IF(U32&gt;0,RANK(U32,(R32:T32,U32:AI32)),0)</f>
        <v>2</v>
      </c>
      <c r="H32" s="7">
        <f t="shared" si="1"/>
        <v>1</v>
      </c>
      <c r="I32" s="49">
        <f t="shared" si="2"/>
        <v>1594</v>
      </c>
      <c r="J32" s="177">
        <f t="shared" si="3"/>
        <v>0.24886807181889148</v>
      </c>
      <c r="K32" s="2"/>
      <c r="L32" s="2">
        <f t="shared" si="4"/>
        <v>2.2950819672131147E-2</v>
      </c>
      <c r="M32" s="2">
        <f t="shared" si="5"/>
        <v>6.5573770491803279E-3</v>
      </c>
      <c r="N32" s="2">
        <f t="shared" si="6"/>
        <v>0.12989851678376269</v>
      </c>
      <c r="O32" s="2">
        <f t="shared" si="7"/>
        <v>0.23731459797033569</v>
      </c>
      <c r="P32" s="2">
        <f t="shared" si="8"/>
        <v>0.48618266978922714</v>
      </c>
      <c r="Q32" s="2">
        <f t="shared" si="17"/>
        <v>0.11709601873536285</v>
      </c>
      <c r="R32" s="1">
        <v>147</v>
      </c>
      <c r="S32" s="1">
        <v>42</v>
      </c>
      <c r="T32" s="1">
        <v>832</v>
      </c>
      <c r="U32" s="1">
        <v>1520</v>
      </c>
      <c r="V32" s="1">
        <v>3114</v>
      </c>
      <c r="W32" s="1">
        <v>593</v>
      </c>
      <c r="X32" s="1">
        <v>5</v>
      </c>
      <c r="Y32" s="1">
        <v>9</v>
      </c>
      <c r="Z32" s="1">
        <v>15</v>
      </c>
      <c r="AA32" s="1">
        <v>84</v>
      </c>
      <c r="AD32" s="1">
        <v>35</v>
      </c>
      <c r="AF32" s="1">
        <v>7</v>
      </c>
      <c r="AG32" s="1">
        <v>2</v>
      </c>
      <c r="AK32" s="7">
        <f t="shared" si="9"/>
        <v>4</v>
      </c>
      <c r="AL32" s="7">
        <f t="shared" si="10"/>
        <v>10</v>
      </c>
      <c r="AM32" s="7">
        <f t="shared" si="11"/>
        <v>9</v>
      </c>
      <c r="AN32" s="2">
        <f t="shared" si="12"/>
        <v>9.2583918813427007E-2</v>
      </c>
      <c r="AO32" s="2">
        <f t="shared" si="13"/>
        <v>7.8064012490241998E-4</v>
      </c>
      <c r="AP32" s="2">
        <f t="shared" si="14"/>
        <v>1.405152224824356E-3</v>
      </c>
      <c r="AR32" t="str">
        <f t="shared" si="15"/>
        <v>Geneva</v>
      </c>
      <c r="AS32" t="s">
        <v>283</v>
      </c>
      <c r="AT32" s="184">
        <v>2</v>
      </c>
      <c r="AV32" s="97">
        <v>1</v>
      </c>
      <c r="AW32" s="99">
        <v>61</v>
      </c>
      <c r="AX32" s="105">
        <f t="shared" si="16"/>
        <v>1061</v>
      </c>
      <c r="AZ32" s="7" t="s">
        <v>2951</v>
      </c>
      <c r="BA32" t="s">
        <v>3184</v>
      </c>
      <c r="BC32" s="197"/>
      <c r="BD32" s="197"/>
    </row>
    <row r="33" spans="1:56" hidden="1" outlineLevel="1">
      <c r="A33" t="s">
        <v>1307</v>
      </c>
      <c r="B33" t="s">
        <v>283</v>
      </c>
      <c r="C33" s="1">
        <f t="shared" si="0"/>
        <v>273</v>
      </c>
      <c r="D33" s="7">
        <f>IF(R33&gt;0,RANK(R33,(R33:T33,U33:AI33)),0)</f>
        <v>5</v>
      </c>
      <c r="E33" s="7">
        <f>IF(S33&gt;0,RANK(S33,(R33:T33,U33:AI33)),0)</f>
        <v>6</v>
      </c>
      <c r="F33" s="7">
        <f>IF(T33&gt;0,RANK(T33,(R33:T33,U33:AI33)),0)</f>
        <v>3</v>
      </c>
      <c r="G33" s="7">
        <f>IF(U33&gt;0,RANK(U33,(R33:T33,U33:AI33)),0)</f>
        <v>2</v>
      </c>
      <c r="H33" s="7">
        <f t="shared" si="1"/>
        <v>1</v>
      </c>
      <c r="I33" s="49">
        <f t="shared" si="2"/>
        <v>88</v>
      </c>
      <c r="J33" s="177">
        <f t="shared" si="3"/>
        <v>0.32234432234432236</v>
      </c>
      <c r="K33" s="2"/>
      <c r="L33" s="2">
        <f t="shared" si="4"/>
        <v>3.6630036630036632E-2</v>
      </c>
      <c r="M33" s="2">
        <f t="shared" si="5"/>
        <v>7.326007326007326E-3</v>
      </c>
      <c r="N33" s="2">
        <f t="shared" si="6"/>
        <v>0.12087912087912088</v>
      </c>
      <c r="O33" s="2">
        <f t="shared" si="7"/>
        <v>0.21611721611721613</v>
      </c>
      <c r="P33" s="2">
        <f t="shared" si="8"/>
        <v>0.53846153846153844</v>
      </c>
      <c r="Q33" s="2">
        <f t="shared" si="17"/>
        <v>8.0586080586080633E-2</v>
      </c>
      <c r="R33" s="1">
        <v>10</v>
      </c>
      <c r="S33" s="1">
        <v>2</v>
      </c>
      <c r="T33" s="1">
        <v>33</v>
      </c>
      <c r="U33" s="1">
        <v>59</v>
      </c>
      <c r="V33" s="1">
        <v>147</v>
      </c>
      <c r="W33" s="1">
        <v>19</v>
      </c>
      <c r="X33" s="1">
        <v>0</v>
      </c>
      <c r="Y33" s="1">
        <v>1</v>
      </c>
      <c r="Z33" s="1">
        <v>0</v>
      </c>
      <c r="AA33" s="1">
        <v>0</v>
      </c>
      <c r="AD33" s="1">
        <v>1</v>
      </c>
      <c r="AF33" s="1">
        <v>1</v>
      </c>
      <c r="AG33" s="1">
        <v>0</v>
      </c>
      <c r="AK33" s="7">
        <f t="shared" si="9"/>
        <v>4</v>
      </c>
      <c r="AL33" s="7">
        <f t="shared" si="10"/>
        <v>0</v>
      </c>
      <c r="AM33" s="7">
        <f t="shared" si="11"/>
        <v>7</v>
      </c>
      <c r="AN33" s="2">
        <f t="shared" si="12"/>
        <v>6.95970695970696E-2</v>
      </c>
      <c r="AO33" s="2">
        <f t="shared" si="13"/>
        <v>0</v>
      </c>
      <c r="AP33" s="2">
        <f t="shared" si="14"/>
        <v>3.663003663003663E-3</v>
      </c>
      <c r="AR33" t="str">
        <f t="shared" si="15"/>
        <v>Greene</v>
      </c>
      <c r="AS33" t="s">
        <v>283</v>
      </c>
      <c r="AT33" s="184">
        <v>7</v>
      </c>
      <c r="AV33" s="97">
        <v>1</v>
      </c>
      <c r="AW33" s="99">
        <v>63</v>
      </c>
      <c r="AX33" s="105">
        <f t="shared" si="16"/>
        <v>1063</v>
      </c>
      <c r="AZ33" s="7" t="s">
        <v>2951</v>
      </c>
      <c r="BA33" t="s">
        <v>3184</v>
      </c>
      <c r="BC33" s="197"/>
      <c r="BD33" s="197"/>
    </row>
    <row r="34" spans="1:56" hidden="1" outlineLevel="1">
      <c r="A34" t="s">
        <v>2724</v>
      </c>
      <c r="B34" t="s">
        <v>283</v>
      </c>
      <c r="C34" s="1">
        <f t="shared" ref="C34:C69" si="18">SUM(R34:AI34)</f>
        <v>1133</v>
      </c>
      <c r="D34" s="7">
        <f>IF(R34&gt;0,RANK(R34,(R34:T34,U34:AI34)),0)</f>
        <v>5</v>
      </c>
      <c r="E34" s="7">
        <f>IF(S34&gt;0,RANK(S34,(R34:T34,U34:AI34)),0)</f>
        <v>8</v>
      </c>
      <c r="F34" s="7">
        <f>IF(T34&gt;0,RANK(T34,(R34:T34,U34:AI34)),0)</f>
        <v>3</v>
      </c>
      <c r="G34" s="7">
        <f>IF(U34&gt;0,RANK(U34,(R34:T34,U34:AI34)),0)</f>
        <v>2</v>
      </c>
      <c r="H34" s="7">
        <f t="shared" ref="H34:H69" si="19">IF(V34&gt;0,RANK(V34,(R34:AB34)),0)</f>
        <v>1</v>
      </c>
      <c r="I34" s="49">
        <f t="shared" ref="I34:I69" si="20">MAX(R34:AA34)-LARGE(R34:AA34,2)</f>
        <v>307</v>
      </c>
      <c r="J34" s="177">
        <f t="shared" si="3"/>
        <v>0.27096204766107679</v>
      </c>
      <c r="K34" s="2"/>
      <c r="L34" s="2">
        <f t="shared" ref="L34:L69" si="21">IF($C34=0,"-",R34/$C34)</f>
        <v>2.1182700794351281E-2</v>
      </c>
      <c r="M34" s="2">
        <f t="shared" ref="M34:M69" si="22">IF($C34=0,"-",S34/$C34)</f>
        <v>1.76522506619594E-3</v>
      </c>
      <c r="N34" s="2">
        <f t="shared" ref="N34:N69" si="23">IF($C34=0,"-",T34/$C34)</f>
        <v>0.11738746690203</v>
      </c>
      <c r="O34" s="2">
        <f t="shared" si="7"/>
        <v>0.24977934686672551</v>
      </c>
      <c r="P34" s="2">
        <f t="shared" ref="P34:P69" si="24">IF($C34=0,"-",V34/$C34)</f>
        <v>0.52074139452780233</v>
      </c>
      <c r="Q34" s="2">
        <f t="shared" si="17"/>
        <v>8.9143865842894909E-2</v>
      </c>
      <c r="R34" s="1">
        <v>24</v>
      </c>
      <c r="S34" s="1">
        <v>2</v>
      </c>
      <c r="T34" s="1">
        <v>133</v>
      </c>
      <c r="U34" s="1">
        <v>283</v>
      </c>
      <c r="V34" s="1">
        <v>590</v>
      </c>
      <c r="W34" s="1">
        <v>88</v>
      </c>
      <c r="X34" s="1">
        <v>1</v>
      </c>
      <c r="Y34" s="1">
        <v>2</v>
      </c>
      <c r="Z34" s="1">
        <v>0</v>
      </c>
      <c r="AA34" s="1">
        <v>6</v>
      </c>
      <c r="AD34" s="1">
        <v>3</v>
      </c>
      <c r="AF34" s="1">
        <v>0</v>
      </c>
      <c r="AG34" s="1">
        <v>1</v>
      </c>
      <c r="AK34" s="7">
        <f t="shared" ref="AK34:AK69" si="25">IF(W34&gt;0,RANK(W34,(R34:AB34)),0)</f>
        <v>4</v>
      </c>
      <c r="AL34" s="7">
        <f t="shared" ref="AL34:AL69" si="26">IF(X34&gt;0,RANK(X34,(R34:AB34)),0)</f>
        <v>9</v>
      </c>
      <c r="AM34" s="7">
        <f t="shared" ref="AM34:AM69" si="27">IF(Y34&gt;0,RANK(Y34,(R34:AB34)),0)</f>
        <v>7</v>
      </c>
      <c r="AN34" s="2">
        <f t="shared" ref="AN34:AN69" si="28">IF($C34=0,"-",W34/$C34)</f>
        <v>7.7669902912621352E-2</v>
      </c>
      <c r="AO34" s="2">
        <f t="shared" ref="AO34:AO69" si="29">IF($C34=0,"-",X34/$C34)</f>
        <v>8.8261253309797002E-4</v>
      </c>
      <c r="AP34" s="2">
        <f t="shared" ref="AP34:AP69" si="30">IF($C34=0,"-",Y34/$C34)</f>
        <v>1.76522506619594E-3</v>
      </c>
      <c r="AR34" t="str">
        <f t="shared" ref="AR34:AR69" si="31">A34</f>
        <v>Hale</v>
      </c>
      <c r="AS34" t="s">
        <v>283</v>
      </c>
      <c r="AT34" s="184">
        <v>7</v>
      </c>
      <c r="AV34" s="97">
        <v>1</v>
      </c>
      <c r="AW34" s="99">
        <v>65</v>
      </c>
      <c r="AX34" s="105">
        <f t="shared" ref="AX34:AX65" si="32">AV34*1000+AW34</f>
        <v>1065</v>
      </c>
      <c r="AZ34" s="7" t="s">
        <v>2951</v>
      </c>
      <c r="BA34" t="s">
        <v>3184</v>
      </c>
      <c r="BC34" s="197"/>
      <c r="BD34" s="197"/>
    </row>
    <row r="35" spans="1:56" hidden="1" outlineLevel="1">
      <c r="A35" t="s">
        <v>2092</v>
      </c>
      <c r="B35" t="s">
        <v>283</v>
      </c>
      <c r="C35" s="1">
        <f t="shared" si="18"/>
        <v>3802</v>
      </c>
      <c r="D35" s="7">
        <f>IF(R35&gt;0,RANK(R35,(R35:T35,U35:AI35)),0)</f>
        <v>5</v>
      </c>
      <c r="E35" s="7">
        <f>IF(S35&gt;0,RANK(S35,(R35:T35,U35:AI35)),0)</f>
        <v>7</v>
      </c>
      <c r="F35" s="7">
        <f>IF(T35&gt;0,RANK(T35,(R35:T35,U35:AI35)),0)</f>
        <v>3</v>
      </c>
      <c r="G35" s="7">
        <f>IF(U35&gt;0,RANK(U35,(R35:T35,U35:AI35)),0)</f>
        <v>2</v>
      </c>
      <c r="H35" s="7">
        <f t="shared" si="19"/>
        <v>1</v>
      </c>
      <c r="I35" s="49">
        <f t="shared" si="20"/>
        <v>932</v>
      </c>
      <c r="J35" s="177">
        <f t="shared" si="3"/>
        <v>0.24513413992635455</v>
      </c>
      <c r="K35" s="2"/>
      <c r="L35" s="2">
        <f t="shared" si="21"/>
        <v>2.8143082588111521E-2</v>
      </c>
      <c r="M35" s="2">
        <f t="shared" si="22"/>
        <v>5.523408732246186E-3</v>
      </c>
      <c r="N35" s="2">
        <f t="shared" si="23"/>
        <v>0.14360862703840085</v>
      </c>
      <c r="O35" s="2">
        <f t="shared" si="7"/>
        <v>0.22277748553392951</v>
      </c>
      <c r="P35" s="2">
        <f t="shared" si="24"/>
        <v>0.46791162546028409</v>
      </c>
      <c r="Q35" s="2">
        <f t="shared" si="17"/>
        <v>0.13203577064702787</v>
      </c>
      <c r="R35" s="1">
        <v>107</v>
      </c>
      <c r="S35" s="1">
        <v>21</v>
      </c>
      <c r="T35" s="1">
        <v>546</v>
      </c>
      <c r="U35" s="1">
        <v>847</v>
      </c>
      <c r="V35" s="1">
        <v>1779</v>
      </c>
      <c r="W35" s="1">
        <v>436</v>
      </c>
      <c r="X35" s="1">
        <v>1</v>
      </c>
      <c r="Y35" s="1">
        <v>7</v>
      </c>
      <c r="Z35" s="1">
        <v>4</v>
      </c>
      <c r="AA35" s="1">
        <v>40</v>
      </c>
      <c r="AD35" s="1">
        <v>11</v>
      </c>
      <c r="AF35" s="1">
        <v>3</v>
      </c>
      <c r="AG35" s="1">
        <v>0</v>
      </c>
      <c r="AK35" s="7">
        <f t="shared" si="25"/>
        <v>4</v>
      </c>
      <c r="AL35" s="7">
        <f t="shared" si="26"/>
        <v>10</v>
      </c>
      <c r="AM35" s="7">
        <f t="shared" si="27"/>
        <v>8</v>
      </c>
      <c r="AN35" s="2">
        <f t="shared" si="28"/>
        <v>0.11467648605996844</v>
      </c>
      <c r="AO35" s="2">
        <f t="shared" si="29"/>
        <v>2.6301946344029457E-4</v>
      </c>
      <c r="AP35" s="2">
        <f t="shared" si="30"/>
        <v>1.841136244082062E-3</v>
      </c>
      <c r="AR35" t="str">
        <f t="shared" si="31"/>
        <v>Henry</v>
      </c>
      <c r="AS35" t="s">
        <v>283</v>
      </c>
      <c r="AT35" s="184">
        <v>2</v>
      </c>
      <c r="AV35" s="97">
        <v>1</v>
      </c>
      <c r="AW35" s="99">
        <v>67</v>
      </c>
      <c r="AX35" s="105">
        <f t="shared" si="32"/>
        <v>1067</v>
      </c>
      <c r="AZ35" s="7" t="s">
        <v>2951</v>
      </c>
      <c r="BA35" t="s">
        <v>3184</v>
      </c>
      <c r="BC35" s="197"/>
      <c r="BD35" s="197"/>
    </row>
    <row r="36" spans="1:56" hidden="1" outlineLevel="1">
      <c r="A36" t="s">
        <v>2093</v>
      </c>
      <c r="B36" t="s">
        <v>283</v>
      </c>
      <c r="C36" s="1">
        <f t="shared" si="18"/>
        <v>20338</v>
      </c>
      <c r="D36" s="7">
        <f>IF(R36&gt;0,RANK(R36,(R36:T36,U36:AI36)),0)</f>
        <v>5</v>
      </c>
      <c r="E36" s="7">
        <f>IF(S36&gt;0,RANK(S36,(R36:T36,U36:AI36)),0)</f>
        <v>7</v>
      </c>
      <c r="F36" s="7">
        <f>IF(T36&gt;0,RANK(T36,(R36:T36,U36:AI36)),0)</f>
        <v>3</v>
      </c>
      <c r="G36" s="7">
        <f>IF(U36&gt;0,RANK(U36,(R36:T36,U36:AI36)),0)</f>
        <v>2</v>
      </c>
      <c r="H36" s="7">
        <f t="shared" si="19"/>
        <v>1</v>
      </c>
      <c r="I36" s="49">
        <f t="shared" si="20"/>
        <v>3626</v>
      </c>
      <c r="J36" s="177">
        <f t="shared" si="3"/>
        <v>0.17828695053594257</v>
      </c>
      <c r="K36" s="2"/>
      <c r="L36" s="2">
        <f t="shared" si="21"/>
        <v>4.1252827219982302E-2</v>
      </c>
      <c r="M36" s="2">
        <f t="shared" si="22"/>
        <v>6.7853279575179467E-3</v>
      </c>
      <c r="N36" s="2">
        <f t="shared" si="23"/>
        <v>0.18192545973055366</v>
      </c>
      <c r="O36" s="2">
        <f t="shared" si="7"/>
        <v>0.22558757006588651</v>
      </c>
      <c r="P36" s="2">
        <f t="shared" si="24"/>
        <v>0.4038745206018291</v>
      </c>
      <c r="Q36" s="2">
        <f t="shared" si="17"/>
        <v>0.14057429442423047</v>
      </c>
      <c r="R36" s="1">
        <v>839</v>
      </c>
      <c r="S36" s="1">
        <v>138</v>
      </c>
      <c r="T36" s="1">
        <v>3700</v>
      </c>
      <c r="U36" s="1">
        <v>4588</v>
      </c>
      <c r="V36" s="1">
        <v>8214</v>
      </c>
      <c r="W36" s="1">
        <v>2324</v>
      </c>
      <c r="X36" s="1">
        <v>16</v>
      </c>
      <c r="Y36" s="1">
        <v>31</v>
      </c>
      <c r="Z36" s="1">
        <v>41</v>
      </c>
      <c r="AA36" s="1">
        <v>338</v>
      </c>
      <c r="AD36" s="1">
        <v>90</v>
      </c>
      <c r="AF36" s="1">
        <v>12</v>
      </c>
      <c r="AG36" s="1">
        <v>7</v>
      </c>
      <c r="AK36" s="7">
        <f t="shared" si="25"/>
        <v>4</v>
      </c>
      <c r="AL36" s="7">
        <f t="shared" si="26"/>
        <v>10</v>
      </c>
      <c r="AM36" s="7">
        <f t="shared" si="27"/>
        <v>9</v>
      </c>
      <c r="AN36" s="2">
        <f t="shared" si="28"/>
        <v>0.11426885632805586</v>
      </c>
      <c r="AO36" s="2">
        <f t="shared" si="29"/>
        <v>7.8670469072671849E-4</v>
      </c>
      <c r="AP36" s="2">
        <f t="shared" si="30"/>
        <v>1.5242403382830171E-3</v>
      </c>
      <c r="AR36" t="str">
        <f t="shared" si="31"/>
        <v>Houston</v>
      </c>
      <c r="AS36" t="s">
        <v>283</v>
      </c>
      <c r="AT36" s="184">
        <v>2</v>
      </c>
      <c r="AV36" s="97">
        <v>1</v>
      </c>
      <c r="AW36" s="99">
        <v>69</v>
      </c>
      <c r="AX36" s="105">
        <f t="shared" si="32"/>
        <v>1069</v>
      </c>
      <c r="AZ36" s="7" t="s">
        <v>2951</v>
      </c>
      <c r="BA36" t="s">
        <v>3184</v>
      </c>
      <c r="BC36" s="197"/>
      <c r="BD36" s="197"/>
    </row>
    <row r="37" spans="1:56" hidden="1" outlineLevel="1">
      <c r="A37" t="s">
        <v>3011</v>
      </c>
      <c r="B37" t="s">
        <v>283</v>
      </c>
      <c r="C37" s="1">
        <f t="shared" si="18"/>
        <v>10955</v>
      </c>
      <c r="D37" s="7">
        <f>IF(R37&gt;0,RANK(R37,(R37:T37,U37:AI37)),0)</f>
        <v>5</v>
      </c>
      <c r="E37" s="7">
        <f>IF(S37&gt;0,RANK(S37,(R37:T37,U37:AI37)),0)</f>
        <v>8</v>
      </c>
      <c r="F37" s="7">
        <f>IF(T37&gt;0,RANK(T37,(R37:T37,U37:AI37)),0)</f>
        <v>2</v>
      </c>
      <c r="G37" s="7">
        <f>IF(U37&gt;0,RANK(U37,(R37:T37,U37:AI37)),0)</f>
        <v>3</v>
      </c>
      <c r="H37" s="7">
        <f t="shared" si="19"/>
        <v>1</v>
      </c>
      <c r="I37" s="49">
        <f t="shared" si="20"/>
        <v>3614</v>
      </c>
      <c r="J37" s="177">
        <f t="shared" si="3"/>
        <v>0.32989502510269281</v>
      </c>
      <c r="K37" s="2"/>
      <c r="L37" s="2">
        <f t="shared" si="21"/>
        <v>2.8297581013235967E-2</v>
      </c>
      <c r="M37" s="2">
        <f t="shared" si="22"/>
        <v>3.6513007759014149E-3</v>
      </c>
      <c r="N37" s="2">
        <f t="shared" si="23"/>
        <v>0.16896394340483797</v>
      </c>
      <c r="O37" s="2">
        <f t="shared" si="7"/>
        <v>0.16366955727978091</v>
      </c>
      <c r="P37" s="2">
        <f t="shared" si="24"/>
        <v>0.49885896850753081</v>
      </c>
      <c r="Q37" s="2">
        <f t="shared" si="17"/>
        <v>0.1365586490187129</v>
      </c>
      <c r="R37" s="1">
        <v>310</v>
      </c>
      <c r="S37" s="1">
        <v>40</v>
      </c>
      <c r="T37" s="1">
        <v>1851</v>
      </c>
      <c r="U37" s="1">
        <v>1793</v>
      </c>
      <c r="V37" s="1">
        <v>5465</v>
      </c>
      <c r="W37" s="1">
        <v>1185</v>
      </c>
      <c r="X37" s="1">
        <v>4</v>
      </c>
      <c r="Y37" s="1">
        <v>14</v>
      </c>
      <c r="Z37" s="1">
        <v>14</v>
      </c>
      <c r="AA37" s="1">
        <v>219</v>
      </c>
      <c r="AD37" s="1">
        <v>48</v>
      </c>
      <c r="AF37" s="1">
        <v>12</v>
      </c>
      <c r="AG37" s="1">
        <v>0</v>
      </c>
      <c r="AK37" s="7">
        <f t="shared" si="25"/>
        <v>4</v>
      </c>
      <c r="AL37" s="7">
        <f t="shared" si="26"/>
        <v>10</v>
      </c>
      <c r="AM37" s="7">
        <f t="shared" si="27"/>
        <v>8</v>
      </c>
      <c r="AN37" s="2">
        <f t="shared" si="28"/>
        <v>0.10816978548607942</v>
      </c>
      <c r="AO37" s="2">
        <f t="shared" si="29"/>
        <v>3.6513007759014147E-4</v>
      </c>
      <c r="AP37" s="2">
        <f t="shared" si="30"/>
        <v>1.2779552715654952E-3</v>
      </c>
      <c r="AR37" t="str">
        <f t="shared" si="31"/>
        <v>Jackson</v>
      </c>
      <c r="AS37" t="s">
        <v>283</v>
      </c>
      <c r="AT37" s="184"/>
      <c r="AV37" s="97">
        <v>1</v>
      </c>
      <c r="AW37" s="99">
        <v>71</v>
      </c>
      <c r="AX37" s="105">
        <f t="shared" si="32"/>
        <v>1071</v>
      </c>
      <c r="AZ37" s="7" t="s">
        <v>2951</v>
      </c>
      <c r="BA37" t="s">
        <v>3184</v>
      </c>
      <c r="BC37" s="197">
        <f>SUMIF('Cong Dist'!$BG$605:$BG$619,$AX37,'Cong Dist'!AD$605:AD$619)</f>
        <v>5463</v>
      </c>
      <c r="BD37" s="197">
        <f>IF(BC37&gt;0,BC37-V37,0)</f>
        <v>-2</v>
      </c>
    </row>
    <row r="38" spans="1:56" hidden="1" outlineLevel="1">
      <c r="A38" t="s">
        <v>2461</v>
      </c>
      <c r="B38" t="s">
        <v>283</v>
      </c>
      <c r="C38" s="1">
        <f t="shared" si="18"/>
        <v>93913</v>
      </c>
      <c r="D38" s="7">
        <f>IF(R38&gt;0,RANK(R38,(R38:T38,U38:AI38)),0)</f>
        <v>5</v>
      </c>
      <c r="E38" s="7">
        <f>IF(S38&gt;0,RANK(S38,(R38:T38,U38:AI38)),0)</f>
        <v>7</v>
      </c>
      <c r="F38" s="7">
        <f>IF(T38&gt;0,RANK(T38,(R38:T38,U38:AI38)),0)</f>
        <v>2</v>
      </c>
      <c r="G38" s="7">
        <f>IF(U38&gt;0,RANK(U38,(R38:T38,U38:AI38)),0)</f>
        <v>3</v>
      </c>
      <c r="H38" s="7">
        <f t="shared" si="19"/>
        <v>1</v>
      </c>
      <c r="I38" s="49">
        <f t="shared" si="20"/>
        <v>9715</v>
      </c>
      <c r="J38" s="177">
        <f t="shared" si="3"/>
        <v>0.10344680715129961</v>
      </c>
      <c r="K38" s="2"/>
      <c r="L38" s="2">
        <f t="shared" si="21"/>
        <v>6.0896787452216411E-2</v>
      </c>
      <c r="M38" s="2">
        <f t="shared" si="22"/>
        <v>3.5671312810792969E-3</v>
      </c>
      <c r="N38" s="2">
        <f t="shared" si="23"/>
        <v>0.2467070586606753</v>
      </c>
      <c r="O38" s="2">
        <f t="shared" si="7"/>
        <v>0.23817788804531853</v>
      </c>
      <c r="P38" s="2">
        <f t="shared" si="24"/>
        <v>0.35015386581197494</v>
      </c>
      <c r="Q38" s="2">
        <f t="shared" si="17"/>
        <v>0.10049726874873549</v>
      </c>
      <c r="R38" s="1">
        <v>5719</v>
      </c>
      <c r="S38" s="1">
        <v>335</v>
      </c>
      <c r="T38" s="1">
        <v>23169</v>
      </c>
      <c r="U38" s="1">
        <v>22368</v>
      </c>
      <c r="V38" s="1">
        <v>32884</v>
      </c>
      <c r="W38" s="1">
        <v>8380</v>
      </c>
      <c r="X38" s="1">
        <v>56</v>
      </c>
      <c r="Y38" s="1">
        <v>72</v>
      </c>
      <c r="Z38" s="1">
        <v>199</v>
      </c>
      <c r="AA38" s="1">
        <v>514</v>
      </c>
      <c r="AD38" s="1">
        <v>163</v>
      </c>
      <c r="AF38" s="1">
        <v>36</v>
      </c>
      <c r="AG38" s="1">
        <v>18</v>
      </c>
      <c r="AK38" s="7">
        <f t="shared" si="25"/>
        <v>4</v>
      </c>
      <c r="AL38" s="7">
        <f t="shared" si="26"/>
        <v>10</v>
      </c>
      <c r="AM38" s="7">
        <f t="shared" si="27"/>
        <v>9</v>
      </c>
      <c r="AN38" s="2">
        <f t="shared" si="28"/>
        <v>8.9231522792371662E-2</v>
      </c>
      <c r="AO38" s="2">
        <f t="shared" si="29"/>
        <v>5.9629657235952421E-4</v>
      </c>
      <c r="AP38" s="2">
        <f t="shared" si="30"/>
        <v>7.6666702160510265E-4</v>
      </c>
      <c r="AR38" t="str">
        <f t="shared" si="31"/>
        <v>Jefferson</v>
      </c>
      <c r="AS38" t="s">
        <v>283</v>
      </c>
      <c r="AT38" s="184"/>
      <c r="AV38" s="97">
        <v>1</v>
      </c>
      <c r="AW38" s="99">
        <v>73</v>
      </c>
      <c r="AX38" s="105">
        <f t="shared" si="32"/>
        <v>1073</v>
      </c>
      <c r="AZ38" s="7" t="s">
        <v>2951</v>
      </c>
      <c r="BA38" t="s">
        <v>3184</v>
      </c>
      <c r="BC38" s="197"/>
      <c r="BD38" s="197"/>
    </row>
    <row r="39" spans="1:56" hidden="1" outlineLevel="1">
      <c r="A39" t="s">
        <v>2835</v>
      </c>
      <c r="B39" t="s">
        <v>283</v>
      </c>
      <c r="C39" s="1">
        <f t="shared" si="18"/>
        <v>3593</v>
      </c>
      <c r="D39" s="7">
        <f>IF(R39&gt;0,RANK(R39,(R39:T39,U39:AI39)),0)</f>
        <v>5</v>
      </c>
      <c r="E39" s="7">
        <f>IF(S39&gt;0,RANK(S39,(R39:T39,U39:AI39)),0)</f>
        <v>8</v>
      </c>
      <c r="F39" s="7">
        <f>IF(T39&gt;0,RANK(T39,(R39:T39,U39:AI39)),0)</f>
        <v>3</v>
      </c>
      <c r="G39" s="7">
        <f>IF(U39&gt;0,RANK(U39,(R39:T39,U39:AI39)),0)</f>
        <v>2</v>
      </c>
      <c r="H39" s="7">
        <f t="shared" si="19"/>
        <v>1</v>
      </c>
      <c r="I39" s="49">
        <f t="shared" si="20"/>
        <v>1120</v>
      </c>
      <c r="J39" s="177">
        <f t="shared" si="3"/>
        <v>0.31171722794322293</v>
      </c>
      <c r="K39" s="2"/>
      <c r="L39" s="2">
        <f t="shared" si="21"/>
        <v>2.866685221263568E-2</v>
      </c>
      <c r="M39" s="2">
        <f t="shared" si="22"/>
        <v>7.7929306985805736E-3</v>
      </c>
      <c r="N39" s="2">
        <f t="shared" si="23"/>
        <v>0.12969663234066239</v>
      </c>
      <c r="O39" s="2">
        <f t="shared" si="7"/>
        <v>0.19259671583634846</v>
      </c>
      <c r="P39" s="2">
        <f t="shared" si="24"/>
        <v>0.50431394377957139</v>
      </c>
      <c r="Q39" s="2">
        <f t="shared" si="17"/>
        <v>0.13693292513220157</v>
      </c>
      <c r="R39" s="1">
        <v>103</v>
      </c>
      <c r="S39" s="1">
        <v>28</v>
      </c>
      <c r="T39" s="1">
        <v>466</v>
      </c>
      <c r="U39" s="1">
        <v>692</v>
      </c>
      <c r="V39" s="1">
        <v>1812</v>
      </c>
      <c r="W39" s="1">
        <v>344</v>
      </c>
      <c r="X39" s="1">
        <v>2</v>
      </c>
      <c r="Y39" s="1">
        <v>9</v>
      </c>
      <c r="Z39" s="1">
        <v>12</v>
      </c>
      <c r="AA39" s="1">
        <v>81</v>
      </c>
      <c r="AD39" s="1">
        <v>37</v>
      </c>
      <c r="AF39" s="1">
        <v>3</v>
      </c>
      <c r="AG39" s="1">
        <v>4</v>
      </c>
      <c r="AK39" s="7">
        <f t="shared" si="25"/>
        <v>4</v>
      </c>
      <c r="AL39" s="7">
        <f t="shared" si="26"/>
        <v>10</v>
      </c>
      <c r="AM39" s="7">
        <f t="shared" si="27"/>
        <v>9</v>
      </c>
      <c r="AN39" s="2">
        <f t="shared" si="28"/>
        <v>9.5741720011132764E-2</v>
      </c>
      <c r="AO39" s="2">
        <f t="shared" si="29"/>
        <v>5.5663790704146951E-4</v>
      </c>
      <c r="AP39" s="2">
        <f t="shared" si="30"/>
        <v>2.5048705816866127E-3</v>
      </c>
      <c r="AR39" t="str">
        <f t="shared" si="31"/>
        <v>Lamar</v>
      </c>
      <c r="AS39" t="s">
        <v>283</v>
      </c>
      <c r="AT39" s="184">
        <v>4</v>
      </c>
      <c r="AV39" s="97">
        <v>1</v>
      </c>
      <c r="AW39" s="99">
        <v>75</v>
      </c>
      <c r="AX39" s="105">
        <f t="shared" si="32"/>
        <v>1075</v>
      </c>
      <c r="AZ39" s="7" t="s">
        <v>2951</v>
      </c>
      <c r="BA39" t="s">
        <v>3184</v>
      </c>
      <c r="BC39" s="197"/>
      <c r="BD39" s="197"/>
    </row>
    <row r="40" spans="1:56" hidden="1" outlineLevel="1">
      <c r="A40" t="s">
        <v>3159</v>
      </c>
      <c r="B40" t="s">
        <v>283</v>
      </c>
      <c r="C40" s="1">
        <f t="shared" si="18"/>
        <v>17896</v>
      </c>
      <c r="D40" s="7">
        <f>IF(R40&gt;0,RANK(R40,(R40:T40,U40:AI40)),0)</f>
        <v>5</v>
      </c>
      <c r="E40" s="7">
        <f>IF(S40&gt;0,RANK(S40,(R40:T40,U40:AI40)),0)</f>
        <v>8</v>
      </c>
      <c r="F40" s="7">
        <f>IF(T40&gt;0,RANK(T40,(R40:T40,U40:AI40)),0)</f>
        <v>2</v>
      </c>
      <c r="G40" s="7">
        <f>IF(U40&gt;0,RANK(U40,(R40:T40,U40:AI40)),0)</f>
        <v>3</v>
      </c>
      <c r="H40" s="7">
        <f t="shared" si="19"/>
        <v>1</v>
      </c>
      <c r="I40" s="49">
        <f t="shared" si="20"/>
        <v>4196</v>
      </c>
      <c r="J40" s="177">
        <f t="shared" si="3"/>
        <v>0.23446580241394724</v>
      </c>
      <c r="K40" s="2"/>
      <c r="L40" s="2">
        <f t="shared" si="21"/>
        <v>5.5151989271345549E-2</v>
      </c>
      <c r="M40" s="2">
        <f t="shared" si="22"/>
        <v>3.5762181493071078E-3</v>
      </c>
      <c r="N40" s="2">
        <f t="shared" si="23"/>
        <v>0.18691327670987931</v>
      </c>
      <c r="O40" s="2">
        <f t="shared" si="7"/>
        <v>0.1836164506034868</v>
      </c>
      <c r="P40" s="2">
        <f t="shared" si="24"/>
        <v>0.42137907912382655</v>
      </c>
      <c r="Q40" s="2">
        <f t="shared" si="17"/>
        <v>0.1493629861421546</v>
      </c>
      <c r="R40" s="1">
        <v>987</v>
      </c>
      <c r="S40" s="1">
        <v>64</v>
      </c>
      <c r="T40" s="1">
        <v>3345</v>
      </c>
      <c r="U40" s="1">
        <v>3286</v>
      </c>
      <c r="V40" s="1">
        <v>7541</v>
      </c>
      <c r="W40" s="1">
        <v>2157</v>
      </c>
      <c r="X40" s="1">
        <v>11</v>
      </c>
      <c r="Y40" s="1">
        <v>24</v>
      </c>
      <c r="Z40" s="1">
        <v>58</v>
      </c>
      <c r="AA40" s="1">
        <v>297</v>
      </c>
      <c r="AD40" s="1">
        <v>95</v>
      </c>
      <c r="AF40" s="1">
        <v>28</v>
      </c>
      <c r="AG40" s="1">
        <v>3</v>
      </c>
      <c r="AK40" s="7">
        <f t="shared" si="25"/>
        <v>4</v>
      </c>
      <c r="AL40" s="7">
        <f t="shared" si="26"/>
        <v>10</v>
      </c>
      <c r="AM40" s="7">
        <f t="shared" si="27"/>
        <v>9</v>
      </c>
      <c r="AN40" s="2">
        <f t="shared" si="28"/>
        <v>0.12052972731336611</v>
      </c>
      <c r="AO40" s="2">
        <f t="shared" si="29"/>
        <v>6.1466249441215919E-4</v>
      </c>
      <c r="AP40" s="2">
        <f t="shared" si="30"/>
        <v>1.3410818059901655E-3</v>
      </c>
      <c r="AR40" t="str">
        <f t="shared" si="31"/>
        <v>Lauderdale</v>
      </c>
      <c r="AS40" t="s">
        <v>283</v>
      </c>
      <c r="AT40" s="184">
        <v>5</v>
      </c>
      <c r="AV40" s="97">
        <v>1</v>
      </c>
      <c r="AW40" s="99">
        <v>77</v>
      </c>
      <c r="AX40" s="105">
        <f t="shared" si="32"/>
        <v>1077</v>
      </c>
      <c r="AZ40" s="7" t="s">
        <v>2951</v>
      </c>
      <c r="BA40" t="s">
        <v>3184</v>
      </c>
      <c r="BC40" s="197"/>
      <c r="BD40" s="197"/>
    </row>
    <row r="41" spans="1:56" hidden="1" outlineLevel="1">
      <c r="A41" t="s">
        <v>633</v>
      </c>
      <c r="B41" t="s">
        <v>283</v>
      </c>
      <c r="C41" s="1">
        <f t="shared" si="18"/>
        <v>6874</v>
      </c>
      <c r="D41" s="7">
        <f>IF(R41&gt;0,RANK(R41,(R41:T41,U41:AI41)),0)</f>
        <v>5</v>
      </c>
      <c r="E41" s="7">
        <f>IF(S41&gt;0,RANK(S41,(R41:T41,U41:AI41)),0)</f>
        <v>7</v>
      </c>
      <c r="F41" s="7">
        <f>IF(T41&gt;0,RANK(T41,(R41:T41,U41:AI41)),0)</f>
        <v>3</v>
      </c>
      <c r="G41" s="7">
        <f>IF(U41&gt;0,RANK(U41,(R41:T41,U41:AI41)),0)</f>
        <v>2</v>
      </c>
      <c r="H41" s="7">
        <f t="shared" si="19"/>
        <v>1</v>
      </c>
      <c r="I41" s="49">
        <f t="shared" si="20"/>
        <v>2431</v>
      </c>
      <c r="J41" s="177">
        <f t="shared" si="3"/>
        <v>0.35365144020948502</v>
      </c>
      <c r="K41" s="2"/>
      <c r="L41" s="2">
        <f t="shared" si="21"/>
        <v>2.8658713994762875E-2</v>
      </c>
      <c r="M41" s="2">
        <f t="shared" si="22"/>
        <v>5.5280768111725343E-3</v>
      </c>
      <c r="N41" s="2">
        <f t="shared" si="23"/>
        <v>0.13529240616816993</v>
      </c>
      <c r="O41" s="2">
        <f t="shared" si="7"/>
        <v>0.17529822519639221</v>
      </c>
      <c r="P41" s="2">
        <f t="shared" si="24"/>
        <v>0.52894966540587718</v>
      </c>
      <c r="Q41" s="2">
        <f t="shared" si="17"/>
        <v>0.12627291242362526</v>
      </c>
      <c r="R41" s="1">
        <v>197</v>
      </c>
      <c r="S41" s="1">
        <v>38</v>
      </c>
      <c r="T41" s="1">
        <v>930</v>
      </c>
      <c r="U41" s="1">
        <v>1205</v>
      </c>
      <c r="V41" s="1">
        <v>3636</v>
      </c>
      <c r="W41" s="1">
        <v>738</v>
      </c>
      <c r="X41" s="1">
        <v>4</v>
      </c>
      <c r="Y41" s="1">
        <v>6</v>
      </c>
      <c r="Z41" s="1">
        <v>10</v>
      </c>
      <c r="AA41" s="1">
        <v>64</v>
      </c>
      <c r="AD41" s="1">
        <v>28</v>
      </c>
      <c r="AF41" s="1">
        <v>11</v>
      </c>
      <c r="AG41" s="1">
        <v>7</v>
      </c>
      <c r="AK41" s="7">
        <f t="shared" si="25"/>
        <v>4</v>
      </c>
      <c r="AL41" s="7">
        <f t="shared" si="26"/>
        <v>10</v>
      </c>
      <c r="AM41" s="7">
        <f t="shared" si="27"/>
        <v>9</v>
      </c>
      <c r="AN41" s="2">
        <f t="shared" si="28"/>
        <v>0.1073610707011929</v>
      </c>
      <c r="AO41" s="2">
        <f t="shared" si="29"/>
        <v>5.8190282222868783E-4</v>
      </c>
      <c r="AP41" s="2">
        <f t="shared" si="30"/>
        <v>8.7285423334303169E-4</v>
      </c>
      <c r="AR41" t="str">
        <f t="shared" si="31"/>
        <v>Lawrence</v>
      </c>
      <c r="AS41" t="s">
        <v>283</v>
      </c>
      <c r="AT41" s="184">
        <v>4</v>
      </c>
      <c r="AV41" s="97">
        <v>1</v>
      </c>
      <c r="AW41" s="99">
        <v>79</v>
      </c>
      <c r="AX41" s="105">
        <f t="shared" si="32"/>
        <v>1079</v>
      </c>
      <c r="AZ41" s="7" t="s">
        <v>2951</v>
      </c>
      <c r="BA41" t="s">
        <v>3184</v>
      </c>
      <c r="BC41" s="197"/>
      <c r="BD41" s="197"/>
    </row>
    <row r="42" spans="1:56" hidden="1" outlineLevel="1">
      <c r="A42" t="s">
        <v>634</v>
      </c>
      <c r="B42" t="s">
        <v>283</v>
      </c>
      <c r="C42" s="1">
        <f t="shared" si="18"/>
        <v>21132</v>
      </c>
      <c r="D42" s="7">
        <f>IF(R42&gt;0,RANK(R42,(R42:T42,U42:AI42)),0)</f>
        <v>5</v>
      </c>
      <c r="E42" s="7">
        <f>IF(S42&gt;0,RANK(S42,(R42:T42,U42:AI42)),0)</f>
        <v>7</v>
      </c>
      <c r="F42" s="7">
        <f>IF(T42&gt;0,RANK(T42,(R42:T42,U42:AI42)),0)</f>
        <v>3</v>
      </c>
      <c r="G42" s="7">
        <f>IF(U42&gt;0,RANK(U42,(R42:T42,U42:AI42)),0)</f>
        <v>2</v>
      </c>
      <c r="H42" s="7">
        <f t="shared" si="19"/>
        <v>1</v>
      </c>
      <c r="I42" s="49">
        <f t="shared" si="20"/>
        <v>2069</v>
      </c>
      <c r="J42" s="177">
        <f t="shared" si="3"/>
        <v>9.7908385387090666E-2</v>
      </c>
      <c r="K42" s="2"/>
      <c r="L42" s="2">
        <f t="shared" si="21"/>
        <v>7.1124361158432708E-2</v>
      </c>
      <c r="M42" s="2">
        <f t="shared" si="22"/>
        <v>6.0571644898731779E-3</v>
      </c>
      <c r="N42" s="2">
        <f t="shared" si="23"/>
        <v>0.22496687488169601</v>
      </c>
      <c r="O42" s="2">
        <f t="shared" si="7"/>
        <v>0.23173386333522619</v>
      </c>
      <c r="P42" s="2">
        <f t="shared" si="24"/>
        <v>0.32964224872231684</v>
      </c>
      <c r="Q42" s="2">
        <f t="shared" si="17"/>
        <v>0.13647548741245519</v>
      </c>
      <c r="R42" s="1">
        <v>1503</v>
      </c>
      <c r="S42" s="1">
        <v>128</v>
      </c>
      <c r="T42" s="1">
        <v>4754</v>
      </c>
      <c r="U42" s="1">
        <v>4897</v>
      </c>
      <c r="V42" s="1">
        <v>6966</v>
      </c>
      <c r="W42" s="1">
        <v>2477</v>
      </c>
      <c r="X42" s="1">
        <v>14</v>
      </c>
      <c r="Y42" s="1">
        <v>20</v>
      </c>
      <c r="Z42" s="1">
        <v>68</v>
      </c>
      <c r="AA42" s="1">
        <v>208</v>
      </c>
      <c r="AD42" s="1">
        <v>75</v>
      </c>
      <c r="AF42" s="1">
        <v>14</v>
      </c>
      <c r="AG42" s="1">
        <v>8</v>
      </c>
      <c r="AK42" s="7">
        <f t="shared" si="25"/>
        <v>4</v>
      </c>
      <c r="AL42" s="7">
        <f t="shared" si="26"/>
        <v>10</v>
      </c>
      <c r="AM42" s="7">
        <f t="shared" si="27"/>
        <v>9</v>
      </c>
      <c r="AN42" s="2">
        <f t="shared" si="28"/>
        <v>0.11721559719856142</v>
      </c>
      <c r="AO42" s="2">
        <f t="shared" si="29"/>
        <v>6.625023660798789E-4</v>
      </c>
      <c r="AP42" s="2">
        <f t="shared" si="30"/>
        <v>9.4643195154268413E-4</v>
      </c>
      <c r="AR42" t="str">
        <f t="shared" si="31"/>
        <v>Lee</v>
      </c>
      <c r="AS42" t="s">
        <v>283</v>
      </c>
      <c r="AT42" s="184">
        <v>3</v>
      </c>
      <c r="AV42" s="97">
        <v>1</v>
      </c>
      <c r="AW42" s="99">
        <v>81</v>
      </c>
      <c r="AX42" s="105">
        <f t="shared" si="32"/>
        <v>1081</v>
      </c>
      <c r="AZ42" s="7" t="s">
        <v>2951</v>
      </c>
      <c r="BA42" t="s">
        <v>3184</v>
      </c>
      <c r="BC42" s="197"/>
      <c r="BD42" s="197"/>
    </row>
    <row r="43" spans="1:56" hidden="1" outlineLevel="1">
      <c r="A43" t="s">
        <v>3198</v>
      </c>
      <c r="B43" t="s">
        <v>283</v>
      </c>
      <c r="C43" s="1">
        <f t="shared" si="18"/>
        <v>19202</v>
      </c>
      <c r="D43" s="7">
        <f>IF(R43&gt;0,RANK(R43,(R43:T43,U43:AI43)),0)</f>
        <v>5</v>
      </c>
      <c r="E43" s="7">
        <f>IF(S43&gt;0,RANK(S43,(R43:T43,U43:AI43)),0)</f>
        <v>7</v>
      </c>
      <c r="F43" s="7">
        <f>IF(T43&gt;0,RANK(T43,(R43:T43,U43:AI43)),0)</f>
        <v>3</v>
      </c>
      <c r="G43" s="7">
        <f>IF(U43&gt;0,RANK(U43,(R43:T43,U43:AI43)),0)</f>
        <v>2</v>
      </c>
      <c r="H43" s="7">
        <f t="shared" si="19"/>
        <v>1</v>
      </c>
      <c r="I43" s="49">
        <f t="shared" si="20"/>
        <v>4155</v>
      </c>
      <c r="J43" s="177">
        <f t="shared" si="3"/>
        <v>0.21638371003020518</v>
      </c>
      <c r="K43" s="2"/>
      <c r="L43" s="2">
        <f t="shared" si="21"/>
        <v>3.9006353504843244E-2</v>
      </c>
      <c r="M43" s="2">
        <f t="shared" si="22"/>
        <v>3.6975315071346737E-3</v>
      </c>
      <c r="N43" s="2">
        <f t="shared" si="23"/>
        <v>0.18846995104676595</v>
      </c>
      <c r="O43" s="2">
        <f t="shared" si="7"/>
        <v>0.21388397041974794</v>
      </c>
      <c r="P43" s="2">
        <f t="shared" si="24"/>
        <v>0.43026768044995312</v>
      </c>
      <c r="Q43" s="2">
        <f t="shared" si="17"/>
        <v>0.12467451307155508</v>
      </c>
      <c r="R43" s="1">
        <v>749</v>
      </c>
      <c r="S43" s="1">
        <v>71</v>
      </c>
      <c r="T43" s="1">
        <v>3619</v>
      </c>
      <c r="U43" s="1">
        <v>4107</v>
      </c>
      <c r="V43" s="1">
        <v>8262</v>
      </c>
      <c r="W43" s="1">
        <v>2088</v>
      </c>
      <c r="X43" s="1">
        <v>11</v>
      </c>
      <c r="Y43" s="1">
        <v>18</v>
      </c>
      <c r="Z43" s="1">
        <v>37</v>
      </c>
      <c r="AA43" s="1">
        <v>171</v>
      </c>
      <c r="AD43" s="1">
        <v>47</v>
      </c>
      <c r="AF43" s="1">
        <v>16</v>
      </c>
      <c r="AG43" s="1">
        <v>6</v>
      </c>
      <c r="AK43" s="7">
        <f t="shared" si="25"/>
        <v>4</v>
      </c>
      <c r="AL43" s="7">
        <f t="shared" si="26"/>
        <v>10</v>
      </c>
      <c r="AM43" s="7">
        <f t="shared" si="27"/>
        <v>9</v>
      </c>
      <c r="AN43" s="2">
        <f t="shared" si="28"/>
        <v>0.10873867305489011</v>
      </c>
      <c r="AO43" s="2">
        <f t="shared" si="29"/>
        <v>5.7285699406311845E-4</v>
      </c>
      <c r="AP43" s="2">
        <f t="shared" si="30"/>
        <v>9.3740235392146651E-4</v>
      </c>
      <c r="AR43" t="str">
        <f t="shared" si="31"/>
        <v>Limestone</v>
      </c>
      <c r="AS43" t="s">
        <v>283</v>
      </c>
      <c r="AT43" s="184">
        <v>5</v>
      </c>
      <c r="AV43" s="97">
        <v>1</v>
      </c>
      <c r="AW43" s="99">
        <v>83</v>
      </c>
      <c r="AX43" s="105">
        <f t="shared" si="32"/>
        <v>1083</v>
      </c>
      <c r="AZ43" s="7" t="s">
        <v>2951</v>
      </c>
      <c r="BA43" t="s">
        <v>3184</v>
      </c>
      <c r="BC43" s="197"/>
      <c r="BD43" s="197"/>
    </row>
    <row r="44" spans="1:56" hidden="1" outlineLevel="1">
      <c r="A44" t="s">
        <v>3245</v>
      </c>
      <c r="B44" t="s">
        <v>283</v>
      </c>
      <c r="C44" s="1">
        <f t="shared" si="18"/>
        <v>840</v>
      </c>
      <c r="D44" s="7">
        <f>IF(R44&gt;0,RANK(R44,(R44:T44,U44:AI44)),0)</f>
        <v>5</v>
      </c>
      <c r="E44" s="7">
        <f>IF(S44&gt;0,RANK(S44,(R44:T44,U44:AI44)),0)</f>
        <v>7</v>
      </c>
      <c r="F44" s="7">
        <f>IF(T44&gt;0,RANK(T44,(R44:T44,U44:AI44)),0)</f>
        <v>4</v>
      </c>
      <c r="G44" s="7">
        <f>IF(U44&gt;0,RANK(U44,(R44:T44,U44:AI44)),0)</f>
        <v>2</v>
      </c>
      <c r="H44" s="7">
        <f t="shared" si="19"/>
        <v>1</v>
      </c>
      <c r="I44" s="49">
        <f t="shared" si="20"/>
        <v>363</v>
      </c>
      <c r="J44" s="177">
        <f t="shared" si="3"/>
        <v>0.43214285714285716</v>
      </c>
      <c r="K44" s="2"/>
      <c r="L44" s="2">
        <f t="shared" si="21"/>
        <v>3.0952380952380953E-2</v>
      </c>
      <c r="M44" s="2">
        <f t="shared" si="22"/>
        <v>1.1904761904761906E-3</v>
      </c>
      <c r="N44" s="2">
        <f t="shared" si="23"/>
        <v>9.8809523809523805E-2</v>
      </c>
      <c r="O44" s="2">
        <f t="shared" si="7"/>
        <v>0.1630952380952381</v>
      </c>
      <c r="P44" s="2">
        <f t="shared" si="24"/>
        <v>0.59523809523809523</v>
      </c>
      <c r="Q44" s="2">
        <f t="shared" si="17"/>
        <v>0.11071428571428577</v>
      </c>
      <c r="R44" s="1">
        <v>26</v>
      </c>
      <c r="S44" s="1">
        <v>1</v>
      </c>
      <c r="T44" s="1">
        <v>83</v>
      </c>
      <c r="U44" s="1">
        <v>137</v>
      </c>
      <c r="V44" s="1">
        <v>500</v>
      </c>
      <c r="W44" s="1">
        <v>88</v>
      </c>
      <c r="X44" s="1">
        <v>0</v>
      </c>
      <c r="Y44" s="1">
        <v>0</v>
      </c>
      <c r="Z44" s="1">
        <v>1</v>
      </c>
      <c r="AA44" s="1">
        <v>3</v>
      </c>
      <c r="AD44" s="1">
        <v>1</v>
      </c>
      <c r="AF44" s="1">
        <v>0</v>
      </c>
      <c r="AG44" s="1">
        <v>0</v>
      </c>
      <c r="AK44" s="7">
        <f t="shared" si="25"/>
        <v>3</v>
      </c>
      <c r="AL44" s="7">
        <f t="shared" si="26"/>
        <v>0</v>
      </c>
      <c r="AM44" s="7">
        <f t="shared" si="27"/>
        <v>0</v>
      </c>
      <c r="AN44" s="2">
        <f t="shared" si="28"/>
        <v>0.10476190476190476</v>
      </c>
      <c r="AO44" s="2">
        <f t="shared" si="29"/>
        <v>0</v>
      </c>
      <c r="AP44" s="2">
        <f t="shared" si="30"/>
        <v>0</v>
      </c>
      <c r="AR44" t="str">
        <f t="shared" si="31"/>
        <v>Lowndes</v>
      </c>
      <c r="AS44" t="s">
        <v>283</v>
      </c>
      <c r="AT44" s="184">
        <v>7</v>
      </c>
      <c r="AV44" s="97">
        <v>1</v>
      </c>
      <c r="AW44" s="99">
        <v>85</v>
      </c>
      <c r="AX44" s="105">
        <f t="shared" si="32"/>
        <v>1085</v>
      </c>
      <c r="AZ44" s="7" t="s">
        <v>2951</v>
      </c>
      <c r="BA44" t="s">
        <v>3184</v>
      </c>
      <c r="BC44" s="197"/>
      <c r="BD44" s="197"/>
    </row>
    <row r="45" spans="1:56" hidden="1" outlineLevel="1">
      <c r="A45" t="s">
        <v>263</v>
      </c>
      <c r="B45" t="s">
        <v>283</v>
      </c>
      <c r="C45" s="1">
        <f t="shared" si="18"/>
        <v>743</v>
      </c>
      <c r="D45" s="7">
        <f>IF(R45&gt;0,RANK(R45,(R45:T45,U45:AI45)),0)</f>
        <v>5</v>
      </c>
      <c r="E45" s="7">
        <f>IF(S45&gt;0,RANK(S45,(R45:T45,U45:AI45)),0)</f>
        <v>7</v>
      </c>
      <c r="F45" s="7">
        <f>IF(T45&gt;0,RANK(T45,(R45:T45,U45:AI45)),0)</f>
        <v>4</v>
      </c>
      <c r="G45" s="7">
        <f>IF(U45&gt;0,RANK(U45,(R45:T45,U45:AI45)),0)</f>
        <v>2</v>
      </c>
      <c r="H45" s="7">
        <f t="shared" si="19"/>
        <v>1</v>
      </c>
      <c r="I45" s="49">
        <f t="shared" si="20"/>
        <v>209</v>
      </c>
      <c r="J45" s="177">
        <f t="shared" si="3"/>
        <v>0.28129205921938089</v>
      </c>
      <c r="K45" s="2"/>
      <c r="L45" s="2">
        <f t="shared" si="21"/>
        <v>5.2489905787348586E-2</v>
      </c>
      <c r="M45" s="2">
        <f t="shared" si="22"/>
        <v>5.3835800807537013E-3</v>
      </c>
      <c r="N45" s="2">
        <f t="shared" si="23"/>
        <v>0.12382234185733512</v>
      </c>
      <c r="O45" s="2">
        <f t="shared" si="7"/>
        <v>0.19784656796769853</v>
      </c>
      <c r="P45" s="2">
        <f t="shared" si="24"/>
        <v>0.47913862718707939</v>
      </c>
      <c r="Q45" s="2">
        <f t="shared" si="17"/>
        <v>0.14131897711978475</v>
      </c>
      <c r="R45" s="1">
        <v>39</v>
      </c>
      <c r="S45" s="1">
        <v>4</v>
      </c>
      <c r="T45" s="1">
        <v>92</v>
      </c>
      <c r="U45" s="1">
        <v>147</v>
      </c>
      <c r="V45" s="1">
        <v>356</v>
      </c>
      <c r="W45" s="1">
        <v>95</v>
      </c>
      <c r="X45" s="1">
        <v>1</v>
      </c>
      <c r="Y45" s="1">
        <v>0</v>
      </c>
      <c r="Z45" s="1">
        <v>0</v>
      </c>
      <c r="AA45" s="1">
        <v>5</v>
      </c>
      <c r="AD45" s="1">
        <v>4</v>
      </c>
      <c r="AF45" s="1">
        <v>0</v>
      </c>
      <c r="AG45" s="1">
        <v>0</v>
      </c>
      <c r="AK45" s="7">
        <f t="shared" si="25"/>
        <v>3</v>
      </c>
      <c r="AL45" s="7">
        <f t="shared" si="26"/>
        <v>8</v>
      </c>
      <c r="AM45" s="7">
        <f t="shared" si="27"/>
        <v>0</v>
      </c>
      <c r="AN45" s="2">
        <f t="shared" si="28"/>
        <v>0.12786002691790041</v>
      </c>
      <c r="AO45" s="2">
        <f t="shared" si="29"/>
        <v>1.3458950201884253E-3</v>
      </c>
      <c r="AP45" s="2">
        <f t="shared" si="30"/>
        <v>0</v>
      </c>
      <c r="AR45" t="str">
        <f t="shared" si="31"/>
        <v>Macon</v>
      </c>
      <c r="AS45" t="s">
        <v>283</v>
      </c>
      <c r="AT45" s="184">
        <v>3</v>
      </c>
      <c r="AV45" s="97">
        <v>1</v>
      </c>
      <c r="AW45" s="99">
        <v>87</v>
      </c>
      <c r="AX45" s="105">
        <f t="shared" si="32"/>
        <v>1087</v>
      </c>
      <c r="AZ45" s="7" t="s">
        <v>2951</v>
      </c>
      <c r="BA45" t="s">
        <v>3184</v>
      </c>
      <c r="BC45" s="197"/>
      <c r="BD45" s="197"/>
    </row>
    <row r="46" spans="1:56" hidden="1" outlineLevel="1">
      <c r="A46" t="s">
        <v>1388</v>
      </c>
      <c r="B46" t="s">
        <v>283</v>
      </c>
      <c r="C46" s="1">
        <f t="shared" si="18"/>
        <v>66162</v>
      </c>
      <c r="D46" s="7">
        <f>IF(R46&gt;0,RANK(R46,(R46:T46,U46:AI46)),0)</f>
        <v>5</v>
      </c>
      <c r="E46" s="7">
        <f>IF(S46&gt;0,RANK(S46,(R46:T46,U46:AI46)),0)</f>
        <v>7</v>
      </c>
      <c r="F46" s="7">
        <f>IF(T46&gt;0,RANK(T46,(R46:T46,U46:AI46)),0)</f>
        <v>2</v>
      </c>
      <c r="G46" s="7">
        <f>IF(U46&gt;0,RANK(U46,(R46:T46,U46:AI46)),0)</f>
        <v>3</v>
      </c>
      <c r="H46" s="7">
        <f t="shared" si="19"/>
        <v>1</v>
      </c>
      <c r="I46" s="49">
        <f t="shared" si="20"/>
        <v>6716</v>
      </c>
      <c r="J46" s="177">
        <f t="shared" si="3"/>
        <v>0.10150841872978447</v>
      </c>
      <c r="K46" s="2"/>
      <c r="L46" s="2">
        <f t="shared" si="21"/>
        <v>5.9399655391312235E-2</v>
      </c>
      <c r="M46" s="2">
        <f t="shared" si="22"/>
        <v>3.1135697228016081E-3</v>
      </c>
      <c r="N46" s="2">
        <f t="shared" si="23"/>
        <v>0.26027024576040625</v>
      </c>
      <c r="O46" s="2">
        <f t="shared" si="7"/>
        <v>0.20685589915661559</v>
      </c>
      <c r="P46" s="2">
        <f t="shared" si="24"/>
        <v>0.36177866449019075</v>
      </c>
      <c r="Q46" s="2">
        <f t="shared" si="17"/>
        <v>0.10858196547867355</v>
      </c>
      <c r="R46" s="1">
        <v>3930</v>
      </c>
      <c r="S46" s="1">
        <v>206</v>
      </c>
      <c r="T46" s="1">
        <v>17220</v>
      </c>
      <c r="U46" s="1">
        <v>13686</v>
      </c>
      <c r="V46" s="1">
        <v>23936</v>
      </c>
      <c r="W46" s="1">
        <v>6340</v>
      </c>
      <c r="X46" s="1">
        <v>58</v>
      </c>
      <c r="Y46" s="1">
        <v>46</v>
      </c>
      <c r="Z46" s="1">
        <v>183</v>
      </c>
      <c r="AA46" s="1">
        <v>392</v>
      </c>
      <c r="AD46" s="1">
        <v>101</v>
      </c>
      <c r="AF46" s="1">
        <v>49</v>
      </c>
      <c r="AG46" s="1">
        <v>15</v>
      </c>
      <c r="AK46" s="7">
        <f t="shared" si="25"/>
        <v>4</v>
      </c>
      <c r="AL46" s="7">
        <f t="shared" si="26"/>
        <v>9</v>
      </c>
      <c r="AM46" s="7">
        <f t="shared" si="27"/>
        <v>10</v>
      </c>
      <c r="AN46" s="2">
        <f t="shared" si="28"/>
        <v>9.5825398264865025E-2</v>
      </c>
      <c r="AO46" s="2">
        <f t="shared" si="29"/>
        <v>8.7663613554608388E-4</v>
      </c>
      <c r="AP46" s="2">
        <f t="shared" si="30"/>
        <v>6.9526314198482516E-4</v>
      </c>
      <c r="AR46" t="str">
        <f t="shared" si="31"/>
        <v>Madison</v>
      </c>
      <c r="AS46" t="s">
        <v>283</v>
      </c>
      <c r="AT46" s="184">
        <v>5</v>
      </c>
      <c r="AV46" s="97">
        <v>1</v>
      </c>
      <c r="AW46" s="99">
        <v>89</v>
      </c>
      <c r="AX46" s="105">
        <f t="shared" si="32"/>
        <v>1089</v>
      </c>
      <c r="AZ46" s="7" t="s">
        <v>2951</v>
      </c>
      <c r="BA46" t="s">
        <v>3184</v>
      </c>
      <c r="BC46" s="197"/>
      <c r="BD46" s="197"/>
    </row>
    <row r="47" spans="1:56" hidden="1" outlineLevel="1">
      <c r="A47" t="s">
        <v>1402</v>
      </c>
      <c r="B47" t="s">
        <v>283</v>
      </c>
      <c r="C47" s="1">
        <f t="shared" si="18"/>
        <v>1077</v>
      </c>
      <c r="D47" s="7">
        <f>IF(R47&gt;0,RANK(R47,(R47:T47,U47:AI47)),0)</f>
        <v>5</v>
      </c>
      <c r="E47" s="7">
        <f>IF(S47&gt;0,RANK(S47,(R47:T47,U47:AI47)),0)</f>
        <v>7</v>
      </c>
      <c r="F47" s="7">
        <f>IF(T47&gt;0,RANK(T47,(R47:T47,U47:AI47)),0)</f>
        <v>3</v>
      </c>
      <c r="G47" s="7">
        <f>IF(U47&gt;0,RANK(U47,(R47:T47,U47:AI47)),0)</f>
        <v>2</v>
      </c>
      <c r="H47" s="7">
        <f t="shared" si="19"/>
        <v>1</v>
      </c>
      <c r="I47" s="49">
        <f t="shared" si="20"/>
        <v>353</v>
      </c>
      <c r="J47" s="177">
        <f t="shared" si="3"/>
        <v>0.32776230269266482</v>
      </c>
      <c r="K47" s="2"/>
      <c r="L47" s="2">
        <f t="shared" si="21"/>
        <v>2.414113277623027E-2</v>
      </c>
      <c r="M47" s="2">
        <f t="shared" si="22"/>
        <v>9.285051067780872E-3</v>
      </c>
      <c r="N47" s="2">
        <f t="shared" si="23"/>
        <v>0.11792014856081709</v>
      </c>
      <c r="O47" s="2">
        <f t="shared" si="7"/>
        <v>0.2116991643454039</v>
      </c>
      <c r="P47" s="2">
        <f t="shared" si="24"/>
        <v>0.53946146703806874</v>
      </c>
      <c r="Q47" s="2">
        <f t="shared" si="17"/>
        <v>9.7493036211699025E-2</v>
      </c>
      <c r="R47" s="1">
        <v>26</v>
      </c>
      <c r="S47" s="1">
        <v>10</v>
      </c>
      <c r="T47" s="1">
        <v>127</v>
      </c>
      <c r="U47" s="1">
        <v>228</v>
      </c>
      <c r="V47" s="1">
        <v>581</v>
      </c>
      <c r="W47" s="1">
        <v>85</v>
      </c>
      <c r="X47" s="1">
        <v>0</v>
      </c>
      <c r="Y47" s="1">
        <v>0</v>
      </c>
      <c r="Z47" s="1">
        <v>2</v>
      </c>
      <c r="AA47" s="1">
        <v>13</v>
      </c>
      <c r="AD47" s="1">
        <v>3</v>
      </c>
      <c r="AF47" s="1">
        <v>1</v>
      </c>
      <c r="AG47" s="1">
        <v>1</v>
      </c>
      <c r="AK47" s="7">
        <f t="shared" si="25"/>
        <v>4</v>
      </c>
      <c r="AL47" s="7">
        <f t="shared" si="26"/>
        <v>0</v>
      </c>
      <c r="AM47" s="7">
        <f t="shared" si="27"/>
        <v>0</v>
      </c>
      <c r="AN47" s="2">
        <f t="shared" si="28"/>
        <v>7.8922934076137416E-2</v>
      </c>
      <c r="AO47" s="2">
        <f t="shared" si="29"/>
        <v>0</v>
      </c>
      <c r="AP47" s="2">
        <f t="shared" si="30"/>
        <v>0</v>
      </c>
      <c r="AR47" t="str">
        <f t="shared" si="31"/>
        <v>Marengo</v>
      </c>
      <c r="AS47" t="s">
        <v>283</v>
      </c>
      <c r="AT47" s="184">
        <v>7</v>
      </c>
      <c r="AV47" s="97">
        <v>1</v>
      </c>
      <c r="AW47" s="99">
        <v>91</v>
      </c>
      <c r="AX47" s="105">
        <f t="shared" si="32"/>
        <v>1091</v>
      </c>
      <c r="AZ47" s="7" t="s">
        <v>2951</v>
      </c>
      <c r="BA47" t="s">
        <v>3184</v>
      </c>
      <c r="BC47" s="197"/>
      <c r="BD47" s="197"/>
    </row>
    <row r="48" spans="1:56" hidden="1" outlineLevel="1">
      <c r="A48" t="s">
        <v>1291</v>
      </c>
      <c r="B48" t="s">
        <v>283</v>
      </c>
      <c r="C48" s="1">
        <f t="shared" si="18"/>
        <v>6623</v>
      </c>
      <c r="D48" s="7">
        <f>IF(R48&gt;0,RANK(R48,(R48:T48,U48:AI48)),0)</f>
        <v>5</v>
      </c>
      <c r="E48" s="7">
        <f>IF(S48&gt;0,RANK(S48,(R48:T48,U48:AI48)),0)</f>
        <v>8</v>
      </c>
      <c r="F48" s="7">
        <f>IF(T48&gt;0,RANK(T48,(R48:T48,U48:AI48)),0)</f>
        <v>3</v>
      </c>
      <c r="G48" s="7">
        <f>IF(U48&gt;0,RANK(U48,(R48:T48,U48:AI48)),0)</f>
        <v>2</v>
      </c>
      <c r="H48" s="7">
        <f t="shared" si="19"/>
        <v>1</v>
      </c>
      <c r="I48" s="49">
        <f t="shared" si="20"/>
        <v>2237</v>
      </c>
      <c r="J48" s="177">
        <f t="shared" si="3"/>
        <v>0.33776234334893551</v>
      </c>
      <c r="K48" s="2"/>
      <c r="L48" s="2">
        <f t="shared" si="21"/>
        <v>2.5215159293371585E-2</v>
      </c>
      <c r="M48" s="2">
        <f t="shared" si="22"/>
        <v>5.5865921787709499E-3</v>
      </c>
      <c r="N48" s="2">
        <f t="shared" si="23"/>
        <v>0.13906084855805526</v>
      </c>
      <c r="O48" s="2">
        <f t="shared" si="7"/>
        <v>0.19145402385625848</v>
      </c>
      <c r="P48" s="2">
        <f t="shared" si="24"/>
        <v>0.52921636720519405</v>
      </c>
      <c r="Q48" s="2">
        <f t="shared" si="17"/>
        <v>0.10946700890834971</v>
      </c>
      <c r="R48" s="1">
        <v>167</v>
      </c>
      <c r="S48" s="1">
        <v>37</v>
      </c>
      <c r="T48" s="1">
        <v>921</v>
      </c>
      <c r="U48" s="1">
        <v>1268</v>
      </c>
      <c r="V48" s="1">
        <v>3505</v>
      </c>
      <c r="W48" s="1">
        <v>589</v>
      </c>
      <c r="X48" s="1">
        <v>6</v>
      </c>
      <c r="Y48" s="1">
        <v>8</v>
      </c>
      <c r="Z48" s="1">
        <v>13</v>
      </c>
      <c r="AA48" s="1">
        <v>51</v>
      </c>
      <c r="AD48" s="1">
        <v>40</v>
      </c>
      <c r="AF48" s="1">
        <v>11</v>
      </c>
      <c r="AG48" s="1">
        <v>7</v>
      </c>
      <c r="AK48" s="7">
        <f t="shared" si="25"/>
        <v>4</v>
      </c>
      <c r="AL48" s="7">
        <f t="shared" si="26"/>
        <v>10</v>
      </c>
      <c r="AM48" s="7">
        <f t="shared" si="27"/>
        <v>9</v>
      </c>
      <c r="AN48" s="2">
        <f t="shared" si="28"/>
        <v>8.8932507926921339E-2</v>
      </c>
      <c r="AO48" s="2">
        <f t="shared" si="29"/>
        <v>9.0593386682772162E-4</v>
      </c>
      <c r="AP48" s="2">
        <f t="shared" si="30"/>
        <v>1.2079118224369622E-3</v>
      </c>
      <c r="AR48" t="str">
        <f t="shared" si="31"/>
        <v>Marion</v>
      </c>
      <c r="AS48" t="s">
        <v>283</v>
      </c>
      <c r="AT48" s="184">
        <v>4</v>
      </c>
      <c r="AV48" s="97">
        <v>1</v>
      </c>
      <c r="AW48" s="99">
        <v>93</v>
      </c>
      <c r="AX48" s="105">
        <f t="shared" si="32"/>
        <v>1093</v>
      </c>
      <c r="AZ48" s="7" t="s">
        <v>2951</v>
      </c>
      <c r="BA48" t="s">
        <v>3184</v>
      </c>
      <c r="BC48" s="197"/>
      <c r="BD48" s="197"/>
    </row>
    <row r="49" spans="1:56" hidden="1" outlineLevel="1">
      <c r="A49" t="s">
        <v>1032</v>
      </c>
      <c r="B49" t="s">
        <v>283</v>
      </c>
      <c r="C49" s="1">
        <f t="shared" si="18"/>
        <v>18430</v>
      </c>
      <c r="D49" s="7">
        <f>IF(R49&gt;0,RANK(R49,(R49:T49,U49:AI49)),0)</f>
        <v>5</v>
      </c>
      <c r="E49" s="7">
        <f>IF(S49&gt;0,RANK(S49,(R49:T49,U49:AI49)),0)</f>
        <v>7</v>
      </c>
      <c r="F49" s="7">
        <f>IF(T49&gt;0,RANK(T49,(R49:T49,U49:AI49)),0)</f>
        <v>2</v>
      </c>
      <c r="G49" s="7">
        <f>IF(U49&gt;0,RANK(U49,(R49:T49,U49:AI49)),0)</f>
        <v>3</v>
      </c>
      <c r="H49" s="7">
        <f t="shared" si="19"/>
        <v>1</v>
      </c>
      <c r="I49" s="49">
        <f t="shared" si="20"/>
        <v>5335</v>
      </c>
      <c r="J49" s="177">
        <f t="shared" si="3"/>
        <v>0.28947368421052633</v>
      </c>
      <c r="K49" s="2"/>
      <c r="L49" s="2">
        <f t="shared" si="21"/>
        <v>3.2284319045035266E-2</v>
      </c>
      <c r="M49" s="2">
        <f t="shared" si="22"/>
        <v>3.038524145415084E-3</v>
      </c>
      <c r="N49" s="2">
        <f t="shared" si="23"/>
        <v>0.20558871405317417</v>
      </c>
      <c r="O49" s="2">
        <f t="shared" si="7"/>
        <v>0.15116657623440044</v>
      </c>
      <c r="P49" s="2">
        <f t="shared" si="24"/>
        <v>0.49506239826370046</v>
      </c>
      <c r="Q49" s="2">
        <f t="shared" si="17"/>
        <v>0.11285946825827464</v>
      </c>
      <c r="R49" s="1">
        <v>595</v>
      </c>
      <c r="S49" s="1">
        <v>56</v>
      </c>
      <c r="T49" s="1">
        <v>3789</v>
      </c>
      <c r="U49" s="1">
        <v>2786</v>
      </c>
      <c r="V49" s="1">
        <v>9124</v>
      </c>
      <c r="W49" s="1">
        <v>1817</v>
      </c>
      <c r="X49" s="1">
        <v>12</v>
      </c>
      <c r="Y49" s="1">
        <v>18</v>
      </c>
      <c r="Z49" s="1">
        <v>30</v>
      </c>
      <c r="AA49" s="1">
        <v>127</v>
      </c>
      <c r="AD49" s="1">
        <v>54</v>
      </c>
      <c r="AF49" s="1">
        <v>18</v>
      </c>
      <c r="AG49" s="1">
        <v>4</v>
      </c>
      <c r="AK49" s="7">
        <f t="shared" si="25"/>
        <v>4</v>
      </c>
      <c r="AL49" s="7">
        <f t="shared" si="26"/>
        <v>10</v>
      </c>
      <c r="AM49" s="7">
        <f t="shared" si="27"/>
        <v>9</v>
      </c>
      <c r="AN49" s="2">
        <f t="shared" si="28"/>
        <v>9.8589256646771567E-2</v>
      </c>
      <c r="AO49" s="2">
        <f t="shared" si="29"/>
        <v>6.5111231687466087E-4</v>
      </c>
      <c r="AP49" s="2">
        <f t="shared" si="30"/>
        <v>9.7666847531199135E-4</v>
      </c>
      <c r="AR49" t="str">
        <f t="shared" si="31"/>
        <v>Marshall</v>
      </c>
      <c r="AS49" t="s">
        <v>283</v>
      </c>
      <c r="AT49" s="184">
        <v>4</v>
      </c>
      <c r="AV49" s="97">
        <v>1</v>
      </c>
      <c r="AW49" s="99">
        <v>95</v>
      </c>
      <c r="AX49" s="105">
        <f t="shared" si="32"/>
        <v>1095</v>
      </c>
      <c r="AZ49" s="7" t="s">
        <v>2951</v>
      </c>
      <c r="BA49" t="s">
        <v>3184</v>
      </c>
      <c r="BC49" s="197"/>
      <c r="BD49" s="197"/>
    </row>
    <row r="50" spans="1:56" hidden="1" outlineLevel="1">
      <c r="A50" t="s">
        <v>340</v>
      </c>
      <c r="B50" t="s">
        <v>283</v>
      </c>
      <c r="C50" s="1">
        <f t="shared" si="18"/>
        <v>63237</v>
      </c>
      <c r="D50" s="7">
        <f>IF(R50&gt;0,RANK(R50,(R50:T50,U50:AI50)),0)</f>
        <v>5</v>
      </c>
      <c r="E50" s="7">
        <f>IF(S50&gt;0,RANK(S50,(R50:T50,U50:AI50)),0)</f>
        <v>7</v>
      </c>
      <c r="F50" s="7">
        <f>IF(T50&gt;0,RANK(T50,(R50:T50,U50:AI50)),0)</f>
        <v>3</v>
      </c>
      <c r="G50" s="7">
        <f>IF(U50&gt;0,RANK(U50,(R50:T50,U50:AI50)),0)</f>
        <v>2</v>
      </c>
      <c r="H50" s="7">
        <f t="shared" si="19"/>
        <v>1</v>
      </c>
      <c r="I50" s="49">
        <f t="shared" si="20"/>
        <v>15056</v>
      </c>
      <c r="J50" s="177">
        <f t="shared" si="3"/>
        <v>0.2380884608694277</v>
      </c>
      <c r="K50" s="2"/>
      <c r="L50" s="2">
        <f t="shared" si="21"/>
        <v>4.5922482091180793E-2</v>
      </c>
      <c r="M50" s="2">
        <f t="shared" si="22"/>
        <v>4.8705662823979633E-3</v>
      </c>
      <c r="N50" s="2">
        <f t="shared" si="23"/>
        <v>0.18928791688410265</v>
      </c>
      <c r="O50" s="2">
        <f t="shared" si="7"/>
        <v>0.21408352704903774</v>
      </c>
      <c r="P50" s="2">
        <f t="shared" si="24"/>
        <v>0.45217198791846547</v>
      </c>
      <c r="Q50" s="2">
        <f t="shared" si="17"/>
        <v>9.3663519774815351E-2</v>
      </c>
      <c r="R50" s="1">
        <v>2904</v>
      </c>
      <c r="S50" s="1">
        <v>308</v>
      </c>
      <c r="T50" s="1">
        <v>11970</v>
      </c>
      <c r="U50" s="1">
        <v>13538</v>
      </c>
      <c r="V50" s="1">
        <v>28594</v>
      </c>
      <c r="W50" s="1">
        <v>4873</v>
      </c>
      <c r="X50" s="1">
        <v>45</v>
      </c>
      <c r="Y50" s="1">
        <v>64</v>
      </c>
      <c r="Z50" s="1">
        <v>170</v>
      </c>
      <c r="AA50" s="1">
        <v>590</v>
      </c>
      <c r="AD50" s="1">
        <v>121</v>
      </c>
      <c r="AF50" s="1">
        <v>45</v>
      </c>
      <c r="AG50" s="1">
        <v>15</v>
      </c>
      <c r="AK50" s="7">
        <f t="shared" si="25"/>
        <v>4</v>
      </c>
      <c r="AL50" s="7">
        <f t="shared" si="26"/>
        <v>10</v>
      </c>
      <c r="AM50" s="7">
        <f t="shared" si="27"/>
        <v>9</v>
      </c>
      <c r="AN50" s="2">
        <f t="shared" si="28"/>
        <v>7.7059316539367775E-2</v>
      </c>
      <c r="AO50" s="2">
        <f t="shared" si="29"/>
        <v>7.116087100906115E-4</v>
      </c>
      <c r="AP50" s="2">
        <f t="shared" si="30"/>
        <v>1.0120657210177587E-3</v>
      </c>
      <c r="AR50" t="str">
        <f t="shared" si="31"/>
        <v>Mobile</v>
      </c>
      <c r="AS50" t="s">
        <v>283</v>
      </c>
      <c r="AT50" s="184">
        <v>1</v>
      </c>
      <c r="AV50" s="97">
        <v>1</v>
      </c>
      <c r="AW50" s="99">
        <v>97</v>
      </c>
      <c r="AX50" s="105">
        <f t="shared" si="32"/>
        <v>1097</v>
      </c>
      <c r="AZ50" s="7" t="s">
        <v>2951</v>
      </c>
      <c r="BA50" t="s">
        <v>3184</v>
      </c>
      <c r="BC50" s="197"/>
      <c r="BD50" s="197"/>
    </row>
    <row r="51" spans="1:56" hidden="1" outlineLevel="1">
      <c r="A51" t="s">
        <v>341</v>
      </c>
      <c r="B51" t="s">
        <v>283</v>
      </c>
      <c r="C51" s="1">
        <f t="shared" si="18"/>
        <v>3778</v>
      </c>
      <c r="D51" s="7">
        <f>IF(R51&gt;0,RANK(R51,(R51:T51,U51:AI51)),0)</f>
        <v>5</v>
      </c>
      <c r="E51" s="7">
        <f>IF(S51&gt;0,RANK(S51,(R51:T51,U51:AI51)),0)</f>
        <v>6</v>
      </c>
      <c r="F51" s="7">
        <f>IF(T51&gt;0,RANK(T51,(R51:T51,U51:AI51)),0)</f>
        <v>3</v>
      </c>
      <c r="G51" s="7">
        <f>IF(U51&gt;0,RANK(U51,(R51:T51,U51:AI51)),0)</f>
        <v>2</v>
      </c>
      <c r="H51" s="7">
        <f t="shared" si="19"/>
        <v>1</v>
      </c>
      <c r="I51" s="49">
        <f t="shared" si="20"/>
        <v>1309</v>
      </c>
      <c r="J51" s="177">
        <f t="shared" si="3"/>
        <v>0.34647961884595024</v>
      </c>
      <c r="K51" s="2"/>
      <c r="L51" s="2">
        <f t="shared" si="21"/>
        <v>2.8586553732133403E-2</v>
      </c>
      <c r="M51" s="2">
        <f t="shared" si="22"/>
        <v>5.2938062466913712E-3</v>
      </c>
      <c r="N51" s="2">
        <f t="shared" si="23"/>
        <v>0.15775542615140287</v>
      </c>
      <c r="O51" s="2">
        <f t="shared" si="7"/>
        <v>0.17416622551614611</v>
      </c>
      <c r="P51" s="2">
        <f t="shared" si="24"/>
        <v>0.52064584436209638</v>
      </c>
      <c r="Q51" s="2">
        <f t="shared" si="17"/>
        <v>0.11355214399152991</v>
      </c>
      <c r="R51" s="1">
        <v>108</v>
      </c>
      <c r="S51" s="1">
        <v>20</v>
      </c>
      <c r="T51" s="1">
        <v>596</v>
      </c>
      <c r="U51" s="1">
        <v>658</v>
      </c>
      <c r="V51" s="1">
        <v>1967</v>
      </c>
      <c r="W51" s="1">
        <v>373</v>
      </c>
      <c r="X51" s="1">
        <v>0</v>
      </c>
      <c r="Y51" s="1">
        <v>2</v>
      </c>
      <c r="Z51" s="1">
        <v>8</v>
      </c>
      <c r="AA51" s="1">
        <v>19</v>
      </c>
      <c r="AD51" s="1">
        <v>20</v>
      </c>
      <c r="AF51" s="1">
        <v>5</v>
      </c>
      <c r="AG51" s="1">
        <v>2</v>
      </c>
      <c r="AK51" s="7">
        <f t="shared" si="25"/>
        <v>4</v>
      </c>
      <c r="AL51" s="7">
        <f t="shared" si="26"/>
        <v>0</v>
      </c>
      <c r="AM51" s="7">
        <f t="shared" si="27"/>
        <v>9</v>
      </c>
      <c r="AN51" s="2">
        <f t="shared" si="28"/>
        <v>9.8729486500794064E-2</v>
      </c>
      <c r="AO51" s="2">
        <f t="shared" si="29"/>
        <v>0</v>
      </c>
      <c r="AP51" s="2">
        <f t="shared" si="30"/>
        <v>5.2938062466913714E-4</v>
      </c>
      <c r="AR51" t="str">
        <f t="shared" si="31"/>
        <v>Monroe</v>
      </c>
      <c r="AS51" t="s">
        <v>283</v>
      </c>
      <c r="AT51" s="184">
        <v>1</v>
      </c>
      <c r="AV51" s="97">
        <v>1</v>
      </c>
      <c r="AW51" s="99">
        <v>99</v>
      </c>
      <c r="AX51" s="105">
        <f t="shared" si="32"/>
        <v>1099</v>
      </c>
      <c r="AZ51" s="7" t="s">
        <v>2951</v>
      </c>
      <c r="BA51" t="s">
        <v>3184</v>
      </c>
      <c r="BC51" s="197"/>
      <c r="BD51" s="197"/>
    </row>
    <row r="52" spans="1:56" hidden="1" outlineLevel="1">
      <c r="A52" t="s">
        <v>393</v>
      </c>
      <c r="B52" t="s">
        <v>283</v>
      </c>
      <c r="C52" s="1">
        <f t="shared" si="18"/>
        <v>26811</v>
      </c>
      <c r="D52" s="7">
        <f>IF(R52&gt;0,RANK(R52,(R52:T52,U52:AI52)),0)</f>
        <v>5</v>
      </c>
      <c r="E52" s="7">
        <f>IF(S52&gt;0,RANK(S52,(R52:T52,U52:AI52)),0)</f>
        <v>7</v>
      </c>
      <c r="F52" s="7">
        <f>IF(T52&gt;0,RANK(T52,(R52:T52,U52:AI52)),0)</f>
        <v>2</v>
      </c>
      <c r="G52" s="7">
        <f>IF(U52&gt;0,RANK(U52,(R52:T52,U52:AI52)),0)</f>
        <v>3</v>
      </c>
      <c r="H52" s="7">
        <f t="shared" si="19"/>
        <v>1</v>
      </c>
      <c r="I52" s="49">
        <f t="shared" si="20"/>
        <v>4978</v>
      </c>
      <c r="J52" s="177">
        <f t="shared" si="3"/>
        <v>0.18567006079594198</v>
      </c>
      <c r="K52" s="2"/>
      <c r="L52" s="2">
        <f t="shared" si="21"/>
        <v>7.2955130356943051E-2</v>
      </c>
      <c r="M52" s="2">
        <f t="shared" si="22"/>
        <v>6.4152773115512289E-3</v>
      </c>
      <c r="N52" s="2">
        <f t="shared" si="23"/>
        <v>0.20849651262541494</v>
      </c>
      <c r="O52" s="2">
        <f t="shared" si="7"/>
        <v>0.17586065420909328</v>
      </c>
      <c r="P52" s="2">
        <f t="shared" si="24"/>
        <v>0.39416657342135691</v>
      </c>
      <c r="Q52" s="2">
        <f t="shared" si="17"/>
        <v>0.14210585207564069</v>
      </c>
      <c r="R52" s="1">
        <v>1956</v>
      </c>
      <c r="S52" s="1">
        <v>172</v>
      </c>
      <c r="T52" s="1">
        <v>5590</v>
      </c>
      <c r="U52" s="1">
        <v>4715</v>
      </c>
      <c r="V52" s="1">
        <v>10568</v>
      </c>
      <c r="W52" s="1">
        <v>3392</v>
      </c>
      <c r="X52" s="1">
        <v>27</v>
      </c>
      <c r="Y52" s="1">
        <v>26</v>
      </c>
      <c r="Z52" s="1">
        <v>62</v>
      </c>
      <c r="AA52" s="1">
        <v>222</v>
      </c>
      <c r="AD52" s="1">
        <v>65</v>
      </c>
      <c r="AF52" s="1">
        <v>9</v>
      </c>
      <c r="AG52" s="1">
        <v>7</v>
      </c>
      <c r="AK52" s="7">
        <f t="shared" si="25"/>
        <v>4</v>
      </c>
      <c r="AL52" s="7">
        <f t="shared" si="26"/>
        <v>9</v>
      </c>
      <c r="AM52" s="7">
        <f t="shared" si="27"/>
        <v>10</v>
      </c>
      <c r="AN52" s="2">
        <f t="shared" si="28"/>
        <v>0.12651523628361494</v>
      </c>
      <c r="AO52" s="2">
        <f t="shared" si="29"/>
        <v>1.0070493454179255E-3</v>
      </c>
      <c r="AP52" s="2">
        <f t="shared" si="30"/>
        <v>9.6975122151355786E-4</v>
      </c>
      <c r="AR52" t="str">
        <f t="shared" si="31"/>
        <v>Montgomery</v>
      </c>
      <c r="AS52" t="s">
        <v>283</v>
      </c>
      <c r="AT52" s="184"/>
      <c r="AV52" s="97">
        <v>1</v>
      </c>
      <c r="AW52" s="99">
        <v>101</v>
      </c>
      <c r="AX52" s="105">
        <f t="shared" si="32"/>
        <v>1101</v>
      </c>
      <c r="AZ52" s="7" t="s">
        <v>2951</v>
      </c>
      <c r="BA52" t="s">
        <v>3184</v>
      </c>
      <c r="BC52" s="197"/>
      <c r="BD52" s="197"/>
    </row>
    <row r="53" spans="1:56" hidden="1" outlineLevel="1">
      <c r="A53" t="s">
        <v>365</v>
      </c>
      <c r="B53" t="s">
        <v>283</v>
      </c>
      <c r="C53" s="1">
        <f t="shared" si="18"/>
        <v>24528</v>
      </c>
      <c r="D53" s="7">
        <f>IF(R53&gt;0,RANK(R53,(R53:T53,U53:AI53)),0)</f>
        <v>5</v>
      </c>
      <c r="E53" s="7">
        <f>IF(S53&gt;0,RANK(S53,(R53:T53,U53:AI53)),0)</f>
        <v>8</v>
      </c>
      <c r="F53" s="7">
        <f>IF(T53&gt;0,RANK(T53,(R53:T53,U53:AI53)),0)</f>
        <v>3</v>
      </c>
      <c r="G53" s="7">
        <f>IF(U53&gt;0,RANK(U53,(R53:T53,U53:AI53)),0)</f>
        <v>2</v>
      </c>
      <c r="H53" s="7">
        <f t="shared" si="19"/>
        <v>1</v>
      </c>
      <c r="I53" s="49">
        <f t="shared" si="20"/>
        <v>6098</v>
      </c>
      <c r="J53" s="177">
        <f t="shared" si="3"/>
        <v>0.24861382909328114</v>
      </c>
      <c r="K53" s="2"/>
      <c r="L53" s="2">
        <f t="shared" si="21"/>
        <v>4.5254403131115457E-2</v>
      </c>
      <c r="M53" s="2">
        <f t="shared" si="22"/>
        <v>2.5277234181343769E-3</v>
      </c>
      <c r="N53" s="2">
        <f t="shared" si="23"/>
        <v>0.18313763861709068</v>
      </c>
      <c r="O53" s="2">
        <f t="shared" si="7"/>
        <v>0.19728473581213307</v>
      </c>
      <c r="P53" s="2">
        <f t="shared" si="24"/>
        <v>0.44589856490541424</v>
      </c>
      <c r="Q53" s="2">
        <f t="shared" si="17"/>
        <v>0.12589693411611214</v>
      </c>
      <c r="R53" s="1">
        <v>1110</v>
      </c>
      <c r="S53" s="1">
        <v>62</v>
      </c>
      <c r="T53" s="1">
        <v>4492</v>
      </c>
      <c r="U53" s="1">
        <v>4839</v>
      </c>
      <c r="V53" s="1">
        <v>10937</v>
      </c>
      <c r="W53" s="1">
        <v>2796</v>
      </c>
      <c r="X53" s="1">
        <v>13</v>
      </c>
      <c r="Y53" s="1">
        <v>27</v>
      </c>
      <c r="Z53" s="1">
        <v>48</v>
      </c>
      <c r="AA53" s="1">
        <v>122</v>
      </c>
      <c r="AD53" s="1">
        <v>67</v>
      </c>
      <c r="AF53" s="1">
        <v>11</v>
      </c>
      <c r="AG53" s="1">
        <v>4</v>
      </c>
      <c r="AK53" s="7">
        <f t="shared" si="25"/>
        <v>4</v>
      </c>
      <c r="AL53" s="7">
        <f t="shared" si="26"/>
        <v>10</v>
      </c>
      <c r="AM53" s="7">
        <f t="shared" si="27"/>
        <v>9</v>
      </c>
      <c r="AN53" s="2">
        <f t="shared" si="28"/>
        <v>0.11399217221135029</v>
      </c>
      <c r="AO53" s="2">
        <f t="shared" si="29"/>
        <v>5.3000652315720806E-4</v>
      </c>
      <c r="AP53" s="2">
        <f t="shared" si="30"/>
        <v>1.1007827788649706E-3</v>
      </c>
      <c r="AR53" t="str">
        <f t="shared" si="31"/>
        <v>Morgan</v>
      </c>
      <c r="AS53" t="s">
        <v>283</v>
      </c>
      <c r="AT53" s="184">
        <v>5</v>
      </c>
      <c r="AV53" s="97">
        <v>1</v>
      </c>
      <c r="AW53" s="99">
        <v>103</v>
      </c>
      <c r="AX53" s="105">
        <f t="shared" si="32"/>
        <v>1103</v>
      </c>
      <c r="AZ53" s="7" t="s">
        <v>2951</v>
      </c>
      <c r="BA53" t="s">
        <v>3184</v>
      </c>
      <c r="BC53" s="197"/>
      <c r="BD53" s="197"/>
    </row>
    <row r="54" spans="1:56" hidden="1" outlineLevel="1">
      <c r="A54" t="s">
        <v>153</v>
      </c>
      <c r="B54" t="s">
        <v>283</v>
      </c>
      <c r="C54" s="1">
        <f t="shared" si="18"/>
        <v>375</v>
      </c>
      <c r="D54" s="7">
        <f>IF(R54&gt;0,RANK(R54,(R54:T54,U54:AI54)),0)</f>
        <v>6</v>
      </c>
      <c r="E54" s="7">
        <f>IF(S54&gt;0,RANK(S54,(R54:T54,U54:AI54)),0)</f>
        <v>6</v>
      </c>
      <c r="F54" s="7">
        <f>IF(T54&gt;0,RANK(T54,(R54:T54,U54:AI54)),0)</f>
        <v>3</v>
      </c>
      <c r="G54" s="7">
        <f>IF(U54&gt;0,RANK(U54,(R54:T54,U54:AI54)),0)</f>
        <v>2</v>
      </c>
      <c r="H54" s="7">
        <f t="shared" si="19"/>
        <v>1</v>
      </c>
      <c r="I54" s="49">
        <f t="shared" si="20"/>
        <v>71</v>
      </c>
      <c r="J54" s="177">
        <f t="shared" si="3"/>
        <v>0.18933333333333333</v>
      </c>
      <c r="K54" s="2"/>
      <c r="L54" s="2">
        <f t="shared" si="21"/>
        <v>5.3333333333333332E-3</v>
      </c>
      <c r="M54" s="2">
        <f t="shared" si="22"/>
        <v>5.3333333333333332E-3</v>
      </c>
      <c r="N54" s="2">
        <f t="shared" si="23"/>
        <v>8.7999999999999995E-2</v>
      </c>
      <c r="O54" s="2">
        <f t="shared" si="7"/>
        <v>0.32800000000000001</v>
      </c>
      <c r="P54" s="2">
        <f t="shared" si="24"/>
        <v>0.51733333333333331</v>
      </c>
      <c r="Q54" s="2">
        <f t="shared" si="17"/>
        <v>5.6000000000000161E-2</v>
      </c>
      <c r="R54" s="1">
        <v>2</v>
      </c>
      <c r="S54" s="1">
        <v>2</v>
      </c>
      <c r="T54" s="1">
        <v>33</v>
      </c>
      <c r="U54" s="1">
        <v>123</v>
      </c>
      <c r="V54" s="1">
        <v>194</v>
      </c>
      <c r="W54" s="1">
        <v>15</v>
      </c>
      <c r="X54" s="1">
        <v>0</v>
      </c>
      <c r="Y54" s="1">
        <v>0</v>
      </c>
      <c r="Z54" s="1">
        <v>0</v>
      </c>
      <c r="AA54" s="1">
        <v>5</v>
      </c>
      <c r="AD54" s="1">
        <v>1</v>
      </c>
      <c r="AF54" s="1">
        <v>0</v>
      </c>
      <c r="AG54" s="1">
        <v>0</v>
      </c>
      <c r="AK54" s="7">
        <f t="shared" si="25"/>
        <v>4</v>
      </c>
      <c r="AL54" s="7">
        <f t="shared" si="26"/>
        <v>0</v>
      </c>
      <c r="AM54" s="7">
        <f t="shared" si="27"/>
        <v>0</v>
      </c>
      <c r="AN54" s="2">
        <f t="shared" si="28"/>
        <v>0.04</v>
      </c>
      <c r="AO54" s="2">
        <f t="shared" si="29"/>
        <v>0</v>
      </c>
      <c r="AP54" s="2">
        <f t="shared" si="30"/>
        <v>0</v>
      </c>
      <c r="AR54" t="str">
        <f t="shared" si="31"/>
        <v>Perry</v>
      </c>
      <c r="AS54" t="s">
        <v>283</v>
      </c>
      <c r="AT54" s="184">
        <v>7</v>
      </c>
      <c r="AV54" s="97">
        <v>1</v>
      </c>
      <c r="AW54" s="99">
        <v>105</v>
      </c>
      <c r="AX54" s="105">
        <f t="shared" si="32"/>
        <v>1105</v>
      </c>
      <c r="AZ54" s="7" t="s">
        <v>2951</v>
      </c>
      <c r="BA54" t="s">
        <v>3184</v>
      </c>
      <c r="BC54" s="197"/>
      <c r="BD54" s="197"/>
    </row>
    <row r="55" spans="1:56" hidden="1" outlineLevel="1">
      <c r="A55" t="s">
        <v>1725</v>
      </c>
      <c r="B55" t="s">
        <v>283</v>
      </c>
      <c r="C55" s="1">
        <f t="shared" si="18"/>
        <v>2556</v>
      </c>
      <c r="D55" s="7">
        <f>IF(R55&gt;0,RANK(R55,(R55:T55,U55:AI55)),0)</f>
        <v>5</v>
      </c>
      <c r="E55" s="7">
        <f>IF(S55&gt;0,RANK(S55,(R55:T55,U55:AI55)),0)</f>
        <v>7</v>
      </c>
      <c r="F55" s="7">
        <f>IF(T55&gt;0,RANK(T55,(R55:T55,U55:AI55)),0)</f>
        <v>3</v>
      </c>
      <c r="G55" s="7">
        <f>IF(U55&gt;0,RANK(U55,(R55:T55,U55:AI55)),0)</f>
        <v>2</v>
      </c>
      <c r="H55" s="7">
        <f t="shared" si="19"/>
        <v>1</v>
      </c>
      <c r="I55" s="49">
        <f t="shared" si="20"/>
        <v>468</v>
      </c>
      <c r="J55" s="177">
        <f t="shared" si="3"/>
        <v>0.18309859154929578</v>
      </c>
      <c r="K55" s="2"/>
      <c r="L55" s="2">
        <f t="shared" si="21"/>
        <v>2.543035993740219E-2</v>
      </c>
      <c r="M55" s="2">
        <f t="shared" si="22"/>
        <v>7.0422535211267607E-3</v>
      </c>
      <c r="N55" s="2">
        <f t="shared" si="23"/>
        <v>0.13810641627543035</v>
      </c>
      <c r="O55" s="2">
        <f t="shared" si="7"/>
        <v>0.25743348982785602</v>
      </c>
      <c r="P55" s="2">
        <f t="shared" si="24"/>
        <v>0.44053208137715177</v>
      </c>
      <c r="Q55" s="2">
        <f t="shared" si="17"/>
        <v>0.13145539906103282</v>
      </c>
      <c r="R55" s="1">
        <v>65</v>
      </c>
      <c r="S55" s="1">
        <v>18</v>
      </c>
      <c r="T55" s="1">
        <v>353</v>
      </c>
      <c r="U55" s="1">
        <v>658</v>
      </c>
      <c r="V55" s="1">
        <v>1126</v>
      </c>
      <c r="W55" s="1">
        <v>289</v>
      </c>
      <c r="X55" s="1">
        <v>0</v>
      </c>
      <c r="Y55" s="1">
        <v>2</v>
      </c>
      <c r="Z55" s="1">
        <v>3</v>
      </c>
      <c r="AA55" s="1">
        <v>16</v>
      </c>
      <c r="AD55" s="1">
        <v>25</v>
      </c>
      <c r="AF55" s="1">
        <v>0</v>
      </c>
      <c r="AG55" s="1">
        <v>1</v>
      </c>
      <c r="AK55" s="7">
        <f t="shared" si="25"/>
        <v>4</v>
      </c>
      <c r="AL55" s="7">
        <f t="shared" si="26"/>
        <v>0</v>
      </c>
      <c r="AM55" s="7">
        <f t="shared" si="27"/>
        <v>9</v>
      </c>
      <c r="AN55" s="2">
        <f t="shared" si="28"/>
        <v>0.11306729264475743</v>
      </c>
      <c r="AO55" s="2">
        <f t="shared" si="29"/>
        <v>0</v>
      </c>
      <c r="AP55" s="2">
        <f t="shared" si="30"/>
        <v>7.8247261345852897E-4</v>
      </c>
      <c r="AR55" t="str">
        <f t="shared" si="31"/>
        <v>Pickens</v>
      </c>
      <c r="AS55" t="s">
        <v>283</v>
      </c>
      <c r="AT55" s="184">
        <v>7</v>
      </c>
      <c r="AV55" s="97">
        <v>1</v>
      </c>
      <c r="AW55" s="99">
        <v>107</v>
      </c>
      <c r="AX55" s="105">
        <f t="shared" si="32"/>
        <v>1107</v>
      </c>
      <c r="AZ55" s="7" t="s">
        <v>2951</v>
      </c>
      <c r="BA55" t="s">
        <v>3184</v>
      </c>
      <c r="BC55" s="197"/>
      <c r="BD55" s="197"/>
    </row>
    <row r="56" spans="1:56" hidden="1" outlineLevel="1">
      <c r="A56" t="s">
        <v>1726</v>
      </c>
      <c r="B56" t="s">
        <v>283</v>
      </c>
      <c r="C56" s="1">
        <f t="shared" si="18"/>
        <v>5450</v>
      </c>
      <c r="D56" s="7">
        <f>IF(R56&gt;0,RANK(R56,(R56:T56,U56:AI56)),0)</f>
        <v>5</v>
      </c>
      <c r="E56" s="7">
        <f>IF(S56&gt;0,RANK(S56,(R56:T56,U56:AI56)),0)</f>
        <v>7</v>
      </c>
      <c r="F56" s="7">
        <f>IF(T56&gt;0,RANK(T56,(R56:T56,U56:AI56)),0)</f>
        <v>3</v>
      </c>
      <c r="G56" s="7">
        <f>IF(U56&gt;0,RANK(U56,(R56:T56,U56:AI56)),0)</f>
        <v>2</v>
      </c>
      <c r="H56" s="7">
        <f t="shared" si="19"/>
        <v>1</v>
      </c>
      <c r="I56" s="49">
        <f t="shared" si="20"/>
        <v>1410</v>
      </c>
      <c r="J56" s="177">
        <f t="shared" si="3"/>
        <v>0.25871559633027524</v>
      </c>
      <c r="K56" s="2"/>
      <c r="L56" s="2">
        <f t="shared" si="21"/>
        <v>3.1559633027522939E-2</v>
      </c>
      <c r="M56" s="2">
        <f t="shared" si="22"/>
        <v>7.8899082568807347E-3</v>
      </c>
      <c r="N56" s="2">
        <f t="shared" si="23"/>
        <v>0.14788990825688073</v>
      </c>
      <c r="O56" s="2">
        <f t="shared" si="7"/>
        <v>0.20146788990825687</v>
      </c>
      <c r="P56" s="2">
        <f t="shared" si="24"/>
        <v>0.46018348623853211</v>
      </c>
      <c r="Q56" s="2">
        <f t="shared" si="17"/>
        <v>0.15100917431192662</v>
      </c>
      <c r="R56" s="1">
        <v>172</v>
      </c>
      <c r="S56" s="1">
        <v>43</v>
      </c>
      <c r="T56" s="1">
        <v>806</v>
      </c>
      <c r="U56" s="1">
        <v>1098</v>
      </c>
      <c r="V56" s="1">
        <v>2508</v>
      </c>
      <c r="W56" s="1">
        <v>698</v>
      </c>
      <c r="X56" s="1">
        <v>1</v>
      </c>
      <c r="Y56" s="1">
        <v>8</v>
      </c>
      <c r="Z56" s="1">
        <v>16</v>
      </c>
      <c r="AA56" s="1">
        <v>67</v>
      </c>
      <c r="AD56" s="1">
        <v>22</v>
      </c>
      <c r="AF56" s="1">
        <v>9</v>
      </c>
      <c r="AG56" s="1">
        <v>2</v>
      </c>
      <c r="AK56" s="7">
        <f t="shared" si="25"/>
        <v>4</v>
      </c>
      <c r="AL56" s="7">
        <f t="shared" si="26"/>
        <v>10</v>
      </c>
      <c r="AM56" s="7">
        <f t="shared" si="27"/>
        <v>9</v>
      </c>
      <c r="AN56" s="2">
        <f t="shared" si="28"/>
        <v>0.12807339449541286</v>
      </c>
      <c r="AO56" s="2">
        <f t="shared" si="29"/>
        <v>1.8348623853211009E-4</v>
      </c>
      <c r="AP56" s="2">
        <f t="shared" si="30"/>
        <v>1.4678899082568807E-3</v>
      </c>
      <c r="AR56" t="str">
        <f t="shared" si="31"/>
        <v>Pike</v>
      </c>
      <c r="AS56" t="s">
        <v>283</v>
      </c>
      <c r="AT56" s="184">
        <v>2</v>
      </c>
      <c r="AV56" s="97">
        <v>1</v>
      </c>
      <c r="AW56" s="99">
        <v>109</v>
      </c>
      <c r="AX56" s="105">
        <f t="shared" si="32"/>
        <v>1109</v>
      </c>
      <c r="AZ56" s="7" t="s">
        <v>2951</v>
      </c>
      <c r="BA56" t="s">
        <v>3184</v>
      </c>
      <c r="BC56" s="197"/>
      <c r="BD56" s="197"/>
    </row>
    <row r="57" spans="1:56" hidden="1" outlineLevel="1">
      <c r="A57" t="s">
        <v>971</v>
      </c>
      <c r="B57" t="s">
        <v>283</v>
      </c>
      <c r="C57" s="1">
        <f t="shared" si="18"/>
        <v>4561</v>
      </c>
      <c r="D57" s="7">
        <f>IF(R57&gt;0,RANK(R57,(R57:T57,U57:AI57)),0)</f>
        <v>5</v>
      </c>
      <c r="E57" s="7">
        <f>IF(S57&gt;0,RANK(S57,(R57:T57,U57:AI57)),0)</f>
        <v>7</v>
      </c>
      <c r="F57" s="7">
        <f>IF(T57&gt;0,RANK(T57,(R57:T57,U57:AI57)),0)</f>
        <v>3</v>
      </c>
      <c r="G57" s="7">
        <f>IF(U57&gt;0,RANK(U57,(R57:T57,U57:AI57)),0)</f>
        <v>2</v>
      </c>
      <c r="H57" s="7">
        <f t="shared" si="19"/>
        <v>1</v>
      </c>
      <c r="I57" s="49">
        <f t="shared" si="20"/>
        <v>1411</v>
      </c>
      <c r="J57" s="177">
        <f t="shared" si="3"/>
        <v>0.30936198202148651</v>
      </c>
      <c r="K57" s="2"/>
      <c r="L57" s="2">
        <f t="shared" si="21"/>
        <v>2.9160271870203903E-2</v>
      </c>
      <c r="M57" s="2">
        <f t="shared" si="22"/>
        <v>7.6737557553168169E-3</v>
      </c>
      <c r="N57" s="2">
        <f t="shared" si="23"/>
        <v>0.12826134619600965</v>
      </c>
      <c r="O57" s="2">
        <f t="shared" si="7"/>
        <v>0.20653365490024117</v>
      </c>
      <c r="P57" s="2">
        <f t="shared" si="24"/>
        <v>0.51589563692172768</v>
      </c>
      <c r="Q57" s="2">
        <f t="shared" si="17"/>
        <v>0.1124753343565007</v>
      </c>
      <c r="R57" s="1">
        <v>133</v>
      </c>
      <c r="S57" s="1">
        <v>35</v>
      </c>
      <c r="T57" s="1">
        <v>585</v>
      </c>
      <c r="U57" s="1">
        <v>942</v>
      </c>
      <c r="V57" s="1">
        <v>2353</v>
      </c>
      <c r="W57" s="1">
        <v>427</v>
      </c>
      <c r="X57" s="1">
        <v>3</v>
      </c>
      <c r="Y57" s="1">
        <v>2</v>
      </c>
      <c r="Z57" s="1">
        <v>7</v>
      </c>
      <c r="AA57" s="1">
        <v>43</v>
      </c>
      <c r="AD57" s="1">
        <v>25</v>
      </c>
      <c r="AF57" s="1">
        <v>3</v>
      </c>
      <c r="AG57" s="1">
        <v>3</v>
      </c>
      <c r="AK57" s="7">
        <f t="shared" si="25"/>
        <v>4</v>
      </c>
      <c r="AL57" s="7">
        <f t="shared" si="26"/>
        <v>9</v>
      </c>
      <c r="AM57" s="7">
        <f t="shared" si="27"/>
        <v>10</v>
      </c>
      <c r="AN57" s="2">
        <f t="shared" si="28"/>
        <v>9.361982021486516E-2</v>
      </c>
      <c r="AO57" s="2">
        <f t="shared" si="29"/>
        <v>6.5775049331286996E-4</v>
      </c>
      <c r="AP57" s="2">
        <f t="shared" si="30"/>
        <v>4.3850032887524668E-4</v>
      </c>
      <c r="AR57" t="str">
        <f t="shared" si="31"/>
        <v>Randolph</v>
      </c>
      <c r="AS57" t="s">
        <v>283</v>
      </c>
      <c r="AT57" s="184">
        <v>3</v>
      </c>
      <c r="AV57" s="97">
        <v>1</v>
      </c>
      <c r="AW57" s="99">
        <v>111</v>
      </c>
      <c r="AX57" s="105">
        <f t="shared" si="32"/>
        <v>1111</v>
      </c>
      <c r="AZ57" s="7" t="s">
        <v>2951</v>
      </c>
      <c r="BA57" t="s">
        <v>3184</v>
      </c>
      <c r="BC57" s="197"/>
      <c r="BD57" s="197"/>
    </row>
    <row r="58" spans="1:56" hidden="1" outlineLevel="1">
      <c r="A58" t="s">
        <v>984</v>
      </c>
      <c r="B58" t="s">
        <v>283</v>
      </c>
      <c r="C58" s="1">
        <f t="shared" si="18"/>
        <v>3762</v>
      </c>
      <c r="D58" s="7">
        <f>IF(R58&gt;0,RANK(R58,(R58:T58,U58:AI58)),0)</f>
        <v>5</v>
      </c>
      <c r="E58" s="7">
        <f>IF(S58&gt;0,RANK(S58,(R58:T58,U58:AI58)),0)</f>
        <v>7</v>
      </c>
      <c r="F58" s="7">
        <f>IF(T58&gt;0,RANK(T58,(R58:T58,U58:AI58)),0)</f>
        <v>3</v>
      </c>
      <c r="G58" s="7">
        <f>IF(U58&gt;0,RANK(U58,(R58:T58,U58:AI58)),0)</f>
        <v>2</v>
      </c>
      <c r="H58" s="7">
        <f t="shared" si="19"/>
        <v>1</v>
      </c>
      <c r="I58" s="49">
        <f t="shared" si="20"/>
        <v>768</v>
      </c>
      <c r="J58" s="177">
        <f t="shared" si="3"/>
        <v>0.20414673046251994</v>
      </c>
      <c r="K58" s="2"/>
      <c r="L58" s="2">
        <f t="shared" si="21"/>
        <v>2.8176501860712386E-2</v>
      </c>
      <c r="M58" s="2">
        <f t="shared" si="22"/>
        <v>5.3163211057947902E-3</v>
      </c>
      <c r="N58" s="2">
        <f t="shared" si="23"/>
        <v>0.12307283359914939</v>
      </c>
      <c r="O58" s="2">
        <f t="shared" si="7"/>
        <v>0.27033492822966509</v>
      </c>
      <c r="P58" s="2">
        <f t="shared" si="24"/>
        <v>0.474481658692185</v>
      </c>
      <c r="Q58" s="2">
        <f t="shared" si="17"/>
        <v>9.8617756512493326E-2</v>
      </c>
      <c r="R58" s="1">
        <v>106</v>
      </c>
      <c r="S58" s="1">
        <v>20</v>
      </c>
      <c r="T58" s="1">
        <v>463</v>
      </c>
      <c r="U58" s="1">
        <v>1017</v>
      </c>
      <c r="V58" s="1">
        <v>1785</v>
      </c>
      <c r="W58" s="1">
        <v>298</v>
      </c>
      <c r="X58" s="1">
        <v>4</v>
      </c>
      <c r="Y58" s="1">
        <v>6</v>
      </c>
      <c r="Z58" s="1">
        <v>9</v>
      </c>
      <c r="AA58" s="1">
        <v>39</v>
      </c>
      <c r="AD58" s="1">
        <v>9</v>
      </c>
      <c r="AF58" s="1">
        <v>3</v>
      </c>
      <c r="AG58" s="1">
        <v>3</v>
      </c>
      <c r="AK58" s="7">
        <f t="shared" si="25"/>
        <v>4</v>
      </c>
      <c r="AL58" s="7">
        <f t="shared" si="26"/>
        <v>10</v>
      </c>
      <c r="AM58" s="7">
        <f t="shared" si="27"/>
        <v>9</v>
      </c>
      <c r="AN58" s="2">
        <f t="shared" si="28"/>
        <v>7.9213184476342374E-2</v>
      </c>
      <c r="AO58" s="2">
        <f t="shared" si="29"/>
        <v>1.0632642211589581E-3</v>
      </c>
      <c r="AP58" s="2">
        <f t="shared" si="30"/>
        <v>1.594896331738437E-3</v>
      </c>
      <c r="AR58" t="str">
        <f t="shared" si="31"/>
        <v>Russell</v>
      </c>
      <c r="AS58" t="s">
        <v>283</v>
      </c>
      <c r="AT58" s="184">
        <v>3</v>
      </c>
      <c r="AV58" s="97">
        <v>1</v>
      </c>
      <c r="AW58" s="99">
        <v>113</v>
      </c>
      <c r="AX58" s="105">
        <f t="shared" si="32"/>
        <v>1113</v>
      </c>
      <c r="AZ58" s="7" t="s">
        <v>2951</v>
      </c>
      <c r="BA58" t="s">
        <v>3184</v>
      </c>
      <c r="BC58" s="197"/>
      <c r="BD58" s="197"/>
    </row>
    <row r="59" spans="1:56" hidden="1" outlineLevel="1">
      <c r="A59" t="s">
        <v>774</v>
      </c>
      <c r="B59" t="s">
        <v>283</v>
      </c>
      <c r="C59" s="1">
        <f>SUM(R59:AI59)</f>
        <v>19314</v>
      </c>
      <c r="D59" s="7">
        <f>IF(R59&gt;0,RANK(R59,(R59:T59,U59:AI59)),0)</f>
        <v>5</v>
      </c>
      <c r="E59" s="7">
        <f>IF(S59&gt;0,RANK(S59,(R59:T59,U59:AI59)),0)</f>
        <v>7</v>
      </c>
      <c r="F59" s="7">
        <f>IF(T59&gt;0,RANK(T59,(R59:T59,U59:AI59)),0)</f>
        <v>3</v>
      </c>
      <c r="G59" s="7">
        <f>IF(U59&gt;0,RANK(U59,(R59:T59,U59:AI59)),0)</f>
        <v>2</v>
      </c>
      <c r="H59" s="7">
        <f t="shared" si="19"/>
        <v>1</v>
      </c>
      <c r="I59" s="49">
        <f>MAX(R59:AA59)-LARGE(R59:AA59,2)</f>
        <v>3423</v>
      </c>
      <c r="J59" s="177">
        <f>I59/C59</f>
        <v>0.17722895309102205</v>
      </c>
      <c r="K59" s="2"/>
      <c r="L59" s="2">
        <f t="shared" ref="L59:O60" si="33">IF($C59=0,"-",R59/$C59)</f>
        <v>2.6923475199337268E-2</v>
      </c>
      <c r="M59" s="2">
        <f t="shared" si="33"/>
        <v>4.1420731075903485E-3</v>
      </c>
      <c r="N59" s="2">
        <f t="shared" si="33"/>
        <v>0.1342031686859273</v>
      </c>
      <c r="O59" s="2">
        <f t="shared" si="33"/>
        <v>0.26876876876876876</v>
      </c>
      <c r="P59" s="2">
        <f t="shared" si="24"/>
        <v>0.44599772185979081</v>
      </c>
      <c r="Q59" s="2">
        <f t="shared" si="17"/>
        <v>0.11996479237858559</v>
      </c>
      <c r="R59" s="1">
        <v>520</v>
      </c>
      <c r="S59" s="1">
        <v>80</v>
      </c>
      <c r="T59" s="1">
        <v>2592</v>
      </c>
      <c r="U59" s="1">
        <v>5191</v>
      </c>
      <c r="V59" s="1">
        <v>8614</v>
      </c>
      <c r="W59" s="1">
        <v>2098</v>
      </c>
      <c r="X59" s="1">
        <v>11</v>
      </c>
      <c r="Y59" s="1">
        <v>12</v>
      </c>
      <c r="Z59" s="1">
        <v>36</v>
      </c>
      <c r="AA59" s="1">
        <v>102</v>
      </c>
      <c r="AD59" s="1">
        <v>43</v>
      </c>
      <c r="AF59" s="1">
        <v>10</v>
      </c>
      <c r="AG59" s="1">
        <v>5</v>
      </c>
      <c r="AK59" s="7">
        <f t="shared" si="25"/>
        <v>4</v>
      </c>
      <c r="AL59" s="7">
        <f t="shared" si="26"/>
        <v>10</v>
      </c>
      <c r="AM59" s="7">
        <f t="shared" si="27"/>
        <v>9</v>
      </c>
      <c r="AN59" s="2">
        <f t="shared" si="28"/>
        <v>0.1086258672465569</v>
      </c>
      <c r="AO59" s="2">
        <f t="shared" si="29"/>
        <v>5.69535052293673E-4</v>
      </c>
      <c r="AP59" s="2">
        <f t="shared" si="30"/>
        <v>6.2131096613855233E-4</v>
      </c>
      <c r="AR59" t="str">
        <f t="shared" si="31"/>
        <v>St. Clair</v>
      </c>
      <c r="AS59" t="s">
        <v>283</v>
      </c>
      <c r="AT59" s="184">
        <v>3</v>
      </c>
      <c r="AV59" s="97">
        <v>1</v>
      </c>
      <c r="AW59" s="99">
        <v>115</v>
      </c>
      <c r="AX59" s="105">
        <f>AV59*1000+AW59</f>
        <v>1115</v>
      </c>
      <c r="AZ59" s="7" t="s">
        <v>2951</v>
      </c>
      <c r="BA59" t="s">
        <v>3184</v>
      </c>
      <c r="BC59" s="197"/>
      <c r="BD59" s="197"/>
    </row>
    <row r="60" spans="1:56" hidden="1" outlineLevel="1">
      <c r="A60" t="s">
        <v>1460</v>
      </c>
      <c r="B60" t="s">
        <v>283</v>
      </c>
      <c r="C60" s="1">
        <f>SUM(R60:AI60)</f>
        <v>53380</v>
      </c>
      <c r="D60" s="7">
        <f>IF(R60&gt;0,RANK(R60,(R60:T60,U60:AI60)),0)</f>
        <v>5</v>
      </c>
      <c r="E60" s="7">
        <f>IF(S60&gt;0,RANK(S60,(R60:T60,U60:AI60)),0)</f>
        <v>7</v>
      </c>
      <c r="F60" s="7">
        <f>IF(T60&gt;0,RANK(T60,(R60:T60,U60:AI60)),0)</f>
        <v>3</v>
      </c>
      <c r="G60" s="7">
        <f>IF(U60&gt;0,RANK(U60,(R60:T60,U60:AI60)),0)</f>
        <v>2</v>
      </c>
      <c r="H60" s="7">
        <f t="shared" si="19"/>
        <v>1</v>
      </c>
      <c r="I60" s="49">
        <f>MAX(R60:AA60)-LARGE(R60:AA60,2)</f>
        <v>4260</v>
      </c>
      <c r="J60" s="177">
        <f>I60/C60</f>
        <v>7.9805170475833645E-2</v>
      </c>
      <c r="K60" s="2"/>
      <c r="L60" s="2">
        <f t="shared" si="33"/>
        <v>5.0337204945672537E-2</v>
      </c>
      <c r="M60" s="2">
        <f t="shared" si="33"/>
        <v>3.7467216185837391E-3</v>
      </c>
      <c r="N60" s="2">
        <f t="shared" si="33"/>
        <v>0.22948669913825404</v>
      </c>
      <c r="O60" s="2">
        <f t="shared" si="33"/>
        <v>0.26367553390783066</v>
      </c>
      <c r="P60" s="2">
        <f t="shared" si="24"/>
        <v>0.34348070438366429</v>
      </c>
      <c r="Q60" s="2">
        <f t="shared" si="17"/>
        <v>0.10927313600599481</v>
      </c>
      <c r="R60" s="1">
        <v>2687</v>
      </c>
      <c r="S60" s="1">
        <v>200</v>
      </c>
      <c r="T60" s="1">
        <v>12250</v>
      </c>
      <c r="U60" s="1">
        <v>14075</v>
      </c>
      <c r="V60" s="1">
        <v>18335</v>
      </c>
      <c r="W60" s="1">
        <v>5030</v>
      </c>
      <c r="X60" s="1">
        <v>37</v>
      </c>
      <c r="Y60" s="1">
        <v>49</v>
      </c>
      <c r="Z60" s="1">
        <v>136</v>
      </c>
      <c r="AA60" s="1">
        <v>444</v>
      </c>
      <c r="AD60" s="1">
        <v>100</v>
      </c>
      <c r="AF60" s="1">
        <v>26</v>
      </c>
      <c r="AG60" s="1">
        <v>11</v>
      </c>
      <c r="AK60" s="7">
        <f t="shared" si="25"/>
        <v>4</v>
      </c>
      <c r="AL60" s="7">
        <f t="shared" si="26"/>
        <v>10</v>
      </c>
      <c r="AM60" s="7">
        <f t="shared" si="27"/>
        <v>9</v>
      </c>
      <c r="AN60" s="2">
        <f t="shared" si="28"/>
        <v>9.4230048707381039E-2</v>
      </c>
      <c r="AO60" s="2">
        <f t="shared" si="29"/>
        <v>6.9314349943799174E-4</v>
      </c>
      <c r="AP60" s="2">
        <f t="shared" si="30"/>
        <v>9.1794679655301614E-4</v>
      </c>
      <c r="AR60" t="str">
        <f t="shared" si="31"/>
        <v>Shelby</v>
      </c>
      <c r="AS60" t="s">
        <v>283</v>
      </c>
      <c r="AT60" s="184">
        <v>6</v>
      </c>
      <c r="AV60" s="97">
        <v>1</v>
      </c>
      <c r="AW60" s="99">
        <v>117</v>
      </c>
      <c r="AX60" s="105">
        <f>AV60*1000+AW60</f>
        <v>1117</v>
      </c>
      <c r="AZ60" s="7" t="s">
        <v>2951</v>
      </c>
      <c r="BA60" t="s">
        <v>3184</v>
      </c>
      <c r="BC60" s="197"/>
      <c r="BD60" s="197"/>
    </row>
    <row r="61" spans="1:56" hidden="1" outlineLevel="1">
      <c r="A61" t="s">
        <v>1093</v>
      </c>
      <c r="B61" t="s">
        <v>283</v>
      </c>
      <c r="C61" s="1">
        <f t="shared" si="18"/>
        <v>283</v>
      </c>
      <c r="D61" s="7">
        <f>IF(R61&gt;0,RANK(R61,(R61:T61,U61:AI61)),0)</f>
        <v>5</v>
      </c>
      <c r="E61" s="7">
        <f>IF(S61&gt;0,RANK(S61,(R61:T61,U61:AI61)),0)</f>
        <v>5</v>
      </c>
      <c r="F61" s="7">
        <f>IF(T61&gt;0,RANK(T61,(R61:T61,U61:AI61)),0)</f>
        <v>3</v>
      </c>
      <c r="G61" s="7">
        <f>IF(U61&gt;0,RANK(U61,(R61:T61,U61:AI61)),0)</f>
        <v>2</v>
      </c>
      <c r="H61" s="7">
        <f t="shared" si="19"/>
        <v>1</v>
      </c>
      <c r="I61" s="49">
        <f t="shared" si="20"/>
        <v>123</v>
      </c>
      <c r="J61" s="177">
        <f t="shared" si="3"/>
        <v>0.43462897526501765</v>
      </c>
      <c r="K61" s="2"/>
      <c r="L61" s="2">
        <f t="shared" si="21"/>
        <v>1.4134275618374558E-2</v>
      </c>
      <c r="M61" s="2">
        <f t="shared" si="22"/>
        <v>1.4134275618374558E-2</v>
      </c>
      <c r="N61" s="2">
        <f t="shared" si="23"/>
        <v>0.13780918727915195</v>
      </c>
      <c r="O61" s="2">
        <f t="shared" si="7"/>
        <v>0.15901060070671377</v>
      </c>
      <c r="P61" s="2">
        <f t="shared" si="24"/>
        <v>0.59363957597173145</v>
      </c>
      <c r="Q61" s="2">
        <f t="shared" si="17"/>
        <v>8.1272084805653733E-2</v>
      </c>
      <c r="R61" s="1">
        <v>4</v>
      </c>
      <c r="S61" s="1">
        <v>4</v>
      </c>
      <c r="T61" s="1">
        <v>39</v>
      </c>
      <c r="U61" s="1">
        <v>45</v>
      </c>
      <c r="V61" s="1">
        <v>168</v>
      </c>
      <c r="W61" s="1">
        <v>21</v>
      </c>
      <c r="X61" s="1">
        <v>0</v>
      </c>
      <c r="Y61" s="1">
        <v>0</v>
      </c>
      <c r="Z61" s="1">
        <v>0</v>
      </c>
      <c r="AA61" s="1">
        <v>1</v>
      </c>
      <c r="AD61" s="1">
        <v>1</v>
      </c>
      <c r="AF61" s="1">
        <v>0</v>
      </c>
      <c r="AG61" s="1">
        <v>0</v>
      </c>
      <c r="AK61" s="7">
        <f t="shared" si="25"/>
        <v>4</v>
      </c>
      <c r="AL61" s="7">
        <f t="shared" si="26"/>
        <v>0</v>
      </c>
      <c r="AM61" s="7">
        <f t="shared" si="27"/>
        <v>0</v>
      </c>
      <c r="AN61" s="2">
        <f t="shared" si="28"/>
        <v>7.4204946996466431E-2</v>
      </c>
      <c r="AO61" s="2">
        <f t="shared" si="29"/>
        <v>0</v>
      </c>
      <c r="AP61" s="2">
        <f t="shared" si="30"/>
        <v>0</v>
      </c>
      <c r="AR61" t="str">
        <f t="shared" si="31"/>
        <v>Sumter</v>
      </c>
      <c r="AS61" t="s">
        <v>283</v>
      </c>
      <c r="AT61" s="184">
        <v>7</v>
      </c>
      <c r="AV61" s="97">
        <v>1</v>
      </c>
      <c r="AW61" s="99">
        <v>119</v>
      </c>
      <c r="AX61" s="105">
        <f t="shared" si="32"/>
        <v>1119</v>
      </c>
      <c r="AZ61" s="7" t="s">
        <v>2951</v>
      </c>
      <c r="BA61" t="s">
        <v>3184</v>
      </c>
      <c r="BC61" s="197"/>
      <c r="BD61" s="197"/>
    </row>
    <row r="62" spans="1:56" hidden="1" outlineLevel="1">
      <c r="A62" t="s">
        <v>2736</v>
      </c>
      <c r="B62" t="s">
        <v>283</v>
      </c>
      <c r="C62" s="1">
        <f t="shared" si="18"/>
        <v>12356</v>
      </c>
      <c r="D62" s="7">
        <f>IF(R62&gt;0,RANK(R62,(R62:T62,U62:AI62)),0)</f>
        <v>5</v>
      </c>
      <c r="E62" s="7">
        <f>IF(S62&gt;0,RANK(S62,(R62:T62,U62:AI62)),0)</f>
        <v>7</v>
      </c>
      <c r="F62" s="7">
        <f>IF(T62&gt;0,RANK(T62,(R62:T62,U62:AI62)),0)</f>
        <v>3</v>
      </c>
      <c r="G62" s="7">
        <f>IF(U62&gt;0,RANK(U62,(R62:T62,U62:AI62)),0)</f>
        <v>2</v>
      </c>
      <c r="H62" s="7">
        <f t="shared" si="19"/>
        <v>1</v>
      </c>
      <c r="I62" s="49">
        <f t="shared" si="20"/>
        <v>3839</v>
      </c>
      <c r="J62" s="177">
        <f t="shared" si="3"/>
        <v>0.31069925542246679</v>
      </c>
      <c r="K62" s="2"/>
      <c r="L62" s="2">
        <f t="shared" si="21"/>
        <v>3.803820006474587E-2</v>
      </c>
      <c r="M62" s="2">
        <f t="shared" si="22"/>
        <v>5.9080608611201037E-3</v>
      </c>
      <c r="N62" s="2">
        <f t="shared" si="23"/>
        <v>0.1356426027840725</v>
      </c>
      <c r="O62" s="2">
        <f t="shared" si="7"/>
        <v>0.19982194885076077</v>
      </c>
      <c r="P62" s="2">
        <f t="shared" si="24"/>
        <v>0.51052120427322756</v>
      </c>
      <c r="Q62" s="2">
        <f t="shared" si="17"/>
        <v>0.11006798316607325</v>
      </c>
      <c r="R62" s="1">
        <v>470</v>
      </c>
      <c r="S62" s="1">
        <v>73</v>
      </c>
      <c r="T62" s="1">
        <v>1676</v>
      </c>
      <c r="U62" s="1">
        <v>2469</v>
      </c>
      <c r="V62" s="1">
        <v>6308</v>
      </c>
      <c r="W62" s="1">
        <v>1179</v>
      </c>
      <c r="X62" s="1">
        <v>5</v>
      </c>
      <c r="Y62" s="1">
        <v>13</v>
      </c>
      <c r="Z62" s="1">
        <v>19</v>
      </c>
      <c r="AA62" s="1">
        <v>88</v>
      </c>
      <c r="AD62" s="1">
        <v>43</v>
      </c>
      <c r="AF62" s="1">
        <v>10</v>
      </c>
      <c r="AG62" s="1">
        <v>3</v>
      </c>
      <c r="AK62" s="7">
        <f t="shared" si="25"/>
        <v>4</v>
      </c>
      <c r="AL62" s="7">
        <f t="shared" si="26"/>
        <v>10</v>
      </c>
      <c r="AM62" s="7">
        <f t="shared" si="27"/>
        <v>9</v>
      </c>
      <c r="AN62" s="2">
        <f t="shared" si="28"/>
        <v>9.5419229524117841E-2</v>
      </c>
      <c r="AO62" s="2">
        <f t="shared" si="29"/>
        <v>4.0466170281644546E-4</v>
      </c>
      <c r="AP62" s="2">
        <f t="shared" si="30"/>
        <v>1.0521204273227583E-3</v>
      </c>
      <c r="AR62" t="str">
        <f t="shared" si="31"/>
        <v>Talladega</v>
      </c>
      <c r="AS62" t="s">
        <v>283</v>
      </c>
      <c r="AT62" s="184">
        <v>3</v>
      </c>
      <c r="AV62" s="97">
        <v>1</v>
      </c>
      <c r="AW62" s="99">
        <v>121</v>
      </c>
      <c r="AX62" s="105">
        <f t="shared" si="32"/>
        <v>1121</v>
      </c>
      <c r="AZ62" s="7" t="s">
        <v>2951</v>
      </c>
      <c r="BA62" t="s">
        <v>3184</v>
      </c>
      <c r="BC62" s="197"/>
      <c r="BD62" s="197"/>
    </row>
    <row r="63" spans="1:56" hidden="1" outlineLevel="1">
      <c r="A63" t="s">
        <v>2370</v>
      </c>
      <c r="B63" t="s">
        <v>283</v>
      </c>
      <c r="C63" s="1">
        <f t="shared" si="18"/>
        <v>8826</v>
      </c>
      <c r="D63" s="7">
        <f>IF(R63&gt;0,RANK(R63,(R63:T63,U63:AI63)),0)</f>
        <v>5</v>
      </c>
      <c r="E63" s="7">
        <f>IF(S63&gt;0,RANK(S63,(R63:T63,U63:AI63)),0)</f>
        <v>6</v>
      </c>
      <c r="F63" s="7">
        <f>IF(T63&gt;0,RANK(T63,(R63:T63,U63:AI63)),0)</f>
        <v>3</v>
      </c>
      <c r="G63" s="7">
        <f>IF(U63&gt;0,RANK(U63,(R63:T63,U63:AI63)),0)</f>
        <v>2</v>
      </c>
      <c r="H63" s="7">
        <f t="shared" si="19"/>
        <v>1</v>
      </c>
      <c r="I63" s="49">
        <f t="shared" si="20"/>
        <v>3333</v>
      </c>
      <c r="J63" s="177">
        <f t="shared" si="3"/>
        <v>0.3776342624065262</v>
      </c>
      <c r="K63" s="2"/>
      <c r="L63" s="2">
        <f t="shared" si="21"/>
        <v>4.2034896895535918E-2</v>
      </c>
      <c r="M63" s="2">
        <f t="shared" si="22"/>
        <v>6.2315884885565378E-3</v>
      </c>
      <c r="N63" s="2">
        <f t="shared" si="23"/>
        <v>0.14604577384998868</v>
      </c>
      <c r="O63" s="2">
        <f t="shared" si="7"/>
        <v>0.15012463176977114</v>
      </c>
      <c r="P63" s="2">
        <f t="shared" si="24"/>
        <v>0.52775889417629729</v>
      </c>
      <c r="Q63" s="2">
        <f t="shared" si="17"/>
        <v>0.12780421481985049</v>
      </c>
      <c r="R63" s="1">
        <v>371</v>
      </c>
      <c r="S63" s="1">
        <v>55</v>
      </c>
      <c r="T63" s="1">
        <v>1289</v>
      </c>
      <c r="U63" s="1">
        <v>1325</v>
      </c>
      <c r="V63" s="1">
        <v>4658</v>
      </c>
      <c r="W63" s="1">
        <v>1006</v>
      </c>
      <c r="X63" s="1">
        <v>3</v>
      </c>
      <c r="Y63" s="1">
        <v>22</v>
      </c>
      <c r="Z63" s="1">
        <v>13</v>
      </c>
      <c r="AA63" s="1">
        <v>47</v>
      </c>
      <c r="AD63" s="1">
        <v>24</v>
      </c>
      <c r="AF63" s="1">
        <v>11</v>
      </c>
      <c r="AG63" s="1">
        <v>2</v>
      </c>
      <c r="AK63" s="7">
        <f t="shared" si="25"/>
        <v>4</v>
      </c>
      <c r="AL63" s="7">
        <f t="shared" si="26"/>
        <v>10</v>
      </c>
      <c r="AM63" s="7">
        <f t="shared" si="27"/>
        <v>8</v>
      </c>
      <c r="AN63" s="2">
        <f t="shared" si="28"/>
        <v>0.11398141853614321</v>
      </c>
      <c r="AO63" s="2">
        <f t="shared" si="29"/>
        <v>3.3990482664853839E-4</v>
      </c>
      <c r="AP63" s="2">
        <f t="shared" si="30"/>
        <v>2.4926353954226152E-3</v>
      </c>
      <c r="AR63" t="str">
        <f t="shared" si="31"/>
        <v>Tallapoosa</v>
      </c>
      <c r="AS63" t="s">
        <v>283</v>
      </c>
      <c r="AT63" s="184">
        <v>3</v>
      </c>
      <c r="AV63" s="97">
        <v>1</v>
      </c>
      <c r="AW63" s="99">
        <v>123</v>
      </c>
      <c r="AX63" s="105">
        <f t="shared" si="32"/>
        <v>1123</v>
      </c>
      <c r="AZ63" s="7" t="s">
        <v>2951</v>
      </c>
      <c r="BA63" t="s">
        <v>3184</v>
      </c>
      <c r="BC63" s="197"/>
      <c r="BD63" s="197"/>
    </row>
    <row r="64" spans="1:56" hidden="1" outlineLevel="1">
      <c r="A64" t="s">
        <v>2947</v>
      </c>
      <c r="B64" t="s">
        <v>283</v>
      </c>
      <c r="C64" s="1">
        <f t="shared" si="18"/>
        <v>31106</v>
      </c>
      <c r="D64" s="7">
        <f>IF(R64&gt;0,RANK(R64,(R64:T64,U64:AI64)),0)</f>
        <v>5</v>
      </c>
      <c r="E64" s="7">
        <f>IF(S64&gt;0,RANK(S64,(R64:T64,U64:AI64)),0)</f>
        <v>7</v>
      </c>
      <c r="F64" s="7">
        <f>IF(T64&gt;0,RANK(T64,(R64:T64,U64:AI64)),0)</f>
        <v>3</v>
      </c>
      <c r="G64" s="7">
        <f>IF(U64&gt;0,RANK(U64,(R64:T64,U64:AI64)),0)</f>
        <v>2</v>
      </c>
      <c r="H64" s="7">
        <f t="shared" si="19"/>
        <v>1</v>
      </c>
      <c r="I64" s="49">
        <f t="shared" si="20"/>
        <v>3860</v>
      </c>
      <c r="J64" s="177">
        <f t="shared" si="3"/>
        <v>0.12409181508390664</v>
      </c>
      <c r="K64" s="2"/>
      <c r="L64" s="2">
        <f t="shared" si="21"/>
        <v>4.4396579438050539E-2</v>
      </c>
      <c r="M64" s="2">
        <f t="shared" si="22"/>
        <v>4.1149617437150387E-3</v>
      </c>
      <c r="N64" s="2">
        <f t="shared" si="23"/>
        <v>0.2037227544525172</v>
      </c>
      <c r="O64" s="2">
        <f t="shared" si="7"/>
        <v>0.25053044428727578</v>
      </c>
      <c r="P64" s="2">
        <f t="shared" si="24"/>
        <v>0.37462225937118243</v>
      </c>
      <c r="Q64" s="2">
        <f t="shared" si="17"/>
        <v>0.122613000707259</v>
      </c>
      <c r="R64" s="1">
        <v>1381</v>
      </c>
      <c r="S64" s="1">
        <v>128</v>
      </c>
      <c r="T64" s="1">
        <v>6337</v>
      </c>
      <c r="U64" s="1">
        <v>7793</v>
      </c>
      <c r="V64" s="1">
        <v>11653</v>
      </c>
      <c r="W64" s="1">
        <v>3310</v>
      </c>
      <c r="X64" s="1">
        <v>15</v>
      </c>
      <c r="Y64" s="1">
        <v>29</v>
      </c>
      <c r="Z64" s="1">
        <v>67</v>
      </c>
      <c r="AA64" s="1">
        <v>275</v>
      </c>
      <c r="AD64" s="1">
        <v>91</v>
      </c>
      <c r="AF64" s="1">
        <v>18</v>
      </c>
      <c r="AG64" s="1">
        <v>9</v>
      </c>
      <c r="AK64" s="7">
        <f t="shared" si="25"/>
        <v>4</v>
      </c>
      <c r="AL64" s="7">
        <f t="shared" si="26"/>
        <v>10</v>
      </c>
      <c r="AM64" s="7">
        <f t="shared" si="27"/>
        <v>9</v>
      </c>
      <c r="AN64" s="2">
        <f t="shared" si="28"/>
        <v>0.10641033884138108</v>
      </c>
      <c r="AO64" s="2">
        <f t="shared" si="29"/>
        <v>4.8222207934160613E-4</v>
      </c>
      <c r="AP64" s="2">
        <f t="shared" si="30"/>
        <v>9.3229602006043855E-4</v>
      </c>
      <c r="AR64" t="str">
        <f t="shared" si="31"/>
        <v>Tuscaloosa</v>
      </c>
      <c r="AS64" t="s">
        <v>283</v>
      </c>
      <c r="AT64" s="184"/>
      <c r="AV64" s="97">
        <v>1</v>
      </c>
      <c r="AW64" s="99">
        <v>125</v>
      </c>
      <c r="AX64" s="105">
        <f t="shared" si="32"/>
        <v>1125</v>
      </c>
      <c r="AZ64" s="7" t="s">
        <v>2951</v>
      </c>
      <c r="BA64" t="s">
        <v>3184</v>
      </c>
      <c r="BC64" s="197">
        <f>SUMIF('Cong Dist'!$BG$605:$BG$619,$AX64,'Cong Dist'!AD$605:AD$619)</f>
        <v>11652</v>
      </c>
      <c r="BD64" s="197">
        <f>IF(BC64&gt;0,BC64-V64,0)</f>
        <v>-1</v>
      </c>
    </row>
    <row r="65" spans="1:72" hidden="1" outlineLevel="1">
      <c r="A65" t="s">
        <v>361</v>
      </c>
      <c r="B65" t="s">
        <v>283</v>
      </c>
      <c r="C65" s="1">
        <f t="shared" si="18"/>
        <v>15290</v>
      </c>
      <c r="D65" s="7">
        <f>IF(R65&gt;0,RANK(R65,(R65:T65,U65:AI65)),0)</f>
        <v>5</v>
      </c>
      <c r="E65" s="7">
        <f>IF(S65&gt;0,RANK(S65,(R65:T65,U65:AI65)),0)</f>
        <v>7</v>
      </c>
      <c r="F65" s="7">
        <f>IF(T65&gt;0,RANK(T65,(R65:T65,U65:AI65)),0)</f>
        <v>3</v>
      </c>
      <c r="G65" s="7">
        <f>IF(U65&gt;0,RANK(U65,(R65:T65,U65:AI65)),0)</f>
        <v>2</v>
      </c>
      <c r="H65" s="7">
        <f t="shared" si="19"/>
        <v>1</v>
      </c>
      <c r="I65" s="49">
        <f t="shared" si="20"/>
        <v>5312</v>
      </c>
      <c r="J65" s="177">
        <f t="shared" si="3"/>
        <v>0.34741661216481362</v>
      </c>
      <c r="K65" s="2"/>
      <c r="L65" s="2">
        <f t="shared" si="21"/>
        <v>2.3741007194244605E-2</v>
      </c>
      <c r="M65" s="2">
        <f t="shared" si="22"/>
        <v>4.5781556572923477E-3</v>
      </c>
      <c r="N65" s="2">
        <f t="shared" si="23"/>
        <v>0.10837148463047744</v>
      </c>
      <c r="O65" s="2">
        <f t="shared" si="7"/>
        <v>0.20366252452583389</v>
      </c>
      <c r="P65" s="2">
        <f t="shared" si="24"/>
        <v>0.55107913669064745</v>
      </c>
      <c r="Q65" s="2">
        <f t="shared" si="17"/>
        <v>0.10856769130150423</v>
      </c>
      <c r="R65" s="1">
        <v>363</v>
      </c>
      <c r="S65" s="1">
        <v>70</v>
      </c>
      <c r="T65" s="1">
        <v>1657</v>
      </c>
      <c r="U65" s="1">
        <v>3114</v>
      </c>
      <c r="V65" s="1">
        <v>8426</v>
      </c>
      <c r="W65" s="1">
        <v>1371</v>
      </c>
      <c r="X65" s="1">
        <v>7</v>
      </c>
      <c r="Y65" s="1">
        <v>17</v>
      </c>
      <c r="Z65" s="1">
        <v>20</v>
      </c>
      <c r="AA65" s="1">
        <v>179</v>
      </c>
      <c r="AD65" s="1">
        <v>49</v>
      </c>
      <c r="AF65" s="1">
        <v>12</v>
      </c>
      <c r="AG65" s="1">
        <v>5</v>
      </c>
      <c r="AK65" s="7">
        <f t="shared" si="25"/>
        <v>4</v>
      </c>
      <c r="AL65" s="7">
        <f t="shared" si="26"/>
        <v>10</v>
      </c>
      <c r="AM65" s="7">
        <f t="shared" si="27"/>
        <v>9</v>
      </c>
      <c r="AN65" s="2">
        <f t="shared" si="28"/>
        <v>8.9666448659254411E-2</v>
      </c>
      <c r="AO65" s="2">
        <f t="shared" si="29"/>
        <v>4.5781556572923481E-4</v>
      </c>
      <c r="AP65" s="2">
        <f t="shared" si="30"/>
        <v>1.1118378024852845E-3</v>
      </c>
      <c r="AR65" t="str">
        <f t="shared" si="31"/>
        <v>Walker</v>
      </c>
      <c r="AS65" t="s">
        <v>283</v>
      </c>
      <c r="AT65" s="184">
        <v>4</v>
      </c>
      <c r="AV65" s="97">
        <v>1</v>
      </c>
      <c r="AW65" s="99">
        <v>127</v>
      </c>
      <c r="AX65" s="105">
        <f t="shared" si="32"/>
        <v>1127</v>
      </c>
      <c r="AZ65" s="7" t="s">
        <v>2951</v>
      </c>
      <c r="BA65" t="s">
        <v>3184</v>
      </c>
      <c r="BC65" s="197">
        <f>SUMIF('Cong Dist'!$BG$605:$BG$619,$AX65,'Cong Dist'!AD$605:AD$619)</f>
        <v>0</v>
      </c>
      <c r="BD65" s="197">
        <f>IF(BC65&gt;0,BC65-V65,0)</f>
        <v>0</v>
      </c>
    </row>
    <row r="66" spans="1:72" hidden="1" outlineLevel="1">
      <c r="A66" t="s">
        <v>637</v>
      </c>
      <c r="B66" t="s">
        <v>283</v>
      </c>
      <c r="C66" s="1">
        <f t="shared" si="18"/>
        <v>2365</v>
      </c>
      <c r="D66" s="7">
        <f>IF(R66&gt;0,RANK(R66,(R66:T66,U66:AI66)),0)</f>
        <v>5</v>
      </c>
      <c r="E66" s="7">
        <f>IF(S66&gt;0,RANK(S66,(R66:T66,U66:AI66)),0)</f>
        <v>7</v>
      </c>
      <c r="F66" s="7">
        <f>IF(T66&gt;0,RANK(T66,(R66:T66,U66:AI66)),0)</f>
        <v>3</v>
      </c>
      <c r="G66" s="7">
        <f>IF(U66&gt;0,RANK(U66,(R66:T66,U66:AI66)),0)</f>
        <v>2</v>
      </c>
      <c r="H66" s="7">
        <f t="shared" si="19"/>
        <v>1</v>
      </c>
      <c r="I66" s="49">
        <f t="shared" si="20"/>
        <v>756</v>
      </c>
      <c r="J66" s="177">
        <f>I66/C66</f>
        <v>0.31966173361522199</v>
      </c>
      <c r="K66" s="2"/>
      <c r="L66" s="2">
        <f t="shared" si="21"/>
        <v>1.1416490486257928E-2</v>
      </c>
      <c r="M66" s="2">
        <f t="shared" si="22"/>
        <v>2.1141649048625794E-3</v>
      </c>
      <c r="N66" s="2">
        <f t="shared" si="23"/>
        <v>0.15306553911205073</v>
      </c>
      <c r="O66" s="2">
        <f>IF($C66=0,"-",U66/$C66)</f>
        <v>0.21818181818181817</v>
      </c>
      <c r="P66" s="2">
        <f t="shared" si="24"/>
        <v>0.53784355179704013</v>
      </c>
      <c r="Q66" s="2">
        <f t="shared" si="17"/>
        <v>7.7378435517970412E-2</v>
      </c>
      <c r="R66" s="1">
        <v>27</v>
      </c>
      <c r="S66" s="1">
        <v>5</v>
      </c>
      <c r="T66" s="1">
        <v>362</v>
      </c>
      <c r="U66" s="1">
        <v>516</v>
      </c>
      <c r="V66" s="1">
        <v>1272</v>
      </c>
      <c r="W66" s="1">
        <v>152</v>
      </c>
      <c r="X66" s="1">
        <v>0</v>
      </c>
      <c r="Y66" s="1">
        <v>2</v>
      </c>
      <c r="Z66" s="1">
        <v>1</v>
      </c>
      <c r="AA66" s="1">
        <v>20</v>
      </c>
      <c r="AD66" s="1">
        <v>5</v>
      </c>
      <c r="AF66" s="1">
        <v>3</v>
      </c>
      <c r="AG66" s="1">
        <v>0</v>
      </c>
      <c r="AK66" s="7">
        <f t="shared" si="25"/>
        <v>4</v>
      </c>
      <c r="AL66" s="7">
        <f t="shared" si="26"/>
        <v>0</v>
      </c>
      <c r="AM66" s="7">
        <f t="shared" si="27"/>
        <v>8</v>
      </c>
      <c r="AN66" s="2">
        <f t="shared" si="28"/>
        <v>6.4270613107822408E-2</v>
      </c>
      <c r="AO66" s="2">
        <f t="shared" si="29"/>
        <v>0</v>
      </c>
      <c r="AP66" s="2">
        <f t="shared" si="30"/>
        <v>8.4566596194503166E-4</v>
      </c>
      <c r="AR66" t="str">
        <f t="shared" si="31"/>
        <v>Washington</v>
      </c>
      <c r="AS66" t="s">
        <v>283</v>
      </c>
      <c r="AT66" s="184">
        <v>1</v>
      </c>
      <c r="AV66" s="97">
        <v>1</v>
      </c>
      <c r="AW66" s="99">
        <v>129</v>
      </c>
      <c r="AX66" s="105">
        <f>AV66*1000+AW66</f>
        <v>1129</v>
      </c>
      <c r="AZ66" s="7" t="s">
        <v>2951</v>
      </c>
      <c r="BA66" t="s">
        <v>3184</v>
      </c>
      <c r="BC66" s="197">
        <f>SUMIF('Cong Dist'!$BG$605:$BG$619,$AX66,'Cong Dist'!AD$605:AD$619)</f>
        <v>0</v>
      </c>
      <c r="BD66" s="197">
        <f>IF(BC66&gt;0,BC66-V66,0)</f>
        <v>0</v>
      </c>
    </row>
    <row r="67" spans="1:72" hidden="1" outlineLevel="1">
      <c r="A67" t="s">
        <v>1103</v>
      </c>
      <c r="B67" t="s">
        <v>283</v>
      </c>
      <c r="C67" s="1">
        <f t="shared" si="18"/>
        <v>528</v>
      </c>
      <c r="D67" s="7">
        <f>IF(R67&gt;0,RANK(R67,(R67:T67,U67:AI67)),0)</f>
        <v>5</v>
      </c>
      <c r="E67" s="7">
        <f>IF(S67&gt;0,RANK(S67,(R67:T67,U67:AI67)),0)</f>
        <v>6</v>
      </c>
      <c r="F67" s="7">
        <f>IF(T67&gt;0,RANK(T67,(R67:T67,U67:AI67)),0)</f>
        <v>3</v>
      </c>
      <c r="G67" s="7">
        <f>IF(U67&gt;0,RANK(U67,(R67:T67,U67:AI67)),0)</f>
        <v>2</v>
      </c>
      <c r="H67" s="7">
        <f t="shared" si="19"/>
        <v>1</v>
      </c>
      <c r="I67" s="49">
        <f t="shared" si="20"/>
        <v>173</v>
      </c>
      <c r="J67" s="177">
        <f>I67/C67</f>
        <v>0.32765151515151514</v>
      </c>
      <c r="K67" s="2"/>
      <c r="L67" s="2">
        <f t="shared" si="21"/>
        <v>2.2727272727272728E-2</v>
      </c>
      <c r="M67" s="2">
        <f t="shared" si="22"/>
        <v>5.681818181818182E-3</v>
      </c>
      <c r="N67" s="2">
        <f t="shared" si="23"/>
        <v>0.12121212121212122</v>
      </c>
      <c r="O67" s="2">
        <f>IF($C67=0,"-",U67/$C67)</f>
        <v>0.21590909090909091</v>
      </c>
      <c r="P67" s="2">
        <f t="shared" si="24"/>
        <v>0.54356060606060608</v>
      </c>
      <c r="Q67" s="2">
        <f>IF(C67=0,"-",(1-L67-M67-N67-O67-P67))</f>
        <v>9.0909090909090828E-2</v>
      </c>
      <c r="R67" s="1">
        <v>12</v>
      </c>
      <c r="S67" s="1">
        <v>3</v>
      </c>
      <c r="T67" s="1">
        <v>64</v>
      </c>
      <c r="U67" s="1">
        <v>114</v>
      </c>
      <c r="V67" s="1">
        <v>287</v>
      </c>
      <c r="W67" s="1">
        <v>44</v>
      </c>
      <c r="X67" s="1">
        <v>0</v>
      </c>
      <c r="Y67" s="1">
        <v>0</v>
      </c>
      <c r="Z67" s="1">
        <v>1</v>
      </c>
      <c r="AA67" s="1">
        <v>1</v>
      </c>
      <c r="AD67" s="1">
        <v>2</v>
      </c>
      <c r="AF67" s="1">
        <v>0</v>
      </c>
      <c r="AG67" s="1">
        <v>0</v>
      </c>
      <c r="AK67" s="7">
        <f t="shared" si="25"/>
        <v>4</v>
      </c>
      <c r="AL67" s="7">
        <f t="shared" si="26"/>
        <v>0</v>
      </c>
      <c r="AM67" s="7">
        <f t="shared" si="27"/>
        <v>0</v>
      </c>
      <c r="AN67" s="2">
        <f t="shared" si="28"/>
        <v>8.3333333333333329E-2</v>
      </c>
      <c r="AO67" s="2">
        <f t="shared" si="29"/>
        <v>0</v>
      </c>
      <c r="AP67" s="2">
        <f t="shared" si="30"/>
        <v>0</v>
      </c>
      <c r="AR67" t="str">
        <f t="shared" si="31"/>
        <v>Wilcox</v>
      </c>
      <c r="AS67" t="s">
        <v>283</v>
      </c>
      <c r="AT67" s="184">
        <v>7</v>
      </c>
      <c r="AV67" s="97">
        <v>1</v>
      </c>
      <c r="AW67" s="99">
        <v>131</v>
      </c>
      <c r="AX67" s="105">
        <f>AV67*1000+AW67</f>
        <v>1131</v>
      </c>
      <c r="AZ67" s="7" t="s">
        <v>2951</v>
      </c>
      <c r="BA67" t="s">
        <v>3184</v>
      </c>
      <c r="BC67" s="197">
        <f>SUMIF('Cong Dist'!$BG$605:$BG$619,$AX67,'Cong Dist'!AD$605:AD$619)</f>
        <v>0</v>
      </c>
      <c r="BD67" s="197">
        <f>IF(BC67&gt;0,BC67-V67,0)</f>
        <v>0</v>
      </c>
    </row>
    <row r="68" spans="1:72" hidden="1" outlineLevel="1">
      <c r="A68" t="s">
        <v>1104</v>
      </c>
      <c r="B68" t="s">
        <v>283</v>
      </c>
      <c r="C68" s="1">
        <f t="shared" si="18"/>
        <v>5973</v>
      </c>
      <c r="D68" s="7">
        <f>IF(R68&gt;0,RANK(R68,(R68:T68,U68:AI68)),0)</f>
        <v>5</v>
      </c>
      <c r="E68" s="7">
        <f>IF(S68&gt;0,RANK(S68,(R68:T68,U68:AI68)),0)</f>
        <v>7</v>
      </c>
      <c r="F68" s="7">
        <f>IF(T68&gt;0,RANK(T68,(R68:T68,U68:AI68)),0)</f>
        <v>3</v>
      </c>
      <c r="G68" s="7">
        <f>IF(U68&gt;0,RANK(U68,(R68:T68,U68:AI68)),0)</f>
        <v>2</v>
      </c>
      <c r="H68" s="7">
        <f t="shared" si="19"/>
        <v>1</v>
      </c>
      <c r="I68" s="49">
        <f t="shared" si="20"/>
        <v>2276</v>
      </c>
      <c r="J68" s="177">
        <f>I68/C68</f>
        <v>0.38104804955633687</v>
      </c>
      <c r="K68" s="2"/>
      <c r="L68" s="2">
        <f t="shared" si="21"/>
        <v>2.7289469278419555E-2</v>
      </c>
      <c r="M68" s="2">
        <f t="shared" si="22"/>
        <v>4.5203415369161224E-3</v>
      </c>
      <c r="N68" s="2">
        <f t="shared" si="23"/>
        <v>0.1185334003013561</v>
      </c>
      <c r="O68" s="2">
        <f>IF($C68=0,"-",U68/$C68)</f>
        <v>0.18014398124895362</v>
      </c>
      <c r="P68" s="2">
        <f t="shared" si="24"/>
        <v>0.56119203080529045</v>
      </c>
      <c r="Q68" s="2">
        <f>IF(C68=0,"-",(1-L68-M68-N68-O68-P68))</f>
        <v>0.10832077682906416</v>
      </c>
      <c r="R68" s="1">
        <v>163</v>
      </c>
      <c r="S68" s="1">
        <v>27</v>
      </c>
      <c r="T68" s="1">
        <v>708</v>
      </c>
      <c r="U68" s="1">
        <v>1076</v>
      </c>
      <c r="V68" s="1">
        <v>3352</v>
      </c>
      <c r="W68" s="1">
        <v>539</v>
      </c>
      <c r="X68" s="1">
        <v>6</v>
      </c>
      <c r="Y68" s="1">
        <v>8</v>
      </c>
      <c r="Z68" s="1">
        <v>10</v>
      </c>
      <c r="AA68" s="1">
        <v>54</v>
      </c>
      <c r="AD68" s="1">
        <v>22</v>
      </c>
      <c r="AF68" s="1">
        <v>6</v>
      </c>
      <c r="AG68" s="1">
        <v>2</v>
      </c>
      <c r="AK68" s="7">
        <f t="shared" si="25"/>
        <v>4</v>
      </c>
      <c r="AL68" s="7">
        <f t="shared" si="26"/>
        <v>10</v>
      </c>
      <c r="AM68" s="7">
        <f t="shared" si="27"/>
        <v>9</v>
      </c>
      <c r="AN68" s="2">
        <f t="shared" si="28"/>
        <v>9.0239410681399637E-2</v>
      </c>
      <c r="AO68" s="2">
        <f t="shared" si="29"/>
        <v>1.0045203415369162E-3</v>
      </c>
      <c r="AP68" s="2">
        <f t="shared" si="30"/>
        <v>1.3393604553825547E-3</v>
      </c>
      <c r="AR68" t="str">
        <f t="shared" si="31"/>
        <v>Winston</v>
      </c>
      <c r="AS68" t="s">
        <v>283</v>
      </c>
      <c r="AT68" s="184">
        <v>4</v>
      </c>
      <c r="AV68" s="97">
        <v>1</v>
      </c>
      <c r="AW68" s="99">
        <v>133</v>
      </c>
      <c r="AX68" s="105">
        <f>AV68*1000+AW68</f>
        <v>1133</v>
      </c>
      <c r="AZ68" s="7" t="s">
        <v>2951</v>
      </c>
      <c r="BA68" t="s">
        <v>3184</v>
      </c>
      <c r="BC68" s="197">
        <f>SUMIF('Cong Dist'!$BG$605:$BG$619,$AX68,'Cong Dist'!AD$605:AD$619)</f>
        <v>0</v>
      </c>
      <c r="BD68" s="197">
        <f>IF(BC68&gt;0,BC68-V68,0)</f>
        <v>0</v>
      </c>
    </row>
    <row r="69" spans="1:72" collapsed="1">
      <c r="A69" t="s">
        <v>1273</v>
      </c>
      <c r="B69" t="s">
        <v>1105</v>
      </c>
      <c r="C69" s="1">
        <f t="shared" si="18"/>
        <v>860652</v>
      </c>
      <c r="D69" s="7">
        <f>IF(R69&gt;0,RANK(R69,(R69:T69,U69:AI69)),0)</f>
        <v>5</v>
      </c>
      <c r="E69" s="7">
        <f>IF(S69&gt;0,RANK(S69,(R69:T69,U69:AI69)),0)</f>
        <v>7</v>
      </c>
      <c r="F69" s="7">
        <f>IF(T69&gt;0,RANK(T69,(R69:T69,U69:AI69)),0)</f>
        <v>3</v>
      </c>
      <c r="G69" s="7">
        <f>IF(U69&gt;0,RANK(U69,(R69:T69,U69:AI69)),0)</f>
        <v>2</v>
      </c>
      <c r="H69" s="7">
        <f t="shared" si="19"/>
        <v>1</v>
      </c>
      <c r="I69" s="49">
        <f t="shared" si="20"/>
        <v>192242</v>
      </c>
      <c r="J69" s="177">
        <f>I69/C69</f>
        <v>0.22336786529282451</v>
      </c>
      <c r="K69" s="2"/>
      <c r="L69" s="2">
        <f t="shared" si="21"/>
        <v>4.4290839967838336E-2</v>
      </c>
      <c r="M69" s="2">
        <f t="shared" si="22"/>
        <v>4.6174295766465423E-3</v>
      </c>
      <c r="N69" s="2">
        <f t="shared" si="23"/>
        <v>0.1866096866096866</v>
      </c>
      <c r="O69" s="2">
        <f>IF($C69=0,"-",U69/$C69)</f>
        <v>0.21086223003025614</v>
      </c>
      <c r="P69" s="2">
        <f t="shared" si="24"/>
        <v>0.43423009532308066</v>
      </c>
      <c r="Q69" s="2">
        <f>IF(C69=0,"-",(1-L69-M69-N69-O69-P69))</f>
        <v>0.11938971849249169</v>
      </c>
      <c r="R69" s="1">
        <f t="shared" ref="R69:Z69" si="34">SUM(R2:R68)</f>
        <v>38119</v>
      </c>
      <c r="S69" s="1">
        <f t="shared" si="34"/>
        <v>3974</v>
      </c>
      <c r="T69" s="1">
        <f t="shared" si="34"/>
        <v>160606</v>
      </c>
      <c r="U69" s="1">
        <f t="shared" si="34"/>
        <v>181479</v>
      </c>
      <c r="V69" s="1">
        <f t="shared" si="34"/>
        <v>373721</v>
      </c>
      <c r="W69" s="1">
        <f t="shared" si="34"/>
        <v>88094</v>
      </c>
      <c r="X69" s="1">
        <f t="shared" si="34"/>
        <v>544</v>
      </c>
      <c r="Y69" s="1">
        <f t="shared" si="34"/>
        <v>858</v>
      </c>
      <c r="Z69" s="1">
        <f t="shared" si="34"/>
        <v>1895</v>
      </c>
      <c r="AA69" s="1">
        <f>SUM(AA2:AA68)</f>
        <v>7953</v>
      </c>
      <c r="AB69" s="83"/>
      <c r="AD69" s="1">
        <f>SUM(AD2:AD68)</f>
        <v>2539</v>
      </c>
      <c r="AF69" s="1">
        <f>SUM(AF2:AF68)</f>
        <v>617</v>
      </c>
      <c r="AG69" s="1">
        <f>SUM(AG2:AG68)</f>
        <v>253</v>
      </c>
      <c r="AK69" s="7">
        <f t="shared" si="25"/>
        <v>4</v>
      </c>
      <c r="AL69" s="7">
        <f t="shared" si="26"/>
        <v>10</v>
      </c>
      <c r="AM69" s="7">
        <f t="shared" si="27"/>
        <v>9</v>
      </c>
      <c r="AN69" s="2">
        <f t="shared" si="28"/>
        <v>0.10235728261829403</v>
      </c>
      <c r="AO69" s="2">
        <f t="shared" si="29"/>
        <v>6.3207893550471037E-4</v>
      </c>
      <c r="AP69" s="2">
        <f t="shared" si="30"/>
        <v>9.9691861518941445E-4</v>
      </c>
      <c r="AR69" t="str">
        <f t="shared" si="31"/>
        <v>Alabama</v>
      </c>
      <c r="AS69" t="s">
        <v>1105</v>
      </c>
      <c r="AT69" s="181"/>
      <c r="AV69" s="97">
        <v>1</v>
      </c>
      <c r="AW69" s="99"/>
      <c r="AX69" s="97">
        <v>1</v>
      </c>
      <c r="AZ69" s="7" t="s">
        <v>1619</v>
      </c>
      <c r="BA69" t="s">
        <v>3184</v>
      </c>
    </row>
    <row r="70" spans="1:72">
      <c r="H70" s="7"/>
      <c r="I70" s="49"/>
      <c r="J70" s="177"/>
      <c r="K70" s="2"/>
      <c r="AG70"/>
      <c r="AH70"/>
      <c r="AK70" s="7"/>
      <c r="AL70" s="7"/>
      <c r="AM70" s="7"/>
      <c r="AT70" s="184"/>
      <c r="AV70" s="97"/>
      <c r="AW70" s="99"/>
      <c r="AX70" s="106"/>
    </row>
    <row r="71" spans="1:72" hidden="1" outlineLevel="1">
      <c r="A71" t="s">
        <v>540</v>
      </c>
      <c r="B71" t="s">
        <v>539</v>
      </c>
      <c r="C71" s="1">
        <f t="shared" ref="C71:C85" si="35">SUM(R71:AI71)</f>
        <v>3233</v>
      </c>
      <c r="D71" s="7">
        <f>IF(R71&gt;0,RANK(R71,(R71:T71,U71:AI71)),0)</f>
        <v>3</v>
      </c>
      <c r="E71" s="7">
        <f>IF(S71&gt;0,RANK(S71,(R71:T71,U71:AI71)),0)</f>
        <v>6</v>
      </c>
      <c r="F71" s="7">
        <f>IF(T71&gt;0,RANK(T71,(R71:T71,U71:AI71)),0)</f>
        <v>4</v>
      </c>
      <c r="G71" s="7">
        <f>IF(U71&gt;0,RANK(U71,(R71:T71,U71:AI71)),0)</f>
        <v>2</v>
      </c>
      <c r="H71" s="7">
        <f t="shared" ref="H71:H86" si="36">IF(V71&gt;0,RANK(V71,(R71:AB71)),0)</f>
        <v>1</v>
      </c>
      <c r="I71" s="49">
        <f t="shared" ref="I71:I86" si="37">MAX(R71:AA71)-LARGE(R71:AA71,2)</f>
        <v>118</v>
      </c>
      <c r="J71" s="177">
        <f t="shared" ref="J71:J134" si="38">I71/C71</f>
        <v>3.6498608103928243E-2</v>
      </c>
      <c r="K71" s="2"/>
      <c r="L71" s="2">
        <f t="shared" ref="L71:L86" si="39">IF($C71=0,"-",R71/$C71)</f>
        <v>5.8459635013918959E-2</v>
      </c>
      <c r="M71" s="2">
        <f t="shared" ref="M71:M86" si="40">IF($C71=0,"-",S71/$C71)</f>
        <v>2.1033096195484071E-2</v>
      </c>
      <c r="N71" s="2">
        <f t="shared" ref="N71:N86" si="41">IF($C71=0,"-",T71/$C71)</f>
        <v>3.835446953294154E-2</v>
      </c>
      <c r="O71" s="2">
        <f t="shared" ref="O71:O86" si="42">IF($C71=0,"-",U71/$C71)</f>
        <v>0.39313331271265078</v>
      </c>
      <c r="P71" s="2">
        <f t="shared" ref="P71:P86" si="43">IF($C71=0,"-",V71/$C71)</f>
        <v>0.42963192081657903</v>
      </c>
      <c r="Q71" s="2">
        <f>IF(C71=0,"-",(1-L71-M71-N71-O71))</f>
        <v>0.48901948654500466</v>
      </c>
      <c r="R71" s="1">
        <v>189</v>
      </c>
      <c r="S71" s="1">
        <v>68</v>
      </c>
      <c r="T71" s="1">
        <v>124</v>
      </c>
      <c r="U71" s="1">
        <v>1271</v>
      </c>
      <c r="V71" s="1">
        <v>1389</v>
      </c>
      <c r="W71" s="1">
        <v>84</v>
      </c>
      <c r="X71" s="1">
        <v>10</v>
      </c>
      <c r="Y71" s="1">
        <v>20</v>
      </c>
      <c r="Z71" s="1">
        <v>24</v>
      </c>
      <c r="AC71" s="1">
        <f>SUM(BB71:CN71)</f>
        <v>11</v>
      </c>
      <c r="AD71" s="1">
        <v>13</v>
      </c>
      <c r="AF71" s="1">
        <v>14</v>
      </c>
      <c r="AG71">
        <v>12</v>
      </c>
      <c r="AH71">
        <v>4</v>
      </c>
      <c r="AK71" s="7">
        <f t="shared" ref="AK71:AK86" si="44">IF(W71&gt;0,RANK(W71,(R71:AB71)),0)</f>
        <v>5</v>
      </c>
      <c r="AL71" s="7">
        <f t="shared" ref="AL71:AL86" si="45">IF(X71&gt;0,RANK(X71,(R71:AB71)),0)</f>
        <v>9</v>
      </c>
      <c r="AM71" s="7">
        <f t="shared" ref="AM71:AM86" si="46">IF(Y71&gt;0,RANK(Y71,(R71:AB71)),0)</f>
        <v>8</v>
      </c>
      <c r="AN71" s="2">
        <f t="shared" ref="AN71:AN86" si="47">IF($C71=0,"-",W71/$C71)</f>
        <v>2.5982060006186206E-2</v>
      </c>
      <c r="AO71" s="2">
        <f t="shared" ref="AO71:AO86" si="48">IF($C71=0,"-",X71/$C71)</f>
        <v>3.0931023816888341E-3</v>
      </c>
      <c r="AP71" s="2">
        <f t="shared" ref="AP71:AP86" si="49">IF($C71=0,"-",Y71/$C71)</f>
        <v>6.1862047633776682E-3</v>
      </c>
      <c r="AR71" t="str">
        <f t="shared" ref="AR71:AR86" si="50">A71</f>
        <v>Apache</v>
      </c>
      <c r="AS71" t="s">
        <v>539</v>
      </c>
      <c r="AT71" s="184">
        <v>1</v>
      </c>
      <c r="AV71" s="97">
        <v>4</v>
      </c>
      <c r="AW71" s="99">
        <v>1</v>
      </c>
      <c r="AX71" s="105">
        <f t="shared" ref="AX71:AX85" si="51">AV71*1000+AW71</f>
        <v>4001</v>
      </c>
      <c r="AZ71" s="7" t="s">
        <v>2951</v>
      </c>
      <c r="BA71" t="s">
        <v>3184</v>
      </c>
      <c r="BF71">
        <v>11</v>
      </c>
    </row>
    <row r="72" spans="1:72" hidden="1" outlineLevel="1">
      <c r="A72" t="s">
        <v>779</v>
      </c>
      <c r="B72" t="s">
        <v>539</v>
      </c>
      <c r="C72" s="1">
        <f t="shared" si="35"/>
        <v>14829</v>
      </c>
      <c r="D72" s="7">
        <f>IF(R72&gt;0,RANK(R72,(R72:T72,U72:AI72)),0)</f>
        <v>4</v>
      </c>
      <c r="E72" s="7">
        <f>IF(S72&gt;0,RANK(S72,(R72:T72,U72:AI72)),0)</f>
        <v>6</v>
      </c>
      <c r="F72" s="7">
        <f>IF(T72&gt;0,RANK(T72,(R72:T72,U72:AI72)),0)</f>
        <v>3</v>
      </c>
      <c r="G72" s="7">
        <f>IF(U72&gt;0,RANK(U72,(R72:T72,U72:AI72)),0)</f>
        <v>2</v>
      </c>
      <c r="H72" s="7">
        <f t="shared" si="36"/>
        <v>1</v>
      </c>
      <c r="I72" s="49">
        <f t="shared" si="37"/>
        <v>2748</v>
      </c>
      <c r="J72" s="177">
        <f t="shared" si="38"/>
        <v>0.18531256322071615</v>
      </c>
      <c r="K72" s="2"/>
      <c r="L72" s="2">
        <f t="shared" si="39"/>
        <v>7.3032571312967837E-2</v>
      </c>
      <c r="M72" s="2">
        <f t="shared" si="40"/>
        <v>5.8668824600445072E-3</v>
      </c>
      <c r="N72" s="2">
        <f t="shared" si="41"/>
        <v>7.8629712050711439E-2</v>
      </c>
      <c r="O72" s="2">
        <f t="shared" si="42"/>
        <v>0.30750556342302243</v>
      </c>
      <c r="P72" s="2">
        <f t="shared" si="43"/>
        <v>0.49281812664373864</v>
      </c>
      <c r="Q72" s="2">
        <f t="shared" ref="Q72:Q85" si="52">IF(C72=0,"-",(1-L72-M72-N72-O72))</f>
        <v>0.53496527075325373</v>
      </c>
      <c r="R72" s="1">
        <v>1083</v>
      </c>
      <c r="S72" s="1">
        <v>87</v>
      </c>
      <c r="T72" s="1">
        <v>1166</v>
      </c>
      <c r="U72" s="1">
        <v>4560</v>
      </c>
      <c r="V72" s="1">
        <v>7308</v>
      </c>
      <c r="W72" s="1">
        <v>447</v>
      </c>
      <c r="X72" s="1">
        <v>28</v>
      </c>
      <c r="Y72" s="1">
        <v>18</v>
      </c>
      <c r="Z72" s="1">
        <v>43</v>
      </c>
      <c r="AC72" s="1">
        <f>SUM(BB72:CN72)</f>
        <v>6</v>
      </c>
      <c r="AD72" s="1">
        <v>45</v>
      </c>
      <c r="AF72" s="1">
        <v>19</v>
      </c>
      <c r="AG72" s="195">
        <v>10</v>
      </c>
      <c r="AH72" s="195">
        <v>9</v>
      </c>
      <c r="AK72" s="7">
        <f t="shared" si="44"/>
        <v>5</v>
      </c>
      <c r="AL72" s="7">
        <f t="shared" si="45"/>
        <v>8</v>
      </c>
      <c r="AM72" s="7">
        <f t="shared" si="46"/>
        <v>9</v>
      </c>
      <c r="AN72" s="2">
        <f t="shared" si="47"/>
        <v>3.0143637467125228E-2</v>
      </c>
      <c r="AO72" s="2">
        <f t="shared" si="48"/>
        <v>1.8881920561062782E-3</v>
      </c>
      <c r="AP72" s="2">
        <f t="shared" si="49"/>
        <v>1.213837750354036E-3</v>
      </c>
      <c r="AR72" t="str">
        <f t="shared" si="50"/>
        <v>Cochise</v>
      </c>
      <c r="AS72" t="s">
        <v>539</v>
      </c>
      <c r="AT72" s="184">
        <v>2</v>
      </c>
      <c r="AV72" s="97">
        <v>4</v>
      </c>
      <c r="AW72" s="99">
        <v>3</v>
      </c>
      <c r="AX72" s="105">
        <f t="shared" si="51"/>
        <v>4003</v>
      </c>
      <c r="AZ72" s="7" t="s">
        <v>2951</v>
      </c>
      <c r="BA72" t="s">
        <v>3184</v>
      </c>
      <c r="BF72" s="195">
        <v>6</v>
      </c>
    </row>
    <row r="73" spans="1:72" s="9" customFormat="1" hidden="1" outlineLevel="1">
      <c r="A73" s="9" t="s">
        <v>3026</v>
      </c>
      <c r="B73" s="9" t="s">
        <v>539</v>
      </c>
      <c r="C73" s="1">
        <f t="shared" si="35"/>
        <v>10515</v>
      </c>
      <c r="D73" s="7">
        <f>IF(R73&gt;0,RANK(R73,(R73:T73,U73:AI73)),0)</f>
        <v>4</v>
      </c>
      <c r="E73" s="7">
        <f>IF(S73&gt;0,RANK(S73,(R73:T73,U73:AI73)),0)</f>
        <v>6</v>
      </c>
      <c r="F73" s="7">
        <f>IF(T73&gt;0,RANK(T73,(R73:T73,U73:AI73)),0)</f>
        <v>3</v>
      </c>
      <c r="G73" s="7">
        <f>IF(U73&gt;0,RANK(U73,(R73:T73,U73:AI73)),0)</f>
        <v>2</v>
      </c>
      <c r="H73" s="7">
        <f t="shared" si="36"/>
        <v>1</v>
      </c>
      <c r="I73" s="49">
        <f t="shared" si="37"/>
        <v>126</v>
      </c>
      <c r="J73" s="177">
        <f t="shared" si="38"/>
        <v>1.1982881597717546E-2</v>
      </c>
      <c r="K73" s="2"/>
      <c r="L73" s="2">
        <f t="shared" si="39"/>
        <v>9.7955301949595813E-2</v>
      </c>
      <c r="M73" s="2">
        <f t="shared" si="40"/>
        <v>7.4179743223965764E-3</v>
      </c>
      <c r="N73" s="2">
        <f t="shared" si="41"/>
        <v>0.10394674274845458</v>
      </c>
      <c r="O73" s="2">
        <f t="shared" si="42"/>
        <v>0.36633380884450784</v>
      </c>
      <c r="P73" s="2">
        <f t="shared" si="43"/>
        <v>0.37831669044222538</v>
      </c>
      <c r="Q73" s="2">
        <f t="shared" si="52"/>
        <v>0.42434617213504522</v>
      </c>
      <c r="R73" s="1">
        <v>1030</v>
      </c>
      <c r="S73" s="1">
        <v>78</v>
      </c>
      <c r="T73" s="1">
        <v>1093</v>
      </c>
      <c r="U73" s="1">
        <v>3852</v>
      </c>
      <c r="V73" s="1">
        <v>3978</v>
      </c>
      <c r="W73" s="1">
        <v>306</v>
      </c>
      <c r="X73" s="1">
        <v>24</v>
      </c>
      <c r="Y73" s="1">
        <v>29</v>
      </c>
      <c r="Z73" s="1">
        <v>45</v>
      </c>
      <c r="AA73" s="1"/>
      <c r="AB73" s="1"/>
      <c r="AC73" s="1">
        <f t="shared" ref="AC73:AC85" si="53">SUM(BB73:CN73)</f>
        <v>7</v>
      </c>
      <c r="AD73" s="1">
        <v>29</v>
      </c>
      <c r="AE73" s="1"/>
      <c r="AF73" s="1">
        <v>18</v>
      </c>
      <c r="AG73" s="195">
        <v>17</v>
      </c>
      <c r="AH73" s="195">
        <v>9</v>
      </c>
      <c r="AI73" s="49"/>
      <c r="AJ73" s="49"/>
      <c r="AK73" s="7">
        <f t="shared" si="44"/>
        <v>5</v>
      </c>
      <c r="AL73" s="7">
        <f t="shared" si="45"/>
        <v>9</v>
      </c>
      <c r="AM73" s="7">
        <f t="shared" si="46"/>
        <v>8</v>
      </c>
      <c r="AN73" s="2">
        <f t="shared" si="47"/>
        <v>2.9101283880171185E-2</v>
      </c>
      <c r="AO73" s="2">
        <f t="shared" si="48"/>
        <v>2.282453637660485E-3</v>
      </c>
      <c r="AP73" s="2">
        <f t="shared" si="49"/>
        <v>2.7579648121730861E-3</v>
      </c>
      <c r="AQ73" s="54"/>
      <c r="AR73" t="str">
        <f t="shared" si="50"/>
        <v>Coconino</v>
      </c>
      <c r="AS73" s="9" t="s">
        <v>539</v>
      </c>
      <c r="AT73" s="184">
        <v>1</v>
      </c>
      <c r="AV73" s="97">
        <v>4</v>
      </c>
      <c r="AW73" s="99">
        <v>5</v>
      </c>
      <c r="AX73" s="105">
        <f t="shared" si="51"/>
        <v>4005</v>
      </c>
      <c r="AZ73" s="7" t="s">
        <v>2951</v>
      </c>
      <c r="BA73" t="s">
        <v>3184</v>
      </c>
      <c r="BF73" s="195">
        <v>7</v>
      </c>
      <c r="BT73" s="49"/>
    </row>
    <row r="74" spans="1:72" hidden="1" outlineLevel="1">
      <c r="A74" t="s">
        <v>614</v>
      </c>
      <c r="B74" t="s">
        <v>539</v>
      </c>
      <c r="C74" s="1">
        <f t="shared" si="35"/>
        <v>7349</v>
      </c>
      <c r="D74" s="7">
        <f>IF(R74&gt;0,RANK(R74,(R74:T74,U74:AI74)),0)</f>
        <v>4</v>
      </c>
      <c r="E74" s="7">
        <f>IF(S74&gt;0,RANK(S74,(R74:T74,U74:AI74)),0)</f>
        <v>6</v>
      </c>
      <c r="F74" s="7">
        <f>IF(T74&gt;0,RANK(T74,(R74:T74,U74:AI74)),0)</f>
        <v>3</v>
      </c>
      <c r="G74" s="7">
        <f>IF(U74&gt;0,RANK(U74,(R74:T74,U74:AI74)),0)</f>
        <v>2</v>
      </c>
      <c r="H74" s="7">
        <f t="shared" si="36"/>
        <v>1</v>
      </c>
      <c r="I74" s="49">
        <f t="shared" si="37"/>
        <v>1944</v>
      </c>
      <c r="J74" s="177">
        <f t="shared" si="38"/>
        <v>0.26452578582120018</v>
      </c>
      <c r="K74" s="2"/>
      <c r="L74" s="2">
        <f t="shared" si="39"/>
        <v>7.1438290923935235E-2</v>
      </c>
      <c r="M74" s="2">
        <f t="shared" si="40"/>
        <v>4.8986256633555582E-3</v>
      </c>
      <c r="N74" s="2">
        <f t="shared" si="41"/>
        <v>9.3618179344128458E-2</v>
      </c>
      <c r="O74" s="2">
        <f t="shared" si="42"/>
        <v>0.26411756701592054</v>
      </c>
      <c r="P74" s="2">
        <f t="shared" si="43"/>
        <v>0.52864335283712072</v>
      </c>
      <c r="Q74" s="2">
        <f t="shared" si="52"/>
        <v>0.5659273370526603</v>
      </c>
      <c r="R74" s="1">
        <v>525</v>
      </c>
      <c r="S74" s="1">
        <v>36</v>
      </c>
      <c r="T74" s="1">
        <v>688</v>
      </c>
      <c r="U74" s="1">
        <v>1941</v>
      </c>
      <c r="V74" s="1">
        <v>3885</v>
      </c>
      <c r="W74" s="1">
        <v>206</v>
      </c>
      <c r="X74" s="1">
        <v>13</v>
      </c>
      <c r="Y74" s="1">
        <v>4</v>
      </c>
      <c r="Z74" s="1">
        <v>13</v>
      </c>
      <c r="AC74" s="1">
        <f t="shared" si="53"/>
        <v>2</v>
      </c>
      <c r="AD74" s="1">
        <v>22</v>
      </c>
      <c r="AF74" s="1">
        <v>11</v>
      </c>
      <c r="AG74" s="195">
        <v>1</v>
      </c>
      <c r="AH74" s="195">
        <v>2</v>
      </c>
      <c r="AK74" s="7">
        <f t="shared" si="44"/>
        <v>5</v>
      </c>
      <c r="AL74" s="7">
        <f t="shared" si="45"/>
        <v>7</v>
      </c>
      <c r="AM74" s="7">
        <f t="shared" si="46"/>
        <v>9</v>
      </c>
      <c r="AN74" s="2">
        <f t="shared" si="47"/>
        <v>2.8031024629201252E-2</v>
      </c>
      <c r="AO74" s="2">
        <f t="shared" si="48"/>
        <v>1.7689481562117295E-3</v>
      </c>
      <c r="AP74" s="2">
        <f t="shared" si="49"/>
        <v>5.4429174037283988E-4</v>
      </c>
      <c r="AR74" t="str">
        <f t="shared" si="50"/>
        <v>Gila</v>
      </c>
      <c r="AS74" t="s">
        <v>539</v>
      </c>
      <c r="AT74" s="184"/>
      <c r="AV74" s="97">
        <v>4</v>
      </c>
      <c r="AW74" s="99">
        <v>7</v>
      </c>
      <c r="AX74" s="105">
        <f t="shared" si="51"/>
        <v>4007</v>
      </c>
      <c r="AZ74" s="7" t="s">
        <v>2951</v>
      </c>
      <c r="BA74" t="s">
        <v>3184</v>
      </c>
      <c r="BB74" s="9"/>
      <c r="BC74" s="9"/>
      <c r="BD74" s="9"/>
      <c r="BF74" s="195">
        <v>2</v>
      </c>
    </row>
    <row r="75" spans="1:72" hidden="1" outlineLevel="1">
      <c r="A75" t="s">
        <v>837</v>
      </c>
      <c r="B75" t="s">
        <v>539</v>
      </c>
      <c r="C75" s="1">
        <f t="shared" si="35"/>
        <v>3969</v>
      </c>
      <c r="D75" s="7">
        <f>IF(R75&gt;0,RANK(R75,(R75:T75,U75:AI75)),0)</f>
        <v>4</v>
      </c>
      <c r="E75" s="7">
        <f>IF(S75&gt;0,RANK(S75,(R75:T75,U75:AI75)),0)</f>
        <v>6</v>
      </c>
      <c r="F75" s="7">
        <f>IF(T75&gt;0,RANK(T75,(R75:T75,U75:AI75)),0)</f>
        <v>3</v>
      </c>
      <c r="G75" s="7">
        <f>IF(U75&gt;0,RANK(U75,(R75:T75,U75:AI75)),0)</f>
        <v>1</v>
      </c>
      <c r="H75" s="7">
        <f t="shared" si="36"/>
        <v>2</v>
      </c>
      <c r="I75" s="49">
        <f t="shared" si="37"/>
        <v>134</v>
      </c>
      <c r="J75" s="177">
        <f t="shared" si="38"/>
        <v>3.3761652809271854E-2</v>
      </c>
      <c r="K75" s="2"/>
      <c r="L75" s="2">
        <f t="shared" si="39"/>
        <v>5.1902242378432856E-2</v>
      </c>
      <c r="M75" s="2">
        <f t="shared" si="40"/>
        <v>1.1085915847820609E-2</v>
      </c>
      <c r="N75" s="2">
        <f t="shared" si="41"/>
        <v>7.432602670697909E-2</v>
      </c>
      <c r="O75" s="2">
        <f t="shared" si="42"/>
        <v>0.42403628117913833</v>
      </c>
      <c r="P75" s="2">
        <f t="shared" si="43"/>
        <v>0.39027462836986648</v>
      </c>
      <c r="Q75" s="2">
        <f t="shared" si="52"/>
        <v>0.43864953388762912</v>
      </c>
      <c r="R75" s="1">
        <v>206</v>
      </c>
      <c r="S75" s="1">
        <v>44</v>
      </c>
      <c r="T75" s="1">
        <v>295</v>
      </c>
      <c r="U75" s="1">
        <v>1683</v>
      </c>
      <c r="V75" s="1">
        <v>1549</v>
      </c>
      <c r="W75" s="1">
        <v>151</v>
      </c>
      <c r="X75" s="1">
        <v>2</v>
      </c>
      <c r="Y75" s="1">
        <v>4</v>
      </c>
      <c r="Z75" s="1">
        <v>13</v>
      </c>
      <c r="AC75" s="1">
        <f t="shared" si="53"/>
        <v>5</v>
      </c>
      <c r="AD75" s="1">
        <v>11</v>
      </c>
      <c r="AF75" s="1">
        <v>2</v>
      </c>
      <c r="AG75" s="195">
        <v>3</v>
      </c>
      <c r="AH75" s="195">
        <v>1</v>
      </c>
      <c r="AK75" s="7">
        <f t="shared" si="44"/>
        <v>5</v>
      </c>
      <c r="AL75" s="7">
        <f t="shared" si="45"/>
        <v>9</v>
      </c>
      <c r="AM75" s="7">
        <f t="shared" si="46"/>
        <v>8</v>
      </c>
      <c r="AN75" s="2">
        <f t="shared" si="47"/>
        <v>3.8044847568657093E-2</v>
      </c>
      <c r="AO75" s="2">
        <f t="shared" si="48"/>
        <v>5.0390526581002776E-4</v>
      </c>
      <c r="AP75" s="2">
        <f t="shared" si="49"/>
        <v>1.0078105316200555E-3</v>
      </c>
      <c r="AR75" t="str">
        <f t="shared" si="50"/>
        <v>Graham</v>
      </c>
      <c r="AS75" t="s">
        <v>539</v>
      </c>
      <c r="AT75" s="184">
        <v>1</v>
      </c>
      <c r="AV75" s="97">
        <v>4</v>
      </c>
      <c r="AW75" s="99">
        <v>9</v>
      </c>
      <c r="AX75" s="105">
        <f t="shared" si="51"/>
        <v>4009</v>
      </c>
      <c r="AZ75" s="7" t="s">
        <v>2951</v>
      </c>
      <c r="BA75" t="s">
        <v>3184</v>
      </c>
      <c r="BB75" s="9"/>
      <c r="BC75" s="9"/>
      <c r="BD75" s="9"/>
      <c r="BF75" s="195">
        <v>5</v>
      </c>
    </row>
    <row r="76" spans="1:72" hidden="1" outlineLevel="1">
      <c r="A76" t="s">
        <v>1066</v>
      </c>
      <c r="B76" t="s">
        <v>539</v>
      </c>
      <c r="C76" s="1">
        <f t="shared" si="35"/>
        <v>629</v>
      </c>
      <c r="D76" s="7">
        <f>IF(R76&gt;0,RANK(R76,(R76:T76,U76:AI76)),0)</f>
        <v>5</v>
      </c>
      <c r="E76" s="7">
        <f>IF(S76&gt;0,RANK(S76,(R76:T76,U76:AI76)),0)</f>
        <v>6</v>
      </c>
      <c r="F76" s="7">
        <f>IF(T76&gt;0,RANK(T76,(R76:T76,U76:AI76)),0)</f>
        <v>3</v>
      </c>
      <c r="G76" s="7">
        <f>IF(U76&gt;0,RANK(U76,(R76:T76,U76:AI76)),0)</f>
        <v>2</v>
      </c>
      <c r="H76" s="7">
        <f t="shared" si="36"/>
        <v>1</v>
      </c>
      <c r="I76" s="49">
        <f t="shared" si="37"/>
        <v>45</v>
      </c>
      <c r="J76" s="177">
        <f t="shared" si="38"/>
        <v>7.1542130365659776E-2</v>
      </c>
      <c r="K76" s="2"/>
      <c r="L76" s="2">
        <f t="shared" si="39"/>
        <v>3.8155802861685212E-2</v>
      </c>
      <c r="M76" s="2">
        <f t="shared" si="40"/>
        <v>9.538950715421303E-3</v>
      </c>
      <c r="N76" s="2">
        <f t="shared" si="41"/>
        <v>7.472178060413355E-2</v>
      </c>
      <c r="O76" s="2">
        <f t="shared" si="42"/>
        <v>0.37678855325914151</v>
      </c>
      <c r="P76" s="2">
        <f t="shared" si="43"/>
        <v>0.44833068362480127</v>
      </c>
      <c r="Q76" s="2">
        <f t="shared" si="52"/>
        <v>0.50079491255961839</v>
      </c>
      <c r="R76" s="1">
        <v>24</v>
      </c>
      <c r="S76" s="1">
        <v>6</v>
      </c>
      <c r="T76" s="1">
        <v>47</v>
      </c>
      <c r="U76" s="1">
        <v>237</v>
      </c>
      <c r="V76" s="1">
        <v>282</v>
      </c>
      <c r="W76" s="1">
        <v>27</v>
      </c>
      <c r="X76" s="1">
        <v>1</v>
      </c>
      <c r="Y76" s="1">
        <v>0</v>
      </c>
      <c r="Z76" s="1">
        <v>2</v>
      </c>
      <c r="AC76" s="1">
        <f t="shared" si="53"/>
        <v>1</v>
      </c>
      <c r="AD76" s="1">
        <v>1</v>
      </c>
      <c r="AF76" s="1">
        <v>1</v>
      </c>
      <c r="AG76" s="195">
        <v>0</v>
      </c>
      <c r="AH76" s="195">
        <v>0</v>
      </c>
      <c r="AK76" s="7">
        <f t="shared" si="44"/>
        <v>4</v>
      </c>
      <c r="AL76" s="7">
        <f t="shared" si="45"/>
        <v>8</v>
      </c>
      <c r="AM76" s="7">
        <f t="shared" si="46"/>
        <v>0</v>
      </c>
      <c r="AN76" s="2">
        <f t="shared" si="47"/>
        <v>4.2925278219395867E-2</v>
      </c>
      <c r="AO76" s="2">
        <f t="shared" si="48"/>
        <v>1.589825119236884E-3</v>
      </c>
      <c r="AP76" s="2">
        <f t="shared" si="49"/>
        <v>0</v>
      </c>
      <c r="AR76" t="str">
        <f t="shared" si="50"/>
        <v>Greenlee</v>
      </c>
      <c r="AS76" t="s">
        <v>539</v>
      </c>
      <c r="AT76" s="184">
        <v>1</v>
      </c>
      <c r="AV76" s="97">
        <v>4</v>
      </c>
      <c r="AW76" s="99">
        <v>11</v>
      </c>
      <c r="AX76" s="105">
        <f t="shared" si="51"/>
        <v>4011</v>
      </c>
      <c r="AZ76" s="7" t="s">
        <v>2951</v>
      </c>
      <c r="BA76" t="s">
        <v>3184</v>
      </c>
      <c r="BB76" s="9"/>
      <c r="BC76" s="9"/>
      <c r="BD76" s="9"/>
      <c r="BF76" s="195">
        <v>1</v>
      </c>
    </row>
    <row r="77" spans="1:72" hidden="1" outlineLevel="1">
      <c r="A77" t="s">
        <v>1655</v>
      </c>
      <c r="B77" t="s">
        <v>539</v>
      </c>
      <c r="C77" s="1">
        <f t="shared" si="35"/>
        <v>1789</v>
      </c>
      <c r="D77" s="7">
        <f>IF(R77&gt;0,RANK(R77,(R77:T77,U77:AI77)),0)</f>
        <v>4</v>
      </c>
      <c r="E77" s="7">
        <f>IF(S77&gt;0,RANK(S77,(R77:T77,U77:AI77)),0)</f>
        <v>6</v>
      </c>
      <c r="F77" s="7">
        <f>IF(T77&gt;0,RANK(T77,(R77:T77,U77:AI77)),0)</f>
        <v>3</v>
      </c>
      <c r="G77" s="7">
        <f>IF(U77&gt;0,RANK(U77,(R77:T77,U77:AI77)),0)</f>
        <v>2</v>
      </c>
      <c r="H77" s="7">
        <f t="shared" si="36"/>
        <v>1</v>
      </c>
      <c r="I77" s="49">
        <f t="shared" si="37"/>
        <v>848</v>
      </c>
      <c r="J77" s="177">
        <f t="shared" si="38"/>
        <v>0.47400782560089433</v>
      </c>
      <c r="K77" s="2"/>
      <c r="L77" s="2">
        <f t="shared" si="39"/>
        <v>4.9189491335941866E-2</v>
      </c>
      <c r="M77" s="2">
        <f t="shared" si="40"/>
        <v>5.5897149245388482E-3</v>
      </c>
      <c r="N77" s="2">
        <f t="shared" si="41"/>
        <v>5.1984348798211288E-2</v>
      </c>
      <c r="O77" s="2">
        <f t="shared" si="42"/>
        <v>0.19116825041922861</v>
      </c>
      <c r="P77" s="2">
        <f t="shared" si="43"/>
        <v>0.66517607602012296</v>
      </c>
      <c r="Q77" s="2">
        <f t="shared" si="52"/>
        <v>0.70206819452207936</v>
      </c>
      <c r="R77" s="1">
        <v>88</v>
      </c>
      <c r="S77" s="1">
        <v>10</v>
      </c>
      <c r="T77" s="1">
        <v>93</v>
      </c>
      <c r="U77" s="1">
        <v>342</v>
      </c>
      <c r="V77" s="1">
        <v>1190</v>
      </c>
      <c r="W77" s="1">
        <v>48</v>
      </c>
      <c r="X77" s="1">
        <v>5</v>
      </c>
      <c r="Y77" s="1">
        <v>0</v>
      </c>
      <c r="Z77" s="1">
        <v>6</v>
      </c>
      <c r="AC77" s="1">
        <f t="shared" si="53"/>
        <v>0</v>
      </c>
      <c r="AD77" s="1">
        <v>7</v>
      </c>
      <c r="AF77" s="1">
        <v>0</v>
      </c>
      <c r="AG77" s="195">
        <v>0</v>
      </c>
      <c r="AH77" s="195">
        <v>0</v>
      </c>
      <c r="AK77" s="7">
        <f t="shared" si="44"/>
        <v>5</v>
      </c>
      <c r="AL77" s="7">
        <f t="shared" si="45"/>
        <v>8</v>
      </c>
      <c r="AM77" s="7">
        <f t="shared" si="46"/>
        <v>0</v>
      </c>
      <c r="AN77" s="2">
        <f t="shared" si="47"/>
        <v>2.6830631637786474E-2</v>
      </c>
      <c r="AO77" s="2">
        <f t="shared" si="48"/>
        <v>2.7948574622694241E-3</v>
      </c>
      <c r="AP77" s="2">
        <f t="shared" si="49"/>
        <v>0</v>
      </c>
      <c r="AR77" t="str">
        <f t="shared" si="50"/>
        <v>La Paz</v>
      </c>
      <c r="AS77" t="s">
        <v>539</v>
      </c>
      <c r="AT77" s="184">
        <v>4</v>
      </c>
      <c r="AV77" s="97">
        <v>4</v>
      </c>
      <c r="AW77" s="99">
        <v>12</v>
      </c>
      <c r="AX77" s="105">
        <f t="shared" si="51"/>
        <v>4012</v>
      </c>
      <c r="AZ77" s="7" t="s">
        <v>2951</v>
      </c>
      <c r="BA77" t="s">
        <v>3184</v>
      </c>
      <c r="BB77" s="9"/>
      <c r="BC77" s="9"/>
      <c r="BD77" s="9"/>
      <c r="BF77" s="195">
        <v>0</v>
      </c>
    </row>
    <row r="78" spans="1:72" hidden="1" outlineLevel="1">
      <c r="A78" t="s">
        <v>1654</v>
      </c>
      <c r="B78" t="s">
        <v>539</v>
      </c>
      <c r="C78" s="1">
        <f t="shared" si="35"/>
        <v>369945</v>
      </c>
      <c r="D78" s="7">
        <f>IF(R78&gt;0,RANK(R78,(R78:T78,U78:AI78)),0)</f>
        <v>4</v>
      </c>
      <c r="E78" s="7">
        <f>IF(S78&gt;0,RANK(S78,(R78:T78,U78:AI78)),0)</f>
        <v>6</v>
      </c>
      <c r="F78" s="7">
        <f>IF(T78&gt;0,RANK(T78,(R78:T78,U78:AI78)),0)</f>
        <v>3</v>
      </c>
      <c r="G78" s="7">
        <f>IF(U78&gt;0,RANK(U78,(R78:T78,U78:AI78)),0)</f>
        <v>2</v>
      </c>
      <c r="H78" s="7">
        <f t="shared" si="36"/>
        <v>1</v>
      </c>
      <c r="I78" s="49">
        <f t="shared" si="37"/>
        <v>68555</v>
      </c>
      <c r="J78" s="177">
        <f t="shared" si="38"/>
        <v>0.18531133006257686</v>
      </c>
      <c r="K78" s="2"/>
      <c r="L78" s="2">
        <f t="shared" si="39"/>
        <v>0.1158658719539391</v>
      </c>
      <c r="M78" s="2">
        <f t="shared" si="40"/>
        <v>7.1956642203570799E-3</v>
      </c>
      <c r="N78" s="2">
        <f t="shared" si="41"/>
        <v>0.13122761491573071</v>
      </c>
      <c r="O78" s="2">
        <f t="shared" si="42"/>
        <v>0.26241738636824391</v>
      </c>
      <c r="P78" s="2">
        <f t="shared" si="43"/>
        <v>0.44772871643082079</v>
      </c>
      <c r="Q78" s="2">
        <f t="shared" si="52"/>
        <v>0.48329346254172917</v>
      </c>
      <c r="R78" s="1">
        <v>42864</v>
      </c>
      <c r="S78" s="1">
        <v>2662</v>
      </c>
      <c r="T78" s="1">
        <v>48547</v>
      </c>
      <c r="U78" s="1">
        <v>97080</v>
      </c>
      <c r="V78" s="1">
        <v>165635</v>
      </c>
      <c r="W78" s="1">
        <v>8784</v>
      </c>
      <c r="X78" s="1">
        <v>773</v>
      </c>
      <c r="Y78" s="1">
        <v>578</v>
      </c>
      <c r="Z78" s="1">
        <v>1443</v>
      </c>
      <c r="AC78" s="1">
        <f t="shared" si="53"/>
        <v>124</v>
      </c>
      <c r="AD78" s="1">
        <v>690</v>
      </c>
      <c r="AF78" s="1">
        <v>283</v>
      </c>
      <c r="AG78" s="195">
        <v>278</v>
      </c>
      <c r="AH78" s="195">
        <v>204</v>
      </c>
      <c r="AK78" s="7">
        <f t="shared" si="44"/>
        <v>5</v>
      </c>
      <c r="AL78" s="7">
        <f t="shared" si="45"/>
        <v>8</v>
      </c>
      <c r="AM78" s="7">
        <f t="shared" si="46"/>
        <v>9</v>
      </c>
      <c r="AN78" s="2">
        <f t="shared" si="47"/>
        <v>2.3744070064469044E-2</v>
      </c>
      <c r="AO78" s="2">
        <f t="shared" si="48"/>
        <v>2.0894997905094E-3</v>
      </c>
      <c r="AP78" s="2">
        <f t="shared" si="49"/>
        <v>1.5623944099798618E-3</v>
      </c>
      <c r="AR78" t="str">
        <f t="shared" si="50"/>
        <v>Maricopa</v>
      </c>
      <c r="AS78" t="s">
        <v>539</v>
      </c>
      <c r="AT78" s="184"/>
      <c r="AV78" s="97">
        <v>4</v>
      </c>
      <c r="AW78" s="99">
        <v>13</v>
      </c>
      <c r="AX78" s="105">
        <f t="shared" si="51"/>
        <v>4013</v>
      </c>
      <c r="AZ78" s="7" t="s">
        <v>2951</v>
      </c>
      <c r="BA78" t="s">
        <v>3184</v>
      </c>
      <c r="BB78" s="9"/>
      <c r="BC78" s="9"/>
      <c r="BD78" s="9"/>
      <c r="BF78" s="195">
        <v>124</v>
      </c>
    </row>
    <row r="79" spans="1:72" hidden="1" outlineLevel="1">
      <c r="A79" t="s">
        <v>1110</v>
      </c>
      <c r="B79" t="s">
        <v>539</v>
      </c>
      <c r="C79" s="1">
        <f t="shared" si="35"/>
        <v>25076</v>
      </c>
      <c r="D79" s="7">
        <f>IF(R79&gt;0,RANK(R79,(R79:T79,U79:AI79)),0)</f>
        <v>4</v>
      </c>
      <c r="E79" s="7">
        <f>IF(S79&gt;0,RANK(S79,(R79:T79,U79:AI79)),0)</f>
        <v>6</v>
      </c>
      <c r="F79" s="7">
        <f>IF(T79&gt;0,RANK(T79,(R79:T79,U79:AI79)),0)</f>
        <v>3</v>
      </c>
      <c r="G79" s="7">
        <f>IF(U79&gt;0,RANK(U79,(R79:T79,U79:AI79)),0)</f>
        <v>2</v>
      </c>
      <c r="H79" s="7">
        <f t="shared" si="36"/>
        <v>1</v>
      </c>
      <c r="I79" s="49">
        <f t="shared" si="37"/>
        <v>10594</v>
      </c>
      <c r="J79" s="177">
        <f t="shared" si="38"/>
        <v>0.4224756739511884</v>
      </c>
      <c r="K79" s="2"/>
      <c r="L79" s="2">
        <f t="shared" si="39"/>
        <v>4.9808581910990586E-2</v>
      </c>
      <c r="M79" s="2">
        <f t="shared" si="40"/>
        <v>4.6259371510607751E-3</v>
      </c>
      <c r="N79" s="2">
        <f t="shared" si="41"/>
        <v>5.3756579996809696E-2</v>
      </c>
      <c r="O79" s="2">
        <f t="shared" si="42"/>
        <v>0.22399904290955494</v>
      </c>
      <c r="P79" s="2">
        <f t="shared" si="43"/>
        <v>0.64647471686074331</v>
      </c>
      <c r="Q79" s="2">
        <f t="shared" si="52"/>
        <v>0.66780985803158399</v>
      </c>
      <c r="R79" s="1">
        <v>1249</v>
      </c>
      <c r="S79" s="1">
        <v>116</v>
      </c>
      <c r="T79" s="1">
        <v>1348</v>
      </c>
      <c r="U79" s="1">
        <v>5617</v>
      </c>
      <c r="V79" s="1">
        <v>16211</v>
      </c>
      <c r="W79" s="1">
        <v>332</v>
      </c>
      <c r="X79" s="1">
        <v>24</v>
      </c>
      <c r="Y79" s="1">
        <v>33</v>
      </c>
      <c r="Z79" s="1">
        <v>63</v>
      </c>
      <c r="AC79" s="1">
        <f t="shared" si="53"/>
        <v>8</v>
      </c>
      <c r="AD79" s="1">
        <v>51</v>
      </c>
      <c r="AF79" s="1">
        <v>12</v>
      </c>
      <c r="AG79" s="195">
        <v>9</v>
      </c>
      <c r="AH79" s="195">
        <v>3</v>
      </c>
      <c r="AK79" s="7">
        <f t="shared" si="44"/>
        <v>5</v>
      </c>
      <c r="AL79" s="7">
        <f t="shared" si="45"/>
        <v>9</v>
      </c>
      <c r="AM79" s="7">
        <f t="shared" si="46"/>
        <v>8</v>
      </c>
      <c r="AN79" s="2">
        <f t="shared" si="47"/>
        <v>1.3239751156484288E-2</v>
      </c>
      <c r="AO79" s="2">
        <f t="shared" si="48"/>
        <v>9.57090445047057E-4</v>
      </c>
      <c r="AP79" s="2">
        <f t="shared" si="49"/>
        <v>1.3159993619397032E-3</v>
      </c>
      <c r="AR79" t="str">
        <f t="shared" si="50"/>
        <v>Mohave</v>
      </c>
      <c r="AS79" t="s">
        <v>539</v>
      </c>
      <c r="AT79" s="184"/>
      <c r="AV79" s="97">
        <v>4</v>
      </c>
      <c r="AW79" s="99">
        <v>15</v>
      </c>
      <c r="AX79" s="105">
        <f t="shared" si="51"/>
        <v>4015</v>
      </c>
      <c r="AZ79" s="7" t="s">
        <v>2951</v>
      </c>
      <c r="BA79" t="s">
        <v>3184</v>
      </c>
      <c r="BB79" s="9"/>
      <c r="BC79" s="9"/>
      <c r="BD79" s="9"/>
      <c r="BF79" s="195">
        <v>8</v>
      </c>
    </row>
    <row r="80" spans="1:72" hidden="1" outlineLevel="1">
      <c r="A80" t="s">
        <v>1687</v>
      </c>
      <c r="B80" t="s">
        <v>539</v>
      </c>
      <c r="C80" s="1">
        <f t="shared" si="35"/>
        <v>9729</v>
      </c>
      <c r="D80" s="7">
        <f>IF(R80&gt;0,RANK(R80,(R80:T80,U80:AI80)),0)</f>
        <v>4</v>
      </c>
      <c r="E80" s="7">
        <f>IF(S80&gt;0,RANK(S80,(R80:T80,U80:AI80)),0)</f>
        <v>6</v>
      </c>
      <c r="F80" s="7">
        <f>IF(T80&gt;0,RANK(T80,(R80:T80,U80:AI80)),0)</f>
        <v>3</v>
      </c>
      <c r="G80" s="7">
        <f>IF(U80&gt;0,RANK(U80,(R80:T80,U80:AI80)),0)</f>
        <v>1</v>
      </c>
      <c r="H80" s="7">
        <f t="shared" si="36"/>
        <v>2</v>
      </c>
      <c r="I80" s="49">
        <f t="shared" si="37"/>
        <v>75</v>
      </c>
      <c r="J80" s="177">
        <f t="shared" si="38"/>
        <v>7.7089115016959605E-3</v>
      </c>
      <c r="K80" s="2"/>
      <c r="L80" s="2">
        <f t="shared" si="39"/>
        <v>5.1289957857950458E-2</v>
      </c>
      <c r="M80" s="2">
        <f t="shared" si="40"/>
        <v>7.6061260150066812E-3</v>
      </c>
      <c r="N80" s="2">
        <f t="shared" si="41"/>
        <v>6.814677767499229E-2</v>
      </c>
      <c r="O80" s="2">
        <f t="shared" si="42"/>
        <v>0.41854250179874602</v>
      </c>
      <c r="P80" s="2">
        <f t="shared" si="43"/>
        <v>0.41083359029705008</v>
      </c>
      <c r="Q80" s="2">
        <f t="shared" si="52"/>
        <v>0.45441463665330456</v>
      </c>
      <c r="R80" s="1">
        <v>499</v>
      </c>
      <c r="S80" s="1">
        <v>74</v>
      </c>
      <c r="T80" s="1">
        <v>663</v>
      </c>
      <c r="U80" s="1">
        <v>4072</v>
      </c>
      <c r="V80" s="1">
        <v>3997</v>
      </c>
      <c r="W80" s="1">
        <v>292</v>
      </c>
      <c r="X80" s="1">
        <v>13</v>
      </c>
      <c r="Y80" s="1">
        <v>8</v>
      </c>
      <c r="Z80" s="1">
        <v>30</v>
      </c>
      <c r="AC80" s="1">
        <f t="shared" si="53"/>
        <v>13</v>
      </c>
      <c r="AD80" s="1">
        <v>31</v>
      </c>
      <c r="AF80" s="1">
        <v>15</v>
      </c>
      <c r="AG80" s="195">
        <v>15</v>
      </c>
      <c r="AH80" s="195">
        <v>7</v>
      </c>
      <c r="AK80" s="7">
        <f t="shared" si="44"/>
        <v>5</v>
      </c>
      <c r="AL80" s="7">
        <f t="shared" si="45"/>
        <v>8</v>
      </c>
      <c r="AM80" s="7">
        <f t="shared" si="46"/>
        <v>9</v>
      </c>
      <c r="AN80" s="2">
        <f t="shared" si="47"/>
        <v>3.0013362113269607E-2</v>
      </c>
      <c r="AO80" s="2">
        <f t="shared" si="48"/>
        <v>1.3362113269606332E-3</v>
      </c>
      <c r="AP80" s="2">
        <f t="shared" si="49"/>
        <v>8.2228389351423584E-4</v>
      </c>
      <c r="AR80" t="str">
        <f t="shared" si="50"/>
        <v>Navajo</v>
      </c>
      <c r="AS80" t="s">
        <v>539</v>
      </c>
      <c r="AT80" s="184">
        <v>1</v>
      </c>
      <c r="AV80" s="97">
        <v>4</v>
      </c>
      <c r="AW80" s="99">
        <v>17</v>
      </c>
      <c r="AX80" s="105">
        <f t="shared" si="51"/>
        <v>4017</v>
      </c>
      <c r="AZ80" s="7" t="s">
        <v>2951</v>
      </c>
      <c r="BA80" t="s">
        <v>3184</v>
      </c>
      <c r="BB80" s="9"/>
      <c r="BC80" s="9"/>
      <c r="BD80" s="9"/>
      <c r="BF80" s="195">
        <v>13</v>
      </c>
    </row>
    <row r="81" spans="1:92" hidden="1" outlineLevel="1">
      <c r="A81" t="s">
        <v>2389</v>
      </c>
      <c r="B81" t="s">
        <v>539</v>
      </c>
      <c r="C81" s="1">
        <f t="shared" si="35"/>
        <v>93170</v>
      </c>
      <c r="D81" s="7">
        <f>IF(R81&gt;0,RANK(R81,(R81:T81,U81:AI81)),0)</f>
        <v>3</v>
      </c>
      <c r="E81" s="7">
        <f>IF(S81&gt;0,RANK(S81,(R81:T81,U81:AI81)),0)</f>
        <v>6</v>
      </c>
      <c r="F81" s="7">
        <f>IF(T81&gt;0,RANK(T81,(R81:T81,U81:AI81)),0)</f>
        <v>4</v>
      </c>
      <c r="G81" s="7">
        <f>IF(U81&gt;0,RANK(U81,(R81:T81,U81:AI81)),0)</f>
        <v>2</v>
      </c>
      <c r="H81" s="7">
        <f t="shared" si="36"/>
        <v>1</v>
      </c>
      <c r="I81" s="49">
        <f t="shared" si="37"/>
        <v>13435</v>
      </c>
      <c r="J81" s="177">
        <f t="shared" si="38"/>
        <v>0.14419877643018139</v>
      </c>
      <c r="K81" s="2"/>
      <c r="L81" s="2">
        <f t="shared" si="39"/>
        <v>0.11867553933669636</v>
      </c>
      <c r="M81" s="2">
        <f t="shared" si="40"/>
        <v>7.2770205001609963E-3</v>
      </c>
      <c r="N81" s="2">
        <f t="shared" si="41"/>
        <v>0.11679725233444242</v>
      </c>
      <c r="O81" s="2">
        <f t="shared" si="42"/>
        <v>0.28833315444885693</v>
      </c>
      <c r="P81" s="2">
        <f t="shared" si="43"/>
        <v>0.4325319308790383</v>
      </c>
      <c r="Q81" s="2">
        <f t="shared" si="52"/>
        <v>0.46891703337984331</v>
      </c>
      <c r="R81" s="1">
        <v>11057</v>
      </c>
      <c r="S81" s="1">
        <v>678</v>
      </c>
      <c r="T81" s="1">
        <v>10882</v>
      </c>
      <c r="U81" s="1">
        <v>26864</v>
      </c>
      <c r="V81" s="1">
        <v>40299</v>
      </c>
      <c r="W81" s="1">
        <v>2217</v>
      </c>
      <c r="X81" s="1">
        <v>232</v>
      </c>
      <c r="Y81" s="1">
        <v>189</v>
      </c>
      <c r="Z81" s="1">
        <v>316</v>
      </c>
      <c r="AC81" s="1">
        <f t="shared" si="53"/>
        <v>39</v>
      </c>
      <c r="AD81" s="1">
        <v>187</v>
      </c>
      <c r="AF81" s="1">
        <v>87</v>
      </c>
      <c r="AG81" s="195">
        <v>84</v>
      </c>
      <c r="AH81" s="195">
        <v>39</v>
      </c>
      <c r="AK81" s="7">
        <f t="shared" si="44"/>
        <v>5</v>
      </c>
      <c r="AL81" s="7">
        <f t="shared" si="45"/>
        <v>8</v>
      </c>
      <c r="AM81" s="7">
        <f t="shared" si="46"/>
        <v>9</v>
      </c>
      <c r="AN81" s="2">
        <f t="shared" si="47"/>
        <v>2.3795213051411399E-2</v>
      </c>
      <c r="AO81" s="2">
        <f t="shared" si="48"/>
        <v>2.4900719115595149E-3</v>
      </c>
      <c r="AP81" s="2">
        <f t="shared" si="49"/>
        <v>2.02854996243426E-3</v>
      </c>
      <c r="AR81" t="str">
        <f t="shared" si="50"/>
        <v>Pima</v>
      </c>
      <c r="AS81" t="s">
        <v>539</v>
      </c>
      <c r="AT81" s="184"/>
      <c r="AV81" s="97">
        <v>4</v>
      </c>
      <c r="AW81" s="99">
        <v>19</v>
      </c>
      <c r="AX81" s="105">
        <f t="shared" si="51"/>
        <v>4019</v>
      </c>
      <c r="AZ81" s="7" t="s">
        <v>2951</v>
      </c>
      <c r="BA81" t="s">
        <v>3184</v>
      </c>
      <c r="BB81" s="9"/>
      <c r="BC81" s="9"/>
      <c r="BD81" s="9"/>
      <c r="BF81" s="195">
        <v>39</v>
      </c>
    </row>
    <row r="82" spans="1:92" hidden="1" outlineLevel="1">
      <c r="A82" t="s">
        <v>684</v>
      </c>
      <c r="B82" t="s">
        <v>539</v>
      </c>
      <c r="C82" s="1">
        <f t="shared" si="35"/>
        <v>31421</v>
      </c>
      <c r="D82" s="7">
        <f>IF(R82&gt;0,RANK(R82,(R82:T82,U82:AI82)),0)</f>
        <v>4</v>
      </c>
      <c r="E82" s="7">
        <f>IF(S82&gt;0,RANK(S82,(R82:T82,U82:AI82)),0)</f>
        <v>6</v>
      </c>
      <c r="F82" s="7">
        <f>IF(T82&gt;0,RANK(T82,(R82:T82,U82:AI82)),0)</f>
        <v>3</v>
      </c>
      <c r="G82" s="7">
        <f>IF(U82&gt;0,RANK(U82,(R82:T82,U82:AI82)),0)</f>
        <v>2</v>
      </c>
      <c r="H82" s="7">
        <f t="shared" si="36"/>
        <v>1</v>
      </c>
      <c r="I82" s="49">
        <f t="shared" si="37"/>
        <v>7378</v>
      </c>
      <c r="J82" s="177">
        <f t="shared" si="38"/>
        <v>0.23481111358645493</v>
      </c>
      <c r="K82" s="2"/>
      <c r="L82" s="2">
        <f t="shared" si="39"/>
        <v>8.1537825021482449E-2</v>
      </c>
      <c r="M82" s="2">
        <f t="shared" si="40"/>
        <v>6.2060405461315683E-3</v>
      </c>
      <c r="N82" s="2">
        <f t="shared" si="41"/>
        <v>8.5834314630342759E-2</v>
      </c>
      <c r="O82" s="2">
        <f t="shared" si="42"/>
        <v>0.27923999872696603</v>
      </c>
      <c r="P82" s="2">
        <f t="shared" si="43"/>
        <v>0.51405111231342093</v>
      </c>
      <c r="Q82" s="2">
        <f t="shared" si="52"/>
        <v>0.54718182107507718</v>
      </c>
      <c r="R82" s="1">
        <v>2562</v>
      </c>
      <c r="S82" s="1">
        <v>195</v>
      </c>
      <c r="T82" s="1">
        <v>2697</v>
      </c>
      <c r="U82" s="1">
        <v>8774</v>
      </c>
      <c r="V82" s="1">
        <v>16152</v>
      </c>
      <c r="W82" s="1">
        <v>686</v>
      </c>
      <c r="X82" s="1">
        <v>53</v>
      </c>
      <c r="Y82" s="1">
        <v>44</v>
      </c>
      <c r="Z82" s="1">
        <v>106</v>
      </c>
      <c r="AC82" s="1">
        <f t="shared" si="53"/>
        <v>11</v>
      </c>
      <c r="AD82" s="1">
        <v>85</v>
      </c>
      <c r="AF82" s="1">
        <v>24</v>
      </c>
      <c r="AG82" s="195">
        <v>21</v>
      </c>
      <c r="AH82" s="195">
        <v>11</v>
      </c>
      <c r="AK82" s="7">
        <f t="shared" si="44"/>
        <v>5</v>
      </c>
      <c r="AL82" s="7">
        <f t="shared" si="45"/>
        <v>8</v>
      </c>
      <c r="AM82" s="7">
        <f t="shared" si="46"/>
        <v>9</v>
      </c>
      <c r="AN82" s="2">
        <f t="shared" si="47"/>
        <v>2.183253238280131E-2</v>
      </c>
      <c r="AO82" s="2">
        <f t="shared" si="48"/>
        <v>1.6867699945896056E-3</v>
      </c>
      <c r="AP82" s="2">
        <f t="shared" si="49"/>
        <v>1.4003373539989178E-3</v>
      </c>
      <c r="AR82" t="str">
        <f t="shared" si="50"/>
        <v>Pinal</v>
      </c>
      <c r="AS82" t="s">
        <v>539</v>
      </c>
      <c r="AT82" s="184"/>
      <c r="AV82" s="97">
        <v>4</v>
      </c>
      <c r="AW82" s="99">
        <v>21</v>
      </c>
      <c r="AX82" s="105">
        <f t="shared" si="51"/>
        <v>4021</v>
      </c>
      <c r="AZ82" s="7" t="s">
        <v>2951</v>
      </c>
      <c r="BA82" t="s">
        <v>3184</v>
      </c>
      <c r="BB82" s="9"/>
      <c r="BC82" s="9"/>
      <c r="BD82" s="9"/>
      <c r="BF82" s="195">
        <v>11</v>
      </c>
    </row>
    <row r="83" spans="1:92" hidden="1" outlineLevel="1">
      <c r="A83" t="s">
        <v>48</v>
      </c>
      <c r="B83" t="s">
        <v>539</v>
      </c>
      <c r="C83" s="1">
        <f t="shared" si="35"/>
        <v>1866</v>
      </c>
      <c r="D83" s="7">
        <f>IF(R83&gt;0,RANK(R83,(R83:T83,U83:AI83)),0)</f>
        <v>4</v>
      </c>
      <c r="E83" s="7">
        <f>IF(S83&gt;0,RANK(S83,(R83:T83,U83:AI83)),0)</f>
        <v>6</v>
      </c>
      <c r="F83" s="7">
        <f>IF(T83&gt;0,RANK(T83,(R83:T83,U83:AI83)),0)</f>
        <v>3</v>
      </c>
      <c r="G83" s="7">
        <f>IF(U83&gt;0,RANK(U83,(R83:T83,U83:AI83)),0)</f>
        <v>2</v>
      </c>
      <c r="H83" s="7">
        <f t="shared" si="36"/>
        <v>1</v>
      </c>
      <c r="I83" s="49">
        <f t="shared" si="37"/>
        <v>347</v>
      </c>
      <c r="J83" s="177">
        <f t="shared" si="38"/>
        <v>0.18595927116827438</v>
      </c>
      <c r="K83" s="2"/>
      <c r="L83" s="2">
        <f t="shared" si="39"/>
        <v>0.10932475884244373</v>
      </c>
      <c r="M83" s="2">
        <f t="shared" si="40"/>
        <v>1.1789924973204717E-2</v>
      </c>
      <c r="N83" s="2">
        <f t="shared" si="41"/>
        <v>0.1232583065380493</v>
      </c>
      <c r="O83" s="2">
        <f t="shared" si="42"/>
        <v>0.27116827438370844</v>
      </c>
      <c r="P83" s="2">
        <f t="shared" si="43"/>
        <v>0.45712754555198287</v>
      </c>
      <c r="Q83" s="2">
        <f t="shared" si="52"/>
        <v>0.48445873526259381</v>
      </c>
      <c r="R83" s="1">
        <v>204</v>
      </c>
      <c r="S83" s="1">
        <v>22</v>
      </c>
      <c r="T83" s="1">
        <v>230</v>
      </c>
      <c r="U83" s="1">
        <v>506</v>
      </c>
      <c r="V83" s="1">
        <v>853</v>
      </c>
      <c r="W83" s="1">
        <v>31</v>
      </c>
      <c r="X83" s="1">
        <v>3</v>
      </c>
      <c r="Y83" s="1">
        <v>1</v>
      </c>
      <c r="Z83" s="1">
        <v>6</v>
      </c>
      <c r="AC83" s="1">
        <f t="shared" si="53"/>
        <v>1</v>
      </c>
      <c r="AD83" s="1">
        <v>3</v>
      </c>
      <c r="AF83" s="1">
        <v>2</v>
      </c>
      <c r="AG83" s="195">
        <v>4</v>
      </c>
      <c r="AH83" s="195">
        <v>0</v>
      </c>
      <c r="AK83" s="7">
        <f t="shared" si="44"/>
        <v>5</v>
      </c>
      <c r="AL83" s="7">
        <f t="shared" si="45"/>
        <v>8</v>
      </c>
      <c r="AM83" s="7">
        <f t="shared" si="46"/>
        <v>9</v>
      </c>
      <c r="AN83" s="2">
        <f t="shared" si="47"/>
        <v>1.6613076098606645E-2</v>
      </c>
      <c r="AO83" s="2">
        <f t="shared" si="48"/>
        <v>1.6077170418006431E-3</v>
      </c>
      <c r="AP83" s="2">
        <f t="shared" si="49"/>
        <v>5.3590568060021436E-4</v>
      </c>
      <c r="AR83" t="str">
        <f t="shared" si="50"/>
        <v>Santa Cruz</v>
      </c>
      <c r="AS83" t="s">
        <v>539</v>
      </c>
      <c r="AT83" s="184">
        <v>3</v>
      </c>
      <c r="AV83" s="97">
        <v>4</v>
      </c>
      <c r="AW83" s="99">
        <v>23</v>
      </c>
      <c r="AX83" s="105">
        <f t="shared" si="51"/>
        <v>4023</v>
      </c>
      <c r="AZ83" s="7" t="s">
        <v>2951</v>
      </c>
      <c r="BA83" t="s">
        <v>3184</v>
      </c>
      <c r="BB83" s="9"/>
      <c r="BC83" s="9"/>
      <c r="BD83" s="9"/>
      <c r="BF83" s="195">
        <v>1</v>
      </c>
    </row>
    <row r="84" spans="1:92" hidden="1" outlineLevel="1">
      <c r="A84" t="s">
        <v>2206</v>
      </c>
      <c r="B84" t="s">
        <v>539</v>
      </c>
      <c r="C84" s="1">
        <f t="shared" si="35"/>
        <v>39174</v>
      </c>
      <c r="D84" s="7">
        <f>IF(R84&gt;0,RANK(R84,(R84:T84,U84:AI84)),0)</f>
        <v>3</v>
      </c>
      <c r="E84" s="7">
        <f>IF(S84&gt;0,RANK(S84,(R84:T84,U84:AI84)),0)</f>
        <v>6</v>
      </c>
      <c r="F84" s="7">
        <f>IF(T84&gt;0,RANK(T84,(R84:T84,U84:AI84)),0)</f>
        <v>4</v>
      </c>
      <c r="G84" s="7">
        <f>IF(U84&gt;0,RANK(U84,(R84:T84,U84:AI84)),0)</f>
        <v>2</v>
      </c>
      <c r="H84" s="7">
        <f t="shared" si="36"/>
        <v>1</v>
      </c>
      <c r="I84" s="49">
        <f t="shared" si="37"/>
        <v>6550</v>
      </c>
      <c r="J84" s="177">
        <f t="shared" si="38"/>
        <v>0.16720273650890896</v>
      </c>
      <c r="K84" s="2"/>
      <c r="L84" s="2">
        <f t="shared" si="39"/>
        <v>9.1718997294123653E-2</v>
      </c>
      <c r="M84" s="2">
        <f t="shared" si="40"/>
        <v>5.8967682646653393E-3</v>
      </c>
      <c r="N84" s="2">
        <f t="shared" si="41"/>
        <v>8.6434880277735229E-2</v>
      </c>
      <c r="O84" s="2">
        <f t="shared" si="42"/>
        <v>0.30550875580742332</v>
      </c>
      <c r="P84" s="2">
        <f t="shared" si="43"/>
        <v>0.47271149231633225</v>
      </c>
      <c r="Q84" s="2">
        <f t="shared" si="52"/>
        <v>0.51044059835605238</v>
      </c>
      <c r="R84" s="1">
        <v>3593</v>
      </c>
      <c r="S84" s="1">
        <v>231</v>
      </c>
      <c r="T84" s="1">
        <v>3386</v>
      </c>
      <c r="U84" s="1">
        <v>11968</v>
      </c>
      <c r="V84" s="1">
        <v>18518</v>
      </c>
      <c r="W84" s="1">
        <v>1044</v>
      </c>
      <c r="X84" s="1">
        <v>73</v>
      </c>
      <c r="Y84" s="1">
        <v>45</v>
      </c>
      <c r="Z84" s="1">
        <v>127</v>
      </c>
      <c r="AC84" s="1">
        <f t="shared" si="53"/>
        <v>10</v>
      </c>
      <c r="AD84" s="1">
        <v>98</v>
      </c>
      <c r="AF84" s="1">
        <v>27</v>
      </c>
      <c r="AG84" s="195">
        <v>37</v>
      </c>
      <c r="AH84" s="195">
        <v>17</v>
      </c>
      <c r="AK84" s="7">
        <f t="shared" si="44"/>
        <v>5</v>
      </c>
      <c r="AL84" s="7">
        <f t="shared" si="45"/>
        <v>8</v>
      </c>
      <c r="AM84" s="7">
        <f t="shared" si="46"/>
        <v>9</v>
      </c>
      <c r="AN84" s="2">
        <f t="shared" si="47"/>
        <v>2.665032930004595E-2</v>
      </c>
      <c r="AO84" s="2">
        <f t="shared" si="48"/>
        <v>1.8634808801756267E-3</v>
      </c>
      <c r="AP84" s="2">
        <f t="shared" si="49"/>
        <v>1.148721090519222E-3</v>
      </c>
      <c r="AR84" t="str">
        <f t="shared" si="50"/>
        <v>Yavapai</v>
      </c>
      <c r="AS84" t="s">
        <v>539</v>
      </c>
      <c r="AT84" s="184"/>
      <c r="AV84" s="97">
        <v>4</v>
      </c>
      <c r="AW84" s="99">
        <v>25</v>
      </c>
      <c r="AX84" s="105">
        <f t="shared" si="51"/>
        <v>4025</v>
      </c>
      <c r="AZ84" s="7" t="s">
        <v>2951</v>
      </c>
      <c r="BA84" t="s">
        <v>3184</v>
      </c>
      <c r="BB84" s="9"/>
      <c r="BC84" s="9"/>
      <c r="BD84" s="9"/>
      <c r="BF84" s="195">
        <v>10</v>
      </c>
    </row>
    <row r="85" spans="1:92" hidden="1" outlineLevel="1">
      <c r="A85" t="s">
        <v>2781</v>
      </c>
      <c r="B85" t="s">
        <v>539</v>
      </c>
      <c r="C85" s="1">
        <f t="shared" si="35"/>
        <v>11345</v>
      </c>
      <c r="D85" s="7">
        <f>IF(R85&gt;0,RANK(R85,(R85:T85,U85:AI85)),0)</f>
        <v>4</v>
      </c>
      <c r="E85" s="7">
        <f>IF(S85&gt;0,RANK(S85,(R85:T85,U85:AI85)),0)</f>
        <v>6</v>
      </c>
      <c r="F85" s="7">
        <f>IF(T85&gt;0,RANK(T85,(R85:T85,U85:AI85)),0)</f>
        <v>3</v>
      </c>
      <c r="G85" s="7">
        <f>IF(U85&gt;0,RANK(U85,(R85:T85,U85:AI85)),0)</f>
        <v>2</v>
      </c>
      <c r="H85" s="7">
        <f t="shared" si="36"/>
        <v>1</v>
      </c>
      <c r="I85" s="49">
        <f t="shared" si="37"/>
        <v>1970</v>
      </c>
      <c r="J85" s="177">
        <f t="shared" si="38"/>
        <v>0.1736447774349934</v>
      </c>
      <c r="K85" s="2"/>
      <c r="L85" s="2">
        <f t="shared" si="39"/>
        <v>6.9810489202291756E-2</v>
      </c>
      <c r="M85" s="2">
        <f t="shared" si="40"/>
        <v>7.5804319083296609E-3</v>
      </c>
      <c r="N85" s="2">
        <f t="shared" si="41"/>
        <v>9.2111062141912739E-2</v>
      </c>
      <c r="O85" s="2">
        <f t="shared" si="42"/>
        <v>0.31088585279858971</v>
      </c>
      <c r="P85" s="2">
        <f t="shared" si="43"/>
        <v>0.48453063023358306</v>
      </c>
      <c r="Q85" s="2">
        <f t="shared" si="52"/>
        <v>0.5196121639488761</v>
      </c>
      <c r="R85" s="1">
        <v>792</v>
      </c>
      <c r="S85" s="1">
        <v>86</v>
      </c>
      <c r="T85" s="1">
        <v>1045</v>
      </c>
      <c r="U85" s="1">
        <v>3527</v>
      </c>
      <c r="V85" s="1">
        <v>5497</v>
      </c>
      <c r="W85" s="1">
        <v>285</v>
      </c>
      <c r="X85" s="1">
        <v>16</v>
      </c>
      <c r="Y85" s="1">
        <v>15</v>
      </c>
      <c r="Z85" s="1">
        <v>32</v>
      </c>
      <c r="AC85" s="1">
        <f t="shared" si="53"/>
        <v>5</v>
      </c>
      <c r="AD85" s="1">
        <v>27</v>
      </c>
      <c r="AF85" s="1">
        <v>8</v>
      </c>
      <c r="AG85" s="195">
        <v>7</v>
      </c>
      <c r="AH85" s="195">
        <v>3</v>
      </c>
      <c r="AK85" s="7">
        <f t="shared" si="44"/>
        <v>5</v>
      </c>
      <c r="AL85" s="7">
        <f t="shared" si="45"/>
        <v>8</v>
      </c>
      <c r="AM85" s="7">
        <f t="shared" si="46"/>
        <v>9</v>
      </c>
      <c r="AN85" s="2">
        <f t="shared" si="47"/>
        <v>2.51211987659762E-2</v>
      </c>
      <c r="AO85" s="2">
        <f t="shared" si="48"/>
        <v>1.4103129131776114E-3</v>
      </c>
      <c r="AP85" s="2">
        <f t="shared" si="49"/>
        <v>1.3221683561040105E-3</v>
      </c>
      <c r="AR85" t="str">
        <f t="shared" si="50"/>
        <v>Yuma</v>
      </c>
      <c r="AS85" t="s">
        <v>539</v>
      </c>
      <c r="AT85" s="184"/>
      <c r="AV85" s="97">
        <v>4</v>
      </c>
      <c r="AW85" s="99">
        <v>27</v>
      </c>
      <c r="AX85" s="105">
        <f t="shared" si="51"/>
        <v>4027</v>
      </c>
      <c r="AZ85" s="7" t="s">
        <v>2951</v>
      </c>
      <c r="BA85" t="s">
        <v>3184</v>
      </c>
      <c r="BB85" s="9"/>
      <c r="BC85" s="9"/>
      <c r="BD85" s="9"/>
      <c r="BF85" s="195">
        <v>5</v>
      </c>
    </row>
    <row r="86" spans="1:92" collapsed="1">
      <c r="A86" t="s">
        <v>3</v>
      </c>
      <c r="B86" t="s">
        <v>1105</v>
      </c>
      <c r="C86" s="1">
        <f>SUM(R86:AI86)</f>
        <v>624039</v>
      </c>
      <c r="D86" s="7">
        <f>IF(R86&gt;0,RANK(R86,(R86:T86,U86:AI86)),0)</f>
        <v>4</v>
      </c>
      <c r="E86" s="7">
        <f>IF(S86&gt;0,RANK(S86,(R86:T86,U86:AI86)),0)</f>
        <v>6</v>
      </c>
      <c r="F86" s="7">
        <f>IF(T86&gt;0,RANK(T86,(R86:T86,U86:AI86)),0)</f>
        <v>3</v>
      </c>
      <c r="G86" s="7">
        <f>IF(U86&gt;0,RANK(U86,(R86:T86,U86:AI86)),0)</f>
        <v>2</v>
      </c>
      <c r="H86" s="7">
        <f t="shared" si="36"/>
        <v>1</v>
      </c>
      <c r="I86" s="49">
        <f t="shared" si="37"/>
        <v>114449</v>
      </c>
      <c r="J86" s="177">
        <f t="shared" si="38"/>
        <v>0.18340039644958087</v>
      </c>
      <c r="K86" s="2"/>
      <c r="L86" s="2">
        <f t="shared" si="39"/>
        <v>0.10570653436724307</v>
      </c>
      <c r="M86" s="2">
        <f t="shared" si="40"/>
        <v>7.039624126056224E-3</v>
      </c>
      <c r="N86" s="2">
        <f t="shared" si="41"/>
        <v>0.1158645533372113</v>
      </c>
      <c r="O86" s="2">
        <f t="shared" si="42"/>
        <v>0.27609492355445736</v>
      </c>
      <c r="P86" s="2">
        <f t="shared" si="43"/>
        <v>0.4594953200040382</v>
      </c>
      <c r="Q86" s="2">
        <f t="shared" ref="Q86:Q149" si="54">IF(C86=0,"-",(1-L86-M86-N86-O86-P86))</f>
        <v>3.5799044610993924E-2</v>
      </c>
      <c r="R86" s="1">
        <f>SUM(R71:R85)</f>
        <v>65965</v>
      </c>
      <c r="S86" s="1">
        <f>SUM(S71:S85)</f>
        <v>4393</v>
      </c>
      <c r="T86" s="1">
        <f t="shared" ref="T86:Y86" si="55">SUM(T71:T85)</f>
        <v>72304</v>
      </c>
      <c r="U86" s="1">
        <f t="shared" si="55"/>
        <v>172294</v>
      </c>
      <c r="V86" s="1">
        <f t="shared" si="55"/>
        <v>286743</v>
      </c>
      <c r="W86" s="1">
        <f t="shared" si="55"/>
        <v>14940</v>
      </c>
      <c r="X86" s="1">
        <f t="shared" si="55"/>
        <v>1270</v>
      </c>
      <c r="Y86" s="1">
        <f t="shared" si="55"/>
        <v>988</v>
      </c>
      <c r="Z86" s="1">
        <f>SUM(Z71:Z85)</f>
        <v>2269</v>
      </c>
      <c r="AC86" s="1">
        <f>SUM(AC71:AC85)</f>
        <v>243</v>
      </c>
      <c r="AD86" s="1">
        <f>SUM(AD71:AD85)</f>
        <v>1300</v>
      </c>
      <c r="AF86" s="1">
        <f>SUM(AF71:AF85)</f>
        <v>523</v>
      </c>
      <c r="AG86">
        <f>SUM(AG71:AG85)</f>
        <v>498</v>
      </c>
      <c r="AH86">
        <f>SUM(AH71:AH85)</f>
        <v>309</v>
      </c>
      <c r="AK86" s="7">
        <f t="shared" si="44"/>
        <v>5</v>
      </c>
      <c r="AL86" s="7">
        <f t="shared" si="45"/>
        <v>8</v>
      </c>
      <c r="AM86" s="7">
        <f t="shared" si="46"/>
        <v>9</v>
      </c>
      <c r="AN86" s="2">
        <f t="shared" si="47"/>
        <v>2.3940811391595717E-2</v>
      </c>
      <c r="AO86" s="2">
        <f t="shared" si="48"/>
        <v>2.0351292146804927E-3</v>
      </c>
      <c r="AP86" s="2">
        <f t="shared" si="49"/>
        <v>1.5832343811845093E-3</v>
      </c>
      <c r="AR86" t="str">
        <f t="shared" si="50"/>
        <v>Arizona</v>
      </c>
      <c r="AS86" t="s">
        <v>1105</v>
      </c>
      <c r="AT86" s="184"/>
      <c r="AV86" s="97">
        <v>4</v>
      </c>
      <c r="AW86" s="99"/>
      <c r="AX86" s="97">
        <v>4</v>
      </c>
      <c r="AZ86" s="7" t="s">
        <v>1619</v>
      </c>
      <c r="BA86" t="s">
        <v>3184</v>
      </c>
      <c r="BF86" s="195">
        <f>SUM(BF71:BF85)</f>
        <v>243</v>
      </c>
      <c r="BM86" s="163">
        <f>SUM(BM71:BM85)</f>
        <v>0</v>
      </c>
      <c r="BY86" s="163">
        <f>SUM(BY71:BY85)</f>
        <v>0</v>
      </c>
      <c r="BZ86">
        <f>SUM(BZ71:BZ85)</f>
        <v>0</v>
      </c>
      <c r="CA86" s="163">
        <f t="shared" ref="CA86:CN86" si="56">SUM(CA71:CA85)</f>
        <v>0</v>
      </c>
      <c r="CB86" s="163">
        <f t="shared" si="56"/>
        <v>0</v>
      </c>
      <c r="CC86" s="163">
        <f t="shared" si="56"/>
        <v>0</v>
      </c>
      <c r="CD86" s="163">
        <f t="shared" si="56"/>
        <v>0</v>
      </c>
      <c r="CE86" s="163">
        <f t="shared" si="56"/>
        <v>0</v>
      </c>
      <c r="CF86" s="163">
        <f t="shared" si="56"/>
        <v>0</v>
      </c>
      <c r="CG86" s="163">
        <f t="shared" si="56"/>
        <v>0</v>
      </c>
      <c r="CH86" s="163">
        <f t="shared" si="56"/>
        <v>0</v>
      </c>
      <c r="CI86" s="163">
        <f t="shared" si="56"/>
        <v>0</v>
      </c>
      <c r="CJ86" s="163">
        <f t="shared" si="56"/>
        <v>0</v>
      </c>
      <c r="CK86" s="163">
        <f t="shared" si="56"/>
        <v>0</v>
      </c>
      <c r="CL86" s="163">
        <f t="shared" si="56"/>
        <v>0</v>
      </c>
      <c r="CM86" s="163">
        <f t="shared" si="56"/>
        <v>0</v>
      </c>
      <c r="CN86" s="163">
        <f t="shared" si="56"/>
        <v>0</v>
      </c>
    </row>
    <row r="87" spans="1:92">
      <c r="H87" s="7"/>
      <c r="I87" s="49"/>
      <c r="J87" s="177"/>
      <c r="K87" s="2"/>
      <c r="AK87" s="7"/>
      <c r="AL87" s="7"/>
      <c r="AM87" s="7"/>
      <c r="AT87" s="184"/>
      <c r="AV87" s="97"/>
      <c r="AW87" s="99"/>
    </row>
    <row r="88" spans="1:92" hidden="1" outlineLevel="1">
      <c r="A88" s="5" t="s">
        <v>1786</v>
      </c>
      <c r="B88" s="5" t="s">
        <v>201</v>
      </c>
      <c r="C88" s="1">
        <f t="shared" ref="C88:C119" si="57">SUM(R88:AI88)</f>
        <v>2790</v>
      </c>
      <c r="D88" s="7">
        <f>IF(R88&gt;0,RANK(R88,(R88:T88,U88:AI88)),0)</f>
        <v>5</v>
      </c>
      <c r="E88" s="7">
        <f>IF(S88&gt;0,RANK(S88,(R88:T88,U88:AI88)),0)</f>
        <v>7</v>
      </c>
      <c r="F88" s="7">
        <f>IF(T88&gt;0,RANK(T88,(R88:T88,U88:AI88)),0)</f>
        <v>2</v>
      </c>
      <c r="G88" s="7">
        <f>IF(U88&gt;0,RANK(U88,(R88:T88,U88:AI88)),0)</f>
        <v>3</v>
      </c>
      <c r="H88" s="7">
        <f t="shared" ref="H88:H119" si="58">IF(V88&gt;0,RANK(V88,(R88:AB88)),0)</f>
        <v>1</v>
      </c>
      <c r="I88" s="49">
        <f t="shared" ref="I88:I119" si="59">MAX(R88:AA88)-LARGE(R88:AA88,2)</f>
        <v>284</v>
      </c>
      <c r="J88" s="177">
        <f t="shared" si="38"/>
        <v>0.1017921146953405</v>
      </c>
      <c r="K88" s="2"/>
      <c r="L88" s="2">
        <f t="shared" ref="L88:L119" si="60">IF($C88=0,"-",R88/$C88)</f>
        <v>2.974910394265233E-2</v>
      </c>
      <c r="M88" s="2">
        <f t="shared" ref="M88:M119" si="61">IF($C88=0,"-",S88/$C88)</f>
        <v>8.9605734767025085E-3</v>
      </c>
      <c r="N88" s="2">
        <f t="shared" ref="N88:N119" si="62">IF($C88=0,"-",T88/$C88)</f>
        <v>0.28279569892473116</v>
      </c>
      <c r="O88" s="2">
        <f t="shared" ref="O88:O150" si="63">IF($C88=0,"-",U88/$C88)</f>
        <v>0.2125448028673835</v>
      </c>
      <c r="P88" s="2">
        <f t="shared" ref="P88:P119" si="64">IF($C88=0,"-",V88/$C88)</f>
        <v>0.38458781362007166</v>
      </c>
      <c r="Q88" s="2">
        <f t="shared" si="54"/>
        <v>8.1362007168458761E-2</v>
      </c>
      <c r="R88" s="1">
        <v>83</v>
      </c>
      <c r="S88" s="1">
        <v>25</v>
      </c>
      <c r="T88" s="1">
        <v>789</v>
      </c>
      <c r="U88" s="1">
        <v>593</v>
      </c>
      <c r="V88" s="1">
        <v>1073</v>
      </c>
      <c r="W88" s="1">
        <v>146</v>
      </c>
      <c r="X88" s="1">
        <v>3</v>
      </c>
      <c r="Y88" s="1">
        <v>14</v>
      </c>
      <c r="Z88" s="1">
        <v>6</v>
      </c>
      <c r="AD88" s="1">
        <v>57</v>
      </c>
      <c r="AE88" s="1">
        <v>0</v>
      </c>
      <c r="AF88" s="1">
        <v>0</v>
      </c>
      <c r="AG88" s="1">
        <v>1</v>
      </c>
      <c r="AK88" s="7">
        <f t="shared" ref="AK88:AK119" si="65">IF(W88&gt;0,RANK(W88,(R88:AB88)),0)</f>
        <v>4</v>
      </c>
      <c r="AL88" s="7">
        <f t="shared" ref="AL88:AL119" si="66">IF(X88&gt;0,RANK(X88,(R88:AB88)),0)</f>
        <v>9</v>
      </c>
      <c r="AM88" s="7">
        <f t="shared" ref="AM88:AM119" si="67">IF(Y88&gt;0,RANK(Y88,(R88:AB88)),0)</f>
        <v>7</v>
      </c>
      <c r="AN88" s="2">
        <f t="shared" ref="AN88:AN119" si="68">IF($C88=0,"-",W88/$C88)</f>
        <v>5.2329749103942655E-2</v>
      </c>
      <c r="AO88" s="2">
        <f t="shared" ref="AO88:AO119" si="69">IF($C88=0,"-",X88/$C88)</f>
        <v>1.0752688172043011E-3</v>
      </c>
      <c r="AP88" s="2">
        <f t="shared" ref="AP88:AP119" si="70">IF($C88=0,"-",Y88/$C88)</f>
        <v>5.017921146953405E-3</v>
      </c>
      <c r="AR88" t="str">
        <f t="shared" ref="AR88:AR119" si="71">A88</f>
        <v>Arkansas</v>
      </c>
      <c r="AS88" s="5" t="s">
        <v>201</v>
      </c>
      <c r="AT88" s="184">
        <v>1</v>
      </c>
      <c r="AV88" s="97">
        <v>5</v>
      </c>
      <c r="AW88" s="99">
        <v>1</v>
      </c>
      <c r="AX88" s="105">
        <f t="shared" ref="AX88:AX119" si="72">AV88*1000+AW88</f>
        <v>5001</v>
      </c>
      <c r="AZ88" s="7" t="s">
        <v>2951</v>
      </c>
      <c r="BA88" t="s">
        <v>3184</v>
      </c>
    </row>
    <row r="89" spans="1:92" hidden="1" outlineLevel="1">
      <c r="A89" s="5" t="s">
        <v>1841</v>
      </c>
      <c r="B89" s="5" t="s">
        <v>201</v>
      </c>
      <c r="C89" s="1">
        <f t="shared" si="57"/>
        <v>1449</v>
      </c>
      <c r="D89" s="7">
        <f>IF(R89&gt;0,RANK(R89,(R89:T89,U89:AI89)),0)</f>
        <v>5</v>
      </c>
      <c r="E89" s="7">
        <f>IF(S89&gt;0,RANK(S89,(R89:T89,U89:AI89)),0)</f>
        <v>7</v>
      </c>
      <c r="F89" s="7">
        <f>IF(T89&gt;0,RANK(T89,(R89:T89,U89:AI89)),0)</f>
        <v>3</v>
      </c>
      <c r="G89" s="7">
        <f>IF(U89&gt;0,RANK(U89,(R89:T89,U89:AI89)),0)</f>
        <v>2</v>
      </c>
      <c r="H89" s="7">
        <f t="shared" si="58"/>
        <v>1</v>
      </c>
      <c r="I89" s="49">
        <f t="shared" si="59"/>
        <v>183</v>
      </c>
      <c r="J89" s="177">
        <f t="shared" si="38"/>
        <v>0.12629399585921325</v>
      </c>
      <c r="K89" s="2"/>
      <c r="L89" s="2">
        <f t="shared" si="60"/>
        <v>3.1055900621118012E-2</v>
      </c>
      <c r="M89" s="2">
        <f t="shared" si="61"/>
        <v>6.2111801242236021E-3</v>
      </c>
      <c r="N89" s="2">
        <f t="shared" si="62"/>
        <v>0.19392684610075914</v>
      </c>
      <c r="O89" s="2">
        <f t="shared" si="63"/>
        <v>0.27812284334023463</v>
      </c>
      <c r="P89" s="2">
        <f t="shared" si="64"/>
        <v>0.40441683919944788</v>
      </c>
      <c r="Q89" s="2">
        <f t="shared" si="54"/>
        <v>8.6266390614216759E-2</v>
      </c>
      <c r="R89" s="1">
        <v>45</v>
      </c>
      <c r="S89" s="1">
        <v>9</v>
      </c>
      <c r="T89" s="1">
        <v>281</v>
      </c>
      <c r="U89" s="1">
        <v>403</v>
      </c>
      <c r="V89" s="1">
        <v>586</v>
      </c>
      <c r="W89" s="1">
        <v>104</v>
      </c>
      <c r="X89" s="1">
        <v>2</v>
      </c>
      <c r="Y89" s="1">
        <v>1</v>
      </c>
      <c r="Z89" s="1">
        <v>2</v>
      </c>
      <c r="AD89" s="1">
        <v>14</v>
      </c>
      <c r="AE89" s="1">
        <v>1</v>
      </c>
      <c r="AF89" s="1">
        <v>0</v>
      </c>
      <c r="AG89" s="1">
        <v>1</v>
      </c>
      <c r="AK89" s="7">
        <f t="shared" si="65"/>
        <v>4</v>
      </c>
      <c r="AL89" s="7">
        <f t="shared" si="66"/>
        <v>7</v>
      </c>
      <c r="AM89" s="7">
        <f t="shared" si="67"/>
        <v>9</v>
      </c>
      <c r="AN89" s="2">
        <f t="shared" si="68"/>
        <v>7.1773636991028289E-2</v>
      </c>
      <c r="AO89" s="2">
        <f t="shared" si="69"/>
        <v>1.3802622498274672E-3</v>
      </c>
      <c r="AP89" s="2">
        <f t="shared" si="70"/>
        <v>6.9013112491373362E-4</v>
      </c>
      <c r="AR89" t="str">
        <f t="shared" si="71"/>
        <v>Ashley</v>
      </c>
      <c r="AS89" s="5" t="s">
        <v>201</v>
      </c>
      <c r="AT89" s="184">
        <v>4</v>
      </c>
      <c r="AV89" s="97">
        <v>5</v>
      </c>
      <c r="AW89" s="99">
        <v>3</v>
      </c>
      <c r="AX89" s="105">
        <f t="shared" si="72"/>
        <v>5003</v>
      </c>
      <c r="AZ89" s="7" t="s">
        <v>2951</v>
      </c>
      <c r="BA89" t="s">
        <v>3184</v>
      </c>
    </row>
    <row r="90" spans="1:92" hidden="1" outlineLevel="1">
      <c r="A90" s="5" t="s">
        <v>1089</v>
      </c>
      <c r="B90" s="5" t="s">
        <v>201</v>
      </c>
      <c r="C90" s="1">
        <f t="shared" si="57"/>
        <v>8687</v>
      </c>
      <c r="D90" s="7">
        <f>IF(R90&gt;0,RANK(R90,(R90:T90,U90:AI90)),0)</f>
        <v>5</v>
      </c>
      <c r="E90" s="7">
        <f>IF(S90&gt;0,RANK(S90,(R90:T90,U90:AI90)),0)</f>
        <v>7</v>
      </c>
      <c r="F90" s="7">
        <f>IF(T90&gt;0,RANK(T90,(R90:T90,U90:AI90)),0)</f>
        <v>3</v>
      </c>
      <c r="G90" s="7">
        <f>IF(U90&gt;0,RANK(U90,(R90:T90,U90:AI90)),0)</f>
        <v>2</v>
      </c>
      <c r="H90" s="7">
        <f t="shared" si="58"/>
        <v>1</v>
      </c>
      <c r="I90" s="49">
        <f t="shared" si="59"/>
        <v>1331</v>
      </c>
      <c r="J90" s="177">
        <f t="shared" si="38"/>
        <v>0.15321745136410728</v>
      </c>
      <c r="K90" s="2"/>
      <c r="L90" s="2">
        <f t="shared" si="60"/>
        <v>4.3283066651318064E-2</v>
      </c>
      <c r="M90" s="2">
        <f t="shared" si="61"/>
        <v>5.9859560262461153E-3</v>
      </c>
      <c r="N90" s="2">
        <f t="shared" si="62"/>
        <v>0.15851272015655576</v>
      </c>
      <c r="O90" s="2">
        <f t="shared" si="63"/>
        <v>0.28594451479221827</v>
      </c>
      <c r="P90" s="2">
        <f t="shared" si="64"/>
        <v>0.43916196615632552</v>
      </c>
      <c r="Q90" s="2">
        <f t="shared" si="54"/>
        <v>6.7111776217336216E-2</v>
      </c>
      <c r="R90" s="1">
        <v>376</v>
      </c>
      <c r="S90" s="1">
        <v>52</v>
      </c>
      <c r="T90" s="1">
        <v>1377</v>
      </c>
      <c r="U90" s="1">
        <v>2484</v>
      </c>
      <c r="V90" s="1">
        <v>3815</v>
      </c>
      <c r="W90" s="1">
        <v>452</v>
      </c>
      <c r="X90" s="1">
        <v>10</v>
      </c>
      <c r="Y90" s="1">
        <v>30</v>
      </c>
      <c r="Z90" s="1">
        <v>18</v>
      </c>
      <c r="AD90" s="1">
        <v>67</v>
      </c>
      <c r="AE90" s="1">
        <v>0</v>
      </c>
      <c r="AF90" s="1">
        <v>4</v>
      </c>
      <c r="AG90" s="1">
        <v>2</v>
      </c>
      <c r="AK90" s="7">
        <f t="shared" si="65"/>
        <v>4</v>
      </c>
      <c r="AL90" s="7">
        <f t="shared" si="66"/>
        <v>9</v>
      </c>
      <c r="AM90" s="7">
        <f t="shared" si="67"/>
        <v>7</v>
      </c>
      <c r="AN90" s="2">
        <f t="shared" si="68"/>
        <v>5.2031771612754692E-2</v>
      </c>
      <c r="AO90" s="2">
        <f t="shared" si="69"/>
        <v>1.1511453896627143E-3</v>
      </c>
      <c r="AP90" s="2">
        <f t="shared" si="70"/>
        <v>3.4534361689881432E-3</v>
      </c>
      <c r="AR90" t="str">
        <f t="shared" si="71"/>
        <v>Baxter</v>
      </c>
      <c r="AS90" s="5" t="s">
        <v>201</v>
      </c>
      <c r="AT90" s="184">
        <v>1</v>
      </c>
      <c r="AV90" s="97">
        <v>5</v>
      </c>
      <c r="AW90" s="99">
        <v>5</v>
      </c>
      <c r="AX90" s="105">
        <f t="shared" si="72"/>
        <v>5005</v>
      </c>
      <c r="AZ90" s="7" t="s">
        <v>2951</v>
      </c>
      <c r="BA90" t="s">
        <v>3184</v>
      </c>
    </row>
    <row r="91" spans="1:92" hidden="1" outlineLevel="1">
      <c r="A91" s="5" t="s">
        <v>1156</v>
      </c>
      <c r="B91" s="5" t="s">
        <v>201</v>
      </c>
      <c r="C91" s="1">
        <f t="shared" si="57"/>
        <v>42487</v>
      </c>
      <c r="D91" s="7">
        <f>IF(R91&gt;0,RANK(R91,(R91:T91,U91:AI91)),0)</f>
        <v>5</v>
      </c>
      <c r="E91" s="7">
        <f>IF(S91&gt;0,RANK(S91,(R91:T91,U91:AI91)),0)</f>
        <v>6</v>
      </c>
      <c r="F91" s="7">
        <f>IF(T91&gt;0,RANK(T91,(R91:T91,U91:AI91)),0)</f>
        <v>1</v>
      </c>
      <c r="G91" s="7">
        <f>IF(U91&gt;0,RANK(U91,(R91:T91,U91:AI91)),0)</f>
        <v>2</v>
      </c>
      <c r="H91" s="7">
        <f t="shared" si="58"/>
        <v>3</v>
      </c>
      <c r="I91" s="49">
        <f t="shared" si="59"/>
        <v>945</v>
      </c>
      <c r="J91" s="177">
        <f t="shared" si="38"/>
        <v>2.224209758279003E-2</v>
      </c>
      <c r="K91" s="2"/>
      <c r="L91" s="2">
        <f t="shared" si="60"/>
        <v>5.3545790477087109E-2</v>
      </c>
      <c r="M91" s="2">
        <f t="shared" si="61"/>
        <v>8.0495210299621062E-3</v>
      </c>
      <c r="N91" s="2">
        <f t="shared" si="62"/>
        <v>0.30338691835149573</v>
      </c>
      <c r="O91" s="2">
        <f t="shared" si="63"/>
        <v>0.28114482076870573</v>
      </c>
      <c r="P91" s="2">
        <f t="shared" si="64"/>
        <v>0.27874408642643633</v>
      </c>
      <c r="Q91" s="2">
        <f t="shared" si="54"/>
        <v>7.5128862946312935E-2</v>
      </c>
      <c r="R91" s="1">
        <v>2275</v>
      </c>
      <c r="S91" s="1">
        <v>342</v>
      </c>
      <c r="T91" s="1">
        <v>12890</v>
      </c>
      <c r="U91" s="1">
        <v>11945</v>
      </c>
      <c r="V91" s="1">
        <v>11843</v>
      </c>
      <c r="W91" s="1">
        <v>2534</v>
      </c>
      <c r="X91" s="1">
        <v>59</v>
      </c>
      <c r="Y91" s="1">
        <v>56</v>
      </c>
      <c r="Z91" s="1">
        <v>171</v>
      </c>
      <c r="AD91" s="1">
        <v>303</v>
      </c>
      <c r="AE91" s="1">
        <v>18</v>
      </c>
      <c r="AF91" s="1">
        <v>29</v>
      </c>
      <c r="AG91" s="1">
        <v>22</v>
      </c>
      <c r="AK91" s="7">
        <f t="shared" si="65"/>
        <v>4</v>
      </c>
      <c r="AL91" s="7">
        <f t="shared" si="66"/>
        <v>8</v>
      </c>
      <c r="AM91" s="7">
        <f t="shared" si="67"/>
        <v>9</v>
      </c>
      <c r="AN91" s="2">
        <f t="shared" si="68"/>
        <v>5.9641772777555488E-2</v>
      </c>
      <c r="AO91" s="2">
        <f t="shared" si="69"/>
        <v>1.3886600607244568E-3</v>
      </c>
      <c r="AP91" s="2">
        <f t="shared" si="70"/>
        <v>1.318050227128298E-3</v>
      </c>
      <c r="AR91" t="str">
        <f t="shared" si="71"/>
        <v>Benton</v>
      </c>
      <c r="AS91" s="5" t="s">
        <v>201</v>
      </c>
      <c r="AT91" s="184">
        <v>3</v>
      </c>
      <c r="AV91" s="97">
        <v>5</v>
      </c>
      <c r="AW91" s="99">
        <v>7</v>
      </c>
      <c r="AX91" s="105">
        <f t="shared" si="72"/>
        <v>5007</v>
      </c>
      <c r="AZ91" s="7" t="s">
        <v>2951</v>
      </c>
      <c r="BA91" t="s">
        <v>3184</v>
      </c>
    </row>
    <row r="92" spans="1:92" hidden="1" outlineLevel="1">
      <c r="A92" s="6" t="s">
        <v>1800</v>
      </c>
      <c r="B92" s="5" t="s">
        <v>201</v>
      </c>
      <c r="C92" s="1">
        <f t="shared" si="57"/>
        <v>6340</v>
      </c>
      <c r="D92" s="7">
        <f>IF(R92&gt;0,RANK(R92,(R92:T92,U92:AI92)),0)</f>
        <v>5</v>
      </c>
      <c r="E92" s="7">
        <f>IF(S92&gt;0,RANK(S92,(R92:T92,U92:AI92)),0)</f>
        <v>7</v>
      </c>
      <c r="F92" s="7">
        <f>IF(T92&gt;0,RANK(T92,(R92:T92,U92:AI92)),0)</f>
        <v>3</v>
      </c>
      <c r="G92" s="7">
        <f>IF(U92&gt;0,RANK(U92,(R92:T92,U92:AI92)),0)</f>
        <v>2</v>
      </c>
      <c r="H92" s="7">
        <f t="shared" si="58"/>
        <v>1</v>
      </c>
      <c r="I92" s="49">
        <f t="shared" si="59"/>
        <v>992</v>
      </c>
      <c r="J92" s="177">
        <f t="shared" si="38"/>
        <v>0.15646687697160883</v>
      </c>
      <c r="K92" s="2"/>
      <c r="L92" s="2">
        <f t="shared" si="60"/>
        <v>4.2271293375394321E-2</v>
      </c>
      <c r="M92" s="2">
        <f t="shared" si="61"/>
        <v>5.8359621451104099E-3</v>
      </c>
      <c r="N92" s="2">
        <f t="shared" si="62"/>
        <v>0.1913249211356467</v>
      </c>
      <c r="O92" s="2">
        <f t="shared" si="63"/>
        <v>0.25078864353312302</v>
      </c>
      <c r="P92" s="2">
        <f t="shared" si="64"/>
        <v>0.40725552050473185</v>
      </c>
      <c r="Q92" s="2">
        <f t="shared" si="54"/>
        <v>0.10252365930599366</v>
      </c>
      <c r="R92" s="1">
        <v>268</v>
      </c>
      <c r="S92" s="1">
        <v>37</v>
      </c>
      <c r="T92" s="1">
        <v>1213</v>
      </c>
      <c r="U92" s="1">
        <v>1590</v>
      </c>
      <c r="V92" s="1">
        <v>2582</v>
      </c>
      <c r="W92" s="1">
        <v>479</v>
      </c>
      <c r="X92" s="1">
        <v>12</v>
      </c>
      <c r="Y92" s="1">
        <v>16</v>
      </c>
      <c r="Z92" s="1">
        <v>20</v>
      </c>
      <c r="AD92" s="1">
        <v>105</v>
      </c>
      <c r="AE92" s="1">
        <v>4</v>
      </c>
      <c r="AF92" s="1">
        <v>12</v>
      </c>
      <c r="AG92" s="1">
        <v>2</v>
      </c>
      <c r="AK92" s="7">
        <f t="shared" si="65"/>
        <v>4</v>
      </c>
      <c r="AL92" s="7">
        <f t="shared" si="66"/>
        <v>9</v>
      </c>
      <c r="AM92" s="7">
        <f t="shared" si="67"/>
        <v>8</v>
      </c>
      <c r="AN92" s="2">
        <f t="shared" si="68"/>
        <v>7.5552050473186125E-2</v>
      </c>
      <c r="AO92" s="2">
        <f t="shared" si="69"/>
        <v>1.8927444794952682E-3</v>
      </c>
      <c r="AP92" s="2">
        <f t="shared" si="70"/>
        <v>2.523659305993691E-3</v>
      </c>
      <c r="AR92" t="str">
        <f t="shared" si="71"/>
        <v>Boone</v>
      </c>
      <c r="AS92" s="5" t="s">
        <v>201</v>
      </c>
      <c r="AT92" s="184">
        <v>3</v>
      </c>
      <c r="AV92" s="97">
        <v>5</v>
      </c>
      <c r="AW92" s="99">
        <v>9</v>
      </c>
      <c r="AX92" s="105">
        <f t="shared" si="72"/>
        <v>5009</v>
      </c>
      <c r="AZ92" s="7" t="s">
        <v>2951</v>
      </c>
      <c r="BA92" t="s">
        <v>3184</v>
      </c>
    </row>
    <row r="93" spans="1:92" hidden="1" outlineLevel="1">
      <c r="A93" s="6" t="s">
        <v>1019</v>
      </c>
      <c r="B93" s="5" t="s">
        <v>201</v>
      </c>
      <c r="C93" s="1">
        <f t="shared" si="57"/>
        <v>1745</v>
      </c>
      <c r="D93" s="7">
        <f>IF(R93&gt;0,RANK(R93,(R93:T93,U93:AI93)),0)</f>
        <v>5</v>
      </c>
      <c r="E93" s="7">
        <f>IF(S93&gt;0,RANK(S93,(R93:T93,U93:AI93)),0)</f>
        <v>7</v>
      </c>
      <c r="F93" s="7">
        <f>IF(T93&gt;0,RANK(T93,(R93:T93,U93:AI93)),0)</f>
        <v>3</v>
      </c>
      <c r="G93" s="7">
        <f>IF(U93&gt;0,RANK(U93,(R93:T93,U93:AI93)),0)</f>
        <v>2</v>
      </c>
      <c r="H93" s="7">
        <f t="shared" si="58"/>
        <v>1</v>
      </c>
      <c r="I93" s="49">
        <f t="shared" si="59"/>
        <v>377</v>
      </c>
      <c r="J93" s="177">
        <f t="shared" si="38"/>
        <v>0.2160458452722063</v>
      </c>
      <c r="K93" s="2"/>
      <c r="L93" s="2">
        <f t="shared" si="60"/>
        <v>2.5787965616045846E-2</v>
      </c>
      <c r="M93" s="2">
        <f t="shared" si="61"/>
        <v>1.1461318051575931E-2</v>
      </c>
      <c r="N93" s="2">
        <f t="shared" si="62"/>
        <v>0.20744985673352437</v>
      </c>
      <c r="O93" s="2">
        <f t="shared" si="63"/>
        <v>0.22636103151862463</v>
      </c>
      <c r="P93" s="2">
        <f t="shared" si="64"/>
        <v>0.44240687679083096</v>
      </c>
      <c r="Q93" s="2">
        <f t="shared" si="54"/>
        <v>8.6532951289398363E-2</v>
      </c>
      <c r="R93" s="1">
        <v>45</v>
      </c>
      <c r="S93" s="1">
        <v>20</v>
      </c>
      <c r="T93" s="1">
        <v>362</v>
      </c>
      <c r="U93" s="1">
        <v>395</v>
      </c>
      <c r="V93" s="1">
        <v>772</v>
      </c>
      <c r="W93" s="1">
        <v>95</v>
      </c>
      <c r="X93" s="1">
        <v>2</v>
      </c>
      <c r="Y93" s="1">
        <v>1</v>
      </c>
      <c r="Z93" s="1">
        <v>3</v>
      </c>
      <c r="AD93" s="1">
        <v>43</v>
      </c>
      <c r="AE93" s="1">
        <v>3</v>
      </c>
      <c r="AF93" s="1">
        <v>2</v>
      </c>
      <c r="AG93" s="1">
        <v>2</v>
      </c>
      <c r="AK93" s="7">
        <f t="shared" si="65"/>
        <v>4</v>
      </c>
      <c r="AL93" s="7">
        <f t="shared" si="66"/>
        <v>8</v>
      </c>
      <c r="AM93" s="7">
        <f t="shared" si="67"/>
        <v>9</v>
      </c>
      <c r="AN93" s="2">
        <f t="shared" si="68"/>
        <v>5.4441260744985676E-2</v>
      </c>
      <c r="AO93" s="2">
        <f t="shared" si="69"/>
        <v>1.146131805157593E-3</v>
      </c>
      <c r="AP93" s="2">
        <f t="shared" si="70"/>
        <v>5.7306590257879652E-4</v>
      </c>
      <c r="AR93" t="str">
        <f t="shared" si="71"/>
        <v>Bradley</v>
      </c>
      <c r="AS93" s="5" t="s">
        <v>201</v>
      </c>
      <c r="AT93" s="184">
        <v>4</v>
      </c>
      <c r="AV93" s="97">
        <v>5</v>
      </c>
      <c r="AW93" s="99">
        <v>11</v>
      </c>
      <c r="AX93" s="105">
        <f t="shared" si="72"/>
        <v>5011</v>
      </c>
      <c r="AZ93" s="7" t="s">
        <v>2951</v>
      </c>
      <c r="BA93" t="s">
        <v>3184</v>
      </c>
    </row>
    <row r="94" spans="1:92" hidden="1" outlineLevel="1">
      <c r="A94" s="6" t="s">
        <v>1925</v>
      </c>
      <c r="B94" s="5" t="s">
        <v>201</v>
      </c>
      <c r="C94" s="1">
        <f t="shared" si="57"/>
        <v>419</v>
      </c>
      <c r="D94" s="7">
        <f>IF(R94&gt;0,RANK(R94,(R94:T94,U94:AI94)),0)</f>
        <v>5</v>
      </c>
      <c r="E94" s="7">
        <f>IF(S94&gt;0,RANK(S94,(R94:T94,U94:AI94)),0)</f>
        <v>0</v>
      </c>
      <c r="F94" s="7">
        <f>IF(T94&gt;0,RANK(T94,(R94:T94,U94:AI94)),0)</f>
        <v>3</v>
      </c>
      <c r="G94" s="7">
        <f>IF(U94&gt;0,RANK(U94,(R94:T94,U94:AI94)),0)</f>
        <v>2</v>
      </c>
      <c r="H94" s="7">
        <f t="shared" si="58"/>
        <v>1</v>
      </c>
      <c r="I94" s="49">
        <f t="shared" si="59"/>
        <v>33</v>
      </c>
      <c r="J94" s="177">
        <f t="shared" si="38"/>
        <v>7.8758949880668255E-2</v>
      </c>
      <c r="K94" s="2"/>
      <c r="L94" s="2">
        <f t="shared" si="60"/>
        <v>1.1933174224343675E-2</v>
      </c>
      <c r="M94" s="2">
        <f t="shared" si="61"/>
        <v>0</v>
      </c>
      <c r="N94" s="2">
        <f t="shared" si="62"/>
        <v>0.18615751789976134</v>
      </c>
      <c r="O94" s="2">
        <f t="shared" si="63"/>
        <v>0.33890214797136037</v>
      </c>
      <c r="P94" s="2">
        <f t="shared" si="64"/>
        <v>0.41766109785202865</v>
      </c>
      <c r="Q94" s="2">
        <f t="shared" si="54"/>
        <v>4.5346062052505964E-2</v>
      </c>
      <c r="R94" s="1">
        <v>5</v>
      </c>
      <c r="S94" s="1">
        <v>0</v>
      </c>
      <c r="T94" s="1">
        <v>78</v>
      </c>
      <c r="U94" s="1">
        <v>142</v>
      </c>
      <c r="V94" s="1">
        <v>175</v>
      </c>
      <c r="W94" s="1">
        <v>11</v>
      </c>
      <c r="X94" s="1">
        <v>0</v>
      </c>
      <c r="Y94" s="1">
        <v>0</v>
      </c>
      <c r="Z94" s="1">
        <v>3</v>
      </c>
      <c r="AD94" s="1">
        <v>5</v>
      </c>
      <c r="AE94" s="1">
        <v>0</v>
      </c>
      <c r="AF94" s="1">
        <v>0</v>
      </c>
      <c r="AG94" s="1">
        <v>0</v>
      </c>
      <c r="AK94" s="7">
        <f t="shared" si="65"/>
        <v>4</v>
      </c>
      <c r="AL94" s="7">
        <f t="shared" si="66"/>
        <v>0</v>
      </c>
      <c r="AM94" s="7">
        <f t="shared" si="67"/>
        <v>0</v>
      </c>
      <c r="AN94" s="2">
        <f t="shared" si="68"/>
        <v>2.6252983293556086E-2</v>
      </c>
      <c r="AO94" s="2">
        <f t="shared" si="69"/>
        <v>0</v>
      </c>
      <c r="AP94" s="2">
        <f t="shared" si="70"/>
        <v>0</v>
      </c>
      <c r="AR94" t="str">
        <f t="shared" si="71"/>
        <v>Calhoun</v>
      </c>
      <c r="AS94" s="5" t="s">
        <v>201</v>
      </c>
      <c r="AT94" s="184">
        <v>4</v>
      </c>
      <c r="AV94" s="97">
        <v>5</v>
      </c>
      <c r="AW94" s="99">
        <v>13</v>
      </c>
      <c r="AX94" s="105">
        <f t="shared" si="72"/>
        <v>5013</v>
      </c>
      <c r="AZ94" s="7" t="s">
        <v>2951</v>
      </c>
      <c r="BA94" t="s">
        <v>3184</v>
      </c>
    </row>
    <row r="95" spans="1:92" hidden="1" outlineLevel="1">
      <c r="A95" s="6" t="s">
        <v>1790</v>
      </c>
      <c r="B95" s="5" t="s">
        <v>201</v>
      </c>
      <c r="C95" s="1">
        <f t="shared" si="57"/>
        <v>4168</v>
      </c>
      <c r="D95" s="7">
        <f>IF(R95&gt;0,RANK(R95,(R95:T95,U95:AI95)),0)</f>
        <v>5</v>
      </c>
      <c r="E95" s="7">
        <f>IF(S95&gt;0,RANK(S95,(R95:T95,U95:AI95)),0)</f>
        <v>8</v>
      </c>
      <c r="F95" s="7">
        <f>IF(T95&gt;0,RANK(T95,(R95:T95,U95:AI95)),0)</f>
        <v>3</v>
      </c>
      <c r="G95" s="7">
        <f>IF(U95&gt;0,RANK(U95,(R95:T95,U95:AI95)),0)</f>
        <v>2</v>
      </c>
      <c r="H95" s="7">
        <f t="shared" si="58"/>
        <v>1</v>
      </c>
      <c r="I95" s="49">
        <f t="shared" si="59"/>
        <v>436</v>
      </c>
      <c r="J95" s="177">
        <f t="shared" si="38"/>
        <v>0.10460652591170826</v>
      </c>
      <c r="K95" s="2"/>
      <c r="L95" s="2">
        <f t="shared" si="60"/>
        <v>4.9664107485604604E-2</v>
      </c>
      <c r="M95" s="2">
        <f t="shared" si="61"/>
        <v>4.7984644913627635E-3</v>
      </c>
      <c r="N95" s="2">
        <f t="shared" si="62"/>
        <v>0.19553742802303262</v>
      </c>
      <c r="O95" s="2">
        <f t="shared" si="63"/>
        <v>0.26847408829174663</v>
      </c>
      <c r="P95" s="2">
        <f t="shared" si="64"/>
        <v>0.3730806142034549</v>
      </c>
      <c r="Q95" s="2">
        <f t="shared" si="54"/>
        <v>0.10844529750479848</v>
      </c>
      <c r="R95" s="1">
        <v>207</v>
      </c>
      <c r="S95" s="1">
        <v>20</v>
      </c>
      <c r="T95" s="1">
        <v>815</v>
      </c>
      <c r="U95" s="1">
        <v>1119</v>
      </c>
      <c r="V95" s="1">
        <v>1555</v>
      </c>
      <c r="W95" s="1">
        <v>314</v>
      </c>
      <c r="X95" s="1">
        <v>1</v>
      </c>
      <c r="Y95" s="1">
        <v>14</v>
      </c>
      <c r="Z95" s="1">
        <v>21</v>
      </c>
      <c r="AD95" s="1">
        <v>97</v>
      </c>
      <c r="AE95" s="1">
        <v>1</v>
      </c>
      <c r="AF95" s="1">
        <v>3</v>
      </c>
      <c r="AG95" s="1">
        <v>1</v>
      </c>
      <c r="AK95" s="7">
        <f t="shared" si="65"/>
        <v>4</v>
      </c>
      <c r="AL95" s="7">
        <f t="shared" si="66"/>
        <v>9</v>
      </c>
      <c r="AM95" s="7">
        <f t="shared" si="67"/>
        <v>8</v>
      </c>
      <c r="AN95" s="2">
        <f t="shared" si="68"/>
        <v>7.5335892514395389E-2</v>
      </c>
      <c r="AO95" s="2">
        <f t="shared" si="69"/>
        <v>2.3992322456813819E-4</v>
      </c>
      <c r="AP95" s="2">
        <f t="shared" si="70"/>
        <v>3.3589251439539347E-3</v>
      </c>
      <c r="AR95" t="str">
        <f t="shared" si="71"/>
        <v>Carroll</v>
      </c>
      <c r="AS95" s="5" t="s">
        <v>201</v>
      </c>
      <c r="AT95" s="184">
        <v>3</v>
      </c>
      <c r="AV95" s="97">
        <v>5</v>
      </c>
      <c r="AW95" s="99">
        <v>15</v>
      </c>
      <c r="AX95" s="105">
        <f t="shared" si="72"/>
        <v>5015</v>
      </c>
      <c r="AZ95" s="7" t="s">
        <v>2951</v>
      </c>
      <c r="BA95" t="s">
        <v>3184</v>
      </c>
    </row>
    <row r="96" spans="1:92" hidden="1" outlineLevel="1">
      <c r="A96" s="6" t="s">
        <v>1724</v>
      </c>
      <c r="B96" s="5" t="s">
        <v>201</v>
      </c>
      <c r="C96" s="1">
        <f t="shared" si="57"/>
        <v>814</v>
      </c>
      <c r="D96" s="7">
        <f>IF(R96&gt;0,RANK(R96,(R96:T96,U96:AI96)),0)</f>
        <v>6</v>
      </c>
      <c r="E96" s="7">
        <f>IF(S96&gt;0,RANK(S96,(R96:T96,U96:AI96)),0)</f>
        <v>9</v>
      </c>
      <c r="F96" s="7">
        <f>IF(T96&gt;0,RANK(T96,(R96:T96,U96:AI96)),0)</f>
        <v>2</v>
      </c>
      <c r="G96" s="7">
        <f>IF(U96&gt;0,RANK(U96,(R96:T96,U96:AI96)),0)</f>
        <v>3</v>
      </c>
      <c r="H96" s="7">
        <f t="shared" si="58"/>
        <v>1</v>
      </c>
      <c r="I96" s="49">
        <f t="shared" si="59"/>
        <v>254</v>
      </c>
      <c r="J96" s="177">
        <f t="shared" si="38"/>
        <v>0.31203931203931207</v>
      </c>
      <c r="K96" s="2"/>
      <c r="L96" s="2">
        <f t="shared" si="60"/>
        <v>2.4570024570024569E-2</v>
      </c>
      <c r="M96" s="2">
        <f t="shared" si="61"/>
        <v>1.2285012285012285E-3</v>
      </c>
      <c r="N96" s="2">
        <f t="shared" si="62"/>
        <v>0.19901719901719903</v>
      </c>
      <c r="O96" s="2">
        <f t="shared" si="63"/>
        <v>0.18673218673218672</v>
      </c>
      <c r="P96" s="2">
        <f t="shared" si="64"/>
        <v>0.51105651105651106</v>
      </c>
      <c r="Q96" s="2">
        <f t="shared" si="54"/>
        <v>7.7395577395577342E-2</v>
      </c>
      <c r="R96" s="1">
        <v>20</v>
      </c>
      <c r="S96" s="1">
        <v>1</v>
      </c>
      <c r="T96" s="1">
        <v>162</v>
      </c>
      <c r="U96" s="1">
        <v>152</v>
      </c>
      <c r="V96" s="1">
        <v>416</v>
      </c>
      <c r="W96" s="1">
        <v>35</v>
      </c>
      <c r="X96" s="1">
        <v>0</v>
      </c>
      <c r="Y96" s="1">
        <v>1</v>
      </c>
      <c r="Z96" s="1">
        <v>1</v>
      </c>
      <c r="AD96" s="1">
        <v>22</v>
      </c>
      <c r="AE96" s="1">
        <v>2</v>
      </c>
      <c r="AF96" s="1">
        <v>0</v>
      </c>
      <c r="AG96" s="1">
        <v>2</v>
      </c>
      <c r="AK96" s="7">
        <f t="shared" si="65"/>
        <v>4</v>
      </c>
      <c r="AL96" s="7">
        <f t="shared" si="66"/>
        <v>0</v>
      </c>
      <c r="AM96" s="7">
        <f t="shared" si="67"/>
        <v>6</v>
      </c>
      <c r="AN96" s="2">
        <f t="shared" si="68"/>
        <v>4.2997542997542999E-2</v>
      </c>
      <c r="AO96" s="2">
        <f t="shared" si="69"/>
        <v>0</v>
      </c>
      <c r="AP96" s="2">
        <f t="shared" si="70"/>
        <v>1.2285012285012285E-3</v>
      </c>
      <c r="AR96" t="str">
        <f t="shared" si="71"/>
        <v>Chicot</v>
      </c>
      <c r="AS96" s="5" t="s">
        <v>201</v>
      </c>
      <c r="AT96" s="184">
        <v>1</v>
      </c>
      <c r="AV96" s="97">
        <v>5</v>
      </c>
      <c r="AW96" s="99">
        <v>17</v>
      </c>
      <c r="AX96" s="105">
        <f t="shared" si="72"/>
        <v>5017</v>
      </c>
      <c r="AZ96" s="7" t="s">
        <v>2951</v>
      </c>
      <c r="BA96" t="s">
        <v>3184</v>
      </c>
    </row>
    <row r="97" spans="1:53" hidden="1" outlineLevel="1">
      <c r="A97" s="6" t="s">
        <v>97</v>
      </c>
      <c r="B97" s="5" t="s">
        <v>201</v>
      </c>
      <c r="C97" s="1">
        <f t="shared" si="57"/>
        <v>2631</v>
      </c>
      <c r="D97" s="7">
        <f>IF(R97&gt;0,RANK(R97,(R97:T97,U97:AI97)),0)</f>
        <v>5</v>
      </c>
      <c r="E97" s="7">
        <f>IF(S97&gt;0,RANK(S97,(R97:T97,U97:AI97)),0)</f>
        <v>8</v>
      </c>
      <c r="F97" s="7">
        <f>IF(T97&gt;0,RANK(T97,(R97:T97,U97:AI97)),0)</f>
        <v>2</v>
      </c>
      <c r="G97" s="7">
        <f>IF(U97&gt;0,RANK(U97,(R97:T97,U97:AI97)),0)</f>
        <v>1</v>
      </c>
      <c r="H97" s="7">
        <f t="shared" si="58"/>
        <v>3</v>
      </c>
      <c r="I97" s="49">
        <f t="shared" si="59"/>
        <v>157</v>
      </c>
      <c r="J97" s="177">
        <f t="shared" si="38"/>
        <v>5.96731280881794E-2</v>
      </c>
      <c r="K97" s="2"/>
      <c r="L97" s="2">
        <f t="shared" si="60"/>
        <v>3.8768529076396809E-2</v>
      </c>
      <c r="M97" s="2">
        <f t="shared" si="61"/>
        <v>2.2805017103762829E-3</v>
      </c>
      <c r="N97" s="2">
        <f t="shared" si="62"/>
        <v>0.28506271379703535</v>
      </c>
      <c r="O97" s="2">
        <f t="shared" si="63"/>
        <v>0.34473584188521472</v>
      </c>
      <c r="P97" s="2">
        <f t="shared" si="64"/>
        <v>0.26377803116685672</v>
      </c>
      <c r="Q97" s="2">
        <f t="shared" si="54"/>
        <v>6.5374382364120132E-2</v>
      </c>
      <c r="R97" s="1">
        <v>102</v>
      </c>
      <c r="S97" s="1">
        <v>6</v>
      </c>
      <c r="T97" s="1">
        <v>750</v>
      </c>
      <c r="U97" s="1">
        <v>907</v>
      </c>
      <c r="V97" s="1">
        <v>694</v>
      </c>
      <c r="W97" s="1">
        <v>144</v>
      </c>
      <c r="X97" s="1">
        <v>1</v>
      </c>
      <c r="Y97" s="1">
        <v>2</v>
      </c>
      <c r="Z97" s="1">
        <v>8</v>
      </c>
      <c r="AD97" s="1">
        <v>15</v>
      </c>
      <c r="AE97" s="1">
        <v>1</v>
      </c>
      <c r="AF97" s="1">
        <v>1</v>
      </c>
      <c r="AG97" s="1">
        <v>0</v>
      </c>
      <c r="AK97" s="7">
        <f t="shared" si="65"/>
        <v>4</v>
      </c>
      <c r="AL97" s="7">
        <f t="shared" si="66"/>
        <v>9</v>
      </c>
      <c r="AM97" s="7">
        <f t="shared" si="67"/>
        <v>8</v>
      </c>
      <c r="AN97" s="2">
        <f t="shared" si="68"/>
        <v>5.4732041049030788E-2</v>
      </c>
      <c r="AO97" s="2">
        <f t="shared" si="69"/>
        <v>3.8008361839604712E-4</v>
      </c>
      <c r="AP97" s="2">
        <f t="shared" si="70"/>
        <v>7.6016723679209425E-4</v>
      </c>
      <c r="AR97" t="str">
        <f t="shared" si="71"/>
        <v>Clark</v>
      </c>
      <c r="AS97" s="5" t="s">
        <v>201</v>
      </c>
      <c r="AT97" s="184">
        <v>4</v>
      </c>
      <c r="AV97" s="97">
        <v>5</v>
      </c>
      <c r="AW97" s="99">
        <v>19</v>
      </c>
      <c r="AX97" s="105">
        <f t="shared" si="72"/>
        <v>5019</v>
      </c>
      <c r="AZ97" s="7" t="s">
        <v>2951</v>
      </c>
      <c r="BA97" t="s">
        <v>3184</v>
      </c>
    </row>
    <row r="98" spans="1:53" hidden="1" outlineLevel="1">
      <c r="A98" s="6" t="s">
        <v>1192</v>
      </c>
      <c r="B98" s="5" t="s">
        <v>201</v>
      </c>
      <c r="C98" s="1">
        <f t="shared" si="57"/>
        <v>835</v>
      </c>
      <c r="D98" s="7">
        <f>IF(R98&gt;0,RANK(R98,(R98:T98,U98:AI98)),0)</f>
        <v>5</v>
      </c>
      <c r="E98" s="7">
        <f>IF(S98&gt;0,RANK(S98,(R98:T98,U98:AI98)),0)</f>
        <v>7</v>
      </c>
      <c r="F98" s="7">
        <f>IF(T98&gt;0,RANK(T98,(R98:T98,U98:AI98)),0)</f>
        <v>3</v>
      </c>
      <c r="G98" s="7">
        <f>IF(U98&gt;0,RANK(U98,(R98:T98,U98:AI98)),0)</f>
        <v>2</v>
      </c>
      <c r="H98" s="7">
        <f t="shared" si="58"/>
        <v>1</v>
      </c>
      <c r="I98" s="49">
        <f t="shared" si="59"/>
        <v>63</v>
      </c>
      <c r="J98" s="177">
        <f t="shared" si="38"/>
        <v>7.5449101796407181E-2</v>
      </c>
      <c r="K98" s="2"/>
      <c r="L98" s="2">
        <f t="shared" si="60"/>
        <v>1.7964071856287425E-2</v>
      </c>
      <c r="M98" s="2">
        <f t="shared" si="61"/>
        <v>7.18562874251497E-3</v>
      </c>
      <c r="N98" s="2">
        <f t="shared" si="62"/>
        <v>0.16287425149700599</v>
      </c>
      <c r="O98" s="2">
        <f t="shared" si="63"/>
        <v>0.33173652694610778</v>
      </c>
      <c r="P98" s="2">
        <f t="shared" si="64"/>
        <v>0.40718562874251496</v>
      </c>
      <c r="Q98" s="2">
        <f t="shared" si="54"/>
        <v>7.3053892215568905E-2</v>
      </c>
      <c r="R98" s="1">
        <v>15</v>
      </c>
      <c r="S98" s="1">
        <v>6</v>
      </c>
      <c r="T98" s="1">
        <v>136</v>
      </c>
      <c r="U98" s="1">
        <v>277</v>
      </c>
      <c r="V98" s="1">
        <v>340</v>
      </c>
      <c r="W98" s="1">
        <v>48</v>
      </c>
      <c r="X98" s="1">
        <v>0</v>
      </c>
      <c r="Y98" s="1">
        <v>1</v>
      </c>
      <c r="Z98" s="1">
        <v>0</v>
      </c>
      <c r="AD98" s="1">
        <v>11</v>
      </c>
      <c r="AE98" s="1">
        <v>0</v>
      </c>
      <c r="AF98" s="1">
        <v>0</v>
      </c>
      <c r="AG98" s="1">
        <v>1</v>
      </c>
      <c r="AK98" s="7">
        <f t="shared" si="65"/>
        <v>4</v>
      </c>
      <c r="AL98" s="7">
        <f t="shared" si="66"/>
        <v>0</v>
      </c>
      <c r="AM98" s="7">
        <f t="shared" si="67"/>
        <v>7</v>
      </c>
      <c r="AN98" s="2">
        <f t="shared" si="68"/>
        <v>5.748502994011976E-2</v>
      </c>
      <c r="AO98" s="2">
        <f t="shared" si="69"/>
        <v>0</v>
      </c>
      <c r="AP98" s="2">
        <f t="shared" si="70"/>
        <v>1.1976047904191617E-3</v>
      </c>
      <c r="AR98" t="str">
        <f t="shared" si="71"/>
        <v>Clay</v>
      </c>
      <c r="AS98" s="5" t="s">
        <v>201</v>
      </c>
      <c r="AT98" s="184">
        <v>1</v>
      </c>
      <c r="AV98" s="97">
        <v>5</v>
      </c>
      <c r="AW98" s="99">
        <v>21</v>
      </c>
      <c r="AX98" s="105">
        <f t="shared" si="72"/>
        <v>5021</v>
      </c>
      <c r="AZ98" s="7" t="s">
        <v>2951</v>
      </c>
      <c r="BA98" t="s">
        <v>3184</v>
      </c>
    </row>
    <row r="99" spans="1:53" hidden="1" outlineLevel="1">
      <c r="A99" s="6" t="s">
        <v>839</v>
      </c>
      <c r="B99" s="5" t="s">
        <v>201</v>
      </c>
      <c r="C99" s="1">
        <f t="shared" si="57"/>
        <v>6873</v>
      </c>
      <c r="D99" s="7">
        <f>IF(R99&gt;0,RANK(R99,(R99:T99,U99:AI99)),0)</f>
        <v>5</v>
      </c>
      <c r="E99" s="7">
        <f>IF(S99&gt;0,RANK(S99,(R99:T99,U99:AI99)),0)</f>
        <v>7</v>
      </c>
      <c r="F99" s="7">
        <f>IF(T99&gt;0,RANK(T99,(R99:T99,U99:AI99)),0)</f>
        <v>3</v>
      </c>
      <c r="G99" s="7">
        <f>IF(U99&gt;0,RANK(U99,(R99:T99,U99:AI99)),0)</f>
        <v>2</v>
      </c>
      <c r="H99" s="7">
        <f t="shared" si="58"/>
        <v>1</v>
      </c>
      <c r="I99" s="49">
        <f t="shared" si="59"/>
        <v>303</v>
      </c>
      <c r="J99" s="177">
        <f t="shared" si="38"/>
        <v>4.4085552160628545E-2</v>
      </c>
      <c r="K99" s="2"/>
      <c r="L99" s="2">
        <f t="shared" si="60"/>
        <v>3.0554343081623744E-2</v>
      </c>
      <c r="M99" s="2">
        <f t="shared" si="61"/>
        <v>6.8383529754110287E-3</v>
      </c>
      <c r="N99" s="2">
        <f t="shared" si="62"/>
        <v>0.20253164556962025</v>
      </c>
      <c r="O99" s="2">
        <f t="shared" si="63"/>
        <v>0.3241670304088462</v>
      </c>
      <c r="P99" s="2">
        <f t="shared" si="64"/>
        <v>0.36825258256947474</v>
      </c>
      <c r="Q99" s="2">
        <f t="shared" si="54"/>
        <v>6.7656045395024067E-2</v>
      </c>
      <c r="R99" s="1">
        <v>210</v>
      </c>
      <c r="S99" s="1">
        <v>47</v>
      </c>
      <c r="T99" s="1">
        <v>1392</v>
      </c>
      <c r="U99" s="1">
        <v>2228</v>
      </c>
      <c r="V99" s="1">
        <v>2531</v>
      </c>
      <c r="W99" s="1">
        <v>339</v>
      </c>
      <c r="X99" s="1">
        <v>6</v>
      </c>
      <c r="Y99" s="1">
        <v>14</v>
      </c>
      <c r="Z99" s="1">
        <v>13</v>
      </c>
      <c r="AD99" s="1">
        <v>83</v>
      </c>
      <c r="AE99" s="1">
        <v>1</v>
      </c>
      <c r="AF99" s="1">
        <v>3</v>
      </c>
      <c r="AG99" s="1">
        <v>6</v>
      </c>
      <c r="AK99" s="7">
        <f t="shared" si="65"/>
        <v>4</v>
      </c>
      <c r="AL99" s="7">
        <f t="shared" si="66"/>
        <v>9</v>
      </c>
      <c r="AM99" s="7">
        <f t="shared" si="67"/>
        <v>7</v>
      </c>
      <c r="AN99" s="2">
        <f t="shared" si="68"/>
        <v>4.9323439546049758E-2</v>
      </c>
      <c r="AO99" s="2">
        <f t="shared" si="69"/>
        <v>8.7298123090353555E-4</v>
      </c>
      <c r="AP99" s="2">
        <f t="shared" si="70"/>
        <v>2.0369562054415829E-3</v>
      </c>
      <c r="AR99" t="str">
        <f t="shared" si="71"/>
        <v>Cleburne</v>
      </c>
      <c r="AS99" s="5" t="s">
        <v>201</v>
      </c>
      <c r="AT99" s="184">
        <v>1</v>
      </c>
      <c r="AV99" s="97">
        <v>5</v>
      </c>
      <c r="AW99" s="99">
        <v>23</v>
      </c>
      <c r="AX99" s="105">
        <f t="shared" si="72"/>
        <v>5023</v>
      </c>
      <c r="AZ99" s="7" t="s">
        <v>2951</v>
      </c>
      <c r="BA99" t="s">
        <v>3184</v>
      </c>
    </row>
    <row r="100" spans="1:53" hidden="1" outlineLevel="1">
      <c r="A100" s="6" t="s">
        <v>2112</v>
      </c>
      <c r="B100" s="5" t="s">
        <v>201</v>
      </c>
      <c r="C100" s="1">
        <f t="shared" si="57"/>
        <v>1495</v>
      </c>
      <c r="D100" s="7">
        <f>IF(R100&gt;0,RANK(R100,(R100:T100,U100:AI100)),0)</f>
        <v>5</v>
      </c>
      <c r="E100" s="7">
        <f>IF(S100&gt;0,RANK(S100,(R100:T100,U100:AI100)),0)</f>
        <v>7</v>
      </c>
      <c r="F100" s="7">
        <f>IF(T100&gt;0,RANK(T100,(R100:T100,U100:AI100)),0)</f>
        <v>3</v>
      </c>
      <c r="G100" s="7">
        <f>IF(U100&gt;0,RANK(U100,(R100:T100,U100:AI100)),0)</f>
        <v>1</v>
      </c>
      <c r="H100" s="7">
        <f t="shared" si="58"/>
        <v>2</v>
      </c>
      <c r="I100" s="49">
        <f t="shared" si="59"/>
        <v>47</v>
      </c>
      <c r="J100" s="177">
        <f t="shared" si="38"/>
        <v>3.1438127090301006E-2</v>
      </c>
      <c r="K100" s="2"/>
      <c r="L100" s="2">
        <f t="shared" si="60"/>
        <v>2.1404682274247491E-2</v>
      </c>
      <c r="M100" s="2">
        <f t="shared" si="61"/>
        <v>4.6822742474916385E-3</v>
      </c>
      <c r="N100" s="2">
        <f t="shared" si="62"/>
        <v>0.20936454849498329</v>
      </c>
      <c r="O100" s="2">
        <f t="shared" si="63"/>
        <v>0.36789297658862874</v>
      </c>
      <c r="P100" s="2">
        <f t="shared" si="64"/>
        <v>0.33645484949832777</v>
      </c>
      <c r="Q100" s="2">
        <f t="shared" si="54"/>
        <v>6.0200668896320975E-2</v>
      </c>
      <c r="R100" s="1">
        <v>32</v>
      </c>
      <c r="S100" s="1">
        <v>7</v>
      </c>
      <c r="T100" s="1">
        <v>313</v>
      </c>
      <c r="U100" s="1">
        <v>550</v>
      </c>
      <c r="V100" s="1">
        <v>503</v>
      </c>
      <c r="W100" s="1">
        <v>62</v>
      </c>
      <c r="X100" s="1">
        <v>1</v>
      </c>
      <c r="Y100" s="1">
        <v>2</v>
      </c>
      <c r="Z100" s="1">
        <v>1</v>
      </c>
      <c r="AD100" s="1">
        <v>21</v>
      </c>
      <c r="AE100" s="1">
        <v>1</v>
      </c>
      <c r="AF100" s="1">
        <v>1</v>
      </c>
      <c r="AG100" s="1">
        <v>1</v>
      </c>
      <c r="AK100" s="7">
        <f t="shared" si="65"/>
        <v>4</v>
      </c>
      <c r="AL100" s="7">
        <f t="shared" si="66"/>
        <v>8</v>
      </c>
      <c r="AM100" s="7">
        <f t="shared" si="67"/>
        <v>7</v>
      </c>
      <c r="AN100" s="2">
        <f t="shared" si="68"/>
        <v>4.1471571906354518E-2</v>
      </c>
      <c r="AO100" s="2">
        <f t="shared" si="69"/>
        <v>6.6889632107023408E-4</v>
      </c>
      <c r="AP100" s="2">
        <f t="shared" si="70"/>
        <v>1.3377926421404682E-3</v>
      </c>
      <c r="AR100" t="str">
        <f t="shared" si="71"/>
        <v>Cleveland</v>
      </c>
      <c r="AS100" s="5" t="s">
        <v>201</v>
      </c>
      <c r="AT100" s="184">
        <v>4</v>
      </c>
      <c r="AV100" s="97">
        <v>5</v>
      </c>
      <c r="AW100" s="99">
        <v>25</v>
      </c>
      <c r="AX100" s="105">
        <f t="shared" si="72"/>
        <v>5025</v>
      </c>
      <c r="AZ100" s="7" t="s">
        <v>2951</v>
      </c>
      <c r="BA100" t="s">
        <v>3184</v>
      </c>
    </row>
    <row r="101" spans="1:53" hidden="1" outlineLevel="1">
      <c r="A101" s="6" t="s">
        <v>3143</v>
      </c>
      <c r="B101" s="5" t="s">
        <v>201</v>
      </c>
      <c r="C101" s="1">
        <f t="shared" si="57"/>
        <v>3149</v>
      </c>
      <c r="D101" s="7">
        <f>IF(R101&gt;0,RANK(R101,(R101:T101,U101:AI101)),0)</f>
        <v>5</v>
      </c>
      <c r="E101" s="7">
        <f>IF(S101&gt;0,RANK(S101,(R101:T101,U101:AI101)),0)</f>
        <v>7</v>
      </c>
      <c r="F101" s="7">
        <f>IF(T101&gt;0,RANK(T101,(R101:T101,U101:AI101)),0)</f>
        <v>3</v>
      </c>
      <c r="G101" s="7">
        <f>IF(U101&gt;0,RANK(U101,(R101:T101,U101:AI101)),0)</f>
        <v>2</v>
      </c>
      <c r="H101" s="7">
        <f t="shared" si="58"/>
        <v>1</v>
      </c>
      <c r="I101" s="49">
        <f t="shared" si="59"/>
        <v>207</v>
      </c>
      <c r="J101" s="177">
        <f t="shared" si="38"/>
        <v>6.5735154017148301E-2</v>
      </c>
      <c r="K101" s="2"/>
      <c r="L101" s="2">
        <f t="shared" si="60"/>
        <v>3.2708796443315341E-2</v>
      </c>
      <c r="M101" s="2">
        <f t="shared" si="61"/>
        <v>1.0797078437599238E-2</v>
      </c>
      <c r="N101" s="2">
        <f t="shared" si="62"/>
        <v>0.20133375674817403</v>
      </c>
      <c r="O101" s="2">
        <f t="shared" si="63"/>
        <v>0.29946014607812005</v>
      </c>
      <c r="P101" s="2">
        <f t="shared" si="64"/>
        <v>0.36519530009526835</v>
      </c>
      <c r="Q101" s="2">
        <f t="shared" si="54"/>
        <v>9.0504922197522986E-2</v>
      </c>
      <c r="R101" s="1">
        <v>103</v>
      </c>
      <c r="S101" s="1">
        <v>34</v>
      </c>
      <c r="T101" s="1">
        <v>634</v>
      </c>
      <c r="U101" s="1">
        <v>943</v>
      </c>
      <c r="V101" s="1">
        <v>1150</v>
      </c>
      <c r="W101" s="1">
        <v>208</v>
      </c>
      <c r="X101" s="1">
        <v>2</v>
      </c>
      <c r="Y101" s="1">
        <v>4</v>
      </c>
      <c r="Z101" s="1">
        <v>10</v>
      </c>
      <c r="AD101" s="1">
        <v>46</v>
      </c>
      <c r="AE101" s="1">
        <v>3</v>
      </c>
      <c r="AF101" s="1">
        <v>9</v>
      </c>
      <c r="AG101" s="1">
        <v>3</v>
      </c>
      <c r="AK101" s="7">
        <f t="shared" si="65"/>
        <v>4</v>
      </c>
      <c r="AL101" s="7">
        <f t="shared" si="66"/>
        <v>9</v>
      </c>
      <c r="AM101" s="7">
        <f t="shared" si="67"/>
        <v>8</v>
      </c>
      <c r="AN101" s="2">
        <f t="shared" si="68"/>
        <v>6.6052715147665919E-2</v>
      </c>
      <c r="AO101" s="2">
        <f t="shared" si="69"/>
        <v>6.3512226103524931E-4</v>
      </c>
      <c r="AP101" s="2">
        <f t="shared" si="70"/>
        <v>1.2702445220704986E-3</v>
      </c>
      <c r="AR101" t="str">
        <f t="shared" si="71"/>
        <v>Columbia</v>
      </c>
      <c r="AS101" s="5" t="s">
        <v>201</v>
      </c>
      <c r="AT101" s="184">
        <v>4</v>
      </c>
      <c r="AV101" s="97">
        <v>5</v>
      </c>
      <c r="AW101" s="99">
        <v>27</v>
      </c>
      <c r="AX101" s="105">
        <f t="shared" si="72"/>
        <v>5027</v>
      </c>
      <c r="AZ101" s="7" t="s">
        <v>2951</v>
      </c>
      <c r="BA101" t="s">
        <v>3184</v>
      </c>
    </row>
    <row r="102" spans="1:53" hidden="1" outlineLevel="1">
      <c r="A102" s="6" t="s">
        <v>867</v>
      </c>
      <c r="B102" s="5" t="s">
        <v>201</v>
      </c>
      <c r="C102" s="1">
        <f t="shared" si="57"/>
        <v>2227</v>
      </c>
      <c r="D102" s="7">
        <f>IF(R102&gt;0,RANK(R102,(R102:T102,U102:AI102)),0)</f>
        <v>5</v>
      </c>
      <c r="E102" s="7">
        <f>IF(S102&gt;0,RANK(S102,(R102:T102,U102:AI102)),0)</f>
        <v>7</v>
      </c>
      <c r="F102" s="7">
        <f>IF(T102&gt;0,RANK(T102,(R102:T102,U102:AI102)),0)</f>
        <v>3</v>
      </c>
      <c r="G102" s="7">
        <f>IF(U102&gt;0,RANK(U102,(R102:T102,U102:AI102)),0)</f>
        <v>2</v>
      </c>
      <c r="H102" s="7">
        <f t="shared" si="58"/>
        <v>1</v>
      </c>
      <c r="I102" s="49">
        <f t="shared" si="59"/>
        <v>64</v>
      </c>
      <c r="J102" s="177">
        <f t="shared" si="38"/>
        <v>2.8738212842388863E-2</v>
      </c>
      <c r="K102" s="2"/>
      <c r="L102" s="2">
        <f t="shared" si="60"/>
        <v>1.3920071845532105E-2</v>
      </c>
      <c r="M102" s="2">
        <f t="shared" si="61"/>
        <v>3.5922766052986078E-3</v>
      </c>
      <c r="N102" s="2">
        <f t="shared" si="62"/>
        <v>0.22361921867983836</v>
      </c>
      <c r="O102" s="2">
        <f t="shared" si="63"/>
        <v>0.33318365514144588</v>
      </c>
      <c r="P102" s="2">
        <f t="shared" si="64"/>
        <v>0.36192186798383474</v>
      </c>
      <c r="Q102" s="2">
        <f t="shared" si="54"/>
        <v>6.37629097440503E-2</v>
      </c>
      <c r="R102" s="1">
        <v>31</v>
      </c>
      <c r="S102" s="1">
        <v>8</v>
      </c>
      <c r="T102" s="1">
        <v>498</v>
      </c>
      <c r="U102" s="1">
        <v>742</v>
      </c>
      <c r="V102" s="1">
        <v>806</v>
      </c>
      <c r="W102" s="1">
        <v>101</v>
      </c>
      <c r="X102" s="1">
        <v>0</v>
      </c>
      <c r="Y102" s="1">
        <v>6</v>
      </c>
      <c r="Z102" s="1">
        <v>2</v>
      </c>
      <c r="AD102" s="1">
        <v>27</v>
      </c>
      <c r="AE102" s="1">
        <v>1</v>
      </c>
      <c r="AF102" s="1">
        <v>3</v>
      </c>
      <c r="AG102" s="1">
        <v>2</v>
      </c>
      <c r="AK102" s="7">
        <f t="shared" si="65"/>
        <v>4</v>
      </c>
      <c r="AL102" s="7">
        <f t="shared" si="66"/>
        <v>0</v>
      </c>
      <c r="AM102" s="7">
        <f t="shared" si="67"/>
        <v>7</v>
      </c>
      <c r="AN102" s="2">
        <f t="shared" si="68"/>
        <v>4.5352492141894928E-2</v>
      </c>
      <c r="AO102" s="2">
        <f t="shared" si="69"/>
        <v>0</v>
      </c>
      <c r="AP102" s="2">
        <f t="shared" si="70"/>
        <v>2.6942074539739562E-3</v>
      </c>
      <c r="AR102" t="str">
        <f t="shared" si="71"/>
        <v>Conway</v>
      </c>
      <c r="AS102" s="5" t="s">
        <v>201</v>
      </c>
      <c r="AT102" s="184">
        <v>2</v>
      </c>
      <c r="AV102" s="97">
        <v>5</v>
      </c>
      <c r="AW102" s="99">
        <v>29</v>
      </c>
      <c r="AX102" s="105">
        <f t="shared" si="72"/>
        <v>5029</v>
      </c>
      <c r="AZ102" s="7" t="s">
        <v>2951</v>
      </c>
      <c r="BA102" t="s">
        <v>3184</v>
      </c>
    </row>
    <row r="103" spans="1:53" hidden="1" outlineLevel="1">
      <c r="A103" s="6" t="s">
        <v>1234</v>
      </c>
      <c r="B103" s="5" t="s">
        <v>201</v>
      </c>
      <c r="C103" s="1">
        <f t="shared" si="57"/>
        <v>12570</v>
      </c>
      <c r="D103" s="7">
        <f>IF(R103&gt;0,RANK(R103,(R103:T103,U103:AI103)),0)</f>
        <v>5</v>
      </c>
      <c r="E103" s="7">
        <f>IF(S103&gt;0,RANK(S103,(R103:T103,U103:AI103)),0)</f>
        <v>7</v>
      </c>
      <c r="F103" s="7">
        <f>IF(T103&gt;0,RANK(T103,(R103:T103,U103:AI103)),0)</f>
        <v>3</v>
      </c>
      <c r="G103" s="7">
        <f>IF(U103&gt;0,RANK(U103,(R103:T103,U103:AI103)),0)</f>
        <v>1</v>
      </c>
      <c r="H103" s="7">
        <f t="shared" si="58"/>
        <v>2</v>
      </c>
      <c r="I103" s="49">
        <f t="shared" si="59"/>
        <v>689</v>
      </c>
      <c r="J103" s="177">
        <f t="shared" si="38"/>
        <v>5.481304693715195E-2</v>
      </c>
      <c r="K103" s="2"/>
      <c r="L103" s="2">
        <f t="shared" si="60"/>
        <v>3.8424821002386637E-2</v>
      </c>
      <c r="M103" s="2">
        <f t="shared" si="61"/>
        <v>8.3532219570405727E-3</v>
      </c>
      <c r="N103" s="2">
        <f t="shared" si="62"/>
        <v>0.25369928400954656</v>
      </c>
      <c r="O103" s="2">
        <f t="shared" si="63"/>
        <v>0.33428798727128084</v>
      </c>
      <c r="P103" s="2">
        <f t="shared" si="64"/>
        <v>0.2794749403341289</v>
      </c>
      <c r="Q103" s="2">
        <f t="shared" si="54"/>
        <v>8.5759745425616485E-2</v>
      </c>
      <c r="R103" s="1">
        <v>483</v>
      </c>
      <c r="S103" s="1">
        <v>105</v>
      </c>
      <c r="T103" s="1">
        <v>3189</v>
      </c>
      <c r="U103" s="1">
        <v>4202</v>
      </c>
      <c r="V103" s="1">
        <v>3513</v>
      </c>
      <c r="W103" s="1">
        <v>872</v>
      </c>
      <c r="X103" s="1">
        <v>6</v>
      </c>
      <c r="Y103" s="1">
        <v>24</v>
      </c>
      <c r="Z103" s="1">
        <v>29</v>
      </c>
      <c r="AD103" s="1">
        <v>131</v>
      </c>
      <c r="AE103" s="1">
        <v>3</v>
      </c>
      <c r="AF103" s="1">
        <v>8</v>
      </c>
      <c r="AG103" s="1">
        <v>5</v>
      </c>
      <c r="AK103" s="7">
        <f t="shared" si="65"/>
        <v>4</v>
      </c>
      <c r="AL103" s="7">
        <f t="shared" si="66"/>
        <v>9</v>
      </c>
      <c r="AM103" s="7">
        <f t="shared" si="67"/>
        <v>8</v>
      </c>
      <c r="AN103" s="2">
        <f t="shared" si="68"/>
        <v>6.9371519490851227E-2</v>
      </c>
      <c r="AO103" s="2">
        <f t="shared" si="69"/>
        <v>4.7732696897374703E-4</v>
      </c>
      <c r="AP103" s="2">
        <f t="shared" si="70"/>
        <v>1.9093078758949881E-3</v>
      </c>
      <c r="AR103" t="str">
        <f t="shared" si="71"/>
        <v>Craighead</v>
      </c>
      <c r="AS103" s="5" t="s">
        <v>201</v>
      </c>
      <c r="AT103" s="184">
        <v>1</v>
      </c>
      <c r="AV103" s="97">
        <v>5</v>
      </c>
      <c r="AW103" s="99">
        <v>31</v>
      </c>
      <c r="AX103" s="105">
        <f t="shared" si="72"/>
        <v>5031</v>
      </c>
      <c r="AZ103" s="7" t="s">
        <v>2951</v>
      </c>
      <c r="BA103" t="s">
        <v>3184</v>
      </c>
    </row>
    <row r="104" spans="1:53" hidden="1" outlineLevel="1">
      <c r="A104" s="6" t="s">
        <v>2685</v>
      </c>
      <c r="B104" s="5" t="s">
        <v>201</v>
      </c>
      <c r="C104" s="1">
        <f t="shared" si="57"/>
        <v>10597</v>
      </c>
      <c r="D104" s="7">
        <f>IF(R104&gt;0,RANK(R104,(R104:T104,U104:AI104)),0)</f>
        <v>5</v>
      </c>
      <c r="E104" s="7">
        <f>IF(S104&gt;0,RANK(S104,(R104:T104,U104:AI104)),0)</f>
        <v>7</v>
      </c>
      <c r="F104" s="7">
        <f>IF(T104&gt;0,RANK(T104,(R104:T104,U104:AI104)),0)</f>
        <v>3</v>
      </c>
      <c r="G104" s="7">
        <f>IF(U104&gt;0,RANK(U104,(R104:T104,U104:AI104)),0)</f>
        <v>1</v>
      </c>
      <c r="H104" s="7">
        <f t="shared" si="58"/>
        <v>2</v>
      </c>
      <c r="I104" s="49">
        <f t="shared" si="59"/>
        <v>535</v>
      </c>
      <c r="J104" s="177">
        <f t="shared" si="38"/>
        <v>5.0485986599981124E-2</v>
      </c>
      <c r="K104" s="2"/>
      <c r="L104" s="2">
        <f t="shared" si="60"/>
        <v>2.3497216193262244E-2</v>
      </c>
      <c r="M104" s="2">
        <f t="shared" si="61"/>
        <v>3.0197225629895255E-3</v>
      </c>
      <c r="N104" s="2">
        <f t="shared" si="62"/>
        <v>0.21241860904029441</v>
      </c>
      <c r="O104" s="2">
        <f t="shared" si="63"/>
        <v>0.37057657827687079</v>
      </c>
      <c r="P104" s="2">
        <f t="shared" si="64"/>
        <v>0.32009059167688969</v>
      </c>
      <c r="Q104" s="2">
        <f t="shared" si="54"/>
        <v>7.0397282249693272E-2</v>
      </c>
      <c r="R104" s="1">
        <v>249</v>
      </c>
      <c r="S104" s="1">
        <v>32</v>
      </c>
      <c r="T104" s="1">
        <v>2251</v>
      </c>
      <c r="U104" s="1">
        <v>3927</v>
      </c>
      <c r="V104" s="1">
        <v>3392</v>
      </c>
      <c r="W104" s="1">
        <v>591</v>
      </c>
      <c r="X104" s="1">
        <v>5</v>
      </c>
      <c r="Y104" s="1">
        <v>17</v>
      </c>
      <c r="Z104" s="1">
        <v>12</v>
      </c>
      <c r="AD104" s="1">
        <v>97</v>
      </c>
      <c r="AE104" s="1">
        <v>1</v>
      </c>
      <c r="AF104" s="1">
        <v>18</v>
      </c>
      <c r="AG104" s="1">
        <v>5</v>
      </c>
      <c r="AK104" s="7">
        <f t="shared" si="65"/>
        <v>4</v>
      </c>
      <c r="AL104" s="7">
        <f t="shared" si="66"/>
        <v>9</v>
      </c>
      <c r="AM104" s="7">
        <f t="shared" si="67"/>
        <v>7</v>
      </c>
      <c r="AN104" s="2">
        <f t="shared" si="68"/>
        <v>5.5770501085212795E-2</v>
      </c>
      <c r="AO104" s="2">
        <f t="shared" si="69"/>
        <v>4.7183165046711331E-4</v>
      </c>
      <c r="AP104" s="2">
        <f t="shared" si="70"/>
        <v>1.6042276115881854E-3</v>
      </c>
      <c r="AR104" t="str">
        <f t="shared" si="71"/>
        <v>Crawford</v>
      </c>
      <c r="AS104" s="5" t="s">
        <v>201</v>
      </c>
      <c r="AT104" s="184"/>
      <c r="AV104" s="97">
        <v>5</v>
      </c>
      <c r="AW104" s="99">
        <v>33</v>
      </c>
      <c r="AX104" s="105">
        <f t="shared" si="72"/>
        <v>5033</v>
      </c>
      <c r="AZ104" s="7" t="s">
        <v>2951</v>
      </c>
      <c r="BA104" t="s">
        <v>3184</v>
      </c>
    </row>
    <row r="105" spans="1:53" hidden="1" outlineLevel="1">
      <c r="A105" s="6" t="s">
        <v>682</v>
      </c>
      <c r="B105" s="5" t="s">
        <v>201</v>
      </c>
      <c r="C105" s="1">
        <f t="shared" si="57"/>
        <v>3136</v>
      </c>
      <c r="D105" s="7">
        <f>IF(R105&gt;0,RANK(R105,(R105:T105,U105:AI105)),0)</f>
        <v>5</v>
      </c>
      <c r="E105" s="7">
        <f>IF(S105&gt;0,RANK(S105,(R105:T105,U105:AI105)),0)</f>
        <v>7</v>
      </c>
      <c r="F105" s="7">
        <f>IF(T105&gt;0,RANK(T105,(R105:T105,U105:AI105)),0)</f>
        <v>3</v>
      </c>
      <c r="G105" s="7">
        <f>IF(U105&gt;0,RANK(U105,(R105:T105,U105:AI105)),0)</f>
        <v>2</v>
      </c>
      <c r="H105" s="7">
        <f t="shared" si="58"/>
        <v>1</v>
      </c>
      <c r="I105" s="49">
        <f t="shared" si="59"/>
        <v>548</v>
      </c>
      <c r="J105" s="177">
        <f t="shared" si="38"/>
        <v>0.17474489795918369</v>
      </c>
      <c r="K105" s="2"/>
      <c r="L105" s="2">
        <f t="shared" si="60"/>
        <v>2.3915816326530611E-2</v>
      </c>
      <c r="M105" s="2">
        <f t="shared" si="61"/>
        <v>7.0153061224489796E-3</v>
      </c>
      <c r="N105" s="2">
        <f t="shared" si="62"/>
        <v>0.17793367346938777</v>
      </c>
      <c r="O105" s="2">
        <f t="shared" si="63"/>
        <v>0.2700892857142857</v>
      </c>
      <c r="P105" s="2">
        <f t="shared" si="64"/>
        <v>0.44483418367346939</v>
      </c>
      <c r="Q105" s="2">
        <f t="shared" si="54"/>
        <v>7.6211734693877542E-2</v>
      </c>
      <c r="R105" s="1">
        <v>75</v>
      </c>
      <c r="S105" s="1">
        <v>22</v>
      </c>
      <c r="T105" s="1">
        <v>558</v>
      </c>
      <c r="U105" s="1">
        <v>847</v>
      </c>
      <c r="V105" s="1">
        <v>1395</v>
      </c>
      <c r="W105" s="1">
        <v>190</v>
      </c>
      <c r="X105" s="1">
        <v>2</v>
      </c>
      <c r="Y105" s="1">
        <v>5</v>
      </c>
      <c r="Z105" s="1">
        <v>11</v>
      </c>
      <c r="AD105" s="1">
        <v>26</v>
      </c>
      <c r="AE105" s="1">
        <v>0</v>
      </c>
      <c r="AF105" s="1">
        <v>3</v>
      </c>
      <c r="AG105" s="1">
        <v>2</v>
      </c>
      <c r="AK105" s="7">
        <f t="shared" si="65"/>
        <v>4</v>
      </c>
      <c r="AL105" s="7">
        <f t="shared" si="66"/>
        <v>9</v>
      </c>
      <c r="AM105" s="7">
        <f t="shared" si="67"/>
        <v>8</v>
      </c>
      <c r="AN105" s="2">
        <f t="shared" si="68"/>
        <v>6.0586734693877549E-2</v>
      </c>
      <c r="AO105" s="2">
        <f t="shared" si="69"/>
        <v>6.3775510204081628E-4</v>
      </c>
      <c r="AP105" s="2">
        <f t="shared" si="70"/>
        <v>1.5943877551020409E-3</v>
      </c>
      <c r="AR105" t="str">
        <f t="shared" si="71"/>
        <v>Crittenden</v>
      </c>
      <c r="AS105" s="5" t="s">
        <v>201</v>
      </c>
      <c r="AT105" s="184">
        <v>1</v>
      </c>
      <c r="AV105" s="97">
        <v>5</v>
      </c>
      <c r="AW105" s="99">
        <v>35</v>
      </c>
      <c r="AX105" s="105">
        <f t="shared" si="72"/>
        <v>5035</v>
      </c>
      <c r="AZ105" s="7" t="s">
        <v>2951</v>
      </c>
      <c r="BA105" t="s">
        <v>3184</v>
      </c>
    </row>
    <row r="106" spans="1:53" hidden="1" outlineLevel="1">
      <c r="A106" s="6" t="s">
        <v>621</v>
      </c>
      <c r="B106" s="5" t="s">
        <v>201</v>
      </c>
      <c r="C106" s="1">
        <f t="shared" si="57"/>
        <v>2421</v>
      </c>
      <c r="D106" s="7">
        <f>IF(R106&gt;0,RANK(R106,(R106:T106,U106:AI106)),0)</f>
        <v>5</v>
      </c>
      <c r="E106" s="7">
        <f>IF(S106&gt;0,RANK(S106,(R106:T106,U106:AI106)),0)</f>
        <v>7</v>
      </c>
      <c r="F106" s="7">
        <f>IF(T106&gt;0,RANK(T106,(R106:T106,U106:AI106)),0)</f>
        <v>3</v>
      </c>
      <c r="G106" s="7">
        <f>IF(U106&gt;0,RANK(U106,(R106:T106,U106:AI106)),0)</f>
        <v>2</v>
      </c>
      <c r="H106" s="7">
        <f t="shared" si="58"/>
        <v>1</v>
      </c>
      <c r="I106" s="49">
        <f t="shared" si="59"/>
        <v>164</v>
      </c>
      <c r="J106" s="177">
        <f t="shared" si="38"/>
        <v>6.7740603056588189E-2</v>
      </c>
      <c r="K106" s="2"/>
      <c r="L106" s="2">
        <f t="shared" si="60"/>
        <v>1.858736059479554E-2</v>
      </c>
      <c r="M106" s="2">
        <f t="shared" si="61"/>
        <v>4.9566294919454771E-3</v>
      </c>
      <c r="N106" s="2">
        <f t="shared" si="62"/>
        <v>0.16315572077653862</v>
      </c>
      <c r="O106" s="2">
        <f t="shared" si="63"/>
        <v>0.33374638579099547</v>
      </c>
      <c r="P106" s="2">
        <f t="shared" si="64"/>
        <v>0.40148698884758366</v>
      </c>
      <c r="Q106" s="2">
        <f t="shared" si="54"/>
        <v>7.8066914498141238E-2</v>
      </c>
      <c r="R106" s="1">
        <v>45</v>
      </c>
      <c r="S106" s="1">
        <v>12</v>
      </c>
      <c r="T106" s="1">
        <v>395</v>
      </c>
      <c r="U106" s="1">
        <v>808</v>
      </c>
      <c r="V106" s="1">
        <v>972</v>
      </c>
      <c r="W106" s="1">
        <v>139</v>
      </c>
      <c r="X106" s="1">
        <v>3</v>
      </c>
      <c r="Y106" s="1">
        <v>3</v>
      </c>
      <c r="Z106" s="1">
        <v>4</v>
      </c>
      <c r="AD106" s="1">
        <v>35</v>
      </c>
      <c r="AE106" s="1">
        <v>1</v>
      </c>
      <c r="AF106" s="1">
        <v>2</v>
      </c>
      <c r="AG106" s="1">
        <v>2</v>
      </c>
      <c r="AK106" s="7">
        <f t="shared" si="65"/>
        <v>4</v>
      </c>
      <c r="AL106" s="7">
        <f t="shared" si="66"/>
        <v>8</v>
      </c>
      <c r="AM106" s="7">
        <f t="shared" si="67"/>
        <v>8</v>
      </c>
      <c r="AN106" s="2">
        <f t="shared" si="68"/>
        <v>5.7414291615035112E-2</v>
      </c>
      <c r="AO106" s="2">
        <f t="shared" si="69"/>
        <v>1.2391573729863693E-3</v>
      </c>
      <c r="AP106" s="2">
        <f t="shared" si="70"/>
        <v>1.2391573729863693E-3</v>
      </c>
      <c r="AR106" t="str">
        <f t="shared" si="71"/>
        <v>Cross</v>
      </c>
      <c r="AS106" s="5" t="s">
        <v>201</v>
      </c>
      <c r="AT106" s="184">
        <v>1</v>
      </c>
      <c r="AV106" s="97">
        <v>5</v>
      </c>
      <c r="AW106" s="99">
        <v>37</v>
      </c>
      <c r="AX106" s="105">
        <f t="shared" si="72"/>
        <v>5037</v>
      </c>
      <c r="AZ106" s="7" t="s">
        <v>2951</v>
      </c>
      <c r="BA106" t="s">
        <v>3184</v>
      </c>
    </row>
    <row r="107" spans="1:53" hidden="1" outlineLevel="1">
      <c r="A107" s="6" t="s">
        <v>247</v>
      </c>
      <c r="B107" s="5" t="s">
        <v>201</v>
      </c>
      <c r="C107" s="1">
        <f t="shared" si="57"/>
        <v>438</v>
      </c>
      <c r="D107" s="7">
        <f>IF(R107&gt;0,RANK(R107,(R107:T107,U107:AI107)),0)</f>
        <v>7</v>
      </c>
      <c r="E107" s="7">
        <f>IF(S107&gt;0,RANK(S107,(R107:T107,U107:AI107)),0)</f>
        <v>6</v>
      </c>
      <c r="F107" s="7">
        <f>IF(T107&gt;0,RANK(T107,(R107:T107,U107:AI107)),0)</f>
        <v>3</v>
      </c>
      <c r="G107" s="7">
        <f>IF(U107&gt;0,RANK(U107,(R107:T107,U107:AI107)),0)</f>
        <v>2</v>
      </c>
      <c r="H107" s="7">
        <f t="shared" si="58"/>
        <v>1</v>
      </c>
      <c r="I107" s="49">
        <f t="shared" si="59"/>
        <v>15</v>
      </c>
      <c r="J107" s="177">
        <f t="shared" si="38"/>
        <v>3.4246575342465752E-2</v>
      </c>
      <c r="K107" s="2"/>
      <c r="L107" s="2">
        <f t="shared" si="60"/>
        <v>2.2831050228310501E-3</v>
      </c>
      <c r="M107" s="2">
        <f t="shared" si="61"/>
        <v>9.1324200913242004E-3</v>
      </c>
      <c r="N107" s="2">
        <f t="shared" si="62"/>
        <v>0.20547945205479451</v>
      </c>
      <c r="O107" s="2">
        <f t="shared" si="63"/>
        <v>0.33789954337899542</v>
      </c>
      <c r="P107" s="2">
        <f t="shared" si="64"/>
        <v>0.37214611872146119</v>
      </c>
      <c r="Q107" s="2">
        <f t="shared" si="54"/>
        <v>7.3059360730593714E-2</v>
      </c>
      <c r="R107" s="1">
        <v>1</v>
      </c>
      <c r="S107" s="1">
        <v>4</v>
      </c>
      <c r="T107" s="1">
        <v>90</v>
      </c>
      <c r="U107" s="1">
        <v>148</v>
      </c>
      <c r="V107" s="1">
        <v>163</v>
      </c>
      <c r="W107" s="1">
        <v>26</v>
      </c>
      <c r="X107" s="1">
        <v>0</v>
      </c>
      <c r="Y107" s="1">
        <v>0</v>
      </c>
      <c r="Z107" s="1">
        <v>1</v>
      </c>
      <c r="AD107" s="1">
        <v>5</v>
      </c>
      <c r="AE107" s="1">
        <v>0</v>
      </c>
      <c r="AF107" s="1">
        <v>0</v>
      </c>
      <c r="AG107" s="1">
        <v>0</v>
      </c>
      <c r="AK107" s="7">
        <f t="shared" si="65"/>
        <v>4</v>
      </c>
      <c r="AL107" s="7">
        <f t="shared" si="66"/>
        <v>0</v>
      </c>
      <c r="AM107" s="7">
        <f t="shared" si="67"/>
        <v>0</v>
      </c>
      <c r="AN107" s="2">
        <f t="shared" si="68"/>
        <v>5.9360730593607303E-2</v>
      </c>
      <c r="AO107" s="2">
        <f t="shared" si="69"/>
        <v>0</v>
      </c>
      <c r="AP107" s="2">
        <f t="shared" si="70"/>
        <v>0</v>
      </c>
      <c r="AR107" t="str">
        <f t="shared" si="71"/>
        <v>Dallas</v>
      </c>
      <c r="AS107" s="5" t="s">
        <v>201</v>
      </c>
      <c r="AT107" s="184">
        <v>4</v>
      </c>
      <c r="AV107" s="97">
        <v>5</v>
      </c>
      <c r="AW107" s="99">
        <v>39</v>
      </c>
      <c r="AX107" s="105">
        <f t="shared" si="72"/>
        <v>5039</v>
      </c>
      <c r="AZ107" s="7" t="s">
        <v>2951</v>
      </c>
      <c r="BA107" t="s">
        <v>3184</v>
      </c>
    </row>
    <row r="108" spans="1:53" hidden="1" outlineLevel="1">
      <c r="A108" s="6" t="s">
        <v>1824</v>
      </c>
      <c r="B108" s="5" t="s">
        <v>201</v>
      </c>
      <c r="C108" s="1">
        <f t="shared" si="57"/>
        <v>448</v>
      </c>
      <c r="D108" s="7">
        <f>IF(R108&gt;0,RANK(R108,(R108:T108,U108:AI108)),0)</f>
        <v>6</v>
      </c>
      <c r="E108" s="7">
        <f>IF(S108&gt;0,RANK(S108,(R108:T108,U108:AI108)),0)</f>
        <v>7</v>
      </c>
      <c r="F108" s="7">
        <f>IF(T108&gt;0,RANK(T108,(R108:T108,U108:AI108)),0)</f>
        <v>2</v>
      </c>
      <c r="G108" s="7">
        <f>IF(U108&gt;0,RANK(U108,(R108:T108,U108:AI108)),0)</f>
        <v>3</v>
      </c>
      <c r="H108" s="7">
        <f t="shared" si="58"/>
        <v>1</v>
      </c>
      <c r="I108" s="49">
        <f t="shared" si="59"/>
        <v>130</v>
      </c>
      <c r="J108" s="177">
        <f t="shared" si="38"/>
        <v>0.29017857142857145</v>
      </c>
      <c r="K108" s="2"/>
      <c r="L108" s="2">
        <f t="shared" si="60"/>
        <v>1.1160714285714286E-2</v>
      </c>
      <c r="M108" s="2">
        <f t="shared" si="61"/>
        <v>8.9285714285714281E-3</v>
      </c>
      <c r="N108" s="2">
        <f t="shared" si="62"/>
        <v>0.22991071428571427</v>
      </c>
      <c r="O108" s="2">
        <f t="shared" si="63"/>
        <v>0.17410714285714285</v>
      </c>
      <c r="P108" s="2">
        <f t="shared" si="64"/>
        <v>0.5200892857142857</v>
      </c>
      <c r="Q108" s="2">
        <f t="shared" si="54"/>
        <v>5.5803571428571508E-2</v>
      </c>
      <c r="R108" s="1">
        <v>5</v>
      </c>
      <c r="S108" s="1">
        <v>4</v>
      </c>
      <c r="T108" s="1">
        <v>103</v>
      </c>
      <c r="U108" s="1">
        <v>78</v>
      </c>
      <c r="V108" s="1">
        <v>233</v>
      </c>
      <c r="W108" s="1">
        <v>15</v>
      </c>
      <c r="X108" s="1">
        <v>3</v>
      </c>
      <c r="Y108" s="1">
        <v>0</v>
      </c>
      <c r="Z108" s="1">
        <v>0</v>
      </c>
      <c r="AD108" s="1">
        <v>7</v>
      </c>
      <c r="AE108" s="1">
        <v>0</v>
      </c>
      <c r="AF108" s="1">
        <v>0</v>
      </c>
      <c r="AG108" s="1">
        <v>0</v>
      </c>
      <c r="AK108" s="7">
        <f t="shared" si="65"/>
        <v>4</v>
      </c>
      <c r="AL108" s="7">
        <f t="shared" si="66"/>
        <v>7</v>
      </c>
      <c r="AM108" s="7">
        <f t="shared" si="67"/>
        <v>0</v>
      </c>
      <c r="AN108" s="2">
        <f t="shared" si="68"/>
        <v>3.3482142857142856E-2</v>
      </c>
      <c r="AO108" s="2">
        <f t="shared" si="69"/>
        <v>6.6964285714285711E-3</v>
      </c>
      <c r="AP108" s="2">
        <f t="shared" si="70"/>
        <v>0</v>
      </c>
      <c r="AR108" t="str">
        <f t="shared" si="71"/>
        <v>Desha</v>
      </c>
      <c r="AS108" s="5" t="s">
        <v>201</v>
      </c>
      <c r="AT108" s="184">
        <v>1</v>
      </c>
      <c r="AV108" s="97">
        <v>5</v>
      </c>
      <c r="AW108" s="99">
        <v>41</v>
      </c>
      <c r="AX108" s="105">
        <f t="shared" si="72"/>
        <v>5041</v>
      </c>
      <c r="AZ108" s="7" t="s">
        <v>2951</v>
      </c>
      <c r="BA108" t="s">
        <v>3184</v>
      </c>
    </row>
    <row r="109" spans="1:53" hidden="1" outlineLevel="1">
      <c r="A109" s="6" t="s">
        <v>2541</v>
      </c>
      <c r="B109" s="5" t="s">
        <v>201</v>
      </c>
      <c r="C109" s="1">
        <f t="shared" si="57"/>
        <v>2175</v>
      </c>
      <c r="D109" s="7">
        <f>IF(R109&gt;0,RANK(R109,(R109:T109,U109:AI109)),0)</f>
        <v>5</v>
      </c>
      <c r="E109" s="7">
        <f>IF(S109&gt;0,RANK(S109,(R109:T109,U109:AI109)),0)</f>
        <v>7</v>
      </c>
      <c r="F109" s="7">
        <f>IF(T109&gt;0,RANK(T109,(R109:T109,U109:AI109)),0)</f>
        <v>2</v>
      </c>
      <c r="G109" s="7">
        <f>IF(U109&gt;0,RANK(U109,(R109:T109,U109:AI109)),0)</f>
        <v>3</v>
      </c>
      <c r="H109" s="7">
        <f t="shared" si="58"/>
        <v>1</v>
      </c>
      <c r="I109" s="49">
        <f t="shared" si="59"/>
        <v>238</v>
      </c>
      <c r="J109" s="177">
        <f t="shared" si="38"/>
        <v>0.10942528735632184</v>
      </c>
      <c r="K109" s="2"/>
      <c r="L109" s="2">
        <f t="shared" si="60"/>
        <v>2.1609195402298852E-2</v>
      </c>
      <c r="M109" s="2">
        <f t="shared" si="61"/>
        <v>5.0574712643678158E-3</v>
      </c>
      <c r="N109" s="2">
        <f t="shared" si="62"/>
        <v>0.25609195402298851</v>
      </c>
      <c r="O109" s="2">
        <f t="shared" si="63"/>
        <v>0.24735632183908046</v>
      </c>
      <c r="P109" s="2">
        <f t="shared" si="64"/>
        <v>0.36551724137931035</v>
      </c>
      <c r="Q109" s="2">
        <f t="shared" si="54"/>
        <v>0.10436781609195389</v>
      </c>
      <c r="R109" s="1">
        <v>47</v>
      </c>
      <c r="S109" s="1">
        <v>11</v>
      </c>
      <c r="T109" s="1">
        <v>557</v>
      </c>
      <c r="U109" s="1">
        <v>538</v>
      </c>
      <c r="V109" s="1">
        <v>795</v>
      </c>
      <c r="W109" s="1">
        <v>176</v>
      </c>
      <c r="X109" s="1">
        <v>1</v>
      </c>
      <c r="Y109" s="1">
        <v>5</v>
      </c>
      <c r="Z109" s="1">
        <v>3</v>
      </c>
      <c r="AD109" s="1">
        <v>34</v>
      </c>
      <c r="AE109" s="1">
        <v>2</v>
      </c>
      <c r="AF109" s="1">
        <v>5</v>
      </c>
      <c r="AG109" s="1">
        <v>1</v>
      </c>
      <c r="AK109" s="7">
        <f t="shared" si="65"/>
        <v>4</v>
      </c>
      <c r="AL109" s="7">
        <f t="shared" si="66"/>
        <v>9</v>
      </c>
      <c r="AM109" s="7">
        <f t="shared" si="67"/>
        <v>7</v>
      </c>
      <c r="AN109" s="2">
        <f t="shared" si="68"/>
        <v>8.0919540229885054E-2</v>
      </c>
      <c r="AO109" s="2">
        <f t="shared" si="69"/>
        <v>4.5977011494252872E-4</v>
      </c>
      <c r="AP109" s="2">
        <f t="shared" si="70"/>
        <v>2.2988505747126436E-3</v>
      </c>
      <c r="AR109" t="str">
        <f t="shared" si="71"/>
        <v>Drew</v>
      </c>
      <c r="AS109" s="5" t="s">
        <v>201</v>
      </c>
      <c r="AT109" s="184">
        <v>4</v>
      </c>
      <c r="AV109" s="97">
        <v>5</v>
      </c>
      <c r="AW109" s="99">
        <v>43</v>
      </c>
      <c r="AX109" s="105">
        <f t="shared" si="72"/>
        <v>5043</v>
      </c>
      <c r="AZ109" s="7" t="s">
        <v>2951</v>
      </c>
      <c r="BA109" t="s">
        <v>3184</v>
      </c>
    </row>
    <row r="110" spans="1:53" hidden="1" outlineLevel="1">
      <c r="A110" s="6" t="s">
        <v>1860</v>
      </c>
      <c r="B110" s="5" t="s">
        <v>201</v>
      </c>
      <c r="C110" s="1">
        <f t="shared" si="57"/>
        <v>18728</v>
      </c>
      <c r="D110" s="7">
        <f>IF(R110&gt;0,RANK(R110,(R110:T110,U110:AI110)),0)</f>
        <v>5</v>
      </c>
      <c r="E110" s="7">
        <f>IF(S110&gt;0,RANK(S110,(R110:T110,U110:AI110)),0)</f>
        <v>7</v>
      </c>
      <c r="F110" s="7">
        <f>IF(T110&gt;0,RANK(T110,(R110:T110,U110:AI110)),0)</f>
        <v>2</v>
      </c>
      <c r="G110" s="7">
        <f>IF(U110&gt;0,RANK(U110,(R110:T110,U110:AI110)),0)</f>
        <v>1</v>
      </c>
      <c r="H110" s="7">
        <f t="shared" si="58"/>
        <v>3</v>
      </c>
      <c r="I110" s="49">
        <f t="shared" si="59"/>
        <v>805</v>
      </c>
      <c r="J110" s="177">
        <f t="shared" si="38"/>
        <v>4.2983767620674927E-2</v>
      </c>
      <c r="K110" s="2"/>
      <c r="L110" s="2">
        <f t="shared" si="60"/>
        <v>3.1770610850064072E-2</v>
      </c>
      <c r="M110" s="2">
        <f t="shared" si="61"/>
        <v>5.5531824006834684E-3</v>
      </c>
      <c r="N110" s="2">
        <f t="shared" si="62"/>
        <v>0.29015378043571122</v>
      </c>
      <c r="O110" s="2">
        <f t="shared" si="63"/>
        <v>0.33313754805638618</v>
      </c>
      <c r="P110" s="2">
        <f t="shared" si="64"/>
        <v>0.27194574967962409</v>
      </c>
      <c r="Q110" s="2">
        <f t="shared" si="54"/>
        <v>6.7439128577530927E-2</v>
      </c>
      <c r="R110" s="1">
        <v>595</v>
      </c>
      <c r="S110" s="1">
        <v>104</v>
      </c>
      <c r="T110" s="1">
        <v>5434</v>
      </c>
      <c r="U110" s="1">
        <v>6239</v>
      </c>
      <c r="V110" s="1">
        <v>5093</v>
      </c>
      <c r="W110" s="1">
        <v>950</v>
      </c>
      <c r="X110" s="1">
        <v>18</v>
      </c>
      <c r="Y110" s="1">
        <v>23</v>
      </c>
      <c r="Z110" s="1">
        <v>50</v>
      </c>
      <c r="AD110" s="1">
        <v>194</v>
      </c>
      <c r="AE110" s="1">
        <v>4</v>
      </c>
      <c r="AF110" s="1">
        <v>8</v>
      </c>
      <c r="AG110" s="1">
        <v>16</v>
      </c>
      <c r="AK110" s="7">
        <f t="shared" si="65"/>
        <v>4</v>
      </c>
      <c r="AL110" s="7">
        <f t="shared" si="66"/>
        <v>9</v>
      </c>
      <c r="AM110" s="7">
        <f t="shared" si="67"/>
        <v>8</v>
      </c>
      <c r="AN110" s="2">
        <f t="shared" si="68"/>
        <v>5.0726185390858609E-2</v>
      </c>
      <c r="AO110" s="2">
        <f t="shared" si="69"/>
        <v>9.6112772319521572E-4</v>
      </c>
      <c r="AP110" s="2">
        <f t="shared" si="70"/>
        <v>1.2281076463049978E-3</v>
      </c>
      <c r="AR110" t="str">
        <f t="shared" si="71"/>
        <v>Faulkner</v>
      </c>
      <c r="AS110" s="5" t="s">
        <v>201</v>
      </c>
      <c r="AT110" s="184">
        <v>2</v>
      </c>
      <c r="AV110" s="97">
        <v>5</v>
      </c>
      <c r="AW110" s="99">
        <v>45</v>
      </c>
      <c r="AX110" s="105">
        <f t="shared" si="72"/>
        <v>5045</v>
      </c>
      <c r="AZ110" s="7" t="s">
        <v>2951</v>
      </c>
      <c r="BA110" t="s">
        <v>3184</v>
      </c>
    </row>
    <row r="111" spans="1:53" hidden="1" outlineLevel="1">
      <c r="A111" s="6" t="s">
        <v>2409</v>
      </c>
      <c r="B111" s="5" t="s">
        <v>201</v>
      </c>
      <c r="C111" s="1">
        <f t="shared" si="57"/>
        <v>3338</v>
      </c>
      <c r="D111" s="7">
        <f>IF(R111&gt;0,RANK(R111,(R111:T111,U111:AI111)),0)</f>
        <v>5</v>
      </c>
      <c r="E111" s="7">
        <f>IF(S111&gt;0,RANK(S111,(R111:T111,U111:AI111)),0)</f>
        <v>8</v>
      </c>
      <c r="F111" s="7">
        <f>IF(T111&gt;0,RANK(T111,(R111:T111,U111:AI111)),0)</f>
        <v>3</v>
      </c>
      <c r="G111" s="7">
        <f>IF(U111&gt;0,RANK(U111,(R111:T111,U111:AI111)),0)</f>
        <v>2</v>
      </c>
      <c r="H111" s="7">
        <f t="shared" si="58"/>
        <v>1</v>
      </c>
      <c r="I111" s="49">
        <f t="shared" si="59"/>
        <v>133</v>
      </c>
      <c r="J111" s="177">
        <f t="shared" si="38"/>
        <v>3.9844218094667469E-2</v>
      </c>
      <c r="K111" s="2"/>
      <c r="L111" s="2">
        <f t="shared" si="60"/>
        <v>2.8460155781905333E-2</v>
      </c>
      <c r="M111" s="2">
        <f t="shared" si="61"/>
        <v>4.493708807669263E-3</v>
      </c>
      <c r="N111" s="2">
        <f t="shared" si="62"/>
        <v>0.18064709406830437</v>
      </c>
      <c r="O111" s="2">
        <f t="shared" si="63"/>
        <v>0.329239065308568</v>
      </c>
      <c r="P111" s="2">
        <f t="shared" si="64"/>
        <v>0.36908328340323548</v>
      </c>
      <c r="Q111" s="2">
        <f t="shared" si="54"/>
        <v>8.8076692630317532E-2</v>
      </c>
      <c r="R111" s="1">
        <v>95</v>
      </c>
      <c r="S111" s="1">
        <v>15</v>
      </c>
      <c r="T111" s="1">
        <v>603</v>
      </c>
      <c r="U111" s="1">
        <v>1099</v>
      </c>
      <c r="V111" s="1">
        <v>1232</v>
      </c>
      <c r="W111" s="1">
        <v>182</v>
      </c>
      <c r="X111" s="1">
        <v>3</v>
      </c>
      <c r="Y111" s="1">
        <v>6</v>
      </c>
      <c r="Z111" s="1">
        <v>18</v>
      </c>
      <c r="AD111" s="1">
        <v>82</v>
      </c>
      <c r="AE111" s="1">
        <v>0</v>
      </c>
      <c r="AF111" s="1">
        <v>1</v>
      </c>
      <c r="AG111" s="1">
        <v>2</v>
      </c>
      <c r="AK111" s="7">
        <f t="shared" si="65"/>
        <v>4</v>
      </c>
      <c r="AL111" s="7">
        <f t="shared" si="66"/>
        <v>9</v>
      </c>
      <c r="AM111" s="7">
        <f t="shared" si="67"/>
        <v>8</v>
      </c>
      <c r="AN111" s="2">
        <f t="shared" si="68"/>
        <v>5.4523666866387058E-2</v>
      </c>
      <c r="AO111" s="2">
        <f t="shared" si="69"/>
        <v>8.9874176153385257E-4</v>
      </c>
      <c r="AP111" s="2">
        <f t="shared" si="70"/>
        <v>1.7974835230677051E-3</v>
      </c>
      <c r="AR111" t="str">
        <f t="shared" si="71"/>
        <v>Franklin</v>
      </c>
      <c r="AS111" s="5" t="s">
        <v>201</v>
      </c>
      <c r="AT111" s="184">
        <v>4</v>
      </c>
      <c r="AV111" s="97">
        <v>5</v>
      </c>
      <c r="AW111" s="99">
        <v>47</v>
      </c>
      <c r="AX111" s="105">
        <f t="shared" si="72"/>
        <v>5047</v>
      </c>
      <c r="AZ111" s="7" t="s">
        <v>2951</v>
      </c>
      <c r="BA111" t="s">
        <v>3184</v>
      </c>
    </row>
    <row r="112" spans="1:53" hidden="1" outlineLevel="1">
      <c r="A112" s="6" t="s">
        <v>3217</v>
      </c>
      <c r="B112" s="5" t="s">
        <v>201</v>
      </c>
      <c r="C112" s="1">
        <f t="shared" si="57"/>
        <v>1386</v>
      </c>
      <c r="D112" s="7">
        <f>IF(R112&gt;0,RANK(R112,(R112:T112,U112:AI112)),0)</f>
        <v>5</v>
      </c>
      <c r="E112" s="7">
        <f>IF(S112&gt;0,RANK(S112,(R112:T112,U112:AI112)),0)</f>
        <v>8</v>
      </c>
      <c r="F112" s="7">
        <f>IF(T112&gt;0,RANK(T112,(R112:T112,U112:AI112)),0)</f>
        <v>3</v>
      </c>
      <c r="G112" s="7">
        <f>IF(U112&gt;0,RANK(U112,(R112:T112,U112:AI112)),0)</f>
        <v>2</v>
      </c>
      <c r="H112" s="7">
        <f t="shared" si="58"/>
        <v>1</v>
      </c>
      <c r="I112" s="49">
        <f t="shared" si="59"/>
        <v>266</v>
      </c>
      <c r="J112" s="177">
        <f t="shared" si="38"/>
        <v>0.19191919191919191</v>
      </c>
      <c r="K112" s="2"/>
      <c r="L112" s="2">
        <f t="shared" si="60"/>
        <v>2.3088023088023088E-2</v>
      </c>
      <c r="M112" s="2">
        <f t="shared" si="61"/>
        <v>2.1645021645021645E-3</v>
      </c>
      <c r="N112" s="2">
        <f t="shared" si="62"/>
        <v>0.13059163059163059</v>
      </c>
      <c r="O112" s="2">
        <f t="shared" si="63"/>
        <v>0.27849927849927852</v>
      </c>
      <c r="P112" s="2">
        <f t="shared" si="64"/>
        <v>0.4704184704184704</v>
      </c>
      <c r="Q112" s="2">
        <f t="shared" si="54"/>
        <v>9.5238095238095344E-2</v>
      </c>
      <c r="R112" s="1">
        <v>32</v>
      </c>
      <c r="S112" s="1">
        <v>3</v>
      </c>
      <c r="T112" s="1">
        <v>181</v>
      </c>
      <c r="U112" s="1">
        <v>386</v>
      </c>
      <c r="V112" s="1">
        <v>652</v>
      </c>
      <c r="W112" s="1">
        <v>111</v>
      </c>
      <c r="X112" s="1">
        <v>1</v>
      </c>
      <c r="Y112" s="1">
        <v>0</v>
      </c>
      <c r="Z112" s="1">
        <v>5</v>
      </c>
      <c r="AD112" s="1">
        <v>15</v>
      </c>
      <c r="AE112" s="1">
        <v>0</v>
      </c>
      <c r="AF112" s="1">
        <v>0</v>
      </c>
      <c r="AG112" s="1">
        <v>0</v>
      </c>
      <c r="AK112" s="7">
        <f t="shared" si="65"/>
        <v>4</v>
      </c>
      <c r="AL112" s="7">
        <f t="shared" si="66"/>
        <v>8</v>
      </c>
      <c r="AM112" s="7">
        <f t="shared" si="67"/>
        <v>0</v>
      </c>
      <c r="AN112" s="2">
        <f t="shared" si="68"/>
        <v>8.0086580086580081E-2</v>
      </c>
      <c r="AO112" s="2">
        <f t="shared" si="69"/>
        <v>7.215007215007215E-4</v>
      </c>
      <c r="AP112" s="2">
        <f t="shared" si="70"/>
        <v>0</v>
      </c>
      <c r="AR112" t="str">
        <f t="shared" si="71"/>
        <v>Fulton</v>
      </c>
      <c r="AS112" s="5" t="s">
        <v>201</v>
      </c>
      <c r="AT112" s="184">
        <v>1</v>
      </c>
      <c r="AV112" s="97">
        <v>5</v>
      </c>
      <c r="AW112" s="99">
        <v>49</v>
      </c>
      <c r="AX112" s="105">
        <f t="shared" si="72"/>
        <v>5049</v>
      </c>
      <c r="AZ112" s="7" t="s">
        <v>2951</v>
      </c>
      <c r="BA112" t="s">
        <v>3184</v>
      </c>
    </row>
    <row r="113" spans="1:53" hidden="1" outlineLevel="1">
      <c r="A113" s="6" t="s">
        <v>529</v>
      </c>
      <c r="B113" s="5" t="s">
        <v>201</v>
      </c>
      <c r="C113" s="1">
        <f t="shared" si="57"/>
        <v>15767</v>
      </c>
      <c r="D113" s="7">
        <f>IF(R113&gt;0,RANK(R113,(R113:T113,U113:AI113)),0)</f>
        <v>5</v>
      </c>
      <c r="E113" s="7">
        <f>IF(S113&gt;0,RANK(S113,(R113:T113,U113:AI113)),0)</f>
        <v>7</v>
      </c>
      <c r="F113" s="7">
        <f>IF(T113&gt;0,RANK(T113,(R113:T113,U113:AI113)),0)</f>
        <v>3</v>
      </c>
      <c r="G113" s="7">
        <f>IF(U113&gt;0,RANK(U113,(R113:T113,U113:AI113)),0)</f>
        <v>2</v>
      </c>
      <c r="H113" s="7">
        <f t="shared" si="58"/>
        <v>1</v>
      </c>
      <c r="I113" s="49">
        <f t="shared" si="59"/>
        <v>1457</v>
      </c>
      <c r="J113" s="177">
        <f t="shared" si="38"/>
        <v>9.2408194329929597E-2</v>
      </c>
      <c r="K113" s="2"/>
      <c r="L113" s="2">
        <f t="shared" si="60"/>
        <v>4.2684087017187795E-2</v>
      </c>
      <c r="M113" s="2">
        <f t="shared" si="61"/>
        <v>6.4692078391577349E-3</v>
      </c>
      <c r="N113" s="2">
        <f t="shared" si="62"/>
        <v>0.25762668865351684</v>
      </c>
      <c r="O113" s="2">
        <f t="shared" si="63"/>
        <v>0.2591488552039069</v>
      </c>
      <c r="P113" s="2">
        <f t="shared" si="64"/>
        <v>0.35155704953383649</v>
      </c>
      <c r="Q113" s="2">
        <f t="shared" si="54"/>
        <v>8.2514111752394259E-2</v>
      </c>
      <c r="R113" s="1">
        <v>673</v>
      </c>
      <c r="S113" s="1">
        <v>102</v>
      </c>
      <c r="T113" s="1">
        <v>4062</v>
      </c>
      <c r="U113" s="1">
        <v>4086</v>
      </c>
      <c r="V113" s="1">
        <v>5543</v>
      </c>
      <c r="W113" s="1">
        <v>970</v>
      </c>
      <c r="X113" s="1">
        <v>18</v>
      </c>
      <c r="Y113" s="1">
        <v>34</v>
      </c>
      <c r="Z113" s="1">
        <v>50</v>
      </c>
      <c r="AD113" s="1">
        <v>203</v>
      </c>
      <c r="AE113" s="1">
        <v>5</v>
      </c>
      <c r="AF113" s="1">
        <v>7</v>
      </c>
      <c r="AG113" s="1">
        <v>14</v>
      </c>
      <c r="AK113" s="7">
        <f t="shared" si="65"/>
        <v>4</v>
      </c>
      <c r="AL113" s="7">
        <f t="shared" si="66"/>
        <v>9</v>
      </c>
      <c r="AM113" s="7">
        <f t="shared" si="67"/>
        <v>8</v>
      </c>
      <c r="AN113" s="2">
        <f t="shared" si="68"/>
        <v>6.1520898078264732E-2</v>
      </c>
      <c r="AO113" s="2">
        <f t="shared" si="69"/>
        <v>1.1416249127925414E-3</v>
      </c>
      <c r="AP113" s="2">
        <f t="shared" si="70"/>
        <v>2.1564026130525783E-3</v>
      </c>
      <c r="AR113" t="str">
        <f t="shared" si="71"/>
        <v>Garland</v>
      </c>
      <c r="AS113" s="5" t="s">
        <v>201</v>
      </c>
      <c r="AT113" s="184">
        <v>4</v>
      </c>
      <c r="AV113" s="97">
        <v>5</v>
      </c>
      <c r="AW113" s="99">
        <v>51</v>
      </c>
      <c r="AX113" s="105">
        <f t="shared" si="72"/>
        <v>5051</v>
      </c>
      <c r="AZ113" s="7" t="s">
        <v>2951</v>
      </c>
      <c r="BA113" t="s">
        <v>3184</v>
      </c>
    </row>
    <row r="114" spans="1:53" hidden="1" outlineLevel="1">
      <c r="A114" s="6" t="s">
        <v>2057</v>
      </c>
      <c r="B114" s="5" t="s">
        <v>201</v>
      </c>
      <c r="C114" s="1">
        <f t="shared" si="57"/>
        <v>3237</v>
      </c>
      <c r="D114" s="7">
        <f>IF(R114&gt;0,RANK(R114,(R114:T114,U114:AI114)),0)</f>
        <v>5</v>
      </c>
      <c r="E114" s="7">
        <f>IF(S114&gt;0,RANK(S114,(R114:T114,U114:AI114)),0)</f>
        <v>8</v>
      </c>
      <c r="F114" s="7">
        <f>IF(T114&gt;0,RANK(T114,(R114:T114,U114:AI114)),0)</f>
        <v>3</v>
      </c>
      <c r="G114" s="7">
        <f>IF(U114&gt;0,RANK(U114,(R114:T114,U114:AI114)),0)</f>
        <v>1</v>
      </c>
      <c r="H114" s="7">
        <f t="shared" si="58"/>
        <v>2</v>
      </c>
      <c r="I114" s="49">
        <f t="shared" si="59"/>
        <v>319</v>
      </c>
      <c r="J114" s="177">
        <f t="shared" si="38"/>
        <v>9.8548038307074454E-2</v>
      </c>
      <c r="K114" s="2"/>
      <c r="L114" s="2">
        <f t="shared" si="60"/>
        <v>1.8226753166512202E-2</v>
      </c>
      <c r="M114" s="2">
        <f t="shared" si="61"/>
        <v>2.4714241581711462E-3</v>
      </c>
      <c r="N114" s="2">
        <f t="shared" si="62"/>
        <v>0.20142106889094841</v>
      </c>
      <c r="O114" s="2">
        <f t="shared" si="63"/>
        <v>0.41056533827618164</v>
      </c>
      <c r="P114" s="2">
        <f t="shared" si="64"/>
        <v>0.31201729996910721</v>
      </c>
      <c r="Q114" s="2">
        <f t="shared" si="54"/>
        <v>5.5298115539079318E-2</v>
      </c>
      <c r="R114" s="1">
        <v>59</v>
      </c>
      <c r="S114" s="1">
        <v>8</v>
      </c>
      <c r="T114" s="1">
        <v>652</v>
      </c>
      <c r="U114" s="1">
        <v>1329</v>
      </c>
      <c r="V114" s="1">
        <v>1010</v>
      </c>
      <c r="W114" s="1">
        <v>125</v>
      </c>
      <c r="X114" s="1">
        <v>1</v>
      </c>
      <c r="Y114" s="1">
        <v>7</v>
      </c>
      <c r="Z114" s="1">
        <v>9</v>
      </c>
      <c r="AD114" s="1">
        <v>33</v>
      </c>
      <c r="AE114" s="1">
        <v>1</v>
      </c>
      <c r="AF114" s="1">
        <v>1</v>
      </c>
      <c r="AG114" s="1">
        <v>2</v>
      </c>
      <c r="AK114" s="7">
        <f t="shared" si="65"/>
        <v>4</v>
      </c>
      <c r="AL114" s="7">
        <f t="shared" si="66"/>
        <v>9</v>
      </c>
      <c r="AM114" s="7">
        <f t="shared" si="67"/>
        <v>8</v>
      </c>
      <c r="AN114" s="2">
        <f t="shared" si="68"/>
        <v>3.861600247142416E-2</v>
      </c>
      <c r="AO114" s="2">
        <f t="shared" si="69"/>
        <v>3.0892801977139327E-4</v>
      </c>
      <c r="AP114" s="2">
        <f t="shared" si="70"/>
        <v>2.1624961383997529E-3</v>
      </c>
      <c r="AR114" t="str">
        <f t="shared" si="71"/>
        <v>Grant</v>
      </c>
      <c r="AS114" s="5" t="s">
        <v>201</v>
      </c>
      <c r="AT114" s="184">
        <v>4</v>
      </c>
      <c r="AV114" s="97">
        <v>5</v>
      </c>
      <c r="AW114" s="99">
        <v>53</v>
      </c>
      <c r="AX114" s="105">
        <f t="shared" si="72"/>
        <v>5053</v>
      </c>
      <c r="AZ114" s="7" t="s">
        <v>2951</v>
      </c>
      <c r="BA114" t="s">
        <v>3184</v>
      </c>
    </row>
    <row r="115" spans="1:53" hidden="1" outlineLevel="1">
      <c r="A115" s="6" t="s">
        <v>1307</v>
      </c>
      <c r="B115" s="5" t="s">
        <v>201</v>
      </c>
      <c r="C115" s="1">
        <f t="shared" si="57"/>
        <v>5993</v>
      </c>
      <c r="D115" s="7">
        <f>IF(R115&gt;0,RANK(R115,(R115:T115,U115:AI115)),0)</f>
        <v>5</v>
      </c>
      <c r="E115" s="7">
        <f>IF(S115&gt;0,RANK(S115,(R115:T115,U115:AI115)),0)</f>
        <v>7</v>
      </c>
      <c r="F115" s="7">
        <f>IF(T115&gt;0,RANK(T115,(R115:T115,U115:AI115)),0)</f>
        <v>3</v>
      </c>
      <c r="G115" s="7">
        <f>IF(U115&gt;0,RANK(U115,(R115:T115,U115:AI115)),0)</f>
        <v>2</v>
      </c>
      <c r="H115" s="7">
        <f t="shared" si="58"/>
        <v>1</v>
      </c>
      <c r="I115" s="49">
        <f t="shared" si="59"/>
        <v>394</v>
      </c>
      <c r="J115" s="177">
        <f t="shared" si="38"/>
        <v>6.5743367261805435E-2</v>
      </c>
      <c r="K115" s="2"/>
      <c r="L115" s="2">
        <f t="shared" si="60"/>
        <v>3.4373435674954114E-2</v>
      </c>
      <c r="M115" s="2">
        <f t="shared" si="61"/>
        <v>1.2014016352411146E-2</v>
      </c>
      <c r="N115" s="2">
        <f t="shared" si="62"/>
        <v>0.22025696646087101</v>
      </c>
      <c r="O115" s="2">
        <f t="shared" si="63"/>
        <v>0.28533288836976473</v>
      </c>
      <c r="P115" s="2">
        <f t="shared" si="64"/>
        <v>0.35107625563157019</v>
      </c>
      <c r="Q115" s="2">
        <f t="shared" si="54"/>
        <v>9.6946437510428807E-2</v>
      </c>
      <c r="R115" s="1">
        <v>206</v>
      </c>
      <c r="S115" s="1">
        <v>72</v>
      </c>
      <c r="T115" s="1">
        <v>1320</v>
      </c>
      <c r="U115" s="1">
        <v>1710</v>
      </c>
      <c r="V115" s="1">
        <v>2104</v>
      </c>
      <c r="W115" s="1">
        <v>377</v>
      </c>
      <c r="X115" s="1">
        <v>5</v>
      </c>
      <c r="Y115" s="1">
        <v>11</v>
      </c>
      <c r="Z115" s="1">
        <v>20</v>
      </c>
      <c r="AD115" s="1">
        <v>161</v>
      </c>
      <c r="AE115" s="1">
        <v>1</v>
      </c>
      <c r="AF115" s="1">
        <v>2</v>
      </c>
      <c r="AG115" s="1">
        <v>4</v>
      </c>
      <c r="AK115" s="7">
        <f t="shared" si="65"/>
        <v>4</v>
      </c>
      <c r="AL115" s="7">
        <f t="shared" si="66"/>
        <v>9</v>
      </c>
      <c r="AM115" s="7">
        <f t="shared" si="67"/>
        <v>8</v>
      </c>
      <c r="AN115" s="2">
        <f t="shared" si="68"/>
        <v>6.2906724511930592E-2</v>
      </c>
      <c r="AO115" s="2">
        <f t="shared" si="69"/>
        <v>8.3430669113966291E-4</v>
      </c>
      <c r="AP115" s="2">
        <f t="shared" si="70"/>
        <v>1.8354747205072584E-3</v>
      </c>
      <c r="AR115" t="str">
        <f t="shared" si="71"/>
        <v>Greene</v>
      </c>
      <c r="AS115" s="5" t="s">
        <v>201</v>
      </c>
      <c r="AT115" s="184">
        <v>1</v>
      </c>
      <c r="AV115" s="97">
        <v>5</v>
      </c>
      <c r="AW115" s="99">
        <v>55</v>
      </c>
      <c r="AX115" s="105">
        <f t="shared" si="72"/>
        <v>5055</v>
      </c>
      <c r="AZ115" s="7" t="s">
        <v>2951</v>
      </c>
      <c r="BA115" t="s">
        <v>3184</v>
      </c>
    </row>
    <row r="116" spans="1:53" hidden="1" outlineLevel="1">
      <c r="A116" s="6" t="s">
        <v>751</v>
      </c>
      <c r="B116" s="5" t="s">
        <v>201</v>
      </c>
      <c r="C116" s="1">
        <f t="shared" si="57"/>
        <v>2426</v>
      </c>
      <c r="D116" s="7">
        <f>IF(R116&gt;0,RANK(R116,(R116:T116,U116:AI116)),0)</f>
        <v>5</v>
      </c>
      <c r="E116" s="7">
        <f>IF(S116&gt;0,RANK(S116,(R116:T116,U116:AI116)),0)</f>
        <v>8</v>
      </c>
      <c r="F116" s="7">
        <f>IF(T116&gt;0,RANK(T116,(R116:T116,U116:AI116)),0)</f>
        <v>3</v>
      </c>
      <c r="G116" s="7">
        <f>IF(U116&gt;0,RANK(U116,(R116:T116,U116:AI116)),0)</f>
        <v>1</v>
      </c>
      <c r="H116" s="7">
        <f t="shared" si="58"/>
        <v>2</v>
      </c>
      <c r="I116" s="49">
        <f t="shared" si="59"/>
        <v>96</v>
      </c>
      <c r="J116" s="177">
        <f t="shared" si="38"/>
        <v>3.9571310799670238E-2</v>
      </c>
      <c r="K116" s="2"/>
      <c r="L116" s="2">
        <f t="shared" si="60"/>
        <v>3.7922506183017311E-2</v>
      </c>
      <c r="M116" s="2">
        <f t="shared" si="61"/>
        <v>2.4732069249793899E-3</v>
      </c>
      <c r="N116" s="2">
        <f t="shared" si="62"/>
        <v>0.16281945589447649</v>
      </c>
      <c r="O116" s="2">
        <f t="shared" si="63"/>
        <v>0.37798845836768341</v>
      </c>
      <c r="P116" s="2">
        <f t="shared" si="64"/>
        <v>0.33841714756801317</v>
      </c>
      <c r="Q116" s="2">
        <f t="shared" si="54"/>
        <v>8.0379225061830151E-2</v>
      </c>
      <c r="R116" s="1">
        <v>92</v>
      </c>
      <c r="S116" s="1">
        <v>6</v>
      </c>
      <c r="T116" s="1">
        <v>395</v>
      </c>
      <c r="U116" s="1">
        <v>917</v>
      </c>
      <c r="V116" s="1">
        <v>821</v>
      </c>
      <c r="W116" s="1">
        <v>119</v>
      </c>
      <c r="X116" s="1">
        <v>0</v>
      </c>
      <c r="Y116" s="1">
        <v>2</v>
      </c>
      <c r="Z116" s="1">
        <v>7</v>
      </c>
      <c r="AD116" s="1">
        <v>63</v>
      </c>
      <c r="AE116" s="1">
        <v>3</v>
      </c>
      <c r="AF116" s="1">
        <v>0</v>
      </c>
      <c r="AG116" s="1">
        <v>1</v>
      </c>
      <c r="AK116" s="7">
        <f t="shared" si="65"/>
        <v>4</v>
      </c>
      <c r="AL116" s="7">
        <f t="shared" si="66"/>
        <v>0</v>
      </c>
      <c r="AM116" s="7">
        <f t="shared" si="67"/>
        <v>8</v>
      </c>
      <c r="AN116" s="2">
        <f t="shared" si="68"/>
        <v>4.9051937345424568E-2</v>
      </c>
      <c r="AO116" s="2">
        <f t="shared" si="69"/>
        <v>0</v>
      </c>
      <c r="AP116" s="2">
        <f t="shared" si="70"/>
        <v>8.2440230832646333E-4</v>
      </c>
      <c r="AR116" t="str">
        <f t="shared" si="71"/>
        <v>Hempstead</v>
      </c>
      <c r="AS116" s="5" t="s">
        <v>201</v>
      </c>
      <c r="AT116" s="184">
        <v>4</v>
      </c>
      <c r="AV116" s="97">
        <v>5</v>
      </c>
      <c r="AW116" s="99">
        <v>57</v>
      </c>
      <c r="AX116" s="105">
        <f t="shared" si="72"/>
        <v>5057</v>
      </c>
      <c r="AZ116" s="7" t="s">
        <v>2951</v>
      </c>
      <c r="BA116" t="s">
        <v>3184</v>
      </c>
    </row>
    <row r="117" spans="1:53" hidden="1" outlineLevel="1">
      <c r="A117" s="6" t="s">
        <v>770</v>
      </c>
      <c r="B117" s="5" t="s">
        <v>201</v>
      </c>
      <c r="C117" s="1">
        <f t="shared" si="57"/>
        <v>4292</v>
      </c>
      <c r="D117" s="7">
        <f>IF(R117&gt;0,RANK(R117,(R117:T117,U117:AI117)),0)</f>
        <v>5</v>
      </c>
      <c r="E117" s="7">
        <f>IF(S117&gt;0,RANK(S117,(R117:T117,U117:AI117)),0)</f>
        <v>7</v>
      </c>
      <c r="F117" s="7">
        <f>IF(T117&gt;0,RANK(T117,(R117:T117,U117:AI117)),0)</f>
        <v>3</v>
      </c>
      <c r="G117" s="7">
        <f>IF(U117&gt;0,RANK(U117,(R117:T117,U117:AI117)),0)</f>
        <v>2</v>
      </c>
      <c r="H117" s="7">
        <f t="shared" si="58"/>
        <v>1</v>
      </c>
      <c r="I117" s="49">
        <f t="shared" si="59"/>
        <v>217</v>
      </c>
      <c r="J117" s="177">
        <f t="shared" si="38"/>
        <v>5.0559179869524698E-2</v>
      </c>
      <c r="K117" s="2"/>
      <c r="L117" s="2">
        <f t="shared" si="60"/>
        <v>1.8872320596458526E-2</v>
      </c>
      <c r="M117" s="2">
        <f t="shared" si="61"/>
        <v>3.4948741845293569E-3</v>
      </c>
      <c r="N117" s="2">
        <f t="shared" si="62"/>
        <v>0.20782851817334577</v>
      </c>
      <c r="O117" s="2">
        <f t="shared" si="63"/>
        <v>0.32199440820130476</v>
      </c>
      <c r="P117" s="2">
        <f t="shared" si="64"/>
        <v>0.37255358807082944</v>
      </c>
      <c r="Q117" s="2">
        <f t="shared" si="54"/>
        <v>7.5256290773532186E-2</v>
      </c>
      <c r="R117" s="1">
        <v>81</v>
      </c>
      <c r="S117" s="1">
        <v>15</v>
      </c>
      <c r="T117" s="1">
        <v>892</v>
      </c>
      <c r="U117" s="1">
        <v>1382</v>
      </c>
      <c r="V117" s="1">
        <v>1599</v>
      </c>
      <c r="W117" s="1">
        <v>235</v>
      </c>
      <c r="X117" s="1">
        <v>5</v>
      </c>
      <c r="Y117" s="1">
        <v>4</v>
      </c>
      <c r="Z117" s="1">
        <v>5</v>
      </c>
      <c r="AD117" s="1">
        <v>70</v>
      </c>
      <c r="AE117" s="1">
        <v>2</v>
      </c>
      <c r="AF117" s="1">
        <v>0</v>
      </c>
      <c r="AG117" s="1">
        <v>2</v>
      </c>
      <c r="AK117" s="7">
        <f t="shared" si="65"/>
        <v>4</v>
      </c>
      <c r="AL117" s="7">
        <f t="shared" si="66"/>
        <v>7</v>
      </c>
      <c r="AM117" s="7">
        <f t="shared" si="67"/>
        <v>9</v>
      </c>
      <c r="AN117" s="2">
        <f t="shared" si="68"/>
        <v>5.4753028890959926E-2</v>
      </c>
      <c r="AO117" s="2">
        <f t="shared" si="69"/>
        <v>1.1649580615097856E-3</v>
      </c>
      <c r="AP117" s="2">
        <f t="shared" si="70"/>
        <v>9.3196644920782849E-4</v>
      </c>
      <c r="AR117" t="str">
        <f t="shared" si="71"/>
        <v>Hot Spring</v>
      </c>
      <c r="AS117" s="5" t="s">
        <v>201</v>
      </c>
      <c r="AT117" s="184">
        <v>4</v>
      </c>
      <c r="AV117" s="97">
        <v>5</v>
      </c>
      <c r="AW117" s="99">
        <v>59</v>
      </c>
      <c r="AX117" s="105">
        <f t="shared" si="72"/>
        <v>5059</v>
      </c>
      <c r="AZ117" s="7" t="s">
        <v>2951</v>
      </c>
      <c r="BA117" t="s">
        <v>3184</v>
      </c>
    </row>
    <row r="118" spans="1:53" hidden="1" outlineLevel="1">
      <c r="A118" s="6" t="s">
        <v>1133</v>
      </c>
      <c r="B118" s="5" t="s">
        <v>201</v>
      </c>
      <c r="C118" s="1">
        <f t="shared" si="57"/>
        <v>1623</v>
      </c>
      <c r="D118" s="7">
        <f>IF(R118&gt;0,RANK(R118,(R118:T118,U118:AI118)),0)</f>
        <v>5</v>
      </c>
      <c r="E118" s="7">
        <f>IF(S118&gt;0,RANK(S118,(R118:T118,U118:AI118)),0)</f>
        <v>7</v>
      </c>
      <c r="F118" s="7">
        <f>IF(T118&gt;0,RANK(T118,(R118:T118,U118:AI118)),0)</f>
        <v>3</v>
      </c>
      <c r="G118" s="7">
        <f>IF(U118&gt;0,RANK(U118,(R118:T118,U118:AI118)),0)</f>
        <v>2</v>
      </c>
      <c r="H118" s="7">
        <f t="shared" si="58"/>
        <v>1</v>
      </c>
      <c r="I118" s="49">
        <f t="shared" si="59"/>
        <v>9</v>
      </c>
      <c r="J118" s="177">
        <f t="shared" si="38"/>
        <v>5.5452865064695009E-3</v>
      </c>
      <c r="K118" s="2"/>
      <c r="L118" s="2">
        <f t="shared" si="60"/>
        <v>2.0948860135551448E-2</v>
      </c>
      <c r="M118" s="2">
        <f t="shared" si="61"/>
        <v>5.5452865064695009E-3</v>
      </c>
      <c r="N118" s="2">
        <f t="shared" si="62"/>
        <v>0.19839802834257547</v>
      </c>
      <c r="O118" s="2">
        <f t="shared" si="63"/>
        <v>0.33887861983980283</v>
      </c>
      <c r="P118" s="2">
        <f t="shared" si="64"/>
        <v>0.34442390634627235</v>
      </c>
      <c r="Q118" s="2">
        <f t="shared" si="54"/>
        <v>9.1805298829328474E-2</v>
      </c>
      <c r="R118" s="1">
        <v>34</v>
      </c>
      <c r="S118" s="1">
        <v>9</v>
      </c>
      <c r="T118" s="1">
        <v>322</v>
      </c>
      <c r="U118" s="1">
        <v>550</v>
      </c>
      <c r="V118" s="1">
        <v>559</v>
      </c>
      <c r="W118" s="1">
        <v>119</v>
      </c>
      <c r="X118" s="1">
        <v>0</v>
      </c>
      <c r="Y118" s="1">
        <v>2</v>
      </c>
      <c r="Z118" s="1">
        <v>4</v>
      </c>
      <c r="AD118" s="1">
        <v>22</v>
      </c>
      <c r="AE118" s="1">
        <v>0</v>
      </c>
      <c r="AF118" s="1">
        <v>1</v>
      </c>
      <c r="AG118" s="1">
        <v>1</v>
      </c>
      <c r="AK118" s="7">
        <f t="shared" si="65"/>
        <v>4</v>
      </c>
      <c r="AL118" s="7">
        <f t="shared" si="66"/>
        <v>0</v>
      </c>
      <c r="AM118" s="7">
        <f t="shared" si="67"/>
        <v>8</v>
      </c>
      <c r="AN118" s="2">
        <f t="shared" si="68"/>
        <v>7.3321010474430071E-2</v>
      </c>
      <c r="AO118" s="2">
        <f t="shared" si="69"/>
        <v>0</v>
      </c>
      <c r="AP118" s="2">
        <f t="shared" si="70"/>
        <v>1.2322858903265558E-3</v>
      </c>
      <c r="AR118" t="str">
        <f t="shared" si="71"/>
        <v>Howard</v>
      </c>
      <c r="AS118" s="5" t="s">
        <v>201</v>
      </c>
      <c r="AT118" s="184">
        <v>4</v>
      </c>
      <c r="AV118" s="97">
        <v>5</v>
      </c>
      <c r="AW118" s="99">
        <v>61</v>
      </c>
      <c r="AX118" s="105">
        <f t="shared" si="72"/>
        <v>5061</v>
      </c>
      <c r="AZ118" s="7" t="s">
        <v>2951</v>
      </c>
      <c r="BA118" t="s">
        <v>3184</v>
      </c>
    </row>
    <row r="119" spans="1:53" hidden="1" outlineLevel="1">
      <c r="A119" s="6" t="s">
        <v>3067</v>
      </c>
      <c r="B119" s="5" t="s">
        <v>201</v>
      </c>
      <c r="C119" s="1">
        <f t="shared" si="57"/>
        <v>5956</v>
      </c>
      <c r="D119" s="7">
        <f>IF(R119&gt;0,RANK(R119,(R119:T119,U119:AI119)),0)</f>
        <v>5</v>
      </c>
      <c r="E119" s="7">
        <f>IF(S119&gt;0,RANK(S119,(R119:T119,U119:AI119)),0)</f>
        <v>7</v>
      </c>
      <c r="F119" s="7">
        <f>IF(T119&gt;0,RANK(T119,(R119:T119,U119:AI119)),0)</f>
        <v>3</v>
      </c>
      <c r="G119" s="7">
        <f>IF(U119&gt;0,RANK(U119,(R119:T119,U119:AI119)),0)</f>
        <v>2</v>
      </c>
      <c r="H119" s="7">
        <f t="shared" si="58"/>
        <v>1</v>
      </c>
      <c r="I119" s="49">
        <f t="shared" si="59"/>
        <v>434</v>
      </c>
      <c r="J119" s="177">
        <f t="shared" si="38"/>
        <v>7.2867696440564136E-2</v>
      </c>
      <c r="K119" s="2"/>
      <c r="L119" s="2">
        <f t="shared" si="60"/>
        <v>3.9288112827400939E-2</v>
      </c>
      <c r="M119" s="2">
        <f t="shared" si="61"/>
        <v>3.1900604432505038E-3</v>
      </c>
      <c r="N119" s="2">
        <f t="shared" si="62"/>
        <v>0.23018804566823373</v>
      </c>
      <c r="O119" s="2">
        <f t="shared" si="63"/>
        <v>0.27635997313633309</v>
      </c>
      <c r="P119" s="2">
        <f t="shared" si="64"/>
        <v>0.34922766957689727</v>
      </c>
      <c r="Q119" s="2">
        <f t="shared" si="54"/>
        <v>0.10174613834788443</v>
      </c>
      <c r="R119" s="1">
        <v>234</v>
      </c>
      <c r="S119" s="1">
        <v>19</v>
      </c>
      <c r="T119" s="1">
        <v>1371</v>
      </c>
      <c r="U119" s="1">
        <v>1646</v>
      </c>
      <c r="V119" s="1">
        <v>2080</v>
      </c>
      <c r="W119" s="1">
        <v>470</v>
      </c>
      <c r="X119" s="1">
        <v>4</v>
      </c>
      <c r="Y119" s="1">
        <v>4</v>
      </c>
      <c r="Z119" s="1">
        <v>15</v>
      </c>
      <c r="AD119" s="1">
        <v>106</v>
      </c>
      <c r="AE119" s="1">
        <v>0</v>
      </c>
      <c r="AF119" s="1">
        <v>3</v>
      </c>
      <c r="AG119" s="1">
        <v>4</v>
      </c>
      <c r="AK119" s="7">
        <f t="shared" si="65"/>
        <v>4</v>
      </c>
      <c r="AL119" s="7">
        <f t="shared" si="66"/>
        <v>8</v>
      </c>
      <c r="AM119" s="7">
        <f t="shared" si="67"/>
        <v>8</v>
      </c>
      <c r="AN119" s="2">
        <f t="shared" si="68"/>
        <v>7.8912021490933515E-2</v>
      </c>
      <c r="AO119" s="2">
        <f t="shared" si="69"/>
        <v>6.7159167226326397E-4</v>
      </c>
      <c r="AP119" s="2">
        <f t="shared" si="70"/>
        <v>6.7159167226326397E-4</v>
      </c>
      <c r="AR119" t="str">
        <f t="shared" si="71"/>
        <v>Independence</v>
      </c>
      <c r="AS119" s="5" t="s">
        <v>201</v>
      </c>
      <c r="AT119" s="184">
        <v>1</v>
      </c>
      <c r="AV119" s="97">
        <v>5</v>
      </c>
      <c r="AW119" s="99">
        <v>63</v>
      </c>
      <c r="AX119" s="105">
        <f t="shared" si="72"/>
        <v>5063</v>
      </c>
      <c r="AZ119" s="7" t="s">
        <v>2951</v>
      </c>
      <c r="BA119" t="s">
        <v>3184</v>
      </c>
    </row>
    <row r="120" spans="1:53" hidden="1" outlineLevel="1">
      <c r="A120" s="6" t="s">
        <v>2353</v>
      </c>
      <c r="B120" s="5" t="s">
        <v>201</v>
      </c>
      <c r="C120" s="1">
        <f t="shared" ref="C120:C151" si="73">SUM(R120:AI120)</f>
        <v>2083</v>
      </c>
      <c r="D120" s="7">
        <f>IF(R120&gt;0,RANK(R120,(R120:T120,U120:AI120)),0)</f>
        <v>5</v>
      </c>
      <c r="E120" s="7">
        <f>IF(S120&gt;0,RANK(S120,(R120:T120,U120:AI120)),0)</f>
        <v>9</v>
      </c>
      <c r="F120" s="7">
        <f>IF(T120&gt;0,RANK(T120,(R120:T120,U120:AI120)),0)</f>
        <v>3</v>
      </c>
      <c r="G120" s="7">
        <f>IF(U120&gt;0,RANK(U120,(R120:T120,U120:AI120)),0)</f>
        <v>2</v>
      </c>
      <c r="H120" s="7">
        <f t="shared" ref="H120:H151" si="74">IF(V120&gt;0,RANK(V120,(R120:AB120)),0)</f>
        <v>1</v>
      </c>
      <c r="I120" s="49">
        <f t="shared" ref="I120:I151" si="75">MAX(R120:AA120)-LARGE(R120:AA120,2)</f>
        <v>247</v>
      </c>
      <c r="J120" s="177">
        <f t="shared" si="38"/>
        <v>0.1185789726356217</v>
      </c>
      <c r="K120" s="2"/>
      <c r="L120" s="2">
        <f t="shared" ref="L120:L151" si="76">IF($C120=0,"-",R120/$C120)</f>
        <v>2.6404224675948152E-2</v>
      </c>
      <c r="M120" s="2">
        <f t="shared" ref="M120:M151" si="77">IF($C120=0,"-",S120/$C120)</f>
        <v>9.6015362457993274E-4</v>
      </c>
      <c r="N120" s="2">
        <f t="shared" ref="N120:N151" si="78">IF($C120=0,"-",T120/$C120)</f>
        <v>0.16754680748919829</v>
      </c>
      <c r="O120" s="2">
        <f t="shared" si="63"/>
        <v>0.30148823811809888</v>
      </c>
      <c r="P120" s="2">
        <f t="shared" ref="P120:P151" si="79">IF($C120=0,"-",V120/$C120)</f>
        <v>0.42006721075372061</v>
      </c>
      <c r="Q120" s="2">
        <f t="shared" si="54"/>
        <v>8.353336533845418E-2</v>
      </c>
      <c r="R120" s="1">
        <v>55</v>
      </c>
      <c r="S120" s="1">
        <v>2</v>
      </c>
      <c r="T120" s="1">
        <v>349</v>
      </c>
      <c r="U120" s="1">
        <v>628</v>
      </c>
      <c r="V120" s="1">
        <v>875</v>
      </c>
      <c r="W120" s="1">
        <v>139</v>
      </c>
      <c r="X120" s="1">
        <v>1</v>
      </c>
      <c r="Y120" s="1">
        <v>1</v>
      </c>
      <c r="Z120" s="1">
        <v>12</v>
      </c>
      <c r="AD120" s="1">
        <v>16</v>
      </c>
      <c r="AE120" s="1">
        <v>3</v>
      </c>
      <c r="AF120" s="1">
        <v>1</v>
      </c>
      <c r="AG120" s="1">
        <v>1</v>
      </c>
      <c r="AK120" s="7">
        <f t="shared" ref="AK120:AK151" si="80">IF(W120&gt;0,RANK(W120,(R120:AB120)),0)</f>
        <v>4</v>
      </c>
      <c r="AL120" s="7">
        <f t="shared" ref="AL120:AL151" si="81">IF(X120&gt;0,RANK(X120,(R120:AB120)),0)</f>
        <v>8</v>
      </c>
      <c r="AM120" s="7">
        <f t="shared" ref="AM120:AM151" si="82">IF(Y120&gt;0,RANK(Y120,(R120:AB120)),0)</f>
        <v>8</v>
      </c>
      <c r="AN120" s="2">
        <f t="shared" ref="AN120:AN151" si="83">IF($C120=0,"-",W120/$C120)</f>
        <v>6.6730676908305323E-2</v>
      </c>
      <c r="AO120" s="2">
        <f t="shared" ref="AO120:AO151" si="84">IF($C120=0,"-",X120/$C120)</f>
        <v>4.8007681228996637E-4</v>
      </c>
      <c r="AP120" s="2">
        <f t="shared" ref="AP120:AP151" si="85">IF($C120=0,"-",Y120/$C120)</f>
        <v>4.8007681228996637E-4</v>
      </c>
      <c r="AR120" t="str">
        <f t="shared" ref="AR120:AR151" si="86">A120</f>
        <v>Izard</v>
      </c>
      <c r="AS120" s="5" t="s">
        <v>201</v>
      </c>
      <c r="AT120" s="184">
        <v>1</v>
      </c>
      <c r="AV120" s="97">
        <v>5</v>
      </c>
      <c r="AW120" s="99">
        <v>65</v>
      </c>
      <c r="AX120" s="105">
        <f t="shared" ref="AX120:AX151" si="87">AV120*1000+AW120</f>
        <v>5065</v>
      </c>
      <c r="AZ120" s="7" t="s">
        <v>2951</v>
      </c>
      <c r="BA120" t="s">
        <v>3184</v>
      </c>
    </row>
    <row r="121" spans="1:53" hidden="1" outlineLevel="1">
      <c r="A121" s="6" t="s">
        <v>3011</v>
      </c>
      <c r="B121" s="5" t="s">
        <v>201</v>
      </c>
      <c r="C121" s="1">
        <f t="shared" si="73"/>
        <v>1655</v>
      </c>
      <c r="D121" s="7">
        <f>IF(R121&gt;0,RANK(R121,(R121:T121,U121:AI121)),0)</f>
        <v>5</v>
      </c>
      <c r="E121" s="7">
        <f>IF(S121&gt;0,RANK(S121,(R121:T121,U121:AI121)),0)</f>
        <v>7</v>
      </c>
      <c r="F121" s="7">
        <f>IF(T121&gt;0,RANK(T121,(R121:T121,U121:AI121)),0)</f>
        <v>3</v>
      </c>
      <c r="G121" s="7">
        <f>IF(U121&gt;0,RANK(U121,(R121:T121,U121:AI121)),0)</f>
        <v>2</v>
      </c>
      <c r="H121" s="7">
        <f t="shared" si="74"/>
        <v>1</v>
      </c>
      <c r="I121" s="49">
        <f t="shared" si="75"/>
        <v>275</v>
      </c>
      <c r="J121" s="177">
        <f t="shared" si="38"/>
        <v>0.16616314199395771</v>
      </c>
      <c r="K121" s="2"/>
      <c r="L121" s="2">
        <f t="shared" si="76"/>
        <v>1.8731117824773415E-2</v>
      </c>
      <c r="M121" s="2">
        <f t="shared" si="77"/>
        <v>4.8338368580060423E-3</v>
      </c>
      <c r="N121" s="2">
        <f t="shared" si="78"/>
        <v>0.2120845921450151</v>
      </c>
      <c r="O121" s="2">
        <f t="shared" si="63"/>
        <v>0.26404833836858005</v>
      </c>
      <c r="P121" s="2">
        <f t="shared" si="79"/>
        <v>0.43021148036253776</v>
      </c>
      <c r="Q121" s="2">
        <f t="shared" si="54"/>
        <v>7.009063444108754E-2</v>
      </c>
      <c r="R121" s="1">
        <v>31</v>
      </c>
      <c r="S121" s="1">
        <v>8</v>
      </c>
      <c r="T121" s="1">
        <v>351</v>
      </c>
      <c r="U121" s="1">
        <v>437</v>
      </c>
      <c r="V121" s="1">
        <v>712</v>
      </c>
      <c r="W121" s="1">
        <v>82</v>
      </c>
      <c r="X121" s="1">
        <v>3</v>
      </c>
      <c r="Y121" s="1">
        <v>0</v>
      </c>
      <c r="Z121" s="1">
        <v>1</v>
      </c>
      <c r="AD121" s="1">
        <v>26</v>
      </c>
      <c r="AE121" s="1">
        <v>0</v>
      </c>
      <c r="AF121" s="1">
        <v>2</v>
      </c>
      <c r="AG121" s="1">
        <v>2</v>
      </c>
      <c r="AK121" s="7">
        <f t="shared" si="80"/>
        <v>4</v>
      </c>
      <c r="AL121" s="7">
        <f t="shared" si="81"/>
        <v>7</v>
      </c>
      <c r="AM121" s="7">
        <f t="shared" si="82"/>
        <v>0</v>
      </c>
      <c r="AN121" s="2">
        <f t="shared" si="83"/>
        <v>4.9546827794561932E-2</v>
      </c>
      <c r="AO121" s="2">
        <f t="shared" si="84"/>
        <v>1.8126888217522659E-3</v>
      </c>
      <c r="AP121" s="2">
        <f t="shared" si="85"/>
        <v>0</v>
      </c>
      <c r="AR121" t="str">
        <f t="shared" si="86"/>
        <v>Jackson</v>
      </c>
      <c r="AS121" s="5" t="s">
        <v>201</v>
      </c>
      <c r="AT121" s="184">
        <v>1</v>
      </c>
      <c r="AV121" s="97">
        <v>5</v>
      </c>
      <c r="AW121" s="99">
        <v>67</v>
      </c>
      <c r="AX121" s="105">
        <f t="shared" si="87"/>
        <v>5067</v>
      </c>
      <c r="AZ121" s="7" t="s">
        <v>2951</v>
      </c>
      <c r="BA121" t="s">
        <v>3184</v>
      </c>
    </row>
    <row r="122" spans="1:53" hidden="1" outlineLevel="1">
      <c r="A122" s="6" t="s">
        <v>2461</v>
      </c>
      <c r="B122" s="5" t="s">
        <v>201</v>
      </c>
      <c r="C122" s="1">
        <f t="shared" si="73"/>
        <v>3780</v>
      </c>
      <c r="D122" s="7">
        <f>IF(R122&gt;0,RANK(R122,(R122:T122,U122:AI122)),0)</f>
        <v>6</v>
      </c>
      <c r="E122" s="7">
        <f>IF(S122&gt;0,RANK(S122,(R122:T122,U122:AI122)),0)</f>
        <v>7</v>
      </c>
      <c r="F122" s="7">
        <f>IF(T122&gt;0,RANK(T122,(R122:T122,U122:AI122)),0)</f>
        <v>3</v>
      </c>
      <c r="G122" s="7">
        <f>IF(U122&gt;0,RANK(U122,(R122:T122,U122:AI122)),0)</f>
        <v>2</v>
      </c>
      <c r="H122" s="7">
        <f t="shared" si="74"/>
        <v>1</v>
      </c>
      <c r="I122" s="49">
        <f t="shared" si="75"/>
        <v>207</v>
      </c>
      <c r="J122" s="177">
        <f t="shared" si="38"/>
        <v>5.4761904761904762E-2</v>
      </c>
      <c r="K122" s="2"/>
      <c r="L122" s="2">
        <f t="shared" si="76"/>
        <v>1.0846560846560847E-2</v>
      </c>
      <c r="M122" s="2">
        <f t="shared" si="77"/>
        <v>3.4391534391534392E-3</v>
      </c>
      <c r="N122" s="2">
        <f t="shared" si="78"/>
        <v>0.18835978835978837</v>
      </c>
      <c r="O122" s="2">
        <f t="shared" si="63"/>
        <v>0.33994708994708994</v>
      </c>
      <c r="P122" s="2">
        <f t="shared" si="79"/>
        <v>0.39470899470899473</v>
      </c>
      <c r="Q122" s="2">
        <f t="shared" si="54"/>
        <v>6.2698412698412587E-2</v>
      </c>
      <c r="R122" s="1">
        <v>41</v>
      </c>
      <c r="S122" s="1">
        <v>13</v>
      </c>
      <c r="T122" s="1">
        <v>712</v>
      </c>
      <c r="U122" s="1">
        <v>1285</v>
      </c>
      <c r="V122" s="1">
        <v>1492</v>
      </c>
      <c r="W122" s="1">
        <v>180</v>
      </c>
      <c r="X122" s="1">
        <v>3</v>
      </c>
      <c r="Y122" s="1">
        <v>3</v>
      </c>
      <c r="Z122" s="1">
        <v>5</v>
      </c>
      <c r="AD122" s="1">
        <v>42</v>
      </c>
      <c r="AE122" s="1">
        <v>0</v>
      </c>
      <c r="AF122" s="1">
        <v>1</v>
      </c>
      <c r="AG122" s="1">
        <v>3</v>
      </c>
      <c r="AK122" s="7">
        <f t="shared" si="80"/>
        <v>4</v>
      </c>
      <c r="AL122" s="7">
        <f t="shared" si="81"/>
        <v>8</v>
      </c>
      <c r="AM122" s="7">
        <f t="shared" si="82"/>
        <v>8</v>
      </c>
      <c r="AN122" s="2">
        <f t="shared" si="83"/>
        <v>4.7619047619047616E-2</v>
      </c>
      <c r="AO122" s="2">
        <f t="shared" si="84"/>
        <v>7.9365079365079365E-4</v>
      </c>
      <c r="AP122" s="2">
        <f t="shared" si="85"/>
        <v>7.9365079365079365E-4</v>
      </c>
      <c r="AR122" t="str">
        <f t="shared" si="86"/>
        <v>Jefferson</v>
      </c>
      <c r="AS122" s="5" t="s">
        <v>201</v>
      </c>
      <c r="AT122" s="184"/>
      <c r="AV122" s="97">
        <v>5</v>
      </c>
      <c r="AW122" s="99">
        <v>69</v>
      </c>
      <c r="AX122" s="105">
        <f t="shared" si="87"/>
        <v>5069</v>
      </c>
      <c r="AZ122" s="7" t="s">
        <v>2951</v>
      </c>
      <c r="BA122" t="s">
        <v>3184</v>
      </c>
    </row>
    <row r="123" spans="1:53" hidden="1" outlineLevel="1">
      <c r="A123" s="6" t="s">
        <v>1947</v>
      </c>
      <c r="B123" s="5" t="s">
        <v>201</v>
      </c>
      <c r="C123" s="1">
        <f t="shared" si="73"/>
        <v>3367</v>
      </c>
      <c r="D123" s="7">
        <f>IF(R123&gt;0,RANK(R123,(R123:T123,U123:AI123)),0)</f>
        <v>5</v>
      </c>
      <c r="E123" s="7">
        <f>IF(S123&gt;0,RANK(S123,(R123:T123,U123:AI123)),0)</f>
        <v>7</v>
      </c>
      <c r="F123" s="7">
        <f>IF(T123&gt;0,RANK(T123,(R123:T123,U123:AI123)),0)</f>
        <v>3</v>
      </c>
      <c r="G123" s="7">
        <f>IF(U123&gt;0,RANK(U123,(R123:T123,U123:AI123)),0)</f>
        <v>2</v>
      </c>
      <c r="H123" s="7">
        <f t="shared" si="74"/>
        <v>1</v>
      </c>
      <c r="I123" s="49">
        <f t="shared" si="75"/>
        <v>338</v>
      </c>
      <c r="J123" s="177">
        <f t="shared" si="38"/>
        <v>0.10038610038610038</v>
      </c>
      <c r="K123" s="2"/>
      <c r="L123" s="2">
        <f t="shared" si="76"/>
        <v>2.9106029106029108E-2</v>
      </c>
      <c r="M123" s="2">
        <f t="shared" si="77"/>
        <v>3.564003564003564E-3</v>
      </c>
      <c r="N123" s="2">
        <f t="shared" si="78"/>
        <v>0.19483219483219483</v>
      </c>
      <c r="O123" s="2">
        <f t="shared" si="63"/>
        <v>0.29818829818829817</v>
      </c>
      <c r="P123" s="2">
        <f t="shared" si="79"/>
        <v>0.39857439857439858</v>
      </c>
      <c r="Q123" s="2">
        <f t="shared" si="54"/>
        <v>7.5735075735075763E-2</v>
      </c>
      <c r="R123" s="1">
        <v>98</v>
      </c>
      <c r="S123" s="1">
        <v>12</v>
      </c>
      <c r="T123" s="1">
        <v>656</v>
      </c>
      <c r="U123" s="1">
        <v>1004</v>
      </c>
      <c r="V123" s="1">
        <v>1342</v>
      </c>
      <c r="W123" s="1">
        <v>185</v>
      </c>
      <c r="X123" s="1">
        <v>6</v>
      </c>
      <c r="Y123" s="1">
        <v>0</v>
      </c>
      <c r="Z123" s="1">
        <v>7</v>
      </c>
      <c r="AD123" s="1">
        <v>53</v>
      </c>
      <c r="AE123" s="1">
        <v>0</v>
      </c>
      <c r="AF123" s="1">
        <v>3</v>
      </c>
      <c r="AG123" s="1">
        <v>1</v>
      </c>
      <c r="AK123" s="7">
        <f t="shared" si="80"/>
        <v>4</v>
      </c>
      <c r="AL123" s="7">
        <f t="shared" si="81"/>
        <v>8</v>
      </c>
      <c r="AM123" s="7">
        <f t="shared" si="82"/>
        <v>0</v>
      </c>
      <c r="AN123" s="2">
        <f t="shared" si="83"/>
        <v>5.4945054945054944E-2</v>
      </c>
      <c r="AO123" s="2">
        <f t="shared" si="84"/>
        <v>1.782001782001782E-3</v>
      </c>
      <c r="AP123" s="2">
        <f t="shared" si="85"/>
        <v>0</v>
      </c>
      <c r="AR123" t="str">
        <f t="shared" si="86"/>
        <v>Johnson</v>
      </c>
      <c r="AS123" s="5" t="s">
        <v>201</v>
      </c>
      <c r="AT123" s="184">
        <v>4</v>
      </c>
      <c r="AV123" s="97">
        <v>5</v>
      </c>
      <c r="AW123" s="99">
        <v>71</v>
      </c>
      <c r="AX123" s="105">
        <f t="shared" si="87"/>
        <v>5071</v>
      </c>
      <c r="AZ123" s="7" t="s">
        <v>2951</v>
      </c>
      <c r="BA123" t="s">
        <v>3184</v>
      </c>
    </row>
    <row r="124" spans="1:53" hidden="1" outlineLevel="1">
      <c r="A124" s="6" t="s">
        <v>1290</v>
      </c>
      <c r="B124" s="5" t="s">
        <v>201</v>
      </c>
      <c r="C124" s="1">
        <f t="shared" si="73"/>
        <v>796</v>
      </c>
      <c r="D124" s="7">
        <f>IF(R124&gt;0,RANK(R124,(R124:T124,U124:AI124)),0)</f>
        <v>6</v>
      </c>
      <c r="E124" s="7">
        <f>IF(S124&gt;0,RANK(S124,(R124:T124,U124:AI124)),0)</f>
        <v>8</v>
      </c>
      <c r="F124" s="7">
        <f>IF(T124&gt;0,RANK(T124,(R124:T124,U124:AI124)),0)</f>
        <v>3</v>
      </c>
      <c r="G124" s="7">
        <f>IF(U124&gt;0,RANK(U124,(R124:T124,U124:AI124)),0)</f>
        <v>2</v>
      </c>
      <c r="H124" s="7">
        <f t="shared" si="74"/>
        <v>1</v>
      </c>
      <c r="I124" s="49">
        <f t="shared" si="75"/>
        <v>36</v>
      </c>
      <c r="J124" s="177">
        <f t="shared" si="38"/>
        <v>4.5226130653266333E-2</v>
      </c>
      <c r="K124" s="2"/>
      <c r="L124" s="2">
        <f t="shared" si="76"/>
        <v>1.3819095477386936E-2</v>
      </c>
      <c r="M124" s="2">
        <f t="shared" si="77"/>
        <v>1.2562814070351759E-3</v>
      </c>
      <c r="N124" s="2">
        <f t="shared" si="78"/>
        <v>0.10050251256281408</v>
      </c>
      <c r="O124" s="2">
        <f t="shared" si="63"/>
        <v>0.37437185929648242</v>
      </c>
      <c r="P124" s="2">
        <f t="shared" si="79"/>
        <v>0.41959798994974873</v>
      </c>
      <c r="Q124" s="2">
        <f t="shared" si="54"/>
        <v>9.0452261306532722E-2</v>
      </c>
      <c r="R124" s="1">
        <v>11</v>
      </c>
      <c r="S124" s="1">
        <v>1</v>
      </c>
      <c r="T124" s="1">
        <v>80</v>
      </c>
      <c r="U124" s="1">
        <v>298</v>
      </c>
      <c r="V124" s="1">
        <v>334</v>
      </c>
      <c r="W124" s="1">
        <v>54</v>
      </c>
      <c r="X124" s="1">
        <v>0</v>
      </c>
      <c r="Y124" s="1">
        <v>1</v>
      </c>
      <c r="Z124" s="1">
        <v>0</v>
      </c>
      <c r="AD124" s="1">
        <v>15</v>
      </c>
      <c r="AE124" s="1">
        <v>0</v>
      </c>
      <c r="AF124" s="1">
        <v>2</v>
      </c>
      <c r="AG124" s="1">
        <v>0</v>
      </c>
      <c r="AK124" s="7">
        <f t="shared" si="80"/>
        <v>4</v>
      </c>
      <c r="AL124" s="7">
        <f t="shared" si="81"/>
        <v>0</v>
      </c>
      <c r="AM124" s="7">
        <f t="shared" si="82"/>
        <v>6</v>
      </c>
      <c r="AN124" s="2">
        <f t="shared" si="83"/>
        <v>6.78391959798995E-2</v>
      </c>
      <c r="AO124" s="2">
        <f t="shared" si="84"/>
        <v>0</v>
      </c>
      <c r="AP124" s="2">
        <f t="shared" si="85"/>
        <v>1.2562814070351759E-3</v>
      </c>
      <c r="AR124" t="str">
        <f t="shared" si="86"/>
        <v>Lafayette</v>
      </c>
      <c r="AS124" s="5" t="s">
        <v>201</v>
      </c>
      <c r="AT124" s="184">
        <v>4</v>
      </c>
      <c r="AV124" s="97">
        <v>5</v>
      </c>
      <c r="AW124" s="99">
        <v>73</v>
      </c>
      <c r="AX124" s="105">
        <f t="shared" si="87"/>
        <v>5073</v>
      </c>
      <c r="AZ124" s="7" t="s">
        <v>2951</v>
      </c>
      <c r="BA124" t="s">
        <v>3184</v>
      </c>
    </row>
    <row r="125" spans="1:53" hidden="1" outlineLevel="1">
      <c r="A125" s="6" t="s">
        <v>633</v>
      </c>
      <c r="B125" s="5" t="s">
        <v>201</v>
      </c>
      <c r="C125" s="1">
        <f t="shared" si="73"/>
        <v>1242</v>
      </c>
      <c r="D125" s="7">
        <f>IF(R125&gt;0,RANK(R125,(R125:T125,U125:AI125)),0)</f>
        <v>5</v>
      </c>
      <c r="E125" s="7">
        <f>IF(S125&gt;0,RANK(S125,(R125:T125,U125:AI125)),0)</f>
        <v>7</v>
      </c>
      <c r="F125" s="7">
        <f>IF(T125&gt;0,RANK(T125,(R125:T125,U125:AI125)),0)</f>
        <v>3</v>
      </c>
      <c r="G125" s="7">
        <f>IF(U125&gt;0,RANK(U125,(R125:T125,U125:AI125)),0)</f>
        <v>2</v>
      </c>
      <c r="H125" s="7">
        <f t="shared" si="74"/>
        <v>1</v>
      </c>
      <c r="I125" s="49">
        <f t="shared" si="75"/>
        <v>19</v>
      </c>
      <c r="J125" s="177">
        <f t="shared" si="38"/>
        <v>1.5297906602254429E-2</v>
      </c>
      <c r="K125" s="2"/>
      <c r="L125" s="2">
        <f t="shared" si="76"/>
        <v>1.6908212560386472E-2</v>
      </c>
      <c r="M125" s="2">
        <f t="shared" si="77"/>
        <v>7.246376811594203E-3</v>
      </c>
      <c r="N125" s="2">
        <f t="shared" si="78"/>
        <v>0.18518518518518517</v>
      </c>
      <c r="O125" s="2">
        <f t="shared" si="63"/>
        <v>0.34299516908212563</v>
      </c>
      <c r="P125" s="2">
        <f t="shared" si="79"/>
        <v>0.35829307568438001</v>
      </c>
      <c r="Q125" s="2">
        <f t="shared" si="54"/>
        <v>8.9371980676328455E-2</v>
      </c>
      <c r="R125" s="1">
        <v>21</v>
      </c>
      <c r="S125" s="1">
        <v>9</v>
      </c>
      <c r="T125" s="1">
        <v>230</v>
      </c>
      <c r="U125" s="1">
        <v>426</v>
      </c>
      <c r="V125" s="1">
        <v>445</v>
      </c>
      <c r="W125" s="1">
        <v>89</v>
      </c>
      <c r="X125" s="1">
        <v>0</v>
      </c>
      <c r="Y125" s="1">
        <v>2</v>
      </c>
      <c r="Z125" s="1">
        <v>2</v>
      </c>
      <c r="AD125" s="1">
        <v>15</v>
      </c>
      <c r="AE125" s="1">
        <v>0</v>
      </c>
      <c r="AF125" s="1">
        <v>2</v>
      </c>
      <c r="AG125" s="1">
        <v>1</v>
      </c>
      <c r="AK125" s="7">
        <f t="shared" si="80"/>
        <v>4</v>
      </c>
      <c r="AL125" s="7">
        <f t="shared" si="81"/>
        <v>0</v>
      </c>
      <c r="AM125" s="7">
        <f t="shared" si="82"/>
        <v>7</v>
      </c>
      <c r="AN125" s="2">
        <f t="shared" si="83"/>
        <v>7.1658615136876005E-2</v>
      </c>
      <c r="AO125" s="2">
        <f t="shared" si="84"/>
        <v>0</v>
      </c>
      <c r="AP125" s="2">
        <f t="shared" si="85"/>
        <v>1.6103059581320451E-3</v>
      </c>
      <c r="AR125" t="str">
        <f t="shared" si="86"/>
        <v>Lawrence</v>
      </c>
      <c r="AS125" s="5" t="s">
        <v>201</v>
      </c>
      <c r="AT125" s="184">
        <v>1</v>
      </c>
      <c r="AV125" s="97">
        <v>5</v>
      </c>
      <c r="AW125" s="99">
        <v>75</v>
      </c>
      <c r="AX125" s="105">
        <f t="shared" si="87"/>
        <v>5075</v>
      </c>
      <c r="AZ125" s="7" t="s">
        <v>2951</v>
      </c>
      <c r="BA125" t="s">
        <v>3184</v>
      </c>
    </row>
    <row r="126" spans="1:53" hidden="1" outlineLevel="1">
      <c r="A126" s="6" t="s">
        <v>634</v>
      </c>
      <c r="B126" s="5" t="s">
        <v>201</v>
      </c>
      <c r="C126" s="1">
        <f t="shared" si="73"/>
        <v>662</v>
      </c>
      <c r="D126" s="7">
        <f>IF(R126&gt;0,RANK(R126,(R126:T126,U126:AI126)),0)</f>
        <v>5</v>
      </c>
      <c r="E126" s="7">
        <f>IF(S126&gt;0,RANK(S126,(R126:T126,U126:AI126)),0)</f>
        <v>7</v>
      </c>
      <c r="F126" s="7">
        <f>IF(T126&gt;0,RANK(T126,(R126:T126,U126:AI126)),0)</f>
        <v>3</v>
      </c>
      <c r="G126" s="7">
        <f>IF(U126&gt;0,RANK(U126,(R126:T126,U126:AI126)),0)</f>
        <v>2</v>
      </c>
      <c r="H126" s="7">
        <f t="shared" si="74"/>
        <v>1</v>
      </c>
      <c r="I126" s="49">
        <f t="shared" si="75"/>
        <v>206</v>
      </c>
      <c r="J126" s="177">
        <f t="shared" si="38"/>
        <v>0.31117824773413899</v>
      </c>
      <c r="K126" s="2"/>
      <c r="L126" s="2">
        <f t="shared" si="76"/>
        <v>1.812688821752266E-2</v>
      </c>
      <c r="M126" s="2">
        <f t="shared" si="77"/>
        <v>9.0634441087613302E-3</v>
      </c>
      <c r="N126" s="2">
        <f t="shared" si="78"/>
        <v>0.18126888217522658</v>
      </c>
      <c r="O126" s="2">
        <f t="shared" si="63"/>
        <v>0.21601208459214502</v>
      </c>
      <c r="P126" s="2">
        <f t="shared" si="79"/>
        <v>0.52719033232628398</v>
      </c>
      <c r="Q126" s="2">
        <f t="shared" si="54"/>
        <v>4.8338368580060465E-2</v>
      </c>
      <c r="R126" s="1">
        <v>12</v>
      </c>
      <c r="S126" s="1">
        <v>6</v>
      </c>
      <c r="T126" s="1">
        <v>120</v>
      </c>
      <c r="U126" s="1">
        <v>143</v>
      </c>
      <c r="V126" s="1">
        <v>349</v>
      </c>
      <c r="W126" s="1">
        <v>16</v>
      </c>
      <c r="X126" s="1">
        <v>0</v>
      </c>
      <c r="Y126" s="1">
        <v>1</v>
      </c>
      <c r="Z126" s="1">
        <v>3</v>
      </c>
      <c r="AD126" s="1">
        <v>10</v>
      </c>
      <c r="AE126" s="1">
        <v>0</v>
      </c>
      <c r="AF126" s="1">
        <v>2</v>
      </c>
      <c r="AG126" s="1">
        <v>0</v>
      </c>
      <c r="AK126" s="7">
        <f t="shared" si="80"/>
        <v>4</v>
      </c>
      <c r="AL126" s="7">
        <f t="shared" si="81"/>
        <v>0</v>
      </c>
      <c r="AM126" s="7">
        <f t="shared" si="82"/>
        <v>8</v>
      </c>
      <c r="AN126" s="2">
        <f t="shared" si="83"/>
        <v>2.4169184290030211E-2</v>
      </c>
      <c r="AO126" s="2">
        <f t="shared" si="84"/>
        <v>0</v>
      </c>
      <c r="AP126" s="2">
        <f t="shared" si="85"/>
        <v>1.5105740181268882E-3</v>
      </c>
      <c r="AR126" t="str">
        <f t="shared" si="86"/>
        <v>Lee</v>
      </c>
      <c r="AS126" s="5" t="s">
        <v>201</v>
      </c>
      <c r="AT126" s="184">
        <v>1</v>
      </c>
      <c r="AV126" s="97">
        <v>5</v>
      </c>
      <c r="AW126" s="99">
        <v>77</v>
      </c>
      <c r="AX126" s="105">
        <f t="shared" si="87"/>
        <v>5077</v>
      </c>
      <c r="AZ126" s="7" t="s">
        <v>2951</v>
      </c>
      <c r="BA126" t="s">
        <v>3184</v>
      </c>
    </row>
    <row r="127" spans="1:53" hidden="1" outlineLevel="1">
      <c r="A127" s="6" t="s">
        <v>223</v>
      </c>
      <c r="B127" s="5" t="s">
        <v>201</v>
      </c>
      <c r="C127" s="1">
        <f t="shared" si="73"/>
        <v>1333</v>
      </c>
      <c r="D127" s="7">
        <f>IF(R127&gt;0,RANK(R127,(R127:T127,U127:AI127)),0)</f>
        <v>5</v>
      </c>
      <c r="E127" s="7">
        <f>IF(S127&gt;0,RANK(S127,(R127:T127,U127:AI127)),0)</f>
        <v>7</v>
      </c>
      <c r="F127" s="7">
        <f>IF(T127&gt;0,RANK(T127,(R127:T127,U127:AI127)),0)</f>
        <v>3</v>
      </c>
      <c r="G127" s="7">
        <f>IF(U127&gt;0,RANK(U127,(R127:T127,U127:AI127)),0)</f>
        <v>2</v>
      </c>
      <c r="H127" s="7">
        <f t="shared" si="74"/>
        <v>1</v>
      </c>
      <c r="I127" s="49">
        <f t="shared" si="75"/>
        <v>165</v>
      </c>
      <c r="J127" s="177">
        <f t="shared" si="38"/>
        <v>0.12378094523630907</v>
      </c>
      <c r="K127" s="2"/>
      <c r="L127" s="2">
        <f t="shared" si="76"/>
        <v>1.1252813203300824E-2</v>
      </c>
      <c r="M127" s="2">
        <f t="shared" si="77"/>
        <v>2.2505626406601649E-3</v>
      </c>
      <c r="N127" s="2">
        <f t="shared" si="78"/>
        <v>0.18154538634658665</v>
      </c>
      <c r="O127" s="2">
        <f t="shared" si="63"/>
        <v>0.31207801950487624</v>
      </c>
      <c r="P127" s="2">
        <f t="shared" si="79"/>
        <v>0.4358589647411853</v>
      </c>
      <c r="Q127" s="2">
        <f t="shared" si="54"/>
        <v>5.7014253563390793E-2</v>
      </c>
      <c r="R127" s="1">
        <v>15</v>
      </c>
      <c r="S127" s="1">
        <v>3</v>
      </c>
      <c r="T127" s="1">
        <v>242</v>
      </c>
      <c r="U127" s="1">
        <v>416</v>
      </c>
      <c r="V127" s="1">
        <v>581</v>
      </c>
      <c r="W127" s="1">
        <v>68</v>
      </c>
      <c r="X127" s="1">
        <v>0</v>
      </c>
      <c r="Y127" s="1">
        <v>1</v>
      </c>
      <c r="Z127" s="1">
        <v>0</v>
      </c>
      <c r="AD127" s="1">
        <v>7</v>
      </c>
      <c r="AE127" s="1">
        <v>0</v>
      </c>
      <c r="AF127" s="1">
        <v>0</v>
      </c>
      <c r="AG127" s="1">
        <v>0</v>
      </c>
      <c r="AK127" s="7">
        <f t="shared" si="80"/>
        <v>4</v>
      </c>
      <c r="AL127" s="7">
        <f t="shared" si="81"/>
        <v>0</v>
      </c>
      <c r="AM127" s="7">
        <f t="shared" si="82"/>
        <v>7</v>
      </c>
      <c r="AN127" s="2">
        <f t="shared" si="83"/>
        <v>5.1012753188297073E-2</v>
      </c>
      <c r="AO127" s="2">
        <f t="shared" si="84"/>
        <v>0</v>
      </c>
      <c r="AP127" s="2">
        <f t="shared" si="85"/>
        <v>7.501875468867217E-4</v>
      </c>
      <c r="AR127" t="str">
        <f t="shared" si="86"/>
        <v>Lincoln</v>
      </c>
      <c r="AS127" s="5" t="s">
        <v>201</v>
      </c>
      <c r="AT127" s="184">
        <v>1</v>
      </c>
      <c r="AV127" s="97">
        <v>5</v>
      </c>
      <c r="AW127" s="99">
        <v>79</v>
      </c>
      <c r="AX127" s="105">
        <f t="shared" si="87"/>
        <v>5079</v>
      </c>
      <c r="AZ127" s="7" t="s">
        <v>2951</v>
      </c>
      <c r="BA127" t="s">
        <v>3184</v>
      </c>
    </row>
    <row r="128" spans="1:53" hidden="1" outlineLevel="1">
      <c r="A128" s="6" t="s">
        <v>3229</v>
      </c>
      <c r="B128" s="5" t="s">
        <v>201</v>
      </c>
      <c r="C128" s="1">
        <f t="shared" si="73"/>
        <v>1344</v>
      </c>
      <c r="D128" s="7">
        <f>IF(R128&gt;0,RANK(R128,(R128:T128,U128:AI128)),0)</f>
        <v>6</v>
      </c>
      <c r="E128" s="7">
        <f>IF(S128&gt;0,RANK(S128,(R128:T128,U128:AI128)),0)</f>
        <v>7</v>
      </c>
      <c r="F128" s="7">
        <f>IF(T128&gt;0,RANK(T128,(R128:T128,U128:AI128)),0)</f>
        <v>3</v>
      </c>
      <c r="G128" s="7">
        <f>IF(U128&gt;0,RANK(U128,(R128:T128,U128:AI128)),0)</f>
        <v>2</v>
      </c>
      <c r="H128" s="7">
        <f t="shared" si="74"/>
        <v>1</v>
      </c>
      <c r="I128" s="49">
        <f t="shared" si="75"/>
        <v>33</v>
      </c>
      <c r="J128" s="177">
        <f t="shared" si="38"/>
        <v>2.4553571428571428E-2</v>
      </c>
      <c r="K128" s="2"/>
      <c r="L128" s="2">
        <f t="shared" si="76"/>
        <v>1.1160714285714286E-2</v>
      </c>
      <c r="M128" s="2">
        <f t="shared" si="77"/>
        <v>5.208333333333333E-3</v>
      </c>
      <c r="N128" s="2">
        <f t="shared" si="78"/>
        <v>0.13913690476190477</v>
      </c>
      <c r="O128" s="2">
        <f t="shared" si="63"/>
        <v>0.36309523809523808</v>
      </c>
      <c r="P128" s="2">
        <f t="shared" si="79"/>
        <v>0.38764880952380953</v>
      </c>
      <c r="Q128" s="2">
        <f t="shared" si="54"/>
        <v>9.3749999999999944E-2</v>
      </c>
      <c r="R128" s="1">
        <v>15</v>
      </c>
      <c r="S128" s="1">
        <v>7</v>
      </c>
      <c r="T128" s="1">
        <v>187</v>
      </c>
      <c r="U128" s="1">
        <v>488</v>
      </c>
      <c r="V128" s="1">
        <v>521</v>
      </c>
      <c r="W128" s="1">
        <v>87</v>
      </c>
      <c r="X128" s="1">
        <v>1</v>
      </c>
      <c r="Y128" s="1">
        <v>3</v>
      </c>
      <c r="Z128" s="1">
        <v>6</v>
      </c>
      <c r="AD128" s="1">
        <v>24</v>
      </c>
      <c r="AE128" s="1">
        <v>4</v>
      </c>
      <c r="AF128" s="1">
        <v>0</v>
      </c>
      <c r="AG128" s="1">
        <v>1</v>
      </c>
      <c r="AK128" s="7">
        <f t="shared" si="80"/>
        <v>4</v>
      </c>
      <c r="AL128" s="7">
        <f t="shared" si="81"/>
        <v>9</v>
      </c>
      <c r="AM128" s="7">
        <f t="shared" si="82"/>
        <v>8</v>
      </c>
      <c r="AN128" s="2">
        <f t="shared" si="83"/>
        <v>6.4732142857142863E-2</v>
      </c>
      <c r="AO128" s="2">
        <f t="shared" si="84"/>
        <v>7.4404761904761901E-4</v>
      </c>
      <c r="AP128" s="2">
        <f t="shared" si="85"/>
        <v>2.232142857142857E-3</v>
      </c>
      <c r="AR128" t="str">
        <f t="shared" si="86"/>
        <v>Little River</v>
      </c>
      <c r="AS128" s="5" t="s">
        <v>201</v>
      </c>
      <c r="AT128" s="184">
        <v>4</v>
      </c>
      <c r="AV128" s="97">
        <v>5</v>
      </c>
      <c r="AW128" s="99">
        <v>81</v>
      </c>
      <c r="AX128" s="105">
        <f t="shared" si="87"/>
        <v>5081</v>
      </c>
      <c r="AZ128" s="7" t="s">
        <v>2951</v>
      </c>
      <c r="BA128" t="s">
        <v>3184</v>
      </c>
    </row>
    <row r="129" spans="1:53" hidden="1" outlineLevel="1">
      <c r="A129" s="6" t="s">
        <v>2156</v>
      </c>
      <c r="B129" s="5" t="s">
        <v>201</v>
      </c>
      <c r="C129" s="1">
        <f t="shared" si="73"/>
        <v>3308</v>
      </c>
      <c r="D129" s="7">
        <f>IF(R129&gt;0,RANK(R129,(R129:T129,U129:AI129)),0)</f>
        <v>5</v>
      </c>
      <c r="E129" s="7">
        <f>IF(S129&gt;0,RANK(S129,(R129:T129,U129:AI129)),0)</f>
        <v>7</v>
      </c>
      <c r="F129" s="7">
        <f>IF(T129&gt;0,RANK(T129,(R129:T129,U129:AI129)),0)</f>
        <v>3</v>
      </c>
      <c r="G129" s="7">
        <f>IF(U129&gt;0,RANK(U129,(R129:T129,U129:AI129)),0)</f>
        <v>2</v>
      </c>
      <c r="H129" s="7">
        <f t="shared" si="74"/>
        <v>1</v>
      </c>
      <c r="I129" s="49">
        <f t="shared" si="75"/>
        <v>130</v>
      </c>
      <c r="J129" s="177">
        <f t="shared" si="38"/>
        <v>3.9298669891172915E-2</v>
      </c>
      <c r="K129" s="2"/>
      <c r="L129" s="2">
        <f t="shared" si="76"/>
        <v>1.9347037484885126E-2</v>
      </c>
      <c r="M129" s="2">
        <f t="shared" si="77"/>
        <v>3.325272067714631E-3</v>
      </c>
      <c r="N129" s="2">
        <f t="shared" si="78"/>
        <v>0.20767835550181379</v>
      </c>
      <c r="O129" s="2">
        <f t="shared" si="63"/>
        <v>0.32587666263603388</v>
      </c>
      <c r="P129" s="2">
        <f t="shared" si="79"/>
        <v>0.3651753325272068</v>
      </c>
      <c r="Q129" s="2">
        <f t="shared" si="54"/>
        <v>7.8597339782345843E-2</v>
      </c>
      <c r="R129" s="1">
        <v>64</v>
      </c>
      <c r="S129" s="1">
        <v>11</v>
      </c>
      <c r="T129" s="1">
        <v>687</v>
      </c>
      <c r="U129" s="1">
        <v>1078</v>
      </c>
      <c r="V129" s="1">
        <v>1208</v>
      </c>
      <c r="W129" s="1">
        <v>205</v>
      </c>
      <c r="X129" s="1">
        <v>6</v>
      </c>
      <c r="Y129" s="1">
        <v>4</v>
      </c>
      <c r="Z129" s="1">
        <v>6</v>
      </c>
      <c r="AD129" s="1">
        <v>35</v>
      </c>
      <c r="AE129" s="1">
        <v>0</v>
      </c>
      <c r="AF129" s="1">
        <v>1</v>
      </c>
      <c r="AG129" s="1">
        <v>3</v>
      </c>
      <c r="AK129" s="7">
        <f t="shared" si="80"/>
        <v>4</v>
      </c>
      <c r="AL129" s="7">
        <f t="shared" si="81"/>
        <v>7</v>
      </c>
      <c r="AM129" s="7">
        <f t="shared" si="82"/>
        <v>9</v>
      </c>
      <c r="AN129" s="2">
        <f t="shared" si="83"/>
        <v>6.1970979443772674E-2</v>
      </c>
      <c r="AO129" s="2">
        <f t="shared" si="84"/>
        <v>1.8137847642079807E-3</v>
      </c>
      <c r="AP129" s="2">
        <f t="shared" si="85"/>
        <v>1.2091898428053204E-3</v>
      </c>
      <c r="AR129" t="str">
        <f t="shared" si="86"/>
        <v>Logan</v>
      </c>
      <c r="AS129" s="5" t="s">
        <v>201</v>
      </c>
      <c r="AT129" s="184">
        <v>4</v>
      </c>
      <c r="AV129" s="97">
        <v>5</v>
      </c>
      <c r="AW129" s="99">
        <v>83</v>
      </c>
      <c r="AX129" s="105">
        <f t="shared" si="87"/>
        <v>5083</v>
      </c>
      <c r="AZ129" s="7" t="s">
        <v>2951</v>
      </c>
      <c r="BA129" t="s">
        <v>3184</v>
      </c>
    </row>
    <row r="130" spans="1:53" hidden="1" outlineLevel="1">
      <c r="A130" s="6" t="s">
        <v>2311</v>
      </c>
      <c r="B130" s="5" t="s">
        <v>201</v>
      </c>
      <c r="C130" s="1">
        <f t="shared" si="73"/>
        <v>11966</v>
      </c>
      <c r="D130" s="7">
        <f>IF(R130&gt;0,RANK(R130,(R130:T130,U130:AI130)),0)</f>
        <v>5</v>
      </c>
      <c r="E130" s="7">
        <f>IF(S130&gt;0,RANK(S130,(R130:T130,U130:AI130)),0)</f>
        <v>7</v>
      </c>
      <c r="F130" s="7">
        <f>IF(T130&gt;0,RANK(T130,(R130:T130,U130:AI130)),0)</f>
        <v>3</v>
      </c>
      <c r="G130" s="7">
        <f>IF(U130&gt;0,RANK(U130,(R130:T130,U130:AI130)),0)</f>
        <v>1</v>
      </c>
      <c r="H130" s="7">
        <f t="shared" si="74"/>
        <v>2</v>
      </c>
      <c r="I130" s="49">
        <f t="shared" si="75"/>
        <v>203</v>
      </c>
      <c r="J130" s="177">
        <f t="shared" si="38"/>
        <v>1.6964733411332106E-2</v>
      </c>
      <c r="K130" s="2"/>
      <c r="L130" s="2">
        <f t="shared" si="76"/>
        <v>2.5488885174661541E-2</v>
      </c>
      <c r="M130" s="2">
        <f t="shared" si="77"/>
        <v>9.1927126859435073E-3</v>
      </c>
      <c r="N130" s="2">
        <f t="shared" si="78"/>
        <v>0.21845228146414841</v>
      </c>
      <c r="O130" s="2">
        <f t="shared" si="63"/>
        <v>0.34230319237840551</v>
      </c>
      <c r="P130" s="2">
        <f t="shared" si="79"/>
        <v>0.32533845896707336</v>
      </c>
      <c r="Q130" s="2">
        <f t="shared" si="54"/>
        <v>7.9224469329767733E-2</v>
      </c>
      <c r="R130" s="1">
        <v>305</v>
      </c>
      <c r="S130" s="1">
        <v>110</v>
      </c>
      <c r="T130" s="1">
        <v>2614</v>
      </c>
      <c r="U130" s="1">
        <v>4096</v>
      </c>
      <c r="V130" s="1">
        <v>3893</v>
      </c>
      <c r="W130" s="1">
        <v>720</v>
      </c>
      <c r="X130" s="1">
        <v>17</v>
      </c>
      <c r="Y130" s="1">
        <v>20</v>
      </c>
      <c r="Z130" s="1">
        <v>30</v>
      </c>
      <c r="AD130" s="1">
        <v>143</v>
      </c>
      <c r="AE130" s="1">
        <v>4</v>
      </c>
      <c r="AF130" s="1">
        <v>3</v>
      </c>
      <c r="AG130" s="1">
        <v>11</v>
      </c>
      <c r="AK130" s="7">
        <f t="shared" si="80"/>
        <v>4</v>
      </c>
      <c r="AL130" s="7">
        <f t="shared" si="81"/>
        <v>9</v>
      </c>
      <c r="AM130" s="7">
        <f t="shared" si="82"/>
        <v>8</v>
      </c>
      <c r="AN130" s="2">
        <f t="shared" si="83"/>
        <v>6.0170483035266592E-2</v>
      </c>
      <c r="AO130" s="2">
        <f t="shared" si="84"/>
        <v>1.4206919605549055E-3</v>
      </c>
      <c r="AP130" s="2">
        <f t="shared" si="85"/>
        <v>1.6714023065351831E-3</v>
      </c>
      <c r="AR130" t="str">
        <f t="shared" si="86"/>
        <v>Lonoke</v>
      </c>
      <c r="AS130" s="5" t="s">
        <v>201</v>
      </c>
      <c r="AT130" s="184">
        <v>1</v>
      </c>
      <c r="AV130" s="97">
        <v>5</v>
      </c>
      <c r="AW130" s="99">
        <v>85</v>
      </c>
      <c r="AX130" s="105">
        <f t="shared" si="87"/>
        <v>5085</v>
      </c>
      <c r="AZ130" s="7" t="s">
        <v>2951</v>
      </c>
      <c r="BA130" t="s">
        <v>3184</v>
      </c>
    </row>
    <row r="131" spans="1:53" hidden="1" outlineLevel="1">
      <c r="A131" s="6" t="s">
        <v>1388</v>
      </c>
      <c r="B131" s="5" t="s">
        <v>201</v>
      </c>
      <c r="C131" s="1">
        <f t="shared" si="73"/>
        <v>1752</v>
      </c>
      <c r="D131" s="7">
        <f>IF(R131&gt;0,RANK(R131,(R131:T131,U131:AI131)),0)</f>
        <v>5</v>
      </c>
      <c r="E131" s="7">
        <f>IF(S131&gt;0,RANK(S131,(R131:T131,U131:AI131)),0)</f>
        <v>7</v>
      </c>
      <c r="F131" s="7">
        <f>IF(T131&gt;0,RANK(T131,(R131:T131,U131:AI131)),0)</f>
        <v>3</v>
      </c>
      <c r="G131" s="7">
        <f>IF(U131&gt;0,RANK(U131,(R131:T131,U131:AI131)),0)</f>
        <v>2</v>
      </c>
      <c r="H131" s="7">
        <f t="shared" si="74"/>
        <v>1</v>
      </c>
      <c r="I131" s="49">
        <f t="shared" si="75"/>
        <v>38</v>
      </c>
      <c r="J131" s="177">
        <f t="shared" si="38"/>
        <v>2.1689497716894976E-2</v>
      </c>
      <c r="K131" s="2"/>
      <c r="L131" s="2">
        <f t="shared" si="76"/>
        <v>1.6552511415525113E-2</v>
      </c>
      <c r="M131" s="2">
        <f t="shared" si="77"/>
        <v>6.2785388127853878E-3</v>
      </c>
      <c r="N131" s="2">
        <f t="shared" si="78"/>
        <v>0.16894977168949771</v>
      </c>
      <c r="O131" s="2">
        <f t="shared" si="63"/>
        <v>0.36187214611872148</v>
      </c>
      <c r="P131" s="2">
        <f t="shared" si="79"/>
        <v>0.38356164383561642</v>
      </c>
      <c r="Q131" s="2">
        <f t="shared" si="54"/>
        <v>6.2785388127853781E-2</v>
      </c>
      <c r="R131" s="1">
        <v>29</v>
      </c>
      <c r="S131" s="1">
        <v>11</v>
      </c>
      <c r="T131" s="1">
        <v>296</v>
      </c>
      <c r="U131" s="1">
        <v>634</v>
      </c>
      <c r="V131" s="1">
        <v>672</v>
      </c>
      <c r="W131" s="1">
        <v>89</v>
      </c>
      <c r="X131" s="1">
        <v>1</v>
      </c>
      <c r="Y131" s="1">
        <v>0</v>
      </c>
      <c r="Z131" s="1">
        <v>3</v>
      </c>
      <c r="AD131" s="1">
        <v>13</v>
      </c>
      <c r="AE131" s="1">
        <v>1</v>
      </c>
      <c r="AF131" s="1">
        <v>3</v>
      </c>
      <c r="AG131" s="1">
        <v>0</v>
      </c>
      <c r="AK131" s="7">
        <f t="shared" si="80"/>
        <v>4</v>
      </c>
      <c r="AL131" s="7">
        <f t="shared" si="81"/>
        <v>8</v>
      </c>
      <c r="AM131" s="7">
        <f t="shared" si="82"/>
        <v>0</v>
      </c>
      <c r="AN131" s="2">
        <f t="shared" si="83"/>
        <v>5.0799086757990865E-2</v>
      </c>
      <c r="AO131" s="2">
        <f t="shared" si="84"/>
        <v>5.7077625570776253E-4</v>
      </c>
      <c r="AP131" s="2">
        <f t="shared" si="85"/>
        <v>0</v>
      </c>
      <c r="AR131" t="str">
        <f t="shared" si="86"/>
        <v>Madison</v>
      </c>
      <c r="AS131" s="5" t="s">
        <v>201</v>
      </c>
      <c r="AT131" s="184">
        <v>4</v>
      </c>
      <c r="AV131" s="97">
        <v>5</v>
      </c>
      <c r="AW131" s="99">
        <v>87</v>
      </c>
      <c r="AX131" s="105">
        <f t="shared" si="87"/>
        <v>5087</v>
      </c>
      <c r="AZ131" s="7" t="s">
        <v>2951</v>
      </c>
      <c r="BA131" t="s">
        <v>3184</v>
      </c>
    </row>
    <row r="132" spans="1:53" hidden="1" outlineLevel="1">
      <c r="A132" s="6" t="s">
        <v>1291</v>
      </c>
      <c r="B132" s="5" t="s">
        <v>201</v>
      </c>
      <c r="C132" s="1">
        <f t="shared" si="73"/>
        <v>3709</v>
      </c>
      <c r="D132" s="7">
        <f>IF(R132&gt;0,RANK(R132,(R132:T132,U132:AI132)),0)</f>
        <v>5</v>
      </c>
      <c r="E132" s="7">
        <f>IF(S132&gt;0,RANK(S132,(R132:T132,U132:AI132)),0)</f>
        <v>7</v>
      </c>
      <c r="F132" s="7">
        <f>IF(T132&gt;0,RANK(T132,(R132:T132,U132:AI132)),0)</f>
        <v>3</v>
      </c>
      <c r="G132" s="7">
        <f>IF(U132&gt;0,RANK(U132,(R132:T132,U132:AI132)),0)</f>
        <v>2</v>
      </c>
      <c r="H132" s="7">
        <f t="shared" si="74"/>
        <v>1</v>
      </c>
      <c r="I132" s="49">
        <f t="shared" si="75"/>
        <v>686</v>
      </c>
      <c r="J132" s="177">
        <f t="shared" si="38"/>
        <v>0.18495551361552978</v>
      </c>
      <c r="K132" s="2"/>
      <c r="L132" s="2">
        <f t="shared" si="76"/>
        <v>4.0711782151523324E-2</v>
      </c>
      <c r="M132" s="2">
        <f t="shared" si="77"/>
        <v>9.7061202480452947E-3</v>
      </c>
      <c r="N132" s="2">
        <f t="shared" si="78"/>
        <v>0.14936640603936371</v>
      </c>
      <c r="O132" s="2">
        <f t="shared" si="63"/>
        <v>0.24588837961714749</v>
      </c>
      <c r="P132" s="2">
        <f t="shared" si="79"/>
        <v>0.43084389323267724</v>
      </c>
      <c r="Q132" s="2">
        <f t="shared" si="54"/>
        <v>0.12348341871124302</v>
      </c>
      <c r="R132" s="1">
        <v>151</v>
      </c>
      <c r="S132" s="1">
        <v>36</v>
      </c>
      <c r="T132" s="1">
        <v>554</v>
      </c>
      <c r="U132" s="1">
        <v>912</v>
      </c>
      <c r="V132" s="1">
        <v>1598</v>
      </c>
      <c r="W132" s="1">
        <v>319</v>
      </c>
      <c r="X132" s="1">
        <v>9</v>
      </c>
      <c r="Y132" s="1">
        <v>16</v>
      </c>
      <c r="Z132" s="1">
        <v>21</v>
      </c>
      <c r="AD132" s="1">
        <v>89</v>
      </c>
      <c r="AE132" s="1">
        <v>1</v>
      </c>
      <c r="AF132" s="1">
        <v>2</v>
      </c>
      <c r="AG132" s="1">
        <v>1</v>
      </c>
      <c r="AK132" s="7">
        <f t="shared" si="80"/>
        <v>4</v>
      </c>
      <c r="AL132" s="7">
        <f t="shared" si="81"/>
        <v>9</v>
      </c>
      <c r="AM132" s="7">
        <f t="shared" si="82"/>
        <v>8</v>
      </c>
      <c r="AN132" s="2">
        <f t="shared" si="83"/>
        <v>8.6007009975734697E-2</v>
      </c>
      <c r="AO132" s="2">
        <f t="shared" si="84"/>
        <v>2.4265300620113237E-3</v>
      </c>
      <c r="AP132" s="2">
        <f t="shared" si="85"/>
        <v>4.3138312213534648E-3</v>
      </c>
      <c r="AR132" t="str">
        <f t="shared" si="86"/>
        <v>Marion</v>
      </c>
      <c r="AS132" s="5" t="s">
        <v>201</v>
      </c>
      <c r="AT132" s="184">
        <v>3</v>
      </c>
      <c r="AV132" s="97">
        <v>5</v>
      </c>
      <c r="AW132" s="99">
        <v>89</v>
      </c>
      <c r="AX132" s="105">
        <f t="shared" si="87"/>
        <v>5089</v>
      </c>
      <c r="AZ132" s="7" t="s">
        <v>2951</v>
      </c>
      <c r="BA132" t="s">
        <v>3184</v>
      </c>
    </row>
    <row r="133" spans="1:53" hidden="1" outlineLevel="1">
      <c r="A133" s="6" t="s">
        <v>705</v>
      </c>
      <c r="B133" s="5" t="s">
        <v>201</v>
      </c>
      <c r="C133" s="1">
        <f t="shared" si="73"/>
        <v>6988</v>
      </c>
      <c r="D133" s="7">
        <f>IF(R133&gt;0,RANK(R133,(R133:T133,U133:AI133)),0)</f>
        <v>5</v>
      </c>
      <c r="E133" s="7">
        <f>IF(S133&gt;0,RANK(S133,(R133:T133,U133:AI133)),0)</f>
        <v>7</v>
      </c>
      <c r="F133" s="7">
        <f>IF(T133&gt;0,RANK(T133,(R133:T133,U133:AI133)),0)</f>
        <v>3</v>
      </c>
      <c r="G133" s="7">
        <f>IF(U133&gt;0,RANK(U133,(R133:T133,U133:AI133)),0)</f>
        <v>1</v>
      </c>
      <c r="H133" s="7">
        <f t="shared" si="74"/>
        <v>2</v>
      </c>
      <c r="I133" s="49">
        <f t="shared" si="75"/>
        <v>316</v>
      </c>
      <c r="J133" s="177">
        <f t="shared" si="38"/>
        <v>4.5220377790497999E-2</v>
      </c>
      <c r="K133" s="2"/>
      <c r="L133" s="2">
        <f t="shared" si="76"/>
        <v>3.033772180881511E-2</v>
      </c>
      <c r="M133" s="2">
        <f t="shared" si="77"/>
        <v>6.7258156840297656E-3</v>
      </c>
      <c r="N133" s="2">
        <f t="shared" si="78"/>
        <v>0.12607326846021752</v>
      </c>
      <c r="O133" s="2">
        <f t="shared" si="63"/>
        <v>0.39224384659416139</v>
      </c>
      <c r="P133" s="2">
        <f t="shared" si="79"/>
        <v>0.34702346880366342</v>
      </c>
      <c r="Q133" s="2">
        <f t="shared" si="54"/>
        <v>9.7595878649112844E-2</v>
      </c>
      <c r="R133" s="1">
        <v>212</v>
      </c>
      <c r="S133" s="1">
        <v>47</v>
      </c>
      <c r="T133" s="1">
        <v>881</v>
      </c>
      <c r="U133" s="1">
        <v>2741</v>
      </c>
      <c r="V133" s="1">
        <v>2425</v>
      </c>
      <c r="W133" s="1">
        <v>448</v>
      </c>
      <c r="X133" s="1">
        <v>6</v>
      </c>
      <c r="Y133" s="1">
        <v>7</v>
      </c>
      <c r="Z133" s="1">
        <v>19</v>
      </c>
      <c r="AD133" s="1">
        <v>176</v>
      </c>
      <c r="AE133" s="1">
        <v>10</v>
      </c>
      <c r="AF133" s="1">
        <v>11</v>
      </c>
      <c r="AG133" s="1">
        <v>5</v>
      </c>
      <c r="AK133" s="7">
        <f t="shared" si="80"/>
        <v>4</v>
      </c>
      <c r="AL133" s="7">
        <f t="shared" si="81"/>
        <v>9</v>
      </c>
      <c r="AM133" s="7">
        <f t="shared" si="82"/>
        <v>8</v>
      </c>
      <c r="AN133" s="2">
        <f t="shared" si="83"/>
        <v>6.4109902690326279E-2</v>
      </c>
      <c r="AO133" s="2">
        <f t="shared" si="84"/>
        <v>8.5861476817401263E-4</v>
      </c>
      <c r="AP133" s="2">
        <f t="shared" si="85"/>
        <v>1.0017172295363481E-3</v>
      </c>
      <c r="AR133" t="str">
        <f t="shared" si="86"/>
        <v>Miller</v>
      </c>
      <c r="AS133" s="5" t="s">
        <v>201</v>
      </c>
      <c r="AT133" s="184">
        <v>4</v>
      </c>
      <c r="AV133" s="97">
        <v>5</v>
      </c>
      <c r="AW133" s="99">
        <v>91</v>
      </c>
      <c r="AX133" s="105">
        <f t="shared" si="87"/>
        <v>5091</v>
      </c>
      <c r="AZ133" s="7" t="s">
        <v>2951</v>
      </c>
      <c r="BA133" t="s">
        <v>3184</v>
      </c>
    </row>
    <row r="134" spans="1:53" hidden="1" outlineLevel="1">
      <c r="A134" s="6" t="s">
        <v>3086</v>
      </c>
      <c r="B134" s="5" t="s">
        <v>201</v>
      </c>
      <c r="C134" s="1">
        <f t="shared" si="73"/>
        <v>3702</v>
      </c>
      <c r="D134" s="7">
        <f>IF(R134&gt;0,RANK(R134,(R134:T134,U134:AI134)),0)</f>
        <v>5</v>
      </c>
      <c r="E134" s="7">
        <f>IF(S134&gt;0,RANK(S134,(R134:T134,U134:AI134)),0)</f>
        <v>7</v>
      </c>
      <c r="F134" s="7">
        <f>IF(T134&gt;0,RANK(T134,(R134:T134,U134:AI134)),0)</f>
        <v>3</v>
      </c>
      <c r="G134" s="7">
        <f>IF(U134&gt;0,RANK(U134,(R134:T134,U134:AI134)),0)</f>
        <v>2</v>
      </c>
      <c r="H134" s="7">
        <f t="shared" si="74"/>
        <v>1</v>
      </c>
      <c r="I134" s="49">
        <f t="shared" si="75"/>
        <v>764</v>
      </c>
      <c r="J134" s="177">
        <f t="shared" si="38"/>
        <v>0.20637493246893571</v>
      </c>
      <c r="K134" s="2"/>
      <c r="L134" s="2">
        <f t="shared" si="76"/>
        <v>3.7277147487844407E-2</v>
      </c>
      <c r="M134" s="2">
        <f t="shared" si="77"/>
        <v>1.2965964343598054E-2</v>
      </c>
      <c r="N134" s="2">
        <f t="shared" si="78"/>
        <v>0.18179362506753105</v>
      </c>
      <c r="O134" s="2">
        <f t="shared" si="63"/>
        <v>0.21934089681253377</v>
      </c>
      <c r="P134" s="2">
        <f t="shared" si="79"/>
        <v>0.42571582928146945</v>
      </c>
      <c r="Q134" s="2">
        <f t="shared" si="54"/>
        <v>0.12290653700702325</v>
      </c>
      <c r="R134" s="1">
        <v>138</v>
      </c>
      <c r="S134" s="1">
        <v>48</v>
      </c>
      <c r="T134" s="1">
        <v>673</v>
      </c>
      <c r="U134" s="1">
        <v>812</v>
      </c>
      <c r="V134" s="1">
        <v>1576</v>
      </c>
      <c r="W134" s="1">
        <v>222</v>
      </c>
      <c r="X134" s="1">
        <v>19</v>
      </c>
      <c r="Y134" s="1">
        <v>21</v>
      </c>
      <c r="Z134" s="1">
        <v>20</v>
      </c>
      <c r="AD134" s="1">
        <v>97</v>
      </c>
      <c r="AE134" s="1">
        <v>21</v>
      </c>
      <c r="AF134" s="1">
        <v>25</v>
      </c>
      <c r="AG134" s="1">
        <v>30</v>
      </c>
      <c r="AK134" s="7">
        <f t="shared" si="80"/>
        <v>4</v>
      </c>
      <c r="AL134" s="7">
        <f t="shared" si="81"/>
        <v>9</v>
      </c>
      <c r="AM134" s="7">
        <f t="shared" si="82"/>
        <v>7</v>
      </c>
      <c r="AN134" s="2">
        <f t="shared" si="83"/>
        <v>5.9967585089141004E-2</v>
      </c>
      <c r="AO134" s="2">
        <f t="shared" si="84"/>
        <v>5.1323608860075632E-3</v>
      </c>
      <c r="AP134" s="2">
        <f t="shared" si="85"/>
        <v>5.6726094003241492E-3</v>
      </c>
      <c r="AR134" t="str">
        <f t="shared" si="86"/>
        <v>Mississippi</v>
      </c>
      <c r="AS134" s="5" t="s">
        <v>201</v>
      </c>
      <c r="AT134" s="184">
        <v>1</v>
      </c>
      <c r="AV134" s="97">
        <v>5</v>
      </c>
      <c r="AW134" s="99">
        <v>93</v>
      </c>
      <c r="AX134" s="105">
        <f t="shared" si="87"/>
        <v>5093</v>
      </c>
      <c r="AZ134" s="7" t="s">
        <v>2951</v>
      </c>
      <c r="BA134" t="s">
        <v>3184</v>
      </c>
    </row>
    <row r="135" spans="1:53" hidden="1" outlineLevel="1">
      <c r="A135" s="6" t="s">
        <v>341</v>
      </c>
      <c r="B135" s="5" t="s">
        <v>201</v>
      </c>
      <c r="C135" s="1">
        <f t="shared" si="73"/>
        <v>419</v>
      </c>
      <c r="D135" s="7">
        <f>IF(R135&gt;0,RANK(R135,(R135:T135,U135:AI135)),0)</f>
        <v>6</v>
      </c>
      <c r="E135" s="7">
        <f>IF(S135&gt;0,RANK(S135,(R135:T135,U135:AI135)),0)</f>
        <v>0</v>
      </c>
      <c r="F135" s="7">
        <f>IF(T135&gt;0,RANK(T135,(R135:T135,U135:AI135)),0)</f>
        <v>3</v>
      </c>
      <c r="G135" s="7">
        <f>IF(U135&gt;0,RANK(U135,(R135:T135,U135:AI135)),0)</f>
        <v>2</v>
      </c>
      <c r="H135" s="7">
        <f t="shared" si="74"/>
        <v>1</v>
      </c>
      <c r="I135" s="49">
        <f t="shared" si="75"/>
        <v>35</v>
      </c>
      <c r="J135" s="177">
        <f t="shared" ref="J135:J163" si="88">I135/C135</f>
        <v>8.3532219570405727E-2</v>
      </c>
      <c r="K135" s="2"/>
      <c r="L135" s="2">
        <f t="shared" si="76"/>
        <v>1.1933174224343675E-2</v>
      </c>
      <c r="M135" s="2">
        <f t="shared" si="77"/>
        <v>0</v>
      </c>
      <c r="N135" s="2">
        <f t="shared" si="78"/>
        <v>0.19331742243436753</v>
      </c>
      <c r="O135" s="2">
        <f t="shared" si="63"/>
        <v>0.32935560859188545</v>
      </c>
      <c r="P135" s="2">
        <f t="shared" si="79"/>
        <v>0.41288782816229119</v>
      </c>
      <c r="Q135" s="2">
        <f t="shared" si="54"/>
        <v>5.2505966587112096E-2</v>
      </c>
      <c r="R135" s="1">
        <v>5</v>
      </c>
      <c r="S135" s="1">
        <v>0</v>
      </c>
      <c r="T135" s="1">
        <v>81</v>
      </c>
      <c r="U135" s="1">
        <v>138</v>
      </c>
      <c r="V135" s="1">
        <v>173</v>
      </c>
      <c r="W135" s="1">
        <v>14</v>
      </c>
      <c r="X135" s="1">
        <v>0</v>
      </c>
      <c r="Y135" s="1">
        <v>0</v>
      </c>
      <c r="Z135" s="1">
        <v>1</v>
      </c>
      <c r="AD135" s="1">
        <v>6</v>
      </c>
      <c r="AE135" s="1">
        <v>0</v>
      </c>
      <c r="AF135" s="1">
        <v>0</v>
      </c>
      <c r="AG135" s="1">
        <v>1</v>
      </c>
      <c r="AK135" s="7">
        <f t="shared" si="80"/>
        <v>4</v>
      </c>
      <c r="AL135" s="7">
        <f t="shared" si="81"/>
        <v>0</v>
      </c>
      <c r="AM135" s="7">
        <f t="shared" si="82"/>
        <v>0</v>
      </c>
      <c r="AN135" s="2">
        <f t="shared" si="83"/>
        <v>3.3412887828162291E-2</v>
      </c>
      <c r="AO135" s="2">
        <f t="shared" si="84"/>
        <v>0</v>
      </c>
      <c r="AP135" s="2">
        <f t="shared" si="85"/>
        <v>0</v>
      </c>
      <c r="AR135" t="str">
        <f t="shared" si="86"/>
        <v>Monroe</v>
      </c>
      <c r="AS135" s="5" t="s">
        <v>201</v>
      </c>
      <c r="AT135" s="184">
        <v>1</v>
      </c>
      <c r="AV135" s="97">
        <v>5</v>
      </c>
      <c r="AW135" s="99">
        <v>95</v>
      </c>
      <c r="AX135" s="105">
        <f t="shared" si="87"/>
        <v>5095</v>
      </c>
      <c r="AZ135" s="7" t="s">
        <v>2951</v>
      </c>
      <c r="BA135" t="s">
        <v>3184</v>
      </c>
    </row>
    <row r="136" spans="1:53" hidden="1" outlineLevel="1">
      <c r="A136" s="6" t="s">
        <v>393</v>
      </c>
      <c r="B136" s="5" t="s">
        <v>201</v>
      </c>
      <c r="C136" s="1">
        <f t="shared" si="73"/>
        <v>1616</v>
      </c>
      <c r="D136" s="7">
        <f>IF(R136&gt;0,RANK(R136,(R136:T136,U136:AI136)),0)</f>
        <v>5</v>
      </c>
      <c r="E136" s="7">
        <f>IF(S136&gt;0,RANK(S136,(R136:T136,U136:AI136)),0)</f>
        <v>7</v>
      </c>
      <c r="F136" s="7">
        <f>IF(T136&gt;0,RANK(T136,(R136:T136,U136:AI136)),0)</f>
        <v>3</v>
      </c>
      <c r="G136" s="7">
        <f>IF(U136&gt;0,RANK(U136,(R136:T136,U136:AI136)),0)</f>
        <v>2</v>
      </c>
      <c r="H136" s="7">
        <f t="shared" si="74"/>
        <v>1</v>
      </c>
      <c r="I136" s="49">
        <f t="shared" si="75"/>
        <v>240</v>
      </c>
      <c r="J136" s="177">
        <f t="shared" si="88"/>
        <v>0.14851485148514851</v>
      </c>
      <c r="K136" s="2"/>
      <c r="L136" s="2">
        <f t="shared" si="76"/>
        <v>4.2079207920792082E-2</v>
      </c>
      <c r="M136" s="2">
        <f t="shared" si="77"/>
        <v>5.569306930693069E-3</v>
      </c>
      <c r="N136" s="2">
        <f t="shared" si="78"/>
        <v>0.17759900990099009</v>
      </c>
      <c r="O136" s="2">
        <f t="shared" si="63"/>
        <v>0.26794554455445546</v>
      </c>
      <c r="P136" s="2">
        <f t="shared" si="79"/>
        <v>0.41646039603960394</v>
      </c>
      <c r="Q136" s="2">
        <f t="shared" si="54"/>
        <v>9.0346534653465427E-2</v>
      </c>
      <c r="R136" s="1">
        <v>68</v>
      </c>
      <c r="S136" s="1">
        <v>9</v>
      </c>
      <c r="T136" s="1">
        <v>287</v>
      </c>
      <c r="U136" s="1">
        <v>433</v>
      </c>
      <c r="V136" s="1">
        <v>673</v>
      </c>
      <c r="W136" s="1">
        <v>100</v>
      </c>
      <c r="X136" s="1">
        <v>3</v>
      </c>
      <c r="Y136" s="1">
        <v>3</v>
      </c>
      <c r="Z136" s="1">
        <v>8</v>
      </c>
      <c r="AD136" s="1">
        <v>31</v>
      </c>
      <c r="AE136" s="1">
        <v>0</v>
      </c>
      <c r="AF136" s="1">
        <v>1</v>
      </c>
      <c r="AG136" s="1">
        <v>0</v>
      </c>
      <c r="AK136" s="7">
        <f t="shared" si="80"/>
        <v>4</v>
      </c>
      <c r="AL136" s="7">
        <f t="shared" si="81"/>
        <v>8</v>
      </c>
      <c r="AM136" s="7">
        <f t="shared" si="82"/>
        <v>8</v>
      </c>
      <c r="AN136" s="2">
        <f t="shared" si="83"/>
        <v>6.1881188118811881E-2</v>
      </c>
      <c r="AO136" s="2">
        <f t="shared" si="84"/>
        <v>1.8564356435643563E-3</v>
      </c>
      <c r="AP136" s="2">
        <f t="shared" si="85"/>
        <v>1.8564356435643563E-3</v>
      </c>
      <c r="AR136" t="str">
        <f t="shared" si="86"/>
        <v>Montgomery</v>
      </c>
      <c r="AS136" s="5" t="s">
        <v>201</v>
      </c>
      <c r="AT136" s="184">
        <v>4</v>
      </c>
      <c r="AV136" s="97">
        <v>5</v>
      </c>
      <c r="AW136" s="99">
        <v>97</v>
      </c>
      <c r="AX136" s="105">
        <f t="shared" si="87"/>
        <v>5097</v>
      </c>
      <c r="AZ136" s="7" t="s">
        <v>2951</v>
      </c>
      <c r="BA136" t="s">
        <v>3184</v>
      </c>
    </row>
    <row r="137" spans="1:53" hidden="1" outlineLevel="1">
      <c r="A137" s="6" t="s">
        <v>1411</v>
      </c>
      <c r="B137" s="5" t="s">
        <v>201</v>
      </c>
      <c r="C137" s="1">
        <f t="shared" si="73"/>
        <v>686</v>
      </c>
      <c r="D137" s="7">
        <f>IF(R137&gt;0,RANK(R137,(R137:T137,U137:AI137)),0)</f>
        <v>6</v>
      </c>
      <c r="E137" s="7">
        <f>IF(S137&gt;0,RANK(S137,(R137:T137,U137:AI137)),0)</f>
        <v>7</v>
      </c>
      <c r="F137" s="7">
        <f>IF(T137&gt;0,RANK(T137,(R137:T137,U137:AI137)),0)</f>
        <v>3</v>
      </c>
      <c r="G137" s="7">
        <f>IF(U137&gt;0,RANK(U137,(R137:T137,U137:AI137)),0)</f>
        <v>1</v>
      </c>
      <c r="H137" s="7">
        <f t="shared" si="74"/>
        <v>2</v>
      </c>
      <c r="I137" s="49">
        <f t="shared" si="75"/>
        <v>14</v>
      </c>
      <c r="J137" s="177">
        <f t="shared" si="88"/>
        <v>2.0408163265306121E-2</v>
      </c>
      <c r="K137" s="2"/>
      <c r="L137" s="2">
        <f t="shared" si="76"/>
        <v>1.6034985422740525E-2</v>
      </c>
      <c r="M137" s="2">
        <f t="shared" si="77"/>
        <v>4.3731778425655978E-3</v>
      </c>
      <c r="N137" s="2">
        <f t="shared" si="78"/>
        <v>0.18658892128279883</v>
      </c>
      <c r="O137" s="2">
        <f t="shared" si="63"/>
        <v>0.35860058309037901</v>
      </c>
      <c r="P137" s="2">
        <f t="shared" si="79"/>
        <v>0.33819241982507287</v>
      </c>
      <c r="Q137" s="2">
        <f t="shared" si="54"/>
        <v>9.6209912536443176E-2</v>
      </c>
      <c r="R137" s="1">
        <v>11</v>
      </c>
      <c r="S137" s="1">
        <v>3</v>
      </c>
      <c r="T137" s="1">
        <v>128</v>
      </c>
      <c r="U137" s="1">
        <v>246</v>
      </c>
      <c r="V137" s="1">
        <v>232</v>
      </c>
      <c r="W137" s="1">
        <v>45</v>
      </c>
      <c r="X137" s="1">
        <v>0</v>
      </c>
      <c r="Y137" s="1">
        <v>1</v>
      </c>
      <c r="Z137" s="1">
        <v>3</v>
      </c>
      <c r="AD137" s="1">
        <v>15</v>
      </c>
      <c r="AE137" s="1">
        <v>1</v>
      </c>
      <c r="AF137" s="1">
        <v>0</v>
      </c>
      <c r="AG137" s="1">
        <v>1</v>
      </c>
      <c r="AK137" s="7">
        <f t="shared" si="80"/>
        <v>4</v>
      </c>
      <c r="AL137" s="7">
        <f t="shared" si="81"/>
        <v>0</v>
      </c>
      <c r="AM137" s="7">
        <f t="shared" si="82"/>
        <v>8</v>
      </c>
      <c r="AN137" s="2">
        <f t="shared" si="83"/>
        <v>6.5597667638483959E-2</v>
      </c>
      <c r="AO137" s="2">
        <f t="shared" si="84"/>
        <v>0</v>
      </c>
      <c r="AP137" s="2">
        <f t="shared" si="85"/>
        <v>1.4577259475218659E-3</v>
      </c>
      <c r="AR137" t="str">
        <f t="shared" si="86"/>
        <v>Nevada</v>
      </c>
      <c r="AS137" s="5" t="s">
        <v>201</v>
      </c>
      <c r="AT137" s="184">
        <v>4</v>
      </c>
      <c r="AV137" s="97">
        <v>5</v>
      </c>
      <c r="AW137" s="99">
        <v>99</v>
      </c>
      <c r="AX137" s="105">
        <f t="shared" si="87"/>
        <v>5099</v>
      </c>
      <c r="AZ137" s="7" t="s">
        <v>2951</v>
      </c>
      <c r="BA137" t="s">
        <v>3184</v>
      </c>
    </row>
    <row r="138" spans="1:53" hidden="1" outlineLevel="1">
      <c r="A138" s="6" t="s">
        <v>2492</v>
      </c>
      <c r="B138" s="5" t="s">
        <v>201</v>
      </c>
      <c r="C138" s="1">
        <f t="shared" si="73"/>
        <v>1368</v>
      </c>
      <c r="D138" s="7">
        <f>IF(R138&gt;0,RANK(R138,(R138:T138,U138:AI138)),0)</f>
        <v>5</v>
      </c>
      <c r="E138" s="7">
        <f>IF(S138&gt;0,RANK(S138,(R138:T138,U138:AI138)),0)</f>
        <v>8</v>
      </c>
      <c r="F138" s="7">
        <f>IF(T138&gt;0,RANK(T138,(R138:T138,U138:AI138)),0)</f>
        <v>3</v>
      </c>
      <c r="G138" s="7">
        <f>IF(U138&gt;0,RANK(U138,(R138:T138,U138:AI138)),0)</f>
        <v>2</v>
      </c>
      <c r="H138" s="7">
        <f t="shared" si="74"/>
        <v>1</v>
      </c>
      <c r="I138" s="49">
        <f t="shared" si="75"/>
        <v>225</v>
      </c>
      <c r="J138" s="177">
        <f t="shared" si="88"/>
        <v>0.16447368421052633</v>
      </c>
      <c r="K138" s="2"/>
      <c r="L138" s="2">
        <f t="shared" si="76"/>
        <v>2.5584795321637425E-2</v>
      </c>
      <c r="M138" s="2">
        <f t="shared" si="77"/>
        <v>4.3859649122807015E-3</v>
      </c>
      <c r="N138" s="2">
        <f t="shared" si="78"/>
        <v>0.16959064327485379</v>
      </c>
      <c r="O138" s="2">
        <f t="shared" si="63"/>
        <v>0.26608187134502925</v>
      </c>
      <c r="P138" s="2">
        <f t="shared" si="79"/>
        <v>0.43055555555555558</v>
      </c>
      <c r="Q138" s="2">
        <f t="shared" si="54"/>
        <v>0.10380116959064334</v>
      </c>
      <c r="R138" s="1">
        <v>35</v>
      </c>
      <c r="S138" s="1">
        <v>6</v>
      </c>
      <c r="T138" s="1">
        <v>232</v>
      </c>
      <c r="U138" s="1">
        <v>364</v>
      </c>
      <c r="V138" s="1">
        <v>589</v>
      </c>
      <c r="W138" s="1">
        <v>108</v>
      </c>
      <c r="X138" s="1">
        <v>1</v>
      </c>
      <c r="Y138" s="1">
        <v>3</v>
      </c>
      <c r="Z138" s="1">
        <v>8</v>
      </c>
      <c r="AD138" s="1">
        <v>19</v>
      </c>
      <c r="AE138" s="1">
        <v>1</v>
      </c>
      <c r="AF138" s="1">
        <v>1</v>
      </c>
      <c r="AG138" s="1">
        <v>1</v>
      </c>
      <c r="AK138" s="7">
        <f t="shared" si="80"/>
        <v>4</v>
      </c>
      <c r="AL138" s="7">
        <f t="shared" si="81"/>
        <v>9</v>
      </c>
      <c r="AM138" s="7">
        <f t="shared" si="82"/>
        <v>8</v>
      </c>
      <c r="AN138" s="2">
        <f t="shared" si="83"/>
        <v>7.8947368421052627E-2</v>
      </c>
      <c r="AO138" s="2">
        <f t="shared" si="84"/>
        <v>7.3099415204678359E-4</v>
      </c>
      <c r="AP138" s="2">
        <f t="shared" si="85"/>
        <v>2.1929824561403508E-3</v>
      </c>
      <c r="AR138" t="str">
        <f t="shared" si="86"/>
        <v>Newton</v>
      </c>
      <c r="AS138" s="5" t="s">
        <v>201</v>
      </c>
      <c r="AT138" s="184"/>
      <c r="AV138" s="97">
        <v>5</v>
      </c>
      <c r="AW138" s="99">
        <v>101</v>
      </c>
      <c r="AX138" s="105">
        <f t="shared" si="87"/>
        <v>5101</v>
      </c>
      <c r="AZ138" s="7" t="s">
        <v>2951</v>
      </c>
      <c r="BA138" t="s">
        <v>3184</v>
      </c>
    </row>
    <row r="139" spans="1:53" hidden="1" outlineLevel="1">
      <c r="A139" s="6" t="s">
        <v>798</v>
      </c>
      <c r="B139" s="5" t="s">
        <v>201</v>
      </c>
      <c r="C139" s="1">
        <f t="shared" si="73"/>
        <v>2743</v>
      </c>
      <c r="D139" s="7">
        <f>IF(R139&gt;0,RANK(R139,(R139:T139,U139:AI139)),0)</f>
        <v>5</v>
      </c>
      <c r="E139" s="7">
        <f>IF(S139&gt;0,RANK(S139,(R139:T139,U139:AI139)),0)</f>
        <v>7</v>
      </c>
      <c r="F139" s="7">
        <f>IF(T139&gt;0,RANK(T139,(R139:T139,U139:AI139)),0)</f>
        <v>3</v>
      </c>
      <c r="G139" s="7">
        <f>IF(U139&gt;0,RANK(U139,(R139:T139,U139:AI139)),0)</f>
        <v>2</v>
      </c>
      <c r="H139" s="7">
        <f t="shared" si="74"/>
        <v>1</v>
      </c>
      <c r="I139" s="49">
        <f t="shared" si="75"/>
        <v>219</v>
      </c>
      <c r="J139" s="177">
        <f t="shared" si="88"/>
        <v>7.983959168793292E-2</v>
      </c>
      <c r="K139" s="2"/>
      <c r="L139" s="2">
        <f t="shared" si="76"/>
        <v>2.2238425082026978E-2</v>
      </c>
      <c r="M139" s="2">
        <f t="shared" si="77"/>
        <v>3.6456434560699965E-3</v>
      </c>
      <c r="N139" s="2">
        <f t="shared" si="78"/>
        <v>0.24134159679183376</v>
      </c>
      <c r="O139" s="2">
        <f t="shared" si="63"/>
        <v>0.2876412686839227</v>
      </c>
      <c r="P139" s="2">
        <f t="shared" si="79"/>
        <v>0.36748086037185562</v>
      </c>
      <c r="Q139" s="2">
        <f t="shared" si="54"/>
        <v>7.7652205614290926E-2</v>
      </c>
      <c r="R139" s="1">
        <v>61</v>
      </c>
      <c r="S139" s="1">
        <v>10</v>
      </c>
      <c r="T139" s="1">
        <v>662</v>
      </c>
      <c r="U139" s="1">
        <v>789</v>
      </c>
      <c r="V139" s="1">
        <v>1008</v>
      </c>
      <c r="W139" s="1">
        <v>156</v>
      </c>
      <c r="X139" s="1">
        <v>1</v>
      </c>
      <c r="Y139" s="1">
        <v>5</v>
      </c>
      <c r="Z139" s="1">
        <v>3</v>
      </c>
      <c r="AD139" s="1">
        <v>46</v>
      </c>
      <c r="AE139" s="1">
        <v>0</v>
      </c>
      <c r="AF139" s="1">
        <v>2</v>
      </c>
      <c r="AG139" s="1">
        <v>0</v>
      </c>
      <c r="AK139" s="7">
        <f t="shared" si="80"/>
        <v>4</v>
      </c>
      <c r="AL139" s="7">
        <f t="shared" si="81"/>
        <v>9</v>
      </c>
      <c r="AM139" s="7">
        <f t="shared" si="82"/>
        <v>7</v>
      </c>
      <c r="AN139" s="2">
        <f t="shared" si="83"/>
        <v>5.6872037914691941E-2</v>
      </c>
      <c r="AO139" s="2">
        <f t="shared" si="84"/>
        <v>3.6456434560699962E-4</v>
      </c>
      <c r="AP139" s="2">
        <f t="shared" si="85"/>
        <v>1.8228217280349982E-3</v>
      </c>
      <c r="AR139" t="str">
        <f t="shared" si="86"/>
        <v>Ouachita</v>
      </c>
      <c r="AS139" s="5" t="s">
        <v>201</v>
      </c>
      <c r="AT139" s="184">
        <v>4</v>
      </c>
      <c r="AV139" s="97">
        <v>5</v>
      </c>
      <c r="AW139" s="99">
        <v>103</v>
      </c>
      <c r="AX139" s="105">
        <f t="shared" si="87"/>
        <v>5103</v>
      </c>
      <c r="AZ139" s="7" t="s">
        <v>2951</v>
      </c>
      <c r="BA139" t="s">
        <v>3184</v>
      </c>
    </row>
    <row r="140" spans="1:53" hidden="1" outlineLevel="1">
      <c r="A140" s="6" t="s">
        <v>153</v>
      </c>
      <c r="B140" s="5" t="s">
        <v>201</v>
      </c>
      <c r="C140" s="1">
        <f t="shared" si="73"/>
        <v>1439</v>
      </c>
      <c r="D140" s="7">
        <f>IF(R140&gt;0,RANK(R140,(R140:T140,U140:AI140)),0)</f>
        <v>5</v>
      </c>
      <c r="E140" s="7">
        <f>IF(S140&gt;0,RANK(S140,(R140:T140,U140:AI140)),0)</f>
        <v>7</v>
      </c>
      <c r="F140" s="7">
        <f>IF(T140&gt;0,RANK(T140,(R140:T140,U140:AI140)),0)</f>
        <v>3</v>
      </c>
      <c r="G140" s="7">
        <f>IF(U140&gt;0,RANK(U140,(R140:T140,U140:AI140)),0)</f>
        <v>1</v>
      </c>
      <c r="H140" s="7">
        <f t="shared" si="74"/>
        <v>2</v>
      </c>
      <c r="I140" s="49">
        <f t="shared" si="75"/>
        <v>22</v>
      </c>
      <c r="J140" s="177">
        <f t="shared" si="88"/>
        <v>1.5288394718554551E-2</v>
      </c>
      <c r="K140" s="2"/>
      <c r="L140" s="2">
        <f t="shared" si="76"/>
        <v>2.0847810979847115E-2</v>
      </c>
      <c r="M140" s="2">
        <f t="shared" si="77"/>
        <v>7.6441973592772756E-3</v>
      </c>
      <c r="N140" s="2">
        <f t="shared" si="78"/>
        <v>0.16539263377345378</v>
      </c>
      <c r="O140" s="2">
        <f t="shared" si="63"/>
        <v>0.37804030576789438</v>
      </c>
      <c r="P140" s="2">
        <f t="shared" si="79"/>
        <v>0.36275191104933979</v>
      </c>
      <c r="Q140" s="2">
        <f t="shared" si="54"/>
        <v>6.5323141070187662E-2</v>
      </c>
      <c r="R140" s="1">
        <v>30</v>
      </c>
      <c r="S140" s="1">
        <v>11</v>
      </c>
      <c r="T140" s="1">
        <v>238</v>
      </c>
      <c r="U140" s="1">
        <v>544</v>
      </c>
      <c r="V140" s="1">
        <v>522</v>
      </c>
      <c r="W140" s="1">
        <v>69</v>
      </c>
      <c r="X140" s="1">
        <v>0</v>
      </c>
      <c r="Y140" s="1">
        <v>0</v>
      </c>
      <c r="Z140" s="1">
        <v>7</v>
      </c>
      <c r="AD140" s="1">
        <v>15</v>
      </c>
      <c r="AE140" s="1">
        <v>1</v>
      </c>
      <c r="AF140" s="1">
        <v>0</v>
      </c>
      <c r="AG140" s="1">
        <v>2</v>
      </c>
      <c r="AK140" s="7">
        <f t="shared" si="80"/>
        <v>4</v>
      </c>
      <c r="AL140" s="7">
        <f t="shared" si="81"/>
        <v>0</v>
      </c>
      <c r="AM140" s="7">
        <f t="shared" si="82"/>
        <v>0</v>
      </c>
      <c r="AN140" s="2">
        <f t="shared" si="83"/>
        <v>4.794996525364837E-2</v>
      </c>
      <c r="AO140" s="2">
        <f t="shared" si="84"/>
        <v>0</v>
      </c>
      <c r="AP140" s="2">
        <f t="shared" si="85"/>
        <v>0</v>
      </c>
      <c r="AR140" t="str">
        <f t="shared" si="86"/>
        <v>Perry</v>
      </c>
      <c r="AS140" s="5" t="s">
        <v>201</v>
      </c>
      <c r="AT140" s="184">
        <v>2</v>
      </c>
      <c r="AV140" s="97">
        <v>5</v>
      </c>
      <c r="AW140" s="99">
        <v>105</v>
      </c>
      <c r="AX140" s="105">
        <f t="shared" si="87"/>
        <v>5105</v>
      </c>
      <c r="AZ140" s="7" t="s">
        <v>2951</v>
      </c>
      <c r="BA140" t="s">
        <v>3184</v>
      </c>
    </row>
    <row r="141" spans="1:53" hidden="1" outlineLevel="1">
      <c r="A141" s="6" t="s">
        <v>2849</v>
      </c>
      <c r="B141" s="5" t="s">
        <v>201</v>
      </c>
      <c r="C141" s="1">
        <f t="shared" si="73"/>
        <v>642</v>
      </c>
      <c r="D141" s="7">
        <f>IF(R141&gt;0,RANK(R141,(R141:T141,U141:AI141)),0)</f>
        <v>5</v>
      </c>
      <c r="E141" s="7">
        <f>IF(S141&gt;0,RANK(S141,(R141:T141,U141:AI141)),0)</f>
        <v>7</v>
      </c>
      <c r="F141" s="7">
        <f>IF(T141&gt;0,RANK(T141,(R141:T141,U141:AI141)),0)</f>
        <v>2</v>
      </c>
      <c r="G141" s="7">
        <f>IF(U141&gt;0,RANK(U141,(R141:T141,U141:AI141)),0)</f>
        <v>3</v>
      </c>
      <c r="H141" s="7">
        <f t="shared" si="74"/>
        <v>1</v>
      </c>
      <c r="I141" s="49">
        <f t="shared" si="75"/>
        <v>251</v>
      </c>
      <c r="J141" s="177">
        <f t="shared" si="88"/>
        <v>0.3909657320872274</v>
      </c>
      <c r="K141" s="2"/>
      <c r="L141" s="2">
        <f t="shared" si="76"/>
        <v>1.7133956386292833E-2</v>
      </c>
      <c r="M141" s="2">
        <f t="shared" si="77"/>
        <v>6.2305295950155761E-3</v>
      </c>
      <c r="N141" s="2">
        <f t="shared" si="78"/>
        <v>0.17601246105919002</v>
      </c>
      <c r="O141" s="2">
        <f t="shared" si="63"/>
        <v>0.17133956386292834</v>
      </c>
      <c r="P141" s="2">
        <f t="shared" si="79"/>
        <v>0.5669781931464174</v>
      </c>
      <c r="Q141" s="2">
        <f t="shared" si="54"/>
        <v>6.2305295950155881E-2</v>
      </c>
      <c r="R141" s="1">
        <v>11</v>
      </c>
      <c r="S141" s="1">
        <v>4</v>
      </c>
      <c r="T141" s="1">
        <v>113</v>
      </c>
      <c r="U141" s="1">
        <v>110</v>
      </c>
      <c r="V141" s="1">
        <v>364</v>
      </c>
      <c r="W141" s="1">
        <v>28</v>
      </c>
      <c r="X141" s="1">
        <v>0</v>
      </c>
      <c r="Y141" s="1">
        <v>1</v>
      </c>
      <c r="Z141" s="1">
        <v>1</v>
      </c>
      <c r="AD141" s="1">
        <v>10</v>
      </c>
      <c r="AE141" s="1">
        <v>0</v>
      </c>
      <c r="AF141" s="1">
        <v>0</v>
      </c>
      <c r="AG141" s="1">
        <v>0</v>
      </c>
      <c r="AK141" s="7">
        <f t="shared" si="80"/>
        <v>4</v>
      </c>
      <c r="AL141" s="7">
        <f t="shared" si="81"/>
        <v>0</v>
      </c>
      <c r="AM141" s="7">
        <f t="shared" si="82"/>
        <v>7</v>
      </c>
      <c r="AN141" s="2">
        <f t="shared" si="83"/>
        <v>4.3613707165109032E-2</v>
      </c>
      <c r="AO141" s="2">
        <f t="shared" si="84"/>
        <v>0</v>
      </c>
      <c r="AP141" s="2">
        <f t="shared" si="85"/>
        <v>1.557632398753894E-3</v>
      </c>
      <c r="AR141" t="str">
        <f t="shared" si="86"/>
        <v>Phillips</v>
      </c>
      <c r="AS141" s="5" t="s">
        <v>201</v>
      </c>
      <c r="AT141" s="184">
        <v>1</v>
      </c>
      <c r="AV141" s="97">
        <v>5</v>
      </c>
      <c r="AW141" s="99">
        <v>107</v>
      </c>
      <c r="AX141" s="105">
        <f t="shared" si="87"/>
        <v>5107</v>
      </c>
      <c r="AZ141" s="7" t="s">
        <v>2951</v>
      </c>
      <c r="BA141" t="s">
        <v>3184</v>
      </c>
    </row>
    <row r="142" spans="1:53" hidden="1" outlineLevel="1">
      <c r="A142" s="6" t="s">
        <v>1726</v>
      </c>
      <c r="B142" s="5" t="s">
        <v>201</v>
      </c>
      <c r="C142" s="1">
        <f t="shared" si="73"/>
        <v>1506</v>
      </c>
      <c r="D142" s="7">
        <f>IF(R142&gt;0,RANK(R142,(R142:T142,U142:AI142)),0)</f>
        <v>5</v>
      </c>
      <c r="E142" s="7">
        <f>IF(S142&gt;0,RANK(S142,(R142:T142,U142:AI142)),0)</f>
        <v>7</v>
      </c>
      <c r="F142" s="7">
        <f>IF(T142&gt;0,RANK(T142,(R142:T142,U142:AI142)),0)</f>
        <v>3</v>
      </c>
      <c r="G142" s="7">
        <f>IF(U142&gt;0,RANK(U142,(R142:T142,U142:AI142)),0)</f>
        <v>2</v>
      </c>
      <c r="H142" s="7">
        <f t="shared" si="74"/>
        <v>1</v>
      </c>
      <c r="I142" s="49">
        <f t="shared" si="75"/>
        <v>10</v>
      </c>
      <c r="J142" s="177">
        <f t="shared" si="88"/>
        <v>6.6401062416998674E-3</v>
      </c>
      <c r="K142" s="2"/>
      <c r="L142" s="2">
        <f t="shared" si="76"/>
        <v>1.9920318725099601E-2</v>
      </c>
      <c r="M142" s="2">
        <f t="shared" si="77"/>
        <v>2.6560424966799467E-3</v>
      </c>
      <c r="N142" s="2">
        <f t="shared" si="78"/>
        <v>0.21713147410358566</v>
      </c>
      <c r="O142" s="2">
        <f t="shared" si="63"/>
        <v>0.33266932270916333</v>
      </c>
      <c r="P142" s="2">
        <f t="shared" si="79"/>
        <v>0.33930942895086319</v>
      </c>
      <c r="Q142" s="2">
        <f t="shared" si="54"/>
        <v>8.8313413014608266E-2</v>
      </c>
      <c r="R142" s="1">
        <v>30</v>
      </c>
      <c r="S142" s="1">
        <v>4</v>
      </c>
      <c r="T142" s="1">
        <v>327</v>
      </c>
      <c r="U142" s="1">
        <v>501</v>
      </c>
      <c r="V142" s="1">
        <v>511</v>
      </c>
      <c r="W142" s="1">
        <v>108</v>
      </c>
      <c r="X142" s="1">
        <v>1</v>
      </c>
      <c r="Y142" s="1">
        <v>0</v>
      </c>
      <c r="Z142" s="1">
        <v>0</v>
      </c>
      <c r="AD142" s="1">
        <v>21</v>
      </c>
      <c r="AE142" s="1">
        <v>0</v>
      </c>
      <c r="AF142" s="1">
        <v>3</v>
      </c>
      <c r="AG142" s="1">
        <v>0</v>
      </c>
      <c r="AK142" s="7">
        <f t="shared" si="80"/>
        <v>4</v>
      </c>
      <c r="AL142" s="7">
        <f t="shared" si="81"/>
        <v>7</v>
      </c>
      <c r="AM142" s="7">
        <f t="shared" si="82"/>
        <v>0</v>
      </c>
      <c r="AN142" s="2">
        <f t="shared" si="83"/>
        <v>7.1713147410358571E-2</v>
      </c>
      <c r="AO142" s="2">
        <f t="shared" si="84"/>
        <v>6.6401062416998667E-4</v>
      </c>
      <c r="AP142" s="2">
        <f t="shared" si="85"/>
        <v>0</v>
      </c>
      <c r="AR142" t="str">
        <f t="shared" si="86"/>
        <v>Pike</v>
      </c>
      <c r="AS142" s="5" t="s">
        <v>201</v>
      </c>
      <c r="AT142" s="184">
        <v>4</v>
      </c>
      <c r="AV142" s="97">
        <v>5</v>
      </c>
      <c r="AW142" s="99">
        <v>109</v>
      </c>
      <c r="AX142" s="105">
        <f t="shared" si="87"/>
        <v>5109</v>
      </c>
      <c r="AZ142" s="7" t="s">
        <v>2951</v>
      </c>
      <c r="BA142" t="s">
        <v>3184</v>
      </c>
    </row>
    <row r="143" spans="1:53" hidden="1" outlineLevel="1">
      <c r="A143" s="6" t="s">
        <v>326</v>
      </c>
      <c r="B143" s="5" t="s">
        <v>201</v>
      </c>
      <c r="C143" s="1">
        <f t="shared" si="73"/>
        <v>2691</v>
      </c>
      <c r="D143" s="7">
        <f>IF(R143&gt;0,RANK(R143,(R143:T143,U143:AI143)),0)</f>
        <v>5</v>
      </c>
      <c r="E143" s="7">
        <f>IF(S143&gt;0,RANK(S143,(R143:T143,U143:AI143)),0)</f>
        <v>7</v>
      </c>
      <c r="F143" s="7">
        <f>IF(T143&gt;0,RANK(T143,(R143:T143,U143:AI143)),0)</f>
        <v>3</v>
      </c>
      <c r="G143" s="7">
        <f>IF(U143&gt;0,RANK(U143,(R143:T143,U143:AI143)),0)</f>
        <v>2</v>
      </c>
      <c r="H143" s="7">
        <f t="shared" si="74"/>
        <v>1</v>
      </c>
      <c r="I143" s="49">
        <f t="shared" si="75"/>
        <v>135</v>
      </c>
      <c r="J143" s="177">
        <f t="shared" si="88"/>
        <v>5.016722408026756E-2</v>
      </c>
      <c r="K143" s="2"/>
      <c r="L143" s="2">
        <f t="shared" si="76"/>
        <v>2.564102564102564E-2</v>
      </c>
      <c r="M143" s="2">
        <f t="shared" si="77"/>
        <v>1.8580453363062058E-3</v>
      </c>
      <c r="N143" s="2">
        <f t="shared" si="78"/>
        <v>0.17614269788182832</v>
      </c>
      <c r="O143" s="2">
        <f t="shared" si="63"/>
        <v>0.3348197696023783</v>
      </c>
      <c r="P143" s="2">
        <f t="shared" si="79"/>
        <v>0.38498699368264588</v>
      </c>
      <c r="Q143" s="2">
        <f t="shared" si="54"/>
        <v>7.6551467855815625E-2</v>
      </c>
      <c r="R143" s="1">
        <v>69</v>
      </c>
      <c r="S143" s="1">
        <v>5</v>
      </c>
      <c r="T143" s="1">
        <v>474</v>
      </c>
      <c r="U143" s="1">
        <v>901</v>
      </c>
      <c r="V143" s="1">
        <v>1036</v>
      </c>
      <c r="W143" s="1">
        <v>155</v>
      </c>
      <c r="X143" s="1">
        <v>4</v>
      </c>
      <c r="Y143" s="1">
        <v>5</v>
      </c>
      <c r="Z143" s="1">
        <v>5</v>
      </c>
      <c r="AD143" s="1">
        <v>34</v>
      </c>
      <c r="AE143" s="1">
        <v>0</v>
      </c>
      <c r="AF143" s="1">
        <v>2</v>
      </c>
      <c r="AG143" s="1">
        <v>1</v>
      </c>
      <c r="AK143" s="7">
        <f t="shared" si="80"/>
        <v>4</v>
      </c>
      <c r="AL143" s="7">
        <f t="shared" si="81"/>
        <v>9</v>
      </c>
      <c r="AM143" s="7">
        <f t="shared" si="82"/>
        <v>6</v>
      </c>
      <c r="AN143" s="2">
        <f t="shared" si="83"/>
        <v>5.7599405425492384E-2</v>
      </c>
      <c r="AO143" s="2">
        <f t="shared" si="84"/>
        <v>1.4864362690449647E-3</v>
      </c>
      <c r="AP143" s="2">
        <f t="shared" si="85"/>
        <v>1.8580453363062058E-3</v>
      </c>
      <c r="AR143" t="str">
        <f t="shared" si="86"/>
        <v>Poinsett</v>
      </c>
      <c r="AS143" s="5" t="s">
        <v>201</v>
      </c>
      <c r="AT143" s="184">
        <v>1</v>
      </c>
      <c r="AV143" s="97">
        <v>5</v>
      </c>
      <c r="AW143" s="99">
        <v>111</v>
      </c>
      <c r="AX143" s="105">
        <f t="shared" si="87"/>
        <v>5111</v>
      </c>
      <c r="AZ143" s="7" t="s">
        <v>2951</v>
      </c>
      <c r="BA143" t="s">
        <v>3184</v>
      </c>
    </row>
    <row r="144" spans="1:53" hidden="1" outlineLevel="1">
      <c r="A144" s="6" t="s">
        <v>2926</v>
      </c>
      <c r="B144" s="5" t="s">
        <v>201</v>
      </c>
      <c r="C144" s="1">
        <f t="shared" si="73"/>
        <v>4710</v>
      </c>
      <c r="D144" s="7">
        <f>IF(R144&gt;0,RANK(R144,(R144:T144,U144:AI144)),0)</f>
        <v>6</v>
      </c>
      <c r="E144" s="7">
        <f>IF(S144&gt;0,RANK(S144,(R144:T144,U144:AI144)),0)</f>
        <v>7</v>
      </c>
      <c r="F144" s="7">
        <f>IF(T144&gt;0,RANK(T144,(R144:T144,U144:AI144)),0)</f>
        <v>3</v>
      </c>
      <c r="G144" s="7">
        <f>IF(U144&gt;0,RANK(U144,(R144:T144,U144:AI144)),0)</f>
        <v>2</v>
      </c>
      <c r="H144" s="7">
        <f t="shared" si="74"/>
        <v>1</v>
      </c>
      <c r="I144" s="49">
        <f t="shared" si="75"/>
        <v>853</v>
      </c>
      <c r="J144" s="177">
        <f t="shared" si="88"/>
        <v>0.181104033970276</v>
      </c>
      <c r="K144" s="2"/>
      <c r="L144" s="2">
        <f t="shared" si="76"/>
        <v>3.2908704883227176E-2</v>
      </c>
      <c r="M144" s="2">
        <f t="shared" si="77"/>
        <v>6.1571125265392785E-3</v>
      </c>
      <c r="N144" s="2">
        <f t="shared" si="78"/>
        <v>0.2208067940552017</v>
      </c>
      <c r="O144" s="2">
        <f t="shared" si="63"/>
        <v>0.22165605095541402</v>
      </c>
      <c r="P144" s="2">
        <f t="shared" si="79"/>
        <v>0.40276008492569004</v>
      </c>
      <c r="Q144" s="2">
        <f t="shared" si="54"/>
        <v>0.1157112526539279</v>
      </c>
      <c r="R144" s="1">
        <v>155</v>
      </c>
      <c r="S144" s="1">
        <v>29</v>
      </c>
      <c r="T144" s="1">
        <v>1040</v>
      </c>
      <c r="U144" s="1">
        <v>1044</v>
      </c>
      <c r="V144" s="1">
        <v>1897</v>
      </c>
      <c r="W144" s="1">
        <v>311</v>
      </c>
      <c r="X144" s="1">
        <v>8</v>
      </c>
      <c r="Y144" s="1">
        <v>9</v>
      </c>
      <c r="Z144" s="1">
        <v>16</v>
      </c>
      <c r="AD144" s="1">
        <v>185</v>
      </c>
      <c r="AE144" s="1">
        <v>4</v>
      </c>
      <c r="AF144" s="1">
        <v>3</v>
      </c>
      <c r="AG144" s="1">
        <v>9</v>
      </c>
      <c r="AK144" s="7">
        <f t="shared" si="80"/>
        <v>4</v>
      </c>
      <c r="AL144" s="7">
        <f t="shared" si="81"/>
        <v>9</v>
      </c>
      <c r="AM144" s="7">
        <f t="shared" si="82"/>
        <v>8</v>
      </c>
      <c r="AN144" s="2">
        <f t="shared" si="83"/>
        <v>6.602972399150743E-2</v>
      </c>
      <c r="AO144" s="2">
        <f t="shared" si="84"/>
        <v>1.6985138004246285E-3</v>
      </c>
      <c r="AP144" s="2">
        <f t="shared" si="85"/>
        <v>1.910828025477707E-3</v>
      </c>
      <c r="AR144" t="str">
        <f t="shared" si="86"/>
        <v>Polk</v>
      </c>
      <c r="AS144" s="5" t="s">
        <v>201</v>
      </c>
      <c r="AT144" s="184">
        <v>4</v>
      </c>
      <c r="AV144" s="97">
        <v>5</v>
      </c>
      <c r="AW144" s="99">
        <v>113</v>
      </c>
      <c r="AX144" s="105">
        <f t="shared" si="87"/>
        <v>5113</v>
      </c>
      <c r="AZ144" s="7" t="s">
        <v>2951</v>
      </c>
      <c r="BA144" t="s">
        <v>3184</v>
      </c>
    </row>
    <row r="145" spans="1:53" hidden="1" outlineLevel="1">
      <c r="A145" s="6" t="s">
        <v>2359</v>
      </c>
      <c r="B145" s="5" t="s">
        <v>201</v>
      </c>
      <c r="C145" s="1">
        <f t="shared" si="73"/>
        <v>9720</v>
      </c>
      <c r="D145" s="7">
        <f>IF(R145&gt;0,RANK(R145,(R145:T145,U145:AI145)),0)</f>
        <v>5</v>
      </c>
      <c r="E145" s="7">
        <f>IF(S145&gt;0,RANK(S145,(R145:T145,U145:AI145)),0)</f>
        <v>7</v>
      </c>
      <c r="F145" s="7">
        <f>IF(T145&gt;0,RANK(T145,(R145:T145,U145:AI145)),0)</f>
        <v>3</v>
      </c>
      <c r="G145" s="7">
        <f>IF(U145&gt;0,RANK(U145,(R145:T145,U145:AI145)),0)</f>
        <v>2</v>
      </c>
      <c r="H145" s="7">
        <f t="shared" si="74"/>
        <v>1</v>
      </c>
      <c r="I145" s="49">
        <f t="shared" si="75"/>
        <v>61</v>
      </c>
      <c r="J145" s="177">
        <f t="shared" si="88"/>
        <v>6.2757201646090532E-3</v>
      </c>
      <c r="K145" s="2"/>
      <c r="L145" s="2">
        <f t="shared" si="76"/>
        <v>2.9320987654320986E-2</v>
      </c>
      <c r="M145" s="2">
        <f t="shared" si="77"/>
        <v>6.1728395061728392E-3</v>
      </c>
      <c r="N145" s="2">
        <f t="shared" si="78"/>
        <v>0.24423868312757202</v>
      </c>
      <c r="O145" s="2">
        <f t="shared" si="63"/>
        <v>0.3147119341563786</v>
      </c>
      <c r="P145" s="2">
        <f t="shared" si="79"/>
        <v>0.32098765432098764</v>
      </c>
      <c r="Q145" s="2">
        <f t="shared" si="54"/>
        <v>8.4567901234567866E-2</v>
      </c>
      <c r="R145" s="1">
        <v>285</v>
      </c>
      <c r="S145" s="1">
        <v>60</v>
      </c>
      <c r="T145" s="1">
        <v>2374</v>
      </c>
      <c r="U145" s="1">
        <v>3059</v>
      </c>
      <c r="V145" s="1">
        <v>3120</v>
      </c>
      <c r="W145" s="1">
        <v>635</v>
      </c>
      <c r="X145" s="1">
        <v>4</v>
      </c>
      <c r="Y145" s="1">
        <v>13</v>
      </c>
      <c r="Z145" s="1">
        <v>23</v>
      </c>
      <c r="AD145" s="1">
        <v>131</v>
      </c>
      <c r="AE145" s="1">
        <v>1</v>
      </c>
      <c r="AF145" s="1">
        <v>9</v>
      </c>
      <c r="AG145" s="1">
        <v>6</v>
      </c>
      <c r="AK145" s="7">
        <f t="shared" si="80"/>
        <v>4</v>
      </c>
      <c r="AL145" s="7">
        <f t="shared" si="81"/>
        <v>9</v>
      </c>
      <c r="AM145" s="7">
        <f t="shared" si="82"/>
        <v>8</v>
      </c>
      <c r="AN145" s="2">
        <f t="shared" si="83"/>
        <v>6.5329218106995879E-2</v>
      </c>
      <c r="AO145" s="2">
        <f t="shared" si="84"/>
        <v>4.1152263374485596E-4</v>
      </c>
      <c r="AP145" s="2">
        <f t="shared" si="85"/>
        <v>1.3374485596707819E-3</v>
      </c>
      <c r="AR145" t="str">
        <f t="shared" si="86"/>
        <v>Pope</v>
      </c>
      <c r="AS145" s="5" t="s">
        <v>201</v>
      </c>
      <c r="AT145" s="184">
        <v>3</v>
      </c>
      <c r="AV145" s="97">
        <v>5</v>
      </c>
      <c r="AW145" s="99">
        <v>115</v>
      </c>
      <c r="AX145" s="105">
        <f t="shared" si="87"/>
        <v>5115</v>
      </c>
      <c r="AZ145" s="7" t="s">
        <v>2951</v>
      </c>
      <c r="BA145" t="s">
        <v>3184</v>
      </c>
    </row>
    <row r="146" spans="1:53" hidden="1" outlineLevel="1">
      <c r="A146" s="6" t="s">
        <v>697</v>
      </c>
      <c r="B146" s="5" t="s">
        <v>201</v>
      </c>
      <c r="C146" s="1">
        <f t="shared" si="73"/>
        <v>1099</v>
      </c>
      <c r="D146" s="7">
        <f>IF(R146&gt;0,RANK(R146,(R146:T146,U146:AI146)),0)</f>
        <v>5</v>
      </c>
      <c r="E146" s="7">
        <f>IF(S146&gt;0,RANK(S146,(R146:T146,U146:AI146)),0)</f>
        <v>7</v>
      </c>
      <c r="F146" s="7">
        <f>IF(T146&gt;0,RANK(T146,(R146:T146,U146:AI146)),0)</f>
        <v>3</v>
      </c>
      <c r="G146" s="7">
        <f>IF(U146&gt;0,RANK(U146,(R146:T146,U146:AI146)),0)</f>
        <v>1</v>
      </c>
      <c r="H146" s="7">
        <f t="shared" si="74"/>
        <v>2</v>
      </c>
      <c r="I146" s="49">
        <f t="shared" si="75"/>
        <v>141</v>
      </c>
      <c r="J146" s="177">
        <f t="shared" si="88"/>
        <v>0.12829845313921748</v>
      </c>
      <c r="K146" s="2"/>
      <c r="L146" s="2">
        <f t="shared" si="76"/>
        <v>1.0009099181073703E-2</v>
      </c>
      <c r="M146" s="2">
        <f t="shared" si="77"/>
        <v>2.7297543221110102E-3</v>
      </c>
      <c r="N146" s="2">
        <f t="shared" si="78"/>
        <v>0.20928116469517744</v>
      </c>
      <c r="O146" s="2">
        <f t="shared" si="63"/>
        <v>0.42584167424931757</v>
      </c>
      <c r="P146" s="2">
        <f t="shared" si="79"/>
        <v>0.29754322111010006</v>
      </c>
      <c r="Q146" s="2">
        <f t="shared" si="54"/>
        <v>5.459508644222022E-2</v>
      </c>
      <c r="R146" s="1">
        <v>11</v>
      </c>
      <c r="S146" s="1">
        <v>3</v>
      </c>
      <c r="T146" s="1">
        <v>230</v>
      </c>
      <c r="U146" s="1">
        <v>468</v>
      </c>
      <c r="V146" s="1">
        <v>327</v>
      </c>
      <c r="W146" s="1">
        <v>44</v>
      </c>
      <c r="X146" s="1">
        <v>1</v>
      </c>
      <c r="Y146" s="1">
        <v>1</v>
      </c>
      <c r="Z146" s="1">
        <v>2</v>
      </c>
      <c r="AD146" s="1">
        <v>9</v>
      </c>
      <c r="AE146" s="1">
        <v>0</v>
      </c>
      <c r="AF146" s="1">
        <v>1</v>
      </c>
      <c r="AG146" s="1">
        <v>2</v>
      </c>
      <c r="AK146" s="7">
        <f t="shared" si="80"/>
        <v>4</v>
      </c>
      <c r="AL146" s="7">
        <f t="shared" si="81"/>
        <v>8</v>
      </c>
      <c r="AM146" s="7">
        <f t="shared" si="82"/>
        <v>8</v>
      </c>
      <c r="AN146" s="2">
        <f t="shared" si="83"/>
        <v>4.0036396724294813E-2</v>
      </c>
      <c r="AO146" s="2">
        <f t="shared" si="84"/>
        <v>9.099181073703367E-4</v>
      </c>
      <c r="AP146" s="2">
        <f t="shared" si="85"/>
        <v>9.099181073703367E-4</v>
      </c>
      <c r="AR146" t="str">
        <f t="shared" si="86"/>
        <v>Prairie</v>
      </c>
      <c r="AS146" s="5" t="s">
        <v>201</v>
      </c>
      <c r="AT146" s="184">
        <v>1</v>
      </c>
      <c r="AV146" s="97">
        <v>5</v>
      </c>
      <c r="AW146" s="99">
        <v>117</v>
      </c>
      <c r="AX146" s="105">
        <f t="shared" si="87"/>
        <v>5117</v>
      </c>
      <c r="AZ146" s="7" t="s">
        <v>2951</v>
      </c>
      <c r="BA146" t="s">
        <v>3184</v>
      </c>
    </row>
    <row r="147" spans="1:53" hidden="1" outlineLevel="1">
      <c r="A147" s="6" t="s">
        <v>100</v>
      </c>
      <c r="B147" s="5" t="s">
        <v>201</v>
      </c>
      <c r="C147" s="1">
        <f t="shared" si="73"/>
        <v>46373</v>
      </c>
      <c r="D147" s="7">
        <f>IF(R147&gt;0,RANK(R147,(R147:T147,U147:AI147)),0)</f>
        <v>4</v>
      </c>
      <c r="E147" s="7">
        <f>IF(S147&gt;0,RANK(S147,(R147:T147,U147:AI147)),0)</f>
        <v>6</v>
      </c>
      <c r="F147" s="7">
        <f>IF(T147&gt;0,RANK(T147,(R147:T147,U147:AI147)),0)</f>
        <v>1</v>
      </c>
      <c r="G147" s="7">
        <f>IF(U147&gt;0,RANK(U147,(R147:T147,U147:AI147)),0)</f>
        <v>2</v>
      </c>
      <c r="H147" s="7">
        <f t="shared" si="74"/>
        <v>3</v>
      </c>
      <c r="I147" s="49">
        <f t="shared" si="75"/>
        <v>3425</v>
      </c>
      <c r="J147" s="177">
        <f t="shared" si="88"/>
        <v>7.3857632674185408E-2</v>
      </c>
      <c r="K147" s="2"/>
      <c r="L147" s="2">
        <f t="shared" si="76"/>
        <v>5.468699458736765E-2</v>
      </c>
      <c r="M147" s="2">
        <f t="shared" si="77"/>
        <v>5.628275073857633E-3</v>
      </c>
      <c r="N147" s="2">
        <f t="shared" si="78"/>
        <v>0.35160546007374982</v>
      </c>
      <c r="O147" s="2">
        <f t="shared" si="63"/>
        <v>0.27774782739956438</v>
      </c>
      <c r="P147" s="2">
        <f t="shared" si="79"/>
        <v>0.2560110409074246</v>
      </c>
      <c r="Q147" s="2">
        <f t="shared" si="54"/>
        <v>5.4320401958035835E-2</v>
      </c>
      <c r="R147" s="1">
        <v>2536</v>
      </c>
      <c r="S147" s="1">
        <v>261</v>
      </c>
      <c r="T147" s="1">
        <v>16305</v>
      </c>
      <c r="U147" s="1">
        <v>12880</v>
      </c>
      <c r="V147" s="1">
        <v>11872</v>
      </c>
      <c r="W147" s="1">
        <v>2025</v>
      </c>
      <c r="X147" s="1">
        <v>55</v>
      </c>
      <c r="Y147" s="1">
        <v>48</v>
      </c>
      <c r="Z147" s="1">
        <v>123</v>
      </c>
      <c r="AD147" s="1">
        <v>229</v>
      </c>
      <c r="AE147" s="1">
        <v>11</v>
      </c>
      <c r="AF147" s="1">
        <v>12</v>
      </c>
      <c r="AG147" s="1">
        <v>16</v>
      </c>
      <c r="AK147" s="7">
        <f t="shared" si="80"/>
        <v>5</v>
      </c>
      <c r="AL147" s="7">
        <f t="shared" si="81"/>
        <v>8</v>
      </c>
      <c r="AM147" s="7">
        <f t="shared" si="82"/>
        <v>9</v>
      </c>
      <c r="AN147" s="2">
        <f t="shared" si="83"/>
        <v>4.3667651435102324E-2</v>
      </c>
      <c r="AO147" s="2">
        <f t="shared" si="84"/>
        <v>1.1860349772496927E-3</v>
      </c>
      <c r="AP147" s="2">
        <f t="shared" si="85"/>
        <v>1.0350850710542773E-3</v>
      </c>
      <c r="AR147" t="str">
        <f t="shared" si="86"/>
        <v>Pulaski</v>
      </c>
      <c r="AS147" s="5" t="s">
        <v>201</v>
      </c>
      <c r="AT147" s="184">
        <v>2</v>
      </c>
      <c r="AV147" s="97">
        <v>5</v>
      </c>
      <c r="AW147" s="99">
        <v>119</v>
      </c>
      <c r="AX147" s="105">
        <f t="shared" si="87"/>
        <v>5119</v>
      </c>
      <c r="AZ147" s="7" t="s">
        <v>2951</v>
      </c>
      <c r="BA147" t="s">
        <v>3184</v>
      </c>
    </row>
    <row r="148" spans="1:53" hidden="1" outlineLevel="1">
      <c r="A148" s="6" t="s">
        <v>971</v>
      </c>
      <c r="B148" s="5" t="s">
        <v>201</v>
      </c>
      <c r="C148" s="1">
        <f t="shared" si="73"/>
        <v>1986</v>
      </c>
      <c r="D148" s="7">
        <f>IF(R148&gt;0,RANK(R148,(R148:T148,U148:AI148)),0)</f>
        <v>5</v>
      </c>
      <c r="E148" s="7">
        <f>IF(S148&gt;0,RANK(S148,(R148:T148,U148:AI148)),0)</f>
        <v>9</v>
      </c>
      <c r="F148" s="7">
        <f>IF(T148&gt;0,RANK(T148,(R148:T148,U148:AI148)),0)</f>
        <v>3</v>
      </c>
      <c r="G148" s="7">
        <f>IF(U148&gt;0,RANK(U148,(R148:T148,U148:AI148)),0)</f>
        <v>2</v>
      </c>
      <c r="H148" s="7">
        <f t="shared" si="74"/>
        <v>1</v>
      </c>
      <c r="I148" s="49">
        <f t="shared" si="75"/>
        <v>80</v>
      </c>
      <c r="J148" s="177">
        <f t="shared" si="88"/>
        <v>4.0281973816717019E-2</v>
      </c>
      <c r="K148" s="2"/>
      <c r="L148" s="2">
        <f t="shared" si="76"/>
        <v>3.0715005035246726E-2</v>
      </c>
      <c r="M148" s="2">
        <f t="shared" si="77"/>
        <v>3.0211480362537764E-3</v>
      </c>
      <c r="N148" s="2">
        <f t="shared" si="78"/>
        <v>0.19133937562940584</v>
      </c>
      <c r="O148" s="2">
        <f t="shared" si="63"/>
        <v>0.32980866062437059</v>
      </c>
      <c r="P148" s="2">
        <f t="shared" si="79"/>
        <v>0.37009063444108764</v>
      </c>
      <c r="Q148" s="2">
        <f t="shared" si="54"/>
        <v>7.5025176233635471E-2</v>
      </c>
      <c r="R148" s="1">
        <v>61</v>
      </c>
      <c r="S148" s="1">
        <v>6</v>
      </c>
      <c r="T148" s="1">
        <v>380</v>
      </c>
      <c r="U148" s="1">
        <v>655</v>
      </c>
      <c r="V148" s="1">
        <v>735</v>
      </c>
      <c r="W148" s="1">
        <v>112</v>
      </c>
      <c r="X148" s="1">
        <v>0</v>
      </c>
      <c r="Y148" s="1">
        <v>11</v>
      </c>
      <c r="Z148" s="1">
        <v>7</v>
      </c>
      <c r="AD148" s="1">
        <v>18</v>
      </c>
      <c r="AE148" s="1">
        <v>1</v>
      </c>
      <c r="AF148" s="1">
        <v>0</v>
      </c>
      <c r="AG148" s="1">
        <v>0</v>
      </c>
      <c r="AK148" s="7">
        <f t="shared" si="80"/>
        <v>4</v>
      </c>
      <c r="AL148" s="7">
        <f t="shared" si="81"/>
        <v>0</v>
      </c>
      <c r="AM148" s="7">
        <f t="shared" si="82"/>
        <v>6</v>
      </c>
      <c r="AN148" s="2">
        <f t="shared" si="83"/>
        <v>5.6394763343403827E-2</v>
      </c>
      <c r="AO148" s="2">
        <f t="shared" si="84"/>
        <v>0</v>
      </c>
      <c r="AP148" s="2">
        <f t="shared" si="85"/>
        <v>5.5387713997985906E-3</v>
      </c>
      <c r="AR148" t="str">
        <f t="shared" si="86"/>
        <v>Randolph</v>
      </c>
      <c r="AS148" s="5" t="s">
        <v>201</v>
      </c>
      <c r="AT148" s="184">
        <v>1</v>
      </c>
      <c r="AV148" s="97">
        <v>5</v>
      </c>
      <c r="AW148" s="99">
        <v>121</v>
      </c>
      <c r="AX148" s="105">
        <f t="shared" si="87"/>
        <v>5121</v>
      </c>
      <c r="AZ148" s="7" t="s">
        <v>2951</v>
      </c>
      <c r="BA148" t="s">
        <v>3184</v>
      </c>
    </row>
    <row r="149" spans="1:53" hidden="1" outlineLevel="1">
      <c r="A149" s="6" t="s">
        <v>2760</v>
      </c>
      <c r="B149" s="5" t="s">
        <v>201</v>
      </c>
      <c r="C149" s="1">
        <f t="shared" si="73"/>
        <v>1448</v>
      </c>
      <c r="D149" s="7">
        <f>IF(R149&gt;0,RANK(R149,(R149:T149,U149:AI149)),0)</f>
        <v>6</v>
      </c>
      <c r="E149" s="7">
        <f>IF(S149&gt;0,RANK(S149,(R149:T149,U149:AI149)),0)</f>
        <v>7</v>
      </c>
      <c r="F149" s="7">
        <f>IF(T149&gt;0,RANK(T149,(R149:T149,U149:AI149)),0)</f>
        <v>3</v>
      </c>
      <c r="G149" s="7">
        <f>IF(U149&gt;0,RANK(U149,(R149:T149,U149:AI149)),0)</f>
        <v>2</v>
      </c>
      <c r="H149" s="7">
        <f t="shared" si="74"/>
        <v>1</v>
      </c>
      <c r="I149" s="49">
        <f t="shared" si="75"/>
        <v>105</v>
      </c>
      <c r="J149" s="177">
        <f t="shared" si="88"/>
        <v>7.2513812154696128E-2</v>
      </c>
      <c r="K149" s="2"/>
      <c r="L149" s="2">
        <f t="shared" si="76"/>
        <v>1.3121546961325966E-2</v>
      </c>
      <c r="M149" s="2">
        <f t="shared" si="77"/>
        <v>2.7624309392265192E-3</v>
      </c>
      <c r="N149" s="2">
        <f t="shared" si="78"/>
        <v>0.16298342541436464</v>
      </c>
      <c r="O149" s="2">
        <f t="shared" si="63"/>
        <v>0.34116022099447513</v>
      </c>
      <c r="P149" s="2">
        <f t="shared" si="79"/>
        <v>0.41367403314917128</v>
      </c>
      <c r="Q149" s="2">
        <f t="shared" si="54"/>
        <v>6.6298342541436461E-2</v>
      </c>
      <c r="R149" s="1">
        <v>19</v>
      </c>
      <c r="S149" s="1">
        <v>4</v>
      </c>
      <c r="T149" s="1">
        <v>236</v>
      </c>
      <c r="U149" s="1">
        <v>494</v>
      </c>
      <c r="V149" s="1">
        <v>599</v>
      </c>
      <c r="W149" s="1">
        <v>68</v>
      </c>
      <c r="X149" s="1">
        <v>0</v>
      </c>
      <c r="Y149" s="1">
        <v>2</v>
      </c>
      <c r="Z149" s="1">
        <v>1</v>
      </c>
      <c r="AD149" s="1">
        <v>24</v>
      </c>
      <c r="AE149" s="1">
        <v>0</v>
      </c>
      <c r="AF149" s="1">
        <v>1</v>
      </c>
      <c r="AG149" s="1">
        <v>0</v>
      </c>
      <c r="AK149" s="7">
        <f t="shared" si="80"/>
        <v>4</v>
      </c>
      <c r="AL149" s="7">
        <f t="shared" si="81"/>
        <v>0</v>
      </c>
      <c r="AM149" s="7">
        <f t="shared" si="82"/>
        <v>7</v>
      </c>
      <c r="AN149" s="2">
        <f t="shared" si="83"/>
        <v>4.6961325966850827E-2</v>
      </c>
      <c r="AO149" s="2">
        <f t="shared" si="84"/>
        <v>0</v>
      </c>
      <c r="AP149" s="2">
        <f t="shared" si="85"/>
        <v>1.3812154696132596E-3</v>
      </c>
      <c r="AR149" t="str">
        <f t="shared" si="86"/>
        <v>St. Francis</v>
      </c>
      <c r="AS149" s="5" t="s">
        <v>201</v>
      </c>
      <c r="AT149" s="184">
        <v>1</v>
      </c>
      <c r="AV149" s="97">
        <v>5</v>
      </c>
      <c r="AW149" s="99">
        <v>123</v>
      </c>
      <c r="AX149" s="105">
        <f t="shared" si="87"/>
        <v>5123</v>
      </c>
      <c r="AZ149" s="7" t="s">
        <v>2951</v>
      </c>
      <c r="BA149" t="s">
        <v>3184</v>
      </c>
    </row>
    <row r="150" spans="1:53" hidden="1" outlineLevel="1">
      <c r="A150" s="6" t="s">
        <v>691</v>
      </c>
      <c r="B150" s="5" t="s">
        <v>201</v>
      </c>
      <c r="C150" s="1">
        <f t="shared" si="73"/>
        <v>22659</v>
      </c>
      <c r="D150" s="7">
        <f>IF(R150&gt;0,RANK(R150,(R150:T150,U150:AI150)),0)</f>
        <v>5</v>
      </c>
      <c r="E150" s="7">
        <f>IF(S150&gt;0,RANK(S150,(R150:T150,U150:AI150)),0)</f>
        <v>7</v>
      </c>
      <c r="F150" s="7">
        <f>IF(T150&gt;0,RANK(T150,(R150:T150,U150:AI150)),0)</f>
        <v>3</v>
      </c>
      <c r="G150" s="7">
        <f>IF(U150&gt;0,RANK(U150,(R150:T150,U150:AI150)),0)</f>
        <v>1</v>
      </c>
      <c r="H150" s="7">
        <f t="shared" si="74"/>
        <v>2</v>
      </c>
      <c r="I150" s="49">
        <f t="shared" si="75"/>
        <v>573</v>
      </c>
      <c r="J150" s="177">
        <f t="shared" si="88"/>
        <v>2.528796504700119E-2</v>
      </c>
      <c r="K150" s="2"/>
      <c r="L150" s="2">
        <f t="shared" si="76"/>
        <v>3.1907851184959618E-2</v>
      </c>
      <c r="M150" s="2">
        <f t="shared" si="77"/>
        <v>3.3099430689792135E-3</v>
      </c>
      <c r="N150" s="2">
        <f t="shared" si="78"/>
        <v>0.2700913544287038</v>
      </c>
      <c r="O150" s="2">
        <f t="shared" si="63"/>
        <v>0.33130323491769276</v>
      </c>
      <c r="P150" s="2">
        <f t="shared" si="79"/>
        <v>0.30601526987069155</v>
      </c>
      <c r="Q150" s="2">
        <f t="shared" ref="Q150:Q213" si="89">IF(C150=0,"-",(1-L150-M150-N150-O150-P150))</f>
        <v>5.7372346528972995E-2</v>
      </c>
      <c r="R150" s="1">
        <v>723</v>
      </c>
      <c r="S150" s="1">
        <v>75</v>
      </c>
      <c r="T150" s="1">
        <v>6120</v>
      </c>
      <c r="U150" s="1">
        <v>7507</v>
      </c>
      <c r="V150" s="1">
        <v>6934</v>
      </c>
      <c r="W150" s="1">
        <v>1046</v>
      </c>
      <c r="X150" s="1">
        <v>11</v>
      </c>
      <c r="Y150" s="1">
        <v>33</v>
      </c>
      <c r="Z150" s="1">
        <v>43</v>
      </c>
      <c r="AD150" s="1">
        <v>151</v>
      </c>
      <c r="AE150" s="1">
        <v>8</v>
      </c>
      <c r="AF150" s="1">
        <v>6</v>
      </c>
      <c r="AG150" s="1">
        <v>2</v>
      </c>
      <c r="AK150" s="7">
        <f t="shared" si="80"/>
        <v>4</v>
      </c>
      <c r="AL150" s="7">
        <f t="shared" si="81"/>
        <v>9</v>
      </c>
      <c r="AM150" s="7">
        <f t="shared" si="82"/>
        <v>8</v>
      </c>
      <c r="AN150" s="2">
        <f t="shared" si="83"/>
        <v>4.6162672668696766E-2</v>
      </c>
      <c r="AO150" s="2">
        <f t="shared" si="84"/>
        <v>4.8545831678361797E-4</v>
      </c>
      <c r="AP150" s="2">
        <f t="shared" si="85"/>
        <v>1.4563749503508539E-3</v>
      </c>
      <c r="AR150" t="str">
        <f t="shared" si="86"/>
        <v>Saline</v>
      </c>
      <c r="AS150" s="5" t="s">
        <v>201</v>
      </c>
      <c r="AT150" s="184">
        <v>2</v>
      </c>
      <c r="AV150" s="97">
        <v>5</v>
      </c>
      <c r="AW150" s="99">
        <v>125</v>
      </c>
      <c r="AX150" s="105">
        <f t="shared" si="87"/>
        <v>5125</v>
      </c>
      <c r="AZ150" s="7" t="s">
        <v>2951</v>
      </c>
      <c r="BA150" t="s">
        <v>3184</v>
      </c>
    </row>
    <row r="151" spans="1:53" hidden="1" outlineLevel="1">
      <c r="A151" s="6" t="s">
        <v>1008</v>
      </c>
      <c r="B151" s="5" t="s">
        <v>201</v>
      </c>
      <c r="C151" s="1">
        <f t="shared" si="73"/>
        <v>1674</v>
      </c>
      <c r="D151" s="7">
        <f>IF(R151&gt;0,RANK(R151,(R151:T151,U151:AI151)),0)</f>
        <v>5</v>
      </c>
      <c r="E151" s="7">
        <f>IF(S151&gt;0,RANK(S151,(R151:T151,U151:AI151)),0)</f>
        <v>7</v>
      </c>
      <c r="F151" s="7">
        <f>IF(T151&gt;0,RANK(T151,(R151:T151,U151:AI151)),0)</f>
        <v>3</v>
      </c>
      <c r="G151" s="7">
        <f>IF(U151&gt;0,RANK(U151,(R151:T151,U151:AI151)),0)</f>
        <v>2</v>
      </c>
      <c r="H151" s="7">
        <f t="shared" si="74"/>
        <v>1</v>
      </c>
      <c r="I151" s="49">
        <f t="shared" si="75"/>
        <v>230</v>
      </c>
      <c r="J151" s="177">
        <f t="shared" si="88"/>
        <v>0.13739545997610514</v>
      </c>
      <c r="K151" s="2"/>
      <c r="L151" s="2">
        <f t="shared" si="76"/>
        <v>2.986857825567503E-2</v>
      </c>
      <c r="M151" s="2">
        <f t="shared" si="77"/>
        <v>6.5710872162485067E-3</v>
      </c>
      <c r="N151" s="2">
        <f t="shared" si="78"/>
        <v>0.16905615292712067</v>
      </c>
      <c r="O151" s="2">
        <f t="shared" ref="O151:O163" si="90">IF($C151=0,"-",U151/$C151)</f>
        <v>0.28972520908004779</v>
      </c>
      <c r="P151" s="2">
        <f t="shared" si="79"/>
        <v>0.42712066905615292</v>
      </c>
      <c r="Q151" s="2">
        <f t="shared" si="89"/>
        <v>7.7658303464755052E-2</v>
      </c>
      <c r="R151" s="1">
        <v>50</v>
      </c>
      <c r="S151" s="1">
        <v>11</v>
      </c>
      <c r="T151" s="1">
        <v>283</v>
      </c>
      <c r="U151" s="1">
        <v>485</v>
      </c>
      <c r="V151" s="1">
        <v>715</v>
      </c>
      <c r="W151" s="1">
        <v>93</v>
      </c>
      <c r="X151" s="1">
        <v>0</v>
      </c>
      <c r="Y151" s="1">
        <v>1</v>
      </c>
      <c r="Z151" s="1">
        <v>4</v>
      </c>
      <c r="AD151" s="1">
        <v>27</v>
      </c>
      <c r="AE151" s="1">
        <v>1</v>
      </c>
      <c r="AF151" s="1">
        <v>2</v>
      </c>
      <c r="AG151" s="1">
        <v>2</v>
      </c>
      <c r="AK151" s="7">
        <f t="shared" si="80"/>
        <v>4</v>
      </c>
      <c r="AL151" s="7">
        <f t="shared" si="81"/>
        <v>0</v>
      </c>
      <c r="AM151" s="7">
        <f t="shared" si="82"/>
        <v>8</v>
      </c>
      <c r="AN151" s="2">
        <f t="shared" si="83"/>
        <v>5.5555555555555552E-2</v>
      </c>
      <c r="AO151" s="2">
        <f t="shared" si="84"/>
        <v>0</v>
      </c>
      <c r="AP151" s="2">
        <f t="shared" si="85"/>
        <v>5.9737156511350056E-4</v>
      </c>
      <c r="AR151" t="str">
        <f t="shared" si="86"/>
        <v>Scott</v>
      </c>
      <c r="AS151" s="5" t="s">
        <v>201</v>
      </c>
      <c r="AT151" s="184">
        <v>4</v>
      </c>
      <c r="AV151" s="97">
        <v>5</v>
      </c>
      <c r="AW151" s="99">
        <v>127</v>
      </c>
      <c r="AX151" s="105">
        <f t="shared" si="87"/>
        <v>5127</v>
      </c>
      <c r="AZ151" s="7" t="s">
        <v>2951</v>
      </c>
      <c r="BA151" t="s">
        <v>3184</v>
      </c>
    </row>
    <row r="152" spans="1:53" hidden="1" outlineLevel="1">
      <c r="A152" s="6" t="s">
        <v>2921</v>
      </c>
      <c r="B152" s="5" t="s">
        <v>201</v>
      </c>
      <c r="C152" s="1">
        <f t="shared" ref="C152:C163" si="91">SUM(R152:AI152)</f>
        <v>2410</v>
      </c>
      <c r="D152" s="7">
        <f>IF(R152&gt;0,RANK(R152,(R152:T152,U152:AI152)),0)</f>
        <v>5</v>
      </c>
      <c r="E152" s="7">
        <f>IF(S152&gt;0,RANK(S152,(R152:T152,U152:AI152)),0)</f>
        <v>8</v>
      </c>
      <c r="F152" s="7">
        <f>IF(T152&gt;0,RANK(T152,(R152:T152,U152:AI152)),0)</f>
        <v>3</v>
      </c>
      <c r="G152" s="7">
        <f>IF(U152&gt;0,RANK(U152,(R152:T152,U152:AI152)),0)</f>
        <v>2</v>
      </c>
      <c r="H152" s="7">
        <f t="shared" ref="H152:H163" si="92">IF(V152&gt;0,RANK(V152,(R152:AB152)),0)</f>
        <v>1</v>
      </c>
      <c r="I152" s="49">
        <f t="shared" ref="I152:I163" si="93">MAX(R152:AA152)-LARGE(R152:AA152,2)</f>
        <v>87</v>
      </c>
      <c r="J152" s="177">
        <f t="shared" si="88"/>
        <v>3.6099585062240661E-2</v>
      </c>
      <c r="K152" s="2"/>
      <c r="L152" s="2">
        <f t="shared" ref="L152:L163" si="94">IF($C152=0,"-",R152/$C152)</f>
        <v>2.6970954356846474E-2</v>
      </c>
      <c r="M152" s="2">
        <f t="shared" ref="M152:M163" si="95">IF($C152=0,"-",S152/$C152)</f>
        <v>2.9045643153526972E-3</v>
      </c>
      <c r="N152" s="2">
        <f t="shared" ref="N152:N163" si="96">IF($C152=0,"-",T152/$C152)</f>
        <v>0.13775933609958507</v>
      </c>
      <c r="O152" s="2">
        <f t="shared" si="90"/>
        <v>0.35352697095435687</v>
      </c>
      <c r="P152" s="2">
        <f t="shared" ref="P152:P163" si="97">IF($C152=0,"-",V152/$C152)</f>
        <v>0.38962655601659751</v>
      </c>
      <c r="Q152" s="2">
        <f t="shared" si="89"/>
        <v>8.9211618257261316E-2</v>
      </c>
      <c r="R152" s="1">
        <v>65</v>
      </c>
      <c r="S152" s="1">
        <v>7</v>
      </c>
      <c r="T152" s="1">
        <v>332</v>
      </c>
      <c r="U152" s="1">
        <v>852</v>
      </c>
      <c r="V152" s="1">
        <v>939</v>
      </c>
      <c r="W152" s="1">
        <v>148</v>
      </c>
      <c r="X152" s="1">
        <v>0</v>
      </c>
      <c r="Y152" s="1">
        <v>3</v>
      </c>
      <c r="Z152" s="1">
        <v>16</v>
      </c>
      <c r="AD152" s="1">
        <v>43</v>
      </c>
      <c r="AE152" s="1">
        <v>2</v>
      </c>
      <c r="AF152" s="1">
        <v>1</v>
      </c>
      <c r="AG152" s="1">
        <v>2</v>
      </c>
      <c r="AK152" s="7">
        <f t="shared" ref="AK152:AK163" si="98">IF(W152&gt;0,RANK(W152,(R152:AB152)),0)</f>
        <v>4</v>
      </c>
      <c r="AL152" s="7">
        <f t="shared" ref="AL152:AL163" si="99">IF(X152&gt;0,RANK(X152,(R152:AB152)),0)</f>
        <v>0</v>
      </c>
      <c r="AM152" s="7">
        <f t="shared" ref="AM152:AM163" si="100">IF(Y152&gt;0,RANK(Y152,(R152:AB152)),0)</f>
        <v>8</v>
      </c>
      <c r="AN152" s="2">
        <f t="shared" ref="AN152:AN163" si="101">IF($C152=0,"-",W152/$C152)</f>
        <v>6.1410788381742736E-2</v>
      </c>
      <c r="AO152" s="2">
        <f t="shared" ref="AO152:AO163" si="102">IF($C152=0,"-",X152/$C152)</f>
        <v>0</v>
      </c>
      <c r="AP152" s="2">
        <f t="shared" ref="AP152:AP163" si="103">IF($C152=0,"-",Y152/$C152)</f>
        <v>1.2448132780082987E-3</v>
      </c>
      <c r="AR152" t="str">
        <f t="shared" ref="AR152:AR163" si="104">A152</f>
        <v>Searcy</v>
      </c>
      <c r="AS152" s="5" t="s">
        <v>201</v>
      </c>
      <c r="AT152" s="184"/>
      <c r="AV152" s="97">
        <v>5</v>
      </c>
      <c r="AW152" s="99">
        <v>129</v>
      </c>
      <c r="AX152" s="105">
        <f t="shared" ref="AX152:AX162" si="105">AV152*1000+AW152</f>
        <v>5129</v>
      </c>
      <c r="AZ152" s="7" t="s">
        <v>2951</v>
      </c>
      <c r="BA152" t="s">
        <v>3184</v>
      </c>
    </row>
    <row r="153" spans="1:53" hidden="1" outlineLevel="1">
      <c r="A153" s="6" t="s">
        <v>1815</v>
      </c>
      <c r="B153" s="5" t="s">
        <v>201</v>
      </c>
      <c r="C153" s="1">
        <f t="shared" si="91"/>
        <v>19178</v>
      </c>
      <c r="D153" s="7">
        <f>IF(R153&gt;0,RANK(R153,(R153:T153,U153:AI153)),0)</f>
        <v>4</v>
      </c>
      <c r="E153" s="7">
        <f>IF(S153&gt;0,RANK(S153,(R153:T153,U153:AI153)),0)</f>
        <v>7</v>
      </c>
      <c r="F153" s="7">
        <f>IF(T153&gt;0,RANK(T153,(R153:T153,U153:AI153)),0)</f>
        <v>3</v>
      </c>
      <c r="G153" s="7">
        <f>IF(U153&gt;0,RANK(U153,(R153:T153,U153:AI153)),0)</f>
        <v>2</v>
      </c>
      <c r="H153" s="7">
        <f t="shared" si="92"/>
        <v>1</v>
      </c>
      <c r="I153" s="49">
        <f t="shared" si="93"/>
        <v>321</v>
      </c>
      <c r="J153" s="177">
        <f t="shared" si="88"/>
        <v>1.6737928876838042E-2</v>
      </c>
      <c r="K153" s="2"/>
      <c r="L153" s="2">
        <f t="shared" si="94"/>
        <v>5.417666075711753E-2</v>
      </c>
      <c r="M153" s="2">
        <f t="shared" si="95"/>
        <v>6.8307435603295443E-3</v>
      </c>
      <c r="N153" s="2">
        <f t="shared" si="96"/>
        <v>0.24037960162686411</v>
      </c>
      <c r="O153" s="2">
        <f t="shared" si="90"/>
        <v>0.30477630618416934</v>
      </c>
      <c r="P153" s="2">
        <f t="shared" si="97"/>
        <v>0.3215142350610074</v>
      </c>
      <c r="Q153" s="2">
        <f t="shared" si="89"/>
        <v>7.2322452810512028E-2</v>
      </c>
      <c r="R153" s="1">
        <v>1039</v>
      </c>
      <c r="S153" s="1">
        <v>131</v>
      </c>
      <c r="T153" s="1">
        <v>4610</v>
      </c>
      <c r="U153" s="1">
        <v>5845</v>
      </c>
      <c r="V153" s="1">
        <v>6166</v>
      </c>
      <c r="W153" s="1">
        <v>1016</v>
      </c>
      <c r="X153" s="1">
        <v>20</v>
      </c>
      <c r="Y153" s="1">
        <v>32</v>
      </c>
      <c r="Z153" s="1">
        <v>59</v>
      </c>
      <c r="AD153" s="1">
        <v>233</v>
      </c>
      <c r="AE153" s="1">
        <v>5</v>
      </c>
      <c r="AF153" s="1">
        <v>16</v>
      </c>
      <c r="AG153" s="1">
        <v>6</v>
      </c>
      <c r="AK153" s="7">
        <f t="shared" si="98"/>
        <v>5</v>
      </c>
      <c r="AL153" s="7">
        <f t="shared" si="99"/>
        <v>9</v>
      </c>
      <c r="AM153" s="7">
        <f t="shared" si="100"/>
        <v>8</v>
      </c>
      <c r="AN153" s="2">
        <f t="shared" si="101"/>
        <v>5.2977369903013868E-2</v>
      </c>
      <c r="AO153" s="2">
        <f t="shared" si="102"/>
        <v>1.0428616122640526E-3</v>
      </c>
      <c r="AP153" s="2">
        <f t="shared" si="103"/>
        <v>1.6685785796224841E-3</v>
      </c>
      <c r="AR153" t="str">
        <f t="shared" si="104"/>
        <v>Sebastian</v>
      </c>
      <c r="AS153" s="5" t="s">
        <v>201</v>
      </c>
      <c r="AT153" s="184"/>
      <c r="AV153" s="97">
        <v>5</v>
      </c>
      <c r="AW153" s="99">
        <v>131</v>
      </c>
      <c r="AX153" s="105">
        <f t="shared" si="105"/>
        <v>5131</v>
      </c>
      <c r="AZ153" s="7" t="s">
        <v>2951</v>
      </c>
      <c r="BA153" t="s">
        <v>3184</v>
      </c>
    </row>
    <row r="154" spans="1:53" hidden="1" outlineLevel="1">
      <c r="A154" s="6" t="s">
        <v>1658</v>
      </c>
      <c r="B154" s="5" t="s">
        <v>201</v>
      </c>
      <c r="C154" s="1">
        <f t="shared" si="91"/>
        <v>1552</v>
      </c>
      <c r="D154" s="7">
        <f>IF(R154&gt;0,RANK(R154,(R154:T154,U154:AI154)),0)</f>
        <v>5</v>
      </c>
      <c r="E154" s="7">
        <f>IF(S154&gt;0,RANK(S154,(R154:T154,U154:AI154)),0)</f>
        <v>7</v>
      </c>
      <c r="F154" s="7">
        <f>IF(T154&gt;0,RANK(T154,(R154:T154,U154:AI154)),0)</f>
        <v>3</v>
      </c>
      <c r="G154" s="7">
        <f>IF(U154&gt;0,RANK(U154,(R154:T154,U154:AI154)),0)</f>
        <v>2</v>
      </c>
      <c r="H154" s="7">
        <f t="shared" si="92"/>
        <v>1</v>
      </c>
      <c r="I154" s="49">
        <f t="shared" si="93"/>
        <v>98</v>
      </c>
      <c r="J154" s="177">
        <f t="shared" si="88"/>
        <v>6.3144329896907214E-2</v>
      </c>
      <c r="K154" s="2"/>
      <c r="L154" s="2">
        <f t="shared" si="94"/>
        <v>2.3195876288659795E-2</v>
      </c>
      <c r="M154" s="2">
        <f t="shared" si="95"/>
        <v>2.5773195876288659E-3</v>
      </c>
      <c r="N154" s="2">
        <f t="shared" si="96"/>
        <v>0.16301546391752578</v>
      </c>
      <c r="O154" s="2">
        <f t="shared" si="90"/>
        <v>0.31894329896907214</v>
      </c>
      <c r="P154" s="2">
        <f t="shared" si="97"/>
        <v>0.38208762886597936</v>
      </c>
      <c r="Q154" s="2">
        <f t="shared" si="89"/>
        <v>0.11018041237113407</v>
      </c>
      <c r="R154" s="1">
        <v>36</v>
      </c>
      <c r="S154" s="1">
        <v>4</v>
      </c>
      <c r="T154" s="1">
        <v>253</v>
      </c>
      <c r="U154" s="1">
        <v>495</v>
      </c>
      <c r="V154" s="1">
        <v>593</v>
      </c>
      <c r="W154" s="1">
        <v>141</v>
      </c>
      <c r="X154" s="1">
        <v>0</v>
      </c>
      <c r="Y154" s="1">
        <v>2</v>
      </c>
      <c r="Z154" s="1">
        <v>1</v>
      </c>
      <c r="AD154" s="1">
        <v>24</v>
      </c>
      <c r="AE154" s="1">
        <v>2</v>
      </c>
      <c r="AF154" s="1">
        <v>0</v>
      </c>
      <c r="AG154" s="1">
        <v>1</v>
      </c>
      <c r="AK154" s="7">
        <f t="shared" si="98"/>
        <v>4</v>
      </c>
      <c r="AL154" s="7">
        <f t="shared" si="99"/>
        <v>0</v>
      </c>
      <c r="AM154" s="7">
        <f t="shared" si="100"/>
        <v>7</v>
      </c>
      <c r="AN154" s="2">
        <f t="shared" si="101"/>
        <v>9.0850515463917522E-2</v>
      </c>
      <c r="AO154" s="2">
        <f t="shared" si="102"/>
        <v>0</v>
      </c>
      <c r="AP154" s="2">
        <f t="shared" si="103"/>
        <v>1.288659793814433E-3</v>
      </c>
      <c r="AR154" t="str">
        <f t="shared" si="104"/>
        <v>Sevier</v>
      </c>
      <c r="AS154" s="5" t="s">
        <v>201</v>
      </c>
      <c r="AT154" s="184">
        <v>4</v>
      </c>
      <c r="AV154" s="97">
        <v>5</v>
      </c>
      <c r="AW154" s="99">
        <v>133</v>
      </c>
      <c r="AX154" s="105">
        <f t="shared" si="105"/>
        <v>5133</v>
      </c>
      <c r="AZ154" s="7" t="s">
        <v>2951</v>
      </c>
      <c r="BA154" t="s">
        <v>3184</v>
      </c>
    </row>
    <row r="155" spans="1:53" hidden="1" outlineLevel="1">
      <c r="A155" s="6" t="s">
        <v>1816</v>
      </c>
      <c r="B155" s="5" t="s">
        <v>201</v>
      </c>
      <c r="C155" s="1">
        <f t="shared" si="91"/>
        <v>2967</v>
      </c>
      <c r="D155" s="7">
        <f>IF(R155&gt;0,RANK(R155,(R155:T155,U155:AI155)),0)</f>
        <v>5</v>
      </c>
      <c r="E155" s="7">
        <f>IF(S155&gt;0,RANK(S155,(R155:T155,U155:AI155)),0)</f>
        <v>7</v>
      </c>
      <c r="F155" s="7">
        <f>IF(T155&gt;0,RANK(T155,(R155:T155,U155:AI155)),0)</f>
        <v>3</v>
      </c>
      <c r="G155" s="7">
        <f>IF(U155&gt;0,RANK(U155,(R155:T155,U155:AI155)),0)</f>
        <v>2</v>
      </c>
      <c r="H155" s="7">
        <f t="shared" si="92"/>
        <v>1</v>
      </c>
      <c r="I155" s="49">
        <f t="shared" si="93"/>
        <v>519</v>
      </c>
      <c r="J155" s="177">
        <f t="shared" si="88"/>
        <v>0.17492416582406473</v>
      </c>
      <c r="K155" s="2"/>
      <c r="L155" s="2">
        <f t="shared" si="94"/>
        <v>3.0333670374115267E-2</v>
      </c>
      <c r="M155" s="2">
        <f t="shared" si="95"/>
        <v>5.3926525109538256E-3</v>
      </c>
      <c r="N155" s="2">
        <f t="shared" si="96"/>
        <v>0.19548365352207617</v>
      </c>
      <c r="O155" s="2">
        <f t="shared" si="90"/>
        <v>0.24368048533872599</v>
      </c>
      <c r="P155" s="2">
        <f t="shared" si="97"/>
        <v>0.41860465116279072</v>
      </c>
      <c r="Q155" s="2">
        <f t="shared" si="89"/>
        <v>0.10650488709133804</v>
      </c>
      <c r="R155" s="1">
        <v>90</v>
      </c>
      <c r="S155" s="1">
        <v>16</v>
      </c>
      <c r="T155" s="1">
        <v>580</v>
      </c>
      <c r="U155" s="1">
        <v>723</v>
      </c>
      <c r="V155" s="1">
        <v>1242</v>
      </c>
      <c r="W155" s="1">
        <v>235</v>
      </c>
      <c r="X155" s="1">
        <v>7</v>
      </c>
      <c r="Y155" s="1">
        <v>10</v>
      </c>
      <c r="Z155" s="1">
        <v>8</v>
      </c>
      <c r="AD155" s="1">
        <v>50</v>
      </c>
      <c r="AE155" s="1">
        <v>2</v>
      </c>
      <c r="AF155" s="1">
        <v>4</v>
      </c>
      <c r="AG155" s="1">
        <v>0</v>
      </c>
      <c r="AK155" s="7">
        <f t="shared" si="98"/>
        <v>4</v>
      </c>
      <c r="AL155" s="7">
        <f t="shared" si="99"/>
        <v>9</v>
      </c>
      <c r="AM155" s="7">
        <f t="shared" si="100"/>
        <v>7</v>
      </c>
      <c r="AN155" s="2">
        <f t="shared" si="101"/>
        <v>7.9204583754634308E-2</v>
      </c>
      <c r="AO155" s="2">
        <f t="shared" si="102"/>
        <v>2.3592854735422987E-3</v>
      </c>
      <c r="AP155" s="2">
        <f t="shared" si="103"/>
        <v>3.370407819346141E-3</v>
      </c>
      <c r="AR155" t="str">
        <f t="shared" si="104"/>
        <v>Sharp</v>
      </c>
      <c r="AS155" s="5" t="s">
        <v>201</v>
      </c>
      <c r="AT155" s="184">
        <v>1</v>
      </c>
      <c r="AV155" s="97">
        <v>5</v>
      </c>
      <c r="AW155" s="99">
        <v>135</v>
      </c>
      <c r="AX155" s="105">
        <f t="shared" si="105"/>
        <v>5135</v>
      </c>
      <c r="AZ155" s="7" t="s">
        <v>2951</v>
      </c>
      <c r="BA155" t="s">
        <v>3184</v>
      </c>
    </row>
    <row r="156" spans="1:53" hidden="1" outlineLevel="1">
      <c r="A156" s="6" t="s">
        <v>3207</v>
      </c>
      <c r="B156" s="5" t="s">
        <v>201</v>
      </c>
      <c r="C156" s="1">
        <f t="shared" si="91"/>
        <v>2533</v>
      </c>
      <c r="D156" s="7">
        <f>IF(R156&gt;0,RANK(R156,(R156:T156,U156:AI156)),0)</f>
        <v>5</v>
      </c>
      <c r="E156" s="7">
        <f>IF(S156&gt;0,RANK(S156,(R156:T156,U156:AI156)),0)</f>
        <v>7</v>
      </c>
      <c r="F156" s="7">
        <f>IF(T156&gt;0,RANK(T156,(R156:T156,U156:AI156)),0)</f>
        <v>3</v>
      </c>
      <c r="G156" s="7">
        <f>IF(U156&gt;0,RANK(U156,(R156:T156,U156:AI156)),0)</f>
        <v>2</v>
      </c>
      <c r="H156" s="7">
        <f t="shared" si="92"/>
        <v>1</v>
      </c>
      <c r="I156" s="49">
        <f t="shared" si="93"/>
        <v>213</v>
      </c>
      <c r="J156" s="177">
        <f t="shared" si="88"/>
        <v>8.4090011843663645E-2</v>
      </c>
      <c r="K156" s="2"/>
      <c r="L156" s="2">
        <f t="shared" si="94"/>
        <v>2.4476904855902093E-2</v>
      </c>
      <c r="M156" s="2">
        <f t="shared" si="95"/>
        <v>5.9218318199763123E-3</v>
      </c>
      <c r="N156" s="2">
        <f t="shared" si="96"/>
        <v>0.16975917883932096</v>
      </c>
      <c r="O156" s="2">
        <f t="shared" si="90"/>
        <v>0.30793525463876825</v>
      </c>
      <c r="P156" s="2">
        <f t="shared" si="97"/>
        <v>0.39202526648243191</v>
      </c>
      <c r="Q156" s="2">
        <f t="shared" si="89"/>
        <v>9.988156336360049E-2</v>
      </c>
      <c r="R156" s="1">
        <v>62</v>
      </c>
      <c r="S156" s="1">
        <v>15</v>
      </c>
      <c r="T156" s="1">
        <v>430</v>
      </c>
      <c r="U156" s="1">
        <v>780</v>
      </c>
      <c r="V156" s="1">
        <v>993</v>
      </c>
      <c r="W156" s="1">
        <v>194</v>
      </c>
      <c r="X156" s="1">
        <v>1</v>
      </c>
      <c r="Y156" s="1">
        <v>5</v>
      </c>
      <c r="Z156" s="1">
        <v>8</v>
      </c>
      <c r="AD156" s="1">
        <v>44</v>
      </c>
      <c r="AE156" s="1">
        <v>0</v>
      </c>
      <c r="AF156" s="1">
        <v>0</v>
      </c>
      <c r="AG156" s="1">
        <v>1</v>
      </c>
      <c r="AK156" s="7">
        <f t="shared" si="98"/>
        <v>4</v>
      </c>
      <c r="AL156" s="7">
        <f t="shared" si="99"/>
        <v>9</v>
      </c>
      <c r="AM156" s="7">
        <f t="shared" si="100"/>
        <v>8</v>
      </c>
      <c r="AN156" s="2">
        <f t="shared" si="101"/>
        <v>7.6589024871693639E-2</v>
      </c>
      <c r="AO156" s="2">
        <f t="shared" si="102"/>
        <v>3.9478878799842083E-4</v>
      </c>
      <c r="AP156" s="2">
        <f t="shared" si="103"/>
        <v>1.9739439399921043E-3</v>
      </c>
      <c r="AR156" t="str">
        <f t="shared" si="104"/>
        <v>Stone</v>
      </c>
      <c r="AS156" s="5" t="s">
        <v>201</v>
      </c>
      <c r="AT156" s="184">
        <v>1</v>
      </c>
      <c r="AV156" s="97">
        <v>5</v>
      </c>
      <c r="AW156" s="99">
        <v>137</v>
      </c>
      <c r="AX156" s="105">
        <f t="shared" si="105"/>
        <v>5137</v>
      </c>
      <c r="AZ156" s="7" t="s">
        <v>2951</v>
      </c>
      <c r="BA156" t="s">
        <v>3184</v>
      </c>
    </row>
    <row r="157" spans="1:53" hidden="1" outlineLevel="1">
      <c r="A157" s="6" t="s">
        <v>3233</v>
      </c>
      <c r="B157" s="5" t="s">
        <v>201</v>
      </c>
      <c r="C157" s="1">
        <f t="shared" si="91"/>
        <v>3372</v>
      </c>
      <c r="D157" s="7">
        <f>IF(R157&gt;0,RANK(R157,(R157:T157,U157:AI157)),0)</f>
        <v>5</v>
      </c>
      <c r="E157" s="7">
        <f>IF(S157&gt;0,RANK(S157,(R157:T157,U157:AI157)),0)</f>
        <v>7</v>
      </c>
      <c r="F157" s="7">
        <f>IF(T157&gt;0,RANK(T157,(R157:T157,U157:AI157)),0)</f>
        <v>3</v>
      </c>
      <c r="G157" s="7">
        <f>IF(U157&gt;0,RANK(U157,(R157:T157,U157:AI157)),0)</f>
        <v>2</v>
      </c>
      <c r="H157" s="7">
        <f t="shared" si="92"/>
        <v>1</v>
      </c>
      <c r="I157" s="49">
        <f t="shared" si="93"/>
        <v>50</v>
      </c>
      <c r="J157" s="177">
        <f t="shared" si="88"/>
        <v>1.4827995255041519E-2</v>
      </c>
      <c r="K157" s="2"/>
      <c r="L157" s="2">
        <f t="shared" si="94"/>
        <v>2.5800711743772242E-2</v>
      </c>
      <c r="M157" s="2">
        <f t="shared" si="95"/>
        <v>7.4139976275207596E-3</v>
      </c>
      <c r="N157" s="2">
        <f t="shared" si="96"/>
        <v>0.19632265717674971</v>
      </c>
      <c r="O157" s="2">
        <f t="shared" si="90"/>
        <v>0.33748517200474498</v>
      </c>
      <c r="P157" s="2">
        <f t="shared" si="97"/>
        <v>0.35231316725978645</v>
      </c>
      <c r="Q157" s="2">
        <f t="shared" si="89"/>
        <v>8.0664294187425989E-2</v>
      </c>
      <c r="R157" s="1">
        <v>87</v>
      </c>
      <c r="S157" s="1">
        <v>25</v>
      </c>
      <c r="T157" s="1">
        <v>662</v>
      </c>
      <c r="U157" s="1">
        <v>1138</v>
      </c>
      <c r="V157" s="1">
        <v>1188</v>
      </c>
      <c r="W157" s="1">
        <v>187</v>
      </c>
      <c r="X157" s="1">
        <v>2</v>
      </c>
      <c r="Y157" s="1">
        <v>5</v>
      </c>
      <c r="Z157" s="1">
        <v>16</v>
      </c>
      <c r="AD157" s="1">
        <v>47</v>
      </c>
      <c r="AE157" s="1">
        <v>3</v>
      </c>
      <c r="AF157" s="1">
        <v>6</v>
      </c>
      <c r="AG157" s="1">
        <v>6</v>
      </c>
      <c r="AK157" s="7">
        <f t="shared" si="98"/>
        <v>4</v>
      </c>
      <c r="AL157" s="7">
        <f t="shared" si="99"/>
        <v>9</v>
      </c>
      <c r="AM157" s="7">
        <f t="shared" si="100"/>
        <v>8</v>
      </c>
      <c r="AN157" s="2">
        <f t="shared" si="101"/>
        <v>5.5456702253855281E-2</v>
      </c>
      <c r="AO157" s="2">
        <f t="shared" si="102"/>
        <v>5.9311981020166078E-4</v>
      </c>
      <c r="AP157" s="2">
        <f t="shared" si="103"/>
        <v>1.4827995255041518E-3</v>
      </c>
      <c r="AR157" t="str">
        <f t="shared" si="104"/>
        <v>Union</v>
      </c>
      <c r="AS157" s="5" t="s">
        <v>201</v>
      </c>
      <c r="AT157" s="184">
        <v>4</v>
      </c>
      <c r="AV157" s="97">
        <v>5</v>
      </c>
      <c r="AW157" s="99">
        <v>139</v>
      </c>
      <c r="AX157" s="105">
        <f t="shared" si="105"/>
        <v>5139</v>
      </c>
      <c r="AZ157" s="7" t="s">
        <v>2951</v>
      </c>
      <c r="BA157" t="s">
        <v>3184</v>
      </c>
    </row>
    <row r="158" spans="1:53" hidden="1" outlineLevel="1">
      <c r="A158" s="6" t="s">
        <v>607</v>
      </c>
      <c r="B158" s="5" t="s">
        <v>201</v>
      </c>
      <c r="C158" s="1">
        <f t="shared" si="91"/>
        <v>3191</v>
      </c>
      <c r="D158" s="7">
        <f>IF(R158&gt;0,RANK(R158,(R158:T158,U158:AI158)),0)</f>
        <v>5</v>
      </c>
      <c r="E158" s="7">
        <f>IF(S158&gt;0,RANK(S158,(R158:T158,U158:AI158)),0)</f>
        <v>8</v>
      </c>
      <c r="F158" s="7">
        <f>IF(T158&gt;0,RANK(T158,(R158:T158,U158:AI158)),0)</f>
        <v>3</v>
      </c>
      <c r="G158" s="7">
        <f>IF(U158&gt;0,RANK(U158,(R158:T158,U158:AI158)),0)</f>
        <v>2</v>
      </c>
      <c r="H158" s="7">
        <f t="shared" si="92"/>
        <v>1</v>
      </c>
      <c r="I158" s="49">
        <f t="shared" si="93"/>
        <v>240</v>
      </c>
      <c r="J158" s="177">
        <f t="shared" si="88"/>
        <v>7.521153243497336E-2</v>
      </c>
      <c r="K158" s="2"/>
      <c r="L158" s="2">
        <f t="shared" si="94"/>
        <v>3.353180821059229E-2</v>
      </c>
      <c r="M158" s="2">
        <f t="shared" si="95"/>
        <v>2.1936696960200563E-3</v>
      </c>
      <c r="N158" s="2">
        <f t="shared" si="96"/>
        <v>0.21121905358821685</v>
      </c>
      <c r="O158" s="2">
        <f t="shared" si="90"/>
        <v>0.300219366969602</v>
      </c>
      <c r="P158" s="2">
        <f t="shared" si="97"/>
        <v>0.37543089940457536</v>
      </c>
      <c r="Q158" s="2">
        <f t="shared" si="89"/>
        <v>7.7405202130993334E-2</v>
      </c>
      <c r="R158" s="1">
        <v>107</v>
      </c>
      <c r="S158" s="1">
        <v>7</v>
      </c>
      <c r="T158" s="1">
        <v>674</v>
      </c>
      <c r="U158" s="1">
        <v>958</v>
      </c>
      <c r="V158" s="1">
        <v>1198</v>
      </c>
      <c r="W158" s="1">
        <v>164</v>
      </c>
      <c r="X158" s="1">
        <v>5</v>
      </c>
      <c r="Y158" s="1">
        <v>1</v>
      </c>
      <c r="Z158" s="1">
        <v>11</v>
      </c>
      <c r="AD158" s="1">
        <v>56</v>
      </c>
      <c r="AE158" s="1">
        <v>2</v>
      </c>
      <c r="AF158" s="1">
        <v>2</v>
      </c>
      <c r="AG158" s="1">
        <v>6</v>
      </c>
      <c r="AK158" s="7">
        <f t="shared" si="98"/>
        <v>4</v>
      </c>
      <c r="AL158" s="7">
        <f t="shared" si="99"/>
        <v>8</v>
      </c>
      <c r="AM158" s="7">
        <f t="shared" si="100"/>
        <v>9</v>
      </c>
      <c r="AN158" s="2">
        <f t="shared" si="101"/>
        <v>5.1394547163898463E-2</v>
      </c>
      <c r="AO158" s="2">
        <f t="shared" si="102"/>
        <v>1.5669069257286117E-3</v>
      </c>
      <c r="AP158" s="2">
        <f t="shared" si="103"/>
        <v>3.1338138514572234E-4</v>
      </c>
      <c r="AR158" t="str">
        <f t="shared" si="104"/>
        <v>Van Buren</v>
      </c>
      <c r="AS158" s="5" t="s">
        <v>201</v>
      </c>
      <c r="AT158" s="184">
        <v>2</v>
      </c>
      <c r="AV158" s="97">
        <v>5</v>
      </c>
      <c r="AW158" s="99">
        <v>141</v>
      </c>
      <c r="AX158" s="105">
        <f t="shared" si="105"/>
        <v>5141</v>
      </c>
      <c r="AZ158" s="7" t="s">
        <v>2951</v>
      </c>
      <c r="BA158" t="s">
        <v>3184</v>
      </c>
    </row>
    <row r="159" spans="1:53" hidden="1" outlineLevel="1">
      <c r="A159" s="6" t="s">
        <v>637</v>
      </c>
      <c r="B159" s="5" t="s">
        <v>201</v>
      </c>
      <c r="C159" s="1">
        <f t="shared" si="91"/>
        <v>28985</v>
      </c>
      <c r="D159" s="7">
        <f>IF(R159&gt;0,RANK(R159,(R159:T159,U159:AI159)),0)</f>
        <v>5</v>
      </c>
      <c r="E159" s="7">
        <f>IF(S159&gt;0,RANK(S159,(R159:T159,U159:AI159)),0)</f>
        <v>7</v>
      </c>
      <c r="F159" s="7">
        <f>IF(T159&gt;0,RANK(T159,(R159:T159,U159:AI159)),0)</f>
        <v>2</v>
      </c>
      <c r="G159" s="7">
        <f>IF(U159&gt;0,RANK(U159,(R159:T159,U159:AI159)),0)</f>
        <v>1</v>
      </c>
      <c r="H159" s="7">
        <f t="shared" si="92"/>
        <v>3</v>
      </c>
      <c r="I159" s="49">
        <f t="shared" si="93"/>
        <v>159</v>
      </c>
      <c r="J159" s="177">
        <f t="shared" si="88"/>
        <v>5.4855959979299637E-3</v>
      </c>
      <c r="K159" s="2"/>
      <c r="L159" s="2">
        <f t="shared" si="94"/>
        <v>4.4609280662411592E-2</v>
      </c>
      <c r="M159" s="2">
        <f t="shared" si="95"/>
        <v>5.1750905640848711E-3</v>
      </c>
      <c r="N159" s="2">
        <f t="shared" si="96"/>
        <v>0.30139727445230291</v>
      </c>
      <c r="O159" s="2">
        <f t="shared" si="90"/>
        <v>0.30688287045023288</v>
      </c>
      <c r="P159" s="2">
        <f t="shared" si="97"/>
        <v>0.27503881317923062</v>
      </c>
      <c r="Q159" s="2">
        <f t="shared" si="89"/>
        <v>6.6896670691737214E-2</v>
      </c>
      <c r="R159" s="1">
        <v>1293</v>
      </c>
      <c r="S159" s="1">
        <v>150</v>
      </c>
      <c r="T159" s="1">
        <v>8736</v>
      </c>
      <c r="U159" s="1">
        <v>8895</v>
      </c>
      <c r="V159" s="1">
        <v>7972</v>
      </c>
      <c r="W159" s="1">
        <v>1541</v>
      </c>
      <c r="X159" s="1">
        <v>29</v>
      </c>
      <c r="Y159" s="1">
        <v>31</v>
      </c>
      <c r="Z159" s="1">
        <v>92</v>
      </c>
      <c r="AD159" s="1">
        <v>190</v>
      </c>
      <c r="AE159" s="1">
        <v>15</v>
      </c>
      <c r="AF159" s="1">
        <v>28</v>
      </c>
      <c r="AG159" s="1">
        <v>13</v>
      </c>
      <c r="AK159" s="7">
        <f t="shared" si="98"/>
        <v>4</v>
      </c>
      <c r="AL159" s="7">
        <f t="shared" si="99"/>
        <v>9</v>
      </c>
      <c r="AM159" s="7">
        <f t="shared" si="100"/>
        <v>8</v>
      </c>
      <c r="AN159" s="2">
        <f t="shared" si="101"/>
        <v>5.316543039503191E-2</v>
      </c>
      <c r="AO159" s="2">
        <f t="shared" si="102"/>
        <v>1.0005175090564084E-3</v>
      </c>
      <c r="AP159" s="2">
        <f t="shared" si="103"/>
        <v>1.0695187165775401E-3</v>
      </c>
      <c r="AR159" t="str">
        <f t="shared" si="104"/>
        <v>Washington</v>
      </c>
      <c r="AS159" s="5" t="s">
        <v>201</v>
      </c>
      <c r="AT159" s="184">
        <v>3</v>
      </c>
      <c r="AV159" s="97">
        <v>5</v>
      </c>
      <c r="AW159" s="99">
        <v>143</v>
      </c>
      <c r="AX159" s="105">
        <f t="shared" si="105"/>
        <v>5143</v>
      </c>
      <c r="AZ159" s="7" t="s">
        <v>2951</v>
      </c>
      <c r="BA159" t="s">
        <v>3184</v>
      </c>
    </row>
    <row r="160" spans="1:53" hidden="1" outlineLevel="1">
      <c r="A160" s="6" t="s">
        <v>2855</v>
      </c>
      <c r="B160" s="5" t="s">
        <v>201</v>
      </c>
      <c r="C160" s="1">
        <f t="shared" si="91"/>
        <v>12885</v>
      </c>
      <c r="D160" s="7">
        <f>IF(R160&gt;0,RANK(R160,(R160:T160,U160:AI160)),0)</f>
        <v>5</v>
      </c>
      <c r="E160" s="7">
        <f>IF(S160&gt;0,RANK(S160,(R160:T160,U160:AI160)),0)</f>
        <v>7</v>
      </c>
      <c r="F160" s="7">
        <f>IF(T160&gt;0,RANK(T160,(R160:T160,U160:AI160)),0)</f>
        <v>3</v>
      </c>
      <c r="G160" s="7">
        <f>IF(U160&gt;0,RANK(U160,(R160:T160,U160:AI160)),0)</f>
        <v>1</v>
      </c>
      <c r="H160" s="7">
        <f t="shared" si="92"/>
        <v>2</v>
      </c>
      <c r="I160" s="49">
        <f t="shared" si="93"/>
        <v>320</v>
      </c>
      <c r="J160" s="177">
        <f t="shared" si="88"/>
        <v>2.4835079549864181E-2</v>
      </c>
      <c r="K160" s="2"/>
      <c r="L160" s="2">
        <f t="shared" si="94"/>
        <v>2.2662010089251068E-2</v>
      </c>
      <c r="M160" s="2">
        <f t="shared" si="95"/>
        <v>4.2685292976329062E-3</v>
      </c>
      <c r="N160" s="2">
        <f t="shared" si="96"/>
        <v>0.22343810632518432</v>
      </c>
      <c r="O160" s="2">
        <f t="shared" si="90"/>
        <v>0.34124951493985256</v>
      </c>
      <c r="P160" s="2">
        <f t="shared" si="97"/>
        <v>0.31641443538998837</v>
      </c>
      <c r="Q160" s="2">
        <f t="shared" si="89"/>
        <v>9.1967403958090777E-2</v>
      </c>
      <c r="R160" s="1">
        <v>292</v>
      </c>
      <c r="S160" s="1">
        <v>55</v>
      </c>
      <c r="T160" s="1">
        <v>2879</v>
      </c>
      <c r="U160" s="1">
        <v>4397</v>
      </c>
      <c r="V160" s="1">
        <v>4077</v>
      </c>
      <c r="W160" s="1">
        <v>979</v>
      </c>
      <c r="X160" s="1">
        <v>11</v>
      </c>
      <c r="Y160" s="1">
        <v>17</v>
      </c>
      <c r="Z160" s="1">
        <v>20</v>
      </c>
      <c r="AD160" s="1">
        <v>141</v>
      </c>
      <c r="AE160" s="1">
        <v>4</v>
      </c>
      <c r="AF160" s="1">
        <v>7</v>
      </c>
      <c r="AG160" s="1">
        <v>6</v>
      </c>
      <c r="AK160" s="7">
        <f t="shared" si="98"/>
        <v>4</v>
      </c>
      <c r="AL160" s="7">
        <f t="shared" si="99"/>
        <v>9</v>
      </c>
      <c r="AM160" s="7">
        <f t="shared" si="100"/>
        <v>8</v>
      </c>
      <c r="AN160" s="2">
        <f t="shared" si="101"/>
        <v>7.5979821497865738E-2</v>
      </c>
      <c r="AO160" s="2">
        <f t="shared" si="102"/>
        <v>8.5370585952658127E-4</v>
      </c>
      <c r="AP160" s="2">
        <f t="shared" si="103"/>
        <v>1.3193636010865348E-3</v>
      </c>
      <c r="AR160" t="str">
        <f t="shared" si="104"/>
        <v>White</v>
      </c>
      <c r="AS160" s="5" t="s">
        <v>201</v>
      </c>
      <c r="AT160" s="184">
        <v>2</v>
      </c>
      <c r="AV160" s="97">
        <v>5</v>
      </c>
      <c r="AW160" s="99">
        <v>145</v>
      </c>
      <c r="AX160" s="105">
        <f t="shared" si="105"/>
        <v>5145</v>
      </c>
      <c r="AZ160" s="7" t="s">
        <v>2951</v>
      </c>
      <c r="BA160" t="s">
        <v>3184</v>
      </c>
    </row>
    <row r="161" spans="1:102" hidden="1" outlineLevel="1">
      <c r="A161" s="6" t="s">
        <v>2679</v>
      </c>
      <c r="B161" s="5" t="s">
        <v>201</v>
      </c>
      <c r="C161" s="1">
        <f t="shared" si="91"/>
        <v>317</v>
      </c>
      <c r="D161" s="7">
        <f>IF(R161&gt;0,RANK(R161,(R161:T161,U161:AI161)),0)</f>
        <v>5</v>
      </c>
      <c r="E161" s="7">
        <f>IF(S161&gt;0,RANK(S161,(R161:T161,U161:AI161)),0)</f>
        <v>7</v>
      </c>
      <c r="F161" s="7">
        <f>IF(T161&gt;0,RANK(T161,(R161:T161,U161:AI161)),0)</f>
        <v>3</v>
      </c>
      <c r="G161" s="7">
        <f>IF(U161&gt;0,RANK(U161,(R161:T161,U161:AI161)),0)</f>
        <v>2</v>
      </c>
      <c r="H161" s="7">
        <f t="shared" si="92"/>
        <v>1</v>
      </c>
      <c r="I161" s="49">
        <f t="shared" si="93"/>
        <v>43</v>
      </c>
      <c r="J161" s="177">
        <f t="shared" si="88"/>
        <v>0.13564668769716087</v>
      </c>
      <c r="K161" s="2"/>
      <c r="L161" s="2">
        <f t="shared" si="94"/>
        <v>1.5772870662460567E-2</v>
      </c>
      <c r="M161" s="2">
        <f t="shared" si="95"/>
        <v>9.4637223974763408E-3</v>
      </c>
      <c r="N161" s="2">
        <f t="shared" si="96"/>
        <v>0.15772870662460567</v>
      </c>
      <c r="O161" s="2">
        <f t="shared" si="90"/>
        <v>0.29968454258675081</v>
      </c>
      <c r="P161" s="2">
        <f t="shared" si="97"/>
        <v>0.43533123028391169</v>
      </c>
      <c r="Q161" s="2">
        <f t="shared" si="89"/>
        <v>8.2018927444794831E-2</v>
      </c>
      <c r="R161" s="1">
        <v>5</v>
      </c>
      <c r="S161" s="1">
        <v>3</v>
      </c>
      <c r="T161" s="1">
        <v>50</v>
      </c>
      <c r="U161" s="1">
        <v>95</v>
      </c>
      <c r="V161" s="1">
        <v>138</v>
      </c>
      <c r="W161" s="1">
        <v>20</v>
      </c>
      <c r="X161" s="1">
        <v>0</v>
      </c>
      <c r="Y161" s="1">
        <v>0</v>
      </c>
      <c r="Z161" s="1">
        <v>1</v>
      </c>
      <c r="AD161" s="1">
        <v>4</v>
      </c>
      <c r="AE161" s="1">
        <v>1</v>
      </c>
      <c r="AF161" s="1">
        <v>0</v>
      </c>
      <c r="AG161" s="1">
        <v>0</v>
      </c>
      <c r="AK161" s="7">
        <f t="shared" si="98"/>
        <v>4</v>
      </c>
      <c r="AL161" s="7">
        <f t="shared" si="99"/>
        <v>0</v>
      </c>
      <c r="AM161" s="7">
        <f t="shared" si="100"/>
        <v>0</v>
      </c>
      <c r="AN161" s="2">
        <f t="shared" si="101"/>
        <v>6.3091482649842268E-2</v>
      </c>
      <c r="AO161" s="2">
        <f t="shared" si="102"/>
        <v>0</v>
      </c>
      <c r="AP161" s="2">
        <f t="shared" si="103"/>
        <v>0</v>
      </c>
      <c r="AR161" t="str">
        <f t="shared" si="104"/>
        <v>Woodruff</v>
      </c>
      <c r="AS161" s="5" t="s">
        <v>201</v>
      </c>
      <c r="AT161" s="184">
        <v>1</v>
      </c>
      <c r="AV161" s="97">
        <v>5</v>
      </c>
      <c r="AW161" s="99">
        <v>147</v>
      </c>
      <c r="AX161" s="105">
        <f t="shared" si="105"/>
        <v>5147</v>
      </c>
      <c r="AZ161" s="7" t="s">
        <v>2951</v>
      </c>
      <c r="BA161" t="s">
        <v>3184</v>
      </c>
    </row>
    <row r="162" spans="1:102" hidden="1" outlineLevel="1">
      <c r="A162" s="6" t="s">
        <v>617</v>
      </c>
      <c r="B162" s="5" t="s">
        <v>201</v>
      </c>
      <c r="C162" s="1">
        <f t="shared" si="91"/>
        <v>2424</v>
      </c>
      <c r="D162" s="7">
        <f>IF(R162&gt;0,RANK(R162,(R162:T162,U162:AI162)),0)</f>
        <v>5</v>
      </c>
      <c r="E162" s="7">
        <f>IF(S162&gt;0,RANK(S162,(R162:T162,U162:AI162)),0)</f>
        <v>7</v>
      </c>
      <c r="F162" s="7">
        <f>IF(T162&gt;0,RANK(T162,(R162:T162,U162:AI162)),0)</f>
        <v>3</v>
      </c>
      <c r="G162" s="7">
        <f>IF(U162&gt;0,RANK(U162,(R162:T162,U162:AI162)),0)</f>
        <v>2</v>
      </c>
      <c r="H162" s="7">
        <f t="shared" si="92"/>
        <v>1</v>
      </c>
      <c r="I162" s="49">
        <f t="shared" si="93"/>
        <v>127</v>
      </c>
      <c r="J162" s="177">
        <f t="shared" si="88"/>
        <v>5.2392739273927395E-2</v>
      </c>
      <c r="K162" s="2"/>
      <c r="L162" s="2">
        <f t="shared" si="94"/>
        <v>1.9801980198019802E-2</v>
      </c>
      <c r="M162" s="2">
        <f t="shared" si="95"/>
        <v>2.8877887788778876E-3</v>
      </c>
      <c r="N162" s="2">
        <f t="shared" si="96"/>
        <v>0.20503300330033003</v>
      </c>
      <c r="O162" s="2">
        <f t="shared" si="90"/>
        <v>0.32343234323432341</v>
      </c>
      <c r="P162" s="2">
        <f t="shared" si="97"/>
        <v>0.37582508250825081</v>
      </c>
      <c r="Q162" s="2">
        <f t="shared" si="89"/>
        <v>7.3019801980198085E-2</v>
      </c>
      <c r="R162" s="1">
        <v>48</v>
      </c>
      <c r="S162" s="1">
        <v>7</v>
      </c>
      <c r="T162" s="1">
        <v>497</v>
      </c>
      <c r="U162" s="1">
        <v>784</v>
      </c>
      <c r="V162" s="1">
        <v>911</v>
      </c>
      <c r="W162" s="1">
        <v>137</v>
      </c>
      <c r="X162" s="1">
        <v>1</v>
      </c>
      <c r="Y162" s="1">
        <v>0</v>
      </c>
      <c r="Z162" s="1">
        <v>7</v>
      </c>
      <c r="AD162" s="1">
        <v>28</v>
      </c>
      <c r="AE162" s="1">
        <v>1</v>
      </c>
      <c r="AF162" s="1">
        <v>1</v>
      </c>
      <c r="AG162" s="1">
        <v>2</v>
      </c>
      <c r="AK162" s="7">
        <f t="shared" si="98"/>
        <v>4</v>
      </c>
      <c r="AL162" s="7">
        <f t="shared" si="99"/>
        <v>8</v>
      </c>
      <c r="AM162" s="7">
        <f t="shared" si="100"/>
        <v>0</v>
      </c>
      <c r="AN162" s="2">
        <f t="shared" si="101"/>
        <v>5.6518151815181515E-2</v>
      </c>
      <c r="AO162" s="2">
        <f t="shared" si="102"/>
        <v>4.1254125412541255E-4</v>
      </c>
      <c r="AP162" s="2">
        <f t="shared" si="103"/>
        <v>0</v>
      </c>
      <c r="AR162" t="str">
        <f t="shared" si="104"/>
        <v>Yell</v>
      </c>
      <c r="AS162" s="5" t="s">
        <v>201</v>
      </c>
      <c r="AT162" s="184">
        <v>4</v>
      </c>
      <c r="AV162" s="97">
        <v>5</v>
      </c>
      <c r="AW162" s="99">
        <v>149</v>
      </c>
      <c r="AX162" s="105">
        <f t="shared" si="105"/>
        <v>5149</v>
      </c>
      <c r="AZ162" s="7" t="s">
        <v>2951</v>
      </c>
      <c r="BA162" t="s">
        <v>3184</v>
      </c>
    </row>
    <row r="163" spans="1:102" collapsed="1">
      <c r="A163" s="6" t="s">
        <v>1786</v>
      </c>
      <c r="B163" s="5" t="s">
        <v>1105</v>
      </c>
      <c r="C163" s="1">
        <f t="shared" si="91"/>
        <v>410920</v>
      </c>
      <c r="D163" s="7">
        <f>IF(R163&gt;0,RANK(R163,(R163:T163,U163:AI163)),0)</f>
        <v>5</v>
      </c>
      <c r="E163" s="7">
        <f>IF(S163&gt;0,RANK(S163,(R163:T163,U163:AI163)),0)</f>
        <v>7</v>
      </c>
      <c r="F163" s="7">
        <f>IF(T163&gt;0,RANK(T163,(R163:T163,U163:AI163)),0)</f>
        <v>3</v>
      </c>
      <c r="G163" s="7">
        <f>IF(U163&gt;0,RANK(U163,(R163:T163,U163:AI163)),0)</f>
        <v>2</v>
      </c>
      <c r="H163" s="7">
        <f t="shared" si="92"/>
        <v>1</v>
      </c>
      <c r="I163" s="49">
        <f t="shared" si="93"/>
        <v>9404</v>
      </c>
      <c r="J163" s="177">
        <f t="shared" si="88"/>
        <v>2.2885233135403485E-2</v>
      </c>
      <c r="K163" s="2"/>
      <c r="L163" s="2">
        <f t="shared" si="94"/>
        <v>3.7245692592232066E-2</v>
      </c>
      <c r="M163" s="2">
        <f t="shared" si="95"/>
        <v>5.8454200330964661E-3</v>
      </c>
      <c r="N163" s="2">
        <f t="shared" si="96"/>
        <v>0.24800447775722767</v>
      </c>
      <c r="O163" s="2">
        <f t="shared" si="90"/>
        <v>0.30502287549888057</v>
      </c>
      <c r="P163" s="2">
        <f t="shared" si="97"/>
        <v>0.32790810863428405</v>
      </c>
      <c r="Q163" s="2">
        <f t="shared" si="89"/>
        <v>7.59734254842791E-2</v>
      </c>
      <c r="R163" s="1">
        <f>SUM(R88:R162)</f>
        <v>15305</v>
      </c>
      <c r="S163" s="1">
        <f>SUM(S88:S162)</f>
        <v>2402</v>
      </c>
      <c r="T163" s="1">
        <f t="shared" ref="T163:Z163" si="106">SUM(T88:T162)</f>
        <v>101910</v>
      </c>
      <c r="U163" s="1">
        <f t="shared" si="106"/>
        <v>125340</v>
      </c>
      <c r="V163" s="1">
        <f t="shared" si="106"/>
        <v>134744</v>
      </c>
      <c r="W163" s="1">
        <f t="shared" si="106"/>
        <v>23521</v>
      </c>
      <c r="X163" s="1">
        <f t="shared" si="106"/>
        <v>411</v>
      </c>
      <c r="Y163" s="1">
        <f t="shared" si="106"/>
        <v>631</v>
      </c>
      <c r="Z163" s="1">
        <f t="shared" si="106"/>
        <v>1151</v>
      </c>
      <c r="AD163" s="1">
        <f>SUM(AD88:AD162)</f>
        <v>4792</v>
      </c>
      <c r="AE163" s="1">
        <f>SUM(AE88:AE162)</f>
        <v>169</v>
      </c>
      <c r="AF163" s="1">
        <f>SUM(AF88:AF162)</f>
        <v>292</v>
      </c>
      <c r="AG163" s="1">
        <f>SUM(AG88:AG162)</f>
        <v>252</v>
      </c>
      <c r="AK163" s="7">
        <f t="shared" si="98"/>
        <v>4</v>
      </c>
      <c r="AL163" s="7">
        <f t="shared" si="99"/>
        <v>9</v>
      </c>
      <c r="AM163" s="7">
        <f t="shared" si="100"/>
        <v>8</v>
      </c>
      <c r="AN163" s="2">
        <f t="shared" si="101"/>
        <v>5.723985203932639E-2</v>
      </c>
      <c r="AO163" s="2">
        <f t="shared" si="102"/>
        <v>1.0001946850968558E-3</v>
      </c>
      <c r="AP163" s="2">
        <f t="shared" si="103"/>
        <v>1.535578701450404E-3</v>
      </c>
      <c r="AR163" t="str">
        <f t="shared" si="104"/>
        <v>Arkansas</v>
      </c>
      <c r="AS163" s="5" t="s">
        <v>1105</v>
      </c>
      <c r="AT163" s="184"/>
      <c r="AV163" s="97">
        <v>5</v>
      </c>
      <c r="AW163" s="99"/>
      <c r="AX163" s="97">
        <v>5</v>
      </c>
      <c r="AZ163" s="7" t="s">
        <v>1619</v>
      </c>
      <c r="BA163" t="s">
        <v>3184</v>
      </c>
    </row>
    <row r="164" spans="1:102">
      <c r="A164" s="6"/>
      <c r="B164" s="6"/>
      <c r="C164" s="1"/>
      <c r="E164" s="7"/>
      <c r="F164" s="7"/>
      <c r="G164" s="7"/>
      <c r="H164" s="7"/>
      <c r="I164" s="49"/>
      <c r="J164" s="177"/>
      <c r="K164" s="2"/>
      <c r="AK164" s="7"/>
      <c r="AL164" s="7"/>
      <c r="AM164" s="7"/>
      <c r="AS164" s="6"/>
      <c r="AT164" s="184"/>
      <c r="AV164" s="97"/>
      <c r="AW164" s="99"/>
      <c r="CP164" t="s">
        <v>3568</v>
      </c>
      <c r="CQ164" t="s">
        <v>3569</v>
      </c>
      <c r="CR164" t="s">
        <v>3570</v>
      </c>
      <c r="CS164" t="s">
        <v>3571</v>
      </c>
      <c r="CT164" t="s">
        <v>3572</v>
      </c>
      <c r="CU164" t="s">
        <v>3573</v>
      </c>
      <c r="CV164" t="s">
        <v>3574</v>
      </c>
      <c r="CW164" t="s">
        <v>3575</v>
      </c>
      <c r="CX164" t="s">
        <v>3576</v>
      </c>
    </row>
    <row r="165" spans="1:102" hidden="1" outlineLevel="1">
      <c r="A165" s="6" t="s">
        <v>1551</v>
      </c>
      <c r="B165" s="6" t="s">
        <v>203</v>
      </c>
      <c r="C165" s="1">
        <f t="shared" ref="C165:C222" si="107">SUM(R165:AI165)</f>
        <v>44050</v>
      </c>
      <c r="D165" s="7">
        <f>IF(R165&gt;0,RANK(R165,(R165:T165,U165:AI165)),0)</f>
        <v>2</v>
      </c>
      <c r="E165" s="7">
        <f>IF(S165&gt;0,RANK(S165,(R165:T165,U165:AI165)),0)</f>
        <v>0</v>
      </c>
      <c r="F165" s="7">
        <f>IF(T165&gt;0,RANK(T165,(R165:T165,U165:AI165)),0)</f>
        <v>0</v>
      </c>
      <c r="G165" s="7">
        <f>IF(U165&gt;0,RANK(U165,(R165:T165,U165:AI165)),0)</f>
        <v>3</v>
      </c>
      <c r="H165" s="7">
        <f t="shared" ref="H165:H196" si="108">IF(V165&gt;0,RANK(V165,(R165:AB165)),0)</f>
        <v>1</v>
      </c>
      <c r="I165" s="49">
        <f t="shared" ref="I165:I222" si="109">MAX(R165:AA165)-LARGE(R165:AA165,2)</f>
        <v>21483</v>
      </c>
      <c r="J165" s="177">
        <f t="shared" ref="J165:J222" si="110">I165/C165</f>
        <v>0.48769580022701475</v>
      </c>
      <c r="K165" s="2"/>
      <c r="L165" s="2">
        <f t="shared" ref="L165:L196" si="111">IF($C165=0,"-",R165/$C165)</f>
        <v>0.17284903518728717</v>
      </c>
      <c r="M165" s="2">
        <f t="shared" ref="M165:M196" si="112">IF($C165=0,"-",S165/$C165)</f>
        <v>0</v>
      </c>
      <c r="N165" s="2">
        <f t="shared" ref="N165:N196" si="113">IF($C165=0,"-",T165/$C165)</f>
        <v>0</v>
      </c>
      <c r="O165" s="2">
        <f t="shared" ref="O165:O223" si="114">IF($C165=0,"-",U165/$C165)</f>
        <v>0.10912599318955732</v>
      </c>
      <c r="P165" s="2">
        <f t="shared" ref="P165:P196" si="115">IF($C165=0,"-",V165/$C165)</f>
        <v>0.66054483541430198</v>
      </c>
      <c r="Q165" s="2">
        <f t="shared" si="89"/>
        <v>5.7480136208853616E-2</v>
      </c>
      <c r="R165" s="1">
        <v>7614</v>
      </c>
      <c r="U165" s="1">
        <v>4807</v>
      </c>
      <c r="V165" s="1">
        <v>29097</v>
      </c>
      <c r="W165" s="1">
        <v>1973</v>
      </c>
      <c r="AB165" s="1">
        <f>SUM(CP165:CX165)</f>
        <v>3</v>
      </c>
      <c r="AC165" s="1">
        <f>SUM(BE165:BV165)</f>
        <v>0</v>
      </c>
      <c r="AI165" s="1">
        <v>556</v>
      </c>
      <c r="AK165" s="7">
        <f t="shared" ref="AK165:AK196" si="116">IF(W165&gt;0,RANK(W165,(R165:AB165)),0)</f>
        <v>4</v>
      </c>
      <c r="AL165" s="7">
        <f t="shared" ref="AL165:AL196" si="117">IF(X165&gt;0,RANK(X165,(R165:AB165)),0)</f>
        <v>0</v>
      </c>
      <c r="AM165" s="7">
        <f t="shared" ref="AM165:AM196" si="118">IF(Y165&gt;0,RANK(Y165,(R165:AB165)),0)</f>
        <v>0</v>
      </c>
      <c r="AN165" s="2">
        <f t="shared" ref="AN165:AN196" si="119">IF($C165=0,"-",W165/$C165)</f>
        <v>4.4790011350737798E-2</v>
      </c>
      <c r="AO165" s="2">
        <f t="shared" ref="AO165:AO196" si="120">IF($C165=0,"-",X165/$C165)</f>
        <v>0</v>
      </c>
      <c r="AP165" s="2">
        <f t="shared" ref="AP165:AP196" si="121">IF($C165=0,"-",Y165/$C165)</f>
        <v>0</v>
      </c>
      <c r="AR165" t="str">
        <f t="shared" ref="AR165:AR196" si="122">A165</f>
        <v>Alameda</v>
      </c>
      <c r="AS165" s="6" t="s">
        <v>203</v>
      </c>
      <c r="AT165" s="184"/>
      <c r="AV165" s="97">
        <v>6</v>
      </c>
      <c r="AW165" s="99">
        <v>1</v>
      </c>
      <c r="AX165" s="105">
        <f t="shared" ref="AX165:AX196" si="123">AV165*1000+AW165</f>
        <v>6001</v>
      </c>
      <c r="AZ165" s="7" t="s">
        <v>2951</v>
      </c>
      <c r="BA165" t="s">
        <v>3184</v>
      </c>
      <c r="BB165" s="1"/>
      <c r="BC165" s="1"/>
      <c r="BD165" s="1"/>
      <c r="BU165">
        <v>0</v>
      </c>
      <c r="CP165">
        <v>1</v>
      </c>
      <c r="CQ165">
        <v>0</v>
      </c>
      <c r="CR165">
        <v>1</v>
      </c>
      <c r="CS165">
        <v>0</v>
      </c>
      <c r="CT165">
        <v>0</v>
      </c>
      <c r="CU165">
        <v>1</v>
      </c>
      <c r="CV165">
        <v>0</v>
      </c>
      <c r="CW165">
        <v>0</v>
      </c>
      <c r="CX165">
        <v>0</v>
      </c>
    </row>
    <row r="166" spans="1:102" hidden="1" outlineLevel="1">
      <c r="A166" s="6" t="s">
        <v>612</v>
      </c>
      <c r="B166" s="6" t="s">
        <v>203</v>
      </c>
      <c r="C166" s="1">
        <f t="shared" si="107"/>
        <v>154</v>
      </c>
      <c r="D166" s="7">
        <f>IF(R166&gt;0,RANK(R166,(R166:T166,U166:AI166)),0)</f>
        <v>2</v>
      </c>
      <c r="E166" s="7">
        <f>IF(S166&gt;0,RANK(S166,(R166:T166,U166:AI166)),0)</f>
        <v>0</v>
      </c>
      <c r="F166" s="7">
        <f>IF(T166&gt;0,RANK(T166,(R166:T166,U166:AI166)),0)</f>
        <v>0</v>
      </c>
      <c r="G166" s="7">
        <f>IF(U166&gt;0,RANK(U166,(R166:T166,U166:AI166)),0)</f>
        <v>3</v>
      </c>
      <c r="H166" s="7">
        <f t="shared" si="108"/>
        <v>1</v>
      </c>
      <c r="I166" s="49">
        <f t="shared" si="109"/>
        <v>104</v>
      </c>
      <c r="J166" s="177">
        <f t="shared" si="110"/>
        <v>0.67532467532467533</v>
      </c>
      <c r="K166" s="2"/>
      <c r="L166" s="2">
        <f t="shared" si="111"/>
        <v>0.12337662337662338</v>
      </c>
      <c r="M166" s="2">
        <f t="shared" si="112"/>
        <v>0</v>
      </c>
      <c r="N166" s="2">
        <f t="shared" si="113"/>
        <v>0</v>
      </c>
      <c r="O166" s="2">
        <f t="shared" si="114"/>
        <v>4.5454545454545456E-2</v>
      </c>
      <c r="P166" s="2">
        <f t="shared" si="115"/>
        <v>0.79870129870129869</v>
      </c>
      <c r="Q166" s="2">
        <f t="shared" si="89"/>
        <v>3.2467532467532534E-2</v>
      </c>
      <c r="R166" s="1">
        <v>19</v>
      </c>
      <c r="U166" s="1">
        <v>7</v>
      </c>
      <c r="V166" s="1">
        <v>123</v>
      </c>
      <c r="W166" s="1">
        <v>5</v>
      </c>
      <c r="AB166" s="1">
        <f t="shared" ref="AB166:AB222" si="124">SUM(CP166:CX166)</f>
        <v>0</v>
      </c>
      <c r="AC166" s="1">
        <f t="shared" ref="AC166:AC222" si="125">SUM(BE166:BV166)</f>
        <v>0</v>
      </c>
      <c r="AD166" s="45"/>
      <c r="AI166" s="1">
        <v>0</v>
      </c>
      <c r="AK166" s="7">
        <f t="shared" si="116"/>
        <v>4</v>
      </c>
      <c r="AL166" s="7">
        <f t="shared" si="117"/>
        <v>0</v>
      </c>
      <c r="AM166" s="7">
        <f t="shared" si="118"/>
        <v>0</v>
      </c>
      <c r="AN166" s="2">
        <f t="shared" si="119"/>
        <v>3.2467532467532464E-2</v>
      </c>
      <c r="AO166" s="2">
        <f t="shared" si="120"/>
        <v>0</v>
      </c>
      <c r="AP166" s="2">
        <f t="shared" si="121"/>
        <v>0</v>
      </c>
      <c r="AR166" t="str">
        <f t="shared" si="122"/>
        <v>Alpine</v>
      </c>
      <c r="AS166" s="6" t="s">
        <v>203</v>
      </c>
      <c r="AT166" s="184">
        <v>4</v>
      </c>
      <c r="AV166" s="97">
        <v>6</v>
      </c>
      <c r="AW166" s="99">
        <v>3</v>
      </c>
      <c r="AX166" s="105">
        <f t="shared" si="123"/>
        <v>6003</v>
      </c>
      <c r="AZ166" s="7" t="s">
        <v>2951</v>
      </c>
      <c r="BA166" t="s">
        <v>3184</v>
      </c>
      <c r="BB166" s="1"/>
      <c r="BC166" s="1"/>
      <c r="BD166" s="1"/>
      <c r="BU166">
        <v>0</v>
      </c>
      <c r="CP166">
        <v>0</v>
      </c>
      <c r="CQ166">
        <v>0</v>
      </c>
      <c r="CR166">
        <v>0</v>
      </c>
      <c r="CS166">
        <v>0</v>
      </c>
      <c r="CT166">
        <v>0</v>
      </c>
      <c r="CU166">
        <v>0</v>
      </c>
      <c r="CV166">
        <v>0</v>
      </c>
      <c r="CW166">
        <v>0</v>
      </c>
      <c r="CX166">
        <v>0</v>
      </c>
    </row>
    <row r="167" spans="1:102" hidden="1" outlineLevel="1">
      <c r="A167" s="6" t="s">
        <v>1553</v>
      </c>
      <c r="B167" s="6" t="s">
        <v>203</v>
      </c>
      <c r="C167" s="1">
        <f t="shared" si="107"/>
        <v>5996</v>
      </c>
      <c r="D167" s="7">
        <f>IF(R167&gt;0,RANK(R167,(R167:T167,U167:AI167)),0)</f>
        <v>2</v>
      </c>
      <c r="E167" s="7">
        <f>IF(S167&gt;0,RANK(S167,(R167:T167,U167:AI167)),0)</f>
        <v>0</v>
      </c>
      <c r="F167" s="7">
        <f>IF(T167&gt;0,RANK(T167,(R167:T167,U167:AI167)),0)</f>
        <v>0</v>
      </c>
      <c r="G167" s="7">
        <f>IF(U167&gt;0,RANK(U167,(R167:T167,U167:AI167)),0)</f>
        <v>3</v>
      </c>
      <c r="H167" s="7">
        <f t="shared" si="108"/>
        <v>1</v>
      </c>
      <c r="I167" s="49">
        <f t="shared" si="109"/>
        <v>4390</v>
      </c>
      <c r="J167" s="177">
        <f t="shared" si="110"/>
        <v>0.73215476984656436</v>
      </c>
      <c r="K167" s="2"/>
      <c r="L167" s="2">
        <f t="shared" si="111"/>
        <v>7.9719813208805876E-2</v>
      </c>
      <c r="M167" s="2">
        <f t="shared" si="112"/>
        <v>0</v>
      </c>
      <c r="N167" s="2">
        <f t="shared" si="113"/>
        <v>0</v>
      </c>
      <c r="O167" s="2">
        <f t="shared" si="114"/>
        <v>6.6544362908605742E-2</v>
      </c>
      <c r="P167" s="2">
        <f t="shared" si="115"/>
        <v>0.81187458305537019</v>
      </c>
      <c r="Q167" s="2">
        <f t="shared" si="89"/>
        <v>4.1861240827218205E-2</v>
      </c>
      <c r="R167" s="1">
        <v>478</v>
      </c>
      <c r="U167" s="1">
        <v>399</v>
      </c>
      <c r="V167" s="1">
        <v>4868</v>
      </c>
      <c r="W167" s="1">
        <v>217</v>
      </c>
      <c r="AB167" s="1">
        <f t="shared" si="124"/>
        <v>0</v>
      </c>
      <c r="AC167" s="1">
        <f t="shared" si="125"/>
        <v>0</v>
      </c>
      <c r="AD167" s="45"/>
      <c r="AI167" s="1">
        <v>34</v>
      </c>
      <c r="AK167" s="7">
        <f t="shared" si="116"/>
        <v>4</v>
      </c>
      <c r="AL167" s="7">
        <f t="shared" si="117"/>
        <v>0</v>
      </c>
      <c r="AM167" s="7">
        <f t="shared" si="118"/>
        <v>0</v>
      </c>
      <c r="AN167" s="2">
        <f t="shared" si="119"/>
        <v>3.6190793862575052E-2</v>
      </c>
      <c r="AO167" s="2">
        <f t="shared" si="120"/>
        <v>0</v>
      </c>
      <c r="AP167" s="2">
        <f t="shared" si="121"/>
        <v>0</v>
      </c>
      <c r="AR167" t="str">
        <f t="shared" si="122"/>
        <v>Amador</v>
      </c>
      <c r="AS167" s="6" t="s">
        <v>203</v>
      </c>
      <c r="AT167" s="184">
        <v>4</v>
      </c>
      <c r="AV167" s="97">
        <v>6</v>
      </c>
      <c r="AW167" s="99">
        <v>5</v>
      </c>
      <c r="AX167" s="105">
        <f t="shared" si="123"/>
        <v>6005</v>
      </c>
      <c r="AZ167" s="7" t="s">
        <v>2951</v>
      </c>
      <c r="BA167" t="s">
        <v>3184</v>
      </c>
      <c r="BB167" s="1"/>
      <c r="BC167" s="1"/>
      <c r="BD167" s="1"/>
      <c r="BU167">
        <v>0</v>
      </c>
      <c r="CP167">
        <v>0</v>
      </c>
      <c r="CQ167">
        <v>0</v>
      </c>
      <c r="CR167">
        <v>0</v>
      </c>
      <c r="CS167">
        <v>0</v>
      </c>
      <c r="CT167">
        <v>0</v>
      </c>
      <c r="CU167">
        <v>0</v>
      </c>
      <c r="CV167">
        <v>0</v>
      </c>
      <c r="CW167">
        <v>0</v>
      </c>
      <c r="CX167">
        <v>0</v>
      </c>
    </row>
    <row r="168" spans="1:102" hidden="1" outlineLevel="1">
      <c r="A168" s="6" t="s">
        <v>1220</v>
      </c>
      <c r="B168" s="6" t="s">
        <v>203</v>
      </c>
      <c r="C168" s="1">
        <f t="shared" si="107"/>
        <v>25156</v>
      </c>
      <c r="D168" s="7">
        <f>IF(R168&gt;0,RANK(R168,(R168:T168,U168:AI168)),0)</f>
        <v>3</v>
      </c>
      <c r="E168" s="7">
        <f>IF(S168&gt;0,RANK(S168,(R168:T168,U168:AI168)),0)</f>
        <v>0</v>
      </c>
      <c r="F168" s="7">
        <f>IF(T168&gt;0,RANK(T168,(R168:T168,U168:AI168)),0)</f>
        <v>0</v>
      </c>
      <c r="G168" s="7">
        <f>IF(U168&gt;0,RANK(U168,(R168:T168,U168:AI168)),0)</f>
        <v>2</v>
      </c>
      <c r="H168" s="7">
        <f t="shared" si="108"/>
        <v>1</v>
      </c>
      <c r="I168" s="49">
        <f t="shared" si="109"/>
        <v>18151</v>
      </c>
      <c r="J168" s="177">
        <f t="shared" si="110"/>
        <v>0.72153760534266176</v>
      </c>
      <c r="K168" s="2"/>
      <c r="L168" s="2">
        <f t="shared" si="111"/>
        <v>7.266656066147241E-2</v>
      </c>
      <c r="M168" s="2">
        <f t="shared" si="112"/>
        <v>0</v>
      </c>
      <c r="N168" s="2">
        <f t="shared" si="113"/>
        <v>0</v>
      </c>
      <c r="O168" s="2">
        <f t="shared" si="114"/>
        <v>7.6641755446016854E-2</v>
      </c>
      <c r="P168" s="2">
        <f t="shared" si="115"/>
        <v>0.79817936078867868</v>
      </c>
      <c r="Q168" s="2">
        <f t="shared" si="89"/>
        <v>5.2512323103832137E-2</v>
      </c>
      <c r="R168" s="1">
        <v>1828</v>
      </c>
      <c r="U168" s="1">
        <v>1928</v>
      </c>
      <c r="V168" s="1">
        <v>20079</v>
      </c>
      <c r="W168" s="1">
        <v>1231</v>
      </c>
      <c r="AB168" s="1">
        <f t="shared" si="124"/>
        <v>0</v>
      </c>
      <c r="AC168" s="1">
        <f t="shared" si="125"/>
        <v>0</v>
      </c>
      <c r="AD168" s="45"/>
      <c r="AI168" s="1">
        <v>90</v>
      </c>
      <c r="AK168" s="7">
        <f t="shared" si="116"/>
        <v>4</v>
      </c>
      <c r="AL168" s="7">
        <f t="shared" si="117"/>
        <v>0</v>
      </c>
      <c r="AM168" s="7">
        <f t="shared" si="118"/>
        <v>0</v>
      </c>
      <c r="AN168" s="2">
        <f t="shared" si="119"/>
        <v>4.8934647797742092E-2</v>
      </c>
      <c r="AO168" s="2">
        <f t="shared" si="120"/>
        <v>0</v>
      </c>
      <c r="AP168" s="2">
        <f t="shared" si="121"/>
        <v>0</v>
      </c>
      <c r="AR168" t="str">
        <f t="shared" si="122"/>
        <v>Butte</v>
      </c>
      <c r="AS168" s="6" t="s">
        <v>203</v>
      </c>
      <c r="AT168" s="184">
        <v>1</v>
      </c>
      <c r="AV168" s="97">
        <v>6</v>
      </c>
      <c r="AW168" s="99">
        <v>7</v>
      </c>
      <c r="AX168" s="105">
        <f t="shared" si="123"/>
        <v>6007</v>
      </c>
      <c r="AZ168" s="7" t="s">
        <v>2951</v>
      </c>
      <c r="BA168" t="s">
        <v>3184</v>
      </c>
      <c r="BB168" s="1"/>
      <c r="BC168" s="1"/>
      <c r="BD168" s="1"/>
      <c r="BU168">
        <v>0</v>
      </c>
      <c r="CP168">
        <v>0</v>
      </c>
      <c r="CQ168">
        <v>0</v>
      </c>
      <c r="CR168">
        <v>0</v>
      </c>
      <c r="CS168">
        <v>0</v>
      </c>
      <c r="CT168">
        <v>0</v>
      </c>
      <c r="CU168">
        <v>0</v>
      </c>
      <c r="CV168">
        <v>0</v>
      </c>
      <c r="CW168">
        <v>0</v>
      </c>
      <c r="CX168">
        <v>0</v>
      </c>
    </row>
    <row r="169" spans="1:102" hidden="1" outlineLevel="1">
      <c r="A169" s="6" t="s">
        <v>1051</v>
      </c>
      <c r="B169" s="6" t="s">
        <v>203</v>
      </c>
      <c r="C169" s="1">
        <f t="shared" si="107"/>
        <v>7009</v>
      </c>
      <c r="D169" s="7">
        <f>IF(R169&gt;0,RANK(R169,(R169:T169,U169:AI169)),0)</f>
        <v>3</v>
      </c>
      <c r="E169" s="7">
        <f>IF(S169&gt;0,RANK(S169,(R169:T169,U169:AI169)),0)</f>
        <v>0</v>
      </c>
      <c r="F169" s="7">
        <f>IF(T169&gt;0,RANK(T169,(R169:T169,U169:AI169)),0)</f>
        <v>0</v>
      </c>
      <c r="G169" s="7">
        <f>IF(U169&gt;0,RANK(U169,(R169:T169,U169:AI169)),0)</f>
        <v>2</v>
      </c>
      <c r="H169" s="7">
        <f t="shared" si="108"/>
        <v>1</v>
      </c>
      <c r="I169" s="49">
        <f t="shared" si="109"/>
        <v>5250</v>
      </c>
      <c r="J169" s="177">
        <f t="shared" si="110"/>
        <v>0.74903695248965618</v>
      </c>
      <c r="K169" s="2"/>
      <c r="L169" s="2">
        <f t="shared" si="111"/>
        <v>7.1194178912826367E-2</v>
      </c>
      <c r="M169" s="2">
        <f t="shared" si="112"/>
        <v>0</v>
      </c>
      <c r="N169" s="2">
        <f t="shared" si="113"/>
        <v>0</v>
      </c>
      <c r="O169" s="2">
        <f t="shared" si="114"/>
        <v>7.3191610786132122E-2</v>
      </c>
      <c r="P169" s="2">
        <f t="shared" si="115"/>
        <v>0.8222285632757883</v>
      </c>
      <c r="Q169" s="2">
        <f t="shared" si="89"/>
        <v>3.3385647025253262E-2</v>
      </c>
      <c r="R169" s="1">
        <v>499</v>
      </c>
      <c r="U169" s="1">
        <v>513</v>
      </c>
      <c r="V169" s="1">
        <v>5763</v>
      </c>
      <c r="W169" s="1">
        <v>209</v>
      </c>
      <c r="AB169" s="1">
        <f t="shared" si="124"/>
        <v>0</v>
      </c>
      <c r="AC169" s="1">
        <f t="shared" si="125"/>
        <v>0</v>
      </c>
      <c r="AD169" s="45"/>
      <c r="AI169" s="1">
        <v>25</v>
      </c>
      <c r="AK169" s="7">
        <f t="shared" si="116"/>
        <v>4</v>
      </c>
      <c r="AL169" s="7">
        <f t="shared" si="117"/>
        <v>0</v>
      </c>
      <c r="AM169" s="7">
        <f t="shared" si="118"/>
        <v>0</v>
      </c>
      <c r="AN169" s="2">
        <f t="shared" si="119"/>
        <v>2.9818804394350123E-2</v>
      </c>
      <c r="AO169" s="2">
        <f t="shared" si="120"/>
        <v>0</v>
      </c>
      <c r="AP169" s="2">
        <f t="shared" si="121"/>
        <v>0</v>
      </c>
      <c r="AR169" t="str">
        <f t="shared" si="122"/>
        <v>Calaveras</v>
      </c>
      <c r="AS169" s="6" t="s">
        <v>203</v>
      </c>
      <c r="AT169" s="184">
        <v>4</v>
      </c>
      <c r="AV169" s="97">
        <v>6</v>
      </c>
      <c r="AW169" s="99">
        <v>9</v>
      </c>
      <c r="AX169" s="105">
        <f t="shared" si="123"/>
        <v>6009</v>
      </c>
      <c r="AZ169" s="7" t="s">
        <v>2951</v>
      </c>
      <c r="BA169" t="s">
        <v>3184</v>
      </c>
      <c r="BB169" s="1"/>
      <c r="BC169" s="1"/>
      <c r="BD169" s="1"/>
      <c r="BU169">
        <v>0</v>
      </c>
      <c r="CP169">
        <v>0</v>
      </c>
      <c r="CQ169">
        <v>0</v>
      </c>
      <c r="CR169">
        <v>0</v>
      </c>
      <c r="CS169">
        <v>0</v>
      </c>
      <c r="CT169">
        <v>0</v>
      </c>
      <c r="CU169">
        <v>0</v>
      </c>
      <c r="CV169">
        <v>0</v>
      </c>
      <c r="CW169">
        <v>0</v>
      </c>
      <c r="CX169">
        <v>0</v>
      </c>
    </row>
    <row r="170" spans="1:102" hidden="1" outlineLevel="1">
      <c r="A170" s="6" t="s">
        <v>1052</v>
      </c>
      <c r="B170" s="6" t="s">
        <v>203</v>
      </c>
      <c r="C170" s="1">
        <f t="shared" si="107"/>
        <v>2057</v>
      </c>
      <c r="D170" s="7">
        <f>IF(R170&gt;0,RANK(R170,(R170:T170,U170:AI170)),0)</f>
        <v>2</v>
      </c>
      <c r="E170" s="7">
        <f>IF(S170&gt;0,RANK(S170,(R170:T170,U170:AI170)),0)</f>
        <v>0</v>
      </c>
      <c r="F170" s="7">
        <f>IF(T170&gt;0,RANK(T170,(R170:T170,U170:AI170)),0)</f>
        <v>0</v>
      </c>
      <c r="G170" s="7">
        <f>IF(U170&gt;0,RANK(U170,(R170:T170,U170:AI170)),0)</f>
        <v>2</v>
      </c>
      <c r="H170" s="7">
        <f t="shared" si="108"/>
        <v>1</v>
      </c>
      <c r="I170" s="49">
        <f t="shared" si="109"/>
        <v>1576</v>
      </c>
      <c r="J170" s="177">
        <f t="shared" si="110"/>
        <v>0.76616431696645604</v>
      </c>
      <c r="K170" s="2"/>
      <c r="L170" s="2">
        <f t="shared" si="111"/>
        <v>6.6115702479338845E-2</v>
      </c>
      <c r="M170" s="2">
        <f t="shared" si="112"/>
        <v>0</v>
      </c>
      <c r="N170" s="2">
        <f t="shared" si="113"/>
        <v>0</v>
      </c>
      <c r="O170" s="2">
        <f t="shared" si="114"/>
        <v>6.6115702479338845E-2</v>
      </c>
      <c r="P170" s="2">
        <f t="shared" si="115"/>
        <v>0.83228001944579488</v>
      </c>
      <c r="Q170" s="2">
        <f t="shared" si="89"/>
        <v>3.5488575595527427E-2</v>
      </c>
      <c r="R170" s="1">
        <v>136</v>
      </c>
      <c r="U170" s="1">
        <v>136</v>
      </c>
      <c r="V170" s="1">
        <v>1712</v>
      </c>
      <c r="W170" s="1">
        <v>63</v>
      </c>
      <c r="AB170" s="1">
        <f t="shared" si="124"/>
        <v>0</v>
      </c>
      <c r="AC170" s="1">
        <f t="shared" si="125"/>
        <v>0</v>
      </c>
      <c r="AD170" s="45"/>
      <c r="AI170" s="1">
        <v>10</v>
      </c>
      <c r="AK170" s="7">
        <f t="shared" si="116"/>
        <v>4</v>
      </c>
      <c r="AL170" s="7">
        <f t="shared" si="117"/>
        <v>0</v>
      </c>
      <c r="AM170" s="7">
        <f t="shared" si="118"/>
        <v>0</v>
      </c>
      <c r="AN170" s="2">
        <f t="shared" si="119"/>
        <v>3.0627126883811376E-2</v>
      </c>
      <c r="AO170" s="2">
        <f t="shared" si="120"/>
        <v>0</v>
      </c>
      <c r="AP170" s="2">
        <f t="shared" si="121"/>
        <v>0</v>
      </c>
      <c r="AR170" t="str">
        <f t="shared" si="122"/>
        <v>Colusa</v>
      </c>
      <c r="AS170" s="6" t="s">
        <v>203</v>
      </c>
      <c r="AT170" s="184">
        <v>3</v>
      </c>
      <c r="AV170" s="97">
        <v>6</v>
      </c>
      <c r="AW170" s="99">
        <v>11</v>
      </c>
      <c r="AX170" s="105">
        <f t="shared" si="123"/>
        <v>6011</v>
      </c>
      <c r="AZ170" s="7" t="s">
        <v>2951</v>
      </c>
      <c r="BA170" t="s">
        <v>3184</v>
      </c>
      <c r="BB170" s="1"/>
      <c r="BC170" s="1"/>
      <c r="BD170" s="1"/>
      <c r="BU170">
        <v>0</v>
      </c>
      <c r="CP170">
        <v>0</v>
      </c>
      <c r="CQ170">
        <v>0</v>
      </c>
      <c r="CR170">
        <v>0</v>
      </c>
      <c r="CS170">
        <v>0</v>
      </c>
      <c r="CT170">
        <v>0</v>
      </c>
      <c r="CU170">
        <v>0</v>
      </c>
      <c r="CV170">
        <v>0</v>
      </c>
      <c r="CW170">
        <v>0</v>
      </c>
      <c r="CX170">
        <v>0</v>
      </c>
    </row>
    <row r="171" spans="1:102" hidden="1" outlineLevel="1">
      <c r="A171" s="6" t="s">
        <v>2019</v>
      </c>
      <c r="B171" s="6" t="s">
        <v>203</v>
      </c>
      <c r="C171" s="1">
        <f t="shared" si="107"/>
        <v>59690</v>
      </c>
      <c r="D171" s="7">
        <f>IF(R171&gt;0,RANK(R171,(R171:T171,U171:AI171)),0)</f>
        <v>2</v>
      </c>
      <c r="E171" s="7">
        <f>IF(S171&gt;0,RANK(S171,(R171:T171,U171:AI171)),0)</f>
        <v>0</v>
      </c>
      <c r="F171" s="7">
        <f>IF(T171&gt;0,RANK(T171,(R171:T171,U171:AI171)),0)</f>
        <v>0</v>
      </c>
      <c r="G171" s="7">
        <f>IF(U171&gt;0,RANK(U171,(R171:T171,U171:AI171)),0)</f>
        <v>3</v>
      </c>
      <c r="H171" s="7">
        <f t="shared" si="108"/>
        <v>1</v>
      </c>
      <c r="I171" s="49">
        <f t="shared" si="109"/>
        <v>30940</v>
      </c>
      <c r="J171" s="177">
        <f t="shared" si="110"/>
        <v>0.51834478137041384</v>
      </c>
      <c r="K171" s="2"/>
      <c r="L171" s="2">
        <f t="shared" si="111"/>
        <v>0.17617691405595576</v>
      </c>
      <c r="M171" s="2">
        <f t="shared" si="112"/>
        <v>0</v>
      </c>
      <c r="N171" s="2">
        <f t="shared" si="113"/>
        <v>0</v>
      </c>
      <c r="O171" s="2">
        <f t="shared" si="114"/>
        <v>8.7133523203216615E-2</v>
      </c>
      <c r="P171" s="2">
        <f t="shared" si="115"/>
        <v>0.69452169542636955</v>
      </c>
      <c r="Q171" s="2">
        <f t="shared" si="89"/>
        <v>4.2167867314458096E-2</v>
      </c>
      <c r="R171" s="1">
        <v>10516</v>
      </c>
      <c r="U171" s="1">
        <v>5201</v>
      </c>
      <c r="V171" s="1">
        <v>41456</v>
      </c>
      <c r="W171" s="1">
        <v>2066</v>
      </c>
      <c r="AB171" s="1">
        <f t="shared" si="124"/>
        <v>0</v>
      </c>
      <c r="AC171" s="1">
        <f t="shared" si="125"/>
        <v>0</v>
      </c>
      <c r="AD171" s="45"/>
      <c r="AI171" s="1">
        <v>451</v>
      </c>
      <c r="AK171" s="7">
        <f t="shared" si="116"/>
        <v>4</v>
      </c>
      <c r="AL171" s="7">
        <f t="shared" si="117"/>
        <v>0</v>
      </c>
      <c r="AM171" s="7">
        <f t="shared" si="118"/>
        <v>0</v>
      </c>
      <c r="AN171" s="2">
        <f t="shared" si="119"/>
        <v>3.4612162841346959E-2</v>
      </c>
      <c r="AO171" s="2">
        <f t="shared" si="120"/>
        <v>0</v>
      </c>
      <c r="AP171" s="2">
        <f t="shared" si="121"/>
        <v>0</v>
      </c>
      <c r="AR171" t="str">
        <f t="shared" si="122"/>
        <v>Contra Costa</v>
      </c>
      <c r="AS171" s="6" t="s">
        <v>203</v>
      </c>
      <c r="AT171" s="184"/>
      <c r="AV171" s="97">
        <v>6</v>
      </c>
      <c r="AW171" s="99">
        <v>13</v>
      </c>
      <c r="AX171" s="105">
        <f t="shared" si="123"/>
        <v>6013</v>
      </c>
      <c r="AZ171" s="7" t="s">
        <v>2951</v>
      </c>
      <c r="BA171" t="s">
        <v>3184</v>
      </c>
      <c r="BB171" s="1"/>
      <c r="BC171" s="1"/>
      <c r="BD171" s="1"/>
      <c r="BU171">
        <v>0</v>
      </c>
      <c r="CP171">
        <v>0</v>
      </c>
      <c r="CQ171">
        <v>0</v>
      </c>
      <c r="CR171">
        <v>0</v>
      </c>
      <c r="CS171">
        <v>0</v>
      </c>
      <c r="CT171">
        <v>0</v>
      </c>
      <c r="CU171">
        <v>0</v>
      </c>
      <c r="CV171">
        <v>0</v>
      </c>
      <c r="CW171">
        <v>0</v>
      </c>
      <c r="CX171">
        <v>0</v>
      </c>
    </row>
    <row r="172" spans="1:102" hidden="1" outlineLevel="1">
      <c r="A172" s="6" t="s">
        <v>1393</v>
      </c>
      <c r="B172" s="6" t="s">
        <v>203</v>
      </c>
      <c r="C172" s="1">
        <f t="shared" si="107"/>
        <v>2411</v>
      </c>
      <c r="D172" s="7">
        <f>IF(R172&gt;0,RANK(R172,(R172:T172,U172:AI172)),0)</f>
        <v>3</v>
      </c>
      <c r="E172" s="7">
        <f>IF(S172&gt;0,RANK(S172,(R172:T172,U172:AI172)),0)</f>
        <v>0</v>
      </c>
      <c r="F172" s="7">
        <f>IF(T172&gt;0,RANK(T172,(R172:T172,U172:AI172)),0)</f>
        <v>0</v>
      </c>
      <c r="G172" s="7">
        <f>IF(U172&gt;0,RANK(U172,(R172:T172,U172:AI172)),0)</f>
        <v>2</v>
      </c>
      <c r="H172" s="7">
        <f t="shared" si="108"/>
        <v>1</v>
      </c>
      <c r="I172" s="49">
        <f t="shared" si="109"/>
        <v>1658</v>
      </c>
      <c r="J172" s="177">
        <f t="shared" si="110"/>
        <v>0.6876814599751141</v>
      </c>
      <c r="K172" s="2"/>
      <c r="L172" s="2">
        <f t="shared" si="111"/>
        <v>5.5578598092077977E-2</v>
      </c>
      <c r="M172" s="2">
        <f t="shared" si="112"/>
        <v>0</v>
      </c>
      <c r="N172" s="2">
        <f t="shared" si="113"/>
        <v>0</v>
      </c>
      <c r="O172" s="2">
        <f t="shared" si="114"/>
        <v>9.8299460804645369E-2</v>
      </c>
      <c r="P172" s="2">
        <f t="shared" si="115"/>
        <v>0.78598092077975945</v>
      </c>
      <c r="Q172" s="2">
        <f t="shared" si="89"/>
        <v>6.0141020323517203E-2</v>
      </c>
      <c r="R172" s="1">
        <v>134</v>
      </c>
      <c r="U172" s="1">
        <v>237</v>
      </c>
      <c r="V172" s="1">
        <v>1895</v>
      </c>
      <c r="W172" s="1">
        <v>132</v>
      </c>
      <c r="AB172" s="1">
        <f t="shared" si="124"/>
        <v>0</v>
      </c>
      <c r="AC172" s="1">
        <f t="shared" si="125"/>
        <v>0</v>
      </c>
      <c r="AD172" s="45"/>
      <c r="AI172" s="1">
        <v>13</v>
      </c>
      <c r="AK172" s="7">
        <f t="shared" si="116"/>
        <v>4</v>
      </c>
      <c r="AL172" s="7">
        <f t="shared" si="117"/>
        <v>0</v>
      </c>
      <c r="AM172" s="7">
        <f t="shared" si="118"/>
        <v>0</v>
      </c>
      <c r="AN172" s="2">
        <f t="shared" si="119"/>
        <v>5.4749066777270844E-2</v>
      </c>
      <c r="AO172" s="2">
        <f t="shared" si="120"/>
        <v>0</v>
      </c>
      <c r="AP172" s="2">
        <f t="shared" si="121"/>
        <v>0</v>
      </c>
      <c r="AR172" t="str">
        <f t="shared" si="122"/>
        <v>Del Norte</v>
      </c>
      <c r="AS172" s="6" t="s">
        <v>203</v>
      </c>
      <c r="AT172" s="184">
        <v>2</v>
      </c>
      <c r="AV172" s="97">
        <v>6</v>
      </c>
      <c r="AW172" s="99">
        <v>15</v>
      </c>
      <c r="AX172" s="105">
        <f t="shared" si="123"/>
        <v>6015</v>
      </c>
      <c r="AZ172" s="7" t="s">
        <v>2951</v>
      </c>
      <c r="BA172" t="s">
        <v>3184</v>
      </c>
      <c r="BB172" s="1"/>
      <c r="BC172" s="1"/>
      <c r="BD172" s="1"/>
      <c r="BU172">
        <v>0</v>
      </c>
      <c r="CP172">
        <v>0</v>
      </c>
      <c r="CQ172">
        <v>0</v>
      </c>
      <c r="CR172">
        <v>0</v>
      </c>
      <c r="CS172">
        <v>0</v>
      </c>
      <c r="CT172">
        <v>0</v>
      </c>
      <c r="CU172">
        <v>0</v>
      </c>
      <c r="CV172">
        <v>0</v>
      </c>
      <c r="CW172">
        <v>0</v>
      </c>
      <c r="CX172">
        <v>0</v>
      </c>
    </row>
    <row r="173" spans="1:102" hidden="1" outlineLevel="1">
      <c r="A173" s="6" t="s">
        <v>1653</v>
      </c>
      <c r="B173" s="6" t="s">
        <v>203</v>
      </c>
      <c r="C173" s="1">
        <f t="shared" si="107"/>
        <v>27781</v>
      </c>
      <c r="D173" s="7">
        <f>IF(R173&gt;0,RANK(R173,(R173:T173,U173:AI173)),0)</f>
        <v>2</v>
      </c>
      <c r="E173" s="7">
        <f>IF(S173&gt;0,RANK(S173,(R173:T173,U173:AI173)),0)</f>
        <v>0</v>
      </c>
      <c r="F173" s="7">
        <f>IF(T173&gt;0,RANK(T173,(R173:T173,U173:AI173)),0)</f>
        <v>0</v>
      </c>
      <c r="G173" s="7">
        <f>IF(U173&gt;0,RANK(U173,(R173:T173,U173:AI173)),0)</f>
        <v>3</v>
      </c>
      <c r="H173" s="7">
        <f t="shared" si="108"/>
        <v>1</v>
      </c>
      <c r="I173" s="49">
        <f t="shared" si="109"/>
        <v>19216</v>
      </c>
      <c r="J173" s="177">
        <f t="shared" si="110"/>
        <v>0.69169576329145821</v>
      </c>
      <c r="K173" s="2"/>
      <c r="L173" s="2">
        <f t="shared" si="111"/>
        <v>9.6216838846693784E-2</v>
      </c>
      <c r="M173" s="2">
        <f t="shared" si="112"/>
        <v>0</v>
      </c>
      <c r="N173" s="2">
        <f t="shared" si="113"/>
        <v>0</v>
      </c>
      <c r="O173" s="2">
        <f t="shared" si="114"/>
        <v>7.4043410964328135E-2</v>
      </c>
      <c r="P173" s="2">
        <f t="shared" si="115"/>
        <v>0.78791260213815195</v>
      </c>
      <c r="Q173" s="2">
        <f t="shared" si="89"/>
        <v>4.1827148050826213E-2</v>
      </c>
      <c r="R173" s="1">
        <v>2673</v>
      </c>
      <c r="U173" s="1">
        <v>2057</v>
      </c>
      <c r="V173" s="1">
        <v>21889</v>
      </c>
      <c r="W173" s="1">
        <v>1039</v>
      </c>
      <c r="AB173" s="1">
        <f t="shared" si="124"/>
        <v>0</v>
      </c>
      <c r="AC173" s="1">
        <f t="shared" si="125"/>
        <v>0</v>
      </c>
      <c r="AD173" s="45"/>
      <c r="AI173" s="1">
        <v>123</v>
      </c>
      <c r="AK173" s="7">
        <f t="shared" si="116"/>
        <v>4</v>
      </c>
      <c r="AL173" s="7">
        <f t="shared" si="117"/>
        <v>0</v>
      </c>
      <c r="AM173" s="7">
        <f t="shared" si="118"/>
        <v>0</v>
      </c>
      <c r="AN173" s="2">
        <f t="shared" si="119"/>
        <v>3.7399661639249848E-2</v>
      </c>
      <c r="AO173" s="2">
        <f t="shared" si="120"/>
        <v>0</v>
      </c>
      <c r="AP173" s="2">
        <f t="shared" si="121"/>
        <v>0</v>
      </c>
      <c r="AR173" t="str">
        <f t="shared" si="122"/>
        <v>El Dorado</v>
      </c>
      <c r="AS173" s="6" t="s">
        <v>203</v>
      </c>
      <c r="AT173" s="184">
        <v>4</v>
      </c>
      <c r="AV173" s="97">
        <v>6</v>
      </c>
      <c r="AW173" s="99">
        <v>17</v>
      </c>
      <c r="AX173" s="105">
        <f t="shared" si="123"/>
        <v>6017</v>
      </c>
      <c r="AZ173" s="7" t="s">
        <v>2951</v>
      </c>
      <c r="BA173" t="s">
        <v>3184</v>
      </c>
      <c r="BB173" s="1"/>
      <c r="BC173" s="1"/>
      <c r="BD173" s="1"/>
      <c r="BU173">
        <v>0</v>
      </c>
      <c r="CP173">
        <v>0</v>
      </c>
      <c r="CQ173">
        <v>0</v>
      </c>
      <c r="CR173">
        <v>0</v>
      </c>
      <c r="CS173">
        <v>0</v>
      </c>
      <c r="CT173">
        <v>0</v>
      </c>
      <c r="CU173">
        <v>0</v>
      </c>
      <c r="CV173">
        <v>0</v>
      </c>
      <c r="CW173">
        <v>0</v>
      </c>
      <c r="CX173">
        <v>0</v>
      </c>
    </row>
    <row r="174" spans="1:102" hidden="1" outlineLevel="1">
      <c r="A174" s="6" t="s">
        <v>2806</v>
      </c>
      <c r="B174" s="6" t="s">
        <v>203</v>
      </c>
      <c r="C174" s="1">
        <f t="shared" si="107"/>
        <v>65556</v>
      </c>
      <c r="D174" s="7">
        <f>IF(R174&gt;0,RANK(R174,(R174:T174,U174:AI174)),0)</f>
        <v>3</v>
      </c>
      <c r="E174" s="7">
        <f>IF(S174&gt;0,RANK(S174,(R174:T174,U174:AI174)),0)</f>
        <v>0</v>
      </c>
      <c r="F174" s="7">
        <f>IF(T174&gt;0,RANK(T174,(R174:T174,U174:AI174)),0)</f>
        <v>0</v>
      </c>
      <c r="G174" s="7">
        <f>IF(U174&gt;0,RANK(U174,(R174:T174,U174:AI174)),0)</f>
        <v>2</v>
      </c>
      <c r="H174" s="7">
        <f t="shared" si="108"/>
        <v>1</v>
      </c>
      <c r="I174" s="49">
        <f t="shared" si="109"/>
        <v>43384</v>
      </c>
      <c r="J174" s="177">
        <f t="shared" si="110"/>
        <v>0.66178534382817744</v>
      </c>
      <c r="K174" s="2"/>
      <c r="L174" s="2">
        <f t="shared" si="111"/>
        <v>7.8528281164195496E-2</v>
      </c>
      <c r="M174" s="2">
        <f t="shared" si="112"/>
        <v>0</v>
      </c>
      <c r="N174" s="2">
        <f t="shared" si="113"/>
        <v>0</v>
      </c>
      <c r="O174" s="2">
        <f t="shared" si="114"/>
        <v>0.10818231740801758</v>
      </c>
      <c r="P174" s="2">
        <f t="shared" si="115"/>
        <v>0.76996766123619498</v>
      </c>
      <c r="Q174" s="2">
        <f t="shared" si="89"/>
        <v>4.3321740191591962E-2</v>
      </c>
      <c r="R174" s="1">
        <v>5148</v>
      </c>
      <c r="U174" s="1">
        <v>7092</v>
      </c>
      <c r="V174" s="1">
        <v>50476</v>
      </c>
      <c r="W174" s="1">
        <v>2622</v>
      </c>
      <c r="AB174" s="1">
        <f t="shared" si="124"/>
        <v>0</v>
      </c>
      <c r="AC174" s="1">
        <f t="shared" si="125"/>
        <v>0</v>
      </c>
      <c r="AD174" s="45"/>
      <c r="AI174" s="1">
        <v>218</v>
      </c>
      <c r="AK174" s="7">
        <f t="shared" si="116"/>
        <v>4</v>
      </c>
      <c r="AL174" s="7">
        <f t="shared" si="117"/>
        <v>0</v>
      </c>
      <c r="AM174" s="7">
        <f t="shared" si="118"/>
        <v>0</v>
      </c>
      <c r="AN174" s="2">
        <f t="shared" si="119"/>
        <v>3.9996339007871133E-2</v>
      </c>
      <c r="AO174" s="2">
        <f t="shared" si="120"/>
        <v>0</v>
      </c>
      <c r="AP174" s="2">
        <f t="shared" si="121"/>
        <v>0</v>
      </c>
      <c r="AR174" t="str">
        <f t="shared" si="122"/>
        <v>Fresno</v>
      </c>
      <c r="AS174" s="6" t="s">
        <v>203</v>
      </c>
      <c r="AT174" s="184"/>
      <c r="AV174" s="97">
        <v>6</v>
      </c>
      <c r="AW174" s="99">
        <v>19</v>
      </c>
      <c r="AX174" s="105">
        <f t="shared" si="123"/>
        <v>6019</v>
      </c>
      <c r="AZ174" s="7" t="s">
        <v>2951</v>
      </c>
      <c r="BA174" t="s">
        <v>3184</v>
      </c>
      <c r="BB174" s="1"/>
      <c r="BC174" s="1"/>
      <c r="BD174" s="1"/>
      <c r="BU174">
        <v>0</v>
      </c>
      <c r="CP174">
        <v>0</v>
      </c>
      <c r="CQ174">
        <v>0</v>
      </c>
      <c r="CR174">
        <v>0</v>
      </c>
      <c r="CS174">
        <v>0</v>
      </c>
      <c r="CT174">
        <v>0</v>
      </c>
      <c r="CU174">
        <v>0</v>
      </c>
      <c r="CV174">
        <v>0</v>
      </c>
      <c r="CW174">
        <v>0</v>
      </c>
      <c r="CX174">
        <v>0</v>
      </c>
    </row>
    <row r="175" spans="1:102" hidden="1" outlineLevel="1">
      <c r="A175" s="6" t="s">
        <v>3053</v>
      </c>
      <c r="B175" s="6" t="s">
        <v>203</v>
      </c>
      <c r="C175" s="1">
        <f t="shared" si="107"/>
        <v>3107</v>
      </c>
      <c r="D175" s="7">
        <f>IF(R175&gt;0,RANK(R175,(R175:T175,U175:AI175)),0)</f>
        <v>3</v>
      </c>
      <c r="E175" s="7">
        <f>IF(S175&gt;0,RANK(S175,(R175:T175,U175:AI175)),0)</f>
        <v>0</v>
      </c>
      <c r="F175" s="7">
        <f>IF(T175&gt;0,RANK(T175,(R175:T175,U175:AI175)),0)</f>
        <v>0</v>
      </c>
      <c r="G175" s="7">
        <f>IF(U175&gt;0,RANK(U175,(R175:T175,U175:AI175)),0)</f>
        <v>2</v>
      </c>
      <c r="H175" s="7">
        <f t="shared" si="108"/>
        <v>1</v>
      </c>
      <c r="I175" s="49">
        <f t="shared" si="109"/>
        <v>2275</v>
      </c>
      <c r="J175" s="177">
        <f t="shared" si="110"/>
        <v>0.73221757322175729</v>
      </c>
      <c r="K175" s="2"/>
      <c r="L175" s="2">
        <f t="shared" si="111"/>
        <v>5.6002574831026712E-2</v>
      </c>
      <c r="M175" s="2">
        <f t="shared" si="112"/>
        <v>0</v>
      </c>
      <c r="N175" s="2">
        <f t="shared" si="113"/>
        <v>0</v>
      </c>
      <c r="O175" s="2">
        <f t="shared" si="114"/>
        <v>7.9176054071451563E-2</v>
      </c>
      <c r="P175" s="2">
        <f t="shared" si="115"/>
        <v>0.81139362729320885</v>
      </c>
      <c r="Q175" s="2">
        <f t="shared" si="89"/>
        <v>5.3427743804312922E-2</v>
      </c>
      <c r="R175" s="1">
        <v>174</v>
      </c>
      <c r="U175" s="1">
        <v>246</v>
      </c>
      <c r="V175" s="1">
        <v>2521</v>
      </c>
      <c r="W175" s="1">
        <v>151</v>
      </c>
      <c r="AB175" s="1">
        <f t="shared" si="124"/>
        <v>0</v>
      </c>
      <c r="AC175" s="1">
        <f t="shared" si="125"/>
        <v>0</v>
      </c>
      <c r="AD175" s="45"/>
      <c r="AI175" s="1">
        <v>15</v>
      </c>
      <c r="AK175" s="7">
        <f t="shared" si="116"/>
        <v>4</v>
      </c>
      <c r="AL175" s="7">
        <f t="shared" si="117"/>
        <v>0</v>
      </c>
      <c r="AM175" s="7">
        <f t="shared" si="118"/>
        <v>0</v>
      </c>
      <c r="AN175" s="2">
        <f t="shared" si="119"/>
        <v>4.8599935629224329E-2</v>
      </c>
      <c r="AO175" s="2">
        <f t="shared" si="120"/>
        <v>0</v>
      </c>
      <c r="AP175" s="2">
        <f t="shared" si="121"/>
        <v>0</v>
      </c>
      <c r="AR175" t="str">
        <f t="shared" si="122"/>
        <v>Glenn</v>
      </c>
      <c r="AS175" s="6" t="s">
        <v>203</v>
      </c>
      <c r="AT175" s="184"/>
      <c r="AV175" s="97">
        <v>6</v>
      </c>
      <c r="AW175" s="99">
        <v>21</v>
      </c>
      <c r="AX175" s="105">
        <f t="shared" si="123"/>
        <v>6021</v>
      </c>
      <c r="AZ175" s="7" t="s">
        <v>2951</v>
      </c>
      <c r="BA175" t="s">
        <v>3184</v>
      </c>
      <c r="BB175" s="1"/>
      <c r="BC175" s="1"/>
      <c r="BD175" s="1"/>
      <c r="BU175">
        <v>0</v>
      </c>
      <c r="CP175">
        <v>0</v>
      </c>
      <c r="CQ175">
        <v>0</v>
      </c>
      <c r="CR175">
        <v>0</v>
      </c>
      <c r="CS175">
        <v>0</v>
      </c>
      <c r="CT175">
        <v>0</v>
      </c>
      <c r="CU175">
        <v>0</v>
      </c>
      <c r="CV175">
        <v>0</v>
      </c>
      <c r="CW175">
        <v>0</v>
      </c>
      <c r="CX175">
        <v>0</v>
      </c>
    </row>
    <row r="176" spans="1:102" hidden="1" outlineLevel="1">
      <c r="A176" s="6" t="s">
        <v>1701</v>
      </c>
      <c r="B176" s="6" t="s">
        <v>203</v>
      </c>
      <c r="C176" s="1">
        <f t="shared" si="107"/>
        <v>9203</v>
      </c>
      <c r="D176" s="7">
        <f>IF(R176&gt;0,RANK(R176,(R176:T176,U176:AI176)),0)</f>
        <v>3</v>
      </c>
      <c r="E176" s="7">
        <f>IF(S176&gt;0,RANK(S176,(R176:T176,U176:AI176)),0)</f>
        <v>0</v>
      </c>
      <c r="F176" s="7">
        <f>IF(T176&gt;0,RANK(T176,(R176:T176,U176:AI176)),0)</f>
        <v>0</v>
      </c>
      <c r="G176" s="7">
        <f>IF(U176&gt;0,RANK(U176,(R176:T176,U176:AI176)),0)</f>
        <v>2</v>
      </c>
      <c r="H176" s="7">
        <f t="shared" si="108"/>
        <v>1</v>
      </c>
      <c r="I176" s="49">
        <f t="shared" si="109"/>
        <v>5729</v>
      </c>
      <c r="J176" s="177">
        <f t="shared" si="110"/>
        <v>0.62251439747908288</v>
      </c>
      <c r="K176" s="2"/>
      <c r="L176" s="2">
        <f t="shared" si="111"/>
        <v>8.9970661740736715E-2</v>
      </c>
      <c r="M176" s="2">
        <f t="shared" si="112"/>
        <v>0</v>
      </c>
      <c r="N176" s="2">
        <f t="shared" si="113"/>
        <v>0</v>
      </c>
      <c r="O176" s="2">
        <f t="shared" si="114"/>
        <v>0.11224600673693361</v>
      </c>
      <c r="P176" s="2">
        <f t="shared" si="115"/>
        <v>0.73476040421601652</v>
      </c>
      <c r="Q176" s="2">
        <f t="shared" si="89"/>
        <v>6.3022927306313092E-2</v>
      </c>
      <c r="R176" s="1">
        <v>828</v>
      </c>
      <c r="U176" s="1">
        <v>1033</v>
      </c>
      <c r="V176" s="1">
        <v>6762</v>
      </c>
      <c r="W176" s="1">
        <v>514</v>
      </c>
      <c r="AB176" s="1">
        <f t="shared" si="124"/>
        <v>0</v>
      </c>
      <c r="AC176" s="1">
        <f t="shared" si="125"/>
        <v>0</v>
      </c>
      <c r="AD176" s="45"/>
      <c r="AI176" s="1">
        <v>66</v>
      </c>
      <c r="AK176" s="7">
        <f t="shared" si="116"/>
        <v>4</v>
      </c>
      <c r="AL176" s="7">
        <f t="shared" si="117"/>
        <v>0</v>
      </c>
      <c r="AM176" s="7">
        <f t="shared" si="118"/>
        <v>0</v>
      </c>
      <c r="AN176" s="2">
        <f t="shared" si="119"/>
        <v>5.5851352819732698E-2</v>
      </c>
      <c r="AO176" s="2">
        <f t="shared" si="120"/>
        <v>0</v>
      </c>
      <c r="AP176" s="2">
        <f t="shared" si="121"/>
        <v>0</v>
      </c>
      <c r="AR176" t="str">
        <f t="shared" si="122"/>
        <v>Humboldt</v>
      </c>
      <c r="AS176" s="6" t="s">
        <v>203</v>
      </c>
      <c r="AT176" s="184">
        <v>2</v>
      </c>
      <c r="AV176" s="97">
        <v>6</v>
      </c>
      <c r="AW176" s="99">
        <v>23</v>
      </c>
      <c r="AX176" s="105">
        <f t="shared" si="123"/>
        <v>6023</v>
      </c>
      <c r="AZ176" s="7" t="s">
        <v>2951</v>
      </c>
      <c r="BA176" t="s">
        <v>3184</v>
      </c>
      <c r="BB176" s="1"/>
      <c r="BC176" s="1"/>
      <c r="BD176" s="1"/>
      <c r="BU176">
        <v>0</v>
      </c>
      <c r="CP176">
        <v>0</v>
      </c>
      <c r="CQ176">
        <v>0</v>
      </c>
      <c r="CR176">
        <v>0</v>
      </c>
      <c r="CS176">
        <v>0</v>
      </c>
      <c r="CT176">
        <v>0</v>
      </c>
      <c r="CU176">
        <v>0</v>
      </c>
      <c r="CV176">
        <v>0</v>
      </c>
      <c r="CW176">
        <v>0</v>
      </c>
      <c r="CX176">
        <v>0</v>
      </c>
    </row>
    <row r="177" spans="1:102" hidden="1" outlineLevel="1">
      <c r="A177" s="6" t="s">
        <v>2180</v>
      </c>
      <c r="B177" s="6" t="s">
        <v>203</v>
      </c>
      <c r="C177" s="1">
        <f t="shared" si="107"/>
        <v>5205</v>
      </c>
      <c r="D177" s="7">
        <f>IF(R177&gt;0,RANK(R177,(R177:T177,U177:AI177)),0)</f>
        <v>3</v>
      </c>
      <c r="E177" s="7">
        <f>IF(S177&gt;0,RANK(S177,(R177:T177,U177:AI177)),0)</f>
        <v>0</v>
      </c>
      <c r="F177" s="7">
        <f>IF(T177&gt;0,RANK(T177,(R177:T177,U177:AI177)),0)</f>
        <v>0</v>
      </c>
      <c r="G177" s="7">
        <f>IF(U177&gt;0,RANK(U177,(R177:T177,U177:AI177)),0)</f>
        <v>2</v>
      </c>
      <c r="H177" s="7">
        <f t="shared" si="108"/>
        <v>1</v>
      </c>
      <c r="I177" s="49">
        <f t="shared" si="109"/>
        <v>3030</v>
      </c>
      <c r="J177" s="177">
        <f t="shared" si="110"/>
        <v>0.58213256484149856</v>
      </c>
      <c r="K177" s="2"/>
      <c r="L177" s="2">
        <f t="shared" si="111"/>
        <v>6.6858789625360224E-2</v>
      </c>
      <c r="M177" s="2">
        <f t="shared" si="112"/>
        <v>0</v>
      </c>
      <c r="N177" s="2">
        <f t="shared" si="113"/>
        <v>0</v>
      </c>
      <c r="O177" s="2">
        <f t="shared" si="114"/>
        <v>0.14812680115273774</v>
      </c>
      <c r="P177" s="2">
        <f t="shared" si="115"/>
        <v>0.73025936599423635</v>
      </c>
      <c r="Q177" s="2">
        <f t="shared" si="89"/>
        <v>5.4755043227665667E-2</v>
      </c>
      <c r="R177" s="1">
        <v>348</v>
      </c>
      <c r="U177" s="1">
        <v>771</v>
      </c>
      <c r="V177" s="1">
        <v>3801</v>
      </c>
      <c r="W177" s="1">
        <v>254</v>
      </c>
      <c r="AB177" s="1">
        <f t="shared" si="124"/>
        <v>0</v>
      </c>
      <c r="AC177" s="1">
        <f t="shared" si="125"/>
        <v>0</v>
      </c>
      <c r="AD177" s="45"/>
      <c r="AI177" s="1">
        <v>31</v>
      </c>
      <c r="AK177" s="7">
        <f t="shared" si="116"/>
        <v>4</v>
      </c>
      <c r="AL177" s="7">
        <f t="shared" si="117"/>
        <v>0</v>
      </c>
      <c r="AM177" s="7">
        <f t="shared" si="118"/>
        <v>0</v>
      </c>
      <c r="AN177" s="2">
        <f t="shared" si="119"/>
        <v>4.8799231508165224E-2</v>
      </c>
      <c r="AO177" s="2">
        <f t="shared" si="120"/>
        <v>0</v>
      </c>
      <c r="AP177" s="2">
        <f t="shared" si="121"/>
        <v>0</v>
      </c>
      <c r="AR177" t="str">
        <f t="shared" si="122"/>
        <v>Imperial</v>
      </c>
      <c r="AS177" s="6" t="s">
        <v>203</v>
      </c>
      <c r="AT177" s="184">
        <v>51</v>
      </c>
      <c r="AV177" s="97">
        <v>6</v>
      </c>
      <c r="AW177" s="99">
        <v>25</v>
      </c>
      <c r="AX177" s="105">
        <f t="shared" si="123"/>
        <v>6025</v>
      </c>
      <c r="AZ177" s="7" t="s">
        <v>2951</v>
      </c>
      <c r="BA177" t="s">
        <v>3184</v>
      </c>
      <c r="BB177" s="1"/>
      <c r="BC177" s="1"/>
      <c r="BD177" s="1"/>
      <c r="BU177">
        <v>0</v>
      </c>
      <c r="CP177" s="176">
        <v>0</v>
      </c>
      <c r="CQ177">
        <v>0</v>
      </c>
      <c r="CR177">
        <v>0</v>
      </c>
      <c r="CS177">
        <v>0</v>
      </c>
      <c r="CT177">
        <v>0</v>
      </c>
      <c r="CU177">
        <v>0</v>
      </c>
      <c r="CV177">
        <v>0</v>
      </c>
      <c r="CW177">
        <v>0</v>
      </c>
      <c r="CX177">
        <v>0</v>
      </c>
    </row>
    <row r="178" spans="1:102" hidden="1" outlineLevel="1">
      <c r="A178" s="6" t="s">
        <v>977</v>
      </c>
      <c r="B178" s="6" t="s">
        <v>203</v>
      </c>
      <c r="C178" s="1">
        <f t="shared" si="107"/>
        <v>2462</v>
      </c>
      <c r="D178" s="7">
        <f>IF(R178&gt;0,RANK(R178,(R178:T178,U178:AI178)),0)</f>
        <v>2</v>
      </c>
      <c r="E178" s="7">
        <f>IF(S178&gt;0,RANK(S178,(R178:T178,U178:AI178)),0)</f>
        <v>0</v>
      </c>
      <c r="F178" s="7">
        <f>IF(T178&gt;0,RANK(T178,(R178:T178,U178:AI178)),0)</f>
        <v>0</v>
      </c>
      <c r="G178" s="7">
        <f>IF(U178&gt;0,RANK(U178,(R178:T178,U178:AI178)),0)</f>
        <v>3</v>
      </c>
      <c r="H178" s="7">
        <f t="shared" si="108"/>
        <v>1</v>
      </c>
      <c r="I178" s="49">
        <f t="shared" si="109"/>
        <v>1701</v>
      </c>
      <c r="J178" s="177">
        <f t="shared" si="110"/>
        <v>0.69090170593013811</v>
      </c>
      <c r="K178" s="2"/>
      <c r="L178" s="2">
        <f t="shared" si="111"/>
        <v>9.0576766856214463E-2</v>
      </c>
      <c r="M178" s="2">
        <f t="shared" si="112"/>
        <v>0</v>
      </c>
      <c r="N178" s="2">
        <f t="shared" si="113"/>
        <v>0</v>
      </c>
      <c r="O178" s="2">
        <f t="shared" si="114"/>
        <v>7.1486596263200655E-2</v>
      </c>
      <c r="P178" s="2">
        <f t="shared" si="115"/>
        <v>0.78147847278635252</v>
      </c>
      <c r="Q178" s="2">
        <f t="shared" si="89"/>
        <v>5.6458164094232322E-2</v>
      </c>
      <c r="R178" s="1">
        <v>223</v>
      </c>
      <c r="U178" s="1">
        <v>176</v>
      </c>
      <c r="V178" s="1">
        <v>1924</v>
      </c>
      <c r="W178" s="1">
        <v>126</v>
      </c>
      <c r="AB178" s="1">
        <f t="shared" si="124"/>
        <v>0</v>
      </c>
      <c r="AC178" s="1">
        <f t="shared" si="125"/>
        <v>0</v>
      </c>
      <c r="AD178" s="45"/>
      <c r="AI178" s="1">
        <v>13</v>
      </c>
      <c r="AK178" s="7">
        <f t="shared" si="116"/>
        <v>4</v>
      </c>
      <c r="AL178" s="7">
        <f t="shared" si="117"/>
        <v>0</v>
      </c>
      <c r="AM178" s="7">
        <f t="shared" si="118"/>
        <v>0</v>
      </c>
      <c r="AN178" s="2">
        <f t="shared" si="119"/>
        <v>5.1177904142973192E-2</v>
      </c>
      <c r="AO178" s="2">
        <f t="shared" si="120"/>
        <v>0</v>
      </c>
      <c r="AP178" s="2">
        <f t="shared" si="121"/>
        <v>0</v>
      </c>
      <c r="AR178" t="str">
        <f t="shared" si="122"/>
        <v>Inyo</v>
      </c>
      <c r="AS178" s="6" t="s">
        <v>203</v>
      </c>
      <c r="AT178" s="184">
        <v>8</v>
      </c>
      <c r="AV178" s="97">
        <v>6</v>
      </c>
      <c r="AW178" s="99">
        <v>27</v>
      </c>
      <c r="AX178" s="105">
        <f t="shared" si="123"/>
        <v>6027</v>
      </c>
      <c r="AZ178" s="7" t="s">
        <v>2951</v>
      </c>
      <c r="BA178" t="s">
        <v>3184</v>
      </c>
      <c r="BB178" s="1"/>
      <c r="BC178" s="1"/>
      <c r="BD178" s="1"/>
      <c r="BU178">
        <v>0</v>
      </c>
      <c r="CP178" s="176">
        <v>0</v>
      </c>
      <c r="CQ178">
        <v>0</v>
      </c>
      <c r="CR178">
        <v>0</v>
      </c>
      <c r="CS178">
        <v>0</v>
      </c>
      <c r="CT178">
        <v>0</v>
      </c>
      <c r="CU178">
        <v>0</v>
      </c>
      <c r="CV178">
        <v>0</v>
      </c>
      <c r="CW178">
        <v>0</v>
      </c>
      <c r="CX178">
        <v>0</v>
      </c>
    </row>
    <row r="179" spans="1:102" hidden="1" outlineLevel="1">
      <c r="A179" s="6" t="s">
        <v>2436</v>
      </c>
      <c r="B179" s="6" t="s">
        <v>203</v>
      </c>
      <c r="C179" s="1">
        <f t="shared" si="107"/>
        <v>64961</v>
      </c>
      <c r="D179" s="7">
        <f>IF(R179&gt;0,RANK(R179,(R179:T179,U179:AI179)),0)</f>
        <v>3</v>
      </c>
      <c r="E179" s="7">
        <f>IF(S179&gt;0,RANK(S179,(R179:T179,U179:AI179)),0)</f>
        <v>0</v>
      </c>
      <c r="F179" s="7">
        <f>IF(T179&gt;0,RANK(T179,(R179:T179,U179:AI179)),0)</f>
        <v>0</v>
      </c>
      <c r="G179" s="7">
        <f>IF(U179&gt;0,RANK(U179,(R179:T179,U179:AI179)),0)</f>
        <v>2</v>
      </c>
      <c r="H179" s="7">
        <f t="shared" si="108"/>
        <v>1</v>
      </c>
      <c r="I179" s="49">
        <f t="shared" si="109"/>
        <v>42513</v>
      </c>
      <c r="J179" s="177">
        <f t="shared" si="110"/>
        <v>0.6544388171364357</v>
      </c>
      <c r="K179" s="2"/>
      <c r="L179" s="2">
        <f t="shared" si="111"/>
        <v>6.5854897553916963E-2</v>
      </c>
      <c r="M179" s="2">
        <f t="shared" si="112"/>
        <v>0</v>
      </c>
      <c r="N179" s="2">
        <f t="shared" si="113"/>
        <v>0</v>
      </c>
      <c r="O179" s="2">
        <f t="shared" si="114"/>
        <v>0.1181170240605902</v>
      </c>
      <c r="P179" s="2">
        <f t="shared" si="115"/>
        <v>0.77255584119702592</v>
      </c>
      <c r="Q179" s="2">
        <f t="shared" si="89"/>
        <v>4.3472237188466933E-2</v>
      </c>
      <c r="R179" s="1">
        <v>4278</v>
      </c>
      <c r="U179" s="1">
        <v>7673</v>
      </c>
      <c r="V179" s="1">
        <v>50186</v>
      </c>
      <c r="W179" s="1">
        <v>2600</v>
      </c>
      <c r="AB179" s="1">
        <f t="shared" si="124"/>
        <v>0</v>
      </c>
      <c r="AC179" s="1">
        <f t="shared" si="125"/>
        <v>0</v>
      </c>
      <c r="AD179" s="45"/>
      <c r="AI179" s="1">
        <v>224</v>
      </c>
      <c r="AK179" s="7">
        <f t="shared" si="116"/>
        <v>4</v>
      </c>
      <c r="AL179" s="7">
        <f t="shared" si="117"/>
        <v>0</v>
      </c>
      <c r="AM179" s="7">
        <f t="shared" si="118"/>
        <v>0</v>
      </c>
      <c r="AN179" s="2">
        <f t="shared" si="119"/>
        <v>4.0024014408645184E-2</v>
      </c>
      <c r="AO179" s="2">
        <f t="shared" si="120"/>
        <v>0</v>
      </c>
      <c r="AP179" s="2">
        <f t="shared" si="121"/>
        <v>0</v>
      </c>
      <c r="AR179" t="str">
        <f t="shared" si="122"/>
        <v>Kern</v>
      </c>
      <c r="AS179" s="6" t="s">
        <v>203</v>
      </c>
      <c r="AT179" s="184"/>
      <c r="AV179" s="97">
        <v>6</v>
      </c>
      <c r="AW179" s="99">
        <v>29</v>
      </c>
      <c r="AX179" s="105">
        <f t="shared" si="123"/>
        <v>6029</v>
      </c>
      <c r="AZ179" s="7" t="s">
        <v>2951</v>
      </c>
      <c r="BA179" t="s">
        <v>3184</v>
      </c>
      <c r="BB179" s="1"/>
      <c r="BC179" s="1"/>
      <c r="BD179" s="1"/>
      <c r="BU179">
        <v>0</v>
      </c>
      <c r="CP179" s="176">
        <v>0</v>
      </c>
      <c r="CQ179">
        <v>0</v>
      </c>
      <c r="CR179">
        <v>0</v>
      </c>
      <c r="CS179">
        <v>0</v>
      </c>
      <c r="CT179">
        <v>0</v>
      </c>
      <c r="CU179">
        <v>0</v>
      </c>
      <c r="CV179">
        <v>0</v>
      </c>
      <c r="CW179">
        <v>0</v>
      </c>
      <c r="CX179">
        <v>0</v>
      </c>
    </row>
    <row r="180" spans="1:102" hidden="1" outlineLevel="1">
      <c r="A180" s="6" t="s">
        <v>2610</v>
      </c>
      <c r="B180" s="6" t="s">
        <v>203</v>
      </c>
      <c r="C180" s="1">
        <f t="shared" si="107"/>
        <v>9272</v>
      </c>
      <c r="D180" s="7">
        <f>IF(R180&gt;0,RANK(R180,(R180:T180,U180:AI180)),0)</f>
        <v>3</v>
      </c>
      <c r="E180" s="7">
        <f>IF(S180&gt;0,RANK(S180,(R180:T180,U180:AI180)),0)</f>
        <v>0</v>
      </c>
      <c r="F180" s="7">
        <f>IF(T180&gt;0,RANK(T180,(R180:T180,U180:AI180)),0)</f>
        <v>0</v>
      </c>
      <c r="G180" s="7">
        <f>IF(U180&gt;0,RANK(U180,(R180:T180,U180:AI180)),0)</f>
        <v>2</v>
      </c>
      <c r="H180" s="7">
        <f t="shared" si="108"/>
        <v>1</v>
      </c>
      <c r="I180" s="49">
        <f t="shared" si="109"/>
        <v>6524</v>
      </c>
      <c r="J180" s="177">
        <f t="shared" si="110"/>
        <v>0.70362381363244175</v>
      </c>
      <c r="K180" s="2"/>
      <c r="L180" s="2">
        <f t="shared" si="111"/>
        <v>5.1984469370146676E-2</v>
      </c>
      <c r="M180" s="2">
        <f t="shared" si="112"/>
        <v>0</v>
      </c>
      <c r="N180" s="2">
        <f t="shared" si="113"/>
        <v>0</v>
      </c>
      <c r="O180" s="2">
        <f t="shared" si="114"/>
        <v>9.9439171699741161E-2</v>
      </c>
      <c r="P180" s="2">
        <f t="shared" si="115"/>
        <v>0.8030629853321829</v>
      </c>
      <c r="Q180" s="2">
        <f t="shared" si="89"/>
        <v>4.5513373597929285E-2</v>
      </c>
      <c r="R180" s="1">
        <v>482</v>
      </c>
      <c r="U180" s="1">
        <v>922</v>
      </c>
      <c r="V180" s="1">
        <v>7446</v>
      </c>
      <c r="W180" s="1">
        <v>360</v>
      </c>
      <c r="AB180" s="1">
        <f t="shared" si="124"/>
        <v>0</v>
      </c>
      <c r="AC180" s="1">
        <f t="shared" si="125"/>
        <v>0</v>
      </c>
      <c r="AD180" s="45"/>
      <c r="AI180" s="1">
        <v>62</v>
      </c>
      <c r="AK180" s="7">
        <f t="shared" si="116"/>
        <v>4</v>
      </c>
      <c r="AL180" s="7">
        <f t="shared" si="117"/>
        <v>0</v>
      </c>
      <c r="AM180" s="7">
        <f t="shared" si="118"/>
        <v>0</v>
      </c>
      <c r="AN180" s="2">
        <f t="shared" si="119"/>
        <v>3.8826574633304571E-2</v>
      </c>
      <c r="AO180" s="2">
        <f t="shared" si="120"/>
        <v>0</v>
      </c>
      <c r="AP180" s="2">
        <f t="shared" si="121"/>
        <v>0</v>
      </c>
      <c r="AR180" t="str">
        <f t="shared" si="122"/>
        <v>Kings</v>
      </c>
      <c r="AS180" s="6" t="s">
        <v>203</v>
      </c>
      <c r="AT180" s="184">
        <v>21</v>
      </c>
      <c r="AV180" s="97">
        <v>6</v>
      </c>
      <c r="AW180" s="99">
        <v>31</v>
      </c>
      <c r="AX180" s="105">
        <f t="shared" si="123"/>
        <v>6031</v>
      </c>
      <c r="AZ180" s="7" t="s">
        <v>2951</v>
      </c>
      <c r="BA180" t="s">
        <v>3184</v>
      </c>
      <c r="BB180" s="1"/>
      <c r="BC180" s="1"/>
      <c r="BD180" s="1"/>
      <c r="BU180">
        <v>0</v>
      </c>
      <c r="CP180" s="176">
        <v>0</v>
      </c>
      <c r="CQ180">
        <v>0</v>
      </c>
      <c r="CR180">
        <v>0</v>
      </c>
      <c r="CS180">
        <v>0</v>
      </c>
      <c r="CT180">
        <v>0</v>
      </c>
      <c r="CU180">
        <v>0</v>
      </c>
      <c r="CV180">
        <v>0</v>
      </c>
      <c r="CW180">
        <v>0</v>
      </c>
      <c r="CX180">
        <v>0</v>
      </c>
    </row>
    <row r="181" spans="1:102" hidden="1" outlineLevel="1">
      <c r="A181" s="6" t="s">
        <v>2398</v>
      </c>
      <c r="B181" s="6" t="s">
        <v>203</v>
      </c>
      <c r="C181" s="1">
        <f t="shared" si="107"/>
        <v>5200</v>
      </c>
      <c r="D181" s="7">
        <f>IF(R181&gt;0,RANK(R181,(R181:T181,U181:AI181)),0)</f>
        <v>2</v>
      </c>
      <c r="E181" s="7">
        <f>IF(S181&gt;0,RANK(S181,(R181:T181,U181:AI181)),0)</f>
        <v>0</v>
      </c>
      <c r="F181" s="7">
        <f>IF(T181&gt;0,RANK(T181,(R181:T181,U181:AI181)),0)</f>
        <v>0</v>
      </c>
      <c r="G181" s="7">
        <f>IF(U181&gt;0,RANK(U181,(R181:T181,U181:AI181)),0)</f>
        <v>3</v>
      </c>
      <c r="H181" s="7">
        <f t="shared" si="108"/>
        <v>1</v>
      </c>
      <c r="I181" s="49">
        <f t="shared" si="109"/>
        <v>3722</v>
      </c>
      <c r="J181" s="177">
        <f t="shared" si="110"/>
        <v>0.71576923076923082</v>
      </c>
      <c r="K181" s="2"/>
      <c r="L181" s="2">
        <f t="shared" si="111"/>
        <v>8.4807692307692306E-2</v>
      </c>
      <c r="M181" s="2">
        <f t="shared" si="112"/>
        <v>0</v>
      </c>
      <c r="N181" s="2">
        <f t="shared" si="113"/>
        <v>0</v>
      </c>
      <c r="O181" s="2">
        <f t="shared" si="114"/>
        <v>6.6923076923076918E-2</v>
      </c>
      <c r="P181" s="2">
        <f t="shared" si="115"/>
        <v>0.80057692307692307</v>
      </c>
      <c r="Q181" s="2">
        <f t="shared" si="89"/>
        <v>4.7692307692307701E-2</v>
      </c>
      <c r="R181" s="1">
        <v>441</v>
      </c>
      <c r="U181" s="1">
        <v>348</v>
      </c>
      <c r="V181" s="1">
        <v>4163</v>
      </c>
      <c r="W181" s="1">
        <v>221</v>
      </c>
      <c r="AB181" s="1">
        <f t="shared" si="124"/>
        <v>0</v>
      </c>
      <c r="AC181" s="1">
        <f t="shared" si="125"/>
        <v>0</v>
      </c>
      <c r="AD181" s="45"/>
      <c r="AI181" s="1">
        <v>27</v>
      </c>
      <c r="AK181" s="7">
        <f t="shared" si="116"/>
        <v>4</v>
      </c>
      <c r="AL181" s="7">
        <f t="shared" si="117"/>
        <v>0</v>
      </c>
      <c r="AM181" s="7">
        <f t="shared" si="118"/>
        <v>0</v>
      </c>
      <c r="AN181" s="2">
        <f t="shared" si="119"/>
        <v>4.2500000000000003E-2</v>
      </c>
      <c r="AO181" s="2">
        <f t="shared" si="120"/>
        <v>0</v>
      </c>
      <c r="AP181" s="2">
        <f t="shared" si="121"/>
        <v>0</v>
      </c>
      <c r="AR181" t="str">
        <f t="shared" si="122"/>
        <v>Lake</v>
      </c>
      <c r="AS181" s="6" t="s">
        <v>203</v>
      </c>
      <c r="AT181" s="184"/>
      <c r="AV181" s="97">
        <v>6</v>
      </c>
      <c r="AW181" s="99">
        <v>33</v>
      </c>
      <c r="AX181" s="105">
        <f t="shared" si="123"/>
        <v>6033</v>
      </c>
      <c r="AZ181" s="7" t="s">
        <v>2951</v>
      </c>
      <c r="BA181" t="s">
        <v>3184</v>
      </c>
      <c r="BB181" s="1"/>
      <c r="BC181" s="1"/>
      <c r="BD181" s="1"/>
      <c r="BU181">
        <v>0</v>
      </c>
      <c r="CP181" s="176">
        <v>0</v>
      </c>
      <c r="CQ181">
        <v>0</v>
      </c>
      <c r="CR181">
        <v>0</v>
      </c>
      <c r="CS181">
        <v>0</v>
      </c>
      <c r="CT181">
        <v>0</v>
      </c>
      <c r="CU181">
        <v>0</v>
      </c>
      <c r="CV181">
        <v>0</v>
      </c>
      <c r="CW181">
        <v>0</v>
      </c>
      <c r="CX181">
        <v>0</v>
      </c>
    </row>
    <row r="182" spans="1:102" hidden="1" outlineLevel="1">
      <c r="A182" s="6" t="s">
        <v>2791</v>
      </c>
      <c r="B182" s="6" t="s">
        <v>203</v>
      </c>
      <c r="C182" s="1">
        <f t="shared" si="107"/>
        <v>3902</v>
      </c>
      <c r="D182" s="7">
        <f>IF(R182&gt;0,RANK(R182,(R182:T182,U182:AI182)),0)</f>
        <v>3</v>
      </c>
      <c r="E182" s="7">
        <f>IF(S182&gt;0,RANK(S182,(R182:T182,U182:AI182)),0)</f>
        <v>0</v>
      </c>
      <c r="F182" s="7">
        <f>IF(T182&gt;0,RANK(T182,(R182:T182,U182:AI182)),0)</f>
        <v>0</v>
      </c>
      <c r="G182" s="7">
        <f>IF(U182&gt;0,RANK(U182,(R182:T182,U182:AI182)),0)</f>
        <v>2</v>
      </c>
      <c r="H182" s="7">
        <f t="shared" si="108"/>
        <v>1</v>
      </c>
      <c r="I182" s="49">
        <f t="shared" si="109"/>
        <v>2916</v>
      </c>
      <c r="J182" s="177">
        <f t="shared" si="110"/>
        <v>0.74730907227063048</v>
      </c>
      <c r="K182" s="2"/>
      <c r="L182" s="2">
        <f t="shared" si="111"/>
        <v>4.5361353152229625E-2</v>
      </c>
      <c r="M182" s="2">
        <f t="shared" si="112"/>
        <v>0</v>
      </c>
      <c r="N182" s="2">
        <f t="shared" si="113"/>
        <v>0</v>
      </c>
      <c r="O182" s="2">
        <f t="shared" si="114"/>
        <v>8.072783188108662E-2</v>
      </c>
      <c r="P182" s="2">
        <f t="shared" si="115"/>
        <v>0.82803690415171705</v>
      </c>
      <c r="Q182" s="2">
        <f t="shared" si="89"/>
        <v>4.5873910814966612E-2</v>
      </c>
      <c r="R182" s="1">
        <v>177</v>
      </c>
      <c r="U182" s="1">
        <v>315</v>
      </c>
      <c r="V182" s="1">
        <v>3231</v>
      </c>
      <c r="W182" s="1">
        <v>171</v>
      </c>
      <c r="AB182" s="1">
        <f t="shared" si="124"/>
        <v>0</v>
      </c>
      <c r="AC182" s="1">
        <f t="shared" si="125"/>
        <v>0</v>
      </c>
      <c r="AD182" s="45"/>
      <c r="AI182" s="1">
        <v>8</v>
      </c>
      <c r="AK182" s="7">
        <f t="shared" si="116"/>
        <v>4</v>
      </c>
      <c r="AL182" s="7">
        <f t="shared" si="117"/>
        <v>0</v>
      </c>
      <c r="AM182" s="7">
        <f t="shared" si="118"/>
        <v>0</v>
      </c>
      <c r="AN182" s="2">
        <f t="shared" si="119"/>
        <v>4.3823680164018455E-2</v>
      </c>
      <c r="AO182" s="2">
        <f t="shared" si="120"/>
        <v>0</v>
      </c>
      <c r="AP182" s="2">
        <f t="shared" si="121"/>
        <v>0</v>
      </c>
      <c r="AR182" t="str">
        <f t="shared" si="122"/>
        <v>Lassen</v>
      </c>
      <c r="AS182" s="6" t="s">
        <v>203</v>
      </c>
      <c r="AT182" s="184">
        <v>1</v>
      </c>
      <c r="AV182" s="97">
        <v>6</v>
      </c>
      <c r="AW182" s="99">
        <v>35</v>
      </c>
      <c r="AX182" s="105">
        <f t="shared" si="123"/>
        <v>6035</v>
      </c>
      <c r="AZ182" s="7" t="s">
        <v>2951</v>
      </c>
      <c r="BA182" t="s">
        <v>3184</v>
      </c>
      <c r="BB182" s="1"/>
      <c r="BC182" s="1"/>
      <c r="BD182" s="1"/>
      <c r="BU182">
        <v>0</v>
      </c>
      <c r="CP182" s="176">
        <v>0</v>
      </c>
      <c r="CQ182">
        <v>0</v>
      </c>
      <c r="CR182">
        <v>0</v>
      </c>
      <c r="CS182">
        <v>0</v>
      </c>
      <c r="CT182">
        <v>0</v>
      </c>
      <c r="CU182">
        <v>0</v>
      </c>
      <c r="CV182">
        <v>0</v>
      </c>
      <c r="CW182">
        <v>0</v>
      </c>
      <c r="CX182">
        <v>0</v>
      </c>
    </row>
    <row r="183" spans="1:102" hidden="1" outlineLevel="1">
      <c r="A183" s="6" t="s">
        <v>2188</v>
      </c>
      <c r="B183" s="6" t="s">
        <v>203</v>
      </c>
      <c r="C183" s="1">
        <f t="shared" si="107"/>
        <v>339553</v>
      </c>
      <c r="D183" s="7">
        <f>IF(R183&gt;0,RANK(R183,(R183:T183,U183:AI183)),0)</f>
        <v>2</v>
      </c>
      <c r="E183" s="7">
        <f>IF(S183&gt;0,RANK(S183,(R183:T183,U183:AI183)),0)</f>
        <v>0</v>
      </c>
      <c r="F183" s="7">
        <f>IF(T183&gt;0,RANK(T183,(R183:T183,U183:AI183)),0)</f>
        <v>0</v>
      </c>
      <c r="G183" s="7">
        <f>IF(U183&gt;0,RANK(U183,(R183:T183,U183:AI183)),0)</f>
        <v>3</v>
      </c>
      <c r="H183" s="7">
        <f t="shared" si="108"/>
        <v>1</v>
      </c>
      <c r="I183" s="49">
        <f t="shared" si="109"/>
        <v>191666</v>
      </c>
      <c r="J183" s="177">
        <f t="shared" si="110"/>
        <v>0.56446563570341002</v>
      </c>
      <c r="K183" s="2"/>
      <c r="L183" s="2">
        <f t="shared" si="111"/>
        <v>0.13185275936304494</v>
      </c>
      <c r="M183" s="2">
        <f t="shared" si="112"/>
        <v>0</v>
      </c>
      <c r="N183" s="2">
        <f t="shared" si="113"/>
        <v>0</v>
      </c>
      <c r="O183" s="2">
        <f t="shared" si="114"/>
        <v>0.12052610343598791</v>
      </c>
      <c r="P183" s="2">
        <f t="shared" si="115"/>
        <v>0.69631839506645499</v>
      </c>
      <c r="Q183" s="2">
        <f t="shared" si="89"/>
        <v>5.1302742134512136E-2</v>
      </c>
      <c r="R183" s="1">
        <v>44771</v>
      </c>
      <c r="U183" s="1">
        <v>40925</v>
      </c>
      <c r="V183" s="1">
        <v>236437</v>
      </c>
      <c r="W183" s="1">
        <v>13029</v>
      </c>
      <c r="AB183" s="1">
        <f t="shared" si="124"/>
        <v>52</v>
      </c>
      <c r="AC183" s="1">
        <f t="shared" si="125"/>
        <v>8</v>
      </c>
      <c r="AD183" s="45"/>
      <c r="AI183" s="1">
        <v>4331</v>
      </c>
      <c r="AK183" s="7">
        <f t="shared" si="116"/>
        <v>4</v>
      </c>
      <c r="AL183" s="7">
        <f t="shared" si="117"/>
        <v>0</v>
      </c>
      <c r="AM183" s="7">
        <f t="shared" si="118"/>
        <v>0</v>
      </c>
      <c r="AN183" s="2">
        <f t="shared" si="119"/>
        <v>3.8371034860537237E-2</v>
      </c>
      <c r="AO183" s="2">
        <f t="shared" si="120"/>
        <v>0</v>
      </c>
      <c r="AP183" s="2">
        <f t="shared" si="121"/>
        <v>0</v>
      </c>
      <c r="AR183" t="str">
        <f t="shared" si="122"/>
        <v>Los Angeles</v>
      </c>
      <c r="AS183" s="6" t="s">
        <v>203</v>
      </c>
      <c r="AT183" s="184"/>
      <c r="AV183" s="97">
        <v>6</v>
      </c>
      <c r="AW183" s="99">
        <v>37</v>
      </c>
      <c r="AX183" s="105">
        <f t="shared" si="123"/>
        <v>6037</v>
      </c>
      <c r="AZ183" s="7" t="s">
        <v>2951</v>
      </c>
      <c r="BA183" t="s">
        <v>3184</v>
      </c>
      <c r="BB183" s="1"/>
      <c r="BC183" s="1"/>
      <c r="BD183" s="1"/>
      <c r="BU183">
        <v>8</v>
      </c>
      <c r="CP183" s="176">
        <v>2</v>
      </c>
      <c r="CQ183">
        <v>0</v>
      </c>
      <c r="CR183">
        <v>7</v>
      </c>
      <c r="CS183">
        <v>4</v>
      </c>
      <c r="CT183">
        <v>0</v>
      </c>
      <c r="CU183">
        <v>25</v>
      </c>
      <c r="CV183">
        <v>9</v>
      </c>
      <c r="CW183">
        <v>4</v>
      </c>
      <c r="CX183">
        <v>1</v>
      </c>
    </row>
    <row r="184" spans="1:102" hidden="1" outlineLevel="1">
      <c r="A184" s="6" t="s">
        <v>1228</v>
      </c>
      <c r="B184" s="6" t="s">
        <v>203</v>
      </c>
      <c r="C184" s="1">
        <f t="shared" si="107"/>
        <v>12741</v>
      </c>
      <c r="D184" s="7">
        <f>IF(R184&gt;0,RANK(R184,(R184:T184,U184:AI184)),0)</f>
        <v>3</v>
      </c>
      <c r="E184" s="7">
        <f>IF(S184&gt;0,RANK(S184,(R184:T184,U184:AI184)),0)</f>
        <v>0</v>
      </c>
      <c r="F184" s="7">
        <f>IF(T184&gt;0,RANK(T184,(R184:T184,U184:AI184)),0)</f>
        <v>0</v>
      </c>
      <c r="G184" s="7">
        <f>IF(U184&gt;0,RANK(U184,(R184:T184,U184:AI184)),0)</f>
        <v>2</v>
      </c>
      <c r="H184" s="7">
        <f t="shared" si="108"/>
        <v>1</v>
      </c>
      <c r="I184" s="49">
        <f t="shared" si="109"/>
        <v>8621</v>
      </c>
      <c r="J184" s="177">
        <f t="shared" si="110"/>
        <v>0.67663448708892548</v>
      </c>
      <c r="K184" s="2"/>
      <c r="L184" s="2">
        <f t="shared" si="111"/>
        <v>6.5536457106977475E-2</v>
      </c>
      <c r="M184" s="2">
        <f t="shared" si="112"/>
        <v>0</v>
      </c>
      <c r="N184" s="2">
        <f t="shared" si="113"/>
        <v>0</v>
      </c>
      <c r="O184" s="2">
        <f t="shared" si="114"/>
        <v>0.10634958009575386</v>
      </c>
      <c r="P184" s="2">
        <f t="shared" si="115"/>
        <v>0.78298406718467939</v>
      </c>
      <c r="Q184" s="2">
        <f t="shared" si="89"/>
        <v>4.5129895612589288E-2</v>
      </c>
      <c r="R184" s="1">
        <v>835</v>
      </c>
      <c r="U184" s="1">
        <v>1355</v>
      </c>
      <c r="V184" s="1">
        <v>9976</v>
      </c>
      <c r="W184" s="1">
        <v>491</v>
      </c>
      <c r="AB184" s="1">
        <f t="shared" si="124"/>
        <v>0</v>
      </c>
      <c r="AC184" s="1">
        <f t="shared" si="125"/>
        <v>0</v>
      </c>
      <c r="AD184" s="45"/>
      <c r="AI184" s="1">
        <v>84</v>
      </c>
      <c r="AK184" s="7">
        <f t="shared" si="116"/>
        <v>4</v>
      </c>
      <c r="AL184" s="7">
        <f t="shared" si="117"/>
        <v>0</v>
      </c>
      <c r="AM184" s="7">
        <f t="shared" si="118"/>
        <v>0</v>
      </c>
      <c r="AN184" s="2">
        <f t="shared" si="119"/>
        <v>3.8537006514402325E-2</v>
      </c>
      <c r="AO184" s="2">
        <f t="shared" si="120"/>
        <v>0</v>
      </c>
      <c r="AP184" s="2">
        <f t="shared" si="121"/>
        <v>0</v>
      </c>
      <c r="AR184" t="str">
        <f t="shared" si="122"/>
        <v>Madera</v>
      </c>
      <c r="AS184" s="6" t="s">
        <v>203</v>
      </c>
      <c r="AT184" s="184"/>
      <c r="AV184" s="97">
        <v>6</v>
      </c>
      <c r="AW184" s="99">
        <v>39</v>
      </c>
      <c r="AX184" s="105">
        <f t="shared" si="123"/>
        <v>6039</v>
      </c>
      <c r="AZ184" s="7" t="s">
        <v>2951</v>
      </c>
      <c r="BA184" t="s">
        <v>3184</v>
      </c>
      <c r="BB184" s="1"/>
      <c r="BC184" s="1"/>
      <c r="BD184" s="1"/>
      <c r="BU184">
        <v>0</v>
      </c>
      <c r="CP184" s="176">
        <v>0</v>
      </c>
      <c r="CQ184">
        <v>0</v>
      </c>
      <c r="CR184">
        <v>0</v>
      </c>
      <c r="CS184">
        <v>0</v>
      </c>
      <c r="CT184">
        <v>0</v>
      </c>
      <c r="CU184">
        <v>0</v>
      </c>
      <c r="CV184">
        <v>0</v>
      </c>
      <c r="CW184">
        <v>0</v>
      </c>
      <c r="CX184">
        <v>0</v>
      </c>
    </row>
    <row r="185" spans="1:102" hidden="1" outlineLevel="1">
      <c r="A185" s="6" t="s">
        <v>415</v>
      </c>
      <c r="B185" s="6" t="s">
        <v>203</v>
      </c>
      <c r="C185" s="1">
        <f t="shared" si="107"/>
        <v>15151</v>
      </c>
      <c r="D185" s="7">
        <f>IF(R185&gt;0,RANK(R185,(R185:T185,U185:AI185)),0)</f>
        <v>2</v>
      </c>
      <c r="E185" s="7">
        <f>IF(S185&gt;0,RANK(S185,(R185:T185,U185:AI185)),0)</f>
        <v>0</v>
      </c>
      <c r="F185" s="7">
        <f>IF(T185&gt;0,RANK(T185,(R185:T185,U185:AI185)),0)</f>
        <v>0</v>
      </c>
      <c r="G185" s="7">
        <f>IF(U185&gt;0,RANK(U185,(R185:T185,U185:AI185)),0)</f>
        <v>3</v>
      </c>
      <c r="H185" s="7">
        <f t="shared" si="108"/>
        <v>1</v>
      </c>
      <c r="I185" s="49">
        <f t="shared" si="109"/>
        <v>6130</v>
      </c>
      <c r="J185" s="177">
        <f t="shared" si="110"/>
        <v>0.40459375618771037</v>
      </c>
      <c r="K185" s="2"/>
      <c r="L185" s="2">
        <f t="shared" si="111"/>
        <v>0.24764041977427231</v>
      </c>
      <c r="M185" s="2">
        <f t="shared" si="112"/>
        <v>0</v>
      </c>
      <c r="N185" s="2">
        <f t="shared" si="113"/>
        <v>0</v>
      </c>
      <c r="O185" s="2">
        <f t="shared" si="114"/>
        <v>6.0920071282423605E-2</v>
      </c>
      <c r="P185" s="2">
        <f t="shared" si="115"/>
        <v>0.65223417596198274</v>
      </c>
      <c r="Q185" s="2">
        <f t="shared" si="89"/>
        <v>3.9205332981321339E-2</v>
      </c>
      <c r="R185" s="1">
        <v>3752</v>
      </c>
      <c r="U185" s="1">
        <v>923</v>
      </c>
      <c r="V185" s="1">
        <v>9882</v>
      </c>
      <c r="W185" s="1">
        <v>431</v>
      </c>
      <c r="AB185" s="1">
        <f t="shared" si="124"/>
        <v>0</v>
      </c>
      <c r="AC185" s="1">
        <f t="shared" si="125"/>
        <v>0</v>
      </c>
      <c r="AD185" s="45"/>
      <c r="AI185" s="1">
        <v>163</v>
      </c>
      <c r="AK185" s="7">
        <f t="shared" si="116"/>
        <v>4</v>
      </c>
      <c r="AL185" s="7">
        <f t="shared" si="117"/>
        <v>0</v>
      </c>
      <c r="AM185" s="7">
        <f t="shared" si="118"/>
        <v>0</v>
      </c>
      <c r="AN185" s="2">
        <f t="shared" si="119"/>
        <v>2.8446967196884693E-2</v>
      </c>
      <c r="AO185" s="2">
        <f t="shared" si="120"/>
        <v>0</v>
      </c>
      <c r="AP185" s="2">
        <f t="shared" si="121"/>
        <v>0</v>
      </c>
      <c r="AR185" t="str">
        <f t="shared" si="122"/>
        <v>Marin</v>
      </c>
      <c r="AS185" s="6" t="s">
        <v>203</v>
      </c>
      <c r="AT185" s="184">
        <v>2</v>
      </c>
      <c r="AV185" s="97">
        <v>6</v>
      </c>
      <c r="AW185" s="99">
        <v>41</v>
      </c>
      <c r="AX185" s="105">
        <f t="shared" si="123"/>
        <v>6041</v>
      </c>
      <c r="AZ185" s="7" t="s">
        <v>2951</v>
      </c>
      <c r="BA185" t="s">
        <v>3184</v>
      </c>
      <c r="BB185" s="1"/>
      <c r="BC185" s="1"/>
      <c r="BD185" s="1"/>
      <c r="BU185">
        <v>0</v>
      </c>
      <c r="CP185" s="176">
        <v>0</v>
      </c>
      <c r="CQ185">
        <v>0</v>
      </c>
      <c r="CR185">
        <v>0</v>
      </c>
      <c r="CS185">
        <v>0</v>
      </c>
      <c r="CT185">
        <v>0</v>
      </c>
      <c r="CU185">
        <v>0</v>
      </c>
      <c r="CV185">
        <v>0</v>
      </c>
      <c r="CW185">
        <v>0</v>
      </c>
      <c r="CX185">
        <v>0</v>
      </c>
    </row>
    <row r="186" spans="1:102" hidden="1" outlineLevel="1">
      <c r="A186" s="6" t="s">
        <v>784</v>
      </c>
      <c r="B186" s="6" t="s">
        <v>203</v>
      </c>
      <c r="C186" s="1">
        <f t="shared" si="107"/>
        <v>2969</v>
      </c>
      <c r="D186" s="7">
        <f>IF(R186&gt;0,RANK(R186,(R186:T186,U186:AI186)),0)</f>
        <v>3</v>
      </c>
      <c r="E186" s="7">
        <f>IF(S186&gt;0,RANK(S186,(R186:T186,U186:AI186)),0)</f>
        <v>0</v>
      </c>
      <c r="F186" s="7">
        <f>IF(T186&gt;0,RANK(T186,(R186:T186,U186:AI186)),0)</f>
        <v>0</v>
      </c>
      <c r="G186" s="7">
        <f>IF(U186&gt;0,RANK(U186,(R186:T186,U186:AI186)),0)</f>
        <v>2</v>
      </c>
      <c r="H186" s="7">
        <f t="shared" si="108"/>
        <v>1</v>
      </c>
      <c r="I186" s="49">
        <f t="shared" si="109"/>
        <v>1965</v>
      </c>
      <c r="J186" s="177">
        <f t="shared" si="110"/>
        <v>0.6618390030313237</v>
      </c>
      <c r="K186" s="2"/>
      <c r="L186" s="2">
        <f t="shared" si="111"/>
        <v>7.2751768272145509E-2</v>
      </c>
      <c r="M186" s="2">
        <f t="shared" si="112"/>
        <v>0</v>
      </c>
      <c r="N186" s="2">
        <f t="shared" si="113"/>
        <v>0</v>
      </c>
      <c r="O186" s="2">
        <f t="shared" si="114"/>
        <v>0.11148534860222296</v>
      </c>
      <c r="P186" s="2">
        <f t="shared" si="115"/>
        <v>0.77332435163354662</v>
      </c>
      <c r="Q186" s="2">
        <f t="shared" si="89"/>
        <v>4.2438531492084985E-2</v>
      </c>
      <c r="R186" s="1">
        <v>216</v>
      </c>
      <c r="U186" s="1">
        <v>331</v>
      </c>
      <c r="V186" s="1">
        <v>2296</v>
      </c>
      <c r="W186" s="1">
        <v>112</v>
      </c>
      <c r="AB186" s="1">
        <f t="shared" si="124"/>
        <v>0</v>
      </c>
      <c r="AC186" s="1">
        <f t="shared" si="125"/>
        <v>0</v>
      </c>
      <c r="AD186" s="45"/>
      <c r="AI186" s="1">
        <v>14</v>
      </c>
      <c r="AK186" s="7">
        <f t="shared" si="116"/>
        <v>4</v>
      </c>
      <c r="AL186" s="7">
        <f t="shared" si="117"/>
        <v>0</v>
      </c>
      <c r="AM186" s="7">
        <f t="shared" si="118"/>
        <v>0</v>
      </c>
      <c r="AN186" s="2">
        <f t="shared" si="119"/>
        <v>3.7723139104075445E-2</v>
      </c>
      <c r="AO186" s="2">
        <f t="shared" si="120"/>
        <v>0</v>
      </c>
      <c r="AP186" s="2">
        <f t="shared" si="121"/>
        <v>0</v>
      </c>
      <c r="AR186" t="str">
        <f t="shared" si="122"/>
        <v>Mariposa</v>
      </c>
      <c r="AS186" s="6" t="s">
        <v>203</v>
      </c>
      <c r="AT186" s="184">
        <v>4</v>
      </c>
      <c r="AV186" s="97">
        <v>6</v>
      </c>
      <c r="AW186" s="99">
        <v>43</v>
      </c>
      <c r="AX186" s="105">
        <f t="shared" si="123"/>
        <v>6043</v>
      </c>
      <c r="AZ186" s="7" t="s">
        <v>2951</v>
      </c>
      <c r="BA186" t="s">
        <v>3184</v>
      </c>
      <c r="BB186" s="1"/>
      <c r="BC186" s="1"/>
      <c r="BD186" s="1"/>
      <c r="BU186">
        <v>0</v>
      </c>
      <c r="CP186" s="176">
        <v>0</v>
      </c>
      <c r="CQ186">
        <v>0</v>
      </c>
      <c r="CR186">
        <v>0</v>
      </c>
      <c r="CS186">
        <v>0</v>
      </c>
      <c r="CT186">
        <v>0</v>
      </c>
      <c r="CU186">
        <v>0</v>
      </c>
      <c r="CV186">
        <v>0</v>
      </c>
      <c r="CW186">
        <v>0</v>
      </c>
      <c r="CX186">
        <v>0</v>
      </c>
    </row>
    <row r="187" spans="1:102" hidden="1" outlineLevel="1">
      <c r="A187" s="6" t="s">
        <v>2275</v>
      </c>
      <c r="B187" s="6" t="s">
        <v>203</v>
      </c>
      <c r="C187" s="1">
        <f t="shared" si="107"/>
        <v>5253</v>
      </c>
      <c r="D187" s="7">
        <f>IF(R187&gt;0,RANK(R187,(R187:T187,U187:AI187)),0)</f>
        <v>2</v>
      </c>
      <c r="E187" s="7">
        <f>IF(S187&gt;0,RANK(S187,(R187:T187,U187:AI187)),0)</f>
        <v>0</v>
      </c>
      <c r="F187" s="7">
        <f>IF(T187&gt;0,RANK(T187,(R187:T187,U187:AI187)),0)</f>
        <v>0</v>
      </c>
      <c r="G187" s="7">
        <f>IF(U187&gt;0,RANK(U187,(R187:T187,U187:AI187)),0)</f>
        <v>3</v>
      </c>
      <c r="H187" s="7">
        <f t="shared" si="108"/>
        <v>1</v>
      </c>
      <c r="I187" s="49">
        <f t="shared" si="109"/>
        <v>3478</v>
      </c>
      <c r="J187" s="177">
        <f t="shared" si="110"/>
        <v>0.66209784884827716</v>
      </c>
      <c r="K187" s="2"/>
      <c r="L187" s="2">
        <f t="shared" si="111"/>
        <v>9.9371787549971446E-2</v>
      </c>
      <c r="M187" s="2">
        <f t="shared" si="112"/>
        <v>0</v>
      </c>
      <c r="N187" s="2">
        <f t="shared" si="113"/>
        <v>0</v>
      </c>
      <c r="O187" s="2">
        <f t="shared" si="114"/>
        <v>8.7188273367599461E-2</v>
      </c>
      <c r="P187" s="2">
        <f t="shared" si="115"/>
        <v>0.76146963639824861</v>
      </c>
      <c r="Q187" s="2">
        <f t="shared" si="89"/>
        <v>5.1970302684180458E-2</v>
      </c>
      <c r="R187" s="1">
        <v>522</v>
      </c>
      <c r="U187" s="1">
        <v>458</v>
      </c>
      <c r="V187" s="1">
        <v>4000</v>
      </c>
      <c r="W187" s="1">
        <v>241</v>
      </c>
      <c r="AB187" s="1">
        <f t="shared" si="124"/>
        <v>0</v>
      </c>
      <c r="AC187" s="1">
        <f t="shared" si="125"/>
        <v>0</v>
      </c>
      <c r="AD187" s="45"/>
      <c r="AI187" s="1">
        <v>32</v>
      </c>
      <c r="AK187" s="7">
        <f t="shared" si="116"/>
        <v>4</v>
      </c>
      <c r="AL187" s="7">
        <f t="shared" si="117"/>
        <v>0</v>
      </c>
      <c r="AM187" s="7">
        <f t="shared" si="118"/>
        <v>0</v>
      </c>
      <c r="AN187" s="2">
        <f t="shared" si="119"/>
        <v>4.587854559299448E-2</v>
      </c>
      <c r="AO187" s="2">
        <f t="shared" si="120"/>
        <v>0</v>
      </c>
      <c r="AP187" s="2">
        <f t="shared" si="121"/>
        <v>0</v>
      </c>
      <c r="AR187" t="str">
        <f t="shared" si="122"/>
        <v>Mendocino</v>
      </c>
      <c r="AS187" s="6" t="s">
        <v>203</v>
      </c>
      <c r="AT187" s="184">
        <v>2</v>
      </c>
      <c r="AV187" s="97">
        <v>6</v>
      </c>
      <c r="AW187" s="99">
        <v>45</v>
      </c>
      <c r="AX187" s="105">
        <f t="shared" si="123"/>
        <v>6045</v>
      </c>
      <c r="AZ187" s="7" t="s">
        <v>2951</v>
      </c>
      <c r="BA187" t="s">
        <v>3184</v>
      </c>
      <c r="BB187" s="1"/>
      <c r="BC187" s="1"/>
      <c r="BD187" s="1"/>
      <c r="BU187">
        <v>0</v>
      </c>
      <c r="CP187">
        <v>0</v>
      </c>
      <c r="CQ187" s="176">
        <v>0</v>
      </c>
      <c r="CR187">
        <v>0</v>
      </c>
      <c r="CS187">
        <v>0</v>
      </c>
      <c r="CT187">
        <v>0</v>
      </c>
      <c r="CU187">
        <v>0</v>
      </c>
      <c r="CV187">
        <v>0</v>
      </c>
      <c r="CW187">
        <v>0</v>
      </c>
      <c r="CX187">
        <v>0</v>
      </c>
    </row>
    <row r="188" spans="1:102" hidden="1" outlineLevel="1">
      <c r="A188" s="6" t="s">
        <v>1281</v>
      </c>
      <c r="B188" s="6" t="s">
        <v>203</v>
      </c>
      <c r="C188" s="1">
        <f t="shared" si="107"/>
        <v>13127</v>
      </c>
      <c r="D188" s="7">
        <f>IF(R188&gt;0,RANK(R188,(R188:T188,U188:AI188)),0)</f>
        <v>3</v>
      </c>
      <c r="E188" s="7">
        <f>IF(S188&gt;0,RANK(S188,(R188:T188,U188:AI188)),0)</f>
        <v>0</v>
      </c>
      <c r="F188" s="7">
        <f>IF(T188&gt;0,RANK(T188,(R188:T188,U188:AI188)),0)</f>
        <v>0</v>
      </c>
      <c r="G188" s="7">
        <f>IF(U188&gt;0,RANK(U188,(R188:T188,U188:AI188)),0)</f>
        <v>2</v>
      </c>
      <c r="H188" s="7">
        <f t="shared" si="108"/>
        <v>1</v>
      </c>
      <c r="I188" s="49">
        <f t="shared" si="109"/>
        <v>8984</v>
      </c>
      <c r="J188" s="177">
        <f t="shared" si="110"/>
        <v>0.68439094995048377</v>
      </c>
      <c r="K188" s="2"/>
      <c r="L188" s="2">
        <f t="shared" si="111"/>
        <v>6.7113582692161194E-2</v>
      </c>
      <c r="M188" s="2">
        <f t="shared" si="112"/>
        <v>0</v>
      </c>
      <c r="N188" s="2">
        <f t="shared" si="113"/>
        <v>0</v>
      </c>
      <c r="O188" s="2">
        <f t="shared" si="114"/>
        <v>0.10360326045554963</v>
      </c>
      <c r="P188" s="2">
        <f t="shared" si="115"/>
        <v>0.78799421040603335</v>
      </c>
      <c r="Q188" s="2">
        <f t="shared" si="89"/>
        <v>4.1288946446255803E-2</v>
      </c>
      <c r="R188" s="1">
        <v>881</v>
      </c>
      <c r="U188" s="1">
        <v>1360</v>
      </c>
      <c r="V188" s="1">
        <v>10344</v>
      </c>
      <c r="W188" s="1">
        <v>476</v>
      </c>
      <c r="AB188" s="1">
        <f t="shared" si="124"/>
        <v>0</v>
      </c>
      <c r="AC188" s="1">
        <f t="shared" si="125"/>
        <v>0</v>
      </c>
      <c r="AD188" s="45"/>
      <c r="AI188" s="1">
        <v>66</v>
      </c>
      <c r="AK188" s="7">
        <f t="shared" si="116"/>
        <v>4</v>
      </c>
      <c r="AL188" s="7">
        <f t="shared" si="117"/>
        <v>0</v>
      </c>
      <c r="AM188" s="7">
        <f t="shared" si="118"/>
        <v>0</v>
      </c>
      <c r="AN188" s="2">
        <f t="shared" si="119"/>
        <v>3.6261141159442373E-2</v>
      </c>
      <c r="AO188" s="2">
        <f t="shared" si="120"/>
        <v>0</v>
      </c>
      <c r="AP188" s="2">
        <f t="shared" si="121"/>
        <v>0</v>
      </c>
      <c r="AR188" t="str">
        <f t="shared" si="122"/>
        <v>Merced</v>
      </c>
      <c r="AS188" s="6" t="s">
        <v>203</v>
      </c>
      <c r="AT188" s="184">
        <v>16</v>
      </c>
      <c r="AV188" s="97">
        <v>6</v>
      </c>
      <c r="AW188" s="99">
        <v>47</v>
      </c>
      <c r="AX188" s="105">
        <f t="shared" si="123"/>
        <v>6047</v>
      </c>
      <c r="AZ188" s="7" t="s">
        <v>2951</v>
      </c>
      <c r="BA188" t="s">
        <v>3184</v>
      </c>
      <c r="BB188" s="1"/>
      <c r="BC188" s="1"/>
      <c r="BD188" s="1"/>
      <c r="BU188">
        <v>0</v>
      </c>
      <c r="CP188">
        <v>0</v>
      </c>
      <c r="CQ188" s="176">
        <v>0</v>
      </c>
      <c r="CR188">
        <v>0</v>
      </c>
      <c r="CS188">
        <v>0</v>
      </c>
      <c r="CT188">
        <v>0</v>
      </c>
      <c r="CU188">
        <v>0</v>
      </c>
      <c r="CV188">
        <v>0</v>
      </c>
      <c r="CW188">
        <v>0</v>
      </c>
      <c r="CX188">
        <v>0</v>
      </c>
    </row>
    <row r="189" spans="1:102" hidden="1" outlineLevel="1">
      <c r="A189" s="6" t="s">
        <v>194</v>
      </c>
      <c r="B189" s="6" t="s">
        <v>203</v>
      </c>
      <c r="C189" s="1">
        <f t="shared" si="107"/>
        <v>1497</v>
      </c>
      <c r="D189" s="7">
        <f>IF(R189&gt;0,RANK(R189,(R189:T189,U189:AI189)),0)</f>
        <v>3</v>
      </c>
      <c r="E189" s="7">
        <f>IF(S189&gt;0,RANK(S189,(R189:T189,U189:AI189)),0)</f>
        <v>0</v>
      </c>
      <c r="F189" s="7">
        <f>IF(T189&gt;0,RANK(T189,(R189:T189,U189:AI189)),0)</f>
        <v>0</v>
      </c>
      <c r="G189" s="7">
        <f>IF(U189&gt;0,RANK(U189,(R189:T189,U189:AI189)),0)</f>
        <v>2</v>
      </c>
      <c r="H189" s="7">
        <f t="shared" si="108"/>
        <v>1</v>
      </c>
      <c r="I189" s="49">
        <f t="shared" si="109"/>
        <v>1134</v>
      </c>
      <c r="J189" s="177">
        <f t="shared" si="110"/>
        <v>0.75751503006012022</v>
      </c>
      <c r="K189" s="2"/>
      <c r="L189" s="2">
        <f t="shared" si="111"/>
        <v>4.4756179024716097E-2</v>
      </c>
      <c r="M189" s="2">
        <f t="shared" si="112"/>
        <v>0</v>
      </c>
      <c r="N189" s="2">
        <f t="shared" si="113"/>
        <v>0</v>
      </c>
      <c r="O189" s="2">
        <f t="shared" si="114"/>
        <v>7.3480293921175679E-2</v>
      </c>
      <c r="P189" s="2">
        <f t="shared" si="115"/>
        <v>0.83099532398129594</v>
      </c>
      <c r="Q189" s="2">
        <f t="shared" si="89"/>
        <v>5.0768203072812268E-2</v>
      </c>
      <c r="R189" s="1">
        <v>67</v>
      </c>
      <c r="U189" s="1">
        <v>110</v>
      </c>
      <c r="V189" s="1">
        <v>1244</v>
      </c>
      <c r="W189" s="1">
        <v>67</v>
      </c>
      <c r="AB189" s="1">
        <f t="shared" si="124"/>
        <v>0</v>
      </c>
      <c r="AC189" s="1">
        <f t="shared" si="125"/>
        <v>0</v>
      </c>
      <c r="AD189" s="45"/>
      <c r="AI189" s="1">
        <v>9</v>
      </c>
      <c r="AK189" s="7">
        <f t="shared" si="116"/>
        <v>3</v>
      </c>
      <c r="AL189" s="7">
        <f t="shared" si="117"/>
        <v>0</v>
      </c>
      <c r="AM189" s="7">
        <f t="shared" si="118"/>
        <v>0</v>
      </c>
      <c r="AN189" s="2">
        <f t="shared" si="119"/>
        <v>4.4756179024716097E-2</v>
      </c>
      <c r="AO189" s="2">
        <f t="shared" si="120"/>
        <v>0</v>
      </c>
      <c r="AP189" s="2">
        <f t="shared" si="121"/>
        <v>0</v>
      </c>
      <c r="AR189" t="str">
        <f t="shared" si="122"/>
        <v>Modoc</v>
      </c>
      <c r="AS189" s="6" t="s">
        <v>203</v>
      </c>
      <c r="AT189" s="184">
        <v>1</v>
      </c>
      <c r="AV189" s="97">
        <v>6</v>
      </c>
      <c r="AW189" s="99">
        <v>49</v>
      </c>
      <c r="AX189" s="105">
        <f t="shared" si="123"/>
        <v>6049</v>
      </c>
      <c r="AZ189" s="7" t="s">
        <v>2951</v>
      </c>
      <c r="BA189" t="s">
        <v>3184</v>
      </c>
      <c r="BB189" s="1"/>
      <c r="BC189" s="1"/>
      <c r="BD189" s="1"/>
      <c r="BU189">
        <v>0</v>
      </c>
      <c r="CP189">
        <v>0</v>
      </c>
      <c r="CQ189" s="176">
        <v>0</v>
      </c>
      <c r="CR189">
        <v>0</v>
      </c>
      <c r="CS189">
        <v>0</v>
      </c>
      <c r="CT189">
        <v>0</v>
      </c>
      <c r="CU189">
        <v>0</v>
      </c>
      <c r="CV189">
        <v>0</v>
      </c>
      <c r="CW189">
        <v>0</v>
      </c>
      <c r="CX189">
        <v>0</v>
      </c>
    </row>
    <row r="190" spans="1:102" hidden="1" outlineLevel="1">
      <c r="A190" s="6" t="s">
        <v>78</v>
      </c>
      <c r="B190" s="6" t="s">
        <v>203</v>
      </c>
      <c r="C190" s="1">
        <f t="shared" si="107"/>
        <v>1210</v>
      </c>
      <c r="D190" s="7">
        <f>IF(R190&gt;0,RANK(R190,(R190:T190,U190:AI190)),0)</f>
        <v>2</v>
      </c>
      <c r="E190" s="7">
        <f>IF(S190&gt;0,RANK(S190,(R190:T190,U190:AI190)),0)</f>
        <v>0</v>
      </c>
      <c r="F190" s="7">
        <f>IF(T190&gt;0,RANK(T190,(R190:T190,U190:AI190)),0)</f>
        <v>0</v>
      </c>
      <c r="G190" s="7">
        <f>IF(U190&gt;0,RANK(U190,(R190:T190,U190:AI190)),0)</f>
        <v>3</v>
      </c>
      <c r="H190" s="7">
        <f t="shared" si="108"/>
        <v>1</v>
      </c>
      <c r="I190" s="49">
        <f t="shared" si="109"/>
        <v>740</v>
      </c>
      <c r="J190" s="177">
        <f t="shared" si="110"/>
        <v>0.61157024793388426</v>
      </c>
      <c r="K190" s="2"/>
      <c r="L190" s="2">
        <f t="shared" si="111"/>
        <v>0.12892561983471074</v>
      </c>
      <c r="M190" s="2">
        <f t="shared" si="112"/>
        <v>0</v>
      </c>
      <c r="N190" s="2">
        <f t="shared" si="113"/>
        <v>0</v>
      </c>
      <c r="O190" s="2">
        <f t="shared" si="114"/>
        <v>7.8512396694214878E-2</v>
      </c>
      <c r="P190" s="2">
        <f t="shared" si="115"/>
        <v>0.740495867768595</v>
      </c>
      <c r="Q190" s="2">
        <f t="shared" si="89"/>
        <v>5.2066115702479432E-2</v>
      </c>
      <c r="R190" s="1">
        <v>156</v>
      </c>
      <c r="U190" s="1">
        <v>95</v>
      </c>
      <c r="V190" s="1">
        <v>896</v>
      </c>
      <c r="W190" s="1">
        <v>57</v>
      </c>
      <c r="AB190" s="1">
        <f t="shared" si="124"/>
        <v>0</v>
      </c>
      <c r="AC190" s="1">
        <f t="shared" si="125"/>
        <v>0</v>
      </c>
      <c r="AD190" s="45"/>
      <c r="AI190" s="1">
        <v>6</v>
      </c>
      <c r="AK190" s="7">
        <f t="shared" si="116"/>
        <v>4</v>
      </c>
      <c r="AL190" s="7">
        <f t="shared" si="117"/>
        <v>0</v>
      </c>
      <c r="AM190" s="7">
        <f t="shared" si="118"/>
        <v>0</v>
      </c>
      <c r="AN190" s="2">
        <f t="shared" si="119"/>
        <v>4.7107438016528926E-2</v>
      </c>
      <c r="AO190" s="2">
        <f t="shared" si="120"/>
        <v>0</v>
      </c>
      <c r="AP190" s="2">
        <f t="shared" si="121"/>
        <v>0</v>
      </c>
      <c r="AR190" t="str">
        <f t="shared" si="122"/>
        <v>Mono</v>
      </c>
      <c r="AS190" s="6" t="s">
        <v>203</v>
      </c>
      <c r="AT190" s="184">
        <v>8</v>
      </c>
      <c r="AV190" s="97">
        <v>6</v>
      </c>
      <c r="AW190" s="99">
        <v>51</v>
      </c>
      <c r="AX190" s="105">
        <f t="shared" si="123"/>
        <v>6051</v>
      </c>
      <c r="AZ190" s="7" t="s">
        <v>2951</v>
      </c>
      <c r="BA190" t="s">
        <v>3184</v>
      </c>
      <c r="BB190" s="1"/>
      <c r="BC190" s="1"/>
      <c r="BD190" s="1"/>
      <c r="BU190">
        <v>0</v>
      </c>
      <c r="CP190">
        <v>0</v>
      </c>
      <c r="CQ190" s="176">
        <v>0</v>
      </c>
      <c r="CR190">
        <v>0</v>
      </c>
      <c r="CS190">
        <v>0</v>
      </c>
      <c r="CT190">
        <v>0</v>
      </c>
      <c r="CU190">
        <v>0</v>
      </c>
      <c r="CV190">
        <v>0</v>
      </c>
      <c r="CW190">
        <v>0</v>
      </c>
      <c r="CX190">
        <v>0</v>
      </c>
    </row>
    <row r="191" spans="1:102" hidden="1" outlineLevel="1">
      <c r="A191" s="6" t="s">
        <v>912</v>
      </c>
      <c r="B191" s="6" t="s">
        <v>203</v>
      </c>
      <c r="C191" s="1">
        <f t="shared" si="107"/>
        <v>20009</v>
      </c>
      <c r="D191" s="7">
        <f>IF(R191&gt;0,RANK(R191,(R191:T191,U191:AI191)),0)</f>
        <v>2</v>
      </c>
      <c r="E191" s="7">
        <f>IF(S191&gt;0,RANK(S191,(R191:T191,U191:AI191)),0)</f>
        <v>0</v>
      </c>
      <c r="F191" s="7">
        <f>IF(T191&gt;0,RANK(T191,(R191:T191,U191:AI191)),0)</f>
        <v>0</v>
      </c>
      <c r="G191" s="7">
        <f>IF(U191&gt;0,RANK(U191,(R191:T191,U191:AI191)),0)</f>
        <v>3</v>
      </c>
      <c r="H191" s="7">
        <f t="shared" si="108"/>
        <v>1</v>
      </c>
      <c r="I191" s="49">
        <f t="shared" si="109"/>
        <v>10949</v>
      </c>
      <c r="J191" s="177">
        <f t="shared" si="110"/>
        <v>0.54720375830876111</v>
      </c>
      <c r="K191" s="2"/>
      <c r="L191" s="2">
        <f t="shared" si="111"/>
        <v>0.15917836973361987</v>
      </c>
      <c r="M191" s="2">
        <f t="shared" si="112"/>
        <v>0</v>
      </c>
      <c r="N191" s="2">
        <f t="shared" si="113"/>
        <v>0</v>
      </c>
      <c r="O191" s="2">
        <f t="shared" si="114"/>
        <v>8.7610575241141492E-2</v>
      </c>
      <c r="P191" s="2">
        <f t="shared" si="115"/>
        <v>0.70638212804238087</v>
      </c>
      <c r="Q191" s="2">
        <f t="shared" si="89"/>
        <v>4.6828926982857788E-2</v>
      </c>
      <c r="R191" s="1">
        <v>3185</v>
      </c>
      <c r="U191" s="1">
        <v>1753</v>
      </c>
      <c r="V191" s="1">
        <v>14134</v>
      </c>
      <c r="W191" s="1">
        <v>744</v>
      </c>
      <c r="AB191" s="1">
        <f t="shared" si="124"/>
        <v>0</v>
      </c>
      <c r="AC191" s="1">
        <f t="shared" si="125"/>
        <v>0</v>
      </c>
      <c r="AD191" s="45"/>
      <c r="AI191" s="1">
        <v>193</v>
      </c>
      <c r="AK191" s="7">
        <f t="shared" si="116"/>
        <v>4</v>
      </c>
      <c r="AL191" s="7">
        <f t="shared" si="117"/>
        <v>0</v>
      </c>
      <c r="AM191" s="7">
        <f t="shared" si="118"/>
        <v>0</v>
      </c>
      <c r="AN191" s="2">
        <f t="shared" si="119"/>
        <v>3.7183267529611673E-2</v>
      </c>
      <c r="AO191" s="2">
        <f t="shared" si="120"/>
        <v>0</v>
      </c>
      <c r="AP191" s="2">
        <f t="shared" si="121"/>
        <v>0</v>
      </c>
      <c r="AR191" t="str">
        <f t="shared" si="122"/>
        <v>Monterey</v>
      </c>
      <c r="AS191" s="6" t="s">
        <v>203</v>
      </c>
      <c r="AT191" s="184">
        <v>20</v>
      </c>
      <c r="AV191" s="97">
        <v>6</v>
      </c>
      <c r="AW191" s="99">
        <v>53</v>
      </c>
      <c r="AX191" s="105">
        <f t="shared" si="123"/>
        <v>6053</v>
      </c>
      <c r="AZ191" s="7" t="s">
        <v>2951</v>
      </c>
      <c r="BA191" t="s">
        <v>3184</v>
      </c>
      <c r="BB191" s="1"/>
      <c r="BC191" s="1"/>
      <c r="BD191" s="1"/>
      <c r="BU191">
        <v>0</v>
      </c>
      <c r="CP191">
        <v>0</v>
      </c>
      <c r="CQ191" s="176">
        <v>0</v>
      </c>
      <c r="CR191">
        <v>0</v>
      </c>
      <c r="CS191">
        <v>0</v>
      </c>
      <c r="CT191">
        <v>0</v>
      </c>
      <c r="CU191">
        <v>0</v>
      </c>
      <c r="CV191">
        <v>0</v>
      </c>
      <c r="CW191">
        <v>0</v>
      </c>
      <c r="CX191">
        <v>0</v>
      </c>
    </row>
    <row r="192" spans="1:102" hidden="1" outlineLevel="1">
      <c r="A192" s="6" t="s">
        <v>1410</v>
      </c>
      <c r="B192" s="6" t="s">
        <v>203</v>
      </c>
      <c r="C192" s="1">
        <f t="shared" si="107"/>
        <v>10298</v>
      </c>
      <c r="D192" s="7">
        <f>IF(R192&gt;0,RANK(R192,(R192:T192,U192:AI192)),0)</f>
        <v>2</v>
      </c>
      <c r="E192" s="7">
        <f>IF(S192&gt;0,RANK(S192,(R192:T192,U192:AI192)),0)</f>
        <v>0</v>
      </c>
      <c r="F192" s="7">
        <f>IF(T192&gt;0,RANK(T192,(R192:T192,U192:AI192)),0)</f>
        <v>0</v>
      </c>
      <c r="G192" s="7">
        <f>IF(U192&gt;0,RANK(U192,(R192:T192,U192:AI192)),0)</f>
        <v>3</v>
      </c>
      <c r="H192" s="7">
        <f t="shared" si="108"/>
        <v>1</v>
      </c>
      <c r="I192" s="49">
        <f t="shared" si="109"/>
        <v>5873</v>
      </c>
      <c r="J192" s="177">
        <f t="shared" si="110"/>
        <v>0.57030491357545154</v>
      </c>
      <c r="K192" s="2"/>
      <c r="L192" s="2">
        <f t="shared" si="111"/>
        <v>0.14915517576228393</v>
      </c>
      <c r="M192" s="2">
        <f t="shared" si="112"/>
        <v>0</v>
      </c>
      <c r="N192" s="2">
        <f t="shared" si="113"/>
        <v>0</v>
      </c>
      <c r="O192" s="2">
        <f t="shared" si="114"/>
        <v>7.8267624781510975E-2</v>
      </c>
      <c r="P192" s="2">
        <f t="shared" si="115"/>
        <v>0.71946008933773553</v>
      </c>
      <c r="Q192" s="2">
        <f t="shared" si="89"/>
        <v>5.3117110118469535E-2</v>
      </c>
      <c r="R192" s="1">
        <v>1536</v>
      </c>
      <c r="U192" s="1">
        <v>806</v>
      </c>
      <c r="V192" s="1">
        <v>7409</v>
      </c>
      <c r="W192" s="1">
        <v>476</v>
      </c>
      <c r="AB192" s="1">
        <f t="shared" si="124"/>
        <v>0</v>
      </c>
      <c r="AC192" s="1">
        <f t="shared" si="125"/>
        <v>0</v>
      </c>
      <c r="AD192" s="45"/>
      <c r="AI192" s="1">
        <v>71</v>
      </c>
      <c r="AK192" s="7">
        <f t="shared" si="116"/>
        <v>4</v>
      </c>
      <c r="AL192" s="7">
        <f t="shared" si="117"/>
        <v>0</v>
      </c>
      <c r="AM192" s="7">
        <f t="shared" si="118"/>
        <v>0</v>
      </c>
      <c r="AN192" s="2">
        <f t="shared" si="119"/>
        <v>4.6222567488832786E-2</v>
      </c>
      <c r="AO192" s="2">
        <f t="shared" si="120"/>
        <v>0</v>
      </c>
      <c r="AP192" s="2">
        <f t="shared" si="121"/>
        <v>0</v>
      </c>
      <c r="AR192" t="str">
        <f t="shared" si="122"/>
        <v>Napa</v>
      </c>
      <c r="AS192" s="6" t="s">
        <v>203</v>
      </c>
      <c r="AT192" s="184">
        <v>5</v>
      </c>
      <c r="AV192" s="97">
        <v>6</v>
      </c>
      <c r="AW192" s="99">
        <v>55</v>
      </c>
      <c r="AX192" s="105">
        <f t="shared" si="123"/>
        <v>6055</v>
      </c>
      <c r="AZ192" s="7" t="s">
        <v>2951</v>
      </c>
      <c r="BA192" t="s">
        <v>3184</v>
      </c>
      <c r="BB192" s="1"/>
      <c r="BC192" s="1"/>
      <c r="BD192" s="1"/>
      <c r="BU192">
        <v>0</v>
      </c>
      <c r="CP192">
        <v>0</v>
      </c>
      <c r="CQ192" s="176">
        <v>0</v>
      </c>
      <c r="CR192">
        <v>0</v>
      </c>
      <c r="CS192">
        <v>0</v>
      </c>
      <c r="CT192">
        <v>0</v>
      </c>
      <c r="CU192">
        <v>0</v>
      </c>
      <c r="CV192">
        <v>0</v>
      </c>
      <c r="CW192">
        <v>0</v>
      </c>
      <c r="CX192">
        <v>0</v>
      </c>
    </row>
    <row r="193" spans="1:102" hidden="1" outlineLevel="1">
      <c r="A193" s="6" t="s">
        <v>1411</v>
      </c>
      <c r="B193" s="6" t="s">
        <v>203</v>
      </c>
      <c r="C193" s="1">
        <f t="shared" si="107"/>
        <v>15114</v>
      </c>
      <c r="D193" s="7">
        <f>IF(R193&gt;0,RANK(R193,(R193:T193,U193:AI193)),0)</f>
        <v>2</v>
      </c>
      <c r="E193" s="7">
        <f>IF(S193&gt;0,RANK(S193,(R193:T193,U193:AI193)),0)</f>
        <v>0</v>
      </c>
      <c r="F193" s="7">
        <f>IF(T193&gt;0,RANK(T193,(R193:T193,U193:AI193)),0)</f>
        <v>0</v>
      </c>
      <c r="G193" s="7">
        <f>IF(U193&gt;0,RANK(U193,(R193:T193,U193:AI193)),0)</f>
        <v>3</v>
      </c>
      <c r="H193" s="7">
        <f t="shared" si="108"/>
        <v>1</v>
      </c>
      <c r="I193" s="49">
        <f t="shared" si="109"/>
        <v>10678</v>
      </c>
      <c r="J193" s="177">
        <f t="shared" si="110"/>
        <v>0.70649728728331351</v>
      </c>
      <c r="K193" s="2"/>
      <c r="L193" s="2">
        <f t="shared" si="111"/>
        <v>9.077676326584623E-2</v>
      </c>
      <c r="M193" s="2">
        <f t="shared" si="112"/>
        <v>0</v>
      </c>
      <c r="N193" s="2">
        <f t="shared" si="113"/>
        <v>0</v>
      </c>
      <c r="O193" s="2">
        <f t="shared" si="114"/>
        <v>6.1400026465528647E-2</v>
      </c>
      <c r="P193" s="2">
        <f t="shared" si="115"/>
        <v>0.79727405054915967</v>
      </c>
      <c r="Q193" s="2">
        <f t="shared" si="89"/>
        <v>5.0549159719465386E-2</v>
      </c>
      <c r="R193" s="1">
        <v>1372</v>
      </c>
      <c r="U193" s="1">
        <v>928</v>
      </c>
      <c r="V193" s="1">
        <v>12050</v>
      </c>
      <c r="W193" s="1">
        <v>707</v>
      </c>
      <c r="AB193" s="1">
        <f t="shared" si="124"/>
        <v>3</v>
      </c>
      <c r="AC193" s="1">
        <f t="shared" si="125"/>
        <v>0</v>
      </c>
      <c r="AD193" s="45"/>
      <c r="AI193" s="1">
        <v>54</v>
      </c>
      <c r="AK193" s="7">
        <f t="shared" si="116"/>
        <v>4</v>
      </c>
      <c r="AL193" s="7">
        <f t="shared" si="117"/>
        <v>0</v>
      </c>
      <c r="AM193" s="7">
        <f t="shared" si="118"/>
        <v>0</v>
      </c>
      <c r="AN193" s="2">
        <f t="shared" si="119"/>
        <v>4.6777821886992192E-2</v>
      </c>
      <c r="AO193" s="2">
        <f t="shared" si="120"/>
        <v>0</v>
      </c>
      <c r="AP193" s="2">
        <f t="shared" si="121"/>
        <v>0</v>
      </c>
      <c r="AR193" t="str">
        <f t="shared" si="122"/>
        <v>Nevada</v>
      </c>
      <c r="AS193" s="6" t="s">
        <v>203</v>
      </c>
      <c r="AT193" s="184"/>
      <c r="AV193" s="97">
        <v>6</v>
      </c>
      <c r="AW193" s="99">
        <v>57</v>
      </c>
      <c r="AX193" s="105">
        <f t="shared" si="123"/>
        <v>6057</v>
      </c>
      <c r="AZ193" s="7" t="s">
        <v>2951</v>
      </c>
      <c r="BA193" t="s">
        <v>3184</v>
      </c>
      <c r="BB193" s="1"/>
      <c r="BC193" s="1"/>
      <c r="BD193" s="1"/>
      <c r="BU193">
        <v>0</v>
      </c>
      <c r="CP193">
        <v>0</v>
      </c>
      <c r="CQ193" s="176">
        <v>0</v>
      </c>
      <c r="CR193">
        <v>1</v>
      </c>
      <c r="CS193">
        <v>0</v>
      </c>
      <c r="CT193">
        <v>2</v>
      </c>
      <c r="CU193">
        <v>0</v>
      </c>
      <c r="CV193">
        <v>0</v>
      </c>
      <c r="CW193">
        <v>0</v>
      </c>
      <c r="CX193">
        <v>0</v>
      </c>
    </row>
    <row r="194" spans="1:102" hidden="1" outlineLevel="1">
      <c r="A194" s="6" t="s">
        <v>1412</v>
      </c>
      <c r="B194" s="6" t="s">
        <v>203</v>
      </c>
      <c r="C194" s="1">
        <f t="shared" si="107"/>
        <v>264554</v>
      </c>
      <c r="D194" s="7">
        <f>IF(R194&gt;0,RANK(R194,(R194:T194,U194:AI194)),0)</f>
        <v>2</v>
      </c>
      <c r="E194" s="7">
        <f>IF(S194&gt;0,RANK(S194,(R194:T194,U194:AI194)),0)</f>
        <v>0</v>
      </c>
      <c r="F194" s="7">
        <f>IF(T194&gt;0,RANK(T194,(R194:T194,U194:AI194)),0)</f>
        <v>0</v>
      </c>
      <c r="G194" s="7">
        <f>IF(U194&gt;0,RANK(U194,(R194:T194,U194:AI194)),0)</f>
        <v>3</v>
      </c>
      <c r="H194" s="7">
        <f t="shared" si="108"/>
        <v>1</v>
      </c>
      <c r="I194" s="49">
        <f t="shared" si="109"/>
        <v>171942</v>
      </c>
      <c r="J194" s="177">
        <f t="shared" si="110"/>
        <v>0.64993158296604847</v>
      </c>
      <c r="K194" s="2"/>
      <c r="L194" s="2">
        <f t="shared" si="111"/>
        <v>0.11110397121192649</v>
      </c>
      <c r="M194" s="2">
        <f t="shared" si="112"/>
        <v>0</v>
      </c>
      <c r="N194" s="2">
        <f t="shared" si="113"/>
        <v>0</v>
      </c>
      <c r="O194" s="2">
        <f t="shared" si="114"/>
        <v>9.2037920424563602E-2</v>
      </c>
      <c r="P194" s="2">
        <f t="shared" si="115"/>
        <v>0.76103555417797497</v>
      </c>
      <c r="Q194" s="2">
        <f t="shared" si="89"/>
        <v>3.5822554185534927E-2</v>
      </c>
      <c r="R194" s="1">
        <v>29393</v>
      </c>
      <c r="U194" s="1">
        <v>24349</v>
      </c>
      <c r="V194" s="1">
        <v>201335</v>
      </c>
      <c r="W194" s="1">
        <v>7976</v>
      </c>
      <c r="AB194" s="1">
        <f t="shared" si="124"/>
        <v>3</v>
      </c>
      <c r="AC194" s="1">
        <f t="shared" si="125"/>
        <v>1</v>
      </c>
      <c r="AD194" s="45"/>
      <c r="AI194" s="1">
        <v>1497</v>
      </c>
      <c r="AK194" s="7">
        <f t="shared" si="116"/>
        <v>4</v>
      </c>
      <c r="AL194" s="7">
        <f t="shared" si="117"/>
        <v>0</v>
      </c>
      <c r="AM194" s="7">
        <f t="shared" si="118"/>
        <v>0</v>
      </c>
      <c r="AN194" s="2">
        <f t="shared" si="119"/>
        <v>3.0148854298177308E-2</v>
      </c>
      <c r="AO194" s="2">
        <f t="shared" si="120"/>
        <v>0</v>
      </c>
      <c r="AP194" s="2">
        <f t="shared" si="121"/>
        <v>0</v>
      </c>
      <c r="AR194" t="str">
        <f t="shared" si="122"/>
        <v>Orange</v>
      </c>
      <c r="AS194" s="6" t="s">
        <v>203</v>
      </c>
      <c r="AT194" s="184"/>
      <c r="AV194" s="97">
        <v>6</v>
      </c>
      <c r="AW194" s="99">
        <v>59</v>
      </c>
      <c r="AX194" s="105">
        <f t="shared" si="123"/>
        <v>6059</v>
      </c>
      <c r="AZ194" s="7" t="s">
        <v>2951</v>
      </c>
      <c r="BA194" t="s">
        <v>3184</v>
      </c>
      <c r="BB194" s="1"/>
      <c r="BC194" s="1"/>
      <c r="BD194" s="1"/>
      <c r="BU194">
        <v>1</v>
      </c>
      <c r="CP194">
        <v>0</v>
      </c>
      <c r="CQ194" s="176">
        <v>0</v>
      </c>
      <c r="CR194">
        <v>0</v>
      </c>
      <c r="CS194">
        <v>0</v>
      </c>
      <c r="CT194">
        <v>0</v>
      </c>
      <c r="CU194">
        <v>3</v>
      </c>
      <c r="CV194">
        <v>0</v>
      </c>
      <c r="CW194">
        <v>0</v>
      </c>
      <c r="CX194">
        <v>0</v>
      </c>
    </row>
    <row r="195" spans="1:102" hidden="1" outlineLevel="1">
      <c r="A195" s="6" t="s">
        <v>1413</v>
      </c>
      <c r="B195" s="6" t="s">
        <v>203</v>
      </c>
      <c r="C195" s="1">
        <f t="shared" si="107"/>
        <v>52495</v>
      </c>
      <c r="D195" s="7">
        <f>IF(R195&gt;0,RANK(R195,(R195:T195,U195:AI195)),0)</f>
        <v>2</v>
      </c>
      <c r="E195" s="7">
        <f>IF(S195&gt;0,RANK(S195,(R195:T195,U195:AI195)),0)</f>
        <v>0</v>
      </c>
      <c r="F195" s="7">
        <f>IF(T195&gt;0,RANK(T195,(R195:T195,U195:AI195)),0)</f>
        <v>0</v>
      </c>
      <c r="G195" s="7">
        <f>IF(U195&gt;0,RANK(U195,(R195:T195,U195:AI195)),0)</f>
        <v>3</v>
      </c>
      <c r="H195" s="7">
        <f t="shared" si="108"/>
        <v>1</v>
      </c>
      <c r="I195" s="49">
        <f t="shared" si="109"/>
        <v>36022</v>
      </c>
      <c r="J195" s="177">
        <f t="shared" si="110"/>
        <v>0.68619868558910369</v>
      </c>
      <c r="K195" s="2"/>
      <c r="L195" s="2">
        <f t="shared" si="111"/>
        <v>0.10218116011048671</v>
      </c>
      <c r="M195" s="2">
        <f t="shared" si="112"/>
        <v>0</v>
      </c>
      <c r="N195" s="2">
        <f t="shared" si="113"/>
        <v>0</v>
      </c>
      <c r="O195" s="2">
        <f t="shared" si="114"/>
        <v>6.7892180207638819E-2</v>
      </c>
      <c r="P195" s="2">
        <f t="shared" si="115"/>
        <v>0.78837984569959041</v>
      </c>
      <c r="Q195" s="2">
        <f t="shared" si="89"/>
        <v>4.1546813982283992E-2</v>
      </c>
      <c r="R195" s="1">
        <v>5364</v>
      </c>
      <c r="U195" s="1">
        <v>3564</v>
      </c>
      <c r="V195" s="1">
        <v>41386</v>
      </c>
      <c r="W195" s="1">
        <v>1946</v>
      </c>
      <c r="AB195" s="1">
        <f t="shared" si="124"/>
        <v>1</v>
      </c>
      <c r="AC195" s="1">
        <f t="shared" si="125"/>
        <v>1</v>
      </c>
      <c r="AD195" s="45"/>
      <c r="AI195" s="1">
        <v>233</v>
      </c>
      <c r="AK195" s="7">
        <f t="shared" si="116"/>
        <v>4</v>
      </c>
      <c r="AL195" s="7">
        <f t="shared" si="117"/>
        <v>0</v>
      </c>
      <c r="AM195" s="7">
        <f t="shared" si="118"/>
        <v>0</v>
      </c>
      <c r="AN195" s="2">
        <f t="shared" si="119"/>
        <v>3.7070197161634441E-2</v>
      </c>
      <c r="AO195" s="2">
        <f t="shared" si="120"/>
        <v>0</v>
      </c>
      <c r="AP195" s="2">
        <f t="shared" si="121"/>
        <v>0</v>
      </c>
      <c r="AR195" t="str">
        <f t="shared" si="122"/>
        <v>Placer</v>
      </c>
      <c r="AS195" s="6" t="s">
        <v>203</v>
      </c>
      <c r="AT195" s="184"/>
      <c r="AV195" s="97">
        <v>6</v>
      </c>
      <c r="AW195" s="99">
        <v>61</v>
      </c>
      <c r="AX195" s="105">
        <f t="shared" si="123"/>
        <v>6061</v>
      </c>
      <c r="AZ195" s="7" t="s">
        <v>2951</v>
      </c>
      <c r="BA195" t="s">
        <v>3184</v>
      </c>
      <c r="BB195" s="1"/>
      <c r="BC195" s="1"/>
      <c r="BD195" s="1"/>
      <c r="BU195">
        <v>1</v>
      </c>
      <c r="CP195">
        <v>0</v>
      </c>
      <c r="CQ195" s="176">
        <v>0</v>
      </c>
      <c r="CR195">
        <v>0</v>
      </c>
      <c r="CS195">
        <v>0</v>
      </c>
      <c r="CT195">
        <v>0</v>
      </c>
      <c r="CU195">
        <v>0</v>
      </c>
      <c r="CV195">
        <v>0</v>
      </c>
      <c r="CW195">
        <v>1</v>
      </c>
      <c r="CX195">
        <v>0</v>
      </c>
    </row>
    <row r="196" spans="1:102" hidden="1" outlineLevel="1">
      <c r="A196" s="6" t="s">
        <v>1124</v>
      </c>
      <c r="B196" s="6" t="s">
        <v>203</v>
      </c>
      <c r="C196" s="1">
        <f t="shared" si="107"/>
        <v>3320</v>
      </c>
      <c r="D196" s="7">
        <f>IF(R196&gt;0,RANK(R196,(R196:T196,U196:AI196)),0)</f>
        <v>2</v>
      </c>
      <c r="E196" s="7">
        <f>IF(S196&gt;0,RANK(S196,(R196:T196,U196:AI196)),0)</f>
        <v>0</v>
      </c>
      <c r="F196" s="7">
        <f>IF(T196&gt;0,RANK(T196,(R196:T196,U196:AI196)),0)</f>
        <v>0</v>
      </c>
      <c r="G196" s="7">
        <f>IF(U196&gt;0,RANK(U196,(R196:T196,U196:AI196)),0)</f>
        <v>3</v>
      </c>
      <c r="H196" s="7">
        <f t="shared" si="108"/>
        <v>1</v>
      </c>
      <c r="I196" s="49">
        <f t="shared" si="109"/>
        <v>2439</v>
      </c>
      <c r="J196" s="177">
        <f t="shared" si="110"/>
        <v>0.73463855421686752</v>
      </c>
      <c r="K196" s="2"/>
      <c r="L196" s="2">
        <f t="shared" si="111"/>
        <v>8.1626506024096379E-2</v>
      </c>
      <c r="M196" s="2">
        <f t="shared" si="112"/>
        <v>0</v>
      </c>
      <c r="N196" s="2">
        <f t="shared" si="113"/>
        <v>0</v>
      </c>
      <c r="O196" s="2">
        <f t="shared" si="114"/>
        <v>6.1445783132530123E-2</v>
      </c>
      <c r="P196" s="2">
        <f t="shared" si="115"/>
        <v>0.8162650602409639</v>
      </c>
      <c r="Q196" s="2">
        <f t="shared" si="89"/>
        <v>4.0662650602409589E-2</v>
      </c>
      <c r="R196" s="1">
        <v>271</v>
      </c>
      <c r="U196" s="1">
        <v>204</v>
      </c>
      <c r="V196" s="1">
        <v>2710</v>
      </c>
      <c r="W196" s="1">
        <v>120</v>
      </c>
      <c r="AB196" s="1">
        <f t="shared" si="124"/>
        <v>0</v>
      </c>
      <c r="AC196" s="1">
        <f t="shared" si="125"/>
        <v>0</v>
      </c>
      <c r="AD196" s="45"/>
      <c r="AI196" s="1">
        <v>15</v>
      </c>
      <c r="AK196" s="7">
        <f t="shared" si="116"/>
        <v>4</v>
      </c>
      <c r="AL196" s="7">
        <f t="shared" si="117"/>
        <v>0</v>
      </c>
      <c r="AM196" s="7">
        <f t="shared" si="118"/>
        <v>0</v>
      </c>
      <c r="AN196" s="2">
        <f t="shared" si="119"/>
        <v>3.614457831325301E-2</v>
      </c>
      <c r="AO196" s="2">
        <f t="shared" si="120"/>
        <v>0</v>
      </c>
      <c r="AP196" s="2">
        <f t="shared" si="121"/>
        <v>0</v>
      </c>
      <c r="AR196" t="str">
        <f t="shared" si="122"/>
        <v>Plumas</v>
      </c>
      <c r="AS196" s="6" t="s">
        <v>203</v>
      </c>
      <c r="AT196" s="184">
        <v>1</v>
      </c>
      <c r="AV196" s="97">
        <v>6</v>
      </c>
      <c r="AW196" s="99">
        <v>63</v>
      </c>
      <c r="AX196" s="105">
        <f t="shared" si="123"/>
        <v>6063</v>
      </c>
      <c r="AZ196" s="7" t="s">
        <v>2951</v>
      </c>
      <c r="BA196" t="s">
        <v>3184</v>
      </c>
      <c r="BB196" s="1"/>
      <c r="BC196" s="1"/>
      <c r="BD196" s="1"/>
      <c r="BU196">
        <v>0</v>
      </c>
      <c r="CP196">
        <v>0</v>
      </c>
      <c r="CQ196" s="176">
        <v>0</v>
      </c>
      <c r="CR196">
        <v>0</v>
      </c>
      <c r="CS196">
        <v>0</v>
      </c>
      <c r="CT196">
        <v>0</v>
      </c>
      <c r="CU196">
        <v>0</v>
      </c>
      <c r="CV196">
        <v>0</v>
      </c>
      <c r="CW196">
        <v>0</v>
      </c>
      <c r="CX196">
        <v>0</v>
      </c>
    </row>
    <row r="197" spans="1:102" hidden="1" outlineLevel="1">
      <c r="A197" s="6" t="s">
        <v>850</v>
      </c>
      <c r="B197" s="6" t="s">
        <v>203</v>
      </c>
      <c r="C197" s="1">
        <f t="shared" si="107"/>
        <v>152685</v>
      </c>
      <c r="D197" s="7">
        <f>IF(R197&gt;0,RANK(R197,(R197:T197,U197:AI197)),0)</f>
        <v>3</v>
      </c>
      <c r="E197" s="7">
        <f>IF(S197&gt;0,RANK(S197,(R197:T197,U197:AI197)),0)</f>
        <v>0</v>
      </c>
      <c r="F197" s="7">
        <f>IF(T197&gt;0,RANK(T197,(R197:T197,U197:AI197)),0)</f>
        <v>0</v>
      </c>
      <c r="G197" s="7">
        <f>IF(U197&gt;0,RANK(U197,(R197:T197,U197:AI197)),0)</f>
        <v>2</v>
      </c>
      <c r="H197" s="7">
        <f t="shared" ref="H197:H223" si="126">IF(V197&gt;0,RANK(V197,(R197:AB197)),0)</f>
        <v>1</v>
      </c>
      <c r="I197" s="49">
        <f t="shared" si="109"/>
        <v>112190</v>
      </c>
      <c r="J197" s="177">
        <f t="shared" si="110"/>
        <v>0.73478075776926355</v>
      </c>
      <c r="K197" s="2"/>
      <c r="L197" s="2">
        <f t="shared" ref="L197:L223" si="127">IF($C197=0,"-",R197/$C197)</f>
        <v>7.2855879752431477E-2</v>
      </c>
      <c r="M197" s="2">
        <f t="shared" ref="M197:M223" si="128">IF($C197=0,"-",S197/$C197)</f>
        <v>0</v>
      </c>
      <c r="N197" s="2">
        <f t="shared" ref="N197:N223" si="129">IF($C197=0,"-",T197/$C197)</f>
        <v>0</v>
      </c>
      <c r="O197" s="2">
        <f t="shared" si="114"/>
        <v>7.7715558175328284E-2</v>
      </c>
      <c r="P197" s="2">
        <f t="shared" ref="P197:P223" si="130">IF($C197=0,"-",V197/$C197)</f>
        <v>0.81249631594459182</v>
      </c>
      <c r="Q197" s="2">
        <f t="shared" si="89"/>
        <v>3.6932246127648449E-2</v>
      </c>
      <c r="R197" s="1">
        <v>11124</v>
      </c>
      <c r="U197" s="1">
        <v>11866</v>
      </c>
      <c r="V197" s="1">
        <v>124056</v>
      </c>
      <c r="W197" s="1">
        <v>4850</v>
      </c>
      <c r="AB197" s="1">
        <f t="shared" si="124"/>
        <v>2</v>
      </c>
      <c r="AC197" s="1">
        <f t="shared" si="125"/>
        <v>0</v>
      </c>
      <c r="AD197" s="45"/>
      <c r="AI197" s="1">
        <v>787</v>
      </c>
      <c r="AK197" s="7">
        <f t="shared" ref="AK197:AK223" si="131">IF(W197&gt;0,RANK(W197,(R197:AB197)),0)</f>
        <v>4</v>
      </c>
      <c r="AL197" s="7">
        <f t="shared" ref="AL197:AL223" si="132">IF(X197&gt;0,RANK(X197,(R197:AB197)),0)</f>
        <v>0</v>
      </c>
      <c r="AM197" s="7">
        <f t="shared" ref="AM197:AM223" si="133">IF(Y197&gt;0,RANK(Y197,(R197:AB197)),0)</f>
        <v>0</v>
      </c>
      <c r="AN197" s="2">
        <f t="shared" ref="AN197:AN223" si="134">IF($C197=0,"-",W197/$C197)</f>
        <v>3.1764744408422571E-2</v>
      </c>
      <c r="AO197" s="2">
        <f t="shared" ref="AO197:AO223" si="135">IF($C197=0,"-",X197/$C197)</f>
        <v>0</v>
      </c>
      <c r="AP197" s="2">
        <f t="shared" ref="AP197:AP223" si="136">IF($C197=0,"-",Y197/$C197)</f>
        <v>0</v>
      </c>
      <c r="AR197" t="str">
        <f t="shared" ref="AR197:AR223" si="137">A197</f>
        <v>Riverside</v>
      </c>
      <c r="AS197" s="6" t="s">
        <v>203</v>
      </c>
      <c r="AT197" s="184"/>
      <c r="AV197" s="97">
        <v>6</v>
      </c>
      <c r="AW197" s="99">
        <v>65</v>
      </c>
      <c r="AX197" s="105">
        <f t="shared" ref="AX197:AX222" si="138">AV197*1000+AW197</f>
        <v>6065</v>
      </c>
      <c r="AZ197" s="7" t="s">
        <v>2951</v>
      </c>
      <c r="BA197" t="s">
        <v>3184</v>
      </c>
      <c r="BB197" s="1"/>
      <c r="BC197" s="1"/>
      <c r="BD197" s="1"/>
      <c r="BU197">
        <v>0</v>
      </c>
      <c r="CP197">
        <v>0</v>
      </c>
      <c r="CQ197" s="176">
        <v>0</v>
      </c>
      <c r="CR197">
        <v>0</v>
      </c>
      <c r="CS197">
        <v>1</v>
      </c>
      <c r="CT197">
        <v>0</v>
      </c>
      <c r="CU197">
        <v>0</v>
      </c>
      <c r="CV197">
        <v>1</v>
      </c>
      <c r="CW197">
        <v>0</v>
      </c>
      <c r="CX197">
        <v>0</v>
      </c>
    </row>
    <row r="198" spans="1:102" hidden="1" outlineLevel="1">
      <c r="A198" s="6" t="s">
        <v>1222</v>
      </c>
      <c r="B198" s="6" t="s">
        <v>203</v>
      </c>
      <c r="C198" s="1">
        <f t="shared" si="107"/>
        <v>93928</v>
      </c>
      <c r="D198" s="7">
        <f>IF(R198&gt;0,RANK(R198,(R198:T198,U198:AI198)),0)</f>
        <v>2</v>
      </c>
      <c r="E198" s="7">
        <f>IF(S198&gt;0,RANK(S198,(R198:T198,U198:AI198)),0)</f>
        <v>0</v>
      </c>
      <c r="F198" s="7">
        <f>IF(T198&gt;0,RANK(T198,(R198:T198,U198:AI198)),0)</f>
        <v>0</v>
      </c>
      <c r="G198" s="7">
        <f>IF(U198&gt;0,RANK(U198,(R198:T198,U198:AI198)),0)</f>
        <v>3</v>
      </c>
      <c r="H198" s="7">
        <f t="shared" si="126"/>
        <v>1</v>
      </c>
      <c r="I198" s="49">
        <f t="shared" si="109"/>
        <v>58482</v>
      </c>
      <c r="J198" s="177">
        <f t="shared" si="110"/>
        <v>0.6226258410697556</v>
      </c>
      <c r="K198" s="2"/>
      <c r="L198" s="2">
        <f t="shared" si="127"/>
        <v>0.12193382165062601</v>
      </c>
      <c r="M198" s="2">
        <f t="shared" si="128"/>
        <v>0</v>
      </c>
      <c r="N198" s="2">
        <f t="shared" si="129"/>
        <v>0</v>
      </c>
      <c r="O198" s="2">
        <f t="shared" si="114"/>
        <v>8.9174686994293498E-2</v>
      </c>
      <c r="P198" s="2">
        <f t="shared" si="130"/>
        <v>0.74455966272038154</v>
      </c>
      <c r="Q198" s="2">
        <f t="shared" si="89"/>
        <v>4.4331828634698867E-2</v>
      </c>
      <c r="R198" s="1">
        <v>11453</v>
      </c>
      <c r="U198" s="1">
        <v>8376</v>
      </c>
      <c r="V198" s="1">
        <v>69935</v>
      </c>
      <c r="W198" s="1">
        <v>3658</v>
      </c>
      <c r="AB198" s="1">
        <f t="shared" si="124"/>
        <v>0</v>
      </c>
      <c r="AC198" s="1">
        <f t="shared" si="125"/>
        <v>0</v>
      </c>
      <c r="AD198" s="45"/>
      <c r="AI198" s="1">
        <v>506</v>
      </c>
      <c r="AK198" s="7">
        <f t="shared" si="131"/>
        <v>4</v>
      </c>
      <c r="AL198" s="7">
        <f t="shared" si="132"/>
        <v>0</v>
      </c>
      <c r="AM198" s="7">
        <f t="shared" si="133"/>
        <v>0</v>
      </c>
      <c r="AN198" s="2">
        <f t="shared" si="134"/>
        <v>3.8944723618090454E-2</v>
      </c>
      <c r="AO198" s="2">
        <f t="shared" si="135"/>
        <v>0</v>
      </c>
      <c r="AP198" s="2">
        <f t="shared" si="136"/>
        <v>0</v>
      </c>
      <c r="AR198" t="str">
        <f t="shared" si="137"/>
        <v>Sacramento</v>
      </c>
      <c r="AS198" s="6" t="s">
        <v>203</v>
      </c>
      <c r="AT198" s="184"/>
      <c r="AV198" s="97">
        <v>6</v>
      </c>
      <c r="AW198" s="99">
        <v>67</v>
      </c>
      <c r="AX198" s="105">
        <f t="shared" si="138"/>
        <v>6067</v>
      </c>
      <c r="AZ198" s="7" t="s">
        <v>2951</v>
      </c>
      <c r="BA198" t="s">
        <v>3184</v>
      </c>
      <c r="BB198" s="1"/>
      <c r="BC198" s="1"/>
      <c r="BD198" s="1"/>
      <c r="BU198">
        <v>0</v>
      </c>
      <c r="CP198">
        <v>0</v>
      </c>
      <c r="CQ198" s="176">
        <v>0</v>
      </c>
      <c r="CR198">
        <v>0</v>
      </c>
      <c r="CS198">
        <v>0</v>
      </c>
      <c r="CT198">
        <v>0</v>
      </c>
      <c r="CU198">
        <v>0</v>
      </c>
      <c r="CV198">
        <v>0</v>
      </c>
      <c r="CW198">
        <v>0</v>
      </c>
      <c r="CX198">
        <v>0</v>
      </c>
    </row>
    <row r="199" spans="1:102" hidden="1" outlineLevel="1">
      <c r="A199" s="6" t="s">
        <v>1223</v>
      </c>
      <c r="B199" s="6" t="s">
        <v>203</v>
      </c>
      <c r="C199" s="1">
        <f t="shared" si="107"/>
        <v>4160</v>
      </c>
      <c r="D199" s="7">
        <f>IF(R199&gt;0,RANK(R199,(R199:T199,U199:AI199)),0)</f>
        <v>2</v>
      </c>
      <c r="E199" s="7">
        <f>IF(S199&gt;0,RANK(S199,(R199:T199,U199:AI199)),0)</f>
        <v>0</v>
      </c>
      <c r="F199" s="7">
        <f>IF(T199&gt;0,RANK(T199,(R199:T199,U199:AI199)),0)</f>
        <v>0</v>
      </c>
      <c r="G199" s="7">
        <f>IF(U199&gt;0,RANK(U199,(R199:T199,U199:AI199)),0)</f>
        <v>3</v>
      </c>
      <c r="H199" s="7">
        <f t="shared" si="126"/>
        <v>1</v>
      </c>
      <c r="I199" s="49">
        <f t="shared" si="109"/>
        <v>2805</v>
      </c>
      <c r="J199" s="177">
        <f t="shared" si="110"/>
        <v>0.67427884615384615</v>
      </c>
      <c r="K199" s="2"/>
      <c r="L199" s="2">
        <f t="shared" si="127"/>
        <v>9.7836538461538461E-2</v>
      </c>
      <c r="M199" s="2">
        <f t="shared" si="128"/>
        <v>0</v>
      </c>
      <c r="N199" s="2">
        <f t="shared" si="129"/>
        <v>0</v>
      </c>
      <c r="O199" s="2">
        <f t="shared" si="114"/>
        <v>8.7019230769230765E-2</v>
      </c>
      <c r="P199" s="2">
        <f t="shared" si="130"/>
        <v>0.77211538461538465</v>
      </c>
      <c r="Q199" s="2">
        <f t="shared" si="89"/>
        <v>4.3028846153846056E-2</v>
      </c>
      <c r="R199" s="1">
        <v>407</v>
      </c>
      <c r="U199" s="1">
        <v>362</v>
      </c>
      <c r="V199" s="1">
        <v>3212</v>
      </c>
      <c r="W199" s="1">
        <v>144</v>
      </c>
      <c r="AB199" s="1">
        <f t="shared" si="124"/>
        <v>0</v>
      </c>
      <c r="AC199" s="1">
        <f t="shared" si="125"/>
        <v>0</v>
      </c>
      <c r="AD199" s="45"/>
      <c r="AI199" s="1">
        <v>35</v>
      </c>
      <c r="AK199" s="7">
        <f t="shared" si="131"/>
        <v>4</v>
      </c>
      <c r="AL199" s="7">
        <f t="shared" si="132"/>
        <v>0</v>
      </c>
      <c r="AM199" s="7">
        <f t="shared" si="133"/>
        <v>0</v>
      </c>
      <c r="AN199" s="2">
        <f t="shared" si="134"/>
        <v>3.4615384615384617E-2</v>
      </c>
      <c r="AO199" s="2">
        <f t="shared" si="135"/>
        <v>0</v>
      </c>
      <c r="AP199" s="2">
        <f t="shared" si="136"/>
        <v>0</v>
      </c>
      <c r="AR199" t="str">
        <f t="shared" si="137"/>
        <v>San Benito</v>
      </c>
      <c r="AS199" s="6" t="s">
        <v>203</v>
      </c>
      <c r="AT199" s="184">
        <v>20</v>
      </c>
      <c r="AV199" s="97">
        <v>6</v>
      </c>
      <c r="AW199" s="99">
        <v>69</v>
      </c>
      <c r="AX199" s="105">
        <f t="shared" si="138"/>
        <v>6069</v>
      </c>
      <c r="AZ199" s="7" t="s">
        <v>2951</v>
      </c>
      <c r="BA199" t="s">
        <v>3184</v>
      </c>
      <c r="BB199" s="1"/>
      <c r="BC199" s="1"/>
      <c r="BD199" s="1"/>
      <c r="BU199">
        <v>0</v>
      </c>
      <c r="CP199" s="176">
        <v>0</v>
      </c>
      <c r="CQ199" s="176">
        <v>0</v>
      </c>
      <c r="CR199">
        <v>0</v>
      </c>
      <c r="CS199">
        <v>0</v>
      </c>
      <c r="CT199">
        <v>0</v>
      </c>
      <c r="CU199">
        <v>0</v>
      </c>
      <c r="CV199">
        <v>0</v>
      </c>
      <c r="CW199">
        <v>0</v>
      </c>
      <c r="CX199">
        <v>0</v>
      </c>
    </row>
    <row r="200" spans="1:102" hidden="1" outlineLevel="1">
      <c r="A200" s="6" t="s">
        <v>1626</v>
      </c>
      <c r="B200" s="6" t="s">
        <v>203</v>
      </c>
      <c r="C200" s="1">
        <f t="shared" si="107"/>
        <v>114762</v>
      </c>
      <c r="D200" s="7">
        <f>IF(R200&gt;0,RANK(R200,(R200:T200,U200:AI200)),0)</f>
        <v>3</v>
      </c>
      <c r="E200" s="7">
        <f>IF(S200&gt;0,RANK(S200,(R200:T200,U200:AI200)),0)</f>
        <v>0</v>
      </c>
      <c r="F200" s="7">
        <f>IF(T200&gt;0,RANK(T200,(R200:T200,U200:AI200)),0)</f>
        <v>0</v>
      </c>
      <c r="G200" s="7">
        <f>IF(U200&gt;0,RANK(U200,(R200:T200,U200:AI200)),0)</f>
        <v>2</v>
      </c>
      <c r="H200" s="7">
        <f t="shared" si="126"/>
        <v>1</v>
      </c>
      <c r="I200" s="49">
        <f t="shared" si="109"/>
        <v>78988</v>
      </c>
      <c r="J200" s="177">
        <f t="shared" si="110"/>
        <v>0.68827660723933004</v>
      </c>
      <c r="K200" s="2"/>
      <c r="L200" s="2">
        <f t="shared" si="127"/>
        <v>6.6938533660967914E-2</v>
      </c>
      <c r="M200" s="2">
        <f t="shared" si="128"/>
        <v>0</v>
      </c>
      <c r="N200" s="2">
        <f t="shared" si="129"/>
        <v>0</v>
      </c>
      <c r="O200" s="2">
        <f t="shared" si="114"/>
        <v>0.10052979209145885</v>
      </c>
      <c r="P200" s="2">
        <f t="shared" si="130"/>
        <v>0.78880639933078889</v>
      </c>
      <c r="Q200" s="2">
        <f t="shared" si="89"/>
        <v>4.3725274916784351E-2</v>
      </c>
      <c r="R200" s="1">
        <v>7682</v>
      </c>
      <c r="U200" s="1">
        <v>11537</v>
      </c>
      <c r="V200" s="1">
        <v>90525</v>
      </c>
      <c r="W200" s="1">
        <v>4273</v>
      </c>
      <c r="AB200" s="1">
        <f t="shared" si="124"/>
        <v>3</v>
      </c>
      <c r="AC200" s="1">
        <f t="shared" si="125"/>
        <v>2</v>
      </c>
      <c r="AD200" s="45"/>
      <c r="AI200" s="1">
        <v>740</v>
      </c>
      <c r="AK200" s="7">
        <f t="shared" si="131"/>
        <v>4</v>
      </c>
      <c r="AL200" s="7">
        <f t="shared" si="132"/>
        <v>0</v>
      </c>
      <c r="AM200" s="7">
        <f t="shared" si="133"/>
        <v>0</v>
      </c>
      <c r="AN200" s="2">
        <f t="shared" si="134"/>
        <v>3.7233579059270487E-2</v>
      </c>
      <c r="AO200" s="2">
        <f t="shared" si="135"/>
        <v>0</v>
      </c>
      <c r="AP200" s="2">
        <f t="shared" si="136"/>
        <v>0</v>
      </c>
      <c r="AR200" t="str">
        <f t="shared" si="137"/>
        <v>San Bernardino</v>
      </c>
      <c r="AS200" s="6" t="s">
        <v>203</v>
      </c>
      <c r="AT200" s="184"/>
      <c r="AV200" s="97">
        <v>6</v>
      </c>
      <c r="AW200" s="99">
        <v>71</v>
      </c>
      <c r="AX200" s="105">
        <f t="shared" si="138"/>
        <v>6071</v>
      </c>
      <c r="AZ200" s="7" t="s">
        <v>2951</v>
      </c>
      <c r="BA200" t="s">
        <v>3184</v>
      </c>
      <c r="BB200" s="1"/>
      <c r="BC200" s="1"/>
      <c r="BD200" s="1"/>
      <c r="BU200">
        <v>2</v>
      </c>
      <c r="CP200" s="176">
        <v>0</v>
      </c>
      <c r="CQ200" s="176">
        <v>2</v>
      </c>
      <c r="CR200">
        <v>0</v>
      </c>
      <c r="CS200">
        <v>0</v>
      </c>
      <c r="CT200">
        <v>0</v>
      </c>
      <c r="CU200">
        <v>1</v>
      </c>
      <c r="CV200">
        <v>0</v>
      </c>
      <c r="CW200">
        <v>0</v>
      </c>
      <c r="CX200">
        <v>0</v>
      </c>
    </row>
    <row r="201" spans="1:102" hidden="1" outlineLevel="1">
      <c r="A201" s="6" t="s">
        <v>1952</v>
      </c>
      <c r="B201" s="6" t="s">
        <v>203</v>
      </c>
      <c r="C201" s="1">
        <f t="shared" si="107"/>
        <v>243570</v>
      </c>
      <c r="D201" s="7">
        <f>IF(R201&gt;0,RANK(R201,(R201:T201,U201:AI201)),0)</f>
        <v>2</v>
      </c>
      <c r="E201" s="7">
        <f>IF(S201&gt;0,RANK(S201,(R201:T201,U201:AI201)),0)</f>
        <v>0</v>
      </c>
      <c r="F201" s="7">
        <f>IF(T201&gt;0,RANK(T201,(R201:T201,U201:AI201)),0)</f>
        <v>0</v>
      </c>
      <c r="G201" s="7">
        <f>IF(U201&gt;0,RANK(U201,(R201:T201,U201:AI201)),0)</f>
        <v>3</v>
      </c>
      <c r="H201" s="7">
        <f t="shared" si="126"/>
        <v>1</v>
      </c>
      <c r="I201" s="49">
        <f t="shared" si="109"/>
        <v>162899</v>
      </c>
      <c r="J201" s="177">
        <f t="shared" si="110"/>
        <v>0.66879747095290887</v>
      </c>
      <c r="K201" s="2"/>
      <c r="L201" s="2">
        <f t="shared" si="127"/>
        <v>0.10677012768403334</v>
      </c>
      <c r="M201" s="2">
        <f t="shared" si="128"/>
        <v>0</v>
      </c>
      <c r="N201" s="2">
        <f t="shared" si="129"/>
        <v>0</v>
      </c>
      <c r="O201" s="2">
        <f t="shared" si="114"/>
        <v>8.1315432935090526E-2</v>
      </c>
      <c r="P201" s="2">
        <f t="shared" si="130"/>
        <v>0.77556759863694213</v>
      </c>
      <c r="Q201" s="2">
        <f t="shared" si="89"/>
        <v>3.6346840743934017E-2</v>
      </c>
      <c r="R201" s="1">
        <v>26006</v>
      </c>
      <c r="U201" s="1">
        <v>19806</v>
      </c>
      <c r="V201" s="1">
        <v>188905</v>
      </c>
      <c r="W201" s="1">
        <v>7612</v>
      </c>
      <c r="AB201" s="1">
        <f t="shared" si="124"/>
        <v>6</v>
      </c>
      <c r="AC201" s="1">
        <f t="shared" si="125"/>
        <v>1</v>
      </c>
      <c r="AD201" s="45"/>
      <c r="AI201" s="1">
        <v>1234</v>
      </c>
      <c r="AK201" s="7">
        <f t="shared" si="131"/>
        <v>4</v>
      </c>
      <c r="AL201" s="7">
        <f t="shared" si="132"/>
        <v>0</v>
      </c>
      <c r="AM201" s="7">
        <f t="shared" si="133"/>
        <v>0</v>
      </c>
      <c r="AN201" s="2">
        <f t="shared" si="134"/>
        <v>3.1251796198218169E-2</v>
      </c>
      <c r="AO201" s="2">
        <f t="shared" si="135"/>
        <v>0</v>
      </c>
      <c r="AP201" s="2">
        <f t="shared" si="136"/>
        <v>0</v>
      </c>
      <c r="AR201" t="str">
        <f t="shared" si="137"/>
        <v>San Diego</v>
      </c>
      <c r="AS201" s="6" t="s">
        <v>203</v>
      </c>
      <c r="AT201" s="184"/>
      <c r="AV201" s="97">
        <v>6</v>
      </c>
      <c r="AW201" s="99">
        <v>73</v>
      </c>
      <c r="AX201" s="105">
        <f t="shared" si="138"/>
        <v>6073</v>
      </c>
      <c r="AZ201" s="7" t="s">
        <v>2951</v>
      </c>
      <c r="BA201" t="s">
        <v>3184</v>
      </c>
      <c r="BB201" s="1"/>
      <c r="BC201" s="1"/>
      <c r="BD201" s="1"/>
      <c r="BU201">
        <v>1</v>
      </c>
      <c r="CP201" s="176">
        <v>0</v>
      </c>
      <c r="CQ201" s="176">
        <v>1</v>
      </c>
      <c r="CR201">
        <v>2</v>
      </c>
      <c r="CS201">
        <v>0</v>
      </c>
      <c r="CT201">
        <v>0</v>
      </c>
      <c r="CU201">
        <v>3</v>
      </c>
      <c r="CV201">
        <v>0</v>
      </c>
      <c r="CW201">
        <v>0</v>
      </c>
      <c r="CX201">
        <v>0</v>
      </c>
    </row>
    <row r="202" spans="1:102" hidden="1" outlineLevel="1">
      <c r="A202" s="6" t="s">
        <v>2197</v>
      </c>
      <c r="B202" s="6" t="s">
        <v>203</v>
      </c>
      <c r="C202" s="1">
        <f t="shared" si="107"/>
        <v>15456</v>
      </c>
      <c r="D202" s="7">
        <f>IF(R202&gt;0,RANK(R202,(R202:T202,U202:AI202)),0)</f>
        <v>2</v>
      </c>
      <c r="E202" s="7">
        <f>IF(S202&gt;0,RANK(S202,(R202:T202,U202:AI202)),0)</f>
        <v>0</v>
      </c>
      <c r="F202" s="7">
        <f>IF(T202&gt;0,RANK(T202,(R202:T202,U202:AI202)),0)</f>
        <v>0</v>
      </c>
      <c r="G202" s="7">
        <f>IF(U202&gt;0,RANK(U202,(R202:T202,U202:AI202)),0)</f>
        <v>3</v>
      </c>
      <c r="H202" s="7">
        <f t="shared" si="126"/>
        <v>1</v>
      </c>
      <c r="I202" s="49">
        <f t="shared" si="109"/>
        <v>5167</v>
      </c>
      <c r="J202" s="177">
        <f t="shared" si="110"/>
        <v>0.33430383022774329</v>
      </c>
      <c r="K202" s="2"/>
      <c r="L202" s="2">
        <f t="shared" si="127"/>
        <v>0.26248706004140787</v>
      </c>
      <c r="M202" s="2">
        <f t="shared" si="128"/>
        <v>0</v>
      </c>
      <c r="N202" s="2">
        <f t="shared" si="129"/>
        <v>0</v>
      </c>
      <c r="O202" s="2">
        <f t="shared" si="114"/>
        <v>9.4526397515527952E-2</v>
      </c>
      <c r="P202" s="2">
        <f t="shared" si="130"/>
        <v>0.59679089026915111</v>
      </c>
      <c r="Q202" s="2">
        <f t="shared" si="89"/>
        <v>4.6195652173913082E-2</v>
      </c>
      <c r="R202" s="1">
        <v>4057</v>
      </c>
      <c r="U202" s="1">
        <v>1461</v>
      </c>
      <c r="V202" s="1">
        <v>9224</v>
      </c>
      <c r="W202" s="1">
        <v>532</v>
      </c>
      <c r="AB202" s="1">
        <f t="shared" si="124"/>
        <v>1</v>
      </c>
      <c r="AC202" s="1">
        <f t="shared" si="125"/>
        <v>0</v>
      </c>
      <c r="AD202" s="45"/>
      <c r="AI202" s="1">
        <v>181</v>
      </c>
      <c r="AK202" s="7">
        <f t="shared" si="131"/>
        <v>4</v>
      </c>
      <c r="AL202" s="7">
        <f t="shared" si="132"/>
        <v>0</v>
      </c>
      <c r="AM202" s="7">
        <f t="shared" si="133"/>
        <v>0</v>
      </c>
      <c r="AN202" s="2">
        <f t="shared" si="134"/>
        <v>3.4420289855072464E-2</v>
      </c>
      <c r="AO202" s="2">
        <f t="shared" si="135"/>
        <v>0</v>
      </c>
      <c r="AP202" s="2">
        <f t="shared" si="136"/>
        <v>0</v>
      </c>
      <c r="AR202" t="str">
        <f t="shared" si="137"/>
        <v>San Francisco</v>
      </c>
      <c r="AS202" s="6" t="s">
        <v>203</v>
      </c>
      <c r="AT202" s="184"/>
      <c r="AV202" s="97">
        <v>6</v>
      </c>
      <c r="AW202" s="99">
        <v>75</v>
      </c>
      <c r="AX202" s="105">
        <f t="shared" si="138"/>
        <v>6075</v>
      </c>
      <c r="AZ202" s="7" t="s">
        <v>2951</v>
      </c>
      <c r="BA202" t="s">
        <v>3184</v>
      </c>
      <c r="BB202" s="1"/>
      <c r="BC202" s="1"/>
      <c r="BD202" s="1"/>
      <c r="BU202">
        <v>0</v>
      </c>
      <c r="CP202" s="176">
        <v>0</v>
      </c>
      <c r="CQ202">
        <v>0</v>
      </c>
      <c r="CR202">
        <v>0</v>
      </c>
      <c r="CS202">
        <v>1</v>
      </c>
      <c r="CT202">
        <v>0</v>
      </c>
      <c r="CU202">
        <v>0</v>
      </c>
      <c r="CV202">
        <v>0</v>
      </c>
      <c r="CW202">
        <v>0</v>
      </c>
      <c r="CX202">
        <v>0</v>
      </c>
    </row>
    <row r="203" spans="1:102" hidden="1" outlineLevel="1">
      <c r="A203" s="6" t="s">
        <v>2198</v>
      </c>
      <c r="B203" s="6" t="s">
        <v>203</v>
      </c>
      <c r="C203" s="1">
        <f t="shared" si="107"/>
        <v>43868</v>
      </c>
      <c r="D203" s="7">
        <f>IF(R203&gt;0,RANK(R203,(R203:T203,U203:AI203)),0)</f>
        <v>3</v>
      </c>
      <c r="E203" s="7">
        <f>IF(S203&gt;0,RANK(S203,(R203:T203,U203:AI203)),0)</f>
        <v>0</v>
      </c>
      <c r="F203" s="7">
        <f>IF(T203&gt;0,RANK(T203,(R203:T203,U203:AI203)),0)</f>
        <v>0</v>
      </c>
      <c r="G203" s="7">
        <f>IF(U203&gt;0,RANK(U203,(R203:T203,U203:AI203)),0)</f>
        <v>2</v>
      </c>
      <c r="H203" s="7">
        <f t="shared" si="126"/>
        <v>1</v>
      </c>
      <c r="I203" s="49">
        <f t="shared" si="109"/>
        <v>29961</v>
      </c>
      <c r="J203" s="177">
        <f t="shared" si="110"/>
        <v>0.68298076046320777</v>
      </c>
      <c r="K203" s="2"/>
      <c r="L203" s="2">
        <f t="shared" si="127"/>
        <v>8.0856204978572085E-2</v>
      </c>
      <c r="M203" s="2">
        <f t="shared" si="128"/>
        <v>0</v>
      </c>
      <c r="N203" s="2">
        <f t="shared" si="129"/>
        <v>0</v>
      </c>
      <c r="O203" s="2">
        <f t="shared" si="114"/>
        <v>9.426005288593052E-2</v>
      </c>
      <c r="P203" s="2">
        <f t="shared" si="130"/>
        <v>0.7772408133491383</v>
      </c>
      <c r="Q203" s="2">
        <f t="shared" si="89"/>
        <v>4.7642928786359118E-2</v>
      </c>
      <c r="R203" s="1">
        <v>3547</v>
      </c>
      <c r="U203" s="1">
        <v>4135</v>
      </c>
      <c r="V203" s="1">
        <v>34096</v>
      </c>
      <c r="W203" s="1">
        <v>1861</v>
      </c>
      <c r="AB203" s="1">
        <f t="shared" si="124"/>
        <v>0</v>
      </c>
      <c r="AC203" s="1">
        <f t="shared" si="125"/>
        <v>0</v>
      </c>
      <c r="AD203" s="45"/>
      <c r="AI203" s="1">
        <v>229</v>
      </c>
      <c r="AK203" s="7">
        <f t="shared" si="131"/>
        <v>4</v>
      </c>
      <c r="AL203" s="7">
        <f t="shared" si="132"/>
        <v>0</v>
      </c>
      <c r="AM203" s="7">
        <f t="shared" si="133"/>
        <v>0</v>
      </c>
      <c r="AN203" s="2">
        <f t="shared" si="134"/>
        <v>4.2422722713595332E-2</v>
      </c>
      <c r="AO203" s="2">
        <f t="shared" si="135"/>
        <v>0</v>
      </c>
      <c r="AP203" s="2">
        <f t="shared" si="136"/>
        <v>0</v>
      </c>
      <c r="AR203" t="str">
        <f t="shared" si="137"/>
        <v>San Joaquin</v>
      </c>
      <c r="AS203" s="6" t="s">
        <v>203</v>
      </c>
      <c r="AT203" s="184"/>
      <c r="AV203" s="97">
        <v>6</v>
      </c>
      <c r="AW203" s="99">
        <v>77</v>
      </c>
      <c r="AX203" s="105">
        <f t="shared" si="138"/>
        <v>6077</v>
      </c>
      <c r="AZ203" s="7" t="s">
        <v>2951</v>
      </c>
      <c r="BA203" t="s">
        <v>3184</v>
      </c>
      <c r="BB203" s="1"/>
      <c r="BC203" s="1"/>
      <c r="BD203" s="1"/>
      <c r="BU203">
        <v>0</v>
      </c>
      <c r="CP203" s="176">
        <v>0</v>
      </c>
      <c r="CQ203">
        <v>0</v>
      </c>
      <c r="CR203">
        <v>0</v>
      </c>
      <c r="CS203">
        <v>0</v>
      </c>
      <c r="CT203">
        <v>0</v>
      </c>
      <c r="CU203">
        <v>0</v>
      </c>
      <c r="CV203">
        <v>0</v>
      </c>
      <c r="CW203">
        <v>0</v>
      </c>
      <c r="CX203">
        <v>0</v>
      </c>
    </row>
    <row r="204" spans="1:102" hidden="1" outlineLevel="1">
      <c r="A204" s="6" t="s">
        <v>1272</v>
      </c>
      <c r="B204" s="6" t="s">
        <v>203</v>
      </c>
      <c r="C204" s="1">
        <f t="shared" si="107"/>
        <v>35055</v>
      </c>
      <c r="D204" s="7">
        <f>IF(R204&gt;0,RANK(R204,(R204:T204,U204:AI204)),0)</f>
        <v>2</v>
      </c>
      <c r="E204" s="7">
        <f>IF(S204&gt;0,RANK(S204,(R204:T204,U204:AI204)),0)</f>
        <v>0</v>
      </c>
      <c r="F204" s="7">
        <f>IF(T204&gt;0,RANK(T204,(R204:T204,U204:AI204)),0)</f>
        <v>0</v>
      </c>
      <c r="G204" s="7">
        <f>IF(U204&gt;0,RANK(U204,(R204:T204,U204:AI204)),0)</f>
        <v>3</v>
      </c>
      <c r="H204" s="7">
        <f t="shared" si="126"/>
        <v>1</v>
      </c>
      <c r="I204" s="49">
        <f t="shared" si="109"/>
        <v>22048</v>
      </c>
      <c r="J204" s="177">
        <f t="shared" si="110"/>
        <v>0.62895450007131648</v>
      </c>
      <c r="K204" s="2"/>
      <c r="L204" s="2">
        <f t="shared" si="127"/>
        <v>0.11641705890743118</v>
      </c>
      <c r="M204" s="2">
        <f t="shared" si="128"/>
        <v>0</v>
      </c>
      <c r="N204" s="2">
        <f t="shared" si="129"/>
        <v>0</v>
      </c>
      <c r="O204" s="2">
        <f t="shared" si="114"/>
        <v>8.8746255883611472E-2</v>
      </c>
      <c r="P204" s="2">
        <f t="shared" si="130"/>
        <v>0.74537155897874763</v>
      </c>
      <c r="Q204" s="2">
        <f t="shared" si="89"/>
        <v>4.9465126230209711E-2</v>
      </c>
      <c r="R204" s="1">
        <v>4081</v>
      </c>
      <c r="U204" s="1">
        <v>3111</v>
      </c>
      <c r="V204" s="1">
        <v>26129</v>
      </c>
      <c r="W204" s="1">
        <v>1509</v>
      </c>
      <c r="AB204" s="1">
        <f t="shared" si="124"/>
        <v>1</v>
      </c>
      <c r="AC204" s="1">
        <f t="shared" si="125"/>
        <v>1</v>
      </c>
      <c r="AD204" s="45"/>
      <c r="AI204" s="1">
        <v>223</v>
      </c>
      <c r="AK204" s="7">
        <f t="shared" si="131"/>
        <v>4</v>
      </c>
      <c r="AL204" s="7">
        <f t="shared" si="132"/>
        <v>0</v>
      </c>
      <c r="AM204" s="7">
        <f t="shared" si="133"/>
        <v>0</v>
      </c>
      <c r="AN204" s="2">
        <f t="shared" si="134"/>
        <v>4.3046640992725718E-2</v>
      </c>
      <c r="AO204" s="2">
        <f t="shared" si="135"/>
        <v>0</v>
      </c>
      <c r="AP204" s="2">
        <f t="shared" si="136"/>
        <v>0</v>
      </c>
      <c r="AR204" t="str">
        <f t="shared" si="137"/>
        <v>San Luis Obispo</v>
      </c>
      <c r="AS204" s="6" t="s">
        <v>203</v>
      </c>
      <c r="AT204" s="184">
        <v>24</v>
      </c>
      <c r="AV204" s="97">
        <v>6</v>
      </c>
      <c r="AW204" s="99">
        <v>79</v>
      </c>
      <c r="AX204" s="105">
        <f t="shared" si="138"/>
        <v>6079</v>
      </c>
      <c r="AZ204" s="7" t="s">
        <v>2951</v>
      </c>
      <c r="BA204" t="s">
        <v>3184</v>
      </c>
      <c r="BB204" s="1"/>
      <c r="BC204" s="1"/>
      <c r="BD204" s="1"/>
      <c r="BU204">
        <v>1</v>
      </c>
      <c r="CP204" s="176">
        <v>1</v>
      </c>
      <c r="CQ204">
        <v>0</v>
      </c>
      <c r="CR204">
        <v>0</v>
      </c>
      <c r="CS204">
        <v>0</v>
      </c>
      <c r="CT204">
        <v>0</v>
      </c>
      <c r="CU204">
        <v>0</v>
      </c>
      <c r="CV204">
        <v>0</v>
      </c>
      <c r="CW204">
        <v>0</v>
      </c>
      <c r="CX204">
        <v>0</v>
      </c>
    </row>
    <row r="205" spans="1:102" hidden="1" outlineLevel="1">
      <c r="A205" s="6" t="s">
        <v>1670</v>
      </c>
      <c r="B205" s="6" t="s">
        <v>203</v>
      </c>
      <c r="C205" s="1">
        <f t="shared" si="107"/>
        <v>29887</v>
      </c>
      <c r="D205" s="7">
        <f>IF(R205&gt;0,RANK(R205,(R205:T205,U205:AI205)),0)</f>
        <v>2</v>
      </c>
      <c r="E205" s="7">
        <f>IF(S205&gt;0,RANK(S205,(R205:T205,U205:AI205)),0)</f>
        <v>0</v>
      </c>
      <c r="F205" s="7">
        <f>IF(T205&gt;0,RANK(T205,(R205:T205,U205:AI205)),0)</f>
        <v>0</v>
      </c>
      <c r="G205" s="7">
        <f>IF(U205&gt;0,RANK(U205,(R205:T205,U205:AI205)),0)</f>
        <v>3</v>
      </c>
      <c r="H205" s="7">
        <f t="shared" si="126"/>
        <v>1</v>
      </c>
      <c r="I205" s="49">
        <f t="shared" si="109"/>
        <v>13811</v>
      </c>
      <c r="J205" s="177">
        <f t="shared" si="110"/>
        <v>0.46210727071971092</v>
      </c>
      <c r="K205" s="2"/>
      <c r="L205" s="2">
        <f t="shared" si="127"/>
        <v>0.20878642888212265</v>
      </c>
      <c r="M205" s="2">
        <f t="shared" si="128"/>
        <v>0</v>
      </c>
      <c r="N205" s="2">
        <f t="shared" si="129"/>
        <v>0</v>
      </c>
      <c r="O205" s="2">
        <f t="shared" si="114"/>
        <v>8.3514571552849068E-2</v>
      </c>
      <c r="P205" s="2">
        <f t="shared" si="130"/>
        <v>0.67089369960183354</v>
      </c>
      <c r="Q205" s="2">
        <f t="shared" si="89"/>
        <v>3.6805299963194815E-2</v>
      </c>
      <c r="R205" s="1">
        <v>6240</v>
      </c>
      <c r="U205" s="1">
        <v>2496</v>
      </c>
      <c r="V205" s="1">
        <v>20051</v>
      </c>
      <c r="W205" s="1">
        <v>906</v>
      </c>
      <c r="AB205" s="1">
        <f t="shared" si="124"/>
        <v>1</v>
      </c>
      <c r="AC205" s="1">
        <f t="shared" si="125"/>
        <v>0</v>
      </c>
      <c r="AD205" s="45"/>
      <c r="AI205" s="1">
        <v>193</v>
      </c>
      <c r="AK205" s="7">
        <f t="shared" si="131"/>
        <v>4</v>
      </c>
      <c r="AL205" s="7">
        <f t="shared" si="132"/>
        <v>0</v>
      </c>
      <c r="AM205" s="7">
        <f t="shared" si="133"/>
        <v>0</v>
      </c>
      <c r="AN205" s="2">
        <f t="shared" si="134"/>
        <v>3.031418342423127E-2</v>
      </c>
      <c r="AO205" s="2">
        <f t="shared" si="135"/>
        <v>0</v>
      </c>
      <c r="AP205" s="2">
        <f t="shared" si="136"/>
        <v>0</v>
      </c>
      <c r="AR205" t="str">
        <f t="shared" si="137"/>
        <v>San Mateo</v>
      </c>
      <c r="AS205" s="6" t="s">
        <v>203</v>
      </c>
      <c r="AT205" s="184"/>
      <c r="AV205" s="97">
        <v>6</v>
      </c>
      <c r="AW205" s="99">
        <v>81</v>
      </c>
      <c r="AX205" s="105">
        <f t="shared" si="138"/>
        <v>6081</v>
      </c>
      <c r="AZ205" s="7" t="s">
        <v>2951</v>
      </c>
      <c r="BA205" t="s">
        <v>3184</v>
      </c>
      <c r="BB205" s="1"/>
      <c r="BC205" s="1"/>
      <c r="BD205" s="1"/>
      <c r="BU205">
        <v>0</v>
      </c>
      <c r="CP205" s="176">
        <v>0</v>
      </c>
      <c r="CQ205">
        <v>0</v>
      </c>
      <c r="CR205">
        <v>0</v>
      </c>
      <c r="CS205">
        <v>0</v>
      </c>
      <c r="CT205">
        <v>0</v>
      </c>
      <c r="CU205">
        <v>0</v>
      </c>
      <c r="CV205">
        <v>0</v>
      </c>
      <c r="CW205">
        <v>1</v>
      </c>
      <c r="CX205">
        <v>0</v>
      </c>
    </row>
    <row r="206" spans="1:102" hidden="1" outlineLevel="1">
      <c r="A206" s="6" t="s">
        <v>434</v>
      </c>
      <c r="B206" s="6" t="s">
        <v>203</v>
      </c>
      <c r="C206" s="1">
        <f t="shared" si="107"/>
        <v>33854</v>
      </c>
      <c r="D206" s="7">
        <f>IF(R206&gt;0,RANK(R206,(R206:T206,U206:AI206)),0)</f>
        <v>2</v>
      </c>
      <c r="E206" s="7">
        <f>IF(S206&gt;0,RANK(S206,(R206:T206,U206:AI206)),0)</f>
        <v>0</v>
      </c>
      <c r="F206" s="7">
        <f>IF(T206&gt;0,RANK(T206,(R206:T206,U206:AI206)),0)</f>
        <v>0</v>
      </c>
      <c r="G206" s="7">
        <f>IF(U206&gt;0,RANK(U206,(R206:T206,U206:AI206)),0)</f>
        <v>3</v>
      </c>
      <c r="H206" s="7">
        <f t="shared" si="126"/>
        <v>1</v>
      </c>
      <c r="I206" s="49">
        <f t="shared" si="109"/>
        <v>20541</v>
      </c>
      <c r="J206" s="177">
        <f t="shared" si="110"/>
        <v>0.60675252555089498</v>
      </c>
      <c r="K206" s="2"/>
      <c r="L206" s="2">
        <f t="shared" si="127"/>
        <v>0.1301471022626573</v>
      </c>
      <c r="M206" s="2">
        <f t="shared" si="128"/>
        <v>0</v>
      </c>
      <c r="N206" s="2">
        <f t="shared" si="129"/>
        <v>0</v>
      </c>
      <c r="O206" s="2">
        <f t="shared" si="114"/>
        <v>8.7581969634312043E-2</v>
      </c>
      <c r="P206" s="2">
        <f t="shared" si="130"/>
        <v>0.73689962781355234</v>
      </c>
      <c r="Q206" s="2">
        <f t="shared" si="89"/>
        <v>4.5371300289478333E-2</v>
      </c>
      <c r="R206" s="1">
        <v>4406</v>
      </c>
      <c r="U206" s="1">
        <v>2965</v>
      </c>
      <c r="V206" s="1">
        <v>24947</v>
      </c>
      <c r="W206" s="1">
        <v>1351</v>
      </c>
      <c r="AB206" s="1">
        <f t="shared" si="124"/>
        <v>1</v>
      </c>
      <c r="AC206" s="1">
        <f t="shared" si="125"/>
        <v>0</v>
      </c>
      <c r="AD206" s="45"/>
      <c r="AI206" s="1">
        <v>184</v>
      </c>
      <c r="AK206" s="7">
        <f t="shared" si="131"/>
        <v>4</v>
      </c>
      <c r="AL206" s="7">
        <f t="shared" si="132"/>
        <v>0</v>
      </c>
      <c r="AM206" s="7">
        <f t="shared" si="133"/>
        <v>0</v>
      </c>
      <c r="AN206" s="2">
        <f t="shared" si="134"/>
        <v>3.9906658002008627E-2</v>
      </c>
      <c r="AO206" s="2">
        <f t="shared" si="135"/>
        <v>0</v>
      </c>
      <c r="AP206" s="2">
        <f t="shared" si="136"/>
        <v>0</v>
      </c>
      <c r="AR206" t="str">
        <f t="shared" si="137"/>
        <v>Santa Barbara</v>
      </c>
      <c r="AS206" s="6" t="s">
        <v>203</v>
      </c>
      <c r="AT206" s="184">
        <v>24</v>
      </c>
      <c r="AV206" s="97">
        <v>6</v>
      </c>
      <c r="AW206" s="99">
        <v>83</v>
      </c>
      <c r="AX206" s="105">
        <f t="shared" si="138"/>
        <v>6083</v>
      </c>
      <c r="AZ206" s="7" t="s">
        <v>2951</v>
      </c>
      <c r="BA206" t="s">
        <v>3184</v>
      </c>
      <c r="BB206" s="1"/>
      <c r="BC206" s="1"/>
      <c r="BD206" s="1"/>
      <c r="BU206">
        <v>0</v>
      </c>
      <c r="CP206" s="176">
        <v>0</v>
      </c>
      <c r="CQ206">
        <v>0</v>
      </c>
      <c r="CR206">
        <v>0</v>
      </c>
      <c r="CS206">
        <v>0</v>
      </c>
      <c r="CT206">
        <v>0</v>
      </c>
      <c r="CU206">
        <v>1</v>
      </c>
      <c r="CV206">
        <v>0</v>
      </c>
      <c r="CW206">
        <v>0</v>
      </c>
      <c r="CX206">
        <v>0</v>
      </c>
    </row>
    <row r="207" spans="1:102" hidden="1" outlineLevel="1">
      <c r="A207" s="6" t="s">
        <v>187</v>
      </c>
      <c r="B207" s="6" t="s">
        <v>203</v>
      </c>
      <c r="C207" s="1">
        <f t="shared" si="107"/>
        <v>79076</v>
      </c>
      <c r="D207" s="7">
        <f>IF(R207&gt;0,RANK(R207,(R207:T207,U207:AI207)),0)</f>
        <v>2</v>
      </c>
      <c r="E207" s="7">
        <f>IF(S207&gt;0,RANK(S207,(R207:T207,U207:AI207)),0)</f>
        <v>0</v>
      </c>
      <c r="F207" s="7">
        <f>IF(T207&gt;0,RANK(T207,(R207:T207,U207:AI207)),0)</f>
        <v>0</v>
      </c>
      <c r="G207" s="7">
        <f>IF(U207&gt;0,RANK(U207,(R207:T207,U207:AI207)),0)</f>
        <v>3</v>
      </c>
      <c r="H207" s="7">
        <f t="shared" si="126"/>
        <v>1</v>
      </c>
      <c r="I207" s="49">
        <f t="shared" si="109"/>
        <v>33736</v>
      </c>
      <c r="J207" s="177">
        <f t="shared" si="110"/>
        <v>0.42662754818149629</v>
      </c>
      <c r="K207" s="2"/>
      <c r="L207" s="2">
        <f t="shared" si="127"/>
        <v>0.20277960443118012</v>
      </c>
      <c r="M207" s="2">
        <f t="shared" si="128"/>
        <v>0</v>
      </c>
      <c r="N207" s="2">
        <f t="shared" si="129"/>
        <v>0</v>
      </c>
      <c r="O207" s="2">
        <f t="shared" si="114"/>
        <v>0.11373868177449542</v>
      </c>
      <c r="P207" s="2">
        <f t="shared" si="130"/>
        <v>0.62940715261267643</v>
      </c>
      <c r="Q207" s="2">
        <f t="shared" si="89"/>
        <v>5.4074561181647995E-2</v>
      </c>
      <c r="R207" s="1">
        <v>16035</v>
      </c>
      <c r="U207" s="1">
        <v>8994</v>
      </c>
      <c r="V207" s="1">
        <v>49771</v>
      </c>
      <c r="W207" s="1">
        <v>3270</v>
      </c>
      <c r="AB207" s="1">
        <f t="shared" si="124"/>
        <v>4</v>
      </c>
      <c r="AC207" s="1">
        <f t="shared" si="125"/>
        <v>0</v>
      </c>
      <c r="AD207" s="45"/>
      <c r="AI207" s="1">
        <v>1002</v>
      </c>
      <c r="AK207" s="7">
        <f t="shared" si="131"/>
        <v>4</v>
      </c>
      <c r="AL207" s="7">
        <f t="shared" si="132"/>
        <v>0</v>
      </c>
      <c r="AM207" s="7">
        <f t="shared" si="133"/>
        <v>0</v>
      </c>
      <c r="AN207" s="2">
        <f t="shared" si="134"/>
        <v>4.1352622793262177E-2</v>
      </c>
      <c r="AO207" s="2">
        <f t="shared" si="135"/>
        <v>0</v>
      </c>
      <c r="AP207" s="2">
        <f t="shared" si="136"/>
        <v>0</v>
      </c>
      <c r="AR207" t="str">
        <f t="shared" si="137"/>
        <v>Santa Clara</v>
      </c>
      <c r="AS207" s="6" t="s">
        <v>203</v>
      </c>
      <c r="AT207" s="184"/>
      <c r="AV207" s="97">
        <v>6</v>
      </c>
      <c r="AW207" s="99">
        <v>85</v>
      </c>
      <c r="AX207" s="105">
        <f t="shared" si="138"/>
        <v>6085</v>
      </c>
      <c r="AZ207" s="7" t="s">
        <v>2951</v>
      </c>
      <c r="BA207" t="s">
        <v>3184</v>
      </c>
      <c r="BB207" s="1"/>
      <c r="BC207" s="1"/>
      <c r="BD207" s="1"/>
      <c r="BU207">
        <v>0</v>
      </c>
      <c r="CP207" s="176">
        <v>1</v>
      </c>
      <c r="CQ207">
        <v>0</v>
      </c>
      <c r="CR207">
        <v>1</v>
      </c>
      <c r="CS207">
        <v>1</v>
      </c>
      <c r="CT207">
        <v>1</v>
      </c>
      <c r="CU207">
        <v>0</v>
      </c>
      <c r="CV207">
        <v>0</v>
      </c>
      <c r="CW207">
        <v>0</v>
      </c>
      <c r="CX207">
        <v>0</v>
      </c>
    </row>
    <row r="208" spans="1:102" hidden="1" outlineLevel="1">
      <c r="A208" s="6" t="s">
        <v>48</v>
      </c>
      <c r="B208" s="6" t="s">
        <v>203</v>
      </c>
      <c r="C208" s="1">
        <f t="shared" si="107"/>
        <v>13413</v>
      </c>
      <c r="D208" s="7">
        <f>IF(R208&gt;0,RANK(R208,(R208:T208,U208:AI208)),0)</f>
        <v>2</v>
      </c>
      <c r="E208" s="7">
        <f>IF(S208&gt;0,RANK(S208,(R208:T208,U208:AI208)),0)</f>
        <v>0</v>
      </c>
      <c r="F208" s="7">
        <f>IF(T208&gt;0,RANK(T208,(R208:T208,U208:AI208)),0)</f>
        <v>0</v>
      </c>
      <c r="G208" s="7">
        <f>IF(U208&gt;0,RANK(U208,(R208:T208,U208:AI208)),0)</f>
        <v>3</v>
      </c>
      <c r="H208" s="7">
        <f t="shared" si="126"/>
        <v>1</v>
      </c>
      <c r="I208" s="49">
        <f t="shared" si="109"/>
        <v>6545</v>
      </c>
      <c r="J208" s="177">
        <f t="shared" si="110"/>
        <v>0.4879594423320659</v>
      </c>
      <c r="K208" s="2"/>
      <c r="L208" s="2">
        <f t="shared" si="127"/>
        <v>0.18817565048833221</v>
      </c>
      <c r="M208" s="2">
        <f t="shared" si="128"/>
        <v>0</v>
      </c>
      <c r="N208" s="2">
        <f t="shared" si="129"/>
        <v>0</v>
      </c>
      <c r="O208" s="2">
        <f t="shared" si="114"/>
        <v>8.29046447476329E-2</v>
      </c>
      <c r="P208" s="2">
        <f t="shared" si="130"/>
        <v>0.67613509282039808</v>
      </c>
      <c r="Q208" s="2">
        <f t="shared" si="89"/>
        <v>5.2784611943636817E-2</v>
      </c>
      <c r="R208" s="1">
        <v>2524</v>
      </c>
      <c r="U208" s="1">
        <v>1112</v>
      </c>
      <c r="V208" s="1">
        <v>9069</v>
      </c>
      <c r="W208" s="1">
        <v>593</v>
      </c>
      <c r="AB208" s="1">
        <f t="shared" si="124"/>
        <v>0</v>
      </c>
      <c r="AC208" s="1">
        <f t="shared" si="125"/>
        <v>0</v>
      </c>
      <c r="AD208" s="45"/>
      <c r="AI208" s="1">
        <v>115</v>
      </c>
      <c r="AK208" s="7">
        <f t="shared" si="131"/>
        <v>4</v>
      </c>
      <c r="AL208" s="7">
        <f t="shared" si="132"/>
        <v>0</v>
      </c>
      <c r="AM208" s="7">
        <f t="shared" si="133"/>
        <v>0</v>
      </c>
      <c r="AN208" s="2">
        <f t="shared" si="134"/>
        <v>4.4210840229627971E-2</v>
      </c>
      <c r="AO208" s="2">
        <f t="shared" si="135"/>
        <v>0</v>
      </c>
      <c r="AP208" s="2">
        <f t="shared" si="136"/>
        <v>0</v>
      </c>
      <c r="AR208" t="str">
        <f t="shared" si="137"/>
        <v>Santa Cruz</v>
      </c>
      <c r="AS208" s="6" t="s">
        <v>203</v>
      </c>
      <c r="AT208" s="184"/>
      <c r="AV208" s="97">
        <v>6</v>
      </c>
      <c r="AW208" s="99">
        <v>87</v>
      </c>
      <c r="AX208" s="105">
        <f t="shared" si="138"/>
        <v>6087</v>
      </c>
      <c r="AZ208" s="7" t="s">
        <v>2951</v>
      </c>
      <c r="BA208" t="s">
        <v>3184</v>
      </c>
      <c r="BB208" s="1"/>
      <c r="BC208" s="1"/>
      <c r="BD208" s="1"/>
      <c r="BU208">
        <v>0</v>
      </c>
      <c r="CP208" s="176">
        <v>0</v>
      </c>
      <c r="CQ208">
        <v>0</v>
      </c>
      <c r="CR208">
        <v>0</v>
      </c>
      <c r="CS208">
        <v>0</v>
      </c>
      <c r="CT208">
        <v>0</v>
      </c>
      <c r="CU208">
        <v>0</v>
      </c>
      <c r="CV208">
        <v>0</v>
      </c>
      <c r="CW208">
        <v>0</v>
      </c>
      <c r="CX208">
        <v>0</v>
      </c>
    </row>
    <row r="209" spans="1:102" hidden="1" outlineLevel="1">
      <c r="A209" s="6" t="s">
        <v>2122</v>
      </c>
      <c r="B209" s="6" t="s">
        <v>203</v>
      </c>
      <c r="C209" s="1">
        <f t="shared" si="107"/>
        <v>26503</v>
      </c>
      <c r="D209" s="7">
        <f>IF(R209&gt;0,RANK(R209,(R209:T209,U209:AI209)),0)</f>
        <v>3</v>
      </c>
      <c r="E209" s="7">
        <f>IF(S209&gt;0,RANK(S209,(R209:T209,U209:AI209)),0)</f>
        <v>0</v>
      </c>
      <c r="F209" s="7">
        <f>IF(T209&gt;0,RANK(T209,(R209:T209,U209:AI209)),0)</f>
        <v>0</v>
      </c>
      <c r="G209" s="7">
        <f>IF(U209&gt;0,RANK(U209,(R209:T209,U209:AI209)),0)</f>
        <v>2</v>
      </c>
      <c r="H209" s="7">
        <f t="shared" si="126"/>
        <v>1</v>
      </c>
      <c r="I209" s="49">
        <f t="shared" si="109"/>
        <v>19128</v>
      </c>
      <c r="J209" s="177">
        <f t="shared" si="110"/>
        <v>0.72172961551522474</v>
      </c>
      <c r="K209" s="2"/>
      <c r="L209" s="2">
        <f t="shared" si="127"/>
        <v>5.8144361015734065E-2</v>
      </c>
      <c r="M209" s="2">
        <f t="shared" si="128"/>
        <v>0</v>
      </c>
      <c r="N209" s="2">
        <f t="shared" si="129"/>
        <v>0</v>
      </c>
      <c r="O209" s="2">
        <f t="shared" si="114"/>
        <v>8.8140965173753916E-2</v>
      </c>
      <c r="P209" s="2">
        <f t="shared" si="130"/>
        <v>0.80987058068897866</v>
      </c>
      <c r="Q209" s="2">
        <f t="shared" si="89"/>
        <v>4.3844093121533367E-2</v>
      </c>
      <c r="R209" s="1">
        <v>1541</v>
      </c>
      <c r="U209" s="1">
        <v>2336</v>
      </c>
      <c r="V209" s="1">
        <v>21464</v>
      </c>
      <c r="W209" s="1">
        <v>1049</v>
      </c>
      <c r="AB209" s="1">
        <f t="shared" si="124"/>
        <v>0</v>
      </c>
      <c r="AC209" s="1">
        <f t="shared" si="125"/>
        <v>0</v>
      </c>
      <c r="AD209" s="45"/>
      <c r="AI209" s="1">
        <v>113</v>
      </c>
      <c r="AK209" s="7">
        <f t="shared" si="131"/>
        <v>4</v>
      </c>
      <c r="AL209" s="7">
        <f t="shared" si="132"/>
        <v>0</v>
      </c>
      <c r="AM209" s="7">
        <f t="shared" si="133"/>
        <v>0</v>
      </c>
      <c r="AN209" s="2">
        <f t="shared" si="134"/>
        <v>3.9580424857563294E-2</v>
      </c>
      <c r="AO209" s="2">
        <f t="shared" si="135"/>
        <v>0</v>
      </c>
      <c r="AP209" s="2">
        <f t="shared" si="136"/>
        <v>0</v>
      </c>
      <c r="AR209" t="str">
        <f t="shared" si="137"/>
        <v>Shasta</v>
      </c>
      <c r="AS209" s="6" t="s">
        <v>203</v>
      </c>
      <c r="AT209" s="184">
        <v>1</v>
      </c>
      <c r="AV209" s="97">
        <v>6</v>
      </c>
      <c r="AW209" s="99">
        <v>89</v>
      </c>
      <c r="AX209" s="105">
        <f t="shared" si="138"/>
        <v>6089</v>
      </c>
      <c r="AZ209" s="7" t="s">
        <v>2951</v>
      </c>
      <c r="BA209" t="s">
        <v>3184</v>
      </c>
      <c r="BB209" s="1"/>
      <c r="BC209" s="1"/>
      <c r="BD209" s="1"/>
      <c r="BU209">
        <v>0</v>
      </c>
      <c r="CP209" s="176">
        <v>0</v>
      </c>
      <c r="CQ209" s="176">
        <v>0</v>
      </c>
      <c r="CR209">
        <v>0</v>
      </c>
      <c r="CS209">
        <v>0</v>
      </c>
      <c r="CT209">
        <v>0</v>
      </c>
      <c r="CU209">
        <v>0</v>
      </c>
      <c r="CV209">
        <v>0</v>
      </c>
      <c r="CW209">
        <v>0</v>
      </c>
      <c r="CX209">
        <v>0</v>
      </c>
    </row>
    <row r="210" spans="1:102" hidden="1" outlineLevel="1">
      <c r="A210" s="6" t="s">
        <v>444</v>
      </c>
      <c r="B210" s="6" t="s">
        <v>203</v>
      </c>
      <c r="C210" s="1">
        <f t="shared" si="107"/>
        <v>634</v>
      </c>
      <c r="D210" s="7">
        <f>IF(R210&gt;0,RANK(R210,(R210:T210,U210:AI210)),0)</f>
        <v>3</v>
      </c>
      <c r="E210" s="7">
        <f>IF(S210&gt;0,RANK(S210,(R210:T210,U210:AI210)),0)</f>
        <v>0</v>
      </c>
      <c r="F210" s="7">
        <f>IF(T210&gt;0,RANK(T210,(R210:T210,U210:AI210)),0)</f>
        <v>0</v>
      </c>
      <c r="G210" s="7">
        <f>IF(U210&gt;0,RANK(U210,(R210:T210,U210:AI210)),0)</f>
        <v>2</v>
      </c>
      <c r="H210" s="7">
        <f t="shared" si="126"/>
        <v>1</v>
      </c>
      <c r="I210" s="49">
        <f t="shared" si="109"/>
        <v>494</v>
      </c>
      <c r="J210" s="177">
        <f t="shared" si="110"/>
        <v>0.77917981072555209</v>
      </c>
      <c r="K210" s="2"/>
      <c r="L210" s="2">
        <f t="shared" si="127"/>
        <v>5.5205047318611984E-2</v>
      </c>
      <c r="M210" s="2">
        <f t="shared" si="128"/>
        <v>0</v>
      </c>
      <c r="N210" s="2">
        <f t="shared" si="129"/>
        <v>0</v>
      </c>
      <c r="O210" s="2">
        <f t="shared" si="114"/>
        <v>5.8359621451104099E-2</v>
      </c>
      <c r="P210" s="2">
        <f t="shared" si="130"/>
        <v>0.83753943217665616</v>
      </c>
      <c r="Q210" s="2">
        <f t="shared" si="89"/>
        <v>4.8895899053627789E-2</v>
      </c>
      <c r="R210" s="1">
        <v>35</v>
      </c>
      <c r="U210" s="1">
        <v>37</v>
      </c>
      <c r="V210" s="1">
        <v>531</v>
      </c>
      <c r="W210" s="1">
        <v>29</v>
      </c>
      <c r="AB210" s="1">
        <f t="shared" si="124"/>
        <v>0</v>
      </c>
      <c r="AC210" s="1">
        <f t="shared" si="125"/>
        <v>0</v>
      </c>
      <c r="AD210" s="45"/>
      <c r="AI210" s="1">
        <v>2</v>
      </c>
      <c r="AK210" s="7">
        <f t="shared" si="131"/>
        <v>4</v>
      </c>
      <c r="AL210" s="7">
        <f t="shared" si="132"/>
        <v>0</v>
      </c>
      <c r="AM210" s="7">
        <f t="shared" si="133"/>
        <v>0</v>
      </c>
      <c r="AN210" s="2">
        <f t="shared" si="134"/>
        <v>4.5741324921135647E-2</v>
      </c>
      <c r="AO210" s="2">
        <f t="shared" si="135"/>
        <v>0</v>
      </c>
      <c r="AP210" s="2">
        <f t="shared" si="136"/>
        <v>0</v>
      </c>
      <c r="AR210" t="str">
        <f t="shared" si="137"/>
        <v>Sierra</v>
      </c>
      <c r="AS210" s="6" t="s">
        <v>203</v>
      </c>
      <c r="AT210" s="184">
        <v>1</v>
      </c>
      <c r="AV210" s="97">
        <v>6</v>
      </c>
      <c r="AW210" s="99">
        <v>91</v>
      </c>
      <c r="AX210" s="105">
        <f t="shared" si="138"/>
        <v>6091</v>
      </c>
      <c r="AZ210" s="7" t="s">
        <v>2951</v>
      </c>
      <c r="BA210" t="s">
        <v>3184</v>
      </c>
      <c r="BB210" s="1"/>
      <c r="BC210" s="1"/>
      <c r="BD210" s="1"/>
      <c r="BU210">
        <v>0</v>
      </c>
      <c r="CP210" s="176">
        <v>0</v>
      </c>
      <c r="CQ210" s="176">
        <v>0</v>
      </c>
      <c r="CR210">
        <v>0</v>
      </c>
      <c r="CS210">
        <v>0</v>
      </c>
      <c r="CT210">
        <v>0</v>
      </c>
      <c r="CU210">
        <v>0</v>
      </c>
      <c r="CV210">
        <v>0</v>
      </c>
      <c r="CW210">
        <v>0</v>
      </c>
      <c r="CX210">
        <v>0</v>
      </c>
    </row>
    <row r="211" spans="1:102" hidden="1" outlineLevel="1">
      <c r="A211" s="6" t="s">
        <v>445</v>
      </c>
      <c r="B211" s="6" t="s">
        <v>203</v>
      </c>
      <c r="C211" s="1">
        <f t="shared" si="107"/>
        <v>6605</v>
      </c>
      <c r="D211" s="7">
        <f>IF(R211&gt;0,RANK(R211,(R211:T211,U211:AI211)),0)</f>
        <v>3</v>
      </c>
      <c r="E211" s="7">
        <f>IF(S211&gt;0,RANK(S211,(R211:T211,U211:AI211)),0)</f>
        <v>0</v>
      </c>
      <c r="F211" s="7">
        <f>IF(T211&gt;0,RANK(T211,(R211:T211,U211:AI211)),0)</f>
        <v>0</v>
      </c>
      <c r="G211" s="7">
        <f>IF(U211&gt;0,RANK(U211,(R211:T211,U211:AI211)),0)</f>
        <v>2</v>
      </c>
      <c r="H211" s="7">
        <f t="shared" si="126"/>
        <v>1</v>
      </c>
      <c r="I211" s="49">
        <f t="shared" si="109"/>
        <v>4944</v>
      </c>
      <c r="J211" s="177">
        <f t="shared" si="110"/>
        <v>0.74852384557153673</v>
      </c>
      <c r="K211" s="2"/>
      <c r="L211" s="2">
        <f t="shared" si="127"/>
        <v>5.8440575321725967E-2</v>
      </c>
      <c r="M211" s="2">
        <f t="shared" si="128"/>
        <v>0</v>
      </c>
      <c r="N211" s="2">
        <f t="shared" si="129"/>
        <v>0</v>
      </c>
      <c r="O211" s="2">
        <f t="shared" si="114"/>
        <v>7.0098410295230881E-2</v>
      </c>
      <c r="P211" s="2">
        <f t="shared" si="130"/>
        <v>0.81862225586676762</v>
      </c>
      <c r="Q211" s="2">
        <f t="shared" si="89"/>
        <v>5.2838758516275508E-2</v>
      </c>
      <c r="R211" s="1">
        <v>386</v>
      </c>
      <c r="U211" s="1">
        <v>463</v>
      </c>
      <c r="V211" s="1">
        <v>5407</v>
      </c>
      <c r="W211" s="1">
        <v>319</v>
      </c>
      <c r="AB211" s="1">
        <f t="shared" si="124"/>
        <v>0</v>
      </c>
      <c r="AC211" s="1">
        <f t="shared" si="125"/>
        <v>0</v>
      </c>
      <c r="AD211" s="45"/>
      <c r="AI211" s="1">
        <v>30</v>
      </c>
      <c r="AK211" s="7">
        <f t="shared" si="131"/>
        <v>4</v>
      </c>
      <c r="AL211" s="7">
        <f t="shared" si="132"/>
        <v>0</v>
      </c>
      <c r="AM211" s="7">
        <f t="shared" si="133"/>
        <v>0</v>
      </c>
      <c r="AN211" s="2">
        <f t="shared" si="134"/>
        <v>4.8296744890234673E-2</v>
      </c>
      <c r="AO211" s="2">
        <f t="shared" si="135"/>
        <v>0</v>
      </c>
      <c r="AP211" s="2">
        <f t="shared" si="136"/>
        <v>0</v>
      </c>
      <c r="AR211" t="str">
        <f t="shared" si="137"/>
        <v>Siskiyou</v>
      </c>
      <c r="AS211" s="6" t="s">
        <v>203</v>
      </c>
      <c r="AT211" s="184">
        <v>1</v>
      </c>
      <c r="AV211" s="97">
        <v>6</v>
      </c>
      <c r="AW211" s="99">
        <v>93</v>
      </c>
      <c r="AX211" s="105">
        <f t="shared" si="138"/>
        <v>6093</v>
      </c>
      <c r="AZ211" s="7" t="s">
        <v>2951</v>
      </c>
      <c r="BA211" t="s">
        <v>3184</v>
      </c>
      <c r="BB211" s="1"/>
      <c r="BC211" s="1"/>
      <c r="BD211" s="1"/>
      <c r="BU211">
        <v>0</v>
      </c>
      <c r="CP211" s="176">
        <v>0</v>
      </c>
      <c r="CQ211" s="176">
        <v>0</v>
      </c>
      <c r="CR211">
        <v>0</v>
      </c>
      <c r="CS211">
        <v>0</v>
      </c>
      <c r="CT211">
        <v>0</v>
      </c>
      <c r="CU211">
        <v>0</v>
      </c>
      <c r="CV211">
        <v>0</v>
      </c>
      <c r="CW211">
        <v>0</v>
      </c>
      <c r="CX211">
        <v>0</v>
      </c>
    </row>
    <row r="212" spans="1:102" hidden="1" outlineLevel="1">
      <c r="A212" s="6" t="s">
        <v>1289</v>
      </c>
      <c r="B212" s="6" t="s">
        <v>203</v>
      </c>
      <c r="C212" s="1">
        <f t="shared" si="107"/>
        <v>24210</v>
      </c>
      <c r="D212" s="7">
        <f>IF(R212&gt;0,RANK(R212,(R212:T212,U212:AI212)),0)</f>
        <v>2</v>
      </c>
      <c r="E212" s="7">
        <f>IF(S212&gt;0,RANK(S212,(R212:T212,U212:AI212)),0)</f>
        <v>0</v>
      </c>
      <c r="F212" s="7">
        <f>IF(T212&gt;0,RANK(T212,(R212:T212,U212:AI212)),0)</f>
        <v>0</v>
      </c>
      <c r="G212" s="7">
        <f>IF(U212&gt;0,RANK(U212,(R212:T212,U212:AI212)),0)</f>
        <v>3</v>
      </c>
      <c r="H212" s="7">
        <f t="shared" si="126"/>
        <v>1</v>
      </c>
      <c r="I212" s="49">
        <f t="shared" si="109"/>
        <v>16235</v>
      </c>
      <c r="J212" s="177">
        <f t="shared" si="110"/>
        <v>0.67059066501445685</v>
      </c>
      <c r="K212" s="2"/>
      <c r="L212" s="2">
        <f t="shared" si="127"/>
        <v>9.7686906237092114E-2</v>
      </c>
      <c r="M212" s="2">
        <f t="shared" si="128"/>
        <v>0</v>
      </c>
      <c r="N212" s="2">
        <f t="shared" si="129"/>
        <v>0</v>
      </c>
      <c r="O212" s="2">
        <f t="shared" si="114"/>
        <v>8.5130111524163568E-2</v>
      </c>
      <c r="P212" s="2">
        <f t="shared" si="130"/>
        <v>0.76827757125154894</v>
      </c>
      <c r="Q212" s="2">
        <f t="shared" si="89"/>
        <v>4.8905410987195364E-2</v>
      </c>
      <c r="R212" s="1">
        <v>2365</v>
      </c>
      <c r="U212" s="1">
        <v>2061</v>
      </c>
      <c r="V212" s="1">
        <v>18600</v>
      </c>
      <c r="W212" s="1">
        <v>1037</v>
      </c>
      <c r="AB212" s="1">
        <f t="shared" si="124"/>
        <v>0</v>
      </c>
      <c r="AC212" s="1">
        <f t="shared" si="125"/>
        <v>0</v>
      </c>
      <c r="AD212" s="45"/>
      <c r="AI212" s="1">
        <v>147</v>
      </c>
      <c r="AK212" s="7">
        <f t="shared" si="131"/>
        <v>4</v>
      </c>
      <c r="AL212" s="7">
        <f t="shared" si="132"/>
        <v>0</v>
      </c>
      <c r="AM212" s="7">
        <f t="shared" si="133"/>
        <v>0</v>
      </c>
      <c r="AN212" s="2">
        <f t="shared" si="134"/>
        <v>4.2833539859562161E-2</v>
      </c>
      <c r="AO212" s="2">
        <f t="shared" si="135"/>
        <v>0</v>
      </c>
      <c r="AP212" s="2">
        <f t="shared" si="136"/>
        <v>0</v>
      </c>
      <c r="AR212" t="str">
        <f t="shared" si="137"/>
        <v>Solano</v>
      </c>
      <c r="AS212" s="6" t="s">
        <v>203</v>
      </c>
      <c r="AT212" s="184"/>
      <c r="AV212" s="97">
        <v>6</v>
      </c>
      <c r="AW212" s="99">
        <v>95</v>
      </c>
      <c r="AX212" s="105">
        <f t="shared" si="138"/>
        <v>6095</v>
      </c>
      <c r="AZ212" s="7" t="s">
        <v>2951</v>
      </c>
      <c r="BA212" t="s">
        <v>3184</v>
      </c>
      <c r="BB212" s="1"/>
      <c r="BC212" s="1"/>
      <c r="BD212" s="1"/>
      <c r="BU212">
        <v>0</v>
      </c>
      <c r="CP212" s="176">
        <v>0</v>
      </c>
      <c r="CQ212" s="176">
        <v>0</v>
      </c>
      <c r="CR212">
        <v>0</v>
      </c>
      <c r="CS212">
        <v>0</v>
      </c>
      <c r="CT212">
        <v>0</v>
      </c>
      <c r="CU212">
        <v>0</v>
      </c>
      <c r="CV212">
        <v>0</v>
      </c>
      <c r="CW212">
        <v>0</v>
      </c>
      <c r="CX212">
        <v>0</v>
      </c>
    </row>
    <row r="213" spans="1:102" hidden="1" outlineLevel="1">
      <c r="A213" s="6" t="s">
        <v>1242</v>
      </c>
      <c r="B213" s="6" t="s">
        <v>203</v>
      </c>
      <c r="C213" s="1">
        <f t="shared" si="107"/>
        <v>31049</v>
      </c>
      <c r="D213" s="7">
        <f>IF(R213&gt;0,RANK(R213,(R213:T213,U213:AI213)),0)</f>
        <v>2</v>
      </c>
      <c r="E213" s="7">
        <f>IF(S213&gt;0,RANK(S213,(R213:T213,U213:AI213)),0)</f>
        <v>0</v>
      </c>
      <c r="F213" s="7">
        <f>IF(T213&gt;0,RANK(T213,(R213:T213,U213:AI213)),0)</f>
        <v>0</v>
      </c>
      <c r="G213" s="7">
        <f>IF(U213&gt;0,RANK(U213,(R213:T213,U213:AI213)),0)</f>
        <v>3</v>
      </c>
      <c r="H213" s="7">
        <f t="shared" si="126"/>
        <v>1</v>
      </c>
      <c r="I213" s="49">
        <f t="shared" si="109"/>
        <v>15386</v>
      </c>
      <c r="J213" s="177">
        <f t="shared" si="110"/>
        <v>0.49553930883442299</v>
      </c>
      <c r="K213" s="2"/>
      <c r="L213" s="2">
        <f t="shared" si="127"/>
        <v>0.1762053528293987</v>
      </c>
      <c r="M213" s="2">
        <f t="shared" si="128"/>
        <v>0</v>
      </c>
      <c r="N213" s="2">
        <f t="shared" si="129"/>
        <v>0</v>
      </c>
      <c r="O213" s="2">
        <f t="shared" si="114"/>
        <v>8.5445586009211247E-2</v>
      </c>
      <c r="P213" s="2">
        <f t="shared" si="130"/>
        <v>0.67174466166382174</v>
      </c>
      <c r="Q213" s="2">
        <f t="shared" si="89"/>
        <v>6.6604399497568245E-2</v>
      </c>
      <c r="R213" s="1">
        <v>5471</v>
      </c>
      <c r="U213" s="1">
        <v>2653</v>
      </c>
      <c r="V213" s="1">
        <v>20857</v>
      </c>
      <c r="W213" s="1">
        <v>1628</v>
      </c>
      <c r="AB213" s="1">
        <f t="shared" si="124"/>
        <v>0</v>
      </c>
      <c r="AC213" s="1">
        <f t="shared" si="125"/>
        <v>0</v>
      </c>
      <c r="AD213" s="45"/>
      <c r="AI213" s="1">
        <v>440</v>
      </c>
      <c r="AK213" s="7">
        <f t="shared" si="131"/>
        <v>4</v>
      </c>
      <c r="AL213" s="7">
        <f t="shared" si="132"/>
        <v>0</v>
      </c>
      <c r="AM213" s="7">
        <f t="shared" si="133"/>
        <v>0</v>
      </c>
      <c r="AN213" s="2">
        <f t="shared" si="134"/>
        <v>5.2433250668298494E-2</v>
      </c>
      <c r="AO213" s="2">
        <f t="shared" si="135"/>
        <v>0</v>
      </c>
      <c r="AP213" s="2">
        <f t="shared" si="136"/>
        <v>0</v>
      </c>
      <c r="AR213" t="str">
        <f t="shared" si="137"/>
        <v>Sonoma</v>
      </c>
      <c r="AS213" s="6" t="s">
        <v>203</v>
      </c>
      <c r="AT213" s="184"/>
      <c r="AV213" s="97">
        <v>6</v>
      </c>
      <c r="AW213" s="99">
        <v>97</v>
      </c>
      <c r="AX213" s="105">
        <f t="shared" si="138"/>
        <v>6097</v>
      </c>
      <c r="AZ213" s="7" t="s">
        <v>2951</v>
      </c>
      <c r="BA213" t="s">
        <v>3184</v>
      </c>
      <c r="BB213" s="1"/>
      <c r="BC213" s="1"/>
      <c r="BD213" s="1"/>
      <c r="BU213">
        <v>0</v>
      </c>
      <c r="CP213" s="176">
        <v>0</v>
      </c>
      <c r="CQ213" s="176">
        <v>0</v>
      </c>
      <c r="CR213">
        <v>0</v>
      </c>
      <c r="CS213">
        <v>0</v>
      </c>
      <c r="CT213">
        <v>0</v>
      </c>
      <c r="CU213">
        <v>0</v>
      </c>
      <c r="CV213">
        <v>0</v>
      </c>
      <c r="CW213">
        <v>0</v>
      </c>
      <c r="CX213">
        <v>0</v>
      </c>
    </row>
    <row r="214" spans="1:102" hidden="1" outlineLevel="1">
      <c r="A214" s="6" t="s">
        <v>2056</v>
      </c>
      <c r="B214" s="6" t="s">
        <v>203</v>
      </c>
      <c r="C214" s="1">
        <f t="shared" si="107"/>
        <v>36962</v>
      </c>
      <c r="D214" s="7">
        <f>IF(R214&gt;0,RANK(R214,(R214:T214,U214:AI214)),0)</f>
        <v>3</v>
      </c>
      <c r="E214" s="7">
        <f>IF(S214&gt;0,RANK(S214,(R214:T214,U214:AI214)),0)</f>
        <v>0</v>
      </c>
      <c r="F214" s="7">
        <f>IF(T214&gt;0,RANK(T214,(R214:T214,U214:AI214)),0)</f>
        <v>0</v>
      </c>
      <c r="G214" s="7">
        <f>IF(U214&gt;0,RANK(U214,(R214:T214,U214:AI214)),0)</f>
        <v>2</v>
      </c>
      <c r="H214" s="7">
        <f t="shared" si="126"/>
        <v>1</v>
      </c>
      <c r="I214" s="49">
        <f t="shared" si="109"/>
        <v>24181</v>
      </c>
      <c r="J214" s="177">
        <f t="shared" si="110"/>
        <v>0.65421243439207832</v>
      </c>
      <c r="K214" s="2"/>
      <c r="L214" s="2">
        <f t="shared" si="127"/>
        <v>7.9946972566419569E-2</v>
      </c>
      <c r="M214" s="2">
        <f t="shared" si="128"/>
        <v>0</v>
      </c>
      <c r="N214" s="2">
        <f t="shared" si="129"/>
        <v>0</v>
      </c>
      <c r="O214" s="2">
        <f t="shared" si="114"/>
        <v>0.10867918402683838</v>
      </c>
      <c r="P214" s="2">
        <f t="shared" si="130"/>
        <v>0.76289161841891673</v>
      </c>
      <c r="Q214" s="2">
        <f t="shared" ref="Q214:Q277" si="139">IF(C214=0,"-",(1-L214-M214-N214-O214-P214))</f>
        <v>4.8482224987825284E-2</v>
      </c>
      <c r="R214" s="1">
        <v>2955</v>
      </c>
      <c r="U214" s="1">
        <v>4017</v>
      </c>
      <c r="V214" s="1">
        <v>28198</v>
      </c>
      <c r="W214" s="1">
        <v>1599</v>
      </c>
      <c r="AB214" s="1">
        <f t="shared" si="124"/>
        <v>2</v>
      </c>
      <c r="AC214" s="1">
        <f t="shared" si="125"/>
        <v>1</v>
      </c>
      <c r="AD214" s="45"/>
      <c r="AI214" s="1">
        <v>190</v>
      </c>
      <c r="AK214" s="7">
        <f t="shared" si="131"/>
        <v>4</v>
      </c>
      <c r="AL214" s="7">
        <f t="shared" si="132"/>
        <v>0</v>
      </c>
      <c r="AM214" s="7">
        <f t="shared" si="133"/>
        <v>0</v>
      </c>
      <c r="AN214" s="2">
        <f t="shared" si="134"/>
        <v>4.3260646068935663E-2</v>
      </c>
      <c r="AO214" s="2">
        <f t="shared" si="135"/>
        <v>0</v>
      </c>
      <c r="AP214" s="2">
        <f t="shared" si="136"/>
        <v>0</v>
      </c>
      <c r="AR214" t="str">
        <f t="shared" si="137"/>
        <v>Stanislaus</v>
      </c>
      <c r="AS214" s="6" t="s">
        <v>203</v>
      </c>
      <c r="AT214" s="184">
        <v>10</v>
      </c>
      <c r="AV214" s="97">
        <v>6</v>
      </c>
      <c r="AW214" s="99">
        <v>99</v>
      </c>
      <c r="AX214" s="105">
        <f t="shared" si="138"/>
        <v>6099</v>
      </c>
      <c r="AZ214" s="7" t="s">
        <v>2951</v>
      </c>
      <c r="BA214" t="s">
        <v>3184</v>
      </c>
      <c r="BB214" s="1"/>
      <c r="BC214" s="1"/>
      <c r="BD214" s="1"/>
      <c r="BU214">
        <v>1</v>
      </c>
      <c r="CP214" s="176">
        <v>0</v>
      </c>
      <c r="CQ214" s="176">
        <v>0</v>
      </c>
      <c r="CR214">
        <v>2</v>
      </c>
      <c r="CS214">
        <v>0</v>
      </c>
      <c r="CT214">
        <v>0</v>
      </c>
      <c r="CU214">
        <v>0</v>
      </c>
      <c r="CV214">
        <v>0</v>
      </c>
      <c r="CW214">
        <v>0</v>
      </c>
      <c r="CX214">
        <v>0</v>
      </c>
    </row>
    <row r="215" spans="1:102" hidden="1" outlineLevel="1">
      <c r="A215" s="6" t="s">
        <v>1162</v>
      </c>
      <c r="B215" s="6" t="s">
        <v>203</v>
      </c>
      <c r="C215" s="1">
        <f t="shared" si="107"/>
        <v>9754</v>
      </c>
      <c r="D215" s="7">
        <f>IF(R215&gt;0,RANK(R215,(R215:T215,U215:AI215)),0)</f>
        <v>3</v>
      </c>
      <c r="E215" s="7">
        <f>IF(S215&gt;0,RANK(S215,(R215:T215,U215:AI215)),0)</f>
        <v>0</v>
      </c>
      <c r="F215" s="7">
        <f>IF(T215&gt;0,RANK(T215,(R215:T215,U215:AI215)),0)</f>
        <v>0</v>
      </c>
      <c r="G215" s="7">
        <f>IF(U215&gt;0,RANK(U215,(R215:T215,U215:AI215)),0)</f>
        <v>2</v>
      </c>
      <c r="H215" s="7">
        <f t="shared" si="126"/>
        <v>1</v>
      </c>
      <c r="I215" s="49">
        <f t="shared" si="109"/>
        <v>7315</v>
      </c>
      <c r="J215" s="177">
        <f t="shared" si="110"/>
        <v>0.74994873897888048</v>
      </c>
      <c r="K215" s="2"/>
      <c r="L215" s="2">
        <f t="shared" si="127"/>
        <v>5.8232519991798237E-2</v>
      </c>
      <c r="M215" s="2">
        <f t="shared" si="128"/>
        <v>0</v>
      </c>
      <c r="N215" s="2">
        <f t="shared" si="129"/>
        <v>0</v>
      </c>
      <c r="O215" s="2">
        <f t="shared" si="114"/>
        <v>7.6173877383637484E-2</v>
      </c>
      <c r="P215" s="2">
        <f t="shared" si="130"/>
        <v>0.82612261636251794</v>
      </c>
      <c r="Q215" s="2">
        <f t="shared" si="139"/>
        <v>3.947098626204637E-2</v>
      </c>
      <c r="R215" s="1">
        <v>568</v>
      </c>
      <c r="U215" s="1">
        <v>743</v>
      </c>
      <c r="V215" s="1">
        <v>8058</v>
      </c>
      <c r="W215" s="1">
        <v>345</v>
      </c>
      <c r="AB215" s="1">
        <f t="shared" si="124"/>
        <v>0</v>
      </c>
      <c r="AC215" s="1">
        <f t="shared" si="125"/>
        <v>0</v>
      </c>
      <c r="AD215" s="45"/>
      <c r="AI215" s="1">
        <v>40</v>
      </c>
      <c r="AK215" s="7">
        <f t="shared" si="131"/>
        <v>4</v>
      </c>
      <c r="AL215" s="7">
        <f t="shared" si="132"/>
        <v>0</v>
      </c>
      <c r="AM215" s="7">
        <f t="shared" si="133"/>
        <v>0</v>
      </c>
      <c r="AN215" s="2">
        <f t="shared" si="134"/>
        <v>3.5370104572483081E-2</v>
      </c>
      <c r="AO215" s="2">
        <f t="shared" si="135"/>
        <v>0</v>
      </c>
      <c r="AP215" s="2">
        <f t="shared" si="136"/>
        <v>0</v>
      </c>
      <c r="AR215" t="str">
        <f t="shared" si="137"/>
        <v>Sutter</v>
      </c>
      <c r="AS215" s="6" t="s">
        <v>203</v>
      </c>
      <c r="AT215" s="184">
        <v>3</v>
      </c>
      <c r="AV215" s="97">
        <v>6</v>
      </c>
      <c r="AW215" s="99">
        <v>101</v>
      </c>
      <c r="AX215" s="105">
        <f t="shared" si="138"/>
        <v>6101</v>
      </c>
      <c r="AZ215" s="7" t="s">
        <v>2951</v>
      </c>
      <c r="BA215" t="s">
        <v>3184</v>
      </c>
      <c r="BB215" s="1"/>
      <c r="BC215" s="1"/>
      <c r="BD215" s="1"/>
      <c r="BU215">
        <v>0</v>
      </c>
      <c r="CP215" s="176">
        <v>0</v>
      </c>
      <c r="CQ215" s="176">
        <v>0</v>
      </c>
      <c r="CR215">
        <v>0</v>
      </c>
      <c r="CS215">
        <v>0</v>
      </c>
      <c r="CT215">
        <v>0</v>
      </c>
      <c r="CU215">
        <v>0</v>
      </c>
      <c r="CV215">
        <v>0</v>
      </c>
      <c r="CW215">
        <v>0</v>
      </c>
      <c r="CX215">
        <v>0</v>
      </c>
    </row>
    <row r="216" spans="1:102" hidden="1" outlineLevel="1">
      <c r="A216" s="6" t="s">
        <v>256</v>
      </c>
      <c r="B216" s="6" t="s">
        <v>203</v>
      </c>
      <c r="C216" s="1">
        <f t="shared" si="107"/>
        <v>7949</v>
      </c>
      <c r="D216" s="7">
        <f>IF(R216&gt;0,RANK(R216,(R216:T216,U216:AI216)),0)</f>
        <v>3</v>
      </c>
      <c r="E216" s="7">
        <f>IF(S216&gt;0,RANK(S216,(R216:T216,U216:AI216)),0)</f>
        <v>0</v>
      </c>
      <c r="F216" s="7">
        <f>IF(T216&gt;0,RANK(T216,(R216:T216,U216:AI216)),0)</f>
        <v>0</v>
      </c>
      <c r="G216" s="7">
        <f>IF(U216&gt;0,RANK(U216,(R216:T216,U216:AI216)),0)</f>
        <v>2</v>
      </c>
      <c r="H216" s="7">
        <f t="shared" si="126"/>
        <v>1</v>
      </c>
      <c r="I216" s="49">
        <f t="shared" si="109"/>
        <v>6035</v>
      </c>
      <c r="J216" s="177">
        <f t="shared" si="110"/>
        <v>0.7592149955969304</v>
      </c>
      <c r="K216" s="2"/>
      <c r="L216" s="2">
        <f t="shared" si="127"/>
        <v>4.8811171216505224E-2</v>
      </c>
      <c r="M216" s="2">
        <f t="shared" si="128"/>
        <v>0</v>
      </c>
      <c r="N216" s="2">
        <f t="shared" si="129"/>
        <v>0</v>
      </c>
      <c r="O216" s="2">
        <f t="shared" si="114"/>
        <v>7.7494024405585601E-2</v>
      </c>
      <c r="P216" s="2">
        <f t="shared" si="130"/>
        <v>0.83670902000251601</v>
      </c>
      <c r="Q216" s="2">
        <f t="shared" si="139"/>
        <v>3.6985784375393127E-2</v>
      </c>
      <c r="R216" s="1">
        <v>388</v>
      </c>
      <c r="U216" s="1">
        <v>616</v>
      </c>
      <c r="V216" s="1">
        <v>6651</v>
      </c>
      <c r="W216" s="1">
        <v>270</v>
      </c>
      <c r="AB216" s="1">
        <f t="shared" si="124"/>
        <v>0</v>
      </c>
      <c r="AC216" s="1">
        <f t="shared" si="125"/>
        <v>0</v>
      </c>
      <c r="AD216" s="45"/>
      <c r="AI216" s="1">
        <v>24</v>
      </c>
      <c r="AK216" s="7">
        <f t="shared" si="131"/>
        <v>4</v>
      </c>
      <c r="AL216" s="7">
        <f t="shared" si="132"/>
        <v>0</v>
      </c>
      <c r="AM216" s="7">
        <f t="shared" si="133"/>
        <v>0</v>
      </c>
      <c r="AN216" s="2">
        <f t="shared" si="134"/>
        <v>3.3966536671279406E-2</v>
      </c>
      <c r="AO216" s="2">
        <f t="shared" si="135"/>
        <v>0</v>
      </c>
      <c r="AP216" s="2">
        <f t="shared" si="136"/>
        <v>0</v>
      </c>
      <c r="AR216" t="str">
        <f t="shared" si="137"/>
        <v>Tehama</v>
      </c>
      <c r="AS216" s="6" t="s">
        <v>203</v>
      </c>
      <c r="AT216" s="184">
        <v>1</v>
      </c>
      <c r="AV216" s="97">
        <v>6</v>
      </c>
      <c r="AW216" s="99">
        <v>103</v>
      </c>
      <c r="AX216" s="105">
        <f t="shared" si="138"/>
        <v>6103</v>
      </c>
      <c r="AZ216" s="7" t="s">
        <v>2951</v>
      </c>
      <c r="BA216" t="s">
        <v>3184</v>
      </c>
      <c r="BB216" s="1"/>
      <c r="BC216" s="1"/>
      <c r="BD216" s="1"/>
      <c r="BU216">
        <v>0</v>
      </c>
      <c r="CP216" s="176">
        <v>0</v>
      </c>
      <c r="CQ216" s="176">
        <v>0</v>
      </c>
      <c r="CR216">
        <v>0</v>
      </c>
      <c r="CS216">
        <v>0</v>
      </c>
      <c r="CT216">
        <v>0</v>
      </c>
      <c r="CU216">
        <v>0</v>
      </c>
      <c r="CV216">
        <v>0</v>
      </c>
      <c r="CW216">
        <v>0</v>
      </c>
      <c r="CX216">
        <v>0</v>
      </c>
    </row>
    <row r="217" spans="1:102" hidden="1" outlineLevel="1">
      <c r="A217" s="6" t="s">
        <v>2687</v>
      </c>
      <c r="B217" s="6" t="s">
        <v>203</v>
      </c>
      <c r="C217" s="1">
        <f t="shared" si="107"/>
        <v>1556</v>
      </c>
      <c r="D217" s="7">
        <f>IF(R217&gt;0,RANK(R217,(R217:T217,U217:AI217)),0)</f>
        <v>2</v>
      </c>
      <c r="E217" s="7">
        <f>IF(S217&gt;0,RANK(S217,(R217:T217,U217:AI217)),0)</f>
        <v>0</v>
      </c>
      <c r="F217" s="7">
        <f>IF(T217&gt;0,RANK(T217,(R217:T217,U217:AI217)),0)</f>
        <v>0</v>
      </c>
      <c r="G217" s="7">
        <f>IF(U217&gt;0,RANK(U217,(R217:T217,U217:AI217)),0)</f>
        <v>3</v>
      </c>
      <c r="H217" s="7">
        <f t="shared" si="126"/>
        <v>1</v>
      </c>
      <c r="I217" s="49">
        <f t="shared" si="109"/>
        <v>1067</v>
      </c>
      <c r="J217" s="177">
        <f t="shared" si="110"/>
        <v>0.68573264781491006</v>
      </c>
      <c r="K217" s="2"/>
      <c r="L217" s="2">
        <f t="shared" si="127"/>
        <v>8.611825192802057E-2</v>
      </c>
      <c r="M217" s="2">
        <f t="shared" si="128"/>
        <v>0</v>
      </c>
      <c r="N217" s="2">
        <f t="shared" si="129"/>
        <v>0</v>
      </c>
      <c r="O217" s="2">
        <f t="shared" si="114"/>
        <v>8.2262210796915161E-2</v>
      </c>
      <c r="P217" s="2">
        <f t="shared" si="130"/>
        <v>0.77185089974293064</v>
      </c>
      <c r="Q217" s="2">
        <f t="shared" si="139"/>
        <v>5.9768637532133573E-2</v>
      </c>
      <c r="R217" s="1">
        <v>134</v>
      </c>
      <c r="U217" s="1">
        <v>128</v>
      </c>
      <c r="V217" s="1">
        <v>1201</v>
      </c>
      <c r="W217" s="1">
        <v>85</v>
      </c>
      <c r="AB217" s="1">
        <f t="shared" si="124"/>
        <v>0</v>
      </c>
      <c r="AC217" s="1">
        <f t="shared" si="125"/>
        <v>0</v>
      </c>
      <c r="AD217" s="45"/>
      <c r="AI217" s="1">
        <v>8</v>
      </c>
      <c r="AK217" s="7">
        <f t="shared" si="131"/>
        <v>4</v>
      </c>
      <c r="AL217" s="7">
        <f t="shared" si="132"/>
        <v>0</v>
      </c>
      <c r="AM217" s="7">
        <f t="shared" si="133"/>
        <v>0</v>
      </c>
      <c r="AN217" s="2">
        <f t="shared" si="134"/>
        <v>5.4627249357326477E-2</v>
      </c>
      <c r="AO217" s="2">
        <f t="shared" si="135"/>
        <v>0</v>
      </c>
      <c r="AP217" s="2">
        <f t="shared" si="136"/>
        <v>0</v>
      </c>
      <c r="AR217" t="str">
        <f t="shared" si="137"/>
        <v>Trinity</v>
      </c>
      <c r="AS217" s="6" t="s">
        <v>203</v>
      </c>
      <c r="AT217" s="184">
        <v>2</v>
      </c>
      <c r="AV217" s="97">
        <v>6</v>
      </c>
      <c r="AW217" s="99">
        <v>105</v>
      </c>
      <c r="AX217" s="105">
        <f t="shared" si="138"/>
        <v>6105</v>
      </c>
      <c r="AZ217" s="7" t="s">
        <v>2951</v>
      </c>
      <c r="BA217" t="s">
        <v>3184</v>
      </c>
      <c r="BB217" s="1"/>
      <c r="BC217" s="1"/>
      <c r="BD217" s="1"/>
      <c r="BU217">
        <v>0</v>
      </c>
      <c r="CP217" s="176">
        <v>0</v>
      </c>
      <c r="CQ217" s="176">
        <v>0</v>
      </c>
      <c r="CR217">
        <v>0</v>
      </c>
      <c r="CS217">
        <v>0</v>
      </c>
      <c r="CT217">
        <v>0</v>
      </c>
      <c r="CU217">
        <v>0</v>
      </c>
      <c r="CV217">
        <v>0</v>
      </c>
      <c r="CW217">
        <v>0</v>
      </c>
      <c r="CX217">
        <v>0</v>
      </c>
    </row>
    <row r="218" spans="1:102" hidden="1" outlineLevel="1">
      <c r="A218" s="6" t="s">
        <v>608</v>
      </c>
      <c r="B218" s="6" t="s">
        <v>203</v>
      </c>
      <c r="C218" s="1">
        <f t="shared" si="107"/>
        <v>29807</v>
      </c>
      <c r="D218" s="7">
        <f>IF(R218&gt;0,RANK(R218,(R218:T218,U218:AI218)),0)</f>
        <v>3</v>
      </c>
      <c r="E218" s="7">
        <f>IF(S218&gt;0,RANK(S218,(R218:T218,U218:AI218)),0)</f>
        <v>0</v>
      </c>
      <c r="F218" s="7">
        <f>IF(T218&gt;0,RANK(T218,(R218:T218,U218:AI218)),0)</f>
        <v>0</v>
      </c>
      <c r="G218" s="7">
        <f>IF(U218&gt;0,RANK(U218,(R218:T218,U218:AI218)),0)</f>
        <v>2</v>
      </c>
      <c r="H218" s="7">
        <f t="shared" si="126"/>
        <v>1</v>
      </c>
      <c r="I218" s="49">
        <f t="shared" si="109"/>
        <v>21188</v>
      </c>
      <c r="J218" s="177">
        <f t="shared" si="110"/>
        <v>0.71083973563256952</v>
      </c>
      <c r="K218" s="2"/>
      <c r="L218" s="2">
        <f t="shared" si="127"/>
        <v>6.236790015768108E-2</v>
      </c>
      <c r="M218" s="2">
        <f t="shared" si="128"/>
        <v>0</v>
      </c>
      <c r="N218" s="2">
        <f t="shared" si="129"/>
        <v>0</v>
      </c>
      <c r="O218" s="2">
        <f t="shared" si="114"/>
        <v>9.1488576508873751E-2</v>
      </c>
      <c r="P218" s="2">
        <f t="shared" si="130"/>
        <v>0.80232831214144329</v>
      </c>
      <c r="Q218" s="2">
        <f t="shared" si="139"/>
        <v>4.3815211192001824E-2</v>
      </c>
      <c r="R218" s="1">
        <v>1859</v>
      </c>
      <c r="U218" s="1">
        <v>2727</v>
      </c>
      <c r="V218" s="1">
        <v>23915</v>
      </c>
      <c r="W218" s="1">
        <v>1168</v>
      </c>
      <c r="AB218" s="1">
        <f t="shared" si="124"/>
        <v>1</v>
      </c>
      <c r="AC218" s="1">
        <f t="shared" si="125"/>
        <v>0</v>
      </c>
      <c r="AD218" s="45"/>
      <c r="AI218" s="1">
        <v>137</v>
      </c>
      <c r="AK218" s="7">
        <f t="shared" si="131"/>
        <v>4</v>
      </c>
      <c r="AL218" s="7">
        <f t="shared" si="132"/>
        <v>0</v>
      </c>
      <c r="AM218" s="7">
        <f t="shared" si="133"/>
        <v>0</v>
      </c>
      <c r="AN218" s="2">
        <f t="shared" si="134"/>
        <v>3.9185426242157879E-2</v>
      </c>
      <c r="AO218" s="2">
        <f t="shared" si="135"/>
        <v>0</v>
      </c>
      <c r="AP218" s="2">
        <f t="shared" si="136"/>
        <v>0</v>
      </c>
      <c r="AR218" t="str">
        <f t="shared" si="137"/>
        <v>Tulare</v>
      </c>
      <c r="AS218" s="6" t="s">
        <v>203</v>
      </c>
      <c r="AT218" s="184"/>
      <c r="AV218" s="97">
        <v>6</v>
      </c>
      <c r="AW218" s="99">
        <v>107</v>
      </c>
      <c r="AX218" s="105">
        <f t="shared" si="138"/>
        <v>6107</v>
      </c>
      <c r="AZ218" s="7" t="s">
        <v>2951</v>
      </c>
      <c r="BA218" t="s">
        <v>3184</v>
      </c>
      <c r="BB218" s="1"/>
      <c r="BC218" s="1"/>
      <c r="BD218" s="1"/>
      <c r="BU218">
        <v>0</v>
      </c>
      <c r="CP218" s="176">
        <v>0</v>
      </c>
      <c r="CQ218" s="176">
        <v>1</v>
      </c>
      <c r="CR218">
        <v>0</v>
      </c>
      <c r="CS218">
        <v>0</v>
      </c>
      <c r="CT218">
        <v>0</v>
      </c>
      <c r="CU218">
        <v>0</v>
      </c>
      <c r="CV218">
        <v>0</v>
      </c>
      <c r="CW218">
        <v>0</v>
      </c>
      <c r="CX218">
        <v>0</v>
      </c>
    </row>
    <row r="219" spans="1:102" hidden="1" outlineLevel="1">
      <c r="A219" s="6" t="s">
        <v>983</v>
      </c>
      <c r="B219" s="6" t="s">
        <v>203</v>
      </c>
      <c r="C219" s="1">
        <f t="shared" si="107"/>
        <v>7804</v>
      </c>
      <c r="D219" s="7">
        <f>IF(R219&gt;0,RANK(R219,(R219:T219,U219:AI219)),0)</f>
        <v>3</v>
      </c>
      <c r="E219" s="7">
        <f>IF(S219&gt;0,RANK(S219,(R219:T219,U219:AI219)),0)</f>
        <v>0</v>
      </c>
      <c r="F219" s="7">
        <f>IF(T219&gt;0,RANK(T219,(R219:T219,U219:AI219)),0)</f>
        <v>0</v>
      </c>
      <c r="G219" s="7">
        <f>IF(U219&gt;0,RANK(U219,(R219:T219,U219:AI219)),0)</f>
        <v>2</v>
      </c>
      <c r="H219" s="7">
        <f t="shared" si="126"/>
        <v>1</v>
      </c>
      <c r="I219" s="49">
        <f t="shared" si="109"/>
        <v>5717</v>
      </c>
      <c r="J219" s="177">
        <f t="shared" si="110"/>
        <v>0.73257303946694008</v>
      </c>
      <c r="K219" s="2"/>
      <c r="L219" s="2">
        <f t="shared" si="127"/>
        <v>6.9323423885187085E-2</v>
      </c>
      <c r="M219" s="2">
        <f t="shared" si="128"/>
        <v>0</v>
      </c>
      <c r="N219" s="2">
        <f t="shared" si="129"/>
        <v>0</v>
      </c>
      <c r="O219" s="2">
        <f t="shared" si="114"/>
        <v>7.6371091747821626E-2</v>
      </c>
      <c r="P219" s="2">
        <f t="shared" si="130"/>
        <v>0.80894413121476161</v>
      </c>
      <c r="Q219" s="2">
        <f t="shared" si="139"/>
        <v>4.5361353152229666E-2</v>
      </c>
      <c r="R219" s="1">
        <v>541</v>
      </c>
      <c r="U219" s="1">
        <v>596</v>
      </c>
      <c r="V219" s="1">
        <v>6313</v>
      </c>
      <c r="W219" s="1">
        <v>328</v>
      </c>
      <c r="AB219" s="1">
        <f t="shared" si="124"/>
        <v>0</v>
      </c>
      <c r="AC219" s="1">
        <f t="shared" si="125"/>
        <v>0</v>
      </c>
      <c r="AD219" s="45"/>
      <c r="AI219" s="1">
        <v>26</v>
      </c>
      <c r="AK219" s="7">
        <f t="shared" si="131"/>
        <v>4</v>
      </c>
      <c r="AL219" s="7">
        <f t="shared" si="132"/>
        <v>0</v>
      </c>
      <c r="AM219" s="7">
        <f t="shared" si="133"/>
        <v>0</v>
      </c>
      <c r="AN219" s="2">
        <f t="shared" si="134"/>
        <v>4.2029728344438751E-2</v>
      </c>
      <c r="AO219" s="2">
        <f t="shared" si="135"/>
        <v>0</v>
      </c>
      <c r="AP219" s="2">
        <f t="shared" si="136"/>
        <v>0</v>
      </c>
      <c r="AR219" t="str">
        <f t="shared" si="137"/>
        <v>Tuolumne</v>
      </c>
      <c r="AS219" s="6" t="s">
        <v>203</v>
      </c>
      <c r="AT219" s="184">
        <v>4</v>
      </c>
      <c r="AV219" s="97">
        <v>6</v>
      </c>
      <c r="AW219" s="99">
        <v>109</v>
      </c>
      <c r="AX219" s="105">
        <f t="shared" si="138"/>
        <v>6109</v>
      </c>
      <c r="AZ219" s="7" t="s">
        <v>2951</v>
      </c>
      <c r="BA219" t="s">
        <v>3184</v>
      </c>
      <c r="BB219" s="1"/>
      <c r="BC219" s="1"/>
      <c r="BD219" s="1"/>
      <c r="BU219">
        <v>0</v>
      </c>
      <c r="CP219" s="176">
        <v>0</v>
      </c>
      <c r="CQ219" s="176">
        <v>0</v>
      </c>
      <c r="CR219">
        <v>0</v>
      </c>
      <c r="CS219">
        <v>0</v>
      </c>
      <c r="CT219">
        <v>0</v>
      </c>
      <c r="CU219">
        <v>0</v>
      </c>
      <c r="CV219">
        <v>0</v>
      </c>
      <c r="CW219">
        <v>0</v>
      </c>
      <c r="CX219">
        <v>0</v>
      </c>
    </row>
    <row r="220" spans="1:102" hidden="1" outlineLevel="1">
      <c r="A220" s="6" t="s">
        <v>1528</v>
      </c>
      <c r="B220" s="6" t="s">
        <v>203</v>
      </c>
      <c r="C220" s="1">
        <f t="shared" si="107"/>
        <v>67548</v>
      </c>
      <c r="D220" s="7">
        <f>IF(R220&gt;0,RANK(R220,(R220:T220,U220:AI220)),0)</f>
        <v>2</v>
      </c>
      <c r="E220" s="7">
        <f>IF(S220&gt;0,RANK(S220,(R220:T220,U220:AI220)),0)</f>
        <v>0</v>
      </c>
      <c r="F220" s="7">
        <f>IF(T220&gt;0,RANK(T220,(R220:T220,U220:AI220)),0)</f>
        <v>0</v>
      </c>
      <c r="G220" s="7">
        <f>IF(U220&gt;0,RANK(U220,(R220:T220,U220:AI220)),0)</f>
        <v>3</v>
      </c>
      <c r="H220" s="7">
        <f t="shared" si="126"/>
        <v>1</v>
      </c>
      <c r="I220" s="49">
        <f t="shared" si="109"/>
        <v>41276</v>
      </c>
      <c r="J220" s="177">
        <f t="shared" si="110"/>
        <v>0.61106176348670571</v>
      </c>
      <c r="K220" s="2"/>
      <c r="L220" s="2">
        <f t="shared" si="127"/>
        <v>0.12651743945046484</v>
      </c>
      <c r="M220" s="2">
        <f t="shared" si="128"/>
        <v>0</v>
      </c>
      <c r="N220" s="2">
        <f t="shared" si="129"/>
        <v>0</v>
      </c>
      <c r="O220" s="2">
        <f t="shared" si="114"/>
        <v>9.6671996210102445E-2</v>
      </c>
      <c r="P220" s="2">
        <f t="shared" si="130"/>
        <v>0.73757920293717061</v>
      </c>
      <c r="Q220" s="2">
        <f t="shared" si="139"/>
        <v>3.9231361402262022E-2</v>
      </c>
      <c r="R220" s="1">
        <v>8546</v>
      </c>
      <c r="U220" s="1">
        <v>6530</v>
      </c>
      <c r="V220" s="1">
        <v>49822</v>
      </c>
      <c r="W220" s="1">
        <v>2351</v>
      </c>
      <c r="AB220" s="1">
        <f t="shared" si="124"/>
        <v>2</v>
      </c>
      <c r="AC220" s="1">
        <f t="shared" si="125"/>
        <v>0</v>
      </c>
      <c r="AD220" s="45"/>
      <c r="AI220" s="1">
        <v>297</v>
      </c>
      <c r="AK220" s="7">
        <f t="shared" si="131"/>
        <v>4</v>
      </c>
      <c r="AL220" s="7">
        <f t="shared" si="132"/>
        <v>0</v>
      </c>
      <c r="AM220" s="7">
        <f t="shared" si="133"/>
        <v>0</v>
      </c>
      <c r="AN220" s="2">
        <f t="shared" si="134"/>
        <v>3.4804879493101203E-2</v>
      </c>
      <c r="AO220" s="2">
        <f t="shared" si="135"/>
        <v>0</v>
      </c>
      <c r="AP220" s="2">
        <f t="shared" si="136"/>
        <v>0</v>
      </c>
      <c r="AR220" t="str">
        <f t="shared" si="137"/>
        <v>Ventura</v>
      </c>
      <c r="AS220" s="6" t="s">
        <v>203</v>
      </c>
      <c r="AT220" s="184"/>
      <c r="AV220" s="97">
        <v>6</v>
      </c>
      <c r="AW220" s="99">
        <v>111</v>
      </c>
      <c r="AX220" s="105">
        <f t="shared" si="138"/>
        <v>6111</v>
      </c>
      <c r="AZ220" s="7" t="s">
        <v>2951</v>
      </c>
      <c r="BA220" t="s">
        <v>3184</v>
      </c>
      <c r="BB220" s="1"/>
      <c r="BC220" s="1"/>
      <c r="BD220" s="1"/>
      <c r="BU220">
        <v>0</v>
      </c>
      <c r="CP220" s="176">
        <v>0</v>
      </c>
      <c r="CQ220" s="176">
        <v>0</v>
      </c>
      <c r="CR220">
        <v>0</v>
      </c>
      <c r="CS220">
        <v>0</v>
      </c>
      <c r="CT220">
        <v>0</v>
      </c>
      <c r="CU220">
        <v>1</v>
      </c>
      <c r="CV220">
        <v>0</v>
      </c>
      <c r="CW220">
        <v>0</v>
      </c>
      <c r="CX220">
        <v>1</v>
      </c>
    </row>
    <row r="221" spans="1:102" hidden="1" outlineLevel="1">
      <c r="A221" s="6" t="s">
        <v>2396</v>
      </c>
      <c r="B221" s="6" t="s">
        <v>203</v>
      </c>
      <c r="C221" s="1">
        <f t="shared" si="107"/>
        <v>10371</v>
      </c>
      <c r="D221" s="7">
        <f>IF(R221&gt;0,RANK(R221,(R221:T221,U221:AI221)),0)</f>
        <v>2</v>
      </c>
      <c r="E221" s="7">
        <f>IF(S221&gt;0,RANK(S221,(R221:T221,U221:AI221)),0)</f>
        <v>0</v>
      </c>
      <c r="F221" s="7">
        <f>IF(T221&gt;0,RANK(T221,(R221:T221,U221:AI221)),0)</f>
        <v>0</v>
      </c>
      <c r="G221" s="7">
        <f>IF(U221&gt;0,RANK(U221,(R221:T221,U221:AI221)),0)</f>
        <v>3</v>
      </c>
      <c r="H221" s="7">
        <f t="shared" si="126"/>
        <v>1</v>
      </c>
      <c r="I221" s="49">
        <f t="shared" si="109"/>
        <v>5834</v>
      </c>
      <c r="J221" s="177">
        <f t="shared" si="110"/>
        <v>0.5625301320991225</v>
      </c>
      <c r="K221" s="2"/>
      <c r="L221" s="2">
        <f t="shared" si="127"/>
        <v>0.15273358403239803</v>
      </c>
      <c r="M221" s="2">
        <f t="shared" si="128"/>
        <v>0</v>
      </c>
      <c r="N221" s="2">
        <f t="shared" si="129"/>
        <v>0</v>
      </c>
      <c r="O221" s="2">
        <f t="shared" si="114"/>
        <v>8.5526950149455216E-2</v>
      </c>
      <c r="P221" s="2">
        <f t="shared" si="130"/>
        <v>0.71526371613152062</v>
      </c>
      <c r="Q221" s="2">
        <f t="shared" si="139"/>
        <v>4.6475749686626155E-2</v>
      </c>
      <c r="R221" s="1">
        <v>1584</v>
      </c>
      <c r="U221" s="1">
        <v>887</v>
      </c>
      <c r="V221" s="1">
        <v>7418</v>
      </c>
      <c r="W221" s="1">
        <v>433</v>
      </c>
      <c r="AB221" s="1">
        <f t="shared" si="124"/>
        <v>0</v>
      </c>
      <c r="AC221" s="1">
        <f t="shared" si="125"/>
        <v>0</v>
      </c>
      <c r="AD221" s="45"/>
      <c r="AI221" s="1">
        <v>49</v>
      </c>
      <c r="AK221" s="7">
        <f t="shared" si="131"/>
        <v>4</v>
      </c>
      <c r="AL221" s="7">
        <f t="shared" si="132"/>
        <v>0</v>
      </c>
      <c r="AM221" s="7">
        <f t="shared" si="133"/>
        <v>0</v>
      </c>
      <c r="AN221" s="2">
        <f t="shared" si="134"/>
        <v>4.1751036544209814E-2</v>
      </c>
      <c r="AO221" s="2">
        <f t="shared" si="135"/>
        <v>0</v>
      </c>
      <c r="AP221" s="2">
        <f t="shared" si="136"/>
        <v>0</v>
      </c>
      <c r="AR221" t="str">
        <f t="shared" si="137"/>
        <v>Yolo</v>
      </c>
      <c r="AS221" s="6" t="s">
        <v>203</v>
      </c>
      <c r="AT221" s="184"/>
      <c r="AV221" s="97">
        <v>6</v>
      </c>
      <c r="AW221" s="99">
        <v>113</v>
      </c>
      <c r="AX221" s="105">
        <f t="shared" si="138"/>
        <v>6113</v>
      </c>
      <c r="AZ221" s="7" t="s">
        <v>2951</v>
      </c>
      <c r="BA221" t="s">
        <v>3184</v>
      </c>
      <c r="BB221" s="1"/>
      <c r="BC221" s="1"/>
      <c r="BD221" s="1"/>
      <c r="BU221">
        <v>0</v>
      </c>
      <c r="CP221" s="176">
        <v>0</v>
      </c>
      <c r="CQ221" s="176">
        <v>0</v>
      </c>
      <c r="CR221">
        <v>0</v>
      </c>
      <c r="CS221">
        <v>0</v>
      </c>
      <c r="CT221">
        <v>0</v>
      </c>
      <c r="CU221">
        <v>0</v>
      </c>
      <c r="CV221">
        <v>0</v>
      </c>
      <c r="CW221">
        <v>0</v>
      </c>
      <c r="CX221">
        <v>0</v>
      </c>
    </row>
    <row r="222" spans="1:102" hidden="1" outlineLevel="1">
      <c r="A222" s="6" t="s">
        <v>639</v>
      </c>
      <c r="B222" s="6" t="s">
        <v>203</v>
      </c>
      <c r="C222" s="1">
        <f t="shared" si="107"/>
        <v>6377</v>
      </c>
      <c r="D222" s="7">
        <f>IF(R222&gt;0,RANK(R222,(R222:T222,U222:AI222)),0)</f>
        <v>3</v>
      </c>
      <c r="E222" s="7">
        <f>IF(S222&gt;0,RANK(S222,(R222:T222,U222:AI222)),0)</f>
        <v>0</v>
      </c>
      <c r="F222" s="7">
        <f>IF(T222&gt;0,RANK(T222,(R222:T222,U222:AI222)),0)</f>
        <v>0</v>
      </c>
      <c r="G222" s="7">
        <f>IF(U222&gt;0,RANK(U222,(R222:T222,U222:AI222)),0)</f>
        <v>2</v>
      </c>
      <c r="H222" s="7">
        <f t="shared" si="126"/>
        <v>1</v>
      </c>
      <c r="I222" s="49">
        <f t="shared" si="109"/>
        <v>4750</v>
      </c>
      <c r="J222" s="177">
        <f t="shared" si="110"/>
        <v>0.74486435628038261</v>
      </c>
      <c r="K222" s="2"/>
      <c r="L222" s="2">
        <f t="shared" si="127"/>
        <v>4.5789556217657207E-2</v>
      </c>
      <c r="M222" s="2">
        <f t="shared" si="128"/>
        <v>0</v>
      </c>
      <c r="N222" s="2">
        <f t="shared" si="129"/>
        <v>0</v>
      </c>
      <c r="O222" s="2">
        <f t="shared" si="114"/>
        <v>8.4522502744237102E-2</v>
      </c>
      <c r="P222" s="2">
        <f t="shared" si="130"/>
        <v>0.82938685902461973</v>
      </c>
      <c r="Q222" s="2">
        <f t="shared" si="139"/>
        <v>4.0301082013485923E-2</v>
      </c>
      <c r="R222" s="1">
        <v>292</v>
      </c>
      <c r="U222" s="1">
        <v>539</v>
      </c>
      <c r="V222" s="1">
        <v>5289</v>
      </c>
      <c r="W222" s="1">
        <v>232</v>
      </c>
      <c r="AB222" s="1">
        <f t="shared" si="124"/>
        <v>0</v>
      </c>
      <c r="AC222" s="1">
        <f t="shared" si="125"/>
        <v>0</v>
      </c>
      <c r="AD222" s="45"/>
      <c r="AI222" s="1">
        <v>25</v>
      </c>
      <c r="AK222" s="7">
        <f t="shared" si="131"/>
        <v>4</v>
      </c>
      <c r="AL222" s="7">
        <f t="shared" si="132"/>
        <v>0</v>
      </c>
      <c r="AM222" s="7">
        <f t="shared" si="133"/>
        <v>0</v>
      </c>
      <c r="AN222" s="2">
        <f t="shared" si="134"/>
        <v>3.6380743296220791E-2</v>
      </c>
      <c r="AO222" s="2">
        <f t="shared" si="135"/>
        <v>0</v>
      </c>
      <c r="AP222" s="2">
        <f t="shared" si="136"/>
        <v>0</v>
      </c>
      <c r="AR222" t="str">
        <f t="shared" si="137"/>
        <v>Yuba</v>
      </c>
      <c r="AS222" s="6" t="s">
        <v>203</v>
      </c>
      <c r="AT222" s="184">
        <v>3</v>
      </c>
      <c r="AV222" s="97">
        <v>6</v>
      </c>
      <c r="AW222" s="99">
        <v>115</v>
      </c>
      <c r="AX222" s="105">
        <f t="shared" si="138"/>
        <v>6115</v>
      </c>
      <c r="AZ222" s="7" t="s">
        <v>2951</v>
      </c>
      <c r="BA222" t="s">
        <v>3184</v>
      </c>
      <c r="BB222" s="1"/>
      <c r="BC222" s="1"/>
      <c r="BD222" s="1"/>
      <c r="BU222">
        <v>0</v>
      </c>
      <c r="CP222" s="176">
        <v>0</v>
      </c>
      <c r="CQ222" s="176">
        <v>0</v>
      </c>
      <c r="CR222">
        <v>0</v>
      </c>
      <c r="CS222">
        <v>0</v>
      </c>
      <c r="CT222">
        <v>0</v>
      </c>
      <c r="CU222">
        <v>0</v>
      </c>
      <c r="CV222">
        <v>0</v>
      </c>
      <c r="CW222">
        <v>0</v>
      </c>
      <c r="CX222">
        <v>0</v>
      </c>
    </row>
    <row r="223" spans="1:102" collapsed="1">
      <c r="A223" s="6" t="s">
        <v>202</v>
      </c>
      <c r="B223" s="6" t="s">
        <v>1105</v>
      </c>
      <c r="C223" s="1">
        <f>SUM(R223:AI223)</f>
        <v>2227306</v>
      </c>
      <c r="D223" s="7">
        <f>IF(R223&gt;0,RANK(R223,(R223:T223,U223:AI223)),0)</f>
        <v>2</v>
      </c>
      <c r="E223" s="7">
        <f>IF(S223&gt;0,RANK(S223,(R223:T223,U223:AI223)),0)</f>
        <v>0</v>
      </c>
      <c r="F223" s="7">
        <f>IF(T223&gt;0,RANK(T223,(R223:T223,U223:AI223)),0)</f>
        <v>0</v>
      </c>
      <c r="G223" s="7">
        <f>IF(U223&gt;0,RANK(U223,(R223:T223,U223:AI223)),0)</f>
        <v>3</v>
      </c>
      <c r="H223" s="7">
        <f t="shared" si="126"/>
        <v>1</v>
      </c>
      <c r="I223" s="49">
        <f>MAX(R223:AA223)-LARGE(R223:AA223,2)</f>
        <v>1412591</v>
      </c>
      <c r="J223" s="177">
        <f>I223/C223</f>
        <v>0.63421505621589491</v>
      </c>
      <c r="K223" s="2"/>
      <c r="L223" s="2">
        <f t="shared" si="127"/>
        <v>0.11338540820165707</v>
      </c>
      <c r="M223" s="2">
        <f t="shared" si="128"/>
        <v>0</v>
      </c>
      <c r="N223" s="2">
        <f t="shared" si="129"/>
        <v>0</v>
      </c>
      <c r="O223" s="2">
        <f t="shared" si="114"/>
        <v>9.4991887059972899E-2</v>
      </c>
      <c r="P223" s="2">
        <f t="shared" si="130"/>
        <v>0.74760046441755201</v>
      </c>
      <c r="Q223" s="2">
        <f t="shared" si="139"/>
        <v>4.4022240320818029E-2</v>
      </c>
      <c r="R223" s="1">
        <f>SUM(R165:R222)</f>
        <v>252544</v>
      </c>
      <c r="U223" s="1">
        <f>SUM(U165:U222)</f>
        <v>211576</v>
      </c>
      <c r="V223" s="1">
        <f>SUM(V165:V222)</f>
        <v>1665135</v>
      </c>
      <c r="W223" s="1">
        <f>SUM(W165:W222)</f>
        <v>82259</v>
      </c>
      <c r="AB223" s="1">
        <f>SUM(AB165:AB222)</f>
        <v>86</v>
      </c>
      <c r="AC223" s="1">
        <f>SUM(AC165:AC222)</f>
        <v>15</v>
      </c>
      <c r="AI223" s="1">
        <f>SUM(AI165:AI222)</f>
        <v>15691</v>
      </c>
      <c r="AK223" s="7">
        <f t="shared" si="131"/>
        <v>4</v>
      </c>
      <c r="AL223" s="7">
        <f t="shared" si="132"/>
        <v>0</v>
      </c>
      <c r="AM223" s="7">
        <f t="shared" si="133"/>
        <v>0</v>
      </c>
      <c r="AN223" s="2">
        <f t="shared" si="134"/>
        <v>3.6932060525136645E-2</v>
      </c>
      <c r="AO223" s="2">
        <f t="shared" si="135"/>
        <v>0</v>
      </c>
      <c r="AP223" s="2">
        <f t="shared" si="136"/>
        <v>0</v>
      </c>
      <c r="AR223" t="str">
        <f t="shared" si="137"/>
        <v>California</v>
      </c>
      <c r="AS223" s="6" t="s">
        <v>1105</v>
      </c>
      <c r="AT223" s="184"/>
      <c r="AV223" s="97">
        <v>6</v>
      </c>
      <c r="AW223" s="99"/>
      <c r="AX223" s="97">
        <v>6</v>
      </c>
      <c r="AZ223" s="7" t="s">
        <v>1619</v>
      </c>
      <c r="BA223" t="s">
        <v>3184</v>
      </c>
      <c r="BB223" s="1"/>
      <c r="BC223" s="1"/>
      <c r="BD223" s="1"/>
      <c r="BU223">
        <f>SUM(BU165:BU222)</f>
        <v>15</v>
      </c>
      <c r="CP223">
        <f>SUM(CP165:CP222)</f>
        <v>5</v>
      </c>
      <c r="CQ223" s="176">
        <f>SUM(CQ165:CQ222)</f>
        <v>4</v>
      </c>
      <c r="CR223" s="176">
        <f>SUM(CR165:CR222)</f>
        <v>14</v>
      </c>
      <c r="CS223" s="236">
        <f t="shared" ref="CS223:CX223" si="140">SUM(CS165:CS222)</f>
        <v>7</v>
      </c>
      <c r="CT223" s="236">
        <f t="shared" si="140"/>
        <v>3</v>
      </c>
      <c r="CU223" s="236">
        <f t="shared" si="140"/>
        <v>35</v>
      </c>
      <c r="CV223" s="236">
        <f t="shared" si="140"/>
        <v>10</v>
      </c>
      <c r="CW223" s="236">
        <f t="shared" si="140"/>
        <v>6</v>
      </c>
      <c r="CX223" s="236">
        <f t="shared" si="140"/>
        <v>2</v>
      </c>
    </row>
    <row r="224" spans="1:102">
      <c r="C224" s="1"/>
      <c r="E224" s="7"/>
      <c r="F224" s="7"/>
      <c r="G224" s="7"/>
      <c r="H224" s="7"/>
      <c r="I224" s="49"/>
      <c r="J224" s="177"/>
      <c r="K224" s="2"/>
      <c r="AK224" s="7"/>
      <c r="AL224" s="7"/>
      <c r="AM224" s="7"/>
      <c r="AT224" s="184"/>
      <c r="AV224" s="97"/>
      <c r="AW224" s="99"/>
    </row>
    <row r="225" spans="1:53" hidden="1" outlineLevel="1">
      <c r="A225" t="s">
        <v>19</v>
      </c>
      <c r="B225" t="s">
        <v>136</v>
      </c>
      <c r="C225" s="1">
        <f t="shared" ref="C225:C233" si="141">SUM(R225:AI225)</f>
        <v>60928</v>
      </c>
      <c r="D225" s="7">
        <f>IF(R225&gt;0,RANK(R225,(R225:T225,U225:AI225)),0)</f>
        <v>2</v>
      </c>
      <c r="E225" s="7">
        <f>IF(S225&gt;0,RANK(S225,(R225:T225,U225:AI225)),0)</f>
        <v>0</v>
      </c>
      <c r="F225" s="7">
        <f>IF(T225&gt;0,RANK(T225,(R225:T225,U225:AI225)),0)</f>
        <v>0</v>
      </c>
      <c r="G225" s="7">
        <f>IF(U225&gt;0,RANK(U225,(R225:T225,U225:AI225)),0)</f>
        <v>3</v>
      </c>
      <c r="H225" s="7">
        <f t="shared" ref="H225:H233" si="142">IF(V225&gt;0,RANK(V225,(R225:AB225)),0)</f>
        <v>1</v>
      </c>
      <c r="I225" s="49">
        <f t="shared" ref="I225:I233" si="143">MAX(R225:AA225)-LARGE(R225:AA225,2)</f>
        <v>13119</v>
      </c>
      <c r="J225" s="177">
        <f t="shared" ref="J225:J257" si="144">I225/C225</f>
        <v>0.21531972163865545</v>
      </c>
      <c r="K225" s="2"/>
      <c r="L225" s="2">
        <f t="shared" ref="L225:L233" si="145">IF($C225=0,"-",R225/$C225)</f>
        <v>0.33171940651260506</v>
      </c>
      <c r="M225" s="2">
        <f t="shared" ref="M225:M233" si="146">IF($C225=0,"-",S225/$C225)</f>
        <v>0</v>
      </c>
      <c r="N225" s="2">
        <f t="shared" ref="N225:N233" si="147">IF($C225=0,"-",T225/$C225)</f>
        <v>0</v>
      </c>
      <c r="O225" s="2">
        <f t="shared" ref="O225:O233" si="148">IF($C225=0,"-",U225/$C225)</f>
        <v>0.10115217962184873</v>
      </c>
      <c r="P225" s="2">
        <f t="shared" ref="P225:P233" si="149">IF($C225=0,"-",V225/$C225)</f>
        <v>0.54703912815126055</v>
      </c>
      <c r="Q225" s="2">
        <f t="shared" si="139"/>
        <v>2.0089285714285698E-2</v>
      </c>
      <c r="R225" s="1">
        <f>SUMIF(Town!$AR$3:$AR$171,$AX225,Town!P$3:P$171)</f>
        <v>20211</v>
      </c>
      <c r="S225" s="1">
        <f>SUMIF(Town!$AR$3:$AR$171,$AX225,Town!Q$3:Q$171)</f>
        <v>0</v>
      </c>
      <c r="T225" s="1">
        <f>SUMIF(Town!$AR$3:$AR$171,$AX225,Town!R$3:R$171)</f>
        <v>0</v>
      </c>
      <c r="U225" s="1">
        <f>SUMIF(Town!$AR$3:$AR$171,$AX225,Town!S$3:S$171)</f>
        <v>6163</v>
      </c>
      <c r="V225" s="1">
        <f>SUMIF(Town!$AR$3:$AR$171,$AX225,Town!T$3:T$171)</f>
        <v>33330</v>
      </c>
      <c r="W225" s="1">
        <f>SUMIF(Town!$AR$3:$AR$171,$AX225,Town!U$3:U$171)</f>
        <v>394</v>
      </c>
      <c r="AA225" s="1">
        <f>SUMIF(Town!$AR$3:$AR$171,$AX225,Town!Y$3:Y$171)</f>
        <v>830</v>
      </c>
      <c r="AK225" s="7">
        <f t="shared" ref="AK225:AK233" si="150">IF(W225&gt;0,RANK(W225,(R225:AB225)),0)</f>
        <v>5</v>
      </c>
      <c r="AL225" s="7">
        <f t="shared" ref="AL225:AL233" si="151">IF(X225&gt;0,RANK(X225,(R225:AB225)),0)</f>
        <v>0</v>
      </c>
      <c r="AM225" s="7">
        <f t="shared" ref="AM225:AM233" si="152">IF(Y225&gt;0,RANK(Y225,(R225:AB225)),0)</f>
        <v>0</v>
      </c>
      <c r="AN225" s="2">
        <f t="shared" ref="AN225:AN233" si="153">IF($C225=0,"-",W225/$C225)</f>
        <v>6.4666491596638651E-3</v>
      </c>
      <c r="AO225" s="2">
        <f t="shared" ref="AO225:AO233" si="154">IF($C225=0,"-",X225/$C225)</f>
        <v>0</v>
      </c>
      <c r="AP225" s="2">
        <f t="shared" ref="AP225:AP233" si="155">IF($C225=0,"-",Y225/$C225)</f>
        <v>0</v>
      </c>
      <c r="AR225" t="str">
        <f t="shared" ref="AR225:AR233" si="156">A225</f>
        <v>Fairfield</v>
      </c>
      <c r="AS225" t="s">
        <v>136</v>
      </c>
      <c r="AT225" s="184"/>
      <c r="AV225" s="97">
        <v>9</v>
      </c>
      <c r="AW225" s="99">
        <v>1</v>
      </c>
      <c r="AX225" s="105">
        <f t="shared" ref="AX225:AX232" si="157">AV225*1000+AW225</f>
        <v>9001</v>
      </c>
      <c r="AZ225" s="7" t="s">
        <v>2951</v>
      </c>
      <c r="BA225" t="s">
        <v>3184</v>
      </c>
    </row>
    <row r="226" spans="1:53" hidden="1" outlineLevel="1">
      <c r="A226" t="s">
        <v>1567</v>
      </c>
      <c r="B226" t="s">
        <v>136</v>
      </c>
      <c r="C226" s="1">
        <f t="shared" si="141"/>
        <v>47988</v>
      </c>
      <c r="D226" s="7">
        <f>IF(R226&gt;0,RANK(R226,(R226:T226,U226:AI226)),0)</f>
        <v>2</v>
      </c>
      <c r="E226" s="7">
        <f>IF(S226&gt;0,RANK(S226,(R226:T226,U226:AI226)),0)</f>
        <v>0</v>
      </c>
      <c r="F226" s="7">
        <f>IF(T226&gt;0,RANK(T226,(R226:T226,U226:AI226)),0)</f>
        <v>0</v>
      </c>
      <c r="G226" s="7">
        <f>IF(U226&gt;0,RANK(U226,(R226:T226,U226:AI226)),0)</f>
        <v>3</v>
      </c>
      <c r="H226" s="7">
        <f t="shared" si="142"/>
        <v>1</v>
      </c>
      <c r="I226" s="49">
        <f t="shared" si="143"/>
        <v>12093</v>
      </c>
      <c r="J226" s="177">
        <f t="shared" si="144"/>
        <v>0.25200050012503128</v>
      </c>
      <c r="K226" s="2"/>
      <c r="L226" s="2">
        <f t="shared" si="145"/>
        <v>0.30384679503209133</v>
      </c>
      <c r="M226" s="2">
        <f t="shared" si="146"/>
        <v>0</v>
      </c>
      <c r="N226" s="2">
        <f t="shared" si="147"/>
        <v>0</v>
      </c>
      <c r="O226" s="2">
        <f t="shared" si="148"/>
        <v>0.12011336167375176</v>
      </c>
      <c r="P226" s="2">
        <f t="shared" si="149"/>
        <v>0.55584729515712261</v>
      </c>
      <c r="Q226" s="2">
        <f t="shared" si="139"/>
        <v>2.0192548137034305E-2</v>
      </c>
      <c r="R226" s="1">
        <f>SUMIF(Town!$AR$3:$AR$171,$AX226,Town!P$3:P$171)</f>
        <v>14581</v>
      </c>
      <c r="S226" s="1">
        <f>SUMIF(Town!$AR$3:$AR$171,$AX226,Town!Q$3:Q$171)</f>
        <v>0</v>
      </c>
      <c r="T226" s="1">
        <f>SUMIF(Town!$AR$3:$AR$171,$AX226,Town!R$3:R$171)</f>
        <v>0</v>
      </c>
      <c r="U226" s="1">
        <f>SUMIF(Town!$AR$3:$AR$171,$AX226,Town!S$3:S$171)</f>
        <v>5764</v>
      </c>
      <c r="V226" s="1">
        <f>SUMIF(Town!$AR$3:$AR$171,$AX226,Town!T$3:T$171)</f>
        <v>26674</v>
      </c>
      <c r="W226" s="1">
        <f>SUMIF(Town!$AR$3:$AR$171,$AX226,Town!U$3:U$171)</f>
        <v>387</v>
      </c>
      <c r="AA226" s="1">
        <f>SUMIF(Town!$AR$3:$AR$171,$AX226,Town!Y$3:Y$171)</f>
        <v>582</v>
      </c>
      <c r="AK226" s="7">
        <f t="shared" si="150"/>
        <v>5</v>
      </c>
      <c r="AL226" s="7">
        <f t="shared" si="151"/>
        <v>0</v>
      </c>
      <c r="AM226" s="7">
        <f t="shared" si="152"/>
        <v>0</v>
      </c>
      <c r="AN226" s="2">
        <f t="shared" si="153"/>
        <v>8.0645161290322578E-3</v>
      </c>
      <c r="AO226" s="2">
        <f t="shared" si="154"/>
        <v>0</v>
      </c>
      <c r="AP226" s="2">
        <f t="shared" si="155"/>
        <v>0</v>
      </c>
      <c r="AR226" t="str">
        <f t="shared" si="156"/>
        <v>Hartford</v>
      </c>
      <c r="AS226" t="s">
        <v>136</v>
      </c>
      <c r="AT226" s="184"/>
      <c r="AV226" s="97">
        <v>9</v>
      </c>
      <c r="AW226" s="99">
        <v>3</v>
      </c>
      <c r="AX226" s="105">
        <f t="shared" si="157"/>
        <v>9003</v>
      </c>
      <c r="AZ226" s="7" t="s">
        <v>2951</v>
      </c>
      <c r="BA226" t="s">
        <v>3184</v>
      </c>
    </row>
    <row r="227" spans="1:53" hidden="1" outlineLevel="1">
      <c r="A227" t="s">
        <v>1509</v>
      </c>
      <c r="B227" t="s">
        <v>136</v>
      </c>
      <c r="C227" s="1">
        <f t="shared" si="141"/>
        <v>16688</v>
      </c>
      <c r="D227" s="7">
        <f>IF(R227&gt;0,RANK(R227,(R227:T227,U227:AI227)),0)</f>
        <v>2</v>
      </c>
      <c r="E227" s="7">
        <f>IF(S227&gt;0,RANK(S227,(R227:T227,U227:AI227)),0)</f>
        <v>0</v>
      </c>
      <c r="F227" s="7">
        <f>IF(T227&gt;0,RANK(T227,(R227:T227,U227:AI227)),0)</f>
        <v>0</v>
      </c>
      <c r="G227" s="7">
        <f>IF(U227&gt;0,RANK(U227,(R227:T227,U227:AI227)),0)</f>
        <v>3</v>
      </c>
      <c r="H227" s="7">
        <f t="shared" si="142"/>
        <v>1</v>
      </c>
      <c r="I227" s="49">
        <f t="shared" si="143"/>
        <v>6485</v>
      </c>
      <c r="J227" s="177">
        <f t="shared" si="144"/>
        <v>0.38860258868648129</v>
      </c>
      <c r="K227" s="2"/>
      <c r="L227" s="2">
        <f t="shared" si="145"/>
        <v>0.23406040268456377</v>
      </c>
      <c r="M227" s="2">
        <f t="shared" si="146"/>
        <v>0</v>
      </c>
      <c r="N227" s="2">
        <f t="shared" si="147"/>
        <v>0</v>
      </c>
      <c r="O227" s="2">
        <f t="shared" si="148"/>
        <v>0.12212368168744007</v>
      </c>
      <c r="P227" s="2">
        <f t="shared" si="149"/>
        <v>0.62266299137104508</v>
      </c>
      <c r="Q227" s="2">
        <f t="shared" si="139"/>
        <v>2.1152924256951144E-2</v>
      </c>
      <c r="R227" s="1">
        <f>SUMIF(Town!$AR$3:$AR$171,$AX227,Town!P$3:P$171)</f>
        <v>3906</v>
      </c>
      <c r="S227" s="1">
        <f>SUMIF(Town!$AR$3:$AR$171,$AX227,Town!Q$3:Q$171)</f>
        <v>0</v>
      </c>
      <c r="T227" s="1">
        <f>SUMIF(Town!$AR$3:$AR$171,$AX227,Town!R$3:R$171)</f>
        <v>0</v>
      </c>
      <c r="U227" s="1">
        <f>SUMIF(Town!$AR$3:$AR$171,$AX227,Town!S$3:S$171)</f>
        <v>2038</v>
      </c>
      <c r="V227" s="1">
        <f>SUMIF(Town!$AR$3:$AR$171,$AX227,Town!T$3:T$171)</f>
        <v>10391</v>
      </c>
      <c r="W227" s="1">
        <f>SUMIF(Town!$AR$3:$AR$171,$AX227,Town!U$3:U$171)</f>
        <v>153</v>
      </c>
      <c r="AA227" s="1">
        <f>SUMIF(Town!$AR$3:$AR$171,$AX227,Town!Y$3:Y$171)</f>
        <v>200</v>
      </c>
      <c r="AK227" s="7">
        <f t="shared" si="150"/>
        <v>5</v>
      </c>
      <c r="AL227" s="7">
        <f t="shared" si="151"/>
        <v>0</v>
      </c>
      <c r="AM227" s="7">
        <f t="shared" si="152"/>
        <v>0</v>
      </c>
      <c r="AN227" s="2">
        <f t="shared" si="153"/>
        <v>9.1682646212847552E-3</v>
      </c>
      <c r="AO227" s="2">
        <f t="shared" si="154"/>
        <v>0</v>
      </c>
      <c r="AP227" s="2">
        <f t="shared" si="155"/>
        <v>0</v>
      </c>
      <c r="AR227" t="str">
        <f t="shared" si="156"/>
        <v>Litchfield</v>
      </c>
      <c r="AS227" t="s">
        <v>136</v>
      </c>
      <c r="AT227" s="184"/>
      <c r="AV227" s="97">
        <v>9</v>
      </c>
      <c r="AW227" s="99">
        <v>5</v>
      </c>
      <c r="AX227" s="105">
        <f t="shared" si="157"/>
        <v>9005</v>
      </c>
      <c r="AZ227" s="7" t="s">
        <v>2951</v>
      </c>
      <c r="BA227" t="s">
        <v>3184</v>
      </c>
    </row>
    <row r="228" spans="1:53" hidden="1" outlineLevel="1">
      <c r="A228" t="s">
        <v>2234</v>
      </c>
      <c r="B228" t="s">
        <v>136</v>
      </c>
      <c r="C228" s="1">
        <f t="shared" si="141"/>
        <v>12581</v>
      </c>
      <c r="D228" s="7">
        <f>IF(R228&gt;0,RANK(R228,(R228:T228,U228:AI228)),0)</f>
        <v>2</v>
      </c>
      <c r="E228" s="7">
        <f>IF(S228&gt;0,RANK(S228,(R228:T228,U228:AI228)),0)</f>
        <v>0</v>
      </c>
      <c r="F228" s="7">
        <f>IF(T228&gt;0,RANK(T228,(R228:T228,U228:AI228)),0)</f>
        <v>0</v>
      </c>
      <c r="G228" s="7">
        <f>IF(U228&gt;0,RANK(U228,(R228:T228,U228:AI228)),0)</f>
        <v>3</v>
      </c>
      <c r="H228" s="7">
        <f t="shared" si="142"/>
        <v>1</v>
      </c>
      <c r="I228" s="49">
        <f t="shared" si="143"/>
        <v>3846</v>
      </c>
      <c r="J228" s="177">
        <f t="shared" si="144"/>
        <v>0.30569907002623004</v>
      </c>
      <c r="K228" s="2"/>
      <c r="L228" s="2">
        <f t="shared" si="145"/>
        <v>0.27779985692711229</v>
      </c>
      <c r="M228" s="2">
        <f t="shared" si="146"/>
        <v>0</v>
      </c>
      <c r="N228" s="2">
        <f t="shared" si="147"/>
        <v>0</v>
      </c>
      <c r="O228" s="2">
        <f t="shared" si="148"/>
        <v>0.11803513234242111</v>
      </c>
      <c r="P228" s="2">
        <f t="shared" si="149"/>
        <v>0.58349892695334238</v>
      </c>
      <c r="Q228" s="2">
        <f t="shared" si="139"/>
        <v>2.06660837771242E-2</v>
      </c>
      <c r="R228" s="1">
        <f>SUMIF(Town!$AR$3:$AR$171,$AX228,Town!P$3:P$171)</f>
        <v>3495</v>
      </c>
      <c r="S228" s="1">
        <f>SUMIF(Town!$AR$3:$AR$171,$AX228,Town!Q$3:Q$171)</f>
        <v>0</v>
      </c>
      <c r="T228" s="1">
        <f>SUMIF(Town!$AR$3:$AR$171,$AX228,Town!R$3:R$171)</f>
        <v>0</v>
      </c>
      <c r="U228" s="1">
        <f>SUMIF(Town!$AR$3:$AR$171,$AX228,Town!S$3:S$171)</f>
        <v>1485</v>
      </c>
      <c r="V228" s="1">
        <f>SUMIF(Town!$AR$3:$AR$171,$AX228,Town!T$3:T$171)</f>
        <v>7341</v>
      </c>
      <c r="W228" s="1">
        <f>SUMIF(Town!$AR$3:$AR$171,$AX228,Town!U$3:U$171)</f>
        <v>115</v>
      </c>
      <c r="AA228" s="1">
        <f>SUMIF(Town!$AR$3:$AR$171,$AX228,Town!Y$3:Y$171)</f>
        <v>145</v>
      </c>
      <c r="AK228" s="7">
        <f t="shared" si="150"/>
        <v>5</v>
      </c>
      <c r="AL228" s="7">
        <f t="shared" si="151"/>
        <v>0</v>
      </c>
      <c r="AM228" s="7">
        <f t="shared" si="152"/>
        <v>0</v>
      </c>
      <c r="AN228" s="2">
        <f t="shared" si="153"/>
        <v>9.140767824497258E-3</v>
      </c>
      <c r="AO228" s="2">
        <f t="shared" si="154"/>
        <v>0</v>
      </c>
      <c r="AP228" s="2">
        <f t="shared" si="155"/>
        <v>0</v>
      </c>
      <c r="AR228" t="str">
        <f t="shared" si="156"/>
        <v>Middlesex</v>
      </c>
      <c r="AS228" t="s">
        <v>136</v>
      </c>
      <c r="AT228" s="184"/>
      <c r="AV228" s="97">
        <v>9</v>
      </c>
      <c r="AW228" s="99">
        <v>7</v>
      </c>
      <c r="AX228" s="105">
        <f t="shared" si="157"/>
        <v>9007</v>
      </c>
      <c r="AZ228" s="7" t="s">
        <v>2951</v>
      </c>
      <c r="BA228" t="s">
        <v>3184</v>
      </c>
    </row>
    <row r="229" spans="1:53" hidden="1" outlineLevel="1">
      <c r="A229" t="s">
        <v>3189</v>
      </c>
      <c r="B229" t="s">
        <v>136</v>
      </c>
      <c r="C229" s="1">
        <f t="shared" si="141"/>
        <v>42286</v>
      </c>
      <c r="D229" s="7">
        <f>IF(R229&gt;0,RANK(R229,(R229:T229,U229:AI229)),0)</f>
        <v>2</v>
      </c>
      <c r="E229" s="7">
        <f>IF(S229&gt;0,RANK(S229,(R229:T229,U229:AI229)),0)</f>
        <v>0</v>
      </c>
      <c r="F229" s="7">
        <f>IF(T229&gt;0,RANK(T229,(R229:T229,U229:AI229)),0)</f>
        <v>0</v>
      </c>
      <c r="G229" s="7">
        <f>IF(U229&gt;0,RANK(U229,(R229:T229,U229:AI229)),0)</f>
        <v>3</v>
      </c>
      <c r="H229" s="7">
        <f t="shared" si="142"/>
        <v>1</v>
      </c>
      <c r="I229" s="49">
        <f t="shared" si="143"/>
        <v>17085</v>
      </c>
      <c r="J229" s="177">
        <f t="shared" si="144"/>
        <v>0.40403443219978241</v>
      </c>
      <c r="K229" s="2"/>
      <c r="L229" s="2">
        <f t="shared" si="145"/>
        <v>0.22641063236059217</v>
      </c>
      <c r="M229" s="2">
        <f t="shared" si="146"/>
        <v>0</v>
      </c>
      <c r="N229" s="2">
        <f t="shared" si="147"/>
        <v>0</v>
      </c>
      <c r="O229" s="2">
        <f t="shared" si="148"/>
        <v>0.12214444496996642</v>
      </c>
      <c r="P229" s="2">
        <f t="shared" si="149"/>
        <v>0.63044506456037464</v>
      </c>
      <c r="Q229" s="2">
        <f t="shared" si="139"/>
        <v>2.0999858109066794E-2</v>
      </c>
      <c r="R229" s="1">
        <f>SUMIF(Town!$AR$3:$AR$171,$AX229,Town!P$3:P$171)</f>
        <v>9574</v>
      </c>
      <c r="S229" s="1">
        <f>SUMIF(Town!$AR$3:$AR$171,$AX229,Town!Q$3:Q$171)</f>
        <v>0</v>
      </c>
      <c r="T229" s="1">
        <f>SUMIF(Town!$AR$3:$AR$171,$AX229,Town!R$3:R$171)</f>
        <v>0</v>
      </c>
      <c r="U229" s="1">
        <f>SUMIF(Town!$AR$3:$AR$171,$AX229,Town!S$3:S$171)</f>
        <v>5165</v>
      </c>
      <c r="V229" s="1">
        <f>SUMIF(Town!$AR$3:$AR$171,$AX229,Town!T$3:T$171)</f>
        <v>26659</v>
      </c>
      <c r="W229" s="1">
        <f>SUMIF(Town!$AR$3:$AR$171,$AX229,Town!U$3:U$171)</f>
        <v>341</v>
      </c>
      <c r="AA229" s="1">
        <f>SUMIF(Town!$AR$3:$AR$171,$AX229,Town!Y$3:Y$171)</f>
        <v>547</v>
      </c>
      <c r="AK229" s="7">
        <f t="shared" si="150"/>
        <v>5</v>
      </c>
      <c r="AL229" s="7">
        <f t="shared" si="151"/>
        <v>0</v>
      </c>
      <c r="AM229" s="7">
        <f t="shared" si="152"/>
        <v>0</v>
      </c>
      <c r="AN229" s="2">
        <f t="shared" si="153"/>
        <v>8.0641347017925552E-3</v>
      </c>
      <c r="AO229" s="2">
        <f t="shared" si="154"/>
        <v>0</v>
      </c>
      <c r="AP229" s="2">
        <f t="shared" si="155"/>
        <v>0</v>
      </c>
      <c r="AR229" t="str">
        <f t="shared" si="156"/>
        <v>New Haven</v>
      </c>
      <c r="AS229" t="s">
        <v>136</v>
      </c>
      <c r="AT229" s="184"/>
      <c r="AV229" s="97">
        <v>9</v>
      </c>
      <c r="AW229" s="99">
        <v>9</v>
      </c>
      <c r="AX229" s="105">
        <f t="shared" si="157"/>
        <v>9009</v>
      </c>
      <c r="AZ229" s="7" t="s">
        <v>2951</v>
      </c>
      <c r="BA229" t="s">
        <v>3184</v>
      </c>
    </row>
    <row r="230" spans="1:53" hidden="1" outlineLevel="1">
      <c r="A230" t="s">
        <v>2803</v>
      </c>
      <c r="B230" t="s">
        <v>136</v>
      </c>
      <c r="C230" s="1">
        <f t="shared" si="141"/>
        <v>16353</v>
      </c>
      <c r="D230" s="7">
        <f>IF(R230&gt;0,RANK(R230,(R230:T230,U230:AI230)),0)</f>
        <v>2</v>
      </c>
      <c r="E230" s="7">
        <f>IF(S230&gt;0,RANK(S230,(R230:T230,U230:AI230)),0)</f>
        <v>0</v>
      </c>
      <c r="F230" s="7">
        <f>IF(T230&gt;0,RANK(T230,(R230:T230,U230:AI230)),0)</f>
        <v>0</v>
      </c>
      <c r="G230" s="7">
        <f>IF(U230&gt;0,RANK(U230,(R230:T230,U230:AI230)),0)</f>
        <v>3</v>
      </c>
      <c r="H230" s="7">
        <f t="shared" si="142"/>
        <v>1</v>
      </c>
      <c r="I230" s="49">
        <f t="shared" si="143"/>
        <v>4868</v>
      </c>
      <c r="J230" s="177">
        <f t="shared" si="144"/>
        <v>0.29768238243747325</v>
      </c>
      <c r="K230" s="2"/>
      <c r="L230" s="2">
        <f t="shared" si="145"/>
        <v>0.27670763774231028</v>
      </c>
      <c r="M230" s="2">
        <f t="shared" si="146"/>
        <v>0</v>
      </c>
      <c r="N230" s="2">
        <f t="shared" si="147"/>
        <v>0</v>
      </c>
      <c r="O230" s="2">
        <f t="shared" si="148"/>
        <v>0.1249923561426038</v>
      </c>
      <c r="P230" s="2">
        <f t="shared" si="149"/>
        <v>0.57439002017978358</v>
      </c>
      <c r="Q230" s="2">
        <f t="shared" si="139"/>
        <v>2.3909985935302247E-2</v>
      </c>
      <c r="R230" s="1">
        <f>SUMIF(Town!$AR$3:$AR$171,$AX230,Town!P$3:P$171)</f>
        <v>4525</v>
      </c>
      <c r="S230" s="1">
        <f>SUMIF(Town!$AR$3:$AR$171,$AX230,Town!Q$3:Q$171)</f>
        <v>0</v>
      </c>
      <c r="T230" s="1">
        <f>SUMIF(Town!$AR$3:$AR$171,$AX230,Town!R$3:R$171)</f>
        <v>0</v>
      </c>
      <c r="U230" s="1">
        <f>SUMIF(Town!$AR$3:$AR$171,$AX230,Town!S$3:S$171)</f>
        <v>2044</v>
      </c>
      <c r="V230" s="1">
        <f>SUMIF(Town!$AR$3:$AR$171,$AX230,Town!T$3:T$171)</f>
        <v>9393</v>
      </c>
      <c r="W230" s="1">
        <f>SUMIF(Town!$AR$3:$AR$171,$AX230,Town!U$3:U$171)</f>
        <v>158</v>
      </c>
      <c r="AA230" s="1">
        <f>SUMIF(Town!$AR$3:$AR$171,$AX230,Town!Y$3:Y$171)</f>
        <v>233</v>
      </c>
      <c r="AK230" s="7">
        <f t="shared" si="150"/>
        <v>5</v>
      </c>
      <c r="AL230" s="7">
        <f t="shared" si="151"/>
        <v>0</v>
      </c>
      <c r="AM230" s="7">
        <f t="shared" si="152"/>
        <v>0</v>
      </c>
      <c r="AN230" s="2">
        <f t="shared" si="153"/>
        <v>9.6618357487922701E-3</v>
      </c>
      <c r="AO230" s="2">
        <f t="shared" si="154"/>
        <v>0</v>
      </c>
      <c r="AP230" s="2">
        <f t="shared" si="155"/>
        <v>0</v>
      </c>
      <c r="AR230" t="str">
        <f t="shared" si="156"/>
        <v>New London</v>
      </c>
      <c r="AS230" t="s">
        <v>136</v>
      </c>
      <c r="AT230" s="184">
        <v>2</v>
      </c>
      <c r="AV230" s="97">
        <v>9</v>
      </c>
      <c r="AW230" s="99">
        <v>11</v>
      </c>
      <c r="AX230" s="105">
        <f t="shared" si="157"/>
        <v>9011</v>
      </c>
      <c r="AZ230" s="7" t="s">
        <v>2951</v>
      </c>
      <c r="BA230" t="s">
        <v>3184</v>
      </c>
    </row>
    <row r="231" spans="1:53" hidden="1" outlineLevel="1">
      <c r="A231" t="s">
        <v>2804</v>
      </c>
      <c r="B231" t="s">
        <v>136</v>
      </c>
      <c r="C231" s="1">
        <f t="shared" si="141"/>
        <v>10256</v>
      </c>
      <c r="D231" s="7">
        <f>IF(R231&gt;0,RANK(R231,(R231:T231,U231:AI231)),0)</f>
        <v>2</v>
      </c>
      <c r="E231" s="7">
        <f>IF(S231&gt;0,RANK(S231,(R231:T231,U231:AI231)),0)</f>
        <v>0</v>
      </c>
      <c r="F231" s="7">
        <f>IF(T231&gt;0,RANK(T231,(R231:T231,U231:AI231)),0)</f>
        <v>0</v>
      </c>
      <c r="G231" s="7">
        <f>IF(U231&gt;0,RANK(U231,(R231:T231,U231:AI231)),0)</f>
        <v>3</v>
      </c>
      <c r="H231" s="7">
        <f t="shared" si="142"/>
        <v>1</v>
      </c>
      <c r="I231" s="49">
        <f t="shared" si="143"/>
        <v>3031</v>
      </c>
      <c r="J231" s="177">
        <f t="shared" si="144"/>
        <v>0.2955343213728549</v>
      </c>
      <c r="K231" s="2"/>
      <c r="L231" s="2">
        <f t="shared" si="145"/>
        <v>0.27486349453978159</v>
      </c>
      <c r="M231" s="2">
        <f t="shared" si="146"/>
        <v>0</v>
      </c>
      <c r="N231" s="2">
        <f t="shared" si="147"/>
        <v>0</v>
      </c>
      <c r="O231" s="2">
        <f t="shared" si="148"/>
        <v>0.13445787831513262</v>
      </c>
      <c r="P231" s="2">
        <f t="shared" si="149"/>
        <v>0.5703978159126365</v>
      </c>
      <c r="Q231" s="2">
        <f t="shared" si="139"/>
        <v>2.0280811232449181E-2</v>
      </c>
      <c r="R231" s="1">
        <f>SUMIF(Town!$AR$3:$AR$171,$AX231,Town!P$3:P$171)</f>
        <v>2819</v>
      </c>
      <c r="S231" s="1">
        <f>SUMIF(Town!$AR$3:$AR$171,$AX231,Town!Q$3:Q$171)</f>
        <v>0</v>
      </c>
      <c r="T231" s="1">
        <f>SUMIF(Town!$AR$3:$AR$171,$AX231,Town!R$3:R$171)</f>
        <v>0</v>
      </c>
      <c r="U231" s="1">
        <f>SUMIF(Town!$AR$3:$AR$171,$AX231,Town!S$3:S$171)</f>
        <v>1379</v>
      </c>
      <c r="V231" s="1">
        <f>SUMIF(Town!$AR$3:$AR$171,$AX231,Town!T$3:T$171)</f>
        <v>5850</v>
      </c>
      <c r="W231" s="1">
        <f>SUMIF(Town!$AR$3:$AR$171,$AX231,Town!U$3:U$171)</f>
        <v>100</v>
      </c>
      <c r="AA231" s="1">
        <f>SUMIF(Town!$AR$3:$AR$171,$AX231,Town!Y$3:Y$171)</f>
        <v>108</v>
      </c>
      <c r="AK231" s="7">
        <f t="shared" si="150"/>
        <v>5</v>
      </c>
      <c r="AL231" s="7">
        <f t="shared" si="151"/>
        <v>0</v>
      </c>
      <c r="AM231" s="7">
        <f t="shared" si="152"/>
        <v>0</v>
      </c>
      <c r="AN231" s="2">
        <f t="shared" si="153"/>
        <v>9.7503900156006244E-3</v>
      </c>
      <c r="AO231" s="2">
        <f t="shared" si="154"/>
        <v>0</v>
      </c>
      <c r="AP231" s="2">
        <f t="shared" si="155"/>
        <v>0</v>
      </c>
      <c r="AR231" t="str">
        <f t="shared" si="156"/>
        <v>Tolland</v>
      </c>
      <c r="AS231" t="s">
        <v>136</v>
      </c>
      <c r="AT231" s="184">
        <v>2</v>
      </c>
      <c r="AV231" s="97">
        <v>9</v>
      </c>
      <c r="AW231" s="99">
        <v>13</v>
      </c>
      <c r="AX231" s="105">
        <f t="shared" si="157"/>
        <v>9013</v>
      </c>
      <c r="AZ231" s="7" t="s">
        <v>2951</v>
      </c>
      <c r="BA231" t="s">
        <v>3184</v>
      </c>
    </row>
    <row r="232" spans="1:53" hidden="1" outlineLevel="1">
      <c r="A232" t="s">
        <v>2452</v>
      </c>
      <c r="B232" t="s">
        <v>136</v>
      </c>
      <c r="C232" s="1">
        <f t="shared" si="141"/>
        <v>6413</v>
      </c>
      <c r="D232" s="7">
        <f>IF(R232&gt;0,RANK(R232,(R232:T232,U232:AI232)),0)</f>
        <v>2</v>
      </c>
      <c r="E232" s="7">
        <f>IF(S232&gt;0,RANK(S232,(R232:T232,U232:AI232)),0)</f>
        <v>0</v>
      </c>
      <c r="F232" s="7">
        <f>IF(T232&gt;0,RANK(T232,(R232:T232,U232:AI232)),0)</f>
        <v>0</v>
      </c>
      <c r="G232" s="7">
        <f>IF(U232&gt;0,RANK(U232,(R232:T232,U232:AI232)),0)</f>
        <v>3</v>
      </c>
      <c r="H232" s="7">
        <f t="shared" si="142"/>
        <v>1</v>
      </c>
      <c r="I232" s="49">
        <f t="shared" si="143"/>
        <v>2474</v>
      </c>
      <c r="J232" s="177">
        <f t="shared" si="144"/>
        <v>0.38577888663651955</v>
      </c>
      <c r="K232" s="2"/>
      <c r="L232" s="2">
        <f t="shared" si="145"/>
        <v>0.22002183065647904</v>
      </c>
      <c r="M232" s="2">
        <f t="shared" si="146"/>
        <v>0</v>
      </c>
      <c r="N232" s="2">
        <f t="shared" si="147"/>
        <v>0</v>
      </c>
      <c r="O232" s="2">
        <f t="shared" si="148"/>
        <v>0.14798066427569001</v>
      </c>
      <c r="P232" s="2">
        <f t="shared" si="149"/>
        <v>0.60580071729299856</v>
      </c>
      <c r="Q232" s="2">
        <f t="shared" si="139"/>
        <v>2.6196787774832364E-2</v>
      </c>
      <c r="R232" s="1">
        <f>SUMIF(Town!$AR$3:$AR$171,$AX232,Town!P$3:P$171)</f>
        <v>1411</v>
      </c>
      <c r="S232" s="1">
        <f>SUMIF(Town!$AR$3:$AR$171,$AX232,Town!Q$3:Q$171)</f>
        <v>0</v>
      </c>
      <c r="T232" s="1">
        <f>SUMIF(Town!$AR$3:$AR$171,$AX232,Town!R$3:R$171)</f>
        <v>0</v>
      </c>
      <c r="U232" s="1">
        <f>SUMIF(Town!$AR$3:$AR$171,$AX232,Town!S$3:S$171)</f>
        <v>949</v>
      </c>
      <c r="V232" s="1">
        <f>SUMIF(Town!$AR$3:$AR$171,$AX232,Town!T$3:T$171)</f>
        <v>3885</v>
      </c>
      <c r="W232" s="1">
        <f>SUMIF(Town!$AR$3:$AR$171,$AX232,Town!U$3:U$171)</f>
        <v>85</v>
      </c>
      <c r="AA232" s="1">
        <f>SUMIF(Town!$AR$3:$AR$171,$AX232,Town!Y$3:Y$171)</f>
        <v>83</v>
      </c>
      <c r="AK232" s="7">
        <f t="shared" si="150"/>
        <v>4</v>
      </c>
      <c r="AL232" s="7">
        <f t="shared" si="151"/>
        <v>0</v>
      </c>
      <c r="AM232" s="7">
        <f t="shared" si="152"/>
        <v>0</v>
      </c>
      <c r="AN232" s="2">
        <f t="shared" si="153"/>
        <v>1.3254327147980664E-2</v>
      </c>
      <c r="AO232" s="2">
        <f t="shared" si="154"/>
        <v>0</v>
      </c>
      <c r="AP232" s="2">
        <f t="shared" si="155"/>
        <v>0</v>
      </c>
      <c r="AR232" t="str">
        <f t="shared" si="156"/>
        <v>Windham</v>
      </c>
      <c r="AS232" t="s">
        <v>136</v>
      </c>
      <c r="AT232" s="184">
        <v>2</v>
      </c>
      <c r="AV232" s="97">
        <v>9</v>
      </c>
      <c r="AW232" s="99">
        <v>15</v>
      </c>
      <c r="AX232" s="105">
        <f t="shared" si="157"/>
        <v>9015</v>
      </c>
      <c r="AZ232" s="7" t="s">
        <v>2951</v>
      </c>
      <c r="BA232" t="s">
        <v>3184</v>
      </c>
    </row>
    <row r="233" spans="1:53" collapsed="1">
      <c r="A233" t="s">
        <v>332</v>
      </c>
      <c r="B233" t="s">
        <v>1105</v>
      </c>
      <c r="C233" s="1">
        <f t="shared" si="141"/>
        <v>213493</v>
      </c>
      <c r="D233" s="7">
        <f>IF(R233&gt;0,RANK(R233,(R233:T233,U233:AI233)),0)</f>
        <v>2</v>
      </c>
      <c r="E233" s="7">
        <f>IF(S233&gt;0,RANK(S233,(R233:T233,U233:AI233)),0)</f>
        <v>0</v>
      </c>
      <c r="F233" s="7">
        <f>IF(T233&gt;0,RANK(T233,(R233:T233,U233:AI233)),0)</f>
        <v>0</v>
      </c>
      <c r="G233" s="7">
        <f>IF(U233&gt;0,RANK(U233,(R233:T233,U233:AI233)),0)</f>
        <v>3</v>
      </c>
      <c r="H233" s="7">
        <f t="shared" si="142"/>
        <v>1</v>
      </c>
      <c r="I233" s="49">
        <f t="shared" si="143"/>
        <v>63001</v>
      </c>
      <c r="J233" s="177">
        <f t="shared" si="144"/>
        <v>0.29509632634325245</v>
      </c>
      <c r="K233" s="2"/>
      <c r="L233" s="2">
        <f t="shared" si="145"/>
        <v>0.28348470441653822</v>
      </c>
      <c r="M233" s="2">
        <f t="shared" si="146"/>
        <v>0</v>
      </c>
      <c r="N233" s="2">
        <f t="shared" si="147"/>
        <v>0</v>
      </c>
      <c r="O233" s="2">
        <f t="shared" si="148"/>
        <v>0.11703896614877303</v>
      </c>
      <c r="P233" s="2">
        <f t="shared" si="149"/>
        <v>0.57858103075979073</v>
      </c>
      <c r="Q233" s="2">
        <f t="shared" si="139"/>
        <v>2.0895298674897922E-2</v>
      </c>
      <c r="R233" s="1">
        <f t="shared" ref="R233:W233" si="158">SUM(R225:R232)</f>
        <v>60522</v>
      </c>
      <c r="S233" s="1">
        <f t="shared" si="158"/>
        <v>0</v>
      </c>
      <c r="T233" s="1">
        <f t="shared" si="158"/>
        <v>0</v>
      </c>
      <c r="U233" s="1">
        <f t="shared" si="158"/>
        <v>24987</v>
      </c>
      <c r="V233" s="1">
        <f t="shared" si="158"/>
        <v>123523</v>
      </c>
      <c r="W233" s="1">
        <f t="shared" si="158"/>
        <v>1733</v>
      </c>
      <c r="AA233" s="1">
        <f>SUM(AA225:AA232)</f>
        <v>2728</v>
      </c>
      <c r="AK233" s="7">
        <f t="shared" si="150"/>
        <v>5</v>
      </c>
      <c r="AL233" s="7">
        <f t="shared" si="151"/>
        <v>0</v>
      </c>
      <c r="AM233" s="7">
        <f t="shared" si="152"/>
        <v>0</v>
      </c>
      <c r="AN233" s="2">
        <f t="shared" si="153"/>
        <v>8.1173621617570604E-3</v>
      </c>
      <c r="AO233" s="2">
        <f t="shared" si="154"/>
        <v>0</v>
      </c>
      <c r="AP233" s="2">
        <f t="shared" si="155"/>
        <v>0</v>
      </c>
      <c r="AR233" t="str">
        <f t="shared" si="156"/>
        <v>Connecticut</v>
      </c>
      <c r="AS233" t="s">
        <v>1105</v>
      </c>
      <c r="AT233" s="184"/>
      <c r="AV233" s="97">
        <v>9</v>
      </c>
      <c r="AW233" s="99"/>
      <c r="AX233" s="97">
        <v>9</v>
      </c>
      <c r="AZ233" s="7" t="s">
        <v>1619</v>
      </c>
      <c r="BA233" t="s">
        <v>3184</v>
      </c>
    </row>
    <row r="234" spans="1:53">
      <c r="C234" s="1"/>
      <c r="E234" s="7"/>
      <c r="F234" s="7"/>
      <c r="G234" s="7"/>
      <c r="H234" s="7"/>
      <c r="I234" s="49"/>
      <c r="J234" s="177"/>
      <c r="K234" s="2"/>
      <c r="AK234" s="7"/>
      <c r="AL234" s="7"/>
      <c r="AM234" s="7"/>
      <c r="AT234" s="184"/>
      <c r="AV234" s="97"/>
      <c r="AW234" s="99"/>
    </row>
    <row r="235" spans="1:53" hidden="1" outlineLevel="1">
      <c r="A235" t="s">
        <v>1829</v>
      </c>
      <c r="B235" t="s">
        <v>1704</v>
      </c>
      <c r="C235" s="1">
        <f>SUM(R235:AI235)</f>
        <v>12707</v>
      </c>
      <c r="D235" s="7">
        <f>IF(R235&gt;0,RANK(R235,(R235:T235,U235:AI235)),0)</f>
        <v>3</v>
      </c>
      <c r="E235" s="7">
        <f>IF(S235&gt;0,RANK(S235,(R235:T235,U235:AI235)),0)</f>
        <v>6</v>
      </c>
      <c r="F235" s="7">
        <f>IF(T235&gt;0,RANK(T235,(R235:T235,U235:AI235)),0)</f>
        <v>5</v>
      </c>
      <c r="G235" s="7">
        <f>IF(U235&gt;0,RANK(U235,(R235:T235,U235:AI235)),0)</f>
        <v>2</v>
      </c>
      <c r="H235" s="7">
        <f>IF(V235&gt;0,RANK(V235,(R235:AB235)),0)</f>
        <v>1</v>
      </c>
      <c r="I235" s="49">
        <f>MAX(R235:AA235)-LARGE(R235:AA235,2)</f>
        <v>5970</v>
      </c>
      <c r="J235" s="177">
        <f t="shared" si="144"/>
        <v>0.46981978437081923</v>
      </c>
      <c r="K235" s="2"/>
      <c r="L235" s="2">
        <f t="shared" ref="L235:P238" si="159">IF($C235=0,"-",R235/$C235)</f>
        <v>0.1313449279924451</v>
      </c>
      <c r="M235" s="2">
        <f t="shared" si="159"/>
        <v>8.6566459431809233E-3</v>
      </c>
      <c r="N235" s="2">
        <f t="shared" si="159"/>
        <v>8.8140395057842141E-3</v>
      </c>
      <c r="O235" s="2">
        <f t="shared" si="159"/>
        <v>0.18289131974502243</v>
      </c>
      <c r="P235" s="2">
        <f t="shared" si="159"/>
        <v>0.65271110411584166</v>
      </c>
      <c r="Q235" s="2">
        <f t="shared" si="139"/>
        <v>1.5581962697725715E-2</v>
      </c>
      <c r="R235" s="1">
        <v>1669</v>
      </c>
      <c r="S235" s="1">
        <v>110</v>
      </c>
      <c r="T235" s="1">
        <v>112</v>
      </c>
      <c r="U235" s="1">
        <v>2324</v>
      </c>
      <c r="V235" s="1">
        <v>8294</v>
      </c>
      <c r="W235" s="1">
        <v>198</v>
      </c>
      <c r="AK235" s="7">
        <f>IF(W235&gt;0,RANK(W235,(R235:AB235)),0)</f>
        <v>4</v>
      </c>
      <c r="AL235" s="7">
        <f>IF(X235&gt;0,RANK(X235,(R235:AB235)),0)</f>
        <v>0</v>
      </c>
      <c r="AM235" s="7">
        <f>IF(Y235&gt;0,RANK(Y235,(R235:AB235)),0)</f>
        <v>0</v>
      </c>
      <c r="AN235" s="2">
        <f t="shared" ref="AN235:AP238" si="160">IF($C235=0,"-",W235/$C235)</f>
        <v>1.5581962697725663E-2</v>
      </c>
      <c r="AO235" s="2">
        <f t="shared" si="160"/>
        <v>0</v>
      </c>
      <c r="AP235" s="2">
        <f t="shared" si="160"/>
        <v>0</v>
      </c>
      <c r="AR235" t="str">
        <f>A235</f>
        <v>Kent</v>
      </c>
      <c r="AS235" t="s">
        <v>1704</v>
      </c>
      <c r="AT235" s="184">
        <v>1</v>
      </c>
      <c r="AV235" s="97">
        <v>10</v>
      </c>
      <c r="AW235" s="99">
        <v>1</v>
      </c>
      <c r="AX235" s="105">
        <f>AV235*1000+AW235</f>
        <v>10001</v>
      </c>
      <c r="AZ235" s="7" t="s">
        <v>2951</v>
      </c>
      <c r="BA235" t="s">
        <v>3184</v>
      </c>
    </row>
    <row r="236" spans="1:53" hidden="1" outlineLevel="1">
      <c r="A236" t="s">
        <v>3020</v>
      </c>
      <c r="B236" t="s">
        <v>1704</v>
      </c>
      <c r="C236" s="1">
        <f>SUM(R236:AI236)</f>
        <v>32153</v>
      </c>
      <c r="D236" s="7">
        <f>IF(R236&gt;0,RANK(R236,(R236:T236,U236:AI236)),0)</f>
        <v>2</v>
      </c>
      <c r="E236" s="7">
        <f>IF(S236&gt;0,RANK(S236,(R236:T236,U236:AI236)),0)</f>
        <v>6</v>
      </c>
      <c r="F236" s="7">
        <f>IF(T236&gt;0,RANK(T236,(R236:T236,U236:AI236)),0)</f>
        <v>5</v>
      </c>
      <c r="G236" s="7">
        <f>IF(U236&gt;0,RANK(U236,(R236:T236,U236:AI236)),0)</f>
        <v>3</v>
      </c>
      <c r="H236" s="7">
        <f>IF(V236&gt;0,RANK(V236,(R236:AB236)),0)</f>
        <v>1</v>
      </c>
      <c r="I236" s="49">
        <f>MAX(R236:AA236)-LARGE(R236:AA236,2)</f>
        <v>7577</v>
      </c>
      <c r="J236" s="177">
        <f t="shared" si="144"/>
        <v>0.2356545267937673</v>
      </c>
      <c r="K236" s="2"/>
      <c r="L236" s="2">
        <f t="shared" si="159"/>
        <v>0.27390912201038781</v>
      </c>
      <c r="M236" s="2">
        <f t="shared" si="159"/>
        <v>9.859111124933909E-3</v>
      </c>
      <c r="N236" s="2">
        <f t="shared" si="159"/>
        <v>1.1787391534226978E-2</v>
      </c>
      <c r="O236" s="2">
        <f t="shared" si="159"/>
        <v>0.18281342331975242</v>
      </c>
      <c r="P236" s="2">
        <f t="shared" si="159"/>
        <v>0.50956364880415517</v>
      </c>
      <c r="Q236" s="2">
        <f t="shared" si="139"/>
        <v>1.2067303206543811E-2</v>
      </c>
      <c r="R236" s="1">
        <v>8807</v>
      </c>
      <c r="S236" s="1">
        <v>317</v>
      </c>
      <c r="T236" s="1">
        <v>379</v>
      </c>
      <c r="U236" s="1">
        <v>5878</v>
      </c>
      <c r="V236" s="1">
        <v>16384</v>
      </c>
      <c r="W236" s="1">
        <v>388</v>
      </c>
      <c r="AK236" s="7">
        <f>IF(W236&gt;0,RANK(W236,(R236:AB236)),0)</f>
        <v>4</v>
      </c>
      <c r="AL236" s="7">
        <f>IF(X236&gt;0,RANK(X236,(R236:AB236)),0)</f>
        <v>0</v>
      </c>
      <c r="AM236" s="7">
        <f>IF(Y236&gt;0,RANK(Y236,(R236:AB236)),0)</f>
        <v>0</v>
      </c>
      <c r="AN236" s="2">
        <f t="shared" si="160"/>
        <v>1.2067303206543712E-2</v>
      </c>
      <c r="AO236" s="2">
        <f t="shared" si="160"/>
        <v>0</v>
      </c>
      <c r="AP236" s="2">
        <f t="shared" si="160"/>
        <v>0</v>
      </c>
      <c r="AR236" t="str">
        <f>A236</f>
        <v>New Castle</v>
      </c>
      <c r="AS236" t="s">
        <v>1704</v>
      </c>
      <c r="AT236" s="184">
        <v>1</v>
      </c>
      <c r="AV236" s="97">
        <v>10</v>
      </c>
      <c r="AW236" s="99">
        <v>3</v>
      </c>
      <c r="AX236" s="105">
        <f>AV236*1000+AW236</f>
        <v>10003</v>
      </c>
      <c r="AZ236" s="7" t="s">
        <v>2951</v>
      </c>
      <c r="BA236" t="s">
        <v>3184</v>
      </c>
    </row>
    <row r="237" spans="1:53" hidden="1" outlineLevel="1">
      <c r="A237" t="s">
        <v>1135</v>
      </c>
      <c r="B237" t="s">
        <v>1704</v>
      </c>
      <c r="C237" s="1">
        <f>SUM(R237:AI237)</f>
        <v>25032</v>
      </c>
      <c r="D237" s="7">
        <f>IF(R237&gt;0,RANK(R237,(R237:T237,U237:AI237)),0)</f>
        <v>2</v>
      </c>
      <c r="E237" s="7">
        <f>IF(S237&gt;0,RANK(S237,(R237:T237,U237:AI237)),0)</f>
        <v>5</v>
      </c>
      <c r="F237" s="7">
        <f>IF(T237&gt;0,RANK(T237,(R237:T237,U237:AI237)),0)</f>
        <v>6</v>
      </c>
      <c r="G237" s="7">
        <f>IF(U237&gt;0,RANK(U237,(R237:T237,U237:AI237)),0)</f>
        <v>3</v>
      </c>
      <c r="H237" s="7">
        <f>IF(V237&gt;0,RANK(V237,(R237:AB237)),0)</f>
        <v>1</v>
      </c>
      <c r="I237" s="49">
        <f>MAX(R237:AA237)-LARGE(R237:AA237,2)</f>
        <v>14045</v>
      </c>
      <c r="J237" s="177">
        <f t="shared" si="144"/>
        <v>0.56108181527644618</v>
      </c>
      <c r="K237" s="2"/>
      <c r="L237" s="2">
        <f t="shared" si="159"/>
        <v>0.14976829658037713</v>
      </c>
      <c r="M237" s="2">
        <f t="shared" si="159"/>
        <v>6.0322786832853947E-3</v>
      </c>
      <c r="N237" s="2">
        <f t="shared" si="159"/>
        <v>5.2333013742409716E-3</v>
      </c>
      <c r="O237" s="2">
        <f t="shared" si="159"/>
        <v>0.11617130073505913</v>
      </c>
      <c r="P237" s="2">
        <f t="shared" si="159"/>
        <v>0.71085011185682323</v>
      </c>
      <c r="Q237" s="2">
        <f t="shared" si="139"/>
        <v>1.1944710770214195E-2</v>
      </c>
      <c r="R237" s="1">
        <v>3749</v>
      </c>
      <c r="S237" s="1">
        <v>151</v>
      </c>
      <c r="T237" s="1">
        <v>131</v>
      </c>
      <c r="U237" s="1">
        <v>2908</v>
      </c>
      <c r="V237" s="1">
        <v>17794</v>
      </c>
      <c r="W237" s="1">
        <v>299</v>
      </c>
      <c r="AK237" s="7">
        <f>IF(W237&gt;0,RANK(W237,(R237:AB237)),0)</f>
        <v>4</v>
      </c>
      <c r="AL237" s="7">
        <f>IF(X237&gt;0,RANK(X237,(R237:AB237)),0)</f>
        <v>0</v>
      </c>
      <c r="AM237" s="7">
        <f>IF(Y237&gt;0,RANK(Y237,(R237:AB237)),0)</f>
        <v>0</v>
      </c>
      <c r="AN237" s="2">
        <f t="shared" si="160"/>
        <v>1.1944710770214126E-2</v>
      </c>
      <c r="AO237" s="2">
        <f t="shared" si="160"/>
        <v>0</v>
      </c>
      <c r="AP237" s="2">
        <f t="shared" si="160"/>
        <v>0</v>
      </c>
      <c r="AR237" t="str">
        <f>A237</f>
        <v>Sussex</v>
      </c>
      <c r="AS237" t="s">
        <v>1704</v>
      </c>
      <c r="AT237" s="184">
        <v>1</v>
      </c>
      <c r="AV237" s="97">
        <v>10</v>
      </c>
      <c r="AW237" s="99">
        <v>5</v>
      </c>
      <c r="AX237" s="105">
        <f>AV237*1000+AW237</f>
        <v>10005</v>
      </c>
      <c r="AZ237" s="7" t="s">
        <v>2951</v>
      </c>
      <c r="BA237" t="s">
        <v>3184</v>
      </c>
    </row>
    <row r="238" spans="1:53" collapsed="1">
      <c r="A238" t="s">
        <v>1703</v>
      </c>
      <c r="B238" t="s">
        <v>1105</v>
      </c>
      <c r="C238" s="1">
        <f>SUM(R238:AI238)</f>
        <v>69892</v>
      </c>
      <c r="D238" s="7">
        <f>IF(R238&gt;0,RANK(R238,(R238:T238,U238:AI238)),0)</f>
        <v>2</v>
      </c>
      <c r="E238" s="7">
        <f>IF(S238&gt;0,RANK(S238,(R238:T238,U238:AI238)),0)</f>
        <v>6</v>
      </c>
      <c r="F238" s="7">
        <f>IF(T238&gt;0,RANK(T238,(R238:T238,U238:AI238)),0)</f>
        <v>5</v>
      </c>
      <c r="G238" s="7">
        <f>IF(U238&gt;0,RANK(U238,(R238:T238,U238:AI238)),0)</f>
        <v>3</v>
      </c>
      <c r="H238" s="7">
        <f>IF(V238&gt;0,RANK(V238,(R238:AB238)),0)</f>
        <v>1</v>
      </c>
      <c r="I238" s="49">
        <f>MAX(R238:AA238)-LARGE(R238:AA238,2)</f>
        <v>28247</v>
      </c>
      <c r="J238" s="177">
        <f t="shared" si="144"/>
        <v>0.40415212041435356</v>
      </c>
      <c r="K238" s="2"/>
      <c r="L238" s="2">
        <f t="shared" si="159"/>
        <v>0.2035283008069593</v>
      </c>
      <c r="M238" s="2">
        <f t="shared" si="159"/>
        <v>8.2699021347221423E-3</v>
      </c>
      <c r="N238" s="2">
        <f t="shared" si="159"/>
        <v>8.8994448577805751E-3</v>
      </c>
      <c r="O238" s="2">
        <f t="shared" si="159"/>
        <v>0.15895953757225434</v>
      </c>
      <c r="P238" s="2">
        <f t="shared" si="159"/>
        <v>0.60768042122131283</v>
      </c>
      <c r="Q238" s="2">
        <f t="shared" si="139"/>
        <v>1.266239340697084E-2</v>
      </c>
      <c r="R238" s="1">
        <f t="shared" ref="R238:W238" si="161">SUM(R235:R237)</f>
        <v>14225</v>
      </c>
      <c r="S238" s="1">
        <f t="shared" si="161"/>
        <v>578</v>
      </c>
      <c r="T238" s="1">
        <f t="shared" si="161"/>
        <v>622</v>
      </c>
      <c r="U238" s="1">
        <f t="shared" si="161"/>
        <v>11110</v>
      </c>
      <c r="V238" s="1">
        <f t="shared" si="161"/>
        <v>42472</v>
      </c>
      <c r="W238" s="1">
        <f t="shared" si="161"/>
        <v>885</v>
      </c>
      <c r="AE238" s="3"/>
      <c r="AK238" s="7">
        <f>IF(W238&gt;0,RANK(W238,(R238:AB238)),0)</f>
        <v>4</v>
      </c>
      <c r="AL238" s="7">
        <f>IF(X238&gt;0,RANK(X238,(R238:AB238)),0)</f>
        <v>0</v>
      </c>
      <c r="AM238" s="7">
        <f>IF(Y238&gt;0,RANK(Y238,(R238:AB238)),0)</f>
        <v>0</v>
      </c>
      <c r="AN238" s="2">
        <f t="shared" si="160"/>
        <v>1.2662393406970755E-2</v>
      </c>
      <c r="AO238" s="2">
        <f t="shared" si="160"/>
        <v>0</v>
      </c>
      <c r="AP238" s="2">
        <f t="shared" si="160"/>
        <v>0</v>
      </c>
      <c r="AR238" t="str">
        <f>A238</f>
        <v>Delaware</v>
      </c>
      <c r="AS238" t="s">
        <v>1105</v>
      </c>
      <c r="AT238" s="184"/>
      <c r="AV238" s="97">
        <v>10</v>
      </c>
      <c r="AW238" s="99"/>
      <c r="AX238" s="97">
        <v>10</v>
      </c>
      <c r="AZ238" s="7" t="s">
        <v>1619</v>
      </c>
      <c r="BA238" t="s">
        <v>3184</v>
      </c>
    </row>
    <row r="239" spans="1:53">
      <c r="C239" s="1"/>
      <c r="E239" s="7"/>
      <c r="F239" s="7"/>
      <c r="G239" s="7"/>
      <c r="H239" s="7"/>
      <c r="I239" s="49"/>
      <c r="J239" s="177"/>
      <c r="K239" s="2"/>
      <c r="AK239" s="7"/>
      <c r="AL239" s="7"/>
      <c r="AM239" s="7"/>
      <c r="AT239" s="184"/>
      <c r="AV239" s="97"/>
      <c r="AW239" s="99"/>
    </row>
    <row r="240" spans="1:53" hidden="1" outlineLevel="1">
      <c r="A240" t="s">
        <v>1763</v>
      </c>
      <c r="B240" t="s">
        <v>626</v>
      </c>
      <c r="C240" s="1">
        <f t="shared" ref="C240:C270" si="162">SUM(R240:AI240)</f>
        <v>24336</v>
      </c>
      <c r="D240" s="7">
        <f>IF(R240&gt;0,RANK(R240,(R240:T240,U240:AI240)),0)</f>
        <v>4</v>
      </c>
      <c r="E240" s="7">
        <f>IF(S240&gt;0,RANK(S240,(R240:T240,U240:AI240)),0)</f>
        <v>5</v>
      </c>
      <c r="F240" s="7">
        <f>IF(T240&gt;0,RANK(T240,(R240:T240,U240:AI240)),0)</f>
        <v>2</v>
      </c>
      <c r="G240" s="7">
        <f>IF(U240&gt;0,RANK(U240,(R240:T240,U240:AI240)),0)</f>
        <v>3</v>
      </c>
      <c r="H240" s="7">
        <f t="shared" ref="H240:H271" si="163">IF(V240&gt;0,RANK(V240,(R240:AB240)),0)</f>
        <v>1</v>
      </c>
      <c r="I240" s="49">
        <f t="shared" ref="I240:I271" si="164">MAX(R240:AA240)-LARGE(R240:AA240,2)</f>
        <v>2233</v>
      </c>
      <c r="J240" s="177">
        <f t="shared" si="144"/>
        <v>9.1757067718606186E-2</v>
      </c>
      <c r="K240" s="2"/>
      <c r="L240" s="2">
        <f t="shared" ref="L240:L271" si="165">IF($C240=0,"-",R240/$C240)</f>
        <v>7.8772189349112426E-2</v>
      </c>
      <c r="M240" s="2">
        <f t="shared" ref="M240:M271" si="166">IF($C240=0,"-",S240/$C240)</f>
        <v>1.5861275476660091E-2</v>
      </c>
      <c r="N240" s="2">
        <f t="shared" ref="N240:N271" si="167">IF($C240=0,"-",T240/$C240)</f>
        <v>0.28928336620644313</v>
      </c>
      <c r="O240" s="2">
        <f t="shared" ref="O240:O303" si="168">IF($C240=0,"-",U240/$C240)</f>
        <v>0.21499013806706113</v>
      </c>
      <c r="P240" s="2">
        <f t="shared" ref="P240:P271" si="169">IF($C240=0,"-",V240/$C240)</f>
        <v>0.38104043392504933</v>
      </c>
      <c r="Q240" s="2">
        <f t="shared" si="139"/>
        <v>2.0052596975673909E-2</v>
      </c>
      <c r="R240" s="1">
        <v>1917</v>
      </c>
      <c r="S240" s="1">
        <v>386</v>
      </c>
      <c r="T240" s="1">
        <v>7040</v>
      </c>
      <c r="U240" s="1">
        <v>5232</v>
      </c>
      <c r="V240" s="1">
        <v>9273</v>
      </c>
      <c r="W240" s="1">
        <v>284</v>
      </c>
      <c r="X240" s="1">
        <v>25</v>
      </c>
      <c r="Y240" s="1">
        <v>25</v>
      </c>
      <c r="Z240" s="1">
        <v>95</v>
      </c>
      <c r="AD240" s="1">
        <v>29</v>
      </c>
      <c r="AF240" s="1">
        <v>16</v>
      </c>
      <c r="AG240" s="1">
        <v>8</v>
      </c>
      <c r="AI240" s="1">
        <v>6</v>
      </c>
      <c r="AK240" s="7">
        <f t="shared" ref="AK240:AK271" si="170">IF(W240&gt;0,RANK(W240,(R240:AB240)),0)</f>
        <v>6</v>
      </c>
      <c r="AL240" s="7">
        <f t="shared" ref="AL240:AL271" si="171">IF(X240&gt;0,RANK(X240,(R240:AB240)),0)</f>
        <v>8</v>
      </c>
      <c r="AM240" s="7">
        <f t="shared" ref="AM240:AM271" si="172">IF(Y240&gt;0,RANK(Y240,(R240:AB240)),0)</f>
        <v>8</v>
      </c>
      <c r="AN240" s="2">
        <f t="shared" ref="AN240:AN271" si="173">IF($C240=0,"-",W240/$C240)</f>
        <v>1.1669953977646285E-2</v>
      </c>
      <c r="AO240" s="2">
        <f t="shared" ref="AO240:AO271" si="174">IF($C240=0,"-",X240/$C240)</f>
        <v>1.0272846811308349E-3</v>
      </c>
      <c r="AP240" s="2">
        <f t="shared" ref="AP240:AP271" si="175">IF($C240=0,"-",Y240/$C240)</f>
        <v>1.0272846811308349E-3</v>
      </c>
      <c r="AR240" t="str">
        <f t="shared" ref="AR240:AR271" si="176">A240</f>
        <v>Alachua</v>
      </c>
      <c r="AS240" t="s">
        <v>626</v>
      </c>
      <c r="AT240" s="184"/>
      <c r="AV240" s="97">
        <v>12</v>
      </c>
      <c r="AW240" s="99">
        <v>1</v>
      </c>
      <c r="AX240" s="105">
        <f t="shared" ref="AX240:AX271" si="177">AV240*1000+AW240</f>
        <v>12001</v>
      </c>
      <c r="AZ240" s="7" t="s">
        <v>2951</v>
      </c>
      <c r="BA240" t="s">
        <v>3184</v>
      </c>
    </row>
    <row r="241" spans="1:53" hidden="1" outlineLevel="1">
      <c r="A241" t="s">
        <v>2218</v>
      </c>
      <c r="B241" t="s">
        <v>626</v>
      </c>
      <c r="C241" s="1">
        <f t="shared" si="162"/>
        <v>4075</v>
      </c>
      <c r="D241" s="7">
        <f>IF(R241&gt;0,RANK(R241,(R241:T241,U241:AI241)),0)</f>
        <v>4</v>
      </c>
      <c r="E241" s="7">
        <f>IF(S241&gt;0,RANK(S241,(R241:T241,U241:AI241)),0)</f>
        <v>6</v>
      </c>
      <c r="F241" s="7">
        <f>IF(T241&gt;0,RANK(T241,(R241:T241,U241:AI241)),0)</f>
        <v>3</v>
      </c>
      <c r="G241" s="7">
        <f>IF(U241&gt;0,RANK(U241,(R241:T241,U241:AI241)),0)</f>
        <v>2</v>
      </c>
      <c r="H241" s="7">
        <f t="shared" si="163"/>
        <v>1</v>
      </c>
      <c r="I241" s="49">
        <f t="shared" si="164"/>
        <v>1192</v>
      </c>
      <c r="J241" s="177">
        <f t="shared" si="144"/>
        <v>0.29251533742331287</v>
      </c>
      <c r="K241" s="2"/>
      <c r="L241" s="2">
        <f t="shared" si="165"/>
        <v>1.7177914110429449E-2</v>
      </c>
      <c r="M241" s="2">
        <f t="shared" si="166"/>
        <v>8.0981595092024534E-3</v>
      </c>
      <c r="N241" s="2">
        <f t="shared" si="167"/>
        <v>0.18871165644171778</v>
      </c>
      <c r="O241" s="2">
        <f t="shared" si="168"/>
        <v>0.23828220858895705</v>
      </c>
      <c r="P241" s="2">
        <f t="shared" si="169"/>
        <v>0.53079754601226992</v>
      </c>
      <c r="Q241" s="2">
        <f t="shared" si="139"/>
        <v>1.6932515337423237E-2</v>
      </c>
      <c r="R241" s="1">
        <v>70</v>
      </c>
      <c r="S241" s="1">
        <v>33</v>
      </c>
      <c r="T241" s="1">
        <v>769</v>
      </c>
      <c r="U241" s="1">
        <v>971</v>
      </c>
      <c r="V241" s="1">
        <v>2163</v>
      </c>
      <c r="W241" s="1">
        <v>60</v>
      </c>
      <c r="X241" s="1">
        <v>0</v>
      </c>
      <c r="Y241" s="1">
        <v>0</v>
      </c>
      <c r="Z241" s="1">
        <v>5</v>
      </c>
      <c r="AD241" s="1">
        <v>2</v>
      </c>
      <c r="AF241" s="1">
        <v>1</v>
      </c>
      <c r="AG241" s="1">
        <v>1</v>
      </c>
      <c r="AI241" s="1">
        <v>0</v>
      </c>
      <c r="AK241" s="7">
        <f t="shared" si="170"/>
        <v>5</v>
      </c>
      <c r="AL241" s="7">
        <f t="shared" si="171"/>
        <v>0</v>
      </c>
      <c r="AM241" s="7">
        <f t="shared" si="172"/>
        <v>0</v>
      </c>
      <c r="AN241" s="2">
        <f t="shared" si="173"/>
        <v>1.4723926380368098E-2</v>
      </c>
      <c r="AO241" s="2">
        <f t="shared" si="174"/>
        <v>0</v>
      </c>
      <c r="AP241" s="2">
        <f t="shared" si="175"/>
        <v>0</v>
      </c>
      <c r="AR241" t="str">
        <f t="shared" si="176"/>
        <v>Baker</v>
      </c>
      <c r="AS241" t="s">
        <v>626</v>
      </c>
      <c r="AT241" s="198">
        <v>4</v>
      </c>
      <c r="AV241" s="97">
        <v>12</v>
      </c>
      <c r="AW241" s="99">
        <v>3</v>
      </c>
      <c r="AX241" s="105">
        <f t="shared" si="177"/>
        <v>12003</v>
      </c>
      <c r="AZ241" s="7" t="s">
        <v>2951</v>
      </c>
      <c r="BA241" t="s">
        <v>3184</v>
      </c>
    </row>
    <row r="242" spans="1:53" hidden="1" outlineLevel="1">
      <c r="A242" t="s">
        <v>2428</v>
      </c>
      <c r="B242" t="s">
        <v>626</v>
      </c>
      <c r="C242" s="1">
        <f t="shared" si="162"/>
        <v>29668</v>
      </c>
      <c r="D242" s="7">
        <f>IF(R242&gt;0,RANK(R242,(R242:T242,U242:AI242)),0)</f>
        <v>4</v>
      </c>
      <c r="E242" s="7">
        <f>IF(S242&gt;0,RANK(S242,(R242:T242,U242:AI242)),0)</f>
        <v>5</v>
      </c>
      <c r="F242" s="7">
        <f>IF(T242&gt;0,RANK(T242,(R242:T242,U242:AI242)),0)</f>
        <v>3</v>
      </c>
      <c r="G242" s="7">
        <f>IF(U242&gt;0,RANK(U242,(R242:T242,U242:AI242)),0)</f>
        <v>2</v>
      </c>
      <c r="H242" s="7">
        <f t="shared" si="163"/>
        <v>1</v>
      </c>
      <c r="I242" s="49">
        <f t="shared" si="164"/>
        <v>7282</v>
      </c>
      <c r="J242" s="177">
        <f t="shared" si="144"/>
        <v>0.24544964271268707</v>
      </c>
      <c r="K242" s="2"/>
      <c r="L242" s="2">
        <f t="shared" si="165"/>
        <v>4.7761898341647568E-2</v>
      </c>
      <c r="M242" s="2">
        <f t="shared" si="166"/>
        <v>1.0954563839827423E-2</v>
      </c>
      <c r="N242" s="2">
        <f t="shared" si="167"/>
        <v>0.19708103006606445</v>
      </c>
      <c r="O242" s="2">
        <f t="shared" si="168"/>
        <v>0.24153970608062558</v>
      </c>
      <c r="P242" s="2">
        <f t="shared" si="169"/>
        <v>0.48698934879331268</v>
      </c>
      <c r="Q242" s="2">
        <f t="shared" si="139"/>
        <v>1.5673452878522287E-2</v>
      </c>
      <c r="R242" s="1">
        <v>1417</v>
      </c>
      <c r="S242" s="1">
        <v>325</v>
      </c>
      <c r="T242" s="1">
        <v>5847</v>
      </c>
      <c r="U242" s="1">
        <v>7166</v>
      </c>
      <c r="V242" s="1">
        <v>14448</v>
      </c>
      <c r="W242" s="1">
        <v>319</v>
      </c>
      <c r="X242" s="1">
        <v>15</v>
      </c>
      <c r="Y242" s="1">
        <v>14</v>
      </c>
      <c r="Z242" s="1">
        <v>55</v>
      </c>
      <c r="AD242" s="1">
        <v>44</v>
      </c>
      <c r="AF242" s="1">
        <v>14</v>
      </c>
      <c r="AG242" s="1">
        <v>2</v>
      </c>
      <c r="AI242" s="1">
        <v>2</v>
      </c>
      <c r="AK242" s="7">
        <f t="shared" si="170"/>
        <v>6</v>
      </c>
      <c r="AL242" s="7">
        <f t="shared" si="171"/>
        <v>8</v>
      </c>
      <c r="AM242" s="7">
        <f t="shared" si="172"/>
        <v>9</v>
      </c>
      <c r="AN242" s="2">
        <f t="shared" si="173"/>
        <v>1.0752325738169071E-2</v>
      </c>
      <c r="AO242" s="2">
        <f t="shared" si="174"/>
        <v>5.0559525414588106E-4</v>
      </c>
      <c r="AP242" s="2">
        <f t="shared" si="175"/>
        <v>4.7188890386948903E-4</v>
      </c>
      <c r="AR242" t="str">
        <f t="shared" si="176"/>
        <v>Bay</v>
      </c>
      <c r="AS242" t="s">
        <v>626</v>
      </c>
      <c r="AT242" s="198">
        <v>2</v>
      </c>
      <c r="AV242" s="97">
        <v>12</v>
      </c>
      <c r="AW242" s="99">
        <v>5</v>
      </c>
      <c r="AX242" s="105">
        <f t="shared" si="177"/>
        <v>12005</v>
      </c>
      <c r="AZ242" s="7" t="s">
        <v>2951</v>
      </c>
      <c r="BA242" t="s">
        <v>3184</v>
      </c>
    </row>
    <row r="243" spans="1:53" hidden="1" outlineLevel="1">
      <c r="A243" t="s">
        <v>2214</v>
      </c>
      <c r="B243" t="s">
        <v>626</v>
      </c>
      <c r="C243" s="1">
        <f t="shared" si="162"/>
        <v>3640</v>
      </c>
      <c r="D243" s="7">
        <f>IF(R243&gt;0,RANK(R243,(R243:T243,U243:AI243)),0)</f>
        <v>4</v>
      </c>
      <c r="E243" s="7">
        <f>IF(S243&gt;0,RANK(S243,(R243:T243,U243:AI243)),0)</f>
        <v>6</v>
      </c>
      <c r="F243" s="7">
        <f>IF(T243&gt;0,RANK(T243,(R243:T243,U243:AI243)),0)</f>
        <v>3</v>
      </c>
      <c r="G243" s="7">
        <f>IF(U243&gt;0,RANK(U243,(R243:T243,U243:AI243)),0)</f>
        <v>2</v>
      </c>
      <c r="H243" s="7">
        <f t="shared" si="163"/>
        <v>1</v>
      </c>
      <c r="I243" s="49">
        <f t="shared" si="164"/>
        <v>838</v>
      </c>
      <c r="J243" s="177">
        <f t="shared" si="144"/>
        <v>0.23021978021978021</v>
      </c>
      <c r="K243" s="2"/>
      <c r="L243" s="2">
        <f t="shared" si="165"/>
        <v>2.5824175824175823E-2</v>
      </c>
      <c r="M243" s="2">
        <f t="shared" si="166"/>
        <v>8.5164835164835157E-3</v>
      </c>
      <c r="N243" s="2">
        <f t="shared" si="167"/>
        <v>0.19230769230769232</v>
      </c>
      <c r="O243" s="2">
        <f t="shared" si="168"/>
        <v>0.26483516483516484</v>
      </c>
      <c r="P243" s="2">
        <f t="shared" si="169"/>
        <v>0.49505494505494507</v>
      </c>
      <c r="Q243" s="2">
        <f t="shared" si="139"/>
        <v>1.3461538461538414E-2</v>
      </c>
      <c r="R243" s="1">
        <v>94</v>
      </c>
      <c r="S243" s="1">
        <v>31</v>
      </c>
      <c r="T243" s="1">
        <v>700</v>
      </c>
      <c r="U243" s="1">
        <v>964</v>
      </c>
      <c r="V243" s="1">
        <v>1802</v>
      </c>
      <c r="W243" s="1">
        <v>34</v>
      </c>
      <c r="X243" s="1">
        <v>2</v>
      </c>
      <c r="Y243" s="1">
        <v>1</v>
      </c>
      <c r="Z243" s="1">
        <v>4</v>
      </c>
      <c r="AD243" s="1">
        <v>6</v>
      </c>
      <c r="AF243" s="1">
        <v>1</v>
      </c>
      <c r="AG243" s="1">
        <v>1</v>
      </c>
      <c r="AI243" s="1">
        <v>0</v>
      </c>
      <c r="AK243" s="7">
        <f t="shared" si="170"/>
        <v>5</v>
      </c>
      <c r="AL243" s="7">
        <f t="shared" si="171"/>
        <v>8</v>
      </c>
      <c r="AM243" s="7">
        <f t="shared" si="172"/>
        <v>9</v>
      </c>
      <c r="AN243" s="2">
        <f t="shared" si="173"/>
        <v>9.3406593406593404E-3</v>
      </c>
      <c r="AO243" s="2">
        <f t="shared" si="174"/>
        <v>5.4945054945054945E-4</v>
      </c>
      <c r="AP243" s="2">
        <f t="shared" si="175"/>
        <v>2.7472527472527473E-4</v>
      </c>
      <c r="AR243" t="str">
        <f t="shared" si="176"/>
        <v>Bradford</v>
      </c>
      <c r="AS243" t="s">
        <v>626</v>
      </c>
      <c r="AT243" s="198">
        <v>3</v>
      </c>
      <c r="AV243" s="97">
        <v>12</v>
      </c>
      <c r="AW243" s="99">
        <v>7</v>
      </c>
      <c r="AX243" s="105">
        <f t="shared" si="177"/>
        <v>12007</v>
      </c>
      <c r="AZ243" s="7" t="s">
        <v>2951</v>
      </c>
      <c r="BA243" t="s">
        <v>3184</v>
      </c>
    </row>
    <row r="244" spans="1:53" hidden="1" outlineLevel="1">
      <c r="A244" t="s">
        <v>3243</v>
      </c>
      <c r="B244" t="s">
        <v>626</v>
      </c>
      <c r="C244" s="1">
        <f t="shared" si="162"/>
        <v>98309</v>
      </c>
      <c r="D244" s="7">
        <f>IF(R244&gt;0,RANK(R244,(R244:T244,U244:AI244)),0)</f>
        <v>4</v>
      </c>
      <c r="E244" s="7">
        <f>IF(S244&gt;0,RANK(S244,(R244:T244,U244:AI244)),0)</f>
        <v>5</v>
      </c>
      <c r="F244" s="7">
        <f>IF(T244&gt;0,RANK(T244,(R244:T244,U244:AI244)),0)</f>
        <v>2</v>
      </c>
      <c r="G244" s="7">
        <f>IF(U244&gt;0,RANK(U244,(R244:T244,U244:AI244)),0)</f>
        <v>3</v>
      </c>
      <c r="H244" s="7">
        <f t="shared" si="163"/>
        <v>1</v>
      </c>
      <c r="I244" s="49">
        <f t="shared" si="164"/>
        <v>21167</v>
      </c>
      <c r="J244" s="177">
        <f t="shared" si="144"/>
        <v>0.21531090744489315</v>
      </c>
      <c r="K244" s="2"/>
      <c r="L244" s="2">
        <f t="shared" si="165"/>
        <v>6.3605570191945807E-2</v>
      </c>
      <c r="M244" s="2">
        <f t="shared" si="166"/>
        <v>1.337619139651507E-2</v>
      </c>
      <c r="N244" s="2">
        <f t="shared" si="167"/>
        <v>0.24779013111719173</v>
      </c>
      <c r="O244" s="2">
        <f t="shared" si="168"/>
        <v>0.19689957175843514</v>
      </c>
      <c r="P244" s="2">
        <f t="shared" si="169"/>
        <v>0.46310103856208484</v>
      </c>
      <c r="Q244" s="2">
        <f t="shared" si="139"/>
        <v>1.522749697382747E-2</v>
      </c>
      <c r="R244" s="1">
        <v>6253</v>
      </c>
      <c r="S244" s="1">
        <v>1315</v>
      </c>
      <c r="T244" s="1">
        <v>24360</v>
      </c>
      <c r="U244" s="1">
        <v>19357</v>
      </c>
      <c r="V244" s="1">
        <v>45527</v>
      </c>
      <c r="W244" s="1">
        <v>960</v>
      </c>
      <c r="X244" s="1">
        <v>66</v>
      </c>
      <c r="Y244" s="1">
        <v>94</v>
      </c>
      <c r="Z244" s="1">
        <v>181</v>
      </c>
      <c r="AD244" s="1">
        <v>100</v>
      </c>
      <c r="AF244" s="1">
        <v>47</v>
      </c>
      <c r="AG244" s="1">
        <v>39</v>
      </c>
      <c r="AI244" s="1">
        <v>10</v>
      </c>
      <c r="AK244" s="7">
        <f t="shared" si="170"/>
        <v>6</v>
      </c>
      <c r="AL244" s="7">
        <f t="shared" si="171"/>
        <v>9</v>
      </c>
      <c r="AM244" s="7">
        <f t="shared" si="172"/>
        <v>8</v>
      </c>
      <c r="AN244" s="2">
        <f t="shared" si="173"/>
        <v>9.7651283198893282E-3</v>
      </c>
      <c r="AO244" s="2">
        <f t="shared" si="174"/>
        <v>6.7135257199239134E-4</v>
      </c>
      <c r="AP244" s="2">
        <f t="shared" si="175"/>
        <v>9.5616881465583007E-4</v>
      </c>
      <c r="AR244" t="str">
        <f t="shared" si="176"/>
        <v>Brevard</v>
      </c>
      <c r="AS244" t="s">
        <v>626</v>
      </c>
      <c r="AT244" s="198">
        <v>8</v>
      </c>
      <c r="AV244" s="97">
        <v>12</v>
      </c>
      <c r="AW244" s="99">
        <v>9</v>
      </c>
      <c r="AX244" s="105">
        <f t="shared" si="177"/>
        <v>12009</v>
      </c>
      <c r="AZ244" s="7" t="s">
        <v>2951</v>
      </c>
      <c r="BA244" t="s">
        <v>3184</v>
      </c>
    </row>
    <row r="245" spans="1:53" hidden="1" outlineLevel="1">
      <c r="A245" t="s">
        <v>852</v>
      </c>
      <c r="B245" t="s">
        <v>626</v>
      </c>
      <c r="C245" s="1">
        <f t="shared" si="162"/>
        <v>108434</v>
      </c>
      <c r="D245" s="7">
        <f>IF(R245&gt;0,RANK(R245,(R245:T245,U245:AI245)),0)</f>
        <v>4</v>
      </c>
      <c r="E245" s="7">
        <f>IF(S245&gt;0,RANK(S245,(R245:T245,U245:AI245)),0)</f>
        <v>5</v>
      </c>
      <c r="F245" s="7">
        <f>IF(T245&gt;0,RANK(T245,(R245:T245,U245:AI245)),0)</f>
        <v>2</v>
      </c>
      <c r="G245" s="7">
        <f>IF(U245&gt;0,RANK(U245,(R245:T245,U245:AI245)),0)</f>
        <v>3</v>
      </c>
      <c r="H245" s="7">
        <f t="shared" si="163"/>
        <v>1</v>
      </c>
      <c r="I245" s="49">
        <f t="shared" si="164"/>
        <v>22535</v>
      </c>
      <c r="J245" s="177">
        <f t="shared" si="144"/>
        <v>0.20782226976778501</v>
      </c>
      <c r="K245" s="2"/>
      <c r="L245" s="2">
        <f t="shared" si="165"/>
        <v>7.1960824095763321E-2</v>
      </c>
      <c r="M245" s="2">
        <f t="shared" si="166"/>
        <v>1.2071859379899293E-2</v>
      </c>
      <c r="N245" s="2">
        <f t="shared" si="167"/>
        <v>0.28398841691720311</v>
      </c>
      <c r="O245" s="2">
        <f t="shared" si="168"/>
        <v>0.12927679510116752</v>
      </c>
      <c r="P245" s="2">
        <f t="shared" si="169"/>
        <v>0.49181068668498812</v>
      </c>
      <c r="Q245" s="2">
        <f t="shared" si="139"/>
        <v>1.0891417820978633E-2</v>
      </c>
      <c r="R245" s="1">
        <v>7803</v>
      </c>
      <c r="S245" s="1">
        <v>1309</v>
      </c>
      <c r="T245" s="1">
        <v>30794</v>
      </c>
      <c r="U245" s="1">
        <v>14018</v>
      </c>
      <c r="V245" s="1">
        <v>53329</v>
      </c>
      <c r="W245" s="1">
        <v>584</v>
      </c>
      <c r="X245" s="1">
        <v>103</v>
      </c>
      <c r="Y245" s="1">
        <v>102</v>
      </c>
      <c r="Z245" s="1">
        <v>193</v>
      </c>
      <c r="AD245" s="1">
        <v>88</v>
      </c>
      <c r="AF245" s="1">
        <v>59</v>
      </c>
      <c r="AG245" s="1">
        <v>38</v>
      </c>
      <c r="AI245" s="1">
        <v>14</v>
      </c>
      <c r="AK245" s="7">
        <f t="shared" si="170"/>
        <v>6</v>
      </c>
      <c r="AL245" s="7">
        <f t="shared" si="171"/>
        <v>8</v>
      </c>
      <c r="AM245" s="7">
        <f t="shared" si="172"/>
        <v>9</v>
      </c>
      <c r="AN245" s="2">
        <f t="shared" si="173"/>
        <v>5.3857646125753918E-3</v>
      </c>
      <c r="AO245" s="2">
        <f t="shared" si="174"/>
        <v>9.4988656694394746E-4</v>
      </c>
      <c r="AP245" s="2">
        <f t="shared" si="175"/>
        <v>9.4066436726487998E-4</v>
      </c>
      <c r="AR245" t="str">
        <f t="shared" si="176"/>
        <v>Broward</v>
      </c>
      <c r="AS245" t="s">
        <v>626</v>
      </c>
      <c r="AT245" s="198"/>
      <c r="AV245" s="97">
        <v>12</v>
      </c>
      <c r="AW245" s="99">
        <v>11</v>
      </c>
      <c r="AX245" s="105">
        <f t="shared" si="177"/>
        <v>12011</v>
      </c>
      <c r="AZ245" s="7" t="s">
        <v>2951</v>
      </c>
      <c r="BA245" t="s">
        <v>3184</v>
      </c>
    </row>
    <row r="246" spans="1:53" hidden="1" outlineLevel="1">
      <c r="A246" t="s">
        <v>1925</v>
      </c>
      <c r="B246" t="s">
        <v>626</v>
      </c>
      <c r="C246" s="1">
        <f t="shared" si="162"/>
        <v>1157</v>
      </c>
      <c r="D246" s="7">
        <f>IF(R246&gt;0,RANK(R246,(R246:T246,U246:AI246)),0)</f>
        <v>4</v>
      </c>
      <c r="E246" s="7">
        <f>IF(S246&gt;0,RANK(S246,(R246:T246,U246:AI246)),0)</f>
        <v>6</v>
      </c>
      <c r="F246" s="7">
        <f>IF(T246&gt;0,RANK(T246,(R246:T246,U246:AI246)),0)</f>
        <v>3</v>
      </c>
      <c r="G246" s="7">
        <f>IF(U246&gt;0,RANK(U246,(R246:T246,U246:AI246)),0)</f>
        <v>2</v>
      </c>
      <c r="H246" s="7">
        <f t="shared" si="163"/>
        <v>1</v>
      </c>
      <c r="I246" s="49">
        <f t="shared" si="164"/>
        <v>168</v>
      </c>
      <c r="J246" s="177">
        <f t="shared" si="144"/>
        <v>0.14520311149524634</v>
      </c>
      <c r="K246" s="2"/>
      <c r="L246" s="2">
        <f t="shared" si="165"/>
        <v>2.3336214347450302E-2</v>
      </c>
      <c r="M246" s="2">
        <f t="shared" si="166"/>
        <v>1.3828867761452032E-2</v>
      </c>
      <c r="N246" s="2">
        <f t="shared" si="167"/>
        <v>0.1780466724286949</v>
      </c>
      <c r="O246" s="2">
        <f t="shared" si="168"/>
        <v>0.30769230769230771</v>
      </c>
      <c r="P246" s="2">
        <f t="shared" si="169"/>
        <v>0.45289541918755399</v>
      </c>
      <c r="Q246" s="2">
        <f t="shared" si="139"/>
        <v>2.4200518582541186E-2</v>
      </c>
      <c r="R246" s="1">
        <v>27</v>
      </c>
      <c r="S246" s="1">
        <v>16</v>
      </c>
      <c r="T246" s="1">
        <v>206</v>
      </c>
      <c r="U246" s="1">
        <v>356</v>
      </c>
      <c r="V246" s="1">
        <v>524</v>
      </c>
      <c r="W246" s="1">
        <v>18</v>
      </c>
      <c r="X246" s="1">
        <v>2</v>
      </c>
      <c r="Y246" s="1">
        <v>1</v>
      </c>
      <c r="Z246" s="1">
        <v>1</v>
      </c>
      <c r="AD246" s="1">
        <v>5</v>
      </c>
      <c r="AF246" s="1">
        <v>1</v>
      </c>
      <c r="AG246" s="1">
        <v>0</v>
      </c>
      <c r="AI246" s="1">
        <v>0</v>
      </c>
      <c r="AK246" s="7">
        <f t="shared" si="170"/>
        <v>5</v>
      </c>
      <c r="AL246" s="7">
        <f t="shared" si="171"/>
        <v>7</v>
      </c>
      <c r="AM246" s="7">
        <f t="shared" si="172"/>
        <v>8</v>
      </c>
      <c r="AN246" s="2">
        <f t="shared" si="173"/>
        <v>1.5557476231633534E-2</v>
      </c>
      <c r="AO246" s="2">
        <f t="shared" si="174"/>
        <v>1.7286084701815039E-3</v>
      </c>
      <c r="AP246" s="2">
        <f t="shared" si="175"/>
        <v>8.6430423509075197E-4</v>
      </c>
      <c r="AR246" t="str">
        <f t="shared" si="176"/>
        <v>Calhoun</v>
      </c>
      <c r="AS246" t="s">
        <v>626</v>
      </c>
      <c r="AT246" s="198">
        <v>2</v>
      </c>
      <c r="AV246" s="97">
        <v>12</v>
      </c>
      <c r="AW246" s="99">
        <v>13</v>
      </c>
      <c r="AX246" s="105">
        <f t="shared" si="177"/>
        <v>12013</v>
      </c>
      <c r="AZ246" s="7" t="s">
        <v>2951</v>
      </c>
      <c r="BA246" t="s">
        <v>3184</v>
      </c>
    </row>
    <row r="247" spans="1:53" hidden="1" outlineLevel="1">
      <c r="A247" t="s">
        <v>1879</v>
      </c>
      <c r="B247" t="s">
        <v>626</v>
      </c>
      <c r="C247" s="1">
        <f t="shared" si="162"/>
        <v>30143</v>
      </c>
      <c r="D247" s="7">
        <f>IF(R247&gt;0,RANK(R247,(R247:T247,U247:AI247)),0)</f>
        <v>4</v>
      </c>
      <c r="E247" s="7">
        <f>IF(S247&gt;0,RANK(S247,(R247:T247,U247:AI247)),0)</f>
        <v>5</v>
      </c>
      <c r="F247" s="7">
        <f>IF(T247&gt;0,RANK(T247,(R247:T247,U247:AI247)),0)</f>
        <v>2</v>
      </c>
      <c r="G247" s="7">
        <f>IF(U247&gt;0,RANK(U247,(R247:T247,U247:AI247)),0)</f>
        <v>3</v>
      </c>
      <c r="H247" s="7">
        <f t="shared" si="163"/>
        <v>1</v>
      </c>
      <c r="I247" s="49">
        <f t="shared" si="164"/>
        <v>10416</v>
      </c>
      <c r="J247" s="177">
        <f t="shared" si="144"/>
        <v>0.34555286467836643</v>
      </c>
      <c r="K247" s="2"/>
      <c r="L247" s="2">
        <f t="shared" si="165"/>
        <v>7.6800583883488704E-2</v>
      </c>
      <c r="M247" s="2">
        <f t="shared" si="166"/>
        <v>1.7151577480675449E-2</v>
      </c>
      <c r="N247" s="2">
        <f t="shared" si="167"/>
        <v>0.2027336363334771</v>
      </c>
      <c r="O247" s="2">
        <f t="shared" si="168"/>
        <v>0.13983346050492651</v>
      </c>
      <c r="P247" s="2">
        <f t="shared" si="169"/>
        <v>0.54828650101184351</v>
      </c>
      <c r="Q247" s="2">
        <f t="shared" si="139"/>
        <v>1.5194240785588842E-2</v>
      </c>
      <c r="R247" s="1">
        <v>2315</v>
      </c>
      <c r="S247" s="1">
        <v>517</v>
      </c>
      <c r="T247" s="1">
        <v>6111</v>
      </c>
      <c r="U247" s="1">
        <v>4215</v>
      </c>
      <c r="V247" s="1">
        <v>16527</v>
      </c>
      <c r="W247" s="1">
        <v>297</v>
      </c>
      <c r="X247" s="1">
        <v>22</v>
      </c>
      <c r="Y247" s="1">
        <v>35</v>
      </c>
      <c r="Z247" s="1">
        <v>53</v>
      </c>
      <c r="AD247" s="1">
        <v>27</v>
      </c>
      <c r="AF247" s="1">
        <v>16</v>
      </c>
      <c r="AG247" s="1">
        <v>7</v>
      </c>
      <c r="AI247" s="1">
        <v>1</v>
      </c>
      <c r="AK247" s="7">
        <f t="shared" si="170"/>
        <v>6</v>
      </c>
      <c r="AL247" s="7">
        <f t="shared" si="171"/>
        <v>9</v>
      </c>
      <c r="AM247" s="7">
        <f t="shared" si="172"/>
        <v>8</v>
      </c>
      <c r="AN247" s="2">
        <f t="shared" si="173"/>
        <v>9.8530338718773851E-3</v>
      </c>
      <c r="AO247" s="2">
        <f t="shared" si="174"/>
        <v>7.2985436087980623E-4</v>
      </c>
      <c r="AP247" s="2">
        <f t="shared" si="175"/>
        <v>1.1611319377633281E-3</v>
      </c>
      <c r="AR247" t="str">
        <f t="shared" si="176"/>
        <v>Charlotte</v>
      </c>
      <c r="AS247" t="s">
        <v>626</v>
      </c>
      <c r="AT247" s="198">
        <v>17</v>
      </c>
      <c r="AV247" s="97">
        <v>12</v>
      </c>
      <c r="AW247" s="99">
        <v>15</v>
      </c>
      <c r="AX247" s="105">
        <f t="shared" si="177"/>
        <v>12015</v>
      </c>
      <c r="AZ247" s="7" t="s">
        <v>2951</v>
      </c>
      <c r="BA247" t="s">
        <v>3184</v>
      </c>
    </row>
    <row r="248" spans="1:53" hidden="1" outlineLevel="1">
      <c r="A248" t="s">
        <v>1995</v>
      </c>
      <c r="B248" t="s">
        <v>626</v>
      </c>
      <c r="C248" s="1">
        <f t="shared" si="162"/>
        <v>27683</v>
      </c>
      <c r="D248" s="7">
        <f>IF(R248&gt;0,RANK(R248,(R248:T248,U248:AI248)),0)</f>
        <v>4</v>
      </c>
      <c r="E248" s="7">
        <f>IF(S248&gt;0,RANK(S248,(R248:T248,U248:AI248)),0)</f>
        <v>5</v>
      </c>
      <c r="F248" s="7">
        <f>IF(T248&gt;0,RANK(T248,(R248:T248,U248:AI248)),0)</f>
        <v>2</v>
      </c>
      <c r="G248" s="7">
        <f>IF(U248&gt;0,RANK(U248,(R248:T248,U248:AI248)),0)</f>
        <v>3</v>
      </c>
      <c r="H248" s="7">
        <f t="shared" si="163"/>
        <v>1</v>
      </c>
      <c r="I248" s="49">
        <f t="shared" si="164"/>
        <v>10254</v>
      </c>
      <c r="J248" s="177">
        <f t="shared" si="144"/>
        <v>0.37040783152115014</v>
      </c>
      <c r="K248" s="2"/>
      <c r="L248" s="2">
        <f t="shared" si="165"/>
        <v>6.1626268829245386E-2</v>
      </c>
      <c r="M248" s="2">
        <f t="shared" si="166"/>
        <v>1.5641368348806126E-2</v>
      </c>
      <c r="N248" s="2">
        <f t="shared" si="167"/>
        <v>0.18029115341545351</v>
      </c>
      <c r="O248" s="2">
        <f t="shared" si="168"/>
        <v>0.17573962359570855</v>
      </c>
      <c r="P248" s="2">
        <f t="shared" si="169"/>
        <v>0.55069898493660374</v>
      </c>
      <c r="Q248" s="2">
        <f t="shared" si="139"/>
        <v>1.6002600874182704E-2</v>
      </c>
      <c r="R248" s="1">
        <v>1706</v>
      </c>
      <c r="S248" s="1">
        <v>433</v>
      </c>
      <c r="T248" s="1">
        <v>4991</v>
      </c>
      <c r="U248" s="1">
        <v>4865</v>
      </c>
      <c r="V248" s="1">
        <v>15245</v>
      </c>
      <c r="W248" s="1">
        <v>275</v>
      </c>
      <c r="X248" s="1">
        <v>20</v>
      </c>
      <c r="Y248" s="1">
        <v>38</v>
      </c>
      <c r="Z248" s="1">
        <v>41</v>
      </c>
      <c r="AD248" s="1">
        <v>40</v>
      </c>
      <c r="AF248" s="1">
        <v>16</v>
      </c>
      <c r="AG248" s="1">
        <v>9</v>
      </c>
      <c r="AI248" s="1">
        <v>4</v>
      </c>
      <c r="AK248" s="7">
        <f t="shared" si="170"/>
        <v>6</v>
      </c>
      <c r="AL248" s="7">
        <f t="shared" si="171"/>
        <v>9</v>
      </c>
      <c r="AM248" s="7">
        <f t="shared" si="172"/>
        <v>8</v>
      </c>
      <c r="AN248" s="2">
        <f t="shared" si="173"/>
        <v>9.9338944478560842E-3</v>
      </c>
      <c r="AO248" s="2">
        <f t="shared" si="174"/>
        <v>7.2246505075316983E-4</v>
      </c>
      <c r="AP248" s="2">
        <f t="shared" si="175"/>
        <v>1.3726835964310226E-3</v>
      </c>
      <c r="AR248" t="str">
        <f t="shared" si="176"/>
        <v>Citrus</v>
      </c>
      <c r="AS248" t="s">
        <v>626</v>
      </c>
      <c r="AT248" s="198">
        <v>11</v>
      </c>
      <c r="AV248" s="97">
        <v>12</v>
      </c>
      <c r="AW248" s="99">
        <v>17</v>
      </c>
      <c r="AX248" s="105">
        <f t="shared" si="177"/>
        <v>12017</v>
      </c>
      <c r="AZ248" s="7" t="s">
        <v>2951</v>
      </c>
      <c r="BA248" t="s">
        <v>3184</v>
      </c>
    </row>
    <row r="249" spans="1:53" hidden="1" outlineLevel="1">
      <c r="A249" t="s">
        <v>1192</v>
      </c>
      <c r="B249" t="s">
        <v>626</v>
      </c>
      <c r="C249" s="1">
        <f t="shared" si="162"/>
        <v>38276</v>
      </c>
      <c r="D249" s="7">
        <f>IF(R249&gt;0,RANK(R249,(R249:T249,U249:AI249)),0)</f>
        <v>4</v>
      </c>
      <c r="E249" s="7">
        <f>IF(S249&gt;0,RANK(S249,(R249:T249,U249:AI249)),0)</f>
        <v>5</v>
      </c>
      <c r="F249" s="7">
        <f>IF(T249&gt;0,RANK(T249,(R249:T249,U249:AI249)),0)</f>
        <v>2</v>
      </c>
      <c r="G249" s="7">
        <f>IF(U249&gt;0,RANK(U249,(R249:T249,U249:AI249)),0)</f>
        <v>3</v>
      </c>
      <c r="H249" s="7">
        <f t="shared" si="163"/>
        <v>1</v>
      </c>
      <c r="I249" s="49">
        <f t="shared" si="164"/>
        <v>10905</v>
      </c>
      <c r="J249" s="177">
        <f t="shared" si="144"/>
        <v>0.28490437872295954</v>
      </c>
      <c r="K249" s="2"/>
      <c r="L249" s="2">
        <f t="shared" si="165"/>
        <v>4.2925070540286339E-2</v>
      </c>
      <c r="M249" s="2">
        <f t="shared" si="166"/>
        <v>1.2357613125718465E-2</v>
      </c>
      <c r="N249" s="2">
        <f t="shared" si="167"/>
        <v>0.22141812101578012</v>
      </c>
      <c r="O249" s="2">
        <f t="shared" si="168"/>
        <v>0.20469746054969171</v>
      </c>
      <c r="P249" s="2">
        <f t="shared" si="169"/>
        <v>0.50632249973873966</v>
      </c>
      <c r="Q249" s="2">
        <f t="shared" si="139"/>
        <v>1.2279235029783675E-2</v>
      </c>
      <c r="R249" s="1">
        <v>1643</v>
      </c>
      <c r="S249" s="1">
        <v>473</v>
      </c>
      <c r="T249" s="1">
        <v>8475</v>
      </c>
      <c r="U249" s="1">
        <v>7835</v>
      </c>
      <c r="V249" s="1">
        <v>19380</v>
      </c>
      <c r="W249" s="1">
        <v>293</v>
      </c>
      <c r="X249" s="1">
        <v>32</v>
      </c>
      <c r="Y249" s="1">
        <v>27</v>
      </c>
      <c r="Z249" s="1">
        <v>44</v>
      </c>
      <c r="AD249" s="1">
        <v>48</v>
      </c>
      <c r="AF249" s="1">
        <v>16</v>
      </c>
      <c r="AG249" s="1">
        <v>9</v>
      </c>
      <c r="AI249" s="1">
        <v>1</v>
      </c>
      <c r="AK249" s="7">
        <f t="shared" si="170"/>
        <v>6</v>
      </c>
      <c r="AL249" s="7">
        <f t="shared" si="171"/>
        <v>8</v>
      </c>
      <c r="AM249" s="7">
        <f t="shared" si="172"/>
        <v>9</v>
      </c>
      <c r="AN249" s="2">
        <f t="shared" si="173"/>
        <v>7.6549273696311006E-3</v>
      </c>
      <c r="AO249" s="2">
        <f t="shared" si="174"/>
        <v>8.3603302330442048E-4</v>
      </c>
      <c r="AP249" s="2">
        <f t="shared" si="175"/>
        <v>7.0540286341310484E-4</v>
      </c>
      <c r="AR249" t="str">
        <f t="shared" si="176"/>
        <v>Clay</v>
      </c>
      <c r="AS249" t="s">
        <v>626</v>
      </c>
      <c r="AT249" s="198"/>
      <c r="AV249" s="97">
        <v>12</v>
      </c>
      <c r="AW249" s="99">
        <v>19</v>
      </c>
      <c r="AX249" s="105">
        <f t="shared" si="177"/>
        <v>12019</v>
      </c>
      <c r="AZ249" s="7" t="s">
        <v>2951</v>
      </c>
      <c r="BA249" t="s">
        <v>3184</v>
      </c>
    </row>
    <row r="250" spans="1:53" hidden="1" outlineLevel="1">
      <c r="A250" t="s">
        <v>3142</v>
      </c>
      <c r="B250" t="s">
        <v>626</v>
      </c>
      <c r="C250" s="1">
        <f t="shared" si="162"/>
        <v>65296</v>
      </c>
      <c r="D250" s="7">
        <f>IF(R250&gt;0,RANK(R250,(R250:T250,U250:AI250)),0)</f>
        <v>4</v>
      </c>
      <c r="E250" s="7">
        <f>IF(S250&gt;0,RANK(S250,(R250:T250,U250:AI250)),0)</f>
        <v>5</v>
      </c>
      <c r="F250" s="7">
        <f>IF(T250&gt;0,RANK(T250,(R250:T250,U250:AI250)),0)</f>
        <v>2</v>
      </c>
      <c r="G250" s="7">
        <f>IF(U250&gt;0,RANK(U250,(R250:T250,U250:AI250)),0)</f>
        <v>3</v>
      </c>
      <c r="H250" s="7">
        <f t="shared" si="163"/>
        <v>1</v>
      </c>
      <c r="I250" s="49">
        <f t="shared" si="164"/>
        <v>14501</v>
      </c>
      <c r="J250" s="177">
        <f t="shared" si="144"/>
        <v>0.22208098505268317</v>
      </c>
      <c r="K250" s="2"/>
      <c r="L250" s="2">
        <f t="shared" si="165"/>
        <v>0.10829147267826512</v>
      </c>
      <c r="M250" s="2">
        <f t="shared" si="166"/>
        <v>1.9572408723352121E-2</v>
      </c>
      <c r="N250" s="2">
        <f t="shared" si="167"/>
        <v>0.23901923548149964</v>
      </c>
      <c r="O250" s="2">
        <f t="shared" si="168"/>
        <v>0.16186290124969371</v>
      </c>
      <c r="P250" s="2">
        <f t="shared" si="169"/>
        <v>0.46110022053418281</v>
      </c>
      <c r="Q250" s="2">
        <f t="shared" si="139"/>
        <v>1.0153761333006661E-2</v>
      </c>
      <c r="R250" s="1">
        <v>7071</v>
      </c>
      <c r="S250" s="1">
        <v>1278</v>
      </c>
      <c r="T250" s="1">
        <v>15607</v>
      </c>
      <c r="U250" s="1">
        <v>10569</v>
      </c>
      <c r="V250" s="1">
        <v>30108</v>
      </c>
      <c r="W250" s="1">
        <v>396</v>
      </c>
      <c r="X250" s="1">
        <v>68</v>
      </c>
      <c r="Y250" s="1">
        <v>62</v>
      </c>
      <c r="Z250" s="1">
        <v>64</v>
      </c>
      <c r="AD250" s="1">
        <v>40</v>
      </c>
      <c r="AF250" s="1">
        <v>19</v>
      </c>
      <c r="AG250" s="1">
        <v>8</v>
      </c>
      <c r="AI250" s="1">
        <v>6</v>
      </c>
      <c r="AK250" s="7">
        <f t="shared" si="170"/>
        <v>6</v>
      </c>
      <c r="AL250" s="7">
        <f t="shared" si="171"/>
        <v>7</v>
      </c>
      <c r="AM250" s="7">
        <f t="shared" si="172"/>
        <v>9</v>
      </c>
      <c r="AN250" s="2">
        <f t="shared" si="173"/>
        <v>6.0646900269541778E-3</v>
      </c>
      <c r="AO250" s="2">
        <f t="shared" si="174"/>
        <v>1.0414114187699093E-3</v>
      </c>
      <c r="AP250" s="2">
        <f t="shared" si="175"/>
        <v>9.4952217593727024E-4</v>
      </c>
      <c r="AR250" t="str">
        <f t="shared" si="176"/>
        <v>Collier</v>
      </c>
      <c r="AS250" t="s">
        <v>626</v>
      </c>
      <c r="AT250" s="198"/>
      <c r="AV250" s="97">
        <v>12</v>
      </c>
      <c r="AW250" s="99">
        <v>21</v>
      </c>
      <c r="AX250" s="105">
        <f t="shared" si="177"/>
        <v>12021</v>
      </c>
      <c r="AZ250" s="7" t="s">
        <v>2951</v>
      </c>
      <c r="BA250" t="s">
        <v>3184</v>
      </c>
    </row>
    <row r="251" spans="1:53" hidden="1" outlineLevel="1">
      <c r="A251" t="s">
        <v>3143</v>
      </c>
      <c r="B251" t="s">
        <v>626</v>
      </c>
      <c r="C251" s="1">
        <f t="shared" si="162"/>
        <v>8399</v>
      </c>
      <c r="D251" s="7">
        <f>IF(R251&gt;0,RANK(R251,(R251:T251,U251:AI251)),0)</f>
        <v>4</v>
      </c>
      <c r="E251" s="7">
        <f>IF(S251&gt;0,RANK(S251,(R251:T251,U251:AI251)),0)</f>
        <v>5</v>
      </c>
      <c r="F251" s="7">
        <f>IF(T251&gt;0,RANK(T251,(R251:T251,U251:AI251)),0)</f>
        <v>3</v>
      </c>
      <c r="G251" s="7">
        <f>IF(U251&gt;0,RANK(U251,(R251:T251,U251:AI251)),0)</f>
        <v>2</v>
      </c>
      <c r="H251" s="7">
        <f t="shared" si="163"/>
        <v>1</v>
      </c>
      <c r="I251" s="49">
        <f t="shared" si="164"/>
        <v>1590</v>
      </c>
      <c r="J251" s="177">
        <f t="shared" si="144"/>
        <v>0.18930825098225978</v>
      </c>
      <c r="K251" s="2"/>
      <c r="L251" s="2">
        <f t="shared" si="165"/>
        <v>3.1432313370639363E-2</v>
      </c>
      <c r="M251" s="2">
        <f t="shared" si="166"/>
        <v>1.0834623169424932E-2</v>
      </c>
      <c r="N251" s="2">
        <f t="shared" si="167"/>
        <v>0.17121085843552805</v>
      </c>
      <c r="O251" s="2">
        <f t="shared" si="168"/>
        <v>0.29086796047148472</v>
      </c>
      <c r="P251" s="2">
        <f t="shared" si="169"/>
        <v>0.48017621145374451</v>
      </c>
      <c r="Q251" s="2">
        <f t="shared" si="139"/>
        <v>1.547803309917839E-2</v>
      </c>
      <c r="R251" s="1">
        <v>264</v>
      </c>
      <c r="S251" s="1">
        <v>91</v>
      </c>
      <c r="T251" s="1">
        <v>1438</v>
      </c>
      <c r="U251" s="1">
        <v>2443</v>
      </c>
      <c r="V251" s="1">
        <v>4033</v>
      </c>
      <c r="W251" s="1">
        <v>74</v>
      </c>
      <c r="X251" s="1">
        <v>5</v>
      </c>
      <c r="Y251" s="1">
        <v>11</v>
      </c>
      <c r="Z251" s="1">
        <v>14</v>
      </c>
      <c r="AD251" s="1">
        <v>14</v>
      </c>
      <c r="AF251" s="1">
        <v>7</v>
      </c>
      <c r="AG251" s="1">
        <v>4</v>
      </c>
      <c r="AI251" s="1">
        <v>1</v>
      </c>
      <c r="AK251" s="7">
        <f t="shared" si="170"/>
        <v>6</v>
      </c>
      <c r="AL251" s="7">
        <f t="shared" si="171"/>
        <v>9</v>
      </c>
      <c r="AM251" s="7">
        <f t="shared" si="172"/>
        <v>8</v>
      </c>
      <c r="AN251" s="2">
        <f t="shared" si="173"/>
        <v>8.8105726872246704E-3</v>
      </c>
      <c r="AO251" s="2">
        <f t="shared" si="174"/>
        <v>5.9530896535301824E-4</v>
      </c>
      <c r="AP251" s="2">
        <f t="shared" si="175"/>
        <v>1.30967972377664E-3</v>
      </c>
      <c r="AR251" t="str">
        <f t="shared" si="176"/>
        <v>Columbia</v>
      </c>
      <c r="AS251" t="s">
        <v>626</v>
      </c>
      <c r="AT251" s="198">
        <v>3</v>
      </c>
      <c r="AV251" s="97">
        <v>12</v>
      </c>
      <c r="AW251" s="99">
        <v>23</v>
      </c>
      <c r="AX251" s="105">
        <f t="shared" si="177"/>
        <v>12023</v>
      </c>
      <c r="AZ251" s="7" t="s">
        <v>2951</v>
      </c>
      <c r="BA251" t="s">
        <v>3184</v>
      </c>
    </row>
    <row r="252" spans="1:53" hidden="1" outlineLevel="1">
      <c r="A252" t="s">
        <v>2066</v>
      </c>
      <c r="B252" t="s">
        <v>626</v>
      </c>
      <c r="C252" s="1">
        <f t="shared" si="162"/>
        <v>2486</v>
      </c>
      <c r="D252" s="7">
        <f>IF(R252&gt;0,RANK(R252,(R252:T252,U252:AI252)),0)</f>
        <v>4</v>
      </c>
      <c r="E252" s="7">
        <f>IF(S252&gt;0,RANK(S252,(R252:T252,U252:AI252)),0)</f>
        <v>5</v>
      </c>
      <c r="F252" s="7">
        <f>IF(T252&gt;0,RANK(T252,(R252:T252,U252:AI252)),0)</f>
        <v>3</v>
      </c>
      <c r="G252" s="7">
        <f>IF(U252&gt;0,RANK(U252,(R252:T252,U252:AI252)),0)</f>
        <v>2</v>
      </c>
      <c r="H252" s="7">
        <f t="shared" si="163"/>
        <v>1</v>
      </c>
      <c r="I252" s="49">
        <f t="shared" si="164"/>
        <v>997</v>
      </c>
      <c r="J252" s="177">
        <f t="shared" si="144"/>
        <v>0.4010458567980692</v>
      </c>
      <c r="K252" s="2"/>
      <c r="L252" s="2">
        <f t="shared" si="165"/>
        <v>4.1432019308125505E-2</v>
      </c>
      <c r="M252" s="2">
        <f t="shared" si="166"/>
        <v>1.0458567980691875E-2</v>
      </c>
      <c r="N252" s="2">
        <f t="shared" si="167"/>
        <v>0.17095736122284794</v>
      </c>
      <c r="O252" s="2">
        <f t="shared" si="168"/>
        <v>0.18181818181818182</v>
      </c>
      <c r="P252" s="2">
        <f t="shared" si="169"/>
        <v>0.58286403861625102</v>
      </c>
      <c r="Q252" s="2">
        <f t="shared" si="139"/>
        <v>1.246983105390187E-2</v>
      </c>
      <c r="R252" s="1">
        <v>103</v>
      </c>
      <c r="S252" s="1">
        <v>26</v>
      </c>
      <c r="T252" s="1">
        <v>425</v>
      </c>
      <c r="U252" s="1">
        <v>452</v>
      </c>
      <c r="V252" s="1">
        <v>1449</v>
      </c>
      <c r="W252" s="1">
        <v>20</v>
      </c>
      <c r="X252" s="1">
        <v>2</v>
      </c>
      <c r="Y252" s="1">
        <v>1</v>
      </c>
      <c r="Z252" s="1">
        <v>2</v>
      </c>
      <c r="AD252" s="1">
        <v>4</v>
      </c>
      <c r="AF252" s="1">
        <v>1</v>
      </c>
      <c r="AG252" s="1">
        <v>1</v>
      </c>
      <c r="AI252" s="1">
        <v>0</v>
      </c>
      <c r="AK252" s="7">
        <f t="shared" si="170"/>
        <v>6</v>
      </c>
      <c r="AL252" s="7">
        <f t="shared" si="171"/>
        <v>7</v>
      </c>
      <c r="AM252" s="7">
        <f t="shared" si="172"/>
        <v>9</v>
      </c>
      <c r="AN252" s="2">
        <f t="shared" si="173"/>
        <v>8.0450522928399038E-3</v>
      </c>
      <c r="AO252" s="2">
        <f t="shared" si="174"/>
        <v>8.045052292839903E-4</v>
      </c>
      <c r="AP252" s="2">
        <f t="shared" si="175"/>
        <v>4.0225261464199515E-4</v>
      </c>
      <c r="AR252" t="str">
        <f t="shared" si="176"/>
        <v>Desoto</v>
      </c>
      <c r="AS252" t="s">
        <v>626</v>
      </c>
      <c r="AT252" s="198">
        <v>17</v>
      </c>
      <c r="AV252" s="97">
        <v>12</v>
      </c>
      <c r="AW252" s="99">
        <v>27</v>
      </c>
      <c r="AX252" s="105">
        <f t="shared" si="177"/>
        <v>12027</v>
      </c>
      <c r="AZ252" s="7" t="s">
        <v>2951</v>
      </c>
      <c r="BA252" t="s">
        <v>3184</v>
      </c>
    </row>
    <row r="253" spans="1:53" hidden="1" outlineLevel="1">
      <c r="A253" t="s">
        <v>968</v>
      </c>
      <c r="B253" t="s">
        <v>626</v>
      </c>
      <c r="C253" s="1">
        <f t="shared" si="162"/>
        <v>1739</v>
      </c>
      <c r="D253" s="7">
        <f>IF(R253&gt;0,RANK(R253,(R253:T253,U253:AI253)),0)</f>
        <v>4</v>
      </c>
      <c r="E253" s="7">
        <f>IF(S253&gt;0,RANK(S253,(R253:T253,U253:AI253)),0)</f>
        <v>6</v>
      </c>
      <c r="F253" s="7">
        <f>IF(T253&gt;0,RANK(T253,(R253:T253,U253:AI253)),0)</f>
        <v>3</v>
      </c>
      <c r="G253" s="7">
        <f>IF(U253&gt;0,RANK(U253,(R253:T253,U253:AI253)),0)</f>
        <v>2</v>
      </c>
      <c r="H253" s="7">
        <f t="shared" si="163"/>
        <v>1</v>
      </c>
      <c r="I253" s="49">
        <f t="shared" si="164"/>
        <v>754</v>
      </c>
      <c r="J253" s="177">
        <f t="shared" si="144"/>
        <v>0.43358251868890169</v>
      </c>
      <c r="K253" s="2"/>
      <c r="L253" s="2">
        <f t="shared" si="165"/>
        <v>1.7826336975273145E-2</v>
      </c>
      <c r="M253" s="2">
        <f t="shared" si="166"/>
        <v>9.2006900517538816E-3</v>
      </c>
      <c r="N253" s="2">
        <f t="shared" si="167"/>
        <v>0.11845888441633122</v>
      </c>
      <c r="O253" s="2">
        <f t="shared" si="168"/>
        <v>0.20069005175388155</v>
      </c>
      <c r="P253" s="2">
        <f t="shared" si="169"/>
        <v>0.63427257044278318</v>
      </c>
      <c r="Q253" s="2">
        <f t="shared" si="139"/>
        <v>1.9551466359977066E-2</v>
      </c>
      <c r="R253" s="1">
        <v>31</v>
      </c>
      <c r="S253" s="1">
        <v>16</v>
      </c>
      <c r="T253" s="1">
        <v>206</v>
      </c>
      <c r="U253" s="1">
        <v>349</v>
      </c>
      <c r="V253" s="1">
        <v>1103</v>
      </c>
      <c r="W253" s="1">
        <v>24</v>
      </c>
      <c r="X253" s="1">
        <v>1</v>
      </c>
      <c r="Y253" s="1">
        <v>2</v>
      </c>
      <c r="Z253" s="1">
        <v>1</v>
      </c>
      <c r="AD253" s="1">
        <v>4</v>
      </c>
      <c r="AF253" s="1">
        <v>2</v>
      </c>
      <c r="AG253" s="1">
        <v>0</v>
      </c>
      <c r="AI253" s="1">
        <v>0</v>
      </c>
      <c r="AK253" s="7">
        <f t="shared" si="170"/>
        <v>5</v>
      </c>
      <c r="AL253" s="7">
        <f t="shared" si="171"/>
        <v>8</v>
      </c>
      <c r="AM253" s="7">
        <f t="shared" si="172"/>
        <v>7</v>
      </c>
      <c r="AN253" s="2">
        <f t="shared" si="173"/>
        <v>1.3801035077630822E-2</v>
      </c>
      <c r="AO253" s="2">
        <f t="shared" si="174"/>
        <v>5.750431282346176E-4</v>
      </c>
      <c r="AP253" s="2">
        <f t="shared" si="175"/>
        <v>1.1500862564692352E-3</v>
      </c>
      <c r="AR253" t="str">
        <f t="shared" si="176"/>
        <v>Dixie</v>
      </c>
      <c r="AS253" t="s">
        <v>626</v>
      </c>
      <c r="AT253" s="198">
        <v>3</v>
      </c>
      <c r="AV253" s="97">
        <v>12</v>
      </c>
      <c r="AW253" s="99">
        <v>29</v>
      </c>
      <c r="AX253" s="105">
        <f t="shared" si="177"/>
        <v>12029</v>
      </c>
      <c r="AZ253" s="7" t="s">
        <v>2951</v>
      </c>
      <c r="BA253" t="s">
        <v>3184</v>
      </c>
    </row>
    <row r="254" spans="1:53" hidden="1" outlineLevel="1">
      <c r="A254" t="s">
        <v>3146</v>
      </c>
      <c r="B254" t="s">
        <v>626</v>
      </c>
      <c r="C254" s="1">
        <f t="shared" si="162"/>
        <v>114297</v>
      </c>
      <c r="D254" s="7">
        <f>IF(R254&gt;0,RANK(R254,(R254:T254,U254:AI254)),0)</f>
        <v>4</v>
      </c>
      <c r="E254" s="7">
        <f>IF(S254&gt;0,RANK(S254,(R254:T254,U254:AI254)),0)</f>
        <v>5</v>
      </c>
      <c r="F254" s="7">
        <f>IF(T254&gt;0,RANK(T254,(R254:T254,U254:AI254)),0)</f>
        <v>2</v>
      </c>
      <c r="G254" s="7">
        <f>IF(U254&gt;0,RANK(U254,(R254:T254,U254:AI254)),0)</f>
        <v>3</v>
      </c>
      <c r="H254" s="7">
        <f t="shared" si="163"/>
        <v>1</v>
      </c>
      <c r="I254" s="49">
        <f t="shared" si="164"/>
        <v>22923</v>
      </c>
      <c r="J254" s="177">
        <f t="shared" si="144"/>
        <v>0.20055644505105122</v>
      </c>
      <c r="K254" s="2"/>
      <c r="L254" s="2">
        <f t="shared" si="165"/>
        <v>5.121744227757509E-2</v>
      </c>
      <c r="M254" s="2">
        <f t="shared" si="166"/>
        <v>1.5424726808227688E-2</v>
      </c>
      <c r="N254" s="2">
        <f t="shared" si="167"/>
        <v>0.26844974058811694</v>
      </c>
      <c r="O254" s="2">
        <f t="shared" si="168"/>
        <v>0.17986473835708724</v>
      </c>
      <c r="P254" s="2">
        <f t="shared" si="169"/>
        <v>0.46900618563916813</v>
      </c>
      <c r="Q254" s="2">
        <f t="shared" si="139"/>
        <v>1.6037166329824826E-2</v>
      </c>
      <c r="R254" s="1">
        <v>5854</v>
      </c>
      <c r="S254" s="1">
        <v>1763</v>
      </c>
      <c r="T254" s="1">
        <v>30683</v>
      </c>
      <c r="U254" s="1">
        <v>20558</v>
      </c>
      <c r="V254" s="1">
        <v>53606</v>
      </c>
      <c r="W254" s="1">
        <v>1149</v>
      </c>
      <c r="X254" s="1">
        <v>77</v>
      </c>
      <c r="Y254" s="1">
        <v>100</v>
      </c>
      <c r="Z254" s="1">
        <v>260</v>
      </c>
      <c r="AD254" s="1">
        <v>151</v>
      </c>
      <c r="AF254" s="1">
        <v>46</v>
      </c>
      <c r="AG254" s="1">
        <v>34</v>
      </c>
      <c r="AI254" s="1">
        <v>16</v>
      </c>
      <c r="AK254" s="7">
        <f t="shared" si="170"/>
        <v>6</v>
      </c>
      <c r="AL254" s="7">
        <f t="shared" si="171"/>
        <v>9</v>
      </c>
      <c r="AM254" s="7">
        <f t="shared" si="172"/>
        <v>8</v>
      </c>
      <c r="AN254" s="2">
        <f t="shared" si="173"/>
        <v>1.005275729021759E-2</v>
      </c>
      <c r="AO254" s="2">
        <f t="shared" si="174"/>
        <v>6.736834737569665E-4</v>
      </c>
      <c r="AP254" s="2">
        <f t="shared" si="175"/>
        <v>8.7491360228177464E-4</v>
      </c>
      <c r="AR254" t="str">
        <f t="shared" si="176"/>
        <v>Duval</v>
      </c>
      <c r="AS254" t="s">
        <v>626</v>
      </c>
      <c r="AT254" s="198"/>
      <c r="AV254" s="97">
        <v>12</v>
      </c>
      <c r="AW254" s="99">
        <v>31</v>
      </c>
      <c r="AX254" s="105">
        <f t="shared" si="177"/>
        <v>12031</v>
      </c>
      <c r="AZ254" s="7" t="s">
        <v>2951</v>
      </c>
      <c r="BA254" t="s">
        <v>3184</v>
      </c>
    </row>
    <row r="255" spans="1:53" hidden="1" outlineLevel="1">
      <c r="A255" t="s">
        <v>1895</v>
      </c>
      <c r="B255" t="s">
        <v>626</v>
      </c>
      <c r="C255" s="1">
        <f t="shared" si="162"/>
        <v>50030</v>
      </c>
      <c r="D255" s="7">
        <f>IF(R255&gt;0,RANK(R255,(R255:T255,U255:AI255)),0)</f>
        <v>4</v>
      </c>
      <c r="E255" s="7">
        <f>IF(S255&gt;0,RANK(S255,(R255:T255,U255:AI255)),0)</f>
        <v>5</v>
      </c>
      <c r="F255" s="7">
        <f>IF(T255&gt;0,RANK(T255,(R255:T255,U255:AI255)),0)</f>
        <v>2</v>
      </c>
      <c r="G255" s="7">
        <f>IF(U255&gt;0,RANK(U255,(R255:T255,U255:AI255)),0)</f>
        <v>3</v>
      </c>
      <c r="H255" s="7">
        <f t="shared" si="163"/>
        <v>1</v>
      </c>
      <c r="I255" s="49">
        <f t="shared" si="164"/>
        <v>8155</v>
      </c>
      <c r="J255" s="177">
        <f t="shared" si="144"/>
        <v>0.16300219868079152</v>
      </c>
      <c r="K255" s="2"/>
      <c r="L255" s="2">
        <f t="shared" si="165"/>
        <v>6.1882870277833298E-2</v>
      </c>
      <c r="M255" s="2">
        <f t="shared" si="166"/>
        <v>1.7849290425744554E-2</v>
      </c>
      <c r="N255" s="2">
        <f t="shared" si="167"/>
        <v>0.25426743953627823</v>
      </c>
      <c r="O255" s="2">
        <f t="shared" si="168"/>
        <v>0.22734359384369379</v>
      </c>
      <c r="P255" s="2">
        <f t="shared" si="169"/>
        <v>0.41726963821706975</v>
      </c>
      <c r="Q255" s="2">
        <f t="shared" si="139"/>
        <v>2.1387167699380261E-2</v>
      </c>
      <c r="R255" s="1">
        <v>3096</v>
      </c>
      <c r="S255" s="1">
        <v>893</v>
      </c>
      <c r="T255" s="1">
        <v>12721</v>
      </c>
      <c r="U255" s="1">
        <v>11374</v>
      </c>
      <c r="V255" s="1">
        <v>20876</v>
      </c>
      <c r="W255" s="1">
        <v>674</v>
      </c>
      <c r="X255" s="1">
        <v>45</v>
      </c>
      <c r="Y255" s="1">
        <v>59</v>
      </c>
      <c r="Z255" s="1">
        <v>140</v>
      </c>
      <c r="AD255" s="1">
        <v>98</v>
      </c>
      <c r="AF255" s="1">
        <v>30</v>
      </c>
      <c r="AG255" s="1">
        <v>17</v>
      </c>
      <c r="AI255" s="1">
        <v>7</v>
      </c>
      <c r="AK255" s="7">
        <f t="shared" si="170"/>
        <v>6</v>
      </c>
      <c r="AL255" s="7">
        <f t="shared" si="171"/>
        <v>9</v>
      </c>
      <c r="AM255" s="7">
        <f t="shared" si="172"/>
        <v>8</v>
      </c>
      <c r="AN255" s="2">
        <f t="shared" si="173"/>
        <v>1.3471916849890067E-2</v>
      </c>
      <c r="AO255" s="2">
        <f t="shared" si="174"/>
        <v>8.9946032380571654E-4</v>
      </c>
      <c r="AP255" s="2">
        <f t="shared" si="175"/>
        <v>1.1792924245452728E-3</v>
      </c>
      <c r="AR255" t="str">
        <f t="shared" si="176"/>
        <v>Escambia</v>
      </c>
      <c r="AS255" t="s">
        <v>626</v>
      </c>
      <c r="AT255" s="198">
        <v>1</v>
      </c>
      <c r="AV255" s="97">
        <v>12</v>
      </c>
      <c r="AW255" s="99">
        <v>33</v>
      </c>
      <c r="AX255" s="105">
        <f t="shared" si="177"/>
        <v>12033</v>
      </c>
      <c r="AZ255" s="7" t="s">
        <v>2951</v>
      </c>
      <c r="BA255" t="s">
        <v>3184</v>
      </c>
    </row>
    <row r="256" spans="1:53" hidden="1" outlineLevel="1">
      <c r="A256" t="s">
        <v>3138</v>
      </c>
      <c r="B256" t="s">
        <v>626</v>
      </c>
      <c r="C256" s="1">
        <f t="shared" si="162"/>
        <v>16816</v>
      </c>
      <c r="D256" s="7">
        <f>IF(R256&gt;0,RANK(R256,(R256:T256,U256:AI256)),0)</f>
        <v>4</v>
      </c>
      <c r="E256" s="7">
        <f>IF(S256&gt;0,RANK(S256,(R256:T256,U256:AI256)),0)</f>
        <v>5</v>
      </c>
      <c r="F256" s="7">
        <f>IF(T256&gt;0,RANK(T256,(R256:T256,U256:AI256)),0)</f>
        <v>2</v>
      </c>
      <c r="G256" s="7">
        <f>IF(U256&gt;0,RANK(U256,(R256:T256,U256:AI256)),0)</f>
        <v>3</v>
      </c>
      <c r="H256" s="7">
        <f t="shared" si="163"/>
        <v>1</v>
      </c>
      <c r="I256" s="49">
        <f t="shared" si="164"/>
        <v>6324</v>
      </c>
      <c r="J256" s="177">
        <f t="shared" si="144"/>
        <v>0.37607040913415796</v>
      </c>
      <c r="K256" s="2"/>
      <c r="L256" s="2">
        <f t="shared" si="165"/>
        <v>6.12511893434824E-2</v>
      </c>
      <c r="M256" s="2">
        <f t="shared" si="166"/>
        <v>1.1358230256898192E-2</v>
      </c>
      <c r="N256" s="2">
        <f t="shared" si="167"/>
        <v>0.20016650808753569</v>
      </c>
      <c r="O256" s="2">
        <f t="shared" si="168"/>
        <v>0.14194814462416747</v>
      </c>
      <c r="P256" s="2">
        <f t="shared" si="169"/>
        <v>0.57623691722169368</v>
      </c>
      <c r="Q256" s="2">
        <f t="shared" si="139"/>
        <v>9.0390104662225745E-3</v>
      </c>
      <c r="R256" s="1">
        <v>1030</v>
      </c>
      <c r="S256" s="1">
        <v>191</v>
      </c>
      <c r="T256" s="1">
        <v>3366</v>
      </c>
      <c r="U256" s="1">
        <v>2387</v>
      </c>
      <c r="V256" s="1">
        <v>9690</v>
      </c>
      <c r="W256" s="1">
        <v>84</v>
      </c>
      <c r="X256" s="1">
        <v>10</v>
      </c>
      <c r="Y256" s="1">
        <v>21</v>
      </c>
      <c r="Z256" s="1">
        <v>17</v>
      </c>
      <c r="AD256" s="1">
        <v>11</v>
      </c>
      <c r="AF256" s="1">
        <v>6</v>
      </c>
      <c r="AG256" s="1">
        <v>2</v>
      </c>
      <c r="AI256" s="1">
        <v>1</v>
      </c>
      <c r="AK256" s="7">
        <f t="shared" si="170"/>
        <v>6</v>
      </c>
      <c r="AL256" s="7">
        <f t="shared" si="171"/>
        <v>9</v>
      </c>
      <c r="AM256" s="7">
        <f t="shared" si="172"/>
        <v>7</v>
      </c>
      <c r="AN256" s="2">
        <f t="shared" si="173"/>
        <v>4.9952426260704095E-3</v>
      </c>
      <c r="AO256" s="2">
        <f t="shared" si="174"/>
        <v>5.9467174119885822E-4</v>
      </c>
      <c r="AP256" s="2">
        <f t="shared" si="175"/>
        <v>1.2488106565176024E-3</v>
      </c>
      <c r="AR256" t="str">
        <f t="shared" si="176"/>
        <v>Flagler</v>
      </c>
      <c r="AS256" t="s">
        <v>626</v>
      </c>
      <c r="AT256" s="198">
        <v>6</v>
      </c>
      <c r="AV256" s="97">
        <v>12</v>
      </c>
      <c r="AW256" s="99">
        <v>35</v>
      </c>
      <c r="AX256" s="105">
        <f t="shared" si="177"/>
        <v>12035</v>
      </c>
      <c r="AZ256" s="7" t="s">
        <v>2951</v>
      </c>
      <c r="BA256" t="s">
        <v>3184</v>
      </c>
    </row>
    <row r="257" spans="1:53" hidden="1" outlineLevel="1">
      <c r="A257" t="s">
        <v>2409</v>
      </c>
      <c r="B257" t="s">
        <v>626</v>
      </c>
      <c r="C257" s="1">
        <f t="shared" si="162"/>
        <v>1221</v>
      </c>
      <c r="D257" s="7">
        <f>IF(R257&gt;0,RANK(R257,(R257:T257,U257:AI257)),0)</f>
        <v>4</v>
      </c>
      <c r="E257" s="7">
        <f>IF(S257&gt;0,RANK(S257,(R257:T257,U257:AI257)),0)</f>
        <v>6</v>
      </c>
      <c r="F257" s="7">
        <f>IF(T257&gt;0,RANK(T257,(R257:T257,U257:AI257)),0)</f>
        <v>2</v>
      </c>
      <c r="G257" s="7">
        <f>IF(U257&gt;0,RANK(U257,(R257:T257,U257:AI257)),0)</f>
        <v>3</v>
      </c>
      <c r="H257" s="7">
        <f t="shared" si="163"/>
        <v>1</v>
      </c>
      <c r="I257" s="49">
        <f t="shared" si="164"/>
        <v>381</v>
      </c>
      <c r="J257" s="177">
        <f t="shared" si="144"/>
        <v>0.31203931203931207</v>
      </c>
      <c r="K257" s="2"/>
      <c r="L257" s="2">
        <f t="shared" si="165"/>
        <v>5.9787059787059789E-2</v>
      </c>
      <c r="M257" s="2">
        <f t="shared" si="166"/>
        <v>4.9140049140049139E-3</v>
      </c>
      <c r="N257" s="2">
        <f t="shared" si="167"/>
        <v>0.20393120393120392</v>
      </c>
      <c r="O257" s="2">
        <f t="shared" si="168"/>
        <v>0.20147420147420148</v>
      </c>
      <c r="P257" s="2">
        <f t="shared" si="169"/>
        <v>0.51597051597051602</v>
      </c>
      <c r="Q257" s="2">
        <f t="shared" si="139"/>
        <v>1.3923013923013872E-2</v>
      </c>
      <c r="R257" s="1">
        <v>73</v>
      </c>
      <c r="S257" s="1">
        <v>6</v>
      </c>
      <c r="T257" s="1">
        <v>249</v>
      </c>
      <c r="U257" s="1">
        <v>246</v>
      </c>
      <c r="V257" s="1">
        <v>630</v>
      </c>
      <c r="W257" s="1">
        <v>11</v>
      </c>
      <c r="X257" s="1">
        <v>1</v>
      </c>
      <c r="Y257" s="1">
        <v>1</v>
      </c>
      <c r="Z257" s="1">
        <v>2</v>
      </c>
      <c r="AD257" s="1">
        <v>2</v>
      </c>
      <c r="AF257" s="1">
        <v>0</v>
      </c>
      <c r="AG257" s="1">
        <v>0</v>
      </c>
      <c r="AI257" s="1">
        <v>0</v>
      </c>
      <c r="AK257" s="7">
        <f t="shared" si="170"/>
        <v>5</v>
      </c>
      <c r="AL257" s="7">
        <f t="shared" si="171"/>
        <v>8</v>
      </c>
      <c r="AM257" s="7">
        <f t="shared" si="172"/>
        <v>8</v>
      </c>
      <c r="AN257" s="2">
        <f t="shared" si="173"/>
        <v>9.0090090090090089E-3</v>
      </c>
      <c r="AO257" s="2">
        <f t="shared" si="174"/>
        <v>8.1900081900081905E-4</v>
      </c>
      <c r="AP257" s="2">
        <f t="shared" si="175"/>
        <v>8.1900081900081905E-4</v>
      </c>
      <c r="AR257" t="str">
        <f t="shared" si="176"/>
        <v>Franklin</v>
      </c>
      <c r="AS257" t="s">
        <v>626</v>
      </c>
      <c r="AT257" s="198">
        <v>2</v>
      </c>
      <c r="AV257" s="97">
        <v>12</v>
      </c>
      <c r="AW257" s="99">
        <v>37</v>
      </c>
      <c r="AX257" s="105">
        <f t="shared" si="177"/>
        <v>12037</v>
      </c>
      <c r="AZ257" s="7" t="s">
        <v>2951</v>
      </c>
      <c r="BA257" t="s">
        <v>3184</v>
      </c>
    </row>
    <row r="258" spans="1:53" hidden="1" outlineLevel="1">
      <c r="A258" t="s">
        <v>270</v>
      </c>
      <c r="B258" t="s">
        <v>626</v>
      </c>
      <c r="C258" s="1">
        <f t="shared" si="162"/>
        <v>2380</v>
      </c>
      <c r="D258" s="7">
        <f>IF(R258&gt;0,RANK(R258,(R258:T258,U258:AI258)),0)</f>
        <v>4</v>
      </c>
      <c r="E258" s="7">
        <f>IF(S258&gt;0,RANK(S258,(R258:T258,U258:AI258)),0)</f>
        <v>6</v>
      </c>
      <c r="F258" s="7">
        <f>IF(T258&gt;0,RANK(T258,(R258:T258,U258:AI258)),0)</f>
        <v>3</v>
      </c>
      <c r="G258" s="7">
        <f>IF(U258&gt;0,RANK(U258,(R258:T258,U258:AI258)),0)</f>
        <v>2</v>
      </c>
      <c r="H258" s="7">
        <f t="shared" si="163"/>
        <v>1</v>
      </c>
      <c r="I258" s="49">
        <f t="shared" si="164"/>
        <v>253</v>
      </c>
      <c r="J258" s="177">
        <f t="shared" ref="J258:J322" si="178">I258/C258</f>
        <v>0.10630252100840336</v>
      </c>
      <c r="K258" s="2"/>
      <c r="L258" s="2">
        <f t="shared" si="165"/>
        <v>4.6218487394957986E-2</v>
      </c>
      <c r="M258" s="2">
        <f t="shared" si="166"/>
        <v>1.0084033613445379E-2</v>
      </c>
      <c r="N258" s="2">
        <f t="shared" si="167"/>
        <v>0.19453781512605042</v>
      </c>
      <c r="O258" s="2">
        <f t="shared" si="168"/>
        <v>0.31176470588235294</v>
      </c>
      <c r="P258" s="2">
        <f t="shared" si="169"/>
        <v>0.41806722689075632</v>
      </c>
      <c r="Q258" s="2">
        <f t="shared" si="139"/>
        <v>1.9327731092436962E-2</v>
      </c>
      <c r="R258" s="1">
        <v>110</v>
      </c>
      <c r="S258" s="1">
        <v>24</v>
      </c>
      <c r="T258" s="1">
        <v>463</v>
      </c>
      <c r="U258" s="1">
        <v>742</v>
      </c>
      <c r="V258" s="1">
        <v>995</v>
      </c>
      <c r="W258" s="1">
        <v>25</v>
      </c>
      <c r="X258" s="1">
        <v>1</v>
      </c>
      <c r="Y258" s="1">
        <v>4</v>
      </c>
      <c r="Z258" s="1">
        <v>5</v>
      </c>
      <c r="AD258" s="1">
        <v>7</v>
      </c>
      <c r="AF258" s="1">
        <v>3</v>
      </c>
      <c r="AG258" s="1">
        <v>1</v>
      </c>
      <c r="AI258" s="1">
        <v>0</v>
      </c>
      <c r="AK258" s="7">
        <f t="shared" si="170"/>
        <v>5</v>
      </c>
      <c r="AL258" s="7">
        <f t="shared" si="171"/>
        <v>9</v>
      </c>
      <c r="AM258" s="7">
        <f t="shared" si="172"/>
        <v>8</v>
      </c>
      <c r="AN258" s="2">
        <f t="shared" si="173"/>
        <v>1.050420168067227E-2</v>
      </c>
      <c r="AO258" s="2">
        <f t="shared" si="174"/>
        <v>4.2016806722689078E-4</v>
      </c>
      <c r="AP258" s="2">
        <f t="shared" si="175"/>
        <v>1.6806722689075631E-3</v>
      </c>
      <c r="AR258" t="str">
        <f t="shared" si="176"/>
        <v>Gadsden</v>
      </c>
      <c r="AS258" t="s">
        <v>626</v>
      </c>
      <c r="AT258" s="198">
        <v>2</v>
      </c>
      <c r="AV258" s="97">
        <v>12</v>
      </c>
      <c r="AW258" s="99">
        <v>39</v>
      </c>
      <c r="AX258" s="105">
        <f t="shared" si="177"/>
        <v>12039</v>
      </c>
      <c r="AZ258" s="7" t="s">
        <v>2951</v>
      </c>
      <c r="BA258" t="s">
        <v>3184</v>
      </c>
    </row>
    <row r="259" spans="1:53" hidden="1" outlineLevel="1">
      <c r="A259" t="s">
        <v>726</v>
      </c>
      <c r="B259" t="s">
        <v>626</v>
      </c>
      <c r="C259" s="1">
        <f t="shared" si="162"/>
        <v>3164</v>
      </c>
      <c r="D259" s="7">
        <f>IF(R259&gt;0,RANK(R259,(R259:T259,U259:AI259)),0)</f>
        <v>4</v>
      </c>
      <c r="E259" s="7">
        <f>IF(S259&gt;0,RANK(S259,(R259:T259,U259:AI259)),0)</f>
        <v>6</v>
      </c>
      <c r="F259" s="7">
        <f>IF(T259&gt;0,RANK(T259,(R259:T259,U259:AI259)),0)</f>
        <v>3</v>
      </c>
      <c r="G259" s="7">
        <f>IF(U259&gt;0,RANK(U259,(R259:T259,U259:AI259)),0)</f>
        <v>2</v>
      </c>
      <c r="H259" s="7">
        <f t="shared" si="163"/>
        <v>1</v>
      </c>
      <c r="I259" s="49">
        <f t="shared" si="164"/>
        <v>1081</v>
      </c>
      <c r="J259" s="177">
        <f t="shared" si="178"/>
        <v>0.34165613147914031</v>
      </c>
      <c r="K259" s="2"/>
      <c r="L259" s="2">
        <f t="shared" si="165"/>
        <v>2.4968394437420986E-2</v>
      </c>
      <c r="M259" s="2">
        <f t="shared" si="166"/>
        <v>5.3729456384323639E-3</v>
      </c>
      <c r="N259" s="2">
        <f t="shared" si="167"/>
        <v>0.1213653603034134</v>
      </c>
      <c r="O259" s="2">
        <f t="shared" si="168"/>
        <v>0.24620733249051832</v>
      </c>
      <c r="P259" s="2">
        <f t="shared" si="169"/>
        <v>0.58786346396965861</v>
      </c>
      <c r="Q259" s="2">
        <f t="shared" si="139"/>
        <v>1.4222503160556399E-2</v>
      </c>
      <c r="R259" s="1">
        <v>79</v>
      </c>
      <c r="S259" s="1">
        <v>17</v>
      </c>
      <c r="T259" s="1">
        <v>384</v>
      </c>
      <c r="U259" s="1">
        <v>779</v>
      </c>
      <c r="V259" s="1">
        <v>1860</v>
      </c>
      <c r="W259" s="1">
        <v>32</v>
      </c>
      <c r="X259" s="1">
        <v>3</v>
      </c>
      <c r="Y259" s="1">
        <v>3</v>
      </c>
      <c r="Z259" s="1">
        <v>2</v>
      </c>
      <c r="AD259" s="1">
        <v>3</v>
      </c>
      <c r="AF259" s="1">
        <v>2</v>
      </c>
      <c r="AG259" s="1">
        <v>0</v>
      </c>
      <c r="AI259" s="1">
        <v>0</v>
      </c>
      <c r="AK259" s="7">
        <f t="shared" si="170"/>
        <v>5</v>
      </c>
      <c r="AL259" s="7">
        <f t="shared" si="171"/>
        <v>7</v>
      </c>
      <c r="AM259" s="7">
        <f t="shared" si="172"/>
        <v>7</v>
      </c>
      <c r="AN259" s="2">
        <f t="shared" si="173"/>
        <v>1.0113780025284451E-2</v>
      </c>
      <c r="AO259" s="2">
        <f t="shared" si="174"/>
        <v>9.4816687737041716E-4</v>
      </c>
      <c r="AP259" s="2">
        <f t="shared" si="175"/>
        <v>9.4816687737041716E-4</v>
      </c>
      <c r="AR259" t="str">
        <f t="shared" si="176"/>
        <v>Gilchrist</v>
      </c>
      <c r="AS259" t="s">
        <v>626</v>
      </c>
      <c r="AT259" s="198">
        <v>3</v>
      </c>
      <c r="AV259" s="97">
        <v>12</v>
      </c>
      <c r="AW259" s="99">
        <v>41</v>
      </c>
      <c r="AX259" s="105">
        <f t="shared" si="177"/>
        <v>12041</v>
      </c>
      <c r="AZ259" s="7" t="s">
        <v>2951</v>
      </c>
      <c r="BA259" t="s">
        <v>3184</v>
      </c>
    </row>
    <row r="260" spans="1:53" hidden="1" outlineLevel="1">
      <c r="A260" t="s">
        <v>1699</v>
      </c>
      <c r="B260" t="s">
        <v>626</v>
      </c>
      <c r="C260" s="1">
        <f t="shared" si="162"/>
        <v>1068</v>
      </c>
      <c r="D260" s="7">
        <f>IF(R260&gt;0,RANK(R260,(R260:T260,U260:AI260)),0)</f>
        <v>4</v>
      </c>
      <c r="E260" s="7">
        <f>IF(S260&gt;0,RANK(S260,(R260:T260,U260:AI260)),0)</f>
        <v>5</v>
      </c>
      <c r="F260" s="7">
        <f>IF(T260&gt;0,RANK(T260,(R260:T260,U260:AI260)),0)</f>
        <v>3</v>
      </c>
      <c r="G260" s="7">
        <f>IF(U260&gt;0,RANK(U260,(R260:T260,U260:AI260)),0)</f>
        <v>2</v>
      </c>
      <c r="H260" s="7">
        <f t="shared" si="163"/>
        <v>1</v>
      </c>
      <c r="I260" s="49">
        <f t="shared" si="164"/>
        <v>406</v>
      </c>
      <c r="J260" s="177">
        <f t="shared" si="178"/>
        <v>0.38014981273408238</v>
      </c>
      <c r="K260" s="2"/>
      <c r="L260" s="2">
        <f t="shared" si="165"/>
        <v>3.5580524344569285E-2</v>
      </c>
      <c r="M260" s="2">
        <f t="shared" si="166"/>
        <v>4.6816479400749065E-3</v>
      </c>
      <c r="N260" s="2">
        <f t="shared" si="167"/>
        <v>0.15168539325842698</v>
      </c>
      <c r="O260" s="2">
        <f t="shared" si="168"/>
        <v>0.21161048689138576</v>
      </c>
      <c r="P260" s="2">
        <f t="shared" si="169"/>
        <v>0.59176029962546817</v>
      </c>
      <c r="Q260" s="2">
        <f t="shared" si="139"/>
        <v>4.6816479400749733E-3</v>
      </c>
      <c r="R260" s="1">
        <v>38</v>
      </c>
      <c r="S260" s="1">
        <v>5</v>
      </c>
      <c r="T260" s="1">
        <v>162</v>
      </c>
      <c r="U260" s="1">
        <v>226</v>
      </c>
      <c r="V260" s="1">
        <v>632</v>
      </c>
      <c r="W260" s="1">
        <v>3</v>
      </c>
      <c r="X260" s="1">
        <v>0</v>
      </c>
      <c r="Y260" s="1">
        <v>0</v>
      </c>
      <c r="Z260" s="1">
        <v>0</v>
      </c>
      <c r="AD260" s="1">
        <v>1</v>
      </c>
      <c r="AF260" s="1">
        <v>1</v>
      </c>
      <c r="AG260" s="1">
        <v>0</v>
      </c>
      <c r="AI260" s="1">
        <v>0</v>
      </c>
      <c r="AK260" s="7">
        <f t="shared" si="170"/>
        <v>6</v>
      </c>
      <c r="AL260" s="7">
        <f t="shared" si="171"/>
        <v>0</v>
      </c>
      <c r="AM260" s="7">
        <f t="shared" si="172"/>
        <v>0</v>
      </c>
      <c r="AN260" s="2">
        <f t="shared" si="173"/>
        <v>2.8089887640449437E-3</v>
      </c>
      <c r="AO260" s="2">
        <f t="shared" si="174"/>
        <v>0</v>
      </c>
      <c r="AP260" s="2">
        <f t="shared" si="175"/>
        <v>0</v>
      </c>
      <c r="AR260" t="str">
        <f t="shared" si="176"/>
        <v>Glades</v>
      </c>
      <c r="AS260" t="s">
        <v>626</v>
      </c>
      <c r="AT260" s="198">
        <v>17</v>
      </c>
      <c r="AV260" s="97">
        <v>12</v>
      </c>
      <c r="AW260" s="99">
        <v>43</v>
      </c>
      <c r="AX260" s="105">
        <f t="shared" si="177"/>
        <v>12043</v>
      </c>
      <c r="AZ260" s="7" t="s">
        <v>2951</v>
      </c>
      <c r="BA260" t="s">
        <v>3184</v>
      </c>
    </row>
    <row r="261" spans="1:53" hidden="1" outlineLevel="1">
      <c r="A261" t="s">
        <v>1576</v>
      </c>
      <c r="B261" t="s">
        <v>626</v>
      </c>
      <c r="C261" s="1">
        <f t="shared" si="162"/>
        <v>2097</v>
      </c>
      <c r="D261" s="7">
        <f>IF(R261&gt;0,RANK(R261,(R261:T261,U261:AI261)),0)</f>
        <v>4</v>
      </c>
      <c r="E261" s="7">
        <f>IF(S261&gt;0,RANK(S261,(R261:T261,U261:AI261)),0)</f>
        <v>6</v>
      </c>
      <c r="F261" s="7">
        <f>IF(T261&gt;0,RANK(T261,(R261:T261,U261:AI261)),0)</f>
        <v>3</v>
      </c>
      <c r="G261" s="7">
        <f>IF(U261&gt;0,RANK(U261,(R261:T261,U261:AI261)),0)</f>
        <v>2</v>
      </c>
      <c r="H261" s="7">
        <f t="shared" si="163"/>
        <v>1</v>
      </c>
      <c r="I261" s="49">
        <f t="shared" si="164"/>
        <v>520</v>
      </c>
      <c r="J261" s="177">
        <f t="shared" si="178"/>
        <v>0.24797329518359562</v>
      </c>
      <c r="K261" s="2"/>
      <c r="L261" s="2">
        <f t="shared" si="165"/>
        <v>4.2441583214115404E-2</v>
      </c>
      <c r="M261" s="2">
        <f t="shared" si="166"/>
        <v>1.1444921316165951E-2</v>
      </c>
      <c r="N261" s="2">
        <f t="shared" si="167"/>
        <v>0.18693371483071053</v>
      </c>
      <c r="O261" s="2">
        <f t="shared" si="168"/>
        <v>0.24749642346208869</v>
      </c>
      <c r="P261" s="2">
        <f t="shared" si="169"/>
        <v>0.49546971864568429</v>
      </c>
      <c r="Q261" s="2">
        <f t="shared" si="139"/>
        <v>1.6213638531235197E-2</v>
      </c>
      <c r="R261" s="1">
        <v>89</v>
      </c>
      <c r="S261" s="1">
        <v>24</v>
      </c>
      <c r="T261" s="1">
        <v>392</v>
      </c>
      <c r="U261" s="1">
        <v>519</v>
      </c>
      <c r="V261" s="1">
        <v>1039</v>
      </c>
      <c r="W261" s="1">
        <v>25</v>
      </c>
      <c r="X261" s="1">
        <v>0</v>
      </c>
      <c r="Y261" s="1">
        <v>1</v>
      </c>
      <c r="Z261" s="1">
        <v>3</v>
      </c>
      <c r="AD261" s="1">
        <v>4</v>
      </c>
      <c r="AF261" s="1">
        <v>0</v>
      </c>
      <c r="AG261" s="1">
        <v>1</v>
      </c>
      <c r="AI261" s="1">
        <v>0</v>
      </c>
      <c r="AK261" s="7">
        <f t="shared" si="170"/>
        <v>5</v>
      </c>
      <c r="AL261" s="7">
        <f t="shared" si="171"/>
        <v>0</v>
      </c>
      <c r="AM261" s="7">
        <f t="shared" si="172"/>
        <v>8</v>
      </c>
      <c r="AN261" s="2">
        <f t="shared" si="173"/>
        <v>1.1921793037672867E-2</v>
      </c>
      <c r="AO261" s="2">
        <f t="shared" si="174"/>
        <v>0</v>
      </c>
      <c r="AP261" s="2">
        <f t="shared" si="175"/>
        <v>4.7687172150691462E-4</v>
      </c>
      <c r="AR261" t="str">
        <f t="shared" si="176"/>
        <v>Gulf</v>
      </c>
      <c r="AS261" t="s">
        <v>626</v>
      </c>
      <c r="AT261" s="198">
        <v>2</v>
      </c>
      <c r="AV261" s="97">
        <v>12</v>
      </c>
      <c r="AW261" s="99">
        <v>45</v>
      </c>
      <c r="AX261" s="105">
        <f t="shared" si="177"/>
        <v>12045</v>
      </c>
      <c r="AZ261" s="7" t="s">
        <v>2951</v>
      </c>
      <c r="BA261" t="s">
        <v>3184</v>
      </c>
    </row>
    <row r="262" spans="1:53" hidden="1" outlineLevel="1">
      <c r="A262" t="s">
        <v>1080</v>
      </c>
      <c r="B262" t="s">
        <v>626</v>
      </c>
      <c r="C262" s="1">
        <f t="shared" si="162"/>
        <v>1022</v>
      </c>
      <c r="D262" s="7">
        <f>IF(R262&gt;0,RANK(R262,(R262:T262,U262:AI262)),0)</f>
        <v>4</v>
      </c>
      <c r="E262" s="7">
        <f>IF(S262&gt;0,RANK(S262,(R262:T262,U262:AI262)),0)</f>
        <v>5</v>
      </c>
      <c r="F262" s="7">
        <f>IF(T262&gt;0,RANK(T262,(R262:T262,U262:AI262)),0)</f>
        <v>3</v>
      </c>
      <c r="G262" s="7">
        <f>IF(U262&gt;0,RANK(U262,(R262:T262,U262:AI262)),0)</f>
        <v>2</v>
      </c>
      <c r="H262" s="7">
        <f t="shared" si="163"/>
        <v>1</v>
      </c>
      <c r="I262" s="49">
        <f t="shared" si="164"/>
        <v>329</v>
      </c>
      <c r="J262" s="177">
        <f t="shared" si="178"/>
        <v>0.32191780821917809</v>
      </c>
      <c r="K262" s="2"/>
      <c r="L262" s="2">
        <f t="shared" si="165"/>
        <v>2.8375733855185908E-2</v>
      </c>
      <c r="M262" s="2">
        <f t="shared" si="166"/>
        <v>1.8590998043052837E-2</v>
      </c>
      <c r="N262" s="2">
        <f t="shared" si="167"/>
        <v>0.12328767123287671</v>
      </c>
      <c r="O262" s="2">
        <f t="shared" si="168"/>
        <v>0.24657534246575341</v>
      </c>
      <c r="P262" s="2">
        <f t="shared" si="169"/>
        <v>0.56849315068493156</v>
      </c>
      <c r="Q262" s="2">
        <f t="shared" si="139"/>
        <v>1.4677103718199525E-2</v>
      </c>
      <c r="R262" s="1">
        <v>29</v>
      </c>
      <c r="S262" s="1">
        <v>19</v>
      </c>
      <c r="T262" s="1">
        <v>126</v>
      </c>
      <c r="U262" s="1">
        <v>252</v>
      </c>
      <c r="V262" s="1">
        <v>581</v>
      </c>
      <c r="W262" s="1">
        <v>11</v>
      </c>
      <c r="X262" s="1">
        <v>0</v>
      </c>
      <c r="Y262" s="1">
        <v>2</v>
      </c>
      <c r="Z262" s="1">
        <v>2</v>
      </c>
      <c r="AD262" s="1">
        <v>0</v>
      </c>
      <c r="AF262" s="1">
        <v>0</v>
      </c>
      <c r="AG262" s="1">
        <v>0</v>
      </c>
      <c r="AI262" s="1">
        <v>0</v>
      </c>
      <c r="AK262" s="7">
        <f t="shared" si="170"/>
        <v>6</v>
      </c>
      <c r="AL262" s="7">
        <f t="shared" si="171"/>
        <v>0</v>
      </c>
      <c r="AM262" s="7">
        <f t="shared" si="172"/>
        <v>7</v>
      </c>
      <c r="AN262" s="2">
        <f t="shared" si="173"/>
        <v>1.0763209393346379E-2</v>
      </c>
      <c r="AO262" s="2">
        <f t="shared" si="174"/>
        <v>0</v>
      </c>
      <c r="AP262" s="2">
        <f t="shared" si="175"/>
        <v>1.9569471624266144E-3</v>
      </c>
      <c r="AR262" t="str">
        <f t="shared" si="176"/>
        <v>Hamilton</v>
      </c>
      <c r="AS262" t="s">
        <v>626</v>
      </c>
      <c r="AT262" s="198">
        <v>3</v>
      </c>
      <c r="AV262" s="97">
        <v>12</v>
      </c>
      <c r="AW262" s="99">
        <v>47</v>
      </c>
      <c r="AX262" s="105">
        <f t="shared" si="177"/>
        <v>12047</v>
      </c>
      <c r="AZ262" s="7" t="s">
        <v>2951</v>
      </c>
      <c r="BA262" t="s">
        <v>3184</v>
      </c>
    </row>
    <row r="263" spans="1:53" hidden="1" outlineLevel="1">
      <c r="A263" t="s">
        <v>2494</v>
      </c>
      <c r="B263" t="s">
        <v>626</v>
      </c>
      <c r="C263" s="1">
        <f t="shared" si="162"/>
        <v>2170</v>
      </c>
      <c r="D263" s="7">
        <f>IF(R263&gt;0,RANK(R263,(R263:T263,U263:AI263)),0)</f>
        <v>4</v>
      </c>
      <c r="E263" s="7">
        <f>IF(S263&gt;0,RANK(S263,(R263:T263,U263:AI263)),0)</f>
        <v>6</v>
      </c>
      <c r="F263" s="7">
        <f>IF(T263&gt;0,RANK(T263,(R263:T263,U263:AI263)),0)</f>
        <v>3</v>
      </c>
      <c r="G263" s="7">
        <f>IF(U263&gt;0,RANK(U263,(R263:T263,U263:AI263)),0)</f>
        <v>2</v>
      </c>
      <c r="H263" s="7">
        <f t="shared" si="163"/>
        <v>1</v>
      </c>
      <c r="I263" s="49">
        <f t="shared" si="164"/>
        <v>594</v>
      </c>
      <c r="J263" s="177">
        <f t="shared" si="178"/>
        <v>0.27373271889400924</v>
      </c>
      <c r="K263" s="2"/>
      <c r="L263" s="2">
        <f t="shared" si="165"/>
        <v>2.5345622119815669E-2</v>
      </c>
      <c r="M263" s="2">
        <f t="shared" si="166"/>
        <v>6.9124423963133645E-3</v>
      </c>
      <c r="N263" s="2">
        <f t="shared" si="167"/>
        <v>0.20046082949308755</v>
      </c>
      <c r="O263" s="2">
        <f t="shared" si="168"/>
        <v>0.2391705069124424</v>
      </c>
      <c r="P263" s="2">
        <f t="shared" si="169"/>
        <v>0.51290322580645165</v>
      </c>
      <c r="Q263" s="2">
        <f t="shared" si="139"/>
        <v>1.5207373271889368E-2</v>
      </c>
      <c r="R263" s="1">
        <v>55</v>
      </c>
      <c r="S263" s="1">
        <v>15</v>
      </c>
      <c r="T263" s="1">
        <v>435</v>
      </c>
      <c r="U263" s="1">
        <v>519</v>
      </c>
      <c r="V263" s="1">
        <v>1113</v>
      </c>
      <c r="W263" s="1">
        <v>22</v>
      </c>
      <c r="X263" s="1">
        <v>0</v>
      </c>
      <c r="Y263" s="1">
        <v>3</v>
      </c>
      <c r="Z263" s="1">
        <v>2</v>
      </c>
      <c r="AD263" s="1">
        <v>5</v>
      </c>
      <c r="AF263" s="1">
        <v>0</v>
      </c>
      <c r="AG263" s="1">
        <v>1</v>
      </c>
      <c r="AI263" s="1">
        <v>0</v>
      </c>
      <c r="AK263" s="7">
        <f t="shared" si="170"/>
        <v>5</v>
      </c>
      <c r="AL263" s="7">
        <f t="shared" si="171"/>
        <v>0</v>
      </c>
      <c r="AM263" s="7">
        <f t="shared" si="172"/>
        <v>7</v>
      </c>
      <c r="AN263" s="2">
        <f t="shared" si="173"/>
        <v>1.0138248847926268E-2</v>
      </c>
      <c r="AO263" s="2">
        <f t="shared" si="174"/>
        <v>0</v>
      </c>
      <c r="AP263" s="2">
        <f t="shared" si="175"/>
        <v>1.3824884792626728E-3</v>
      </c>
      <c r="AR263" t="str">
        <f t="shared" si="176"/>
        <v>Hardee</v>
      </c>
      <c r="AS263" t="s">
        <v>626</v>
      </c>
      <c r="AT263" s="198">
        <v>17</v>
      </c>
      <c r="AV263" s="97">
        <v>12</v>
      </c>
      <c r="AW263" s="99">
        <v>49</v>
      </c>
      <c r="AX263" s="105">
        <f t="shared" si="177"/>
        <v>12049</v>
      </c>
      <c r="AZ263" s="7" t="s">
        <v>2951</v>
      </c>
      <c r="BA263" t="s">
        <v>3184</v>
      </c>
    </row>
    <row r="264" spans="1:53" hidden="1" outlineLevel="1">
      <c r="A264" t="s">
        <v>2135</v>
      </c>
      <c r="B264" t="s">
        <v>626</v>
      </c>
      <c r="C264" s="1">
        <f t="shared" si="162"/>
        <v>2642</v>
      </c>
      <c r="D264" s="7">
        <f>IF(R264&gt;0,RANK(R264,(R264:T264,U264:AI264)),0)</f>
        <v>4</v>
      </c>
      <c r="E264" s="7">
        <f>IF(S264&gt;0,RANK(S264,(R264:T264,U264:AI264)),0)</f>
        <v>5</v>
      </c>
      <c r="F264" s="7">
        <f>IF(T264&gt;0,RANK(T264,(R264:T264,U264:AI264)),0)</f>
        <v>2</v>
      </c>
      <c r="G264" s="7">
        <f>IF(U264&gt;0,RANK(U264,(R264:T264,U264:AI264)),0)</f>
        <v>3</v>
      </c>
      <c r="H264" s="7">
        <f t="shared" si="163"/>
        <v>1</v>
      </c>
      <c r="I264" s="49">
        <f t="shared" si="164"/>
        <v>645</v>
      </c>
      <c r="J264" s="177">
        <f t="shared" si="178"/>
        <v>0.2441332323996972</v>
      </c>
      <c r="K264" s="2"/>
      <c r="L264" s="2">
        <f t="shared" si="165"/>
        <v>2.6116578349735048E-2</v>
      </c>
      <c r="M264" s="2">
        <f t="shared" si="166"/>
        <v>1.7411052233156699E-2</v>
      </c>
      <c r="N264" s="2">
        <f t="shared" si="167"/>
        <v>0.2441332323996972</v>
      </c>
      <c r="O264" s="2">
        <f t="shared" si="168"/>
        <v>0.20893262679788038</v>
      </c>
      <c r="P264" s="2">
        <f t="shared" si="169"/>
        <v>0.4882664647993944</v>
      </c>
      <c r="Q264" s="2">
        <f t="shared" si="139"/>
        <v>1.514004542013625E-2</v>
      </c>
      <c r="R264" s="1">
        <v>69</v>
      </c>
      <c r="S264" s="1">
        <v>46</v>
      </c>
      <c r="T264" s="1">
        <v>645</v>
      </c>
      <c r="U264" s="1">
        <v>552</v>
      </c>
      <c r="V264" s="1">
        <v>1290</v>
      </c>
      <c r="W264" s="1">
        <v>31</v>
      </c>
      <c r="X264" s="1">
        <v>2</v>
      </c>
      <c r="Y264" s="1">
        <v>1</v>
      </c>
      <c r="Z264" s="1">
        <v>5</v>
      </c>
      <c r="AD264" s="1">
        <v>0</v>
      </c>
      <c r="AF264" s="1">
        <v>1</v>
      </c>
      <c r="AG264" s="1">
        <v>0</v>
      </c>
      <c r="AI264" s="1">
        <v>0</v>
      </c>
      <c r="AK264" s="7">
        <f t="shared" si="170"/>
        <v>6</v>
      </c>
      <c r="AL264" s="7">
        <f t="shared" si="171"/>
        <v>8</v>
      </c>
      <c r="AM264" s="7">
        <f t="shared" si="172"/>
        <v>9</v>
      </c>
      <c r="AN264" s="2">
        <f t="shared" si="173"/>
        <v>1.1733535200605601E-2</v>
      </c>
      <c r="AO264" s="2">
        <f t="shared" si="174"/>
        <v>7.5700227100681302E-4</v>
      </c>
      <c r="AP264" s="2">
        <f t="shared" si="175"/>
        <v>3.7850113550340651E-4</v>
      </c>
      <c r="AR264" t="str">
        <f t="shared" si="176"/>
        <v>Hendry</v>
      </c>
      <c r="AS264" t="s">
        <v>626</v>
      </c>
      <c r="AT264" s="198"/>
      <c r="AV264" s="97">
        <v>12</v>
      </c>
      <c r="AW264" s="99">
        <v>51</v>
      </c>
      <c r="AX264" s="105">
        <f t="shared" si="177"/>
        <v>12051</v>
      </c>
      <c r="AZ264" s="7" t="s">
        <v>2951</v>
      </c>
      <c r="BA264" t="s">
        <v>3184</v>
      </c>
    </row>
    <row r="265" spans="1:53" hidden="1" outlineLevel="1">
      <c r="A265" t="s">
        <v>1116</v>
      </c>
      <c r="B265" t="s">
        <v>626</v>
      </c>
      <c r="C265" s="1">
        <f t="shared" si="162"/>
        <v>27684</v>
      </c>
      <c r="D265" s="7">
        <f>IF(R265&gt;0,RANK(R265,(R265:T265,U265:AI265)),0)</f>
        <v>4</v>
      </c>
      <c r="E265" s="7">
        <f>IF(S265&gt;0,RANK(S265,(R265:T265,U265:AI265)),0)</f>
        <v>5</v>
      </c>
      <c r="F265" s="7">
        <f>IF(T265&gt;0,RANK(T265,(R265:T265,U265:AI265)),0)</f>
        <v>2</v>
      </c>
      <c r="G265" s="7">
        <f>IF(U265&gt;0,RANK(U265,(R265:T265,U265:AI265)),0)</f>
        <v>3</v>
      </c>
      <c r="H265" s="7">
        <f t="shared" si="163"/>
        <v>1</v>
      </c>
      <c r="I265" s="49">
        <f t="shared" si="164"/>
        <v>10758</v>
      </c>
      <c r="J265" s="177">
        <f t="shared" si="178"/>
        <v>0.38859991330732552</v>
      </c>
      <c r="K265" s="2"/>
      <c r="L265" s="2">
        <f t="shared" si="165"/>
        <v>5.2087848576795263E-2</v>
      </c>
      <c r="M265" s="2">
        <f t="shared" si="166"/>
        <v>2.5213119491402976E-2</v>
      </c>
      <c r="N265" s="2">
        <f t="shared" si="167"/>
        <v>0.17255454414102009</v>
      </c>
      <c r="O265" s="2">
        <f t="shared" si="168"/>
        <v>0.17194047103019794</v>
      </c>
      <c r="P265" s="2">
        <f t="shared" si="169"/>
        <v>0.56115445744834558</v>
      </c>
      <c r="Q265" s="2">
        <f t="shared" si="139"/>
        <v>1.7049559312238172E-2</v>
      </c>
      <c r="R265" s="1">
        <v>1442</v>
      </c>
      <c r="S265" s="1">
        <v>698</v>
      </c>
      <c r="T265" s="1">
        <v>4777</v>
      </c>
      <c r="U265" s="1">
        <v>4760</v>
      </c>
      <c r="V265" s="1">
        <v>15535</v>
      </c>
      <c r="W265" s="1">
        <v>290</v>
      </c>
      <c r="X265" s="1">
        <v>24</v>
      </c>
      <c r="Y265" s="1">
        <v>34</v>
      </c>
      <c r="Z265" s="1">
        <v>56</v>
      </c>
      <c r="AD265" s="1">
        <v>36</v>
      </c>
      <c r="AF265" s="1">
        <v>20</v>
      </c>
      <c r="AG265" s="1">
        <v>8</v>
      </c>
      <c r="AI265" s="1">
        <v>4</v>
      </c>
      <c r="AK265" s="7">
        <f t="shared" si="170"/>
        <v>6</v>
      </c>
      <c r="AL265" s="7">
        <f t="shared" si="171"/>
        <v>9</v>
      </c>
      <c r="AM265" s="7">
        <f t="shared" si="172"/>
        <v>8</v>
      </c>
      <c r="AN265" s="2">
        <f t="shared" si="173"/>
        <v>1.0475364831671724E-2</v>
      </c>
      <c r="AO265" s="2">
        <f t="shared" si="174"/>
        <v>8.6692674469007367E-4</v>
      </c>
      <c r="AP265" s="2">
        <f t="shared" si="175"/>
        <v>1.2281462216442711E-3</v>
      </c>
      <c r="AR265" t="str">
        <f t="shared" si="176"/>
        <v>Hernando</v>
      </c>
      <c r="AS265" t="s">
        <v>626</v>
      </c>
      <c r="AT265" s="198">
        <v>11</v>
      </c>
      <c r="AV265" s="97">
        <v>12</v>
      </c>
      <c r="AW265" s="99">
        <v>53</v>
      </c>
      <c r="AX265" s="105">
        <f t="shared" si="177"/>
        <v>12053</v>
      </c>
      <c r="AZ265" s="7" t="s">
        <v>2951</v>
      </c>
      <c r="BA265" t="s">
        <v>3184</v>
      </c>
    </row>
    <row r="266" spans="1:53" hidden="1" outlineLevel="1">
      <c r="A266" t="s">
        <v>1284</v>
      </c>
      <c r="B266" t="s">
        <v>626</v>
      </c>
      <c r="C266" s="1">
        <f t="shared" si="162"/>
        <v>14999</v>
      </c>
      <c r="D266" s="7">
        <f>IF(R266&gt;0,RANK(R266,(R266:T266,U266:AI266)),0)</f>
        <v>4</v>
      </c>
      <c r="E266" s="7">
        <f>IF(S266&gt;0,RANK(S266,(R266:T266,U266:AI266)),0)</f>
        <v>5</v>
      </c>
      <c r="F266" s="7">
        <f>IF(T266&gt;0,RANK(T266,(R266:T266,U266:AI266)),0)</f>
        <v>2</v>
      </c>
      <c r="G266" s="7">
        <f>IF(U266&gt;0,RANK(U266,(R266:T266,U266:AI266)),0)</f>
        <v>3</v>
      </c>
      <c r="H266" s="7">
        <f t="shared" si="163"/>
        <v>1</v>
      </c>
      <c r="I266" s="49">
        <f t="shared" si="164"/>
        <v>4343</v>
      </c>
      <c r="J266" s="177">
        <f t="shared" si="178"/>
        <v>0.28955263684245619</v>
      </c>
      <c r="K266" s="2"/>
      <c r="L266" s="2">
        <f t="shared" si="165"/>
        <v>5.2136809120608044E-2</v>
      </c>
      <c r="M266" s="2">
        <f t="shared" si="166"/>
        <v>1.7534502300153344E-2</v>
      </c>
      <c r="N266" s="2">
        <f t="shared" si="167"/>
        <v>0.21021401426761785</v>
      </c>
      <c r="O266" s="2">
        <f t="shared" si="168"/>
        <v>0.20414694312954196</v>
      </c>
      <c r="P266" s="2">
        <f t="shared" si="169"/>
        <v>0.49976665111007401</v>
      </c>
      <c r="Q266" s="2">
        <f t="shared" si="139"/>
        <v>1.6201080072004825E-2</v>
      </c>
      <c r="R266" s="1">
        <v>782</v>
      </c>
      <c r="S266" s="1">
        <v>263</v>
      </c>
      <c r="T266" s="1">
        <v>3153</v>
      </c>
      <c r="U266" s="1">
        <v>3062</v>
      </c>
      <c r="V266" s="1">
        <v>7496</v>
      </c>
      <c r="W266" s="1">
        <v>174</v>
      </c>
      <c r="X266" s="1">
        <v>6</v>
      </c>
      <c r="Y266" s="1">
        <v>15</v>
      </c>
      <c r="Z266" s="1">
        <v>25</v>
      </c>
      <c r="AD266" s="1">
        <v>16</v>
      </c>
      <c r="AF266" s="1">
        <v>2</v>
      </c>
      <c r="AG266" s="1">
        <v>4</v>
      </c>
      <c r="AI266" s="1">
        <v>1</v>
      </c>
      <c r="AK266" s="7">
        <f t="shared" si="170"/>
        <v>6</v>
      </c>
      <c r="AL266" s="7">
        <f t="shared" si="171"/>
        <v>9</v>
      </c>
      <c r="AM266" s="7">
        <f t="shared" si="172"/>
        <v>8</v>
      </c>
      <c r="AN266" s="2">
        <f t="shared" si="173"/>
        <v>1.1600773384892326E-2</v>
      </c>
      <c r="AO266" s="2">
        <f t="shared" si="174"/>
        <v>4.0002666844456299E-4</v>
      </c>
      <c r="AP266" s="2">
        <f t="shared" si="175"/>
        <v>1.0000666711114075E-3</v>
      </c>
      <c r="AR266" t="str">
        <f t="shared" si="176"/>
        <v>Highlands</v>
      </c>
      <c r="AS266" t="s">
        <v>626</v>
      </c>
      <c r="AT266" s="198">
        <v>17</v>
      </c>
      <c r="AV266" s="97">
        <v>12</v>
      </c>
      <c r="AW266" s="99">
        <v>55</v>
      </c>
      <c r="AX266" s="105">
        <f t="shared" si="177"/>
        <v>12055</v>
      </c>
      <c r="AZ266" s="7" t="s">
        <v>2951</v>
      </c>
      <c r="BA266" t="s">
        <v>3184</v>
      </c>
    </row>
    <row r="267" spans="1:53" hidden="1" outlineLevel="1">
      <c r="A267" t="s">
        <v>118</v>
      </c>
      <c r="B267" t="s">
        <v>626</v>
      </c>
      <c r="C267" s="1">
        <f t="shared" si="162"/>
        <v>130353</v>
      </c>
      <c r="D267" s="7">
        <f>IF(R267&gt;0,RANK(R267,(R267:T267,U267:AI267)),0)</f>
        <v>4</v>
      </c>
      <c r="E267" s="7">
        <f>IF(S267&gt;0,RANK(S267,(R267:T267,U267:AI267)),0)</f>
        <v>5</v>
      </c>
      <c r="F267" s="7">
        <f>IF(T267&gt;0,RANK(T267,(R267:T267,U267:AI267)),0)</f>
        <v>2</v>
      </c>
      <c r="G267" s="7">
        <f>IF(U267&gt;0,RANK(U267,(R267:T267,U267:AI267)),0)</f>
        <v>3</v>
      </c>
      <c r="H267" s="7">
        <f t="shared" si="163"/>
        <v>1</v>
      </c>
      <c r="I267" s="49">
        <f t="shared" si="164"/>
        <v>16004</v>
      </c>
      <c r="J267" s="177">
        <f t="shared" si="178"/>
        <v>0.12277431282747617</v>
      </c>
      <c r="K267" s="2"/>
      <c r="L267" s="2">
        <f t="shared" si="165"/>
        <v>7.0270726412127074E-2</v>
      </c>
      <c r="M267" s="2">
        <f t="shared" si="166"/>
        <v>2.0099268908272152E-2</v>
      </c>
      <c r="N267" s="2">
        <f t="shared" si="167"/>
        <v>0.28499535875660709</v>
      </c>
      <c r="O267" s="2">
        <f t="shared" si="168"/>
        <v>0.19970388100005371</v>
      </c>
      <c r="P267" s="2">
        <f t="shared" si="169"/>
        <v>0.40776967158408323</v>
      </c>
      <c r="Q267" s="2">
        <f t="shared" si="139"/>
        <v>1.7161093338856737E-2</v>
      </c>
      <c r="R267" s="1">
        <v>9160</v>
      </c>
      <c r="S267" s="1">
        <v>2620</v>
      </c>
      <c r="T267" s="1">
        <v>37150</v>
      </c>
      <c r="U267" s="1">
        <v>26032</v>
      </c>
      <c r="V267" s="1">
        <v>53154</v>
      </c>
      <c r="W267" s="1">
        <v>1441</v>
      </c>
      <c r="X267" s="1">
        <v>119</v>
      </c>
      <c r="Y267" s="1">
        <v>142</v>
      </c>
      <c r="Z267" s="1">
        <v>272</v>
      </c>
      <c r="AD267" s="1">
        <v>132</v>
      </c>
      <c r="AF267" s="1">
        <v>56</v>
      </c>
      <c r="AG267" s="1">
        <v>47</v>
      </c>
      <c r="AI267" s="1">
        <v>28</v>
      </c>
      <c r="AK267" s="7">
        <f t="shared" si="170"/>
        <v>6</v>
      </c>
      <c r="AL267" s="7">
        <f t="shared" si="171"/>
        <v>9</v>
      </c>
      <c r="AM267" s="7">
        <f t="shared" si="172"/>
        <v>8</v>
      </c>
      <c r="AN267" s="2">
        <f t="shared" si="173"/>
        <v>1.1054597899549684E-2</v>
      </c>
      <c r="AO267" s="2">
        <f t="shared" si="174"/>
        <v>9.1290572522304816E-4</v>
      </c>
      <c r="AP267" s="2">
        <f t="shared" si="175"/>
        <v>1.0893496889216206E-3</v>
      </c>
      <c r="AR267" t="str">
        <f t="shared" si="176"/>
        <v>Hillsborough</v>
      </c>
      <c r="AS267" t="s">
        <v>626</v>
      </c>
      <c r="AT267" s="198"/>
      <c r="AV267" s="97">
        <v>12</v>
      </c>
      <c r="AW267" s="99">
        <v>57</v>
      </c>
      <c r="AX267" s="105">
        <f t="shared" si="177"/>
        <v>12057</v>
      </c>
      <c r="AZ267" s="7" t="s">
        <v>2951</v>
      </c>
      <c r="BA267" t="s">
        <v>3184</v>
      </c>
    </row>
    <row r="268" spans="1:53" hidden="1" outlineLevel="1">
      <c r="A268" t="s">
        <v>254</v>
      </c>
      <c r="B268" t="s">
        <v>626</v>
      </c>
      <c r="C268" s="1">
        <f t="shared" si="162"/>
        <v>2642</v>
      </c>
      <c r="D268" s="7">
        <f>IF(R268&gt;0,RANK(R268,(R268:T268,U268:AI268)),0)</f>
        <v>4</v>
      </c>
      <c r="E268" s="7">
        <f>IF(S268&gt;0,RANK(S268,(R268:T268,U268:AI268)),0)</f>
        <v>6</v>
      </c>
      <c r="F268" s="7">
        <f>IF(T268&gt;0,RANK(T268,(R268:T268,U268:AI268)),0)</f>
        <v>3</v>
      </c>
      <c r="G268" s="7">
        <f>IF(U268&gt;0,RANK(U268,(R268:T268,U268:AI268)),0)</f>
        <v>2</v>
      </c>
      <c r="H268" s="7">
        <f t="shared" si="163"/>
        <v>1</v>
      </c>
      <c r="I268" s="49">
        <f t="shared" si="164"/>
        <v>427</v>
      </c>
      <c r="J268" s="177">
        <f t="shared" si="178"/>
        <v>0.16161998485995457</v>
      </c>
      <c r="K268" s="2"/>
      <c r="L268" s="2">
        <f t="shared" si="165"/>
        <v>2.4224072672218017E-2</v>
      </c>
      <c r="M268" s="2">
        <f t="shared" si="166"/>
        <v>6.8130204390613172E-3</v>
      </c>
      <c r="N268" s="2">
        <f t="shared" si="167"/>
        <v>0.17183951551854657</v>
      </c>
      <c r="O268" s="2">
        <f t="shared" si="168"/>
        <v>0.30734292202876606</v>
      </c>
      <c r="P268" s="2">
        <f t="shared" si="169"/>
        <v>0.46896290688872067</v>
      </c>
      <c r="Q268" s="2">
        <f t="shared" si="139"/>
        <v>2.0817562452687344E-2</v>
      </c>
      <c r="R268" s="1">
        <v>64</v>
      </c>
      <c r="S268" s="1">
        <v>18</v>
      </c>
      <c r="T268" s="1">
        <v>454</v>
      </c>
      <c r="U268" s="1">
        <v>812</v>
      </c>
      <c r="V268" s="1">
        <v>1239</v>
      </c>
      <c r="W268" s="1">
        <v>33</v>
      </c>
      <c r="X268" s="1">
        <v>1</v>
      </c>
      <c r="Y268" s="1">
        <v>1</v>
      </c>
      <c r="Z268" s="1">
        <v>7</v>
      </c>
      <c r="AD268" s="1">
        <v>10</v>
      </c>
      <c r="AF268" s="1">
        <v>0</v>
      </c>
      <c r="AG268" s="1">
        <v>1</v>
      </c>
      <c r="AI268" s="1">
        <v>2</v>
      </c>
      <c r="AK268" s="7">
        <f t="shared" si="170"/>
        <v>5</v>
      </c>
      <c r="AL268" s="7">
        <f t="shared" si="171"/>
        <v>8</v>
      </c>
      <c r="AM268" s="7">
        <f t="shared" si="172"/>
        <v>8</v>
      </c>
      <c r="AN268" s="2">
        <f t="shared" si="173"/>
        <v>1.2490537471612415E-2</v>
      </c>
      <c r="AO268" s="2">
        <f t="shared" si="174"/>
        <v>3.7850113550340651E-4</v>
      </c>
      <c r="AP268" s="2">
        <f t="shared" si="175"/>
        <v>3.7850113550340651E-4</v>
      </c>
      <c r="AR268" t="str">
        <f t="shared" si="176"/>
        <v>Holmes</v>
      </c>
      <c r="AS268" t="s">
        <v>626</v>
      </c>
      <c r="AT268" s="198"/>
      <c r="AV268" s="97">
        <v>12</v>
      </c>
      <c r="AW268" s="99">
        <v>59</v>
      </c>
      <c r="AX268" s="105">
        <f t="shared" si="177"/>
        <v>12059</v>
      </c>
      <c r="AZ268" s="7" t="s">
        <v>2951</v>
      </c>
      <c r="BA268" t="s">
        <v>3184</v>
      </c>
    </row>
    <row r="269" spans="1:53" hidden="1" outlineLevel="1">
      <c r="A269" t="s">
        <v>2134</v>
      </c>
      <c r="B269" t="s">
        <v>626</v>
      </c>
      <c r="C269" s="1">
        <f t="shared" si="162"/>
        <v>28325</v>
      </c>
      <c r="D269" s="7">
        <f>IF(R269&gt;0,RANK(R269,(R269:T269,U269:AI269)),0)</f>
        <v>4</v>
      </c>
      <c r="E269" s="7">
        <f>IF(S269&gt;0,RANK(S269,(R269:T269,U269:AI269)),0)</f>
        <v>5</v>
      </c>
      <c r="F269" s="7">
        <f>IF(T269&gt;0,RANK(T269,(R269:T269,U269:AI269)),0)</f>
        <v>2</v>
      </c>
      <c r="G269" s="7">
        <f>IF(U269&gt;0,RANK(U269,(R269:T269,U269:AI269)),0)</f>
        <v>3</v>
      </c>
      <c r="H269" s="7">
        <f t="shared" si="163"/>
        <v>1</v>
      </c>
      <c r="I269" s="49">
        <f t="shared" si="164"/>
        <v>7111</v>
      </c>
      <c r="J269" s="177">
        <f t="shared" si="178"/>
        <v>0.25105030891438657</v>
      </c>
      <c r="K269" s="2"/>
      <c r="L269" s="2">
        <f t="shared" si="165"/>
        <v>0.10372462488967343</v>
      </c>
      <c r="M269" s="2">
        <f t="shared" si="166"/>
        <v>1.9770520741394529E-2</v>
      </c>
      <c r="N269" s="2">
        <f t="shared" si="167"/>
        <v>0.23230361871138569</v>
      </c>
      <c r="O269" s="2">
        <f t="shared" si="168"/>
        <v>0.14810238305383935</v>
      </c>
      <c r="P269" s="2">
        <f t="shared" si="169"/>
        <v>0.48335392762577228</v>
      </c>
      <c r="Q269" s="2">
        <f t="shared" si="139"/>
        <v>1.2744924977934613E-2</v>
      </c>
      <c r="R269" s="1">
        <v>2938</v>
      </c>
      <c r="S269" s="1">
        <v>560</v>
      </c>
      <c r="T269" s="1">
        <v>6580</v>
      </c>
      <c r="U269" s="1">
        <v>4195</v>
      </c>
      <c r="V269" s="1">
        <v>13691</v>
      </c>
      <c r="W269" s="1">
        <v>194</v>
      </c>
      <c r="X269" s="1">
        <v>29</v>
      </c>
      <c r="Y269" s="1">
        <v>34</v>
      </c>
      <c r="Z269" s="1">
        <v>44</v>
      </c>
      <c r="AD269" s="1">
        <v>24</v>
      </c>
      <c r="AF269" s="1">
        <v>24</v>
      </c>
      <c r="AG269" s="1">
        <v>8</v>
      </c>
      <c r="AI269" s="1">
        <v>4</v>
      </c>
      <c r="AK269" s="7">
        <f t="shared" si="170"/>
        <v>6</v>
      </c>
      <c r="AL269" s="7">
        <f t="shared" si="171"/>
        <v>9</v>
      </c>
      <c r="AM269" s="7">
        <f t="shared" si="172"/>
        <v>8</v>
      </c>
      <c r="AN269" s="2">
        <f t="shared" si="173"/>
        <v>6.8490732568402468E-3</v>
      </c>
      <c r="AO269" s="2">
        <f t="shared" si="174"/>
        <v>1.0238305383936451E-3</v>
      </c>
      <c r="AP269" s="2">
        <f t="shared" si="175"/>
        <v>1.2003530450132392E-3</v>
      </c>
      <c r="AR269" t="str">
        <f t="shared" si="176"/>
        <v>Indian River</v>
      </c>
      <c r="AS269" t="s">
        <v>626</v>
      </c>
      <c r="AT269" s="198">
        <v>8</v>
      </c>
      <c r="AV269" s="97">
        <v>12</v>
      </c>
      <c r="AW269" s="99">
        <v>61</v>
      </c>
      <c r="AX269" s="105">
        <f t="shared" si="177"/>
        <v>12061</v>
      </c>
      <c r="AZ269" s="7" t="s">
        <v>2951</v>
      </c>
      <c r="BA269" t="s">
        <v>3184</v>
      </c>
    </row>
    <row r="270" spans="1:53" hidden="1" outlineLevel="1">
      <c r="A270" t="s">
        <v>3011</v>
      </c>
      <c r="B270" t="s">
        <v>626</v>
      </c>
      <c r="C270" s="1">
        <f t="shared" si="162"/>
        <v>5059</v>
      </c>
      <c r="D270" s="7">
        <f>IF(R270&gt;0,RANK(R270,(R270:T270,U270:AI270)),0)</f>
        <v>4</v>
      </c>
      <c r="E270" s="7">
        <f>IF(S270&gt;0,RANK(S270,(R270:T270,U270:AI270)),0)</f>
        <v>6</v>
      </c>
      <c r="F270" s="7">
        <f>IF(T270&gt;0,RANK(T270,(R270:T270,U270:AI270)),0)</f>
        <v>3</v>
      </c>
      <c r="G270" s="7">
        <f>IF(U270&gt;0,RANK(U270,(R270:T270,U270:AI270)),0)</f>
        <v>2</v>
      </c>
      <c r="H270" s="7">
        <f t="shared" si="163"/>
        <v>1</v>
      </c>
      <c r="I270" s="49">
        <f t="shared" si="164"/>
        <v>1130</v>
      </c>
      <c r="J270" s="177">
        <f t="shared" si="178"/>
        <v>0.2233643012453054</v>
      </c>
      <c r="K270" s="2"/>
      <c r="L270" s="2">
        <f t="shared" si="165"/>
        <v>2.8661790867760426E-2</v>
      </c>
      <c r="M270" s="2">
        <f t="shared" si="166"/>
        <v>1.0674046254200435E-2</v>
      </c>
      <c r="N270" s="2">
        <f t="shared" si="167"/>
        <v>0.17987744613559992</v>
      </c>
      <c r="O270" s="2">
        <f t="shared" si="168"/>
        <v>0.26823482901759244</v>
      </c>
      <c r="P270" s="2">
        <f t="shared" si="169"/>
        <v>0.49159913026289781</v>
      </c>
      <c r="Q270" s="2">
        <f t="shared" si="139"/>
        <v>2.0952757461948912E-2</v>
      </c>
      <c r="R270" s="1">
        <v>145</v>
      </c>
      <c r="S270" s="1">
        <v>54</v>
      </c>
      <c r="T270" s="1">
        <v>910</v>
      </c>
      <c r="U270" s="1">
        <v>1357</v>
      </c>
      <c r="V270" s="1">
        <v>2487</v>
      </c>
      <c r="W270" s="1">
        <v>76</v>
      </c>
      <c r="X270" s="1">
        <v>1</v>
      </c>
      <c r="Y270" s="1">
        <v>5</v>
      </c>
      <c r="Z270" s="1">
        <v>8</v>
      </c>
      <c r="AD270" s="1">
        <v>10</v>
      </c>
      <c r="AF270" s="1">
        <v>4</v>
      </c>
      <c r="AG270" s="1">
        <v>2</v>
      </c>
      <c r="AI270" s="1">
        <v>0</v>
      </c>
      <c r="AK270" s="7">
        <f t="shared" si="170"/>
        <v>5</v>
      </c>
      <c r="AL270" s="7">
        <f t="shared" si="171"/>
        <v>9</v>
      </c>
      <c r="AM270" s="7">
        <f t="shared" si="172"/>
        <v>8</v>
      </c>
      <c r="AN270" s="2">
        <f t="shared" si="173"/>
        <v>1.5022731765170983E-2</v>
      </c>
      <c r="AO270" s="2">
        <f t="shared" si="174"/>
        <v>1.9766752322593399E-4</v>
      </c>
      <c r="AP270" s="2">
        <f t="shared" si="175"/>
        <v>9.8833761612966979E-4</v>
      </c>
      <c r="AR270" t="str">
        <f t="shared" si="176"/>
        <v>Jackson</v>
      </c>
      <c r="AS270" t="s">
        <v>626</v>
      </c>
      <c r="AT270" s="198">
        <v>2</v>
      </c>
      <c r="AV270" s="97">
        <v>12</v>
      </c>
      <c r="AW270" s="99">
        <v>63</v>
      </c>
      <c r="AX270" s="105">
        <f t="shared" si="177"/>
        <v>12063</v>
      </c>
      <c r="AZ270" s="7" t="s">
        <v>2951</v>
      </c>
      <c r="BA270" t="s">
        <v>3184</v>
      </c>
    </row>
    <row r="271" spans="1:53" hidden="1" outlineLevel="1">
      <c r="A271" t="s">
        <v>2461</v>
      </c>
      <c r="B271" t="s">
        <v>626</v>
      </c>
      <c r="C271" s="1">
        <f t="shared" ref="C271:C307" si="179">SUM(R271:AI271)</f>
        <v>1555</v>
      </c>
      <c r="D271" s="7">
        <f>IF(R271&gt;0,RANK(R271,(R271:T271,U271:AI271)),0)</f>
        <v>4</v>
      </c>
      <c r="E271" s="7">
        <f>IF(S271&gt;0,RANK(S271,(R271:T271,U271:AI271)),0)</f>
        <v>6</v>
      </c>
      <c r="F271" s="7">
        <f>IF(T271&gt;0,RANK(T271,(R271:T271,U271:AI271)),0)</f>
        <v>3</v>
      </c>
      <c r="G271" s="7">
        <f>IF(U271&gt;0,RANK(U271,(R271:T271,U271:AI271)),0)</f>
        <v>2</v>
      </c>
      <c r="H271" s="7">
        <f t="shared" si="163"/>
        <v>1</v>
      </c>
      <c r="I271" s="49">
        <f t="shared" si="164"/>
        <v>139</v>
      </c>
      <c r="J271" s="177">
        <f t="shared" si="178"/>
        <v>8.9389067524115753E-2</v>
      </c>
      <c r="K271" s="2"/>
      <c r="L271" s="2">
        <f t="shared" si="165"/>
        <v>4.3729903536977491E-2</v>
      </c>
      <c r="M271" s="2">
        <f t="shared" si="166"/>
        <v>5.144694533762058E-3</v>
      </c>
      <c r="N271" s="2">
        <f t="shared" si="167"/>
        <v>0.15884244372990353</v>
      </c>
      <c r="O271" s="2">
        <f t="shared" si="168"/>
        <v>0.34533762057877815</v>
      </c>
      <c r="P271" s="2">
        <f t="shared" si="169"/>
        <v>0.43472668810289389</v>
      </c>
      <c r="Q271" s="2">
        <f t="shared" si="139"/>
        <v>1.2218649517684865E-2</v>
      </c>
      <c r="R271" s="1">
        <v>68</v>
      </c>
      <c r="S271" s="1">
        <v>8</v>
      </c>
      <c r="T271" s="1">
        <v>247</v>
      </c>
      <c r="U271" s="1">
        <v>537</v>
      </c>
      <c r="V271" s="1">
        <v>676</v>
      </c>
      <c r="W271" s="1">
        <v>14</v>
      </c>
      <c r="X271" s="1">
        <v>1</v>
      </c>
      <c r="Y271" s="1">
        <v>2</v>
      </c>
      <c r="Z271" s="1">
        <v>1</v>
      </c>
      <c r="AD271" s="1">
        <v>1</v>
      </c>
      <c r="AF271" s="1">
        <v>0</v>
      </c>
      <c r="AG271" s="1">
        <v>0</v>
      </c>
      <c r="AI271" s="1">
        <v>0</v>
      </c>
      <c r="AK271" s="7">
        <f t="shared" si="170"/>
        <v>5</v>
      </c>
      <c r="AL271" s="7">
        <f t="shared" si="171"/>
        <v>8</v>
      </c>
      <c r="AM271" s="7">
        <f t="shared" si="172"/>
        <v>7</v>
      </c>
      <c r="AN271" s="2">
        <f t="shared" si="173"/>
        <v>9.0032154340836008E-3</v>
      </c>
      <c r="AO271" s="2">
        <f t="shared" si="174"/>
        <v>6.4308681672025725E-4</v>
      </c>
      <c r="AP271" s="2">
        <f t="shared" si="175"/>
        <v>1.2861736334405145E-3</v>
      </c>
      <c r="AR271" t="str">
        <f t="shared" si="176"/>
        <v>Jefferson</v>
      </c>
      <c r="AS271" t="s">
        <v>626</v>
      </c>
      <c r="AT271" s="198">
        <v>2</v>
      </c>
      <c r="AV271" s="97">
        <v>12</v>
      </c>
      <c r="AW271" s="99">
        <v>65</v>
      </c>
      <c r="AX271" s="105">
        <f t="shared" si="177"/>
        <v>12065</v>
      </c>
      <c r="AZ271" s="7" t="s">
        <v>2951</v>
      </c>
      <c r="BA271" t="s">
        <v>3184</v>
      </c>
    </row>
    <row r="272" spans="1:53" hidden="1" outlineLevel="1">
      <c r="A272" t="s">
        <v>1290</v>
      </c>
      <c r="B272" t="s">
        <v>626</v>
      </c>
      <c r="C272" s="1">
        <f t="shared" si="179"/>
        <v>760</v>
      </c>
      <c r="D272" s="7">
        <f>IF(R272&gt;0,RANK(R272,(R272:T272,U272:AI272)),0)</f>
        <v>4</v>
      </c>
      <c r="E272" s="7">
        <f>IF(S272&gt;0,RANK(S272,(R272:T272,U272:AI272)),0)</f>
        <v>6</v>
      </c>
      <c r="F272" s="7">
        <f>IF(T272&gt;0,RANK(T272,(R272:T272,U272:AI272)),0)</f>
        <v>3</v>
      </c>
      <c r="G272" s="7">
        <f>IF(U272&gt;0,RANK(U272,(R272:T272,U272:AI272)),0)</f>
        <v>2</v>
      </c>
      <c r="H272" s="7">
        <f t="shared" ref="H272:H307" si="180">IF(V272&gt;0,RANK(V272,(R272:AB272)),0)</f>
        <v>1</v>
      </c>
      <c r="I272" s="49">
        <f t="shared" ref="I272:I307" si="181">MAX(R272:AA272)-LARGE(R272:AA272,2)</f>
        <v>198</v>
      </c>
      <c r="J272" s="177">
        <f t="shared" si="178"/>
        <v>0.26052631578947366</v>
      </c>
      <c r="K272" s="2"/>
      <c r="L272" s="2">
        <f t="shared" ref="L272:L307" si="182">IF($C272=0,"-",R272/$C272)</f>
        <v>1.7105263157894738E-2</v>
      </c>
      <c r="M272" s="2">
        <f t="shared" ref="M272:M307" si="183">IF($C272=0,"-",S272/$C272)</f>
        <v>7.8947368421052634E-3</v>
      </c>
      <c r="N272" s="2">
        <f t="shared" ref="N272:N307" si="184">IF($C272=0,"-",T272/$C272)</f>
        <v>0.16578947368421051</v>
      </c>
      <c r="O272" s="2">
        <f t="shared" si="168"/>
        <v>0.26842105263157895</v>
      </c>
      <c r="P272" s="2">
        <f t="shared" ref="P272:P307" si="185">IF($C272=0,"-",V272/$C272)</f>
        <v>0.52894736842105261</v>
      </c>
      <c r="Q272" s="2">
        <f t="shared" si="139"/>
        <v>1.1842105263157876E-2</v>
      </c>
      <c r="R272" s="1">
        <v>13</v>
      </c>
      <c r="S272" s="1">
        <v>6</v>
      </c>
      <c r="T272" s="1">
        <v>126</v>
      </c>
      <c r="U272" s="1">
        <v>204</v>
      </c>
      <c r="V272" s="1">
        <v>402</v>
      </c>
      <c r="W272" s="1">
        <v>7</v>
      </c>
      <c r="X272" s="1">
        <v>0</v>
      </c>
      <c r="Y272" s="1">
        <v>0</v>
      </c>
      <c r="Z272" s="1">
        <v>0</v>
      </c>
      <c r="AD272" s="1">
        <v>2</v>
      </c>
      <c r="AF272" s="1">
        <v>0</v>
      </c>
      <c r="AG272" s="1">
        <v>0</v>
      </c>
      <c r="AI272" s="1">
        <v>0</v>
      </c>
      <c r="AK272" s="7">
        <f t="shared" ref="AK272:AK307" si="186">IF(W272&gt;0,RANK(W272,(R272:AB272)),0)</f>
        <v>5</v>
      </c>
      <c r="AL272" s="7">
        <f t="shared" ref="AL272:AL307" si="187">IF(X272&gt;0,RANK(X272,(R272:AB272)),0)</f>
        <v>0</v>
      </c>
      <c r="AM272" s="7">
        <f t="shared" ref="AM272:AM307" si="188">IF(Y272&gt;0,RANK(Y272,(R272:AB272)),0)</f>
        <v>0</v>
      </c>
      <c r="AN272" s="2">
        <f t="shared" ref="AN272:AN307" si="189">IF($C272=0,"-",W272/$C272)</f>
        <v>9.2105263157894728E-3</v>
      </c>
      <c r="AO272" s="2">
        <f t="shared" ref="AO272:AO307" si="190">IF($C272=0,"-",X272/$C272)</f>
        <v>0</v>
      </c>
      <c r="AP272" s="2">
        <f t="shared" ref="AP272:AP307" si="191">IF($C272=0,"-",Y272/$C272)</f>
        <v>0</v>
      </c>
      <c r="AR272" t="str">
        <f t="shared" ref="AR272:AR307" si="192">A272</f>
        <v>Lafayette</v>
      </c>
      <c r="AS272" t="s">
        <v>626</v>
      </c>
      <c r="AT272" s="198">
        <v>3</v>
      </c>
      <c r="AV272" s="97">
        <v>12</v>
      </c>
      <c r="AW272" s="99">
        <v>67</v>
      </c>
      <c r="AX272" s="105">
        <f t="shared" ref="AX272:AX303" si="193">AV272*1000+AW272</f>
        <v>12067</v>
      </c>
      <c r="AZ272" s="7" t="s">
        <v>2951</v>
      </c>
      <c r="BA272" t="s">
        <v>3184</v>
      </c>
    </row>
    <row r="273" spans="1:53" hidden="1" outlineLevel="1">
      <c r="A273" t="s">
        <v>2398</v>
      </c>
      <c r="B273" t="s">
        <v>626</v>
      </c>
      <c r="C273" s="1">
        <f t="shared" si="179"/>
        <v>53918</v>
      </c>
      <c r="D273" s="7">
        <f>IF(R273&gt;0,RANK(R273,(R273:T273,U273:AI273)),0)</f>
        <v>4</v>
      </c>
      <c r="E273" s="7">
        <f>IF(S273&gt;0,RANK(S273,(R273:T273,U273:AI273)),0)</f>
        <v>5</v>
      </c>
      <c r="F273" s="7">
        <f>IF(T273&gt;0,RANK(T273,(R273:T273,U273:AI273)),0)</f>
        <v>2</v>
      </c>
      <c r="G273" s="7">
        <f>IF(U273&gt;0,RANK(U273,(R273:T273,U273:AI273)),0)</f>
        <v>3</v>
      </c>
      <c r="H273" s="7">
        <f t="shared" si="180"/>
        <v>1</v>
      </c>
      <c r="I273" s="49">
        <f t="shared" si="181"/>
        <v>14225</v>
      </c>
      <c r="J273" s="177">
        <f t="shared" si="178"/>
        <v>0.26382655142994921</v>
      </c>
      <c r="K273" s="2"/>
      <c r="L273" s="2">
        <f t="shared" si="182"/>
        <v>5.4119218071886938E-2</v>
      </c>
      <c r="M273" s="2">
        <f t="shared" si="183"/>
        <v>1.5430839422827256E-2</v>
      </c>
      <c r="N273" s="2">
        <f t="shared" si="184"/>
        <v>0.22625097370080494</v>
      </c>
      <c r="O273" s="2">
        <f t="shared" si="168"/>
        <v>0.19705849623502356</v>
      </c>
      <c r="P273" s="2">
        <f t="shared" si="185"/>
        <v>0.49007752513075409</v>
      </c>
      <c r="Q273" s="2">
        <f t="shared" si="139"/>
        <v>1.706294743870318E-2</v>
      </c>
      <c r="R273" s="1">
        <v>2918</v>
      </c>
      <c r="S273" s="1">
        <v>832</v>
      </c>
      <c r="T273" s="1">
        <v>12199</v>
      </c>
      <c r="U273" s="1">
        <v>10625</v>
      </c>
      <c r="V273" s="1">
        <v>26424</v>
      </c>
      <c r="W273" s="1">
        <v>565</v>
      </c>
      <c r="X273" s="1">
        <v>61</v>
      </c>
      <c r="Y273" s="1">
        <v>83</v>
      </c>
      <c r="Z273" s="1">
        <v>81</v>
      </c>
      <c r="AD273" s="1">
        <v>73</v>
      </c>
      <c r="AF273" s="1">
        <v>33</v>
      </c>
      <c r="AG273" s="1">
        <v>16</v>
      </c>
      <c r="AI273" s="1">
        <v>8</v>
      </c>
      <c r="AK273" s="7">
        <f t="shared" si="186"/>
        <v>6</v>
      </c>
      <c r="AL273" s="7">
        <f t="shared" si="187"/>
        <v>9</v>
      </c>
      <c r="AM273" s="7">
        <f t="shared" si="188"/>
        <v>7</v>
      </c>
      <c r="AN273" s="2">
        <f t="shared" si="189"/>
        <v>1.0478875329203606E-2</v>
      </c>
      <c r="AO273" s="2">
        <f t="shared" si="190"/>
        <v>1.1313476019140175E-3</v>
      </c>
      <c r="AP273" s="2">
        <f t="shared" si="191"/>
        <v>1.5393746058830074E-3</v>
      </c>
      <c r="AR273" t="str">
        <f t="shared" si="192"/>
        <v>Lake</v>
      </c>
      <c r="AS273" t="s">
        <v>626</v>
      </c>
      <c r="AT273" s="198"/>
      <c r="AV273" s="97">
        <v>12</v>
      </c>
      <c r="AW273" s="99">
        <v>69</v>
      </c>
      <c r="AX273" s="105">
        <f t="shared" si="193"/>
        <v>12069</v>
      </c>
      <c r="AZ273" s="7" t="s">
        <v>2951</v>
      </c>
      <c r="BA273" t="s">
        <v>3184</v>
      </c>
    </row>
    <row r="274" spans="1:53" hidden="1" outlineLevel="1">
      <c r="A274" t="s">
        <v>634</v>
      </c>
      <c r="B274" t="s">
        <v>626</v>
      </c>
      <c r="C274" s="1">
        <f t="shared" si="179"/>
        <v>108793</v>
      </c>
      <c r="D274" s="7">
        <f>IF(R274&gt;0,RANK(R274,(R274:T274,U274:AI274)),0)</f>
        <v>4</v>
      </c>
      <c r="E274" s="7">
        <f>IF(S274&gt;0,RANK(S274,(R274:T274,U274:AI274)),0)</f>
        <v>5</v>
      </c>
      <c r="F274" s="7">
        <f>IF(T274&gt;0,RANK(T274,(R274:T274,U274:AI274)),0)</f>
        <v>2</v>
      </c>
      <c r="G274" s="7">
        <f>IF(U274&gt;0,RANK(U274,(R274:T274,U274:AI274)),0)</f>
        <v>3</v>
      </c>
      <c r="H274" s="7">
        <f t="shared" si="180"/>
        <v>1</v>
      </c>
      <c r="I274" s="49">
        <f t="shared" si="181"/>
        <v>27785</v>
      </c>
      <c r="J274" s="177">
        <f t="shared" si="178"/>
        <v>0.25539326978757826</v>
      </c>
      <c r="K274" s="2"/>
      <c r="L274" s="2">
        <f t="shared" si="182"/>
        <v>7.9306573033191469E-2</v>
      </c>
      <c r="M274" s="2">
        <f t="shared" si="183"/>
        <v>3.068212109234969E-2</v>
      </c>
      <c r="N274" s="2">
        <f t="shared" si="184"/>
        <v>0.22031748366163265</v>
      </c>
      <c r="O274" s="2">
        <f t="shared" si="168"/>
        <v>0.17635325802211541</v>
      </c>
      <c r="P274" s="2">
        <f t="shared" si="185"/>
        <v>0.47571075344921088</v>
      </c>
      <c r="Q274" s="2">
        <f t="shared" si="139"/>
        <v>1.7629810741499941E-2</v>
      </c>
      <c r="R274" s="1">
        <v>8628</v>
      </c>
      <c r="S274" s="1">
        <v>3338</v>
      </c>
      <c r="T274" s="1">
        <v>23969</v>
      </c>
      <c r="U274" s="1">
        <v>19186</v>
      </c>
      <c r="V274" s="1">
        <v>51754</v>
      </c>
      <c r="W274" s="1">
        <v>1289</v>
      </c>
      <c r="X274" s="1">
        <v>98</v>
      </c>
      <c r="Y274" s="1">
        <v>148</v>
      </c>
      <c r="Z274" s="1">
        <v>206</v>
      </c>
      <c r="AD274" s="1">
        <v>97</v>
      </c>
      <c r="AF274" s="1">
        <v>43</v>
      </c>
      <c r="AG274" s="1">
        <v>19</v>
      </c>
      <c r="AI274" s="1">
        <v>18</v>
      </c>
      <c r="AK274" s="7">
        <f t="shared" si="186"/>
        <v>6</v>
      </c>
      <c r="AL274" s="7">
        <f t="shared" si="187"/>
        <v>9</v>
      </c>
      <c r="AM274" s="7">
        <f t="shared" si="188"/>
        <v>8</v>
      </c>
      <c r="AN274" s="2">
        <f t="shared" si="189"/>
        <v>1.1848188762144623E-2</v>
      </c>
      <c r="AO274" s="2">
        <f t="shared" si="190"/>
        <v>9.0079324956568896E-4</v>
      </c>
      <c r="AP274" s="2">
        <f t="shared" si="191"/>
        <v>1.3603816422012446E-3</v>
      </c>
      <c r="AR274" t="str">
        <f t="shared" si="192"/>
        <v>Lee</v>
      </c>
      <c r="AS274" t="s">
        <v>626</v>
      </c>
      <c r="AT274" s="198"/>
      <c r="AV274" s="97">
        <v>12</v>
      </c>
      <c r="AW274" s="99">
        <v>71</v>
      </c>
      <c r="AX274" s="105">
        <f t="shared" si="193"/>
        <v>12071</v>
      </c>
      <c r="AZ274" s="7" t="s">
        <v>2951</v>
      </c>
      <c r="BA274" t="s">
        <v>3184</v>
      </c>
    </row>
    <row r="275" spans="1:53" hidden="1" outlineLevel="1">
      <c r="A275" t="s">
        <v>1574</v>
      </c>
      <c r="B275" t="s">
        <v>626</v>
      </c>
      <c r="C275" s="1">
        <f t="shared" si="179"/>
        <v>30727</v>
      </c>
      <c r="D275" s="7">
        <f>IF(R275&gt;0,RANK(R275,(R275:T275,U275:AI275)),0)</f>
        <v>4</v>
      </c>
      <c r="E275" s="7">
        <f>IF(S275&gt;0,RANK(S275,(R275:T275,U275:AI275)),0)</f>
        <v>5</v>
      </c>
      <c r="F275" s="7">
        <f>IF(T275&gt;0,RANK(T275,(R275:T275,U275:AI275)),0)</f>
        <v>2</v>
      </c>
      <c r="G275" s="7">
        <f>IF(U275&gt;0,RANK(U275,(R275:T275,U275:AI275)),0)</f>
        <v>3</v>
      </c>
      <c r="H275" s="7">
        <f t="shared" si="180"/>
        <v>1</v>
      </c>
      <c r="I275" s="49">
        <f t="shared" si="181"/>
        <v>272</v>
      </c>
      <c r="J275" s="177">
        <f t="shared" si="178"/>
        <v>8.8521495752920884E-3</v>
      </c>
      <c r="K275" s="2"/>
      <c r="L275" s="2">
        <f t="shared" si="182"/>
        <v>9.0246363133400592E-2</v>
      </c>
      <c r="M275" s="2">
        <f t="shared" si="183"/>
        <v>2.284635662446708E-2</v>
      </c>
      <c r="N275" s="2">
        <f t="shared" si="184"/>
        <v>0.28779249519966155</v>
      </c>
      <c r="O275" s="2">
        <f t="shared" si="168"/>
        <v>0.28222735704754776</v>
      </c>
      <c r="P275" s="2">
        <f t="shared" si="185"/>
        <v>0.29664464477495361</v>
      </c>
      <c r="Q275" s="2">
        <f t="shared" si="139"/>
        <v>2.0242783219969362E-2</v>
      </c>
      <c r="R275" s="1">
        <v>2773</v>
      </c>
      <c r="S275" s="1">
        <v>702</v>
      </c>
      <c r="T275" s="1">
        <v>8843</v>
      </c>
      <c r="U275" s="1">
        <v>8672</v>
      </c>
      <c r="V275" s="1">
        <v>9115</v>
      </c>
      <c r="W275" s="1">
        <v>355</v>
      </c>
      <c r="X275" s="1">
        <v>35</v>
      </c>
      <c r="Y275" s="1">
        <v>46</v>
      </c>
      <c r="Z275" s="1">
        <v>91</v>
      </c>
      <c r="AD275" s="1">
        <v>59</v>
      </c>
      <c r="AF275" s="1">
        <v>13</v>
      </c>
      <c r="AG275" s="1">
        <v>18</v>
      </c>
      <c r="AI275" s="1">
        <v>5</v>
      </c>
      <c r="AK275" s="7">
        <f t="shared" si="186"/>
        <v>6</v>
      </c>
      <c r="AL275" s="7">
        <f t="shared" si="187"/>
        <v>9</v>
      </c>
      <c r="AM275" s="7">
        <f t="shared" si="188"/>
        <v>8</v>
      </c>
      <c r="AN275" s="2">
        <f t="shared" si="189"/>
        <v>1.1553356982458424E-2</v>
      </c>
      <c r="AO275" s="2">
        <f t="shared" si="190"/>
        <v>1.1390633644677319E-3</v>
      </c>
      <c r="AP275" s="2">
        <f t="shared" si="191"/>
        <v>1.497054707586162E-3</v>
      </c>
      <c r="AR275" t="str">
        <f t="shared" si="192"/>
        <v>Leon</v>
      </c>
      <c r="AS275" t="s">
        <v>626</v>
      </c>
      <c r="AT275" s="198">
        <v>2</v>
      </c>
      <c r="AV275" s="97">
        <v>12</v>
      </c>
      <c r="AW275" s="99">
        <v>73</v>
      </c>
      <c r="AX275" s="105">
        <f t="shared" si="193"/>
        <v>12073</v>
      </c>
      <c r="AZ275" s="7" t="s">
        <v>2951</v>
      </c>
      <c r="BA275" t="s">
        <v>3184</v>
      </c>
    </row>
    <row r="276" spans="1:53" hidden="1" outlineLevel="1">
      <c r="A276" t="s">
        <v>1817</v>
      </c>
      <c r="B276" t="s">
        <v>626</v>
      </c>
      <c r="C276" s="1">
        <f t="shared" si="179"/>
        <v>6506</v>
      </c>
      <c r="D276" s="7">
        <f>IF(R276&gt;0,RANK(R276,(R276:T276,U276:AI276)),0)</f>
        <v>4</v>
      </c>
      <c r="E276" s="7">
        <f>IF(S276&gt;0,RANK(S276,(R276:T276,U276:AI276)),0)</f>
        <v>5</v>
      </c>
      <c r="F276" s="7">
        <f>IF(T276&gt;0,RANK(T276,(R276:T276,U276:AI276)),0)</f>
        <v>3</v>
      </c>
      <c r="G276" s="7">
        <f>IF(U276&gt;0,RANK(U276,(R276:T276,U276:AI276)),0)</f>
        <v>2</v>
      </c>
      <c r="H276" s="7">
        <f t="shared" si="180"/>
        <v>1</v>
      </c>
      <c r="I276" s="49">
        <f t="shared" si="181"/>
        <v>2474</v>
      </c>
      <c r="J276" s="177">
        <f t="shared" si="178"/>
        <v>0.38026437134952351</v>
      </c>
      <c r="K276" s="2"/>
      <c r="L276" s="2">
        <f t="shared" si="182"/>
        <v>3.9348293882569933E-2</v>
      </c>
      <c r="M276" s="2">
        <f t="shared" si="183"/>
        <v>1.3679680295112203E-2</v>
      </c>
      <c r="N276" s="2">
        <f t="shared" si="184"/>
        <v>0.15278204734091608</v>
      </c>
      <c r="O276" s="2">
        <f t="shared" si="168"/>
        <v>0.19628035659391332</v>
      </c>
      <c r="P276" s="2">
        <f t="shared" si="185"/>
        <v>0.57654472794343681</v>
      </c>
      <c r="Q276" s="2">
        <f t="shared" si="139"/>
        <v>2.1364893944051722E-2</v>
      </c>
      <c r="R276" s="1">
        <v>256</v>
      </c>
      <c r="S276" s="1">
        <v>89</v>
      </c>
      <c r="T276" s="1">
        <v>994</v>
      </c>
      <c r="U276" s="1">
        <v>1277</v>
      </c>
      <c r="V276" s="1">
        <v>3751</v>
      </c>
      <c r="W276" s="1">
        <v>85</v>
      </c>
      <c r="X276" s="1">
        <v>4</v>
      </c>
      <c r="Y276" s="1">
        <v>8</v>
      </c>
      <c r="Z276" s="1">
        <v>15</v>
      </c>
      <c r="AD276" s="1">
        <v>19</v>
      </c>
      <c r="AF276" s="1">
        <v>5</v>
      </c>
      <c r="AG276" s="1">
        <v>1</v>
      </c>
      <c r="AI276" s="1">
        <v>2</v>
      </c>
      <c r="AK276" s="7">
        <f t="shared" si="186"/>
        <v>6</v>
      </c>
      <c r="AL276" s="7">
        <f t="shared" si="187"/>
        <v>9</v>
      </c>
      <c r="AM276" s="7">
        <f t="shared" si="188"/>
        <v>8</v>
      </c>
      <c r="AN276" s="2">
        <f t="shared" si="189"/>
        <v>1.3064863203197049E-2</v>
      </c>
      <c r="AO276" s="2">
        <f t="shared" si="190"/>
        <v>6.1481709191515521E-4</v>
      </c>
      <c r="AP276" s="2">
        <f t="shared" si="191"/>
        <v>1.2296341838303104E-3</v>
      </c>
      <c r="AR276" t="str">
        <f t="shared" si="192"/>
        <v>Levy</v>
      </c>
      <c r="AS276" t="s">
        <v>626</v>
      </c>
      <c r="AT276" s="198">
        <v>3</v>
      </c>
      <c r="AV276" s="97">
        <v>12</v>
      </c>
      <c r="AW276" s="99">
        <v>75</v>
      </c>
      <c r="AX276" s="105">
        <f t="shared" si="193"/>
        <v>12075</v>
      </c>
      <c r="AZ276" s="7" t="s">
        <v>2951</v>
      </c>
      <c r="BA276" t="s">
        <v>3184</v>
      </c>
    </row>
    <row r="277" spans="1:53" hidden="1" outlineLevel="1">
      <c r="A277" t="s">
        <v>210</v>
      </c>
      <c r="B277" t="s">
        <v>626</v>
      </c>
      <c r="C277" s="1">
        <f t="shared" si="179"/>
        <v>360</v>
      </c>
      <c r="D277" s="7">
        <f>IF(R277&gt;0,RANK(R277,(R277:T277,U277:AI277)),0)</f>
        <v>4</v>
      </c>
      <c r="E277" s="7">
        <f>IF(S277&gt;0,RANK(S277,(R277:T277,U277:AI277)),0)</f>
        <v>8</v>
      </c>
      <c r="F277" s="7">
        <f>IF(T277&gt;0,RANK(T277,(R277:T277,U277:AI277)),0)</f>
        <v>3</v>
      </c>
      <c r="G277" s="7">
        <f>IF(U277&gt;0,RANK(U277,(R277:T277,U277:AI277)),0)</f>
        <v>2</v>
      </c>
      <c r="H277" s="7">
        <f t="shared" si="180"/>
        <v>1</v>
      </c>
      <c r="I277" s="49">
        <f t="shared" si="181"/>
        <v>46</v>
      </c>
      <c r="J277" s="177">
        <f t="shared" si="178"/>
        <v>0.12777777777777777</v>
      </c>
      <c r="K277" s="2"/>
      <c r="L277" s="2">
        <f t="shared" si="182"/>
        <v>1.9444444444444445E-2</v>
      </c>
      <c r="M277" s="2">
        <f t="shared" si="183"/>
        <v>2.7777777777777779E-3</v>
      </c>
      <c r="N277" s="2">
        <f t="shared" si="184"/>
        <v>0.18888888888888888</v>
      </c>
      <c r="O277" s="2">
        <f t="shared" si="168"/>
        <v>0.31666666666666665</v>
      </c>
      <c r="P277" s="2">
        <f t="shared" si="185"/>
        <v>0.44444444444444442</v>
      </c>
      <c r="Q277" s="2">
        <f t="shared" si="139"/>
        <v>2.777777777777779E-2</v>
      </c>
      <c r="R277" s="1">
        <v>7</v>
      </c>
      <c r="S277" s="1">
        <v>1</v>
      </c>
      <c r="T277" s="1">
        <v>68</v>
      </c>
      <c r="U277" s="1">
        <v>114</v>
      </c>
      <c r="V277" s="1">
        <v>160</v>
      </c>
      <c r="W277" s="1">
        <v>4</v>
      </c>
      <c r="X277" s="1">
        <v>0</v>
      </c>
      <c r="Y277" s="1">
        <v>2</v>
      </c>
      <c r="Z277" s="1">
        <v>3</v>
      </c>
      <c r="AD277" s="1">
        <v>0</v>
      </c>
      <c r="AF277" s="1">
        <v>0</v>
      </c>
      <c r="AG277" s="1">
        <v>1</v>
      </c>
      <c r="AI277" s="1">
        <v>0</v>
      </c>
      <c r="AK277" s="7">
        <f t="shared" si="186"/>
        <v>5</v>
      </c>
      <c r="AL277" s="7">
        <f t="shared" si="187"/>
        <v>0</v>
      </c>
      <c r="AM277" s="7">
        <f t="shared" si="188"/>
        <v>7</v>
      </c>
      <c r="AN277" s="2">
        <f t="shared" si="189"/>
        <v>1.1111111111111112E-2</v>
      </c>
      <c r="AO277" s="2">
        <f t="shared" si="190"/>
        <v>0</v>
      </c>
      <c r="AP277" s="2">
        <f t="shared" si="191"/>
        <v>5.5555555555555558E-3</v>
      </c>
      <c r="AR277" t="str">
        <f t="shared" si="192"/>
        <v>Liberty</v>
      </c>
      <c r="AS277" t="s">
        <v>626</v>
      </c>
      <c r="AT277" s="198">
        <v>2</v>
      </c>
      <c r="AV277" s="97">
        <v>12</v>
      </c>
      <c r="AW277" s="99">
        <v>77</v>
      </c>
      <c r="AX277" s="105">
        <f t="shared" si="193"/>
        <v>12077</v>
      </c>
      <c r="AZ277" s="7" t="s">
        <v>2951</v>
      </c>
      <c r="BA277" t="s">
        <v>3184</v>
      </c>
    </row>
    <row r="278" spans="1:53" hidden="1" outlineLevel="1">
      <c r="A278" t="s">
        <v>1388</v>
      </c>
      <c r="B278" t="s">
        <v>626</v>
      </c>
      <c r="C278" s="1">
        <f t="shared" si="179"/>
        <v>1625</v>
      </c>
      <c r="D278" s="7">
        <f>IF(R278&gt;0,RANK(R278,(R278:T278,U278:AI278)),0)</f>
        <v>4</v>
      </c>
      <c r="E278" s="7">
        <f>IF(S278&gt;0,RANK(S278,(R278:T278,U278:AI278)),0)</f>
        <v>6</v>
      </c>
      <c r="F278" s="7">
        <f>IF(T278&gt;0,RANK(T278,(R278:T278,U278:AI278)),0)</f>
        <v>3</v>
      </c>
      <c r="G278" s="7">
        <f>IF(U278&gt;0,RANK(U278,(R278:T278,U278:AI278)),0)</f>
        <v>2</v>
      </c>
      <c r="H278" s="7">
        <f t="shared" si="180"/>
        <v>1</v>
      </c>
      <c r="I278" s="49">
        <f t="shared" si="181"/>
        <v>324</v>
      </c>
      <c r="J278" s="177">
        <f t="shared" si="178"/>
        <v>0.19938461538461538</v>
      </c>
      <c r="K278" s="2"/>
      <c r="L278" s="2">
        <f t="shared" si="182"/>
        <v>3.323076923076923E-2</v>
      </c>
      <c r="M278" s="2">
        <f t="shared" si="183"/>
        <v>5.5384615384615381E-3</v>
      </c>
      <c r="N278" s="2">
        <f t="shared" si="184"/>
        <v>0.16369230769230769</v>
      </c>
      <c r="O278" s="2">
        <f t="shared" si="168"/>
        <v>0.29046153846153844</v>
      </c>
      <c r="P278" s="2">
        <f t="shared" si="185"/>
        <v>0.48984615384615382</v>
      </c>
      <c r="Q278" s="2">
        <f t="shared" ref="Q278:Q341" si="194">IF(C278=0,"-",(1-L278-M278-N278-O278-P278))</f>
        <v>1.7230769230769383E-2</v>
      </c>
      <c r="R278" s="1">
        <v>54</v>
      </c>
      <c r="S278" s="1">
        <v>9</v>
      </c>
      <c r="T278" s="1">
        <v>266</v>
      </c>
      <c r="U278" s="1">
        <v>472</v>
      </c>
      <c r="V278" s="1">
        <v>796</v>
      </c>
      <c r="W278" s="1">
        <v>21</v>
      </c>
      <c r="X278" s="1">
        <v>2</v>
      </c>
      <c r="Y278" s="1">
        <v>1</v>
      </c>
      <c r="Z278" s="1">
        <v>0</v>
      </c>
      <c r="AD278" s="1">
        <v>2</v>
      </c>
      <c r="AF278" s="1">
        <v>1</v>
      </c>
      <c r="AG278" s="1">
        <v>1</v>
      </c>
      <c r="AI278" s="1">
        <v>0</v>
      </c>
      <c r="AK278" s="7">
        <f t="shared" si="186"/>
        <v>5</v>
      </c>
      <c r="AL278" s="7">
        <f t="shared" si="187"/>
        <v>7</v>
      </c>
      <c r="AM278" s="7">
        <f t="shared" si="188"/>
        <v>8</v>
      </c>
      <c r="AN278" s="2">
        <f t="shared" si="189"/>
        <v>1.2923076923076923E-2</v>
      </c>
      <c r="AO278" s="2">
        <f t="shared" si="190"/>
        <v>1.2307692307692308E-3</v>
      </c>
      <c r="AP278" s="2">
        <f t="shared" si="191"/>
        <v>6.1538461538461541E-4</v>
      </c>
      <c r="AR278" t="str">
        <f t="shared" si="192"/>
        <v>Madison</v>
      </c>
      <c r="AS278" t="s">
        <v>626</v>
      </c>
      <c r="AT278" s="198">
        <v>3</v>
      </c>
      <c r="AV278" s="97">
        <v>12</v>
      </c>
      <c r="AW278" s="99">
        <v>79</v>
      </c>
      <c r="AX278" s="105">
        <f t="shared" si="193"/>
        <v>12079</v>
      </c>
      <c r="AZ278" s="7" t="s">
        <v>2951</v>
      </c>
      <c r="BA278" t="s">
        <v>3184</v>
      </c>
    </row>
    <row r="279" spans="1:53" hidden="1" outlineLevel="1">
      <c r="A279" t="s">
        <v>51</v>
      </c>
      <c r="B279" t="s">
        <v>626</v>
      </c>
      <c r="C279" s="1">
        <f t="shared" si="179"/>
        <v>55799</v>
      </c>
      <c r="D279" s="7">
        <f>IF(R279&gt;0,RANK(R279,(R279:T279,U279:AI279)),0)</f>
        <v>4</v>
      </c>
      <c r="E279" s="7">
        <f>IF(S279&gt;0,RANK(S279,(R279:T279,U279:AI279)),0)</f>
        <v>5</v>
      </c>
      <c r="F279" s="7">
        <f>IF(T279&gt;0,RANK(T279,(R279:T279,U279:AI279)),0)</f>
        <v>2</v>
      </c>
      <c r="G279" s="7">
        <f>IF(U279&gt;0,RANK(U279,(R279:T279,U279:AI279)),0)</f>
        <v>3</v>
      </c>
      <c r="H279" s="7">
        <f t="shared" si="180"/>
        <v>1</v>
      </c>
      <c r="I279" s="49">
        <f t="shared" si="181"/>
        <v>12867</v>
      </c>
      <c r="J279" s="177">
        <f t="shared" si="178"/>
        <v>0.23059553038584921</v>
      </c>
      <c r="K279" s="2"/>
      <c r="L279" s="2">
        <f t="shared" si="182"/>
        <v>8.220577429703041E-2</v>
      </c>
      <c r="M279" s="2">
        <f t="shared" si="183"/>
        <v>2.2133013136436137E-2</v>
      </c>
      <c r="N279" s="2">
        <f t="shared" si="184"/>
        <v>0.24134841126185058</v>
      </c>
      <c r="O279" s="2">
        <f t="shared" si="168"/>
        <v>0.16867685800820803</v>
      </c>
      <c r="P279" s="2">
        <f t="shared" si="185"/>
        <v>0.47194394164769976</v>
      </c>
      <c r="Q279" s="2">
        <f t="shared" si="194"/>
        <v>1.3692001648775154E-2</v>
      </c>
      <c r="R279" s="1">
        <v>4587</v>
      </c>
      <c r="S279" s="1">
        <v>1235</v>
      </c>
      <c r="T279" s="1">
        <v>13467</v>
      </c>
      <c r="U279" s="1">
        <v>9412</v>
      </c>
      <c r="V279" s="1">
        <v>26334</v>
      </c>
      <c r="W279" s="1">
        <v>473</v>
      </c>
      <c r="X279" s="1">
        <v>43</v>
      </c>
      <c r="Y279" s="1">
        <v>58</v>
      </c>
      <c r="Z279" s="1">
        <v>98</v>
      </c>
      <c r="AD279" s="1">
        <v>41</v>
      </c>
      <c r="AF279" s="1">
        <v>32</v>
      </c>
      <c r="AG279" s="1">
        <v>13</v>
      </c>
      <c r="AI279" s="1">
        <v>6</v>
      </c>
      <c r="AK279" s="7">
        <f t="shared" si="186"/>
        <v>6</v>
      </c>
      <c r="AL279" s="7">
        <f t="shared" si="187"/>
        <v>9</v>
      </c>
      <c r="AM279" s="7">
        <f t="shared" si="188"/>
        <v>8</v>
      </c>
      <c r="AN279" s="2">
        <f t="shared" si="189"/>
        <v>8.4768544239144077E-3</v>
      </c>
      <c r="AO279" s="2">
        <f t="shared" si="190"/>
        <v>7.706231294467643E-4</v>
      </c>
      <c r="AP279" s="2">
        <f t="shared" si="191"/>
        <v>1.0394451513467983E-3</v>
      </c>
      <c r="AR279" t="str">
        <f t="shared" si="192"/>
        <v>Manatee</v>
      </c>
      <c r="AS279" t="s">
        <v>626</v>
      </c>
      <c r="AT279" s="198"/>
      <c r="AV279" s="97">
        <v>12</v>
      </c>
      <c r="AW279" s="99">
        <v>81</v>
      </c>
      <c r="AX279" s="105">
        <f t="shared" si="193"/>
        <v>12081</v>
      </c>
      <c r="AZ279" s="7" t="s">
        <v>2951</v>
      </c>
      <c r="BA279" t="s">
        <v>3184</v>
      </c>
    </row>
    <row r="280" spans="1:53" hidden="1" outlineLevel="1">
      <c r="A280" t="s">
        <v>1291</v>
      </c>
      <c r="B280" t="s">
        <v>626</v>
      </c>
      <c r="C280" s="1">
        <f t="shared" si="179"/>
        <v>57239</v>
      </c>
      <c r="D280" s="7">
        <f>IF(R280&gt;0,RANK(R280,(R280:T280,U280:AI280)),0)</f>
        <v>4</v>
      </c>
      <c r="E280" s="7">
        <f>IF(S280&gt;0,RANK(S280,(R280:T280,U280:AI280)),0)</f>
        <v>5</v>
      </c>
      <c r="F280" s="7">
        <f>IF(T280&gt;0,RANK(T280,(R280:T280,U280:AI280)),0)</f>
        <v>2</v>
      </c>
      <c r="G280" s="7">
        <f>IF(U280&gt;0,RANK(U280,(R280:T280,U280:AI280)),0)</f>
        <v>3</v>
      </c>
      <c r="H280" s="7">
        <f t="shared" si="180"/>
        <v>1</v>
      </c>
      <c r="I280" s="49">
        <f t="shared" si="181"/>
        <v>20194</v>
      </c>
      <c r="J280" s="177">
        <f t="shared" si="178"/>
        <v>0.35280141162494105</v>
      </c>
      <c r="K280" s="2"/>
      <c r="L280" s="2">
        <f t="shared" si="182"/>
        <v>5.7373469138175023E-2</v>
      </c>
      <c r="M280" s="2">
        <f t="shared" si="183"/>
        <v>1.2404130051188875E-2</v>
      </c>
      <c r="N280" s="2">
        <f t="shared" si="184"/>
        <v>0.19537378360907773</v>
      </c>
      <c r="O280" s="2">
        <f t="shared" si="168"/>
        <v>0.17248729013434896</v>
      </c>
      <c r="P280" s="2">
        <f t="shared" si="185"/>
        <v>0.54817519523401881</v>
      </c>
      <c r="Q280" s="2">
        <f t="shared" si="194"/>
        <v>1.4186131833190618E-2</v>
      </c>
      <c r="R280" s="1">
        <v>3284</v>
      </c>
      <c r="S280" s="1">
        <v>710</v>
      </c>
      <c r="T280" s="1">
        <v>11183</v>
      </c>
      <c r="U280" s="1">
        <v>9873</v>
      </c>
      <c r="V280" s="1">
        <v>31377</v>
      </c>
      <c r="W280" s="1">
        <v>486</v>
      </c>
      <c r="X280" s="1">
        <v>45</v>
      </c>
      <c r="Y280" s="1">
        <v>57</v>
      </c>
      <c r="Z280" s="1">
        <v>85</v>
      </c>
      <c r="AD280" s="1">
        <v>79</v>
      </c>
      <c r="AF280" s="1">
        <v>41</v>
      </c>
      <c r="AG280" s="1">
        <v>15</v>
      </c>
      <c r="AI280" s="1">
        <v>4</v>
      </c>
      <c r="AK280" s="7">
        <f t="shared" si="186"/>
        <v>6</v>
      </c>
      <c r="AL280" s="7">
        <f t="shared" si="187"/>
        <v>9</v>
      </c>
      <c r="AM280" s="7">
        <f t="shared" si="188"/>
        <v>8</v>
      </c>
      <c r="AN280" s="2">
        <f t="shared" si="189"/>
        <v>8.4907143730673148E-3</v>
      </c>
      <c r="AO280" s="2">
        <f t="shared" si="190"/>
        <v>7.8617725676549211E-4</v>
      </c>
      <c r="AP280" s="2">
        <f t="shared" si="191"/>
        <v>9.9582452523628998E-4</v>
      </c>
      <c r="AR280" t="str">
        <f t="shared" si="192"/>
        <v>Marion</v>
      </c>
      <c r="AS280" t="s">
        <v>626</v>
      </c>
      <c r="AT280" s="198"/>
      <c r="AV280" s="97">
        <v>12</v>
      </c>
      <c r="AW280" s="99">
        <v>83</v>
      </c>
      <c r="AX280" s="105">
        <f t="shared" si="193"/>
        <v>12083</v>
      </c>
      <c r="AZ280" s="7" t="s">
        <v>2951</v>
      </c>
      <c r="BA280" t="s">
        <v>3184</v>
      </c>
    </row>
    <row r="281" spans="1:53" hidden="1" outlineLevel="1">
      <c r="A281" t="s">
        <v>931</v>
      </c>
      <c r="B281" t="s">
        <v>626</v>
      </c>
      <c r="C281" s="1">
        <f t="shared" si="179"/>
        <v>31468</v>
      </c>
      <c r="D281" s="7">
        <f>IF(R281&gt;0,RANK(R281,(R281:T281,U281:AI281)),0)</f>
        <v>4</v>
      </c>
      <c r="E281" s="7">
        <f>IF(S281&gt;0,RANK(S281,(R281:T281,U281:AI281)),0)</f>
        <v>5</v>
      </c>
      <c r="F281" s="7">
        <f>IF(T281&gt;0,RANK(T281,(R281:T281,U281:AI281)),0)</f>
        <v>2</v>
      </c>
      <c r="G281" s="7">
        <f>IF(U281&gt;0,RANK(U281,(R281:T281,U281:AI281)),0)</f>
        <v>3</v>
      </c>
      <c r="H281" s="7">
        <f t="shared" si="180"/>
        <v>1</v>
      </c>
      <c r="I281" s="49">
        <f t="shared" si="181"/>
        <v>9311</v>
      </c>
      <c r="J281" s="177">
        <f t="shared" si="178"/>
        <v>0.29588788610652089</v>
      </c>
      <c r="K281" s="2"/>
      <c r="L281" s="2">
        <f t="shared" si="182"/>
        <v>0.11395703571882547</v>
      </c>
      <c r="M281" s="2">
        <f t="shared" si="183"/>
        <v>2.2880386424304056E-2</v>
      </c>
      <c r="N281" s="2">
        <f t="shared" si="184"/>
        <v>0.21478962755815431</v>
      </c>
      <c r="O281" s="2">
        <f t="shared" si="168"/>
        <v>0.1241260963518495</v>
      </c>
      <c r="P281" s="2">
        <f t="shared" si="185"/>
        <v>0.51067751366467518</v>
      </c>
      <c r="Q281" s="2">
        <f t="shared" si="194"/>
        <v>1.3569340282191589E-2</v>
      </c>
      <c r="R281" s="1">
        <v>3586</v>
      </c>
      <c r="S281" s="1">
        <v>720</v>
      </c>
      <c r="T281" s="1">
        <v>6759</v>
      </c>
      <c r="U281" s="1">
        <v>3906</v>
      </c>
      <c r="V281" s="1">
        <v>16070</v>
      </c>
      <c r="W281" s="1">
        <v>249</v>
      </c>
      <c r="X281" s="1">
        <v>26</v>
      </c>
      <c r="Y281" s="1">
        <v>48</v>
      </c>
      <c r="Z281" s="1">
        <v>60</v>
      </c>
      <c r="AD281" s="1">
        <v>25</v>
      </c>
      <c r="AF281" s="1">
        <v>10</v>
      </c>
      <c r="AG281" s="1">
        <v>5</v>
      </c>
      <c r="AI281" s="1">
        <v>4</v>
      </c>
      <c r="AK281" s="7">
        <f t="shared" si="186"/>
        <v>6</v>
      </c>
      <c r="AL281" s="7">
        <f t="shared" si="187"/>
        <v>9</v>
      </c>
      <c r="AM281" s="7">
        <f t="shared" si="188"/>
        <v>8</v>
      </c>
      <c r="AN281" s="2">
        <f t="shared" si="189"/>
        <v>7.9128003050718196E-3</v>
      </c>
      <c r="AO281" s="2">
        <f t="shared" si="190"/>
        <v>8.2623617643320197E-4</v>
      </c>
      <c r="AP281" s="2">
        <f t="shared" si="191"/>
        <v>1.5253590949536036E-3</v>
      </c>
      <c r="AR281" t="str">
        <f t="shared" si="192"/>
        <v>Martin</v>
      </c>
      <c r="AS281" t="s">
        <v>626</v>
      </c>
      <c r="AT281" s="198">
        <v>18</v>
      </c>
      <c r="AV281" s="97">
        <v>12</v>
      </c>
      <c r="AW281" s="99">
        <v>85</v>
      </c>
      <c r="AX281" s="105">
        <f t="shared" si="193"/>
        <v>12085</v>
      </c>
      <c r="AZ281" s="7" t="s">
        <v>2951</v>
      </c>
      <c r="BA281" t="s">
        <v>3184</v>
      </c>
    </row>
    <row r="282" spans="1:53" hidden="1" outlineLevel="1">
      <c r="A282" t="s">
        <v>700</v>
      </c>
      <c r="B282" t="s">
        <v>626</v>
      </c>
      <c r="C282" s="1">
        <f>SUM(R282:AI282)</f>
        <v>178716</v>
      </c>
      <c r="D282" s="7">
        <f>IF(R282&gt;0,RANK(R282,(R282:T282,U282:AI282)),0)</f>
        <v>4</v>
      </c>
      <c r="E282" s="7">
        <f>IF(S282&gt;0,RANK(S282,(R282:T282,U282:AI282)),0)</f>
        <v>5</v>
      </c>
      <c r="F282" s="7">
        <f>IF(T282&gt;0,RANK(T282,(R282:T282,U282:AI282)),0)</f>
        <v>1</v>
      </c>
      <c r="G282" s="7">
        <f>IF(U282&gt;0,RANK(U282,(R282:T282,U282:AI282)),0)</f>
        <v>3</v>
      </c>
      <c r="H282" s="7">
        <f t="shared" si="180"/>
        <v>2</v>
      </c>
      <c r="I282" s="49">
        <f t="shared" si="181"/>
        <v>71797</v>
      </c>
      <c r="J282" s="177">
        <f>I282/C282</f>
        <v>0.40173795295328901</v>
      </c>
      <c r="K282" s="2"/>
      <c r="L282" s="2">
        <f t="shared" si="182"/>
        <v>2.9096443519326751E-2</v>
      </c>
      <c r="M282" s="2">
        <f t="shared" si="183"/>
        <v>2.2258779292284966E-2</v>
      </c>
      <c r="N282" s="2">
        <f t="shared" si="184"/>
        <v>0.6266086975984243</v>
      </c>
      <c r="O282" s="2">
        <f t="shared" si="168"/>
        <v>9.0568275923812086E-2</v>
      </c>
      <c r="P282" s="2">
        <f t="shared" si="185"/>
        <v>0.22487074464513529</v>
      </c>
      <c r="Q282" s="2">
        <f t="shared" si="194"/>
        <v>6.5970590210166768E-3</v>
      </c>
      <c r="R282" s="1">
        <v>5200</v>
      </c>
      <c r="S282" s="1">
        <v>3978</v>
      </c>
      <c r="T282" s="1">
        <v>111985</v>
      </c>
      <c r="U282" s="1">
        <v>16186</v>
      </c>
      <c r="V282" s="1">
        <v>40188</v>
      </c>
      <c r="W282" s="1">
        <v>549</v>
      </c>
      <c r="X282" s="1">
        <v>65</v>
      </c>
      <c r="Y282" s="1">
        <v>110</v>
      </c>
      <c r="Z282" s="1">
        <v>241</v>
      </c>
      <c r="AD282" s="1">
        <v>57</v>
      </c>
      <c r="AF282" s="1">
        <v>101</v>
      </c>
      <c r="AG282" s="1">
        <v>40</v>
      </c>
      <c r="AI282" s="1">
        <v>16</v>
      </c>
      <c r="AK282" s="7">
        <f t="shared" si="186"/>
        <v>6</v>
      </c>
      <c r="AL282" s="7">
        <f t="shared" si="187"/>
        <v>9</v>
      </c>
      <c r="AM282" s="7">
        <f t="shared" si="188"/>
        <v>8</v>
      </c>
      <c r="AN282" s="2">
        <f t="shared" si="189"/>
        <v>3.0719129792519976E-3</v>
      </c>
      <c r="AO282" s="2">
        <f t="shared" si="190"/>
        <v>3.6370554399158439E-4</v>
      </c>
      <c r="AP282" s="2">
        <f t="shared" si="191"/>
        <v>6.1550168983191204E-4</v>
      </c>
      <c r="AR282" t="str">
        <f t="shared" si="192"/>
        <v>Miami-Dade</v>
      </c>
      <c r="AS282" t="s">
        <v>626</v>
      </c>
      <c r="AT282" s="198"/>
      <c r="AV282" s="97">
        <v>12</v>
      </c>
      <c r="AW282" s="99">
        <v>86</v>
      </c>
      <c r="AX282" s="105">
        <f t="shared" si="193"/>
        <v>12086</v>
      </c>
      <c r="AZ282" s="7" t="s">
        <v>2951</v>
      </c>
      <c r="BA282" t="s">
        <v>3184</v>
      </c>
    </row>
    <row r="283" spans="1:53" hidden="1" outlineLevel="1">
      <c r="A283" t="s">
        <v>341</v>
      </c>
      <c r="B283" t="s">
        <v>626</v>
      </c>
      <c r="C283" s="1">
        <f t="shared" si="179"/>
        <v>11274</v>
      </c>
      <c r="D283" s="7">
        <f>IF(R283&gt;0,RANK(R283,(R283:T283,U283:AI283)),0)</f>
        <v>4</v>
      </c>
      <c r="E283" s="7">
        <f>IF(S283&gt;0,RANK(S283,(R283:T283,U283:AI283)),0)</f>
        <v>5</v>
      </c>
      <c r="F283" s="7">
        <f>IF(T283&gt;0,RANK(T283,(R283:T283,U283:AI283)),0)</f>
        <v>2</v>
      </c>
      <c r="G283" s="7">
        <f>IF(U283&gt;0,RANK(U283,(R283:T283,U283:AI283)),0)</f>
        <v>3</v>
      </c>
      <c r="H283" s="7">
        <f t="shared" si="180"/>
        <v>1</v>
      </c>
      <c r="I283" s="49">
        <f t="shared" si="181"/>
        <v>3311</v>
      </c>
      <c r="J283" s="177">
        <f t="shared" si="178"/>
        <v>0.29368458399858083</v>
      </c>
      <c r="K283" s="2"/>
      <c r="L283" s="2">
        <f t="shared" si="182"/>
        <v>8.7457867660102898E-2</v>
      </c>
      <c r="M283" s="2">
        <f t="shared" si="183"/>
        <v>1.8272130565903849E-2</v>
      </c>
      <c r="N283" s="2">
        <f t="shared" si="184"/>
        <v>0.24498846904381763</v>
      </c>
      <c r="O283" s="2">
        <f t="shared" si="168"/>
        <v>9.4642540358346641E-2</v>
      </c>
      <c r="P283" s="2">
        <f t="shared" si="185"/>
        <v>0.53867305304239843</v>
      </c>
      <c r="Q283" s="2">
        <f t="shared" si="194"/>
        <v>1.5965939329430578E-2</v>
      </c>
      <c r="R283" s="1">
        <v>986</v>
      </c>
      <c r="S283" s="1">
        <v>206</v>
      </c>
      <c r="T283" s="1">
        <v>2762</v>
      </c>
      <c r="U283" s="1">
        <v>1067</v>
      </c>
      <c r="V283" s="1">
        <v>6073</v>
      </c>
      <c r="W283" s="1">
        <v>94</v>
      </c>
      <c r="X283" s="1">
        <v>20</v>
      </c>
      <c r="Y283" s="1">
        <v>13</v>
      </c>
      <c r="Z283" s="1">
        <v>23</v>
      </c>
      <c r="AD283" s="1">
        <v>13</v>
      </c>
      <c r="AF283" s="1">
        <v>11</v>
      </c>
      <c r="AG283" s="1">
        <v>4</v>
      </c>
      <c r="AI283" s="1">
        <v>2</v>
      </c>
      <c r="AK283" s="7">
        <f t="shared" si="186"/>
        <v>6</v>
      </c>
      <c r="AL283" s="7">
        <f t="shared" si="187"/>
        <v>8</v>
      </c>
      <c r="AM283" s="7">
        <f t="shared" si="188"/>
        <v>9</v>
      </c>
      <c r="AN283" s="2">
        <f t="shared" si="189"/>
        <v>8.3377683164803981E-3</v>
      </c>
      <c r="AO283" s="2">
        <f t="shared" si="190"/>
        <v>1.7739932588256165E-3</v>
      </c>
      <c r="AP283" s="2">
        <f t="shared" si="191"/>
        <v>1.1530956182366507E-3</v>
      </c>
      <c r="AR283" t="str">
        <f t="shared" si="192"/>
        <v>Monroe</v>
      </c>
      <c r="AS283" t="s">
        <v>626</v>
      </c>
      <c r="AT283" s="198">
        <v>26</v>
      </c>
      <c r="AV283" s="97">
        <v>12</v>
      </c>
      <c r="AW283" s="99">
        <v>87</v>
      </c>
      <c r="AX283" s="105">
        <f t="shared" si="193"/>
        <v>12087</v>
      </c>
      <c r="AZ283" s="7" t="s">
        <v>2951</v>
      </c>
      <c r="BA283" t="s">
        <v>3184</v>
      </c>
    </row>
    <row r="284" spans="1:53" hidden="1" outlineLevel="1">
      <c r="A284" t="s">
        <v>505</v>
      </c>
      <c r="B284" t="s">
        <v>626</v>
      </c>
      <c r="C284" s="1">
        <f t="shared" si="179"/>
        <v>17979</v>
      </c>
      <c r="D284" s="7">
        <f>IF(R284&gt;0,RANK(R284,(R284:T284,U284:AI284)),0)</f>
        <v>4</v>
      </c>
      <c r="E284" s="7">
        <f>IF(S284&gt;0,RANK(S284,(R284:T284,U284:AI284)),0)</f>
        <v>5</v>
      </c>
      <c r="F284" s="7">
        <f>IF(T284&gt;0,RANK(T284,(R284:T284,U284:AI284)),0)</f>
        <v>2</v>
      </c>
      <c r="G284" s="7">
        <f>IF(U284&gt;0,RANK(U284,(R284:T284,U284:AI284)),0)</f>
        <v>3</v>
      </c>
      <c r="H284" s="7">
        <f t="shared" si="180"/>
        <v>1</v>
      </c>
      <c r="I284" s="49">
        <f t="shared" si="181"/>
        <v>5278</v>
      </c>
      <c r="J284" s="177">
        <f t="shared" si="178"/>
        <v>0.29356471438900938</v>
      </c>
      <c r="K284" s="2"/>
      <c r="L284" s="2">
        <f t="shared" si="182"/>
        <v>5.8457088825852384E-2</v>
      </c>
      <c r="M284" s="2">
        <f t="shared" si="183"/>
        <v>1.0567884754435731E-2</v>
      </c>
      <c r="N284" s="2">
        <f t="shared" si="184"/>
        <v>0.21808776906390789</v>
      </c>
      <c r="O284" s="2">
        <f t="shared" si="168"/>
        <v>0.18916513710439958</v>
      </c>
      <c r="P284" s="2">
        <f t="shared" si="185"/>
        <v>0.51165248345291725</v>
      </c>
      <c r="Q284" s="2">
        <f t="shared" si="194"/>
        <v>1.206963679848716E-2</v>
      </c>
      <c r="R284" s="1">
        <v>1051</v>
      </c>
      <c r="S284" s="1">
        <v>190</v>
      </c>
      <c r="T284" s="1">
        <v>3921</v>
      </c>
      <c r="U284" s="1">
        <v>3401</v>
      </c>
      <c r="V284" s="1">
        <v>9199</v>
      </c>
      <c r="W284" s="1">
        <v>145</v>
      </c>
      <c r="X284" s="1">
        <v>4</v>
      </c>
      <c r="Y284" s="1">
        <v>16</v>
      </c>
      <c r="Z284" s="1">
        <v>27</v>
      </c>
      <c r="AD284" s="1">
        <v>15</v>
      </c>
      <c r="AF284" s="1">
        <v>7</v>
      </c>
      <c r="AG284" s="1">
        <v>2</v>
      </c>
      <c r="AI284" s="1">
        <v>1</v>
      </c>
      <c r="AK284" s="7">
        <f t="shared" si="186"/>
        <v>6</v>
      </c>
      <c r="AL284" s="7">
        <f t="shared" si="187"/>
        <v>9</v>
      </c>
      <c r="AM284" s="7">
        <f t="shared" si="188"/>
        <v>8</v>
      </c>
      <c r="AN284" s="2">
        <f t="shared" si="189"/>
        <v>8.0649646810167421E-3</v>
      </c>
      <c r="AO284" s="2">
        <f t="shared" si="190"/>
        <v>2.2248178430391011E-4</v>
      </c>
      <c r="AP284" s="2">
        <f t="shared" si="191"/>
        <v>8.8992713721564043E-4</v>
      </c>
      <c r="AR284" t="str">
        <f t="shared" si="192"/>
        <v>Nassau</v>
      </c>
      <c r="AS284" t="s">
        <v>626</v>
      </c>
      <c r="AT284" s="198">
        <v>4</v>
      </c>
      <c r="AV284" s="97">
        <v>12</v>
      </c>
      <c r="AW284" s="99">
        <v>89</v>
      </c>
      <c r="AX284" s="105">
        <f t="shared" si="193"/>
        <v>12089</v>
      </c>
      <c r="AZ284" s="7" t="s">
        <v>2951</v>
      </c>
      <c r="BA284" t="s">
        <v>3184</v>
      </c>
    </row>
    <row r="285" spans="1:53" hidden="1" outlineLevel="1">
      <c r="A285" t="s">
        <v>1560</v>
      </c>
      <c r="B285" t="s">
        <v>626</v>
      </c>
      <c r="C285" s="1">
        <f t="shared" si="179"/>
        <v>39430</v>
      </c>
      <c r="D285" s="7">
        <f>IF(R285&gt;0,RANK(R285,(R285:T285,U285:AI285)),0)</f>
        <v>4</v>
      </c>
      <c r="E285" s="7">
        <f>IF(S285&gt;0,RANK(S285,(R285:T285,U285:AI285)),0)</f>
        <v>5</v>
      </c>
      <c r="F285" s="7">
        <f>IF(T285&gt;0,RANK(T285,(R285:T285,U285:AI285)),0)</f>
        <v>2</v>
      </c>
      <c r="G285" s="7">
        <f>IF(U285&gt;0,RANK(U285,(R285:T285,U285:AI285)),0)</f>
        <v>3</v>
      </c>
      <c r="H285" s="7">
        <f t="shared" si="180"/>
        <v>1</v>
      </c>
      <c r="I285" s="49">
        <f t="shared" si="181"/>
        <v>8939</v>
      </c>
      <c r="J285" s="177">
        <f t="shared" si="178"/>
        <v>0.22670555414658888</v>
      </c>
      <c r="K285" s="2"/>
      <c r="L285" s="2">
        <f t="shared" si="182"/>
        <v>8.0928227238143552E-2</v>
      </c>
      <c r="M285" s="2">
        <f t="shared" si="183"/>
        <v>1.3720517372558966E-2</v>
      </c>
      <c r="N285" s="2">
        <f t="shared" si="184"/>
        <v>0.22460055795079889</v>
      </c>
      <c r="O285" s="2">
        <f t="shared" si="168"/>
        <v>0.20826781638346437</v>
      </c>
      <c r="P285" s="2">
        <f t="shared" si="185"/>
        <v>0.4513061120973878</v>
      </c>
      <c r="Q285" s="2">
        <f t="shared" si="194"/>
        <v>2.1176768957646419E-2</v>
      </c>
      <c r="R285" s="1">
        <v>3191</v>
      </c>
      <c r="S285" s="1">
        <v>541</v>
      </c>
      <c r="T285" s="1">
        <v>8856</v>
      </c>
      <c r="U285" s="1">
        <v>8212</v>
      </c>
      <c r="V285" s="1">
        <v>17795</v>
      </c>
      <c r="W285" s="1">
        <v>474</v>
      </c>
      <c r="X285" s="1">
        <v>42</v>
      </c>
      <c r="Y285" s="1">
        <v>46</v>
      </c>
      <c r="Z285" s="1">
        <v>111</v>
      </c>
      <c r="AD285" s="1">
        <v>123</v>
      </c>
      <c r="AF285" s="1">
        <v>23</v>
      </c>
      <c r="AG285" s="1">
        <v>13</v>
      </c>
      <c r="AI285" s="1">
        <v>3</v>
      </c>
      <c r="AK285" s="7">
        <f t="shared" si="186"/>
        <v>6</v>
      </c>
      <c r="AL285" s="7">
        <f t="shared" si="187"/>
        <v>9</v>
      </c>
      <c r="AM285" s="7">
        <f t="shared" si="188"/>
        <v>8</v>
      </c>
      <c r="AN285" s="2">
        <f t="shared" si="189"/>
        <v>1.2021303575957393E-2</v>
      </c>
      <c r="AO285" s="2">
        <f t="shared" si="190"/>
        <v>1.0651787978696425E-3</v>
      </c>
      <c r="AP285" s="2">
        <f t="shared" si="191"/>
        <v>1.1666243976667513E-3</v>
      </c>
      <c r="AR285" t="str">
        <f t="shared" si="192"/>
        <v>Okaloosa</v>
      </c>
      <c r="AS285" t="s">
        <v>626</v>
      </c>
      <c r="AT285" s="198">
        <v>1</v>
      </c>
      <c r="AV285" s="97">
        <v>12</v>
      </c>
      <c r="AW285" s="99">
        <v>91</v>
      </c>
      <c r="AX285" s="105">
        <f t="shared" si="193"/>
        <v>12091</v>
      </c>
      <c r="AZ285" s="7" t="s">
        <v>2951</v>
      </c>
      <c r="BA285" t="s">
        <v>3184</v>
      </c>
    </row>
    <row r="286" spans="1:53" hidden="1" outlineLevel="1">
      <c r="A286" t="s">
        <v>845</v>
      </c>
      <c r="B286" t="s">
        <v>626</v>
      </c>
      <c r="C286" s="1">
        <f t="shared" si="179"/>
        <v>3766</v>
      </c>
      <c r="D286" s="7">
        <f>IF(R286&gt;0,RANK(R286,(R286:T286,U286:AI286)),0)</f>
        <v>4</v>
      </c>
      <c r="E286" s="7">
        <f>IF(S286&gt;0,RANK(S286,(R286:T286,U286:AI286)),0)</f>
        <v>6</v>
      </c>
      <c r="F286" s="7">
        <f>IF(T286&gt;0,RANK(T286,(R286:T286,U286:AI286)),0)</f>
        <v>2</v>
      </c>
      <c r="G286" s="7">
        <f>IF(U286&gt;0,RANK(U286,(R286:T286,U286:AI286)),0)</f>
        <v>3</v>
      </c>
      <c r="H286" s="7">
        <f t="shared" si="180"/>
        <v>1</v>
      </c>
      <c r="I286" s="49">
        <f t="shared" si="181"/>
        <v>1473</v>
      </c>
      <c r="J286" s="177">
        <f t="shared" si="178"/>
        <v>0.3911311736590547</v>
      </c>
      <c r="K286" s="2"/>
      <c r="L286" s="2">
        <f t="shared" si="182"/>
        <v>3.956452469463622E-2</v>
      </c>
      <c r="M286" s="2">
        <f t="shared" si="183"/>
        <v>1.0621348911311737E-2</v>
      </c>
      <c r="N286" s="2">
        <f t="shared" si="184"/>
        <v>0.19410515135422199</v>
      </c>
      <c r="O286" s="2">
        <f t="shared" si="168"/>
        <v>0.15241635687732341</v>
      </c>
      <c r="P286" s="2">
        <f t="shared" si="185"/>
        <v>0.58523632501327671</v>
      </c>
      <c r="Q286" s="2">
        <f t="shared" si="194"/>
        <v>1.8056293149229963E-2</v>
      </c>
      <c r="R286" s="1">
        <v>149</v>
      </c>
      <c r="S286" s="1">
        <v>40</v>
      </c>
      <c r="T286" s="1">
        <v>731</v>
      </c>
      <c r="U286" s="1">
        <v>574</v>
      </c>
      <c r="V286" s="1">
        <v>2204</v>
      </c>
      <c r="W286" s="1">
        <v>47</v>
      </c>
      <c r="X286" s="1">
        <v>1</v>
      </c>
      <c r="Y286" s="1">
        <v>5</v>
      </c>
      <c r="Z286" s="1">
        <v>2</v>
      </c>
      <c r="AD286" s="1">
        <v>9</v>
      </c>
      <c r="AF286" s="1">
        <v>1</v>
      </c>
      <c r="AG286" s="1">
        <v>2</v>
      </c>
      <c r="AI286" s="1">
        <v>1</v>
      </c>
      <c r="AK286" s="7">
        <f t="shared" si="186"/>
        <v>5</v>
      </c>
      <c r="AL286" s="7">
        <f t="shared" si="187"/>
        <v>9</v>
      </c>
      <c r="AM286" s="7">
        <f t="shared" si="188"/>
        <v>7</v>
      </c>
      <c r="AN286" s="2">
        <f t="shared" si="189"/>
        <v>1.248008497079129E-2</v>
      </c>
      <c r="AO286" s="2">
        <f t="shared" si="190"/>
        <v>2.6553372278279339E-4</v>
      </c>
      <c r="AP286" s="2">
        <f t="shared" si="191"/>
        <v>1.3276686139139671E-3</v>
      </c>
      <c r="AR286" t="str">
        <f t="shared" si="192"/>
        <v>Okeechobee</v>
      </c>
      <c r="AS286" t="s">
        <v>626</v>
      </c>
      <c r="AT286" s="198">
        <v>17</v>
      </c>
      <c r="AV286" s="97">
        <v>12</v>
      </c>
      <c r="AW286" s="99">
        <v>93</v>
      </c>
      <c r="AX286" s="105">
        <f t="shared" si="193"/>
        <v>12093</v>
      </c>
      <c r="AZ286" s="7" t="s">
        <v>2951</v>
      </c>
      <c r="BA286" t="s">
        <v>3184</v>
      </c>
    </row>
    <row r="287" spans="1:53" hidden="1" outlineLevel="1">
      <c r="A287" t="s">
        <v>1412</v>
      </c>
      <c r="B287" t="s">
        <v>626</v>
      </c>
      <c r="C287" s="1">
        <f t="shared" si="179"/>
        <v>103366</v>
      </c>
      <c r="D287" s="7">
        <f>IF(R287&gt;0,RANK(R287,(R287:T287,U287:AI287)),0)</f>
        <v>4</v>
      </c>
      <c r="E287" s="7">
        <f>IF(S287&gt;0,RANK(S287,(R287:T287,U287:AI287)),0)</f>
        <v>5</v>
      </c>
      <c r="F287" s="7">
        <f>IF(T287&gt;0,RANK(T287,(R287:T287,U287:AI287)),0)</f>
        <v>2</v>
      </c>
      <c r="G287" s="7">
        <f>IF(U287&gt;0,RANK(U287,(R287:T287,U287:AI287)),0)</f>
        <v>3</v>
      </c>
      <c r="H287" s="7">
        <f t="shared" si="180"/>
        <v>1</v>
      </c>
      <c r="I287" s="49">
        <f t="shared" si="181"/>
        <v>9256</v>
      </c>
      <c r="J287" s="177">
        <f t="shared" si="178"/>
        <v>8.9545885494263108E-2</v>
      </c>
      <c r="K287" s="2"/>
      <c r="L287" s="2">
        <f t="shared" si="182"/>
        <v>7.1599945823578356E-2</v>
      </c>
      <c r="M287" s="2">
        <f t="shared" si="183"/>
        <v>1.8207147417913048E-2</v>
      </c>
      <c r="N287" s="2">
        <f t="shared" si="184"/>
        <v>0.30835090842249868</v>
      </c>
      <c r="O287" s="2">
        <f t="shared" si="168"/>
        <v>0.18757618559294159</v>
      </c>
      <c r="P287" s="2">
        <f t="shared" si="185"/>
        <v>0.3978967939167618</v>
      </c>
      <c r="Q287" s="2">
        <f t="shared" si="194"/>
        <v>1.6369018826306536E-2</v>
      </c>
      <c r="R287" s="1">
        <v>7401</v>
      </c>
      <c r="S287" s="1">
        <v>1882</v>
      </c>
      <c r="T287" s="1">
        <v>31873</v>
      </c>
      <c r="U287" s="1">
        <v>19389</v>
      </c>
      <c r="V287" s="1">
        <v>41129</v>
      </c>
      <c r="W287" s="1">
        <v>1038</v>
      </c>
      <c r="X287" s="1">
        <v>93</v>
      </c>
      <c r="Y287" s="1">
        <v>101</v>
      </c>
      <c r="Z287" s="1">
        <v>226</v>
      </c>
      <c r="AD287" s="1">
        <v>115</v>
      </c>
      <c r="AF287" s="1">
        <v>71</v>
      </c>
      <c r="AG287" s="1">
        <v>28</v>
      </c>
      <c r="AI287" s="1">
        <v>20</v>
      </c>
      <c r="AK287" s="7">
        <f t="shared" si="186"/>
        <v>6</v>
      </c>
      <c r="AL287" s="7">
        <f t="shared" si="187"/>
        <v>9</v>
      </c>
      <c r="AM287" s="7">
        <f t="shared" si="188"/>
        <v>8</v>
      </c>
      <c r="AN287" s="2">
        <f t="shared" si="189"/>
        <v>1.0041986726776697E-2</v>
      </c>
      <c r="AO287" s="2">
        <f t="shared" si="190"/>
        <v>8.9971557378635137E-4</v>
      </c>
      <c r="AP287" s="2">
        <f t="shared" si="191"/>
        <v>9.771104618539945E-4</v>
      </c>
      <c r="AR287" t="str">
        <f t="shared" si="192"/>
        <v>Orange</v>
      </c>
      <c r="AS287" t="s">
        <v>626</v>
      </c>
      <c r="AT287" s="198"/>
      <c r="AV287" s="97">
        <v>12</v>
      </c>
      <c r="AW287" s="99">
        <v>95</v>
      </c>
      <c r="AX287" s="105">
        <f t="shared" si="193"/>
        <v>12095</v>
      </c>
      <c r="AZ287" s="7" t="s">
        <v>2951</v>
      </c>
      <c r="BA287" t="s">
        <v>3184</v>
      </c>
    </row>
    <row r="288" spans="1:53" hidden="1" outlineLevel="1">
      <c r="A288" t="s">
        <v>2267</v>
      </c>
      <c r="B288" t="s">
        <v>626</v>
      </c>
      <c r="C288" s="1">
        <f t="shared" si="179"/>
        <v>22097</v>
      </c>
      <c r="D288" s="7">
        <f>IF(R288&gt;0,RANK(R288,(R288:T288,U288:AI288)),0)</f>
        <v>4</v>
      </c>
      <c r="E288" s="7">
        <f>IF(S288&gt;0,RANK(S288,(R288:T288,U288:AI288)),0)</f>
        <v>5</v>
      </c>
      <c r="F288" s="7">
        <f>IF(T288&gt;0,RANK(T288,(R288:T288,U288:AI288)),0)</f>
        <v>2</v>
      </c>
      <c r="G288" s="7">
        <f>IF(U288&gt;0,RANK(U288,(R288:T288,U288:AI288)),0)</f>
        <v>3</v>
      </c>
      <c r="H288" s="7">
        <f t="shared" si="180"/>
        <v>1</v>
      </c>
      <c r="I288" s="49">
        <f t="shared" si="181"/>
        <v>4619</v>
      </c>
      <c r="J288" s="177">
        <f t="shared" si="178"/>
        <v>0.20903290039371861</v>
      </c>
      <c r="K288" s="2"/>
      <c r="L288" s="2">
        <f t="shared" si="182"/>
        <v>4.1906141105127394E-2</v>
      </c>
      <c r="M288" s="2">
        <f t="shared" si="183"/>
        <v>2.3577861248133231E-2</v>
      </c>
      <c r="N288" s="2">
        <f t="shared" si="184"/>
        <v>0.25976376883739877</v>
      </c>
      <c r="O288" s="2">
        <f t="shared" si="168"/>
        <v>0.18975426528488029</v>
      </c>
      <c r="P288" s="2">
        <f t="shared" si="185"/>
        <v>0.46879666923111735</v>
      </c>
      <c r="Q288" s="2">
        <f t="shared" si="194"/>
        <v>1.6201294293342994E-2</v>
      </c>
      <c r="R288" s="1">
        <v>926</v>
      </c>
      <c r="S288" s="1">
        <v>521</v>
      </c>
      <c r="T288" s="1">
        <v>5740</v>
      </c>
      <c r="U288" s="1">
        <v>4193</v>
      </c>
      <c r="V288" s="1">
        <v>10359</v>
      </c>
      <c r="W288" s="1">
        <v>220</v>
      </c>
      <c r="X288" s="1">
        <v>11</v>
      </c>
      <c r="Y288" s="1">
        <v>25</v>
      </c>
      <c r="Z288" s="1">
        <v>48</v>
      </c>
      <c r="AD288" s="1">
        <v>31</v>
      </c>
      <c r="AF288" s="1">
        <v>12</v>
      </c>
      <c r="AG288" s="1">
        <v>7</v>
      </c>
      <c r="AI288" s="1">
        <v>4</v>
      </c>
      <c r="AK288" s="7">
        <f t="shared" si="186"/>
        <v>6</v>
      </c>
      <c r="AL288" s="7">
        <f t="shared" si="187"/>
        <v>9</v>
      </c>
      <c r="AM288" s="7">
        <f t="shared" si="188"/>
        <v>8</v>
      </c>
      <c r="AN288" s="2">
        <f t="shared" si="189"/>
        <v>9.956102638367199E-3</v>
      </c>
      <c r="AO288" s="2">
        <f t="shared" si="190"/>
        <v>4.9780513191835995E-4</v>
      </c>
      <c r="AP288" s="2">
        <f t="shared" si="191"/>
        <v>1.1313752998144545E-3</v>
      </c>
      <c r="AR288" t="str">
        <f t="shared" si="192"/>
        <v>Osceola</v>
      </c>
      <c r="AS288" t="s">
        <v>626</v>
      </c>
      <c r="AT288" s="198">
        <v>9</v>
      </c>
      <c r="AV288" s="97">
        <v>12</v>
      </c>
      <c r="AW288" s="99">
        <v>97</v>
      </c>
      <c r="AX288" s="105">
        <f t="shared" si="193"/>
        <v>12097</v>
      </c>
      <c r="AZ288" s="7" t="s">
        <v>2951</v>
      </c>
      <c r="BA288" t="s">
        <v>3184</v>
      </c>
    </row>
    <row r="289" spans="1:53" hidden="1" outlineLevel="1">
      <c r="A289" t="s">
        <v>1422</v>
      </c>
      <c r="B289" t="s">
        <v>626</v>
      </c>
      <c r="C289" s="1">
        <f t="shared" si="179"/>
        <v>127295</v>
      </c>
      <c r="D289" s="7">
        <f>IF(R289&gt;0,RANK(R289,(R289:T289,U289:AI289)),0)</f>
        <v>4</v>
      </c>
      <c r="E289" s="7">
        <f>IF(S289&gt;0,RANK(S289,(R289:T289,U289:AI289)),0)</f>
        <v>5</v>
      </c>
      <c r="F289" s="7">
        <f>IF(T289&gt;0,RANK(T289,(R289:T289,U289:AI289)),0)</f>
        <v>2</v>
      </c>
      <c r="G289" s="7">
        <f>IF(U289&gt;0,RANK(U289,(R289:T289,U289:AI289)),0)</f>
        <v>3</v>
      </c>
      <c r="H289" s="7">
        <f t="shared" si="180"/>
        <v>1</v>
      </c>
      <c r="I289" s="49">
        <f t="shared" si="181"/>
        <v>35314</v>
      </c>
      <c r="J289" s="177">
        <f t="shared" si="178"/>
        <v>0.27741859460308732</v>
      </c>
      <c r="K289" s="2"/>
      <c r="L289" s="2">
        <f t="shared" si="182"/>
        <v>9.4237794100318156E-2</v>
      </c>
      <c r="M289" s="2">
        <f t="shared" si="183"/>
        <v>1.0888094583447897E-2</v>
      </c>
      <c r="N289" s="2">
        <f t="shared" si="184"/>
        <v>0.24352095526140069</v>
      </c>
      <c r="O289" s="2">
        <f t="shared" si="168"/>
        <v>0.12085313641541302</v>
      </c>
      <c r="P289" s="2">
        <f t="shared" si="185"/>
        <v>0.52093954986448798</v>
      </c>
      <c r="Q289" s="2">
        <f t="shared" si="194"/>
        <v>9.5604697749321899E-3</v>
      </c>
      <c r="R289" s="1">
        <v>11996</v>
      </c>
      <c r="S289" s="1">
        <v>1386</v>
      </c>
      <c r="T289" s="1">
        <v>30999</v>
      </c>
      <c r="U289" s="1">
        <v>15384</v>
      </c>
      <c r="V289" s="1">
        <v>66313</v>
      </c>
      <c r="W289" s="1">
        <v>567</v>
      </c>
      <c r="X289" s="1">
        <v>93</v>
      </c>
      <c r="Y289" s="1">
        <v>123</v>
      </c>
      <c r="Z289" s="1">
        <v>207</v>
      </c>
      <c r="AD289" s="1">
        <v>92</v>
      </c>
      <c r="AF289" s="1">
        <v>81</v>
      </c>
      <c r="AG289" s="1">
        <v>36</v>
      </c>
      <c r="AI289" s="1">
        <v>18</v>
      </c>
      <c r="AK289" s="7">
        <f t="shared" si="186"/>
        <v>6</v>
      </c>
      <c r="AL289" s="7">
        <f t="shared" si="187"/>
        <v>9</v>
      </c>
      <c r="AM289" s="7">
        <f t="shared" si="188"/>
        <v>8</v>
      </c>
      <c r="AN289" s="2">
        <f t="shared" si="189"/>
        <v>4.4542205114105034E-3</v>
      </c>
      <c r="AO289" s="2">
        <f t="shared" si="190"/>
        <v>7.3058643308849527E-4</v>
      </c>
      <c r="AP289" s="2">
        <f t="shared" si="191"/>
        <v>9.6625947602026793E-4</v>
      </c>
      <c r="AR289" t="str">
        <f t="shared" si="192"/>
        <v>Palm Beach</v>
      </c>
      <c r="AS289" t="s">
        <v>626</v>
      </c>
      <c r="AT289" s="198"/>
      <c r="AV289" s="97">
        <v>12</v>
      </c>
      <c r="AW289" s="99">
        <v>99</v>
      </c>
      <c r="AX289" s="105">
        <f t="shared" si="193"/>
        <v>12099</v>
      </c>
      <c r="AZ289" s="7" t="s">
        <v>2951</v>
      </c>
      <c r="BA289" t="s">
        <v>3184</v>
      </c>
    </row>
    <row r="290" spans="1:53" hidden="1" outlineLevel="1">
      <c r="A290" t="s">
        <v>1423</v>
      </c>
      <c r="B290" t="s">
        <v>626</v>
      </c>
      <c r="C290" s="1">
        <f t="shared" si="179"/>
        <v>65865</v>
      </c>
      <c r="D290" s="7">
        <f>IF(R290&gt;0,RANK(R290,(R290:T290,U290:AI290)),0)</f>
        <v>4</v>
      </c>
      <c r="E290" s="7">
        <f>IF(S290&gt;0,RANK(S290,(R290:T290,U290:AI290)),0)</f>
        <v>5</v>
      </c>
      <c r="F290" s="7">
        <f>IF(T290&gt;0,RANK(T290,(R290:T290,U290:AI290)),0)</f>
        <v>2</v>
      </c>
      <c r="G290" s="7">
        <f>IF(U290&gt;0,RANK(U290,(R290:T290,U290:AI290)),0)</f>
        <v>3</v>
      </c>
      <c r="H290" s="7">
        <f t="shared" si="180"/>
        <v>1</v>
      </c>
      <c r="I290" s="49">
        <f t="shared" si="181"/>
        <v>19717</v>
      </c>
      <c r="J290" s="177">
        <f t="shared" si="178"/>
        <v>0.29935474075761026</v>
      </c>
      <c r="K290" s="2"/>
      <c r="L290" s="2">
        <f t="shared" si="182"/>
        <v>5.8179609807940486E-2</v>
      </c>
      <c r="M290" s="2">
        <f t="shared" si="183"/>
        <v>1.9494420405374632E-2</v>
      </c>
      <c r="N290" s="2">
        <f t="shared" si="184"/>
        <v>0.21021786988537158</v>
      </c>
      <c r="O290" s="2">
        <f t="shared" si="168"/>
        <v>0.18847642905943976</v>
      </c>
      <c r="P290" s="2">
        <f t="shared" si="185"/>
        <v>0.50957261064298187</v>
      </c>
      <c r="Q290" s="2">
        <f t="shared" si="194"/>
        <v>1.4059060198891693E-2</v>
      </c>
      <c r="R290" s="1">
        <v>3832</v>
      </c>
      <c r="S290" s="1">
        <v>1284</v>
      </c>
      <c r="T290" s="1">
        <v>13846</v>
      </c>
      <c r="U290" s="1">
        <v>12414</v>
      </c>
      <c r="V290" s="1">
        <v>33563</v>
      </c>
      <c r="W290" s="1">
        <v>522</v>
      </c>
      <c r="X290" s="1">
        <v>47</v>
      </c>
      <c r="Y290" s="1">
        <v>61</v>
      </c>
      <c r="Z290" s="1">
        <v>127</v>
      </c>
      <c r="AD290" s="1">
        <v>88</v>
      </c>
      <c r="AF290" s="1">
        <v>40</v>
      </c>
      <c r="AG290" s="1">
        <v>31</v>
      </c>
      <c r="AI290" s="1">
        <v>10</v>
      </c>
      <c r="AK290" s="7">
        <f t="shared" si="186"/>
        <v>6</v>
      </c>
      <c r="AL290" s="7">
        <f t="shared" si="187"/>
        <v>9</v>
      </c>
      <c r="AM290" s="7">
        <f t="shared" si="188"/>
        <v>8</v>
      </c>
      <c r="AN290" s="2">
        <f t="shared" si="189"/>
        <v>7.925301753586883E-3</v>
      </c>
      <c r="AO290" s="2">
        <f t="shared" si="190"/>
        <v>7.1358080923100285E-4</v>
      </c>
      <c r="AP290" s="2">
        <f t="shared" si="191"/>
        <v>9.2613679495938666E-4</v>
      </c>
      <c r="AR290" t="str">
        <f t="shared" si="192"/>
        <v>Pasco</v>
      </c>
      <c r="AS290" t="s">
        <v>626</v>
      </c>
      <c r="AT290" s="198">
        <v>12</v>
      </c>
      <c r="AV290" s="97">
        <v>12</v>
      </c>
      <c r="AW290" s="99">
        <v>101</v>
      </c>
      <c r="AX290" s="105">
        <f t="shared" si="193"/>
        <v>12101</v>
      </c>
      <c r="AZ290" s="7" t="s">
        <v>2951</v>
      </c>
      <c r="BA290" t="s">
        <v>3184</v>
      </c>
    </row>
    <row r="291" spans="1:53" hidden="1" outlineLevel="1">
      <c r="A291" t="s">
        <v>2268</v>
      </c>
      <c r="B291" t="s">
        <v>626</v>
      </c>
      <c r="C291" s="1">
        <f t="shared" si="179"/>
        <v>131718</v>
      </c>
      <c r="D291" s="7">
        <f>IF(R291&gt;0,RANK(R291,(R291:T291,U291:AI291)),0)</f>
        <v>4</v>
      </c>
      <c r="E291" s="7">
        <f>IF(S291&gt;0,RANK(S291,(R291:T291,U291:AI291)),0)</f>
        <v>5</v>
      </c>
      <c r="F291" s="7">
        <f>IF(T291&gt;0,RANK(T291,(R291:T291,U291:AI291)),0)</f>
        <v>2</v>
      </c>
      <c r="G291" s="7">
        <f>IF(U291&gt;0,RANK(U291,(R291:T291,U291:AI291)),0)</f>
        <v>3</v>
      </c>
      <c r="H291" s="7">
        <f t="shared" si="180"/>
        <v>1</v>
      </c>
      <c r="I291" s="49">
        <f t="shared" si="181"/>
        <v>31190</v>
      </c>
      <c r="J291" s="177">
        <f t="shared" si="178"/>
        <v>0.23679375635828057</v>
      </c>
      <c r="K291" s="2"/>
      <c r="L291" s="2">
        <f t="shared" si="182"/>
        <v>8.334472129853171E-2</v>
      </c>
      <c r="M291" s="2">
        <f t="shared" si="183"/>
        <v>3.758028515464857E-2</v>
      </c>
      <c r="N291" s="2">
        <f t="shared" si="184"/>
        <v>0.22763783233878437</v>
      </c>
      <c r="O291" s="2">
        <f t="shared" si="168"/>
        <v>0.16700071364581909</v>
      </c>
      <c r="P291" s="2">
        <f t="shared" si="185"/>
        <v>0.46443158869706497</v>
      </c>
      <c r="Q291" s="2">
        <f t="shared" si="194"/>
        <v>2.0004858865151354E-2</v>
      </c>
      <c r="R291" s="1">
        <v>10978</v>
      </c>
      <c r="S291" s="1">
        <v>4950</v>
      </c>
      <c r="T291" s="1">
        <v>29984</v>
      </c>
      <c r="U291" s="1">
        <v>21997</v>
      </c>
      <c r="V291" s="1">
        <v>61174</v>
      </c>
      <c r="W291" s="1">
        <v>1502</v>
      </c>
      <c r="X291" s="1">
        <v>173</v>
      </c>
      <c r="Y291" s="1">
        <v>236</v>
      </c>
      <c r="Z291" s="1">
        <v>409</v>
      </c>
      <c r="AD291" s="1">
        <v>154</v>
      </c>
      <c r="AF291" s="1">
        <v>84</v>
      </c>
      <c r="AG291" s="1">
        <v>55</v>
      </c>
      <c r="AI291" s="1">
        <v>22</v>
      </c>
      <c r="AK291" s="7">
        <f t="shared" si="186"/>
        <v>6</v>
      </c>
      <c r="AL291" s="7">
        <f t="shared" si="187"/>
        <v>9</v>
      </c>
      <c r="AM291" s="7">
        <f t="shared" si="188"/>
        <v>8</v>
      </c>
      <c r="AN291" s="2">
        <f t="shared" si="189"/>
        <v>1.1403149151976192E-2</v>
      </c>
      <c r="AO291" s="2">
        <f t="shared" si="190"/>
        <v>1.3134119862129702E-3</v>
      </c>
      <c r="AP291" s="2">
        <f t="shared" si="191"/>
        <v>1.791706524544861E-3</v>
      </c>
      <c r="AR291" t="str">
        <f t="shared" si="192"/>
        <v>Pinellas</v>
      </c>
      <c r="AS291" t="s">
        <v>626</v>
      </c>
      <c r="AT291" s="198"/>
      <c r="AV291" s="97">
        <v>12</v>
      </c>
      <c r="AW291" s="99">
        <v>103</v>
      </c>
      <c r="AX291" s="105">
        <f t="shared" si="193"/>
        <v>12103</v>
      </c>
      <c r="AZ291" s="7" t="s">
        <v>2951</v>
      </c>
      <c r="BA291" t="s">
        <v>3184</v>
      </c>
    </row>
    <row r="292" spans="1:53" hidden="1" outlineLevel="1">
      <c r="A292" t="s">
        <v>2926</v>
      </c>
      <c r="B292" t="s">
        <v>626</v>
      </c>
      <c r="C292" s="1">
        <f t="shared" si="179"/>
        <v>73993</v>
      </c>
      <c r="D292" s="7">
        <f>IF(R292&gt;0,RANK(R292,(R292:T292,U292:AI292)),0)</f>
        <v>4</v>
      </c>
      <c r="E292" s="7">
        <f>IF(S292&gt;0,RANK(S292,(R292:T292,U292:AI292)),0)</f>
        <v>6</v>
      </c>
      <c r="F292" s="7">
        <f>IF(T292&gt;0,RANK(T292,(R292:T292,U292:AI292)),0)</f>
        <v>2</v>
      </c>
      <c r="G292" s="7">
        <f>IF(U292&gt;0,RANK(U292,(R292:T292,U292:AI292)),0)</f>
        <v>3</v>
      </c>
      <c r="H292" s="7">
        <f t="shared" si="180"/>
        <v>1</v>
      </c>
      <c r="I292" s="49">
        <f t="shared" si="181"/>
        <v>14410</v>
      </c>
      <c r="J292" s="177">
        <f t="shared" si="178"/>
        <v>0.19474815185220223</v>
      </c>
      <c r="K292" s="2"/>
      <c r="L292" s="2">
        <f t="shared" si="182"/>
        <v>5.1910315840687629E-2</v>
      </c>
      <c r="M292" s="2">
        <f t="shared" si="183"/>
        <v>1.4163501952887436E-2</v>
      </c>
      <c r="N292" s="2">
        <f t="shared" si="184"/>
        <v>0.25417269201140646</v>
      </c>
      <c r="O292" s="2">
        <f t="shared" si="168"/>
        <v>0.21035773654264592</v>
      </c>
      <c r="P292" s="2">
        <f t="shared" si="185"/>
        <v>0.4489208438636087</v>
      </c>
      <c r="Q292" s="2">
        <f t="shared" si="194"/>
        <v>2.0474909788763929E-2</v>
      </c>
      <c r="R292" s="1">
        <v>3841</v>
      </c>
      <c r="S292" s="1">
        <v>1048</v>
      </c>
      <c r="T292" s="1">
        <v>18807</v>
      </c>
      <c r="U292" s="1">
        <v>15565</v>
      </c>
      <c r="V292" s="1">
        <v>33217</v>
      </c>
      <c r="W292" s="1">
        <v>1051</v>
      </c>
      <c r="X292" s="1">
        <v>68</v>
      </c>
      <c r="Y292" s="1">
        <v>76</v>
      </c>
      <c r="Z292" s="1">
        <v>138</v>
      </c>
      <c r="AD292" s="1">
        <v>119</v>
      </c>
      <c r="AF292" s="1">
        <v>30</v>
      </c>
      <c r="AG292" s="1">
        <v>23</v>
      </c>
      <c r="AI292" s="1">
        <v>10</v>
      </c>
      <c r="AK292" s="7">
        <f t="shared" si="186"/>
        <v>5</v>
      </c>
      <c r="AL292" s="7">
        <f t="shared" si="187"/>
        <v>9</v>
      </c>
      <c r="AM292" s="7">
        <f t="shared" si="188"/>
        <v>8</v>
      </c>
      <c r="AN292" s="2">
        <f t="shared" si="189"/>
        <v>1.420404632870677E-2</v>
      </c>
      <c r="AO292" s="2">
        <f t="shared" si="190"/>
        <v>9.1900585190490987E-4</v>
      </c>
      <c r="AP292" s="2">
        <f t="shared" si="191"/>
        <v>1.0271241874231347E-3</v>
      </c>
      <c r="AR292" t="str">
        <f t="shared" si="192"/>
        <v>Polk</v>
      </c>
      <c r="AS292" t="s">
        <v>626</v>
      </c>
      <c r="AT292" s="198"/>
      <c r="AV292" s="97">
        <v>12</v>
      </c>
      <c r="AW292" s="99">
        <v>105</v>
      </c>
      <c r="AX292" s="105">
        <f t="shared" si="193"/>
        <v>12105</v>
      </c>
      <c r="AZ292" s="7" t="s">
        <v>2951</v>
      </c>
      <c r="BA292" t="s">
        <v>3184</v>
      </c>
    </row>
    <row r="293" spans="1:53" hidden="1" outlineLevel="1">
      <c r="A293" t="s">
        <v>604</v>
      </c>
      <c r="B293" t="s">
        <v>626</v>
      </c>
      <c r="C293" s="1">
        <f t="shared" si="179"/>
        <v>8946</v>
      </c>
      <c r="D293" s="7">
        <f>IF(R293&gt;0,RANK(R293,(R293:T293,U293:AI293)),0)</f>
        <v>4</v>
      </c>
      <c r="E293" s="7">
        <f>IF(S293&gt;0,RANK(S293,(R293:T293,U293:AI293)),0)</f>
        <v>5</v>
      </c>
      <c r="F293" s="7">
        <f>IF(T293&gt;0,RANK(T293,(R293:T293,U293:AI293)),0)</f>
        <v>3</v>
      </c>
      <c r="G293" s="7">
        <f>IF(U293&gt;0,RANK(U293,(R293:T293,U293:AI293)),0)</f>
        <v>2</v>
      </c>
      <c r="H293" s="7">
        <f t="shared" si="180"/>
        <v>1</v>
      </c>
      <c r="I293" s="49">
        <f t="shared" si="181"/>
        <v>3451</v>
      </c>
      <c r="J293" s="177">
        <f t="shared" si="178"/>
        <v>0.38575899843505479</v>
      </c>
      <c r="K293" s="2"/>
      <c r="L293" s="2">
        <f t="shared" si="182"/>
        <v>3.2416722557567626E-2</v>
      </c>
      <c r="M293" s="2">
        <f t="shared" si="183"/>
        <v>1.6208361278783813E-2</v>
      </c>
      <c r="N293" s="2">
        <f t="shared" si="184"/>
        <v>0.17370892018779344</v>
      </c>
      <c r="O293" s="2">
        <f t="shared" si="168"/>
        <v>0.18689917281466578</v>
      </c>
      <c r="P293" s="2">
        <f t="shared" si="185"/>
        <v>0.57265817124972052</v>
      </c>
      <c r="Q293" s="2">
        <f t="shared" si="194"/>
        <v>1.810865191146882E-2</v>
      </c>
      <c r="R293" s="1">
        <v>290</v>
      </c>
      <c r="S293" s="1">
        <v>145</v>
      </c>
      <c r="T293" s="1">
        <v>1554</v>
      </c>
      <c r="U293" s="1">
        <v>1672</v>
      </c>
      <c r="V293" s="1">
        <v>5123</v>
      </c>
      <c r="W293" s="1">
        <v>111</v>
      </c>
      <c r="X293" s="1">
        <v>7</v>
      </c>
      <c r="Y293" s="1">
        <v>3</v>
      </c>
      <c r="Z293" s="1">
        <v>17</v>
      </c>
      <c r="AD293" s="1">
        <v>11</v>
      </c>
      <c r="AF293" s="1">
        <v>3</v>
      </c>
      <c r="AG293" s="1">
        <v>6</v>
      </c>
      <c r="AI293" s="1">
        <v>4</v>
      </c>
      <c r="AK293" s="7">
        <f t="shared" si="186"/>
        <v>6</v>
      </c>
      <c r="AL293" s="7">
        <f t="shared" si="187"/>
        <v>8</v>
      </c>
      <c r="AM293" s="7">
        <f t="shared" si="188"/>
        <v>9</v>
      </c>
      <c r="AN293" s="2">
        <f t="shared" si="189"/>
        <v>1.2407780013413815E-2</v>
      </c>
      <c r="AO293" s="2">
        <f t="shared" si="190"/>
        <v>7.8247261345852897E-4</v>
      </c>
      <c r="AP293" s="2">
        <f t="shared" si="191"/>
        <v>3.3534540576794097E-4</v>
      </c>
      <c r="AR293" t="str">
        <f t="shared" si="192"/>
        <v>Putnam</v>
      </c>
      <c r="AS293" t="s">
        <v>626</v>
      </c>
      <c r="AT293" s="198"/>
      <c r="AV293" s="97">
        <v>12</v>
      </c>
      <c r="AW293" s="99">
        <v>107</v>
      </c>
      <c r="AX293" s="105">
        <f t="shared" si="193"/>
        <v>12107</v>
      </c>
      <c r="AZ293" s="7" t="s">
        <v>2951</v>
      </c>
      <c r="BA293" t="s">
        <v>3184</v>
      </c>
    </row>
    <row r="294" spans="1:53" hidden="1" outlineLevel="1">
      <c r="A294" t="s">
        <v>813</v>
      </c>
      <c r="B294" t="s">
        <v>626</v>
      </c>
      <c r="C294" s="1">
        <f t="shared" si="179"/>
        <v>50526</v>
      </c>
      <c r="D294" s="7">
        <f>IF(R294&gt;0,RANK(R294,(R294:T294,U294:AI294)),0)</f>
        <v>4</v>
      </c>
      <c r="E294" s="7">
        <f>IF(S294&gt;0,RANK(S294,(R294:T294,U294:AI294)),0)</f>
        <v>5</v>
      </c>
      <c r="F294" s="7">
        <f>IF(T294&gt;0,RANK(T294,(R294:T294,U294:AI294)),0)</f>
        <v>2</v>
      </c>
      <c r="G294" s="7">
        <f>IF(U294&gt;0,RANK(U294,(R294:T294,U294:AI294)),0)</f>
        <v>3</v>
      </c>
      <c r="H294" s="7">
        <f t="shared" si="180"/>
        <v>1</v>
      </c>
      <c r="I294" s="49">
        <f t="shared" si="181"/>
        <v>10505</v>
      </c>
      <c r="J294" s="177">
        <f t="shared" si="178"/>
        <v>0.2079127577880695</v>
      </c>
      <c r="K294" s="2"/>
      <c r="L294" s="2">
        <f t="shared" si="182"/>
        <v>7.6495269762102677E-2</v>
      </c>
      <c r="M294" s="2">
        <f t="shared" si="183"/>
        <v>6.9667102086054707E-3</v>
      </c>
      <c r="N294" s="2">
        <f t="shared" si="184"/>
        <v>0.27134544590903692</v>
      </c>
      <c r="O294" s="2">
        <f t="shared" si="168"/>
        <v>0.15504888572220243</v>
      </c>
      <c r="P294" s="2">
        <f t="shared" si="185"/>
        <v>0.47925820369710642</v>
      </c>
      <c r="Q294" s="2">
        <f t="shared" si="194"/>
        <v>1.0885484700946024E-2</v>
      </c>
      <c r="R294" s="1">
        <v>3865</v>
      </c>
      <c r="S294" s="1">
        <v>352</v>
      </c>
      <c r="T294" s="1">
        <v>13710</v>
      </c>
      <c r="U294" s="1">
        <v>7834</v>
      </c>
      <c r="V294" s="1">
        <v>24215</v>
      </c>
      <c r="W294" s="1">
        <v>326</v>
      </c>
      <c r="X294" s="1">
        <v>38</v>
      </c>
      <c r="Y294" s="1">
        <v>23</v>
      </c>
      <c r="Z294" s="1">
        <v>89</v>
      </c>
      <c r="AD294" s="1">
        <v>40</v>
      </c>
      <c r="AF294" s="1">
        <v>20</v>
      </c>
      <c r="AG294" s="1">
        <v>6</v>
      </c>
      <c r="AI294" s="1">
        <v>8</v>
      </c>
      <c r="AK294" s="7">
        <f t="shared" si="186"/>
        <v>6</v>
      </c>
      <c r="AL294" s="7">
        <f t="shared" si="187"/>
        <v>8</v>
      </c>
      <c r="AM294" s="7">
        <f t="shared" si="188"/>
        <v>9</v>
      </c>
      <c r="AN294" s="2">
        <f t="shared" si="189"/>
        <v>6.4521236591062025E-3</v>
      </c>
      <c r="AO294" s="2">
        <f t="shared" si="190"/>
        <v>7.520880338835451E-4</v>
      </c>
      <c r="AP294" s="2">
        <f t="shared" si="191"/>
        <v>4.5521117840319837E-4</v>
      </c>
      <c r="AR294" t="str">
        <f t="shared" si="192"/>
        <v>St. Johns</v>
      </c>
      <c r="AS294" t="s">
        <v>626</v>
      </c>
      <c r="AT294" s="198">
        <v>6</v>
      </c>
      <c r="AV294" s="97">
        <v>12</v>
      </c>
      <c r="AW294" s="99">
        <v>109</v>
      </c>
      <c r="AX294" s="105">
        <f t="shared" si="193"/>
        <v>12109</v>
      </c>
      <c r="AZ294" s="7" t="s">
        <v>2951</v>
      </c>
      <c r="BA294" t="s">
        <v>3184</v>
      </c>
    </row>
    <row r="295" spans="1:53" hidden="1" outlineLevel="1">
      <c r="A295" t="s">
        <v>2141</v>
      </c>
      <c r="B295" t="s">
        <v>626</v>
      </c>
      <c r="C295" s="1">
        <f t="shared" si="179"/>
        <v>31732</v>
      </c>
      <c r="D295" s="7">
        <f>IF(R295&gt;0,RANK(R295,(R295:T295,U295:AI295)),0)</f>
        <v>4</v>
      </c>
      <c r="E295" s="7">
        <f>IF(S295&gt;0,RANK(S295,(R295:T295,U295:AI295)),0)</f>
        <v>5</v>
      </c>
      <c r="F295" s="7">
        <f>IF(T295&gt;0,RANK(T295,(R295:T295,U295:AI295)),0)</f>
        <v>2</v>
      </c>
      <c r="G295" s="7">
        <f>IF(U295&gt;0,RANK(U295,(R295:T295,U295:AI295)),0)</f>
        <v>3</v>
      </c>
      <c r="H295" s="7">
        <f t="shared" si="180"/>
        <v>1</v>
      </c>
      <c r="I295" s="49">
        <f t="shared" si="181"/>
        <v>12148</v>
      </c>
      <c r="J295" s="177">
        <f t="shared" si="178"/>
        <v>0.3828312113954368</v>
      </c>
      <c r="K295" s="2"/>
      <c r="L295" s="2">
        <f t="shared" si="182"/>
        <v>6.6053195512416493E-2</v>
      </c>
      <c r="M295" s="2">
        <f t="shared" si="183"/>
        <v>2.0925248960040339E-2</v>
      </c>
      <c r="N295" s="2">
        <f t="shared" si="184"/>
        <v>0.19554393041724441</v>
      </c>
      <c r="O295" s="2">
        <f t="shared" si="168"/>
        <v>0.12520484053951847</v>
      </c>
      <c r="P295" s="2">
        <f t="shared" si="185"/>
        <v>0.57837514181268124</v>
      </c>
      <c r="Q295" s="2">
        <f t="shared" si="194"/>
        <v>1.3897642758099016E-2</v>
      </c>
      <c r="R295" s="1">
        <v>2096</v>
      </c>
      <c r="S295" s="1">
        <v>664</v>
      </c>
      <c r="T295" s="1">
        <v>6205</v>
      </c>
      <c r="U295" s="1">
        <v>3973</v>
      </c>
      <c r="V295" s="1">
        <v>18353</v>
      </c>
      <c r="W295" s="1">
        <v>267</v>
      </c>
      <c r="X295" s="1">
        <v>28</v>
      </c>
      <c r="Y295" s="1">
        <v>42</v>
      </c>
      <c r="Z295" s="1">
        <v>45</v>
      </c>
      <c r="AD295" s="1">
        <v>32</v>
      </c>
      <c r="AF295" s="1">
        <v>15</v>
      </c>
      <c r="AG295" s="1">
        <v>5</v>
      </c>
      <c r="AI295" s="1">
        <v>7</v>
      </c>
      <c r="AK295" s="7">
        <f t="shared" si="186"/>
        <v>6</v>
      </c>
      <c r="AL295" s="7">
        <f t="shared" si="187"/>
        <v>9</v>
      </c>
      <c r="AM295" s="7">
        <f t="shared" si="188"/>
        <v>8</v>
      </c>
      <c r="AN295" s="2">
        <f t="shared" si="189"/>
        <v>8.4142190848354968E-3</v>
      </c>
      <c r="AO295" s="2">
        <f t="shared" si="190"/>
        <v>8.8239001638724317E-4</v>
      </c>
      <c r="AP295" s="2">
        <f t="shared" si="191"/>
        <v>1.3235850245808646E-3</v>
      </c>
      <c r="AR295" t="str">
        <f t="shared" si="192"/>
        <v>St. Lucie</v>
      </c>
      <c r="AS295" t="s">
        <v>626</v>
      </c>
      <c r="AT295" s="198">
        <v>18</v>
      </c>
      <c r="AV295" s="97">
        <v>12</v>
      </c>
      <c r="AW295" s="99">
        <v>111</v>
      </c>
      <c r="AX295" s="105">
        <f t="shared" si="193"/>
        <v>12111</v>
      </c>
      <c r="AZ295" s="7" t="s">
        <v>2951</v>
      </c>
      <c r="BA295" t="s">
        <v>3184</v>
      </c>
    </row>
    <row r="296" spans="1:53" hidden="1" outlineLevel="1">
      <c r="A296" t="s">
        <v>299</v>
      </c>
      <c r="B296" t="s">
        <v>626</v>
      </c>
      <c r="C296" s="1">
        <f t="shared" si="179"/>
        <v>34614</v>
      </c>
      <c r="D296" s="7">
        <f>IF(R296&gt;0,RANK(R296,(R296:T296,U296:AI296)),0)</f>
        <v>4</v>
      </c>
      <c r="E296" s="7">
        <f>IF(S296&gt;0,RANK(S296,(R296:T296,U296:AI296)),0)</f>
        <v>6</v>
      </c>
      <c r="F296" s="7">
        <f>IF(T296&gt;0,RANK(T296,(R296:T296,U296:AI296)),0)</f>
        <v>2</v>
      </c>
      <c r="G296" s="7">
        <f>IF(U296&gt;0,RANK(U296,(R296:T296,U296:AI296)),0)</f>
        <v>3</v>
      </c>
      <c r="H296" s="7">
        <f t="shared" si="180"/>
        <v>1</v>
      </c>
      <c r="I296" s="49">
        <f t="shared" si="181"/>
        <v>8142</v>
      </c>
      <c r="J296" s="177">
        <f t="shared" si="178"/>
        <v>0.23522274224302306</v>
      </c>
      <c r="K296" s="2"/>
      <c r="L296" s="2">
        <f t="shared" si="182"/>
        <v>5.6682267290691625E-2</v>
      </c>
      <c r="M296" s="2">
        <f t="shared" si="183"/>
        <v>1.1324897440342058E-2</v>
      </c>
      <c r="N296" s="2">
        <f t="shared" si="184"/>
        <v>0.22912694285549201</v>
      </c>
      <c r="O296" s="2">
        <f t="shared" si="168"/>
        <v>0.21644421332408853</v>
      </c>
      <c r="P296" s="2">
        <f t="shared" si="185"/>
        <v>0.46434968509851504</v>
      </c>
      <c r="Q296" s="2">
        <f t="shared" si="194"/>
        <v>2.2071993990870731E-2</v>
      </c>
      <c r="R296" s="1">
        <v>1962</v>
      </c>
      <c r="S296" s="1">
        <v>392</v>
      </c>
      <c r="T296" s="1">
        <v>7931</v>
      </c>
      <c r="U296" s="1">
        <v>7492</v>
      </c>
      <c r="V296" s="1">
        <v>16073</v>
      </c>
      <c r="W296" s="1">
        <v>544</v>
      </c>
      <c r="X296" s="1">
        <v>26</v>
      </c>
      <c r="Y296" s="1">
        <v>35</v>
      </c>
      <c r="Z296" s="1">
        <v>70</v>
      </c>
      <c r="AD296" s="1">
        <v>57</v>
      </c>
      <c r="AF296" s="1">
        <v>17</v>
      </c>
      <c r="AG296" s="1">
        <v>10</v>
      </c>
      <c r="AI296" s="1">
        <v>5</v>
      </c>
      <c r="AK296" s="7">
        <f t="shared" si="186"/>
        <v>5</v>
      </c>
      <c r="AL296" s="7">
        <f t="shared" si="187"/>
        <v>9</v>
      </c>
      <c r="AM296" s="7">
        <f t="shared" si="188"/>
        <v>8</v>
      </c>
      <c r="AN296" s="2">
        <f t="shared" si="189"/>
        <v>1.5716184202923672E-2</v>
      </c>
      <c r="AO296" s="2">
        <f t="shared" si="190"/>
        <v>7.5114115675738136E-4</v>
      </c>
      <c r="AP296" s="2">
        <f t="shared" si="191"/>
        <v>1.011151557173398E-3</v>
      </c>
      <c r="AR296" t="str">
        <f t="shared" si="192"/>
        <v>Santa Rosa</v>
      </c>
      <c r="AS296" t="s">
        <v>626</v>
      </c>
      <c r="AT296" s="198">
        <v>1</v>
      </c>
      <c r="AV296" s="97">
        <v>12</v>
      </c>
      <c r="AW296" s="99">
        <v>113</v>
      </c>
      <c r="AX296" s="105">
        <f t="shared" si="193"/>
        <v>12113</v>
      </c>
      <c r="AZ296" s="7" t="s">
        <v>2951</v>
      </c>
      <c r="BA296" t="s">
        <v>3184</v>
      </c>
    </row>
    <row r="297" spans="1:53" hidden="1" outlineLevel="1">
      <c r="A297" t="s">
        <v>1762</v>
      </c>
      <c r="B297" t="s">
        <v>626</v>
      </c>
      <c r="C297" s="1">
        <f t="shared" si="179"/>
        <v>73186</v>
      </c>
      <c r="D297" s="7">
        <f>IF(R297&gt;0,RANK(R297,(R297:T297,U297:AI297)),0)</f>
        <v>4</v>
      </c>
      <c r="E297" s="7">
        <f>IF(S297&gt;0,RANK(S297,(R297:T297,U297:AI297)),0)</f>
        <v>5</v>
      </c>
      <c r="F297" s="7">
        <f>IF(T297&gt;0,RANK(T297,(R297:T297,U297:AI297)),0)</f>
        <v>2</v>
      </c>
      <c r="G297" s="7">
        <f>IF(U297&gt;0,RANK(U297,(R297:T297,U297:AI297)),0)</f>
        <v>3</v>
      </c>
      <c r="H297" s="7">
        <f t="shared" si="180"/>
        <v>1</v>
      </c>
      <c r="I297" s="49">
        <f t="shared" si="181"/>
        <v>16734</v>
      </c>
      <c r="J297" s="177">
        <f t="shared" si="178"/>
        <v>0.22865028830650672</v>
      </c>
      <c r="K297" s="2"/>
      <c r="L297" s="2">
        <f t="shared" si="182"/>
        <v>0.11077255212745607</v>
      </c>
      <c r="M297" s="2">
        <f t="shared" si="183"/>
        <v>2.0932965321236303E-2</v>
      </c>
      <c r="N297" s="2">
        <f t="shared" si="184"/>
        <v>0.24439100374388545</v>
      </c>
      <c r="O297" s="2">
        <f t="shared" si="168"/>
        <v>0.13811384691061132</v>
      </c>
      <c r="P297" s="2">
        <f t="shared" si="185"/>
        <v>0.47304129205039214</v>
      </c>
      <c r="Q297" s="2">
        <f t="shared" si="194"/>
        <v>1.2748339846418655E-2</v>
      </c>
      <c r="R297" s="1">
        <v>8107</v>
      </c>
      <c r="S297" s="1">
        <v>1532</v>
      </c>
      <c r="T297" s="1">
        <v>17886</v>
      </c>
      <c r="U297" s="1">
        <v>10108</v>
      </c>
      <c r="V297" s="1">
        <v>34620</v>
      </c>
      <c r="W297" s="1">
        <v>521</v>
      </c>
      <c r="X297" s="1">
        <v>72</v>
      </c>
      <c r="Y297" s="1">
        <v>97</v>
      </c>
      <c r="Z297" s="1">
        <v>112</v>
      </c>
      <c r="AD297" s="1">
        <v>68</v>
      </c>
      <c r="AF297" s="1">
        <v>23</v>
      </c>
      <c r="AG297" s="1">
        <v>27</v>
      </c>
      <c r="AI297" s="1">
        <v>13</v>
      </c>
      <c r="AK297" s="7">
        <f t="shared" si="186"/>
        <v>6</v>
      </c>
      <c r="AL297" s="7">
        <f t="shared" si="187"/>
        <v>9</v>
      </c>
      <c r="AM297" s="7">
        <f t="shared" si="188"/>
        <v>8</v>
      </c>
      <c r="AN297" s="2">
        <f t="shared" si="189"/>
        <v>7.1188478670784032E-3</v>
      </c>
      <c r="AO297" s="2">
        <f t="shared" si="190"/>
        <v>9.837947148361708E-4</v>
      </c>
      <c r="AP297" s="2">
        <f t="shared" si="191"/>
        <v>1.3253901019320636E-3</v>
      </c>
      <c r="AR297" t="str">
        <f t="shared" si="192"/>
        <v>Sarasota</v>
      </c>
      <c r="AS297" t="s">
        <v>626</v>
      </c>
      <c r="AT297" s="198">
        <v>16</v>
      </c>
      <c r="AV297" s="97">
        <v>12</v>
      </c>
      <c r="AW297" s="99">
        <v>115</v>
      </c>
      <c r="AX297" s="105">
        <f t="shared" si="193"/>
        <v>12115</v>
      </c>
      <c r="AZ297" s="7" t="s">
        <v>2951</v>
      </c>
      <c r="BA297" t="s">
        <v>3184</v>
      </c>
    </row>
    <row r="298" spans="1:53" hidden="1" outlineLevel="1">
      <c r="A298" t="s">
        <v>1293</v>
      </c>
      <c r="B298" t="s">
        <v>626</v>
      </c>
      <c r="C298" s="1">
        <f t="shared" si="179"/>
        <v>61956</v>
      </c>
      <c r="D298" s="7">
        <f>IF(R298&gt;0,RANK(R298,(R298:T298,U298:AI298)),0)</f>
        <v>4</v>
      </c>
      <c r="E298" s="7">
        <f>IF(S298&gt;0,RANK(S298,(R298:T298,U298:AI298)),0)</f>
        <v>5</v>
      </c>
      <c r="F298" s="7">
        <f>IF(T298&gt;0,RANK(T298,(R298:T298,U298:AI298)),0)</f>
        <v>2</v>
      </c>
      <c r="G298" s="7">
        <f>IF(U298&gt;0,RANK(U298,(R298:T298,U298:AI298)),0)</f>
        <v>3</v>
      </c>
      <c r="H298" s="7">
        <f t="shared" si="180"/>
        <v>1</v>
      </c>
      <c r="I298" s="49">
        <f t="shared" si="181"/>
        <v>7924</v>
      </c>
      <c r="J298" s="177">
        <f t="shared" si="178"/>
        <v>0.12789721738007617</v>
      </c>
      <c r="K298" s="2"/>
      <c r="L298" s="2">
        <f t="shared" si="182"/>
        <v>7.0114274646523339E-2</v>
      </c>
      <c r="M298" s="2">
        <f t="shared" si="183"/>
        <v>1.7254180386080443E-2</v>
      </c>
      <c r="N298" s="2">
        <f t="shared" si="184"/>
        <v>0.28820453224869264</v>
      </c>
      <c r="O298" s="2">
        <f t="shared" si="168"/>
        <v>0.19287881722512751</v>
      </c>
      <c r="P298" s="2">
        <f t="shared" si="185"/>
        <v>0.41610174962876878</v>
      </c>
      <c r="Q298" s="2">
        <f t="shared" si="194"/>
        <v>1.5446445864807423E-2</v>
      </c>
      <c r="R298" s="1">
        <v>4344</v>
      </c>
      <c r="S298" s="1">
        <v>1069</v>
      </c>
      <c r="T298" s="1">
        <v>17856</v>
      </c>
      <c r="U298" s="1">
        <v>11950</v>
      </c>
      <c r="V298" s="1">
        <v>25780</v>
      </c>
      <c r="W298" s="1">
        <v>620</v>
      </c>
      <c r="X298" s="1">
        <v>45</v>
      </c>
      <c r="Y298" s="1">
        <v>56</v>
      </c>
      <c r="Z298" s="1">
        <v>127</v>
      </c>
      <c r="AD298" s="1">
        <v>51</v>
      </c>
      <c r="AF298" s="1">
        <v>28</v>
      </c>
      <c r="AG298" s="1">
        <v>21</v>
      </c>
      <c r="AI298" s="1">
        <v>9</v>
      </c>
      <c r="AK298" s="7">
        <f t="shared" si="186"/>
        <v>6</v>
      </c>
      <c r="AL298" s="7">
        <f t="shared" si="187"/>
        <v>9</v>
      </c>
      <c r="AM298" s="7">
        <f t="shared" si="188"/>
        <v>8</v>
      </c>
      <c r="AN298" s="2">
        <f t="shared" si="189"/>
        <v>1.0007101814190716E-2</v>
      </c>
      <c r="AO298" s="2">
        <f t="shared" si="190"/>
        <v>7.26321905868681E-4</v>
      </c>
      <c r="AP298" s="2">
        <f t="shared" si="191"/>
        <v>9.0386726063658082E-4</v>
      </c>
      <c r="AR298" t="str">
        <f t="shared" si="192"/>
        <v>Seminole</v>
      </c>
      <c r="AS298" t="s">
        <v>626</v>
      </c>
      <c r="AT298" s="198">
        <v>7</v>
      </c>
      <c r="AV298" s="97">
        <v>12</v>
      </c>
      <c r="AW298" s="99">
        <v>117</v>
      </c>
      <c r="AX298" s="105">
        <f t="shared" si="193"/>
        <v>12117</v>
      </c>
      <c r="AZ298" s="7" t="s">
        <v>2951</v>
      </c>
      <c r="BA298" t="s">
        <v>3184</v>
      </c>
    </row>
    <row r="299" spans="1:53" hidden="1" outlineLevel="1">
      <c r="A299" t="s">
        <v>1093</v>
      </c>
      <c r="B299" t="s">
        <v>626</v>
      </c>
      <c r="C299" s="1">
        <f t="shared" si="179"/>
        <v>32914</v>
      </c>
      <c r="D299" s="7">
        <f>IF(R299&gt;0,RANK(R299,(R299:T299,U299:AI299)),0)</f>
        <v>4</v>
      </c>
      <c r="E299" s="7">
        <f>IF(S299&gt;0,RANK(S299,(R299:T299,U299:AI299)),0)</f>
        <v>5</v>
      </c>
      <c r="F299" s="7">
        <f>IF(T299&gt;0,RANK(T299,(R299:T299,U299:AI299)),0)</f>
        <v>2</v>
      </c>
      <c r="G299" s="7">
        <f>IF(U299&gt;0,RANK(U299,(R299:T299,U299:AI299)),0)</f>
        <v>3</v>
      </c>
      <c r="H299" s="7">
        <f t="shared" si="180"/>
        <v>1</v>
      </c>
      <c r="I299" s="49">
        <f t="shared" si="181"/>
        <v>10052</v>
      </c>
      <c r="J299" s="177">
        <f t="shared" si="178"/>
        <v>0.30540195661420672</v>
      </c>
      <c r="K299" s="2"/>
      <c r="L299" s="2">
        <f t="shared" si="182"/>
        <v>7.2157744424864806E-2</v>
      </c>
      <c r="M299" s="2">
        <f t="shared" si="183"/>
        <v>1.0603390654432764E-2</v>
      </c>
      <c r="N299" s="2">
        <f t="shared" si="184"/>
        <v>0.23445950051649753</v>
      </c>
      <c r="O299" s="2">
        <f t="shared" si="168"/>
        <v>0.13422859573433799</v>
      </c>
      <c r="P299" s="2">
        <f t="shared" si="185"/>
        <v>0.53986145713070421</v>
      </c>
      <c r="Q299" s="2">
        <f t="shared" si="194"/>
        <v>8.6893115391627473E-3</v>
      </c>
      <c r="R299" s="1">
        <v>2375</v>
      </c>
      <c r="S299" s="1">
        <v>349</v>
      </c>
      <c r="T299" s="1">
        <v>7717</v>
      </c>
      <c r="U299" s="1">
        <v>4418</v>
      </c>
      <c r="V299" s="1">
        <v>17769</v>
      </c>
      <c r="W299" s="1">
        <v>195</v>
      </c>
      <c r="X299" s="1">
        <v>14</v>
      </c>
      <c r="Y299" s="1">
        <v>29</v>
      </c>
      <c r="Z299" s="1">
        <v>12</v>
      </c>
      <c r="AD299" s="1">
        <v>17</v>
      </c>
      <c r="AF299" s="1">
        <v>15</v>
      </c>
      <c r="AG299" s="1">
        <v>3</v>
      </c>
      <c r="AI299" s="1">
        <v>1</v>
      </c>
      <c r="AK299" s="7">
        <f t="shared" si="186"/>
        <v>6</v>
      </c>
      <c r="AL299" s="7">
        <f t="shared" si="187"/>
        <v>8</v>
      </c>
      <c r="AM299" s="7">
        <f t="shared" si="188"/>
        <v>7</v>
      </c>
      <c r="AN299" s="2">
        <f t="shared" si="189"/>
        <v>5.9245305948836362E-3</v>
      </c>
      <c r="AO299" s="2">
        <f t="shared" si="190"/>
        <v>4.253509145044662E-4</v>
      </c>
      <c r="AP299" s="2">
        <f t="shared" si="191"/>
        <v>8.8108403718782278E-4</v>
      </c>
      <c r="AR299" t="str">
        <f t="shared" si="192"/>
        <v>Sumter</v>
      </c>
      <c r="AS299" t="s">
        <v>626</v>
      </c>
      <c r="AT299" s="198">
        <v>11</v>
      </c>
      <c r="AV299" s="97">
        <v>12</v>
      </c>
      <c r="AW299" s="99">
        <v>119</v>
      </c>
      <c r="AX299" s="105">
        <f t="shared" si="193"/>
        <v>12119</v>
      </c>
      <c r="AZ299" s="7" t="s">
        <v>2951</v>
      </c>
      <c r="BA299" t="s">
        <v>3184</v>
      </c>
    </row>
    <row r="300" spans="1:53" hidden="1" outlineLevel="1">
      <c r="A300" t="s">
        <v>3192</v>
      </c>
      <c r="B300" t="s">
        <v>626</v>
      </c>
      <c r="C300" s="1">
        <f t="shared" si="179"/>
        <v>5736</v>
      </c>
      <c r="D300" s="7">
        <f>IF(R300&gt;0,RANK(R300,(R300:T300,U300:AI300)),0)</f>
        <v>4</v>
      </c>
      <c r="E300" s="7">
        <f>IF(S300&gt;0,RANK(S300,(R300:T300,U300:AI300)),0)</f>
        <v>6</v>
      </c>
      <c r="F300" s="7">
        <f>IF(T300&gt;0,RANK(T300,(R300:T300,U300:AI300)),0)</f>
        <v>3</v>
      </c>
      <c r="G300" s="7">
        <f>IF(U300&gt;0,RANK(U300,(R300:T300,U300:AI300)),0)</f>
        <v>2</v>
      </c>
      <c r="H300" s="7">
        <f t="shared" si="180"/>
        <v>1</v>
      </c>
      <c r="I300" s="49">
        <f t="shared" si="181"/>
        <v>1202</v>
      </c>
      <c r="J300" s="177">
        <f t="shared" si="178"/>
        <v>0.2095536959553696</v>
      </c>
      <c r="K300" s="2"/>
      <c r="L300" s="2">
        <f t="shared" si="182"/>
        <v>3.4518828451882845E-2</v>
      </c>
      <c r="M300" s="2">
        <f t="shared" si="183"/>
        <v>1.2552301255230125E-2</v>
      </c>
      <c r="N300" s="2">
        <f t="shared" si="184"/>
        <v>0.14975592747559274</v>
      </c>
      <c r="O300" s="2">
        <f t="shared" si="168"/>
        <v>0.28730822873082285</v>
      </c>
      <c r="P300" s="2">
        <f t="shared" si="185"/>
        <v>0.49686192468619245</v>
      </c>
      <c r="Q300" s="2">
        <f t="shared" si="194"/>
        <v>1.9002789400279052E-2</v>
      </c>
      <c r="R300" s="1">
        <v>198</v>
      </c>
      <c r="S300" s="1">
        <v>72</v>
      </c>
      <c r="T300" s="1">
        <v>859</v>
      </c>
      <c r="U300" s="1">
        <v>1648</v>
      </c>
      <c r="V300" s="1">
        <v>2850</v>
      </c>
      <c r="W300" s="1">
        <v>78</v>
      </c>
      <c r="X300" s="1">
        <v>3</v>
      </c>
      <c r="Y300" s="1">
        <v>7</v>
      </c>
      <c r="Z300" s="1">
        <v>11</v>
      </c>
      <c r="AD300" s="1">
        <v>8</v>
      </c>
      <c r="AF300" s="1">
        <v>0</v>
      </c>
      <c r="AG300" s="1">
        <v>1</v>
      </c>
      <c r="AI300" s="1">
        <v>1</v>
      </c>
      <c r="AK300" s="7">
        <f t="shared" si="186"/>
        <v>5</v>
      </c>
      <c r="AL300" s="7">
        <f t="shared" si="187"/>
        <v>9</v>
      </c>
      <c r="AM300" s="7">
        <f t="shared" si="188"/>
        <v>8</v>
      </c>
      <c r="AN300" s="2">
        <f t="shared" si="189"/>
        <v>1.3598326359832637E-2</v>
      </c>
      <c r="AO300" s="2">
        <f t="shared" si="190"/>
        <v>5.2301255230125519E-4</v>
      </c>
      <c r="AP300" s="2">
        <f t="shared" si="191"/>
        <v>1.2203626220362621E-3</v>
      </c>
      <c r="AR300" t="str">
        <f t="shared" si="192"/>
        <v>Suwannee</v>
      </c>
      <c r="AS300" t="s">
        <v>626</v>
      </c>
      <c r="AT300" s="198">
        <v>3</v>
      </c>
      <c r="AV300" s="97">
        <v>12</v>
      </c>
      <c r="AW300" s="99">
        <v>121</v>
      </c>
      <c r="AX300" s="105">
        <f t="shared" si="193"/>
        <v>12121</v>
      </c>
      <c r="AZ300" s="7" t="s">
        <v>2951</v>
      </c>
      <c r="BA300" t="s">
        <v>3184</v>
      </c>
    </row>
    <row r="301" spans="1:53" hidden="1" outlineLevel="1">
      <c r="A301" t="s">
        <v>3193</v>
      </c>
      <c r="B301" t="s">
        <v>626</v>
      </c>
      <c r="C301" s="1">
        <f t="shared" si="179"/>
        <v>2253</v>
      </c>
      <c r="D301" s="7">
        <f>IF(R301&gt;0,RANK(R301,(R301:T301,U301:AI301)),0)</f>
        <v>4</v>
      </c>
      <c r="E301" s="7">
        <f>IF(S301&gt;0,RANK(S301,(R301:T301,U301:AI301)),0)</f>
        <v>6</v>
      </c>
      <c r="F301" s="7">
        <f>IF(T301&gt;0,RANK(T301,(R301:T301,U301:AI301)),0)</f>
        <v>3</v>
      </c>
      <c r="G301" s="7">
        <f>IF(U301&gt;0,RANK(U301,(R301:T301,U301:AI301)),0)</f>
        <v>2</v>
      </c>
      <c r="H301" s="7">
        <f t="shared" si="180"/>
        <v>1</v>
      </c>
      <c r="I301" s="49">
        <f t="shared" si="181"/>
        <v>651</v>
      </c>
      <c r="J301" s="177">
        <f t="shared" si="178"/>
        <v>0.28894806924101196</v>
      </c>
      <c r="K301" s="2"/>
      <c r="L301" s="2">
        <f t="shared" si="182"/>
        <v>2.7075011096316024E-2</v>
      </c>
      <c r="M301" s="2">
        <f t="shared" si="183"/>
        <v>7.989347536617843E-3</v>
      </c>
      <c r="N301" s="2">
        <f t="shared" si="184"/>
        <v>0.15889924545051043</v>
      </c>
      <c r="O301" s="2">
        <f t="shared" si="168"/>
        <v>0.24545051043053706</v>
      </c>
      <c r="P301" s="2">
        <f t="shared" si="185"/>
        <v>0.53439857967154902</v>
      </c>
      <c r="Q301" s="2">
        <f t="shared" si="194"/>
        <v>2.6187305814469597E-2</v>
      </c>
      <c r="R301" s="1">
        <v>61</v>
      </c>
      <c r="S301" s="1">
        <v>18</v>
      </c>
      <c r="T301" s="1">
        <v>358</v>
      </c>
      <c r="U301" s="1">
        <v>553</v>
      </c>
      <c r="V301" s="1">
        <v>1204</v>
      </c>
      <c r="W301" s="1">
        <v>42</v>
      </c>
      <c r="X301" s="1">
        <v>0</v>
      </c>
      <c r="Y301" s="1">
        <v>0</v>
      </c>
      <c r="Z301" s="1">
        <v>5</v>
      </c>
      <c r="AD301" s="1">
        <v>7</v>
      </c>
      <c r="AF301" s="1">
        <v>1</v>
      </c>
      <c r="AG301" s="1">
        <v>4</v>
      </c>
      <c r="AI301" s="1">
        <v>0</v>
      </c>
      <c r="AK301" s="7">
        <f t="shared" si="186"/>
        <v>5</v>
      </c>
      <c r="AL301" s="7">
        <f t="shared" si="187"/>
        <v>0</v>
      </c>
      <c r="AM301" s="7">
        <f t="shared" si="188"/>
        <v>0</v>
      </c>
      <c r="AN301" s="2">
        <f t="shared" si="189"/>
        <v>1.8641810918774968E-2</v>
      </c>
      <c r="AO301" s="2">
        <f t="shared" si="190"/>
        <v>0</v>
      </c>
      <c r="AP301" s="2">
        <f t="shared" si="191"/>
        <v>0</v>
      </c>
      <c r="AR301" t="str">
        <f t="shared" si="192"/>
        <v>Taylor</v>
      </c>
      <c r="AS301" t="s">
        <v>626</v>
      </c>
      <c r="AT301" s="198">
        <v>2</v>
      </c>
      <c r="AV301" s="97">
        <v>12</v>
      </c>
      <c r="AW301" s="99">
        <v>123</v>
      </c>
      <c r="AX301" s="105">
        <f t="shared" si="193"/>
        <v>12123</v>
      </c>
      <c r="AZ301" s="7" t="s">
        <v>2951</v>
      </c>
      <c r="BA301" t="s">
        <v>3184</v>
      </c>
    </row>
    <row r="302" spans="1:53" hidden="1" outlineLevel="1">
      <c r="A302" t="s">
        <v>3233</v>
      </c>
      <c r="B302" t="s">
        <v>626</v>
      </c>
      <c r="C302" s="1">
        <f t="shared" si="179"/>
        <v>1375</v>
      </c>
      <c r="D302" s="7">
        <f>IF(R302&gt;0,RANK(R302,(R302:T302,U302:AI302)),0)</f>
        <v>4</v>
      </c>
      <c r="E302" s="7">
        <f>IF(S302&gt;0,RANK(S302,(R302:T302,U302:AI302)),0)</f>
        <v>5</v>
      </c>
      <c r="F302" s="7">
        <f>IF(T302&gt;0,RANK(T302,(R302:T302,U302:AI302)),0)</f>
        <v>3</v>
      </c>
      <c r="G302" s="7">
        <f>IF(U302&gt;0,RANK(U302,(R302:T302,U302:AI302)),0)</f>
        <v>2</v>
      </c>
      <c r="H302" s="7">
        <f t="shared" si="180"/>
        <v>1</v>
      </c>
      <c r="I302" s="49">
        <f t="shared" si="181"/>
        <v>349</v>
      </c>
      <c r="J302" s="177">
        <f t="shared" si="178"/>
        <v>0.25381818181818183</v>
      </c>
      <c r="K302" s="2"/>
      <c r="L302" s="2">
        <f t="shared" si="182"/>
        <v>2.1090909090909091E-2</v>
      </c>
      <c r="M302" s="2">
        <f t="shared" si="183"/>
        <v>6.5454545454545453E-3</v>
      </c>
      <c r="N302" s="2">
        <f t="shared" si="184"/>
        <v>0.16872727272727273</v>
      </c>
      <c r="O302" s="2">
        <f t="shared" si="168"/>
        <v>0.2690909090909091</v>
      </c>
      <c r="P302" s="2">
        <f t="shared" si="185"/>
        <v>0.52290909090909088</v>
      </c>
      <c r="Q302" s="2">
        <f t="shared" si="194"/>
        <v>1.1636363636363778E-2</v>
      </c>
      <c r="R302" s="1">
        <v>29</v>
      </c>
      <c r="S302" s="1">
        <v>9</v>
      </c>
      <c r="T302" s="1">
        <v>232</v>
      </c>
      <c r="U302" s="1">
        <v>370</v>
      </c>
      <c r="V302" s="1">
        <v>719</v>
      </c>
      <c r="W302" s="1">
        <v>8</v>
      </c>
      <c r="X302" s="1">
        <v>0</v>
      </c>
      <c r="Y302" s="1">
        <v>0</v>
      </c>
      <c r="Z302" s="1">
        <v>2</v>
      </c>
      <c r="AD302" s="1">
        <v>5</v>
      </c>
      <c r="AF302" s="1">
        <v>1</v>
      </c>
      <c r="AG302" s="1">
        <v>0</v>
      </c>
      <c r="AI302" s="1">
        <v>0</v>
      </c>
      <c r="AK302" s="7">
        <f t="shared" si="186"/>
        <v>6</v>
      </c>
      <c r="AL302" s="7">
        <f t="shared" si="187"/>
        <v>0</v>
      </c>
      <c r="AM302" s="7">
        <f t="shared" si="188"/>
        <v>0</v>
      </c>
      <c r="AN302" s="2">
        <f t="shared" si="189"/>
        <v>5.8181818181818178E-3</v>
      </c>
      <c r="AO302" s="2">
        <f t="shared" si="190"/>
        <v>0</v>
      </c>
      <c r="AP302" s="2">
        <f t="shared" si="191"/>
        <v>0</v>
      </c>
      <c r="AR302" t="str">
        <f t="shared" si="192"/>
        <v>Union</v>
      </c>
      <c r="AS302" t="s">
        <v>626</v>
      </c>
      <c r="AT302" s="198">
        <v>3</v>
      </c>
      <c r="AV302" s="97">
        <v>12</v>
      </c>
      <c r="AW302" s="99">
        <v>125</v>
      </c>
      <c r="AX302" s="105">
        <f t="shared" si="193"/>
        <v>12125</v>
      </c>
      <c r="AZ302" s="7" t="s">
        <v>2951</v>
      </c>
      <c r="BA302" t="s">
        <v>3184</v>
      </c>
    </row>
    <row r="303" spans="1:53" hidden="1" outlineLevel="1">
      <c r="A303" t="s">
        <v>1459</v>
      </c>
      <c r="B303" t="s">
        <v>626</v>
      </c>
      <c r="C303" s="1">
        <f t="shared" si="179"/>
        <v>64155</v>
      </c>
      <c r="D303" s="7">
        <f>IF(R303&gt;0,RANK(R303,(R303:T303,U303:AI303)),0)</f>
        <v>4</v>
      </c>
      <c r="E303" s="7">
        <f>IF(S303&gt;0,RANK(S303,(R303:T303,U303:AI303)),0)</f>
        <v>5</v>
      </c>
      <c r="F303" s="7">
        <f>IF(T303&gt;0,RANK(T303,(R303:T303,U303:AI303)),0)</f>
        <v>2</v>
      </c>
      <c r="G303" s="7">
        <f>IF(U303&gt;0,RANK(U303,(R303:T303,U303:AI303)),0)</f>
        <v>3</v>
      </c>
      <c r="H303" s="7">
        <f t="shared" si="180"/>
        <v>1</v>
      </c>
      <c r="I303" s="49">
        <f t="shared" si="181"/>
        <v>20701</v>
      </c>
      <c r="J303" s="177">
        <f t="shared" si="178"/>
        <v>0.32267165458654823</v>
      </c>
      <c r="K303" s="2"/>
      <c r="L303" s="2">
        <f t="shared" si="182"/>
        <v>6.1912555529576807E-2</v>
      </c>
      <c r="M303" s="2">
        <f t="shared" si="183"/>
        <v>2.4331696672122205E-2</v>
      </c>
      <c r="N303" s="2">
        <f t="shared" si="184"/>
        <v>0.21047463175122749</v>
      </c>
      <c r="O303" s="2">
        <f t="shared" si="168"/>
        <v>0.15482815057283142</v>
      </c>
      <c r="P303" s="2">
        <f t="shared" si="185"/>
        <v>0.53314628633777572</v>
      </c>
      <c r="Q303" s="2">
        <f t="shared" si="194"/>
        <v>1.5306679136466439E-2</v>
      </c>
      <c r="R303" s="1">
        <v>3972</v>
      </c>
      <c r="S303" s="1">
        <v>1561</v>
      </c>
      <c r="T303" s="1">
        <v>13503</v>
      </c>
      <c r="U303" s="1">
        <v>9933</v>
      </c>
      <c r="V303" s="1">
        <v>34204</v>
      </c>
      <c r="W303" s="1">
        <v>589</v>
      </c>
      <c r="X303" s="1">
        <v>43</v>
      </c>
      <c r="Y303" s="1">
        <v>82</v>
      </c>
      <c r="Z303" s="1">
        <v>123</v>
      </c>
      <c r="AD303" s="1">
        <v>83</v>
      </c>
      <c r="AF303" s="1">
        <v>31</v>
      </c>
      <c r="AG303" s="1">
        <v>22</v>
      </c>
      <c r="AI303" s="1">
        <v>9</v>
      </c>
      <c r="AK303" s="7">
        <f t="shared" si="186"/>
        <v>6</v>
      </c>
      <c r="AL303" s="7">
        <f t="shared" si="187"/>
        <v>9</v>
      </c>
      <c r="AM303" s="7">
        <f t="shared" si="188"/>
        <v>8</v>
      </c>
      <c r="AN303" s="2">
        <f t="shared" si="189"/>
        <v>9.180890031953862E-3</v>
      </c>
      <c r="AO303" s="2">
        <f t="shared" si="190"/>
        <v>6.7025173408152134E-4</v>
      </c>
      <c r="AP303" s="2">
        <f t="shared" si="191"/>
        <v>1.2781544696438313E-3</v>
      </c>
      <c r="AR303" t="str">
        <f t="shared" si="192"/>
        <v>Volusia</v>
      </c>
      <c r="AS303" t="s">
        <v>626</v>
      </c>
      <c r="AT303" s="198"/>
      <c r="AV303" s="97">
        <v>12</v>
      </c>
      <c r="AW303" s="99">
        <v>127</v>
      </c>
      <c r="AX303" s="105">
        <f t="shared" si="193"/>
        <v>12127</v>
      </c>
      <c r="AZ303" s="7" t="s">
        <v>2951</v>
      </c>
      <c r="BA303" t="s">
        <v>3184</v>
      </c>
    </row>
    <row r="304" spans="1:53" hidden="1" outlineLevel="1">
      <c r="A304" t="s">
        <v>1767</v>
      </c>
      <c r="B304" t="s">
        <v>626</v>
      </c>
      <c r="C304" s="1">
        <f t="shared" si="179"/>
        <v>3862</v>
      </c>
      <c r="D304" s="7">
        <f>IF(R304&gt;0,RANK(R304,(R304:T304,U304:AI304)),0)</f>
        <v>4</v>
      </c>
      <c r="E304" s="7">
        <f>IF(S304&gt;0,RANK(S304,(R304:T304,U304:AI304)),0)</f>
        <v>6</v>
      </c>
      <c r="F304" s="7">
        <f>IF(T304&gt;0,RANK(T304,(R304:T304,U304:AI304)),0)</f>
        <v>3</v>
      </c>
      <c r="G304" s="7">
        <f>IF(U304&gt;0,RANK(U304,(R304:T304,U304:AI304)),0)</f>
        <v>2</v>
      </c>
      <c r="H304" s="7">
        <f t="shared" si="180"/>
        <v>1</v>
      </c>
      <c r="I304" s="49">
        <f t="shared" si="181"/>
        <v>347</v>
      </c>
      <c r="J304" s="177">
        <f t="shared" si="178"/>
        <v>8.984981874676333E-2</v>
      </c>
      <c r="K304" s="2"/>
      <c r="L304" s="2">
        <f t="shared" si="182"/>
        <v>4.9197307094769549E-2</v>
      </c>
      <c r="M304" s="2">
        <f t="shared" si="183"/>
        <v>1.0616261004660798E-2</v>
      </c>
      <c r="N304" s="2">
        <f t="shared" si="184"/>
        <v>0.15173485240807871</v>
      </c>
      <c r="O304" s="2">
        <f>IF($C304=0,"-",U304/$C304)</f>
        <v>0.34101501812532364</v>
      </c>
      <c r="P304" s="2">
        <f t="shared" si="185"/>
        <v>0.43086483687208699</v>
      </c>
      <c r="Q304" s="2">
        <f t="shared" si="194"/>
        <v>1.6571724495080264E-2</v>
      </c>
      <c r="R304" s="1">
        <v>190</v>
      </c>
      <c r="S304" s="1">
        <v>41</v>
      </c>
      <c r="T304" s="1">
        <v>586</v>
      </c>
      <c r="U304" s="1">
        <v>1317</v>
      </c>
      <c r="V304" s="1">
        <v>1664</v>
      </c>
      <c r="W304" s="1">
        <v>45</v>
      </c>
      <c r="X304" s="1">
        <v>1</v>
      </c>
      <c r="Y304" s="1">
        <v>3</v>
      </c>
      <c r="Z304" s="1">
        <v>7</v>
      </c>
      <c r="AD304" s="1">
        <v>7</v>
      </c>
      <c r="AF304" s="1">
        <v>0</v>
      </c>
      <c r="AG304" s="1">
        <v>1</v>
      </c>
      <c r="AI304" s="1">
        <v>0</v>
      </c>
      <c r="AK304" s="7">
        <f t="shared" si="186"/>
        <v>5</v>
      </c>
      <c r="AL304" s="7">
        <f t="shared" si="187"/>
        <v>9</v>
      </c>
      <c r="AM304" s="7">
        <f t="shared" si="188"/>
        <v>8</v>
      </c>
      <c r="AN304" s="2">
        <f t="shared" si="189"/>
        <v>1.1651993785603314E-2</v>
      </c>
      <c r="AO304" s="2">
        <f t="shared" si="190"/>
        <v>2.5893319523562919E-4</v>
      </c>
      <c r="AP304" s="2">
        <f t="shared" si="191"/>
        <v>7.7679958570688761E-4</v>
      </c>
      <c r="AR304" t="str">
        <f t="shared" si="192"/>
        <v>Wakulla</v>
      </c>
      <c r="AS304" t="s">
        <v>626</v>
      </c>
      <c r="AT304" s="198">
        <v>2</v>
      </c>
      <c r="AV304" s="97">
        <v>12</v>
      </c>
      <c r="AW304" s="99">
        <v>129</v>
      </c>
      <c r="AX304" s="105">
        <f>AV304*1000+AW304</f>
        <v>12129</v>
      </c>
      <c r="AZ304" s="7" t="s">
        <v>2951</v>
      </c>
      <c r="BA304" t="s">
        <v>3184</v>
      </c>
    </row>
    <row r="305" spans="1:57" hidden="1" outlineLevel="1">
      <c r="A305" t="s">
        <v>2007</v>
      </c>
      <c r="B305" t="s">
        <v>626</v>
      </c>
      <c r="C305" s="1">
        <f t="shared" si="179"/>
        <v>12845</v>
      </c>
      <c r="D305" s="7">
        <f>IF(R305&gt;0,RANK(R305,(R305:T305,U305:AI305)),0)</f>
        <v>4</v>
      </c>
      <c r="E305" s="7">
        <f>IF(S305&gt;0,RANK(S305,(R305:T305,U305:AI305)),0)</f>
        <v>5</v>
      </c>
      <c r="F305" s="7">
        <f>IF(T305&gt;0,RANK(T305,(R305:T305,U305:AI305)),0)</f>
        <v>3</v>
      </c>
      <c r="G305" s="7">
        <f>IF(U305&gt;0,RANK(U305,(R305:T305,U305:AI305)),0)</f>
        <v>2</v>
      </c>
      <c r="H305" s="7">
        <f t="shared" si="180"/>
        <v>1</v>
      </c>
      <c r="I305" s="49">
        <f t="shared" si="181"/>
        <v>4112</v>
      </c>
      <c r="J305" s="177">
        <f t="shared" si="178"/>
        <v>0.32012456208641493</v>
      </c>
      <c r="K305" s="2"/>
      <c r="L305" s="2">
        <f t="shared" si="182"/>
        <v>6.8742701440249118E-2</v>
      </c>
      <c r="M305" s="2">
        <f t="shared" si="183"/>
        <v>1.0276372129233165E-2</v>
      </c>
      <c r="N305" s="2">
        <f t="shared" si="184"/>
        <v>0.1872323861424679</v>
      </c>
      <c r="O305" s="2">
        <f>IF($C305=0,"-",U305/$C305)</f>
        <v>0.1983651226158038</v>
      </c>
      <c r="P305" s="2">
        <f t="shared" si="185"/>
        <v>0.51848968470221879</v>
      </c>
      <c r="Q305" s="2">
        <f t="shared" si="194"/>
        <v>1.6893732970027275E-2</v>
      </c>
      <c r="R305" s="1">
        <v>883</v>
      </c>
      <c r="S305" s="1">
        <v>132</v>
      </c>
      <c r="T305" s="1">
        <v>2405</v>
      </c>
      <c r="U305" s="1">
        <v>2548</v>
      </c>
      <c r="V305" s="1">
        <v>6660</v>
      </c>
      <c r="W305" s="1">
        <v>122</v>
      </c>
      <c r="X305" s="1">
        <v>6</v>
      </c>
      <c r="Y305" s="1">
        <v>6</v>
      </c>
      <c r="Z305" s="1">
        <v>25</v>
      </c>
      <c r="AD305" s="1">
        <v>51</v>
      </c>
      <c r="AF305" s="1">
        <v>5</v>
      </c>
      <c r="AG305" s="1">
        <v>2</v>
      </c>
      <c r="AI305" s="1">
        <v>0</v>
      </c>
      <c r="AK305" s="7">
        <f t="shared" si="186"/>
        <v>6</v>
      </c>
      <c r="AL305" s="7">
        <f t="shared" si="187"/>
        <v>8</v>
      </c>
      <c r="AM305" s="7">
        <f t="shared" si="188"/>
        <v>8</v>
      </c>
      <c r="AN305" s="2">
        <f t="shared" si="189"/>
        <v>9.4978590891397433E-3</v>
      </c>
      <c r="AO305" s="2">
        <f t="shared" si="190"/>
        <v>4.6710782405605291E-4</v>
      </c>
      <c r="AP305" s="2">
        <f t="shared" si="191"/>
        <v>4.6710782405605291E-4</v>
      </c>
      <c r="AR305" t="str">
        <f t="shared" si="192"/>
        <v>Walton</v>
      </c>
      <c r="AS305" t="s">
        <v>626</v>
      </c>
      <c r="AT305" s="198">
        <v>1</v>
      </c>
      <c r="AV305" s="97">
        <v>12</v>
      </c>
      <c r="AW305" s="99">
        <v>131</v>
      </c>
      <c r="AX305" s="105">
        <f>AV305*1000+AW305</f>
        <v>12131</v>
      </c>
      <c r="AZ305" s="7" t="s">
        <v>2951</v>
      </c>
      <c r="BA305" t="s">
        <v>3184</v>
      </c>
    </row>
    <row r="306" spans="1:57" hidden="1" outlineLevel="1">
      <c r="A306" t="s">
        <v>637</v>
      </c>
      <c r="B306" t="s">
        <v>626</v>
      </c>
      <c r="C306" s="1">
        <f t="shared" si="179"/>
        <v>3846</v>
      </c>
      <c r="D306" s="7">
        <f>IF(R306&gt;0,RANK(R306,(R306:T306,U306:AI306)),0)</f>
        <v>4</v>
      </c>
      <c r="E306" s="7">
        <f>IF(S306&gt;0,RANK(S306,(R306:T306,U306:AI306)),0)</f>
        <v>6</v>
      </c>
      <c r="F306" s="7">
        <f>IF(T306&gt;0,RANK(T306,(R306:T306,U306:AI306)),0)</f>
        <v>3</v>
      </c>
      <c r="G306" s="7">
        <f>IF(U306&gt;0,RANK(U306,(R306:T306,U306:AI306)),0)</f>
        <v>2</v>
      </c>
      <c r="H306" s="7">
        <f t="shared" si="180"/>
        <v>1</v>
      </c>
      <c r="I306" s="49">
        <f t="shared" si="181"/>
        <v>487</v>
      </c>
      <c r="J306" s="177">
        <f t="shared" si="178"/>
        <v>0.1266250650026001</v>
      </c>
      <c r="K306" s="2"/>
      <c r="L306" s="2">
        <f t="shared" si="182"/>
        <v>2.9121164846593862E-2</v>
      </c>
      <c r="M306" s="2">
        <f t="shared" si="183"/>
        <v>8.8403536141445655E-3</v>
      </c>
      <c r="N306" s="2">
        <f t="shared" si="184"/>
        <v>0.15990639625585024</v>
      </c>
      <c r="O306" s="2">
        <f>IF($C306=0,"-",U306/$C306)</f>
        <v>0.32527301092043681</v>
      </c>
      <c r="P306" s="2">
        <f t="shared" si="185"/>
        <v>0.45189807592303693</v>
      </c>
      <c r="Q306" s="2">
        <f t="shared" si="194"/>
        <v>2.4960998439937543E-2</v>
      </c>
      <c r="R306" s="1">
        <v>112</v>
      </c>
      <c r="S306" s="1">
        <v>34</v>
      </c>
      <c r="T306" s="1">
        <v>615</v>
      </c>
      <c r="U306" s="1">
        <v>1251</v>
      </c>
      <c r="V306" s="1">
        <v>1738</v>
      </c>
      <c r="W306" s="1">
        <v>69</v>
      </c>
      <c r="X306" s="1">
        <v>2</v>
      </c>
      <c r="Y306" s="1">
        <v>6</v>
      </c>
      <c r="Z306" s="1">
        <v>3</v>
      </c>
      <c r="AD306" s="1">
        <v>12</v>
      </c>
      <c r="AF306" s="1">
        <v>2</v>
      </c>
      <c r="AG306" s="1">
        <v>2</v>
      </c>
      <c r="AI306" s="1">
        <v>0</v>
      </c>
      <c r="AK306" s="7">
        <f t="shared" si="186"/>
        <v>5</v>
      </c>
      <c r="AL306" s="7">
        <f t="shared" si="187"/>
        <v>9</v>
      </c>
      <c r="AM306" s="7">
        <f t="shared" si="188"/>
        <v>7</v>
      </c>
      <c r="AN306" s="2">
        <f t="shared" si="189"/>
        <v>1.7940717628705149E-2</v>
      </c>
      <c r="AO306" s="2">
        <f t="shared" si="190"/>
        <v>5.2002080083203334E-4</v>
      </c>
      <c r="AP306" s="2">
        <f t="shared" si="191"/>
        <v>1.5600624024960999E-3</v>
      </c>
      <c r="AR306" t="str">
        <f t="shared" si="192"/>
        <v>Washington</v>
      </c>
      <c r="AS306" t="s">
        <v>626</v>
      </c>
      <c r="AT306" s="198">
        <v>2</v>
      </c>
      <c r="AV306" s="97">
        <v>12</v>
      </c>
      <c r="AW306" s="99">
        <v>133</v>
      </c>
      <c r="AX306" s="105">
        <f>AV306*1000+AW306</f>
        <v>12133</v>
      </c>
      <c r="AZ306" s="7" t="s">
        <v>2951</v>
      </c>
      <c r="BA306" t="s">
        <v>3184</v>
      </c>
    </row>
    <row r="307" spans="1:57" collapsed="1">
      <c r="A307" t="s">
        <v>2774</v>
      </c>
      <c r="B307" t="s">
        <v>1105</v>
      </c>
      <c r="C307" s="1">
        <f t="shared" si="179"/>
        <v>2361805</v>
      </c>
      <c r="D307" s="7">
        <f>IF(R307&gt;0,RANK(R307,(R307:T307,U307:AI307)),0)</f>
        <v>4</v>
      </c>
      <c r="E307" s="7">
        <f>IF(S307&gt;0,RANK(S307,(R307:T307,U307:AI307)),0)</f>
        <v>5</v>
      </c>
      <c r="F307" s="7">
        <f>IF(T307&gt;0,RANK(T307,(R307:T307,U307:AI307)),0)</f>
        <v>2</v>
      </c>
      <c r="G307" s="7">
        <f>IF(U307&gt;0,RANK(U307,(R307:T307,U307:AI307)),0)</f>
        <v>3</v>
      </c>
      <c r="H307" s="7">
        <f t="shared" si="180"/>
        <v>1</v>
      </c>
      <c r="I307" s="49">
        <f t="shared" si="181"/>
        <v>441209</v>
      </c>
      <c r="J307" s="177">
        <f t="shared" si="178"/>
        <v>0.1868100880470657</v>
      </c>
      <c r="K307" s="2"/>
      <c r="L307" s="2">
        <f t="shared" si="182"/>
        <v>6.7734635162513421E-2</v>
      </c>
      <c r="M307" s="2">
        <f t="shared" si="183"/>
        <v>1.8422774107091821E-2</v>
      </c>
      <c r="N307" s="2">
        <f t="shared" si="184"/>
        <v>0.27041224825927629</v>
      </c>
      <c r="O307" s="2">
        <f>IF($C307=0,"-",U307/$C307)</f>
        <v>0.17143286596480234</v>
      </c>
      <c r="P307" s="2">
        <f t="shared" si="185"/>
        <v>0.45722233630634196</v>
      </c>
      <c r="Q307" s="2">
        <f t="shared" si="194"/>
        <v>1.4775140199974224E-2</v>
      </c>
      <c r="R307" s="1">
        <f t="shared" ref="R307:W307" si="195">SUM(R240:R306)</f>
        <v>159976</v>
      </c>
      <c r="S307" s="1">
        <f t="shared" si="195"/>
        <v>43511</v>
      </c>
      <c r="T307" s="1">
        <f t="shared" si="195"/>
        <v>638661</v>
      </c>
      <c r="U307" s="1">
        <f t="shared" si="195"/>
        <v>404891</v>
      </c>
      <c r="V307" s="1">
        <f t="shared" si="195"/>
        <v>1079870</v>
      </c>
      <c r="W307" s="1">
        <f t="shared" si="195"/>
        <v>21207</v>
      </c>
      <c r="X307" s="1">
        <f>SUM(X240:X306)</f>
        <v>1899</v>
      </c>
      <c r="Y307" s="1">
        <f>SUM(Y240:Y306)</f>
        <v>2493</v>
      </c>
      <c r="Z307" s="1">
        <f>SUM(Z240:Z306)</f>
        <v>4450</v>
      </c>
      <c r="AD307" s="1">
        <f>SUM(AD240:AD306)</f>
        <v>2624</v>
      </c>
      <c r="AF307" s="1">
        <f>SUM(AF240:AF306)</f>
        <v>1211</v>
      </c>
      <c r="AG307" s="1">
        <f>SUM(AG240:AG306)</f>
        <v>693</v>
      </c>
      <c r="AI307" s="1">
        <f>SUM(AI240:AI306)</f>
        <v>319</v>
      </c>
      <c r="AK307" s="7">
        <f t="shared" si="186"/>
        <v>6</v>
      </c>
      <c r="AL307" s="7">
        <f t="shared" si="187"/>
        <v>9</v>
      </c>
      <c r="AM307" s="7">
        <f t="shared" si="188"/>
        <v>8</v>
      </c>
      <c r="AN307" s="2">
        <f t="shared" si="189"/>
        <v>8.9791494217346477E-3</v>
      </c>
      <c r="AO307" s="2">
        <f t="shared" si="190"/>
        <v>8.0404605799378023E-4</v>
      </c>
      <c r="AP307" s="2">
        <f t="shared" si="191"/>
        <v>1.055548616418375E-3</v>
      </c>
      <c r="AR307" t="str">
        <f t="shared" si="192"/>
        <v>Florida</v>
      </c>
      <c r="AS307" t="s">
        <v>1105</v>
      </c>
      <c r="AT307" s="184"/>
      <c r="AV307" s="97">
        <v>12</v>
      </c>
      <c r="AW307" s="99"/>
      <c r="AX307" s="97">
        <v>12</v>
      </c>
      <c r="AZ307" s="7" t="s">
        <v>1619</v>
      </c>
      <c r="BA307" t="s">
        <v>3184</v>
      </c>
    </row>
    <row r="308" spans="1:57">
      <c r="C308" s="1"/>
      <c r="E308" s="7"/>
      <c r="F308" s="7"/>
      <c r="G308" s="7"/>
      <c r="H308" s="7"/>
      <c r="I308" s="49"/>
      <c r="J308" s="177"/>
      <c r="K308" s="2"/>
      <c r="AK308" s="7"/>
      <c r="AL308" s="7"/>
      <c r="AM308" s="7"/>
      <c r="AT308" s="184"/>
      <c r="AV308" s="97"/>
      <c r="AW308" s="99"/>
    </row>
    <row r="309" spans="1:57" hidden="1" outlineLevel="1">
      <c r="A309" t="s">
        <v>1534</v>
      </c>
      <c r="B309" t="s">
        <v>1533</v>
      </c>
      <c r="C309" s="1">
        <f t="shared" ref="C309:C340" si="196">SUM(R309:AI309)</f>
        <v>3113</v>
      </c>
      <c r="D309" s="7">
        <f>IF(R309&gt;0,RANK(R309,(R309:T309,U309:AI309)),0)</f>
        <v>5</v>
      </c>
      <c r="E309" s="7">
        <f>IF(S309&gt;0,RANK(S309,(R309:T309,U309:AI309)),0)</f>
        <v>6</v>
      </c>
      <c r="F309" s="7">
        <f>IF(T309&gt;0,RANK(T309,(R309:T309,U309:AI309)),0)</f>
        <v>3</v>
      </c>
      <c r="G309" s="7">
        <f>IF(U309&gt;0,RANK(U309,(R309:T309,U309:AI309)),0)</f>
        <v>2</v>
      </c>
      <c r="H309" s="7">
        <f t="shared" ref="H309:H340" si="197">IF(V309&gt;0,RANK(V309,(R309:AB309)),0)</f>
        <v>1</v>
      </c>
      <c r="I309" s="49">
        <f t="shared" ref="I309:I340" si="198">MAX(R309:AA309)-LARGE(R309:AA309,2)</f>
        <v>377</v>
      </c>
      <c r="J309" s="177">
        <f t="shared" si="178"/>
        <v>0.12110504336652747</v>
      </c>
      <c r="K309" s="2"/>
      <c r="L309" s="2">
        <f t="shared" ref="L309:L340" si="199">IF($C309=0,"-",R309/$C309)</f>
        <v>2.6662383552842915E-2</v>
      </c>
      <c r="M309" s="2">
        <f t="shared" ref="M309:M340" si="200">IF($C309=0,"-",S309/$C309)</f>
        <v>1.027947317699968E-2</v>
      </c>
      <c r="N309" s="2">
        <f t="shared" ref="N309:N340" si="201">IF($C309=0,"-",T309/$C309)</f>
        <v>0.14840989399293286</v>
      </c>
      <c r="O309" s="2">
        <f t="shared" ref="O309:O371" si="202">IF($C309=0,"-",U309/$C309)</f>
        <v>0.29360745261805332</v>
      </c>
      <c r="P309" s="2">
        <f t="shared" ref="P309:P340" si="203">IF($C309=0,"-",V309/$C309)</f>
        <v>0.41471249598458076</v>
      </c>
      <c r="Q309" s="2">
        <f t="shared" si="194"/>
        <v>0.10632830067459037</v>
      </c>
      <c r="R309" s="1">
        <v>83</v>
      </c>
      <c r="S309" s="1">
        <v>32</v>
      </c>
      <c r="T309" s="1">
        <v>462</v>
      </c>
      <c r="U309" s="1">
        <v>914</v>
      </c>
      <c r="V309" s="1">
        <v>1291</v>
      </c>
      <c r="W309" s="1">
        <v>304</v>
      </c>
      <c r="X309" s="1">
        <v>1</v>
      </c>
      <c r="Y309" s="1">
        <v>2</v>
      </c>
      <c r="Z309" s="1">
        <v>6</v>
      </c>
      <c r="AD309" s="1">
        <v>17</v>
      </c>
      <c r="AF309" s="1">
        <v>0</v>
      </c>
      <c r="AG309" s="1">
        <v>1</v>
      </c>
      <c r="AH309" s="1">
        <v>0</v>
      </c>
      <c r="AK309" s="7">
        <f t="shared" ref="AK309:AK340" si="204">IF(W309&gt;0,RANK(W309,(R309:AB309)),0)</f>
        <v>4</v>
      </c>
      <c r="AL309" s="7">
        <f t="shared" ref="AL309:AL340" si="205">IF(X309&gt;0,RANK(X309,(R309:AB309)),0)</f>
        <v>9</v>
      </c>
      <c r="AM309" s="7">
        <f t="shared" ref="AM309:AM340" si="206">IF(Y309&gt;0,RANK(Y309,(R309:AB309)),0)</f>
        <v>8</v>
      </c>
      <c r="AN309" s="2">
        <f t="shared" ref="AN309:AN340" si="207">IF($C309=0,"-",W309/$C309)</f>
        <v>9.7654995181496951E-2</v>
      </c>
      <c r="AO309" s="2">
        <f t="shared" ref="AO309:AO340" si="208">IF($C309=0,"-",X309/$C309)</f>
        <v>3.2123353678123999E-4</v>
      </c>
      <c r="AP309" s="2">
        <f t="shared" ref="AP309:AP340" si="209">IF($C309=0,"-",Y309/$C309)</f>
        <v>6.4246707356247997E-4</v>
      </c>
      <c r="AR309" t="str">
        <f t="shared" ref="AR309:AR340" si="210">A309</f>
        <v>Appling</v>
      </c>
      <c r="AS309" t="s">
        <v>1533</v>
      </c>
      <c r="AT309" s="184">
        <v>12</v>
      </c>
      <c r="AV309" s="97">
        <v>13</v>
      </c>
      <c r="AW309" s="99">
        <v>1</v>
      </c>
      <c r="AX309" s="105">
        <f t="shared" ref="AX309:AX340" si="211">AV309*1000+AW309</f>
        <v>13001</v>
      </c>
      <c r="AZ309" s="7" t="s">
        <v>2951</v>
      </c>
      <c r="BA309" t="s">
        <v>3184</v>
      </c>
      <c r="BE309" s="1"/>
    </row>
    <row r="310" spans="1:57" hidden="1" outlineLevel="1">
      <c r="A310" t="s">
        <v>1894</v>
      </c>
      <c r="B310" t="s">
        <v>1533</v>
      </c>
      <c r="C310" s="1">
        <f t="shared" si="196"/>
        <v>945</v>
      </c>
      <c r="D310" s="7">
        <f>IF(R310&gt;0,RANK(R310,(R310:T310,U310:AI310)),0)</f>
        <v>5</v>
      </c>
      <c r="E310" s="7">
        <f>IF(S310&gt;0,RANK(S310,(R310:T310,U310:AI310)),0)</f>
        <v>6</v>
      </c>
      <c r="F310" s="7">
        <f>IF(T310&gt;0,RANK(T310,(R310:T310,U310:AI310)),0)</f>
        <v>3</v>
      </c>
      <c r="G310" s="7">
        <f>IF(U310&gt;0,RANK(U310,(R310:T310,U310:AI310)),0)</f>
        <v>2</v>
      </c>
      <c r="H310" s="7">
        <f t="shared" si="197"/>
        <v>1</v>
      </c>
      <c r="I310" s="49">
        <f t="shared" si="198"/>
        <v>439</v>
      </c>
      <c r="J310" s="177">
        <f t="shared" si="178"/>
        <v>0.46455026455026455</v>
      </c>
      <c r="K310" s="2"/>
      <c r="L310" s="2">
        <f t="shared" si="199"/>
        <v>1.4814814814814815E-2</v>
      </c>
      <c r="M310" s="2">
        <f t="shared" si="200"/>
        <v>4.2328042328042331E-3</v>
      </c>
      <c r="N310" s="2">
        <f t="shared" si="201"/>
        <v>7.7248677248677247E-2</v>
      </c>
      <c r="O310" s="2">
        <f t="shared" si="202"/>
        <v>0.19365079365079366</v>
      </c>
      <c r="P310" s="2">
        <f t="shared" si="203"/>
        <v>0.65820105820105823</v>
      </c>
      <c r="Q310" s="2">
        <f t="shared" si="194"/>
        <v>5.1851851851851816E-2</v>
      </c>
      <c r="R310" s="1">
        <v>14</v>
      </c>
      <c r="S310" s="1">
        <v>4</v>
      </c>
      <c r="T310" s="1">
        <v>73</v>
      </c>
      <c r="U310" s="1">
        <v>183</v>
      </c>
      <c r="V310" s="1">
        <v>622</v>
      </c>
      <c r="W310" s="1">
        <v>47</v>
      </c>
      <c r="X310" s="1">
        <v>1</v>
      </c>
      <c r="Y310" s="1">
        <v>1</v>
      </c>
      <c r="Z310" s="1">
        <v>0</v>
      </c>
      <c r="AD310" s="1">
        <v>0</v>
      </c>
      <c r="AF310" s="1">
        <v>0</v>
      </c>
      <c r="AG310" s="1">
        <v>0</v>
      </c>
      <c r="AH310" s="1">
        <v>0</v>
      </c>
      <c r="AK310" s="7">
        <f t="shared" si="204"/>
        <v>4</v>
      </c>
      <c r="AL310" s="7">
        <f t="shared" si="205"/>
        <v>7</v>
      </c>
      <c r="AM310" s="7">
        <f t="shared" si="206"/>
        <v>7</v>
      </c>
      <c r="AN310" s="2">
        <f t="shared" si="207"/>
        <v>4.9735449735449737E-2</v>
      </c>
      <c r="AO310" s="2">
        <f t="shared" si="208"/>
        <v>1.0582010582010583E-3</v>
      </c>
      <c r="AP310" s="2">
        <f t="shared" si="209"/>
        <v>1.0582010582010583E-3</v>
      </c>
      <c r="AR310" t="str">
        <f t="shared" si="210"/>
        <v>Atkinson</v>
      </c>
      <c r="AS310" t="s">
        <v>1533</v>
      </c>
      <c r="AT310" s="184">
        <v>8</v>
      </c>
      <c r="AV310" s="97">
        <v>13</v>
      </c>
      <c r="AW310" s="99">
        <v>3</v>
      </c>
      <c r="AX310" s="105">
        <f t="shared" si="211"/>
        <v>13003</v>
      </c>
      <c r="AZ310" s="7" t="s">
        <v>2951</v>
      </c>
      <c r="BA310" t="s">
        <v>3184</v>
      </c>
      <c r="BE310" s="1"/>
    </row>
    <row r="311" spans="1:57" hidden="1" outlineLevel="1">
      <c r="A311" t="s">
        <v>2160</v>
      </c>
      <c r="B311" t="s">
        <v>1533</v>
      </c>
      <c r="C311" s="1">
        <f t="shared" si="196"/>
        <v>1680</v>
      </c>
      <c r="D311" s="7">
        <f>IF(R311&gt;0,RANK(R311,(R311:T311,U311:AI311)),0)</f>
        <v>5</v>
      </c>
      <c r="E311" s="7">
        <f>IF(S311&gt;0,RANK(S311,(R311:T311,U311:AI311)),0)</f>
        <v>6</v>
      </c>
      <c r="F311" s="7">
        <f>IF(T311&gt;0,RANK(T311,(R311:T311,U311:AI311)),0)</f>
        <v>3</v>
      </c>
      <c r="G311" s="7">
        <f>IF(U311&gt;0,RANK(U311,(R311:T311,U311:AI311)),0)</f>
        <v>2</v>
      </c>
      <c r="H311" s="7">
        <f t="shared" si="197"/>
        <v>1</v>
      </c>
      <c r="I311" s="49">
        <f t="shared" si="198"/>
        <v>563</v>
      </c>
      <c r="J311" s="177">
        <f t="shared" si="178"/>
        <v>0.33511904761904759</v>
      </c>
      <c r="K311" s="2"/>
      <c r="L311" s="2">
        <f t="shared" si="199"/>
        <v>3.3928571428571426E-2</v>
      </c>
      <c r="M311" s="2">
        <f t="shared" si="200"/>
        <v>4.7619047619047623E-3</v>
      </c>
      <c r="N311" s="2">
        <f t="shared" si="201"/>
        <v>0.14642857142857144</v>
      </c>
      <c r="O311" s="2">
        <f t="shared" si="202"/>
        <v>0.20297619047619048</v>
      </c>
      <c r="P311" s="2">
        <f t="shared" si="203"/>
        <v>0.53809523809523807</v>
      </c>
      <c r="Q311" s="2">
        <f t="shared" si="194"/>
        <v>7.380952380952388E-2</v>
      </c>
      <c r="R311" s="1">
        <v>57</v>
      </c>
      <c r="S311" s="1">
        <v>8</v>
      </c>
      <c r="T311" s="1">
        <v>246</v>
      </c>
      <c r="U311" s="1">
        <v>341</v>
      </c>
      <c r="V311" s="1">
        <v>904</v>
      </c>
      <c r="W311" s="1">
        <v>110</v>
      </c>
      <c r="X311" s="1">
        <v>1</v>
      </c>
      <c r="Y311" s="1">
        <v>3</v>
      </c>
      <c r="Z311" s="1">
        <v>0</v>
      </c>
      <c r="AD311" s="1">
        <v>7</v>
      </c>
      <c r="AF311" s="1">
        <v>2</v>
      </c>
      <c r="AG311" s="1">
        <v>1</v>
      </c>
      <c r="AH311" s="1">
        <v>0</v>
      </c>
      <c r="AK311" s="7">
        <f t="shared" si="204"/>
        <v>4</v>
      </c>
      <c r="AL311" s="7">
        <f t="shared" si="205"/>
        <v>8</v>
      </c>
      <c r="AM311" s="7">
        <f t="shared" si="206"/>
        <v>7</v>
      </c>
      <c r="AN311" s="2">
        <f t="shared" si="207"/>
        <v>6.5476190476190479E-2</v>
      </c>
      <c r="AO311" s="2">
        <f t="shared" si="208"/>
        <v>5.9523809523809529E-4</v>
      </c>
      <c r="AP311" s="2">
        <f t="shared" si="209"/>
        <v>1.7857142857142857E-3</v>
      </c>
      <c r="AR311" t="str">
        <f t="shared" si="210"/>
        <v>Bacon</v>
      </c>
      <c r="AS311" t="s">
        <v>1533</v>
      </c>
      <c r="AT311" s="184">
        <v>1</v>
      </c>
      <c r="AV311" s="97">
        <v>13</v>
      </c>
      <c r="AW311" s="99">
        <v>5</v>
      </c>
      <c r="AX311" s="105">
        <f t="shared" si="211"/>
        <v>13005</v>
      </c>
      <c r="AZ311" s="7" t="s">
        <v>2951</v>
      </c>
      <c r="BA311" t="s">
        <v>3184</v>
      </c>
      <c r="BE311" s="1"/>
    </row>
    <row r="312" spans="1:57" hidden="1" outlineLevel="1">
      <c r="A312" t="s">
        <v>2218</v>
      </c>
      <c r="B312" t="s">
        <v>1533</v>
      </c>
      <c r="C312" s="1">
        <f t="shared" si="196"/>
        <v>435</v>
      </c>
      <c r="D312" s="7">
        <f>IF(R312&gt;0,RANK(R312,(R312:T312,U312:AI312)),0)</f>
        <v>5</v>
      </c>
      <c r="E312" s="7">
        <f>IF(S312&gt;0,RANK(S312,(R312:T312,U312:AI312)),0)</f>
        <v>6</v>
      </c>
      <c r="F312" s="7">
        <f>IF(T312&gt;0,RANK(T312,(R312:T312,U312:AI312)),0)</f>
        <v>3</v>
      </c>
      <c r="G312" s="7">
        <f>IF(U312&gt;0,RANK(U312,(R312:T312,U312:AI312)),0)</f>
        <v>2</v>
      </c>
      <c r="H312" s="7">
        <f t="shared" si="197"/>
        <v>1</v>
      </c>
      <c r="I312" s="49">
        <f t="shared" si="198"/>
        <v>175</v>
      </c>
      <c r="J312" s="177">
        <f t="shared" si="178"/>
        <v>0.40229885057471265</v>
      </c>
      <c r="K312" s="2"/>
      <c r="L312" s="2">
        <f t="shared" si="199"/>
        <v>1.8390804597701149E-2</v>
      </c>
      <c r="M312" s="2">
        <f t="shared" si="200"/>
        <v>6.8965517241379309E-3</v>
      </c>
      <c r="N312" s="2">
        <f t="shared" si="201"/>
        <v>9.6551724137931033E-2</v>
      </c>
      <c r="O312" s="2">
        <f t="shared" si="202"/>
        <v>0.2</v>
      </c>
      <c r="P312" s="2">
        <f t="shared" si="203"/>
        <v>0.60229885057471266</v>
      </c>
      <c r="Q312" s="2">
        <f t="shared" si="194"/>
        <v>7.5862068965517171E-2</v>
      </c>
      <c r="R312" s="1">
        <v>8</v>
      </c>
      <c r="S312" s="1">
        <v>3</v>
      </c>
      <c r="T312" s="1">
        <v>42</v>
      </c>
      <c r="U312" s="1">
        <v>87</v>
      </c>
      <c r="V312" s="1">
        <v>262</v>
      </c>
      <c r="W312" s="1">
        <v>25</v>
      </c>
      <c r="X312" s="1">
        <v>2</v>
      </c>
      <c r="Y312" s="1">
        <v>1</v>
      </c>
      <c r="Z312" s="1">
        <v>2</v>
      </c>
      <c r="AD312" s="1">
        <v>3</v>
      </c>
      <c r="AF312" s="1">
        <v>0</v>
      </c>
      <c r="AG312" s="1">
        <v>0</v>
      </c>
      <c r="AH312" s="1">
        <v>0</v>
      </c>
      <c r="AK312" s="7">
        <f t="shared" si="204"/>
        <v>4</v>
      </c>
      <c r="AL312" s="7">
        <f t="shared" si="205"/>
        <v>7</v>
      </c>
      <c r="AM312" s="7">
        <f t="shared" si="206"/>
        <v>9</v>
      </c>
      <c r="AN312" s="2">
        <f t="shared" si="207"/>
        <v>5.7471264367816091E-2</v>
      </c>
      <c r="AO312" s="2">
        <f t="shared" si="208"/>
        <v>4.5977011494252873E-3</v>
      </c>
      <c r="AP312" s="2">
        <f t="shared" si="209"/>
        <v>2.2988505747126436E-3</v>
      </c>
      <c r="AR312" t="str">
        <f t="shared" si="210"/>
        <v>Baker</v>
      </c>
      <c r="AS312" t="s">
        <v>1533</v>
      </c>
      <c r="AT312" s="184">
        <v>2</v>
      </c>
      <c r="AV312" s="97">
        <v>13</v>
      </c>
      <c r="AW312" s="99">
        <v>7</v>
      </c>
      <c r="AX312" s="105">
        <f t="shared" si="211"/>
        <v>13007</v>
      </c>
      <c r="AZ312" s="7" t="s">
        <v>2951</v>
      </c>
      <c r="BA312" t="s">
        <v>3184</v>
      </c>
      <c r="BE312" s="1"/>
    </row>
    <row r="313" spans="1:57" hidden="1" outlineLevel="1">
      <c r="A313" t="s">
        <v>1193</v>
      </c>
      <c r="B313" t="s">
        <v>1533</v>
      </c>
      <c r="C313" s="1">
        <f t="shared" si="196"/>
        <v>4527</v>
      </c>
      <c r="D313" s="7">
        <f>IF(R313&gt;0,RANK(R313,(R313:T313,U313:AI313)),0)</f>
        <v>5</v>
      </c>
      <c r="E313" s="7">
        <f>IF(S313&gt;0,RANK(S313,(R313:T313,U313:AI313)),0)</f>
        <v>6</v>
      </c>
      <c r="F313" s="7">
        <f>IF(T313&gt;0,RANK(T313,(R313:T313,U313:AI313)),0)</f>
        <v>2</v>
      </c>
      <c r="G313" s="7">
        <f>IF(U313&gt;0,RANK(U313,(R313:T313,U313:AI313)),0)</f>
        <v>3</v>
      </c>
      <c r="H313" s="7">
        <f t="shared" si="197"/>
        <v>1</v>
      </c>
      <c r="I313" s="49">
        <f t="shared" si="198"/>
        <v>1108</v>
      </c>
      <c r="J313" s="177">
        <f t="shared" si="178"/>
        <v>0.24475370002208968</v>
      </c>
      <c r="K313" s="2"/>
      <c r="L313" s="2">
        <f t="shared" si="199"/>
        <v>4.0645018776231501E-2</v>
      </c>
      <c r="M313" s="2">
        <f t="shared" si="200"/>
        <v>9.9403578528827041E-3</v>
      </c>
      <c r="N313" s="2">
        <f t="shared" si="201"/>
        <v>0.2125027612105147</v>
      </c>
      <c r="O313" s="2">
        <f t="shared" si="202"/>
        <v>0.19505191075767617</v>
      </c>
      <c r="P313" s="2">
        <f t="shared" si="203"/>
        <v>0.45725646123260438</v>
      </c>
      <c r="Q313" s="2">
        <f t="shared" si="194"/>
        <v>8.4603490170090556E-2</v>
      </c>
      <c r="R313" s="1">
        <v>184</v>
      </c>
      <c r="S313" s="1">
        <v>45</v>
      </c>
      <c r="T313" s="1">
        <v>962</v>
      </c>
      <c r="U313" s="1">
        <v>883</v>
      </c>
      <c r="V313" s="1">
        <v>2070</v>
      </c>
      <c r="W313" s="1">
        <v>350</v>
      </c>
      <c r="X313" s="1">
        <v>1</v>
      </c>
      <c r="Y313" s="1">
        <v>7</v>
      </c>
      <c r="Z313" s="1">
        <v>12</v>
      </c>
      <c r="AD313" s="1">
        <v>9</v>
      </c>
      <c r="AF313" s="1">
        <v>4</v>
      </c>
      <c r="AG313" s="1">
        <v>0</v>
      </c>
      <c r="AH313" s="1">
        <v>0</v>
      </c>
      <c r="AK313" s="7">
        <f t="shared" si="204"/>
        <v>4</v>
      </c>
      <c r="AL313" s="7">
        <f t="shared" si="205"/>
        <v>9</v>
      </c>
      <c r="AM313" s="7">
        <f t="shared" si="206"/>
        <v>8</v>
      </c>
      <c r="AN313" s="2">
        <f t="shared" si="207"/>
        <v>7.7313894411309925E-2</v>
      </c>
      <c r="AO313" s="2">
        <f t="shared" si="208"/>
        <v>2.2089684117517121E-4</v>
      </c>
      <c r="AP313" s="2">
        <f t="shared" si="209"/>
        <v>1.5462778882261983E-3</v>
      </c>
      <c r="AR313" t="str">
        <f t="shared" si="210"/>
        <v>Baldwin</v>
      </c>
      <c r="AS313" t="s">
        <v>1533</v>
      </c>
      <c r="AT313" s="184">
        <v>10</v>
      </c>
      <c r="AV313" s="97">
        <v>13</v>
      </c>
      <c r="AW313" s="99">
        <v>9</v>
      </c>
      <c r="AX313" s="105">
        <f t="shared" si="211"/>
        <v>13009</v>
      </c>
      <c r="AZ313" s="7" t="s">
        <v>2951</v>
      </c>
      <c r="BA313" t="s">
        <v>3184</v>
      </c>
      <c r="BE313" s="1"/>
    </row>
    <row r="314" spans="1:57" hidden="1" outlineLevel="1">
      <c r="A314" t="s">
        <v>2048</v>
      </c>
      <c r="B314" t="s">
        <v>1533</v>
      </c>
      <c r="C314" s="1">
        <f t="shared" si="196"/>
        <v>3700</v>
      </c>
      <c r="D314" s="7">
        <f>IF(R314&gt;0,RANK(R314,(R314:T314,U314:AI314)),0)</f>
        <v>5</v>
      </c>
      <c r="E314" s="7">
        <f>IF(S314&gt;0,RANK(S314,(R314:T314,U314:AI314)),0)</f>
        <v>7</v>
      </c>
      <c r="F314" s="7">
        <f>IF(T314&gt;0,RANK(T314,(R314:T314,U314:AI314)),0)</f>
        <v>3</v>
      </c>
      <c r="G314" s="7">
        <f>IF(U314&gt;0,RANK(U314,(R314:T314,U314:AI314)),0)</f>
        <v>2</v>
      </c>
      <c r="H314" s="7">
        <f t="shared" si="197"/>
        <v>1</v>
      </c>
      <c r="I314" s="49">
        <f t="shared" si="198"/>
        <v>759</v>
      </c>
      <c r="J314" s="177">
        <f t="shared" si="178"/>
        <v>0.20513513513513512</v>
      </c>
      <c r="K314" s="2"/>
      <c r="L314" s="2">
        <f t="shared" si="199"/>
        <v>2.2702702702702703E-2</v>
      </c>
      <c r="M314" s="2">
        <f t="shared" si="200"/>
        <v>4.0540540540540543E-3</v>
      </c>
      <c r="N314" s="2">
        <f t="shared" si="201"/>
        <v>0.12</v>
      </c>
      <c r="O314" s="2">
        <f t="shared" si="202"/>
        <v>0.28378378378378377</v>
      </c>
      <c r="P314" s="2">
        <f t="shared" si="203"/>
        <v>0.48891891891891892</v>
      </c>
      <c r="Q314" s="2">
        <f t="shared" si="194"/>
        <v>8.0540540540540606E-2</v>
      </c>
      <c r="R314" s="1">
        <v>84</v>
      </c>
      <c r="S314" s="1">
        <v>15</v>
      </c>
      <c r="T314" s="1">
        <v>444</v>
      </c>
      <c r="U314" s="1">
        <v>1050</v>
      </c>
      <c r="V314" s="1">
        <v>1809</v>
      </c>
      <c r="W314" s="1">
        <v>251</v>
      </c>
      <c r="X314" s="1">
        <v>6</v>
      </c>
      <c r="Y314" s="1">
        <v>7</v>
      </c>
      <c r="Z314" s="1">
        <v>6</v>
      </c>
      <c r="AD314" s="1">
        <v>22</v>
      </c>
      <c r="AF314" s="1">
        <v>5</v>
      </c>
      <c r="AG314" s="1">
        <v>0</v>
      </c>
      <c r="AH314" s="1">
        <v>1</v>
      </c>
      <c r="AK314" s="7">
        <f t="shared" si="204"/>
        <v>4</v>
      </c>
      <c r="AL314" s="7">
        <f t="shared" si="205"/>
        <v>8</v>
      </c>
      <c r="AM314" s="7">
        <f t="shared" si="206"/>
        <v>7</v>
      </c>
      <c r="AN314" s="2">
        <f t="shared" si="207"/>
        <v>6.7837837837837839E-2</v>
      </c>
      <c r="AO314" s="2">
        <f t="shared" si="208"/>
        <v>1.6216216216216215E-3</v>
      </c>
      <c r="AP314" s="2">
        <f t="shared" si="209"/>
        <v>1.8918918918918919E-3</v>
      </c>
      <c r="AR314" t="str">
        <f t="shared" si="210"/>
        <v>Banks</v>
      </c>
      <c r="AS314" t="s">
        <v>1533</v>
      </c>
      <c r="AT314" s="184">
        <v>9</v>
      </c>
      <c r="AV314" s="97">
        <v>13</v>
      </c>
      <c r="AW314" s="99">
        <v>11</v>
      </c>
      <c r="AX314" s="105">
        <f t="shared" si="211"/>
        <v>13011</v>
      </c>
      <c r="AZ314" s="7" t="s">
        <v>2951</v>
      </c>
      <c r="BA314" t="s">
        <v>3184</v>
      </c>
      <c r="BE314" s="1"/>
    </row>
    <row r="315" spans="1:57" hidden="1" outlineLevel="1">
      <c r="A315" t="s">
        <v>1906</v>
      </c>
      <c r="B315" t="s">
        <v>1533</v>
      </c>
      <c r="C315" s="1">
        <f t="shared" si="196"/>
        <v>11421</v>
      </c>
      <c r="D315" s="7">
        <f>IF(R315&gt;0,RANK(R315,(R315:T315,U315:AI315)),0)</f>
        <v>5</v>
      </c>
      <c r="E315" s="7">
        <f>IF(S315&gt;0,RANK(S315,(R315:T315,U315:AI315)),0)</f>
        <v>6</v>
      </c>
      <c r="F315" s="7">
        <f>IF(T315&gt;0,RANK(T315,(R315:T315,U315:AI315)),0)</f>
        <v>3</v>
      </c>
      <c r="G315" s="7">
        <f>IF(U315&gt;0,RANK(U315,(R315:T315,U315:AI315)),0)</f>
        <v>2</v>
      </c>
      <c r="H315" s="7">
        <f t="shared" si="197"/>
        <v>1</v>
      </c>
      <c r="I315" s="49">
        <f t="shared" si="198"/>
        <v>1185</v>
      </c>
      <c r="J315" s="177">
        <f t="shared" si="178"/>
        <v>0.10375623850801156</v>
      </c>
      <c r="K315" s="2"/>
      <c r="L315" s="2">
        <f t="shared" si="199"/>
        <v>3.0295070484195781E-2</v>
      </c>
      <c r="M315" s="2">
        <f t="shared" si="200"/>
        <v>4.6405743805270992E-3</v>
      </c>
      <c r="N315" s="2">
        <f t="shared" si="201"/>
        <v>0.17949391471850101</v>
      </c>
      <c r="O315" s="2">
        <f t="shared" si="202"/>
        <v>0.3039138429209351</v>
      </c>
      <c r="P315" s="2">
        <f t="shared" si="203"/>
        <v>0.40767008142894667</v>
      </c>
      <c r="Q315" s="2">
        <f t="shared" si="194"/>
        <v>7.398651606689427E-2</v>
      </c>
      <c r="R315" s="1">
        <v>346</v>
      </c>
      <c r="S315" s="1">
        <v>53</v>
      </c>
      <c r="T315" s="1">
        <v>2050</v>
      </c>
      <c r="U315" s="1">
        <v>3471</v>
      </c>
      <c r="V315" s="1">
        <v>4656</v>
      </c>
      <c r="W315" s="1">
        <v>743</v>
      </c>
      <c r="X315" s="1">
        <v>11</v>
      </c>
      <c r="Y315" s="1">
        <v>10</v>
      </c>
      <c r="Z315" s="1">
        <v>35</v>
      </c>
      <c r="AD315" s="1">
        <v>27</v>
      </c>
      <c r="AF315" s="1">
        <v>7</v>
      </c>
      <c r="AG315" s="1">
        <v>9</v>
      </c>
      <c r="AH315" s="1">
        <v>3</v>
      </c>
      <c r="AK315" s="7">
        <f t="shared" si="204"/>
        <v>4</v>
      </c>
      <c r="AL315" s="7">
        <f t="shared" si="205"/>
        <v>8</v>
      </c>
      <c r="AM315" s="7">
        <f t="shared" si="206"/>
        <v>9</v>
      </c>
      <c r="AN315" s="2">
        <f t="shared" si="207"/>
        <v>6.505559933455915E-2</v>
      </c>
      <c r="AO315" s="2">
        <f t="shared" si="208"/>
        <v>9.631380789773225E-4</v>
      </c>
      <c r="AP315" s="2">
        <f t="shared" si="209"/>
        <v>8.7558007179756587E-4</v>
      </c>
      <c r="AR315" t="str">
        <f t="shared" si="210"/>
        <v>Barrow</v>
      </c>
      <c r="AS315" t="s">
        <v>1533</v>
      </c>
      <c r="AT315" s="184">
        <v>10</v>
      </c>
      <c r="AV315" s="97">
        <v>13</v>
      </c>
      <c r="AW315" s="99">
        <v>13</v>
      </c>
      <c r="AX315" s="105">
        <f t="shared" si="211"/>
        <v>13013</v>
      </c>
      <c r="AZ315" s="7" t="s">
        <v>2951</v>
      </c>
      <c r="BA315" t="s">
        <v>3184</v>
      </c>
      <c r="BE315" s="1"/>
    </row>
    <row r="316" spans="1:57" hidden="1" outlineLevel="1">
      <c r="A316" t="s">
        <v>547</v>
      </c>
      <c r="B316" t="s">
        <v>1533</v>
      </c>
      <c r="C316" s="1">
        <f t="shared" si="196"/>
        <v>17977</v>
      </c>
      <c r="D316" s="7">
        <f>IF(R316&gt;0,RANK(R316,(R316:T316,U316:AI316)),0)</f>
        <v>5</v>
      </c>
      <c r="E316" s="7">
        <f>IF(S316&gt;0,RANK(S316,(R316:T316,U316:AI316)),0)</f>
        <v>6</v>
      </c>
      <c r="F316" s="7">
        <f>IF(T316&gt;0,RANK(T316,(R316:T316,U316:AI316)),0)</f>
        <v>3</v>
      </c>
      <c r="G316" s="7">
        <f>IF(U316&gt;0,RANK(U316,(R316:T316,U316:AI316)),0)</f>
        <v>2</v>
      </c>
      <c r="H316" s="7">
        <f t="shared" si="197"/>
        <v>1</v>
      </c>
      <c r="I316" s="49">
        <f t="shared" si="198"/>
        <v>3779</v>
      </c>
      <c r="J316" s="177">
        <f t="shared" si="178"/>
        <v>0.210213050008344</v>
      </c>
      <c r="K316" s="2"/>
      <c r="L316" s="2">
        <f t="shared" si="199"/>
        <v>3.0539022083773709E-2</v>
      </c>
      <c r="M316" s="2">
        <f t="shared" si="200"/>
        <v>4.5613839906547254E-3</v>
      </c>
      <c r="N316" s="2">
        <f t="shared" si="201"/>
        <v>0.18145408021360626</v>
      </c>
      <c r="O316" s="2">
        <f t="shared" si="202"/>
        <v>0.25132113255826888</v>
      </c>
      <c r="P316" s="2">
        <f t="shared" si="203"/>
        <v>0.46153418256661288</v>
      </c>
      <c r="Q316" s="2">
        <f t="shared" si="194"/>
        <v>7.0590198587083541E-2</v>
      </c>
      <c r="R316" s="1">
        <v>549</v>
      </c>
      <c r="S316" s="1">
        <v>82</v>
      </c>
      <c r="T316" s="1">
        <v>3262</v>
      </c>
      <c r="U316" s="1">
        <v>4518</v>
      </c>
      <c r="V316" s="1">
        <v>8297</v>
      </c>
      <c r="W316" s="1">
        <v>1133</v>
      </c>
      <c r="X316" s="1">
        <v>15</v>
      </c>
      <c r="Y316" s="1">
        <v>7</v>
      </c>
      <c r="Z316" s="1">
        <v>54</v>
      </c>
      <c r="AD316" s="1">
        <v>48</v>
      </c>
      <c r="AF316" s="1">
        <v>5</v>
      </c>
      <c r="AG316" s="1">
        <v>2</v>
      </c>
      <c r="AH316" s="1">
        <v>5</v>
      </c>
      <c r="AK316" s="7">
        <f t="shared" si="204"/>
        <v>4</v>
      </c>
      <c r="AL316" s="7">
        <f t="shared" si="205"/>
        <v>8</v>
      </c>
      <c r="AM316" s="7">
        <f t="shared" si="206"/>
        <v>9</v>
      </c>
      <c r="AN316" s="2">
        <f t="shared" si="207"/>
        <v>6.302497635868054E-2</v>
      </c>
      <c r="AO316" s="2">
        <f t="shared" si="208"/>
        <v>8.3439951048562056E-4</v>
      </c>
      <c r="AP316" s="2">
        <f t="shared" si="209"/>
        <v>3.8938643822662293E-4</v>
      </c>
      <c r="AR316" t="str">
        <f t="shared" si="210"/>
        <v>Bartow</v>
      </c>
      <c r="AS316" t="s">
        <v>1533</v>
      </c>
      <c r="AT316" s="184">
        <v>11</v>
      </c>
      <c r="AV316" s="97">
        <v>13</v>
      </c>
      <c r="AW316" s="99">
        <v>15</v>
      </c>
      <c r="AX316" s="105">
        <f t="shared" si="211"/>
        <v>13015</v>
      </c>
      <c r="AZ316" s="7" t="s">
        <v>2951</v>
      </c>
      <c r="BA316" t="s">
        <v>3184</v>
      </c>
      <c r="BE316" s="1"/>
    </row>
    <row r="317" spans="1:57" hidden="1" outlineLevel="1">
      <c r="A317" t="s">
        <v>65</v>
      </c>
      <c r="B317" t="s">
        <v>1533</v>
      </c>
      <c r="C317" s="1">
        <f t="shared" si="196"/>
        <v>1834</v>
      </c>
      <c r="D317" s="7">
        <f>IF(R317&gt;0,RANK(R317,(R317:T317,U317:AI317)),0)</f>
        <v>5</v>
      </c>
      <c r="E317" s="7">
        <f>IF(S317&gt;0,RANK(S317,(R317:T317,U317:AI317)),0)</f>
        <v>6</v>
      </c>
      <c r="F317" s="7">
        <f>IF(T317&gt;0,RANK(T317,(R317:T317,U317:AI317)),0)</f>
        <v>4</v>
      </c>
      <c r="G317" s="7">
        <f>IF(U317&gt;0,RANK(U317,(R317:T317,U317:AI317)),0)</f>
        <v>2</v>
      </c>
      <c r="H317" s="7">
        <f t="shared" si="197"/>
        <v>1</v>
      </c>
      <c r="I317" s="49">
        <f t="shared" si="198"/>
        <v>708</v>
      </c>
      <c r="J317" s="177">
        <f t="shared" si="178"/>
        <v>0.386041439476554</v>
      </c>
      <c r="K317" s="2"/>
      <c r="L317" s="2">
        <f t="shared" si="199"/>
        <v>3.271537622682661E-2</v>
      </c>
      <c r="M317" s="2">
        <f t="shared" si="200"/>
        <v>1.0359869138495093E-2</v>
      </c>
      <c r="N317" s="2">
        <f t="shared" si="201"/>
        <v>0.10687022900763359</v>
      </c>
      <c r="O317" s="2">
        <f t="shared" si="202"/>
        <v>0.17284623773173391</v>
      </c>
      <c r="P317" s="2">
        <f t="shared" si="203"/>
        <v>0.55888767720828791</v>
      </c>
      <c r="Q317" s="2">
        <f t="shared" si="194"/>
        <v>0.11832061068702293</v>
      </c>
      <c r="R317" s="1">
        <v>60</v>
      </c>
      <c r="S317" s="1">
        <v>19</v>
      </c>
      <c r="T317" s="1">
        <v>196</v>
      </c>
      <c r="U317" s="1">
        <v>317</v>
      </c>
      <c r="V317" s="1">
        <v>1025</v>
      </c>
      <c r="W317" s="1">
        <v>209</v>
      </c>
      <c r="X317" s="1">
        <v>1</v>
      </c>
      <c r="Y317" s="1">
        <v>1</v>
      </c>
      <c r="Z317" s="1">
        <v>2</v>
      </c>
      <c r="AD317" s="1">
        <v>4</v>
      </c>
      <c r="AF317" s="1">
        <v>0</v>
      </c>
      <c r="AG317" s="1">
        <v>0</v>
      </c>
      <c r="AH317" s="1">
        <v>0</v>
      </c>
      <c r="AK317" s="7">
        <f t="shared" si="204"/>
        <v>3</v>
      </c>
      <c r="AL317" s="7">
        <f t="shared" si="205"/>
        <v>8</v>
      </c>
      <c r="AM317" s="7">
        <f t="shared" si="206"/>
        <v>8</v>
      </c>
      <c r="AN317" s="2">
        <f t="shared" si="207"/>
        <v>0.11395856052344602</v>
      </c>
      <c r="AO317" s="2">
        <f t="shared" si="208"/>
        <v>5.4525627044711017E-4</v>
      </c>
      <c r="AP317" s="2">
        <f t="shared" si="209"/>
        <v>5.4525627044711017E-4</v>
      </c>
      <c r="AR317" t="str">
        <f t="shared" si="210"/>
        <v>Ben Hill</v>
      </c>
      <c r="AS317" t="s">
        <v>1533</v>
      </c>
      <c r="AT317" s="184">
        <v>8</v>
      </c>
      <c r="AV317" s="97">
        <v>13</v>
      </c>
      <c r="AW317" s="99">
        <v>17</v>
      </c>
      <c r="AX317" s="105">
        <f t="shared" si="211"/>
        <v>13017</v>
      </c>
      <c r="AZ317" s="7" t="s">
        <v>2951</v>
      </c>
      <c r="BA317" t="s">
        <v>3184</v>
      </c>
      <c r="BE317" s="1"/>
    </row>
    <row r="318" spans="1:57" hidden="1" outlineLevel="1">
      <c r="A318" t="s">
        <v>253</v>
      </c>
      <c r="B318" t="s">
        <v>1533</v>
      </c>
      <c r="C318" s="1">
        <f t="shared" si="196"/>
        <v>2840</v>
      </c>
      <c r="D318" s="7">
        <f>IF(R318&gt;0,RANK(R318,(R318:T318,U318:AI318)),0)</f>
        <v>5</v>
      </c>
      <c r="E318" s="7">
        <f>IF(S318&gt;0,RANK(S318,(R318:T318,U318:AI318)),0)</f>
        <v>6</v>
      </c>
      <c r="F318" s="7">
        <f>IF(T318&gt;0,RANK(T318,(R318:T318,U318:AI318)),0)</f>
        <v>3</v>
      </c>
      <c r="G318" s="7">
        <f>IF(U318&gt;0,RANK(U318,(R318:T318,U318:AI318)),0)</f>
        <v>2</v>
      </c>
      <c r="H318" s="7">
        <f t="shared" si="197"/>
        <v>1</v>
      </c>
      <c r="I318" s="49">
        <f t="shared" si="198"/>
        <v>848</v>
      </c>
      <c r="J318" s="177">
        <f t="shared" si="178"/>
        <v>0.29859154929577464</v>
      </c>
      <c r="K318" s="2"/>
      <c r="L318" s="2">
        <f t="shared" si="199"/>
        <v>2.323943661971831E-2</v>
      </c>
      <c r="M318" s="2">
        <f t="shared" si="200"/>
        <v>1.0563380281690141E-2</v>
      </c>
      <c r="N318" s="2">
        <f t="shared" si="201"/>
        <v>8.52112676056338E-2</v>
      </c>
      <c r="O318" s="2">
        <f t="shared" si="202"/>
        <v>0.25352112676056338</v>
      </c>
      <c r="P318" s="2">
        <f t="shared" si="203"/>
        <v>0.55211267605633807</v>
      </c>
      <c r="Q318" s="2">
        <f t="shared" si="194"/>
        <v>7.5352112676056349E-2</v>
      </c>
      <c r="R318" s="1">
        <v>66</v>
      </c>
      <c r="S318" s="1">
        <v>30</v>
      </c>
      <c r="T318" s="1">
        <v>242</v>
      </c>
      <c r="U318" s="1">
        <v>720</v>
      </c>
      <c r="V318" s="1">
        <v>1568</v>
      </c>
      <c r="W318" s="1">
        <v>179</v>
      </c>
      <c r="X318" s="1">
        <v>1</v>
      </c>
      <c r="Y318" s="1">
        <v>6</v>
      </c>
      <c r="Z318" s="1">
        <v>5</v>
      </c>
      <c r="AD318" s="1">
        <v>22</v>
      </c>
      <c r="AF318" s="1">
        <v>0</v>
      </c>
      <c r="AG318" s="1">
        <v>0</v>
      </c>
      <c r="AH318" s="1">
        <v>1</v>
      </c>
      <c r="AK318" s="7">
        <f t="shared" si="204"/>
        <v>4</v>
      </c>
      <c r="AL318" s="7">
        <f t="shared" si="205"/>
        <v>9</v>
      </c>
      <c r="AM318" s="7">
        <f t="shared" si="206"/>
        <v>7</v>
      </c>
      <c r="AN318" s="2">
        <f t="shared" si="207"/>
        <v>6.3028169014084506E-2</v>
      </c>
      <c r="AO318" s="2">
        <f t="shared" si="208"/>
        <v>3.5211267605633805E-4</v>
      </c>
      <c r="AP318" s="2">
        <f t="shared" si="209"/>
        <v>2.112676056338028E-3</v>
      </c>
      <c r="AR318" t="str">
        <f t="shared" si="210"/>
        <v>Berrien</v>
      </c>
      <c r="AS318" t="s">
        <v>1533</v>
      </c>
      <c r="AT318" s="184">
        <v>8</v>
      </c>
      <c r="AV318" s="97">
        <v>13</v>
      </c>
      <c r="AW318" s="99">
        <v>19</v>
      </c>
      <c r="AX318" s="105">
        <f t="shared" si="211"/>
        <v>13019</v>
      </c>
      <c r="AZ318" s="7" t="s">
        <v>2951</v>
      </c>
      <c r="BA318" t="s">
        <v>3184</v>
      </c>
      <c r="BE318" s="1"/>
    </row>
    <row r="319" spans="1:57" hidden="1" outlineLevel="1">
      <c r="A319" t="s">
        <v>2538</v>
      </c>
      <c r="B319" t="s">
        <v>1533</v>
      </c>
      <c r="C319" s="1">
        <f t="shared" si="196"/>
        <v>15379</v>
      </c>
      <c r="D319" s="7">
        <f>IF(R319&gt;0,RANK(R319,(R319:T319,U319:AI319)),0)</f>
        <v>5</v>
      </c>
      <c r="E319" s="7">
        <f>IF(S319&gt;0,RANK(S319,(R319:T319,U319:AI319)),0)</f>
        <v>6</v>
      </c>
      <c r="F319" s="7">
        <f>IF(T319&gt;0,RANK(T319,(R319:T319,U319:AI319)),0)</f>
        <v>2</v>
      </c>
      <c r="G319" s="7">
        <f>IF(U319&gt;0,RANK(U319,(R319:T319,U319:AI319)),0)</f>
        <v>3</v>
      </c>
      <c r="H319" s="7">
        <f t="shared" si="197"/>
        <v>1</v>
      </c>
      <c r="I319" s="49">
        <f t="shared" si="198"/>
        <v>2431</v>
      </c>
      <c r="J319" s="177">
        <f t="shared" si="178"/>
        <v>0.158072696534235</v>
      </c>
      <c r="K319" s="2"/>
      <c r="L319" s="2">
        <f t="shared" si="199"/>
        <v>7.2371415566681835E-2</v>
      </c>
      <c r="M319" s="2">
        <f t="shared" si="200"/>
        <v>5.9821834969763961E-3</v>
      </c>
      <c r="N319" s="2">
        <f t="shared" si="201"/>
        <v>0.22959880356330062</v>
      </c>
      <c r="O319" s="2">
        <f t="shared" si="202"/>
        <v>0.22140581312178945</v>
      </c>
      <c r="P319" s="2">
        <f t="shared" si="203"/>
        <v>0.38767150009753559</v>
      </c>
      <c r="Q319" s="2">
        <f t="shared" si="194"/>
        <v>8.2970284153716101E-2</v>
      </c>
      <c r="R319" s="1">
        <v>1113</v>
      </c>
      <c r="S319" s="1">
        <v>92</v>
      </c>
      <c r="T319" s="1">
        <v>3531</v>
      </c>
      <c r="U319" s="1">
        <v>3405</v>
      </c>
      <c r="V319" s="1">
        <v>5962</v>
      </c>
      <c r="W319" s="1">
        <v>1171</v>
      </c>
      <c r="X319" s="1">
        <v>8</v>
      </c>
      <c r="Y319" s="1">
        <v>25</v>
      </c>
      <c r="Z319" s="1">
        <v>36</v>
      </c>
      <c r="AD319" s="1">
        <v>27</v>
      </c>
      <c r="AF319" s="1">
        <v>2</v>
      </c>
      <c r="AG319" s="1">
        <v>5</v>
      </c>
      <c r="AH319" s="1">
        <v>2</v>
      </c>
      <c r="AK319" s="7">
        <f t="shared" si="204"/>
        <v>4</v>
      </c>
      <c r="AL319" s="7">
        <f t="shared" si="205"/>
        <v>9</v>
      </c>
      <c r="AM319" s="7">
        <f t="shared" si="206"/>
        <v>8</v>
      </c>
      <c r="AN319" s="2">
        <f t="shared" si="207"/>
        <v>7.6142792119123476E-2</v>
      </c>
      <c r="AO319" s="2">
        <f t="shared" si="208"/>
        <v>5.201898693022953E-4</v>
      </c>
      <c r="AP319" s="2">
        <f t="shared" si="209"/>
        <v>1.625593341569673E-3</v>
      </c>
      <c r="AR319" t="str">
        <f t="shared" si="210"/>
        <v>Bibb</v>
      </c>
      <c r="AS319" t="s">
        <v>1533</v>
      </c>
      <c r="AT319" s="184"/>
      <c r="AV319" s="97">
        <v>13</v>
      </c>
      <c r="AW319" s="99">
        <v>21</v>
      </c>
      <c r="AX319" s="105">
        <f t="shared" si="211"/>
        <v>13021</v>
      </c>
      <c r="AZ319" s="7" t="s">
        <v>2951</v>
      </c>
      <c r="BA319" t="s">
        <v>3184</v>
      </c>
      <c r="BE319" s="1"/>
    </row>
    <row r="320" spans="1:57" hidden="1" outlineLevel="1">
      <c r="A320" t="s">
        <v>975</v>
      </c>
      <c r="B320" t="s">
        <v>1533</v>
      </c>
      <c r="C320" s="1">
        <f t="shared" si="196"/>
        <v>2144</v>
      </c>
      <c r="D320" s="7">
        <f>IF(R320&gt;0,RANK(R320,(R320:T320,U320:AI320)),0)</f>
        <v>5</v>
      </c>
      <c r="E320" s="7">
        <f>IF(S320&gt;0,RANK(S320,(R320:T320,U320:AI320)),0)</f>
        <v>6</v>
      </c>
      <c r="F320" s="7">
        <f>IF(T320&gt;0,RANK(T320,(R320:T320,U320:AI320)),0)</f>
        <v>3</v>
      </c>
      <c r="G320" s="7">
        <f>IF(U320&gt;0,RANK(U320,(R320:T320,U320:AI320)),0)</f>
        <v>2</v>
      </c>
      <c r="H320" s="7">
        <f t="shared" si="197"/>
        <v>1</v>
      </c>
      <c r="I320" s="49">
        <f t="shared" si="198"/>
        <v>401</v>
      </c>
      <c r="J320" s="177">
        <f t="shared" si="178"/>
        <v>0.18703358208955223</v>
      </c>
      <c r="K320" s="2"/>
      <c r="L320" s="2">
        <f t="shared" si="199"/>
        <v>4.0578358208955223E-2</v>
      </c>
      <c r="M320" s="2">
        <f t="shared" si="200"/>
        <v>8.3955223880597014E-3</v>
      </c>
      <c r="N320" s="2">
        <f t="shared" si="201"/>
        <v>0.19216417910447761</v>
      </c>
      <c r="O320" s="2">
        <f t="shared" si="202"/>
        <v>0.24906716417910449</v>
      </c>
      <c r="P320" s="2">
        <f t="shared" si="203"/>
        <v>0.43610074626865669</v>
      </c>
      <c r="Q320" s="2">
        <f t="shared" si="194"/>
        <v>7.3694029850746356E-2</v>
      </c>
      <c r="R320" s="1">
        <v>87</v>
      </c>
      <c r="S320" s="1">
        <v>18</v>
      </c>
      <c r="T320" s="1">
        <v>412</v>
      </c>
      <c r="U320" s="1">
        <v>534</v>
      </c>
      <c r="V320" s="1">
        <v>935</v>
      </c>
      <c r="W320" s="1">
        <v>141</v>
      </c>
      <c r="X320" s="1">
        <v>3</v>
      </c>
      <c r="Y320" s="1">
        <v>6</v>
      </c>
      <c r="Z320" s="1">
        <v>3</v>
      </c>
      <c r="AD320" s="1">
        <v>4</v>
      </c>
      <c r="AF320" s="1">
        <v>1</v>
      </c>
      <c r="AG320" s="1">
        <v>0</v>
      </c>
      <c r="AH320" s="1">
        <v>0</v>
      </c>
      <c r="AK320" s="7">
        <f t="shared" si="204"/>
        <v>4</v>
      </c>
      <c r="AL320" s="7">
        <f t="shared" si="205"/>
        <v>8</v>
      </c>
      <c r="AM320" s="7">
        <f t="shared" si="206"/>
        <v>7</v>
      </c>
      <c r="AN320" s="2">
        <f t="shared" si="207"/>
        <v>6.5764925373134331E-2</v>
      </c>
      <c r="AO320" s="2">
        <f t="shared" si="208"/>
        <v>1.3992537313432835E-3</v>
      </c>
      <c r="AP320" s="2">
        <f t="shared" si="209"/>
        <v>2.798507462686567E-3</v>
      </c>
      <c r="AR320" t="str">
        <f t="shared" si="210"/>
        <v>Bleckley</v>
      </c>
      <c r="AS320" t="s">
        <v>1533</v>
      </c>
      <c r="AT320" s="184">
        <v>8</v>
      </c>
      <c r="AV320" s="97">
        <v>13</v>
      </c>
      <c r="AW320" s="99">
        <v>23</v>
      </c>
      <c r="AX320" s="105">
        <f t="shared" si="211"/>
        <v>13023</v>
      </c>
      <c r="AZ320" s="7" t="s">
        <v>2951</v>
      </c>
      <c r="BA320" t="s">
        <v>3184</v>
      </c>
      <c r="BE320" s="1"/>
    </row>
    <row r="321" spans="1:57" hidden="1" outlineLevel="1">
      <c r="A321" t="s">
        <v>1741</v>
      </c>
      <c r="B321" t="s">
        <v>1533</v>
      </c>
      <c r="C321" s="1">
        <f t="shared" si="196"/>
        <v>2383</v>
      </c>
      <c r="D321" s="7">
        <f>IF(R321&gt;0,RANK(R321,(R321:T321,U321:AI321)),0)</f>
        <v>5</v>
      </c>
      <c r="E321" s="7">
        <f>IF(S321&gt;0,RANK(S321,(R321:T321,U321:AI321)),0)</f>
        <v>6</v>
      </c>
      <c r="F321" s="7">
        <f>IF(T321&gt;0,RANK(T321,(R321:T321,U321:AI321)),0)</f>
        <v>3</v>
      </c>
      <c r="G321" s="7">
        <f>IF(U321&gt;0,RANK(U321,(R321:T321,U321:AI321)),0)</f>
        <v>2</v>
      </c>
      <c r="H321" s="7">
        <f t="shared" si="197"/>
        <v>1</v>
      </c>
      <c r="I321" s="49">
        <f t="shared" si="198"/>
        <v>559</v>
      </c>
      <c r="J321" s="177">
        <f t="shared" si="178"/>
        <v>0.23457826269408308</v>
      </c>
      <c r="K321" s="2"/>
      <c r="L321" s="2">
        <f t="shared" si="199"/>
        <v>2.0142677297524128E-2</v>
      </c>
      <c r="M321" s="2">
        <f t="shared" si="200"/>
        <v>8.3927822073017206E-3</v>
      </c>
      <c r="N321" s="2">
        <f t="shared" si="201"/>
        <v>0.13386487620646245</v>
      </c>
      <c r="O321" s="2">
        <f t="shared" si="202"/>
        <v>0.25346202266051193</v>
      </c>
      <c r="P321" s="2">
        <f t="shared" si="203"/>
        <v>0.48804028535459504</v>
      </c>
      <c r="Q321" s="2">
        <f t="shared" si="194"/>
        <v>9.6097356273604551E-2</v>
      </c>
      <c r="R321" s="1">
        <v>48</v>
      </c>
      <c r="S321" s="1">
        <v>20</v>
      </c>
      <c r="T321" s="1">
        <v>319</v>
      </c>
      <c r="U321" s="1">
        <v>604</v>
      </c>
      <c r="V321" s="1">
        <v>1163</v>
      </c>
      <c r="W321" s="1">
        <v>191</v>
      </c>
      <c r="X321" s="1">
        <v>1</v>
      </c>
      <c r="Y321" s="1">
        <v>1</v>
      </c>
      <c r="Z321" s="1">
        <v>13</v>
      </c>
      <c r="AD321" s="1">
        <v>20</v>
      </c>
      <c r="AF321" s="1">
        <v>2</v>
      </c>
      <c r="AG321" s="1">
        <v>1</v>
      </c>
      <c r="AH321" s="1">
        <v>0</v>
      </c>
      <c r="AK321" s="7">
        <f t="shared" si="204"/>
        <v>4</v>
      </c>
      <c r="AL321" s="7">
        <f t="shared" si="205"/>
        <v>8</v>
      </c>
      <c r="AM321" s="7">
        <f t="shared" si="206"/>
        <v>8</v>
      </c>
      <c r="AN321" s="2">
        <f t="shared" si="207"/>
        <v>8.0151070079731435E-2</v>
      </c>
      <c r="AO321" s="2">
        <f t="shared" si="208"/>
        <v>4.1963911036508602E-4</v>
      </c>
      <c r="AP321" s="2">
        <f t="shared" si="209"/>
        <v>4.1963911036508602E-4</v>
      </c>
      <c r="AR321" t="str">
        <f t="shared" si="210"/>
        <v>Brantley</v>
      </c>
      <c r="AS321" t="s">
        <v>1533</v>
      </c>
      <c r="AT321" s="184">
        <v>1</v>
      </c>
      <c r="AV321" s="97">
        <v>13</v>
      </c>
      <c r="AW321" s="99">
        <v>25</v>
      </c>
      <c r="AX321" s="105">
        <f t="shared" si="211"/>
        <v>13025</v>
      </c>
      <c r="AZ321" s="7" t="s">
        <v>2951</v>
      </c>
      <c r="BA321" t="s">
        <v>3184</v>
      </c>
      <c r="BE321" s="1"/>
    </row>
    <row r="322" spans="1:57" hidden="1" outlineLevel="1">
      <c r="A322" t="s">
        <v>3162</v>
      </c>
      <c r="B322" t="s">
        <v>1533</v>
      </c>
      <c r="C322" s="1">
        <f t="shared" si="196"/>
        <v>1955</v>
      </c>
      <c r="D322" s="7">
        <f>IF(R322&gt;0,RANK(R322,(R322:T322,U322:AI322)),0)</f>
        <v>5</v>
      </c>
      <c r="E322" s="7">
        <f>IF(S322&gt;0,RANK(S322,(R322:T322,U322:AI322)),0)</f>
        <v>6</v>
      </c>
      <c r="F322" s="7">
        <f>IF(T322&gt;0,RANK(T322,(R322:T322,U322:AI322)),0)</f>
        <v>3</v>
      </c>
      <c r="G322" s="7">
        <f>IF(U322&gt;0,RANK(U322,(R322:T322,U322:AI322)),0)</f>
        <v>2</v>
      </c>
      <c r="H322" s="7">
        <f t="shared" si="197"/>
        <v>1</v>
      </c>
      <c r="I322" s="49">
        <f t="shared" si="198"/>
        <v>541</v>
      </c>
      <c r="J322" s="177">
        <f t="shared" si="178"/>
        <v>0.27672634271099744</v>
      </c>
      <c r="K322" s="2"/>
      <c r="L322" s="2">
        <f t="shared" si="199"/>
        <v>2.6598465473145781E-2</v>
      </c>
      <c r="M322" s="2">
        <f t="shared" si="200"/>
        <v>6.1381074168797957E-3</v>
      </c>
      <c r="N322" s="2">
        <f t="shared" si="201"/>
        <v>0.13657289002557546</v>
      </c>
      <c r="O322" s="2">
        <f t="shared" si="202"/>
        <v>0.24347826086956523</v>
      </c>
      <c r="P322" s="2">
        <f t="shared" si="203"/>
        <v>0.52020460358056264</v>
      </c>
      <c r="Q322" s="2">
        <f t="shared" si="194"/>
        <v>6.7007672634270987E-2</v>
      </c>
      <c r="R322" s="1">
        <v>52</v>
      </c>
      <c r="S322" s="1">
        <v>12</v>
      </c>
      <c r="T322" s="1">
        <v>267</v>
      </c>
      <c r="U322" s="1">
        <v>476</v>
      </c>
      <c r="V322" s="1">
        <v>1017</v>
      </c>
      <c r="W322" s="1">
        <v>118</v>
      </c>
      <c r="X322" s="1">
        <v>2</v>
      </c>
      <c r="Y322" s="1">
        <v>4</v>
      </c>
      <c r="Z322" s="1">
        <v>1</v>
      </c>
      <c r="AD322" s="1">
        <v>5</v>
      </c>
      <c r="AF322" s="1">
        <v>0</v>
      </c>
      <c r="AG322" s="1">
        <v>1</v>
      </c>
      <c r="AH322" s="1">
        <v>0</v>
      </c>
      <c r="AK322" s="7">
        <f t="shared" si="204"/>
        <v>4</v>
      </c>
      <c r="AL322" s="7">
        <f t="shared" si="205"/>
        <v>8</v>
      </c>
      <c r="AM322" s="7">
        <f t="shared" si="206"/>
        <v>7</v>
      </c>
      <c r="AN322" s="2">
        <f t="shared" si="207"/>
        <v>6.0358056265984658E-2</v>
      </c>
      <c r="AO322" s="2">
        <f t="shared" si="208"/>
        <v>1.0230179028132991E-3</v>
      </c>
      <c r="AP322" s="2">
        <f t="shared" si="209"/>
        <v>2.0460358056265983E-3</v>
      </c>
      <c r="AR322" t="str">
        <f t="shared" si="210"/>
        <v>Brooks</v>
      </c>
      <c r="AS322" t="s">
        <v>1533</v>
      </c>
      <c r="AT322" s="184">
        <v>8</v>
      </c>
      <c r="AV322" s="97">
        <v>13</v>
      </c>
      <c r="AW322" s="99">
        <v>27</v>
      </c>
      <c r="AX322" s="105">
        <f t="shared" si="211"/>
        <v>13027</v>
      </c>
      <c r="AZ322" s="7" t="s">
        <v>2951</v>
      </c>
      <c r="BA322" t="s">
        <v>3184</v>
      </c>
      <c r="BE322" s="1"/>
    </row>
    <row r="323" spans="1:57" hidden="1" outlineLevel="1">
      <c r="A323" t="s">
        <v>2735</v>
      </c>
      <c r="B323" t="s">
        <v>1533</v>
      </c>
      <c r="C323" s="1">
        <f t="shared" si="196"/>
        <v>5672</v>
      </c>
      <c r="D323" s="7">
        <f>IF(R323&gt;0,RANK(R323,(R323:T323,U323:AI323)),0)</f>
        <v>5</v>
      </c>
      <c r="E323" s="7">
        <f>IF(S323&gt;0,RANK(S323,(R323:T323,U323:AI323)),0)</f>
        <v>6</v>
      </c>
      <c r="F323" s="7">
        <f>IF(T323&gt;0,RANK(T323,(R323:T323,U323:AI323)),0)</f>
        <v>3</v>
      </c>
      <c r="G323" s="7">
        <f>IF(U323&gt;0,RANK(U323,(R323:T323,U323:AI323)),0)</f>
        <v>2</v>
      </c>
      <c r="H323" s="7">
        <f t="shared" si="197"/>
        <v>1</v>
      </c>
      <c r="I323" s="49">
        <f t="shared" si="198"/>
        <v>740</v>
      </c>
      <c r="J323" s="177">
        <f t="shared" ref="J323:J386" si="212">I323/C323</f>
        <v>0.13046544428772919</v>
      </c>
      <c r="K323" s="2"/>
      <c r="L323" s="2">
        <f t="shared" si="199"/>
        <v>4.8307475317348379E-2</v>
      </c>
      <c r="M323" s="2">
        <f t="shared" si="200"/>
        <v>7.052186177715092E-3</v>
      </c>
      <c r="N323" s="2">
        <f t="shared" si="201"/>
        <v>0.2283145275035261</v>
      </c>
      <c r="O323" s="2">
        <f t="shared" si="202"/>
        <v>0.26093088857545838</v>
      </c>
      <c r="P323" s="2">
        <f t="shared" si="203"/>
        <v>0.39139633286318759</v>
      </c>
      <c r="Q323" s="2">
        <f t="shared" si="194"/>
        <v>6.3998589562764496E-2</v>
      </c>
      <c r="R323" s="1">
        <v>274</v>
      </c>
      <c r="S323" s="1">
        <v>40</v>
      </c>
      <c r="T323" s="1">
        <v>1295</v>
      </c>
      <c r="U323" s="1">
        <v>1480</v>
      </c>
      <c r="V323" s="1">
        <v>2220</v>
      </c>
      <c r="W323" s="1">
        <v>337</v>
      </c>
      <c r="X323" s="1">
        <v>5</v>
      </c>
      <c r="Y323" s="1">
        <v>4</v>
      </c>
      <c r="Z323" s="1">
        <v>10</v>
      </c>
      <c r="AD323" s="1">
        <v>5</v>
      </c>
      <c r="AF323" s="1">
        <v>0</v>
      </c>
      <c r="AG323" s="1">
        <v>1</v>
      </c>
      <c r="AH323" s="1">
        <v>1</v>
      </c>
      <c r="AK323" s="7">
        <f t="shared" si="204"/>
        <v>4</v>
      </c>
      <c r="AL323" s="7">
        <f t="shared" si="205"/>
        <v>8</v>
      </c>
      <c r="AM323" s="7">
        <f t="shared" si="206"/>
        <v>9</v>
      </c>
      <c r="AN323" s="2">
        <f t="shared" si="207"/>
        <v>5.9414668547249645E-2</v>
      </c>
      <c r="AO323" s="2">
        <f t="shared" si="208"/>
        <v>8.815232722143865E-4</v>
      </c>
      <c r="AP323" s="2">
        <f t="shared" si="209"/>
        <v>7.0521861777150916E-4</v>
      </c>
      <c r="AR323" t="str">
        <f t="shared" si="210"/>
        <v>Bryan</v>
      </c>
      <c r="AS323" t="s">
        <v>1533</v>
      </c>
      <c r="AT323" s="184">
        <v>1</v>
      </c>
      <c r="AV323" s="97">
        <v>13</v>
      </c>
      <c r="AW323" s="99">
        <v>29</v>
      </c>
      <c r="AX323" s="105">
        <f t="shared" si="211"/>
        <v>13029</v>
      </c>
      <c r="AZ323" s="7" t="s">
        <v>2951</v>
      </c>
      <c r="BA323" t="s">
        <v>3184</v>
      </c>
      <c r="BE323" s="1"/>
    </row>
    <row r="324" spans="1:57" hidden="1" outlineLevel="1">
      <c r="A324" t="s">
        <v>1491</v>
      </c>
      <c r="B324" t="s">
        <v>1533</v>
      </c>
      <c r="C324" s="1">
        <f t="shared" si="196"/>
        <v>8253</v>
      </c>
      <c r="D324" s="7">
        <f>IF(R324&gt;0,RANK(R324,(R324:T324,U324:AI324)),0)</f>
        <v>5</v>
      </c>
      <c r="E324" s="7">
        <f>IF(S324&gt;0,RANK(S324,(R324:T324,U324:AI324)),0)</f>
        <v>6</v>
      </c>
      <c r="F324" s="7">
        <f>IF(T324&gt;0,RANK(T324,(R324:T324,U324:AI324)),0)</f>
        <v>3</v>
      </c>
      <c r="G324" s="7">
        <f>IF(U324&gt;0,RANK(U324,(R324:T324,U324:AI324)),0)</f>
        <v>2</v>
      </c>
      <c r="H324" s="7">
        <f t="shared" si="197"/>
        <v>1</v>
      </c>
      <c r="I324" s="49">
        <f t="shared" si="198"/>
        <v>966</v>
      </c>
      <c r="J324" s="177">
        <f t="shared" si="212"/>
        <v>0.11704834605597965</v>
      </c>
      <c r="K324" s="2"/>
      <c r="L324" s="2">
        <f t="shared" si="199"/>
        <v>5.4162122864412944E-2</v>
      </c>
      <c r="M324" s="2">
        <f t="shared" si="200"/>
        <v>7.391251666060826E-3</v>
      </c>
      <c r="N324" s="2">
        <f t="shared" si="201"/>
        <v>0.21398279413546589</v>
      </c>
      <c r="O324" s="2">
        <f t="shared" si="202"/>
        <v>0.26039016115351993</v>
      </c>
      <c r="P324" s="2">
        <f t="shared" si="203"/>
        <v>0.37743850720949956</v>
      </c>
      <c r="Q324" s="2">
        <f t="shared" si="194"/>
        <v>8.6635162971040847E-2</v>
      </c>
      <c r="R324" s="1">
        <v>447</v>
      </c>
      <c r="S324" s="1">
        <v>61</v>
      </c>
      <c r="T324" s="1">
        <v>1766</v>
      </c>
      <c r="U324" s="1">
        <v>2149</v>
      </c>
      <c r="V324" s="1">
        <v>3115</v>
      </c>
      <c r="W324" s="1">
        <v>653</v>
      </c>
      <c r="X324" s="1">
        <v>8</v>
      </c>
      <c r="Y324" s="1">
        <v>9</v>
      </c>
      <c r="Z324" s="1">
        <v>20</v>
      </c>
      <c r="AD324" s="1">
        <v>18</v>
      </c>
      <c r="AF324" s="1">
        <v>1</v>
      </c>
      <c r="AG324" s="1">
        <v>5</v>
      </c>
      <c r="AH324" s="1">
        <v>1</v>
      </c>
      <c r="AK324" s="7">
        <f t="shared" si="204"/>
        <v>4</v>
      </c>
      <c r="AL324" s="7">
        <f t="shared" si="205"/>
        <v>9</v>
      </c>
      <c r="AM324" s="7">
        <f t="shared" si="206"/>
        <v>8</v>
      </c>
      <c r="AN324" s="2">
        <f t="shared" si="207"/>
        <v>7.9122743244880653E-2</v>
      </c>
      <c r="AO324" s="2">
        <f t="shared" si="208"/>
        <v>9.6934448079486249E-4</v>
      </c>
      <c r="AP324" s="2">
        <f t="shared" si="209"/>
        <v>1.0905125408942203E-3</v>
      </c>
      <c r="AR324" t="str">
        <f t="shared" si="210"/>
        <v>Bulloch</v>
      </c>
      <c r="AS324" t="s">
        <v>1533</v>
      </c>
      <c r="AT324" s="184">
        <v>12</v>
      </c>
      <c r="AV324" s="97">
        <v>13</v>
      </c>
      <c r="AW324" s="99">
        <v>31</v>
      </c>
      <c r="AX324" s="105">
        <f t="shared" si="211"/>
        <v>13031</v>
      </c>
      <c r="AZ324" s="7" t="s">
        <v>2951</v>
      </c>
      <c r="BA324" t="s">
        <v>3184</v>
      </c>
      <c r="BE324" s="1"/>
    </row>
    <row r="325" spans="1:57" hidden="1" outlineLevel="1">
      <c r="A325" t="s">
        <v>1721</v>
      </c>
      <c r="B325" t="s">
        <v>1533</v>
      </c>
      <c r="C325" s="1">
        <f t="shared" si="196"/>
        <v>2617</v>
      </c>
      <c r="D325" s="7">
        <f>IF(R325&gt;0,RANK(R325,(R325:T325,U325:AI325)),0)</f>
        <v>5</v>
      </c>
      <c r="E325" s="7">
        <f>IF(S325&gt;0,RANK(S325,(R325:T325,U325:AI325)),0)</f>
        <v>6</v>
      </c>
      <c r="F325" s="7">
        <f>IF(T325&gt;0,RANK(T325,(R325:T325,U325:AI325)),0)</f>
        <v>3</v>
      </c>
      <c r="G325" s="7">
        <f>IF(U325&gt;0,RANK(U325,(R325:T325,U325:AI325)),0)</f>
        <v>2</v>
      </c>
      <c r="H325" s="7">
        <f t="shared" si="197"/>
        <v>1</v>
      </c>
      <c r="I325" s="49">
        <f t="shared" si="198"/>
        <v>378</v>
      </c>
      <c r="J325" s="177">
        <f t="shared" si="212"/>
        <v>0.14444019870080244</v>
      </c>
      <c r="K325" s="2"/>
      <c r="L325" s="2">
        <f t="shared" si="199"/>
        <v>2.1398547955674436E-2</v>
      </c>
      <c r="M325" s="2">
        <f t="shared" si="200"/>
        <v>9.5529231944975167E-3</v>
      </c>
      <c r="N325" s="2">
        <f t="shared" si="201"/>
        <v>0.14329384791746275</v>
      </c>
      <c r="O325" s="2">
        <f t="shared" si="202"/>
        <v>0.30683989300726022</v>
      </c>
      <c r="P325" s="2">
        <f t="shared" si="203"/>
        <v>0.45128009170806266</v>
      </c>
      <c r="Q325" s="2">
        <f t="shared" si="194"/>
        <v>6.7634696217042378E-2</v>
      </c>
      <c r="R325" s="1">
        <v>56</v>
      </c>
      <c r="S325" s="1">
        <v>25</v>
      </c>
      <c r="T325" s="1">
        <v>375</v>
      </c>
      <c r="U325" s="1">
        <v>803</v>
      </c>
      <c r="V325" s="1">
        <v>1181</v>
      </c>
      <c r="W325" s="1">
        <v>162</v>
      </c>
      <c r="X325" s="1">
        <v>1</v>
      </c>
      <c r="Y325" s="1">
        <v>1</v>
      </c>
      <c r="Z325" s="1">
        <v>5</v>
      </c>
      <c r="AD325" s="1">
        <v>7</v>
      </c>
      <c r="AF325" s="1">
        <v>0</v>
      </c>
      <c r="AG325" s="1">
        <v>1</v>
      </c>
      <c r="AH325" s="1">
        <v>0</v>
      </c>
      <c r="AK325" s="7">
        <f t="shared" si="204"/>
        <v>4</v>
      </c>
      <c r="AL325" s="7">
        <f t="shared" si="205"/>
        <v>8</v>
      </c>
      <c r="AM325" s="7">
        <f t="shared" si="206"/>
        <v>8</v>
      </c>
      <c r="AN325" s="2">
        <f t="shared" si="207"/>
        <v>6.1902942300343905E-2</v>
      </c>
      <c r="AO325" s="2">
        <f t="shared" si="208"/>
        <v>3.8211692777990065E-4</v>
      </c>
      <c r="AP325" s="2">
        <f t="shared" si="209"/>
        <v>3.8211692777990065E-4</v>
      </c>
      <c r="AR325" t="str">
        <f t="shared" si="210"/>
        <v>Burke</v>
      </c>
      <c r="AS325" t="s">
        <v>1533</v>
      </c>
      <c r="AT325" s="184">
        <v>12</v>
      </c>
      <c r="AV325" s="97">
        <v>13</v>
      </c>
      <c r="AW325" s="99">
        <v>33</v>
      </c>
      <c r="AX325" s="105">
        <f t="shared" si="211"/>
        <v>13033</v>
      </c>
      <c r="AZ325" s="7" t="s">
        <v>2951</v>
      </c>
      <c r="BA325" t="s">
        <v>3184</v>
      </c>
      <c r="BE325" s="1"/>
    </row>
    <row r="326" spans="1:57" hidden="1" outlineLevel="1">
      <c r="A326" t="s">
        <v>2891</v>
      </c>
      <c r="B326" t="s">
        <v>1533</v>
      </c>
      <c r="C326" s="1">
        <f t="shared" si="196"/>
        <v>3863</v>
      </c>
      <c r="D326" s="7">
        <f>IF(R326&gt;0,RANK(R326,(R326:T326,U326:AI326)),0)</f>
        <v>5</v>
      </c>
      <c r="E326" s="7">
        <f>IF(S326&gt;0,RANK(S326,(R326:T326,U326:AI326)),0)</f>
        <v>6</v>
      </c>
      <c r="F326" s="7">
        <f>IF(T326&gt;0,RANK(T326,(R326:T326,U326:AI326)),0)</f>
        <v>3</v>
      </c>
      <c r="G326" s="7">
        <f>IF(U326&gt;0,RANK(U326,(R326:T326,U326:AI326)),0)</f>
        <v>2</v>
      </c>
      <c r="H326" s="7">
        <f t="shared" si="197"/>
        <v>1</v>
      </c>
      <c r="I326" s="49">
        <f t="shared" si="198"/>
        <v>882</v>
      </c>
      <c r="J326" s="177">
        <f t="shared" si="212"/>
        <v>0.22831995858141341</v>
      </c>
      <c r="K326" s="2"/>
      <c r="L326" s="2">
        <f t="shared" si="199"/>
        <v>2.5368884286823712E-2</v>
      </c>
      <c r="M326" s="2">
        <f t="shared" si="200"/>
        <v>4.9184571576494952E-3</v>
      </c>
      <c r="N326" s="2">
        <f t="shared" si="201"/>
        <v>0.15454310121667097</v>
      </c>
      <c r="O326" s="2">
        <f t="shared" si="202"/>
        <v>0.25938389852446286</v>
      </c>
      <c r="P326" s="2">
        <f t="shared" si="203"/>
        <v>0.48770385710587627</v>
      </c>
      <c r="Q326" s="2">
        <f t="shared" si="194"/>
        <v>6.8081801708516632E-2</v>
      </c>
      <c r="R326" s="1">
        <v>98</v>
      </c>
      <c r="S326" s="1">
        <v>19</v>
      </c>
      <c r="T326" s="1">
        <v>597</v>
      </c>
      <c r="U326" s="1">
        <v>1002</v>
      </c>
      <c r="V326" s="1">
        <v>1884</v>
      </c>
      <c r="W326" s="1">
        <v>245</v>
      </c>
      <c r="X326" s="1">
        <v>2</v>
      </c>
      <c r="Y326" s="1">
        <v>5</v>
      </c>
      <c r="Z326" s="1">
        <v>3</v>
      </c>
      <c r="AD326" s="1">
        <v>7</v>
      </c>
      <c r="AF326" s="1">
        <v>1</v>
      </c>
      <c r="AG326" s="1">
        <v>0</v>
      </c>
      <c r="AH326" s="1">
        <v>0</v>
      </c>
      <c r="AK326" s="7">
        <f t="shared" si="204"/>
        <v>4</v>
      </c>
      <c r="AL326" s="7">
        <f t="shared" si="205"/>
        <v>9</v>
      </c>
      <c r="AM326" s="7">
        <f t="shared" si="206"/>
        <v>7</v>
      </c>
      <c r="AN326" s="2">
        <f t="shared" si="207"/>
        <v>6.342221071705928E-2</v>
      </c>
      <c r="AO326" s="2">
        <f t="shared" si="208"/>
        <v>5.1773233238415744E-4</v>
      </c>
      <c r="AP326" s="2">
        <f t="shared" si="209"/>
        <v>1.2943308309603934E-3</v>
      </c>
      <c r="AR326" t="str">
        <f t="shared" si="210"/>
        <v>Butts</v>
      </c>
      <c r="AS326" t="s">
        <v>1533</v>
      </c>
      <c r="AT326" s="184">
        <v>10</v>
      </c>
      <c r="AV326" s="97">
        <v>13</v>
      </c>
      <c r="AW326" s="99">
        <v>35</v>
      </c>
      <c r="AX326" s="105">
        <f t="shared" si="211"/>
        <v>13035</v>
      </c>
      <c r="AZ326" s="7" t="s">
        <v>2951</v>
      </c>
      <c r="BA326" t="s">
        <v>3184</v>
      </c>
      <c r="BE326" s="1"/>
    </row>
    <row r="327" spans="1:57" hidden="1" outlineLevel="1">
      <c r="A327" t="s">
        <v>1925</v>
      </c>
      <c r="B327" t="s">
        <v>1533</v>
      </c>
      <c r="C327" s="1">
        <f t="shared" si="196"/>
        <v>448</v>
      </c>
      <c r="D327" s="7">
        <f>IF(R327&gt;0,RANK(R327,(R327:T327,U327:AI327)),0)</f>
        <v>5</v>
      </c>
      <c r="E327" s="7">
        <f>IF(S327&gt;0,RANK(S327,(R327:T327,U327:AI327)),0)</f>
        <v>6</v>
      </c>
      <c r="F327" s="7">
        <f>IF(T327&gt;0,RANK(T327,(R327:T327,U327:AI327)),0)</f>
        <v>3</v>
      </c>
      <c r="G327" s="7">
        <f>IF(U327&gt;0,RANK(U327,(R327:T327,U327:AI327)),0)</f>
        <v>2</v>
      </c>
      <c r="H327" s="7">
        <f t="shared" si="197"/>
        <v>1</v>
      </c>
      <c r="I327" s="49">
        <f t="shared" si="198"/>
        <v>122</v>
      </c>
      <c r="J327" s="177">
        <f t="shared" si="212"/>
        <v>0.27232142857142855</v>
      </c>
      <c r="K327" s="2"/>
      <c r="L327" s="2">
        <f t="shared" si="199"/>
        <v>3.3482142857142856E-2</v>
      </c>
      <c r="M327" s="2">
        <f t="shared" si="200"/>
        <v>2.232142857142857E-3</v>
      </c>
      <c r="N327" s="2">
        <f t="shared" si="201"/>
        <v>0.15401785714285715</v>
      </c>
      <c r="O327" s="2">
        <f t="shared" si="202"/>
        <v>0.234375</v>
      </c>
      <c r="P327" s="2">
        <f t="shared" si="203"/>
        <v>0.5066964285714286</v>
      </c>
      <c r="Q327" s="2">
        <f t="shared" si="194"/>
        <v>6.9196428571428381E-2</v>
      </c>
      <c r="R327" s="1">
        <v>15</v>
      </c>
      <c r="S327" s="1">
        <v>1</v>
      </c>
      <c r="T327" s="1">
        <v>69</v>
      </c>
      <c r="U327" s="1">
        <v>105</v>
      </c>
      <c r="V327" s="1">
        <v>227</v>
      </c>
      <c r="W327" s="1">
        <v>29</v>
      </c>
      <c r="X327" s="1">
        <v>0</v>
      </c>
      <c r="Y327" s="1">
        <v>1</v>
      </c>
      <c r="Z327" s="1">
        <v>0</v>
      </c>
      <c r="AD327" s="1">
        <v>1</v>
      </c>
      <c r="AF327" s="1">
        <v>0</v>
      </c>
      <c r="AG327" s="1">
        <v>0</v>
      </c>
      <c r="AH327" s="1">
        <v>0</v>
      </c>
      <c r="AK327" s="7">
        <f t="shared" si="204"/>
        <v>4</v>
      </c>
      <c r="AL327" s="7">
        <f t="shared" si="205"/>
        <v>0</v>
      </c>
      <c r="AM327" s="7">
        <f t="shared" si="206"/>
        <v>6</v>
      </c>
      <c r="AN327" s="2">
        <f t="shared" si="207"/>
        <v>6.4732142857142863E-2</v>
      </c>
      <c r="AO327" s="2">
        <f t="shared" si="208"/>
        <v>0</v>
      </c>
      <c r="AP327" s="2">
        <f t="shared" si="209"/>
        <v>2.232142857142857E-3</v>
      </c>
      <c r="AR327" t="str">
        <f t="shared" si="210"/>
        <v>Calhoun</v>
      </c>
      <c r="AS327" t="s">
        <v>1533</v>
      </c>
      <c r="AT327" s="184">
        <v>2</v>
      </c>
      <c r="AV327" s="97">
        <v>13</v>
      </c>
      <c r="AW327" s="99">
        <v>37</v>
      </c>
      <c r="AX327" s="105">
        <f t="shared" si="211"/>
        <v>13037</v>
      </c>
      <c r="AZ327" s="7" t="s">
        <v>2951</v>
      </c>
      <c r="BA327" t="s">
        <v>3184</v>
      </c>
      <c r="BE327" s="1"/>
    </row>
    <row r="328" spans="1:57" hidden="1" outlineLevel="1">
      <c r="A328" t="s">
        <v>1552</v>
      </c>
      <c r="B328" t="s">
        <v>1533</v>
      </c>
      <c r="C328" s="1">
        <f t="shared" si="196"/>
        <v>6329</v>
      </c>
      <c r="D328" s="7">
        <f>IF(R328&gt;0,RANK(R328,(R328:T328,U328:AI328)),0)</f>
        <v>5</v>
      </c>
      <c r="E328" s="7">
        <f>IF(S328&gt;0,RANK(S328,(R328:T328,U328:AI328)),0)</f>
        <v>6</v>
      </c>
      <c r="F328" s="7">
        <f>IF(T328&gt;0,RANK(T328,(R328:T328,U328:AI328)),0)</f>
        <v>2</v>
      </c>
      <c r="G328" s="7">
        <f>IF(U328&gt;0,RANK(U328,(R328:T328,U328:AI328)),0)</f>
        <v>3</v>
      </c>
      <c r="H328" s="7">
        <f t="shared" si="197"/>
        <v>1</v>
      </c>
      <c r="I328" s="49">
        <f t="shared" si="198"/>
        <v>1845</v>
      </c>
      <c r="J328" s="177">
        <f t="shared" si="212"/>
        <v>0.29151524727445094</v>
      </c>
      <c r="K328" s="2"/>
      <c r="L328" s="2">
        <f t="shared" si="199"/>
        <v>4.6926844683204301E-2</v>
      </c>
      <c r="M328" s="2">
        <f t="shared" si="200"/>
        <v>5.5300995417917522E-3</v>
      </c>
      <c r="N328" s="2">
        <f t="shared" si="201"/>
        <v>0.19402749249486489</v>
      </c>
      <c r="O328" s="2">
        <f t="shared" si="202"/>
        <v>0.18660135882445883</v>
      </c>
      <c r="P328" s="2">
        <f t="shared" si="203"/>
        <v>0.48554273976931583</v>
      </c>
      <c r="Q328" s="2">
        <f t="shared" si="194"/>
        <v>8.137146468636447E-2</v>
      </c>
      <c r="R328" s="1">
        <v>297</v>
      </c>
      <c r="S328" s="1">
        <v>35</v>
      </c>
      <c r="T328" s="1">
        <v>1228</v>
      </c>
      <c r="U328" s="1">
        <v>1181</v>
      </c>
      <c r="V328" s="1">
        <v>3073</v>
      </c>
      <c r="W328" s="1">
        <v>454</v>
      </c>
      <c r="X328" s="1">
        <v>6</v>
      </c>
      <c r="Y328" s="1">
        <v>11</v>
      </c>
      <c r="Z328" s="1">
        <v>21</v>
      </c>
      <c r="AD328" s="1">
        <v>16</v>
      </c>
      <c r="AF328" s="1">
        <v>4</v>
      </c>
      <c r="AG328" s="1">
        <v>2</v>
      </c>
      <c r="AH328" s="1">
        <v>1</v>
      </c>
      <c r="AK328" s="7">
        <f t="shared" si="204"/>
        <v>4</v>
      </c>
      <c r="AL328" s="7">
        <f t="shared" si="205"/>
        <v>9</v>
      </c>
      <c r="AM328" s="7">
        <f t="shared" si="206"/>
        <v>8</v>
      </c>
      <c r="AN328" s="2">
        <f t="shared" si="207"/>
        <v>7.1733291199241586E-2</v>
      </c>
      <c r="AO328" s="2">
        <f t="shared" si="208"/>
        <v>9.4801706430715758E-4</v>
      </c>
      <c r="AP328" s="2">
        <f t="shared" si="209"/>
        <v>1.7380312845631221E-3</v>
      </c>
      <c r="AR328" t="str">
        <f t="shared" si="210"/>
        <v>Camden</v>
      </c>
      <c r="AS328" t="s">
        <v>1533</v>
      </c>
      <c r="AT328" s="184">
        <v>1</v>
      </c>
      <c r="AV328" s="97">
        <v>13</v>
      </c>
      <c r="AW328" s="99">
        <v>39</v>
      </c>
      <c r="AX328" s="105">
        <f t="shared" si="211"/>
        <v>13039</v>
      </c>
      <c r="AZ328" s="7" t="s">
        <v>2951</v>
      </c>
      <c r="BA328" t="s">
        <v>3184</v>
      </c>
      <c r="BE328" s="1"/>
    </row>
    <row r="329" spans="1:57" hidden="1" outlineLevel="1">
      <c r="A329" t="s">
        <v>1789</v>
      </c>
      <c r="B329" t="s">
        <v>1533</v>
      </c>
      <c r="C329" s="1">
        <f t="shared" si="196"/>
        <v>1835</v>
      </c>
      <c r="D329" s="7">
        <f>IF(R329&gt;0,RANK(R329,(R329:T329,U329:AI329)),0)</f>
        <v>5</v>
      </c>
      <c r="E329" s="7">
        <f>IF(S329&gt;0,RANK(S329,(R329:T329,U329:AI329)),0)</f>
        <v>6</v>
      </c>
      <c r="F329" s="7">
        <f>IF(T329&gt;0,RANK(T329,(R329:T329,U329:AI329)),0)</f>
        <v>2</v>
      </c>
      <c r="G329" s="7">
        <f>IF(U329&gt;0,RANK(U329,(R329:T329,U329:AI329)),0)</f>
        <v>2</v>
      </c>
      <c r="H329" s="7">
        <f t="shared" si="197"/>
        <v>1</v>
      </c>
      <c r="I329" s="49">
        <f t="shared" si="198"/>
        <v>576</v>
      </c>
      <c r="J329" s="177">
        <f t="shared" si="212"/>
        <v>0.3138964577656676</v>
      </c>
      <c r="K329" s="2"/>
      <c r="L329" s="2">
        <f t="shared" si="199"/>
        <v>4.1416893732970028E-2</v>
      </c>
      <c r="M329" s="2">
        <f t="shared" si="200"/>
        <v>2.6702997275204358E-2</v>
      </c>
      <c r="N329" s="2">
        <f t="shared" si="201"/>
        <v>0.17547683923705723</v>
      </c>
      <c r="O329" s="2">
        <f t="shared" si="202"/>
        <v>0.17547683923705723</v>
      </c>
      <c r="P329" s="2">
        <f t="shared" si="203"/>
        <v>0.48937329700272481</v>
      </c>
      <c r="Q329" s="2">
        <f t="shared" si="194"/>
        <v>9.1553133514986396E-2</v>
      </c>
      <c r="R329" s="1">
        <v>76</v>
      </c>
      <c r="S329" s="1">
        <v>49</v>
      </c>
      <c r="T329" s="1">
        <v>322</v>
      </c>
      <c r="U329" s="1">
        <v>322</v>
      </c>
      <c r="V329" s="1">
        <v>898</v>
      </c>
      <c r="W329" s="1">
        <v>149</v>
      </c>
      <c r="X329" s="1">
        <v>2</v>
      </c>
      <c r="Y329" s="1">
        <v>2</v>
      </c>
      <c r="Z329" s="1">
        <v>5</v>
      </c>
      <c r="AD329" s="1">
        <v>7</v>
      </c>
      <c r="AF329" s="1">
        <v>1</v>
      </c>
      <c r="AG329" s="1">
        <v>2</v>
      </c>
      <c r="AH329" s="1">
        <v>0</v>
      </c>
      <c r="AK329" s="7">
        <f t="shared" si="204"/>
        <v>4</v>
      </c>
      <c r="AL329" s="7">
        <f t="shared" si="205"/>
        <v>8</v>
      </c>
      <c r="AM329" s="7">
        <f t="shared" si="206"/>
        <v>8</v>
      </c>
      <c r="AN329" s="2">
        <f t="shared" si="207"/>
        <v>8.1198910081743875E-2</v>
      </c>
      <c r="AO329" s="2">
        <f t="shared" si="208"/>
        <v>1.0899182561307902E-3</v>
      </c>
      <c r="AP329" s="2">
        <f t="shared" si="209"/>
        <v>1.0899182561307902E-3</v>
      </c>
      <c r="AR329" t="str">
        <f t="shared" si="210"/>
        <v>Candler</v>
      </c>
      <c r="AS329" t="s">
        <v>1533</v>
      </c>
      <c r="AT329" s="184">
        <v>12</v>
      </c>
      <c r="AV329" s="97">
        <v>13</v>
      </c>
      <c r="AW329" s="99">
        <v>43</v>
      </c>
      <c r="AX329" s="105">
        <f t="shared" si="211"/>
        <v>13043</v>
      </c>
      <c r="AZ329" s="7" t="s">
        <v>2951</v>
      </c>
      <c r="BA329" t="s">
        <v>3184</v>
      </c>
      <c r="BE329" s="1"/>
    </row>
    <row r="330" spans="1:57" hidden="1" outlineLevel="1">
      <c r="A330" t="s">
        <v>1790</v>
      </c>
      <c r="B330" t="s">
        <v>1533</v>
      </c>
      <c r="C330" s="1">
        <f t="shared" si="196"/>
        <v>18031</v>
      </c>
      <c r="D330" s="7">
        <f>IF(R330&gt;0,RANK(R330,(R330:T330,U330:AI330)),0)</f>
        <v>5</v>
      </c>
      <c r="E330" s="7">
        <f>IF(S330&gt;0,RANK(S330,(R330:T330,U330:AI330)),0)</f>
        <v>6</v>
      </c>
      <c r="F330" s="7">
        <f>IF(T330&gt;0,RANK(T330,(R330:T330,U330:AI330)),0)</f>
        <v>3</v>
      </c>
      <c r="G330" s="7">
        <f>IF(U330&gt;0,RANK(U330,(R330:T330,U330:AI330)),0)</f>
        <v>2</v>
      </c>
      <c r="H330" s="7">
        <f t="shared" si="197"/>
        <v>1</v>
      </c>
      <c r="I330" s="49">
        <f t="shared" si="198"/>
        <v>2510</v>
      </c>
      <c r="J330" s="177">
        <f t="shared" si="212"/>
        <v>0.13920470301148022</v>
      </c>
      <c r="K330" s="2"/>
      <c r="L330" s="2">
        <f t="shared" si="199"/>
        <v>3.6049026676279738E-2</v>
      </c>
      <c r="M330" s="2">
        <f t="shared" si="200"/>
        <v>4.7695635294770118E-3</v>
      </c>
      <c r="N330" s="2">
        <f t="shared" si="201"/>
        <v>0.18751039875769507</v>
      </c>
      <c r="O330" s="2">
        <f t="shared" si="202"/>
        <v>0.27763296544839444</v>
      </c>
      <c r="P330" s="2">
        <f t="shared" si="203"/>
        <v>0.41683766845987463</v>
      </c>
      <c r="Q330" s="2">
        <f t="shared" si="194"/>
        <v>7.7200377128279152E-2</v>
      </c>
      <c r="R330" s="1">
        <v>650</v>
      </c>
      <c r="S330" s="1">
        <v>86</v>
      </c>
      <c r="T330" s="1">
        <v>3381</v>
      </c>
      <c r="U330" s="1">
        <v>5006</v>
      </c>
      <c r="V330" s="1">
        <v>7516</v>
      </c>
      <c r="W330" s="1">
        <v>1263</v>
      </c>
      <c r="X330" s="1">
        <v>3</v>
      </c>
      <c r="Y330" s="1">
        <v>17</v>
      </c>
      <c r="Z330" s="1">
        <v>52</v>
      </c>
      <c r="AD330" s="1">
        <v>42</v>
      </c>
      <c r="AF330" s="1">
        <v>9</v>
      </c>
      <c r="AG330" s="1">
        <v>5</v>
      </c>
      <c r="AH330" s="1">
        <v>1</v>
      </c>
      <c r="AK330" s="7">
        <f t="shared" si="204"/>
        <v>4</v>
      </c>
      <c r="AL330" s="7">
        <f t="shared" si="205"/>
        <v>9</v>
      </c>
      <c r="AM330" s="7">
        <f t="shared" si="206"/>
        <v>8</v>
      </c>
      <c r="AN330" s="2">
        <f t="shared" si="207"/>
        <v>7.0046031834063563E-2</v>
      </c>
      <c r="AO330" s="2">
        <f t="shared" si="208"/>
        <v>1.6638012312129112E-4</v>
      </c>
      <c r="AP330" s="2">
        <f t="shared" si="209"/>
        <v>9.4282069768731626E-4</v>
      </c>
      <c r="AR330" t="str">
        <f t="shared" si="210"/>
        <v>Carroll</v>
      </c>
      <c r="AS330" t="s">
        <v>1533</v>
      </c>
      <c r="AT330" s="184">
        <v>3</v>
      </c>
      <c r="AV330" s="97">
        <v>13</v>
      </c>
      <c r="AW330" s="99">
        <v>45</v>
      </c>
      <c r="AX330" s="105">
        <f t="shared" si="211"/>
        <v>13045</v>
      </c>
      <c r="AZ330" s="7" t="s">
        <v>2951</v>
      </c>
      <c r="BA330" t="s">
        <v>3184</v>
      </c>
      <c r="BE330" s="1"/>
    </row>
    <row r="331" spans="1:57" hidden="1" outlineLevel="1">
      <c r="A331" t="s">
        <v>2238</v>
      </c>
      <c r="B331" t="s">
        <v>1533</v>
      </c>
      <c r="C331" s="1">
        <f t="shared" si="196"/>
        <v>11115</v>
      </c>
      <c r="D331" s="7">
        <f>IF(R331&gt;0,RANK(R331,(R331:T331,U331:AI331)),0)</f>
        <v>5</v>
      </c>
      <c r="E331" s="7">
        <f>IF(S331&gt;0,RANK(S331,(R331:T331,U331:AI331)),0)</f>
        <v>6</v>
      </c>
      <c r="F331" s="7">
        <f>IF(T331&gt;0,RANK(T331,(R331:T331,U331:AI331)),0)</f>
        <v>3</v>
      </c>
      <c r="G331" s="7">
        <f>IF(U331&gt;0,RANK(U331,(R331:T331,U331:AI331)),0)</f>
        <v>2</v>
      </c>
      <c r="H331" s="7">
        <f t="shared" si="197"/>
        <v>1</v>
      </c>
      <c r="I331" s="49">
        <f t="shared" si="198"/>
        <v>1928</v>
      </c>
      <c r="J331" s="177">
        <f t="shared" si="212"/>
        <v>0.17345928924876294</v>
      </c>
      <c r="K331" s="2"/>
      <c r="L331" s="2">
        <f t="shared" si="199"/>
        <v>4.1475483580746736E-2</v>
      </c>
      <c r="M331" s="2">
        <f t="shared" si="200"/>
        <v>4.048582995951417E-3</v>
      </c>
      <c r="N331" s="2">
        <f t="shared" si="201"/>
        <v>0.21898335582546108</v>
      </c>
      <c r="O331" s="2">
        <f t="shared" si="202"/>
        <v>0.22816014394961764</v>
      </c>
      <c r="P331" s="2">
        <f t="shared" si="203"/>
        <v>0.40161943319838056</v>
      </c>
      <c r="Q331" s="2">
        <f t="shared" si="194"/>
        <v>0.10571300044984244</v>
      </c>
      <c r="R331" s="1">
        <v>461</v>
      </c>
      <c r="S331" s="1">
        <v>45</v>
      </c>
      <c r="T331" s="1">
        <v>2434</v>
      </c>
      <c r="U331" s="1">
        <v>2536</v>
      </c>
      <c r="V331" s="1">
        <v>4464</v>
      </c>
      <c r="W331" s="1">
        <v>1106</v>
      </c>
      <c r="X331" s="1">
        <v>2</v>
      </c>
      <c r="Y331" s="1">
        <v>11</v>
      </c>
      <c r="Z331" s="1">
        <v>27</v>
      </c>
      <c r="AD331" s="1">
        <v>25</v>
      </c>
      <c r="AF331" s="1">
        <v>3</v>
      </c>
      <c r="AG331" s="1">
        <v>0</v>
      </c>
      <c r="AH331" s="1">
        <v>1</v>
      </c>
      <c r="AK331" s="7">
        <f t="shared" si="204"/>
        <v>4</v>
      </c>
      <c r="AL331" s="7">
        <f t="shared" si="205"/>
        <v>9</v>
      </c>
      <c r="AM331" s="7">
        <f t="shared" si="206"/>
        <v>8</v>
      </c>
      <c r="AN331" s="2">
        <f t="shared" si="207"/>
        <v>9.9505173189383719E-2</v>
      </c>
      <c r="AO331" s="2">
        <f t="shared" si="208"/>
        <v>1.799370220422852E-4</v>
      </c>
      <c r="AP331" s="2">
        <f t="shared" si="209"/>
        <v>9.896536212325687E-4</v>
      </c>
      <c r="AR331" t="str">
        <f t="shared" si="210"/>
        <v>Catoosa</v>
      </c>
      <c r="AS331" t="s">
        <v>1533</v>
      </c>
      <c r="AT331" s="184">
        <v>14</v>
      </c>
      <c r="AV331" s="97">
        <v>13</v>
      </c>
      <c r="AW331" s="99">
        <v>47</v>
      </c>
      <c r="AX331" s="105">
        <f t="shared" si="211"/>
        <v>13047</v>
      </c>
      <c r="AZ331" s="7" t="s">
        <v>2951</v>
      </c>
      <c r="BA331" t="s">
        <v>3184</v>
      </c>
      <c r="BE331" s="1"/>
    </row>
    <row r="332" spans="1:57" hidden="1" outlineLevel="1">
      <c r="A332" t="s">
        <v>1776</v>
      </c>
      <c r="B332" t="s">
        <v>1533</v>
      </c>
      <c r="C332" s="1">
        <f t="shared" si="196"/>
        <v>1274</v>
      </c>
      <c r="D332" s="7">
        <f>IF(R332&gt;0,RANK(R332,(R332:T332,U332:AI332)),0)</f>
        <v>5</v>
      </c>
      <c r="E332" s="7">
        <f>IF(S332&gt;0,RANK(S332,(R332:T332,U332:AI332)),0)</f>
        <v>6</v>
      </c>
      <c r="F332" s="7">
        <f>IF(T332&gt;0,RANK(T332,(R332:T332,U332:AI332)),0)</f>
        <v>3</v>
      </c>
      <c r="G332" s="7">
        <f>IF(U332&gt;0,RANK(U332,(R332:T332,U332:AI332)),0)</f>
        <v>2</v>
      </c>
      <c r="H332" s="7">
        <f t="shared" si="197"/>
        <v>1</v>
      </c>
      <c r="I332" s="49">
        <f t="shared" si="198"/>
        <v>284</v>
      </c>
      <c r="J332" s="177">
        <f t="shared" si="212"/>
        <v>0.22291993720565148</v>
      </c>
      <c r="K332" s="2"/>
      <c r="L332" s="2">
        <f t="shared" si="199"/>
        <v>1.5698587127158554E-2</v>
      </c>
      <c r="M332" s="2">
        <f t="shared" si="200"/>
        <v>1.4913657770800628E-2</v>
      </c>
      <c r="N332" s="2">
        <f t="shared" si="201"/>
        <v>0.1640502354788069</v>
      </c>
      <c r="O332" s="2">
        <f t="shared" si="202"/>
        <v>0.25039246467817894</v>
      </c>
      <c r="P332" s="2">
        <f t="shared" si="203"/>
        <v>0.47331240188383045</v>
      </c>
      <c r="Q332" s="2">
        <f t="shared" si="194"/>
        <v>8.1632653061224525E-2</v>
      </c>
      <c r="R332" s="1">
        <v>20</v>
      </c>
      <c r="S332" s="1">
        <v>19</v>
      </c>
      <c r="T332" s="1">
        <v>209</v>
      </c>
      <c r="U332" s="1">
        <v>319</v>
      </c>
      <c r="V332" s="1">
        <v>603</v>
      </c>
      <c r="W332" s="1">
        <v>87</v>
      </c>
      <c r="X332" s="1">
        <v>1</v>
      </c>
      <c r="Y332" s="1">
        <v>3</v>
      </c>
      <c r="Z332" s="1">
        <v>5</v>
      </c>
      <c r="AD332" s="1">
        <v>7</v>
      </c>
      <c r="AF332" s="1">
        <v>0</v>
      </c>
      <c r="AG332" s="1">
        <v>1</v>
      </c>
      <c r="AH332" s="1">
        <v>0</v>
      </c>
      <c r="AK332" s="7">
        <f t="shared" si="204"/>
        <v>4</v>
      </c>
      <c r="AL332" s="7">
        <f t="shared" si="205"/>
        <v>9</v>
      </c>
      <c r="AM332" s="7">
        <f t="shared" si="206"/>
        <v>8</v>
      </c>
      <c r="AN332" s="2">
        <f t="shared" si="207"/>
        <v>6.8288854003139721E-2</v>
      </c>
      <c r="AO332" s="2">
        <f t="shared" si="208"/>
        <v>7.8492935635792783E-4</v>
      </c>
      <c r="AP332" s="2">
        <f t="shared" si="209"/>
        <v>2.3547880690737832E-3</v>
      </c>
      <c r="AR332" t="str">
        <f t="shared" si="210"/>
        <v>Charlton</v>
      </c>
      <c r="AS332" t="s">
        <v>1533</v>
      </c>
      <c r="AT332" s="184">
        <v>1</v>
      </c>
      <c r="AV332" s="97">
        <v>13</v>
      </c>
      <c r="AW332" s="99">
        <v>49</v>
      </c>
      <c r="AX332" s="105">
        <f t="shared" si="211"/>
        <v>13049</v>
      </c>
      <c r="AZ332" s="7" t="s">
        <v>2951</v>
      </c>
      <c r="BA332" t="s">
        <v>3184</v>
      </c>
      <c r="BE332" s="1"/>
    </row>
    <row r="333" spans="1:57" hidden="1" outlineLevel="1">
      <c r="A333" t="s">
        <v>1278</v>
      </c>
      <c r="B333" t="s">
        <v>1533</v>
      </c>
      <c r="C333" s="1">
        <f t="shared" si="196"/>
        <v>30671</v>
      </c>
      <c r="D333" s="7">
        <f>IF(R333&gt;0,RANK(R333,(R333:T333,U333:AI333)),0)</f>
        <v>4</v>
      </c>
      <c r="E333" s="7">
        <f>IF(S333&gt;0,RANK(S333,(R333:T333,U333:AI333)),0)</f>
        <v>6</v>
      </c>
      <c r="F333" s="7">
        <f>IF(T333&gt;0,RANK(T333,(R333:T333,U333:AI333)),0)</f>
        <v>2</v>
      </c>
      <c r="G333" s="7">
        <f>IF(U333&gt;0,RANK(U333,(R333:T333,U333:AI333)),0)</f>
        <v>3</v>
      </c>
      <c r="H333" s="7">
        <f t="shared" si="197"/>
        <v>1</v>
      </c>
      <c r="I333" s="49">
        <f t="shared" si="198"/>
        <v>2890</v>
      </c>
      <c r="J333" s="177">
        <f t="shared" si="212"/>
        <v>9.4225815917316033E-2</v>
      </c>
      <c r="K333" s="2"/>
      <c r="L333" s="2">
        <f t="shared" si="199"/>
        <v>9.7290600241270259E-2</v>
      </c>
      <c r="M333" s="2">
        <f t="shared" si="200"/>
        <v>8.933520263441035E-3</v>
      </c>
      <c r="N333" s="2">
        <f t="shared" si="201"/>
        <v>0.25587688696162497</v>
      </c>
      <c r="O333" s="2">
        <f t="shared" si="202"/>
        <v>0.23002184473933032</v>
      </c>
      <c r="P333" s="2">
        <f t="shared" si="203"/>
        <v>0.35010270287894102</v>
      </c>
      <c r="Q333" s="2">
        <f t="shared" si="194"/>
        <v>5.7774444915392464E-2</v>
      </c>
      <c r="R333" s="1">
        <v>2984</v>
      </c>
      <c r="S333" s="1">
        <v>274</v>
      </c>
      <c r="T333" s="1">
        <v>7848</v>
      </c>
      <c r="U333" s="1">
        <v>7055</v>
      </c>
      <c r="V333" s="1">
        <v>10738</v>
      </c>
      <c r="W333" s="1">
        <v>1522</v>
      </c>
      <c r="X333" s="1">
        <v>36</v>
      </c>
      <c r="Y333" s="1">
        <v>50</v>
      </c>
      <c r="Z333" s="1">
        <v>72</v>
      </c>
      <c r="AD333" s="1">
        <v>49</v>
      </c>
      <c r="AF333" s="1">
        <v>11</v>
      </c>
      <c r="AG333" s="1">
        <v>21</v>
      </c>
      <c r="AH333" s="1">
        <v>11</v>
      </c>
      <c r="AK333" s="7">
        <f t="shared" si="204"/>
        <v>5</v>
      </c>
      <c r="AL333" s="7">
        <f t="shared" si="205"/>
        <v>9</v>
      </c>
      <c r="AM333" s="7">
        <f t="shared" si="206"/>
        <v>8</v>
      </c>
      <c r="AN333" s="2">
        <f t="shared" si="207"/>
        <v>4.9623422777216264E-2</v>
      </c>
      <c r="AO333" s="2">
        <f t="shared" si="208"/>
        <v>1.1737471878973623E-3</v>
      </c>
      <c r="AP333" s="2">
        <f t="shared" si="209"/>
        <v>1.6302044276352255E-3</v>
      </c>
      <c r="AR333" t="str">
        <f t="shared" si="210"/>
        <v>Chatham</v>
      </c>
      <c r="AS333" t="s">
        <v>1533</v>
      </c>
      <c r="AT333" s="184">
        <v>1</v>
      </c>
      <c r="AV333" s="97">
        <v>13</v>
      </c>
      <c r="AW333" s="99">
        <v>51</v>
      </c>
      <c r="AX333" s="105">
        <f t="shared" si="211"/>
        <v>13051</v>
      </c>
      <c r="AZ333" s="7" t="s">
        <v>2951</v>
      </c>
      <c r="BA333" t="s">
        <v>3184</v>
      </c>
      <c r="BE333" s="1"/>
    </row>
    <row r="334" spans="1:57" hidden="1" outlineLevel="1">
      <c r="A334" t="s">
        <v>3255</v>
      </c>
      <c r="B334" t="s">
        <v>1533</v>
      </c>
      <c r="C334" s="1">
        <f t="shared" si="196"/>
        <v>321</v>
      </c>
      <c r="D334" s="7">
        <f>IF(R334&gt;0,RANK(R334,(R334:T334,U334:AI334)),0)</f>
        <v>5</v>
      </c>
      <c r="E334" s="7">
        <f>IF(S334&gt;0,RANK(S334,(R334:T334,U334:AI334)),0)</f>
        <v>6</v>
      </c>
      <c r="F334" s="7">
        <f>IF(T334&gt;0,RANK(T334,(R334:T334,U334:AI334)),0)</f>
        <v>3</v>
      </c>
      <c r="G334" s="7">
        <f>IF(U334&gt;0,RANK(U334,(R334:T334,U334:AI334)),0)</f>
        <v>2</v>
      </c>
      <c r="H334" s="7">
        <f t="shared" si="197"/>
        <v>1</v>
      </c>
      <c r="I334" s="49">
        <f t="shared" si="198"/>
        <v>86</v>
      </c>
      <c r="J334" s="177">
        <f t="shared" si="212"/>
        <v>0.26791277258566976</v>
      </c>
      <c r="K334" s="2"/>
      <c r="L334" s="2">
        <f t="shared" si="199"/>
        <v>2.4922118380062305E-2</v>
      </c>
      <c r="M334" s="2">
        <f t="shared" si="200"/>
        <v>1.2461059190031152E-2</v>
      </c>
      <c r="N334" s="2">
        <f t="shared" si="201"/>
        <v>9.3457943925233641E-2</v>
      </c>
      <c r="O334" s="2">
        <f t="shared" si="202"/>
        <v>0.27725856697819312</v>
      </c>
      <c r="P334" s="2">
        <f t="shared" si="203"/>
        <v>0.54517133956386288</v>
      </c>
      <c r="Q334" s="2">
        <f t="shared" si="194"/>
        <v>4.6728971962616939E-2</v>
      </c>
      <c r="R334" s="1">
        <v>8</v>
      </c>
      <c r="S334" s="1">
        <v>4</v>
      </c>
      <c r="T334" s="1">
        <v>30</v>
      </c>
      <c r="U334" s="1">
        <v>89</v>
      </c>
      <c r="V334" s="1">
        <v>175</v>
      </c>
      <c r="W334" s="1">
        <v>14</v>
      </c>
      <c r="X334" s="1">
        <v>0</v>
      </c>
      <c r="Y334" s="1">
        <v>0</v>
      </c>
      <c r="Z334" s="1">
        <v>1</v>
      </c>
      <c r="AD334" s="1">
        <v>0</v>
      </c>
      <c r="AF334" s="1">
        <v>0</v>
      </c>
      <c r="AG334" s="1">
        <v>0</v>
      </c>
      <c r="AH334" s="1">
        <v>0</v>
      </c>
      <c r="AK334" s="7">
        <f t="shared" si="204"/>
        <v>4</v>
      </c>
      <c r="AL334" s="7">
        <f t="shared" si="205"/>
        <v>0</v>
      </c>
      <c r="AM334" s="7">
        <f t="shared" si="206"/>
        <v>0</v>
      </c>
      <c r="AN334" s="2">
        <f t="shared" si="207"/>
        <v>4.3613707165109032E-2</v>
      </c>
      <c r="AO334" s="2">
        <f t="shared" si="208"/>
        <v>0</v>
      </c>
      <c r="AP334" s="2">
        <f t="shared" si="209"/>
        <v>0</v>
      </c>
      <c r="AR334" t="str">
        <f t="shared" si="210"/>
        <v>Chattahoochee</v>
      </c>
      <c r="AS334" t="s">
        <v>1533</v>
      </c>
      <c r="AT334" s="184">
        <v>2</v>
      </c>
      <c r="AV334" s="97">
        <v>13</v>
      </c>
      <c r="AW334" s="99">
        <v>53</v>
      </c>
      <c r="AX334" s="105">
        <f t="shared" si="211"/>
        <v>13053</v>
      </c>
      <c r="AZ334" s="7" t="s">
        <v>2951</v>
      </c>
      <c r="BA334" t="s">
        <v>3184</v>
      </c>
      <c r="BE334" s="1"/>
    </row>
    <row r="335" spans="1:57" hidden="1" outlineLevel="1">
      <c r="A335" t="s">
        <v>1183</v>
      </c>
      <c r="B335" t="s">
        <v>1533</v>
      </c>
      <c r="C335" s="1">
        <f t="shared" si="196"/>
        <v>3244</v>
      </c>
      <c r="D335" s="7">
        <f>IF(R335&gt;0,RANK(R335,(R335:T335,U335:AI335)),0)</f>
        <v>5</v>
      </c>
      <c r="E335" s="7">
        <f>IF(S335&gt;0,RANK(S335,(R335:T335,U335:AI335)),0)</f>
        <v>6</v>
      </c>
      <c r="F335" s="7">
        <f>IF(T335&gt;0,RANK(T335,(R335:T335,U335:AI335)),0)</f>
        <v>3</v>
      </c>
      <c r="G335" s="7">
        <f>IF(U335&gt;0,RANK(U335,(R335:T335,U335:AI335)),0)</f>
        <v>2</v>
      </c>
      <c r="H335" s="7">
        <f t="shared" si="197"/>
        <v>1</v>
      </c>
      <c r="I335" s="49">
        <f t="shared" si="198"/>
        <v>1040</v>
      </c>
      <c r="J335" s="177">
        <f t="shared" si="212"/>
        <v>0.32059186189889027</v>
      </c>
      <c r="K335" s="2"/>
      <c r="L335" s="2">
        <f t="shared" si="199"/>
        <v>2.281134401972873E-2</v>
      </c>
      <c r="M335" s="2">
        <f t="shared" si="200"/>
        <v>7.3982737361282368E-3</v>
      </c>
      <c r="N335" s="2">
        <f t="shared" si="201"/>
        <v>0.16122071516646116</v>
      </c>
      <c r="O335" s="2">
        <f t="shared" si="202"/>
        <v>0.19605425400739829</v>
      </c>
      <c r="P335" s="2">
        <f t="shared" si="203"/>
        <v>0.51664611590628851</v>
      </c>
      <c r="Q335" s="2">
        <f t="shared" si="194"/>
        <v>9.586929716399506E-2</v>
      </c>
      <c r="R335" s="1">
        <v>74</v>
      </c>
      <c r="S335" s="1">
        <v>24</v>
      </c>
      <c r="T335" s="1">
        <v>523</v>
      </c>
      <c r="U335" s="1">
        <v>636</v>
      </c>
      <c r="V335" s="1">
        <v>1676</v>
      </c>
      <c r="W335" s="1">
        <v>292</v>
      </c>
      <c r="X335" s="1">
        <v>2</v>
      </c>
      <c r="Y335" s="1">
        <v>1</v>
      </c>
      <c r="Z335" s="1">
        <v>6</v>
      </c>
      <c r="AD335" s="1">
        <v>9</v>
      </c>
      <c r="AF335" s="1">
        <v>0</v>
      </c>
      <c r="AG335" s="1">
        <v>1</v>
      </c>
      <c r="AH335" s="1">
        <v>0</v>
      </c>
      <c r="AK335" s="7">
        <f t="shared" si="204"/>
        <v>4</v>
      </c>
      <c r="AL335" s="7">
        <f t="shared" si="205"/>
        <v>8</v>
      </c>
      <c r="AM335" s="7">
        <f t="shared" si="206"/>
        <v>9</v>
      </c>
      <c r="AN335" s="2">
        <f t="shared" si="207"/>
        <v>9.0012330456226877E-2</v>
      </c>
      <c r="AO335" s="2">
        <f t="shared" si="208"/>
        <v>6.1652281134401974E-4</v>
      </c>
      <c r="AP335" s="2">
        <f t="shared" si="209"/>
        <v>3.0826140567200987E-4</v>
      </c>
      <c r="AR335" t="str">
        <f t="shared" si="210"/>
        <v>Chattooga</v>
      </c>
      <c r="AS335" t="s">
        <v>1533</v>
      </c>
      <c r="AT335" s="184">
        <v>14</v>
      </c>
      <c r="AV335" s="97">
        <v>13</v>
      </c>
      <c r="AW335" s="99">
        <v>55</v>
      </c>
      <c r="AX335" s="105">
        <f t="shared" si="211"/>
        <v>13055</v>
      </c>
      <c r="AZ335" s="7" t="s">
        <v>2951</v>
      </c>
      <c r="BA335" t="s">
        <v>3184</v>
      </c>
      <c r="BE335" s="1"/>
    </row>
    <row r="336" spans="1:57" hidden="1" outlineLevel="1">
      <c r="A336" t="s">
        <v>11</v>
      </c>
      <c r="B336" t="s">
        <v>1533</v>
      </c>
      <c r="C336" s="1">
        <f t="shared" si="196"/>
        <v>50327</v>
      </c>
      <c r="D336" s="7">
        <f>IF(R336&gt;0,RANK(R336,(R336:T336,U336:AI336)),0)</f>
        <v>5</v>
      </c>
      <c r="E336" s="7">
        <f>IF(S336&gt;0,RANK(S336,(R336:T336,U336:AI336)),0)</f>
        <v>6</v>
      </c>
      <c r="F336" s="7">
        <f>IF(T336&gt;0,RANK(T336,(R336:T336,U336:AI336)),0)</f>
        <v>2</v>
      </c>
      <c r="G336" s="7">
        <f>IF(U336&gt;0,RANK(U336,(R336:T336,U336:AI336)),0)</f>
        <v>3</v>
      </c>
      <c r="H336" s="7">
        <f t="shared" si="197"/>
        <v>1</v>
      </c>
      <c r="I336" s="49">
        <f t="shared" si="198"/>
        <v>4994</v>
      </c>
      <c r="J336" s="177">
        <f t="shared" si="212"/>
        <v>9.9231029069882959E-2</v>
      </c>
      <c r="K336" s="2"/>
      <c r="L336" s="2">
        <f t="shared" si="199"/>
        <v>4.9138633337969681E-2</v>
      </c>
      <c r="M336" s="2">
        <f t="shared" si="200"/>
        <v>3.3381683788026306E-3</v>
      </c>
      <c r="N336" s="2">
        <f t="shared" si="201"/>
        <v>0.26774892204979434</v>
      </c>
      <c r="O336" s="2">
        <f t="shared" si="202"/>
        <v>0.25630377332247106</v>
      </c>
      <c r="P336" s="2">
        <f t="shared" si="203"/>
        <v>0.36697995111967729</v>
      </c>
      <c r="Q336" s="2">
        <f t="shared" si="194"/>
        <v>5.6490551791284982E-2</v>
      </c>
      <c r="R336" s="1">
        <v>2473</v>
      </c>
      <c r="S336" s="1">
        <v>168</v>
      </c>
      <c r="T336" s="1">
        <v>13475</v>
      </c>
      <c r="U336" s="1">
        <v>12899</v>
      </c>
      <c r="V336" s="1">
        <v>18469</v>
      </c>
      <c r="W336" s="1">
        <v>2524</v>
      </c>
      <c r="X336" s="1">
        <v>40</v>
      </c>
      <c r="Y336" s="1">
        <v>61</v>
      </c>
      <c r="Z336" s="1">
        <v>129</v>
      </c>
      <c r="AD336" s="1">
        <v>68</v>
      </c>
      <c r="AF336" s="1">
        <v>13</v>
      </c>
      <c r="AG336" s="1">
        <v>6</v>
      </c>
      <c r="AH336" s="1">
        <v>2</v>
      </c>
      <c r="AK336" s="7">
        <f t="shared" si="204"/>
        <v>4</v>
      </c>
      <c r="AL336" s="7">
        <f t="shared" si="205"/>
        <v>9</v>
      </c>
      <c r="AM336" s="7">
        <f t="shared" si="206"/>
        <v>8</v>
      </c>
      <c r="AN336" s="2">
        <f t="shared" si="207"/>
        <v>5.0152005881534761E-2</v>
      </c>
      <c r="AO336" s="2">
        <f t="shared" si="208"/>
        <v>7.9480199495300728E-4</v>
      </c>
      <c r="AP336" s="2">
        <f t="shared" si="209"/>
        <v>1.2120730423033361E-3</v>
      </c>
      <c r="AR336" t="str">
        <f t="shared" si="210"/>
        <v>Cherokee</v>
      </c>
      <c r="AS336" t="s">
        <v>1533</v>
      </c>
      <c r="AT336" s="184">
        <v>11</v>
      </c>
      <c r="AV336" s="97">
        <v>13</v>
      </c>
      <c r="AW336" s="99">
        <v>57</v>
      </c>
      <c r="AX336" s="105">
        <f t="shared" si="211"/>
        <v>13057</v>
      </c>
      <c r="AZ336" s="7" t="s">
        <v>2951</v>
      </c>
      <c r="BA336" t="s">
        <v>3184</v>
      </c>
      <c r="BE336" s="1"/>
    </row>
    <row r="337" spans="1:57" hidden="1" outlineLevel="1">
      <c r="A337" t="s">
        <v>739</v>
      </c>
      <c r="B337" t="s">
        <v>1533</v>
      </c>
      <c r="C337" s="1">
        <f t="shared" si="196"/>
        <v>8839</v>
      </c>
      <c r="D337" s="7">
        <f>IF(R337&gt;0,RANK(R337,(R337:T337,U337:AI337)),0)</f>
        <v>4</v>
      </c>
      <c r="E337" s="7">
        <f>IF(S337&gt;0,RANK(S337,(R337:T337,U337:AI337)),0)</f>
        <v>6</v>
      </c>
      <c r="F337" s="7">
        <f>IF(T337&gt;0,RANK(T337,(R337:T337,U337:AI337)),0)</f>
        <v>1</v>
      </c>
      <c r="G337" s="7">
        <f>IF(U337&gt;0,RANK(U337,(R337:T337,U337:AI337)),0)</f>
        <v>3</v>
      </c>
      <c r="H337" s="7">
        <f t="shared" si="197"/>
        <v>2</v>
      </c>
      <c r="I337" s="49">
        <f t="shared" si="198"/>
        <v>751</v>
      </c>
      <c r="J337" s="177">
        <f t="shared" si="212"/>
        <v>8.4964362484443945E-2</v>
      </c>
      <c r="K337" s="2"/>
      <c r="L337" s="2">
        <f t="shared" si="199"/>
        <v>9.9332503676886522E-2</v>
      </c>
      <c r="M337" s="2">
        <f t="shared" si="200"/>
        <v>7.240638081230908E-3</v>
      </c>
      <c r="N337" s="2">
        <f t="shared" si="201"/>
        <v>0.35230229663989138</v>
      </c>
      <c r="O337" s="2">
        <f t="shared" si="202"/>
        <v>0.20613191537504241</v>
      </c>
      <c r="P337" s="2">
        <f t="shared" si="203"/>
        <v>0.26733793415544743</v>
      </c>
      <c r="Q337" s="2">
        <f t="shared" si="194"/>
        <v>6.7654712071501477E-2</v>
      </c>
      <c r="R337" s="1">
        <v>878</v>
      </c>
      <c r="S337" s="1">
        <v>64</v>
      </c>
      <c r="T337" s="1">
        <v>3114</v>
      </c>
      <c r="U337" s="1">
        <v>1822</v>
      </c>
      <c r="V337" s="1">
        <v>2363</v>
      </c>
      <c r="W337" s="1">
        <v>499</v>
      </c>
      <c r="X337" s="1">
        <v>11</v>
      </c>
      <c r="Y337" s="1">
        <v>15</v>
      </c>
      <c r="Z337" s="1">
        <v>38</v>
      </c>
      <c r="AD337" s="1">
        <v>19</v>
      </c>
      <c r="AF337" s="1">
        <v>6</v>
      </c>
      <c r="AG337" s="1">
        <v>9</v>
      </c>
      <c r="AH337" s="1">
        <v>1</v>
      </c>
      <c r="AK337" s="7">
        <f t="shared" si="204"/>
        <v>5</v>
      </c>
      <c r="AL337" s="7">
        <f t="shared" si="205"/>
        <v>9</v>
      </c>
      <c r="AM337" s="7">
        <f t="shared" si="206"/>
        <v>8</v>
      </c>
      <c r="AN337" s="2">
        <f t="shared" si="207"/>
        <v>5.6454350039597243E-2</v>
      </c>
      <c r="AO337" s="2">
        <f t="shared" si="208"/>
        <v>1.2444846702115624E-3</v>
      </c>
      <c r="AP337" s="2">
        <f t="shared" si="209"/>
        <v>1.6970245502884941E-3</v>
      </c>
      <c r="AR337" t="str">
        <f t="shared" si="210"/>
        <v>Clarke</v>
      </c>
      <c r="AS337" t="s">
        <v>1533</v>
      </c>
      <c r="AT337" s="184"/>
      <c r="AV337" s="97">
        <v>13</v>
      </c>
      <c r="AW337" s="99">
        <v>59</v>
      </c>
      <c r="AX337" s="105">
        <f t="shared" si="211"/>
        <v>13059</v>
      </c>
      <c r="AZ337" s="7" t="s">
        <v>2951</v>
      </c>
      <c r="BA337" t="s">
        <v>3184</v>
      </c>
      <c r="BE337" s="1"/>
    </row>
    <row r="338" spans="1:57" hidden="1" outlineLevel="1">
      <c r="A338" t="s">
        <v>1192</v>
      </c>
      <c r="B338" t="s">
        <v>1533</v>
      </c>
      <c r="C338" s="1">
        <f t="shared" si="196"/>
        <v>346</v>
      </c>
      <c r="D338" s="7">
        <f>IF(R338&gt;0,RANK(R338,(R338:T338,U338:AI338)),0)</f>
        <v>5</v>
      </c>
      <c r="E338" s="7">
        <f>IF(S338&gt;0,RANK(S338,(R338:T338,U338:AI338)),0)</f>
        <v>6</v>
      </c>
      <c r="F338" s="7">
        <f>IF(T338&gt;0,RANK(T338,(R338:T338,U338:AI338)),0)</f>
        <v>3</v>
      </c>
      <c r="G338" s="7">
        <f>IF(U338&gt;0,RANK(U338,(R338:T338,U338:AI338)),0)</f>
        <v>2</v>
      </c>
      <c r="H338" s="7">
        <f t="shared" si="197"/>
        <v>1</v>
      </c>
      <c r="I338" s="49">
        <f t="shared" si="198"/>
        <v>115</v>
      </c>
      <c r="J338" s="177">
        <f t="shared" si="212"/>
        <v>0.33236994219653176</v>
      </c>
      <c r="K338" s="2"/>
      <c r="L338" s="2">
        <f t="shared" si="199"/>
        <v>4.3352601156069363E-2</v>
      </c>
      <c r="M338" s="2">
        <f t="shared" si="200"/>
        <v>1.4450867052023121E-2</v>
      </c>
      <c r="N338" s="2">
        <f t="shared" si="201"/>
        <v>0.16473988439306358</v>
      </c>
      <c r="O338" s="2">
        <f t="shared" si="202"/>
        <v>0.18497109826589594</v>
      </c>
      <c r="P338" s="2">
        <f t="shared" si="203"/>
        <v>0.51734104046242779</v>
      </c>
      <c r="Q338" s="2">
        <f t="shared" si="194"/>
        <v>7.5144508670520249E-2</v>
      </c>
      <c r="R338" s="1">
        <v>15</v>
      </c>
      <c r="S338" s="1">
        <v>5</v>
      </c>
      <c r="T338" s="1">
        <v>57</v>
      </c>
      <c r="U338" s="1">
        <v>64</v>
      </c>
      <c r="V338" s="1">
        <v>179</v>
      </c>
      <c r="W338" s="1">
        <v>23</v>
      </c>
      <c r="X338" s="1">
        <v>0</v>
      </c>
      <c r="Y338" s="1">
        <v>1</v>
      </c>
      <c r="Z338" s="1">
        <v>0</v>
      </c>
      <c r="AD338" s="1">
        <v>1</v>
      </c>
      <c r="AF338" s="1">
        <v>1</v>
      </c>
      <c r="AG338" s="1">
        <v>0</v>
      </c>
      <c r="AH338" s="1">
        <v>0</v>
      </c>
      <c r="AK338" s="7">
        <f t="shared" si="204"/>
        <v>4</v>
      </c>
      <c r="AL338" s="7">
        <f t="shared" si="205"/>
        <v>0</v>
      </c>
      <c r="AM338" s="7">
        <f t="shared" si="206"/>
        <v>7</v>
      </c>
      <c r="AN338" s="2">
        <f t="shared" si="207"/>
        <v>6.6473988439306353E-2</v>
      </c>
      <c r="AO338" s="2">
        <f t="shared" si="208"/>
        <v>0</v>
      </c>
      <c r="AP338" s="2">
        <f t="shared" si="209"/>
        <v>2.8901734104046241E-3</v>
      </c>
      <c r="AR338" t="str">
        <f t="shared" si="210"/>
        <v>Clay</v>
      </c>
      <c r="AS338" t="s">
        <v>1533</v>
      </c>
      <c r="AT338" s="184">
        <v>2</v>
      </c>
      <c r="AV338" s="97">
        <v>13</v>
      </c>
      <c r="AW338" s="99">
        <v>61</v>
      </c>
      <c r="AX338" s="105">
        <f t="shared" si="211"/>
        <v>13061</v>
      </c>
      <c r="AZ338" s="7" t="s">
        <v>2951</v>
      </c>
      <c r="BA338" t="s">
        <v>3184</v>
      </c>
      <c r="BE338" s="1"/>
    </row>
    <row r="339" spans="1:57" hidden="1" outlineLevel="1">
      <c r="A339" t="s">
        <v>239</v>
      </c>
      <c r="B339" t="s">
        <v>1533</v>
      </c>
      <c r="C339" s="1">
        <f t="shared" si="196"/>
        <v>7770</v>
      </c>
      <c r="D339" s="7">
        <f>IF(R339&gt;0,RANK(R339,(R339:T339,U339:AI339)),0)</f>
        <v>5</v>
      </c>
      <c r="E339" s="7">
        <f>IF(S339&gt;0,RANK(S339,(R339:T339,U339:AI339)),0)</f>
        <v>6</v>
      </c>
      <c r="F339" s="7">
        <f>IF(T339&gt;0,RANK(T339,(R339:T339,U339:AI339)),0)</f>
        <v>3</v>
      </c>
      <c r="G339" s="7">
        <f>IF(U339&gt;0,RANK(U339,(R339:T339,U339:AI339)),0)</f>
        <v>2</v>
      </c>
      <c r="H339" s="7">
        <f t="shared" si="197"/>
        <v>1</v>
      </c>
      <c r="I339" s="49">
        <f t="shared" si="198"/>
        <v>1405</v>
      </c>
      <c r="J339" s="177">
        <f t="shared" si="212"/>
        <v>0.18082368082368083</v>
      </c>
      <c r="K339" s="2"/>
      <c r="L339" s="2">
        <f t="shared" si="199"/>
        <v>4.2857142857142858E-2</v>
      </c>
      <c r="M339" s="2">
        <f t="shared" si="200"/>
        <v>7.9794079794079792E-3</v>
      </c>
      <c r="N339" s="2">
        <f t="shared" si="201"/>
        <v>0.21132561132561131</v>
      </c>
      <c r="O339" s="2">
        <f t="shared" si="202"/>
        <v>0.23925353925353926</v>
      </c>
      <c r="P339" s="2">
        <f t="shared" si="203"/>
        <v>0.42007722007722009</v>
      </c>
      <c r="Q339" s="2">
        <f t="shared" si="194"/>
        <v>7.8507078507078498E-2</v>
      </c>
      <c r="R339" s="1">
        <v>333</v>
      </c>
      <c r="S339" s="1">
        <v>62</v>
      </c>
      <c r="T339" s="1">
        <v>1642</v>
      </c>
      <c r="U339" s="1">
        <v>1859</v>
      </c>
      <c r="V339" s="1">
        <v>3264</v>
      </c>
      <c r="W339" s="1">
        <v>531</v>
      </c>
      <c r="X339" s="1">
        <v>15</v>
      </c>
      <c r="Y339" s="1">
        <v>13</v>
      </c>
      <c r="Z339" s="1">
        <v>21</v>
      </c>
      <c r="AD339" s="1">
        <v>21</v>
      </c>
      <c r="AF339" s="1">
        <v>3</v>
      </c>
      <c r="AG339" s="1">
        <v>5</v>
      </c>
      <c r="AH339" s="1">
        <v>1</v>
      </c>
      <c r="AK339" s="7">
        <f t="shared" si="204"/>
        <v>4</v>
      </c>
      <c r="AL339" s="7">
        <f t="shared" si="205"/>
        <v>8</v>
      </c>
      <c r="AM339" s="7">
        <f t="shared" si="206"/>
        <v>9</v>
      </c>
      <c r="AN339" s="2">
        <f t="shared" si="207"/>
        <v>6.8339768339768334E-2</v>
      </c>
      <c r="AO339" s="2">
        <f t="shared" si="208"/>
        <v>1.9305019305019305E-3</v>
      </c>
      <c r="AP339" s="2">
        <f t="shared" si="209"/>
        <v>1.6731016731016731E-3</v>
      </c>
      <c r="AR339" t="str">
        <f t="shared" si="210"/>
        <v>Clayton</v>
      </c>
      <c r="AS339" t="s">
        <v>1533</v>
      </c>
      <c r="AT339" s="184"/>
      <c r="AV339" s="97">
        <v>13</v>
      </c>
      <c r="AW339" s="99">
        <v>63</v>
      </c>
      <c r="AX339" s="105">
        <f t="shared" si="211"/>
        <v>13063</v>
      </c>
      <c r="AZ339" s="7" t="s">
        <v>2951</v>
      </c>
      <c r="BA339" t="s">
        <v>3184</v>
      </c>
      <c r="BE339" s="1"/>
    </row>
    <row r="340" spans="1:57" hidden="1" outlineLevel="1">
      <c r="A340" t="s">
        <v>1224</v>
      </c>
      <c r="B340" t="s">
        <v>1533</v>
      </c>
      <c r="C340" s="1">
        <f t="shared" si="196"/>
        <v>812</v>
      </c>
      <c r="D340" s="7">
        <f>IF(R340&gt;0,RANK(R340,(R340:T340,U340:AI340)),0)</f>
        <v>6</v>
      </c>
      <c r="E340" s="7">
        <f>IF(S340&gt;0,RANK(S340,(R340:T340,U340:AI340)),0)</f>
        <v>5</v>
      </c>
      <c r="F340" s="7">
        <f>IF(T340&gt;0,RANK(T340,(R340:T340,U340:AI340)),0)</f>
        <v>3</v>
      </c>
      <c r="G340" s="7">
        <f>IF(U340&gt;0,RANK(U340,(R340:T340,U340:AI340)),0)</f>
        <v>2</v>
      </c>
      <c r="H340" s="7">
        <f t="shared" si="197"/>
        <v>1</v>
      </c>
      <c r="I340" s="49">
        <f t="shared" si="198"/>
        <v>250</v>
      </c>
      <c r="J340" s="177">
        <f t="shared" si="212"/>
        <v>0.30788177339901479</v>
      </c>
      <c r="K340" s="2"/>
      <c r="L340" s="2">
        <f t="shared" si="199"/>
        <v>1.4778325123152709E-2</v>
      </c>
      <c r="M340" s="2">
        <f t="shared" si="200"/>
        <v>1.9704433497536946E-2</v>
      </c>
      <c r="N340" s="2">
        <f t="shared" si="201"/>
        <v>0.13669950738916256</v>
      </c>
      <c r="O340" s="2">
        <f t="shared" si="202"/>
        <v>0.2019704433497537</v>
      </c>
      <c r="P340" s="2">
        <f t="shared" si="203"/>
        <v>0.50985221674876846</v>
      </c>
      <c r="Q340" s="2">
        <f t="shared" si="194"/>
        <v>0.11699507389162567</v>
      </c>
      <c r="R340" s="1">
        <v>12</v>
      </c>
      <c r="S340" s="1">
        <v>16</v>
      </c>
      <c r="T340" s="1">
        <v>111</v>
      </c>
      <c r="U340" s="1">
        <v>164</v>
      </c>
      <c r="V340" s="1">
        <v>414</v>
      </c>
      <c r="W340" s="1">
        <v>85</v>
      </c>
      <c r="X340" s="1">
        <v>0</v>
      </c>
      <c r="Y340" s="1">
        <v>2</v>
      </c>
      <c r="Z340" s="1">
        <v>4</v>
      </c>
      <c r="AD340" s="1">
        <v>1</v>
      </c>
      <c r="AF340" s="1">
        <v>1</v>
      </c>
      <c r="AG340" s="1">
        <v>1</v>
      </c>
      <c r="AH340" s="1">
        <v>1</v>
      </c>
      <c r="AK340" s="7">
        <f t="shared" si="204"/>
        <v>4</v>
      </c>
      <c r="AL340" s="7">
        <f t="shared" si="205"/>
        <v>0</v>
      </c>
      <c r="AM340" s="7">
        <f t="shared" si="206"/>
        <v>8</v>
      </c>
      <c r="AN340" s="2">
        <f t="shared" si="207"/>
        <v>0.10467980295566502</v>
      </c>
      <c r="AO340" s="2">
        <f t="shared" si="208"/>
        <v>0</v>
      </c>
      <c r="AP340" s="2">
        <f t="shared" si="209"/>
        <v>2.4630541871921183E-3</v>
      </c>
      <c r="AR340" t="str">
        <f t="shared" si="210"/>
        <v>Clinch</v>
      </c>
      <c r="AS340" t="s">
        <v>1533</v>
      </c>
      <c r="AT340" s="184">
        <v>1</v>
      </c>
      <c r="AV340" s="97">
        <v>13</v>
      </c>
      <c r="AW340" s="99">
        <v>65</v>
      </c>
      <c r="AX340" s="105">
        <f t="shared" si="211"/>
        <v>13065</v>
      </c>
      <c r="AZ340" s="7" t="s">
        <v>2951</v>
      </c>
      <c r="BA340" t="s">
        <v>3184</v>
      </c>
      <c r="BE340" s="1"/>
    </row>
    <row r="341" spans="1:57" hidden="1" outlineLevel="1">
      <c r="A341" t="s">
        <v>1225</v>
      </c>
      <c r="B341" t="s">
        <v>1533</v>
      </c>
      <c r="C341" s="1">
        <f t="shared" ref="C341:C372" si="213">SUM(R341:AI341)</f>
        <v>112197</v>
      </c>
      <c r="D341" s="7">
        <f>IF(R341&gt;0,RANK(R341,(R341:T341,U341:AI341)),0)</f>
        <v>4</v>
      </c>
      <c r="E341" s="7">
        <f>IF(S341&gt;0,RANK(S341,(R341:T341,U341:AI341)),0)</f>
        <v>6</v>
      </c>
      <c r="F341" s="7">
        <f>IF(T341&gt;0,RANK(T341,(R341:T341,U341:AI341)),0)</f>
        <v>1</v>
      </c>
      <c r="G341" s="7">
        <f>IF(U341&gt;0,RANK(U341,(R341:T341,U341:AI341)),0)</f>
        <v>3</v>
      </c>
      <c r="H341" s="7">
        <f t="shared" ref="H341:H372" si="214">IF(V341&gt;0,RANK(V341,(R341:AB341)),0)</f>
        <v>2</v>
      </c>
      <c r="I341" s="49">
        <f t="shared" ref="I341:I372" si="215">MAX(R341:AA341)-LARGE(R341:AA341,2)</f>
        <v>3980</v>
      </c>
      <c r="J341" s="177">
        <f t="shared" si="212"/>
        <v>3.5473319250960367E-2</v>
      </c>
      <c r="K341" s="2"/>
      <c r="L341" s="2">
        <f t="shared" ref="L341:L372" si="216">IF($C341=0,"-",R341/$C341)</f>
        <v>7.5679385366810167E-2</v>
      </c>
      <c r="M341" s="2">
        <f t="shared" ref="M341:M372" si="217">IF($C341=0,"-",S341/$C341)</f>
        <v>4.5544889792062176E-3</v>
      </c>
      <c r="N341" s="2">
        <f t="shared" ref="N341:N372" si="218">IF($C341=0,"-",T341/$C341)</f>
        <v>0.34554399850263379</v>
      </c>
      <c r="O341" s="2">
        <f t="shared" si="202"/>
        <v>0.21167232635453712</v>
      </c>
      <c r="P341" s="2">
        <f t="shared" ref="P341:P372" si="219">IF($C341=0,"-",V341/$C341)</f>
        <v>0.31007067925167342</v>
      </c>
      <c r="Q341" s="2">
        <f t="shared" si="194"/>
        <v>5.247912154513934E-2</v>
      </c>
      <c r="R341" s="1">
        <v>8491</v>
      </c>
      <c r="S341" s="1">
        <v>511</v>
      </c>
      <c r="T341" s="1">
        <v>38769</v>
      </c>
      <c r="U341" s="1">
        <v>23749</v>
      </c>
      <c r="V341" s="1">
        <v>34789</v>
      </c>
      <c r="W341" s="1">
        <v>5157</v>
      </c>
      <c r="X341" s="1">
        <v>112</v>
      </c>
      <c r="Y341" s="1">
        <v>116</v>
      </c>
      <c r="Z341" s="1">
        <v>287</v>
      </c>
      <c r="AD341" s="1">
        <v>129</v>
      </c>
      <c r="AF341" s="1">
        <v>40</v>
      </c>
      <c r="AG341" s="1">
        <v>25</v>
      </c>
      <c r="AH341" s="1">
        <v>22</v>
      </c>
      <c r="AK341" s="7">
        <f t="shared" ref="AK341:AK372" si="220">IF(W341&gt;0,RANK(W341,(R341:AB341)),0)</f>
        <v>5</v>
      </c>
      <c r="AL341" s="7">
        <f t="shared" ref="AL341:AL372" si="221">IF(X341&gt;0,RANK(X341,(R341:AB341)),0)</f>
        <v>9</v>
      </c>
      <c r="AM341" s="7">
        <f t="shared" ref="AM341:AM372" si="222">IF(Y341&gt;0,RANK(Y341,(R341:AB341)),0)</f>
        <v>8</v>
      </c>
      <c r="AN341" s="2">
        <f t="shared" ref="AN341:AN372" si="223">IF($C341=0,"-",W341/$C341)</f>
        <v>4.5963795823417739E-2</v>
      </c>
      <c r="AO341" s="2">
        <f t="shared" ref="AO341:AO372" si="224">IF($C341=0,"-",X341/$C341)</f>
        <v>9.9824415982602038E-4</v>
      </c>
      <c r="AP341" s="2">
        <f t="shared" ref="AP341:AP372" si="225">IF($C341=0,"-",Y341/$C341)</f>
        <v>1.0338957369626638E-3</v>
      </c>
      <c r="AR341" t="str">
        <f t="shared" ref="AR341:AR372" si="226">A341</f>
        <v>Cobb</v>
      </c>
      <c r="AS341" t="s">
        <v>1533</v>
      </c>
      <c r="AT341" s="184"/>
      <c r="AV341" s="97">
        <v>13</v>
      </c>
      <c r="AW341" s="99">
        <v>67</v>
      </c>
      <c r="AX341" s="105">
        <f t="shared" ref="AX341:AX372" si="227">AV341*1000+AW341</f>
        <v>13067</v>
      </c>
      <c r="AZ341" s="7" t="s">
        <v>2951</v>
      </c>
      <c r="BA341" t="s">
        <v>3184</v>
      </c>
      <c r="BE341" s="1"/>
    </row>
    <row r="342" spans="1:57" hidden="1" outlineLevel="1">
      <c r="A342" t="s">
        <v>881</v>
      </c>
      <c r="B342" t="s">
        <v>1533</v>
      </c>
      <c r="C342" s="1">
        <f t="shared" si="213"/>
        <v>4519</v>
      </c>
      <c r="D342" s="7">
        <f>IF(R342&gt;0,RANK(R342,(R342:T342,U342:AI342)),0)</f>
        <v>5</v>
      </c>
      <c r="E342" s="7">
        <f>IF(S342&gt;0,RANK(S342,(R342:T342,U342:AI342)),0)</f>
        <v>6</v>
      </c>
      <c r="F342" s="7">
        <f>IF(T342&gt;0,RANK(T342,(R342:T342,U342:AI342)),0)</f>
        <v>3</v>
      </c>
      <c r="G342" s="7">
        <f>IF(U342&gt;0,RANK(U342,(R342:T342,U342:AI342)),0)</f>
        <v>2</v>
      </c>
      <c r="H342" s="7">
        <f t="shared" si="214"/>
        <v>1</v>
      </c>
      <c r="I342" s="49">
        <f t="shared" si="215"/>
        <v>1596</v>
      </c>
      <c r="J342" s="177">
        <f t="shared" si="212"/>
        <v>0.35317548130117282</v>
      </c>
      <c r="K342" s="2"/>
      <c r="L342" s="2">
        <f t="shared" si="216"/>
        <v>2.6554547466253596E-2</v>
      </c>
      <c r="M342" s="2">
        <f t="shared" si="217"/>
        <v>7.9663642398760792E-3</v>
      </c>
      <c r="N342" s="2">
        <f t="shared" si="218"/>
        <v>0.12834697942022572</v>
      </c>
      <c r="O342" s="2">
        <f t="shared" si="202"/>
        <v>0.19384819650365126</v>
      </c>
      <c r="P342" s="2">
        <f t="shared" si="219"/>
        <v>0.54702367780482408</v>
      </c>
      <c r="Q342" s="2">
        <f t="shared" ref="Q342:Q405" si="228">IF(C342=0,"-",(1-L342-M342-N342-O342-P342))</f>
        <v>9.6260234565169189E-2</v>
      </c>
      <c r="R342" s="1">
        <v>120</v>
      </c>
      <c r="S342" s="1">
        <v>36</v>
      </c>
      <c r="T342" s="1">
        <v>580</v>
      </c>
      <c r="U342" s="1">
        <v>876</v>
      </c>
      <c r="V342" s="1">
        <v>2472</v>
      </c>
      <c r="W342" s="1">
        <v>411</v>
      </c>
      <c r="X342" s="1">
        <v>2</v>
      </c>
      <c r="Y342" s="1">
        <v>2</v>
      </c>
      <c r="Z342" s="1">
        <v>1</v>
      </c>
      <c r="AD342" s="1">
        <v>16</v>
      </c>
      <c r="AF342" s="1">
        <v>0</v>
      </c>
      <c r="AG342" s="1">
        <v>2</v>
      </c>
      <c r="AH342" s="1">
        <v>1</v>
      </c>
      <c r="AK342" s="7">
        <f t="shared" si="220"/>
        <v>4</v>
      </c>
      <c r="AL342" s="7">
        <f t="shared" si="221"/>
        <v>7</v>
      </c>
      <c r="AM342" s="7">
        <f t="shared" si="222"/>
        <v>7</v>
      </c>
      <c r="AN342" s="2">
        <f t="shared" si="223"/>
        <v>9.0949325071918566E-2</v>
      </c>
      <c r="AO342" s="2">
        <f t="shared" si="224"/>
        <v>4.4257579110422663E-4</v>
      </c>
      <c r="AP342" s="2">
        <f t="shared" si="225"/>
        <v>4.4257579110422663E-4</v>
      </c>
      <c r="AR342" t="str">
        <f t="shared" si="226"/>
        <v>Coffee</v>
      </c>
      <c r="AS342" t="s">
        <v>1533</v>
      </c>
      <c r="AT342" s="184">
        <v>12</v>
      </c>
      <c r="AV342" s="97">
        <v>13</v>
      </c>
      <c r="AW342" s="99">
        <v>69</v>
      </c>
      <c r="AX342" s="105">
        <f t="shared" si="227"/>
        <v>13069</v>
      </c>
      <c r="AZ342" s="7" t="s">
        <v>2951</v>
      </c>
      <c r="BA342" t="s">
        <v>3184</v>
      </c>
      <c r="BE342" s="1"/>
    </row>
    <row r="343" spans="1:57" hidden="1" outlineLevel="1">
      <c r="A343" t="s">
        <v>1226</v>
      </c>
      <c r="B343" t="s">
        <v>1533</v>
      </c>
      <c r="C343" s="1">
        <f t="shared" si="213"/>
        <v>5982</v>
      </c>
      <c r="D343" s="7">
        <f>IF(R343&gt;0,RANK(R343,(R343:T343,U343:AI343)),0)</f>
        <v>5</v>
      </c>
      <c r="E343" s="7">
        <f>IF(S343&gt;0,RANK(S343,(R343:T343,U343:AI343)),0)</f>
        <v>6</v>
      </c>
      <c r="F343" s="7">
        <f>IF(T343&gt;0,RANK(T343,(R343:T343,U343:AI343)),0)</f>
        <v>3</v>
      </c>
      <c r="G343" s="7">
        <f>IF(U343&gt;0,RANK(U343,(R343:T343,U343:AI343)),0)</f>
        <v>2</v>
      </c>
      <c r="H343" s="7">
        <f t="shared" si="214"/>
        <v>1</v>
      </c>
      <c r="I343" s="49">
        <f t="shared" si="215"/>
        <v>1568</v>
      </c>
      <c r="J343" s="177">
        <f t="shared" si="212"/>
        <v>0.26211969241056504</v>
      </c>
      <c r="K343" s="2"/>
      <c r="L343" s="2">
        <f t="shared" si="216"/>
        <v>3.326646606486125E-2</v>
      </c>
      <c r="M343" s="2">
        <f t="shared" si="217"/>
        <v>1.3707790036776997E-2</v>
      </c>
      <c r="N343" s="2">
        <f t="shared" si="218"/>
        <v>0.12922099632230025</v>
      </c>
      <c r="O343" s="2">
        <f t="shared" si="202"/>
        <v>0.23403543965229021</v>
      </c>
      <c r="P343" s="2">
        <f t="shared" si="219"/>
        <v>0.49615513206285522</v>
      </c>
      <c r="Q343" s="2">
        <f t="shared" si="228"/>
        <v>9.3614175860916027E-2</v>
      </c>
      <c r="R343" s="1">
        <v>199</v>
      </c>
      <c r="S343" s="1">
        <v>82</v>
      </c>
      <c r="T343" s="1">
        <v>773</v>
      </c>
      <c r="U343" s="1">
        <v>1400</v>
      </c>
      <c r="V343" s="1">
        <v>2968</v>
      </c>
      <c r="W343" s="1">
        <v>509</v>
      </c>
      <c r="X343" s="1">
        <v>5</v>
      </c>
      <c r="Y343" s="1">
        <v>11</v>
      </c>
      <c r="Z343" s="1">
        <v>7</v>
      </c>
      <c r="AD343" s="1">
        <v>21</v>
      </c>
      <c r="AF343" s="1">
        <v>4</v>
      </c>
      <c r="AG343" s="1">
        <v>2</v>
      </c>
      <c r="AH343" s="1">
        <v>1</v>
      </c>
      <c r="AK343" s="7">
        <f t="shared" si="220"/>
        <v>4</v>
      </c>
      <c r="AL343" s="7">
        <f t="shared" si="221"/>
        <v>9</v>
      </c>
      <c r="AM343" s="7">
        <f t="shared" si="222"/>
        <v>7</v>
      </c>
      <c r="AN343" s="2">
        <f t="shared" si="223"/>
        <v>8.5088599130725515E-2</v>
      </c>
      <c r="AO343" s="2">
        <f t="shared" si="224"/>
        <v>8.3584085590103648E-4</v>
      </c>
      <c r="AP343" s="2">
        <f t="shared" si="225"/>
        <v>1.8388498829822802E-3</v>
      </c>
      <c r="AR343" t="str">
        <f t="shared" si="226"/>
        <v>Colquitt</v>
      </c>
      <c r="AS343" t="s">
        <v>1533</v>
      </c>
      <c r="AT343" s="184">
        <v>8</v>
      </c>
      <c r="AV343" s="97">
        <v>13</v>
      </c>
      <c r="AW343" s="99">
        <v>71</v>
      </c>
      <c r="AX343" s="105">
        <f t="shared" si="227"/>
        <v>13071</v>
      </c>
      <c r="AZ343" s="7" t="s">
        <v>2951</v>
      </c>
      <c r="BA343" t="s">
        <v>3184</v>
      </c>
      <c r="BE343" s="1"/>
    </row>
    <row r="344" spans="1:57" hidden="1" outlineLevel="1">
      <c r="A344" t="s">
        <v>3143</v>
      </c>
      <c r="B344" t="s">
        <v>1533</v>
      </c>
      <c r="C344" s="1">
        <f t="shared" si="213"/>
        <v>26505</v>
      </c>
      <c r="D344" s="7">
        <f>IF(R344&gt;0,RANK(R344,(R344:T344,U344:AI344)),0)</f>
        <v>5</v>
      </c>
      <c r="E344" s="7">
        <f>IF(S344&gt;0,RANK(S344,(R344:T344,U344:AI344)),0)</f>
        <v>6</v>
      </c>
      <c r="F344" s="7">
        <f>IF(T344&gt;0,RANK(T344,(R344:T344,U344:AI344)),0)</f>
        <v>3</v>
      </c>
      <c r="G344" s="7">
        <f>IF(U344&gt;0,RANK(U344,(R344:T344,U344:AI344)),0)</f>
        <v>2</v>
      </c>
      <c r="H344" s="7">
        <f t="shared" si="214"/>
        <v>1</v>
      </c>
      <c r="I344" s="49">
        <f t="shared" si="215"/>
        <v>1130</v>
      </c>
      <c r="J344" s="177">
        <f t="shared" si="212"/>
        <v>4.2633465383889832E-2</v>
      </c>
      <c r="K344" s="2"/>
      <c r="L344" s="2">
        <f t="shared" si="216"/>
        <v>4.2784380305602714E-2</v>
      </c>
      <c r="M344" s="2">
        <f t="shared" si="217"/>
        <v>4.2256178079607618E-3</v>
      </c>
      <c r="N344" s="2">
        <f t="shared" si="218"/>
        <v>0.2169779286926995</v>
      </c>
      <c r="O344" s="2">
        <f t="shared" si="202"/>
        <v>0.30375400867760799</v>
      </c>
      <c r="P344" s="2">
        <f t="shared" si="219"/>
        <v>0.34638747406149784</v>
      </c>
      <c r="Q344" s="2">
        <f t="shared" si="228"/>
        <v>8.5870590454631246E-2</v>
      </c>
      <c r="R344" s="1">
        <v>1134</v>
      </c>
      <c r="S344" s="1">
        <v>112</v>
      </c>
      <c r="T344" s="1">
        <v>5751</v>
      </c>
      <c r="U344" s="1">
        <v>8051</v>
      </c>
      <c r="V344" s="1">
        <v>9181</v>
      </c>
      <c r="W344" s="1">
        <v>2126</v>
      </c>
      <c r="X344" s="1">
        <v>16</v>
      </c>
      <c r="Y344" s="1">
        <v>26</v>
      </c>
      <c r="Z344" s="1">
        <v>54</v>
      </c>
      <c r="AD344" s="1">
        <v>37</v>
      </c>
      <c r="AF344" s="1">
        <v>8</v>
      </c>
      <c r="AG344" s="1">
        <v>8</v>
      </c>
      <c r="AH344" s="1">
        <v>1</v>
      </c>
      <c r="AK344" s="7">
        <f t="shared" si="220"/>
        <v>4</v>
      </c>
      <c r="AL344" s="7">
        <f t="shared" si="221"/>
        <v>9</v>
      </c>
      <c r="AM344" s="7">
        <f t="shared" si="222"/>
        <v>8</v>
      </c>
      <c r="AN344" s="2">
        <f t="shared" si="223"/>
        <v>8.0211280890398043E-2</v>
      </c>
      <c r="AO344" s="2">
        <f t="shared" si="224"/>
        <v>6.0365968685153744E-4</v>
      </c>
      <c r="AP344" s="2">
        <f t="shared" si="225"/>
        <v>9.8094699113374833E-4</v>
      </c>
      <c r="AR344" t="str">
        <f t="shared" si="226"/>
        <v>Columbia</v>
      </c>
      <c r="AS344" t="s">
        <v>1533</v>
      </c>
      <c r="AT344" s="184"/>
      <c r="AV344" s="97">
        <v>13</v>
      </c>
      <c r="AW344" s="99">
        <v>73</v>
      </c>
      <c r="AX344" s="105">
        <f t="shared" si="227"/>
        <v>13073</v>
      </c>
      <c r="AZ344" s="7" t="s">
        <v>2951</v>
      </c>
      <c r="BA344" t="s">
        <v>3184</v>
      </c>
      <c r="BE344" s="1"/>
    </row>
    <row r="345" spans="1:57" hidden="1" outlineLevel="1">
      <c r="A345" t="s">
        <v>2838</v>
      </c>
      <c r="B345" t="s">
        <v>1533</v>
      </c>
      <c r="C345" s="1">
        <f t="shared" si="213"/>
        <v>2248</v>
      </c>
      <c r="D345" s="7">
        <f>IF(R345&gt;0,RANK(R345,(R345:T345,U345:AI345)),0)</f>
        <v>5</v>
      </c>
      <c r="E345" s="7">
        <f>IF(S345&gt;0,RANK(S345,(R345:T345,U345:AI345)),0)</f>
        <v>6</v>
      </c>
      <c r="F345" s="7">
        <f>IF(T345&gt;0,RANK(T345,(R345:T345,U345:AI345)),0)</f>
        <v>3</v>
      </c>
      <c r="G345" s="7">
        <f>IF(U345&gt;0,RANK(U345,(R345:T345,U345:AI345)),0)</f>
        <v>2</v>
      </c>
      <c r="H345" s="7">
        <f t="shared" si="214"/>
        <v>1</v>
      </c>
      <c r="I345" s="49">
        <f t="shared" si="215"/>
        <v>710</v>
      </c>
      <c r="J345" s="177">
        <f t="shared" si="212"/>
        <v>0.31583629893238435</v>
      </c>
      <c r="K345" s="2"/>
      <c r="L345" s="2">
        <f t="shared" si="216"/>
        <v>2.0462633451957295E-2</v>
      </c>
      <c r="M345" s="2">
        <f t="shared" si="217"/>
        <v>6.2277580071174376E-3</v>
      </c>
      <c r="N345" s="2">
        <f t="shared" si="218"/>
        <v>0.10676156583629894</v>
      </c>
      <c r="O345" s="2">
        <f t="shared" si="202"/>
        <v>0.23087188612099643</v>
      </c>
      <c r="P345" s="2">
        <f t="shared" si="219"/>
        <v>0.54670818505338081</v>
      </c>
      <c r="Q345" s="2">
        <f t="shared" si="228"/>
        <v>8.8967971530249157E-2</v>
      </c>
      <c r="R345" s="1">
        <v>46</v>
      </c>
      <c r="S345" s="1">
        <v>14</v>
      </c>
      <c r="T345" s="1">
        <v>240</v>
      </c>
      <c r="U345" s="1">
        <v>519</v>
      </c>
      <c r="V345" s="1">
        <v>1229</v>
      </c>
      <c r="W345" s="1">
        <v>178</v>
      </c>
      <c r="X345" s="1">
        <v>2</v>
      </c>
      <c r="Y345" s="1">
        <v>9</v>
      </c>
      <c r="Z345" s="1">
        <v>3</v>
      </c>
      <c r="AD345" s="1">
        <v>6</v>
      </c>
      <c r="AF345" s="1">
        <v>1</v>
      </c>
      <c r="AG345" s="1">
        <v>0</v>
      </c>
      <c r="AH345" s="1">
        <v>1</v>
      </c>
      <c r="AK345" s="7">
        <f t="shared" si="220"/>
        <v>4</v>
      </c>
      <c r="AL345" s="7">
        <f t="shared" si="221"/>
        <v>9</v>
      </c>
      <c r="AM345" s="7">
        <f t="shared" si="222"/>
        <v>7</v>
      </c>
      <c r="AN345" s="2">
        <f t="shared" si="223"/>
        <v>7.9181494661921703E-2</v>
      </c>
      <c r="AO345" s="2">
        <f t="shared" si="224"/>
        <v>8.8967971530249106E-4</v>
      </c>
      <c r="AP345" s="2">
        <f t="shared" si="225"/>
        <v>4.0035587188612101E-3</v>
      </c>
      <c r="AR345" t="str">
        <f t="shared" si="226"/>
        <v>Cook</v>
      </c>
      <c r="AS345" t="s">
        <v>1533</v>
      </c>
      <c r="AT345" s="184">
        <v>8</v>
      </c>
      <c r="AV345" s="97">
        <v>13</v>
      </c>
      <c r="AW345" s="99">
        <v>75</v>
      </c>
      <c r="AX345" s="105">
        <f t="shared" si="227"/>
        <v>13075</v>
      </c>
      <c r="AZ345" s="7" t="s">
        <v>2951</v>
      </c>
      <c r="BA345" t="s">
        <v>3184</v>
      </c>
      <c r="BE345" s="1"/>
    </row>
    <row r="346" spans="1:57" hidden="1" outlineLevel="1">
      <c r="A346" t="s">
        <v>1016</v>
      </c>
      <c r="B346" t="s">
        <v>1533</v>
      </c>
      <c r="C346" s="1">
        <f t="shared" si="213"/>
        <v>25333</v>
      </c>
      <c r="D346" s="7">
        <f>IF(R346&gt;0,RANK(R346,(R346:T346,U346:AI346)),0)</f>
        <v>5</v>
      </c>
      <c r="E346" s="7">
        <f>IF(S346&gt;0,RANK(S346,(R346:T346,U346:AI346)),0)</f>
        <v>6</v>
      </c>
      <c r="F346" s="7">
        <f>IF(T346&gt;0,RANK(T346,(R346:T346,U346:AI346)),0)</f>
        <v>3</v>
      </c>
      <c r="G346" s="7">
        <f>IF(U346&gt;0,RANK(U346,(R346:T346,U346:AI346)),0)</f>
        <v>2</v>
      </c>
      <c r="H346" s="7">
        <f t="shared" si="214"/>
        <v>1</v>
      </c>
      <c r="I346" s="49">
        <f t="shared" si="215"/>
        <v>3149</v>
      </c>
      <c r="J346" s="177">
        <f t="shared" si="212"/>
        <v>0.12430426716141002</v>
      </c>
      <c r="K346" s="2"/>
      <c r="L346" s="2">
        <f t="shared" si="216"/>
        <v>5.2382268187739313E-2</v>
      </c>
      <c r="M346" s="2">
        <f t="shared" si="217"/>
        <v>5.0132238582086611E-3</v>
      </c>
      <c r="N346" s="2">
        <f t="shared" si="218"/>
        <v>0.23017408123791103</v>
      </c>
      <c r="O346" s="2">
        <f t="shared" si="202"/>
        <v>0.25464808747483519</v>
      </c>
      <c r="P346" s="2">
        <f t="shared" si="219"/>
        <v>0.37895235463624521</v>
      </c>
      <c r="Q346" s="2">
        <f t="shared" si="228"/>
        <v>7.8829984605060577E-2</v>
      </c>
      <c r="R346" s="1">
        <v>1327</v>
      </c>
      <c r="S346" s="1">
        <v>127</v>
      </c>
      <c r="T346" s="1">
        <v>5831</v>
      </c>
      <c r="U346" s="1">
        <v>6451</v>
      </c>
      <c r="V346" s="1">
        <v>9600</v>
      </c>
      <c r="W346" s="1">
        <v>1809</v>
      </c>
      <c r="X346" s="1">
        <v>18</v>
      </c>
      <c r="Y346" s="1">
        <v>31</v>
      </c>
      <c r="Z346" s="1">
        <v>63</v>
      </c>
      <c r="AD346" s="1">
        <v>56</v>
      </c>
      <c r="AF346" s="1">
        <v>11</v>
      </c>
      <c r="AG346" s="1">
        <v>6</v>
      </c>
      <c r="AH346" s="1">
        <v>3</v>
      </c>
      <c r="AK346" s="7">
        <f t="shared" si="220"/>
        <v>4</v>
      </c>
      <c r="AL346" s="7">
        <f t="shared" si="221"/>
        <v>9</v>
      </c>
      <c r="AM346" s="7">
        <f t="shared" si="222"/>
        <v>8</v>
      </c>
      <c r="AN346" s="2">
        <f t="shared" si="223"/>
        <v>7.1408834326767451E-2</v>
      </c>
      <c r="AO346" s="2">
        <f t="shared" si="224"/>
        <v>7.1053566494295973E-4</v>
      </c>
      <c r="AP346" s="2">
        <f t="shared" si="225"/>
        <v>1.2237003118462085E-3</v>
      </c>
      <c r="AR346" t="str">
        <f t="shared" si="226"/>
        <v>Coweta</v>
      </c>
      <c r="AS346" t="s">
        <v>1533</v>
      </c>
      <c r="AT346" s="184">
        <v>3</v>
      </c>
      <c r="AV346" s="97">
        <v>13</v>
      </c>
      <c r="AW346" s="99">
        <v>77</v>
      </c>
      <c r="AX346" s="105">
        <f t="shared" si="227"/>
        <v>13077</v>
      </c>
      <c r="AZ346" s="7" t="s">
        <v>2951</v>
      </c>
      <c r="BA346" t="s">
        <v>3184</v>
      </c>
      <c r="BE346" s="1"/>
    </row>
    <row r="347" spans="1:57" hidden="1" outlineLevel="1">
      <c r="A347" t="s">
        <v>2685</v>
      </c>
      <c r="B347" t="s">
        <v>1533</v>
      </c>
      <c r="C347" s="1">
        <f t="shared" si="213"/>
        <v>1796</v>
      </c>
      <c r="D347" s="7">
        <f>IF(R347&gt;0,RANK(R347,(R347:T347,U347:AI347)),0)</f>
        <v>5</v>
      </c>
      <c r="E347" s="7">
        <f>IF(S347&gt;0,RANK(S347,(R347:T347,U347:AI347)),0)</f>
        <v>6</v>
      </c>
      <c r="F347" s="7">
        <f>IF(T347&gt;0,RANK(T347,(R347:T347,U347:AI347)),0)</f>
        <v>3</v>
      </c>
      <c r="G347" s="7">
        <f>IF(U347&gt;0,RANK(U347,(R347:T347,U347:AI347)),0)</f>
        <v>2</v>
      </c>
      <c r="H347" s="7">
        <f t="shared" si="214"/>
        <v>1</v>
      </c>
      <c r="I347" s="49">
        <f t="shared" si="215"/>
        <v>537</v>
      </c>
      <c r="J347" s="177">
        <f t="shared" si="212"/>
        <v>0.29899777282850781</v>
      </c>
      <c r="K347" s="2"/>
      <c r="L347" s="2">
        <f t="shared" si="216"/>
        <v>3.34075723830735E-2</v>
      </c>
      <c r="M347" s="2">
        <f t="shared" si="217"/>
        <v>2.7839643652561247E-3</v>
      </c>
      <c r="N347" s="2">
        <f t="shared" si="218"/>
        <v>0.13864142538975502</v>
      </c>
      <c r="O347" s="2">
        <f t="shared" si="202"/>
        <v>0.22048997772828507</v>
      </c>
      <c r="P347" s="2">
        <f t="shared" si="219"/>
        <v>0.51948775055679286</v>
      </c>
      <c r="Q347" s="2">
        <f t="shared" si="228"/>
        <v>8.5189309576837569E-2</v>
      </c>
      <c r="R347" s="1">
        <v>60</v>
      </c>
      <c r="S347" s="1">
        <v>5</v>
      </c>
      <c r="T347" s="1">
        <v>249</v>
      </c>
      <c r="U347" s="1">
        <v>396</v>
      </c>
      <c r="V347" s="1">
        <v>933</v>
      </c>
      <c r="W347" s="1">
        <v>139</v>
      </c>
      <c r="X347" s="1">
        <v>1</v>
      </c>
      <c r="Y347" s="1">
        <v>4</v>
      </c>
      <c r="Z347" s="1">
        <v>2</v>
      </c>
      <c r="AD347" s="1">
        <v>5</v>
      </c>
      <c r="AF347" s="1">
        <v>2</v>
      </c>
      <c r="AG347" s="1">
        <v>0</v>
      </c>
      <c r="AH347" s="1">
        <v>0</v>
      </c>
      <c r="AK347" s="7">
        <f t="shared" si="220"/>
        <v>4</v>
      </c>
      <c r="AL347" s="7">
        <f t="shared" si="221"/>
        <v>9</v>
      </c>
      <c r="AM347" s="7">
        <f t="shared" si="222"/>
        <v>7</v>
      </c>
      <c r="AN347" s="2">
        <f t="shared" si="223"/>
        <v>7.7394209354120266E-2</v>
      </c>
      <c r="AO347" s="2">
        <f t="shared" si="224"/>
        <v>5.5679287305122492E-4</v>
      </c>
      <c r="AP347" s="2">
        <f t="shared" si="225"/>
        <v>2.2271714922048997E-3</v>
      </c>
      <c r="AR347" t="str">
        <f t="shared" si="226"/>
        <v>Crawford</v>
      </c>
      <c r="AS347" t="s">
        <v>1533</v>
      </c>
      <c r="AT347" s="184">
        <v>2</v>
      </c>
      <c r="AV347" s="97">
        <v>13</v>
      </c>
      <c r="AW347" s="99">
        <v>79</v>
      </c>
      <c r="AX347" s="105">
        <f t="shared" si="227"/>
        <v>13079</v>
      </c>
      <c r="AZ347" s="7" t="s">
        <v>2951</v>
      </c>
      <c r="BA347" t="s">
        <v>3184</v>
      </c>
      <c r="BE347" s="1"/>
    </row>
    <row r="348" spans="1:57" hidden="1" outlineLevel="1">
      <c r="A348" t="s">
        <v>2793</v>
      </c>
      <c r="B348" t="s">
        <v>1533</v>
      </c>
      <c r="C348" s="1">
        <f t="shared" si="213"/>
        <v>2399</v>
      </c>
      <c r="D348" s="7">
        <f>IF(R348&gt;0,RANK(R348,(R348:T348,U348:AI348)),0)</f>
        <v>5</v>
      </c>
      <c r="E348" s="7">
        <f>IF(S348&gt;0,RANK(S348,(R348:T348,U348:AI348)),0)</f>
        <v>6</v>
      </c>
      <c r="F348" s="7">
        <f>IF(T348&gt;0,RANK(T348,(R348:T348,U348:AI348)),0)</f>
        <v>3</v>
      </c>
      <c r="G348" s="7">
        <f>IF(U348&gt;0,RANK(U348,(R348:T348,U348:AI348)),0)</f>
        <v>2</v>
      </c>
      <c r="H348" s="7">
        <f t="shared" si="214"/>
        <v>1</v>
      </c>
      <c r="I348" s="49">
        <f t="shared" si="215"/>
        <v>673</v>
      </c>
      <c r="J348" s="177">
        <f t="shared" si="212"/>
        <v>0.28053355564818677</v>
      </c>
      <c r="K348" s="2"/>
      <c r="L348" s="2">
        <f t="shared" si="216"/>
        <v>3.4180908711963318E-2</v>
      </c>
      <c r="M348" s="2">
        <f t="shared" si="217"/>
        <v>5.0020842017507294E-3</v>
      </c>
      <c r="N348" s="2">
        <f t="shared" si="218"/>
        <v>0.16631929970821174</v>
      </c>
      <c r="O348" s="2">
        <f t="shared" si="202"/>
        <v>0.22217590662776157</v>
      </c>
      <c r="P348" s="2">
        <f t="shared" si="219"/>
        <v>0.50270946227594826</v>
      </c>
      <c r="Q348" s="2">
        <f t="shared" si="228"/>
        <v>6.9612338474364321E-2</v>
      </c>
      <c r="R348" s="1">
        <v>82</v>
      </c>
      <c r="S348" s="1">
        <v>12</v>
      </c>
      <c r="T348" s="1">
        <v>399</v>
      </c>
      <c r="U348" s="1">
        <v>533</v>
      </c>
      <c r="V348" s="1">
        <v>1206</v>
      </c>
      <c r="W348" s="1">
        <v>148</v>
      </c>
      <c r="X348" s="1">
        <v>1</v>
      </c>
      <c r="Y348" s="1">
        <v>4</v>
      </c>
      <c r="Z348" s="1">
        <v>2</v>
      </c>
      <c r="AD348" s="1">
        <v>7</v>
      </c>
      <c r="AF348" s="1">
        <v>4</v>
      </c>
      <c r="AG348" s="1">
        <v>1</v>
      </c>
      <c r="AH348" s="1">
        <v>0</v>
      </c>
      <c r="AK348" s="7">
        <f t="shared" si="220"/>
        <v>4</v>
      </c>
      <c r="AL348" s="7">
        <f t="shared" si="221"/>
        <v>9</v>
      </c>
      <c r="AM348" s="7">
        <f t="shared" si="222"/>
        <v>7</v>
      </c>
      <c r="AN348" s="2">
        <f t="shared" si="223"/>
        <v>6.1692371821592332E-2</v>
      </c>
      <c r="AO348" s="2">
        <f t="shared" si="224"/>
        <v>4.1684035014589413E-4</v>
      </c>
      <c r="AP348" s="2">
        <f t="shared" si="225"/>
        <v>1.6673614005835765E-3</v>
      </c>
      <c r="AR348" t="str">
        <f t="shared" si="226"/>
        <v>Crisp</v>
      </c>
      <c r="AS348" t="s">
        <v>1533</v>
      </c>
      <c r="AT348" s="184">
        <v>2</v>
      </c>
      <c r="AV348" s="97">
        <v>13</v>
      </c>
      <c r="AW348" s="99">
        <v>81</v>
      </c>
      <c r="AX348" s="105">
        <f t="shared" si="227"/>
        <v>13081</v>
      </c>
      <c r="AZ348" s="7" t="s">
        <v>2951</v>
      </c>
      <c r="BA348" t="s">
        <v>3184</v>
      </c>
      <c r="BE348" s="1"/>
    </row>
    <row r="349" spans="1:57" hidden="1" outlineLevel="1">
      <c r="A349" t="s">
        <v>3055</v>
      </c>
      <c r="B349" t="s">
        <v>1533</v>
      </c>
      <c r="C349" s="1">
        <f t="shared" si="213"/>
        <v>2795</v>
      </c>
      <c r="D349" s="7">
        <f>IF(R349&gt;0,RANK(R349,(R349:T349,U349:AI349)),0)</f>
        <v>5</v>
      </c>
      <c r="E349" s="7">
        <f>IF(S349&gt;0,RANK(S349,(R349:T349,U349:AI349)),0)</f>
        <v>7</v>
      </c>
      <c r="F349" s="7">
        <f>IF(T349&gt;0,RANK(T349,(R349:T349,U349:AI349)),0)</f>
        <v>2</v>
      </c>
      <c r="G349" s="7">
        <f>IF(U349&gt;0,RANK(U349,(R349:T349,U349:AI349)),0)</f>
        <v>3</v>
      </c>
      <c r="H349" s="7">
        <f t="shared" si="214"/>
        <v>1</v>
      </c>
      <c r="I349" s="49">
        <f t="shared" si="215"/>
        <v>491</v>
      </c>
      <c r="J349" s="177">
        <f t="shared" si="212"/>
        <v>0.17567084078711986</v>
      </c>
      <c r="K349" s="2"/>
      <c r="L349" s="2">
        <f t="shared" si="216"/>
        <v>4.257602862254025E-2</v>
      </c>
      <c r="M349" s="2">
        <f t="shared" si="217"/>
        <v>3.935599284436494E-3</v>
      </c>
      <c r="N349" s="2">
        <f t="shared" si="218"/>
        <v>0.23685152057245082</v>
      </c>
      <c r="O349" s="2">
        <f t="shared" si="202"/>
        <v>0.19856887298747763</v>
      </c>
      <c r="P349" s="2">
        <f t="shared" si="219"/>
        <v>0.41252236135957066</v>
      </c>
      <c r="Q349" s="2">
        <f t="shared" si="228"/>
        <v>0.10554561717352406</v>
      </c>
      <c r="R349" s="1">
        <v>119</v>
      </c>
      <c r="S349" s="1">
        <v>11</v>
      </c>
      <c r="T349" s="1">
        <v>662</v>
      </c>
      <c r="U349" s="1">
        <v>555</v>
      </c>
      <c r="V349" s="1">
        <v>1153</v>
      </c>
      <c r="W349" s="1">
        <v>273</v>
      </c>
      <c r="X349" s="1">
        <v>1</v>
      </c>
      <c r="Y349" s="1">
        <v>3</v>
      </c>
      <c r="Z349" s="1">
        <v>12</v>
      </c>
      <c r="AD349" s="1">
        <v>6</v>
      </c>
      <c r="AF349" s="1">
        <v>0</v>
      </c>
      <c r="AG349" s="1">
        <v>0</v>
      </c>
      <c r="AH349" s="1">
        <v>0</v>
      </c>
      <c r="AK349" s="7">
        <f t="shared" si="220"/>
        <v>4</v>
      </c>
      <c r="AL349" s="7">
        <f t="shared" si="221"/>
        <v>9</v>
      </c>
      <c r="AM349" s="7">
        <f t="shared" si="222"/>
        <v>8</v>
      </c>
      <c r="AN349" s="2">
        <f t="shared" si="223"/>
        <v>9.7674418604651161E-2</v>
      </c>
      <c r="AO349" s="2">
        <f t="shared" si="224"/>
        <v>3.5778175313059033E-4</v>
      </c>
      <c r="AP349" s="2">
        <f t="shared" si="225"/>
        <v>1.0733452593917709E-3</v>
      </c>
      <c r="AR349" t="str">
        <f t="shared" si="226"/>
        <v>Dade</v>
      </c>
      <c r="AS349" t="s">
        <v>1533</v>
      </c>
      <c r="AT349" s="184">
        <v>14</v>
      </c>
      <c r="AV349" s="97">
        <v>13</v>
      </c>
      <c r="AW349" s="99">
        <v>83</v>
      </c>
      <c r="AX349" s="105">
        <f t="shared" si="227"/>
        <v>13083</v>
      </c>
      <c r="AZ349" s="7" t="s">
        <v>2951</v>
      </c>
      <c r="BA349" t="s">
        <v>3184</v>
      </c>
      <c r="BE349" s="1"/>
    </row>
    <row r="350" spans="1:57" hidden="1" outlineLevel="1">
      <c r="A350" t="s">
        <v>2512</v>
      </c>
      <c r="B350" t="s">
        <v>1533</v>
      </c>
      <c r="C350" s="1">
        <f t="shared" si="213"/>
        <v>5838</v>
      </c>
      <c r="D350" s="7">
        <f>IF(R350&gt;0,RANK(R350,(R350:T350,U350:AI350)),0)</f>
        <v>5</v>
      </c>
      <c r="E350" s="7">
        <f>IF(S350&gt;0,RANK(S350,(R350:T350,U350:AI350)),0)</f>
        <v>6</v>
      </c>
      <c r="F350" s="7">
        <f>IF(T350&gt;0,RANK(T350,(R350:T350,U350:AI350)),0)</f>
        <v>3</v>
      </c>
      <c r="G350" s="7">
        <f>IF(U350&gt;0,RANK(U350,(R350:T350,U350:AI350)),0)</f>
        <v>2</v>
      </c>
      <c r="H350" s="7">
        <f t="shared" si="214"/>
        <v>1</v>
      </c>
      <c r="I350" s="49">
        <f t="shared" si="215"/>
        <v>1183</v>
      </c>
      <c r="J350" s="177">
        <f t="shared" si="212"/>
        <v>0.20263788968824939</v>
      </c>
      <c r="K350" s="2"/>
      <c r="L350" s="2">
        <f t="shared" si="216"/>
        <v>4.5734840698869475E-2</v>
      </c>
      <c r="M350" s="2">
        <f t="shared" si="217"/>
        <v>4.2822884549503252E-3</v>
      </c>
      <c r="N350" s="2">
        <f t="shared" si="218"/>
        <v>0.18739294278862625</v>
      </c>
      <c r="O350" s="2">
        <f t="shared" si="202"/>
        <v>0.25145597807468312</v>
      </c>
      <c r="P350" s="2">
        <f t="shared" si="219"/>
        <v>0.45409386776293253</v>
      </c>
      <c r="Q350" s="2">
        <f t="shared" si="228"/>
        <v>5.7040082219938226E-2</v>
      </c>
      <c r="R350" s="1">
        <v>267</v>
      </c>
      <c r="S350" s="1">
        <v>25</v>
      </c>
      <c r="T350" s="1">
        <v>1094</v>
      </c>
      <c r="U350" s="1">
        <v>1468</v>
      </c>
      <c r="V350" s="1">
        <v>2651</v>
      </c>
      <c r="W350" s="1">
        <v>311</v>
      </c>
      <c r="X350" s="1">
        <v>4</v>
      </c>
      <c r="Y350" s="1">
        <v>3</v>
      </c>
      <c r="Z350" s="1">
        <v>7</v>
      </c>
      <c r="AD350" s="1">
        <v>8</v>
      </c>
      <c r="AF350" s="1">
        <v>0</v>
      </c>
      <c r="AG350" s="1">
        <v>0</v>
      </c>
      <c r="AH350" s="1">
        <v>0</v>
      </c>
      <c r="AK350" s="7">
        <f t="shared" si="220"/>
        <v>4</v>
      </c>
      <c r="AL350" s="7">
        <f t="shared" si="221"/>
        <v>8</v>
      </c>
      <c r="AM350" s="7">
        <f t="shared" si="222"/>
        <v>9</v>
      </c>
      <c r="AN350" s="2">
        <f t="shared" si="223"/>
        <v>5.3271668379582048E-2</v>
      </c>
      <c r="AO350" s="2">
        <f t="shared" si="224"/>
        <v>6.8516615279205209E-4</v>
      </c>
      <c r="AP350" s="2">
        <f t="shared" si="225"/>
        <v>5.1387461459403907E-4</v>
      </c>
      <c r="AR350" t="str">
        <f t="shared" si="226"/>
        <v>Dawson</v>
      </c>
      <c r="AS350" t="s">
        <v>1533</v>
      </c>
      <c r="AT350" s="184">
        <v>9</v>
      </c>
      <c r="AV350" s="97">
        <v>13</v>
      </c>
      <c r="AW350" s="99">
        <v>85</v>
      </c>
      <c r="AX350" s="105">
        <f t="shared" si="227"/>
        <v>13085</v>
      </c>
      <c r="AZ350" s="7" t="s">
        <v>2951</v>
      </c>
      <c r="BA350" t="s">
        <v>3184</v>
      </c>
      <c r="BE350" s="1"/>
    </row>
    <row r="351" spans="1:57" hidden="1" outlineLevel="1">
      <c r="A351" t="s">
        <v>570</v>
      </c>
      <c r="B351" t="s">
        <v>1533</v>
      </c>
      <c r="C351" s="1">
        <f t="shared" si="213"/>
        <v>3161</v>
      </c>
      <c r="D351" s="7">
        <f>IF(R351&gt;0,RANK(R351,(R351:T351,U351:AI351)),0)</f>
        <v>5</v>
      </c>
      <c r="E351" s="7">
        <f>IF(S351&gt;0,RANK(S351,(R351:T351,U351:AI351)),0)</f>
        <v>6</v>
      </c>
      <c r="F351" s="7">
        <f>IF(T351&gt;0,RANK(T351,(R351:T351,U351:AI351)),0)</f>
        <v>3</v>
      </c>
      <c r="G351" s="7">
        <f>IF(U351&gt;0,RANK(U351,(R351:T351,U351:AI351)),0)</f>
        <v>2</v>
      </c>
      <c r="H351" s="7">
        <f t="shared" si="214"/>
        <v>1</v>
      </c>
      <c r="I351" s="49">
        <f t="shared" si="215"/>
        <v>831</v>
      </c>
      <c r="J351" s="177">
        <f t="shared" si="212"/>
        <v>0.26289149003479911</v>
      </c>
      <c r="K351" s="2"/>
      <c r="L351" s="2">
        <f t="shared" si="216"/>
        <v>3.5431825371717809E-2</v>
      </c>
      <c r="M351" s="2">
        <f t="shared" si="217"/>
        <v>1.0756089844985764E-2</v>
      </c>
      <c r="N351" s="2">
        <f t="shared" si="218"/>
        <v>0.17273014868712433</v>
      </c>
      <c r="O351" s="2">
        <f t="shared" si="202"/>
        <v>0.22239797532426447</v>
      </c>
      <c r="P351" s="2">
        <f t="shared" si="219"/>
        <v>0.48528946535906359</v>
      </c>
      <c r="Q351" s="2">
        <f t="shared" si="228"/>
        <v>7.3394495412844041E-2</v>
      </c>
      <c r="R351" s="1">
        <v>112</v>
      </c>
      <c r="S351" s="1">
        <v>34</v>
      </c>
      <c r="T351" s="1">
        <v>546</v>
      </c>
      <c r="U351" s="1">
        <v>703</v>
      </c>
      <c r="V351" s="1">
        <v>1534</v>
      </c>
      <c r="W351" s="1">
        <v>211</v>
      </c>
      <c r="X351" s="1">
        <v>1</v>
      </c>
      <c r="Y351" s="1">
        <v>3</v>
      </c>
      <c r="Z351" s="1">
        <v>3</v>
      </c>
      <c r="AD351" s="1">
        <v>12</v>
      </c>
      <c r="AF351" s="1">
        <v>1</v>
      </c>
      <c r="AG351" s="1">
        <v>1</v>
      </c>
      <c r="AH351" s="1">
        <v>0</v>
      </c>
      <c r="AK351" s="7">
        <f t="shared" si="220"/>
        <v>4</v>
      </c>
      <c r="AL351" s="7">
        <f t="shared" si="221"/>
        <v>9</v>
      </c>
      <c r="AM351" s="7">
        <f t="shared" si="222"/>
        <v>7</v>
      </c>
      <c r="AN351" s="2">
        <f t="shared" si="223"/>
        <v>6.6751028155646944E-2</v>
      </c>
      <c r="AO351" s="2">
        <f t="shared" si="224"/>
        <v>3.1635558367605187E-4</v>
      </c>
      <c r="AP351" s="2">
        <f t="shared" si="225"/>
        <v>9.4906675102815561E-4</v>
      </c>
      <c r="AR351" t="str">
        <f t="shared" si="226"/>
        <v>Decatur</v>
      </c>
      <c r="AS351" t="s">
        <v>1533</v>
      </c>
      <c r="AT351" s="184">
        <v>2</v>
      </c>
      <c r="AV351" s="97">
        <v>13</v>
      </c>
      <c r="AW351" s="99">
        <v>87</v>
      </c>
      <c r="AX351" s="105">
        <f t="shared" si="227"/>
        <v>13087</v>
      </c>
      <c r="AZ351" s="7" t="s">
        <v>2951</v>
      </c>
      <c r="BA351" t="s">
        <v>3184</v>
      </c>
      <c r="BE351" s="1"/>
    </row>
    <row r="352" spans="1:57" hidden="1" outlineLevel="1">
      <c r="A352" t="s">
        <v>248</v>
      </c>
      <c r="B352" t="s">
        <v>1533</v>
      </c>
      <c r="C352" s="1">
        <f t="shared" si="213"/>
        <v>44450</v>
      </c>
      <c r="D352" s="7">
        <f>IF(R352&gt;0,RANK(R352,(R352:T352,U352:AI352)),0)</f>
        <v>4</v>
      </c>
      <c r="E352" s="7">
        <f>IF(S352&gt;0,RANK(S352,(R352:T352,U352:AI352)),0)</f>
        <v>6</v>
      </c>
      <c r="F352" s="7">
        <f>IF(T352&gt;0,RANK(T352,(R352:T352,U352:AI352)),0)</f>
        <v>1</v>
      </c>
      <c r="G352" s="7">
        <f>IF(U352&gt;0,RANK(U352,(R352:T352,U352:AI352)),0)</f>
        <v>3</v>
      </c>
      <c r="H352" s="7">
        <f t="shared" si="214"/>
        <v>2</v>
      </c>
      <c r="I352" s="49">
        <f t="shared" si="215"/>
        <v>7125</v>
      </c>
      <c r="J352" s="177">
        <f t="shared" si="212"/>
        <v>0.16029246344206974</v>
      </c>
      <c r="K352" s="2"/>
      <c r="L352" s="2">
        <f t="shared" si="216"/>
        <v>0.1256917885264342</v>
      </c>
      <c r="M352" s="2">
        <f t="shared" si="217"/>
        <v>7.5815523059617551E-3</v>
      </c>
      <c r="N352" s="2">
        <f t="shared" si="218"/>
        <v>0.41178852643419572</v>
      </c>
      <c r="O352" s="2">
        <f t="shared" si="202"/>
        <v>0.15367829021372328</v>
      </c>
      <c r="P352" s="2">
        <f t="shared" si="219"/>
        <v>0.25149606299212596</v>
      </c>
      <c r="Q352" s="2">
        <f t="shared" si="228"/>
        <v>4.9763779527559115E-2</v>
      </c>
      <c r="R352" s="1">
        <v>5587</v>
      </c>
      <c r="S352" s="1">
        <v>337</v>
      </c>
      <c r="T352" s="1">
        <v>18304</v>
      </c>
      <c r="U352" s="1">
        <v>6831</v>
      </c>
      <c r="V352" s="1">
        <v>11179</v>
      </c>
      <c r="W352" s="1">
        <v>1778</v>
      </c>
      <c r="X352" s="1">
        <v>79</v>
      </c>
      <c r="Y352" s="1">
        <v>71</v>
      </c>
      <c r="Z352" s="1">
        <v>153</v>
      </c>
      <c r="AD352" s="1">
        <v>59</v>
      </c>
      <c r="AF352" s="1">
        <v>21</v>
      </c>
      <c r="AG352" s="1">
        <v>27</v>
      </c>
      <c r="AH352" s="1">
        <v>24</v>
      </c>
      <c r="AK352" s="7">
        <f t="shared" si="220"/>
        <v>5</v>
      </c>
      <c r="AL352" s="7">
        <f t="shared" si="221"/>
        <v>8</v>
      </c>
      <c r="AM352" s="7">
        <f t="shared" si="222"/>
        <v>9</v>
      </c>
      <c r="AN352" s="2">
        <f t="shared" si="223"/>
        <v>0.04</v>
      </c>
      <c r="AO352" s="2">
        <f t="shared" si="224"/>
        <v>1.7772778402699663E-3</v>
      </c>
      <c r="AP352" s="2">
        <f t="shared" si="225"/>
        <v>1.5973003374578178E-3</v>
      </c>
      <c r="AR352" t="str">
        <f t="shared" si="226"/>
        <v>DeKalb</v>
      </c>
      <c r="AS352" t="s">
        <v>1533</v>
      </c>
      <c r="AT352" s="184"/>
      <c r="AV352" s="97">
        <v>13</v>
      </c>
      <c r="AW352" s="99">
        <v>89</v>
      </c>
      <c r="AX352" s="105">
        <f t="shared" si="227"/>
        <v>13089</v>
      </c>
      <c r="AZ352" s="7" t="s">
        <v>2951</v>
      </c>
      <c r="BA352" t="s">
        <v>3184</v>
      </c>
      <c r="BE352" s="1"/>
    </row>
    <row r="353" spans="1:57" hidden="1" outlineLevel="1">
      <c r="A353" t="s">
        <v>2714</v>
      </c>
      <c r="B353" t="s">
        <v>1533</v>
      </c>
      <c r="C353" s="1">
        <f t="shared" si="213"/>
        <v>2696</v>
      </c>
      <c r="D353" s="7">
        <f>IF(R353&gt;0,RANK(R353,(R353:T353,U353:AI353)),0)</f>
        <v>5</v>
      </c>
      <c r="E353" s="7">
        <f>IF(S353&gt;0,RANK(S353,(R353:T353,U353:AI353)),0)</f>
        <v>7</v>
      </c>
      <c r="F353" s="7">
        <f>IF(T353&gt;0,RANK(T353,(R353:T353,U353:AI353)),0)</f>
        <v>3</v>
      </c>
      <c r="G353" s="7">
        <f>IF(U353&gt;0,RANK(U353,(R353:T353,U353:AI353)),0)</f>
        <v>2</v>
      </c>
      <c r="H353" s="7">
        <f t="shared" si="214"/>
        <v>1</v>
      </c>
      <c r="I353" s="49">
        <f t="shared" si="215"/>
        <v>856</v>
      </c>
      <c r="J353" s="177">
        <f t="shared" si="212"/>
        <v>0.31750741839762614</v>
      </c>
      <c r="K353" s="2"/>
      <c r="L353" s="2">
        <f t="shared" si="216"/>
        <v>3.1157270029673591E-2</v>
      </c>
      <c r="M353" s="2">
        <f t="shared" si="217"/>
        <v>4.0801186943620182E-3</v>
      </c>
      <c r="N353" s="2">
        <f t="shared" si="218"/>
        <v>0.18026706231454007</v>
      </c>
      <c r="O353" s="2">
        <f t="shared" si="202"/>
        <v>0.18694362017804153</v>
      </c>
      <c r="P353" s="2">
        <f t="shared" si="219"/>
        <v>0.50445103857566764</v>
      </c>
      <c r="Q353" s="2">
        <f t="shared" si="228"/>
        <v>9.310089020771517E-2</v>
      </c>
      <c r="R353" s="1">
        <v>84</v>
      </c>
      <c r="S353" s="1">
        <v>11</v>
      </c>
      <c r="T353" s="1">
        <v>486</v>
      </c>
      <c r="U353" s="1">
        <v>504</v>
      </c>
      <c r="V353" s="1">
        <v>1360</v>
      </c>
      <c r="W353" s="1">
        <v>226</v>
      </c>
      <c r="X353" s="1">
        <v>1</v>
      </c>
      <c r="Y353" s="1">
        <v>2</v>
      </c>
      <c r="Z353" s="1">
        <v>5</v>
      </c>
      <c r="AD353" s="1">
        <v>13</v>
      </c>
      <c r="AF353" s="1">
        <v>2</v>
      </c>
      <c r="AG353" s="1">
        <v>0</v>
      </c>
      <c r="AH353" s="1">
        <v>2</v>
      </c>
      <c r="AK353" s="7">
        <f t="shared" si="220"/>
        <v>4</v>
      </c>
      <c r="AL353" s="7">
        <f t="shared" si="221"/>
        <v>9</v>
      </c>
      <c r="AM353" s="7">
        <f t="shared" si="222"/>
        <v>8</v>
      </c>
      <c r="AN353" s="2">
        <f t="shared" si="223"/>
        <v>8.3827893175074178E-2</v>
      </c>
      <c r="AO353" s="2">
        <f t="shared" si="224"/>
        <v>3.70919881305638E-4</v>
      </c>
      <c r="AP353" s="2">
        <f t="shared" si="225"/>
        <v>7.4183976261127599E-4</v>
      </c>
      <c r="AR353" t="str">
        <f t="shared" si="226"/>
        <v>Dodge</v>
      </c>
      <c r="AS353" t="s">
        <v>1533</v>
      </c>
      <c r="AT353" s="184">
        <v>8</v>
      </c>
      <c r="AV353" s="97">
        <v>13</v>
      </c>
      <c r="AW353" s="99">
        <v>91</v>
      </c>
      <c r="AX353" s="105">
        <f t="shared" si="227"/>
        <v>13091</v>
      </c>
      <c r="AZ353" s="7" t="s">
        <v>2951</v>
      </c>
      <c r="BA353" t="s">
        <v>3184</v>
      </c>
      <c r="BE353" s="1"/>
    </row>
    <row r="354" spans="1:57" hidden="1" outlineLevel="1">
      <c r="A354" t="s">
        <v>104</v>
      </c>
      <c r="B354" t="s">
        <v>1533</v>
      </c>
      <c r="C354" s="1">
        <f t="shared" si="213"/>
        <v>1053</v>
      </c>
      <c r="D354" s="7">
        <f>IF(R354&gt;0,RANK(R354,(R354:T354,U354:AI354)),0)</f>
        <v>5</v>
      </c>
      <c r="E354" s="7">
        <f>IF(S354&gt;0,RANK(S354,(R354:T354,U354:AI354)),0)</f>
        <v>6</v>
      </c>
      <c r="F354" s="7">
        <f>IF(T354&gt;0,RANK(T354,(R354:T354,U354:AI354)),0)</f>
        <v>3</v>
      </c>
      <c r="G354" s="7">
        <f>IF(U354&gt;0,RANK(U354,(R354:T354,U354:AI354)),0)</f>
        <v>2</v>
      </c>
      <c r="H354" s="7">
        <f t="shared" si="214"/>
        <v>1</v>
      </c>
      <c r="I354" s="49">
        <f t="shared" si="215"/>
        <v>385</v>
      </c>
      <c r="J354" s="177">
        <f t="shared" si="212"/>
        <v>0.36562203228869894</v>
      </c>
      <c r="K354" s="2"/>
      <c r="L354" s="2">
        <f t="shared" si="216"/>
        <v>2.7540360873694207E-2</v>
      </c>
      <c r="M354" s="2">
        <f t="shared" si="217"/>
        <v>6.6476733143399809E-3</v>
      </c>
      <c r="N354" s="2">
        <f t="shared" si="218"/>
        <v>0.14909781576448244</v>
      </c>
      <c r="O354" s="2">
        <f t="shared" si="202"/>
        <v>0.18993352326685661</v>
      </c>
      <c r="P354" s="2">
        <f t="shared" si="219"/>
        <v>0.55555555555555558</v>
      </c>
      <c r="Q354" s="2">
        <f t="shared" si="228"/>
        <v>7.1225071225071157E-2</v>
      </c>
      <c r="R354" s="1">
        <v>29</v>
      </c>
      <c r="S354" s="1">
        <v>7</v>
      </c>
      <c r="T354" s="1">
        <v>157</v>
      </c>
      <c r="U354" s="1">
        <v>200</v>
      </c>
      <c r="V354" s="1">
        <v>585</v>
      </c>
      <c r="W354" s="1">
        <v>68</v>
      </c>
      <c r="X354" s="1">
        <v>0</v>
      </c>
      <c r="Y354" s="1">
        <v>0</v>
      </c>
      <c r="Z354" s="1">
        <v>0</v>
      </c>
      <c r="AD354" s="1">
        <v>4</v>
      </c>
      <c r="AF354" s="1">
        <v>2</v>
      </c>
      <c r="AG354" s="1">
        <v>0</v>
      </c>
      <c r="AH354" s="1">
        <v>1</v>
      </c>
      <c r="AK354" s="7">
        <f t="shared" si="220"/>
        <v>4</v>
      </c>
      <c r="AL354" s="7">
        <f t="shared" si="221"/>
        <v>0</v>
      </c>
      <c r="AM354" s="7">
        <f t="shared" si="222"/>
        <v>0</v>
      </c>
      <c r="AN354" s="2">
        <f t="shared" si="223"/>
        <v>6.4577397910731249E-2</v>
      </c>
      <c r="AO354" s="2">
        <f t="shared" si="224"/>
        <v>0</v>
      </c>
      <c r="AP354" s="2">
        <f t="shared" si="225"/>
        <v>0</v>
      </c>
      <c r="AR354" t="str">
        <f t="shared" si="226"/>
        <v>Dooly</v>
      </c>
      <c r="AS354" t="s">
        <v>1533</v>
      </c>
      <c r="AT354" s="184">
        <v>2</v>
      </c>
      <c r="AV354" s="97">
        <v>13</v>
      </c>
      <c r="AW354" s="99">
        <v>93</v>
      </c>
      <c r="AX354" s="105">
        <f t="shared" si="227"/>
        <v>13093</v>
      </c>
      <c r="AZ354" s="7" t="s">
        <v>2951</v>
      </c>
      <c r="BA354" t="s">
        <v>3184</v>
      </c>
      <c r="BE354" s="1"/>
    </row>
    <row r="355" spans="1:57" hidden="1" outlineLevel="1">
      <c r="A355" t="s">
        <v>671</v>
      </c>
      <c r="B355" t="s">
        <v>1533</v>
      </c>
      <c r="C355" s="1">
        <f t="shared" si="213"/>
        <v>6579</v>
      </c>
      <c r="D355" s="7">
        <f>IF(R355&gt;0,RANK(R355,(R355:T355,U355:AI355)),0)</f>
        <v>5</v>
      </c>
      <c r="E355" s="7">
        <f>IF(S355&gt;0,RANK(S355,(R355:T355,U355:AI355)),0)</f>
        <v>6</v>
      </c>
      <c r="F355" s="7">
        <f>IF(T355&gt;0,RANK(T355,(R355:T355,U355:AI355)),0)</f>
        <v>3</v>
      </c>
      <c r="G355" s="7">
        <f>IF(U355&gt;0,RANK(U355,(R355:T355,U355:AI355)),0)</f>
        <v>2</v>
      </c>
      <c r="H355" s="7">
        <f t="shared" si="214"/>
        <v>1</v>
      </c>
      <c r="I355" s="49">
        <f t="shared" si="215"/>
        <v>1682</v>
      </c>
      <c r="J355" s="177">
        <f t="shared" si="212"/>
        <v>0.25566195470436237</v>
      </c>
      <c r="K355" s="2"/>
      <c r="L355" s="2">
        <f t="shared" si="216"/>
        <v>5.8823529411764705E-2</v>
      </c>
      <c r="M355" s="2">
        <f t="shared" si="217"/>
        <v>8.6639306885544914E-3</v>
      </c>
      <c r="N355" s="2">
        <f t="shared" si="218"/>
        <v>0.17464660282717739</v>
      </c>
      <c r="O355" s="2">
        <f t="shared" si="202"/>
        <v>0.21249430004559963</v>
      </c>
      <c r="P355" s="2">
        <f t="shared" si="219"/>
        <v>0.46815625474996198</v>
      </c>
      <c r="Q355" s="2">
        <f t="shared" si="228"/>
        <v>7.7215382276941746E-2</v>
      </c>
      <c r="R355" s="1">
        <v>387</v>
      </c>
      <c r="S355" s="1">
        <v>57</v>
      </c>
      <c r="T355" s="1">
        <v>1149</v>
      </c>
      <c r="U355" s="1">
        <v>1398</v>
      </c>
      <c r="V355" s="1">
        <v>3080</v>
      </c>
      <c r="W355" s="1">
        <v>445</v>
      </c>
      <c r="X355" s="1">
        <v>6</v>
      </c>
      <c r="Y355" s="1">
        <v>9</v>
      </c>
      <c r="Z355" s="1">
        <v>14</v>
      </c>
      <c r="AD355" s="1">
        <v>18</v>
      </c>
      <c r="AF355" s="1">
        <v>3</v>
      </c>
      <c r="AG355" s="1">
        <v>13</v>
      </c>
      <c r="AH355" s="1">
        <v>0</v>
      </c>
      <c r="AK355" s="7">
        <f t="shared" si="220"/>
        <v>4</v>
      </c>
      <c r="AL355" s="7">
        <f t="shared" si="221"/>
        <v>9</v>
      </c>
      <c r="AM355" s="7">
        <f t="shared" si="222"/>
        <v>8</v>
      </c>
      <c r="AN355" s="2">
        <f t="shared" si="223"/>
        <v>6.7639458884328929E-2</v>
      </c>
      <c r="AO355" s="2">
        <f t="shared" si="224"/>
        <v>9.1199270405836752E-4</v>
      </c>
      <c r="AP355" s="2">
        <f t="shared" si="225"/>
        <v>1.3679890560875513E-3</v>
      </c>
      <c r="AR355" t="str">
        <f t="shared" si="226"/>
        <v>Dougherty</v>
      </c>
      <c r="AS355" t="s">
        <v>1533</v>
      </c>
      <c r="AT355" s="184">
        <v>2</v>
      </c>
      <c r="AV355" s="97">
        <v>13</v>
      </c>
      <c r="AW355" s="99">
        <v>95</v>
      </c>
      <c r="AX355" s="105">
        <f t="shared" si="227"/>
        <v>13095</v>
      </c>
      <c r="AZ355" s="7" t="s">
        <v>2951</v>
      </c>
      <c r="BA355" t="s">
        <v>3184</v>
      </c>
      <c r="BE355" s="1"/>
    </row>
    <row r="356" spans="1:57" hidden="1" outlineLevel="1">
      <c r="A356" t="s">
        <v>317</v>
      </c>
      <c r="B356" t="s">
        <v>1533</v>
      </c>
      <c r="C356" s="1">
        <f t="shared" si="213"/>
        <v>16322</v>
      </c>
      <c r="D356" s="7">
        <f>IF(R356&gt;0,RANK(R356,(R356:T356,U356:AI356)),0)</f>
        <v>5</v>
      </c>
      <c r="E356" s="7">
        <f>IF(S356&gt;0,RANK(S356,(R356:T356,U356:AI356)),0)</f>
        <v>6</v>
      </c>
      <c r="F356" s="7">
        <f>IF(T356&gt;0,RANK(T356,(R356:T356,U356:AI356)),0)</f>
        <v>3</v>
      </c>
      <c r="G356" s="7">
        <f>IF(U356&gt;0,RANK(U356,(R356:T356,U356:AI356)),0)</f>
        <v>2</v>
      </c>
      <c r="H356" s="7">
        <f t="shared" si="214"/>
        <v>1</v>
      </c>
      <c r="I356" s="49">
        <f t="shared" si="215"/>
        <v>2895</v>
      </c>
      <c r="J356" s="177">
        <f t="shared" si="212"/>
        <v>0.1773679696115672</v>
      </c>
      <c r="K356" s="2"/>
      <c r="L356" s="2">
        <f t="shared" si="216"/>
        <v>3.7311603970101706E-2</v>
      </c>
      <c r="M356" s="2">
        <f t="shared" si="217"/>
        <v>6.1879671608871464E-3</v>
      </c>
      <c r="N356" s="2">
        <f t="shared" si="218"/>
        <v>0.20855287342237472</v>
      </c>
      <c r="O356" s="2">
        <f t="shared" si="202"/>
        <v>0.25070457051831885</v>
      </c>
      <c r="P356" s="2">
        <f t="shared" si="219"/>
        <v>0.42807254012988605</v>
      </c>
      <c r="Q356" s="2">
        <f t="shared" si="228"/>
        <v>6.9170444798431596E-2</v>
      </c>
      <c r="R356" s="1">
        <v>609</v>
      </c>
      <c r="S356" s="1">
        <v>101</v>
      </c>
      <c r="T356" s="1">
        <v>3404</v>
      </c>
      <c r="U356" s="1">
        <v>4092</v>
      </c>
      <c r="V356" s="1">
        <v>6987</v>
      </c>
      <c r="W356" s="1">
        <v>993</v>
      </c>
      <c r="X356" s="1">
        <v>19</v>
      </c>
      <c r="Y356" s="1">
        <v>20</v>
      </c>
      <c r="Z356" s="1">
        <v>32</v>
      </c>
      <c r="AD356" s="1">
        <v>45</v>
      </c>
      <c r="AF356" s="1">
        <v>6</v>
      </c>
      <c r="AG356" s="1">
        <v>12</v>
      </c>
      <c r="AH356" s="1">
        <v>2</v>
      </c>
      <c r="AK356" s="7">
        <f t="shared" si="220"/>
        <v>4</v>
      </c>
      <c r="AL356" s="7">
        <f t="shared" si="221"/>
        <v>9</v>
      </c>
      <c r="AM356" s="7">
        <f t="shared" si="222"/>
        <v>8</v>
      </c>
      <c r="AN356" s="2">
        <f t="shared" si="223"/>
        <v>6.0838132581791445E-2</v>
      </c>
      <c r="AO356" s="2">
        <f t="shared" si="224"/>
        <v>1.1640730302658988E-3</v>
      </c>
      <c r="AP356" s="2">
        <f t="shared" si="225"/>
        <v>1.2253400318588408E-3</v>
      </c>
      <c r="AR356" t="str">
        <f t="shared" si="226"/>
        <v>Douglas</v>
      </c>
      <c r="AS356" t="s">
        <v>1533</v>
      </c>
      <c r="AT356" s="184">
        <v>13</v>
      </c>
      <c r="AV356" s="97">
        <v>13</v>
      </c>
      <c r="AW356" s="99">
        <v>97</v>
      </c>
      <c r="AX356" s="105">
        <f t="shared" si="227"/>
        <v>13097</v>
      </c>
      <c r="AZ356" s="7" t="s">
        <v>2951</v>
      </c>
      <c r="BA356" t="s">
        <v>3184</v>
      </c>
      <c r="BE356" s="1"/>
    </row>
    <row r="357" spans="1:57" hidden="1" outlineLevel="1">
      <c r="A357" t="s">
        <v>1227</v>
      </c>
      <c r="B357" t="s">
        <v>1533</v>
      </c>
      <c r="C357" s="1">
        <f t="shared" si="213"/>
        <v>1354</v>
      </c>
      <c r="D357" s="7">
        <f>IF(R357&gt;0,RANK(R357,(R357:T357,U357:AI357)),0)</f>
        <v>5</v>
      </c>
      <c r="E357" s="7">
        <f>IF(S357&gt;0,RANK(S357,(R357:T357,U357:AI357)),0)</f>
        <v>6</v>
      </c>
      <c r="F357" s="7">
        <f>IF(T357&gt;0,RANK(T357,(R357:T357,U357:AI357)),0)</f>
        <v>3</v>
      </c>
      <c r="G357" s="7">
        <f>IF(U357&gt;0,RANK(U357,(R357:T357,U357:AI357)),0)</f>
        <v>2</v>
      </c>
      <c r="H357" s="7">
        <f t="shared" si="214"/>
        <v>1</v>
      </c>
      <c r="I357" s="49">
        <f t="shared" si="215"/>
        <v>535</v>
      </c>
      <c r="J357" s="177">
        <f t="shared" si="212"/>
        <v>0.39512555391432791</v>
      </c>
      <c r="K357" s="2"/>
      <c r="L357" s="2">
        <f t="shared" si="216"/>
        <v>3.1757754800590843E-2</v>
      </c>
      <c r="M357" s="2">
        <f t="shared" si="217"/>
        <v>1.2555391432791729E-2</v>
      </c>
      <c r="N357" s="2">
        <f t="shared" si="218"/>
        <v>0.16469719350073855</v>
      </c>
      <c r="O357" s="2">
        <f t="shared" si="202"/>
        <v>0.16617429837518463</v>
      </c>
      <c r="P357" s="2">
        <f t="shared" si="219"/>
        <v>0.56129985228951251</v>
      </c>
      <c r="Q357" s="2">
        <f t="shared" si="228"/>
        <v>6.3515509601181797E-2</v>
      </c>
      <c r="R357" s="1">
        <v>43</v>
      </c>
      <c r="S357" s="1">
        <v>17</v>
      </c>
      <c r="T357" s="1">
        <v>223</v>
      </c>
      <c r="U357" s="1">
        <v>225</v>
      </c>
      <c r="V357" s="1">
        <v>760</v>
      </c>
      <c r="W357" s="1">
        <v>75</v>
      </c>
      <c r="X357" s="1">
        <v>0</v>
      </c>
      <c r="Y357" s="1">
        <v>1</v>
      </c>
      <c r="Z357" s="1">
        <v>1</v>
      </c>
      <c r="AD357" s="1">
        <v>6</v>
      </c>
      <c r="AF357" s="1">
        <v>2</v>
      </c>
      <c r="AG357" s="1">
        <v>1</v>
      </c>
      <c r="AH357" s="1">
        <v>0</v>
      </c>
      <c r="AK357" s="7">
        <f t="shared" si="220"/>
        <v>4</v>
      </c>
      <c r="AL357" s="7">
        <f t="shared" si="221"/>
        <v>0</v>
      </c>
      <c r="AM357" s="7">
        <f t="shared" si="222"/>
        <v>7</v>
      </c>
      <c r="AN357" s="2">
        <f t="shared" si="223"/>
        <v>5.5391432791728215E-2</v>
      </c>
      <c r="AO357" s="2">
        <f t="shared" si="224"/>
        <v>0</v>
      </c>
      <c r="AP357" s="2">
        <f t="shared" si="225"/>
        <v>7.3855243722304289E-4</v>
      </c>
      <c r="AR357" t="str">
        <f t="shared" si="226"/>
        <v>Early</v>
      </c>
      <c r="AS357" t="s">
        <v>1533</v>
      </c>
      <c r="AT357" s="184">
        <v>2</v>
      </c>
      <c r="AV357" s="97">
        <v>13</v>
      </c>
      <c r="AW357" s="99">
        <v>99</v>
      </c>
      <c r="AX357" s="105">
        <f t="shared" si="227"/>
        <v>13099</v>
      </c>
      <c r="AZ357" s="7" t="s">
        <v>2951</v>
      </c>
      <c r="BA357" t="s">
        <v>3184</v>
      </c>
      <c r="BE357" s="1"/>
    </row>
    <row r="358" spans="1:57" hidden="1" outlineLevel="1">
      <c r="A358" t="s">
        <v>2507</v>
      </c>
      <c r="B358" t="s">
        <v>1533</v>
      </c>
      <c r="C358" s="1">
        <f t="shared" si="213"/>
        <v>460</v>
      </c>
      <c r="D358" s="7">
        <f>IF(R358&gt;0,RANK(R358,(R358:T358,U358:AI358)),0)</f>
        <v>5</v>
      </c>
      <c r="E358" s="7">
        <f>IF(S358&gt;0,RANK(S358,(R358:T358,U358:AI358)),0)</f>
        <v>7</v>
      </c>
      <c r="F358" s="7">
        <f>IF(T358&gt;0,RANK(T358,(R358:T358,U358:AI358)),0)</f>
        <v>3</v>
      </c>
      <c r="G358" s="7">
        <f>IF(U358&gt;0,RANK(U358,(R358:T358,U358:AI358)),0)</f>
        <v>2</v>
      </c>
      <c r="H358" s="7">
        <f t="shared" si="214"/>
        <v>1</v>
      </c>
      <c r="I358" s="49">
        <f t="shared" si="215"/>
        <v>158</v>
      </c>
      <c r="J358" s="177">
        <f t="shared" si="212"/>
        <v>0.34347826086956523</v>
      </c>
      <c r="K358" s="2"/>
      <c r="L358" s="2">
        <f t="shared" si="216"/>
        <v>1.0869565217391304E-2</v>
      </c>
      <c r="M358" s="2">
        <f t="shared" si="217"/>
        <v>4.3478260869565218E-3</v>
      </c>
      <c r="N358" s="2">
        <f t="shared" si="218"/>
        <v>8.0434782608695646E-2</v>
      </c>
      <c r="O358" s="2">
        <f t="shared" si="202"/>
        <v>0.2391304347826087</v>
      </c>
      <c r="P358" s="2">
        <f t="shared" si="219"/>
        <v>0.58260869565217388</v>
      </c>
      <c r="Q358" s="2">
        <f t="shared" si="228"/>
        <v>8.260869565217388E-2</v>
      </c>
      <c r="R358" s="1">
        <v>5</v>
      </c>
      <c r="S358" s="1">
        <v>2</v>
      </c>
      <c r="T358" s="1">
        <v>37</v>
      </c>
      <c r="U358" s="1">
        <v>110</v>
      </c>
      <c r="V358" s="1">
        <v>268</v>
      </c>
      <c r="W358" s="1">
        <v>31</v>
      </c>
      <c r="X358" s="1">
        <v>1</v>
      </c>
      <c r="Y358" s="1">
        <v>1</v>
      </c>
      <c r="Z358" s="1">
        <v>2</v>
      </c>
      <c r="AD358" s="1">
        <v>3</v>
      </c>
      <c r="AF358" s="1">
        <v>0</v>
      </c>
      <c r="AG358" s="1">
        <v>0</v>
      </c>
      <c r="AH358" s="1">
        <v>0</v>
      </c>
      <c r="AK358" s="7">
        <f t="shared" si="220"/>
        <v>4</v>
      </c>
      <c r="AL358" s="7">
        <f t="shared" si="221"/>
        <v>8</v>
      </c>
      <c r="AM358" s="7">
        <f t="shared" si="222"/>
        <v>8</v>
      </c>
      <c r="AN358" s="2">
        <f t="shared" si="223"/>
        <v>6.7391304347826086E-2</v>
      </c>
      <c r="AO358" s="2">
        <f t="shared" si="224"/>
        <v>2.1739130434782609E-3</v>
      </c>
      <c r="AP358" s="2">
        <f t="shared" si="225"/>
        <v>2.1739130434782609E-3</v>
      </c>
      <c r="AR358" t="str">
        <f t="shared" si="226"/>
        <v>Echols</v>
      </c>
      <c r="AS358" t="s">
        <v>1533</v>
      </c>
      <c r="AT358" s="184">
        <v>1</v>
      </c>
      <c r="AV358" s="97">
        <v>13</v>
      </c>
      <c r="AW358" s="99">
        <v>101</v>
      </c>
      <c r="AX358" s="105">
        <f t="shared" si="227"/>
        <v>13101</v>
      </c>
      <c r="AZ358" s="7" t="s">
        <v>2951</v>
      </c>
      <c r="BA358" t="s">
        <v>3184</v>
      </c>
      <c r="BE358" s="1"/>
    </row>
    <row r="359" spans="1:57" hidden="1" outlineLevel="1">
      <c r="A359" t="s">
        <v>2570</v>
      </c>
      <c r="B359" t="s">
        <v>1533</v>
      </c>
      <c r="C359" s="1">
        <f t="shared" si="213"/>
        <v>9282</v>
      </c>
      <c r="D359" s="7">
        <f>IF(R359&gt;0,RANK(R359,(R359:T359,U359:AI359)),0)</f>
        <v>5</v>
      </c>
      <c r="E359" s="7">
        <f>IF(S359&gt;0,RANK(S359,(R359:T359,U359:AI359)),0)</f>
        <v>6</v>
      </c>
      <c r="F359" s="7">
        <f>IF(T359&gt;0,RANK(T359,(R359:T359,U359:AI359)),0)</f>
        <v>3</v>
      </c>
      <c r="G359" s="7">
        <f>IF(U359&gt;0,RANK(U359,(R359:T359,U359:AI359)),0)</f>
        <v>2</v>
      </c>
      <c r="H359" s="7">
        <f t="shared" si="214"/>
        <v>1</v>
      </c>
      <c r="I359" s="49">
        <f t="shared" si="215"/>
        <v>556</v>
      </c>
      <c r="J359" s="177">
        <f t="shared" si="212"/>
        <v>5.9900883430295197E-2</v>
      </c>
      <c r="K359" s="2"/>
      <c r="L359" s="2">
        <f t="shared" si="216"/>
        <v>3.2859297565179919E-2</v>
      </c>
      <c r="M359" s="2">
        <f t="shared" si="217"/>
        <v>6.3563887093298858E-3</v>
      </c>
      <c r="N359" s="2">
        <f t="shared" si="218"/>
        <v>0.16052574876104289</v>
      </c>
      <c r="O359" s="2">
        <f t="shared" si="202"/>
        <v>0.33333333333333331</v>
      </c>
      <c r="P359" s="2">
        <f t="shared" si="219"/>
        <v>0.39323421676362852</v>
      </c>
      <c r="Q359" s="2">
        <f t="shared" si="228"/>
        <v>7.3691014867485527E-2</v>
      </c>
      <c r="R359" s="1">
        <v>305</v>
      </c>
      <c r="S359" s="1">
        <v>59</v>
      </c>
      <c r="T359" s="1">
        <v>1490</v>
      </c>
      <c r="U359" s="1">
        <v>3094</v>
      </c>
      <c r="V359" s="1">
        <v>3650</v>
      </c>
      <c r="W359" s="1">
        <v>609</v>
      </c>
      <c r="X359" s="1">
        <v>8</v>
      </c>
      <c r="Y359" s="1">
        <v>2</v>
      </c>
      <c r="Z359" s="1">
        <v>34</v>
      </c>
      <c r="AD359" s="1">
        <v>19</v>
      </c>
      <c r="AF359" s="1">
        <v>6</v>
      </c>
      <c r="AG359" s="1">
        <v>5</v>
      </c>
      <c r="AH359" s="1">
        <v>1</v>
      </c>
      <c r="AK359" s="7">
        <f t="shared" si="220"/>
        <v>4</v>
      </c>
      <c r="AL359" s="7">
        <f t="shared" si="221"/>
        <v>8</v>
      </c>
      <c r="AM359" s="7">
        <f t="shared" si="222"/>
        <v>9</v>
      </c>
      <c r="AN359" s="2">
        <f t="shared" si="223"/>
        <v>6.561085972850679E-2</v>
      </c>
      <c r="AO359" s="2">
        <f t="shared" si="224"/>
        <v>8.6188321482439127E-4</v>
      </c>
      <c r="AP359" s="2">
        <f t="shared" si="225"/>
        <v>2.1547080370609782E-4</v>
      </c>
      <c r="AR359" t="str">
        <f t="shared" si="226"/>
        <v>Effingham</v>
      </c>
      <c r="AS359" t="s">
        <v>1533</v>
      </c>
      <c r="AT359" s="184"/>
      <c r="AV359" s="97">
        <v>13</v>
      </c>
      <c r="AW359" s="99">
        <v>103</v>
      </c>
      <c r="AX359" s="105">
        <f t="shared" si="227"/>
        <v>13103</v>
      </c>
      <c r="AZ359" s="7" t="s">
        <v>2951</v>
      </c>
      <c r="BA359" t="s">
        <v>3184</v>
      </c>
      <c r="BE359" s="1"/>
    </row>
    <row r="360" spans="1:57" hidden="1" outlineLevel="1">
      <c r="A360" t="s">
        <v>1541</v>
      </c>
      <c r="B360" t="s">
        <v>1533</v>
      </c>
      <c r="C360" s="1">
        <f t="shared" si="213"/>
        <v>3056</v>
      </c>
      <c r="D360" s="7">
        <f>IF(R360&gt;0,RANK(R360,(R360:T360,U360:AI360)),0)</f>
        <v>5</v>
      </c>
      <c r="E360" s="7">
        <f>IF(S360&gt;0,RANK(S360,(R360:T360,U360:AI360)),0)</f>
        <v>6</v>
      </c>
      <c r="F360" s="7">
        <f>IF(T360&gt;0,RANK(T360,(R360:T360,U360:AI360)),0)</f>
        <v>3</v>
      </c>
      <c r="G360" s="7">
        <f>IF(U360&gt;0,RANK(U360,(R360:T360,U360:AI360)),0)</f>
        <v>2</v>
      </c>
      <c r="H360" s="7">
        <f t="shared" si="214"/>
        <v>1</v>
      </c>
      <c r="I360" s="49">
        <f t="shared" si="215"/>
        <v>681</v>
      </c>
      <c r="J360" s="177">
        <f t="shared" si="212"/>
        <v>0.22284031413612565</v>
      </c>
      <c r="K360" s="2"/>
      <c r="L360" s="2">
        <f t="shared" si="216"/>
        <v>4.9083769633507857E-2</v>
      </c>
      <c r="M360" s="2">
        <f t="shared" si="217"/>
        <v>8.8350785340314143E-3</v>
      </c>
      <c r="N360" s="2">
        <f t="shared" si="218"/>
        <v>0.18390052356020942</v>
      </c>
      <c r="O360" s="2">
        <f t="shared" si="202"/>
        <v>0.23592931937172776</v>
      </c>
      <c r="P360" s="2">
        <f t="shared" si="219"/>
        <v>0.45876963350785338</v>
      </c>
      <c r="Q360" s="2">
        <f t="shared" si="228"/>
        <v>6.3481675392670245E-2</v>
      </c>
      <c r="R360" s="1">
        <v>150</v>
      </c>
      <c r="S360" s="1">
        <v>27</v>
      </c>
      <c r="T360" s="1">
        <v>562</v>
      </c>
      <c r="U360" s="1">
        <v>721</v>
      </c>
      <c r="V360" s="1">
        <v>1402</v>
      </c>
      <c r="W360" s="1">
        <v>173</v>
      </c>
      <c r="X360" s="1">
        <v>3</v>
      </c>
      <c r="Y360" s="1">
        <v>1</v>
      </c>
      <c r="Z360" s="1">
        <v>4</v>
      </c>
      <c r="AD360" s="1">
        <v>7</v>
      </c>
      <c r="AF360" s="1">
        <v>4</v>
      </c>
      <c r="AG360" s="1">
        <v>1</v>
      </c>
      <c r="AH360" s="1">
        <v>1</v>
      </c>
      <c r="AK360" s="7">
        <f t="shared" si="220"/>
        <v>4</v>
      </c>
      <c r="AL360" s="7">
        <f t="shared" si="221"/>
        <v>8</v>
      </c>
      <c r="AM360" s="7">
        <f t="shared" si="222"/>
        <v>9</v>
      </c>
      <c r="AN360" s="2">
        <f t="shared" si="223"/>
        <v>5.6609947643979058E-2</v>
      </c>
      <c r="AO360" s="2">
        <f t="shared" si="224"/>
        <v>9.8167539267015702E-4</v>
      </c>
      <c r="AP360" s="2">
        <f t="shared" si="225"/>
        <v>3.2722513089005238E-4</v>
      </c>
      <c r="AR360" t="str">
        <f t="shared" si="226"/>
        <v>Elbert</v>
      </c>
      <c r="AS360" t="s">
        <v>1533</v>
      </c>
      <c r="AT360" s="184">
        <v>9</v>
      </c>
      <c r="AV360" s="97">
        <v>13</v>
      </c>
      <c r="AW360" s="99">
        <v>105</v>
      </c>
      <c r="AX360" s="105">
        <f t="shared" si="227"/>
        <v>13105</v>
      </c>
      <c r="AZ360" s="7" t="s">
        <v>2951</v>
      </c>
      <c r="BA360" t="s">
        <v>3184</v>
      </c>
      <c r="BE360" s="1"/>
    </row>
    <row r="361" spans="1:57" hidden="1" outlineLevel="1">
      <c r="A361" t="s">
        <v>3050</v>
      </c>
      <c r="B361" t="s">
        <v>1533</v>
      </c>
      <c r="C361" s="1">
        <f t="shared" si="213"/>
        <v>2977</v>
      </c>
      <c r="D361" s="7">
        <f>IF(R361&gt;0,RANK(R361,(R361:T361,U361:AI361)),0)</f>
        <v>5</v>
      </c>
      <c r="E361" s="7">
        <f>IF(S361&gt;0,RANK(S361,(R361:T361,U361:AI361)),0)</f>
        <v>6</v>
      </c>
      <c r="F361" s="7">
        <f>IF(T361&gt;0,RANK(T361,(R361:T361,U361:AI361)),0)</f>
        <v>3</v>
      </c>
      <c r="G361" s="7">
        <f>IF(U361&gt;0,RANK(U361,(R361:T361,U361:AI361)),0)</f>
        <v>2</v>
      </c>
      <c r="H361" s="7">
        <f t="shared" si="214"/>
        <v>1</v>
      </c>
      <c r="I361" s="49">
        <f t="shared" si="215"/>
        <v>801</v>
      </c>
      <c r="J361" s="177">
        <f t="shared" si="212"/>
        <v>0.26906281491434331</v>
      </c>
      <c r="K361" s="2"/>
      <c r="L361" s="2">
        <f t="shared" si="216"/>
        <v>2.9224051058112193E-2</v>
      </c>
      <c r="M361" s="2">
        <f t="shared" si="217"/>
        <v>4.3668122270742356E-3</v>
      </c>
      <c r="N361" s="2">
        <f t="shared" si="218"/>
        <v>0.15552569701041316</v>
      </c>
      <c r="O361" s="2">
        <f t="shared" si="202"/>
        <v>0.23345649983204569</v>
      </c>
      <c r="P361" s="2">
        <f t="shared" si="219"/>
        <v>0.502519314746389</v>
      </c>
      <c r="Q361" s="2">
        <f t="shared" si="228"/>
        <v>7.4907625125965605E-2</v>
      </c>
      <c r="R361" s="1">
        <v>87</v>
      </c>
      <c r="S361" s="1">
        <v>13</v>
      </c>
      <c r="T361" s="1">
        <v>463</v>
      </c>
      <c r="U361" s="1">
        <v>695</v>
      </c>
      <c r="V361" s="1">
        <v>1496</v>
      </c>
      <c r="W361" s="1">
        <v>198</v>
      </c>
      <c r="X361" s="1">
        <v>3</v>
      </c>
      <c r="Y361" s="1">
        <v>2</v>
      </c>
      <c r="Z361" s="1">
        <v>5</v>
      </c>
      <c r="AD361" s="1">
        <v>12</v>
      </c>
      <c r="AF361" s="1">
        <v>0</v>
      </c>
      <c r="AG361" s="1">
        <v>2</v>
      </c>
      <c r="AH361" s="1">
        <v>1</v>
      </c>
      <c r="AK361" s="7">
        <f t="shared" si="220"/>
        <v>4</v>
      </c>
      <c r="AL361" s="7">
        <f t="shared" si="221"/>
        <v>8</v>
      </c>
      <c r="AM361" s="7">
        <f t="shared" si="222"/>
        <v>9</v>
      </c>
      <c r="AN361" s="2">
        <f t="shared" si="223"/>
        <v>6.6509909304669129E-2</v>
      </c>
      <c r="AO361" s="2">
        <f t="shared" si="224"/>
        <v>1.0077258985555929E-3</v>
      </c>
      <c r="AP361" s="2">
        <f t="shared" si="225"/>
        <v>6.7181726570372856E-4</v>
      </c>
      <c r="AR361" t="str">
        <f t="shared" si="226"/>
        <v>Emanuel</v>
      </c>
      <c r="AS361" t="s">
        <v>1533</v>
      </c>
      <c r="AT361" s="184">
        <v>12</v>
      </c>
      <c r="AV361" s="97">
        <v>13</v>
      </c>
      <c r="AW361" s="99">
        <v>107</v>
      </c>
      <c r="AX361" s="105">
        <f t="shared" si="227"/>
        <v>13107</v>
      </c>
      <c r="AZ361" s="7" t="s">
        <v>2951</v>
      </c>
      <c r="BA361" t="s">
        <v>3184</v>
      </c>
      <c r="BE361" s="1"/>
    </row>
    <row r="362" spans="1:57" hidden="1" outlineLevel="1">
      <c r="A362" t="s">
        <v>2384</v>
      </c>
      <c r="B362" t="s">
        <v>1533</v>
      </c>
      <c r="C362" s="1">
        <f t="shared" si="213"/>
        <v>1268</v>
      </c>
      <c r="D362" s="7">
        <f>IF(R362&gt;0,RANK(R362,(R362:T362,U362:AI362)),0)</f>
        <v>5</v>
      </c>
      <c r="E362" s="7">
        <f>IF(S362&gt;0,RANK(S362,(R362:T362,U362:AI362)),0)</f>
        <v>6</v>
      </c>
      <c r="F362" s="7">
        <f>IF(T362&gt;0,RANK(T362,(R362:T362,U362:AI362)),0)</f>
        <v>3</v>
      </c>
      <c r="G362" s="7">
        <f>IF(U362&gt;0,RANK(U362,(R362:T362,U362:AI362)),0)</f>
        <v>2</v>
      </c>
      <c r="H362" s="7">
        <f t="shared" si="214"/>
        <v>1</v>
      </c>
      <c r="I362" s="49">
        <f t="shared" si="215"/>
        <v>152</v>
      </c>
      <c r="J362" s="177">
        <f t="shared" si="212"/>
        <v>0.11987381703470032</v>
      </c>
      <c r="K362" s="2"/>
      <c r="L362" s="2">
        <f t="shared" si="216"/>
        <v>3.3123028391167195E-2</v>
      </c>
      <c r="M362" s="2">
        <f t="shared" si="217"/>
        <v>1.4195583596214511E-2</v>
      </c>
      <c r="N362" s="2">
        <f t="shared" si="218"/>
        <v>0.24369085173501578</v>
      </c>
      <c r="O362" s="2">
        <f t="shared" si="202"/>
        <v>0.25946372239747634</v>
      </c>
      <c r="P362" s="2">
        <f t="shared" si="219"/>
        <v>0.37933753943217663</v>
      </c>
      <c r="Q362" s="2">
        <f t="shared" si="228"/>
        <v>7.0189274447949479E-2</v>
      </c>
      <c r="R362" s="1">
        <v>42</v>
      </c>
      <c r="S362" s="1">
        <v>18</v>
      </c>
      <c r="T362" s="1">
        <v>309</v>
      </c>
      <c r="U362" s="1">
        <v>329</v>
      </c>
      <c r="V362" s="1">
        <v>481</v>
      </c>
      <c r="W362" s="1">
        <v>80</v>
      </c>
      <c r="X362" s="1">
        <v>2</v>
      </c>
      <c r="Y362" s="1">
        <v>2</v>
      </c>
      <c r="Z362" s="1">
        <v>1</v>
      </c>
      <c r="AD362" s="1">
        <v>4</v>
      </c>
      <c r="AF362" s="1">
        <v>0</v>
      </c>
      <c r="AG362" s="1">
        <v>0</v>
      </c>
      <c r="AH362" s="1">
        <v>0</v>
      </c>
      <c r="AK362" s="7">
        <f t="shared" si="220"/>
        <v>4</v>
      </c>
      <c r="AL362" s="7">
        <f t="shared" si="221"/>
        <v>7</v>
      </c>
      <c r="AM362" s="7">
        <f t="shared" si="222"/>
        <v>7</v>
      </c>
      <c r="AN362" s="2">
        <f t="shared" si="223"/>
        <v>6.3091482649842268E-2</v>
      </c>
      <c r="AO362" s="2">
        <f t="shared" si="224"/>
        <v>1.5772870662460567E-3</v>
      </c>
      <c r="AP362" s="2">
        <f t="shared" si="225"/>
        <v>1.5772870662460567E-3</v>
      </c>
      <c r="AR362" t="str">
        <f t="shared" si="226"/>
        <v>Evans</v>
      </c>
      <c r="AS362" t="s">
        <v>1533</v>
      </c>
      <c r="AT362" s="184">
        <v>12</v>
      </c>
      <c r="AV362" s="97">
        <v>13</v>
      </c>
      <c r="AW362" s="99">
        <v>109</v>
      </c>
      <c r="AX362" s="105">
        <f t="shared" si="227"/>
        <v>13109</v>
      </c>
      <c r="AZ362" s="7" t="s">
        <v>2951</v>
      </c>
      <c r="BA362" t="s">
        <v>3184</v>
      </c>
    </row>
    <row r="363" spans="1:57" hidden="1" outlineLevel="1">
      <c r="A363" t="s">
        <v>1055</v>
      </c>
      <c r="B363" t="s">
        <v>1533</v>
      </c>
      <c r="C363" s="1">
        <f t="shared" si="213"/>
        <v>5650</v>
      </c>
      <c r="D363" s="7">
        <f>IF(R363&gt;0,RANK(R363,(R363:T363,U363:AI363)),0)</f>
        <v>5</v>
      </c>
      <c r="E363" s="7">
        <f>IF(S363&gt;0,RANK(S363,(R363:T363,U363:AI363)),0)</f>
        <v>6</v>
      </c>
      <c r="F363" s="7">
        <f>IF(T363&gt;0,RANK(T363,(R363:T363,U363:AI363)),0)</f>
        <v>3</v>
      </c>
      <c r="G363" s="7">
        <f>IF(U363&gt;0,RANK(U363,(R363:T363,U363:AI363)),0)</f>
        <v>2</v>
      </c>
      <c r="H363" s="7">
        <f t="shared" si="214"/>
        <v>1</v>
      </c>
      <c r="I363" s="49">
        <f t="shared" si="215"/>
        <v>1863</v>
      </c>
      <c r="J363" s="177">
        <f t="shared" si="212"/>
        <v>0.32973451327433628</v>
      </c>
      <c r="K363" s="2"/>
      <c r="L363" s="2">
        <f t="shared" si="216"/>
        <v>3.8053097345132743E-2</v>
      </c>
      <c r="M363" s="2">
        <f t="shared" si="217"/>
        <v>5.4867256637168137E-3</v>
      </c>
      <c r="N363" s="2">
        <f t="shared" si="218"/>
        <v>0.15274336283185841</v>
      </c>
      <c r="O363" s="2">
        <f t="shared" si="202"/>
        <v>0.20230088495575221</v>
      </c>
      <c r="P363" s="2">
        <f t="shared" si="219"/>
        <v>0.5320353982300885</v>
      </c>
      <c r="Q363" s="2">
        <f t="shared" si="228"/>
        <v>6.9380530973451426E-2</v>
      </c>
      <c r="R363" s="1">
        <v>215</v>
      </c>
      <c r="S363" s="1">
        <v>31</v>
      </c>
      <c r="T363" s="1">
        <v>863</v>
      </c>
      <c r="U363" s="1">
        <v>1143</v>
      </c>
      <c r="V363" s="1">
        <v>3006</v>
      </c>
      <c r="W363" s="1">
        <v>351</v>
      </c>
      <c r="X363" s="1">
        <v>5</v>
      </c>
      <c r="Y363" s="1">
        <v>8</v>
      </c>
      <c r="Z363" s="1">
        <v>4</v>
      </c>
      <c r="AD363" s="1">
        <v>22</v>
      </c>
      <c r="AF363" s="1">
        <v>0</v>
      </c>
      <c r="AG363" s="1">
        <v>0</v>
      </c>
      <c r="AH363" s="1">
        <v>2</v>
      </c>
      <c r="AK363" s="7">
        <f t="shared" si="220"/>
        <v>4</v>
      </c>
      <c r="AL363" s="7">
        <f t="shared" si="221"/>
        <v>8</v>
      </c>
      <c r="AM363" s="7">
        <f t="shared" si="222"/>
        <v>7</v>
      </c>
      <c r="AN363" s="2">
        <f t="shared" si="223"/>
        <v>6.2123893805309735E-2</v>
      </c>
      <c r="AO363" s="2">
        <f t="shared" si="224"/>
        <v>8.8495575221238937E-4</v>
      </c>
      <c r="AP363" s="2">
        <f t="shared" si="225"/>
        <v>1.415929203539823E-3</v>
      </c>
      <c r="AR363" t="str">
        <f t="shared" si="226"/>
        <v>Fannin</v>
      </c>
      <c r="AS363" t="s">
        <v>1533</v>
      </c>
      <c r="AT363" s="184">
        <v>9</v>
      </c>
      <c r="AV363" s="97">
        <v>13</v>
      </c>
      <c r="AW363" s="99">
        <v>111</v>
      </c>
      <c r="AX363" s="105">
        <f t="shared" si="227"/>
        <v>13111</v>
      </c>
      <c r="AZ363" s="7" t="s">
        <v>2951</v>
      </c>
      <c r="BA363" t="s">
        <v>3184</v>
      </c>
    </row>
    <row r="364" spans="1:57" hidden="1" outlineLevel="1">
      <c r="A364" t="s">
        <v>30</v>
      </c>
      <c r="B364" t="s">
        <v>1533</v>
      </c>
      <c r="C364" s="1">
        <f t="shared" si="213"/>
        <v>24662</v>
      </c>
      <c r="D364" s="7">
        <f>IF(R364&gt;0,RANK(R364,(R364:T364,U364:AI364)),0)</f>
        <v>4</v>
      </c>
      <c r="E364" s="7">
        <f>IF(S364&gt;0,RANK(S364,(R364:T364,U364:AI364)),0)</f>
        <v>6</v>
      </c>
      <c r="F364" s="7">
        <f>IF(T364&gt;0,RANK(T364,(R364:T364,U364:AI364)),0)</f>
        <v>2</v>
      </c>
      <c r="G364" s="7">
        <f>IF(U364&gt;0,RANK(U364,(R364:T364,U364:AI364)),0)</f>
        <v>3</v>
      </c>
      <c r="H364" s="7">
        <f t="shared" si="214"/>
        <v>1</v>
      </c>
      <c r="I364" s="49">
        <f t="shared" si="215"/>
        <v>802</v>
      </c>
      <c r="J364" s="177">
        <f t="shared" si="212"/>
        <v>3.2519665882734569E-2</v>
      </c>
      <c r="K364" s="2"/>
      <c r="L364" s="2">
        <f t="shared" si="216"/>
        <v>7.0594436785337764E-2</v>
      </c>
      <c r="M364" s="2">
        <f t="shared" si="217"/>
        <v>5.0685264779823207E-3</v>
      </c>
      <c r="N364" s="2">
        <f t="shared" si="218"/>
        <v>0.29429892141756547</v>
      </c>
      <c r="O364" s="2">
        <f t="shared" si="202"/>
        <v>0.23570675533208985</v>
      </c>
      <c r="P364" s="2">
        <f t="shared" si="219"/>
        <v>0.32681858730030006</v>
      </c>
      <c r="Q364" s="2">
        <f t="shared" si="228"/>
        <v>6.7512772686724676E-2</v>
      </c>
      <c r="R364" s="1">
        <v>1741</v>
      </c>
      <c r="S364" s="1">
        <v>125</v>
      </c>
      <c r="T364" s="1">
        <v>7258</v>
      </c>
      <c r="U364" s="1">
        <v>5813</v>
      </c>
      <c r="V364" s="1">
        <v>8060</v>
      </c>
      <c r="W364" s="1">
        <v>1511</v>
      </c>
      <c r="X364" s="1">
        <v>33</v>
      </c>
      <c r="Y364" s="1">
        <v>23</v>
      </c>
      <c r="Z364" s="1">
        <v>40</v>
      </c>
      <c r="AD364" s="1">
        <v>35</v>
      </c>
      <c r="AF364" s="1">
        <v>16</v>
      </c>
      <c r="AG364" s="1">
        <v>4</v>
      </c>
      <c r="AH364" s="1">
        <v>3</v>
      </c>
      <c r="AK364" s="7">
        <f t="shared" si="220"/>
        <v>5</v>
      </c>
      <c r="AL364" s="7">
        <f t="shared" si="221"/>
        <v>8</v>
      </c>
      <c r="AM364" s="7">
        <f t="shared" si="222"/>
        <v>9</v>
      </c>
      <c r="AN364" s="2">
        <f t="shared" si="223"/>
        <v>6.1268348065850298E-2</v>
      </c>
      <c r="AO364" s="2">
        <f t="shared" si="224"/>
        <v>1.3380909901873326E-3</v>
      </c>
      <c r="AP364" s="2">
        <f t="shared" si="225"/>
        <v>9.3260887194874706E-4</v>
      </c>
      <c r="AR364" t="str">
        <f t="shared" si="226"/>
        <v>Fayette</v>
      </c>
      <c r="AS364" t="s">
        <v>1533</v>
      </c>
      <c r="AT364" s="184"/>
      <c r="AV364" s="97">
        <v>13</v>
      </c>
      <c r="AW364" s="99">
        <v>113</v>
      </c>
      <c r="AX364" s="105">
        <f t="shared" si="227"/>
        <v>13113</v>
      </c>
      <c r="AZ364" s="7" t="s">
        <v>2951</v>
      </c>
      <c r="BA364" t="s">
        <v>3184</v>
      </c>
    </row>
    <row r="365" spans="1:57" hidden="1" outlineLevel="1">
      <c r="A365" t="s">
        <v>3032</v>
      </c>
      <c r="B365" t="s">
        <v>1533</v>
      </c>
      <c r="C365" s="1">
        <f t="shared" si="213"/>
        <v>14142</v>
      </c>
      <c r="D365" s="7">
        <f>IF(R365&gt;0,RANK(R365,(R365:T365,U365:AI365)),0)</f>
        <v>5</v>
      </c>
      <c r="E365" s="7">
        <f>IF(S365&gt;0,RANK(S365,(R365:T365,U365:AI365)),0)</f>
        <v>6</v>
      </c>
      <c r="F365" s="7">
        <f>IF(T365&gt;0,RANK(T365,(R365:T365,U365:AI365)),0)</f>
        <v>2</v>
      </c>
      <c r="G365" s="7">
        <f>IF(U365&gt;0,RANK(U365,(R365:T365,U365:AI365)),0)</f>
        <v>3</v>
      </c>
      <c r="H365" s="7">
        <f t="shared" si="214"/>
        <v>1</v>
      </c>
      <c r="I365" s="49">
        <f t="shared" si="215"/>
        <v>2827</v>
      </c>
      <c r="J365" s="177">
        <f t="shared" si="212"/>
        <v>0.19990100410125866</v>
      </c>
      <c r="K365" s="2"/>
      <c r="L365" s="2">
        <f t="shared" si="216"/>
        <v>5.8619714326120773E-2</v>
      </c>
      <c r="M365" s="2">
        <f t="shared" si="217"/>
        <v>5.1619290057983314E-3</v>
      </c>
      <c r="N365" s="2">
        <f t="shared" si="218"/>
        <v>0.22288219488049782</v>
      </c>
      <c r="O365" s="2">
        <f t="shared" si="202"/>
        <v>0.20322443784471786</v>
      </c>
      <c r="P365" s="2">
        <f t="shared" si="219"/>
        <v>0.42278319898175648</v>
      </c>
      <c r="Q365" s="2">
        <f t="shared" si="228"/>
        <v>8.7328524961108711E-2</v>
      </c>
      <c r="R365" s="1">
        <v>829</v>
      </c>
      <c r="S365" s="1">
        <v>73</v>
      </c>
      <c r="T365" s="1">
        <v>3152</v>
      </c>
      <c r="U365" s="1">
        <v>2874</v>
      </c>
      <c r="V365" s="1">
        <v>5979</v>
      </c>
      <c r="W365" s="1">
        <v>1140</v>
      </c>
      <c r="X365" s="1">
        <v>12</v>
      </c>
      <c r="Y365" s="1">
        <v>16</v>
      </c>
      <c r="Z365" s="1">
        <v>27</v>
      </c>
      <c r="AD365" s="1">
        <v>32</v>
      </c>
      <c r="AF365" s="1">
        <v>5</v>
      </c>
      <c r="AG365" s="1">
        <v>1</v>
      </c>
      <c r="AH365" s="1">
        <v>2</v>
      </c>
      <c r="AK365" s="7">
        <f t="shared" si="220"/>
        <v>4</v>
      </c>
      <c r="AL365" s="7">
        <f t="shared" si="221"/>
        <v>9</v>
      </c>
      <c r="AM365" s="7">
        <f t="shared" si="222"/>
        <v>8</v>
      </c>
      <c r="AN365" s="2">
        <f t="shared" si="223"/>
        <v>8.0610946117946544E-2</v>
      </c>
      <c r="AO365" s="2">
        <f t="shared" si="224"/>
        <v>8.4853627492575306E-4</v>
      </c>
      <c r="AP365" s="2">
        <f t="shared" si="225"/>
        <v>1.131381699901004E-3</v>
      </c>
      <c r="AR365" t="str">
        <f t="shared" si="226"/>
        <v>Floyd</v>
      </c>
      <c r="AS365" t="s">
        <v>1533</v>
      </c>
      <c r="AT365" s="184">
        <v>14</v>
      </c>
      <c r="AV365" s="97">
        <v>13</v>
      </c>
      <c r="AW365" s="99">
        <v>115</v>
      </c>
      <c r="AX365" s="105">
        <f t="shared" si="227"/>
        <v>13115</v>
      </c>
      <c r="AZ365" s="7" t="s">
        <v>2951</v>
      </c>
      <c r="BA365" t="s">
        <v>3184</v>
      </c>
    </row>
    <row r="366" spans="1:57" hidden="1" outlineLevel="1">
      <c r="A366" t="s">
        <v>3033</v>
      </c>
      <c r="B366" t="s">
        <v>1533</v>
      </c>
      <c r="C366" s="1">
        <f t="shared" si="213"/>
        <v>42318</v>
      </c>
      <c r="D366" s="7">
        <f>IF(R366&gt;0,RANK(R366,(R366:T366,U366:AI366)),0)</f>
        <v>4</v>
      </c>
      <c r="E366" s="7">
        <f>IF(S366&gt;0,RANK(S366,(R366:T366,U366:AI366)),0)</f>
        <v>6</v>
      </c>
      <c r="F366" s="7">
        <f>IF(T366&gt;0,RANK(T366,(R366:T366,U366:AI366)),0)</f>
        <v>2</v>
      </c>
      <c r="G366" s="7">
        <f>IF(U366&gt;0,RANK(U366,(R366:T366,U366:AI366)),0)</f>
        <v>3</v>
      </c>
      <c r="H366" s="7">
        <f t="shared" si="214"/>
        <v>1</v>
      </c>
      <c r="I366" s="49">
        <f t="shared" si="215"/>
        <v>3664</v>
      </c>
      <c r="J366" s="177">
        <f t="shared" si="212"/>
        <v>8.6582541708020225E-2</v>
      </c>
      <c r="K366" s="2"/>
      <c r="L366" s="2">
        <f t="shared" si="216"/>
        <v>5.3877782503899053E-2</v>
      </c>
      <c r="M366" s="2">
        <f t="shared" si="217"/>
        <v>5.1987333994990307E-3</v>
      </c>
      <c r="N366" s="2">
        <f t="shared" si="218"/>
        <v>0.28526867999432864</v>
      </c>
      <c r="O366" s="2">
        <f t="shared" si="202"/>
        <v>0.23599886573089465</v>
      </c>
      <c r="P366" s="2">
        <f t="shared" si="219"/>
        <v>0.37185122170234886</v>
      </c>
      <c r="Q366" s="2">
        <f t="shared" si="228"/>
        <v>4.7804716669029634E-2</v>
      </c>
      <c r="R366" s="1">
        <v>2280</v>
      </c>
      <c r="S366" s="1">
        <v>220</v>
      </c>
      <c r="T366" s="1">
        <v>12072</v>
      </c>
      <c r="U366" s="1">
        <v>9987</v>
      </c>
      <c r="V366" s="1">
        <v>15736</v>
      </c>
      <c r="W366" s="1">
        <v>1776</v>
      </c>
      <c r="X366" s="1">
        <v>34</v>
      </c>
      <c r="Y366" s="1">
        <v>45</v>
      </c>
      <c r="Z366" s="1">
        <v>90</v>
      </c>
      <c r="AD366" s="1">
        <v>46</v>
      </c>
      <c r="AF366" s="1">
        <v>21</v>
      </c>
      <c r="AG366" s="1">
        <v>3</v>
      </c>
      <c r="AH366" s="1">
        <v>8</v>
      </c>
      <c r="AK366" s="7">
        <f t="shared" si="220"/>
        <v>5</v>
      </c>
      <c r="AL366" s="7">
        <f t="shared" si="221"/>
        <v>9</v>
      </c>
      <c r="AM366" s="7">
        <f t="shared" si="222"/>
        <v>8</v>
      </c>
      <c r="AN366" s="2">
        <f t="shared" si="223"/>
        <v>4.1967956897773995E-2</v>
      </c>
      <c r="AO366" s="2">
        <f t="shared" si="224"/>
        <v>8.0344061628621389E-4</v>
      </c>
      <c r="AP366" s="2">
        <f t="shared" si="225"/>
        <v>1.0633772862611655E-3</v>
      </c>
      <c r="AR366" t="str">
        <f t="shared" si="226"/>
        <v>Forsyth</v>
      </c>
      <c r="AS366" t="s">
        <v>1533</v>
      </c>
      <c r="AT366" s="184"/>
      <c r="AV366" s="97">
        <v>13</v>
      </c>
      <c r="AW366" s="99">
        <v>117</v>
      </c>
      <c r="AX366" s="105">
        <f t="shared" si="227"/>
        <v>13117</v>
      </c>
      <c r="AZ366" s="7" t="s">
        <v>2951</v>
      </c>
      <c r="BA366" t="s">
        <v>3184</v>
      </c>
    </row>
    <row r="367" spans="1:57" hidden="1" outlineLevel="1">
      <c r="A367" t="s">
        <v>2409</v>
      </c>
      <c r="B367" t="s">
        <v>1533</v>
      </c>
      <c r="C367" s="1">
        <f t="shared" si="213"/>
        <v>4350</v>
      </c>
      <c r="D367" s="7">
        <f>IF(R367&gt;0,RANK(R367,(R367:T367,U367:AI367)),0)</f>
        <v>5</v>
      </c>
      <c r="E367" s="7">
        <f>IF(S367&gt;0,RANK(S367,(R367:T367,U367:AI367)),0)</f>
        <v>6</v>
      </c>
      <c r="F367" s="7">
        <f>IF(T367&gt;0,RANK(T367,(R367:T367,U367:AI367)),0)</f>
        <v>3</v>
      </c>
      <c r="G367" s="7">
        <f>IF(U367&gt;0,RANK(U367,(R367:T367,U367:AI367)),0)</f>
        <v>2</v>
      </c>
      <c r="H367" s="7">
        <f t="shared" si="214"/>
        <v>1</v>
      </c>
      <c r="I367" s="49">
        <f t="shared" si="215"/>
        <v>902</v>
      </c>
      <c r="J367" s="177">
        <f t="shared" si="212"/>
        <v>0.20735632183908045</v>
      </c>
      <c r="K367" s="2"/>
      <c r="L367" s="2">
        <f t="shared" si="216"/>
        <v>3.4252873563218392E-2</v>
      </c>
      <c r="M367" s="2">
        <f t="shared" si="217"/>
        <v>6.8965517241379309E-3</v>
      </c>
      <c r="N367" s="2">
        <f t="shared" si="218"/>
        <v>0.1696551724137931</v>
      </c>
      <c r="O367" s="2">
        <f t="shared" si="202"/>
        <v>0.25218390804597701</v>
      </c>
      <c r="P367" s="2">
        <f t="shared" si="219"/>
        <v>0.45954022988505749</v>
      </c>
      <c r="Q367" s="2">
        <f t="shared" si="228"/>
        <v>7.747126436781604E-2</v>
      </c>
      <c r="R367" s="1">
        <v>149</v>
      </c>
      <c r="S367" s="1">
        <v>30</v>
      </c>
      <c r="T367" s="1">
        <v>738</v>
      </c>
      <c r="U367" s="1">
        <v>1097</v>
      </c>
      <c r="V367" s="1">
        <v>1999</v>
      </c>
      <c r="W367" s="1">
        <v>304</v>
      </c>
      <c r="X367" s="1">
        <v>2</v>
      </c>
      <c r="Y367" s="1">
        <v>5</v>
      </c>
      <c r="Z367" s="1">
        <v>8</v>
      </c>
      <c r="AD367" s="1">
        <v>15</v>
      </c>
      <c r="AF367" s="1">
        <v>0</v>
      </c>
      <c r="AG367" s="1">
        <v>3</v>
      </c>
      <c r="AH367" s="1">
        <v>0</v>
      </c>
      <c r="AK367" s="7">
        <f t="shared" si="220"/>
        <v>4</v>
      </c>
      <c r="AL367" s="7">
        <f t="shared" si="221"/>
        <v>9</v>
      </c>
      <c r="AM367" s="7">
        <f t="shared" si="222"/>
        <v>8</v>
      </c>
      <c r="AN367" s="2">
        <f t="shared" si="223"/>
        <v>6.9885057471264361E-2</v>
      </c>
      <c r="AO367" s="2">
        <f t="shared" si="224"/>
        <v>4.5977011494252872E-4</v>
      </c>
      <c r="AP367" s="2">
        <f t="shared" si="225"/>
        <v>1.1494252873563218E-3</v>
      </c>
      <c r="AR367" t="str">
        <f t="shared" si="226"/>
        <v>Franklin</v>
      </c>
      <c r="AS367" t="s">
        <v>1533</v>
      </c>
      <c r="AT367" s="184">
        <v>9</v>
      </c>
      <c r="AV367" s="97">
        <v>13</v>
      </c>
      <c r="AW367" s="99">
        <v>119</v>
      </c>
      <c r="AX367" s="105">
        <f t="shared" si="227"/>
        <v>13119</v>
      </c>
      <c r="AZ367" s="7" t="s">
        <v>2951</v>
      </c>
      <c r="BA367" t="s">
        <v>3184</v>
      </c>
    </row>
    <row r="368" spans="1:57" hidden="1" outlineLevel="1">
      <c r="A368" t="s">
        <v>3217</v>
      </c>
      <c r="B368" t="s">
        <v>1533</v>
      </c>
      <c r="C368" s="1">
        <f t="shared" si="213"/>
        <v>84794</v>
      </c>
      <c r="D368" s="7">
        <f>IF(R368&gt;0,RANK(R368,(R368:T368,U368:AI368)),0)</f>
        <v>4</v>
      </c>
      <c r="E368" s="7">
        <f>IF(S368&gt;0,RANK(S368,(R368:T368,U368:AI368)),0)</f>
        <v>6</v>
      </c>
      <c r="F368" s="7">
        <f>IF(T368&gt;0,RANK(T368,(R368:T368,U368:AI368)),0)</f>
        <v>1</v>
      </c>
      <c r="G368" s="7">
        <f>IF(U368&gt;0,RANK(U368,(R368:T368,U368:AI368)),0)</f>
        <v>3</v>
      </c>
      <c r="H368" s="7">
        <f t="shared" si="214"/>
        <v>2</v>
      </c>
      <c r="I368" s="49">
        <f t="shared" si="215"/>
        <v>12804</v>
      </c>
      <c r="J368" s="177">
        <f t="shared" si="212"/>
        <v>0.15100125008844967</v>
      </c>
      <c r="K368" s="2"/>
      <c r="L368" s="2">
        <f t="shared" si="216"/>
        <v>0.12533905700875062</v>
      </c>
      <c r="M368" s="2">
        <f t="shared" si="217"/>
        <v>6.5216878552727788E-3</v>
      </c>
      <c r="N368" s="2">
        <f t="shared" si="218"/>
        <v>0.41659787249097813</v>
      </c>
      <c r="O368" s="2">
        <f t="shared" si="202"/>
        <v>0.1454937849376135</v>
      </c>
      <c r="P368" s="2">
        <f t="shared" si="219"/>
        <v>0.26559662240252846</v>
      </c>
      <c r="Q368" s="2">
        <f t="shared" si="228"/>
        <v>4.0450975304856585E-2</v>
      </c>
      <c r="R368" s="1">
        <v>10628</v>
      </c>
      <c r="S368" s="1">
        <v>553</v>
      </c>
      <c r="T368" s="1">
        <v>35325</v>
      </c>
      <c r="U368" s="1">
        <v>12337</v>
      </c>
      <c r="V368" s="1">
        <v>22521</v>
      </c>
      <c r="W368" s="1">
        <v>2772</v>
      </c>
      <c r="X368" s="1">
        <v>127</v>
      </c>
      <c r="Y368" s="1">
        <v>112</v>
      </c>
      <c r="Z368" s="1">
        <v>229</v>
      </c>
      <c r="AD368" s="1">
        <v>91</v>
      </c>
      <c r="AF368" s="1">
        <v>30</v>
      </c>
      <c r="AG368" s="1">
        <v>39</v>
      </c>
      <c r="AH368" s="1">
        <v>30</v>
      </c>
      <c r="AK368" s="7">
        <f t="shared" si="220"/>
        <v>5</v>
      </c>
      <c r="AL368" s="7">
        <f t="shared" si="221"/>
        <v>8</v>
      </c>
      <c r="AM368" s="7">
        <f t="shared" si="222"/>
        <v>9</v>
      </c>
      <c r="AN368" s="2">
        <f t="shared" si="223"/>
        <v>3.2690992287190135E-2</v>
      </c>
      <c r="AO368" s="2">
        <f t="shared" si="224"/>
        <v>1.4977474821331698E-3</v>
      </c>
      <c r="AP368" s="2">
        <f t="shared" si="225"/>
        <v>1.3208481732198032E-3</v>
      </c>
      <c r="AR368" t="str">
        <f t="shared" si="226"/>
        <v>Fulton</v>
      </c>
      <c r="AS368" t="s">
        <v>1533</v>
      </c>
      <c r="AT368" s="184"/>
      <c r="AV368" s="97">
        <v>13</v>
      </c>
      <c r="AW368" s="99">
        <v>121</v>
      </c>
      <c r="AX368" s="105">
        <f t="shared" si="227"/>
        <v>13121</v>
      </c>
      <c r="AZ368" s="7" t="s">
        <v>2951</v>
      </c>
      <c r="BA368" t="s">
        <v>3184</v>
      </c>
    </row>
    <row r="369" spans="1:53" hidden="1" outlineLevel="1">
      <c r="A369" t="s">
        <v>2542</v>
      </c>
      <c r="B369" t="s">
        <v>1533</v>
      </c>
      <c r="C369" s="1">
        <f t="shared" si="213"/>
        <v>6467</v>
      </c>
      <c r="D369" s="7">
        <f>IF(R369&gt;0,RANK(R369,(R369:T369,U369:AI369)),0)</f>
        <v>5</v>
      </c>
      <c r="E369" s="7">
        <f>IF(S369&gt;0,RANK(S369,(R369:T369,U369:AI369)),0)</f>
        <v>6</v>
      </c>
      <c r="F369" s="7">
        <f>IF(T369&gt;0,RANK(T369,(R369:T369,U369:AI369)),0)</f>
        <v>3</v>
      </c>
      <c r="G369" s="7">
        <f>IF(U369&gt;0,RANK(U369,(R369:T369,U369:AI369)),0)</f>
        <v>2</v>
      </c>
      <c r="H369" s="7">
        <f t="shared" si="214"/>
        <v>1</v>
      </c>
      <c r="I369" s="49">
        <f t="shared" si="215"/>
        <v>2008</v>
      </c>
      <c r="J369" s="177">
        <f t="shared" si="212"/>
        <v>0.310499458790784</v>
      </c>
      <c r="K369" s="2"/>
      <c r="L369" s="2">
        <f t="shared" si="216"/>
        <v>3.5874439461883408E-2</v>
      </c>
      <c r="M369" s="2">
        <f t="shared" si="217"/>
        <v>5.4120921601979281E-3</v>
      </c>
      <c r="N369" s="2">
        <f t="shared" si="218"/>
        <v>0.17921756610483996</v>
      </c>
      <c r="O369" s="2">
        <f t="shared" si="202"/>
        <v>0.20596876449667542</v>
      </c>
      <c r="P369" s="2">
        <f t="shared" si="219"/>
        <v>0.51646822328745945</v>
      </c>
      <c r="Q369" s="2">
        <f t="shared" si="228"/>
        <v>5.7058914488943846E-2</v>
      </c>
      <c r="R369" s="1">
        <v>232</v>
      </c>
      <c r="S369" s="1">
        <v>35</v>
      </c>
      <c r="T369" s="1">
        <v>1159</v>
      </c>
      <c r="U369" s="1">
        <v>1332</v>
      </c>
      <c r="V369" s="1">
        <v>3340</v>
      </c>
      <c r="W369" s="1">
        <v>319</v>
      </c>
      <c r="X369" s="1">
        <v>6</v>
      </c>
      <c r="Y369" s="1">
        <v>3</v>
      </c>
      <c r="Z369" s="1">
        <v>14</v>
      </c>
      <c r="AD369" s="1">
        <v>21</v>
      </c>
      <c r="AF369" s="1">
        <v>4</v>
      </c>
      <c r="AG369" s="1">
        <v>2</v>
      </c>
      <c r="AH369" s="1">
        <v>0</v>
      </c>
      <c r="AK369" s="7">
        <f t="shared" si="220"/>
        <v>4</v>
      </c>
      <c r="AL369" s="7">
        <f t="shared" si="221"/>
        <v>8</v>
      </c>
      <c r="AM369" s="7">
        <f t="shared" si="222"/>
        <v>9</v>
      </c>
      <c r="AN369" s="2">
        <f t="shared" si="223"/>
        <v>4.9327354260089683E-2</v>
      </c>
      <c r="AO369" s="2">
        <f t="shared" si="224"/>
        <v>9.2778722746250197E-4</v>
      </c>
      <c r="AP369" s="2">
        <f t="shared" si="225"/>
        <v>4.6389361373125099E-4</v>
      </c>
      <c r="AR369" t="str">
        <f t="shared" si="226"/>
        <v>Gilmer</v>
      </c>
      <c r="AS369" t="s">
        <v>1533</v>
      </c>
      <c r="AT369" s="184">
        <v>9</v>
      </c>
      <c r="AV369" s="97">
        <v>13</v>
      </c>
      <c r="AW369" s="99">
        <v>123</v>
      </c>
      <c r="AX369" s="105">
        <f t="shared" si="227"/>
        <v>13123</v>
      </c>
      <c r="AZ369" s="7" t="s">
        <v>2951</v>
      </c>
      <c r="BA369" t="s">
        <v>3184</v>
      </c>
    </row>
    <row r="370" spans="1:53" hidden="1" outlineLevel="1">
      <c r="A370" t="s">
        <v>758</v>
      </c>
      <c r="B370" t="s">
        <v>1533</v>
      </c>
      <c r="C370" s="1">
        <f t="shared" si="213"/>
        <v>691</v>
      </c>
      <c r="D370" s="7">
        <f>IF(R370&gt;0,RANK(R370,(R370:T370,U370:AI370)),0)</f>
        <v>5</v>
      </c>
      <c r="E370" s="7">
        <f>IF(S370&gt;0,RANK(S370,(R370:T370,U370:AI370)),0)</f>
        <v>5</v>
      </c>
      <c r="F370" s="7">
        <f>IF(T370&gt;0,RANK(T370,(R370:T370,U370:AI370)),0)</f>
        <v>3</v>
      </c>
      <c r="G370" s="7">
        <f>IF(U370&gt;0,RANK(U370,(R370:T370,U370:AI370)),0)</f>
        <v>2</v>
      </c>
      <c r="H370" s="7">
        <f t="shared" si="214"/>
        <v>1</v>
      </c>
      <c r="I370" s="49">
        <f t="shared" si="215"/>
        <v>276</v>
      </c>
      <c r="J370" s="177">
        <f t="shared" si="212"/>
        <v>0.39942112879884228</v>
      </c>
      <c r="K370" s="2"/>
      <c r="L370" s="2">
        <f t="shared" si="216"/>
        <v>1.4471780028943559E-2</v>
      </c>
      <c r="M370" s="2">
        <f t="shared" si="217"/>
        <v>1.4471780028943559E-2</v>
      </c>
      <c r="N370" s="2">
        <f t="shared" si="218"/>
        <v>0.12735166425470332</v>
      </c>
      <c r="O370" s="2">
        <f t="shared" si="202"/>
        <v>0.18668596237337193</v>
      </c>
      <c r="P370" s="2">
        <f t="shared" si="219"/>
        <v>0.58610709117221416</v>
      </c>
      <c r="Q370" s="2">
        <f t="shared" si="228"/>
        <v>7.0911722141823397E-2</v>
      </c>
      <c r="R370" s="1">
        <v>10</v>
      </c>
      <c r="S370" s="1">
        <v>10</v>
      </c>
      <c r="T370" s="1">
        <v>88</v>
      </c>
      <c r="U370" s="1">
        <v>129</v>
      </c>
      <c r="V370" s="1">
        <v>405</v>
      </c>
      <c r="W370" s="1">
        <v>42</v>
      </c>
      <c r="X370" s="1">
        <v>3</v>
      </c>
      <c r="Y370" s="1">
        <v>1</v>
      </c>
      <c r="Z370" s="1">
        <v>1</v>
      </c>
      <c r="AD370" s="1">
        <v>1</v>
      </c>
      <c r="AF370" s="1">
        <v>0</v>
      </c>
      <c r="AG370" s="1">
        <v>1</v>
      </c>
      <c r="AH370" s="1">
        <v>0</v>
      </c>
      <c r="AK370" s="7">
        <f t="shared" si="220"/>
        <v>4</v>
      </c>
      <c r="AL370" s="7">
        <f t="shared" si="221"/>
        <v>7</v>
      </c>
      <c r="AM370" s="7">
        <f t="shared" si="222"/>
        <v>8</v>
      </c>
      <c r="AN370" s="2">
        <f t="shared" si="223"/>
        <v>6.0781476121562955E-2</v>
      </c>
      <c r="AO370" s="2">
        <f t="shared" si="224"/>
        <v>4.3415340086830683E-3</v>
      </c>
      <c r="AP370" s="2">
        <f t="shared" si="225"/>
        <v>1.4471780028943559E-3</v>
      </c>
      <c r="AR370" t="str">
        <f t="shared" si="226"/>
        <v>Glascock</v>
      </c>
      <c r="AS370" t="s">
        <v>1533</v>
      </c>
      <c r="AT370" s="184">
        <v>10</v>
      </c>
      <c r="AV370" s="97">
        <v>13</v>
      </c>
      <c r="AW370" s="99">
        <v>125</v>
      </c>
      <c r="AX370" s="105">
        <f t="shared" si="227"/>
        <v>13125</v>
      </c>
      <c r="AZ370" s="7" t="s">
        <v>2951</v>
      </c>
      <c r="BA370" t="s">
        <v>3184</v>
      </c>
    </row>
    <row r="371" spans="1:53" hidden="1" outlineLevel="1">
      <c r="A371" t="s">
        <v>1174</v>
      </c>
      <c r="B371" t="s">
        <v>1533</v>
      </c>
      <c r="C371" s="1">
        <f t="shared" si="213"/>
        <v>12642</v>
      </c>
      <c r="D371" s="7">
        <f>IF(R371&gt;0,RANK(R371,(R371:T371,U371:AI371)),0)</f>
        <v>4</v>
      </c>
      <c r="E371" s="7">
        <f>IF(S371&gt;0,RANK(S371,(R371:T371,U371:AI371)),0)</f>
        <v>6</v>
      </c>
      <c r="F371" s="7">
        <f>IF(T371&gt;0,RANK(T371,(R371:T371,U371:AI371)),0)</f>
        <v>3</v>
      </c>
      <c r="G371" s="7">
        <f>IF(U371&gt;0,RANK(U371,(R371:T371,U371:AI371)),0)</f>
        <v>2</v>
      </c>
      <c r="H371" s="7">
        <f t="shared" si="214"/>
        <v>1</v>
      </c>
      <c r="I371" s="49">
        <f t="shared" si="215"/>
        <v>2967</v>
      </c>
      <c r="J371" s="177">
        <f t="shared" si="212"/>
        <v>0.23469387755102042</v>
      </c>
      <c r="K371" s="2"/>
      <c r="L371" s="2">
        <f t="shared" si="216"/>
        <v>7.4671729156778985E-2</v>
      </c>
      <c r="M371" s="2">
        <f t="shared" si="217"/>
        <v>7.9101408005062494E-3</v>
      </c>
      <c r="N371" s="2">
        <f t="shared" si="218"/>
        <v>0.20115488055687392</v>
      </c>
      <c r="O371" s="2">
        <f t="shared" si="202"/>
        <v>0.20321151716500555</v>
      </c>
      <c r="P371" s="2">
        <f t="shared" si="219"/>
        <v>0.43790539471602596</v>
      </c>
      <c r="Q371" s="2">
        <f t="shared" si="228"/>
        <v>7.5146337604809377E-2</v>
      </c>
      <c r="R371" s="1">
        <v>944</v>
      </c>
      <c r="S371" s="1">
        <v>100</v>
      </c>
      <c r="T371" s="1">
        <v>2543</v>
      </c>
      <c r="U371" s="1">
        <v>2569</v>
      </c>
      <c r="V371" s="1">
        <v>5536</v>
      </c>
      <c r="W371" s="1">
        <v>853</v>
      </c>
      <c r="X371" s="1">
        <v>8</v>
      </c>
      <c r="Y371" s="1">
        <v>19</v>
      </c>
      <c r="Z371" s="1">
        <v>31</v>
      </c>
      <c r="AD371" s="1">
        <v>23</v>
      </c>
      <c r="AF371" s="1">
        <v>8</v>
      </c>
      <c r="AG371" s="1">
        <v>4</v>
      </c>
      <c r="AH371" s="1">
        <v>4</v>
      </c>
      <c r="AK371" s="7">
        <f t="shared" si="220"/>
        <v>5</v>
      </c>
      <c r="AL371" s="7">
        <f t="shared" si="221"/>
        <v>9</v>
      </c>
      <c r="AM371" s="7">
        <f t="shared" si="222"/>
        <v>8</v>
      </c>
      <c r="AN371" s="2">
        <f t="shared" si="223"/>
        <v>6.7473501028318297E-2</v>
      </c>
      <c r="AO371" s="2">
        <f t="shared" si="224"/>
        <v>6.3281126404049991E-4</v>
      </c>
      <c r="AP371" s="2">
        <f t="shared" si="225"/>
        <v>1.5029267520961873E-3</v>
      </c>
      <c r="AR371" t="str">
        <f t="shared" si="226"/>
        <v>Glynn</v>
      </c>
      <c r="AS371" t="s">
        <v>1533</v>
      </c>
      <c r="AT371" s="184">
        <v>1</v>
      </c>
      <c r="AV371" s="97">
        <v>13</v>
      </c>
      <c r="AW371" s="99">
        <v>127</v>
      </c>
      <c r="AX371" s="105">
        <f t="shared" si="227"/>
        <v>13127</v>
      </c>
      <c r="AZ371" s="7" t="s">
        <v>2951</v>
      </c>
      <c r="BA371" t="s">
        <v>3184</v>
      </c>
    </row>
    <row r="372" spans="1:53" hidden="1" outlineLevel="1">
      <c r="A372" t="s">
        <v>193</v>
      </c>
      <c r="B372" t="s">
        <v>1533</v>
      </c>
      <c r="C372" s="1">
        <f t="shared" si="213"/>
        <v>8598</v>
      </c>
      <c r="D372" s="7">
        <f>IF(R372&gt;0,RANK(R372,(R372:T372,U372:AI372)),0)</f>
        <v>5</v>
      </c>
      <c r="E372" s="7">
        <f>IF(S372&gt;0,RANK(S372,(R372:T372,U372:AI372)),0)</f>
        <v>6</v>
      </c>
      <c r="F372" s="7">
        <f>IF(T372&gt;0,RANK(T372,(R372:T372,U372:AI372)),0)</f>
        <v>3</v>
      </c>
      <c r="G372" s="7">
        <f>IF(U372&gt;0,RANK(U372,(R372:T372,U372:AI372)),0)</f>
        <v>2</v>
      </c>
      <c r="H372" s="7">
        <f t="shared" si="214"/>
        <v>1</v>
      </c>
      <c r="I372" s="49">
        <f t="shared" si="215"/>
        <v>2740</v>
      </c>
      <c r="J372" s="177">
        <f t="shared" si="212"/>
        <v>0.31867876250290766</v>
      </c>
      <c r="K372" s="2"/>
      <c r="L372" s="2">
        <f t="shared" si="216"/>
        <v>4.1404977901837635E-2</v>
      </c>
      <c r="M372" s="2">
        <f t="shared" si="217"/>
        <v>6.2805303558967204E-3</v>
      </c>
      <c r="N372" s="2">
        <f t="shared" si="218"/>
        <v>0.16596882996045592</v>
      </c>
      <c r="O372" s="2">
        <f t="shared" ref="O372:O435" si="229">IF($C372=0,"-",U372/$C372)</f>
        <v>0.18690393114677831</v>
      </c>
      <c r="P372" s="2">
        <f t="shared" si="219"/>
        <v>0.505582693649686</v>
      </c>
      <c r="Q372" s="2">
        <f t="shared" si="228"/>
        <v>9.3859036985345479E-2</v>
      </c>
      <c r="R372" s="1">
        <v>356</v>
      </c>
      <c r="S372" s="1">
        <v>54</v>
      </c>
      <c r="T372" s="1">
        <v>1427</v>
      </c>
      <c r="U372" s="1">
        <v>1607</v>
      </c>
      <c r="V372" s="1">
        <v>4347</v>
      </c>
      <c r="W372" s="1">
        <v>736</v>
      </c>
      <c r="X372" s="1">
        <v>6</v>
      </c>
      <c r="Y372" s="1">
        <v>9</v>
      </c>
      <c r="Z372" s="1">
        <v>17</v>
      </c>
      <c r="AD372" s="1">
        <v>33</v>
      </c>
      <c r="AF372" s="1">
        <v>5</v>
      </c>
      <c r="AG372" s="1">
        <v>0</v>
      </c>
      <c r="AH372" s="1">
        <v>1</v>
      </c>
      <c r="AK372" s="7">
        <f t="shared" si="220"/>
        <v>4</v>
      </c>
      <c r="AL372" s="7">
        <f t="shared" si="221"/>
        <v>9</v>
      </c>
      <c r="AM372" s="7">
        <f t="shared" si="222"/>
        <v>8</v>
      </c>
      <c r="AN372" s="2">
        <f t="shared" si="223"/>
        <v>8.5601302628518255E-2</v>
      </c>
      <c r="AO372" s="2">
        <f t="shared" si="224"/>
        <v>6.9783670621074664E-4</v>
      </c>
      <c r="AP372" s="2">
        <f t="shared" si="225"/>
        <v>1.0467550593161201E-3</v>
      </c>
      <c r="AR372" t="str">
        <f t="shared" si="226"/>
        <v>Gordon</v>
      </c>
      <c r="AS372" t="s">
        <v>1533</v>
      </c>
      <c r="AT372" s="184">
        <v>14</v>
      </c>
      <c r="AV372" s="97">
        <v>13</v>
      </c>
      <c r="AW372" s="99">
        <v>129</v>
      </c>
      <c r="AX372" s="105">
        <f t="shared" si="227"/>
        <v>13129</v>
      </c>
      <c r="AZ372" s="7" t="s">
        <v>2951</v>
      </c>
      <c r="BA372" t="s">
        <v>3184</v>
      </c>
    </row>
    <row r="373" spans="1:53" hidden="1" outlineLevel="1">
      <c r="A373" t="s">
        <v>497</v>
      </c>
      <c r="B373" t="s">
        <v>1533</v>
      </c>
      <c r="C373" s="1">
        <f t="shared" ref="C373:C404" si="230">SUM(R373:AI373)</f>
        <v>3201</v>
      </c>
      <c r="D373" s="7">
        <f>IF(R373&gt;0,RANK(R373,(R373:T373,U373:AI373)),0)</f>
        <v>5</v>
      </c>
      <c r="E373" s="7">
        <f>IF(S373&gt;0,RANK(S373,(R373:T373,U373:AI373)),0)</f>
        <v>6</v>
      </c>
      <c r="F373" s="7">
        <f>IF(T373&gt;0,RANK(T373,(R373:T373,U373:AI373)),0)</f>
        <v>3</v>
      </c>
      <c r="G373" s="7">
        <f>IF(U373&gt;0,RANK(U373,(R373:T373,U373:AI373)),0)</f>
        <v>2</v>
      </c>
      <c r="H373" s="7">
        <f t="shared" ref="H373:H404" si="231">IF(V373&gt;0,RANK(V373,(R373:AB373)),0)</f>
        <v>1</v>
      </c>
      <c r="I373" s="49">
        <f t="shared" ref="I373:I404" si="232">MAX(R373:AA373)-LARGE(R373:AA373,2)</f>
        <v>617</v>
      </c>
      <c r="J373" s="177">
        <f t="shared" si="212"/>
        <v>0.19275226491721337</v>
      </c>
      <c r="K373" s="2"/>
      <c r="L373" s="2">
        <f t="shared" ref="L373:L404" si="233">IF($C373=0,"-",R373/$C373)</f>
        <v>3.4051858794126838E-2</v>
      </c>
      <c r="M373" s="2">
        <f t="shared" ref="M373:M404" si="234">IF($C373=0,"-",S373/$C373)</f>
        <v>9.9968759762574192E-3</v>
      </c>
      <c r="N373" s="2">
        <f t="shared" ref="N373:N404" si="235">IF($C373=0,"-",T373/$C373)</f>
        <v>0.17338331771321461</v>
      </c>
      <c r="O373" s="2">
        <f t="shared" si="229"/>
        <v>0.25148391127772574</v>
      </c>
      <c r="P373" s="2">
        <f t="shared" ref="P373:P404" si="236">IF($C373=0,"-",V373/$C373)</f>
        <v>0.4442361761949391</v>
      </c>
      <c r="Q373" s="2">
        <f t="shared" si="228"/>
        <v>8.6847860043736291E-2</v>
      </c>
      <c r="R373" s="1">
        <v>109</v>
      </c>
      <c r="S373" s="1">
        <v>32</v>
      </c>
      <c r="T373" s="1">
        <v>555</v>
      </c>
      <c r="U373" s="1">
        <v>805</v>
      </c>
      <c r="V373" s="1">
        <v>1422</v>
      </c>
      <c r="W373" s="1">
        <v>259</v>
      </c>
      <c r="X373" s="1">
        <v>1</v>
      </c>
      <c r="Y373" s="1">
        <v>3</v>
      </c>
      <c r="Z373" s="1">
        <v>5</v>
      </c>
      <c r="AD373" s="1">
        <v>9</v>
      </c>
      <c r="AF373" s="1">
        <v>1</v>
      </c>
      <c r="AG373" s="1">
        <v>0</v>
      </c>
      <c r="AH373" s="1">
        <v>0</v>
      </c>
      <c r="AK373" s="7">
        <f t="shared" ref="AK373:AK404" si="237">IF(W373&gt;0,RANK(W373,(R373:AB373)),0)</f>
        <v>4</v>
      </c>
      <c r="AL373" s="7">
        <f t="shared" ref="AL373:AL404" si="238">IF(X373&gt;0,RANK(X373,(R373:AB373)),0)</f>
        <v>9</v>
      </c>
      <c r="AM373" s="7">
        <f t="shared" ref="AM373:AM404" si="239">IF(Y373&gt;0,RANK(Y373,(R373:AB373)),0)</f>
        <v>8</v>
      </c>
      <c r="AN373" s="2">
        <f t="shared" ref="AN373:AN404" si="240">IF($C373=0,"-",W373/$C373)</f>
        <v>8.0912214932833487E-2</v>
      </c>
      <c r="AO373" s="2">
        <f t="shared" ref="AO373:AO404" si="241">IF($C373=0,"-",X373/$C373)</f>
        <v>3.1240237425804435E-4</v>
      </c>
      <c r="AP373" s="2">
        <f t="shared" ref="AP373:AP404" si="242">IF($C373=0,"-",Y373/$C373)</f>
        <v>9.372071227741331E-4</v>
      </c>
      <c r="AR373" t="str">
        <f t="shared" ref="AR373:AR404" si="243">A373</f>
        <v>Grady</v>
      </c>
      <c r="AS373" t="s">
        <v>1533</v>
      </c>
      <c r="AT373" s="184">
        <v>2</v>
      </c>
      <c r="AV373" s="97">
        <v>13</v>
      </c>
      <c r="AW373" s="99">
        <v>131</v>
      </c>
      <c r="AX373" s="105">
        <f t="shared" ref="AX373:AX404" si="244">AV373*1000+AW373</f>
        <v>13131</v>
      </c>
      <c r="AZ373" s="7" t="s">
        <v>2951</v>
      </c>
      <c r="BA373" t="s">
        <v>3184</v>
      </c>
    </row>
    <row r="374" spans="1:53" hidden="1" outlineLevel="1">
      <c r="A374" t="s">
        <v>1307</v>
      </c>
      <c r="B374" t="s">
        <v>1533</v>
      </c>
      <c r="C374" s="1">
        <f t="shared" si="230"/>
        <v>3774</v>
      </c>
      <c r="D374" s="7">
        <f>IF(R374&gt;0,RANK(R374,(R374:T374,U374:AI374)),0)</f>
        <v>4</v>
      </c>
      <c r="E374" s="7">
        <f>IF(S374&gt;0,RANK(S374,(R374:T374,U374:AI374)),0)</f>
        <v>6</v>
      </c>
      <c r="F374" s="7">
        <f>IF(T374&gt;0,RANK(T374,(R374:T374,U374:AI374)),0)</f>
        <v>2</v>
      </c>
      <c r="G374" s="7">
        <f>IF(U374&gt;0,RANK(U374,(R374:T374,U374:AI374)),0)</f>
        <v>3</v>
      </c>
      <c r="H374" s="7">
        <f t="shared" si="231"/>
        <v>1</v>
      </c>
      <c r="I374" s="49">
        <f t="shared" si="232"/>
        <v>573</v>
      </c>
      <c r="J374" s="177">
        <f t="shared" si="212"/>
        <v>0.1518282988871224</v>
      </c>
      <c r="K374" s="2"/>
      <c r="L374" s="2">
        <f t="shared" si="233"/>
        <v>9.6449390567037621E-2</v>
      </c>
      <c r="M374" s="2">
        <f t="shared" si="234"/>
        <v>7.6841547429782721E-3</v>
      </c>
      <c r="N374" s="2">
        <f t="shared" si="235"/>
        <v>0.26020137784843667</v>
      </c>
      <c r="O374" s="2">
        <f t="shared" si="229"/>
        <v>0.16878643349231584</v>
      </c>
      <c r="P374" s="2">
        <f t="shared" si="236"/>
        <v>0.41202967673555907</v>
      </c>
      <c r="Q374" s="2">
        <f t="shared" si="228"/>
        <v>5.4848966613672612E-2</v>
      </c>
      <c r="R374" s="1">
        <v>364</v>
      </c>
      <c r="S374" s="1">
        <v>29</v>
      </c>
      <c r="T374" s="1">
        <v>982</v>
      </c>
      <c r="U374" s="1">
        <v>637</v>
      </c>
      <c r="V374" s="1">
        <v>1555</v>
      </c>
      <c r="W374" s="1">
        <v>181</v>
      </c>
      <c r="X374" s="1">
        <v>4</v>
      </c>
      <c r="Y374" s="1">
        <v>7</v>
      </c>
      <c r="Z374" s="1">
        <v>2</v>
      </c>
      <c r="AD374" s="1">
        <v>7</v>
      </c>
      <c r="AF374" s="1">
        <v>2</v>
      </c>
      <c r="AG374" s="1">
        <v>3</v>
      </c>
      <c r="AH374" s="1">
        <v>1</v>
      </c>
      <c r="AK374" s="7">
        <f t="shared" si="237"/>
        <v>5</v>
      </c>
      <c r="AL374" s="7">
        <f t="shared" si="238"/>
        <v>8</v>
      </c>
      <c r="AM374" s="7">
        <f t="shared" si="239"/>
        <v>7</v>
      </c>
      <c r="AN374" s="2">
        <f t="shared" si="240"/>
        <v>4.7959724430312663E-2</v>
      </c>
      <c r="AO374" s="2">
        <f t="shared" si="241"/>
        <v>1.0598834128245894E-3</v>
      </c>
      <c r="AP374" s="2">
        <f t="shared" si="242"/>
        <v>1.8547959724430313E-3</v>
      </c>
      <c r="AR374" t="str">
        <f t="shared" si="243"/>
        <v>Greene</v>
      </c>
      <c r="AS374" t="s">
        <v>1533</v>
      </c>
      <c r="AT374" s="184">
        <v>10</v>
      </c>
      <c r="AV374" s="97">
        <v>13</v>
      </c>
      <c r="AW374" s="99">
        <v>133</v>
      </c>
      <c r="AX374" s="105">
        <f t="shared" si="244"/>
        <v>13133</v>
      </c>
      <c r="AZ374" s="7" t="s">
        <v>2951</v>
      </c>
      <c r="BA374" t="s">
        <v>3184</v>
      </c>
    </row>
    <row r="375" spans="1:53" hidden="1" outlineLevel="1">
      <c r="A375" t="s">
        <v>1464</v>
      </c>
      <c r="B375" t="s">
        <v>1533</v>
      </c>
      <c r="C375" s="1">
        <f t="shared" si="230"/>
        <v>98949</v>
      </c>
      <c r="D375" s="7">
        <f>IF(R375&gt;0,RANK(R375,(R375:T375,U375:AI375)),0)</f>
        <v>4</v>
      </c>
      <c r="E375" s="7">
        <f>IF(S375&gt;0,RANK(S375,(R375:T375,U375:AI375)),0)</f>
        <v>6</v>
      </c>
      <c r="F375" s="7">
        <f>IF(T375&gt;0,RANK(T375,(R375:T375,U375:AI375)),0)</f>
        <v>2</v>
      </c>
      <c r="G375" s="7">
        <f>IF(U375&gt;0,RANK(U375,(R375:T375,U375:AI375)),0)</f>
        <v>3</v>
      </c>
      <c r="H375" s="7">
        <f t="shared" si="231"/>
        <v>1</v>
      </c>
      <c r="I375" s="49">
        <f t="shared" si="232"/>
        <v>2354</v>
      </c>
      <c r="J375" s="177">
        <f t="shared" si="212"/>
        <v>2.3790033249451739E-2</v>
      </c>
      <c r="K375" s="2"/>
      <c r="L375" s="2">
        <f t="shared" si="233"/>
        <v>5.5291109561491275E-2</v>
      </c>
      <c r="M375" s="2">
        <f t="shared" si="234"/>
        <v>4.0525927498004021E-3</v>
      </c>
      <c r="N375" s="2">
        <f t="shared" si="235"/>
        <v>0.30116524674327178</v>
      </c>
      <c r="O375" s="2">
        <f t="shared" si="229"/>
        <v>0.25690001920181105</v>
      </c>
      <c r="P375" s="2">
        <f t="shared" si="236"/>
        <v>0.3249552799927235</v>
      </c>
      <c r="Q375" s="2">
        <f t="shared" si="228"/>
        <v>5.763575175090202E-2</v>
      </c>
      <c r="R375" s="1">
        <v>5471</v>
      </c>
      <c r="S375" s="1">
        <v>401</v>
      </c>
      <c r="T375" s="1">
        <v>29800</v>
      </c>
      <c r="U375" s="1">
        <v>25420</v>
      </c>
      <c r="V375" s="1">
        <v>32154</v>
      </c>
      <c r="W375" s="1">
        <v>5053</v>
      </c>
      <c r="X375" s="1">
        <v>98</v>
      </c>
      <c r="Y375" s="1">
        <v>100</v>
      </c>
      <c r="Z375" s="1">
        <v>233</v>
      </c>
      <c r="AD375" s="1">
        <v>146</v>
      </c>
      <c r="AF375" s="1">
        <v>42</v>
      </c>
      <c r="AG375" s="1">
        <v>16</v>
      </c>
      <c r="AH375" s="1">
        <v>15</v>
      </c>
      <c r="AK375" s="7">
        <f t="shared" si="237"/>
        <v>5</v>
      </c>
      <c r="AL375" s="7">
        <f t="shared" si="238"/>
        <v>9</v>
      </c>
      <c r="AM375" s="7">
        <f t="shared" si="239"/>
        <v>8</v>
      </c>
      <c r="AN375" s="2">
        <f t="shared" si="240"/>
        <v>5.1066711134018533E-2</v>
      </c>
      <c r="AO375" s="2">
        <f t="shared" si="241"/>
        <v>9.9040920069935019E-4</v>
      </c>
      <c r="AP375" s="2">
        <f t="shared" si="242"/>
        <v>1.0106216333666839E-3</v>
      </c>
      <c r="AR375" t="str">
        <f t="shared" si="243"/>
        <v>Gwinnett</v>
      </c>
      <c r="AS375" t="s">
        <v>1533</v>
      </c>
      <c r="AT375" s="184"/>
      <c r="AV375" s="97">
        <v>13</v>
      </c>
      <c r="AW375" s="99">
        <v>135</v>
      </c>
      <c r="AX375" s="105">
        <f t="shared" si="244"/>
        <v>13135</v>
      </c>
      <c r="AZ375" s="7" t="s">
        <v>2951</v>
      </c>
      <c r="BA375" t="s">
        <v>3184</v>
      </c>
    </row>
    <row r="376" spans="1:53" hidden="1" outlineLevel="1">
      <c r="A376" t="s">
        <v>2994</v>
      </c>
      <c r="B376" t="s">
        <v>1533</v>
      </c>
      <c r="C376" s="1">
        <f t="shared" si="230"/>
        <v>7885</v>
      </c>
      <c r="D376" s="7">
        <f>IF(R376&gt;0,RANK(R376,(R376:T376,U376:AI376)),0)</f>
        <v>5</v>
      </c>
      <c r="E376" s="7">
        <f>IF(S376&gt;0,RANK(S376,(R376:T376,U376:AI376)),0)</f>
        <v>6</v>
      </c>
      <c r="F376" s="7">
        <f>IF(T376&gt;0,RANK(T376,(R376:T376,U376:AI376)),0)</f>
        <v>3</v>
      </c>
      <c r="G376" s="7">
        <f>IF(U376&gt;0,RANK(U376,(R376:T376,U376:AI376)),0)</f>
        <v>2</v>
      </c>
      <c r="H376" s="7">
        <f t="shared" si="231"/>
        <v>1</v>
      </c>
      <c r="I376" s="49">
        <f t="shared" si="232"/>
        <v>1202</v>
      </c>
      <c r="J376" s="177">
        <f t="shared" si="212"/>
        <v>0.15244134432466708</v>
      </c>
      <c r="K376" s="2"/>
      <c r="L376" s="2">
        <f t="shared" si="233"/>
        <v>3.9441978440076096E-2</v>
      </c>
      <c r="M376" s="2">
        <f t="shared" si="234"/>
        <v>5.9606848446417246E-3</v>
      </c>
      <c r="N376" s="2">
        <f t="shared" si="235"/>
        <v>0.18947368421052632</v>
      </c>
      <c r="O376" s="2">
        <f t="shared" si="229"/>
        <v>0.26544071020925808</v>
      </c>
      <c r="P376" s="2">
        <f t="shared" si="236"/>
        <v>0.41788205453392518</v>
      </c>
      <c r="Q376" s="2">
        <f t="shared" si="228"/>
        <v>8.1800887761572516E-2</v>
      </c>
      <c r="R376" s="1">
        <v>311</v>
      </c>
      <c r="S376" s="1">
        <v>47</v>
      </c>
      <c r="T376" s="1">
        <v>1494</v>
      </c>
      <c r="U376" s="1">
        <v>2093</v>
      </c>
      <c r="V376" s="1">
        <v>3295</v>
      </c>
      <c r="W376" s="1">
        <v>588</v>
      </c>
      <c r="X376" s="1">
        <v>4</v>
      </c>
      <c r="Y376" s="1">
        <v>10</v>
      </c>
      <c r="Z376" s="1">
        <v>7</v>
      </c>
      <c r="AD376" s="1">
        <v>33</v>
      </c>
      <c r="AF376" s="1">
        <v>2</v>
      </c>
      <c r="AG376" s="1">
        <v>0</v>
      </c>
      <c r="AH376" s="1">
        <v>1</v>
      </c>
      <c r="AK376" s="7">
        <f t="shared" si="237"/>
        <v>4</v>
      </c>
      <c r="AL376" s="7">
        <f t="shared" si="238"/>
        <v>9</v>
      </c>
      <c r="AM376" s="7">
        <f t="shared" si="239"/>
        <v>7</v>
      </c>
      <c r="AN376" s="2">
        <f t="shared" si="240"/>
        <v>7.457197209892201E-2</v>
      </c>
      <c r="AO376" s="2">
        <f t="shared" si="241"/>
        <v>5.0729232720355105E-4</v>
      </c>
      <c r="AP376" s="2">
        <f t="shared" si="242"/>
        <v>1.2682308180088776E-3</v>
      </c>
      <c r="AR376" t="str">
        <f t="shared" si="243"/>
        <v>Habersham</v>
      </c>
      <c r="AS376" t="s">
        <v>1533</v>
      </c>
      <c r="AT376" s="184">
        <v>9</v>
      </c>
      <c r="AV376" s="97">
        <v>13</v>
      </c>
      <c r="AW376" s="99">
        <v>137</v>
      </c>
      <c r="AX376" s="105">
        <f t="shared" si="244"/>
        <v>13137</v>
      </c>
      <c r="AZ376" s="7" t="s">
        <v>2951</v>
      </c>
      <c r="BA376" t="s">
        <v>3184</v>
      </c>
    </row>
    <row r="377" spans="1:53" hidden="1" outlineLevel="1">
      <c r="A377" t="s">
        <v>846</v>
      </c>
      <c r="B377" t="s">
        <v>1533</v>
      </c>
      <c r="C377" s="1">
        <f t="shared" si="230"/>
        <v>32623</v>
      </c>
      <c r="D377" s="7">
        <f>IF(R377&gt;0,RANK(R377,(R377:T377,U377:AI377)),0)</f>
        <v>5</v>
      </c>
      <c r="E377" s="7">
        <f>IF(S377&gt;0,RANK(S377,(R377:T377,U377:AI377)),0)</f>
        <v>6</v>
      </c>
      <c r="F377" s="7">
        <f>IF(T377&gt;0,RANK(T377,(R377:T377,U377:AI377)),0)</f>
        <v>3</v>
      </c>
      <c r="G377" s="7">
        <f>IF(U377&gt;0,RANK(U377,(R377:T377,U377:AI377)),0)</f>
        <v>2</v>
      </c>
      <c r="H377" s="7">
        <f t="shared" si="231"/>
        <v>1</v>
      </c>
      <c r="I377" s="49">
        <f t="shared" si="232"/>
        <v>3482</v>
      </c>
      <c r="J377" s="177">
        <f t="shared" si="212"/>
        <v>0.10673451246053398</v>
      </c>
      <c r="K377" s="2"/>
      <c r="L377" s="2">
        <f t="shared" si="233"/>
        <v>4.7113999325629159E-2</v>
      </c>
      <c r="M377" s="2">
        <f t="shared" si="234"/>
        <v>4.9658216595653377E-3</v>
      </c>
      <c r="N377" s="2">
        <f t="shared" si="235"/>
        <v>0.20816601784017411</v>
      </c>
      <c r="O377" s="2">
        <f t="shared" si="229"/>
        <v>0.27833123869662507</v>
      </c>
      <c r="P377" s="2">
        <f t="shared" si="236"/>
        <v>0.38506575115715908</v>
      </c>
      <c r="Q377" s="2">
        <f t="shared" si="228"/>
        <v>7.6357171320847184E-2</v>
      </c>
      <c r="R377" s="1">
        <v>1537</v>
      </c>
      <c r="S377" s="1">
        <v>162</v>
      </c>
      <c r="T377" s="1">
        <v>6791</v>
      </c>
      <c r="U377" s="1">
        <v>9080</v>
      </c>
      <c r="V377" s="1">
        <v>12562</v>
      </c>
      <c r="W377" s="1">
        <v>2298</v>
      </c>
      <c r="X377" s="1">
        <v>25</v>
      </c>
      <c r="Y377" s="1">
        <v>26</v>
      </c>
      <c r="Z377" s="1">
        <v>66</v>
      </c>
      <c r="AD377" s="1">
        <v>55</v>
      </c>
      <c r="AF377" s="1">
        <v>13</v>
      </c>
      <c r="AG377" s="1">
        <v>5</v>
      </c>
      <c r="AH377" s="1">
        <v>3</v>
      </c>
      <c r="AK377" s="7">
        <f t="shared" si="237"/>
        <v>4</v>
      </c>
      <c r="AL377" s="7">
        <f t="shared" si="238"/>
        <v>9</v>
      </c>
      <c r="AM377" s="7">
        <f t="shared" si="239"/>
        <v>8</v>
      </c>
      <c r="AN377" s="2">
        <f t="shared" si="240"/>
        <v>7.0441099837537935E-2</v>
      </c>
      <c r="AO377" s="2">
        <f t="shared" si="241"/>
        <v>7.6633050301934218E-4</v>
      </c>
      <c r="AP377" s="2">
        <f t="shared" si="242"/>
        <v>7.9698372314011584E-4</v>
      </c>
      <c r="AR377" t="str">
        <f t="shared" si="243"/>
        <v>Hall</v>
      </c>
      <c r="AS377" t="s">
        <v>1533</v>
      </c>
      <c r="AT377" s="184">
        <v>9</v>
      </c>
      <c r="AV377" s="97">
        <v>13</v>
      </c>
      <c r="AW377" s="99">
        <v>139</v>
      </c>
      <c r="AX377" s="105">
        <f t="shared" si="244"/>
        <v>13139</v>
      </c>
      <c r="AZ377" s="7" t="s">
        <v>2951</v>
      </c>
      <c r="BA377" t="s">
        <v>3184</v>
      </c>
    </row>
    <row r="378" spans="1:53" hidden="1" outlineLevel="1">
      <c r="A378" t="s">
        <v>688</v>
      </c>
      <c r="B378" t="s">
        <v>1533</v>
      </c>
      <c r="C378" s="1">
        <f t="shared" si="230"/>
        <v>416</v>
      </c>
      <c r="D378" s="7">
        <f>IF(R378&gt;0,RANK(R378,(R378:T378,U378:AI378)),0)</f>
        <v>5</v>
      </c>
      <c r="E378" s="7">
        <f>IF(S378&gt;0,RANK(S378,(R378:T378,U378:AI378)),0)</f>
        <v>0</v>
      </c>
      <c r="F378" s="7">
        <f>IF(T378&gt;0,RANK(T378,(R378:T378,U378:AI378)),0)</f>
        <v>2</v>
      </c>
      <c r="G378" s="7">
        <f>IF(U378&gt;0,RANK(U378,(R378:T378,U378:AI378)),0)</f>
        <v>3</v>
      </c>
      <c r="H378" s="7">
        <f t="shared" si="231"/>
        <v>1</v>
      </c>
      <c r="I378" s="49">
        <f t="shared" si="232"/>
        <v>167</v>
      </c>
      <c r="J378" s="177">
        <f t="shared" si="212"/>
        <v>0.40144230769230771</v>
      </c>
      <c r="K378" s="2"/>
      <c r="L378" s="2">
        <f t="shared" si="233"/>
        <v>4.567307692307692E-2</v>
      </c>
      <c r="M378" s="2">
        <f t="shared" si="234"/>
        <v>0</v>
      </c>
      <c r="N378" s="2">
        <f t="shared" si="235"/>
        <v>0.15384615384615385</v>
      </c>
      <c r="O378" s="2">
        <f t="shared" si="229"/>
        <v>0.14663461538461539</v>
      </c>
      <c r="P378" s="2">
        <f t="shared" si="236"/>
        <v>0.55528846153846156</v>
      </c>
      <c r="Q378" s="2">
        <f t="shared" si="228"/>
        <v>9.8557692307692291E-2</v>
      </c>
      <c r="R378" s="1">
        <v>19</v>
      </c>
      <c r="S378" s="1">
        <v>0</v>
      </c>
      <c r="T378" s="1">
        <v>64</v>
      </c>
      <c r="U378" s="1">
        <v>61</v>
      </c>
      <c r="V378" s="1">
        <v>231</v>
      </c>
      <c r="W378" s="1">
        <v>29</v>
      </c>
      <c r="X378" s="1">
        <v>0</v>
      </c>
      <c r="Y378" s="1">
        <v>4</v>
      </c>
      <c r="Z378" s="1">
        <v>2</v>
      </c>
      <c r="AD378" s="1">
        <v>5</v>
      </c>
      <c r="AF378" s="1">
        <v>0</v>
      </c>
      <c r="AG378" s="1">
        <v>1</v>
      </c>
      <c r="AH378" s="1">
        <v>0</v>
      </c>
      <c r="AK378" s="7">
        <f t="shared" si="237"/>
        <v>4</v>
      </c>
      <c r="AL378" s="7">
        <f t="shared" si="238"/>
        <v>0</v>
      </c>
      <c r="AM378" s="7">
        <f t="shared" si="239"/>
        <v>6</v>
      </c>
      <c r="AN378" s="2">
        <f t="shared" si="240"/>
        <v>6.9711538461538464E-2</v>
      </c>
      <c r="AO378" s="2">
        <f t="shared" si="241"/>
        <v>0</v>
      </c>
      <c r="AP378" s="2">
        <f t="shared" si="242"/>
        <v>9.6153846153846159E-3</v>
      </c>
      <c r="AR378" t="str">
        <f t="shared" si="243"/>
        <v>Hancock</v>
      </c>
      <c r="AS378" t="s">
        <v>1533</v>
      </c>
      <c r="AT378" s="184">
        <v>10</v>
      </c>
      <c r="AV378" s="97">
        <v>13</v>
      </c>
      <c r="AW378" s="99">
        <v>141</v>
      </c>
      <c r="AX378" s="105">
        <f t="shared" si="244"/>
        <v>13141</v>
      </c>
      <c r="AZ378" s="7" t="s">
        <v>2951</v>
      </c>
      <c r="BA378" t="s">
        <v>3184</v>
      </c>
    </row>
    <row r="379" spans="1:53" hidden="1" outlineLevel="1">
      <c r="A379" t="s">
        <v>2474</v>
      </c>
      <c r="B379" t="s">
        <v>1533</v>
      </c>
      <c r="C379" s="1">
        <f t="shared" si="230"/>
        <v>5707</v>
      </c>
      <c r="D379" s="7">
        <f>IF(R379&gt;0,RANK(R379,(R379:T379,U379:AI379)),0)</f>
        <v>5</v>
      </c>
      <c r="E379" s="7">
        <f>IF(S379&gt;0,RANK(S379,(R379:T379,U379:AI379)),0)</f>
        <v>6</v>
      </c>
      <c r="F379" s="7">
        <f>IF(T379&gt;0,RANK(T379,(R379:T379,U379:AI379)),0)</f>
        <v>3</v>
      </c>
      <c r="G379" s="7">
        <f>IF(U379&gt;0,RANK(U379,(R379:T379,U379:AI379)),0)</f>
        <v>2</v>
      </c>
      <c r="H379" s="7">
        <f t="shared" si="231"/>
        <v>1</v>
      </c>
      <c r="I379" s="49">
        <f t="shared" si="232"/>
        <v>1362</v>
      </c>
      <c r="J379" s="177">
        <f t="shared" si="212"/>
        <v>0.23865428421237078</v>
      </c>
      <c r="K379" s="2"/>
      <c r="L379" s="2">
        <f t="shared" si="233"/>
        <v>2.1902926230944454E-2</v>
      </c>
      <c r="M379" s="2">
        <f t="shared" si="234"/>
        <v>5.081478885579113E-3</v>
      </c>
      <c r="N379" s="2">
        <f t="shared" si="235"/>
        <v>0.13790082355002628</v>
      </c>
      <c r="O379" s="2">
        <f t="shared" si="229"/>
        <v>0.25600140178727876</v>
      </c>
      <c r="P379" s="2">
        <f t="shared" si="236"/>
        <v>0.49465568599964954</v>
      </c>
      <c r="Q379" s="2">
        <f t="shared" si="228"/>
        <v>8.4457683546521889E-2</v>
      </c>
      <c r="R379" s="1">
        <v>125</v>
      </c>
      <c r="S379" s="1">
        <v>29</v>
      </c>
      <c r="T379" s="1">
        <v>787</v>
      </c>
      <c r="U379" s="1">
        <v>1461</v>
      </c>
      <c r="V379" s="1">
        <v>2823</v>
      </c>
      <c r="W379" s="1">
        <v>437</v>
      </c>
      <c r="X379" s="1">
        <v>3</v>
      </c>
      <c r="Y379" s="1">
        <v>4</v>
      </c>
      <c r="Z379" s="1">
        <v>11</v>
      </c>
      <c r="AD379" s="1">
        <v>18</v>
      </c>
      <c r="AF379" s="1">
        <v>3</v>
      </c>
      <c r="AG379" s="1">
        <v>5</v>
      </c>
      <c r="AH379" s="1">
        <v>1</v>
      </c>
      <c r="AK379" s="7">
        <f t="shared" si="237"/>
        <v>4</v>
      </c>
      <c r="AL379" s="7">
        <f t="shared" si="238"/>
        <v>9</v>
      </c>
      <c r="AM379" s="7">
        <f t="shared" si="239"/>
        <v>8</v>
      </c>
      <c r="AN379" s="2">
        <f t="shared" si="240"/>
        <v>7.6572630103381806E-2</v>
      </c>
      <c r="AO379" s="2">
        <f t="shared" si="241"/>
        <v>5.2567022954266688E-4</v>
      </c>
      <c r="AP379" s="2">
        <f t="shared" si="242"/>
        <v>7.0089363939022258E-4</v>
      </c>
      <c r="AR379" t="str">
        <f t="shared" si="243"/>
        <v>Haralson</v>
      </c>
      <c r="AS379" t="s">
        <v>1533</v>
      </c>
      <c r="AT379" s="184">
        <v>14</v>
      </c>
      <c r="AV379" s="97">
        <v>13</v>
      </c>
      <c r="AW379" s="99">
        <v>143</v>
      </c>
      <c r="AX379" s="105">
        <f t="shared" si="244"/>
        <v>13143</v>
      </c>
      <c r="AZ379" s="7" t="s">
        <v>2951</v>
      </c>
      <c r="BA379" t="s">
        <v>3184</v>
      </c>
    </row>
    <row r="380" spans="1:53" hidden="1" outlineLevel="1">
      <c r="A380" t="s">
        <v>89</v>
      </c>
      <c r="B380" t="s">
        <v>1533</v>
      </c>
      <c r="C380" s="1">
        <f t="shared" si="230"/>
        <v>6898</v>
      </c>
      <c r="D380" s="7">
        <f>IF(R380&gt;0,RANK(R380,(R380:T380,U380:AI380)),0)</f>
        <v>5</v>
      </c>
      <c r="E380" s="7">
        <f>IF(S380&gt;0,RANK(S380,(R380:T380,U380:AI380)),0)</f>
        <v>6</v>
      </c>
      <c r="F380" s="7">
        <f>IF(T380&gt;0,RANK(T380,(R380:T380,U380:AI380)),0)</f>
        <v>3</v>
      </c>
      <c r="G380" s="7">
        <f>IF(U380&gt;0,RANK(U380,(R380:T380,U380:AI380)),0)</f>
        <v>2</v>
      </c>
      <c r="H380" s="7">
        <f t="shared" si="231"/>
        <v>1</v>
      </c>
      <c r="I380" s="49">
        <f t="shared" si="232"/>
        <v>596</v>
      </c>
      <c r="J380" s="177">
        <f t="shared" si="212"/>
        <v>8.6401855610321834E-2</v>
      </c>
      <c r="K380" s="2"/>
      <c r="L380" s="2">
        <f t="shared" si="233"/>
        <v>5.0014496955639316E-2</v>
      </c>
      <c r="M380" s="2">
        <f t="shared" si="234"/>
        <v>5.6538126993331403E-3</v>
      </c>
      <c r="N380" s="2">
        <f t="shared" si="235"/>
        <v>0.18715569730356624</v>
      </c>
      <c r="O380" s="2">
        <f t="shared" si="229"/>
        <v>0.28211075674108438</v>
      </c>
      <c r="P380" s="2">
        <f t="shared" si="236"/>
        <v>0.3685126123514062</v>
      </c>
      <c r="Q380" s="2">
        <f t="shared" si="228"/>
        <v>0.10655262394897064</v>
      </c>
      <c r="R380" s="1">
        <v>345</v>
      </c>
      <c r="S380" s="1">
        <v>39</v>
      </c>
      <c r="T380" s="1">
        <v>1291</v>
      </c>
      <c r="U380" s="1">
        <v>1946</v>
      </c>
      <c r="V380" s="1">
        <v>2542</v>
      </c>
      <c r="W380" s="1">
        <v>686</v>
      </c>
      <c r="X380" s="1">
        <v>7</v>
      </c>
      <c r="Y380" s="1">
        <v>9</v>
      </c>
      <c r="Z380" s="1">
        <v>11</v>
      </c>
      <c r="AD380" s="1">
        <v>18</v>
      </c>
      <c r="AF380" s="1">
        <v>3</v>
      </c>
      <c r="AG380" s="1">
        <v>1</v>
      </c>
      <c r="AH380" s="1">
        <v>0</v>
      </c>
      <c r="AK380" s="7">
        <f t="shared" si="237"/>
        <v>4</v>
      </c>
      <c r="AL380" s="7">
        <f t="shared" si="238"/>
        <v>9</v>
      </c>
      <c r="AM380" s="7">
        <f t="shared" si="239"/>
        <v>8</v>
      </c>
      <c r="AN380" s="2">
        <f t="shared" si="240"/>
        <v>9.9449115685705997E-2</v>
      </c>
      <c r="AO380" s="2">
        <f t="shared" si="241"/>
        <v>1.014786894752102E-3</v>
      </c>
      <c r="AP380" s="2">
        <f t="shared" si="242"/>
        <v>1.3047260075384169E-3</v>
      </c>
      <c r="AR380" t="str">
        <f t="shared" si="243"/>
        <v>Harris</v>
      </c>
      <c r="AS380" t="s">
        <v>1533</v>
      </c>
      <c r="AT380" s="184">
        <v>3</v>
      </c>
      <c r="AV380" s="97">
        <v>13</v>
      </c>
      <c r="AW380" s="99">
        <v>145</v>
      </c>
      <c r="AX380" s="105">
        <f t="shared" si="244"/>
        <v>13145</v>
      </c>
      <c r="AZ380" s="7" t="s">
        <v>2951</v>
      </c>
      <c r="BA380" t="s">
        <v>3184</v>
      </c>
    </row>
    <row r="381" spans="1:53" hidden="1" outlineLevel="1">
      <c r="A381" t="s">
        <v>3034</v>
      </c>
      <c r="B381" t="s">
        <v>1533</v>
      </c>
      <c r="C381" s="1">
        <f t="shared" si="230"/>
        <v>4208</v>
      </c>
      <c r="D381" s="7">
        <f>IF(R381&gt;0,RANK(R381,(R381:T381,U381:AI381)),0)</f>
        <v>5</v>
      </c>
      <c r="E381" s="7">
        <f>IF(S381&gt;0,RANK(S381,(R381:T381,U381:AI381)),0)</f>
        <v>6</v>
      </c>
      <c r="F381" s="7">
        <f>IF(T381&gt;0,RANK(T381,(R381:T381,U381:AI381)),0)</f>
        <v>3</v>
      </c>
      <c r="G381" s="7">
        <f>IF(U381&gt;0,RANK(U381,(R381:T381,U381:AI381)),0)</f>
        <v>2</v>
      </c>
      <c r="H381" s="7">
        <f t="shared" si="231"/>
        <v>1</v>
      </c>
      <c r="I381" s="49">
        <f t="shared" si="232"/>
        <v>893</v>
      </c>
      <c r="J381" s="177">
        <f t="shared" si="212"/>
        <v>0.21221482889733839</v>
      </c>
      <c r="K381" s="2"/>
      <c r="L381" s="2">
        <f t="shared" si="233"/>
        <v>4.1112167300380226E-2</v>
      </c>
      <c r="M381" s="2">
        <f t="shared" si="234"/>
        <v>6.4163498098859318E-3</v>
      </c>
      <c r="N381" s="2">
        <f t="shared" si="235"/>
        <v>0.19249049429657794</v>
      </c>
      <c r="O381" s="2">
        <f t="shared" si="229"/>
        <v>0.22932509505703422</v>
      </c>
      <c r="P381" s="2">
        <f t="shared" si="236"/>
        <v>0.44153992395437264</v>
      </c>
      <c r="Q381" s="2">
        <f t="shared" si="228"/>
        <v>8.9115969581748999E-2</v>
      </c>
      <c r="R381" s="1">
        <v>173</v>
      </c>
      <c r="S381" s="1">
        <v>27</v>
      </c>
      <c r="T381" s="1">
        <v>810</v>
      </c>
      <c r="U381" s="1">
        <v>965</v>
      </c>
      <c r="V381" s="1">
        <v>1858</v>
      </c>
      <c r="W381" s="1">
        <v>355</v>
      </c>
      <c r="X381" s="1">
        <v>1</v>
      </c>
      <c r="Y381" s="1">
        <v>3</v>
      </c>
      <c r="Z381" s="1">
        <v>3</v>
      </c>
      <c r="AD381" s="1">
        <v>7</v>
      </c>
      <c r="AF381" s="1">
        <v>4</v>
      </c>
      <c r="AG381" s="1">
        <v>2</v>
      </c>
      <c r="AH381" s="1">
        <v>0</v>
      </c>
      <c r="AK381" s="7">
        <f t="shared" si="237"/>
        <v>4</v>
      </c>
      <c r="AL381" s="7">
        <f t="shared" si="238"/>
        <v>9</v>
      </c>
      <c r="AM381" s="7">
        <f t="shared" si="239"/>
        <v>7</v>
      </c>
      <c r="AN381" s="2">
        <f t="shared" si="240"/>
        <v>8.436311787072244E-2</v>
      </c>
      <c r="AO381" s="2">
        <f t="shared" si="241"/>
        <v>2.376425855513308E-4</v>
      </c>
      <c r="AP381" s="2">
        <f t="shared" si="242"/>
        <v>7.1292775665399242E-4</v>
      </c>
      <c r="AR381" t="str">
        <f t="shared" si="243"/>
        <v>Hart</v>
      </c>
      <c r="AS381" t="s">
        <v>1533</v>
      </c>
      <c r="AT381" s="184">
        <v>9</v>
      </c>
      <c r="AV381" s="97">
        <v>13</v>
      </c>
      <c r="AW381" s="99">
        <v>147</v>
      </c>
      <c r="AX381" s="105">
        <f t="shared" si="244"/>
        <v>13147</v>
      </c>
      <c r="AZ381" s="7" t="s">
        <v>2951</v>
      </c>
      <c r="BA381" t="s">
        <v>3184</v>
      </c>
    </row>
    <row r="382" spans="1:53" hidden="1" outlineLevel="1">
      <c r="A382" t="s">
        <v>2561</v>
      </c>
      <c r="B382" t="s">
        <v>1533</v>
      </c>
      <c r="C382" s="1">
        <f t="shared" si="230"/>
        <v>1940</v>
      </c>
      <c r="D382" s="7">
        <f>IF(R382&gt;0,RANK(R382,(R382:T382,U382:AI382)),0)</f>
        <v>5</v>
      </c>
      <c r="E382" s="7">
        <f>IF(S382&gt;0,RANK(S382,(R382:T382,U382:AI382)),0)</f>
        <v>6</v>
      </c>
      <c r="F382" s="7">
        <f>IF(T382&gt;0,RANK(T382,(R382:T382,U382:AI382)),0)</f>
        <v>3</v>
      </c>
      <c r="G382" s="7">
        <f>IF(U382&gt;0,RANK(U382,(R382:T382,U382:AI382)),0)</f>
        <v>2</v>
      </c>
      <c r="H382" s="7">
        <f t="shared" si="231"/>
        <v>1</v>
      </c>
      <c r="I382" s="49">
        <f t="shared" si="232"/>
        <v>652</v>
      </c>
      <c r="J382" s="177">
        <f t="shared" si="212"/>
        <v>0.33608247422680415</v>
      </c>
      <c r="K382" s="2"/>
      <c r="L382" s="2">
        <f t="shared" si="233"/>
        <v>5.2577319587628867E-2</v>
      </c>
      <c r="M382" s="2">
        <f t="shared" si="234"/>
        <v>7.2164948453608251E-3</v>
      </c>
      <c r="N382" s="2">
        <f t="shared" si="235"/>
        <v>0.11185567010309279</v>
      </c>
      <c r="O382" s="2">
        <f t="shared" si="229"/>
        <v>0.21494845360824744</v>
      </c>
      <c r="P382" s="2">
        <f t="shared" si="236"/>
        <v>0.55103092783505159</v>
      </c>
      <c r="Q382" s="2">
        <f t="shared" si="228"/>
        <v>6.2371134020618446E-2</v>
      </c>
      <c r="R382" s="1">
        <v>102</v>
      </c>
      <c r="S382" s="1">
        <v>14</v>
      </c>
      <c r="T382" s="1">
        <v>217</v>
      </c>
      <c r="U382" s="1">
        <v>417</v>
      </c>
      <c r="V382" s="1">
        <v>1069</v>
      </c>
      <c r="W382" s="1">
        <v>112</v>
      </c>
      <c r="X382" s="1">
        <v>1</v>
      </c>
      <c r="Y382" s="1">
        <v>0</v>
      </c>
      <c r="Z382" s="1">
        <v>2</v>
      </c>
      <c r="AD382" s="1">
        <v>6</v>
      </c>
      <c r="AF382" s="1">
        <v>0</v>
      </c>
      <c r="AG382" s="1">
        <v>0</v>
      </c>
      <c r="AH382" s="1">
        <v>0</v>
      </c>
      <c r="AK382" s="7">
        <f t="shared" si="237"/>
        <v>4</v>
      </c>
      <c r="AL382" s="7">
        <f t="shared" si="238"/>
        <v>8</v>
      </c>
      <c r="AM382" s="7">
        <f t="shared" si="239"/>
        <v>0</v>
      </c>
      <c r="AN382" s="2">
        <f t="shared" si="240"/>
        <v>5.7731958762886601E-2</v>
      </c>
      <c r="AO382" s="2">
        <f t="shared" si="241"/>
        <v>5.1546391752577321E-4</v>
      </c>
      <c r="AP382" s="2">
        <f t="shared" si="242"/>
        <v>0</v>
      </c>
      <c r="AR382" t="str">
        <f t="shared" si="243"/>
        <v>Heard</v>
      </c>
      <c r="AS382" t="s">
        <v>1533</v>
      </c>
      <c r="AT382" s="184">
        <v>3</v>
      </c>
      <c r="AV382" s="97">
        <v>13</v>
      </c>
      <c r="AW382" s="99">
        <v>149</v>
      </c>
      <c r="AX382" s="105">
        <f t="shared" si="244"/>
        <v>13149</v>
      </c>
      <c r="AZ382" s="7" t="s">
        <v>2951</v>
      </c>
      <c r="BA382" t="s">
        <v>3184</v>
      </c>
    </row>
    <row r="383" spans="1:53" hidden="1" outlineLevel="1">
      <c r="A383" t="s">
        <v>2092</v>
      </c>
      <c r="B383" t="s">
        <v>1533</v>
      </c>
      <c r="C383" s="1">
        <f t="shared" si="230"/>
        <v>28289</v>
      </c>
      <c r="D383" s="7">
        <f>IF(R383&gt;0,RANK(R383,(R383:T383,U383:AI383)),0)</f>
        <v>5</v>
      </c>
      <c r="E383" s="7">
        <f>IF(S383&gt;0,RANK(S383,(R383:T383,U383:AI383)),0)</f>
        <v>6</v>
      </c>
      <c r="F383" s="7">
        <f>IF(T383&gt;0,RANK(T383,(R383:T383,U383:AI383)),0)</f>
        <v>3</v>
      </c>
      <c r="G383" s="7">
        <f>IF(U383&gt;0,RANK(U383,(R383:T383,U383:AI383)),0)</f>
        <v>2</v>
      </c>
      <c r="H383" s="7">
        <f t="shared" si="231"/>
        <v>1</v>
      </c>
      <c r="I383" s="49">
        <f t="shared" si="232"/>
        <v>3155</v>
      </c>
      <c r="J383" s="177">
        <f t="shared" si="212"/>
        <v>0.11152744883170136</v>
      </c>
      <c r="K383" s="2"/>
      <c r="L383" s="2">
        <f t="shared" si="233"/>
        <v>3.0471207889992576E-2</v>
      </c>
      <c r="M383" s="2">
        <f t="shared" si="234"/>
        <v>5.6912580861819082E-3</v>
      </c>
      <c r="N383" s="2">
        <f t="shared" si="235"/>
        <v>0.20382480822934709</v>
      </c>
      <c r="O383" s="2">
        <f t="shared" si="229"/>
        <v>0.29057230725723782</v>
      </c>
      <c r="P383" s="2">
        <f t="shared" si="236"/>
        <v>0.40209975608893916</v>
      </c>
      <c r="Q383" s="2">
        <f t="shared" si="228"/>
        <v>6.7340662448301447E-2</v>
      </c>
      <c r="R383" s="1">
        <v>862</v>
      </c>
      <c r="S383" s="1">
        <v>161</v>
      </c>
      <c r="T383" s="1">
        <v>5766</v>
      </c>
      <c r="U383" s="1">
        <v>8220</v>
      </c>
      <c r="V383" s="1">
        <v>11375</v>
      </c>
      <c r="W383" s="1">
        <v>1705</v>
      </c>
      <c r="X383" s="1">
        <v>34</v>
      </c>
      <c r="Y383" s="1">
        <v>33</v>
      </c>
      <c r="Z383" s="1">
        <v>58</v>
      </c>
      <c r="AD383" s="1">
        <v>52</v>
      </c>
      <c r="AF383" s="1">
        <v>11</v>
      </c>
      <c r="AG383" s="1">
        <v>9</v>
      </c>
      <c r="AH383" s="1">
        <v>3</v>
      </c>
      <c r="AK383" s="7">
        <f t="shared" si="237"/>
        <v>4</v>
      </c>
      <c r="AL383" s="7">
        <f t="shared" si="238"/>
        <v>8</v>
      </c>
      <c r="AM383" s="7">
        <f t="shared" si="239"/>
        <v>9</v>
      </c>
      <c r="AN383" s="2">
        <f t="shared" si="240"/>
        <v>6.0270776626957477E-2</v>
      </c>
      <c r="AO383" s="2">
        <f t="shared" si="241"/>
        <v>1.2018805896284776E-3</v>
      </c>
      <c r="AP383" s="2">
        <f t="shared" si="242"/>
        <v>1.1665311605217575E-3</v>
      </c>
      <c r="AR383" t="str">
        <f t="shared" si="243"/>
        <v>Henry</v>
      </c>
      <c r="AS383" t="s">
        <v>1533</v>
      </c>
      <c r="AT383" s="184"/>
      <c r="AV383" s="97">
        <v>13</v>
      </c>
      <c r="AW383" s="99">
        <v>151</v>
      </c>
      <c r="AX383" s="105">
        <f t="shared" si="244"/>
        <v>13151</v>
      </c>
      <c r="AZ383" s="7" t="s">
        <v>2951</v>
      </c>
      <c r="BA383" t="s">
        <v>3184</v>
      </c>
    </row>
    <row r="384" spans="1:53" hidden="1" outlineLevel="1">
      <c r="A384" t="s">
        <v>2093</v>
      </c>
      <c r="B384" t="s">
        <v>1533</v>
      </c>
      <c r="C384" s="1">
        <f t="shared" si="230"/>
        <v>19210</v>
      </c>
      <c r="D384" s="7">
        <f>IF(R384&gt;0,RANK(R384,(R384:T384,U384:AI384)),0)</f>
        <v>5</v>
      </c>
      <c r="E384" s="7">
        <f>IF(S384&gt;0,RANK(S384,(R384:T384,U384:AI384)),0)</f>
        <v>6</v>
      </c>
      <c r="F384" s="7">
        <f>IF(T384&gt;0,RANK(T384,(R384:T384,U384:AI384)),0)</f>
        <v>3</v>
      </c>
      <c r="G384" s="7">
        <f>IF(U384&gt;0,RANK(U384,(R384:T384,U384:AI384)),0)</f>
        <v>2</v>
      </c>
      <c r="H384" s="7">
        <f t="shared" si="231"/>
        <v>1</v>
      </c>
      <c r="I384" s="49">
        <f t="shared" si="232"/>
        <v>1969</v>
      </c>
      <c r="J384" s="177">
        <f t="shared" si="212"/>
        <v>0.10249869859448205</v>
      </c>
      <c r="K384" s="2"/>
      <c r="L384" s="2">
        <f t="shared" si="233"/>
        <v>4.5132743362831858E-2</v>
      </c>
      <c r="M384" s="2">
        <f t="shared" si="234"/>
        <v>5.726184279021343E-3</v>
      </c>
      <c r="N384" s="2">
        <f t="shared" si="235"/>
        <v>0.21525247267048411</v>
      </c>
      <c r="O384" s="2">
        <f t="shared" si="229"/>
        <v>0.2678292555960437</v>
      </c>
      <c r="P384" s="2">
        <f t="shared" si="236"/>
        <v>0.37032795419052578</v>
      </c>
      <c r="Q384" s="2">
        <f t="shared" si="228"/>
        <v>9.5731389901093145E-2</v>
      </c>
      <c r="R384" s="1">
        <v>867</v>
      </c>
      <c r="S384" s="1">
        <v>110</v>
      </c>
      <c r="T384" s="1">
        <v>4135</v>
      </c>
      <c r="U384" s="1">
        <v>5145</v>
      </c>
      <c r="V384" s="1">
        <v>7114</v>
      </c>
      <c r="W384" s="1">
        <v>1677</v>
      </c>
      <c r="X384" s="1">
        <v>18</v>
      </c>
      <c r="Y384" s="1">
        <v>18</v>
      </c>
      <c r="Z384" s="1">
        <v>55</v>
      </c>
      <c r="AD384" s="1">
        <v>50</v>
      </c>
      <c r="AF384" s="1">
        <v>9</v>
      </c>
      <c r="AG384" s="1">
        <v>8</v>
      </c>
      <c r="AH384" s="1">
        <v>4</v>
      </c>
      <c r="AK384" s="7">
        <f t="shared" si="237"/>
        <v>4</v>
      </c>
      <c r="AL384" s="7">
        <f t="shared" si="238"/>
        <v>8</v>
      </c>
      <c r="AM384" s="7">
        <f t="shared" si="239"/>
        <v>8</v>
      </c>
      <c r="AN384" s="2">
        <f t="shared" si="240"/>
        <v>8.7298282144716299E-2</v>
      </c>
      <c r="AO384" s="2">
        <f t="shared" si="241"/>
        <v>9.3701197293076521E-4</v>
      </c>
      <c r="AP384" s="2">
        <f t="shared" si="242"/>
        <v>9.3701197293076521E-4</v>
      </c>
      <c r="AR384" t="str">
        <f t="shared" si="243"/>
        <v>Houston</v>
      </c>
      <c r="AS384" t="s">
        <v>1533</v>
      </c>
      <c r="AT384" s="184">
        <v>8</v>
      </c>
      <c r="AV384" s="97">
        <v>13</v>
      </c>
      <c r="AW384" s="99">
        <v>153</v>
      </c>
      <c r="AX384" s="105">
        <f t="shared" si="244"/>
        <v>13153</v>
      </c>
      <c r="AZ384" s="7" t="s">
        <v>2951</v>
      </c>
      <c r="BA384" t="s">
        <v>3184</v>
      </c>
    </row>
    <row r="385" spans="1:53" hidden="1" outlineLevel="1">
      <c r="A385" t="s">
        <v>1519</v>
      </c>
      <c r="B385" t="s">
        <v>1533</v>
      </c>
      <c r="C385" s="1">
        <f t="shared" si="230"/>
        <v>1530</v>
      </c>
      <c r="D385" s="7">
        <f>IF(R385&gt;0,RANK(R385,(R385:T385,U385:AI385)),0)</f>
        <v>5</v>
      </c>
      <c r="E385" s="7">
        <f>IF(S385&gt;0,RANK(S385,(R385:T385,U385:AI385)),0)</f>
        <v>6</v>
      </c>
      <c r="F385" s="7">
        <f>IF(T385&gt;0,RANK(T385,(R385:T385,U385:AI385)),0)</f>
        <v>3</v>
      </c>
      <c r="G385" s="7">
        <f>IF(U385&gt;0,RANK(U385,(R385:T385,U385:AI385)),0)</f>
        <v>2</v>
      </c>
      <c r="H385" s="7">
        <f t="shared" si="231"/>
        <v>1</v>
      </c>
      <c r="I385" s="49">
        <f t="shared" si="232"/>
        <v>587</v>
      </c>
      <c r="J385" s="177">
        <f t="shared" si="212"/>
        <v>0.38366013071895427</v>
      </c>
      <c r="K385" s="2"/>
      <c r="L385" s="2">
        <f t="shared" si="233"/>
        <v>2.4836601307189541E-2</v>
      </c>
      <c r="M385" s="2">
        <f t="shared" si="234"/>
        <v>2.6143790849673201E-3</v>
      </c>
      <c r="N385" s="2">
        <f t="shared" si="235"/>
        <v>0.10261437908496732</v>
      </c>
      <c r="O385" s="2">
        <f t="shared" si="229"/>
        <v>0.19281045751633988</v>
      </c>
      <c r="P385" s="2">
        <f t="shared" si="236"/>
        <v>0.57647058823529407</v>
      </c>
      <c r="Q385" s="2">
        <f t="shared" si="228"/>
        <v>0.10065359477124192</v>
      </c>
      <c r="R385" s="1">
        <v>38</v>
      </c>
      <c r="S385" s="1">
        <v>4</v>
      </c>
      <c r="T385" s="1">
        <v>157</v>
      </c>
      <c r="U385" s="1">
        <v>295</v>
      </c>
      <c r="V385" s="1">
        <v>882</v>
      </c>
      <c r="W385" s="1">
        <v>149</v>
      </c>
      <c r="X385" s="1">
        <v>0</v>
      </c>
      <c r="Y385" s="1">
        <v>0</v>
      </c>
      <c r="Z385" s="1">
        <v>0</v>
      </c>
      <c r="AD385" s="1">
        <v>4</v>
      </c>
      <c r="AF385" s="1">
        <v>1</v>
      </c>
      <c r="AG385" s="1">
        <v>0</v>
      </c>
      <c r="AH385" s="1">
        <v>0</v>
      </c>
      <c r="AK385" s="7">
        <f t="shared" si="237"/>
        <v>4</v>
      </c>
      <c r="AL385" s="7">
        <f t="shared" si="238"/>
        <v>0</v>
      </c>
      <c r="AM385" s="7">
        <f t="shared" si="239"/>
        <v>0</v>
      </c>
      <c r="AN385" s="2">
        <f t="shared" si="240"/>
        <v>9.7385620915032681E-2</v>
      </c>
      <c r="AO385" s="2">
        <f t="shared" si="241"/>
        <v>0</v>
      </c>
      <c r="AP385" s="2">
        <f t="shared" si="242"/>
        <v>0</v>
      </c>
      <c r="AR385" t="str">
        <f t="shared" si="243"/>
        <v>Irwin</v>
      </c>
      <c r="AS385" t="s">
        <v>1533</v>
      </c>
      <c r="AT385" s="184">
        <v>8</v>
      </c>
      <c r="AV385" s="97">
        <v>13</v>
      </c>
      <c r="AW385" s="99">
        <v>155</v>
      </c>
      <c r="AX385" s="105">
        <f t="shared" si="244"/>
        <v>13155</v>
      </c>
      <c r="AZ385" s="7" t="s">
        <v>2951</v>
      </c>
      <c r="BA385" t="s">
        <v>3184</v>
      </c>
    </row>
    <row r="386" spans="1:53" hidden="1" outlineLevel="1">
      <c r="A386" t="s">
        <v>3011</v>
      </c>
      <c r="B386" t="s">
        <v>1533</v>
      </c>
      <c r="C386" s="1">
        <f t="shared" si="230"/>
        <v>12791</v>
      </c>
      <c r="D386" s="7">
        <f>IF(R386&gt;0,RANK(R386,(R386:T386,U386:AI386)),0)</f>
        <v>5</v>
      </c>
      <c r="E386" s="7">
        <f>IF(S386&gt;0,RANK(S386,(R386:T386,U386:AI386)),0)</f>
        <v>6</v>
      </c>
      <c r="F386" s="7">
        <f>IF(T386&gt;0,RANK(T386,(R386:T386,U386:AI386)),0)</f>
        <v>3</v>
      </c>
      <c r="G386" s="7">
        <f>IF(U386&gt;0,RANK(U386,(R386:T386,U386:AI386)),0)</f>
        <v>2</v>
      </c>
      <c r="H386" s="7">
        <f t="shared" si="231"/>
        <v>1</v>
      </c>
      <c r="I386" s="49">
        <f t="shared" si="232"/>
        <v>1935</v>
      </c>
      <c r="J386" s="177">
        <f t="shared" si="212"/>
        <v>0.15127824251426786</v>
      </c>
      <c r="K386" s="2"/>
      <c r="L386" s="2">
        <f t="shared" si="233"/>
        <v>3.1584707997810962E-2</v>
      </c>
      <c r="M386" s="2">
        <f t="shared" si="234"/>
        <v>3.2835587522476741E-3</v>
      </c>
      <c r="N386" s="2">
        <f t="shared" si="235"/>
        <v>0.18747556875928387</v>
      </c>
      <c r="O386" s="2">
        <f t="shared" si="229"/>
        <v>0.27777343444609492</v>
      </c>
      <c r="P386" s="2">
        <f t="shared" si="236"/>
        <v>0.42905167696036278</v>
      </c>
      <c r="Q386" s="2">
        <f t="shared" si="228"/>
        <v>7.0831053084199735E-2</v>
      </c>
      <c r="R386" s="1">
        <v>404</v>
      </c>
      <c r="S386" s="1">
        <v>42</v>
      </c>
      <c r="T386" s="1">
        <v>2398</v>
      </c>
      <c r="U386" s="1">
        <v>3553</v>
      </c>
      <c r="V386" s="1">
        <v>5488</v>
      </c>
      <c r="W386" s="1">
        <v>830</v>
      </c>
      <c r="X386" s="1">
        <v>9</v>
      </c>
      <c r="Y386" s="1">
        <v>12</v>
      </c>
      <c r="Z386" s="1">
        <v>19</v>
      </c>
      <c r="AD386" s="1">
        <v>27</v>
      </c>
      <c r="AF386" s="1">
        <v>4</v>
      </c>
      <c r="AG386" s="1">
        <v>5</v>
      </c>
      <c r="AH386" s="1">
        <v>0</v>
      </c>
      <c r="AK386" s="7">
        <f t="shared" si="237"/>
        <v>4</v>
      </c>
      <c r="AL386" s="7">
        <f t="shared" si="238"/>
        <v>9</v>
      </c>
      <c r="AM386" s="7">
        <f t="shared" si="239"/>
        <v>8</v>
      </c>
      <c r="AN386" s="2">
        <f t="shared" si="240"/>
        <v>6.488937534203737E-2</v>
      </c>
      <c r="AO386" s="2">
        <f t="shared" si="241"/>
        <v>7.0361973262450159E-4</v>
      </c>
      <c r="AP386" s="2">
        <f t="shared" si="242"/>
        <v>9.3815964349933546E-4</v>
      </c>
      <c r="AR386" t="str">
        <f t="shared" si="243"/>
        <v>Jackson</v>
      </c>
      <c r="AS386" t="s">
        <v>1533</v>
      </c>
      <c r="AT386" s="184">
        <v>9</v>
      </c>
      <c r="AV386" s="97">
        <v>13</v>
      </c>
      <c r="AW386" s="99">
        <v>157</v>
      </c>
      <c r="AX386" s="105">
        <f t="shared" si="244"/>
        <v>13157</v>
      </c>
      <c r="AZ386" s="7" t="s">
        <v>2951</v>
      </c>
      <c r="BA386" t="s">
        <v>3184</v>
      </c>
    </row>
    <row r="387" spans="1:53" hidden="1" outlineLevel="1">
      <c r="A387" t="s">
        <v>1340</v>
      </c>
      <c r="B387" t="s">
        <v>1533</v>
      </c>
      <c r="C387" s="1">
        <f t="shared" si="230"/>
        <v>2499</v>
      </c>
      <c r="D387" s="7">
        <f>IF(R387&gt;0,RANK(R387,(R387:T387,U387:AI387)),0)</f>
        <v>5</v>
      </c>
      <c r="E387" s="7">
        <f>IF(S387&gt;0,RANK(S387,(R387:T387,U387:AI387)),0)</f>
        <v>6</v>
      </c>
      <c r="F387" s="7">
        <f>IF(T387&gt;0,RANK(T387,(R387:T387,U387:AI387)),0)</f>
        <v>3</v>
      </c>
      <c r="G387" s="7">
        <f>IF(U387&gt;0,RANK(U387,(R387:T387,U387:AI387)),0)</f>
        <v>2</v>
      </c>
      <c r="H387" s="7">
        <f t="shared" si="231"/>
        <v>1</v>
      </c>
      <c r="I387" s="49">
        <f t="shared" si="232"/>
        <v>510</v>
      </c>
      <c r="J387" s="177">
        <f t="shared" ref="J387:J450" si="245">I387/C387</f>
        <v>0.20408163265306123</v>
      </c>
      <c r="K387" s="2"/>
      <c r="L387" s="2">
        <f t="shared" si="233"/>
        <v>2.7210884353741496E-2</v>
      </c>
      <c r="M387" s="2">
        <f t="shared" si="234"/>
        <v>7.6030412164865948E-3</v>
      </c>
      <c r="N387" s="2">
        <f t="shared" si="235"/>
        <v>0.1484593837535014</v>
      </c>
      <c r="O387" s="2">
        <f t="shared" si="229"/>
        <v>0.28091236494597838</v>
      </c>
      <c r="P387" s="2">
        <f t="shared" si="236"/>
        <v>0.48499399759903961</v>
      </c>
      <c r="Q387" s="2">
        <f t="shared" si="228"/>
        <v>5.0820328131252479E-2</v>
      </c>
      <c r="R387" s="1">
        <v>68</v>
      </c>
      <c r="S387" s="1">
        <v>19</v>
      </c>
      <c r="T387" s="1">
        <v>371</v>
      </c>
      <c r="U387" s="1">
        <v>702</v>
      </c>
      <c r="V387" s="1">
        <v>1212</v>
      </c>
      <c r="W387" s="1">
        <v>115</v>
      </c>
      <c r="X387" s="1">
        <v>2</v>
      </c>
      <c r="Y387" s="1">
        <v>3</v>
      </c>
      <c r="Z387" s="1">
        <v>4</v>
      </c>
      <c r="AD387" s="1">
        <v>2</v>
      </c>
      <c r="AF387" s="1">
        <v>0</v>
      </c>
      <c r="AG387" s="1">
        <v>1</v>
      </c>
      <c r="AH387" s="1">
        <v>0</v>
      </c>
      <c r="AK387" s="7">
        <f t="shared" si="237"/>
        <v>4</v>
      </c>
      <c r="AL387" s="7">
        <f t="shared" si="238"/>
        <v>9</v>
      </c>
      <c r="AM387" s="7">
        <f t="shared" si="239"/>
        <v>8</v>
      </c>
      <c r="AN387" s="2">
        <f t="shared" si="240"/>
        <v>4.6018407362945178E-2</v>
      </c>
      <c r="AO387" s="2">
        <f t="shared" si="241"/>
        <v>8.0032012805122054E-4</v>
      </c>
      <c r="AP387" s="2">
        <f t="shared" si="242"/>
        <v>1.2004801920768306E-3</v>
      </c>
      <c r="AR387" t="str">
        <f t="shared" si="243"/>
        <v>Jasper</v>
      </c>
      <c r="AS387" t="s">
        <v>1533</v>
      </c>
      <c r="AT387" s="184">
        <v>10</v>
      </c>
      <c r="AV387" s="97">
        <v>13</v>
      </c>
      <c r="AW387" s="99">
        <v>159</v>
      </c>
      <c r="AX387" s="105">
        <f t="shared" si="244"/>
        <v>13159</v>
      </c>
      <c r="AZ387" s="7" t="s">
        <v>2951</v>
      </c>
      <c r="BA387" t="s">
        <v>3184</v>
      </c>
    </row>
    <row r="388" spans="1:53" hidden="1" outlineLevel="1">
      <c r="A388" t="s">
        <v>2182</v>
      </c>
      <c r="B388" t="s">
        <v>1533</v>
      </c>
      <c r="C388" s="1">
        <f t="shared" si="230"/>
        <v>2287</v>
      </c>
      <c r="D388" s="7">
        <f>IF(R388&gt;0,RANK(R388,(R388:T388,U388:AI388)),0)</f>
        <v>5</v>
      </c>
      <c r="E388" s="7">
        <f>IF(S388&gt;0,RANK(S388,(R388:T388,U388:AI388)),0)</f>
        <v>6</v>
      </c>
      <c r="F388" s="7">
        <f>IF(T388&gt;0,RANK(T388,(R388:T388,U388:AI388)),0)</f>
        <v>3</v>
      </c>
      <c r="G388" s="7">
        <f>IF(U388&gt;0,RANK(U388,(R388:T388,U388:AI388)),0)</f>
        <v>2</v>
      </c>
      <c r="H388" s="7">
        <f t="shared" si="231"/>
        <v>1</v>
      </c>
      <c r="I388" s="49">
        <f t="shared" si="232"/>
        <v>533</v>
      </c>
      <c r="J388" s="177">
        <f t="shared" si="245"/>
        <v>0.23305640577175338</v>
      </c>
      <c r="K388" s="2"/>
      <c r="L388" s="2">
        <f t="shared" si="233"/>
        <v>3.0170529077393964E-2</v>
      </c>
      <c r="M388" s="2">
        <f t="shared" si="234"/>
        <v>9.1823349365981639E-3</v>
      </c>
      <c r="N388" s="2">
        <f t="shared" si="235"/>
        <v>0.160034980323568</v>
      </c>
      <c r="O388" s="2">
        <f t="shared" si="229"/>
        <v>0.2365544381285527</v>
      </c>
      <c r="P388" s="2">
        <f t="shared" si="236"/>
        <v>0.46961084390030605</v>
      </c>
      <c r="Q388" s="2">
        <f t="shared" si="228"/>
        <v>9.4446873633581174E-2</v>
      </c>
      <c r="R388" s="1">
        <v>69</v>
      </c>
      <c r="S388" s="1">
        <v>21</v>
      </c>
      <c r="T388" s="1">
        <v>366</v>
      </c>
      <c r="U388" s="1">
        <v>541</v>
      </c>
      <c r="V388" s="1">
        <v>1074</v>
      </c>
      <c r="W388" s="1">
        <v>195</v>
      </c>
      <c r="X388" s="1">
        <v>1</v>
      </c>
      <c r="Y388" s="1">
        <v>2</v>
      </c>
      <c r="Z388" s="1">
        <v>2</v>
      </c>
      <c r="AD388" s="1">
        <v>13</v>
      </c>
      <c r="AF388" s="1">
        <v>0</v>
      </c>
      <c r="AG388" s="1">
        <v>2</v>
      </c>
      <c r="AH388" s="1">
        <v>1</v>
      </c>
      <c r="AK388" s="7">
        <f t="shared" si="237"/>
        <v>4</v>
      </c>
      <c r="AL388" s="7">
        <f t="shared" si="238"/>
        <v>9</v>
      </c>
      <c r="AM388" s="7">
        <f t="shared" si="239"/>
        <v>7</v>
      </c>
      <c r="AN388" s="2">
        <f t="shared" si="240"/>
        <v>8.5264538696982944E-2</v>
      </c>
      <c r="AO388" s="2">
        <f t="shared" si="241"/>
        <v>4.3725404459991256E-4</v>
      </c>
      <c r="AP388" s="2">
        <f t="shared" si="242"/>
        <v>8.7450808919982512E-4</v>
      </c>
      <c r="AR388" t="str">
        <f t="shared" si="243"/>
        <v>Jeff Davis</v>
      </c>
      <c r="AS388" t="s">
        <v>1533</v>
      </c>
      <c r="AT388" s="184">
        <v>12</v>
      </c>
      <c r="AV388" s="97">
        <v>13</v>
      </c>
      <c r="AW388" s="99">
        <v>161</v>
      </c>
      <c r="AX388" s="105">
        <f t="shared" si="244"/>
        <v>13161</v>
      </c>
      <c r="AZ388" s="7" t="s">
        <v>2951</v>
      </c>
      <c r="BA388" t="s">
        <v>3184</v>
      </c>
    </row>
    <row r="389" spans="1:53" hidden="1" outlineLevel="1">
      <c r="A389" t="s">
        <v>2461</v>
      </c>
      <c r="B389" t="s">
        <v>1533</v>
      </c>
      <c r="C389" s="1">
        <f t="shared" si="230"/>
        <v>1804</v>
      </c>
      <c r="D389" s="7">
        <f>IF(R389&gt;0,RANK(R389,(R389:T389,U389:AI389)),0)</f>
        <v>5</v>
      </c>
      <c r="E389" s="7">
        <f>IF(S389&gt;0,RANK(S389,(R389:T389,U389:AI389)),0)</f>
        <v>6</v>
      </c>
      <c r="F389" s="7">
        <f>IF(T389&gt;0,RANK(T389,(R389:T389,U389:AI389)),0)</f>
        <v>3</v>
      </c>
      <c r="G389" s="7">
        <f>IF(U389&gt;0,RANK(U389,(R389:T389,U389:AI389)),0)</f>
        <v>2</v>
      </c>
      <c r="H389" s="7">
        <f t="shared" si="231"/>
        <v>1</v>
      </c>
      <c r="I389" s="49">
        <f t="shared" si="232"/>
        <v>346</v>
      </c>
      <c r="J389" s="177">
        <f t="shared" si="245"/>
        <v>0.19179600886917961</v>
      </c>
      <c r="K389" s="2"/>
      <c r="L389" s="2">
        <f t="shared" si="233"/>
        <v>2.3281596452328159E-2</v>
      </c>
      <c r="M389" s="2">
        <f t="shared" si="234"/>
        <v>8.869179600886918E-3</v>
      </c>
      <c r="N389" s="2">
        <f t="shared" si="235"/>
        <v>0.1491130820399113</v>
      </c>
      <c r="O389" s="2">
        <f t="shared" si="229"/>
        <v>0.2843680709534368</v>
      </c>
      <c r="P389" s="2">
        <f t="shared" si="236"/>
        <v>0.47616407982261638</v>
      </c>
      <c r="Q389" s="2">
        <f t="shared" si="228"/>
        <v>5.8203991130820254E-2</v>
      </c>
      <c r="R389" s="1">
        <v>42</v>
      </c>
      <c r="S389" s="1">
        <v>16</v>
      </c>
      <c r="T389" s="1">
        <v>269</v>
      </c>
      <c r="U389" s="1">
        <v>513</v>
      </c>
      <c r="V389" s="1">
        <v>859</v>
      </c>
      <c r="W389" s="1">
        <v>99</v>
      </c>
      <c r="X389" s="1">
        <v>1</v>
      </c>
      <c r="Y389" s="1">
        <v>0</v>
      </c>
      <c r="Z389" s="1">
        <v>0</v>
      </c>
      <c r="AD389" s="1">
        <v>1</v>
      </c>
      <c r="AF389" s="1">
        <v>1</v>
      </c>
      <c r="AG389" s="1">
        <v>2</v>
      </c>
      <c r="AH389" s="1">
        <v>1</v>
      </c>
      <c r="AK389" s="7">
        <f t="shared" si="237"/>
        <v>4</v>
      </c>
      <c r="AL389" s="7">
        <f t="shared" si="238"/>
        <v>7</v>
      </c>
      <c r="AM389" s="7">
        <f t="shared" si="239"/>
        <v>0</v>
      </c>
      <c r="AN389" s="2">
        <f t="shared" si="240"/>
        <v>5.4878048780487805E-2</v>
      </c>
      <c r="AO389" s="2">
        <f t="shared" si="241"/>
        <v>5.5432372505543237E-4</v>
      </c>
      <c r="AP389" s="2">
        <f t="shared" si="242"/>
        <v>0</v>
      </c>
      <c r="AR389" t="str">
        <f t="shared" si="243"/>
        <v>Jefferson</v>
      </c>
      <c r="AS389" t="s">
        <v>1533</v>
      </c>
      <c r="AT389" s="184">
        <v>10</v>
      </c>
      <c r="AV389" s="97">
        <v>13</v>
      </c>
      <c r="AW389" s="99">
        <v>163</v>
      </c>
      <c r="AX389" s="105">
        <f t="shared" si="244"/>
        <v>13163</v>
      </c>
      <c r="AZ389" s="7" t="s">
        <v>2951</v>
      </c>
      <c r="BA389" t="s">
        <v>3184</v>
      </c>
    </row>
    <row r="390" spans="1:53" hidden="1" outlineLevel="1">
      <c r="A390" t="s">
        <v>2847</v>
      </c>
      <c r="B390" t="s">
        <v>1533</v>
      </c>
      <c r="C390" s="1">
        <f t="shared" si="230"/>
        <v>992</v>
      </c>
      <c r="D390" s="7">
        <f>IF(R390&gt;0,RANK(R390,(R390:T390,U390:AI390)),0)</f>
        <v>5</v>
      </c>
      <c r="E390" s="7">
        <f>IF(S390&gt;0,RANK(S390,(R390:T390,U390:AI390)),0)</f>
        <v>6</v>
      </c>
      <c r="F390" s="7">
        <f>IF(T390&gt;0,RANK(T390,(R390:T390,U390:AI390)),0)</f>
        <v>3</v>
      </c>
      <c r="G390" s="7">
        <f>IF(U390&gt;0,RANK(U390,(R390:T390,U390:AI390)),0)</f>
        <v>2</v>
      </c>
      <c r="H390" s="7">
        <f t="shared" si="231"/>
        <v>1</v>
      </c>
      <c r="I390" s="49">
        <f t="shared" si="232"/>
        <v>288</v>
      </c>
      <c r="J390" s="177">
        <f t="shared" si="245"/>
        <v>0.29032258064516131</v>
      </c>
      <c r="K390" s="2"/>
      <c r="L390" s="2">
        <f t="shared" si="233"/>
        <v>2.620967741935484E-2</v>
      </c>
      <c r="M390" s="2">
        <f t="shared" si="234"/>
        <v>8.0645161290322578E-3</v>
      </c>
      <c r="N390" s="2">
        <f t="shared" si="235"/>
        <v>0.16330645161290322</v>
      </c>
      <c r="O390" s="2">
        <f t="shared" si="229"/>
        <v>0.22681451612903225</v>
      </c>
      <c r="P390" s="2">
        <f t="shared" si="236"/>
        <v>0.51713709677419351</v>
      </c>
      <c r="Q390" s="2">
        <f t="shared" si="228"/>
        <v>5.8467741935483875E-2</v>
      </c>
      <c r="R390" s="1">
        <v>26</v>
      </c>
      <c r="S390" s="1">
        <v>8</v>
      </c>
      <c r="T390" s="1">
        <v>162</v>
      </c>
      <c r="U390" s="1">
        <v>225</v>
      </c>
      <c r="V390" s="1">
        <v>513</v>
      </c>
      <c r="W390" s="1">
        <v>48</v>
      </c>
      <c r="X390" s="1">
        <v>1</v>
      </c>
      <c r="Y390" s="1">
        <v>0</v>
      </c>
      <c r="Z390" s="1">
        <v>1</v>
      </c>
      <c r="AD390" s="1">
        <v>7</v>
      </c>
      <c r="AF390" s="1">
        <v>0</v>
      </c>
      <c r="AG390" s="1">
        <v>1</v>
      </c>
      <c r="AH390" s="1">
        <v>0</v>
      </c>
      <c r="AK390" s="7">
        <f t="shared" si="237"/>
        <v>4</v>
      </c>
      <c r="AL390" s="7">
        <f t="shared" si="238"/>
        <v>7</v>
      </c>
      <c r="AM390" s="7">
        <f t="shared" si="239"/>
        <v>0</v>
      </c>
      <c r="AN390" s="2">
        <f t="shared" si="240"/>
        <v>4.8387096774193547E-2</v>
      </c>
      <c r="AO390" s="2">
        <f t="shared" si="241"/>
        <v>1.0080645161290322E-3</v>
      </c>
      <c r="AP390" s="2">
        <f t="shared" si="242"/>
        <v>0</v>
      </c>
      <c r="AR390" t="str">
        <f t="shared" si="243"/>
        <v>Jenkins</v>
      </c>
      <c r="AS390" t="s">
        <v>1533</v>
      </c>
      <c r="AT390" s="184">
        <v>12</v>
      </c>
      <c r="AV390" s="97">
        <v>13</v>
      </c>
      <c r="AW390" s="99">
        <v>165</v>
      </c>
      <c r="AX390" s="105">
        <f t="shared" si="244"/>
        <v>13165</v>
      </c>
      <c r="AZ390" s="7" t="s">
        <v>2951</v>
      </c>
      <c r="BA390" t="s">
        <v>3184</v>
      </c>
    </row>
    <row r="391" spans="1:53" hidden="1" outlineLevel="1">
      <c r="A391" t="s">
        <v>1947</v>
      </c>
      <c r="B391" t="s">
        <v>1533</v>
      </c>
      <c r="C391" s="1">
        <f t="shared" si="230"/>
        <v>1280</v>
      </c>
      <c r="D391" s="7">
        <f>IF(R391&gt;0,RANK(R391,(R391:T391,U391:AI391)),0)</f>
        <v>5</v>
      </c>
      <c r="E391" s="7">
        <f>IF(S391&gt;0,RANK(S391,(R391:T391,U391:AI391)),0)</f>
        <v>6</v>
      </c>
      <c r="F391" s="7">
        <f>IF(T391&gt;0,RANK(T391,(R391:T391,U391:AI391)),0)</f>
        <v>3</v>
      </c>
      <c r="G391" s="7">
        <f>IF(U391&gt;0,RANK(U391,(R391:T391,U391:AI391)),0)</f>
        <v>2</v>
      </c>
      <c r="H391" s="7">
        <f t="shared" si="231"/>
        <v>1</v>
      </c>
      <c r="I391" s="49">
        <f t="shared" si="232"/>
        <v>418</v>
      </c>
      <c r="J391" s="177">
        <f t="shared" si="245"/>
        <v>0.32656249999999998</v>
      </c>
      <c r="K391" s="2"/>
      <c r="L391" s="2">
        <f t="shared" si="233"/>
        <v>1.8749999999999999E-2</v>
      </c>
      <c r="M391" s="2">
        <f t="shared" si="234"/>
        <v>3.1250000000000002E-3</v>
      </c>
      <c r="N391" s="2">
        <f t="shared" si="235"/>
        <v>0.13750000000000001</v>
      </c>
      <c r="O391" s="2">
        <f t="shared" si="229"/>
        <v>0.21015624999999999</v>
      </c>
      <c r="P391" s="2">
        <f t="shared" si="236"/>
        <v>0.53671875000000002</v>
      </c>
      <c r="Q391" s="2">
        <f t="shared" si="228"/>
        <v>9.3749999999999889E-2</v>
      </c>
      <c r="R391" s="1">
        <v>24</v>
      </c>
      <c r="S391" s="1">
        <v>4</v>
      </c>
      <c r="T391" s="1">
        <v>176</v>
      </c>
      <c r="U391" s="1">
        <v>269</v>
      </c>
      <c r="V391" s="1">
        <v>687</v>
      </c>
      <c r="W391" s="1">
        <v>111</v>
      </c>
      <c r="X391" s="1">
        <v>0</v>
      </c>
      <c r="Y391" s="1">
        <v>0</v>
      </c>
      <c r="Z391" s="1">
        <v>4</v>
      </c>
      <c r="AD391" s="1">
        <v>4</v>
      </c>
      <c r="AF391" s="1">
        <v>0</v>
      </c>
      <c r="AG391" s="1">
        <v>1</v>
      </c>
      <c r="AH391" s="1">
        <v>0</v>
      </c>
      <c r="AK391" s="7">
        <f t="shared" si="237"/>
        <v>4</v>
      </c>
      <c r="AL391" s="7">
        <f t="shared" si="238"/>
        <v>0</v>
      </c>
      <c r="AM391" s="7">
        <f t="shared" si="239"/>
        <v>0</v>
      </c>
      <c r="AN391" s="2">
        <f t="shared" si="240"/>
        <v>8.6718749999999997E-2</v>
      </c>
      <c r="AO391" s="2">
        <f t="shared" si="241"/>
        <v>0</v>
      </c>
      <c r="AP391" s="2">
        <f t="shared" si="242"/>
        <v>0</v>
      </c>
      <c r="AR391" t="str">
        <f t="shared" si="243"/>
        <v>Johnson</v>
      </c>
      <c r="AS391" t="s">
        <v>1533</v>
      </c>
      <c r="AT391" s="184">
        <v>10</v>
      </c>
      <c r="AV391" s="97">
        <v>13</v>
      </c>
      <c r="AW391" s="99">
        <v>167</v>
      </c>
      <c r="AX391" s="105">
        <f t="shared" si="244"/>
        <v>13167</v>
      </c>
      <c r="AZ391" s="7" t="s">
        <v>2951</v>
      </c>
      <c r="BA391" t="s">
        <v>3184</v>
      </c>
    </row>
    <row r="392" spans="1:53" hidden="1" outlineLevel="1">
      <c r="A392" t="s">
        <v>353</v>
      </c>
      <c r="B392" t="s">
        <v>1533</v>
      </c>
      <c r="C392" s="1">
        <f t="shared" si="230"/>
        <v>4740</v>
      </c>
      <c r="D392" s="7">
        <f>IF(R392&gt;0,RANK(R392,(R392:T392,U392:AI392)),0)</f>
        <v>5</v>
      </c>
      <c r="E392" s="7">
        <f>IF(S392&gt;0,RANK(S392,(R392:T392,U392:AI392)),0)</f>
        <v>6</v>
      </c>
      <c r="F392" s="7">
        <f>IF(T392&gt;0,RANK(T392,(R392:T392,U392:AI392)),0)</f>
        <v>3</v>
      </c>
      <c r="G392" s="7">
        <f>IF(U392&gt;0,RANK(U392,(R392:T392,U392:AI392)),0)</f>
        <v>2</v>
      </c>
      <c r="H392" s="7">
        <f t="shared" si="231"/>
        <v>1</v>
      </c>
      <c r="I392" s="49">
        <f t="shared" si="232"/>
        <v>1296</v>
      </c>
      <c r="J392" s="177">
        <f t="shared" si="245"/>
        <v>0.27341772151898736</v>
      </c>
      <c r="K392" s="2"/>
      <c r="L392" s="2">
        <f t="shared" si="233"/>
        <v>3.0168776371308017E-2</v>
      </c>
      <c r="M392" s="2">
        <f t="shared" si="234"/>
        <v>7.8059071729957808E-3</v>
      </c>
      <c r="N392" s="2">
        <f t="shared" si="235"/>
        <v>0.15548523206751055</v>
      </c>
      <c r="O392" s="2">
        <f t="shared" si="229"/>
        <v>0.21603375527426161</v>
      </c>
      <c r="P392" s="2">
        <f t="shared" si="236"/>
        <v>0.48945147679324896</v>
      </c>
      <c r="Q392" s="2">
        <f t="shared" si="228"/>
        <v>0.10105485232067513</v>
      </c>
      <c r="R392" s="1">
        <v>143</v>
      </c>
      <c r="S392" s="1">
        <v>37</v>
      </c>
      <c r="T392" s="1">
        <v>737</v>
      </c>
      <c r="U392" s="1">
        <v>1024</v>
      </c>
      <c r="V392" s="1">
        <v>2320</v>
      </c>
      <c r="W392" s="1">
        <v>433</v>
      </c>
      <c r="X392" s="1">
        <v>2</v>
      </c>
      <c r="Y392" s="1">
        <v>12</v>
      </c>
      <c r="Z392" s="1">
        <v>13</v>
      </c>
      <c r="AD392" s="1">
        <v>13</v>
      </c>
      <c r="AF392" s="1">
        <v>3</v>
      </c>
      <c r="AG392" s="1">
        <v>3</v>
      </c>
      <c r="AH392" s="1">
        <v>0</v>
      </c>
      <c r="AK392" s="7">
        <f t="shared" si="237"/>
        <v>4</v>
      </c>
      <c r="AL392" s="7">
        <f t="shared" si="238"/>
        <v>9</v>
      </c>
      <c r="AM392" s="7">
        <f t="shared" si="239"/>
        <v>8</v>
      </c>
      <c r="AN392" s="2">
        <f t="shared" si="240"/>
        <v>9.1350210970464141E-2</v>
      </c>
      <c r="AO392" s="2">
        <f t="shared" si="241"/>
        <v>4.219409282700422E-4</v>
      </c>
      <c r="AP392" s="2">
        <f t="shared" si="242"/>
        <v>2.5316455696202532E-3</v>
      </c>
      <c r="AR392" t="str">
        <f t="shared" si="243"/>
        <v>Jones</v>
      </c>
      <c r="AS392" t="s">
        <v>1533</v>
      </c>
      <c r="AT392" s="184">
        <v>8</v>
      </c>
      <c r="AV392" s="97">
        <v>13</v>
      </c>
      <c r="AW392" s="99">
        <v>169</v>
      </c>
      <c r="AX392" s="105">
        <f t="shared" si="244"/>
        <v>13169</v>
      </c>
      <c r="AZ392" s="7" t="s">
        <v>2951</v>
      </c>
      <c r="BA392" t="s">
        <v>3184</v>
      </c>
    </row>
    <row r="393" spans="1:53" hidden="1" outlineLevel="1">
      <c r="A393" t="s">
        <v>2835</v>
      </c>
      <c r="B393" t="s">
        <v>1533</v>
      </c>
      <c r="C393" s="1">
        <f t="shared" si="230"/>
        <v>3075</v>
      </c>
      <c r="D393" s="7">
        <f>IF(R393&gt;0,RANK(R393,(R393:T393,U393:AI393)),0)</f>
        <v>5</v>
      </c>
      <c r="E393" s="7">
        <f>IF(S393&gt;0,RANK(S393,(R393:T393,U393:AI393)),0)</f>
        <v>6</v>
      </c>
      <c r="F393" s="7">
        <f>IF(T393&gt;0,RANK(T393,(R393:T393,U393:AI393)),0)</f>
        <v>3</v>
      </c>
      <c r="G393" s="7">
        <f>IF(U393&gt;0,RANK(U393,(R393:T393,U393:AI393)),0)</f>
        <v>2</v>
      </c>
      <c r="H393" s="7">
        <f t="shared" si="231"/>
        <v>1</v>
      </c>
      <c r="I393" s="49">
        <f t="shared" si="232"/>
        <v>672</v>
      </c>
      <c r="J393" s="177">
        <f t="shared" si="245"/>
        <v>0.21853658536585366</v>
      </c>
      <c r="K393" s="2"/>
      <c r="L393" s="2">
        <f t="shared" si="233"/>
        <v>3.1544715447154474E-2</v>
      </c>
      <c r="M393" s="2">
        <f t="shared" si="234"/>
        <v>6.5040650406504065E-3</v>
      </c>
      <c r="N393" s="2">
        <f t="shared" si="235"/>
        <v>0.14634146341463414</v>
      </c>
      <c r="O393" s="2">
        <f t="shared" si="229"/>
        <v>0.23642276422764227</v>
      </c>
      <c r="P393" s="2">
        <f t="shared" si="236"/>
        <v>0.45495934959349593</v>
      </c>
      <c r="Q393" s="2">
        <f t="shared" si="228"/>
        <v>0.1242276422764228</v>
      </c>
      <c r="R393" s="1">
        <v>97</v>
      </c>
      <c r="S393" s="1">
        <v>20</v>
      </c>
      <c r="T393" s="1">
        <v>450</v>
      </c>
      <c r="U393" s="1">
        <v>727</v>
      </c>
      <c r="V393" s="1">
        <v>1399</v>
      </c>
      <c r="W393" s="1">
        <v>352</v>
      </c>
      <c r="X393" s="1">
        <v>2</v>
      </c>
      <c r="Y393" s="1">
        <v>8</v>
      </c>
      <c r="Z393" s="1">
        <v>10</v>
      </c>
      <c r="AD393" s="1">
        <v>7</v>
      </c>
      <c r="AF393" s="1">
        <v>3</v>
      </c>
      <c r="AG393" s="1">
        <v>0</v>
      </c>
      <c r="AH393" s="1">
        <v>0</v>
      </c>
      <c r="AK393" s="7">
        <f t="shared" si="237"/>
        <v>4</v>
      </c>
      <c r="AL393" s="7">
        <f t="shared" si="238"/>
        <v>9</v>
      </c>
      <c r="AM393" s="7">
        <f t="shared" si="239"/>
        <v>8</v>
      </c>
      <c r="AN393" s="2">
        <f t="shared" si="240"/>
        <v>0.11447154471544715</v>
      </c>
      <c r="AO393" s="2">
        <f t="shared" si="241"/>
        <v>6.5040650406504065E-4</v>
      </c>
      <c r="AP393" s="2">
        <f t="shared" si="242"/>
        <v>2.6016260162601626E-3</v>
      </c>
      <c r="AR393" t="str">
        <f t="shared" si="243"/>
        <v>Lamar</v>
      </c>
      <c r="AS393" t="s">
        <v>1533</v>
      </c>
      <c r="AT393" s="184">
        <v>3</v>
      </c>
      <c r="AV393" s="97">
        <v>13</v>
      </c>
      <c r="AW393" s="99">
        <v>171</v>
      </c>
      <c r="AX393" s="105">
        <f t="shared" si="244"/>
        <v>13171</v>
      </c>
      <c r="AZ393" s="7" t="s">
        <v>2951</v>
      </c>
      <c r="BA393" t="s">
        <v>3184</v>
      </c>
    </row>
    <row r="394" spans="1:53" hidden="1" outlineLevel="1">
      <c r="A394" t="s">
        <v>192</v>
      </c>
      <c r="B394" t="s">
        <v>1533</v>
      </c>
      <c r="C394" s="1">
        <f t="shared" si="230"/>
        <v>906</v>
      </c>
      <c r="D394" s="7">
        <f>IF(R394&gt;0,RANK(R394,(R394:T394,U394:AI394)),0)</f>
        <v>5</v>
      </c>
      <c r="E394" s="7">
        <f>IF(S394&gt;0,RANK(S394,(R394:T394,U394:AI394)),0)</f>
        <v>6</v>
      </c>
      <c r="F394" s="7">
        <f>IF(T394&gt;0,RANK(T394,(R394:T394,U394:AI394)),0)</f>
        <v>3</v>
      </c>
      <c r="G394" s="7">
        <f>IF(U394&gt;0,RANK(U394,(R394:T394,U394:AI394)),0)</f>
        <v>2</v>
      </c>
      <c r="H394" s="7">
        <f t="shared" si="231"/>
        <v>1</v>
      </c>
      <c r="I394" s="49">
        <f t="shared" si="232"/>
        <v>318</v>
      </c>
      <c r="J394" s="177">
        <f t="shared" si="245"/>
        <v>0.35099337748344372</v>
      </c>
      <c r="K394" s="2"/>
      <c r="L394" s="2">
        <f t="shared" si="233"/>
        <v>2.6490066225165563E-2</v>
      </c>
      <c r="M394" s="2">
        <f t="shared" si="234"/>
        <v>4.4150110375275938E-3</v>
      </c>
      <c r="N394" s="2">
        <f t="shared" si="235"/>
        <v>0.12472406181015452</v>
      </c>
      <c r="O394" s="2">
        <f t="shared" si="229"/>
        <v>0.217439293598234</v>
      </c>
      <c r="P394" s="2">
        <f t="shared" si="236"/>
        <v>0.56843267108167772</v>
      </c>
      <c r="Q394" s="2">
        <f t="shared" si="228"/>
        <v>5.8498896247240584E-2</v>
      </c>
      <c r="R394" s="1">
        <v>24</v>
      </c>
      <c r="S394" s="1">
        <v>4</v>
      </c>
      <c r="T394" s="1">
        <v>113</v>
      </c>
      <c r="U394" s="1">
        <v>197</v>
      </c>
      <c r="V394" s="1">
        <v>515</v>
      </c>
      <c r="W394" s="1">
        <v>50</v>
      </c>
      <c r="X394" s="1">
        <v>0</v>
      </c>
      <c r="Y394" s="1">
        <v>1</v>
      </c>
      <c r="Z394" s="1">
        <v>1</v>
      </c>
      <c r="AD394" s="1">
        <v>0</v>
      </c>
      <c r="AF394" s="1">
        <v>0</v>
      </c>
      <c r="AG394" s="1">
        <v>1</v>
      </c>
      <c r="AH394" s="1">
        <v>0</v>
      </c>
      <c r="AK394" s="7">
        <f t="shared" si="237"/>
        <v>4</v>
      </c>
      <c r="AL394" s="7">
        <f t="shared" si="238"/>
        <v>0</v>
      </c>
      <c r="AM394" s="7">
        <f t="shared" si="239"/>
        <v>7</v>
      </c>
      <c r="AN394" s="2">
        <f t="shared" si="240"/>
        <v>5.518763796909492E-2</v>
      </c>
      <c r="AO394" s="2">
        <f t="shared" si="241"/>
        <v>0</v>
      </c>
      <c r="AP394" s="2">
        <f t="shared" si="242"/>
        <v>1.1037527593818985E-3</v>
      </c>
      <c r="AR394" t="str">
        <f t="shared" si="243"/>
        <v>Lanier</v>
      </c>
      <c r="AS394" t="s">
        <v>1533</v>
      </c>
      <c r="AT394" s="184">
        <v>8</v>
      </c>
      <c r="AV394" s="97">
        <v>13</v>
      </c>
      <c r="AW394" s="99">
        <v>173</v>
      </c>
      <c r="AX394" s="105">
        <f t="shared" si="244"/>
        <v>13173</v>
      </c>
      <c r="AZ394" s="7" t="s">
        <v>2951</v>
      </c>
      <c r="BA394" t="s">
        <v>3184</v>
      </c>
    </row>
    <row r="395" spans="1:53" hidden="1" outlineLevel="1">
      <c r="A395" t="s">
        <v>447</v>
      </c>
      <c r="B395" t="s">
        <v>1533</v>
      </c>
      <c r="C395" s="1">
        <f t="shared" si="230"/>
        <v>6968</v>
      </c>
      <c r="D395" s="7">
        <f>IF(R395&gt;0,RANK(R395,(R395:T395,U395:AI395)),0)</f>
        <v>5</v>
      </c>
      <c r="E395" s="7">
        <f>IF(S395&gt;0,RANK(S395,(R395:T395,U395:AI395)),0)</f>
        <v>6</v>
      </c>
      <c r="F395" s="7">
        <f>IF(T395&gt;0,RANK(T395,(R395:T395,U395:AI395)),0)</f>
        <v>3</v>
      </c>
      <c r="G395" s="7">
        <f>IF(U395&gt;0,RANK(U395,(R395:T395,U395:AI395)),0)</f>
        <v>2</v>
      </c>
      <c r="H395" s="7">
        <f t="shared" si="231"/>
        <v>1</v>
      </c>
      <c r="I395" s="49">
        <f t="shared" si="232"/>
        <v>1530</v>
      </c>
      <c r="J395" s="177">
        <f t="shared" si="245"/>
        <v>0.21957520091848451</v>
      </c>
      <c r="K395" s="2"/>
      <c r="L395" s="2">
        <f t="shared" si="233"/>
        <v>3.315154994259472E-2</v>
      </c>
      <c r="M395" s="2">
        <f t="shared" si="234"/>
        <v>6.7451205510907003E-3</v>
      </c>
      <c r="N395" s="2">
        <f t="shared" si="235"/>
        <v>0.18441446613088405</v>
      </c>
      <c r="O395" s="2">
        <f t="shared" si="229"/>
        <v>0.22416762342135477</v>
      </c>
      <c r="P395" s="2">
        <f t="shared" si="236"/>
        <v>0.44374282433983925</v>
      </c>
      <c r="Q395" s="2">
        <f t="shared" si="228"/>
        <v>0.10777841561423651</v>
      </c>
      <c r="R395" s="1">
        <v>231</v>
      </c>
      <c r="S395" s="1">
        <v>47</v>
      </c>
      <c r="T395" s="1">
        <v>1285</v>
      </c>
      <c r="U395" s="1">
        <v>1562</v>
      </c>
      <c r="V395" s="1">
        <v>3092</v>
      </c>
      <c r="W395" s="1">
        <v>702</v>
      </c>
      <c r="X395" s="1">
        <v>2</v>
      </c>
      <c r="Y395" s="1">
        <v>10</v>
      </c>
      <c r="Z395" s="1">
        <v>8</v>
      </c>
      <c r="AD395" s="1">
        <v>17</v>
      </c>
      <c r="AF395" s="1">
        <v>6</v>
      </c>
      <c r="AG395" s="1">
        <v>4</v>
      </c>
      <c r="AH395" s="1">
        <v>2</v>
      </c>
      <c r="AK395" s="7">
        <f t="shared" si="237"/>
        <v>4</v>
      </c>
      <c r="AL395" s="7">
        <f t="shared" si="238"/>
        <v>9</v>
      </c>
      <c r="AM395" s="7">
        <f t="shared" si="239"/>
        <v>7</v>
      </c>
      <c r="AN395" s="2">
        <f t="shared" si="240"/>
        <v>0.10074626865671642</v>
      </c>
      <c r="AO395" s="2">
        <f t="shared" si="241"/>
        <v>2.8702640642939151E-4</v>
      </c>
      <c r="AP395" s="2">
        <f t="shared" si="242"/>
        <v>1.4351320321469576E-3</v>
      </c>
      <c r="AR395" t="str">
        <f t="shared" si="243"/>
        <v>Laurens</v>
      </c>
      <c r="AS395" t="s">
        <v>1533</v>
      </c>
      <c r="AT395" s="184">
        <v>12</v>
      </c>
      <c r="AV395" s="97">
        <v>13</v>
      </c>
      <c r="AW395" s="99">
        <v>175</v>
      </c>
      <c r="AX395" s="105">
        <f t="shared" si="244"/>
        <v>13175</v>
      </c>
      <c r="AZ395" s="7" t="s">
        <v>2951</v>
      </c>
      <c r="BA395" t="s">
        <v>3184</v>
      </c>
    </row>
    <row r="396" spans="1:53" hidden="1" outlineLevel="1">
      <c r="A396" t="s">
        <v>634</v>
      </c>
      <c r="B396" t="s">
        <v>1533</v>
      </c>
      <c r="C396" s="1">
        <f t="shared" si="230"/>
        <v>5967</v>
      </c>
      <c r="D396" s="7">
        <f>IF(R396&gt;0,RANK(R396,(R396:T396,U396:AI396)),0)</f>
        <v>5</v>
      </c>
      <c r="E396" s="7">
        <f>IF(S396&gt;0,RANK(S396,(R396:T396,U396:AI396)),0)</f>
        <v>6</v>
      </c>
      <c r="F396" s="7">
        <f>IF(T396&gt;0,RANK(T396,(R396:T396,U396:AI396)),0)</f>
        <v>3</v>
      </c>
      <c r="G396" s="7">
        <f>IF(U396&gt;0,RANK(U396,(R396:T396,U396:AI396)),0)</f>
        <v>2</v>
      </c>
      <c r="H396" s="7">
        <f t="shared" si="231"/>
        <v>1</v>
      </c>
      <c r="I396" s="49">
        <f t="shared" si="232"/>
        <v>1634</v>
      </c>
      <c r="J396" s="177">
        <f t="shared" si="245"/>
        <v>0.27383945031003853</v>
      </c>
      <c r="K396" s="2"/>
      <c r="L396" s="2">
        <f t="shared" si="233"/>
        <v>3.0836266130383778E-2</v>
      </c>
      <c r="M396" s="2">
        <f t="shared" si="234"/>
        <v>6.5359477124183009E-3</v>
      </c>
      <c r="N396" s="2">
        <f t="shared" si="235"/>
        <v>0.13893078598960951</v>
      </c>
      <c r="O396" s="2">
        <f t="shared" si="229"/>
        <v>0.2391486509133568</v>
      </c>
      <c r="P396" s="2">
        <f t="shared" si="236"/>
        <v>0.51298810122339533</v>
      </c>
      <c r="Q396" s="2">
        <f t="shared" si="228"/>
        <v>7.1560248030836271E-2</v>
      </c>
      <c r="R396" s="1">
        <v>184</v>
      </c>
      <c r="S396" s="1">
        <v>39</v>
      </c>
      <c r="T396" s="1">
        <v>829</v>
      </c>
      <c r="U396" s="1">
        <v>1427</v>
      </c>
      <c r="V396" s="1">
        <v>3061</v>
      </c>
      <c r="W396" s="1">
        <v>388</v>
      </c>
      <c r="X396" s="1">
        <v>4</v>
      </c>
      <c r="Y396" s="1">
        <v>7</v>
      </c>
      <c r="Z396" s="1">
        <v>10</v>
      </c>
      <c r="AD396" s="1">
        <v>16</v>
      </c>
      <c r="AF396" s="1">
        <v>1</v>
      </c>
      <c r="AG396" s="1">
        <v>1</v>
      </c>
      <c r="AH396" s="1">
        <v>0</v>
      </c>
      <c r="AK396" s="7">
        <f t="shared" si="237"/>
        <v>4</v>
      </c>
      <c r="AL396" s="7">
        <f t="shared" si="238"/>
        <v>9</v>
      </c>
      <c r="AM396" s="7">
        <f t="shared" si="239"/>
        <v>8</v>
      </c>
      <c r="AN396" s="2">
        <f t="shared" si="240"/>
        <v>6.5024300318417966E-2</v>
      </c>
      <c r="AO396" s="2">
        <f t="shared" si="241"/>
        <v>6.7035361153008216E-4</v>
      </c>
      <c r="AP396" s="2">
        <f t="shared" si="242"/>
        <v>1.1731188201776438E-3</v>
      </c>
      <c r="AR396" t="str">
        <f t="shared" si="243"/>
        <v>Lee</v>
      </c>
      <c r="AS396" t="s">
        <v>1533</v>
      </c>
      <c r="AT396" s="184">
        <v>2</v>
      </c>
      <c r="AV396" s="97">
        <v>13</v>
      </c>
      <c r="AW396" s="99">
        <v>177</v>
      </c>
      <c r="AX396" s="105">
        <f t="shared" si="244"/>
        <v>13177</v>
      </c>
      <c r="AZ396" s="7" t="s">
        <v>2951</v>
      </c>
      <c r="BA396" t="s">
        <v>3184</v>
      </c>
    </row>
    <row r="397" spans="1:53" hidden="1" outlineLevel="1">
      <c r="A397" t="s">
        <v>210</v>
      </c>
      <c r="B397" t="s">
        <v>1533</v>
      </c>
      <c r="C397" s="1">
        <f t="shared" si="230"/>
        <v>2907</v>
      </c>
      <c r="D397" s="7">
        <f>IF(R397&gt;0,RANK(R397,(R397:T397,U397:AI397)),0)</f>
        <v>5</v>
      </c>
      <c r="E397" s="7">
        <f>IF(S397&gt;0,RANK(S397,(R397:T397,U397:AI397)),0)</f>
        <v>6</v>
      </c>
      <c r="F397" s="7">
        <f>IF(T397&gt;0,RANK(T397,(R397:T397,U397:AI397)),0)</f>
        <v>3</v>
      </c>
      <c r="G397" s="7">
        <f>IF(U397&gt;0,RANK(U397,(R397:T397,U397:AI397)),0)</f>
        <v>2</v>
      </c>
      <c r="H397" s="7">
        <f t="shared" si="231"/>
        <v>1</v>
      </c>
      <c r="I397" s="49">
        <f t="shared" si="232"/>
        <v>689</v>
      </c>
      <c r="J397" s="177">
        <f t="shared" si="245"/>
        <v>0.2370141038871689</v>
      </c>
      <c r="K397" s="2"/>
      <c r="L397" s="2">
        <f t="shared" si="233"/>
        <v>4.4031647746818024E-2</v>
      </c>
      <c r="M397" s="2">
        <f t="shared" si="234"/>
        <v>8.9439284485724121E-3</v>
      </c>
      <c r="N397" s="2">
        <f t="shared" si="235"/>
        <v>0.1936704506363949</v>
      </c>
      <c r="O397" s="2">
        <f t="shared" si="229"/>
        <v>0.2215342277261782</v>
      </c>
      <c r="P397" s="2">
        <f t="shared" si="236"/>
        <v>0.45854833161334707</v>
      </c>
      <c r="Q397" s="2">
        <f t="shared" si="228"/>
        <v>7.3271413828689513E-2</v>
      </c>
      <c r="R397" s="1">
        <v>128</v>
      </c>
      <c r="S397" s="1">
        <v>26</v>
      </c>
      <c r="T397" s="1">
        <v>563</v>
      </c>
      <c r="U397" s="1">
        <v>644</v>
      </c>
      <c r="V397" s="1">
        <v>1333</v>
      </c>
      <c r="W397" s="1">
        <v>192</v>
      </c>
      <c r="X397" s="1">
        <v>4</v>
      </c>
      <c r="Y397" s="1">
        <v>2</v>
      </c>
      <c r="Z397" s="1">
        <v>8</v>
      </c>
      <c r="AD397" s="1">
        <v>4</v>
      </c>
      <c r="AF397" s="1">
        <v>1</v>
      </c>
      <c r="AG397" s="1">
        <v>2</v>
      </c>
      <c r="AH397" s="1">
        <v>0</v>
      </c>
      <c r="AK397" s="7">
        <f t="shared" si="237"/>
        <v>4</v>
      </c>
      <c r="AL397" s="7">
        <f t="shared" si="238"/>
        <v>8</v>
      </c>
      <c r="AM397" s="7">
        <f t="shared" si="239"/>
        <v>9</v>
      </c>
      <c r="AN397" s="2">
        <f t="shared" si="240"/>
        <v>6.6047471620227033E-2</v>
      </c>
      <c r="AO397" s="2">
        <f t="shared" si="241"/>
        <v>1.3759889920880633E-3</v>
      </c>
      <c r="AP397" s="2">
        <f t="shared" si="242"/>
        <v>6.8799449604403163E-4</v>
      </c>
      <c r="AR397" t="str">
        <f t="shared" si="243"/>
        <v>Liberty</v>
      </c>
      <c r="AS397" t="s">
        <v>1533</v>
      </c>
      <c r="AT397" s="184">
        <v>1</v>
      </c>
      <c r="AV397" s="97">
        <v>13</v>
      </c>
      <c r="AW397" s="99">
        <v>179</v>
      </c>
      <c r="AX397" s="105">
        <f t="shared" si="244"/>
        <v>13179</v>
      </c>
      <c r="AZ397" s="7" t="s">
        <v>2951</v>
      </c>
      <c r="BA397" t="s">
        <v>3184</v>
      </c>
    </row>
    <row r="398" spans="1:53" hidden="1" outlineLevel="1">
      <c r="A398" t="s">
        <v>223</v>
      </c>
      <c r="B398" t="s">
        <v>1533</v>
      </c>
      <c r="C398" s="1">
        <f t="shared" si="230"/>
        <v>1678</v>
      </c>
      <c r="D398" s="7">
        <f>IF(R398&gt;0,RANK(R398,(R398:T398,U398:AI398)),0)</f>
        <v>5</v>
      </c>
      <c r="E398" s="7">
        <f>IF(S398&gt;0,RANK(S398,(R398:T398,U398:AI398)),0)</f>
        <v>6</v>
      </c>
      <c r="F398" s="7">
        <f>IF(T398&gt;0,RANK(T398,(R398:T398,U398:AI398)),0)</f>
        <v>3</v>
      </c>
      <c r="G398" s="7">
        <f>IF(U398&gt;0,RANK(U398,(R398:T398,U398:AI398)),0)</f>
        <v>2</v>
      </c>
      <c r="H398" s="7">
        <f t="shared" si="231"/>
        <v>1</v>
      </c>
      <c r="I398" s="49">
        <f t="shared" si="232"/>
        <v>227</v>
      </c>
      <c r="J398" s="177">
        <f t="shared" si="245"/>
        <v>0.13528009535160906</v>
      </c>
      <c r="K398" s="2"/>
      <c r="L398" s="2">
        <f t="shared" si="233"/>
        <v>1.3110846245530394E-2</v>
      </c>
      <c r="M398" s="2">
        <f t="shared" si="234"/>
        <v>7.1513706793802142E-3</v>
      </c>
      <c r="N398" s="2">
        <f t="shared" si="235"/>
        <v>0.15673420738974969</v>
      </c>
      <c r="O398" s="2">
        <f t="shared" si="229"/>
        <v>0.30691299165673419</v>
      </c>
      <c r="P398" s="2">
        <f t="shared" si="236"/>
        <v>0.44219308700834326</v>
      </c>
      <c r="Q398" s="2">
        <f t="shared" si="228"/>
        <v>7.3897497020262382E-2</v>
      </c>
      <c r="R398" s="1">
        <v>22</v>
      </c>
      <c r="S398" s="1">
        <v>12</v>
      </c>
      <c r="T398" s="1">
        <v>263</v>
      </c>
      <c r="U398" s="1">
        <v>515</v>
      </c>
      <c r="V398" s="1">
        <v>742</v>
      </c>
      <c r="W398" s="1">
        <v>117</v>
      </c>
      <c r="X398" s="1">
        <v>1</v>
      </c>
      <c r="Y398" s="1">
        <v>3</v>
      </c>
      <c r="Z398" s="1">
        <v>0</v>
      </c>
      <c r="AD398" s="1">
        <v>1</v>
      </c>
      <c r="AF398" s="1">
        <v>1</v>
      </c>
      <c r="AG398" s="1">
        <v>1</v>
      </c>
      <c r="AH398" s="1">
        <v>0</v>
      </c>
      <c r="AK398" s="7">
        <f t="shared" si="237"/>
        <v>4</v>
      </c>
      <c r="AL398" s="7">
        <f t="shared" si="238"/>
        <v>8</v>
      </c>
      <c r="AM398" s="7">
        <f t="shared" si="239"/>
        <v>7</v>
      </c>
      <c r="AN398" s="2">
        <f t="shared" si="240"/>
        <v>6.9725864123957093E-2</v>
      </c>
      <c r="AO398" s="2">
        <f t="shared" si="241"/>
        <v>5.9594755661501785E-4</v>
      </c>
      <c r="AP398" s="2">
        <f t="shared" si="242"/>
        <v>1.7878426698450535E-3</v>
      </c>
      <c r="AR398" t="str">
        <f t="shared" si="243"/>
        <v>Lincoln</v>
      </c>
      <c r="AS398" t="s">
        <v>1533</v>
      </c>
      <c r="AT398" s="184">
        <v>10</v>
      </c>
      <c r="AV398" s="97">
        <v>13</v>
      </c>
      <c r="AW398" s="99">
        <v>181</v>
      </c>
      <c r="AX398" s="105">
        <f t="shared" si="244"/>
        <v>13181</v>
      </c>
      <c r="AZ398" s="7" t="s">
        <v>2951</v>
      </c>
      <c r="BA398" t="s">
        <v>3184</v>
      </c>
    </row>
    <row r="399" spans="1:53" hidden="1" outlineLevel="1">
      <c r="A399" t="s">
        <v>629</v>
      </c>
      <c r="B399" t="s">
        <v>1533</v>
      </c>
      <c r="C399" s="1">
        <f t="shared" si="230"/>
        <v>1152</v>
      </c>
      <c r="D399" s="7">
        <f>IF(R399&gt;0,RANK(R399,(R399:T399,U399:AI399)),0)</f>
        <v>5</v>
      </c>
      <c r="E399" s="7">
        <f>IF(S399&gt;0,RANK(S399,(R399:T399,U399:AI399)),0)</f>
        <v>6</v>
      </c>
      <c r="F399" s="7">
        <f>IF(T399&gt;0,RANK(T399,(R399:T399,U399:AI399)),0)</f>
        <v>3</v>
      </c>
      <c r="G399" s="7">
        <f>IF(U399&gt;0,RANK(U399,(R399:T399,U399:AI399)),0)</f>
        <v>2</v>
      </c>
      <c r="H399" s="7">
        <f t="shared" si="231"/>
        <v>1</v>
      </c>
      <c r="I399" s="49">
        <f t="shared" si="232"/>
        <v>390</v>
      </c>
      <c r="J399" s="177">
        <f t="shared" si="245"/>
        <v>0.33854166666666669</v>
      </c>
      <c r="K399" s="2"/>
      <c r="L399" s="2">
        <f t="shared" si="233"/>
        <v>1.7361111111111112E-2</v>
      </c>
      <c r="M399" s="2">
        <f t="shared" si="234"/>
        <v>1.1284722222222222E-2</v>
      </c>
      <c r="N399" s="2">
        <f t="shared" si="235"/>
        <v>0.12413194444444445</v>
      </c>
      <c r="O399" s="2">
        <f t="shared" si="229"/>
        <v>0.21614583333333334</v>
      </c>
      <c r="P399" s="2">
        <f t="shared" si="236"/>
        <v>0.5546875</v>
      </c>
      <c r="Q399" s="2">
        <f t="shared" si="228"/>
        <v>7.638888888888884E-2</v>
      </c>
      <c r="R399" s="1">
        <v>20</v>
      </c>
      <c r="S399" s="1">
        <v>13</v>
      </c>
      <c r="T399" s="1">
        <v>143</v>
      </c>
      <c r="U399" s="1">
        <v>249</v>
      </c>
      <c r="V399" s="1">
        <v>639</v>
      </c>
      <c r="W399" s="1">
        <v>79</v>
      </c>
      <c r="X399" s="1">
        <v>0</v>
      </c>
      <c r="Y399" s="1">
        <v>2</v>
      </c>
      <c r="Z399" s="1">
        <v>3</v>
      </c>
      <c r="AD399" s="1">
        <v>2</v>
      </c>
      <c r="AF399" s="1">
        <v>1</v>
      </c>
      <c r="AG399" s="1">
        <v>1</v>
      </c>
      <c r="AH399" s="1">
        <v>0</v>
      </c>
      <c r="AK399" s="7">
        <f t="shared" si="237"/>
        <v>4</v>
      </c>
      <c r="AL399" s="7">
        <f t="shared" si="238"/>
        <v>0</v>
      </c>
      <c r="AM399" s="7">
        <f t="shared" si="239"/>
        <v>8</v>
      </c>
      <c r="AN399" s="2">
        <f t="shared" si="240"/>
        <v>6.8576388888888895E-2</v>
      </c>
      <c r="AO399" s="2">
        <f t="shared" si="241"/>
        <v>0</v>
      </c>
      <c r="AP399" s="2">
        <f t="shared" si="242"/>
        <v>1.736111111111111E-3</v>
      </c>
      <c r="AR399" t="str">
        <f t="shared" si="243"/>
        <v>Long</v>
      </c>
      <c r="AS399" t="s">
        <v>1533</v>
      </c>
      <c r="AT399" s="184">
        <v>1</v>
      </c>
      <c r="AV399" s="97">
        <v>13</v>
      </c>
      <c r="AW399" s="99">
        <v>183</v>
      </c>
      <c r="AX399" s="105">
        <f t="shared" si="244"/>
        <v>13183</v>
      </c>
      <c r="AZ399" s="7" t="s">
        <v>2951</v>
      </c>
      <c r="BA399" t="s">
        <v>3184</v>
      </c>
    </row>
    <row r="400" spans="1:53" hidden="1" outlineLevel="1">
      <c r="A400" t="s">
        <v>3245</v>
      </c>
      <c r="B400" t="s">
        <v>1533</v>
      </c>
      <c r="C400" s="1">
        <f t="shared" si="230"/>
        <v>12052</v>
      </c>
      <c r="D400" s="7">
        <f>IF(R400&gt;0,RANK(R400,(R400:T400,U400:AI400)),0)</f>
        <v>5</v>
      </c>
      <c r="E400" s="7">
        <f>IF(S400&gt;0,RANK(S400,(R400:T400,U400:AI400)),0)</f>
        <v>6</v>
      </c>
      <c r="F400" s="7">
        <f>IF(T400&gt;0,RANK(T400,(R400:T400,U400:AI400)),0)</f>
        <v>3</v>
      </c>
      <c r="G400" s="7">
        <f>IF(U400&gt;0,RANK(U400,(R400:T400,U400:AI400)),0)</f>
        <v>2</v>
      </c>
      <c r="H400" s="7">
        <f t="shared" si="231"/>
        <v>1</v>
      </c>
      <c r="I400" s="49">
        <f t="shared" si="232"/>
        <v>2118</v>
      </c>
      <c r="J400" s="177">
        <f t="shared" si="245"/>
        <v>0.17573846664454032</v>
      </c>
      <c r="K400" s="2"/>
      <c r="L400" s="2">
        <f t="shared" si="233"/>
        <v>3.2525721871888486E-2</v>
      </c>
      <c r="M400" s="2">
        <f t="shared" si="234"/>
        <v>6.3060073016926654E-3</v>
      </c>
      <c r="N400" s="2">
        <f t="shared" si="235"/>
        <v>0.16636242947228674</v>
      </c>
      <c r="O400" s="2">
        <f t="shared" si="229"/>
        <v>0.2667607036176568</v>
      </c>
      <c r="P400" s="2">
        <f t="shared" si="236"/>
        <v>0.44249917026219715</v>
      </c>
      <c r="Q400" s="2">
        <f t="shared" si="228"/>
        <v>8.5545967474278173E-2</v>
      </c>
      <c r="R400" s="1">
        <v>392</v>
      </c>
      <c r="S400" s="1">
        <v>76</v>
      </c>
      <c r="T400" s="1">
        <v>2005</v>
      </c>
      <c r="U400" s="1">
        <v>3215</v>
      </c>
      <c r="V400" s="1">
        <v>5333</v>
      </c>
      <c r="W400" s="1">
        <v>974</v>
      </c>
      <c r="X400" s="1">
        <v>7</v>
      </c>
      <c r="Y400" s="1">
        <v>6</v>
      </c>
      <c r="Z400" s="1">
        <v>15</v>
      </c>
      <c r="AD400" s="1">
        <v>18</v>
      </c>
      <c r="AF400" s="1">
        <v>5</v>
      </c>
      <c r="AG400" s="1">
        <v>3</v>
      </c>
      <c r="AH400" s="1">
        <v>3</v>
      </c>
      <c r="AK400" s="7">
        <f t="shared" si="237"/>
        <v>4</v>
      </c>
      <c r="AL400" s="7">
        <f t="shared" si="238"/>
        <v>8</v>
      </c>
      <c r="AM400" s="7">
        <f t="shared" si="239"/>
        <v>9</v>
      </c>
      <c r="AN400" s="2">
        <f t="shared" si="240"/>
        <v>8.0816461998008626E-2</v>
      </c>
      <c r="AO400" s="2">
        <f t="shared" si="241"/>
        <v>5.8081646199800859E-4</v>
      </c>
      <c r="AP400" s="2">
        <f t="shared" si="242"/>
        <v>4.9784268171257882E-4</v>
      </c>
      <c r="AR400" t="str">
        <f t="shared" si="243"/>
        <v>Lowndes</v>
      </c>
      <c r="AS400" t="s">
        <v>1533</v>
      </c>
      <c r="AT400" s="184"/>
      <c r="AV400" s="97">
        <v>13</v>
      </c>
      <c r="AW400" s="99">
        <v>185</v>
      </c>
      <c r="AX400" s="105">
        <f t="shared" si="244"/>
        <v>13185</v>
      </c>
      <c r="AZ400" s="7" t="s">
        <v>2951</v>
      </c>
      <c r="BA400" t="s">
        <v>3184</v>
      </c>
    </row>
    <row r="401" spans="1:53" hidden="1" outlineLevel="1">
      <c r="A401" t="s">
        <v>1394</v>
      </c>
      <c r="B401" t="s">
        <v>1533</v>
      </c>
      <c r="C401" s="1">
        <f t="shared" si="230"/>
        <v>5932</v>
      </c>
      <c r="D401" s="7">
        <f>IF(R401&gt;0,RANK(R401,(R401:T401,U401:AI401)),0)</f>
        <v>5</v>
      </c>
      <c r="E401" s="7">
        <f>IF(S401&gt;0,RANK(S401,(R401:T401,U401:AI401)),0)</f>
        <v>6</v>
      </c>
      <c r="F401" s="7">
        <f>IF(T401&gt;0,RANK(T401,(R401:T401,U401:AI401)),0)</f>
        <v>3</v>
      </c>
      <c r="G401" s="7">
        <f>IF(U401&gt;0,RANK(U401,(R401:T401,U401:AI401)),0)</f>
        <v>2</v>
      </c>
      <c r="H401" s="7">
        <f t="shared" si="231"/>
        <v>1</v>
      </c>
      <c r="I401" s="49">
        <f t="shared" si="232"/>
        <v>816</v>
      </c>
      <c r="J401" s="177">
        <f t="shared" si="245"/>
        <v>0.13755900202292651</v>
      </c>
      <c r="K401" s="2"/>
      <c r="L401" s="2">
        <f t="shared" si="233"/>
        <v>5.0236008091706003E-2</v>
      </c>
      <c r="M401" s="2">
        <f t="shared" si="234"/>
        <v>4.3830074173971676E-3</v>
      </c>
      <c r="N401" s="2">
        <f t="shared" si="235"/>
        <v>0.17397167902899527</v>
      </c>
      <c r="O401" s="2">
        <f t="shared" si="229"/>
        <v>0.27882670262980447</v>
      </c>
      <c r="P401" s="2">
        <f t="shared" si="236"/>
        <v>0.41638570465273095</v>
      </c>
      <c r="Q401" s="2">
        <f t="shared" si="228"/>
        <v>7.6196898179366146E-2</v>
      </c>
      <c r="R401" s="1">
        <v>298</v>
      </c>
      <c r="S401" s="1">
        <v>26</v>
      </c>
      <c r="T401" s="1">
        <v>1032</v>
      </c>
      <c r="U401" s="1">
        <v>1654</v>
      </c>
      <c r="V401" s="1">
        <v>2470</v>
      </c>
      <c r="W401" s="1">
        <v>411</v>
      </c>
      <c r="X401" s="1">
        <v>4</v>
      </c>
      <c r="Y401" s="1">
        <v>5</v>
      </c>
      <c r="Z401" s="1">
        <v>18</v>
      </c>
      <c r="AD401" s="1">
        <v>10</v>
      </c>
      <c r="AF401" s="1">
        <v>2</v>
      </c>
      <c r="AG401" s="1">
        <v>2</v>
      </c>
      <c r="AH401" s="1">
        <v>0</v>
      </c>
      <c r="AK401" s="7">
        <f t="shared" si="237"/>
        <v>4</v>
      </c>
      <c r="AL401" s="7">
        <f t="shared" si="238"/>
        <v>9</v>
      </c>
      <c r="AM401" s="7">
        <f t="shared" si="239"/>
        <v>8</v>
      </c>
      <c r="AN401" s="2">
        <f t="shared" si="240"/>
        <v>6.9285232636547539E-2</v>
      </c>
      <c r="AO401" s="2">
        <f t="shared" si="241"/>
        <v>6.7430883344571813E-4</v>
      </c>
      <c r="AP401" s="2">
        <f t="shared" si="242"/>
        <v>8.4288604180714764E-4</v>
      </c>
      <c r="AR401" t="str">
        <f t="shared" si="243"/>
        <v>Lumpkin</v>
      </c>
      <c r="AS401" t="s">
        <v>1533</v>
      </c>
      <c r="AT401" s="184">
        <v>9</v>
      </c>
      <c r="AV401" s="97">
        <v>13</v>
      </c>
      <c r="AW401" s="99">
        <v>187</v>
      </c>
      <c r="AX401" s="105">
        <f t="shared" si="244"/>
        <v>13187</v>
      </c>
      <c r="AZ401" s="7" t="s">
        <v>2951</v>
      </c>
      <c r="BA401" t="s">
        <v>3184</v>
      </c>
    </row>
    <row r="402" spans="1:53" hidden="1" outlineLevel="1">
      <c r="A402" t="s">
        <v>1395</v>
      </c>
      <c r="B402" t="s">
        <v>1533</v>
      </c>
      <c r="C402" s="1">
        <f t="shared" si="230"/>
        <v>3168</v>
      </c>
      <c r="D402" s="7">
        <f>IF(R402&gt;0,RANK(R402,(R402:T402,U402:AI402)),0)</f>
        <v>5</v>
      </c>
      <c r="E402" s="7">
        <f>IF(S402&gt;0,RANK(S402,(R402:T402,U402:AI402)),0)</f>
        <v>6</v>
      </c>
      <c r="F402" s="7">
        <f>IF(T402&gt;0,RANK(T402,(R402:T402,U402:AI402)),0)</f>
        <v>3</v>
      </c>
      <c r="G402" s="7">
        <f>IF(U402&gt;0,RANK(U402,(R402:T402,U402:AI402)),0)</f>
        <v>2</v>
      </c>
      <c r="H402" s="7">
        <f t="shared" si="231"/>
        <v>1</v>
      </c>
      <c r="I402" s="49">
        <f t="shared" si="232"/>
        <v>242</v>
      </c>
      <c r="J402" s="177">
        <f t="shared" si="245"/>
        <v>7.6388888888888895E-2</v>
      </c>
      <c r="K402" s="2"/>
      <c r="L402" s="2">
        <f t="shared" si="233"/>
        <v>2.7777777777777776E-2</v>
      </c>
      <c r="M402" s="2">
        <f t="shared" si="234"/>
        <v>8.2070707070707079E-3</v>
      </c>
      <c r="N402" s="2">
        <f t="shared" si="235"/>
        <v>0.15877525252525251</v>
      </c>
      <c r="O402" s="2">
        <f t="shared" si="229"/>
        <v>0.33017676767676768</v>
      </c>
      <c r="P402" s="2">
        <f t="shared" si="236"/>
        <v>0.40656565656565657</v>
      </c>
      <c r="Q402" s="2">
        <f t="shared" si="228"/>
        <v>6.8497474747474751E-2</v>
      </c>
      <c r="R402" s="1">
        <v>88</v>
      </c>
      <c r="S402" s="1">
        <v>26</v>
      </c>
      <c r="T402" s="1">
        <v>503</v>
      </c>
      <c r="U402" s="1">
        <v>1046</v>
      </c>
      <c r="V402" s="1">
        <v>1288</v>
      </c>
      <c r="W402" s="1">
        <v>202</v>
      </c>
      <c r="X402" s="1">
        <v>2</v>
      </c>
      <c r="Y402" s="1">
        <v>0</v>
      </c>
      <c r="Z402" s="1">
        <v>4</v>
      </c>
      <c r="AD402" s="1">
        <v>6</v>
      </c>
      <c r="AF402" s="1">
        <v>2</v>
      </c>
      <c r="AG402" s="1">
        <v>1</v>
      </c>
      <c r="AH402" s="1">
        <v>0</v>
      </c>
      <c r="AK402" s="7">
        <f t="shared" si="237"/>
        <v>4</v>
      </c>
      <c r="AL402" s="7">
        <f t="shared" si="238"/>
        <v>8</v>
      </c>
      <c r="AM402" s="7">
        <f t="shared" si="239"/>
        <v>0</v>
      </c>
      <c r="AN402" s="2">
        <f t="shared" si="240"/>
        <v>6.3762626262626257E-2</v>
      </c>
      <c r="AO402" s="2">
        <f t="shared" si="241"/>
        <v>6.3131313131313137E-4</v>
      </c>
      <c r="AP402" s="2">
        <f t="shared" si="242"/>
        <v>0</v>
      </c>
      <c r="AR402" t="str">
        <f t="shared" si="243"/>
        <v>McDuffie</v>
      </c>
      <c r="AS402" t="s">
        <v>1533</v>
      </c>
      <c r="AT402" s="184">
        <v>10</v>
      </c>
      <c r="AV402" s="97">
        <v>13</v>
      </c>
      <c r="AW402" s="99">
        <v>189</v>
      </c>
      <c r="AX402" s="105">
        <f t="shared" si="244"/>
        <v>13189</v>
      </c>
      <c r="AZ402" s="7" t="s">
        <v>2951</v>
      </c>
      <c r="BA402" t="s">
        <v>3184</v>
      </c>
    </row>
    <row r="403" spans="1:53" hidden="1" outlineLevel="1">
      <c r="A403" t="s">
        <v>2878</v>
      </c>
      <c r="B403" t="s">
        <v>1533</v>
      </c>
      <c r="C403" s="1">
        <f t="shared" si="230"/>
        <v>1999</v>
      </c>
      <c r="D403" s="7">
        <f>IF(R403&gt;0,RANK(R403,(R403:T403,U403:AI403)),0)</f>
        <v>5</v>
      </c>
      <c r="E403" s="7">
        <f>IF(S403&gt;0,RANK(S403,(R403:T403,U403:AI403)),0)</f>
        <v>6</v>
      </c>
      <c r="F403" s="7">
        <f>IF(T403&gt;0,RANK(T403,(R403:T403,U403:AI403)),0)</f>
        <v>3</v>
      </c>
      <c r="G403" s="7">
        <f>IF(U403&gt;0,RANK(U403,(R403:T403,U403:AI403)),0)</f>
        <v>2</v>
      </c>
      <c r="H403" s="7">
        <f t="shared" si="231"/>
        <v>1</v>
      </c>
      <c r="I403" s="49">
        <f t="shared" si="232"/>
        <v>707</v>
      </c>
      <c r="J403" s="177">
        <f t="shared" si="245"/>
        <v>0.3536768384192096</v>
      </c>
      <c r="K403" s="2"/>
      <c r="L403" s="2">
        <f t="shared" si="233"/>
        <v>4.7523761880940471E-2</v>
      </c>
      <c r="M403" s="2">
        <f t="shared" si="234"/>
        <v>1.3006503251625813E-2</v>
      </c>
      <c r="N403" s="2">
        <f t="shared" si="235"/>
        <v>0.14957478739369684</v>
      </c>
      <c r="O403" s="2">
        <f t="shared" si="229"/>
        <v>0.18659329664832416</v>
      </c>
      <c r="P403" s="2">
        <f t="shared" si="236"/>
        <v>0.54027013506753374</v>
      </c>
      <c r="Q403" s="2">
        <f t="shared" si="228"/>
        <v>6.303151575787902E-2</v>
      </c>
      <c r="R403" s="1">
        <v>95</v>
      </c>
      <c r="S403" s="1">
        <v>26</v>
      </c>
      <c r="T403" s="1">
        <v>299</v>
      </c>
      <c r="U403" s="1">
        <v>373</v>
      </c>
      <c r="V403" s="1">
        <v>1080</v>
      </c>
      <c r="W403" s="1">
        <v>105</v>
      </c>
      <c r="X403" s="1">
        <v>0</v>
      </c>
      <c r="Y403" s="1">
        <v>5</v>
      </c>
      <c r="Z403" s="1">
        <v>4</v>
      </c>
      <c r="AD403" s="1">
        <v>9</v>
      </c>
      <c r="AF403" s="1">
        <v>0</v>
      </c>
      <c r="AG403" s="1">
        <v>2</v>
      </c>
      <c r="AH403" s="1">
        <v>1</v>
      </c>
      <c r="AK403" s="7">
        <f t="shared" si="237"/>
        <v>4</v>
      </c>
      <c r="AL403" s="7">
        <f t="shared" si="238"/>
        <v>0</v>
      </c>
      <c r="AM403" s="7">
        <f t="shared" si="239"/>
        <v>7</v>
      </c>
      <c r="AN403" s="2">
        <f t="shared" si="240"/>
        <v>5.2526263131565783E-2</v>
      </c>
      <c r="AO403" s="2">
        <f t="shared" si="241"/>
        <v>0</v>
      </c>
      <c r="AP403" s="2">
        <f t="shared" si="242"/>
        <v>2.5012506253126563E-3</v>
      </c>
      <c r="AR403" t="str">
        <f t="shared" si="243"/>
        <v>McIntosh</v>
      </c>
      <c r="AS403" t="s">
        <v>1533</v>
      </c>
      <c r="AT403" s="184">
        <v>1</v>
      </c>
      <c r="AV403" s="97">
        <v>13</v>
      </c>
      <c r="AW403" s="99">
        <v>191</v>
      </c>
      <c r="AX403" s="105">
        <f t="shared" si="244"/>
        <v>13191</v>
      </c>
      <c r="AZ403" s="7" t="s">
        <v>2951</v>
      </c>
      <c r="BA403" t="s">
        <v>3184</v>
      </c>
    </row>
    <row r="404" spans="1:53" hidden="1" outlineLevel="1">
      <c r="A404" t="s">
        <v>263</v>
      </c>
      <c r="B404" t="s">
        <v>1533</v>
      </c>
      <c r="C404" s="1">
        <f t="shared" si="230"/>
        <v>824</v>
      </c>
      <c r="D404" s="7">
        <f>IF(R404&gt;0,RANK(R404,(R404:T404,U404:AI404)),0)</f>
        <v>5</v>
      </c>
      <c r="E404" s="7">
        <f>IF(S404&gt;0,RANK(S404,(R404:T404,U404:AI404)),0)</f>
        <v>6</v>
      </c>
      <c r="F404" s="7">
        <f>IF(T404&gt;0,RANK(T404,(R404:T404,U404:AI404)),0)</f>
        <v>3</v>
      </c>
      <c r="G404" s="7">
        <f>IF(U404&gt;0,RANK(U404,(R404:T404,U404:AI404)),0)</f>
        <v>2</v>
      </c>
      <c r="H404" s="7">
        <f t="shared" si="231"/>
        <v>1</v>
      </c>
      <c r="I404" s="49">
        <f t="shared" si="232"/>
        <v>253</v>
      </c>
      <c r="J404" s="177">
        <f t="shared" si="245"/>
        <v>0.30703883495145629</v>
      </c>
      <c r="K404" s="2"/>
      <c r="L404" s="2">
        <f t="shared" si="233"/>
        <v>3.3980582524271843E-2</v>
      </c>
      <c r="M404" s="2">
        <f t="shared" si="234"/>
        <v>1.0922330097087379E-2</v>
      </c>
      <c r="N404" s="2">
        <f t="shared" si="235"/>
        <v>0.16383495145631069</v>
      </c>
      <c r="O404" s="2">
        <f t="shared" si="229"/>
        <v>0.19660194174757281</v>
      </c>
      <c r="P404" s="2">
        <f t="shared" si="236"/>
        <v>0.50364077669902918</v>
      </c>
      <c r="Q404" s="2">
        <f t="shared" si="228"/>
        <v>9.1019417475728059E-2</v>
      </c>
      <c r="R404" s="1">
        <v>28</v>
      </c>
      <c r="S404" s="1">
        <v>9</v>
      </c>
      <c r="T404" s="1">
        <v>135</v>
      </c>
      <c r="U404" s="1">
        <v>162</v>
      </c>
      <c r="V404" s="1">
        <v>415</v>
      </c>
      <c r="W404" s="1">
        <v>68</v>
      </c>
      <c r="X404" s="1">
        <v>0</v>
      </c>
      <c r="Y404" s="1">
        <v>3</v>
      </c>
      <c r="Z404" s="1">
        <v>2</v>
      </c>
      <c r="AD404" s="1">
        <v>1</v>
      </c>
      <c r="AF404" s="1">
        <v>0</v>
      </c>
      <c r="AG404" s="1">
        <v>0</v>
      </c>
      <c r="AH404" s="1">
        <v>1</v>
      </c>
      <c r="AK404" s="7">
        <f t="shared" si="237"/>
        <v>4</v>
      </c>
      <c r="AL404" s="7">
        <f t="shared" si="238"/>
        <v>0</v>
      </c>
      <c r="AM404" s="7">
        <f t="shared" si="239"/>
        <v>7</v>
      </c>
      <c r="AN404" s="2">
        <f t="shared" si="240"/>
        <v>8.2524271844660199E-2</v>
      </c>
      <c r="AO404" s="2">
        <f t="shared" si="241"/>
        <v>0</v>
      </c>
      <c r="AP404" s="2">
        <f t="shared" si="242"/>
        <v>3.6407766990291263E-3</v>
      </c>
      <c r="AR404" t="str">
        <f t="shared" si="243"/>
        <v>Macon</v>
      </c>
      <c r="AS404" t="s">
        <v>1533</v>
      </c>
      <c r="AT404" s="184">
        <v>2</v>
      </c>
      <c r="AV404" s="97">
        <v>13</v>
      </c>
      <c r="AW404" s="99">
        <v>193</v>
      </c>
      <c r="AX404" s="105">
        <f t="shared" si="244"/>
        <v>13193</v>
      </c>
      <c r="AZ404" s="7" t="s">
        <v>2951</v>
      </c>
      <c r="BA404" t="s">
        <v>3184</v>
      </c>
    </row>
    <row r="405" spans="1:53" hidden="1" outlineLevel="1">
      <c r="A405" t="s">
        <v>1388</v>
      </c>
      <c r="B405" t="s">
        <v>1533</v>
      </c>
      <c r="C405" s="1">
        <f t="shared" ref="C405:C436" si="246">SUM(R405:AI405)</f>
        <v>5530</v>
      </c>
      <c r="D405" s="7">
        <f>IF(R405&gt;0,RANK(R405,(R405:T405,U405:AI405)),0)</f>
        <v>5</v>
      </c>
      <c r="E405" s="7">
        <f>IF(S405&gt;0,RANK(S405,(R405:T405,U405:AI405)),0)</f>
        <v>6</v>
      </c>
      <c r="F405" s="7">
        <f>IF(T405&gt;0,RANK(T405,(R405:T405,U405:AI405)),0)</f>
        <v>3</v>
      </c>
      <c r="G405" s="7">
        <f>IF(U405&gt;0,RANK(U405,(R405:T405,U405:AI405)),0)</f>
        <v>2</v>
      </c>
      <c r="H405" s="7">
        <f t="shared" ref="H405:H436" si="247">IF(V405&gt;0,RANK(V405,(R405:AB405)),0)</f>
        <v>1</v>
      </c>
      <c r="I405" s="49">
        <f t="shared" ref="I405:I436" si="248">MAX(R405:AA405)-LARGE(R405:AA405,2)</f>
        <v>884</v>
      </c>
      <c r="J405" s="177">
        <f t="shared" si="245"/>
        <v>0.15985533453887885</v>
      </c>
      <c r="K405" s="2"/>
      <c r="L405" s="2">
        <f t="shared" ref="L405:L436" si="249">IF($C405=0,"-",R405/$C405)</f>
        <v>2.6582278481012658E-2</v>
      </c>
      <c r="M405" s="2">
        <f t="shared" ref="M405:M436" si="250">IF($C405=0,"-",S405/$C405)</f>
        <v>7.5949367088607592E-3</v>
      </c>
      <c r="N405" s="2">
        <f t="shared" ref="N405:N436" si="251">IF($C405=0,"-",T405/$C405)</f>
        <v>0.15424954792043399</v>
      </c>
      <c r="O405" s="2">
        <f t="shared" si="229"/>
        <v>0.28553345388788426</v>
      </c>
      <c r="P405" s="2">
        <f t="shared" ref="P405:P436" si="252">IF($C405=0,"-",V405/$C405)</f>
        <v>0.4453887884267631</v>
      </c>
      <c r="Q405" s="2">
        <f t="shared" si="228"/>
        <v>8.0650994575045099E-2</v>
      </c>
      <c r="R405" s="1">
        <v>147</v>
      </c>
      <c r="S405" s="1">
        <v>42</v>
      </c>
      <c r="T405" s="1">
        <v>853</v>
      </c>
      <c r="U405" s="1">
        <v>1579</v>
      </c>
      <c r="V405" s="1">
        <v>2463</v>
      </c>
      <c r="W405" s="1">
        <v>397</v>
      </c>
      <c r="X405" s="1">
        <v>6</v>
      </c>
      <c r="Y405" s="1">
        <v>8</v>
      </c>
      <c r="Z405" s="1">
        <v>14</v>
      </c>
      <c r="AD405" s="1">
        <v>18</v>
      </c>
      <c r="AF405" s="1">
        <v>2</v>
      </c>
      <c r="AG405" s="1">
        <v>1</v>
      </c>
      <c r="AH405" s="1">
        <v>0</v>
      </c>
      <c r="AK405" s="7">
        <f t="shared" ref="AK405:AK436" si="253">IF(W405&gt;0,RANK(W405,(R405:AB405)),0)</f>
        <v>4</v>
      </c>
      <c r="AL405" s="7">
        <f t="shared" ref="AL405:AL436" si="254">IF(X405&gt;0,RANK(X405,(R405:AB405)),0)</f>
        <v>9</v>
      </c>
      <c r="AM405" s="7">
        <f t="shared" ref="AM405:AM436" si="255">IF(Y405&gt;0,RANK(Y405,(R405:AB405)),0)</f>
        <v>8</v>
      </c>
      <c r="AN405" s="2">
        <f t="shared" ref="AN405:AN436" si="256">IF($C405=0,"-",W405/$C405)</f>
        <v>7.1790235081374318E-2</v>
      </c>
      <c r="AO405" s="2">
        <f t="shared" ref="AO405:AO436" si="257">IF($C405=0,"-",X405/$C405)</f>
        <v>1.08499095840868E-3</v>
      </c>
      <c r="AP405" s="2">
        <f t="shared" ref="AP405:AP436" si="258">IF($C405=0,"-",Y405/$C405)</f>
        <v>1.4466546112115732E-3</v>
      </c>
      <c r="AR405" t="str">
        <f t="shared" ref="AR405:AR436" si="259">A405</f>
        <v>Madison</v>
      </c>
      <c r="AS405" t="s">
        <v>1533</v>
      </c>
      <c r="AT405" s="184">
        <v>9</v>
      </c>
      <c r="AV405" s="97">
        <v>13</v>
      </c>
      <c r="AW405" s="99">
        <v>195</v>
      </c>
      <c r="AX405" s="105">
        <f t="shared" ref="AX405:AX436" si="260">AV405*1000+AW405</f>
        <v>13195</v>
      </c>
      <c r="AZ405" s="7" t="s">
        <v>2951</v>
      </c>
      <c r="BA405" t="s">
        <v>3184</v>
      </c>
    </row>
    <row r="406" spans="1:53" hidden="1" outlineLevel="1">
      <c r="A406" t="s">
        <v>1291</v>
      </c>
      <c r="B406" t="s">
        <v>1533</v>
      </c>
      <c r="C406" s="1">
        <f t="shared" si="246"/>
        <v>882</v>
      </c>
      <c r="D406" s="7">
        <f>IF(R406&gt;0,RANK(R406,(R406:T406,U406:AI406)),0)</f>
        <v>5</v>
      </c>
      <c r="E406" s="7">
        <f>IF(S406&gt;0,RANK(S406,(R406:T406,U406:AI406)),0)</f>
        <v>6</v>
      </c>
      <c r="F406" s="7">
        <f>IF(T406&gt;0,RANK(T406,(R406:T406,U406:AI406)),0)</f>
        <v>3</v>
      </c>
      <c r="G406" s="7">
        <f>IF(U406&gt;0,RANK(U406,(R406:T406,U406:AI406)),0)</f>
        <v>2</v>
      </c>
      <c r="H406" s="7">
        <f t="shared" si="247"/>
        <v>1</v>
      </c>
      <c r="I406" s="49">
        <f t="shared" si="248"/>
        <v>245</v>
      </c>
      <c r="J406" s="177">
        <f t="shared" si="245"/>
        <v>0.27777777777777779</v>
      </c>
      <c r="K406" s="2"/>
      <c r="L406" s="2">
        <f t="shared" si="249"/>
        <v>1.7006802721088437E-2</v>
      </c>
      <c r="M406" s="2">
        <f t="shared" si="250"/>
        <v>6.8027210884353739E-3</v>
      </c>
      <c r="N406" s="2">
        <f t="shared" si="251"/>
        <v>0.10770975056689343</v>
      </c>
      <c r="O406" s="2">
        <f t="shared" si="229"/>
        <v>0.25850340136054423</v>
      </c>
      <c r="P406" s="2">
        <f t="shared" si="252"/>
        <v>0.53628117913832196</v>
      </c>
      <c r="Q406" s="2">
        <f t="shared" ref="Q406:Q468" si="261">IF(C406=0,"-",(1-L406-M406-N406-O406-P406))</f>
        <v>7.369614512471645E-2</v>
      </c>
      <c r="R406" s="1">
        <v>15</v>
      </c>
      <c r="S406" s="1">
        <v>6</v>
      </c>
      <c r="T406" s="1">
        <v>95</v>
      </c>
      <c r="U406" s="1">
        <v>228</v>
      </c>
      <c r="V406" s="1">
        <v>473</v>
      </c>
      <c r="W406" s="1">
        <v>55</v>
      </c>
      <c r="X406" s="1">
        <v>0</v>
      </c>
      <c r="Y406" s="1">
        <v>0</v>
      </c>
      <c r="Z406" s="1">
        <v>2</v>
      </c>
      <c r="AD406" s="1">
        <v>5</v>
      </c>
      <c r="AF406" s="1">
        <v>1</v>
      </c>
      <c r="AG406" s="1">
        <v>2</v>
      </c>
      <c r="AH406" s="1">
        <v>0</v>
      </c>
      <c r="AK406" s="7">
        <f t="shared" si="253"/>
        <v>4</v>
      </c>
      <c r="AL406" s="7">
        <f t="shared" si="254"/>
        <v>0</v>
      </c>
      <c r="AM406" s="7">
        <f t="shared" si="255"/>
        <v>0</v>
      </c>
      <c r="AN406" s="2">
        <f t="shared" si="256"/>
        <v>6.2358276643990927E-2</v>
      </c>
      <c r="AO406" s="2">
        <f t="shared" si="257"/>
        <v>0</v>
      </c>
      <c r="AP406" s="2">
        <f t="shared" si="258"/>
        <v>0</v>
      </c>
      <c r="AR406" t="str">
        <f t="shared" si="259"/>
        <v>Marion</v>
      </c>
      <c r="AS406" t="s">
        <v>1533</v>
      </c>
      <c r="AT406" s="184">
        <v>2</v>
      </c>
      <c r="AV406" s="97">
        <v>13</v>
      </c>
      <c r="AW406" s="99">
        <v>197</v>
      </c>
      <c r="AX406" s="105">
        <f t="shared" si="260"/>
        <v>13197</v>
      </c>
      <c r="AZ406" s="7" t="s">
        <v>2951</v>
      </c>
      <c r="BA406" t="s">
        <v>3184</v>
      </c>
    </row>
    <row r="407" spans="1:53" hidden="1" outlineLevel="1">
      <c r="A407" t="s">
        <v>1511</v>
      </c>
      <c r="B407" t="s">
        <v>1533</v>
      </c>
      <c r="C407" s="1">
        <f t="shared" si="246"/>
        <v>2983</v>
      </c>
      <c r="D407" s="7">
        <f>IF(R407&gt;0,RANK(R407,(R407:T407,U407:AI407)),0)</f>
        <v>5</v>
      </c>
      <c r="E407" s="7">
        <f>IF(S407&gt;0,RANK(S407,(R407:T407,U407:AI407)),0)</f>
        <v>6</v>
      </c>
      <c r="F407" s="7">
        <f>IF(T407&gt;0,RANK(T407,(R407:T407,U407:AI407)),0)</f>
        <v>3</v>
      </c>
      <c r="G407" s="7">
        <f>IF(U407&gt;0,RANK(U407,(R407:T407,U407:AI407)),0)</f>
        <v>2</v>
      </c>
      <c r="H407" s="7">
        <f t="shared" si="247"/>
        <v>1</v>
      </c>
      <c r="I407" s="49">
        <f t="shared" si="248"/>
        <v>725</v>
      </c>
      <c r="J407" s="177">
        <f t="shared" si="245"/>
        <v>0.24304391552128729</v>
      </c>
      <c r="K407" s="2"/>
      <c r="L407" s="2">
        <f t="shared" si="249"/>
        <v>3.4528997653369094E-2</v>
      </c>
      <c r="M407" s="2">
        <f t="shared" si="250"/>
        <v>3.0170968823332216E-3</v>
      </c>
      <c r="N407" s="2">
        <f t="shared" si="251"/>
        <v>0.16459939658062353</v>
      </c>
      <c r="O407" s="2">
        <f t="shared" si="229"/>
        <v>0.23835065370432451</v>
      </c>
      <c r="P407" s="2">
        <f t="shared" si="252"/>
        <v>0.4813945692256118</v>
      </c>
      <c r="Q407" s="2">
        <f t="shared" si="261"/>
        <v>7.8109285953737839E-2</v>
      </c>
      <c r="R407" s="1">
        <v>103</v>
      </c>
      <c r="S407" s="1">
        <v>9</v>
      </c>
      <c r="T407" s="1">
        <v>491</v>
      </c>
      <c r="U407" s="1">
        <v>711</v>
      </c>
      <c r="V407" s="1">
        <v>1436</v>
      </c>
      <c r="W407" s="1">
        <v>223</v>
      </c>
      <c r="X407" s="1">
        <v>0</v>
      </c>
      <c r="Y407" s="1">
        <v>3</v>
      </c>
      <c r="Z407" s="1">
        <v>5</v>
      </c>
      <c r="AD407" s="1">
        <v>0</v>
      </c>
      <c r="AF407" s="1">
        <v>2</v>
      </c>
      <c r="AG407" s="1">
        <v>0</v>
      </c>
      <c r="AH407" s="1">
        <v>0</v>
      </c>
      <c r="AK407" s="7">
        <f t="shared" si="253"/>
        <v>4</v>
      </c>
      <c r="AL407" s="7">
        <f t="shared" si="254"/>
        <v>0</v>
      </c>
      <c r="AM407" s="7">
        <f t="shared" si="255"/>
        <v>8</v>
      </c>
      <c r="AN407" s="2">
        <f t="shared" si="256"/>
        <v>7.4756956084478715E-2</v>
      </c>
      <c r="AO407" s="2">
        <f t="shared" si="257"/>
        <v>0</v>
      </c>
      <c r="AP407" s="2">
        <f t="shared" si="258"/>
        <v>1.0056989607777405E-3</v>
      </c>
      <c r="AR407" t="str">
        <f t="shared" si="259"/>
        <v>Meriwether</v>
      </c>
      <c r="AS407" t="s">
        <v>1533</v>
      </c>
      <c r="AT407" s="184">
        <v>3</v>
      </c>
      <c r="AV407" s="97">
        <v>13</v>
      </c>
      <c r="AW407" s="99">
        <v>199</v>
      </c>
      <c r="AX407" s="105">
        <f t="shared" si="260"/>
        <v>13199</v>
      </c>
      <c r="AZ407" s="7" t="s">
        <v>2951</v>
      </c>
      <c r="BA407" t="s">
        <v>3184</v>
      </c>
    </row>
    <row r="408" spans="1:53" hidden="1" outlineLevel="1">
      <c r="A408" t="s">
        <v>705</v>
      </c>
      <c r="B408" t="s">
        <v>1533</v>
      </c>
      <c r="C408" s="1">
        <f t="shared" si="246"/>
        <v>921</v>
      </c>
      <c r="D408" s="7">
        <f>IF(R408&gt;0,RANK(R408,(R408:T408,U408:AI408)),0)</f>
        <v>5</v>
      </c>
      <c r="E408" s="7">
        <f>IF(S408&gt;0,RANK(S408,(R408:T408,U408:AI408)),0)</f>
        <v>6</v>
      </c>
      <c r="F408" s="7">
        <f>IF(T408&gt;0,RANK(T408,(R408:T408,U408:AI408)),0)</f>
        <v>3</v>
      </c>
      <c r="G408" s="7">
        <f>IF(U408&gt;0,RANK(U408,(R408:T408,U408:AI408)),0)</f>
        <v>2</v>
      </c>
      <c r="H408" s="7">
        <f t="shared" si="247"/>
        <v>1</v>
      </c>
      <c r="I408" s="49">
        <f t="shared" si="248"/>
        <v>404</v>
      </c>
      <c r="J408" s="177">
        <f t="shared" si="245"/>
        <v>0.43865363735070573</v>
      </c>
      <c r="K408" s="2"/>
      <c r="L408" s="2">
        <f t="shared" si="249"/>
        <v>1.6286644951140065E-2</v>
      </c>
      <c r="M408" s="2">
        <f t="shared" si="250"/>
        <v>1.1943539630836048E-2</v>
      </c>
      <c r="N408" s="2">
        <f t="shared" si="251"/>
        <v>0.15092290988056462</v>
      </c>
      <c r="O408" s="2">
        <f t="shared" si="229"/>
        <v>0.16503800217155265</v>
      </c>
      <c r="P408" s="2">
        <f t="shared" si="252"/>
        <v>0.60369163952225846</v>
      </c>
      <c r="Q408" s="2">
        <f t="shared" si="261"/>
        <v>5.2117263843648121E-2</v>
      </c>
      <c r="R408" s="1">
        <v>15</v>
      </c>
      <c r="S408" s="1">
        <v>11</v>
      </c>
      <c r="T408" s="1">
        <v>139</v>
      </c>
      <c r="U408" s="1">
        <v>152</v>
      </c>
      <c r="V408" s="1">
        <v>556</v>
      </c>
      <c r="W408" s="1">
        <v>42</v>
      </c>
      <c r="X408" s="1">
        <v>0</v>
      </c>
      <c r="Y408" s="1">
        <v>2</v>
      </c>
      <c r="Z408" s="1">
        <v>2</v>
      </c>
      <c r="AD408" s="1">
        <v>2</v>
      </c>
      <c r="AF408" s="1">
        <v>0</v>
      </c>
      <c r="AG408" s="1">
        <v>0</v>
      </c>
      <c r="AH408" s="1">
        <v>0</v>
      </c>
      <c r="AK408" s="7">
        <f t="shared" si="253"/>
        <v>4</v>
      </c>
      <c r="AL408" s="7">
        <f t="shared" si="254"/>
        <v>0</v>
      </c>
      <c r="AM408" s="7">
        <f t="shared" si="255"/>
        <v>7</v>
      </c>
      <c r="AN408" s="2">
        <f t="shared" si="256"/>
        <v>4.5602605863192182E-2</v>
      </c>
      <c r="AO408" s="2">
        <f t="shared" si="257"/>
        <v>0</v>
      </c>
      <c r="AP408" s="2">
        <f t="shared" si="258"/>
        <v>2.1715526601520088E-3</v>
      </c>
      <c r="AR408" t="str">
        <f t="shared" si="259"/>
        <v>Miller</v>
      </c>
      <c r="AS408" t="s">
        <v>1533</v>
      </c>
      <c r="AT408" s="184">
        <v>2</v>
      </c>
      <c r="AV408" s="97">
        <v>13</v>
      </c>
      <c r="AW408" s="99">
        <v>201</v>
      </c>
      <c r="AX408" s="105">
        <f t="shared" si="260"/>
        <v>13201</v>
      </c>
      <c r="AZ408" s="7" t="s">
        <v>2951</v>
      </c>
      <c r="BA408" t="s">
        <v>3184</v>
      </c>
    </row>
    <row r="409" spans="1:53" hidden="1" outlineLevel="1">
      <c r="A409" t="s">
        <v>381</v>
      </c>
      <c r="B409" t="s">
        <v>1533</v>
      </c>
      <c r="C409" s="1">
        <f t="shared" si="246"/>
        <v>2279</v>
      </c>
      <c r="D409" s="7">
        <f>IF(R409&gt;0,RANK(R409,(R409:T409,U409:AI409)),0)</f>
        <v>5</v>
      </c>
      <c r="E409" s="7">
        <f>IF(S409&gt;0,RANK(S409,(R409:T409,U409:AI409)),0)</f>
        <v>6</v>
      </c>
      <c r="F409" s="7">
        <f>IF(T409&gt;0,RANK(T409,(R409:T409,U409:AI409)),0)</f>
        <v>3</v>
      </c>
      <c r="G409" s="7">
        <f>IF(U409&gt;0,RANK(U409,(R409:T409,U409:AI409)),0)</f>
        <v>2</v>
      </c>
      <c r="H409" s="7">
        <f t="shared" si="247"/>
        <v>1</v>
      </c>
      <c r="I409" s="49">
        <f t="shared" si="248"/>
        <v>805</v>
      </c>
      <c r="J409" s="177">
        <f t="shared" si="245"/>
        <v>0.35322509872751207</v>
      </c>
      <c r="K409" s="2"/>
      <c r="L409" s="2">
        <f t="shared" si="249"/>
        <v>3.861342694164107E-2</v>
      </c>
      <c r="M409" s="2">
        <f t="shared" si="250"/>
        <v>1.0969723562966213E-2</v>
      </c>
      <c r="N409" s="2">
        <f t="shared" si="251"/>
        <v>0.13119789381307592</v>
      </c>
      <c r="O409" s="2">
        <f t="shared" si="229"/>
        <v>0.193505923650724</v>
      </c>
      <c r="P409" s="2">
        <f t="shared" si="252"/>
        <v>0.54673102237823612</v>
      </c>
      <c r="Q409" s="2">
        <f t="shared" si="261"/>
        <v>7.8982009653356777E-2</v>
      </c>
      <c r="R409" s="1">
        <v>88</v>
      </c>
      <c r="S409" s="1">
        <v>25</v>
      </c>
      <c r="T409" s="1">
        <v>299</v>
      </c>
      <c r="U409" s="1">
        <v>441</v>
      </c>
      <c r="V409" s="1">
        <v>1246</v>
      </c>
      <c r="W409" s="1">
        <v>162</v>
      </c>
      <c r="X409" s="1">
        <v>2</v>
      </c>
      <c r="Y409" s="1">
        <v>2</v>
      </c>
      <c r="Z409" s="1">
        <v>2</v>
      </c>
      <c r="AD409" s="1">
        <v>11</v>
      </c>
      <c r="AF409" s="1">
        <v>1</v>
      </c>
      <c r="AG409" s="1">
        <v>0</v>
      </c>
      <c r="AH409" s="1">
        <v>0</v>
      </c>
      <c r="AK409" s="7">
        <f t="shared" si="253"/>
        <v>4</v>
      </c>
      <c r="AL409" s="7">
        <f t="shared" si="254"/>
        <v>7</v>
      </c>
      <c r="AM409" s="7">
        <f t="shared" si="255"/>
        <v>7</v>
      </c>
      <c r="AN409" s="2">
        <f t="shared" si="256"/>
        <v>7.1083808688021055E-2</v>
      </c>
      <c r="AO409" s="2">
        <f t="shared" si="257"/>
        <v>8.7757788503729707E-4</v>
      </c>
      <c r="AP409" s="2">
        <f t="shared" si="258"/>
        <v>8.7757788503729707E-4</v>
      </c>
      <c r="AR409" t="str">
        <f t="shared" si="259"/>
        <v>Mitchell</v>
      </c>
      <c r="AS409" t="s">
        <v>1533</v>
      </c>
      <c r="AT409" s="184">
        <v>2</v>
      </c>
      <c r="AV409" s="97">
        <v>13</v>
      </c>
      <c r="AW409" s="99">
        <v>205</v>
      </c>
      <c r="AX409" s="105">
        <f t="shared" si="260"/>
        <v>13205</v>
      </c>
      <c r="AZ409" s="7" t="s">
        <v>2951</v>
      </c>
      <c r="BA409" t="s">
        <v>3184</v>
      </c>
    </row>
    <row r="410" spans="1:53" hidden="1" outlineLevel="1">
      <c r="A410" t="s">
        <v>341</v>
      </c>
      <c r="B410" t="s">
        <v>1533</v>
      </c>
      <c r="C410" s="1">
        <f t="shared" si="246"/>
        <v>5541</v>
      </c>
      <c r="D410" s="7">
        <f>IF(R410&gt;0,RANK(R410,(R410:T410,U410:AI410)),0)</f>
        <v>5</v>
      </c>
      <c r="E410" s="7">
        <f>IF(S410&gt;0,RANK(S410,(R410:T410,U410:AI410)),0)</f>
        <v>6</v>
      </c>
      <c r="F410" s="7">
        <f>IF(T410&gt;0,RANK(T410,(R410:T410,U410:AI410)),0)</f>
        <v>3</v>
      </c>
      <c r="G410" s="7">
        <f>IF(U410&gt;0,RANK(U410,(R410:T410,U410:AI410)),0)</f>
        <v>2</v>
      </c>
      <c r="H410" s="7">
        <f t="shared" si="247"/>
        <v>1</v>
      </c>
      <c r="I410" s="49">
        <f t="shared" si="248"/>
        <v>808</v>
      </c>
      <c r="J410" s="177">
        <f t="shared" si="245"/>
        <v>0.14582205378090599</v>
      </c>
      <c r="K410" s="2"/>
      <c r="L410" s="2">
        <f t="shared" si="249"/>
        <v>4.8005775130842809E-2</v>
      </c>
      <c r="M410" s="2">
        <f t="shared" si="250"/>
        <v>5.2337123262948928E-3</v>
      </c>
      <c r="N410" s="2">
        <f t="shared" si="251"/>
        <v>0.18317993142032124</v>
      </c>
      <c r="O410" s="2">
        <f t="shared" si="229"/>
        <v>0.26294892618660892</v>
      </c>
      <c r="P410" s="2">
        <f t="shared" si="252"/>
        <v>0.40877097996751488</v>
      </c>
      <c r="Q410" s="2">
        <f t="shared" si="261"/>
        <v>9.1860674968417322E-2</v>
      </c>
      <c r="R410" s="1">
        <v>266</v>
      </c>
      <c r="S410" s="1">
        <v>29</v>
      </c>
      <c r="T410" s="1">
        <v>1015</v>
      </c>
      <c r="U410" s="1">
        <v>1457</v>
      </c>
      <c r="V410" s="1">
        <v>2265</v>
      </c>
      <c r="W410" s="1">
        <v>483</v>
      </c>
      <c r="X410" s="1">
        <v>2</v>
      </c>
      <c r="Y410" s="1">
        <v>2</v>
      </c>
      <c r="Z410" s="1">
        <v>6</v>
      </c>
      <c r="AD410" s="1">
        <v>11</v>
      </c>
      <c r="AF410" s="1">
        <v>2</v>
      </c>
      <c r="AG410" s="1">
        <v>3</v>
      </c>
      <c r="AH410" s="1">
        <v>0</v>
      </c>
      <c r="AK410" s="7">
        <f t="shared" si="253"/>
        <v>4</v>
      </c>
      <c r="AL410" s="7">
        <f t="shared" si="254"/>
        <v>8</v>
      </c>
      <c r="AM410" s="7">
        <f t="shared" si="255"/>
        <v>8</v>
      </c>
      <c r="AN410" s="2">
        <f t="shared" si="256"/>
        <v>8.7168381158635622E-2</v>
      </c>
      <c r="AO410" s="2">
        <f t="shared" si="257"/>
        <v>3.6094567767550983E-4</v>
      </c>
      <c r="AP410" s="2">
        <f t="shared" si="258"/>
        <v>3.6094567767550983E-4</v>
      </c>
      <c r="AR410" t="str">
        <f t="shared" si="259"/>
        <v>Monroe</v>
      </c>
      <c r="AS410" t="s">
        <v>1533</v>
      </c>
      <c r="AT410" s="184">
        <v>8</v>
      </c>
      <c r="AV410" s="97">
        <v>13</v>
      </c>
      <c r="AW410" s="99">
        <v>207</v>
      </c>
      <c r="AX410" s="105">
        <f t="shared" si="260"/>
        <v>13207</v>
      </c>
      <c r="AZ410" s="7" t="s">
        <v>2951</v>
      </c>
      <c r="BA410" t="s">
        <v>3184</v>
      </c>
    </row>
    <row r="411" spans="1:53" hidden="1" outlineLevel="1">
      <c r="A411" t="s">
        <v>393</v>
      </c>
      <c r="B411" t="s">
        <v>1533</v>
      </c>
      <c r="C411" s="1">
        <f t="shared" si="246"/>
        <v>1455</v>
      </c>
      <c r="D411" s="7">
        <f>IF(R411&gt;0,RANK(R411,(R411:T411,U411:AI411)),0)</f>
        <v>5</v>
      </c>
      <c r="E411" s="7">
        <f>IF(S411&gt;0,RANK(S411,(R411:T411,U411:AI411)),0)</f>
        <v>7</v>
      </c>
      <c r="F411" s="7">
        <f>IF(T411&gt;0,RANK(T411,(R411:T411,U411:AI411)),0)</f>
        <v>3</v>
      </c>
      <c r="G411" s="7">
        <f>IF(U411&gt;0,RANK(U411,(R411:T411,U411:AI411)),0)</f>
        <v>2</v>
      </c>
      <c r="H411" s="7">
        <f t="shared" si="247"/>
        <v>1</v>
      </c>
      <c r="I411" s="49">
        <f t="shared" si="248"/>
        <v>370</v>
      </c>
      <c r="J411" s="177">
        <f t="shared" si="245"/>
        <v>0.25429553264604809</v>
      </c>
      <c r="K411" s="2"/>
      <c r="L411" s="2">
        <f t="shared" si="249"/>
        <v>2.4054982817869417E-2</v>
      </c>
      <c r="M411" s="2">
        <f t="shared" si="250"/>
        <v>4.1237113402061857E-3</v>
      </c>
      <c r="N411" s="2">
        <f t="shared" si="251"/>
        <v>0.13745704467353953</v>
      </c>
      <c r="O411" s="2">
        <f t="shared" si="229"/>
        <v>0.23505154639175257</v>
      </c>
      <c r="P411" s="2">
        <f t="shared" si="252"/>
        <v>0.48934707903780067</v>
      </c>
      <c r="Q411" s="2">
        <f t="shared" si="261"/>
        <v>0.1099656357388315</v>
      </c>
      <c r="R411" s="1">
        <v>35</v>
      </c>
      <c r="S411" s="1">
        <v>6</v>
      </c>
      <c r="T411" s="1">
        <v>200</v>
      </c>
      <c r="U411" s="1">
        <v>342</v>
      </c>
      <c r="V411" s="1">
        <v>712</v>
      </c>
      <c r="W411" s="1">
        <v>148</v>
      </c>
      <c r="X411" s="1">
        <v>0</v>
      </c>
      <c r="Y411" s="1">
        <v>2</v>
      </c>
      <c r="Z411" s="1">
        <v>7</v>
      </c>
      <c r="AD411" s="1">
        <v>3</v>
      </c>
      <c r="AF411" s="1">
        <v>0</v>
      </c>
      <c r="AG411" s="1">
        <v>0</v>
      </c>
      <c r="AH411" s="1">
        <v>0</v>
      </c>
      <c r="AK411" s="7">
        <f t="shared" si="253"/>
        <v>4</v>
      </c>
      <c r="AL411" s="7">
        <f t="shared" si="254"/>
        <v>0</v>
      </c>
      <c r="AM411" s="7">
        <f t="shared" si="255"/>
        <v>8</v>
      </c>
      <c r="AN411" s="2">
        <f t="shared" si="256"/>
        <v>0.10171821305841924</v>
      </c>
      <c r="AO411" s="2">
        <f t="shared" si="257"/>
        <v>0</v>
      </c>
      <c r="AP411" s="2">
        <f t="shared" si="258"/>
        <v>1.3745704467353953E-3</v>
      </c>
      <c r="AR411" t="str">
        <f t="shared" si="259"/>
        <v>Montgomery</v>
      </c>
      <c r="AS411" t="s">
        <v>1533</v>
      </c>
      <c r="AT411" s="184">
        <v>12</v>
      </c>
      <c r="AV411" s="97">
        <v>13</v>
      </c>
      <c r="AW411" s="99">
        <v>209</v>
      </c>
      <c r="AX411" s="105">
        <f t="shared" si="260"/>
        <v>13209</v>
      </c>
      <c r="AZ411" s="7" t="s">
        <v>2951</v>
      </c>
      <c r="BA411" t="s">
        <v>3184</v>
      </c>
    </row>
    <row r="412" spans="1:53" hidden="1" outlineLevel="1">
      <c r="A412" t="s">
        <v>365</v>
      </c>
      <c r="B412" t="s">
        <v>1533</v>
      </c>
      <c r="C412" s="1">
        <f t="shared" si="246"/>
        <v>4151</v>
      </c>
      <c r="D412" s="7">
        <f>IF(R412&gt;0,RANK(R412,(R412:T412,U412:AI412)),0)</f>
        <v>5</v>
      </c>
      <c r="E412" s="7">
        <f>IF(S412&gt;0,RANK(S412,(R412:T412,U412:AI412)),0)</f>
        <v>6</v>
      </c>
      <c r="F412" s="7">
        <f>IF(T412&gt;0,RANK(T412,(R412:T412,U412:AI412)),0)</f>
        <v>3</v>
      </c>
      <c r="G412" s="7">
        <f>IF(U412&gt;0,RANK(U412,(R412:T412,U412:AI412)),0)</f>
        <v>2</v>
      </c>
      <c r="H412" s="7">
        <f t="shared" si="247"/>
        <v>1</v>
      </c>
      <c r="I412" s="49">
        <f t="shared" si="248"/>
        <v>508</v>
      </c>
      <c r="J412" s="177">
        <f t="shared" si="245"/>
        <v>0.12238014936159962</v>
      </c>
      <c r="K412" s="2"/>
      <c r="L412" s="2">
        <f t="shared" si="249"/>
        <v>4.4326668272705372E-2</v>
      </c>
      <c r="M412" s="2">
        <f t="shared" si="250"/>
        <v>4.8181161165984096E-3</v>
      </c>
      <c r="N412" s="2">
        <f t="shared" si="251"/>
        <v>0.2103107684895206</v>
      </c>
      <c r="O412" s="2">
        <f t="shared" si="229"/>
        <v>0.27728258251023852</v>
      </c>
      <c r="P412" s="2">
        <f t="shared" si="252"/>
        <v>0.3996627318718381</v>
      </c>
      <c r="Q412" s="2">
        <f t="shared" si="261"/>
        <v>6.3599132739099007E-2</v>
      </c>
      <c r="R412" s="1">
        <v>184</v>
      </c>
      <c r="S412" s="1">
        <v>20</v>
      </c>
      <c r="T412" s="1">
        <v>873</v>
      </c>
      <c r="U412" s="1">
        <v>1151</v>
      </c>
      <c r="V412" s="1">
        <v>1659</v>
      </c>
      <c r="W412" s="1">
        <v>235</v>
      </c>
      <c r="X412" s="1">
        <v>4</v>
      </c>
      <c r="Y412" s="1">
        <v>6</v>
      </c>
      <c r="Z412" s="1">
        <v>6</v>
      </c>
      <c r="AD412" s="1">
        <v>7</v>
      </c>
      <c r="AF412" s="1">
        <v>3</v>
      </c>
      <c r="AG412" s="1">
        <v>2</v>
      </c>
      <c r="AH412" s="1">
        <v>1</v>
      </c>
      <c r="AK412" s="7">
        <f t="shared" si="253"/>
        <v>4</v>
      </c>
      <c r="AL412" s="7">
        <f t="shared" si="254"/>
        <v>9</v>
      </c>
      <c r="AM412" s="7">
        <f t="shared" si="255"/>
        <v>7</v>
      </c>
      <c r="AN412" s="2">
        <f t="shared" si="256"/>
        <v>5.6612864370031317E-2</v>
      </c>
      <c r="AO412" s="2">
        <f t="shared" si="257"/>
        <v>9.6362322331968201E-4</v>
      </c>
      <c r="AP412" s="2">
        <f t="shared" si="258"/>
        <v>1.445434834979523E-3</v>
      </c>
      <c r="AR412" t="str">
        <f t="shared" si="259"/>
        <v>Morgan</v>
      </c>
      <c r="AS412" t="s">
        <v>1533</v>
      </c>
      <c r="AT412" s="184">
        <v>10</v>
      </c>
      <c r="AV412" s="97">
        <v>13</v>
      </c>
      <c r="AW412" s="99">
        <v>211</v>
      </c>
      <c r="AX412" s="105">
        <f t="shared" si="260"/>
        <v>13211</v>
      </c>
      <c r="AZ412" s="7" t="s">
        <v>2951</v>
      </c>
      <c r="BA412" t="s">
        <v>3184</v>
      </c>
    </row>
    <row r="413" spans="1:53" hidden="1" outlineLevel="1">
      <c r="A413" t="s">
        <v>2354</v>
      </c>
      <c r="B413" t="s">
        <v>1533</v>
      </c>
      <c r="C413" s="1">
        <f t="shared" si="246"/>
        <v>5388</v>
      </c>
      <c r="D413" s="7">
        <f>IF(R413&gt;0,RANK(R413,(R413:T413,U413:AI413)),0)</f>
        <v>5</v>
      </c>
      <c r="E413" s="7">
        <f>IF(S413&gt;0,RANK(S413,(R413:T413,U413:AI413)),0)</f>
        <v>6</v>
      </c>
      <c r="F413" s="7">
        <f>IF(T413&gt;0,RANK(T413,(R413:T413,U413:AI413)),0)</f>
        <v>3</v>
      </c>
      <c r="G413" s="7">
        <f>IF(U413&gt;0,RANK(U413,(R413:T413,U413:AI413)),0)</f>
        <v>2</v>
      </c>
      <c r="H413" s="7">
        <f t="shared" si="247"/>
        <v>1</v>
      </c>
      <c r="I413" s="49">
        <f t="shared" si="248"/>
        <v>2057</v>
      </c>
      <c r="J413" s="177">
        <f t="shared" si="245"/>
        <v>0.38177431328878991</v>
      </c>
      <c r="K413" s="2"/>
      <c r="L413" s="2">
        <f t="shared" si="249"/>
        <v>2.208611729769859E-2</v>
      </c>
      <c r="M413" s="2">
        <f t="shared" si="250"/>
        <v>5.7535263548626576E-3</v>
      </c>
      <c r="N413" s="2">
        <f t="shared" si="251"/>
        <v>0.12490720118782479</v>
      </c>
      <c r="O413" s="2">
        <f t="shared" si="229"/>
        <v>0.19079435783221974</v>
      </c>
      <c r="P413" s="2">
        <f t="shared" si="252"/>
        <v>0.57256867112100962</v>
      </c>
      <c r="Q413" s="2">
        <f t="shared" si="261"/>
        <v>8.3890126206384474E-2</v>
      </c>
      <c r="R413" s="1">
        <v>119</v>
      </c>
      <c r="S413" s="1">
        <v>31</v>
      </c>
      <c r="T413" s="1">
        <v>673</v>
      </c>
      <c r="U413" s="1">
        <v>1028</v>
      </c>
      <c r="V413" s="1">
        <v>3085</v>
      </c>
      <c r="W413" s="1">
        <v>411</v>
      </c>
      <c r="X413" s="1">
        <v>1</v>
      </c>
      <c r="Y413" s="1">
        <v>4</v>
      </c>
      <c r="Z413" s="1">
        <v>13</v>
      </c>
      <c r="AD413" s="1">
        <v>17</v>
      </c>
      <c r="AF413" s="1">
        <v>4</v>
      </c>
      <c r="AG413" s="1">
        <v>2</v>
      </c>
      <c r="AH413" s="1">
        <v>0</v>
      </c>
      <c r="AK413" s="7">
        <f t="shared" si="253"/>
        <v>4</v>
      </c>
      <c r="AL413" s="7">
        <f t="shared" si="254"/>
        <v>9</v>
      </c>
      <c r="AM413" s="7">
        <f t="shared" si="255"/>
        <v>8</v>
      </c>
      <c r="AN413" s="2">
        <f t="shared" si="256"/>
        <v>7.6280623608017822E-2</v>
      </c>
      <c r="AO413" s="2">
        <f t="shared" si="257"/>
        <v>1.8559762435040831E-4</v>
      </c>
      <c r="AP413" s="2">
        <f t="shared" si="258"/>
        <v>7.4239049740163323E-4</v>
      </c>
      <c r="AR413" t="str">
        <f t="shared" si="259"/>
        <v>Murray</v>
      </c>
      <c r="AS413" t="s">
        <v>1533</v>
      </c>
      <c r="AT413" s="184">
        <v>14</v>
      </c>
      <c r="AV413" s="97">
        <v>13</v>
      </c>
      <c r="AW413" s="99">
        <v>213</v>
      </c>
      <c r="AX413" s="105">
        <f t="shared" si="260"/>
        <v>13213</v>
      </c>
      <c r="AZ413" s="7" t="s">
        <v>2951</v>
      </c>
      <c r="BA413" t="s">
        <v>3184</v>
      </c>
    </row>
    <row r="414" spans="1:53" hidden="1" outlineLevel="1">
      <c r="A414" t="s">
        <v>477</v>
      </c>
      <c r="B414" t="s">
        <v>1533</v>
      </c>
      <c r="C414" s="1">
        <f t="shared" si="246"/>
        <v>15517</v>
      </c>
      <c r="D414" s="7">
        <f>IF(R414&gt;0,RANK(R414,(R414:T414,U414:AI414)),0)</f>
        <v>5</v>
      </c>
      <c r="E414" s="7">
        <f>IF(S414&gt;0,RANK(S414,(R414:T414,U414:AI414)),0)</f>
        <v>6</v>
      </c>
      <c r="F414" s="7">
        <f>IF(T414&gt;0,RANK(T414,(R414:T414,U414:AI414)),0)</f>
        <v>3</v>
      </c>
      <c r="G414" s="7">
        <f>IF(U414&gt;0,RANK(U414,(R414:T414,U414:AI414)),0)</f>
        <v>2</v>
      </c>
      <c r="H414" s="7">
        <f t="shared" si="247"/>
        <v>1</v>
      </c>
      <c r="I414" s="49">
        <f t="shared" si="248"/>
        <v>1149</v>
      </c>
      <c r="J414" s="177">
        <f t="shared" si="245"/>
        <v>7.4047818521621442E-2</v>
      </c>
      <c r="K414" s="2"/>
      <c r="L414" s="2">
        <f t="shared" si="249"/>
        <v>7.1663336985241993E-2</v>
      </c>
      <c r="M414" s="2">
        <f t="shared" si="250"/>
        <v>9.0223625700844232E-3</v>
      </c>
      <c r="N414" s="2">
        <f t="shared" si="251"/>
        <v>0.22169233743636013</v>
      </c>
      <c r="O414" s="2">
        <f t="shared" si="229"/>
        <v>0.26970419539859508</v>
      </c>
      <c r="P414" s="2">
        <f t="shared" si="252"/>
        <v>0.34375201392021654</v>
      </c>
      <c r="Q414" s="2">
        <f t="shared" si="261"/>
        <v>8.4165753689501965E-2</v>
      </c>
      <c r="R414" s="1">
        <v>1112</v>
      </c>
      <c r="S414" s="1">
        <v>140</v>
      </c>
      <c r="T414" s="1">
        <v>3440</v>
      </c>
      <c r="U414" s="1">
        <v>4185</v>
      </c>
      <c r="V414" s="1">
        <v>5334</v>
      </c>
      <c r="W414" s="1">
        <v>1181</v>
      </c>
      <c r="X414" s="1">
        <v>19</v>
      </c>
      <c r="Y414" s="1">
        <v>26</v>
      </c>
      <c r="Z414" s="1">
        <v>26</v>
      </c>
      <c r="AD414" s="1">
        <v>31</v>
      </c>
      <c r="AF414" s="1">
        <v>8</v>
      </c>
      <c r="AG414" s="1">
        <v>12</v>
      </c>
      <c r="AH414" s="1">
        <v>3</v>
      </c>
      <c r="AK414" s="7">
        <f t="shared" si="253"/>
        <v>4</v>
      </c>
      <c r="AL414" s="7">
        <f t="shared" si="254"/>
        <v>9</v>
      </c>
      <c r="AM414" s="7">
        <f t="shared" si="255"/>
        <v>7</v>
      </c>
      <c r="AN414" s="2">
        <f t="shared" si="256"/>
        <v>7.6110072823355024E-2</v>
      </c>
      <c r="AO414" s="2">
        <f t="shared" si="257"/>
        <v>1.2244634916543146E-3</v>
      </c>
      <c r="AP414" s="2">
        <f t="shared" si="258"/>
        <v>1.6755816201585358E-3</v>
      </c>
      <c r="AR414" t="str">
        <f t="shared" si="259"/>
        <v>Muscogee</v>
      </c>
      <c r="AS414" t="s">
        <v>1533</v>
      </c>
      <c r="AT414" s="184"/>
      <c r="AV414" s="97">
        <v>13</v>
      </c>
      <c r="AW414" s="99">
        <v>215</v>
      </c>
      <c r="AX414" s="105">
        <f t="shared" si="260"/>
        <v>13215</v>
      </c>
      <c r="AZ414" s="7" t="s">
        <v>2951</v>
      </c>
      <c r="BA414" t="s">
        <v>3184</v>
      </c>
    </row>
    <row r="415" spans="1:53" hidden="1" outlineLevel="1">
      <c r="A415" t="s">
        <v>2492</v>
      </c>
      <c r="B415" t="s">
        <v>1533</v>
      </c>
      <c r="C415" s="1">
        <f t="shared" si="246"/>
        <v>12796</v>
      </c>
      <c r="D415" s="7">
        <f>IF(R415&gt;0,RANK(R415,(R415:T415,U415:AI415)),0)</f>
        <v>5</v>
      </c>
      <c r="E415" s="7">
        <f>IF(S415&gt;0,RANK(S415,(R415:T415,U415:AI415)),0)</f>
        <v>6</v>
      </c>
      <c r="F415" s="7">
        <f>IF(T415&gt;0,RANK(T415,(R415:T415,U415:AI415)),0)</f>
        <v>3</v>
      </c>
      <c r="G415" s="7">
        <f>IF(U415&gt;0,RANK(U415,(R415:T415,U415:AI415)),0)</f>
        <v>2</v>
      </c>
      <c r="H415" s="7">
        <f t="shared" si="247"/>
        <v>1</v>
      </c>
      <c r="I415" s="49">
        <f t="shared" si="248"/>
        <v>2134</v>
      </c>
      <c r="J415" s="177">
        <f t="shared" si="245"/>
        <v>0.16677086589559237</v>
      </c>
      <c r="K415" s="2"/>
      <c r="L415" s="2">
        <f t="shared" si="249"/>
        <v>2.782119412316349E-2</v>
      </c>
      <c r="M415" s="2">
        <f t="shared" si="250"/>
        <v>4.8452641450453266E-3</v>
      </c>
      <c r="N415" s="2">
        <f t="shared" si="251"/>
        <v>0.18966864645201625</v>
      </c>
      <c r="O415" s="2">
        <f t="shared" si="229"/>
        <v>0.27289778055642389</v>
      </c>
      <c r="P415" s="2">
        <f t="shared" si="252"/>
        <v>0.43966864645201625</v>
      </c>
      <c r="Q415" s="2">
        <f t="shared" si="261"/>
        <v>6.5098468271334753E-2</v>
      </c>
      <c r="R415" s="1">
        <v>356</v>
      </c>
      <c r="S415" s="1">
        <v>62</v>
      </c>
      <c r="T415" s="1">
        <v>2427</v>
      </c>
      <c r="U415" s="1">
        <v>3492</v>
      </c>
      <c r="V415" s="1">
        <v>5626</v>
      </c>
      <c r="W415" s="1">
        <v>736</v>
      </c>
      <c r="X415" s="1">
        <v>14</v>
      </c>
      <c r="Y415" s="1">
        <v>17</v>
      </c>
      <c r="Z415" s="1">
        <v>29</v>
      </c>
      <c r="AD415" s="1">
        <v>20</v>
      </c>
      <c r="AF415" s="1">
        <v>11</v>
      </c>
      <c r="AG415" s="1">
        <v>6</v>
      </c>
      <c r="AH415" s="1">
        <v>0</v>
      </c>
      <c r="AK415" s="7">
        <f t="shared" si="253"/>
        <v>4</v>
      </c>
      <c r="AL415" s="7">
        <f t="shared" si="254"/>
        <v>9</v>
      </c>
      <c r="AM415" s="7">
        <f t="shared" si="255"/>
        <v>8</v>
      </c>
      <c r="AN415" s="2">
        <f t="shared" si="256"/>
        <v>5.7517974366989681E-2</v>
      </c>
      <c r="AO415" s="2">
        <f t="shared" si="257"/>
        <v>1.0940919037199124E-3</v>
      </c>
      <c r="AP415" s="2">
        <f t="shared" si="258"/>
        <v>1.3285401688027509E-3</v>
      </c>
      <c r="AR415" t="str">
        <f t="shared" si="259"/>
        <v>Newton</v>
      </c>
      <c r="AS415" t="s">
        <v>1533</v>
      </c>
      <c r="AT415" s="184"/>
      <c r="AV415" s="97">
        <v>13</v>
      </c>
      <c r="AW415" s="99">
        <v>217</v>
      </c>
      <c r="AX415" s="105">
        <f t="shared" si="260"/>
        <v>13217</v>
      </c>
      <c r="AZ415" s="7" t="s">
        <v>2951</v>
      </c>
      <c r="BA415" t="s">
        <v>3184</v>
      </c>
    </row>
    <row r="416" spans="1:53" hidden="1" outlineLevel="1">
      <c r="A416" t="s">
        <v>2493</v>
      </c>
      <c r="B416" t="s">
        <v>1533</v>
      </c>
      <c r="C416" s="1">
        <f t="shared" si="246"/>
        <v>9161</v>
      </c>
      <c r="D416" s="7">
        <f>IF(R416&gt;0,RANK(R416,(R416:T416,U416:AI416)),0)</f>
        <v>4</v>
      </c>
      <c r="E416" s="7">
        <f>IF(S416&gt;0,RANK(S416,(R416:T416,U416:AI416)),0)</f>
        <v>6</v>
      </c>
      <c r="F416" s="7">
        <f>IF(T416&gt;0,RANK(T416,(R416:T416,U416:AI416)),0)</f>
        <v>2</v>
      </c>
      <c r="G416" s="7">
        <f>IF(U416&gt;0,RANK(U416,(R416:T416,U416:AI416)),0)</f>
        <v>3</v>
      </c>
      <c r="H416" s="7">
        <f t="shared" si="247"/>
        <v>1</v>
      </c>
      <c r="I416" s="49">
        <f t="shared" si="248"/>
        <v>294</v>
      </c>
      <c r="J416" s="177">
        <f t="shared" si="245"/>
        <v>3.2092566313721212E-2</v>
      </c>
      <c r="K416" s="2"/>
      <c r="L416" s="2">
        <f t="shared" si="249"/>
        <v>7.2808645344394712E-2</v>
      </c>
      <c r="M416" s="2">
        <f t="shared" si="250"/>
        <v>5.4579194411090489E-3</v>
      </c>
      <c r="N416" s="2">
        <f t="shared" si="251"/>
        <v>0.28195611832769346</v>
      </c>
      <c r="O416" s="2">
        <f t="shared" si="229"/>
        <v>0.25717716406505842</v>
      </c>
      <c r="P416" s="2">
        <f t="shared" si="252"/>
        <v>0.31404868464141467</v>
      </c>
      <c r="Q416" s="2">
        <f t="shared" si="261"/>
        <v>6.8551468180329755E-2</v>
      </c>
      <c r="R416" s="1">
        <v>667</v>
      </c>
      <c r="S416" s="1">
        <v>50</v>
      </c>
      <c r="T416" s="1">
        <v>2583</v>
      </c>
      <c r="U416" s="1">
        <v>2356</v>
      </c>
      <c r="V416" s="1">
        <v>2877</v>
      </c>
      <c r="W416" s="1">
        <v>581</v>
      </c>
      <c r="X416" s="1">
        <v>8</v>
      </c>
      <c r="Y416" s="1">
        <v>7</v>
      </c>
      <c r="Z416" s="1">
        <v>22</v>
      </c>
      <c r="AD416" s="1">
        <v>8</v>
      </c>
      <c r="AF416" s="1">
        <v>0</v>
      </c>
      <c r="AG416" s="1">
        <v>1</v>
      </c>
      <c r="AH416" s="1">
        <v>1</v>
      </c>
      <c r="AK416" s="7">
        <f t="shared" si="253"/>
        <v>5</v>
      </c>
      <c r="AL416" s="7">
        <f t="shared" si="254"/>
        <v>8</v>
      </c>
      <c r="AM416" s="7">
        <f t="shared" si="255"/>
        <v>9</v>
      </c>
      <c r="AN416" s="2">
        <f t="shared" si="256"/>
        <v>6.3421023905687157E-2</v>
      </c>
      <c r="AO416" s="2">
        <f t="shared" si="257"/>
        <v>8.7326711057744786E-4</v>
      </c>
      <c r="AP416" s="2">
        <f t="shared" si="258"/>
        <v>7.6410872175526688E-4</v>
      </c>
      <c r="AR416" t="str">
        <f t="shared" si="259"/>
        <v>Oconee</v>
      </c>
      <c r="AS416" t="s">
        <v>1533</v>
      </c>
      <c r="AT416" s="184">
        <v>10</v>
      </c>
      <c r="AV416" s="97">
        <v>13</v>
      </c>
      <c r="AW416" s="99">
        <v>219</v>
      </c>
      <c r="AX416" s="105">
        <f t="shared" si="260"/>
        <v>13219</v>
      </c>
      <c r="AZ416" s="7" t="s">
        <v>2951</v>
      </c>
      <c r="BA416" t="s">
        <v>3184</v>
      </c>
    </row>
    <row r="417" spans="1:53" hidden="1" outlineLevel="1">
      <c r="A417" t="s">
        <v>1443</v>
      </c>
      <c r="B417" t="s">
        <v>1533</v>
      </c>
      <c r="C417" s="1">
        <f t="shared" si="246"/>
        <v>2803</v>
      </c>
      <c r="D417" s="7">
        <f>IF(R417&gt;0,RANK(R417,(R417:T417,U417:AI417)),0)</f>
        <v>5</v>
      </c>
      <c r="E417" s="7">
        <f>IF(S417&gt;0,RANK(S417,(R417:T417,U417:AI417)),0)</f>
        <v>6</v>
      </c>
      <c r="F417" s="7">
        <f>IF(T417&gt;0,RANK(T417,(R417:T417,U417:AI417)),0)</f>
        <v>3</v>
      </c>
      <c r="G417" s="7">
        <f>IF(U417&gt;0,RANK(U417,(R417:T417,U417:AI417)),0)</f>
        <v>2</v>
      </c>
      <c r="H417" s="7">
        <f t="shared" si="247"/>
        <v>1</v>
      </c>
      <c r="I417" s="49">
        <f t="shared" si="248"/>
        <v>467</v>
      </c>
      <c r="J417" s="177">
        <f t="shared" si="245"/>
        <v>0.16660720656439529</v>
      </c>
      <c r="K417" s="2"/>
      <c r="L417" s="2">
        <f t="shared" si="249"/>
        <v>4.1027470567249376E-2</v>
      </c>
      <c r="M417" s="2">
        <f t="shared" si="250"/>
        <v>1.0702818408847663E-2</v>
      </c>
      <c r="N417" s="2">
        <f t="shared" si="251"/>
        <v>0.15661790938280415</v>
      </c>
      <c r="O417" s="2">
        <f t="shared" si="229"/>
        <v>0.27256510881198714</v>
      </c>
      <c r="P417" s="2">
        <f t="shared" si="252"/>
        <v>0.43917231537638246</v>
      </c>
      <c r="Q417" s="2">
        <f t="shared" si="261"/>
        <v>7.9914377452729113E-2</v>
      </c>
      <c r="R417" s="1">
        <v>115</v>
      </c>
      <c r="S417" s="1">
        <v>30</v>
      </c>
      <c r="T417" s="1">
        <v>439</v>
      </c>
      <c r="U417" s="1">
        <v>764</v>
      </c>
      <c r="V417" s="1">
        <v>1231</v>
      </c>
      <c r="W417" s="1">
        <v>197</v>
      </c>
      <c r="X417" s="1">
        <v>2</v>
      </c>
      <c r="Y417" s="1">
        <v>5</v>
      </c>
      <c r="Z417" s="1">
        <v>10</v>
      </c>
      <c r="AD417" s="1">
        <v>7</v>
      </c>
      <c r="AF417" s="1">
        <v>1</v>
      </c>
      <c r="AG417" s="1">
        <v>1</v>
      </c>
      <c r="AH417" s="1">
        <v>1</v>
      </c>
      <c r="AK417" s="7">
        <f t="shared" si="253"/>
        <v>4</v>
      </c>
      <c r="AL417" s="7">
        <f t="shared" si="254"/>
        <v>9</v>
      </c>
      <c r="AM417" s="7">
        <f t="shared" si="255"/>
        <v>8</v>
      </c>
      <c r="AN417" s="2">
        <f t="shared" si="256"/>
        <v>7.0281840884766328E-2</v>
      </c>
      <c r="AO417" s="2">
        <f t="shared" si="257"/>
        <v>7.1352122725651087E-4</v>
      </c>
      <c r="AP417" s="2">
        <f t="shared" si="258"/>
        <v>1.7838030681412772E-3</v>
      </c>
      <c r="AR417" t="str">
        <f t="shared" si="259"/>
        <v>Oglethorpe</v>
      </c>
      <c r="AS417" t="s">
        <v>1533</v>
      </c>
      <c r="AT417" s="184">
        <v>10</v>
      </c>
      <c r="AV417" s="97">
        <v>13</v>
      </c>
      <c r="AW417" s="99">
        <v>221</v>
      </c>
      <c r="AX417" s="105">
        <f t="shared" si="260"/>
        <v>13221</v>
      </c>
      <c r="AZ417" s="7" t="s">
        <v>2951</v>
      </c>
      <c r="BA417" t="s">
        <v>3184</v>
      </c>
    </row>
    <row r="418" spans="1:53" hidden="1" outlineLevel="1">
      <c r="A418" t="s">
        <v>1706</v>
      </c>
      <c r="B418" t="s">
        <v>1533</v>
      </c>
      <c r="C418" s="1">
        <f t="shared" si="246"/>
        <v>24177</v>
      </c>
      <c r="D418" s="7">
        <f>IF(R418&gt;0,RANK(R418,(R418:T418,U418:AI418)),0)</f>
        <v>5</v>
      </c>
      <c r="E418" s="7">
        <f>IF(S418&gt;0,RANK(S418,(R418:T418,U418:AI418)),0)</f>
        <v>6</v>
      </c>
      <c r="F418" s="7">
        <f>IF(T418&gt;0,RANK(T418,(R418:T418,U418:AI418)),0)</f>
        <v>3</v>
      </c>
      <c r="G418" s="7">
        <f>IF(U418&gt;0,RANK(U418,(R418:T418,U418:AI418)),0)</f>
        <v>2</v>
      </c>
      <c r="H418" s="7">
        <f t="shared" si="247"/>
        <v>1</v>
      </c>
      <c r="I418" s="49">
        <f t="shared" si="248"/>
        <v>3233</v>
      </c>
      <c r="J418" s="177">
        <f t="shared" si="245"/>
        <v>0.13372213260536875</v>
      </c>
      <c r="K418" s="2"/>
      <c r="L418" s="2">
        <f t="shared" si="249"/>
        <v>2.7215949042478389E-2</v>
      </c>
      <c r="M418" s="2">
        <f t="shared" si="250"/>
        <v>4.7565868387310258E-3</v>
      </c>
      <c r="N418" s="2">
        <f t="shared" si="251"/>
        <v>0.20862803490921122</v>
      </c>
      <c r="O418" s="2">
        <f t="shared" si="229"/>
        <v>0.28080406998386898</v>
      </c>
      <c r="P418" s="2">
        <f t="shared" si="252"/>
        <v>0.41452620258923772</v>
      </c>
      <c r="Q418" s="2">
        <f t="shared" si="261"/>
        <v>6.4069156636472668E-2</v>
      </c>
      <c r="R418" s="1">
        <v>658</v>
      </c>
      <c r="S418" s="1">
        <v>115</v>
      </c>
      <c r="T418" s="1">
        <v>5044</v>
      </c>
      <c r="U418" s="1">
        <v>6789</v>
      </c>
      <c r="V418" s="1">
        <v>10022</v>
      </c>
      <c r="W418" s="1">
        <v>1385</v>
      </c>
      <c r="X418" s="1">
        <v>9</v>
      </c>
      <c r="Y418" s="1">
        <v>22</v>
      </c>
      <c r="Z418" s="1">
        <v>61</v>
      </c>
      <c r="AD418" s="1">
        <v>55</v>
      </c>
      <c r="AF418" s="1">
        <v>8</v>
      </c>
      <c r="AG418" s="1">
        <v>5</v>
      </c>
      <c r="AH418" s="1">
        <v>4</v>
      </c>
      <c r="AK418" s="7">
        <f t="shared" si="253"/>
        <v>4</v>
      </c>
      <c r="AL418" s="7">
        <f t="shared" si="254"/>
        <v>9</v>
      </c>
      <c r="AM418" s="7">
        <f t="shared" si="255"/>
        <v>8</v>
      </c>
      <c r="AN418" s="2">
        <f t="shared" si="256"/>
        <v>5.7285850188195389E-2</v>
      </c>
      <c r="AO418" s="2">
        <f t="shared" si="257"/>
        <v>3.7225462216155852E-4</v>
      </c>
      <c r="AP418" s="2">
        <f t="shared" si="258"/>
        <v>9.0995574306158746E-4</v>
      </c>
      <c r="AR418" t="str">
        <f t="shared" si="259"/>
        <v>Paulding</v>
      </c>
      <c r="AS418" t="s">
        <v>1533</v>
      </c>
      <c r="AT418" s="184">
        <v>14</v>
      </c>
      <c r="AV418" s="97">
        <v>13</v>
      </c>
      <c r="AW418" s="99">
        <v>223</v>
      </c>
      <c r="AX418" s="105">
        <f t="shared" si="260"/>
        <v>13223</v>
      </c>
      <c r="AZ418" s="7" t="s">
        <v>2951</v>
      </c>
      <c r="BA418" t="s">
        <v>3184</v>
      </c>
    </row>
    <row r="419" spans="1:53" hidden="1" outlineLevel="1">
      <c r="A419" t="s">
        <v>1462</v>
      </c>
      <c r="B419" t="s">
        <v>1533</v>
      </c>
      <c r="C419" s="1">
        <f t="shared" si="246"/>
        <v>3052</v>
      </c>
      <c r="D419" s="7">
        <f>IF(R419&gt;0,RANK(R419,(R419:T419,U419:AI419)),0)</f>
        <v>5</v>
      </c>
      <c r="E419" s="7">
        <f>IF(S419&gt;0,RANK(S419,(R419:T419,U419:AI419)),0)</f>
        <v>6</v>
      </c>
      <c r="F419" s="7">
        <f>IF(T419&gt;0,RANK(T419,(R419:T419,U419:AI419)),0)</f>
        <v>3</v>
      </c>
      <c r="G419" s="7">
        <f>IF(U419&gt;0,RANK(U419,(R419:T419,U419:AI419)),0)</f>
        <v>2</v>
      </c>
      <c r="H419" s="7">
        <f t="shared" si="247"/>
        <v>1</v>
      </c>
      <c r="I419" s="49">
        <f t="shared" si="248"/>
        <v>529</v>
      </c>
      <c r="J419" s="177">
        <f t="shared" si="245"/>
        <v>0.17332896461336827</v>
      </c>
      <c r="K419" s="2"/>
      <c r="L419" s="2">
        <f t="shared" si="249"/>
        <v>4.0629095674967232E-2</v>
      </c>
      <c r="M419" s="2">
        <f t="shared" si="250"/>
        <v>3.6041939711664484E-3</v>
      </c>
      <c r="N419" s="2">
        <f t="shared" si="251"/>
        <v>0.1690694626474443</v>
      </c>
      <c r="O419" s="2">
        <f t="shared" si="229"/>
        <v>0.26081258191349932</v>
      </c>
      <c r="P419" s="2">
        <f t="shared" si="252"/>
        <v>0.43414154652686765</v>
      </c>
      <c r="Q419" s="2">
        <f t="shared" si="261"/>
        <v>9.1743119266055162E-2</v>
      </c>
      <c r="R419" s="1">
        <v>124</v>
      </c>
      <c r="S419" s="1">
        <v>11</v>
      </c>
      <c r="T419" s="1">
        <v>516</v>
      </c>
      <c r="U419" s="1">
        <v>796</v>
      </c>
      <c r="V419" s="1">
        <v>1325</v>
      </c>
      <c r="W419" s="1">
        <v>259</v>
      </c>
      <c r="X419" s="1">
        <v>2</v>
      </c>
      <c r="Y419" s="1">
        <v>3</v>
      </c>
      <c r="Z419" s="1">
        <v>4</v>
      </c>
      <c r="AD419" s="1">
        <v>10</v>
      </c>
      <c r="AF419" s="1">
        <v>1</v>
      </c>
      <c r="AG419" s="1">
        <v>0</v>
      </c>
      <c r="AH419" s="1">
        <v>1</v>
      </c>
      <c r="AK419" s="7">
        <f t="shared" si="253"/>
        <v>4</v>
      </c>
      <c r="AL419" s="7">
        <f t="shared" si="254"/>
        <v>9</v>
      </c>
      <c r="AM419" s="7">
        <f t="shared" si="255"/>
        <v>8</v>
      </c>
      <c r="AN419" s="2">
        <f t="shared" si="256"/>
        <v>8.4862385321100922E-2</v>
      </c>
      <c r="AO419" s="2">
        <f t="shared" si="257"/>
        <v>6.5530799475753605E-4</v>
      </c>
      <c r="AP419" s="2">
        <f t="shared" si="258"/>
        <v>9.8296199213630396E-4</v>
      </c>
      <c r="AR419" t="str">
        <f t="shared" si="259"/>
        <v>Peach</v>
      </c>
      <c r="AS419" t="s">
        <v>1533</v>
      </c>
      <c r="AT419" s="184">
        <v>2</v>
      </c>
      <c r="AV419" s="97">
        <v>13</v>
      </c>
      <c r="AW419" s="99">
        <v>225</v>
      </c>
      <c r="AX419" s="105">
        <f t="shared" si="260"/>
        <v>13225</v>
      </c>
      <c r="AZ419" s="7" t="s">
        <v>2951</v>
      </c>
      <c r="BA419" t="s">
        <v>3184</v>
      </c>
    </row>
    <row r="420" spans="1:53" hidden="1" outlineLevel="1">
      <c r="A420" t="s">
        <v>1725</v>
      </c>
      <c r="B420" t="s">
        <v>1533</v>
      </c>
      <c r="C420" s="1">
        <f t="shared" si="246"/>
        <v>6987</v>
      </c>
      <c r="D420" s="7">
        <f>IF(R420&gt;0,RANK(R420,(R420:T420,U420:AI420)),0)</f>
        <v>5</v>
      </c>
      <c r="E420" s="7">
        <f>IF(S420&gt;0,RANK(S420,(R420:T420,U420:AI420)),0)</f>
        <v>6</v>
      </c>
      <c r="F420" s="7">
        <f>IF(T420&gt;0,RANK(T420,(R420:T420,U420:AI420)),0)</f>
        <v>3</v>
      </c>
      <c r="G420" s="7">
        <f>IF(U420&gt;0,RANK(U420,(R420:T420,U420:AI420)),0)</f>
        <v>2</v>
      </c>
      <c r="H420" s="7">
        <f t="shared" si="247"/>
        <v>1</v>
      </c>
      <c r="I420" s="49">
        <f t="shared" si="248"/>
        <v>1790</v>
      </c>
      <c r="J420" s="177">
        <f t="shared" si="245"/>
        <v>0.25619006726778304</v>
      </c>
      <c r="K420" s="2"/>
      <c r="L420" s="2">
        <f t="shared" si="249"/>
        <v>4.3652497495348504E-2</v>
      </c>
      <c r="M420" s="2">
        <f t="shared" si="250"/>
        <v>4.5799341634464004E-3</v>
      </c>
      <c r="N420" s="2">
        <f t="shared" si="251"/>
        <v>0.19035351366824102</v>
      </c>
      <c r="O420" s="2">
        <f t="shared" si="229"/>
        <v>0.22470301989408903</v>
      </c>
      <c r="P420" s="2">
        <f t="shared" si="252"/>
        <v>0.48089308716187207</v>
      </c>
      <c r="Q420" s="2">
        <f t="shared" si="261"/>
        <v>5.5817947617002983E-2</v>
      </c>
      <c r="R420" s="1">
        <v>305</v>
      </c>
      <c r="S420" s="1">
        <v>32</v>
      </c>
      <c r="T420" s="1">
        <v>1330</v>
      </c>
      <c r="U420" s="1">
        <v>1570</v>
      </c>
      <c r="V420" s="1">
        <v>3360</v>
      </c>
      <c r="W420" s="1">
        <v>344</v>
      </c>
      <c r="X420" s="1">
        <v>3</v>
      </c>
      <c r="Y420" s="1">
        <v>9</v>
      </c>
      <c r="Z420" s="1">
        <v>15</v>
      </c>
      <c r="AD420" s="1">
        <v>11</v>
      </c>
      <c r="AF420" s="1">
        <v>3</v>
      </c>
      <c r="AG420" s="1">
        <v>0</v>
      </c>
      <c r="AH420" s="1">
        <v>5</v>
      </c>
      <c r="AK420" s="7">
        <f t="shared" si="253"/>
        <v>4</v>
      </c>
      <c r="AL420" s="7">
        <f t="shared" si="254"/>
        <v>9</v>
      </c>
      <c r="AM420" s="7">
        <f t="shared" si="255"/>
        <v>8</v>
      </c>
      <c r="AN420" s="2">
        <f t="shared" si="256"/>
        <v>4.9234292257048805E-2</v>
      </c>
      <c r="AO420" s="2">
        <f t="shared" si="257"/>
        <v>4.2936882782310007E-4</v>
      </c>
      <c r="AP420" s="2">
        <f t="shared" si="258"/>
        <v>1.2881064834693002E-3</v>
      </c>
      <c r="AR420" t="str">
        <f t="shared" si="259"/>
        <v>Pickens</v>
      </c>
      <c r="AS420" t="s">
        <v>1533</v>
      </c>
      <c r="AT420" s="184"/>
      <c r="AV420" s="97">
        <v>13</v>
      </c>
      <c r="AW420" s="99">
        <v>227</v>
      </c>
      <c r="AX420" s="105">
        <f t="shared" si="260"/>
        <v>13227</v>
      </c>
      <c r="AZ420" s="7" t="s">
        <v>2951</v>
      </c>
      <c r="BA420" t="s">
        <v>3184</v>
      </c>
    </row>
    <row r="421" spans="1:53" hidden="1" outlineLevel="1">
      <c r="A421" t="s">
        <v>2153</v>
      </c>
      <c r="B421" t="s">
        <v>1533</v>
      </c>
      <c r="C421" s="1">
        <f t="shared" si="246"/>
        <v>3333</v>
      </c>
      <c r="D421" s="7">
        <f>IF(R421&gt;0,RANK(R421,(R421:T421,U421:AI421)),0)</f>
        <v>5</v>
      </c>
      <c r="E421" s="7">
        <f>IF(S421&gt;0,RANK(S421,(R421:T421,U421:AI421)),0)</f>
        <v>6</v>
      </c>
      <c r="F421" s="7">
        <f>IF(T421&gt;0,RANK(T421,(R421:T421,U421:AI421)),0)</f>
        <v>3</v>
      </c>
      <c r="G421" s="7">
        <f>IF(U421&gt;0,RANK(U421,(R421:T421,U421:AI421)),0)</f>
        <v>2</v>
      </c>
      <c r="H421" s="7">
        <f t="shared" si="247"/>
        <v>1</v>
      </c>
      <c r="I421" s="49">
        <f t="shared" si="248"/>
        <v>305</v>
      </c>
      <c r="J421" s="177">
        <f t="shared" si="245"/>
        <v>9.1509150915091514E-2</v>
      </c>
      <c r="K421" s="2"/>
      <c r="L421" s="2">
        <f t="shared" si="249"/>
        <v>2.1302130213021301E-2</v>
      </c>
      <c r="M421" s="2">
        <f t="shared" si="250"/>
        <v>9.3009300930093006E-3</v>
      </c>
      <c r="N421" s="2">
        <f t="shared" si="251"/>
        <v>0.17941794179417941</v>
      </c>
      <c r="O421" s="2">
        <f t="shared" si="229"/>
        <v>0.31203120312031202</v>
      </c>
      <c r="P421" s="2">
        <f t="shared" si="252"/>
        <v>0.40354035403540356</v>
      </c>
      <c r="Q421" s="2">
        <f t="shared" si="261"/>
        <v>7.4407440744074405E-2</v>
      </c>
      <c r="R421" s="1">
        <v>71</v>
      </c>
      <c r="S421" s="1">
        <v>31</v>
      </c>
      <c r="T421" s="1">
        <v>598</v>
      </c>
      <c r="U421" s="1">
        <v>1040</v>
      </c>
      <c r="V421" s="1">
        <v>1345</v>
      </c>
      <c r="W421" s="1">
        <v>222</v>
      </c>
      <c r="X421" s="1">
        <v>1</v>
      </c>
      <c r="Y421" s="1">
        <v>4</v>
      </c>
      <c r="Z421" s="1">
        <v>10</v>
      </c>
      <c r="AD421" s="1">
        <v>9</v>
      </c>
      <c r="AF421" s="1">
        <v>1</v>
      </c>
      <c r="AG421" s="1">
        <v>1</v>
      </c>
      <c r="AH421" s="1">
        <v>0</v>
      </c>
      <c r="AK421" s="7">
        <f t="shared" si="253"/>
        <v>4</v>
      </c>
      <c r="AL421" s="7">
        <f t="shared" si="254"/>
        <v>9</v>
      </c>
      <c r="AM421" s="7">
        <f t="shared" si="255"/>
        <v>8</v>
      </c>
      <c r="AN421" s="2">
        <f t="shared" si="256"/>
        <v>6.6606660666066603E-2</v>
      </c>
      <c r="AO421" s="2">
        <f t="shared" si="257"/>
        <v>3.0003000300030005E-4</v>
      </c>
      <c r="AP421" s="2">
        <f t="shared" si="258"/>
        <v>1.2001200120012002E-3</v>
      </c>
      <c r="AR421" t="str">
        <f t="shared" si="259"/>
        <v>Pierce</v>
      </c>
      <c r="AS421" t="s">
        <v>1533</v>
      </c>
      <c r="AT421" s="184">
        <v>1</v>
      </c>
      <c r="AV421" s="97">
        <v>13</v>
      </c>
      <c r="AW421" s="99">
        <v>229</v>
      </c>
      <c r="AX421" s="105">
        <f t="shared" si="260"/>
        <v>13229</v>
      </c>
      <c r="AZ421" s="7" t="s">
        <v>2951</v>
      </c>
      <c r="BA421" t="s">
        <v>3184</v>
      </c>
    </row>
    <row r="422" spans="1:53" hidden="1" outlineLevel="1">
      <c r="A422" t="s">
        <v>1726</v>
      </c>
      <c r="B422" t="s">
        <v>1533</v>
      </c>
      <c r="C422" s="1">
        <f t="shared" si="246"/>
        <v>4413</v>
      </c>
      <c r="D422" s="7">
        <f>IF(R422&gt;0,RANK(R422,(R422:T422,U422:AI422)),0)</f>
        <v>5</v>
      </c>
      <c r="E422" s="7">
        <f>IF(S422&gt;0,RANK(S422,(R422:T422,U422:AI422)),0)</f>
        <v>6</v>
      </c>
      <c r="F422" s="7">
        <f>IF(T422&gt;0,RANK(T422,(R422:T422,U422:AI422)),0)</f>
        <v>3</v>
      </c>
      <c r="G422" s="7">
        <f>IF(U422&gt;0,RANK(U422,(R422:T422,U422:AI422)),0)</f>
        <v>2</v>
      </c>
      <c r="H422" s="7">
        <f t="shared" si="247"/>
        <v>1</v>
      </c>
      <c r="I422" s="49">
        <f t="shared" si="248"/>
        <v>737</v>
      </c>
      <c r="J422" s="177">
        <f t="shared" si="245"/>
        <v>0.16700657149331521</v>
      </c>
      <c r="K422" s="2"/>
      <c r="L422" s="2">
        <f t="shared" si="249"/>
        <v>2.3113528212100613E-2</v>
      </c>
      <c r="M422" s="2">
        <f t="shared" si="250"/>
        <v>5.8916836619079989E-3</v>
      </c>
      <c r="N422" s="2">
        <f t="shared" si="251"/>
        <v>0.15363698164513936</v>
      </c>
      <c r="O422" s="2">
        <f t="shared" si="229"/>
        <v>0.27101744844776798</v>
      </c>
      <c r="P422" s="2">
        <f t="shared" si="252"/>
        <v>0.43802401994108314</v>
      </c>
      <c r="Q422" s="2">
        <f t="shared" si="261"/>
        <v>0.10831633809200086</v>
      </c>
      <c r="R422" s="1">
        <v>102</v>
      </c>
      <c r="S422" s="1">
        <v>26</v>
      </c>
      <c r="T422" s="1">
        <v>678</v>
      </c>
      <c r="U422" s="1">
        <v>1196</v>
      </c>
      <c r="V422" s="1">
        <v>1933</v>
      </c>
      <c r="W422" s="1">
        <v>451</v>
      </c>
      <c r="X422" s="1">
        <v>4</v>
      </c>
      <c r="Y422" s="1">
        <v>3</v>
      </c>
      <c r="Z422" s="1">
        <v>12</v>
      </c>
      <c r="AD422" s="1">
        <v>8</v>
      </c>
      <c r="AF422" s="1">
        <v>0</v>
      </c>
      <c r="AG422" s="1">
        <v>0</v>
      </c>
      <c r="AH422" s="1">
        <v>0</v>
      </c>
      <c r="AK422" s="7">
        <f t="shared" si="253"/>
        <v>4</v>
      </c>
      <c r="AL422" s="7">
        <f t="shared" si="254"/>
        <v>8</v>
      </c>
      <c r="AM422" s="7">
        <f t="shared" si="255"/>
        <v>9</v>
      </c>
      <c r="AN422" s="2">
        <f t="shared" si="256"/>
        <v>0.10219805121232721</v>
      </c>
      <c r="AO422" s="2">
        <f t="shared" si="257"/>
        <v>9.0641287106276911E-4</v>
      </c>
      <c r="AP422" s="2">
        <f t="shared" si="258"/>
        <v>6.7980965329707678E-4</v>
      </c>
      <c r="AR422" t="str">
        <f t="shared" si="259"/>
        <v>Pike</v>
      </c>
      <c r="AS422" t="s">
        <v>1533</v>
      </c>
      <c r="AT422" s="184">
        <v>3</v>
      </c>
      <c r="AV422" s="97">
        <v>13</v>
      </c>
      <c r="AW422" s="99">
        <v>231</v>
      </c>
      <c r="AX422" s="105">
        <f t="shared" si="260"/>
        <v>13231</v>
      </c>
      <c r="AZ422" s="7" t="s">
        <v>2951</v>
      </c>
      <c r="BA422" t="s">
        <v>3184</v>
      </c>
    </row>
    <row r="423" spans="1:53" hidden="1" outlineLevel="1">
      <c r="A423" t="s">
        <v>2926</v>
      </c>
      <c r="B423" t="s">
        <v>1533</v>
      </c>
      <c r="C423" s="1">
        <f t="shared" si="246"/>
        <v>6050</v>
      </c>
      <c r="D423" s="7">
        <f>IF(R423&gt;0,RANK(R423,(R423:T423,U423:AI423)),0)</f>
        <v>5</v>
      </c>
      <c r="E423" s="7">
        <f>IF(S423&gt;0,RANK(S423,(R423:T423,U423:AI423)),0)</f>
        <v>6</v>
      </c>
      <c r="F423" s="7">
        <f>IF(T423&gt;0,RANK(T423,(R423:T423,U423:AI423)),0)</f>
        <v>3</v>
      </c>
      <c r="G423" s="7">
        <f>IF(U423&gt;0,RANK(U423,(R423:T423,U423:AI423)),0)</f>
        <v>2</v>
      </c>
      <c r="H423" s="7">
        <f t="shared" si="247"/>
        <v>1</v>
      </c>
      <c r="I423" s="49">
        <f t="shared" si="248"/>
        <v>2271</v>
      </c>
      <c r="J423" s="177">
        <f t="shared" si="245"/>
        <v>0.37537190082644628</v>
      </c>
      <c r="K423" s="2"/>
      <c r="L423" s="2">
        <f t="shared" si="249"/>
        <v>2.9256198347107437E-2</v>
      </c>
      <c r="M423" s="2">
        <f t="shared" si="250"/>
        <v>5.454545454545455E-3</v>
      </c>
      <c r="N423" s="2">
        <f t="shared" si="251"/>
        <v>0.15603305785123966</v>
      </c>
      <c r="O423" s="2">
        <f t="shared" si="229"/>
        <v>0.18049586776859505</v>
      </c>
      <c r="P423" s="2">
        <f t="shared" si="252"/>
        <v>0.55586776859504128</v>
      </c>
      <c r="Q423" s="2">
        <f t="shared" si="261"/>
        <v>7.2892561983471049E-2</v>
      </c>
      <c r="R423" s="1">
        <v>177</v>
      </c>
      <c r="S423" s="1">
        <v>33</v>
      </c>
      <c r="T423" s="1">
        <v>944</v>
      </c>
      <c r="U423" s="1">
        <v>1092</v>
      </c>
      <c r="V423" s="1">
        <v>3363</v>
      </c>
      <c r="W423" s="1">
        <v>391</v>
      </c>
      <c r="X423" s="1">
        <v>2</v>
      </c>
      <c r="Y423" s="1">
        <v>7</v>
      </c>
      <c r="Z423" s="1">
        <v>9</v>
      </c>
      <c r="AD423" s="1">
        <v>25</v>
      </c>
      <c r="AF423" s="1">
        <v>4</v>
      </c>
      <c r="AG423" s="1">
        <v>2</v>
      </c>
      <c r="AH423" s="1">
        <v>1</v>
      </c>
      <c r="AK423" s="7">
        <f t="shared" si="253"/>
        <v>4</v>
      </c>
      <c r="AL423" s="7">
        <f t="shared" si="254"/>
        <v>9</v>
      </c>
      <c r="AM423" s="7">
        <f t="shared" si="255"/>
        <v>8</v>
      </c>
      <c r="AN423" s="2">
        <f t="shared" si="256"/>
        <v>6.4628099173553721E-2</v>
      </c>
      <c r="AO423" s="2">
        <f t="shared" si="257"/>
        <v>3.3057851239669424E-4</v>
      </c>
      <c r="AP423" s="2">
        <f t="shared" si="258"/>
        <v>1.1570247933884298E-3</v>
      </c>
      <c r="AR423" t="str">
        <f t="shared" si="259"/>
        <v>Polk</v>
      </c>
      <c r="AS423" t="s">
        <v>1533</v>
      </c>
      <c r="AT423" s="184">
        <v>14</v>
      </c>
      <c r="AV423" s="97">
        <v>13</v>
      </c>
      <c r="AW423" s="99">
        <v>233</v>
      </c>
      <c r="AX423" s="105">
        <f t="shared" si="260"/>
        <v>13233</v>
      </c>
      <c r="AZ423" s="7" t="s">
        <v>2951</v>
      </c>
      <c r="BA423" t="s">
        <v>3184</v>
      </c>
    </row>
    <row r="424" spans="1:53" hidden="1" outlineLevel="1">
      <c r="A424" t="s">
        <v>100</v>
      </c>
      <c r="B424" t="s">
        <v>1533</v>
      </c>
      <c r="C424" s="1">
        <f t="shared" si="246"/>
        <v>1339</v>
      </c>
      <c r="D424" s="7">
        <f>IF(R424&gt;0,RANK(R424,(R424:T424,U424:AI424)),0)</f>
        <v>5</v>
      </c>
      <c r="E424" s="7">
        <f>IF(S424&gt;0,RANK(S424,(R424:T424,U424:AI424)),0)</f>
        <v>6</v>
      </c>
      <c r="F424" s="7">
        <f>IF(T424&gt;0,RANK(T424,(R424:T424,U424:AI424)),0)</f>
        <v>2</v>
      </c>
      <c r="G424" s="7">
        <f>IF(U424&gt;0,RANK(U424,(R424:T424,U424:AI424)),0)</f>
        <v>3</v>
      </c>
      <c r="H424" s="7">
        <f t="shared" si="247"/>
        <v>1</v>
      </c>
      <c r="I424" s="49">
        <f t="shared" si="248"/>
        <v>413</v>
      </c>
      <c r="J424" s="177">
        <f t="shared" si="245"/>
        <v>0.30843913368185211</v>
      </c>
      <c r="K424" s="2"/>
      <c r="L424" s="2">
        <f t="shared" si="249"/>
        <v>3.5100821508588502E-2</v>
      </c>
      <c r="M424" s="2">
        <f t="shared" si="250"/>
        <v>9.7087378640776691E-3</v>
      </c>
      <c r="N424" s="2">
        <f t="shared" si="251"/>
        <v>0.19566840926064227</v>
      </c>
      <c r="O424" s="2">
        <f t="shared" si="229"/>
        <v>0.17699775952203137</v>
      </c>
      <c r="P424" s="2">
        <f t="shared" si="252"/>
        <v>0.50410754294249438</v>
      </c>
      <c r="Q424" s="2">
        <f t="shared" si="261"/>
        <v>7.8416728902165778E-2</v>
      </c>
      <c r="R424" s="1">
        <v>47</v>
      </c>
      <c r="S424" s="1">
        <v>13</v>
      </c>
      <c r="T424" s="1">
        <v>262</v>
      </c>
      <c r="U424" s="1">
        <v>237</v>
      </c>
      <c r="V424" s="1">
        <v>675</v>
      </c>
      <c r="W424" s="1">
        <v>92</v>
      </c>
      <c r="X424" s="1">
        <v>0</v>
      </c>
      <c r="Y424" s="1">
        <v>4</v>
      </c>
      <c r="Z424" s="1">
        <v>1</v>
      </c>
      <c r="AD424" s="1">
        <v>8</v>
      </c>
      <c r="AF424" s="1">
        <v>0</v>
      </c>
      <c r="AG424" s="1">
        <v>0</v>
      </c>
      <c r="AH424" s="1">
        <v>0</v>
      </c>
      <c r="AK424" s="7">
        <f t="shared" si="253"/>
        <v>4</v>
      </c>
      <c r="AL424" s="7">
        <f t="shared" si="254"/>
        <v>0</v>
      </c>
      <c r="AM424" s="7">
        <f t="shared" si="255"/>
        <v>7</v>
      </c>
      <c r="AN424" s="2">
        <f t="shared" si="256"/>
        <v>6.8707991038088126E-2</v>
      </c>
      <c r="AO424" s="2">
        <f t="shared" si="257"/>
        <v>0</v>
      </c>
      <c r="AP424" s="2">
        <f t="shared" si="258"/>
        <v>2.9873039581777448E-3</v>
      </c>
      <c r="AR424" t="str">
        <f t="shared" si="259"/>
        <v>Pulaski</v>
      </c>
      <c r="AS424" t="s">
        <v>1533</v>
      </c>
      <c r="AT424" s="184">
        <v>8</v>
      </c>
      <c r="AV424" s="97">
        <v>13</v>
      </c>
      <c r="AW424" s="99">
        <v>235</v>
      </c>
      <c r="AX424" s="105">
        <f t="shared" si="260"/>
        <v>13235</v>
      </c>
      <c r="AZ424" s="7" t="s">
        <v>2951</v>
      </c>
      <c r="BA424" t="s">
        <v>3184</v>
      </c>
    </row>
    <row r="425" spans="1:53" hidden="1" outlineLevel="1">
      <c r="A425" t="s">
        <v>604</v>
      </c>
      <c r="B425" t="s">
        <v>1533</v>
      </c>
      <c r="C425" s="1">
        <f t="shared" si="246"/>
        <v>4034</v>
      </c>
      <c r="D425" s="7">
        <f>IF(R425&gt;0,RANK(R425,(R425:T425,U425:AI425)),0)</f>
        <v>5</v>
      </c>
      <c r="E425" s="7">
        <f>IF(S425&gt;0,RANK(S425,(R425:T425,U425:AI425)),0)</f>
        <v>6</v>
      </c>
      <c r="F425" s="7">
        <f>IF(T425&gt;0,RANK(T425,(R425:T425,U425:AI425)),0)</f>
        <v>2</v>
      </c>
      <c r="G425" s="7">
        <f>IF(U425&gt;0,RANK(U425,(R425:T425,U425:AI425)),0)</f>
        <v>3</v>
      </c>
      <c r="H425" s="7">
        <f t="shared" si="247"/>
        <v>1</v>
      </c>
      <c r="I425" s="49">
        <f t="shared" si="248"/>
        <v>1134</v>
      </c>
      <c r="J425" s="177">
        <f t="shared" si="245"/>
        <v>0.2811105602379772</v>
      </c>
      <c r="K425" s="2"/>
      <c r="L425" s="2">
        <f t="shared" si="249"/>
        <v>3.9910758552305407E-2</v>
      </c>
      <c r="M425" s="2">
        <f t="shared" si="250"/>
        <v>5.2057511155180966E-3</v>
      </c>
      <c r="N425" s="2">
        <f t="shared" si="251"/>
        <v>0.21046108081308876</v>
      </c>
      <c r="O425" s="2">
        <f t="shared" si="229"/>
        <v>0.1849281110560238</v>
      </c>
      <c r="P425" s="2">
        <f t="shared" si="252"/>
        <v>0.49157164105106593</v>
      </c>
      <c r="Q425" s="2">
        <f t="shared" si="261"/>
        <v>6.7922657411997933E-2</v>
      </c>
      <c r="R425" s="1">
        <v>161</v>
      </c>
      <c r="S425" s="1">
        <v>21</v>
      </c>
      <c r="T425" s="1">
        <v>849</v>
      </c>
      <c r="U425" s="1">
        <v>746</v>
      </c>
      <c r="V425" s="1">
        <v>1983</v>
      </c>
      <c r="W425" s="1">
        <v>246</v>
      </c>
      <c r="X425" s="1">
        <v>4</v>
      </c>
      <c r="Y425" s="1">
        <v>1</v>
      </c>
      <c r="Z425" s="1">
        <v>5</v>
      </c>
      <c r="AD425" s="1">
        <v>12</v>
      </c>
      <c r="AF425" s="1">
        <v>4</v>
      </c>
      <c r="AG425" s="1">
        <v>1</v>
      </c>
      <c r="AH425" s="1">
        <v>1</v>
      </c>
      <c r="AK425" s="7">
        <f t="shared" si="253"/>
        <v>4</v>
      </c>
      <c r="AL425" s="7">
        <f t="shared" si="254"/>
        <v>8</v>
      </c>
      <c r="AM425" s="7">
        <f t="shared" si="255"/>
        <v>9</v>
      </c>
      <c r="AN425" s="2">
        <f t="shared" si="256"/>
        <v>6.0981655924640554E-2</v>
      </c>
      <c r="AO425" s="2">
        <f t="shared" si="257"/>
        <v>9.9157164105106587E-4</v>
      </c>
      <c r="AP425" s="2">
        <f t="shared" si="258"/>
        <v>2.4789291026276647E-4</v>
      </c>
      <c r="AR425" t="str">
        <f t="shared" si="259"/>
        <v>Putnam</v>
      </c>
      <c r="AS425" t="s">
        <v>1533</v>
      </c>
      <c r="AT425" s="184">
        <v>10</v>
      </c>
      <c r="AV425" s="97">
        <v>13</v>
      </c>
      <c r="AW425" s="99">
        <v>237</v>
      </c>
      <c r="AX425" s="105">
        <f t="shared" si="260"/>
        <v>13237</v>
      </c>
      <c r="AZ425" s="7" t="s">
        <v>2951</v>
      </c>
      <c r="BA425" t="s">
        <v>3184</v>
      </c>
    </row>
    <row r="426" spans="1:53" hidden="1" outlineLevel="1">
      <c r="A426" t="s">
        <v>1205</v>
      </c>
      <c r="B426" t="s">
        <v>1533</v>
      </c>
      <c r="C426" s="1">
        <f t="shared" si="246"/>
        <v>304</v>
      </c>
      <c r="D426" s="7">
        <f>IF(R426&gt;0,RANK(R426,(R426:T426,U426:AI426)),0)</f>
        <v>5</v>
      </c>
      <c r="E426" s="7">
        <f>IF(S426&gt;0,RANK(S426,(R426:T426,U426:AI426)),0)</f>
        <v>6</v>
      </c>
      <c r="F426" s="7">
        <f>IF(T426&gt;0,RANK(T426,(R426:T426,U426:AI426)),0)</f>
        <v>2</v>
      </c>
      <c r="G426" s="7">
        <f>IF(U426&gt;0,RANK(U426,(R426:T426,U426:AI426)),0)</f>
        <v>3</v>
      </c>
      <c r="H426" s="7">
        <f t="shared" si="247"/>
        <v>1</v>
      </c>
      <c r="I426" s="49">
        <f t="shared" si="248"/>
        <v>129</v>
      </c>
      <c r="J426" s="177">
        <f t="shared" si="245"/>
        <v>0.42434210526315791</v>
      </c>
      <c r="K426" s="2"/>
      <c r="L426" s="2">
        <f t="shared" si="249"/>
        <v>3.9473684210526314E-2</v>
      </c>
      <c r="M426" s="2">
        <f t="shared" si="250"/>
        <v>2.3026315789473683E-2</v>
      </c>
      <c r="N426" s="2">
        <f t="shared" si="251"/>
        <v>0.14802631578947367</v>
      </c>
      <c r="O426" s="2">
        <f t="shared" si="229"/>
        <v>0.13486842105263158</v>
      </c>
      <c r="P426" s="2">
        <f t="shared" si="252"/>
        <v>0.57236842105263153</v>
      </c>
      <c r="Q426" s="2">
        <f t="shared" si="261"/>
        <v>8.2236842105263164E-2</v>
      </c>
      <c r="R426" s="1">
        <v>12</v>
      </c>
      <c r="S426" s="1">
        <v>7</v>
      </c>
      <c r="T426" s="1">
        <v>45</v>
      </c>
      <c r="U426" s="1">
        <v>41</v>
      </c>
      <c r="V426" s="1">
        <v>174</v>
      </c>
      <c r="W426" s="1">
        <v>24</v>
      </c>
      <c r="X426" s="1">
        <v>0</v>
      </c>
      <c r="Y426" s="1">
        <v>0</v>
      </c>
      <c r="Z426" s="1">
        <v>0</v>
      </c>
      <c r="AD426" s="1">
        <v>1</v>
      </c>
      <c r="AF426" s="1">
        <v>0</v>
      </c>
      <c r="AG426" s="1">
        <v>0</v>
      </c>
      <c r="AH426" s="1">
        <v>0</v>
      </c>
      <c r="AK426" s="7">
        <f t="shared" si="253"/>
        <v>4</v>
      </c>
      <c r="AL426" s="7">
        <f t="shared" si="254"/>
        <v>0</v>
      </c>
      <c r="AM426" s="7">
        <f t="shared" si="255"/>
        <v>0</v>
      </c>
      <c r="AN426" s="2">
        <f t="shared" si="256"/>
        <v>7.8947368421052627E-2</v>
      </c>
      <c r="AO426" s="2">
        <f t="shared" si="257"/>
        <v>0</v>
      </c>
      <c r="AP426" s="2">
        <f t="shared" si="258"/>
        <v>0</v>
      </c>
      <c r="AR426" t="str">
        <f t="shared" si="259"/>
        <v>Quitman</v>
      </c>
      <c r="AS426" t="s">
        <v>1533</v>
      </c>
      <c r="AT426" s="184">
        <v>2</v>
      </c>
      <c r="AV426" s="97">
        <v>13</v>
      </c>
      <c r="AW426" s="99">
        <v>239</v>
      </c>
      <c r="AX426" s="105">
        <f t="shared" si="260"/>
        <v>13239</v>
      </c>
      <c r="AZ426" s="7" t="s">
        <v>2951</v>
      </c>
      <c r="BA426" t="s">
        <v>3184</v>
      </c>
    </row>
    <row r="427" spans="1:53" hidden="1" outlineLevel="1">
      <c r="A427" t="s">
        <v>1882</v>
      </c>
      <c r="B427" t="s">
        <v>1533</v>
      </c>
      <c r="C427" s="1">
        <f t="shared" si="246"/>
        <v>3776</v>
      </c>
      <c r="D427" s="7">
        <f>IF(R427&gt;0,RANK(R427,(R427:T427,U427:AI427)),0)</f>
        <v>5</v>
      </c>
      <c r="E427" s="7">
        <f>IF(S427&gt;0,RANK(S427,(R427:T427,U427:AI427)),0)</f>
        <v>6</v>
      </c>
      <c r="F427" s="7">
        <f>IF(T427&gt;0,RANK(T427,(R427:T427,U427:AI427)),0)</f>
        <v>2</v>
      </c>
      <c r="G427" s="7">
        <f>IF(U427&gt;0,RANK(U427,(R427:T427,U427:AI427)),0)</f>
        <v>3</v>
      </c>
      <c r="H427" s="7">
        <f t="shared" si="247"/>
        <v>1</v>
      </c>
      <c r="I427" s="49">
        <f t="shared" si="248"/>
        <v>961</v>
      </c>
      <c r="J427" s="177">
        <f t="shared" si="245"/>
        <v>0.2545021186440678</v>
      </c>
      <c r="K427" s="2"/>
      <c r="L427" s="2">
        <f t="shared" si="249"/>
        <v>5.5614406779661014E-2</v>
      </c>
      <c r="M427" s="2">
        <f t="shared" si="250"/>
        <v>8.7394067796610162E-3</v>
      </c>
      <c r="N427" s="2">
        <f t="shared" si="251"/>
        <v>0.2041843220338983</v>
      </c>
      <c r="O427" s="2">
        <f t="shared" si="229"/>
        <v>0.1896186440677966</v>
      </c>
      <c r="P427" s="2">
        <f t="shared" si="252"/>
        <v>0.4586864406779661</v>
      </c>
      <c r="Q427" s="2">
        <f t="shared" si="261"/>
        <v>8.3156779661016922E-2</v>
      </c>
      <c r="R427" s="1">
        <v>210</v>
      </c>
      <c r="S427" s="1">
        <v>33</v>
      </c>
      <c r="T427" s="1">
        <v>771</v>
      </c>
      <c r="U427" s="1">
        <v>716</v>
      </c>
      <c r="V427" s="1">
        <v>1732</v>
      </c>
      <c r="W427" s="1">
        <v>277</v>
      </c>
      <c r="X427" s="1">
        <v>6</v>
      </c>
      <c r="Y427" s="1">
        <v>9</v>
      </c>
      <c r="Z427" s="1">
        <v>7</v>
      </c>
      <c r="AD427" s="1">
        <v>15</v>
      </c>
      <c r="AF427" s="1">
        <v>0</v>
      </c>
      <c r="AG427" s="1">
        <v>0</v>
      </c>
      <c r="AH427" s="1">
        <v>0</v>
      </c>
      <c r="AK427" s="7">
        <f t="shared" si="253"/>
        <v>4</v>
      </c>
      <c r="AL427" s="7">
        <f t="shared" si="254"/>
        <v>9</v>
      </c>
      <c r="AM427" s="7">
        <f t="shared" si="255"/>
        <v>7</v>
      </c>
      <c r="AN427" s="2">
        <f t="shared" si="256"/>
        <v>7.3358050847457626E-2</v>
      </c>
      <c r="AO427" s="2">
        <f t="shared" si="257"/>
        <v>1.5889830508474577E-3</v>
      </c>
      <c r="AP427" s="2">
        <f t="shared" si="258"/>
        <v>2.3834745762711866E-3</v>
      </c>
      <c r="AR427" t="str">
        <f t="shared" si="259"/>
        <v>Rabun</v>
      </c>
      <c r="AS427" t="s">
        <v>1533</v>
      </c>
      <c r="AT427" s="184">
        <v>9</v>
      </c>
      <c r="AV427" s="97">
        <v>13</v>
      </c>
      <c r="AW427" s="99">
        <v>241</v>
      </c>
      <c r="AX427" s="105">
        <f t="shared" si="260"/>
        <v>13241</v>
      </c>
      <c r="AZ427" s="7" t="s">
        <v>2951</v>
      </c>
      <c r="BA427" t="s">
        <v>3184</v>
      </c>
    </row>
    <row r="428" spans="1:53" hidden="1" outlineLevel="1">
      <c r="A428" t="s">
        <v>971</v>
      </c>
      <c r="B428" t="s">
        <v>1533</v>
      </c>
      <c r="C428" s="1">
        <f t="shared" si="246"/>
        <v>701</v>
      </c>
      <c r="D428" s="7">
        <f>IF(R428&gt;0,RANK(R428,(R428:T428,U428:AI428)),0)</f>
        <v>5</v>
      </c>
      <c r="E428" s="7">
        <f>IF(S428&gt;0,RANK(S428,(R428:T428,U428:AI428)),0)</f>
        <v>6</v>
      </c>
      <c r="F428" s="7">
        <f>IF(T428&gt;0,RANK(T428,(R428:T428,U428:AI428)),0)</f>
        <v>3</v>
      </c>
      <c r="G428" s="7">
        <f>IF(U428&gt;0,RANK(U428,(R428:T428,U428:AI428)),0)</f>
        <v>2</v>
      </c>
      <c r="H428" s="7">
        <f t="shared" si="247"/>
        <v>1</v>
      </c>
      <c r="I428" s="49">
        <f t="shared" si="248"/>
        <v>288</v>
      </c>
      <c r="J428" s="177">
        <f t="shared" si="245"/>
        <v>0.41084165477888729</v>
      </c>
      <c r="K428" s="2"/>
      <c r="L428" s="2">
        <f t="shared" si="249"/>
        <v>2.2824536376604851E-2</v>
      </c>
      <c r="M428" s="2">
        <f t="shared" si="250"/>
        <v>2.1398002853067047E-2</v>
      </c>
      <c r="N428" s="2">
        <f t="shared" si="251"/>
        <v>0.11269614835948645</v>
      </c>
      <c r="O428" s="2">
        <f t="shared" si="229"/>
        <v>0.17689015691868759</v>
      </c>
      <c r="P428" s="2">
        <f t="shared" si="252"/>
        <v>0.58773181169757494</v>
      </c>
      <c r="Q428" s="2">
        <f t="shared" si="261"/>
        <v>7.8459343794579084E-2</v>
      </c>
      <c r="R428" s="1">
        <v>16</v>
      </c>
      <c r="S428" s="1">
        <v>15</v>
      </c>
      <c r="T428" s="1">
        <v>79</v>
      </c>
      <c r="U428" s="1">
        <v>124</v>
      </c>
      <c r="V428" s="1">
        <v>412</v>
      </c>
      <c r="W428" s="1">
        <v>50</v>
      </c>
      <c r="X428" s="1">
        <v>0</v>
      </c>
      <c r="Y428" s="1">
        <v>0</v>
      </c>
      <c r="Z428" s="1">
        <v>1</v>
      </c>
      <c r="AD428" s="1">
        <v>1</v>
      </c>
      <c r="AF428" s="1">
        <v>1</v>
      </c>
      <c r="AG428" s="1">
        <v>1</v>
      </c>
      <c r="AH428" s="1">
        <v>1</v>
      </c>
      <c r="AK428" s="7">
        <f t="shared" si="253"/>
        <v>4</v>
      </c>
      <c r="AL428" s="7">
        <f t="shared" si="254"/>
        <v>0</v>
      </c>
      <c r="AM428" s="7">
        <f t="shared" si="255"/>
        <v>0</v>
      </c>
      <c r="AN428" s="2">
        <f t="shared" si="256"/>
        <v>7.1326676176890161E-2</v>
      </c>
      <c r="AO428" s="2">
        <f t="shared" si="257"/>
        <v>0</v>
      </c>
      <c r="AP428" s="2">
        <f t="shared" si="258"/>
        <v>0</v>
      </c>
      <c r="AR428" t="str">
        <f t="shared" si="259"/>
        <v>Randolph</v>
      </c>
      <c r="AS428" t="s">
        <v>1533</v>
      </c>
      <c r="AT428" s="184">
        <v>2</v>
      </c>
      <c r="AV428" s="97">
        <v>13</v>
      </c>
      <c r="AW428" s="99">
        <v>243</v>
      </c>
      <c r="AX428" s="105">
        <f t="shared" si="260"/>
        <v>13243</v>
      </c>
      <c r="AZ428" s="7" t="s">
        <v>2951</v>
      </c>
      <c r="BA428" t="s">
        <v>3184</v>
      </c>
    </row>
    <row r="429" spans="1:53" hidden="1" outlineLevel="1">
      <c r="A429" t="s">
        <v>2350</v>
      </c>
      <c r="B429" t="s">
        <v>1533</v>
      </c>
      <c r="C429" s="1">
        <f t="shared" si="246"/>
        <v>15065</v>
      </c>
      <c r="D429" s="7">
        <f>IF(R429&gt;0,RANK(R429,(R429:T429,U429:AI429)),0)</f>
        <v>5</v>
      </c>
      <c r="E429" s="7">
        <f>IF(S429&gt;0,RANK(S429,(R429:T429,U429:AI429)),0)</f>
        <v>6</v>
      </c>
      <c r="F429" s="7">
        <f>IF(T429&gt;0,RANK(T429,(R429:T429,U429:AI429)),0)</f>
        <v>3</v>
      </c>
      <c r="G429" s="7">
        <f>IF(U429&gt;0,RANK(U429,(R429:T429,U429:AI429)),0)</f>
        <v>2</v>
      </c>
      <c r="H429" s="7">
        <f t="shared" si="247"/>
        <v>1</v>
      </c>
      <c r="I429" s="49">
        <f t="shared" si="248"/>
        <v>1251</v>
      </c>
      <c r="J429" s="177">
        <f t="shared" si="245"/>
        <v>8.3040159309658149E-2</v>
      </c>
      <c r="K429" s="2"/>
      <c r="L429" s="2">
        <f t="shared" si="249"/>
        <v>4.3345502821108529E-2</v>
      </c>
      <c r="M429" s="2">
        <f t="shared" si="250"/>
        <v>5.1775638898108201E-3</v>
      </c>
      <c r="N429" s="2">
        <f t="shared" si="251"/>
        <v>0.21699303020245603</v>
      </c>
      <c r="O429" s="2">
        <f t="shared" si="229"/>
        <v>0.28536342515765017</v>
      </c>
      <c r="P429" s="2">
        <f t="shared" si="252"/>
        <v>0.36840358446730831</v>
      </c>
      <c r="Q429" s="2">
        <f t="shared" si="261"/>
        <v>8.0716893461666106E-2</v>
      </c>
      <c r="R429" s="1">
        <v>653</v>
      </c>
      <c r="S429" s="1">
        <v>78</v>
      </c>
      <c r="T429" s="1">
        <v>3269</v>
      </c>
      <c r="U429" s="1">
        <v>4299</v>
      </c>
      <c r="V429" s="1">
        <v>5550</v>
      </c>
      <c r="W429" s="1">
        <v>1137</v>
      </c>
      <c r="X429" s="1">
        <v>6</v>
      </c>
      <c r="Y429" s="1">
        <v>12</v>
      </c>
      <c r="Z429" s="1">
        <v>30</v>
      </c>
      <c r="AD429" s="1">
        <v>17</v>
      </c>
      <c r="AF429" s="1">
        <v>7</v>
      </c>
      <c r="AG429" s="1">
        <v>4</v>
      </c>
      <c r="AH429" s="1">
        <v>3</v>
      </c>
      <c r="AK429" s="7">
        <f t="shared" si="253"/>
        <v>4</v>
      </c>
      <c r="AL429" s="7">
        <f t="shared" si="254"/>
        <v>9</v>
      </c>
      <c r="AM429" s="7">
        <f t="shared" si="255"/>
        <v>8</v>
      </c>
      <c r="AN429" s="2">
        <f t="shared" si="256"/>
        <v>7.5472950547626955E-2</v>
      </c>
      <c r="AO429" s="2">
        <f t="shared" si="257"/>
        <v>3.9827414537006305E-4</v>
      </c>
      <c r="AP429" s="2">
        <f t="shared" si="258"/>
        <v>7.965482907401261E-4</v>
      </c>
      <c r="AR429" t="str">
        <f t="shared" si="259"/>
        <v>Richmond</v>
      </c>
      <c r="AS429" t="s">
        <v>1533</v>
      </c>
      <c r="AT429" s="184">
        <v>12</v>
      </c>
      <c r="AV429" s="97">
        <v>13</v>
      </c>
      <c r="AW429" s="99">
        <v>245</v>
      </c>
      <c r="AX429" s="105">
        <f t="shared" si="260"/>
        <v>13245</v>
      </c>
      <c r="AZ429" s="7" t="s">
        <v>2951</v>
      </c>
      <c r="BA429" t="s">
        <v>3184</v>
      </c>
    </row>
    <row r="430" spans="1:53" hidden="1" outlineLevel="1">
      <c r="A430" t="s">
        <v>3179</v>
      </c>
      <c r="B430" t="s">
        <v>1533</v>
      </c>
      <c r="C430" s="1">
        <f t="shared" si="246"/>
        <v>9247</v>
      </c>
      <c r="D430" s="7">
        <f>IF(R430&gt;0,RANK(R430,(R430:T430,U430:AI430)),0)</f>
        <v>5</v>
      </c>
      <c r="E430" s="7">
        <f>IF(S430&gt;0,RANK(S430,(R430:T430,U430:AI430)),0)</f>
        <v>6</v>
      </c>
      <c r="F430" s="7">
        <f>IF(T430&gt;0,RANK(T430,(R430:T430,U430:AI430)),0)</f>
        <v>3</v>
      </c>
      <c r="G430" s="7">
        <f>IF(U430&gt;0,RANK(U430,(R430:T430,U430:AI430)),0)</f>
        <v>2</v>
      </c>
      <c r="H430" s="7">
        <f t="shared" si="247"/>
        <v>1</v>
      </c>
      <c r="I430" s="49">
        <f t="shared" si="248"/>
        <v>1461</v>
      </c>
      <c r="J430" s="177">
        <f t="shared" si="245"/>
        <v>0.15799718827727913</v>
      </c>
      <c r="K430" s="2"/>
      <c r="L430" s="2">
        <f t="shared" si="249"/>
        <v>3.9580404455499082E-2</v>
      </c>
      <c r="M430" s="2">
        <f t="shared" si="250"/>
        <v>6.2723045311993079E-3</v>
      </c>
      <c r="N430" s="2">
        <f t="shared" si="251"/>
        <v>0.23142640856493998</v>
      </c>
      <c r="O430" s="2">
        <f t="shared" si="229"/>
        <v>0.25283875851627557</v>
      </c>
      <c r="P430" s="2">
        <f t="shared" si="252"/>
        <v>0.41083594679355467</v>
      </c>
      <c r="Q430" s="2">
        <f t="shared" si="261"/>
        <v>5.9046177138531386E-2</v>
      </c>
      <c r="R430" s="1">
        <v>366</v>
      </c>
      <c r="S430" s="1">
        <v>58</v>
      </c>
      <c r="T430" s="1">
        <v>2140</v>
      </c>
      <c r="U430" s="1">
        <v>2338</v>
      </c>
      <c r="V430" s="1">
        <v>3799</v>
      </c>
      <c r="W430" s="1">
        <v>494</v>
      </c>
      <c r="X430" s="1">
        <v>9</v>
      </c>
      <c r="Y430" s="1">
        <v>10</v>
      </c>
      <c r="Z430" s="1">
        <v>8</v>
      </c>
      <c r="AD430" s="1">
        <v>16</v>
      </c>
      <c r="AF430" s="1">
        <v>4</v>
      </c>
      <c r="AG430" s="1">
        <v>3</v>
      </c>
      <c r="AH430" s="1">
        <v>2</v>
      </c>
      <c r="AK430" s="7">
        <f t="shared" si="253"/>
        <v>4</v>
      </c>
      <c r="AL430" s="7">
        <f t="shared" si="254"/>
        <v>8</v>
      </c>
      <c r="AM430" s="7">
        <f t="shared" si="255"/>
        <v>7</v>
      </c>
      <c r="AN430" s="2">
        <f t="shared" si="256"/>
        <v>5.3422731696766521E-2</v>
      </c>
      <c r="AO430" s="2">
        <f t="shared" si="257"/>
        <v>9.7328863415161674E-4</v>
      </c>
      <c r="AP430" s="2">
        <f t="shared" si="258"/>
        <v>1.0814318157240186E-3</v>
      </c>
      <c r="AR430" t="str">
        <f t="shared" si="259"/>
        <v>Rockdale</v>
      </c>
      <c r="AS430" t="s">
        <v>1533</v>
      </c>
      <c r="AT430" s="184">
        <v>4</v>
      </c>
      <c r="AV430" s="97">
        <v>13</v>
      </c>
      <c r="AW430" s="99">
        <v>247</v>
      </c>
      <c r="AX430" s="105">
        <f t="shared" si="260"/>
        <v>13247</v>
      </c>
      <c r="AZ430" s="7" t="s">
        <v>2951</v>
      </c>
      <c r="BA430" t="s">
        <v>3184</v>
      </c>
    </row>
    <row r="431" spans="1:53" hidden="1" outlineLevel="1">
      <c r="A431" t="s">
        <v>2128</v>
      </c>
      <c r="B431" t="s">
        <v>1533</v>
      </c>
      <c r="C431" s="1">
        <f t="shared" si="246"/>
        <v>773</v>
      </c>
      <c r="D431" s="7">
        <f>IF(R431&gt;0,RANK(R431,(R431:T431,U431:AI431)),0)</f>
        <v>5</v>
      </c>
      <c r="E431" s="7">
        <f>IF(S431&gt;0,RANK(S431,(R431:T431,U431:AI431)),0)</f>
        <v>6</v>
      </c>
      <c r="F431" s="7">
        <f>IF(T431&gt;0,RANK(T431,(R431:T431,U431:AI431)),0)</f>
        <v>3</v>
      </c>
      <c r="G431" s="7">
        <f>IF(U431&gt;0,RANK(U431,(R431:T431,U431:AI431)),0)</f>
        <v>2</v>
      </c>
      <c r="H431" s="7">
        <f t="shared" si="247"/>
        <v>1</v>
      </c>
      <c r="I431" s="49">
        <f t="shared" si="248"/>
        <v>108</v>
      </c>
      <c r="J431" s="177">
        <f t="shared" si="245"/>
        <v>0.13971539456662355</v>
      </c>
      <c r="K431" s="2"/>
      <c r="L431" s="2">
        <f t="shared" si="249"/>
        <v>2.9754204398447608E-2</v>
      </c>
      <c r="M431" s="2">
        <f t="shared" si="250"/>
        <v>9.0556274256144882E-3</v>
      </c>
      <c r="N431" s="2">
        <f t="shared" si="251"/>
        <v>0.14230271668822769</v>
      </c>
      <c r="O431" s="2">
        <f t="shared" si="229"/>
        <v>0.28848641655886159</v>
      </c>
      <c r="P431" s="2">
        <f t="shared" si="252"/>
        <v>0.42820181112548511</v>
      </c>
      <c r="Q431" s="2">
        <f t="shared" si="261"/>
        <v>0.10219922380336349</v>
      </c>
      <c r="R431" s="1">
        <v>23</v>
      </c>
      <c r="S431" s="1">
        <v>7</v>
      </c>
      <c r="T431" s="1">
        <v>110</v>
      </c>
      <c r="U431" s="1">
        <v>223</v>
      </c>
      <c r="V431" s="1">
        <v>331</v>
      </c>
      <c r="W431" s="1">
        <v>74</v>
      </c>
      <c r="X431" s="1">
        <v>0</v>
      </c>
      <c r="Y431" s="1">
        <v>1</v>
      </c>
      <c r="Z431" s="1">
        <v>0</v>
      </c>
      <c r="AD431" s="1">
        <v>3</v>
      </c>
      <c r="AF431" s="1">
        <v>0</v>
      </c>
      <c r="AG431" s="1">
        <v>1</v>
      </c>
      <c r="AH431" s="1">
        <v>0</v>
      </c>
      <c r="AK431" s="7">
        <f t="shared" si="253"/>
        <v>4</v>
      </c>
      <c r="AL431" s="7">
        <f t="shared" si="254"/>
        <v>0</v>
      </c>
      <c r="AM431" s="7">
        <f t="shared" si="255"/>
        <v>7</v>
      </c>
      <c r="AN431" s="2">
        <f t="shared" si="256"/>
        <v>9.5730918499353168E-2</v>
      </c>
      <c r="AO431" s="2">
        <f t="shared" si="257"/>
        <v>0</v>
      </c>
      <c r="AP431" s="2">
        <f t="shared" si="258"/>
        <v>1.29366106080207E-3</v>
      </c>
      <c r="AR431" t="str">
        <f t="shared" si="259"/>
        <v>Schley</v>
      </c>
      <c r="AS431" t="s">
        <v>1533</v>
      </c>
      <c r="AT431" s="184">
        <v>2</v>
      </c>
      <c r="AV431" s="97">
        <v>13</v>
      </c>
      <c r="AW431" s="99">
        <v>249</v>
      </c>
      <c r="AX431" s="105">
        <f t="shared" si="260"/>
        <v>13249</v>
      </c>
      <c r="AZ431" s="7" t="s">
        <v>2951</v>
      </c>
      <c r="BA431" t="s">
        <v>3184</v>
      </c>
    </row>
    <row r="432" spans="1:53" hidden="1" outlineLevel="1">
      <c r="A432" t="s">
        <v>2024</v>
      </c>
      <c r="B432" t="s">
        <v>1533</v>
      </c>
      <c r="C432" s="1">
        <f t="shared" si="246"/>
        <v>1751</v>
      </c>
      <c r="D432" s="7">
        <f>IF(R432&gt;0,RANK(R432,(R432:T432,U432:AI432)),0)</f>
        <v>5</v>
      </c>
      <c r="E432" s="7">
        <f>IF(S432&gt;0,RANK(S432,(R432:T432,U432:AI432)),0)</f>
        <v>6</v>
      </c>
      <c r="F432" s="7">
        <f>IF(T432&gt;0,RANK(T432,(R432:T432,U432:AI432)),0)</f>
        <v>3</v>
      </c>
      <c r="G432" s="7">
        <f>IF(U432&gt;0,RANK(U432,(R432:T432,U432:AI432)),0)</f>
        <v>2</v>
      </c>
      <c r="H432" s="7">
        <f t="shared" si="247"/>
        <v>1</v>
      </c>
      <c r="I432" s="49">
        <f t="shared" si="248"/>
        <v>420</v>
      </c>
      <c r="J432" s="177">
        <f t="shared" si="245"/>
        <v>0.23986293546544832</v>
      </c>
      <c r="K432" s="2"/>
      <c r="L432" s="2">
        <f t="shared" si="249"/>
        <v>4.0548258138206741E-2</v>
      </c>
      <c r="M432" s="2">
        <f t="shared" si="250"/>
        <v>1.0279840091376356E-2</v>
      </c>
      <c r="N432" s="2">
        <f t="shared" si="251"/>
        <v>0.18675042832667046</v>
      </c>
      <c r="O432" s="2">
        <f t="shared" si="229"/>
        <v>0.21816105082809822</v>
      </c>
      <c r="P432" s="2">
        <f t="shared" si="252"/>
        <v>0.45802398629354657</v>
      </c>
      <c r="Q432" s="2">
        <f t="shared" si="261"/>
        <v>8.6236436322101651E-2</v>
      </c>
      <c r="R432" s="1">
        <v>71</v>
      </c>
      <c r="S432" s="1">
        <v>18</v>
      </c>
      <c r="T432" s="1">
        <v>327</v>
      </c>
      <c r="U432" s="1">
        <v>382</v>
      </c>
      <c r="V432" s="1">
        <v>802</v>
      </c>
      <c r="W432" s="1">
        <v>144</v>
      </c>
      <c r="X432" s="1">
        <v>0</v>
      </c>
      <c r="Y432" s="1">
        <v>2</v>
      </c>
      <c r="Z432" s="1">
        <v>0</v>
      </c>
      <c r="AD432" s="1">
        <v>1</v>
      </c>
      <c r="AF432" s="1">
        <v>1</v>
      </c>
      <c r="AG432" s="1">
        <v>3</v>
      </c>
      <c r="AH432" s="1">
        <v>0</v>
      </c>
      <c r="AK432" s="7">
        <f t="shared" si="253"/>
        <v>4</v>
      </c>
      <c r="AL432" s="7">
        <f t="shared" si="254"/>
        <v>0</v>
      </c>
      <c r="AM432" s="7">
        <f t="shared" si="255"/>
        <v>7</v>
      </c>
      <c r="AN432" s="2">
        <f t="shared" si="256"/>
        <v>8.223872073101085E-2</v>
      </c>
      <c r="AO432" s="2">
        <f t="shared" si="257"/>
        <v>0</v>
      </c>
      <c r="AP432" s="2">
        <f t="shared" si="258"/>
        <v>1.1422044545973729E-3</v>
      </c>
      <c r="AR432" t="str">
        <f t="shared" si="259"/>
        <v>Screven</v>
      </c>
      <c r="AS432" t="s">
        <v>1533</v>
      </c>
      <c r="AT432" s="184">
        <v>12</v>
      </c>
      <c r="AV432" s="97">
        <v>13</v>
      </c>
      <c r="AW432" s="99">
        <v>251</v>
      </c>
      <c r="AX432" s="105">
        <f t="shared" si="260"/>
        <v>13251</v>
      </c>
      <c r="AZ432" s="7" t="s">
        <v>2951</v>
      </c>
      <c r="BA432" t="s">
        <v>3184</v>
      </c>
    </row>
    <row r="433" spans="1:53" hidden="1" outlineLevel="1">
      <c r="A433" t="s">
        <v>1293</v>
      </c>
      <c r="B433" t="s">
        <v>1533</v>
      </c>
      <c r="C433" s="1">
        <f t="shared" si="246"/>
        <v>1408</v>
      </c>
      <c r="D433" s="7">
        <f>IF(R433&gt;0,RANK(R433,(R433:T433,U433:AI433)),0)</f>
        <v>5</v>
      </c>
      <c r="E433" s="7">
        <f>IF(S433&gt;0,RANK(S433,(R433:T433,U433:AI433)),0)</f>
        <v>6</v>
      </c>
      <c r="F433" s="7">
        <f>IF(T433&gt;0,RANK(T433,(R433:T433,U433:AI433)),0)</f>
        <v>3</v>
      </c>
      <c r="G433" s="7">
        <f>IF(U433&gt;0,RANK(U433,(R433:T433,U433:AI433)),0)</f>
        <v>2</v>
      </c>
      <c r="H433" s="7">
        <f t="shared" si="247"/>
        <v>1</v>
      </c>
      <c r="I433" s="49">
        <f t="shared" si="248"/>
        <v>494</v>
      </c>
      <c r="J433" s="177">
        <f t="shared" si="245"/>
        <v>0.35085227272727271</v>
      </c>
      <c r="K433" s="2"/>
      <c r="L433" s="2">
        <f t="shared" si="249"/>
        <v>2.556818181818182E-2</v>
      </c>
      <c r="M433" s="2">
        <f t="shared" si="250"/>
        <v>7.8125E-3</v>
      </c>
      <c r="N433" s="2">
        <f t="shared" si="251"/>
        <v>0.17613636363636365</v>
      </c>
      <c r="O433" s="2">
        <f t="shared" si="229"/>
        <v>0.1875</v>
      </c>
      <c r="P433" s="2">
        <f t="shared" si="252"/>
        <v>0.53835227272727271</v>
      </c>
      <c r="Q433" s="2">
        <f t="shared" si="261"/>
        <v>6.4630681818181879E-2</v>
      </c>
      <c r="R433" s="1">
        <v>36</v>
      </c>
      <c r="S433" s="1">
        <v>11</v>
      </c>
      <c r="T433" s="1">
        <v>248</v>
      </c>
      <c r="U433" s="1">
        <v>264</v>
      </c>
      <c r="V433" s="1">
        <v>758</v>
      </c>
      <c r="W433" s="1">
        <v>79</v>
      </c>
      <c r="X433" s="1">
        <v>1</v>
      </c>
      <c r="Y433" s="1">
        <v>1</v>
      </c>
      <c r="Z433" s="1">
        <v>4</v>
      </c>
      <c r="AD433" s="1">
        <v>3</v>
      </c>
      <c r="AF433" s="1">
        <v>2</v>
      </c>
      <c r="AG433" s="1">
        <v>0</v>
      </c>
      <c r="AH433" s="1">
        <v>1</v>
      </c>
      <c r="AK433" s="7">
        <f t="shared" si="253"/>
        <v>4</v>
      </c>
      <c r="AL433" s="7">
        <f t="shared" si="254"/>
        <v>8</v>
      </c>
      <c r="AM433" s="7">
        <f t="shared" si="255"/>
        <v>8</v>
      </c>
      <c r="AN433" s="2">
        <f t="shared" si="256"/>
        <v>5.6107954545454544E-2</v>
      </c>
      <c r="AO433" s="2">
        <f t="shared" si="257"/>
        <v>7.1022727272727275E-4</v>
      </c>
      <c r="AP433" s="2">
        <f t="shared" si="258"/>
        <v>7.1022727272727275E-4</v>
      </c>
      <c r="AR433" t="str">
        <f t="shared" si="259"/>
        <v>Seminole</v>
      </c>
      <c r="AS433" t="s">
        <v>1533</v>
      </c>
      <c r="AT433" s="184">
        <v>2</v>
      </c>
      <c r="AV433" s="97">
        <v>13</v>
      </c>
      <c r="AW433" s="99">
        <v>253</v>
      </c>
      <c r="AX433" s="105">
        <f t="shared" si="260"/>
        <v>13253</v>
      </c>
      <c r="AZ433" s="7" t="s">
        <v>2951</v>
      </c>
      <c r="BA433" t="s">
        <v>3184</v>
      </c>
    </row>
    <row r="434" spans="1:53" hidden="1" outlineLevel="1">
      <c r="A434" t="s">
        <v>704</v>
      </c>
      <c r="B434" t="s">
        <v>1533</v>
      </c>
      <c r="C434" s="1">
        <f t="shared" si="246"/>
        <v>9964</v>
      </c>
      <c r="D434" s="7">
        <f>IF(R434&gt;0,RANK(R434,(R434:T434,U434:AI434)),0)</f>
        <v>5</v>
      </c>
      <c r="E434" s="7">
        <f>IF(S434&gt;0,RANK(S434,(R434:T434,U434:AI434)),0)</f>
        <v>6</v>
      </c>
      <c r="F434" s="7">
        <f>IF(T434&gt;0,RANK(T434,(R434:T434,U434:AI434)),0)</f>
        <v>3</v>
      </c>
      <c r="G434" s="7">
        <f>IF(U434&gt;0,RANK(U434,(R434:T434,U434:AI434)),0)</f>
        <v>2</v>
      </c>
      <c r="H434" s="7">
        <f t="shared" si="247"/>
        <v>1</v>
      </c>
      <c r="I434" s="49">
        <f t="shared" si="248"/>
        <v>1821</v>
      </c>
      <c r="J434" s="177">
        <f t="shared" si="245"/>
        <v>0.18275792854275391</v>
      </c>
      <c r="K434" s="2"/>
      <c r="L434" s="2">
        <f t="shared" si="249"/>
        <v>4.2352468887996791E-2</v>
      </c>
      <c r="M434" s="2">
        <f t="shared" si="250"/>
        <v>6.6238458450421514E-3</v>
      </c>
      <c r="N434" s="2">
        <f t="shared" si="251"/>
        <v>0.19450020072260135</v>
      </c>
      <c r="O434" s="2">
        <f t="shared" si="229"/>
        <v>0.24448012846246486</v>
      </c>
      <c r="P434" s="2">
        <f t="shared" si="252"/>
        <v>0.42723805700521877</v>
      </c>
      <c r="Q434" s="2">
        <f t="shared" si="261"/>
        <v>8.4805299076676111E-2</v>
      </c>
      <c r="R434" s="1">
        <v>422</v>
      </c>
      <c r="S434" s="1">
        <v>66</v>
      </c>
      <c r="T434" s="1">
        <v>1938</v>
      </c>
      <c r="U434" s="1">
        <v>2436</v>
      </c>
      <c r="V434" s="1">
        <v>4257</v>
      </c>
      <c r="W434" s="1">
        <v>774</v>
      </c>
      <c r="X434" s="1">
        <v>11</v>
      </c>
      <c r="Y434" s="1">
        <v>9</v>
      </c>
      <c r="Z434" s="1">
        <v>21</v>
      </c>
      <c r="AD434" s="1">
        <v>20</v>
      </c>
      <c r="AF434" s="1">
        <v>7</v>
      </c>
      <c r="AG434" s="1">
        <v>3</v>
      </c>
      <c r="AH434" s="1">
        <v>0</v>
      </c>
      <c r="AK434" s="7">
        <f t="shared" si="253"/>
        <v>4</v>
      </c>
      <c r="AL434" s="7">
        <f t="shared" si="254"/>
        <v>8</v>
      </c>
      <c r="AM434" s="7">
        <f t="shared" si="255"/>
        <v>9</v>
      </c>
      <c r="AN434" s="2">
        <f t="shared" si="256"/>
        <v>7.7679646728221599E-2</v>
      </c>
      <c r="AO434" s="2">
        <f t="shared" si="257"/>
        <v>1.1039743075070252E-3</v>
      </c>
      <c r="AP434" s="2">
        <f t="shared" si="258"/>
        <v>9.0325170614211157E-4</v>
      </c>
      <c r="AR434" t="str">
        <f t="shared" si="259"/>
        <v>Spalding</v>
      </c>
      <c r="AS434" t="s">
        <v>1533</v>
      </c>
      <c r="AT434" s="184">
        <v>3</v>
      </c>
      <c r="AV434" s="97">
        <v>13</v>
      </c>
      <c r="AW434" s="99">
        <v>255</v>
      </c>
      <c r="AX434" s="105">
        <f t="shared" si="260"/>
        <v>13255</v>
      </c>
      <c r="AZ434" s="7" t="s">
        <v>2951</v>
      </c>
      <c r="BA434" t="s">
        <v>3184</v>
      </c>
    </row>
    <row r="435" spans="1:53" hidden="1" outlineLevel="1">
      <c r="A435" t="s">
        <v>2258</v>
      </c>
      <c r="B435" t="s">
        <v>1533</v>
      </c>
      <c r="C435" s="1">
        <f t="shared" si="246"/>
        <v>4172</v>
      </c>
      <c r="D435" s="7">
        <f>IF(R435&gt;0,RANK(R435,(R435:T435,U435:AI435)),0)</f>
        <v>5</v>
      </c>
      <c r="E435" s="7">
        <f>IF(S435&gt;0,RANK(S435,(R435:T435,U435:AI435)),0)</f>
        <v>6</v>
      </c>
      <c r="F435" s="7">
        <f>IF(T435&gt;0,RANK(T435,(R435:T435,U435:AI435)),0)</f>
        <v>2</v>
      </c>
      <c r="G435" s="7">
        <f>IF(U435&gt;0,RANK(U435,(R435:T435,U435:AI435)),0)</f>
        <v>3</v>
      </c>
      <c r="H435" s="7">
        <f t="shared" si="247"/>
        <v>1</v>
      </c>
      <c r="I435" s="49">
        <f t="shared" si="248"/>
        <v>809</v>
      </c>
      <c r="J435" s="177">
        <f t="shared" si="245"/>
        <v>0.19391179290508151</v>
      </c>
      <c r="K435" s="2"/>
      <c r="L435" s="2">
        <f t="shared" si="249"/>
        <v>3.7631831255992329E-2</v>
      </c>
      <c r="M435" s="2">
        <f t="shared" si="250"/>
        <v>1.7976989453499521E-2</v>
      </c>
      <c r="N435" s="2">
        <f t="shared" si="251"/>
        <v>0.22075743048897412</v>
      </c>
      <c r="O435" s="2">
        <f t="shared" si="229"/>
        <v>0.21212847555129435</v>
      </c>
      <c r="P435" s="2">
        <f t="shared" si="252"/>
        <v>0.4146692233940556</v>
      </c>
      <c r="Q435" s="2">
        <f t="shared" si="261"/>
        <v>9.6836049856184048E-2</v>
      </c>
      <c r="R435" s="1">
        <v>157</v>
      </c>
      <c r="S435" s="1">
        <v>75</v>
      </c>
      <c r="T435" s="1">
        <v>921</v>
      </c>
      <c r="U435" s="1">
        <v>885</v>
      </c>
      <c r="V435" s="1">
        <v>1730</v>
      </c>
      <c r="W435" s="1">
        <v>373</v>
      </c>
      <c r="X435" s="1">
        <v>4</v>
      </c>
      <c r="Y435" s="1">
        <v>8</v>
      </c>
      <c r="Z435" s="1">
        <v>6</v>
      </c>
      <c r="AD435" s="1">
        <v>9</v>
      </c>
      <c r="AF435" s="1">
        <v>1</v>
      </c>
      <c r="AG435" s="1">
        <v>3</v>
      </c>
      <c r="AH435" s="1">
        <v>0</v>
      </c>
      <c r="AK435" s="7">
        <f t="shared" si="253"/>
        <v>4</v>
      </c>
      <c r="AL435" s="7">
        <f t="shared" si="254"/>
        <v>9</v>
      </c>
      <c r="AM435" s="7">
        <f t="shared" si="255"/>
        <v>7</v>
      </c>
      <c r="AN435" s="2">
        <f t="shared" si="256"/>
        <v>8.9405560882070953E-2</v>
      </c>
      <c r="AO435" s="2">
        <f t="shared" si="257"/>
        <v>9.5877277085330771E-4</v>
      </c>
      <c r="AP435" s="2">
        <f t="shared" si="258"/>
        <v>1.9175455417066154E-3</v>
      </c>
      <c r="AR435" t="str">
        <f t="shared" si="259"/>
        <v>Stephens</v>
      </c>
      <c r="AS435" t="s">
        <v>1533</v>
      </c>
      <c r="AT435" s="184">
        <v>9</v>
      </c>
      <c r="AV435" s="97">
        <v>13</v>
      </c>
      <c r="AW435" s="99">
        <v>257</v>
      </c>
      <c r="AX435" s="105">
        <f t="shared" si="260"/>
        <v>13257</v>
      </c>
      <c r="AZ435" s="7" t="s">
        <v>2951</v>
      </c>
      <c r="BA435" t="s">
        <v>3184</v>
      </c>
    </row>
    <row r="436" spans="1:53" hidden="1" outlineLevel="1">
      <c r="A436" t="s">
        <v>258</v>
      </c>
      <c r="B436" t="s">
        <v>1533</v>
      </c>
      <c r="C436" s="1">
        <f t="shared" si="246"/>
        <v>381</v>
      </c>
      <c r="D436" s="7">
        <f>IF(R436&gt;0,RANK(R436,(R436:T436,U436:AI436)),0)</f>
        <v>5</v>
      </c>
      <c r="E436" s="7">
        <f>IF(S436&gt;0,RANK(S436,(R436:T436,U436:AI436)),0)</f>
        <v>7</v>
      </c>
      <c r="F436" s="7">
        <f>IF(T436&gt;0,RANK(T436,(R436:T436,U436:AI436)),0)</f>
        <v>3</v>
      </c>
      <c r="G436" s="7">
        <f>IF(U436&gt;0,RANK(U436,(R436:T436,U436:AI436)),0)</f>
        <v>2</v>
      </c>
      <c r="H436" s="7">
        <f t="shared" si="247"/>
        <v>1</v>
      </c>
      <c r="I436" s="49">
        <f t="shared" si="248"/>
        <v>128</v>
      </c>
      <c r="J436" s="177">
        <f t="shared" si="245"/>
        <v>0.33595800524934383</v>
      </c>
      <c r="K436" s="2"/>
      <c r="L436" s="2">
        <f t="shared" si="249"/>
        <v>3.6745406824146981E-2</v>
      </c>
      <c r="M436" s="2">
        <f t="shared" si="250"/>
        <v>5.2493438320209973E-3</v>
      </c>
      <c r="N436" s="2">
        <f t="shared" si="251"/>
        <v>9.711286089238845E-2</v>
      </c>
      <c r="O436" s="2">
        <f t="shared" ref="O436:O468" si="262">IF($C436=0,"-",U436/$C436)</f>
        <v>0.2230971128608924</v>
      </c>
      <c r="P436" s="2">
        <f t="shared" si="252"/>
        <v>0.55905511811023623</v>
      </c>
      <c r="Q436" s="2">
        <f t="shared" si="261"/>
        <v>7.8740157480314932E-2</v>
      </c>
      <c r="R436" s="1">
        <v>14</v>
      </c>
      <c r="S436" s="1">
        <v>2</v>
      </c>
      <c r="T436" s="1">
        <v>37</v>
      </c>
      <c r="U436" s="1">
        <v>85</v>
      </c>
      <c r="V436" s="1">
        <v>213</v>
      </c>
      <c r="W436" s="1">
        <v>22</v>
      </c>
      <c r="X436" s="1">
        <v>0</v>
      </c>
      <c r="Y436" s="1">
        <v>1</v>
      </c>
      <c r="Z436" s="1">
        <v>4</v>
      </c>
      <c r="AD436" s="1">
        <v>2</v>
      </c>
      <c r="AF436" s="1">
        <v>0</v>
      </c>
      <c r="AG436" s="1">
        <v>0</v>
      </c>
      <c r="AH436" s="1">
        <v>1</v>
      </c>
      <c r="AK436" s="7">
        <f t="shared" si="253"/>
        <v>4</v>
      </c>
      <c r="AL436" s="7">
        <f t="shared" si="254"/>
        <v>0</v>
      </c>
      <c r="AM436" s="7">
        <f t="shared" si="255"/>
        <v>8</v>
      </c>
      <c r="AN436" s="2">
        <f t="shared" si="256"/>
        <v>5.774278215223097E-2</v>
      </c>
      <c r="AO436" s="2">
        <f t="shared" si="257"/>
        <v>0</v>
      </c>
      <c r="AP436" s="2">
        <f t="shared" si="258"/>
        <v>2.6246719160104987E-3</v>
      </c>
      <c r="AR436" t="str">
        <f t="shared" si="259"/>
        <v>Stewart</v>
      </c>
      <c r="AS436" t="s">
        <v>1533</v>
      </c>
      <c r="AT436" s="184">
        <v>2</v>
      </c>
      <c r="AV436" s="97">
        <v>13</v>
      </c>
      <c r="AW436" s="99">
        <v>259</v>
      </c>
      <c r="AX436" s="105">
        <f t="shared" si="260"/>
        <v>13259</v>
      </c>
      <c r="AZ436" s="7" t="s">
        <v>2951</v>
      </c>
      <c r="BA436" t="s">
        <v>3184</v>
      </c>
    </row>
    <row r="437" spans="1:53" hidden="1" outlineLevel="1">
      <c r="A437" t="s">
        <v>1093</v>
      </c>
      <c r="B437" t="s">
        <v>1533</v>
      </c>
      <c r="C437" s="1">
        <f t="shared" ref="C437:C468" si="263">SUM(R437:AI437)</f>
        <v>3010</v>
      </c>
      <c r="D437" s="7">
        <f>IF(R437&gt;0,RANK(R437,(R437:T437,U437:AI437)),0)</f>
        <v>5</v>
      </c>
      <c r="E437" s="7">
        <f>IF(S437&gt;0,RANK(S437,(R437:T437,U437:AI437)),0)</f>
        <v>6</v>
      </c>
      <c r="F437" s="7">
        <f>IF(T437&gt;0,RANK(T437,(R437:T437,U437:AI437)),0)</f>
        <v>3</v>
      </c>
      <c r="G437" s="7">
        <f>IF(U437&gt;0,RANK(U437,(R437:T437,U437:AI437)),0)</f>
        <v>2</v>
      </c>
      <c r="H437" s="7">
        <f t="shared" ref="H437:H468" si="264">IF(V437&gt;0,RANK(V437,(R437:AB437)),0)</f>
        <v>1</v>
      </c>
      <c r="I437" s="49">
        <f t="shared" ref="I437:I468" si="265">MAX(R437:AA437)-LARGE(R437:AA437,2)</f>
        <v>691</v>
      </c>
      <c r="J437" s="177">
        <f t="shared" si="245"/>
        <v>0.22956810631229235</v>
      </c>
      <c r="K437" s="2"/>
      <c r="L437" s="2">
        <f t="shared" ref="L437:L468" si="266">IF($C437=0,"-",R437/$C437)</f>
        <v>3.8205980066445183E-2</v>
      </c>
      <c r="M437" s="2">
        <f t="shared" ref="M437:M468" si="267">IF($C437=0,"-",S437/$C437)</f>
        <v>5.6478405315614618E-3</v>
      </c>
      <c r="N437" s="2">
        <f t="shared" ref="N437:N468" si="268">IF($C437=0,"-",T437/$C437)</f>
        <v>0.18205980066445182</v>
      </c>
      <c r="O437" s="2">
        <f t="shared" si="262"/>
        <v>0.2292358803986711</v>
      </c>
      <c r="P437" s="2">
        <f t="shared" ref="P437:P468" si="269">IF($C437=0,"-",V437/$C437)</f>
        <v>0.45880398671096345</v>
      </c>
      <c r="Q437" s="2">
        <f t="shared" si="261"/>
        <v>8.6046511627906996E-2</v>
      </c>
      <c r="R437" s="1">
        <v>115</v>
      </c>
      <c r="S437" s="1">
        <v>17</v>
      </c>
      <c r="T437" s="1">
        <v>548</v>
      </c>
      <c r="U437" s="1">
        <v>690</v>
      </c>
      <c r="V437" s="1">
        <v>1381</v>
      </c>
      <c r="W437" s="1">
        <v>235</v>
      </c>
      <c r="X437" s="1">
        <v>3</v>
      </c>
      <c r="Y437" s="1">
        <v>3</v>
      </c>
      <c r="Z437" s="1">
        <v>4</v>
      </c>
      <c r="AD437" s="1">
        <v>10</v>
      </c>
      <c r="AF437" s="1">
        <v>1</v>
      </c>
      <c r="AG437" s="1">
        <v>2</v>
      </c>
      <c r="AH437" s="1">
        <v>1</v>
      </c>
      <c r="AK437" s="7">
        <f t="shared" ref="AK437:AK468" si="270">IF(W437&gt;0,RANK(W437,(R437:AB437)),0)</f>
        <v>4</v>
      </c>
      <c r="AL437" s="7">
        <f t="shared" ref="AL437:AL468" si="271">IF(X437&gt;0,RANK(X437,(R437:AB437)),0)</f>
        <v>8</v>
      </c>
      <c r="AM437" s="7">
        <f t="shared" ref="AM437:AM468" si="272">IF(Y437&gt;0,RANK(Y437,(R437:AB437)),0)</f>
        <v>8</v>
      </c>
      <c r="AN437" s="2">
        <f t="shared" ref="AN437:AN468" si="273">IF($C437=0,"-",W437/$C437)</f>
        <v>7.8073089700996676E-2</v>
      </c>
      <c r="AO437" s="2">
        <f t="shared" ref="AO437:AO468" si="274">IF($C437=0,"-",X437/$C437)</f>
        <v>9.9667774086378727E-4</v>
      </c>
      <c r="AP437" s="2">
        <f t="shared" ref="AP437:AP468" si="275">IF($C437=0,"-",Y437/$C437)</f>
        <v>9.9667774086378727E-4</v>
      </c>
      <c r="AR437" t="str">
        <f t="shared" ref="AR437:AR468" si="276">A437</f>
        <v>Sumter</v>
      </c>
      <c r="AS437" t="s">
        <v>1533</v>
      </c>
      <c r="AT437" s="184">
        <v>2</v>
      </c>
      <c r="AV437" s="97">
        <v>13</v>
      </c>
      <c r="AW437" s="99">
        <v>261</v>
      </c>
      <c r="AX437" s="105">
        <f t="shared" ref="AX437:AX467" si="277">AV437*1000+AW437</f>
        <v>13261</v>
      </c>
      <c r="AZ437" s="7" t="s">
        <v>2951</v>
      </c>
      <c r="BA437" t="s">
        <v>3184</v>
      </c>
    </row>
    <row r="438" spans="1:53" hidden="1" outlineLevel="1">
      <c r="A438" t="s">
        <v>2935</v>
      </c>
      <c r="B438" t="s">
        <v>1533</v>
      </c>
      <c r="C438" s="1">
        <f t="shared" si="263"/>
        <v>688</v>
      </c>
      <c r="D438" s="7">
        <f>IF(R438&gt;0,RANK(R438,(R438:T438,U438:AI438)),0)</f>
        <v>5</v>
      </c>
      <c r="E438" s="7">
        <f>IF(S438&gt;0,RANK(S438,(R438:T438,U438:AI438)),0)</f>
        <v>7</v>
      </c>
      <c r="F438" s="7">
        <f>IF(T438&gt;0,RANK(T438,(R438:T438,U438:AI438)),0)</f>
        <v>3</v>
      </c>
      <c r="G438" s="7">
        <f>IF(U438&gt;0,RANK(U438,(R438:T438,U438:AI438)),0)</f>
        <v>2</v>
      </c>
      <c r="H438" s="7">
        <f t="shared" si="264"/>
        <v>1</v>
      </c>
      <c r="I438" s="49">
        <f t="shared" si="265"/>
        <v>206</v>
      </c>
      <c r="J438" s="177">
        <f t="shared" si="245"/>
        <v>0.29941860465116277</v>
      </c>
      <c r="K438" s="2"/>
      <c r="L438" s="2">
        <f t="shared" si="266"/>
        <v>3.4883720930232558E-2</v>
      </c>
      <c r="M438" s="2">
        <f t="shared" si="267"/>
        <v>2.9069767441860465E-3</v>
      </c>
      <c r="N438" s="2">
        <f t="shared" si="268"/>
        <v>0.10610465116279069</v>
      </c>
      <c r="O438" s="2">
        <f t="shared" si="262"/>
        <v>0.23546511627906977</v>
      </c>
      <c r="P438" s="2">
        <f t="shared" si="269"/>
        <v>0.53488372093023251</v>
      </c>
      <c r="Q438" s="2">
        <f t="shared" si="261"/>
        <v>8.5755813953488524E-2</v>
      </c>
      <c r="R438" s="1">
        <v>24</v>
      </c>
      <c r="S438" s="1">
        <v>2</v>
      </c>
      <c r="T438" s="1">
        <v>73</v>
      </c>
      <c r="U438" s="1">
        <v>162</v>
      </c>
      <c r="V438" s="1">
        <v>368</v>
      </c>
      <c r="W438" s="1">
        <v>54</v>
      </c>
      <c r="X438" s="1">
        <v>0</v>
      </c>
      <c r="Y438" s="1">
        <v>0</v>
      </c>
      <c r="Z438" s="1">
        <v>4</v>
      </c>
      <c r="AD438" s="1">
        <v>1</v>
      </c>
      <c r="AF438" s="1">
        <v>0</v>
      </c>
      <c r="AG438" s="1">
        <v>0</v>
      </c>
      <c r="AH438" s="1">
        <v>0</v>
      </c>
      <c r="AK438" s="7">
        <f t="shared" si="270"/>
        <v>4</v>
      </c>
      <c r="AL438" s="7">
        <f t="shared" si="271"/>
        <v>0</v>
      </c>
      <c r="AM438" s="7">
        <f t="shared" si="272"/>
        <v>0</v>
      </c>
      <c r="AN438" s="2">
        <f t="shared" si="273"/>
        <v>7.8488372093023256E-2</v>
      </c>
      <c r="AO438" s="2">
        <f t="shared" si="274"/>
        <v>0</v>
      </c>
      <c r="AP438" s="2">
        <f t="shared" si="275"/>
        <v>0</v>
      </c>
      <c r="AR438" t="str">
        <f t="shared" si="276"/>
        <v>Talbot</v>
      </c>
      <c r="AS438" t="s">
        <v>1533</v>
      </c>
      <c r="AT438" s="184">
        <v>2</v>
      </c>
      <c r="AV438" s="97">
        <v>13</v>
      </c>
      <c r="AW438" s="99">
        <v>263</v>
      </c>
      <c r="AX438" s="105">
        <f t="shared" si="277"/>
        <v>13263</v>
      </c>
      <c r="AZ438" s="7" t="s">
        <v>2951</v>
      </c>
      <c r="BA438" t="s">
        <v>3184</v>
      </c>
    </row>
    <row r="439" spans="1:53" hidden="1" outlineLevel="1">
      <c r="A439" t="s">
        <v>37</v>
      </c>
      <c r="B439" t="s">
        <v>1533</v>
      </c>
      <c r="C439" s="1">
        <f t="shared" si="263"/>
        <v>197</v>
      </c>
      <c r="D439" s="7">
        <f>IF(R439&gt;0,RANK(R439,(R439:T439,U439:AI439)),0)</f>
        <v>4</v>
      </c>
      <c r="E439" s="7">
        <f>IF(S439&gt;0,RANK(S439,(R439:T439,U439:AI439)),0)</f>
        <v>6</v>
      </c>
      <c r="F439" s="7">
        <f>IF(T439&gt;0,RANK(T439,(R439:T439,U439:AI439)),0)</f>
        <v>3</v>
      </c>
      <c r="G439" s="7">
        <f>IF(U439&gt;0,RANK(U439,(R439:T439,U439:AI439)),0)</f>
        <v>2</v>
      </c>
      <c r="H439" s="7">
        <f t="shared" si="264"/>
        <v>1</v>
      </c>
      <c r="I439" s="49">
        <f t="shared" si="265"/>
        <v>54</v>
      </c>
      <c r="J439" s="177">
        <f t="shared" si="245"/>
        <v>0.27411167512690354</v>
      </c>
      <c r="K439" s="2"/>
      <c r="L439" s="2">
        <f t="shared" si="266"/>
        <v>5.0761421319796954E-2</v>
      </c>
      <c r="M439" s="2">
        <f t="shared" si="267"/>
        <v>2.5380710659898477E-2</v>
      </c>
      <c r="N439" s="2">
        <f t="shared" si="268"/>
        <v>0.12182741116751269</v>
      </c>
      <c r="O439" s="2">
        <f t="shared" si="262"/>
        <v>0.24365482233502539</v>
      </c>
      <c r="P439" s="2">
        <f t="shared" si="269"/>
        <v>0.51776649746192893</v>
      </c>
      <c r="Q439" s="2">
        <f t="shared" si="261"/>
        <v>4.0609137055837463E-2</v>
      </c>
      <c r="R439" s="1">
        <v>10</v>
      </c>
      <c r="S439" s="1">
        <v>5</v>
      </c>
      <c r="T439" s="1">
        <v>24</v>
      </c>
      <c r="U439" s="1">
        <v>48</v>
      </c>
      <c r="V439" s="1">
        <v>102</v>
      </c>
      <c r="W439" s="1">
        <v>8</v>
      </c>
      <c r="X439" s="1">
        <v>0</v>
      </c>
      <c r="Y439" s="1">
        <v>0</v>
      </c>
      <c r="Z439" s="1">
        <v>0</v>
      </c>
      <c r="AD439" s="1">
        <v>0</v>
      </c>
      <c r="AF439" s="1">
        <v>0</v>
      </c>
      <c r="AG439" s="1">
        <v>0</v>
      </c>
      <c r="AH439" s="1">
        <v>0</v>
      </c>
      <c r="AK439" s="7">
        <f t="shared" si="270"/>
        <v>5</v>
      </c>
      <c r="AL439" s="7">
        <f t="shared" si="271"/>
        <v>0</v>
      </c>
      <c r="AM439" s="7">
        <f t="shared" si="272"/>
        <v>0</v>
      </c>
      <c r="AN439" s="2">
        <f t="shared" si="273"/>
        <v>4.060913705583756E-2</v>
      </c>
      <c r="AO439" s="2">
        <f t="shared" si="274"/>
        <v>0</v>
      </c>
      <c r="AP439" s="2">
        <f t="shared" si="275"/>
        <v>0</v>
      </c>
      <c r="AR439" t="str">
        <f t="shared" si="276"/>
        <v>Taliaferro</v>
      </c>
      <c r="AS439" t="s">
        <v>1533</v>
      </c>
      <c r="AT439" s="184">
        <v>10</v>
      </c>
      <c r="AV439" s="97">
        <v>13</v>
      </c>
      <c r="AW439" s="99">
        <v>265</v>
      </c>
      <c r="AX439" s="105">
        <f t="shared" si="277"/>
        <v>13265</v>
      </c>
      <c r="AZ439" s="7" t="s">
        <v>2951</v>
      </c>
      <c r="BA439" t="s">
        <v>3184</v>
      </c>
    </row>
    <row r="440" spans="1:53" hidden="1" outlineLevel="1">
      <c r="A440" t="s">
        <v>783</v>
      </c>
      <c r="B440" t="s">
        <v>1533</v>
      </c>
      <c r="C440" s="1">
        <f t="shared" si="263"/>
        <v>2558</v>
      </c>
      <c r="D440" s="7">
        <f>IF(R440&gt;0,RANK(R440,(R440:T440,U440:AI440)),0)</f>
        <v>5</v>
      </c>
      <c r="E440" s="7">
        <f>IF(S440&gt;0,RANK(S440,(R440:T440,U440:AI440)),0)</f>
        <v>6</v>
      </c>
      <c r="F440" s="7">
        <f>IF(T440&gt;0,RANK(T440,(R440:T440,U440:AI440)),0)</f>
        <v>3</v>
      </c>
      <c r="G440" s="7">
        <f>IF(U440&gt;0,RANK(U440,(R440:T440,U440:AI440)),0)</f>
        <v>2</v>
      </c>
      <c r="H440" s="7">
        <f t="shared" si="264"/>
        <v>1</v>
      </c>
      <c r="I440" s="49">
        <f t="shared" si="265"/>
        <v>363</v>
      </c>
      <c r="J440" s="177">
        <f t="shared" si="245"/>
        <v>0.14190774042220486</v>
      </c>
      <c r="K440" s="2"/>
      <c r="L440" s="2">
        <f t="shared" si="266"/>
        <v>3.2838154808444098E-2</v>
      </c>
      <c r="M440" s="2">
        <f t="shared" si="267"/>
        <v>8.9913995308835027E-3</v>
      </c>
      <c r="N440" s="2">
        <f t="shared" si="268"/>
        <v>0.17904612978889758</v>
      </c>
      <c r="O440" s="2">
        <f t="shared" si="262"/>
        <v>0.28381548084440972</v>
      </c>
      <c r="P440" s="2">
        <f t="shared" si="269"/>
        <v>0.42572322126661455</v>
      </c>
      <c r="Q440" s="2">
        <f t="shared" si="261"/>
        <v>6.958561376075062E-2</v>
      </c>
      <c r="R440" s="1">
        <v>84</v>
      </c>
      <c r="S440" s="1">
        <v>23</v>
      </c>
      <c r="T440" s="1">
        <v>458</v>
      </c>
      <c r="U440" s="1">
        <v>726</v>
      </c>
      <c r="V440" s="1">
        <v>1089</v>
      </c>
      <c r="W440" s="1">
        <v>166</v>
      </c>
      <c r="X440" s="1">
        <v>0</v>
      </c>
      <c r="Y440" s="1">
        <v>2</v>
      </c>
      <c r="Z440" s="1">
        <v>1</v>
      </c>
      <c r="AD440" s="1">
        <v>7</v>
      </c>
      <c r="AF440" s="1">
        <v>1</v>
      </c>
      <c r="AG440" s="1">
        <v>1</v>
      </c>
      <c r="AH440" s="1">
        <v>0</v>
      </c>
      <c r="AK440" s="7">
        <f t="shared" si="270"/>
        <v>4</v>
      </c>
      <c r="AL440" s="7">
        <f t="shared" si="271"/>
        <v>0</v>
      </c>
      <c r="AM440" s="7">
        <f t="shared" si="272"/>
        <v>7</v>
      </c>
      <c r="AN440" s="2">
        <f t="shared" si="273"/>
        <v>6.4894448788115719E-2</v>
      </c>
      <c r="AO440" s="2">
        <f t="shared" si="274"/>
        <v>0</v>
      </c>
      <c r="AP440" s="2">
        <f t="shared" si="275"/>
        <v>7.8186082877247849E-4</v>
      </c>
      <c r="AR440" t="str">
        <f t="shared" si="276"/>
        <v>Tattnall</v>
      </c>
      <c r="AS440" t="s">
        <v>1533</v>
      </c>
      <c r="AT440" s="184">
        <v>12</v>
      </c>
      <c r="AV440" s="97">
        <v>13</v>
      </c>
      <c r="AW440" s="99">
        <v>267</v>
      </c>
      <c r="AX440" s="105">
        <f t="shared" si="277"/>
        <v>13267</v>
      </c>
      <c r="AZ440" s="7" t="s">
        <v>2951</v>
      </c>
      <c r="BA440" t="s">
        <v>3184</v>
      </c>
    </row>
    <row r="441" spans="1:53" hidden="1" outlineLevel="1">
      <c r="A441" t="s">
        <v>3193</v>
      </c>
      <c r="B441" t="s">
        <v>1533</v>
      </c>
      <c r="C441" s="1">
        <f t="shared" si="263"/>
        <v>1064</v>
      </c>
      <c r="D441" s="7">
        <f>IF(R441&gt;0,RANK(R441,(R441:T441,U441:AI441)),0)</f>
        <v>5</v>
      </c>
      <c r="E441" s="7">
        <f>IF(S441&gt;0,RANK(S441,(R441:T441,U441:AI441)),0)</f>
        <v>6</v>
      </c>
      <c r="F441" s="7">
        <f>IF(T441&gt;0,RANK(T441,(R441:T441,U441:AI441)),0)</f>
        <v>3</v>
      </c>
      <c r="G441" s="7">
        <f>IF(U441&gt;0,RANK(U441,(R441:T441,U441:AI441)),0)</f>
        <v>2</v>
      </c>
      <c r="H441" s="7">
        <f t="shared" si="264"/>
        <v>1</v>
      </c>
      <c r="I441" s="49">
        <f t="shared" si="265"/>
        <v>347</v>
      </c>
      <c r="J441" s="177">
        <f t="shared" si="245"/>
        <v>0.32612781954887216</v>
      </c>
      <c r="K441" s="2"/>
      <c r="L441" s="2">
        <f t="shared" si="266"/>
        <v>2.7255639097744359E-2</v>
      </c>
      <c r="M441" s="2">
        <f t="shared" si="267"/>
        <v>7.5187969924812026E-3</v>
      </c>
      <c r="N441" s="2">
        <f t="shared" si="268"/>
        <v>0.1325187969924812</v>
      </c>
      <c r="O441" s="2">
        <f t="shared" si="262"/>
        <v>0.19172932330827067</v>
      </c>
      <c r="P441" s="2">
        <f t="shared" si="269"/>
        <v>0.5178571428571429</v>
      </c>
      <c r="Q441" s="2">
        <f t="shared" si="261"/>
        <v>0.12312030075187963</v>
      </c>
      <c r="R441" s="1">
        <v>29</v>
      </c>
      <c r="S441" s="1">
        <v>8</v>
      </c>
      <c r="T441" s="1">
        <v>141</v>
      </c>
      <c r="U441" s="1">
        <v>204</v>
      </c>
      <c r="V441" s="1">
        <v>551</v>
      </c>
      <c r="W441" s="1">
        <v>123</v>
      </c>
      <c r="X441" s="1">
        <v>2</v>
      </c>
      <c r="Y441" s="1">
        <v>2</v>
      </c>
      <c r="Z441" s="1">
        <v>0</v>
      </c>
      <c r="AD441" s="1">
        <v>1</v>
      </c>
      <c r="AF441" s="1">
        <v>1</v>
      </c>
      <c r="AG441" s="1">
        <v>2</v>
      </c>
      <c r="AH441" s="1">
        <v>0</v>
      </c>
      <c r="AK441" s="7">
        <f t="shared" si="270"/>
        <v>4</v>
      </c>
      <c r="AL441" s="7">
        <f t="shared" si="271"/>
        <v>7</v>
      </c>
      <c r="AM441" s="7">
        <f t="shared" si="272"/>
        <v>7</v>
      </c>
      <c r="AN441" s="2">
        <f t="shared" si="273"/>
        <v>0.1156015037593985</v>
      </c>
      <c r="AO441" s="2">
        <f t="shared" si="274"/>
        <v>1.8796992481203006E-3</v>
      </c>
      <c r="AP441" s="2">
        <f t="shared" si="275"/>
        <v>1.8796992481203006E-3</v>
      </c>
      <c r="AR441" t="str">
        <f t="shared" si="276"/>
        <v>Taylor</v>
      </c>
      <c r="AS441" t="s">
        <v>1533</v>
      </c>
      <c r="AT441" s="184">
        <v>2</v>
      </c>
      <c r="AV441" s="97">
        <v>13</v>
      </c>
      <c r="AW441" s="99">
        <v>269</v>
      </c>
      <c r="AX441" s="105">
        <f t="shared" si="277"/>
        <v>13269</v>
      </c>
      <c r="AZ441" s="7" t="s">
        <v>2951</v>
      </c>
      <c r="BA441" t="s">
        <v>3184</v>
      </c>
    </row>
    <row r="442" spans="1:53" hidden="1" outlineLevel="1">
      <c r="A442" t="s">
        <v>1276</v>
      </c>
      <c r="B442" t="s">
        <v>1533</v>
      </c>
      <c r="C442" s="1">
        <f t="shared" si="263"/>
        <v>1215</v>
      </c>
      <c r="D442" s="7">
        <f>IF(R442&gt;0,RANK(R442,(R442:T442,U442:AI442)),0)</f>
        <v>5</v>
      </c>
      <c r="E442" s="7">
        <f>IF(S442&gt;0,RANK(S442,(R442:T442,U442:AI442)),0)</f>
        <v>7</v>
      </c>
      <c r="F442" s="7">
        <f>IF(T442&gt;0,RANK(T442,(R442:T442,U442:AI442)),0)</f>
        <v>3</v>
      </c>
      <c r="G442" s="7">
        <f>IF(U442&gt;0,RANK(U442,(R442:T442,U442:AI442)),0)</f>
        <v>2</v>
      </c>
      <c r="H442" s="7">
        <f t="shared" si="264"/>
        <v>1</v>
      </c>
      <c r="I442" s="49">
        <f t="shared" si="265"/>
        <v>414</v>
      </c>
      <c r="J442" s="177">
        <f t="shared" si="245"/>
        <v>0.34074074074074073</v>
      </c>
      <c r="K442" s="2"/>
      <c r="L442" s="2">
        <f t="shared" si="266"/>
        <v>4.1975308641975309E-2</v>
      </c>
      <c r="M442" s="2">
        <f t="shared" si="267"/>
        <v>7.4074074074074077E-3</v>
      </c>
      <c r="N442" s="2">
        <f t="shared" si="268"/>
        <v>0.14074074074074075</v>
      </c>
      <c r="O442" s="2">
        <f t="shared" si="262"/>
        <v>0.17448559670781894</v>
      </c>
      <c r="P442" s="2">
        <f t="shared" si="269"/>
        <v>0.51522633744855972</v>
      </c>
      <c r="Q442" s="2">
        <f t="shared" si="261"/>
        <v>0.12016460905349791</v>
      </c>
      <c r="R442" s="1">
        <v>51</v>
      </c>
      <c r="S442" s="1">
        <v>9</v>
      </c>
      <c r="T442" s="1">
        <v>171</v>
      </c>
      <c r="U442" s="1">
        <v>212</v>
      </c>
      <c r="V442" s="1">
        <v>626</v>
      </c>
      <c r="W442" s="1">
        <v>133</v>
      </c>
      <c r="X442" s="1">
        <v>1</v>
      </c>
      <c r="Y442" s="1">
        <v>1</v>
      </c>
      <c r="Z442" s="1">
        <v>1</v>
      </c>
      <c r="AD442" s="1">
        <v>10</v>
      </c>
      <c r="AF442" s="1">
        <v>0</v>
      </c>
      <c r="AG442" s="1">
        <v>0</v>
      </c>
      <c r="AH442" s="1">
        <v>0</v>
      </c>
      <c r="AK442" s="7">
        <f t="shared" si="270"/>
        <v>4</v>
      </c>
      <c r="AL442" s="7">
        <f t="shared" si="271"/>
        <v>7</v>
      </c>
      <c r="AM442" s="7">
        <f t="shared" si="272"/>
        <v>7</v>
      </c>
      <c r="AN442" s="2">
        <f t="shared" si="273"/>
        <v>0.10946502057613169</v>
      </c>
      <c r="AO442" s="2">
        <f t="shared" si="274"/>
        <v>8.2304526748971192E-4</v>
      </c>
      <c r="AP442" s="2">
        <f t="shared" si="275"/>
        <v>8.2304526748971192E-4</v>
      </c>
      <c r="AR442" t="str">
        <f t="shared" si="276"/>
        <v>Telfair</v>
      </c>
      <c r="AS442" t="s">
        <v>1533</v>
      </c>
      <c r="AT442" s="184">
        <v>8</v>
      </c>
      <c r="AV442" s="97">
        <v>13</v>
      </c>
      <c r="AW442" s="99">
        <v>271</v>
      </c>
      <c r="AX442" s="105">
        <f t="shared" si="277"/>
        <v>13271</v>
      </c>
      <c r="AZ442" s="7" t="s">
        <v>2951</v>
      </c>
      <c r="BA442" t="s">
        <v>3184</v>
      </c>
    </row>
    <row r="443" spans="1:53" hidden="1" outlineLevel="1">
      <c r="A443" t="s">
        <v>902</v>
      </c>
      <c r="B443" t="s">
        <v>1533</v>
      </c>
      <c r="C443" s="1">
        <f t="shared" si="263"/>
        <v>1161</v>
      </c>
      <c r="D443" s="7">
        <f>IF(R443&gt;0,RANK(R443,(R443:T443,U443:AI443)),0)</f>
        <v>5</v>
      </c>
      <c r="E443" s="7">
        <f>IF(S443&gt;0,RANK(S443,(R443:T443,U443:AI443)),0)</f>
        <v>6</v>
      </c>
      <c r="F443" s="7">
        <f>IF(T443&gt;0,RANK(T443,(R443:T443,U443:AI443)),0)</f>
        <v>3</v>
      </c>
      <c r="G443" s="7">
        <f>IF(U443&gt;0,RANK(U443,(R443:T443,U443:AI443)),0)</f>
        <v>2</v>
      </c>
      <c r="H443" s="7">
        <f t="shared" si="264"/>
        <v>1</v>
      </c>
      <c r="I443" s="49">
        <f t="shared" si="265"/>
        <v>400</v>
      </c>
      <c r="J443" s="177">
        <f t="shared" si="245"/>
        <v>0.34453057708871665</v>
      </c>
      <c r="K443" s="2"/>
      <c r="L443" s="2">
        <f t="shared" si="266"/>
        <v>2.5839793281653745E-2</v>
      </c>
      <c r="M443" s="2">
        <f t="shared" si="267"/>
        <v>6.8906115417743325E-3</v>
      </c>
      <c r="N443" s="2">
        <f t="shared" si="268"/>
        <v>0.11886304909560723</v>
      </c>
      <c r="O443" s="2">
        <f t="shared" si="262"/>
        <v>0.2144702842377261</v>
      </c>
      <c r="P443" s="2">
        <f t="shared" si="269"/>
        <v>0.55900086132644278</v>
      </c>
      <c r="Q443" s="2">
        <f t="shared" si="261"/>
        <v>7.4935400516795925E-2</v>
      </c>
      <c r="R443" s="1">
        <v>30</v>
      </c>
      <c r="S443" s="1">
        <v>8</v>
      </c>
      <c r="T443" s="1">
        <v>138</v>
      </c>
      <c r="U443" s="1">
        <v>249</v>
      </c>
      <c r="V443" s="1">
        <v>649</v>
      </c>
      <c r="W443" s="1">
        <v>71</v>
      </c>
      <c r="X443" s="1">
        <v>0</v>
      </c>
      <c r="Y443" s="1">
        <v>3</v>
      </c>
      <c r="Z443" s="1">
        <v>4</v>
      </c>
      <c r="AD443" s="1">
        <v>7</v>
      </c>
      <c r="AF443" s="1">
        <v>0</v>
      </c>
      <c r="AG443" s="1">
        <v>1</v>
      </c>
      <c r="AH443" s="1">
        <v>1</v>
      </c>
      <c r="AK443" s="7">
        <f t="shared" si="270"/>
        <v>4</v>
      </c>
      <c r="AL443" s="7">
        <f t="shared" si="271"/>
        <v>0</v>
      </c>
      <c r="AM443" s="7">
        <f t="shared" si="272"/>
        <v>8</v>
      </c>
      <c r="AN443" s="2">
        <f t="shared" si="273"/>
        <v>6.1154177433247199E-2</v>
      </c>
      <c r="AO443" s="2">
        <f t="shared" si="274"/>
        <v>0</v>
      </c>
      <c r="AP443" s="2">
        <f t="shared" si="275"/>
        <v>2.5839793281653748E-3</v>
      </c>
      <c r="AR443" t="str">
        <f t="shared" si="276"/>
        <v>Terrell</v>
      </c>
      <c r="AS443" t="s">
        <v>1533</v>
      </c>
      <c r="AT443" s="184">
        <v>2</v>
      </c>
      <c r="AV443" s="97">
        <v>13</v>
      </c>
      <c r="AW443" s="99">
        <v>273</v>
      </c>
      <c r="AX443" s="105">
        <f t="shared" si="277"/>
        <v>13273</v>
      </c>
      <c r="AZ443" s="7" t="s">
        <v>2951</v>
      </c>
      <c r="BA443" t="s">
        <v>3184</v>
      </c>
    </row>
    <row r="444" spans="1:53" hidden="1" outlineLevel="1">
      <c r="A444" t="s">
        <v>1265</v>
      </c>
      <c r="B444" t="s">
        <v>1533</v>
      </c>
      <c r="C444" s="1">
        <f t="shared" si="263"/>
        <v>6623</v>
      </c>
      <c r="D444" s="7">
        <f>IF(R444&gt;0,RANK(R444,(R444:T444,U444:AI444)),0)</f>
        <v>5</v>
      </c>
      <c r="E444" s="7">
        <f>IF(S444&gt;0,RANK(S444,(R444:T444,U444:AI444)),0)</f>
        <v>6</v>
      </c>
      <c r="F444" s="7">
        <f>IF(T444&gt;0,RANK(T444,(R444:T444,U444:AI444)),0)</f>
        <v>3</v>
      </c>
      <c r="G444" s="7">
        <f>IF(U444&gt;0,RANK(U444,(R444:T444,U444:AI444)),0)</f>
        <v>2</v>
      </c>
      <c r="H444" s="7">
        <f t="shared" si="264"/>
        <v>1</v>
      </c>
      <c r="I444" s="49">
        <f t="shared" si="265"/>
        <v>1094</v>
      </c>
      <c r="J444" s="177">
        <f t="shared" si="245"/>
        <v>0.16518194171825457</v>
      </c>
      <c r="K444" s="2"/>
      <c r="L444" s="2">
        <f t="shared" si="266"/>
        <v>4.7712516986260001E-2</v>
      </c>
      <c r="M444" s="2">
        <f t="shared" si="267"/>
        <v>1.0871206401932659E-2</v>
      </c>
      <c r="N444" s="2">
        <f t="shared" si="268"/>
        <v>0.19734259399063869</v>
      </c>
      <c r="O444" s="2">
        <f t="shared" si="262"/>
        <v>0.23508983844179374</v>
      </c>
      <c r="P444" s="2">
        <f t="shared" si="269"/>
        <v>0.40027178016004833</v>
      </c>
      <c r="Q444" s="2">
        <f t="shared" si="261"/>
        <v>0.10871206401932659</v>
      </c>
      <c r="R444" s="1">
        <v>316</v>
      </c>
      <c r="S444" s="1">
        <v>72</v>
      </c>
      <c r="T444" s="1">
        <v>1307</v>
      </c>
      <c r="U444" s="1">
        <v>1557</v>
      </c>
      <c r="V444" s="1">
        <v>2651</v>
      </c>
      <c r="W444" s="1">
        <v>669</v>
      </c>
      <c r="X444" s="1">
        <v>8</v>
      </c>
      <c r="Y444" s="1">
        <v>6</v>
      </c>
      <c r="Z444" s="1">
        <v>10</v>
      </c>
      <c r="AD444" s="1">
        <v>20</v>
      </c>
      <c r="AF444" s="1">
        <v>4</v>
      </c>
      <c r="AG444" s="1">
        <v>0</v>
      </c>
      <c r="AH444" s="1">
        <v>3</v>
      </c>
      <c r="AK444" s="7">
        <f t="shared" si="270"/>
        <v>4</v>
      </c>
      <c r="AL444" s="7">
        <f t="shared" si="271"/>
        <v>8</v>
      </c>
      <c r="AM444" s="7">
        <f t="shared" si="272"/>
        <v>9</v>
      </c>
      <c r="AN444" s="2">
        <f t="shared" si="273"/>
        <v>0.10101162615129096</v>
      </c>
      <c r="AO444" s="2">
        <f t="shared" si="274"/>
        <v>1.2079118224369622E-3</v>
      </c>
      <c r="AP444" s="2">
        <f t="shared" si="275"/>
        <v>9.0593386682772162E-4</v>
      </c>
      <c r="AR444" t="str">
        <f t="shared" si="276"/>
        <v>Thomas</v>
      </c>
      <c r="AS444" t="s">
        <v>1533</v>
      </c>
      <c r="AT444" s="184">
        <v>8</v>
      </c>
      <c r="AV444" s="97">
        <v>13</v>
      </c>
      <c r="AW444" s="99">
        <v>275</v>
      </c>
      <c r="AX444" s="105">
        <f t="shared" si="277"/>
        <v>13275</v>
      </c>
      <c r="AZ444" s="7" t="s">
        <v>2951</v>
      </c>
      <c r="BA444" t="s">
        <v>3184</v>
      </c>
    </row>
    <row r="445" spans="1:53" hidden="1" outlineLevel="1">
      <c r="A445" t="s">
        <v>945</v>
      </c>
      <c r="B445" t="s">
        <v>1533</v>
      </c>
      <c r="C445" s="1">
        <f t="shared" si="263"/>
        <v>5666</v>
      </c>
      <c r="D445" s="7">
        <f>IF(R445&gt;0,RANK(R445,(R445:T445,U445:AI445)),0)</f>
        <v>5</v>
      </c>
      <c r="E445" s="7">
        <f>IF(S445&gt;0,RANK(S445,(R445:T445,U445:AI445)),0)</f>
        <v>6</v>
      </c>
      <c r="F445" s="7">
        <f>IF(T445&gt;0,RANK(T445,(R445:T445,U445:AI445)),0)</f>
        <v>3</v>
      </c>
      <c r="G445" s="7">
        <f>IF(U445&gt;0,RANK(U445,(R445:T445,U445:AI445)),0)</f>
        <v>2</v>
      </c>
      <c r="H445" s="7">
        <f t="shared" si="264"/>
        <v>1</v>
      </c>
      <c r="I445" s="49">
        <f t="shared" si="265"/>
        <v>1418</v>
      </c>
      <c r="J445" s="177">
        <f t="shared" si="245"/>
        <v>0.25026473702788565</v>
      </c>
      <c r="K445" s="2"/>
      <c r="L445" s="2">
        <f t="shared" si="266"/>
        <v>3.9887045534768795E-2</v>
      </c>
      <c r="M445" s="2">
        <f t="shared" si="267"/>
        <v>8.2950935404165187E-3</v>
      </c>
      <c r="N445" s="2">
        <f t="shared" si="268"/>
        <v>0.1630780091775503</v>
      </c>
      <c r="O445" s="2">
        <f t="shared" si="262"/>
        <v>0.22732086127779738</v>
      </c>
      <c r="P445" s="2">
        <f t="shared" si="269"/>
        <v>0.47758559830568303</v>
      </c>
      <c r="Q445" s="2">
        <f t="shared" si="261"/>
        <v>8.3833392163783937E-2</v>
      </c>
      <c r="R445" s="1">
        <v>226</v>
      </c>
      <c r="S445" s="1">
        <v>47</v>
      </c>
      <c r="T445" s="1">
        <v>924</v>
      </c>
      <c r="U445" s="1">
        <v>1288</v>
      </c>
      <c r="V445" s="1">
        <v>2706</v>
      </c>
      <c r="W445" s="1">
        <v>437</v>
      </c>
      <c r="X445" s="1">
        <v>2</v>
      </c>
      <c r="Y445" s="1">
        <v>6</v>
      </c>
      <c r="Z445" s="1">
        <v>4</v>
      </c>
      <c r="AD445" s="1">
        <v>20</v>
      </c>
      <c r="AF445" s="1">
        <v>5</v>
      </c>
      <c r="AG445" s="1">
        <v>0</v>
      </c>
      <c r="AH445" s="1">
        <v>1</v>
      </c>
      <c r="AK445" s="7">
        <f t="shared" si="270"/>
        <v>4</v>
      </c>
      <c r="AL445" s="7">
        <f t="shared" si="271"/>
        <v>9</v>
      </c>
      <c r="AM445" s="7">
        <f t="shared" si="272"/>
        <v>7</v>
      </c>
      <c r="AN445" s="2">
        <f t="shared" si="273"/>
        <v>7.7126720790681252E-2</v>
      </c>
      <c r="AO445" s="2">
        <f t="shared" si="274"/>
        <v>3.5298270384751147E-4</v>
      </c>
      <c r="AP445" s="2">
        <f t="shared" si="275"/>
        <v>1.0589481115425344E-3</v>
      </c>
      <c r="AR445" t="str">
        <f t="shared" si="276"/>
        <v>Tift</v>
      </c>
      <c r="AS445" t="s">
        <v>1533</v>
      </c>
      <c r="AT445" s="184">
        <v>8</v>
      </c>
      <c r="AV445" s="97">
        <v>13</v>
      </c>
      <c r="AW445" s="99">
        <v>277</v>
      </c>
      <c r="AX445" s="105">
        <f t="shared" si="277"/>
        <v>13277</v>
      </c>
      <c r="AZ445" s="7" t="s">
        <v>2951</v>
      </c>
      <c r="BA445" t="s">
        <v>3184</v>
      </c>
    </row>
    <row r="446" spans="1:53" hidden="1" outlineLevel="1">
      <c r="A446" t="s">
        <v>2400</v>
      </c>
      <c r="B446" t="s">
        <v>1533</v>
      </c>
      <c r="C446" s="1">
        <f t="shared" si="263"/>
        <v>3630</v>
      </c>
      <c r="D446" s="7">
        <f>IF(R446&gt;0,RANK(R446,(R446:T446,U446:AI446)),0)</f>
        <v>5</v>
      </c>
      <c r="E446" s="7">
        <f>IF(S446&gt;0,RANK(S446,(R446:T446,U446:AI446)),0)</f>
        <v>6</v>
      </c>
      <c r="F446" s="7">
        <f>IF(T446&gt;0,RANK(T446,(R446:T446,U446:AI446)),0)</f>
        <v>3</v>
      </c>
      <c r="G446" s="7">
        <f>IF(U446&gt;0,RANK(U446,(R446:T446,U446:AI446)),0)</f>
        <v>2</v>
      </c>
      <c r="H446" s="7">
        <f t="shared" si="264"/>
        <v>1</v>
      </c>
      <c r="I446" s="49">
        <f t="shared" si="265"/>
        <v>653</v>
      </c>
      <c r="J446" s="177">
        <f t="shared" si="245"/>
        <v>0.17988980716253444</v>
      </c>
      <c r="K446" s="2"/>
      <c r="L446" s="2">
        <f t="shared" si="266"/>
        <v>3.2782369146005512E-2</v>
      </c>
      <c r="M446" s="2">
        <f t="shared" si="267"/>
        <v>8.5399449035812678E-3</v>
      </c>
      <c r="N446" s="2">
        <f t="shared" si="268"/>
        <v>0.20055096418732782</v>
      </c>
      <c r="O446" s="2">
        <f t="shared" si="262"/>
        <v>0.237465564738292</v>
      </c>
      <c r="P446" s="2">
        <f t="shared" si="269"/>
        <v>0.41735537190082644</v>
      </c>
      <c r="Q446" s="2">
        <f t="shared" si="261"/>
        <v>0.10330578512396699</v>
      </c>
      <c r="R446" s="1">
        <v>119</v>
      </c>
      <c r="S446" s="1">
        <v>31</v>
      </c>
      <c r="T446" s="1">
        <v>728</v>
      </c>
      <c r="U446" s="1">
        <v>862</v>
      </c>
      <c r="V446" s="1">
        <v>1515</v>
      </c>
      <c r="W446" s="1">
        <v>346</v>
      </c>
      <c r="X446" s="1">
        <v>0</v>
      </c>
      <c r="Y446" s="1">
        <v>5</v>
      </c>
      <c r="Z446" s="1">
        <v>4</v>
      </c>
      <c r="AD446" s="1">
        <v>16</v>
      </c>
      <c r="AF446" s="1">
        <v>1</v>
      </c>
      <c r="AG446" s="1">
        <v>1</v>
      </c>
      <c r="AH446" s="1">
        <v>2</v>
      </c>
      <c r="AK446" s="7">
        <f t="shared" si="270"/>
        <v>4</v>
      </c>
      <c r="AL446" s="7">
        <f t="shared" si="271"/>
        <v>0</v>
      </c>
      <c r="AM446" s="7">
        <f t="shared" si="272"/>
        <v>7</v>
      </c>
      <c r="AN446" s="2">
        <f t="shared" si="273"/>
        <v>9.5316804407713493E-2</v>
      </c>
      <c r="AO446" s="2">
        <f t="shared" si="274"/>
        <v>0</v>
      </c>
      <c r="AP446" s="2">
        <f t="shared" si="275"/>
        <v>1.3774104683195593E-3</v>
      </c>
      <c r="AR446" t="str">
        <f t="shared" si="276"/>
        <v>Toombs</v>
      </c>
      <c r="AS446" t="s">
        <v>1533</v>
      </c>
      <c r="AT446" s="184">
        <v>12</v>
      </c>
      <c r="AV446" s="97">
        <v>13</v>
      </c>
      <c r="AW446" s="99">
        <v>279</v>
      </c>
      <c r="AX446" s="105">
        <f t="shared" si="277"/>
        <v>13279</v>
      </c>
      <c r="AZ446" s="7" t="s">
        <v>2951</v>
      </c>
      <c r="BA446" t="s">
        <v>3184</v>
      </c>
    </row>
    <row r="447" spans="1:53" hidden="1" outlineLevel="1">
      <c r="A447" t="s">
        <v>455</v>
      </c>
      <c r="B447" t="s">
        <v>1533</v>
      </c>
      <c r="C447" s="1">
        <f t="shared" si="263"/>
        <v>2969</v>
      </c>
      <c r="D447" s="7">
        <f>IF(R447&gt;0,RANK(R447,(R447:T447,U447:AI447)),0)</f>
        <v>5</v>
      </c>
      <c r="E447" s="7">
        <f>IF(S447&gt;0,RANK(S447,(R447:T447,U447:AI447)),0)</f>
        <v>6</v>
      </c>
      <c r="F447" s="7">
        <f>IF(T447&gt;0,RANK(T447,(R447:T447,U447:AI447)),0)</f>
        <v>2</v>
      </c>
      <c r="G447" s="7">
        <f>IF(U447&gt;0,RANK(U447,(R447:T447,U447:AI447)),0)</f>
        <v>3</v>
      </c>
      <c r="H447" s="7">
        <f t="shared" si="264"/>
        <v>1</v>
      </c>
      <c r="I447" s="49">
        <f t="shared" si="265"/>
        <v>758</v>
      </c>
      <c r="J447" s="177">
        <f t="shared" si="245"/>
        <v>0.2553048164365106</v>
      </c>
      <c r="K447" s="2"/>
      <c r="L447" s="2">
        <f t="shared" si="266"/>
        <v>5.6921522398113843E-2</v>
      </c>
      <c r="M447" s="2">
        <f t="shared" si="267"/>
        <v>3.3681374200067362E-3</v>
      </c>
      <c r="N447" s="2">
        <f t="shared" si="268"/>
        <v>0.20579319636241158</v>
      </c>
      <c r="O447" s="2">
        <f t="shared" si="262"/>
        <v>0.1993937352643988</v>
      </c>
      <c r="P447" s="2">
        <f t="shared" si="269"/>
        <v>0.46109801279892221</v>
      </c>
      <c r="Q447" s="2">
        <f t="shared" si="261"/>
        <v>7.3425395756146761E-2</v>
      </c>
      <c r="R447" s="1">
        <v>169</v>
      </c>
      <c r="S447" s="1">
        <v>10</v>
      </c>
      <c r="T447" s="1">
        <v>611</v>
      </c>
      <c r="U447" s="1">
        <v>592</v>
      </c>
      <c r="V447" s="1">
        <v>1369</v>
      </c>
      <c r="W447" s="1">
        <v>197</v>
      </c>
      <c r="X447" s="1">
        <v>4</v>
      </c>
      <c r="Y447" s="1">
        <v>3</v>
      </c>
      <c r="Z447" s="1">
        <v>9</v>
      </c>
      <c r="AD447" s="1">
        <v>4</v>
      </c>
      <c r="AF447" s="1">
        <v>0</v>
      </c>
      <c r="AG447" s="1">
        <v>1</v>
      </c>
      <c r="AH447" s="1">
        <v>0</v>
      </c>
      <c r="AK447" s="7">
        <f t="shared" si="270"/>
        <v>4</v>
      </c>
      <c r="AL447" s="7">
        <f t="shared" si="271"/>
        <v>8</v>
      </c>
      <c r="AM447" s="7">
        <f t="shared" si="272"/>
        <v>9</v>
      </c>
      <c r="AN447" s="2">
        <f t="shared" si="273"/>
        <v>6.6352307174132708E-2</v>
      </c>
      <c r="AO447" s="2">
        <f t="shared" si="274"/>
        <v>1.3472549680026945E-3</v>
      </c>
      <c r="AP447" s="2">
        <f t="shared" si="275"/>
        <v>1.0104412260020209E-3</v>
      </c>
      <c r="AR447" t="str">
        <f t="shared" si="276"/>
        <v>Towns</v>
      </c>
      <c r="AS447" t="s">
        <v>1533</v>
      </c>
      <c r="AT447" s="184">
        <v>9</v>
      </c>
      <c r="AV447" s="97">
        <v>13</v>
      </c>
      <c r="AW447" s="99">
        <v>281</v>
      </c>
      <c r="AX447" s="105">
        <f t="shared" si="277"/>
        <v>13281</v>
      </c>
      <c r="AZ447" s="7" t="s">
        <v>2951</v>
      </c>
      <c r="BA447" t="s">
        <v>3184</v>
      </c>
    </row>
    <row r="448" spans="1:53" hidden="1" outlineLevel="1">
      <c r="A448" t="s">
        <v>121</v>
      </c>
      <c r="B448" t="s">
        <v>1533</v>
      </c>
      <c r="C448" s="1">
        <f t="shared" si="263"/>
        <v>811</v>
      </c>
      <c r="D448" s="7">
        <f>IF(R448&gt;0,RANK(R448,(R448:T448,U448:AI448)),0)</f>
        <v>5</v>
      </c>
      <c r="E448" s="7">
        <f>IF(S448&gt;0,RANK(S448,(R448:T448,U448:AI448)),0)</f>
        <v>6</v>
      </c>
      <c r="F448" s="7">
        <f>IF(T448&gt;0,RANK(T448,(R448:T448,U448:AI448)),0)</f>
        <v>3</v>
      </c>
      <c r="G448" s="7">
        <f>IF(U448&gt;0,RANK(U448,(R448:T448,U448:AI448)),0)</f>
        <v>2</v>
      </c>
      <c r="H448" s="7">
        <f t="shared" si="264"/>
        <v>1</v>
      </c>
      <c r="I448" s="49">
        <f t="shared" si="265"/>
        <v>253</v>
      </c>
      <c r="J448" s="177">
        <f t="shared" si="245"/>
        <v>0.31196054254007399</v>
      </c>
      <c r="K448" s="2"/>
      <c r="L448" s="2">
        <f t="shared" si="266"/>
        <v>1.1097410604192354E-2</v>
      </c>
      <c r="M448" s="2">
        <f t="shared" si="267"/>
        <v>7.3982737361282368E-3</v>
      </c>
      <c r="N448" s="2">
        <f t="shared" si="268"/>
        <v>0.12083847102342787</v>
      </c>
      <c r="O448" s="2">
        <f t="shared" si="262"/>
        <v>0.22934648581997533</v>
      </c>
      <c r="P448" s="2">
        <f t="shared" si="269"/>
        <v>0.54130702836004929</v>
      </c>
      <c r="Q448" s="2">
        <f t="shared" si="261"/>
        <v>9.001233045622703E-2</v>
      </c>
      <c r="R448" s="1">
        <v>9</v>
      </c>
      <c r="S448" s="1">
        <v>6</v>
      </c>
      <c r="T448" s="1">
        <v>98</v>
      </c>
      <c r="U448" s="1">
        <v>186</v>
      </c>
      <c r="V448" s="1">
        <v>439</v>
      </c>
      <c r="W448" s="1">
        <v>67</v>
      </c>
      <c r="X448" s="1">
        <v>0</v>
      </c>
      <c r="Y448" s="1">
        <v>1</v>
      </c>
      <c r="Z448" s="1">
        <v>0</v>
      </c>
      <c r="AD448" s="1">
        <v>3</v>
      </c>
      <c r="AF448" s="1">
        <v>1</v>
      </c>
      <c r="AG448" s="1">
        <v>1</v>
      </c>
      <c r="AH448" s="1">
        <v>0</v>
      </c>
      <c r="AK448" s="7">
        <f t="shared" si="270"/>
        <v>4</v>
      </c>
      <c r="AL448" s="7">
        <f t="shared" si="271"/>
        <v>0</v>
      </c>
      <c r="AM448" s="7">
        <f t="shared" si="272"/>
        <v>7</v>
      </c>
      <c r="AN448" s="2">
        <f t="shared" si="273"/>
        <v>8.2614056720098639E-2</v>
      </c>
      <c r="AO448" s="2">
        <f t="shared" si="274"/>
        <v>0</v>
      </c>
      <c r="AP448" s="2">
        <f t="shared" si="275"/>
        <v>1.2330456226880395E-3</v>
      </c>
      <c r="AR448" t="str">
        <f t="shared" si="276"/>
        <v>Treutlen</v>
      </c>
      <c r="AS448" t="s">
        <v>1533</v>
      </c>
      <c r="AT448" s="184">
        <v>12</v>
      </c>
      <c r="AV448" s="97">
        <v>13</v>
      </c>
      <c r="AW448" s="99">
        <v>283</v>
      </c>
      <c r="AX448" s="105">
        <f t="shared" si="277"/>
        <v>13283</v>
      </c>
      <c r="AZ448" s="7" t="s">
        <v>2951</v>
      </c>
      <c r="BA448" t="s">
        <v>3184</v>
      </c>
    </row>
    <row r="449" spans="1:53" hidden="1" outlineLevel="1">
      <c r="A449" t="s">
        <v>2406</v>
      </c>
      <c r="B449" t="s">
        <v>1533</v>
      </c>
      <c r="C449" s="1">
        <f t="shared" si="263"/>
        <v>9580</v>
      </c>
      <c r="D449" s="7">
        <f>IF(R449&gt;0,RANK(R449,(R449:T449,U449:AI449)),0)</f>
        <v>5</v>
      </c>
      <c r="E449" s="7">
        <f>IF(S449&gt;0,RANK(S449,(R449:T449,U449:AI449)),0)</f>
        <v>6</v>
      </c>
      <c r="F449" s="7">
        <f>IF(T449&gt;0,RANK(T449,(R449:T449,U449:AI449)),0)</f>
        <v>3</v>
      </c>
      <c r="G449" s="7">
        <f>IF(U449&gt;0,RANK(U449,(R449:T449,U449:AI449)),0)</f>
        <v>2</v>
      </c>
      <c r="H449" s="7">
        <f t="shared" si="264"/>
        <v>1</v>
      </c>
      <c r="I449" s="49">
        <f t="shared" si="265"/>
        <v>1919</v>
      </c>
      <c r="J449" s="177">
        <f t="shared" si="245"/>
        <v>0.20031315240083508</v>
      </c>
      <c r="K449" s="2"/>
      <c r="L449" s="2">
        <f t="shared" si="266"/>
        <v>4.1231732776617951E-2</v>
      </c>
      <c r="M449" s="2">
        <f t="shared" si="267"/>
        <v>7.3068893528183713E-3</v>
      </c>
      <c r="N449" s="2">
        <f t="shared" si="268"/>
        <v>0.18653444676409187</v>
      </c>
      <c r="O449" s="2">
        <f t="shared" si="262"/>
        <v>0.23402922755741126</v>
      </c>
      <c r="P449" s="2">
        <f t="shared" si="269"/>
        <v>0.43434237995824637</v>
      </c>
      <c r="Q449" s="2">
        <f t="shared" si="261"/>
        <v>9.6555323590814035E-2</v>
      </c>
      <c r="R449" s="1">
        <v>395</v>
      </c>
      <c r="S449" s="1">
        <v>70</v>
      </c>
      <c r="T449" s="1">
        <v>1787</v>
      </c>
      <c r="U449" s="1">
        <v>2242</v>
      </c>
      <c r="V449" s="1">
        <v>4161</v>
      </c>
      <c r="W449" s="1">
        <v>836</v>
      </c>
      <c r="X449" s="1">
        <v>9</v>
      </c>
      <c r="Y449" s="1">
        <v>20</v>
      </c>
      <c r="Z449" s="1">
        <v>14</v>
      </c>
      <c r="AD449" s="1">
        <v>35</v>
      </c>
      <c r="AF449" s="1">
        <v>6</v>
      </c>
      <c r="AG449" s="1">
        <v>4</v>
      </c>
      <c r="AH449" s="1">
        <v>1</v>
      </c>
      <c r="AK449" s="7">
        <f t="shared" si="270"/>
        <v>4</v>
      </c>
      <c r="AL449" s="7">
        <f t="shared" si="271"/>
        <v>9</v>
      </c>
      <c r="AM449" s="7">
        <f t="shared" si="272"/>
        <v>7</v>
      </c>
      <c r="AN449" s="2">
        <f t="shared" si="273"/>
        <v>8.7265135699373692E-2</v>
      </c>
      <c r="AO449" s="2">
        <f t="shared" si="274"/>
        <v>9.3945720250521918E-4</v>
      </c>
      <c r="AP449" s="2">
        <f t="shared" si="275"/>
        <v>2.0876826722338203E-3</v>
      </c>
      <c r="AR449" t="str">
        <f t="shared" si="276"/>
        <v>Troup</v>
      </c>
      <c r="AS449" t="s">
        <v>1533</v>
      </c>
      <c r="AT449" s="184">
        <v>3</v>
      </c>
      <c r="AV449" s="97">
        <v>13</v>
      </c>
      <c r="AW449" s="99">
        <v>285</v>
      </c>
      <c r="AX449" s="105">
        <f t="shared" si="277"/>
        <v>13285</v>
      </c>
      <c r="AZ449" s="7" t="s">
        <v>2951</v>
      </c>
      <c r="BA449" t="s">
        <v>3184</v>
      </c>
    </row>
    <row r="450" spans="1:53" hidden="1" outlineLevel="1">
      <c r="A450" t="s">
        <v>2407</v>
      </c>
      <c r="B450" t="s">
        <v>1533</v>
      </c>
      <c r="C450" s="1">
        <f t="shared" si="263"/>
        <v>1147</v>
      </c>
      <c r="D450" s="7">
        <f>IF(R450&gt;0,RANK(R450,(R450:T450,U450:AI450)),0)</f>
        <v>5</v>
      </c>
      <c r="E450" s="7">
        <f>IF(S450&gt;0,RANK(S450,(R450:T450,U450:AI450)),0)</f>
        <v>6</v>
      </c>
      <c r="F450" s="7">
        <f>IF(T450&gt;0,RANK(T450,(R450:T450,U450:AI450)),0)</f>
        <v>3</v>
      </c>
      <c r="G450" s="7">
        <f>IF(U450&gt;0,RANK(U450,(R450:T450,U450:AI450)),0)</f>
        <v>2</v>
      </c>
      <c r="H450" s="7">
        <f t="shared" si="264"/>
        <v>1</v>
      </c>
      <c r="I450" s="49">
        <f t="shared" si="265"/>
        <v>406</v>
      </c>
      <c r="J450" s="177">
        <f t="shared" si="245"/>
        <v>0.35396687009590233</v>
      </c>
      <c r="K450" s="2"/>
      <c r="L450" s="2">
        <f t="shared" si="266"/>
        <v>2.7027027027027029E-2</v>
      </c>
      <c r="M450" s="2">
        <f t="shared" si="267"/>
        <v>4.3591979075850041E-3</v>
      </c>
      <c r="N450" s="2">
        <f t="shared" si="268"/>
        <v>0.1046207497820401</v>
      </c>
      <c r="O450" s="2">
        <f t="shared" si="262"/>
        <v>0.21534437663469921</v>
      </c>
      <c r="P450" s="2">
        <f t="shared" si="269"/>
        <v>0.56931124673060152</v>
      </c>
      <c r="Q450" s="2">
        <f t="shared" si="261"/>
        <v>7.9337401918047279E-2</v>
      </c>
      <c r="R450" s="1">
        <v>31</v>
      </c>
      <c r="S450" s="1">
        <v>5</v>
      </c>
      <c r="T450" s="1">
        <v>120</v>
      </c>
      <c r="U450" s="1">
        <v>247</v>
      </c>
      <c r="V450" s="1">
        <v>653</v>
      </c>
      <c r="W450" s="1">
        <v>82</v>
      </c>
      <c r="X450" s="1">
        <v>0</v>
      </c>
      <c r="Y450" s="1">
        <v>2</v>
      </c>
      <c r="Z450" s="1">
        <v>5</v>
      </c>
      <c r="AD450" s="1">
        <v>2</v>
      </c>
      <c r="AF450" s="1">
        <v>0</v>
      </c>
      <c r="AG450" s="1">
        <v>0</v>
      </c>
      <c r="AH450" s="1">
        <v>0</v>
      </c>
      <c r="AK450" s="7">
        <f t="shared" si="270"/>
        <v>4</v>
      </c>
      <c r="AL450" s="7">
        <f t="shared" si="271"/>
        <v>0</v>
      </c>
      <c r="AM450" s="7">
        <f t="shared" si="272"/>
        <v>8</v>
      </c>
      <c r="AN450" s="2">
        <f t="shared" si="273"/>
        <v>7.1490845684394067E-2</v>
      </c>
      <c r="AO450" s="2">
        <f t="shared" si="274"/>
        <v>0</v>
      </c>
      <c r="AP450" s="2">
        <f t="shared" si="275"/>
        <v>1.7436791630340018E-3</v>
      </c>
      <c r="AR450" t="str">
        <f t="shared" si="276"/>
        <v>Turner</v>
      </c>
      <c r="AS450" t="s">
        <v>1533</v>
      </c>
      <c r="AT450" s="184">
        <v>8</v>
      </c>
      <c r="AV450" s="97">
        <v>13</v>
      </c>
      <c r="AW450" s="99">
        <v>287</v>
      </c>
      <c r="AX450" s="105">
        <f t="shared" si="277"/>
        <v>13287</v>
      </c>
      <c r="AZ450" s="7" t="s">
        <v>2951</v>
      </c>
      <c r="BA450" t="s">
        <v>3184</v>
      </c>
    </row>
    <row r="451" spans="1:53" hidden="1" outlineLevel="1">
      <c r="A451" t="s">
        <v>2802</v>
      </c>
      <c r="B451" t="s">
        <v>1533</v>
      </c>
      <c r="C451" s="1">
        <f t="shared" si="263"/>
        <v>1079</v>
      </c>
      <c r="D451" s="7">
        <f>IF(R451&gt;0,RANK(R451,(R451:T451,U451:AI451)),0)</f>
        <v>5</v>
      </c>
      <c r="E451" s="7">
        <f>IF(S451&gt;0,RANK(S451,(R451:T451,U451:AI451)),0)</f>
        <v>6</v>
      </c>
      <c r="F451" s="7">
        <f>IF(T451&gt;0,RANK(T451,(R451:T451,U451:AI451)),0)</f>
        <v>3</v>
      </c>
      <c r="G451" s="7">
        <f>IF(U451&gt;0,RANK(U451,(R451:T451,U451:AI451)),0)</f>
        <v>2</v>
      </c>
      <c r="H451" s="7">
        <f t="shared" si="264"/>
        <v>1</v>
      </c>
      <c r="I451" s="49">
        <f t="shared" si="265"/>
        <v>328</v>
      </c>
      <c r="J451" s="177">
        <f t="shared" ref="J451:J468" si="278">I451/C451</f>
        <v>0.303985171455051</v>
      </c>
      <c r="K451" s="2"/>
      <c r="L451" s="2">
        <f t="shared" si="266"/>
        <v>3.2437442075996289E-2</v>
      </c>
      <c r="M451" s="2">
        <f t="shared" si="267"/>
        <v>2.7803521779425394E-3</v>
      </c>
      <c r="N451" s="2">
        <f t="shared" si="268"/>
        <v>0.11492122335495829</v>
      </c>
      <c r="O451" s="2">
        <f t="shared" si="262"/>
        <v>0.24652455977757182</v>
      </c>
      <c r="P451" s="2">
        <f t="shared" si="269"/>
        <v>0.55050973123262281</v>
      </c>
      <c r="Q451" s="2">
        <f t="shared" si="261"/>
        <v>5.2826691380908231E-2</v>
      </c>
      <c r="R451" s="1">
        <v>35</v>
      </c>
      <c r="S451" s="1">
        <v>3</v>
      </c>
      <c r="T451" s="1">
        <v>124</v>
      </c>
      <c r="U451" s="1">
        <v>266</v>
      </c>
      <c r="V451" s="1">
        <v>594</v>
      </c>
      <c r="W451" s="1">
        <v>50</v>
      </c>
      <c r="X451" s="1">
        <v>1</v>
      </c>
      <c r="Y451" s="1">
        <v>1</v>
      </c>
      <c r="Z451" s="1">
        <v>2</v>
      </c>
      <c r="AD451" s="1">
        <v>2</v>
      </c>
      <c r="AF451" s="1">
        <v>0</v>
      </c>
      <c r="AG451" s="1">
        <v>1</v>
      </c>
      <c r="AH451" s="1">
        <v>0</v>
      </c>
      <c r="AK451" s="7">
        <f t="shared" si="270"/>
        <v>4</v>
      </c>
      <c r="AL451" s="7">
        <f t="shared" si="271"/>
        <v>8</v>
      </c>
      <c r="AM451" s="7">
        <f t="shared" si="272"/>
        <v>8</v>
      </c>
      <c r="AN451" s="2">
        <f t="shared" si="273"/>
        <v>4.6339202965708988E-2</v>
      </c>
      <c r="AO451" s="2">
        <f t="shared" si="274"/>
        <v>9.2678405931417981E-4</v>
      </c>
      <c r="AP451" s="2">
        <f t="shared" si="275"/>
        <v>9.2678405931417981E-4</v>
      </c>
      <c r="AR451" t="str">
        <f t="shared" si="276"/>
        <v>Twiggs</v>
      </c>
      <c r="AS451" t="s">
        <v>1533</v>
      </c>
      <c r="AT451" s="184">
        <v>8</v>
      </c>
      <c r="AV451" s="97">
        <v>13</v>
      </c>
      <c r="AW451" s="99">
        <v>289</v>
      </c>
      <c r="AX451" s="105">
        <f t="shared" si="277"/>
        <v>13289</v>
      </c>
      <c r="AZ451" s="7" t="s">
        <v>2951</v>
      </c>
      <c r="BA451" t="s">
        <v>3184</v>
      </c>
    </row>
    <row r="452" spans="1:53" hidden="1" outlineLevel="1">
      <c r="A452" t="s">
        <v>3233</v>
      </c>
      <c r="B452" t="s">
        <v>1533</v>
      </c>
      <c r="C452" s="1">
        <f t="shared" si="263"/>
        <v>5908</v>
      </c>
      <c r="D452" s="7">
        <f>IF(R452&gt;0,RANK(R452,(R452:T452,U452:AI452)),0)</f>
        <v>5</v>
      </c>
      <c r="E452" s="7">
        <f>IF(S452&gt;0,RANK(S452,(R452:T452,U452:AI452)),0)</f>
        <v>6</v>
      </c>
      <c r="F452" s="7">
        <f>IF(T452&gt;0,RANK(T452,(R452:T452,U452:AI452)),0)</f>
        <v>3</v>
      </c>
      <c r="G452" s="7">
        <f>IF(U452&gt;0,RANK(U452,(R452:T452,U452:AI452)),0)</f>
        <v>2</v>
      </c>
      <c r="H452" s="7">
        <f t="shared" si="264"/>
        <v>1</v>
      </c>
      <c r="I452" s="49">
        <f t="shared" si="265"/>
        <v>1278</v>
      </c>
      <c r="J452" s="177">
        <f t="shared" si="278"/>
        <v>0.21631685849695328</v>
      </c>
      <c r="K452" s="2"/>
      <c r="L452" s="2">
        <f t="shared" si="266"/>
        <v>4.5700744752877456E-2</v>
      </c>
      <c r="M452" s="2">
        <f t="shared" si="267"/>
        <v>6.4319566689234938E-3</v>
      </c>
      <c r="N452" s="2">
        <f t="shared" si="268"/>
        <v>0.17552471225457009</v>
      </c>
      <c r="O452" s="2">
        <f t="shared" si="262"/>
        <v>0.23933649289099526</v>
      </c>
      <c r="P452" s="2">
        <f t="shared" si="269"/>
        <v>0.45565335138794855</v>
      </c>
      <c r="Q452" s="2">
        <f t="shared" si="261"/>
        <v>7.7352742044685174E-2</v>
      </c>
      <c r="R452" s="1">
        <v>270</v>
      </c>
      <c r="S452" s="1">
        <v>38</v>
      </c>
      <c r="T452" s="1">
        <v>1037</v>
      </c>
      <c r="U452" s="1">
        <v>1414</v>
      </c>
      <c r="V452" s="1">
        <v>2692</v>
      </c>
      <c r="W452" s="1">
        <v>414</v>
      </c>
      <c r="X452" s="1">
        <v>7</v>
      </c>
      <c r="Y452" s="1">
        <v>6</v>
      </c>
      <c r="Z452" s="1">
        <v>12</v>
      </c>
      <c r="AD452" s="1">
        <v>14</v>
      </c>
      <c r="AF452" s="1">
        <v>2</v>
      </c>
      <c r="AG452" s="1">
        <v>1</v>
      </c>
      <c r="AH452" s="1">
        <v>1</v>
      </c>
      <c r="AK452" s="7">
        <f t="shared" si="270"/>
        <v>4</v>
      </c>
      <c r="AL452" s="7">
        <f t="shared" si="271"/>
        <v>8</v>
      </c>
      <c r="AM452" s="7">
        <f t="shared" si="272"/>
        <v>9</v>
      </c>
      <c r="AN452" s="2">
        <f t="shared" si="273"/>
        <v>7.0074475287745436E-2</v>
      </c>
      <c r="AO452" s="2">
        <f t="shared" si="274"/>
        <v>1.1848341232227489E-3</v>
      </c>
      <c r="AP452" s="2">
        <f t="shared" si="275"/>
        <v>1.015572105619499E-3</v>
      </c>
      <c r="AR452" t="str">
        <f t="shared" si="276"/>
        <v>Union</v>
      </c>
      <c r="AS452" t="s">
        <v>1533</v>
      </c>
      <c r="AT452" s="184">
        <v>9</v>
      </c>
      <c r="AV452" s="97">
        <v>13</v>
      </c>
      <c r="AW452" s="99">
        <v>291</v>
      </c>
      <c r="AX452" s="105">
        <f t="shared" si="277"/>
        <v>13291</v>
      </c>
      <c r="AZ452" s="7" t="s">
        <v>2951</v>
      </c>
      <c r="BA452" t="s">
        <v>3184</v>
      </c>
    </row>
    <row r="453" spans="1:53" hidden="1" outlineLevel="1">
      <c r="A453" t="s">
        <v>1441</v>
      </c>
      <c r="B453" t="s">
        <v>1533</v>
      </c>
      <c r="C453" s="1">
        <f t="shared" si="263"/>
        <v>3927</v>
      </c>
      <c r="D453" s="7">
        <f>IF(R453&gt;0,RANK(R453,(R453:T453,U453:AI453)),0)</f>
        <v>5</v>
      </c>
      <c r="E453" s="7">
        <f>IF(S453&gt;0,RANK(S453,(R453:T453,U453:AI453)),0)</f>
        <v>6</v>
      </c>
      <c r="F453" s="7">
        <f>IF(T453&gt;0,RANK(T453,(R453:T453,U453:AI453)),0)</f>
        <v>3</v>
      </c>
      <c r="G453" s="7">
        <f>IF(U453&gt;0,RANK(U453,(R453:T453,U453:AI453)),0)</f>
        <v>2</v>
      </c>
      <c r="H453" s="7">
        <f t="shared" si="264"/>
        <v>1</v>
      </c>
      <c r="I453" s="49">
        <f t="shared" si="265"/>
        <v>1115</v>
      </c>
      <c r="J453" s="177">
        <f t="shared" si="278"/>
        <v>0.28393175451998981</v>
      </c>
      <c r="K453" s="2"/>
      <c r="L453" s="2">
        <f t="shared" si="266"/>
        <v>2.7756557168321875E-2</v>
      </c>
      <c r="M453" s="2">
        <f t="shared" si="267"/>
        <v>6.6208301502419147E-3</v>
      </c>
      <c r="N453" s="2">
        <f t="shared" si="268"/>
        <v>0.15915457091927679</v>
      </c>
      <c r="O453" s="2">
        <f t="shared" si="262"/>
        <v>0.20371785077667431</v>
      </c>
      <c r="P453" s="2">
        <f t="shared" si="269"/>
        <v>0.48764960529666412</v>
      </c>
      <c r="Q453" s="2">
        <f t="shared" si="261"/>
        <v>0.11510058568882098</v>
      </c>
      <c r="R453" s="1">
        <v>109</v>
      </c>
      <c r="S453" s="1">
        <v>26</v>
      </c>
      <c r="T453" s="1">
        <v>625</v>
      </c>
      <c r="U453" s="1">
        <v>800</v>
      </c>
      <c r="V453" s="1">
        <v>1915</v>
      </c>
      <c r="W453" s="1">
        <v>427</v>
      </c>
      <c r="X453" s="1">
        <v>1</v>
      </c>
      <c r="Y453" s="1">
        <v>5</v>
      </c>
      <c r="Z453" s="1">
        <v>6</v>
      </c>
      <c r="AD453" s="1">
        <v>10</v>
      </c>
      <c r="AF453" s="1">
        <v>2</v>
      </c>
      <c r="AG453" s="1">
        <v>1</v>
      </c>
      <c r="AH453" s="1">
        <v>0</v>
      </c>
      <c r="AK453" s="7">
        <f t="shared" si="270"/>
        <v>4</v>
      </c>
      <c r="AL453" s="7">
        <f t="shared" si="271"/>
        <v>9</v>
      </c>
      <c r="AM453" s="7">
        <f t="shared" si="272"/>
        <v>8</v>
      </c>
      <c r="AN453" s="2">
        <f t="shared" si="273"/>
        <v>0.10873440285204991</v>
      </c>
      <c r="AO453" s="2">
        <f t="shared" si="274"/>
        <v>2.5464731347084286E-4</v>
      </c>
      <c r="AP453" s="2">
        <f t="shared" si="275"/>
        <v>1.2732365673542145E-3</v>
      </c>
      <c r="AR453" t="str">
        <f t="shared" si="276"/>
        <v>Upson</v>
      </c>
      <c r="AS453" t="s">
        <v>1533</v>
      </c>
      <c r="AT453" s="184">
        <v>3</v>
      </c>
      <c r="AV453" s="97">
        <v>13</v>
      </c>
      <c r="AW453" s="99">
        <v>293</v>
      </c>
      <c r="AX453" s="105">
        <f t="shared" si="277"/>
        <v>13293</v>
      </c>
      <c r="AZ453" s="7" t="s">
        <v>2951</v>
      </c>
      <c r="BA453" t="s">
        <v>3184</v>
      </c>
    </row>
    <row r="454" spans="1:53" hidden="1" outlineLevel="1">
      <c r="A454" t="s">
        <v>361</v>
      </c>
      <c r="B454" t="s">
        <v>1533</v>
      </c>
      <c r="C454" s="1">
        <f t="shared" si="263"/>
        <v>9989</v>
      </c>
      <c r="D454" s="7">
        <f>IF(R454&gt;0,RANK(R454,(R454:T454,U454:AI454)),0)</f>
        <v>5</v>
      </c>
      <c r="E454" s="7">
        <f>IF(S454&gt;0,RANK(S454,(R454:T454,U454:AI454)),0)</f>
        <v>6</v>
      </c>
      <c r="F454" s="7">
        <f>IF(T454&gt;0,RANK(T454,(R454:T454,U454:AI454)),0)</f>
        <v>2</v>
      </c>
      <c r="G454" s="7">
        <f>IF(U454&gt;0,RANK(U454,(R454:T454,U454:AI454)),0)</f>
        <v>3</v>
      </c>
      <c r="H454" s="7">
        <f t="shared" si="264"/>
        <v>1</v>
      </c>
      <c r="I454" s="49">
        <f t="shared" si="265"/>
        <v>2055</v>
      </c>
      <c r="J454" s="177">
        <f t="shared" si="278"/>
        <v>0.20572629892882172</v>
      </c>
      <c r="K454" s="2"/>
      <c r="L454" s="2">
        <f t="shared" si="266"/>
        <v>4.1445590149164081E-2</v>
      </c>
      <c r="M454" s="2">
        <f t="shared" si="267"/>
        <v>5.4059465411953151E-3</v>
      </c>
      <c r="N454" s="2">
        <f t="shared" si="268"/>
        <v>0.21593753128441284</v>
      </c>
      <c r="O454" s="2">
        <f t="shared" si="262"/>
        <v>0.21073180498548402</v>
      </c>
      <c r="P454" s="2">
        <f t="shared" si="269"/>
        <v>0.42166383021323456</v>
      </c>
      <c r="Q454" s="2">
        <f t="shared" si="261"/>
        <v>0.1048152968265092</v>
      </c>
      <c r="R454" s="1">
        <v>414</v>
      </c>
      <c r="S454" s="1">
        <v>54</v>
      </c>
      <c r="T454" s="1">
        <v>2157</v>
      </c>
      <c r="U454" s="1">
        <v>2105</v>
      </c>
      <c r="V454" s="1">
        <v>4212</v>
      </c>
      <c r="W454" s="1">
        <v>971</v>
      </c>
      <c r="X454" s="1">
        <v>2</v>
      </c>
      <c r="Y454" s="1">
        <v>17</v>
      </c>
      <c r="Z454" s="1">
        <v>20</v>
      </c>
      <c r="AD454" s="1">
        <v>25</v>
      </c>
      <c r="AF454" s="1">
        <v>7</v>
      </c>
      <c r="AG454" s="1">
        <v>3</v>
      </c>
      <c r="AH454" s="1">
        <v>2</v>
      </c>
      <c r="AK454" s="7">
        <f t="shared" si="270"/>
        <v>4</v>
      </c>
      <c r="AL454" s="7">
        <f t="shared" si="271"/>
        <v>9</v>
      </c>
      <c r="AM454" s="7">
        <f t="shared" si="272"/>
        <v>8</v>
      </c>
      <c r="AN454" s="2">
        <f t="shared" si="273"/>
        <v>9.7206927620382425E-2</v>
      </c>
      <c r="AO454" s="2">
        <f t="shared" si="274"/>
        <v>2.0022024226649314E-4</v>
      </c>
      <c r="AP454" s="2">
        <f t="shared" si="275"/>
        <v>1.7018720592651916E-3</v>
      </c>
      <c r="AR454" t="str">
        <f t="shared" si="276"/>
        <v>Walker</v>
      </c>
      <c r="AS454" t="s">
        <v>1533</v>
      </c>
      <c r="AT454" s="184">
        <v>14</v>
      </c>
      <c r="AV454" s="97">
        <v>13</v>
      </c>
      <c r="AW454" s="99">
        <v>295</v>
      </c>
      <c r="AX454" s="105">
        <f t="shared" si="277"/>
        <v>13295</v>
      </c>
      <c r="AZ454" s="7" t="s">
        <v>2951</v>
      </c>
      <c r="BA454" t="s">
        <v>3184</v>
      </c>
    </row>
    <row r="455" spans="1:53" hidden="1" outlineLevel="1">
      <c r="A455" t="s">
        <v>2007</v>
      </c>
      <c r="B455" t="s">
        <v>1533</v>
      </c>
      <c r="C455" s="1">
        <f t="shared" si="263"/>
        <v>19052</v>
      </c>
      <c r="D455" s="7">
        <f>IF(R455&gt;0,RANK(R455,(R455:T455,U455:AI455)),0)</f>
        <v>5</v>
      </c>
      <c r="E455" s="7">
        <f>IF(S455&gt;0,RANK(S455,(R455:T455,U455:AI455)),0)</f>
        <v>6</v>
      </c>
      <c r="F455" s="7">
        <f>IF(T455&gt;0,RANK(T455,(R455:T455,U455:AI455)),0)</f>
        <v>3</v>
      </c>
      <c r="G455" s="7">
        <f>IF(U455&gt;0,RANK(U455,(R455:T455,U455:AI455)),0)</f>
        <v>2</v>
      </c>
      <c r="H455" s="7">
        <f t="shared" si="264"/>
        <v>1</v>
      </c>
      <c r="I455" s="49">
        <f t="shared" si="265"/>
        <v>2030</v>
      </c>
      <c r="J455" s="177">
        <f t="shared" si="278"/>
        <v>0.1065504933865211</v>
      </c>
      <c r="K455" s="2"/>
      <c r="L455" s="2">
        <f t="shared" si="266"/>
        <v>2.8290993071593534E-2</v>
      </c>
      <c r="M455" s="2">
        <f t="shared" si="267"/>
        <v>3.621667016586185E-3</v>
      </c>
      <c r="N455" s="2">
        <f t="shared" si="268"/>
        <v>0.18061095947931977</v>
      </c>
      <c r="O455" s="2">
        <f t="shared" si="262"/>
        <v>0.30910140667646441</v>
      </c>
      <c r="P455" s="2">
        <f t="shared" si="269"/>
        <v>0.41565190006298552</v>
      </c>
      <c r="Q455" s="2">
        <f t="shared" si="261"/>
        <v>6.2723073693050524E-2</v>
      </c>
      <c r="R455" s="1">
        <v>539</v>
      </c>
      <c r="S455" s="1">
        <v>69</v>
      </c>
      <c r="T455" s="1">
        <v>3441</v>
      </c>
      <c r="U455" s="1">
        <v>5889</v>
      </c>
      <c r="V455" s="1">
        <v>7919</v>
      </c>
      <c r="W455" s="1">
        <v>1046</v>
      </c>
      <c r="X455" s="1">
        <v>13</v>
      </c>
      <c r="Y455" s="1">
        <v>18</v>
      </c>
      <c r="Z455" s="1">
        <v>44</v>
      </c>
      <c r="AD455" s="1">
        <v>53</v>
      </c>
      <c r="AF455" s="1">
        <v>7</v>
      </c>
      <c r="AG455" s="1">
        <v>9</v>
      </c>
      <c r="AH455" s="1">
        <v>5</v>
      </c>
      <c r="AK455" s="7">
        <f t="shared" si="270"/>
        <v>4</v>
      </c>
      <c r="AL455" s="7">
        <f t="shared" si="271"/>
        <v>9</v>
      </c>
      <c r="AM455" s="7">
        <f t="shared" si="272"/>
        <v>8</v>
      </c>
      <c r="AN455" s="2">
        <f t="shared" si="273"/>
        <v>5.4902372454335505E-2</v>
      </c>
      <c r="AO455" s="2">
        <f t="shared" si="274"/>
        <v>6.8234306109594793E-4</v>
      </c>
      <c r="AP455" s="2">
        <f t="shared" si="275"/>
        <v>9.4478269997900479E-4</v>
      </c>
      <c r="AR455" t="str">
        <f t="shared" si="276"/>
        <v>Walton</v>
      </c>
      <c r="AS455" t="s">
        <v>1533</v>
      </c>
      <c r="AT455" s="184">
        <v>10</v>
      </c>
      <c r="AV455" s="97">
        <v>13</v>
      </c>
      <c r="AW455" s="99">
        <v>297</v>
      </c>
      <c r="AX455" s="105">
        <f t="shared" si="277"/>
        <v>13297</v>
      </c>
      <c r="AZ455" s="7" t="s">
        <v>2951</v>
      </c>
      <c r="BA455" t="s">
        <v>3184</v>
      </c>
    </row>
    <row r="456" spans="1:53" hidden="1" outlineLevel="1">
      <c r="A456" t="s">
        <v>1799</v>
      </c>
      <c r="B456" t="s">
        <v>1533</v>
      </c>
      <c r="C456" s="1">
        <f t="shared" si="263"/>
        <v>4603</v>
      </c>
      <c r="D456" s="7">
        <f>IF(R456&gt;0,RANK(R456,(R456:T456,U456:AI456)),0)</f>
        <v>5</v>
      </c>
      <c r="E456" s="7">
        <f>IF(S456&gt;0,RANK(S456,(R456:T456,U456:AI456)),0)</f>
        <v>6</v>
      </c>
      <c r="F456" s="7">
        <f>IF(T456&gt;0,RANK(T456,(R456:T456,U456:AI456)),0)</f>
        <v>3</v>
      </c>
      <c r="G456" s="7">
        <f>IF(U456&gt;0,RANK(U456,(R456:T456,U456:AI456)),0)</f>
        <v>2</v>
      </c>
      <c r="H456" s="7">
        <f t="shared" si="264"/>
        <v>1</v>
      </c>
      <c r="I456" s="49">
        <f t="shared" si="265"/>
        <v>593</v>
      </c>
      <c r="J456" s="177">
        <f t="shared" si="278"/>
        <v>0.12882902454920703</v>
      </c>
      <c r="K456" s="2"/>
      <c r="L456" s="2">
        <f t="shared" si="266"/>
        <v>2.6938952856832499E-2</v>
      </c>
      <c r="M456" s="2">
        <f t="shared" si="267"/>
        <v>8.6899847925266133E-3</v>
      </c>
      <c r="N456" s="2">
        <f t="shared" si="268"/>
        <v>0.1453399956550076</v>
      </c>
      <c r="O456" s="2">
        <f t="shared" si="262"/>
        <v>0.30545296545731043</v>
      </c>
      <c r="P456" s="2">
        <f t="shared" si="269"/>
        <v>0.43428199000651752</v>
      </c>
      <c r="Q456" s="2">
        <f t="shared" si="261"/>
        <v>7.9296111231805411E-2</v>
      </c>
      <c r="R456" s="1">
        <v>124</v>
      </c>
      <c r="S456" s="1">
        <v>40</v>
      </c>
      <c r="T456" s="1">
        <v>669</v>
      </c>
      <c r="U456" s="1">
        <v>1406</v>
      </c>
      <c r="V456" s="1">
        <v>1999</v>
      </c>
      <c r="W456" s="1">
        <v>316</v>
      </c>
      <c r="X456" s="1">
        <v>5</v>
      </c>
      <c r="Y456" s="1">
        <v>4</v>
      </c>
      <c r="Z456" s="1">
        <v>17</v>
      </c>
      <c r="AD456" s="1">
        <v>18</v>
      </c>
      <c r="AF456" s="1">
        <v>2</v>
      </c>
      <c r="AG456" s="1">
        <v>2</v>
      </c>
      <c r="AH456" s="1">
        <v>1</v>
      </c>
      <c r="AK456" s="7">
        <f t="shared" si="270"/>
        <v>4</v>
      </c>
      <c r="AL456" s="7">
        <f t="shared" si="271"/>
        <v>8</v>
      </c>
      <c r="AM456" s="7">
        <f t="shared" si="272"/>
        <v>9</v>
      </c>
      <c r="AN456" s="2">
        <f t="shared" si="273"/>
        <v>6.8650879860960246E-2</v>
      </c>
      <c r="AO456" s="2">
        <f t="shared" si="274"/>
        <v>1.0862480990658267E-3</v>
      </c>
      <c r="AP456" s="2">
        <f t="shared" si="275"/>
        <v>8.6899847925266127E-4</v>
      </c>
      <c r="AR456" t="str">
        <f t="shared" si="276"/>
        <v>Ware</v>
      </c>
      <c r="AS456" t="s">
        <v>1533</v>
      </c>
      <c r="AT456" s="184">
        <v>1</v>
      </c>
      <c r="AV456" s="97">
        <v>13</v>
      </c>
      <c r="AW456" s="99">
        <v>299</v>
      </c>
      <c r="AX456" s="105">
        <f t="shared" si="277"/>
        <v>13299</v>
      </c>
      <c r="AZ456" s="7" t="s">
        <v>2951</v>
      </c>
      <c r="BA456" t="s">
        <v>3184</v>
      </c>
    </row>
    <row r="457" spans="1:53" hidden="1" outlineLevel="1">
      <c r="A457" t="s">
        <v>1140</v>
      </c>
      <c r="B457" t="s">
        <v>1533</v>
      </c>
      <c r="C457" s="1">
        <f t="shared" si="263"/>
        <v>631</v>
      </c>
      <c r="D457" s="7">
        <f>IF(R457&gt;0,RANK(R457,(R457:T457,U457:AI457)),0)</f>
        <v>5</v>
      </c>
      <c r="E457" s="7">
        <f>IF(S457&gt;0,RANK(S457,(R457:T457,U457:AI457)),0)</f>
        <v>6</v>
      </c>
      <c r="F457" s="7">
        <f>IF(T457&gt;0,RANK(T457,(R457:T457,U457:AI457)),0)</f>
        <v>3</v>
      </c>
      <c r="G457" s="7">
        <f>IF(U457&gt;0,RANK(U457,(R457:T457,U457:AI457)),0)</f>
        <v>2</v>
      </c>
      <c r="H457" s="7">
        <f t="shared" si="264"/>
        <v>1</v>
      </c>
      <c r="I457" s="49">
        <f t="shared" si="265"/>
        <v>115</v>
      </c>
      <c r="J457" s="177">
        <f t="shared" si="278"/>
        <v>0.18225039619651348</v>
      </c>
      <c r="K457" s="2"/>
      <c r="L457" s="2">
        <f t="shared" si="266"/>
        <v>2.0602218700475437E-2</v>
      </c>
      <c r="M457" s="2">
        <f t="shared" si="267"/>
        <v>3.1695721077654518E-3</v>
      </c>
      <c r="N457" s="2">
        <f t="shared" si="268"/>
        <v>0.15213946117274169</v>
      </c>
      <c r="O457" s="2">
        <f t="shared" si="262"/>
        <v>0.28843106180665612</v>
      </c>
      <c r="P457" s="2">
        <f t="shared" si="269"/>
        <v>0.47068145800316957</v>
      </c>
      <c r="Q457" s="2">
        <f t="shared" si="261"/>
        <v>6.4976228209191744E-2</v>
      </c>
      <c r="R457" s="1">
        <v>13</v>
      </c>
      <c r="S457" s="1">
        <v>2</v>
      </c>
      <c r="T457" s="1">
        <v>96</v>
      </c>
      <c r="U457" s="1">
        <v>182</v>
      </c>
      <c r="V457" s="1">
        <v>297</v>
      </c>
      <c r="W457" s="1">
        <v>35</v>
      </c>
      <c r="X457" s="1">
        <v>2</v>
      </c>
      <c r="Y457" s="1">
        <v>1</v>
      </c>
      <c r="Z457" s="1">
        <v>2</v>
      </c>
      <c r="AD457" s="1">
        <v>1</v>
      </c>
      <c r="AF457" s="1">
        <v>0</v>
      </c>
      <c r="AG457" s="1">
        <v>0</v>
      </c>
      <c r="AH457" s="1">
        <v>0</v>
      </c>
      <c r="AK457" s="7">
        <f t="shared" si="270"/>
        <v>4</v>
      </c>
      <c r="AL457" s="7">
        <f t="shared" si="271"/>
        <v>6</v>
      </c>
      <c r="AM457" s="7">
        <f t="shared" si="272"/>
        <v>9</v>
      </c>
      <c r="AN457" s="2">
        <f t="shared" si="273"/>
        <v>5.5467511885895403E-2</v>
      </c>
      <c r="AO457" s="2">
        <f t="shared" si="274"/>
        <v>3.1695721077654518E-3</v>
      </c>
      <c r="AP457" s="2">
        <f t="shared" si="275"/>
        <v>1.5847860538827259E-3</v>
      </c>
      <c r="AR457" t="str">
        <f t="shared" si="276"/>
        <v>Warren</v>
      </c>
      <c r="AS457" t="s">
        <v>1533</v>
      </c>
      <c r="AT457" s="184">
        <v>10</v>
      </c>
      <c r="AV457" s="97">
        <v>13</v>
      </c>
      <c r="AW457" s="99">
        <v>301</v>
      </c>
      <c r="AX457" s="105">
        <f t="shared" si="277"/>
        <v>13301</v>
      </c>
      <c r="AZ457" s="7" t="s">
        <v>2951</v>
      </c>
      <c r="BA457" t="s">
        <v>3184</v>
      </c>
    </row>
    <row r="458" spans="1:53" hidden="1" outlineLevel="1">
      <c r="A458" t="s">
        <v>637</v>
      </c>
      <c r="B458" t="s">
        <v>1533</v>
      </c>
      <c r="C458" s="1">
        <f t="shared" si="263"/>
        <v>2302</v>
      </c>
      <c r="D458" s="7">
        <f>IF(R458&gt;0,RANK(R458,(R458:T458,U458:AI458)),0)</f>
        <v>5</v>
      </c>
      <c r="E458" s="7">
        <f>IF(S458&gt;0,RANK(S458,(R458:T458,U458:AI458)),0)</f>
        <v>6</v>
      </c>
      <c r="F458" s="7">
        <f>IF(T458&gt;0,RANK(T458,(R458:T458,U458:AI458)),0)</f>
        <v>2</v>
      </c>
      <c r="G458" s="7">
        <f>IF(U458&gt;0,RANK(U458,(R458:T458,U458:AI458)),0)</f>
        <v>3</v>
      </c>
      <c r="H458" s="7">
        <f t="shared" si="264"/>
        <v>1</v>
      </c>
      <c r="I458" s="49">
        <f t="shared" si="265"/>
        <v>513</v>
      </c>
      <c r="J458" s="177">
        <f t="shared" si="278"/>
        <v>0.22284969591659426</v>
      </c>
      <c r="K458" s="2"/>
      <c r="L458" s="2">
        <f t="shared" si="266"/>
        <v>3.3883579496090353E-2</v>
      </c>
      <c r="M458" s="2">
        <f t="shared" si="267"/>
        <v>6.9504778453518675E-3</v>
      </c>
      <c r="N458" s="2">
        <f t="shared" si="268"/>
        <v>0.21807124239791487</v>
      </c>
      <c r="O458" s="2">
        <f t="shared" si="262"/>
        <v>0.21112076455256298</v>
      </c>
      <c r="P458" s="2">
        <f t="shared" si="269"/>
        <v>0.44092093831450913</v>
      </c>
      <c r="Q458" s="2">
        <f t="shared" si="261"/>
        <v>8.905299739357081E-2</v>
      </c>
      <c r="R458" s="1">
        <v>78</v>
      </c>
      <c r="S458" s="1">
        <v>16</v>
      </c>
      <c r="T458" s="1">
        <v>502</v>
      </c>
      <c r="U458" s="1">
        <v>486</v>
      </c>
      <c r="V458" s="1">
        <v>1015</v>
      </c>
      <c r="W458" s="1">
        <v>183</v>
      </c>
      <c r="X458" s="1">
        <v>2</v>
      </c>
      <c r="Y458" s="1">
        <v>4</v>
      </c>
      <c r="Z458" s="1">
        <v>3</v>
      </c>
      <c r="AD458" s="1">
        <v>7</v>
      </c>
      <c r="AF458" s="1">
        <v>1</v>
      </c>
      <c r="AG458" s="1">
        <v>5</v>
      </c>
      <c r="AH458" s="1">
        <v>0</v>
      </c>
      <c r="AK458" s="7">
        <f t="shared" si="270"/>
        <v>4</v>
      </c>
      <c r="AL458" s="7">
        <f t="shared" si="271"/>
        <v>9</v>
      </c>
      <c r="AM458" s="7">
        <f t="shared" si="272"/>
        <v>7</v>
      </c>
      <c r="AN458" s="2">
        <f t="shared" si="273"/>
        <v>7.9496090356211996E-2</v>
      </c>
      <c r="AO458" s="2">
        <f t="shared" si="274"/>
        <v>8.6880973066898344E-4</v>
      </c>
      <c r="AP458" s="2">
        <f t="shared" si="275"/>
        <v>1.7376194613379669E-3</v>
      </c>
      <c r="AR458" t="str">
        <f t="shared" si="276"/>
        <v>Washington</v>
      </c>
      <c r="AS458" t="s">
        <v>1533</v>
      </c>
      <c r="AT458" s="184">
        <v>10</v>
      </c>
      <c r="AV458" s="97">
        <v>13</v>
      </c>
      <c r="AW458" s="99">
        <v>303</v>
      </c>
      <c r="AX458" s="105">
        <f t="shared" si="277"/>
        <v>13303</v>
      </c>
      <c r="AZ458" s="7" t="s">
        <v>2951</v>
      </c>
      <c r="BA458" t="s">
        <v>3184</v>
      </c>
    </row>
    <row r="459" spans="1:53" hidden="1" outlineLevel="1">
      <c r="A459" t="s">
        <v>2146</v>
      </c>
      <c r="B459" t="s">
        <v>1533</v>
      </c>
      <c r="C459" s="1">
        <f t="shared" si="263"/>
        <v>4448</v>
      </c>
      <c r="D459" s="7">
        <f>IF(R459&gt;0,RANK(R459,(R459:T459,U459:AI459)),0)</f>
        <v>5</v>
      </c>
      <c r="E459" s="7">
        <f>IF(S459&gt;0,RANK(S459,(R459:T459,U459:AI459)),0)</f>
        <v>6</v>
      </c>
      <c r="F459" s="7">
        <f>IF(T459&gt;0,RANK(T459,(R459:T459,U459:AI459)),0)</f>
        <v>3</v>
      </c>
      <c r="G459" s="7">
        <f>IF(U459&gt;0,RANK(U459,(R459:T459,U459:AI459)),0)</f>
        <v>2</v>
      </c>
      <c r="H459" s="7">
        <f t="shared" si="264"/>
        <v>1</v>
      </c>
      <c r="I459" s="49">
        <f t="shared" si="265"/>
        <v>874</v>
      </c>
      <c r="J459" s="177">
        <f t="shared" si="278"/>
        <v>0.19649280575539568</v>
      </c>
      <c r="K459" s="2"/>
      <c r="L459" s="2">
        <f t="shared" si="266"/>
        <v>3.7095323741007193E-2</v>
      </c>
      <c r="M459" s="2">
        <f t="shared" si="267"/>
        <v>9.4424460431654679E-3</v>
      </c>
      <c r="N459" s="2">
        <f t="shared" si="268"/>
        <v>0.14973021582733814</v>
      </c>
      <c r="O459" s="2">
        <f t="shared" si="262"/>
        <v>0.26056654676258995</v>
      </c>
      <c r="P459" s="2">
        <f t="shared" si="269"/>
        <v>0.45705935251798563</v>
      </c>
      <c r="Q459" s="2">
        <f t="shared" si="261"/>
        <v>8.6106115107913606E-2</v>
      </c>
      <c r="R459" s="1">
        <v>165</v>
      </c>
      <c r="S459" s="1">
        <v>42</v>
      </c>
      <c r="T459" s="1">
        <v>666</v>
      </c>
      <c r="U459" s="1">
        <v>1159</v>
      </c>
      <c r="V459" s="1">
        <v>2033</v>
      </c>
      <c r="W459" s="1">
        <v>335</v>
      </c>
      <c r="X459" s="1">
        <v>2</v>
      </c>
      <c r="Y459" s="1">
        <v>5</v>
      </c>
      <c r="Z459" s="1">
        <v>13</v>
      </c>
      <c r="AD459" s="1">
        <v>18</v>
      </c>
      <c r="AF459" s="1">
        <v>2</v>
      </c>
      <c r="AG459" s="1">
        <v>6</v>
      </c>
      <c r="AH459" s="1">
        <v>2</v>
      </c>
      <c r="AK459" s="7">
        <f t="shared" si="270"/>
        <v>4</v>
      </c>
      <c r="AL459" s="7">
        <f t="shared" si="271"/>
        <v>9</v>
      </c>
      <c r="AM459" s="7">
        <f t="shared" si="272"/>
        <v>8</v>
      </c>
      <c r="AN459" s="2">
        <f t="shared" si="273"/>
        <v>7.5314748201438853E-2</v>
      </c>
      <c r="AO459" s="2">
        <f t="shared" si="274"/>
        <v>4.496402877697842E-4</v>
      </c>
      <c r="AP459" s="2">
        <f t="shared" si="275"/>
        <v>1.1241007194244604E-3</v>
      </c>
      <c r="AR459" t="str">
        <f t="shared" si="276"/>
        <v>Wayne</v>
      </c>
      <c r="AS459" t="s">
        <v>1533</v>
      </c>
      <c r="AT459" s="184">
        <v>1</v>
      </c>
      <c r="AV459" s="97">
        <v>13</v>
      </c>
      <c r="AW459" s="99">
        <v>305</v>
      </c>
      <c r="AX459" s="105">
        <f t="shared" si="277"/>
        <v>13305</v>
      </c>
      <c r="AZ459" s="7" t="s">
        <v>2951</v>
      </c>
      <c r="BA459" t="s">
        <v>3184</v>
      </c>
    </row>
    <row r="460" spans="1:53" hidden="1" outlineLevel="1">
      <c r="A460" t="s">
        <v>1040</v>
      </c>
      <c r="B460" t="s">
        <v>1533</v>
      </c>
      <c r="C460" s="1">
        <f t="shared" si="263"/>
        <v>369</v>
      </c>
      <c r="D460" s="7">
        <f>IF(R460&gt;0,RANK(R460,(R460:T460,U460:AI460)),0)</f>
        <v>5</v>
      </c>
      <c r="E460" s="7">
        <f>IF(S460&gt;0,RANK(S460,(R460:T460,U460:AI460)),0)</f>
        <v>8</v>
      </c>
      <c r="F460" s="7">
        <f>IF(T460&gt;0,RANK(T460,(R460:T460,U460:AI460)),0)</f>
        <v>3</v>
      </c>
      <c r="G460" s="7">
        <f>IF(U460&gt;0,RANK(U460,(R460:T460,U460:AI460)),0)</f>
        <v>2</v>
      </c>
      <c r="H460" s="7">
        <f t="shared" si="264"/>
        <v>1</v>
      </c>
      <c r="I460" s="49">
        <f t="shared" si="265"/>
        <v>106</v>
      </c>
      <c r="J460" s="177">
        <f t="shared" si="278"/>
        <v>0.2872628726287263</v>
      </c>
      <c r="K460" s="2"/>
      <c r="L460" s="2">
        <f t="shared" si="266"/>
        <v>3.7940379403794036E-2</v>
      </c>
      <c r="M460" s="2">
        <f t="shared" si="267"/>
        <v>5.4200542005420054E-3</v>
      </c>
      <c r="N460" s="2">
        <f t="shared" si="268"/>
        <v>0.12466124661246612</v>
      </c>
      <c r="O460" s="2">
        <f t="shared" si="262"/>
        <v>0.23035230352303523</v>
      </c>
      <c r="P460" s="2">
        <f t="shared" si="269"/>
        <v>0.51761517615176156</v>
      </c>
      <c r="Q460" s="2">
        <f t="shared" si="261"/>
        <v>8.4010840108400986E-2</v>
      </c>
      <c r="R460" s="1">
        <v>14</v>
      </c>
      <c r="S460" s="1">
        <v>2</v>
      </c>
      <c r="T460" s="1">
        <v>46</v>
      </c>
      <c r="U460" s="1">
        <v>85</v>
      </c>
      <c r="V460" s="1">
        <v>191</v>
      </c>
      <c r="W460" s="1">
        <v>24</v>
      </c>
      <c r="X460" s="1">
        <v>0</v>
      </c>
      <c r="Y460" s="1">
        <v>3</v>
      </c>
      <c r="Z460" s="1">
        <v>1</v>
      </c>
      <c r="AD460" s="1">
        <v>3</v>
      </c>
      <c r="AF460" s="1">
        <v>0</v>
      </c>
      <c r="AG460" s="1">
        <v>0</v>
      </c>
      <c r="AH460" s="1">
        <v>0</v>
      </c>
      <c r="AK460" s="7">
        <f t="shared" si="270"/>
        <v>4</v>
      </c>
      <c r="AL460" s="7">
        <f t="shared" si="271"/>
        <v>0</v>
      </c>
      <c r="AM460" s="7">
        <f t="shared" si="272"/>
        <v>6</v>
      </c>
      <c r="AN460" s="2">
        <f t="shared" si="273"/>
        <v>6.5040650406504072E-2</v>
      </c>
      <c r="AO460" s="2">
        <f t="shared" si="274"/>
        <v>0</v>
      </c>
      <c r="AP460" s="2">
        <f t="shared" si="275"/>
        <v>8.130081300813009E-3</v>
      </c>
      <c r="AR460" t="str">
        <f t="shared" si="276"/>
        <v>Webster</v>
      </c>
      <c r="AS460" t="s">
        <v>1533</v>
      </c>
      <c r="AT460" s="184">
        <v>2</v>
      </c>
      <c r="AV460" s="97">
        <v>13</v>
      </c>
      <c r="AW460" s="99">
        <v>307</v>
      </c>
      <c r="AX460" s="105">
        <f t="shared" si="277"/>
        <v>13307</v>
      </c>
      <c r="AZ460" s="7" t="s">
        <v>2951</v>
      </c>
      <c r="BA460" t="s">
        <v>3184</v>
      </c>
    </row>
    <row r="461" spans="1:53" hidden="1" outlineLevel="1">
      <c r="A461" t="s">
        <v>3256</v>
      </c>
      <c r="B461" t="s">
        <v>1533</v>
      </c>
      <c r="C461" s="1">
        <f t="shared" si="263"/>
        <v>565</v>
      </c>
      <c r="D461" s="7">
        <f>IF(R461&gt;0,RANK(R461,(R461:T461,U461:AI461)),0)</f>
        <v>5</v>
      </c>
      <c r="E461" s="7">
        <f>IF(S461&gt;0,RANK(S461,(R461:T461,U461:AI461)),0)</f>
        <v>6</v>
      </c>
      <c r="F461" s="7">
        <f>IF(T461&gt;0,RANK(T461,(R461:T461,U461:AI461)),0)</f>
        <v>3</v>
      </c>
      <c r="G461" s="7">
        <f>IF(U461&gt;0,RANK(U461,(R461:T461,U461:AI461)),0)</f>
        <v>2</v>
      </c>
      <c r="H461" s="7">
        <f t="shared" si="264"/>
        <v>1</v>
      </c>
      <c r="I461" s="49">
        <f t="shared" si="265"/>
        <v>167</v>
      </c>
      <c r="J461" s="177">
        <f t="shared" si="278"/>
        <v>0.29557522123893804</v>
      </c>
      <c r="K461" s="2"/>
      <c r="L461" s="2">
        <f t="shared" si="266"/>
        <v>2.6548672566371681E-2</v>
      </c>
      <c r="M461" s="2">
        <f t="shared" si="267"/>
        <v>7.0796460176991149E-3</v>
      </c>
      <c r="N461" s="2">
        <f t="shared" si="268"/>
        <v>0.1415929203539823</v>
      </c>
      <c r="O461" s="2">
        <f t="shared" si="262"/>
        <v>0.20530973451327433</v>
      </c>
      <c r="P461" s="2">
        <f t="shared" si="269"/>
        <v>0.50088495575221237</v>
      </c>
      <c r="Q461" s="2">
        <f t="shared" si="261"/>
        <v>0.11858407079646005</v>
      </c>
      <c r="R461" s="1">
        <v>15</v>
      </c>
      <c r="S461" s="1">
        <v>4</v>
      </c>
      <c r="T461" s="1">
        <v>80</v>
      </c>
      <c r="U461" s="1">
        <v>116</v>
      </c>
      <c r="V461" s="1">
        <v>283</v>
      </c>
      <c r="W461" s="1">
        <v>61</v>
      </c>
      <c r="X461" s="1">
        <v>0</v>
      </c>
      <c r="Y461" s="1">
        <v>1</v>
      </c>
      <c r="Z461" s="1">
        <v>1</v>
      </c>
      <c r="AD461" s="1">
        <v>3</v>
      </c>
      <c r="AF461" s="1">
        <v>0</v>
      </c>
      <c r="AG461" s="1">
        <v>1</v>
      </c>
      <c r="AH461" s="1">
        <v>0</v>
      </c>
      <c r="AK461" s="7">
        <f t="shared" si="270"/>
        <v>4</v>
      </c>
      <c r="AL461" s="7">
        <f t="shared" si="271"/>
        <v>0</v>
      </c>
      <c r="AM461" s="7">
        <f t="shared" si="272"/>
        <v>7</v>
      </c>
      <c r="AN461" s="2">
        <f t="shared" si="273"/>
        <v>0.1079646017699115</v>
      </c>
      <c r="AO461" s="2">
        <f t="shared" si="274"/>
        <v>0</v>
      </c>
      <c r="AP461" s="2">
        <f t="shared" si="275"/>
        <v>1.7699115044247787E-3</v>
      </c>
      <c r="AR461" t="str">
        <f t="shared" si="276"/>
        <v>Wheeler</v>
      </c>
      <c r="AS461" t="s">
        <v>1533</v>
      </c>
      <c r="AT461" s="184">
        <v>12</v>
      </c>
      <c r="AV461" s="97">
        <v>13</v>
      </c>
      <c r="AW461" s="99">
        <v>309</v>
      </c>
      <c r="AX461" s="105">
        <f t="shared" si="277"/>
        <v>13309</v>
      </c>
      <c r="AZ461" s="7" t="s">
        <v>2951</v>
      </c>
      <c r="BA461" t="s">
        <v>3184</v>
      </c>
    </row>
    <row r="462" spans="1:53" hidden="1" outlineLevel="1">
      <c r="A462" t="s">
        <v>2855</v>
      </c>
      <c r="B462" t="s">
        <v>1533</v>
      </c>
      <c r="C462" s="1">
        <f t="shared" si="263"/>
        <v>6007</v>
      </c>
      <c r="D462" s="7">
        <f>IF(R462&gt;0,RANK(R462,(R462:T462,U462:AI462)),0)</f>
        <v>5</v>
      </c>
      <c r="E462" s="7">
        <f>IF(S462&gt;0,RANK(S462,(R462:T462,U462:AI462)),0)</f>
        <v>6</v>
      </c>
      <c r="F462" s="7">
        <f>IF(T462&gt;0,RANK(T462,(R462:T462,U462:AI462)),0)</f>
        <v>3</v>
      </c>
      <c r="G462" s="7">
        <f>IF(U462&gt;0,RANK(U462,(R462:T462,U462:AI462)),0)</f>
        <v>2</v>
      </c>
      <c r="H462" s="7">
        <f t="shared" si="264"/>
        <v>1</v>
      </c>
      <c r="I462" s="49">
        <f t="shared" si="265"/>
        <v>1207</v>
      </c>
      <c r="J462" s="177">
        <f t="shared" si="278"/>
        <v>0.20093224571333446</v>
      </c>
      <c r="K462" s="2"/>
      <c r="L462" s="2">
        <f t="shared" si="266"/>
        <v>3.8788080572665223E-2</v>
      </c>
      <c r="M462" s="2">
        <f t="shared" si="267"/>
        <v>3.995338771433328E-3</v>
      </c>
      <c r="N462" s="2">
        <f t="shared" si="268"/>
        <v>0.17462959880139836</v>
      </c>
      <c r="O462" s="2">
        <f t="shared" si="262"/>
        <v>0.2520392874979191</v>
      </c>
      <c r="P462" s="2">
        <f t="shared" si="269"/>
        <v>0.45297153321125355</v>
      </c>
      <c r="Q462" s="2">
        <f t="shared" si="261"/>
        <v>7.7576161145330336E-2</v>
      </c>
      <c r="R462" s="1">
        <v>233</v>
      </c>
      <c r="S462" s="1">
        <v>24</v>
      </c>
      <c r="T462" s="1">
        <v>1049</v>
      </c>
      <c r="U462" s="1">
        <v>1514</v>
      </c>
      <c r="V462" s="1">
        <v>2721</v>
      </c>
      <c r="W462" s="1">
        <v>421</v>
      </c>
      <c r="X462" s="1">
        <v>5</v>
      </c>
      <c r="Y462" s="1">
        <v>7</v>
      </c>
      <c r="Z462" s="1">
        <v>11</v>
      </c>
      <c r="AD462" s="1">
        <v>21</v>
      </c>
      <c r="AF462" s="1">
        <v>0</v>
      </c>
      <c r="AG462" s="1">
        <v>0</v>
      </c>
      <c r="AH462" s="1">
        <v>1</v>
      </c>
      <c r="AK462" s="7">
        <f t="shared" si="270"/>
        <v>4</v>
      </c>
      <c r="AL462" s="7">
        <f t="shared" si="271"/>
        <v>9</v>
      </c>
      <c r="AM462" s="7">
        <f t="shared" si="272"/>
        <v>8</v>
      </c>
      <c r="AN462" s="2">
        <f t="shared" si="273"/>
        <v>7.0084900948892956E-2</v>
      </c>
      <c r="AO462" s="2">
        <f t="shared" si="274"/>
        <v>8.3236224404861E-4</v>
      </c>
      <c r="AP462" s="2">
        <f t="shared" si="275"/>
        <v>1.165307141668054E-3</v>
      </c>
      <c r="AR462" t="str">
        <f t="shared" si="276"/>
        <v>White</v>
      </c>
      <c r="AS462" t="s">
        <v>1533</v>
      </c>
      <c r="AT462" s="184">
        <v>9</v>
      </c>
      <c r="AV462" s="97">
        <v>13</v>
      </c>
      <c r="AW462" s="99">
        <v>311</v>
      </c>
      <c r="AX462" s="105">
        <f t="shared" si="277"/>
        <v>13311</v>
      </c>
      <c r="AZ462" s="7" t="s">
        <v>2951</v>
      </c>
      <c r="BA462" t="s">
        <v>3184</v>
      </c>
    </row>
    <row r="463" spans="1:53" hidden="1" outlineLevel="1">
      <c r="A463" t="s">
        <v>3135</v>
      </c>
      <c r="B463" t="s">
        <v>1533</v>
      </c>
      <c r="C463" s="1">
        <f t="shared" si="263"/>
        <v>12778</v>
      </c>
      <c r="D463" s="7">
        <f>IF(R463&gt;0,RANK(R463,(R463:T463,U463:AI463)),0)</f>
        <v>5</v>
      </c>
      <c r="E463" s="7">
        <f>IF(S463&gt;0,RANK(S463,(R463:T463,U463:AI463)),0)</f>
        <v>6</v>
      </c>
      <c r="F463" s="7">
        <f>IF(T463&gt;0,RANK(T463,(R463:T463,U463:AI463)),0)</f>
        <v>2</v>
      </c>
      <c r="G463" s="7">
        <f>IF(U463&gt;0,RANK(U463,(R463:T463,U463:AI463)),0)</f>
        <v>3</v>
      </c>
      <c r="H463" s="7">
        <f t="shared" si="264"/>
        <v>1</v>
      </c>
      <c r="I463" s="49">
        <f t="shared" si="265"/>
        <v>3284</v>
      </c>
      <c r="J463" s="177">
        <f t="shared" si="278"/>
        <v>0.25700422601346062</v>
      </c>
      <c r="K463" s="2"/>
      <c r="L463" s="2">
        <f t="shared" si="266"/>
        <v>4.3512286742839253E-2</v>
      </c>
      <c r="M463" s="2">
        <f t="shared" si="267"/>
        <v>5.5564251056503368E-3</v>
      </c>
      <c r="N463" s="2">
        <f t="shared" si="268"/>
        <v>0.2092659258099859</v>
      </c>
      <c r="O463" s="2">
        <f t="shared" si="262"/>
        <v>0.1799186101111285</v>
      </c>
      <c r="P463" s="2">
        <f t="shared" si="269"/>
        <v>0.46627015182344655</v>
      </c>
      <c r="Q463" s="2">
        <f t="shared" si="261"/>
        <v>9.5476600406949386E-2</v>
      </c>
      <c r="R463" s="1">
        <v>556</v>
      </c>
      <c r="S463" s="1">
        <v>71</v>
      </c>
      <c r="T463" s="1">
        <v>2674</v>
      </c>
      <c r="U463" s="1">
        <v>2299</v>
      </c>
      <c r="V463" s="1">
        <v>5958</v>
      </c>
      <c r="W463" s="1">
        <v>1139</v>
      </c>
      <c r="X463" s="1">
        <v>4</v>
      </c>
      <c r="Y463" s="1">
        <v>10</v>
      </c>
      <c r="Z463" s="1">
        <v>32</v>
      </c>
      <c r="AD463" s="1">
        <v>23</v>
      </c>
      <c r="AF463" s="1">
        <v>5</v>
      </c>
      <c r="AG463" s="1">
        <v>2</v>
      </c>
      <c r="AH463" s="1">
        <v>5</v>
      </c>
      <c r="AK463" s="7">
        <f t="shared" si="270"/>
        <v>4</v>
      </c>
      <c r="AL463" s="7">
        <f t="shared" si="271"/>
        <v>9</v>
      </c>
      <c r="AM463" s="7">
        <f t="shared" si="272"/>
        <v>8</v>
      </c>
      <c r="AN463" s="2">
        <f t="shared" si="273"/>
        <v>8.9137580215996243E-2</v>
      </c>
      <c r="AO463" s="2">
        <f t="shared" si="274"/>
        <v>3.1303803412114571E-4</v>
      </c>
      <c r="AP463" s="2">
        <f t="shared" si="275"/>
        <v>7.8259508530286435E-4</v>
      </c>
      <c r="AR463" t="str">
        <f t="shared" si="276"/>
        <v>Whitfield</v>
      </c>
      <c r="AS463" t="s">
        <v>1533</v>
      </c>
      <c r="AT463" s="184">
        <v>14</v>
      </c>
      <c r="AV463" s="97">
        <v>13</v>
      </c>
      <c r="AW463" s="99">
        <v>313</v>
      </c>
      <c r="AX463" s="105">
        <f t="shared" si="277"/>
        <v>13313</v>
      </c>
      <c r="AZ463" s="7" t="s">
        <v>2951</v>
      </c>
      <c r="BA463" t="s">
        <v>3184</v>
      </c>
    </row>
    <row r="464" spans="1:53" hidden="1" outlineLevel="1">
      <c r="A464" t="s">
        <v>1103</v>
      </c>
      <c r="B464" t="s">
        <v>1533</v>
      </c>
      <c r="C464" s="1">
        <f t="shared" si="263"/>
        <v>1092</v>
      </c>
      <c r="D464" s="7">
        <f>IF(R464&gt;0,RANK(R464,(R464:T464,U464:AI464)),0)</f>
        <v>5</v>
      </c>
      <c r="E464" s="7">
        <f>IF(S464&gt;0,RANK(S464,(R464:T464,U464:AI464)),0)</f>
        <v>6</v>
      </c>
      <c r="F464" s="7">
        <f>IF(T464&gt;0,RANK(T464,(R464:T464,U464:AI464)),0)</f>
        <v>3</v>
      </c>
      <c r="G464" s="7">
        <f>IF(U464&gt;0,RANK(U464,(R464:T464,U464:AI464)),0)</f>
        <v>2</v>
      </c>
      <c r="H464" s="7">
        <f t="shared" si="264"/>
        <v>1</v>
      </c>
      <c r="I464" s="49">
        <f t="shared" si="265"/>
        <v>311</v>
      </c>
      <c r="J464" s="177">
        <f t="shared" si="278"/>
        <v>0.28479853479853479</v>
      </c>
      <c r="K464" s="2"/>
      <c r="L464" s="2">
        <f t="shared" si="266"/>
        <v>1.6483516483516484E-2</v>
      </c>
      <c r="M464" s="2">
        <f t="shared" si="267"/>
        <v>6.41025641025641E-3</v>
      </c>
      <c r="N464" s="2">
        <f t="shared" si="268"/>
        <v>9.5238095238095233E-2</v>
      </c>
      <c r="O464" s="2">
        <f t="shared" si="262"/>
        <v>0.26739926739926739</v>
      </c>
      <c r="P464" s="2">
        <f t="shared" si="269"/>
        <v>0.55219780219780223</v>
      </c>
      <c r="Q464" s="2">
        <f t="shared" si="261"/>
        <v>6.2271062271062272E-2</v>
      </c>
      <c r="R464" s="1">
        <v>18</v>
      </c>
      <c r="S464" s="1">
        <v>7</v>
      </c>
      <c r="T464" s="1">
        <v>104</v>
      </c>
      <c r="U464" s="1">
        <v>292</v>
      </c>
      <c r="V464" s="1">
        <v>603</v>
      </c>
      <c r="W464" s="1">
        <v>59</v>
      </c>
      <c r="X464" s="1">
        <v>0</v>
      </c>
      <c r="Y464" s="1">
        <v>2</v>
      </c>
      <c r="Z464" s="1">
        <v>2</v>
      </c>
      <c r="AD464" s="1">
        <v>5</v>
      </c>
      <c r="AF464" s="1">
        <v>0</v>
      </c>
      <c r="AG464" s="1">
        <v>0</v>
      </c>
      <c r="AH464" s="1">
        <v>0</v>
      </c>
      <c r="AK464" s="7">
        <f t="shared" si="270"/>
        <v>4</v>
      </c>
      <c r="AL464" s="7">
        <f t="shared" si="271"/>
        <v>0</v>
      </c>
      <c r="AM464" s="7">
        <f t="shared" si="272"/>
        <v>7</v>
      </c>
      <c r="AN464" s="2">
        <f t="shared" si="273"/>
        <v>5.4029304029304032E-2</v>
      </c>
      <c r="AO464" s="2">
        <f t="shared" si="274"/>
        <v>0</v>
      </c>
      <c r="AP464" s="2">
        <f t="shared" si="275"/>
        <v>1.8315018315018315E-3</v>
      </c>
      <c r="AR464" t="str">
        <f t="shared" si="276"/>
        <v>Wilcox</v>
      </c>
      <c r="AS464" t="s">
        <v>1533</v>
      </c>
      <c r="AT464" s="184">
        <v>8</v>
      </c>
      <c r="AV464" s="97">
        <v>13</v>
      </c>
      <c r="AW464" s="99">
        <v>315</v>
      </c>
      <c r="AX464" s="105">
        <f t="shared" si="277"/>
        <v>13315</v>
      </c>
      <c r="AZ464" s="7" t="s">
        <v>2951</v>
      </c>
      <c r="BA464" t="s">
        <v>3184</v>
      </c>
    </row>
    <row r="465" spans="1:72" hidden="1" outlineLevel="1">
      <c r="A465" t="s">
        <v>946</v>
      </c>
      <c r="B465" t="s">
        <v>1533</v>
      </c>
      <c r="C465" s="1">
        <f t="shared" si="263"/>
        <v>1511</v>
      </c>
      <c r="D465" s="7">
        <f>IF(R465&gt;0,RANK(R465,(R465:T465,U465:AI465)),0)</f>
        <v>5</v>
      </c>
      <c r="E465" s="7">
        <f>IF(S465&gt;0,RANK(S465,(R465:T465,U465:AI465)),0)</f>
        <v>6</v>
      </c>
      <c r="F465" s="7">
        <f>IF(T465&gt;0,RANK(T465,(R465:T465,U465:AI465)),0)</f>
        <v>3</v>
      </c>
      <c r="G465" s="7">
        <f>IF(U465&gt;0,RANK(U465,(R465:T465,U465:AI465)),0)</f>
        <v>2</v>
      </c>
      <c r="H465" s="7">
        <f t="shared" si="264"/>
        <v>1</v>
      </c>
      <c r="I465" s="49">
        <f t="shared" si="265"/>
        <v>402</v>
      </c>
      <c r="J465" s="177">
        <f t="shared" si="278"/>
        <v>0.26604897418927864</v>
      </c>
      <c r="K465" s="2"/>
      <c r="L465" s="2">
        <f t="shared" si="266"/>
        <v>3.1767041694242222E-2</v>
      </c>
      <c r="M465" s="2">
        <f t="shared" si="267"/>
        <v>5.9563203176704171E-3</v>
      </c>
      <c r="N465" s="2">
        <f t="shared" si="268"/>
        <v>0.18464592984778291</v>
      </c>
      <c r="O465" s="2">
        <f t="shared" si="262"/>
        <v>0.21972203838517537</v>
      </c>
      <c r="P465" s="2">
        <f t="shared" si="269"/>
        <v>0.48577101257445399</v>
      </c>
      <c r="Q465" s="2">
        <f t="shared" si="261"/>
        <v>7.2137657180674997E-2</v>
      </c>
      <c r="R465" s="1">
        <v>48</v>
      </c>
      <c r="S465" s="1">
        <v>9</v>
      </c>
      <c r="T465" s="1">
        <v>279</v>
      </c>
      <c r="U465" s="1">
        <v>332</v>
      </c>
      <c r="V465" s="1">
        <v>734</v>
      </c>
      <c r="W465" s="1">
        <v>95</v>
      </c>
      <c r="X465" s="1">
        <v>3</v>
      </c>
      <c r="Y465" s="1">
        <v>2</v>
      </c>
      <c r="Z465" s="1">
        <v>3</v>
      </c>
      <c r="AD465" s="1">
        <v>4</v>
      </c>
      <c r="AF465" s="1">
        <v>1</v>
      </c>
      <c r="AG465" s="1">
        <v>1</v>
      </c>
      <c r="AH465" s="1">
        <v>0</v>
      </c>
      <c r="AK465" s="7">
        <f t="shared" si="270"/>
        <v>4</v>
      </c>
      <c r="AL465" s="7">
        <f t="shared" si="271"/>
        <v>7</v>
      </c>
      <c r="AM465" s="7">
        <f t="shared" si="272"/>
        <v>9</v>
      </c>
      <c r="AN465" s="2">
        <f t="shared" si="273"/>
        <v>6.2872270019854404E-2</v>
      </c>
      <c r="AO465" s="2">
        <f t="shared" si="274"/>
        <v>1.9854401058901389E-3</v>
      </c>
      <c r="AP465" s="2">
        <f t="shared" si="275"/>
        <v>1.3236267372600927E-3</v>
      </c>
      <c r="AR465" t="str">
        <f t="shared" si="276"/>
        <v>Wilkes</v>
      </c>
      <c r="AS465" t="s">
        <v>1533</v>
      </c>
      <c r="AT465" s="184">
        <v>10</v>
      </c>
      <c r="AV465" s="97">
        <v>13</v>
      </c>
      <c r="AW465" s="99">
        <v>317</v>
      </c>
      <c r="AX465" s="105">
        <f t="shared" si="277"/>
        <v>13317</v>
      </c>
      <c r="AZ465" s="7" t="s">
        <v>2951</v>
      </c>
      <c r="BA465" t="s">
        <v>3184</v>
      </c>
    </row>
    <row r="466" spans="1:72" hidden="1" outlineLevel="1">
      <c r="A466" t="s">
        <v>44</v>
      </c>
      <c r="B466" t="s">
        <v>1533</v>
      </c>
      <c r="C466" s="1">
        <f t="shared" si="263"/>
        <v>1284</v>
      </c>
      <c r="D466" s="7">
        <f>IF(R466&gt;0,RANK(R466,(R466:T466,U466:AI466)),0)</f>
        <v>5</v>
      </c>
      <c r="E466" s="7">
        <f>IF(S466&gt;0,RANK(S466,(R466:T466,U466:AI466)),0)</f>
        <v>6</v>
      </c>
      <c r="F466" s="7">
        <f>IF(T466&gt;0,RANK(T466,(R466:T466,U466:AI466)),0)</f>
        <v>3</v>
      </c>
      <c r="G466" s="7">
        <f>IF(U466&gt;0,RANK(U466,(R466:T466,U466:AI466)),0)</f>
        <v>2</v>
      </c>
      <c r="H466" s="7">
        <f t="shared" si="264"/>
        <v>1</v>
      </c>
      <c r="I466" s="49">
        <f t="shared" si="265"/>
        <v>278</v>
      </c>
      <c r="J466" s="177">
        <f t="shared" si="278"/>
        <v>0.21651090342679127</v>
      </c>
      <c r="K466" s="2"/>
      <c r="L466" s="2">
        <f t="shared" si="266"/>
        <v>2.6479750778816199E-2</v>
      </c>
      <c r="M466" s="2">
        <f t="shared" si="267"/>
        <v>7.7881619937694704E-3</v>
      </c>
      <c r="N466" s="2">
        <f t="shared" si="268"/>
        <v>0.1292834890965732</v>
      </c>
      <c r="O466" s="2">
        <f t="shared" si="262"/>
        <v>0.25934579439252337</v>
      </c>
      <c r="P466" s="2">
        <f t="shared" si="269"/>
        <v>0.47585669781931467</v>
      </c>
      <c r="Q466" s="2">
        <f t="shared" si="261"/>
        <v>0.10124610591900324</v>
      </c>
      <c r="R466" s="1">
        <v>34</v>
      </c>
      <c r="S466" s="1">
        <v>10</v>
      </c>
      <c r="T466" s="1">
        <v>166</v>
      </c>
      <c r="U466" s="1">
        <v>333</v>
      </c>
      <c r="V466" s="1">
        <v>611</v>
      </c>
      <c r="W466" s="1">
        <v>115</v>
      </c>
      <c r="X466" s="1">
        <v>0</v>
      </c>
      <c r="Y466" s="1">
        <v>1</v>
      </c>
      <c r="Z466" s="1">
        <v>4</v>
      </c>
      <c r="AD466" s="1">
        <v>8</v>
      </c>
      <c r="AF466" s="1">
        <v>1</v>
      </c>
      <c r="AG466" s="1">
        <v>0</v>
      </c>
      <c r="AH466" s="1">
        <v>1</v>
      </c>
      <c r="AK466" s="7">
        <f t="shared" si="270"/>
        <v>4</v>
      </c>
      <c r="AL466" s="7">
        <f t="shared" si="271"/>
        <v>0</v>
      </c>
      <c r="AM466" s="7">
        <f t="shared" si="272"/>
        <v>8</v>
      </c>
      <c r="AN466" s="2">
        <f t="shared" si="273"/>
        <v>8.9563862928348906E-2</v>
      </c>
      <c r="AO466" s="2">
        <f t="shared" si="274"/>
        <v>0</v>
      </c>
      <c r="AP466" s="2">
        <f t="shared" si="275"/>
        <v>7.7881619937694702E-4</v>
      </c>
      <c r="AR466" t="str">
        <f t="shared" si="276"/>
        <v>Wilkinson</v>
      </c>
      <c r="AS466" t="s">
        <v>1533</v>
      </c>
      <c r="AT466" s="184">
        <v>8</v>
      </c>
      <c r="AV466" s="97">
        <v>13</v>
      </c>
      <c r="AW466" s="99">
        <v>319</v>
      </c>
      <c r="AX466" s="105">
        <f t="shared" si="277"/>
        <v>13319</v>
      </c>
      <c r="AZ466" s="7" t="s">
        <v>2951</v>
      </c>
      <c r="BA466" t="s">
        <v>3184</v>
      </c>
    </row>
    <row r="467" spans="1:72" hidden="1" outlineLevel="1">
      <c r="A467" t="s">
        <v>174</v>
      </c>
      <c r="B467" t="s">
        <v>1533</v>
      </c>
      <c r="C467" s="1">
        <f t="shared" si="263"/>
        <v>3431</v>
      </c>
      <c r="D467" s="7">
        <f>IF(R467&gt;0,RANK(R467,(R467:T467,U467:AI467)),0)</f>
        <v>5</v>
      </c>
      <c r="E467" s="7">
        <f>IF(S467&gt;0,RANK(S467,(R467:T467,U467:AI467)),0)</f>
        <v>6</v>
      </c>
      <c r="F467" s="7">
        <f>IF(T467&gt;0,RANK(T467,(R467:T467,U467:AI467)),0)</f>
        <v>3</v>
      </c>
      <c r="G467" s="7">
        <f>IF(U467&gt;0,RANK(U467,(R467:T467,U467:AI467)),0)</f>
        <v>2</v>
      </c>
      <c r="H467" s="7">
        <f t="shared" si="264"/>
        <v>1</v>
      </c>
      <c r="I467" s="49">
        <f t="shared" si="265"/>
        <v>1061</v>
      </c>
      <c r="J467" s="177">
        <f t="shared" si="278"/>
        <v>0.30923928883707374</v>
      </c>
      <c r="K467" s="2"/>
      <c r="L467" s="2">
        <f t="shared" si="266"/>
        <v>2.6522879626930923E-2</v>
      </c>
      <c r="M467" s="2">
        <f t="shared" si="267"/>
        <v>1.1075488195861264E-2</v>
      </c>
      <c r="N467" s="2">
        <f t="shared" si="268"/>
        <v>9.4724570096181876E-2</v>
      </c>
      <c r="O467" s="2">
        <f t="shared" si="262"/>
        <v>0.2430778198775867</v>
      </c>
      <c r="P467" s="2">
        <f t="shared" si="269"/>
        <v>0.55231710871466044</v>
      </c>
      <c r="Q467" s="2">
        <f t="shared" si="261"/>
        <v>7.2282133488778877E-2</v>
      </c>
      <c r="R467" s="1">
        <v>91</v>
      </c>
      <c r="S467" s="1">
        <v>38</v>
      </c>
      <c r="T467" s="1">
        <v>325</v>
      </c>
      <c r="U467" s="1">
        <v>834</v>
      </c>
      <c r="V467" s="1">
        <v>1895</v>
      </c>
      <c r="W467" s="1">
        <v>220</v>
      </c>
      <c r="X467" s="1">
        <v>3</v>
      </c>
      <c r="Y467" s="1">
        <v>5</v>
      </c>
      <c r="Z467" s="1">
        <v>7</v>
      </c>
      <c r="AD467" s="1">
        <v>10</v>
      </c>
      <c r="AF467" s="1">
        <v>1</v>
      </c>
      <c r="AG467" s="1">
        <v>0</v>
      </c>
      <c r="AH467" s="1">
        <v>2</v>
      </c>
      <c r="AK467" s="7">
        <f t="shared" si="270"/>
        <v>4</v>
      </c>
      <c r="AL467" s="7">
        <f t="shared" si="271"/>
        <v>9</v>
      </c>
      <c r="AM467" s="7">
        <f t="shared" si="272"/>
        <v>8</v>
      </c>
      <c r="AN467" s="2">
        <f t="shared" si="273"/>
        <v>6.4121247449723112E-2</v>
      </c>
      <c r="AO467" s="2">
        <f t="shared" si="274"/>
        <v>8.7438064704167882E-4</v>
      </c>
      <c r="AP467" s="2">
        <f t="shared" si="275"/>
        <v>1.457301078402798E-3</v>
      </c>
      <c r="AR467" t="str">
        <f t="shared" si="276"/>
        <v>Worth</v>
      </c>
      <c r="AS467" t="s">
        <v>1533</v>
      </c>
      <c r="AT467" s="184">
        <v>8</v>
      </c>
      <c r="AV467" s="97">
        <v>13</v>
      </c>
      <c r="AW467" s="99">
        <v>321</v>
      </c>
      <c r="AX467" s="105">
        <f t="shared" si="277"/>
        <v>13321</v>
      </c>
      <c r="AZ467" s="7" t="s">
        <v>2951</v>
      </c>
      <c r="BA467" t="s">
        <v>3184</v>
      </c>
    </row>
    <row r="468" spans="1:72" collapsed="1">
      <c r="A468" t="s">
        <v>3235</v>
      </c>
      <c r="B468" t="s">
        <v>1105</v>
      </c>
      <c r="C468" s="1">
        <f t="shared" si="263"/>
        <v>1295964</v>
      </c>
      <c r="D468" s="7">
        <f>IF(R468&gt;0,RANK(R468,(R468:T468,U468:AI468)),0)</f>
        <v>5</v>
      </c>
      <c r="E468" s="7">
        <f>IF(S468&gt;0,RANK(S468,(R468:T468,U468:AI468)),0)</f>
        <v>6</v>
      </c>
      <c r="F468" s="7">
        <f>IF(T468&gt;0,RANK(T468,(R468:T468,U468:AI468)),0)</f>
        <v>2</v>
      </c>
      <c r="G468" s="7">
        <f>IF(U468&gt;0,RANK(U468,(R468:T468,U468:AI468)),0)</f>
        <v>3</v>
      </c>
      <c r="H468" s="7">
        <f t="shared" si="264"/>
        <v>1</v>
      </c>
      <c r="I468" s="49">
        <f t="shared" si="265"/>
        <v>186158</v>
      </c>
      <c r="J468" s="177">
        <f t="shared" si="278"/>
        <v>0.14364442222160492</v>
      </c>
      <c r="K468" s="2"/>
      <c r="L468" s="2">
        <f t="shared" si="266"/>
        <v>5.594908500544768E-2</v>
      </c>
      <c r="M468" s="2">
        <f t="shared" si="267"/>
        <v>5.9307202977860497E-3</v>
      </c>
      <c r="N468" s="2">
        <f t="shared" si="268"/>
        <v>0.24447901330592517</v>
      </c>
      <c r="O468" s="2">
        <f t="shared" si="262"/>
        <v>0.23599961110030834</v>
      </c>
      <c r="P468" s="2">
        <f t="shared" si="269"/>
        <v>0.38812343552753009</v>
      </c>
      <c r="Q468" s="2">
        <f t="shared" si="261"/>
        <v>6.951813476300267E-2</v>
      </c>
      <c r="R468" s="1">
        <f t="shared" ref="R468:W468" si="279">SUM(R309:R467)</f>
        <v>72508</v>
      </c>
      <c r="S468" s="1">
        <f t="shared" si="279"/>
        <v>7686</v>
      </c>
      <c r="T468" s="1">
        <f t="shared" si="279"/>
        <v>316836</v>
      </c>
      <c r="U468" s="1">
        <f t="shared" si="279"/>
        <v>305847</v>
      </c>
      <c r="V468" s="1">
        <f t="shared" si="279"/>
        <v>502994</v>
      </c>
      <c r="W468" s="1">
        <f t="shared" si="279"/>
        <v>80723</v>
      </c>
      <c r="X468" s="1">
        <f>SUM(X309:X467)</f>
        <v>1146</v>
      </c>
      <c r="Y468" s="1">
        <f>SUM(Y309:Y467)</f>
        <v>1486</v>
      </c>
      <c r="Z468" s="1">
        <f>SUM(Z309:Z467)</f>
        <v>2910</v>
      </c>
      <c r="AD468" s="1">
        <f>SUM(AD309:AD467)</f>
        <v>2625</v>
      </c>
      <c r="AF468" s="1">
        <f>SUM(AF309:AF467)</f>
        <v>539</v>
      </c>
      <c r="AG468" s="1">
        <f>SUM(AG309:AG467)</f>
        <v>428</v>
      </c>
      <c r="AH468" s="1">
        <f>SUM(AH309:AH467)</f>
        <v>236</v>
      </c>
      <c r="AK468" s="7">
        <f t="shared" si="270"/>
        <v>4</v>
      </c>
      <c r="AL468" s="7">
        <f t="shared" si="271"/>
        <v>9</v>
      </c>
      <c r="AM468" s="7">
        <f t="shared" si="272"/>
        <v>8</v>
      </c>
      <c r="AN468" s="2">
        <f t="shared" si="273"/>
        <v>6.2287995654200269E-2</v>
      </c>
      <c r="AO468" s="2">
        <f t="shared" si="274"/>
        <v>8.8428382269877871E-4</v>
      </c>
      <c r="AP468" s="2">
        <f t="shared" si="275"/>
        <v>1.1466367892935298E-3</v>
      </c>
      <c r="AR468" t="str">
        <f t="shared" si="276"/>
        <v>Georgia</v>
      </c>
      <c r="AS468" t="s">
        <v>1105</v>
      </c>
      <c r="AT468" s="184"/>
      <c r="AV468" s="97">
        <v>13</v>
      </c>
      <c r="AW468" s="99"/>
      <c r="AX468" s="97">
        <v>13</v>
      </c>
      <c r="AZ468" s="7" t="s">
        <v>1619</v>
      </c>
      <c r="BA468" t="s">
        <v>3184</v>
      </c>
    </row>
    <row r="469" spans="1:72" s="151" customFormat="1">
      <c r="C469" s="1"/>
      <c r="D469" s="7"/>
      <c r="E469" s="7"/>
      <c r="F469" s="7"/>
      <c r="G469" s="7"/>
      <c r="H469" s="7"/>
      <c r="I469" s="49"/>
      <c r="J469" s="177"/>
      <c r="K469" s="2"/>
      <c r="L469" s="2"/>
      <c r="M469" s="2"/>
      <c r="N469" s="2"/>
      <c r="O469" s="2"/>
      <c r="P469" s="2"/>
      <c r="Q469" s="2"/>
      <c r="R469" s="1"/>
      <c r="S469" s="1"/>
      <c r="T469" s="1"/>
      <c r="U469" s="1"/>
      <c r="V469" s="1"/>
      <c r="W469" s="1"/>
      <c r="X469" s="1"/>
      <c r="Y469" s="1"/>
      <c r="Z469" s="1"/>
      <c r="AA469" s="1"/>
      <c r="AB469" s="1"/>
      <c r="AC469" s="1"/>
      <c r="AD469" s="1"/>
      <c r="AE469" s="1"/>
      <c r="AF469" s="1"/>
      <c r="AG469" s="1"/>
      <c r="AH469" s="1"/>
      <c r="AI469" s="1"/>
      <c r="AJ469" s="1"/>
      <c r="AK469" s="7"/>
      <c r="AL469" s="7"/>
      <c r="AM469" s="7"/>
      <c r="AN469" s="2"/>
      <c r="AO469" s="2"/>
      <c r="AP469" s="2"/>
      <c r="AQ469" s="2"/>
      <c r="AT469" s="184"/>
      <c r="AV469" s="97"/>
      <c r="AW469" s="99"/>
      <c r="AX469" s="105"/>
      <c r="AZ469" s="7"/>
      <c r="BA469" s="181"/>
      <c r="BN469" s="1"/>
      <c r="BT469" s="1"/>
    </row>
    <row r="470" spans="1:72" s="151" customFormat="1" hidden="1" outlineLevel="1">
      <c r="A470" s="151" t="s">
        <v>1727</v>
      </c>
      <c r="B470" s="151" t="s">
        <v>1275</v>
      </c>
      <c r="C470" s="1">
        <f t="shared" ref="C470:C514" si="280">SUM(R470:AI470)</f>
        <v>50045</v>
      </c>
      <c r="D470" s="7">
        <f>IF(R470&gt;0,RANK(R470,(R470:T470,U470:AI470)),0)</f>
        <v>4</v>
      </c>
      <c r="E470" s="7">
        <f>IF(S470&gt;0,RANK(S470,(R470:T470,U470:AI470)),0)</f>
        <v>6</v>
      </c>
      <c r="F470" s="7">
        <f>IF(T470&gt;0,RANK(T470,(R470:T470,U470:AI470)),0)</f>
        <v>3</v>
      </c>
      <c r="G470" s="7">
        <f>IF(U470&gt;0,RANK(U470,(R470:T470,U470:AI470)),0)</f>
        <v>1</v>
      </c>
      <c r="H470" s="7">
        <f t="shared" ref="H470:H514" si="281">IF(V470&gt;0,RANK(V470,(R470:AB470)),0)</f>
        <v>2</v>
      </c>
      <c r="I470" s="49">
        <f t="shared" ref="I470:I514" si="282">MAX(R470:AA470)-LARGE(R470:AA470,2)</f>
        <v>4965</v>
      </c>
      <c r="J470" s="177">
        <f t="shared" ref="J470:J514" si="283">I470/C470</f>
        <v>9.9210710360675386E-2</v>
      </c>
      <c r="K470" s="2"/>
      <c r="L470" s="2">
        <f t="shared" ref="L470:L514" si="284">IF($C470=0,"-",R470/$C470)</f>
        <v>0.10602457787990809</v>
      </c>
      <c r="M470" s="2">
        <f t="shared" ref="M470:M514" si="285">IF($C470=0,"-",S470/$C470)</f>
        <v>3.4369067838944949E-3</v>
      </c>
      <c r="N470" s="2">
        <f t="shared" ref="N470:N514" si="286">IF($C470=0,"-",T470/$C470)</f>
        <v>0.16133479868118694</v>
      </c>
      <c r="O470" s="2">
        <f t="shared" ref="O470:O514" si="287">IF($C470=0,"-",U470/$C470)</f>
        <v>0.4027575182335898</v>
      </c>
      <c r="P470" s="2">
        <f t="shared" ref="P470:P514" si="288">IF($C470=0,"-",V470/$C470)</f>
        <v>0.30354680787291438</v>
      </c>
      <c r="Q470" s="2">
        <f t="shared" ref="Q470:Q533" si="289">IF(C470=0,"-",(1-L470-M470-N470-O470-P470))</f>
        <v>2.2899390548506315E-2</v>
      </c>
      <c r="R470" s="1">
        <v>5306</v>
      </c>
      <c r="S470" s="1">
        <v>172</v>
      </c>
      <c r="T470" s="1">
        <v>8074</v>
      </c>
      <c r="U470" s="1">
        <v>20156</v>
      </c>
      <c r="V470" s="1">
        <v>15191</v>
      </c>
      <c r="W470" s="1">
        <v>724</v>
      </c>
      <c r="X470" s="1">
        <v>53</v>
      </c>
      <c r="Y470" s="1">
        <v>68</v>
      </c>
      <c r="Z470" s="1">
        <v>170</v>
      </c>
      <c r="AA470" s="1"/>
      <c r="AB470" s="1"/>
      <c r="AC470" s="1">
        <f>SUM(BE470:CN470)</f>
        <v>2</v>
      </c>
      <c r="AD470" s="1">
        <v>70</v>
      </c>
      <c r="AE470" s="1"/>
      <c r="AF470" s="1">
        <v>45</v>
      </c>
      <c r="AG470" s="1">
        <v>14</v>
      </c>
      <c r="AH470" s="1"/>
      <c r="AI470" s="1"/>
      <c r="AJ470" s="1"/>
      <c r="AK470" s="7">
        <f t="shared" ref="AK470:AK514" si="290">IF(W470&gt;0,RANK(W470,(R470:AB470)),0)</f>
        <v>5</v>
      </c>
      <c r="AL470" s="7">
        <f t="shared" ref="AL470:AL514" si="291">IF(X470&gt;0,RANK(X470,(R470:AB470)),0)</f>
        <v>9</v>
      </c>
      <c r="AM470" s="7">
        <f t="shared" ref="AM470:AM514" si="292">IF(Y470&gt;0,RANK(Y470,(R470:AB470)),0)</f>
        <v>8</v>
      </c>
      <c r="AN470" s="2">
        <f t="shared" ref="AN470:AN514" si="293">IF($C470=0,"-",W470/$C470)</f>
        <v>1.4466979718253573E-2</v>
      </c>
      <c r="AO470" s="2">
        <f t="shared" ref="AO470:AO514" si="294">IF($C470=0,"-",X470/$C470)</f>
        <v>1.0590468578279548E-3</v>
      </c>
      <c r="AP470" s="2">
        <f t="shared" ref="AP470:AP514" si="295">IF($C470=0,"-",Y470/$C470)</f>
        <v>1.3587771006094516E-3</v>
      </c>
      <c r="AQ470" s="2"/>
      <c r="AR470" s="151" t="str">
        <f t="shared" ref="AR470:AR514" si="296">A470</f>
        <v>Ada</v>
      </c>
      <c r="AS470" s="151" t="s">
        <v>1275</v>
      </c>
      <c r="AT470" s="184"/>
      <c r="AV470" s="97">
        <v>16</v>
      </c>
      <c r="AW470" s="99">
        <v>1</v>
      </c>
      <c r="AX470" s="105">
        <f t="shared" ref="AX470:AX513" si="297">AV470*1000+AW470</f>
        <v>16001</v>
      </c>
      <c r="AZ470" s="7" t="s">
        <v>2951</v>
      </c>
      <c r="BA470" s="181" t="s">
        <v>3184</v>
      </c>
      <c r="BN470" s="1"/>
      <c r="BP470" s="151">
        <v>2</v>
      </c>
      <c r="BT470" s="1"/>
    </row>
    <row r="471" spans="1:72" s="151" customFormat="1" hidden="1" outlineLevel="1">
      <c r="A471" s="151" t="s">
        <v>632</v>
      </c>
      <c r="B471" s="151" t="s">
        <v>1275</v>
      </c>
      <c r="C471" s="1">
        <f t="shared" si="280"/>
        <v>829</v>
      </c>
      <c r="D471" s="7">
        <f>IF(R471&gt;0,RANK(R471,(R471:T471,U471:AI471)),0)</f>
        <v>4</v>
      </c>
      <c r="E471" s="7">
        <f>IF(S471&gt;0,RANK(S471,(R471:T471,U471:AI471)),0)</f>
        <v>7</v>
      </c>
      <c r="F471" s="7">
        <f>IF(T471&gt;0,RANK(T471,(R471:T471,U471:AI471)),0)</f>
        <v>3</v>
      </c>
      <c r="G471" s="7">
        <f>IF(U471&gt;0,RANK(U471,(R471:T471,U471:AI471)),0)</f>
        <v>2</v>
      </c>
      <c r="H471" s="7">
        <f t="shared" si="281"/>
        <v>1</v>
      </c>
      <c r="I471" s="49">
        <f t="shared" si="282"/>
        <v>62</v>
      </c>
      <c r="J471" s="177">
        <f t="shared" si="283"/>
        <v>7.478890229191798E-2</v>
      </c>
      <c r="K471" s="2"/>
      <c r="L471" s="2">
        <f t="shared" si="284"/>
        <v>7.7201447527141129E-2</v>
      </c>
      <c r="M471" s="2">
        <f t="shared" si="285"/>
        <v>4.8250904704463205E-3</v>
      </c>
      <c r="N471" s="2">
        <f t="shared" si="286"/>
        <v>0.11700844390832328</v>
      </c>
      <c r="O471" s="2">
        <f t="shared" si="287"/>
        <v>0.35223160434258144</v>
      </c>
      <c r="P471" s="2">
        <f t="shared" si="288"/>
        <v>0.42702050663449942</v>
      </c>
      <c r="Q471" s="2">
        <f t="shared" si="289"/>
        <v>2.1712907117008406E-2</v>
      </c>
      <c r="R471" s="1">
        <v>64</v>
      </c>
      <c r="S471" s="1">
        <v>4</v>
      </c>
      <c r="T471" s="1">
        <v>97</v>
      </c>
      <c r="U471" s="1">
        <v>292</v>
      </c>
      <c r="V471" s="1">
        <v>354</v>
      </c>
      <c r="W471" s="1">
        <v>5</v>
      </c>
      <c r="X471" s="1">
        <v>2</v>
      </c>
      <c r="Y471" s="1">
        <v>3</v>
      </c>
      <c r="Z471" s="1">
        <v>5</v>
      </c>
      <c r="AA471" s="1"/>
      <c r="AB471" s="1"/>
      <c r="AC471" s="1">
        <f t="shared" ref="AC471:AC513" si="298">SUM(BE471:CN471)</f>
        <v>0</v>
      </c>
      <c r="AD471" s="1">
        <v>1</v>
      </c>
      <c r="AE471" s="1"/>
      <c r="AF471" s="1">
        <v>1</v>
      </c>
      <c r="AG471" s="1">
        <v>1</v>
      </c>
      <c r="AH471" s="1"/>
      <c r="AI471" s="1"/>
      <c r="AJ471" s="1"/>
      <c r="AK471" s="7">
        <f t="shared" si="290"/>
        <v>5</v>
      </c>
      <c r="AL471" s="7">
        <f t="shared" si="291"/>
        <v>9</v>
      </c>
      <c r="AM471" s="7">
        <f t="shared" si="292"/>
        <v>8</v>
      </c>
      <c r="AN471" s="2">
        <f t="shared" si="293"/>
        <v>6.0313630880579009E-3</v>
      </c>
      <c r="AO471" s="2">
        <f t="shared" si="294"/>
        <v>2.4125452352231603E-3</v>
      </c>
      <c r="AP471" s="2">
        <f t="shared" si="295"/>
        <v>3.6188178528347406E-3</v>
      </c>
      <c r="AQ471" s="2"/>
      <c r="AR471" s="151" t="str">
        <f t="shared" si="296"/>
        <v>Adams</v>
      </c>
      <c r="AS471" s="151" t="s">
        <v>1275</v>
      </c>
      <c r="AT471" s="184">
        <v>1</v>
      </c>
      <c r="AV471" s="97">
        <v>16</v>
      </c>
      <c r="AW471" s="99">
        <v>3</v>
      </c>
      <c r="AX471" s="105">
        <f t="shared" si="297"/>
        <v>16003</v>
      </c>
      <c r="AZ471" s="7" t="s">
        <v>2951</v>
      </c>
      <c r="BA471" s="181" t="s">
        <v>3184</v>
      </c>
      <c r="BN471" s="1"/>
      <c r="BP471" s="151">
        <v>0</v>
      </c>
      <c r="BT471" s="1"/>
    </row>
    <row r="472" spans="1:72" s="151" customFormat="1" hidden="1" outlineLevel="1">
      <c r="A472" s="151" t="s">
        <v>3226</v>
      </c>
      <c r="B472" s="151" t="s">
        <v>1275</v>
      </c>
      <c r="C472" s="1">
        <f t="shared" si="280"/>
        <v>8889</v>
      </c>
      <c r="D472" s="7">
        <f>IF(R472&gt;0,RANK(R472,(R472:T472,U472:AI472)),0)</f>
        <v>4</v>
      </c>
      <c r="E472" s="7">
        <f>IF(S472&gt;0,RANK(S472,(R472:T472,U472:AI472)),0)</f>
        <v>6</v>
      </c>
      <c r="F472" s="7">
        <f>IF(T472&gt;0,RANK(T472,(R472:T472,U472:AI472)),0)</f>
        <v>2</v>
      </c>
      <c r="G472" s="7">
        <f>IF(U472&gt;0,RANK(U472,(R472:T472,U472:AI472)),0)</f>
        <v>1</v>
      </c>
      <c r="H472" s="7">
        <f t="shared" si="281"/>
        <v>3</v>
      </c>
      <c r="I472" s="49">
        <f t="shared" si="282"/>
        <v>2387</v>
      </c>
      <c r="J472" s="177">
        <f t="shared" si="283"/>
        <v>0.26853414332320846</v>
      </c>
      <c r="K472" s="2"/>
      <c r="L472" s="2">
        <f t="shared" si="284"/>
        <v>5.5574305321183487E-2</v>
      </c>
      <c r="M472" s="2">
        <f t="shared" si="285"/>
        <v>3.824952188097649E-3</v>
      </c>
      <c r="N472" s="2">
        <f t="shared" si="286"/>
        <v>0.22690966362920464</v>
      </c>
      <c r="O472" s="2">
        <f t="shared" si="287"/>
        <v>0.49544380695241308</v>
      </c>
      <c r="P472" s="2">
        <f t="shared" si="288"/>
        <v>0.19248509393632579</v>
      </c>
      <c r="Q472" s="2">
        <f t="shared" si="289"/>
        <v>2.5762177972775413E-2</v>
      </c>
      <c r="R472" s="1">
        <v>494</v>
      </c>
      <c r="S472" s="1">
        <v>34</v>
      </c>
      <c r="T472" s="1">
        <v>2017</v>
      </c>
      <c r="U472" s="1">
        <v>4404</v>
      </c>
      <c r="V472" s="1">
        <v>1711</v>
      </c>
      <c r="W472" s="1">
        <v>160</v>
      </c>
      <c r="X472" s="1">
        <v>10</v>
      </c>
      <c r="Y472" s="1">
        <v>9</v>
      </c>
      <c r="Z472" s="1">
        <v>21</v>
      </c>
      <c r="AA472" s="1"/>
      <c r="AB472" s="1"/>
      <c r="AC472" s="1">
        <f t="shared" si="298"/>
        <v>0</v>
      </c>
      <c r="AD472" s="1">
        <v>12</v>
      </c>
      <c r="AE472" s="1"/>
      <c r="AF472" s="1">
        <v>12</v>
      </c>
      <c r="AG472" s="1">
        <v>5</v>
      </c>
      <c r="AH472" s="1"/>
      <c r="AI472" s="1"/>
      <c r="AJ472" s="1"/>
      <c r="AK472" s="7">
        <f t="shared" si="290"/>
        <v>5</v>
      </c>
      <c r="AL472" s="7">
        <f t="shared" si="291"/>
        <v>8</v>
      </c>
      <c r="AM472" s="7">
        <f t="shared" si="292"/>
        <v>9</v>
      </c>
      <c r="AN472" s="2">
        <f t="shared" si="293"/>
        <v>1.7999775002812465E-2</v>
      </c>
      <c r="AO472" s="2">
        <f t="shared" si="294"/>
        <v>1.124985937675779E-3</v>
      </c>
      <c r="AP472" s="2">
        <f t="shared" si="295"/>
        <v>1.0124873439082012E-3</v>
      </c>
      <c r="AQ472" s="2"/>
      <c r="AR472" s="151" t="str">
        <f t="shared" si="296"/>
        <v>Bannock</v>
      </c>
      <c r="AS472" s="151" t="s">
        <v>1275</v>
      </c>
      <c r="AT472" s="184">
        <v>2</v>
      </c>
      <c r="AV472" s="97">
        <v>16</v>
      </c>
      <c r="AW472" s="99">
        <v>5</v>
      </c>
      <c r="AX472" s="105">
        <f t="shared" si="297"/>
        <v>16005</v>
      </c>
      <c r="AZ472" s="7" t="s">
        <v>2951</v>
      </c>
      <c r="BA472" s="181" t="s">
        <v>3184</v>
      </c>
      <c r="BN472" s="1"/>
      <c r="BP472" s="151">
        <v>0</v>
      </c>
      <c r="BT472" s="1"/>
    </row>
    <row r="473" spans="1:72" s="151" customFormat="1" hidden="1" outlineLevel="1">
      <c r="A473" s="151" t="s">
        <v>470</v>
      </c>
      <c r="B473" s="151" t="s">
        <v>1275</v>
      </c>
      <c r="C473" s="1">
        <f t="shared" si="280"/>
        <v>1507</v>
      </c>
      <c r="D473" s="7">
        <f>IF(R473&gt;0,RANK(R473,(R473:T473,U473:AI473)),0)</f>
        <v>4</v>
      </c>
      <c r="E473" s="7">
        <f>IF(S473&gt;0,RANK(S473,(R473:T473,U473:AI473)),0)</f>
        <v>6</v>
      </c>
      <c r="F473" s="7">
        <f>IF(T473&gt;0,RANK(T473,(R473:T473,U473:AI473)),0)</f>
        <v>3</v>
      </c>
      <c r="G473" s="7">
        <f>IF(U473&gt;0,RANK(U473,(R473:T473,U473:AI473)),0)</f>
        <v>1</v>
      </c>
      <c r="H473" s="7">
        <f t="shared" si="281"/>
        <v>2</v>
      </c>
      <c r="I473" s="49">
        <f t="shared" si="282"/>
        <v>280</v>
      </c>
      <c r="J473" s="177">
        <f t="shared" si="283"/>
        <v>0.18579960185799602</v>
      </c>
      <c r="K473" s="2"/>
      <c r="L473" s="2">
        <f t="shared" si="284"/>
        <v>6.1048440610484409E-2</v>
      </c>
      <c r="M473" s="2">
        <f t="shared" si="285"/>
        <v>9.2899800928998005E-3</v>
      </c>
      <c r="N473" s="2">
        <f t="shared" si="286"/>
        <v>0.21897810218978103</v>
      </c>
      <c r="O473" s="2">
        <f t="shared" si="287"/>
        <v>0.42667551426675515</v>
      </c>
      <c r="P473" s="2">
        <f t="shared" si="288"/>
        <v>0.24087591240875914</v>
      </c>
      <c r="Q473" s="2">
        <f t="shared" si="289"/>
        <v>4.3132050431320373E-2</v>
      </c>
      <c r="R473" s="1">
        <v>92</v>
      </c>
      <c r="S473" s="1">
        <v>14</v>
      </c>
      <c r="T473" s="1">
        <v>330</v>
      </c>
      <c r="U473" s="1">
        <v>643</v>
      </c>
      <c r="V473" s="1">
        <v>363</v>
      </c>
      <c r="W473" s="1">
        <v>42</v>
      </c>
      <c r="X473" s="1">
        <v>1</v>
      </c>
      <c r="Y473" s="1">
        <v>3</v>
      </c>
      <c r="Z473" s="1">
        <v>6</v>
      </c>
      <c r="AA473" s="1"/>
      <c r="AB473" s="1"/>
      <c r="AC473" s="1">
        <f t="shared" si="298"/>
        <v>0</v>
      </c>
      <c r="AD473" s="1">
        <v>5</v>
      </c>
      <c r="AE473" s="1"/>
      <c r="AF473" s="1">
        <v>8</v>
      </c>
      <c r="AG473" s="1">
        <v>0</v>
      </c>
      <c r="AH473" s="1"/>
      <c r="AI473" s="1"/>
      <c r="AJ473" s="1"/>
      <c r="AK473" s="7">
        <f t="shared" si="290"/>
        <v>5</v>
      </c>
      <c r="AL473" s="7">
        <f t="shared" si="291"/>
        <v>9</v>
      </c>
      <c r="AM473" s="7">
        <f t="shared" si="292"/>
        <v>8</v>
      </c>
      <c r="AN473" s="2">
        <f t="shared" si="293"/>
        <v>2.7869940278699403E-2</v>
      </c>
      <c r="AO473" s="2">
        <f t="shared" si="294"/>
        <v>6.6357000663570006E-4</v>
      </c>
      <c r="AP473" s="2">
        <f t="shared" si="295"/>
        <v>1.9907100199071004E-3</v>
      </c>
      <c r="AQ473" s="2"/>
      <c r="AR473" s="151" t="str">
        <f t="shared" si="296"/>
        <v>Bear Lake</v>
      </c>
      <c r="AS473" s="151" t="s">
        <v>1275</v>
      </c>
      <c r="AT473" s="184">
        <v>2</v>
      </c>
      <c r="AV473" s="97">
        <v>16</v>
      </c>
      <c r="AW473" s="99">
        <v>7</v>
      </c>
      <c r="AX473" s="105">
        <f t="shared" si="297"/>
        <v>16007</v>
      </c>
      <c r="AZ473" s="7" t="s">
        <v>2951</v>
      </c>
      <c r="BA473" s="181" t="s">
        <v>3184</v>
      </c>
      <c r="BN473" s="1"/>
      <c r="BP473" s="151">
        <v>0</v>
      </c>
      <c r="BT473" s="1"/>
    </row>
    <row r="474" spans="1:72" s="151" customFormat="1" hidden="1" outlineLevel="1">
      <c r="A474" s="151" t="s">
        <v>471</v>
      </c>
      <c r="B474" s="151" t="s">
        <v>1275</v>
      </c>
      <c r="C474" s="1">
        <f t="shared" si="280"/>
        <v>1305</v>
      </c>
      <c r="D474" s="7">
        <f>IF(R474&gt;0,RANK(R474,(R474:T474,U474:AI474)),0)</f>
        <v>4</v>
      </c>
      <c r="E474" s="7">
        <f>IF(S474&gt;0,RANK(S474,(R474:T474,U474:AI474)),0)</f>
        <v>7</v>
      </c>
      <c r="F474" s="7">
        <f>IF(T474&gt;0,RANK(T474,(R474:T474,U474:AI474)),0)</f>
        <v>3</v>
      </c>
      <c r="G474" s="7">
        <f>IF(U474&gt;0,RANK(U474,(R474:T474,U474:AI474)),0)</f>
        <v>1</v>
      </c>
      <c r="H474" s="7">
        <f t="shared" si="281"/>
        <v>2</v>
      </c>
      <c r="I474" s="49">
        <f t="shared" si="282"/>
        <v>244</v>
      </c>
      <c r="J474" s="177">
        <f t="shared" si="283"/>
        <v>0.18697318007662836</v>
      </c>
      <c r="K474" s="2"/>
      <c r="L474" s="2">
        <f t="shared" si="284"/>
        <v>6.1302681992337162E-2</v>
      </c>
      <c r="M474" s="2">
        <f t="shared" si="285"/>
        <v>4.5977011494252873E-3</v>
      </c>
      <c r="N474" s="2">
        <f t="shared" si="286"/>
        <v>6.6666666666666666E-2</v>
      </c>
      <c r="O474" s="2">
        <f t="shared" si="287"/>
        <v>0.51417624521072802</v>
      </c>
      <c r="P474" s="2">
        <f t="shared" si="288"/>
        <v>0.32720306513409964</v>
      </c>
      <c r="Q474" s="2">
        <f t="shared" si="289"/>
        <v>2.6053639846743304E-2</v>
      </c>
      <c r="R474" s="1">
        <v>80</v>
      </c>
      <c r="S474" s="1">
        <v>6</v>
      </c>
      <c r="T474" s="1">
        <v>87</v>
      </c>
      <c r="U474" s="1">
        <v>671</v>
      </c>
      <c r="V474" s="1">
        <v>427</v>
      </c>
      <c r="W474" s="1">
        <v>14</v>
      </c>
      <c r="X474" s="1">
        <v>3</v>
      </c>
      <c r="Y474" s="1">
        <v>3</v>
      </c>
      <c r="Z474" s="1">
        <v>8</v>
      </c>
      <c r="AA474" s="1"/>
      <c r="AB474" s="1"/>
      <c r="AC474" s="1">
        <f t="shared" si="298"/>
        <v>1</v>
      </c>
      <c r="AD474" s="1">
        <v>3</v>
      </c>
      <c r="AE474" s="1"/>
      <c r="AF474" s="1">
        <v>1</v>
      </c>
      <c r="AG474" s="1">
        <v>1</v>
      </c>
      <c r="AH474" s="1"/>
      <c r="AI474" s="1"/>
      <c r="AJ474" s="1"/>
      <c r="AK474" s="7">
        <f t="shared" si="290"/>
        <v>5</v>
      </c>
      <c r="AL474" s="7">
        <f t="shared" si="291"/>
        <v>8</v>
      </c>
      <c r="AM474" s="7">
        <f t="shared" si="292"/>
        <v>8</v>
      </c>
      <c r="AN474" s="2">
        <f t="shared" si="293"/>
        <v>1.0727969348659003E-2</v>
      </c>
      <c r="AO474" s="2">
        <f t="shared" si="294"/>
        <v>2.2988505747126436E-3</v>
      </c>
      <c r="AP474" s="2">
        <f t="shared" si="295"/>
        <v>2.2988505747126436E-3</v>
      </c>
      <c r="AQ474" s="2"/>
      <c r="AR474" s="151" t="str">
        <f t="shared" si="296"/>
        <v>Benewah</v>
      </c>
      <c r="AS474" s="151" t="s">
        <v>1275</v>
      </c>
      <c r="AT474" s="184">
        <v>1</v>
      </c>
      <c r="AV474" s="97">
        <v>16</v>
      </c>
      <c r="AW474" s="99">
        <v>9</v>
      </c>
      <c r="AX474" s="105">
        <f t="shared" si="297"/>
        <v>16009</v>
      </c>
      <c r="AZ474" s="7" t="s">
        <v>2951</v>
      </c>
      <c r="BA474" s="181" t="s">
        <v>3184</v>
      </c>
      <c r="BN474" s="1"/>
      <c r="BP474" s="151">
        <v>1</v>
      </c>
      <c r="BT474" s="1"/>
    </row>
    <row r="475" spans="1:72" s="151" customFormat="1" hidden="1" outlineLevel="1">
      <c r="A475" s="151" t="s">
        <v>420</v>
      </c>
      <c r="B475" s="151" t="s">
        <v>1275</v>
      </c>
      <c r="C475" s="1">
        <f t="shared" si="280"/>
        <v>6982</v>
      </c>
      <c r="D475" s="7">
        <f>IF(R475&gt;0,RANK(R475,(R475:T475,U475:AI475)),0)</f>
        <v>4</v>
      </c>
      <c r="E475" s="7">
        <f>IF(S475&gt;0,RANK(S475,(R475:T475,U475:AI475)),0)</f>
        <v>6</v>
      </c>
      <c r="F475" s="7">
        <f>IF(T475&gt;0,RANK(T475,(R475:T475,U475:AI475)),0)</f>
        <v>2</v>
      </c>
      <c r="G475" s="7">
        <f>IF(U475&gt;0,RANK(U475,(R475:T475,U475:AI475)),0)</f>
        <v>1</v>
      </c>
      <c r="H475" s="7">
        <f t="shared" si="281"/>
        <v>3</v>
      </c>
      <c r="I475" s="49">
        <f t="shared" si="282"/>
        <v>1710</v>
      </c>
      <c r="J475" s="177">
        <f t="shared" si="283"/>
        <v>0.24491549699226584</v>
      </c>
      <c r="K475" s="2"/>
      <c r="L475" s="2">
        <f t="shared" si="284"/>
        <v>4.3540532798625034E-2</v>
      </c>
      <c r="M475" s="2">
        <f t="shared" si="285"/>
        <v>5.5857920366657121E-3</v>
      </c>
      <c r="N475" s="2">
        <f t="shared" si="286"/>
        <v>0.25221999427098252</v>
      </c>
      <c r="O475" s="2">
        <f t="shared" si="287"/>
        <v>0.49713549126324835</v>
      </c>
      <c r="P475" s="2">
        <f t="shared" si="288"/>
        <v>0.17058149527356059</v>
      </c>
      <c r="Q475" s="2">
        <f t="shared" si="289"/>
        <v>3.093669435691776E-2</v>
      </c>
      <c r="R475" s="1">
        <v>304</v>
      </c>
      <c r="S475" s="1">
        <v>39</v>
      </c>
      <c r="T475" s="1">
        <v>1761</v>
      </c>
      <c r="U475" s="1">
        <v>3471</v>
      </c>
      <c r="V475" s="1">
        <v>1191</v>
      </c>
      <c r="W475" s="1">
        <v>138</v>
      </c>
      <c r="X475" s="1">
        <v>18</v>
      </c>
      <c r="Y475" s="1">
        <v>14</v>
      </c>
      <c r="Z475" s="1">
        <v>22</v>
      </c>
      <c r="AA475" s="1"/>
      <c r="AB475" s="1"/>
      <c r="AC475" s="1">
        <f t="shared" si="298"/>
        <v>0</v>
      </c>
      <c r="AD475" s="1">
        <v>15</v>
      </c>
      <c r="AE475" s="1"/>
      <c r="AF475" s="1">
        <v>8</v>
      </c>
      <c r="AG475" s="1">
        <v>1</v>
      </c>
      <c r="AH475" s="1"/>
      <c r="AI475" s="1"/>
      <c r="AJ475" s="1"/>
      <c r="AK475" s="7">
        <f t="shared" si="290"/>
        <v>5</v>
      </c>
      <c r="AL475" s="7">
        <f t="shared" si="291"/>
        <v>8</v>
      </c>
      <c r="AM475" s="7">
        <f t="shared" si="292"/>
        <v>9</v>
      </c>
      <c r="AN475" s="2">
        <f t="shared" si="293"/>
        <v>1.9765110283586365E-2</v>
      </c>
      <c r="AO475" s="2">
        <f t="shared" si="294"/>
        <v>2.5780578630764826E-3</v>
      </c>
      <c r="AP475" s="2">
        <f t="shared" si="295"/>
        <v>2.0051561157261532E-3</v>
      </c>
      <c r="AQ475" s="2"/>
      <c r="AR475" s="151" t="str">
        <f t="shared" si="296"/>
        <v>Bingham</v>
      </c>
      <c r="AS475" s="151" t="s">
        <v>1275</v>
      </c>
      <c r="AT475" s="184">
        <v>2</v>
      </c>
      <c r="AV475" s="97">
        <v>16</v>
      </c>
      <c r="AW475" s="99">
        <v>11</v>
      </c>
      <c r="AX475" s="105">
        <f t="shared" si="297"/>
        <v>16011</v>
      </c>
      <c r="AZ475" s="7" t="s">
        <v>2951</v>
      </c>
      <c r="BA475" s="181" t="s">
        <v>3184</v>
      </c>
      <c r="BN475" s="1"/>
      <c r="BP475" s="151">
        <v>0</v>
      </c>
      <c r="BT475" s="1"/>
    </row>
    <row r="476" spans="1:72" s="151" customFormat="1" hidden="1" outlineLevel="1">
      <c r="A476" s="151" t="s">
        <v>546</v>
      </c>
      <c r="B476" s="151" t="s">
        <v>1275</v>
      </c>
      <c r="C476" s="1">
        <f t="shared" si="280"/>
        <v>1563</v>
      </c>
      <c r="D476" s="7">
        <f>IF(R476&gt;0,RANK(R476,(R476:T476,U476:AI476)),0)</f>
        <v>3</v>
      </c>
      <c r="E476" s="7">
        <f>IF(S476&gt;0,RANK(S476,(R476:T476,U476:AI476)),0)</f>
        <v>6</v>
      </c>
      <c r="F476" s="7">
        <f>IF(T476&gt;0,RANK(T476,(R476:T476,U476:AI476)),0)</f>
        <v>4</v>
      </c>
      <c r="G476" s="7">
        <f>IF(U476&gt;0,RANK(U476,(R476:T476,U476:AI476)),0)</f>
        <v>2</v>
      </c>
      <c r="H476" s="7">
        <f t="shared" si="281"/>
        <v>1</v>
      </c>
      <c r="I476" s="49">
        <f t="shared" si="282"/>
        <v>173</v>
      </c>
      <c r="J476" s="177">
        <f t="shared" si="283"/>
        <v>0.11068458093410109</v>
      </c>
      <c r="K476" s="2"/>
      <c r="L476" s="2">
        <f t="shared" si="284"/>
        <v>0.2290467050543826</v>
      </c>
      <c r="M476" s="2">
        <f t="shared" si="285"/>
        <v>7.0377479206653873E-3</v>
      </c>
      <c r="N476" s="2">
        <f t="shared" si="286"/>
        <v>0.15227127319257838</v>
      </c>
      <c r="O476" s="2">
        <f t="shared" si="287"/>
        <v>0.23672424824056301</v>
      </c>
      <c r="P476" s="2">
        <f t="shared" si="288"/>
        <v>0.34740882917466409</v>
      </c>
      <c r="Q476" s="2">
        <f t="shared" si="289"/>
        <v>2.75111964171465E-2</v>
      </c>
      <c r="R476" s="1">
        <v>358</v>
      </c>
      <c r="S476" s="1">
        <v>11</v>
      </c>
      <c r="T476" s="1">
        <v>238</v>
      </c>
      <c r="U476" s="1">
        <v>370</v>
      </c>
      <c r="V476" s="1">
        <v>543</v>
      </c>
      <c r="W476" s="1">
        <v>23</v>
      </c>
      <c r="X476" s="1">
        <v>2</v>
      </c>
      <c r="Y476" s="1">
        <v>1</v>
      </c>
      <c r="Z476" s="1">
        <v>7</v>
      </c>
      <c r="AA476" s="1"/>
      <c r="AB476" s="1"/>
      <c r="AC476" s="1">
        <f t="shared" si="298"/>
        <v>0</v>
      </c>
      <c r="AD476" s="1">
        <v>6</v>
      </c>
      <c r="AE476" s="1"/>
      <c r="AF476" s="1">
        <v>1</v>
      </c>
      <c r="AG476" s="1">
        <v>3</v>
      </c>
      <c r="AH476" s="1"/>
      <c r="AI476" s="1"/>
      <c r="AJ476" s="1"/>
      <c r="AK476" s="7">
        <f t="shared" si="290"/>
        <v>5</v>
      </c>
      <c r="AL476" s="7">
        <f t="shared" si="291"/>
        <v>8</v>
      </c>
      <c r="AM476" s="7">
        <f t="shared" si="292"/>
        <v>9</v>
      </c>
      <c r="AN476" s="2">
        <f t="shared" si="293"/>
        <v>1.471529110684581E-2</v>
      </c>
      <c r="AO476" s="2">
        <f t="shared" si="294"/>
        <v>1.2795905310300703E-3</v>
      </c>
      <c r="AP476" s="2">
        <f t="shared" si="295"/>
        <v>6.3979526551503517E-4</v>
      </c>
      <c r="AQ476" s="2"/>
      <c r="AR476" s="151" t="str">
        <f t="shared" si="296"/>
        <v>Blaine</v>
      </c>
      <c r="AS476" s="151" t="s">
        <v>1275</v>
      </c>
      <c r="AT476" s="184">
        <v>2</v>
      </c>
      <c r="AV476" s="97">
        <v>16</v>
      </c>
      <c r="AW476" s="99">
        <v>13</v>
      </c>
      <c r="AX476" s="105">
        <f t="shared" si="297"/>
        <v>16013</v>
      </c>
      <c r="AZ476" s="7" t="s">
        <v>2951</v>
      </c>
      <c r="BA476" s="181" t="s">
        <v>3184</v>
      </c>
      <c r="BN476" s="1"/>
      <c r="BP476" s="151">
        <v>0</v>
      </c>
      <c r="BT476" s="1"/>
    </row>
    <row r="477" spans="1:72" s="151" customFormat="1" hidden="1" outlineLevel="1">
      <c r="A477" s="151" t="s">
        <v>2435</v>
      </c>
      <c r="B477" s="151" t="s">
        <v>1275</v>
      </c>
      <c r="C477" s="1">
        <f t="shared" si="280"/>
        <v>1580</v>
      </c>
      <c r="D477" s="7">
        <f>IF(R477&gt;0,RANK(R477,(R477:T477,U477:AI477)),0)</f>
        <v>4</v>
      </c>
      <c r="E477" s="7">
        <f>IF(S477&gt;0,RANK(S477,(R477:T477,U477:AI477)),0)</f>
        <v>8</v>
      </c>
      <c r="F477" s="7">
        <f>IF(T477&gt;0,RANK(T477,(R477:T477,U477:AI477)),0)</f>
        <v>3</v>
      </c>
      <c r="G477" s="7">
        <f>IF(U477&gt;0,RANK(U477,(R477:T477,U477:AI477)),0)</f>
        <v>2</v>
      </c>
      <c r="H477" s="7">
        <f t="shared" si="281"/>
        <v>1</v>
      </c>
      <c r="I477" s="49">
        <f t="shared" si="282"/>
        <v>150</v>
      </c>
      <c r="J477" s="177">
        <f t="shared" si="283"/>
        <v>9.49367088607595E-2</v>
      </c>
      <c r="K477" s="2"/>
      <c r="L477" s="2">
        <f t="shared" si="284"/>
        <v>8.9873417721518981E-2</v>
      </c>
      <c r="M477" s="2">
        <f t="shared" si="285"/>
        <v>4.4303797468354432E-3</v>
      </c>
      <c r="N477" s="2">
        <f t="shared" si="286"/>
        <v>0.10189873417721519</v>
      </c>
      <c r="O477" s="2">
        <f t="shared" si="287"/>
        <v>0.33607594936708862</v>
      </c>
      <c r="P477" s="2">
        <f t="shared" si="288"/>
        <v>0.43101265822784812</v>
      </c>
      <c r="Q477" s="2">
        <f t="shared" si="289"/>
        <v>3.6708860759493589E-2</v>
      </c>
      <c r="R477" s="1">
        <v>142</v>
      </c>
      <c r="S477" s="1">
        <v>7</v>
      </c>
      <c r="T477" s="1">
        <v>161</v>
      </c>
      <c r="U477" s="1">
        <v>531</v>
      </c>
      <c r="V477" s="1">
        <v>681</v>
      </c>
      <c r="W477" s="1">
        <v>31</v>
      </c>
      <c r="X477" s="1">
        <v>2</v>
      </c>
      <c r="Y477" s="1">
        <v>8</v>
      </c>
      <c r="Z477" s="1">
        <v>9</v>
      </c>
      <c r="AA477" s="1"/>
      <c r="AB477" s="1"/>
      <c r="AC477" s="1">
        <f t="shared" si="298"/>
        <v>1</v>
      </c>
      <c r="AD477" s="1">
        <v>6</v>
      </c>
      <c r="AE477" s="1"/>
      <c r="AF477" s="1">
        <v>1</v>
      </c>
      <c r="AG477" s="1">
        <v>0</v>
      </c>
      <c r="AH477" s="1"/>
      <c r="AI477" s="1"/>
      <c r="AJ477" s="1"/>
      <c r="AK477" s="7">
        <f t="shared" si="290"/>
        <v>5</v>
      </c>
      <c r="AL477" s="7">
        <f t="shared" si="291"/>
        <v>9</v>
      </c>
      <c r="AM477" s="7">
        <f t="shared" si="292"/>
        <v>7</v>
      </c>
      <c r="AN477" s="2">
        <f t="shared" si="293"/>
        <v>1.9620253164556962E-2</v>
      </c>
      <c r="AO477" s="2">
        <f t="shared" si="294"/>
        <v>1.2658227848101266E-3</v>
      </c>
      <c r="AP477" s="2">
        <f t="shared" si="295"/>
        <v>5.0632911392405064E-3</v>
      </c>
      <c r="AQ477" s="2"/>
      <c r="AR477" s="151" t="str">
        <f t="shared" si="296"/>
        <v>Boise</v>
      </c>
      <c r="AS477" s="151" t="s">
        <v>1275</v>
      </c>
      <c r="AT477" s="184">
        <v>1</v>
      </c>
      <c r="AV477" s="97">
        <v>16</v>
      </c>
      <c r="AW477" s="99">
        <v>15</v>
      </c>
      <c r="AX477" s="105">
        <f t="shared" si="297"/>
        <v>16015</v>
      </c>
      <c r="AZ477" s="7" t="s">
        <v>2951</v>
      </c>
      <c r="BA477" s="181" t="s">
        <v>3184</v>
      </c>
      <c r="BN477" s="1"/>
      <c r="BP477" s="151">
        <v>1</v>
      </c>
      <c r="BT477" s="1"/>
    </row>
    <row r="478" spans="1:72" s="151" customFormat="1" hidden="1" outlineLevel="1">
      <c r="A478" s="151" t="s">
        <v>390</v>
      </c>
      <c r="B478" s="151" t="s">
        <v>1275</v>
      </c>
      <c r="C478" s="1">
        <f t="shared" si="280"/>
        <v>6852</v>
      </c>
      <c r="D478" s="7">
        <f>IF(R478&gt;0,RANK(R478,(R478:T478,U478:AI478)),0)</f>
        <v>3</v>
      </c>
      <c r="E478" s="7">
        <f>IF(S478&gt;0,RANK(S478,(R478:T478,U478:AI478)),0)</f>
        <v>7</v>
      </c>
      <c r="F478" s="7">
        <f>IF(T478&gt;0,RANK(T478,(R478:T478,U478:AI478)),0)</f>
        <v>4</v>
      </c>
      <c r="G478" s="7">
        <f>IF(U478&gt;0,RANK(U478,(R478:T478,U478:AI478)),0)</f>
        <v>1</v>
      </c>
      <c r="H478" s="7">
        <f t="shared" si="281"/>
        <v>2</v>
      </c>
      <c r="I478" s="49">
        <f t="shared" si="282"/>
        <v>722</v>
      </c>
      <c r="J478" s="177">
        <f t="shared" si="283"/>
        <v>0.10537069468768243</v>
      </c>
      <c r="K478" s="2"/>
      <c r="L478" s="2">
        <f t="shared" si="284"/>
        <v>8.5668417980151776E-2</v>
      </c>
      <c r="M478" s="2">
        <f t="shared" si="285"/>
        <v>3.3566841798015178E-3</v>
      </c>
      <c r="N478" s="2">
        <f t="shared" si="286"/>
        <v>7.4284880326911856E-2</v>
      </c>
      <c r="O478" s="2">
        <f t="shared" si="287"/>
        <v>0.45709281961471104</v>
      </c>
      <c r="P478" s="2">
        <f t="shared" si="288"/>
        <v>0.35172212492702859</v>
      </c>
      <c r="Q478" s="2">
        <f t="shared" si="289"/>
        <v>2.7875072971395243E-2</v>
      </c>
      <c r="R478" s="1">
        <v>587</v>
      </c>
      <c r="S478" s="1">
        <v>23</v>
      </c>
      <c r="T478" s="1">
        <v>509</v>
      </c>
      <c r="U478" s="1">
        <v>3132</v>
      </c>
      <c r="V478" s="1">
        <v>2410</v>
      </c>
      <c r="W478" s="1">
        <v>107</v>
      </c>
      <c r="X478" s="1">
        <v>8</v>
      </c>
      <c r="Y478" s="1">
        <v>14</v>
      </c>
      <c r="Z478" s="1">
        <v>40</v>
      </c>
      <c r="AA478" s="1"/>
      <c r="AB478" s="1"/>
      <c r="AC478" s="1">
        <f t="shared" si="298"/>
        <v>0</v>
      </c>
      <c r="AD478" s="1">
        <v>10</v>
      </c>
      <c r="AE478" s="1"/>
      <c r="AF478" s="1">
        <v>5</v>
      </c>
      <c r="AG478" s="1">
        <v>7</v>
      </c>
      <c r="AH478" s="1"/>
      <c r="AI478" s="1"/>
      <c r="AJ478" s="1"/>
      <c r="AK478" s="7">
        <f t="shared" si="290"/>
        <v>5</v>
      </c>
      <c r="AL478" s="7">
        <f t="shared" si="291"/>
        <v>9</v>
      </c>
      <c r="AM478" s="7">
        <f t="shared" si="292"/>
        <v>8</v>
      </c>
      <c r="AN478" s="2">
        <f t="shared" si="293"/>
        <v>1.5615878575598366E-2</v>
      </c>
      <c r="AO478" s="2">
        <f t="shared" si="294"/>
        <v>1.1675423234092236E-3</v>
      </c>
      <c r="AP478" s="2">
        <f t="shared" si="295"/>
        <v>2.0431990659661413E-3</v>
      </c>
      <c r="AQ478" s="2"/>
      <c r="AR478" s="151" t="str">
        <f t="shared" si="296"/>
        <v>Bonner</v>
      </c>
      <c r="AS478" s="151" t="s">
        <v>1275</v>
      </c>
      <c r="AT478" s="184">
        <v>1</v>
      </c>
      <c r="AV478" s="97">
        <v>16</v>
      </c>
      <c r="AW478" s="99">
        <v>17</v>
      </c>
      <c r="AX478" s="105">
        <f t="shared" si="297"/>
        <v>16017</v>
      </c>
      <c r="AZ478" s="7" t="s">
        <v>2951</v>
      </c>
      <c r="BA478" s="181" t="s">
        <v>3184</v>
      </c>
      <c r="BN478" s="1"/>
      <c r="BP478" s="151">
        <v>0</v>
      </c>
      <c r="BT478" s="1"/>
    </row>
    <row r="479" spans="1:72" s="151" customFormat="1" hidden="1" outlineLevel="1">
      <c r="A479" s="151" t="s">
        <v>642</v>
      </c>
      <c r="B479" s="151" t="s">
        <v>1275</v>
      </c>
      <c r="C479" s="1">
        <f t="shared" si="280"/>
        <v>16891</v>
      </c>
      <c r="D479" s="7">
        <f>IF(R479&gt;0,RANK(R479,(R479:T479,U479:AI479)),0)</f>
        <v>4</v>
      </c>
      <c r="E479" s="7">
        <f>IF(S479&gt;0,RANK(S479,(R479:T479,U479:AI479)),0)</f>
        <v>6</v>
      </c>
      <c r="F479" s="7">
        <f>IF(T479&gt;0,RANK(T479,(R479:T479,U479:AI479)),0)</f>
        <v>2</v>
      </c>
      <c r="G479" s="7">
        <f>IF(U479&gt;0,RANK(U479,(R479:T479,U479:AI479)),0)</f>
        <v>1</v>
      </c>
      <c r="H479" s="7">
        <f t="shared" si="281"/>
        <v>3</v>
      </c>
      <c r="I479" s="49">
        <f t="shared" si="282"/>
        <v>2893</v>
      </c>
      <c r="J479" s="177">
        <f t="shared" si="283"/>
        <v>0.17127464330116629</v>
      </c>
      <c r="K479" s="2"/>
      <c r="L479" s="2">
        <f t="shared" si="284"/>
        <v>6.3347344739802261E-2</v>
      </c>
      <c r="M479" s="2">
        <f t="shared" si="285"/>
        <v>3.4929844295778817E-3</v>
      </c>
      <c r="N479" s="2">
        <f t="shared" si="286"/>
        <v>0.29015452015866439</v>
      </c>
      <c r="O479" s="2">
        <f t="shared" si="287"/>
        <v>0.4614291634598307</v>
      </c>
      <c r="P479" s="2">
        <f t="shared" si="288"/>
        <v>0.15996684624948199</v>
      </c>
      <c r="Q479" s="2">
        <f t="shared" si="289"/>
        <v>2.1609140962642714E-2</v>
      </c>
      <c r="R479" s="1">
        <v>1070</v>
      </c>
      <c r="S479" s="1">
        <v>59</v>
      </c>
      <c r="T479" s="1">
        <v>4901</v>
      </c>
      <c r="U479" s="1">
        <v>7794</v>
      </c>
      <c r="V479" s="1">
        <v>2702</v>
      </c>
      <c r="W479" s="1">
        <v>231</v>
      </c>
      <c r="X479" s="1">
        <v>11</v>
      </c>
      <c r="Y479" s="1">
        <v>29</v>
      </c>
      <c r="Z479" s="1">
        <v>59</v>
      </c>
      <c r="AA479" s="1"/>
      <c r="AB479" s="1"/>
      <c r="AC479" s="1">
        <f t="shared" si="298"/>
        <v>3</v>
      </c>
      <c r="AD479" s="1">
        <v>14</v>
      </c>
      <c r="AE479" s="1"/>
      <c r="AF479" s="1">
        <v>13</v>
      </c>
      <c r="AG479" s="1">
        <v>5</v>
      </c>
      <c r="AH479" s="1"/>
      <c r="AI479" s="1"/>
      <c r="AJ479" s="1"/>
      <c r="AK479" s="7">
        <f t="shared" si="290"/>
        <v>5</v>
      </c>
      <c r="AL479" s="7">
        <f t="shared" si="291"/>
        <v>9</v>
      </c>
      <c r="AM479" s="7">
        <f t="shared" si="292"/>
        <v>8</v>
      </c>
      <c r="AN479" s="2">
        <f t="shared" si="293"/>
        <v>1.3675922088686282E-2</v>
      </c>
      <c r="AO479" s="2">
        <f t="shared" si="294"/>
        <v>6.5123438517553729E-4</v>
      </c>
      <c r="AP479" s="2">
        <f t="shared" si="295"/>
        <v>1.7168906518264164E-3</v>
      </c>
      <c r="AQ479" s="2"/>
      <c r="AR479" s="151" t="str">
        <f t="shared" si="296"/>
        <v>Bonneville</v>
      </c>
      <c r="AS479" s="151" t="s">
        <v>1275</v>
      </c>
      <c r="AT479" s="184">
        <v>2</v>
      </c>
      <c r="AV479" s="97">
        <v>16</v>
      </c>
      <c r="AW479" s="99">
        <v>19</v>
      </c>
      <c r="AX479" s="105">
        <f t="shared" si="297"/>
        <v>16019</v>
      </c>
      <c r="AZ479" s="7" t="s">
        <v>2951</v>
      </c>
      <c r="BA479" s="181" t="s">
        <v>3184</v>
      </c>
      <c r="BN479" s="1"/>
      <c r="BP479" s="151">
        <v>3</v>
      </c>
      <c r="BT479" s="1"/>
    </row>
    <row r="480" spans="1:72" s="151" customFormat="1" hidden="1" outlineLevel="1">
      <c r="A480" s="151" t="s">
        <v>389</v>
      </c>
      <c r="B480" s="151" t="s">
        <v>1275</v>
      </c>
      <c r="C480" s="1">
        <f t="shared" si="280"/>
        <v>1990</v>
      </c>
      <c r="D480" s="7">
        <f>IF(R480&gt;0,RANK(R480,(R480:T480,U480:AI480)),0)</f>
        <v>4</v>
      </c>
      <c r="E480" s="7">
        <f>IF(S480&gt;0,RANK(S480,(R480:T480,U480:AI480)),0)</f>
        <v>7</v>
      </c>
      <c r="F480" s="7">
        <f>IF(T480&gt;0,RANK(T480,(R480:T480,U480:AI480)),0)</f>
        <v>3</v>
      </c>
      <c r="G480" s="7">
        <f>IF(U480&gt;0,RANK(U480,(R480:T480,U480:AI480)),0)</f>
        <v>1</v>
      </c>
      <c r="H480" s="7">
        <f t="shared" si="281"/>
        <v>2</v>
      </c>
      <c r="I480" s="49">
        <f t="shared" si="282"/>
        <v>113</v>
      </c>
      <c r="J480" s="177">
        <f t="shared" si="283"/>
        <v>5.6783919597989951E-2</v>
      </c>
      <c r="K480" s="2"/>
      <c r="L480" s="2">
        <f t="shared" si="284"/>
        <v>5.3768844221105526E-2</v>
      </c>
      <c r="M480" s="2">
        <f t="shared" si="285"/>
        <v>3.015075376884422E-3</v>
      </c>
      <c r="N480" s="2">
        <f t="shared" si="286"/>
        <v>6.5829145728643221E-2</v>
      </c>
      <c r="O480" s="2">
        <f t="shared" si="287"/>
        <v>0.45276381909547736</v>
      </c>
      <c r="P480" s="2">
        <f t="shared" si="288"/>
        <v>0.39597989949748746</v>
      </c>
      <c r="Q480" s="2">
        <f t="shared" si="289"/>
        <v>2.8643216080402101E-2</v>
      </c>
      <c r="R480" s="1">
        <v>107</v>
      </c>
      <c r="S480" s="1">
        <v>6</v>
      </c>
      <c r="T480" s="1">
        <v>131</v>
      </c>
      <c r="U480" s="1">
        <v>901</v>
      </c>
      <c r="V480" s="1">
        <v>788</v>
      </c>
      <c r="W480" s="1">
        <v>39</v>
      </c>
      <c r="X480" s="1">
        <v>1</v>
      </c>
      <c r="Y480" s="1">
        <v>3</v>
      </c>
      <c r="Z480" s="1">
        <v>7</v>
      </c>
      <c r="AA480" s="1"/>
      <c r="AB480" s="1"/>
      <c r="AC480" s="1">
        <f t="shared" si="298"/>
        <v>0</v>
      </c>
      <c r="AD480" s="1">
        <v>4</v>
      </c>
      <c r="AE480" s="1"/>
      <c r="AF480" s="1">
        <v>0</v>
      </c>
      <c r="AG480" s="1">
        <v>3</v>
      </c>
      <c r="AH480" s="1"/>
      <c r="AI480" s="1"/>
      <c r="AJ480" s="1"/>
      <c r="AK480" s="7">
        <f t="shared" si="290"/>
        <v>5</v>
      </c>
      <c r="AL480" s="7">
        <f t="shared" si="291"/>
        <v>9</v>
      </c>
      <c r="AM480" s="7">
        <f t="shared" si="292"/>
        <v>8</v>
      </c>
      <c r="AN480" s="2">
        <f t="shared" si="293"/>
        <v>1.9597989949748745E-2</v>
      </c>
      <c r="AO480" s="2">
        <f t="shared" si="294"/>
        <v>5.025125628140704E-4</v>
      </c>
      <c r="AP480" s="2">
        <f t="shared" si="295"/>
        <v>1.507537688442211E-3</v>
      </c>
      <c r="AQ480" s="2"/>
      <c r="AR480" s="151" t="str">
        <f t="shared" si="296"/>
        <v>Boundary</v>
      </c>
      <c r="AS480" s="151" t="s">
        <v>1275</v>
      </c>
      <c r="AT480" s="184">
        <v>1</v>
      </c>
      <c r="AV480" s="97">
        <v>16</v>
      </c>
      <c r="AW480" s="99">
        <v>21</v>
      </c>
      <c r="AX480" s="105">
        <f t="shared" si="297"/>
        <v>16021</v>
      </c>
      <c r="AZ480" s="7" t="s">
        <v>2951</v>
      </c>
      <c r="BA480" s="181" t="s">
        <v>3184</v>
      </c>
      <c r="BN480" s="1"/>
      <c r="BP480" s="151">
        <v>0</v>
      </c>
      <c r="BT480" s="1"/>
    </row>
    <row r="481" spans="1:72" s="151" customFormat="1" hidden="1" outlineLevel="1">
      <c r="A481" s="151" t="s">
        <v>1220</v>
      </c>
      <c r="B481" s="151" t="s">
        <v>1275</v>
      </c>
      <c r="C481" s="1">
        <f t="shared" si="280"/>
        <v>574</v>
      </c>
      <c r="D481" s="7">
        <f>IF(R481&gt;0,RANK(R481,(R481:T481,U481:AI481)),0)</f>
        <v>4</v>
      </c>
      <c r="E481" s="7">
        <f>IF(S481&gt;0,RANK(S481,(R481:T481,U481:AI481)),0)</f>
        <v>6</v>
      </c>
      <c r="F481" s="7">
        <f>IF(T481&gt;0,RANK(T481,(R481:T481,U481:AI481)),0)</f>
        <v>3</v>
      </c>
      <c r="G481" s="7">
        <f>IF(U481&gt;0,RANK(U481,(R481:T481,U481:AI481)),0)</f>
        <v>1</v>
      </c>
      <c r="H481" s="7">
        <f t="shared" si="281"/>
        <v>2</v>
      </c>
      <c r="I481" s="49">
        <f t="shared" si="282"/>
        <v>137</v>
      </c>
      <c r="J481" s="177">
        <f t="shared" si="283"/>
        <v>0.23867595818815332</v>
      </c>
      <c r="K481" s="2"/>
      <c r="L481" s="2">
        <f t="shared" si="284"/>
        <v>5.2264808362369339E-2</v>
      </c>
      <c r="M481" s="2">
        <f t="shared" si="285"/>
        <v>5.2264808362369342E-3</v>
      </c>
      <c r="N481" s="2">
        <f t="shared" si="286"/>
        <v>0.20383275261324041</v>
      </c>
      <c r="O481" s="2">
        <f t="shared" si="287"/>
        <v>0.47909407665505227</v>
      </c>
      <c r="P481" s="2">
        <f t="shared" si="288"/>
        <v>0.24041811846689895</v>
      </c>
      <c r="Q481" s="2">
        <f t="shared" si="289"/>
        <v>1.9163763066202127E-2</v>
      </c>
      <c r="R481" s="1">
        <v>30</v>
      </c>
      <c r="S481" s="1">
        <v>3</v>
      </c>
      <c r="T481" s="1">
        <v>117</v>
      </c>
      <c r="U481" s="1">
        <v>275</v>
      </c>
      <c r="V481" s="1">
        <v>138</v>
      </c>
      <c r="W481" s="1">
        <v>6</v>
      </c>
      <c r="X481" s="1">
        <v>1</v>
      </c>
      <c r="Y481" s="1">
        <v>0</v>
      </c>
      <c r="Z481" s="1">
        <v>3</v>
      </c>
      <c r="AA481" s="1"/>
      <c r="AB481" s="1"/>
      <c r="AC481" s="1">
        <f t="shared" si="298"/>
        <v>0</v>
      </c>
      <c r="AD481" s="1">
        <v>1</v>
      </c>
      <c r="AE481" s="1"/>
      <c r="AF481" s="1">
        <v>0</v>
      </c>
      <c r="AG481" s="1">
        <v>0</v>
      </c>
      <c r="AH481" s="1"/>
      <c r="AI481" s="1"/>
      <c r="AJ481" s="1"/>
      <c r="AK481" s="7">
        <f t="shared" si="290"/>
        <v>5</v>
      </c>
      <c r="AL481" s="7">
        <f t="shared" si="291"/>
        <v>8</v>
      </c>
      <c r="AM481" s="7">
        <f t="shared" si="292"/>
        <v>0</v>
      </c>
      <c r="AN481" s="2">
        <f t="shared" si="293"/>
        <v>1.0452961672473868E-2</v>
      </c>
      <c r="AO481" s="2">
        <f t="shared" si="294"/>
        <v>1.7421602787456446E-3</v>
      </c>
      <c r="AP481" s="2">
        <f t="shared" si="295"/>
        <v>0</v>
      </c>
      <c r="AQ481" s="2"/>
      <c r="AR481" s="151" t="str">
        <f t="shared" si="296"/>
        <v>Butte</v>
      </c>
      <c r="AS481" s="151" t="s">
        <v>1275</v>
      </c>
      <c r="AT481" s="184">
        <v>2</v>
      </c>
      <c r="AV481" s="97">
        <v>16</v>
      </c>
      <c r="AW481" s="99">
        <v>23</v>
      </c>
      <c r="AX481" s="105">
        <f t="shared" si="297"/>
        <v>16023</v>
      </c>
      <c r="AZ481" s="7" t="s">
        <v>2951</v>
      </c>
      <c r="BA481" s="181" t="s">
        <v>3184</v>
      </c>
      <c r="BN481" s="1"/>
      <c r="BP481" s="151">
        <v>0</v>
      </c>
      <c r="BT481" s="1"/>
    </row>
    <row r="482" spans="1:72" s="151" customFormat="1" hidden="1" outlineLevel="1">
      <c r="A482" s="151" t="s">
        <v>590</v>
      </c>
      <c r="B482" s="151" t="s">
        <v>1275</v>
      </c>
      <c r="C482" s="1">
        <f t="shared" si="280"/>
        <v>311</v>
      </c>
      <c r="D482" s="7">
        <f>IF(R482&gt;0,RANK(R482,(R482:T482,U482:AI482)),0)</f>
        <v>4</v>
      </c>
      <c r="E482" s="7">
        <f>IF(S482&gt;0,RANK(S482,(R482:T482,U482:AI482)),0)</f>
        <v>9</v>
      </c>
      <c r="F482" s="7">
        <f>IF(T482&gt;0,RANK(T482,(R482:T482,U482:AI482)),0)</f>
        <v>3</v>
      </c>
      <c r="G482" s="7">
        <f>IF(U482&gt;0,RANK(U482,(R482:T482,U482:AI482)),0)</f>
        <v>2</v>
      </c>
      <c r="H482" s="7">
        <f t="shared" si="281"/>
        <v>1</v>
      </c>
      <c r="I482" s="49">
        <f t="shared" si="282"/>
        <v>55</v>
      </c>
      <c r="J482" s="177">
        <f t="shared" si="283"/>
        <v>0.17684887459807075</v>
      </c>
      <c r="K482" s="2"/>
      <c r="L482" s="2">
        <f t="shared" si="284"/>
        <v>0.12218649517684887</v>
      </c>
      <c r="M482" s="2">
        <f t="shared" si="285"/>
        <v>3.2154340836012861E-3</v>
      </c>
      <c r="N482" s="2">
        <f t="shared" si="286"/>
        <v>0.15112540192926044</v>
      </c>
      <c r="O482" s="2">
        <f t="shared" si="287"/>
        <v>0.24115755627009647</v>
      </c>
      <c r="P482" s="2">
        <f t="shared" si="288"/>
        <v>0.41800643086816719</v>
      </c>
      <c r="Q482" s="2">
        <f t="shared" si="289"/>
        <v>6.4308681672025803E-2</v>
      </c>
      <c r="R482" s="1">
        <v>38</v>
      </c>
      <c r="S482" s="1">
        <v>1</v>
      </c>
      <c r="T482" s="1">
        <v>47</v>
      </c>
      <c r="U482" s="1">
        <v>75</v>
      </c>
      <c r="V482" s="1">
        <v>130</v>
      </c>
      <c r="W482" s="1">
        <v>11</v>
      </c>
      <c r="X482" s="1">
        <v>0</v>
      </c>
      <c r="Y482" s="1">
        <v>1</v>
      </c>
      <c r="Z482" s="1">
        <v>3</v>
      </c>
      <c r="AA482" s="1"/>
      <c r="AB482" s="1"/>
      <c r="AC482" s="1">
        <f t="shared" si="298"/>
        <v>1</v>
      </c>
      <c r="AD482" s="1">
        <v>0</v>
      </c>
      <c r="AE482" s="1"/>
      <c r="AF482" s="1">
        <v>2</v>
      </c>
      <c r="AG482" s="1">
        <v>2</v>
      </c>
      <c r="AH482" s="1"/>
      <c r="AI482" s="1"/>
      <c r="AJ482" s="1"/>
      <c r="AK482" s="7">
        <f t="shared" si="290"/>
        <v>5</v>
      </c>
      <c r="AL482" s="7">
        <f t="shared" si="291"/>
        <v>0</v>
      </c>
      <c r="AM482" s="7">
        <f t="shared" si="292"/>
        <v>7</v>
      </c>
      <c r="AN482" s="2">
        <f t="shared" si="293"/>
        <v>3.5369774919614148E-2</v>
      </c>
      <c r="AO482" s="2">
        <f t="shared" si="294"/>
        <v>0</v>
      </c>
      <c r="AP482" s="2">
        <f t="shared" si="295"/>
        <v>3.2154340836012861E-3</v>
      </c>
      <c r="AQ482" s="2"/>
      <c r="AR482" s="151" t="str">
        <f t="shared" si="296"/>
        <v>Camas</v>
      </c>
      <c r="AS482" s="151" t="s">
        <v>1275</v>
      </c>
      <c r="AT482" s="184">
        <v>2</v>
      </c>
      <c r="AV482" s="97">
        <v>16</v>
      </c>
      <c r="AW482" s="99">
        <v>25</v>
      </c>
      <c r="AX482" s="105">
        <f t="shared" si="297"/>
        <v>16025</v>
      </c>
      <c r="AZ482" s="7" t="s">
        <v>2951</v>
      </c>
      <c r="BA482" s="181" t="s">
        <v>3184</v>
      </c>
      <c r="BN482" s="1"/>
      <c r="BP482" s="151">
        <v>1</v>
      </c>
      <c r="BT482" s="1"/>
    </row>
    <row r="483" spans="1:72" s="151" customFormat="1" hidden="1" outlineLevel="1">
      <c r="A483" s="151" t="s">
        <v>591</v>
      </c>
      <c r="B483" s="151" t="s">
        <v>1275</v>
      </c>
      <c r="C483" s="1">
        <f t="shared" si="280"/>
        <v>23555</v>
      </c>
      <c r="D483" s="7">
        <f>IF(R483&gt;0,RANK(R483,(R483:T483,U483:AI483)),0)</f>
        <v>4</v>
      </c>
      <c r="E483" s="7">
        <f>IF(S483&gt;0,RANK(S483,(R483:T483,U483:AI483)),0)</f>
        <v>7</v>
      </c>
      <c r="F483" s="7">
        <f>IF(T483&gt;0,RANK(T483,(R483:T483,U483:AI483)),0)</f>
        <v>3</v>
      </c>
      <c r="G483" s="7">
        <f>IF(U483&gt;0,RANK(U483,(R483:T483,U483:AI483)),0)</f>
        <v>1</v>
      </c>
      <c r="H483" s="7">
        <f t="shared" si="281"/>
        <v>2</v>
      </c>
      <c r="I483" s="49">
        <f t="shared" si="282"/>
        <v>3823</v>
      </c>
      <c r="J483" s="177">
        <f t="shared" si="283"/>
        <v>0.16230099766503928</v>
      </c>
      <c r="K483" s="2"/>
      <c r="L483" s="2">
        <f t="shared" si="284"/>
        <v>5.8416472086605817E-2</v>
      </c>
      <c r="M483" s="2">
        <f t="shared" si="285"/>
        <v>3.3963065166631289E-3</v>
      </c>
      <c r="N483" s="2">
        <f t="shared" si="286"/>
        <v>0.12680959456590957</v>
      </c>
      <c r="O483" s="2">
        <f t="shared" si="287"/>
        <v>0.47395457440033961</v>
      </c>
      <c r="P483" s="2">
        <f t="shared" si="288"/>
        <v>0.31165357673530036</v>
      </c>
      <c r="Q483" s="2">
        <f t="shared" si="289"/>
        <v>2.576947569518151E-2</v>
      </c>
      <c r="R483" s="1">
        <v>1376</v>
      </c>
      <c r="S483" s="1">
        <v>80</v>
      </c>
      <c r="T483" s="1">
        <v>2987</v>
      </c>
      <c r="U483" s="1">
        <v>11164</v>
      </c>
      <c r="V483" s="1">
        <v>7341</v>
      </c>
      <c r="W483" s="1">
        <v>410</v>
      </c>
      <c r="X483" s="1">
        <v>25</v>
      </c>
      <c r="Y483" s="1">
        <v>32</v>
      </c>
      <c r="Z483" s="1">
        <v>83</v>
      </c>
      <c r="AA483" s="1"/>
      <c r="AB483" s="1"/>
      <c r="AC483" s="1">
        <f t="shared" si="298"/>
        <v>3</v>
      </c>
      <c r="AD483" s="1">
        <v>29</v>
      </c>
      <c r="AE483" s="1"/>
      <c r="AF483" s="1">
        <v>16</v>
      </c>
      <c r="AG483" s="1">
        <v>9</v>
      </c>
      <c r="AH483" s="1"/>
      <c r="AI483" s="1"/>
      <c r="AJ483" s="1"/>
      <c r="AK483" s="7">
        <f t="shared" si="290"/>
        <v>5</v>
      </c>
      <c r="AL483" s="7">
        <f t="shared" si="291"/>
        <v>9</v>
      </c>
      <c r="AM483" s="7">
        <f t="shared" si="292"/>
        <v>8</v>
      </c>
      <c r="AN483" s="2">
        <f t="shared" si="293"/>
        <v>1.7406070897898536E-2</v>
      </c>
      <c r="AO483" s="2">
        <f t="shared" si="294"/>
        <v>1.0613457864572277E-3</v>
      </c>
      <c r="AP483" s="2">
        <f t="shared" si="295"/>
        <v>1.3585226066652515E-3</v>
      </c>
      <c r="AQ483" s="2"/>
      <c r="AR483" s="151" t="str">
        <f t="shared" si="296"/>
        <v>Canyon</v>
      </c>
      <c r="AS483" s="151" t="s">
        <v>1275</v>
      </c>
      <c r="AT483" s="184">
        <v>1</v>
      </c>
      <c r="AV483" s="97">
        <v>16</v>
      </c>
      <c r="AW483" s="99">
        <v>27</v>
      </c>
      <c r="AX483" s="105">
        <f t="shared" si="297"/>
        <v>16027</v>
      </c>
      <c r="AZ483" s="7" t="s">
        <v>2951</v>
      </c>
      <c r="BA483" s="181" t="s">
        <v>3184</v>
      </c>
      <c r="BN483" s="1"/>
      <c r="BP483" s="151">
        <v>3</v>
      </c>
      <c r="BT483" s="1"/>
    </row>
    <row r="484" spans="1:72" s="151" customFormat="1" hidden="1" outlineLevel="1">
      <c r="A484" s="151" t="s">
        <v>2070</v>
      </c>
      <c r="B484" s="151" t="s">
        <v>1275</v>
      </c>
      <c r="C484" s="1">
        <f t="shared" si="280"/>
        <v>1354</v>
      </c>
      <c r="D484" s="7">
        <f>IF(R484&gt;0,RANK(R484,(R484:T484,U484:AI484)),0)</f>
        <v>4</v>
      </c>
      <c r="E484" s="7">
        <f>IF(S484&gt;0,RANK(S484,(R484:T484,U484:AI484)),0)</f>
        <v>6</v>
      </c>
      <c r="F484" s="7">
        <f>IF(T484&gt;0,RANK(T484,(R484:T484,U484:AI484)),0)</f>
        <v>3</v>
      </c>
      <c r="G484" s="7">
        <f>IF(U484&gt;0,RANK(U484,(R484:T484,U484:AI484)),0)</f>
        <v>1</v>
      </c>
      <c r="H484" s="7">
        <f t="shared" si="281"/>
        <v>2</v>
      </c>
      <c r="I484" s="49">
        <f t="shared" si="282"/>
        <v>298</v>
      </c>
      <c r="J484" s="177">
        <f t="shared" si="283"/>
        <v>0.22008862629246675</v>
      </c>
      <c r="K484" s="2"/>
      <c r="L484" s="2">
        <f t="shared" si="284"/>
        <v>6.4254062038404725E-2</v>
      </c>
      <c r="M484" s="2">
        <f t="shared" si="285"/>
        <v>8.8626292466765146E-3</v>
      </c>
      <c r="N484" s="2">
        <f t="shared" si="286"/>
        <v>0.22082717872968982</v>
      </c>
      <c r="O484" s="2">
        <f t="shared" si="287"/>
        <v>0.4446085672082718</v>
      </c>
      <c r="P484" s="2">
        <f t="shared" si="288"/>
        <v>0.22451994091580502</v>
      </c>
      <c r="Q484" s="2">
        <f t="shared" si="289"/>
        <v>3.6927621861152227E-2</v>
      </c>
      <c r="R484" s="1">
        <v>87</v>
      </c>
      <c r="S484" s="1">
        <v>12</v>
      </c>
      <c r="T484" s="1">
        <v>299</v>
      </c>
      <c r="U484" s="1">
        <v>602</v>
      </c>
      <c r="V484" s="1">
        <v>304</v>
      </c>
      <c r="W484" s="1">
        <v>35</v>
      </c>
      <c r="X484" s="1">
        <v>2</v>
      </c>
      <c r="Y484" s="1">
        <v>3</v>
      </c>
      <c r="Z484" s="1">
        <v>8</v>
      </c>
      <c r="AA484" s="1"/>
      <c r="AB484" s="1"/>
      <c r="AC484" s="1">
        <f t="shared" si="298"/>
        <v>1</v>
      </c>
      <c r="AD484" s="1">
        <v>0</v>
      </c>
      <c r="AE484" s="1"/>
      <c r="AF484" s="1">
        <v>1</v>
      </c>
      <c r="AG484" s="1">
        <v>0</v>
      </c>
      <c r="AH484" s="1"/>
      <c r="AI484" s="1"/>
      <c r="AJ484" s="1"/>
      <c r="AK484" s="7">
        <f t="shared" si="290"/>
        <v>5</v>
      </c>
      <c r="AL484" s="7">
        <f t="shared" si="291"/>
        <v>9</v>
      </c>
      <c r="AM484" s="7">
        <f t="shared" si="292"/>
        <v>8</v>
      </c>
      <c r="AN484" s="2">
        <f t="shared" si="293"/>
        <v>2.58493353028065E-2</v>
      </c>
      <c r="AO484" s="2">
        <f t="shared" si="294"/>
        <v>1.4771048744460858E-3</v>
      </c>
      <c r="AP484" s="2">
        <f t="shared" si="295"/>
        <v>2.2156573116691287E-3</v>
      </c>
      <c r="AQ484" s="2"/>
      <c r="AR484" s="151" t="str">
        <f t="shared" si="296"/>
        <v>Caribou</v>
      </c>
      <c r="AS484" s="151" t="s">
        <v>1275</v>
      </c>
      <c r="AT484" s="184">
        <v>2</v>
      </c>
      <c r="AV484" s="97">
        <v>16</v>
      </c>
      <c r="AW484" s="99">
        <v>29</v>
      </c>
      <c r="AX484" s="105">
        <f t="shared" si="297"/>
        <v>16029</v>
      </c>
      <c r="AZ484" s="7" t="s">
        <v>2951</v>
      </c>
      <c r="BA484" s="181" t="s">
        <v>3184</v>
      </c>
      <c r="BN484" s="1"/>
      <c r="BP484" s="151">
        <v>1</v>
      </c>
      <c r="BT484" s="1"/>
    </row>
    <row r="485" spans="1:72" s="151" customFormat="1" hidden="1" outlineLevel="1">
      <c r="A485" s="151" t="s">
        <v>1557</v>
      </c>
      <c r="B485" s="151" t="s">
        <v>1275</v>
      </c>
      <c r="C485" s="1">
        <f t="shared" si="280"/>
        <v>4454</v>
      </c>
      <c r="D485" s="7">
        <f>IF(R485&gt;0,RANK(R485,(R485:T485,U485:AI485)),0)</f>
        <v>4</v>
      </c>
      <c r="E485" s="7">
        <f>IF(S485&gt;0,RANK(S485,(R485:T485,U485:AI485)),0)</f>
        <v>6</v>
      </c>
      <c r="F485" s="7">
        <f>IF(T485&gt;0,RANK(T485,(R485:T485,U485:AI485)),0)</f>
        <v>3</v>
      </c>
      <c r="G485" s="7">
        <f>IF(U485&gt;0,RANK(U485,(R485:T485,U485:AI485)),0)</f>
        <v>1</v>
      </c>
      <c r="H485" s="7">
        <f t="shared" si="281"/>
        <v>2</v>
      </c>
      <c r="I485" s="49">
        <f t="shared" si="282"/>
        <v>1070</v>
      </c>
      <c r="J485" s="177">
        <f t="shared" si="283"/>
        <v>0.2402334979793444</v>
      </c>
      <c r="K485" s="2"/>
      <c r="L485" s="2">
        <f t="shared" si="284"/>
        <v>5.5006735518634935E-2</v>
      </c>
      <c r="M485" s="2">
        <f t="shared" si="285"/>
        <v>1.5267175572519083E-2</v>
      </c>
      <c r="N485" s="2">
        <f t="shared" si="286"/>
        <v>0.1838796587337225</v>
      </c>
      <c r="O485" s="2">
        <f t="shared" si="287"/>
        <v>0.47036371800628646</v>
      </c>
      <c r="P485" s="2">
        <f t="shared" si="288"/>
        <v>0.23013022002694208</v>
      </c>
      <c r="Q485" s="2">
        <f t="shared" si="289"/>
        <v>4.535249214189499E-2</v>
      </c>
      <c r="R485" s="1">
        <v>245</v>
      </c>
      <c r="S485" s="1">
        <v>68</v>
      </c>
      <c r="T485" s="1">
        <v>819</v>
      </c>
      <c r="U485" s="1">
        <v>2095</v>
      </c>
      <c r="V485" s="1">
        <v>1025</v>
      </c>
      <c r="W485" s="1">
        <v>144</v>
      </c>
      <c r="X485" s="1">
        <v>6</v>
      </c>
      <c r="Y485" s="1">
        <v>12</v>
      </c>
      <c r="Z485" s="1">
        <v>26</v>
      </c>
      <c r="AA485" s="1"/>
      <c r="AB485" s="1"/>
      <c r="AC485" s="1">
        <f t="shared" si="298"/>
        <v>0</v>
      </c>
      <c r="AD485" s="1">
        <v>4</v>
      </c>
      <c r="AE485" s="1"/>
      <c r="AF485" s="1">
        <v>8</v>
      </c>
      <c r="AG485" s="1">
        <v>2</v>
      </c>
      <c r="AH485" s="1"/>
      <c r="AI485" s="1"/>
      <c r="AJ485" s="1"/>
      <c r="AK485" s="7">
        <f t="shared" si="290"/>
        <v>5</v>
      </c>
      <c r="AL485" s="7">
        <f t="shared" si="291"/>
        <v>9</v>
      </c>
      <c r="AM485" s="7">
        <f t="shared" si="292"/>
        <v>8</v>
      </c>
      <c r="AN485" s="2">
        <f t="shared" si="293"/>
        <v>3.2330489447687474E-2</v>
      </c>
      <c r="AO485" s="2">
        <f t="shared" si="294"/>
        <v>1.3471037269869781E-3</v>
      </c>
      <c r="AP485" s="2">
        <f t="shared" si="295"/>
        <v>2.6942074539739562E-3</v>
      </c>
      <c r="AQ485" s="2"/>
      <c r="AR485" s="151" t="str">
        <f t="shared" si="296"/>
        <v>Cassia</v>
      </c>
      <c r="AS485" s="151" t="s">
        <v>1275</v>
      </c>
      <c r="AT485" s="184">
        <v>2</v>
      </c>
      <c r="AV485" s="97">
        <v>16</v>
      </c>
      <c r="AW485" s="99">
        <v>31</v>
      </c>
      <c r="AX485" s="105">
        <f t="shared" si="297"/>
        <v>16031</v>
      </c>
      <c r="AZ485" s="7" t="s">
        <v>2951</v>
      </c>
      <c r="BA485" s="181" t="s">
        <v>3184</v>
      </c>
      <c r="BN485" s="1"/>
      <c r="BP485" s="151">
        <v>0</v>
      </c>
      <c r="BT485" s="1"/>
    </row>
    <row r="486" spans="1:72" s="151" customFormat="1" hidden="1" outlineLevel="1">
      <c r="A486" s="151" t="s">
        <v>97</v>
      </c>
      <c r="B486" s="151" t="s">
        <v>1275</v>
      </c>
      <c r="C486" s="1">
        <f t="shared" si="280"/>
        <v>176</v>
      </c>
      <c r="D486" s="7">
        <f>IF(R486&gt;0,RANK(R486,(R486:T486,U486:AI486)),0)</f>
        <v>4</v>
      </c>
      <c r="E486" s="7">
        <f>IF(S486&gt;0,RANK(S486,(R486:T486,U486:AI486)),0)</f>
        <v>0</v>
      </c>
      <c r="F486" s="7">
        <f>IF(T486&gt;0,RANK(T486,(R486:T486,U486:AI486)),0)</f>
        <v>2</v>
      </c>
      <c r="G486" s="7">
        <f>IF(U486&gt;0,RANK(U486,(R486:T486,U486:AI486)),0)</f>
        <v>1</v>
      </c>
      <c r="H486" s="7">
        <f t="shared" si="281"/>
        <v>3</v>
      </c>
      <c r="I486" s="49">
        <f t="shared" si="282"/>
        <v>6</v>
      </c>
      <c r="J486" s="177">
        <f t="shared" si="283"/>
        <v>3.4090909090909088E-2</v>
      </c>
      <c r="K486" s="2"/>
      <c r="L486" s="2">
        <f t="shared" si="284"/>
        <v>3.9772727272727272E-2</v>
      </c>
      <c r="M486" s="2">
        <f t="shared" si="285"/>
        <v>0</v>
      </c>
      <c r="N486" s="2">
        <f t="shared" si="286"/>
        <v>0.31818181818181818</v>
      </c>
      <c r="O486" s="2">
        <f t="shared" si="287"/>
        <v>0.35227272727272729</v>
      </c>
      <c r="P486" s="2">
        <f t="shared" si="288"/>
        <v>0.25</v>
      </c>
      <c r="Q486" s="2">
        <f t="shared" si="289"/>
        <v>3.9772727272727293E-2</v>
      </c>
      <c r="R486" s="1">
        <v>7</v>
      </c>
      <c r="S486" s="1">
        <v>0</v>
      </c>
      <c r="T486" s="1">
        <v>56</v>
      </c>
      <c r="U486" s="1">
        <v>62</v>
      </c>
      <c r="V486" s="1">
        <v>44</v>
      </c>
      <c r="W486" s="1">
        <v>5</v>
      </c>
      <c r="X486" s="1">
        <v>0</v>
      </c>
      <c r="Y486" s="1">
        <v>1</v>
      </c>
      <c r="Z486" s="1">
        <v>0</v>
      </c>
      <c r="AA486" s="1"/>
      <c r="AB486" s="1"/>
      <c r="AC486" s="1">
        <f t="shared" si="298"/>
        <v>0</v>
      </c>
      <c r="AD486" s="1">
        <v>0</v>
      </c>
      <c r="AE486" s="1"/>
      <c r="AF486" s="1">
        <v>1</v>
      </c>
      <c r="AG486" s="1">
        <v>0</v>
      </c>
      <c r="AH486" s="1"/>
      <c r="AI486" s="1"/>
      <c r="AJ486" s="1"/>
      <c r="AK486" s="7">
        <f t="shared" si="290"/>
        <v>5</v>
      </c>
      <c r="AL486" s="7">
        <f t="shared" si="291"/>
        <v>0</v>
      </c>
      <c r="AM486" s="7">
        <f t="shared" si="292"/>
        <v>6</v>
      </c>
      <c r="AN486" s="2">
        <f t="shared" si="293"/>
        <v>2.8409090909090908E-2</v>
      </c>
      <c r="AO486" s="2">
        <f t="shared" si="294"/>
        <v>0</v>
      </c>
      <c r="AP486" s="2">
        <f t="shared" si="295"/>
        <v>5.681818181818182E-3</v>
      </c>
      <c r="AQ486" s="2"/>
      <c r="AR486" s="151" t="str">
        <f t="shared" si="296"/>
        <v>Clark</v>
      </c>
      <c r="AS486" s="151" t="s">
        <v>1275</v>
      </c>
      <c r="AT486" s="184">
        <v>2</v>
      </c>
      <c r="AV486" s="97">
        <v>16</v>
      </c>
      <c r="AW486" s="99">
        <v>33</v>
      </c>
      <c r="AX486" s="105">
        <f t="shared" si="297"/>
        <v>16033</v>
      </c>
      <c r="AZ486" s="7" t="s">
        <v>2951</v>
      </c>
      <c r="BA486" s="181" t="s">
        <v>3184</v>
      </c>
      <c r="BN486" s="1"/>
      <c r="BP486" s="151">
        <v>0</v>
      </c>
      <c r="BT486" s="1"/>
    </row>
    <row r="487" spans="1:72" s="151" customFormat="1" hidden="1" outlineLevel="1">
      <c r="A487" s="151" t="s">
        <v>80</v>
      </c>
      <c r="B487" s="151" t="s">
        <v>1275</v>
      </c>
      <c r="C487" s="1">
        <f t="shared" si="280"/>
        <v>1400</v>
      </c>
      <c r="D487" s="7">
        <f>IF(R487&gt;0,RANK(R487,(R487:T487,U487:AI487)),0)</f>
        <v>4</v>
      </c>
      <c r="E487" s="7">
        <f>IF(S487&gt;0,RANK(S487,(R487:T487,U487:AI487)),0)</f>
        <v>7</v>
      </c>
      <c r="F487" s="7">
        <f>IF(T487&gt;0,RANK(T487,(R487:T487,U487:AI487)),0)</f>
        <v>3</v>
      </c>
      <c r="G487" s="7">
        <f>IF(U487&gt;0,RANK(U487,(R487:T487,U487:AI487)),0)</f>
        <v>2</v>
      </c>
      <c r="H487" s="7">
        <f t="shared" si="281"/>
        <v>1</v>
      </c>
      <c r="I487" s="49">
        <f t="shared" si="282"/>
        <v>152</v>
      </c>
      <c r="J487" s="177">
        <f t="shared" si="283"/>
        <v>0.10857142857142857</v>
      </c>
      <c r="K487" s="2"/>
      <c r="L487" s="2">
        <f t="shared" si="284"/>
        <v>6.357142857142857E-2</v>
      </c>
      <c r="M487" s="2">
        <f t="shared" si="285"/>
        <v>2.8571428571428571E-3</v>
      </c>
      <c r="N487" s="2">
        <f t="shared" si="286"/>
        <v>0.10642857142857143</v>
      </c>
      <c r="O487" s="2">
        <f t="shared" si="287"/>
        <v>0.34071428571428569</v>
      </c>
      <c r="P487" s="2">
        <f t="shared" si="288"/>
        <v>0.44928571428571429</v>
      </c>
      <c r="Q487" s="2">
        <f t="shared" si="289"/>
        <v>3.7142857142857089E-2</v>
      </c>
      <c r="R487" s="1">
        <v>89</v>
      </c>
      <c r="S487" s="1">
        <v>4</v>
      </c>
      <c r="T487" s="1">
        <v>149</v>
      </c>
      <c r="U487" s="1">
        <v>477</v>
      </c>
      <c r="V487" s="1">
        <v>629</v>
      </c>
      <c r="W487" s="1">
        <v>29</v>
      </c>
      <c r="X487" s="1">
        <v>3</v>
      </c>
      <c r="Y487" s="1">
        <v>8</v>
      </c>
      <c r="Z487" s="1">
        <v>4</v>
      </c>
      <c r="AA487" s="1"/>
      <c r="AB487" s="1"/>
      <c r="AC487" s="1">
        <f t="shared" si="298"/>
        <v>1</v>
      </c>
      <c r="AD487" s="1">
        <v>4</v>
      </c>
      <c r="AE487" s="1"/>
      <c r="AF487" s="1">
        <v>3</v>
      </c>
      <c r="AG487" s="1">
        <v>0</v>
      </c>
      <c r="AH487" s="1"/>
      <c r="AI487" s="1"/>
      <c r="AJ487" s="1"/>
      <c r="AK487" s="7">
        <f t="shared" si="290"/>
        <v>5</v>
      </c>
      <c r="AL487" s="7">
        <f t="shared" si="291"/>
        <v>9</v>
      </c>
      <c r="AM487" s="7">
        <f t="shared" si="292"/>
        <v>6</v>
      </c>
      <c r="AN487" s="2">
        <f t="shared" si="293"/>
        <v>2.0714285714285713E-2</v>
      </c>
      <c r="AO487" s="2">
        <f t="shared" si="294"/>
        <v>2.142857142857143E-3</v>
      </c>
      <c r="AP487" s="2">
        <f t="shared" si="295"/>
        <v>5.7142857142857143E-3</v>
      </c>
      <c r="AQ487" s="2"/>
      <c r="AR487" s="151" t="str">
        <f t="shared" si="296"/>
        <v>Clearwater</v>
      </c>
      <c r="AS487" s="151" t="s">
        <v>1275</v>
      </c>
      <c r="AT487" s="184">
        <v>1</v>
      </c>
      <c r="AV487" s="97">
        <v>16</v>
      </c>
      <c r="AW487" s="99">
        <v>35</v>
      </c>
      <c r="AX487" s="105">
        <f t="shared" si="297"/>
        <v>16035</v>
      </c>
      <c r="AZ487" s="7" t="s">
        <v>2951</v>
      </c>
      <c r="BA487" s="181" t="s">
        <v>3184</v>
      </c>
      <c r="BN487" s="1"/>
      <c r="BP487" s="151">
        <v>1</v>
      </c>
      <c r="BT487" s="1"/>
    </row>
    <row r="488" spans="1:72" s="151" customFormat="1" hidden="1" outlineLevel="1">
      <c r="A488" s="151" t="s">
        <v>1237</v>
      </c>
      <c r="B488" s="151" t="s">
        <v>1275</v>
      </c>
      <c r="C488" s="1">
        <f t="shared" si="280"/>
        <v>1014</v>
      </c>
      <c r="D488" s="7">
        <f>IF(R488&gt;0,RANK(R488,(R488:T488,U488:AI488)),0)</f>
        <v>4</v>
      </c>
      <c r="E488" s="7">
        <f>IF(S488&gt;0,RANK(S488,(R488:T488,U488:AI488)),0)</f>
        <v>6</v>
      </c>
      <c r="F488" s="7">
        <f>IF(T488&gt;0,RANK(T488,(R488:T488,U488:AI488)),0)</f>
        <v>3</v>
      </c>
      <c r="G488" s="7">
        <f>IF(U488&gt;0,RANK(U488,(R488:T488,U488:AI488)),0)</f>
        <v>2</v>
      </c>
      <c r="H488" s="7">
        <f t="shared" si="281"/>
        <v>1</v>
      </c>
      <c r="I488" s="49">
        <f t="shared" si="282"/>
        <v>130</v>
      </c>
      <c r="J488" s="177">
        <f t="shared" si="283"/>
        <v>0.12820512820512819</v>
      </c>
      <c r="K488" s="2"/>
      <c r="L488" s="2">
        <f t="shared" si="284"/>
        <v>8.9743589743589744E-2</v>
      </c>
      <c r="M488" s="2">
        <f t="shared" si="285"/>
        <v>7.889546351084813E-3</v>
      </c>
      <c r="N488" s="2">
        <f t="shared" si="286"/>
        <v>0.17159763313609466</v>
      </c>
      <c r="O488" s="2">
        <f t="shared" si="287"/>
        <v>0.28106508875739644</v>
      </c>
      <c r="P488" s="2">
        <f t="shared" si="288"/>
        <v>0.40927021696252464</v>
      </c>
      <c r="Q488" s="2">
        <f t="shared" si="289"/>
        <v>4.0433925049309649E-2</v>
      </c>
      <c r="R488" s="1">
        <v>91</v>
      </c>
      <c r="S488" s="1">
        <v>8</v>
      </c>
      <c r="T488" s="1">
        <v>174</v>
      </c>
      <c r="U488" s="1">
        <v>285</v>
      </c>
      <c r="V488" s="1">
        <v>415</v>
      </c>
      <c r="W488" s="1">
        <v>22</v>
      </c>
      <c r="X488" s="1">
        <v>3</v>
      </c>
      <c r="Y488" s="1">
        <v>4</v>
      </c>
      <c r="Z488" s="1">
        <v>3</v>
      </c>
      <c r="AA488" s="1"/>
      <c r="AB488" s="1"/>
      <c r="AC488" s="1">
        <f t="shared" si="298"/>
        <v>1</v>
      </c>
      <c r="AD488" s="1">
        <v>3</v>
      </c>
      <c r="AE488" s="1"/>
      <c r="AF488" s="1">
        <v>3</v>
      </c>
      <c r="AG488" s="1">
        <v>2</v>
      </c>
      <c r="AH488" s="1"/>
      <c r="AI488" s="1"/>
      <c r="AJ488" s="1"/>
      <c r="AK488" s="7">
        <f t="shared" si="290"/>
        <v>5</v>
      </c>
      <c r="AL488" s="7">
        <f t="shared" si="291"/>
        <v>8</v>
      </c>
      <c r="AM488" s="7">
        <f t="shared" si="292"/>
        <v>7</v>
      </c>
      <c r="AN488" s="2">
        <f t="shared" si="293"/>
        <v>2.1696252465483234E-2</v>
      </c>
      <c r="AO488" s="2">
        <f t="shared" si="294"/>
        <v>2.9585798816568047E-3</v>
      </c>
      <c r="AP488" s="2">
        <f t="shared" si="295"/>
        <v>3.9447731755424065E-3</v>
      </c>
      <c r="AQ488" s="2"/>
      <c r="AR488" s="151" t="str">
        <f t="shared" si="296"/>
        <v>Custer</v>
      </c>
      <c r="AS488" s="151" t="s">
        <v>1275</v>
      </c>
      <c r="AT488" s="184">
        <v>2</v>
      </c>
      <c r="AV488" s="97">
        <v>16</v>
      </c>
      <c r="AW488" s="99">
        <v>37</v>
      </c>
      <c r="AX488" s="105">
        <f t="shared" si="297"/>
        <v>16037</v>
      </c>
      <c r="AZ488" s="7" t="s">
        <v>2951</v>
      </c>
      <c r="BA488" s="181" t="s">
        <v>3184</v>
      </c>
      <c r="BN488" s="1"/>
      <c r="BP488" s="151">
        <v>1</v>
      </c>
      <c r="BT488" s="1"/>
    </row>
    <row r="489" spans="1:72" s="151" customFormat="1" hidden="1" outlineLevel="1">
      <c r="A489" s="151" t="s">
        <v>821</v>
      </c>
      <c r="B489" s="151" t="s">
        <v>1275</v>
      </c>
      <c r="C489" s="1">
        <f t="shared" si="280"/>
        <v>2818</v>
      </c>
      <c r="D489" s="7">
        <f>IF(R489&gt;0,RANK(R489,(R489:T489,U489:AI489)),0)</f>
        <v>4</v>
      </c>
      <c r="E489" s="7">
        <f>IF(S489&gt;0,RANK(S489,(R489:T489,U489:AI489)),0)</f>
        <v>6</v>
      </c>
      <c r="F489" s="7">
        <f>IF(T489&gt;0,RANK(T489,(R489:T489,U489:AI489)),0)</f>
        <v>3</v>
      </c>
      <c r="G489" s="7">
        <f>IF(U489&gt;0,RANK(U489,(R489:T489,U489:AI489)),0)</f>
        <v>2</v>
      </c>
      <c r="H489" s="7">
        <f t="shared" si="281"/>
        <v>1</v>
      </c>
      <c r="I489" s="49">
        <f t="shared" si="282"/>
        <v>360</v>
      </c>
      <c r="J489" s="177">
        <f t="shared" si="283"/>
        <v>0.127750177430802</v>
      </c>
      <c r="K489" s="2"/>
      <c r="L489" s="2">
        <f t="shared" si="284"/>
        <v>7.4166075230660045E-2</v>
      </c>
      <c r="M489" s="2">
        <f t="shared" si="285"/>
        <v>6.3875088715400997E-3</v>
      </c>
      <c r="N489" s="2">
        <f t="shared" si="286"/>
        <v>0.13413768630234207</v>
      </c>
      <c r="O489" s="2">
        <f t="shared" si="287"/>
        <v>0.31653655074520937</v>
      </c>
      <c r="P489" s="2">
        <f t="shared" si="288"/>
        <v>0.44428672817601134</v>
      </c>
      <c r="Q489" s="2">
        <f t="shared" si="289"/>
        <v>2.4485450674237019E-2</v>
      </c>
      <c r="R489" s="1">
        <v>209</v>
      </c>
      <c r="S489" s="1">
        <v>18</v>
      </c>
      <c r="T489" s="1">
        <v>378</v>
      </c>
      <c r="U489" s="1">
        <v>892</v>
      </c>
      <c r="V489" s="1">
        <v>1252</v>
      </c>
      <c r="W489" s="1">
        <v>40</v>
      </c>
      <c r="X489" s="1">
        <v>4</v>
      </c>
      <c r="Y489" s="1">
        <v>6</v>
      </c>
      <c r="Z489" s="1">
        <v>7</v>
      </c>
      <c r="AA489" s="1"/>
      <c r="AB489" s="1"/>
      <c r="AC489" s="1">
        <f t="shared" si="298"/>
        <v>0</v>
      </c>
      <c r="AD489" s="1">
        <v>7</v>
      </c>
      <c r="AE489" s="1"/>
      <c r="AF489" s="1">
        <v>1</v>
      </c>
      <c r="AG489" s="1">
        <v>4</v>
      </c>
      <c r="AH489" s="1"/>
      <c r="AI489" s="1"/>
      <c r="AJ489" s="1"/>
      <c r="AK489" s="7">
        <f t="shared" si="290"/>
        <v>5</v>
      </c>
      <c r="AL489" s="7">
        <f t="shared" si="291"/>
        <v>9</v>
      </c>
      <c r="AM489" s="7">
        <f t="shared" si="292"/>
        <v>8</v>
      </c>
      <c r="AN489" s="2">
        <f t="shared" si="293"/>
        <v>1.4194464158977998E-2</v>
      </c>
      <c r="AO489" s="2">
        <f t="shared" si="294"/>
        <v>1.4194464158977999E-3</v>
      </c>
      <c r="AP489" s="2">
        <f t="shared" si="295"/>
        <v>2.1291696238466998E-3</v>
      </c>
      <c r="AQ489" s="2"/>
      <c r="AR489" s="151" t="str">
        <f t="shared" si="296"/>
        <v>Elmore</v>
      </c>
      <c r="AS489" s="151" t="s">
        <v>1275</v>
      </c>
      <c r="AT489" s="184">
        <v>2</v>
      </c>
      <c r="AV489" s="97">
        <v>16</v>
      </c>
      <c r="AW489" s="99">
        <v>39</v>
      </c>
      <c r="AX489" s="105">
        <f t="shared" si="297"/>
        <v>16039</v>
      </c>
      <c r="AZ489" s="7" t="s">
        <v>2951</v>
      </c>
      <c r="BA489" s="181" t="s">
        <v>3184</v>
      </c>
      <c r="BN489" s="1"/>
      <c r="BP489" s="151">
        <v>0</v>
      </c>
      <c r="BT489" s="1"/>
    </row>
    <row r="490" spans="1:72" s="151" customFormat="1" hidden="1" outlineLevel="1">
      <c r="A490" s="151" t="s">
        <v>2409</v>
      </c>
      <c r="B490" s="151" t="s">
        <v>1275</v>
      </c>
      <c r="C490" s="1">
        <f t="shared" si="280"/>
        <v>2321</v>
      </c>
      <c r="D490" s="7">
        <f>IF(R490&gt;0,RANK(R490,(R490:T490,U490:AI490)),0)</f>
        <v>4</v>
      </c>
      <c r="E490" s="7">
        <f>IF(S490&gt;0,RANK(S490,(R490:T490,U490:AI490)),0)</f>
        <v>6</v>
      </c>
      <c r="F490" s="7">
        <f>IF(T490&gt;0,RANK(T490,(R490:T490,U490:AI490)),0)</f>
        <v>2</v>
      </c>
      <c r="G490" s="7">
        <f>IF(U490&gt;0,RANK(U490,(R490:T490,U490:AI490)),0)</f>
        <v>1</v>
      </c>
      <c r="H490" s="7">
        <f t="shared" si="281"/>
        <v>3</v>
      </c>
      <c r="I490" s="49">
        <f t="shared" si="282"/>
        <v>678</v>
      </c>
      <c r="J490" s="177">
        <f t="shared" si="283"/>
        <v>0.29211546747091771</v>
      </c>
      <c r="K490" s="2"/>
      <c r="L490" s="2">
        <f t="shared" si="284"/>
        <v>5.4717794054286943E-2</v>
      </c>
      <c r="M490" s="2">
        <f t="shared" si="285"/>
        <v>9.0478242137009904E-3</v>
      </c>
      <c r="N490" s="2">
        <f t="shared" si="286"/>
        <v>0.2132701421800948</v>
      </c>
      <c r="O490" s="2">
        <f t="shared" si="287"/>
        <v>0.50538560965101254</v>
      </c>
      <c r="P490" s="2">
        <f t="shared" si="288"/>
        <v>0.17190866006031882</v>
      </c>
      <c r="Q490" s="2">
        <f t="shared" si="289"/>
        <v>4.5669969840585994E-2</v>
      </c>
      <c r="R490" s="1">
        <v>127</v>
      </c>
      <c r="S490" s="1">
        <v>21</v>
      </c>
      <c r="T490" s="1">
        <v>495</v>
      </c>
      <c r="U490" s="1">
        <v>1173</v>
      </c>
      <c r="V490" s="1">
        <v>399</v>
      </c>
      <c r="W490" s="1">
        <v>66</v>
      </c>
      <c r="X490" s="1">
        <v>9</v>
      </c>
      <c r="Y490" s="1">
        <v>5</v>
      </c>
      <c r="Z490" s="1">
        <v>16</v>
      </c>
      <c r="AA490" s="1"/>
      <c r="AB490" s="1"/>
      <c r="AC490" s="1">
        <f t="shared" si="298"/>
        <v>0</v>
      </c>
      <c r="AD490" s="1">
        <v>5</v>
      </c>
      <c r="AE490" s="1"/>
      <c r="AF490" s="1">
        <v>4</v>
      </c>
      <c r="AG490" s="1">
        <v>1</v>
      </c>
      <c r="AH490" s="1"/>
      <c r="AI490" s="1"/>
      <c r="AJ490" s="1"/>
      <c r="AK490" s="7">
        <f t="shared" si="290"/>
        <v>5</v>
      </c>
      <c r="AL490" s="7">
        <f t="shared" si="291"/>
        <v>8</v>
      </c>
      <c r="AM490" s="7">
        <f t="shared" si="292"/>
        <v>9</v>
      </c>
      <c r="AN490" s="2">
        <f t="shared" si="293"/>
        <v>2.843601895734597E-2</v>
      </c>
      <c r="AO490" s="2">
        <f t="shared" si="294"/>
        <v>3.8776389487289961E-3</v>
      </c>
      <c r="AP490" s="2">
        <f t="shared" si="295"/>
        <v>2.1542438604049978E-3</v>
      </c>
      <c r="AQ490" s="2"/>
      <c r="AR490" s="151" t="str">
        <f t="shared" si="296"/>
        <v>Franklin</v>
      </c>
      <c r="AS490" s="151" t="s">
        <v>1275</v>
      </c>
      <c r="AT490" s="184">
        <v>2</v>
      </c>
      <c r="AV490" s="97">
        <v>16</v>
      </c>
      <c r="AW490" s="99">
        <v>41</v>
      </c>
      <c r="AX490" s="105">
        <f t="shared" si="297"/>
        <v>16041</v>
      </c>
      <c r="AZ490" s="7" t="s">
        <v>2951</v>
      </c>
      <c r="BA490" s="181" t="s">
        <v>3184</v>
      </c>
      <c r="BN490" s="1"/>
      <c r="BP490" s="151">
        <v>0</v>
      </c>
      <c r="BT490" s="1"/>
    </row>
    <row r="491" spans="1:72" s="151" customFormat="1" hidden="1" outlineLevel="1">
      <c r="A491" s="151" t="s">
        <v>696</v>
      </c>
      <c r="B491" s="151" t="s">
        <v>1275</v>
      </c>
      <c r="C491" s="1">
        <f t="shared" si="280"/>
        <v>2767</v>
      </c>
      <c r="D491" s="7">
        <f>IF(R491&gt;0,RANK(R491,(R491:T491,U491:AI491)),0)</f>
        <v>4</v>
      </c>
      <c r="E491" s="7">
        <f>IF(S491&gt;0,RANK(S491,(R491:T491,U491:AI491)),0)</f>
        <v>7</v>
      </c>
      <c r="F491" s="7">
        <f>IF(T491&gt;0,RANK(T491,(R491:T491,U491:AI491)),0)</f>
        <v>2</v>
      </c>
      <c r="G491" s="7">
        <f>IF(U491&gt;0,RANK(U491,(R491:T491,U491:AI491)),0)</f>
        <v>1</v>
      </c>
      <c r="H491" s="7">
        <f t="shared" si="281"/>
        <v>3</v>
      </c>
      <c r="I491" s="49">
        <f t="shared" si="282"/>
        <v>839</v>
      </c>
      <c r="J491" s="177">
        <f t="shared" si="283"/>
        <v>0.30321647994217565</v>
      </c>
      <c r="K491" s="2"/>
      <c r="L491" s="2">
        <f t="shared" si="284"/>
        <v>5.6017347307553304E-2</v>
      </c>
      <c r="M491" s="2">
        <f t="shared" si="285"/>
        <v>3.6140224069389228E-3</v>
      </c>
      <c r="N491" s="2">
        <f t="shared" si="286"/>
        <v>0.21503433321286591</v>
      </c>
      <c r="O491" s="2">
        <f t="shared" si="287"/>
        <v>0.51825081315504151</v>
      </c>
      <c r="P491" s="2">
        <f t="shared" si="288"/>
        <v>0.17997831586555837</v>
      </c>
      <c r="Q491" s="2">
        <f t="shared" si="289"/>
        <v>2.7105168052041967E-2</v>
      </c>
      <c r="R491" s="1">
        <v>155</v>
      </c>
      <c r="S491" s="1">
        <v>10</v>
      </c>
      <c r="T491" s="1">
        <v>595</v>
      </c>
      <c r="U491" s="1">
        <v>1434</v>
      </c>
      <c r="V491" s="1">
        <v>498</v>
      </c>
      <c r="W491" s="1">
        <v>46</v>
      </c>
      <c r="X491" s="1">
        <v>4</v>
      </c>
      <c r="Y491" s="1">
        <v>6</v>
      </c>
      <c r="Z491" s="1">
        <v>12</v>
      </c>
      <c r="AA491" s="1"/>
      <c r="AB491" s="1"/>
      <c r="AC491" s="1">
        <f t="shared" si="298"/>
        <v>0</v>
      </c>
      <c r="AD491" s="1">
        <v>4</v>
      </c>
      <c r="AE491" s="1"/>
      <c r="AF491" s="1">
        <v>3</v>
      </c>
      <c r="AG491" s="1">
        <v>0</v>
      </c>
      <c r="AH491" s="1"/>
      <c r="AI491" s="1"/>
      <c r="AJ491" s="1"/>
      <c r="AK491" s="7">
        <f t="shared" si="290"/>
        <v>5</v>
      </c>
      <c r="AL491" s="7">
        <f t="shared" si="291"/>
        <v>9</v>
      </c>
      <c r="AM491" s="7">
        <f t="shared" si="292"/>
        <v>8</v>
      </c>
      <c r="AN491" s="2">
        <f t="shared" si="293"/>
        <v>1.6624503071919046E-2</v>
      </c>
      <c r="AO491" s="2">
        <f t="shared" si="294"/>
        <v>1.4456089627755693E-3</v>
      </c>
      <c r="AP491" s="2">
        <f t="shared" si="295"/>
        <v>2.1684134441633538E-3</v>
      </c>
      <c r="AQ491" s="2"/>
      <c r="AR491" s="151" t="str">
        <f t="shared" si="296"/>
        <v>Fremont</v>
      </c>
      <c r="AS491" s="151" t="s">
        <v>1275</v>
      </c>
      <c r="AT491" s="184">
        <v>2</v>
      </c>
      <c r="AV491" s="97">
        <v>16</v>
      </c>
      <c r="AW491" s="99">
        <v>43</v>
      </c>
      <c r="AX491" s="105">
        <f t="shared" si="297"/>
        <v>16043</v>
      </c>
      <c r="AZ491" s="7" t="s">
        <v>2951</v>
      </c>
      <c r="BA491" s="181" t="s">
        <v>3184</v>
      </c>
      <c r="BN491" s="1"/>
      <c r="BP491" s="151">
        <v>0</v>
      </c>
      <c r="BT491" s="1"/>
    </row>
    <row r="492" spans="1:72" s="151" customFormat="1" hidden="1" outlineLevel="1">
      <c r="A492" s="151" t="s">
        <v>81</v>
      </c>
      <c r="B492" s="151" t="s">
        <v>1275</v>
      </c>
      <c r="C492" s="1">
        <f t="shared" si="280"/>
        <v>3219</v>
      </c>
      <c r="D492" s="7">
        <f>IF(R492&gt;0,RANK(R492,(R492:T492,U492:AI492)),0)</f>
        <v>4</v>
      </c>
      <c r="E492" s="7">
        <f>IF(S492&gt;0,RANK(S492,(R492:T492,U492:AI492)),0)</f>
        <v>7</v>
      </c>
      <c r="F492" s="7">
        <f>IF(T492&gt;0,RANK(T492,(R492:T492,U492:AI492)),0)</f>
        <v>3</v>
      </c>
      <c r="G492" s="7">
        <f>IF(U492&gt;0,RANK(U492,(R492:T492,U492:AI492)),0)</f>
        <v>1</v>
      </c>
      <c r="H492" s="7">
        <f t="shared" si="281"/>
        <v>2</v>
      </c>
      <c r="I492" s="49">
        <f t="shared" si="282"/>
        <v>161</v>
      </c>
      <c r="J492" s="177">
        <f t="shared" si="283"/>
        <v>5.0015532774153465E-2</v>
      </c>
      <c r="K492" s="2"/>
      <c r="L492" s="2">
        <f t="shared" si="284"/>
        <v>4.9394221808014914E-2</v>
      </c>
      <c r="M492" s="2">
        <f t="shared" si="285"/>
        <v>3.1065548306927616E-3</v>
      </c>
      <c r="N492" s="2">
        <f t="shared" si="286"/>
        <v>0.10966138552345449</v>
      </c>
      <c r="O492" s="2">
        <f t="shared" si="287"/>
        <v>0.43212177694936316</v>
      </c>
      <c r="P492" s="2">
        <f t="shared" si="288"/>
        <v>0.38210624417520972</v>
      </c>
      <c r="Q492" s="2">
        <f t="shared" si="289"/>
        <v>2.3609816713264953E-2</v>
      </c>
      <c r="R492" s="1">
        <v>159</v>
      </c>
      <c r="S492" s="1">
        <v>10</v>
      </c>
      <c r="T492" s="1">
        <v>353</v>
      </c>
      <c r="U492" s="1">
        <v>1391</v>
      </c>
      <c r="V492" s="1">
        <v>1230</v>
      </c>
      <c r="W492" s="1">
        <v>42</v>
      </c>
      <c r="X492" s="1">
        <v>1</v>
      </c>
      <c r="Y492" s="1">
        <v>8</v>
      </c>
      <c r="Z492" s="1">
        <v>14</v>
      </c>
      <c r="AA492" s="1"/>
      <c r="AB492" s="1"/>
      <c r="AC492" s="1">
        <f t="shared" si="298"/>
        <v>0</v>
      </c>
      <c r="AD492" s="1">
        <v>7</v>
      </c>
      <c r="AE492" s="1"/>
      <c r="AF492" s="1">
        <v>4</v>
      </c>
      <c r="AG492" s="1">
        <v>0</v>
      </c>
      <c r="AH492" s="1"/>
      <c r="AI492" s="1"/>
      <c r="AJ492" s="1"/>
      <c r="AK492" s="7">
        <f t="shared" si="290"/>
        <v>5</v>
      </c>
      <c r="AL492" s="7">
        <f t="shared" si="291"/>
        <v>9</v>
      </c>
      <c r="AM492" s="7">
        <f t="shared" si="292"/>
        <v>8</v>
      </c>
      <c r="AN492" s="2">
        <f t="shared" si="293"/>
        <v>1.3047530288909599E-2</v>
      </c>
      <c r="AO492" s="2">
        <f t="shared" si="294"/>
        <v>3.1065548306927616E-4</v>
      </c>
      <c r="AP492" s="2">
        <f t="shared" si="295"/>
        <v>2.4852438645542093E-3</v>
      </c>
      <c r="AQ492" s="2"/>
      <c r="AR492" s="151" t="str">
        <f t="shared" si="296"/>
        <v>Gem</v>
      </c>
      <c r="AS492" s="151" t="s">
        <v>1275</v>
      </c>
      <c r="AT492" s="184">
        <v>1</v>
      </c>
      <c r="AV492" s="97">
        <v>16</v>
      </c>
      <c r="AW492" s="99">
        <v>45</v>
      </c>
      <c r="AX492" s="105">
        <f t="shared" si="297"/>
        <v>16045</v>
      </c>
      <c r="AZ492" s="7" t="s">
        <v>2951</v>
      </c>
      <c r="BA492" s="181" t="s">
        <v>3184</v>
      </c>
      <c r="BN492" s="1"/>
      <c r="BP492" s="151">
        <v>0</v>
      </c>
      <c r="BT492" s="1"/>
    </row>
    <row r="493" spans="1:72" s="151" customFormat="1" hidden="1" outlineLevel="1">
      <c r="A493" s="151" t="s">
        <v>740</v>
      </c>
      <c r="B493" s="151" t="s">
        <v>1275</v>
      </c>
      <c r="C493" s="1">
        <f t="shared" si="280"/>
        <v>1945</v>
      </c>
      <c r="D493" s="7">
        <f>IF(R493&gt;0,RANK(R493,(R493:T493,U493:AI493)),0)</f>
        <v>4</v>
      </c>
      <c r="E493" s="7">
        <f>IF(S493&gt;0,RANK(S493,(R493:T493,U493:AI493)),0)</f>
        <v>6</v>
      </c>
      <c r="F493" s="7">
        <f>IF(T493&gt;0,RANK(T493,(R493:T493,U493:AI493)),0)</f>
        <v>3</v>
      </c>
      <c r="G493" s="7">
        <f>IF(U493&gt;0,RANK(U493,(R493:T493,U493:AI493)),0)</f>
        <v>1</v>
      </c>
      <c r="H493" s="7">
        <f t="shared" si="281"/>
        <v>2</v>
      </c>
      <c r="I493" s="49">
        <f t="shared" si="282"/>
        <v>184</v>
      </c>
      <c r="J493" s="177">
        <f t="shared" si="283"/>
        <v>9.4601542416452439E-2</v>
      </c>
      <c r="K493" s="2"/>
      <c r="L493" s="2">
        <f t="shared" si="284"/>
        <v>6.8380462724935739E-2</v>
      </c>
      <c r="M493" s="2">
        <f t="shared" si="285"/>
        <v>5.6555269922879178E-3</v>
      </c>
      <c r="N493" s="2">
        <f t="shared" si="286"/>
        <v>0.10796915167095116</v>
      </c>
      <c r="O493" s="2">
        <f t="shared" si="287"/>
        <v>0.44370179948586119</v>
      </c>
      <c r="P493" s="2">
        <f t="shared" si="288"/>
        <v>0.34910025706940873</v>
      </c>
      <c r="Q493" s="2">
        <f t="shared" si="289"/>
        <v>2.5192802056555386E-2</v>
      </c>
      <c r="R493" s="1">
        <v>133</v>
      </c>
      <c r="S493" s="1">
        <v>11</v>
      </c>
      <c r="T493" s="1">
        <v>210</v>
      </c>
      <c r="U493" s="1">
        <v>863</v>
      </c>
      <c r="V493" s="1">
        <v>679</v>
      </c>
      <c r="W493" s="1">
        <v>36</v>
      </c>
      <c r="X493" s="1">
        <v>0</v>
      </c>
      <c r="Y493" s="1">
        <v>3</v>
      </c>
      <c r="Z493" s="1">
        <v>6</v>
      </c>
      <c r="AA493" s="1"/>
      <c r="AB493" s="1"/>
      <c r="AC493" s="1">
        <f t="shared" si="298"/>
        <v>0</v>
      </c>
      <c r="AD493" s="1">
        <v>3</v>
      </c>
      <c r="AE493" s="1"/>
      <c r="AF493" s="1">
        <v>1</v>
      </c>
      <c r="AG493" s="1">
        <v>0</v>
      </c>
      <c r="AH493" s="1"/>
      <c r="AI493" s="1"/>
      <c r="AJ493" s="1"/>
      <c r="AK493" s="7">
        <f t="shared" si="290"/>
        <v>5</v>
      </c>
      <c r="AL493" s="7">
        <f t="shared" si="291"/>
        <v>0</v>
      </c>
      <c r="AM493" s="7">
        <f t="shared" si="292"/>
        <v>8</v>
      </c>
      <c r="AN493" s="2">
        <f t="shared" si="293"/>
        <v>1.8508997429305913E-2</v>
      </c>
      <c r="AO493" s="2">
        <f t="shared" si="294"/>
        <v>0</v>
      </c>
      <c r="AP493" s="2">
        <f t="shared" si="295"/>
        <v>1.5424164524421595E-3</v>
      </c>
      <c r="AQ493" s="2"/>
      <c r="AR493" s="151" t="str">
        <f t="shared" si="296"/>
        <v>Gooding</v>
      </c>
      <c r="AS493" s="151" t="s">
        <v>1275</v>
      </c>
      <c r="AT493" s="184">
        <v>2</v>
      </c>
      <c r="AV493" s="97">
        <v>16</v>
      </c>
      <c r="AW493" s="99">
        <v>47</v>
      </c>
      <c r="AX493" s="105">
        <f t="shared" si="297"/>
        <v>16047</v>
      </c>
      <c r="AZ493" s="7" t="s">
        <v>2951</v>
      </c>
      <c r="BA493" s="181" t="s">
        <v>3184</v>
      </c>
      <c r="BN493" s="1"/>
      <c r="BP493" s="151">
        <v>0</v>
      </c>
      <c r="BT493" s="1"/>
    </row>
    <row r="494" spans="1:72" s="151" customFormat="1" hidden="1" outlineLevel="1">
      <c r="A494" s="151" t="s">
        <v>1277</v>
      </c>
      <c r="B494" s="151" t="s">
        <v>1275</v>
      </c>
      <c r="C494" s="1">
        <f t="shared" si="280"/>
        <v>4033</v>
      </c>
      <c r="D494" s="7">
        <f>IF(R494&gt;0,RANK(R494,(R494:T494,U494:AI494)),0)</f>
        <v>4</v>
      </c>
      <c r="E494" s="7">
        <f>IF(S494&gt;0,RANK(S494,(R494:T494,U494:AI494)),0)</f>
        <v>6</v>
      </c>
      <c r="F494" s="7">
        <f>IF(T494&gt;0,RANK(T494,(R494:T494,U494:AI494)),0)</f>
        <v>3</v>
      </c>
      <c r="G494" s="7">
        <f>IF(U494&gt;0,RANK(U494,(R494:T494,U494:AI494)),0)</f>
        <v>2</v>
      </c>
      <c r="H494" s="7">
        <f t="shared" si="281"/>
        <v>1</v>
      </c>
      <c r="I494" s="49">
        <f t="shared" si="282"/>
        <v>172</v>
      </c>
      <c r="J494" s="177">
        <f t="shared" si="283"/>
        <v>4.2648152739895862E-2</v>
      </c>
      <c r="K494" s="2"/>
      <c r="L494" s="2">
        <f t="shared" si="284"/>
        <v>6.5955864121001739E-2</v>
      </c>
      <c r="M494" s="2">
        <f t="shared" si="285"/>
        <v>9.4222663030002485E-3</v>
      </c>
      <c r="N494" s="2">
        <f t="shared" si="286"/>
        <v>8.9511529878502361E-2</v>
      </c>
      <c r="O494" s="2">
        <f t="shared" si="287"/>
        <v>0.37069179271014135</v>
      </c>
      <c r="P494" s="2">
        <f t="shared" si="288"/>
        <v>0.41333994545003722</v>
      </c>
      <c r="Q494" s="2">
        <f t="shared" si="289"/>
        <v>5.1078601537317136E-2</v>
      </c>
      <c r="R494" s="1">
        <v>266</v>
      </c>
      <c r="S494" s="1">
        <v>38</v>
      </c>
      <c r="T494" s="1">
        <v>361</v>
      </c>
      <c r="U494" s="1">
        <v>1495</v>
      </c>
      <c r="V494" s="1">
        <v>1667</v>
      </c>
      <c r="W494" s="1">
        <v>134</v>
      </c>
      <c r="X494" s="1">
        <v>3</v>
      </c>
      <c r="Y494" s="1">
        <v>7</v>
      </c>
      <c r="Z494" s="1">
        <v>30</v>
      </c>
      <c r="AA494" s="1"/>
      <c r="AB494" s="1"/>
      <c r="AC494" s="1">
        <f t="shared" si="298"/>
        <v>3</v>
      </c>
      <c r="AD494" s="1">
        <v>21</v>
      </c>
      <c r="AE494" s="1"/>
      <c r="AF494" s="1">
        <v>6</v>
      </c>
      <c r="AG494" s="1">
        <v>2</v>
      </c>
      <c r="AH494" s="1"/>
      <c r="AI494" s="1"/>
      <c r="AJ494" s="1"/>
      <c r="AK494" s="7">
        <f t="shared" si="290"/>
        <v>5</v>
      </c>
      <c r="AL494" s="7">
        <f t="shared" si="291"/>
        <v>9</v>
      </c>
      <c r="AM494" s="7">
        <f t="shared" si="292"/>
        <v>8</v>
      </c>
      <c r="AN494" s="2">
        <f t="shared" si="293"/>
        <v>3.3225886436895613E-2</v>
      </c>
      <c r="AO494" s="2">
        <f t="shared" si="294"/>
        <v>7.4386312918423014E-4</v>
      </c>
      <c r="AP494" s="2">
        <f t="shared" si="295"/>
        <v>1.7356806347632037E-3</v>
      </c>
      <c r="AQ494" s="2"/>
      <c r="AR494" s="151" t="str">
        <f t="shared" si="296"/>
        <v>Idaho</v>
      </c>
      <c r="AS494" s="151" t="s">
        <v>1275</v>
      </c>
      <c r="AT494" s="184">
        <v>1</v>
      </c>
      <c r="AV494" s="97">
        <v>16</v>
      </c>
      <c r="AW494" s="99">
        <v>49</v>
      </c>
      <c r="AX494" s="105">
        <f t="shared" si="297"/>
        <v>16049</v>
      </c>
      <c r="AZ494" s="7" t="s">
        <v>2951</v>
      </c>
      <c r="BA494" s="181" t="s">
        <v>3184</v>
      </c>
      <c r="BN494" s="1"/>
      <c r="BP494" s="151">
        <v>3</v>
      </c>
      <c r="BT494" s="1"/>
    </row>
    <row r="495" spans="1:72" s="151" customFormat="1" hidden="1" outlineLevel="1">
      <c r="A495" s="151" t="s">
        <v>2461</v>
      </c>
      <c r="B495" s="151" t="s">
        <v>1275</v>
      </c>
      <c r="C495" s="1">
        <f t="shared" si="280"/>
        <v>5578</v>
      </c>
      <c r="D495" s="7">
        <f>IF(R495&gt;0,RANK(R495,(R495:T495,U495:AI495)),0)</f>
        <v>4</v>
      </c>
      <c r="E495" s="7">
        <f>IF(S495&gt;0,RANK(S495,(R495:T495,U495:AI495)),0)</f>
        <v>7</v>
      </c>
      <c r="F495" s="7">
        <f>IF(T495&gt;0,RANK(T495,(R495:T495,U495:AI495)),0)</f>
        <v>2</v>
      </c>
      <c r="G495" s="7">
        <f>IF(U495&gt;0,RANK(U495,(R495:T495,U495:AI495)),0)</f>
        <v>1</v>
      </c>
      <c r="H495" s="7">
        <f t="shared" si="281"/>
        <v>3</v>
      </c>
      <c r="I495" s="49">
        <f t="shared" si="282"/>
        <v>1757</v>
      </c>
      <c r="J495" s="177">
        <f t="shared" si="283"/>
        <v>0.31498745069917533</v>
      </c>
      <c r="K495" s="2"/>
      <c r="L495" s="2">
        <f t="shared" si="284"/>
        <v>3.388311222660452E-2</v>
      </c>
      <c r="M495" s="2">
        <f t="shared" si="285"/>
        <v>2.1513087128002869E-3</v>
      </c>
      <c r="N495" s="2">
        <f t="shared" si="286"/>
        <v>0.23718178558623162</v>
      </c>
      <c r="O495" s="2">
        <f t="shared" si="287"/>
        <v>0.55216923628540693</v>
      </c>
      <c r="P495" s="2">
        <f t="shared" si="288"/>
        <v>0.15292219433488705</v>
      </c>
      <c r="Q495" s="2">
        <f t="shared" si="289"/>
        <v>2.169236285406953E-2</v>
      </c>
      <c r="R495" s="1">
        <v>189</v>
      </c>
      <c r="S495" s="1">
        <v>12</v>
      </c>
      <c r="T495" s="1">
        <v>1323</v>
      </c>
      <c r="U495" s="1">
        <v>3080</v>
      </c>
      <c r="V495" s="1">
        <v>853</v>
      </c>
      <c r="W495" s="1">
        <v>84</v>
      </c>
      <c r="X495" s="1">
        <v>4</v>
      </c>
      <c r="Y495" s="1">
        <v>5</v>
      </c>
      <c r="Z495" s="1">
        <v>18</v>
      </c>
      <c r="AA495" s="1"/>
      <c r="AB495" s="1"/>
      <c r="AC495" s="1">
        <f t="shared" si="298"/>
        <v>0</v>
      </c>
      <c r="AD495" s="1">
        <v>4</v>
      </c>
      <c r="AE495" s="1"/>
      <c r="AF495" s="1">
        <v>4</v>
      </c>
      <c r="AG495" s="1">
        <v>2</v>
      </c>
      <c r="AH495" s="1"/>
      <c r="AI495" s="1"/>
      <c r="AJ495" s="1"/>
      <c r="AK495" s="7">
        <f t="shared" si="290"/>
        <v>5</v>
      </c>
      <c r="AL495" s="7">
        <f t="shared" si="291"/>
        <v>9</v>
      </c>
      <c r="AM495" s="7">
        <f t="shared" si="292"/>
        <v>8</v>
      </c>
      <c r="AN495" s="2">
        <f t="shared" si="293"/>
        <v>1.5059160989602008E-2</v>
      </c>
      <c r="AO495" s="2">
        <f t="shared" si="294"/>
        <v>7.1710290426676233E-4</v>
      </c>
      <c r="AP495" s="2">
        <f t="shared" si="295"/>
        <v>8.9637863033345283E-4</v>
      </c>
      <c r="AQ495" s="2"/>
      <c r="AR495" s="151" t="str">
        <f t="shared" si="296"/>
        <v>Jefferson</v>
      </c>
      <c r="AS495" s="151" t="s">
        <v>1275</v>
      </c>
      <c r="AT495" s="184">
        <v>2</v>
      </c>
      <c r="AV495" s="97">
        <v>16</v>
      </c>
      <c r="AW495" s="99">
        <v>51</v>
      </c>
      <c r="AX495" s="105">
        <f t="shared" si="297"/>
        <v>16051</v>
      </c>
      <c r="AZ495" s="7" t="s">
        <v>2951</v>
      </c>
      <c r="BA495" s="181" t="s">
        <v>3184</v>
      </c>
      <c r="BN495" s="1"/>
      <c r="BP495" s="151">
        <v>0</v>
      </c>
      <c r="BT495" s="1"/>
    </row>
    <row r="496" spans="1:72" s="151" customFormat="1" hidden="1" outlineLevel="1">
      <c r="A496" s="151" t="s">
        <v>237</v>
      </c>
      <c r="B496" s="151" t="s">
        <v>1275</v>
      </c>
      <c r="C496" s="1">
        <f t="shared" si="280"/>
        <v>2400</v>
      </c>
      <c r="D496" s="7">
        <f>IF(R496&gt;0,RANK(R496,(R496:T496,U496:AI496)),0)</f>
        <v>4</v>
      </c>
      <c r="E496" s="7">
        <f>IF(S496&gt;0,RANK(S496,(R496:T496,U496:AI496)),0)</f>
        <v>6</v>
      </c>
      <c r="F496" s="7">
        <f>IF(T496&gt;0,RANK(T496,(R496:T496,U496:AI496)),0)</f>
        <v>3</v>
      </c>
      <c r="G496" s="7">
        <f>IF(U496&gt;0,RANK(U496,(R496:T496,U496:AI496)),0)</f>
        <v>1</v>
      </c>
      <c r="H496" s="7">
        <f t="shared" si="281"/>
        <v>2</v>
      </c>
      <c r="I496" s="49">
        <f t="shared" si="282"/>
        <v>410</v>
      </c>
      <c r="J496" s="177">
        <f t="shared" si="283"/>
        <v>0.17083333333333334</v>
      </c>
      <c r="K496" s="2"/>
      <c r="L496" s="2">
        <f t="shared" si="284"/>
        <v>7.7083333333333337E-2</v>
      </c>
      <c r="M496" s="2">
        <f t="shared" si="285"/>
        <v>4.1666666666666666E-3</v>
      </c>
      <c r="N496" s="2">
        <f t="shared" si="286"/>
        <v>9.6250000000000002E-2</v>
      </c>
      <c r="O496" s="2">
        <f t="shared" si="287"/>
        <v>0.48499999999999999</v>
      </c>
      <c r="P496" s="2">
        <f t="shared" si="288"/>
        <v>0.31416666666666665</v>
      </c>
      <c r="Q496" s="2">
        <f t="shared" si="289"/>
        <v>2.3333333333333373E-2</v>
      </c>
      <c r="R496" s="1">
        <v>185</v>
      </c>
      <c r="S496" s="1">
        <v>10</v>
      </c>
      <c r="T496" s="1">
        <v>231</v>
      </c>
      <c r="U496" s="1">
        <v>1164</v>
      </c>
      <c r="V496" s="1">
        <v>754</v>
      </c>
      <c r="W496" s="1">
        <v>36</v>
      </c>
      <c r="X496" s="1">
        <v>3</v>
      </c>
      <c r="Y496" s="1">
        <v>8</v>
      </c>
      <c r="Z496" s="1">
        <v>3</v>
      </c>
      <c r="AA496" s="1"/>
      <c r="AB496" s="1"/>
      <c r="AC496" s="1">
        <f t="shared" si="298"/>
        <v>1</v>
      </c>
      <c r="AD496" s="1">
        <v>3</v>
      </c>
      <c r="AE496" s="1"/>
      <c r="AF496" s="1">
        <v>2</v>
      </c>
      <c r="AG496" s="1">
        <v>0</v>
      </c>
      <c r="AH496" s="1"/>
      <c r="AI496" s="1"/>
      <c r="AJ496" s="1"/>
      <c r="AK496" s="7">
        <f t="shared" si="290"/>
        <v>5</v>
      </c>
      <c r="AL496" s="7">
        <f t="shared" si="291"/>
        <v>8</v>
      </c>
      <c r="AM496" s="7">
        <f t="shared" si="292"/>
        <v>7</v>
      </c>
      <c r="AN496" s="2">
        <f t="shared" si="293"/>
        <v>1.4999999999999999E-2</v>
      </c>
      <c r="AO496" s="2">
        <f t="shared" si="294"/>
        <v>1.25E-3</v>
      </c>
      <c r="AP496" s="2">
        <f t="shared" si="295"/>
        <v>3.3333333333333335E-3</v>
      </c>
      <c r="AQ496" s="2"/>
      <c r="AR496" s="151" t="str">
        <f t="shared" si="296"/>
        <v>Jerome</v>
      </c>
      <c r="AS496" s="151" t="s">
        <v>1275</v>
      </c>
      <c r="AT496" s="184">
        <v>2</v>
      </c>
      <c r="AV496" s="97">
        <v>16</v>
      </c>
      <c r="AW496" s="99">
        <v>53</v>
      </c>
      <c r="AX496" s="105">
        <f t="shared" si="297"/>
        <v>16053</v>
      </c>
      <c r="AZ496" s="7" t="s">
        <v>2951</v>
      </c>
      <c r="BA496" s="181" t="s">
        <v>3184</v>
      </c>
      <c r="BN496" s="1"/>
      <c r="BP496" s="151">
        <v>1</v>
      </c>
      <c r="BT496" s="1"/>
    </row>
    <row r="497" spans="1:72" s="151" customFormat="1" hidden="1" outlineLevel="1">
      <c r="A497" s="151" t="s">
        <v>238</v>
      </c>
      <c r="B497" s="151" t="s">
        <v>1275</v>
      </c>
      <c r="C497" s="1">
        <f t="shared" si="280"/>
        <v>22416</v>
      </c>
      <c r="D497" s="7">
        <f>IF(R497&gt;0,RANK(R497,(R497:T497,U497:AI497)),0)</f>
        <v>4</v>
      </c>
      <c r="E497" s="7">
        <f>IF(S497&gt;0,RANK(S497,(R497:T497,U497:AI497)),0)</f>
        <v>7</v>
      </c>
      <c r="F497" s="7">
        <f>IF(T497&gt;0,RANK(T497,(R497:T497,U497:AI497)),0)</f>
        <v>3</v>
      </c>
      <c r="G497" s="7">
        <f>IF(U497&gt;0,RANK(U497,(R497:T497,U497:AI497)),0)</f>
        <v>1</v>
      </c>
      <c r="H497" s="7">
        <f t="shared" si="281"/>
        <v>2</v>
      </c>
      <c r="I497" s="49">
        <f t="shared" si="282"/>
        <v>5408</v>
      </c>
      <c r="J497" s="177">
        <f t="shared" si="283"/>
        <v>0.24125624553890079</v>
      </c>
      <c r="K497" s="2"/>
      <c r="L497" s="2">
        <f t="shared" si="284"/>
        <v>6.81655960028551E-2</v>
      </c>
      <c r="M497" s="2">
        <f t="shared" si="285"/>
        <v>3.0335474660956462E-3</v>
      </c>
      <c r="N497" s="2">
        <f t="shared" si="286"/>
        <v>8.3868665239114917E-2</v>
      </c>
      <c r="O497" s="2">
        <f t="shared" si="287"/>
        <v>0.5319414703783012</v>
      </c>
      <c r="P497" s="2">
        <f t="shared" si="288"/>
        <v>0.2906852248394004</v>
      </c>
      <c r="Q497" s="2">
        <f t="shared" si="289"/>
        <v>2.2305496074232711E-2</v>
      </c>
      <c r="R497" s="1">
        <v>1528</v>
      </c>
      <c r="S497" s="1">
        <v>68</v>
      </c>
      <c r="T497" s="1">
        <v>1880</v>
      </c>
      <c r="U497" s="1">
        <v>11924</v>
      </c>
      <c r="V497" s="1">
        <v>6516</v>
      </c>
      <c r="W497" s="1">
        <v>336</v>
      </c>
      <c r="X497" s="1">
        <v>13</v>
      </c>
      <c r="Y497" s="1">
        <v>23</v>
      </c>
      <c r="Z497" s="1">
        <v>88</v>
      </c>
      <c r="AA497" s="1"/>
      <c r="AB497" s="1"/>
      <c r="AC497" s="1">
        <f t="shared" si="298"/>
        <v>4</v>
      </c>
      <c r="AD497" s="1">
        <v>24</v>
      </c>
      <c r="AE497" s="1"/>
      <c r="AF497" s="1">
        <v>10</v>
      </c>
      <c r="AG497" s="1">
        <v>2</v>
      </c>
      <c r="AH497" s="1"/>
      <c r="AI497" s="1"/>
      <c r="AJ497" s="1"/>
      <c r="AK497" s="7">
        <f t="shared" si="290"/>
        <v>5</v>
      </c>
      <c r="AL497" s="7">
        <f t="shared" si="291"/>
        <v>9</v>
      </c>
      <c r="AM497" s="7">
        <f t="shared" si="292"/>
        <v>8</v>
      </c>
      <c r="AN497" s="2">
        <f t="shared" si="293"/>
        <v>1.4989293361884369E-2</v>
      </c>
      <c r="AO497" s="2">
        <f t="shared" si="294"/>
        <v>5.7994289793004993E-4</v>
      </c>
      <c r="AP497" s="2">
        <f t="shared" si="295"/>
        <v>1.0260528194147038E-3</v>
      </c>
      <c r="AQ497" s="2"/>
      <c r="AR497" s="151" t="str">
        <f t="shared" si="296"/>
        <v>Kootenai</v>
      </c>
      <c r="AS497" s="151" t="s">
        <v>1275</v>
      </c>
      <c r="AT497" s="184">
        <v>1</v>
      </c>
      <c r="AV497" s="97">
        <v>16</v>
      </c>
      <c r="AW497" s="99">
        <v>55</v>
      </c>
      <c r="AX497" s="105">
        <f t="shared" si="297"/>
        <v>16055</v>
      </c>
      <c r="AZ497" s="7" t="s">
        <v>2951</v>
      </c>
      <c r="BA497" s="181" t="s">
        <v>3184</v>
      </c>
      <c r="BN497" s="1"/>
      <c r="BP497" s="151">
        <v>4</v>
      </c>
      <c r="BT497" s="1"/>
    </row>
    <row r="498" spans="1:72" s="151" customFormat="1" hidden="1" outlineLevel="1">
      <c r="A498" s="151" t="s">
        <v>392</v>
      </c>
      <c r="B498" s="151" t="s">
        <v>1275</v>
      </c>
      <c r="C498" s="1">
        <f t="shared" si="280"/>
        <v>3892</v>
      </c>
      <c r="D498" s="7">
        <f>IF(R498&gt;0,RANK(R498,(R498:T498,U498:AI498)),0)</f>
        <v>4</v>
      </c>
      <c r="E498" s="7">
        <f>IF(S498&gt;0,RANK(S498,(R498:T498,U498:AI498)),0)</f>
        <v>6</v>
      </c>
      <c r="F498" s="7">
        <f>IF(T498&gt;0,RANK(T498,(R498:T498,U498:AI498)),0)</f>
        <v>3</v>
      </c>
      <c r="G498" s="7">
        <f>IF(U498&gt;0,RANK(U498,(R498:T498,U498:AI498)),0)</f>
        <v>1</v>
      </c>
      <c r="H498" s="7">
        <f t="shared" si="281"/>
        <v>2</v>
      </c>
      <c r="I498" s="49">
        <f t="shared" si="282"/>
        <v>1208</v>
      </c>
      <c r="J498" s="177">
        <f t="shared" si="283"/>
        <v>0.31038026721479961</v>
      </c>
      <c r="K498" s="2"/>
      <c r="L498" s="2">
        <f t="shared" si="284"/>
        <v>8.3247687564234327E-2</v>
      </c>
      <c r="M498" s="2">
        <f t="shared" si="285"/>
        <v>3.854059609455293E-3</v>
      </c>
      <c r="N498" s="2">
        <f t="shared" si="286"/>
        <v>0.1104830421377184</v>
      </c>
      <c r="O498" s="2">
        <f t="shared" si="287"/>
        <v>0.54008221993833505</v>
      </c>
      <c r="P498" s="2">
        <f t="shared" si="288"/>
        <v>0.22970195272353547</v>
      </c>
      <c r="Q498" s="2">
        <f t="shared" si="289"/>
        <v>3.2631038026721487E-2</v>
      </c>
      <c r="R498" s="1">
        <v>324</v>
      </c>
      <c r="S498" s="1">
        <v>15</v>
      </c>
      <c r="T498" s="1">
        <v>430</v>
      </c>
      <c r="U498" s="1">
        <v>2102</v>
      </c>
      <c r="V498" s="1">
        <v>894</v>
      </c>
      <c r="W498" s="1">
        <v>90</v>
      </c>
      <c r="X498" s="1">
        <v>4</v>
      </c>
      <c r="Y498" s="1">
        <v>9</v>
      </c>
      <c r="Z498" s="1">
        <v>13</v>
      </c>
      <c r="AA498" s="1"/>
      <c r="AB498" s="1"/>
      <c r="AC498" s="1">
        <f t="shared" si="298"/>
        <v>0</v>
      </c>
      <c r="AD498" s="1">
        <v>10</v>
      </c>
      <c r="AE498" s="1"/>
      <c r="AF498" s="1">
        <v>1</v>
      </c>
      <c r="AG498" s="1">
        <v>0</v>
      </c>
      <c r="AH498" s="1"/>
      <c r="AI498" s="1"/>
      <c r="AJ498" s="1"/>
      <c r="AK498" s="7">
        <f t="shared" si="290"/>
        <v>5</v>
      </c>
      <c r="AL498" s="7">
        <f t="shared" si="291"/>
        <v>9</v>
      </c>
      <c r="AM498" s="7">
        <f t="shared" si="292"/>
        <v>8</v>
      </c>
      <c r="AN498" s="2">
        <f t="shared" si="293"/>
        <v>2.3124357656731757E-2</v>
      </c>
      <c r="AO498" s="2">
        <f t="shared" si="294"/>
        <v>1.0277492291880781E-3</v>
      </c>
      <c r="AP498" s="2">
        <f t="shared" si="295"/>
        <v>2.3124357656731757E-3</v>
      </c>
      <c r="AQ498" s="2"/>
      <c r="AR498" s="151" t="str">
        <f t="shared" si="296"/>
        <v>Latah</v>
      </c>
      <c r="AS498" s="151" t="s">
        <v>1275</v>
      </c>
      <c r="AT498" s="184">
        <v>1</v>
      </c>
      <c r="AV498" s="97">
        <v>16</v>
      </c>
      <c r="AW498" s="99">
        <v>57</v>
      </c>
      <c r="AX498" s="105">
        <f t="shared" si="297"/>
        <v>16057</v>
      </c>
      <c r="AZ498" s="7" t="s">
        <v>2951</v>
      </c>
      <c r="BA498" s="181" t="s">
        <v>3184</v>
      </c>
      <c r="BN498" s="1"/>
      <c r="BP498" s="151">
        <v>0</v>
      </c>
      <c r="BT498" s="1"/>
    </row>
    <row r="499" spans="1:72" s="151" customFormat="1" hidden="1" outlineLevel="1">
      <c r="A499" s="151" t="s">
        <v>3048</v>
      </c>
      <c r="B499" s="151" t="s">
        <v>1275</v>
      </c>
      <c r="C499" s="1">
        <f t="shared" si="280"/>
        <v>1977</v>
      </c>
      <c r="D499" s="7">
        <f>IF(R499&gt;0,RANK(R499,(R499:T499,U499:AI499)),0)</f>
        <v>4</v>
      </c>
      <c r="E499" s="7">
        <f>IF(S499&gt;0,RANK(S499,(R499:T499,U499:AI499)),0)</f>
        <v>8</v>
      </c>
      <c r="F499" s="7">
        <f>IF(T499&gt;0,RANK(T499,(R499:T499,U499:AI499)),0)</f>
        <v>3</v>
      </c>
      <c r="G499" s="7">
        <f>IF(U499&gt;0,RANK(U499,(R499:T499,U499:AI499)),0)</f>
        <v>2</v>
      </c>
      <c r="H499" s="7">
        <f t="shared" si="281"/>
        <v>1</v>
      </c>
      <c r="I499" s="49">
        <f t="shared" si="282"/>
        <v>160</v>
      </c>
      <c r="J499" s="177">
        <f t="shared" si="283"/>
        <v>8.0930703085483058E-2</v>
      </c>
      <c r="K499" s="2"/>
      <c r="L499" s="2">
        <f t="shared" si="284"/>
        <v>0.10015174506828528</v>
      </c>
      <c r="M499" s="2">
        <f t="shared" si="285"/>
        <v>4.0465351542741529E-3</v>
      </c>
      <c r="N499" s="2">
        <f t="shared" si="286"/>
        <v>0.16944865958523014</v>
      </c>
      <c r="O499" s="2">
        <f t="shared" si="287"/>
        <v>0.30197268588770865</v>
      </c>
      <c r="P499" s="2">
        <f t="shared" si="288"/>
        <v>0.38290338897319171</v>
      </c>
      <c r="Q499" s="2">
        <f t="shared" si="289"/>
        <v>4.1476985331310112E-2</v>
      </c>
      <c r="R499" s="1">
        <v>198</v>
      </c>
      <c r="S499" s="1">
        <v>8</v>
      </c>
      <c r="T499" s="1">
        <v>335</v>
      </c>
      <c r="U499" s="1">
        <v>597</v>
      </c>
      <c r="V499" s="1">
        <v>757</v>
      </c>
      <c r="W499" s="1">
        <v>51</v>
      </c>
      <c r="X499" s="1">
        <v>2</v>
      </c>
      <c r="Y499" s="1">
        <v>5</v>
      </c>
      <c r="Z499" s="1">
        <v>12</v>
      </c>
      <c r="AA499" s="1"/>
      <c r="AB499" s="1"/>
      <c r="AC499" s="1">
        <f t="shared" si="298"/>
        <v>0</v>
      </c>
      <c r="AD499" s="1">
        <v>9</v>
      </c>
      <c r="AE499" s="1"/>
      <c r="AF499" s="1">
        <v>2</v>
      </c>
      <c r="AG499" s="1">
        <v>1</v>
      </c>
      <c r="AH499" s="1"/>
      <c r="AI499" s="1"/>
      <c r="AJ499" s="1"/>
      <c r="AK499" s="7">
        <f t="shared" si="290"/>
        <v>5</v>
      </c>
      <c r="AL499" s="7">
        <f t="shared" si="291"/>
        <v>9</v>
      </c>
      <c r="AM499" s="7">
        <f t="shared" si="292"/>
        <v>8</v>
      </c>
      <c r="AN499" s="2">
        <f t="shared" si="293"/>
        <v>2.5796661608497723E-2</v>
      </c>
      <c r="AO499" s="2">
        <f t="shared" si="294"/>
        <v>1.0116337885685382E-3</v>
      </c>
      <c r="AP499" s="2">
        <f t="shared" si="295"/>
        <v>2.5290844714213456E-3</v>
      </c>
      <c r="AQ499" s="2"/>
      <c r="AR499" s="151" t="str">
        <f t="shared" si="296"/>
        <v>Lemhi</v>
      </c>
      <c r="AS499" s="151" t="s">
        <v>1275</v>
      </c>
      <c r="AT499" s="184">
        <v>2</v>
      </c>
      <c r="AV499" s="97">
        <v>16</v>
      </c>
      <c r="AW499" s="99">
        <v>59</v>
      </c>
      <c r="AX499" s="105">
        <f t="shared" si="297"/>
        <v>16059</v>
      </c>
      <c r="AZ499" s="7" t="s">
        <v>2951</v>
      </c>
      <c r="BA499" s="181" t="s">
        <v>3184</v>
      </c>
      <c r="BN499" s="1"/>
      <c r="BP499" s="151">
        <v>0</v>
      </c>
      <c r="BT499" s="1"/>
    </row>
    <row r="500" spans="1:72" s="151" customFormat="1" hidden="1" outlineLevel="1">
      <c r="A500" s="151" t="s">
        <v>2915</v>
      </c>
      <c r="B500" s="151" t="s">
        <v>1275</v>
      </c>
      <c r="C500" s="1">
        <f t="shared" si="280"/>
        <v>709</v>
      </c>
      <c r="D500" s="7">
        <f>IF(R500&gt;0,RANK(R500,(R500:T500,U500:AI500)),0)</f>
        <v>4</v>
      </c>
      <c r="E500" s="7">
        <f>IF(S500&gt;0,RANK(S500,(R500:T500,U500:AI500)),0)</f>
        <v>7</v>
      </c>
      <c r="F500" s="7">
        <f>IF(T500&gt;0,RANK(T500,(R500:T500,U500:AI500)),0)</f>
        <v>3</v>
      </c>
      <c r="G500" s="7">
        <f>IF(U500&gt;0,RANK(U500,(R500:T500,U500:AI500)),0)</f>
        <v>2</v>
      </c>
      <c r="H500" s="7">
        <f t="shared" si="281"/>
        <v>1</v>
      </c>
      <c r="I500" s="49">
        <f t="shared" si="282"/>
        <v>23</v>
      </c>
      <c r="J500" s="177">
        <f t="shared" si="283"/>
        <v>3.244005641748942E-2</v>
      </c>
      <c r="K500" s="2"/>
      <c r="L500" s="2">
        <f t="shared" si="284"/>
        <v>6.7700987306064886E-2</v>
      </c>
      <c r="M500" s="2">
        <f t="shared" si="285"/>
        <v>7.052186177715092E-3</v>
      </c>
      <c r="N500" s="2">
        <f t="shared" si="286"/>
        <v>0.10578279266572638</v>
      </c>
      <c r="O500" s="2">
        <f t="shared" si="287"/>
        <v>0.3709449929478138</v>
      </c>
      <c r="P500" s="2">
        <f t="shared" si="288"/>
        <v>0.40338504936530323</v>
      </c>
      <c r="Q500" s="2">
        <f t="shared" si="289"/>
        <v>4.5133991537376683E-2</v>
      </c>
      <c r="R500" s="1">
        <v>48</v>
      </c>
      <c r="S500" s="1">
        <v>5</v>
      </c>
      <c r="T500" s="1">
        <v>75</v>
      </c>
      <c r="U500" s="1">
        <v>263</v>
      </c>
      <c r="V500" s="1">
        <v>286</v>
      </c>
      <c r="W500" s="1">
        <v>18</v>
      </c>
      <c r="X500" s="1">
        <v>1</v>
      </c>
      <c r="Y500" s="1">
        <v>2</v>
      </c>
      <c r="Z500" s="1">
        <v>3</v>
      </c>
      <c r="AA500" s="1"/>
      <c r="AB500" s="1"/>
      <c r="AC500" s="1">
        <f t="shared" si="298"/>
        <v>0</v>
      </c>
      <c r="AD500" s="1">
        <v>7</v>
      </c>
      <c r="AE500" s="1"/>
      <c r="AF500" s="1">
        <v>1</v>
      </c>
      <c r="AG500" s="1">
        <v>0</v>
      </c>
      <c r="AH500" s="1"/>
      <c r="AI500" s="1"/>
      <c r="AJ500" s="1"/>
      <c r="AK500" s="7">
        <f t="shared" si="290"/>
        <v>5</v>
      </c>
      <c r="AL500" s="7">
        <f t="shared" si="291"/>
        <v>9</v>
      </c>
      <c r="AM500" s="7">
        <f t="shared" si="292"/>
        <v>8</v>
      </c>
      <c r="AN500" s="2">
        <f t="shared" si="293"/>
        <v>2.5387870239774329E-2</v>
      </c>
      <c r="AO500" s="2">
        <f t="shared" si="294"/>
        <v>1.4104372355430183E-3</v>
      </c>
      <c r="AP500" s="2">
        <f t="shared" si="295"/>
        <v>2.8208744710860366E-3</v>
      </c>
      <c r="AQ500" s="2"/>
      <c r="AR500" s="151" t="str">
        <f t="shared" si="296"/>
        <v>Lewis</v>
      </c>
      <c r="AS500" s="151" t="s">
        <v>1275</v>
      </c>
      <c r="AT500" s="184">
        <v>1</v>
      </c>
      <c r="AV500" s="97">
        <v>16</v>
      </c>
      <c r="AW500" s="99">
        <v>61</v>
      </c>
      <c r="AX500" s="105">
        <f t="shared" si="297"/>
        <v>16061</v>
      </c>
      <c r="AZ500" s="7" t="s">
        <v>2951</v>
      </c>
      <c r="BA500" s="181" t="s">
        <v>3184</v>
      </c>
      <c r="BN500" s="1"/>
      <c r="BP500" s="151">
        <v>0</v>
      </c>
      <c r="BT500" s="1"/>
    </row>
    <row r="501" spans="1:72" s="151" customFormat="1" hidden="1" outlineLevel="1">
      <c r="A501" s="151" t="s">
        <v>223</v>
      </c>
      <c r="B501" s="151" t="s">
        <v>1275</v>
      </c>
      <c r="C501" s="1">
        <f t="shared" si="280"/>
        <v>678</v>
      </c>
      <c r="D501" s="7">
        <f>IF(R501&gt;0,RANK(R501,(R501:T501,U501:AI501)),0)</f>
        <v>4</v>
      </c>
      <c r="E501" s="7">
        <f>IF(S501&gt;0,RANK(S501,(R501:T501,U501:AI501)),0)</f>
        <v>6</v>
      </c>
      <c r="F501" s="7">
        <f>IF(T501&gt;0,RANK(T501,(R501:T501,U501:AI501)),0)</f>
        <v>3</v>
      </c>
      <c r="G501" s="7">
        <f>IF(U501&gt;0,RANK(U501,(R501:T501,U501:AI501)),0)</f>
        <v>1</v>
      </c>
      <c r="H501" s="7">
        <f t="shared" si="281"/>
        <v>2</v>
      </c>
      <c r="I501" s="49">
        <f t="shared" si="282"/>
        <v>31</v>
      </c>
      <c r="J501" s="177">
        <f t="shared" si="283"/>
        <v>4.5722713864306784E-2</v>
      </c>
      <c r="K501" s="2"/>
      <c r="L501" s="2">
        <f t="shared" si="284"/>
        <v>7.5221238938053103E-2</v>
      </c>
      <c r="M501" s="2">
        <f t="shared" si="285"/>
        <v>4.4247787610619468E-3</v>
      </c>
      <c r="N501" s="2">
        <f t="shared" si="286"/>
        <v>0.11356932153392331</v>
      </c>
      <c r="O501" s="2">
        <f t="shared" si="287"/>
        <v>0.41150442477876104</v>
      </c>
      <c r="P501" s="2">
        <f t="shared" si="288"/>
        <v>0.36578171091445427</v>
      </c>
      <c r="Q501" s="2">
        <f t="shared" si="289"/>
        <v>2.949852507374634E-2</v>
      </c>
      <c r="R501" s="1">
        <v>51</v>
      </c>
      <c r="S501" s="1">
        <v>3</v>
      </c>
      <c r="T501" s="1">
        <v>77</v>
      </c>
      <c r="U501" s="1">
        <v>279</v>
      </c>
      <c r="V501" s="1">
        <v>248</v>
      </c>
      <c r="W501" s="1">
        <v>15</v>
      </c>
      <c r="X501" s="1">
        <v>0</v>
      </c>
      <c r="Y501" s="1">
        <v>0</v>
      </c>
      <c r="Z501" s="1">
        <v>2</v>
      </c>
      <c r="AA501" s="1"/>
      <c r="AB501" s="1"/>
      <c r="AC501" s="1">
        <f t="shared" si="298"/>
        <v>0</v>
      </c>
      <c r="AD501" s="1">
        <v>3</v>
      </c>
      <c r="AE501" s="1"/>
      <c r="AF501" s="1">
        <v>0</v>
      </c>
      <c r="AG501" s="1">
        <v>0</v>
      </c>
      <c r="AH501" s="1"/>
      <c r="AI501" s="1"/>
      <c r="AJ501" s="1"/>
      <c r="AK501" s="7">
        <f t="shared" si="290"/>
        <v>5</v>
      </c>
      <c r="AL501" s="7">
        <f t="shared" si="291"/>
        <v>0</v>
      </c>
      <c r="AM501" s="7">
        <f t="shared" si="292"/>
        <v>0</v>
      </c>
      <c r="AN501" s="2">
        <f t="shared" si="293"/>
        <v>2.2123893805309734E-2</v>
      </c>
      <c r="AO501" s="2">
        <f t="shared" si="294"/>
        <v>0</v>
      </c>
      <c r="AP501" s="2">
        <f t="shared" si="295"/>
        <v>0</v>
      </c>
      <c r="AQ501" s="2"/>
      <c r="AR501" s="151" t="str">
        <f t="shared" si="296"/>
        <v>Lincoln</v>
      </c>
      <c r="AS501" s="151" t="s">
        <v>1275</v>
      </c>
      <c r="AT501" s="184">
        <v>2</v>
      </c>
      <c r="AV501" s="97">
        <v>16</v>
      </c>
      <c r="AW501" s="99">
        <v>63</v>
      </c>
      <c r="AX501" s="105">
        <f t="shared" si="297"/>
        <v>16063</v>
      </c>
      <c r="AZ501" s="7" t="s">
        <v>2951</v>
      </c>
      <c r="BA501" s="181" t="s">
        <v>3184</v>
      </c>
      <c r="BN501" s="1"/>
      <c r="BP501" s="151">
        <v>0</v>
      </c>
      <c r="BT501" s="1"/>
    </row>
    <row r="502" spans="1:72" s="151" customFormat="1" hidden="1" outlineLevel="1">
      <c r="A502" s="151" t="s">
        <v>1388</v>
      </c>
      <c r="B502" s="151" t="s">
        <v>1275</v>
      </c>
      <c r="C502" s="1">
        <f t="shared" si="280"/>
        <v>7102</v>
      </c>
      <c r="D502" s="7">
        <f>IF(R502&gt;0,RANK(R502,(R502:T502,U502:AI502)),0)</f>
        <v>4</v>
      </c>
      <c r="E502" s="7">
        <f>IF(S502&gt;0,RANK(S502,(R502:T502,U502:AI502)),0)</f>
        <v>7</v>
      </c>
      <c r="F502" s="7">
        <f>IF(T502&gt;0,RANK(T502,(R502:T502,U502:AI502)),0)</f>
        <v>2</v>
      </c>
      <c r="G502" s="7">
        <f>IF(U502&gt;0,RANK(U502,(R502:T502,U502:AI502)),0)</f>
        <v>1</v>
      </c>
      <c r="H502" s="7">
        <f t="shared" si="281"/>
        <v>3</v>
      </c>
      <c r="I502" s="49">
        <f t="shared" si="282"/>
        <v>2154</v>
      </c>
      <c r="J502" s="177">
        <f t="shared" si="283"/>
        <v>0.30329484652210648</v>
      </c>
      <c r="K502" s="2"/>
      <c r="L502" s="2">
        <f t="shared" si="284"/>
        <v>4.9563503238524362E-2</v>
      </c>
      <c r="M502" s="2">
        <f t="shared" si="285"/>
        <v>3.0977189524077726E-3</v>
      </c>
      <c r="N502" s="2">
        <f t="shared" si="286"/>
        <v>0.27105040833568012</v>
      </c>
      <c r="O502" s="2">
        <f t="shared" si="287"/>
        <v>0.57434525485778654</v>
      </c>
      <c r="P502" s="2">
        <f t="shared" si="288"/>
        <v>7.5894114333990431E-2</v>
      </c>
      <c r="Q502" s="2">
        <f t="shared" si="289"/>
        <v>2.6049000281610918E-2</v>
      </c>
      <c r="R502" s="1">
        <v>352</v>
      </c>
      <c r="S502" s="1">
        <v>22</v>
      </c>
      <c r="T502" s="1">
        <v>1925</v>
      </c>
      <c r="U502" s="1">
        <v>4079</v>
      </c>
      <c r="V502" s="1">
        <v>539</v>
      </c>
      <c r="W502" s="1">
        <v>131</v>
      </c>
      <c r="X502" s="1">
        <v>5</v>
      </c>
      <c r="Y502" s="1">
        <v>6</v>
      </c>
      <c r="Z502" s="1">
        <v>23</v>
      </c>
      <c r="AA502" s="1"/>
      <c r="AB502" s="1"/>
      <c r="AC502" s="1">
        <f t="shared" si="298"/>
        <v>1</v>
      </c>
      <c r="AD502" s="1">
        <v>10</v>
      </c>
      <c r="AE502" s="1"/>
      <c r="AF502" s="1">
        <v>6</v>
      </c>
      <c r="AG502" s="1">
        <v>3</v>
      </c>
      <c r="AH502" s="1"/>
      <c r="AI502" s="1"/>
      <c r="AJ502" s="1"/>
      <c r="AK502" s="7">
        <f t="shared" si="290"/>
        <v>5</v>
      </c>
      <c r="AL502" s="7">
        <f t="shared" si="291"/>
        <v>9</v>
      </c>
      <c r="AM502" s="7">
        <f t="shared" si="292"/>
        <v>8</v>
      </c>
      <c r="AN502" s="2">
        <f t="shared" si="293"/>
        <v>1.844550830751901E-2</v>
      </c>
      <c r="AO502" s="2">
        <f t="shared" si="294"/>
        <v>7.0402703463813012E-4</v>
      </c>
      <c r="AP502" s="2">
        <f t="shared" si="295"/>
        <v>8.4483244156575608E-4</v>
      </c>
      <c r="AQ502" s="2"/>
      <c r="AR502" s="151" t="str">
        <f t="shared" si="296"/>
        <v>Madison</v>
      </c>
      <c r="AS502" s="151" t="s">
        <v>1275</v>
      </c>
      <c r="AT502" s="184">
        <v>2</v>
      </c>
      <c r="AV502" s="97">
        <v>16</v>
      </c>
      <c r="AW502" s="99">
        <v>65</v>
      </c>
      <c r="AX502" s="105">
        <f t="shared" si="297"/>
        <v>16065</v>
      </c>
      <c r="AZ502" s="7" t="s">
        <v>2951</v>
      </c>
      <c r="BA502" s="181" t="s">
        <v>3184</v>
      </c>
      <c r="BN502" s="1"/>
      <c r="BP502" s="151">
        <v>1</v>
      </c>
      <c r="BT502" s="1"/>
    </row>
    <row r="503" spans="1:72" s="151" customFormat="1" hidden="1" outlineLevel="1">
      <c r="A503" s="151" t="s">
        <v>2916</v>
      </c>
      <c r="B503" s="151" t="s">
        <v>1275</v>
      </c>
      <c r="C503" s="1">
        <f t="shared" si="280"/>
        <v>2503</v>
      </c>
      <c r="D503" s="7">
        <f>IF(R503&gt;0,RANK(R503,(R503:T503,U503:AI503)),0)</f>
        <v>4</v>
      </c>
      <c r="E503" s="7">
        <f>IF(S503&gt;0,RANK(S503,(R503:T503,U503:AI503)),0)</f>
        <v>6</v>
      </c>
      <c r="F503" s="7">
        <f>IF(T503&gt;0,RANK(T503,(R503:T503,U503:AI503)),0)</f>
        <v>3</v>
      </c>
      <c r="G503" s="7">
        <f>IF(U503&gt;0,RANK(U503,(R503:T503,U503:AI503)),0)</f>
        <v>1</v>
      </c>
      <c r="H503" s="7">
        <f t="shared" si="281"/>
        <v>2</v>
      </c>
      <c r="I503" s="49">
        <f t="shared" si="282"/>
        <v>408</v>
      </c>
      <c r="J503" s="177">
        <f t="shared" si="283"/>
        <v>0.16300439472632841</v>
      </c>
      <c r="K503" s="2"/>
      <c r="L503" s="2">
        <f t="shared" si="284"/>
        <v>5.4734318817419095E-2</v>
      </c>
      <c r="M503" s="2">
        <f t="shared" si="285"/>
        <v>6.392329204954055E-3</v>
      </c>
      <c r="N503" s="2">
        <f t="shared" si="286"/>
        <v>0.1502197363164203</v>
      </c>
      <c r="O503" s="2">
        <f t="shared" si="287"/>
        <v>0.4646424290850979</v>
      </c>
      <c r="P503" s="2">
        <f t="shared" si="288"/>
        <v>0.30163803435876946</v>
      </c>
      <c r="Q503" s="2">
        <f t="shared" si="289"/>
        <v>2.2373152217339265E-2</v>
      </c>
      <c r="R503" s="1">
        <v>137</v>
      </c>
      <c r="S503" s="1">
        <v>16</v>
      </c>
      <c r="T503" s="1">
        <v>376</v>
      </c>
      <c r="U503" s="1">
        <v>1163</v>
      </c>
      <c r="V503" s="1">
        <v>755</v>
      </c>
      <c r="W503" s="1">
        <v>43</v>
      </c>
      <c r="X503" s="1">
        <v>1</v>
      </c>
      <c r="Y503" s="1">
        <v>0</v>
      </c>
      <c r="Z503" s="1">
        <v>3</v>
      </c>
      <c r="AA503" s="1"/>
      <c r="AB503" s="1"/>
      <c r="AC503" s="1">
        <f t="shared" si="298"/>
        <v>0</v>
      </c>
      <c r="AD503" s="1">
        <v>5</v>
      </c>
      <c r="AE503" s="1"/>
      <c r="AF503" s="1">
        <v>4</v>
      </c>
      <c r="AG503" s="1">
        <v>0</v>
      </c>
      <c r="AH503" s="1"/>
      <c r="AI503" s="1"/>
      <c r="AJ503" s="1"/>
      <c r="AK503" s="7">
        <f t="shared" si="290"/>
        <v>5</v>
      </c>
      <c r="AL503" s="7">
        <f t="shared" si="291"/>
        <v>8</v>
      </c>
      <c r="AM503" s="7">
        <f t="shared" si="292"/>
        <v>0</v>
      </c>
      <c r="AN503" s="2">
        <f t="shared" si="293"/>
        <v>1.7179384738314023E-2</v>
      </c>
      <c r="AO503" s="2">
        <f t="shared" si="294"/>
        <v>3.9952057530962844E-4</v>
      </c>
      <c r="AP503" s="2">
        <f t="shared" si="295"/>
        <v>0</v>
      </c>
      <c r="AQ503" s="2"/>
      <c r="AR503" s="151" t="str">
        <f t="shared" si="296"/>
        <v>Minidoka</v>
      </c>
      <c r="AS503" s="151" t="s">
        <v>1275</v>
      </c>
      <c r="AT503" s="184">
        <v>2</v>
      </c>
      <c r="AV503" s="97">
        <v>16</v>
      </c>
      <c r="AW503" s="99">
        <v>67</v>
      </c>
      <c r="AX503" s="105">
        <f t="shared" si="297"/>
        <v>16067</v>
      </c>
      <c r="AZ503" s="7" t="s">
        <v>2951</v>
      </c>
      <c r="BA503" s="181" t="s">
        <v>3184</v>
      </c>
      <c r="BN503" s="1"/>
      <c r="BP503" s="151">
        <v>0</v>
      </c>
      <c r="BT503" s="1"/>
    </row>
    <row r="504" spans="1:72" s="151" customFormat="1" hidden="1" outlineLevel="1">
      <c r="A504" s="151" t="s">
        <v>2126</v>
      </c>
      <c r="B504" s="151" t="s">
        <v>1275</v>
      </c>
      <c r="C504" s="1">
        <f t="shared" si="280"/>
        <v>3948</v>
      </c>
      <c r="D504" s="7">
        <f>IF(R504&gt;0,RANK(R504,(R504:T504,U504:AI504)),0)</f>
        <v>4</v>
      </c>
      <c r="E504" s="7">
        <f>IF(S504&gt;0,RANK(S504,(R504:T504,U504:AI504)),0)</f>
        <v>7</v>
      </c>
      <c r="F504" s="7">
        <f>IF(T504&gt;0,RANK(T504,(R504:T504,U504:AI504)),0)</f>
        <v>3</v>
      </c>
      <c r="G504" s="7">
        <f>IF(U504&gt;0,RANK(U504,(R504:T504,U504:AI504)),0)</f>
        <v>1</v>
      </c>
      <c r="H504" s="7">
        <f t="shared" si="281"/>
        <v>2</v>
      </c>
      <c r="I504" s="49">
        <f t="shared" si="282"/>
        <v>164</v>
      </c>
      <c r="J504" s="177">
        <f t="shared" si="283"/>
        <v>4.1540020263424522E-2</v>
      </c>
      <c r="K504" s="2"/>
      <c r="L504" s="2">
        <f t="shared" si="284"/>
        <v>8.1813576494427553E-2</v>
      </c>
      <c r="M504" s="2">
        <f t="shared" si="285"/>
        <v>4.8125633232016215E-3</v>
      </c>
      <c r="N504" s="2">
        <f t="shared" si="286"/>
        <v>0.11676798378926039</v>
      </c>
      <c r="O504" s="2">
        <f t="shared" si="287"/>
        <v>0.40096251266464034</v>
      </c>
      <c r="P504" s="2">
        <f t="shared" si="288"/>
        <v>0.35942249240121582</v>
      </c>
      <c r="Q504" s="2">
        <f t="shared" si="289"/>
        <v>3.6220871327254378E-2</v>
      </c>
      <c r="R504" s="1">
        <v>323</v>
      </c>
      <c r="S504" s="1">
        <v>19</v>
      </c>
      <c r="T504" s="1">
        <v>461</v>
      </c>
      <c r="U504" s="1">
        <v>1583</v>
      </c>
      <c r="V504" s="1">
        <v>1419</v>
      </c>
      <c r="W504" s="1">
        <v>93</v>
      </c>
      <c r="X504" s="1">
        <v>4</v>
      </c>
      <c r="Y504" s="1">
        <v>6</v>
      </c>
      <c r="Z504" s="1">
        <v>24</v>
      </c>
      <c r="AA504" s="1"/>
      <c r="AB504" s="1"/>
      <c r="AC504" s="1">
        <f t="shared" si="298"/>
        <v>0</v>
      </c>
      <c r="AD504" s="1">
        <v>6</v>
      </c>
      <c r="AE504" s="1"/>
      <c r="AF504" s="1">
        <v>8</v>
      </c>
      <c r="AG504" s="1">
        <v>2</v>
      </c>
      <c r="AH504" s="1"/>
      <c r="AI504" s="1"/>
      <c r="AJ504" s="1"/>
      <c r="AK504" s="7">
        <f t="shared" si="290"/>
        <v>5</v>
      </c>
      <c r="AL504" s="7">
        <f t="shared" si="291"/>
        <v>9</v>
      </c>
      <c r="AM504" s="7">
        <f t="shared" si="292"/>
        <v>8</v>
      </c>
      <c r="AN504" s="2">
        <f t="shared" si="293"/>
        <v>2.3556231003039513E-2</v>
      </c>
      <c r="AO504" s="2">
        <f t="shared" si="294"/>
        <v>1.0131712259371835E-3</v>
      </c>
      <c r="AP504" s="2">
        <f t="shared" si="295"/>
        <v>1.5197568389057751E-3</v>
      </c>
      <c r="AQ504" s="2"/>
      <c r="AR504" s="151" t="str">
        <f t="shared" si="296"/>
        <v>Nez Perce</v>
      </c>
      <c r="AS504" s="151" t="s">
        <v>1275</v>
      </c>
      <c r="AT504" s="184">
        <v>1</v>
      </c>
      <c r="AV504" s="97">
        <v>16</v>
      </c>
      <c r="AW504" s="99">
        <v>69</v>
      </c>
      <c r="AX504" s="105">
        <f t="shared" si="297"/>
        <v>16069</v>
      </c>
      <c r="AZ504" s="7" t="s">
        <v>2951</v>
      </c>
      <c r="BA504" s="181" t="s">
        <v>3184</v>
      </c>
      <c r="BN504" s="1"/>
      <c r="BP504" s="151">
        <v>0</v>
      </c>
      <c r="BT504" s="1"/>
    </row>
    <row r="505" spans="1:72" s="151" customFormat="1" hidden="1" outlineLevel="1">
      <c r="A505" s="151" t="s">
        <v>3096</v>
      </c>
      <c r="B505" s="151" t="s">
        <v>1275</v>
      </c>
      <c r="C505" s="1">
        <f t="shared" si="280"/>
        <v>790</v>
      </c>
      <c r="D505" s="7">
        <f>IF(R505&gt;0,RANK(R505,(R505:T505,U505:AI505)),0)</f>
        <v>4</v>
      </c>
      <c r="E505" s="7">
        <f>IF(S505&gt;0,RANK(S505,(R505:T505,U505:AI505)),0)</f>
        <v>7</v>
      </c>
      <c r="F505" s="7">
        <f>IF(T505&gt;0,RANK(T505,(R505:T505,U505:AI505)),0)</f>
        <v>3</v>
      </c>
      <c r="G505" s="7">
        <f>IF(U505&gt;0,RANK(U505,(R505:T505,U505:AI505)),0)</f>
        <v>1</v>
      </c>
      <c r="H505" s="7">
        <f t="shared" si="281"/>
        <v>2</v>
      </c>
      <c r="I505" s="49">
        <f t="shared" si="282"/>
        <v>332</v>
      </c>
      <c r="J505" s="177">
        <f t="shared" si="283"/>
        <v>0.42025316455696204</v>
      </c>
      <c r="K505" s="2"/>
      <c r="L505" s="2">
        <f t="shared" si="284"/>
        <v>4.6835443037974683E-2</v>
      </c>
      <c r="M505" s="2">
        <f t="shared" si="285"/>
        <v>2.5316455696202532E-3</v>
      </c>
      <c r="N505" s="2">
        <f t="shared" si="286"/>
        <v>0.13924050632911392</v>
      </c>
      <c r="O505" s="2">
        <f t="shared" si="287"/>
        <v>0.59873417721518984</v>
      </c>
      <c r="P505" s="2">
        <f t="shared" si="288"/>
        <v>0.17848101265822786</v>
      </c>
      <c r="Q505" s="2">
        <f t="shared" si="289"/>
        <v>3.4177215189873433E-2</v>
      </c>
      <c r="R505" s="1">
        <v>37</v>
      </c>
      <c r="S505" s="1">
        <v>2</v>
      </c>
      <c r="T505" s="1">
        <v>110</v>
      </c>
      <c r="U505" s="1">
        <v>473</v>
      </c>
      <c r="V505" s="1">
        <v>141</v>
      </c>
      <c r="W505" s="1">
        <v>14</v>
      </c>
      <c r="X505" s="1">
        <v>2</v>
      </c>
      <c r="Y505" s="1">
        <v>1</v>
      </c>
      <c r="Z505" s="1">
        <v>9</v>
      </c>
      <c r="AA505" s="1"/>
      <c r="AB505" s="1"/>
      <c r="AC505" s="1">
        <f t="shared" si="298"/>
        <v>0</v>
      </c>
      <c r="AD505" s="1">
        <v>1</v>
      </c>
      <c r="AE505" s="1"/>
      <c r="AF505" s="1">
        <v>0</v>
      </c>
      <c r="AG505" s="1">
        <v>0</v>
      </c>
      <c r="AH505" s="1"/>
      <c r="AI505" s="1"/>
      <c r="AJ505" s="1"/>
      <c r="AK505" s="7">
        <f t="shared" si="290"/>
        <v>5</v>
      </c>
      <c r="AL505" s="7">
        <f t="shared" si="291"/>
        <v>7</v>
      </c>
      <c r="AM505" s="7">
        <f t="shared" si="292"/>
        <v>9</v>
      </c>
      <c r="AN505" s="2">
        <f t="shared" si="293"/>
        <v>1.7721518987341773E-2</v>
      </c>
      <c r="AO505" s="2">
        <f t="shared" si="294"/>
        <v>2.5316455696202532E-3</v>
      </c>
      <c r="AP505" s="2">
        <f t="shared" si="295"/>
        <v>1.2658227848101266E-3</v>
      </c>
      <c r="AQ505" s="2"/>
      <c r="AR505" s="151" t="str">
        <f t="shared" si="296"/>
        <v>Oneida</v>
      </c>
      <c r="AS505" s="151" t="s">
        <v>1275</v>
      </c>
      <c r="AT505" s="184">
        <v>2</v>
      </c>
      <c r="AV505" s="97">
        <v>16</v>
      </c>
      <c r="AW505" s="99">
        <v>71</v>
      </c>
      <c r="AX505" s="105">
        <f t="shared" si="297"/>
        <v>16071</v>
      </c>
      <c r="AZ505" s="7" t="s">
        <v>2951</v>
      </c>
      <c r="BA505" s="181" t="s">
        <v>3184</v>
      </c>
      <c r="BN505" s="1"/>
      <c r="BP505" s="151">
        <v>0</v>
      </c>
      <c r="BT505" s="1"/>
    </row>
    <row r="506" spans="1:72" s="151" customFormat="1" hidden="1" outlineLevel="1">
      <c r="A506" s="151" t="s">
        <v>311</v>
      </c>
      <c r="B506" s="151" t="s">
        <v>1275</v>
      </c>
      <c r="C506" s="1">
        <f t="shared" si="280"/>
        <v>1670</v>
      </c>
      <c r="D506" s="7">
        <f>IF(R506&gt;0,RANK(R506,(R506:T506,U506:AI506)),0)</f>
        <v>4</v>
      </c>
      <c r="E506" s="7">
        <f>IF(S506&gt;0,RANK(S506,(R506:T506,U506:AI506)),0)</f>
        <v>6</v>
      </c>
      <c r="F506" s="7">
        <f>IF(T506&gt;0,RANK(T506,(R506:T506,U506:AI506)),0)</f>
        <v>3</v>
      </c>
      <c r="G506" s="7">
        <f>IF(U506&gt;0,RANK(U506,(R506:T506,U506:AI506)),0)</f>
        <v>1</v>
      </c>
      <c r="H506" s="7">
        <f t="shared" si="281"/>
        <v>2</v>
      </c>
      <c r="I506" s="49">
        <f t="shared" si="282"/>
        <v>9</v>
      </c>
      <c r="J506" s="177">
        <f t="shared" si="283"/>
        <v>5.3892215568862277E-3</v>
      </c>
      <c r="K506" s="2"/>
      <c r="L506" s="2">
        <f t="shared" si="284"/>
        <v>3.7125748502994015E-2</v>
      </c>
      <c r="M506" s="2">
        <f t="shared" si="285"/>
        <v>3.592814371257485E-3</v>
      </c>
      <c r="N506" s="2">
        <f t="shared" si="286"/>
        <v>8.9221556886227543E-2</v>
      </c>
      <c r="O506" s="2">
        <f t="shared" si="287"/>
        <v>0.42934131736526948</v>
      </c>
      <c r="P506" s="2">
        <f t="shared" si="288"/>
        <v>0.42395209580838322</v>
      </c>
      <c r="Q506" s="2">
        <f t="shared" si="289"/>
        <v>1.6766467065868262E-2</v>
      </c>
      <c r="R506" s="1">
        <v>62</v>
      </c>
      <c r="S506" s="1">
        <v>6</v>
      </c>
      <c r="T506" s="1">
        <v>149</v>
      </c>
      <c r="U506" s="1">
        <v>717</v>
      </c>
      <c r="V506" s="1">
        <v>708</v>
      </c>
      <c r="W506" s="1">
        <v>15</v>
      </c>
      <c r="X506" s="1">
        <v>0</v>
      </c>
      <c r="Y506" s="1">
        <v>1</v>
      </c>
      <c r="Z506" s="1">
        <v>4</v>
      </c>
      <c r="AA506" s="1"/>
      <c r="AB506" s="1"/>
      <c r="AC506" s="1">
        <f t="shared" si="298"/>
        <v>0</v>
      </c>
      <c r="AD506" s="1">
        <v>4</v>
      </c>
      <c r="AE506" s="1"/>
      <c r="AF506" s="1">
        <v>3</v>
      </c>
      <c r="AG506" s="1">
        <v>1</v>
      </c>
      <c r="AH506" s="1"/>
      <c r="AI506" s="1"/>
      <c r="AJ506" s="1"/>
      <c r="AK506" s="7">
        <f t="shared" si="290"/>
        <v>5</v>
      </c>
      <c r="AL506" s="7">
        <f t="shared" si="291"/>
        <v>0</v>
      </c>
      <c r="AM506" s="7">
        <f t="shared" si="292"/>
        <v>8</v>
      </c>
      <c r="AN506" s="2">
        <f t="shared" si="293"/>
        <v>8.9820359281437123E-3</v>
      </c>
      <c r="AO506" s="2">
        <f t="shared" si="294"/>
        <v>0</v>
      </c>
      <c r="AP506" s="2">
        <f t="shared" si="295"/>
        <v>5.9880239520958083E-4</v>
      </c>
      <c r="AQ506" s="2"/>
      <c r="AR506" s="151" t="str">
        <f t="shared" si="296"/>
        <v>Owyhee</v>
      </c>
      <c r="AS506" s="151" t="s">
        <v>1275</v>
      </c>
      <c r="AT506" s="184">
        <v>1</v>
      </c>
      <c r="AV506" s="97">
        <v>16</v>
      </c>
      <c r="AW506" s="99">
        <v>73</v>
      </c>
      <c r="AX506" s="105">
        <f t="shared" si="297"/>
        <v>16073</v>
      </c>
      <c r="AZ506" s="7" t="s">
        <v>2951</v>
      </c>
      <c r="BA506" s="181" t="s">
        <v>3184</v>
      </c>
      <c r="BN506" s="1"/>
      <c r="BP506" s="151">
        <v>0</v>
      </c>
      <c r="BT506" s="1"/>
    </row>
    <row r="507" spans="1:72" s="151" customFormat="1" hidden="1" outlineLevel="1">
      <c r="A507" s="151" t="s">
        <v>1106</v>
      </c>
      <c r="B507" s="151" t="s">
        <v>1275</v>
      </c>
      <c r="C507" s="1">
        <f t="shared" si="280"/>
        <v>3363</v>
      </c>
      <c r="D507" s="7">
        <f>IF(R507&gt;0,RANK(R507,(R507:T507,U507:AI507)),0)</f>
        <v>4</v>
      </c>
      <c r="E507" s="7">
        <f>IF(S507&gt;0,RANK(S507,(R507:T507,U507:AI507)),0)</f>
        <v>6</v>
      </c>
      <c r="F507" s="7">
        <f>IF(T507&gt;0,RANK(T507,(R507:T507,U507:AI507)),0)</f>
        <v>3</v>
      </c>
      <c r="G507" s="7">
        <f>IF(U507&gt;0,RANK(U507,(R507:T507,U507:AI507)),0)</f>
        <v>1</v>
      </c>
      <c r="H507" s="7">
        <f t="shared" si="281"/>
        <v>2</v>
      </c>
      <c r="I507" s="49">
        <f t="shared" si="282"/>
        <v>75</v>
      </c>
      <c r="J507" s="177">
        <f t="shared" si="283"/>
        <v>2.2301516503122211E-2</v>
      </c>
      <c r="K507" s="2"/>
      <c r="L507" s="2">
        <f t="shared" si="284"/>
        <v>6.4525721082366941E-2</v>
      </c>
      <c r="M507" s="2">
        <f t="shared" si="285"/>
        <v>3.8655961938745169E-3</v>
      </c>
      <c r="N507" s="2">
        <f t="shared" si="286"/>
        <v>0.11775200713648529</v>
      </c>
      <c r="O507" s="2">
        <f t="shared" si="287"/>
        <v>0.40559024680344929</v>
      </c>
      <c r="P507" s="2">
        <f t="shared" si="288"/>
        <v>0.38328873030032706</v>
      </c>
      <c r="Q507" s="2">
        <f t="shared" si="289"/>
        <v>2.4977698483496902E-2</v>
      </c>
      <c r="R507" s="1">
        <v>217</v>
      </c>
      <c r="S507" s="1">
        <v>13</v>
      </c>
      <c r="T507" s="1">
        <v>396</v>
      </c>
      <c r="U507" s="1">
        <v>1364</v>
      </c>
      <c r="V507" s="1">
        <v>1289</v>
      </c>
      <c r="W507" s="1">
        <v>55</v>
      </c>
      <c r="X507" s="1">
        <v>3</v>
      </c>
      <c r="Y507" s="1">
        <v>2</v>
      </c>
      <c r="Z507" s="1">
        <v>12</v>
      </c>
      <c r="AA507" s="1"/>
      <c r="AB507" s="1"/>
      <c r="AC507" s="1">
        <f t="shared" si="298"/>
        <v>1</v>
      </c>
      <c r="AD507" s="1">
        <v>5</v>
      </c>
      <c r="AE507" s="1"/>
      <c r="AF507" s="1">
        <v>5</v>
      </c>
      <c r="AG507" s="1">
        <v>1</v>
      </c>
      <c r="AH507" s="1"/>
      <c r="AI507" s="1"/>
      <c r="AJ507" s="1"/>
      <c r="AK507" s="7">
        <f t="shared" si="290"/>
        <v>5</v>
      </c>
      <c r="AL507" s="7">
        <f t="shared" si="291"/>
        <v>8</v>
      </c>
      <c r="AM507" s="7">
        <f t="shared" si="292"/>
        <v>9</v>
      </c>
      <c r="AN507" s="2">
        <f t="shared" si="293"/>
        <v>1.6354445435622957E-2</v>
      </c>
      <c r="AO507" s="2">
        <f t="shared" si="294"/>
        <v>8.9206066012488853E-4</v>
      </c>
      <c r="AP507" s="2">
        <f t="shared" si="295"/>
        <v>5.9470710674992561E-4</v>
      </c>
      <c r="AQ507" s="2"/>
      <c r="AR507" s="151" t="str">
        <f t="shared" si="296"/>
        <v>Payette</v>
      </c>
      <c r="AS507" s="151" t="s">
        <v>1275</v>
      </c>
      <c r="AT507" s="184">
        <v>1</v>
      </c>
      <c r="AV507" s="97">
        <v>16</v>
      </c>
      <c r="AW507" s="99">
        <v>75</v>
      </c>
      <c r="AX507" s="105">
        <f t="shared" si="297"/>
        <v>16075</v>
      </c>
      <c r="AZ507" s="7" t="s">
        <v>2951</v>
      </c>
      <c r="BA507" s="181" t="s">
        <v>3184</v>
      </c>
      <c r="BN507" s="1"/>
      <c r="BP507" s="151">
        <v>1</v>
      </c>
      <c r="BT507" s="1"/>
    </row>
    <row r="508" spans="1:72" s="151" customFormat="1" hidden="1" outlineLevel="1">
      <c r="A508" s="151" t="s">
        <v>3261</v>
      </c>
      <c r="B508" s="151" t="s">
        <v>1275</v>
      </c>
      <c r="C508" s="1">
        <f t="shared" si="280"/>
        <v>878</v>
      </c>
      <c r="D508" s="7">
        <f>IF(R508&gt;0,RANK(R508,(R508:T508,U508:AI508)),0)</f>
        <v>4</v>
      </c>
      <c r="E508" s="7">
        <f>IF(S508&gt;0,RANK(S508,(R508:T508,U508:AI508)),0)</f>
        <v>6</v>
      </c>
      <c r="F508" s="7">
        <f>IF(T508&gt;0,RANK(T508,(R508:T508,U508:AI508)),0)</f>
        <v>3</v>
      </c>
      <c r="G508" s="7">
        <f>IF(U508&gt;0,RANK(U508,(R508:T508,U508:AI508)),0)</f>
        <v>1</v>
      </c>
      <c r="H508" s="7">
        <f t="shared" si="281"/>
        <v>2</v>
      </c>
      <c r="I508" s="49">
        <f t="shared" si="282"/>
        <v>237</v>
      </c>
      <c r="J508" s="177">
        <f t="shared" si="283"/>
        <v>0.26993166287015946</v>
      </c>
      <c r="K508" s="2"/>
      <c r="L508" s="2">
        <f t="shared" si="284"/>
        <v>6.4920273348519367E-2</v>
      </c>
      <c r="M508" s="2">
        <f t="shared" si="285"/>
        <v>9.1116173120728925E-3</v>
      </c>
      <c r="N508" s="2">
        <f t="shared" si="286"/>
        <v>0.20842824601366744</v>
      </c>
      <c r="O508" s="2">
        <f t="shared" si="287"/>
        <v>0.47949886104783601</v>
      </c>
      <c r="P508" s="2">
        <f t="shared" si="288"/>
        <v>0.20956719817767655</v>
      </c>
      <c r="Q508" s="2">
        <f t="shared" si="289"/>
        <v>2.8473804100227817E-2</v>
      </c>
      <c r="R508" s="1">
        <v>57</v>
      </c>
      <c r="S508" s="1">
        <v>8</v>
      </c>
      <c r="T508" s="1">
        <v>183</v>
      </c>
      <c r="U508" s="1">
        <v>421</v>
      </c>
      <c r="V508" s="1">
        <v>184</v>
      </c>
      <c r="W508" s="1">
        <v>20</v>
      </c>
      <c r="X508" s="1">
        <v>0</v>
      </c>
      <c r="Y508" s="1">
        <v>0</v>
      </c>
      <c r="Z508" s="1">
        <v>2</v>
      </c>
      <c r="AA508" s="1"/>
      <c r="AB508" s="1"/>
      <c r="AC508" s="1">
        <f t="shared" si="298"/>
        <v>0</v>
      </c>
      <c r="AD508" s="1">
        <v>3</v>
      </c>
      <c r="AE508" s="1"/>
      <c r="AF508" s="1">
        <v>0</v>
      </c>
      <c r="AG508" s="1">
        <v>0</v>
      </c>
      <c r="AH508" s="1"/>
      <c r="AI508" s="1"/>
      <c r="AJ508" s="1"/>
      <c r="AK508" s="7">
        <f t="shared" si="290"/>
        <v>5</v>
      </c>
      <c r="AL508" s="7">
        <f t="shared" si="291"/>
        <v>0</v>
      </c>
      <c r="AM508" s="7">
        <f t="shared" si="292"/>
        <v>0</v>
      </c>
      <c r="AN508" s="2">
        <f t="shared" si="293"/>
        <v>2.2779043280182234E-2</v>
      </c>
      <c r="AO508" s="2">
        <f t="shared" si="294"/>
        <v>0</v>
      </c>
      <c r="AP508" s="2">
        <f t="shared" si="295"/>
        <v>0</v>
      </c>
      <c r="AQ508" s="2"/>
      <c r="AR508" s="151" t="str">
        <f t="shared" si="296"/>
        <v>Power</v>
      </c>
      <c r="AS508" s="151" t="s">
        <v>1275</v>
      </c>
      <c r="AT508" s="184">
        <v>2</v>
      </c>
      <c r="AV508" s="97">
        <v>16</v>
      </c>
      <c r="AW508" s="99">
        <v>77</v>
      </c>
      <c r="AX508" s="105">
        <f t="shared" si="297"/>
        <v>16077</v>
      </c>
      <c r="AZ508" s="7" t="s">
        <v>2951</v>
      </c>
      <c r="BA508" s="181" t="s">
        <v>3184</v>
      </c>
      <c r="BN508" s="1"/>
      <c r="BP508" s="151">
        <v>0</v>
      </c>
      <c r="BT508" s="1"/>
    </row>
    <row r="509" spans="1:72" s="151" customFormat="1" hidden="1" outlineLevel="1">
      <c r="A509" s="151" t="s">
        <v>620</v>
      </c>
      <c r="B509" s="151" t="s">
        <v>1275</v>
      </c>
      <c r="C509" s="1">
        <f t="shared" si="280"/>
        <v>1524</v>
      </c>
      <c r="D509" s="7">
        <f>IF(R509&gt;0,RANK(R509,(R509:T509,U509:AI509)),0)</f>
        <v>4</v>
      </c>
      <c r="E509" s="7">
        <f>IF(S509&gt;0,RANK(S509,(R509:T509,U509:AI509)),0)</f>
        <v>6</v>
      </c>
      <c r="F509" s="7">
        <f>IF(T509&gt;0,RANK(T509,(R509:T509,U509:AI509)),0)</f>
        <v>3</v>
      </c>
      <c r="G509" s="7">
        <f>IF(U509&gt;0,RANK(U509,(R509:T509,U509:AI509)),0)</f>
        <v>2</v>
      </c>
      <c r="H509" s="7">
        <f t="shared" si="281"/>
        <v>1</v>
      </c>
      <c r="I509" s="49">
        <f t="shared" si="282"/>
        <v>41</v>
      </c>
      <c r="J509" s="177">
        <f t="shared" si="283"/>
        <v>2.6902887139107611E-2</v>
      </c>
      <c r="K509" s="2"/>
      <c r="L509" s="2">
        <f t="shared" si="284"/>
        <v>5.6430446194225721E-2</v>
      </c>
      <c r="M509" s="2">
        <f t="shared" si="285"/>
        <v>7.2178477690288713E-3</v>
      </c>
      <c r="N509" s="2">
        <f t="shared" si="286"/>
        <v>9.5800524934383208E-2</v>
      </c>
      <c r="O509" s="2">
        <f t="shared" si="287"/>
        <v>0.38779527559055116</v>
      </c>
      <c r="P509" s="2">
        <f t="shared" si="288"/>
        <v>0.41469816272965881</v>
      </c>
      <c r="Q509" s="2">
        <f t="shared" si="289"/>
        <v>3.8057742782152182E-2</v>
      </c>
      <c r="R509" s="1">
        <v>86</v>
      </c>
      <c r="S509" s="1">
        <v>11</v>
      </c>
      <c r="T509" s="1">
        <v>146</v>
      </c>
      <c r="U509" s="1">
        <v>591</v>
      </c>
      <c r="V509" s="1">
        <v>632</v>
      </c>
      <c r="W509" s="1">
        <v>32</v>
      </c>
      <c r="X509" s="1">
        <v>3</v>
      </c>
      <c r="Y509" s="1">
        <v>4</v>
      </c>
      <c r="Z509" s="1">
        <v>11</v>
      </c>
      <c r="AA509" s="1"/>
      <c r="AB509" s="1"/>
      <c r="AC509" s="1">
        <f t="shared" si="298"/>
        <v>0</v>
      </c>
      <c r="AD509" s="1">
        <v>6</v>
      </c>
      <c r="AE509" s="1"/>
      <c r="AF509" s="1">
        <v>1</v>
      </c>
      <c r="AG509" s="1">
        <v>1</v>
      </c>
      <c r="AH509" s="1"/>
      <c r="AI509" s="1"/>
      <c r="AJ509" s="1"/>
      <c r="AK509" s="7">
        <f t="shared" si="290"/>
        <v>5</v>
      </c>
      <c r="AL509" s="7">
        <f t="shared" si="291"/>
        <v>9</v>
      </c>
      <c r="AM509" s="7">
        <f t="shared" si="292"/>
        <v>8</v>
      </c>
      <c r="AN509" s="2">
        <f t="shared" si="293"/>
        <v>2.0997375328083989E-2</v>
      </c>
      <c r="AO509" s="2">
        <f t="shared" si="294"/>
        <v>1.968503937007874E-3</v>
      </c>
      <c r="AP509" s="2">
        <f t="shared" si="295"/>
        <v>2.6246719160104987E-3</v>
      </c>
      <c r="AQ509" s="2"/>
      <c r="AR509" s="151" t="str">
        <f t="shared" si="296"/>
        <v>Shoshone</v>
      </c>
      <c r="AS509" s="151" t="s">
        <v>1275</v>
      </c>
      <c r="AT509" s="184">
        <v>1</v>
      </c>
      <c r="AV509" s="97">
        <v>16</v>
      </c>
      <c r="AW509" s="99">
        <v>79</v>
      </c>
      <c r="AX509" s="105">
        <f t="shared" si="297"/>
        <v>16079</v>
      </c>
      <c r="AZ509" s="7" t="s">
        <v>2951</v>
      </c>
      <c r="BA509" s="181" t="s">
        <v>3184</v>
      </c>
      <c r="BN509" s="1"/>
      <c r="BP509" s="151">
        <v>0</v>
      </c>
      <c r="BT509" s="1"/>
    </row>
    <row r="510" spans="1:72" s="151" customFormat="1" hidden="1" outlineLevel="1">
      <c r="A510" s="151" t="s">
        <v>996</v>
      </c>
      <c r="B510" s="151" t="s">
        <v>1275</v>
      </c>
      <c r="C510" s="1">
        <f t="shared" si="280"/>
        <v>1029</v>
      </c>
      <c r="D510" s="7">
        <f>IF(R510&gt;0,RANK(R510,(R510:T510,U510:AI510)),0)</f>
        <v>4</v>
      </c>
      <c r="E510" s="7">
        <f>IF(S510&gt;0,RANK(S510,(R510:T510,U510:AI510)),0)</f>
        <v>6</v>
      </c>
      <c r="F510" s="7">
        <f>IF(T510&gt;0,RANK(T510,(R510:T510,U510:AI510)),0)</f>
        <v>3</v>
      </c>
      <c r="G510" s="7">
        <f>IF(U510&gt;0,RANK(U510,(R510:T510,U510:AI510)),0)</f>
        <v>1</v>
      </c>
      <c r="H510" s="7">
        <f t="shared" si="281"/>
        <v>2</v>
      </c>
      <c r="I510" s="49">
        <f t="shared" si="282"/>
        <v>227</v>
      </c>
      <c r="J510" s="177">
        <f t="shared" si="283"/>
        <v>0.22060252672497571</v>
      </c>
      <c r="K510" s="2"/>
      <c r="L510" s="2">
        <f t="shared" si="284"/>
        <v>9.8153547133138966E-2</v>
      </c>
      <c r="M510" s="2">
        <f t="shared" si="285"/>
        <v>3.8872691933916422E-3</v>
      </c>
      <c r="N510" s="2">
        <f t="shared" si="286"/>
        <v>0.19047619047619047</v>
      </c>
      <c r="O510" s="2">
        <f t="shared" si="287"/>
        <v>0.45189504373177841</v>
      </c>
      <c r="P510" s="2">
        <f t="shared" si="288"/>
        <v>0.23129251700680273</v>
      </c>
      <c r="Q510" s="2">
        <f t="shared" si="289"/>
        <v>2.429543245869778E-2</v>
      </c>
      <c r="R510" s="1">
        <v>101</v>
      </c>
      <c r="S510" s="1">
        <v>4</v>
      </c>
      <c r="T510" s="1">
        <v>196</v>
      </c>
      <c r="U510" s="1">
        <v>465</v>
      </c>
      <c r="V510" s="1">
        <v>238</v>
      </c>
      <c r="W510" s="1">
        <v>20</v>
      </c>
      <c r="X510" s="1">
        <v>0</v>
      </c>
      <c r="Y510" s="1">
        <v>2</v>
      </c>
      <c r="Z510" s="1">
        <v>1</v>
      </c>
      <c r="AA510" s="1"/>
      <c r="AB510" s="1"/>
      <c r="AC510" s="1">
        <f t="shared" si="298"/>
        <v>0</v>
      </c>
      <c r="AD510" s="1">
        <v>1</v>
      </c>
      <c r="AE510" s="1"/>
      <c r="AF510" s="1">
        <v>1</v>
      </c>
      <c r="AG510" s="1">
        <v>0</v>
      </c>
      <c r="AH510" s="1"/>
      <c r="AI510" s="1"/>
      <c r="AJ510" s="1"/>
      <c r="AK510" s="7">
        <f t="shared" si="290"/>
        <v>5</v>
      </c>
      <c r="AL510" s="7">
        <f t="shared" si="291"/>
        <v>0</v>
      </c>
      <c r="AM510" s="7">
        <f t="shared" si="292"/>
        <v>7</v>
      </c>
      <c r="AN510" s="2">
        <f t="shared" si="293"/>
        <v>1.9436345966958212E-2</v>
      </c>
      <c r="AO510" s="2">
        <f t="shared" si="294"/>
        <v>0</v>
      </c>
      <c r="AP510" s="2">
        <f t="shared" si="295"/>
        <v>1.9436345966958211E-3</v>
      </c>
      <c r="AQ510" s="2"/>
      <c r="AR510" s="151" t="str">
        <f t="shared" si="296"/>
        <v>Teton</v>
      </c>
      <c r="AS510" s="151" t="s">
        <v>1275</v>
      </c>
      <c r="AT510" s="184">
        <v>2</v>
      </c>
      <c r="AV510" s="97">
        <v>16</v>
      </c>
      <c r="AW510" s="99">
        <v>81</v>
      </c>
      <c r="AX510" s="105">
        <f t="shared" si="297"/>
        <v>16081</v>
      </c>
      <c r="AZ510" s="7" t="s">
        <v>2951</v>
      </c>
      <c r="BA510" s="181" t="s">
        <v>3184</v>
      </c>
      <c r="BN510" s="1"/>
      <c r="BP510" s="151">
        <v>0</v>
      </c>
      <c r="BT510" s="1"/>
    </row>
    <row r="511" spans="1:72" s="151" customFormat="1" hidden="1" outlineLevel="1">
      <c r="A511" s="151" t="s">
        <v>1201</v>
      </c>
      <c r="B511" s="151" t="s">
        <v>1275</v>
      </c>
      <c r="C511" s="1">
        <f t="shared" si="280"/>
        <v>9629</v>
      </c>
      <c r="D511" s="7">
        <f>IF(R511&gt;0,RANK(R511,(R511:T511,U511:AI511)),0)</f>
        <v>4</v>
      </c>
      <c r="E511" s="7">
        <f>IF(S511&gt;0,RANK(S511,(R511:T511,U511:AI511)),0)</f>
        <v>6</v>
      </c>
      <c r="F511" s="7">
        <f>IF(T511&gt;0,RANK(T511,(R511:T511,U511:AI511)),0)</f>
        <v>3</v>
      </c>
      <c r="G511" s="7">
        <f>IF(U511&gt;0,RANK(U511,(R511:T511,U511:AI511)),0)</f>
        <v>1</v>
      </c>
      <c r="H511" s="7">
        <f t="shared" si="281"/>
        <v>2</v>
      </c>
      <c r="I511" s="49">
        <f t="shared" si="282"/>
        <v>1960</v>
      </c>
      <c r="J511" s="177">
        <f t="shared" si="283"/>
        <v>0.20355177069269914</v>
      </c>
      <c r="K511" s="2"/>
      <c r="L511" s="2">
        <f t="shared" si="284"/>
        <v>6.8646796136670477E-2</v>
      </c>
      <c r="M511" s="2">
        <f t="shared" si="285"/>
        <v>3.7387059923148823E-3</v>
      </c>
      <c r="N511" s="2">
        <f t="shared" si="286"/>
        <v>0.12483123896562467</v>
      </c>
      <c r="O511" s="2">
        <f t="shared" si="287"/>
        <v>0.48987433793748053</v>
      </c>
      <c r="P511" s="2">
        <f t="shared" si="288"/>
        <v>0.28632256724478139</v>
      </c>
      <c r="Q511" s="2">
        <f t="shared" si="289"/>
        <v>2.658635372312812E-2</v>
      </c>
      <c r="R511" s="1">
        <v>661</v>
      </c>
      <c r="S511" s="1">
        <v>36</v>
      </c>
      <c r="T511" s="1">
        <v>1202</v>
      </c>
      <c r="U511" s="1">
        <v>4717</v>
      </c>
      <c r="V511" s="1">
        <v>2757</v>
      </c>
      <c r="W511" s="1">
        <v>167</v>
      </c>
      <c r="X511" s="1">
        <v>13</v>
      </c>
      <c r="Y511" s="1">
        <v>18</v>
      </c>
      <c r="Z511" s="1">
        <v>24</v>
      </c>
      <c r="AA511" s="1"/>
      <c r="AB511" s="1"/>
      <c r="AC511" s="1">
        <f t="shared" si="298"/>
        <v>1</v>
      </c>
      <c r="AD511" s="1">
        <v>17</v>
      </c>
      <c r="AE511" s="1"/>
      <c r="AF511" s="1">
        <v>12</v>
      </c>
      <c r="AG511" s="1">
        <v>4</v>
      </c>
      <c r="AH511" s="1"/>
      <c r="AI511" s="1"/>
      <c r="AJ511" s="1"/>
      <c r="AK511" s="7">
        <f t="shared" si="290"/>
        <v>5</v>
      </c>
      <c r="AL511" s="7">
        <f t="shared" si="291"/>
        <v>9</v>
      </c>
      <c r="AM511" s="7">
        <f t="shared" si="292"/>
        <v>8</v>
      </c>
      <c r="AN511" s="2">
        <f t="shared" si="293"/>
        <v>1.7343441686571814E-2</v>
      </c>
      <c r="AO511" s="2">
        <f t="shared" si="294"/>
        <v>1.3500882750025964E-3</v>
      </c>
      <c r="AP511" s="2">
        <f t="shared" si="295"/>
        <v>1.8693529961574412E-3</v>
      </c>
      <c r="AQ511" s="2"/>
      <c r="AR511" s="151" t="str">
        <f t="shared" si="296"/>
        <v>Twin Falls</v>
      </c>
      <c r="AS511" s="151" t="s">
        <v>1275</v>
      </c>
      <c r="AT511" s="184">
        <v>2</v>
      </c>
      <c r="AV511" s="97">
        <v>16</v>
      </c>
      <c r="AW511" s="99">
        <v>83</v>
      </c>
      <c r="AX511" s="105">
        <f t="shared" si="297"/>
        <v>16083</v>
      </c>
      <c r="AZ511" s="7" t="s">
        <v>2951</v>
      </c>
      <c r="BA511" s="181" t="s">
        <v>3184</v>
      </c>
      <c r="BN511" s="1"/>
      <c r="BP511" s="151">
        <v>1</v>
      </c>
      <c r="BT511" s="1"/>
    </row>
    <row r="512" spans="1:72" s="151" customFormat="1" hidden="1" outlineLevel="1">
      <c r="A512" s="151" t="s">
        <v>1157</v>
      </c>
      <c r="B512" s="151" t="s">
        <v>1275</v>
      </c>
      <c r="C512" s="1">
        <f t="shared" si="280"/>
        <v>1483</v>
      </c>
      <c r="D512" s="7">
        <f>IF(R512&gt;0,RANK(R512,(R512:T512,U512:AI512)),0)</f>
        <v>3</v>
      </c>
      <c r="E512" s="7">
        <f>IF(S512&gt;0,RANK(S512,(R512:T512,U512:AI512)),0)</f>
        <v>6</v>
      </c>
      <c r="F512" s="7">
        <f>IF(T512&gt;0,RANK(T512,(R512:T512,U512:AI512)),0)</f>
        <v>4</v>
      </c>
      <c r="G512" s="7">
        <f>IF(U512&gt;0,RANK(U512,(R512:T512,U512:AI512)),0)</f>
        <v>2</v>
      </c>
      <c r="H512" s="7">
        <f t="shared" si="281"/>
        <v>1</v>
      </c>
      <c r="I512" s="49">
        <f t="shared" si="282"/>
        <v>99</v>
      </c>
      <c r="J512" s="177">
        <f t="shared" si="283"/>
        <v>6.6756574511126099E-2</v>
      </c>
      <c r="K512" s="2"/>
      <c r="L512" s="2">
        <f t="shared" si="284"/>
        <v>0.13283884018880648</v>
      </c>
      <c r="M512" s="2">
        <f t="shared" si="285"/>
        <v>4.720161834120027E-3</v>
      </c>
      <c r="N512" s="2">
        <f t="shared" si="286"/>
        <v>0.12677006068779501</v>
      </c>
      <c r="O512" s="2">
        <f t="shared" si="287"/>
        <v>0.32097100472016182</v>
      </c>
      <c r="P512" s="2">
        <f t="shared" si="288"/>
        <v>0.38772757923128792</v>
      </c>
      <c r="Q512" s="2">
        <f t="shared" si="289"/>
        <v>2.6972353337828714E-2</v>
      </c>
      <c r="R512" s="1">
        <v>197</v>
      </c>
      <c r="S512" s="1">
        <v>7</v>
      </c>
      <c r="T512" s="1">
        <v>188</v>
      </c>
      <c r="U512" s="1">
        <v>476</v>
      </c>
      <c r="V512" s="1">
        <v>575</v>
      </c>
      <c r="W512" s="1">
        <v>25</v>
      </c>
      <c r="X512" s="1">
        <v>5</v>
      </c>
      <c r="Y512" s="1">
        <v>4</v>
      </c>
      <c r="Z512" s="1">
        <v>3</v>
      </c>
      <c r="AA512" s="1"/>
      <c r="AB512" s="1"/>
      <c r="AC512" s="1">
        <f t="shared" si="298"/>
        <v>0</v>
      </c>
      <c r="AD512" s="1">
        <v>2</v>
      </c>
      <c r="AE512" s="1"/>
      <c r="AF512" s="1">
        <v>0</v>
      </c>
      <c r="AG512" s="1">
        <v>1</v>
      </c>
      <c r="AH512" s="1"/>
      <c r="AI512" s="1"/>
      <c r="AJ512" s="1"/>
      <c r="AK512" s="7">
        <f t="shared" si="290"/>
        <v>5</v>
      </c>
      <c r="AL512" s="7">
        <f t="shared" si="291"/>
        <v>7</v>
      </c>
      <c r="AM512" s="7">
        <f t="shared" si="292"/>
        <v>8</v>
      </c>
      <c r="AN512" s="2">
        <f t="shared" si="293"/>
        <v>1.6857720836142953E-2</v>
      </c>
      <c r="AO512" s="2">
        <f t="shared" si="294"/>
        <v>3.3715441672285905E-3</v>
      </c>
      <c r="AP512" s="2">
        <f t="shared" si="295"/>
        <v>2.6972353337828725E-3</v>
      </c>
      <c r="AQ512" s="2"/>
      <c r="AR512" s="151" t="str">
        <f t="shared" si="296"/>
        <v>Valley</v>
      </c>
      <c r="AS512" s="151" t="s">
        <v>1275</v>
      </c>
      <c r="AT512" s="184">
        <v>1</v>
      </c>
      <c r="AV512" s="97">
        <v>16</v>
      </c>
      <c r="AW512" s="99">
        <v>85</v>
      </c>
      <c r="AX512" s="105">
        <f t="shared" si="297"/>
        <v>16085</v>
      </c>
      <c r="AZ512" s="7" t="s">
        <v>2951</v>
      </c>
      <c r="BA512" s="181" t="s">
        <v>3184</v>
      </c>
      <c r="BN512" s="1"/>
      <c r="BP512" s="151">
        <v>0</v>
      </c>
      <c r="BT512" s="1"/>
    </row>
    <row r="513" spans="1:73" s="151" customFormat="1" hidden="1" outlineLevel="1">
      <c r="A513" s="151" t="s">
        <v>637</v>
      </c>
      <c r="B513" s="151" t="s">
        <v>1275</v>
      </c>
      <c r="C513" s="1">
        <f t="shared" si="280"/>
        <v>2061</v>
      </c>
      <c r="D513" s="7">
        <f>IF(R513&gt;0,RANK(R513,(R513:T513,U513:AI513)),0)</f>
        <v>4</v>
      </c>
      <c r="E513" s="7">
        <f>IF(S513&gt;0,RANK(S513,(R513:T513,U513:AI513)),0)</f>
        <v>6</v>
      </c>
      <c r="F513" s="7">
        <f>IF(T513&gt;0,RANK(T513,(R513:T513,U513:AI513)),0)</f>
        <v>3</v>
      </c>
      <c r="G513" s="7">
        <f>IF(U513&gt;0,RANK(U513,(R513:T513,U513:AI513)),0)</f>
        <v>1</v>
      </c>
      <c r="H513" s="7">
        <f t="shared" si="281"/>
        <v>2</v>
      </c>
      <c r="I513" s="49">
        <f t="shared" si="282"/>
        <v>27</v>
      </c>
      <c r="J513" s="177">
        <f t="shared" si="283"/>
        <v>1.3100436681222707E-2</v>
      </c>
      <c r="K513" s="2"/>
      <c r="L513" s="2">
        <f t="shared" si="284"/>
        <v>7.0354196991751577E-2</v>
      </c>
      <c r="M513" s="2">
        <f t="shared" si="285"/>
        <v>7.2780203784570596E-3</v>
      </c>
      <c r="N513" s="2">
        <f t="shared" si="286"/>
        <v>0.12663755458515283</v>
      </c>
      <c r="O513" s="2">
        <f t="shared" si="287"/>
        <v>0.37991266375545851</v>
      </c>
      <c r="P513" s="2">
        <f t="shared" si="288"/>
        <v>0.36681222707423583</v>
      </c>
      <c r="Q513" s="2">
        <f t="shared" si="289"/>
        <v>4.9005337214944211E-2</v>
      </c>
      <c r="R513" s="1">
        <v>145</v>
      </c>
      <c r="S513" s="1">
        <v>15</v>
      </c>
      <c r="T513" s="1">
        <v>261</v>
      </c>
      <c r="U513" s="1">
        <v>783</v>
      </c>
      <c r="V513" s="1">
        <v>756</v>
      </c>
      <c r="W513" s="1">
        <v>68</v>
      </c>
      <c r="X513" s="1">
        <v>7</v>
      </c>
      <c r="Y513" s="1">
        <v>6</v>
      </c>
      <c r="Z513" s="1">
        <v>10</v>
      </c>
      <c r="AA513" s="1"/>
      <c r="AB513" s="1"/>
      <c r="AC513" s="1">
        <f t="shared" si="298"/>
        <v>3</v>
      </c>
      <c r="AD513" s="1">
        <v>4</v>
      </c>
      <c r="AE513" s="1"/>
      <c r="AF513" s="1">
        <v>3</v>
      </c>
      <c r="AG513" s="1">
        <v>0</v>
      </c>
      <c r="AH513" s="1"/>
      <c r="AI513" s="1"/>
      <c r="AJ513" s="1"/>
      <c r="AK513" s="7">
        <f t="shared" si="290"/>
        <v>5</v>
      </c>
      <c r="AL513" s="7">
        <f t="shared" si="291"/>
        <v>8</v>
      </c>
      <c r="AM513" s="7">
        <f t="shared" si="292"/>
        <v>9</v>
      </c>
      <c r="AN513" s="2">
        <f t="shared" si="293"/>
        <v>3.2993692382338673E-2</v>
      </c>
      <c r="AO513" s="2">
        <f t="shared" si="294"/>
        <v>3.3964095099466279E-3</v>
      </c>
      <c r="AP513" s="2">
        <f t="shared" si="295"/>
        <v>2.911208151382824E-3</v>
      </c>
      <c r="AQ513" s="2"/>
      <c r="AR513" s="151" t="str">
        <f t="shared" si="296"/>
        <v>Washington</v>
      </c>
      <c r="AS513" s="151" t="s">
        <v>1275</v>
      </c>
      <c r="AT513" s="184">
        <v>1</v>
      </c>
      <c r="AV513" s="97">
        <v>16</v>
      </c>
      <c r="AW513" s="99">
        <v>87</v>
      </c>
      <c r="AX513" s="105">
        <f t="shared" si="297"/>
        <v>16087</v>
      </c>
      <c r="AZ513" s="7" t="s">
        <v>2951</v>
      </c>
      <c r="BA513" s="181" t="s">
        <v>3184</v>
      </c>
      <c r="BN513" s="1"/>
      <c r="BP513" s="151">
        <v>3</v>
      </c>
      <c r="BT513" s="1"/>
    </row>
    <row r="514" spans="1:73" s="151" customFormat="1" collapsed="1">
      <c r="A514" s="151" t="s">
        <v>1277</v>
      </c>
      <c r="B514" s="151" t="s">
        <v>1105</v>
      </c>
      <c r="C514" s="1">
        <f t="shared" si="280"/>
        <v>222004</v>
      </c>
      <c r="D514" s="7">
        <f>IF(R514&gt;0,RANK(R514,(R514:T514,U514:AI514)),0)</f>
        <v>4</v>
      </c>
      <c r="E514" s="7">
        <f>IF(S514&gt;0,RANK(S514,(R514:T514,U514:AI514)),0)</f>
        <v>6</v>
      </c>
      <c r="F514" s="7">
        <f>IF(T514&gt;0,RANK(T514,(R514:T514,U514:AI514)),0)</f>
        <v>3</v>
      </c>
      <c r="G514" s="7">
        <f>IF(U514&gt;0,RANK(U514,(R514:T514,U514:AI514)),0)</f>
        <v>1</v>
      </c>
      <c r="H514" s="7">
        <f t="shared" si="281"/>
        <v>2</v>
      </c>
      <c r="I514" s="49">
        <f t="shared" si="282"/>
        <v>38476</v>
      </c>
      <c r="J514" s="177">
        <f t="shared" si="283"/>
        <v>0.17331219257310679</v>
      </c>
      <c r="K514" s="2"/>
      <c r="L514" s="2">
        <f t="shared" si="284"/>
        <v>7.4386047098250488E-2</v>
      </c>
      <c r="M514" s="2">
        <f t="shared" si="285"/>
        <v>4.229653519756401E-3</v>
      </c>
      <c r="N514" s="2">
        <f t="shared" si="286"/>
        <v>0.15896109980000361</v>
      </c>
      <c r="O514" s="2">
        <f t="shared" si="287"/>
        <v>0.4544467667249239</v>
      </c>
      <c r="P514" s="2">
        <f t="shared" si="288"/>
        <v>0.28113457415181708</v>
      </c>
      <c r="Q514" s="2">
        <f t="shared" si="289"/>
        <v>2.6841858705248578E-2</v>
      </c>
      <c r="R514" s="1">
        <f t="shared" ref="R514:Z514" si="299">SUM(R470:R513)</f>
        <v>16514</v>
      </c>
      <c r="S514" s="1">
        <f t="shared" si="299"/>
        <v>939</v>
      </c>
      <c r="T514" s="1">
        <f t="shared" si="299"/>
        <v>35290</v>
      </c>
      <c r="U514" s="1">
        <f t="shared" si="299"/>
        <v>100889</v>
      </c>
      <c r="V514" s="1">
        <f t="shared" si="299"/>
        <v>62413</v>
      </c>
      <c r="W514" s="1">
        <f t="shared" si="299"/>
        <v>3853</v>
      </c>
      <c r="X514" s="1">
        <f t="shared" si="299"/>
        <v>242</v>
      </c>
      <c r="Y514" s="1">
        <f t="shared" si="299"/>
        <v>353</v>
      </c>
      <c r="Z514" s="1">
        <f t="shared" si="299"/>
        <v>834</v>
      </c>
      <c r="AA514" s="1"/>
      <c r="AB514" s="1"/>
      <c r="AC514" s="1">
        <f>SUM(AC470:AC513)</f>
        <v>28</v>
      </c>
      <c r="AD514" s="1">
        <f>SUM(AD470:AD513)</f>
        <v>358</v>
      </c>
      <c r="AE514" s="1"/>
      <c r="AF514" s="1">
        <f>SUM(AF470:AF513)</f>
        <v>211</v>
      </c>
      <c r="AG514" s="1">
        <f>SUM(AG470:AG513)</f>
        <v>80</v>
      </c>
      <c r="AH514" s="1"/>
      <c r="AI514" s="1"/>
      <c r="AJ514" s="1"/>
      <c r="AK514" s="7">
        <f t="shared" si="290"/>
        <v>5</v>
      </c>
      <c r="AL514" s="7">
        <f t="shared" si="291"/>
        <v>9</v>
      </c>
      <c r="AM514" s="7">
        <f t="shared" si="292"/>
        <v>8</v>
      </c>
      <c r="AN514" s="2">
        <f t="shared" si="293"/>
        <v>1.7355543143366785E-2</v>
      </c>
      <c r="AO514" s="2">
        <f t="shared" si="294"/>
        <v>1.0900704491810958E-3</v>
      </c>
      <c r="AP514" s="2">
        <f t="shared" si="295"/>
        <v>1.5900614403344083E-3</v>
      </c>
      <c r="AQ514" s="2"/>
      <c r="AR514" s="151" t="str">
        <f t="shared" si="296"/>
        <v>Idaho</v>
      </c>
      <c r="AS514" s="151" t="s">
        <v>1105</v>
      </c>
      <c r="AT514" s="184"/>
      <c r="AV514" s="97">
        <v>16</v>
      </c>
      <c r="AW514" s="99"/>
      <c r="AX514" s="97">
        <v>16</v>
      </c>
      <c r="AZ514" s="7" t="s">
        <v>1619</v>
      </c>
      <c r="BA514" s="181" t="s">
        <v>3184</v>
      </c>
      <c r="BN514" s="165"/>
      <c r="BP514" s="151">
        <f>SUM(BP470:BP513)</f>
        <v>28</v>
      </c>
      <c r="BT514" s="1"/>
    </row>
    <row r="515" spans="1:73">
      <c r="C515" s="1"/>
      <c r="E515" s="7"/>
      <c r="F515" s="7"/>
      <c r="G515" s="7"/>
      <c r="H515" s="7"/>
      <c r="I515" s="49"/>
      <c r="J515" s="177"/>
      <c r="K515" s="2"/>
      <c r="AK515" s="7"/>
      <c r="AL515" s="7"/>
      <c r="AM515" s="7"/>
      <c r="AT515" s="184"/>
      <c r="AV515" s="97"/>
      <c r="AW515" s="99"/>
    </row>
    <row r="516" spans="1:73" hidden="1" outlineLevel="1">
      <c r="A516" t="s">
        <v>632</v>
      </c>
      <c r="B516" t="s">
        <v>191</v>
      </c>
      <c r="C516" s="1">
        <f t="shared" ref="C516:C579" si="300">SUM(R516:AI516)</f>
        <v>14016</v>
      </c>
      <c r="D516" s="7">
        <f>IF(R516&gt;0,RANK(R516,(R516:T516,U516:AI516)),0)</f>
        <v>3</v>
      </c>
      <c r="E516" s="7">
        <f>IF(S516&gt;0,RANK(S516,(R516:T516,U516:AI516)),0)</f>
        <v>6</v>
      </c>
      <c r="F516" s="7">
        <f>IF(T516&gt;0,RANK(T516,(R516:T516,U516:AI516)),0)</f>
        <v>4</v>
      </c>
      <c r="G516" s="7">
        <f>IF(U516&gt;0,RANK(U516,(R516:T516,U516:AI516)),0)</f>
        <v>2</v>
      </c>
      <c r="H516" s="7">
        <f t="shared" ref="H516:H547" si="301">IF(V516&gt;0,RANK(V516,(R516:AB516)),0)</f>
        <v>1</v>
      </c>
      <c r="I516" s="49">
        <f t="shared" ref="I516:I579" si="302">MAX(R516:AA516)-LARGE(R516:AA516,2)</f>
        <v>339</v>
      </c>
      <c r="J516" s="177">
        <f t="shared" ref="J516:J579" si="303">I516/C516</f>
        <v>2.4186643835616438E-2</v>
      </c>
      <c r="K516" s="2"/>
      <c r="L516" s="2">
        <f t="shared" ref="L516:L579" si="304">IF($C516=0,"-",R516/$C516)</f>
        <v>0.11023116438356165</v>
      </c>
      <c r="M516" s="2">
        <f t="shared" ref="M516:M547" si="305">IF($C516=0,"-",S516/$C516)</f>
        <v>8.4902968036529684E-3</v>
      </c>
      <c r="N516" s="2">
        <f t="shared" ref="N516:N547" si="306">IF($C516=0,"-",T516/$C516)</f>
        <v>7.1418378995433796E-2</v>
      </c>
      <c r="O516" s="2">
        <f t="shared" ref="O516:O556" si="307">IF($C516=0,"-",U516/$C516)</f>
        <v>0.38113584474885842</v>
      </c>
      <c r="P516" s="2">
        <f t="shared" ref="P516:P547" si="308">IF($C516=0,"-",V516/$C516)</f>
        <v>0.40532248858447489</v>
      </c>
      <c r="Q516" s="2">
        <f t="shared" si="289"/>
        <v>2.3401826484018284E-2</v>
      </c>
      <c r="R516" s="1">
        <v>1545</v>
      </c>
      <c r="S516" s="1">
        <v>119</v>
      </c>
      <c r="T516" s="1">
        <v>1001</v>
      </c>
      <c r="U516" s="1">
        <v>5342</v>
      </c>
      <c r="V516" s="1">
        <v>5681</v>
      </c>
      <c r="W516" s="1">
        <v>166</v>
      </c>
      <c r="X516" s="1">
        <v>10</v>
      </c>
      <c r="Y516" s="1">
        <v>79</v>
      </c>
      <c r="Z516" s="1">
        <v>31</v>
      </c>
      <c r="AC516" s="1">
        <f>SUM(BE516:BV516)</f>
        <v>0</v>
      </c>
      <c r="AD516" s="1">
        <v>30</v>
      </c>
      <c r="AF516" s="1">
        <v>12</v>
      </c>
      <c r="AK516" s="7">
        <f t="shared" ref="AK516:AK547" si="309">IF(W516&gt;0,RANK(W516,(R516:AB516)),0)</f>
        <v>5</v>
      </c>
      <c r="AL516" s="7">
        <f t="shared" ref="AL516:AL547" si="310">IF(X516&gt;0,RANK(X516,(R516:AB516)),0)</f>
        <v>9</v>
      </c>
      <c r="AM516" s="7">
        <f t="shared" ref="AM516:AM547" si="311">IF(Y516&gt;0,RANK(Y516,(R516:AB516)),0)</f>
        <v>7</v>
      </c>
      <c r="AN516" s="2">
        <f t="shared" ref="AN516:AN547" si="312">IF($C516=0,"-",W516/$C516)</f>
        <v>1.1843607305936072E-2</v>
      </c>
      <c r="AO516" s="2">
        <f t="shared" ref="AO516:AO547" si="313">IF($C516=0,"-",X516/$C516)</f>
        <v>7.1347031963470316E-4</v>
      </c>
      <c r="AP516" s="2">
        <f t="shared" ref="AP516:AP547" si="314">IF($C516=0,"-",Y516/$C516)</f>
        <v>5.6364155251141549E-3</v>
      </c>
      <c r="AR516" t="str">
        <f t="shared" ref="AR516:AR547" si="315">A516</f>
        <v>Adams</v>
      </c>
      <c r="AS516" t="s">
        <v>191</v>
      </c>
      <c r="AT516" s="184">
        <v>18</v>
      </c>
      <c r="AV516" s="97">
        <v>17</v>
      </c>
      <c r="AW516" s="99">
        <v>1</v>
      </c>
      <c r="AX516" s="105">
        <f t="shared" ref="AX516:AX547" si="316">AV516*1000+AW516</f>
        <v>17001</v>
      </c>
      <c r="AZ516" s="7" t="s">
        <v>2951</v>
      </c>
      <c r="BA516" t="s">
        <v>3184</v>
      </c>
      <c r="BU516">
        <v>0</v>
      </c>
    </row>
    <row r="517" spans="1:73" hidden="1" outlineLevel="1">
      <c r="A517" t="s">
        <v>120</v>
      </c>
      <c r="B517" t="s">
        <v>191</v>
      </c>
      <c r="C517" s="1">
        <f t="shared" si="300"/>
        <v>538</v>
      </c>
      <c r="D517" s="7">
        <f>IF(R517&gt;0,RANK(R517,(R517:T517,U517:AI517)),0)</f>
        <v>3</v>
      </c>
      <c r="E517" s="7">
        <f>IF(S517&gt;0,RANK(S517,(R517:T517,U517:AI517)),0)</f>
        <v>5</v>
      </c>
      <c r="F517" s="7">
        <f>IF(T517&gt;0,RANK(T517,(R517:T517,U517:AI517)),0)</f>
        <v>4</v>
      </c>
      <c r="G517" s="7">
        <f>IF(U517&gt;0,RANK(U517,(R517:T517,U517:AI517)),0)</f>
        <v>2</v>
      </c>
      <c r="H517" s="7">
        <f t="shared" si="301"/>
        <v>1</v>
      </c>
      <c r="I517" s="49">
        <f t="shared" si="302"/>
        <v>71</v>
      </c>
      <c r="J517" s="177">
        <f t="shared" si="303"/>
        <v>0.13197026022304834</v>
      </c>
      <c r="K517" s="2"/>
      <c r="L517" s="2">
        <f t="shared" si="304"/>
        <v>3.1598513011152414E-2</v>
      </c>
      <c r="M517" s="2">
        <f t="shared" si="305"/>
        <v>1.1152416356877323E-2</v>
      </c>
      <c r="N517" s="2">
        <f t="shared" si="306"/>
        <v>2.7881040892193308E-2</v>
      </c>
      <c r="O517" s="2">
        <f t="shared" si="307"/>
        <v>0.39219330855018586</v>
      </c>
      <c r="P517" s="2">
        <f t="shared" si="308"/>
        <v>0.52416356877323422</v>
      </c>
      <c r="Q517" s="2">
        <f t="shared" si="289"/>
        <v>1.3011152416356753E-2</v>
      </c>
      <c r="R517" s="1">
        <v>17</v>
      </c>
      <c r="S517" s="1">
        <v>6</v>
      </c>
      <c r="T517" s="1">
        <v>15</v>
      </c>
      <c r="U517" s="1">
        <v>211</v>
      </c>
      <c r="V517" s="1">
        <v>282</v>
      </c>
      <c r="W517" s="1">
        <v>5</v>
      </c>
      <c r="X517" s="1">
        <v>1</v>
      </c>
      <c r="Y517" s="1">
        <v>0</v>
      </c>
      <c r="Z517" s="1">
        <v>0</v>
      </c>
      <c r="AC517" s="1">
        <f t="shared" ref="AC517:AC580" si="317">SUM(BE517:BV517)</f>
        <v>0</v>
      </c>
      <c r="AD517" s="1">
        <v>1</v>
      </c>
      <c r="AF517" s="1">
        <v>0</v>
      </c>
      <c r="AK517" s="7">
        <f t="shared" si="309"/>
        <v>6</v>
      </c>
      <c r="AL517" s="7">
        <f t="shared" si="310"/>
        <v>7</v>
      </c>
      <c r="AM517" s="7">
        <f t="shared" si="311"/>
        <v>0</v>
      </c>
      <c r="AN517" s="2">
        <f t="shared" si="312"/>
        <v>9.2936802973977699E-3</v>
      </c>
      <c r="AO517" s="2">
        <f t="shared" si="313"/>
        <v>1.8587360594795538E-3</v>
      </c>
      <c r="AP517" s="2">
        <f t="shared" si="314"/>
        <v>0</v>
      </c>
      <c r="AR517" t="str">
        <f t="shared" si="315"/>
        <v>Alexander</v>
      </c>
      <c r="AS517" t="s">
        <v>191</v>
      </c>
      <c r="AT517" s="184">
        <v>12</v>
      </c>
      <c r="AV517" s="97">
        <v>17</v>
      </c>
      <c r="AW517" s="99">
        <v>3</v>
      </c>
      <c r="AX517" s="105">
        <f t="shared" si="316"/>
        <v>17003</v>
      </c>
      <c r="AZ517" s="7" t="s">
        <v>2951</v>
      </c>
      <c r="BA517" t="s">
        <v>3184</v>
      </c>
      <c r="BU517">
        <v>0</v>
      </c>
    </row>
    <row r="518" spans="1:73" hidden="1" outlineLevel="1">
      <c r="A518" t="s">
        <v>1198</v>
      </c>
      <c r="B518" t="s">
        <v>191</v>
      </c>
      <c r="C518" s="1">
        <f t="shared" si="300"/>
        <v>2678</v>
      </c>
      <c r="D518" s="7">
        <f>IF(R518&gt;0,RANK(R518,(R518:T518,U518:AI518)),0)</f>
        <v>3</v>
      </c>
      <c r="E518" s="7">
        <f>IF(S518&gt;0,RANK(S518,(R518:T518,U518:AI518)),0)</f>
        <v>6</v>
      </c>
      <c r="F518" s="7">
        <f>IF(T518&gt;0,RANK(T518,(R518:T518,U518:AI518)),0)</f>
        <v>4</v>
      </c>
      <c r="G518" s="7">
        <f>IF(U518&gt;0,RANK(U518,(R518:T518,U518:AI518)),0)</f>
        <v>2</v>
      </c>
      <c r="H518" s="7">
        <f t="shared" si="301"/>
        <v>1</v>
      </c>
      <c r="I518" s="49">
        <f t="shared" si="302"/>
        <v>67</v>
      </c>
      <c r="J518" s="177">
        <f t="shared" si="303"/>
        <v>2.501867064973861E-2</v>
      </c>
      <c r="K518" s="2"/>
      <c r="L518" s="2">
        <f t="shared" si="304"/>
        <v>0.10119492158327109</v>
      </c>
      <c r="M518" s="2">
        <f t="shared" si="305"/>
        <v>6.7214339058999251E-3</v>
      </c>
      <c r="N518" s="2">
        <f t="shared" si="306"/>
        <v>7.2442120985810307E-2</v>
      </c>
      <c r="O518" s="2">
        <f t="shared" si="307"/>
        <v>0.38648244958924571</v>
      </c>
      <c r="P518" s="2">
        <f t="shared" si="308"/>
        <v>0.41150112023898433</v>
      </c>
      <c r="Q518" s="2">
        <f t="shared" si="289"/>
        <v>2.165795369678869E-2</v>
      </c>
      <c r="R518" s="1">
        <v>271</v>
      </c>
      <c r="S518" s="1">
        <v>18</v>
      </c>
      <c r="T518" s="1">
        <v>194</v>
      </c>
      <c r="U518" s="1">
        <v>1035</v>
      </c>
      <c r="V518" s="1">
        <v>1102</v>
      </c>
      <c r="W518" s="1">
        <v>30</v>
      </c>
      <c r="X518" s="1">
        <v>2</v>
      </c>
      <c r="Y518" s="1">
        <v>6</v>
      </c>
      <c r="Z518" s="1">
        <v>10</v>
      </c>
      <c r="AC518" s="1">
        <f t="shared" si="317"/>
        <v>0</v>
      </c>
      <c r="AD518" s="1">
        <v>10</v>
      </c>
      <c r="AF518" s="1">
        <v>0</v>
      </c>
      <c r="AK518" s="7">
        <f t="shared" si="309"/>
        <v>5</v>
      </c>
      <c r="AL518" s="7">
        <f t="shared" si="310"/>
        <v>9</v>
      </c>
      <c r="AM518" s="7">
        <f t="shared" si="311"/>
        <v>8</v>
      </c>
      <c r="AN518" s="2">
        <f t="shared" si="312"/>
        <v>1.1202389843166542E-2</v>
      </c>
      <c r="AO518" s="2">
        <f t="shared" si="313"/>
        <v>7.468259895444362E-4</v>
      </c>
      <c r="AP518" s="2">
        <f t="shared" si="314"/>
        <v>2.2404779686333084E-3</v>
      </c>
      <c r="AR518" t="str">
        <f t="shared" si="315"/>
        <v>Bond</v>
      </c>
      <c r="AS518" t="s">
        <v>191</v>
      </c>
      <c r="AT518" s="184"/>
      <c r="AV518" s="97">
        <v>17</v>
      </c>
      <c r="AW518" s="99">
        <v>5</v>
      </c>
      <c r="AX518" s="105">
        <f t="shared" si="316"/>
        <v>17005</v>
      </c>
      <c r="AZ518" s="7" t="s">
        <v>2951</v>
      </c>
      <c r="BA518" t="s">
        <v>3184</v>
      </c>
      <c r="BU518">
        <v>0</v>
      </c>
    </row>
    <row r="519" spans="1:73" hidden="1" outlineLevel="1">
      <c r="A519" t="s">
        <v>1800</v>
      </c>
      <c r="B519" t="s">
        <v>191</v>
      </c>
      <c r="C519" s="1">
        <f t="shared" si="300"/>
        <v>9703</v>
      </c>
      <c r="D519" s="7">
        <f>IF(R519&gt;0,RANK(R519,(R519:T519,U519:AI519)),0)</f>
        <v>3</v>
      </c>
      <c r="E519" s="7">
        <f>IF(S519&gt;0,RANK(S519,(R519:T519,U519:AI519)),0)</f>
        <v>6</v>
      </c>
      <c r="F519" s="7">
        <f>IF(T519&gt;0,RANK(T519,(R519:T519,U519:AI519)),0)</f>
        <v>4</v>
      </c>
      <c r="G519" s="7">
        <f>IF(U519&gt;0,RANK(U519,(R519:T519,U519:AI519)),0)</f>
        <v>2</v>
      </c>
      <c r="H519" s="7">
        <f t="shared" si="301"/>
        <v>1</v>
      </c>
      <c r="I519" s="49">
        <f t="shared" si="302"/>
        <v>563</v>
      </c>
      <c r="J519" s="177">
        <f t="shared" si="303"/>
        <v>5.8023291765433374E-2</v>
      </c>
      <c r="K519" s="2"/>
      <c r="L519" s="2">
        <f t="shared" si="304"/>
        <v>0.16479439348655056</v>
      </c>
      <c r="M519" s="2">
        <f t="shared" si="305"/>
        <v>8.6571163557662579E-3</v>
      </c>
      <c r="N519" s="2">
        <f t="shared" si="306"/>
        <v>7.4306915386993716E-2</v>
      </c>
      <c r="O519" s="2">
        <f t="shared" si="307"/>
        <v>0.33577244151293412</v>
      </c>
      <c r="P519" s="2">
        <f t="shared" si="308"/>
        <v>0.39379573327836753</v>
      </c>
      <c r="Q519" s="2">
        <f t="shared" si="289"/>
        <v>2.2673399979387776E-2</v>
      </c>
      <c r="R519" s="1">
        <v>1599</v>
      </c>
      <c r="S519" s="1">
        <v>84</v>
      </c>
      <c r="T519" s="1">
        <v>721</v>
      </c>
      <c r="U519" s="1">
        <v>3258</v>
      </c>
      <c r="V519" s="1">
        <v>3821</v>
      </c>
      <c r="W519" s="1">
        <v>109</v>
      </c>
      <c r="X519" s="1">
        <v>14</v>
      </c>
      <c r="Y519" s="1">
        <v>25</v>
      </c>
      <c r="Z519" s="1">
        <v>49</v>
      </c>
      <c r="AC519" s="1">
        <f t="shared" si="317"/>
        <v>0</v>
      </c>
      <c r="AD519" s="1">
        <v>13</v>
      </c>
      <c r="AF519" s="1">
        <v>10</v>
      </c>
      <c r="AK519" s="7">
        <f t="shared" si="309"/>
        <v>5</v>
      </c>
      <c r="AL519" s="7">
        <f t="shared" si="310"/>
        <v>9</v>
      </c>
      <c r="AM519" s="7">
        <f t="shared" si="311"/>
        <v>8</v>
      </c>
      <c r="AN519" s="2">
        <f t="shared" si="312"/>
        <v>1.1233639080696693E-2</v>
      </c>
      <c r="AO519" s="2">
        <f t="shared" si="313"/>
        <v>1.4428527259610429E-3</v>
      </c>
      <c r="AP519" s="2">
        <f t="shared" si="314"/>
        <v>2.5765227249304338E-3</v>
      </c>
      <c r="AR519" t="str">
        <f t="shared" si="315"/>
        <v>Boone</v>
      </c>
      <c r="AS519" t="s">
        <v>191</v>
      </c>
      <c r="AT519" s="184">
        <v>16</v>
      </c>
      <c r="AV519" s="97">
        <v>17</v>
      </c>
      <c r="AW519" s="99">
        <v>7</v>
      </c>
      <c r="AX519" s="105">
        <f t="shared" si="316"/>
        <v>17007</v>
      </c>
      <c r="AZ519" s="7" t="s">
        <v>2951</v>
      </c>
      <c r="BA519" t="s">
        <v>3184</v>
      </c>
      <c r="BU519">
        <v>0</v>
      </c>
    </row>
    <row r="520" spans="1:73" hidden="1" outlineLevel="1">
      <c r="A520" t="s">
        <v>2625</v>
      </c>
      <c r="B520" t="s">
        <v>191</v>
      </c>
      <c r="C520" s="1">
        <f t="shared" si="300"/>
        <v>989</v>
      </c>
      <c r="D520" s="7">
        <f>IF(R520&gt;0,RANK(R520,(R520:T520,U520:AI520)),0)</f>
        <v>3</v>
      </c>
      <c r="E520" s="7">
        <f>IF(S520&gt;0,RANK(S520,(R520:T520,U520:AI520)),0)</f>
        <v>5</v>
      </c>
      <c r="F520" s="7">
        <f>IF(T520&gt;0,RANK(T520,(R520:T520,U520:AI520)),0)</f>
        <v>4</v>
      </c>
      <c r="G520" s="7">
        <f>IF(U520&gt;0,RANK(U520,(R520:T520,U520:AI520)),0)</f>
        <v>2</v>
      </c>
      <c r="H520" s="7">
        <f t="shared" si="301"/>
        <v>1</v>
      </c>
      <c r="I520" s="49">
        <f t="shared" si="302"/>
        <v>199</v>
      </c>
      <c r="J520" s="177">
        <f t="shared" si="303"/>
        <v>0.20121334681496461</v>
      </c>
      <c r="K520" s="2"/>
      <c r="L520" s="2">
        <f t="shared" si="304"/>
        <v>0.10819009100101112</v>
      </c>
      <c r="M520" s="2">
        <f t="shared" si="305"/>
        <v>1.2133468149646108E-2</v>
      </c>
      <c r="N520" s="2">
        <f t="shared" si="306"/>
        <v>4.7522750252780584E-2</v>
      </c>
      <c r="O520" s="2">
        <f t="shared" si="307"/>
        <v>0.30637007077856421</v>
      </c>
      <c r="P520" s="2">
        <f t="shared" si="308"/>
        <v>0.50758341759352876</v>
      </c>
      <c r="Q520" s="2">
        <f t="shared" si="289"/>
        <v>1.8200202224469164E-2</v>
      </c>
      <c r="R520" s="1">
        <v>107</v>
      </c>
      <c r="S520" s="1">
        <v>12</v>
      </c>
      <c r="T520" s="1">
        <v>47</v>
      </c>
      <c r="U520" s="1">
        <v>303</v>
      </c>
      <c r="V520" s="1">
        <v>502</v>
      </c>
      <c r="W520" s="1">
        <v>5</v>
      </c>
      <c r="X520" s="1">
        <v>1</v>
      </c>
      <c r="Y520" s="1">
        <v>4</v>
      </c>
      <c r="Z520" s="1">
        <v>3</v>
      </c>
      <c r="AC520" s="1">
        <f t="shared" si="317"/>
        <v>0</v>
      </c>
      <c r="AD520" s="1">
        <v>4</v>
      </c>
      <c r="AF520" s="1">
        <v>1</v>
      </c>
      <c r="AK520" s="7">
        <f t="shared" si="309"/>
        <v>6</v>
      </c>
      <c r="AL520" s="7">
        <f t="shared" si="310"/>
        <v>9</v>
      </c>
      <c r="AM520" s="7">
        <f t="shared" si="311"/>
        <v>7</v>
      </c>
      <c r="AN520" s="2">
        <f t="shared" si="312"/>
        <v>5.0556117290192111E-3</v>
      </c>
      <c r="AO520" s="2">
        <f t="shared" si="313"/>
        <v>1.0111223458038423E-3</v>
      </c>
      <c r="AP520" s="2">
        <f t="shared" si="314"/>
        <v>4.0444893832153692E-3</v>
      </c>
      <c r="AR520" t="str">
        <f t="shared" si="315"/>
        <v>Brown</v>
      </c>
      <c r="AS520" t="s">
        <v>191</v>
      </c>
      <c r="AT520" s="184">
        <v>18</v>
      </c>
      <c r="AV520" s="97">
        <v>17</v>
      </c>
      <c r="AW520" s="99">
        <v>9</v>
      </c>
      <c r="AX520" s="105">
        <f t="shared" si="316"/>
        <v>17009</v>
      </c>
      <c r="AZ520" s="7" t="s">
        <v>2951</v>
      </c>
      <c r="BA520" t="s">
        <v>3184</v>
      </c>
      <c r="BU520">
        <v>0</v>
      </c>
    </row>
    <row r="521" spans="1:73" hidden="1" outlineLevel="1">
      <c r="A521" t="s">
        <v>1199</v>
      </c>
      <c r="B521" t="s">
        <v>191</v>
      </c>
      <c r="C521" s="1">
        <f t="shared" si="300"/>
        <v>5539</v>
      </c>
      <c r="D521" s="7">
        <f>IF(R521&gt;0,RANK(R521,(R521:T521,U521:AI521)),0)</f>
        <v>3</v>
      </c>
      <c r="E521" s="7">
        <f>IF(S521&gt;0,RANK(S521,(R521:T521,U521:AI521)),0)</f>
        <v>5</v>
      </c>
      <c r="F521" s="7">
        <f>IF(T521&gt;0,RANK(T521,(R521:T521,U521:AI521)),0)</f>
        <v>4</v>
      </c>
      <c r="G521" s="7">
        <f>IF(U521&gt;0,RANK(U521,(R521:T521,U521:AI521)),0)</f>
        <v>2</v>
      </c>
      <c r="H521" s="7">
        <f t="shared" si="301"/>
        <v>1</v>
      </c>
      <c r="I521" s="49">
        <f t="shared" si="302"/>
        <v>488</v>
      </c>
      <c r="J521" s="177">
        <f t="shared" si="303"/>
        <v>8.8102545585845821E-2</v>
      </c>
      <c r="K521" s="2"/>
      <c r="L521" s="2">
        <f t="shared" si="304"/>
        <v>0.17403863513269544</v>
      </c>
      <c r="M521" s="2">
        <f t="shared" si="305"/>
        <v>1.4984654269723776E-2</v>
      </c>
      <c r="N521" s="2">
        <f t="shared" si="306"/>
        <v>8.3589095504603722E-2</v>
      </c>
      <c r="O521" s="2">
        <f t="shared" si="307"/>
        <v>0.30691460552446292</v>
      </c>
      <c r="P521" s="2">
        <f t="shared" si="308"/>
        <v>0.39501715111030872</v>
      </c>
      <c r="Q521" s="2">
        <f t="shared" si="289"/>
        <v>2.5455858458205471E-2</v>
      </c>
      <c r="R521" s="1">
        <v>964</v>
      </c>
      <c r="S521" s="1">
        <v>83</v>
      </c>
      <c r="T521" s="1">
        <v>463</v>
      </c>
      <c r="U521" s="1">
        <v>1700</v>
      </c>
      <c r="V521" s="1">
        <v>2188</v>
      </c>
      <c r="W521" s="1">
        <v>67</v>
      </c>
      <c r="X521" s="1">
        <v>3</v>
      </c>
      <c r="Y521" s="1">
        <v>16</v>
      </c>
      <c r="Z521" s="1">
        <v>23</v>
      </c>
      <c r="AC521" s="1">
        <f t="shared" si="317"/>
        <v>0</v>
      </c>
      <c r="AD521" s="1">
        <v>19</v>
      </c>
      <c r="AF521" s="1">
        <v>13</v>
      </c>
      <c r="AK521" s="7">
        <f t="shared" si="309"/>
        <v>6</v>
      </c>
      <c r="AL521" s="7">
        <f t="shared" si="310"/>
        <v>9</v>
      </c>
      <c r="AM521" s="7">
        <f t="shared" si="311"/>
        <v>8</v>
      </c>
      <c r="AN521" s="2">
        <f t="shared" si="312"/>
        <v>1.2096046217728832E-2</v>
      </c>
      <c r="AO521" s="2">
        <f t="shared" si="313"/>
        <v>5.416140097490522E-4</v>
      </c>
      <c r="AP521" s="2">
        <f t="shared" si="314"/>
        <v>2.8886080519949448E-3</v>
      </c>
      <c r="AR521" t="str">
        <f t="shared" si="315"/>
        <v>Bureau</v>
      </c>
      <c r="AS521" t="s">
        <v>191</v>
      </c>
      <c r="AT521" s="184">
        <v>16</v>
      </c>
      <c r="AV521" s="97">
        <v>17</v>
      </c>
      <c r="AW521" s="99">
        <v>11</v>
      </c>
      <c r="AX521" s="105">
        <f t="shared" si="316"/>
        <v>17011</v>
      </c>
      <c r="AZ521" s="7" t="s">
        <v>2951</v>
      </c>
      <c r="BA521" t="s">
        <v>3184</v>
      </c>
      <c r="BU521">
        <v>0</v>
      </c>
    </row>
    <row r="522" spans="1:73" hidden="1" outlineLevel="1">
      <c r="A522" t="s">
        <v>1925</v>
      </c>
      <c r="B522" t="s">
        <v>191</v>
      </c>
      <c r="C522" s="1">
        <f t="shared" si="300"/>
        <v>679</v>
      </c>
      <c r="D522" s="7">
        <f>IF(R522&gt;0,RANK(R522,(R522:T522,U522:AI522)),0)</f>
        <v>3</v>
      </c>
      <c r="E522" s="7">
        <f>IF(S522&gt;0,RANK(S522,(R522:T522,U522:AI522)),0)</f>
        <v>6</v>
      </c>
      <c r="F522" s="7">
        <f>IF(T522&gt;0,RANK(T522,(R522:T522,U522:AI522)),0)</f>
        <v>4</v>
      </c>
      <c r="G522" s="7">
        <f>IF(U522&gt;0,RANK(U522,(R522:T522,U522:AI522)),0)</f>
        <v>2</v>
      </c>
      <c r="H522" s="7">
        <f t="shared" si="301"/>
        <v>1</v>
      </c>
      <c r="I522" s="49">
        <f t="shared" si="302"/>
        <v>82</v>
      </c>
      <c r="J522" s="177">
        <f t="shared" si="303"/>
        <v>0.12076583210603829</v>
      </c>
      <c r="K522" s="2"/>
      <c r="L522" s="2">
        <f t="shared" si="304"/>
        <v>7.3637702503681887E-2</v>
      </c>
      <c r="M522" s="2">
        <f t="shared" si="305"/>
        <v>4.418262150220913E-3</v>
      </c>
      <c r="N522" s="2">
        <f t="shared" si="306"/>
        <v>5.8910162002945507E-2</v>
      </c>
      <c r="O522" s="2">
        <f t="shared" si="307"/>
        <v>0.3637702503681885</v>
      </c>
      <c r="P522" s="2">
        <f t="shared" si="308"/>
        <v>0.4845360824742268</v>
      </c>
      <c r="Q522" s="2">
        <f t="shared" si="289"/>
        <v>1.4727540500736436E-2</v>
      </c>
      <c r="R522" s="1">
        <v>50</v>
      </c>
      <c r="S522" s="1">
        <v>3</v>
      </c>
      <c r="T522" s="1">
        <v>40</v>
      </c>
      <c r="U522" s="1">
        <v>247</v>
      </c>
      <c r="V522" s="1">
        <v>329</v>
      </c>
      <c r="W522" s="1">
        <v>5</v>
      </c>
      <c r="X522" s="1">
        <v>0</v>
      </c>
      <c r="Y522" s="1">
        <v>1</v>
      </c>
      <c r="Z522" s="1">
        <v>2</v>
      </c>
      <c r="AC522" s="1">
        <f t="shared" si="317"/>
        <v>0</v>
      </c>
      <c r="AD522" s="1">
        <v>2</v>
      </c>
      <c r="AF522" s="1">
        <v>0</v>
      </c>
      <c r="AK522" s="7">
        <f t="shared" si="309"/>
        <v>5</v>
      </c>
      <c r="AL522" s="7">
        <f t="shared" si="310"/>
        <v>0</v>
      </c>
      <c r="AM522" s="7">
        <f t="shared" si="311"/>
        <v>8</v>
      </c>
      <c r="AN522" s="2">
        <f t="shared" si="312"/>
        <v>7.3637702503681884E-3</v>
      </c>
      <c r="AO522" s="2">
        <f t="shared" si="313"/>
        <v>0</v>
      </c>
      <c r="AP522" s="2">
        <f t="shared" si="314"/>
        <v>1.4727540500736377E-3</v>
      </c>
      <c r="AR522" t="str">
        <f t="shared" si="315"/>
        <v>Calhoun</v>
      </c>
      <c r="AS522" t="s">
        <v>191</v>
      </c>
      <c r="AT522" s="184">
        <v>13</v>
      </c>
      <c r="AV522" s="97">
        <v>17</v>
      </c>
      <c r="AW522" s="99">
        <v>13</v>
      </c>
      <c r="AX522" s="105">
        <f t="shared" si="316"/>
        <v>17013</v>
      </c>
      <c r="AZ522" s="7" t="s">
        <v>2951</v>
      </c>
      <c r="BA522" t="s">
        <v>3184</v>
      </c>
      <c r="BU522">
        <v>0</v>
      </c>
    </row>
    <row r="523" spans="1:73" hidden="1" outlineLevel="1">
      <c r="A523" t="s">
        <v>1790</v>
      </c>
      <c r="B523" t="s">
        <v>191</v>
      </c>
      <c r="C523" s="1">
        <f t="shared" si="300"/>
        <v>3489</v>
      </c>
      <c r="D523" s="7">
        <f>IF(R523&gt;0,RANK(R523,(R523:T523,U523:AI523)),0)</f>
        <v>3</v>
      </c>
      <c r="E523" s="7">
        <f>IF(S523&gt;0,RANK(S523,(R523:T523,U523:AI523)),0)</f>
        <v>5</v>
      </c>
      <c r="F523" s="7">
        <f>IF(T523&gt;0,RANK(T523,(R523:T523,U523:AI523)),0)</f>
        <v>4</v>
      </c>
      <c r="G523" s="7">
        <f>IF(U523&gt;0,RANK(U523,(R523:T523,U523:AI523)),0)</f>
        <v>2</v>
      </c>
      <c r="H523" s="7">
        <f t="shared" si="301"/>
        <v>1</v>
      </c>
      <c r="I523" s="49">
        <f t="shared" si="302"/>
        <v>248</v>
      </c>
      <c r="J523" s="177">
        <f t="shared" si="303"/>
        <v>7.1080538836342785E-2</v>
      </c>
      <c r="K523" s="2"/>
      <c r="L523" s="2">
        <f t="shared" si="304"/>
        <v>0.20206362854686155</v>
      </c>
      <c r="M523" s="2">
        <f t="shared" si="305"/>
        <v>1.9203210088850675E-2</v>
      </c>
      <c r="N523" s="2">
        <f t="shared" si="306"/>
        <v>8.5124677558039555E-2</v>
      </c>
      <c r="O523" s="2">
        <f t="shared" si="307"/>
        <v>0.29292060762396099</v>
      </c>
      <c r="P523" s="2">
        <f t="shared" si="308"/>
        <v>0.36400114646030379</v>
      </c>
      <c r="Q523" s="2">
        <f t="shared" si="289"/>
        <v>3.6686729721983502E-2</v>
      </c>
      <c r="R523" s="1">
        <v>705</v>
      </c>
      <c r="S523" s="1">
        <v>67</v>
      </c>
      <c r="T523" s="1">
        <v>297</v>
      </c>
      <c r="U523" s="1">
        <v>1022</v>
      </c>
      <c r="V523" s="1">
        <v>1270</v>
      </c>
      <c r="W523" s="1">
        <v>54</v>
      </c>
      <c r="X523" s="1">
        <v>6</v>
      </c>
      <c r="Y523" s="1">
        <v>18</v>
      </c>
      <c r="Z523" s="1">
        <v>17</v>
      </c>
      <c r="AC523" s="1">
        <f t="shared" si="317"/>
        <v>0</v>
      </c>
      <c r="AD523" s="1">
        <v>24</v>
      </c>
      <c r="AF523" s="1">
        <v>9</v>
      </c>
      <c r="AK523" s="7">
        <f t="shared" si="309"/>
        <v>6</v>
      </c>
      <c r="AL523" s="7">
        <f t="shared" si="310"/>
        <v>9</v>
      </c>
      <c r="AM523" s="7">
        <f t="shared" si="311"/>
        <v>7</v>
      </c>
      <c r="AN523" s="2">
        <f t="shared" si="312"/>
        <v>1.5477214101461736E-2</v>
      </c>
      <c r="AO523" s="2">
        <f t="shared" si="313"/>
        <v>1.7196904557179708E-3</v>
      </c>
      <c r="AP523" s="2">
        <f t="shared" si="314"/>
        <v>5.1590713671539126E-3</v>
      </c>
      <c r="AR523" t="str">
        <f t="shared" si="315"/>
        <v>Carroll</v>
      </c>
      <c r="AS523" t="s">
        <v>191</v>
      </c>
      <c r="AT523" s="184">
        <v>17</v>
      </c>
      <c r="AV523" s="97">
        <v>17</v>
      </c>
      <c r="AW523" s="99">
        <v>15</v>
      </c>
      <c r="AX523" s="105">
        <f t="shared" si="316"/>
        <v>17015</v>
      </c>
      <c r="AZ523" s="7" t="s">
        <v>2951</v>
      </c>
      <c r="BA523" t="s">
        <v>3184</v>
      </c>
      <c r="BU523">
        <v>0</v>
      </c>
    </row>
    <row r="524" spans="1:73" hidden="1" outlineLevel="1">
      <c r="A524" t="s">
        <v>1414</v>
      </c>
      <c r="B524" t="s">
        <v>191</v>
      </c>
      <c r="C524" s="1">
        <f t="shared" si="300"/>
        <v>1593</v>
      </c>
      <c r="D524" s="7">
        <f>IF(R524&gt;0,RANK(R524,(R524:T524,U524:AI524)),0)</f>
        <v>3</v>
      </c>
      <c r="E524" s="7">
        <f>IF(S524&gt;0,RANK(S524,(R524:T524,U524:AI524)),0)</f>
        <v>5</v>
      </c>
      <c r="F524" s="7">
        <f>IF(T524&gt;0,RANK(T524,(R524:T524,U524:AI524)),0)</f>
        <v>4</v>
      </c>
      <c r="G524" s="7">
        <f>IF(U524&gt;0,RANK(U524,(R524:T524,U524:AI524)),0)</f>
        <v>2</v>
      </c>
      <c r="H524" s="7">
        <f t="shared" si="301"/>
        <v>1</v>
      </c>
      <c r="I524" s="49">
        <f t="shared" si="302"/>
        <v>121</v>
      </c>
      <c r="J524" s="177">
        <f t="shared" si="303"/>
        <v>7.595731324544884E-2</v>
      </c>
      <c r="K524" s="2"/>
      <c r="L524" s="2">
        <f t="shared" si="304"/>
        <v>0.11487758945386065</v>
      </c>
      <c r="M524" s="2">
        <f t="shared" si="305"/>
        <v>1.5065913370998116E-2</v>
      </c>
      <c r="N524" s="2">
        <f t="shared" si="306"/>
        <v>7.0935342121782805E-2</v>
      </c>
      <c r="O524" s="2">
        <f t="shared" si="307"/>
        <v>0.35091023226616447</v>
      </c>
      <c r="P524" s="2">
        <f t="shared" si="308"/>
        <v>0.42686754551161332</v>
      </c>
      <c r="Q524" s="2">
        <f t="shared" si="289"/>
        <v>2.1343377275580666E-2</v>
      </c>
      <c r="R524" s="1">
        <v>183</v>
      </c>
      <c r="S524" s="1">
        <v>24</v>
      </c>
      <c r="T524" s="1">
        <v>113</v>
      </c>
      <c r="U524" s="1">
        <v>559</v>
      </c>
      <c r="V524" s="1">
        <v>680</v>
      </c>
      <c r="W524" s="1">
        <v>13</v>
      </c>
      <c r="X524" s="1">
        <v>2</v>
      </c>
      <c r="Y524" s="1">
        <v>4</v>
      </c>
      <c r="Z524" s="1">
        <v>4</v>
      </c>
      <c r="AC524" s="1">
        <f t="shared" si="317"/>
        <v>0</v>
      </c>
      <c r="AD524" s="1">
        <v>10</v>
      </c>
      <c r="AF524" s="1">
        <v>1</v>
      </c>
      <c r="AK524" s="7">
        <f t="shared" si="309"/>
        <v>6</v>
      </c>
      <c r="AL524" s="7">
        <f t="shared" si="310"/>
        <v>9</v>
      </c>
      <c r="AM524" s="7">
        <f t="shared" si="311"/>
        <v>7</v>
      </c>
      <c r="AN524" s="2">
        <f t="shared" si="312"/>
        <v>8.1607030759573134E-3</v>
      </c>
      <c r="AO524" s="2">
        <f t="shared" si="313"/>
        <v>1.2554927809165098E-3</v>
      </c>
      <c r="AP524" s="2">
        <f t="shared" si="314"/>
        <v>2.5109855618330196E-3</v>
      </c>
      <c r="AR524" t="str">
        <f t="shared" si="315"/>
        <v>Cass</v>
      </c>
      <c r="AS524" t="s">
        <v>191</v>
      </c>
      <c r="AT524" s="184">
        <v>18</v>
      </c>
      <c r="AV524" s="97">
        <v>17</v>
      </c>
      <c r="AW524" s="99">
        <v>17</v>
      </c>
      <c r="AX524" s="105">
        <f t="shared" si="316"/>
        <v>17017</v>
      </c>
      <c r="AZ524" s="7" t="s">
        <v>2951</v>
      </c>
      <c r="BA524" t="s">
        <v>3184</v>
      </c>
      <c r="BU524">
        <v>0</v>
      </c>
    </row>
    <row r="525" spans="1:73" hidden="1" outlineLevel="1">
      <c r="A525" t="s">
        <v>3242</v>
      </c>
      <c r="B525" t="s">
        <v>191</v>
      </c>
      <c r="C525" s="1">
        <f t="shared" si="300"/>
        <v>26452</v>
      </c>
      <c r="D525" s="7">
        <f>IF(R525&gt;0,RANK(R525,(R525:T525,U525:AI525)),0)</f>
        <v>3</v>
      </c>
      <c r="E525" s="7">
        <f>IF(S525&gt;0,RANK(S525,(R525:T525,U525:AI525)),0)</f>
        <v>6</v>
      </c>
      <c r="F525" s="7">
        <f>IF(T525&gt;0,RANK(T525,(R525:T525,U525:AI525)),0)</f>
        <v>4</v>
      </c>
      <c r="G525" s="7">
        <f>IF(U525&gt;0,RANK(U525,(R525:T525,U525:AI525)),0)</f>
        <v>1</v>
      </c>
      <c r="H525" s="7">
        <f t="shared" si="301"/>
        <v>2</v>
      </c>
      <c r="I525" s="49">
        <f t="shared" si="302"/>
        <v>2012</v>
      </c>
      <c r="J525" s="177">
        <f t="shared" si="303"/>
        <v>7.6062301527294721E-2</v>
      </c>
      <c r="K525" s="2"/>
      <c r="L525" s="2">
        <f t="shared" si="304"/>
        <v>0.19771661878118857</v>
      </c>
      <c r="M525" s="2">
        <f t="shared" si="305"/>
        <v>9.1486466051716314E-3</v>
      </c>
      <c r="N525" s="2">
        <f t="shared" si="306"/>
        <v>0.11182519280205655</v>
      </c>
      <c r="O525" s="2">
        <f t="shared" si="307"/>
        <v>0.36764705882352944</v>
      </c>
      <c r="P525" s="2">
        <f t="shared" si="308"/>
        <v>0.29158475729623468</v>
      </c>
      <c r="Q525" s="2">
        <f t="shared" si="289"/>
        <v>2.2077725691819206E-2</v>
      </c>
      <c r="R525" s="1">
        <v>5230</v>
      </c>
      <c r="S525" s="1">
        <v>242</v>
      </c>
      <c r="T525" s="1">
        <v>2958</v>
      </c>
      <c r="U525" s="1">
        <v>9725</v>
      </c>
      <c r="V525" s="1">
        <v>7713</v>
      </c>
      <c r="W525" s="1">
        <v>313</v>
      </c>
      <c r="X525" s="1">
        <v>30</v>
      </c>
      <c r="Y525" s="1">
        <v>78</v>
      </c>
      <c r="Z525" s="1">
        <v>97</v>
      </c>
      <c r="AC525" s="1">
        <f t="shared" si="317"/>
        <v>0</v>
      </c>
      <c r="AD525" s="1">
        <v>55</v>
      </c>
      <c r="AF525" s="1">
        <v>11</v>
      </c>
      <c r="AK525" s="7">
        <f t="shared" si="309"/>
        <v>5</v>
      </c>
      <c r="AL525" s="7">
        <f t="shared" si="310"/>
        <v>9</v>
      </c>
      <c r="AM525" s="7">
        <f t="shared" si="311"/>
        <v>8</v>
      </c>
      <c r="AN525" s="2">
        <f t="shared" si="312"/>
        <v>1.1832753667019507E-2</v>
      </c>
      <c r="AO525" s="2">
        <f t="shared" si="313"/>
        <v>1.1341297444427642E-3</v>
      </c>
      <c r="AP525" s="2">
        <f t="shared" si="314"/>
        <v>2.948737335551187E-3</v>
      </c>
      <c r="AR525" t="str">
        <f t="shared" si="315"/>
        <v>Champaign</v>
      </c>
      <c r="AS525" t="s">
        <v>191</v>
      </c>
      <c r="AT525" s="184"/>
      <c r="AV525" s="97">
        <v>17</v>
      </c>
      <c r="AW525" s="99">
        <v>19</v>
      </c>
      <c r="AX525" s="105">
        <f t="shared" si="316"/>
        <v>17019</v>
      </c>
      <c r="AZ525" s="7" t="s">
        <v>2951</v>
      </c>
      <c r="BA525" t="s">
        <v>3184</v>
      </c>
      <c r="BU525">
        <v>0</v>
      </c>
    </row>
    <row r="526" spans="1:73" hidden="1" outlineLevel="1">
      <c r="A526" t="s">
        <v>1971</v>
      </c>
      <c r="B526" t="s">
        <v>191</v>
      </c>
      <c r="C526" s="1">
        <f t="shared" si="300"/>
        <v>5417</v>
      </c>
      <c r="D526" s="7">
        <f>IF(R526&gt;0,RANK(R526,(R526:T526,U526:AI526)),0)</f>
        <v>3</v>
      </c>
      <c r="E526" s="7">
        <f>IF(S526&gt;0,RANK(S526,(R526:T526,U526:AI526)),0)</f>
        <v>6</v>
      </c>
      <c r="F526" s="7">
        <f>IF(T526&gt;0,RANK(T526,(R526:T526,U526:AI526)),0)</f>
        <v>4</v>
      </c>
      <c r="G526" s="7">
        <f>IF(U526&gt;0,RANK(U526,(R526:T526,U526:AI526)),0)</f>
        <v>2</v>
      </c>
      <c r="H526" s="7">
        <f t="shared" si="301"/>
        <v>1</v>
      </c>
      <c r="I526" s="49">
        <f t="shared" si="302"/>
        <v>428</v>
      </c>
      <c r="J526" s="177">
        <f t="shared" si="303"/>
        <v>7.9010522429388955E-2</v>
      </c>
      <c r="K526" s="2"/>
      <c r="L526" s="2">
        <f t="shared" si="304"/>
        <v>0.11205464279121286</v>
      </c>
      <c r="M526" s="2">
        <f t="shared" si="305"/>
        <v>5.907328779767399E-3</v>
      </c>
      <c r="N526" s="2">
        <f t="shared" si="306"/>
        <v>5.4642791212848443E-2</v>
      </c>
      <c r="O526" s="2">
        <f t="shared" si="307"/>
        <v>0.36256230385822413</v>
      </c>
      <c r="P526" s="2">
        <f t="shared" si="308"/>
        <v>0.44157282628761307</v>
      </c>
      <c r="Q526" s="2">
        <f t="shared" si="289"/>
        <v>2.3260107070334157E-2</v>
      </c>
      <c r="R526" s="1">
        <v>607</v>
      </c>
      <c r="S526" s="1">
        <v>32</v>
      </c>
      <c r="T526" s="1">
        <v>296</v>
      </c>
      <c r="U526" s="1">
        <v>1964</v>
      </c>
      <c r="V526" s="1">
        <v>2392</v>
      </c>
      <c r="W526" s="1">
        <v>72</v>
      </c>
      <c r="X526" s="1">
        <v>2</v>
      </c>
      <c r="Y526" s="1">
        <v>14</v>
      </c>
      <c r="Z526" s="1">
        <v>23</v>
      </c>
      <c r="AC526" s="1">
        <f t="shared" si="317"/>
        <v>0</v>
      </c>
      <c r="AD526" s="1">
        <v>11</v>
      </c>
      <c r="AF526" s="1">
        <v>4</v>
      </c>
      <c r="AK526" s="7">
        <f t="shared" si="309"/>
        <v>5</v>
      </c>
      <c r="AL526" s="7">
        <f t="shared" si="310"/>
        <v>9</v>
      </c>
      <c r="AM526" s="7">
        <f t="shared" si="311"/>
        <v>8</v>
      </c>
      <c r="AN526" s="2">
        <f t="shared" si="312"/>
        <v>1.3291489754476648E-2</v>
      </c>
      <c r="AO526" s="2">
        <f t="shared" si="313"/>
        <v>3.6920804873546244E-4</v>
      </c>
      <c r="AP526" s="2">
        <f t="shared" si="314"/>
        <v>2.584456341148237E-3</v>
      </c>
      <c r="AR526" t="str">
        <f t="shared" si="315"/>
        <v>Christian</v>
      </c>
      <c r="AS526" t="s">
        <v>191</v>
      </c>
      <c r="AT526" s="184">
        <v>13</v>
      </c>
      <c r="AV526" s="97">
        <v>17</v>
      </c>
      <c r="AW526" s="99">
        <v>21</v>
      </c>
      <c r="AX526" s="105">
        <f t="shared" si="316"/>
        <v>17021</v>
      </c>
      <c r="AZ526" s="7" t="s">
        <v>2951</v>
      </c>
      <c r="BA526" t="s">
        <v>3184</v>
      </c>
      <c r="BU526">
        <v>0</v>
      </c>
    </row>
    <row r="527" spans="1:73" hidden="1" outlineLevel="1">
      <c r="A527" t="s">
        <v>97</v>
      </c>
      <c r="B527" t="s">
        <v>191</v>
      </c>
      <c r="C527" s="1">
        <f t="shared" si="300"/>
        <v>3588</v>
      </c>
      <c r="D527" s="7">
        <f>IF(R527&gt;0,RANK(R527,(R527:T527,U527:AI527)),0)</f>
        <v>3</v>
      </c>
      <c r="E527" s="7">
        <f>IF(S527&gt;0,RANK(S527,(R527:T527,U527:AI527)),0)</f>
        <v>6</v>
      </c>
      <c r="F527" s="7">
        <f>IF(T527&gt;0,RANK(T527,(R527:T527,U527:AI527)),0)</f>
        <v>4</v>
      </c>
      <c r="G527" s="7">
        <f>IF(U527&gt;0,RANK(U527,(R527:T527,U527:AI527)),0)</f>
        <v>2</v>
      </c>
      <c r="H527" s="7">
        <f t="shared" si="301"/>
        <v>1</v>
      </c>
      <c r="I527" s="49">
        <f t="shared" si="302"/>
        <v>276</v>
      </c>
      <c r="J527" s="177">
        <f t="shared" si="303"/>
        <v>7.6923076923076927E-2</v>
      </c>
      <c r="K527" s="2"/>
      <c r="L527" s="2">
        <f t="shared" si="304"/>
        <v>0.12207357859531773</v>
      </c>
      <c r="M527" s="2">
        <f t="shared" si="305"/>
        <v>1.6164994425863992E-2</v>
      </c>
      <c r="N527" s="2">
        <f t="shared" si="306"/>
        <v>7.4414715719063551E-2</v>
      </c>
      <c r="O527" s="2">
        <f t="shared" si="307"/>
        <v>0.33723522853957638</v>
      </c>
      <c r="P527" s="2">
        <f t="shared" si="308"/>
        <v>0.41415830546265331</v>
      </c>
      <c r="Q527" s="2">
        <f t="shared" si="289"/>
        <v>3.595317725752506E-2</v>
      </c>
      <c r="R527" s="1">
        <v>438</v>
      </c>
      <c r="S527" s="1">
        <v>58</v>
      </c>
      <c r="T527" s="1">
        <v>267</v>
      </c>
      <c r="U527" s="1">
        <v>1210</v>
      </c>
      <c r="V527" s="1">
        <v>1486</v>
      </c>
      <c r="W527" s="1">
        <v>73</v>
      </c>
      <c r="X527" s="1">
        <v>5</v>
      </c>
      <c r="Y527" s="1">
        <v>17</v>
      </c>
      <c r="Z527" s="1">
        <v>7</v>
      </c>
      <c r="AC527" s="1">
        <f t="shared" si="317"/>
        <v>0</v>
      </c>
      <c r="AD527" s="1">
        <v>24</v>
      </c>
      <c r="AF527" s="1">
        <v>3</v>
      </c>
      <c r="AK527" s="7">
        <f t="shared" si="309"/>
        <v>5</v>
      </c>
      <c r="AL527" s="7">
        <f t="shared" si="310"/>
        <v>9</v>
      </c>
      <c r="AM527" s="7">
        <f t="shared" si="311"/>
        <v>7</v>
      </c>
      <c r="AN527" s="2">
        <f t="shared" si="312"/>
        <v>2.0345596432552956E-2</v>
      </c>
      <c r="AO527" s="2">
        <f t="shared" si="313"/>
        <v>1.3935340022296545E-3</v>
      </c>
      <c r="AP527" s="2">
        <f t="shared" si="314"/>
        <v>4.738015607580825E-3</v>
      </c>
      <c r="AR527" t="str">
        <f t="shared" si="315"/>
        <v>Clark</v>
      </c>
      <c r="AS527" t="s">
        <v>191</v>
      </c>
      <c r="AT527" s="184">
        <v>15</v>
      </c>
      <c r="AV527" s="97">
        <v>17</v>
      </c>
      <c r="AW527" s="99">
        <v>23</v>
      </c>
      <c r="AX527" s="105">
        <f t="shared" si="316"/>
        <v>17023</v>
      </c>
      <c r="AZ527" s="7" t="s">
        <v>2951</v>
      </c>
      <c r="BA527" t="s">
        <v>3184</v>
      </c>
      <c r="BU527">
        <v>0</v>
      </c>
    </row>
    <row r="528" spans="1:73" hidden="1" outlineLevel="1">
      <c r="A528" t="s">
        <v>1192</v>
      </c>
      <c r="B528" t="s">
        <v>191</v>
      </c>
      <c r="C528" s="1">
        <f t="shared" si="300"/>
        <v>2692</v>
      </c>
      <c r="D528" s="7">
        <f>IF(R528&gt;0,RANK(R528,(R528:T528,U528:AI528)),0)</f>
        <v>3</v>
      </c>
      <c r="E528" s="7">
        <f>IF(S528&gt;0,RANK(S528,(R528:T528,U528:AI528)),0)</f>
        <v>6</v>
      </c>
      <c r="F528" s="7">
        <f>IF(T528&gt;0,RANK(T528,(R528:T528,U528:AI528)),0)</f>
        <v>4</v>
      </c>
      <c r="G528" s="7">
        <f>IF(U528&gt;0,RANK(U528,(R528:T528,U528:AI528)),0)</f>
        <v>2</v>
      </c>
      <c r="H528" s="7">
        <f t="shared" si="301"/>
        <v>1</v>
      </c>
      <c r="I528" s="49">
        <f t="shared" si="302"/>
        <v>307</v>
      </c>
      <c r="J528" s="177">
        <f t="shared" si="303"/>
        <v>0.11404160475482912</v>
      </c>
      <c r="K528" s="2"/>
      <c r="L528" s="2">
        <f t="shared" si="304"/>
        <v>7.2436849925705801E-2</v>
      </c>
      <c r="M528" s="2">
        <f t="shared" si="305"/>
        <v>1.0772659732540862E-2</v>
      </c>
      <c r="N528" s="2">
        <f t="shared" si="306"/>
        <v>4.7548291233283801E-2</v>
      </c>
      <c r="O528" s="2">
        <f t="shared" si="307"/>
        <v>0.36664190193164931</v>
      </c>
      <c r="P528" s="2">
        <f t="shared" si="308"/>
        <v>0.48068350668647847</v>
      </c>
      <c r="Q528" s="2">
        <f t="shared" si="289"/>
        <v>2.1916790490341731E-2</v>
      </c>
      <c r="R528" s="1">
        <v>195</v>
      </c>
      <c r="S528" s="1">
        <v>29</v>
      </c>
      <c r="T528" s="1">
        <v>128</v>
      </c>
      <c r="U528" s="1">
        <v>987</v>
      </c>
      <c r="V528" s="1">
        <v>1294</v>
      </c>
      <c r="W528" s="1">
        <v>33</v>
      </c>
      <c r="X528" s="1">
        <v>1</v>
      </c>
      <c r="Y528" s="1">
        <v>5</v>
      </c>
      <c r="Z528" s="1">
        <v>8</v>
      </c>
      <c r="AC528" s="1">
        <f t="shared" si="317"/>
        <v>0</v>
      </c>
      <c r="AD528" s="1">
        <v>12</v>
      </c>
      <c r="AF528" s="1">
        <v>0</v>
      </c>
      <c r="AK528" s="7">
        <f t="shared" si="309"/>
        <v>5</v>
      </c>
      <c r="AL528" s="7">
        <f t="shared" si="310"/>
        <v>9</v>
      </c>
      <c r="AM528" s="7">
        <f t="shared" si="311"/>
        <v>8</v>
      </c>
      <c r="AN528" s="2">
        <f t="shared" si="312"/>
        <v>1.2258543833580981E-2</v>
      </c>
      <c r="AO528" s="2">
        <f t="shared" si="313"/>
        <v>3.714710252600297E-4</v>
      </c>
      <c r="AP528" s="2">
        <f t="shared" si="314"/>
        <v>1.8573551263001485E-3</v>
      </c>
      <c r="AR528" t="str">
        <f t="shared" si="315"/>
        <v>Clay</v>
      </c>
      <c r="AS528" t="s">
        <v>191</v>
      </c>
      <c r="AT528" s="184">
        <v>15</v>
      </c>
      <c r="AV528" s="97">
        <v>17</v>
      </c>
      <c r="AW528" s="99">
        <v>25</v>
      </c>
      <c r="AX528" s="105">
        <f t="shared" si="316"/>
        <v>17025</v>
      </c>
      <c r="AZ528" s="7" t="s">
        <v>2951</v>
      </c>
      <c r="BA528" t="s">
        <v>3184</v>
      </c>
      <c r="BU528">
        <v>0</v>
      </c>
    </row>
    <row r="529" spans="1:73" hidden="1" outlineLevel="1">
      <c r="A529" t="s">
        <v>2265</v>
      </c>
      <c r="B529" t="s">
        <v>191</v>
      </c>
      <c r="C529" s="1">
        <f t="shared" si="300"/>
        <v>5783</v>
      </c>
      <c r="D529" s="7">
        <f>IF(R529&gt;0,RANK(R529,(R529:T529,U529:AI529)),0)</f>
        <v>3</v>
      </c>
      <c r="E529" s="7">
        <f>IF(S529&gt;0,RANK(S529,(R529:T529,U529:AI529)),0)</f>
        <v>6</v>
      </c>
      <c r="F529" s="7">
        <f>IF(T529&gt;0,RANK(T529,(R529:T529,U529:AI529)),0)</f>
        <v>4</v>
      </c>
      <c r="G529" s="7">
        <f>IF(U529&gt;0,RANK(U529,(R529:T529,U529:AI529)),0)</f>
        <v>2</v>
      </c>
      <c r="H529" s="7">
        <f t="shared" si="301"/>
        <v>1</v>
      </c>
      <c r="I529" s="49">
        <f t="shared" si="302"/>
        <v>380</v>
      </c>
      <c r="J529" s="177">
        <f t="shared" si="303"/>
        <v>6.5709839183814622E-2</v>
      </c>
      <c r="K529" s="2"/>
      <c r="L529" s="2">
        <f t="shared" si="304"/>
        <v>0.10254193325263704</v>
      </c>
      <c r="M529" s="2">
        <f t="shared" si="305"/>
        <v>7.2626664361058278E-3</v>
      </c>
      <c r="N529" s="2">
        <f t="shared" si="306"/>
        <v>6.4845236036659176E-2</v>
      </c>
      <c r="O529" s="2">
        <f t="shared" si="307"/>
        <v>0.37074182950025936</v>
      </c>
      <c r="P529" s="2">
        <f t="shared" si="308"/>
        <v>0.43645166868407403</v>
      </c>
      <c r="Q529" s="2">
        <f t="shared" si="289"/>
        <v>1.8156666090264562E-2</v>
      </c>
      <c r="R529" s="1">
        <v>593</v>
      </c>
      <c r="S529" s="1">
        <v>42</v>
      </c>
      <c r="T529" s="1">
        <v>375</v>
      </c>
      <c r="U529" s="1">
        <v>2144</v>
      </c>
      <c r="V529" s="1">
        <v>2524</v>
      </c>
      <c r="W529" s="1">
        <v>47</v>
      </c>
      <c r="X529" s="1">
        <v>9</v>
      </c>
      <c r="Y529" s="1">
        <v>15</v>
      </c>
      <c r="Z529" s="1">
        <v>15</v>
      </c>
      <c r="AC529" s="1">
        <f t="shared" si="317"/>
        <v>0</v>
      </c>
      <c r="AD529" s="1">
        <v>10</v>
      </c>
      <c r="AF529" s="1">
        <v>9</v>
      </c>
      <c r="AK529" s="7">
        <f t="shared" si="309"/>
        <v>5</v>
      </c>
      <c r="AL529" s="7">
        <f t="shared" si="310"/>
        <v>9</v>
      </c>
      <c r="AM529" s="7">
        <f t="shared" si="311"/>
        <v>7</v>
      </c>
      <c r="AN529" s="2">
        <f t="shared" si="312"/>
        <v>8.1272695832612825E-3</v>
      </c>
      <c r="AO529" s="2">
        <f t="shared" si="313"/>
        <v>1.5562856648798202E-3</v>
      </c>
      <c r="AP529" s="2">
        <f t="shared" si="314"/>
        <v>2.5938094414663668E-3</v>
      </c>
      <c r="AR529" t="str">
        <f t="shared" si="315"/>
        <v>Clinton</v>
      </c>
      <c r="AS529" t="s">
        <v>191</v>
      </c>
      <c r="AT529" s="184">
        <v>15</v>
      </c>
      <c r="AV529" s="97">
        <v>17</v>
      </c>
      <c r="AW529" s="99">
        <v>27</v>
      </c>
      <c r="AX529" s="105">
        <f t="shared" si="316"/>
        <v>17027</v>
      </c>
      <c r="AZ529" s="7" t="s">
        <v>2951</v>
      </c>
      <c r="BA529" t="s">
        <v>3184</v>
      </c>
      <c r="BU529">
        <v>0</v>
      </c>
    </row>
    <row r="530" spans="1:73" hidden="1" outlineLevel="1">
      <c r="A530" t="s">
        <v>2336</v>
      </c>
      <c r="B530" t="s">
        <v>191</v>
      </c>
      <c r="C530" s="1">
        <f t="shared" si="300"/>
        <v>8504</v>
      </c>
      <c r="D530" s="7">
        <f>IF(R530&gt;0,RANK(R530,(R530:T530,U530:AI530)),0)</f>
        <v>3</v>
      </c>
      <c r="E530" s="7">
        <f>IF(S530&gt;0,RANK(S530,(R530:T530,U530:AI530)),0)</f>
        <v>6</v>
      </c>
      <c r="F530" s="7">
        <f>IF(T530&gt;0,RANK(T530,(R530:T530,U530:AI530)),0)</f>
        <v>4</v>
      </c>
      <c r="G530" s="7">
        <f>IF(U530&gt;0,RANK(U530,(R530:T530,U530:AI530)),0)</f>
        <v>2</v>
      </c>
      <c r="H530" s="7">
        <f t="shared" si="301"/>
        <v>1</v>
      </c>
      <c r="I530" s="49">
        <f t="shared" si="302"/>
        <v>134</v>
      </c>
      <c r="J530" s="177">
        <f t="shared" si="303"/>
        <v>1.5757290686735655E-2</v>
      </c>
      <c r="K530" s="2"/>
      <c r="L530" s="2">
        <f t="shared" si="304"/>
        <v>0.14510818438381937</v>
      </c>
      <c r="M530" s="2">
        <f t="shared" si="305"/>
        <v>1.2699905926622766E-2</v>
      </c>
      <c r="N530" s="2">
        <f t="shared" si="306"/>
        <v>8.5841956726246477E-2</v>
      </c>
      <c r="O530" s="2">
        <f t="shared" si="307"/>
        <v>0.35630291627469424</v>
      </c>
      <c r="P530" s="2">
        <f t="shared" si="308"/>
        <v>0.37206020696142994</v>
      </c>
      <c r="Q530" s="2">
        <f t="shared" si="289"/>
        <v>2.7986829727187246E-2</v>
      </c>
      <c r="R530" s="1">
        <v>1234</v>
      </c>
      <c r="S530" s="1">
        <v>108</v>
      </c>
      <c r="T530" s="1">
        <v>730</v>
      </c>
      <c r="U530" s="1">
        <v>3030</v>
      </c>
      <c r="V530" s="1">
        <v>3164</v>
      </c>
      <c r="W530" s="1">
        <v>130</v>
      </c>
      <c r="X530" s="1">
        <v>10</v>
      </c>
      <c r="Y530" s="1">
        <v>27</v>
      </c>
      <c r="Z530" s="1">
        <v>36</v>
      </c>
      <c r="AC530" s="1">
        <f t="shared" si="317"/>
        <v>0</v>
      </c>
      <c r="AD530" s="1">
        <v>27</v>
      </c>
      <c r="AF530" s="1">
        <v>8</v>
      </c>
      <c r="AK530" s="7">
        <f t="shared" si="309"/>
        <v>5</v>
      </c>
      <c r="AL530" s="7">
        <f t="shared" si="310"/>
        <v>9</v>
      </c>
      <c r="AM530" s="7">
        <f t="shared" si="311"/>
        <v>8</v>
      </c>
      <c r="AN530" s="2">
        <f t="shared" si="312"/>
        <v>1.528692380056444E-2</v>
      </c>
      <c r="AO530" s="2">
        <f t="shared" si="313"/>
        <v>1.1759172154280338E-3</v>
      </c>
      <c r="AP530" s="2">
        <f t="shared" si="314"/>
        <v>3.1749764816556914E-3</v>
      </c>
      <c r="AR530" t="str">
        <f t="shared" si="315"/>
        <v>Coles</v>
      </c>
      <c r="AS530" t="s">
        <v>191</v>
      </c>
      <c r="AT530" s="184">
        <v>15</v>
      </c>
      <c r="AV530" s="97">
        <v>17</v>
      </c>
      <c r="AW530" s="99">
        <v>29</v>
      </c>
      <c r="AX530" s="105">
        <f t="shared" si="316"/>
        <v>17029</v>
      </c>
      <c r="AZ530" s="7" t="s">
        <v>2951</v>
      </c>
      <c r="BA530" t="s">
        <v>3184</v>
      </c>
      <c r="BU530">
        <v>0</v>
      </c>
    </row>
    <row r="531" spans="1:73" hidden="1" outlineLevel="1">
      <c r="A531" t="s">
        <v>2838</v>
      </c>
      <c r="B531" t="s">
        <v>191</v>
      </c>
      <c r="C531" s="1">
        <f t="shared" si="300"/>
        <v>312201</v>
      </c>
      <c r="D531" s="7">
        <f>IF(R531&gt;0,RANK(R531,(R531:T531,U531:AI531)),0)</f>
        <v>2</v>
      </c>
      <c r="E531" s="7">
        <f>IF(S531&gt;0,RANK(S531,(R531:T531,U531:AI531)),0)</f>
        <v>5</v>
      </c>
      <c r="F531" s="7">
        <f>IF(T531&gt;0,RANK(T531,(R531:T531,U531:AI531)),0)</f>
        <v>4</v>
      </c>
      <c r="G531" s="7">
        <f>IF(U531&gt;0,RANK(U531,(R531:T531,U531:AI531)),0)</f>
        <v>3</v>
      </c>
      <c r="H531" s="7">
        <f t="shared" si="301"/>
        <v>1</v>
      </c>
      <c r="I531" s="49">
        <f t="shared" si="302"/>
        <v>49808</v>
      </c>
      <c r="J531" s="177">
        <f t="shared" si="303"/>
        <v>0.15953824619395837</v>
      </c>
      <c r="K531" s="2"/>
      <c r="L531" s="2">
        <f t="shared" si="304"/>
        <v>0.24610106950330077</v>
      </c>
      <c r="M531" s="2">
        <f t="shared" si="305"/>
        <v>6.812918600516975E-3</v>
      </c>
      <c r="N531" s="2">
        <f t="shared" si="306"/>
        <v>0.10410600862905628</v>
      </c>
      <c r="O531" s="2">
        <f t="shared" si="307"/>
        <v>0.22336891938206477</v>
      </c>
      <c r="P531" s="2">
        <f t="shared" si="308"/>
        <v>0.40563931569725914</v>
      </c>
      <c r="Q531" s="2">
        <f t="shared" si="289"/>
        <v>1.3971768187801992E-2</v>
      </c>
      <c r="R531" s="1">
        <v>76833</v>
      </c>
      <c r="S531" s="1">
        <v>2127</v>
      </c>
      <c r="T531" s="1">
        <v>32502</v>
      </c>
      <c r="U531" s="1">
        <v>69736</v>
      </c>
      <c r="V531" s="1">
        <v>126641</v>
      </c>
      <c r="W531" s="1">
        <v>1678</v>
      </c>
      <c r="X531" s="1">
        <v>335</v>
      </c>
      <c r="Y531" s="1">
        <v>750</v>
      </c>
      <c r="Z531" s="1">
        <v>1019</v>
      </c>
      <c r="AC531" s="1">
        <f t="shared" si="317"/>
        <v>6</v>
      </c>
      <c r="AD531" s="1">
        <v>337</v>
      </c>
      <c r="AF531" s="1">
        <v>237</v>
      </c>
      <c r="AK531" s="7">
        <f t="shared" si="309"/>
        <v>6</v>
      </c>
      <c r="AL531" s="7">
        <f t="shared" si="310"/>
        <v>9</v>
      </c>
      <c r="AM531" s="7">
        <f t="shared" si="311"/>
        <v>8</v>
      </c>
      <c r="AN531" s="2">
        <f t="shared" si="312"/>
        <v>5.3747425536753565E-3</v>
      </c>
      <c r="AO531" s="2">
        <f t="shared" si="313"/>
        <v>1.0730266719196928E-3</v>
      </c>
      <c r="AP531" s="2">
        <f t="shared" si="314"/>
        <v>2.4022985192231928E-3</v>
      </c>
      <c r="AR531" t="str">
        <f t="shared" si="315"/>
        <v>Cook</v>
      </c>
      <c r="AS531" t="s">
        <v>191</v>
      </c>
      <c r="AT531" s="184"/>
      <c r="AV531" s="97">
        <v>17</v>
      </c>
      <c r="AW531" s="99">
        <v>31</v>
      </c>
      <c r="AX531" s="105">
        <f t="shared" si="316"/>
        <v>17031</v>
      </c>
      <c r="AZ531" s="7" t="s">
        <v>2951</v>
      </c>
      <c r="BA531" t="s">
        <v>3184</v>
      </c>
      <c r="BU531">
        <v>6</v>
      </c>
    </row>
    <row r="532" spans="1:73" hidden="1" outlineLevel="1">
      <c r="A532" t="s">
        <v>2685</v>
      </c>
      <c r="B532" t="s">
        <v>191</v>
      </c>
      <c r="C532" s="1">
        <f t="shared" si="300"/>
        <v>3623</v>
      </c>
      <c r="D532" s="7">
        <f>IF(R532&gt;0,RANK(R532,(R532:T532,U532:AI532)),0)</f>
        <v>3</v>
      </c>
      <c r="E532" s="7">
        <f>IF(S532&gt;0,RANK(S532,(R532:T532,U532:AI532)),0)</f>
        <v>5</v>
      </c>
      <c r="F532" s="7">
        <f>IF(T532&gt;0,RANK(T532,(R532:T532,U532:AI532)),0)</f>
        <v>4</v>
      </c>
      <c r="G532" s="7">
        <f>IF(U532&gt;0,RANK(U532,(R532:T532,U532:AI532)),0)</f>
        <v>2</v>
      </c>
      <c r="H532" s="7">
        <f t="shared" si="301"/>
        <v>1</v>
      </c>
      <c r="I532" s="49">
        <f t="shared" si="302"/>
        <v>272</v>
      </c>
      <c r="J532" s="177">
        <f t="shared" si="303"/>
        <v>7.5075903947005238E-2</v>
      </c>
      <c r="K532" s="2"/>
      <c r="L532" s="2">
        <f t="shared" si="304"/>
        <v>0.12972674579078111</v>
      </c>
      <c r="M532" s="2">
        <f t="shared" si="305"/>
        <v>1.2144631520839083E-2</v>
      </c>
      <c r="N532" s="2">
        <f t="shared" si="306"/>
        <v>7.2039746066795474E-2</v>
      </c>
      <c r="O532" s="2">
        <f t="shared" si="307"/>
        <v>0.34170576869997238</v>
      </c>
      <c r="P532" s="2">
        <f t="shared" si="308"/>
        <v>0.41678167264697763</v>
      </c>
      <c r="Q532" s="2">
        <f t="shared" si="289"/>
        <v>2.7601435274634323E-2</v>
      </c>
      <c r="R532" s="1">
        <v>470</v>
      </c>
      <c r="S532" s="1">
        <v>44</v>
      </c>
      <c r="T532" s="1">
        <v>261</v>
      </c>
      <c r="U532" s="1">
        <v>1238</v>
      </c>
      <c r="V532" s="1">
        <v>1510</v>
      </c>
      <c r="W532" s="1">
        <v>37</v>
      </c>
      <c r="X532" s="1">
        <v>8</v>
      </c>
      <c r="Y532" s="1">
        <v>20</v>
      </c>
      <c r="Z532" s="1">
        <v>10</v>
      </c>
      <c r="AC532" s="1">
        <f t="shared" si="317"/>
        <v>0</v>
      </c>
      <c r="AD532" s="1">
        <v>23</v>
      </c>
      <c r="AF532" s="1">
        <v>2</v>
      </c>
      <c r="AK532" s="7">
        <f t="shared" si="309"/>
        <v>6</v>
      </c>
      <c r="AL532" s="7">
        <f t="shared" si="310"/>
        <v>9</v>
      </c>
      <c r="AM532" s="7">
        <f t="shared" si="311"/>
        <v>7</v>
      </c>
      <c r="AN532" s="2">
        <f t="shared" si="312"/>
        <v>1.0212531051614683E-2</v>
      </c>
      <c r="AO532" s="2">
        <f t="shared" si="313"/>
        <v>2.2081148219707425E-3</v>
      </c>
      <c r="AP532" s="2">
        <f t="shared" si="314"/>
        <v>5.5202870549268561E-3</v>
      </c>
      <c r="AR532" t="str">
        <f t="shared" si="315"/>
        <v>Crawford</v>
      </c>
      <c r="AS532" t="s">
        <v>191</v>
      </c>
      <c r="AT532" s="184">
        <v>15</v>
      </c>
      <c r="AV532" s="97">
        <v>17</v>
      </c>
      <c r="AW532" s="99">
        <v>33</v>
      </c>
      <c r="AX532" s="105">
        <f t="shared" si="316"/>
        <v>17033</v>
      </c>
      <c r="AZ532" s="7" t="s">
        <v>2951</v>
      </c>
      <c r="BA532" t="s">
        <v>3184</v>
      </c>
      <c r="BU532">
        <v>0</v>
      </c>
    </row>
    <row r="533" spans="1:73" hidden="1" outlineLevel="1">
      <c r="A533" t="s">
        <v>2189</v>
      </c>
      <c r="B533" t="s">
        <v>191</v>
      </c>
      <c r="C533" s="1">
        <f t="shared" si="300"/>
        <v>2690</v>
      </c>
      <c r="D533" s="7">
        <f>IF(R533&gt;0,RANK(R533,(R533:T533,U533:AI533)),0)</f>
        <v>3</v>
      </c>
      <c r="E533" s="7">
        <f>IF(S533&gt;0,RANK(S533,(R533:T533,U533:AI533)),0)</f>
        <v>6</v>
      </c>
      <c r="F533" s="7">
        <f>IF(T533&gt;0,RANK(T533,(R533:T533,U533:AI533)),0)</f>
        <v>4</v>
      </c>
      <c r="G533" s="7">
        <f>IF(U533&gt;0,RANK(U533,(R533:T533,U533:AI533)),0)</f>
        <v>1</v>
      </c>
      <c r="H533" s="7">
        <f t="shared" si="301"/>
        <v>2</v>
      </c>
      <c r="I533" s="49">
        <f t="shared" si="302"/>
        <v>4</v>
      </c>
      <c r="J533" s="177">
        <f t="shared" si="303"/>
        <v>1.4869888475836431E-3</v>
      </c>
      <c r="K533" s="2"/>
      <c r="L533" s="2">
        <f t="shared" si="304"/>
        <v>8.5873605947955386E-2</v>
      </c>
      <c r="M533" s="2">
        <f t="shared" si="305"/>
        <v>1.7100371747211896E-2</v>
      </c>
      <c r="N533" s="2">
        <f t="shared" si="306"/>
        <v>5.8736059479553904E-2</v>
      </c>
      <c r="O533" s="2">
        <f t="shared" si="307"/>
        <v>0.40371747211895909</v>
      </c>
      <c r="P533" s="2">
        <f t="shared" si="308"/>
        <v>0.40223048327137545</v>
      </c>
      <c r="Q533" s="2">
        <f t="shared" si="289"/>
        <v>3.2342007434944364E-2</v>
      </c>
      <c r="R533" s="1">
        <v>231</v>
      </c>
      <c r="S533" s="1">
        <v>46</v>
      </c>
      <c r="T533" s="1">
        <v>158</v>
      </c>
      <c r="U533" s="1">
        <v>1086</v>
      </c>
      <c r="V533" s="1">
        <v>1082</v>
      </c>
      <c r="W533" s="1">
        <v>48</v>
      </c>
      <c r="X533" s="1">
        <v>3</v>
      </c>
      <c r="Y533" s="1">
        <v>8</v>
      </c>
      <c r="Z533" s="1">
        <v>15</v>
      </c>
      <c r="AC533" s="1">
        <f t="shared" si="317"/>
        <v>0</v>
      </c>
      <c r="AD533" s="1">
        <v>12</v>
      </c>
      <c r="AF533" s="1">
        <v>1</v>
      </c>
      <c r="AK533" s="7">
        <f t="shared" si="309"/>
        <v>5</v>
      </c>
      <c r="AL533" s="7">
        <f t="shared" si="310"/>
        <v>9</v>
      </c>
      <c r="AM533" s="7">
        <f t="shared" si="311"/>
        <v>8</v>
      </c>
      <c r="AN533" s="2">
        <f t="shared" si="312"/>
        <v>1.7843866171003718E-2</v>
      </c>
      <c r="AO533" s="2">
        <f t="shared" si="313"/>
        <v>1.1152416356877324E-3</v>
      </c>
      <c r="AP533" s="2">
        <f t="shared" si="314"/>
        <v>2.9739776951672862E-3</v>
      </c>
      <c r="AR533" t="str">
        <f t="shared" si="315"/>
        <v>Cumberland</v>
      </c>
      <c r="AS533" t="s">
        <v>191</v>
      </c>
      <c r="AT533" s="184">
        <v>15</v>
      </c>
      <c r="AV533" s="97">
        <v>17</v>
      </c>
      <c r="AW533" s="99">
        <v>35</v>
      </c>
      <c r="AX533" s="105">
        <f t="shared" si="316"/>
        <v>17035</v>
      </c>
      <c r="AZ533" s="7" t="s">
        <v>2951</v>
      </c>
      <c r="BA533" t="s">
        <v>3184</v>
      </c>
      <c r="BU533">
        <v>0</v>
      </c>
    </row>
    <row r="534" spans="1:73" hidden="1" outlineLevel="1">
      <c r="A534" t="s">
        <v>248</v>
      </c>
      <c r="B534" t="s">
        <v>191</v>
      </c>
      <c r="C534" s="1">
        <f t="shared" si="300"/>
        <v>13857</v>
      </c>
      <c r="D534" s="7">
        <f>IF(R534&gt;0,RANK(R534,(R534:T534,U534:AI534)),0)</f>
        <v>3</v>
      </c>
      <c r="E534" s="7">
        <f>IF(S534&gt;0,RANK(S534,(R534:T534,U534:AI534)),0)</f>
        <v>5</v>
      </c>
      <c r="F534" s="7">
        <f>IF(T534&gt;0,RANK(T534,(R534:T534,U534:AI534)),0)</f>
        <v>4</v>
      </c>
      <c r="G534" s="7">
        <f>IF(U534&gt;0,RANK(U534,(R534:T534,U534:AI534)),0)</f>
        <v>2</v>
      </c>
      <c r="H534" s="7">
        <f t="shared" si="301"/>
        <v>1</v>
      </c>
      <c r="I534" s="49">
        <f t="shared" si="302"/>
        <v>861</v>
      </c>
      <c r="J534" s="177">
        <f t="shared" si="303"/>
        <v>6.2134661182074044E-2</v>
      </c>
      <c r="K534" s="2"/>
      <c r="L534" s="2">
        <f t="shared" si="304"/>
        <v>0.19253806740275672</v>
      </c>
      <c r="M534" s="2">
        <f t="shared" si="305"/>
        <v>8.8763801688677198E-3</v>
      </c>
      <c r="N534" s="2">
        <f t="shared" si="306"/>
        <v>9.7062856318106377E-2</v>
      </c>
      <c r="O534" s="2">
        <f t="shared" si="307"/>
        <v>0.30930215775420367</v>
      </c>
      <c r="P534" s="2">
        <f t="shared" si="308"/>
        <v>0.37143681893627767</v>
      </c>
      <c r="Q534" s="2">
        <f t="shared" ref="Q534:Q597" si="318">IF(C534=0,"-",(1-L534-M534-N534-O534-P534))</f>
        <v>2.0783719419787849E-2</v>
      </c>
      <c r="R534" s="1">
        <v>2668</v>
      </c>
      <c r="S534" s="1">
        <v>123</v>
      </c>
      <c r="T534" s="1">
        <v>1345</v>
      </c>
      <c r="U534" s="1">
        <v>4286</v>
      </c>
      <c r="V534" s="1">
        <v>5147</v>
      </c>
      <c r="W534" s="1">
        <v>114</v>
      </c>
      <c r="X534" s="1">
        <v>11</v>
      </c>
      <c r="Y534" s="1">
        <v>42</v>
      </c>
      <c r="Z534" s="1">
        <v>75</v>
      </c>
      <c r="AC534" s="1">
        <f t="shared" si="317"/>
        <v>0</v>
      </c>
      <c r="AD534" s="1">
        <v>31</v>
      </c>
      <c r="AF534" s="1">
        <v>15</v>
      </c>
      <c r="AK534" s="7">
        <f t="shared" si="309"/>
        <v>6</v>
      </c>
      <c r="AL534" s="7">
        <f t="shared" si="310"/>
        <v>9</v>
      </c>
      <c r="AM534" s="7">
        <f t="shared" si="311"/>
        <v>8</v>
      </c>
      <c r="AN534" s="2">
        <f t="shared" si="312"/>
        <v>8.2268889369993513E-3</v>
      </c>
      <c r="AO534" s="2">
        <f t="shared" si="313"/>
        <v>7.9382261672800755E-4</v>
      </c>
      <c r="AP534" s="2">
        <f t="shared" si="314"/>
        <v>3.0309590820523924E-3</v>
      </c>
      <c r="AR534" t="str">
        <f t="shared" si="315"/>
        <v>DeKalb</v>
      </c>
      <c r="AS534" t="s">
        <v>191</v>
      </c>
      <c r="AT534" s="184"/>
      <c r="AV534" s="97">
        <v>17</v>
      </c>
      <c r="AW534" s="99">
        <v>37</v>
      </c>
      <c r="AX534" s="105">
        <f t="shared" si="316"/>
        <v>17037</v>
      </c>
      <c r="AZ534" s="7" t="s">
        <v>2951</v>
      </c>
      <c r="BA534" t="s">
        <v>3184</v>
      </c>
      <c r="BU534">
        <v>0</v>
      </c>
    </row>
    <row r="535" spans="1:73" hidden="1" outlineLevel="1">
      <c r="A535" t="s">
        <v>1304</v>
      </c>
      <c r="B535" t="s">
        <v>191</v>
      </c>
      <c r="C535" s="1">
        <f t="shared" si="300"/>
        <v>3868</v>
      </c>
      <c r="D535" s="7">
        <f>IF(R535&gt;0,RANK(R535,(R535:T535,U535:AI535)),0)</f>
        <v>3</v>
      </c>
      <c r="E535" s="7">
        <f>IF(S535&gt;0,RANK(S535,(R535:T535,U535:AI535)),0)</f>
        <v>5</v>
      </c>
      <c r="F535" s="7">
        <f>IF(T535&gt;0,RANK(T535,(R535:T535,U535:AI535)),0)</f>
        <v>4</v>
      </c>
      <c r="G535" s="7">
        <f>IF(U535&gt;0,RANK(U535,(R535:T535,U535:AI535)),0)</f>
        <v>2</v>
      </c>
      <c r="H535" s="7">
        <f t="shared" si="301"/>
        <v>1</v>
      </c>
      <c r="I535" s="49">
        <f t="shared" si="302"/>
        <v>87</v>
      </c>
      <c r="J535" s="177">
        <f t="shared" si="303"/>
        <v>2.2492244053774559E-2</v>
      </c>
      <c r="K535" s="2"/>
      <c r="L535" s="2">
        <f t="shared" si="304"/>
        <v>0.10392967942088935</v>
      </c>
      <c r="M535" s="2">
        <f t="shared" si="305"/>
        <v>1.3702171664943122E-2</v>
      </c>
      <c r="N535" s="2">
        <f t="shared" si="306"/>
        <v>6.5925542916235785E-2</v>
      </c>
      <c r="O535" s="2">
        <f t="shared" si="307"/>
        <v>0.38521199586349536</v>
      </c>
      <c r="P535" s="2">
        <f t="shared" si="308"/>
        <v>0.40770423991726989</v>
      </c>
      <c r="Q535" s="2">
        <f t="shared" si="318"/>
        <v>2.352637021716647E-2</v>
      </c>
      <c r="R535" s="1">
        <v>402</v>
      </c>
      <c r="S535" s="1">
        <v>53</v>
      </c>
      <c r="T535" s="1">
        <v>255</v>
      </c>
      <c r="U535" s="1">
        <v>1490</v>
      </c>
      <c r="V535" s="1">
        <v>1577</v>
      </c>
      <c r="W535" s="1">
        <v>44</v>
      </c>
      <c r="X535" s="1">
        <v>2</v>
      </c>
      <c r="Y535" s="1">
        <v>12</v>
      </c>
      <c r="Z535" s="1">
        <v>19</v>
      </c>
      <c r="AC535" s="1">
        <f t="shared" si="317"/>
        <v>0</v>
      </c>
      <c r="AD535" s="1">
        <v>10</v>
      </c>
      <c r="AF535" s="1">
        <v>4</v>
      </c>
      <c r="AK535" s="7">
        <f t="shared" si="309"/>
        <v>6</v>
      </c>
      <c r="AL535" s="7">
        <f t="shared" si="310"/>
        <v>9</v>
      </c>
      <c r="AM535" s="7">
        <f t="shared" si="311"/>
        <v>8</v>
      </c>
      <c r="AN535" s="2">
        <f t="shared" si="312"/>
        <v>1.1375387797311272E-2</v>
      </c>
      <c r="AO535" s="2">
        <f t="shared" si="313"/>
        <v>5.1706308169596695E-4</v>
      </c>
      <c r="AP535" s="2">
        <f t="shared" si="314"/>
        <v>3.1023784901758012E-3</v>
      </c>
      <c r="AR535" t="str">
        <f t="shared" si="315"/>
        <v>De Witt</v>
      </c>
      <c r="AS535" t="s">
        <v>191</v>
      </c>
      <c r="AT535" s="184">
        <v>13</v>
      </c>
      <c r="AV535" s="97">
        <v>17</v>
      </c>
      <c r="AW535" s="99">
        <v>39</v>
      </c>
      <c r="AX535" s="105">
        <f t="shared" si="316"/>
        <v>17039</v>
      </c>
      <c r="AZ535" s="7" t="s">
        <v>2951</v>
      </c>
      <c r="BA535" t="s">
        <v>3184</v>
      </c>
      <c r="BU535">
        <v>0</v>
      </c>
    </row>
    <row r="536" spans="1:73" hidden="1" outlineLevel="1">
      <c r="A536" t="s">
        <v>317</v>
      </c>
      <c r="B536" t="s">
        <v>191</v>
      </c>
      <c r="C536" s="1">
        <f t="shared" si="300"/>
        <v>4107</v>
      </c>
      <c r="D536" s="7">
        <f>IF(R536&gt;0,RANK(R536,(R536:T536,U536:AI536)),0)</f>
        <v>3</v>
      </c>
      <c r="E536" s="7">
        <f>IF(S536&gt;0,RANK(S536,(R536:T536,U536:AI536)),0)</f>
        <v>5</v>
      </c>
      <c r="F536" s="7">
        <f>IF(T536&gt;0,RANK(T536,(R536:T536,U536:AI536)),0)</f>
        <v>4</v>
      </c>
      <c r="G536" s="7">
        <f>IF(U536&gt;0,RANK(U536,(R536:T536,U536:AI536)),0)</f>
        <v>1</v>
      </c>
      <c r="H536" s="7">
        <f t="shared" si="301"/>
        <v>2</v>
      </c>
      <c r="I536" s="49">
        <f t="shared" si="302"/>
        <v>372</v>
      </c>
      <c r="J536" s="177">
        <f t="shared" si="303"/>
        <v>9.057706355003653E-2</v>
      </c>
      <c r="K536" s="2"/>
      <c r="L536" s="2">
        <f t="shared" si="304"/>
        <v>0.12101290479668858</v>
      </c>
      <c r="M536" s="2">
        <f t="shared" si="305"/>
        <v>1.509617725833942E-2</v>
      </c>
      <c r="N536" s="2">
        <f t="shared" si="306"/>
        <v>7.0611151692232768E-2</v>
      </c>
      <c r="O536" s="2">
        <f t="shared" si="307"/>
        <v>0.42975407840272706</v>
      </c>
      <c r="P536" s="2">
        <f t="shared" si="308"/>
        <v>0.33917701485269053</v>
      </c>
      <c r="Q536" s="2">
        <f t="shared" si="318"/>
        <v>2.434867299732163E-2</v>
      </c>
      <c r="R536" s="1">
        <v>497</v>
      </c>
      <c r="S536" s="1">
        <v>62</v>
      </c>
      <c r="T536" s="1">
        <v>290</v>
      </c>
      <c r="U536" s="1">
        <v>1765</v>
      </c>
      <c r="V536" s="1">
        <v>1393</v>
      </c>
      <c r="W536" s="1">
        <v>47</v>
      </c>
      <c r="X536" s="1">
        <v>6</v>
      </c>
      <c r="Y536" s="1">
        <v>14</v>
      </c>
      <c r="Z536" s="1">
        <v>11</v>
      </c>
      <c r="AC536" s="1">
        <f t="shared" si="317"/>
        <v>0</v>
      </c>
      <c r="AD536" s="1">
        <v>17</v>
      </c>
      <c r="AF536" s="1">
        <v>5</v>
      </c>
      <c r="AK536" s="7">
        <f t="shared" si="309"/>
        <v>6</v>
      </c>
      <c r="AL536" s="7">
        <f t="shared" si="310"/>
        <v>9</v>
      </c>
      <c r="AM536" s="7">
        <f t="shared" si="311"/>
        <v>7</v>
      </c>
      <c r="AN536" s="2">
        <f t="shared" si="312"/>
        <v>1.1443876308741174E-2</v>
      </c>
      <c r="AO536" s="2">
        <f t="shared" si="313"/>
        <v>1.4609203798392988E-3</v>
      </c>
      <c r="AP536" s="2">
        <f t="shared" si="314"/>
        <v>3.4088142196250304E-3</v>
      </c>
      <c r="AR536" t="str">
        <f t="shared" si="315"/>
        <v>Douglas</v>
      </c>
      <c r="AS536" t="s">
        <v>191</v>
      </c>
      <c r="AT536" s="184">
        <v>15</v>
      </c>
      <c r="AV536" s="97">
        <v>17</v>
      </c>
      <c r="AW536" s="99">
        <v>41</v>
      </c>
      <c r="AX536" s="105">
        <f t="shared" si="316"/>
        <v>17041</v>
      </c>
      <c r="AZ536" s="7" t="s">
        <v>2951</v>
      </c>
      <c r="BA536" t="s">
        <v>3184</v>
      </c>
      <c r="BU536">
        <v>0</v>
      </c>
    </row>
    <row r="537" spans="1:73" hidden="1" outlineLevel="1">
      <c r="A537" t="s">
        <v>3266</v>
      </c>
      <c r="B537" t="s">
        <v>191</v>
      </c>
      <c r="C537" s="1">
        <f t="shared" si="300"/>
        <v>143575</v>
      </c>
      <c r="D537" s="7">
        <f>IF(R537&gt;0,RANK(R537,(R537:T537,U537:AI537)),0)</f>
        <v>2</v>
      </c>
      <c r="E537" s="7">
        <f>IF(S537&gt;0,RANK(S537,(R537:T537,U537:AI537)),0)</f>
        <v>5</v>
      </c>
      <c r="F537" s="7">
        <f>IF(T537&gt;0,RANK(T537,(R537:T537,U537:AI537)),0)</f>
        <v>4</v>
      </c>
      <c r="G537" s="7">
        <f>IF(U537&gt;0,RANK(U537,(R537:T537,U537:AI537)),0)</f>
        <v>3</v>
      </c>
      <c r="H537" s="7">
        <f t="shared" si="301"/>
        <v>1</v>
      </c>
      <c r="I537" s="49">
        <f t="shared" si="302"/>
        <v>8188</v>
      </c>
      <c r="J537" s="177">
        <f t="shared" si="303"/>
        <v>5.7029427128678388E-2</v>
      </c>
      <c r="K537" s="2"/>
      <c r="L537" s="2">
        <f t="shared" si="304"/>
        <v>0.28783562597945322</v>
      </c>
      <c r="M537" s="2">
        <f t="shared" si="305"/>
        <v>6.059550757443845E-3</v>
      </c>
      <c r="N537" s="2">
        <f t="shared" si="306"/>
        <v>0.1007208775901097</v>
      </c>
      <c r="O537" s="2">
        <f t="shared" si="307"/>
        <v>0.24777990597248825</v>
      </c>
      <c r="P537" s="2">
        <f t="shared" si="308"/>
        <v>0.34486505310813165</v>
      </c>
      <c r="Q537" s="2">
        <f t="shared" si="318"/>
        <v>1.273898659237338E-2</v>
      </c>
      <c r="R537" s="1">
        <v>41326</v>
      </c>
      <c r="S537" s="1">
        <v>870</v>
      </c>
      <c r="T537" s="1">
        <v>14461</v>
      </c>
      <c r="U537" s="1">
        <v>35575</v>
      </c>
      <c r="V537" s="1">
        <v>49514</v>
      </c>
      <c r="W537" s="1">
        <v>673</v>
      </c>
      <c r="X537" s="1">
        <v>147</v>
      </c>
      <c r="Y537" s="1">
        <v>296</v>
      </c>
      <c r="Z537" s="1">
        <v>442</v>
      </c>
      <c r="AC537" s="1">
        <f t="shared" si="317"/>
        <v>0</v>
      </c>
      <c r="AD537" s="1">
        <v>159</v>
      </c>
      <c r="AF537" s="1">
        <v>112</v>
      </c>
      <c r="AK537" s="7">
        <f t="shared" si="309"/>
        <v>6</v>
      </c>
      <c r="AL537" s="7">
        <f t="shared" si="310"/>
        <v>9</v>
      </c>
      <c r="AM537" s="7">
        <f t="shared" si="311"/>
        <v>8</v>
      </c>
      <c r="AN537" s="2">
        <f t="shared" si="312"/>
        <v>4.6874455859306982E-3</v>
      </c>
      <c r="AO537" s="2">
        <f t="shared" si="313"/>
        <v>1.0238551279818911E-3</v>
      </c>
      <c r="AP537" s="2">
        <f t="shared" si="314"/>
        <v>2.0616402577050322E-3</v>
      </c>
      <c r="AR537" t="str">
        <f t="shared" si="315"/>
        <v>DuPage</v>
      </c>
      <c r="AS537" t="s">
        <v>191</v>
      </c>
      <c r="AT537" s="184"/>
      <c r="AV537" s="97">
        <v>17</v>
      </c>
      <c r="AW537" s="99">
        <v>43</v>
      </c>
      <c r="AX537" s="105">
        <f t="shared" si="316"/>
        <v>17043</v>
      </c>
      <c r="AZ537" s="7" t="s">
        <v>2951</v>
      </c>
      <c r="BA537" t="s">
        <v>3184</v>
      </c>
      <c r="BU537">
        <v>0</v>
      </c>
    </row>
    <row r="538" spans="1:73" hidden="1" outlineLevel="1">
      <c r="A538" t="s">
        <v>1968</v>
      </c>
      <c r="B538" t="s">
        <v>191</v>
      </c>
      <c r="C538" s="1">
        <f t="shared" si="300"/>
        <v>3704</v>
      </c>
      <c r="D538" s="7">
        <f>IF(R538&gt;0,RANK(R538,(R538:T538,U538:AI538)),0)</f>
        <v>3</v>
      </c>
      <c r="E538" s="7">
        <f>IF(S538&gt;0,RANK(S538,(R538:T538,U538:AI538)),0)</f>
        <v>6</v>
      </c>
      <c r="F538" s="7">
        <f>IF(T538&gt;0,RANK(T538,(R538:T538,U538:AI538)),0)</f>
        <v>4</v>
      </c>
      <c r="G538" s="7">
        <f>IF(U538&gt;0,RANK(U538,(R538:T538,U538:AI538)),0)</f>
        <v>2</v>
      </c>
      <c r="H538" s="7">
        <f t="shared" si="301"/>
        <v>1</v>
      </c>
      <c r="I538" s="49">
        <f t="shared" si="302"/>
        <v>373</v>
      </c>
      <c r="J538" s="177">
        <f t="shared" si="303"/>
        <v>0.10070194384449244</v>
      </c>
      <c r="K538" s="2"/>
      <c r="L538" s="2">
        <f t="shared" si="304"/>
        <v>0.13147948164146869</v>
      </c>
      <c r="M538" s="2">
        <f t="shared" si="305"/>
        <v>1.6738660907127431E-2</v>
      </c>
      <c r="N538" s="2">
        <f t="shared" si="306"/>
        <v>7.6403887688984887E-2</v>
      </c>
      <c r="O538" s="2">
        <f t="shared" si="307"/>
        <v>0.32127429805615548</v>
      </c>
      <c r="P538" s="2">
        <f t="shared" si="308"/>
        <v>0.42197624190064797</v>
      </c>
      <c r="Q538" s="2">
        <f t="shared" si="318"/>
        <v>3.2127429805615559E-2</v>
      </c>
      <c r="R538" s="1">
        <v>487</v>
      </c>
      <c r="S538" s="1">
        <v>62</v>
      </c>
      <c r="T538" s="1">
        <v>283</v>
      </c>
      <c r="U538" s="1">
        <v>1190</v>
      </c>
      <c r="V538" s="1">
        <v>1563</v>
      </c>
      <c r="W538" s="1">
        <v>66</v>
      </c>
      <c r="X538" s="1">
        <v>4</v>
      </c>
      <c r="Y538" s="1">
        <v>18</v>
      </c>
      <c r="Z538" s="1">
        <v>10</v>
      </c>
      <c r="AC538" s="1">
        <f t="shared" si="317"/>
        <v>0</v>
      </c>
      <c r="AD538" s="1">
        <v>19</v>
      </c>
      <c r="AF538" s="1">
        <v>2</v>
      </c>
      <c r="AK538" s="7">
        <f t="shared" si="309"/>
        <v>5</v>
      </c>
      <c r="AL538" s="7">
        <f t="shared" si="310"/>
        <v>9</v>
      </c>
      <c r="AM538" s="7">
        <f t="shared" si="311"/>
        <v>7</v>
      </c>
      <c r="AN538" s="2">
        <f t="shared" si="312"/>
        <v>1.7818574514038878E-2</v>
      </c>
      <c r="AO538" s="2">
        <f t="shared" si="313"/>
        <v>1.0799136069114472E-3</v>
      </c>
      <c r="AP538" s="2">
        <f t="shared" si="314"/>
        <v>4.8596112311015119E-3</v>
      </c>
      <c r="AR538" t="str">
        <f t="shared" si="315"/>
        <v>Edgar</v>
      </c>
      <c r="AS538" t="s">
        <v>191</v>
      </c>
      <c r="AT538" s="184">
        <v>15</v>
      </c>
      <c r="AV538" s="97">
        <v>17</v>
      </c>
      <c r="AW538" s="99">
        <v>45</v>
      </c>
      <c r="AX538" s="105">
        <f t="shared" si="316"/>
        <v>17045</v>
      </c>
      <c r="AZ538" s="7" t="s">
        <v>2951</v>
      </c>
      <c r="BA538" t="s">
        <v>3184</v>
      </c>
      <c r="BU538">
        <v>0</v>
      </c>
    </row>
    <row r="539" spans="1:73" hidden="1" outlineLevel="1">
      <c r="A539" t="s">
        <v>1743</v>
      </c>
      <c r="B539" t="s">
        <v>191</v>
      </c>
      <c r="C539" s="1">
        <f t="shared" si="300"/>
        <v>1936</v>
      </c>
      <c r="D539" s="7">
        <f>IF(R539&gt;0,RANK(R539,(R539:T539,U539:AI539)),0)</f>
        <v>3</v>
      </c>
      <c r="E539" s="7">
        <f>IF(S539&gt;0,RANK(S539,(R539:T539,U539:AI539)),0)</f>
        <v>6</v>
      </c>
      <c r="F539" s="7">
        <f>IF(T539&gt;0,RANK(T539,(R539:T539,U539:AI539)),0)</f>
        <v>4</v>
      </c>
      <c r="G539" s="7">
        <f>IF(U539&gt;0,RANK(U539,(R539:T539,U539:AI539)),0)</f>
        <v>2</v>
      </c>
      <c r="H539" s="7">
        <f t="shared" si="301"/>
        <v>1</v>
      </c>
      <c r="I539" s="49">
        <f t="shared" si="302"/>
        <v>236</v>
      </c>
      <c r="J539" s="177">
        <f t="shared" si="303"/>
        <v>0.12190082644628099</v>
      </c>
      <c r="K539" s="2"/>
      <c r="L539" s="2">
        <f t="shared" si="304"/>
        <v>9.7623966942148754E-2</v>
      </c>
      <c r="M539" s="2">
        <f t="shared" si="305"/>
        <v>1.4979338842975207E-2</v>
      </c>
      <c r="N539" s="2">
        <f t="shared" si="306"/>
        <v>7.0764462809917356E-2</v>
      </c>
      <c r="O539" s="2">
        <f t="shared" si="307"/>
        <v>0.32592975206611569</v>
      </c>
      <c r="P539" s="2">
        <f t="shared" si="308"/>
        <v>0.44783057851239672</v>
      </c>
      <c r="Q539" s="2">
        <f t="shared" si="318"/>
        <v>4.2871900826446263E-2</v>
      </c>
      <c r="R539" s="1">
        <v>189</v>
      </c>
      <c r="S539" s="1">
        <v>29</v>
      </c>
      <c r="T539" s="1">
        <v>137</v>
      </c>
      <c r="U539" s="1">
        <v>631</v>
      </c>
      <c r="V539" s="1">
        <v>867</v>
      </c>
      <c r="W539" s="1">
        <v>37</v>
      </c>
      <c r="X539" s="1">
        <v>5</v>
      </c>
      <c r="Y539" s="1">
        <v>8</v>
      </c>
      <c r="Z539" s="1">
        <v>7</v>
      </c>
      <c r="AC539" s="1">
        <f t="shared" si="317"/>
        <v>0</v>
      </c>
      <c r="AD539" s="1">
        <v>25</v>
      </c>
      <c r="AF539" s="1">
        <v>1</v>
      </c>
      <c r="AK539" s="7">
        <f t="shared" si="309"/>
        <v>5</v>
      </c>
      <c r="AL539" s="7">
        <f t="shared" si="310"/>
        <v>9</v>
      </c>
      <c r="AM539" s="7">
        <f t="shared" si="311"/>
        <v>7</v>
      </c>
      <c r="AN539" s="2">
        <f t="shared" si="312"/>
        <v>1.9111570247933883E-2</v>
      </c>
      <c r="AO539" s="2">
        <f t="shared" si="313"/>
        <v>2.5826446280991736E-3</v>
      </c>
      <c r="AP539" s="2">
        <f t="shared" si="314"/>
        <v>4.1322314049586778E-3</v>
      </c>
      <c r="AR539" t="str">
        <f t="shared" si="315"/>
        <v>Edwards</v>
      </c>
      <c r="AS539" t="s">
        <v>191</v>
      </c>
      <c r="AT539" s="184">
        <v>15</v>
      </c>
      <c r="AV539" s="97">
        <v>17</v>
      </c>
      <c r="AW539" s="99">
        <v>47</v>
      </c>
      <c r="AX539" s="105">
        <f t="shared" si="316"/>
        <v>17047</v>
      </c>
      <c r="AZ539" s="7" t="s">
        <v>2951</v>
      </c>
      <c r="BA539" t="s">
        <v>3184</v>
      </c>
      <c r="BU539">
        <v>0</v>
      </c>
    </row>
    <row r="540" spans="1:73" hidden="1" outlineLevel="1">
      <c r="A540" t="s">
        <v>2570</v>
      </c>
      <c r="B540" t="s">
        <v>191</v>
      </c>
      <c r="C540" s="1">
        <f t="shared" si="300"/>
        <v>7959</v>
      </c>
      <c r="D540" s="7">
        <f>IF(R540&gt;0,RANK(R540,(R540:T540,U540:AI540)),0)</f>
        <v>3</v>
      </c>
      <c r="E540" s="7">
        <f>IF(S540&gt;0,RANK(S540,(R540:T540,U540:AI540)),0)</f>
        <v>6</v>
      </c>
      <c r="F540" s="7">
        <f>IF(T540&gt;0,RANK(T540,(R540:T540,U540:AI540)),0)</f>
        <v>4</v>
      </c>
      <c r="G540" s="7">
        <f>IF(U540&gt;0,RANK(U540,(R540:T540,U540:AI540)),0)</f>
        <v>1</v>
      </c>
      <c r="H540" s="7">
        <f t="shared" si="301"/>
        <v>2</v>
      </c>
      <c r="I540" s="49">
        <f t="shared" si="302"/>
        <v>552</v>
      </c>
      <c r="J540" s="177">
        <f t="shared" si="303"/>
        <v>6.9355446664153789E-2</v>
      </c>
      <c r="K540" s="2"/>
      <c r="L540" s="2">
        <f t="shared" si="304"/>
        <v>0.11672320643296896</v>
      </c>
      <c r="M540" s="2">
        <f t="shared" si="305"/>
        <v>6.2821962558110315E-3</v>
      </c>
      <c r="N540" s="2">
        <f t="shared" si="306"/>
        <v>5.942957657997236E-2</v>
      </c>
      <c r="O540" s="2">
        <f t="shared" si="307"/>
        <v>0.4335971855760774</v>
      </c>
      <c r="P540" s="2">
        <f t="shared" si="308"/>
        <v>0.36424173891192363</v>
      </c>
      <c r="Q540" s="2">
        <f t="shared" si="318"/>
        <v>1.972609624324656E-2</v>
      </c>
      <c r="R540" s="1">
        <v>929</v>
      </c>
      <c r="S540" s="1">
        <v>50</v>
      </c>
      <c r="T540" s="1">
        <v>473</v>
      </c>
      <c r="U540" s="1">
        <v>3451</v>
      </c>
      <c r="V540" s="1">
        <v>2899</v>
      </c>
      <c r="W540" s="1">
        <v>85</v>
      </c>
      <c r="X540" s="1">
        <v>3</v>
      </c>
      <c r="Y540" s="1">
        <v>28</v>
      </c>
      <c r="Z540" s="1">
        <v>22</v>
      </c>
      <c r="AC540" s="1">
        <f t="shared" si="317"/>
        <v>0</v>
      </c>
      <c r="AD540" s="1">
        <v>7</v>
      </c>
      <c r="AF540" s="1">
        <v>12</v>
      </c>
      <c r="AK540" s="7">
        <f t="shared" si="309"/>
        <v>5</v>
      </c>
      <c r="AL540" s="7">
        <f t="shared" si="310"/>
        <v>9</v>
      </c>
      <c r="AM540" s="7">
        <f t="shared" si="311"/>
        <v>7</v>
      </c>
      <c r="AN540" s="2">
        <f t="shared" si="312"/>
        <v>1.0679733634878754E-2</v>
      </c>
      <c r="AO540" s="2">
        <f t="shared" si="313"/>
        <v>3.769317753486619E-4</v>
      </c>
      <c r="AP540" s="2">
        <f t="shared" si="314"/>
        <v>3.5180299032541778E-3</v>
      </c>
      <c r="AR540" t="str">
        <f t="shared" si="315"/>
        <v>Effingham</v>
      </c>
      <c r="AS540" t="s">
        <v>191</v>
      </c>
      <c r="AT540" s="184">
        <v>15</v>
      </c>
      <c r="AV540" s="97">
        <v>17</v>
      </c>
      <c r="AW540" s="99">
        <v>49</v>
      </c>
      <c r="AX540" s="105">
        <f t="shared" si="316"/>
        <v>17049</v>
      </c>
      <c r="AZ540" s="7" t="s">
        <v>2951</v>
      </c>
      <c r="BA540" t="s">
        <v>3184</v>
      </c>
      <c r="BU540">
        <v>0</v>
      </c>
    </row>
    <row r="541" spans="1:73" hidden="1" outlineLevel="1">
      <c r="A541" t="s">
        <v>30</v>
      </c>
      <c r="B541" t="s">
        <v>191</v>
      </c>
      <c r="C541" s="1">
        <f t="shared" si="300"/>
        <v>4006</v>
      </c>
      <c r="D541" s="7">
        <f>IF(R541&gt;0,RANK(R541,(R541:T541,U541:AI541)),0)</f>
        <v>3</v>
      </c>
      <c r="E541" s="7">
        <f>IF(S541&gt;0,RANK(S541,(R541:T541,U541:AI541)),0)</f>
        <v>6</v>
      </c>
      <c r="F541" s="7">
        <f>IF(T541&gt;0,RANK(T541,(R541:T541,U541:AI541)),0)</f>
        <v>4</v>
      </c>
      <c r="G541" s="7">
        <f>IF(U541&gt;0,RANK(U541,(R541:T541,U541:AI541)),0)</f>
        <v>2</v>
      </c>
      <c r="H541" s="7">
        <f t="shared" si="301"/>
        <v>1</v>
      </c>
      <c r="I541" s="49">
        <f t="shared" si="302"/>
        <v>473</v>
      </c>
      <c r="J541" s="177">
        <f t="shared" si="303"/>
        <v>0.11807289066400399</v>
      </c>
      <c r="K541" s="2"/>
      <c r="L541" s="2">
        <f t="shared" si="304"/>
        <v>7.1642536195706444E-2</v>
      </c>
      <c r="M541" s="2">
        <f t="shared" si="305"/>
        <v>7.9880179730404399E-3</v>
      </c>
      <c r="N541" s="2">
        <f t="shared" si="306"/>
        <v>5.3919121318022963E-2</v>
      </c>
      <c r="O541" s="2">
        <f t="shared" si="307"/>
        <v>0.36520219670494258</v>
      </c>
      <c r="P541" s="2">
        <f t="shared" si="308"/>
        <v>0.48327508736894659</v>
      </c>
      <c r="Q541" s="2">
        <f t="shared" si="318"/>
        <v>1.7973040439340837E-2</v>
      </c>
      <c r="R541" s="1">
        <v>287</v>
      </c>
      <c r="S541" s="1">
        <v>32</v>
      </c>
      <c r="T541" s="1">
        <v>216</v>
      </c>
      <c r="U541" s="1">
        <v>1463</v>
      </c>
      <c r="V541" s="1">
        <v>1936</v>
      </c>
      <c r="W541" s="1">
        <v>38</v>
      </c>
      <c r="X541" s="1">
        <v>4</v>
      </c>
      <c r="Y541" s="1">
        <v>9</v>
      </c>
      <c r="Z541" s="1">
        <v>7</v>
      </c>
      <c r="AC541" s="1">
        <f t="shared" si="317"/>
        <v>0</v>
      </c>
      <c r="AD541" s="1">
        <v>10</v>
      </c>
      <c r="AF541" s="1">
        <v>4</v>
      </c>
      <c r="AK541" s="7">
        <f t="shared" si="309"/>
        <v>5</v>
      </c>
      <c r="AL541" s="7">
        <f t="shared" si="310"/>
        <v>9</v>
      </c>
      <c r="AM541" s="7">
        <f t="shared" si="311"/>
        <v>7</v>
      </c>
      <c r="AN541" s="2">
        <f t="shared" si="312"/>
        <v>9.4857713429855224E-3</v>
      </c>
      <c r="AO541" s="2">
        <f t="shared" si="313"/>
        <v>9.9850224663005499E-4</v>
      </c>
      <c r="AP541" s="2">
        <f t="shared" si="314"/>
        <v>2.2466300549176237E-3</v>
      </c>
      <c r="AR541" t="str">
        <f t="shared" si="315"/>
        <v>Fayette</v>
      </c>
      <c r="AS541" t="s">
        <v>191</v>
      </c>
      <c r="AT541" s="184">
        <v>15</v>
      </c>
      <c r="AV541" s="97">
        <v>17</v>
      </c>
      <c r="AW541" s="99">
        <v>51</v>
      </c>
      <c r="AX541" s="105">
        <f t="shared" si="316"/>
        <v>17051</v>
      </c>
      <c r="AZ541" s="7" t="s">
        <v>2951</v>
      </c>
      <c r="BA541" t="s">
        <v>3184</v>
      </c>
      <c r="BU541">
        <v>0</v>
      </c>
    </row>
    <row r="542" spans="1:73" hidden="1" outlineLevel="1">
      <c r="A542" t="s">
        <v>1215</v>
      </c>
      <c r="B542" t="s">
        <v>191</v>
      </c>
      <c r="C542" s="1">
        <f t="shared" si="300"/>
        <v>3390</v>
      </c>
      <c r="D542" s="7">
        <f>IF(R542&gt;0,RANK(R542,(R542:T542,U542:AI542)),0)</f>
        <v>3</v>
      </c>
      <c r="E542" s="7">
        <f>IF(S542&gt;0,RANK(S542,(R542:T542,U542:AI542)),0)</f>
        <v>6</v>
      </c>
      <c r="F542" s="7">
        <f>IF(T542&gt;0,RANK(T542,(R542:T542,U542:AI542)),0)</f>
        <v>4</v>
      </c>
      <c r="G542" s="7">
        <f>IF(U542&gt;0,RANK(U542,(R542:T542,U542:AI542)),0)</f>
        <v>1</v>
      </c>
      <c r="H542" s="7">
        <f t="shared" si="301"/>
        <v>2</v>
      </c>
      <c r="I542" s="49">
        <f t="shared" si="302"/>
        <v>37</v>
      </c>
      <c r="J542" s="177">
        <f t="shared" si="303"/>
        <v>1.0914454277286136E-2</v>
      </c>
      <c r="K542" s="2"/>
      <c r="L542" s="2">
        <f t="shared" si="304"/>
        <v>0.13215339233038348</v>
      </c>
      <c r="M542" s="2">
        <f t="shared" si="305"/>
        <v>1.2389380530973451E-2</v>
      </c>
      <c r="N542" s="2">
        <f t="shared" si="306"/>
        <v>8.2595870206489674E-2</v>
      </c>
      <c r="O542" s="2">
        <f t="shared" si="307"/>
        <v>0.37787610619469025</v>
      </c>
      <c r="P542" s="2">
        <f t="shared" si="308"/>
        <v>0.36696165191740415</v>
      </c>
      <c r="Q542" s="2">
        <f t="shared" si="318"/>
        <v>2.8023598820059004E-2</v>
      </c>
      <c r="R542" s="1">
        <v>448</v>
      </c>
      <c r="S542" s="1">
        <v>42</v>
      </c>
      <c r="T542" s="1">
        <v>280</v>
      </c>
      <c r="U542" s="1">
        <v>1281</v>
      </c>
      <c r="V542" s="1">
        <v>1244</v>
      </c>
      <c r="W542" s="1">
        <v>50</v>
      </c>
      <c r="X542" s="1">
        <v>9</v>
      </c>
      <c r="Y542" s="1">
        <v>5</v>
      </c>
      <c r="Z542" s="1">
        <v>12</v>
      </c>
      <c r="AC542" s="1">
        <f t="shared" si="317"/>
        <v>0</v>
      </c>
      <c r="AD542" s="1">
        <v>15</v>
      </c>
      <c r="AF542" s="1">
        <v>4</v>
      </c>
      <c r="AK542" s="7">
        <f t="shared" si="309"/>
        <v>5</v>
      </c>
      <c r="AL542" s="7">
        <f t="shared" si="310"/>
        <v>8</v>
      </c>
      <c r="AM542" s="7">
        <f t="shared" si="311"/>
        <v>9</v>
      </c>
      <c r="AN542" s="2">
        <f t="shared" si="312"/>
        <v>1.4749262536873156E-2</v>
      </c>
      <c r="AO542" s="2">
        <f t="shared" si="313"/>
        <v>2.6548672566371681E-3</v>
      </c>
      <c r="AP542" s="2">
        <f t="shared" si="314"/>
        <v>1.4749262536873156E-3</v>
      </c>
      <c r="AR542" t="str">
        <f t="shared" si="315"/>
        <v>Ford</v>
      </c>
      <c r="AS542" t="s">
        <v>191</v>
      </c>
      <c r="AT542" s="184"/>
      <c r="AV542" s="97">
        <v>17</v>
      </c>
      <c r="AW542" s="99">
        <v>53</v>
      </c>
      <c r="AX542" s="105">
        <f t="shared" si="316"/>
        <v>17053</v>
      </c>
      <c r="AZ542" s="7" t="s">
        <v>2951</v>
      </c>
      <c r="BA542" t="s">
        <v>3184</v>
      </c>
      <c r="BU542">
        <v>0</v>
      </c>
    </row>
    <row r="543" spans="1:73" hidden="1" outlineLevel="1">
      <c r="A543" t="s">
        <v>2409</v>
      </c>
      <c r="B543" t="s">
        <v>191</v>
      </c>
      <c r="C543" s="1">
        <f t="shared" si="300"/>
        <v>5872</v>
      </c>
      <c r="D543" s="7">
        <f>IF(R543&gt;0,RANK(R543,(R543:T543,U543:AI543)),0)</f>
        <v>3</v>
      </c>
      <c r="E543" s="7">
        <f>IF(S543&gt;0,RANK(S543,(R543:T543,U543:AI543)),0)</f>
        <v>6</v>
      </c>
      <c r="F543" s="7">
        <f>IF(T543&gt;0,RANK(T543,(R543:T543,U543:AI543)),0)</f>
        <v>4</v>
      </c>
      <c r="G543" s="7">
        <f>IF(U543&gt;0,RANK(U543,(R543:T543,U543:AI543)),0)</f>
        <v>2</v>
      </c>
      <c r="H543" s="7">
        <f t="shared" si="301"/>
        <v>1</v>
      </c>
      <c r="I543" s="49">
        <f t="shared" si="302"/>
        <v>1200</v>
      </c>
      <c r="J543" s="177">
        <f t="shared" si="303"/>
        <v>0.20435967302452315</v>
      </c>
      <c r="K543" s="2"/>
      <c r="L543" s="2">
        <f t="shared" si="304"/>
        <v>6.5905994550408714E-2</v>
      </c>
      <c r="M543" s="2">
        <f t="shared" si="305"/>
        <v>6.4713896457765669E-3</v>
      </c>
      <c r="N543" s="2">
        <f t="shared" si="306"/>
        <v>5.1771117166212535E-2</v>
      </c>
      <c r="O543" s="2">
        <f t="shared" si="307"/>
        <v>0.3286784741144414</v>
      </c>
      <c r="P543" s="2">
        <f t="shared" si="308"/>
        <v>0.53303814713896458</v>
      </c>
      <c r="Q543" s="2">
        <f t="shared" si="318"/>
        <v>1.4134877384196276E-2</v>
      </c>
      <c r="R543" s="1">
        <v>387</v>
      </c>
      <c r="S543" s="1">
        <v>38</v>
      </c>
      <c r="T543" s="1">
        <v>304</v>
      </c>
      <c r="U543" s="1">
        <v>1930</v>
      </c>
      <c r="V543" s="1">
        <v>3130</v>
      </c>
      <c r="W543" s="1">
        <v>55</v>
      </c>
      <c r="X543" s="1">
        <v>1</v>
      </c>
      <c r="Y543" s="1">
        <v>3</v>
      </c>
      <c r="Z543" s="1">
        <v>13</v>
      </c>
      <c r="AC543" s="1">
        <f t="shared" si="317"/>
        <v>0</v>
      </c>
      <c r="AD543" s="1">
        <v>10</v>
      </c>
      <c r="AF543" s="1">
        <v>1</v>
      </c>
      <c r="AK543" s="7">
        <f t="shared" si="309"/>
        <v>5</v>
      </c>
      <c r="AL543" s="7">
        <f t="shared" si="310"/>
        <v>9</v>
      </c>
      <c r="AM543" s="7">
        <f t="shared" si="311"/>
        <v>8</v>
      </c>
      <c r="AN543" s="2">
        <f t="shared" si="312"/>
        <v>9.3664850136239777E-3</v>
      </c>
      <c r="AO543" s="2">
        <f t="shared" si="313"/>
        <v>1.7029972752043596E-4</v>
      </c>
      <c r="AP543" s="2">
        <f t="shared" si="314"/>
        <v>5.1089918256130786E-4</v>
      </c>
      <c r="AR543" t="str">
        <f t="shared" si="315"/>
        <v>Franklin</v>
      </c>
      <c r="AS543" t="s">
        <v>191</v>
      </c>
      <c r="AT543" s="184">
        <v>12</v>
      </c>
      <c r="AV543" s="97">
        <v>17</v>
      </c>
      <c r="AW543" s="99">
        <v>55</v>
      </c>
      <c r="AX543" s="105">
        <f t="shared" si="316"/>
        <v>17055</v>
      </c>
      <c r="AZ543" s="7" t="s">
        <v>2951</v>
      </c>
      <c r="BA543" t="s">
        <v>3184</v>
      </c>
      <c r="BU543">
        <v>0</v>
      </c>
    </row>
    <row r="544" spans="1:73" hidden="1" outlineLevel="1">
      <c r="A544" t="s">
        <v>3217</v>
      </c>
      <c r="B544" t="s">
        <v>191</v>
      </c>
      <c r="C544" s="1">
        <f t="shared" si="300"/>
        <v>4581</v>
      </c>
      <c r="D544" s="7">
        <f>IF(R544&gt;0,RANK(R544,(R544:T544,U544:AI544)),0)</f>
        <v>3</v>
      </c>
      <c r="E544" s="7">
        <f>IF(S544&gt;0,RANK(S544,(R544:T544,U544:AI544)),0)</f>
        <v>5</v>
      </c>
      <c r="F544" s="7">
        <f>IF(T544&gt;0,RANK(T544,(R544:T544,U544:AI544)),0)</f>
        <v>4</v>
      </c>
      <c r="G544" s="7">
        <f>IF(U544&gt;0,RANK(U544,(R544:T544,U544:AI544)),0)</f>
        <v>2</v>
      </c>
      <c r="H544" s="7">
        <f t="shared" si="301"/>
        <v>1</v>
      </c>
      <c r="I544" s="49">
        <f t="shared" si="302"/>
        <v>173</v>
      </c>
      <c r="J544" s="177">
        <f t="shared" si="303"/>
        <v>3.7764680200829515E-2</v>
      </c>
      <c r="K544" s="2"/>
      <c r="L544" s="2">
        <f t="shared" si="304"/>
        <v>0.14189041693953286</v>
      </c>
      <c r="M544" s="2">
        <f t="shared" si="305"/>
        <v>9.823182711198428E-3</v>
      </c>
      <c r="N544" s="2">
        <f t="shared" si="306"/>
        <v>5.4354944335297972E-2</v>
      </c>
      <c r="O544" s="2">
        <f t="shared" si="307"/>
        <v>0.36869679109364767</v>
      </c>
      <c r="P544" s="2">
        <f t="shared" si="308"/>
        <v>0.40646147129447718</v>
      </c>
      <c r="Q544" s="2">
        <f t="shared" si="318"/>
        <v>1.8773193625845896E-2</v>
      </c>
      <c r="R544" s="1">
        <v>650</v>
      </c>
      <c r="S544" s="1">
        <v>45</v>
      </c>
      <c r="T544" s="1">
        <v>249</v>
      </c>
      <c r="U544" s="1">
        <v>1689</v>
      </c>
      <c r="V544" s="1">
        <v>1862</v>
      </c>
      <c r="W544" s="1">
        <v>43</v>
      </c>
      <c r="X544" s="1">
        <v>3</v>
      </c>
      <c r="Y544" s="1">
        <v>9</v>
      </c>
      <c r="Z544" s="1">
        <v>20</v>
      </c>
      <c r="AC544" s="1">
        <f t="shared" si="317"/>
        <v>0</v>
      </c>
      <c r="AD544" s="1">
        <v>9</v>
      </c>
      <c r="AF544" s="1">
        <v>2</v>
      </c>
      <c r="AK544" s="7">
        <f t="shared" si="309"/>
        <v>6</v>
      </c>
      <c r="AL544" s="7">
        <f t="shared" si="310"/>
        <v>9</v>
      </c>
      <c r="AM544" s="7">
        <f t="shared" si="311"/>
        <v>8</v>
      </c>
      <c r="AN544" s="2">
        <f t="shared" si="312"/>
        <v>9.386596812922943E-3</v>
      </c>
      <c r="AO544" s="2">
        <f t="shared" si="313"/>
        <v>6.5487884741322858E-4</v>
      </c>
      <c r="AP544" s="2">
        <f t="shared" si="314"/>
        <v>1.9646365422396855E-3</v>
      </c>
      <c r="AR544" t="str">
        <f t="shared" si="315"/>
        <v>Fulton</v>
      </c>
      <c r="AS544" t="s">
        <v>191</v>
      </c>
      <c r="AT544" s="184">
        <v>17</v>
      </c>
      <c r="AV544" s="97">
        <v>17</v>
      </c>
      <c r="AW544" s="99">
        <v>57</v>
      </c>
      <c r="AX544" s="105">
        <f t="shared" si="316"/>
        <v>17057</v>
      </c>
      <c r="AZ544" s="7" t="s">
        <v>2951</v>
      </c>
      <c r="BA544" t="s">
        <v>3184</v>
      </c>
      <c r="BU544">
        <v>0</v>
      </c>
    </row>
    <row r="545" spans="1:73" hidden="1" outlineLevel="1">
      <c r="A545" t="s">
        <v>1775</v>
      </c>
      <c r="B545" t="s">
        <v>191</v>
      </c>
      <c r="C545" s="1">
        <f t="shared" si="300"/>
        <v>566</v>
      </c>
      <c r="D545" s="7">
        <f>IF(R545&gt;0,RANK(R545,(R545:T545,U545:AI545)),0)</f>
        <v>3</v>
      </c>
      <c r="E545" s="7">
        <f>IF(S545&gt;0,RANK(S545,(R545:T545,U545:AI545)),0)</f>
        <v>6</v>
      </c>
      <c r="F545" s="7">
        <f>IF(T545&gt;0,RANK(T545,(R545:T545,U545:AI545)),0)</f>
        <v>4</v>
      </c>
      <c r="G545" s="7">
        <f>IF(U545&gt;0,RANK(U545,(R545:T545,U545:AI545)),0)</f>
        <v>2</v>
      </c>
      <c r="H545" s="7">
        <f t="shared" si="301"/>
        <v>1</v>
      </c>
      <c r="I545" s="49">
        <f t="shared" si="302"/>
        <v>129</v>
      </c>
      <c r="J545" s="177">
        <f t="shared" si="303"/>
        <v>0.22791519434628976</v>
      </c>
      <c r="K545" s="2"/>
      <c r="L545" s="2">
        <f t="shared" si="304"/>
        <v>6.1837455830388695E-2</v>
      </c>
      <c r="M545" s="2">
        <f t="shared" si="305"/>
        <v>7.0671378091872791E-3</v>
      </c>
      <c r="N545" s="2">
        <f t="shared" si="306"/>
        <v>4.7703180212014133E-2</v>
      </c>
      <c r="O545" s="2">
        <f t="shared" si="307"/>
        <v>0.31978798586572438</v>
      </c>
      <c r="P545" s="2">
        <f t="shared" si="308"/>
        <v>0.54770318021201414</v>
      </c>
      <c r="Q545" s="2">
        <f t="shared" si="318"/>
        <v>1.590106007067138E-2</v>
      </c>
      <c r="R545" s="1">
        <v>35</v>
      </c>
      <c r="S545" s="1">
        <v>4</v>
      </c>
      <c r="T545" s="1">
        <v>27</v>
      </c>
      <c r="U545" s="1">
        <v>181</v>
      </c>
      <c r="V545" s="1">
        <v>310</v>
      </c>
      <c r="W545" s="1">
        <v>6</v>
      </c>
      <c r="X545" s="1">
        <v>1</v>
      </c>
      <c r="Y545" s="1">
        <v>0</v>
      </c>
      <c r="Z545" s="1">
        <v>0</v>
      </c>
      <c r="AC545" s="1">
        <f t="shared" si="317"/>
        <v>0</v>
      </c>
      <c r="AD545" s="1">
        <v>1</v>
      </c>
      <c r="AF545" s="1">
        <v>1</v>
      </c>
      <c r="AK545" s="7">
        <f t="shared" si="309"/>
        <v>5</v>
      </c>
      <c r="AL545" s="7">
        <f t="shared" si="310"/>
        <v>7</v>
      </c>
      <c r="AM545" s="7">
        <f t="shared" si="311"/>
        <v>0</v>
      </c>
      <c r="AN545" s="2">
        <f t="shared" si="312"/>
        <v>1.0600706713780919E-2</v>
      </c>
      <c r="AO545" s="2">
        <f t="shared" si="313"/>
        <v>1.7667844522968198E-3</v>
      </c>
      <c r="AP545" s="2">
        <f t="shared" si="314"/>
        <v>0</v>
      </c>
      <c r="AR545" t="str">
        <f t="shared" si="315"/>
        <v>Gallatin</v>
      </c>
      <c r="AS545" t="s">
        <v>191</v>
      </c>
      <c r="AT545" s="184">
        <v>15</v>
      </c>
      <c r="AV545" s="97">
        <v>17</v>
      </c>
      <c r="AW545" s="99">
        <v>59</v>
      </c>
      <c r="AX545" s="105">
        <f t="shared" si="316"/>
        <v>17059</v>
      </c>
      <c r="AZ545" s="7" t="s">
        <v>2951</v>
      </c>
      <c r="BA545" t="s">
        <v>3184</v>
      </c>
      <c r="BU545">
        <v>0</v>
      </c>
    </row>
    <row r="546" spans="1:73" hidden="1" outlineLevel="1">
      <c r="A546" t="s">
        <v>1307</v>
      </c>
      <c r="B546" t="s">
        <v>191</v>
      </c>
      <c r="C546" s="1">
        <f t="shared" si="300"/>
        <v>2177</v>
      </c>
      <c r="D546" s="7">
        <f>IF(R546&gt;0,RANK(R546,(R546:T546,U546:AI546)),0)</f>
        <v>3</v>
      </c>
      <c r="E546" s="7">
        <f>IF(S546&gt;0,RANK(S546,(R546:T546,U546:AI546)),0)</f>
        <v>5</v>
      </c>
      <c r="F546" s="7">
        <f>IF(T546&gt;0,RANK(T546,(R546:T546,U546:AI546)),0)</f>
        <v>4</v>
      </c>
      <c r="G546" s="7">
        <f>IF(U546&gt;0,RANK(U546,(R546:T546,U546:AI546)),0)</f>
        <v>2</v>
      </c>
      <c r="H546" s="7">
        <f t="shared" si="301"/>
        <v>1</v>
      </c>
      <c r="I546" s="49">
        <f t="shared" si="302"/>
        <v>205</v>
      </c>
      <c r="J546" s="177">
        <f t="shared" si="303"/>
        <v>9.416628387689481E-2</v>
      </c>
      <c r="K546" s="2"/>
      <c r="L546" s="2">
        <f t="shared" si="304"/>
        <v>6.7064768029398258E-2</v>
      </c>
      <c r="M546" s="2">
        <f t="shared" si="305"/>
        <v>1.0564997703261369E-2</v>
      </c>
      <c r="N546" s="2">
        <f t="shared" si="306"/>
        <v>6.1552595314653194E-2</v>
      </c>
      <c r="O546" s="2">
        <f t="shared" si="307"/>
        <v>0.37253100597152045</v>
      </c>
      <c r="P546" s="2">
        <f t="shared" si="308"/>
        <v>0.46669728984841524</v>
      </c>
      <c r="Q546" s="2">
        <f t="shared" si="318"/>
        <v>2.158934313275146E-2</v>
      </c>
      <c r="R546" s="1">
        <v>146</v>
      </c>
      <c r="S546" s="1">
        <v>23</v>
      </c>
      <c r="T546" s="1">
        <v>134</v>
      </c>
      <c r="U546" s="1">
        <v>811</v>
      </c>
      <c r="V546" s="1">
        <v>1016</v>
      </c>
      <c r="W546" s="1">
        <v>22</v>
      </c>
      <c r="X546" s="1">
        <v>2</v>
      </c>
      <c r="Y546" s="1">
        <v>7</v>
      </c>
      <c r="Z546" s="1">
        <v>10</v>
      </c>
      <c r="AC546" s="1">
        <f t="shared" si="317"/>
        <v>0</v>
      </c>
      <c r="AD546" s="1">
        <v>5</v>
      </c>
      <c r="AF546" s="1">
        <v>1</v>
      </c>
      <c r="AK546" s="7">
        <f t="shared" si="309"/>
        <v>6</v>
      </c>
      <c r="AL546" s="7">
        <f t="shared" si="310"/>
        <v>9</v>
      </c>
      <c r="AM546" s="7">
        <f t="shared" si="311"/>
        <v>8</v>
      </c>
      <c r="AN546" s="2">
        <f t="shared" si="312"/>
        <v>1.0105649977032614E-2</v>
      </c>
      <c r="AO546" s="2">
        <f t="shared" si="313"/>
        <v>9.1869545245751034E-4</v>
      </c>
      <c r="AP546" s="2">
        <f t="shared" si="314"/>
        <v>3.2154340836012861E-3</v>
      </c>
      <c r="AR546" t="str">
        <f t="shared" si="315"/>
        <v>Greene</v>
      </c>
      <c r="AS546" t="s">
        <v>191</v>
      </c>
      <c r="AT546" s="184">
        <v>13</v>
      </c>
      <c r="AV546" s="97">
        <v>17</v>
      </c>
      <c r="AW546" s="99">
        <v>61</v>
      </c>
      <c r="AX546" s="105">
        <f t="shared" si="316"/>
        <v>17061</v>
      </c>
      <c r="AZ546" s="7" t="s">
        <v>2951</v>
      </c>
      <c r="BA546" t="s">
        <v>3184</v>
      </c>
      <c r="BU546">
        <v>0</v>
      </c>
    </row>
    <row r="547" spans="1:73" hidden="1" outlineLevel="1">
      <c r="A547" t="s">
        <v>2232</v>
      </c>
      <c r="B547" t="s">
        <v>191</v>
      </c>
      <c r="C547" s="1">
        <f t="shared" si="300"/>
        <v>7746</v>
      </c>
      <c r="D547" s="7">
        <f>IF(R547&gt;0,RANK(R547,(R547:T547,U547:AI547)),0)</f>
        <v>3</v>
      </c>
      <c r="E547" s="7">
        <f>IF(S547&gt;0,RANK(S547,(R547:T547,U547:AI547)),0)</f>
        <v>6</v>
      </c>
      <c r="F547" s="7">
        <f>IF(T547&gt;0,RANK(T547,(R547:T547,U547:AI547)),0)</f>
        <v>4</v>
      </c>
      <c r="G547" s="7">
        <f>IF(U547&gt;0,RANK(U547,(R547:T547,U547:AI547)),0)</f>
        <v>2</v>
      </c>
      <c r="H547" s="7">
        <f t="shared" si="301"/>
        <v>1</v>
      </c>
      <c r="I547" s="49">
        <f t="shared" si="302"/>
        <v>1519</v>
      </c>
      <c r="J547" s="177">
        <f t="shared" si="303"/>
        <v>0.19610121352956364</v>
      </c>
      <c r="K547" s="2"/>
      <c r="L547" s="2">
        <f t="shared" si="304"/>
        <v>0.14833462432223082</v>
      </c>
      <c r="M547" s="2">
        <f t="shared" si="305"/>
        <v>9.5533178414665635E-3</v>
      </c>
      <c r="N547" s="2">
        <f t="shared" si="306"/>
        <v>7.9524916085721667E-2</v>
      </c>
      <c r="O547" s="2">
        <f t="shared" si="307"/>
        <v>0.27317325071004389</v>
      </c>
      <c r="P547" s="2">
        <f t="shared" si="308"/>
        <v>0.46927446423960756</v>
      </c>
      <c r="Q547" s="2">
        <f t="shared" si="318"/>
        <v>2.0139426800929616E-2</v>
      </c>
      <c r="R547" s="1">
        <v>1149</v>
      </c>
      <c r="S547" s="1">
        <v>74</v>
      </c>
      <c r="T547" s="1">
        <v>616</v>
      </c>
      <c r="U547" s="1">
        <v>2116</v>
      </c>
      <c r="V547" s="1">
        <v>3635</v>
      </c>
      <c r="W547" s="1">
        <v>82</v>
      </c>
      <c r="X547" s="1">
        <v>7</v>
      </c>
      <c r="Y547" s="1">
        <v>30</v>
      </c>
      <c r="Z547" s="1">
        <v>16</v>
      </c>
      <c r="AC547" s="1">
        <f t="shared" si="317"/>
        <v>0</v>
      </c>
      <c r="AD547" s="1">
        <v>15</v>
      </c>
      <c r="AF547" s="1">
        <v>6</v>
      </c>
      <c r="AK547" s="7">
        <f t="shared" si="309"/>
        <v>5</v>
      </c>
      <c r="AL547" s="7">
        <f t="shared" si="310"/>
        <v>9</v>
      </c>
      <c r="AM547" s="7">
        <f t="shared" si="311"/>
        <v>7</v>
      </c>
      <c r="AN547" s="2">
        <f t="shared" si="312"/>
        <v>1.0586108959462949E-2</v>
      </c>
      <c r="AO547" s="2">
        <f t="shared" si="313"/>
        <v>9.0369222824683711E-4</v>
      </c>
      <c r="AP547" s="2">
        <f t="shared" si="314"/>
        <v>3.8729666924864447E-3</v>
      </c>
      <c r="AR547" t="str">
        <f t="shared" si="315"/>
        <v>Grundy</v>
      </c>
      <c r="AS547" t="s">
        <v>191</v>
      </c>
      <c r="AT547" s="184">
        <v>16</v>
      </c>
      <c r="AV547" s="97">
        <v>17</v>
      </c>
      <c r="AW547" s="99">
        <v>63</v>
      </c>
      <c r="AX547" s="105">
        <f t="shared" si="316"/>
        <v>17063</v>
      </c>
      <c r="AZ547" s="7" t="s">
        <v>2951</v>
      </c>
      <c r="BA547" t="s">
        <v>3184</v>
      </c>
      <c r="BU547">
        <v>0</v>
      </c>
    </row>
    <row r="548" spans="1:73" hidden="1" outlineLevel="1">
      <c r="A548" t="s">
        <v>1080</v>
      </c>
      <c r="B548" t="s">
        <v>191</v>
      </c>
      <c r="C548" s="1">
        <f t="shared" si="300"/>
        <v>1653</v>
      </c>
      <c r="D548" s="7">
        <f>IF(R548&gt;0,RANK(R548,(R548:T548,U548:AI548)),0)</f>
        <v>3</v>
      </c>
      <c r="E548" s="7">
        <f>IF(S548&gt;0,RANK(S548,(R548:T548,U548:AI548)),0)</f>
        <v>6</v>
      </c>
      <c r="F548" s="7">
        <f>IF(T548&gt;0,RANK(T548,(R548:T548,U548:AI548)),0)</f>
        <v>4</v>
      </c>
      <c r="G548" s="7">
        <f>IF(U548&gt;0,RANK(U548,(R548:T548,U548:AI548)),0)</f>
        <v>2</v>
      </c>
      <c r="H548" s="7">
        <f t="shared" ref="H548:H579" si="319">IF(V548&gt;0,RANK(V548,(R548:AB548)),0)</f>
        <v>1</v>
      </c>
      <c r="I548" s="49">
        <f t="shared" si="302"/>
        <v>163</v>
      </c>
      <c r="J548" s="177">
        <f t="shared" si="303"/>
        <v>9.8608590441621291E-2</v>
      </c>
      <c r="K548" s="2"/>
      <c r="L548" s="2">
        <f t="shared" si="304"/>
        <v>8.1669691470054442E-2</v>
      </c>
      <c r="M548" s="2">
        <f t="shared" ref="M548:M579" si="320">IF($C548=0,"-",S548/$C548)</f>
        <v>6.6545674531155478E-3</v>
      </c>
      <c r="N548" s="2">
        <f t="shared" ref="N548:N579" si="321">IF($C548=0,"-",T548/$C548)</f>
        <v>5.9891107078039928E-2</v>
      </c>
      <c r="O548" s="2">
        <f t="shared" si="307"/>
        <v>0.36539624924379915</v>
      </c>
      <c r="P548" s="2">
        <f t="shared" ref="P548:P579" si="322">IF($C548=0,"-",V548/$C548)</f>
        <v>0.46400483968542044</v>
      </c>
      <c r="Q548" s="2">
        <f t="shared" si="318"/>
        <v>2.2383545069570521E-2</v>
      </c>
      <c r="R548" s="1">
        <v>135</v>
      </c>
      <c r="S548" s="1">
        <v>11</v>
      </c>
      <c r="T548" s="1">
        <v>99</v>
      </c>
      <c r="U548" s="1">
        <v>604</v>
      </c>
      <c r="V548" s="1">
        <v>767</v>
      </c>
      <c r="W548" s="1">
        <v>15</v>
      </c>
      <c r="X548" s="1">
        <v>1</v>
      </c>
      <c r="Y548" s="1">
        <v>3</v>
      </c>
      <c r="Z548" s="1">
        <v>6</v>
      </c>
      <c r="AC548" s="1">
        <f t="shared" si="317"/>
        <v>0</v>
      </c>
      <c r="AD548" s="1">
        <v>11</v>
      </c>
      <c r="AF548" s="1">
        <v>1</v>
      </c>
      <c r="AK548" s="7">
        <f t="shared" ref="AK548:AK579" si="323">IF(W548&gt;0,RANK(W548,(R548:AB548)),0)</f>
        <v>5</v>
      </c>
      <c r="AL548" s="7">
        <f t="shared" ref="AL548:AL579" si="324">IF(X548&gt;0,RANK(X548,(R548:AB548)),0)</f>
        <v>9</v>
      </c>
      <c r="AM548" s="7">
        <f t="shared" ref="AM548:AM579" si="325">IF(Y548&gt;0,RANK(Y548,(R548:AB548)),0)</f>
        <v>8</v>
      </c>
      <c r="AN548" s="2">
        <f t="shared" ref="AN548:AN579" si="326">IF($C548=0,"-",W548/$C548)</f>
        <v>9.0744101633393835E-3</v>
      </c>
      <c r="AO548" s="2">
        <f t="shared" ref="AO548:AO579" si="327">IF($C548=0,"-",X548/$C548)</f>
        <v>6.0496067755595891E-4</v>
      </c>
      <c r="AP548" s="2">
        <f t="shared" ref="AP548:AP579" si="328">IF($C548=0,"-",Y548/$C548)</f>
        <v>1.8148820326678765E-3</v>
      </c>
      <c r="AR548" t="str">
        <f t="shared" ref="AR548:AR579" si="329">A548</f>
        <v>Hamilton</v>
      </c>
      <c r="AS548" t="s">
        <v>191</v>
      </c>
      <c r="AT548" s="184">
        <v>15</v>
      </c>
      <c r="AV548" s="97">
        <v>17</v>
      </c>
      <c r="AW548" s="99">
        <v>65</v>
      </c>
      <c r="AX548" s="105">
        <f t="shared" ref="AX548:AX579" si="330">AV548*1000+AW548</f>
        <v>17065</v>
      </c>
      <c r="AZ548" s="7" t="s">
        <v>2951</v>
      </c>
      <c r="BA548" t="s">
        <v>3184</v>
      </c>
      <c r="BU548">
        <v>0</v>
      </c>
    </row>
    <row r="549" spans="1:73" hidden="1" outlineLevel="1">
      <c r="A549" t="s">
        <v>688</v>
      </c>
      <c r="B549" t="s">
        <v>191</v>
      </c>
      <c r="C549" s="1">
        <f t="shared" si="300"/>
        <v>3620</v>
      </c>
      <c r="D549" s="7">
        <f>IF(R549&gt;0,RANK(R549,(R549:T549,U549:AI549)),0)</f>
        <v>3</v>
      </c>
      <c r="E549" s="7">
        <f>IF(S549&gt;0,RANK(S549,(R549:T549,U549:AI549)),0)</f>
        <v>6</v>
      </c>
      <c r="F549" s="7">
        <f>IF(T549&gt;0,RANK(T549,(R549:T549,U549:AI549)),0)</f>
        <v>4</v>
      </c>
      <c r="G549" s="7">
        <f>IF(U549&gt;0,RANK(U549,(R549:T549,U549:AI549)),0)</f>
        <v>2</v>
      </c>
      <c r="H549" s="7">
        <f t="shared" si="319"/>
        <v>1</v>
      </c>
      <c r="I549" s="49">
        <f t="shared" si="302"/>
        <v>273</v>
      </c>
      <c r="J549" s="177">
        <f t="shared" si="303"/>
        <v>7.5414364640883982E-2</v>
      </c>
      <c r="K549" s="2"/>
      <c r="L549" s="2">
        <f t="shared" si="304"/>
        <v>0.13674033149171272</v>
      </c>
      <c r="M549" s="2">
        <f t="shared" si="320"/>
        <v>6.6298342541436465E-3</v>
      </c>
      <c r="N549" s="2">
        <f t="shared" si="321"/>
        <v>5.4696132596685085E-2</v>
      </c>
      <c r="O549" s="2">
        <f t="shared" si="307"/>
        <v>0.35138121546961326</v>
      </c>
      <c r="P549" s="2">
        <f t="shared" si="322"/>
        <v>0.42679558011049723</v>
      </c>
      <c r="Q549" s="2">
        <f t="shared" si="318"/>
        <v>2.3756906077348094E-2</v>
      </c>
      <c r="R549" s="1">
        <v>495</v>
      </c>
      <c r="S549" s="1">
        <v>24</v>
      </c>
      <c r="T549" s="1">
        <v>198</v>
      </c>
      <c r="U549" s="1">
        <v>1272</v>
      </c>
      <c r="V549" s="1">
        <v>1545</v>
      </c>
      <c r="W549" s="1">
        <v>43</v>
      </c>
      <c r="X549" s="1">
        <v>7</v>
      </c>
      <c r="Y549" s="1">
        <v>7</v>
      </c>
      <c r="Z549" s="1">
        <v>13</v>
      </c>
      <c r="AC549" s="1">
        <f t="shared" si="317"/>
        <v>0</v>
      </c>
      <c r="AD549" s="1">
        <v>15</v>
      </c>
      <c r="AF549" s="1">
        <v>1</v>
      </c>
      <c r="AK549" s="7">
        <f t="shared" si="323"/>
        <v>5</v>
      </c>
      <c r="AL549" s="7">
        <f t="shared" si="324"/>
        <v>8</v>
      </c>
      <c r="AM549" s="7">
        <f t="shared" si="325"/>
        <v>8</v>
      </c>
      <c r="AN549" s="2">
        <f t="shared" si="326"/>
        <v>1.1878453038674033E-2</v>
      </c>
      <c r="AO549" s="2">
        <f t="shared" si="327"/>
        <v>1.9337016574585636E-3</v>
      </c>
      <c r="AP549" s="2">
        <f t="shared" si="328"/>
        <v>1.9337016574585636E-3</v>
      </c>
      <c r="AR549" t="str">
        <f t="shared" si="329"/>
        <v>Hancock</v>
      </c>
      <c r="AS549" t="s">
        <v>191</v>
      </c>
      <c r="AT549" s="184">
        <v>18</v>
      </c>
      <c r="AV549" s="97">
        <v>17</v>
      </c>
      <c r="AW549" s="99">
        <v>67</v>
      </c>
      <c r="AX549" s="105">
        <f t="shared" si="330"/>
        <v>17067</v>
      </c>
      <c r="AZ549" s="7" t="s">
        <v>2951</v>
      </c>
      <c r="BA549" t="s">
        <v>3184</v>
      </c>
      <c r="BU549">
        <v>0</v>
      </c>
    </row>
    <row r="550" spans="1:73" hidden="1" outlineLevel="1">
      <c r="A550" t="s">
        <v>103</v>
      </c>
      <c r="B550" t="s">
        <v>191</v>
      </c>
      <c r="C550" s="1">
        <f t="shared" si="300"/>
        <v>940</v>
      </c>
      <c r="D550" s="7">
        <f>IF(R550&gt;0,RANK(R550,(R550:T550,U550:AI550)),0)</f>
        <v>3</v>
      </c>
      <c r="E550" s="7">
        <f>IF(S550&gt;0,RANK(S550,(R550:T550,U550:AI550)),0)</f>
        <v>6</v>
      </c>
      <c r="F550" s="7">
        <f>IF(T550&gt;0,RANK(T550,(R550:T550,U550:AI550)),0)</f>
        <v>4</v>
      </c>
      <c r="G550" s="7">
        <f>IF(U550&gt;0,RANK(U550,(R550:T550,U550:AI550)),0)</f>
        <v>2</v>
      </c>
      <c r="H550" s="7">
        <f t="shared" si="319"/>
        <v>1</v>
      </c>
      <c r="I550" s="49">
        <f t="shared" si="302"/>
        <v>177</v>
      </c>
      <c r="J550" s="177">
        <f t="shared" si="303"/>
        <v>0.18829787234042553</v>
      </c>
      <c r="K550" s="2"/>
      <c r="L550" s="2">
        <f t="shared" si="304"/>
        <v>5.7446808510638298E-2</v>
      </c>
      <c r="M550" s="2">
        <f t="shared" si="320"/>
        <v>8.5106382978723406E-3</v>
      </c>
      <c r="N550" s="2">
        <f t="shared" si="321"/>
        <v>4.6808510638297871E-2</v>
      </c>
      <c r="O550" s="2">
        <f t="shared" si="307"/>
        <v>0.33936170212765959</v>
      </c>
      <c r="P550" s="2">
        <f t="shared" si="322"/>
        <v>0.52765957446808509</v>
      </c>
      <c r="Q550" s="2">
        <f t="shared" si="318"/>
        <v>2.021276595744681E-2</v>
      </c>
      <c r="R550" s="1">
        <v>54</v>
      </c>
      <c r="S550" s="1">
        <v>8</v>
      </c>
      <c r="T550" s="1">
        <v>44</v>
      </c>
      <c r="U550" s="1">
        <v>319</v>
      </c>
      <c r="V550" s="1">
        <v>496</v>
      </c>
      <c r="W550" s="1">
        <v>4</v>
      </c>
      <c r="X550" s="1">
        <v>0</v>
      </c>
      <c r="Y550" s="1">
        <v>2</v>
      </c>
      <c r="Z550" s="1">
        <v>4</v>
      </c>
      <c r="AC550" s="1">
        <f t="shared" si="317"/>
        <v>0</v>
      </c>
      <c r="AD550" s="1">
        <v>9</v>
      </c>
      <c r="AF550" s="1">
        <v>0</v>
      </c>
      <c r="AK550" s="7">
        <f t="shared" si="323"/>
        <v>6</v>
      </c>
      <c r="AL550" s="7">
        <f t="shared" si="324"/>
        <v>0</v>
      </c>
      <c r="AM550" s="7">
        <f t="shared" si="325"/>
        <v>8</v>
      </c>
      <c r="AN550" s="2">
        <f t="shared" si="326"/>
        <v>4.2553191489361703E-3</v>
      </c>
      <c r="AO550" s="2">
        <f t="shared" si="327"/>
        <v>0</v>
      </c>
      <c r="AP550" s="2">
        <f t="shared" si="328"/>
        <v>2.1276595744680851E-3</v>
      </c>
      <c r="AR550" t="str">
        <f t="shared" si="329"/>
        <v>Hardin</v>
      </c>
      <c r="AS550" t="s">
        <v>191</v>
      </c>
      <c r="AT550" s="184">
        <v>15</v>
      </c>
      <c r="AV550" s="97">
        <v>17</v>
      </c>
      <c r="AW550" s="99">
        <v>69</v>
      </c>
      <c r="AX550" s="105">
        <f t="shared" si="330"/>
        <v>17069</v>
      </c>
      <c r="AZ550" s="7" t="s">
        <v>2951</v>
      </c>
      <c r="BA550" t="s">
        <v>3184</v>
      </c>
      <c r="BU550">
        <v>0</v>
      </c>
    </row>
    <row r="551" spans="1:73" hidden="1" outlineLevel="1">
      <c r="A551" t="s">
        <v>1419</v>
      </c>
      <c r="B551" t="s">
        <v>191</v>
      </c>
      <c r="C551" s="1">
        <f t="shared" si="300"/>
        <v>1217</v>
      </c>
      <c r="D551" s="7">
        <f>IF(R551&gt;0,RANK(R551,(R551:T551,U551:AI551)),0)</f>
        <v>3</v>
      </c>
      <c r="E551" s="7">
        <f>IF(S551&gt;0,RANK(S551,(R551:T551,U551:AI551)),0)</f>
        <v>6</v>
      </c>
      <c r="F551" s="7">
        <f>IF(T551&gt;0,RANK(T551,(R551:T551,U551:AI551)),0)</f>
        <v>4</v>
      </c>
      <c r="G551" s="7">
        <f>IF(U551&gt;0,RANK(U551,(R551:T551,U551:AI551)),0)</f>
        <v>2</v>
      </c>
      <c r="H551" s="7">
        <f t="shared" si="319"/>
        <v>1</v>
      </c>
      <c r="I551" s="49">
        <f t="shared" si="302"/>
        <v>113</v>
      </c>
      <c r="J551" s="177">
        <f t="shared" si="303"/>
        <v>9.2851273623664743E-2</v>
      </c>
      <c r="K551" s="2"/>
      <c r="L551" s="2">
        <f t="shared" si="304"/>
        <v>0.1495480690221857</v>
      </c>
      <c r="M551" s="2">
        <f t="shared" si="320"/>
        <v>6.5735414954806899E-3</v>
      </c>
      <c r="N551" s="2">
        <f t="shared" si="321"/>
        <v>6.2448644207066556E-2</v>
      </c>
      <c r="O551" s="2">
        <f t="shared" si="307"/>
        <v>0.33114215283483978</v>
      </c>
      <c r="P551" s="2">
        <f t="shared" si="322"/>
        <v>0.42399342645850452</v>
      </c>
      <c r="Q551" s="2">
        <f t="shared" si="318"/>
        <v>2.629416598192269E-2</v>
      </c>
      <c r="R551" s="1">
        <v>182</v>
      </c>
      <c r="S551" s="1">
        <v>8</v>
      </c>
      <c r="T551" s="1">
        <v>76</v>
      </c>
      <c r="U551" s="1">
        <v>403</v>
      </c>
      <c r="V551" s="1">
        <v>516</v>
      </c>
      <c r="W551" s="1">
        <v>13</v>
      </c>
      <c r="X551" s="1">
        <v>3</v>
      </c>
      <c r="Y551" s="1">
        <v>2</v>
      </c>
      <c r="Z551" s="1">
        <v>3</v>
      </c>
      <c r="AC551" s="1">
        <f t="shared" si="317"/>
        <v>0</v>
      </c>
      <c r="AD551" s="1">
        <v>7</v>
      </c>
      <c r="AF551" s="1">
        <v>4</v>
      </c>
      <c r="AK551" s="7">
        <f t="shared" si="323"/>
        <v>5</v>
      </c>
      <c r="AL551" s="7">
        <f t="shared" si="324"/>
        <v>7</v>
      </c>
      <c r="AM551" s="7">
        <f t="shared" si="325"/>
        <v>9</v>
      </c>
      <c r="AN551" s="2">
        <f t="shared" si="326"/>
        <v>1.0682004930156122E-2</v>
      </c>
      <c r="AO551" s="2">
        <f t="shared" si="327"/>
        <v>2.4650780608052587E-3</v>
      </c>
      <c r="AP551" s="2">
        <f t="shared" si="328"/>
        <v>1.6433853738701725E-3</v>
      </c>
      <c r="AR551" t="str">
        <f t="shared" si="329"/>
        <v>Henderson</v>
      </c>
      <c r="AS551" t="s">
        <v>191</v>
      </c>
      <c r="AT551" s="184">
        <v>17</v>
      </c>
      <c r="AV551" s="97">
        <v>17</v>
      </c>
      <c r="AW551" s="99">
        <v>71</v>
      </c>
      <c r="AX551" s="105">
        <f t="shared" si="330"/>
        <v>17071</v>
      </c>
      <c r="AZ551" s="7" t="s">
        <v>2951</v>
      </c>
      <c r="BA551" t="s">
        <v>3184</v>
      </c>
      <c r="BU551">
        <v>0</v>
      </c>
    </row>
    <row r="552" spans="1:73" hidden="1" outlineLevel="1">
      <c r="A552" t="s">
        <v>2092</v>
      </c>
      <c r="B552" t="s">
        <v>191</v>
      </c>
      <c r="C552" s="1">
        <f t="shared" si="300"/>
        <v>8572</v>
      </c>
      <c r="D552" s="7">
        <f>IF(R552&gt;0,RANK(R552,(R552:T552,U552:AI552)),0)</f>
        <v>3</v>
      </c>
      <c r="E552" s="7">
        <f>IF(S552&gt;0,RANK(S552,(R552:T552,U552:AI552)),0)</f>
        <v>6</v>
      </c>
      <c r="F552" s="7">
        <f>IF(T552&gt;0,RANK(T552,(R552:T552,U552:AI552)),0)</f>
        <v>4</v>
      </c>
      <c r="G552" s="7">
        <f>IF(U552&gt;0,RANK(U552,(R552:T552,U552:AI552)),0)</f>
        <v>2</v>
      </c>
      <c r="H552" s="7">
        <f t="shared" si="319"/>
        <v>1</v>
      </c>
      <c r="I552" s="49">
        <f t="shared" si="302"/>
        <v>236</v>
      </c>
      <c r="J552" s="177">
        <f t="shared" si="303"/>
        <v>2.7531497900139992E-2</v>
      </c>
      <c r="K552" s="2"/>
      <c r="L552" s="2">
        <f t="shared" si="304"/>
        <v>0.2035697620158656</v>
      </c>
      <c r="M552" s="2">
        <f t="shared" si="320"/>
        <v>9.4493700419971995E-3</v>
      </c>
      <c r="N552" s="2">
        <f t="shared" si="321"/>
        <v>8.7960802613159125E-2</v>
      </c>
      <c r="O552" s="2">
        <f t="shared" si="307"/>
        <v>0.32536164255716288</v>
      </c>
      <c r="P552" s="2">
        <f t="shared" si="322"/>
        <v>0.35289314045730286</v>
      </c>
      <c r="Q552" s="2">
        <f t="shared" si="318"/>
        <v>2.0765282314512357E-2</v>
      </c>
      <c r="R552" s="1">
        <v>1745</v>
      </c>
      <c r="S552" s="1">
        <v>81</v>
      </c>
      <c r="T552" s="1">
        <v>754</v>
      </c>
      <c r="U552" s="1">
        <v>2789</v>
      </c>
      <c r="V552" s="1">
        <v>3025</v>
      </c>
      <c r="W552" s="1">
        <v>91</v>
      </c>
      <c r="X552" s="1">
        <v>13</v>
      </c>
      <c r="Y552" s="1">
        <v>18</v>
      </c>
      <c r="Z552" s="1">
        <v>31</v>
      </c>
      <c r="AC552" s="1">
        <f t="shared" si="317"/>
        <v>0</v>
      </c>
      <c r="AD552" s="1">
        <v>17</v>
      </c>
      <c r="AF552" s="1">
        <v>8</v>
      </c>
      <c r="AK552" s="7">
        <f t="shared" si="323"/>
        <v>5</v>
      </c>
      <c r="AL552" s="7">
        <f t="shared" si="324"/>
        <v>9</v>
      </c>
      <c r="AM552" s="7">
        <f t="shared" si="325"/>
        <v>8</v>
      </c>
      <c r="AN552" s="2">
        <f t="shared" si="326"/>
        <v>1.0615958936070929E-2</v>
      </c>
      <c r="AO552" s="2">
        <f t="shared" si="327"/>
        <v>1.5165655622958469E-3</v>
      </c>
      <c r="AP552" s="2">
        <f t="shared" si="328"/>
        <v>2.0998600093327111E-3</v>
      </c>
      <c r="AR552" t="str">
        <f t="shared" si="329"/>
        <v>Henry</v>
      </c>
      <c r="AS552" t="s">
        <v>191</v>
      </c>
      <c r="AT552" s="184">
        <v>17</v>
      </c>
      <c r="AV552" s="97">
        <v>17</v>
      </c>
      <c r="AW552" s="99">
        <v>73</v>
      </c>
      <c r="AX552" s="105">
        <f t="shared" si="330"/>
        <v>17073</v>
      </c>
      <c r="AZ552" s="7" t="s">
        <v>2951</v>
      </c>
      <c r="BA552" t="s">
        <v>3184</v>
      </c>
      <c r="BU552">
        <v>0</v>
      </c>
    </row>
    <row r="553" spans="1:73" hidden="1" outlineLevel="1">
      <c r="A553" t="s">
        <v>1427</v>
      </c>
      <c r="B553" t="s">
        <v>191</v>
      </c>
      <c r="C553" s="1">
        <f t="shared" si="300"/>
        <v>6668</v>
      </c>
      <c r="D553" s="7">
        <f>IF(R553&gt;0,RANK(R553,(R553:T553,U553:AI553)),0)</f>
        <v>3</v>
      </c>
      <c r="E553" s="7">
        <f>IF(S553&gt;0,RANK(S553,(R553:T553,U553:AI553)),0)</f>
        <v>6</v>
      </c>
      <c r="F553" s="7">
        <f>IF(T553&gt;0,RANK(T553,(R553:T553,U553:AI553)),0)</f>
        <v>4</v>
      </c>
      <c r="G553" s="7">
        <f>IF(U553&gt;0,RANK(U553,(R553:T553,U553:AI553)),0)</f>
        <v>2</v>
      </c>
      <c r="H553" s="7">
        <f t="shared" si="319"/>
        <v>1</v>
      </c>
      <c r="I553" s="49">
        <f t="shared" si="302"/>
        <v>616</v>
      </c>
      <c r="J553" s="177">
        <f t="shared" si="303"/>
        <v>9.2381523695260953E-2</v>
      </c>
      <c r="K553" s="2"/>
      <c r="L553" s="2">
        <f t="shared" si="304"/>
        <v>0.124625074985003</v>
      </c>
      <c r="M553" s="2">
        <f t="shared" si="320"/>
        <v>1.4397120575884824E-2</v>
      </c>
      <c r="N553" s="2">
        <f t="shared" si="321"/>
        <v>7.5584883023395319E-2</v>
      </c>
      <c r="O553" s="2">
        <f t="shared" si="307"/>
        <v>0.33323335332933413</v>
      </c>
      <c r="P553" s="2">
        <f t="shared" si="322"/>
        <v>0.42561487702459511</v>
      </c>
      <c r="Q553" s="2">
        <f t="shared" si="318"/>
        <v>2.6544691061787695E-2</v>
      </c>
      <c r="R553" s="1">
        <v>831</v>
      </c>
      <c r="S553" s="1">
        <v>96</v>
      </c>
      <c r="T553" s="1">
        <v>504</v>
      </c>
      <c r="U553" s="1">
        <v>2222</v>
      </c>
      <c r="V553" s="1">
        <v>2838</v>
      </c>
      <c r="W553" s="1">
        <v>101</v>
      </c>
      <c r="X553" s="1">
        <v>12</v>
      </c>
      <c r="Y553" s="1">
        <v>18</v>
      </c>
      <c r="Z553" s="1">
        <v>13</v>
      </c>
      <c r="AC553" s="1">
        <f t="shared" si="317"/>
        <v>0</v>
      </c>
      <c r="AD553" s="1">
        <v>28</v>
      </c>
      <c r="AF553" s="1">
        <v>5</v>
      </c>
      <c r="AK553" s="7">
        <f t="shared" si="323"/>
        <v>5</v>
      </c>
      <c r="AL553" s="7">
        <f t="shared" si="324"/>
        <v>9</v>
      </c>
      <c r="AM553" s="7">
        <f t="shared" si="325"/>
        <v>7</v>
      </c>
      <c r="AN553" s="2">
        <f t="shared" si="326"/>
        <v>1.5146970605878824E-2</v>
      </c>
      <c r="AO553" s="2">
        <f t="shared" si="327"/>
        <v>1.7996400719856029E-3</v>
      </c>
      <c r="AP553" s="2">
        <f t="shared" si="328"/>
        <v>2.6994601079784043E-3</v>
      </c>
      <c r="AR553" t="str">
        <f t="shared" si="329"/>
        <v>Iroquois</v>
      </c>
      <c r="AS553" t="s">
        <v>191</v>
      </c>
      <c r="AT553" s="184">
        <v>16</v>
      </c>
      <c r="AV553" s="97">
        <v>17</v>
      </c>
      <c r="AW553" s="99">
        <v>75</v>
      </c>
      <c r="AX553" s="105">
        <f t="shared" si="330"/>
        <v>17075</v>
      </c>
      <c r="AZ553" s="7" t="s">
        <v>2951</v>
      </c>
      <c r="BA553" t="s">
        <v>3184</v>
      </c>
      <c r="BU553">
        <v>0</v>
      </c>
    </row>
    <row r="554" spans="1:73" hidden="1" outlineLevel="1">
      <c r="A554" t="s">
        <v>3011</v>
      </c>
      <c r="B554" t="s">
        <v>191</v>
      </c>
      <c r="C554" s="1">
        <f t="shared" si="300"/>
        <v>5847</v>
      </c>
      <c r="D554" s="7">
        <f>IF(R554&gt;0,RANK(R554,(R554:T554,U554:AI554)),0)</f>
        <v>3</v>
      </c>
      <c r="E554" s="7">
        <f>IF(S554&gt;0,RANK(S554,(R554:T554,U554:AI554)),0)</f>
        <v>6</v>
      </c>
      <c r="F554" s="7">
        <f>IF(T554&gt;0,RANK(T554,(R554:T554,U554:AI554)),0)</f>
        <v>4</v>
      </c>
      <c r="G554" s="7">
        <f>IF(U554&gt;0,RANK(U554,(R554:T554,U554:AI554)),0)</f>
        <v>2</v>
      </c>
      <c r="H554" s="7">
        <f t="shared" si="319"/>
        <v>1</v>
      </c>
      <c r="I554" s="49">
        <f t="shared" si="302"/>
        <v>158</v>
      </c>
      <c r="J554" s="177">
        <f t="shared" si="303"/>
        <v>2.7022404651958268E-2</v>
      </c>
      <c r="K554" s="2"/>
      <c r="L554" s="2">
        <f t="shared" si="304"/>
        <v>0.13648024628014366</v>
      </c>
      <c r="M554" s="2">
        <f t="shared" si="320"/>
        <v>8.2093381221139041E-3</v>
      </c>
      <c r="N554" s="2">
        <f t="shared" si="321"/>
        <v>9.8512057465366856E-2</v>
      </c>
      <c r="O554" s="2">
        <f t="shared" si="307"/>
        <v>0.35402770651616211</v>
      </c>
      <c r="P554" s="2">
        <f t="shared" si="322"/>
        <v>0.38105011116812043</v>
      </c>
      <c r="Q554" s="2">
        <f t="shared" si="318"/>
        <v>2.1720540448093073E-2</v>
      </c>
      <c r="R554" s="1">
        <v>798</v>
      </c>
      <c r="S554" s="1">
        <v>48</v>
      </c>
      <c r="T554" s="1">
        <v>576</v>
      </c>
      <c r="U554" s="1">
        <v>2070</v>
      </c>
      <c r="V554" s="1">
        <v>2228</v>
      </c>
      <c r="W554" s="1">
        <v>63</v>
      </c>
      <c r="X554" s="1">
        <v>5</v>
      </c>
      <c r="Y554" s="1">
        <v>13</v>
      </c>
      <c r="Z554" s="1">
        <v>25</v>
      </c>
      <c r="AC554" s="1">
        <f t="shared" si="317"/>
        <v>0</v>
      </c>
      <c r="AD554" s="1">
        <v>18</v>
      </c>
      <c r="AF554" s="1">
        <v>3</v>
      </c>
      <c r="AK554" s="7">
        <f t="shared" si="323"/>
        <v>5</v>
      </c>
      <c r="AL554" s="7">
        <f t="shared" si="324"/>
        <v>9</v>
      </c>
      <c r="AM554" s="7">
        <f t="shared" si="325"/>
        <v>8</v>
      </c>
      <c r="AN554" s="2">
        <f t="shared" si="326"/>
        <v>1.07747562852745E-2</v>
      </c>
      <c r="AO554" s="2">
        <f t="shared" si="327"/>
        <v>8.5513938772019838E-4</v>
      </c>
      <c r="AP554" s="2">
        <f t="shared" si="328"/>
        <v>2.2233624080725159E-3</v>
      </c>
      <c r="AR554" t="str">
        <f t="shared" si="329"/>
        <v>Jackson</v>
      </c>
      <c r="AS554" t="s">
        <v>191</v>
      </c>
      <c r="AT554" s="184">
        <v>12</v>
      </c>
      <c r="AV554" s="97">
        <v>17</v>
      </c>
      <c r="AW554" s="99">
        <v>77</v>
      </c>
      <c r="AX554" s="105">
        <f t="shared" si="330"/>
        <v>17077</v>
      </c>
      <c r="AZ554" s="7" t="s">
        <v>2951</v>
      </c>
      <c r="BA554" t="s">
        <v>3184</v>
      </c>
      <c r="BU554">
        <v>0</v>
      </c>
    </row>
    <row r="555" spans="1:73" hidden="1" outlineLevel="1">
      <c r="A555" t="s">
        <v>1340</v>
      </c>
      <c r="B555" t="s">
        <v>191</v>
      </c>
      <c r="C555" s="1">
        <f t="shared" si="300"/>
        <v>2193</v>
      </c>
      <c r="D555" s="7">
        <f>IF(R555&gt;0,RANK(R555,(R555:T555,U555:AI555)),0)</f>
        <v>3</v>
      </c>
      <c r="E555" s="7">
        <f>IF(S555&gt;0,RANK(S555,(R555:T555,U555:AI555)),0)</f>
        <v>6</v>
      </c>
      <c r="F555" s="7">
        <f>IF(T555&gt;0,RANK(T555,(R555:T555,U555:AI555)),0)</f>
        <v>4</v>
      </c>
      <c r="G555" s="7">
        <f>IF(U555&gt;0,RANK(U555,(R555:T555,U555:AI555)),0)</f>
        <v>1</v>
      </c>
      <c r="H555" s="7">
        <f t="shared" si="319"/>
        <v>2</v>
      </c>
      <c r="I555" s="49">
        <f t="shared" si="302"/>
        <v>105</v>
      </c>
      <c r="J555" s="177">
        <f t="shared" si="303"/>
        <v>4.7879616963064295E-2</v>
      </c>
      <c r="K555" s="2"/>
      <c r="L555" s="2">
        <f t="shared" si="304"/>
        <v>0.11627906976744186</v>
      </c>
      <c r="M555" s="2">
        <f t="shared" si="320"/>
        <v>9.575923392612859E-3</v>
      </c>
      <c r="N555" s="2">
        <f t="shared" si="321"/>
        <v>4.7879616963064295E-2</v>
      </c>
      <c r="O555" s="2">
        <f t="shared" si="307"/>
        <v>0.42407660738714092</v>
      </c>
      <c r="P555" s="2">
        <f t="shared" si="322"/>
        <v>0.37619699042407662</v>
      </c>
      <c r="Q555" s="2">
        <f t="shared" si="318"/>
        <v>2.5991792065663488E-2</v>
      </c>
      <c r="R555" s="1">
        <v>255</v>
      </c>
      <c r="S555" s="1">
        <v>21</v>
      </c>
      <c r="T555" s="1">
        <v>105</v>
      </c>
      <c r="U555" s="1">
        <v>930</v>
      </c>
      <c r="V555" s="1">
        <v>825</v>
      </c>
      <c r="W555" s="1">
        <v>31</v>
      </c>
      <c r="X555" s="1">
        <v>2</v>
      </c>
      <c r="Y555" s="1">
        <v>9</v>
      </c>
      <c r="Z555" s="1">
        <v>4</v>
      </c>
      <c r="AC555" s="1">
        <f t="shared" si="317"/>
        <v>0</v>
      </c>
      <c r="AD555" s="1">
        <v>9</v>
      </c>
      <c r="AF555" s="1">
        <v>2</v>
      </c>
      <c r="AK555" s="7">
        <f t="shared" si="323"/>
        <v>5</v>
      </c>
      <c r="AL555" s="7">
        <f t="shared" si="324"/>
        <v>9</v>
      </c>
      <c r="AM555" s="7">
        <f t="shared" si="325"/>
        <v>7</v>
      </c>
      <c r="AN555" s="2">
        <f t="shared" si="326"/>
        <v>1.4135886912904697E-2</v>
      </c>
      <c r="AO555" s="2">
        <f t="shared" si="327"/>
        <v>9.1199270405836752E-4</v>
      </c>
      <c r="AP555" s="2">
        <f t="shared" si="328"/>
        <v>4.1039671682626538E-3</v>
      </c>
      <c r="AR555" t="str">
        <f t="shared" si="329"/>
        <v>Jasper</v>
      </c>
      <c r="AS555" t="s">
        <v>191</v>
      </c>
      <c r="AT555" s="184">
        <v>15</v>
      </c>
      <c r="AV555" s="97">
        <v>17</v>
      </c>
      <c r="AW555" s="99">
        <v>79</v>
      </c>
      <c r="AX555" s="105">
        <f t="shared" si="330"/>
        <v>17079</v>
      </c>
      <c r="AZ555" s="7" t="s">
        <v>2951</v>
      </c>
      <c r="BA555" t="s">
        <v>3184</v>
      </c>
      <c r="BU555">
        <v>0</v>
      </c>
    </row>
    <row r="556" spans="1:73" hidden="1" outlineLevel="1">
      <c r="A556" t="s">
        <v>2461</v>
      </c>
      <c r="B556" t="s">
        <v>191</v>
      </c>
      <c r="C556" s="1">
        <f t="shared" si="300"/>
        <v>7156</v>
      </c>
      <c r="D556" s="7">
        <f>IF(R556&gt;0,RANK(R556,(R556:T556,U556:AI556)),0)</f>
        <v>3</v>
      </c>
      <c r="E556" s="7">
        <f>IF(S556&gt;0,RANK(S556,(R556:T556,U556:AI556)),0)</f>
        <v>6</v>
      </c>
      <c r="F556" s="7">
        <f>IF(T556&gt;0,RANK(T556,(R556:T556,U556:AI556)),0)</f>
        <v>4</v>
      </c>
      <c r="G556" s="7">
        <f>IF(U556&gt;0,RANK(U556,(R556:T556,U556:AI556)),0)</f>
        <v>2</v>
      </c>
      <c r="H556" s="7">
        <f t="shared" si="319"/>
        <v>1</v>
      </c>
      <c r="I556" s="49">
        <f t="shared" si="302"/>
        <v>712</v>
      </c>
      <c r="J556" s="177">
        <f t="shared" si="303"/>
        <v>9.949692565679151E-2</v>
      </c>
      <c r="K556" s="2"/>
      <c r="L556" s="2">
        <f t="shared" si="304"/>
        <v>9.0553381777529349E-2</v>
      </c>
      <c r="M556" s="2">
        <f t="shared" si="320"/>
        <v>7.8256008943543877E-3</v>
      </c>
      <c r="N556" s="2">
        <f t="shared" si="321"/>
        <v>6.1207378423700394E-2</v>
      </c>
      <c r="O556" s="2">
        <f t="shared" si="307"/>
        <v>0.35983789826718837</v>
      </c>
      <c r="P556" s="2">
        <f t="shared" si="322"/>
        <v>0.4593348239239799</v>
      </c>
      <c r="Q556" s="2">
        <f t="shared" si="318"/>
        <v>2.1240916713247626E-2</v>
      </c>
      <c r="R556" s="1">
        <v>648</v>
      </c>
      <c r="S556" s="1">
        <v>56</v>
      </c>
      <c r="T556" s="1">
        <v>438</v>
      </c>
      <c r="U556" s="1">
        <v>2575</v>
      </c>
      <c r="V556" s="1">
        <v>3287</v>
      </c>
      <c r="W556" s="1">
        <v>80</v>
      </c>
      <c r="X556" s="1">
        <v>5</v>
      </c>
      <c r="Y556" s="1">
        <v>23</v>
      </c>
      <c r="Z556" s="1">
        <v>18</v>
      </c>
      <c r="AC556" s="1">
        <f t="shared" si="317"/>
        <v>0</v>
      </c>
      <c r="AD556" s="1">
        <v>23</v>
      </c>
      <c r="AF556" s="1">
        <v>3</v>
      </c>
      <c r="AK556" s="7">
        <f t="shared" si="323"/>
        <v>5</v>
      </c>
      <c r="AL556" s="7">
        <f t="shared" si="324"/>
        <v>9</v>
      </c>
      <c r="AM556" s="7">
        <f t="shared" si="325"/>
        <v>7</v>
      </c>
      <c r="AN556" s="2">
        <f t="shared" si="326"/>
        <v>1.1179429849077696E-2</v>
      </c>
      <c r="AO556" s="2">
        <f t="shared" si="327"/>
        <v>6.9871436556735603E-4</v>
      </c>
      <c r="AP556" s="2">
        <f t="shared" si="328"/>
        <v>3.2140860816098379E-3</v>
      </c>
      <c r="AR556" t="str">
        <f t="shared" si="329"/>
        <v>Jefferson</v>
      </c>
      <c r="AS556" t="s">
        <v>191</v>
      </c>
      <c r="AT556" s="184">
        <v>12</v>
      </c>
      <c r="AV556" s="97">
        <v>17</v>
      </c>
      <c r="AW556" s="99">
        <v>81</v>
      </c>
      <c r="AX556" s="105">
        <f t="shared" si="330"/>
        <v>17081</v>
      </c>
      <c r="AZ556" s="7" t="s">
        <v>2951</v>
      </c>
      <c r="BA556" t="s">
        <v>3184</v>
      </c>
      <c r="BU556">
        <v>0</v>
      </c>
    </row>
    <row r="557" spans="1:73" hidden="1" outlineLevel="1">
      <c r="A557" t="s">
        <v>2727</v>
      </c>
      <c r="B557" t="s">
        <v>191</v>
      </c>
      <c r="C557" s="1">
        <f t="shared" si="300"/>
        <v>4003</v>
      </c>
      <c r="D557" s="7">
        <f>IF(R557&gt;0,RANK(R557,(R557:T557,U557:AI557)),0)</f>
        <v>3</v>
      </c>
      <c r="E557" s="7">
        <f>IF(S557&gt;0,RANK(S557,(R557:T557,U557:AI557)),0)</f>
        <v>7</v>
      </c>
      <c r="F557" s="7">
        <f>IF(T557&gt;0,RANK(T557,(R557:T557,U557:AI557)),0)</f>
        <v>4</v>
      </c>
      <c r="G557" s="7">
        <f>IF(U557&gt;0,RANK(U557,(R557:T557,U557:AI557)),0)</f>
        <v>2</v>
      </c>
      <c r="H557" s="7">
        <f t="shared" si="319"/>
        <v>1</v>
      </c>
      <c r="I557" s="49">
        <f t="shared" si="302"/>
        <v>456</v>
      </c>
      <c r="J557" s="177">
        <f t="shared" si="303"/>
        <v>0.1139145640769423</v>
      </c>
      <c r="K557" s="2"/>
      <c r="L557" s="2">
        <f t="shared" si="304"/>
        <v>7.9940044966275298E-2</v>
      </c>
      <c r="M557" s="2">
        <f t="shared" si="320"/>
        <v>5.4958780914314267E-3</v>
      </c>
      <c r="N557" s="2">
        <f t="shared" si="321"/>
        <v>5.5208593554833874E-2</v>
      </c>
      <c r="O557" s="2">
        <f t="shared" ref="O557:O620" si="331">IF($C557=0,"-",U557/$C557)</f>
        <v>0.36197851611291532</v>
      </c>
      <c r="P557" s="2">
        <f t="shared" si="322"/>
        <v>0.4758930801898576</v>
      </c>
      <c r="Q557" s="2">
        <f t="shared" si="318"/>
        <v>2.148388708468657E-2</v>
      </c>
      <c r="R557" s="1">
        <v>320</v>
      </c>
      <c r="S557" s="1">
        <v>22</v>
      </c>
      <c r="T557" s="1">
        <v>221</v>
      </c>
      <c r="U557" s="1">
        <v>1449</v>
      </c>
      <c r="V557" s="1">
        <v>1905</v>
      </c>
      <c r="W557" s="1">
        <v>36</v>
      </c>
      <c r="X557" s="1">
        <v>2</v>
      </c>
      <c r="Y557" s="1">
        <v>12</v>
      </c>
      <c r="Z557" s="1">
        <v>23</v>
      </c>
      <c r="AC557" s="1">
        <f t="shared" si="317"/>
        <v>0</v>
      </c>
      <c r="AD557" s="1">
        <v>9</v>
      </c>
      <c r="AF557" s="1">
        <v>4</v>
      </c>
      <c r="AK557" s="7">
        <f t="shared" si="323"/>
        <v>5</v>
      </c>
      <c r="AL557" s="7">
        <f t="shared" si="324"/>
        <v>9</v>
      </c>
      <c r="AM557" s="7">
        <f t="shared" si="325"/>
        <v>8</v>
      </c>
      <c r="AN557" s="2">
        <f t="shared" si="326"/>
        <v>8.993255058705971E-3</v>
      </c>
      <c r="AO557" s="2">
        <f t="shared" si="327"/>
        <v>4.9962528103922061E-4</v>
      </c>
      <c r="AP557" s="2">
        <f t="shared" si="328"/>
        <v>2.9977516862353237E-3</v>
      </c>
      <c r="AR557" t="str">
        <f t="shared" si="329"/>
        <v>Jersey</v>
      </c>
      <c r="AS557" t="s">
        <v>191</v>
      </c>
      <c r="AT557" s="184">
        <v>13</v>
      </c>
      <c r="AV557" s="97">
        <v>17</v>
      </c>
      <c r="AW557" s="99">
        <v>83</v>
      </c>
      <c r="AX557" s="105">
        <f t="shared" si="330"/>
        <v>17083</v>
      </c>
      <c r="AZ557" s="7" t="s">
        <v>2951</v>
      </c>
      <c r="BA557" t="s">
        <v>3184</v>
      </c>
      <c r="BU557">
        <v>0</v>
      </c>
    </row>
    <row r="558" spans="1:73" hidden="1" outlineLevel="1">
      <c r="A558" t="s">
        <v>685</v>
      </c>
      <c r="B558" t="s">
        <v>191</v>
      </c>
      <c r="C558" s="1">
        <f t="shared" si="300"/>
        <v>4182</v>
      </c>
      <c r="D558" s="7">
        <f>IF(R558&gt;0,RANK(R558,(R558:T558,U558:AI558)),0)</f>
        <v>3</v>
      </c>
      <c r="E558" s="7">
        <f>IF(S558&gt;0,RANK(S558,(R558:T558,U558:AI558)),0)</f>
        <v>5</v>
      </c>
      <c r="F558" s="7">
        <f>IF(T558&gt;0,RANK(T558,(R558:T558,U558:AI558)),0)</f>
        <v>4</v>
      </c>
      <c r="G558" s="7">
        <f>IF(U558&gt;0,RANK(U558,(R558:T558,U558:AI558)),0)</f>
        <v>2</v>
      </c>
      <c r="H558" s="7">
        <f t="shared" si="319"/>
        <v>1</v>
      </c>
      <c r="I558" s="49">
        <f t="shared" si="302"/>
        <v>513</v>
      </c>
      <c r="J558" s="177">
        <f t="shared" si="303"/>
        <v>0.12266857962697274</v>
      </c>
      <c r="K558" s="2"/>
      <c r="L558" s="2">
        <f t="shared" si="304"/>
        <v>0.20277379244380678</v>
      </c>
      <c r="M558" s="2">
        <f t="shared" si="320"/>
        <v>1.0760401721664276E-2</v>
      </c>
      <c r="N558" s="2">
        <f t="shared" si="321"/>
        <v>9.3495934959349589E-2</v>
      </c>
      <c r="O558" s="2">
        <f t="shared" si="331"/>
        <v>0.27618364418938307</v>
      </c>
      <c r="P558" s="2">
        <f t="shared" si="322"/>
        <v>0.39885222381635582</v>
      </c>
      <c r="Q558" s="2">
        <f t="shared" si="318"/>
        <v>1.7934002869440469E-2</v>
      </c>
      <c r="R558" s="1">
        <v>848</v>
      </c>
      <c r="S558" s="1">
        <v>45</v>
      </c>
      <c r="T558" s="1">
        <v>391</v>
      </c>
      <c r="U558" s="1">
        <v>1155</v>
      </c>
      <c r="V558" s="1">
        <v>1668</v>
      </c>
      <c r="W558" s="1">
        <v>32</v>
      </c>
      <c r="X558" s="1">
        <v>4</v>
      </c>
      <c r="Y558" s="1">
        <v>4</v>
      </c>
      <c r="Z558" s="1">
        <v>11</v>
      </c>
      <c r="AC558" s="1">
        <f t="shared" si="317"/>
        <v>0</v>
      </c>
      <c r="AD558" s="1">
        <v>17</v>
      </c>
      <c r="AF558" s="1">
        <v>7</v>
      </c>
      <c r="AK558" s="7">
        <f t="shared" si="323"/>
        <v>6</v>
      </c>
      <c r="AL558" s="7">
        <f t="shared" si="324"/>
        <v>8</v>
      </c>
      <c r="AM558" s="7">
        <f t="shared" si="325"/>
        <v>8</v>
      </c>
      <c r="AN558" s="2">
        <f t="shared" si="326"/>
        <v>7.6518412242945963E-3</v>
      </c>
      <c r="AO558" s="2">
        <f t="shared" si="327"/>
        <v>9.5648015303682454E-4</v>
      </c>
      <c r="AP558" s="2">
        <f t="shared" si="328"/>
        <v>9.5648015303682454E-4</v>
      </c>
      <c r="AR558" t="str">
        <f t="shared" si="329"/>
        <v>Jo Daviess</v>
      </c>
      <c r="AS558" t="s">
        <v>191</v>
      </c>
      <c r="AT558" s="184">
        <v>17</v>
      </c>
      <c r="AV558" s="97">
        <v>17</v>
      </c>
      <c r="AW558" s="99">
        <v>85</v>
      </c>
      <c r="AX558" s="105">
        <f t="shared" si="330"/>
        <v>17085</v>
      </c>
      <c r="AZ558" s="7" t="s">
        <v>2951</v>
      </c>
      <c r="BA558" t="s">
        <v>3184</v>
      </c>
      <c r="BU558">
        <v>0</v>
      </c>
    </row>
    <row r="559" spans="1:73" hidden="1" outlineLevel="1">
      <c r="A559" t="s">
        <v>1947</v>
      </c>
      <c r="B559" t="s">
        <v>191</v>
      </c>
      <c r="C559" s="1">
        <f t="shared" si="300"/>
        <v>3154</v>
      </c>
      <c r="D559" s="7">
        <f>IF(R559&gt;0,RANK(R559,(R559:T559,U559:AI559)),0)</f>
        <v>3</v>
      </c>
      <c r="E559" s="7">
        <f>IF(S559&gt;0,RANK(S559,(R559:T559,U559:AI559)),0)</f>
        <v>6</v>
      </c>
      <c r="F559" s="7">
        <f>IF(T559&gt;0,RANK(T559,(R559:T559,U559:AI559)),0)</f>
        <v>4</v>
      </c>
      <c r="G559" s="7">
        <f>IF(U559&gt;0,RANK(U559,(R559:T559,U559:AI559)),0)</f>
        <v>2</v>
      </c>
      <c r="H559" s="7">
        <f t="shared" si="319"/>
        <v>1</v>
      </c>
      <c r="I559" s="49">
        <f t="shared" si="302"/>
        <v>158</v>
      </c>
      <c r="J559" s="177">
        <f t="shared" si="303"/>
        <v>5.0095117311350669E-2</v>
      </c>
      <c r="K559" s="2"/>
      <c r="L559" s="2">
        <f t="shared" si="304"/>
        <v>8.0215599239061505E-2</v>
      </c>
      <c r="M559" s="2">
        <f t="shared" si="320"/>
        <v>1.3633481293595434E-2</v>
      </c>
      <c r="N559" s="2">
        <f t="shared" si="321"/>
        <v>5.358275206087508E-2</v>
      </c>
      <c r="O559" s="2">
        <f t="shared" si="331"/>
        <v>0.38839568801521879</v>
      </c>
      <c r="P559" s="2">
        <f t="shared" si="322"/>
        <v>0.43849080532656942</v>
      </c>
      <c r="Q559" s="2">
        <f t="shared" si="318"/>
        <v>2.5681674064679805E-2</v>
      </c>
      <c r="R559" s="1">
        <v>253</v>
      </c>
      <c r="S559" s="1">
        <v>43</v>
      </c>
      <c r="T559" s="1">
        <v>169</v>
      </c>
      <c r="U559" s="1">
        <v>1225</v>
      </c>
      <c r="V559" s="1">
        <v>1383</v>
      </c>
      <c r="W559" s="1">
        <v>46</v>
      </c>
      <c r="X559" s="1">
        <v>3</v>
      </c>
      <c r="Y559" s="1">
        <v>5</v>
      </c>
      <c r="Z559" s="1">
        <v>11</v>
      </c>
      <c r="AC559" s="1">
        <f t="shared" si="317"/>
        <v>0</v>
      </c>
      <c r="AD559" s="1">
        <v>13</v>
      </c>
      <c r="AF559" s="1">
        <v>3</v>
      </c>
      <c r="AK559" s="7">
        <f t="shared" si="323"/>
        <v>5</v>
      </c>
      <c r="AL559" s="7">
        <f t="shared" si="324"/>
        <v>9</v>
      </c>
      <c r="AM559" s="7">
        <f t="shared" si="325"/>
        <v>8</v>
      </c>
      <c r="AN559" s="2">
        <f t="shared" si="326"/>
        <v>1.4584654407102092E-2</v>
      </c>
      <c r="AO559" s="2">
        <f t="shared" si="327"/>
        <v>9.5117311350665821E-4</v>
      </c>
      <c r="AP559" s="2">
        <f t="shared" si="328"/>
        <v>1.5852885225110971E-3</v>
      </c>
      <c r="AR559" t="str">
        <f t="shared" si="329"/>
        <v>Johnson</v>
      </c>
      <c r="AS559" t="s">
        <v>191</v>
      </c>
      <c r="AT559" s="184">
        <v>15</v>
      </c>
      <c r="AV559" s="97">
        <v>17</v>
      </c>
      <c r="AW559" s="99">
        <v>87</v>
      </c>
      <c r="AX559" s="105">
        <f t="shared" si="330"/>
        <v>17087</v>
      </c>
      <c r="AZ559" s="7" t="s">
        <v>2951</v>
      </c>
      <c r="BA559" t="s">
        <v>3184</v>
      </c>
      <c r="BU559">
        <v>0</v>
      </c>
    </row>
    <row r="560" spans="1:73" hidden="1" outlineLevel="1">
      <c r="A560" t="s">
        <v>742</v>
      </c>
      <c r="B560" t="s">
        <v>191</v>
      </c>
      <c r="C560" s="1">
        <f t="shared" si="300"/>
        <v>59086</v>
      </c>
      <c r="D560" s="7">
        <f>IF(R560&gt;0,RANK(R560,(R560:T560,U560:AI560)),0)</f>
        <v>3</v>
      </c>
      <c r="E560" s="7">
        <f>IF(S560&gt;0,RANK(S560,(R560:T560,U560:AI560)),0)</f>
        <v>6</v>
      </c>
      <c r="F560" s="7">
        <f>IF(T560&gt;0,RANK(T560,(R560:T560,U560:AI560)),0)</f>
        <v>4</v>
      </c>
      <c r="G560" s="7">
        <f>IF(U560&gt;0,RANK(U560,(R560:T560,U560:AI560)),0)</f>
        <v>2</v>
      </c>
      <c r="H560" s="7">
        <f t="shared" si="319"/>
        <v>1</v>
      </c>
      <c r="I560" s="49">
        <f t="shared" si="302"/>
        <v>4730</v>
      </c>
      <c r="J560" s="177">
        <f t="shared" si="303"/>
        <v>8.0052804386825979E-2</v>
      </c>
      <c r="K560" s="2"/>
      <c r="L560" s="2">
        <f t="shared" si="304"/>
        <v>0.24064922316623227</v>
      </c>
      <c r="M560" s="2">
        <f t="shared" si="320"/>
        <v>5.4327590292116579E-3</v>
      </c>
      <c r="N560" s="2">
        <f t="shared" si="321"/>
        <v>9.8382019429306439E-2</v>
      </c>
      <c r="O560" s="2">
        <f t="shared" si="331"/>
        <v>0.2800494194902346</v>
      </c>
      <c r="P560" s="2">
        <f t="shared" si="322"/>
        <v>0.36010222387706053</v>
      </c>
      <c r="Q560" s="2">
        <f t="shared" si="318"/>
        <v>1.5384355007954431E-2</v>
      </c>
      <c r="R560" s="1">
        <v>14219</v>
      </c>
      <c r="S560" s="1">
        <v>321</v>
      </c>
      <c r="T560" s="1">
        <v>5813</v>
      </c>
      <c r="U560" s="1">
        <v>16547</v>
      </c>
      <c r="V560" s="1">
        <v>21277</v>
      </c>
      <c r="W560" s="1">
        <v>400</v>
      </c>
      <c r="X560" s="1">
        <v>72</v>
      </c>
      <c r="Y560" s="1">
        <v>95</v>
      </c>
      <c r="Z560" s="1">
        <v>199</v>
      </c>
      <c r="AC560" s="1">
        <f t="shared" si="317"/>
        <v>0</v>
      </c>
      <c r="AD560" s="1">
        <v>84</v>
      </c>
      <c r="AF560" s="1">
        <v>59</v>
      </c>
      <c r="AK560" s="7">
        <f t="shared" si="323"/>
        <v>5</v>
      </c>
      <c r="AL560" s="7">
        <f t="shared" si="324"/>
        <v>9</v>
      </c>
      <c r="AM560" s="7">
        <f t="shared" si="325"/>
        <v>8</v>
      </c>
      <c r="AN560" s="2">
        <f t="shared" si="326"/>
        <v>6.7697931828182645E-3</v>
      </c>
      <c r="AO560" s="2">
        <f t="shared" si="327"/>
        <v>1.2185627729072877E-3</v>
      </c>
      <c r="AP560" s="2">
        <f t="shared" si="328"/>
        <v>1.6078258809193379E-3</v>
      </c>
      <c r="AR560" t="str">
        <f t="shared" si="329"/>
        <v>Kane</v>
      </c>
      <c r="AS560" t="s">
        <v>191</v>
      </c>
      <c r="AT560" s="184"/>
      <c r="AV560" s="97">
        <v>17</v>
      </c>
      <c r="AW560" s="99">
        <v>89</v>
      </c>
      <c r="AX560" s="105">
        <f t="shared" si="330"/>
        <v>17089</v>
      </c>
      <c r="AZ560" s="7" t="s">
        <v>2951</v>
      </c>
      <c r="BA560" t="s">
        <v>3184</v>
      </c>
      <c r="BU560">
        <v>0</v>
      </c>
    </row>
    <row r="561" spans="1:73" hidden="1" outlineLevel="1">
      <c r="A561" t="s">
        <v>1751</v>
      </c>
      <c r="B561" t="s">
        <v>191</v>
      </c>
      <c r="C561" s="1">
        <f t="shared" si="300"/>
        <v>15012</v>
      </c>
      <c r="D561" s="7">
        <f>IF(R561&gt;0,RANK(R561,(R561:T561,U561:AI561)),0)</f>
        <v>3</v>
      </c>
      <c r="E561" s="7">
        <f>IF(S561&gt;0,RANK(S561,(R561:T561,U561:AI561)),0)</f>
        <v>6</v>
      </c>
      <c r="F561" s="7">
        <f>IF(T561&gt;0,RANK(T561,(R561:T561,U561:AI561)),0)</f>
        <v>4</v>
      </c>
      <c r="G561" s="7">
        <f>IF(U561&gt;0,RANK(U561,(R561:T561,U561:AI561)),0)</f>
        <v>2</v>
      </c>
      <c r="H561" s="7">
        <f t="shared" si="319"/>
        <v>1</v>
      </c>
      <c r="I561" s="49">
        <f t="shared" si="302"/>
        <v>1758</v>
      </c>
      <c r="J561" s="177">
        <f t="shared" si="303"/>
        <v>0.11710631494804156</v>
      </c>
      <c r="K561" s="2"/>
      <c r="L561" s="2">
        <f t="shared" si="304"/>
        <v>0.15267785771382894</v>
      </c>
      <c r="M561" s="2">
        <f t="shared" si="320"/>
        <v>9.3258726352251527E-3</v>
      </c>
      <c r="N561" s="2">
        <f t="shared" si="321"/>
        <v>7.8470556887823076E-2</v>
      </c>
      <c r="O561" s="2">
        <f t="shared" si="331"/>
        <v>0.31008526512123635</v>
      </c>
      <c r="P561" s="2">
        <f t="shared" si="322"/>
        <v>0.42719158006927793</v>
      </c>
      <c r="Q561" s="2">
        <f t="shared" si="318"/>
        <v>2.2248867572608577E-2</v>
      </c>
      <c r="R561" s="1">
        <v>2292</v>
      </c>
      <c r="S561" s="1">
        <v>140</v>
      </c>
      <c r="T561" s="1">
        <v>1178</v>
      </c>
      <c r="U561" s="1">
        <v>4655</v>
      </c>
      <c r="V561" s="1">
        <v>6413</v>
      </c>
      <c r="W561" s="1">
        <v>174</v>
      </c>
      <c r="X561" s="1">
        <v>14</v>
      </c>
      <c r="Y561" s="1">
        <v>34</v>
      </c>
      <c r="Z561" s="1">
        <v>77</v>
      </c>
      <c r="AC561" s="1">
        <f t="shared" si="317"/>
        <v>0</v>
      </c>
      <c r="AD561" s="1">
        <v>24</v>
      </c>
      <c r="AF561" s="1">
        <v>11</v>
      </c>
      <c r="AK561" s="7">
        <f t="shared" si="323"/>
        <v>5</v>
      </c>
      <c r="AL561" s="7">
        <f t="shared" si="324"/>
        <v>9</v>
      </c>
      <c r="AM561" s="7">
        <f t="shared" si="325"/>
        <v>8</v>
      </c>
      <c r="AN561" s="2">
        <f t="shared" si="326"/>
        <v>1.1590727418065548E-2</v>
      </c>
      <c r="AO561" s="2">
        <f t="shared" si="327"/>
        <v>9.3258726352251535E-4</v>
      </c>
      <c r="AP561" s="2">
        <f t="shared" si="328"/>
        <v>2.2648547828403942E-3</v>
      </c>
      <c r="AR561" t="str">
        <f t="shared" si="329"/>
        <v>Kankakee</v>
      </c>
      <c r="AS561" t="s">
        <v>191</v>
      </c>
      <c r="AT561" s="184">
        <v>2</v>
      </c>
      <c r="AV561" s="97">
        <v>17</v>
      </c>
      <c r="AW561" s="99">
        <v>91</v>
      </c>
      <c r="AX561" s="105">
        <f t="shared" si="330"/>
        <v>17091</v>
      </c>
      <c r="AZ561" s="7" t="s">
        <v>2951</v>
      </c>
      <c r="BA561" t="s">
        <v>3184</v>
      </c>
      <c r="BU561">
        <v>0</v>
      </c>
    </row>
    <row r="562" spans="1:73" hidden="1" outlineLevel="1">
      <c r="A562" t="s">
        <v>835</v>
      </c>
      <c r="B562" t="s">
        <v>191</v>
      </c>
      <c r="C562" s="1">
        <f t="shared" si="300"/>
        <v>17405</v>
      </c>
      <c r="D562" s="7">
        <f>IF(R562&gt;0,RANK(R562,(R562:T562,U562:AI562)),0)</f>
        <v>3</v>
      </c>
      <c r="E562" s="7">
        <f>IF(S562&gt;0,RANK(S562,(R562:T562,U562:AI562)),0)</f>
        <v>6</v>
      </c>
      <c r="F562" s="7">
        <f>IF(T562&gt;0,RANK(T562,(R562:T562,U562:AI562)),0)</f>
        <v>4</v>
      </c>
      <c r="G562" s="7">
        <f>IF(U562&gt;0,RANK(U562,(R562:T562,U562:AI562)),0)</f>
        <v>2</v>
      </c>
      <c r="H562" s="7">
        <f t="shared" si="319"/>
        <v>1</v>
      </c>
      <c r="I562" s="49">
        <f t="shared" si="302"/>
        <v>1773</v>
      </c>
      <c r="J562" s="177">
        <f t="shared" si="303"/>
        <v>0.10186727951738006</v>
      </c>
      <c r="K562" s="2"/>
      <c r="L562" s="2">
        <f t="shared" si="304"/>
        <v>0.18868141338695776</v>
      </c>
      <c r="M562" s="2">
        <f t="shared" si="320"/>
        <v>6.8945705257110025E-3</v>
      </c>
      <c r="N562" s="2">
        <f t="shared" si="321"/>
        <v>9.4283251939097965E-2</v>
      </c>
      <c r="O562" s="2">
        <f t="shared" si="331"/>
        <v>0.29474288997414538</v>
      </c>
      <c r="P562" s="2">
        <f t="shared" si="322"/>
        <v>0.39661016949152544</v>
      </c>
      <c r="Q562" s="2">
        <f t="shared" si="318"/>
        <v>1.8787704682562523E-2</v>
      </c>
      <c r="R562" s="1">
        <v>3284</v>
      </c>
      <c r="S562" s="1">
        <v>120</v>
      </c>
      <c r="T562" s="1">
        <v>1641</v>
      </c>
      <c r="U562" s="1">
        <v>5130</v>
      </c>
      <c r="V562" s="1">
        <v>6903</v>
      </c>
      <c r="W562" s="1">
        <v>151</v>
      </c>
      <c r="X562" s="1">
        <v>18</v>
      </c>
      <c r="Y562" s="1">
        <v>41</v>
      </c>
      <c r="Z562" s="1">
        <v>66</v>
      </c>
      <c r="AC562" s="1">
        <f t="shared" si="317"/>
        <v>0</v>
      </c>
      <c r="AD562" s="1">
        <v>38</v>
      </c>
      <c r="AF562" s="1">
        <v>13</v>
      </c>
      <c r="AK562" s="7">
        <f t="shared" si="323"/>
        <v>5</v>
      </c>
      <c r="AL562" s="7">
        <f t="shared" si="324"/>
        <v>9</v>
      </c>
      <c r="AM562" s="7">
        <f t="shared" si="325"/>
        <v>8</v>
      </c>
      <c r="AN562" s="2">
        <f t="shared" si="326"/>
        <v>8.6756679115196789E-3</v>
      </c>
      <c r="AO562" s="2">
        <f t="shared" si="327"/>
        <v>1.0341855788566503E-3</v>
      </c>
      <c r="AP562" s="2">
        <f t="shared" si="328"/>
        <v>2.3556449296179261E-3</v>
      </c>
      <c r="AR562" t="str">
        <f t="shared" si="329"/>
        <v>Kendall</v>
      </c>
      <c r="AS562" t="s">
        <v>191</v>
      </c>
      <c r="AT562" s="184"/>
      <c r="AV562" s="97">
        <v>17</v>
      </c>
      <c r="AW562" s="99">
        <v>93</v>
      </c>
      <c r="AX562" s="105">
        <f t="shared" si="330"/>
        <v>17093</v>
      </c>
      <c r="AZ562" s="7" t="s">
        <v>2951</v>
      </c>
      <c r="BA562" t="s">
        <v>3184</v>
      </c>
      <c r="BU562">
        <v>0</v>
      </c>
    </row>
    <row r="563" spans="1:73" hidden="1" outlineLevel="1">
      <c r="A563" t="s">
        <v>786</v>
      </c>
      <c r="B563" t="s">
        <v>191</v>
      </c>
      <c r="C563" s="1">
        <f t="shared" si="300"/>
        <v>6881</v>
      </c>
      <c r="D563" s="7">
        <f>IF(R563&gt;0,RANK(R563,(R563:T563,U563:AI563)),0)</f>
        <v>3</v>
      </c>
      <c r="E563" s="7">
        <f>IF(S563&gt;0,RANK(S563,(R563:T563,U563:AI563)),0)</f>
        <v>5</v>
      </c>
      <c r="F563" s="7">
        <f>IF(T563&gt;0,RANK(T563,(R563:T563,U563:AI563)),0)</f>
        <v>4</v>
      </c>
      <c r="G563" s="7">
        <f>IF(U563&gt;0,RANK(U563,(R563:T563,U563:AI563)),0)</f>
        <v>2</v>
      </c>
      <c r="H563" s="7">
        <f t="shared" si="319"/>
        <v>1</v>
      </c>
      <c r="I563" s="49">
        <f t="shared" si="302"/>
        <v>87</v>
      </c>
      <c r="J563" s="177">
        <f t="shared" si="303"/>
        <v>1.264351111757012E-2</v>
      </c>
      <c r="K563" s="2"/>
      <c r="L563" s="2">
        <f t="shared" si="304"/>
        <v>0.18035169306786805</v>
      </c>
      <c r="M563" s="2">
        <f t="shared" si="320"/>
        <v>1.2062200261589886E-2</v>
      </c>
      <c r="N563" s="2">
        <f t="shared" si="321"/>
        <v>8.1964830693213198E-2</v>
      </c>
      <c r="O563" s="2">
        <f t="shared" si="331"/>
        <v>0.34646127016422029</v>
      </c>
      <c r="P563" s="2">
        <f t="shared" si="322"/>
        <v>0.35910478128179046</v>
      </c>
      <c r="Q563" s="2">
        <f t="shared" si="318"/>
        <v>2.0055224531318083E-2</v>
      </c>
      <c r="R563" s="1">
        <v>1241</v>
      </c>
      <c r="S563" s="1">
        <v>83</v>
      </c>
      <c r="T563" s="1">
        <v>564</v>
      </c>
      <c r="U563" s="1">
        <v>2384</v>
      </c>
      <c r="V563" s="1">
        <v>2471</v>
      </c>
      <c r="W563" s="1">
        <v>71</v>
      </c>
      <c r="X563" s="1">
        <v>11</v>
      </c>
      <c r="Y563" s="1">
        <v>14</v>
      </c>
      <c r="Z563" s="1">
        <v>20</v>
      </c>
      <c r="AC563" s="1">
        <f t="shared" si="317"/>
        <v>0</v>
      </c>
      <c r="AD563" s="1">
        <v>18</v>
      </c>
      <c r="AF563" s="1">
        <v>4</v>
      </c>
      <c r="AK563" s="7">
        <f t="shared" si="323"/>
        <v>6</v>
      </c>
      <c r="AL563" s="7">
        <f t="shared" si="324"/>
        <v>9</v>
      </c>
      <c r="AM563" s="7">
        <f t="shared" si="325"/>
        <v>8</v>
      </c>
      <c r="AN563" s="2">
        <f t="shared" si="326"/>
        <v>1.0318267693649179E-2</v>
      </c>
      <c r="AO563" s="2">
        <f t="shared" si="327"/>
        <v>1.5986048539456475E-3</v>
      </c>
      <c r="AP563" s="2">
        <f t="shared" si="328"/>
        <v>2.0345879959308239E-3</v>
      </c>
      <c r="AR563" t="str">
        <f t="shared" si="329"/>
        <v>Knox</v>
      </c>
      <c r="AS563" t="s">
        <v>191</v>
      </c>
      <c r="AT563" s="184">
        <v>17</v>
      </c>
      <c r="AV563" s="97">
        <v>17</v>
      </c>
      <c r="AW563" s="99">
        <v>95</v>
      </c>
      <c r="AX563" s="105">
        <f t="shared" si="330"/>
        <v>17095</v>
      </c>
      <c r="AZ563" s="7" t="s">
        <v>2951</v>
      </c>
      <c r="BA563" t="s">
        <v>3184</v>
      </c>
      <c r="BU563">
        <v>0</v>
      </c>
    </row>
    <row r="564" spans="1:73" hidden="1" outlineLevel="1">
      <c r="A564" t="s">
        <v>2398</v>
      </c>
      <c r="B564" t="s">
        <v>191</v>
      </c>
      <c r="C564" s="1">
        <f t="shared" si="300"/>
        <v>85909</v>
      </c>
      <c r="D564" s="7">
        <f>IF(R564&gt;0,RANK(R564,(R564:T564,U564:AI564)),0)</f>
        <v>2</v>
      </c>
      <c r="E564" s="7">
        <f>IF(S564&gt;0,RANK(S564,(R564:T564,U564:AI564)),0)</f>
        <v>5</v>
      </c>
      <c r="F564" s="7">
        <f>IF(T564&gt;0,RANK(T564,(R564:T564,U564:AI564)),0)</f>
        <v>4</v>
      </c>
      <c r="G564" s="7">
        <f>IF(U564&gt;0,RANK(U564,(R564:T564,U564:AI564)),0)</f>
        <v>3</v>
      </c>
      <c r="H564" s="7">
        <f t="shared" si="319"/>
        <v>1</v>
      </c>
      <c r="I564" s="49">
        <f t="shared" si="302"/>
        <v>7633</v>
      </c>
      <c r="J564" s="177">
        <f t="shared" si="303"/>
        <v>8.8849829470719011E-2</v>
      </c>
      <c r="K564" s="2"/>
      <c r="L564" s="2">
        <f t="shared" si="304"/>
        <v>0.27143838247447882</v>
      </c>
      <c r="M564" s="2">
        <f t="shared" si="320"/>
        <v>6.1227578018601082E-3</v>
      </c>
      <c r="N564" s="2">
        <f t="shared" si="321"/>
        <v>0.10586783689718191</v>
      </c>
      <c r="O564" s="2">
        <f t="shared" si="331"/>
        <v>0.24316427848071798</v>
      </c>
      <c r="P564" s="2">
        <f t="shared" si="322"/>
        <v>0.36028821194519783</v>
      </c>
      <c r="Q564" s="2">
        <f t="shared" si="318"/>
        <v>1.3118532400563321E-2</v>
      </c>
      <c r="R564" s="1">
        <v>23319</v>
      </c>
      <c r="S564" s="1">
        <v>526</v>
      </c>
      <c r="T564" s="1">
        <v>9095</v>
      </c>
      <c r="U564" s="1">
        <v>20890</v>
      </c>
      <c r="V564" s="1">
        <v>30952</v>
      </c>
      <c r="W564" s="1">
        <v>442</v>
      </c>
      <c r="X564" s="1">
        <v>99</v>
      </c>
      <c r="Y564" s="1">
        <v>153</v>
      </c>
      <c r="Z564" s="1">
        <v>255</v>
      </c>
      <c r="AC564" s="1">
        <f t="shared" si="317"/>
        <v>1</v>
      </c>
      <c r="AD564" s="1">
        <v>111</v>
      </c>
      <c r="AF564" s="1">
        <v>66</v>
      </c>
      <c r="AK564" s="7">
        <f t="shared" si="323"/>
        <v>6</v>
      </c>
      <c r="AL564" s="7">
        <f t="shared" si="324"/>
        <v>9</v>
      </c>
      <c r="AM564" s="7">
        <f t="shared" si="325"/>
        <v>8</v>
      </c>
      <c r="AN564" s="2">
        <f t="shared" si="326"/>
        <v>5.144978989395756E-3</v>
      </c>
      <c r="AO564" s="2">
        <f t="shared" si="327"/>
        <v>1.152382171832986E-3</v>
      </c>
      <c r="AP564" s="2">
        <f t="shared" si="328"/>
        <v>1.7809542655600693E-3</v>
      </c>
      <c r="AR564" t="str">
        <f t="shared" si="329"/>
        <v>Lake</v>
      </c>
      <c r="AS564" t="s">
        <v>191</v>
      </c>
      <c r="AT564" s="184"/>
      <c r="AV564" s="97">
        <v>17</v>
      </c>
      <c r="AW564" s="99">
        <v>97</v>
      </c>
      <c r="AX564" s="105">
        <f t="shared" si="330"/>
        <v>17097</v>
      </c>
      <c r="AZ564" s="7" t="s">
        <v>2951</v>
      </c>
      <c r="BA564" t="s">
        <v>3184</v>
      </c>
      <c r="BU564">
        <v>1</v>
      </c>
    </row>
    <row r="565" spans="1:73" hidden="1" outlineLevel="1">
      <c r="A565" t="s">
        <v>146</v>
      </c>
      <c r="B565" t="s">
        <v>191</v>
      </c>
      <c r="C565" s="1">
        <f t="shared" si="300"/>
        <v>15234</v>
      </c>
      <c r="D565" s="7">
        <f>IF(R565&gt;0,RANK(R565,(R565:T565,U565:AI565)),0)</f>
        <v>3</v>
      </c>
      <c r="E565" s="7">
        <f>IF(S565&gt;0,RANK(S565,(R565:T565,U565:AI565)),0)</f>
        <v>5</v>
      </c>
      <c r="F565" s="7">
        <f>IF(T565&gt;0,RANK(T565,(R565:T565,U565:AI565)),0)</f>
        <v>4</v>
      </c>
      <c r="G565" s="7">
        <f>IF(U565&gt;0,RANK(U565,(R565:T565,U565:AI565)),0)</f>
        <v>2</v>
      </c>
      <c r="H565" s="7">
        <f t="shared" si="319"/>
        <v>1</v>
      </c>
      <c r="I565" s="49">
        <f t="shared" si="302"/>
        <v>2542</v>
      </c>
      <c r="J565" s="177">
        <f t="shared" si="303"/>
        <v>0.16686359459104635</v>
      </c>
      <c r="K565" s="2"/>
      <c r="L565" s="2">
        <f t="shared" si="304"/>
        <v>0.15517920441118552</v>
      </c>
      <c r="M565" s="2">
        <f t="shared" si="320"/>
        <v>1.0174609426283314E-2</v>
      </c>
      <c r="N565" s="2">
        <f t="shared" si="321"/>
        <v>6.7940133910988576E-2</v>
      </c>
      <c r="O565" s="2">
        <f t="shared" si="331"/>
        <v>0.28974661940396479</v>
      </c>
      <c r="P565" s="2">
        <f t="shared" si="322"/>
        <v>0.45661021399501117</v>
      </c>
      <c r="Q565" s="2">
        <f t="shared" si="318"/>
        <v>2.0349218852566575E-2</v>
      </c>
      <c r="R565" s="1">
        <v>2364</v>
      </c>
      <c r="S565" s="1">
        <v>155</v>
      </c>
      <c r="T565" s="1">
        <v>1035</v>
      </c>
      <c r="U565" s="1">
        <v>4414</v>
      </c>
      <c r="V565" s="1">
        <v>6956</v>
      </c>
      <c r="W565" s="1">
        <v>140</v>
      </c>
      <c r="X565" s="1">
        <v>11</v>
      </c>
      <c r="Y565" s="1">
        <v>47</v>
      </c>
      <c r="Z565" s="1">
        <v>63</v>
      </c>
      <c r="AC565" s="1">
        <f t="shared" si="317"/>
        <v>0</v>
      </c>
      <c r="AD565" s="1">
        <v>39</v>
      </c>
      <c r="AF565" s="1">
        <v>10</v>
      </c>
      <c r="AK565" s="7">
        <f t="shared" si="323"/>
        <v>6</v>
      </c>
      <c r="AL565" s="7">
        <f t="shared" si="324"/>
        <v>9</v>
      </c>
      <c r="AM565" s="7">
        <f t="shared" si="325"/>
        <v>8</v>
      </c>
      <c r="AN565" s="2">
        <f t="shared" si="326"/>
        <v>9.1899698043849277E-3</v>
      </c>
      <c r="AO565" s="2">
        <f t="shared" si="327"/>
        <v>7.2206905605881578E-4</v>
      </c>
      <c r="AP565" s="2">
        <f t="shared" si="328"/>
        <v>3.0852041486149405E-3</v>
      </c>
      <c r="AR565" t="str">
        <f t="shared" si="329"/>
        <v>LaSalle</v>
      </c>
      <c r="AS565" t="s">
        <v>191</v>
      </c>
      <c r="AT565" s="184">
        <v>16</v>
      </c>
      <c r="AV565" s="97">
        <v>17</v>
      </c>
      <c r="AW565" s="99">
        <v>99</v>
      </c>
      <c r="AX565" s="105">
        <f t="shared" si="330"/>
        <v>17099</v>
      </c>
      <c r="AZ565" s="7" t="s">
        <v>2951</v>
      </c>
      <c r="BA565" t="s">
        <v>3184</v>
      </c>
      <c r="BU565">
        <v>0</v>
      </c>
    </row>
    <row r="566" spans="1:73" hidden="1" outlineLevel="1">
      <c r="A566" t="s">
        <v>633</v>
      </c>
      <c r="B566" t="s">
        <v>191</v>
      </c>
      <c r="C566" s="1">
        <f t="shared" si="300"/>
        <v>2662</v>
      </c>
      <c r="D566" s="7">
        <f>IF(R566&gt;0,RANK(R566,(R566:T566,U566:AI566)),0)</f>
        <v>3</v>
      </c>
      <c r="E566" s="7">
        <f>IF(S566&gt;0,RANK(S566,(R566:T566,U566:AI566)),0)</f>
        <v>6</v>
      </c>
      <c r="F566" s="7">
        <f>IF(T566&gt;0,RANK(T566,(R566:T566,U566:AI566)),0)</f>
        <v>4</v>
      </c>
      <c r="G566" s="7">
        <f>IF(U566&gt;0,RANK(U566,(R566:T566,U566:AI566)),0)</f>
        <v>2</v>
      </c>
      <c r="H566" s="7">
        <f t="shared" si="319"/>
        <v>1</v>
      </c>
      <c r="I566" s="49">
        <f t="shared" si="302"/>
        <v>573</v>
      </c>
      <c r="J566" s="177">
        <f t="shared" si="303"/>
        <v>0.21525169045830203</v>
      </c>
      <c r="K566" s="2"/>
      <c r="L566" s="2">
        <f t="shared" si="304"/>
        <v>0.11419984973703982</v>
      </c>
      <c r="M566" s="2">
        <f t="shared" si="320"/>
        <v>1.3899323816679189E-2</v>
      </c>
      <c r="N566" s="2">
        <f t="shared" si="321"/>
        <v>5.4094665664913597E-2</v>
      </c>
      <c r="O566" s="2">
        <f t="shared" si="331"/>
        <v>0.28362133734034561</v>
      </c>
      <c r="P566" s="2">
        <f t="shared" si="322"/>
        <v>0.49887302779864762</v>
      </c>
      <c r="Q566" s="2">
        <f t="shared" si="318"/>
        <v>3.5311795642374189E-2</v>
      </c>
      <c r="R566" s="1">
        <v>304</v>
      </c>
      <c r="S566" s="1">
        <v>37</v>
      </c>
      <c r="T566" s="1">
        <v>144</v>
      </c>
      <c r="U566" s="1">
        <v>755</v>
      </c>
      <c r="V566" s="1">
        <v>1328</v>
      </c>
      <c r="W566" s="1">
        <v>44</v>
      </c>
      <c r="X566" s="1">
        <v>6</v>
      </c>
      <c r="Y566" s="1">
        <v>20</v>
      </c>
      <c r="Z566" s="1">
        <v>6</v>
      </c>
      <c r="AC566" s="1">
        <f t="shared" si="317"/>
        <v>0</v>
      </c>
      <c r="AD566" s="1">
        <v>15</v>
      </c>
      <c r="AF566" s="1">
        <v>3</v>
      </c>
      <c r="AK566" s="7">
        <f t="shared" si="323"/>
        <v>5</v>
      </c>
      <c r="AL566" s="7">
        <f t="shared" si="324"/>
        <v>8</v>
      </c>
      <c r="AM566" s="7">
        <f t="shared" si="325"/>
        <v>7</v>
      </c>
      <c r="AN566" s="2">
        <f t="shared" si="326"/>
        <v>1.6528925619834711E-2</v>
      </c>
      <c r="AO566" s="2">
        <f t="shared" si="327"/>
        <v>2.2539444027047332E-3</v>
      </c>
      <c r="AP566" s="2">
        <f t="shared" si="328"/>
        <v>7.5131480090157776E-3</v>
      </c>
      <c r="AR566" t="str">
        <f t="shared" si="329"/>
        <v>Lawrence</v>
      </c>
      <c r="AS566" t="s">
        <v>191</v>
      </c>
      <c r="AT566" s="184">
        <v>15</v>
      </c>
      <c r="AV566" s="97">
        <v>17</v>
      </c>
      <c r="AW566" s="99">
        <v>101</v>
      </c>
      <c r="AX566" s="105">
        <f t="shared" si="330"/>
        <v>17101</v>
      </c>
      <c r="AZ566" s="7" t="s">
        <v>2951</v>
      </c>
      <c r="BA566" t="s">
        <v>3184</v>
      </c>
      <c r="BU566">
        <v>0</v>
      </c>
    </row>
    <row r="567" spans="1:73" hidden="1" outlineLevel="1">
      <c r="A567" t="s">
        <v>634</v>
      </c>
      <c r="B567" t="s">
        <v>191</v>
      </c>
      <c r="C567" s="1">
        <f t="shared" si="300"/>
        <v>6201</v>
      </c>
      <c r="D567" s="7">
        <f>IF(R567&gt;0,RANK(R567,(R567:T567,U567:AI567)),0)</f>
        <v>3</v>
      </c>
      <c r="E567" s="7">
        <f>IF(S567&gt;0,RANK(S567,(R567:T567,U567:AI567)),0)</f>
        <v>5</v>
      </c>
      <c r="F567" s="7">
        <f>IF(T567&gt;0,RANK(T567,(R567:T567,U567:AI567)),0)</f>
        <v>4</v>
      </c>
      <c r="G567" s="7">
        <f>IF(U567&gt;0,RANK(U567,(R567:T567,U567:AI567)),0)</f>
        <v>2</v>
      </c>
      <c r="H567" s="7">
        <f t="shared" si="319"/>
        <v>1</v>
      </c>
      <c r="I567" s="49">
        <f t="shared" si="302"/>
        <v>39</v>
      </c>
      <c r="J567" s="177">
        <f t="shared" si="303"/>
        <v>6.2893081761006293E-3</v>
      </c>
      <c r="K567" s="2"/>
      <c r="L567" s="2">
        <f t="shared" si="304"/>
        <v>0.20303176906950493</v>
      </c>
      <c r="M567" s="2">
        <f t="shared" si="320"/>
        <v>1.5481373971940009E-2</v>
      </c>
      <c r="N567" s="2">
        <f t="shared" si="321"/>
        <v>6.7247218190614411E-2</v>
      </c>
      <c r="O567" s="2">
        <f t="shared" si="331"/>
        <v>0.34123528463151104</v>
      </c>
      <c r="P567" s="2">
        <f t="shared" si="322"/>
        <v>0.34752459280761167</v>
      </c>
      <c r="Q567" s="2">
        <f t="shared" si="318"/>
        <v>2.5479761328817907E-2</v>
      </c>
      <c r="R567" s="1">
        <v>1259</v>
      </c>
      <c r="S567" s="1">
        <v>96</v>
      </c>
      <c r="T567" s="1">
        <v>417</v>
      </c>
      <c r="U567" s="1">
        <v>2116</v>
      </c>
      <c r="V567" s="1">
        <v>2155</v>
      </c>
      <c r="W567" s="1">
        <v>69</v>
      </c>
      <c r="X567" s="1">
        <v>14</v>
      </c>
      <c r="Y567" s="1">
        <v>22</v>
      </c>
      <c r="Z567" s="1">
        <v>25</v>
      </c>
      <c r="AC567" s="1">
        <f t="shared" si="317"/>
        <v>0</v>
      </c>
      <c r="AD567" s="1">
        <v>20</v>
      </c>
      <c r="AF567" s="1">
        <v>8</v>
      </c>
      <c r="AK567" s="7">
        <f t="shared" si="323"/>
        <v>6</v>
      </c>
      <c r="AL567" s="7">
        <f t="shared" si="324"/>
        <v>9</v>
      </c>
      <c r="AM567" s="7">
        <f t="shared" si="325"/>
        <v>8</v>
      </c>
      <c r="AN567" s="2">
        <f t="shared" si="326"/>
        <v>1.1127237542331882E-2</v>
      </c>
      <c r="AO567" s="2">
        <f t="shared" si="327"/>
        <v>2.2577003709079182E-3</v>
      </c>
      <c r="AP567" s="2">
        <f t="shared" si="328"/>
        <v>3.5478148685695854E-3</v>
      </c>
      <c r="AR567" t="str">
        <f t="shared" si="329"/>
        <v>Lee</v>
      </c>
      <c r="AS567" t="s">
        <v>191</v>
      </c>
      <c r="AT567" s="184">
        <v>16</v>
      </c>
      <c r="AV567" s="97">
        <v>17</v>
      </c>
      <c r="AW567" s="99">
        <v>103</v>
      </c>
      <c r="AX567" s="105">
        <f t="shared" si="330"/>
        <v>17103</v>
      </c>
      <c r="AZ567" s="7" t="s">
        <v>2951</v>
      </c>
      <c r="BA567" t="s">
        <v>3184</v>
      </c>
      <c r="BU567">
        <v>0</v>
      </c>
    </row>
    <row r="568" spans="1:73" hidden="1" outlineLevel="1">
      <c r="A568" t="s">
        <v>1731</v>
      </c>
      <c r="B568" t="s">
        <v>191</v>
      </c>
      <c r="C568" s="1">
        <f t="shared" si="300"/>
        <v>8902</v>
      </c>
      <c r="D568" s="7">
        <f>IF(R568&gt;0,RANK(R568,(R568:T568,U568:AI568)),0)</f>
        <v>3</v>
      </c>
      <c r="E568" s="7">
        <f>IF(S568&gt;0,RANK(S568,(R568:T568,U568:AI568)),0)</f>
        <v>5</v>
      </c>
      <c r="F568" s="7">
        <f>IF(T568&gt;0,RANK(T568,(R568:T568,U568:AI568)),0)</f>
        <v>4</v>
      </c>
      <c r="G568" s="7">
        <f>IF(U568&gt;0,RANK(U568,(R568:T568,U568:AI568)),0)</f>
        <v>1</v>
      </c>
      <c r="H568" s="7">
        <f t="shared" si="319"/>
        <v>2</v>
      </c>
      <c r="I568" s="49">
        <f t="shared" si="302"/>
        <v>330</v>
      </c>
      <c r="J568" s="177">
        <f t="shared" si="303"/>
        <v>3.7070321276117729E-2</v>
      </c>
      <c r="K568" s="2"/>
      <c r="L568" s="2">
        <f t="shared" si="304"/>
        <v>0.1427769040665019</v>
      </c>
      <c r="M568" s="2">
        <f t="shared" si="320"/>
        <v>2.1231184003594698E-2</v>
      </c>
      <c r="N568" s="2">
        <f t="shared" si="321"/>
        <v>8.4587733093686807E-2</v>
      </c>
      <c r="O568" s="2">
        <f t="shared" si="331"/>
        <v>0.37890361716468207</v>
      </c>
      <c r="P568" s="2">
        <f t="shared" si="322"/>
        <v>0.34183329588856437</v>
      </c>
      <c r="Q568" s="2">
        <f t="shared" si="318"/>
        <v>3.0667265782970132E-2</v>
      </c>
      <c r="R568" s="1">
        <v>1271</v>
      </c>
      <c r="S568" s="1">
        <v>189</v>
      </c>
      <c r="T568" s="1">
        <v>753</v>
      </c>
      <c r="U568" s="1">
        <v>3373</v>
      </c>
      <c r="V568" s="1">
        <v>3043</v>
      </c>
      <c r="W568" s="1">
        <v>142</v>
      </c>
      <c r="X568" s="1">
        <v>10</v>
      </c>
      <c r="Y568" s="1">
        <v>40</v>
      </c>
      <c r="Z568" s="1">
        <v>35</v>
      </c>
      <c r="AC568" s="1">
        <f t="shared" si="317"/>
        <v>0</v>
      </c>
      <c r="AD568" s="1">
        <v>30</v>
      </c>
      <c r="AF568" s="1">
        <v>16</v>
      </c>
      <c r="AK568" s="7">
        <f t="shared" si="323"/>
        <v>6</v>
      </c>
      <c r="AL568" s="7">
        <f t="shared" si="324"/>
        <v>9</v>
      </c>
      <c r="AM568" s="7">
        <f t="shared" si="325"/>
        <v>7</v>
      </c>
      <c r="AN568" s="2">
        <f t="shared" si="326"/>
        <v>1.5951471579420354E-2</v>
      </c>
      <c r="AO568" s="2">
        <f t="shared" si="327"/>
        <v>1.1233430689732643E-3</v>
      </c>
      <c r="AP568" s="2">
        <f t="shared" si="328"/>
        <v>4.4933722758930573E-3</v>
      </c>
      <c r="AR568" t="str">
        <f t="shared" si="329"/>
        <v>Livingston</v>
      </c>
      <c r="AS568" t="s">
        <v>191</v>
      </c>
      <c r="AT568" s="184">
        <v>16</v>
      </c>
      <c r="AV568" s="97">
        <v>17</v>
      </c>
      <c r="AW568" s="99">
        <v>105</v>
      </c>
      <c r="AX568" s="105">
        <f t="shared" si="330"/>
        <v>17105</v>
      </c>
      <c r="AZ568" s="7" t="s">
        <v>2951</v>
      </c>
      <c r="BA568" t="s">
        <v>3184</v>
      </c>
      <c r="BU568">
        <v>0</v>
      </c>
    </row>
    <row r="569" spans="1:73" hidden="1" outlineLevel="1">
      <c r="A569" t="s">
        <v>2156</v>
      </c>
      <c r="B569" t="s">
        <v>191</v>
      </c>
      <c r="C569" s="1">
        <f t="shared" si="300"/>
        <v>6091</v>
      </c>
      <c r="D569" s="7">
        <f>IF(R569&gt;0,RANK(R569,(R569:T569,U569:AI569)),0)</f>
        <v>3</v>
      </c>
      <c r="E569" s="7">
        <f>IF(S569&gt;0,RANK(S569,(R569:T569,U569:AI569)),0)</f>
        <v>5</v>
      </c>
      <c r="F569" s="7">
        <f>IF(T569&gt;0,RANK(T569,(R569:T569,U569:AI569)),0)</f>
        <v>4</v>
      </c>
      <c r="G569" s="7">
        <f>IF(U569&gt;0,RANK(U569,(R569:T569,U569:AI569)),0)</f>
        <v>1</v>
      </c>
      <c r="H569" s="7">
        <f t="shared" si="319"/>
        <v>2</v>
      </c>
      <c r="I569" s="49">
        <f t="shared" si="302"/>
        <v>173</v>
      </c>
      <c r="J569" s="177">
        <f t="shared" si="303"/>
        <v>2.8402561155803644E-2</v>
      </c>
      <c r="K569" s="2"/>
      <c r="L569" s="2">
        <f t="shared" si="304"/>
        <v>0.14693810540141192</v>
      </c>
      <c r="M569" s="2">
        <f t="shared" si="320"/>
        <v>1.5596782137580036E-2</v>
      </c>
      <c r="N569" s="2">
        <f t="shared" si="321"/>
        <v>7.2073551141027745E-2</v>
      </c>
      <c r="O569" s="2">
        <f t="shared" si="331"/>
        <v>0.38827778689870301</v>
      </c>
      <c r="P569" s="2">
        <f t="shared" si="322"/>
        <v>0.35987522574289937</v>
      </c>
      <c r="Q569" s="2">
        <f t="shared" si="318"/>
        <v>1.7238548678377819E-2</v>
      </c>
      <c r="R569" s="1">
        <v>895</v>
      </c>
      <c r="S569" s="1">
        <v>95</v>
      </c>
      <c r="T569" s="1">
        <v>439</v>
      </c>
      <c r="U569" s="1">
        <v>2365</v>
      </c>
      <c r="V569" s="1">
        <v>2192</v>
      </c>
      <c r="W569" s="1">
        <v>55</v>
      </c>
      <c r="X569" s="1">
        <v>3</v>
      </c>
      <c r="Y569" s="1">
        <v>16</v>
      </c>
      <c r="Z569" s="1">
        <v>9</v>
      </c>
      <c r="AC569" s="1">
        <f t="shared" si="317"/>
        <v>0</v>
      </c>
      <c r="AD569" s="1">
        <v>17</v>
      </c>
      <c r="AF569" s="1">
        <v>5</v>
      </c>
      <c r="AK569" s="7">
        <f t="shared" si="323"/>
        <v>6</v>
      </c>
      <c r="AL569" s="7">
        <f t="shared" si="324"/>
        <v>9</v>
      </c>
      <c r="AM569" s="7">
        <f t="shared" si="325"/>
        <v>7</v>
      </c>
      <c r="AN569" s="2">
        <f t="shared" si="326"/>
        <v>9.0297159743884421E-3</v>
      </c>
      <c r="AO569" s="2">
        <f t="shared" si="327"/>
        <v>4.9252996223936958E-4</v>
      </c>
      <c r="AP569" s="2">
        <f t="shared" si="328"/>
        <v>2.6268264652766376E-3</v>
      </c>
      <c r="AR569" t="str">
        <f t="shared" si="329"/>
        <v>Logan</v>
      </c>
      <c r="AS569" t="s">
        <v>191</v>
      </c>
      <c r="AT569" s="184">
        <v>18</v>
      </c>
      <c r="AV569" s="97">
        <v>17</v>
      </c>
      <c r="AW569" s="99">
        <v>107</v>
      </c>
      <c r="AX569" s="105">
        <f t="shared" si="330"/>
        <v>17107</v>
      </c>
      <c r="AZ569" s="7" t="s">
        <v>2951</v>
      </c>
      <c r="BA569" t="s">
        <v>3184</v>
      </c>
      <c r="BU569">
        <v>0</v>
      </c>
    </row>
    <row r="570" spans="1:73" hidden="1" outlineLevel="1">
      <c r="A570" t="s">
        <v>1698</v>
      </c>
      <c r="B570" t="s">
        <v>191</v>
      </c>
      <c r="C570" s="1">
        <f t="shared" si="300"/>
        <v>4371</v>
      </c>
      <c r="D570" s="7">
        <f>IF(R570&gt;0,RANK(R570,(R570:T570,U570:AI570)),0)</f>
        <v>3</v>
      </c>
      <c r="E570" s="7">
        <f>IF(S570&gt;0,RANK(S570,(R570:T570,U570:AI570)),0)</f>
        <v>6</v>
      </c>
      <c r="F570" s="7">
        <f>IF(T570&gt;0,RANK(T570,(R570:T570,U570:AI570)),0)</f>
        <v>4</v>
      </c>
      <c r="G570" s="7">
        <f>IF(U570&gt;0,RANK(U570,(R570:T570,U570:AI570)),0)</f>
        <v>2</v>
      </c>
      <c r="H570" s="7">
        <f t="shared" si="319"/>
        <v>1</v>
      </c>
      <c r="I570" s="49">
        <f t="shared" si="302"/>
        <v>151</v>
      </c>
      <c r="J570" s="177">
        <f t="shared" si="303"/>
        <v>3.4545870510180737E-2</v>
      </c>
      <c r="K570" s="2"/>
      <c r="L570" s="2">
        <f t="shared" si="304"/>
        <v>0.18508350491878289</v>
      </c>
      <c r="M570" s="2">
        <f t="shared" si="320"/>
        <v>1.1439029970258523E-2</v>
      </c>
      <c r="N570" s="2">
        <f t="shared" si="321"/>
        <v>7.8700526195378637E-2</v>
      </c>
      <c r="O570" s="2">
        <f t="shared" si="331"/>
        <v>0.33196064973690231</v>
      </c>
      <c r="P570" s="2">
        <f t="shared" si="322"/>
        <v>0.36650652024708302</v>
      </c>
      <c r="Q570" s="2">
        <f t="shared" si="318"/>
        <v>2.6309768931594701E-2</v>
      </c>
      <c r="R570" s="1">
        <v>809</v>
      </c>
      <c r="S570" s="1">
        <v>50</v>
      </c>
      <c r="T570" s="1">
        <v>344</v>
      </c>
      <c r="U570" s="1">
        <v>1451</v>
      </c>
      <c r="V570" s="1">
        <v>1602</v>
      </c>
      <c r="W570" s="1">
        <v>69</v>
      </c>
      <c r="X570" s="1">
        <v>5</v>
      </c>
      <c r="Y570" s="1">
        <v>13</v>
      </c>
      <c r="Z570" s="1">
        <v>17</v>
      </c>
      <c r="AC570" s="1">
        <f t="shared" si="317"/>
        <v>0</v>
      </c>
      <c r="AD570" s="1">
        <v>8</v>
      </c>
      <c r="AF570" s="1">
        <v>3</v>
      </c>
      <c r="AK570" s="7">
        <f t="shared" si="323"/>
        <v>5</v>
      </c>
      <c r="AL570" s="7">
        <f t="shared" si="324"/>
        <v>9</v>
      </c>
      <c r="AM570" s="7">
        <f t="shared" si="325"/>
        <v>8</v>
      </c>
      <c r="AN570" s="2">
        <f t="shared" si="326"/>
        <v>1.5785861358956762E-2</v>
      </c>
      <c r="AO570" s="2">
        <f t="shared" si="327"/>
        <v>1.1439029970258523E-3</v>
      </c>
      <c r="AP570" s="2">
        <f t="shared" si="328"/>
        <v>2.9741477922672157E-3</v>
      </c>
      <c r="AR570" t="str">
        <f t="shared" si="329"/>
        <v>McDonough</v>
      </c>
      <c r="AS570" t="s">
        <v>191</v>
      </c>
      <c r="AT570" s="184">
        <v>18</v>
      </c>
      <c r="AV570" s="97">
        <v>17</v>
      </c>
      <c r="AW570" s="99">
        <v>109</v>
      </c>
      <c r="AX570" s="105">
        <f t="shared" si="330"/>
        <v>17109</v>
      </c>
      <c r="AZ570" s="7" t="s">
        <v>2951</v>
      </c>
      <c r="BA570" t="s">
        <v>3184</v>
      </c>
      <c r="BU570">
        <v>0</v>
      </c>
    </row>
    <row r="571" spans="1:73" hidden="1" outlineLevel="1">
      <c r="A571" t="s">
        <v>2438</v>
      </c>
      <c r="B571" t="s">
        <v>191</v>
      </c>
      <c r="C571" s="1">
        <f t="shared" si="300"/>
        <v>54192</v>
      </c>
      <c r="D571" s="7">
        <f>IF(R571&gt;0,RANK(R571,(R571:T571,U571:AI571)),0)</f>
        <v>3</v>
      </c>
      <c r="E571" s="7">
        <f>IF(S571&gt;0,RANK(S571,(R571:T571,U571:AI571)),0)</f>
        <v>5</v>
      </c>
      <c r="F571" s="7">
        <f>IF(T571&gt;0,RANK(T571,(R571:T571,U571:AI571)),0)</f>
        <v>4</v>
      </c>
      <c r="G571" s="7">
        <f>IF(U571&gt;0,RANK(U571,(R571:T571,U571:AI571)),0)</f>
        <v>2</v>
      </c>
      <c r="H571" s="7">
        <f t="shared" si="319"/>
        <v>1</v>
      </c>
      <c r="I571" s="49">
        <f t="shared" si="302"/>
        <v>7886</v>
      </c>
      <c r="J571" s="177">
        <f t="shared" si="303"/>
        <v>0.14551963389430175</v>
      </c>
      <c r="K571" s="2"/>
      <c r="L571" s="2">
        <f t="shared" si="304"/>
        <v>0.21333407144966046</v>
      </c>
      <c r="M571" s="2">
        <f t="shared" si="320"/>
        <v>6.7537643932683794E-3</v>
      </c>
      <c r="N571" s="2">
        <f t="shared" si="321"/>
        <v>9.7431355181576612E-2</v>
      </c>
      <c r="O571" s="2">
        <f t="shared" si="331"/>
        <v>0.25966932388544434</v>
      </c>
      <c r="P571" s="2">
        <f t="shared" si="322"/>
        <v>0.40518895777974606</v>
      </c>
      <c r="Q571" s="2">
        <f t="shared" si="318"/>
        <v>1.762252731030417E-2</v>
      </c>
      <c r="R571" s="1">
        <v>11561</v>
      </c>
      <c r="S571" s="1">
        <v>366</v>
      </c>
      <c r="T571" s="1">
        <v>5280</v>
      </c>
      <c r="U571" s="1">
        <v>14072</v>
      </c>
      <c r="V571" s="1">
        <v>21958</v>
      </c>
      <c r="W571" s="1">
        <v>354</v>
      </c>
      <c r="X571" s="1">
        <v>76</v>
      </c>
      <c r="Y571" s="1">
        <v>127</v>
      </c>
      <c r="Z571" s="1">
        <v>236</v>
      </c>
      <c r="AC571" s="1">
        <f t="shared" si="317"/>
        <v>0</v>
      </c>
      <c r="AD571" s="1">
        <v>105</v>
      </c>
      <c r="AF571" s="1">
        <v>57</v>
      </c>
      <c r="AK571" s="7">
        <f t="shared" si="323"/>
        <v>6</v>
      </c>
      <c r="AL571" s="7">
        <f t="shared" si="324"/>
        <v>9</v>
      </c>
      <c r="AM571" s="7">
        <f t="shared" si="325"/>
        <v>8</v>
      </c>
      <c r="AN571" s="2">
        <f t="shared" si="326"/>
        <v>6.5323294951284321E-3</v>
      </c>
      <c r="AO571" s="2">
        <f t="shared" si="327"/>
        <v>1.4024210215529968E-3</v>
      </c>
      <c r="AP571" s="2">
        <f t="shared" si="328"/>
        <v>2.3435193386477709E-3</v>
      </c>
      <c r="AR571" t="str">
        <f t="shared" si="329"/>
        <v>McHenry</v>
      </c>
      <c r="AS571" t="s">
        <v>191</v>
      </c>
      <c r="AT571" s="184"/>
      <c r="AV571" s="97">
        <v>17</v>
      </c>
      <c r="AW571" s="99">
        <v>111</v>
      </c>
      <c r="AX571" s="105">
        <f t="shared" si="330"/>
        <v>17111</v>
      </c>
      <c r="AZ571" s="7" t="s">
        <v>2951</v>
      </c>
      <c r="BA571" t="s">
        <v>3184</v>
      </c>
      <c r="BU571">
        <v>0</v>
      </c>
    </row>
    <row r="572" spans="1:73" hidden="1" outlineLevel="1">
      <c r="A572" t="s">
        <v>1125</v>
      </c>
      <c r="B572" t="s">
        <v>191</v>
      </c>
      <c r="C572" s="1">
        <f t="shared" si="300"/>
        <v>31583</v>
      </c>
      <c r="D572" s="7">
        <f>IF(R572&gt;0,RANK(R572,(R572:T572,U572:AI572)),0)</f>
        <v>3</v>
      </c>
      <c r="E572" s="7">
        <f>IF(S572&gt;0,RANK(S572,(R572:T572,U572:AI572)),0)</f>
        <v>5</v>
      </c>
      <c r="F572" s="7">
        <f>IF(T572&gt;0,RANK(T572,(R572:T572,U572:AI572)),0)</f>
        <v>4</v>
      </c>
      <c r="G572" s="7">
        <f>IF(U572&gt;0,RANK(U572,(R572:T572,U572:AI572)),0)</f>
        <v>1</v>
      </c>
      <c r="H572" s="7">
        <f t="shared" si="319"/>
        <v>2</v>
      </c>
      <c r="I572" s="49">
        <f t="shared" si="302"/>
        <v>4459</v>
      </c>
      <c r="J572" s="177">
        <f t="shared" si="303"/>
        <v>0.14118354811132572</v>
      </c>
      <c r="K572" s="2"/>
      <c r="L572" s="2">
        <f t="shared" si="304"/>
        <v>0.18547953012696705</v>
      </c>
      <c r="M572" s="2">
        <f t="shared" si="320"/>
        <v>9.0238419402843308E-3</v>
      </c>
      <c r="N572" s="2">
        <f t="shared" si="321"/>
        <v>9.7204192128676814E-2</v>
      </c>
      <c r="O572" s="2">
        <f t="shared" si="331"/>
        <v>0.41636323338504894</v>
      </c>
      <c r="P572" s="2">
        <f t="shared" si="322"/>
        <v>0.27517968527372322</v>
      </c>
      <c r="Q572" s="2">
        <f t="shared" si="318"/>
        <v>1.6749517145299597E-2</v>
      </c>
      <c r="R572" s="1">
        <v>5858</v>
      </c>
      <c r="S572" s="1">
        <v>285</v>
      </c>
      <c r="T572" s="1">
        <v>3070</v>
      </c>
      <c r="U572" s="1">
        <v>13150</v>
      </c>
      <c r="V572" s="1">
        <v>8691</v>
      </c>
      <c r="W572" s="1">
        <v>260</v>
      </c>
      <c r="X572" s="1">
        <v>36</v>
      </c>
      <c r="Y572" s="1">
        <v>62</v>
      </c>
      <c r="Z572" s="1">
        <v>87</v>
      </c>
      <c r="AC572" s="1">
        <f t="shared" si="317"/>
        <v>0</v>
      </c>
      <c r="AD572" s="1">
        <v>62</v>
      </c>
      <c r="AF572" s="1">
        <v>22</v>
      </c>
      <c r="AK572" s="7">
        <f t="shared" si="323"/>
        <v>6</v>
      </c>
      <c r="AL572" s="7">
        <f t="shared" si="324"/>
        <v>9</v>
      </c>
      <c r="AM572" s="7">
        <f t="shared" si="325"/>
        <v>8</v>
      </c>
      <c r="AN572" s="2">
        <f t="shared" si="326"/>
        <v>8.2322768578032487E-3</v>
      </c>
      <c r="AO572" s="2">
        <f t="shared" si="327"/>
        <v>1.1398537187727576E-3</v>
      </c>
      <c r="AP572" s="2">
        <f t="shared" si="328"/>
        <v>1.9630814045530822E-3</v>
      </c>
      <c r="AR572" t="str">
        <f t="shared" si="329"/>
        <v>McLean</v>
      </c>
      <c r="AS572" t="s">
        <v>191</v>
      </c>
      <c r="AT572" s="184"/>
      <c r="AV572" s="97">
        <v>17</v>
      </c>
      <c r="AW572" s="99">
        <v>113</v>
      </c>
      <c r="AX572" s="105">
        <f t="shared" si="330"/>
        <v>17113</v>
      </c>
      <c r="AZ572" s="7" t="s">
        <v>2951</v>
      </c>
      <c r="BA572" t="s">
        <v>3184</v>
      </c>
      <c r="BU572">
        <v>0</v>
      </c>
    </row>
    <row r="573" spans="1:73" hidden="1" outlineLevel="1">
      <c r="A573" t="s">
        <v>263</v>
      </c>
      <c r="B573" t="s">
        <v>191</v>
      </c>
      <c r="C573" s="1">
        <f t="shared" si="300"/>
        <v>16527</v>
      </c>
      <c r="D573" s="7">
        <f>IF(R573&gt;0,RANK(R573,(R573:T573,U573:AI573)),0)</f>
        <v>3</v>
      </c>
      <c r="E573" s="7">
        <f>IF(S573&gt;0,RANK(S573,(R573:T573,U573:AI573)),0)</f>
        <v>6</v>
      </c>
      <c r="F573" s="7">
        <f>IF(T573&gt;0,RANK(T573,(R573:T573,U573:AI573)),0)</f>
        <v>4</v>
      </c>
      <c r="G573" s="7">
        <f>IF(U573&gt;0,RANK(U573,(R573:T573,U573:AI573)),0)</f>
        <v>2</v>
      </c>
      <c r="H573" s="7">
        <f t="shared" si="319"/>
        <v>1</v>
      </c>
      <c r="I573" s="49">
        <f t="shared" si="302"/>
        <v>80</v>
      </c>
      <c r="J573" s="177">
        <f t="shared" si="303"/>
        <v>4.8405639256973434E-3</v>
      </c>
      <c r="K573" s="2"/>
      <c r="L573" s="2">
        <f t="shared" si="304"/>
        <v>0.11998547830822291</v>
      </c>
      <c r="M573" s="2">
        <f t="shared" si="320"/>
        <v>4.9615780238397777E-3</v>
      </c>
      <c r="N573" s="2">
        <f t="shared" si="321"/>
        <v>5.8389302353724207E-2</v>
      </c>
      <c r="O573" s="2">
        <f t="shared" si="331"/>
        <v>0.39801536879046406</v>
      </c>
      <c r="P573" s="2">
        <f t="shared" si="322"/>
        <v>0.40285593271616144</v>
      </c>
      <c r="Q573" s="2">
        <f t="shared" si="318"/>
        <v>1.5792339807587596E-2</v>
      </c>
      <c r="R573" s="1">
        <v>1983</v>
      </c>
      <c r="S573" s="1">
        <v>82</v>
      </c>
      <c r="T573" s="1">
        <v>965</v>
      </c>
      <c r="U573" s="1">
        <v>6578</v>
      </c>
      <c r="V573" s="1">
        <v>6658</v>
      </c>
      <c r="W573" s="1">
        <v>143</v>
      </c>
      <c r="X573" s="1">
        <v>11</v>
      </c>
      <c r="Y573" s="1">
        <v>31</v>
      </c>
      <c r="Z573" s="1">
        <v>39</v>
      </c>
      <c r="AC573" s="1">
        <f t="shared" si="317"/>
        <v>0</v>
      </c>
      <c r="AD573" s="1">
        <v>30</v>
      </c>
      <c r="AF573" s="1">
        <v>7</v>
      </c>
      <c r="AK573" s="7">
        <f t="shared" si="323"/>
        <v>5</v>
      </c>
      <c r="AL573" s="7">
        <f t="shared" si="324"/>
        <v>9</v>
      </c>
      <c r="AM573" s="7">
        <f t="shared" si="325"/>
        <v>8</v>
      </c>
      <c r="AN573" s="2">
        <f t="shared" si="326"/>
        <v>8.6525080171840022E-3</v>
      </c>
      <c r="AO573" s="2">
        <f t="shared" si="327"/>
        <v>6.6557753978338475E-4</v>
      </c>
      <c r="AP573" s="2">
        <f t="shared" si="328"/>
        <v>1.8757185212077206E-3</v>
      </c>
      <c r="AR573" t="str">
        <f t="shared" si="329"/>
        <v>Macon</v>
      </c>
      <c r="AS573" t="s">
        <v>191</v>
      </c>
      <c r="AT573" s="184">
        <v>13</v>
      </c>
      <c r="AV573" s="97">
        <v>17</v>
      </c>
      <c r="AW573" s="99">
        <v>115</v>
      </c>
      <c r="AX573" s="105">
        <f t="shared" si="330"/>
        <v>17115</v>
      </c>
      <c r="AZ573" s="7" t="s">
        <v>2951</v>
      </c>
      <c r="BA573" t="s">
        <v>3184</v>
      </c>
      <c r="BU573">
        <v>0</v>
      </c>
    </row>
    <row r="574" spans="1:73" hidden="1" outlineLevel="1">
      <c r="A574" t="s">
        <v>1752</v>
      </c>
      <c r="B574" t="s">
        <v>191</v>
      </c>
      <c r="C574" s="1">
        <f t="shared" si="300"/>
        <v>7403</v>
      </c>
      <c r="D574" s="7">
        <f>IF(R574&gt;0,RANK(R574,(R574:T574,U574:AI574)),0)</f>
        <v>3</v>
      </c>
      <c r="E574" s="7">
        <f>IF(S574&gt;0,RANK(S574,(R574:T574,U574:AI574)),0)</f>
        <v>6</v>
      </c>
      <c r="F574" s="7">
        <f>IF(T574&gt;0,RANK(T574,(R574:T574,U574:AI574)),0)</f>
        <v>4</v>
      </c>
      <c r="G574" s="7">
        <f>IF(U574&gt;0,RANK(U574,(R574:T574,U574:AI574)),0)</f>
        <v>2</v>
      </c>
      <c r="H574" s="7">
        <f t="shared" si="319"/>
        <v>1</v>
      </c>
      <c r="I574" s="49">
        <f t="shared" si="302"/>
        <v>1021</v>
      </c>
      <c r="J574" s="177">
        <f t="shared" si="303"/>
        <v>0.13791706065108739</v>
      </c>
      <c r="K574" s="2"/>
      <c r="L574" s="2">
        <f t="shared" si="304"/>
        <v>9.8338511414291507E-2</v>
      </c>
      <c r="M574" s="2">
        <f t="shared" si="320"/>
        <v>8.1048223693097401E-3</v>
      </c>
      <c r="N574" s="2">
        <f t="shared" si="321"/>
        <v>5.5112792111306229E-2</v>
      </c>
      <c r="O574" s="2">
        <f t="shared" si="331"/>
        <v>0.33972713764689988</v>
      </c>
      <c r="P574" s="2">
        <f t="shared" si="322"/>
        <v>0.47764419829798732</v>
      </c>
      <c r="Q574" s="2">
        <f t="shared" si="318"/>
        <v>2.1072538160205267E-2</v>
      </c>
      <c r="R574" s="1">
        <v>728</v>
      </c>
      <c r="S574" s="1">
        <v>60</v>
      </c>
      <c r="T574" s="1">
        <v>408</v>
      </c>
      <c r="U574" s="1">
        <v>2515</v>
      </c>
      <c r="V574" s="1">
        <v>3536</v>
      </c>
      <c r="W574" s="1">
        <v>73</v>
      </c>
      <c r="X574" s="1">
        <v>11</v>
      </c>
      <c r="Y574" s="1">
        <v>18</v>
      </c>
      <c r="Z574" s="1">
        <v>22</v>
      </c>
      <c r="AC574" s="1">
        <f t="shared" si="317"/>
        <v>0</v>
      </c>
      <c r="AD574" s="1">
        <v>27</v>
      </c>
      <c r="AF574" s="1">
        <v>5</v>
      </c>
      <c r="AK574" s="7">
        <f t="shared" si="323"/>
        <v>5</v>
      </c>
      <c r="AL574" s="7">
        <f t="shared" si="324"/>
        <v>9</v>
      </c>
      <c r="AM574" s="7">
        <f t="shared" si="325"/>
        <v>8</v>
      </c>
      <c r="AN574" s="2">
        <f t="shared" si="326"/>
        <v>9.8608672159935153E-3</v>
      </c>
      <c r="AO574" s="2">
        <f t="shared" si="327"/>
        <v>1.4858841010401188E-3</v>
      </c>
      <c r="AP574" s="2">
        <f t="shared" si="328"/>
        <v>2.4314467107929218E-3</v>
      </c>
      <c r="AR574" t="str">
        <f t="shared" si="329"/>
        <v>Macoupin</v>
      </c>
      <c r="AS574" t="s">
        <v>191</v>
      </c>
      <c r="AT574" s="184">
        <v>13</v>
      </c>
      <c r="AV574" s="97">
        <v>17</v>
      </c>
      <c r="AW574" s="99">
        <v>117</v>
      </c>
      <c r="AX574" s="105">
        <f t="shared" si="330"/>
        <v>17117</v>
      </c>
      <c r="AZ574" s="7" t="s">
        <v>2951</v>
      </c>
      <c r="BA574" t="s">
        <v>3184</v>
      </c>
      <c r="BU574">
        <v>0</v>
      </c>
    </row>
    <row r="575" spans="1:73" hidden="1" outlineLevel="1">
      <c r="A575" t="s">
        <v>1388</v>
      </c>
      <c r="B575" t="s">
        <v>191</v>
      </c>
      <c r="C575" s="1">
        <f t="shared" si="300"/>
        <v>36763</v>
      </c>
      <c r="D575" s="7">
        <f>IF(R575&gt;0,RANK(R575,(R575:T575,U575:AI575)),0)</f>
        <v>3</v>
      </c>
      <c r="E575" s="7">
        <f>IF(S575&gt;0,RANK(S575,(R575:T575,U575:AI575)),0)</f>
        <v>6</v>
      </c>
      <c r="F575" s="7">
        <f>IF(T575&gt;0,RANK(T575,(R575:T575,U575:AI575)),0)</f>
        <v>4</v>
      </c>
      <c r="G575" s="7">
        <f>IF(U575&gt;0,RANK(U575,(R575:T575,U575:AI575)),0)</f>
        <v>2</v>
      </c>
      <c r="H575" s="7">
        <f t="shared" si="319"/>
        <v>1</v>
      </c>
      <c r="I575" s="49">
        <f t="shared" si="302"/>
        <v>2409</v>
      </c>
      <c r="J575" s="177">
        <f t="shared" si="303"/>
        <v>6.5527840491798814E-2</v>
      </c>
      <c r="K575" s="2"/>
      <c r="L575" s="2">
        <f t="shared" si="304"/>
        <v>0.10668335010744498</v>
      </c>
      <c r="M575" s="2">
        <f t="shared" si="320"/>
        <v>5.685063786959715E-3</v>
      </c>
      <c r="N575" s="2">
        <f t="shared" si="321"/>
        <v>7.0913690395234333E-2</v>
      </c>
      <c r="O575" s="2">
        <f t="shared" si="331"/>
        <v>0.36659140984141664</v>
      </c>
      <c r="P575" s="2">
        <f t="shared" si="322"/>
        <v>0.43211925033321547</v>
      </c>
      <c r="Q575" s="2">
        <f t="shared" si="318"/>
        <v>1.8007235535728805E-2</v>
      </c>
      <c r="R575" s="1">
        <v>3922</v>
      </c>
      <c r="S575" s="1">
        <v>209</v>
      </c>
      <c r="T575" s="1">
        <v>2607</v>
      </c>
      <c r="U575" s="1">
        <v>13477</v>
      </c>
      <c r="V575" s="1">
        <v>15886</v>
      </c>
      <c r="W575" s="1">
        <v>330</v>
      </c>
      <c r="X575" s="1">
        <v>34</v>
      </c>
      <c r="Y575" s="1">
        <v>76</v>
      </c>
      <c r="Z575" s="1">
        <v>119</v>
      </c>
      <c r="AC575" s="1">
        <f t="shared" si="317"/>
        <v>0</v>
      </c>
      <c r="AD575" s="1">
        <v>72</v>
      </c>
      <c r="AF575" s="1">
        <v>31</v>
      </c>
      <c r="AK575" s="7">
        <f t="shared" si="323"/>
        <v>5</v>
      </c>
      <c r="AL575" s="7">
        <f t="shared" si="324"/>
        <v>9</v>
      </c>
      <c r="AM575" s="7">
        <f t="shared" si="325"/>
        <v>8</v>
      </c>
      <c r="AN575" s="2">
        <f t="shared" si="326"/>
        <v>8.9764165057258649E-3</v>
      </c>
      <c r="AO575" s="2">
        <f t="shared" si="327"/>
        <v>9.2484291271114976E-4</v>
      </c>
      <c r="AP575" s="2">
        <f t="shared" si="328"/>
        <v>2.0672959225308055E-3</v>
      </c>
      <c r="AR575" t="str">
        <f t="shared" si="329"/>
        <v>Madison</v>
      </c>
      <c r="AS575" t="s">
        <v>191</v>
      </c>
      <c r="AT575" s="184"/>
      <c r="AV575" s="97">
        <v>17</v>
      </c>
      <c r="AW575" s="99">
        <v>119</v>
      </c>
      <c r="AX575" s="105">
        <f t="shared" si="330"/>
        <v>17119</v>
      </c>
      <c r="AZ575" s="7" t="s">
        <v>2951</v>
      </c>
      <c r="BA575" t="s">
        <v>3184</v>
      </c>
      <c r="BU575">
        <v>0</v>
      </c>
    </row>
    <row r="576" spans="1:73" hidden="1" outlineLevel="1">
      <c r="A576" t="s">
        <v>1291</v>
      </c>
      <c r="B576" t="s">
        <v>191</v>
      </c>
      <c r="C576" s="1">
        <f t="shared" si="300"/>
        <v>6095</v>
      </c>
      <c r="D576" s="7">
        <f>IF(R576&gt;0,RANK(R576,(R576:T576,U576:AI576)),0)</f>
        <v>3</v>
      </c>
      <c r="E576" s="7">
        <f>IF(S576&gt;0,RANK(S576,(R576:T576,U576:AI576)),0)</f>
        <v>6</v>
      </c>
      <c r="F576" s="7">
        <f>IF(T576&gt;0,RANK(T576,(R576:T576,U576:AI576)),0)</f>
        <v>4</v>
      </c>
      <c r="G576" s="7">
        <f>IF(U576&gt;0,RANK(U576,(R576:T576,U576:AI576)),0)</f>
        <v>2</v>
      </c>
      <c r="H576" s="7">
        <f t="shared" si="319"/>
        <v>1</v>
      </c>
      <c r="I576" s="49">
        <f t="shared" si="302"/>
        <v>591</v>
      </c>
      <c r="J576" s="177">
        <f t="shared" si="303"/>
        <v>9.6964725184577522E-2</v>
      </c>
      <c r="K576" s="2"/>
      <c r="L576" s="2">
        <f t="shared" si="304"/>
        <v>8.4495488105004096E-2</v>
      </c>
      <c r="M576" s="2">
        <f t="shared" si="320"/>
        <v>8.8597210828547986E-3</v>
      </c>
      <c r="N576" s="2">
        <f t="shared" si="321"/>
        <v>6.2018047579983596E-2</v>
      </c>
      <c r="O576" s="2">
        <f t="shared" si="331"/>
        <v>0.36062346185397864</v>
      </c>
      <c r="P576" s="2">
        <f t="shared" si="322"/>
        <v>0.45758818703855619</v>
      </c>
      <c r="Q576" s="2">
        <f t="shared" si="318"/>
        <v>2.6415094339622636E-2</v>
      </c>
      <c r="R576" s="1">
        <v>515</v>
      </c>
      <c r="S576" s="1">
        <v>54</v>
      </c>
      <c r="T576" s="1">
        <v>378</v>
      </c>
      <c r="U576" s="1">
        <v>2198</v>
      </c>
      <c r="V576" s="1">
        <v>2789</v>
      </c>
      <c r="W576" s="1">
        <v>88</v>
      </c>
      <c r="X576" s="1">
        <v>5</v>
      </c>
      <c r="Y576" s="1">
        <v>23</v>
      </c>
      <c r="Z576" s="1">
        <v>22</v>
      </c>
      <c r="AC576" s="1">
        <f t="shared" si="317"/>
        <v>0</v>
      </c>
      <c r="AD576" s="1">
        <v>16</v>
      </c>
      <c r="AF576" s="1">
        <v>7</v>
      </c>
      <c r="AK576" s="7">
        <f t="shared" si="323"/>
        <v>5</v>
      </c>
      <c r="AL576" s="7">
        <f t="shared" si="324"/>
        <v>9</v>
      </c>
      <c r="AM576" s="7">
        <f t="shared" si="325"/>
        <v>7</v>
      </c>
      <c r="AN576" s="2">
        <f t="shared" si="326"/>
        <v>1.4438063986874488E-2</v>
      </c>
      <c r="AO576" s="2">
        <f t="shared" si="327"/>
        <v>8.2034454470877774E-4</v>
      </c>
      <c r="AP576" s="2">
        <f t="shared" si="328"/>
        <v>3.7735849056603774E-3</v>
      </c>
      <c r="AR576" t="str">
        <f t="shared" si="329"/>
        <v>Marion</v>
      </c>
      <c r="AS576" t="s">
        <v>191</v>
      </c>
      <c r="AT576" s="184">
        <v>15</v>
      </c>
      <c r="AV576" s="97">
        <v>17</v>
      </c>
      <c r="AW576" s="99">
        <v>121</v>
      </c>
      <c r="AX576" s="105">
        <f t="shared" si="330"/>
        <v>17121</v>
      </c>
      <c r="AZ576" s="7" t="s">
        <v>2951</v>
      </c>
      <c r="BA576" t="s">
        <v>3184</v>
      </c>
      <c r="BU576">
        <v>0</v>
      </c>
    </row>
    <row r="577" spans="1:73" hidden="1" outlineLevel="1">
      <c r="A577" t="s">
        <v>1032</v>
      </c>
      <c r="B577" t="s">
        <v>191</v>
      </c>
      <c r="C577" s="1">
        <f t="shared" si="300"/>
        <v>2790</v>
      </c>
      <c r="D577" s="7">
        <f>IF(R577&gt;0,RANK(R577,(R577:T577,U577:AI577)),0)</f>
        <v>3</v>
      </c>
      <c r="E577" s="7">
        <f>IF(S577&gt;0,RANK(S577,(R577:T577,U577:AI577)),0)</f>
        <v>5</v>
      </c>
      <c r="F577" s="7">
        <f>IF(T577&gt;0,RANK(T577,(R577:T577,U577:AI577)),0)</f>
        <v>4</v>
      </c>
      <c r="G577" s="7">
        <f>IF(U577&gt;0,RANK(U577,(R577:T577,U577:AI577)),0)</f>
        <v>1</v>
      </c>
      <c r="H577" s="7">
        <f t="shared" si="319"/>
        <v>2</v>
      </c>
      <c r="I577" s="49">
        <f t="shared" si="302"/>
        <v>63</v>
      </c>
      <c r="J577" s="177">
        <f t="shared" si="303"/>
        <v>2.2580645161290321E-2</v>
      </c>
      <c r="K577" s="2"/>
      <c r="L577" s="2">
        <f t="shared" si="304"/>
        <v>0.14659498207885305</v>
      </c>
      <c r="M577" s="2">
        <f t="shared" si="320"/>
        <v>1.4695340501792114E-2</v>
      </c>
      <c r="N577" s="2">
        <f t="shared" si="321"/>
        <v>6.2007168458781362E-2</v>
      </c>
      <c r="O577" s="2">
        <f t="shared" si="331"/>
        <v>0.392831541218638</v>
      </c>
      <c r="P577" s="2">
        <f t="shared" si="322"/>
        <v>0.37025089605734768</v>
      </c>
      <c r="Q577" s="2">
        <f t="shared" si="318"/>
        <v>1.3620071684587787E-2</v>
      </c>
      <c r="R577" s="1">
        <v>409</v>
      </c>
      <c r="S577" s="1">
        <v>41</v>
      </c>
      <c r="T577" s="1">
        <v>173</v>
      </c>
      <c r="U577" s="1">
        <v>1096</v>
      </c>
      <c r="V577" s="1">
        <v>1033</v>
      </c>
      <c r="W577" s="1">
        <v>20</v>
      </c>
      <c r="X577" s="1">
        <v>2</v>
      </c>
      <c r="Y577" s="1">
        <v>5</v>
      </c>
      <c r="Z577" s="1">
        <v>3</v>
      </c>
      <c r="AC577" s="1">
        <f t="shared" si="317"/>
        <v>0</v>
      </c>
      <c r="AD577" s="1">
        <v>5</v>
      </c>
      <c r="AF577" s="1">
        <v>3</v>
      </c>
      <c r="AK577" s="7">
        <f t="shared" si="323"/>
        <v>6</v>
      </c>
      <c r="AL577" s="7">
        <f t="shared" si="324"/>
        <v>9</v>
      </c>
      <c r="AM577" s="7">
        <f t="shared" si="325"/>
        <v>7</v>
      </c>
      <c r="AN577" s="2">
        <f t="shared" si="326"/>
        <v>7.1684587813620072E-3</v>
      </c>
      <c r="AO577" s="2">
        <f t="shared" si="327"/>
        <v>7.1684587813620072E-4</v>
      </c>
      <c r="AP577" s="2">
        <f t="shared" si="328"/>
        <v>1.7921146953405018E-3</v>
      </c>
      <c r="AR577" t="str">
        <f t="shared" si="329"/>
        <v>Marshall</v>
      </c>
      <c r="AS577" t="s">
        <v>191</v>
      </c>
      <c r="AT577" s="184">
        <v>18</v>
      </c>
      <c r="AV577" s="97">
        <v>17</v>
      </c>
      <c r="AW577" s="99">
        <v>123</v>
      </c>
      <c r="AX577" s="105">
        <f t="shared" si="330"/>
        <v>17123</v>
      </c>
      <c r="AZ577" s="7" t="s">
        <v>2951</v>
      </c>
      <c r="BA577" t="s">
        <v>3184</v>
      </c>
      <c r="BU577">
        <v>0</v>
      </c>
    </row>
    <row r="578" spans="1:73" hidden="1" outlineLevel="1">
      <c r="A578" t="s">
        <v>1516</v>
      </c>
      <c r="B578" t="s">
        <v>191</v>
      </c>
      <c r="C578" s="1">
        <f t="shared" si="300"/>
        <v>2173</v>
      </c>
      <c r="D578" s="7">
        <f>IF(R578&gt;0,RANK(R578,(R578:T578,U578:AI578)),0)</f>
        <v>3</v>
      </c>
      <c r="E578" s="7">
        <f>IF(S578&gt;0,RANK(S578,(R578:T578,U578:AI578)),0)</f>
        <v>5</v>
      </c>
      <c r="F578" s="7">
        <f>IF(T578&gt;0,RANK(T578,(R578:T578,U578:AI578)),0)</f>
        <v>4</v>
      </c>
      <c r="G578" s="7">
        <f>IF(U578&gt;0,RANK(U578,(R578:T578,U578:AI578)),0)</f>
        <v>2</v>
      </c>
      <c r="H578" s="7">
        <f t="shared" si="319"/>
        <v>1</v>
      </c>
      <c r="I578" s="49">
        <f t="shared" si="302"/>
        <v>108</v>
      </c>
      <c r="J578" s="177">
        <f t="shared" si="303"/>
        <v>4.9700874367234235E-2</v>
      </c>
      <c r="K578" s="2"/>
      <c r="L578" s="2">
        <f t="shared" si="304"/>
        <v>0.12471237919926369</v>
      </c>
      <c r="M578" s="2">
        <f t="shared" si="320"/>
        <v>1.2885411872986655E-2</v>
      </c>
      <c r="N578" s="2">
        <f t="shared" si="321"/>
        <v>7.0869765301426593E-2</v>
      </c>
      <c r="O578" s="2">
        <f t="shared" si="331"/>
        <v>0.3626323055683387</v>
      </c>
      <c r="P578" s="2">
        <f t="shared" si="322"/>
        <v>0.41233317993557295</v>
      </c>
      <c r="Q578" s="2">
        <f t="shared" si="318"/>
        <v>1.6566958122411379E-2</v>
      </c>
      <c r="R578" s="1">
        <v>271</v>
      </c>
      <c r="S578" s="1">
        <v>28</v>
      </c>
      <c r="T578" s="1">
        <v>154</v>
      </c>
      <c r="U578" s="1">
        <v>788</v>
      </c>
      <c r="V578" s="1">
        <v>896</v>
      </c>
      <c r="W578" s="1">
        <v>21</v>
      </c>
      <c r="X578" s="1">
        <v>2</v>
      </c>
      <c r="Y578" s="1">
        <v>3</v>
      </c>
      <c r="Z578" s="1">
        <v>4</v>
      </c>
      <c r="AC578" s="1">
        <f t="shared" si="317"/>
        <v>0</v>
      </c>
      <c r="AD578" s="1">
        <v>6</v>
      </c>
      <c r="AF578" s="1">
        <v>0</v>
      </c>
      <c r="AK578" s="7">
        <f t="shared" si="323"/>
        <v>6</v>
      </c>
      <c r="AL578" s="7">
        <f t="shared" si="324"/>
        <v>9</v>
      </c>
      <c r="AM578" s="7">
        <f t="shared" si="325"/>
        <v>8</v>
      </c>
      <c r="AN578" s="2">
        <f t="shared" si="326"/>
        <v>9.6640589047399909E-3</v>
      </c>
      <c r="AO578" s="2">
        <f t="shared" si="327"/>
        <v>9.2038656235618964E-4</v>
      </c>
      <c r="AP578" s="2">
        <f t="shared" si="328"/>
        <v>1.3805798435342844E-3</v>
      </c>
      <c r="AR578" t="str">
        <f t="shared" si="329"/>
        <v>Mason</v>
      </c>
      <c r="AS578" t="s">
        <v>191</v>
      </c>
      <c r="AT578" s="184">
        <v>18</v>
      </c>
      <c r="AV578" s="97">
        <v>17</v>
      </c>
      <c r="AW578" s="99">
        <v>125</v>
      </c>
      <c r="AX578" s="105">
        <f t="shared" si="330"/>
        <v>17125</v>
      </c>
      <c r="AZ578" s="7" t="s">
        <v>2951</v>
      </c>
      <c r="BA578" t="s">
        <v>3184</v>
      </c>
      <c r="BU578">
        <v>0</v>
      </c>
    </row>
    <row r="579" spans="1:73" hidden="1" outlineLevel="1">
      <c r="A579" t="s">
        <v>2573</v>
      </c>
      <c r="B579" t="s">
        <v>191</v>
      </c>
      <c r="C579" s="1">
        <f t="shared" si="300"/>
        <v>3019</v>
      </c>
      <c r="D579" s="7">
        <f>IF(R579&gt;0,RANK(R579,(R579:T579,U579:AI579)),0)</f>
        <v>3</v>
      </c>
      <c r="E579" s="7">
        <f>IF(S579&gt;0,RANK(S579,(R579:T579,U579:AI579)),0)</f>
        <v>6</v>
      </c>
      <c r="F579" s="7">
        <f>IF(T579&gt;0,RANK(T579,(R579:T579,U579:AI579)),0)</f>
        <v>4</v>
      </c>
      <c r="G579" s="7">
        <f>IF(U579&gt;0,RANK(U579,(R579:T579,U579:AI579)),0)</f>
        <v>2</v>
      </c>
      <c r="H579" s="7">
        <f t="shared" si="319"/>
        <v>1</v>
      </c>
      <c r="I579" s="49">
        <f t="shared" si="302"/>
        <v>137</v>
      </c>
      <c r="J579" s="177">
        <f t="shared" si="303"/>
        <v>4.537926465717125E-2</v>
      </c>
      <c r="K579" s="2"/>
      <c r="L579" s="2">
        <f t="shared" si="304"/>
        <v>7.4527989400463734E-2</v>
      </c>
      <c r="M579" s="2">
        <f t="shared" si="320"/>
        <v>4.6372971182510768E-3</v>
      </c>
      <c r="N579" s="2">
        <f t="shared" si="321"/>
        <v>5.7303742961245442E-2</v>
      </c>
      <c r="O579" s="2">
        <f t="shared" si="331"/>
        <v>0.39880755216959257</v>
      </c>
      <c r="P579" s="2">
        <f t="shared" si="322"/>
        <v>0.44418681682676381</v>
      </c>
      <c r="Q579" s="2">
        <f t="shared" si="318"/>
        <v>2.0536601523683307E-2</v>
      </c>
      <c r="R579" s="1">
        <v>225</v>
      </c>
      <c r="S579" s="1">
        <v>14</v>
      </c>
      <c r="T579" s="1">
        <v>173</v>
      </c>
      <c r="U579" s="1">
        <v>1204</v>
      </c>
      <c r="V579" s="1">
        <v>1341</v>
      </c>
      <c r="W579" s="1">
        <v>30</v>
      </c>
      <c r="X579" s="1">
        <v>0</v>
      </c>
      <c r="Y579" s="1">
        <v>11</v>
      </c>
      <c r="Z579" s="1">
        <v>10</v>
      </c>
      <c r="AC579" s="1">
        <f t="shared" si="317"/>
        <v>0</v>
      </c>
      <c r="AD579" s="1">
        <v>9</v>
      </c>
      <c r="AF579" s="1">
        <v>2</v>
      </c>
      <c r="AK579" s="7">
        <f t="shared" si="323"/>
        <v>5</v>
      </c>
      <c r="AL579" s="7">
        <f t="shared" si="324"/>
        <v>0</v>
      </c>
      <c r="AM579" s="7">
        <f t="shared" si="325"/>
        <v>7</v>
      </c>
      <c r="AN579" s="2">
        <f t="shared" si="326"/>
        <v>9.9370652533951644E-3</v>
      </c>
      <c r="AO579" s="2">
        <f t="shared" si="327"/>
        <v>0</v>
      </c>
      <c r="AP579" s="2">
        <f t="shared" si="328"/>
        <v>3.6435905929115601E-3</v>
      </c>
      <c r="AR579" t="str">
        <f t="shared" si="329"/>
        <v>Massac</v>
      </c>
      <c r="AS579" t="s">
        <v>191</v>
      </c>
      <c r="AT579" s="184">
        <v>15</v>
      </c>
      <c r="AV579" s="97">
        <v>17</v>
      </c>
      <c r="AW579" s="99">
        <v>127</v>
      </c>
      <c r="AX579" s="105">
        <f t="shared" si="330"/>
        <v>17127</v>
      </c>
      <c r="AZ579" s="7" t="s">
        <v>2951</v>
      </c>
      <c r="BA579" t="s">
        <v>3184</v>
      </c>
      <c r="BU579">
        <v>0</v>
      </c>
    </row>
    <row r="580" spans="1:73" hidden="1" outlineLevel="1">
      <c r="A580" t="s">
        <v>2912</v>
      </c>
      <c r="B580" t="s">
        <v>191</v>
      </c>
      <c r="C580" s="1">
        <f t="shared" ref="C580:C617" si="332">SUM(R580:AI580)</f>
        <v>2817</v>
      </c>
      <c r="D580" s="7">
        <f>IF(R580&gt;0,RANK(R580,(R580:T580,U580:AI580)),0)</f>
        <v>3</v>
      </c>
      <c r="E580" s="7">
        <f>IF(S580&gt;0,RANK(S580,(R580:T580,U580:AI580)),0)</f>
        <v>5</v>
      </c>
      <c r="F580" s="7">
        <f>IF(T580&gt;0,RANK(T580,(R580:T580,U580:AI580)),0)</f>
        <v>4</v>
      </c>
      <c r="G580" s="7">
        <f>IF(U580&gt;0,RANK(U580,(R580:T580,U580:AI580)),0)</f>
        <v>1</v>
      </c>
      <c r="H580" s="7">
        <f t="shared" ref="H580:H611" si="333">IF(V580&gt;0,RANK(V580,(R580:AB580)),0)</f>
        <v>2</v>
      </c>
      <c r="I580" s="49">
        <f t="shared" ref="I580:I617" si="334">MAX(R580:AA580)-LARGE(R580:AA580,2)</f>
        <v>81</v>
      </c>
      <c r="J580" s="177">
        <f t="shared" ref="J580:J617" si="335">I580/C580</f>
        <v>2.8753993610223641E-2</v>
      </c>
      <c r="K580" s="2"/>
      <c r="L580" s="2">
        <f t="shared" ref="L580:L617" si="336">IF($C580=0,"-",R580/$C580)</f>
        <v>0.17607383741569044</v>
      </c>
      <c r="M580" s="2">
        <f t="shared" ref="M580:M611" si="337">IF($C580=0,"-",S580/$C580)</f>
        <v>1.1359602413915513E-2</v>
      </c>
      <c r="N580" s="2">
        <f t="shared" ref="N580:N611" si="338">IF($C580=0,"-",T580/$C580)</f>
        <v>6.53177138800142E-2</v>
      </c>
      <c r="O580" s="2">
        <f t="shared" si="331"/>
        <v>0.37877174298899541</v>
      </c>
      <c r="P580" s="2">
        <f t="shared" ref="P580:P611" si="339">IF($C580=0,"-",V580/$C580)</f>
        <v>0.35001774937877173</v>
      </c>
      <c r="Q580" s="2">
        <f t="shared" si="318"/>
        <v>1.8459353922612665E-2</v>
      </c>
      <c r="R580" s="1">
        <v>496</v>
      </c>
      <c r="S580" s="1">
        <v>32</v>
      </c>
      <c r="T580" s="1">
        <v>184</v>
      </c>
      <c r="U580" s="1">
        <v>1067</v>
      </c>
      <c r="V580" s="1">
        <v>986</v>
      </c>
      <c r="W580" s="1">
        <v>21</v>
      </c>
      <c r="X580" s="1">
        <v>2</v>
      </c>
      <c r="Y580" s="1">
        <v>11</v>
      </c>
      <c r="Z580" s="1">
        <v>8</v>
      </c>
      <c r="AC580" s="1">
        <f t="shared" si="317"/>
        <v>0</v>
      </c>
      <c r="AD580" s="1">
        <v>7</v>
      </c>
      <c r="AF580" s="1">
        <v>3</v>
      </c>
      <c r="AK580" s="7">
        <f t="shared" ref="AK580:AK611" si="340">IF(W580&gt;0,RANK(W580,(R580:AB580)),0)</f>
        <v>6</v>
      </c>
      <c r="AL580" s="7">
        <f t="shared" ref="AL580:AL611" si="341">IF(X580&gt;0,RANK(X580,(R580:AB580)),0)</f>
        <v>9</v>
      </c>
      <c r="AM580" s="7">
        <f t="shared" ref="AM580:AM611" si="342">IF(Y580&gt;0,RANK(Y580,(R580:AB580)),0)</f>
        <v>7</v>
      </c>
      <c r="AN580" s="2">
        <f t="shared" ref="AN580:AN611" si="343">IF($C580=0,"-",W580/$C580)</f>
        <v>7.4547390841320556E-3</v>
      </c>
      <c r="AO580" s="2">
        <f t="shared" ref="AO580:AO611" si="344">IF($C580=0,"-",X580/$C580)</f>
        <v>7.0997515086971955E-4</v>
      </c>
      <c r="AP580" s="2">
        <f t="shared" ref="AP580:AP611" si="345">IF($C580=0,"-",Y580/$C580)</f>
        <v>3.9048633297834577E-3</v>
      </c>
      <c r="AR580" t="str">
        <f t="shared" ref="AR580:AR611" si="346">A580</f>
        <v>Menard</v>
      </c>
      <c r="AS580" t="s">
        <v>191</v>
      </c>
      <c r="AT580" s="184">
        <v>18</v>
      </c>
      <c r="AV580" s="97">
        <v>17</v>
      </c>
      <c r="AW580" s="99">
        <v>129</v>
      </c>
      <c r="AX580" s="105">
        <f t="shared" ref="AX580:AX611" si="347">AV580*1000+AW580</f>
        <v>17129</v>
      </c>
      <c r="AZ580" s="7" t="s">
        <v>2951</v>
      </c>
      <c r="BA580" t="s">
        <v>3184</v>
      </c>
      <c r="BU580">
        <v>0</v>
      </c>
    </row>
    <row r="581" spans="1:73" hidden="1" outlineLevel="1">
      <c r="A581" t="s">
        <v>658</v>
      </c>
      <c r="B581" t="s">
        <v>191</v>
      </c>
      <c r="C581" s="1">
        <f t="shared" si="332"/>
        <v>2688</v>
      </c>
      <c r="D581" s="7">
        <f>IF(R581&gt;0,RANK(R581,(R581:T581,U581:AI581)),0)</f>
        <v>3</v>
      </c>
      <c r="E581" s="7">
        <f>IF(S581&gt;0,RANK(S581,(R581:T581,U581:AI581)),0)</f>
        <v>6</v>
      </c>
      <c r="F581" s="7">
        <f>IF(T581&gt;0,RANK(T581,(R581:T581,U581:AI581)),0)</f>
        <v>4</v>
      </c>
      <c r="G581" s="7">
        <f>IF(U581&gt;0,RANK(U581,(R581:T581,U581:AI581)),0)</f>
        <v>1</v>
      </c>
      <c r="H581" s="7">
        <f t="shared" si="333"/>
        <v>2</v>
      </c>
      <c r="I581" s="49">
        <f t="shared" si="334"/>
        <v>151</v>
      </c>
      <c r="J581" s="177">
        <f t="shared" si="335"/>
        <v>5.617559523809524E-2</v>
      </c>
      <c r="K581" s="2"/>
      <c r="L581" s="2">
        <f t="shared" si="336"/>
        <v>0.15327380952380953</v>
      </c>
      <c r="M581" s="2">
        <f t="shared" si="337"/>
        <v>7.8125E-3</v>
      </c>
      <c r="N581" s="2">
        <f t="shared" si="338"/>
        <v>7.2916666666666671E-2</v>
      </c>
      <c r="O581" s="2">
        <f t="shared" si="331"/>
        <v>0.39918154761904762</v>
      </c>
      <c r="P581" s="2">
        <f t="shared" si="339"/>
        <v>0.34300595238095238</v>
      </c>
      <c r="Q581" s="2">
        <f t="shared" si="318"/>
        <v>2.3809523809523836E-2</v>
      </c>
      <c r="R581" s="1">
        <v>412</v>
      </c>
      <c r="S581" s="1">
        <v>21</v>
      </c>
      <c r="T581" s="1">
        <v>196</v>
      </c>
      <c r="U581" s="1">
        <v>1073</v>
      </c>
      <c r="V581" s="1">
        <v>922</v>
      </c>
      <c r="W581" s="1">
        <v>29</v>
      </c>
      <c r="X581" s="1">
        <v>3</v>
      </c>
      <c r="Y581" s="1">
        <v>9</v>
      </c>
      <c r="Z581" s="1">
        <v>11</v>
      </c>
      <c r="AC581" s="1">
        <f t="shared" ref="AC581:AC617" si="348">SUM(BE581:BV581)</f>
        <v>0</v>
      </c>
      <c r="AD581" s="1">
        <v>11</v>
      </c>
      <c r="AF581" s="1">
        <v>1</v>
      </c>
      <c r="AK581" s="7">
        <f t="shared" si="340"/>
        <v>5</v>
      </c>
      <c r="AL581" s="7">
        <f t="shared" si="341"/>
        <v>9</v>
      </c>
      <c r="AM581" s="7">
        <f t="shared" si="342"/>
        <v>8</v>
      </c>
      <c r="AN581" s="2">
        <f t="shared" si="343"/>
        <v>1.0788690476190476E-2</v>
      </c>
      <c r="AO581" s="2">
        <f t="shared" si="344"/>
        <v>1.1160714285714285E-3</v>
      </c>
      <c r="AP581" s="2">
        <f t="shared" si="345"/>
        <v>3.3482142857142855E-3</v>
      </c>
      <c r="AR581" t="str">
        <f t="shared" si="346"/>
        <v>Mercer</v>
      </c>
      <c r="AS581" t="s">
        <v>191</v>
      </c>
      <c r="AT581" s="184">
        <v>17</v>
      </c>
      <c r="AV581" s="97">
        <v>17</v>
      </c>
      <c r="AW581" s="99">
        <v>131</v>
      </c>
      <c r="AX581" s="105">
        <f t="shared" si="347"/>
        <v>17131</v>
      </c>
      <c r="AZ581" s="7" t="s">
        <v>2951</v>
      </c>
      <c r="BA581" t="s">
        <v>3184</v>
      </c>
      <c r="BU581">
        <v>0</v>
      </c>
    </row>
    <row r="582" spans="1:73" hidden="1" outlineLevel="1">
      <c r="A582" t="s">
        <v>341</v>
      </c>
      <c r="B582" t="s">
        <v>191</v>
      </c>
      <c r="C582" s="1">
        <f t="shared" si="332"/>
        <v>7634</v>
      </c>
      <c r="D582" s="7">
        <f>IF(R582&gt;0,RANK(R582,(R582:T582,U582:AI582)),0)</f>
        <v>3</v>
      </c>
      <c r="E582" s="7">
        <f>IF(S582&gt;0,RANK(S582,(R582:T582,U582:AI582)),0)</f>
        <v>6</v>
      </c>
      <c r="F582" s="7">
        <f>IF(T582&gt;0,RANK(T582,(R582:T582,U582:AI582)),0)</f>
        <v>4</v>
      </c>
      <c r="G582" s="7">
        <f>IF(U582&gt;0,RANK(U582,(R582:T582,U582:AI582)),0)</f>
        <v>2</v>
      </c>
      <c r="H582" s="7">
        <f t="shared" si="333"/>
        <v>1</v>
      </c>
      <c r="I582" s="49">
        <f t="shared" si="334"/>
        <v>635</v>
      </c>
      <c r="J582" s="177">
        <f t="shared" si="335"/>
        <v>8.3180508252554367E-2</v>
      </c>
      <c r="K582" s="2"/>
      <c r="L582" s="2">
        <f t="shared" si="336"/>
        <v>0.11343987424679067</v>
      </c>
      <c r="M582" s="2">
        <f t="shared" si="337"/>
        <v>7.8595755829185231E-3</v>
      </c>
      <c r="N582" s="2">
        <f t="shared" si="338"/>
        <v>8.3966465810846214E-2</v>
      </c>
      <c r="O582" s="2">
        <f t="shared" si="331"/>
        <v>0.345821325648415</v>
      </c>
      <c r="P582" s="2">
        <f t="shared" si="339"/>
        <v>0.42900183390096935</v>
      </c>
      <c r="Q582" s="2">
        <f t="shared" si="318"/>
        <v>1.9910924810060238E-2</v>
      </c>
      <c r="R582" s="1">
        <v>866</v>
      </c>
      <c r="S582" s="1">
        <v>60</v>
      </c>
      <c r="T582" s="1">
        <v>641</v>
      </c>
      <c r="U582" s="1">
        <v>2640</v>
      </c>
      <c r="V582" s="1">
        <v>3275</v>
      </c>
      <c r="W582" s="1">
        <v>66</v>
      </c>
      <c r="X582" s="1">
        <v>7</v>
      </c>
      <c r="Y582" s="1">
        <v>37</v>
      </c>
      <c r="Z582" s="1">
        <v>26</v>
      </c>
      <c r="AC582" s="1">
        <f t="shared" si="348"/>
        <v>0</v>
      </c>
      <c r="AD582" s="1">
        <v>9</v>
      </c>
      <c r="AF582" s="1">
        <v>7</v>
      </c>
      <c r="AK582" s="7">
        <f t="shared" si="340"/>
        <v>5</v>
      </c>
      <c r="AL582" s="7">
        <f t="shared" si="341"/>
        <v>9</v>
      </c>
      <c r="AM582" s="7">
        <f t="shared" si="342"/>
        <v>7</v>
      </c>
      <c r="AN582" s="2">
        <f t="shared" si="343"/>
        <v>8.6455331412103754E-3</v>
      </c>
      <c r="AO582" s="2">
        <f t="shared" si="344"/>
        <v>9.1695048467382758E-4</v>
      </c>
      <c r="AP582" s="2">
        <f t="shared" si="345"/>
        <v>4.8467382761330892E-3</v>
      </c>
      <c r="AR582" t="str">
        <f t="shared" si="346"/>
        <v>Monroe</v>
      </c>
      <c r="AS582" t="s">
        <v>191</v>
      </c>
      <c r="AT582" s="184">
        <v>12</v>
      </c>
      <c r="AV582" s="97">
        <v>17</v>
      </c>
      <c r="AW582" s="99">
        <v>133</v>
      </c>
      <c r="AX582" s="105">
        <f t="shared" si="347"/>
        <v>17133</v>
      </c>
      <c r="AZ582" s="7" t="s">
        <v>2951</v>
      </c>
      <c r="BA582" t="s">
        <v>3184</v>
      </c>
      <c r="BU582">
        <v>0</v>
      </c>
    </row>
    <row r="583" spans="1:73" hidden="1" outlineLevel="1">
      <c r="A583" t="s">
        <v>393</v>
      </c>
      <c r="B583" t="s">
        <v>191</v>
      </c>
      <c r="C583" s="1">
        <f t="shared" si="332"/>
        <v>5238</v>
      </c>
      <c r="D583" s="7">
        <f>IF(R583&gt;0,RANK(R583,(R583:T583,U583:AI583)),0)</f>
        <v>3</v>
      </c>
      <c r="E583" s="7">
        <f>IF(S583&gt;0,RANK(S583,(R583:T583,U583:AI583)),0)</f>
        <v>6</v>
      </c>
      <c r="F583" s="7">
        <f>IF(T583&gt;0,RANK(T583,(R583:T583,U583:AI583)),0)</f>
        <v>4</v>
      </c>
      <c r="G583" s="7">
        <f>IF(U583&gt;0,RANK(U583,(R583:T583,U583:AI583)),0)</f>
        <v>2</v>
      </c>
      <c r="H583" s="7">
        <f t="shared" si="333"/>
        <v>1</v>
      </c>
      <c r="I583" s="49">
        <f t="shared" si="334"/>
        <v>457</v>
      </c>
      <c r="J583" s="177">
        <f t="shared" si="335"/>
        <v>8.7247040855288283E-2</v>
      </c>
      <c r="K583" s="2"/>
      <c r="L583" s="2">
        <f t="shared" si="336"/>
        <v>0.10614738449789997</v>
      </c>
      <c r="M583" s="2">
        <f t="shared" si="337"/>
        <v>1.0118365788468881E-2</v>
      </c>
      <c r="N583" s="2">
        <f t="shared" si="338"/>
        <v>7.2737686139748001E-2</v>
      </c>
      <c r="O583" s="2">
        <f t="shared" si="331"/>
        <v>0.35070637647957237</v>
      </c>
      <c r="P583" s="2">
        <f t="shared" si="339"/>
        <v>0.43795341733486065</v>
      </c>
      <c r="Q583" s="2">
        <f t="shared" si="318"/>
        <v>2.2336769759450148E-2</v>
      </c>
      <c r="R583" s="1">
        <v>556</v>
      </c>
      <c r="S583" s="1">
        <v>53</v>
      </c>
      <c r="T583" s="1">
        <v>381</v>
      </c>
      <c r="U583" s="1">
        <v>1837</v>
      </c>
      <c r="V583" s="1">
        <v>2294</v>
      </c>
      <c r="W583" s="1">
        <v>63</v>
      </c>
      <c r="X583" s="1">
        <v>4</v>
      </c>
      <c r="Y583" s="1">
        <v>14</v>
      </c>
      <c r="Z583" s="1">
        <v>17</v>
      </c>
      <c r="AC583" s="1">
        <f t="shared" si="348"/>
        <v>0</v>
      </c>
      <c r="AD583" s="1">
        <v>17</v>
      </c>
      <c r="AF583" s="1">
        <v>2</v>
      </c>
      <c r="AK583" s="7">
        <f t="shared" si="340"/>
        <v>5</v>
      </c>
      <c r="AL583" s="7">
        <f t="shared" si="341"/>
        <v>9</v>
      </c>
      <c r="AM583" s="7">
        <f t="shared" si="342"/>
        <v>8</v>
      </c>
      <c r="AN583" s="2">
        <f t="shared" si="343"/>
        <v>1.2027491408934709E-2</v>
      </c>
      <c r="AO583" s="2">
        <f t="shared" si="344"/>
        <v>7.6365024818633069E-4</v>
      </c>
      <c r="AP583" s="2">
        <f t="shared" si="345"/>
        <v>2.6727758686521572E-3</v>
      </c>
      <c r="AR583" t="str">
        <f t="shared" si="346"/>
        <v>Montgomery</v>
      </c>
      <c r="AS583" t="s">
        <v>191</v>
      </c>
      <c r="AT583" s="184">
        <v>13</v>
      </c>
      <c r="AV583" s="97">
        <v>17</v>
      </c>
      <c r="AW583" s="99">
        <v>135</v>
      </c>
      <c r="AX583" s="105">
        <f t="shared" si="347"/>
        <v>17135</v>
      </c>
      <c r="AZ583" s="7" t="s">
        <v>2951</v>
      </c>
      <c r="BA583" t="s">
        <v>3184</v>
      </c>
      <c r="BU583">
        <v>0</v>
      </c>
    </row>
    <row r="584" spans="1:73" hidden="1" outlineLevel="1">
      <c r="A584" t="s">
        <v>365</v>
      </c>
      <c r="B584" t="s">
        <v>191</v>
      </c>
      <c r="C584" s="1">
        <f t="shared" si="332"/>
        <v>6373</v>
      </c>
      <c r="D584" s="7">
        <f>IF(R584&gt;0,RANK(R584,(R584:T584,U584:AI584)),0)</f>
        <v>3</v>
      </c>
      <c r="E584" s="7">
        <f>IF(S584&gt;0,RANK(S584,(R584:T584,U584:AI584)),0)</f>
        <v>5</v>
      </c>
      <c r="F584" s="7">
        <f>IF(T584&gt;0,RANK(T584,(R584:T584,U584:AI584)),0)</f>
        <v>4</v>
      </c>
      <c r="G584" s="7">
        <f>IF(U584&gt;0,RANK(U584,(R584:T584,U584:AI584)),0)</f>
        <v>2</v>
      </c>
      <c r="H584" s="7">
        <f t="shared" si="333"/>
        <v>1</v>
      </c>
      <c r="I584" s="49">
        <f t="shared" si="334"/>
        <v>343</v>
      </c>
      <c r="J584" s="177">
        <f t="shared" si="335"/>
        <v>5.3820806527538054E-2</v>
      </c>
      <c r="K584" s="2"/>
      <c r="L584" s="2">
        <f t="shared" si="336"/>
        <v>0.16930801820178878</v>
      </c>
      <c r="M584" s="2">
        <f t="shared" si="337"/>
        <v>1.6318845127883258E-2</v>
      </c>
      <c r="N584" s="2">
        <f t="shared" si="338"/>
        <v>8.4104817197552167E-2</v>
      </c>
      <c r="O584" s="2">
        <f t="shared" si="331"/>
        <v>0.32433704691667975</v>
      </c>
      <c r="P584" s="2">
        <f t="shared" si="339"/>
        <v>0.37815785344421782</v>
      </c>
      <c r="Q584" s="2">
        <f t="shared" si="318"/>
        <v>2.777341911187825E-2</v>
      </c>
      <c r="R584" s="1">
        <v>1079</v>
      </c>
      <c r="S584" s="1">
        <v>104</v>
      </c>
      <c r="T584" s="1">
        <v>536</v>
      </c>
      <c r="U584" s="1">
        <v>2067</v>
      </c>
      <c r="V584" s="1">
        <v>2410</v>
      </c>
      <c r="W584" s="1">
        <v>82</v>
      </c>
      <c r="X584" s="1">
        <v>10</v>
      </c>
      <c r="Y584" s="1">
        <v>29</v>
      </c>
      <c r="Z584" s="1">
        <v>25</v>
      </c>
      <c r="AC584" s="1">
        <f t="shared" si="348"/>
        <v>0</v>
      </c>
      <c r="AD584" s="1">
        <v>23</v>
      </c>
      <c r="AF584" s="1">
        <v>8</v>
      </c>
      <c r="AK584" s="7">
        <f t="shared" si="340"/>
        <v>6</v>
      </c>
      <c r="AL584" s="7">
        <f t="shared" si="341"/>
        <v>9</v>
      </c>
      <c r="AM584" s="7">
        <f t="shared" si="342"/>
        <v>7</v>
      </c>
      <c r="AN584" s="2">
        <f t="shared" si="343"/>
        <v>1.2866781735446415E-2</v>
      </c>
      <c r="AO584" s="2">
        <f t="shared" si="344"/>
        <v>1.5691197238349285E-3</v>
      </c>
      <c r="AP584" s="2">
        <f t="shared" si="345"/>
        <v>4.5504471991212932E-3</v>
      </c>
      <c r="AR584" t="str">
        <f t="shared" si="346"/>
        <v>Morgan</v>
      </c>
      <c r="AS584" t="s">
        <v>191</v>
      </c>
      <c r="AT584" s="184">
        <v>18</v>
      </c>
      <c r="AV584" s="97">
        <v>17</v>
      </c>
      <c r="AW584" s="99">
        <v>137</v>
      </c>
      <c r="AX584" s="105">
        <f t="shared" si="347"/>
        <v>17137</v>
      </c>
      <c r="AZ584" s="7" t="s">
        <v>2951</v>
      </c>
      <c r="BA584" t="s">
        <v>3184</v>
      </c>
      <c r="BU584">
        <v>0</v>
      </c>
    </row>
    <row r="585" spans="1:73" hidden="1" outlineLevel="1">
      <c r="A585" t="s">
        <v>1098</v>
      </c>
      <c r="B585" t="s">
        <v>191</v>
      </c>
      <c r="C585" s="1">
        <f t="shared" si="332"/>
        <v>2733</v>
      </c>
      <c r="D585" s="7">
        <f>IF(R585&gt;0,RANK(R585,(R585:T585,U585:AI585)),0)</f>
        <v>3</v>
      </c>
      <c r="E585" s="7">
        <f>IF(S585&gt;0,RANK(S585,(R585:T585,U585:AI585)),0)</f>
        <v>6</v>
      </c>
      <c r="F585" s="7">
        <f>IF(T585&gt;0,RANK(T585,(R585:T585,U585:AI585)),0)</f>
        <v>4</v>
      </c>
      <c r="G585" s="7">
        <f>IF(U585&gt;0,RANK(U585,(R585:T585,U585:AI585)),0)</f>
        <v>1</v>
      </c>
      <c r="H585" s="7">
        <f t="shared" si="333"/>
        <v>2</v>
      </c>
      <c r="I585" s="49">
        <f t="shared" si="334"/>
        <v>421</v>
      </c>
      <c r="J585" s="177">
        <f t="shared" si="335"/>
        <v>0.15404317599707282</v>
      </c>
      <c r="K585" s="2"/>
      <c r="L585" s="2">
        <f t="shared" si="336"/>
        <v>9.7694840834248078E-2</v>
      </c>
      <c r="M585" s="2">
        <f t="shared" si="337"/>
        <v>8.7815587266739849E-3</v>
      </c>
      <c r="N585" s="2">
        <f t="shared" si="338"/>
        <v>5.2323454079765824E-2</v>
      </c>
      <c r="O585" s="2">
        <f t="shared" si="331"/>
        <v>0.48810830589096232</v>
      </c>
      <c r="P585" s="2">
        <f t="shared" si="339"/>
        <v>0.33406512989388948</v>
      </c>
      <c r="Q585" s="2">
        <f t="shared" si="318"/>
        <v>1.902671057446037E-2</v>
      </c>
      <c r="R585" s="1">
        <v>267</v>
      </c>
      <c r="S585" s="1">
        <v>24</v>
      </c>
      <c r="T585" s="1">
        <v>143</v>
      </c>
      <c r="U585" s="1">
        <v>1334</v>
      </c>
      <c r="V585" s="1">
        <v>913</v>
      </c>
      <c r="W585" s="1">
        <v>27</v>
      </c>
      <c r="X585" s="1">
        <v>0</v>
      </c>
      <c r="Y585" s="1">
        <v>11</v>
      </c>
      <c r="Z585" s="1">
        <v>6</v>
      </c>
      <c r="AC585" s="1">
        <f t="shared" si="348"/>
        <v>0</v>
      </c>
      <c r="AD585" s="1">
        <v>7</v>
      </c>
      <c r="AF585" s="1">
        <v>1</v>
      </c>
      <c r="AK585" s="7">
        <f t="shared" si="340"/>
        <v>5</v>
      </c>
      <c r="AL585" s="7">
        <f t="shared" si="341"/>
        <v>0</v>
      </c>
      <c r="AM585" s="7">
        <f t="shared" si="342"/>
        <v>7</v>
      </c>
      <c r="AN585" s="2">
        <f t="shared" si="343"/>
        <v>9.8792535675082324E-3</v>
      </c>
      <c r="AO585" s="2">
        <f t="shared" si="344"/>
        <v>0</v>
      </c>
      <c r="AP585" s="2">
        <f t="shared" si="345"/>
        <v>4.0248810830589097E-3</v>
      </c>
      <c r="AR585" t="str">
        <f t="shared" si="346"/>
        <v>Moultrie</v>
      </c>
      <c r="AS585" t="s">
        <v>191</v>
      </c>
      <c r="AT585" s="184">
        <v>15</v>
      </c>
      <c r="AV585" s="97">
        <v>17</v>
      </c>
      <c r="AW585" s="99">
        <v>139</v>
      </c>
      <c r="AX585" s="105">
        <f t="shared" si="347"/>
        <v>17139</v>
      </c>
      <c r="AZ585" s="7" t="s">
        <v>2951</v>
      </c>
      <c r="BA585" t="s">
        <v>3184</v>
      </c>
      <c r="BU585">
        <v>0</v>
      </c>
    </row>
    <row r="586" spans="1:73" hidden="1" outlineLevel="1">
      <c r="A586" t="s">
        <v>898</v>
      </c>
      <c r="B586" t="s">
        <v>191</v>
      </c>
      <c r="C586" s="1">
        <f t="shared" si="332"/>
        <v>11151</v>
      </c>
      <c r="D586" s="7">
        <f>IF(R586&gt;0,RANK(R586,(R586:T586,U586:AI586)),0)</f>
        <v>3</v>
      </c>
      <c r="E586" s="7">
        <f>IF(S586&gt;0,RANK(S586,(R586:T586,U586:AI586)),0)</f>
        <v>5</v>
      </c>
      <c r="F586" s="7">
        <f>IF(T586&gt;0,RANK(T586,(R586:T586,U586:AI586)),0)</f>
        <v>4</v>
      </c>
      <c r="G586" s="7">
        <f>IF(U586&gt;0,RANK(U586,(R586:T586,U586:AI586)),0)</f>
        <v>1</v>
      </c>
      <c r="H586" s="7">
        <f t="shared" si="333"/>
        <v>2</v>
      </c>
      <c r="I586" s="49">
        <f t="shared" si="334"/>
        <v>278</v>
      </c>
      <c r="J586" s="177">
        <f t="shared" si="335"/>
        <v>2.4930499506770693E-2</v>
      </c>
      <c r="K586" s="2"/>
      <c r="L586" s="2">
        <f t="shared" si="336"/>
        <v>0.15657788539144471</v>
      </c>
      <c r="M586" s="2">
        <f t="shared" si="337"/>
        <v>1.0851044749349835E-2</v>
      </c>
      <c r="N586" s="2">
        <f t="shared" si="338"/>
        <v>6.4657878217200246E-2</v>
      </c>
      <c r="O586" s="2">
        <f t="shared" si="331"/>
        <v>0.38624338624338622</v>
      </c>
      <c r="P586" s="2">
        <f t="shared" si="339"/>
        <v>0.36131288673661555</v>
      </c>
      <c r="Q586" s="2">
        <f t="shared" si="318"/>
        <v>2.0356918662003454E-2</v>
      </c>
      <c r="R586" s="1">
        <v>1746</v>
      </c>
      <c r="S586" s="1">
        <v>121</v>
      </c>
      <c r="T586" s="1">
        <v>721</v>
      </c>
      <c r="U586" s="1">
        <v>4307</v>
      </c>
      <c r="V586" s="1">
        <v>4029</v>
      </c>
      <c r="W586" s="1">
        <v>114</v>
      </c>
      <c r="X586" s="1">
        <v>7</v>
      </c>
      <c r="Y586" s="1">
        <v>29</v>
      </c>
      <c r="Z586" s="1">
        <v>31</v>
      </c>
      <c r="AC586" s="1">
        <f t="shared" si="348"/>
        <v>0</v>
      </c>
      <c r="AD586" s="1">
        <v>30</v>
      </c>
      <c r="AF586" s="1">
        <v>16</v>
      </c>
      <c r="AK586" s="7">
        <f t="shared" si="340"/>
        <v>6</v>
      </c>
      <c r="AL586" s="7">
        <f t="shared" si="341"/>
        <v>9</v>
      </c>
      <c r="AM586" s="7">
        <f t="shared" si="342"/>
        <v>8</v>
      </c>
      <c r="AN586" s="2">
        <f t="shared" si="343"/>
        <v>1.0223298358891578E-2</v>
      </c>
      <c r="AO586" s="2">
        <f t="shared" si="344"/>
        <v>6.2774639045825491E-4</v>
      </c>
      <c r="AP586" s="2">
        <f t="shared" si="345"/>
        <v>2.60066361761277E-3</v>
      </c>
      <c r="AR586" t="str">
        <f t="shared" si="346"/>
        <v>Ogle</v>
      </c>
      <c r="AS586" t="s">
        <v>191</v>
      </c>
      <c r="AT586" s="184">
        <v>16</v>
      </c>
      <c r="AV586" s="97">
        <v>17</v>
      </c>
      <c r="AW586" s="99">
        <v>141</v>
      </c>
      <c r="AX586" s="105">
        <f t="shared" si="347"/>
        <v>17141</v>
      </c>
      <c r="AZ586" s="7" t="s">
        <v>2951</v>
      </c>
      <c r="BA586" t="s">
        <v>3184</v>
      </c>
      <c r="BU586">
        <v>0</v>
      </c>
    </row>
    <row r="587" spans="1:73" hidden="1" outlineLevel="1">
      <c r="A587" t="s">
        <v>224</v>
      </c>
      <c r="B587" t="s">
        <v>191</v>
      </c>
      <c r="C587" s="1">
        <f t="shared" si="332"/>
        <v>25521</v>
      </c>
      <c r="D587" s="7">
        <f>IF(R587&gt;0,RANK(R587,(R587:T587,U587:AI587)),0)</f>
        <v>3</v>
      </c>
      <c r="E587" s="7">
        <f>IF(S587&gt;0,RANK(S587,(R587:T587,U587:AI587)),0)</f>
        <v>6</v>
      </c>
      <c r="F587" s="7">
        <f>IF(T587&gt;0,RANK(T587,(R587:T587,U587:AI587)),0)</f>
        <v>4</v>
      </c>
      <c r="G587" s="7">
        <f>IF(U587&gt;0,RANK(U587,(R587:T587,U587:AI587)),0)</f>
        <v>1</v>
      </c>
      <c r="H587" s="7">
        <f t="shared" si="333"/>
        <v>2</v>
      </c>
      <c r="I587" s="49">
        <f t="shared" si="334"/>
        <v>2721</v>
      </c>
      <c r="J587" s="177">
        <f t="shared" si="335"/>
        <v>0.10661807922887034</v>
      </c>
      <c r="K587" s="2"/>
      <c r="L587" s="2">
        <f t="shared" si="336"/>
        <v>0.1995219623055523</v>
      </c>
      <c r="M587" s="2">
        <f t="shared" si="337"/>
        <v>6.2301633948512987E-3</v>
      </c>
      <c r="N587" s="2">
        <f t="shared" si="338"/>
        <v>7.5976646683123705E-2</v>
      </c>
      <c r="O587" s="2">
        <f t="shared" si="331"/>
        <v>0.40578347243446572</v>
      </c>
      <c r="P587" s="2">
        <f t="shared" si="339"/>
        <v>0.29916539320559538</v>
      </c>
      <c r="Q587" s="2">
        <f t="shared" si="318"/>
        <v>1.3322361976411567E-2</v>
      </c>
      <c r="R587" s="1">
        <v>5092</v>
      </c>
      <c r="S587" s="1">
        <v>159</v>
      </c>
      <c r="T587" s="1">
        <v>1939</v>
      </c>
      <c r="U587" s="1">
        <v>10356</v>
      </c>
      <c r="V587" s="1">
        <v>7635</v>
      </c>
      <c r="W587" s="1">
        <v>186</v>
      </c>
      <c r="X587" s="1">
        <v>22</v>
      </c>
      <c r="Y587" s="1">
        <v>43</v>
      </c>
      <c r="Z587" s="1">
        <v>53</v>
      </c>
      <c r="AC587" s="1">
        <f t="shared" si="348"/>
        <v>0</v>
      </c>
      <c r="AD587" s="1">
        <v>26</v>
      </c>
      <c r="AF587" s="1">
        <v>10</v>
      </c>
      <c r="AK587" s="7">
        <f t="shared" si="340"/>
        <v>5</v>
      </c>
      <c r="AL587" s="7">
        <f t="shared" si="341"/>
        <v>9</v>
      </c>
      <c r="AM587" s="7">
        <f t="shared" si="342"/>
        <v>8</v>
      </c>
      <c r="AN587" s="2">
        <f t="shared" si="343"/>
        <v>7.2881156694486896E-3</v>
      </c>
      <c r="AO587" s="2">
        <f t="shared" si="344"/>
        <v>8.6203518670898479E-4</v>
      </c>
      <c r="AP587" s="2">
        <f t="shared" si="345"/>
        <v>1.6848869558402885E-3</v>
      </c>
      <c r="AR587" t="str">
        <f t="shared" si="346"/>
        <v>Peoria</v>
      </c>
      <c r="AS587" t="s">
        <v>191</v>
      </c>
      <c r="AT587" s="184"/>
      <c r="AV587" s="97">
        <v>17</v>
      </c>
      <c r="AW587" s="99">
        <v>143</v>
      </c>
      <c r="AX587" s="105">
        <f t="shared" si="347"/>
        <v>17143</v>
      </c>
      <c r="AZ587" s="7" t="s">
        <v>2951</v>
      </c>
      <c r="BA587" t="s">
        <v>3184</v>
      </c>
      <c r="BU587">
        <v>0</v>
      </c>
    </row>
    <row r="588" spans="1:73" hidden="1" outlineLevel="1">
      <c r="A588" t="s">
        <v>153</v>
      </c>
      <c r="B588" t="s">
        <v>191</v>
      </c>
      <c r="C588" s="1">
        <f t="shared" si="332"/>
        <v>3183</v>
      </c>
      <c r="D588" s="7">
        <f>IF(R588&gt;0,RANK(R588,(R588:T588,U588:AI588)),0)</f>
        <v>3</v>
      </c>
      <c r="E588" s="7">
        <f>IF(S588&gt;0,RANK(S588,(R588:T588,U588:AI588)),0)</f>
        <v>5</v>
      </c>
      <c r="F588" s="7">
        <f>IF(T588&gt;0,RANK(T588,(R588:T588,U588:AI588)),0)</f>
        <v>4</v>
      </c>
      <c r="G588" s="7">
        <f>IF(U588&gt;0,RANK(U588,(R588:T588,U588:AI588)),0)</f>
        <v>2</v>
      </c>
      <c r="H588" s="7">
        <f t="shared" si="333"/>
        <v>1</v>
      </c>
      <c r="I588" s="49">
        <f t="shared" si="334"/>
        <v>318</v>
      </c>
      <c r="J588" s="177">
        <f t="shared" si="335"/>
        <v>9.9905749293119697E-2</v>
      </c>
      <c r="K588" s="2"/>
      <c r="L588" s="2">
        <f t="shared" si="336"/>
        <v>8.6396481306943135E-2</v>
      </c>
      <c r="M588" s="2">
        <f t="shared" si="337"/>
        <v>1.2566760917373547E-2</v>
      </c>
      <c r="N588" s="2">
        <f t="shared" si="338"/>
        <v>6.2833804586867728E-2</v>
      </c>
      <c r="O588" s="2">
        <f t="shared" si="331"/>
        <v>0.35940936223688347</v>
      </c>
      <c r="P588" s="2">
        <f t="shared" si="339"/>
        <v>0.45931511153000315</v>
      </c>
      <c r="Q588" s="2">
        <f t="shared" si="318"/>
        <v>1.947847942192904E-2</v>
      </c>
      <c r="R588" s="1">
        <v>275</v>
      </c>
      <c r="S588" s="1">
        <v>40</v>
      </c>
      <c r="T588" s="1">
        <v>200</v>
      </c>
      <c r="U588" s="1">
        <v>1144</v>
      </c>
      <c r="V588" s="1">
        <v>1462</v>
      </c>
      <c r="W588" s="1">
        <v>29</v>
      </c>
      <c r="X588" s="1">
        <v>2</v>
      </c>
      <c r="Y588" s="1">
        <v>9</v>
      </c>
      <c r="Z588" s="1">
        <v>8</v>
      </c>
      <c r="AC588" s="1">
        <f t="shared" si="348"/>
        <v>0</v>
      </c>
      <c r="AD588" s="1">
        <v>12</v>
      </c>
      <c r="AF588" s="1">
        <v>2</v>
      </c>
      <c r="AK588" s="7">
        <f t="shared" si="340"/>
        <v>6</v>
      </c>
      <c r="AL588" s="7">
        <f t="shared" si="341"/>
        <v>9</v>
      </c>
      <c r="AM588" s="7">
        <f t="shared" si="342"/>
        <v>7</v>
      </c>
      <c r="AN588" s="2">
        <f t="shared" si="343"/>
        <v>9.1109016650958215E-3</v>
      </c>
      <c r="AO588" s="2">
        <f t="shared" si="344"/>
        <v>6.2833804586867733E-4</v>
      </c>
      <c r="AP588" s="2">
        <f t="shared" si="345"/>
        <v>2.8275212064090482E-3</v>
      </c>
      <c r="AR588" t="str">
        <f t="shared" si="346"/>
        <v>Perry</v>
      </c>
      <c r="AS588" t="s">
        <v>191</v>
      </c>
      <c r="AT588" s="184">
        <v>12</v>
      </c>
      <c r="AV588" s="97">
        <v>17</v>
      </c>
      <c r="AW588" s="99">
        <v>145</v>
      </c>
      <c r="AX588" s="105">
        <f t="shared" si="347"/>
        <v>17145</v>
      </c>
      <c r="AZ588" s="7" t="s">
        <v>2951</v>
      </c>
      <c r="BA588" t="s">
        <v>3184</v>
      </c>
      <c r="BU588">
        <v>0</v>
      </c>
    </row>
    <row r="589" spans="1:73" hidden="1" outlineLevel="1">
      <c r="A589" t="s">
        <v>573</v>
      </c>
      <c r="B589" t="s">
        <v>191</v>
      </c>
      <c r="C589" s="1">
        <f t="shared" si="332"/>
        <v>4656</v>
      </c>
      <c r="D589" s="7">
        <f>IF(R589&gt;0,RANK(R589,(R589:T589,U589:AI589)),0)</f>
        <v>3</v>
      </c>
      <c r="E589" s="7">
        <f>IF(S589&gt;0,RANK(S589,(R589:T589,U589:AI589)),0)</f>
        <v>6</v>
      </c>
      <c r="F589" s="7">
        <f>IF(T589&gt;0,RANK(T589,(R589:T589,U589:AI589)),0)</f>
        <v>4</v>
      </c>
      <c r="G589" s="7">
        <f>IF(U589&gt;0,RANK(U589,(R589:T589,U589:AI589)),0)</f>
        <v>1</v>
      </c>
      <c r="H589" s="7">
        <f t="shared" si="333"/>
        <v>2</v>
      </c>
      <c r="I589" s="49">
        <f t="shared" si="334"/>
        <v>357</v>
      </c>
      <c r="J589" s="177">
        <f t="shared" si="335"/>
        <v>7.6675257731958768E-2</v>
      </c>
      <c r="K589" s="2"/>
      <c r="L589" s="2">
        <f t="shared" si="336"/>
        <v>0.15120274914089346</v>
      </c>
      <c r="M589" s="2">
        <f t="shared" si="337"/>
        <v>1.0094501718213059E-2</v>
      </c>
      <c r="N589" s="2">
        <f t="shared" si="338"/>
        <v>9.1065292096219927E-2</v>
      </c>
      <c r="O589" s="2">
        <f t="shared" si="331"/>
        <v>0.39884020618556704</v>
      </c>
      <c r="P589" s="2">
        <f t="shared" si="339"/>
        <v>0.32216494845360827</v>
      </c>
      <c r="Q589" s="2">
        <f t="shared" si="318"/>
        <v>2.6632302405498243E-2</v>
      </c>
      <c r="R589" s="1">
        <v>704</v>
      </c>
      <c r="S589" s="1">
        <v>47</v>
      </c>
      <c r="T589" s="1">
        <v>424</v>
      </c>
      <c r="U589" s="1">
        <v>1857</v>
      </c>
      <c r="V589" s="1">
        <v>1500</v>
      </c>
      <c r="W589" s="1">
        <v>57</v>
      </c>
      <c r="X589" s="1">
        <v>7</v>
      </c>
      <c r="Y589" s="1">
        <v>13</v>
      </c>
      <c r="Z589" s="1">
        <v>21</v>
      </c>
      <c r="AC589" s="1">
        <f t="shared" si="348"/>
        <v>0</v>
      </c>
      <c r="AD589" s="1">
        <v>20</v>
      </c>
      <c r="AF589" s="1">
        <v>6</v>
      </c>
      <c r="AK589" s="7">
        <f t="shared" si="340"/>
        <v>5</v>
      </c>
      <c r="AL589" s="7">
        <f t="shared" si="341"/>
        <v>9</v>
      </c>
      <c r="AM589" s="7">
        <f t="shared" si="342"/>
        <v>8</v>
      </c>
      <c r="AN589" s="2">
        <f t="shared" si="343"/>
        <v>1.2242268041237113E-2</v>
      </c>
      <c r="AO589" s="2">
        <f t="shared" si="344"/>
        <v>1.5034364261168386E-3</v>
      </c>
      <c r="AP589" s="2">
        <f t="shared" si="345"/>
        <v>2.7920962199312715E-3</v>
      </c>
      <c r="AR589" t="str">
        <f t="shared" si="346"/>
        <v>Piatt</v>
      </c>
      <c r="AS589" t="s">
        <v>191</v>
      </c>
      <c r="AT589" s="184">
        <v>13</v>
      </c>
      <c r="AV589" s="97">
        <v>17</v>
      </c>
      <c r="AW589" s="99">
        <v>147</v>
      </c>
      <c r="AX589" s="105">
        <f t="shared" si="347"/>
        <v>17147</v>
      </c>
      <c r="AZ589" s="7" t="s">
        <v>2951</v>
      </c>
      <c r="BA589" t="s">
        <v>3184</v>
      </c>
      <c r="BU589">
        <v>0</v>
      </c>
    </row>
    <row r="590" spans="1:73" hidden="1" outlineLevel="1">
      <c r="A590" t="s">
        <v>1726</v>
      </c>
      <c r="B590" t="s">
        <v>191</v>
      </c>
      <c r="C590" s="1">
        <f t="shared" si="332"/>
        <v>3330</v>
      </c>
      <c r="D590" s="7">
        <f>IF(R590&gt;0,RANK(R590,(R590:T590,U590:AI590)),0)</f>
        <v>3</v>
      </c>
      <c r="E590" s="7">
        <f>IF(S590&gt;0,RANK(S590,(R590:T590,U590:AI590)),0)</f>
        <v>6</v>
      </c>
      <c r="F590" s="7">
        <f>IF(T590&gt;0,RANK(T590,(R590:T590,U590:AI590)),0)</f>
        <v>4</v>
      </c>
      <c r="G590" s="7">
        <f>IF(U590&gt;0,RANK(U590,(R590:T590,U590:AI590)),0)</f>
        <v>2</v>
      </c>
      <c r="H590" s="7">
        <f t="shared" si="333"/>
        <v>1</v>
      </c>
      <c r="I590" s="49">
        <f t="shared" si="334"/>
        <v>463</v>
      </c>
      <c r="J590" s="177">
        <f t="shared" si="335"/>
        <v>0.13903903903903903</v>
      </c>
      <c r="K590" s="2"/>
      <c r="L590" s="2">
        <f t="shared" si="336"/>
        <v>8.6486486486486491E-2</v>
      </c>
      <c r="M590" s="2">
        <f t="shared" si="337"/>
        <v>1.0210210210210209E-2</v>
      </c>
      <c r="N590" s="2">
        <f t="shared" si="338"/>
        <v>5.4354354354354352E-2</v>
      </c>
      <c r="O590" s="2">
        <f t="shared" si="331"/>
        <v>0.34264264264264266</v>
      </c>
      <c r="P590" s="2">
        <f t="shared" si="339"/>
        <v>0.48168168168168168</v>
      </c>
      <c r="Q590" s="2">
        <f t="shared" si="318"/>
        <v>2.4624624624624669E-2</v>
      </c>
      <c r="R590" s="1">
        <v>288</v>
      </c>
      <c r="S590" s="1">
        <v>34</v>
      </c>
      <c r="T590" s="1">
        <v>181</v>
      </c>
      <c r="U590" s="1">
        <v>1141</v>
      </c>
      <c r="V590" s="1">
        <v>1604</v>
      </c>
      <c r="W590" s="1">
        <v>37</v>
      </c>
      <c r="X590" s="1">
        <v>3</v>
      </c>
      <c r="Y590" s="1">
        <v>13</v>
      </c>
      <c r="Z590" s="1">
        <v>11</v>
      </c>
      <c r="AC590" s="1">
        <f t="shared" si="348"/>
        <v>0</v>
      </c>
      <c r="AD590" s="1">
        <v>13</v>
      </c>
      <c r="AF590" s="1">
        <v>5</v>
      </c>
      <c r="AK590" s="7">
        <f t="shared" si="340"/>
        <v>5</v>
      </c>
      <c r="AL590" s="7">
        <f t="shared" si="341"/>
        <v>9</v>
      </c>
      <c r="AM590" s="7">
        <f t="shared" si="342"/>
        <v>7</v>
      </c>
      <c r="AN590" s="2">
        <f t="shared" si="343"/>
        <v>1.1111111111111112E-2</v>
      </c>
      <c r="AO590" s="2">
        <f t="shared" si="344"/>
        <v>9.0090090090090091E-4</v>
      </c>
      <c r="AP590" s="2">
        <f t="shared" si="345"/>
        <v>3.9039039039039038E-3</v>
      </c>
      <c r="AR590" t="str">
        <f t="shared" si="346"/>
        <v>Pike</v>
      </c>
      <c r="AS590" t="s">
        <v>191</v>
      </c>
      <c r="AT590" s="184">
        <v>18</v>
      </c>
      <c r="AV590" s="97">
        <v>17</v>
      </c>
      <c r="AW590" s="99">
        <v>149</v>
      </c>
      <c r="AX590" s="105">
        <f t="shared" si="347"/>
        <v>17149</v>
      </c>
      <c r="AZ590" s="7" t="s">
        <v>2951</v>
      </c>
      <c r="BA590" t="s">
        <v>3184</v>
      </c>
      <c r="BU590">
        <v>0</v>
      </c>
    </row>
    <row r="591" spans="1:73" hidden="1" outlineLevel="1">
      <c r="A591" t="s">
        <v>2359</v>
      </c>
      <c r="B591" t="s">
        <v>191</v>
      </c>
      <c r="C591" s="1">
        <f t="shared" si="332"/>
        <v>1016</v>
      </c>
      <c r="D591" s="7">
        <f>IF(R591&gt;0,RANK(R591,(R591:T591,U591:AI591)),0)</f>
        <v>3</v>
      </c>
      <c r="E591" s="7">
        <f>IF(S591&gt;0,RANK(S591,(R591:T591,U591:AI591)),0)</f>
        <v>5</v>
      </c>
      <c r="F591" s="7">
        <f>IF(T591&gt;0,RANK(T591,(R591:T591,U591:AI591)),0)</f>
        <v>4</v>
      </c>
      <c r="G591" s="7">
        <f>IF(U591&gt;0,RANK(U591,(R591:T591,U591:AI591)),0)</f>
        <v>2</v>
      </c>
      <c r="H591" s="7">
        <f t="shared" si="333"/>
        <v>1</v>
      </c>
      <c r="I591" s="49">
        <f t="shared" si="334"/>
        <v>144</v>
      </c>
      <c r="J591" s="177">
        <f t="shared" si="335"/>
        <v>0.14173228346456693</v>
      </c>
      <c r="K591" s="2"/>
      <c r="L591" s="2">
        <f t="shared" si="336"/>
        <v>7.874015748031496E-2</v>
      </c>
      <c r="M591" s="2">
        <f t="shared" si="337"/>
        <v>6.889763779527559E-3</v>
      </c>
      <c r="N591" s="2">
        <f t="shared" si="338"/>
        <v>4.1338582677165357E-2</v>
      </c>
      <c r="O591" s="2">
        <f t="shared" si="331"/>
        <v>0.35925196850393698</v>
      </c>
      <c r="P591" s="2">
        <f t="shared" si="339"/>
        <v>0.50098425196850394</v>
      </c>
      <c r="Q591" s="2">
        <f t="shared" si="318"/>
        <v>1.2795275590551158E-2</v>
      </c>
      <c r="R591" s="1">
        <v>80</v>
      </c>
      <c r="S591" s="1">
        <v>7</v>
      </c>
      <c r="T591" s="1">
        <v>42</v>
      </c>
      <c r="U591" s="1">
        <v>365</v>
      </c>
      <c r="V591" s="1">
        <v>509</v>
      </c>
      <c r="W591" s="1">
        <v>6</v>
      </c>
      <c r="X591" s="1">
        <v>0</v>
      </c>
      <c r="Y591" s="1">
        <v>2</v>
      </c>
      <c r="Z591" s="1">
        <v>2</v>
      </c>
      <c r="AC591" s="1">
        <f t="shared" si="348"/>
        <v>0</v>
      </c>
      <c r="AD591" s="1">
        <v>3</v>
      </c>
      <c r="AF591" s="1">
        <v>0</v>
      </c>
      <c r="AK591" s="7">
        <f t="shared" si="340"/>
        <v>6</v>
      </c>
      <c r="AL591" s="7">
        <f t="shared" si="341"/>
        <v>0</v>
      </c>
      <c r="AM591" s="7">
        <f t="shared" si="342"/>
        <v>7</v>
      </c>
      <c r="AN591" s="2">
        <f t="shared" si="343"/>
        <v>5.905511811023622E-3</v>
      </c>
      <c r="AO591" s="2">
        <f t="shared" si="344"/>
        <v>0</v>
      </c>
      <c r="AP591" s="2">
        <f t="shared" si="345"/>
        <v>1.968503937007874E-3</v>
      </c>
      <c r="AR591" t="str">
        <f t="shared" si="346"/>
        <v>Pope</v>
      </c>
      <c r="AS591" t="s">
        <v>191</v>
      </c>
      <c r="AT591" s="184">
        <v>15</v>
      </c>
      <c r="AV591" s="97">
        <v>17</v>
      </c>
      <c r="AW591" s="99">
        <v>151</v>
      </c>
      <c r="AX591" s="105">
        <f t="shared" si="347"/>
        <v>17151</v>
      </c>
      <c r="AZ591" s="7" t="s">
        <v>2951</v>
      </c>
      <c r="BA591" t="s">
        <v>3184</v>
      </c>
      <c r="BU591">
        <v>0</v>
      </c>
    </row>
    <row r="592" spans="1:73" hidden="1" outlineLevel="1">
      <c r="A592" t="s">
        <v>100</v>
      </c>
      <c r="B592" t="s">
        <v>191</v>
      </c>
      <c r="C592" s="1">
        <f t="shared" si="332"/>
        <v>986</v>
      </c>
      <c r="D592" s="7">
        <f>IF(R592&gt;0,RANK(R592,(R592:T592,U592:AI592)),0)</f>
        <v>3</v>
      </c>
      <c r="E592" s="7">
        <f>IF(S592&gt;0,RANK(S592,(R592:T592,U592:AI592)),0)</f>
        <v>6</v>
      </c>
      <c r="F592" s="7">
        <f>IF(T592&gt;0,RANK(T592,(R592:T592,U592:AI592)),0)</f>
        <v>4</v>
      </c>
      <c r="G592" s="7">
        <f>IF(U592&gt;0,RANK(U592,(R592:T592,U592:AI592)),0)</f>
        <v>2</v>
      </c>
      <c r="H592" s="7">
        <f t="shared" si="333"/>
        <v>1</v>
      </c>
      <c r="I592" s="49">
        <f t="shared" si="334"/>
        <v>173</v>
      </c>
      <c r="J592" s="177">
        <f t="shared" si="335"/>
        <v>0.17545638945233266</v>
      </c>
      <c r="K592" s="2"/>
      <c r="L592" s="2">
        <f t="shared" si="336"/>
        <v>4.3610547667342799E-2</v>
      </c>
      <c r="M592" s="2">
        <f t="shared" si="337"/>
        <v>9.1277890466531439E-3</v>
      </c>
      <c r="N592" s="2">
        <f t="shared" si="338"/>
        <v>3.3468559837728194E-2</v>
      </c>
      <c r="O592" s="2">
        <f t="shared" si="331"/>
        <v>0.36105476673427994</v>
      </c>
      <c r="P592" s="2">
        <f t="shared" si="339"/>
        <v>0.5365111561866126</v>
      </c>
      <c r="Q592" s="2">
        <f t="shared" si="318"/>
        <v>1.6227180527383256E-2</v>
      </c>
      <c r="R592" s="1">
        <v>43</v>
      </c>
      <c r="S592" s="1">
        <v>9</v>
      </c>
      <c r="T592" s="1">
        <v>33</v>
      </c>
      <c r="U592" s="1">
        <v>356</v>
      </c>
      <c r="V592" s="1">
        <v>529</v>
      </c>
      <c r="W592" s="1">
        <v>11</v>
      </c>
      <c r="X592" s="1">
        <v>0</v>
      </c>
      <c r="Y592" s="1">
        <v>1</v>
      </c>
      <c r="Z592" s="1">
        <v>2</v>
      </c>
      <c r="AC592" s="1">
        <f t="shared" si="348"/>
        <v>0</v>
      </c>
      <c r="AD592" s="1">
        <v>2</v>
      </c>
      <c r="AF592" s="1">
        <v>0</v>
      </c>
      <c r="AK592" s="7">
        <f t="shared" si="340"/>
        <v>5</v>
      </c>
      <c r="AL592" s="7">
        <f t="shared" si="341"/>
        <v>0</v>
      </c>
      <c r="AM592" s="7">
        <f t="shared" si="342"/>
        <v>8</v>
      </c>
      <c r="AN592" s="2">
        <f t="shared" si="343"/>
        <v>1.1156186612576065E-2</v>
      </c>
      <c r="AO592" s="2">
        <f t="shared" si="344"/>
        <v>0</v>
      </c>
      <c r="AP592" s="2">
        <f t="shared" si="345"/>
        <v>1.0141987829614604E-3</v>
      </c>
      <c r="AR592" t="str">
        <f t="shared" si="346"/>
        <v>Pulaski</v>
      </c>
      <c r="AS592" t="s">
        <v>191</v>
      </c>
      <c r="AT592" s="184">
        <v>12</v>
      </c>
      <c r="AV592" s="97">
        <v>17</v>
      </c>
      <c r="AW592" s="99">
        <v>153</v>
      </c>
      <c r="AX592" s="105">
        <f t="shared" si="347"/>
        <v>17153</v>
      </c>
      <c r="AZ592" s="7" t="s">
        <v>2951</v>
      </c>
      <c r="BA592" t="s">
        <v>3184</v>
      </c>
      <c r="BU592">
        <v>0</v>
      </c>
    </row>
    <row r="593" spans="1:73" hidden="1" outlineLevel="1">
      <c r="A593" t="s">
        <v>604</v>
      </c>
      <c r="B593" t="s">
        <v>191</v>
      </c>
      <c r="C593" s="1">
        <f t="shared" si="332"/>
        <v>852</v>
      </c>
      <c r="D593" s="7">
        <f>IF(R593&gt;0,RANK(R593,(R593:T593,U593:AI593)),0)</f>
        <v>3</v>
      </c>
      <c r="E593" s="7">
        <f>IF(S593&gt;0,RANK(S593,(R593:T593,U593:AI593)),0)</f>
        <v>5</v>
      </c>
      <c r="F593" s="7">
        <f>IF(T593&gt;0,RANK(T593,(R593:T593,U593:AI593)),0)</f>
        <v>4</v>
      </c>
      <c r="G593" s="7">
        <f>IF(U593&gt;0,RANK(U593,(R593:T593,U593:AI593)),0)</f>
        <v>2</v>
      </c>
      <c r="H593" s="7">
        <f t="shared" si="333"/>
        <v>1</v>
      </c>
      <c r="I593" s="49">
        <f t="shared" si="334"/>
        <v>171</v>
      </c>
      <c r="J593" s="177">
        <f t="shared" si="335"/>
        <v>0.20070422535211269</v>
      </c>
      <c r="K593" s="2"/>
      <c r="L593" s="2">
        <f t="shared" si="336"/>
        <v>0.14319248826291081</v>
      </c>
      <c r="M593" s="2">
        <f t="shared" si="337"/>
        <v>1.5258215962441314E-2</v>
      </c>
      <c r="N593" s="2">
        <f t="shared" si="338"/>
        <v>4.9295774647887321E-2</v>
      </c>
      <c r="O593" s="2">
        <f t="shared" si="331"/>
        <v>0.28638497652582162</v>
      </c>
      <c r="P593" s="2">
        <f t="shared" si="339"/>
        <v>0.48708920187793425</v>
      </c>
      <c r="Q593" s="2">
        <f t="shared" si="318"/>
        <v>1.8779342723004633E-2</v>
      </c>
      <c r="R593" s="1">
        <v>122</v>
      </c>
      <c r="S593" s="1">
        <v>13</v>
      </c>
      <c r="T593" s="1">
        <v>42</v>
      </c>
      <c r="U593" s="1">
        <v>244</v>
      </c>
      <c r="V593" s="1">
        <v>415</v>
      </c>
      <c r="W593" s="1">
        <v>6</v>
      </c>
      <c r="X593" s="1">
        <v>0</v>
      </c>
      <c r="Y593" s="1">
        <v>1</v>
      </c>
      <c r="Z593" s="1">
        <v>7</v>
      </c>
      <c r="AC593" s="1">
        <f t="shared" si="348"/>
        <v>0</v>
      </c>
      <c r="AD593" s="1">
        <v>1</v>
      </c>
      <c r="AF593" s="1">
        <v>1</v>
      </c>
      <c r="AK593" s="7">
        <f t="shared" si="340"/>
        <v>7</v>
      </c>
      <c r="AL593" s="7">
        <f t="shared" si="341"/>
        <v>0</v>
      </c>
      <c r="AM593" s="7">
        <f t="shared" si="342"/>
        <v>8</v>
      </c>
      <c r="AN593" s="2">
        <f t="shared" si="343"/>
        <v>7.0422535211267607E-3</v>
      </c>
      <c r="AO593" s="2">
        <f t="shared" si="344"/>
        <v>0</v>
      </c>
      <c r="AP593" s="2">
        <f t="shared" si="345"/>
        <v>1.1737089201877935E-3</v>
      </c>
      <c r="AR593" t="str">
        <f t="shared" si="346"/>
        <v>Putnam</v>
      </c>
      <c r="AS593" t="s">
        <v>191</v>
      </c>
      <c r="AT593" s="184">
        <v>16</v>
      </c>
      <c r="AV593" s="97">
        <v>17</v>
      </c>
      <c r="AW593" s="99">
        <v>155</v>
      </c>
      <c r="AX593" s="105">
        <f t="shared" si="347"/>
        <v>17155</v>
      </c>
      <c r="AZ593" s="7" t="s">
        <v>2951</v>
      </c>
      <c r="BA593" t="s">
        <v>3184</v>
      </c>
      <c r="BU593">
        <v>0</v>
      </c>
    </row>
    <row r="594" spans="1:73" hidden="1" outlineLevel="1">
      <c r="A594" t="s">
        <v>971</v>
      </c>
      <c r="B594" t="s">
        <v>191</v>
      </c>
      <c r="C594" s="1">
        <f t="shared" si="332"/>
        <v>4118</v>
      </c>
      <c r="D594" s="7">
        <f>IF(R594&gt;0,RANK(R594,(R594:T594,U594:AI594)),0)</f>
        <v>3</v>
      </c>
      <c r="E594" s="7">
        <f>IF(S594&gt;0,RANK(S594,(R594:T594,U594:AI594)),0)</f>
        <v>6</v>
      </c>
      <c r="F594" s="7">
        <f>IF(T594&gt;0,RANK(T594,(R594:T594,U594:AI594)),0)</f>
        <v>4</v>
      </c>
      <c r="G594" s="7">
        <f>IF(U594&gt;0,RANK(U594,(R594:T594,U594:AI594)),0)</f>
        <v>2</v>
      </c>
      <c r="H594" s="7">
        <f t="shared" si="333"/>
        <v>1</v>
      </c>
      <c r="I594" s="49">
        <f t="shared" si="334"/>
        <v>380</v>
      </c>
      <c r="J594" s="177">
        <f t="shared" si="335"/>
        <v>9.2277804759592033E-2</v>
      </c>
      <c r="K594" s="2"/>
      <c r="L594" s="2">
        <f t="shared" si="336"/>
        <v>7.6250607090820793E-2</v>
      </c>
      <c r="M594" s="2">
        <f t="shared" si="337"/>
        <v>6.3137445361826127E-3</v>
      </c>
      <c r="N594" s="2">
        <f t="shared" si="338"/>
        <v>5.7795046138902378E-2</v>
      </c>
      <c r="O594" s="2">
        <f t="shared" si="331"/>
        <v>0.37591063623118021</v>
      </c>
      <c r="P594" s="2">
        <f t="shared" si="339"/>
        <v>0.46818844099077223</v>
      </c>
      <c r="Q594" s="2">
        <f t="shared" si="318"/>
        <v>1.5541525012141788E-2</v>
      </c>
      <c r="R594" s="1">
        <v>314</v>
      </c>
      <c r="S594" s="1">
        <v>26</v>
      </c>
      <c r="T594" s="1">
        <v>238</v>
      </c>
      <c r="U594" s="1">
        <v>1548</v>
      </c>
      <c r="V594" s="1">
        <v>1928</v>
      </c>
      <c r="W594" s="1">
        <v>28</v>
      </c>
      <c r="X594" s="1">
        <v>4</v>
      </c>
      <c r="Y594" s="1">
        <v>13</v>
      </c>
      <c r="Z594" s="1">
        <v>9</v>
      </c>
      <c r="AC594" s="1">
        <f t="shared" si="348"/>
        <v>0</v>
      </c>
      <c r="AD594" s="1">
        <v>8</v>
      </c>
      <c r="AF594" s="1">
        <v>2</v>
      </c>
      <c r="AK594" s="7">
        <f t="shared" si="340"/>
        <v>5</v>
      </c>
      <c r="AL594" s="7">
        <f t="shared" si="341"/>
        <v>9</v>
      </c>
      <c r="AM594" s="7">
        <f t="shared" si="342"/>
        <v>7</v>
      </c>
      <c r="AN594" s="2">
        <f t="shared" si="343"/>
        <v>6.7994171928120444E-3</v>
      </c>
      <c r="AO594" s="2">
        <f t="shared" si="344"/>
        <v>9.7134531325886349E-4</v>
      </c>
      <c r="AP594" s="2">
        <f t="shared" si="345"/>
        <v>3.1568722680913063E-3</v>
      </c>
      <c r="AR594" t="str">
        <f t="shared" si="346"/>
        <v>Randolph</v>
      </c>
      <c r="AS594" t="s">
        <v>191</v>
      </c>
      <c r="AT594" s="184">
        <v>12</v>
      </c>
      <c r="AV594" s="97">
        <v>17</v>
      </c>
      <c r="AW594" s="99">
        <v>157</v>
      </c>
      <c r="AX594" s="105">
        <f t="shared" si="347"/>
        <v>17157</v>
      </c>
      <c r="AZ594" s="7" t="s">
        <v>2951</v>
      </c>
      <c r="BA594" t="s">
        <v>3184</v>
      </c>
      <c r="BU594">
        <v>0</v>
      </c>
    </row>
    <row r="595" spans="1:73" hidden="1" outlineLevel="1">
      <c r="A595" t="s">
        <v>1696</v>
      </c>
      <c r="B595" t="s">
        <v>191</v>
      </c>
      <c r="C595" s="1">
        <f t="shared" si="332"/>
        <v>3044</v>
      </c>
      <c r="D595" s="7">
        <f>IF(R595&gt;0,RANK(R595,(R595:T595,U595:AI595)),0)</f>
        <v>3</v>
      </c>
      <c r="E595" s="7">
        <f>IF(S595&gt;0,RANK(S595,(R595:T595,U595:AI595)),0)</f>
        <v>6</v>
      </c>
      <c r="F595" s="7">
        <f>IF(T595&gt;0,RANK(T595,(R595:T595,U595:AI595)),0)</f>
        <v>4</v>
      </c>
      <c r="G595" s="7">
        <f>IF(U595&gt;0,RANK(U595,(R595:T595,U595:AI595)),0)</f>
        <v>2</v>
      </c>
      <c r="H595" s="7">
        <f t="shared" si="333"/>
        <v>1</v>
      </c>
      <c r="I595" s="49">
        <f t="shared" si="334"/>
        <v>607</v>
      </c>
      <c r="J595" s="177">
        <f t="shared" si="335"/>
        <v>0.19940867279894875</v>
      </c>
      <c r="K595" s="2"/>
      <c r="L595" s="2">
        <f t="shared" si="336"/>
        <v>0.13567674113009198</v>
      </c>
      <c r="M595" s="2">
        <f t="shared" si="337"/>
        <v>1.0840998685939553E-2</v>
      </c>
      <c r="N595" s="2">
        <f t="shared" si="338"/>
        <v>5.4533508541392904E-2</v>
      </c>
      <c r="O595" s="2">
        <f t="shared" si="331"/>
        <v>0.28416557161629435</v>
      </c>
      <c r="P595" s="2">
        <f t="shared" si="339"/>
        <v>0.4835742444152431</v>
      </c>
      <c r="Q595" s="2">
        <f t="shared" si="318"/>
        <v>3.1208935611038102E-2</v>
      </c>
      <c r="R595" s="1">
        <v>413</v>
      </c>
      <c r="S595" s="1">
        <v>33</v>
      </c>
      <c r="T595" s="1">
        <v>166</v>
      </c>
      <c r="U595" s="1">
        <v>865</v>
      </c>
      <c r="V595" s="1">
        <v>1472</v>
      </c>
      <c r="W595" s="1">
        <v>48</v>
      </c>
      <c r="X595" s="1">
        <v>3</v>
      </c>
      <c r="Y595" s="1">
        <v>11</v>
      </c>
      <c r="Z595" s="1">
        <v>16</v>
      </c>
      <c r="AC595" s="1">
        <f t="shared" si="348"/>
        <v>0</v>
      </c>
      <c r="AD595" s="1">
        <v>14</v>
      </c>
      <c r="AF595" s="1">
        <v>3</v>
      </c>
      <c r="AK595" s="7">
        <f t="shared" si="340"/>
        <v>5</v>
      </c>
      <c r="AL595" s="7">
        <f t="shared" si="341"/>
        <v>9</v>
      </c>
      <c r="AM595" s="7">
        <f t="shared" si="342"/>
        <v>8</v>
      </c>
      <c r="AN595" s="2">
        <f t="shared" si="343"/>
        <v>1.5768725361366621E-2</v>
      </c>
      <c r="AO595" s="2">
        <f t="shared" si="344"/>
        <v>9.8554533508541384E-4</v>
      </c>
      <c r="AP595" s="2">
        <f t="shared" si="345"/>
        <v>3.6136662286465177E-3</v>
      </c>
      <c r="AR595" t="str">
        <f t="shared" si="346"/>
        <v>Richland</v>
      </c>
      <c r="AS595" t="s">
        <v>191</v>
      </c>
      <c r="AT595" s="184">
        <v>15</v>
      </c>
      <c r="AV595" s="97">
        <v>17</v>
      </c>
      <c r="AW595" s="99">
        <v>159</v>
      </c>
      <c r="AX595" s="105">
        <f t="shared" si="347"/>
        <v>17159</v>
      </c>
      <c r="AZ595" s="7" t="s">
        <v>2951</v>
      </c>
      <c r="BA595" t="s">
        <v>3184</v>
      </c>
      <c r="BU595">
        <v>0</v>
      </c>
    </row>
    <row r="596" spans="1:73" hidden="1" outlineLevel="1">
      <c r="A596" t="s">
        <v>1962</v>
      </c>
      <c r="B596" t="s">
        <v>191</v>
      </c>
      <c r="C596" s="1">
        <f t="shared" si="332"/>
        <v>14359</v>
      </c>
      <c r="D596" s="7">
        <f>IF(R596&gt;0,RANK(R596,(R596:T596,U596:AI596)),0)</f>
        <v>3</v>
      </c>
      <c r="E596" s="7">
        <f>IF(S596&gt;0,RANK(S596,(R596:T596,U596:AI596)),0)</f>
        <v>6</v>
      </c>
      <c r="F596" s="7">
        <f>IF(T596&gt;0,RANK(T596,(R596:T596,U596:AI596)),0)</f>
        <v>4</v>
      </c>
      <c r="G596" s="7">
        <f>IF(U596&gt;0,RANK(U596,(R596:T596,U596:AI596)),0)</f>
        <v>2</v>
      </c>
      <c r="H596" s="7">
        <f t="shared" si="333"/>
        <v>1</v>
      </c>
      <c r="I596" s="49">
        <f t="shared" si="334"/>
        <v>59</v>
      </c>
      <c r="J596" s="177">
        <f t="shared" si="335"/>
        <v>4.1089212340692247E-3</v>
      </c>
      <c r="K596" s="2"/>
      <c r="L596" s="2">
        <f t="shared" si="336"/>
        <v>0.16324256563827563</v>
      </c>
      <c r="M596" s="2">
        <f t="shared" si="337"/>
        <v>8.4964133992617864E-3</v>
      </c>
      <c r="N596" s="2">
        <f t="shared" si="338"/>
        <v>9.3181976460756322E-2</v>
      </c>
      <c r="O596" s="2">
        <f t="shared" si="331"/>
        <v>0.35643150637231003</v>
      </c>
      <c r="P596" s="2">
        <f t="shared" si="339"/>
        <v>0.36054042760637928</v>
      </c>
      <c r="Q596" s="2">
        <f t="shared" si="318"/>
        <v>1.8107110523016945E-2</v>
      </c>
      <c r="R596" s="1">
        <v>2344</v>
      </c>
      <c r="S596" s="1">
        <v>122</v>
      </c>
      <c r="T596" s="1">
        <v>1338</v>
      </c>
      <c r="U596" s="1">
        <v>5118</v>
      </c>
      <c r="V596" s="1">
        <v>5177</v>
      </c>
      <c r="W596" s="1">
        <v>135</v>
      </c>
      <c r="X596" s="1">
        <v>16</v>
      </c>
      <c r="Y596" s="1">
        <v>18</v>
      </c>
      <c r="Z596" s="1">
        <v>45</v>
      </c>
      <c r="AC596" s="1">
        <f t="shared" si="348"/>
        <v>0</v>
      </c>
      <c r="AD596" s="1">
        <v>36</v>
      </c>
      <c r="AF596" s="1">
        <v>10</v>
      </c>
      <c r="AK596" s="7">
        <f t="shared" si="340"/>
        <v>5</v>
      </c>
      <c r="AL596" s="7">
        <f t="shared" si="341"/>
        <v>9</v>
      </c>
      <c r="AM596" s="7">
        <f t="shared" si="342"/>
        <v>8</v>
      </c>
      <c r="AN596" s="2">
        <f t="shared" si="343"/>
        <v>9.4017689254126333E-3</v>
      </c>
      <c r="AO596" s="2">
        <f t="shared" si="344"/>
        <v>1.1142837244933492E-3</v>
      </c>
      <c r="AP596" s="2">
        <f t="shared" si="345"/>
        <v>1.2535691900550177E-3</v>
      </c>
      <c r="AR596" t="str">
        <f t="shared" si="346"/>
        <v>Rock Island</v>
      </c>
      <c r="AS596" t="s">
        <v>191</v>
      </c>
      <c r="AT596" s="184">
        <v>17</v>
      </c>
      <c r="AV596" s="97">
        <v>17</v>
      </c>
      <c r="AW596" s="99">
        <v>161</v>
      </c>
      <c r="AX596" s="105">
        <f t="shared" si="347"/>
        <v>17161</v>
      </c>
      <c r="AZ596" s="7" t="s">
        <v>2951</v>
      </c>
      <c r="BA596" t="s">
        <v>3184</v>
      </c>
      <c r="BU596">
        <v>0</v>
      </c>
    </row>
    <row r="597" spans="1:73" hidden="1" outlineLevel="1">
      <c r="A597" t="s">
        <v>774</v>
      </c>
      <c r="B597" t="s">
        <v>191</v>
      </c>
      <c r="C597" s="1">
        <f t="shared" si="332"/>
        <v>28640</v>
      </c>
      <c r="D597" s="7">
        <f>IF(R597&gt;0,RANK(R597,(R597:T597,U597:AI597)),0)</f>
        <v>3</v>
      </c>
      <c r="E597" s="7">
        <f>IF(S597&gt;0,RANK(S597,(R597:T597,U597:AI597)),0)</f>
        <v>6</v>
      </c>
      <c r="F597" s="7">
        <f>IF(T597&gt;0,RANK(T597,(R597:T597,U597:AI597)),0)</f>
        <v>4</v>
      </c>
      <c r="G597" s="7">
        <f>IF(U597&gt;0,RANK(U597,(R597:T597,U597:AI597)),0)</f>
        <v>2</v>
      </c>
      <c r="H597" s="7">
        <f t="shared" si="333"/>
        <v>1</v>
      </c>
      <c r="I597" s="49">
        <f t="shared" si="334"/>
        <v>1114</v>
      </c>
      <c r="J597" s="177">
        <f t="shared" si="335"/>
        <v>3.8896648044692735E-2</v>
      </c>
      <c r="K597" s="2"/>
      <c r="L597" s="2">
        <f t="shared" si="336"/>
        <v>0.125768156424581</v>
      </c>
      <c r="M597" s="2">
        <f t="shared" si="337"/>
        <v>5.9008379888268155E-3</v>
      </c>
      <c r="N597" s="2">
        <f t="shared" si="338"/>
        <v>7.3533519553072621E-2</v>
      </c>
      <c r="O597" s="2">
        <f t="shared" si="331"/>
        <v>0.36930865921787709</v>
      </c>
      <c r="P597" s="2">
        <f t="shared" si="339"/>
        <v>0.40820530726256982</v>
      </c>
      <c r="Q597" s="2">
        <f t="shared" si="318"/>
        <v>1.7283519553072724E-2</v>
      </c>
      <c r="R597" s="1">
        <v>3602</v>
      </c>
      <c r="S597" s="1">
        <v>169</v>
      </c>
      <c r="T597" s="1">
        <v>2106</v>
      </c>
      <c r="U597" s="1">
        <v>10577</v>
      </c>
      <c r="V597" s="1">
        <v>11691</v>
      </c>
      <c r="W597" s="1">
        <v>254</v>
      </c>
      <c r="X597" s="1">
        <v>25</v>
      </c>
      <c r="Y597" s="1">
        <v>53</v>
      </c>
      <c r="Z597" s="1">
        <v>86</v>
      </c>
      <c r="AC597" s="1">
        <f t="shared" si="348"/>
        <v>0</v>
      </c>
      <c r="AD597" s="1">
        <v>54</v>
      </c>
      <c r="AF597" s="1">
        <v>23</v>
      </c>
      <c r="AK597" s="7">
        <f t="shared" si="340"/>
        <v>5</v>
      </c>
      <c r="AL597" s="7">
        <f t="shared" si="341"/>
        <v>9</v>
      </c>
      <c r="AM597" s="7">
        <f t="shared" si="342"/>
        <v>8</v>
      </c>
      <c r="AN597" s="2">
        <f t="shared" si="343"/>
        <v>8.868715083798882E-3</v>
      </c>
      <c r="AO597" s="2">
        <f t="shared" si="344"/>
        <v>8.7290502793296084E-4</v>
      </c>
      <c r="AP597" s="2">
        <f t="shared" si="345"/>
        <v>1.8505586592178771E-3</v>
      </c>
      <c r="AR597" t="str">
        <f t="shared" si="346"/>
        <v>St. Clair</v>
      </c>
      <c r="AS597" t="s">
        <v>191</v>
      </c>
      <c r="AT597" s="184">
        <v>12</v>
      </c>
      <c r="AV597" s="97">
        <v>17</v>
      </c>
      <c r="AW597" s="99">
        <v>163</v>
      </c>
      <c r="AX597" s="105">
        <f t="shared" si="347"/>
        <v>17163</v>
      </c>
      <c r="AZ597" s="7" t="s">
        <v>2951</v>
      </c>
      <c r="BA597" t="s">
        <v>3184</v>
      </c>
      <c r="BU597">
        <v>0</v>
      </c>
    </row>
    <row r="598" spans="1:73" hidden="1" outlineLevel="1">
      <c r="A598" t="s">
        <v>691</v>
      </c>
      <c r="B598" t="s">
        <v>191</v>
      </c>
      <c r="C598" s="1">
        <f t="shared" si="332"/>
        <v>4237</v>
      </c>
      <c r="D598" s="7">
        <f>IF(R598&gt;0,RANK(R598,(R598:T598,U598:AI598)),0)</f>
        <v>3</v>
      </c>
      <c r="E598" s="7">
        <f>IF(S598&gt;0,RANK(S598,(R598:T598,U598:AI598)),0)</f>
        <v>6</v>
      </c>
      <c r="F598" s="7">
        <f>IF(T598&gt;0,RANK(T598,(R598:T598,U598:AI598)),0)</f>
        <v>4</v>
      </c>
      <c r="G598" s="7">
        <f>IF(U598&gt;0,RANK(U598,(R598:T598,U598:AI598)),0)</f>
        <v>2</v>
      </c>
      <c r="H598" s="7">
        <f t="shared" si="333"/>
        <v>1</v>
      </c>
      <c r="I598" s="49">
        <f t="shared" si="334"/>
        <v>657</v>
      </c>
      <c r="J598" s="177">
        <f t="shared" si="335"/>
        <v>0.15506254425300919</v>
      </c>
      <c r="K598" s="2"/>
      <c r="L598" s="2">
        <f t="shared" si="336"/>
        <v>8.142553693651168E-2</v>
      </c>
      <c r="M598" s="2">
        <f t="shared" si="337"/>
        <v>6.3724333254661317E-3</v>
      </c>
      <c r="N598" s="2">
        <f t="shared" si="338"/>
        <v>5.3811659192825115E-2</v>
      </c>
      <c r="O598" s="2">
        <f t="shared" si="331"/>
        <v>0.34198725513334904</v>
      </c>
      <c r="P598" s="2">
        <f t="shared" si="339"/>
        <v>0.49704979938635829</v>
      </c>
      <c r="Q598" s="2">
        <f t="shared" ref="Q598:Q661" si="349">IF(C598=0,"-",(1-L598-M598-N598-O598-P598))</f>
        <v>1.9353316025489731E-2</v>
      </c>
      <c r="R598" s="1">
        <v>345</v>
      </c>
      <c r="S598" s="1">
        <v>27</v>
      </c>
      <c r="T598" s="1">
        <v>228</v>
      </c>
      <c r="U598" s="1">
        <v>1449</v>
      </c>
      <c r="V598" s="1">
        <v>2106</v>
      </c>
      <c r="W598" s="1">
        <v>42</v>
      </c>
      <c r="X598" s="1">
        <v>3</v>
      </c>
      <c r="Y598" s="1">
        <v>8</v>
      </c>
      <c r="Z598" s="1">
        <v>12</v>
      </c>
      <c r="AC598" s="1">
        <f t="shared" si="348"/>
        <v>0</v>
      </c>
      <c r="AD598" s="1">
        <v>12</v>
      </c>
      <c r="AF598" s="1">
        <v>5</v>
      </c>
      <c r="AK598" s="7">
        <f t="shared" si="340"/>
        <v>5</v>
      </c>
      <c r="AL598" s="7">
        <f t="shared" si="341"/>
        <v>9</v>
      </c>
      <c r="AM598" s="7">
        <f t="shared" si="342"/>
        <v>8</v>
      </c>
      <c r="AN598" s="2">
        <f t="shared" si="343"/>
        <v>9.9126740618362044E-3</v>
      </c>
      <c r="AO598" s="2">
        <f t="shared" si="344"/>
        <v>7.0804814727401467E-4</v>
      </c>
      <c r="AP598" s="2">
        <f t="shared" si="345"/>
        <v>1.8881283927307056E-3</v>
      </c>
      <c r="AR598" t="str">
        <f t="shared" si="346"/>
        <v>Saline</v>
      </c>
      <c r="AS598" t="s">
        <v>191</v>
      </c>
      <c r="AT598" s="184">
        <v>15</v>
      </c>
      <c r="AV598" s="97">
        <v>17</v>
      </c>
      <c r="AW598" s="99">
        <v>165</v>
      </c>
      <c r="AX598" s="105">
        <f t="shared" si="347"/>
        <v>17165</v>
      </c>
      <c r="AZ598" s="7" t="s">
        <v>2951</v>
      </c>
      <c r="BA598" t="s">
        <v>3184</v>
      </c>
      <c r="BU598">
        <v>0</v>
      </c>
    </row>
    <row r="599" spans="1:73" hidden="1" outlineLevel="1">
      <c r="A599" t="s">
        <v>1750</v>
      </c>
      <c r="B599" t="s">
        <v>191</v>
      </c>
      <c r="C599" s="1">
        <f t="shared" si="332"/>
        <v>35337</v>
      </c>
      <c r="D599" s="7">
        <f>IF(R599&gt;0,RANK(R599,(R599:T599,U599:AI599)),0)</f>
        <v>3</v>
      </c>
      <c r="E599" s="7">
        <f>IF(S599&gt;0,RANK(S599,(R599:T599,U599:AI599)),0)</f>
        <v>5</v>
      </c>
      <c r="F599" s="7">
        <f>IF(T599&gt;0,RANK(T599,(R599:T599,U599:AI599)),0)</f>
        <v>4</v>
      </c>
      <c r="G599" s="7">
        <f>IF(U599&gt;0,RANK(U599,(R599:T599,U599:AI599)),0)</f>
        <v>1</v>
      </c>
      <c r="H599" s="7">
        <f t="shared" si="333"/>
        <v>2</v>
      </c>
      <c r="I599" s="49">
        <f t="shared" si="334"/>
        <v>333</v>
      </c>
      <c r="J599" s="177">
        <f t="shared" si="335"/>
        <v>9.4235503862806682E-3</v>
      </c>
      <c r="K599" s="2"/>
      <c r="L599" s="2">
        <f t="shared" si="336"/>
        <v>0.20777089169991794</v>
      </c>
      <c r="M599" s="2">
        <f t="shared" si="337"/>
        <v>1.1517672694343039E-2</v>
      </c>
      <c r="N599" s="2">
        <f t="shared" si="338"/>
        <v>7.2643404929677108E-2</v>
      </c>
      <c r="O599" s="2">
        <f t="shared" si="331"/>
        <v>0.34799218948976995</v>
      </c>
      <c r="P599" s="2">
        <f t="shared" si="339"/>
        <v>0.33856863910348928</v>
      </c>
      <c r="Q599" s="2">
        <f t="shared" si="349"/>
        <v>2.1507202082802712E-2</v>
      </c>
      <c r="R599" s="1">
        <v>7342</v>
      </c>
      <c r="S599" s="1">
        <v>407</v>
      </c>
      <c r="T599" s="1">
        <v>2567</v>
      </c>
      <c r="U599" s="1">
        <v>12297</v>
      </c>
      <c r="V599" s="1">
        <v>11964</v>
      </c>
      <c r="W599" s="1">
        <v>373</v>
      </c>
      <c r="X599" s="1">
        <v>59</v>
      </c>
      <c r="Y599" s="1">
        <v>90</v>
      </c>
      <c r="Z599" s="1">
        <v>143</v>
      </c>
      <c r="AC599" s="1">
        <f t="shared" si="348"/>
        <v>0</v>
      </c>
      <c r="AD599" s="1">
        <v>69</v>
      </c>
      <c r="AF599" s="1">
        <v>26</v>
      </c>
      <c r="AK599" s="7">
        <f t="shared" si="340"/>
        <v>6</v>
      </c>
      <c r="AL599" s="7">
        <f t="shared" si="341"/>
        <v>9</v>
      </c>
      <c r="AM599" s="7">
        <f t="shared" si="342"/>
        <v>8</v>
      </c>
      <c r="AN599" s="2">
        <f t="shared" si="343"/>
        <v>1.0555508390638707E-2</v>
      </c>
      <c r="AO599" s="2">
        <f t="shared" si="344"/>
        <v>1.6696380564281065E-3</v>
      </c>
      <c r="AP599" s="2">
        <f t="shared" si="345"/>
        <v>2.5469055098055861E-3</v>
      </c>
      <c r="AR599" t="str">
        <f t="shared" si="346"/>
        <v>Sangamon</v>
      </c>
      <c r="AS599" t="s">
        <v>191</v>
      </c>
      <c r="AT599" s="184"/>
      <c r="AV599" s="97">
        <v>17</v>
      </c>
      <c r="AW599" s="99">
        <v>167</v>
      </c>
      <c r="AX599" s="105">
        <f t="shared" si="347"/>
        <v>17167</v>
      </c>
      <c r="AZ599" s="7" t="s">
        <v>2951</v>
      </c>
      <c r="BA599" t="s">
        <v>3184</v>
      </c>
      <c r="BU599">
        <v>0</v>
      </c>
    </row>
    <row r="600" spans="1:73" hidden="1" outlineLevel="1">
      <c r="A600" t="s">
        <v>3013</v>
      </c>
      <c r="B600" t="s">
        <v>191</v>
      </c>
      <c r="C600" s="1">
        <f t="shared" si="332"/>
        <v>1571</v>
      </c>
      <c r="D600" s="7">
        <f>IF(R600&gt;0,RANK(R600,(R600:T600,U600:AI600)),0)</f>
        <v>3</v>
      </c>
      <c r="E600" s="7">
        <f>IF(S600&gt;0,RANK(S600,(R600:T600,U600:AI600)),0)</f>
        <v>5</v>
      </c>
      <c r="F600" s="7">
        <f>IF(T600&gt;0,RANK(T600,(R600:T600,U600:AI600)),0)</f>
        <v>4</v>
      </c>
      <c r="G600" s="7">
        <f>IF(U600&gt;0,RANK(U600,(R600:T600,U600:AI600)),0)</f>
        <v>2</v>
      </c>
      <c r="H600" s="7">
        <f t="shared" si="333"/>
        <v>1</v>
      </c>
      <c r="I600" s="49">
        <f t="shared" si="334"/>
        <v>210</v>
      </c>
      <c r="J600" s="177">
        <f t="shared" si="335"/>
        <v>0.13367281985996179</v>
      </c>
      <c r="K600" s="2"/>
      <c r="L600" s="2">
        <f t="shared" si="336"/>
        <v>0.1349458943348186</v>
      </c>
      <c r="M600" s="2">
        <f t="shared" si="337"/>
        <v>1.0821133036282623E-2</v>
      </c>
      <c r="N600" s="2">
        <f t="shared" si="338"/>
        <v>7.2565245066836412E-2</v>
      </c>
      <c r="O600" s="2">
        <f t="shared" si="331"/>
        <v>0.30999363462762569</v>
      </c>
      <c r="P600" s="2">
        <f t="shared" si="339"/>
        <v>0.44366645448758751</v>
      </c>
      <c r="Q600" s="2">
        <f t="shared" si="349"/>
        <v>2.800763844684917E-2</v>
      </c>
      <c r="R600" s="1">
        <v>212</v>
      </c>
      <c r="S600" s="1">
        <v>17</v>
      </c>
      <c r="T600" s="1">
        <v>114</v>
      </c>
      <c r="U600" s="1">
        <v>487</v>
      </c>
      <c r="V600" s="1">
        <v>697</v>
      </c>
      <c r="W600" s="1">
        <v>16</v>
      </c>
      <c r="X600" s="1">
        <v>2</v>
      </c>
      <c r="Y600" s="1">
        <v>8</v>
      </c>
      <c r="Z600" s="1">
        <v>9</v>
      </c>
      <c r="AC600" s="1">
        <f t="shared" si="348"/>
        <v>0</v>
      </c>
      <c r="AD600" s="1">
        <v>7</v>
      </c>
      <c r="AF600" s="1">
        <v>2</v>
      </c>
      <c r="AK600" s="7">
        <f t="shared" si="340"/>
        <v>6</v>
      </c>
      <c r="AL600" s="7">
        <f t="shared" si="341"/>
        <v>9</v>
      </c>
      <c r="AM600" s="7">
        <f t="shared" si="342"/>
        <v>8</v>
      </c>
      <c r="AN600" s="2">
        <f t="shared" si="343"/>
        <v>1.0184595798854232E-2</v>
      </c>
      <c r="AO600" s="2">
        <f t="shared" si="344"/>
        <v>1.273074474856779E-3</v>
      </c>
      <c r="AP600" s="2">
        <f t="shared" si="345"/>
        <v>5.0922978994271161E-3</v>
      </c>
      <c r="AR600" t="str">
        <f t="shared" si="346"/>
        <v>Schuyler</v>
      </c>
      <c r="AS600" t="s">
        <v>191</v>
      </c>
      <c r="AT600" s="184">
        <v>18</v>
      </c>
      <c r="AV600" s="97">
        <v>17</v>
      </c>
      <c r="AW600" s="99">
        <v>169</v>
      </c>
      <c r="AX600" s="105">
        <f t="shared" si="347"/>
        <v>17169</v>
      </c>
      <c r="AZ600" s="7" t="s">
        <v>2951</v>
      </c>
      <c r="BA600" t="s">
        <v>3184</v>
      </c>
      <c r="BU600">
        <v>0</v>
      </c>
    </row>
    <row r="601" spans="1:73" hidden="1" outlineLevel="1">
      <c r="A601" t="s">
        <v>1008</v>
      </c>
      <c r="B601" t="s">
        <v>191</v>
      </c>
      <c r="C601" s="1">
        <f t="shared" si="332"/>
        <v>1129</v>
      </c>
      <c r="D601" s="7">
        <f>IF(R601&gt;0,RANK(R601,(R601:T601,U601:AI601)),0)</f>
        <v>3</v>
      </c>
      <c r="E601" s="7">
        <f>IF(S601&gt;0,RANK(S601,(R601:T601,U601:AI601)),0)</f>
        <v>5</v>
      </c>
      <c r="F601" s="7">
        <f>IF(T601&gt;0,RANK(T601,(R601:T601,U601:AI601)),0)</f>
        <v>4</v>
      </c>
      <c r="G601" s="7">
        <f>IF(U601&gt;0,RANK(U601,(R601:T601,U601:AI601)),0)</f>
        <v>2</v>
      </c>
      <c r="H601" s="7">
        <f t="shared" si="333"/>
        <v>1</v>
      </c>
      <c r="I601" s="49">
        <f t="shared" si="334"/>
        <v>132</v>
      </c>
      <c r="J601" s="177">
        <f t="shared" si="335"/>
        <v>0.11691762621789194</v>
      </c>
      <c r="K601" s="2"/>
      <c r="L601" s="2">
        <f t="shared" si="336"/>
        <v>0.10628875110717449</v>
      </c>
      <c r="M601" s="2">
        <f t="shared" si="337"/>
        <v>1.1514614703277236E-2</v>
      </c>
      <c r="N601" s="2">
        <f t="shared" si="338"/>
        <v>6.997342781222321E-2</v>
      </c>
      <c r="O601" s="2">
        <f t="shared" si="331"/>
        <v>0.33480956598759964</v>
      </c>
      <c r="P601" s="2">
        <f t="shared" si="339"/>
        <v>0.45172719220549157</v>
      </c>
      <c r="Q601" s="2">
        <f t="shared" si="349"/>
        <v>2.5686448184233934E-2</v>
      </c>
      <c r="R601" s="1">
        <v>120</v>
      </c>
      <c r="S601" s="1">
        <v>13</v>
      </c>
      <c r="T601" s="1">
        <v>79</v>
      </c>
      <c r="U601" s="1">
        <v>378</v>
      </c>
      <c r="V601" s="1">
        <v>510</v>
      </c>
      <c r="W601" s="1">
        <v>12</v>
      </c>
      <c r="X601" s="1">
        <v>1</v>
      </c>
      <c r="Y601" s="1">
        <v>4</v>
      </c>
      <c r="Z601" s="1">
        <v>6</v>
      </c>
      <c r="AC601" s="1">
        <f t="shared" si="348"/>
        <v>0</v>
      </c>
      <c r="AD601" s="1">
        <v>5</v>
      </c>
      <c r="AF601" s="1">
        <v>1</v>
      </c>
      <c r="AK601" s="7">
        <f t="shared" si="340"/>
        <v>6</v>
      </c>
      <c r="AL601" s="7">
        <f t="shared" si="341"/>
        <v>9</v>
      </c>
      <c r="AM601" s="7">
        <f t="shared" si="342"/>
        <v>8</v>
      </c>
      <c r="AN601" s="2">
        <f t="shared" si="343"/>
        <v>1.0628875110717449E-2</v>
      </c>
      <c r="AO601" s="2">
        <f t="shared" si="344"/>
        <v>8.8573959255978745E-4</v>
      </c>
      <c r="AP601" s="2">
        <f t="shared" si="345"/>
        <v>3.5429583702391498E-3</v>
      </c>
      <c r="AR601" t="str">
        <f t="shared" si="346"/>
        <v>Scott</v>
      </c>
      <c r="AS601" t="s">
        <v>191</v>
      </c>
      <c r="AT601" s="184">
        <v>18</v>
      </c>
      <c r="AV601" s="97">
        <v>17</v>
      </c>
      <c r="AW601" s="99">
        <v>171</v>
      </c>
      <c r="AX601" s="105">
        <f t="shared" si="347"/>
        <v>17171</v>
      </c>
      <c r="AZ601" s="7" t="s">
        <v>2951</v>
      </c>
      <c r="BA601" t="s">
        <v>3184</v>
      </c>
      <c r="BU601">
        <v>0</v>
      </c>
    </row>
    <row r="602" spans="1:73" hidden="1" outlineLevel="1">
      <c r="A602" t="s">
        <v>1460</v>
      </c>
      <c r="B602" t="s">
        <v>191</v>
      </c>
      <c r="C602" s="1">
        <f t="shared" si="332"/>
        <v>4857</v>
      </c>
      <c r="D602" s="7">
        <f>IF(R602&gt;0,RANK(R602,(R602:T602,U602:AI602)),0)</f>
        <v>3</v>
      </c>
      <c r="E602" s="7">
        <f>IF(S602&gt;0,RANK(S602,(R602:T602,U602:AI602)),0)</f>
        <v>6</v>
      </c>
      <c r="F602" s="7">
        <f>IF(T602&gt;0,RANK(T602,(R602:T602,U602:AI602)),0)</f>
        <v>4</v>
      </c>
      <c r="G602" s="7">
        <f>IF(U602&gt;0,RANK(U602,(R602:T602,U602:AI602)),0)</f>
        <v>1</v>
      </c>
      <c r="H602" s="7">
        <f t="shared" si="333"/>
        <v>2</v>
      </c>
      <c r="I602" s="49">
        <f t="shared" si="334"/>
        <v>131</v>
      </c>
      <c r="J602" s="177">
        <f t="shared" si="335"/>
        <v>2.6971381511220919E-2</v>
      </c>
      <c r="K602" s="2"/>
      <c r="L602" s="2">
        <f t="shared" si="336"/>
        <v>9.6149886761375328E-2</v>
      </c>
      <c r="M602" s="2">
        <f t="shared" si="337"/>
        <v>7.4119827053736875E-3</v>
      </c>
      <c r="N602" s="2">
        <f t="shared" si="338"/>
        <v>5.06485484867202E-2</v>
      </c>
      <c r="O602" s="2">
        <f t="shared" si="331"/>
        <v>0.42598311715050441</v>
      </c>
      <c r="P602" s="2">
        <f t="shared" si="339"/>
        <v>0.39901173563928349</v>
      </c>
      <c r="Q602" s="2">
        <f t="shared" si="349"/>
        <v>2.0794729256742861E-2</v>
      </c>
      <c r="R602" s="1">
        <v>467</v>
      </c>
      <c r="S602" s="1">
        <v>36</v>
      </c>
      <c r="T602" s="1">
        <v>246</v>
      </c>
      <c r="U602" s="1">
        <v>2069</v>
      </c>
      <c r="V602" s="1">
        <v>1938</v>
      </c>
      <c r="W602" s="1">
        <v>50</v>
      </c>
      <c r="X602" s="1">
        <v>4</v>
      </c>
      <c r="Y602" s="1">
        <v>9</v>
      </c>
      <c r="Z602" s="1">
        <v>19</v>
      </c>
      <c r="AC602" s="1">
        <f t="shared" si="348"/>
        <v>0</v>
      </c>
      <c r="AD602" s="1">
        <v>15</v>
      </c>
      <c r="AF602" s="1">
        <v>4</v>
      </c>
      <c r="AK602" s="7">
        <f t="shared" si="340"/>
        <v>5</v>
      </c>
      <c r="AL602" s="7">
        <f t="shared" si="341"/>
        <v>9</v>
      </c>
      <c r="AM602" s="7">
        <f t="shared" si="342"/>
        <v>8</v>
      </c>
      <c r="AN602" s="2">
        <f t="shared" si="343"/>
        <v>1.0294420424130122E-2</v>
      </c>
      <c r="AO602" s="2">
        <f t="shared" si="344"/>
        <v>8.2355363393040967E-4</v>
      </c>
      <c r="AP602" s="2">
        <f t="shared" si="345"/>
        <v>1.8529956763434219E-3</v>
      </c>
      <c r="AR602" t="str">
        <f t="shared" si="346"/>
        <v>Shelby</v>
      </c>
      <c r="AS602" t="s">
        <v>191</v>
      </c>
      <c r="AT602" s="184">
        <v>15</v>
      </c>
      <c r="AV602" s="97">
        <v>17</v>
      </c>
      <c r="AW602" s="99">
        <v>173</v>
      </c>
      <c r="AX602" s="105">
        <f t="shared" si="347"/>
        <v>17173</v>
      </c>
      <c r="AZ602" s="7" t="s">
        <v>2951</v>
      </c>
      <c r="BA602" t="s">
        <v>3184</v>
      </c>
      <c r="BU602">
        <v>0</v>
      </c>
    </row>
    <row r="603" spans="1:73" hidden="1" outlineLevel="1">
      <c r="A603" t="s">
        <v>577</v>
      </c>
      <c r="B603" t="s">
        <v>191</v>
      </c>
      <c r="C603" s="1">
        <f t="shared" si="332"/>
        <v>1170</v>
      </c>
      <c r="D603" s="7">
        <f>IF(R603&gt;0,RANK(R603,(R603:T603,U603:AI603)),0)</f>
        <v>3</v>
      </c>
      <c r="E603" s="7">
        <f>IF(S603&gt;0,RANK(S603,(R603:T603,U603:AI603)),0)</f>
        <v>5</v>
      </c>
      <c r="F603" s="7">
        <f>IF(T603&gt;0,RANK(T603,(R603:T603,U603:AI603)),0)</f>
        <v>4</v>
      </c>
      <c r="G603" s="7">
        <f>IF(U603&gt;0,RANK(U603,(R603:T603,U603:AI603)),0)</f>
        <v>1</v>
      </c>
      <c r="H603" s="7">
        <f t="shared" si="333"/>
        <v>2</v>
      </c>
      <c r="I603" s="49">
        <f t="shared" si="334"/>
        <v>51</v>
      </c>
      <c r="J603" s="177">
        <f t="shared" si="335"/>
        <v>4.3589743589743588E-2</v>
      </c>
      <c r="K603" s="2"/>
      <c r="L603" s="2">
        <f t="shared" si="336"/>
        <v>0.18290598290598289</v>
      </c>
      <c r="M603" s="2">
        <f t="shared" si="337"/>
        <v>9.4017094017094013E-3</v>
      </c>
      <c r="N603" s="2">
        <f t="shared" si="338"/>
        <v>6.2393162393162394E-2</v>
      </c>
      <c r="O603" s="2">
        <f t="shared" si="331"/>
        <v>0.38290598290598293</v>
      </c>
      <c r="P603" s="2">
        <f t="shared" si="339"/>
        <v>0.33931623931623933</v>
      </c>
      <c r="Q603" s="2">
        <f t="shared" si="349"/>
        <v>2.307692307692305E-2</v>
      </c>
      <c r="R603" s="1">
        <v>214</v>
      </c>
      <c r="S603" s="1">
        <v>11</v>
      </c>
      <c r="T603" s="1">
        <v>73</v>
      </c>
      <c r="U603" s="1">
        <v>448</v>
      </c>
      <c r="V603" s="1">
        <v>397</v>
      </c>
      <c r="W603" s="1">
        <v>9</v>
      </c>
      <c r="X603" s="1">
        <v>2</v>
      </c>
      <c r="Y603" s="1">
        <v>3</v>
      </c>
      <c r="Z603" s="1">
        <v>7</v>
      </c>
      <c r="AC603" s="1">
        <f t="shared" si="348"/>
        <v>3</v>
      </c>
      <c r="AD603" s="1">
        <v>2</v>
      </c>
      <c r="AF603" s="1">
        <v>1</v>
      </c>
      <c r="AK603" s="7">
        <f t="shared" si="340"/>
        <v>6</v>
      </c>
      <c r="AL603" s="7">
        <f t="shared" si="341"/>
        <v>9</v>
      </c>
      <c r="AM603" s="7">
        <f t="shared" si="342"/>
        <v>8</v>
      </c>
      <c r="AN603" s="2">
        <f t="shared" si="343"/>
        <v>7.6923076923076927E-3</v>
      </c>
      <c r="AO603" s="2">
        <f t="shared" si="344"/>
        <v>1.7094017094017094E-3</v>
      </c>
      <c r="AP603" s="2">
        <f t="shared" si="345"/>
        <v>2.5641025641025641E-3</v>
      </c>
      <c r="AR603" t="str">
        <f t="shared" si="346"/>
        <v>Stark</v>
      </c>
      <c r="AS603" t="s">
        <v>191</v>
      </c>
      <c r="AT603" s="184"/>
      <c r="AV603" s="97">
        <v>17</v>
      </c>
      <c r="AW603" s="99">
        <v>175</v>
      </c>
      <c r="AX603" s="105">
        <f t="shared" si="347"/>
        <v>17175</v>
      </c>
      <c r="AZ603" s="7" t="s">
        <v>2951</v>
      </c>
      <c r="BA603" t="s">
        <v>3184</v>
      </c>
      <c r="BU603">
        <v>3</v>
      </c>
    </row>
    <row r="604" spans="1:73" hidden="1" outlineLevel="1">
      <c r="A604" t="s">
        <v>1213</v>
      </c>
      <c r="B604" t="s">
        <v>191</v>
      </c>
      <c r="C604" s="1">
        <f t="shared" si="332"/>
        <v>8610</v>
      </c>
      <c r="D604" s="7">
        <f>IF(R604&gt;0,RANK(R604,(R604:T604,U604:AI604)),0)</f>
        <v>3</v>
      </c>
      <c r="E604" s="7">
        <f>IF(S604&gt;0,RANK(S604,(R604:T604,U604:AI604)),0)</f>
        <v>6</v>
      </c>
      <c r="F604" s="7">
        <f>IF(T604&gt;0,RANK(T604,(R604:T604,U604:AI604)),0)</f>
        <v>4</v>
      </c>
      <c r="G604" s="7">
        <f>IF(U604&gt;0,RANK(U604,(R604:T604,U604:AI604)),0)</f>
        <v>1</v>
      </c>
      <c r="H604" s="7">
        <f t="shared" si="333"/>
        <v>2</v>
      </c>
      <c r="I604" s="49">
        <f t="shared" si="334"/>
        <v>183</v>
      </c>
      <c r="J604" s="177">
        <f t="shared" si="335"/>
        <v>2.1254355400696864E-2</v>
      </c>
      <c r="K604" s="2"/>
      <c r="L604" s="2">
        <f t="shared" si="336"/>
        <v>0.1821138211382114</v>
      </c>
      <c r="M604" s="2">
        <f t="shared" si="337"/>
        <v>1.2427409988385598E-2</v>
      </c>
      <c r="N604" s="2">
        <f t="shared" si="338"/>
        <v>8.2346109175377463E-2</v>
      </c>
      <c r="O604" s="2">
        <f t="shared" si="331"/>
        <v>0.35725900116144016</v>
      </c>
      <c r="P604" s="2">
        <f t="shared" si="339"/>
        <v>0.33600464576074335</v>
      </c>
      <c r="Q604" s="2">
        <f t="shared" si="349"/>
        <v>2.984901277584201E-2</v>
      </c>
      <c r="R604" s="1">
        <v>1568</v>
      </c>
      <c r="S604" s="1">
        <v>107</v>
      </c>
      <c r="T604" s="1">
        <v>709</v>
      </c>
      <c r="U604" s="1">
        <v>3076</v>
      </c>
      <c r="V604" s="1">
        <v>2893</v>
      </c>
      <c r="W604" s="1">
        <v>130</v>
      </c>
      <c r="X604" s="1">
        <v>14</v>
      </c>
      <c r="Y604" s="1">
        <v>35</v>
      </c>
      <c r="Z604" s="1">
        <v>42</v>
      </c>
      <c r="AC604" s="1">
        <f t="shared" si="348"/>
        <v>0</v>
      </c>
      <c r="AD604" s="1">
        <v>27</v>
      </c>
      <c r="AF604" s="1">
        <v>9</v>
      </c>
      <c r="AK604" s="7">
        <f t="shared" si="340"/>
        <v>5</v>
      </c>
      <c r="AL604" s="7">
        <f t="shared" si="341"/>
        <v>9</v>
      </c>
      <c r="AM604" s="7">
        <f t="shared" si="342"/>
        <v>8</v>
      </c>
      <c r="AN604" s="2">
        <f t="shared" si="343"/>
        <v>1.5098722415795587E-2</v>
      </c>
      <c r="AO604" s="2">
        <f t="shared" si="344"/>
        <v>1.6260162601626016E-3</v>
      </c>
      <c r="AP604" s="2">
        <f t="shared" si="345"/>
        <v>4.0650406504065045E-3</v>
      </c>
      <c r="AR604" t="str">
        <f t="shared" si="346"/>
        <v>Stephenson</v>
      </c>
      <c r="AS604" t="s">
        <v>191</v>
      </c>
      <c r="AT604" s="184">
        <v>17</v>
      </c>
      <c r="AV604" s="97">
        <v>17</v>
      </c>
      <c r="AW604" s="99">
        <v>177</v>
      </c>
      <c r="AX604" s="105">
        <f t="shared" si="347"/>
        <v>17177</v>
      </c>
      <c r="AZ604" s="7" t="s">
        <v>2951</v>
      </c>
      <c r="BA604" t="s">
        <v>3184</v>
      </c>
      <c r="BU604">
        <v>0</v>
      </c>
    </row>
    <row r="605" spans="1:73" hidden="1" outlineLevel="1">
      <c r="A605" t="s">
        <v>3168</v>
      </c>
      <c r="B605" t="s">
        <v>191</v>
      </c>
      <c r="C605" s="1">
        <f t="shared" si="332"/>
        <v>27185</v>
      </c>
      <c r="D605" s="7">
        <f>IF(R605&gt;0,RANK(R605,(R605:T605,U605:AI605)),0)</f>
        <v>3</v>
      </c>
      <c r="E605" s="7">
        <f>IF(S605&gt;0,RANK(S605,(R605:T605,U605:AI605)),0)</f>
        <v>6</v>
      </c>
      <c r="F605" s="7">
        <f>IF(T605&gt;0,RANK(T605,(R605:T605,U605:AI605)),0)</f>
        <v>4</v>
      </c>
      <c r="G605" s="7">
        <f>IF(U605&gt;0,RANK(U605,(R605:T605,U605:AI605)),0)</f>
        <v>1</v>
      </c>
      <c r="H605" s="7">
        <f t="shared" si="333"/>
        <v>2</v>
      </c>
      <c r="I605" s="49">
        <f t="shared" si="334"/>
        <v>3653</v>
      </c>
      <c r="J605" s="177">
        <f t="shared" si="335"/>
        <v>0.13437557476549566</v>
      </c>
      <c r="K605" s="2"/>
      <c r="L605" s="2">
        <f t="shared" si="336"/>
        <v>0.15188523082582306</v>
      </c>
      <c r="M605" s="2">
        <f t="shared" si="337"/>
        <v>6.0327386426338057E-3</v>
      </c>
      <c r="N605" s="2">
        <f t="shared" si="338"/>
        <v>6.746367482067317E-2</v>
      </c>
      <c r="O605" s="2">
        <f t="shared" si="331"/>
        <v>0.44557660474526395</v>
      </c>
      <c r="P605" s="2">
        <f t="shared" si="339"/>
        <v>0.31120102997976823</v>
      </c>
      <c r="Q605" s="2">
        <f t="shared" si="349"/>
        <v>1.7840720985837832E-2</v>
      </c>
      <c r="R605" s="1">
        <v>4129</v>
      </c>
      <c r="S605" s="1">
        <v>164</v>
      </c>
      <c r="T605" s="1">
        <v>1834</v>
      </c>
      <c r="U605" s="1">
        <v>12113</v>
      </c>
      <c r="V605" s="1">
        <v>8460</v>
      </c>
      <c r="W605" s="1">
        <v>263</v>
      </c>
      <c r="X605" s="1">
        <v>26</v>
      </c>
      <c r="Y605" s="1">
        <v>47</v>
      </c>
      <c r="Z605" s="1">
        <v>76</v>
      </c>
      <c r="AC605" s="1">
        <f t="shared" si="348"/>
        <v>0</v>
      </c>
      <c r="AD605" s="1">
        <v>50</v>
      </c>
      <c r="AF605" s="1">
        <v>23</v>
      </c>
      <c r="AK605" s="7">
        <f t="shared" si="340"/>
        <v>5</v>
      </c>
      <c r="AL605" s="7">
        <f t="shared" si="341"/>
        <v>9</v>
      </c>
      <c r="AM605" s="7">
        <f t="shared" si="342"/>
        <v>8</v>
      </c>
      <c r="AN605" s="2">
        <f t="shared" si="343"/>
        <v>9.6744528232481156E-3</v>
      </c>
      <c r="AO605" s="2">
        <f t="shared" si="344"/>
        <v>9.5640978480779847E-4</v>
      </c>
      <c r="AP605" s="2">
        <f t="shared" si="345"/>
        <v>1.7288946109987125E-3</v>
      </c>
      <c r="AR605" t="str">
        <f t="shared" si="346"/>
        <v>Tazewell</v>
      </c>
      <c r="AS605" t="s">
        <v>191</v>
      </c>
      <c r="AT605" s="184"/>
      <c r="AV605" s="97">
        <v>17</v>
      </c>
      <c r="AW605" s="99">
        <v>179</v>
      </c>
      <c r="AX605" s="105">
        <f t="shared" si="347"/>
        <v>17179</v>
      </c>
      <c r="AZ605" s="7" t="s">
        <v>2951</v>
      </c>
      <c r="BA605" t="s">
        <v>3184</v>
      </c>
      <c r="BU605">
        <v>0</v>
      </c>
    </row>
    <row r="606" spans="1:73" hidden="1" outlineLevel="1">
      <c r="A606" t="s">
        <v>3233</v>
      </c>
      <c r="B606" t="s">
        <v>191</v>
      </c>
      <c r="C606" s="1">
        <f t="shared" si="332"/>
        <v>3070</v>
      </c>
      <c r="D606" s="7">
        <f>IF(R606&gt;0,RANK(R606,(R606:T606,U606:AI606)),0)</f>
        <v>3</v>
      </c>
      <c r="E606" s="7">
        <f>IF(S606&gt;0,RANK(S606,(R606:T606,U606:AI606)),0)</f>
        <v>6</v>
      </c>
      <c r="F606" s="7">
        <f>IF(T606&gt;0,RANK(T606,(R606:T606,U606:AI606)),0)</f>
        <v>4</v>
      </c>
      <c r="G606" s="7">
        <f>IF(U606&gt;0,RANK(U606,(R606:T606,U606:AI606)),0)</f>
        <v>2</v>
      </c>
      <c r="H606" s="7">
        <f t="shared" si="333"/>
        <v>1</v>
      </c>
      <c r="I606" s="49">
        <f t="shared" si="334"/>
        <v>126</v>
      </c>
      <c r="J606" s="177">
        <f t="shared" si="335"/>
        <v>4.1042345276872963E-2</v>
      </c>
      <c r="K606" s="2"/>
      <c r="L606" s="2">
        <f t="shared" si="336"/>
        <v>9.5114006514657984E-2</v>
      </c>
      <c r="M606" s="2">
        <f t="shared" si="337"/>
        <v>5.5374592833876222E-3</v>
      </c>
      <c r="N606" s="2">
        <f t="shared" si="338"/>
        <v>5.4071661237785014E-2</v>
      </c>
      <c r="O606" s="2">
        <f t="shared" si="331"/>
        <v>0.39413680781758959</v>
      </c>
      <c r="P606" s="2">
        <f t="shared" si="339"/>
        <v>0.43517915309446253</v>
      </c>
      <c r="Q606" s="2">
        <f t="shared" si="349"/>
        <v>1.5960912052117193E-2</v>
      </c>
      <c r="R606" s="1">
        <v>292</v>
      </c>
      <c r="S606" s="1">
        <v>17</v>
      </c>
      <c r="T606" s="1">
        <v>166</v>
      </c>
      <c r="U606" s="1">
        <v>1210</v>
      </c>
      <c r="V606" s="1">
        <v>1336</v>
      </c>
      <c r="W606" s="1">
        <v>20</v>
      </c>
      <c r="X606" s="1">
        <v>1</v>
      </c>
      <c r="Y606" s="1">
        <v>10</v>
      </c>
      <c r="Z606" s="1">
        <v>10</v>
      </c>
      <c r="AC606" s="1">
        <f t="shared" si="348"/>
        <v>0</v>
      </c>
      <c r="AD606" s="1">
        <v>7</v>
      </c>
      <c r="AF606" s="1">
        <v>1</v>
      </c>
      <c r="AK606" s="7">
        <f t="shared" si="340"/>
        <v>5</v>
      </c>
      <c r="AL606" s="7">
        <f t="shared" si="341"/>
        <v>9</v>
      </c>
      <c r="AM606" s="7">
        <f t="shared" si="342"/>
        <v>7</v>
      </c>
      <c r="AN606" s="2">
        <f t="shared" si="343"/>
        <v>6.5146579804560263E-3</v>
      </c>
      <c r="AO606" s="2">
        <f t="shared" si="344"/>
        <v>3.2573289902280132E-4</v>
      </c>
      <c r="AP606" s="2">
        <f t="shared" si="345"/>
        <v>3.2573289902280132E-3</v>
      </c>
      <c r="AR606" t="str">
        <f t="shared" si="346"/>
        <v>Union</v>
      </c>
      <c r="AS606" t="s">
        <v>191</v>
      </c>
      <c r="AT606" s="184">
        <v>12</v>
      </c>
      <c r="AV606" s="97">
        <v>17</v>
      </c>
      <c r="AW606" s="99">
        <v>181</v>
      </c>
      <c r="AX606" s="105">
        <f t="shared" si="347"/>
        <v>17181</v>
      </c>
      <c r="AZ606" s="7" t="s">
        <v>2951</v>
      </c>
      <c r="BA606" t="s">
        <v>3184</v>
      </c>
      <c r="BU606">
        <v>0</v>
      </c>
    </row>
    <row r="607" spans="1:73" hidden="1" outlineLevel="1">
      <c r="A607" t="s">
        <v>714</v>
      </c>
      <c r="B607" t="s">
        <v>191</v>
      </c>
      <c r="C607" s="1">
        <f t="shared" si="332"/>
        <v>11292</v>
      </c>
      <c r="D607" s="7">
        <f>IF(R607&gt;0,RANK(R607,(R607:T607,U607:AI607)),0)</f>
        <v>3</v>
      </c>
      <c r="E607" s="7">
        <f>IF(S607&gt;0,RANK(S607,(R607:T607,U607:AI607)),0)</f>
        <v>6</v>
      </c>
      <c r="F607" s="7">
        <f>IF(T607&gt;0,RANK(T607,(R607:T607,U607:AI607)),0)</f>
        <v>4</v>
      </c>
      <c r="G607" s="7">
        <f>IF(U607&gt;0,RANK(U607,(R607:T607,U607:AI607)),0)</f>
        <v>2</v>
      </c>
      <c r="H607" s="7">
        <f t="shared" si="333"/>
        <v>1</v>
      </c>
      <c r="I607" s="49">
        <f t="shared" si="334"/>
        <v>1290</v>
      </c>
      <c r="J607" s="177">
        <f t="shared" si="335"/>
        <v>0.11424017003188097</v>
      </c>
      <c r="K607" s="2"/>
      <c r="L607" s="2">
        <f t="shared" si="336"/>
        <v>0.11441728657456607</v>
      </c>
      <c r="M607" s="2">
        <f t="shared" si="337"/>
        <v>1.2486716259298619E-2</v>
      </c>
      <c r="N607" s="2">
        <f t="shared" si="338"/>
        <v>7.0315267445979449E-2</v>
      </c>
      <c r="O607" s="2">
        <f t="shared" si="331"/>
        <v>0.33120793482111227</v>
      </c>
      <c r="P607" s="2">
        <f t="shared" si="339"/>
        <v>0.44544810485299324</v>
      </c>
      <c r="Q607" s="2">
        <f t="shared" si="349"/>
        <v>2.6124690046050281E-2</v>
      </c>
      <c r="R607" s="1">
        <v>1292</v>
      </c>
      <c r="S607" s="1">
        <v>141</v>
      </c>
      <c r="T607" s="1">
        <v>794</v>
      </c>
      <c r="U607" s="1">
        <v>3740</v>
      </c>
      <c r="V607" s="1">
        <v>5030</v>
      </c>
      <c r="W607" s="1">
        <v>162</v>
      </c>
      <c r="X607" s="1">
        <v>13</v>
      </c>
      <c r="Y607" s="1">
        <v>43</v>
      </c>
      <c r="Z607" s="1">
        <v>31</v>
      </c>
      <c r="AC607" s="1">
        <f t="shared" si="348"/>
        <v>0</v>
      </c>
      <c r="AD607" s="1">
        <v>40</v>
      </c>
      <c r="AF607" s="1">
        <v>6</v>
      </c>
      <c r="AK607" s="7">
        <f t="shared" si="340"/>
        <v>5</v>
      </c>
      <c r="AL607" s="7">
        <f t="shared" si="341"/>
        <v>9</v>
      </c>
      <c r="AM607" s="7">
        <f t="shared" si="342"/>
        <v>7</v>
      </c>
      <c r="AN607" s="2">
        <f t="shared" si="343"/>
        <v>1.4346439957492029E-2</v>
      </c>
      <c r="AO607" s="2">
        <f t="shared" si="344"/>
        <v>1.151257527453064E-3</v>
      </c>
      <c r="AP607" s="2">
        <f t="shared" si="345"/>
        <v>3.8080056677293659E-3</v>
      </c>
      <c r="AR607" t="str">
        <f t="shared" si="346"/>
        <v>Vermilion</v>
      </c>
      <c r="AS607" t="s">
        <v>191</v>
      </c>
      <c r="AT607" s="184">
        <v>15</v>
      </c>
      <c r="AV607" s="97">
        <v>17</v>
      </c>
      <c r="AW607" s="99">
        <v>183</v>
      </c>
      <c r="AX607" s="105">
        <f t="shared" si="347"/>
        <v>17183</v>
      </c>
      <c r="AZ607" s="7" t="s">
        <v>2951</v>
      </c>
      <c r="BA607" t="s">
        <v>3184</v>
      </c>
      <c r="BU607">
        <v>0</v>
      </c>
    </row>
    <row r="608" spans="1:73" hidden="1" outlineLevel="1">
      <c r="A608" t="s">
        <v>2717</v>
      </c>
      <c r="B608" t="s">
        <v>191</v>
      </c>
      <c r="C608" s="1">
        <f t="shared" si="332"/>
        <v>2306</v>
      </c>
      <c r="D608" s="7">
        <f>IF(R608&gt;0,RANK(R608,(R608:T608,U608:AI608)),0)</f>
        <v>3</v>
      </c>
      <c r="E608" s="7">
        <f>IF(S608&gt;0,RANK(S608,(R608:T608,U608:AI608)),0)</f>
        <v>6</v>
      </c>
      <c r="F608" s="7">
        <f>IF(T608&gt;0,RANK(T608,(R608:T608,U608:AI608)),0)</f>
        <v>4</v>
      </c>
      <c r="G608" s="7">
        <f>IF(U608&gt;0,RANK(U608,(R608:T608,U608:AI608)),0)</f>
        <v>2</v>
      </c>
      <c r="H608" s="7">
        <f t="shared" si="333"/>
        <v>1</v>
      </c>
      <c r="I608" s="49">
        <f t="shared" si="334"/>
        <v>207</v>
      </c>
      <c r="J608" s="177">
        <f t="shared" si="335"/>
        <v>8.9765828274067649E-2</v>
      </c>
      <c r="K608" s="2"/>
      <c r="L608" s="2">
        <f t="shared" si="336"/>
        <v>0.1235906331309627</v>
      </c>
      <c r="M608" s="2">
        <f t="shared" si="337"/>
        <v>1.0407632263660017E-2</v>
      </c>
      <c r="N608" s="2">
        <f t="shared" si="338"/>
        <v>8.4128360797918467E-2</v>
      </c>
      <c r="O608" s="2">
        <f t="shared" si="331"/>
        <v>0.33477883781439721</v>
      </c>
      <c r="P608" s="2">
        <f t="shared" si="339"/>
        <v>0.42454466608846486</v>
      </c>
      <c r="Q608" s="2">
        <f t="shared" si="349"/>
        <v>2.2549869904596731E-2</v>
      </c>
      <c r="R608" s="1">
        <v>285</v>
      </c>
      <c r="S608" s="1">
        <v>24</v>
      </c>
      <c r="T608" s="1">
        <v>194</v>
      </c>
      <c r="U608" s="1">
        <v>772</v>
      </c>
      <c r="V608" s="1">
        <v>979</v>
      </c>
      <c r="W608" s="1">
        <v>27</v>
      </c>
      <c r="X608" s="1">
        <v>1</v>
      </c>
      <c r="Y608" s="1">
        <v>5</v>
      </c>
      <c r="Z608" s="1">
        <v>10</v>
      </c>
      <c r="AC608" s="1">
        <f t="shared" si="348"/>
        <v>0</v>
      </c>
      <c r="AD608" s="1">
        <v>7</v>
      </c>
      <c r="AF608" s="1">
        <v>2</v>
      </c>
      <c r="AK608" s="7">
        <f t="shared" si="340"/>
        <v>5</v>
      </c>
      <c r="AL608" s="7">
        <f t="shared" si="341"/>
        <v>9</v>
      </c>
      <c r="AM608" s="7">
        <f t="shared" si="342"/>
        <v>8</v>
      </c>
      <c r="AN608" s="2">
        <f t="shared" si="343"/>
        <v>1.1708586296617519E-2</v>
      </c>
      <c r="AO608" s="2">
        <f t="shared" si="344"/>
        <v>4.3365134431916737E-4</v>
      </c>
      <c r="AP608" s="2">
        <f t="shared" si="345"/>
        <v>2.1682567215958368E-3</v>
      </c>
      <c r="AR608" t="str">
        <f t="shared" si="346"/>
        <v>Wabash</v>
      </c>
      <c r="AS608" t="s">
        <v>191</v>
      </c>
      <c r="AT608" s="184">
        <v>15</v>
      </c>
      <c r="AV608" s="97">
        <v>17</v>
      </c>
      <c r="AW608" s="99">
        <v>185</v>
      </c>
      <c r="AX608" s="105">
        <f t="shared" si="347"/>
        <v>17185</v>
      </c>
      <c r="AZ608" s="7" t="s">
        <v>2951</v>
      </c>
      <c r="BA608" t="s">
        <v>3184</v>
      </c>
      <c r="BU608">
        <v>0</v>
      </c>
    </row>
    <row r="609" spans="1:73" hidden="1" outlineLevel="1">
      <c r="A609" t="s">
        <v>1140</v>
      </c>
      <c r="B609" t="s">
        <v>191</v>
      </c>
      <c r="C609" s="1">
        <f t="shared" si="332"/>
        <v>3054</v>
      </c>
      <c r="D609" s="7">
        <f>IF(R609&gt;0,RANK(R609,(R609:T609,U609:AI609)),0)</f>
        <v>3</v>
      </c>
      <c r="E609" s="7">
        <f>IF(S609&gt;0,RANK(S609,(R609:T609,U609:AI609)),0)</f>
        <v>5</v>
      </c>
      <c r="F609" s="7">
        <f>IF(T609&gt;0,RANK(T609,(R609:T609,U609:AI609)),0)</f>
        <v>4</v>
      </c>
      <c r="G609" s="7">
        <f>IF(U609&gt;0,RANK(U609,(R609:T609,U609:AI609)),0)</f>
        <v>2</v>
      </c>
      <c r="H609" s="7">
        <f t="shared" si="333"/>
        <v>1</v>
      </c>
      <c r="I609" s="49">
        <f t="shared" si="334"/>
        <v>33</v>
      </c>
      <c r="J609" s="177">
        <f t="shared" si="335"/>
        <v>1.0805500982318271E-2</v>
      </c>
      <c r="K609" s="2"/>
      <c r="L609" s="2">
        <f t="shared" si="336"/>
        <v>0.22658808120497709</v>
      </c>
      <c r="M609" s="2">
        <f t="shared" si="337"/>
        <v>1.7026850032743943E-2</v>
      </c>
      <c r="N609" s="2">
        <f t="shared" si="338"/>
        <v>7.5638506876227904E-2</v>
      </c>
      <c r="O609" s="2">
        <f t="shared" si="331"/>
        <v>0.32252783235101506</v>
      </c>
      <c r="P609" s="2">
        <f t="shared" si="339"/>
        <v>0.33333333333333331</v>
      </c>
      <c r="Q609" s="2">
        <f t="shared" si="349"/>
        <v>2.4885396201702714E-2</v>
      </c>
      <c r="R609" s="1">
        <v>692</v>
      </c>
      <c r="S609" s="1">
        <v>52</v>
      </c>
      <c r="T609" s="1">
        <v>231</v>
      </c>
      <c r="U609" s="1">
        <v>985</v>
      </c>
      <c r="V609" s="1">
        <v>1018</v>
      </c>
      <c r="W609" s="1">
        <v>42</v>
      </c>
      <c r="X609" s="1">
        <v>4</v>
      </c>
      <c r="Y609" s="1">
        <v>10</v>
      </c>
      <c r="Z609" s="1">
        <v>5</v>
      </c>
      <c r="AC609" s="1">
        <f t="shared" si="348"/>
        <v>0</v>
      </c>
      <c r="AD609" s="1">
        <v>10</v>
      </c>
      <c r="AF609" s="1">
        <v>5</v>
      </c>
      <c r="AK609" s="7">
        <f t="shared" si="340"/>
        <v>6</v>
      </c>
      <c r="AL609" s="7">
        <f t="shared" si="341"/>
        <v>9</v>
      </c>
      <c r="AM609" s="7">
        <f t="shared" si="342"/>
        <v>7</v>
      </c>
      <c r="AN609" s="2">
        <f t="shared" si="343"/>
        <v>1.37524557956778E-2</v>
      </c>
      <c r="AO609" s="2">
        <f t="shared" si="344"/>
        <v>1.3097576948264572E-3</v>
      </c>
      <c r="AP609" s="2">
        <f t="shared" si="345"/>
        <v>3.2743942370661427E-3</v>
      </c>
      <c r="AR609" t="str">
        <f t="shared" si="346"/>
        <v>Warren</v>
      </c>
      <c r="AS609" t="s">
        <v>191</v>
      </c>
      <c r="AT609" s="184">
        <v>17</v>
      </c>
      <c r="AV609" s="97">
        <v>17</v>
      </c>
      <c r="AW609" s="99">
        <v>187</v>
      </c>
      <c r="AX609" s="105">
        <f t="shared" si="347"/>
        <v>17187</v>
      </c>
      <c r="AZ609" s="7" t="s">
        <v>2951</v>
      </c>
      <c r="BA609" t="s">
        <v>3184</v>
      </c>
      <c r="BU609">
        <v>0</v>
      </c>
    </row>
    <row r="610" spans="1:73" hidden="1" outlineLevel="1">
      <c r="A610" t="s">
        <v>637</v>
      </c>
      <c r="B610" t="s">
        <v>191</v>
      </c>
      <c r="C610" s="1">
        <f t="shared" si="332"/>
        <v>3255</v>
      </c>
      <c r="D610" s="7">
        <f>IF(R610&gt;0,RANK(R610,(R610:T610,U610:AI610)),0)</f>
        <v>3</v>
      </c>
      <c r="E610" s="7">
        <f>IF(S610&gt;0,RANK(S610,(R610:T610,U610:AI610)),0)</f>
        <v>6</v>
      </c>
      <c r="F610" s="7">
        <f>IF(T610&gt;0,RANK(T610,(R610:T610,U610:AI610)),0)</f>
        <v>4</v>
      </c>
      <c r="G610" s="7">
        <f>IF(U610&gt;0,RANK(U610,(R610:T610,U610:AI610)),0)</f>
        <v>2</v>
      </c>
      <c r="H610" s="7">
        <f t="shared" si="333"/>
        <v>1</v>
      </c>
      <c r="I610" s="49">
        <f t="shared" si="334"/>
        <v>152</v>
      </c>
      <c r="J610" s="177">
        <f t="shared" si="335"/>
        <v>4.6697388632872504E-2</v>
      </c>
      <c r="K610" s="2"/>
      <c r="L610" s="2">
        <f t="shared" si="336"/>
        <v>0.11152073732718894</v>
      </c>
      <c r="M610" s="2">
        <f t="shared" si="337"/>
        <v>6.7588325652841782E-3</v>
      </c>
      <c r="N610" s="2">
        <f t="shared" si="338"/>
        <v>6.6052227342549924E-2</v>
      </c>
      <c r="O610" s="2">
        <f t="shared" si="331"/>
        <v>0.37450076804915516</v>
      </c>
      <c r="P610" s="2">
        <f t="shared" si="339"/>
        <v>0.42119815668202765</v>
      </c>
      <c r="Q610" s="2">
        <f t="shared" si="349"/>
        <v>1.9969278033794169E-2</v>
      </c>
      <c r="R610" s="1">
        <v>363</v>
      </c>
      <c r="S610" s="1">
        <v>22</v>
      </c>
      <c r="T610" s="1">
        <v>215</v>
      </c>
      <c r="U610" s="1">
        <v>1219</v>
      </c>
      <c r="V610" s="1">
        <v>1371</v>
      </c>
      <c r="W610" s="1">
        <v>25</v>
      </c>
      <c r="X610" s="1">
        <v>1</v>
      </c>
      <c r="Y610" s="1">
        <v>16</v>
      </c>
      <c r="Z610" s="1">
        <v>15</v>
      </c>
      <c r="AC610" s="1">
        <f t="shared" si="348"/>
        <v>0</v>
      </c>
      <c r="AD610" s="1">
        <v>7</v>
      </c>
      <c r="AF610" s="1">
        <v>1</v>
      </c>
      <c r="AK610" s="7">
        <f t="shared" si="340"/>
        <v>5</v>
      </c>
      <c r="AL610" s="7">
        <f t="shared" si="341"/>
        <v>9</v>
      </c>
      <c r="AM610" s="7">
        <f t="shared" si="342"/>
        <v>7</v>
      </c>
      <c r="AN610" s="2">
        <f t="shared" si="343"/>
        <v>7.6804915514592934E-3</v>
      </c>
      <c r="AO610" s="2">
        <f t="shared" si="344"/>
        <v>3.0721966205837174E-4</v>
      </c>
      <c r="AP610" s="2">
        <f t="shared" si="345"/>
        <v>4.9155145929339478E-3</v>
      </c>
      <c r="AR610" t="str">
        <f t="shared" si="346"/>
        <v>Washington</v>
      </c>
      <c r="AS610" t="s">
        <v>191</v>
      </c>
      <c r="AT610" s="184">
        <v>15</v>
      </c>
      <c r="AV610" s="97">
        <v>17</v>
      </c>
      <c r="AW610" s="99">
        <v>189</v>
      </c>
      <c r="AX610" s="105">
        <f t="shared" si="347"/>
        <v>17189</v>
      </c>
      <c r="AZ610" s="7" t="s">
        <v>2951</v>
      </c>
      <c r="BA610" t="s">
        <v>3184</v>
      </c>
      <c r="BU610">
        <v>0</v>
      </c>
    </row>
    <row r="611" spans="1:73" hidden="1" outlineLevel="1">
      <c r="A611" t="s">
        <v>2146</v>
      </c>
      <c r="B611" t="s">
        <v>191</v>
      </c>
      <c r="C611" s="1">
        <f t="shared" si="332"/>
        <v>4737</v>
      </c>
      <c r="D611" s="7">
        <f>IF(R611&gt;0,RANK(R611,(R611:T611,U611:AI611)),0)</f>
        <v>3</v>
      </c>
      <c r="E611" s="7">
        <f>IF(S611&gt;0,RANK(S611,(R611:T611,U611:AI611)),0)</f>
        <v>5</v>
      </c>
      <c r="F611" s="7">
        <f>IF(T611&gt;0,RANK(T611,(R611:T611,U611:AI611)),0)</f>
        <v>4</v>
      </c>
      <c r="G611" s="7">
        <f>IF(U611&gt;0,RANK(U611,(R611:T611,U611:AI611)),0)</f>
        <v>2</v>
      </c>
      <c r="H611" s="7">
        <f t="shared" si="333"/>
        <v>1</v>
      </c>
      <c r="I611" s="49">
        <f t="shared" si="334"/>
        <v>876</v>
      </c>
      <c r="J611" s="177">
        <f t="shared" si="335"/>
        <v>0.18492716909436352</v>
      </c>
      <c r="K611" s="2"/>
      <c r="L611" s="2">
        <f t="shared" si="336"/>
        <v>9.7952290479206255E-2</v>
      </c>
      <c r="M611" s="2">
        <f t="shared" si="337"/>
        <v>1.5621701498838927E-2</v>
      </c>
      <c r="N611" s="2">
        <f t="shared" si="338"/>
        <v>4.9820561536837664E-2</v>
      </c>
      <c r="O611" s="2">
        <f t="shared" si="331"/>
        <v>0.30905636478784043</v>
      </c>
      <c r="P611" s="2">
        <f t="shared" si="339"/>
        <v>0.49398353388220395</v>
      </c>
      <c r="Q611" s="2">
        <f t="shared" si="349"/>
        <v>3.3565547815072816E-2</v>
      </c>
      <c r="R611" s="1">
        <v>464</v>
      </c>
      <c r="S611" s="1">
        <v>74</v>
      </c>
      <c r="T611" s="1">
        <v>236</v>
      </c>
      <c r="U611" s="1">
        <v>1464</v>
      </c>
      <c r="V611" s="1">
        <v>2340</v>
      </c>
      <c r="W611" s="1">
        <v>71</v>
      </c>
      <c r="X611" s="1">
        <v>8</v>
      </c>
      <c r="Y611" s="1">
        <v>13</v>
      </c>
      <c r="Z611" s="1">
        <v>20</v>
      </c>
      <c r="AC611" s="1">
        <f t="shared" si="348"/>
        <v>0</v>
      </c>
      <c r="AD611" s="1">
        <v>43</v>
      </c>
      <c r="AF611" s="1">
        <v>4</v>
      </c>
      <c r="AK611" s="7">
        <f t="shared" si="340"/>
        <v>6</v>
      </c>
      <c r="AL611" s="7">
        <f t="shared" si="341"/>
        <v>9</v>
      </c>
      <c r="AM611" s="7">
        <f t="shared" si="342"/>
        <v>8</v>
      </c>
      <c r="AN611" s="2">
        <f t="shared" si="343"/>
        <v>1.4988389275913025E-2</v>
      </c>
      <c r="AO611" s="2">
        <f t="shared" si="344"/>
        <v>1.6888325944690733E-3</v>
      </c>
      <c r="AP611" s="2">
        <f t="shared" si="345"/>
        <v>2.744352966012244E-3</v>
      </c>
      <c r="AR611" t="str">
        <f t="shared" si="346"/>
        <v>Wayne</v>
      </c>
      <c r="AS611" t="s">
        <v>191</v>
      </c>
      <c r="AT611" s="184">
        <v>15</v>
      </c>
      <c r="AV611" s="97">
        <v>17</v>
      </c>
      <c r="AW611" s="99">
        <v>191</v>
      </c>
      <c r="AX611" s="105">
        <f t="shared" si="347"/>
        <v>17191</v>
      </c>
      <c r="AZ611" s="7" t="s">
        <v>2951</v>
      </c>
      <c r="BA611" t="s">
        <v>3184</v>
      </c>
      <c r="BU611">
        <v>0</v>
      </c>
    </row>
    <row r="612" spans="1:73" hidden="1" outlineLevel="1">
      <c r="A612" t="s">
        <v>2855</v>
      </c>
      <c r="B612" t="s">
        <v>191</v>
      </c>
      <c r="C612" s="1">
        <f t="shared" si="332"/>
        <v>2792</v>
      </c>
      <c r="D612" s="7">
        <f>IF(R612&gt;0,RANK(R612,(R612:T612,U612:AI612)),0)</f>
        <v>3</v>
      </c>
      <c r="E612" s="7">
        <f>IF(S612&gt;0,RANK(S612,(R612:T612,U612:AI612)),0)</f>
        <v>5</v>
      </c>
      <c r="F612" s="7">
        <f>IF(T612&gt;0,RANK(T612,(R612:T612,U612:AI612)),0)</f>
        <v>4</v>
      </c>
      <c r="G612" s="7">
        <f>IF(U612&gt;0,RANK(U612,(R612:T612,U612:AI612)),0)</f>
        <v>2</v>
      </c>
      <c r="H612" s="7">
        <f t="shared" ref="H612:H618" si="350">IF(V612&gt;0,RANK(V612,(R612:AB612)),0)</f>
        <v>1</v>
      </c>
      <c r="I612" s="49">
        <f t="shared" si="334"/>
        <v>625</v>
      </c>
      <c r="J612" s="177">
        <f t="shared" si="335"/>
        <v>0.2238538681948424</v>
      </c>
      <c r="K612" s="2"/>
      <c r="L612" s="2">
        <f t="shared" si="336"/>
        <v>0.10243553008595989</v>
      </c>
      <c r="M612" s="2">
        <f t="shared" ref="M612:M618" si="351">IF($C612=0,"-",S612/$C612)</f>
        <v>1.5042979942693409E-2</v>
      </c>
      <c r="N612" s="2">
        <f t="shared" ref="N612:N618" si="352">IF($C612=0,"-",T612/$C612)</f>
        <v>6.1604584527220632E-2</v>
      </c>
      <c r="O612" s="2">
        <f t="shared" si="331"/>
        <v>0.28617478510028654</v>
      </c>
      <c r="P612" s="2">
        <f t="shared" ref="P612:P618" si="353">IF($C612=0,"-",V612/$C612)</f>
        <v>0.51002865329512892</v>
      </c>
      <c r="Q612" s="2">
        <f t="shared" si="349"/>
        <v>2.4713467048710691E-2</v>
      </c>
      <c r="R612" s="1">
        <v>286</v>
      </c>
      <c r="S612" s="1">
        <v>42</v>
      </c>
      <c r="T612" s="1">
        <v>172</v>
      </c>
      <c r="U612" s="1">
        <v>799</v>
      </c>
      <c r="V612" s="1">
        <v>1424</v>
      </c>
      <c r="W612" s="1">
        <v>39</v>
      </c>
      <c r="X612" s="1">
        <v>2</v>
      </c>
      <c r="Y612" s="1">
        <v>5</v>
      </c>
      <c r="Z612" s="1">
        <v>9</v>
      </c>
      <c r="AC612" s="1">
        <f t="shared" si="348"/>
        <v>0</v>
      </c>
      <c r="AD612" s="1">
        <v>14</v>
      </c>
      <c r="AF612" s="1">
        <v>0</v>
      </c>
      <c r="AK612" s="7">
        <f t="shared" ref="AK612:AK618" si="354">IF(W612&gt;0,RANK(W612,(R612:AB612)),0)</f>
        <v>6</v>
      </c>
      <c r="AL612" s="7">
        <f t="shared" ref="AL612:AL618" si="355">IF(X612&gt;0,RANK(X612,(R612:AB612)),0)</f>
        <v>9</v>
      </c>
      <c r="AM612" s="7">
        <f t="shared" ref="AM612:AM618" si="356">IF(Y612&gt;0,RANK(Y612,(R612:AB612)),0)</f>
        <v>8</v>
      </c>
      <c r="AN612" s="2">
        <f t="shared" ref="AN612:AN618" si="357">IF($C612=0,"-",W612/$C612)</f>
        <v>1.3968481375358166E-2</v>
      </c>
      <c r="AO612" s="2">
        <f t="shared" ref="AO612:AO618" si="358">IF($C612=0,"-",X612/$C612)</f>
        <v>7.1633237822349568E-4</v>
      </c>
      <c r="AP612" s="2">
        <f t="shared" ref="AP612:AP618" si="359">IF($C612=0,"-",Y612/$C612)</f>
        <v>1.7908309455587394E-3</v>
      </c>
      <c r="AR612" t="str">
        <f t="shared" ref="AR612:AR618" si="360">A612</f>
        <v>White</v>
      </c>
      <c r="AS612" t="s">
        <v>191</v>
      </c>
      <c r="AT612" s="184">
        <v>15</v>
      </c>
      <c r="AV612" s="97">
        <v>17</v>
      </c>
      <c r="AW612" s="99">
        <v>193</v>
      </c>
      <c r="AX612" s="105">
        <f t="shared" ref="AX612:AX617" si="361">AV612*1000+AW612</f>
        <v>17193</v>
      </c>
      <c r="AZ612" s="7" t="s">
        <v>2951</v>
      </c>
      <c r="BA612" t="s">
        <v>3184</v>
      </c>
      <c r="BU612">
        <v>0</v>
      </c>
    </row>
    <row r="613" spans="1:73" hidden="1" outlineLevel="1">
      <c r="A613" t="s">
        <v>1264</v>
      </c>
      <c r="B613" t="s">
        <v>191</v>
      </c>
      <c r="C613" s="1">
        <f t="shared" si="332"/>
        <v>6951</v>
      </c>
      <c r="D613" s="7">
        <f>IF(R613&gt;0,RANK(R613,(R613:T613,U613:AI613)),0)</f>
        <v>3</v>
      </c>
      <c r="E613" s="7">
        <f>IF(S613&gt;0,RANK(S613,(R613:T613,U613:AI613)),0)</f>
        <v>6</v>
      </c>
      <c r="F613" s="7">
        <f>IF(T613&gt;0,RANK(T613,(R613:T613,U613:AI613)),0)</f>
        <v>4</v>
      </c>
      <c r="G613" s="7">
        <f>IF(U613&gt;0,RANK(U613,(R613:T613,U613:AI613)),0)</f>
        <v>2</v>
      </c>
      <c r="H613" s="7">
        <f t="shared" si="350"/>
        <v>1</v>
      </c>
      <c r="I613" s="49">
        <f t="shared" si="334"/>
        <v>59</v>
      </c>
      <c r="J613" s="177">
        <f t="shared" si="335"/>
        <v>8.487987339951087E-3</v>
      </c>
      <c r="K613" s="2"/>
      <c r="L613" s="2">
        <f t="shared" si="336"/>
        <v>0.1955114372032801</v>
      </c>
      <c r="M613" s="2">
        <f t="shared" si="351"/>
        <v>1.1365271184002303E-2</v>
      </c>
      <c r="N613" s="2">
        <f t="shared" si="352"/>
        <v>6.7328441950798443E-2</v>
      </c>
      <c r="O613" s="2">
        <f t="shared" si="331"/>
        <v>0.34714429578477918</v>
      </c>
      <c r="P613" s="2">
        <f t="shared" si="353"/>
        <v>0.35563228312473028</v>
      </c>
      <c r="Q613" s="2">
        <f t="shared" si="349"/>
        <v>2.3018270752409642E-2</v>
      </c>
      <c r="R613" s="1">
        <v>1359</v>
      </c>
      <c r="S613" s="1">
        <v>79</v>
      </c>
      <c r="T613" s="1">
        <v>468</v>
      </c>
      <c r="U613" s="1">
        <v>2413</v>
      </c>
      <c r="V613" s="1">
        <v>2472</v>
      </c>
      <c r="W613" s="1">
        <v>85</v>
      </c>
      <c r="X613" s="1">
        <v>8</v>
      </c>
      <c r="Y613" s="1">
        <v>13</v>
      </c>
      <c r="Z613" s="1">
        <v>17</v>
      </c>
      <c r="AC613" s="1">
        <f t="shared" si="348"/>
        <v>0</v>
      </c>
      <c r="AD613" s="1">
        <v>30</v>
      </c>
      <c r="AF613" s="1">
        <v>7</v>
      </c>
      <c r="AK613" s="7">
        <f t="shared" si="354"/>
        <v>5</v>
      </c>
      <c r="AL613" s="7">
        <f t="shared" si="355"/>
        <v>9</v>
      </c>
      <c r="AM613" s="7">
        <f t="shared" si="356"/>
        <v>8</v>
      </c>
      <c r="AN613" s="2">
        <f t="shared" si="357"/>
        <v>1.2228456337217667E-2</v>
      </c>
      <c r="AO613" s="2">
        <f t="shared" si="358"/>
        <v>1.1509135376204863E-3</v>
      </c>
      <c r="AP613" s="2">
        <f t="shared" si="359"/>
        <v>1.8702344986332902E-3</v>
      </c>
      <c r="AR613" t="str">
        <f t="shared" si="360"/>
        <v>Whiteside</v>
      </c>
      <c r="AS613" t="s">
        <v>191</v>
      </c>
      <c r="AT613" s="184">
        <v>17</v>
      </c>
      <c r="AV613" s="97">
        <v>17</v>
      </c>
      <c r="AW613" s="99">
        <v>195</v>
      </c>
      <c r="AX613" s="105">
        <f t="shared" si="361"/>
        <v>17195</v>
      </c>
      <c r="AZ613" s="7" t="s">
        <v>2951</v>
      </c>
      <c r="BA613" t="s">
        <v>3184</v>
      </c>
      <c r="BU613">
        <v>0</v>
      </c>
    </row>
    <row r="614" spans="1:73" hidden="1" outlineLevel="1">
      <c r="A614" t="s">
        <v>2132</v>
      </c>
      <c r="B614" t="s">
        <v>191</v>
      </c>
      <c r="C614" s="1">
        <f t="shared" si="332"/>
        <v>85014</v>
      </c>
      <c r="D614" s="7">
        <f>IF(R614&gt;0,RANK(R614,(R614:T614,U614:AI614)),0)</f>
        <v>3</v>
      </c>
      <c r="E614" s="7">
        <f>IF(S614&gt;0,RANK(S614,(R614:T614,U614:AI614)),0)</f>
        <v>6</v>
      </c>
      <c r="F614" s="7">
        <f>IF(T614&gt;0,RANK(T614,(R614:T614,U614:AI614)),0)</f>
        <v>4</v>
      </c>
      <c r="G614" s="7">
        <f>IF(U614&gt;0,RANK(U614,(R614:T614,U614:AI614)),0)</f>
        <v>2</v>
      </c>
      <c r="H614" s="7">
        <f t="shared" si="350"/>
        <v>1</v>
      </c>
      <c r="I614" s="49">
        <f t="shared" si="334"/>
        <v>17328</v>
      </c>
      <c r="J614" s="177">
        <f t="shared" si="335"/>
        <v>0.20382525231138401</v>
      </c>
      <c r="K614" s="2"/>
      <c r="L614" s="2">
        <f t="shared" si="336"/>
        <v>0.17892347142823534</v>
      </c>
      <c r="M614" s="2">
        <f t="shared" si="351"/>
        <v>5.2932458183358039E-3</v>
      </c>
      <c r="N614" s="2">
        <f t="shared" si="352"/>
        <v>8.2762839061801582E-2</v>
      </c>
      <c r="O614" s="2">
        <f t="shared" si="331"/>
        <v>0.2580869033335686</v>
      </c>
      <c r="P614" s="2">
        <f t="shared" si="353"/>
        <v>0.46191215564495258</v>
      </c>
      <c r="Q614" s="2">
        <f t="shared" si="349"/>
        <v>1.3021384713106154E-2</v>
      </c>
      <c r="R614" s="1">
        <v>15211</v>
      </c>
      <c r="S614" s="1">
        <v>450</v>
      </c>
      <c r="T614" s="1">
        <v>7036</v>
      </c>
      <c r="U614" s="1">
        <v>21941</v>
      </c>
      <c r="V614" s="1">
        <v>39269</v>
      </c>
      <c r="W614" s="1">
        <v>496</v>
      </c>
      <c r="X614" s="1">
        <v>65</v>
      </c>
      <c r="Y614" s="1">
        <v>154</v>
      </c>
      <c r="Z614" s="1">
        <v>231</v>
      </c>
      <c r="AC614" s="1">
        <f t="shared" si="348"/>
        <v>6</v>
      </c>
      <c r="AD614" s="1">
        <v>106</v>
      </c>
      <c r="AF614" s="1">
        <v>49</v>
      </c>
      <c r="AK614" s="7">
        <f t="shared" si="354"/>
        <v>5</v>
      </c>
      <c r="AL614" s="7">
        <f t="shared" si="355"/>
        <v>9</v>
      </c>
      <c r="AM614" s="7">
        <f t="shared" si="356"/>
        <v>8</v>
      </c>
      <c r="AN614" s="2">
        <f t="shared" si="357"/>
        <v>5.8343331686545744E-3</v>
      </c>
      <c r="AO614" s="2">
        <f t="shared" si="358"/>
        <v>7.6457995153739384E-4</v>
      </c>
      <c r="AP614" s="2">
        <f t="shared" si="359"/>
        <v>1.8114663467193638E-3</v>
      </c>
      <c r="AR614" t="str">
        <f t="shared" si="360"/>
        <v>Will</v>
      </c>
      <c r="AS614" t="s">
        <v>191</v>
      </c>
      <c r="AT614" s="184"/>
      <c r="AV614" s="97">
        <v>17</v>
      </c>
      <c r="AW614" s="99">
        <v>197</v>
      </c>
      <c r="AX614" s="105">
        <f t="shared" si="361"/>
        <v>17197</v>
      </c>
      <c r="AZ614" s="7" t="s">
        <v>2951</v>
      </c>
      <c r="BA614" t="s">
        <v>3184</v>
      </c>
      <c r="BU614">
        <v>6</v>
      </c>
    </row>
    <row r="615" spans="1:73" hidden="1" outlineLevel="1">
      <c r="A615" t="s">
        <v>42</v>
      </c>
      <c r="B615" t="s">
        <v>191</v>
      </c>
      <c r="C615" s="1">
        <f t="shared" si="332"/>
        <v>10895</v>
      </c>
      <c r="D615" s="7">
        <f>IF(R615&gt;0,RANK(R615,(R615:T615,U615:AI615)),0)</f>
        <v>3</v>
      </c>
      <c r="E615" s="7">
        <f>IF(S615&gt;0,RANK(S615,(R615:T615,U615:AI615)),0)</f>
        <v>6</v>
      </c>
      <c r="F615" s="7">
        <f>IF(T615&gt;0,RANK(T615,(R615:T615,U615:AI615)),0)</f>
        <v>4</v>
      </c>
      <c r="G615" s="7">
        <f>IF(U615&gt;0,RANK(U615,(R615:T615,U615:AI615)),0)</f>
        <v>2</v>
      </c>
      <c r="H615" s="7">
        <f t="shared" si="350"/>
        <v>1</v>
      </c>
      <c r="I615" s="49">
        <f t="shared" si="334"/>
        <v>918</v>
      </c>
      <c r="J615" s="177">
        <f t="shared" si="335"/>
        <v>8.425883432767324E-2</v>
      </c>
      <c r="K615" s="2"/>
      <c r="L615" s="2">
        <f t="shared" si="336"/>
        <v>9.6190913262964667E-2</v>
      </c>
      <c r="M615" s="2">
        <f t="shared" si="351"/>
        <v>4.6810463515374028E-3</v>
      </c>
      <c r="N615" s="2">
        <f t="shared" si="352"/>
        <v>6.2597521798990363E-2</v>
      </c>
      <c r="O615" s="2">
        <f t="shared" si="331"/>
        <v>0.36870123910050484</v>
      </c>
      <c r="P615" s="2">
        <f t="shared" si="353"/>
        <v>0.45296007342817807</v>
      </c>
      <c r="Q615" s="2">
        <f t="shared" si="349"/>
        <v>1.4869206057824602E-2</v>
      </c>
      <c r="R615" s="1">
        <v>1048</v>
      </c>
      <c r="S615" s="1">
        <v>51</v>
      </c>
      <c r="T615" s="1">
        <v>682</v>
      </c>
      <c r="U615" s="1">
        <v>4017</v>
      </c>
      <c r="V615" s="1">
        <v>4935</v>
      </c>
      <c r="W615" s="1">
        <v>88</v>
      </c>
      <c r="X615" s="1">
        <v>6</v>
      </c>
      <c r="Y615" s="1">
        <v>16</v>
      </c>
      <c r="Z615" s="1">
        <v>23</v>
      </c>
      <c r="AC615" s="1">
        <f t="shared" si="348"/>
        <v>0</v>
      </c>
      <c r="AD615" s="1">
        <v>26</v>
      </c>
      <c r="AF615" s="1">
        <v>3</v>
      </c>
      <c r="AK615" s="7">
        <f t="shared" si="354"/>
        <v>5</v>
      </c>
      <c r="AL615" s="7">
        <f t="shared" si="355"/>
        <v>9</v>
      </c>
      <c r="AM615" s="7">
        <f t="shared" si="356"/>
        <v>8</v>
      </c>
      <c r="AN615" s="2">
        <f t="shared" si="357"/>
        <v>8.0770995869664988E-3</v>
      </c>
      <c r="AO615" s="2">
        <f t="shared" si="358"/>
        <v>5.5071133547498856E-4</v>
      </c>
      <c r="AP615" s="2">
        <f t="shared" si="359"/>
        <v>1.468563561266636E-3</v>
      </c>
      <c r="AR615" t="str">
        <f t="shared" si="360"/>
        <v>Williamson</v>
      </c>
      <c r="AS615" t="s">
        <v>191</v>
      </c>
      <c r="AT615" s="184">
        <v>12</v>
      </c>
      <c r="AV615" s="97">
        <v>17</v>
      </c>
      <c r="AW615" s="99">
        <v>199</v>
      </c>
      <c r="AX615" s="105">
        <f t="shared" si="361"/>
        <v>17199</v>
      </c>
      <c r="AZ615" s="7" t="s">
        <v>2951</v>
      </c>
      <c r="BA615" t="s">
        <v>3184</v>
      </c>
      <c r="BU615">
        <v>0</v>
      </c>
    </row>
    <row r="616" spans="1:73" hidden="1" outlineLevel="1">
      <c r="A616" t="s">
        <v>1078</v>
      </c>
      <c r="B616" t="s">
        <v>191</v>
      </c>
      <c r="C616" s="1">
        <f t="shared" si="332"/>
        <v>38351</v>
      </c>
      <c r="D616" s="7">
        <f>IF(R616&gt;0,RANK(R616,(R616:T616,U616:AI616)),0)</f>
        <v>3</v>
      </c>
      <c r="E616" s="7">
        <f>IF(S616&gt;0,RANK(S616,(R616:T616,U616:AI616)),0)</f>
        <v>6</v>
      </c>
      <c r="F616" s="7">
        <f>IF(T616&gt;0,RANK(T616,(R616:T616,U616:AI616)),0)</f>
        <v>4</v>
      </c>
      <c r="G616" s="7">
        <f>IF(U616&gt;0,RANK(U616,(R616:T616,U616:AI616)),0)</f>
        <v>1</v>
      </c>
      <c r="H616" s="7">
        <f t="shared" si="350"/>
        <v>2</v>
      </c>
      <c r="I616" s="49">
        <f t="shared" si="334"/>
        <v>2077</v>
      </c>
      <c r="J616" s="177">
        <f t="shared" si="335"/>
        <v>5.4157649083465882E-2</v>
      </c>
      <c r="K616" s="2"/>
      <c r="L616" s="2">
        <f t="shared" si="336"/>
        <v>0.15428541628640713</v>
      </c>
      <c r="M616" s="2">
        <f t="shared" si="351"/>
        <v>6.1797606320565307E-3</v>
      </c>
      <c r="N616" s="2">
        <f t="shared" si="352"/>
        <v>6.5187348439414872E-2</v>
      </c>
      <c r="O616" s="2">
        <f t="shared" si="331"/>
        <v>0.40517848296002712</v>
      </c>
      <c r="P616" s="2">
        <f t="shared" si="353"/>
        <v>0.35102083387656124</v>
      </c>
      <c r="Q616" s="2">
        <f t="shared" si="349"/>
        <v>1.8148157805533138E-2</v>
      </c>
      <c r="R616" s="1">
        <v>5917</v>
      </c>
      <c r="S616" s="1">
        <v>237</v>
      </c>
      <c r="T616" s="1">
        <v>2500</v>
      </c>
      <c r="U616" s="1">
        <v>15539</v>
      </c>
      <c r="V616" s="1">
        <v>13462</v>
      </c>
      <c r="W616" s="1">
        <v>354</v>
      </c>
      <c r="X616" s="1">
        <v>51</v>
      </c>
      <c r="Y616" s="1">
        <v>67</v>
      </c>
      <c r="Z616" s="1">
        <v>113</v>
      </c>
      <c r="AC616" s="1">
        <f t="shared" si="348"/>
        <v>0</v>
      </c>
      <c r="AD616" s="1">
        <v>77</v>
      </c>
      <c r="AF616" s="1">
        <v>34</v>
      </c>
      <c r="AK616" s="7">
        <f t="shared" si="354"/>
        <v>5</v>
      </c>
      <c r="AL616" s="7">
        <f t="shared" si="355"/>
        <v>9</v>
      </c>
      <c r="AM616" s="7">
        <f t="shared" si="356"/>
        <v>8</v>
      </c>
      <c r="AN616" s="2">
        <f t="shared" si="357"/>
        <v>9.2305285390211472E-3</v>
      </c>
      <c r="AO616" s="2">
        <f t="shared" si="358"/>
        <v>1.3298219081640636E-3</v>
      </c>
      <c r="AP616" s="2">
        <f t="shared" si="359"/>
        <v>1.7470209381763187E-3</v>
      </c>
      <c r="AR616" t="str">
        <f t="shared" si="360"/>
        <v>Winnebago</v>
      </c>
      <c r="AS616" t="s">
        <v>191</v>
      </c>
      <c r="AT616" s="184"/>
      <c r="AV616" s="97">
        <v>17</v>
      </c>
      <c r="AW616" s="99">
        <v>201</v>
      </c>
      <c r="AX616" s="105">
        <f t="shared" si="361"/>
        <v>17201</v>
      </c>
      <c r="AZ616" s="7" t="s">
        <v>2951</v>
      </c>
      <c r="BA616" t="s">
        <v>3184</v>
      </c>
      <c r="BU616">
        <v>0</v>
      </c>
    </row>
    <row r="617" spans="1:73" hidden="1" outlineLevel="1">
      <c r="A617" t="s">
        <v>563</v>
      </c>
      <c r="B617" t="s">
        <v>191</v>
      </c>
      <c r="C617" s="1">
        <f t="shared" si="332"/>
        <v>10574</v>
      </c>
      <c r="D617" s="7">
        <f>IF(R617&gt;0,RANK(R617,(R617:T617,U617:AI617)),0)</f>
        <v>3</v>
      </c>
      <c r="E617" s="7">
        <f>IF(S617&gt;0,RANK(S617,(R617:T617,U617:AI617)),0)</f>
        <v>6</v>
      </c>
      <c r="F617" s="7">
        <f>IF(T617&gt;0,RANK(T617,(R617:T617,U617:AI617)),0)</f>
        <v>4</v>
      </c>
      <c r="G617" s="7">
        <f>IF(U617&gt;0,RANK(U617,(R617:T617,U617:AI617)),0)</f>
        <v>1</v>
      </c>
      <c r="H617" s="7">
        <f t="shared" si="350"/>
        <v>2</v>
      </c>
      <c r="I617" s="49">
        <f t="shared" si="334"/>
        <v>2301</v>
      </c>
      <c r="J617" s="177">
        <f t="shared" si="335"/>
        <v>0.21760923018725176</v>
      </c>
      <c r="K617" s="2"/>
      <c r="L617" s="2">
        <f t="shared" si="336"/>
        <v>0.15585398146396823</v>
      </c>
      <c r="M617" s="2">
        <f t="shared" si="351"/>
        <v>7.3765840741441269E-3</v>
      </c>
      <c r="N617" s="2">
        <f t="shared" si="352"/>
        <v>7.4144127104217888E-2</v>
      </c>
      <c r="O617" s="2">
        <f t="shared" si="331"/>
        <v>0.48193682617741629</v>
      </c>
      <c r="P617" s="2">
        <f t="shared" si="353"/>
        <v>0.26432759599016453</v>
      </c>
      <c r="Q617" s="2">
        <f t="shared" si="349"/>
        <v>1.6360885190088936E-2</v>
      </c>
      <c r="R617" s="1">
        <v>1648</v>
      </c>
      <c r="S617" s="1">
        <v>78</v>
      </c>
      <c r="T617" s="1">
        <v>784</v>
      </c>
      <c r="U617" s="1">
        <v>5096</v>
      </c>
      <c r="V617" s="1">
        <v>2795</v>
      </c>
      <c r="W617" s="1">
        <v>88</v>
      </c>
      <c r="X617" s="1">
        <v>10</v>
      </c>
      <c r="Y617" s="1">
        <v>20</v>
      </c>
      <c r="Z617" s="1">
        <v>27</v>
      </c>
      <c r="AC617" s="1">
        <f t="shared" si="348"/>
        <v>0</v>
      </c>
      <c r="AD617" s="1">
        <v>21</v>
      </c>
      <c r="AF617" s="1">
        <v>7</v>
      </c>
      <c r="AK617" s="7">
        <f t="shared" si="354"/>
        <v>5</v>
      </c>
      <c r="AL617" s="7">
        <f t="shared" si="355"/>
        <v>9</v>
      </c>
      <c r="AM617" s="7">
        <f t="shared" si="356"/>
        <v>8</v>
      </c>
      <c r="AN617" s="2">
        <f t="shared" si="357"/>
        <v>8.3222999810856815E-3</v>
      </c>
      <c r="AO617" s="2">
        <f t="shared" si="358"/>
        <v>9.4571590694155481E-4</v>
      </c>
      <c r="AP617" s="2">
        <f t="shared" si="359"/>
        <v>1.8914318138831096E-3</v>
      </c>
      <c r="AR617" t="str">
        <f t="shared" si="360"/>
        <v>Woodford</v>
      </c>
      <c r="AS617" t="s">
        <v>191</v>
      </c>
      <c r="AT617" s="184">
        <v>18</v>
      </c>
      <c r="AV617" s="97">
        <v>17</v>
      </c>
      <c r="AW617" s="99">
        <v>203</v>
      </c>
      <c r="AX617" s="105">
        <f t="shared" si="361"/>
        <v>17203</v>
      </c>
      <c r="AZ617" s="7" t="s">
        <v>2951</v>
      </c>
      <c r="BA617" t="s">
        <v>3184</v>
      </c>
      <c r="BU617">
        <v>0</v>
      </c>
    </row>
    <row r="618" spans="1:73" collapsed="1">
      <c r="A618" t="s">
        <v>189</v>
      </c>
      <c r="B618" t="s">
        <v>1105</v>
      </c>
      <c r="C618" s="1">
        <f>SUM(R618:AI618)</f>
        <v>1449748</v>
      </c>
      <c r="D618" s="7">
        <f>IF(R618&gt;0,RANK(R618,(R618:T618,U618:AI618)),0)</f>
        <v>3</v>
      </c>
      <c r="E618" s="7">
        <f>IF(S618&gt;0,RANK(S618,(R618:T618,U618:AI618)),0)</f>
        <v>6</v>
      </c>
      <c r="F618" s="7">
        <f>IF(T618&gt;0,RANK(T618,(R618:T618,U618:AI618)),0)</f>
        <v>4</v>
      </c>
      <c r="G618" s="7">
        <f>IF(U618&gt;0,RANK(U618,(R618:T618,U618:AI618)),0)</f>
        <v>2</v>
      </c>
      <c r="H618" s="7">
        <f t="shared" si="350"/>
        <v>1</v>
      </c>
      <c r="I618" s="49">
        <f>MAX(R618:AA618)-LARGE(R618:AA618,2)</f>
        <v>124229</v>
      </c>
      <c r="J618" s="177">
        <f t="shared" ref="J618:J661" si="362">I618/C618</f>
        <v>8.5690064756081749E-2</v>
      </c>
      <c r="K618" s="2"/>
      <c r="L618" s="2">
        <f>IF($C618=0,"-",R618/$C618)</f>
        <v>0.19735705791627234</v>
      </c>
      <c r="M618" s="2">
        <f t="shared" si="351"/>
        <v>7.7172032656709997E-3</v>
      </c>
      <c r="N618" s="2">
        <f t="shared" si="352"/>
        <v>8.7381393180056124E-2</v>
      </c>
      <c r="O618" s="2">
        <f t="shared" si="331"/>
        <v>0.30228356928238564</v>
      </c>
      <c r="P618" s="2">
        <f t="shared" si="353"/>
        <v>0.38797363403846735</v>
      </c>
      <c r="Q618" s="2">
        <f t="shared" si="349"/>
        <v>1.7287142317147508E-2</v>
      </c>
      <c r="R618" s="1">
        <f t="shared" ref="R618:W618" si="363">SUM(R516:R617)</f>
        <v>286118</v>
      </c>
      <c r="S618" s="1">
        <f t="shared" si="363"/>
        <v>11188</v>
      </c>
      <c r="T618" s="1">
        <f t="shared" si="363"/>
        <v>126681</v>
      </c>
      <c r="U618" s="1">
        <f t="shared" si="363"/>
        <v>438235</v>
      </c>
      <c r="V618" s="1">
        <f t="shared" si="363"/>
        <v>562464</v>
      </c>
      <c r="W618" s="1">
        <f t="shared" si="363"/>
        <v>11469</v>
      </c>
      <c r="X618" s="1">
        <f t="shared" ref="X618:AF618" si="364">SUM(X516:X617)</f>
        <v>1540</v>
      </c>
      <c r="Y618" s="1">
        <f t="shared" si="364"/>
        <v>3428</v>
      </c>
      <c r="Z618" s="1">
        <f t="shared" si="364"/>
        <v>4718</v>
      </c>
      <c r="AC618" s="1">
        <f t="shared" si="364"/>
        <v>16</v>
      </c>
      <c r="AD618" s="1">
        <f t="shared" si="364"/>
        <v>2737</v>
      </c>
      <c r="AF618" s="1">
        <f t="shared" si="364"/>
        <v>1154</v>
      </c>
      <c r="AK618" s="7">
        <f t="shared" si="354"/>
        <v>5</v>
      </c>
      <c r="AL618" s="7">
        <f t="shared" si="355"/>
        <v>9</v>
      </c>
      <c r="AM618" s="7">
        <f t="shared" si="356"/>
        <v>8</v>
      </c>
      <c r="AN618" s="2">
        <f t="shared" si="357"/>
        <v>7.9110300548785022E-3</v>
      </c>
      <c r="AO618" s="2">
        <f t="shared" si="358"/>
        <v>1.0622535778631872E-3</v>
      </c>
      <c r="AP618" s="2">
        <f t="shared" si="359"/>
        <v>2.3645488733214323E-3</v>
      </c>
      <c r="AR618" t="str">
        <f t="shared" si="360"/>
        <v>Illinois</v>
      </c>
      <c r="AS618" t="s">
        <v>1105</v>
      </c>
      <c r="AT618" s="184"/>
      <c r="AV618" s="97">
        <v>17</v>
      </c>
      <c r="AW618" s="99"/>
      <c r="AX618" s="97">
        <v>17</v>
      </c>
      <c r="AZ618" s="7" t="s">
        <v>1619</v>
      </c>
      <c r="BA618" t="s">
        <v>3184</v>
      </c>
      <c r="BU618">
        <f>SUM(BU516:BU617)</f>
        <v>16</v>
      </c>
    </row>
    <row r="619" spans="1:73">
      <c r="C619" s="1"/>
      <c r="E619" s="7"/>
      <c r="F619" s="7"/>
      <c r="G619" s="7"/>
      <c r="H619" s="7"/>
      <c r="I619" s="49"/>
      <c r="J619" s="177"/>
      <c r="K619" s="2"/>
      <c r="AK619" s="7"/>
      <c r="AL619" s="7"/>
      <c r="AM619" s="7"/>
      <c r="AT619" s="184"/>
      <c r="AV619" s="97"/>
      <c r="AW619" s="99"/>
    </row>
    <row r="620" spans="1:73" hidden="1" outlineLevel="1">
      <c r="A620" t="s">
        <v>632</v>
      </c>
      <c r="B620" t="s">
        <v>294</v>
      </c>
      <c r="C620" s="1">
        <f t="shared" ref="C620:C651" si="365">SUM(R620:AI620)</f>
        <v>6866</v>
      </c>
      <c r="D620" s="7">
        <f>IF(R620&gt;0,RANK(R620,(R620:T620,U620:AI620)),0)</f>
        <v>3</v>
      </c>
      <c r="E620" s="7">
        <f>IF(S620&gt;0,RANK(S620,(R620:T620,U620:AI620)),0)</f>
        <v>5</v>
      </c>
      <c r="F620" s="7">
        <f>IF(T620&gt;0,RANK(T620,(R620:T620,U620:AI620)),0)</f>
        <v>7</v>
      </c>
      <c r="G620" s="7">
        <f>IF(U620&gt;0,RANK(U620,(R620:T620,U620:AI620)),0)</f>
        <v>1</v>
      </c>
      <c r="H620" s="7">
        <f t="shared" ref="H620:H651" si="366">IF(V620&gt;0,RANK(V620,(R620:AB620)),0)</f>
        <v>2</v>
      </c>
      <c r="I620" s="49">
        <f t="shared" ref="I620:I651" si="367">MAX(R620:AA620)-LARGE(R620:AA620,2)</f>
        <v>1393</v>
      </c>
      <c r="J620" s="177">
        <f t="shared" si="362"/>
        <v>0.20288377512379843</v>
      </c>
      <c r="K620" s="2"/>
      <c r="L620" s="2">
        <f t="shared" ref="L620:L651" si="368">IF($C620=0,"-",R620/$C620)</f>
        <v>5.3451791436061755E-2</v>
      </c>
      <c r="M620" s="2">
        <f t="shared" ref="M620:M651" si="369">IF($C620=0,"-",S620/$C620)</f>
        <v>5.0975822895426744E-3</v>
      </c>
      <c r="N620" s="2">
        <f t="shared" ref="N620:N651" si="370">IF($C620=0,"-",T620/$C620)</f>
        <v>2.9129041654529565E-3</v>
      </c>
      <c r="O620" s="2">
        <f t="shared" si="331"/>
        <v>0.56087969705796681</v>
      </c>
      <c r="P620" s="2">
        <f t="shared" ref="P620:P651" si="371">IF($C620=0,"-",V620/$C620)</f>
        <v>0.35799592193416835</v>
      </c>
      <c r="Q620" s="2">
        <f t="shared" si="349"/>
        <v>1.9662103116807439E-2</v>
      </c>
      <c r="R620" s="1">
        <v>367</v>
      </c>
      <c r="S620" s="1">
        <v>35</v>
      </c>
      <c r="T620" s="1">
        <v>20</v>
      </c>
      <c r="U620" s="1">
        <v>3851</v>
      </c>
      <c r="V620" s="1">
        <v>2458</v>
      </c>
      <c r="W620" s="1">
        <v>90</v>
      </c>
      <c r="X620" s="1">
        <v>6</v>
      </c>
      <c r="Y620" s="1">
        <v>11</v>
      </c>
      <c r="Z620" s="1">
        <v>28</v>
      </c>
      <c r="AK620" s="7">
        <f t="shared" ref="AK620:AK651" si="372">IF(W620&gt;0,RANK(W620,(R620:AB620)),0)</f>
        <v>4</v>
      </c>
      <c r="AL620" s="7">
        <f t="shared" ref="AL620:AL651" si="373">IF(X620&gt;0,RANK(X620,(R620:AB620)),0)</f>
        <v>9</v>
      </c>
      <c r="AM620" s="7">
        <f t="shared" ref="AM620:AM651" si="374">IF(Y620&gt;0,RANK(Y620,(R620:AB620)),0)</f>
        <v>8</v>
      </c>
      <c r="AN620" s="2">
        <f t="shared" ref="AN620:AN651" si="375">IF($C620=0,"-",W620/$C620)</f>
        <v>1.3108068744538305E-2</v>
      </c>
      <c r="AO620" s="2">
        <f t="shared" ref="AO620:AO651" si="376">IF($C620=0,"-",X620/$C620)</f>
        <v>8.7387124963588696E-4</v>
      </c>
      <c r="AP620" s="2">
        <f t="shared" ref="AP620:AP651" si="377">IF($C620=0,"-",Y620/$C620)</f>
        <v>1.6020972909991261E-3</v>
      </c>
      <c r="AR620" t="str">
        <f t="shared" ref="AR620:AR651" si="378">A620</f>
        <v>Adams</v>
      </c>
      <c r="AS620" t="s">
        <v>294</v>
      </c>
      <c r="AT620" s="184">
        <v>3</v>
      </c>
      <c r="AV620" s="97">
        <v>18</v>
      </c>
      <c r="AW620" s="99">
        <v>1</v>
      </c>
      <c r="AX620" s="105">
        <f t="shared" ref="AX620:AX651" si="379">AV620*1000+AW620</f>
        <v>18001</v>
      </c>
      <c r="AZ620" s="7" t="s">
        <v>2951</v>
      </c>
      <c r="BA620" t="s">
        <v>3184</v>
      </c>
    </row>
    <row r="621" spans="1:73" hidden="1" outlineLevel="1">
      <c r="A621" t="s">
        <v>664</v>
      </c>
      <c r="B621" t="s">
        <v>294</v>
      </c>
      <c r="C621" s="1">
        <f t="shared" si="365"/>
        <v>65949</v>
      </c>
      <c r="D621" s="7">
        <f>IF(R621&gt;0,RANK(R621,(R621:T621,U621:AI621)),0)</f>
        <v>3</v>
      </c>
      <c r="E621" s="7">
        <f>IF(S621&gt;0,RANK(S621,(R621:T621,U621:AI621)),0)</f>
        <v>6</v>
      </c>
      <c r="F621" s="7">
        <f>IF(T621&gt;0,RANK(T621,(R621:T621,U621:AI621)),0)</f>
        <v>5</v>
      </c>
      <c r="G621" s="7">
        <f>IF(U621&gt;0,RANK(U621,(R621:T621,U621:AI621)),0)</f>
        <v>1</v>
      </c>
      <c r="H621" s="7">
        <f t="shared" si="366"/>
        <v>2</v>
      </c>
      <c r="I621" s="49">
        <f t="shared" si="367"/>
        <v>499</v>
      </c>
      <c r="J621" s="177">
        <f t="shared" si="362"/>
        <v>7.5664528650927236E-3</v>
      </c>
      <c r="K621" s="2"/>
      <c r="L621" s="2">
        <f t="shared" si="368"/>
        <v>7.3996573109524025E-2</v>
      </c>
      <c r="M621" s="2">
        <f t="shared" si="369"/>
        <v>4.3821741042320578E-3</v>
      </c>
      <c r="N621" s="2">
        <f t="shared" si="370"/>
        <v>4.9583769276258923E-3</v>
      </c>
      <c r="O621" s="2">
        <f t="shared" ref="O621:O684" si="380">IF($C621=0,"-",U621/$C621)</f>
        <v>0.45480598644407044</v>
      </c>
      <c r="P621" s="2">
        <f t="shared" si="371"/>
        <v>0.44723953357897772</v>
      </c>
      <c r="Q621" s="2">
        <f t="shared" si="349"/>
        <v>1.461735583556989E-2</v>
      </c>
      <c r="R621" s="1">
        <v>4880</v>
      </c>
      <c r="S621" s="1">
        <v>289</v>
      </c>
      <c r="T621" s="1">
        <v>327</v>
      </c>
      <c r="U621" s="1">
        <v>29994</v>
      </c>
      <c r="V621" s="1">
        <v>29495</v>
      </c>
      <c r="W621" s="1">
        <v>569</v>
      </c>
      <c r="X621" s="1">
        <v>60</v>
      </c>
      <c r="Y621" s="1">
        <v>96</v>
      </c>
      <c r="Z621" s="1">
        <v>239</v>
      </c>
      <c r="AK621" s="7">
        <f t="shared" si="372"/>
        <v>4</v>
      </c>
      <c r="AL621" s="7">
        <f t="shared" si="373"/>
        <v>9</v>
      </c>
      <c r="AM621" s="7">
        <f t="shared" si="374"/>
        <v>8</v>
      </c>
      <c r="AN621" s="2">
        <f t="shared" si="375"/>
        <v>8.6278791187129455E-3</v>
      </c>
      <c r="AO621" s="2">
        <f t="shared" si="376"/>
        <v>9.0979393167447574E-4</v>
      </c>
      <c r="AP621" s="2">
        <f t="shared" si="377"/>
        <v>1.4556702906791611E-3</v>
      </c>
      <c r="AR621" t="str">
        <f t="shared" si="378"/>
        <v>Allen</v>
      </c>
      <c r="AS621" t="s">
        <v>294</v>
      </c>
      <c r="AT621" s="184">
        <v>3</v>
      </c>
      <c r="AV621" s="97">
        <v>18</v>
      </c>
      <c r="AW621" s="99">
        <v>3</v>
      </c>
      <c r="AX621" s="105">
        <f t="shared" si="379"/>
        <v>18003</v>
      </c>
      <c r="AZ621" s="7" t="s">
        <v>2951</v>
      </c>
      <c r="BA621" t="s">
        <v>3184</v>
      </c>
    </row>
    <row r="622" spans="1:73" hidden="1" outlineLevel="1">
      <c r="A622" t="s">
        <v>1258</v>
      </c>
      <c r="B622" t="s">
        <v>294</v>
      </c>
      <c r="C622" s="1">
        <f t="shared" si="365"/>
        <v>16204</v>
      </c>
      <c r="D622" s="7">
        <f>IF(R622&gt;0,RANK(R622,(R622:T622,U622:AI622)),0)</f>
        <v>3</v>
      </c>
      <c r="E622" s="7">
        <f>IF(S622&gt;0,RANK(S622,(R622:T622,U622:AI622)),0)</f>
        <v>5</v>
      </c>
      <c r="F622" s="7">
        <f>IF(T622&gt;0,RANK(T622,(R622:T622,U622:AI622)),0)</f>
        <v>7</v>
      </c>
      <c r="G622" s="7">
        <f>IF(U622&gt;0,RANK(U622,(R622:T622,U622:AI622)),0)</f>
        <v>2</v>
      </c>
      <c r="H622" s="7">
        <f t="shared" si="366"/>
        <v>1</v>
      </c>
      <c r="I622" s="49">
        <f t="shared" si="367"/>
        <v>1634</v>
      </c>
      <c r="J622" s="177">
        <f t="shared" si="362"/>
        <v>0.10083929893853369</v>
      </c>
      <c r="K622" s="2"/>
      <c r="L622" s="2">
        <f t="shared" si="368"/>
        <v>8.9545791162675886E-2</v>
      </c>
      <c r="M622" s="2">
        <f t="shared" si="369"/>
        <v>8.7015551715625764E-3</v>
      </c>
      <c r="N622" s="2">
        <f t="shared" si="370"/>
        <v>5.6776104665514689E-3</v>
      </c>
      <c r="O622" s="2">
        <f t="shared" si="380"/>
        <v>0.38780548012836336</v>
      </c>
      <c r="P622" s="2">
        <f t="shared" si="371"/>
        <v>0.48864477906689707</v>
      </c>
      <c r="Q622" s="2">
        <f t="shared" si="349"/>
        <v>1.9624784003949625E-2</v>
      </c>
      <c r="R622" s="1">
        <v>1451</v>
      </c>
      <c r="S622" s="1">
        <v>141</v>
      </c>
      <c r="T622" s="1">
        <v>92</v>
      </c>
      <c r="U622" s="1">
        <v>6284</v>
      </c>
      <c r="V622" s="1">
        <v>7918</v>
      </c>
      <c r="W622" s="1">
        <v>164</v>
      </c>
      <c r="X622" s="1">
        <v>30</v>
      </c>
      <c r="Y622" s="1">
        <v>30</v>
      </c>
      <c r="Z622" s="1">
        <v>94</v>
      </c>
      <c r="AK622" s="7">
        <f t="shared" si="372"/>
        <v>4</v>
      </c>
      <c r="AL622" s="7">
        <f t="shared" si="373"/>
        <v>8</v>
      </c>
      <c r="AM622" s="7">
        <f t="shared" si="374"/>
        <v>8</v>
      </c>
      <c r="AN622" s="2">
        <f t="shared" si="375"/>
        <v>1.0120957788200444E-2</v>
      </c>
      <c r="AO622" s="2">
        <f t="shared" si="376"/>
        <v>1.8513947173537399E-3</v>
      </c>
      <c r="AP622" s="2">
        <f t="shared" si="377"/>
        <v>1.8513947173537399E-3</v>
      </c>
      <c r="AR622" t="str">
        <f t="shared" si="378"/>
        <v>Bartholomew</v>
      </c>
      <c r="AS622" t="s">
        <v>294</v>
      </c>
      <c r="AT622" s="184">
        <v>6</v>
      </c>
      <c r="AV622" s="97">
        <v>18</v>
      </c>
      <c r="AW622" s="99">
        <v>5</v>
      </c>
      <c r="AX622" s="105">
        <f t="shared" si="379"/>
        <v>18005</v>
      </c>
      <c r="AZ622" s="7" t="s">
        <v>2951</v>
      </c>
      <c r="BA622" t="s">
        <v>3184</v>
      </c>
    </row>
    <row r="623" spans="1:73" hidden="1" outlineLevel="1">
      <c r="A623" t="s">
        <v>1156</v>
      </c>
      <c r="B623" t="s">
        <v>294</v>
      </c>
      <c r="C623" s="1">
        <f t="shared" si="365"/>
        <v>2150</v>
      </c>
      <c r="D623" s="7">
        <f>IF(R623&gt;0,RANK(R623,(R623:T623,U623:AI623)),0)</f>
        <v>3</v>
      </c>
      <c r="E623" s="7">
        <f>IF(S623&gt;0,RANK(S623,(R623:T623,U623:AI623)),0)</f>
        <v>5</v>
      </c>
      <c r="F623" s="7">
        <f>IF(T623&gt;0,RANK(T623,(R623:T623,U623:AI623)),0)</f>
        <v>6</v>
      </c>
      <c r="G623" s="7">
        <f>IF(U623&gt;0,RANK(U623,(R623:T623,U623:AI623)),0)</f>
        <v>2</v>
      </c>
      <c r="H623" s="7">
        <f t="shared" si="366"/>
        <v>1</v>
      </c>
      <c r="I623" s="49">
        <f t="shared" si="367"/>
        <v>455</v>
      </c>
      <c r="J623" s="177">
        <f t="shared" si="362"/>
        <v>0.21162790697674419</v>
      </c>
      <c r="K623" s="2"/>
      <c r="L623" s="2">
        <f t="shared" si="368"/>
        <v>7.9534883720930233E-2</v>
      </c>
      <c r="M623" s="2">
        <f t="shared" si="369"/>
        <v>9.7674418604651158E-3</v>
      </c>
      <c r="N623" s="2">
        <f t="shared" si="370"/>
        <v>7.4418604651162795E-3</v>
      </c>
      <c r="O623" s="2">
        <f t="shared" si="380"/>
        <v>0.33488372093023255</v>
      </c>
      <c r="P623" s="2">
        <f t="shared" si="371"/>
        <v>0.54651162790697672</v>
      </c>
      <c r="Q623" s="2">
        <f t="shared" si="349"/>
        <v>2.1860465116279149E-2</v>
      </c>
      <c r="R623" s="1">
        <v>171</v>
      </c>
      <c r="S623" s="1">
        <v>21</v>
      </c>
      <c r="T623" s="1">
        <v>16</v>
      </c>
      <c r="U623" s="1">
        <v>720</v>
      </c>
      <c r="V623" s="1">
        <v>1175</v>
      </c>
      <c r="W623" s="1">
        <v>28</v>
      </c>
      <c r="X623" s="1">
        <v>2</v>
      </c>
      <c r="Y623" s="1">
        <v>7</v>
      </c>
      <c r="Z623" s="1">
        <v>10</v>
      </c>
      <c r="AK623" s="7">
        <f t="shared" si="372"/>
        <v>4</v>
      </c>
      <c r="AL623" s="7">
        <f t="shared" si="373"/>
        <v>9</v>
      </c>
      <c r="AM623" s="7">
        <f t="shared" si="374"/>
        <v>8</v>
      </c>
      <c r="AN623" s="2">
        <f t="shared" si="375"/>
        <v>1.3023255813953489E-2</v>
      </c>
      <c r="AO623" s="2">
        <f t="shared" si="376"/>
        <v>9.3023255813953494E-4</v>
      </c>
      <c r="AP623" s="2">
        <f t="shared" si="377"/>
        <v>3.2558139534883722E-3</v>
      </c>
      <c r="AR623" t="str">
        <f t="shared" si="378"/>
        <v>Benton</v>
      </c>
      <c r="AS623" t="s">
        <v>294</v>
      </c>
      <c r="AT623" s="184">
        <v>4</v>
      </c>
      <c r="AV623" s="97">
        <v>18</v>
      </c>
      <c r="AW623" s="99">
        <v>7</v>
      </c>
      <c r="AX623" s="105">
        <f t="shared" si="379"/>
        <v>18007</v>
      </c>
      <c r="AZ623" s="7" t="s">
        <v>2951</v>
      </c>
      <c r="BA623" t="s">
        <v>3184</v>
      </c>
    </row>
    <row r="624" spans="1:73" hidden="1" outlineLevel="1">
      <c r="A624" t="s">
        <v>922</v>
      </c>
      <c r="B624" t="s">
        <v>294</v>
      </c>
      <c r="C624" s="1">
        <f t="shared" si="365"/>
        <v>1968</v>
      </c>
      <c r="D624" s="7">
        <f>IF(R624&gt;0,RANK(R624,(R624:T624,U624:AI624)),0)</f>
        <v>3</v>
      </c>
      <c r="E624" s="7">
        <f>IF(S624&gt;0,RANK(S624,(R624:T624,U624:AI624)),0)</f>
        <v>5</v>
      </c>
      <c r="F624" s="7">
        <f>IF(T624&gt;0,RANK(T624,(R624:T624,U624:AI624)),0)</f>
        <v>7</v>
      </c>
      <c r="G624" s="7">
        <f>IF(U624&gt;0,RANK(U624,(R624:T624,U624:AI624)),0)</f>
        <v>2</v>
      </c>
      <c r="H624" s="7">
        <f t="shared" si="366"/>
        <v>1</v>
      </c>
      <c r="I624" s="49">
        <f t="shared" si="367"/>
        <v>219</v>
      </c>
      <c r="J624" s="177">
        <f t="shared" si="362"/>
        <v>0.11128048780487805</v>
      </c>
      <c r="K624" s="2"/>
      <c r="L624" s="2">
        <f t="shared" si="368"/>
        <v>5.1321138211382115E-2</v>
      </c>
      <c r="M624" s="2">
        <f t="shared" si="369"/>
        <v>6.6056910569105695E-3</v>
      </c>
      <c r="N624" s="2">
        <f t="shared" si="370"/>
        <v>3.0487804878048782E-3</v>
      </c>
      <c r="O624" s="2">
        <f t="shared" si="380"/>
        <v>0.4065040650406504</v>
      </c>
      <c r="P624" s="2">
        <f t="shared" si="371"/>
        <v>0.51778455284552849</v>
      </c>
      <c r="Q624" s="2">
        <f t="shared" si="349"/>
        <v>1.4735772357723609E-2</v>
      </c>
      <c r="R624" s="1">
        <v>101</v>
      </c>
      <c r="S624" s="1">
        <v>13</v>
      </c>
      <c r="T624" s="1">
        <v>6</v>
      </c>
      <c r="U624" s="1">
        <v>800</v>
      </c>
      <c r="V624" s="1">
        <v>1019</v>
      </c>
      <c r="W624" s="1">
        <v>17</v>
      </c>
      <c r="X624" s="1">
        <v>1</v>
      </c>
      <c r="Y624" s="1">
        <v>3</v>
      </c>
      <c r="Z624" s="1">
        <v>8</v>
      </c>
      <c r="AK624" s="7">
        <f t="shared" si="372"/>
        <v>4</v>
      </c>
      <c r="AL624" s="7">
        <f t="shared" si="373"/>
        <v>9</v>
      </c>
      <c r="AM624" s="7">
        <f t="shared" si="374"/>
        <v>8</v>
      </c>
      <c r="AN624" s="2">
        <f t="shared" si="375"/>
        <v>8.6382113821138213E-3</v>
      </c>
      <c r="AO624" s="2">
        <f t="shared" si="376"/>
        <v>5.0813008130081306E-4</v>
      </c>
      <c r="AP624" s="2">
        <f t="shared" si="377"/>
        <v>1.5243902439024391E-3</v>
      </c>
      <c r="AR624" t="str">
        <f t="shared" si="378"/>
        <v>Blackford</v>
      </c>
      <c r="AS624" t="s">
        <v>294</v>
      </c>
      <c r="AT624" s="184"/>
      <c r="AV624" s="97">
        <v>18</v>
      </c>
      <c r="AW624" s="99">
        <v>9</v>
      </c>
      <c r="AX624" s="105">
        <f t="shared" si="379"/>
        <v>18009</v>
      </c>
      <c r="AZ624" s="7" t="s">
        <v>2951</v>
      </c>
      <c r="BA624" t="s">
        <v>3184</v>
      </c>
    </row>
    <row r="625" spans="1:53" hidden="1" outlineLevel="1">
      <c r="A625" t="s">
        <v>1800</v>
      </c>
      <c r="B625" t="s">
        <v>294</v>
      </c>
      <c r="C625" s="1">
        <f t="shared" si="365"/>
        <v>15354</v>
      </c>
      <c r="D625" s="7">
        <f>IF(R625&gt;0,RANK(R625,(R625:T625,U625:AI625)),0)</f>
        <v>3</v>
      </c>
      <c r="E625" s="7">
        <f>IF(S625&gt;0,RANK(S625,(R625:T625,U625:AI625)),0)</f>
        <v>5</v>
      </c>
      <c r="F625" s="7">
        <f>IF(T625&gt;0,RANK(T625,(R625:T625,U625:AI625)),0)</f>
        <v>6</v>
      </c>
      <c r="G625" s="7">
        <f>IF(U625&gt;0,RANK(U625,(R625:T625,U625:AI625)),0)</f>
        <v>2</v>
      </c>
      <c r="H625" s="7">
        <f t="shared" si="366"/>
        <v>1</v>
      </c>
      <c r="I625" s="49">
        <f t="shared" si="367"/>
        <v>800</v>
      </c>
      <c r="J625" s="177">
        <f t="shared" si="362"/>
        <v>5.2103686335808259E-2</v>
      </c>
      <c r="K625" s="2"/>
      <c r="L625" s="2">
        <f t="shared" si="368"/>
        <v>0.11254396248534584</v>
      </c>
      <c r="M625" s="2">
        <f t="shared" si="369"/>
        <v>6.0570535365377098E-3</v>
      </c>
      <c r="N625" s="2">
        <f t="shared" si="370"/>
        <v>5.3406278494203463E-3</v>
      </c>
      <c r="O625" s="2">
        <f t="shared" si="380"/>
        <v>0.4053015500846685</v>
      </c>
      <c r="P625" s="2">
        <f t="shared" si="371"/>
        <v>0.45740523642047676</v>
      </c>
      <c r="Q625" s="2">
        <f t="shared" si="349"/>
        <v>1.335156962355083E-2</v>
      </c>
      <c r="R625" s="1">
        <v>1728</v>
      </c>
      <c r="S625" s="1">
        <v>93</v>
      </c>
      <c r="T625" s="1">
        <v>82</v>
      </c>
      <c r="U625" s="1">
        <v>6223</v>
      </c>
      <c r="V625" s="1">
        <v>7023</v>
      </c>
      <c r="W625" s="1">
        <v>101</v>
      </c>
      <c r="X625" s="1">
        <v>24</v>
      </c>
      <c r="Y625" s="1">
        <v>15</v>
      </c>
      <c r="Z625" s="1">
        <v>65</v>
      </c>
      <c r="AK625" s="7">
        <f t="shared" si="372"/>
        <v>4</v>
      </c>
      <c r="AL625" s="7">
        <f t="shared" si="373"/>
        <v>8</v>
      </c>
      <c r="AM625" s="7">
        <f t="shared" si="374"/>
        <v>9</v>
      </c>
      <c r="AN625" s="2">
        <f t="shared" si="375"/>
        <v>6.5780903998957927E-3</v>
      </c>
      <c r="AO625" s="2">
        <f t="shared" si="376"/>
        <v>1.5631105900742479E-3</v>
      </c>
      <c r="AP625" s="2">
        <f t="shared" si="377"/>
        <v>9.7694411879640478E-4</v>
      </c>
      <c r="AR625" t="str">
        <f t="shared" si="378"/>
        <v>Boone</v>
      </c>
      <c r="AS625" t="s">
        <v>294</v>
      </c>
      <c r="AT625" s="184"/>
      <c r="AV625" s="97">
        <v>18</v>
      </c>
      <c r="AW625" s="99">
        <v>11</v>
      </c>
      <c r="AX625" s="105">
        <f t="shared" si="379"/>
        <v>18011</v>
      </c>
      <c r="AZ625" s="7" t="s">
        <v>2951</v>
      </c>
      <c r="BA625" t="s">
        <v>3184</v>
      </c>
    </row>
    <row r="626" spans="1:53" hidden="1" outlineLevel="1">
      <c r="A626" t="s">
        <v>2625</v>
      </c>
      <c r="B626" t="s">
        <v>294</v>
      </c>
      <c r="C626" s="1">
        <f t="shared" si="365"/>
        <v>3886</v>
      </c>
      <c r="D626" s="7">
        <f>IF(R626&gt;0,RANK(R626,(R626:T626,U626:AI626)),0)</f>
        <v>3</v>
      </c>
      <c r="E626" s="7">
        <f>IF(S626&gt;0,RANK(S626,(R626:T626,U626:AI626)),0)</f>
        <v>5</v>
      </c>
      <c r="F626" s="7">
        <f>IF(T626&gt;0,RANK(T626,(R626:T626,U626:AI626)),0)</f>
        <v>6</v>
      </c>
      <c r="G626" s="7">
        <f>IF(U626&gt;0,RANK(U626,(R626:T626,U626:AI626)),0)</f>
        <v>2</v>
      </c>
      <c r="H626" s="7">
        <f t="shared" si="366"/>
        <v>1</v>
      </c>
      <c r="I626" s="49">
        <f t="shared" si="367"/>
        <v>815</v>
      </c>
      <c r="J626" s="177">
        <f t="shared" si="362"/>
        <v>0.20972722593926918</v>
      </c>
      <c r="K626" s="2"/>
      <c r="L626" s="2">
        <f t="shared" si="368"/>
        <v>4.8636129696345856E-2</v>
      </c>
      <c r="M626" s="2">
        <f t="shared" si="369"/>
        <v>7.462686567164179E-3</v>
      </c>
      <c r="N626" s="2">
        <f t="shared" si="370"/>
        <v>4.1173443129181682E-3</v>
      </c>
      <c r="O626" s="2">
        <f t="shared" si="380"/>
        <v>0.3569222851260937</v>
      </c>
      <c r="P626" s="2">
        <f t="shared" si="371"/>
        <v>0.56664951106536288</v>
      </c>
      <c r="Q626" s="2">
        <f t="shared" si="349"/>
        <v>1.6212043232115114E-2</v>
      </c>
      <c r="R626" s="1">
        <v>189</v>
      </c>
      <c r="S626" s="1">
        <v>29</v>
      </c>
      <c r="T626" s="1">
        <v>16</v>
      </c>
      <c r="U626" s="1">
        <v>1387</v>
      </c>
      <c r="V626" s="1">
        <v>2202</v>
      </c>
      <c r="W626" s="1">
        <v>33</v>
      </c>
      <c r="X626" s="1">
        <v>9</v>
      </c>
      <c r="Y626" s="1">
        <v>6</v>
      </c>
      <c r="Z626" s="1">
        <v>15</v>
      </c>
      <c r="AK626" s="7">
        <f t="shared" si="372"/>
        <v>4</v>
      </c>
      <c r="AL626" s="7">
        <f t="shared" si="373"/>
        <v>8</v>
      </c>
      <c r="AM626" s="7">
        <f t="shared" si="374"/>
        <v>9</v>
      </c>
      <c r="AN626" s="2">
        <f t="shared" si="375"/>
        <v>8.4920226453937212E-3</v>
      </c>
      <c r="AO626" s="2">
        <f t="shared" si="376"/>
        <v>2.3160061760164694E-3</v>
      </c>
      <c r="AP626" s="2">
        <f t="shared" si="377"/>
        <v>1.5440041173443129E-3</v>
      </c>
      <c r="AR626" t="str">
        <f t="shared" si="378"/>
        <v>Brown</v>
      </c>
      <c r="AS626" t="s">
        <v>294</v>
      </c>
      <c r="AT626" s="184">
        <v>9</v>
      </c>
      <c r="AV626" s="97">
        <v>18</v>
      </c>
      <c r="AW626" s="99">
        <v>13</v>
      </c>
      <c r="AX626" s="105">
        <f t="shared" si="379"/>
        <v>18013</v>
      </c>
      <c r="AZ626" s="7" t="s">
        <v>2951</v>
      </c>
      <c r="BA626" t="s">
        <v>3184</v>
      </c>
    </row>
    <row r="627" spans="1:53" hidden="1" outlineLevel="1">
      <c r="A627" t="s">
        <v>1790</v>
      </c>
      <c r="B627" t="s">
        <v>294</v>
      </c>
      <c r="C627" s="1">
        <f t="shared" si="365"/>
        <v>4601</v>
      </c>
      <c r="D627" s="7">
        <f>IF(R627&gt;0,RANK(R627,(R627:T627,U627:AI627)),0)</f>
        <v>3</v>
      </c>
      <c r="E627" s="7">
        <f>IF(S627&gt;0,RANK(S627,(R627:T627,U627:AI627)),0)</f>
        <v>5</v>
      </c>
      <c r="F627" s="7">
        <f>IF(T627&gt;0,RANK(T627,(R627:T627,U627:AI627)),0)</f>
        <v>7</v>
      </c>
      <c r="G627" s="7">
        <f>IF(U627&gt;0,RANK(U627,(R627:T627,U627:AI627)),0)</f>
        <v>2</v>
      </c>
      <c r="H627" s="7">
        <f t="shared" si="366"/>
        <v>1</v>
      </c>
      <c r="I627" s="49">
        <f t="shared" si="367"/>
        <v>686</v>
      </c>
      <c r="J627" s="177">
        <f t="shared" si="362"/>
        <v>0.14909802216909368</v>
      </c>
      <c r="K627" s="2"/>
      <c r="L627" s="2">
        <f t="shared" si="368"/>
        <v>6.5637904803303629E-2</v>
      </c>
      <c r="M627" s="2">
        <f t="shared" si="369"/>
        <v>6.737665724842426E-3</v>
      </c>
      <c r="N627" s="2">
        <f t="shared" si="370"/>
        <v>4.1295370571614864E-3</v>
      </c>
      <c r="O627" s="2">
        <f t="shared" si="380"/>
        <v>0.37752662464681591</v>
      </c>
      <c r="P627" s="2">
        <f t="shared" si="371"/>
        <v>0.52662464681590959</v>
      </c>
      <c r="Q627" s="2">
        <f t="shared" si="349"/>
        <v>1.9343620951966956E-2</v>
      </c>
      <c r="R627" s="1">
        <v>302</v>
      </c>
      <c r="S627" s="1">
        <v>31</v>
      </c>
      <c r="T627" s="1">
        <v>19</v>
      </c>
      <c r="U627" s="1">
        <v>1737</v>
      </c>
      <c r="V627" s="1">
        <v>2423</v>
      </c>
      <c r="W627" s="1">
        <v>37</v>
      </c>
      <c r="X627" s="1">
        <v>9</v>
      </c>
      <c r="Y627" s="1">
        <v>18</v>
      </c>
      <c r="Z627" s="1">
        <v>25</v>
      </c>
      <c r="AK627" s="7">
        <f t="shared" si="372"/>
        <v>4</v>
      </c>
      <c r="AL627" s="7">
        <f t="shared" si="373"/>
        <v>9</v>
      </c>
      <c r="AM627" s="7">
        <f t="shared" si="374"/>
        <v>8</v>
      </c>
      <c r="AN627" s="2">
        <f t="shared" si="375"/>
        <v>8.0417300586828958E-3</v>
      </c>
      <c r="AO627" s="2">
        <f t="shared" si="376"/>
        <v>1.9560965007607042E-3</v>
      </c>
      <c r="AP627" s="2">
        <f t="shared" si="377"/>
        <v>3.9121930015214084E-3</v>
      </c>
      <c r="AR627" t="str">
        <f t="shared" si="378"/>
        <v>Carroll</v>
      </c>
      <c r="AS627" t="s">
        <v>294</v>
      </c>
      <c r="AT627" s="184">
        <v>4</v>
      </c>
      <c r="AV627" s="97">
        <v>18</v>
      </c>
      <c r="AW627" s="99">
        <v>15</v>
      </c>
      <c r="AX627" s="105">
        <f t="shared" si="379"/>
        <v>18015</v>
      </c>
      <c r="AZ627" s="7" t="s">
        <v>2951</v>
      </c>
      <c r="BA627" t="s">
        <v>3184</v>
      </c>
    </row>
    <row r="628" spans="1:53" hidden="1" outlineLevel="1">
      <c r="A628" t="s">
        <v>1414</v>
      </c>
      <c r="B628" t="s">
        <v>294</v>
      </c>
      <c r="C628" s="1">
        <f t="shared" si="365"/>
        <v>6928</v>
      </c>
      <c r="D628" s="7">
        <f>IF(R628&gt;0,RANK(R628,(R628:T628,U628:AI628)),0)</f>
        <v>3</v>
      </c>
      <c r="E628" s="7">
        <f>IF(S628&gt;0,RANK(S628,(R628:T628,U628:AI628)),0)</f>
        <v>5</v>
      </c>
      <c r="F628" s="7">
        <f>IF(T628&gt;0,RANK(T628,(R628:T628,U628:AI628)),0)</f>
        <v>6</v>
      </c>
      <c r="G628" s="7">
        <f>IF(U628&gt;0,RANK(U628,(R628:T628,U628:AI628)),0)</f>
        <v>2</v>
      </c>
      <c r="H628" s="7">
        <f t="shared" si="366"/>
        <v>1</v>
      </c>
      <c r="I628" s="49">
        <f t="shared" si="367"/>
        <v>1579</v>
      </c>
      <c r="J628" s="177">
        <f t="shared" si="362"/>
        <v>0.22791570438799078</v>
      </c>
      <c r="K628" s="2"/>
      <c r="L628" s="2">
        <f t="shared" si="368"/>
        <v>5.9324480369515015E-2</v>
      </c>
      <c r="M628" s="2">
        <f t="shared" si="369"/>
        <v>8.5161662817551959E-3</v>
      </c>
      <c r="N628" s="2">
        <f t="shared" si="370"/>
        <v>6.3510392609699767E-3</v>
      </c>
      <c r="O628" s="2">
        <f t="shared" si="380"/>
        <v>0.34093533487297922</v>
      </c>
      <c r="P628" s="2">
        <f t="shared" si="371"/>
        <v>0.56885103926097003</v>
      </c>
      <c r="Q628" s="2">
        <f t="shared" si="349"/>
        <v>1.6021939953810516E-2</v>
      </c>
      <c r="R628" s="1">
        <v>411</v>
      </c>
      <c r="S628" s="1">
        <v>59</v>
      </c>
      <c r="T628" s="1">
        <v>44</v>
      </c>
      <c r="U628" s="1">
        <v>2362</v>
      </c>
      <c r="V628" s="1">
        <v>3941</v>
      </c>
      <c r="W628" s="1">
        <v>67</v>
      </c>
      <c r="X628" s="1">
        <v>9</v>
      </c>
      <c r="Y628" s="1">
        <v>11</v>
      </c>
      <c r="Z628" s="1">
        <v>24</v>
      </c>
      <c r="AK628" s="7">
        <f t="shared" si="372"/>
        <v>4</v>
      </c>
      <c r="AL628" s="7">
        <f t="shared" si="373"/>
        <v>9</v>
      </c>
      <c r="AM628" s="7">
        <f t="shared" si="374"/>
        <v>8</v>
      </c>
      <c r="AN628" s="2">
        <f t="shared" si="375"/>
        <v>9.6709006928406473E-3</v>
      </c>
      <c r="AO628" s="2">
        <f t="shared" si="376"/>
        <v>1.2990762124711315E-3</v>
      </c>
      <c r="AP628" s="2">
        <f t="shared" si="377"/>
        <v>1.5877598152424942E-3</v>
      </c>
      <c r="AR628" t="str">
        <f t="shared" si="378"/>
        <v>Cass</v>
      </c>
      <c r="AS628" t="s">
        <v>294</v>
      </c>
      <c r="AT628" s="184">
        <v>4</v>
      </c>
      <c r="AV628" s="97">
        <v>18</v>
      </c>
      <c r="AW628" s="99">
        <v>17</v>
      </c>
      <c r="AX628" s="105">
        <f t="shared" si="379"/>
        <v>18017</v>
      </c>
      <c r="AZ628" s="7" t="s">
        <v>2951</v>
      </c>
      <c r="BA628" t="s">
        <v>3184</v>
      </c>
    </row>
    <row r="629" spans="1:53" hidden="1" outlineLevel="1">
      <c r="A629" t="s">
        <v>97</v>
      </c>
      <c r="B629" t="s">
        <v>294</v>
      </c>
      <c r="C629" s="1">
        <f t="shared" si="365"/>
        <v>17891</v>
      </c>
      <c r="D629" s="7">
        <f>IF(R629&gt;0,RANK(R629,(R629:T629,U629:AI629)),0)</f>
        <v>3</v>
      </c>
      <c r="E629" s="7">
        <f>IF(S629&gt;0,RANK(S629,(R629:T629,U629:AI629)),0)</f>
        <v>6</v>
      </c>
      <c r="F629" s="7">
        <f>IF(T629&gt;0,RANK(T629,(R629:T629,U629:AI629)),0)</f>
        <v>5</v>
      </c>
      <c r="G629" s="7">
        <f>IF(U629&gt;0,RANK(U629,(R629:T629,U629:AI629)),0)</f>
        <v>2</v>
      </c>
      <c r="H629" s="7">
        <f t="shared" si="366"/>
        <v>1</v>
      </c>
      <c r="I629" s="49">
        <f t="shared" si="367"/>
        <v>4786</v>
      </c>
      <c r="J629" s="177">
        <f t="shared" si="362"/>
        <v>0.26750880330892629</v>
      </c>
      <c r="K629" s="2"/>
      <c r="L629" s="2">
        <f t="shared" si="368"/>
        <v>5.0360516460790344E-2</v>
      </c>
      <c r="M629" s="2">
        <f t="shared" si="369"/>
        <v>5.3658263931585714E-3</v>
      </c>
      <c r="N629" s="2">
        <f t="shared" si="370"/>
        <v>6.5396009166620089E-3</v>
      </c>
      <c r="O629" s="2">
        <f t="shared" si="380"/>
        <v>0.32714772790788665</v>
      </c>
      <c r="P629" s="2">
        <f t="shared" si="371"/>
        <v>0.59465653121681294</v>
      </c>
      <c r="Q629" s="2">
        <f t="shared" si="349"/>
        <v>1.5929797104689558E-2</v>
      </c>
      <c r="R629" s="1">
        <v>901</v>
      </c>
      <c r="S629" s="1">
        <v>96</v>
      </c>
      <c r="T629" s="1">
        <v>117</v>
      </c>
      <c r="U629" s="1">
        <v>5853</v>
      </c>
      <c r="V629" s="1">
        <v>10639</v>
      </c>
      <c r="W629" s="1">
        <v>140</v>
      </c>
      <c r="X629" s="1">
        <v>18</v>
      </c>
      <c r="Y629" s="1">
        <v>33</v>
      </c>
      <c r="Z629" s="1">
        <v>94</v>
      </c>
      <c r="AK629" s="7">
        <f t="shared" si="372"/>
        <v>4</v>
      </c>
      <c r="AL629" s="7">
        <f t="shared" si="373"/>
        <v>9</v>
      </c>
      <c r="AM629" s="7">
        <f t="shared" si="374"/>
        <v>8</v>
      </c>
      <c r="AN629" s="2">
        <f t="shared" si="375"/>
        <v>7.8251634900229159E-3</v>
      </c>
      <c r="AO629" s="2">
        <f t="shared" si="376"/>
        <v>1.0060924487172321E-3</v>
      </c>
      <c r="AP629" s="2">
        <f t="shared" si="377"/>
        <v>1.844502822648259E-3</v>
      </c>
      <c r="AR629" t="str">
        <f t="shared" si="378"/>
        <v>Clark</v>
      </c>
      <c r="AS629" t="s">
        <v>294</v>
      </c>
      <c r="AT629" s="184">
        <v>9</v>
      </c>
      <c r="AV629" s="97">
        <v>18</v>
      </c>
      <c r="AW629" s="99">
        <v>19</v>
      </c>
      <c r="AX629" s="105">
        <f t="shared" si="379"/>
        <v>18019</v>
      </c>
      <c r="AZ629" s="7" t="s">
        <v>2951</v>
      </c>
      <c r="BA629" t="s">
        <v>3184</v>
      </c>
    </row>
    <row r="630" spans="1:53" hidden="1" outlineLevel="1">
      <c r="A630" t="s">
        <v>1192</v>
      </c>
      <c r="B630" t="s">
        <v>294</v>
      </c>
      <c r="C630" s="1">
        <f t="shared" si="365"/>
        <v>5756</v>
      </c>
      <c r="D630" s="7">
        <f>IF(R630&gt;0,RANK(R630,(R630:T630,U630:AI630)),0)</f>
        <v>3</v>
      </c>
      <c r="E630" s="7">
        <f>IF(S630&gt;0,RANK(S630,(R630:T630,U630:AI630)),0)</f>
        <v>4</v>
      </c>
      <c r="F630" s="7">
        <f>IF(T630&gt;0,RANK(T630,(R630:T630,U630:AI630)),0)</f>
        <v>6</v>
      </c>
      <c r="G630" s="7">
        <f>IF(U630&gt;0,RANK(U630,(R630:T630,U630:AI630)),0)</f>
        <v>2</v>
      </c>
      <c r="H630" s="7">
        <f t="shared" si="366"/>
        <v>1</v>
      </c>
      <c r="I630" s="49">
        <f t="shared" si="367"/>
        <v>1827</v>
      </c>
      <c r="J630" s="177">
        <f t="shared" si="362"/>
        <v>0.31740792216817232</v>
      </c>
      <c r="K630" s="2"/>
      <c r="L630" s="2">
        <f t="shared" si="368"/>
        <v>3.683113273106324E-2</v>
      </c>
      <c r="M630" s="2">
        <f t="shared" si="369"/>
        <v>8.1653926337734543E-3</v>
      </c>
      <c r="N630" s="2">
        <f t="shared" si="370"/>
        <v>3.6483669214732455E-3</v>
      </c>
      <c r="O630" s="2">
        <f t="shared" si="380"/>
        <v>0.31063238359972201</v>
      </c>
      <c r="P630" s="2">
        <f t="shared" si="371"/>
        <v>0.62804030576789438</v>
      </c>
      <c r="Q630" s="2">
        <f t="shared" si="349"/>
        <v>1.2682418346073643E-2</v>
      </c>
      <c r="R630" s="1">
        <v>212</v>
      </c>
      <c r="S630" s="1">
        <v>47</v>
      </c>
      <c r="T630" s="1">
        <v>21</v>
      </c>
      <c r="U630" s="1">
        <v>1788</v>
      </c>
      <c r="V630" s="1">
        <v>3615</v>
      </c>
      <c r="W630" s="1">
        <v>38</v>
      </c>
      <c r="X630" s="1">
        <v>10</v>
      </c>
      <c r="Y630" s="1">
        <v>8</v>
      </c>
      <c r="Z630" s="1">
        <v>17</v>
      </c>
      <c r="AK630" s="7">
        <f t="shared" si="372"/>
        <v>5</v>
      </c>
      <c r="AL630" s="7">
        <f t="shared" si="373"/>
        <v>8</v>
      </c>
      <c r="AM630" s="7">
        <f t="shared" si="374"/>
        <v>9</v>
      </c>
      <c r="AN630" s="2">
        <f t="shared" si="375"/>
        <v>6.6018068102849199E-3</v>
      </c>
      <c r="AO630" s="2">
        <f t="shared" si="376"/>
        <v>1.7373175816539264E-3</v>
      </c>
      <c r="AP630" s="2">
        <f t="shared" si="377"/>
        <v>1.389854065323141E-3</v>
      </c>
      <c r="AR630" t="str">
        <f t="shared" si="378"/>
        <v>Clay</v>
      </c>
      <c r="AS630" t="s">
        <v>294</v>
      </c>
      <c r="AT630" s="184">
        <v>8</v>
      </c>
      <c r="AV630" s="97">
        <v>18</v>
      </c>
      <c r="AW630" s="99">
        <v>21</v>
      </c>
      <c r="AX630" s="105">
        <f t="shared" si="379"/>
        <v>18021</v>
      </c>
      <c r="AZ630" s="7" t="s">
        <v>2951</v>
      </c>
      <c r="BA630" t="s">
        <v>3184</v>
      </c>
    </row>
    <row r="631" spans="1:53" hidden="1" outlineLevel="1">
      <c r="A631" t="s">
        <v>2265</v>
      </c>
      <c r="B631" t="s">
        <v>294</v>
      </c>
      <c r="C631" s="1">
        <f t="shared" si="365"/>
        <v>6614</v>
      </c>
      <c r="D631" s="7">
        <f>IF(R631&gt;0,RANK(R631,(R631:T631,U631:AI631)),0)</f>
        <v>3</v>
      </c>
      <c r="E631" s="7">
        <f>IF(S631&gt;0,RANK(S631,(R631:T631,U631:AI631)),0)</f>
        <v>5</v>
      </c>
      <c r="F631" s="7">
        <f>IF(T631&gt;0,RANK(T631,(R631:T631,U631:AI631)),0)</f>
        <v>6</v>
      </c>
      <c r="G631" s="7">
        <f>IF(U631&gt;0,RANK(U631,(R631:T631,U631:AI631)),0)</f>
        <v>2</v>
      </c>
      <c r="H631" s="7">
        <f t="shared" si="366"/>
        <v>1</v>
      </c>
      <c r="I631" s="49">
        <f t="shared" si="367"/>
        <v>615</v>
      </c>
      <c r="J631" s="177">
        <f t="shared" si="362"/>
        <v>9.2984578167523438E-2</v>
      </c>
      <c r="K631" s="2"/>
      <c r="L631" s="2">
        <f t="shared" si="368"/>
        <v>7.1666162685213183E-2</v>
      </c>
      <c r="M631" s="2">
        <f t="shared" si="369"/>
        <v>1.1037193831267009E-2</v>
      </c>
      <c r="N631" s="2">
        <f t="shared" si="370"/>
        <v>5.8965830057453889E-3</v>
      </c>
      <c r="O631" s="2">
        <f t="shared" si="380"/>
        <v>0.39869972785001512</v>
      </c>
      <c r="P631" s="2">
        <f t="shared" si="371"/>
        <v>0.49168430601753854</v>
      </c>
      <c r="Q631" s="2">
        <f t="shared" si="349"/>
        <v>2.1016026610220728E-2</v>
      </c>
      <c r="R631" s="1">
        <v>474</v>
      </c>
      <c r="S631" s="1">
        <v>73</v>
      </c>
      <c r="T631" s="1">
        <v>39</v>
      </c>
      <c r="U631" s="1">
        <v>2637</v>
      </c>
      <c r="V631" s="1">
        <v>3252</v>
      </c>
      <c r="W631" s="1">
        <v>81</v>
      </c>
      <c r="X631" s="1">
        <v>13</v>
      </c>
      <c r="Y631" s="1">
        <v>17</v>
      </c>
      <c r="Z631" s="1">
        <v>28</v>
      </c>
      <c r="AK631" s="7">
        <f t="shared" si="372"/>
        <v>4</v>
      </c>
      <c r="AL631" s="7">
        <f t="shared" si="373"/>
        <v>9</v>
      </c>
      <c r="AM631" s="7">
        <f t="shared" si="374"/>
        <v>8</v>
      </c>
      <c r="AN631" s="2">
        <f t="shared" si="375"/>
        <v>1.2246749319625038E-2</v>
      </c>
      <c r="AO631" s="2">
        <f t="shared" si="376"/>
        <v>1.9655276685817962E-3</v>
      </c>
      <c r="AP631" s="2">
        <f t="shared" si="377"/>
        <v>2.5703054127608105E-3</v>
      </c>
      <c r="AR631" t="str">
        <f t="shared" si="378"/>
        <v>Clinton</v>
      </c>
      <c r="AS631" t="s">
        <v>294</v>
      </c>
      <c r="AT631" s="184">
        <v>4</v>
      </c>
      <c r="AV631" s="97">
        <v>18</v>
      </c>
      <c r="AW631" s="99">
        <v>23</v>
      </c>
      <c r="AX631" s="105">
        <f t="shared" si="379"/>
        <v>18023</v>
      </c>
      <c r="AZ631" s="7" t="s">
        <v>2951</v>
      </c>
      <c r="BA631" t="s">
        <v>3184</v>
      </c>
    </row>
    <row r="632" spans="1:53" hidden="1" outlineLevel="1">
      <c r="A632" t="s">
        <v>2685</v>
      </c>
      <c r="B632" t="s">
        <v>294</v>
      </c>
      <c r="C632" s="1">
        <f t="shared" si="365"/>
        <v>1931</v>
      </c>
      <c r="D632" s="7">
        <f>IF(R632&gt;0,RANK(R632,(R632:T632,U632:AI632)),0)</f>
        <v>3</v>
      </c>
      <c r="E632" s="7">
        <f>IF(S632&gt;0,RANK(S632,(R632:T632,U632:AI632)),0)</f>
        <v>4</v>
      </c>
      <c r="F632" s="7">
        <f>IF(T632&gt;0,RANK(T632,(R632:T632,U632:AI632)),0)</f>
        <v>7</v>
      </c>
      <c r="G632" s="7">
        <f>IF(U632&gt;0,RANK(U632,(R632:T632,U632:AI632)),0)</f>
        <v>2</v>
      </c>
      <c r="H632" s="7">
        <f t="shared" si="366"/>
        <v>1</v>
      </c>
      <c r="I632" s="49">
        <f t="shared" si="367"/>
        <v>528</v>
      </c>
      <c r="J632" s="177">
        <f t="shared" si="362"/>
        <v>0.27343345416882442</v>
      </c>
      <c r="K632" s="2"/>
      <c r="L632" s="2">
        <f t="shared" si="368"/>
        <v>2.900051786639047E-2</v>
      </c>
      <c r="M632" s="2">
        <f t="shared" si="369"/>
        <v>1.1393060590367685E-2</v>
      </c>
      <c r="N632" s="2">
        <f t="shared" si="370"/>
        <v>6.2143966856551009E-3</v>
      </c>
      <c r="O632" s="2">
        <f t="shared" si="380"/>
        <v>0.32832729155877782</v>
      </c>
      <c r="P632" s="2">
        <f t="shared" si="371"/>
        <v>0.6017607457276023</v>
      </c>
      <c r="Q632" s="2">
        <f t="shared" si="349"/>
        <v>2.3303987571206553E-2</v>
      </c>
      <c r="R632" s="1">
        <v>56</v>
      </c>
      <c r="S632" s="1">
        <v>22</v>
      </c>
      <c r="T632" s="1">
        <v>12</v>
      </c>
      <c r="U632" s="1">
        <v>634</v>
      </c>
      <c r="V632" s="1">
        <v>1162</v>
      </c>
      <c r="W632" s="1">
        <v>17</v>
      </c>
      <c r="X632" s="1">
        <v>3</v>
      </c>
      <c r="Y632" s="1">
        <v>9</v>
      </c>
      <c r="Z632" s="1">
        <v>16</v>
      </c>
      <c r="AK632" s="7">
        <f t="shared" si="372"/>
        <v>5</v>
      </c>
      <c r="AL632" s="7">
        <f t="shared" si="373"/>
        <v>9</v>
      </c>
      <c r="AM632" s="7">
        <f t="shared" si="374"/>
        <v>8</v>
      </c>
      <c r="AN632" s="2">
        <f t="shared" si="375"/>
        <v>8.8037286380113922E-3</v>
      </c>
      <c r="AO632" s="2">
        <f t="shared" si="376"/>
        <v>1.5535991714137752E-3</v>
      </c>
      <c r="AP632" s="2">
        <f t="shared" si="377"/>
        <v>4.6607975142413261E-3</v>
      </c>
      <c r="AR632" t="str">
        <f t="shared" si="378"/>
        <v>Crawford</v>
      </c>
      <c r="AS632" t="s">
        <v>294</v>
      </c>
      <c r="AT632" s="184"/>
      <c r="AV632" s="97">
        <v>18</v>
      </c>
      <c r="AW632" s="99">
        <v>25</v>
      </c>
      <c r="AX632" s="105">
        <f t="shared" si="379"/>
        <v>18025</v>
      </c>
      <c r="AZ632" s="7" t="s">
        <v>2951</v>
      </c>
      <c r="BA632" t="s">
        <v>3184</v>
      </c>
    </row>
    <row r="633" spans="1:53" hidden="1" outlineLevel="1">
      <c r="A633" t="s">
        <v>1957</v>
      </c>
      <c r="B633" t="s">
        <v>294</v>
      </c>
      <c r="C633" s="1">
        <f t="shared" si="365"/>
        <v>6415</v>
      </c>
      <c r="D633" s="7">
        <f>IF(R633&gt;0,RANK(R633,(R633:T633,U633:AI633)),0)</f>
        <v>3</v>
      </c>
      <c r="E633" s="7">
        <f>IF(S633&gt;0,RANK(S633,(R633:T633,U633:AI633)),0)</f>
        <v>5</v>
      </c>
      <c r="F633" s="7">
        <f>IF(T633&gt;0,RANK(T633,(R633:T633,U633:AI633)),0)</f>
        <v>6</v>
      </c>
      <c r="G633" s="7">
        <f>IF(U633&gt;0,RANK(U633,(R633:T633,U633:AI633)),0)</f>
        <v>2</v>
      </c>
      <c r="H633" s="7">
        <f t="shared" si="366"/>
        <v>1</v>
      </c>
      <c r="I633" s="49">
        <f t="shared" si="367"/>
        <v>1974</v>
      </c>
      <c r="J633" s="177">
        <f t="shared" si="362"/>
        <v>0.30771628994544037</v>
      </c>
      <c r="K633" s="2"/>
      <c r="L633" s="2">
        <f t="shared" si="368"/>
        <v>6.1262665627435695E-2</v>
      </c>
      <c r="M633" s="2">
        <f t="shared" si="369"/>
        <v>8.8854247856586122E-3</v>
      </c>
      <c r="N633" s="2">
        <f t="shared" si="370"/>
        <v>5.3000779423226811E-3</v>
      </c>
      <c r="O633" s="2">
        <f t="shared" si="380"/>
        <v>0.29929851909586908</v>
      </c>
      <c r="P633" s="2">
        <f t="shared" si="371"/>
        <v>0.60701480904130944</v>
      </c>
      <c r="Q633" s="2">
        <f t="shared" si="349"/>
        <v>1.8238503507404635E-2</v>
      </c>
      <c r="R633" s="1">
        <v>393</v>
      </c>
      <c r="S633" s="1">
        <v>57</v>
      </c>
      <c r="T633" s="1">
        <v>34</v>
      </c>
      <c r="U633" s="1">
        <v>1920</v>
      </c>
      <c r="V633" s="1">
        <v>3894</v>
      </c>
      <c r="W633" s="1">
        <v>69</v>
      </c>
      <c r="X633" s="1">
        <v>9</v>
      </c>
      <c r="Y633" s="1">
        <v>17</v>
      </c>
      <c r="Z633" s="1">
        <v>22</v>
      </c>
      <c r="AK633" s="7">
        <f t="shared" si="372"/>
        <v>4</v>
      </c>
      <c r="AL633" s="7">
        <f t="shared" si="373"/>
        <v>9</v>
      </c>
      <c r="AM633" s="7">
        <f t="shared" si="374"/>
        <v>8</v>
      </c>
      <c r="AN633" s="2">
        <f t="shared" si="375"/>
        <v>1.0756040530007794E-2</v>
      </c>
      <c r="AO633" s="2">
        <f t="shared" si="376"/>
        <v>1.4029618082618861E-3</v>
      </c>
      <c r="AP633" s="2">
        <f t="shared" si="377"/>
        <v>2.6500389711613405E-3</v>
      </c>
      <c r="AR633" t="str">
        <f t="shared" si="378"/>
        <v>Daviess</v>
      </c>
      <c r="AS633" t="s">
        <v>294</v>
      </c>
      <c r="AT633" s="184">
        <v>8</v>
      </c>
      <c r="AV633" s="97">
        <v>18</v>
      </c>
      <c r="AW633" s="99">
        <v>27</v>
      </c>
      <c r="AX633" s="105">
        <f t="shared" si="379"/>
        <v>18027</v>
      </c>
      <c r="AZ633" s="7" t="s">
        <v>2951</v>
      </c>
      <c r="BA633" t="s">
        <v>3184</v>
      </c>
    </row>
    <row r="634" spans="1:53" hidden="1" outlineLevel="1">
      <c r="A634" t="s">
        <v>1958</v>
      </c>
      <c r="B634" t="s">
        <v>294</v>
      </c>
      <c r="C634" s="1">
        <f t="shared" si="365"/>
        <v>10265</v>
      </c>
      <c r="D634" s="7">
        <f>IF(R634&gt;0,RANK(R634,(R634:T634,U634:AI634)),0)</f>
        <v>3</v>
      </c>
      <c r="E634" s="7">
        <f>IF(S634&gt;0,RANK(S634,(R634:T634,U634:AI634)),0)</f>
        <v>7</v>
      </c>
      <c r="F634" s="7">
        <f>IF(T634&gt;0,RANK(T634,(R634:T634,U634:AI634)),0)</f>
        <v>6</v>
      </c>
      <c r="G634" s="7">
        <f>IF(U634&gt;0,RANK(U634,(R634:T634,U634:AI634)),0)</f>
        <v>2</v>
      </c>
      <c r="H634" s="7">
        <f t="shared" si="366"/>
        <v>1</v>
      </c>
      <c r="I634" s="49">
        <f t="shared" si="367"/>
        <v>4242</v>
      </c>
      <c r="J634" s="177">
        <f t="shared" si="362"/>
        <v>0.41324890404286407</v>
      </c>
      <c r="K634" s="2"/>
      <c r="L634" s="2">
        <f t="shared" si="368"/>
        <v>0.10579639551875304</v>
      </c>
      <c r="M634" s="2">
        <f t="shared" si="369"/>
        <v>2.8251339503166098E-3</v>
      </c>
      <c r="N634" s="2">
        <f t="shared" si="370"/>
        <v>3.214807598636142E-3</v>
      </c>
      <c r="O634" s="2">
        <f t="shared" si="380"/>
        <v>0.23146614710180224</v>
      </c>
      <c r="P634" s="2">
        <f t="shared" si="371"/>
        <v>0.64471505114466632</v>
      </c>
      <c r="Q634" s="2">
        <f t="shared" si="349"/>
        <v>1.1982464685825645E-2</v>
      </c>
      <c r="R634" s="1">
        <v>1086</v>
      </c>
      <c r="S634" s="1">
        <v>29</v>
      </c>
      <c r="T634" s="1">
        <v>33</v>
      </c>
      <c r="U634" s="1">
        <v>2376</v>
      </c>
      <c r="V634" s="1">
        <v>6618</v>
      </c>
      <c r="W634" s="1">
        <v>47</v>
      </c>
      <c r="X634" s="1">
        <v>5</v>
      </c>
      <c r="Y634" s="1">
        <v>17</v>
      </c>
      <c r="Z634" s="1">
        <v>54</v>
      </c>
      <c r="AK634" s="7">
        <f t="shared" si="372"/>
        <v>5</v>
      </c>
      <c r="AL634" s="7">
        <f t="shared" si="373"/>
        <v>9</v>
      </c>
      <c r="AM634" s="7">
        <f t="shared" si="374"/>
        <v>8</v>
      </c>
      <c r="AN634" s="2">
        <f t="shared" si="375"/>
        <v>4.5786653677545057E-3</v>
      </c>
      <c r="AO634" s="2">
        <f t="shared" si="376"/>
        <v>4.8709206039941551E-4</v>
      </c>
      <c r="AP634" s="2">
        <f t="shared" si="377"/>
        <v>1.6561130053580127E-3</v>
      </c>
      <c r="AR634" t="str">
        <f t="shared" si="378"/>
        <v>Dearborn</v>
      </c>
      <c r="AS634" t="s">
        <v>294</v>
      </c>
      <c r="AT634" s="184">
        <v>6</v>
      </c>
      <c r="AV634" s="97">
        <v>18</v>
      </c>
      <c r="AW634" s="99">
        <v>29</v>
      </c>
      <c r="AX634" s="105">
        <f t="shared" si="379"/>
        <v>18029</v>
      </c>
      <c r="AZ634" s="7" t="s">
        <v>2951</v>
      </c>
      <c r="BA634" t="s">
        <v>3184</v>
      </c>
    </row>
    <row r="635" spans="1:53" hidden="1" outlineLevel="1">
      <c r="A635" t="s">
        <v>570</v>
      </c>
      <c r="B635" t="s">
        <v>294</v>
      </c>
      <c r="C635" s="1">
        <f t="shared" si="365"/>
        <v>5879</v>
      </c>
      <c r="D635" s="7">
        <f>IF(R635&gt;0,RANK(R635,(R635:T635,U635:AI635)),0)</f>
        <v>3</v>
      </c>
      <c r="E635" s="7">
        <f>IF(S635&gt;0,RANK(S635,(R635:T635,U635:AI635)),0)</f>
        <v>5</v>
      </c>
      <c r="F635" s="7">
        <f>IF(T635&gt;0,RANK(T635,(R635:T635,U635:AI635)),0)</f>
        <v>6</v>
      </c>
      <c r="G635" s="7">
        <f>IF(U635&gt;0,RANK(U635,(R635:T635,U635:AI635)),0)</f>
        <v>2</v>
      </c>
      <c r="H635" s="7">
        <f t="shared" si="366"/>
        <v>1</v>
      </c>
      <c r="I635" s="49">
        <f t="shared" si="367"/>
        <v>1241</v>
      </c>
      <c r="J635" s="177">
        <f t="shared" si="362"/>
        <v>0.21109032148324544</v>
      </c>
      <c r="K635" s="2"/>
      <c r="L635" s="2">
        <f t="shared" si="368"/>
        <v>5.8683449566252766E-2</v>
      </c>
      <c r="M635" s="2">
        <f t="shared" si="369"/>
        <v>6.9739751658445311E-3</v>
      </c>
      <c r="N635" s="2">
        <f t="shared" si="370"/>
        <v>4.592617792141521E-3</v>
      </c>
      <c r="O635" s="2">
        <f t="shared" si="380"/>
        <v>0.3534614730396326</v>
      </c>
      <c r="P635" s="2">
        <f t="shared" si="371"/>
        <v>0.56455179452287807</v>
      </c>
      <c r="Q635" s="2">
        <f t="shared" si="349"/>
        <v>1.1736689913250609E-2</v>
      </c>
      <c r="R635" s="1">
        <v>345</v>
      </c>
      <c r="S635" s="1">
        <v>41</v>
      </c>
      <c r="T635" s="1">
        <v>27</v>
      </c>
      <c r="U635" s="1">
        <v>2078</v>
      </c>
      <c r="V635" s="1">
        <v>3319</v>
      </c>
      <c r="W635" s="1">
        <v>47</v>
      </c>
      <c r="X635" s="1">
        <v>6</v>
      </c>
      <c r="Y635" s="1">
        <v>9</v>
      </c>
      <c r="Z635" s="1">
        <v>7</v>
      </c>
      <c r="AK635" s="7">
        <f t="shared" si="372"/>
        <v>4</v>
      </c>
      <c r="AL635" s="7">
        <f t="shared" si="373"/>
        <v>9</v>
      </c>
      <c r="AM635" s="7">
        <f t="shared" si="374"/>
        <v>7</v>
      </c>
      <c r="AN635" s="2">
        <f t="shared" si="375"/>
        <v>7.9945568974315352E-3</v>
      </c>
      <c r="AO635" s="2">
        <f t="shared" si="376"/>
        <v>1.0205817315870045E-3</v>
      </c>
      <c r="AP635" s="2">
        <f t="shared" si="377"/>
        <v>1.5308725973805068E-3</v>
      </c>
      <c r="AR635" t="str">
        <f t="shared" si="378"/>
        <v>Decatur</v>
      </c>
      <c r="AS635" t="s">
        <v>294</v>
      </c>
      <c r="AT635" s="184">
        <v>6</v>
      </c>
      <c r="AV635" s="97">
        <v>18</v>
      </c>
      <c r="AW635" s="99">
        <v>31</v>
      </c>
      <c r="AX635" s="105">
        <f t="shared" si="379"/>
        <v>18031</v>
      </c>
      <c r="AZ635" s="7" t="s">
        <v>2951</v>
      </c>
      <c r="BA635" t="s">
        <v>3184</v>
      </c>
    </row>
    <row r="636" spans="1:53" hidden="1" outlineLevel="1">
      <c r="A636" t="s">
        <v>248</v>
      </c>
      <c r="B636" t="s">
        <v>294</v>
      </c>
      <c r="C636" s="1">
        <f t="shared" si="365"/>
        <v>8822</v>
      </c>
      <c r="D636" s="7">
        <f>IF(R636&gt;0,RANK(R636,(R636:T636,U636:AI636)),0)</f>
        <v>3</v>
      </c>
      <c r="E636" s="7">
        <f>IF(S636&gt;0,RANK(S636,(R636:T636,U636:AI636)),0)</f>
        <v>5</v>
      </c>
      <c r="F636" s="7">
        <f>IF(T636&gt;0,RANK(T636,(R636:T636,U636:AI636)),0)</f>
        <v>6</v>
      </c>
      <c r="G636" s="7">
        <f>IF(U636&gt;0,RANK(U636,(R636:T636,U636:AI636)),0)</f>
        <v>2</v>
      </c>
      <c r="H636" s="7">
        <f t="shared" si="366"/>
        <v>1</v>
      </c>
      <c r="I636" s="49">
        <f t="shared" si="367"/>
        <v>456</v>
      </c>
      <c r="J636" s="177">
        <f t="shared" si="362"/>
        <v>5.1688959419632738E-2</v>
      </c>
      <c r="K636" s="2"/>
      <c r="L636" s="2">
        <f t="shared" si="368"/>
        <v>7.0732260258444798E-2</v>
      </c>
      <c r="M636" s="2">
        <f t="shared" si="369"/>
        <v>6.2344139650872821E-3</v>
      </c>
      <c r="N636" s="2">
        <f t="shared" si="370"/>
        <v>4.1940603037859897E-3</v>
      </c>
      <c r="O636" s="2">
        <f t="shared" si="380"/>
        <v>0.4248469734754024</v>
      </c>
      <c r="P636" s="2">
        <f t="shared" si="371"/>
        <v>0.47653593289503515</v>
      </c>
      <c r="Q636" s="2">
        <f t="shared" si="349"/>
        <v>1.7456359102244356E-2</v>
      </c>
      <c r="R636" s="1">
        <v>624</v>
      </c>
      <c r="S636" s="1">
        <v>55</v>
      </c>
      <c r="T636" s="1">
        <v>37</v>
      </c>
      <c r="U636" s="1">
        <v>3748</v>
      </c>
      <c r="V636" s="1">
        <v>4204</v>
      </c>
      <c r="W636" s="1">
        <v>92</v>
      </c>
      <c r="X636" s="1">
        <v>18</v>
      </c>
      <c r="Y636" s="1">
        <v>17</v>
      </c>
      <c r="Z636" s="1">
        <v>27</v>
      </c>
      <c r="AK636" s="7">
        <f t="shared" si="372"/>
        <v>4</v>
      </c>
      <c r="AL636" s="7">
        <f t="shared" si="373"/>
        <v>8</v>
      </c>
      <c r="AM636" s="7">
        <f t="shared" si="374"/>
        <v>9</v>
      </c>
      <c r="AN636" s="2">
        <f t="shared" si="375"/>
        <v>1.0428474268873271E-2</v>
      </c>
      <c r="AO636" s="2">
        <f t="shared" si="376"/>
        <v>2.0403536613012923E-3</v>
      </c>
      <c r="AP636" s="2">
        <f t="shared" si="377"/>
        <v>1.927000680117887E-3</v>
      </c>
      <c r="AR636" t="str">
        <f t="shared" si="378"/>
        <v>DeKalb</v>
      </c>
      <c r="AS636" t="s">
        <v>294</v>
      </c>
      <c r="AT636" s="184">
        <v>3</v>
      </c>
      <c r="AV636" s="97">
        <v>18</v>
      </c>
      <c r="AW636" s="99">
        <v>33</v>
      </c>
      <c r="AX636" s="105">
        <f t="shared" si="379"/>
        <v>18033</v>
      </c>
      <c r="AZ636" s="7" t="s">
        <v>2951</v>
      </c>
      <c r="BA636" t="s">
        <v>3184</v>
      </c>
    </row>
    <row r="637" spans="1:53" hidden="1" outlineLevel="1">
      <c r="A637" t="s">
        <v>1703</v>
      </c>
      <c r="B637" t="s">
        <v>294</v>
      </c>
      <c r="C637" s="1">
        <f t="shared" si="365"/>
        <v>16648</v>
      </c>
      <c r="D637" s="7">
        <f>IF(R637&gt;0,RANK(R637,(R637:T637,U637:AI637)),0)</f>
        <v>3</v>
      </c>
      <c r="E637" s="7">
        <f>IF(S637&gt;0,RANK(S637,(R637:T637,U637:AI637)),0)</f>
        <v>5</v>
      </c>
      <c r="F637" s="7">
        <f>IF(T637&gt;0,RANK(T637,(R637:T637,U637:AI637)),0)</f>
        <v>6</v>
      </c>
      <c r="G637" s="7">
        <f>IF(U637&gt;0,RANK(U637,(R637:T637,U637:AI637)),0)</f>
        <v>2</v>
      </c>
      <c r="H637" s="7">
        <f t="shared" si="366"/>
        <v>1</v>
      </c>
      <c r="I637" s="49">
        <f t="shared" si="367"/>
        <v>2641</v>
      </c>
      <c r="J637" s="177">
        <f t="shared" si="362"/>
        <v>0.1586376741950985</v>
      </c>
      <c r="K637" s="2"/>
      <c r="L637" s="2">
        <f t="shared" si="368"/>
        <v>7.5384430562229696E-2</v>
      </c>
      <c r="M637" s="2">
        <f t="shared" si="369"/>
        <v>6.7876021143680925E-3</v>
      </c>
      <c r="N637" s="2">
        <f t="shared" si="370"/>
        <v>4.5050456511292651E-3</v>
      </c>
      <c r="O637" s="2">
        <f t="shared" si="380"/>
        <v>0.36965401249399327</v>
      </c>
      <c r="P637" s="2">
        <f t="shared" si="371"/>
        <v>0.52829168668909177</v>
      </c>
      <c r="Q637" s="2">
        <f t="shared" si="349"/>
        <v>1.5377222489187825E-2</v>
      </c>
      <c r="R637" s="1">
        <v>1255</v>
      </c>
      <c r="S637" s="1">
        <v>113</v>
      </c>
      <c r="T637" s="1">
        <v>75</v>
      </c>
      <c r="U637" s="1">
        <v>6154</v>
      </c>
      <c r="V637" s="1">
        <v>8795</v>
      </c>
      <c r="W637" s="1">
        <v>147</v>
      </c>
      <c r="X637" s="1">
        <v>28</v>
      </c>
      <c r="Y637" s="1">
        <v>26</v>
      </c>
      <c r="Z637" s="1">
        <v>55</v>
      </c>
      <c r="AK637" s="7">
        <f t="shared" si="372"/>
        <v>4</v>
      </c>
      <c r="AL637" s="7">
        <f t="shared" si="373"/>
        <v>8</v>
      </c>
      <c r="AM637" s="7">
        <f t="shared" si="374"/>
        <v>9</v>
      </c>
      <c r="AN637" s="2">
        <f t="shared" si="375"/>
        <v>8.8298894762133592E-3</v>
      </c>
      <c r="AO637" s="2">
        <f t="shared" si="376"/>
        <v>1.6818837097549255E-3</v>
      </c>
      <c r="AP637" s="2">
        <f t="shared" si="377"/>
        <v>1.5617491590581452E-3</v>
      </c>
      <c r="AR637" t="str">
        <f t="shared" si="378"/>
        <v>Delaware</v>
      </c>
      <c r="AS637" t="s">
        <v>294</v>
      </c>
      <c r="AT637" s="184">
        <v>6</v>
      </c>
      <c r="AV637" s="97">
        <v>18</v>
      </c>
      <c r="AW637" s="99">
        <v>35</v>
      </c>
      <c r="AX637" s="105">
        <f t="shared" si="379"/>
        <v>18035</v>
      </c>
      <c r="AZ637" s="7" t="s">
        <v>2951</v>
      </c>
      <c r="BA637" t="s">
        <v>3184</v>
      </c>
    </row>
    <row r="638" spans="1:53" hidden="1" outlineLevel="1">
      <c r="A638" t="s">
        <v>1497</v>
      </c>
      <c r="B638" t="s">
        <v>294</v>
      </c>
      <c r="C638" s="1">
        <f t="shared" si="365"/>
        <v>8021</v>
      </c>
      <c r="D638" s="7">
        <f>IF(R638&gt;0,RANK(R638,(R638:T638,U638:AI638)),0)</f>
        <v>3</v>
      </c>
      <c r="E638" s="7">
        <f>IF(S638&gt;0,RANK(S638,(R638:T638,U638:AI638)),0)</f>
        <v>5</v>
      </c>
      <c r="F638" s="7">
        <f>IF(T638&gt;0,RANK(T638,(R638:T638,U638:AI638)),0)</f>
        <v>6</v>
      </c>
      <c r="G638" s="7">
        <f>IF(U638&gt;0,RANK(U638,(R638:T638,U638:AI638)),0)</f>
        <v>2</v>
      </c>
      <c r="H638" s="7">
        <f t="shared" si="366"/>
        <v>1</v>
      </c>
      <c r="I638" s="49">
        <f t="shared" si="367"/>
        <v>2217</v>
      </c>
      <c r="J638" s="177">
        <f t="shared" si="362"/>
        <v>0.27639945143997008</v>
      </c>
      <c r="K638" s="2"/>
      <c r="L638" s="2">
        <f t="shared" si="368"/>
        <v>8.1161949881560905E-2</v>
      </c>
      <c r="M638" s="2">
        <f t="shared" si="369"/>
        <v>5.6102730332876199E-3</v>
      </c>
      <c r="N638" s="2">
        <f t="shared" si="370"/>
        <v>4.6128911607031539E-3</v>
      </c>
      <c r="O638" s="2">
        <f t="shared" si="380"/>
        <v>0.30856501683081911</v>
      </c>
      <c r="P638" s="2">
        <f t="shared" si="371"/>
        <v>0.58496446827078918</v>
      </c>
      <c r="Q638" s="2">
        <f t="shared" si="349"/>
        <v>1.5085400822839934E-2</v>
      </c>
      <c r="R638" s="1">
        <v>651</v>
      </c>
      <c r="S638" s="1">
        <v>45</v>
      </c>
      <c r="T638" s="1">
        <v>37</v>
      </c>
      <c r="U638" s="1">
        <v>2475</v>
      </c>
      <c r="V638" s="1">
        <v>4692</v>
      </c>
      <c r="W638" s="1">
        <v>72</v>
      </c>
      <c r="X638" s="1">
        <v>11</v>
      </c>
      <c r="Y638" s="1">
        <v>11</v>
      </c>
      <c r="Z638" s="1">
        <v>27</v>
      </c>
      <c r="AK638" s="7">
        <f t="shared" si="372"/>
        <v>4</v>
      </c>
      <c r="AL638" s="7">
        <f t="shared" si="373"/>
        <v>8</v>
      </c>
      <c r="AM638" s="7">
        <f t="shared" si="374"/>
        <v>8</v>
      </c>
      <c r="AN638" s="2">
        <f t="shared" si="375"/>
        <v>8.9764368532601925E-3</v>
      </c>
      <c r="AO638" s="2">
        <f t="shared" si="376"/>
        <v>1.3714000748036405E-3</v>
      </c>
      <c r="AP638" s="2">
        <f t="shared" si="377"/>
        <v>1.3714000748036405E-3</v>
      </c>
      <c r="AR638" t="str">
        <f t="shared" si="378"/>
        <v>Dubois</v>
      </c>
      <c r="AS638" t="s">
        <v>294</v>
      </c>
      <c r="AT638" s="184">
        <v>8</v>
      </c>
      <c r="AV638" s="97">
        <v>18</v>
      </c>
      <c r="AW638" s="99">
        <v>37</v>
      </c>
      <c r="AX638" s="105">
        <f t="shared" si="379"/>
        <v>18037</v>
      </c>
      <c r="AZ638" s="7" t="s">
        <v>2951</v>
      </c>
      <c r="BA638" t="s">
        <v>3184</v>
      </c>
    </row>
    <row r="639" spans="1:53" hidden="1" outlineLevel="1">
      <c r="A639" t="s">
        <v>2682</v>
      </c>
      <c r="B639" t="s">
        <v>294</v>
      </c>
      <c r="C639" s="1">
        <f t="shared" si="365"/>
        <v>33978</v>
      </c>
      <c r="D639" s="7">
        <f>IF(R639&gt;0,RANK(R639,(R639:T639,U639:AI639)),0)</f>
        <v>3</v>
      </c>
      <c r="E639" s="7">
        <f>IF(S639&gt;0,RANK(S639,(R639:T639,U639:AI639)),0)</f>
        <v>5</v>
      </c>
      <c r="F639" s="7">
        <f>IF(T639&gt;0,RANK(T639,(R639:T639,U639:AI639)),0)</f>
        <v>6</v>
      </c>
      <c r="G639" s="7">
        <f>IF(U639&gt;0,RANK(U639,(R639:T639,U639:AI639)),0)</f>
        <v>1</v>
      </c>
      <c r="H639" s="7">
        <f t="shared" si="366"/>
        <v>2</v>
      </c>
      <c r="I639" s="49">
        <f t="shared" si="367"/>
        <v>1744</v>
      </c>
      <c r="J639" s="177">
        <f t="shared" si="362"/>
        <v>5.1327329448466658E-2</v>
      </c>
      <c r="K639" s="2"/>
      <c r="L639" s="2">
        <f t="shared" si="368"/>
        <v>7.1987756783801288E-2</v>
      </c>
      <c r="M639" s="2">
        <f t="shared" si="369"/>
        <v>5.7095767849785154E-3</v>
      </c>
      <c r="N639" s="2">
        <f t="shared" si="370"/>
        <v>4.8560833480487372E-3</v>
      </c>
      <c r="O639" s="2">
        <f t="shared" si="380"/>
        <v>0.47710283124374597</v>
      </c>
      <c r="P639" s="2">
        <f t="shared" si="371"/>
        <v>0.42577550179527929</v>
      </c>
      <c r="Q639" s="2">
        <f t="shared" si="349"/>
        <v>1.4568250044146136E-2</v>
      </c>
      <c r="R639" s="1">
        <v>2446</v>
      </c>
      <c r="S639" s="1">
        <v>194</v>
      </c>
      <c r="T639" s="1">
        <v>165</v>
      </c>
      <c r="U639" s="1">
        <v>16211</v>
      </c>
      <c r="V639" s="1">
        <v>14467</v>
      </c>
      <c r="W639" s="1">
        <v>278</v>
      </c>
      <c r="X639" s="1">
        <v>47</v>
      </c>
      <c r="Y639" s="1">
        <v>60</v>
      </c>
      <c r="Z639" s="1">
        <v>110</v>
      </c>
      <c r="AK639" s="7">
        <f t="shared" si="372"/>
        <v>4</v>
      </c>
      <c r="AL639" s="7">
        <f t="shared" si="373"/>
        <v>9</v>
      </c>
      <c r="AM639" s="7">
        <f t="shared" si="374"/>
        <v>8</v>
      </c>
      <c r="AN639" s="2">
        <f t="shared" si="375"/>
        <v>8.1817646712578733E-3</v>
      </c>
      <c r="AO639" s="2">
        <f t="shared" si="376"/>
        <v>1.3832479839896404E-3</v>
      </c>
      <c r="AP639" s="2">
        <f t="shared" si="377"/>
        <v>1.7658484901995409E-3</v>
      </c>
      <c r="AR639" t="str">
        <f t="shared" si="378"/>
        <v>Elkhart</v>
      </c>
      <c r="AS639" t="s">
        <v>294</v>
      </c>
      <c r="AT639" s="184">
        <v>2</v>
      </c>
      <c r="AV639" s="97">
        <v>18</v>
      </c>
      <c r="AW639" s="99">
        <v>39</v>
      </c>
      <c r="AX639" s="105">
        <f t="shared" si="379"/>
        <v>18039</v>
      </c>
      <c r="AZ639" s="7" t="s">
        <v>2951</v>
      </c>
      <c r="BA639" t="s">
        <v>3184</v>
      </c>
    </row>
    <row r="640" spans="1:53" hidden="1" outlineLevel="1">
      <c r="A640" t="s">
        <v>30</v>
      </c>
      <c r="B640" t="s">
        <v>294</v>
      </c>
      <c r="C640" s="1">
        <f t="shared" si="365"/>
        <v>4148</v>
      </c>
      <c r="D640" s="7">
        <f>IF(R640&gt;0,RANK(R640,(R640:T640,U640:AI640)),0)</f>
        <v>3</v>
      </c>
      <c r="E640" s="7">
        <f>IF(S640&gt;0,RANK(S640,(R640:T640,U640:AI640)),0)</f>
        <v>5</v>
      </c>
      <c r="F640" s="7">
        <f>IF(T640&gt;0,RANK(T640,(R640:T640,U640:AI640)),0)</f>
        <v>7</v>
      </c>
      <c r="G640" s="7">
        <f>IF(U640&gt;0,RANK(U640,(R640:T640,U640:AI640)),0)</f>
        <v>2</v>
      </c>
      <c r="H640" s="7">
        <f t="shared" si="366"/>
        <v>1</v>
      </c>
      <c r="I640" s="49">
        <f t="shared" si="367"/>
        <v>1688</v>
      </c>
      <c r="J640" s="177">
        <f t="shared" si="362"/>
        <v>0.40694310511089682</v>
      </c>
      <c r="K640" s="2"/>
      <c r="L640" s="2">
        <f t="shared" si="368"/>
        <v>5.9064609450337514E-2</v>
      </c>
      <c r="M640" s="2">
        <f t="shared" si="369"/>
        <v>6.7502410800385727E-3</v>
      </c>
      <c r="N640" s="2">
        <f t="shared" si="370"/>
        <v>3.3751205400192863E-3</v>
      </c>
      <c r="O640" s="2">
        <f t="shared" si="380"/>
        <v>0.25458052073288334</v>
      </c>
      <c r="P640" s="2">
        <f t="shared" si="371"/>
        <v>0.66152362584378011</v>
      </c>
      <c r="Q640" s="2">
        <f t="shared" si="349"/>
        <v>1.4705882352941235E-2</v>
      </c>
      <c r="R640" s="1">
        <v>245</v>
      </c>
      <c r="S640" s="1">
        <v>28</v>
      </c>
      <c r="T640" s="1">
        <v>14</v>
      </c>
      <c r="U640" s="1">
        <v>1056</v>
      </c>
      <c r="V640" s="1">
        <v>2744</v>
      </c>
      <c r="W640" s="1">
        <v>33</v>
      </c>
      <c r="X640" s="1">
        <v>5</v>
      </c>
      <c r="Y640" s="1">
        <v>8</v>
      </c>
      <c r="Z640" s="1">
        <v>15</v>
      </c>
      <c r="AK640" s="7">
        <f t="shared" si="372"/>
        <v>4</v>
      </c>
      <c r="AL640" s="7">
        <f t="shared" si="373"/>
        <v>9</v>
      </c>
      <c r="AM640" s="7">
        <f t="shared" si="374"/>
        <v>8</v>
      </c>
      <c r="AN640" s="2">
        <f t="shared" si="375"/>
        <v>7.9556412729026044E-3</v>
      </c>
      <c r="AO640" s="2">
        <f t="shared" si="376"/>
        <v>1.2054001928640309E-3</v>
      </c>
      <c r="AP640" s="2">
        <f t="shared" si="377"/>
        <v>1.9286403085824494E-3</v>
      </c>
      <c r="AR640" t="str">
        <f t="shared" si="378"/>
        <v>Fayette</v>
      </c>
      <c r="AS640" t="s">
        <v>294</v>
      </c>
      <c r="AT640" s="184">
        <v>6</v>
      </c>
      <c r="AV640" s="97">
        <v>18</v>
      </c>
      <c r="AW640" s="99">
        <v>41</v>
      </c>
      <c r="AX640" s="105">
        <f t="shared" si="379"/>
        <v>18041</v>
      </c>
      <c r="AZ640" s="7" t="s">
        <v>2951</v>
      </c>
      <c r="BA640" t="s">
        <v>3184</v>
      </c>
    </row>
    <row r="641" spans="1:53" hidden="1" outlineLevel="1">
      <c r="A641" t="s">
        <v>3032</v>
      </c>
      <c r="B641" t="s">
        <v>294</v>
      </c>
      <c r="C641" s="1">
        <f t="shared" si="365"/>
        <v>13396</v>
      </c>
      <c r="D641" s="7">
        <f>IF(R641&gt;0,RANK(R641,(R641:T641,U641:AI641)),0)</f>
        <v>3</v>
      </c>
      <c r="E641" s="7">
        <f>IF(S641&gt;0,RANK(S641,(R641:T641,U641:AI641)),0)</f>
        <v>7</v>
      </c>
      <c r="F641" s="7">
        <f>IF(T641&gt;0,RANK(T641,(R641:T641,U641:AI641)),0)</f>
        <v>4</v>
      </c>
      <c r="G641" s="7">
        <f>IF(U641&gt;0,RANK(U641,(R641:T641,U641:AI641)),0)</f>
        <v>2</v>
      </c>
      <c r="H641" s="7">
        <f t="shared" si="366"/>
        <v>1</v>
      </c>
      <c r="I641" s="49">
        <f t="shared" si="367"/>
        <v>2959</v>
      </c>
      <c r="J641" s="177">
        <f t="shared" si="362"/>
        <v>0.22088683189011646</v>
      </c>
      <c r="K641" s="2"/>
      <c r="L641" s="2">
        <f t="shared" si="368"/>
        <v>7.8083009853687671E-2</v>
      </c>
      <c r="M641" s="2">
        <f t="shared" si="369"/>
        <v>5.5240370259779037E-3</v>
      </c>
      <c r="N641" s="2">
        <f t="shared" si="370"/>
        <v>7.9874589429680502E-3</v>
      </c>
      <c r="O641" s="2">
        <f t="shared" si="380"/>
        <v>0.33584652134965659</v>
      </c>
      <c r="P641" s="2">
        <f t="shared" si="371"/>
        <v>0.55673335323977302</v>
      </c>
      <c r="Q641" s="2">
        <f t="shared" si="349"/>
        <v>1.5825619587936823E-2</v>
      </c>
      <c r="R641" s="1">
        <v>1046</v>
      </c>
      <c r="S641" s="1">
        <v>74</v>
      </c>
      <c r="T641" s="1">
        <v>107</v>
      </c>
      <c r="U641" s="1">
        <v>4499</v>
      </c>
      <c r="V641" s="1">
        <v>7458</v>
      </c>
      <c r="W641" s="1">
        <v>91</v>
      </c>
      <c r="X641" s="1">
        <v>19</v>
      </c>
      <c r="Y641" s="1">
        <v>22</v>
      </c>
      <c r="Z641" s="1">
        <v>80</v>
      </c>
      <c r="AK641" s="7">
        <f t="shared" si="372"/>
        <v>5</v>
      </c>
      <c r="AL641" s="7">
        <f t="shared" si="373"/>
        <v>9</v>
      </c>
      <c r="AM641" s="7">
        <f t="shared" si="374"/>
        <v>8</v>
      </c>
      <c r="AN641" s="2">
        <f t="shared" si="375"/>
        <v>6.7930725589728279E-3</v>
      </c>
      <c r="AO641" s="2">
        <f t="shared" si="376"/>
        <v>1.4183338309943267E-3</v>
      </c>
      <c r="AP641" s="2">
        <f t="shared" si="377"/>
        <v>1.6422812779934308E-3</v>
      </c>
      <c r="AR641" t="str">
        <f t="shared" si="378"/>
        <v>Floyd</v>
      </c>
      <c r="AS641" t="s">
        <v>294</v>
      </c>
      <c r="AT641" s="184">
        <v>9</v>
      </c>
      <c r="AV641" s="97">
        <v>18</v>
      </c>
      <c r="AW641" s="99">
        <v>43</v>
      </c>
      <c r="AX641" s="105">
        <f t="shared" si="379"/>
        <v>18043</v>
      </c>
      <c r="AZ641" s="7" t="s">
        <v>2951</v>
      </c>
      <c r="BA641" t="s">
        <v>3184</v>
      </c>
    </row>
    <row r="642" spans="1:53" hidden="1" outlineLevel="1">
      <c r="A642" t="s">
        <v>2733</v>
      </c>
      <c r="B642" t="s">
        <v>294</v>
      </c>
      <c r="C642" s="1">
        <f t="shared" si="365"/>
        <v>4460</v>
      </c>
      <c r="D642" s="7">
        <f>IF(R642&gt;0,RANK(R642,(R642:T642,U642:AI642)),0)</f>
        <v>3</v>
      </c>
      <c r="E642" s="7">
        <f>IF(S642&gt;0,RANK(S642,(R642:T642,U642:AI642)),0)</f>
        <v>5</v>
      </c>
      <c r="F642" s="7">
        <f>IF(T642&gt;0,RANK(T642,(R642:T642,U642:AI642)),0)</f>
        <v>7</v>
      </c>
      <c r="G642" s="7">
        <f>IF(U642&gt;0,RANK(U642,(R642:T642,U642:AI642)),0)</f>
        <v>2</v>
      </c>
      <c r="H642" s="7">
        <f t="shared" si="366"/>
        <v>1</v>
      </c>
      <c r="I642" s="49">
        <f t="shared" si="367"/>
        <v>1441</v>
      </c>
      <c r="J642" s="177">
        <f t="shared" si="362"/>
        <v>0.32309417040358746</v>
      </c>
      <c r="K642" s="2"/>
      <c r="L642" s="2">
        <f t="shared" si="368"/>
        <v>5.2466367713004482E-2</v>
      </c>
      <c r="M642" s="2">
        <f t="shared" si="369"/>
        <v>9.8654708520179366E-3</v>
      </c>
      <c r="N642" s="2">
        <f t="shared" si="370"/>
        <v>3.5874439461883408E-3</v>
      </c>
      <c r="O642" s="2">
        <f t="shared" si="380"/>
        <v>0.29170403587443944</v>
      </c>
      <c r="P642" s="2">
        <f t="shared" si="371"/>
        <v>0.61479820627802695</v>
      </c>
      <c r="Q642" s="2">
        <f t="shared" si="349"/>
        <v>2.7578475336322739E-2</v>
      </c>
      <c r="R642" s="1">
        <v>234</v>
      </c>
      <c r="S642" s="1">
        <v>44</v>
      </c>
      <c r="T642" s="1">
        <v>16</v>
      </c>
      <c r="U642" s="1">
        <v>1301</v>
      </c>
      <c r="V642" s="1">
        <v>2742</v>
      </c>
      <c r="W642" s="1">
        <v>66</v>
      </c>
      <c r="X642" s="1">
        <v>7</v>
      </c>
      <c r="Y642" s="1">
        <v>11</v>
      </c>
      <c r="Z642" s="1">
        <v>39</v>
      </c>
      <c r="AK642" s="7">
        <f t="shared" si="372"/>
        <v>4</v>
      </c>
      <c r="AL642" s="7">
        <f t="shared" si="373"/>
        <v>9</v>
      </c>
      <c r="AM642" s="7">
        <f t="shared" si="374"/>
        <v>8</v>
      </c>
      <c r="AN642" s="2">
        <f t="shared" si="375"/>
        <v>1.4798206278026907E-2</v>
      </c>
      <c r="AO642" s="2">
        <f t="shared" si="376"/>
        <v>1.569506726457399E-3</v>
      </c>
      <c r="AP642" s="2">
        <f t="shared" si="377"/>
        <v>2.4663677130044841E-3</v>
      </c>
      <c r="AR642" t="str">
        <f t="shared" si="378"/>
        <v>Fountain</v>
      </c>
      <c r="AS642" t="s">
        <v>294</v>
      </c>
      <c r="AT642" s="184">
        <v>4</v>
      </c>
      <c r="AV642" s="97">
        <v>18</v>
      </c>
      <c r="AW642" s="99">
        <v>45</v>
      </c>
      <c r="AX642" s="105">
        <f t="shared" si="379"/>
        <v>18045</v>
      </c>
      <c r="AZ642" s="7" t="s">
        <v>2951</v>
      </c>
      <c r="BA642" t="s">
        <v>3184</v>
      </c>
    </row>
    <row r="643" spans="1:53" hidden="1" outlineLevel="1">
      <c r="A643" t="s">
        <v>2409</v>
      </c>
      <c r="B643" t="s">
        <v>294</v>
      </c>
      <c r="C643" s="1">
        <f t="shared" si="365"/>
        <v>5439</v>
      </c>
      <c r="D643" s="7">
        <f>IF(R643&gt;0,RANK(R643,(R643:T643,U643:AI643)),0)</f>
        <v>3</v>
      </c>
      <c r="E643" s="7">
        <f>IF(S643&gt;0,RANK(S643,(R643:T643,U643:AI643)),0)</f>
        <v>6</v>
      </c>
      <c r="F643" s="7">
        <f>IF(T643&gt;0,RANK(T643,(R643:T643,U643:AI643)),0)</f>
        <v>7</v>
      </c>
      <c r="G643" s="7">
        <f>IF(U643&gt;0,RANK(U643,(R643:T643,U643:AI643)),0)</f>
        <v>2</v>
      </c>
      <c r="H643" s="7">
        <f t="shared" si="366"/>
        <v>1</v>
      </c>
      <c r="I643" s="49">
        <f t="shared" si="367"/>
        <v>2162</v>
      </c>
      <c r="J643" s="177">
        <f t="shared" si="362"/>
        <v>0.39749954035668322</v>
      </c>
      <c r="K643" s="2"/>
      <c r="L643" s="2">
        <f t="shared" si="368"/>
        <v>9.6341239198382056E-2</v>
      </c>
      <c r="M643" s="2">
        <f t="shared" si="369"/>
        <v>3.3094318808604521E-3</v>
      </c>
      <c r="N643" s="2">
        <f t="shared" si="370"/>
        <v>2.9417172274315132E-3</v>
      </c>
      <c r="O643" s="2">
        <f t="shared" si="380"/>
        <v>0.24379481522338664</v>
      </c>
      <c r="P643" s="2">
        <f t="shared" si="371"/>
        <v>0.64129435558006986</v>
      </c>
      <c r="Q643" s="2">
        <f t="shared" si="349"/>
        <v>1.2318440889869553E-2</v>
      </c>
      <c r="R643" s="1">
        <v>524</v>
      </c>
      <c r="S643" s="1">
        <v>18</v>
      </c>
      <c r="T643" s="1">
        <v>16</v>
      </c>
      <c r="U643" s="1">
        <v>1326</v>
      </c>
      <c r="V643" s="1">
        <v>3488</v>
      </c>
      <c r="W643" s="1">
        <v>28</v>
      </c>
      <c r="X643" s="1">
        <v>12</v>
      </c>
      <c r="Y643" s="1">
        <v>5</v>
      </c>
      <c r="Z643" s="1">
        <v>22</v>
      </c>
      <c r="AK643" s="7">
        <f t="shared" si="372"/>
        <v>4</v>
      </c>
      <c r="AL643" s="7">
        <f t="shared" si="373"/>
        <v>8</v>
      </c>
      <c r="AM643" s="7">
        <f t="shared" si="374"/>
        <v>9</v>
      </c>
      <c r="AN643" s="2">
        <f t="shared" si="375"/>
        <v>5.1480051480051478E-3</v>
      </c>
      <c r="AO643" s="2">
        <f t="shared" si="376"/>
        <v>2.206287920573635E-3</v>
      </c>
      <c r="AP643" s="2">
        <f t="shared" si="377"/>
        <v>9.1928663357234786E-4</v>
      </c>
      <c r="AR643" t="str">
        <f t="shared" si="378"/>
        <v>Franklin</v>
      </c>
      <c r="AS643" t="s">
        <v>294</v>
      </c>
      <c r="AT643" s="184">
        <v>6</v>
      </c>
      <c r="AV643" s="97">
        <v>18</v>
      </c>
      <c r="AW643" s="99">
        <v>47</v>
      </c>
      <c r="AX643" s="105">
        <f t="shared" si="379"/>
        <v>18047</v>
      </c>
      <c r="AZ643" s="7" t="s">
        <v>2951</v>
      </c>
      <c r="BA643" t="s">
        <v>3184</v>
      </c>
    </row>
    <row r="644" spans="1:53" hidden="1" outlineLevel="1">
      <c r="A644" t="s">
        <v>3217</v>
      </c>
      <c r="B644" t="s">
        <v>294</v>
      </c>
      <c r="C644" s="1">
        <f t="shared" si="365"/>
        <v>4391</v>
      </c>
      <c r="D644" s="7">
        <f>IF(R644&gt;0,RANK(R644,(R644:T644,U644:AI644)),0)</f>
        <v>3</v>
      </c>
      <c r="E644" s="7">
        <f>IF(S644&gt;0,RANK(S644,(R644:T644,U644:AI644)),0)</f>
        <v>5</v>
      </c>
      <c r="F644" s="7">
        <f>IF(T644&gt;0,RANK(T644,(R644:T644,U644:AI644)),0)</f>
        <v>7</v>
      </c>
      <c r="G644" s="7">
        <f>IF(U644&gt;0,RANK(U644,(R644:T644,U644:AI644)),0)</f>
        <v>2</v>
      </c>
      <c r="H644" s="7">
        <f t="shared" si="366"/>
        <v>1</v>
      </c>
      <c r="I644" s="49">
        <f t="shared" si="367"/>
        <v>1123</v>
      </c>
      <c r="J644" s="177">
        <f t="shared" si="362"/>
        <v>0.25575039854247322</v>
      </c>
      <c r="K644" s="2"/>
      <c r="L644" s="2">
        <f t="shared" si="368"/>
        <v>6.3766795718515151E-2</v>
      </c>
      <c r="M644" s="2">
        <f t="shared" si="369"/>
        <v>6.8321566841266224E-3</v>
      </c>
      <c r="N644" s="2">
        <f t="shared" si="370"/>
        <v>4.0992940104759732E-3</v>
      </c>
      <c r="O644" s="2">
        <f t="shared" si="380"/>
        <v>0.32634935094511502</v>
      </c>
      <c r="P644" s="2">
        <f t="shared" si="371"/>
        <v>0.58209974948758825</v>
      </c>
      <c r="Q644" s="2">
        <f t="shared" si="349"/>
        <v>1.6852653154178943E-2</v>
      </c>
      <c r="R644" s="1">
        <v>280</v>
      </c>
      <c r="S644" s="1">
        <v>30</v>
      </c>
      <c r="T644" s="1">
        <v>18</v>
      </c>
      <c r="U644" s="1">
        <v>1433</v>
      </c>
      <c r="V644" s="1">
        <v>2556</v>
      </c>
      <c r="W644" s="1">
        <v>38</v>
      </c>
      <c r="X644" s="1">
        <v>6</v>
      </c>
      <c r="Y644" s="1">
        <v>10</v>
      </c>
      <c r="Z644" s="1">
        <v>20</v>
      </c>
      <c r="AK644" s="7">
        <f t="shared" si="372"/>
        <v>4</v>
      </c>
      <c r="AL644" s="7">
        <f t="shared" si="373"/>
        <v>9</v>
      </c>
      <c r="AM644" s="7">
        <f t="shared" si="374"/>
        <v>8</v>
      </c>
      <c r="AN644" s="2">
        <f t="shared" si="375"/>
        <v>8.6540651332270551E-3</v>
      </c>
      <c r="AO644" s="2">
        <f t="shared" si="376"/>
        <v>1.3664313368253246E-3</v>
      </c>
      <c r="AP644" s="2">
        <f t="shared" si="377"/>
        <v>2.2773855613755409E-3</v>
      </c>
      <c r="AR644" t="str">
        <f t="shared" si="378"/>
        <v>Fulton</v>
      </c>
      <c r="AS644" t="s">
        <v>294</v>
      </c>
      <c r="AT644" s="184">
        <v>2</v>
      </c>
      <c r="AV644" s="97">
        <v>18</v>
      </c>
      <c r="AW644" s="99">
        <v>49</v>
      </c>
      <c r="AX644" s="105">
        <f t="shared" si="379"/>
        <v>18049</v>
      </c>
      <c r="AZ644" s="7" t="s">
        <v>2951</v>
      </c>
      <c r="BA644" t="s">
        <v>3184</v>
      </c>
    </row>
    <row r="645" spans="1:53" hidden="1" outlineLevel="1">
      <c r="A645" t="s">
        <v>2451</v>
      </c>
      <c r="B645" t="s">
        <v>294</v>
      </c>
      <c r="C645" s="1">
        <f t="shared" si="365"/>
        <v>7046</v>
      </c>
      <c r="D645" s="7">
        <f>IF(R645&gt;0,RANK(R645,(R645:T645,U645:AI645)),0)</f>
        <v>3</v>
      </c>
      <c r="E645" s="7">
        <f>IF(S645&gt;0,RANK(S645,(R645:T645,U645:AI645)),0)</f>
        <v>5</v>
      </c>
      <c r="F645" s="7">
        <f>IF(T645&gt;0,RANK(T645,(R645:T645,U645:AI645)),0)</f>
        <v>6</v>
      </c>
      <c r="G645" s="7">
        <f>IF(U645&gt;0,RANK(U645,(R645:T645,U645:AI645)),0)</f>
        <v>2</v>
      </c>
      <c r="H645" s="7">
        <f t="shared" si="366"/>
        <v>1</v>
      </c>
      <c r="I645" s="49">
        <f t="shared" si="367"/>
        <v>1975</v>
      </c>
      <c r="J645" s="177">
        <f t="shared" si="362"/>
        <v>0.28030087993187625</v>
      </c>
      <c r="K645" s="2"/>
      <c r="L645" s="2">
        <f t="shared" si="368"/>
        <v>5.2370139086006247E-2</v>
      </c>
      <c r="M645" s="2">
        <f t="shared" si="369"/>
        <v>5.9608288390576216E-3</v>
      </c>
      <c r="N645" s="2">
        <f t="shared" si="370"/>
        <v>3.5481124042009652E-3</v>
      </c>
      <c r="O645" s="2">
        <f t="shared" si="380"/>
        <v>0.32117513482827137</v>
      </c>
      <c r="P645" s="2">
        <f t="shared" si="371"/>
        <v>0.60147601476014756</v>
      </c>
      <c r="Q645" s="2">
        <f t="shared" si="349"/>
        <v>1.5469770082316203E-2</v>
      </c>
      <c r="R645" s="1">
        <v>369</v>
      </c>
      <c r="S645" s="1">
        <v>42</v>
      </c>
      <c r="T645" s="1">
        <v>25</v>
      </c>
      <c r="U645" s="1">
        <v>2263</v>
      </c>
      <c r="V645" s="1">
        <v>4238</v>
      </c>
      <c r="W645" s="1">
        <v>77</v>
      </c>
      <c r="X645" s="1">
        <v>3</v>
      </c>
      <c r="Y645" s="1">
        <v>8</v>
      </c>
      <c r="Z645" s="1">
        <v>21</v>
      </c>
      <c r="AK645" s="7">
        <f t="shared" si="372"/>
        <v>4</v>
      </c>
      <c r="AL645" s="7">
        <f t="shared" si="373"/>
        <v>9</v>
      </c>
      <c r="AM645" s="7">
        <f t="shared" si="374"/>
        <v>8</v>
      </c>
      <c r="AN645" s="2">
        <f t="shared" si="375"/>
        <v>1.0928186204938973E-2</v>
      </c>
      <c r="AO645" s="2">
        <f t="shared" si="376"/>
        <v>4.257734885041158E-4</v>
      </c>
      <c r="AP645" s="2">
        <f t="shared" si="377"/>
        <v>1.1353959693443088E-3</v>
      </c>
      <c r="AR645" t="str">
        <f t="shared" si="378"/>
        <v>Gibson</v>
      </c>
      <c r="AS645" t="s">
        <v>294</v>
      </c>
      <c r="AT645" s="184">
        <v>8</v>
      </c>
      <c r="AV645" s="97">
        <v>18</v>
      </c>
      <c r="AW645" s="99">
        <v>51</v>
      </c>
      <c r="AX645" s="105">
        <f t="shared" si="379"/>
        <v>18051</v>
      </c>
      <c r="AZ645" s="7" t="s">
        <v>2951</v>
      </c>
      <c r="BA645" t="s">
        <v>3184</v>
      </c>
    </row>
    <row r="646" spans="1:53" hidden="1" outlineLevel="1">
      <c r="A646" t="s">
        <v>2057</v>
      </c>
      <c r="B646" t="s">
        <v>294</v>
      </c>
      <c r="C646" s="1">
        <f t="shared" si="365"/>
        <v>12741</v>
      </c>
      <c r="D646" s="7">
        <f>IF(R646&gt;0,RANK(R646,(R646:T646,U646:AI646)),0)</f>
        <v>3</v>
      </c>
      <c r="E646" s="7">
        <f>IF(S646&gt;0,RANK(S646,(R646:T646,U646:AI646)),0)</f>
        <v>5</v>
      </c>
      <c r="F646" s="7">
        <f>IF(T646&gt;0,RANK(T646,(R646:T646,U646:AI646)),0)</f>
        <v>6</v>
      </c>
      <c r="G646" s="7">
        <f>IF(U646&gt;0,RANK(U646,(R646:T646,U646:AI646)),0)</f>
        <v>2</v>
      </c>
      <c r="H646" s="7">
        <f t="shared" si="366"/>
        <v>1</v>
      </c>
      <c r="I646" s="49">
        <f t="shared" si="367"/>
        <v>339</v>
      </c>
      <c r="J646" s="177">
        <f t="shared" si="362"/>
        <v>2.660701671768307E-2</v>
      </c>
      <c r="K646" s="2"/>
      <c r="L646" s="2">
        <f t="shared" si="368"/>
        <v>5.8001726709049524E-2</v>
      </c>
      <c r="M646" s="2">
        <f t="shared" si="369"/>
        <v>7.6132171729063657E-3</v>
      </c>
      <c r="N646" s="2">
        <f t="shared" si="370"/>
        <v>3.6103916490071424E-3</v>
      </c>
      <c r="O646" s="2">
        <f t="shared" si="380"/>
        <v>0.44368573895298641</v>
      </c>
      <c r="P646" s="2">
        <f t="shared" si="371"/>
        <v>0.47029275567066947</v>
      </c>
      <c r="Q646" s="2">
        <f t="shared" si="349"/>
        <v>1.6796169845381015E-2</v>
      </c>
      <c r="R646" s="1">
        <v>739</v>
      </c>
      <c r="S646" s="1">
        <v>97</v>
      </c>
      <c r="T646" s="1">
        <v>46</v>
      </c>
      <c r="U646" s="1">
        <v>5653</v>
      </c>
      <c r="V646" s="1">
        <v>5992</v>
      </c>
      <c r="W646" s="1">
        <v>141</v>
      </c>
      <c r="X646" s="1">
        <v>14</v>
      </c>
      <c r="Y646" s="1">
        <v>23</v>
      </c>
      <c r="Z646" s="1">
        <v>36</v>
      </c>
      <c r="AK646" s="7">
        <f t="shared" si="372"/>
        <v>4</v>
      </c>
      <c r="AL646" s="7">
        <f t="shared" si="373"/>
        <v>9</v>
      </c>
      <c r="AM646" s="7">
        <f t="shared" si="374"/>
        <v>8</v>
      </c>
      <c r="AN646" s="2">
        <f t="shared" si="375"/>
        <v>1.1066635271956676E-2</v>
      </c>
      <c r="AO646" s="2">
        <f t="shared" si="376"/>
        <v>1.0988148496978258E-3</v>
      </c>
      <c r="AP646" s="2">
        <f t="shared" si="377"/>
        <v>1.8051958245035712E-3</v>
      </c>
      <c r="AR646" t="str">
        <f t="shared" si="378"/>
        <v>Grant</v>
      </c>
      <c r="AS646" t="s">
        <v>294</v>
      </c>
      <c r="AT646" s="184">
        <v>5</v>
      </c>
      <c r="AV646" s="97">
        <v>18</v>
      </c>
      <c r="AW646" s="99">
        <v>53</v>
      </c>
      <c r="AX646" s="105">
        <f t="shared" si="379"/>
        <v>18053</v>
      </c>
      <c r="AZ646" s="7" t="s">
        <v>2951</v>
      </c>
      <c r="BA646" t="s">
        <v>3184</v>
      </c>
    </row>
    <row r="647" spans="1:53" hidden="1" outlineLevel="1">
      <c r="A647" t="s">
        <v>1307</v>
      </c>
      <c r="B647" t="s">
        <v>294</v>
      </c>
      <c r="C647" s="1">
        <f t="shared" si="365"/>
        <v>6953</v>
      </c>
      <c r="D647" s="7">
        <f>IF(R647&gt;0,RANK(R647,(R647:T647,U647:AI647)),0)</f>
        <v>3</v>
      </c>
      <c r="E647" s="7">
        <f>IF(S647&gt;0,RANK(S647,(R647:T647,U647:AI647)),0)</f>
        <v>5</v>
      </c>
      <c r="F647" s="7">
        <f>IF(T647&gt;0,RANK(T647,(R647:T647,U647:AI647)),0)</f>
        <v>6</v>
      </c>
      <c r="G647" s="7">
        <f>IF(U647&gt;0,RANK(U647,(R647:T647,U647:AI647)),0)</f>
        <v>2</v>
      </c>
      <c r="H647" s="7">
        <f t="shared" si="366"/>
        <v>1</v>
      </c>
      <c r="I647" s="49">
        <f t="shared" si="367"/>
        <v>2520</v>
      </c>
      <c r="J647" s="177">
        <f t="shared" si="362"/>
        <v>0.36243348195023734</v>
      </c>
      <c r="K647" s="2"/>
      <c r="L647" s="2">
        <f t="shared" si="368"/>
        <v>4.3434488709909388E-2</v>
      </c>
      <c r="M647" s="2">
        <f t="shared" si="369"/>
        <v>7.6226089457788002E-3</v>
      </c>
      <c r="N647" s="2">
        <f t="shared" si="370"/>
        <v>3.8832158780382569E-3</v>
      </c>
      <c r="O647" s="2">
        <f t="shared" si="380"/>
        <v>0.28347475909679276</v>
      </c>
      <c r="P647" s="2">
        <f t="shared" si="371"/>
        <v>0.64590824104703004</v>
      </c>
      <c r="Q647" s="2">
        <f t="shared" si="349"/>
        <v>1.5676686322450673E-2</v>
      </c>
      <c r="R647" s="1">
        <v>302</v>
      </c>
      <c r="S647" s="1">
        <v>53</v>
      </c>
      <c r="T647" s="1">
        <v>27</v>
      </c>
      <c r="U647" s="1">
        <v>1971</v>
      </c>
      <c r="V647" s="1">
        <v>4491</v>
      </c>
      <c r="W647" s="1">
        <v>71</v>
      </c>
      <c r="X647" s="1">
        <v>7</v>
      </c>
      <c r="Y647" s="1">
        <v>7</v>
      </c>
      <c r="Z647" s="1">
        <v>24</v>
      </c>
      <c r="AK647" s="7">
        <f t="shared" si="372"/>
        <v>4</v>
      </c>
      <c r="AL647" s="7">
        <f t="shared" si="373"/>
        <v>8</v>
      </c>
      <c r="AM647" s="7">
        <f t="shared" si="374"/>
        <v>8</v>
      </c>
      <c r="AN647" s="2">
        <f t="shared" si="375"/>
        <v>1.0211419531137638E-2</v>
      </c>
      <c r="AO647" s="2">
        <f t="shared" si="376"/>
        <v>1.0067596720839925E-3</v>
      </c>
      <c r="AP647" s="2">
        <f t="shared" si="377"/>
        <v>1.0067596720839925E-3</v>
      </c>
      <c r="AR647" t="str">
        <f t="shared" si="378"/>
        <v>Greene</v>
      </c>
      <c r="AS647" t="s">
        <v>294</v>
      </c>
      <c r="AT647" s="184">
        <v>8</v>
      </c>
      <c r="AV647" s="97">
        <v>18</v>
      </c>
      <c r="AW647" s="99">
        <v>55</v>
      </c>
      <c r="AX647" s="105">
        <f t="shared" si="379"/>
        <v>18055</v>
      </c>
      <c r="AZ647" s="7" t="s">
        <v>2951</v>
      </c>
      <c r="BA647" t="s">
        <v>3184</v>
      </c>
    </row>
    <row r="648" spans="1:53" hidden="1" outlineLevel="1">
      <c r="A648" t="s">
        <v>1080</v>
      </c>
      <c r="B648" t="s">
        <v>294</v>
      </c>
      <c r="C648" s="1">
        <f t="shared" si="365"/>
        <v>75838</v>
      </c>
      <c r="D648" s="7">
        <f>IF(R648&gt;0,RANK(R648,(R648:T648,U648:AI648)),0)</f>
        <v>3</v>
      </c>
      <c r="E648" s="7">
        <f>IF(S648&gt;0,RANK(S648,(R648:T648,U648:AI648)),0)</f>
        <v>6</v>
      </c>
      <c r="F648" s="7">
        <f>IF(T648&gt;0,RANK(T648,(R648:T648,U648:AI648)),0)</f>
        <v>5</v>
      </c>
      <c r="G648" s="7">
        <f>IF(U648&gt;0,RANK(U648,(R648:T648,U648:AI648)),0)</f>
        <v>2</v>
      </c>
      <c r="H648" s="7">
        <f t="shared" si="366"/>
        <v>1</v>
      </c>
      <c r="I648" s="49">
        <f t="shared" si="367"/>
        <v>5625</v>
      </c>
      <c r="J648" s="177">
        <f t="shared" si="362"/>
        <v>7.4171259790606292E-2</v>
      </c>
      <c r="K648" s="2"/>
      <c r="L648" s="2">
        <f t="shared" si="368"/>
        <v>0.12655924470582031</v>
      </c>
      <c r="M648" s="2">
        <f t="shared" si="369"/>
        <v>5.221656689258683E-3</v>
      </c>
      <c r="N648" s="2">
        <f t="shared" si="370"/>
        <v>5.5381207310319369E-3</v>
      </c>
      <c r="O648" s="2">
        <f t="shared" si="380"/>
        <v>0.38778712518790054</v>
      </c>
      <c r="P648" s="2">
        <f t="shared" si="371"/>
        <v>0.46195838497850683</v>
      </c>
      <c r="Q648" s="2">
        <f t="shared" si="349"/>
        <v>1.2935467707481718E-2</v>
      </c>
      <c r="R648" s="1">
        <v>9598</v>
      </c>
      <c r="S648" s="1">
        <v>396</v>
      </c>
      <c r="T648" s="1">
        <v>420</v>
      </c>
      <c r="U648" s="1">
        <v>29409</v>
      </c>
      <c r="V648" s="1">
        <v>35034</v>
      </c>
      <c r="W648" s="1">
        <v>435</v>
      </c>
      <c r="X648" s="1">
        <v>131</v>
      </c>
      <c r="Y648" s="1">
        <v>118</v>
      </c>
      <c r="Z648" s="1">
        <v>297</v>
      </c>
      <c r="AK648" s="7">
        <f t="shared" si="372"/>
        <v>4</v>
      </c>
      <c r="AL648" s="7">
        <f t="shared" si="373"/>
        <v>8</v>
      </c>
      <c r="AM648" s="7">
        <f t="shared" si="374"/>
        <v>9</v>
      </c>
      <c r="AN648" s="2">
        <f t="shared" si="375"/>
        <v>5.7359107571402198E-3</v>
      </c>
      <c r="AO648" s="2">
        <f t="shared" si="376"/>
        <v>1.727366228012342E-3</v>
      </c>
      <c r="AP648" s="2">
        <f t="shared" si="377"/>
        <v>1.555948205385163E-3</v>
      </c>
      <c r="AR648" t="str">
        <f t="shared" si="378"/>
        <v>Hamilton</v>
      </c>
      <c r="AS648" t="s">
        <v>294</v>
      </c>
      <c r="AT648" s="184">
        <v>5</v>
      </c>
      <c r="AV648" s="97">
        <v>18</v>
      </c>
      <c r="AW648" s="99">
        <v>57</v>
      </c>
      <c r="AX648" s="105">
        <f t="shared" si="379"/>
        <v>18057</v>
      </c>
      <c r="AZ648" s="7" t="s">
        <v>2951</v>
      </c>
      <c r="BA648" t="s">
        <v>3184</v>
      </c>
    </row>
    <row r="649" spans="1:53" hidden="1" outlineLevel="1">
      <c r="A649" t="s">
        <v>688</v>
      </c>
      <c r="B649" t="s">
        <v>294</v>
      </c>
      <c r="C649" s="1">
        <f t="shared" si="365"/>
        <v>17744</v>
      </c>
      <c r="D649" s="7">
        <f>IF(R649&gt;0,RANK(R649,(R649:T649,U649:AI649)),0)</f>
        <v>3</v>
      </c>
      <c r="E649" s="7">
        <f>IF(S649&gt;0,RANK(S649,(R649:T649,U649:AI649)),0)</f>
        <v>5</v>
      </c>
      <c r="F649" s="7">
        <f>IF(T649&gt;0,RANK(T649,(R649:T649,U649:AI649)),0)</f>
        <v>7</v>
      </c>
      <c r="G649" s="7">
        <f>IF(U649&gt;0,RANK(U649,(R649:T649,U649:AI649)),0)</f>
        <v>2</v>
      </c>
      <c r="H649" s="7">
        <f t="shared" si="366"/>
        <v>1</v>
      </c>
      <c r="I649" s="49">
        <f t="shared" si="367"/>
        <v>2960</v>
      </c>
      <c r="J649" s="177">
        <f t="shared" si="362"/>
        <v>0.16681695220919748</v>
      </c>
      <c r="K649" s="2"/>
      <c r="L649" s="2">
        <f t="shared" si="368"/>
        <v>7.0108205590622183E-2</v>
      </c>
      <c r="M649" s="2">
        <f t="shared" si="369"/>
        <v>5.015779981965735E-3</v>
      </c>
      <c r="N649" s="2">
        <f t="shared" si="370"/>
        <v>3.8322813345356178E-3</v>
      </c>
      <c r="O649" s="2">
        <f t="shared" si="380"/>
        <v>0.37088593327321911</v>
      </c>
      <c r="P649" s="2">
        <f t="shared" si="371"/>
        <v>0.53770288548241663</v>
      </c>
      <c r="Q649" s="2">
        <f t="shared" si="349"/>
        <v>1.2454914337240774E-2</v>
      </c>
      <c r="R649" s="1">
        <v>1244</v>
      </c>
      <c r="S649" s="1">
        <v>89</v>
      </c>
      <c r="T649" s="1">
        <v>68</v>
      </c>
      <c r="U649" s="1">
        <v>6581</v>
      </c>
      <c r="V649" s="1">
        <v>9541</v>
      </c>
      <c r="W649" s="1">
        <v>105</v>
      </c>
      <c r="X649" s="1">
        <v>21</v>
      </c>
      <c r="Y649" s="1">
        <v>23</v>
      </c>
      <c r="Z649" s="1">
        <v>72</v>
      </c>
      <c r="AK649" s="7">
        <f t="shared" si="372"/>
        <v>4</v>
      </c>
      <c r="AL649" s="7">
        <f t="shared" si="373"/>
        <v>9</v>
      </c>
      <c r="AM649" s="7">
        <f t="shared" si="374"/>
        <v>8</v>
      </c>
      <c r="AN649" s="2">
        <f t="shared" si="375"/>
        <v>5.9174932371505859E-3</v>
      </c>
      <c r="AO649" s="2">
        <f t="shared" si="376"/>
        <v>1.1834986474301172E-3</v>
      </c>
      <c r="AP649" s="2">
        <f t="shared" si="377"/>
        <v>1.2962128043282235E-3</v>
      </c>
      <c r="AR649" t="str">
        <f t="shared" si="378"/>
        <v>Hancock</v>
      </c>
      <c r="AS649" t="s">
        <v>294</v>
      </c>
      <c r="AT649" s="184">
        <v>6</v>
      </c>
      <c r="AV649" s="97">
        <v>18</v>
      </c>
      <c r="AW649" s="99">
        <v>59</v>
      </c>
      <c r="AX649" s="105">
        <f t="shared" si="379"/>
        <v>18059</v>
      </c>
      <c r="AZ649" s="7" t="s">
        <v>2951</v>
      </c>
      <c r="BA649" t="s">
        <v>3184</v>
      </c>
    </row>
    <row r="650" spans="1:53" hidden="1" outlineLevel="1">
      <c r="A650" t="s">
        <v>1822</v>
      </c>
      <c r="B650" t="s">
        <v>294</v>
      </c>
      <c r="C650" s="1">
        <f t="shared" si="365"/>
        <v>7718</v>
      </c>
      <c r="D650" s="7">
        <f>IF(R650&gt;0,RANK(R650,(R650:T650,U650:AI650)),0)</f>
        <v>3</v>
      </c>
      <c r="E650" s="7">
        <f>IF(S650&gt;0,RANK(S650,(R650:T650,U650:AI650)),0)</f>
        <v>5</v>
      </c>
      <c r="F650" s="7">
        <f>IF(T650&gt;0,RANK(T650,(R650:T650,U650:AI650)),0)</f>
        <v>7</v>
      </c>
      <c r="G650" s="7">
        <f>IF(U650&gt;0,RANK(U650,(R650:T650,U650:AI650)),0)</f>
        <v>2</v>
      </c>
      <c r="H650" s="7">
        <f t="shared" si="366"/>
        <v>1</v>
      </c>
      <c r="I650" s="49">
        <f t="shared" si="367"/>
        <v>1897</v>
      </c>
      <c r="J650" s="177">
        <f t="shared" si="362"/>
        <v>0.2457890645244882</v>
      </c>
      <c r="K650" s="2"/>
      <c r="L650" s="2">
        <f t="shared" si="368"/>
        <v>5.5066079295154183E-2</v>
      </c>
      <c r="M650" s="2">
        <f t="shared" si="369"/>
        <v>7.1261984970199532E-3</v>
      </c>
      <c r="N650" s="2">
        <f t="shared" si="370"/>
        <v>4.0165846074112464E-3</v>
      </c>
      <c r="O650" s="2">
        <f t="shared" si="380"/>
        <v>0.3349313293599378</v>
      </c>
      <c r="P650" s="2">
        <f t="shared" si="371"/>
        <v>0.58072039388442598</v>
      </c>
      <c r="Q650" s="2">
        <f t="shared" si="349"/>
        <v>1.813941435605082E-2</v>
      </c>
      <c r="R650" s="1">
        <v>425</v>
      </c>
      <c r="S650" s="1">
        <v>55</v>
      </c>
      <c r="T650" s="1">
        <v>31</v>
      </c>
      <c r="U650" s="1">
        <v>2585</v>
      </c>
      <c r="V650" s="1">
        <v>4482</v>
      </c>
      <c r="W650" s="1">
        <v>84</v>
      </c>
      <c r="X650" s="1">
        <v>6</v>
      </c>
      <c r="Y650" s="1">
        <v>14</v>
      </c>
      <c r="Z650" s="1">
        <v>36</v>
      </c>
      <c r="AK650" s="7">
        <f t="shared" si="372"/>
        <v>4</v>
      </c>
      <c r="AL650" s="7">
        <f t="shared" si="373"/>
        <v>9</v>
      </c>
      <c r="AM650" s="7">
        <f t="shared" si="374"/>
        <v>8</v>
      </c>
      <c r="AN650" s="2">
        <f t="shared" si="375"/>
        <v>1.0883648613630474E-2</v>
      </c>
      <c r="AO650" s="2">
        <f t="shared" si="376"/>
        <v>7.774034724021767E-4</v>
      </c>
      <c r="AP650" s="2">
        <f t="shared" si="377"/>
        <v>1.813941435605079E-3</v>
      </c>
      <c r="AR650" t="str">
        <f t="shared" si="378"/>
        <v>Harrison</v>
      </c>
      <c r="AS650" t="s">
        <v>294</v>
      </c>
      <c r="AT650" s="184">
        <v>9</v>
      </c>
      <c r="AV650" s="97">
        <v>18</v>
      </c>
      <c r="AW650" s="99">
        <v>61</v>
      </c>
      <c r="AX650" s="105">
        <f t="shared" si="379"/>
        <v>18061</v>
      </c>
      <c r="AZ650" s="7" t="s">
        <v>2951</v>
      </c>
      <c r="BA650" t="s">
        <v>3184</v>
      </c>
    </row>
    <row r="651" spans="1:53" hidden="1" outlineLevel="1">
      <c r="A651" t="s">
        <v>925</v>
      </c>
      <c r="B651" t="s">
        <v>294</v>
      </c>
      <c r="C651" s="1">
        <f t="shared" si="365"/>
        <v>37196</v>
      </c>
      <c r="D651" s="7">
        <f>IF(R651&gt;0,RANK(R651,(R651:T651,U651:AI651)),0)</f>
        <v>3</v>
      </c>
      <c r="E651" s="7">
        <f>IF(S651&gt;0,RANK(S651,(R651:T651,U651:AI651)),0)</f>
        <v>5</v>
      </c>
      <c r="F651" s="7">
        <f>IF(T651&gt;0,RANK(T651,(R651:T651,U651:AI651)),0)</f>
        <v>6</v>
      </c>
      <c r="G651" s="7">
        <f>IF(U651&gt;0,RANK(U651,(R651:T651,U651:AI651)),0)</f>
        <v>2</v>
      </c>
      <c r="H651" s="7">
        <f t="shared" si="366"/>
        <v>1</v>
      </c>
      <c r="I651" s="49">
        <f t="shared" si="367"/>
        <v>3679</v>
      </c>
      <c r="J651" s="177">
        <f t="shared" si="362"/>
        <v>9.8908484783310033E-2</v>
      </c>
      <c r="K651" s="2"/>
      <c r="L651" s="2">
        <f t="shared" si="368"/>
        <v>7.7131949672007746E-2</v>
      </c>
      <c r="M651" s="2">
        <f t="shared" si="369"/>
        <v>5.1887299709646199E-3</v>
      </c>
      <c r="N651" s="2">
        <f t="shared" si="370"/>
        <v>4.7048069684912357E-3</v>
      </c>
      <c r="O651" s="2">
        <f t="shared" si="380"/>
        <v>0.39993547693300358</v>
      </c>
      <c r="P651" s="2">
        <f t="shared" si="371"/>
        <v>0.49884396171631357</v>
      </c>
      <c r="Q651" s="2">
        <f t="shared" si="349"/>
        <v>1.4195074739219271E-2</v>
      </c>
      <c r="R651" s="1">
        <v>2869</v>
      </c>
      <c r="S651" s="1">
        <v>193</v>
      </c>
      <c r="T651" s="1">
        <v>175</v>
      </c>
      <c r="U651" s="1">
        <v>14876</v>
      </c>
      <c r="V651" s="1">
        <v>18555</v>
      </c>
      <c r="W651" s="1">
        <v>290</v>
      </c>
      <c r="X651" s="1">
        <v>51</v>
      </c>
      <c r="Y651" s="1">
        <v>62</v>
      </c>
      <c r="Z651" s="1">
        <v>125</v>
      </c>
      <c r="AK651" s="7">
        <f t="shared" si="372"/>
        <v>4</v>
      </c>
      <c r="AL651" s="7">
        <f t="shared" si="373"/>
        <v>9</v>
      </c>
      <c r="AM651" s="7">
        <f t="shared" si="374"/>
        <v>8</v>
      </c>
      <c r="AN651" s="2">
        <f t="shared" si="375"/>
        <v>7.7965372620711904E-3</v>
      </c>
      <c r="AO651" s="2">
        <f t="shared" si="376"/>
        <v>1.3711151736745886E-3</v>
      </c>
      <c r="AP651" s="2">
        <f t="shared" si="377"/>
        <v>1.6668458974083236E-3</v>
      </c>
      <c r="AR651" t="str">
        <f t="shared" si="378"/>
        <v>Hendricks</v>
      </c>
      <c r="AS651" t="s">
        <v>294</v>
      </c>
      <c r="AT651" s="184">
        <v>4</v>
      </c>
      <c r="AV651" s="97">
        <v>18</v>
      </c>
      <c r="AW651" s="99">
        <v>63</v>
      </c>
      <c r="AX651" s="105">
        <f t="shared" si="379"/>
        <v>18063</v>
      </c>
      <c r="AZ651" s="7" t="s">
        <v>2951</v>
      </c>
      <c r="BA651" t="s">
        <v>3184</v>
      </c>
    </row>
    <row r="652" spans="1:53" hidden="1" outlineLevel="1">
      <c r="A652" t="s">
        <v>2092</v>
      </c>
      <c r="B652" t="s">
        <v>294</v>
      </c>
      <c r="C652" s="1">
        <f t="shared" ref="C652:C683" si="381">SUM(R652:AI652)</f>
        <v>9783</v>
      </c>
      <c r="D652" s="7">
        <f>IF(R652&gt;0,RANK(R652,(R652:T652,U652:AI652)),0)</f>
        <v>3</v>
      </c>
      <c r="E652" s="7">
        <f>IF(S652&gt;0,RANK(S652,(R652:T652,U652:AI652)),0)</f>
        <v>5</v>
      </c>
      <c r="F652" s="7">
        <f>IF(T652&gt;0,RANK(T652,(R652:T652,U652:AI652)),0)</f>
        <v>7</v>
      </c>
      <c r="G652" s="7">
        <f>IF(U652&gt;0,RANK(U652,(R652:T652,U652:AI652)),0)</f>
        <v>2</v>
      </c>
      <c r="H652" s="7">
        <f t="shared" ref="H652:H683" si="382">IF(V652&gt;0,RANK(V652,(R652:AB652)),0)</f>
        <v>1</v>
      </c>
      <c r="I652" s="49">
        <f t="shared" ref="I652:I683" si="383">MAX(R652:AA652)-LARGE(R652:AA652,2)</f>
        <v>2352</v>
      </c>
      <c r="J652" s="177">
        <f t="shared" si="362"/>
        <v>0.24041704998466729</v>
      </c>
      <c r="K652" s="2"/>
      <c r="L652" s="2">
        <f t="shared" ref="L652:L683" si="384">IF($C652=0,"-",R652/$C652)</f>
        <v>4.6304814474087706E-2</v>
      </c>
      <c r="M652" s="2">
        <f t="shared" ref="M652:M683" si="385">IF($C652=0,"-",S652/$C652)</f>
        <v>6.8486149442911169E-3</v>
      </c>
      <c r="N652" s="2">
        <f t="shared" ref="N652:N683" si="386">IF($C652=0,"-",T652/$C652)</f>
        <v>3.6798528058877645E-3</v>
      </c>
      <c r="O652" s="2">
        <f t="shared" si="380"/>
        <v>0.34365736481651843</v>
      </c>
      <c r="P652" s="2">
        <f t="shared" ref="P652:P683" si="387">IF($C652=0,"-",V652/$C652)</f>
        <v>0.58407441480118572</v>
      </c>
      <c r="Q652" s="2">
        <f t="shared" si="349"/>
        <v>1.543493815802921E-2</v>
      </c>
      <c r="R652" s="1">
        <v>453</v>
      </c>
      <c r="S652" s="1">
        <v>67</v>
      </c>
      <c r="T652" s="1">
        <v>36</v>
      </c>
      <c r="U652" s="1">
        <v>3362</v>
      </c>
      <c r="V652" s="1">
        <v>5714</v>
      </c>
      <c r="W652" s="1">
        <v>78</v>
      </c>
      <c r="X652" s="1">
        <v>19</v>
      </c>
      <c r="Y652" s="1">
        <v>14</v>
      </c>
      <c r="Z652" s="1">
        <v>40</v>
      </c>
      <c r="AK652" s="7">
        <f t="shared" ref="AK652:AK683" si="388">IF(W652&gt;0,RANK(W652,(R652:AB652)),0)</f>
        <v>4</v>
      </c>
      <c r="AL652" s="7">
        <f t="shared" ref="AL652:AL683" si="389">IF(X652&gt;0,RANK(X652,(R652:AB652)),0)</f>
        <v>8</v>
      </c>
      <c r="AM652" s="7">
        <f t="shared" ref="AM652:AM683" si="390">IF(Y652&gt;0,RANK(Y652,(R652:AB652)),0)</f>
        <v>9</v>
      </c>
      <c r="AN652" s="2">
        <f t="shared" ref="AN652:AN683" si="391">IF($C652=0,"-",W652/$C652)</f>
        <v>7.9730144127568223E-3</v>
      </c>
      <c r="AO652" s="2">
        <f t="shared" ref="AO652:AO683" si="392">IF($C652=0,"-",X652/$C652)</f>
        <v>1.9421445364407647E-3</v>
      </c>
      <c r="AP652" s="2">
        <f t="shared" ref="AP652:AP683" si="393">IF($C652=0,"-",Y652/$C652)</f>
        <v>1.4310538689563529E-3</v>
      </c>
      <c r="AR652" t="str">
        <f t="shared" ref="AR652:AR683" si="394">A652</f>
        <v>Henry</v>
      </c>
      <c r="AS652" t="s">
        <v>294</v>
      </c>
      <c r="AT652" s="184">
        <v>6</v>
      </c>
      <c r="AV652" s="97">
        <v>18</v>
      </c>
      <c r="AW652" s="99">
        <v>65</v>
      </c>
      <c r="AX652" s="105">
        <f t="shared" ref="AX652:AX683" si="395">AV652*1000+AW652</f>
        <v>18065</v>
      </c>
      <c r="AZ652" s="7" t="s">
        <v>2951</v>
      </c>
      <c r="BA652" t="s">
        <v>3184</v>
      </c>
    </row>
    <row r="653" spans="1:53" hidden="1" outlineLevel="1">
      <c r="A653" t="s">
        <v>1133</v>
      </c>
      <c r="B653" t="s">
        <v>294</v>
      </c>
      <c r="C653" s="1">
        <f t="shared" si="381"/>
        <v>15670</v>
      </c>
      <c r="D653" s="7">
        <f>IF(R653&gt;0,RANK(R653,(R653:T653,U653:AI653)),0)</f>
        <v>3</v>
      </c>
      <c r="E653" s="7">
        <f>IF(S653&gt;0,RANK(S653,(R653:T653,U653:AI653)),0)</f>
        <v>5</v>
      </c>
      <c r="F653" s="7">
        <f>IF(T653&gt;0,RANK(T653,(R653:T653,U653:AI653)),0)</f>
        <v>6</v>
      </c>
      <c r="G653" s="7">
        <f>IF(U653&gt;0,RANK(U653,(R653:T653,U653:AI653)),0)</f>
        <v>2</v>
      </c>
      <c r="H653" s="7">
        <f t="shared" si="382"/>
        <v>1</v>
      </c>
      <c r="I653" s="49">
        <f t="shared" si="383"/>
        <v>2529</v>
      </c>
      <c r="J653" s="177">
        <f t="shared" si="362"/>
        <v>0.16139119336311422</v>
      </c>
      <c r="K653" s="2"/>
      <c r="L653" s="2">
        <f t="shared" si="384"/>
        <v>5.3158902361199745E-2</v>
      </c>
      <c r="M653" s="2">
        <f t="shared" si="385"/>
        <v>6.636885768985322E-3</v>
      </c>
      <c r="N653" s="2">
        <f t="shared" si="386"/>
        <v>4.0204211869814934E-3</v>
      </c>
      <c r="O653" s="2">
        <f t="shared" si="380"/>
        <v>0.37945118059987237</v>
      </c>
      <c r="P653" s="2">
        <f t="shared" si="387"/>
        <v>0.54084237396298662</v>
      </c>
      <c r="Q653" s="2">
        <f t="shared" si="349"/>
        <v>1.589023611997431E-2</v>
      </c>
      <c r="R653" s="1">
        <v>833</v>
      </c>
      <c r="S653" s="1">
        <v>104</v>
      </c>
      <c r="T653" s="1">
        <v>63</v>
      </c>
      <c r="U653" s="1">
        <v>5946</v>
      </c>
      <c r="V653" s="1">
        <v>8475</v>
      </c>
      <c r="W653" s="1">
        <v>150</v>
      </c>
      <c r="X653" s="1">
        <v>23</v>
      </c>
      <c r="Y653" s="1">
        <v>17</v>
      </c>
      <c r="Z653" s="1">
        <v>59</v>
      </c>
      <c r="AK653" s="7">
        <f t="shared" si="388"/>
        <v>4</v>
      </c>
      <c r="AL653" s="7">
        <f t="shared" si="389"/>
        <v>8</v>
      </c>
      <c r="AM653" s="7">
        <f t="shared" si="390"/>
        <v>9</v>
      </c>
      <c r="AN653" s="2">
        <f t="shared" si="391"/>
        <v>9.5724313975749844E-3</v>
      </c>
      <c r="AO653" s="2">
        <f t="shared" si="392"/>
        <v>1.4677728142948308E-3</v>
      </c>
      <c r="AP653" s="2">
        <f t="shared" si="393"/>
        <v>1.0848755583918316E-3</v>
      </c>
      <c r="AR653" t="str">
        <f t="shared" si="394"/>
        <v>Howard</v>
      </c>
      <c r="AS653" t="s">
        <v>294</v>
      </c>
      <c r="AT653" s="184"/>
      <c r="AV653" s="97">
        <v>18</v>
      </c>
      <c r="AW653" s="99">
        <v>67</v>
      </c>
      <c r="AX653" s="105">
        <f t="shared" si="395"/>
        <v>18067</v>
      </c>
      <c r="AZ653" s="7" t="s">
        <v>2951</v>
      </c>
      <c r="BA653" t="s">
        <v>3184</v>
      </c>
    </row>
    <row r="654" spans="1:53" s="1" customFormat="1" hidden="1" outlineLevel="1">
      <c r="A654" t="s">
        <v>2333</v>
      </c>
      <c r="B654" t="s">
        <v>294</v>
      </c>
      <c r="C654" s="1">
        <f t="shared" si="381"/>
        <v>8578</v>
      </c>
      <c r="D654" s="7">
        <f>IF(R654&gt;0,RANK(R654,(R654:T654,U654:AI654)),0)</f>
        <v>3</v>
      </c>
      <c r="E654" s="7">
        <f>IF(S654&gt;0,RANK(S654,(R654:T654,U654:AI654)),0)</f>
        <v>5</v>
      </c>
      <c r="F654" s="7">
        <f>IF(T654&gt;0,RANK(T654,(R654:T654,U654:AI654)),0)</f>
        <v>6</v>
      </c>
      <c r="G654" s="7">
        <f>IF(U654&gt;0,RANK(U654,(R654:T654,U654:AI654)),0)</f>
        <v>2</v>
      </c>
      <c r="H654" s="7">
        <f t="shared" si="382"/>
        <v>1</v>
      </c>
      <c r="I654" s="49">
        <f t="shared" si="383"/>
        <v>442</v>
      </c>
      <c r="J654" s="177">
        <f t="shared" si="362"/>
        <v>5.1527162508743299E-2</v>
      </c>
      <c r="K654" s="2"/>
      <c r="L654" s="2">
        <f t="shared" si="384"/>
        <v>6.3767778036838418E-2</v>
      </c>
      <c r="M654" s="2">
        <f t="shared" si="385"/>
        <v>7.3443693168570761E-3</v>
      </c>
      <c r="N654" s="2">
        <f t="shared" si="386"/>
        <v>5.9454418279319184E-3</v>
      </c>
      <c r="O654" s="2">
        <f t="shared" si="380"/>
        <v>0.42643972954068549</v>
      </c>
      <c r="P654" s="2">
        <f t="shared" si="387"/>
        <v>0.47796689204942877</v>
      </c>
      <c r="Q654" s="2">
        <f t="shared" si="349"/>
        <v>1.8535789228258326E-2</v>
      </c>
      <c r="R654" s="1">
        <v>547</v>
      </c>
      <c r="S654" s="1">
        <v>63</v>
      </c>
      <c r="T654" s="1">
        <v>51</v>
      </c>
      <c r="U654" s="1">
        <v>3658</v>
      </c>
      <c r="V654" s="1">
        <v>4100</v>
      </c>
      <c r="W654" s="1">
        <v>111</v>
      </c>
      <c r="X654" s="1">
        <v>12</v>
      </c>
      <c r="Y654" s="1">
        <v>15</v>
      </c>
      <c r="Z654" s="1">
        <v>21</v>
      </c>
      <c r="AK654" s="7">
        <f t="shared" si="388"/>
        <v>4</v>
      </c>
      <c r="AL654" s="7">
        <f t="shared" si="389"/>
        <v>9</v>
      </c>
      <c r="AM654" s="7">
        <f t="shared" si="390"/>
        <v>8</v>
      </c>
      <c r="AN654" s="2">
        <f t="shared" si="391"/>
        <v>1.2940079272557706E-2</v>
      </c>
      <c r="AO654" s="2">
        <f t="shared" si="392"/>
        <v>1.3989274889251574E-3</v>
      </c>
      <c r="AP654" s="2">
        <f t="shared" si="393"/>
        <v>1.7486593611564468E-3</v>
      </c>
      <c r="AQ654" s="2"/>
      <c r="AR654" t="str">
        <f t="shared" si="394"/>
        <v>Huntington</v>
      </c>
      <c r="AS654" t="s">
        <v>294</v>
      </c>
      <c r="AT654" s="184">
        <v>3</v>
      </c>
      <c r="AV654" s="97">
        <v>18</v>
      </c>
      <c r="AW654" s="99">
        <v>69</v>
      </c>
      <c r="AX654" s="105">
        <f t="shared" si="395"/>
        <v>18069</v>
      </c>
      <c r="AZ654" s="7" t="s">
        <v>2951</v>
      </c>
      <c r="BA654" t="s">
        <v>3184</v>
      </c>
    </row>
    <row r="655" spans="1:53" s="1" customFormat="1" hidden="1" outlineLevel="1">
      <c r="A655" t="s">
        <v>3011</v>
      </c>
      <c r="B655" t="s">
        <v>294</v>
      </c>
      <c r="C655" s="1">
        <f t="shared" si="381"/>
        <v>8849</v>
      </c>
      <c r="D655" s="7">
        <f>IF(R655&gt;0,RANK(R655,(R655:T655,U655:AI655)),0)</f>
        <v>3</v>
      </c>
      <c r="E655" s="7">
        <f>IF(S655&gt;0,RANK(S655,(R655:T655,U655:AI655)),0)</f>
        <v>5</v>
      </c>
      <c r="F655" s="7">
        <f>IF(T655&gt;0,RANK(T655,(R655:T655,U655:AI655)),0)</f>
        <v>6</v>
      </c>
      <c r="G655" s="7">
        <f>IF(U655&gt;0,RANK(U655,(R655:T655,U655:AI655)),0)</f>
        <v>2</v>
      </c>
      <c r="H655" s="7">
        <f t="shared" si="382"/>
        <v>1</v>
      </c>
      <c r="I655" s="49">
        <f t="shared" si="383"/>
        <v>2715</v>
      </c>
      <c r="J655" s="177">
        <f t="shared" si="362"/>
        <v>0.30681432930274605</v>
      </c>
      <c r="K655" s="2"/>
      <c r="L655" s="2">
        <f t="shared" si="384"/>
        <v>5.8424680754887555E-2</v>
      </c>
      <c r="M655" s="2">
        <f t="shared" si="385"/>
        <v>9.4925980336761223E-3</v>
      </c>
      <c r="N655" s="2">
        <f t="shared" si="386"/>
        <v>6.2153915696688891E-3</v>
      </c>
      <c r="O655" s="2">
        <f t="shared" si="380"/>
        <v>0.29912984518024638</v>
      </c>
      <c r="P655" s="2">
        <f t="shared" si="387"/>
        <v>0.60594417448299243</v>
      </c>
      <c r="Q655" s="2">
        <f t="shared" si="349"/>
        <v>2.0793309978528574E-2</v>
      </c>
      <c r="R655" s="1">
        <v>517</v>
      </c>
      <c r="S655" s="1">
        <v>84</v>
      </c>
      <c r="T655" s="1">
        <v>55</v>
      </c>
      <c r="U655" s="1">
        <v>2647</v>
      </c>
      <c r="V655" s="1">
        <v>5362</v>
      </c>
      <c r="W655" s="1">
        <v>108</v>
      </c>
      <c r="X655" s="1">
        <v>9</v>
      </c>
      <c r="Y655" s="1">
        <v>17</v>
      </c>
      <c r="Z655" s="1">
        <v>50</v>
      </c>
      <c r="AK655" s="7">
        <f t="shared" si="388"/>
        <v>4</v>
      </c>
      <c r="AL655" s="7">
        <f t="shared" si="389"/>
        <v>9</v>
      </c>
      <c r="AM655" s="7">
        <f t="shared" si="390"/>
        <v>8</v>
      </c>
      <c r="AN655" s="2">
        <f t="shared" si="391"/>
        <v>1.2204768900440728E-2</v>
      </c>
      <c r="AO655" s="2">
        <f t="shared" si="392"/>
        <v>1.0170640750367273E-3</v>
      </c>
      <c r="AP655" s="2">
        <f t="shared" si="393"/>
        <v>1.9211210306249293E-3</v>
      </c>
      <c r="AQ655" s="2"/>
      <c r="AR655" t="str">
        <f t="shared" si="394"/>
        <v>Jackson</v>
      </c>
      <c r="AS655" t="s">
        <v>294</v>
      </c>
      <c r="AT655" s="184">
        <v>9</v>
      </c>
      <c r="AV655" s="97">
        <v>18</v>
      </c>
      <c r="AW655" s="99">
        <v>71</v>
      </c>
      <c r="AX655" s="105">
        <f t="shared" si="395"/>
        <v>18071</v>
      </c>
      <c r="AZ655" s="7" t="s">
        <v>2951</v>
      </c>
      <c r="BA655" t="s">
        <v>3184</v>
      </c>
    </row>
    <row r="656" spans="1:53" s="1" customFormat="1" hidden="1" outlineLevel="1">
      <c r="A656" t="s">
        <v>1340</v>
      </c>
      <c r="B656" t="s">
        <v>294</v>
      </c>
      <c r="C656" s="1">
        <f t="shared" si="381"/>
        <v>6740</v>
      </c>
      <c r="D656" s="7">
        <f>IF(R656&gt;0,RANK(R656,(R656:T656,U656:AI656)),0)</f>
        <v>3</v>
      </c>
      <c r="E656" s="7">
        <f>IF(S656&gt;0,RANK(S656,(R656:T656,U656:AI656)),0)</f>
        <v>5</v>
      </c>
      <c r="F656" s="7">
        <f>IF(T656&gt;0,RANK(T656,(R656:T656,U656:AI656)),0)</f>
        <v>6</v>
      </c>
      <c r="G656" s="7">
        <f>IF(U656&gt;0,RANK(U656,(R656:T656,U656:AI656)),0)</f>
        <v>2</v>
      </c>
      <c r="H656" s="7">
        <f t="shared" si="382"/>
        <v>1</v>
      </c>
      <c r="I656" s="49">
        <f t="shared" si="383"/>
        <v>1783</v>
      </c>
      <c r="J656" s="177">
        <f t="shared" si="362"/>
        <v>0.264540059347181</v>
      </c>
      <c r="K656" s="2"/>
      <c r="L656" s="2">
        <f t="shared" si="384"/>
        <v>7.3293768545994065E-2</v>
      </c>
      <c r="M656" s="2">
        <f t="shared" si="385"/>
        <v>9.495548961424332E-3</v>
      </c>
      <c r="N656" s="2">
        <f t="shared" si="386"/>
        <v>5.341246290801187E-3</v>
      </c>
      <c r="O656" s="2">
        <f t="shared" si="380"/>
        <v>0.31454005934718099</v>
      </c>
      <c r="P656" s="2">
        <f t="shared" si="387"/>
        <v>0.57908011869436204</v>
      </c>
      <c r="Q656" s="2">
        <f t="shared" si="349"/>
        <v>1.8249258160237369E-2</v>
      </c>
      <c r="R656" s="1">
        <v>494</v>
      </c>
      <c r="S656" s="1">
        <v>64</v>
      </c>
      <c r="T656" s="1">
        <v>36</v>
      </c>
      <c r="U656" s="1">
        <v>2120</v>
      </c>
      <c r="V656" s="1">
        <v>3903</v>
      </c>
      <c r="W656" s="1">
        <v>68</v>
      </c>
      <c r="X656" s="1">
        <v>3</v>
      </c>
      <c r="Y656" s="1">
        <v>16</v>
      </c>
      <c r="Z656" s="1">
        <v>36</v>
      </c>
      <c r="AK656" s="7">
        <f t="shared" si="388"/>
        <v>4</v>
      </c>
      <c r="AL656" s="7">
        <f t="shared" si="389"/>
        <v>9</v>
      </c>
      <c r="AM656" s="7">
        <f t="shared" si="390"/>
        <v>8</v>
      </c>
      <c r="AN656" s="2">
        <f t="shared" si="391"/>
        <v>1.0089020771513354E-2</v>
      </c>
      <c r="AO656" s="2">
        <f t="shared" si="392"/>
        <v>4.4510385756676556E-4</v>
      </c>
      <c r="AP656" s="2">
        <f t="shared" si="393"/>
        <v>2.373887240356083E-3</v>
      </c>
      <c r="AQ656" s="2"/>
      <c r="AR656" t="str">
        <f t="shared" si="394"/>
        <v>Jasper</v>
      </c>
      <c r="AS656" t="s">
        <v>294</v>
      </c>
      <c r="AT656" s="184">
        <v>4</v>
      </c>
      <c r="AV656" s="97">
        <v>18</v>
      </c>
      <c r="AW656" s="99">
        <v>73</v>
      </c>
      <c r="AX656" s="105">
        <f t="shared" si="395"/>
        <v>18073</v>
      </c>
      <c r="AZ656" s="7" t="s">
        <v>2951</v>
      </c>
      <c r="BA656" t="s">
        <v>3184</v>
      </c>
    </row>
    <row r="657" spans="1:53" s="1" customFormat="1" hidden="1" outlineLevel="1">
      <c r="A657" t="s">
        <v>116</v>
      </c>
      <c r="B657" t="s">
        <v>294</v>
      </c>
      <c r="C657" s="1">
        <f t="shared" si="381"/>
        <v>4089</v>
      </c>
      <c r="D657" s="7">
        <f>IF(R657&gt;0,RANK(R657,(R657:T657,U657:AI657)),0)</f>
        <v>3</v>
      </c>
      <c r="E657" s="7">
        <f>IF(S657&gt;0,RANK(S657,(R657:T657,U657:AI657)),0)</f>
        <v>5</v>
      </c>
      <c r="F657" s="7">
        <f>IF(T657&gt;0,RANK(T657,(R657:T657,U657:AI657)),0)</f>
        <v>6</v>
      </c>
      <c r="G657" s="7">
        <f>IF(U657&gt;0,RANK(U657,(R657:T657,U657:AI657)),0)</f>
        <v>2</v>
      </c>
      <c r="H657" s="7">
        <f t="shared" si="382"/>
        <v>1</v>
      </c>
      <c r="I657" s="49">
        <f t="shared" si="383"/>
        <v>719</v>
      </c>
      <c r="J657" s="177">
        <f t="shared" si="362"/>
        <v>0.17583761310833945</v>
      </c>
      <c r="K657" s="2"/>
      <c r="L657" s="2">
        <f t="shared" si="384"/>
        <v>7.0677427243824892E-2</v>
      </c>
      <c r="M657" s="2">
        <f t="shared" si="385"/>
        <v>9.7823428711176323E-3</v>
      </c>
      <c r="N657" s="2">
        <f t="shared" si="386"/>
        <v>3.4238200048911714E-3</v>
      </c>
      <c r="O657" s="2">
        <f t="shared" si="380"/>
        <v>0.36072389337246269</v>
      </c>
      <c r="P657" s="2">
        <f t="shared" si="387"/>
        <v>0.53656150648080214</v>
      </c>
      <c r="Q657" s="2">
        <f t="shared" si="349"/>
        <v>1.8831010026901462E-2</v>
      </c>
      <c r="R657" s="1">
        <v>289</v>
      </c>
      <c r="S657" s="1">
        <v>40</v>
      </c>
      <c r="T657" s="1">
        <v>14</v>
      </c>
      <c r="U657" s="1">
        <v>1475</v>
      </c>
      <c r="V657" s="1">
        <v>2194</v>
      </c>
      <c r="W657" s="1">
        <v>47</v>
      </c>
      <c r="X657" s="1">
        <v>5</v>
      </c>
      <c r="Y657" s="1">
        <v>12</v>
      </c>
      <c r="Z657" s="1">
        <v>13</v>
      </c>
      <c r="AK657" s="7">
        <f t="shared" si="388"/>
        <v>4</v>
      </c>
      <c r="AL657" s="7">
        <f t="shared" si="389"/>
        <v>9</v>
      </c>
      <c r="AM657" s="7">
        <f t="shared" si="390"/>
        <v>8</v>
      </c>
      <c r="AN657" s="2">
        <f t="shared" si="391"/>
        <v>1.1494252873563218E-2</v>
      </c>
      <c r="AO657" s="2">
        <f t="shared" si="392"/>
        <v>1.222792858889704E-3</v>
      </c>
      <c r="AP657" s="2">
        <f t="shared" si="393"/>
        <v>2.93470286133529E-3</v>
      </c>
      <c r="AQ657" s="2"/>
      <c r="AR657" t="str">
        <f t="shared" si="394"/>
        <v>Jay</v>
      </c>
      <c r="AS657" t="s">
        <v>294</v>
      </c>
      <c r="AT657" s="184">
        <v>3</v>
      </c>
      <c r="AV657" s="97">
        <v>18</v>
      </c>
      <c r="AW657" s="99">
        <v>75</v>
      </c>
      <c r="AX657" s="105">
        <f t="shared" si="395"/>
        <v>18075</v>
      </c>
      <c r="AZ657" s="7" t="s">
        <v>2951</v>
      </c>
      <c r="BA657" t="s">
        <v>3184</v>
      </c>
    </row>
    <row r="658" spans="1:53" hidden="1" outlineLevel="1">
      <c r="A658" t="s">
        <v>2461</v>
      </c>
      <c r="B658" t="s">
        <v>294</v>
      </c>
      <c r="C658" s="1">
        <f t="shared" si="381"/>
        <v>5180</v>
      </c>
      <c r="D658" s="7">
        <f>IF(R658&gt;0,RANK(R658,(R658:T658,U658:AI658)),0)</f>
        <v>3</v>
      </c>
      <c r="E658" s="7">
        <f>IF(S658&gt;0,RANK(S658,(R658:T658,U658:AI658)),0)</f>
        <v>5</v>
      </c>
      <c r="F658" s="7">
        <f>IF(T658&gt;0,RANK(T658,(R658:T658,U658:AI658)),0)</f>
        <v>7</v>
      </c>
      <c r="G658" s="7">
        <f>IF(U658&gt;0,RANK(U658,(R658:T658,U658:AI658)),0)</f>
        <v>2</v>
      </c>
      <c r="H658" s="7">
        <f t="shared" si="382"/>
        <v>1</v>
      </c>
      <c r="I658" s="49">
        <f t="shared" si="383"/>
        <v>1494</v>
      </c>
      <c r="J658" s="177">
        <f t="shared" si="362"/>
        <v>0.28841698841698843</v>
      </c>
      <c r="K658" s="2"/>
      <c r="L658" s="2">
        <f t="shared" si="384"/>
        <v>7.0849420849420849E-2</v>
      </c>
      <c r="M658" s="2">
        <f t="shared" si="385"/>
        <v>7.9150579150579145E-3</v>
      </c>
      <c r="N658" s="2">
        <f t="shared" si="386"/>
        <v>5.0193050193050193E-3</v>
      </c>
      <c r="O658" s="2">
        <f t="shared" si="380"/>
        <v>0.30579150579150577</v>
      </c>
      <c r="P658" s="2">
        <f t="shared" si="387"/>
        <v>0.5942084942084942</v>
      </c>
      <c r="Q658" s="2">
        <f t="shared" si="349"/>
        <v>1.6216216216216273E-2</v>
      </c>
      <c r="R658" s="1">
        <v>367</v>
      </c>
      <c r="S658" s="1">
        <v>41</v>
      </c>
      <c r="T658" s="1">
        <v>26</v>
      </c>
      <c r="U658" s="1">
        <v>1584</v>
      </c>
      <c r="V658" s="1">
        <v>3078</v>
      </c>
      <c r="W658" s="1">
        <v>46</v>
      </c>
      <c r="X658" s="1">
        <v>7</v>
      </c>
      <c r="Y658" s="1">
        <v>4</v>
      </c>
      <c r="Z658" s="1">
        <v>27</v>
      </c>
      <c r="AK658" s="7">
        <f t="shared" si="388"/>
        <v>4</v>
      </c>
      <c r="AL658" s="7">
        <f t="shared" si="389"/>
        <v>8</v>
      </c>
      <c r="AM658" s="7">
        <f t="shared" si="390"/>
        <v>9</v>
      </c>
      <c r="AN658" s="2">
        <f t="shared" si="391"/>
        <v>8.8803088803088796E-3</v>
      </c>
      <c r="AO658" s="2">
        <f t="shared" si="392"/>
        <v>1.3513513513513514E-3</v>
      </c>
      <c r="AP658" s="2">
        <f t="shared" si="393"/>
        <v>7.722007722007722E-4</v>
      </c>
      <c r="AR658" t="str">
        <f t="shared" si="394"/>
        <v>Jefferson</v>
      </c>
      <c r="AS658" t="s">
        <v>294</v>
      </c>
      <c r="AT658" s="184">
        <v>6</v>
      </c>
      <c r="AV658" s="97">
        <v>18</v>
      </c>
      <c r="AW658" s="99">
        <v>77</v>
      </c>
      <c r="AX658" s="105">
        <f t="shared" si="395"/>
        <v>18077</v>
      </c>
      <c r="AZ658" s="7" t="s">
        <v>2951</v>
      </c>
      <c r="BA658" t="s">
        <v>3184</v>
      </c>
    </row>
    <row r="659" spans="1:53" hidden="1" outlineLevel="1">
      <c r="A659" t="s">
        <v>785</v>
      </c>
      <c r="B659" t="s">
        <v>294</v>
      </c>
      <c r="C659" s="1">
        <f t="shared" si="381"/>
        <v>5202</v>
      </c>
      <c r="D659" s="7">
        <f>IF(R659&gt;0,RANK(R659,(R659:T659,U659:AI659)),0)</f>
        <v>3</v>
      </c>
      <c r="E659" s="7">
        <f>IF(S659&gt;0,RANK(S659,(R659:T659,U659:AI659)),0)</f>
        <v>5</v>
      </c>
      <c r="F659" s="7">
        <f>IF(T659&gt;0,RANK(T659,(R659:T659,U659:AI659)),0)</f>
        <v>6</v>
      </c>
      <c r="G659" s="7">
        <f>IF(U659&gt;0,RANK(U659,(R659:T659,U659:AI659)),0)</f>
        <v>2</v>
      </c>
      <c r="H659" s="7">
        <f t="shared" si="382"/>
        <v>1</v>
      </c>
      <c r="I659" s="49">
        <f t="shared" si="383"/>
        <v>1893</v>
      </c>
      <c r="J659" s="177">
        <f t="shared" si="362"/>
        <v>0.36389850057670126</v>
      </c>
      <c r="K659" s="2"/>
      <c r="L659" s="2">
        <f t="shared" si="384"/>
        <v>4.2483660130718956E-2</v>
      </c>
      <c r="M659" s="2">
        <f t="shared" si="385"/>
        <v>7.3048827374086892E-3</v>
      </c>
      <c r="N659" s="2">
        <f t="shared" si="386"/>
        <v>4.2291426374471358E-3</v>
      </c>
      <c r="O659" s="2">
        <f t="shared" si="380"/>
        <v>0.28258362168396772</v>
      </c>
      <c r="P659" s="2">
        <f t="shared" si="387"/>
        <v>0.64648212226066892</v>
      </c>
      <c r="Q659" s="2">
        <f t="shared" si="349"/>
        <v>1.6916570549788679E-2</v>
      </c>
      <c r="R659" s="1">
        <v>221</v>
      </c>
      <c r="S659" s="1">
        <v>38</v>
      </c>
      <c r="T659" s="1">
        <v>22</v>
      </c>
      <c r="U659" s="1">
        <v>1470</v>
      </c>
      <c r="V659" s="1">
        <v>3363</v>
      </c>
      <c r="W659" s="1">
        <v>56</v>
      </c>
      <c r="X659" s="1">
        <v>8</v>
      </c>
      <c r="Y659" s="1">
        <v>5</v>
      </c>
      <c r="Z659" s="1">
        <v>19</v>
      </c>
      <c r="AK659" s="7">
        <f t="shared" si="388"/>
        <v>4</v>
      </c>
      <c r="AL659" s="7">
        <f t="shared" si="389"/>
        <v>8</v>
      </c>
      <c r="AM659" s="7">
        <f t="shared" si="390"/>
        <v>9</v>
      </c>
      <c r="AN659" s="2">
        <f t="shared" si="391"/>
        <v>1.0765090349865437E-2</v>
      </c>
      <c r="AO659" s="2">
        <f t="shared" si="392"/>
        <v>1.5378700499807767E-3</v>
      </c>
      <c r="AP659" s="2">
        <f t="shared" si="393"/>
        <v>9.6116878123798542E-4</v>
      </c>
      <c r="AR659" t="str">
        <f t="shared" si="394"/>
        <v>Jennings</v>
      </c>
      <c r="AS659" t="s">
        <v>294</v>
      </c>
      <c r="AT659" s="184">
        <v>6</v>
      </c>
      <c r="AV659" s="97">
        <v>18</v>
      </c>
      <c r="AW659" s="99">
        <v>79</v>
      </c>
      <c r="AX659" s="105">
        <f t="shared" si="395"/>
        <v>18079</v>
      </c>
      <c r="AZ659" s="7" t="s">
        <v>2951</v>
      </c>
      <c r="BA659" t="s">
        <v>3184</v>
      </c>
    </row>
    <row r="660" spans="1:53" hidden="1" outlineLevel="1">
      <c r="A660" t="s">
        <v>1947</v>
      </c>
      <c r="B660" t="s">
        <v>294</v>
      </c>
      <c r="C660" s="1">
        <f t="shared" si="381"/>
        <v>31960</v>
      </c>
      <c r="D660" s="7">
        <f>IF(R660&gt;0,RANK(R660,(R660:T660,U660:AI660)),0)</f>
        <v>3</v>
      </c>
      <c r="E660" s="7">
        <f>IF(S660&gt;0,RANK(S660,(R660:T660,U660:AI660)),0)</f>
        <v>5</v>
      </c>
      <c r="F660" s="7">
        <f>IF(T660&gt;0,RANK(T660,(R660:T660,U660:AI660)),0)</f>
        <v>6</v>
      </c>
      <c r="G660" s="7">
        <f>IF(U660&gt;0,RANK(U660,(R660:T660,U660:AI660)),0)</f>
        <v>2</v>
      </c>
      <c r="H660" s="7">
        <f t="shared" si="382"/>
        <v>1</v>
      </c>
      <c r="I660" s="49">
        <f t="shared" si="383"/>
        <v>5369</v>
      </c>
      <c r="J660" s="177">
        <f t="shared" si="362"/>
        <v>0.16799123904881103</v>
      </c>
      <c r="K660" s="2"/>
      <c r="L660" s="2">
        <f t="shared" si="384"/>
        <v>6.880475594493117E-2</v>
      </c>
      <c r="M660" s="2">
        <f t="shared" si="385"/>
        <v>4.9436795994993741E-3</v>
      </c>
      <c r="N660" s="2">
        <f t="shared" si="386"/>
        <v>4.2553191489361703E-3</v>
      </c>
      <c r="O660" s="2">
        <f t="shared" si="380"/>
        <v>0.37074468085106382</v>
      </c>
      <c r="P660" s="2">
        <f t="shared" si="387"/>
        <v>0.53873591989987479</v>
      </c>
      <c r="Q660" s="2">
        <f t="shared" si="349"/>
        <v>1.2515644555694649E-2</v>
      </c>
      <c r="R660" s="1">
        <v>2199</v>
      </c>
      <c r="S660" s="1">
        <v>158</v>
      </c>
      <c r="T660" s="1">
        <v>136</v>
      </c>
      <c r="U660" s="1">
        <v>11849</v>
      </c>
      <c r="V660" s="1">
        <v>17218</v>
      </c>
      <c r="W660" s="1">
        <v>215</v>
      </c>
      <c r="X660" s="1">
        <v>48</v>
      </c>
      <c r="Y660" s="1">
        <v>45</v>
      </c>
      <c r="Z660" s="1">
        <v>92</v>
      </c>
      <c r="AK660" s="7">
        <f t="shared" si="388"/>
        <v>4</v>
      </c>
      <c r="AL660" s="7">
        <f t="shared" si="389"/>
        <v>8</v>
      </c>
      <c r="AM660" s="7">
        <f t="shared" si="390"/>
        <v>9</v>
      </c>
      <c r="AN660" s="2">
        <f t="shared" si="391"/>
        <v>6.7271589486858577E-3</v>
      </c>
      <c r="AO660" s="2">
        <f t="shared" si="392"/>
        <v>1.5018773466833541E-3</v>
      </c>
      <c r="AP660" s="2">
        <f t="shared" si="393"/>
        <v>1.4080100125156445E-3</v>
      </c>
      <c r="AR660" t="str">
        <f t="shared" si="394"/>
        <v>Johnson</v>
      </c>
      <c r="AS660" t="s">
        <v>294</v>
      </c>
      <c r="AT660" s="184">
        <v>9</v>
      </c>
      <c r="AV660" s="97">
        <v>18</v>
      </c>
      <c r="AW660" s="99">
        <v>81</v>
      </c>
      <c r="AX660" s="105">
        <f t="shared" si="395"/>
        <v>18081</v>
      </c>
      <c r="AZ660" s="7" t="s">
        <v>2951</v>
      </c>
      <c r="BA660" t="s">
        <v>3184</v>
      </c>
    </row>
    <row r="661" spans="1:53" hidden="1" outlineLevel="1">
      <c r="A661" t="s">
        <v>786</v>
      </c>
      <c r="B661" t="s">
        <v>294</v>
      </c>
      <c r="C661" s="1">
        <f t="shared" si="381"/>
        <v>7376</v>
      </c>
      <c r="D661" s="7">
        <f>IF(R661&gt;0,RANK(R661,(R661:T661,U661:AI661)),0)</f>
        <v>3</v>
      </c>
      <c r="E661" s="7">
        <f>IF(S661&gt;0,RANK(S661,(R661:T661,U661:AI661)),0)</f>
        <v>5</v>
      </c>
      <c r="F661" s="7">
        <f>IF(T661&gt;0,RANK(T661,(R661:T661,U661:AI661)),0)</f>
        <v>6</v>
      </c>
      <c r="G661" s="7">
        <f>IF(U661&gt;0,RANK(U661,(R661:T661,U661:AI661)),0)</f>
        <v>2</v>
      </c>
      <c r="H661" s="7">
        <f t="shared" si="382"/>
        <v>1</v>
      </c>
      <c r="I661" s="49">
        <f t="shared" si="383"/>
        <v>2989</v>
      </c>
      <c r="J661" s="177">
        <f t="shared" si="362"/>
        <v>0.40523318872017355</v>
      </c>
      <c r="K661" s="2"/>
      <c r="L661" s="2">
        <f t="shared" si="384"/>
        <v>4.6637744034707156E-2</v>
      </c>
      <c r="M661" s="2">
        <f t="shared" si="385"/>
        <v>6.7787418655097615E-3</v>
      </c>
      <c r="N661" s="2">
        <f t="shared" si="386"/>
        <v>4.202819956616052E-3</v>
      </c>
      <c r="O661" s="2">
        <f t="shared" si="380"/>
        <v>0.26152386117136661</v>
      </c>
      <c r="P661" s="2">
        <f t="shared" si="387"/>
        <v>0.66675704989154017</v>
      </c>
      <c r="Q661" s="2">
        <f t="shared" si="349"/>
        <v>1.4099783080260275E-2</v>
      </c>
      <c r="R661" s="1">
        <v>344</v>
      </c>
      <c r="S661" s="1">
        <v>50</v>
      </c>
      <c r="T661" s="1">
        <v>31</v>
      </c>
      <c r="U661" s="1">
        <v>1929</v>
      </c>
      <c r="V661" s="1">
        <v>4918</v>
      </c>
      <c r="W661" s="1">
        <v>74</v>
      </c>
      <c r="X661" s="1">
        <v>7</v>
      </c>
      <c r="Y661" s="1">
        <v>5</v>
      </c>
      <c r="Z661" s="1">
        <v>18</v>
      </c>
      <c r="AK661" s="7">
        <f t="shared" si="388"/>
        <v>4</v>
      </c>
      <c r="AL661" s="7">
        <f t="shared" si="389"/>
        <v>8</v>
      </c>
      <c r="AM661" s="7">
        <f t="shared" si="390"/>
        <v>9</v>
      </c>
      <c r="AN661" s="2">
        <f t="shared" si="391"/>
        <v>1.0032537960954447E-2</v>
      </c>
      <c r="AO661" s="2">
        <f t="shared" si="392"/>
        <v>9.4902386117136654E-4</v>
      </c>
      <c r="AP661" s="2">
        <f t="shared" si="393"/>
        <v>6.7787418655097613E-4</v>
      </c>
      <c r="AR661" t="str">
        <f t="shared" si="394"/>
        <v>Knox</v>
      </c>
      <c r="AS661" t="s">
        <v>294</v>
      </c>
      <c r="AT661" s="184">
        <v>8</v>
      </c>
      <c r="AV661" s="97">
        <v>18</v>
      </c>
      <c r="AW661" s="99">
        <v>83</v>
      </c>
      <c r="AX661" s="105">
        <f t="shared" si="395"/>
        <v>18083</v>
      </c>
      <c r="AZ661" s="7" t="s">
        <v>2951</v>
      </c>
      <c r="BA661" t="s">
        <v>3184</v>
      </c>
    </row>
    <row r="662" spans="1:53" hidden="1" outlineLevel="1">
      <c r="A662" t="s">
        <v>1053</v>
      </c>
      <c r="B662" t="s">
        <v>294</v>
      </c>
      <c r="C662" s="1">
        <f t="shared" si="381"/>
        <v>18047</v>
      </c>
      <c r="D662" s="7">
        <f>IF(R662&gt;0,RANK(R662,(R662:T662,U662:AI662)),0)</f>
        <v>3</v>
      </c>
      <c r="E662" s="7">
        <f>IF(S662&gt;0,RANK(S662,(R662:T662,U662:AI662)),0)</f>
        <v>5</v>
      </c>
      <c r="F662" s="7">
        <f>IF(T662&gt;0,RANK(T662,(R662:T662,U662:AI662)),0)</f>
        <v>7</v>
      </c>
      <c r="G662" s="7">
        <f>IF(U662&gt;0,RANK(U662,(R662:T662,U662:AI662)),0)</f>
        <v>2</v>
      </c>
      <c r="H662" s="7">
        <f t="shared" si="382"/>
        <v>1</v>
      </c>
      <c r="I662" s="49">
        <f t="shared" si="383"/>
        <v>1048</v>
      </c>
      <c r="J662" s="177">
        <f t="shared" ref="J662:J712" si="396">I662/C662</f>
        <v>5.8070593450434978E-2</v>
      </c>
      <c r="K662" s="2"/>
      <c r="L662" s="2">
        <f t="shared" si="384"/>
        <v>6.2503463179475818E-2</v>
      </c>
      <c r="M662" s="2">
        <f t="shared" si="385"/>
        <v>6.3168393638831939E-3</v>
      </c>
      <c r="N662" s="2">
        <f t="shared" si="386"/>
        <v>3.2692414251676177E-3</v>
      </c>
      <c r="O662" s="2">
        <f t="shared" si="380"/>
        <v>0.42677453316340663</v>
      </c>
      <c r="P662" s="2">
        <f t="shared" si="387"/>
        <v>0.48484512661384166</v>
      </c>
      <c r="Q662" s="2">
        <f t="shared" ref="Q662:Q725" si="397">IF(C662=0,"-",(1-L662-M662-N662-O662-P662))</f>
        <v>1.6290796254225082E-2</v>
      </c>
      <c r="R662" s="1">
        <v>1128</v>
      </c>
      <c r="S662" s="1">
        <v>114</v>
      </c>
      <c r="T662" s="1">
        <v>59</v>
      </c>
      <c r="U662" s="1">
        <v>7702</v>
      </c>
      <c r="V662" s="1">
        <v>8750</v>
      </c>
      <c r="W662" s="1">
        <v>176</v>
      </c>
      <c r="X662" s="1">
        <v>15</v>
      </c>
      <c r="Y662" s="1">
        <v>19</v>
      </c>
      <c r="Z662" s="1">
        <v>84</v>
      </c>
      <c r="AK662" s="7">
        <f t="shared" si="388"/>
        <v>4</v>
      </c>
      <c r="AL662" s="7">
        <f t="shared" si="389"/>
        <v>9</v>
      </c>
      <c r="AM662" s="7">
        <f t="shared" si="390"/>
        <v>8</v>
      </c>
      <c r="AN662" s="2">
        <f t="shared" si="391"/>
        <v>9.7523134038898437E-3</v>
      </c>
      <c r="AO662" s="2">
        <f t="shared" si="392"/>
        <v>8.3116307419515707E-4</v>
      </c>
      <c r="AP662" s="2">
        <f t="shared" si="393"/>
        <v>1.0528065606471989E-3</v>
      </c>
      <c r="AR662" t="str">
        <f t="shared" si="394"/>
        <v>Kosciusko</v>
      </c>
      <c r="AS662" t="s">
        <v>294</v>
      </c>
      <c r="AT662" s="184"/>
      <c r="AV662" s="97">
        <v>18</v>
      </c>
      <c r="AW662" s="99">
        <v>85</v>
      </c>
      <c r="AX662" s="105">
        <f t="shared" si="395"/>
        <v>18085</v>
      </c>
      <c r="AZ662" s="7" t="s">
        <v>2951</v>
      </c>
      <c r="BA662" t="s">
        <v>3184</v>
      </c>
    </row>
    <row r="663" spans="1:53" hidden="1" outlineLevel="1">
      <c r="A663" t="s">
        <v>678</v>
      </c>
      <c r="B663" t="s">
        <v>294</v>
      </c>
      <c r="C663" s="1">
        <f t="shared" si="381"/>
        <v>5469</v>
      </c>
      <c r="D663" s="7">
        <f>IF(R663&gt;0,RANK(R663,(R663:T663,U663:AI663)),0)</f>
        <v>3</v>
      </c>
      <c r="E663" s="7">
        <f>IF(S663&gt;0,RANK(S663,(R663:T663,U663:AI663)),0)</f>
        <v>5</v>
      </c>
      <c r="F663" s="7">
        <f>IF(T663&gt;0,RANK(T663,(R663:T663,U663:AI663)),0)</f>
        <v>6</v>
      </c>
      <c r="G663" s="7">
        <f>IF(U663&gt;0,RANK(U663,(R663:T663,U663:AI663)),0)</f>
        <v>2</v>
      </c>
      <c r="H663" s="7">
        <f t="shared" si="382"/>
        <v>1</v>
      </c>
      <c r="I663" s="49">
        <f t="shared" si="383"/>
        <v>198</v>
      </c>
      <c r="J663" s="177">
        <f t="shared" si="396"/>
        <v>3.6204059243006036E-2</v>
      </c>
      <c r="K663" s="2"/>
      <c r="L663" s="2">
        <f t="shared" si="384"/>
        <v>6.7288352532455659E-2</v>
      </c>
      <c r="M663" s="2">
        <f t="shared" si="385"/>
        <v>7.131102578167855E-3</v>
      </c>
      <c r="N663" s="2">
        <f t="shared" si="386"/>
        <v>4.388370817334065E-3</v>
      </c>
      <c r="O663" s="2">
        <f t="shared" si="380"/>
        <v>0.43390016456390568</v>
      </c>
      <c r="P663" s="2">
        <f t="shared" si="387"/>
        <v>0.47010422380691169</v>
      </c>
      <c r="Q663" s="2">
        <f t="shared" si="397"/>
        <v>1.7187785701224978E-2</v>
      </c>
      <c r="R663" s="1">
        <v>368</v>
      </c>
      <c r="S663" s="1">
        <v>39</v>
      </c>
      <c r="T663" s="1">
        <v>24</v>
      </c>
      <c r="U663" s="1">
        <v>2373</v>
      </c>
      <c r="V663" s="1">
        <v>2571</v>
      </c>
      <c r="W663" s="1">
        <v>51</v>
      </c>
      <c r="X663" s="1">
        <v>10</v>
      </c>
      <c r="Y663" s="1">
        <v>10</v>
      </c>
      <c r="Z663" s="1">
        <v>23</v>
      </c>
      <c r="AK663" s="7">
        <f t="shared" si="388"/>
        <v>4</v>
      </c>
      <c r="AL663" s="7">
        <f t="shared" si="389"/>
        <v>8</v>
      </c>
      <c r="AM663" s="7">
        <f t="shared" si="390"/>
        <v>8</v>
      </c>
      <c r="AN663" s="2">
        <f t="shared" si="391"/>
        <v>9.3252879868348879E-3</v>
      </c>
      <c r="AO663" s="2">
        <f t="shared" si="392"/>
        <v>1.8284878405558603E-3</v>
      </c>
      <c r="AP663" s="2">
        <f t="shared" si="393"/>
        <v>1.8284878405558603E-3</v>
      </c>
      <c r="AR663" t="str">
        <f t="shared" si="394"/>
        <v>LaGrange</v>
      </c>
      <c r="AS663" t="s">
        <v>294</v>
      </c>
      <c r="AT663" s="184">
        <v>3</v>
      </c>
      <c r="AV663" s="97">
        <v>18</v>
      </c>
      <c r="AW663" s="99">
        <v>87</v>
      </c>
      <c r="AX663" s="105">
        <f t="shared" si="395"/>
        <v>18087</v>
      </c>
      <c r="AZ663" s="7" t="s">
        <v>2951</v>
      </c>
      <c r="BA663" t="s">
        <v>3184</v>
      </c>
    </row>
    <row r="664" spans="1:53" hidden="1" outlineLevel="1">
      <c r="A664" t="s">
        <v>2398</v>
      </c>
      <c r="B664" t="s">
        <v>294</v>
      </c>
      <c r="C664" s="1">
        <f t="shared" si="381"/>
        <v>44574</v>
      </c>
      <c r="D664" s="7">
        <f>IF(R664&gt;0,RANK(R664,(R664:T664,U664:AI664)),0)</f>
        <v>3</v>
      </c>
      <c r="E664" s="7">
        <f>IF(S664&gt;0,RANK(S664,(R664:T664,U664:AI664)),0)</f>
        <v>7</v>
      </c>
      <c r="F664" s="7">
        <f>IF(T664&gt;0,RANK(T664,(R664:T664,U664:AI664)),0)</f>
        <v>5</v>
      </c>
      <c r="G664" s="7">
        <f>IF(U664&gt;0,RANK(U664,(R664:T664,U664:AI664)),0)</f>
        <v>2</v>
      </c>
      <c r="H664" s="7">
        <f t="shared" si="382"/>
        <v>1</v>
      </c>
      <c r="I664" s="49">
        <f t="shared" si="383"/>
        <v>16522</v>
      </c>
      <c r="J664" s="177">
        <f t="shared" si="396"/>
        <v>0.37066451294476599</v>
      </c>
      <c r="K664" s="2"/>
      <c r="L664" s="2">
        <f t="shared" si="384"/>
        <v>6.6877551936106255E-2</v>
      </c>
      <c r="M664" s="2">
        <f t="shared" si="385"/>
        <v>2.8491945977475661E-3</v>
      </c>
      <c r="N664" s="2">
        <f t="shared" si="386"/>
        <v>4.2401399919235428E-3</v>
      </c>
      <c r="O664" s="2">
        <f t="shared" si="380"/>
        <v>0.27141382868937047</v>
      </c>
      <c r="P664" s="2">
        <f t="shared" si="387"/>
        <v>0.64207834163413646</v>
      </c>
      <c r="Q664" s="2">
        <f t="shared" si="397"/>
        <v>1.2540943150715744E-2</v>
      </c>
      <c r="R664" s="1">
        <v>2981</v>
      </c>
      <c r="S664" s="1">
        <v>127</v>
      </c>
      <c r="T664" s="1">
        <v>189</v>
      </c>
      <c r="U664" s="1">
        <v>12098</v>
      </c>
      <c r="V664" s="1">
        <v>28620</v>
      </c>
      <c r="W664" s="1">
        <v>280</v>
      </c>
      <c r="X664" s="1">
        <v>48</v>
      </c>
      <c r="Y664" s="1">
        <v>65</v>
      </c>
      <c r="Z664" s="1">
        <v>166</v>
      </c>
      <c r="AK664" s="7">
        <f t="shared" si="388"/>
        <v>4</v>
      </c>
      <c r="AL664" s="7">
        <f t="shared" si="389"/>
        <v>9</v>
      </c>
      <c r="AM664" s="7">
        <f t="shared" si="390"/>
        <v>8</v>
      </c>
      <c r="AN664" s="2">
        <f t="shared" si="391"/>
        <v>6.2816888769237668E-3</v>
      </c>
      <c r="AO664" s="2">
        <f t="shared" si="392"/>
        <v>1.0768609503297886E-3</v>
      </c>
      <c r="AP664" s="2">
        <f t="shared" si="393"/>
        <v>1.4582492035715888E-3</v>
      </c>
      <c r="AR664" t="str">
        <f t="shared" si="394"/>
        <v>Lake</v>
      </c>
      <c r="AS664" t="s">
        <v>294</v>
      </c>
      <c r="AT664" s="184">
        <v>1</v>
      </c>
      <c r="AV664" s="97">
        <v>18</v>
      </c>
      <c r="AW664" s="99">
        <v>89</v>
      </c>
      <c r="AX664" s="105">
        <f t="shared" si="395"/>
        <v>18089</v>
      </c>
      <c r="AZ664" s="7" t="s">
        <v>2951</v>
      </c>
      <c r="BA664" t="s">
        <v>3184</v>
      </c>
    </row>
    <row r="665" spans="1:53" hidden="1" outlineLevel="1">
      <c r="A665" t="s">
        <v>498</v>
      </c>
      <c r="B665" t="s">
        <v>294</v>
      </c>
      <c r="C665" s="1">
        <f t="shared" si="381"/>
        <v>15194</v>
      </c>
      <c r="D665" s="7">
        <f>IF(R665&gt;0,RANK(R665,(R665:T665,U665:AI665)),0)</f>
        <v>3</v>
      </c>
      <c r="E665" s="7">
        <f>IF(S665&gt;0,RANK(S665,(R665:T665,U665:AI665)),0)</f>
        <v>5</v>
      </c>
      <c r="F665" s="7">
        <f>IF(T665&gt;0,RANK(T665,(R665:T665,U665:AI665)),0)</f>
        <v>6</v>
      </c>
      <c r="G665" s="7">
        <f>IF(U665&gt;0,RANK(U665,(R665:T665,U665:AI665)),0)</f>
        <v>2</v>
      </c>
      <c r="H665" s="7">
        <f t="shared" si="382"/>
        <v>1</v>
      </c>
      <c r="I665" s="49">
        <f t="shared" si="383"/>
        <v>5067</v>
      </c>
      <c r="J665" s="177">
        <f t="shared" si="396"/>
        <v>0.33348690272475978</v>
      </c>
      <c r="K665" s="2"/>
      <c r="L665" s="2">
        <f t="shared" si="384"/>
        <v>6.0879294458338819E-2</v>
      </c>
      <c r="M665" s="2">
        <f t="shared" si="385"/>
        <v>5.0677899170725287E-3</v>
      </c>
      <c r="N665" s="2">
        <f t="shared" si="386"/>
        <v>4.0805581150454131E-3</v>
      </c>
      <c r="O665" s="2">
        <f t="shared" si="380"/>
        <v>0.29182572067921547</v>
      </c>
      <c r="P665" s="2">
        <f t="shared" si="387"/>
        <v>0.6253126234039752</v>
      </c>
      <c r="Q665" s="2">
        <f t="shared" si="397"/>
        <v>1.2834013426352486E-2</v>
      </c>
      <c r="R665" s="1">
        <v>925</v>
      </c>
      <c r="S665" s="1">
        <v>77</v>
      </c>
      <c r="T665" s="1">
        <v>62</v>
      </c>
      <c r="U665" s="1">
        <v>4434</v>
      </c>
      <c r="V665" s="1">
        <v>9501</v>
      </c>
      <c r="W665" s="1">
        <v>101</v>
      </c>
      <c r="X665" s="1">
        <v>11</v>
      </c>
      <c r="Y665" s="1">
        <v>22</v>
      </c>
      <c r="Z665" s="1">
        <v>61</v>
      </c>
      <c r="AK665" s="7">
        <f t="shared" si="388"/>
        <v>4</v>
      </c>
      <c r="AL665" s="7">
        <f t="shared" si="389"/>
        <v>9</v>
      </c>
      <c r="AM665" s="7">
        <f t="shared" si="390"/>
        <v>8</v>
      </c>
      <c r="AN665" s="2">
        <f t="shared" si="391"/>
        <v>6.647360800315914E-3</v>
      </c>
      <c r="AO665" s="2">
        <f t="shared" si="392"/>
        <v>7.2396998815321841E-4</v>
      </c>
      <c r="AP665" s="2">
        <f t="shared" si="393"/>
        <v>1.4479399763064368E-3</v>
      </c>
      <c r="AR665" t="str">
        <f t="shared" si="394"/>
        <v>LaPorte</v>
      </c>
      <c r="AS665" t="s">
        <v>294</v>
      </c>
      <c r="AT665" s="184"/>
      <c r="AV665" s="97">
        <v>18</v>
      </c>
      <c r="AW665" s="99">
        <v>91</v>
      </c>
      <c r="AX665" s="105">
        <f t="shared" si="395"/>
        <v>18091</v>
      </c>
      <c r="AZ665" s="7" t="s">
        <v>2951</v>
      </c>
      <c r="BA665" t="s">
        <v>3184</v>
      </c>
    </row>
    <row r="666" spans="1:53" hidden="1" outlineLevel="1">
      <c r="A666" t="s">
        <v>633</v>
      </c>
      <c r="B666" t="s">
        <v>294</v>
      </c>
      <c r="C666" s="1">
        <f t="shared" si="381"/>
        <v>9938</v>
      </c>
      <c r="D666" s="7">
        <f>IF(R666&gt;0,RANK(R666,(R666:T666,U666:AI666)),0)</f>
        <v>3</v>
      </c>
      <c r="E666" s="7">
        <f>IF(S666&gt;0,RANK(S666,(R666:T666,U666:AI666)),0)</f>
        <v>5</v>
      </c>
      <c r="F666" s="7">
        <f>IF(T666&gt;0,RANK(T666,(R666:T666,U666:AI666)),0)</f>
        <v>7</v>
      </c>
      <c r="G666" s="7">
        <f>IF(U666&gt;0,RANK(U666,(R666:T666,U666:AI666)),0)</f>
        <v>2</v>
      </c>
      <c r="H666" s="7">
        <f t="shared" si="382"/>
        <v>1</v>
      </c>
      <c r="I666" s="49">
        <f t="shared" si="383"/>
        <v>2839</v>
      </c>
      <c r="J666" s="177">
        <f t="shared" si="396"/>
        <v>0.28567116119943653</v>
      </c>
      <c r="K666" s="2"/>
      <c r="L666" s="2">
        <f t="shared" si="384"/>
        <v>5.1016301066613E-2</v>
      </c>
      <c r="M666" s="2">
        <f t="shared" si="385"/>
        <v>8.0499094385188159E-3</v>
      </c>
      <c r="N666" s="2">
        <f t="shared" si="386"/>
        <v>5.0311933990742604E-3</v>
      </c>
      <c r="O666" s="2">
        <f t="shared" si="380"/>
        <v>0.31515395451801165</v>
      </c>
      <c r="P666" s="2">
        <f t="shared" si="387"/>
        <v>0.60082511571744823</v>
      </c>
      <c r="Q666" s="2">
        <f t="shared" si="397"/>
        <v>1.9923525860334079E-2</v>
      </c>
      <c r="R666" s="1">
        <v>507</v>
      </c>
      <c r="S666" s="1">
        <v>80</v>
      </c>
      <c r="T666" s="1">
        <v>50</v>
      </c>
      <c r="U666" s="1">
        <v>3132</v>
      </c>
      <c r="V666" s="1">
        <v>5971</v>
      </c>
      <c r="W666" s="1">
        <v>107</v>
      </c>
      <c r="X666" s="1">
        <v>16</v>
      </c>
      <c r="Y666" s="1">
        <v>13</v>
      </c>
      <c r="Z666" s="1">
        <v>62</v>
      </c>
      <c r="AK666" s="7">
        <f t="shared" si="388"/>
        <v>4</v>
      </c>
      <c r="AL666" s="7">
        <f t="shared" si="389"/>
        <v>8</v>
      </c>
      <c r="AM666" s="7">
        <f t="shared" si="390"/>
        <v>9</v>
      </c>
      <c r="AN666" s="2">
        <f t="shared" si="391"/>
        <v>1.0766753874018917E-2</v>
      </c>
      <c r="AO666" s="2">
        <f t="shared" si="392"/>
        <v>1.6099818877037633E-3</v>
      </c>
      <c r="AP666" s="2">
        <f t="shared" si="393"/>
        <v>1.3081102837593076E-3</v>
      </c>
      <c r="AR666" t="str">
        <f t="shared" si="394"/>
        <v>Lawrence</v>
      </c>
      <c r="AS666" t="s">
        <v>294</v>
      </c>
      <c r="AT666" s="184">
        <v>9</v>
      </c>
      <c r="AV666" s="97">
        <v>18</v>
      </c>
      <c r="AW666" s="99">
        <v>93</v>
      </c>
      <c r="AX666" s="105">
        <f t="shared" si="395"/>
        <v>18093</v>
      </c>
      <c r="AZ666" s="7" t="s">
        <v>2951</v>
      </c>
      <c r="BA666" t="s">
        <v>3184</v>
      </c>
    </row>
    <row r="667" spans="1:53" hidden="1" outlineLevel="1">
      <c r="A667" t="s">
        <v>1388</v>
      </c>
      <c r="B667" t="s">
        <v>294</v>
      </c>
      <c r="C667" s="1">
        <f t="shared" si="381"/>
        <v>22277</v>
      </c>
      <c r="D667" s="7">
        <f>IF(R667&gt;0,RANK(R667,(R667:T667,U667:AI667)),0)</f>
        <v>3</v>
      </c>
      <c r="E667" s="7">
        <f>IF(S667&gt;0,RANK(S667,(R667:T667,U667:AI667)),0)</f>
        <v>5</v>
      </c>
      <c r="F667" s="7">
        <f>IF(T667&gt;0,RANK(T667,(R667:T667,U667:AI667)),0)</f>
        <v>6</v>
      </c>
      <c r="G667" s="7">
        <f>IF(U667&gt;0,RANK(U667,(R667:T667,U667:AI667)),0)</f>
        <v>2</v>
      </c>
      <c r="H667" s="7">
        <f t="shared" si="382"/>
        <v>1</v>
      </c>
      <c r="I667" s="49">
        <f t="shared" si="383"/>
        <v>4464</v>
      </c>
      <c r="J667" s="177">
        <f t="shared" si="396"/>
        <v>0.20038604839071689</v>
      </c>
      <c r="K667" s="2"/>
      <c r="L667" s="2">
        <f t="shared" si="384"/>
        <v>5.1892086007990307E-2</v>
      </c>
      <c r="M667" s="2">
        <f t="shared" si="385"/>
        <v>6.4640660771198991E-3</v>
      </c>
      <c r="N667" s="2">
        <f t="shared" si="386"/>
        <v>4.9827176011132557E-3</v>
      </c>
      <c r="O667" s="2">
        <f t="shared" si="380"/>
        <v>0.3601472370606455</v>
      </c>
      <c r="P667" s="2">
        <f t="shared" si="387"/>
        <v>0.56053328545136238</v>
      </c>
      <c r="Q667" s="2">
        <f t="shared" si="397"/>
        <v>1.5980607801768687E-2</v>
      </c>
      <c r="R667" s="1">
        <v>1156</v>
      </c>
      <c r="S667" s="1">
        <v>144</v>
      </c>
      <c r="T667" s="1">
        <v>111</v>
      </c>
      <c r="U667" s="1">
        <v>8023</v>
      </c>
      <c r="V667" s="1">
        <v>12487</v>
      </c>
      <c r="W667" s="1">
        <v>213</v>
      </c>
      <c r="X667" s="1">
        <v>41</v>
      </c>
      <c r="Y667" s="1">
        <v>36</v>
      </c>
      <c r="Z667" s="1">
        <v>66</v>
      </c>
      <c r="AK667" s="7">
        <f t="shared" si="388"/>
        <v>4</v>
      </c>
      <c r="AL667" s="7">
        <f t="shared" si="389"/>
        <v>8</v>
      </c>
      <c r="AM667" s="7">
        <f t="shared" si="390"/>
        <v>9</v>
      </c>
      <c r="AN667" s="2">
        <f t="shared" si="391"/>
        <v>9.5614310724065187E-3</v>
      </c>
      <c r="AO667" s="2">
        <f t="shared" si="392"/>
        <v>1.8404632580688602E-3</v>
      </c>
      <c r="AP667" s="2">
        <f t="shared" si="393"/>
        <v>1.6160165192799748E-3</v>
      </c>
      <c r="AR667" t="str">
        <f t="shared" si="394"/>
        <v>Madison</v>
      </c>
      <c r="AS667" t="s">
        <v>294</v>
      </c>
      <c r="AT667" s="184">
        <v>5</v>
      </c>
      <c r="AV667" s="97">
        <v>18</v>
      </c>
      <c r="AW667" s="99">
        <v>95</v>
      </c>
      <c r="AX667" s="105">
        <f t="shared" si="395"/>
        <v>18095</v>
      </c>
      <c r="AZ667" s="7" t="s">
        <v>2951</v>
      </c>
      <c r="BA667" t="s">
        <v>3184</v>
      </c>
    </row>
    <row r="668" spans="1:53" hidden="1" outlineLevel="1">
      <c r="A668" t="s">
        <v>1291</v>
      </c>
      <c r="B668" t="s">
        <v>294</v>
      </c>
      <c r="C668" s="1">
        <f t="shared" si="381"/>
        <v>101516</v>
      </c>
      <c r="D668" s="7">
        <f>IF(R668&gt;0,RANK(R668,(R668:T668,U668:AI668)),0)</f>
        <v>3</v>
      </c>
      <c r="E668" s="7">
        <f>IF(S668&gt;0,RANK(S668,(R668:T668,U668:AI668)),0)</f>
        <v>5</v>
      </c>
      <c r="F668" s="7">
        <f>IF(T668&gt;0,RANK(T668,(R668:T668,U668:AI668)),0)</f>
        <v>6</v>
      </c>
      <c r="G668" s="7">
        <f>IF(U668&gt;0,RANK(U668,(R668:T668,U668:AI668)),0)</f>
        <v>2</v>
      </c>
      <c r="H668" s="7">
        <f t="shared" si="382"/>
        <v>1</v>
      </c>
      <c r="I668" s="49">
        <f t="shared" si="383"/>
        <v>10281</v>
      </c>
      <c r="J668" s="177">
        <f t="shared" si="396"/>
        <v>0.10127467591315654</v>
      </c>
      <c r="K668" s="2"/>
      <c r="L668" s="2">
        <f t="shared" si="384"/>
        <v>9.489144568343906E-2</v>
      </c>
      <c r="M668" s="2">
        <f t="shared" si="385"/>
        <v>5.3883131723078135E-3</v>
      </c>
      <c r="N668" s="2">
        <f t="shared" si="386"/>
        <v>4.9548839591788485E-3</v>
      </c>
      <c r="O668" s="2">
        <f t="shared" si="380"/>
        <v>0.38971196658654794</v>
      </c>
      <c r="P668" s="2">
        <f t="shared" si="387"/>
        <v>0.49098664249970447</v>
      </c>
      <c r="Q668" s="2">
        <f t="shared" si="397"/>
        <v>1.4066748098821802E-2</v>
      </c>
      <c r="R668" s="1">
        <v>9633</v>
      </c>
      <c r="S668" s="1">
        <v>547</v>
      </c>
      <c r="T668" s="1">
        <v>503</v>
      </c>
      <c r="U668" s="1">
        <v>39562</v>
      </c>
      <c r="V668" s="1">
        <v>49843</v>
      </c>
      <c r="W668" s="1">
        <v>699</v>
      </c>
      <c r="X668" s="1">
        <v>164</v>
      </c>
      <c r="Y668" s="1">
        <v>169</v>
      </c>
      <c r="Z668" s="1">
        <v>396</v>
      </c>
      <c r="AK668" s="7">
        <f t="shared" si="388"/>
        <v>4</v>
      </c>
      <c r="AL668" s="7">
        <f t="shared" si="389"/>
        <v>9</v>
      </c>
      <c r="AM668" s="7">
        <f t="shared" si="390"/>
        <v>8</v>
      </c>
      <c r="AN668" s="2">
        <f t="shared" si="391"/>
        <v>6.8856140903896922E-3</v>
      </c>
      <c r="AO668" s="2">
        <f t="shared" si="392"/>
        <v>1.6155088852988692E-3</v>
      </c>
      <c r="AP668" s="2">
        <f t="shared" si="393"/>
        <v>1.6647622049726152E-3</v>
      </c>
      <c r="AR668" t="str">
        <f t="shared" si="394"/>
        <v>Marion</v>
      </c>
      <c r="AS668" t="s">
        <v>294</v>
      </c>
      <c r="AT668" s="184"/>
      <c r="AV668" s="97">
        <v>18</v>
      </c>
      <c r="AW668" s="99">
        <v>97</v>
      </c>
      <c r="AX668" s="105">
        <f t="shared" si="395"/>
        <v>18097</v>
      </c>
      <c r="AZ668" s="7" t="s">
        <v>2951</v>
      </c>
      <c r="BA668" t="s">
        <v>3184</v>
      </c>
    </row>
    <row r="669" spans="1:53" hidden="1" outlineLevel="1">
      <c r="A669" t="s">
        <v>1032</v>
      </c>
      <c r="B669" t="s">
        <v>294</v>
      </c>
      <c r="C669" s="1">
        <f t="shared" si="381"/>
        <v>9239</v>
      </c>
      <c r="D669" s="7">
        <f>IF(R669&gt;0,RANK(R669,(R669:T669,U669:AI669)),0)</f>
        <v>3</v>
      </c>
      <c r="E669" s="7">
        <f>IF(S669&gt;0,RANK(S669,(R669:T669,U669:AI669)),0)</f>
        <v>5</v>
      </c>
      <c r="F669" s="7">
        <f>IF(T669&gt;0,RANK(T669,(R669:T669,U669:AI669)),0)</f>
        <v>6</v>
      </c>
      <c r="G669" s="7">
        <f>IF(U669&gt;0,RANK(U669,(R669:T669,U669:AI669)),0)</f>
        <v>2</v>
      </c>
      <c r="H669" s="7">
        <f t="shared" si="382"/>
        <v>1</v>
      </c>
      <c r="I669" s="49">
        <f t="shared" si="383"/>
        <v>1111</v>
      </c>
      <c r="J669" s="177">
        <f t="shared" si="396"/>
        <v>0.12025110942742721</v>
      </c>
      <c r="K669" s="2"/>
      <c r="L669" s="2">
        <f t="shared" si="384"/>
        <v>6.0937330879965362E-2</v>
      </c>
      <c r="M669" s="2">
        <f t="shared" si="385"/>
        <v>8.0095248403506871E-3</v>
      </c>
      <c r="N669" s="2">
        <f t="shared" si="386"/>
        <v>5.087130641844355E-3</v>
      </c>
      <c r="O669" s="2">
        <f t="shared" si="380"/>
        <v>0.39441497997618791</v>
      </c>
      <c r="P669" s="2">
        <f t="shared" si="387"/>
        <v>0.51466608940361513</v>
      </c>
      <c r="Q669" s="2">
        <f t="shared" si="397"/>
        <v>1.6884944258036549E-2</v>
      </c>
      <c r="R669" s="1">
        <v>563</v>
      </c>
      <c r="S669" s="1">
        <v>74</v>
      </c>
      <c r="T669" s="1">
        <v>47</v>
      </c>
      <c r="U669" s="1">
        <v>3644</v>
      </c>
      <c r="V669" s="1">
        <v>4755</v>
      </c>
      <c r="W669" s="1">
        <v>89</v>
      </c>
      <c r="X669" s="1">
        <v>10</v>
      </c>
      <c r="Y669" s="1">
        <v>18</v>
      </c>
      <c r="Z669" s="1">
        <v>39</v>
      </c>
      <c r="AK669" s="7">
        <f t="shared" si="388"/>
        <v>4</v>
      </c>
      <c r="AL669" s="7">
        <f t="shared" si="389"/>
        <v>9</v>
      </c>
      <c r="AM669" s="7">
        <f t="shared" si="390"/>
        <v>8</v>
      </c>
      <c r="AN669" s="2">
        <f t="shared" si="391"/>
        <v>9.6330771728542052E-3</v>
      </c>
      <c r="AO669" s="2">
        <f t="shared" si="392"/>
        <v>1.0823682216690117E-3</v>
      </c>
      <c r="AP669" s="2">
        <f t="shared" si="393"/>
        <v>1.9482627990042212E-3</v>
      </c>
      <c r="AR669" t="str">
        <f t="shared" si="394"/>
        <v>Marshall</v>
      </c>
      <c r="AS669" t="s">
        <v>294</v>
      </c>
      <c r="AT669" s="184">
        <v>2</v>
      </c>
      <c r="AV669" s="97">
        <v>18</v>
      </c>
      <c r="AW669" s="99">
        <v>99</v>
      </c>
      <c r="AX669" s="105">
        <f t="shared" si="395"/>
        <v>18099</v>
      </c>
      <c r="AZ669" s="7" t="s">
        <v>2951</v>
      </c>
      <c r="BA669" t="s">
        <v>3184</v>
      </c>
    </row>
    <row r="670" spans="1:53" hidden="1" outlineLevel="1">
      <c r="A670" t="s">
        <v>931</v>
      </c>
      <c r="B670" t="s">
        <v>294</v>
      </c>
      <c r="C670" s="1">
        <f t="shared" si="381"/>
        <v>2275</v>
      </c>
      <c r="D670" s="7">
        <f>IF(R670&gt;0,RANK(R670,(R670:T670,U670:AI670)),0)</f>
        <v>3</v>
      </c>
      <c r="E670" s="7">
        <f>IF(S670&gt;0,RANK(S670,(R670:T670,U670:AI670)),0)</f>
        <v>4</v>
      </c>
      <c r="F670" s="7">
        <f>IF(T670&gt;0,RANK(T670,(R670:T670,U670:AI670)),0)</f>
        <v>6</v>
      </c>
      <c r="G670" s="7">
        <f>IF(U670&gt;0,RANK(U670,(R670:T670,U670:AI670)),0)</f>
        <v>2</v>
      </c>
      <c r="H670" s="7">
        <f t="shared" si="382"/>
        <v>1</v>
      </c>
      <c r="I670" s="49">
        <f t="shared" si="383"/>
        <v>654</v>
      </c>
      <c r="J670" s="177">
        <f t="shared" si="396"/>
        <v>0.28747252747252749</v>
      </c>
      <c r="K670" s="2"/>
      <c r="L670" s="2">
        <f t="shared" si="384"/>
        <v>3.5164835164835165E-2</v>
      </c>
      <c r="M670" s="2">
        <f t="shared" si="385"/>
        <v>7.4725274725274725E-3</v>
      </c>
      <c r="N670" s="2">
        <f t="shared" si="386"/>
        <v>3.0769230769230769E-3</v>
      </c>
      <c r="O670" s="2">
        <f t="shared" si="380"/>
        <v>0.32703296703296703</v>
      </c>
      <c r="P670" s="2">
        <f t="shared" si="387"/>
        <v>0.61450549450549452</v>
      </c>
      <c r="Q670" s="2">
        <f t="shared" si="397"/>
        <v>1.2747252747252746E-2</v>
      </c>
      <c r="R670" s="1">
        <v>80</v>
      </c>
      <c r="S670" s="1">
        <v>17</v>
      </c>
      <c r="T670" s="1">
        <v>7</v>
      </c>
      <c r="U670" s="1">
        <v>744</v>
      </c>
      <c r="V670" s="1">
        <v>1398</v>
      </c>
      <c r="W670" s="1">
        <v>14</v>
      </c>
      <c r="X670" s="1">
        <v>2</v>
      </c>
      <c r="Y670" s="1">
        <v>6</v>
      </c>
      <c r="Z670" s="1">
        <v>7</v>
      </c>
      <c r="AK670" s="7">
        <f t="shared" si="388"/>
        <v>5</v>
      </c>
      <c r="AL670" s="7">
        <f t="shared" si="389"/>
        <v>9</v>
      </c>
      <c r="AM670" s="7">
        <f t="shared" si="390"/>
        <v>8</v>
      </c>
      <c r="AN670" s="2">
        <f t="shared" si="391"/>
        <v>6.1538461538461538E-3</v>
      </c>
      <c r="AO670" s="2">
        <f t="shared" si="392"/>
        <v>8.7912087912087912E-4</v>
      </c>
      <c r="AP670" s="2">
        <f t="shared" si="393"/>
        <v>2.6373626373626374E-3</v>
      </c>
      <c r="AR670" t="str">
        <f t="shared" si="394"/>
        <v>Martin</v>
      </c>
      <c r="AS670" t="s">
        <v>294</v>
      </c>
      <c r="AT670" s="184">
        <v>8</v>
      </c>
      <c r="AV670" s="97">
        <v>18</v>
      </c>
      <c r="AW670" s="99">
        <v>101</v>
      </c>
      <c r="AX670" s="105">
        <f t="shared" si="395"/>
        <v>18101</v>
      </c>
      <c r="AZ670" s="7" t="s">
        <v>2951</v>
      </c>
      <c r="BA670" t="s">
        <v>3184</v>
      </c>
    </row>
    <row r="671" spans="1:53" hidden="1" outlineLevel="1">
      <c r="A671" t="s">
        <v>251</v>
      </c>
      <c r="B671" t="s">
        <v>294</v>
      </c>
      <c r="C671" s="1">
        <f t="shared" si="381"/>
        <v>6180</v>
      </c>
      <c r="D671" s="7">
        <f>IF(R671&gt;0,RANK(R671,(R671:T671,U671:AI671)),0)</f>
        <v>3</v>
      </c>
      <c r="E671" s="7">
        <f>IF(S671&gt;0,RANK(S671,(R671:T671,U671:AI671)),0)</f>
        <v>5</v>
      </c>
      <c r="F671" s="7">
        <f>IF(T671&gt;0,RANK(T671,(R671:T671,U671:AI671)),0)</f>
        <v>7</v>
      </c>
      <c r="G671" s="7">
        <f>IF(U671&gt;0,RANK(U671,(R671:T671,U671:AI671)),0)</f>
        <v>2</v>
      </c>
      <c r="H671" s="7">
        <f t="shared" si="382"/>
        <v>1</v>
      </c>
      <c r="I671" s="49">
        <f t="shared" si="383"/>
        <v>877</v>
      </c>
      <c r="J671" s="177">
        <f t="shared" si="396"/>
        <v>0.14190938511326862</v>
      </c>
      <c r="K671" s="2"/>
      <c r="L671" s="2">
        <f t="shared" si="384"/>
        <v>5.1132686084142398E-2</v>
      </c>
      <c r="M671" s="2">
        <f t="shared" si="385"/>
        <v>6.9579288025889965E-3</v>
      </c>
      <c r="N671" s="2">
        <f t="shared" si="386"/>
        <v>3.5598705501618125E-3</v>
      </c>
      <c r="O671" s="2">
        <f t="shared" si="380"/>
        <v>0.38980582524271845</v>
      </c>
      <c r="P671" s="2">
        <f t="shared" si="387"/>
        <v>0.53171521035598701</v>
      </c>
      <c r="Q671" s="2">
        <f t="shared" si="397"/>
        <v>1.6828478964401428E-2</v>
      </c>
      <c r="R671" s="1">
        <v>316</v>
      </c>
      <c r="S671" s="1">
        <v>43</v>
      </c>
      <c r="T671" s="1">
        <v>22</v>
      </c>
      <c r="U671" s="1">
        <v>2409</v>
      </c>
      <c r="V671" s="1">
        <v>3286</v>
      </c>
      <c r="W671" s="1">
        <v>59</v>
      </c>
      <c r="X671" s="1">
        <v>6</v>
      </c>
      <c r="Y671" s="1">
        <v>8</v>
      </c>
      <c r="Z671" s="1">
        <v>31</v>
      </c>
      <c r="AK671" s="7">
        <f t="shared" si="388"/>
        <v>4</v>
      </c>
      <c r="AL671" s="7">
        <f t="shared" si="389"/>
        <v>9</v>
      </c>
      <c r="AM671" s="7">
        <f t="shared" si="390"/>
        <v>8</v>
      </c>
      <c r="AN671" s="2">
        <f t="shared" si="391"/>
        <v>9.5469255663430414E-3</v>
      </c>
      <c r="AO671" s="2">
        <f t="shared" si="392"/>
        <v>9.7087378640776695E-4</v>
      </c>
      <c r="AP671" s="2">
        <f t="shared" si="393"/>
        <v>1.2944983818770227E-3</v>
      </c>
      <c r="AR671" t="str">
        <f t="shared" si="394"/>
        <v>Miami</v>
      </c>
      <c r="AS671" t="s">
        <v>294</v>
      </c>
      <c r="AT671" s="184">
        <v>2</v>
      </c>
      <c r="AV671" s="97">
        <v>18</v>
      </c>
      <c r="AW671" s="99">
        <v>103</v>
      </c>
      <c r="AX671" s="105">
        <f t="shared" si="395"/>
        <v>18103</v>
      </c>
      <c r="AZ671" s="7" t="s">
        <v>2951</v>
      </c>
      <c r="BA671" t="s">
        <v>3184</v>
      </c>
    </row>
    <row r="672" spans="1:53" hidden="1" outlineLevel="1">
      <c r="A672" t="s">
        <v>341</v>
      </c>
      <c r="B672" t="s">
        <v>294</v>
      </c>
      <c r="C672" s="1">
        <f t="shared" si="381"/>
        <v>14854</v>
      </c>
      <c r="D672" s="7">
        <f>IF(R672&gt;0,RANK(R672,(R672:T672,U672:AI672)),0)</f>
        <v>3</v>
      </c>
      <c r="E672" s="7">
        <f>IF(S672&gt;0,RANK(S672,(R672:T672,U672:AI672)),0)</f>
        <v>5</v>
      </c>
      <c r="F672" s="7">
        <f>IF(T672&gt;0,RANK(T672,(R672:T672,U672:AI672)),0)</f>
        <v>6</v>
      </c>
      <c r="G672" s="7">
        <f>IF(U672&gt;0,RANK(U672,(R672:T672,U672:AI672)),0)</f>
        <v>2</v>
      </c>
      <c r="H672" s="7">
        <f t="shared" si="382"/>
        <v>1</v>
      </c>
      <c r="I672" s="49">
        <f t="shared" si="383"/>
        <v>1754</v>
      </c>
      <c r="J672" s="177">
        <f t="shared" si="396"/>
        <v>0.11808267133432072</v>
      </c>
      <c r="K672" s="2"/>
      <c r="L672" s="2">
        <f t="shared" si="384"/>
        <v>0.11330281405681972</v>
      </c>
      <c r="M672" s="2">
        <f t="shared" si="385"/>
        <v>6.5975494816211122E-3</v>
      </c>
      <c r="N672" s="2">
        <f t="shared" si="386"/>
        <v>6.0589740137336747E-3</v>
      </c>
      <c r="O672" s="2">
        <f t="shared" si="380"/>
        <v>0.37060724384004307</v>
      </c>
      <c r="P672" s="2">
        <f t="shared" si="387"/>
        <v>0.48868991517436383</v>
      </c>
      <c r="Q672" s="2">
        <f t="shared" si="397"/>
        <v>1.4743503433418625E-2</v>
      </c>
      <c r="R672" s="1">
        <v>1683</v>
      </c>
      <c r="S672" s="1">
        <v>98</v>
      </c>
      <c r="T672" s="1">
        <v>90</v>
      </c>
      <c r="U672" s="1">
        <v>5505</v>
      </c>
      <c r="V672" s="1">
        <v>7259</v>
      </c>
      <c r="W672" s="1">
        <v>115</v>
      </c>
      <c r="X672" s="1">
        <v>19</v>
      </c>
      <c r="Y672" s="1">
        <v>15</v>
      </c>
      <c r="Z672" s="1">
        <v>70</v>
      </c>
      <c r="AK672" s="7">
        <f t="shared" si="388"/>
        <v>4</v>
      </c>
      <c r="AL672" s="7">
        <f t="shared" si="389"/>
        <v>8</v>
      </c>
      <c r="AM672" s="7">
        <f t="shared" si="390"/>
        <v>9</v>
      </c>
      <c r="AN672" s="2">
        <f t="shared" si="391"/>
        <v>7.7420223508819176E-3</v>
      </c>
      <c r="AO672" s="2">
        <f t="shared" si="392"/>
        <v>1.2791167362326645E-3</v>
      </c>
      <c r="AP672" s="2">
        <f t="shared" si="393"/>
        <v>1.0098290022889458E-3</v>
      </c>
      <c r="AR672" t="str">
        <f t="shared" si="394"/>
        <v>Monroe</v>
      </c>
      <c r="AS672" t="s">
        <v>294</v>
      </c>
      <c r="AT672" s="184">
        <v>9</v>
      </c>
      <c r="AV672" s="97">
        <v>18</v>
      </c>
      <c r="AW672" s="99">
        <v>105</v>
      </c>
      <c r="AX672" s="105">
        <f t="shared" si="395"/>
        <v>18105</v>
      </c>
      <c r="AZ672" s="7" t="s">
        <v>2951</v>
      </c>
      <c r="BA672" t="s">
        <v>3184</v>
      </c>
    </row>
    <row r="673" spans="1:53" hidden="1" outlineLevel="1">
      <c r="A673" t="s">
        <v>393</v>
      </c>
      <c r="B673" t="s">
        <v>294</v>
      </c>
      <c r="C673" s="1">
        <f t="shared" si="381"/>
        <v>8241</v>
      </c>
      <c r="D673" s="7">
        <f>IF(R673&gt;0,RANK(R673,(R673:T673,U673:AI673)),0)</f>
        <v>3</v>
      </c>
      <c r="E673" s="7">
        <f>IF(S673&gt;0,RANK(S673,(R673:T673,U673:AI673)),0)</f>
        <v>6</v>
      </c>
      <c r="F673" s="7">
        <f>IF(T673&gt;0,RANK(T673,(R673:T673,U673:AI673)),0)</f>
        <v>5</v>
      </c>
      <c r="G673" s="7">
        <f>IF(U673&gt;0,RANK(U673,(R673:T673,U673:AI673)),0)</f>
        <v>2</v>
      </c>
      <c r="H673" s="7">
        <f t="shared" si="382"/>
        <v>1</v>
      </c>
      <c r="I673" s="49">
        <f t="shared" si="383"/>
        <v>1500</v>
      </c>
      <c r="J673" s="177">
        <f t="shared" si="396"/>
        <v>0.18201674554058975</v>
      </c>
      <c r="K673" s="2"/>
      <c r="L673" s="2">
        <f t="shared" si="384"/>
        <v>7.6689722121101811E-2</v>
      </c>
      <c r="M673" s="2">
        <f t="shared" si="385"/>
        <v>6.6739473364882899E-3</v>
      </c>
      <c r="N673" s="2">
        <f t="shared" si="386"/>
        <v>7.2806698216235895E-3</v>
      </c>
      <c r="O673" s="2">
        <f t="shared" si="380"/>
        <v>0.3533551753427982</v>
      </c>
      <c r="P673" s="2">
        <f t="shared" si="387"/>
        <v>0.53537192088338792</v>
      </c>
      <c r="Q673" s="2">
        <f t="shared" si="397"/>
        <v>2.0628564494600155E-2</v>
      </c>
      <c r="R673" s="1">
        <v>632</v>
      </c>
      <c r="S673" s="1">
        <v>55</v>
      </c>
      <c r="T673" s="1">
        <v>60</v>
      </c>
      <c r="U673" s="1">
        <v>2912</v>
      </c>
      <c r="V673" s="1">
        <v>4412</v>
      </c>
      <c r="W673" s="1">
        <v>81</v>
      </c>
      <c r="X673" s="1">
        <v>19</v>
      </c>
      <c r="Y673" s="1">
        <v>24</v>
      </c>
      <c r="Z673" s="1">
        <v>46</v>
      </c>
      <c r="AK673" s="7">
        <f t="shared" si="388"/>
        <v>4</v>
      </c>
      <c r="AL673" s="7">
        <f t="shared" si="389"/>
        <v>9</v>
      </c>
      <c r="AM673" s="7">
        <f t="shared" si="390"/>
        <v>8</v>
      </c>
      <c r="AN673" s="2">
        <f t="shared" si="391"/>
        <v>9.8289042591918462E-3</v>
      </c>
      <c r="AO673" s="2">
        <f t="shared" si="392"/>
        <v>2.3055454435141364E-3</v>
      </c>
      <c r="AP673" s="2">
        <f t="shared" si="393"/>
        <v>2.9122679286494356E-3</v>
      </c>
      <c r="AR673" t="str">
        <f t="shared" si="394"/>
        <v>Montgomery</v>
      </c>
      <c r="AS673" t="s">
        <v>294</v>
      </c>
      <c r="AT673" s="184">
        <v>4</v>
      </c>
      <c r="AV673" s="97">
        <v>18</v>
      </c>
      <c r="AW673" s="99">
        <v>107</v>
      </c>
      <c r="AX673" s="105">
        <f t="shared" si="395"/>
        <v>18107</v>
      </c>
      <c r="AZ673" s="7" t="s">
        <v>2951</v>
      </c>
      <c r="BA673" t="s">
        <v>3184</v>
      </c>
    </row>
    <row r="674" spans="1:53" hidden="1" outlineLevel="1">
      <c r="A674" t="s">
        <v>365</v>
      </c>
      <c r="B674" t="s">
        <v>294</v>
      </c>
      <c r="C674" s="1">
        <f t="shared" si="381"/>
        <v>17484</v>
      </c>
      <c r="D674" s="7">
        <f>IF(R674&gt;0,RANK(R674,(R674:T674,U674:AI674)),0)</f>
        <v>3</v>
      </c>
      <c r="E674" s="7">
        <f>IF(S674&gt;0,RANK(S674,(R674:T674,U674:AI674)),0)</f>
        <v>5</v>
      </c>
      <c r="F674" s="7">
        <f>IF(T674&gt;0,RANK(T674,(R674:T674,U674:AI674)),0)</f>
        <v>6</v>
      </c>
      <c r="G674" s="7">
        <f>IF(U674&gt;0,RANK(U674,(R674:T674,U674:AI674)),0)</f>
        <v>2</v>
      </c>
      <c r="H674" s="7">
        <f t="shared" si="382"/>
        <v>1</v>
      </c>
      <c r="I674" s="49">
        <f t="shared" si="383"/>
        <v>4351</v>
      </c>
      <c r="J674" s="177">
        <f t="shared" si="396"/>
        <v>0.24885609700297415</v>
      </c>
      <c r="K674" s="2"/>
      <c r="L674" s="2">
        <f t="shared" si="384"/>
        <v>5.3820636010066349E-2</v>
      </c>
      <c r="M674" s="2">
        <f t="shared" si="385"/>
        <v>5.8339052848318459E-3</v>
      </c>
      <c r="N674" s="2">
        <f t="shared" si="386"/>
        <v>4.1180507892930682E-3</v>
      </c>
      <c r="O674" s="2">
        <f t="shared" si="380"/>
        <v>0.33659345687485703</v>
      </c>
      <c r="P674" s="2">
        <f t="shared" si="387"/>
        <v>0.58544955387783115</v>
      </c>
      <c r="Q674" s="2">
        <f t="shared" si="397"/>
        <v>1.4184397163120477E-2</v>
      </c>
      <c r="R674" s="1">
        <v>941</v>
      </c>
      <c r="S674" s="1">
        <v>102</v>
      </c>
      <c r="T674" s="1">
        <v>72</v>
      </c>
      <c r="U674" s="1">
        <v>5885</v>
      </c>
      <c r="V674" s="1">
        <v>10236</v>
      </c>
      <c r="W674" s="1">
        <v>155</v>
      </c>
      <c r="X674" s="1">
        <v>20</v>
      </c>
      <c r="Y674" s="1">
        <v>22</v>
      </c>
      <c r="Z674" s="1">
        <v>51</v>
      </c>
      <c r="AK674" s="7">
        <f t="shared" si="388"/>
        <v>4</v>
      </c>
      <c r="AL674" s="7">
        <f t="shared" si="389"/>
        <v>9</v>
      </c>
      <c r="AM674" s="7">
        <f t="shared" si="390"/>
        <v>8</v>
      </c>
      <c r="AN674" s="2">
        <f t="shared" si="391"/>
        <v>8.8652482269503553E-3</v>
      </c>
      <c r="AO674" s="2">
        <f t="shared" si="392"/>
        <v>1.1439029970258523E-3</v>
      </c>
      <c r="AP674" s="2">
        <f t="shared" si="393"/>
        <v>1.2582932967284373E-3</v>
      </c>
      <c r="AR674" t="str">
        <f t="shared" si="394"/>
        <v>Morgan</v>
      </c>
      <c r="AS674" t="s">
        <v>294</v>
      </c>
      <c r="AT674" s="184"/>
      <c r="AV674" s="97">
        <v>18</v>
      </c>
      <c r="AW674" s="99">
        <v>109</v>
      </c>
      <c r="AX674" s="105">
        <f t="shared" si="395"/>
        <v>18109</v>
      </c>
      <c r="AZ674" s="7" t="s">
        <v>2951</v>
      </c>
      <c r="BA674" t="s">
        <v>3184</v>
      </c>
    </row>
    <row r="675" spans="1:53" hidden="1" outlineLevel="1">
      <c r="A675" t="s">
        <v>2492</v>
      </c>
      <c r="B675" t="s">
        <v>294</v>
      </c>
      <c r="C675" s="1">
        <f t="shared" si="381"/>
        <v>2834</v>
      </c>
      <c r="D675" s="7">
        <f>IF(R675&gt;0,RANK(R675,(R675:T675,U675:AI675)),0)</f>
        <v>3</v>
      </c>
      <c r="E675" s="7">
        <f>IF(S675&gt;0,RANK(S675,(R675:T675,U675:AI675)),0)</f>
        <v>5</v>
      </c>
      <c r="F675" s="7">
        <f>IF(T675&gt;0,RANK(T675,(R675:T675,U675:AI675)),0)</f>
        <v>6</v>
      </c>
      <c r="G675" s="7">
        <f>IF(U675&gt;0,RANK(U675,(R675:T675,U675:AI675)),0)</f>
        <v>2</v>
      </c>
      <c r="H675" s="7">
        <f t="shared" si="382"/>
        <v>1</v>
      </c>
      <c r="I675" s="49">
        <f t="shared" si="383"/>
        <v>1089</v>
      </c>
      <c r="J675" s="177">
        <f t="shared" si="396"/>
        <v>0.38426252646436132</v>
      </c>
      <c r="K675" s="2"/>
      <c r="L675" s="2">
        <f t="shared" si="384"/>
        <v>7.2688779110797463E-2</v>
      </c>
      <c r="M675" s="2">
        <f t="shared" si="385"/>
        <v>8.8214537755822164E-3</v>
      </c>
      <c r="N675" s="2">
        <f t="shared" si="386"/>
        <v>4.9400141143260412E-3</v>
      </c>
      <c r="O675" s="2">
        <f t="shared" si="380"/>
        <v>0.25582215949188425</v>
      </c>
      <c r="P675" s="2">
        <f t="shared" si="387"/>
        <v>0.64008468595624557</v>
      </c>
      <c r="Q675" s="2">
        <f t="shared" si="397"/>
        <v>1.7642907551164377E-2</v>
      </c>
      <c r="R675" s="1">
        <v>206</v>
      </c>
      <c r="S675" s="1">
        <v>25</v>
      </c>
      <c r="T675" s="1">
        <v>14</v>
      </c>
      <c r="U675" s="1">
        <v>725</v>
      </c>
      <c r="V675" s="1">
        <v>1814</v>
      </c>
      <c r="W675" s="1">
        <v>26</v>
      </c>
      <c r="X675" s="1">
        <v>11</v>
      </c>
      <c r="Y675" s="1">
        <v>4</v>
      </c>
      <c r="Z675" s="1">
        <v>9</v>
      </c>
      <c r="AK675" s="7">
        <f t="shared" si="388"/>
        <v>4</v>
      </c>
      <c r="AL675" s="7">
        <f t="shared" si="389"/>
        <v>7</v>
      </c>
      <c r="AM675" s="7">
        <f t="shared" si="390"/>
        <v>9</v>
      </c>
      <c r="AN675" s="2">
        <f t="shared" si="391"/>
        <v>9.1743119266055051E-3</v>
      </c>
      <c r="AO675" s="2">
        <f t="shared" si="392"/>
        <v>3.8814396612561752E-3</v>
      </c>
      <c r="AP675" s="2">
        <f t="shared" si="393"/>
        <v>1.4114326040931546E-3</v>
      </c>
      <c r="AR675" t="str">
        <f t="shared" si="394"/>
        <v>Newton</v>
      </c>
      <c r="AS675" t="s">
        <v>294</v>
      </c>
      <c r="AT675" s="184">
        <v>4</v>
      </c>
      <c r="AV675" s="97">
        <v>18</v>
      </c>
      <c r="AW675" s="99">
        <v>111</v>
      </c>
      <c r="AX675" s="105">
        <f t="shared" si="395"/>
        <v>18111</v>
      </c>
      <c r="AZ675" s="7" t="s">
        <v>2951</v>
      </c>
      <c r="BA675" t="s">
        <v>3184</v>
      </c>
    </row>
    <row r="676" spans="1:53" hidden="1" outlineLevel="1">
      <c r="A676" t="s">
        <v>188</v>
      </c>
      <c r="B676" t="s">
        <v>294</v>
      </c>
      <c r="C676" s="1">
        <f t="shared" si="381"/>
        <v>8964</v>
      </c>
      <c r="D676" s="7">
        <f>IF(R676&gt;0,RANK(R676,(R676:T676,U676:AI676)),0)</f>
        <v>3</v>
      </c>
      <c r="E676" s="7">
        <f>IF(S676&gt;0,RANK(S676,(R676:T676,U676:AI676)),0)</f>
        <v>5</v>
      </c>
      <c r="F676" s="7">
        <f>IF(T676&gt;0,RANK(T676,(R676:T676,U676:AI676)),0)</f>
        <v>6</v>
      </c>
      <c r="G676" s="7">
        <f>IF(U676&gt;0,RANK(U676,(R676:T676,U676:AI676)),0)</f>
        <v>2</v>
      </c>
      <c r="H676" s="7">
        <f t="shared" si="382"/>
        <v>1</v>
      </c>
      <c r="I676" s="49">
        <f t="shared" si="383"/>
        <v>716</v>
      </c>
      <c r="J676" s="177">
        <f t="shared" si="396"/>
        <v>7.987505577867024E-2</v>
      </c>
      <c r="K676" s="2"/>
      <c r="L676" s="2">
        <f t="shared" si="384"/>
        <v>6.4480142793395812E-2</v>
      </c>
      <c r="M676" s="2">
        <f t="shared" si="385"/>
        <v>7.920571173583222E-3</v>
      </c>
      <c r="N676" s="2">
        <f t="shared" si="386"/>
        <v>5.8009817045961629E-3</v>
      </c>
      <c r="O676" s="2">
        <f t="shared" si="380"/>
        <v>0.41343150379294957</v>
      </c>
      <c r="P676" s="2">
        <f t="shared" si="387"/>
        <v>0.49330655957161978</v>
      </c>
      <c r="Q676" s="2">
        <f t="shared" si="397"/>
        <v>1.5060240963855331E-2</v>
      </c>
      <c r="R676" s="1">
        <v>578</v>
      </c>
      <c r="S676" s="1">
        <v>71</v>
      </c>
      <c r="T676" s="1">
        <v>52</v>
      </c>
      <c r="U676" s="1">
        <v>3706</v>
      </c>
      <c r="V676" s="1">
        <v>4422</v>
      </c>
      <c r="W676" s="1">
        <v>95</v>
      </c>
      <c r="X676" s="1">
        <v>7</v>
      </c>
      <c r="Y676" s="1">
        <v>12</v>
      </c>
      <c r="Z676" s="1">
        <v>21</v>
      </c>
      <c r="AK676" s="7">
        <f t="shared" si="388"/>
        <v>4</v>
      </c>
      <c r="AL676" s="7">
        <f t="shared" si="389"/>
        <v>9</v>
      </c>
      <c r="AM676" s="7">
        <f t="shared" si="390"/>
        <v>8</v>
      </c>
      <c r="AN676" s="2">
        <f t="shared" si="391"/>
        <v>1.0597947344935297E-2</v>
      </c>
      <c r="AO676" s="2">
        <f t="shared" si="392"/>
        <v>7.8090138331102189E-4</v>
      </c>
      <c r="AP676" s="2">
        <f t="shared" si="393"/>
        <v>1.3386880856760374E-3</v>
      </c>
      <c r="AR676" t="str">
        <f t="shared" si="394"/>
        <v>Noble</v>
      </c>
      <c r="AS676" t="s">
        <v>294</v>
      </c>
      <c r="AT676" s="184">
        <v>3</v>
      </c>
      <c r="AV676" s="97">
        <v>18</v>
      </c>
      <c r="AW676" s="99">
        <v>113</v>
      </c>
      <c r="AX676" s="105">
        <f t="shared" si="395"/>
        <v>18113</v>
      </c>
      <c r="AZ676" s="7" t="s">
        <v>2951</v>
      </c>
      <c r="BA676" t="s">
        <v>3184</v>
      </c>
    </row>
    <row r="677" spans="1:53" hidden="1" outlineLevel="1">
      <c r="A677" t="s">
        <v>725</v>
      </c>
      <c r="B677" t="s">
        <v>294</v>
      </c>
      <c r="C677" s="1">
        <f t="shared" si="381"/>
        <v>1199</v>
      </c>
      <c r="D677" s="7">
        <f>IF(R677&gt;0,RANK(R677,(R677:T677,U677:AI677)),0)</f>
        <v>3</v>
      </c>
      <c r="E677" s="7">
        <f>IF(S677&gt;0,RANK(S677,(R677:T677,U677:AI677)),0)</f>
        <v>6</v>
      </c>
      <c r="F677" s="7">
        <f>IF(T677&gt;0,RANK(T677,(R677:T677,U677:AI677)),0)</f>
        <v>5</v>
      </c>
      <c r="G677" s="7">
        <f>IF(U677&gt;0,RANK(U677,(R677:T677,U677:AI677)),0)</f>
        <v>2</v>
      </c>
      <c r="H677" s="7">
        <f t="shared" si="382"/>
        <v>1</v>
      </c>
      <c r="I677" s="49">
        <f t="shared" si="383"/>
        <v>487</v>
      </c>
      <c r="J677" s="177">
        <f t="shared" si="396"/>
        <v>0.40617180984153461</v>
      </c>
      <c r="K677" s="2"/>
      <c r="L677" s="2">
        <f t="shared" si="384"/>
        <v>7.5896580483736445E-2</v>
      </c>
      <c r="M677" s="2">
        <f t="shared" si="385"/>
        <v>3.336113427856547E-3</v>
      </c>
      <c r="N677" s="2">
        <f t="shared" si="386"/>
        <v>5.0041701417848205E-3</v>
      </c>
      <c r="O677" s="2">
        <f t="shared" si="380"/>
        <v>0.24937447873227689</v>
      </c>
      <c r="P677" s="2">
        <f t="shared" si="387"/>
        <v>0.65554628857381148</v>
      </c>
      <c r="Q677" s="2">
        <f t="shared" si="397"/>
        <v>1.0842368640533784E-2</v>
      </c>
      <c r="R677" s="1">
        <v>91</v>
      </c>
      <c r="S677" s="1">
        <v>4</v>
      </c>
      <c r="T677" s="1">
        <v>6</v>
      </c>
      <c r="U677" s="1">
        <v>299</v>
      </c>
      <c r="V677" s="1">
        <v>786</v>
      </c>
      <c r="W677" s="1">
        <v>7</v>
      </c>
      <c r="X677" s="1">
        <v>2</v>
      </c>
      <c r="Y677" s="1">
        <v>2</v>
      </c>
      <c r="Z677" s="1">
        <v>2</v>
      </c>
      <c r="AK677" s="7">
        <f t="shared" si="388"/>
        <v>4</v>
      </c>
      <c r="AL677" s="7">
        <f t="shared" si="389"/>
        <v>7</v>
      </c>
      <c r="AM677" s="7">
        <f t="shared" si="390"/>
        <v>7</v>
      </c>
      <c r="AN677" s="2">
        <f t="shared" si="391"/>
        <v>5.8381984987489572E-3</v>
      </c>
      <c r="AO677" s="2">
        <f t="shared" si="392"/>
        <v>1.6680567139282735E-3</v>
      </c>
      <c r="AP677" s="2">
        <f t="shared" si="393"/>
        <v>1.6680567139282735E-3</v>
      </c>
      <c r="AR677" t="str">
        <f t="shared" si="394"/>
        <v>Ohio</v>
      </c>
      <c r="AS677" t="s">
        <v>294</v>
      </c>
      <c r="AT677" s="184">
        <v>6</v>
      </c>
      <c r="AV677" s="97">
        <v>18</v>
      </c>
      <c r="AW677" s="99">
        <v>115</v>
      </c>
      <c r="AX677" s="105">
        <f t="shared" si="395"/>
        <v>18115</v>
      </c>
      <c r="AZ677" s="7" t="s">
        <v>2951</v>
      </c>
      <c r="BA677" t="s">
        <v>3184</v>
      </c>
    </row>
    <row r="678" spans="1:53" hidden="1" outlineLevel="1">
      <c r="A678" t="s">
        <v>1412</v>
      </c>
      <c r="B678" t="s">
        <v>294</v>
      </c>
      <c r="C678" s="1">
        <f t="shared" si="381"/>
        <v>4254</v>
      </c>
      <c r="D678" s="7">
        <f>IF(R678&gt;0,RANK(R678,(R678:T678,U678:AI678)),0)</f>
        <v>3</v>
      </c>
      <c r="E678" s="7">
        <f>IF(S678&gt;0,RANK(S678,(R678:T678,U678:AI678)),0)</f>
        <v>5</v>
      </c>
      <c r="F678" s="7">
        <f>IF(T678&gt;0,RANK(T678,(R678:T678,U678:AI678)),0)</f>
        <v>6</v>
      </c>
      <c r="G678" s="7">
        <f>IF(U678&gt;0,RANK(U678,(R678:T678,U678:AI678)),0)</f>
        <v>2</v>
      </c>
      <c r="H678" s="7">
        <f t="shared" si="382"/>
        <v>1</v>
      </c>
      <c r="I678" s="49">
        <f t="shared" si="383"/>
        <v>1351</v>
      </c>
      <c r="J678" s="177">
        <f t="shared" si="396"/>
        <v>0.31758345086976963</v>
      </c>
      <c r="K678" s="2"/>
      <c r="L678" s="2">
        <f t="shared" si="384"/>
        <v>5.8298072402444757E-2</v>
      </c>
      <c r="M678" s="2">
        <f t="shared" si="385"/>
        <v>1.4339445228020687E-2</v>
      </c>
      <c r="N678" s="2">
        <f t="shared" si="386"/>
        <v>7.7574047954866009E-3</v>
      </c>
      <c r="O678" s="2">
        <f t="shared" si="380"/>
        <v>0.28749412317818523</v>
      </c>
      <c r="P678" s="2">
        <f t="shared" si="387"/>
        <v>0.60507757404795481</v>
      </c>
      <c r="Q678" s="2">
        <f t="shared" si="397"/>
        <v>2.703338034790792E-2</v>
      </c>
      <c r="R678" s="1">
        <v>248</v>
      </c>
      <c r="S678" s="1">
        <v>61</v>
      </c>
      <c r="T678" s="1">
        <v>33</v>
      </c>
      <c r="U678" s="1">
        <v>1223</v>
      </c>
      <c r="V678" s="1">
        <v>2574</v>
      </c>
      <c r="W678" s="1">
        <v>65</v>
      </c>
      <c r="X678" s="1">
        <v>8</v>
      </c>
      <c r="Y678" s="1">
        <v>15</v>
      </c>
      <c r="Z678" s="1">
        <v>27</v>
      </c>
      <c r="AK678" s="7">
        <f t="shared" si="388"/>
        <v>4</v>
      </c>
      <c r="AL678" s="7">
        <f t="shared" si="389"/>
        <v>9</v>
      </c>
      <c r="AM678" s="7">
        <f t="shared" si="390"/>
        <v>8</v>
      </c>
      <c r="AN678" s="2">
        <f t="shared" si="391"/>
        <v>1.5279736718382699E-2</v>
      </c>
      <c r="AO678" s="2">
        <f t="shared" si="392"/>
        <v>1.8805829807240243E-3</v>
      </c>
      <c r="AP678" s="2">
        <f t="shared" si="393"/>
        <v>3.526093088857546E-3</v>
      </c>
      <c r="AR678" t="str">
        <f t="shared" si="394"/>
        <v>Orange</v>
      </c>
      <c r="AS678" t="s">
        <v>294</v>
      </c>
      <c r="AT678" s="184">
        <v>9</v>
      </c>
      <c r="AV678" s="97">
        <v>18</v>
      </c>
      <c r="AW678" s="99">
        <v>117</v>
      </c>
      <c r="AX678" s="105">
        <f t="shared" si="395"/>
        <v>18117</v>
      </c>
      <c r="AZ678" s="7" t="s">
        <v>2951</v>
      </c>
      <c r="BA678" t="s">
        <v>3184</v>
      </c>
    </row>
    <row r="679" spans="1:53" hidden="1" outlineLevel="1">
      <c r="A679" t="s">
        <v>2667</v>
      </c>
      <c r="B679" t="s">
        <v>294</v>
      </c>
      <c r="C679" s="1">
        <f t="shared" si="381"/>
        <v>4167</v>
      </c>
      <c r="D679" s="7">
        <f>IF(R679&gt;0,RANK(R679,(R679:T679,U679:AI679)),0)</f>
        <v>3</v>
      </c>
      <c r="E679" s="7">
        <f>IF(S679&gt;0,RANK(S679,(R679:T679,U679:AI679)),0)</f>
        <v>5</v>
      </c>
      <c r="F679" s="7">
        <f>IF(T679&gt;0,RANK(T679,(R679:T679,U679:AI679)),0)</f>
        <v>7</v>
      </c>
      <c r="G679" s="7">
        <f>IF(U679&gt;0,RANK(U679,(R679:T679,U679:AI679)),0)</f>
        <v>2</v>
      </c>
      <c r="H679" s="7">
        <f t="shared" si="382"/>
        <v>1</v>
      </c>
      <c r="I679" s="49">
        <f t="shared" si="383"/>
        <v>1462</v>
      </c>
      <c r="J679" s="177">
        <f t="shared" si="396"/>
        <v>0.35085193184545238</v>
      </c>
      <c r="K679" s="2"/>
      <c r="L679" s="2">
        <f t="shared" si="384"/>
        <v>3.9596832253419728E-2</v>
      </c>
      <c r="M679" s="2">
        <f t="shared" si="385"/>
        <v>6.239500839932805E-3</v>
      </c>
      <c r="N679" s="2">
        <f t="shared" si="386"/>
        <v>3.8396928245740341E-3</v>
      </c>
      <c r="O679" s="2">
        <f t="shared" si="380"/>
        <v>0.29205663546916244</v>
      </c>
      <c r="P679" s="2">
        <f t="shared" si="387"/>
        <v>0.64290856731461488</v>
      </c>
      <c r="Q679" s="2">
        <f t="shared" si="397"/>
        <v>1.5358771298296103E-2</v>
      </c>
      <c r="R679" s="1">
        <v>165</v>
      </c>
      <c r="S679" s="1">
        <v>26</v>
      </c>
      <c r="T679" s="1">
        <v>16</v>
      </c>
      <c r="U679" s="1">
        <v>1217</v>
      </c>
      <c r="V679" s="1">
        <v>2679</v>
      </c>
      <c r="W679" s="1">
        <v>39</v>
      </c>
      <c r="X679" s="1">
        <v>6</v>
      </c>
      <c r="Y679" s="1">
        <v>2</v>
      </c>
      <c r="Z679" s="1">
        <v>17</v>
      </c>
      <c r="AK679" s="7">
        <f t="shared" si="388"/>
        <v>4</v>
      </c>
      <c r="AL679" s="7">
        <f t="shared" si="389"/>
        <v>8</v>
      </c>
      <c r="AM679" s="7">
        <f t="shared" si="390"/>
        <v>9</v>
      </c>
      <c r="AN679" s="2">
        <f t="shared" si="391"/>
        <v>9.3592512598992088E-3</v>
      </c>
      <c r="AO679" s="2">
        <f t="shared" si="392"/>
        <v>1.4398848092152627E-3</v>
      </c>
      <c r="AP679" s="2">
        <f t="shared" si="393"/>
        <v>4.7996160307175426E-4</v>
      </c>
      <c r="AR679" t="str">
        <f t="shared" si="394"/>
        <v>Owen</v>
      </c>
      <c r="AS679" t="s">
        <v>294</v>
      </c>
      <c r="AT679" s="184">
        <v>8</v>
      </c>
      <c r="AV679" s="97">
        <v>18</v>
      </c>
      <c r="AW679" s="99">
        <v>119</v>
      </c>
      <c r="AX679" s="105">
        <f t="shared" si="395"/>
        <v>18119</v>
      </c>
      <c r="AZ679" s="7" t="s">
        <v>2951</v>
      </c>
      <c r="BA679" t="s">
        <v>3184</v>
      </c>
    </row>
    <row r="680" spans="1:53" hidden="1" outlineLevel="1">
      <c r="A680" t="s">
        <v>2704</v>
      </c>
      <c r="B680" t="s">
        <v>294</v>
      </c>
      <c r="C680" s="1">
        <f t="shared" si="381"/>
        <v>3739</v>
      </c>
      <c r="D680" s="7">
        <f>IF(R680&gt;0,RANK(R680,(R680:T680,U680:AI680)),0)</f>
        <v>3</v>
      </c>
      <c r="E680" s="7">
        <f>IF(S680&gt;0,RANK(S680,(R680:T680,U680:AI680)),0)</f>
        <v>5</v>
      </c>
      <c r="F680" s="7">
        <f>IF(T680&gt;0,RANK(T680,(R680:T680,U680:AI680)),0)</f>
        <v>6</v>
      </c>
      <c r="G680" s="7">
        <f>IF(U680&gt;0,RANK(U680,(R680:T680,U680:AI680)),0)</f>
        <v>2</v>
      </c>
      <c r="H680" s="7">
        <f t="shared" si="382"/>
        <v>1</v>
      </c>
      <c r="I680" s="49">
        <f t="shared" si="383"/>
        <v>1312</v>
      </c>
      <c r="J680" s="177">
        <f t="shared" si="396"/>
        <v>0.35089596148702862</v>
      </c>
      <c r="K680" s="2"/>
      <c r="L680" s="2">
        <f t="shared" si="384"/>
        <v>5.3222786841401443E-2</v>
      </c>
      <c r="M680" s="2">
        <f t="shared" si="385"/>
        <v>8.8258892752072753E-3</v>
      </c>
      <c r="N680" s="2">
        <f t="shared" si="386"/>
        <v>3.2094142818935543E-3</v>
      </c>
      <c r="O680" s="2">
        <f t="shared" si="380"/>
        <v>0.28323081037710618</v>
      </c>
      <c r="P680" s="2">
        <f t="shared" si="387"/>
        <v>0.6341267718641348</v>
      </c>
      <c r="Q680" s="2">
        <f t="shared" si="397"/>
        <v>1.7384327360256746E-2</v>
      </c>
      <c r="R680" s="1">
        <v>199</v>
      </c>
      <c r="S680" s="1">
        <v>33</v>
      </c>
      <c r="T680" s="1">
        <v>12</v>
      </c>
      <c r="U680" s="1">
        <v>1059</v>
      </c>
      <c r="V680" s="1">
        <v>2371</v>
      </c>
      <c r="W680" s="1">
        <v>41</v>
      </c>
      <c r="X680" s="1">
        <v>4</v>
      </c>
      <c r="Y680" s="1">
        <v>11</v>
      </c>
      <c r="Z680" s="1">
        <v>9</v>
      </c>
      <c r="AK680" s="7">
        <f t="shared" si="388"/>
        <v>4</v>
      </c>
      <c r="AL680" s="7">
        <f t="shared" si="389"/>
        <v>9</v>
      </c>
      <c r="AM680" s="7">
        <f t="shared" si="390"/>
        <v>7</v>
      </c>
      <c r="AN680" s="2">
        <f t="shared" si="391"/>
        <v>1.0965498796469644E-2</v>
      </c>
      <c r="AO680" s="2">
        <f t="shared" si="392"/>
        <v>1.0698047606311847E-3</v>
      </c>
      <c r="AP680" s="2">
        <f t="shared" si="393"/>
        <v>2.941963091735758E-3</v>
      </c>
      <c r="AR680" t="str">
        <f t="shared" si="394"/>
        <v>Parke</v>
      </c>
      <c r="AS680" t="s">
        <v>294</v>
      </c>
      <c r="AT680" s="184">
        <v>8</v>
      </c>
      <c r="AV680" s="97">
        <v>18</v>
      </c>
      <c r="AW680" s="99">
        <v>121</v>
      </c>
      <c r="AX680" s="105">
        <f t="shared" si="395"/>
        <v>18121</v>
      </c>
      <c r="AZ680" s="7" t="s">
        <v>2951</v>
      </c>
      <c r="BA680" t="s">
        <v>3184</v>
      </c>
    </row>
    <row r="681" spans="1:53" hidden="1" outlineLevel="1">
      <c r="A681" t="s">
        <v>153</v>
      </c>
      <c r="B681" t="s">
        <v>294</v>
      </c>
      <c r="C681" s="1">
        <f t="shared" si="381"/>
        <v>2486</v>
      </c>
      <c r="D681" s="7">
        <f>IF(R681&gt;0,RANK(R681,(R681:T681,U681:AI681)),0)</f>
        <v>3</v>
      </c>
      <c r="E681" s="7">
        <f>IF(S681&gt;0,RANK(S681,(R681:T681,U681:AI681)),0)</f>
        <v>4</v>
      </c>
      <c r="F681" s="7">
        <f>IF(T681&gt;0,RANK(T681,(R681:T681,U681:AI681)),0)</f>
        <v>7</v>
      </c>
      <c r="G681" s="7">
        <f>IF(U681&gt;0,RANK(U681,(R681:T681,U681:AI681)),0)</f>
        <v>2</v>
      </c>
      <c r="H681" s="7">
        <f t="shared" si="382"/>
        <v>1</v>
      </c>
      <c r="I681" s="49">
        <f t="shared" si="383"/>
        <v>1035</v>
      </c>
      <c r="J681" s="177">
        <f t="shared" si="396"/>
        <v>0.41633145615446498</v>
      </c>
      <c r="K681" s="2"/>
      <c r="L681" s="2">
        <f t="shared" si="384"/>
        <v>6.6773934030571205E-2</v>
      </c>
      <c r="M681" s="2">
        <f t="shared" si="385"/>
        <v>1.0056315366049879E-2</v>
      </c>
      <c r="N681" s="2">
        <f t="shared" si="386"/>
        <v>4.8270313757039418E-3</v>
      </c>
      <c r="O681" s="2">
        <f t="shared" si="380"/>
        <v>0.24416733708769106</v>
      </c>
      <c r="P681" s="2">
        <f t="shared" si="387"/>
        <v>0.6604987932421561</v>
      </c>
      <c r="Q681" s="2">
        <f t="shared" si="397"/>
        <v>1.3676588897827746E-2</v>
      </c>
      <c r="R681" s="1">
        <v>166</v>
      </c>
      <c r="S681" s="1">
        <v>25</v>
      </c>
      <c r="T681" s="1">
        <v>12</v>
      </c>
      <c r="U681" s="1">
        <v>607</v>
      </c>
      <c r="V681" s="1">
        <v>1642</v>
      </c>
      <c r="W681" s="1">
        <v>14</v>
      </c>
      <c r="X681" s="1">
        <v>2</v>
      </c>
      <c r="Y681" s="1">
        <v>5</v>
      </c>
      <c r="Z681" s="1">
        <v>13</v>
      </c>
      <c r="AK681" s="7">
        <f t="shared" si="388"/>
        <v>5</v>
      </c>
      <c r="AL681" s="7">
        <f t="shared" si="389"/>
        <v>9</v>
      </c>
      <c r="AM681" s="7">
        <f t="shared" si="390"/>
        <v>8</v>
      </c>
      <c r="AN681" s="2">
        <f t="shared" si="391"/>
        <v>5.6315366049879325E-3</v>
      </c>
      <c r="AO681" s="2">
        <f t="shared" si="392"/>
        <v>8.045052292839903E-4</v>
      </c>
      <c r="AP681" s="2">
        <f t="shared" si="393"/>
        <v>2.011263073209976E-3</v>
      </c>
      <c r="AR681" t="str">
        <f t="shared" si="394"/>
        <v>Perry</v>
      </c>
      <c r="AS681" t="s">
        <v>294</v>
      </c>
      <c r="AT681" s="184">
        <v>8</v>
      </c>
      <c r="AV681" s="97">
        <v>18</v>
      </c>
      <c r="AW681" s="99">
        <v>123</v>
      </c>
      <c r="AX681" s="105">
        <f t="shared" si="395"/>
        <v>18123</v>
      </c>
      <c r="AZ681" s="7" t="s">
        <v>2951</v>
      </c>
      <c r="BA681" t="s">
        <v>3184</v>
      </c>
    </row>
    <row r="682" spans="1:53" hidden="1" outlineLevel="1">
      <c r="A682" t="s">
        <v>1726</v>
      </c>
      <c r="B682" t="s">
        <v>294</v>
      </c>
      <c r="C682" s="1">
        <f t="shared" si="381"/>
        <v>2656</v>
      </c>
      <c r="D682" s="7">
        <f>IF(R682&gt;0,RANK(R682,(R682:T682,U682:AI682)),0)</f>
        <v>3</v>
      </c>
      <c r="E682" s="7">
        <f>IF(S682&gt;0,RANK(S682,(R682:T682,U682:AI682)),0)</f>
        <v>6</v>
      </c>
      <c r="F682" s="7">
        <f>IF(T682&gt;0,RANK(T682,(R682:T682,U682:AI682)),0)</f>
        <v>5</v>
      </c>
      <c r="G682" s="7">
        <f>IF(U682&gt;0,RANK(U682,(R682:T682,U682:AI682)),0)</f>
        <v>2</v>
      </c>
      <c r="H682" s="7">
        <f t="shared" si="382"/>
        <v>1</v>
      </c>
      <c r="I682" s="49">
        <f t="shared" si="383"/>
        <v>828</v>
      </c>
      <c r="J682" s="177">
        <f t="shared" si="396"/>
        <v>0.31174698795180722</v>
      </c>
      <c r="K682" s="2"/>
      <c r="L682" s="2">
        <f t="shared" si="384"/>
        <v>4.5933734939759038E-2</v>
      </c>
      <c r="M682" s="2">
        <f t="shared" si="385"/>
        <v>4.1415662650602413E-3</v>
      </c>
      <c r="N682" s="2">
        <f t="shared" si="386"/>
        <v>4.8945783132530122E-3</v>
      </c>
      <c r="O682" s="2">
        <f t="shared" si="380"/>
        <v>0.30911144578313254</v>
      </c>
      <c r="P682" s="2">
        <f t="shared" si="387"/>
        <v>0.62085843373493976</v>
      </c>
      <c r="Q682" s="2">
        <f t="shared" si="397"/>
        <v>1.5060240963855387E-2</v>
      </c>
      <c r="R682" s="1">
        <v>122</v>
      </c>
      <c r="S682" s="1">
        <v>11</v>
      </c>
      <c r="T682" s="1">
        <v>13</v>
      </c>
      <c r="U682" s="1">
        <v>821</v>
      </c>
      <c r="V682" s="1">
        <v>1649</v>
      </c>
      <c r="W682" s="1">
        <v>29</v>
      </c>
      <c r="X682" s="1">
        <v>0</v>
      </c>
      <c r="Y682" s="1">
        <v>4</v>
      </c>
      <c r="Z682" s="1">
        <v>7</v>
      </c>
      <c r="AK682" s="7">
        <f t="shared" si="388"/>
        <v>4</v>
      </c>
      <c r="AL682" s="7">
        <f t="shared" si="389"/>
        <v>0</v>
      </c>
      <c r="AM682" s="7">
        <f t="shared" si="390"/>
        <v>8</v>
      </c>
      <c r="AN682" s="2">
        <f t="shared" si="391"/>
        <v>1.0918674698795181E-2</v>
      </c>
      <c r="AO682" s="2">
        <f t="shared" si="392"/>
        <v>0</v>
      </c>
      <c r="AP682" s="2">
        <f t="shared" si="393"/>
        <v>1.5060240963855422E-3</v>
      </c>
      <c r="AR682" t="str">
        <f t="shared" si="394"/>
        <v>Pike</v>
      </c>
      <c r="AS682" t="s">
        <v>294</v>
      </c>
      <c r="AT682" s="184">
        <v>8</v>
      </c>
      <c r="AV682" s="97">
        <v>18</v>
      </c>
      <c r="AW682" s="99">
        <v>125</v>
      </c>
      <c r="AX682" s="105">
        <f t="shared" si="395"/>
        <v>18125</v>
      </c>
      <c r="AZ682" s="7" t="s">
        <v>2951</v>
      </c>
      <c r="BA682" t="s">
        <v>3184</v>
      </c>
    </row>
    <row r="683" spans="1:53" hidden="1" outlineLevel="1">
      <c r="A683" t="s">
        <v>2127</v>
      </c>
      <c r="B683" t="s">
        <v>294</v>
      </c>
      <c r="C683" s="1">
        <f t="shared" si="381"/>
        <v>26239</v>
      </c>
      <c r="D683" s="7">
        <f>IF(R683&gt;0,RANK(R683,(R683:T683,U683:AI683)),0)</f>
        <v>3</v>
      </c>
      <c r="E683" s="7">
        <f>IF(S683&gt;0,RANK(S683,(R683:T683,U683:AI683)),0)</f>
        <v>5</v>
      </c>
      <c r="F683" s="7">
        <f>IF(T683&gt;0,RANK(T683,(R683:T683,U683:AI683)),0)</f>
        <v>6</v>
      </c>
      <c r="G683" s="7">
        <f>IF(U683&gt;0,RANK(U683,(R683:T683,U683:AI683)),0)</f>
        <v>2</v>
      </c>
      <c r="H683" s="7">
        <f t="shared" si="382"/>
        <v>1</v>
      </c>
      <c r="I683" s="49">
        <f t="shared" si="383"/>
        <v>9124</v>
      </c>
      <c r="J683" s="177">
        <f t="shared" si="396"/>
        <v>0.34772666641259192</v>
      </c>
      <c r="K683" s="2"/>
      <c r="L683" s="2">
        <f t="shared" si="384"/>
        <v>9.0018674492168146E-2</v>
      </c>
      <c r="M683" s="2">
        <f t="shared" si="385"/>
        <v>4.9925683143412477E-3</v>
      </c>
      <c r="N683" s="2">
        <f t="shared" si="386"/>
        <v>4.802012271809139E-3</v>
      </c>
      <c r="O683" s="2">
        <f t="shared" si="380"/>
        <v>0.26990357864247877</v>
      </c>
      <c r="P683" s="2">
        <f t="shared" si="387"/>
        <v>0.61763024505507069</v>
      </c>
      <c r="Q683" s="2">
        <f t="shared" si="397"/>
        <v>1.2652921224132085E-2</v>
      </c>
      <c r="R683" s="1">
        <v>2362</v>
      </c>
      <c r="S683" s="1">
        <v>131</v>
      </c>
      <c r="T683" s="1">
        <v>126</v>
      </c>
      <c r="U683" s="1">
        <v>7082</v>
      </c>
      <c r="V683" s="1">
        <v>16206</v>
      </c>
      <c r="W683" s="1">
        <v>150</v>
      </c>
      <c r="X683" s="1">
        <v>26</v>
      </c>
      <c r="Y683" s="1">
        <v>38</v>
      </c>
      <c r="Z683" s="1">
        <v>118</v>
      </c>
      <c r="AK683" s="7">
        <f t="shared" si="388"/>
        <v>4</v>
      </c>
      <c r="AL683" s="7">
        <f t="shared" si="389"/>
        <v>9</v>
      </c>
      <c r="AM683" s="7">
        <f t="shared" si="390"/>
        <v>8</v>
      </c>
      <c r="AN683" s="2">
        <f t="shared" si="391"/>
        <v>5.7166812759632604E-3</v>
      </c>
      <c r="AO683" s="2">
        <f t="shared" si="392"/>
        <v>9.9089142116696527E-4</v>
      </c>
      <c r="AP683" s="2">
        <f t="shared" si="393"/>
        <v>1.448225923244026E-3</v>
      </c>
      <c r="AR683" t="str">
        <f t="shared" si="394"/>
        <v>Porter</v>
      </c>
      <c r="AS683" t="s">
        <v>294</v>
      </c>
      <c r="AT683" s="184">
        <v>1</v>
      </c>
      <c r="AV683" s="97">
        <v>18</v>
      </c>
      <c r="AW683" s="99">
        <v>127</v>
      </c>
      <c r="AX683" s="105">
        <f t="shared" si="395"/>
        <v>18127</v>
      </c>
      <c r="AZ683" s="7" t="s">
        <v>2951</v>
      </c>
      <c r="BA683" t="s">
        <v>3184</v>
      </c>
    </row>
    <row r="684" spans="1:53" hidden="1" outlineLevel="1">
      <c r="A684" t="s">
        <v>2894</v>
      </c>
      <c r="B684" t="s">
        <v>294</v>
      </c>
      <c r="C684" s="1">
        <f t="shared" ref="C684:C712" si="398">SUM(R684:AI684)</f>
        <v>5286</v>
      </c>
      <c r="D684" s="7">
        <f>IF(R684&gt;0,RANK(R684,(R684:T684,U684:AI684)),0)</f>
        <v>3</v>
      </c>
      <c r="E684" s="7">
        <f>IF(S684&gt;0,RANK(S684,(R684:T684,U684:AI684)),0)</f>
        <v>5</v>
      </c>
      <c r="F684" s="7">
        <f>IF(T684&gt;0,RANK(T684,(R684:T684,U684:AI684)),0)</f>
        <v>7</v>
      </c>
      <c r="G684" s="7">
        <f>IF(U684&gt;0,RANK(U684,(R684:T684,U684:AI684)),0)</f>
        <v>2</v>
      </c>
      <c r="H684" s="7">
        <f t="shared" ref="H684:H712" si="399">IF(V684&gt;0,RANK(V684,(R684:AB684)),0)</f>
        <v>1</v>
      </c>
      <c r="I684" s="49">
        <f t="shared" ref="I684:I712" si="400">MAX(R684:AA684)-LARGE(R684:AA684,2)</f>
        <v>1463</v>
      </c>
      <c r="J684" s="177">
        <f t="shared" si="396"/>
        <v>0.27676882330684827</v>
      </c>
      <c r="K684" s="2"/>
      <c r="L684" s="2">
        <f t="shared" ref="L684:L712" si="401">IF($C684=0,"-",R684/$C684)</f>
        <v>6.0915626182368524E-2</v>
      </c>
      <c r="M684" s="2">
        <f t="shared" ref="M684:M712" si="402">IF($C684=0,"-",S684/$C684)</f>
        <v>4.3511161558834653E-3</v>
      </c>
      <c r="N684" s="2">
        <f t="shared" ref="N684:N712" si="403">IF($C684=0,"-",T684/$C684)</f>
        <v>3.4052213393870601E-3</v>
      </c>
      <c r="O684" s="2">
        <f t="shared" si="380"/>
        <v>0.32084752175558079</v>
      </c>
      <c r="P684" s="2">
        <f t="shared" ref="P684:P712" si="404">IF($C684=0,"-",V684/$C684)</f>
        <v>0.59761634506242911</v>
      </c>
      <c r="Q684" s="2">
        <f t="shared" si="397"/>
        <v>1.2864169504351097E-2</v>
      </c>
      <c r="R684" s="1">
        <v>322</v>
      </c>
      <c r="S684" s="1">
        <v>23</v>
      </c>
      <c r="T684" s="1">
        <v>18</v>
      </c>
      <c r="U684" s="1">
        <v>1696</v>
      </c>
      <c r="V684" s="1">
        <v>3159</v>
      </c>
      <c r="W684" s="1">
        <v>35</v>
      </c>
      <c r="X684" s="1">
        <v>9</v>
      </c>
      <c r="Y684" s="1">
        <v>2</v>
      </c>
      <c r="Z684" s="1">
        <v>22</v>
      </c>
      <c r="AK684" s="7">
        <f t="shared" ref="AK684:AK712" si="405">IF(W684&gt;0,RANK(W684,(R684:AB684)),0)</f>
        <v>4</v>
      </c>
      <c r="AL684" s="7">
        <f t="shared" ref="AL684:AL712" si="406">IF(X684&gt;0,RANK(X684,(R684:AB684)),0)</f>
        <v>8</v>
      </c>
      <c r="AM684" s="7">
        <f t="shared" ref="AM684:AM712" si="407">IF(Y684&gt;0,RANK(Y684,(R684:AB684)),0)</f>
        <v>9</v>
      </c>
      <c r="AN684" s="2">
        <f t="shared" ref="AN684:AN712" si="408">IF($C684=0,"-",W684/$C684)</f>
        <v>6.6212637154748396E-3</v>
      </c>
      <c r="AO684" s="2">
        <f t="shared" ref="AO684:AO712" si="409">IF($C684=0,"-",X684/$C684)</f>
        <v>1.70261066969353E-3</v>
      </c>
      <c r="AP684" s="2">
        <f t="shared" ref="AP684:AP712" si="410">IF($C684=0,"-",Y684/$C684)</f>
        <v>3.7835792659856227E-4</v>
      </c>
      <c r="AR684" t="str">
        <f t="shared" ref="AR684:AR712" si="411">A684</f>
        <v>Posey</v>
      </c>
      <c r="AS684" t="s">
        <v>294</v>
      </c>
      <c r="AT684" s="184">
        <v>8</v>
      </c>
      <c r="AV684" s="97">
        <v>18</v>
      </c>
      <c r="AW684" s="99">
        <v>129</v>
      </c>
      <c r="AX684" s="105">
        <f t="shared" ref="AX684:AX711" si="412">AV684*1000+AW684</f>
        <v>18129</v>
      </c>
      <c r="AZ684" s="7" t="s">
        <v>2951</v>
      </c>
      <c r="BA684" t="s">
        <v>3184</v>
      </c>
    </row>
    <row r="685" spans="1:53" hidden="1" outlineLevel="1">
      <c r="A685" t="s">
        <v>100</v>
      </c>
      <c r="B685" t="s">
        <v>294</v>
      </c>
      <c r="C685" s="1">
        <f t="shared" si="398"/>
        <v>3019</v>
      </c>
      <c r="D685" s="7">
        <f>IF(R685&gt;0,RANK(R685,(R685:T685,U685:AI685)),0)</f>
        <v>3</v>
      </c>
      <c r="E685" s="7">
        <f>IF(S685&gt;0,RANK(S685,(R685:T685,U685:AI685)),0)</f>
        <v>4</v>
      </c>
      <c r="F685" s="7">
        <f>IF(T685&gt;0,RANK(T685,(R685:T685,U685:AI685)),0)</f>
        <v>6</v>
      </c>
      <c r="G685" s="7">
        <f>IF(U685&gt;0,RANK(U685,(R685:T685,U685:AI685)),0)</f>
        <v>2</v>
      </c>
      <c r="H685" s="7">
        <f t="shared" si="399"/>
        <v>1</v>
      </c>
      <c r="I685" s="49">
        <f t="shared" si="400"/>
        <v>626</v>
      </c>
      <c r="J685" s="177">
        <f t="shared" si="396"/>
        <v>0.20735342828751241</v>
      </c>
      <c r="K685" s="2"/>
      <c r="L685" s="2">
        <f t="shared" si="401"/>
        <v>6.3597217621729055E-2</v>
      </c>
      <c r="M685" s="2">
        <f t="shared" si="402"/>
        <v>1.4243126863199736E-2</v>
      </c>
      <c r="N685" s="2">
        <f t="shared" si="403"/>
        <v>4.6372971182510768E-3</v>
      </c>
      <c r="O685" s="2">
        <f t="shared" ref="O685:O712" si="413">IF($C685=0,"-",U685/$C685)</f>
        <v>0.34514739980125869</v>
      </c>
      <c r="P685" s="2">
        <f t="shared" si="404"/>
        <v>0.5525008280887711</v>
      </c>
      <c r="Q685" s="2">
        <f t="shared" si="397"/>
        <v>1.9874130506790211E-2</v>
      </c>
      <c r="R685" s="1">
        <v>192</v>
      </c>
      <c r="S685" s="1">
        <v>43</v>
      </c>
      <c r="T685" s="1">
        <v>14</v>
      </c>
      <c r="U685" s="1">
        <v>1042</v>
      </c>
      <c r="V685" s="1">
        <v>1668</v>
      </c>
      <c r="W685" s="1">
        <v>32</v>
      </c>
      <c r="X685" s="1">
        <v>5</v>
      </c>
      <c r="Y685" s="1">
        <v>10</v>
      </c>
      <c r="Z685" s="1">
        <v>13</v>
      </c>
      <c r="AK685" s="7">
        <f t="shared" si="405"/>
        <v>5</v>
      </c>
      <c r="AL685" s="7">
        <f t="shared" si="406"/>
        <v>9</v>
      </c>
      <c r="AM685" s="7">
        <f t="shared" si="407"/>
        <v>8</v>
      </c>
      <c r="AN685" s="2">
        <f t="shared" si="408"/>
        <v>1.0599536270288175E-2</v>
      </c>
      <c r="AO685" s="2">
        <f t="shared" si="409"/>
        <v>1.6561775422325273E-3</v>
      </c>
      <c r="AP685" s="2">
        <f t="shared" si="410"/>
        <v>3.3123550844650546E-3</v>
      </c>
      <c r="AR685" t="str">
        <f t="shared" si="411"/>
        <v>Pulaski</v>
      </c>
      <c r="AS685" t="s">
        <v>294</v>
      </c>
      <c r="AT685" s="184">
        <v>2</v>
      </c>
      <c r="AV685" s="97">
        <v>18</v>
      </c>
      <c r="AW685" s="99">
        <v>131</v>
      </c>
      <c r="AX685" s="105">
        <f t="shared" si="412"/>
        <v>18131</v>
      </c>
      <c r="AZ685" s="7" t="s">
        <v>2951</v>
      </c>
      <c r="BA685" t="s">
        <v>3184</v>
      </c>
    </row>
    <row r="686" spans="1:53" hidden="1" outlineLevel="1">
      <c r="A686" t="s">
        <v>604</v>
      </c>
      <c r="B686" t="s">
        <v>294</v>
      </c>
      <c r="C686" s="1">
        <f t="shared" si="398"/>
        <v>7292</v>
      </c>
      <c r="D686" s="7">
        <f>IF(R686&gt;0,RANK(R686,(R686:T686,U686:AI686)),0)</f>
        <v>3</v>
      </c>
      <c r="E686" s="7">
        <f>IF(S686&gt;0,RANK(S686,(R686:T686,U686:AI686)),0)</f>
        <v>5</v>
      </c>
      <c r="F686" s="7">
        <f>IF(T686&gt;0,RANK(T686,(R686:T686,U686:AI686)),0)</f>
        <v>7</v>
      </c>
      <c r="G686" s="7">
        <f>IF(U686&gt;0,RANK(U686,(R686:T686,U686:AI686)),0)</f>
        <v>2</v>
      </c>
      <c r="H686" s="7">
        <f t="shared" si="399"/>
        <v>1</v>
      </c>
      <c r="I686" s="49">
        <f t="shared" si="400"/>
        <v>1350</v>
      </c>
      <c r="J686" s="177">
        <f t="shared" si="396"/>
        <v>0.18513439385628086</v>
      </c>
      <c r="K686" s="2"/>
      <c r="L686" s="2">
        <f t="shared" si="401"/>
        <v>4.2375205704882062E-2</v>
      </c>
      <c r="M686" s="2">
        <f t="shared" si="402"/>
        <v>5.6226001097092705E-3</v>
      </c>
      <c r="N686" s="2">
        <f t="shared" si="403"/>
        <v>2.605595172792101E-3</v>
      </c>
      <c r="O686" s="2">
        <f t="shared" si="413"/>
        <v>0.37534284147010422</v>
      </c>
      <c r="P686" s="2">
        <f t="shared" si="404"/>
        <v>0.56047723532638505</v>
      </c>
      <c r="Q686" s="2">
        <f t="shared" si="397"/>
        <v>1.3576522216127263E-2</v>
      </c>
      <c r="R686" s="1">
        <v>309</v>
      </c>
      <c r="S686" s="1">
        <v>41</v>
      </c>
      <c r="T686" s="1">
        <v>19</v>
      </c>
      <c r="U686" s="1">
        <v>2737</v>
      </c>
      <c r="V686" s="1">
        <v>4087</v>
      </c>
      <c r="W686" s="1">
        <v>48</v>
      </c>
      <c r="X686" s="1">
        <v>18</v>
      </c>
      <c r="Y686" s="1">
        <v>7</v>
      </c>
      <c r="Z686" s="1">
        <v>26</v>
      </c>
      <c r="AK686" s="7">
        <f t="shared" si="405"/>
        <v>4</v>
      </c>
      <c r="AL686" s="7">
        <f t="shared" si="406"/>
        <v>8</v>
      </c>
      <c r="AM686" s="7">
        <f t="shared" si="407"/>
        <v>9</v>
      </c>
      <c r="AN686" s="2">
        <f t="shared" si="408"/>
        <v>6.582556226001097E-3</v>
      </c>
      <c r="AO686" s="2">
        <f t="shared" si="409"/>
        <v>2.4684585847504115E-3</v>
      </c>
      <c r="AP686" s="2">
        <f t="shared" si="410"/>
        <v>9.5995611629182663E-4</v>
      </c>
      <c r="AR686" t="str">
        <f t="shared" si="411"/>
        <v>Putnam</v>
      </c>
      <c r="AS686" t="s">
        <v>294</v>
      </c>
      <c r="AT686" s="184">
        <v>4</v>
      </c>
      <c r="AV686" s="97">
        <v>18</v>
      </c>
      <c r="AW686" s="99">
        <v>133</v>
      </c>
      <c r="AX686" s="105">
        <f t="shared" si="412"/>
        <v>18133</v>
      </c>
      <c r="AZ686" s="7" t="s">
        <v>2951</v>
      </c>
      <c r="BA686" t="s">
        <v>3184</v>
      </c>
    </row>
    <row r="687" spans="1:53" hidden="1" outlineLevel="1">
      <c r="A687" t="s">
        <v>971</v>
      </c>
      <c r="B687" t="s">
        <v>294</v>
      </c>
      <c r="C687" s="1">
        <f t="shared" si="398"/>
        <v>5288</v>
      </c>
      <c r="D687" s="7">
        <f>IF(R687&gt;0,RANK(R687,(R687:T687,U687:AI687)),0)</f>
        <v>3</v>
      </c>
      <c r="E687" s="7">
        <f>IF(S687&gt;0,RANK(S687,(R687:T687,U687:AI687)),0)</f>
        <v>5</v>
      </c>
      <c r="F687" s="7">
        <f>IF(T687&gt;0,RANK(T687,(R687:T687,U687:AI687)),0)</f>
        <v>8</v>
      </c>
      <c r="G687" s="7">
        <f>IF(U687&gt;0,RANK(U687,(R687:T687,U687:AI687)),0)</f>
        <v>2</v>
      </c>
      <c r="H687" s="7">
        <f t="shared" si="399"/>
        <v>1</v>
      </c>
      <c r="I687" s="49">
        <f t="shared" si="400"/>
        <v>1099</v>
      </c>
      <c r="J687" s="177">
        <f t="shared" si="396"/>
        <v>0.20782904689863843</v>
      </c>
      <c r="K687" s="2"/>
      <c r="L687" s="2">
        <f t="shared" si="401"/>
        <v>6.61875945537065E-2</v>
      </c>
      <c r="M687" s="2">
        <f t="shared" si="402"/>
        <v>8.8880484114977308E-3</v>
      </c>
      <c r="N687" s="2">
        <f t="shared" si="403"/>
        <v>2.4583963691376704E-3</v>
      </c>
      <c r="O687" s="2">
        <f t="shared" si="413"/>
        <v>0.34795763993948564</v>
      </c>
      <c r="P687" s="2">
        <f t="shared" si="404"/>
        <v>0.55578668683812404</v>
      </c>
      <c r="Q687" s="2">
        <f t="shared" si="397"/>
        <v>1.8721633888048483E-2</v>
      </c>
      <c r="R687" s="1">
        <v>350</v>
      </c>
      <c r="S687" s="1">
        <v>47</v>
      </c>
      <c r="T687" s="1">
        <v>13</v>
      </c>
      <c r="U687" s="1">
        <v>1840</v>
      </c>
      <c r="V687" s="1">
        <v>2939</v>
      </c>
      <c r="W687" s="1">
        <v>49</v>
      </c>
      <c r="X687" s="1">
        <v>10</v>
      </c>
      <c r="Y687" s="1">
        <v>19</v>
      </c>
      <c r="Z687" s="1">
        <v>21</v>
      </c>
      <c r="AK687" s="7">
        <f t="shared" si="405"/>
        <v>4</v>
      </c>
      <c r="AL687" s="7">
        <f t="shared" si="406"/>
        <v>9</v>
      </c>
      <c r="AM687" s="7">
        <f t="shared" si="407"/>
        <v>7</v>
      </c>
      <c r="AN687" s="2">
        <f t="shared" si="408"/>
        <v>9.2662632375189111E-3</v>
      </c>
      <c r="AO687" s="2">
        <f t="shared" si="409"/>
        <v>1.8910741301059002E-3</v>
      </c>
      <c r="AP687" s="2">
        <f t="shared" si="410"/>
        <v>3.5930408472012103E-3</v>
      </c>
      <c r="AR687" t="str">
        <f t="shared" si="411"/>
        <v>Randolph</v>
      </c>
      <c r="AS687" t="s">
        <v>294</v>
      </c>
      <c r="AT687" s="184">
        <v>6</v>
      </c>
      <c r="AV687" s="97">
        <v>18</v>
      </c>
      <c r="AW687" s="99">
        <v>135</v>
      </c>
      <c r="AX687" s="105">
        <f t="shared" si="412"/>
        <v>18135</v>
      </c>
      <c r="AZ687" s="7" t="s">
        <v>2951</v>
      </c>
      <c r="BA687" t="s">
        <v>3184</v>
      </c>
    </row>
    <row r="688" spans="1:53" hidden="1" outlineLevel="1">
      <c r="A688" t="s">
        <v>2813</v>
      </c>
      <c r="B688" t="s">
        <v>294</v>
      </c>
      <c r="C688" s="1">
        <f t="shared" si="398"/>
        <v>6540</v>
      </c>
      <c r="D688" s="7">
        <f>IF(R688&gt;0,RANK(R688,(R688:T688,U688:AI688)),0)</f>
        <v>3</v>
      </c>
      <c r="E688" s="7">
        <f>IF(S688&gt;0,RANK(S688,(R688:T688,U688:AI688)),0)</f>
        <v>6</v>
      </c>
      <c r="F688" s="7">
        <f>IF(T688&gt;0,RANK(T688,(R688:T688,U688:AI688)),0)</f>
        <v>7</v>
      </c>
      <c r="G688" s="7">
        <f>IF(U688&gt;0,RANK(U688,(R688:T688,U688:AI688)),0)</f>
        <v>2</v>
      </c>
      <c r="H688" s="7">
        <f t="shared" si="399"/>
        <v>1</v>
      </c>
      <c r="I688" s="49">
        <f t="shared" si="400"/>
        <v>2474</v>
      </c>
      <c r="J688" s="177">
        <f t="shared" si="396"/>
        <v>0.37828746177370032</v>
      </c>
      <c r="K688" s="2"/>
      <c r="L688" s="2">
        <f t="shared" si="401"/>
        <v>0.11391437308868502</v>
      </c>
      <c r="M688" s="2">
        <f t="shared" si="402"/>
        <v>3.9755351681957183E-3</v>
      </c>
      <c r="N688" s="2">
        <f t="shared" si="403"/>
        <v>3.5168195718654435E-3</v>
      </c>
      <c r="O688" s="2">
        <f t="shared" si="413"/>
        <v>0.24174311926605505</v>
      </c>
      <c r="P688" s="2">
        <f t="shared" si="404"/>
        <v>0.62003058103975539</v>
      </c>
      <c r="Q688" s="2">
        <f t="shared" si="397"/>
        <v>1.6819571865443361E-2</v>
      </c>
      <c r="R688" s="1">
        <v>745</v>
      </c>
      <c r="S688" s="1">
        <v>26</v>
      </c>
      <c r="T688" s="1">
        <v>23</v>
      </c>
      <c r="U688" s="1">
        <v>1581</v>
      </c>
      <c r="V688" s="1">
        <v>4055</v>
      </c>
      <c r="W688" s="1">
        <v>56</v>
      </c>
      <c r="X688" s="1">
        <v>15</v>
      </c>
      <c r="Y688" s="1">
        <v>8</v>
      </c>
      <c r="Z688" s="1">
        <v>31</v>
      </c>
      <c r="AK688" s="7">
        <f t="shared" si="405"/>
        <v>4</v>
      </c>
      <c r="AL688" s="7">
        <f t="shared" si="406"/>
        <v>8</v>
      </c>
      <c r="AM688" s="7">
        <f t="shared" si="407"/>
        <v>9</v>
      </c>
      <c r="AN688" s="2">
        <f t="shared" si="408"/>
        <v>8.5626911314984708E-3</v>
      </c>
      <c r="AO688" s="2">
        <f t="shared" si="409"/>
        <v>2.2935779816513763E-3</v>
      </c>
      <c r="AP688" s="2">
        <f t="shared" si="410"/>
        <v>1.2232415902140672E-3</v>
      </c>
      <c r="AR688" t="str">
        <f t="shared" si="411"/>
        <v>Ripley</v>
      </c>
      <c r="AS688" t="s">
        <v>294</v>
      </c>
      <c r="AT688" s="184">
        <v>6</v>
      </c>
      <c r="AV688" s="97">
        <v>18</v>
      </c>
      <c r="AW688" s="99">
        <v>137</v>
      </c>
      <c r="AX688" s="105">
        <f t="shared" si="412"/>
        <v>18137</v>
      </c>
      <c r="AZ688" s="7" t="s">
        <v>2951</v>
      </c>
      <c r="BA688" t="s">
        <v>3184</v>
      </c>
    </row>
    <row r="689" spans="1:53" hidden="1" outlineLevel="1">
      <c r="A689" t="s">
        <v>2697</v>
      </c>
      <c r="B689" t="s">
        <v>294</v>
      </c>
      <c r="C689" s="1">
        <f t="shared" si="398"/>
        <v>4203</v>
      </c>
      <c r="D689" s="7">
        <f>IF(R689&gt;0,RANK(R689,(R689:T689,U689:AI689)),0)</f>
        <v>3</v>
      </c>
      <c r="E689" s="7">
        <f>IF(S689&gt;0,RANK(S689,(R689:T689,U689:AI689)),0)</f>
        <v>4</v>
      </c>
      <c r="F689" s="7">
        <f>IF(T689&gt;0,RANK(T689,(R689:T689,U689:AI689)),0)</f>
        <v>6</v>
      </c>
      <c r="G689" s="7">
        <f>IF(U689&gt;0,RANK(U689,(R689:T689,U689:AI689)),0)</f>
        <v>2</v>
      </c>
      <c r="H689" s="7">
        <f t="shared" si="399"/>
        <v>1</v>
      </c>
      <c r="I689" s="49">
        <f t="shared" si="400"/>
        <v>905</v>
      </c>
      <c r="J689" s="177">
        <f t="shared" si="396"/>
        <v>0.21532238876992624</v>
      </c>
      <c r="K689" s="2"/>
      <c r="L689" s="2">
        <f t="shared" si="401"/>
        <v>6.0670949321912922E-2</v>
      </c>
      <c r="M689" s="2">
        <f t="shared" si="402"/>
        <v>9.0411610754223166E-3</v>
      </c>
      <c r="N689" s="2">
        <f t="shared" si="403"/>
        <v>4.7585058291696406E-3</v>
      </c>
      <c r="O689" s="2">
        <f t="shared" si="413"/>
        <v>0.34665714965500832</v>
      </c>
      <c r="P689" s="2">
        <f t="shared" si="404"/>
        <v>0.56197953842493453</v>
      </c>
      <c r="Q689" s="2">
        <f t="shared" si="397"/>
        <v>1.689269569355234E-2</v>
      </c>
      <c r="R689" s="1">
        <v>255</v>
      </c>
      <c r="S689" s="1">
        <v>38</v>
      </c>
      <c r="T689" s="1">
        <v>20</v>
      </c>
      <c r="U689" s="1">
        <v>1457</v>
      </c>
      <c r="V689" s="1">
        <v>2362</v>
      </c>
      <c r="W689" s="1">
        <v>35</v>
      </c>
      <c r="X689" s="1">
        <v>4</v>
      </c>
      <c r="Y689" s="1">
        <v>15</v>
      </c>
      <c r="Z689" s="1">
        <v>17</v>
      </c>
      <c r="AK689" s="7">
        <f t="shared" si="405"/>
        <v>5</v>
      </c>
      <c r="AL689" s="7">
        <f t="shared" si="406"/>
        <v>9</v>
      </c>
      <c r="AM689" s="7">
        <f t="shared" si="407"/>
        <v>8</v>
      </c>
      <c r="AN689" s="2">
        <f t="shared" si="408"/>
        <v>8.3273852010468715E-3</v>
      </c>
      <c r="AO689" s="2">
        <f t="shared" si="409"/>
        <v>9.5170116583392819E-4</v>
      </c>
      <c r="AP689" s="2">
        <f t="shared" si="410"/>
        <v>3.5688793718772305E-3</v>
      </c>
      <c r="AR689" t="str">
        <f t="shared" si="411"/>
        <v>Rush</v>
      </c>
      <c r="AS689" t="s">
        <v>294</v>
      </c>
      <c r="AT689" s="184">
        <v>6</v>
      </c>
      <c r="AV689" s="97">
        <v>18</v>
      </c>
      <c r="AW689" s="99">
        <v>139</v>
      </c>
      <c r="AX689" s="105">
        <f t="shared" si="412"/>
        <v>18139</v>
      </c>
      <c r="AZ689" s="7" t="s">
        <v>2951</v>
      </c>
      <c r="BA689" t="s">
        <v>3184</v>
      </c>
    </row>
    <row r="690" spans="1:53" hidden="1" outlineLevel="1">
      <c r="A690" t="s">
        <v>997</v>
      </c>
      <c r="B690" t="s">
        <v>294</v>
      </c>
      <c r="C690" s="1">
        <f t="shared" si="398"/>
        <v>37527</v>
      </c>
      <c r="D690" s="7">
        <f>IF(R690&gt;0,RANK(R690,(R690:T690,U690:AI690)),0)</f>
        <v>3</v>
      </c>
      <c r="E690" s="7">
        <f>IF(S690&gt;0,RANK(S690,(R690:T690,U690:AI690)),0)</f>
        <v>6</v>
      </c>
      <c r="F690" s="7">
        <f>IF(T690&gt;0,RANK(T690,(R690:T690,U690:AI690)),0)</f>
        <v>5</v>
      </c>
      <c r="G690" s="7">
        <f>IF(U690&gt;0,RANK(U690,(R690:T690,U690:AI690)),0)</f>
        <v>2</v>
      </c>
      <c r="H690" s="7">
        <f t="shared" si="399"/>
        <v>1</v>
      </c>
      <c r="I690" s="49">
        <f t="shared" si="400"/>
        <v>3819</v>
      </c>
      <c r="J690" s="177">
        <f t="shared" si="396"/>
        <v>0.10176672795587177</v>
      </c>
      <c r="K690" s="2"/>
      <c r="L690" s="2">
        <f t="shared" si="401"/>
        <v>6.8430729874490365E-2</v>
      </c>
      <c r="M690" s="2">
        <f t="shared" si="402"/>
        <v>3.1976976576864658E-3</v>
      </c>
      <c r="N690" s="2">
        <f t="shared" si="403"/>
        <v>3.650704825858715E-3</v>
      </c>
      <c r="O690" s="2">
        <f t="shared" si="413"/>
        <v>0.40613425000666187</v>
      </c>
      <c r="P690" s="2">
        <f t="shared" si="404"/>
        <v>0.50790097796253364</v>
      </c>
      <c r="Q690" s="2">
        <f t="shared" si="397"/>
        <v>1.068563967276881E-2</v>
      </c>
      <c r="R690" s="1">
        <v>2568</v>
      </c>
      <c r="S690" s="1">
        <v>120</v>
      </c>
      <c r="T690" s="1">
        <v>137</v>
      </c>
      <c r="U690" s="1">
        <v>15241</v>
      </c>
      <c r="V690" s="1">
        <v>19060</v>
      </c>
      <c r="W690" s="1">
        <v>192</v>
      </c>
      <c r="X690" s="1">
        <v>40</v>
      </c>
      <c r="Y690" s="1">
        <v>52</v>
      </c>
      <c r="Z690" s="1">
        <v>117</v>
      </c>
      <c r="AK690" s="7">
        <f t="shared" si="405"/>
        <v>4</v>
      </c>
      <c r="AL690" s="7">
        <f t="shared" si="406"/>
        <v>9</v>
      </c>
      <c r="AM690" s="7">
        <f t="shared" si="407"/>
        <v>8</v>
      </c>
      <c r="AN690" s="2">
        <f t="shared" si="408"/>
        <v>5.1163162522983455E-3</v>
      </c>
      <c r="AO690" s="2">
        <f t="shared" si="409"/>
        <v>1.0658992192288219E-3</v>
      </c>
      <c r="AP690" s="2">
        <f t="shared" si="410"/>
        <v>1.3856689849974684E-3</v>
      </c>
      <c r="AR690" t="str">
        <f t="shared" si="411"/>
        <v>St. Joseph</v>
      </c>
      <c r="AS690" t="s">
        <v>294</v>
      </c>
      <c r="AT690" s="184">
        <v>2</v>
      </c>
      <c r="AV690" s="97">
        <v>18</v>
      </c>
      <c r="AW690" s="99">
        <v>141</v>
      </c>
      <c r="AX690" s="105">
        <f t="shared" si="412"/>
        <v>18141</v>
      </c>
      <c r="AZ690" s="7" t="s">
        <v>2951</v>
      </c>
      <c r="BA690" t="s">
        <v>3184</v>
      </c>
    </row>
    <row r="691" spans="1:53" hidden="1" outlineLevel="1">
      <c r="A691" t="s">
        <v>1008</v>
      </c>
      <c r="B691" t="s">
        <v>294</v>
      </c>
      <c r="C691" s="1">
        <f t="shared" si="398"/>
        <v>2965</v>
      </c>
      <c r="D691" s="7">
        <f>IF(R691&gt;0,RANK(R691,(R691:T691,U691:AI691)),0)</f>
        <v>3</v>
      </c>
      <c r="E691" s="7">
        <f>IF(S691&gt;0,RANK(S691,(R691:T691,U691:AI691)),0)</f>
        <v>7</v>
      </c>
      <c r="F691" s="7">
        <f>IF(T691&gt;0,RANK(T691,(R691:T691,U691:AI691)),0)</f>
        <v>6</v>
      </c>
      <c r="G691" s="7">
        <f>IF(U691&gt;0,RANK(U691,(R691:T691,U691:AI691)),0)</f>
        <v>2</v>
      </c>
      <c r="H691" s="7">
        <f t="shared" si="399"/>
        <v>1</v>
      </c>
      <c r="I691" s="49">
        <f t="shared" si="400"/>
        <v>1062</v>
      </c>
      <c r="J691" s="177">
        <f t="shared" si="396"/>
        <v>0.35817875210792582</v>
      </c>
      <c r="K691" s="2"/>
      <c r="L691" s="2">
        <f t="shared" si="401"/>
        <v>3.3726812816188868E-2</v>
      </c>
      <c r="M691" s="2">
        <f t="shared" si="402"/>
        <v>1.6863406408094434E-3</v>
      </c>
      <c r="N691" s="2">
        <f t="shared" si="403"/>
        <v>3.0354131534569982E-3</v>
      </c>
      <c r="O691" s="2">
        <f t="shared" si="413"/>
        <v>0.29241146711635752</v>
      </c>
      <c r="P691" s="2">
        <f t="shared" si="404"/>
        <v>0.65059021922428328</v>
      </c>
      <c r="Q691" s="2">
        <f t="shared" si="397"/>
        <v>1.8549747048903886E-2</v>
      </c>
      <c r="R691" s="1">
        <v>100</v>
      </c>
      <c r="S691" s="1">
        <v>5</v>
      </c>
      <c r="T691" s="1">
        <v>9</v>
      </c>
      <c r="U691" s="1">
        <v>867</v>
      </c>
      <c r="V691" s="1">
        <v>1929</v>
      </c>
      <c r="W691" s="1">
        <v>28</v>
      </c>
      <c r="X691" s="1">
        <v>2</v>
      </c>
      <c r="Y691" s="1">
        <v>2</v>
      </c>
      <c r="Z691" s="1">
        <v>23</v>
      </c>
      <c r="AK691" s="7">
        <f t="shared" si="405"/>
        <v>4</v>
      </c>
      <c r="AL691" s="7">
        <f t="shared" si="406"/>
        <v>8</v>
      </c>
      <c r="AM691" s="7">
        <f t="shared" si="407"/>
        <v>8</v>
      </c>
      <c r="AN691" s="2">
        <f t="shared" si="408"/>
        <v>9.4435075885328842E-3</v>
      </c>
      <c r="AO691" s="2">
        <f t="shared" si="409"/>
        <v>6.7453625632377741E-4</v>
      </c>
      <c r="AP691" s="2">
        <f t="shared" si="410"/>
        <v>6.7453625632377741E-4</v>
      </c>
      <c r="AR691" t="str">
        <f t="shared" si="411"/>
        <v>Scott</v>
      </c>
      <c r="AS691" t="s">
        <v>294</v>
      </c>
      <c r="AT691" s="184"/>
      <c r="AV691" s="97">
        <v>18</v>
      </c>
      <c r="AW691" s="99">
        <v>143</v>
      </c>
      <c r="AX691" s="105">
        <f t="shared" si="412"/>
        <v>18143</v>
      </c>
      <c r="AZ691" s="7" t="s">
        <v>2951</v>
      </c>
      <c r="BA691" t="s">
        <v>3184</v>
      </c>
    </row>
    <row r="692" spans="1:53" hidden="1" outlineLevel="1">
      <c r="A692" t="s">
        <v>1460</v>
      </c>
      <c r="B692" t="s">
        <v>294</v>
      </c>
      <c r="C692" s="1">
        <f t="shared" si="398"/>
        <v>8910</v>
      </c>
      <c r="D692" s="7">
        <f>IF(R692&gt;0,RANK(R692,(R692:T692,U692:AI692)),0)</f>
        <v>3</v>
      </c>
      <c r="E692" s="7">
        <f>IF(S692&gt;0,RANK(S692,(R692:T692,U692:AI692)),0)</f>
        <v>4</v>
      </c>
      <c r="F692" s="7">
        <f>IF(T692&gt;0,RANK(T692,(R692:T692,U692:AI692)),0)</f>
        <v>7</v>
      </c>
      <c r="G692" s="7">
        <f>IF(U692&gt;0,RANK(U692,(R692:T692,U692:AI692)),0)</f>
        <v>2</v>
      </c>
      <c r="H692" s="7">
        <f t="shared" si="399"/>
        <v>1</v>
      </c>
      <c r="I692" s="49">
        <f t="shared" si="400"/>
        <v>1854</v>
      </c>
      <c r="J692" s="177">
        <f t="shared" si="396"/>
        <v>0.20808080808080809</v>
      </c>
      <c r="K692" s="2"/>
      <c r="L692" s="2">
        <f t="shared" si="401"/>
        <v>4.9270482603815939E-2</v>
      </c>
      <c r="M692" s="2">
        <f t="shared" si="402"/>
        <v>8.8664421997755333E-3</v>
      </c>
      <c r="N692" s="2">
        <f t="shared" si="403"/>
        <v>2.9180695847362513E-3</v>
      </c>
      <c r="O692" s="2">
        <f t="shared" si="413"/>
        <v>0.35802469135802467</v>
      </c>
      <c r="P692" s="2">
        <f t="shared" si="404"/>
        <v>0.56610549943883282</v>
      </c>
      <c r="Q692" s="2">
        <f t="shared" si="397"/>
        <v>1.4814814814814836E-2</v>
      </c>
      <c r="R692" s="1">
        <v>439</v>
      </c>
      <c r="S692" s="1">
        <v>79</v>
      </c>
      <c r="T692" s="1">
        <v>26</v>
      </c>
      <c r="U692" s="1">
        <v>3190</v>
      </c>
      <c r="V692" s="1">
        <v>5044</v>
      </c>
      <c r="W692" s="1">
        <v>69</v>
      </c>
      <c r="X692" s="1">
        <v>18</v>
      </c>
      <c r="Y692" s="1">
        <v>10</v>
      </c>
      <c r="Z692" s="1">
        <v>35</v>
      </c>
      <c r="AK692" s="7">
        <f t="shared" si="405"/>
        <v>5</v>
      </c>
      <c r="AL692" s="7">
        <f t="shared" si="406"/>
        <v>8</v>
      </c>
      <c r="AM692" s="7">
        <f t="shared" si="407"/>
        <v>9</v>
      </c>
      <c r="AN692" s="2">
        <f t="shared" si="408"/>
        <v>7.7441077441077442E-3</v>
      </c>
      <c r="AO692" s="2">
        <f t="shared" si="409"/>
        <v>2.0202020202020202E-3</v>
      </c>
      <c r="AP692" s="2">
        <f t="shared" si="410"/>
        <v>1.1223344556677891E-3</v>
      </c>
      <c r="AR692" t="str">
        <f t="shared" si="411"/>
        <v>Shelby</v>
      </c>
      <c r="AS692" t="s">
        <v>294</v>
      </c>
      <c r="AT692" s="184">
        <v>6</v>
      </c>
      <c r="AV692" s="97">
        <v>18</v>
      </c>
      <c r="AW692" s="99">
        <v>145</v>
      </c>
      <c r="AX692" s="105">
        <f t="shared" si="412"/>
        <v>18145</v>
      </c>
      <c r="AZ692" s="7" t="s">
        <v>2951</v>
      </c>
      <c r="BA692" t="s">
        <v>3184</v>
      </c>
    </row>
    <row r="693" spans="1:53" hidden="1" outlineLevel="1">
      <c r="A693" t="s">
        <v>2157</v>
      </c>
      <c r="B693" t="s">
        <v>294</v>
      </c>
      <c r="C693" s="1">
        <f t="shared" si="398"/>
        <v>4134</v>
      </c>
      <c r="D693" s="7">
        <f>IF(R693&gt;0,RANK(R693,(R693:T693,U693:AI693)),0)</f>
        <v>3</v>
      </c>
      <c r="E693" s="7">
        <f>IF(S693&gt;0,RANK(S693,(R693:T693,U693:AI693)),0)</f>
        <v>5</v>
      </c>
      <c r="F693" s="7">
        <f>IF(T693&gt;0,RANK(T693,(R693:T693,U693:AI693)),0)</f>
        <v>5</v>
      </c>
      <c r="G693" s="7">
        <f>IF(U693&gt;0,RANK(U693,(R693:T693,U693:AI693)),0)</f>
        <v>2</v>
      </c>
      <c r="H693" s="7">
        <f t="shared" si="399"/>
        <v>1</v>
      </c>
      <c r="I693" s="49">
        <f t="shared" si="400"/>
        <v>972</v>
      </c>
      <c r="J693" s="177">
        <f t="shared" si="396"/>
        <v>0.23512336719883889</v>
      </c>
      <c r="K693" s="2"/>
      <c r="L693" s="2">
        <f t="shared" si="401"/>
        <v>7.06337687469763E-2</v>
      </c>
      <c r="M693" s="2">
        <f t="shared" si="402"/>
        <v>5.8055152394775036E-3</v>
      </c>
      <c r="N693" s="2">
        <f t="shared" si="403"/>
        <v>5.8055152394775036E-3</v>
      </c>
      <c r="O693" s="2">
        <f t="shared" si="413"/>
        <v>0.33333333333333331</v>
      </c>
      <c r="P693" s="2">
        <f t="shared" si="404"/>
        <v>0.56845670053217223</v>
      </c>
      <c r="Q693" s="2">
        <f t="shared" si="397"/>
        <v>1.5965166908563311E-2</v>
      </c>
      <c r="R693" s="1">
        <v>292</v>
      </c>
      <c r="S693" s="1">
        <v>24</v>
      </c>
      <c r="T693" s="1">
        <v>24</v>
      </c>
      <c r="U693" s="1">
        <v>1378</v>
      </c>
      <c r="V693" s="1">
        <v>2350</v>
      </c>
      <c r="W693" s="1">
        <v>42</v>
      </c>
      <c r="X693" s="1">
        <v>4</v>
      </c>
      <c r="Y693" s="1">
        <v>4</v>
      </c>
      <c r="Z693" s="1">
        <v>16</v>
      </c>
      <c r="AK693" s="7">
        <f t="shared" si="405"/>
        <v>4</v>
      </c>
      <c r="AL693" s="7">
        <f t="shared" si="406"/>
        <v>8</v>
      </c>
      <c r="AM693" s="7">
        <f t="shared" si="407"/>
        <v>8</v>
      </c>
      <c r="AN693" s="2">
        <f t="shared" si="408"/>
        <v>1.0159651669085631E-2</v>
      </c>
      <c r="AO693" s="2">
        <f t="shared" si="409"/>
        <v>9.6758587324625057E-4</v>
      </c>
      <c r="AP693" s="2">
        <f t="shared" si="410"/>
        <v>9.6758587324625057E-4</v>
      </c>
      <c r="AR693" t="str">
        <f t="shared" si="411"/>
        <v>Spencer</v>
      </c>
      <c r="AS693" t="s">
        <v>294</v>
      </c>
      <c r="AT693" s="184">
        <v>8</v>
      </c>
      <c r="AV693" s="97">
        <v>18</v>
      </c>
      <c r="AW693" s="99">
        <v>147</v>
      </c>
      <c r="AX693" s="105">
        <f t="shared" si="412"/>
        <v>18147</v>
      </c>
      <c r="AZ693" s="7" t="s">
        <v>2951</v>
      </c>
      <c r="BA693" t="s">
        <v>3184</v>
      </c>
    </row>
    <row r="694" spans="1:53" hidden="1" outlineLevel="1">
      <c r="A694" t="s">
        <v>1109</v>
      </c>
      <c r="B694" t="s">
        <v>294</v>
      </c>
      <c r="C694" s="1">
        <f t="shared" si="398"/>
        <v>3700</v>
      </c>
      <c r="D694" s="7">
        <f>IF(R694&gt;0,RANK(R694,(R694:T694,U694:AI694)),0)</f>
        <v>3</v>
      </c>
      <c r="E694" s="7">
        <f>IF(S694&gt;0,RANK(S694,(R694:T694,U694:AI694)),0)</f>
        <v>4</v>
      </c>
      <c r="F694" s="7">
        <f>IF(T694&gt;0,RANK(T694,(R694:T694,U694:AI694)),0)</f>
        <v>6</v>
      </c>
      <c r="G694" s="7">
        <f>IF(U694&gt;0,RANK(U694,(R694:T694,U694:AI694)),0)</f>
        <v>2</v>
      </c>
      <c r="H694" s="7">
        <f t="shared" si="399"/>
        <v>1</v>
      </c>
      <c r="I694" s="49">
        <f t="shared" si="400"/>
        <v>1384</v>
      </c>
      <c r="J694" s="177">
        <f t="shared" si="396"/>
        <v>0.37405405405405406</v>
      </c>
      <c r="K694" s="2"/>
      <c r="L694" s="2">
        <f t="shared" si="401"/>
        <v>3.4594594594594595E-2</v>
      </c>
      <c r="M694" s="2">
        <f t="shared" si="402"/>
        <v>4.5945945945945945E-3</v>
      </c>
      <c r="N694" s="2">
        <f t="shared" si="403"/>
        <v>1.6216216216216215E-3</v>
      </c>
      <c r="O694" s="2">
        <f t="shared" si="413"/>
        <v>0.28972972972972971</v>
      </c>
      <c r="P694" s="2">
        <f t="shared" si="404"/>
        <v>0.66378378378378378</v>
      </c>
      <c r="Q694" s="2">
        <f t="shared" si="397"/>
        <v>5.6756756756758397E-3</v>
      </c>
      <c r="R694" s="1">
        <v>128</v>
      </c>
      <c r="S694" s="1">
        <v>17</v>
      </c>
      <c r="T694" s="1">
        <v>6</v>
      </c>
      <c r="U694" s="1">
        <v>1072</v>
      </c>
      <c r="V694" s="1">
        <v>2456</v>
      </c>
      <c r="W694" s="1">
        <v>6</v>
      </c>
      <c r="X694" s="1">
        <v>3</v>
      </c>
      <c r="Y694" s="1">
        <v>3</v>
      </c>
      <c r="Z694" s="1">
        <v>9</v>
      </c>
      <c r="AK694" s="7">
        <f t="shared" si="405"/>
        <v>6</v>
      </c>
      <c r="AL694" s="7">
        <f t="shared" si="406"/>
        <v>8</v>
      </c>
      <c r="AM694" s="7">
        <f t="shared" si="407"/>
        <v>8</v>
      </c>
      <c r="AN694" s="2">
        <f t="shared" si="408"/>
        <v>1.6216216216216215E-3</v>
      </c>
      <c r="AO694" s="2">
        <f t="shared" si="409"/>
        <v>8.1081081081081077E-4</v>
      </c>
      <c r="AP694" s="2">
        <f t="shared" si="410"/>
        <v>8.1081081081081077E-4</v>
      </c>
      <c r="AR694" t="str">
        <f t="shared" si="411"/>
        <v>Starke</v>
      </c>
      <c r="AS694" t="s">
        <v>294</v>
      </c>
      <c r="AT694" s="184">
        <v>2</v>
      </c>
      <c r="AV694" s="97">
        <v>18</v>
      </c>
      <c r="AW694" s="99">
        <v>149</v>
      </c>
      <c r="AX694" s="105">
        <f t="shared" si="412"/>
        <v>18149</v>
      </c>
      <c r="AZ694" s="7" t="s">
        <v>2951</v>
      </c>
      <c r="BA694" t="s">
        <v>3184</v>
      </c>
    </row>
    <row r="695" spans="1:53" hidden="1" outlineLevel="1">
      <c r="A695" t="s">
        <v>161</v>
      </c>
      <c r="B695" t="s">
        <v>294</v>
      </c>
      <c r="C695" s="1">
        <f t="shared" si="398"/>
        <v>7289</v>
      </c>
      <c r="D695" s="7">
        <f>IF(R695&gt;0,RANK(R695,(R695:T695,U695:AI695)),0)</f>
        <v>3</v>
      </c>
      <c r="E695" s="7">
        <f>IF(S695&gt;0,RANK(S695,(R695:T695,U695:AI695)),0)</f>
        <v>5</v>
      </c>
      <c r="F695" s="7">
        <f>IF(T695&gt;0,RANK(T695,(R695:T695,U695:AI695)),0)</f>
        <v>6</v>
      </c>
      <c r="G695" s="7">
        <f>IF(U695&gt;0,RANK(U695,(R695:T695,U695:AI695)),0)</f>
        <v>2</v>
      </c>
      <c r="H695" s="7">
        <f t="shared" si="399"/>
        <v>1</v>
      </c>
      <c r="I695" s="49">
        <f t="shared" si="400"/>
        <v>1473</v>
      </c>
      <c r="J695" s="177">
        <f t="shared" si="396"/>
        <v>0.20208533406502949</v>
      </c>
      <c r="K695" s="2"/>
      <c r="L695" s="2">
        <f t="shared" si="401"/>
        <v>8.423652078474414E-2</v>
      </c>
      <c r="M695" s="2">
        <f t="shared" si="402"/>
        <v>7.4084236520784745E-3</v>
      </c>
      <c r="N695" s="2">
        <f t="shared" si="403"/>
        <v>4.664563040197558E-3</v>
      </c>
      <c r="O695" s="2">
        <f t="shared" si="413"/>
        <v>0.34298257648511454</v>
      </c>
      <c r="P695" s="2">
        <f t="shared" si="404"/>
        <v>0.54506791055014403</v>
      </c>
      <c r="Q695" s="2">
        <f t="shared" si="397"/>
        <v>1.5640005487721154E-2</v>
      </c>
      <c r="R695" s="1">
        <v>614</v>
      </c>
      <c r="S695" s="1">
        <v>54</v>
      </c>
      <c r="T695" s="1">
        <v>34</v>
      </c>
      <c r="U695" s="1">
        <v>2500</v>
      </c>
      <c r="V695" s="1">
        <v>3973</v>
      </c>
      <c r="W695" s="1">
        <v>56</v>
      </c>
      <c r="X695" s="1">
        <v>5</v>
      </c>
      <c r="Y695" s="1">
        <v>22</v>
      </c>
      <c r="Z695" s="1">
        <v>31</v>
      </c>
      <c r="AK695" s="7">
        <f t="shared" si="405"/>
        <v>4</v>
      </c>
      <c r="AL695" s="7">
        <f t="shared" si="406"/>
        <v>9</v>
      </c>
      <c r="AM695" s="7">
        <f t="shared" si="407"/>
        <v>8</v>
      </c>
      <c r="AN695" s="2">
        <f t="shared" si="408"/>
        <v>7.6828097132665661E-3</v>
      </c>
      <c r="AO695" s="2">
        <f t="shared" si="409"/>
        <v>6.8596515297022912E-4</v>
      </c>
      <c r="AP695" s="2">
        <f t="shared" si="410"/>
        <v>3.0182466730690081E-3</v>
      </c>
      <c r="AR695" t="str">
        <f t="shared" si="411"/>
        <v>Steuben</v>
      </c>
      <c r="AS695" t="s">
        <v>294</v>
      </c>
      <c r="AT695" s="184">
        <v>3</v>
      </c>
      <c r="AV695" s="97">
        <v>18</v>
      </c>
      <c r="AW695" s="99">
        <v>151</v>
      </c>
      <c r="AX695" s="105">
        <f t="shared" si="412"/>
        <v>18151</v>
      </c>
      <c r="AZ695" s="7" t="s">
        <v>2951</v>
      </c>
      <c r="BA695" t="s">
        <v>3184</v>
      </c>
    </row>
    <row r="696" spans="1:53" hidden="1" outlineLevel="1">
      <c r="A696" t="s">
        <v>162</v>
      </c>
      <c r="B696" t="s">
        <v>294</v>
      </c>
      <c r="C696" s="1">
        <f t="shared" si="398"/>
        <v>3483</v>
      </c>
      <c r="D696" s="7">
        <f>IF(R696&gt;0,RANK(R696,(R696:T696,U696:AI696)),0)</f>
        <v>3</v>
      </c>
      <c r="E696" s="7">
        <f>IF(S696&gt;0,RANK(S696,(R696:T696,U696:AI696)),0)</f>
        <v>5</v>
      </c>
      <c r="F696" s="7">
        <f>IF(T696&gt;0,RANK(T696,(R696:T696,U696:AI696)),0)</f>
        <v>6</v>
      </c>
      <c r="G696" s="7">
        <f>IF(U696&gt;0,RANK(U696,(R696:T696,U696:AI696)),0)</f>
        <v>2</v>
      </c>
      <c r="H696" s="7">
        <f t="shared" si="399"/>
        <v>1</v>
      </c>
      <c r="I696" s="49">
        <f t="shared" si="400"/>
        <v>1435</v>
      </c>
      <c r="J696" s="177">
        <f t="shared" si="396"/>
        <v>0.41200114843525698</v>
      </c>
      <c r="K696" s="2"/>
      <c r="L696" s="2">
        <f t="shared" si="401"/>
        <v>3.3017513637668673E-2</v>
      </c>
      <c r="M696" s="2">
        <f t="shared" si="402"/>
        <v>4.3066322136089581E-3</v>
      </c>
      <c r="N696" s="2">
        <f t="shared" si="403"/>
        <v>1.7226528854435831E-3</v>
      </c>
      <c r="O696" s="2">
        <f t="shared" si="413"/>
        <v>0.27103072064312372</v>
      </c>
      <c r="P696" s="2">
        <f t="shared" si="404"/>
        <v>0.68303186907838076</v>
      </c>
      <c r="Q696" s="2">
        <f t="shared" si="397"/>
        <v>6.890611541774283E-3</v>
      </c>
      <c r="R696" s="1">
        <v>115</v>
      </c>
      <c r="S696" s="1">
        <v>15</v>
      </c>
      <c r="T696" s="1">
        <v>6</v>
      </c>
      <c r="U696" s="1">
        <v>944</v>
      </c>
      <c r="V696" s="1">
        <v>2379</v>
      </c>
      <c r="W696" s="1">
        <v>17</v>
      </c>
      <c r="X696" s="1">
        <v>0</v>
      </c>
      <c r="Y696" s="1">
        <v>2</v>
      </c>
      <c r="Z696" s="1">
        <v>5</v>
      </c>
      <c r="AK696" s="7">
        <f t="shared" si="405"/>
        <v>4</v>
      </c>
      <c r="AL696" s="7">
        <f t="shared" si="406"/>
        <v>0</v>
      </c>
      <c r="AM696" s="7">
        <f t="shared" si="407"/>
        <v>8</v>
      </c>
      <c r="AN696" s="2">
        <f t="shared" si="408"/>
        <v>4.8808498420901524E-3</v>
      </c>
      <c r="AO696" s="2">
        <f t="shared" si="409"/>
        <v>0</v>
      </c>
      <c r="AP696" s="2">
        <f t="shared" si="410"/>
        <v>5.7421762848119441E-4</v>
      </c>
      <c r="AR696" t="str">
        <f t="shared" si="411"/>
        <v>Sullivan</v>
      </c>
      <c r="AS696" t="s">
        <v>294</v>
      </c>
      <c r="AT696" s="184">
        <v>8</v>
      </c>
      <c r="AV696" s="97">
        <v>18</v>
      </c>
      <c r="AW696" s="99">
        <v>153</v>
      </c>
      <c r="AX696" s="105">
        <f t="shared" si="412"/>
        <v>18153</v>
      </c>
      <c r="AZ696" s="7" t="s">
        <v>2951</v>
      </c>
      <c r="BA696" t="s">
        <v>3184</v>
      </c>
    </row>
    <row r="697" spans="1:53" hidden="1" outlineLevel="1">
      <c r="A697" t="s">
        <v>1475</v>
      </c>
      <c r="B697" t="s">
        <v>294</v>
      </c>
      <c r="C697" s="1">
        <f t="shared" si="398"/>
        <v>1298</v>
      </c>
      <c r="D697" s="7">
        <f>IF(R697&gt;0,RANK(R697,(R697:T697,U697:AI697)),0)</f>
        <v>3</v>
      </c>
      <c r="E697" s="7">
        <f>IF(S697&gt;0,RANK(S697,(R697:T697,U697:AI697)),0)</f>
        <v>6</v>
      </c>
      <c r="F697" s="7">
        <f>IF(T697&gt;0,RANK(T697,(R697:T697,U697:AI697)),0)</f>
        <v>7</v>
      </c>
      <c r="G697" s="7">
        <f>IF(U697&gt;0,RANK(U697,(R697:T697,U697:AI697)),0)</f>
        <v>2</v>
      </c>
      <c r="H697" s="7">
        <f t="shared" si="399"/>
        <v>1</v>
      </c>
      <c r="I697" s="49">
        <f t="shared" si="400"/>
        <v>595</v>
      </c>
      <c r="J697" s="177">
        <f t="shared" si="396"/>
        <v>0.45839753466872113</v>
      </c>
      <c r="K697" s="2"/>
      <c r="L697" s="2">
        <f t="shared" si="401"/>
        <v>0.10554699537750385</v>
      </c>
      <c r="M697" s="2">
        <f t="shared" si="402"/>
        <v>5.3929121725731898E-3</v>
      </c>
      <c r="N697" s="2">
        <f t="shared" si="403"/>
        <v>3.0816640986132513E-3</v>
      </c>
      <c r="O697" s="2">
        <f t="shared" si="413"/>
        <v>0.20261941448382126</v>
      </c>
      <c r="P697" s="2">
        <f t="shared" si="404"/>
        <v>0.66101694915254239</v>
      </c>
      <c r="Q697" s="2">
        <f t="shared" si="397"/>
        <v>2.2342064714946042E-2</v>
      </c>
      <c r="R697" s="1">
        <v>137</v>
      </c>
      <c r="S697" s="1">
        <v>7</v>
      </c>
      <c r="T697" s="1">
        <v>4</v>
      </c>
      <c r="U697" s="1">
        <v>263</v>
      </c>
      <c r="V697" s="1">
        <v>858</v>
      </c>
      <c r="W697" s="1">
        <v>14</v>
      </c>
      <c r="X697" s="1">
        <v>2</v>
      </c>
      <c r="Y697" s="1">
        <v>4</v>
      </c>
      <c r="Z697" s="1">
        <v>9</v>
      </c>
      <c r="AK697" s="7">
        <f t="shared" si="405"/>
        <v>4</v>
      </c>
      <c r="AL697" s="7">
        <f t="shared" si="406"/>
        <v>9</v>
      </c>
      <c r="AM697" s="7">
        <f t="shared" si="407"/>
        <v>7</v>
      </c>
      <c r="AN697" s="2">
        <f t="shared" si="408"/>
        <v>1.078582434514638E-2</v>
      </c>
      <c r="AO697" s="2">
        <f t="shared" si="409"/>
        <v>1.5408320493066256E-3</v>
      </c>
      <c r="AP697" s="2">
        <f t="shared" si="410"/>
        <v>3.0816640986132513E-3</v>
      </c>
      <c r="AR697" t="str">
        <f t="shared" si="411"/>
        <v>Switzerland</v>
      </c>
      <c r="AS697" t="s">
        <v>294</v>
      </c>
      <c r="AT697" s="184">
        <v>6</v>
      </c>
      <c r="AV697" s="97">
        <v>18</v>
      </c>
      <c r="AW697" s="99">
        <v>155</v>
      </c>
      <c r="AX697" s="105">
        <f t="shared" si="412"/>
        <v>18155</v>
      </c>
      <c r="AZ697" s="7" t="s">
        <v>2951</v>
      </c>
      <c r="BA697" t="s">
        <v>3184</v>
      </c>
    </row>
    <row r="698" spans="1:53" hidden="1" outlineLevel="1">
      <c r="A698" t="s">
        <v>681</v>
      </c>
      <c r="B698" t="s">
        <v>294</v>
      </c>
      <c r="C698" s="1">
        <f t="shared" si="398"/>
        <v>23128</v>
      </c>
      <c r="D698" s="7">
        <f>IF(R698&gt;0,RANK(R698,(R698:T698,U698:AI698)),0)</f>
        <v>3</v>
      </c>
      <c r="E698" s="7">
        <f>IF(S698&gt;0,RANK(S698,(R698:T698,U698:AI698)),0)</f>
        <v>5</v>
      </c>
      <c r="F698" s="7">
        <f>IF(T698&gt;0,RANK(T698,(R698:T698,U698:AI698)),0)</f>
        <v>6</v>
      </c>
      <c r="G698" s="7">
        <f>IF(U698&gt;0,RANK(U698,(R698:T698,U698:AI698)),0)</f>
        <v>2</v>
      </c>
      <c r="H698" s="7">
        <f t="shared" si="399"/>
        <v>1</v>
      </c>
      <c r="I698" s="49">
        <f t="shared" si="400"/>
        <v>838</v>
      </c>
      <c r="J698" s="177">
        <f t="shared" si="396"/>
        <v>3.6233137322725699E-2</v>
      </c>
      <c r="K698" s="2"/>
      <c r="L698" s="2">
        <f t="shared" si="401"/>
        <v>0.11700103770321688</v>
      </c>
      <c r="M698" s="2">
        <f t="shared" si="402"/>
        <v>6.2694569353164992E-3</v>
      </c>
      <c r="N698" s="2">
        <f t="shared" si="403"/>
        <v>5.4047042545831894E-3</v>
      </c>
      <c r="O698" s="2">
        <f t="shared" si="413"/>
        <v>0.40937391905914911</v>
      </c>
      <c r="P698" s="2">
        <f t="shared" si="404"/>
        <v>0.44560705638187481</v>
      </c>
      <c r="Q698" s="2">
        <f t="shared" si="397"/>
        <v>1.6343825665859457E-2</v>
      </c>
      <c r="R698" s="1">
        <v>2706</v>
      </c>
      <c r="S698" s="1">
        <v>145</v>
      </c>
      <c r="T698" s="1">
        <v>125</v>
      </c>
      <c r="U698" s="1">
        <v>9468</v>
      </c>
      <c r="V698" s="1">
        <v>10306</v>
      </c>
      <c r="W698" s="1">
        <v>188</v>
      </c>
      <c r="X698" s="1">
        <v>39</v>
      </c>
      <c r="Y698" s="1">
        <v>36</v>
      </c>
      <c r="Z698" s="1">
        <v>115</v>
      </c>
      <c r="AK698" s="7">
        <f t="shared" si="405"/>
        <v>4</v>
      </c>
      <c r="AL698" s="7">
        <f t="shared" si="406"/>
        <v>8</v>
      </c>
      <c r="AM698" s="7">
        <f t="shared" si="407"/>
        <v>9</v>
      </c>
      <c r="AN698" s="2">
        <f t="shared" si="408"/>
        <v>8.1286751988931174E-3</v>
      </c>
      <c r="AO698" s="2">
        <f t="shared" si="409"/>
        <v>1.686267727429955E-3</v>
      </c>
      <c r="AP698" s="2">
        <f t="shared" si="410"/>
        <v>1.5565548253199586E-3</v>
      </c>
      <c r="AR698" t="str">
        <f t="shared" si="411"/>
        <v>Tippecanoe</v>
      </c>
      <c r="AS698" t="s">
        <v>294</v>
      </c>
      <c r="AT698" s="184">
        <v>4</v>
      </c>
      <c r="AV698" s="97">
        <v>18</v>
      </c>
      <c r="AW698" s="99">
        <v>157</v>
      </c>
      <c r="AX698" s="105">
        <f t="shared" si="412"/>
        <v>18157</v>
      </c>
      <c r="AZ698" s="7" t="s">
        <v>2951</v>
      </c>
      <c r="BA698" t="s">
        <v>3184</v>
      </c>
    </row>
    <row r="699" spans="1:53" hidden="1" outlineLevel="1">
      <c r="A699" t="s">
        <v>934</v>
      </c>
      <c r="B699" t="s">
        <v>294</v>
      </c>
      <c r="C699" s="1">
        <f t="shared" si="398"/>
        <v>4302</v>
      </c>
      <c r="D699" s="7">
        <f>IF(R699&gt;0,RANK(R699,(R699:T699,U699:AI699)),0)</f>
        <v>3</v>
      </c>
      <c r="E699" s="7">
        <f>IF(S699&gt;0,RANK(S699,(R699:T699,U699:AI699)),0)</f>
        <v>5</v>
      </c>
      <c r="F699" s="7">
        <f>IF(T699&gt;0,RANK(T699,(R699:T699,U699:AI699)),0)</f>
        <v>6</v>
      </c>
      <c r="G699" s="7">
        <f>IF(U699&gt;0,RANK(U699,(R699:T699,U699:AI699)),0)</f>
        <v>2</v>
      </c>
      <c r="H699" s="7">
        <f t="shared" si="399"/>
        <v>1</v>
      </c>
      <c r="I699" s="49">
        <f t="shared" si="400"/>
        <v>638</v>
      </c>
      <c r="J699" s="177">
        <f t="shared" si="396"/>
        <v>0.14830311483031147</v>
      </c>
      <c r="K699" s="2"/>
      <c r="L699" s="2">
        <f t="shared" si="401"/>
        <v>5.8344955834495581E-2</v>
      </c>
      <c r="M699" s="2">
        <f t="shared" si="402"/>
        <v>9.9953509995351006E-3</v>
      </c>
      <c r="N699" s="2">
        <f t="shared" si="403"/>
        <v>7.9033007903300794E-3</v>
      </c>
      <c r="O699" s="2">
        <f t="shared" si="413"/>
        <v>0.37912598791259877</v>
      </c>
      <c r="P699" s="2">
        <f t="shared" si="404"/>
        <v>0.52742910274291033</v>
      </c>
      <c r="Q699" s="2">
        <f t="shared" si="397"/>
        <v>1.7201301720130124E-2</v>
      </c>
      <c r="R699" s="1">
        <v>251</v>
      </c>
      <c r="S699" s="1">
        <v>43</v>
      </c>
      <c r="T699" s="1">
        <v>34</v>
      </c>
      <c r="U699" s="1">
        <v>1631</v>
      </c>
      <c r="V699" s="1">
        <v>2269</v>
      </c>
      <c r="W699" s="1">
        <v>46</v>
      </c>
      <c r="X699" s="1">
        <v>6</v>
      </c>
      <c r="Y699" s="1">
        <v>9</v>
      </c>
      <c r="Z699" s="1">
        <v>13</v>
      </c>
      <c r="AK699" s="7">
        <f t="shared" si="405"/>
        <v>4</v>
      </c>
      <c r="AL699" s="7">
        <f t="shared" si="406"/>
        <v>9</v>
      </c>
      <c r="AM699" s="7">
        <f t="shared" si="407"/>
        <v>8</v>
      </c>
      <c r="AN699" s="2">
        <f t="shared" si="408"/>
        <v>1.0692701069270108E-2</v>
      </c>
      <c r="AO699" s="2">
        <f t="shared" si="409"/>
        <v>1.3947001394700139E-3</v>
      </c>
      <c r="AP699" s="2">
        <f t="shared" si="410"/>
        <v>2.0920502092050207E-3</v>
      </c>
      <c r="AR699" t="str">
        <f t="shared" si="411"/>
        <v>Tipton</v>
      </c>
      <c r="AS699" t="s">
        <v>294</v>
      </c>
      <c r="AT699" s="184">
        <v>5</v>
      </c>
      <c r="AV699" s="97">
        <v>18</v>
      </c>
      <c r="AW699" s="99">
        <v>159</v>
      </c>
      <c r="AX699" s="105">
        <f t="shared" si="412"/>
        <v>18159</v>
      </c>
      <c r="AZ699" s="7" t="s">
        <v>2951</v>
      </c>
      <c r="BA699" t="s">
        <v>3184</v>
      </c>
    </row>
    <row r="700" spans="1:53" hidden="1" outlineLevel="1">
      <c r="A700" t="s">
        <v>3233</v>
      </c>
      <c r="B700" t="s">
        <v>294</v>
      </c>
      <c r="C700" s="1">
        <f t="shared" si="398"/>
        <v>1476</v>
      </c>
      <c r="D700" s="7">
        <f>IF(R700&gt;0,RANK(R700,(R700:T700,U700:AI700)),0)</f>
        <v>3</v>
      </c>
      <c r="E700" s="7">
        <f>IF(S700&gt;0,RANK(S700,(R700:T700,U700:AI700)),0)</f>
        <v>5</v>
      </c>
      <c r="F700" s="7">
        <f>IF(T700&gt;0,RANK(T700,(R700:T700,U700:AI700)),0)</f>
        <v>6</v>
      </c>
      <c r="G700" s="7">
        <f>IF(U700&gt;0,RANK(U700,(R700:T700,U700:AI700)),0)</f>
        <v>2</v>
      </c>
      <c r="H700" s="7">
        <f t="shared" si="399"/>
        <v>1</v>
      </c>
      <c r="I700" s="49">
        <f t="shared" si="400"/>
        <v>510</v>
      </c>
      <c r="J700" s="177">
        <f t="shared" si="396"/>
        <v>0.34552845528455284</v>
      </c>
      <c r="K700" s="2"/>
      <c r="L700" s="2">
        <f t="shared" si="401"/>
        <v>0.13753387533875339</v>
      </c>
      <c r="M700" s="2">
        <f t="shared" si="402"/>
        <v>5.4200542005420054E-3</v>
      </c>
      <c r="N700" s="2">
        <f t="shared" si="403"/>
        <v>2.7100271002710027E-3</v>
      </c>
      <c r="O700" s="2">
        <f t="shared" si="413"/>
        <v>0.24728997289972901</v>
      </c>
      <c r="P700" s="2">
        <f t="shared" si="404"/>
        <v>0.59281842818428188</v>
      </c>
      <c r="Q700" s="2">
        <f t="shared" si="397"/>
        <v>1.4227642276422703E-2</v>
      </c>
      <c r="R700" s="1">
        <v>203</v>
      </c>
      <c r="S700" s="1">
        <v>8</v>
      </c>
      <c r="T700" s="1">
        <v>4</v>
      </c>
      <c r="U700" s="1">
        <v>365</v>
      </c>
      <c r="V700" s="1">
        <v>875</v>
      </c>
      <c r="W700" s="1">
        <v>17</v>
      </c>
      <c r="X700" s="1">
        <v>1</v>
      </c>
      <c r="Y700" s="1">
        <v>2</v>
      </c>
      <c r="Z700" s="1">
        <v>1</v>
      </c>
      <c r="AK700" s="7">
        <f t="shared" si="405"/>
        <v>4</v>
      </c>
      <c r="AL700" s="7">
        <f t="shared" si="406"/>
        <v>8</v>
      </c>
      <c r="AM700" s="7">
        <f t="shared" si="407"/>
        <v>7</v>
      </c>
      <c r="AN700" s="2">
        <f t="shared" si="408"/>
        <v>1.1517615176151762E-2</v>
      </c>
      <c r="AO700" s="2">
        <f t="shared" si="409"/>
        <v>6.7750677506775068E-4</v>
      </c>
      <c r="AP700" s="2">
        <f t="shared" si="410"/>
        <v>1.3550135501355014E-3</v>
      </c>
      <c r="AR700" t="str">
        <f t="shared" si="411"/>
        <v>Union</v>
      </c>
      <c r="AS700" t="s">
        <v>294</v>
      </c>
      <c r="AT700" s="184">
        <v>6</v>
      </c>
      <c r="AV700" s="97">
        <v>18</v>
      </c>
      <c r="AW700" s="99">
        <v>161</v>
      </c>
      <c r="AX700" s="105">
        <f t="shared" si="412"/>
        <v>18161</v>
      </c>
      <c r="AZ700" s="7" t="s">
        <v>2951</v>
      </c>
      <c r="BA700" t="s">
        <v>3184</v>
      </c>
    </row>
    <row r="701" spans="1:53" hidden="1" outlineLevel="1">
      <c r="A701" t="s">
        <v>2995</v>
      </c>
      <c r="B701" t="s">
        <v>294</v>
      </c>
      <c r="C701" s="1">
        <f t="shared" si="398"/>
        <v>26592</v>
      </c>
      <c r="D701" s="7">
        <f>IF(R701&gt;0,RANK(R701,(R701:T701,U701:AI701)),0)</f>
        <v>3</v>
      </c>
      <c r="E701" s="7">
        <f>IF(S701&gt;0,RANK(S701,(R701:T701,U701:AI701)),0)</f>
        <v>5</v>
      </c>
      <c r="F701" s="7">
        <f>IF(T701&gt;0,RANK(T701,(R701:T701,U701:AI701)),0)</f>
        <v>6</v>
      </c>
      <c r="G701" s="7">
        <f>IF(U701&gt;0,RANK(U701,(R701:T701,U701:AI701)),0)</f>
        <v>2</v>
      </c>
      <c r="H701" s="7">
        <f t="shared" si="399"/>
        <v>1</v>
      </c>
      <c r="I701" s="49">
        <f t="shared" si="400"/>
        <v>5249</v>
      </c>
      <c r="J701" s="177">
        <f t="shared" si="396"/>
        <v>0.1973901925391095</v>
      </c>
      <c r="K701" s="2"/>
      <c r="L701" s="2">
        <f t="shared" si="401"/>
        <v>8.1603489771359811E-2</v>
      </c>
      <c r="M701" s="2">
        <f t="shared" si="402"/>
        <v>4.5502406738868835E-3</v>
      </c>
      <c r="N701" s="2">
        <f t="shared" si="403"/>
        <v>3.9861612515042118E-3</v>
      </c>
      <c r="O701" s="2">
        <f t="shared" si="413"/>
        <v>0.34972924187725629</v>
      </c>
      <c r="P701" s="2">
        <f t="shared" si="404"/>
        <v>0.54711943441636579</v>
      </c>
      <c r="Q701" s="2">
        <f t="shared" si="397"/>
        <v>1.3011432009627066E-2</v>
      </c>
      <c r="R701" s="1">
        <v>2170</v>
      </c>
      <c r="S701" s="1">
        <v>121</v>
      </c>
      <c r="T701" s="1">
        <v>106</v>
      </c>
      <c r="U701" s="1">
        <v>9300</v>
      </c>
      <c r="V701" s="1">
        <v>14549</v>
      </c>
      <c r="W701" s="1">
        <v>202</v>
      </c>
      <c r="X701" s="1">
        <v>33</v>
      </c>
      <c r="Y701" s="1">
        <v>37</v>
      </c>
      <c r="Z701" s="1">
        <v>74</v>
      </c>
      <c r="AK701" s="7">
        <f t="shared" si="405"/>
        <v>4</v>
      </c>
      <c r="AL701" s="7">
        <f t="shared" si="406"/>
        <v>9</v>
      </c>
      <c r="AM701" s="7">
        <f t="shared" si="407"/>
        <v>8</v>
      </c>
      <c r="AN701" s="2">
        <f t="shared" si="408"/>
        <v>7.5962695547533094E-3</v>
      </c>
      <c r="AO701" s="2">
        <f t="shared" si="409"/>
        <v>1.2409747292418773E-3</v>
      </c>
      <c r="AP701" s="2">
        <f t="shared" si="410"/>
        <v>1.391395908543923E-3</v>
      </c>
      <c r="AR701" t="str">
        <f t="shared" si="411"/>
        <v>Vanderburgh</v>
      </c>
      <c r="AS701" t="s">
        <v>294</v>
      </c>
      <c r="AT701" s="184">
        <v>8</v>
      </c>
      <c r="AV701" s="97">
        <v>18</v>
      </c>
      <c r="AW701" s="99">
        <v>163</v>
      </c>
      <c r="AX701" s="105">
        <f t="shared" si="412"/>
        <v>18163</v>
      </c>
      <c r="AZ701" s="7" t="s">
        <v>2951</v>
      </c>
      <c r="BA701" t="s">
        <v>3184</v>
      </c>
    </row>
    <row r="702" spans="1:53" hidden="1" outlineLevel="1">
      <c r="A702" t="s">
        <v>1569</v>
      </c>
      <c r="B702" t="s">
        <v>294</v>
      </c>
      <c r="C702" s="1">
        <f t="shared" si="398"/>
        <v>2502</v>
      </c>
      <c r="D702" s="7">
        <f>IF(R702&gt;0,RANK(R702,(R702:T702,U702:AI702)),0)</f>
        <v>3</v>
      </c>
      <c r="E702" s="7">
        <f>IF(S702&gt;0,RANK(S702,(R702:T702,U702:AI702)),0)</f>
        <v>5</v>
      </c>
      <c r="F702" s="7">
        <f>IF(T702&gt;0,RANK(T702,(R702:T702,U702:AI702)),0)</f>
        <v>6</v>
      </c>
      <c r="G702" s="7">
        <f>IF(U702&gt;0,RANK(U702,(R702:T702,U702:AI702)),0)</f>
        <v>2</v>
      </c>
      <c r="H702" s="7">
        <f t="shared" si="399"/>
        <v>1</v>
      </c>
      <c r="I702" s="49">
        <f t="shared" si="400"/>
        <v>1146</v>
      </c>
      <c r="J702" s="177">
        <f t="shared" si="396"/>
        <v>0.45803357314148679</v>
      </c>
      <c r="K702" s="2"/>
      <c r="L702" s="2">
        <f t="shared" si="401"/>
        <v>3.6770583533173459E-2</v>
      </c>
      <c r="M702" s="2">
        <f t="shared" si="402"/>
        <v>5.5955235811350921E-3</v>
      </c>
      <c r="N702" s="2">
        <f t="shared" si="403"/>
        <v>5.1958433253397286E-3</v>
      </c>
      <c r="O702" s="2">
        <f t="shared" si="413"/>
        <v>0.24060751398880895</v>
      </c>
      <c r="P702" s="2">
        <f t="shared" si="404"/>
        <v>0.69864108713029571</v>
      </c>
      <c r="Q702" s="2">
        <f t="shared" si="397"/>
        <v>1.3189448441247031E-2</v>
      </c>
      <c r="R702" s="1">
        <v>92</v>
      </c>
      <c r="S702" s="1">
        <v>14</v>
      </c>
      <c r="T702" s="1">
        <v>13</v>
      </c>
      <c r="U702" s="1">
        <v>602</v>
      </c>
      <c r="V702" s="1">
        <v>1748</v>
      </c>
      <c r="W702" s="1">
        <v>16</v>
      </c>
      <c r="X702" s="1">
        <v>4</v>
      </c>
      <c r="Y702" s="1">
        <v>3</v>
      </c>
      <c r="Z702" s="1">
        <v>10</v>
      </c>
      <c r="AK702" s="7">
        <f t="shared" si="405"/>
        <v>4</v>
      </c>
      <c r="AL702" s="7">
        <f t="shared" si="406"/>
        <v>8</v>
      </c>
      <c r="AM702" s="7">
        <f t="shared" si="407"/>
        <v>9</v>
      </c>
      <c r="AN702" s="2">
        <f t="shared" si="408"/>
        <v>6.3948840927258192E-3</v>
      </c>
      <c r="AO702" s="2">
        <f t="shared" si="409"/>
        <v>1.5987210231814548E-3</v>
      </c>
      <c r="AP702" s="2">
        <f t="shared" si="410"/>
        <v>1.199040767386091E-3</v>
      </c>
      <c r="AR702" t="str">
        <f t="shared" si="411"/>
        <v>Vermillion</v>
      </c>
      <c r="AS702" t="s">
        <v>294</v>
      </c>
      <c r="AT702" s="184">
        <v>8</v>
      </c>
      <c r="AV702" s="97">
        <v>18</v>
      </c>
      <c r="AW702" s="99">
        <v>165</v>
      </c>
      <c r="AX702" s="105">
        <f t="shared" si="412"/>
        <v>18165</v>
      </c>
      <c r="AZ702" s="7" t="s">
        <v>2951</v>
      </c>
      <c r="BA702" t="s">
        <v>3184</v>
      </c>
    </row>
    <row r="703" spans="1:53" hidden="1" outlineLevel="1">
      <c r="A703" t="s">
        <v>274</v>
      </c>
      <c r="B703" t="s">
        <v>294</v>
      </c>
      <c r="C703" s="1">
        <f t="shared" si="398"/>
        <v>13438</v>
      </c>
      <c r="D703" s="7">
        <f>IF(R703&gt;0,RANK(R703,(R703:T703,U703:AI703)),0)</f>
        <v>3</v>
      </c>
      <c r="E703" s="7">
        <f>IF(S703&gt;0,RANK(S703,(R703:T703,U703:AI703)),0)</f>
        <v>6</v>
      </c>
      <c r="F703" s="7">
        <f>IF(T703&gt;0,RANK(T703,(R703:T703,U703:AI703)),0)</f>
        <v>5</v>
      </c>
      <c r="G703" s="7">
        <f>IF(U703&gt;0,RANK(U703,(R703:T703,U703:AI703)),0)</f>
        <v>2</v>
      </c>
      <c r="H703" s="7">
        <f t="shared" si="399"/>
        <v>1</v>
      </c>
      <c r="I703" s="49">
        <f t="shared" si="400"/>
        <v>4711</v>
      </c>
      <c r="J703" s="177">
        <f t="shared" si="396"/>
        <v>0.35057300193481172</v>
      </c>
      <c r="K703" s="2"/>
      <c r="L703" s="2">
        <f t="shared" si="401"/>
        <v>5.8639678523589818E-2</v>
      </c>
      <c r="M703" s="2">
        <f t="shared" si="402"/>
        <v>4.4649501413900877E-3</v>
      </c>
      <c r="N703" s="2">
        <f t="shared" si="403"/>
        <v>4.8370293198392615E-3</v>
      </c>
      <c r="O703" s="2">
        <f t="shared" si="413"/>
        <v>0.28501265069206727</v>
      </c>
      <c r="P703" s="2">
        <f t="shared" si="404"/>
        <v>0.63558565262687905</v>
      </c>
      <c r="Q703" s="2">
        <f t="shared" si="397"/>
        <v>1.1460038696234465E-2</v>
      </c>
      <c r="R703" s="1">
        <v>788</v>
      </c>
      <c r="S703" s="1">
        <v>60</v>
      </c>
      <c r="T703" s="1">
        <v>65</v>
      </c>
      <c r="U703" s="1">
        <v>3830</v>
      </c>
      <c r="V703" s="1">
        <v>8541</v>
      </c>
      <c r="W703" s="1">
        <v>82</v>
      </c>
      <c r="X703" s="1">
        <v>23</v>
      </c>
      <c r="Y703" s="1">
        <v>20</v>
      </c>
      <c r="Z703" s="1">
        <v>29</v>
      </c>
      <c r="AK703" s="7">
        <f t="shared" si="405"/>
        <v>4</v>
      </c>
      <c r="AL703" s="7">
        <f t="shared" si="406"/>
        <v>8</v>
      </c>
      <c r="AM703" s="7">
        <f t="shared" si="407"/>
        <v>9</v>
      </c>
      <c r="AN703" s="2">
        <f t="shared" si="408"/>
        <v>6.102098526566453E-3</v>
      </c>
      <c r="AO703" s="2">
        <f t="shared" si="409"/>
        <v>1.7115642208662004E-3</v>
      </c>
      <c r="AP703" s="2">
        <f t="shared" si="410"/>
        <v>1.488316713796696E-3</v>
      </c>
      <c r="AR703" t="str">
        <f t="shared" si="411"/>
        <v>Vigo</v>
      </c>
      <c r="AS703" t="s">
        <v>294</v>
      </c>
      <c r="AT703" s="184">
        <v>8</v>
      </c>
      <c r="AV703" s="97">
        <v>18</v>
      </c>
      <c r="AW703" s="99">
        <v>167</v>
      </c>
      <c r="AX703" s="105">
        <f t="shared" si="412"/>
        <v>18167</v>
      </c>
      <c r="AZ703" s="7" t="s">
        <v>2951</v>
      </c>
      <c r="BA703" t="s">
        <v>3184</v>
      </c>
    </row>
    <row r="704" spans="1:53" hidden="1" outlineLevel="1">
      <c r="A704" t="s">
        <v>2717</v>
      </c>
      <c r="B704" t="s">
        <v>294</v>
      </c>
      <c r="C704" s="1">
        <f t="shared" si="398"/>
        <v>7561</v>
      </c>
      <c r="D704" s="7">
        <f>IF(R704&gt;0,RANK(R704,(R704:T704,U704:AI704)),0)</f>
        <v>3</v>
      </c>
      <c r="E704" s="7">
        <f>IF(S704&gt;0,RANK(S704,(R704:T704,U704:AI704)),0)</f>
        <v>5</v>
      </c>
      <c r="F704" s="7">
        <f>IF(T704&gt;0,RANK(T704,(R704:T704,U704:AI704)),0)</f>
        <v>6</v>
      </c>
      <c r="G704" s="7">
        <f>IF(U704&gt;0,RANK(U704,(R704:T704,U704:AI704)),0)</f>
        <v>2</v>
      </c>
      <c r="H704" s="7">
        <f t="shared" si="399"/>
        <v>1</v>
      </c>
      <c r="I704" s="49">
        <f t="shared" si="400"/>
        <v>968</v>
      </c>
      <c r="J704" s="177">
        <f t="shared" si="396"/>
        <v>0.12802539346647268</v>
      </c>
      <c r="K704" s="2"/>
      <c r="L704" s="2">
        <f t="shared" si="401"/>
        <v>5.951593704536437E-2</v>
      </c>
      <c r="M704" s="2">
        <f t="shared" si="402"/>
        <v>6.7451395318079621E-3</v>
      </c>
      <c r="N704" s="2">
        <f t="shared" si="403"/>
        <v>4.0999867742362124E-3</v>
      </c>
      <c r="O704" s="2">
        <f t="shared" si="413"/>
        <v>0.39201163867213329</v>
      </c>
      <c r="P704" s="2">
        <f t="shared" si="404"/>
        <v>0.52003703213860597</v>
      </c>
      <c r="Q704" s="2">
        <f t="shared" si="397"/>
        <v>1.759026583785217E-2</v>
      </c>
      <c r="R704" s="1">
        <v>450</v>
      </c>
      <c r="S704" s="1">
        <v>51</v>
      </c>
      <c r="T704" s="1">
        <v>31</v>
      </c>
      <c r="U704" s="1">
        <v>2964</v>
      </c>
      <c r="V704" s="1">
        <v>3932</v>
      </c>
      <c r="W704" s="1">
        <v>88</v>
      </c>
      <c r="X704" s="1">
        <v>13</v>
      </c>
      <c r="Y704" s="1">
        <v>5</v>
      </c>
      <c r="Z704" s="1">
        <v>27</v>
      </c>
      <c r="AK704" s="7">
        <f t="shared" si="405"/>
        <v>4</v>
      </c>
      <c r="AL704" s="7">
        <f t="shared" si="406"/>
        <v>8</v>
      </c>
      <c r="AM704" s="7">
        <f t="shared" si="407"/>
        <v>9</v>
      </c>
      <c r="AN704" s="2">
        <f t="shared" si="408"/>
        <v>1.16386721333157E-2</v>
      </c>
      <c r="AO704" s="2">
        <f t="shared" si="409"/>
        <v>1.7193492924216373E-3</v>
      </c>
      <c r="AP704" s="2">
        <f t="shared" si="410"/>
        <v>6.6128818939293742E-4</v>
      </c>
      <c r="AR704" t="str">
        <f t="shared" si="411"/>
        <v>Wabash</v>
      </c>
      <c r="AS704" t="s">
        <v>294</v>
      </c>
      <c r="AT704" s="184">
        <v>2</v>
      </c>
      <c r="AV704" s="97">
        <v>18</v>
      </c>
      <c r="AW704" s="99">
        <v>169</v>
      </c>
      <c r="AX704" s="105">
        <f t="shared" si="412"/>
        <v>18169</v>
      </c>
      <c r="AZ704" s="7" t="s">
        <v>2951</v>
      </c>
      <c r="BA704" t="s">
        <v>3184</v>
      </c>
    </row>
    <row r="705" spans="1:68" hidden="1" outlineLevel="1">
      <c r="A705" t="s">
        <v>1140</v>
      </c>
      <c r="B705" t="s">
        <v>294</v>
      </c>
      <c r="C705" s="1">
        <f t="shared" si="398"/>
        <v>2082</v>
      </c>
      <c r="D705" s="7">
        <f>IF(R705&gt;0,RANK(R705,(R705:T705,U705:AI705)),0)</f>
        <v>3</v>
      </c>
      <c r="E705" s="7">
        <f>IF(S705&gt;0,RANK(S705,(R705:T705,U705:AI705)),0)</f>
        <v>4</v>
      </c>
      <c r="F705" s="7">
        <f>IF(T705&gt;0,RANK(T705,(R705:T705,U705:AI705)),0)</f>
        <v>7</v>
      </c>
      <c r="G705" s="7">
        <f>IF(U705&gt;0,RANK(U705,(R705:T705,U705:AI705)),0)</f>
        <v>2</v>
      </c>
      <c r="H705" s="7">
        <f t="shared" si="399"/>
        <v>1</v>
      </c>
      <c r="I705" s="49">
        <f t="shared" si="400"/>
        <v>738</v>
      </c>
      <c r="J705" s="177">
        <f t="shared" si="396"/>
        <v>0.35446685878962536</v>
      </c>
      <c r="K705" s="2"/>
      <c r="L705" s="2">
        <f t="shared" si="401"/>
        <v>5.4755043227665709E-2</v>
      </c>
      <c r="M705" s="2">
        <f t="shared" si="402"/>
        <v>8.6455331412103754E-3</v>
      </c>
      <c r="N705" s="2">
        <f t="shared" si="403"/>
        <v>3.8424591738712775E-3</v>
      </c>
      <c r="O705" s="2">
        <f t="shared" si="413"/>
        <v>0.28001921229586935</v>
      </c>
      <c r="P705" s="2">
        <f t="shared" si="404"/>
        <v>0.63448607108549471</v>
      </c>
      <c r="Q705" s="2">
        <f t="shared" si="397"/>
        <v>1.8251681075888593E-2</v>
      </c>
      <c r="R705" s="1">
        <v>114</v>
      </c>
      <c r="S705" s="1">
        <v>18</v>
      </c>
      <c r="T705" s="1">
        <v>8</v>
      </c>
      <c r="U705" s="1">
        <v>583</v>
      </c>
      <c r="V705" s="1">
        <v>1321</v>
      </c>
      <c r="W705" s="1">
        <v>16</v>
      </c>
      <c r="X705" s="1">
        <v>2</v>
      </c>
      <c r="Y705" s="1">
        <v>5</v>
      </c>
      <c r="Z705" s="1">
        <v>15</v>
      </c>
      <c r="AK705" s="7">
        <f t="shared" si="405"/>
        <v>5</v>
      </c>
      <c r="AL705" s="7">
        <f t="shared" si="406"/>
        <v>9</v>
      </c>
      <c r="AM705" s="7">
        <f t="shared" si="407"/>
        <v>8</v>
      </c>
      <c r="AN705" s="2">
        <f t="shared" si="408"/>
        <v>7.684918347742555E-3</v>
      </c>
      <c r="AO705" s="2">
        <f t="shared" si="409"/>
        <v>9.6061479346781938E-4</v>
      </c>
      <c r="AP705" s="2">
        <f t="shared" si="410"/>
        <v>2.4015369836695487E-3</v>
      </c>
      <c r="AR705" t="str">
        <f t="shared" si="411"/>
        <v>Warren</v>
      </c>
      <c r="AS705" t="s">
        <v>294</v>
      </c>
      <c r="AT705" s="184">
        <v>4</v>
      </c>
      <c r="AV705" s="97">
        <v>18</v>
      </c>
      <c r="AW705" s="99">
        <v>171</v>
      </c>
      <c r="AX705" s="105">
        <f t="shared" si="412"/>
        <v>18171</v>
      </c>
      <c r="AZ705" s="7" t="s">
        <v>2951</v>
      </c>
      <c r="BA705" t="s">
        <v>3184</v>
      </c>
    </row>
    <row r="706" spans="1:68" s="1" customFormat="1" hidden="1" outlineLevel="1">
      <c r="A706" t="s">
        <v>3093</v>
      </c>
      <c r="B706" t="s">
        <v>294</v>
      </c>
      <c r="C706" s="1">
        <f t="shared" si="398"/>
        <v>13417</v>
      </c>
      <c r="D706" s="7">
        <f>IF(R706&gt;0,RANK(R706,(R706:T706,U706:AI706)),0)</f>
        <v>3</v>
      </c>
      <c r="E706" s="7">
        <f>IF(S706&gt;0,RANK(S706,(R706:T706,U706:AI706)),0)</f>
        <v>5</v>
      </c>
      <c r="F706" s="7">
        <f>IF(T706&gt;0,RANK(T706,(R706:T706,U706:AI706)),0)</f>
        <v>6</v>
      </c>
      <c r="G706" s="7">
        <f>IF(U706&gt;0,RANK(U706,(R706:T706,U706:AI706)),0)</f>
        <v>2</v>
      </c>
      <c r="H706" s="7">
        <f t="shared" si="399"/>
        <v>1</v>
      </c>
      <c r="I706" s="49">
        <f t="shared" si="400"/>
        <v>2729</v>
      </c>
      <c r="J706" s="177">
        <f t="shared" si="396"/>
        <v>0.20339867332488634</v>
      </c>
      <c r="K706" s="2"/>
      <c r="L706" s="2">
        <f t="shared" si="401"/>
        <v>7.132742043675934E-2</v>
      </c>
      <c r="M706" s="2">
        <f t="shared" si="402"/>
        <v>4.4719385853767609E-3</v>
      </c>
      <c r="N706" s="2">
        <f t="shared" si="403"/>
        <v>3.8011477975702468E-3</v>
      </c>
      <c r="O706" s="2">
        <f t="shared" si="413"/>
        <v>0.35186703435939481</v>
      </c>
      <c r="P706" s="2">
        <f t="shared" si="404"/>
        <v>0.55526570768428118</v>
      </c>
      <c r="Q706" s="2">
        <f t="shared" si="397"/>
        <v>1.3266751136617683E-2</v>
      </c>
      <c r="R706" s="1">
        <v>957</v>
      </c>
      <c r="S706" s="1">
        <v>60</v>
      </c>
      <c r="T706" s="1">
        <v>51</v>
      </c>
      <c r="U706" s="1">
        <v>4721</v>
      </c>
      <c r="V706" s="1">
        <v>7450</v>
      </c>
      <c r="W706" s="1">
        <v>118</v>
      </c>
      <c r="X706" s="1">
        <v>10</v>
      </c>
      <c r="Y706" s="1">
        <v>10</v>
      </c>
      <c r="Z706" s="1">
        <v>40</v>
      </c>
      <c r="AK706" s="7">
        <f t="shared" si="405"/>
        <v>4</v>
      </c>
      <c r="AL706" s="7">
        <f t="shared" si="406"/>
        <v>8</v>
      </c>
      <c r="AM706" s="7">
        <f t="shared" si="407"/>
        <v>8</v>
      </c>
      <c r="AN706" s="2">
        <f t="shared" si="408"/>
        <v>8.7948125512409634E-3</v>
      </c>
      <c r="AO706" s="2">
        <f t="shared" si="409"/>
        <v>7.4532309756279345E-4</v>
      </c>
      <c r="AP706" s="2">
        <f t="shared" si="410"/>
        <v>7.4532309756279345E-4</v>
      </c>
      <c r="AQ706" s="2"/>
      <c r="AR706" t="str">
        <f t="shared" si="411"/>
        <v>Warrick</v>
      </c>
      <c r="AS706" t="s">
        <v>294</v>
      </c>
      <c r="AT706" s="184">
        <v>8</v>
      </c>
      <c r="AV706" s="97">
        <v>18</v>
      </c>
      <c r="AW706" s="99">
        <v>173</v>
      </c>
      <c r="AX706" s="105">
        <f t="shared" si="412"/>
        <v>18173</v>
      </c>
      <c r="AZ706" s="7" t="s">
        <v>2951</v>
      </c>
      <c r="BA706" t="s">
        <v>3184</v>
      </c>
    </row>
    <row r="707" spans="1:68" s="1" customFormat="1" hidden="1" outlineLevel="1">
      <c r="A707" t="s">
        <v>637</v>
      </c>
      <c r="B707" t="s">
        <v>294</v>
      </c>
      <c r="C707" s="1">
        <f t="shared" si="398"/>
        <v>5073</v>
      </c>
      <c r="D707" s="7">
        <f>IF(R707&gt;0,RANK(R707,(R707:T707,U707:AI707)),0)</f>
        <v>3</v>
      </c>
      <c r="E707" s="7">
        <f>IF(S707&gt;0,RANK(S707,(R707:T707,U707:AI707)),0)</f>
        <v>6</v>
      </c>
      <c r="F707" s="7">
        <f>IF(T707&gt;0,RANK(T707,(R707:T707,U707:AI707)),0)</f>
        <v>7</v>
      </c>
      <c r="G707" s="7">
        <f>IF(U707&gt;0,RANK(U707,(R707:T707,U707:AI707)),0)</f>
        <v>2</v>
      </c>
      <c r="H707" s="7">
        <f t="shared" si="399"/>
        <v>1</v>
      </c>
      <c r="I707" s="49">
        <f t="shared" si="400"/>
        <v>1614</v>
      </c>
      <c r="J707" s="177">
        <f t="shared" si="396"/>
        <v>0.31815493790656418</v>
      </c>
      <c r="K707" s="2"/>
      <c r="L707" s="2">
        <f t="shared" si="401"/>
        <v>4.0607135817070768E-2</v>
      </c>
      <c r="M707" s="2">
        <f t="shared" si="402"/>
        <v>7.68775872264932E-3</v>
      </c>
      <c r="N707" s="2">
        <f t="shared" si="403"/>
        <v>3.5481963335304554E-3</v>
      </c>
      <c r="O707" s="2">
        <f t="shared" si="413"/>
        <v>0.30396215257244236</v>
      </c>
      <c r="P707" s="2">
        <f t="shared" si="404"/>
        <v>0.62211709047900654</v>
      </c>
      <c r="Q707" s="2">
        <f t="shared" si="397"/>
        <v>2.2077666075300595E-2</v>
      </c>
      <c r="R707" s="1">
        <v>206</v>
      </c>
      <c r="S707" s="1">
        <v>39</v>
      </c>
      <c r="T707" s="1">
        <v>18</v>
      </c>
      <c r="U707" s="1">
        <v>1542</v>
      </c>
      <c r="V707" s="1">
        <v>3156</v>
      </c>
      <c r="W707" s="1">
        <v>59</v>
      </c>
      <c r="X707" s="1">
        <v>5</v>
      </c>
      <c r="Y707" s="1">
        <v>7</v>
      </c>
      <c r="Z707" s="1">
        <v>41</v>
      </c>
      <c r="AK707" s="7">
        <f t="shared" si="405"/>
        <v>4</v>
      </c>
      <c r="AL707" s="7">
        <f t="shared" si="406"/>
        <v>9</v>
      </c>
      <c r="AM707" s="7">
        <f t="shared" si="407"/>
        <v>8</v>
      </c>
      <c r="AN707" s="2">
        <f t="shared" si="408"/>
        <v>1.1630199093238714E-2</v>
      </c>
      <c r="AO707" s="2">
        <f t="shared" si="409"/>
        <v>9.8561009264734861E-4</v>
      </c>
      <c r="AP707" s="2">
        <f t="shared" si="410"/>
        <v>1.3798541297062883E-3</v>
      </c>
      <c r="AQ707" s="2"/>
      <c r="AR707" t="str">
        <f t="shared" si="411"/>
        <v>Washington</v>
      </c>
      <c r="AS707" t="s">
        <v>294</v>
      </c>
      <c r="AT707" s="184">
        <v>9</v>
      </c>
      <c r="AV707" s="97">
        <v>18</v>
      </c>
      <c r="AW707" s="99">
        <v>175</v>
      </c>
      <c r="AX707" s="105">
        <f t="shared" si="412"/>
        <v>18175</v>
      </c>
      <c r="AZ707" s="7" t="s">
        <v>2951</v>
      </c>
      <c r="BA707" t="s">
        <v>3184</v>
      </c>
    </row>
    <row r="708" spans="1:68" s="1" customFormat="1" hidden="1" outlineLevel="1">
      <c r="A708" t="s">
        <v>2146</v>
      </c>
      <c r="B708" t="s">
        <v>294</v>
      </c>
      <c r="C708" s="1">
        <f t="shared" si="398"/>
        <v>10325</v>
      </c>
      <c r="D708" s="7">
        <f>IF(R708&gt;0,RANK(R708,(R708:T708,U708:AI708)),0)</f>
        <v>3</v>
      </c>
      <c r="E708" s="7">
        <f>IF(S708&gt;0,RANK(S708,(R708:T708,U708:AI708)),0)</f>
        <v>5</v>
      </c>
      <c r="F708" s="7">
        <f>IF(T708&gt;0,RANK(T708,(R708:T708,U708:AI708)),0)</f>
        <v>6</v>
      </c>
      <c r="G708" s="7">
        <f>IF(U708&gt;0,RANK(U708,(R708:T708,U708:AI708)),0)</f>
        <v>2</v>
      </c>
      <c r="H708" s="7">
        <f t="shared" si="399"/>
        <v>1</v>
      </c>
      <c r="I708" s="49">
        <f t="shared" si="400"/>
        <v>3179</v>
      </c>
      <c r="J708" s="177">
        <f t="shared" si="396"/>
        <v>0.30789346246973365</v>
      </c>
      <c r="K708" s="2"/>
      <c r="L708" s="2">
        <f t="shared" si="401"/>
        <v>9.9079903147699752E-2</v>
      </c>
      <c r="M708" s="2">
        <f t="shared" si="402"/>
        <v>6.8765133171912836E-3</v>
      </c>
      <c r="N708" s="2">
        <f t="shared" si="403"/>
        <v>4.2615012106537531E-3</v>
      </c>
      <c r="O708" s="2">
        <f t="shared" si="413"/>
        <v>0.28464891041162227</v>
      </c>
      <c r="P708" s="2">
        <f t="shared" si="404"/>
        <v>0.59254237288135592</v>
      </c>
      <c r="Q708" s="2">
        <f t="shared" si="397"/>
        <v>1.2590799031477085E-2</v>
      </c>
      <c r="R708" s="1">
        <v>1023</v>
      </c>
      <c r="S708" s="1">
        <v>71</v>
      </c>
      <c r="T708" s="1">
        <v>44</v>
      </c>
      <c r="U708" s="1">
        <v>2939</v>
      </c>
      <c r="V708" s="1">
        <v>6118</v>
      </c>
      <c r="W708" s="1">
        <v>89</v>
      </c>
      <c r="X708" s="1">
        <v>9</v>
      </c>
      <c r="Y708" s="1">
        <v>12</v>
      </c>
      <c r="Z708" s="1">
        <v>20</v>
      </c>
      <c r="AK708" s="7">
        <f t="shared" si="405"/>
        <v>4</v>
      </c>
      <c r="AL708" s="7">
        <f t="shared" si="406"/>
        <v>9</v>
      </c>
      <c r="AM708" s="7">
        <f t="shared" si="407"/>
        <v>8</v>
      </c>
      <c r="AN708" s="2">
        <f t="shared" si="408"/>
        <v>8.6198547215496375E-3</v>
      </c>
      <c r="AO708" s="2">
        <f t="shared" si="409"/>
        <v>8.7167070217917674E-4</v>
      </c>
      <c r="AP708" s="2">
        <f t="shared" si="410"/>
        <v>1.1622276029055691E-3</v>
      </c>
      <c r="AQ708" s="2"/>
      <c r="AR708" t="str">
        <f t="shared" si="411"/>
        <v>Wayne</v>
      </c>
      <c r="AS708" t="s">
        <v>294</v>
      </c>
      <c r="AT708" s="184">
        <v>6</v>
      </c>
      <c r="AV708" s="97">
        <v>18</v>
      </c>
      <c r="AW708" s="99">
        <v>177</v>
      </c>
      <c r="AX708" s="105">
        <f t="shared" si="412"/>
        <v>18177</v>
      </c>
      <c r="AZ708" s="7" t="s">
        <v>2951</v>
      </c>
      <c r="BA708" t="s">
        <v>3184</v>
      </c>
    </row>
    <row r="709" spans="1:68" s="1" customFormat="1" hidden="1" outlineLevel="1">
      <c r="A709" t="s">
        <v>1017</v>
      </c>
      <c r="B709" t="s">
        <v>294</v>
      </c>
      <c r="C709" s="1">
        <f t="shared" si="398"/>
        <v>7099</v>
      </c>
      <c r="D709" s="7">
        <f>IF(R709&gt;0,RANK(R709,(R709:T709,U709:AI709)),0)</f>
        <v>3</v>
      </c>
      <c r="E709" s="7">
        <f>IF(S709&gt;0,RANK(S709,(R709:T709,U709:AI709)),0)</f>
        <v>5</v>
      </c>
      <c r="F709" s="7">
        <f>IF(T709&gt;0,RANK(T709,(R709:T709,U709:AI709)),0)</f>
        <v>7</v>
      </c>
      <c r="G709" s="7">
        <f>IF(U709&gt;0,RANK(U709,(R709:T709,U709:AI709)),0)</f>
        <v>1</v>
      </c>
      <c r="H709" s="7">
        <f t="shared" si="399"/>
        <v>2</v>
      </c>
      <c r="I709" s="49">
        <f t="shared" si="400"/>
        <v>1049</v>
      </c>
      <c r="J709" s="177">
        <f t="shared" si="396"/>
        <v>0.1477672911677701</v>
      </c>
      <c r="K709" s="2"/>
      <c r="L709" s="2">
        <f t="shared" si="401"/>
        <v>4.9161853782222847E-2</v>
      </c>
      <c r="M709" s="2">
        <f t="shared" si="402"/>
        <v>5.4937315114804899E-3</v>
      </c>
      <c r="N709" s="2">
        <f t="shared" si="403"/>
        <v>3.5216227637695449E-3</v>
      </c>
      <c r="O709" s="2">
        <f t="shared" si="413"/>
        <v>0.53894914776729119</v>
      </c>
      <c r="P709" s="2">
        <f t="shared" si="404"/>
        <v>0.39118185659952104</v>
      </c>
      <c r="Q709" s="2">
        <f t="shared" si="397"/>
        <v>1.1691787575714929E-2</v>
      </c>
      <c r="R709" s="1">
        <v>349</v>
      </c>
      <c r="S709" s="1">
        <v>39</v>
      </c>
      <c r="T709" s="1">
        <v>25</v>
      </c>
      <c r="U709" s="1">
        <v>3826</v>
      </c>
      <c r="V709" s="1">
        <v>2777</v>
      </c>
      <c r="W709" s="1">
        <v>48</v>
      </c>
      <c r="X709" s="1">
        <v>6</v>
      </c>
      <c r="Y709" s="1">
        <v>2</v>
      </c>
      <c r="Z709" s="1">
        <v>27</v>
      </c>
      <c r="AK709" s="7">
        <f t="shared" si="405"/>
        <v>4</v>
      </c>
      <c r="AL709" s="7">
        <f t="shared" si="406"/>
        <v>8</v>
      </c>
      <c r="AM709" s="7">
        <f t="shared" si="407"/>
        <v>9</v>
      </c>
      <c r="AN709" s="2">
        <f t="shared" si="408"/>
        <v>6.7615157064375266E-3</v>
      </c>
      <c r="AO709" s="2">
        <f t="shared" si="409"/>
        <v>8.4518946330469082E-4</v>
      </c>
      <c r="AP709" s="2">
        <f t="shared" si="410"/>
        <v>2.8172982110156363E-4</v>
      </c>
      <c r="AQ709" s="2"/>
      <c r="AR709" t="str">
        <f t="shared" si="411"/>
        <v>Wells</v>
      </c>
      <c r="AS709" t="s">
        <v>294</v>
      </c>
      <c r="AT709" s="184">
        <v>3</v>
      </c>
      <c r="AV709" s="97">
        <v>18</v>
      </c>
      <c r="AW709" s="99">
        <v>179</v>
      </c>
      <c r="AX709" s="105">
        <f t="shared" si="412"/>
        <v>18179</v>
      </c>
      <c r="AZ709" s="7" t="s">
        <v>2951</v>
      </c>
      <c r="BA709" t="s">
        <v>3184</v>
      </c>
    </row>
    <row r="710" spans="1:68" s="1" customFormat="1" hidden="1" outlineLevel="1">
      <c r="A710" t="s">
        <v>2855</v>
      </c>
      <c r="B710" t="s">
        <v>294</v>
      </c>
      <c r="C710" s="1">
        <f t="shared" si="398"/>
        <v>5324</v>
      </c>
      <c r="D710" s="7">
        <f>IF(R710&gt;0,RANK(R710,(R710:T710,U710:AI710)),0)</f>
        <v>3</v>
      </c>
      <c r="E710" s="7">
        <f>IF(S710&gt;0,RANK(S710,(R710:T710,U710:AI710)),0)</f>
        <v>4</v>
      </c>
      <c r="F710" s="7">
        <f>IF(T710&gt;0,RANK(T710,(R710:T710,U710:AI710)),0)</f>
        <v>6</v>
      </c>
      <c r="G710" s="7">
        <f>IF(U710&gt;0,RANK(U710,(R710:T710,U710:AI710)),0)</f>
        <v>2</v>
      </c>
      <c r="H710" s="7">
        <f t="shared" si="399"/>
        <v>1</v>
      </c>
      <c r="I710" s="49">
        <f t="shared" si="400"/>
        <v>1292</v>
      </c>
      <c r="J710" s="177">
        <f t="shared" si="396"/>
        <v>0.24267468069120962</v>
      </c>
      <c r="K710" s="2"/>
      <c r="L710" s="2">
        <f t="shared" si="401"/>
        <v>7.4004507888805415E-2</v>
      </c>
      <c r="M710" s="2">
        <f t="shared" si="402"/>
        <v>7.888805409466567E-3</v>
      </c>
      <c r="N710" s="2">
        <f t="shared" si="403"/>
        <v>4.5078888054094664E-3</v>
      </c>
      <c r="O710" s="2">
        <f t="shared" si="413"/>
        <v>0.32926371149511646</v>
      </c>
      <c r="P710" s="2">
        <f t="shared" si="404"/>
        <v>0.57193839218632603</v>
      </c>
      <c r="Q710" s="2">
        <f t="shared" si="397"/>
        <v>1.2396694214876103E-2</v>
      </c>
      <c r="R710" s="1">
        <v>394</v>
      </c>
      <c r="S710" s="1">
        <v>42</v>
      </c>
      <c r="T710" s="1">
        <v>24</v>
      </c>
      <c r="U710" s="1">
        <v>1753</v>
      </c>
      <c r="V710" s="1">
        <v>3045</v>
      </c>
      <c r="W710" s="1">
        <v>31</v>
      </c>
      <c r="X710" s="1">
        <v>6</v>
      </c>
      <c r="Y710" s="1">
        <v>12</v>
      </c>
      <c r="Z710" s="1">
        <v>17</v>
      </c>
      <c r="AK710" s="7">
        <f t="shared" si="405"/>
        <v>5</v>
      </c>
      <c r="AL710" s="7">
        <f t="shared" si="406"/>
        <v>9</v>
      </c>
      <c r="AM710" s="7">
        <f t="shared" si="407"/>
        <v>8</v>
      </c>
      <c r="AN710" s="2">
        <f t="shared" si="408"/>
        <v>5.8226897069872273E-3</v>
      </c>
      <c r="AO710" s="2">
        <f t="shared" si="409"/>
        <v>1.1269722013523666E-3</v>
      </c>
      <c r="AP710" s="2">
        <f t="shared" si="410"/>
        <v>2.2539444027047332E-3</v>
      </c>
      <c r="AQ710" s="2"/>
      <c r="AR710" t="str">
        <f t="shared" si="411"/>
        <v>White</v>
      </c>
      <c r="AS710" t="s">
        <v>294</v>
      </c>
      <c r="AT710" s="184">
        <v>4</v>
      </c>
      <c r="AV710" s="97">
        <v>18</v>
      </c>
      <c r="AW710" s="99">
        <v>181</v>
      </c>
      <c r="AX710" s="105">
        <f t="shared" si="412"/>
        <v>18181</v>
      </c>
      <c r="AZ710" s="7" t="s">
        <v>2951</v>
      </c>
      <c r="BA710" t="s">
        <v>3184</v>
      </c>
    </row>
    <row r="711" spans="1:68" s="1" customFormat="1" hidden="1" outlineLevel="1">
      <c r="A711" t="s">
        <v>1083</v>
      </c>
      <c r="B711" t="s">
        <v>294</v>
      </c>
      <c r="C711" s="1">
        <f t="shared" si="398"/>
        <v>8841</v>
      </c>
      <c r="D711" s="7">
        <f>IF(R711&gt;0,RANK(R711,(R711:T711,U711:AI711)),0)</f>
        <v>3</v>
      </c>
      <c r="E711" s="7">
        <f>IF(S711&gt;0,RANK(S711,(R711:T711,U711:AI711)),0)</f>
        <v>6</v>
      </c>
      <c r="F711" s="7">
        <f>IF(T711&gt;0,RANK(T711,(R711:T711,U711:AI711)),0)</f>
        <v>7</v>
      </c>
      <c r="G711" s="7">
        <f>IF(U711&gt;0,RANK(U711,(R711:T711,U711:AI711)),0)</f>
        <v>1</v>
      </c>
      <c r="H711" s="7">
        <f t="shared" si="399"/>
        <v>2</v>
      </c>
      <c r="I711" s="49">
        <f t="shared" si="400"/>
        <v>145</v>
      </c>
      <c r="J711" s="177">
        <f t="shared" si="396"/>
        <v>1.6400859631263431E-2</v>
      </c>
      <c r="K711" s="2"/>
      <c r="L711" s="2">
        <f t="shared" si="401"/>
        <v>6.8996719828073746E-2</v>
      </c>
      <c r="M711" s="2">
        <f t="shared" si="402"/>
        <v>4.8637032009953623E-3</v>
      </c>
      <c r="N711" s="2">
        <f t="shared" si="403"/>
        <v>4.7505938242280287E-3</v>
      </c>
      <c r="O711" s="2">
        <f t="shared" si="413"/>
        <v>0.4596765071824454</v>
      </c>
      <c r="P711" s="2">
        <f t="shared" si="404"/>
        <v>0.44327564755118198</v>
      </c>
      <c r="Q711" s="2">
        <f t="shared" si="397"/>
        <v>1.8436828413075423E-2</v>
      </c>
      <c r="R711" s="1">
        <v>610</v>
      </c>
      <c r="S711" s="1">
        <v>43</v>
      </c>
      <c r="T711" s="1">
        <v>42</v>
      </c>
      <c r="U711" s="1">
        <v>4064</v>
      </c>
      <c r="V711" s="1">
        <v>3919</v>
      </c>
      <c r="W711" s="1">
        <v>83</v>
      </c>
      <c r="X711" s="1">
        <v>14</v>
      </c>
      <c r="Y711" s="1">
        <v>16</v>
      </c>
      <c r="Z711" s="1">
        <v>50</v>
      </c>
      <c r="AK711" s="7">
        <f t="shared" si="405"/>
        <v>4</v>
      </c>
      <c r="AL711" s="7">
        <f t="shared" si="406"/>
        <v>9</v>
      </c>
      <c r="AM711" s="7">
        <f t="shared" si="407"/>
        <v>8</v>
      </c>
      <c r="AN711" s="2">
        <f t="shared" si="408"/>
        <v>9.388078271688723E-3</v>
      </c>
      <c r="AO711" s="2">
        <f t="shared" si="409"/>
        <v>1.5835312747426761E-3</v>
      </c>
      <c r="AP711" s="2">
        <f t="shared" si="410"/>
        <v>1.8097500282773442E-3</v>
      </c>
      <c r="AQ711" s="2"/>
      <c r="AR711" t="str">
        <f t="shared" si="411"/>
        <v>Whitley</v>
      </c>
      <c r="AS711" t="s">
        <v>294</v>
      </c>
      <c r="AT711" s="184">
        <v>3</v>
      </c>
      <c r="AV711" s="97">
        <v>18</v>
      </c>
      <c r="AW711" s="99">
        <v>183</v>
      </c>
      <c r="AX711" s="105">
        <f t="shared" si="412"/>
        <v>18183</v>
      </c>
      <c r="AZ711" s="7" t="s">
        <v>2951</v>
      </c>
      <c r="BA711" t="s">
        <v>3184</v>
      </c>
    </row>
    <row r="712" spans="1:68" s="1" customFormat="1" collapsed="1">
      <c r="A712" t="s">
        <v>293</v>
      </c>
      <c r="B712" t="s">
        <v>1105</v>
      </c>
      <c r="C712" s="1">
        <f t="shared" si="398"/>
        <v>1110543</v>
      </c>
      <c r="D712" s="7">
        <f>IF(R712&gt;0,RANK(R712,(R712:T712,U712:AI712)),0)</f>
        <v>3</v>
      </c>
      <c r="E712" s="7">
        <f>IF(S712&gt;0,RANK(S712,(R712:T712,U712:AI712)),0)</f>
        <v>5</v>
      </c>
      <c r="F712" s="7">
        <f>IF(T712&gt;0,RANK(T712,(R712:T712,U712:AI712)),0)</f>
        <v>6</v>
      </c>
      <c r="G712" s="7">
        <f>IF(U712&gt;0,RANK(U712,(R712:T712,U712:AI712)),0)</f>
        <v>2</v>
      </c>
      <c r="H712" s="7">
        <f t="shared" si="399"/>
        <v>1</v>
      </c>
      <c r="I712" s="49">
        <f t="shared" si="400"/>
        <v>184731</v>
      </c>
      <c r="J712" s="177">
        <f t="shared" si="396"/>
        <v>0.16634295115092346</v>
      </c>
      <c r="K712" s="2"/>
      <c r="L712" s="2">
        <f t="shared" si="401"/>
        <v>7.5738625159043824E-2</v>
      </c>
      <c r="M712" s="2">
        <f t="shared" si="402"/>
        <v>5.8601963183775863E-3</v>
      </c>
      <c r="N712" s="2">
        <f t="shared" si="403"/>
        <v>4.6598825979723433E-3</v>
      </c>
      <c r="O712" s="2">
        <f t="shared" si="413"/>
        <v>0.36629198509197752</v>
      </c>
      <c r="P712" s="2">
        <f t="shared" si="404"/>
        <v>0.53263493624290104</v>
      </c>
      <c r="Q712" s="2">
        <f t="shared" si="397"/>
        <v>1.4814374589727564E-2</v>
      </c>
      <c r="R712" s="1">
        <f>SUM(R620:R711)</f>
        <v>84111</v>
      </c>
      <c r="S712" s="1">
        <f>SUM(S620:S711)</f>
        <v>6508</v>
      </c>
      <c r="T712" s="1">
        <f t="shared" ref="T712:Z712" si="414">SUM(T620:T711)</f>
        <v>5175</v>
      </c>
      <c r="U712" s="1">
        <f t="shared" si="414"/>
        <v>406783</v>
      </c>
      <c r="V712" s="1">
        <f t="shared" si="414"/>
        <v>591514</v>
      </c>
      <c r="W712" s="1">
        <f t="shared" si="414"/>
        <v>8914</v>
      </c>
      <c r="X712" s="1">
        <f t="shared" si="414"/>
        <v>1494</v>
      </c>
      <c r="Y712" s="1">
        <f t="shared" si="414"/>
        <v>1738</v>
      </c>
      <c r="Z712" s="1">
        <f t="shared" si="414"/>
        <v>4306</v>
      </c>
      <c r="AK712" s="7">
        <f t="shared" si="405"/>
        <v>4</v>
      </c>
      <c r="AL712" s="7">
        <f t="shared" si="406"/>
        <v>9</v>
      </c>
      <c r="AM712" s="7">
        <f t="shared" si="407"/>
        <v>8</v>
      </c>
      <c r="AN712" s="2">
        <f t="shared" si="408"/>
        <v>8.0267040537826996E-3</v>
      </c>
      <c r="AO712" s="2">
        <f t="shared" si="409"/>
        <v>1.345287845675494E-3</v>
      </c>
      <c r="AP712" s="2">
        <f t="shared" si="410"/>
        <v>1.5650001845943832E-3</v>
      </c>
      <c r="AQ712" s="2"/>
      <c r="AR712" t="str">
        <f t="shared" si="411"/>
        <v>Indiana</v>
      </c>
      <c r="AS712" t="s">
        <v>1105</v>
      </c>
      <c r="AT712" s="184"/>
      <c r="AV712" s="97">
        <v>18</v>
      </c>
      <c r="AW712" s="99"/>
      <c r="AX712" s="97">
        <v>18</v>
      </c>
      <c r="AZ712" s="7" t="s">
        <v>1619</v>
      </c>
      <c r="BA712" t="s">
        <v>3184</v>
      </c>
    </row>
    <row r="713" spans="1:68">
      <c r="C713" s="1"/>
      <c r="E713" s="7"/>
      <c r="F713" s="7"/>
      <c r="G713" s="7"/>
      <c r="H713" s="7"/>
      <c r="I713" s="49"/>
      <c r="J713" s="177"/>
      <c r="K713" s="2"/>
      <c r="AG713"/>
      <c r="AH713"/>
      <c r="AK713" s="7"/>
      <c r="AL713" s="7"/>
      <c r="AM713" s="7"/>
      <c r="AT713" s="184"/>
      <c r="AV713" s="97"/>
      <c r="AW713" s="99"/>
    </row>
    <row r="714" spans="1:68" hidden="1" outlineLevel="1">
      <c r="A714" t="s">
        <v>1561</v>
      </c>
      <c r="B714" t="s">
        <v>876</v>
      </c>
      <c r="C714" s="1">
        <f t="shared" ref="C714:C745" si="415">SUM(R714:AI714)</f>
        <v>3804</v>
      </c>
      <c r="D714" s="7">
        <f>IF(R714&gt;0,RANK(R714,(R714:T714,U714:AI714)),0)</f>
        <v>4</v>
      </c>
      <c r="E714" s="7">
        <f>IF(S714&gt;0,RANK(S714,(R714:T714,U714:AI714)),0)</f>
        <v>6</v>
      </c>
      <c r="F714" s="7">
        <f>IF(T714&gt;0,RANK(T714,(R714:T714,U714:AI714)),0)</f>
        <v>3</v>
      </c>
      <c r="G714" s="7">
        <f>IF(U714&gt;0,RANK(U714,(R714:T714,U714:AI714)),0)</f>
        <v>2</v>
      </c>
      <c r="H714" s="7">
        <f t="shared" ref="H714:H745" si="416">IF(V714&gt;0,RANK(V714,(R714:AB714)),0)</f>
        <v>1</v>
      </c>
      <c r="I714" s="49">
        <f t="shared" ref="I714:I745" si="417">MAX(R714:AA714)-LARGE(R714:AA714,2)</f>
        <v>240</v>
      </c>
      <c r="J714" s="177">
        <f t="shared" ref="J714:J740" si="418">I714/C714</f>
        <v>6.3091482649842268E-2</v>
      </c>
      <c r="K714" s="2"/>
      <c r="L714" s="2">
        <f t="shared" ref="L714:L745" si="419">IF($C714=0,"-",R714/$C714)</f>
        <v>3.3911671924290218E-2</v>
      </c>
      <c r="M714" s="2">
        <f t="shared" ref="M714:M745" si="420">IF($C714=0,"-",S714/$C714)</f>
        <v>6.3091482649842269E-3</v>
      </c>
      <c r="N714" s="2">
        <f t="shared" ref="N714:N745" si="421">IF($C714=0,"-",T714/$C714)</f>
        <v>0.10594111461619347</v>
      </c>
      <c r="O714" s="2">
        <f t="shared" ref="O714:O738" si="422">IF($C714=0,"-",U714/$C714)</f>
        <v>0.3822292323869611</v>
      </c>
      <c r="P714" s="2">
        <f t="shared" ref="P714:P745" si="423">IF($C714=0,"-",V714/$C714)</f>
        <v>0.44532071503680337</v>
      </c>
      <c r="Q714" s="2">
        <f t="shared" si="397"/>
        <v>2.6288117770767616E-2</v>
      </c>
      <c r="R714" s="1">
        <v>129</v>
      </c>
      <c r="S714" s="1">
        <v>24</v>
      </c>
      <c r="T714" s="1">
        <v>403</v>
      </c>
      <c r="U714" s="1">
        <v>1454</v>
      </c>
      <c r="V714" s="1">
        <v>1694</v>
      </c>
      <c r="W714" s="1">
        <v>70</v>
      </c>
      <c r="X714" s="1">
        <v>1</v>
      </c>
      <c r="Y714" s="1">
        <v>6</v>
      </c>
      <c r="Z714" s="1">
        <v>7</v>
      </c>
      <c r="AC714" s="1">
        <f>SUM(BE714:BT714)</f>
        <v>3</v>
      </c>
      <c r="AD714" s="1">
        <v>11</v>
      </c>
      <c r="AF714" s="1">
        <v>2</v>
      </c>
      <c r="AG714">
        <v>0</v>
      </c>
      <c r="AH714"/>
      <c r="AK714" s="7">
        <f t="shared" ref="AK714:AK745" si="424">IF(W714&gt;0,RANK(W714,(R714:AB714)),0)</f>
        <v>5</v>
      </c>
      <c r="AL714" s="7">
        <f t="shared" ref="AL714:AL745" si="425">IF(X714&gt;0,RANK(X714,(R714:AB714)),0)</f>
        <v>9</v>
      </c>
      <c r="AM714" s="7">
        <f t="shared" ref="AM714:AM745" si="426">IF(Y714&gt;0,RANK(Y714,(R714:AB714)),0)</f>
        <v>8</v>
      </c>
      <c r="AN714" s="2">
        <f t="shared" ref="AN714:AN745" si="427">IF($C714=0,"-",W714/$C714)</f>
        <v>1.8401682439537329E-2</v>
      </c>
      <c r="AO714" s="2">
        <f t="shared" ref="AO714:AO745" si="428">IF($C714=0,"-",X714/$C714)</f>
        <v>2.6288117770767612E-4</v>
      </c>
      <c r="AP714" s="2">
        <f t="shared" ref="AP714:AP745" si="429">IF($C714=0,"-",Y714/$C714)</f>
        <v>1.5772870662460567E-3</v>
      </c>
      <c r="AR714" t="str">
        <f t="shared" ref="AR714:AR745" si="430">A714</f>
        <v>Acadia</v>
      </c>
      <c r="AS714" t="s">
        <v>876</v>
      </c>
      <c r="AT714" s="184">
        <v>3</v>
      </c>
      <c r="AV714" s="97">
        <v>22</v>
      </c>
      <c r="AW714" s="99">
        <v>1</v>
      </c>
      <c r="AX714" s="105">
        <f t="shared" ref="AX714:AX745" si="431">AV714*1000+AW714</f>
        <v>22001</v>
      </c>
      <c r="AZ714" s="7" t="s">
        <v>2119</v>
      </c>
      <c r="BA714" t="s">
        <v>3184</v>
      </c>
      <c r="BF714">
        <v>2</v>
      </c>
      <c r="BP714">
        <v>1</v>
      </c>
    </row>
    <row r="715" spans="1:68" hidden="1" outlineLevel="1">
      <c r="A715" t="s">
        <v>664</v>
      </c>
      <c r="B715" t="s">
        <v>876</v>
      </c>
      <c r="C715" s="1">
        <f t="shared" si="415"/>
        <v>1058</v>
      </c>
      <c r="D715" s="7">
        <f>IF(R715&gt;0,RANK(R715,(R715:T715,U715:AI715)),0)</f>
        <v>4</v>
      </c>
      <c r="E715" s="7">
        <f>IF(S715&gt;0,RANK(S715,(R715:T715,U715:AI715)),0)</f>
        <v>7</v>
      </c>
      <c r="F715" s="7">
        <f>IF(T715&gt;0,RANK(T715,(R715:T715,U715:AI715)),0)</f>
        <v>3</v>
      </c>
      <c r="G715" s="7">
        <f>IF(U715&gt;0,RANK(U715,(R715:T715,U715:AI715)),0)</f>
        <v>1</v>
      </c>
      <c r="H715" s="7">
        <f t="shared" si="416"/>
        <v>2</v>
      </c>
      <c r="I715" s="49">
        <f t="shared" si="417"/>
        <v>136</v>
      </c>
      <c r="J715" s="177">
        <f t="shared" si="418"/>
        <v>0.12854442344045369</v>
      </c>
      <c r="K715" s="2"/>
      <c r="L715" s="2">
        <f t="shared" si="419"/>
        <v>3.2136105860113423E-2</v>
      </c>
      <c r="M715" s="2">
        <f t="shared" si="420"/>
        <v>3.780718336483932E-3</v>
      </c>
      <c r="N715" s="2">
        <f t="shared" si="421"/>
        <v>6.7107750472589794E-2</v>
      </c>
      <c r="O715" s="2">
        <f t="shared" si="422"/>
        <v>0.50094517958412099</v>
      </c>
      <c r="P715" s="2">
        <f t="shared" si="423"/>
        <v>0.3724007561436673</v>
      </c>
      <c r="Q715" s="2">
        <f t="shared" si="397"/>
        <v>2.3629489603024578E-2</v>
      </c>
      <c r="R715" s="1">
        <v>34</v>
      </c>
      <c r="S715" s="1">
        <v>4</v>
      </c>
      <c r="T715" s="1">
        <v>71</v>
      </c>
      <c r="U715" s="1">
        <v>530</v>
      </c>
      <c r="V715" s="1">
        <v>394</v>
      </c>
      <c r="W715" s="1">
        <v>14</v>
      </c>
      <c r="X715" s="1">
        <v>0</v>
      </c>
      <c r="Y715" s="1">
        <v>5</v>
      </c>
      <c r="Z715" s="1">
        <v>1</v>
      </c>
      <c r="AC715" s="1">
        <f t="shared" ref="AC715:AC777" si="432">SUM(BE715:BT715)</f>
        <v>2</v>
      </c>
      <c r="AD715" s="1">
        <v>3</v>
      </c>
      <c r="AF715" s="1">
        <v>0</v>
      </c>
      <c r="AG715">
        <v>0</v>
      </c>
      <c r="AH715"/>
      <c r="AK715" s="7">
        <f t="shared" si="424"/>
        <v>5</v>
      </c>
      <c r="AL715" s="7">
        <f t="shared" si="425"/>
        <v>0</v>
      </c>
      <c r="AM715" s="7">
        <f t="shared" si="426"/>
        <v>6</v>
      </c>
      <c r="AN715" s="2">
        <f t="shared" si="427"/>
        <v>1.3232514177693762E-2</v>
      </c>
      <c r="AO715" s="2">
        <f t="shared" si="428"/>
        <v>0</v>
      </c>
      <c r="AP715" s="2">
        <f t="shared" si="429"/>
        <v>4.725897920604915E-3</v>
      </c>
      <c r="AR715" t="str">
        <f t="shared" si="430"/>
        <v>Allen</v>
      </c>
      <c r="AS715" t="s">
        <v>876</v>
      </c>
      <c r="AT715" s="184">
        <v>4</v>
      </c>
      <c r="AV715" s="97">
        <v>22</v>
      </c>
      <c r="AW715" s="99">
        <v>3</v>
      </c>
      <c r="AX715" s="105">
        <f t="shared" si="431"/>
        <v>22003</v>
      </c>
      <c r="AZ715" s="7" t="s">
        <v>2119</v>
      </c>
      <c r="BA715" t="s">
        <v>3184</v>
      </c>
      <c r="BF715">
        <v>2</v>
      </c>
      <c r="BP715">
        <v>0</v>
      </c>
    </row>
    <row r="716" spans="1:68" hidden="1" outlineLevel="1">
      <c r="A716" t="s">
        <v>521</v>
      </c>
      <c r="B716" t="s">
        <v>876</v>
      </c>
      <c r="C716" s="1">
        <f t="shared" si="415"/>
        <v>8416</v>
      </c>
      <c r="D716" s="7">
        <f>IF(R716&gt;0,RANK(R716,(R716:T716,U716:AI716)),0)</f>
        <v>4</v>
      </c>
      <c r="E716" s="7">
        <f>IF(S716&gt;0,RANK(S716,(R716:T716,U716:AI716)),0)</f>
        <v>6</v>
      </c>
      <c r="F716" s="7">
        <f>IF(T716&gt;0,RANK(T716,(R716:T716,U716:AI716)),0)</f>
        <v>3</v>
      </c>
      <c r="G716" s="7">
        <f>IF(U716&gt;0,RANK(U716,(R716:T716,U716:AI716)),0)</f>
        <v>1</v>
      </c>
      <c r="H716" s="7">
        <f t="shared" si="416"/>
        <v>2</v>
      </c>
      <c r="I716" s="49">
        <f t="shared" si="417"/>
        <v>181</v>
      </c>
      <c r="J716" s="177">
        <f t="shared" si="418"/>
        <v>2.1506653992395437E-2</v>
      </c>
      <c r="K716" s="2"/>
      <c r="L716" s="2">
        <f t="shared" si="419"/>
        <v>5.0261406844106467E-2</v>
      </c>
      <c r="M716" s="2">
        <f t="shared" si="420"/>
        <v>4.3963878326996201E-3</v>
      </c>
      <c r="N716" s="2">
        <f t="shared" si="421"/>
        <v>0.10432509505703422</v>
      </c>
      <c r="O716" s="2">
        <f t="shared" si="422"/>
        <v>0.4230038022813688</v>
      </c>
      <c r="P716" s="2">
        <f t="shared" si="423"/>
        <v>0.40149714828897337</v>
      </c>
      <c r="Q716" s="2">
        <f t="shared" si="397"/>
        <v>1.6516159695817489E-2</v>
      </c>
      <c r="R716" s="1">
        <v>423</v>
      </c>
      <c r="S716" s="1">
        <v>37</v>
      </c>
      <c r="T716" s="1">
        <v>878</v>
      </c>
      <c r="U716" s="1">
        <v>3560</v>
      </c>
      <c r="V716" s="1">
        <v>3379</v>
      </c>
      <c r="W716" s="1">
        <v>89</v>
      </c>
      <c r="X716" s="1">
        <v>7</v>
      </c>
      <c r="Y716" s="1">
        <v>7</v>
      </c>
      <c r="Z716" s="1">
        <v>10</v>
      </c>
      <c r="AC716" s="1">
        <f t="shared" si="432"/>
        <v>5</v>
      </c>
      <c r="AD716" s="1">
        <v>8</v>
      </c>
      <c r="AF716" s="1">
        <v>10</v>
      </c>
      <c r="AG716">
        <v>3</v>
      </c>
      <c r="AH716"/>
      <c r="AK716" s="7">
        <f t="shared" si="424"/>
        <v>5</v>
      </c>
      <c r="AL716" s="7">
        <f t="shared" si="425"/>
        <v>8</v>
      </c>
      <c r="AM716" s="7">
        <f t="shared" si="426"/>
        <v>8</v>
      </c>
      <c r="AN716" s="2">
        <f t="shared" si="427"/>
        <v>1.0575095057034221E-2</v>
      </c>
      <c r="AO716" s="2">
        <f t="shared" si="428"/>
        <v>8.3174904942965775E-4</v>
      </c>
      <c r="AP716" s="2">
        <f t="shared" si="429"/>
        <v>8.3174904942965775E-4</v>
      </c>
      <c r="AR716" t="str">
        <f t="shared" si="430"/>
        <v>Ascension</v>
      </c>
      <c r="AS716" t="s">
        <v>876</v>
      </c>
      <c r="AT716" s="184"/>
      <c r="AV716" s="97">
        <v>22</v>
      </c>
      <c r="AW716" s="99">
        <v>5</v>
      </c>
      <c r="AX716" s="105">
        <f t="shared" si="431"/>
        <v>22005</v>
      </c>
      <c r="AZ716" s="7" t="s">
        <v>2119</v>
      </c>
      <c r="BA716" t="s">
        <v>3184</v>
      </c>
      <c r="BF716">
        <v>3</v>
      </c>
      <c r="BP716">
        <v>2</v>
      </c>
    </row>
    <row r="717" spans="1:68" hidden="1" outlineLevel="1">
      <c r="A717" t="s">
        <v>280</v>
      </c>
      <c r="B717" t="s">
        <v>876</v>
      </c>
      <c r="C717" s="1">
        <f t="shared" si="415"/>
        <v>747</v>
      </c>
      <c r="D717" s="7">
        <f>IF(R717&gt;0,RANK(R717,(R717:T717,U717:AI717)),0)</f>
        <v>4</v>
      </c>
      <c r="E717" s="7">
        <f>IF(S717&gt;0,RANK(S717,(R717:T717,U717:AI717)),0)</f>
        <v>6</v>
      </c>
      <c r="F717" s="7">
        <f>IF(T717&gt;0,RANK(T717,(R717:T717,U717:AI717)),0)</f>
        <v>3</v>
      </c>
      <c r="G717" s="7">
        <f>IF(U717&gt;0,RANK(U717,(R717:T717,U717:AI717)),0)</f>
        <v>2</v>
      </c>
      <c r="H717" s="7">
        <f t="shared" si="416"/>
        <v>1</v>
      </c>
      <c r="I717" s="49">
        <f t="shared" si="417"/>
        <v>120</v>
      </c>
      <c r="J717" s="177">
        <f t="shared" si="418"/>
        <v>0.1606425702811245</v>
      </c>
      <c r="K717" s="2"/>
      <c r="L717" s="2">
        <f t="shared" si="419"/>
        <v>4.6854082998661312E-2</v>
      </c>
      <c r="M717" s="2">
        <f t="shared" si="420"/>
        <v>4.0160642570281121E-3</v>
      </c>
      <c r="N717" s="2">
        <f t="shared" si="421"/>
        <v>0.10575635876840696</v>
      </c>
      <c r="O717" s="2">
        <f t="shared" si="422"/>
        <v>0.33199464524765732</v>
      </c>
      <c r="P717" s="2">
        <f t="shared" si="423"/>
        <v>0.49263721552878181</v>
      </c>
      <c r="Q717" s="2">
        <f t="shared" si="397"/>
        <v>1.8741633199464425E-2</v>
      </c>
      <c r="R717" s="1">
        <v>35</v>
      </c>
      <c r="S717" s="1">
        <v>3</v>
      </c>
      <c r="T717" s="1">
        <v>79</v>
      </c>
      <c r="U717" s="1">
        <v>248</v>
      </c>
      <c r="V717" s="1">
        <v>368</v>
      </c>
      <c r="W717" s="1">
        <v>9</v>
      </c>
      <c r="X717" s="1">
        <v>1</v>
      </c>
      <c r="Y717" s="1">
        <v>0</v>
      </c>
      <c r="Z717" s="1">
        <v>1</v>
      </c>
      <c r="AC717" s="1">
        <f t="shared" si="432"/>
        <v>1</v>
      </c>
      <c r="AD717" s="1">
        <v>2</v>
      </c>
      <c r="AF717" s="1">
        <v>0</v>
      </c>
      <c r="AG717">
        <v>0</v>
      </c>
      <c r="AH717"/>
      <c r="AK717" s="7">
        <f t="shared" si="424"/>
        <v>5</v>
      </c>
      <c r="AL717" s="7">
        <f t="shared" si="425"/>
        <v>7</v>
      </c>
      <c r="AM717" s="7">
        <f t="shared" si="426"/>
        <v>0</v>
      </c>
      <c r="AN717" s="2">
        <f t="shared" si="427"/>
        <v>1.2048192771084338E-2</v>
      </c>
      <c r="AO717" s="2">
        <f t="shared" si="428"/>
        <v>1.3386880856760374E-3</v>
      </c>
      <c r="AP717" s="2">
        <f t="shared" si="429"/>
        <v>0</v>
      </c>
      <c r="AR717" t="str">
        <f t="shared" si="430"/>
        <v>Assumption</v>
      </c>
      <c r="AS717" t="s">
        <v>876</v>
      </c>
      <c r="AT717" s="184"/>
      <c r="AV717" s="97">
        <v>22</v>
      </c>
      <c r="AW717" s="99">
        <v>7</v>
      </c>
      <c r="AX717" s="105">
        <f t="shared" si="431"/>
        <v>22007</v>
      </c>
      <c r="AZ717" s="7" t="s">
        <v>2119</v>
      </c>
      <c r="BA717" t="s">
        <v>3184</v>
      </c>
      <c r="BF717">
        <v>1</v>
      </c>
      <c r="BP717">
        <v>0</v>
      </c>
    </row>
    <row r="718" spans="1:68" hidden="1" outlineLevel="1">
      <c r="A718" t="s">
        <v>1794</v>
      </c>
      <c r="B718" t="s">
        <v>876</v>
      </c>
      <c r="C718" s="1">
        <f t="shared" si="415"/>
        <v>1560</v>
      </c>
      <c r="D718" s="7">
        <f>IF(R718&gt;0,RANK(R718,(R718:T718,U718:AI718)),0)</f>
        <v>4</v>
      </c>
      <c r="E718" s="7">
        <f>IF(S718&gt;0,RANK(S718,(R718:T718,U718:AI718)),0)</f>
        <v>6</v>
      </c>
      <c r="F718" s="7">
        <f>IF(T718&gt;0,RANK(T718,(R718:T718,U718:AI718)),0)</f>
        <v>3</v>
      </c>
      <c r="G718" s="7">
        <f>IF(U718&gt;0,RANK(U718,(R718:T718,U718:AI718)),0)</f>
        <v>2</v>
      </c>
      <c r="H718" s="7">
        <f t="shared" si="416"/>
        <v>1</v>
      </c>
      <c r="I718" s="49">
        <f t="shared" si="417"/>
        <v>430</v>
      </c>
      <c r="J718" s="177">
        <f t="shared" si="418"/>
        <v>0.27564102564102566</v>
      </c>
      <c r="K718" s="2"/>
      <c r="L718" s="2">
        <f t="shared" si="419"/>
        <v>4.0384615384615387E-2</v>
      </c>
      <c r="M718" s="2">
        <f t="shared" si="420"/>
        <v>5.7692307692307696E-3</v>
      </c>
      <c r="N718" s="2">
        <f t="shared" si="421"/>
        <v>7.6282051282051289E-2</v>
      </c>
      <c r="O718" s="2">
        <f t="shared" si="422"/>
        <v>0.29166666666666669</v>
      </c>
      <c r="P718" s="2">
        <f t="shared" si="423"/>
        <v>0.56730769230769229</v>
      </c>
      <c r="Q718" s="2">
        <f t="shared" si="397"/>
        <v>1.8589743589743524E-2</v>
      </c>
      <c r="R718" s="1">
        <v>63</v>
      </c>
      <c r="S718" s="1">
        <v>9</v>
      </c>
      <c r="T718" s="1">
        <v>119</v>
      </c>
      <c r="U718" s="1">
        <v>455</v>
      </c>
      <c r="V718" s="1">
        <v>885</v>
      </c>
      <c r="W718" s="1">
        <v>16</v>
      </c>
      <c r="X718" s="1">
        <v>1</v>
      </c>
      <c r="Y718" s="1">
        <v>5</v>
      </c>
      <c r="Z718" s="1">
        <v>2</v>
      </c>
      <c r="AC718" s="1">
        <f t="shared" si="432"/>
        <v>1</v>
      </c>
      <c r="AD718" s="1">
        <v>2</v>
      </c>
      <c r="AF718" s="1">
        <v>2</v>
      </c>
      <c r="AG718">
        <v>0</v>
      </c>
      <c r="AH718"/>
      <c r="AK718" s="7">
        <f t="shared" si="424"/>
        <v>5</v>
      </c>
      <c r="AL718" s="7">
        <f t="shared" si="425"/>
        <v>9</v>
      </c>
      <c r="AM718" s="7">
        <f t="shared" si="426"/>
        <v>7</v>
      </c>
      <c r="AN718" s="2">
        <f t="shared" si="427"/>
        <v>1.0256410256410256E-2</v>
      </c>
      <c r="AO718" s="2">
        <f t="shared" si="428"/>
        <v>6.4102564102564103E-4</v>
      </c>
      <c r="AP718" s="2">
        <f t="shared" si="429"/>
        <v>3.205128205128205E-3</v>
      </c>
      <c r="AR718" t="str">
        <f t="shared" si="430"/>
        <v>Avoyelles</v>
      </c>
      <c r="AS718" t="s">
        <v>876</v>
      </c>
      <c r="AT718" s="184">
        <v>5</v>
      </c>
      <c r="AV718" s="97">
        <v>22</v>
      </c>
      <c r="AW718" s="99">
        <v>9</v>
      </c>
      <c r="AX718" s="105">
        <f t="shared" si="431"/>
        <v>22009</v>
      </c>
      <c r="AZ718" s="7" t="s">
        <v>2119</v>
      </c>
      <c r="BA718" t="s">
        <v>3184</v>
      </c>
      <c r="BF718">
        <v>1</v>
      </c>
      <c r="BP718">
        <v>0</v>
      </c>
    </row>
    <row r="719" spans="1:68" hidden="1" outlineLevel="1">
      <c r="A719" t="s">
        <v>561</v>
      </c>
      <c r="B719" t="s">
        <v>876</v>
      </c>
      <c r="C719" s="1">
        <f t="shared" si="415"/>
        <v>2945</v>
      </c>
      <c r="D719" s="7">
        <f>IF(R719&gt;0,RANK(R719,(R719:T719,U719:AI719)),0)</f>
        <v>4</v>
      </c>
      <c r="E719" s="7">
        <f>IF(S719&gt;0,RANK(S719,(R719:T719,U719:AI719)),0)</f>
        <v>6</v>
      </c>
      <c r="F719" s="7">
        <f>IF(T719&gt;0,RANK(T719,(R719:T719,U719:AI719)),0)</f>
        <v>3</v>
      </c>
      <c r="G719" s="7">
        <f>IF(U719&gt;0,RANK(U719,(R719:T719,U719:AI719)),0)</f>
        <v>1</v>
      </c>
      <c r="H719" s="7">
        <f t="shared" si="416"/>
        <v>2</v>
      </c>
      <c r="I719" s="49">
        <f t="shared" si="417"/>
        <v>251</v>
      </c>
      <c r="J719" s="177">
        <f t="shared" si="418"/>
        <v>8.5229202037351445E-2</v>
      </c>
      <c r="K719" s="2"/>
      <c r="L719" s="2">
        <f t="shared" si="419"/>
        <v>3.5993208828522923E-2</v>
      </c>
      <c r="M719" s="2">
        <f t="shared" si="420"/>
        <v>5.772495755517827E-3</v>
      </c>
      <c r="N719" s="2">
        <f t="shared" si="421"/>
        <v>9.7453310696095072E-2</v>
      </c>
      <c r="O719" s="2">
        <f t="shared" si="422"/>
        <v>0.46281833616298812</v>
      </c>
      <c r="P719" s="2">
        <f t="shared" si="423"/>
        <v>0.37758913412563666</v>
      </c>
      <c r="Q719" s="2">
        <f t="shared" si="397"/>
        <v>2.0373514431239304E-2</v>
      </c>
      <c r="R719" s="1">
        <v>106</v>
      </c>
      <c r="S719" s="1">
        <v>17</v>
      </c>
      <c r="T719" s="1">
        <v>287</v>
      </c>
      <c r="U719" s="1">
        <v>1363</v>
      </c>
      <c r="V719" s="1">
        <v>1112</v>
      </c>
      <c r="W719" s="1">
        <v>42</v>
      </c>
      <c r="X719" s="1">
        <v>1</v>
      </c>
      <c r="Y719" s="1">
        <v>3</v>
      </c>
      <c r="Z719" s="1">
        <v>1</v>
      </c>
      <c r="AC719" s="1">
        <f t="shared" si="432"/>
        <v>0</v>
      </c>
      <c r="AD719" s="1">
        <v>9</v>
      </c>
      <c r="AF719" s="1">
        <v>0</v>
      </c>
      <c r="AG719">
        <v>4</v>
      </c>
      <c r="AH719"/>
      <c r="AK719" s="7">
        <f t="shared" si="424"/>
        <v>5</v>
      </c>
      <c r="AL719" s="7">
        <f t="shared" si="425"/>
        <v>8</v>
      </c>
      <c r="AM719" s="7">
        <f t="shared" si="426"/>
        <v>7</v>
      </c>
      <c r="AN719" s="2">
        <f t="shared" si="427"/>
        <v>1.4261460101867572E-2</v>
      </c>
      <c r="AO719" s="2">
        <f t="shared" si="428"/>
        <v>3.3955857385398983E-4</v>
      </c>
      <c r="AP719" s="2">
        <f t="shared" si="429"/>
        <v>1.0186757215619694E-3</v>
      </c>
      <c r="AR719" t="str">
        <f t="shared" si="430"/>
        <v>Beauregard</v>
      </c>
      <c r="AS719" t="s">
        <v>876</v>
      </c>
      <c r="AT719" s="184">
        <v>4</v>
      </c>
      <c r="AV719" s="97">
        <v>22</v>
      </c>
      <c r="AW719" s="99">
        <v>11</v>
      </c>
      <c r="AX719" s="105">
        <f t="shared" si="431"/>
        <v>22011</v>
      </c>
      <c r="AZ719" s="7" t="s">
        <v>2119</v>
      </c>
      <c r="BA719" t="s">
        <v>3184</v>
      </c>
      <c r="BF719">
        <v>0</v>
      </c>
      <c r="BP719">
        <v>0</v>
      </c>
    </row>
    <row r="720" spans="1:68" hidden="1" outlineLevel="1">
      <c r="A720" t="s">
        <v>1123</v>
      </c>
      <c r="B720" t="s">
        <v>876</v>
      </c>
      <c r="C720" s="1">
        <f t="shared" si="415"/>
        <v>1004</v>
      </c>
      <c r="D720" s="7">
        <f>IF(R720&gt;0,RANK(R720,(R720:T720,U720:AI720)),0)</f>
        <v>4</v>
      </c>
      <c r="E720" s="7">
        <f>IF(S720&gt;0,RANK(S720,(R720:T720,U720:AI720)),0)</f>
        <v>6</v>
      </c>
      <c r="F720" s="7">
        <f>IF(T720&gt;0,RANK(T720,(R720:T720,U720:AI720)),0)</f>
        <v>3</v>
      </c>
      <c r="G720" s="7">
        <f>IF(U720&gt;0,RANK(U720,(R720:T720,U720:AI720)),0)</f>
        <v>1</v>
      </c>
      <c r="H720" s="7">
        <f t="shared" si="416"/>
        <v>2</v>
      </c>
      <c r="I720" s="49">
        <f t="shared" si="417"/>
        <v>97</v>
      </c>
      <c r="J720" s="177">
        <f t="shared" si="418"/>
        <v>9.6613545816733065E-2</v>
      </c>
      <c r="K720" s="2"/>
      <c r="L720" s="2">
        <f t="shared" si="419"/>
        <v>3.2868525896414341E-2</v>
      </c>
      <c r="M720" s="2">
        <f t="shared" si="420"/>
        <v>1.1952191235059761E-2</v>
      </c>
      <c r="N720" s="2">
        <f t="shared" si="421"/>
        <v>7.7689243027888447E-2</v>
      </c>
      <c r="O720" s="2">
        <f t="shared" si="422"/>
        <v>0.47410358565737054</v>
      </c>
      <c r="P720" s="2">
        <f t="shared" si="423"/>
        <v>0.37749003984063745</v>
      </c>
      <c r="Q720" s="2">
        <f t="shared" si="397"/>
        <v>2.5896414342629459E-2</v>
      </c>
      <c r="R720" s="1">
        <v>33</v>
      </c>
      <c r="S720" s="1">
        <v>12</v>
      </c>
      <c r="T720" s="1">
        <v>78</v>
      </c>
      <c r="U720" s="1">
        <v>476</v>
      </c>
      <c r="V720" s="1">
        <v>379</v>
      </c>
      <c r="W720" s="1">
        <v>18</v>
      </c>
      <c r="X720" s="1">
        <v>0</v>
      </c>
      <c r="Y720" s="1">
        <v>1</v>
      </c>
      <c r="Z720" s="1">
        <v>1</v>
      </c>
      <c r="AC720" s="1">
        <f t="shared" si="432"/>
        <v>0</v>
      </c>
      <c r="AD720" s="1">
        <v>6</v>
      </c>
      <c r="AF720" s="1">
        <v>0</v>
      </c>
      <c r="AG720">
        <v>0</v>
      </c>
      <c r="AH720"/>
      <c r="AK720" s="7">
        <f t="shared" si="424"/>
        <v>5</v>
      </c>
      <c r="AL720" s="7">
        <f t="shared" si="425"/>
        <v>0</v>
      </c>
      <c r="AM720" s="7">
        <f t="shared" si="426"/>
        <v>7</v>
      </c>
      <c r="AN720" s="2">
        <f t="shared" si="427"/>
        <v>1.7928286852589643E-2</v>
      </c>
      <c r="AO720" s="2">
        <f t="shared" si="428"/>
        <v>0</v>
      </c>
      <c r="AP720" s="2">
        <f t="shared" si="429"/>
        <v>9.9601593625498006E-4</v>
      </c>
      <c r="AR720" t="str">
        <f t="shared" si="430"/>
        <v>Bienville</v>
      </c>
      <c r="AS720" t="s">
        <v>876</v>
      </c>
      <c r="AT720" s="184">
        <v>4</v>
      </c>
      <c r="AV720" s="97">
        <v>22</v>
      </c>
      <c r="AW720" s="99">
        <v>13</v>
      </c>
      <c r="AX720" s="105">
        <f t="shared" si="431"/>
        <v>22013</v>
      </c>
      <c r="AZ720" s="7" t="s">
        <v>2119</v>
      </c>
      <c r="BA720" t="s">
        <v>3184</v>
      </c>
      <c r="BF720">
        <v>0</v>
      </c>
      <c r="BP720">
        <v>0</v>
      </c>
    </row>
    <row r="721" spans="1:68" hidden="1" outlineLevel="1">
      <c r="A721" t="s">
        <v>1165</v>
      </c>
      <c r="B721" t="s">
        <v>876</v>
      </c>
      <c r="C721" s="1">
        <f t="shared" si="415"/>
        <v>10987</v>
      </c>
      <c r="D721" s="7">
        <f>IF(R721&gt;0,RANK(R721,(R721:T721,U721:AI721)),0)</f>
        <v>4</v>
      </c>
      <c r="E721" s="7">
        <f>IF(S721&gt;0,RANK(S721,(R721:T721,U721:AI721)),0)</f>
        <v>6</v>
      </c>
      <c r="F721" s="7">
        <f>IF(T721&gt;0,RANK(T721,(R721:T721,U721:AI721)),0)</f>
        <v>3</v>
      </c>
      <c r="G721" s="7">
        <f>IF(U721&gt;0,RANK(U721,(R721:T721,U721:AI721)),0)</f>
        <v>1</v>
      </c>
      <c r="H721" s="7">
        <f t="shared" si="416"/>
        <v>2</v>
      </c>
      <c r="I721" s="49">
        <f t="shared" si="417"/>
        <v>836</v>
      </c>
      <c r="J721" s="177">
        <f t="shared" si="418"/>
        <v>7.6089924456175476E-2</v>
      </c>
      <c r="K721" s="2"/>
      <c r="L721" s="2">
        <f t="shared" si="419"/>
        <v>4.9422044234094839E-2</v>
      </c>
      <c r="M721" s="2">
        <f t="shared" si="420"/>
        <v>5.0969327386911805E-3</v>
      </c>
      <c r="N721" s="2">
        <f t="shared" si="421"/>
        <v>9.2017839264585413E-2</v>
      </c>
      <c r="O721" s="2">
        <f t="shared" si="422"/>
        <v>0.4539910803677073</v>
      </c>
      <c r="P721" s="2">
        <f t="shared" si="423"/>
        <v>0.37790115591153178</v>
      </c>
      <c r="Q721" s="2">
        <f t="shared" si="397"/>
        <v>2.1570947483389558E-2</v>
      </c>
      <c r="R721" s="1">
        <v>543</v>
      </c>
      <c r="S721" s="1">
        <v>56</v>
      </c>
      <c r="T721" s="1">
        <v>1011</v>
      </c>
      <c r="U721" s="1">
        <v>4988</v>
      </c>
      <c r="V721" s="1">
        <v>4152</v>
      </c>
      <c r="W721" s="1">
        <v>163</v>
      </c>
      <c r="X721" s="1">
        <v>2</v>
      </c>
      <c r="Y721" s="1">
        <v>7</v>
      </c>
      <c r="Z721" s="1">
        <v>19</v>
      </c>
      <c r="AC721" s="1">
        <f t="shared" si="432"/>
        <v>10</v>
      </c>
      <c r="AD721" s="1">
        <v>23</v>
      </c>
      <c r="AF721" s="1">
        <v>6</v>
      </c>
      <c r="AG721">
        <v>7</v>
      </c>
      <c r="AH721"/>
      <c r="AK721" s="7">
        <f t="shared" si="424"/>
        <v>5</v>
      </c>
      <c r="AL721" s="7">
        <f t="shared" si="425"/>
        <v>9</v>
      </c>
      <c r="AM721" s="7">
        <f t="shared" si="426"/>
        <v>8</v>
      </c>
      <c r="AN721" s="2">
        <f t="shared" si="427"/>
        <v>1.4835714935833258E-2</v>
      </c>
      <c r="AO721" s="2">
        <f t="shared" si="428"/>
        <v>1.8203331209611358E-4</v>
      </c>
      <c r="AP721" s="2">
        <f t="shared" si="429"/>
        <v>6.3711659233639756E-4</v>
      </c>
      <c r="AR721" t="str">
        <f t="shared" si="430"/>
        <v>Bossier</v>
      </c>
      <c r="AS721" t="s">
        <v>876</v>
      </c>
      <c r="AT721" s="184">
        <v>4</v>
      </c>
      <c r="AV721" s="97">
        <v>22</v>
      </c>
      <c r="AW721" s="99">
        <v>15</v>
      </c>
      <c r="AX721" s="105">
        <f t="shared" si="431"/>
        <v>22015</v>
      </c>
      <c r="AZ721" s="7" t="s">
        <v>2119</v>
      </c>
      <c r="BA721" t="s">
        <v>3184</v>
      </c>
      <c r="BF721">
        <v>8</v>
      </c>
      <c r="BP721">
        <v>2</v>
      </c>
    </row>
    <row r="722" spans="1:68" hidden="1" outlineLevel="1">
      <c r="A722" t="s">
        <v>356</v>
      </c>
      <c r="B722" t="s">
        <v>876</v>
      </c>
      <c r="C722" s="1">
        <f t="shared" si="415"/>
        <v>16268</v>
      </c>
      <c r="D722" s="7">
        <f>IF(R722&gt;0,RANK(R722,(R722:T722,U722:AI722)),0)</f>
        <v>4</v>
      </c>
      <c r="E722" s="7">
        <f>IF(S722&gt;0,RANK(S722,(R722:T722,U722:AI722)),0)</f>
        <v>6</v>
      </c>
      <c r="F722" s="7">
        <f>IF(T722&gt;0,RANK(T722,(R722:T722,U722:AI722)),0)</f>
        <v>3</v>
      </c>
      <c r="G722" s="7">
        <f>IF(U722&gt;0,RANK(U722,(R722:T722,U722:AI722)),0)</f>
        <v>1</v>
      </c>
      <c r="H722" s="7">
        <f t="shared" si="416"/>
        <v>2</v>
      </c>
      <c r="I722" s="49">
        <f t="shared" si="417"/>
        <v>1512</v>
      </c>
      <c r="J722" s="177">
        <f t="shared" si="418"/>
        <v>9.2943201376936319E-2</v>
      </c>
      <c r="K722" s="2"/>
      <c r="L722" s="2">
        <f t="shared" si="419"/>
        <v>7.0076223260388495E-2</v>
      </c>
      <c r="M722" s="2">
        <f t="shared" si="420"/>
        <v>1.0695844602901402E-2</v>
      </c>
      <c r="N722" s="2">
        <f t="shared" si="421"/>
        <v>0.10677403491517089</v>
      </c>
      <c r="O722" s="2">
        <f t="shared" si="422"/>
        <v>0.43914433243176787</v>
      </c>
      <c r="P722" s="2">
        <f t="shared" si="423"/>
        <v>0.34620113105483158</v>
      </c>
      <c r="Q722" s="2">
        <f t="shared" si="397"/>
        <v>2.7108433734939708E-2</v>
      </c>
      <c r="R722" s="1">
        <v>1140</v>
      </c>
      <c r="S722" s="1">
        <v>174</v>
      </c>
      <c r="T722" s="1">
        <v>1737</v>
      </c>
      <c r="U722" s="1">
        <v>7144</v>
      </c>
      <c r="V722" s="1">
        <v>5632</v>
      </c>
      <c r="W722" s="1">
        <v>295</v>
      </c>
      <c r="X722" s="1">
        <v>16</v>
      </c>
      <c r="Y722" s="1">
        <v>20</v>
      </c>
      <c r="Z722" s="1">
        <v>36</v>
      </c>
      <c r="AC722" s="1">
        <f t="shared" si="432"/>
        <v>17</v>
      </c>
      <c r="AD722" s="1">
        <v>46</v>
      </c>
      <c r="AF722" s="1">
        <v>7</v>
      </c>
      <c r="AG722">
        <v>4</v>
      </c>
      <c r="AH722"/>
      <c r="AK722" s="7">
        <f t="shared" si="424"/>
        <v>5</v>
      </c>
      <c r="AL722" s="7">
        <f t="shared" si="425"/>
        <v>9</v>
      </c>
      <c r="AM722" s="7">
        <f t="shared" si="426"/>
        <v>8</v>
      </c>
      <c r="AN722" s="2">
        <f t="shared" si="427"/>
        <v>1.8133759527907547E-2</v>
      </c>
      <c r="AO722" s="2">
        <f t="shared" si="428"/>
        <v>9.835259404966806E-4</v>
      </c>
      <c r="AP722" s="2">
        <f t="shared" si="429"/>
        <v>1.2294074256208507E-3</v>
      </c>
      <c r="AR722" t="str">
        <f t="shared" si="430"/>
        <v>Caddo</v>
      </c>
      <c r="AS722" t="s">
        <v>876</v>
      </c>
      <c r="AT722" s="184">
        <v>4</v>
      </c>
      <c r="AV722" s="97">
        <v>22</v>
      </c>
      <c r="AW722" s="99">
        <v>17</v>
      </c>
      <c r="AX722" s="105">
        <f t="shared" si="431"/>
        <v>22017</v>
      </c>
      <c r="AZ722" s="7" t="s">
        <v>2119</v>
      </c>
      <c r="BA722" t="s">
        <v>3184</v>
      </c>
      <c r="BF722">
        <v>13</v>
      </c>
      <c r="BP722">
        <v>4</v>
      </c>
    </row>
    <row r="723" spans="1:68" hidden="1" outlineLevel="1">
      <c r="A723" t="s">
        <v>2652</v>
      </c>
      <c r="B723" t="s">
        <v>876</v>
      </c>
      <c r="C723" s="1">
        <f t="shared" si="415"/>
        <v>12139</v>
      </c>
      <c r="D723" s="7">
        <f>IF(R723&gt;0,RANK(R723,(R723:T723,U723:AI723)),0)</f>
        <v>4</v>
      </c>
      <c r="E723" s="7">
        <f>IF(S723&gt;0,RANK(S723,(R723:T723,U723:AI723)),0)</f>
        <v>6</v>
      </c>
      <c r="F723" s="7">
        <f>IF(T723&gt;0,RANK(T723,(R723:T723,U723:AI723)),0)</f>
        <v>3</v>
      </c>
      <c r="G723" s="7">
        <f>IF(U723&gt;0,RANK(U723,(R723:T723,U723:AI723)),0)</f>
        <v>1</v>
      </c>
      <c r="H723" s="7">
        <f t="shared" si="416"/>
        <v>2</v>
      </c>
      <c r="I723" s="49">
        <f t="shared" si="417"/>
        <v>1203</v>
      </c>
      <c r="J723" s="177">
        <f t="shared" si="418"/>
        <v>9.9102067715627323E-2</v>
      </c>
      <c r="K723" s="2"/>
      <c r="L723" s="2">
        <f t="shared" si="419"/>
        <v>5.2640250432490321E-2</v>
      </c>
      <c r="M723" s="2">
        <f t="shared" si="420"/>
        <v>4.9427465194826596E-3</v>
      </c>
      <c r="N723" s="2">
        <f t="shared" si="421"/>
        <v>0.11310651618749486</v>
      </c>
      <c r="O723" s="2">
        <f t="shared" si="422"/>
        <v>0.45234368564132138</v>
      </c>
      <c r="P723" s="2">
        <f t="shared" si="423"/>
        <v>0.35324161792569403</v>
      </c>
      <c r="Q723" s="2">
        <f t="shared" si="397"/>
        <v>2.3725183293516694E-2</v>
      </c>
      <c r="R723" s="1">
        <v>639</v>
      </c>
      <c r="S723" s="1">
        <v>60</v>
      </c>
      <c r="T723" s="1">
        <v>1373</v>
      </c>
      <c r="U723" s="1">
        <v>5491</v>
      </c>
      <c r="V723" s="1">
        <v>4288</v>
      </c>
      <c r="W723" s="1">
        <v>194</v>
      </c>
      <c r="X723" s="1">
        <v>8</v>
      </c>
      <c r="Y723" s="1">
        <v>14</v>
      </c>
      <c r="Z723" s="1">
        <v>26</v>
      </c>
      <c r="AC723" s="1">
        <f t="shared" si="432"/>
        <v>12</v>
      </c>
      <c r="AD723" s="1">
        <v>25</v>
      </c>
      <c r="AF723" s="1">
        <v>4</v>
      </c>
      <c r="AG723">
        <v>5</v>
      </c>
      <c r="AH723"/>
      <c r="AK723" s="7">
        <f t="shared" si="424"/>
        <v>5</v>
      </c>
      <c r="AL723" s="7">
        <f t="shared" si="425"/>
        <v>9</v>
      </c>
      <c r="AM723" s="7">
        <f t="shared" si="426"/>
        <v>8</v>
      </c>
      <c r="AN723" s="2">
        <f t="shared" si="427"/>
        <v>1.59815470796606E-2</v>
      </c>
      <c r="AO723" s="2">
        <f t="shared" si="428"/>
        <v>6.5903286926435455E-4</v>
      </c>
      <c r="AP723" s="2">
        <f t="shared" si="429"/>
        <v>1.1533075212126205E-3</v>
      </c>
      <c r="AR723" t="str">
        <f t="shared" si="430"/>
        <v>Calcasieu</v>
      </c>
      <c r="AS723" t="s">
        <v>876</v>
      </c>
      <c r="AT723" s="184">
        <v>3</v>
      </c>
      <c r="AV723" s="97">
        <v>22</v>
      </c>
      <c r="AW723" s="99">
        <v>19</v>
      </c>
      <c r="AX723" s="105">
        <f t="shared" si="431"/>
        <v>22019</v>
      </c>
      <c r="AZ723" s="7" t="s">
        <v>2119</v>
      </c>
      <c r="BA723" t="s">
        <v>3184</v>
      </c>
      <c r="BF723">
        <v>10</v>
      </c>
      <c r="BP723">
        <v>2</v>
      </c>
    </row>
    <row r="724" spans="1:68" hidden="1" outlineLevel="1">
      <c r="A724" t="s">
        <v>459</v>
      </c>
      <c r="B724" t="s">
        <v>876</v>
      </c>
      <c r="C724" s="1">
        <f t="shared" si="415"/>
        <v>690</v>
      </c>
      <c r="D724" s="7">
        <f>IF(R724&gt;0,RANK(R724,(R724:T724,U724:AI724)),0)</f>
        <v>4</v>
      </c>
      <c r="E724" s="7">
        <f>IF(S724&gt;0,RANK(S724,(R724:T724,U724:AI724)),0)</f>
        <v>6</v>
      </c>
      <c r="F724" s="7">
        <f>IF(T724&gt;0,RANK(T724,(R724:T724,U724:AI724)),0)</f>
        <v>3</v>
      </c>
      <c r="G724" s="7">
        <f>IF(U724&gt;0,RANK(U724,(R724:T724,U724:AI724)),0)</f>
        <v>2</v>
      </c>
      <c r="H724" s="7">
        <f t="shared" si="416"/>
        <v>1</v>
      </c>
      <c r="I724" s="49">
        <f t="shared" si="417"/>
        <v>30</v>
      </c>
      <c r="J724" s="177">
        <f t="shared" si="418"/>
        <v>4.3478260869565216E-2</v>
      </c>
      <c r="K724" s="2"/>
      <c r="L724" s="2">
        <f t="shared" si="419"/>
        <v>3.4782608695652174E-2</v>
      </c>
      <c r="M724" s="2">
        <f t="shared" si="420"/>
        <v>8.6956521739130436E-3</v>
      </c>
      <c r="N724" s="2">
        <f t="shared" si="421"/>
        <v>6.9565217391304349E-2</v>
      </c>
      <c r="O724" s="2">
        <f t="shared" si="422"/>
        <v>0.4</v>
      </c>
      <c r="P724" s="2">
        <f t="shared" si="423"/>
        <v>0.44347826086956521</v>
      </c>
      <c r="Q724" s="2">
        <f t="shared" si="397"/>
        <v>4.3478260869565188E-2</v>
      </c>
      <c r="R724" s="1">
        <v>24</v>
      </c>
      <c r="S724" s="1">
        <v>6</v>
      </c>
      <c r="T724" s="1">
        <v>48</v>
      </c>
      <c r="U724" s="1">
        <v>276</v>
      </c>
      <c r="V724" s="1">
        <v>306</v>
      </c>
      <c r="W724" s="1">
        <v>17</v>
      </c>
      <c r="X724" s="1">
        <v>0</v>
      </c>
      <c r="Y724" s="1">
        <v>1</v>
      </c>
      <c r="Z724" s="1">
        <v>3</v>
      </c>
      <c r="AC724" s="1">
        <f t="shared" si="432"/>
        <v>2</v>
      </c>
      <c r="AD724" s="1">
        <v>6</v>
      </c>
      <c r="AF724" s="1">
        <v>0</v>
      </c>
      <c r="AG724">
        <v>1</v>
      </c>
      <c r="AH724"/>
      <c r="AK724" s="7">
        <f t="shared" si="424"/>
        <v>5</v>
      </c>
      <c r="AL724" s="7">
        <f t="shared" si="425"/>
        <v>0</v>
      </c>
      <c r="AM724" s="7">
        <f t="shared" si="426"/>
        <v>8</v>
      </c>
      <c r="AN724" s="2">
        <f t="shared" si="427"/>
        <v>2.4637681159420291E-2</v>
      </c>
      <c r="AO724" s="2">
        <f t="shared" si="428"/>
        <v>0</v>
      </c>
      <c r="AP724" s="2">
        <f t="shared" si="429"/>
        <v>1.4492753623188406E-3</v>
      </c>
      <c r="AR724" t="str">
        <f t="shared" si="430"/>
        <v>Caldwell</v>
      </c>
      <c r="AS724" t="s">
        <v>876</v>
      </c>
      <c r="AT724" s="184">
        <v>5</v>
      </c>
      <c r="AV724" s="97">
        <v>22</v>
      </c>
      <c r="AW724" s="99">
        <v>21</v>
      </c>
      <c r="AX724" s="105">
        <f t="shared" si="431"/>
        <v>22021</v>
      </c>
      <c r="AZ724" s="7" t="s">
        <v>2119</v>
      </c>
      <c r="BA724" t="s">
        <v>3184</v>
      </c>
      <c r="BF724">
        <v>2</v>
      </c>
      <c r="BP724">
        <v>0</v>
      </c>
    </row>
    <row r="725" spans="1:68" hidden="1" outlineLevel="1">
      <c r="A725" t="s">
        <v>1976</v>
      </c>
      <c r="B725" t="s">
        <v>876</v>
      </c>
      <c r="C725" s="1">
        <f t="shared" si="415"/>
        <v>466</v>
      </c>
      <c r="D725" s="7">
        <f>IF(R725&gt;0,RANK(R725,(R725:T725,U725:AI725)),0)</f>
        <v>4</v>
      </c>
      <c r="E725" s="7">
        <f>IF(S725&gt;0,RANK(S725,(R725:T725,U725:AI725)),0)</f>
        <v>7</v>
      </c>
      <c r="F725" s="7">
        <f>IF(T725&gt;0,RANK(T725,(R725:T725,U725:AI725)),0)</f>
        <v>3</v>
      </c>
      <c r="G725" s="7">
        <f>IF(U725&gt;0,RANK(U725,(R725:T725,U725:AI725)),0)</f>
        <v>2</v>
      </c>
      <c r="H725" s="7">
        <f t="shared" si="416"/>
        <v>1</v>
      </c>
      <c r="I725" s="49">
        <f t="shared" si="417"/>
        <v>43</v>
      </c>
      <c r="J725" s="177">
        <f t="shared" si="418"/>
        <v>9.2274678111587988E-2</v>
      </c>
      <c r="K725" s="2"/>
      <c r="L725" s="2">
        <f t="shared" si="419"/>
        <v>3.8626609442060089E-2</v>
      </c>
      <c r="M725" s="2">
        <f t="shared" si="420"/>
        <v>6.4377682403433476E-3</v>
      </c>
      <c r="N725" s="2">
        <f t="shared" si="421"/>
        <v>9.4420600858369105E-2</v>
      </c>
      <c r="O725" s="2">
        <f t="shared" si="422"/>
        <v>0.37124463519313305</v>
      </c>
      <c r="P725" s="2">
        <f t="shared" si="423"/>
        <v>0.46351931330472101</v>
      </c>
      <c r="Q725" s="2">
        <f t="shared" si="397"/>
        <v>2.5751072961373356E-2</v>
      </c>
      <c r="R725" s="1">
        <v>18</v>
      </c>
      <c r="S725" s="1">
        <v>3</v>
      </c>
      <c r="T725" s="1">
        <v>44</v>
      </c>
      <c r="U725" s="1">
        <v>173</v>
      </c>
      <c r="V725" s="1">
        <v>216</v>
      </c>
      <c r="W725" s="1">
        <v>4</v>
      </c>
      <c r="X725" s="1">
        <v>0</v>
      </c>
      <c r="Y725" s="1">
        <v>1</v>
      </c>
      <c r="Z725" s="1">
        <v>0</v>
      </c>
      <c r="AC725" s="1">
        <f t="shared" si="432"/>
        <v>0</v>
      </c>
      <c r="AD725" s="1">
        <v>7</v>
      </c>
      <c r="AF725" s="1">
        <v>0</v>
      </c>
      <c r="AG725">
        <v>0</v>
      </c>
      <c r="AH725"/>
      <c r="AK725" s="7">
        <f t="shared" si="424"/>
        <v>5</v>
      </c>
      <c r="AL725" s="7">
        <f t="shared" si="425"/>
        <v>0</v>
      </c>
      <c r="AM725" s="7">
        <f t="shared" si="426"/>
        <v>7</v>
      </c>
      <c r="AN725" s="2">
        <f t="shared" si="427"/>
        <v>8.5836909871244635E-3</v>
      </c>
      <c r="AO725" s="2">
        <f t="shared" si="428"/>
        <v>0</v>
      </c>
      <c r="AP725" s="2">
        <f t="shared" si="429"/>
        <v>2.1459227467811159E-3</v>
      </c>
      <c r="AR725" t="str">
        <f t="shared" si="430"/>
        <v>Cameron</v>
      </c>
      <c r="AS725" t="s">
        <v>876</v>
      </c>
      <c r="AT725" s="184">
        <v>3</v>
      </c>
      <c r="AV725" s="97">
        <v>22</v>
      </c>
      <c r="AW725" s="99">
        <v>23</v>
      </c>
      <c r="AX725" s="105">
        <f t="shared" si="431"/>
        <v>22023</v>
      </c>
      <c r="AZ725" s="7" t="s">
        <v>2119</v>
      </c>
      <c r="BA725" t="s">
        <v>3184</v>
      </c>
      <c r="BF725">
        <v>0</v>
      </c>
      <c r="BP725">
        <v>0</v>
      </c>
    </row>
    <row r="726" spans="1:68" hidden="1" outlineLevel="1">
      <c r="A726" t="s">
        <v>363</v>
      </c>
      <c r="B726" t="s">
        <v>876</v>
      </c>
      <c r="C726" s="1">
        <f t="shared" si="415"/>
        <v>632</v>
      </c>
      <c r="D726" s="7">
        <f>IF(R726&gt;0,RANK(R726,(R726:T726,U726:AI726)),0)</f>
        <v>4</v>
      </c>
      <c r="E726" s="7">
        <f>IF(S726&gt;0,RANK(S726,(R726:T726,U726:AI726)),0)</f>
        <v>5</v>
      </c>
      <c r="F726" s="7">
        <f>IF(T726&gt;0,RANK(T726,(R726:T726,U726:AI726)),0)</f>
        <v>3</v>
      </c>
      <c r="G726" s="7">
        <f>IF(U726&gt;0,RANK(U726,(R726:T726,U726:AI726)),0)</f>
        <v>2</v>
      </c>
      <c r="H726" s="7">
        <f t="shared" si="416"/>
        <v>1</v>
      </c>
      <c r="I726" s="49">
        <f t="shared" si="417"/>
        <v>33</v>
      </c>
      <c r="J726" s="177">
        <f t="shared" si="418"/>
        <v>5.2215189873417722E-2</v>
      </c>
      <c r="K726" s="2"/>
      <c r="L726" s="2">
        <f t="shared" si="419"/>
        <v>2.2151898734177215E-2</v>
      </c>
      <c r="M726" s="2">
        <f t="shared" si="420"/>
        <v>1.4240506329113924E-2</v>
      </c>
      <c r="N726" s="2">
        <f t="shared" si="421"/>
        <v>7.753164556962025E-2</v>
      </c>
      <c r="O726" s="2">
        <f t="shared" si="422"/>
        <v>0.4050632911392405</v>
      </c>
      <c r="P726" s="2">
        <f t="shared" si="423"/>
        <v>0.45727848101265822</v>
      </c>
      <c r="Q726" s="2">
        <f t="shared" ref="Q726:Q789" si="433">IF(C726=0,"-",(1-L726-M726-N726-O726-P726))</f>
        <v>2.3734177215189944E-2</v>
      </c>
      <c r="R726" s="1">
        <v>14</v>
      </c>
      <c r="S726" s="1">
        <v>9</v>
      </c>
      <c r="T726" s="1">
        <v>49</v>
      </c>
      <c r="U726" s="1">
        <v>256</v>
      </c>
      <c r="V726" s="1">
        <v>289</v>
      </c>
      <c r="W726" s="1">
        <v>7</v>
      </c>
      <c r="X726" s="1">
        <v>1</v>
      </c>
      <c r="Y726" s="1">
        <v>0</v>
      </c>
      <c r="Z726" s="1">
        <v>2</v>
      </c>
      <c r="AC726" s="1">
        <f t="shared" si="432"/>
        <v>2</v>
      </c>
      <c r="AD726" s="1">
        <v>2</v>
      </c>
      <c r="AF726" s="1">
        <v>0</v>
      </c>
      <c r="AG726">
        <v>1</v>
      </c>
      <c r="AH726"/>
      <c r="AK726" s="7">
        <f t="shared" si="424"/>
        <v>6</v>
      </c>
      <c r="AL726" s="7">
        <f t="shared" si="425"/>
        <v>8</v>
      </c>
      <c r="AM726" s="7">
        <f t="shared" si="426"/>
        <v>0</v>
      </c>
      <c r="AN726" s="2">
        <f t="shared" si="427"/>
        <v>1.1075949367088608E-2</v>
      </c>
      <c r="AO726" s="2">
        <f t="shared" si="428"/>
        <v>1.5822784810126582E-3</v>
      </c>
      <c r="AP726" s="2">
        <f t="shared" si="429"/>
        <v>0</v>
      </c>
      <c r="AR726" t="str">
        <f t="shared" si="430"/>
        <v>Catahoula</v>
      </c>
      <c r="AS726" t="s">
        <v>876</v>
      </c>
      <c r="AT726" s="184">
        <v>5</v>
      </c>
      <c r="AV726" s="97">
        <v>22</v>
      </c>
      <c r="AW726" s="99">
        <v>25</v>
      </c>
      <c r="AX726" s="105">
        <f t="shared" si="431"/>
        <v>22025</v>
      </c>
      <c r="AZ726" s="7" t="s">
        <v>2119</v>
      </c>
      <c r="BA726" t="s">
        <v>3184</v>
      </c>
      <c r="BF726">
        <v>2</v>
      </c>
      <c r="BP726">
        <v>0</v>
      </c>
    </row>
    <row r="727" spans="1:68" hidden="1" outlineLevel="1">
      <c r="A727" t="s">
        <v>2334</v>
      </c>
      <c r="B727" t="s">
        <v>876</v>
      </c>
      <c r="C727" s="1">
        <f t="shared" si="415"/>
        <v>991</v>
      </c>
      <c r="D727" s="7">
        <f>IF(R727&gt;0,RANK(R727,(R727:T727,U727:AI727)),0)</f>
        <v>4</v>
      </c>
      <c r="E727" s="7">
        <f>IF(S727&gt;0,RANK(S727,(R727:T727,U727:AI727)),0)</f>
        <v>6</v>
      </c>
      <c r="F727" s="7">
        <f>IF(T727&gt;0,RANK(T727,(R727:T727,U727:AI727)),0)</f>
        <v>3</v>
      </c>
      <c r="G727" s="7">
        <f>IF(U727&gt;0,RANK(U727,(R727:T727,U727:AI727)),0)</f>
        <v>2</v>
      </c>
      <c r="H727" s="7">
        <f t="shared" si="416"/>
        <v>1</v>
      </c>
      <c r="I727" s="49">
        <f t="shared" si="417"/>
        <v>47</v>
      </c>
      <c r="J727" s="177">
        <f t="shared" si="418"/>
        <v>4.742684157416751E-2</v>
      </c>
      <c r="K727" s="2"/>
      <c r="L727" s="2">
        <f t="shared" si="419"/>
        <v>4.3390514631685168E-2</v>
      </c>
      <c r="M727" s="2">
        <f t="shared" si="420"/>
        <v>1.0090817356205853E-2</v>
      </c>
      <c r="N727" s="2">
        <f t="shared" si="421"/>
        <v>0.12411705348133199</v>
      </c>
      <c r="O727" s="2">
        <f t="shared" si="422"/>
        <v>0.37033299697275479</v>
      </c>
      <c r="P727" s="2">
        <f t="shared" si="423"/>
        <v>0.41775983854692228</v>
      </c>
      <c r="Q727" s="2">
        <f t="shared" si="433"/>
        <v>3.430877901109991E-2</v>
      </c>
      <c r="R727" s="1">
        <v>43</v>
      </c>
      <c r="S727" s="1">
        <v>10</v>
      </c>
      <c r="T727" s="1">
        <v>123</v>
      </c>
      <c r="U727" s="1">
        <v>367</v>
      </c>
      <c r="V727" s="1">
        <v>414</v>
      </c>
      <c r="W727" s="1">
        <v>23</v>
      </c>
      <c r="X727" s="1">
        <v>0</v>
      </c>
      <c r="Y727" s="1">
        <v>2</v>
      </c>
      <c r="Z727" s="1">
        <v>1</v>
      </c>
      <c r="AC727" s="1">
        <f t="shared" si="432"/>
        <v>2</v>
      </c>
      <c r="AD727" s="1">
        <v>6</v>
      </c>
      <c r="AF727" s="1">
        <v>0</v>
      </c>
      <c r="AG727">
        <v>0</v>
      </c>
      <c r="AH727"/>
      <c r="AK727" s="7">
        <f t="shared" si="424"/>
        <v>5</v>
      </c>
      <c r="AL727" s="7">
        <f t="shared" si="425"/>
        <v>0</v>
      </c>
      <c r="AM727" s="7">
        <f t="shared" si="426"/>
        <v>7</v>
      </c>
      <c r="AN727" s="2">
        <f t="shared" si="427"/>
        <v>2.3208879919273461E-2</v>
      </c>
      <c r="AO727" s="2">
        <f t="shared" si="428"/>
        <v>0</v>
      </c>
      <c r="AP727" s="2">
        <f t="shared" si="429"/>
        <v>2.0181634712411706E-3</v>
      </c>
      <c r="AR727" t="str">
        <f t="shared" si="430"/>
        <v>Claiborne</v>
      </c>
      <c r="AS727" t="s">
        <v>876</v>
      </c>
      <c r="AT727" s="184">
        <v>4</v>
      </c>
      <c r="AV727" s="97">
        <v>22</v>
      </c>
      <c r="AW727" s="99">
        <v>27</v>
      </c>
      <c r="AX727" s="105">
        <f t="shared" si="431"/>
        <v>22027</v>
      </c>
      <c r="AZ727" s="7" t="s">
        <v>2119</v>
      </c>
      <c r="BA727" t="s">
        <v>3184</v>
      </c>
      <c r="BF727">
        <v>2</v>
      </c>
      <c r="BP727">
        <v>0</v>
      </c>
    </row>
    <row r="728" spans="1:68" hidden="1" outlineLevel="1">
      <c r="A728" t="s">
        <v>2247</v>
      </c>
      <c r="B728" t="s">
        <v>876</v>
      </c>
      <c r="C728" s="1">
        <f t="shared" si="415"/>
        <v>1506</v>
      </c>
      <c r="D728" s="7">
        <f>IF(R728&gt;0,RANK(R728,(R728:T728,U728:AI728)),0)</f>
        <v>5</v>
      </c>
      <c r="E728" s="7">
        <f>IF(S728&gt;0,RANK(S728,(R728:T728,U728:AI728)),0)</f>
        <v>6</v>
      </c>
      <c r="F728" s="7">
        <f>IF(T728&gt;0,RANK(T728,(R728:T728,U728:AI728)),0)</f>
        <v>3</v>
      </c>
      <c r="G728" s="7">
        <f>IF(U728&gt;0,RANK(U728,(R728:T728,U728:AI728)),0)</f>
        <v>2</v>
      </c>
      <c r="H728" s="7">
        <f t="shared" si="416"/>
        <v>1</v>
      </c>
      <c r="I728" s="49">
        <f t="shared" si="417"/>
        <v>276</v>
      </c>
      <c r="J728" s="177">
        <f t="shared" si="418"/>
        <v>0.18326693227091634</v>
      </c>
      <c r="K728" s="2"/>
      <c r="L728" s="2">
        <f t="shared" si="419"/>
        <v>2.9216467463479414E-2</v>
      </c>
      <c r="M728" s="2">
        <f t="shared" si="420"/>
        <v>1.7928286852589643E-2</v>
      </c>
      <c r="N728" s="2">
        <f t="shared" si="421"/>
        <v>0.10026560424966799</v>
      </c>
      <c r="O728" s="2">
        <f t="shared" si="422"/>
        <v>0.30345285524568394</v>
      </c>
      <c r="P728" s="2">
        <f t="shared" si="423"/>
        <v>0.48671978751660028</v>
      </c>
      <c r="Q728" s="2">
        <f t="shared" si="433"/>
        <v>6.2416998671978696E-2</v>
      </c>
      <c r="R728" s="1">
        <v>44</v>
      </c>
      <c r="S728" s="1">
        <v>27</v>
      </c>
      <c r="T728" s="1">
        <v>151</v>
      </c>
      <c r="U728" s="1">
        <v>457</v>
      </c>
      <c r="V728" s="1">
        <v>733</v>
      </c>
      <c r="W728" s="1">
        <v>59</v>
      </c>
      <c r="X728" s="1">
        <v>0</v>
      </c>
      <c r="Y728" s="1">
        <v>7</v>
      </c>
      <c r="Z728" s="1">
        <v>7</v>
      </c>
      <c r="AC728" s="1">
        <f t="shared" si="432"/>
        <v>3</v>
      </c>
      <c r="AD728" s="1">
        <v>13</v>
      </c>
      <c r="AF728" s="1">
        <v>3</v>
      </c>
      <c r="AG728">
        <v>2</v>
      </c>
      <c r="AH728"/>
      <c r="AK728" s="7">
        <f t="shared" si="424"/>
        <v>4</v>
      </c>
      <c r="AL728" s="7">
        <f t="shared" si="425"/>
        <v>0</v>
      </c>
      <c r="AM728" s="7">
        <f t="shared" si="426"/>
        <v>7</v>
      </c>
      <c r="AN728" s="2">
        <f t="shared" si="427"/>
        <v>3.9176626826029216E-2</v>
      </c>
      <c r="AO728" s="2">
        <f t="shared" si="428"/>
        <v>0</v>
      </c>
      <c r="AP728" s="2">
        <f t="shared" si="429"/>
        <v>4.6480743691899072E-3</v>
      </c>
      <c r="AR728" t="str">
        <f t="shared" si="430"/>
        <v>Concordia</v>
      </c>
      <c r="AS728" t="s">
        <v>876</v>
      </c>
      <c r="AT728" s="184">
        <v>5</v>
      </c>
      <c r="AV728" s="97">
        <v>22</v>
      </c>
      <c r="AW728" s="99">
        <v>29</v>
      </c>
      <c r="AX728" s="105">
        <f t="shared" si="431"/>
        <v>22029</v>
      </c>
      <c r="AZ728" s="7" t="s">
        <v>2119</v>
      </c>
      <c r="BA728" t="s">
        <v>3184</v>
      </c>
      <c r="BF728">
        <v>1</v>
      </c>
      <c r="BP728">
        <v>2</v>
      </c>
    </row>
    <row r="729" spans="1:68" hidden="1" outlineLevel="1">
      <c r="A729" t="s">
        <v>2120</v>
      </c>
      <c r="B729" t="s">
        <v>876</v>
      </c>
      <c r="C729" s="1">
        <f t="shared" si="415"/>
        <v>2048</v>
      </c>
      <c r="D729" s="7">
        <f>IF(R729&gt;0,RANK(R729,(R729:T729,U729:AI729)),0)</f>
        <v>4</v>
      </c>
      <c r="E729" s="7">
        <f>IF(S729&gt;0,RANK(S729,(R729:T729,U729:AI729)),0)</f>
        <v>6</v>
      </c>
      <c r="F729" s="7">
        <f>IF(T729&gt;0,RANK(T729,(R729:T729,U729:AI729)),0)</f>
        <v>3</v>
      </c>
      <c r="G729" s="7">
        <f>IF(U729&gt;0,RANK(U729,(R729:T729,U729:AI729)),0)</f>
        <v>1</v>
      </c>
      <c r="H729" s="7">
        <f t="shared" si="416"/>
        <v>2</v>
      </c>
      <c r="I729" s="49">
        <f t="shared" si="417"/>
        <v>161</v>
      </c>
      <c r="J729" s="177">
        <f t="shared" si="418"/>
        <v>7.861328125E-2</v>
      </c>
      <c r="K729" s="2"/>
      <c r="L729" s="2">
        <f t="shared" si="419"/>
        <v>3.564453125E-2</v>
      </c>
      <c r="M729" s="2">
        <f t="shared" si="420"/>
        <v>6.34765625E-3</v>
      </c>
      <c r="N729" s="2">
        <f t="shared" si="421"/>
        <v>8.154296875E-2</v>
      </c>
      <c r="O729" s="2">
        <f t="shared" si="422"/>
        <v>0.4638671875</v>
      </c>
      <c r="P729" s="2">
        <f t="shared" si="423"/>
        <v>0.38525390625</v>
      </c>
      <c r="Q729" s="2">
        <f t="shared" si="433"/>
        <v>2.734375E-2</v>
      </c>
      <c r="R729" s="1">
        <v>73</v>
      </c>
      <c r="S729" s="1">
        <v>13</v>
      </c>
      <c r="T729" s="1">
        <v>167</v>
      </c>
      <c r="U729" s="1">
        <v>950</v>
      </c>
      <c r="V729" s="1">
        <v>789</v>
      </c>
      <c r="W729" s="1">
        <v>41</v>
      </c>
      <c r="X729" s="1">
        <v>1</v>
      </c>
      <c r="Y729" s="1">
        <v>4</v>
      </c>
      <c r="Z729" s="1">
        <v>1</v>
      </c>
      <c r="AC729" s="1">
        <f t="shared" si="432"/>
        <v>0</v>
      </c>
      <c r="AD729" s="1">
        <v>9</v>
      </c>
      <c r="AF729" s="1">
        <v>0</v>
      </c>
      <c r="AG729">
        <v>0</v>
      </c>
      <c r="AH729"/>
      <c r="AK729" s="7">
        <f t="shared" si="424"/>
        <v>5</v>
      </c>
      <c r="AL729" s="7">
        <f t="shared" si="425"/>
        <v>8</v>
      </c>
      <c r="AM729" s="7">
        <f t="shared" si="426"/>
        <v>7</v>
      </c>
      <c r="AN729" s="2">
        <f t="shared" si="427"/>
        <v>2.001953125E-2</v>
      </c>
      <c r="AO729" s="2">
        <f t="shared" si="428"/>
        <v>4.8828125E-4</v>
      </c>
      <c r="AP729" s="2">
        <f t="shared" si="429"/>
        <v>1.953125E-3</v>
      </c>
      <c r="AR729" t="str">
        <f t="shared" si="430"/>
        <v>De Soto</v>
      </c>
      <c r="AS729" t="s">
        <v>876</v>
      </c>
      <c r="AT729" s="184">
        <v>4</v>
      </c>
      <c r="AV729" s="97">
        <v>22</v>
      </c>
      <c r="AW729" s="99">
        <v>31</v>
      </c>
      <c r="AX729" s="105">
        <f t="shared" si="431"/>
        <v>22031</v>
      </c>
      <c r="AZ729" s="7" t="s">
        <v>2119</v>
      </c>
      <c r="BA729" t="s">
        <v>3184</v>
      </c>
      <c r="BF729">
        <v>0</v>
      </c>
      <c r="BP729">
        <v>0</v>
      </c>
    </row>
    <row r="730" spans="1:68" hidden="1" outlineLevel="1">
      <c r="A730" t="s">
        <v>2964</v>
      </c>
      <c r="B730" t="s">
        <v>876</v>
      </c>
      <c r="C730" s="1">
        <f t="shared" si="415"/>
        <v>29954</v>
      </c>
      <c r="D730" s="7">
        <f>IF(R730&gt;0,RANK(R730,(R730:T730,U730:AI730)),0)</f>
        <v>4</v>
      </c>
      <c r="E730" s="7">
        <f>IF(S730&gt;0,RANK(S730,(R730:T730,U730:AI730)),0)</f>
        <v>6</v>
      </c>
      <c r="F730" s="7">
        <f>IF(T730&gt;0,RANK(T730,(R730:T730,U730:AI730)),0)</f>
        <v>3</v>
      </c>
      <c r="G730" s="7">
        <f>IF(U730&gt;0,RANK(U730,(R730:T730,U730:AI730)),0)</f>
        <v>1</v>
      </c>
      <c r="H730" s="7">
        <f t="shared" si="416"/>
        <v>2</v>
      </c>
      <c r="I730" s="49">
        <f t="shared" si="417"/>
        <v>2332</v>
      </c>
      <c r="J730" s="177">
        <f t="shared" si="418"/>
        <v>7.7852707484810046E-2</v>
      </c>
      <c r="K730" s="2"/>
      <c r="L730" s="2">
        <f t="shared" si="419"/>
        <v>8.352807638378848E-2</v>
      </c>
      <c r="M730" s="2">
        <f t="shared" si="420"/>
        <v>7.6116712292181345E-3</v>
      </c>
      <c r="N730" s="2">
        <f t="shared" si="421"/>
        <v>0.13857915470387927</v>
      </c>
      <c r="O730" s="2">
        <f t="shared" si="422"/>
        <v>0.41256593443279693</v>
      </c>
      <c r="P730" s="2">
        <f t="shared" si="423"/>
        <v>0.33471322694798689</v>
      </c>
      <c r="Q730" s="2">
        <f t="shared" si="433"/>
        <v>2.3001936302330328E-2</v>
      </c>
      <c r="R730" s="1">
        <v>2502</v>
      </c>
      <c r="S730" s="1">
        <v>228</v>
      </c>
      <c r="T730" s="1">
        <v>4151</v>
      </c>
      <c r="U730" s="1">
        <v>12358</v>
      </c>
      <c r="V730" s="1">
        <v>10026</v>
      </c>
      <c r="W730" s="1">
        <v>416</v>
      </c>
      <c r="X730" s="1">
        <v>35</v>
      </c>
      <c r="Y730" s="1">
        <v>38</v>
      </c>
      <c r="Z730" s="1">
        <v>86</v>
      </c>
      <c r="AC730" s="1">
        <f t="shared" si="432"/>
        <v>27</v>
      </c>
      <c r="AD730" s="1">
        <v>51</v>
      </c>
      <c r="AF730" s="1">
        <v>17</v>
      </c>
      <c r="AG730">
        <v>19</v>
      </c>
      <c r="AH730"/>
      <c r="AK730" s="7">
        <f t="shared" si="424"/>
        <v>5</v>
      </c>
      <c r="AL730" s="7">
        <f t="shared" si="425"/>
        <v>9</v>
      </c>
      <c r="AM730" s="7">
        <f t="shared" si="426"/>
        <v>8</v>
      </c>
      <c r="AN730" s="2">
        <f t="shared" si="427"/>
        <v>1.388796154102958E-2</v>
      </c>
      <c r="AO730" s="2">
        <f t="shared" si="428"/>
        <v>1.1684583027308539E-3</v>
      </c>
      <c r="AP730" s="2">
        <f t="shared" si="429"/>
        <v>1.2686118715363557E-3</v>
      </c>
      <c r="AR730" t="str">
        <f t="shared" si="430"/>
        <v>East Baton Rouge</v>
      </c>
      <c r="AS730" t="s">
        <v>876</v>
      </c>
      <c r="AT730" s="184"/>
      <c r="AV730" s="97">
        <v>22</v>
      </c>
      <c r="AW730" s="99">
        <v>33</v>
      </c>
      <c r="AX730" s="105">
        <f t="shared" si="431"/>
        <v>22033</v>
      </c>
      <c r="AZ730" s="7" t="s">
        <v>2119</v>
      </c>
      <c r="BA730" t="s">
        <v>3184</v>
      </c>
      <c r="BF730">
        <v>22</v>
      </c>
      <c r="BP730">
        <v>5</v>
      </c>
    </row>
    <row r="731" spans="1:68" hidden="1" outlineLevel="1">
      <c r="A731" t="s">
        <v>661</v>
      </c>
      <c r="B731" t="s">
        <v>876</v>
      </c>
      <c r="C731" s="1">
        <f t="shared" si="415"/>
        <v>256</v>
      </c>
      <c r="D731" s="7">
        <f>IF(R731&gt;0,RANK(R731,(R731:T731,U731:AI731)),0)</f>
        <v>4</v>
      </c>
      <c r="E731" s="7">
        <f>IF(S731&gt;0,RANK(S731,(R731:T731,U731:AI731)),0)</f>
        <v>7</v>
      </c>
      <c r="F731" s="7">
        <f>IF(T731&gt;0,RANK(T731,(R731:T731,U731:AI731)),0)</f>
        <v>3</v>
      </c>
      <c r="G731" s="7">
        <f>IF(U731&gt;0,RANK(U731,(R731:T731,U731:AI731)),0)</f>
        <v>2</v>
      </c>
      <c r="H731" s="7">
        <f t="shared" si="416"/>
        <v>1</v>
      </c>
      <c r="I731" s="49">
        <f t="shared" si="417"/>
        <v>50</v>
      </c>
      <c r="J731" s="177">
        <f t="shared" si="418"/>
        <v>0.1953125</v>
      </c>
      <c r="K731" s="2"/>
      <c r="L731" s="2">
        <f t="shared" si="419"/>
        <v>3.90625E-2</v>
      </c>
      <c r="M731" s="2">
        <f t="shared" si="420"/>
        <v>1.171875E-2</v>
      </c>
      <c r="N731" s="2">
        <f t="shared" si="421"/>
        <v>8.203125E-2</v>
      </c>
      <c r="O731" s="2">
        <f t="shared" si="422"/>
        <v>0.3046875</v>
      </c>
      <c r="P731" s="2">
        <f t="shared" si="423"/>
        <v>0.5</v>
      </c>
      <c r="Q731" s="2">
        <f t="shared" si="433"/>
        <v>6.25E-2</v>
      </c>
      <c r="R731" s="1">
        <v>10</v>
      </c>
      <c r="S731" s="1">
        <v>3</v>
      </c>
      <c r="T731" s="1">
        <v>21</v>
      </c>
      <c r="U731" s="1">
        <v>78</v>
      </c>
      <c r="V731" s="1">
        <v>128</v>
      </c>
      <c r="W731" s="1">
        <v>6</v>
      </c>
      <c r="X731" s="1">
        <v>0</v>
      </c>
      <c r="Y731" s="1">
        <v>2</v>
      </c>
      <c r="Z731" s="1">
        <v>2</v>
      </c>
      <c r="AC731" s="1">
        <f t="shared" si="432"/>
        <v>0</v>
      </c>
      <c r="AD731" s="1">
        <v>4</v>
      </c>
      <c r="AF731" s="1">
        <v>0</v>
      </c>
      <c r="AG731">
        <v>2</v>
      </c>
      <c r="AH731"/>
      <c r="AK731" s="7">
        <f t="shared" si="424"/>
        <v>5</v>
      </c>
      <c r="AL731" s="7">
        <f t="shared" si="425"/>
        <v>0</v>
      </c>
      <c r="AM731" s="7">
        <f t="shared" si="426"/>
        <v>7</v>
      </c>
      <c r="AN731" s="2">
        <f t="shared" si="427"/>
        <v>2.34375E-2</v>
      </c>
      <c r="AO731" s="2">
        <f t="shared" si="428"/>
        <v>0</v>
      </c>
      <c r="AP731" s="2">
        <f t="shared" si="429"/>
        <v>7.8125E-3</v>
      </c>
      <c r="AR731" t="str">
        <f t="shared" si="430"/>
        <v>East Carroll</v>
      </c>
      <c r="AS731" t="s">
        <v>876</v>
      </c>
      <c r="AT731" s="184">
        <v>5</v>
      </c>
      <c r="AV731" s="97">
        <v>22</v>
      </c>
      <c r="AW731" s="99">
        <v>35</v>
      </c>
      <c r="AX731" s="105">
        <f t="shared" si="431"/>
        <v>22035</v>
      </c>
      <c r="AZ731" s="7" t="s">
        <v>2119</v>
      </c>
      <c r="BA731" t="s">
        <v>3184</v>
      </c>
      <c r="BF731">
        <v>0</v>
      </c>
      <c r="BP731">
        <v>0</v>
      </c>
    </row>
    <row r="732" spans="1:68" hidden="1" outlineLevel="1">
      <c r="A732" t="s">
        <v>1457</v>
      </c>
      <c r="B732" t="s">
        <v>876</v>
      </c>
      <c r="C732" s="1">
        <f t="shared" si="415"/>
        <v>1614</v>
      </c>
      <c r="D732" s="7">
        <f>IF(R732&gt;0,RANK(R732,(R732:T732,U732:AI732)),0)</f>
        <v>4</v>
      </c>
      <c r="E732" s="7">
        <f>IF(S732&gt;0,RANK(S732,(R732:T732,U732:AI732)),0)</f>
        <v>6</v>
      </c>
      <c r="F732" s="7">
        <f>IF(T732&gt;0,RANK(T732,(R732:T732,U732:AI732)),0)</f>
        <v>3</v>
      </c>
      <c r="G732" s="7">
        <f>IF(U732&gt;0,RANK(U732,(R732:T732,U732:AI732)),0)</f>
        <v>2</v>
      </c>
      <c r="H732" s="7">
        <f t="shared" si="416"/>
        <v>1</v>
      </c>
      <c r="I732" s="49">
        <f t="shared" si="417"/>
        <v>56</v>
      </c>
      <c r="J732" s="177">
        <f t="shared" si="418"/>
        <v>3.4696406443618343E-2</v>
      </c>
      <c r="K732" s="2"/>
      <c r="L732" s="2">
        <f t="shared" si="419"/>
        <v>3.717472118959108E-2</v>
      </c>
      <c r="M732" s="2">
        <f t="shared" si="420"/>
        <v>6.1957868649318466E-3</v>
      </c>
      <c r="N732" s="2">
        <f t="shared" si="421"/>
        <v>8.7360594795539037E-2</v>
      </c>
      <c r="O732" s="2">
        <f t="shared" si="422"/>
        <v>0.40272614622057001</v>
      </c>
      <c r="P732" s="2">
        <f t="shared" si="423"/>
        <v>0.43742255266418834</v>
      </c>
      <c r="Q732" s="2">
        <f t="shared" si="433"/>
        <v>2.9120198265179698E-2</v>
      </c>
      <c r="R732" s="1">
        <v>60</v>
      </c>
      <c r="S732" s="1">
        <v>10</v>
      </c>
      <c r="T732" s="1">
        <v>141</v>
      </c>
      <c r="U732" s="1">
        <v>650</v>
      </c>
      <c r="V732" s="1">
        <v>706</v>
      </c>
      <c r="W732" s="1">
        <v>29</v>
      </c>
      <c r="X732" s="1">
        <v>2</v>
      </c>
      <c r="Y732" s="1">
        <v>7</v>
      </c>
      <c r="Z732" s="1">
        <v>1</v>
      </c>
      <c r="AC732" s="1">
        <f t="shared" si="432"/>
        <v>3</v>
      </c>
      <c r="AD732" s="1">
        <v>4</v>
      </c>
      <c r="AF732" s="1">
        <v>0</v>
      </c>
      <c r="AG732">
        <v>1</v>
      </c>
      <c r="AH732"/>
      <c r="AK732" s="7">
        <f t="shared" si="424"/>
        <v>5</v>
      </c>
      <c r="AL732" s="7">
        <f t="shared" si="425"/>
        <v>8</v>
      </c>
      <c r="AM732" s="7">
        <f t="shared" si="426"/>
        <v>7</v>
      </c>
      <c r="AN732" s="2">
        <f t="shared" si="427"/>
        <v>1.7967781908302356E-2</v>
      </c>
      <c r="AO732" s="2">
        <f t="shared" si="428"/>
        <v>1.2391573729863693E-3</v>
      </c>
      <c r="AP732" s="2">
        <f t="shared" si="429"/>
        <v>4.3370508054522928E-3</v>
      </c>
      <c r="AR732" t="str">
        <f t="shared" si="430"/>
        <v>East Feliciana</v>
      </c>
      <c r="AS732" t="s">
        <v>876</v>
      </c>
      <c r="AT732" s="184"/>
      <c r="AV732" s="97">
        <v>22</v>
      </c>
      <c r="AW732" s="99">
        <v>37</v>
      </c>
      <c r="AX732" s="105">
        <f t="shared" si="431"/>
        <v>22037</v>
      </c>
      <c r="AZ732" s="7" t="s">
        <v>2119</v>
      </c>
      <c r="BA732" t="s">
        <v>3184</v>
      </c>
      <c r="BF732">
        <v>2</v>
      </c>
      <c r="BP732">
        <v>1</v>
      </c>
    </row>
    <row r="733" spans="1:68" hidden="1" outlineLevel="1">
      <c r="A733" t="s">
        <v>2403</v>
      </c>
      <c r="B733" t="s">
        <v>876</v>
      </c>
      <c r="C733" s="1">
        <f t="shared" si="415"/>
        <v>1547</v>
      </c>
      <c r="D733" s="7">
        <f>IF(R733&gt;0,RANK(R733,(R733:T733,U733:AI733)),0)</f>
        <v>4</v>
      </c>
      <c r="E733" s="7">
        <f>IF(S733&gt;0,RANK(S733,(R733:T733,U733:AI733)),0)</f>
        <v>6</v>
      </c>
      <c r="F733" s="7">
        <f>IF(T733&gt;0,RANK(T733,(R733:T733,U733:AI733)),0)</f>
        <v>3</v>
      </c>
      <c r="G733" s="7">
        <f>IF(U733&gt;0,RANK(U733,(R733:T733,U733:AI733)),0)</f>
        <v>2</v>
      </c>
      <c r="H733" s="7">
        <f t="shared" si="416"/>
        <v>1</v>
      </c>
      <c r="I733" s="49">
        <f t="shared" si="417"/>
        <v>145</v>
      </c>
      <c r="J733" s="177">
        <f t="shared" si="418"/>
        <v>9.3729799612152553E-2</v>
      </c>
      <c r="K733" s="2"/>
      <c r="L733" s="2">
        <f t="shared" si="419"/>
        <v>3.8138332255979318E-2</v>
      </c>
      <c r="M733" s="2">
        <f t="shared" si="420"/>
        <v>3.2320620555914671E-3</v>
      </c>
      <c r="N733" s="2">
        <f t="shared" si="421"/>
        <v>8.5972850678733032E-2</v>
      </c>
      <c r="O733" s="2">
        <f t="shared" si="422"/>
        <v>0.37815126050420167</v>
      </c>
      <c r="P733" s="2">
        <f t="shared" si="423"/>
        <v>0.47188106011635422</v>
      </c>
      <c r="Q733" s="2">
        <f t="shared" si="433"/>
        <v>2.2624434389140302E-2</v>
      </c>
      <c r="R733" s="1">
        <v>59</v>
      </c>
      <c r="S733" s="1">
        <v>5</v>
      </c>
      <c r="T733" s="1">
        <v>133</v>
      </c>
      <c r="U733" s="1">
        <v>585</v>
      </c>
      <c r="V733" s="1">
        <v>730</v>
      </c>
      <c r="W733" s="1">
        <v>25</v>
      </c>
      <c r="X733" s="1">
        <v>1</v>
      </c>
      <c r="Y733" s="1">
        <v>2</v>
      </c>
      <c r="Z733" s="1">
        <v>2</v>
      </c>
      <c r="AC733" s="1">
        <f t="shared" si="432"/>
        <v>0</v>
      </c>
      <c r="AD733" s="1">
        <v>3</v>
      </c>
      <c r="AF733" s="1">
        <v>2</v>
      </c>
      <c r="AG733">
        <v>0</v>
      </c>
      <c r="AH733"/>
      <c r="AK733" s="7">
        <f t="shared" si="424"/>
        <v>5</v>
      </c>
      <c r="AL733" s="7">
        <f t="shared" si="425"/>
        <v>9</v>
      </c>
      <c r="AM733" s="7">
        <f t="shared" si="426"/>
        <v>7</v>
      </c>
      <c r="AN733" s="2">
        <f t="shared" si="427"/>
        <v>1.6160310277957338E-2</v>
      </c>
      <c r="AO733" s="2">
        <f t="shared" si="428"/>
        <v>6.4641241111829345E-4</v>
      </c>
      <c r="AP733" s="2">
        <f t="shared" si="429"/>
        <v>1.2928248222365869E-3</v>
      </c>
      <c r="AR733" t="str">
        <f t="shared" si="430"/>
        <v>Evangeline</v>
      </c>
      <c r="AS733" t="s">
        <v>876</v>
      </c>
      <c r="AT733" s="184">
        <v>4</v>
      </c>
      <c r="AV733" s="97">
        <v>22</v>
      </c>
      <c r="AW733" s="99">
        <v>39</v>
      </c>
      <c r="AX733" s="105">
        <f t="shared" si="431"/>
        <v>22039</v>
      </c>
      <c r="AZ733" s="7" t="s">
        <v>2119</v>
      </c>
      <c r="BA733" t="s">
        <v>3184</v>
      </c>
      <c r="BF733">
        <v>0</v>
      </c>
      <c r="BP733">
        <v>0</v>
      </c>
    </row>
    <row r="734" spans="1:68" hidden="1" outlineLevel="1">
      <c r="A734" t="s">
        <v>2409</v>
      </c>
      <c r="B734" t="s">
        <v>876</v>
      </c>
      <c r="C734" s="1">
        <f t="shared" si="415"/>
        <v>1418</v>
      </c>
      <c r="D734" s="7">
        <f>IF(R734&gt;0,RANK(R734,(R734:T734,U734:AI734)),0)</f>
        <v>4</v>
      </c>
      <c r="E734" s="7">
        <f>IF(S734&gt;0,RANK(S734,(R734:T734,U734:AI734)),0)</f>
        <v>5</v>
      </c>
      <c r="F734" s="7">
        <f>IF(T734&gt;0,RANK(T734,(R734:T734,U734:AI734)),0)</f>
        <v>3</v>
      </c>
      <c r="G734" s="7">
        <f>IF(U734&gt;0,RANK(U734,(R734:T734,U734:AI734)),0)</f>
        <v>2</v>
      </c>
      <c r="H734" s="7">
        <f t="shared" si="416"/>
        <v>1</v>
      </c>
      <c r="I734" s="49">
        <f t="shared" si="417"/>
        <v>59</v>
      </c>
      <c r="J734" s="177">
        <f t="shared" si="418"/>
        <v>4.1607898448519039E-2</v>
      </c>
      <c r="K734" s="2"/>
      <c r="L734" s="2">
        <f t="shared" si="419"/>
        <v>3.3850493653032443E-2</v>
      </c>
      <c r="M734" s="2">
        <f t="shared" si="420"/>
        <v>1.3399153737658674E-2</v>
      </c>
      <c r="N734" s="2">
        <f t="shared" si="421"/>
        <v>7.8279266572637521E-2</v>
      </c>
      <c r="O734" s="2">
        <f t="shared" si="422"/>
        <v>0.40479548660084624</v>
      </c>
      <c r="P734" s="2">
        <f t="shared" si="423"/>
        <v>0.44640338504936528</v>
      </c>
      <c r="Q734" s="2">
        <f t="shared" si="433"/>
        <v>2.3272214386459933E-2</v>
      </c>
      <c r="R734" s="1">
        <v>48</v>
      </c>
      <c r="S734" s="1">
        <v>19</v>
      </c>
      <c r="T734" s="1">
        <v>111</v>
      </c>
      <c r="U734" s="1">
        <v>574</v>
      </c>
      <c r="V734" s="1">
        <v>633</v>
      </c>
      <c r="W734" s="1">
        <v>17</v>
      </c>
      <c r="X734" s="1">
        <v>2</v>
      </c>
      <c r="Y734" s="1">
        <v>2</v>
      </c>
      <c r="Z734" s="1">
        <v>1</v>
      </c>
      <c r="AC734" s="1">
        <f t="shared" si="432"/>
        <v>0</v>
      </c>
      <c r="AD734" s="1">
        <v>10</v>
      </c>
      <c r="AF734" s="1">
        <v>0</v>
      </c>
      <c r="AG734">
        <v>1</v>
      </c>
      <c r="AH734"/>
      <c r="AK734" s="7">
        <f t="shared" si="424"/>
        <v>6</v>
      </c>
      <c r="AL734" s="7">
        <f t="shared" si="425"/>
        <v>7</v>
      </c>
      <c r="AM734" s="7">
        <f t="shared" si="426"/>
        <v>7</v>
      </c>
      <c r="AN734" s="2">
        <f t="shared" si="427"/>
        <v>1.1988716502115656E-2</v>
      </c>
      <c r="AO734" s="2">
        <f t="shared" si="428"/>
        <v>1.4104372355430183E-3</v>
      </c>
      <c r="AP734" s="2">
        <f t="shared" si="429"/>
        <v>1.4104372355430183E-3</v>
      </c>
      <c r="AR734" t="str">
        <f t="shared" si="430"/>
        <v>Franklin</v>
      </c>
      <c r="AS734" t="s">
        <v>876</v>
      </c>
      <c r="AT734" s="184">
        <v>5</v>
      </c>
      <c r="AV734" s="97">
        <v>22</v>
      </c>
      <c r="AW734" s="99">
        <v>41</v>
      </c>
      <c r="AX734" s="105">
        <f t="shared" si="431"/>
        <v>22041</v>
      </c>
      <c r="AZ734" s="7" t="s">
        <v>2119</v>
      </c>
      <c r="BA734" t="s">
        <v>3184</v>
      </c>
      <c r="BF734">
        <v>0</v>
      </c>
      <c r="BP734">
        <v>0</v>
      </c>
    </row>
    <row r="735" spans="1:68" hidden="1" outlineLevel="1">
      <c r="A735" t="s">
        <v>2057</v>
      </c>
      <c r="B735" t="s">
        <v>876</v>
      </c>
      <c r="C735" s="1">
        <f t="shared" si="415"/>
        <v>1653</v>
      </c>
      <c r="D735" s="7">
        <f>IF(R735&gt;0,RANK(R735,(R735:T735,U735:AI735)),0)</f>
        <v>4</v>
      </c>
      <c r="E735" s="7">
        <f>IF(S735&gt;0,RANK(S735,(R735:T735,U735:AI735)),0)</f>
        <v>6</v>
      </c>
      <c r="F735" s="7">
        <f>IF(T735&gt;0,RANK(T735,(R735:T735,U735:AI735)),0)</f>
        <v>3</v>
      </c>
      <c r="G735" s="7">
        <f>IF(U735&gt;0,RANK(U735,(R735:T735,U735:AI735)),0)</f>
        <v>2</v>
      </c>
      <c r="H735" s="7">
        <f t="shared" si="416"/>
        <v>1</v>
      </c>
      <c r="I735" s="49">
        <f t="shared" si="417"/>
        <v>25</v>
      </c>
      <c r="J735" s="177">
        <f t="shared" si="418"/>
        <v>1.5124016938898971E-2</v>
      </c>
      <c r="K735" s="2"/>
      <c r="L735" s="2">
        <f t="shared" si="419"/>
        <v>2.4803387779794312E-2</v>
      </c>
      <c r="M735" s="2">
        <f t="shared" si="420"/>
        <v>1.02843315184513E-2</v>
      </c>
      <c r="N735" s="2">
        <f t="shared" si="421"/>
        <v>8.3484573502722328E-2</v>
      </c>
      <c r="O735" s="2">
        <f t="shared" si="422"/>
        <v>0.42165759225650334</v>
      </c>
      <c r="P735" s="2">
        <f t="shared" si="423"/>
        <v>0.43678160919540232</v>
      </c>
      <c r="Q735" s="2">
        <f t="shared" si="433"/>
        <v>2.2988505747126409E-2</v>
      </c>
      <c r="R735" s="1">
        <v>41</v>
      </c>
      <c r="S735" s="1">
        <v>17</v>
      </c>
      <c r="T735" s="1">
        <v>138</v>
      </c>
      <c r="U735" s="1">
        <v>697</v>
      </c>
      <c r="V735" s="1">
        <v>722</v>
      </c>
      <c r="W735" s="1">
        <v>26</v>
      </c>
      <c r="X735" s="1">
        <v>1</v>
      </c>
      <c r="Y735" s="1">
        <v>1</v>
      </c>
      <c r="Z735" s="1">
        <v>3</v>
      </c>
      <c r="AC735" s="1">
        <f t="shared" si="432"/>
        <v>1</v>
      </c>
      <c r="AD735" s="1">
        <v>3</v>
      </c>
      <c r="AF735" s="1">
        <v>2</v>
      </c>
      <c r="AG735">
        <v>1</v>
      </c>
      <c r="AH735"/>
      <c r="AK735" s="7">
        <f t="shared" si="424"/>
        <v>5</v>
      </c>
      <c r="AL735" s="7">
        <f t="shared" si="425"/>
        <v>8</v>
      </c>
      <c r="AM735" s="7">
        <f t="shared" si="426"/>
        <v>8</v>
      </c>
      <c r="AN735" s="2">
        <f t="shared" si="427"/>
        <v>1.572897761645493E-2</v>
      </c>
      <c r="AO735" s="2">
        <f t="shared" si="428"/>
        <v>6.0496067755595891E-4</v>
      </c>
      <c r="AP735" s="2">
        <f t="shared" si="429"/>
        <v>6.0496067755595891E-4</v>
      </c>
      <c r="AR735" t="str">
        <f t="shared" si="430"/>
        <v>Grant</v>
      </c>
      <c r="AS735" t="s">
        <v>876</v>
      </c>
      <c r="AT735" s="184">
        <v>5</v>
      </c>
      <c r="AV735" s="97">
        <v>22</v>
      </c>
      <c r="AW735" s="99">
        <v>43</v>
      </c>
      <c r="AX735" s="105">
        <f t="shared" si="431"/>
        <v>22043</v>
      </c>
      <c r="AZ735" s="7" t="s">
        <v>2119</v>
      </c>
      <c r="BA735" t="s">
        <v>3184</v>
      </c>
      <c r="BF735">
        <v>1</v>
      </c>
      <c r="BP735">
        <v>0</v>
      </c>
    </row>
    <row r="736" spans="1:68" hidden="1" outlineLevel="1">
      <c r="A736" t="s">
        <v>744</v>
      </c>
      <c r="B736" t="s">
        <v>876</v>
      </c>
      <c r="C736" s="1">
        <f t="shared" si="415"/>
        <v>4854</v>
      </c>
      <c r="D736" s="7">
        <f>IF(R736&gt;0,RANK(R736,(R736:T736,U736:AI736)),0)</f>
        <v>4</v>
      </c>
      <c r="E736" s="7">
        <f>IF(S736&gt;0,RANK(S736,(R736:T736,U736:AI736)),0)</f>
        <v>6</v>
      </c>
      <c r="F736" s="7">
        <f>IF(T736&gt;0,RANK(T736,(R736:T736,U736:AI736)),0)</f>
        <v>3</v>
      </c>
      <c r="G736" s="7">
        <f>IF(U736&gt;0,RANK(U736,(R736:T736,U736:AI736)),0)</f>
        <v>2</v>
      </c>
      <c r="H736" s="7">
        <f t="shared" si="416"/>
        <v>1</v>
      </c>
      <c r="I736" s="49">
        <f t="shared" si="417"/>
        <v>352</v>
      </c>
      <c r="J736" s="177">
        <f t="shared" si="418"/>
        <v>7.2517511330861151E-2</v>
      </c>
      <c r="K736" s="2"/>
      <c r="L736" s="2">
        <f t="shared" si="419"/>
        <v>4.2439225381128966E-2</v>
      </c>
      <c r="M736" s="2">
        <f t="shared" si="420"/>
        <v>5.7684384013185E-3</v>
      </c>
      <c r="N736" s="2">
        <f t="shared" si="421"/>
        <v>0.11207251751133086</v>
      </c>
      <c r="O736" s="2">
        <f t="shared" si="422"/>
        <v>0.37185826122785332</v>
      </c>
      <c r="P736" s="2">
        <f t="shared" si="423"/>
        <v>0.44437577255871447</v>
      </c>
      <c r="Q736" s="2">
        <f t="shared" si="433"/>
        <v>2.3485784919653918E-2</v>
      </c>
      <c r="R736" s="1">
        <v>206</v>
      </c>
      <c r="S736" s="1">
        <v>28</v>
      </c>
      <c r="T736" s="1">
        <v>544</v>
      </c>
      <c r="U736" s="1">
        <v>1805</v>
      </c>
      <c r="V736" s="1">
        <v>2157</v>
      </c>
      <c r="W736" s="1">
        <v>81</v>
      </c>
      <c r="X736" s="1">
        <v>5</v>
      </c>
      <c r="Y736" s="1">
        <v>3</v>
      </c>
      <c r="Z736" s="1">
        <v>9</v>
      </c>
      <c r="AC736" s="1">
        <f t="shared" si="432"/>
        <v>8</v>
      </c>
      <c r="AD736" s="1">
        <v>5</v>
      </c>
      <c r="AF736" s="1">
        <v>1</v>
      </c>
      <c r="AG736">
        <v>2</v>
      </c>
      <c r="AH736"/>
      <c r="AK736" s="7">
        <f t="shared" si="424"/>
        <v>5</v>
      </c>
      <c r="AL736" s="7">
        <f t="shared" si="425"/>
        <v>8</v>
      </c>
      <c r="AM736" s="7">
        <f t="shared" si="426"/>
        <v>9</v>
      </c>
      <c r="AN736" s="2">
        <f t="shared" si="427"/>
        <v>1.6687268232385661E-2</v>
      </c>
      <c r="AO736" s="2">
        <f t="shared" si="428"/>
        <v>1.0300782859497322E-3</v>
      </c>
      <c r="AP736" s="2">
        <f t="shared" si="429"/>
        <v>6.1804697156983925E-4</v>
      </c>
      <c r="AR736" t="str">
        <f t="shared" si="430"/>
        <v>Iberia</v>
      </c>
      <c r="AS736" t="s">
        <v>876</v>
      </c>
      <c r="AT736" s="184">
        <v>3</v>
      </c>
      <c r="AV736" s="97">
        <v>22</v>
      </c>
      <c r="AW736" s="99">
        <v>45</v>
      </c>
      <c r="AX736" s="105">
        <f t="shared" si="431"/>
        <v>22045</v>
      </c>
      <c r="AZ736" s="7" t="s">
        <v>2119</v>
      </c>
      <c r="BA736" t="s">
        <v>3184</v>
      </c>
      <c r="BF736">
        <v>8</v>
      </c>
      <c r="BP736">
        <v>0</v>
      </c>
    </row>
    <row r="737" spans="1:68" hidden="1" outlineLevel="1">
      <c r="A737" t="s">
        <v>1529</v>
      </c>
      <c r="B737" t="s">
        <v>876</v>
      </c>
      <c r="C737" s="1">
        <f t="shared" si="415"/>
        <v>1690</v>
      </c>
      <c r="D737" s="7">
        <f>IF(R737&gt;0,RANK(R737,(R737:T737,U737:AI737)),0)</f>
        <v>4</v>
      </c>
      <c r="E737" s="7">
        <f>IF(S737&gt;0,RANK(S737,(R737:T737,U737:AI737)),0)</f>
        <v>6</v>
      </c>
      <c r="F737" s="7">
        <f>IF(T737&gt;0,RANK(T737,(R737:T737,U737:AI737)),0)</f>
        <v>3</v>
      </c>
      <c r="G737" s="7">
        <f>IF(U737&gt;0,RANK(U737,(R737:T737,U737:AI737)),0)</f>
        <v>2</v>
      </c>
      <c r="H737" s="7">
        <f t="shared" si="416"/>
        <v>1</v>
      </c>
      <c r="I737" s="49">
        <f t="shared" si="417"/>
        <v>284</v>
      </c>
      <c r="J737" s="177">
        <f t="shared" si="418"/>
        <v>0.1680473372781065</v>
      </c>
      <c r="K737" s="2"/>
      <c r="L737" s="2">
        <f t="shared" si="419"/>
        <v>3.609467455621302E-2</v>
      </c>
      <c r="M737" s="2">
        <f t="shared" si="420"/>
        <v>1.1242603550295858E-2</v>
      </c>
      <c r="N737" s="2">
        <f t="shared" si="421"/>
        <v>0.10118343195266272</v>
      </c>
      <c r="O737" s="2">
        <f t="shared" si="422"/>
        <v>0.32307692307692309</v>
      </c>
      <c r="P737" s="2">
        <f t="shared" si="423"/>
        <v>0.4911242603550296</v>
      </c>
      <c r="Q737" s="2">
        <f t="shared" si="433"/>
        <v>3.7278106508875697E-2</v>
      </c>
      <c r="R737" s="1">
        <v>61</v>
      </c>
      <c r="S737" s="1">
        <v>19</v>
      </c>
      <c r="T737" s="1">
        <v>171</v>
      </c>
      <c r="U737" s="1">
        <v>546</v>
      </c>
      <c r="V737" s="1">
        <v>830</v>
      </c>
      <c r="W737" s="1">
        <v>36</v>
      </c>
      <c r="X737" s="1">
        <v>1</v>
      </c>
      <c r="Y737" s="1">
        <v>4</v>
      </c>
      <c r="Z737" s="1">
        <v>3</v>
      </c>
      <c r="AC737" s="1">
        <f t="shared" si="432"/>
        <v>6</v>
      </c>
      <c r="AD737" s="1">
        <v>12</v>
      </c>
      <c r="AF737" s="1">
        <v>0</v>
      </c>
      <c r="AG737">
        <v>1</v>
      </c>
      <c r="AH737"/>
      <c r="AK737" s="7">
        <f t="shared" si="424"/>
        <v>5</v>
      </c>
      <c r="AL737" s="7">
        <f t="shared" si="425"/>
        <v>9</v>
      </c>
      <c r="AM737" s="7">
        <f t="shared" si="426"/>
        <v>7</v>
      </c>
      <c r="AN737" s="2">
        <f t="shared" si="427"/>
        <v>2.1301775147928994E-2</v>
      </c>
      <c r="AO737" s="2">
        <f t="shared" si="428"/>
        <v>5.9171597633136095E-4</v>
      </c>
      <c r="AP737" s="2">
        <f t="shared" si="429"/>
        <v>2.3668639053254438E-3</v>
      </c>
      <c r="AR737" t="str">
        <f t="shared" si="430"/>
        <v>Iberville</v>
      </c>
      <c r="AS737" t="s">
        <v>876</v>
      </c>
      <c r="AT737" s="184"/>
      <c r="AV737" s="97">
        <v>22</v>
      </c>
      <c r="AW737" s="99">
        <v>47</v>
      </c>
      <c r="AX737" s="105">
        <f t="shared" si="431"/>
        <v>22047</v>
      </c>
      <c r="AZ737" s="7" t="s">
        <v>2119</v>
      </c>
      <c r="BA737" t="s">
        <v>3184</v>
      </c>
      <c r="BF737">
        <v>3</v>
      </c>
      <c r="BP737">
        <v>3</v>
      </c>
    </row>
    <row r="738" spans="1:68" hidden="1" outlineLevel="1">
      <c r="A738" t="s">
        <v>3011</v>
      </c>
      <c r="B738" t="s">
        <v>876</v>
      </c>
      <c r="C738" s="1">
        <f t="shared" si="415"/>
        <v>1397</v>
      </c>
      <c r="D738" s="7">
        <f>IF(R738&gt;0,RANK(R738,(R738:T738,U738:AI738)),0)</f>
        <v>4</v>
      </c>
      <c r="E738" s="7">
        <f>IF(S738&gt;0,RANK(S738,(R738:T738,U738:AI738)),0)</f>
        <v>6</v>
      </c>
      <c r="F738" s="7">
        <f>IF(T738&gt;0,RANK(T738,(R738:T738,U738:AI738)),0)</f>
        <v>3</v>
      </c>
      <c r="G738" s="7">
        <f>IF(U738&gt;0,RANK(U738,(R738:T738,U738:AI738)),0)</f>
        <v>1</v>
      </c>
      <c r="H738" s="7">
        <f t="shared" si="416"/>
        <v>2</v>
      </c>
      <c r="I738" s="49">
        <f t="shared" si="417"/>
        <v>173</v>
      </c>
      <c r="J738" s="177">
        <f t="shared" si="418"/>
        <v>0.12383679312813171</v>
      </c>
      <c r="K738" s="2"/>
      <c r="L738" s="2">
        <f t="shared" si="419"/>
        <v>3.937007874015748E-2</v>
      </c>
      <c r="M738" s="2">
        <f t="shared" si="420"/>
        <v>1.1453113815318539E-2</v>
      </c>
      <c r="N738" s="2">
        <f t="shared" si="421"/>
        <v>8.3750894774516818E-2</v>
      </c>
      <c r="O738" s="2">
        <f t="shared" si="422"/>
        <v>0.47530422333571942</v>
      </c>
      <c r="P738" s="2">
        <f t="shared" si="423"/>
        <v>0.35146743020758769</v>
      </c>
      <c r="Q738" s="2">
        <f t="shared" si="433"/>
        <v>3.8654259126700008E-2</v>
      </c>
      <c r="R738" s="1">
        <v>55</v>
      </c>
      <c r="S738" s="1">
        <v>16</v>
      </c>
      <c r="T738" s="1">
        <v>117</v>
      </c>
      <c r="U738" s="1">
        <v>664</v>
      </c>
      <c r="V738" s="1">
        <v>491</v>
      </c>
      <c r="W738" s="1">
        <v>37</v>
      </c>
      <c r="X738" s="1">
        <v>1</v>
      </c>
      <c r="Y738" s="1">
        <v>3</v>
      </c>
      <c r="Z738" s="1">
        <v>3</v>
      </c>
      <c r="AC738" s="1">
        <f t="shared" si="432"/>
        <v>1</v>
      </c>
      <c r="AD738" s="1">
        <v>9</v>
      </c>
      <c r="AF738" s="1">
        <v>0</v>
      </c>
      <c r="AG738">
        <v>0</v>
      </c>
      <c r="AH738"/>
      <c r="AK738" s="7">
        <f t="shared" si="424"/>
        <v>5</v>
      </c>
      <c r="AL738" s="7">
        <f t="shared" si="425"/>
        <v>9</v>
      </c>
      <c r="AM738" s="7">
        <f t="shared" si="426"/>
        <v>7</v>
      </c>
      <c r="AN738" s="2">
        <f t="shared" si="427"/>
        <v>2.6485325697924122E-2</v>
      </c>
      <c r="AO738" s="2">
        <f t="shared" si="428"/>
        <v>7.158196134574087E-4</v>
      </c>
      <c r="AP738" s="2">
        <f t="shared" si="429"/>
        <v>2.1474588403722263E-3</v>
      </c>
      <c r="AR738" t="str">
        <f t="shared" si="430"/>
        <v>Jackson</v>
      </c>
      <c r="AS738" t="s">
        <v>876</v>
      </c>
      <c r="AT738" s="184">
        <v>5</v>
      </c>
      <c r="AV738" s="97">
        <v>22</v>
      </c>
      <c r="AW738" s="99">
        <v>49</v>
      </c>
      <c r="AX738" s="105">
        <f t="shared" si="431"/>
        <v>22049</v>
      </c>
      <c r="AZ738" s="7" t="s">
        <v>2119</v>
      </c>
      <c r="BA738" t="s">
        <v>3184</v>
      </c>
      <c r="BF738">
        <v>1</v>
      </c>
      <c r="BP738">
        <v>0</v>
      </c>
    </row>
    <row r="739" spans="1:68" hidden="1" outlineLevel="1">
      <c r="A739" t="s">
        <v>2461</v>
      </c>
      <c r="B739" t="s">
        <v>876</v>
      </c>
      <c r="C739" s="1">
        <f t="shared" si="415"/>
        <v>29466</v>
      </c>
      <c r="D739" s="7">
        <f>IF(R739&gt;0,RANK(R739,(R739:T739,U739:AI739)),0)</f>
        <v>4</v>
      </c>
      <c r="E739" s="7">
        <f>IF(S739&gt;0,RANK(S739,(R739:T739,U739:AI739)),0)</f>
        <v>6</v>
      </c>
      <c r="F739" s="7">
        <f>IF(T739&gt;0,RANK(T739,(R739:T739,U739:AI739)),0)</f>
        <v>3</v>
      </c>
      <c r="G739" s="7">
        <f>IF(U739&gt;0,RANK(U739,(R739:T739,U739:AI739)),0)</f>
        <v>2</v>
      </c>
      <c r="H739" s="7">
        <f t="shared" si="416"/>
        <v>1</v>
      </c>
      <c r="I739" s="49">
        <f t="shared" si="417"/>
        <v>5005</v>
      </c>
      <c r="J739" s="177">
        <f t="shared" si="418"/>
        <v>0.1698567840901378</v>
      </c>
      <c r="K739" s="2"/>
      <c r="L739" s="2">
        <f t="shared" si="419"/>
        <v>9.1902531731487144E-2</v>
      </c>
      <c r="M739" s="2">
        <f t="shared" si="420"/>
        <v>7.432294848299735E-3</v>
      </c>
      <c r="N739" s="2">
        <f t="shared" si="421"/>
        <v>0.13374736984999661</v>
      </c>
      <c r="O739" s="2">
        <f t="shared" ref="O739:O784" si="434">IF($C739=0,"-",U739/$C739)</f>
        <v>0.29030068553587185</v>
      </c>
      <c r="P739" s="2">
        <f t="shared" si="423"/>
        <v>0.46015746962600962</v>
      </c>
      <c r="Q739" s="2">
        <f t="shared" si="433"/>
        <v>1.6459648408335081E-2</v>
      </c>
      <c r="R739" s="1">
        <v>2708</v>
      </c>
      <c r="S739" s="1">
        <v>219</v>
      </c>
      <c r="T739" s="1">
        <v>3941</v>
      </c>
      <c r="U739" s="1">
        <v>8554</v>
      </c>
      <c r="V739" s="1">
        <v>13559</v>
      </c>
      <c r="W739" s="1">
        <v>245</v>
      </c>
      <c r="X739" s="1">
        <v>27</v>
      </c>
      <c r="Y739" s="1">
        <v>43</v>
      </c>
      <c r="Z739" s="1">
        <v>77</v>
      </c>
      <c r="AC739" s="1">
        <f t="shared" si="432"/>
        <v>27</v>
      </c>
      <c r="AD739" s="1">
        <v>26</v>
      </c>
      <c r="AF739" s="1">
        <v>27</v>
      </c>
      <c r="AG739">
        <v>13</v>
      </c>
      <c r="AH739"/>
      <c r="AK739" s="7">
        <f t="shared" si="424"/>
        <v>5</v>
      </c>
      <c r="AL739" s="7">
        <f t="shared" si="425"/>
        <v>9</v>
      </c>
      <c r="AM739" s="7">
        <f t="shared" si="426"/>
        <v>8</v>
      </c>
      <c r="AN739" s="2">
        <f t="shared" si="427"/>
        <v>8.3146677526640868E-3</v>
      </c>
      <c r="AO739" s="2">
        <f t="shared" si="428"/>
        <v>9.1631032376298109E-4</v>
      </c>
      <c r="AP739" s="2">
        <f t="shared" si="429"/>
        <v>1.4593090341410439E-3</v>
      </c>
      <c r="AR739" t="str">
        <f t="shared" si="430"/>
        <v>Jefferson</v>
      </c>
      <c r="AS739" t="s">
        <v>876</v>
      </c>
      <c r="AT739" s="184"/>
      <c r="AV739" s="97">
        <v>22</v>
      </c>
      <c r="AW739" s="99">
        <v>51</v>
      </c>
      <c r="AX739" s="105">
        <f t="shared" si="431"/>
        <v>22051</v>
      </c>
      <c r="AZ739" s="7" t="s">
        <v>2119</v>
      </c>
      <c r="BA739" t="s">
        <v>3184</v>
      </c>
      <c r="BF739">
        <v>20</v>
      </c>
      <c r="BP739">
        <v>7</v>
      </c>
    </row>
    <row r="740" spans="1:68" hidden="1" outlineLevel="1">
      <c r="A740" t="s">
        <v>1722</v>
      </c>
      <c r="B740" t="s">
        <v>876</v>
      </c>
      <c r="C740" s="1">
        <f t="shared" si="415"/>
        <v>1591</v>
      </c>
      <c r="D740" s="7">
        <f>IF(R740&gt;0,RANK(R740,(R740:T740,U740:AI740)),0)</f>
        <v>4</v>
      </c>
      <c r="E740" s="7">
        <f>IF(S740&gt;0,RANK(S740,(R740:T740,U740:AI740)),0)</f>
        <v>6</v>
      </c>
      <c r="F740" s="7">
        <f>IF(T740&gt;0,RANK(T740,(R740:T740,U740:AI740)),0)</f>
        <v>3</v>
      </c>
      <c r="G740" s="7">
        <f>IF(U740&gt;0,RANK(U740,(R740:T740,U740:AI740)),0)</f>
        <v>2</v>
      </c>
      <c r="H740" s="7">
        <f t="shared" si="416"/>
        <v>1</v>
      </c>
      <c r="I740" s="49">
        <f t="shared" si="417"/>
        <v>13</v>
      </c>
      <c r="J740" s="177">
        <f t="shared" si="418"/>
        <v>8.1709616593337517E-3</v>
      </c>
      <c r="K740" s="2"/>
      <c r="L740" s="2">
        <f t="shared" si="419"/>
        <v>4.0854808296668758E-2</v>
      </c>
      <c r="M740" s="2">
        <f t="shared" si="420"/>
        <v>8.1709616593337517E-3</v>
      </c>
      <c r="N740" s="2">
        <f t="shared" si="421"/>
        <v>0.12696417347580138</v>
      </c>
      <c r="O740" s="2">
        <f t="shared" si="434"/>
        <v>0.3903205531112508</v>
      </c>
      <c r="P740" s="2">
        <f t="shared" si="423"/>
        <v>0.39849151477058453</v>
      </c>
      <c r="Q740" s="2">
        <f t="shared" si="433"/>
        <v>3.5197988686360815E-2</v>
      </c>
      <c r="R740" s="1">
        <v>65</v>
      </c>
      <c r="S740" s="1">
        <v>13</v>
      </c>
      <c r="T740" s="1">
        <v>202</v>
      </c>
      <c r="U740" s="1">
        <v>621</v>
      </c>
      <c r="V740" s="1">
        <v>634</v>
      </c>
      <c r="W740" s="1">
        <v>37</v>
      </c>
      <c r="X740" s="1">
        <v>0</v>
      </c>
      <c r="Y740" s="1">
        <v>4</v>
      </c>
      <c r="Z740" s="1">
        <v>4</v>
      </c>
      <c r="AC740" s="1">
        <f t="shared" si="432"/>
        <v>2</v>
      </c>
      <c r="AD740" s="1">
        <v>7</v>
      </c>
      <c r="AF740" s="1">
        <v>1</v>
      </c>
      <c r="AG740">
        <v>1</v>
      </c>
      <c r="AH740"/>
      <c r="AK740" s="7">
        <f t="shared" si="424"/>
        <v>5</v>
      </c>
      <c r="AL740" s="7">
        <f t="shared" si="425"/>
        <v>0</v>
      </c>
      <c r="AM740" s="7">
        <f t="shared" si="426"/>
        <v>7</v>
      </c>
      <c r="AN740" s="2">
        <f t="shared" si="427"/>
        <v>2.3255813953488372E-2</v>
      </c>
      <c r="AO740" s="2">
        <f t="shared" si="428"/>
        <v>0</v>
      </c>
      <c r="AP740" s="2">
        <f t="shared" si="429"/>
        <v>2.51414204902577E-3</v>
      </c>
      <c r="AR740" t="str">
        <f t="shared" si="430"/>
        <v>Jefferson Davis</v>
      </c>
      <c r="AS740" t="s">
        <v>876</v>
      </c>
      <c r="AT740" s="184">
        <v>3</v>
      </c>
      <c r="AV740" s="97">
        <v>22</v>
      </c>
      <c r="AW740" s="99">
        <v>53</v>
      </c>
      <c r="AX740" s="105">
        <f t="shared" si="431"/>
        <v>22053</v>
      </c>
      <c r="AZ740" s="7" t="s">
        <v>2119</v>
      </c>
      <c r="BA740" t="s">
        <v>3184</v>
      </c>
      <c r="BF740">
        <v>1</v>
      </c>
      <c r="BP740">
        <v>1</v>
      </c>
    </row>
    <row r="741" spans="1:68" hidden="1" outlineLevel="1">
      <c r="A741" t="s">
        <v>1290</v>
      </c>
      <c r="B741" t="s">
        <v>876</v>
      </c>
      <c r="C741" s="1">
        <f t="shared" si="415"/>
        <v>17634</v>
      </c>
      <c r="D741" s="7">
        <f>IF(R741&gt;0,RANK(R741,(R741:T741,U741:AI741)),0)</f>
        <v>4</v>
      </c>
      <c r="E741" s="7">
        <f>IF(S741&gt;0,RANK(S741,(R741:T741,U741:AI741)),0)</f>
        <v>6</v>
      </c>
      <c r="F741" s="7">
        <f>IF(T741&gt;0,RANK(T741,(R741:T741,U741:AI741)),0)</f>
        <v>3</v>
      </c>
      <c r="G741" s="7">
        <f>IF(U741&gt;0,RANK(U741,(R741:T741,U741:AI741)),0)</f>
        <v>2</v>
      </c>
      <c r="H741" s="7">
        <f t="shared" si="416"/>
        <v>1</v>
      </c>
      <c r="I741" s="49">
        <f t="shared" si="417"/>
        <v>491</v>
      </c>
      <c r="J741" s="177">
        <f t="shared" ref="J741:J778" si="435">I741/C741</f>
        <v>2.7843937847340364E-2</v>
      </c>
      <c r="K741" s="2"/>
      <c r="L741" s="2">
        <f t="shared" si="419"/>
        <v>6.997845072019962E-2</v>
      </c>
      <c r="M741" s="2">
        <f t="shared" si="420"/>
        <v>5.727571736418283E-3</v>
      </c>
      <c r="N741" s="2">
        <f t="shared" si="421"/>
        <v>0.12141317908585687</v>
      </c>
      <c r="O741" s="2">
        <f t="shared" si="434"/>
        <v>0.37881365543835771</v>
      </c>
      <c r="P741" s="2">
        <f t="shared" si="423"/>
        <v>0.40665759328569806</v>
      </c>
      <c r="Q741" s="2">
        <f t="shared" si="433"/>
        <v>1.7409549733469476E-2</v>
      </c>
      <c r="R741" s="1">
        <v>1234</v>
      </c>
      <c r="S741" s="1">
        <v>101</v>
      </c>
      <c r="T741" s="1">
        <v>2141</v>
      </c>
      <c r="U741" s="1">
        <v>6680</v>
      </c>
      <c r="V741" s="1">
        <v>7171</v>
      </c>
      <c r="W741" s="1">
        <v>198</v>
      </c>
      <c r="X741" s="1">
        <v>9</v>
      </c>
      <c r="Y741" s="1">
        <v>21</v>
      </c>
      <c r="Z741" s="1">
        <v>33</v>
      </c>
      <c r="AC741" s="1">
        <f t="shared" si="432"/>
        <v>15</v>
      </c>
      <c r="AD741" s="1">
        <v>14</v>
      </c>
      <c r="AF741" s="1">
        <v>8</v>
      </c>
      <c r="AG741">
        <v>9</v>
      </c>
      <c r="AH741"/>
      <c r="AK741" s="7">
        <f t="shared" si="424"/>
        <v>5</v>
      </c>
      <c r="AL741" s="7">
        <f t="shared" si="425"/>
        <v>9</v>
      </c>
      <c r="AM741" s="7">
        <f t="shared" si="426"/>
        <v>8</v>
      </c>
      <c r="AN741" s="2">
        <f t="shared" si="427"/>
        <v>1.1228308948621981E-2</v>
      </c>
      <c r="AO741" s="2">
        <f t="shared" si="428"/>
        <v>5.1037767948281724E-4</v>
      </c>
      <c r="AP741" s="2">
        <f t="shared" si="429"/>
        <v>1.1908812521265737E-3</v>
      </c>
      <c r="AR741" t="str">
        <f t="shared" si="430"/>
        <v>Lafayette</v>
      </c>
      <c r="AS741" t="s">
        <v>876</v>
      </c>
      <c r="AT741" s="184">
        <v>3</v>
      </c>
      <c r="AV741" s="97">
        <v>22</v>
      </c>
      <c r="AW741" s="99">
        <v>55</v>
      </c>
      <c r="AX741" s="105">
        <f t="shared" si="431"/>
        <v>22055</v>
      </c>
      <c r="AZ741" s="7" t="s">
        <v>2119</v>
      </c>
      <c r="BA741" t="s">
        <v>3184</v>
      </c>
      <c r="BF741">
        <v>13</v>
      </c>
      <c r="BP741">
        <v>2</v>
      </c>
    </row>
    <row r="742" spans="1:68" hidden="1" outlineLevel="1">
      <c r="A742" t="s">
        <v>145</v>
      </c>
      <c r="B742" t="s">
        <v>876</v>
      </c>
      <c r="C742" s="1">
        <f t="shared" si="415"/>
        <v>5821</v>
      </c>
      <c r="D742" s="7">
        <f>IF(R742&gt;0,RANK(R742,(R742:T742,U742:AI742)),0)</f>
        <v>4</v>
      </c>
      <c r="E742" s="7">
        <f>IF(S742&gt;0,RANK(S742,(R742:T742,U742:AI742)),0)</f>
        <v>6</v>
      </c>
      <c r="F742" s="7">
        <f>IF(T742&gt;0,RANK(T742,(R742:T742,U742:AI742)),0)</f>
        <v>3</v>
      </c>
      <c r="G742" s="7">
        <f>IF(U742&gt;0,RANK(U742,(R742:T742,U742:AI742)),0)</f>
        <v>2</v>
      </c>
      <c r="H742" s="7">
        <f t="shared" si="416"/>
        <v>1</v>
      </c>
      <c r="I742" s="49">
        <f t="shared" si="417"/>
        <v>854</v>
      </c>
      <c r="J742" s="177">
        <f t="shared" si="435"/>
        <v>0.1467101872530493</v>
      </c>
      <c r="K742" s="2"/>
      <c r="L742" s="2">
        <f t="shared" si="419"/>
        <v>5.136574471740251E-2</v>
      </c>
      <c r="M742" s="2">
        <f t="shared" si="420"/>
        <v>4.8101700738704687E-3</v>
      </c>
      <c r="N742" s="2">
        <f t="shared" si="421"/>
        <v>0.12935921662944511</v>
      </c>
      <c r="O742" s="2">
        <f t="shared" si="434"/>
        <v>0.32142243600755882</v>
      </c>
      <c r="P742" s="2">
        <f t="shared" si="423"/>
        <v>0.46813262326060812</v>
      </c>
      <c r="Q742" s="2">
        <f t="shared" si="433"/>
        <v>2.4909809311114972E-2</v>
      </c>
      <c r="R742" s="1">
        <v>299</v>
      </c>
      <c r="S742" s="1">
        <v>28</v>
      </c>
      <c r="T742" s="1">
        <v>753</v>
      </c>
      <c r="U742" s="1">
        <v>1871</v>
      </c>
      <c r="V742" s="1">
        <v>2725</v>
      </c>
      <c r="W742" s="1">
        <v>91</v>
      </c>
      <c r="X742" s="1">
        <v>6</v>
      </c>
      <c r="Y742" s="1">
        <v>5</v>
      </c>
      <c r="Z742" s="1">
        <v>14</v>
      </c>
      <c r="AC742" s="1">
        <f t="shared" si="432"/>
        <v>9</v>
      </c>
      <c r="AD742" s="1">
        <v>14</v>
      </c>
      <c r="AF742" s="1">
        <v>5</v>
      </c>
      <c r="AG742">
        <v>1</v>
      </c>
      <c r="AH742"/>
      <c r="AK742" s="7">
        <f t="shared" si="424"/>
        <v>5</v>
      </c>
      <c r="AL742" s="7">
        <f t="shared" si="425"/>
        <v>8</v>
      </c>
      <c r="AM742" s="7">
        <f t="shared" si="426"/>
        <v>9</v>
      </c>
      <c r="AN742" s="2">
        <f t="shared" si="427"/>
        <v>1.5633052740079024E-2</v>
      </c>
      <c r="AO742" s="2">
        <f t="shared" si="428"/>
        <v>1.0307507301151005E-3</v>
      </c>
      <c r="AP742" s="2">
        <f t="shared" si="429"/>
        <v>8.5895894176258377E-4</v>
      </c>
      <c r="AR742" t="str">
        <f t="shared" si="430"/>
        <v>Lafourche</v>
      </c>
      <c r="AS742" t="s">
        <v>876</v>
      </c>
      <c r="AT742" s="184"/>
      <c r="AV742" s="97">
        <v>22</v>
      </c>
      <c r="AW742" s="99">
        <v>57</v>
      </c>
      <c r="AX742" s="105">
        <f t="shared" si="431"/>
        <v>22057</v>
      </c>
      <c r="AZ742" s="7" t="s">
        <v>2119</v>
      </c>
      <c r="BA742" t="s">
        <v>3184</v>
      </c>
      <c r="BF742">
        <v>7</v>
      </c>
      <c r="BP742">
        <v>2</v>
      </c>
    </row>
    <row r="743" spans="1:68" hidden="1" outlineLevel="1">
      <c r="A743" t="s">
        <v>1644</v>
      </c>
      <c r="B743" t="s">
        <v>876</v>
      </c>
      <c r="C743" s="1">
        <f t="shared" si="415"/>
        <v>1315</v>
      </c>
      <c r="D743" s="7">
        <f>IF(R743&gt;0,RANK(R743,(R743:T743,U743:AI743)),0)</f>
        <v>4</v>
      </c>
      <c r="E743" s="7">
        <f>IF(S743&gt;0,RANK(S743,(R743:T743,U743:AI743)),0)</f>
        <v>6</v>
      </c>
      <c r="F743" s="7">
        <f>IF(T743&gt;0,RANK(T743,(R743:T743,U743:AI743)),0)</f>
        <v>3</v>
      </c>
      <c r="G743" s="7">
        <f>IF(U743&gt;0,RANK(U743,(R743:T743,U743:AI743)),0)</f>
        <v>2</v>
      </c>
      <c r="H743" s="7">
        <f t="shared" si="416"/>
        <v>1</v>
      </c>
      <c r="I743" s="49">
        <f t="shared" si="417"/>
        <v>76</v>
      </c>
      <c r="J743" s="177">
        <f t="shared" si="435"/>
        <v>5.7794676806083647E-2</v>
      </c>
      <c r="K743" s="2"/>
      <c r="L743" s="2">
        <f t="shared" si="419"/>
        <v>4.5627376425855515E-2</v>
      </c>
      <c r="M743" s="2">
        <f t="shared" si="420"/>
        <v>1.2167300380228136E-2</v>
      </c>
      <c r="N743" s="2">
        <f t="shared" si="421"/>
        <v>8.9733840304182508E-2</v>
      </c>
      <c r="O743" s="2">
        <f t="shared" si="434"/>
        <v>0.38098859315589356</v>
      </c>
      <c r="P743" s="2">
        <f t="shared" si="423"/>
        <v>0.4387832699619772</v>
      </c>
      <c r="Q743" s="2">
        <f t="shared" si="433"/>
        <v>3.2699619771863087E-2</v>
      </c>
      <c r="R743" s="1">
        <v>60</v>
      </c>
      <c r="S743" s="1">
        <v>16</v>
      </c>
      <c r="T743" s="1">
        <v>118</v>
      </c>
      <c r="U743" s="1">
        <v>501</v>
      </c>
      <c r="V743" s="1">
        <v>577</v>
      </c>
      <c r="W743" s="1">
        <v>29</v>
      </c>
      <c r="X743" s="1">
        <v>1</v>
      </c>
      <c r="Y743" s="1">
        <v>4</v>
      </c>
      <c r="Z743" s="1">
        <v>3</v>
      </c>
      <c r="AC743" s="1">
        <f t="shared" si="432"/>
        <v>0</v>
      </c>
      <c r="AD743" s="1">
        <v>5</v>
      </c>
      <c r="AF743" s="1">
        <v>0</v>
      </c>
      <c r="AG743">
        <v>1</v>
      </c>
      <c r="AH743"/>
      <c r="AK743" s="7">
        <f t="shared" si="424"/>
        <v>5</v>
      </c>
      <c r="AL743" s="7">
        <f t="shared" si="425"/>
        <v>9</v>
      </c>
      <c r="AM743" s="7">
        <f t="shared" si="426"/>
        <v>7</v>
      </c>
      <c r="AN743" s="2">
        <f t="shared" si="427"/>
        <v>2.2053231939163497E-2</v>
      </c>
      <c r="AO743" s="2">
        <f t="shared" si="428"/>
        <v>7.6045627376425851E-4</v>
      </c>
      <c r="AP743" s="2">
        <f t="shared" si="429"/>
        <v>3.041825095057034E-3</v>
      </c>
      <c r="AR743" t="str">
        <f t="shared" si="430"/>
        <v>La Salle</v>
      </c>
      <c r="AS743" t="s">
        <v>876</v>
      </c>
      <c r="AT743" s="184">
        <v>5</v>
      </c>
      <c r="AV743" s="97">
        <v>22</v>
      </c>
      <c r="AW743" s="99">
        <v>59</v>
      </c>
      <c r="AX743" s="105">
        <f t="shared" si="431"/>
        <v>22059</v>
      </c>
      <c r="AZ743" s="7" t="s">
        <v>2119</v>
      </c>
      <c r="BA743" t="s">
        <v>3184</v>
      </c>
      <c r="BF743">
        <v>0</v>
      </c>
      <c r="BP743">
        <v>0</v>
      </c>
    </row>
    <row r="744" spans="1:68" hidden="1" outlineLevel="1">
      <c r="A744" t="s">
        <v>223</v>
      </c>
      <c r="B744" t="s">
        <v>876</v>
      </c>
      <c r="C744" s="1">
        <f t="shared" si="415"/>
        <v>3233</v>
      </c>
      <c r="D744" s="7">
        <f>IF(R744&gt;0,RANK(R744,(R744:T744,U744:AI744)),0)</f>
        <v>4</v>
      </c>
      <c r="E744" s="7">
        <f>IF(S744&gt;0,RANK(S744,(R744:T744,U744:AI744)),0)</f>
        <v>6</v>
      </c>
      <c r="F744" s="7">
        <f>IF(T744&gt;0,RANK(T744,(R744:T744,U744:AI744)),0)</f>
        <v>3</v>
      </c>
      <c r="G744" s="7">
        <f>IF(U744&gt;0,RANK(U744,(R744:T744,U744:AI744)),0)</f>
        <v>1</v>
      </c>
      <c r="H744" s="7">
        <f t="shared" si="416"/>
        <v>2</v>
      </c>
      <c r="I744" s="49">
        <f t="shared" si="417"/>
        <v>466</v>
      </c>
      <c r="J744" s="177">
        <f t="shared" si="435"/>
        <v>0.14413857098669966</v>
      </c>
      <c r="K744" s="2"/>
      <c r="L744" s="2">
        <f t="shared" si="419"/>
        <v>7.3925146922363127E-2</v>
      </c>
      <c r="M744" s="2">
        <f t="shared" si="420"/>
        <v>8.3513764305598523E-3</v>
      </c>
      <c r="N744" s="2">
        <f t="shared" si="421"/>
        <v>0.13083823074543768</v>
      </c>
      <c r="O744" s="2">
        <f t="shared" si="434"/>
        <v>0.44849984534488091</v>
      </c>
      <c r="P744" s="2">
        <f t="shared" si="423"/>
        <v>0.30436127435818128</v>
      </c>
      <c r="Q744" s="2">
        <f t="shared" si="433"/>
        <v>3.4024126198577143E-2</v>
      </c>
      <c r="R744" s="1">
        <v>239</v>
      </c>
      <c r="S744" s="1">
        <v>27</v>
      </c>
      <c r="T744" s="1">
        <v>423</v>
      </c>
      <c r="U744" s="1">
        <v>1450</v>
      </c>
      <c r="V744" s="1">
        <v>984</v>
      </c>
      <c r="W744" s="1">
        <v>77</v>
      </c>
      <c r="X744" s="1">
        <v>0</v>
      </c>
      <c r="Y744" s="1">
        <v>3</v>
      </c>
      <c r="Z744" s="1">
        <v>6</v>
      </c>
      <c r="AC744" s="1">
        <f t="shared" si="432"/>
        <v>5</v>
      </c>
      <c r="AD744" s="1">
        <v>15</v>
      </c>
      <c r="AF744" s="1">
        <v>2</v>
      </c>
      <c r="AG744">
        <v>2</v>
      </c>
      <c r="AH744"/>
      <c r="AK744" s="7">
        <f t="shared" si="424"/>
        <v>5</v>
      </c>
      <c r="AL744" s="7">
        <f t="shared" si="425"/>
        <v>0</v>
      </c>
      <c r="AM744" s="7">
        <f t="shared" si="426"/>
        <v>8</v>
      </c>
      <c r="AN744" s="2">
        <f t="shared" si="427"/>
        <v>2.3816888339004021E-2</v>
      </c>
      <c r="AO744" s="2">
        <f t="shared" si="428"/>
        <v>0</v>
      </c>
      <c r="AP744" s="2">
        <f t="shared" si="429"/>
        <v>9.2793071450665012E-4</v>
      </c>
      <c r="AR744" t="str">
        <f t="shared" si="430"/>
        <v>Lincoln</v>
      </c>
      <c r="AS744" t="s">
        <v>876</v>
      </c>
      <c r="AT744" s="184">
        <v>5</v>
      </c>
      <c r="AV744" s="97">
        <v>22</v>
      </c>
      <c r="AW744" s="99">
        <v>61</v>
      </c>
      <c r="AX744" s="105">
        <f t="shared" si="431"/>
        <v>22061</v>
      </c>
      <c r="AZ744" s="7" t="s">
        <v>2119</v>
      </c>
      <c r="BA744" t="s">
        <v>3184</v>
      </c>
      <c r="BF744">
        <v>5</v>
      </c>
      <c r="BP744">
        <v>0</v>
      </c>
    </row>
    <row r="745" spans="1:68" hidden="1" outlineLevel="1">
      <c r="A745" t="s">
        <v>1731</v>
      </c>
      <c r="B745" t="s">
        <v>876</v>
      </c>
      <c r="C745" s="1">
        <f t="shared" si="415"/>
        <v>11042</v>
      </c>
      <c r="D745" s="7">
        <f>IF(R745&gt;0,RANK(R745,(R745:T745,U745:AI745)),0)</f>
        <v>4</v>
      </c>
      <c r="E745" s="7">
        <f>IF(S745&gt;0,RANK(S745,(R745:T745,U745:AI745)),0)</f>
        <v>6</v>
      </c>
      <c r="F745" s="7">
        <f>IF(T745&gt;0,RANK(T745,(R745:T745,U745:AI745)),0)</f>
        <v>3</v>
      </c>
      <c r="G745" s="7">
        <f>IF(U745&gt;0,RANK(U745,(R745:T745,U745:AI745)),0)</f>
        <v>2</v>
      </c>
      <c r="H745" s="7">
        <f t="shared" si="416"/>
        <v>1</v>
      </c>
      <c r="I745" s="49">
        <f t="shared" si="417"/>
        <v>182</v>
      </c>
      <c r="J745" s="177">
        <f t="shared" si="435"/>
        <v>1.6482521282376383E-2</v>
      </c>
      <c r="K745" s="2"/>
      <c r="L745" s="2">
        <f t="shared" si="419"/>
        <v>3.5410251765984425E-2</v>
      </c>
      <c r="M745" s="2">
        <f t="shared" si="420"/>
        <v>4.1659119724687553E-3</v>
      </c>
      <c r="N745" s="2">
        <f t="shared" si="421"/>
        <v>6.8828110849483787E-2</v>
      </c>
      <c r="O745" s="2">
        <f t="shared" si="434"/>
        <v>0.42890780655678318</v>
      </c>
      <c r="P745" s="2">
        <f t="shared" si="423"/>
        <v>0.44539032783915955</v>
      </c>
      <c r="Q745" s="2">
        <f t="shared" si="433"/>
        <v>1.7297591016120273E-2</v>
      </c>
      <c r="R745" s="1">
        <v>391</v>
      </c>
      <c r="S745" s="1">
        <v>46</v>
      </c>
      <c r="T745" s="1">
        <v>760</v>
      </c>
      <c r="U745" s="1">
        <v>4736</v>
      </c>
      <c r="V745" s="1">
        <v>4918</v>
      </c>
      <c r="W745" s="1">
        <v>140</v>
      </c>
      <c r="X745" s="1">
        <v>3</v>
      </c>
      <c r="Y745" s="1">
        <v>5</v>
      </c>
      <c r="Z745" s="1">
        <v>18</v>
      </c>
      <c r="AC745" s="1">
        <f t="shared" si="432"/>
        <v>8</v>
      </c>
      <c r="AD745" s="1">
        <v>11</v>
      </c>
      <c r="AF745" s="1">
        <v>4</v>
      </c>
      <c r="AG745">
        <v>2</v>
      </c>
      <c r="AH745"/>
      <c r="AK745" s="7">
        <f t="shared" si="424"/>
        <v>5</v>
      </c>
      <c r="AL745" s="7">
        <f t="shared" si="425"/>
        <v>9</v>
      </c>
      <c r="AM745" s="7">
        <f t="shared" si="426"/>
        <v>8</v>
      </c>
      <c r="AN745" s="2">
        <f t="shared" si="427"/>
        <v>1.2678862524904909E-2</v>
      </c>
      <c r="AO745" s="2">
        <f t="shared" si="428"/>
        <v>2.7168991124796232E-4</v>
      </c>
      <c r="AP745" s="2">
        <f t="shared" si="429"/>
        <v>4.5281651874660387E-4</v>
      </c>
      <c r="AR745" t="str">
        <f t="shared" si="430"/>
        <v>Livingston</v>
      </c>
      <c r="AS745" t="s">
        <v>876</v>
      </c>
      <c r="AT745" s="184">
        <v>6</v>
      </c>
      <c r="AV745" s="97">
        <v>22</v>
      </c>
      <c r="AW745" s="99">
        <v>63</v>
      </c>
      <c r="AX745" s="105">
        <f t="shared" si="431"/>
        <v>22063</v>
      </c>
      <c r="AZ745" s="7" t="s">
        <v>2119</v>
      </c>
      <c r="BA745" t="s">
        <v>3184</v>
      </c>
      <c r="BF745">
        <v>8</v>
      </c>
      <c r="BP745">
        <v>0</v>
      </c>
    </row>
    <row r="746" spans="1:68" hidden="1" outlineLevel="1">
      <c r="A746" t="s">
        <v>1388</v>
      </c>
      <c r="B746" t="s">
        <v>876</v>
      </c>
      <c r="C746" s="1">
        <f t="shared" ref="C746:C778" si="436">SUM(R746:AI746)</f>
        <v>488</v>
      </c>
      <c r="D746" s="7">
        <f>IF(R746&gt;0,RANK(R746,(R746:T746,U746:AI746)),0)</f>
        <v>4</v>
      </c>
      <c r="E746" s="7">
        <f>IF(S746&gt;0,RANK(S746,(R746:T746,U746:AI746)),0)</f>
        <v>7</v>
      </c>
      <c r="F746" s="7">
        <f>IF(T746&gt;0,RANK(T746,(R746:T746,U746:AI746)),0)</f>
        <v>3</v>
      </c>
      <c r="G746" s="7">
        <f>IF(U746&gt;0,RANK(U746,(R746:T746,U746:AI746)),0)</f>
        <v>2</v>
      </c>
      <c r="H746" s="7">
        <f t="shared" ref="H746:H778" si="437">IF(V746&gt;0,RANK(V746,(R746:AB746)),0)</f>
        <v>1</v>
      </c>
      <c r="I746" s="49">
        <f t="shared" ref="I746:I778" si="438">MAX(R746:AA746)-LARGE(R746:AA746,2)</f>
        <v>176</v>
      </c>
      <c r="J746" s="177">
        <f t="shared" si="435"/>
        <v>0.36065573770491804</v>
      </c>
      <c r="K746" s="2"/>
      <c r="L746" s="2">
        <f t="shared" ref="L746:L778" si="439">IF($C746=0,"-",R746/$C746)</f>
        <v>6.5573770491803282E-2</v>
      </c>
      <c r="M746" s="2">
        <f t="shared" ref="M746:M778" si="440">IF($C746=0,"-",S746/$C746)</f>
        <v>8.1967213114754103E-3</v>
      </c>
      <c r="N746" s="2">
        <f t="shared" ref="N746:N778" si="441">IF($C746=0,"-",T746/$C746)</f>
        <v>8.6065573770491802E-2</v>
      </c>
      <c r="O746" s="2">
        <f t="shared" si="434"/>
        <v>0.21721311475409835</v>
      </c>
      <c r="P746" s="2">
        <f t="shared" ref="P746:P778" si="442">IF($C746=0,"-",V746/$C746)</f>
        <v>0.57786885245901642</v>
      </c>
      <c r="Q746" s="2">
        <f t="shared" si="433"/>
        <v>4.5081967213114749E-2</v>
      </c>
      <c r="R746" s="1">
        <v>32</v>
      </c>
      <c r="S746" s="1">
        <v>4</v>
      </c>
      <c r="T746" s="1">
        <v>42</v>
      </c>
      <c r="U746" s="1">
        <v>106</v>
      </c>
      <c r="V746" s="1">
        <v>282</v>
      </c>
      <c r="W746" s="1">
        <v>12</v>
      </c>
      <c r="X746" s="1">
        <v>1</v>
      </c>
      <c r="Y746" s="1">
        <v>1</v>
      </c>
      <c r="Z746" s="1">
        <v>0</v>
      </c>
      <c r="AC746" s="1">
        <f t="shared" si="432"/>
        <v>0</v>
      </c>
      <c r="AD746" s="1">
        <v>8</v>
      </c>
      <c r="AF746" s="1">
        <v>0</v>
      </c>
      <c r="AG746">
        <v>0</v>
      </c>
      <c r="AH746"/>
      <c r="AK746" s="7">
        <f t="shared" ref="AK746:AK778" si="443">IF(W746&gt;0,RANK(W746,(R746:AB746)),0)</f>
        <v>5</v>
      </c>
      <c r="AL746" s="7">
        <f t="shared" ref="AL746:AL778" si="444">IF(X746&gt;0,RANK(X746,(R746:AB746)),0)</f>
        <v>7</v>
      </c>
      <c r="AM746" s="7">
        <f t="shared" ref="AM746:AM778" si="445">IF(Y746&gt;0,RANK(Y746,(R746:AB746)),0)</f>
        <v>7</v>
      </c>
      <c r="AN746" s="2">
        <f t="shared" ref="AN746:AN778" si="446">IF($C746=0,"-",W746/$C746)</f>
        <v>2.4590163934426229E-2</v>
      </c>
      <c r="AO746" s="2">
        <f t="shared" ref="AO746:AO778" si="447">IF($C746=0,"-",X746/$C746)</f>
        <v>2.0491803278688526E-3</v>
      </c>
      <c r="AP746" s="2">
        <f t="shared" ref="AP746:AP778" si="448">IF($C746=0,"-",Y746/$C746)</f>
        <v>2.0491803278688526E-3</v>
      </c>
      <c r="AR746" t="str">
        <f t="shared" ref="AR746:AR778" si="449">A746</f>
        <v>Madison</v>
      </c>
      <c r="AS746" t="s">
        <v>876</v>
      </c>
      <c r="AT746" s="184">
        <v>5</v>
      </c>
      <c r="AV746" s="97">
        <v>22</v>
      </c>
      <c r="AW746" s="99">
        <v>65</v>
      </c>
      <c r="AX746" s="105">
        <f t="shared" ref="AX746:AX777" si="450">AV746*1000+AW746</f>
        <v>22065</v>
      </c>
      <c r="AZ746" s="7" t="s">
        <v>2119</v>
      </c>
      <c r="BA746" t="s">
        <v>3184</v>
      </c>
      <c r="BF746">
        <v>0</v>
      </c>
      <c r="BP746">
        <v>0</v>
      </c>
    </row>
    <row r="747" spans="1:68" hidden="1" outlineLevel="1">
      <c r="A747" t="s">
        <v>2219</v>
      </c>
      <c r="B747" t="s">
        <v>876</v>
      </c>
      <c r="C747" s="1">
        <f t="shared" si="436"/>
        <v>1621</v>
      </c>
      <c r="D747" s="7">
        <f>IF(R747&gt;0,RANK(R747,(R747:T747,U747:AI747)),0)</f>
        <v>4</v>
      </c>
      <c r="E747" s="7">
        <f>IF(S747&gt;0,RANK(S747,(R747:T747,U747:AI747)),0)</f>
        <v>6</v>
      </c>
      <c r="F747" s="7">
        <f>IF(T747&gt;0,RANK(T747,(R747:T747,U747:AI747)),0)</f>
        <v>3</v>
      </c>
      <c r="G747" s="7">
        <f>IF(U747&gt;0,RANK(U747,(R747:T747,U747:AI747)),0)</f>
        <v>2</v>
      </c>
      <c r="H747" s="7">
        <f t="shared" si="437"/>
        <v>1</v>
      </c>
      <c r="I747" s="49">
        <f t="shared" si="438"/>
        <v>206</v>
      </c>
      <c r="J747" s="177">
        <f t="shared" si="435"/>
        <v>0.1270820481184454</v>
      </c>
      <c r="K747" s="2"/>
      <c r="L747" s="2">
        <f t="shared" si="439"/>
        <v>4.0715607649599014E-2</v>
      </c>
      <c r="M747" s="2">
        <f t="shared" si="440"/>
        <v>1.4805675508945095E-2</v>
      </c>
      <c r="N747" s="2">
        <f t="shared" si="441"/>
        <v>8.1431215299198029E-2</v>
      </c>
      <c r="O747" s="2">
        <f t="shared" si="434"/>
        <v>0.35101789019123997</v>
      </c>
      <c r="P747" s="2">
        <f t="shared" si="442"/>
        <v>0.47809993830968539</v>
      </c>
      <c r="Q747" s="2">
        <f t="shared" si="433"/>
        <v>3.3929673041332487E-2</v>
      </c>
      <c r="R747" s="1">
        <v>66</v>
      </c>
      <c r="S747" s="1">
        <v>24</v>
      </c>
      <c r="T747" s="1">
        <v>132</v>
      </c>
      <c r="U747" s="1">
        <v>569</v>
      </c>
      <c r="V747" s="1">
        <v>775</v>
      </c>
      <c r="W747" s="1">
        <v>30</v>
      </c>
      <c r="X747" s="1">
        <v>1</v>
      </c>
      <c r="Y747" s="1">
        <v>2</v>
      </c>
      <c r="Z747" s="1">
        <v>4</v>
      </c>
      <c r="AC747" s="1">
        <f t="shared" si="432"/>
        <v>1</v>
      </c>
      <c r="AD747" s="1">
        <v>15</v>
      </c>
      <c r="AF747" s="1">
        <v>2</v>
      </c>
      <c r="AG747">
        <v>0</v>
      </c>
      <c r="AH747"/>
      <c r="AK747" s="7">
        <f t="shared" si="443"/>
        <v>5</v>
      </c>
      <c r="AL747" s="7">
        <f t="shared" si="444"/>
        <v>9</v>
      </c>
      <c r="AM747" s="7">
        <f t="shared" si="445"/>
        <v>8</v>
      </c>
      <c r="AN747" s="2">
        <f t="shared" si="446"/>
        <v>1.850709438618137E-2</v>
      </c>
      <c r="AO747" s="2">
        <f t="shared" si="447"/>
        <v>6.1690314620604567E-4</v>
      </c>
      <c r="AP747" s="2">
        <f t="shared" si="448"/>
        <v>1.2338062924120913E-3</v>
      </c>
      <c r="AR747" t="str">
        <f t="shared" si="449"/>
        <v>Morehouse</v>
      </c>
      <c r="AS747" t="s">
        <v>876</v>
      </c>
      <c r="AT747" s="184">
        <v>5</v>
      </c>
      <c r="AV747" s="97">
        <v>22</v>
      </c>
      <c r="AW747" s="99">
        <v>67</v>
      </c>
      <c r="AX747" s="105">
        <f t="shared" si="450"/>
        <v>22067</v>
      </c>
      <c r="AZ747" s="7" t="s">
        <v>2119</v>
      </c>
      <c r="BA747" t="s">
        <v>3184</v>
      </c>
      <c r="BF747">
        <v>1</v>
      </c>
      <c r="BP747">
        <v>0</v>
      </c>
    </row>
    <row r="748" spans="1:68" hidden="1" outlineLevel="1">
      <c r="A748" t="s">
        <v>559</v>
      </c>
      <c r="B748" t="s">
        <v>876</v>
      </c>
      <c r="C748" s="1">
        <f t="shared" si="436"/>
        <v>2769</v>
      </c>
      <c r="D748" s="7">
        <f>IF(R748&gt;0,RANK(R748,(R748:T748,U748:AI748)),0)</f>
        <v>4</v>
      </c>
      <c r="E748" s="7">
        <f>IF(S748&gt;0,RANK(S748,(R748:T748,U748:AI748)),0)</f>
        <v>6</v>
      </c>
      <c r="F748" s="7">
        <f>IF(T748&gt;0,RANK(T748,(R748:T748,U748:AI748)),0)</f>
        <v>3</v>
      </c>
      <c r="G748" s="7">
        <f>IF(U748&gt;0,RANK(U748,(R748:T748,U748:AI748)),0)</f>
        <v>2</v>
      </c>
      <c r="H748" s="7">
        <f t="shared" si="437"/>
        <v>1</v>
      </c>
      <c r="I748" s="49">
        <f t="shared" si="438"/>
        <v>18</v>
      </c>
      <c r="J748" s="177">
        <f t="shared" si="435"/>
        <v>6.5005417118093175E-3</v>
      </c>
      <c r="K748" s="2"/>
      <c r="L748" s="2">
        <f t="shared" si="439"/>
        <v>5.0920910075839654E-2</v>
      </c>
      <c r="M748" s="2">
        <f t="shared" si="440"/>
        <v>1.2278801011195377E-2</v>
      </c>
      <c r="N748" s="2">
        <f t="shared" si="441"/>
        <v>0.120621162874684</v>
      </c>
      <c r="O748" s="2">
        <f t="shared" si="434"/>
        <v>0.37811484290357528</v>
      </c>
      <c r="P748" s="2">
        <f t="shared" si="442"/>
        <v>0.38461538461538464</v>
      </c>
      <c r="Q748" s="2">
        <f t="shared" si="433"/>
        <v>5.3448898519320998E-2</v>
      </c>
      <c r="R748" s="1">
        <v>141</v>
      </c>
      <c r="S748" s="1">
        <v>34</v>
      </c>
      <c r="T748" s="1">
        <v>334</v>
      </c>
      <c r="U748" s="1">
        <v>1047</v>
      </c>
      <c r="V748" s="1">
        <v>1065</v>
      </c>
      <c r="W748" s="1">
        <v>107</v>
      </c>
      <c r="X748" s="1">
        <v>5</v>
      </c>
      <c r="Y748" s="1">
        <v>7</v>
      </c>
      <c r="Z748" s="1">
        <v>8</v>
      </c>
      <c r="AC748" s="1">
        <f t="shared" si="432"/>
        <v>4</v>
      </c>
      <c r="AD748" s="1">
        <v>13</v>
      </c>
      <c r="AF748" s="1">
        <v>1</v>
      </c>
      <c r="AG748">
        <v>3</v>
      </c>
      <c r="AH748"/>
      <c r="AK748" s="7">
        <f t="shared" si="443"/>
        <v>5</v>
      </c>
      <c r="AL748" s="7">
        <f t="shared" si="444"/>
        <v>9</v>
      </c>
      <c r="AM748" s="7">
        <f t="shared" si="445"/>
        <v>8</v>
      </c>
      <c r="AN748" s="2">
        <f t="shared" si="446"/>
        <v>3.8642109064644277E-2</v>
      </c>
      <c r="AO748" s="2">
        <f t="shared" si="447"/>
        <v>1.8057060310581437E-3</v>
      </c>
      <c r="AP748" s="2">
        <f t="shared" si="448"/>
        <v>2.527988443481401E-3</v>
      </c>
      <c r="AR748" t="str">
        <f t="shared" si="449"/>
        <v>Natchitoches</v>
      </c>
      <c r="AS748" t="s">
        <v>876</v>
      </c>
      <c r="AT748" s="184">
        <v>4</v>
      </c>
      <c r="AV748" s="97">
        <v>22</v>
      </c>
      <c r="AW748" s="99">
        <v>69</v>
      </c>
      <c r="AX748" s="105">
        <f t="shared" si="450"/>
        <v>22069</v>
      </c>
      <c r="AZ748" s="7" t="s">
        <v>2119</v>
      </c>
      <c r="BA748" t="s">
        <v>3184</v>
      </c>
      <c r="BF748">
        <v>4</v>
      </c>
      <c r="BP748">
        <v>0</v>
      </c>
    </row>
    <row r="749" spans="1:68" hidden="1" outlineLevel="1">
      <c r="A749" t="s">
        <v>2168</v>
      </c>
      <c r="B749" t="s">
        <v>876</v>
      </c>
      <c r="C749" s="1">
        <f t="shared" si="436"/>
        <v>8999</v>
      </c>
      <c r="D749" s="7">
        <f>IF(R749&gt;0,RANK(R749,(R749:T749,U749:AI749)),0)</f>
        <v>4</v>
      </c>
      <c r="E749" s="7">
        <f>IF(S749&gt;0,RANK(S749,(R749:T749,U749:AI749)),0)</f>
        <v>6</v>
      </c>
      <c r="F749" s="7">
        <f>IF(T749&gt;0,RANK(T749,(R749:T749,U749:AI749)),0)</f>
        <v>3</v>
      </c>
      <c r="G749" s="7">
        <f>IF(U749&gt;0,RANK(U749,(R749:T749,U749:AI749)),0)</f>
        <v>2</v>
      </c>
      <c r="H749" s="7">
        <f t="shared" si="437"/>
        <v>1</v>
      </c>
      <c r="I749" s="49">
        <f t="shared" si="438"/>
        <v>491</v>
      </c>
      <c r="J749" s="177">
        <f t="shared" si="435"/>
        <v>5.4561617957550837E-2</v>
      </c>
      <c r="K749" s="2"/>
      <c r="L749" s="2">
        <f t="shared" si="439"/>
        <v>0.1753528169796644</v>
      </c>
      <c r="M749" s="2">
        <f t="shared" si="440"/>
        <v>1.1890210023335927E-2</v>
      </c>
      <c r="N749" s="2">
        <f t="shared" si="441"/>
        <v>0.20946771863540392</v>
      </c>
      <c r="O749" s="2">
        <f t="shared" si="434"/>
        <v>0.25913990443382601</v>
      </c>
      <c r="P749" s="2">
        <f t="shared" si="442"/>
        <v>0.31370152239137683</v>
      </c>
      <c r="Q749" s="2">
        <f t="shared" si="433"/>
        <v>3.0447827536392913E-2</v>
      </c>
      <c r="R749" s="1">
        <v>1578</v>
      </c>
      <c r="S749" s="1">
        <v>107</v>
      </c>
      <c r="T749" s="1">
        <v>1885</v>
      </c>
      <c r="U749" s="1">
        <v>2332</v>
      </c>
      <c r="V749" s="1">
        <v>2823</v>
      </c>
      <c r="W749" s="1">
        <v>158</v>
      </c>
      <c r="X749" s="1">
        <v>12</v>
      </c>
      <c r="Y749" s="1">
        <v>14</v>
      </c>
      <c r="Z749" s="1">
        <v>40</v>
      </c>
      <c r="AC749" s="1">
        <f t="shared" si="432"/>
        <v>11</v>
      </c>
      <c r="AD749" s="1">
        <v>18</v>
      </c>
      <c r="AF749" s="1">
        <v>6</v>
      </c>
      <c r="AG749">
        <v>15</v>
      </c>
      <c r="AH749"/>
      <c r="AK749" s="7">
        <f t="shared" si="443"/>
        <v>5</v>
      </c>
      <c r="AL749" s="7">
        <f t="shared" si="444"/>
        <v>9</v>
      </c>
      <c r="AM749" s="7">
        <f t="shared" si="445"/>
        <v>8</v>
      </c>
      <c r="AN749" s="2">
        <f t="shared" si="446"/>
        <v>1.7557506389598843E-2</v>
      </c>
      <c r="AO749" s="2">
        <f t="shared" si="447"/>
        <v>1.3334814979442161E-3</v>
      </c>
      <c r="AP749" s="2">
        <f t="shared" si="448"/>
        <v>1.555728414268252E-3</v>
      </c>
      <c r="AR749" t="str">
        <f t="shared" si="449"/>
        <v>Orleans</v>
      </c>
      <c r="AS749" t="s">
        <v>876</v>
      </c>
      <c r="AT749" s="184"/>
      <c r="AV749" s="97">
        <v>22</v>
      </c>
      <c r="AW749" s="99">
        <v>71</v>
      </c>
      <c r="AX749" s="105">
        <f t="shared" si="450"/>
        <v>22071</v>
      </c>
      <c r="AZ749" s="7" t="s">
        <v>2119</v>
      </c>
      <c r="BA749" t="s">
        <v>3184</v>
      </c>
      <c r="BF749">
        <v>7</v>
      </c>
      <c r="BP749">
        <v>4</v>
      </c>
    </row>
    <row r="750" spans="1:68" hidden="1" outlineLevel="1">
      <c r="A750" t="s">
        <v>798</v>
      </c>
      <c r="B750" t="s">
        <v>876</v>
      </c>
      <c r="C750" s="1">
        <f t="shared" si="436"/>
        <v>12347</v>
      </c>
      <c r="D750" s="7">
        <f>IF(R750&gt;0,RANK(R750,(R750:T750,U750:AI750)),0)</f>
        <v>4</v>
      </c>
      <c r="E750" s="7">
        <f>IF(S750&gt;0,RANK(S750,(R750:T750,U750:AI750)),0)</f>
        <v>6</v>
      </c>
      <c r="F750" s="7">
        <f>IF(T750&gt;0,RANK(T750,(R750:T750,U750:AI750)),0)</f>
        <v>3</v>
      </c>
      <c r="G750" s="7">
        <f>IF(U750&gt;0,RANK(U750,(R750:T750,U750:AI750)),0)</f>
        <v>1</v>
      </c>
      <c r="H750" s="7">
        <f t="shared" si="437"/>
        <v>2</v>
      </c>
      <c r="I750" s="49">
        <f t="shared" si="438"/>
        <v>63</v>
      </c>
      <c r="J750" s="177">
        <f t="shared" si="435"/>
        <v>5.102454037417996E-3</v>
      </c>
      <c r="K750" s="2"/>
      <c r="L750" s="2">
        <f t="shared" si="439"/>
        <v>5.9690613104397827E-2</v>
      </c>
      <c r="M750" s="2">
        <f t="shared" si="440"/>
        <v>1.2310682756945007E-2</v>
      </c>
      <c r="N750" s="2">
        <f t="shared" si="441"/>
        <v>0.11176804081963231</v>
      </c>
      <c r="O750" s="2">
        <f t="shared" si="434"/>
        <v>0.39467077022758562</v>
      </c>
      <c r="P750" s="2">
        <f t="shared" si="442"/>
        <v>0.38956831619016763</v>
      </c>
      <c r="Q750" s="2">
        <f t="shared" si="433"/>
        <v>3.1991576901271579E-2</v>
      </c>
      <c r="R750" s="1">
        <v>737</v>
      </c>
      <c r="S750" s="1">
        <v>152</v>
      </c>
      <c r="T750" s="1">
        <v>1380</v>
      </c>
      <c r="U750" s="1">
        <v>4873</v>
      </c>
      <c r="V750" s="1">
        <v>4810</v>
      </c>
      <c r="W750" s="1">
        <v>264</v>
      </c>
      <c r="X750" s="1">
        <v>15</v>
      </c>
      <c r="Y750" s="1">
        <v>16</v>
      </c>
      <c r="Z750" s="1">
        <v>37</v>
      </c>
      <c r="AC750" s="1">
        <f t="shared" si="432"/>
        <v>11</v>
      </c>
      <c r="AD750" s="1">
        <v>33</v>
      </c>
      <c r="AF750" s="1">
        <v>9</v>
      </c>
      <c r="AG750">
        <v>10</v>
      </c>
      <c r="AH750"/>
      <c r="AK750" s="7">
        <f t="shared" si="443"/>
        <v>5</v>
      </c>
      <c r="AL750" s="7">
        <f t="shared" si="444"/>
        <v>9</v>
      </c>
      <c r="AM750" s="7">
        <f t="shared" si="445"/>
        <v>8</v>
      </c>
      <c r="AN750" s="2">
        <f t="shared" si="446"/>
        <v>2.1381712156799224E-2</v>
      </c>
      <c r="AO750" s="2">
        <f t="shared" si="447"/>
        <v>1.2148700089090467E-3</v>
      </c>
      <c r="AP750" s="2">
        <f t="shared" si="448"/>
        <v>1.2958613428363166E-3</v>
      </c>
      <c r="AR750" t="str">
        <f t="shared" si="449"/>
        <v>Ouachita</v>
      </c>
      <c r="AS750" t="s">
        <v>876</v>
      </c>
      <c r="AT750" s="184">
        <v>5</v>
      </c>
      <c r="AV750" s="97">
        <v>22</v>
      </c>
      <c r="AW750" s="99">
        <v>73</v>
      </c>
      <c r="AX750" s="105">
        <f t="shared" si="450"/>
        <v>22073</v>
      </c>
      <c r="AZ750" s="7" t="s">
        <v>2119</v>
      </c>
      <c r="BA750" t="s">
        <v>3184</v>
      </c>
      <c r="BF750">
        <v>8</v>
      </c>
      <c r="BP750">
        <v>3</v>
      </c>
    </row>
    <row r="751" spans="1:68" hidden="1" outlineLevel="1">
      <c r="A751" t="s">
        <v>371</v>
      </c>
      <c r="B751" t="s">
        <v>876</v>
      </c>
      <c r="C751" s="1">
        <f t="shared" si="436"/>
        <v>1315</v>
      </c>
      <c r="D751" s="7">
        <f>IF(R751&gt;0,RANK(R751,(R751:T751,U751:AI751)),0)</f>
        <v>4</v>
      </c>
      <c r="E751" s="7">
        <f>IF(S751&gt;0,RANK(S751,(R751:T751,U751:AI751)),0)</f>
        <v>7</v>
      </c>
      <c r="F751" s="7">
        <f>IF(T751&gt;0,RANK(T751,(R751:T751,U751:AI751)),0)</f>
        <v>3</v>
      </c>
      <c r="G751" s="7">
        <f>IF(U751&gt;0,RANK(U751,(R751:T751,U751:AI751)),0)</f>
        <v>2</v>
      </c>
      <c r="H751" s="7">
        <f t="shared" si="437"/>
        <v>1</v>
      </c>
      <c r="I751" s="49">
        <f t="shared" si="438"/>
        <v>333</v>
      </c>
      <c r="J751" s="177">
        <f t="shared" si="435"/>
        <v>0.25323193916349812</v>
      </c>
      <c r="K751" s="2"/>
      <c r="L751" s="2">
        <f t="shared" si="439"/>
        <v>6.4638783269961975E-2</v>
      </c>
      <c r="M751" s="2">
        <f t="shared" si="440"/>
        <v>3.041825095057034E-3</v>
      </c>
      <c r="N751" s="2">
        <f t="shared" si="441"/>
        <v>9.6577946768060835E-2</v>
      </c>
      <c r="O751" s="2">
        <f t="shared" si="434"/>
        <v>0.28288973384030419</v>
      </c>
      <c r="P751" s="2">
        <f t="shared" si="442"/>
        <v>0.53612167300380231</v>
      </c>
      <c r="Q751" s="2">
        <f t="shared" si="433"/>
        <v>1.6730038022813698E-2</v>
      </c>
      <c r="R751" s="1">
        <v>85</v>
      </c>
      <c r="S751" s="1">
        <v>4</v>
      </c>
      <c r="T751" s="1">
        <v>127</v>
      </c>
      <c r="U751" s="1">
        <v>372</v>
      </c>
      <c r="V751" s="1">
        <v>705</v>
      </c>
      <c r="W751" s="1">
        <v>13</v>
      </c>
      <c r="X751" s="1">
        <v>1</v>
      </c>
      <c r="Y751" s="1">
        <v>0</v>
      </c>
      <c r="Z751" s="1">
        <v>6</v>
      </c>
      <c r="AC751" s="1">
        <f t="shared" si="432"/>
        <v>0</v>
      </c>
      <c r="AD751" s="1">
        <v>2</v>
      </c>
      <c r="AF751" s="1">
        <v>0</v>
      </c>
      <c r="AG751">
        <v>0</v>
      </c>
      <c r="AH751"/>
      <c r="AK751" s="7">
        <f t="shared" si="443"/>
        <v>5</v>
      </c>
      <c r="AL751" s="7">
        <f t="shared" si="444"/>
        <v>8</v>
      </c>
      <c r="AM751" s="7">
        <f t="shared" si="445"/>
        <v>0</v>
      </c>
      <c r="AN751" s="2">
        <f t="shared" si="446"/>
        <v>9.8859315589353604E-3</v>
      </c>
      <c r="AO751" s="2">
        <f t="shared" si="447"/>
        <v>7.6045627376425851E-4</v>
      </c>
      <c r="AP751" s="2">
        <f t="shared" si="448"/>
        <v>0</v>
      </c>
      <c r="AR751" t="str">
        <f t="shared" si="449"/>
        <v>Plaquemines</v>
      </c>
      <c r="AS751" t="s">
        <v>876</v>
      </c>
      <c r="AT751" s="184">
        <v>1</v>
      </c>
      <c r="AV751" s="97">
        <v>22</v>
      </c>
      <c r="AW751" s="99">
        <v>75</v>
      </c>
      <c r="AX751" s="105">
        <f t="shared" si="450"/>
        <v>22075</v>
      </c>
      <c r="AZ751" s="7" t="s">
        <v>2119</v>
      </c>
      <c r="BA751" t="s">
        <v>3184</v>
      </c>
      <c r="BF751">
        <v>0</v>
      </c>
      <c r="BP751">
        <v>0</v>
      </c>
    </row>
    <row r="752" spans="1:68" hidden="1" outlineLevel="1">
      <c r="A752" t="s">
        <v>1523</v>
      </c>
      <c r="B752" t="s">
        <v>876</v>
      </c>
      <c r="C752" s="1">
        <f t="shared" si="436"/>
        <v>1057</v>
      </c>
      <c r="D752" s="7">
        <f>IF(R752&gt;0,RANK(R752,(R752:T752,U752:AI752)),0)</f>
        <v>4</v>
      </c>
      <c r="E752" s="7">
        <f>IF(S752&gt;0,RANK(S752,(R752:T752,U752:AI752)),0)</f>
        <v>7</v>
      </c>
      <c r="F752" s="7">
        <f>IF(T752&gt;0,RANK(T752,(R752:T752,U752:AI752)),0)</f>
        <v>3</v>
      </c>
      <c r="G752" s="7">
        <f>IF(U752&gt;0,RANK(U752,(R752:T752,U752:AI752)),0)</f>
        <v>2</v>
      </c>
      <c r="H752" s="7">
        <f t="shared" si="437"/>
        <v>1</v>
      </c>
      <c r="I752" s="49">
        <f t="shared" si="438"/>
        <v>72</v>
      </c>
      <c r="J752" s="177">
        <f t="shared" si="435"/>
        <v>6.811731315042574E-2</v>
      </c>
      <c r="K752" s="2"/>
      <c r="L752" s="2">
        <f t="shared" si="439"/>
        <v>3.6896877956480605E-2</v>
      </c>
      <c r="M752" s="2">
        <f t="shared" si="440"/>
        <v>4.7303689687795648E-3</v>
      </c>
      <c r="N752" s="2">
        <f t="shared" si="441"/>
        <v>0.11352885525070956</v>
      </c>
      <c r="O752" s="2">
        <f t="shared" si="434"/>
        <v>0.3784295175023652</v>
      </c>
      <c r="P752" s="2">
        <f t="shared" si="442"/>
        <v>0.44654683065279094</v>
      </c>
      <c r="Q752" s="2">
        <f t="shared" si="433"/>
        <v>1.9867549668874218E-2</v>
      </c>
      <c r="R752" s="1">
        <v>39</v>
      </c>
      <c r="S752" s="1">
        <v>5</v>
      </c>
      <c r="T752" s="1">
        <v>120</v>
      </c>
      <c r="U752" s="1">
        <v>400</v>
      </c>
      <c r="V752" s="1">
        <v>472</v>
      </c>
      <c r="W752" s="1">
        <v>11</v>
      </c>
      <c r="X752" s="1">
        <v>0</v>
      </c>
      <c r="Y752" s="1">
        <v>6</v>
      </c>
      <c r="Z752" s="1">
        <v>1</v>
      </c>
      <c r="AC752" s="1">
        <f t="shared" si="432"/>
        <v>0</v>
      </c>
      <c r="AD752" s="1">
        <v>2</v>
      </c>
      <c r="AF752" s="1">
        <v>0</v>
      </c>
      <c r="AG752">
        <v>1</v>
      </c>
      <c r="AH752"/>
      <c r="AK752" s="7">
        <f t="shared" si="443"/>
        <v>5</v>
      </c>
      <c r="AL752" s="7">
        <f t="shared" si="444"/>
        <v>0</v>
      </c>
      <c r="AM752" s="7">
        <f t="shared" si="445"/>
        <v>6</v>
      </c>
      <c r="AN752" s="2">
        <f t="shared" si="446"/>
        <v>1.0406811731315043E-2</v>
      </c>
      <c r="AO752" s="2">
        <f t="shared" si="447"/>
        <v>0</v>
      </c>
      <c r="AP752" s="2">
        <f t="shared" si="448"/>
        <v>5.6764427625354778E-3</v>
      </c>
      <c r="AR752" t="str">
        <f t="shared" si="449"/>
        <v>Pointe Coupee</v>
      </c>
      <c r="AS752" t="s">
        <v>876</v>
      </c>
      <c r="AT752" s="184">
        <v>6</v>
      </c>
      <c r="AV752" s="97">
        <v>22</v>
      </c>
      <c r="AW752" s="99">
        <v>77</v>
      </c>
      <c r="AX752" s="105">
        <f t="shared" si="450"/>
        <v>22077</v>
      </c>
      <c r="AZ752" s="7" t="s">
        <v>2119</v>
      </c>
      <c r="BA752" t="s">
        <v>3184</v>
      </c>
      <c r="BF752">
        <v>0</v>
      </c>
      <c r="BP752">
        <v>0</v>
      </c>
    </row>
    <row r="753" spans="1:68" hidden="1" outlineLevel="1">
      <c r="A753" t="s">
        <v>1540</v>
      </c>
      <c r="B753" t="s">
        <v>876</v>
      </c>
      <c r="C753" s="1">
        <f t="shared" si="436"/>
        <v>8727</v>
      </c>
      <c r="D753" s="7">
        <f>IF(R753&gt;0,RANK(R753,(R753:T753,U753:AI753)),0)</f>
        <v>4</v>
      </c>
      <c r="E753" s="7">
        <f>IF(S753&gt;0,RANK(S753,(R753:T753,U753:AI753)),0)</f>
        <v>6</v>
      </c>
      <c r="F753" s="7">
        <f>IF(T753&gt;0,RANK(T753,(R753:T753,U753:AI753)),0)</f>
        <v>3</v>
      </c>
      <c r="G753" s="7">
        <f>IF(U753&gt;0,RANK(U753,(R753:T753,U753:AI753)),0)</f>
        <v>1</v>
      </c>
      <c r="H753" s="7">
        <f t="shared" si="437"/>
        <v>2</v>
      </c>
      <c r="I753" s="49">
        <f t="shared" si="438"/>
        <v>283</v>
      </c>
      <c r="J753" s="177">
        <f t="shared" si="435"/>
        <v>3.2428096711355561E-2</v>
      </c>
      <c r="K753" s="2"/>
      <c r="L753" s="2">
        <f t="shared" si="439"/>
        <v>5.6147587945456628E-2</v>
      </c>
      <c r="M753" s="2">
        <f t="shared" si="440"/>
        <v>6.1876933654176694E-3</v>
      </c>
      <c r="N753" s="2">
        <f t="shared" si="441"/>
        <v>0.10175317978686833</v>
      </c>
      <c r="O753" s="2">
        <f t="shared" si="434"/>
        <v>0.42167984416179671</v>
      </c>
      <c r="P753" s="2">
        <f t="shared" si="442"/>
        <v>0.38925174745044117</v>
      </c>
      <c r="Q753" s="2">
        <f t="shared" si="433"/>
        <v>2.4979947290019455E-2</v>
      </c>
      <c r="R753" s="1">
        <v>490</v>
      </c>
      <c r="S753" s="1">
        <v>54</v>
      </c>
      <c r="T753" s="1">
        <v>888</v>
      </c>
      <c r="U753" s="1">
        <v>3680</v>
      </c>
      <c r="V753" s="1">
        <v>3397</v>
      </c>
      <c r="W753" s="1">
        <v>149</v>
      </c>
      <c r="X753" s="1">
        <v>7</v>
      </c>
      <c r="Y753" s="1">
        <v>9</v>
      </c>
      <c r="Z753" s="1">
        <v>12</v>
      </c>
      <c r="AC753" s="1">
        <f t="shared" si="432"/>
        <v>5</v>
      </c>
      <c r="AD753" s="1">
        <v>23</v>
      </c>
      <c r="AF753" s="1">
        <v>9</v>
      </c>
      <c r="AG753">
        <v>4</v>
      </c>
      <c r="AH753"/>
      <c r="AK753" s="7">
        <f t="shared" si="443"/>
        <v>5</v>
      </c>
      <c r="AL753" s="7">
        <f t="shared" si="444"/>
        <v>9</v>
      </c>
      <c r="AM753" s="7">
        <f t="shared" si="445"/>
        <v>8</v>
      </c>
      <c r="AN753" s="2">
        <f t="shared" si="446"/>
        <v>1.707345021198579E-2</v>
      </c>
      <c r="AO753" s="2">
        <f t="shared" si="447"/>
        <v>8.0210839922080902E-4</v>
      </c>
      <c r="AP753" s="2">
        <f t="shared" si="448"/>
        <v>1.0312822275696115E-3</v>
      </c>
      <c r="AR753" t="str">
        <f t="shared" si="449"/>
        <v>Rapides</v>
      </c>
      <c r="AS753" t="s">
        <v>876</v>
      </c>
      <c r="AT753" s="184">
        <v>5</v>
      </c>
      <c r="AV753" s="97">
        <v>22</v>
      </c>
      <c r="AW753" s="99">
        <v>79</v>
      </c>
      <c r="AX753" s="105">
        <f t="shared" si="450"/>
        <v>22079</v>
      </c>
      <c r="AZ753" s="7" t="s">
        <v>2119</v>
      </c>
      <c r="BA753" t="s">
        <v>3184</v>
      </c>
      <c r="BF753">
        <v>5</v>
      </c>
      <c r="BP753">
        <v>0</v>
      </c>
    </row>
    <row r="754" spans="1:68" hidden="1" outlineLevel="1">
      <c r="A754" t="s">
        <v>2473</v>
      </c>
      <c r="B754" t="s">
        <v>876</v>
      </c>
      <c r="C754" s="1">
        <f t="shared" si="436"/>
        <v>611</v>
      </c>
      <c r="D754" s="7">
        <f>IF(R754&gt;0,RANK(R754,(R754:T754,U754:AI754)),0)</f>
        <v>4</v>
      </c>
      <c r="E754" s="7">
        <f>IF(S754&gt;0,RANK(S754,(R754:T754,U754:AI754)),0)</f>
        <v>7</v>
      </c>
      <c r="F754" s="7">
        <f>IF(T754&gt;0,RANK(T754,(R754:T754,U754:AI754)),0)</f>
        <v>3</v>
      </c>
      <c r="G754" s="7">
        <f>IF(U754&gt;0,RANK(U754,(R754:T754,U754:AI754)),0)</f>
        <v>1</v>
      </c>
      <c r="H754" s="7">
        <f t="shared" si="437"/>
        <v>2</v>
      </c>
      <c r="I754" s="49">
        <f t="shared" si="438"/>
        <v>80</v>
      </c>
      <c r="J754" s="177">
        <f t="shared" si="435"/>
        <v>0.13093289689034371</v>
      </c>
      <c r="K754" s="2"/>
      <c r="L754" s="2">
        <f t="shared" si="439"/>
        <v>2.6186579378068741E-2</v>
      </c>
      <c r="M754" s="2">
        <f t="shared" si="440"/>
        <v>3.2733224222585926E-3</v>
      </c>
      <c r="N754" s="2">
        <f t="shared" si="441"/>
        <v>8.0196399345335512E-2</v>
      </c>
      <c r="O754" s="2">
        <f t="shared" si="434"/>
        <v>0.49099836333878888</v>
      </c>
      <c r="P754" s="2">
        <f t="shared" si="442"/>
        <v>0.36006546644844517</v>
      </c>
      <c r="Q754" s="2">
        <f t="shared" si="433"/>
        <v>3.9279869067103013E-2</v>
      </c>
      <c r="R754" s="1">
        <v>16</v>
      </c>
      <c r="S754" s="1">
        <v>2</v>
      </c>
      <c r="T754" s="1">
        <v>49</v>
      </c>
      <c r="U754" s="1">
        <v>300</v>
      </c>
      <c r="V754" s="1">
        <v>220</v>
      </c>
      <c r="W754" s="1">
        <v>16</v>
      </c>
      <c r="X754" s="1">
        <v>1</v>
      </c>
      <c r="Y754" s="1">
        <v>2</v>
      </c>
      <c r="Z754" s="1">
        <v>1</v>
      </c>
      <c r="AC754" s="1">
        <f t="shared" si="432"/>
        <v>0</v>
      </c>
      <c r="AD754" s="1">
        <v>4</v>
      </c>
      <c r="AF754" s="1">
        <v>0</v>
      </c>
      <c r="AG754">
        <v>0</v>
      </c>
      <c r="AH754"/>
      <c r="AK754" s="7">
        <f t="shared" si="443"/>
        <v>4</v>
      </c>
      <c r="AL754" s="7">
        <f t="shared" si="444"/>
        <v>8</v>
      </c>
      <c r="AM754" s="7">
        <f t="shared" si="445"/>
        <v>6</v>
      </c>
      <c r="AN754" s="2">
        <f t="shared" si="446"/>
        <v>2.6186579378068741E-2</v>
      </c>
      <c r="AO754" s="2">
        <f t="shared" si="447"/>
        <v>1.6366612111292963E-3</v>
      </c>
      <c r="AP754" s="2">
        <f t="shared" si="448"/>
        <v>3.2733224222585926E-3</v>
      </c>
      <c r="AR754" t="str">
        <f t="shared" si="449"/>
        <v>Red River</v>
      </c>
      <c r="AS754" t="s">
        <v>876</v>
      </c>
      <c r="AT754" s="184">
        <v>4</v>
      </c>
      <c r="AV754" s="97">
        <v>22</v>
      </c>
      <c r="AW754" s="99">
        <v>81</v>
      </c>
      <c r="AX754" s="105">
        <f t="shared" si="450"/>
        <v>22081</v>
      </c>
      <c r="AZ754" s="7" t="s">
        <v>2119</v>
      </c>
      <c r="BA754" t="s">
        <v>3184</v>
      </c>
      <c r="BF754">
        <v>0</v>
      </c>
      <c r="BP754">
        <v>0</v>
      </c>
    </row>
    <row r="755" spans="1:68" hidden="1" outlineLevel="1">
      <c r="A755" t="s">
        <v>1696</v>
      </c>
      <c r="B755" t="s">
        <v>876</v>
      </c>
      <c r="C755" s="1">
        <f t="shared" si="436"/>
        <v>1329</v>
      </c>
      <c r="D755" s="7">
        <f>IF(R755&gt;0,RANK(R755,(R755:T755,U755:AI755)),0)</f>
        <v>4</v>
      </c>
      <c r="E755" s="7">
        <f>IF(S755&gt;0,RANK(S755,(R755:T755,U755:AI755)),0)</f>
        <v>7</v>
      </c>
      <c r="F755" s="7">
        <f>IF(T755&gt;0,RANK(T755,(R755:T755,U755:AI755)),0)</f>
        <v>3</v>
      </c>
      <c r="G755" s="7">
        <f>IF(U755&gt;0,RANK(U755,(R755:T755,U755:AI755)),0)</f>
        <v>2</v>
      </c>
      <c r="H755" s="7">
        <f t="shared" si="437"/>
        <v>1</v>
      </c>
      <c r="I755" s="49">
        <f t="shared" si="438"/>
        <v>101</v>
      </c>
      <c r="J755" s="177">
        <f t="shared" si="435"/>
        <v>7.5996990218209173E-2</v>
      </c>
      <c r="K755" s="2"/>
      <c r="L755" s="2">
        <f t="shared" si="439"/>
        <v>3.9127163280662153E-2</v>
      </c>
      <c r="M755" s="2">
        <f t="shared" si="440"/>
        <v>4.5146726862302479E-3</v>
      </c>
      <c r="N755" s="2">
        <f t="shared" si="441"/>
        <v>6.5462753950338598E-2</v>
      </c>
      <c r="O755" s="2">
        <f t="shared" si="434"/>
        <v>0.3942814145974417</v>
      </c>
      <c r="P755" s="2">
        <f t="shared" si="442"/>
        <v>0.47027840481565086</v>
      </c>
      <c r="Q755" s="2">
        <f t="shared" si="433"/>
        <v>2.633559066967639E-2</v>
      </c>
      <c r="R755" s="1">
        <v>52</v>
      </c>
      <c r="S755" s="1">
        <v>6</v>
      </c>
      <c r="T755" s="1">
        <v>87</v>
      </c>
      <c r="U755" s="1">
        <v>524</v>
      </c>
      <c r="V755" s="1">
        <v>625</v>
      </c>
      <c r="W755" s="1">
        <v>20</v>
      </c>
      <c r="X755" s="1">
        <v>0</v>
      </c>
      <c r="Y755" s="1">
        <v>1</v>
      </c>
      <c r="Z755" s="1">
        <v>4</v>
      </c>
      <c r="AC755" s="1">
        <f t="shared" si="432"/>
        <v>1</v>
      </c>
      <c r="AD755" s="1">
        <v>9</v>
      </c>
      <c r="AF755" s="1">
        <v>0</v>
      </c>
      <c r="AG755">
        <v>0</v>
      </c>
      <c r="AH755"/>
      <c r="AK755" s="7">
        <f t="shared" si="443"/>
        <v>5</v>
      </c>
      <c r="AL755" s="7">
        <f t="shared" si="444"/>
        <v>0</v>
      </c>
      <c r="AM755" s="7">
        <f t="shared" si="445"/>
        <v>8</v>
      </c>
      <c r="AN755" s="2">
        <f t="shared" si="446"/>
        <v>1.5048908954100828E-2</v>
      </c>
      <c r="AO755" s="2">
        <f t="shared" si="447"/>
        <v>0</v>
      </c>
      <c r="AP755" s="2">
        <f t="shared" si="448"/>
        <v>7.5244544770504136E-4</v>
      </c>
      <c r="AR755" t="str">
        <f t="shared" si="449"/>
        <v>Richland</v>
      </c>
      <c r="AS755" t="s">
        <v>876</v>
      </c>
      <c r="AT755" s="184">
        <v>5</v>
      </c>
      <c r="AV755" s="97">
        <v>22</v>
      </c>
      <c r="AW755" s="99">
        <v>83</v>
      </c>
      <c r="AX755" s="105">
        <f t="shared" si="450"/>
        <v>22083</v>
      </c>
      <c r="AZ755" s="7" t="s">
        <v>2119</v>
      </c>
      <c r="BA755" t="s">
        <v>3184</v>
      </c>
      <c r="BF755">
        <v>1</v>
      </c>
      <c r="BP755">
        <v>0</v>
      </c>
    </row>
    <row r="756" spans="1:68" hidden="1" outlineLevel="1">
      <c r="A756" t="s">
        <v>1141</v>
      </c>
      <c r="B756" t="s">
        <v>876</v>
      </c>
      <c r="C756" s="1">
        <f t="shared" si="436"/>
        <v>1710</v>
      </c>
      <c r="D756" s="7">
        <f>IF(R756&gt;0,RANK(R756,(R756:T756,U756:AI756)),0)</f>
        <v>4</v>
      </c>
      <c r="E756" s="7">
        <f>IF(S756&gt;0,RANK(S756,(R756:T756,U756:AI756)),0)</f>
        <v>6</v>
      </c>
      <c r="F756" s="7">
        <f>IF(T756&gt;0,RANK(T756,(R756:T756,U756:AI756)),0)</f>
        <v>3</v>
      </c>
      <c r="G756" s="7">
        <f>IF(U756&gt;0,RANK(U756,(R756:T756,U756:AI756)),0)</f>
        <v>1</v>
      </c>
      <c r="H756" s="7">
        <f t="shared" si="437"/>
        <v>2</v>
      </c>
      <c r="I756" s="49">
        <f t="shared" si="438"/>
        <v>5</v>
      </c>
      <c r="J756" s="177">
        <f t="shared" si="435"/>
        <v>2.9239766081871343E-3</v>
      </c>
      <c r="K756" s="2"/>
      <c r="L756" s="2">
        <f t="shared" si="439"/>
        <v>4.5614035087719301E-2</v>
      </c>
      <c r="M756" s="2">
        <f t="shared" si="440"/>
        <v>5.263157894736842E-3</v>
      </c>
      <c r="N756" s="2">
        <f t="shared" si="441"/>
        <v>7.2514619883040934E-2</v>
      </c>
      <c r="O756" s="2">
        <f t="shared" si="434"/>
        <v>0.42573099415204679</v>
      </c>
      <c r="P756" s="2">
        <f t="shared" si="442"/>
        <v>0.42280701754385963</v>
      </c>
      <c r="Q756" s="2">
        <f t="shared" si="433"/>
        <v>2.8070175438596412E-2</v>
      </c>
      <c r="R756" s="1">
        <v>78</v>
      </c>
      <c r="S756" s="1">
        <v>9</v>
      </c>
      <c r="T756" s="1">
        <v>124</v>
      </c>
      <c r="U756" s="1">
        <v>728</v>
      </c>
      <c r="V756" s="1">
        <v>723</v>
      </c>
      <c r="W756" s="1">
        <v>33</v>
      </c>
      <c r="X756" s="1">
        <v>2</v>
      </c>
      <c r="Y756" s="1">
        <v>2</v>
      </c>
      <c r="Z756" s="1">
        <v>2</v>
      </c>
      <c r="AC756" s="1">
        <f t="shared" si="432"/>
        <v>3</v>
      </c>
      <c r="AD756" s="1">
        <v>4</v>
      </c>
      <c r="AF756" s="1">
        <v>2</v>
      </c>
      <c r="AG756">
        <v>0</v>
      </c>
      <c r="AH756"/>
      <c r="AK756" s="7">
        <f t="shared" si="443"/>
        <v>5</v>
      </c>
      <c r="AL756" s="7">
        <f t="shared" si="444"/>
        <v>7</v>
      </c>
      <c r="AM756" s="7">
        <f t="shared" si="445"/>
        <v>7</v>
      </c>
      <c r="AN756" s="2">
        <f t="shared" si="446"/>
        <v>1.9298245614035089E-2</v>
      </c>
      <c r="AO756" s="2">
        <f t="shared" si="447"/>
        <v>1.1695906432748538E-3</v>
      </c>
      <c r="AP756" s="2">
        <f t="shared" si="448"/>
        <v>1.1695906432748538E-3</v>
      </c>
      <c r="AR756" t="str">
        <f t="shared" si="449"/>
        <v>Sabine</v>
      </c>
      <c r="AS756" t="s">
        <v>876</v>
      </c>
      <c r="AT756" s="184">
        <v>4</v>
      </c>
      <c r="AV756" s="97">
        <v>22</v>
      </c>
      <c r="AW756" s="99">
        <v>85</v>
      </c>
      <c r="AX756" s="105">
        <f t="shared" si="450"/>
        <v>22085</v>
      </c>
      <c r="AZ756" s="7" t="s">
        <v>2119</v>
      </c>
      <c r="BA756" t="s">
        <v>3184</v>
      </c>
      <c r="BF756">
        <v>3</v>
      </c>
      <c r="BP756">
        <v>0</v>
      </c>
    </row>
    <row r="757" spans="1:68" hidden="1" outlineLevel="1">
      <c r="A757" t="s">
        <v>579</v>
      </c>
      <c r="B757" t="s">
        <v>876</v>
      </c>
      <c r="C757" s="1">
        <f t="shared" si="436"/>
        <v>1404</v>
      </c>
      <c r="D757" s="7">
        <f>IF(R757&gt;0,RANK(R757,(R757:T757,U757:AI757)),0)</f>
        <v>4</v>
      </c>
      <c r="E757" s="7">
        <f>IF(S757&gt;0,RANK(S757,(R757:T757,U757:AI757)),0)</f>
        <v>5</v>
      </c>
      <c r="F757" s="7">
        <f>IF(T757&gt;0,RANK(T757,(R757:T757,U757:AI757)),0)</f>
        <v>3</v>
      </c>
      <c r="G757" s="7">
        <f>IF(U757&gt;0,RANK(U757,(R757:T757,U757:AI757)),0)</f>
        <v>2</v>
      </c>
      <c r="H757" s="7">
        <f t="shared" si="437"/>
        <v>1</v>
      </c>
      <c r="I757" s="49">
        <f t="shared" si="438"/>
        <v>604</v>
      </c>
      <c r="J757" s="177">
        <f t="shared" si="435"/>
        <v>0.43019943019943019</v>
      </c>
      <c r="K757" s="2"/>
      <c r="L757" s="2">
        <f t="shared" si="439"/>
        <v>2.9914529914529916E-2</v>
      </c>
      <c r="M757" s="2">
        <f t="shared" si="440"/>
        <v>9.9715099715099714E-3</v>
      </c>
      <c r="N757" s="2">
        <f t="shared" si="441"/>
        <v>6.4814814814814811E-2</v>
      </c>
      <c r="O757" s="2">
        <f t="shared" si="434"/>
        <v>0.22507122507122507</v>
      </c>
      <c r="P757" s="2">
        <f t="shared" si="442"/>
        <v>0.65527065527065531</v>
      </c>
      <c r="Q757" s="2">
        <f t="shared" si="433"/>
        <v>1.4957264957264904E-2</v>
      </c>
      <c r="R757" s="1">
        <v>42</v>
      </c>
      <c r="S757" s="1">
        <v>14</v>
      </c>
      <c r="T757" s="1">
        <v>91</v>
      </c>
      <c r="U757" s="1">
        <v>316</v>
      </c>
      <c r="V757" s="1">
        <v>920</v>
      </c>
      <c r="W757" s="1">
        <v>9</v>
      </c>
      <c r="X757" s="1">
        <v>2</v>
      </c>
      <c r="Y757" s="1">
        <v>2</v>
      </c>
      <c r="Z757" s="1">
        <v>5</v>
      </c>
      <c r="AC757" s="1">
        <f t="shared" si="432"/>
        <v>1</v>
      </c>
      <c r="AD757" s="1">
        <v>1</v>
      </c>
      <c r="AF757" s="1">
        <v>0</v>
      </c>
      <c r="AG757">
        <v>1</v>
      </c>
      <c r="AH757"/>
      <c r="AK757" s="7">
        <f t="shared" si="443"/>
        <v>6</v>
      </c>
      <c r="AL757" s="7">
        <f t="shared" si="444"/>
        <v>8</v>
      </c>
      <c r="AM757" s="7">
        <f t="shared" si="445"/>
        <v>8</v>
      </c>
      <c r="AN757" s="2">
        <f t="shared" si="446"/>
        <v>6.41025641025641E-3</v>
      </c>
      <c r="AO757" s="2">
        <f t="shared" si="447"/>
        <v>1.4245014245014246E-3</v>
      </c>
      <c r="AP757" s="2">
        <f t="shared" si="448"/>
        <v>1.4245014245014246E-3</v>
      </c>
      <c r="AR757" t="str">
        <f t="shared" si="449"/>
        <v>St. Bernard</v>
      </c>
      <c r="AS757" t="s">
        <v>876</v>
      </c>
      <c r="AT757" s="184">
        <v>1</v>
      </c>
      <c r="AV757" s="97">
        <v>22</v>
      </c>
      <c r="AW757" s="99">
        <v>87</v>
      </c>
      <c r="AX757" s="105">
        <f t="shared" si="450"/>
        <v>22087</v>
      </c>
      <c r="AZ757" s="7" t="s">
        <v>2119</v>
      </c>
      <c r="BA757" t="s">
        <v>3184</v>
      </c>
      <c r="BF757">
        <v>1</v>
      </c>
      <c r="BP757">
        <v>0</v>
      </c>
    </row>
    <row r="758" spans="1:68" hidden="1" outlineLevel="1">
      <c r="A758" t="s">
        <v>1964</v>
      </c>
      <c r="B758" t="s">
        <v>876</v>
      </c>
      <c r="C758" s="1">
        <f t="shared" si="436"/>
        <v>3962</v>
      </c>
      <c r="D758" s="7">
        <f>IF(R758&gt;0,RANK(R758,(R758:T758,U758:AI758)),0)</f>
        <v>4</v>
      </c>
      <c r="E758" s="7">
        <f>IF(S758&gt;0,RANK(S758,(R758:T758,U758:AI758)),0)</f>
        <v>6</v>
      </c>
      <c r="F758" s="7">
        <f>IF(T758&gt;0,RANK(T758,(R758:T758,U758:AI758)),0)</f>
        <v>3</v>
      </c>
      <c r="G758" s="7">
        <f>IF(U758&gt;0,RANK(U758,(R758:T758,U758:AI758)),0)</f>
        <v>2</v>
      </c>
      <c r="H758" s="7">
        <f t="shared" si="437"/>
        <v>1</v>
      </c>
      <c r="I758" s="49">
        <f t="shared" si="438"/>
        <v>491</v>
      </c>
      <c r="J758" s="177">
        <f t="shared" si="435"/>
        <v>0.12392730943967693</v>
      </c>
      <c r="K758" s="2"/>
      <c r="L758" s="2">
        <f t="shared" si="439"/>
        <v>6.1837455830388695E-2</v>
      </c>
      <c r="M758" s="2">
        <f t="shared" si="440"/>
        <v>5.0479555779909136E-3</v>
      </c>
      <c r="N758" s="2">
        <f t="shared" si="441"/>
        <v>0.10676426047450782</v>
      </c>
      <c r="O758" s="2">
        <f t="shared" si="434"/>
        <v>0.34199899040888443</v>
      </c>
      <c r="P758" s="2">
        <f t="shared" si="442"/>
        <v>0.46592629984856132</v>
      </c>
      <c r="Q758" s="2">
        <f t="shared" si="433"/>
        <v>1.8425037859666871E-2</v>
      </c>
      <c r="R758" s="1">
        <v>245</v>
      </c>
      <c r="S758" s="1">
        <v>20</v>
      </c>
      <c r="T758" s="1">
        <v>423</v>
      </c>
      <c r="U758" s="1">
        <v>1355</v>
      </c>
      <c r="V758" s="1">
        <v>1846</v>
      </c>
      <c r="W758" s="1">
        <v>45</v>
      </c>
      <c r="X758" s="1">
        <v>2</v>
      </c>
      <c r="Y758" s="1">
        <v>3</v>
      </c>
      <c r="Z758" s="1">
        <v>12</v>
      </c>
      <c r="AC758" s="1">
        <f t="shared" si="432"/>
        <v>1</v>
      </c>
      <c r="AD758" s="1">
        <v>6</v>
      </c>
      <c r="AF758" s="1">
        <v>3</v>
      </c>
      <c r="AG758">
        <v>1</v>
      </c>
      <c r="AH758"/>
      <c r="AK758" s="7">
        <f t="shared" si="443"/>
        <v>5</v>
      </c>
      <c r="AL758" s="7">
        <f t="shared" si="444"/>
        <v>9</v>
      </c>
      <c r="AM758" s="7">
        <f t="shared" si="445"/>
        <v>8</v>
      </c>
      <c r="AN758" s="2">
        <f t="shared" si="446"/>
        <v>1.1357900050479555E-2</v>
      </c>
      <c r="AO758" s="2">
        <f t="shared" si="447"/>
        <v>5.0479555779909136E-4</v>
      </c>
      <c r="AP758" s="2">
        <f t="shared" si="448"/>
        <v>7.5719333669863704E-4</v>
      </c>
      <c r="AR758" t="str">
        <f t="shared" si="449"/>
        <v>St. Charles</v>
      </c>
      <c r="AS758" t="s">
        <v>876</v>
      </c>
      <c r="AT758" s="184"/>
      <c r="AV758" s="97">
        <v>22</v>
      </c>
      <c r="AW758" s="99">
        <v>89</v>
      </c>
      <c r="AX758" s="105">
        <f t="shared" si="450"/>
        <v>22089</v>
      </c>
      <c r="AZ758" s="7" t="s">
        <v>2119</v>
      </c>
      <c r="BA758" t="s">
        <v>3184</v>
      </c>
      <c r="BF758">
        <v>1</v>
      </c>
      <c r="BP758">
        <v>0</v>
      </c>
    </row>
    <row r="759" spans="1:68" hidden="1" outlineLevel="1">
      <c r="A759" t="s">
        <v>1788</v>
      </c>
      <c r="B759" t="s">
        <v>876</v>
      </c>
      <c r="C759" s="1">
        <f t="shared" si="436"/>
        <v>562</v>
      </c>
      <c r="D759" s="7">
        <f>IF(R759&gt;0,RANK(R759,(R759:T759,U759:AI759)),0)</f>
        <v>4</v>
      </c>
      <c r="E759" s="7">
        <f>IF(S759&gt;0,RANK(S759,(R759:T759,U759:AI759)),0)</f>
        <v>5</v>
      </c>
      <c r="F759" s="7">
        <f>IF(T759&gt;0,RANK(T759,(R759:T759,U759:AI759)),0)</f>
        <v>3</v>
      </c>
      <c r="G759" s="7">
        <f>IF(U759&gt;0,RANK(U759,(R759:T759,U759:AI759)),0)</f>
        <v>2</v>
      </c>
      <c r="H759" s="7">
        <f t="shared" si="437"/>
        <v>1</v>
      </c>
      <c r="I759" s="49">
        <f t="shared" si="438"/>
        <v>59</v>
      </c>
      <c r="J759" s="177">
        <f t="shared" si="435"/>
        <v>0.10498220640569395</v>
      </c>
      <c r="K759" s="2"/>
      <c r="L759" s="2">
        <f t="shared" si="439"/>
        <v>3.5587188612099648E-2</v>
      </c>
      <c r="M759" s="2">
        <f t="shared" si="440"/>
        <v>1.7793594306049824E-2</v>
      </c>
      <c r="N759" s="2">
        <f t="shared" si="441"/>
        <v>4.6263345195729534E-2</v>
      </c>
      <c r="O759" s="2">
        <f t="shared" si="434"/>
        <v>0.38434163701067614</v>
      </c>
      <c r="P759" s="2">
        <f t="shared" si="442"/>
        <v>0.48932384341637009</v>
      </c>
      <c r="Q759" s="2">
        <f t="shared" si="433"/>
        <v>2.6690391459074758E-2</v>
      </c>
      <c r="R759" s="1">
        <v>20</v>
      </c>
      <c r="S759" s="1">
        <v>10</v>
      </c>
      <c r="T759" s="1">
        <v>26</v>
      </c>
      <c r="U759" s="1">
        <v>216</v>
      </c>
      <c r="V759" s="1">
        <v>275</v>
      </c>
      <c r="W759" s="1">
        <v>8</v>
      </c>
      <c r="X759" s="1">
        <v>0</v>
      </c>
      <c r="Y759" s="1">
        <v>3</v>
      </c>
      <c r="Z759" s="1">
        <v>1</v>
      </c>
      <c r="AC759" s="1">
        <f t="shared" si="432"/>
        <v>0</v>
      </c>
      <c r="AD759" s="1">
        <v>3</v>
      </c>
      <c r="AF759" s="1">
        <v>0</v>
      </c>
      <c r="AG759">
        <v>0</v>
      </c>
      <c r="AH759"/>
      <c r="AK759" s="7">
        <f t="shared" si="443"/>
        <v>6</v>
      </c>
      <c r="AL759" s="7">
        <f t="shared" si="444"/>
        <v>0</v>
      </c>
      <c r="AM759" s="7">
        <f t="shared" si="445"/>
        <v>7</v>
      </c>
      <c r="AN759" s="2">
        <f t="shared" si="446"/>
        <v>1.4234875444839857E-2</v>
      </c>
      <c r="AO759" s="2">
        <f t="shared" si="447"/>
        <v>0</v>
      </c>
      <c r="AP759" s="2">
        <f t="shared" si="448"/>
        <v>5.3380782918149468E-3</v>
      </c>
      <c r="AR759" t="str">
        <f t="shared" si="449"/>
        <v>St. Helena</v>
      </c>
      <c r="AS759" t="s">
        <v>876</v>
      </c>
      <c r="AT759" s="184"/>
      <c r="AV759" s="97">
        <v>22</v>
      </c>
      <c r="AW759" s="99">
        <v>91</v>
      </c>
      <c r="AX759" s="105">
        <f t="shared" si="450"/>
        <v>22091</v>
      </c>
      <c r="AZ759" s="7" t="s">
        <v>2119</v>
      </c>
      <c r="BA759" t="s">
        <v>3184</v>
      </c>
      <c r="BF759">
        <v>0</v>
      </c>
      <c r="BP759">
        <v>0</v>
      </c>
    </row>
    <row r="760" spans="1:68" hidden="1" outlineLevel="1">
      <c r="A760" t="s">
        <v>2025</v>
      </c>
      <c r="B760" t="s">
        <v>876</v>
      </c>
      <c r="C760" s="1">
        <f t="shared" si="436"/>
        <v>630</v>
      </c>
      <c r="D760" s="7">
        <f>IF(R760&gt;0,RANK(R760,(R760:T760,U760:AI760)),0)</f>
        <v>4</v>
      </c>
      <c r="E760" s="7">
        <f>IF(S760&gt;0,RANK(S760,(R760:T760,U760:AI760)),0)</f>
        <v>6</v>
      </c>
      <c r="F760" s="7">
        <f>IF(T760&gt;0,RANK(T760,(R760:T760,U760:AI760)),0)</f>
        <v>3</v>
      </c>
      <c r="G760" s="7">
        <f>IF(U760&gt;0,RANK(U760,(R760:T760,U760:AI760)),0)</f>
        <v>2</v>
      </c>
      <c r="H760" s="7">
        <f t="shared" si="437"/>
        <v>1</v>
      </c>
      <c r="I760" s="49">
        <f t="shared" si="438"/>
        <v>73</v>
      </c>
      <c r="J760" s="177">
        <f t="shared" si="435"/>
        <v>0.11587301587301588</v>
      </c>
      <c r="K760" s="2"/>
      <c r="L760" s="2">
        <f t="shared" si="439"/>
        <v>5.7142857142857141E-2</v>
      </c>
      <c r="M760" s="2">
        <f t="shared" si="440"/>
        <v>7.9365079365079361E-3</v>
      </c>
      <c r="N760" s="2">
        <f t="shared" si="441"/>
        <v>0.10158730158730159</v>
      </c>
      <c r="O760" s="2">
        <f t="shared" si="434"/>
        <v>0.34920634920634919</v>
      </c>
      <c r="P760" s="2">
        <f t="shared" si="442"/>
        <v>0.46507936507936509</v>
      </c>
      <c r="Q760" s="2">
        <f t="shared" si="433"/>
        <v>1.9047619047619091E-2</v>
      </c>
      <c r="R760" s="1">
        <v>36</v>
      </c>
      <c r="S760" s="1">
        <v>5</v>
      </c>
      <c r="T760" s="1">
        <v>64</v>
      </c>
      <c r="U760" s="1">
        <v>220</v>
      </c>
      <c r="V760" s="1">
        <v>293</v>
      </c>
      <c r="W760" s="1">
        <v>9</v>
      </c>
      <c r="X760" s="1">
        <v>0</v>
      </c>
      <c r="Y760" s="1">
        <v>0</v>
      </c>
      <c r="Z760" s="1">
        <v>0</v>
      </c>
      <c r="AC760" s="1">
        <f t="shared" si="432"/>
        <v>1</v>
      </c>
      <c r="AD760" s="1">
        <v>0</v>
      </c>
      <c r="AF760" s="1">
        <v>0</v>
      </c>
      <c r="AG760">
        <v>2</v>
      </c>
      <c r="AH760"/>
      <c r="AK760" s="7">
        <f t="shared" si="443"/>
        <v>5</v>
      </c>
      <c r="AL760" s="7">
        <f t="shared" si="444"/>
        <v>0</v>
      </c>
      <c r="AM760" s="7">
        <f t="shared" si="445"/>
        <v>0</v>
      </c>
      <c r="AN760" s="2">
        <f t="shared" si="446"/>
        <v>1.4285714285714285E-2</v>
      </c>
      <c r="AO760" s="2">
        <f t="shared" si="447"/>
        <v>0</v>
      </c>
      <c r="AP760" s="2">
        <f t="shared" si="448"/>
        <v>0</v>
      </c>
      <c r="AR760" t="str">
        <f t="shared" si="449"/>
        <v>St. James</v>
      </c>
      <c r="AS760" t="s">
        <v>876</v>
      </c>
      <c r="AT760" s="184">
        <v>2</v>
      </c>
      <c r="AV760" s="97">
        <v>22</v>
      </c>
      <c r="AW760" s="99">
        <v>93</v>
      </c>
      <c r="AX760" s="105">
        <f t="shared" si="450"/>
        <v>22093</v>
      </c>
      <c r="AZ760" s="7" t="s">
        <v>2119</v>
      </c>
      <c r="BA760" t="s">
        <v>3184</v>
      </c>
      <c r="BF760">
        <v>1</v>
      </c>
      <c r="BP760">
        <v>0</v>
      </c>
    </row>
    <row r="761" spans="1:68" hidden="1" outlineLevel="1">
      <c r="A761" t="s">
        <v>241</v>
      </c>
      <c r="B761" t="s">
        <v>876</v>
      </c>
      <c r="C761" s="1">
        <f t="shared" si="436"/>
        <v>1411</v>
      </c>
      <c r="D761" s="7">
        <f>IF(R761&gt;0,RANK(R761,(R761:T761,U761:AI761)),0)</f>
        <v>4</v>
      </c>
      <c r="E761" s="7">
        <f>IF(S761&gt;0,RANK(S761,(R761:T761,U761:AI761)),0)</f>
        <v>6</v>
      </c>
      <c r="F761" s="7">
        <f>IF(T761&gt;0,RANK(T761,(R761:T761,U761:AI761)),0)</f>
        <v>3</v>
      </c>
      <c r="G761" s="7">
        <f>IF(U761&gt;0,RANK(U761,(R761:T761,U761:AI761)),0)</f>
        <v>2</v>
      </c>
      <c r="H761" s="7">
        <f t="shared" si="437"/>
        <v>1</v>
      </c>
      <c r="I761" s="49">
        <f t="shared" si="438"/>
        <v>212</v>
      </c>
      <c r="J761" s="177">
        <f t="shared" si="435"/>
        <v>0.15024805102763997</v>
      </c>
      <c r="K761" s="2"/>
      <c r="L761" s="2">
        <f t="shared" si="439"/>
        <v>4.9610205527994333E-2</v>
      </c>
      <c r="M761" s="2">
        <f t="shared" si="440"/>
        <v>6.3784549964564135E-3</v>
      </c>
      <c r="N761" s="2">
        <f t="shared" si="441"/>
        <v>0.11197732104890148</v>
      </c>
      <c r="O761" s="2">
        <f t="shared" si="434"/>
        <v>0.3267186392629341</v>
      </c>
      <c r="P761" s="2">
        <f t="shared" si="442"/>
        <v>0.47696669029057404</v>
      </c>
      <c r="Q761" s="2">
        <f t="shared" si="433"/>
        <v>2.8348688873139682E-2</v>
      </c>
      <c r="R761" s="1">
        <v>70</v>
      </c>
      <c r="S761" s="1">
        <v>9</v>
      </c>
      <c r="T761" s="1">
        <v>158</v>
      </c>
      <c r="U761" s="1">
        <v>461</v>
      </c>
      <c r="V761" s="1">
        <v>673</v>
      </c>
      <c r="W761" s="1">
        <v>26</v>
      </c>
      <c r="X761" s="1">
        <v>0</v>
      </c>
      <c r="Y761" s="1">
        <v>6</v>
      </c>
      <c r="Z761" s="1">
        <v>1</v>
      </c>
      <c r="AC761" s="1">
        <f t="shared" si="432"/>
        <v>2</v>
      </c>
      <c r="AD761" s="1">
        <v>1</v>
      </c>
      <c r="AF761" s="1">
        <v>2</v>
      </c>
      <c r="AG761">
        <v>2</v>
      </c>
      <c r="AH761"/>
      <c r="AK761" s="7">
        <f t="shared" si="443"/>
        <v>5</v>
      </c>
      <c r="AL761" s="7">
        <f t="shared" si="444"/>
        <v>0</v>
      </c>
      <c r="AM761" s="7">
        <f t="shared" si="445"/>
        <v>7</v>
      </c>
      <c r="AN761" s="2">
        <f t="shared" si="446"/>
        <v>1.8426647767540751E-2</v>
      </c>
      <c r="AO761" s="2">
        <f t="shared" si="447"/>
        <v>0</v>
      </c>
      <c r="AP761" s="2">
        <f t="shared" si="448"/>
        <v>4.2523033309709423E-3</v>
      </c>
      <c r="AR761" t="str">
        <f t="shared" si="449"/>
        <v>St. John the Baptist</v>
      </c>
      <c r="AS761" t="s">
        <v>876</v>
      </c>
      <c r="AT761" s="184"/>
      <c r="AV761" s="97">
        <v>22</v>
      </c>
      <c r="AW761" s="99">
        <v>95</v>
      </c>
      <c r="AX761" s="105">
        <f t="shared" si="450"/>
        <v>22095</v>
      </c>
      <c r="AZ761" s="7" t="s">
        <v>2119</v>
      </c>
      <c r="BA761" t="s">
        <v>3184</v>
      </c>
      <c r="BF761">
        <v>1</v>
      </c>
      <c r="BP761">
        <v>1</v>
      </c>
    </row>
    <row r="762" spans="1:68" hidden="1" outlineLevel="1">
      <c r="A762" t="s">
        <v>2718</v>
      </c>
      <c r="B762" t="s">
        <v>876</v>
      </c>
      <c r="C762" s="1">
        <f t="shared" si="436"/>
        <v>3794</v>
      </c>
      <c r="D762" s="7">
        <f>IF(R762&gt;0,RANK(R762,(R762:T762,U762:AI762)),0)</f>
        <v>4</v>
      </c>
      <c r="E762" s="7">
        <f>IF(S762&gt;0,RANK(S762,(R762:T762,U762:AI762)),0)</f>
        <v>6</v>
      </c>
      <c r="F762" s="7">
        <f>IF(T762&gt;0,RANK(T762,(R762:T762,U762:AI762)),0)</f>
        <v>3</v>
      </c>
      <c r="G762" s="7">
        <f>IF(U762&gt;0,RANK(U762,(R762:T762,U762:AI762)),0)</f>
        <v>2</v>
      </c>
      <c r="H762" s="7">
        <f t="shared" si="437"/>
        <v>1</v>
      </c>
      <c r="I762" s="49">
        <f t="shared" si="438"/>
        <v>302</v>
      </c>
      <c r="J762" s="177">
        <f t="shared" si="435"/>
        <v>7.9599367422245645E-2</v>
      </c>
      <c r="K762" s="2"/>
      <c r="L762" s="2">
        <f t="shared" si="439"/>
        <v>3.3737480231945179E-2</v>
      </c>
      <c r="M762" s="2">
        <f t="shared" si="440"/>
        <v>6.3257775434897206E-3</v>
      </c>
      <c r="N762" s="2">
        <f t="shared" si="441"/>
        <v>9.3041644702161308E-2</v>
      </c>
      <c r="O762" s="2">
        <f t="shared" si="434"/>
        <v>0.38402741170268845</v>
      </c>
      <c r="P762" s="2">
        <f t="shared" si="442"/>
        <v>0.46362677912493411</v>
      </c>
      <c r="Q762" s="2">
        <f t="shared" si="433"/>
        <v>1.9240906694781124E-2</v>
      </c>
      <c r="R762" s="1">
        <v>128</v>
      </c>
      <c r="S762" s="1">
        <v>24</v>
      </c>
      <c r="T762" s="1">
        <v>353</v>
      </c>
      <c r="U762" s="1">
        <v>1457</v>
      </c>
      <c r="V762" s="1">
        <v>1759</v>
      </c>
      <c r="W762" s="1">
        <v>49</v>
      </c>
      <c r="X762" s="1">
        <v>2</v>
      </c>
      <c r="Y762" s="1">
        <v>8</v>
      </c>
      <c r="Z762" s="1">
        <v>10</v>
      </c>
      <c r="AC762" s="1">
        <f t="shared" si="432"/>
        <v>0</v>
      </c>
      <c r="AD762" s="1">
        <v>3</v>
      </c>
      <c r="AF762" s="1">
        <v>1</v>
      </c>
      <c r="AG762">
        <v>0</v>
      </c>
      <c r="AH762"/>
      <c r="AK762" s="7">
        <f t="shared" si="443"/>
        <v>5</v>
      </c>
      <c r="AL762" s="7">
        <f t="shared" si="444"/>
        <v>9</v>
      </c>
      <c r="AM762" s="7">
        <f t="shared" si="445"/>
        <v>8</v>
      </c>
      <c r="AN762" s="2">
        <f t="shared" si="446"/>
        <v>1.2915129151291513E-2</v>
      </c>
      <c r="AO762" s="2">
        <f t="shared" si="447"/>
        <v>5.2714812862414342E-4</v>
      </c>
      <c r="AP762" s="2">
        <f t="shared" si="448"/>
        <v>2.1085925144965737E-3</v>
      </c>
      <c r="AR762" t="str">
        <f t="shared" si="449"/>
        <v>St. Landry</v>
      </c>
      <c r="AS762" t="s">
        <v>876</v>
      </c>
      <c r="AT762" s="184"/>
      <c r="AV762" s="97">
        <v>22</v>
      </c>
      <c r="AW762" s="99">
        <v>97</v>
      </c>
      <c r="AX762" s="105">
        <f t="shared" si="450"/>
        <v>22097</v>
      </c>
      <c r="AZ762" s="7" t="s">
        <v>2119</v>
      </c>
      <c r="BA762" t="s">
        <v>3184</v>
      </c>
      <c r="BF762">
        <v>0</v>
      </c>
      <c r="BP762">
        <v>0</v>
      </c>
    </row>
    <row r="763" spans="1:68" hidden="1" outlineLevel="1">
      <c r="A763" t="s">
        <v>231</v>
      </c>
      <c r="B763" t="s">
        <v>876</v>
      </c>
      <c r="C763" s="1">
        <f t="shared" si="436"/>
        <v>3335</v>
      </c>
      <c r="D763" s="7">
        <f>IF(R763&gt;0,RANK(R763,(R763:T763,U763:AI763)),0)</f>
        <v>4</v>
      </c>
      <c r="E763" s="7">
        <f>IF(S763&gt;0,RANK(S763,(R763:T763,U763:AI763)),0)</f>
        <v>6</v>
      </c>
      <c r="F763" s="7">
        <f>IF(T763&gt;0,RANK(T763,(R763:T763,U763:AI763)),0)</f>
        <v>3</v>
      </c>
      <c r="G763" s="7">
        <f>IF(U763&gt;0,RANK(U763,(R763:T763,U763:AI763)),0)</f>
        <v>2</v>
      </c>
      <c r="H763" s="7">
        <f t="shared" si="437"/>
        <v>1</v>
      </c>
      <c r="I763" s="49">
        <f t="shared" si="438"/>
        <v>627</v>
      </c>
      <c r="J763" s="177">
        <f t="shared" si="435"/>
        <v>0.18800599700149925</v>
      </c>
      <c r="K763" s="2"/>
      <c r="L763" s="2">
        <f t="shared" si="439"/>
        <v>2.8485757121439279E-2</v>
      </c>
      <c r="M763" s="2">
        <f t="shared" si="440"/>
        <v>4.4977511244377807E-3</v>
      </c>
      <c r="N763" s="2">
        <f t="shared" si="441"/>
        <v>9.415292353823089E-2</v>
      </c>
      <c r="O763" s="2">
        <f t="shared" si="434"/>
        <v>0.33163418290854574</v>
      </c>
      <c r="P763" s="2">
        <f t="shared" si="442"/>
        <v>0.51964017991004496</v>
      </c>
      <c r="Q763" s="2">
        <f t="shared" si="433"/>
        <v>2.1589205397301359E-2</v>
      </c>
      <c r="R763" s="1">
        <v>95</v>
      </c>
      <c r="S763" s="1">
        <v>15</v>
      </c>
      <c r="T763" s="1">
        <v>314</v>
      </c>
      <c r="U763" s="1">
        <v>1106</v>
      </c>
      <c r="V763" s="1">
        <v>1733</v>
      </c>
      <c r="W763" s="1">
        <v>54</v>
      </c>
      <c r="X763" s="1">
        <v>1</v>
      </c>
      <c r="Y763" s="1">
        <v>0</v>
      </c>
      <c r="Z763" s="1">
        <v>8</v>
      </c>
      <c r="AC763" s="1">
        <f t="shared" si="432"/>
        <v>3</v>
      </c>
      <c r="AD763" s="1">
        <v>1</v>
      </c>
      <c r="AF763" s="1">
        <v>4</v>
      </c>
      <c r="AG763">
        <v>1</v>
      </c>
      <c r="AH763"/>
      <c r="AK763" s="7">
        <f t="shared" si="443"/>
        <v>5</v>
      </c>
      <c r="AL763" s="7">
        <f t="shared" si="444"/>
        <v>8</v>
      </c>
      <c r="AM763" s="7">
        <f t="shared" si="445"/>
        <v>0</v>
      </c>
      <c r="AN763" s="2">
        <f t="shared" si="446"/>
        <v>1.6191904047976012E-2</v>
      </c>
      <c r="AO763" s="2">
        <f t="shared" si="447"/>
        <v>2.9985007496251872E-4</v>
      </c>
      <c r="AP763" s="2">
        <f t="shared" si="448"/>
        <v>0</v>
      </c>
      <c r="AR763" t="str">
        <f t="shared" si="449"/>
        <v>St. Martin</v>
      </c>
      <c r="AS763" t="s">
        <v>876</v>
      </c>
      <c r="AT763" s="184">
        <v>3</v>
      </c>
      <c r="AV763" s="97">
        <v>22</v>
      </c>
      <c r="AW763" s="99">
        <v>99</v>
      </c>
      <c r="AX763" s="105">
        <f t="shared" si="450"/>
        <v>22099</v>
      </c>
      <c r="AZ763" s="7" t="s">
        <v>2119</v>
      </c>
      <c r="BA763" t="s">
        <v>3184</v>
      </c>
      <c r="BF763">
        <v>3</v>
      </c>
      <c r="BP763">
        <v>0</v>
      </c>
    </row>
    <row r="764" spans="1:68" hidden="1" outlineLevel="1">
      <c r="A764" t="s">
        <v>296</v>
      </c>
      <c r="B764" t="s">
        <v>876</v>
      </c>
      <c r="C764" s="1">
        <f t="shared" si="436"/>
        <v>2998</v>
      </c>
      <c r="D764" s="7">
        <f>IF(R764&gt;0,RANK(R764,(R764:T764,U764:AI764)),0)</f>
        <v>4</v>
      </c>
      <c r="E764" s="7">
        <f>IF(S764&gt;0,RANK(S764,(R764:T764,U764:AI764)),0)</f>
        <v>6</v>
      </c>
      <c r="F764" s="7">
        <f>IF(T764&gt;0,RANK(T764,(R764:T764,U764:AI764)),0)</f>
        <v>3</v>
      </c>
      <c r="G764" s="7">
        <f>IF(U764&gt;0,RANK(U764,(R764:T764,U764:AI764)),0)</f>
        <v>2</v>
      </c>
      <c r="H764" s="7">
        <f t="shared" si="437"/>
        <v>1</v>
      </c>
      <c r="I764" s="49">
        <f t="shared" si="438"/>
        <v>723</v>
      </c>
      <c r="J764" s="177">
        <f t="shared" si="435"/>
        <v>0.24116077384923282</v>
      </c>
      <c r="K764" s="2"/>
      <c r="L764" s="2">
        <f t="shared" si="439"/>
        <v>4.4362908605737161E-2</v>
      </c>
      <c r="M764" s="2">
        <f t="shared" si="440"/>
        <v>4.0026684456304206E-3</v>
      </c>
      <c r="N764" s="2">
        <f t="shared" si="441"/>
        <v>0.10173448965977318</v>
      </c>
      <c r="O764" s="2">
        <f t="shared" si="434"/>
        <v>0.29286190793862577</v>
      </c>
      <c r="P764" s="2">
        <f t="shared" si="442"/>
        <v>0.53402268178785861</v>
      </c>
      <c r="Q764" s="2">
        <f t="shared" si="433"/>
        <v>2.301534356237489E-2</v>
      </c>
      <c r="R764" s="1">
        <v>133</v>
      </c>
      <c r="S764" s="1">
        <v>12</v>
      </c>
      <c r="T764" s="1">
        <v>305</v>
      </c>
      <c r="U764" s="1">
        <v>878</v>
      </c>
      <c r="V764" s="1">
        <v>1601</v>
      </c>
      <c r="W764" s="1">
        <v>47</v>
      </c>
      <c r="X764" s="1">
        <v>4</v>
      </c>
      <c r="Y764" s="1">
        <v>4</v>
      </c>
      <c r="Z764" s="1">
        <v>4</v>
      </c>
      <c r="AC764" s="1">
        <f t="shared" si="432"/>
        <v>4</v>
      </c>
      <c r="AD764" s="1">
        <v>4</v>
      </c>
      <c r="AF764" s="1">
        <v>1</v>
      </c>
      <c r="AG764">
        <v>1</v>
      </c>
      <c r="AH764"/>
      <c r="AK764" s="7">
        <f t="shared" si="443"/>
        <v>5</v>
      </c>
      <c r="AL764" s="7">
        <f t="shared" si="444"/>
        <v>7</v>
      </c>
      <c r="AM764" s="7">
        <f t="shared" si="445"/>
        <v>7</v>
      </c>
      <c r="AN764" s="2">
        <f t="shared" si="446"/>
        <v>1.5677118078719146E-2</v>
      </c>
      <c r="AO764" s="2">
        <f t="shared" si="447"/>
        <v>1.33422281521014E-3</v>
      </c>
      <c r="AP764" s="2">
        <f t="shared" si="448"/>
        <v>1.33422281521014E-3</v>
      </c>
      <c r="AR764" t="str">
        <f t="shared" si="449"/>
        <v>St. Mary</v>
      </c>
      <c r="AS764" t="s">
        <v>876</v>
      </c>
      <c r="AT764" s="184">
        <v>3</v>
      </c>
      <c r="AV764" s="97">
        <v>22</v>
      </c>
      <c r="AW764" s="99">
        <v>101</v>
      </c>
      <c r="AX764" s="105">
        <f t="shared" si="450"/>
        <v>22101</v>
      </c>
      <c r="AZ764" s="7" t="s">
        <v>2119</v>
      </c>
      <c r="BA764" t="s">
        <v>3184</v>
      </c>
      <c r="BF764">
        <v>4</v>
      </c>
      <c r="BP764">
        <v>0</v>
      </c>
    </row>
    <row r="765" spans="1:68" hidden="1" outlineLevel="1">
      <c r="A765" t="s">
        <v>316</v>
      </c>
      <c r="B765" t="s">
        <v>876</v>
      </c>
      <c r="C765" s="1">
        <f t="shared" si="436"/>
        <v>30349</v>
      </c>
      <c r="D765" s="7">
        <f>IF(R765&gt;0,RANK(R765,(R765:T765,U765:AI765)),0)</f>
        <v>4</v>
      </c>
      <c r="E765" s="7">
        <f>IF(S765&gt;0,RANK(S765,(R765:T765,U765:AI765)),0)</f>
        <v>6</v>
      </c>
      <c r="F765" s="7">
        <f>IF(T765&gt;0,RANK(T765,(R765:T765,U765:AI765)),0)</f>
        <v>3</v>
      </c>
      <c r="G765" s="7">
        <f>IF(U765&gt;0,RANK(U765,(R765:T765,U765:AI765)),0)</f>
        <v>2</v>
      </c>
      <c r="H765" s="7">
        <f t="shared" si="437"/>
        <v>1</v>
      </c>
      <c r="I765" s="49">
        <f t="shared" si="438"/>
        <v>2241</v>
      </c>
      <c r="J765" s="177">
        <f t="shared" si="435"/>
        <v>7.3840983228442458E-2</v>
      </c>
      <c r="K765" s="2"/>
      <c r="L765" s="2">
        <f t="shared" si="439"/>
        <v>7.8849385482223464E-2</v>
      </c>
      <c r="M765" s="2">
        <f t="shared" si="440"/>
        <v>5.7333025799861607E-3</v>
      </c>
      <c r="N765" s="2">
        <f t="shared" si="441"/>
        <v>0.11572045207420344</v>
      </c>
      <c r="O765" s="2">
        <f t="shared" si="434"/>
        <v>0.35233450855052884</v>
      </c>
      <c r="P765" s="2">
        <f t="shared" si="442"/>
        <v>0.42617549177897129</v>
      </c>
      <c r="Q765" s="2">
        <f t="shared" si="433"/>
        <v>2.1186859534086833E-2</v>
      </c>
      <c r="R765" s="1">
        <v>2393</v>
      </c>
      <c r="S765" s="1">
        <v>174</v>
      </c>
      <c r="T765" s="1">
        <v>3512</v>
      </c>
      <c r="U765" s="1">
        <v>10693</v>
      </c>
      <c r="V765" s="1">
        <v>12934</v>
      </c>
      <c r="W765" s="1">
        <v>391</v>
      </c>
      <c r="X765" s="1">
        <v>38</v>
      </c>
      <c r="Y765" s="1">
        <v>42</v>
      </c>
      <c r="Z765" s="1">
        <v>70</v>
      </c>
      <c r="AC765" s="1">
        <f t="shared" si="432"/>
        <v>22</v>
      </c>
      <c r="AD765" s="1">
        <v>42</v>
      </c>
      <c r="AF765" s="1">
        <v>25</v>
      </c>
      <c r="AG765">
        <v>13</v>
      </c>
      <c r="AH765"/>
      <c r="AK765" s="7">
        <f t="shared" si="443"/>
        <v>5</v>
      </c>
      <c r="AL765" s="7">
        <f t="shared" si="444"/>
        <v>9</v>
      </c>
      <c r="AM765" s="7">
        <f t="shared" si="445"/>
        <v>8</v>
      </c>
      <c r="AN765" s="2">
        <f t="shared" si="446"/>
        <v>1.2883455797555109E-2</v>
      </c>
      <c r="AO765" s="2">
        <f t="shared" si="447"/>
        <v>1.2521005634452535E-3</v>
      </c>
      <c r="AP765" s="2">
        <f t="shared" si="448"/>
        <v>1.3839006227552803E-3</v>
      </c>
      <c r="AR765" t="str">
        <f t="shared" si="449"/>
        <v>St. Tammany</v>
      </c>
      <c r="AS765" t="s">
        <v>876</v>
      </c>
      <c r="AT765" s="184">
        <v>1</v>
      </c>
      <c r="AV765" s="97">
        <v>22</v>
      </c>
      <c r="AW765" s="99">
        <v>103</v>
      </c>
      <c r="AX765" s="105">
        <f t="shared" si="450"/>
        <v>22103</v>
      </c>
      <c r="AZ765" s="7" t="s">
        <v>2119</v>
      </c>
      <c r="BA765" t="s">
        <v>3184</v>
      </c>
      <c r="BF765">
        <v>19</v>
      </c>
      <c r="BP765">
        <v>3</v>
      </c>
    </row>
    <row r="766" spans="1:68" hidden="1" outlineLevel="1">
      <c r="A766" t="s">
        <v>2620</v>
      </c>
      <c r="B766" t="s">
        <v>876</v>
      </c>
      <c r="C766" s="1">
        <f t="shared" si="436"/>
        <v>7798</v>
      </c>
      <c r="D766" s="7">
        <f>IF(R766&gt;0,RANK(R766,(R766:T766,U766:AI766)),0)</f>
        <v>4</v>
      </c>
      <c r="E766" s="7">
        <f>IF(S766&gt;0,RANK(S766,(R766:T766,U766:AI766)),0)</f>
        <v>6</v>
      </c>
      <c r="F766" s="7">
        <f>IF(T766&gt;0,RANK(T766,(R766:T766,U766:AI766)),0)</f>
        <v>3</v>
      </c>
      <c r="G766" s="7">
        <f>IF(U766&gt;0,RANK(U766,(R766:T766,U766:AI766)),0)</f>
        <v>2</v>
      </c>
      <c r="H766" s="7">
        <f t="shared" si="437"/>
        <v>1</v>
      </c>
      <c r="I766" s="49">
        <f t="shared" si="438"/>
        <v>1004</v>
      </c>
      <c r="J766" s="177">
        <f t="shared" si="435"/>
        <v>0.12875096178507309</v>
      </c>
      <c r="K766" s="2"/>
      <c r="L766" s="2">
        <f t="shared" si="439"/>
        <v>4.9499871761990256E-2</v>
      </c>
      <c r="M766" s="2">
        <f t="shared" si="440"/>
        <v>5.7707104385739932E-3</v>
      </c>
      <c r="N766" s="2">
        <f t="shared" si="441"/>
        <v>8.5662990510387282E-2</v>
      </c>
      <c r="O766" s="2">
        <f t="shared" si="434"/>
        <v>0.3522698127725058</v>
      </c>
      <c r="P766" s="2">
        <f t="shared" si="442"/>
        <v>0.48102077455757886</v>
      </c>
      <c r="Q766" s="2">
        <f t="shared" si="433"/>
        <v>2.577583995896382E-2</v>
      </c>
      <c r="R766" s="1">
        <v>386</v>
      </c>
      <c r="S766" s="1">
        <v>45</v>
      </c>
      <c r="T766" s="1">
        <v>668</v>
      </c>
      <c r="U766" s="1">
        <v>2747</v>
      </c>
      <c r="V766" s="1">
        <v>3751</v>
      </c>
      <c r="W766" s="1">
        <v>140</v>
      </c>
      <c r="X766" s="1">
        <v>6</v>
      </c>
      <c r="Y766" s="1">
        <v>7</v>
      </c>
      <c r="Z766" s="1">
        <v>20</v>
      </c>
      <c r="AC766" s="1">
        <f t="shared" si="432"/>
        <v>7</v>
      </c>
      <c r="AD766" s="1">
        <v>13</v>
      </c>
      <c r="AF766" s="1">
        <v>4</v>
      </c>
      <c r="AG766">
        <v>4</v>
      </c>
      <c r="AH766"/>
      <c r="AK766" s="7">
        <f t="shared" si="443"/>
        <v>5</v>
      </c>
      <c r="AL766" s="7">
        <f t="shared" si="444"/>
        <v>9</v>
      </c>
      <c r="AM766" s="7">
        <f t="shared" si="445"/>
        <v>8</v>
      </c>
      <c r="AN766" s="2">
        <f t="shared" si="446"/>
        <v>1.7953321364452424E-2</v>
      </c>
      <c r="AO766" s="2">
        <f t="shared" si="447"/>
        <v>7.6942805847653249E-4</v>
      </c>
      <c r="AP766" s="2">
        <f t="shared" si="448"/>
        <v>8.9766606822262122E-4</v>
      </c>
      <c r="AR766" t="str">
        <f t="shared" si="449"/>
        <v>Tangipahoa</v>
      </c>
      <c r="AS766" t="s">
        <v>876</v>
      </c>
      <c r="AT766" s="184"/>
      <c r="AV766" s="97">
        <v>22</v>
      </c>
      <c r="AW766" s="99">
        <v>105</v>
      </c>
      <c r="AX766" s="105">
        <f t="shared" si="450"/>
        <v>22105</v>
      </c>
      <c r="AZ766" s="7" t="s">
        <v>2119</v>
      </c>
      <c r="BA766" t="s">
        <v>3184</v>
      </c>
      <c r="BF766">
        <v>7</v>
      </c>
      <c r="BP766">
        <v>0</v>
      </c>
    </row>
    <row r="767" spans="1:68" hidden="1" outlineLevel="1">
      <c r="A767" t="s">
        <v>586</v>
      </c>
      <c r="B767" t="s">
        <v>876</v>
      </c>
      <c r="C767" s="1">
        <f t="shared" si="436"/>
        <v>280</v>
      </c>
      <c r="D767" s="7">
        <f>IF(R767&gt;0,RANK(R767,(R767:T767,U767:AI767)),0)</f>
        <v>4</v>
      </c>
      <c r="E767" s="7">
        <f>IF(S767&gt;0,RANK(S767,(R767:T767,U767:AI767)),0)</f>
        <v>5</v>
      </c>
      <c r="F767" s="7">
        <f>IF(T767&gt;0,RANK(T767,(R767:T767,U767:AI767)),0)</f>
        <v>3</v>
      </c>
      <c r="G767" s="7">
        <f>IF(U767&gt;0,RANK(U767,(R767:T767,U767:AI767)),0)</f>
        <v>2</v>
      </c>
      <c r="H767" s="7">
        <f t="shared" si="437"/>
        <v>1</v>
      </c>
      <c r="I767" s="49">
        <f t="shared" si="438"/>
        <v>32</v>
      </c>
      <c r="J767" s="177">
        <f t="shared" si="435"/>
        <v>0.11428571428571428</v>
      </c>
      <c r="K767" s="2"/>
      <c r="L767" s="2">
        <f t="shared" si="439"/>
        <v>6.7857142857142852E-2</v>
      </c>
      <c r="M767" s="2">
        <f t="shared" si="440"/>
        <v>2.1428571428571429E-2</v>
      </c>
      <c r="N767" s="2">
        <f t="shared" si="441"/>
        <v>0.13214285714285715</v>
      </c>
      <c r="O767" s="2">
        <f t="shared" si="434"/>
        <v>0.31071428571428572</v>
      </c>
      <c r="P767" s="2">
        <f t="shared" si="442"/>
        <v>0.42499999999999999</v>
      </c>
      <c r="Q767" s="2">
        <f t="shared" si="433"/>
        <v>4.2857142857142871E-2</v>
      </c>
      <c r="R767" s="1">
        <v>19</v>
      </c>
      <c r="S767" s="1">
        <v>6</v>
      </c>
      <c r="T767" s="1">
        <v>37</v>
      </c>
      <c r="U767" s="1">
        <v>87</v>
      </c>
      <c r="V767" s="1">
        <v>119</v>
      </c>
      <c r="W767" s="1">
        <v>4</v>
      </c>
      <c r="X767" s="1">
        <v>1</v>
      </c>
      <c r="Y767" s="1">
        <v>1</v>
      </c>
      <c r="Z767" s="1">
        <v>2</v>
      </c>
      <c r="AC767" s="1">
        <f t="shared" si="432"/>
        <v>0</v>
      </c>
      <c r="AD767" s="1">
        <v>4</v>
      </c>
      <c r="AF767" s="1">
        <v>0</v>
      </c>
      <c r="AG767">
        <v>0</v>
      </c>
      <c r="AH767"/>
      <c r="AK767" s="7">
        <f t="shared" si="443"/>
        <v>6</v>
      </c>
      <c r="AL767" s="7">
        <f t="shared" si="444"/>
        <v>8</v>
      </c>
      <c r="AM767" s="7">
        <f t="shared" si="445"/>
        <v>8</v>
      </c>
      <c r="AN767" s="2">
        <f t="shared" si="446"/>
        <v>1.4285714285714285E-2</v>
      </c>
      <c r="AO767" s="2">
        <f t="shared" si="447"/>
        <v>3.5714285714285713E-3</v>
      </c>
      <c r="AP767" s="2">
        <f t="shared" si="448"/>
        <v>3.5714285714285713E-3</v>
      </c>
      <c r="AR767" t="str">
        <f t="shared" si="449"/>
        <v>Tensas</v>
      </c>
      <c r="AS767" t="s">
        <v>876</v>
      </c>
      <c r="AT767" s="184">
        <v>5</v>
      </c>
      <c r="AV767" s="97">
        <v>22</v>
      </c>
      <c r="AW767" s="99">
        <v>107</v>
      </c>
      <c r="AX767" s="105">
        <f t="shared" si="450"/>
        <v>22107</v>
      </c>
      <c r="AZ767" s="7" t="s">
        <v>2119</v>
      </c>
      <c r="BA767" t="s">
        <v>3184</v>
      </c>
      <c r="BF767">
        <v>0</v>
      </c>
      <c r="BP767">
        <v>0</v>
      </c>
    </row>
    <row r="768" spans="1:68" hidden="1" outlineLevel="1">
      <c r="A768" t="s">
        <v>709</v>
      </c>
      <c r="B768" t="s">
        <v>876</v>
      </c>
      <c r="C768" s="1">
        <f t="shared" si="436"/>
        <v>6884</v>
      </c>
      <c r="D768" s="7">
        <f>IF(R768&gt;0,RANK(R768,(R768:T768,U768:AI768)),0)</f>
        <v>4</v>
      </c>
      <c r="E768" s="7">
        <f>IF(S768&gt;0,RANK(S768,(R768:T768,U768:AI768)),0)</f>
        <v>6</v>
      </c>
      <c r="F768" s="7">
        <f>IF(T768&gt;0,RANK(T768,(R768:T768,U768:AI768)),0)</f>
        <v>3</v>
      </c>
      <c r="G768" s="7">
        <f>IF(U768&gt;0,RANK(U768,(R768:T768,U768:AI768)),0)</f>
        <v>2</v>
      </c>
      <c r="H768" s="7">
        <f t="shared" si="437"/>
        <v>1</v>
      </c>
      <c r="I768" s="49">
        <f t="shared" si="438"/>
        <v>1335</v>
      </c>
      <c r="J768" s="177">
        <f t="shared" si="435"/>
        <v>0.19392794886693782</v>
      </c>
      <c r="K768" s="2"/>
      <c r="L768" s="2">
        <f t="shared" si="439"/>
        <v>5.5490993608367227E-2</v>
      </c>
      <c r="M768" s="2">
        <f t="shared" si="440"/>
        <v>6.1011040092969204E-3</v>
      </c>
      <c r="N768" s="2">
        <f t="shared" si="441"/>
        <v>0.10836722835560721</v>
      </c>
      <c r="O768" s="2">
        <f t="shared" si="434"/>
        <v>0.30781522370714703</v>
      </c>
      <c r="P768" s="2">
        <f t="shared" si="442"/>
        <v>0.50174317257408485</v>
      </c>
      <c r="Q768" s="2">
        <f t="shared" si="433"/>
        <v>2.0482277745496935E-2</v>
      </c>
      <c r="R768" s="1">
        <v>382</v>
      </c>
      <c r="S768" s="1">
        <v>42</v>
      </c>
      <c r="T768" s="1">
        <v>746</v>
      </c>
      <c r="U768" s="1">
        <v>2119</v>
      </c>
      <c r="V768" s="1">
        <v>3454</v>
      </c>
      <c r="W768" s="1">
        <v>101</v>
      </c>
      <c r="X768" s="1">
        <v>1</v>
      </c>
      <c r="Y768" s="1">
        <v>14</v>
      </c>
      <c r="Z768" s="1">
        <v>7</v>
      </c>
      <c r="AC768" s="1">
        <f t="shared" si="432"/>
        <v>5</v>
      </c>
      <c r="AD768" s="1">
        <v>6</v>
      </c>
      <c r="AF768" s="1">
        <v>3</v>
      </c>
      <c r="AG768">
        <v>4</v>
      </c>
      <c r="AH768"/>
      <c r="AK768" s="7">
        <f t="shared" si="443"/>
        <v>5</v>
      </c>
      <c r="AL768" s="7">
        <f t="shared" si="444"/>
        <v>9</v>
      </c>
      <c r="AM768" s="7">
        <f t="shared" si="445"/>
        <v>7</v>
      </c>
      <c r="AN768" s="2">
        <f t="shared" si="446"/>
        <v>1.4671702498547356E-2</v>
      </c>
      <c r="AO768" s="2">
        <f t="shared" si="447"/>
        <v>1.4526438117373619E-4</v>
      </c>
      <c r="AP768" s="2">
        <f t="shared" si="448"/>
        <v>2.0337013364323067E-3</v>
      </c>
      <c r="AR768" t="str">
        <f t="shared" si="449"/>
        <v>Terrebonne</v>
      </c>
      <c r="AS768" t="s">
        <v>876</v>
      </c>
      <c r="AT768" s="184"/>
      <c r="AV768" s="97">
        <v>22</v>
      </c>
      <c r="AW768" s="99">
        <v>109</v>
      </c>
      <c r="AX768" s="105">
        <f t="shared" si="450"/>
        <v>22109</v>
      </c>
      <c r="AZ768" s="7" t="s">
        <v>2119</v>
      </c>
      <c r="BA768" t="s">
        <v>3184</v>
      </c>
      <c r="BF768">
        <v>2</v>
      </c>
      <c r="BP768">
        <v>3</v>
      </c>
    </row>
    <row r="769" spans="1:68" hidden="1" outlineLevel="1">
      <c r="A769" t="s">
        <v>3233</v>
      </c>
      <c r="B769" t="s">
        <v>876</v>
      </c>
      <c r="C769" s="1">
        <f t="shared" si="436"/>
        <v>1828</v>
      </c>
      <c r="D769" s="7">
        <f>IF(R769&gt;0,RANK(R769,(R769:T769,U769:AI769)),0)</f>
        <v>4</v>
      </c>
      <c r="E769" s="7">
        <f>IF(S769&gt;0,RANK(S769,(R769:T769,U769:AI769)),0)</f>
        <v>7</v>
      </c>
      <c r="F769" s="7">
        <f>IF(T769&gt;0,RANK(T769,(R769:T769,U769:AI769)),0)</f>
        <v>3</v>
      </c>
      <c r="G769" s="7">
        <f>IF(U769&gt;0,RANK(U769,(R769:T769,U769:AI769)),0)</f>
        <v>2</v>
      </c>
      <c r="H769" s="7">
        <f t="shared" si="437"/>
        <v>1</v>
      </c>
      <c r="I769" s="49">
        <f t="shared" si="438"/>
        <v>46</v>
      </c>
      <c r="J769" s="177">
        <f t="shared" si="435"/>
        <v>2.5164113785557989E-2</v>
      </c>
      <c r="K769" s="2"/>
      <c r="L769" s="2">
        <f t="shared" si="439"/>
        <v>3.5557986870897153E-2</v>
      </c>
      <c r="M769" s="2">
        <f t="shared" si="440"/>
        <v>3.2822757111597373E-3</v>
      </c>
      <c r="N769" s="2">
        <f t="shared" si="441"/>
        <v>6.5098468271334795E-2</v>
      </c>
      <c r="O769" s="2">
        <f t="shared" si="434"/>
        <v>0.41903719912472648</v>
      </c>
      <c r="P769" s="2">
        <f t="shared" si="442"/>
        <v>0.44420131291028447</v>
      </c>
      <c r="Q769" s="2">
        <f t="shared" si="433"/>
        <v>3.2822757111597378E-2</v>
      </c>
      <c r="R769" s="1">
        <v>65</v>
      </c>
      <c r="S769" s="1">
        <v>6</v>
      </c>
      <c r="T769" s="1">
        <v>119</v>
      </c>
      <c r="U769" s="1">
        <v>766</v>
      </c>
      <c r="V769" s="1">
        <v>812</v>
      </c>
      <c r="W769" s="1">
        <v>43</v>
      </c>
      <c r="X769" s="1">
        <v>1</v>
      </c>
      <c r="Y769" s="1">
        <v>0</v>
      </c>
      <c r="Z769" s="1">
        <v>3</v>
      </c>
      <c r="AC769" s="1">
        <f t="shared" si="432"/>
        <v>2</v>
      </c>
      <c r="AD769" s="1">
        <v>10</v>
      </c>
      <c r="AF769" s="1">
        <v>0</v>
      </c>
      <c r="AG769">
        <v>1</v>
      </c>
      <c r="AH769"/>
      <c r="AK769" s="7">
        <f t="shared" si="443"/>
        <v>5</v>
      </c>
      <c r="AL769" s="7">
        <f t="shared" si="444"/>
        <v>8</v>
      </c>
      <c r="AM769" s="7">
        <f t="shared" si="445"/>
        <v>0</v>
      </c>
      <c r="AN769" s="2">
        <f t="shared" si="446"/>
        <v>2.3522975929978117E-2</v>
      </c>
      <c r="AO769" s="2">
        <f t="shared" si="447"/>
        <v>5.4704595185995622E-4</v>
      </c>
      <c r="AP769" s="2">
        <f t="shared" si="448"/>
        <v>0</v>
      </c>
      <c r="AR769" t="str">
        <f t="shared" si="449"/>
        <v>Union</v>
      </c>
      <c r="AS769" t="s">
        <v>876</v>
      </c>
      <c r="AT769" s="184">
        <v>4</v>
      </c>
      <c r="AV769" s="97">
        <v>22</v>
      </c>
      <c r="AW769" s="99">
        <v>111</v>
      </c>
      <c r="AX769" s="105">
        <f t="shared" si="450"/>
        <v>22111</v>
      </c>
      <c r="AZ769" s="7" t="s">
        <v>2119</v>
      </c>
      <c r="BA769" t="s">
        <v>3184</v>
      </c>
      <c r="BF769">
        <v>2</v>
      </c>
      <c r="BP769">
        <v>0</v>
      </c>
    </row>
    <row r="770" spans="1:68" hidden="1" outlineLevel="1">
      <c r="A770" t="s">
        <v>714</v>
      </c>
      <c r="B770" t="s">
        <v>876</v>
      </c>
      <c r="C770" s="1">
        <f t="shared" si="436"/>
        <v>3101</v>
      </c>
      <c r="D770" s="7">
        <f>IF(R770&gt;0,RANK(R770,(R770:T770,U770:AI770)),0)</f>
        <v>4</v>
      </c>
      <c r="E770" s="7">
        <f>IF(S770&gt;0,RANK(S770,(R770:T770,U770:AI770)),0)</f>
        <v>6</v>
      </c>
      <c r="F770" s="7">
        <f>IF(T770&gt;0,RANK(T770,(R770:T770,U770:AI770)),0)</f>
        <v>3</v>
      </c>
      <c r="G770" s="7">
        <f>IF(U770&gt;0,RANK(U770,(R770:T770,U770:AI770)),0)</f>
        <v>2</v>
      </c>
      <c r="H770" s="7">
        <f t="shared" si="437"/>
        <v>1</v>
      </c>
      <c r="I770" s="49">
        <f t="shared" si="438"/>
        <v>309</v>
      </c>
      <c r="J770" s="177">
        <f t="shared" si="435"/>
        <v>9.9645275717510487E-2</v>
      </c>
      <c r="K770" s="2"/>
      <c r="L770" s="2">
        <f t="shared" si="439"/>
        <v>4.2566913898742342E-2</v>
      </c>
      <c r="M770" s="2">
        <f t="shared" si="440"/>
        <v>2.9022895840051595E-3</v>
      </c>
      <c r="N770" s="2">
        <f t="shared" si="441"/>
        <v>9.0938406965495003E-2</v>
      </c>
      <c r="O770" s="2">
        <f t="shared" si="434"/>
        <v>0.37117059013221543</v>
      </c>
      <c r="P770" s="2">
        <f t="shared" si="442"/>
        <v>0.4708158658497259</v>
      </c>
      <c r="Q770" s="2">
        <f t="shared" si="433"/>
        <v>2.1605933569816105E-2</v>
      </c>
      <c r="R770" s="1">
        <v>132</v>
      </c>
      <c r="S770" s="1">
        <v>9</v>
      </c>
      <c r="T770" s="1">
        <v>282</v>
      </c>
      <c r="U770" s="1">
        <v>1151</v>
      </c>
      <c r="V770" s="1">
        <v>1460</v>
      </c>
      <c r="W770" s="1">
        <v>45</v>
      </c>
      <c r="X770" s="1">
        <v>4</v>
      </c>
      <c r="Y770" s="1">
        <v>3</v>
      </c>
      <c r="Z770" s="1">
        <v>7</v>
      </c>
      <c r="AC770" s="1">
        <f t="shared" si="432"/>
        <v>1</v>
      </c>
      <c r="AD770" s="1">
        <v>4</v>
      </c>
      <c r="AF770" s="1">
        <v>0</v>
      </c>
      <c r="AG770">
        <v>3</v>
      </c>
      <c r="AH770"/>
      <c r="AK770" s="7">
        <f t="shared" si="443"/>
        <v>5</v>
      </c>
      <c r="AL770" s="7">
        <f t="shared" si="444"/>
        <v>8</v>
      </c>
      <c r="AM770" s="7">
        <f t="shared" si="445"/>
        <v>9</v>
      </c>
      <c r="AN770" s="2">
        <f t="shared" si="446"/>
        <v>1.4511447920025799E-2</v>
      </c>
      <c r="AO770" s="2">
        <f t="shared" si="447"/>
        <v>1.2899064817800709E-3</v>
      </c>
      <c r="AP770" s="2">
        <f t="shared" si="448"/>
        <v>9.6742986133505321E-4</v>
      </c>
      <c r="AR770" t="str">
        <f t="shared" si="449"/>
        <v>Vermilion</v>
      </c>
      <c r="AS770" t="s">
        <v>876</v>
      </c>
      <c r="AT770" s="184">
        <v>3</v>
      </c>
      <c r="AV770" s="97">
        <v>22</v>
      </c>
      <c r="AW770" s="99">
        <v>113</v>
      </c>
      <c r="AX770" s="105">
        <f t="shared" si="450"/>
        <v>22113</v>
      </c>
      <c r="AZ770" s="7" t="s">
        <v>2119</v>
      </c>
      <c r="BA770" t="s">
        <v>3184</v>
      </c>
      <c r="BF770">
        <v>1</v>
      </c>
      <c r="BP770">
        <v>0</v>
      </c>
    </row>
    <row r="771" spans="1:68" hidden="1" outlineLevel="1">
      <c r="A771" t="s">
        <v>457</v>
      </c>
      <c r="B771" t="s">
        <v>876</v>
      </c>
      <c r="C771" s="1">
        <f t="shared" si="436"/>
        <v>2589</v>
      </c>
      <c r="D771" s="7">
        <f>IF(R771&gt;0,RANK(R771,(R771:T771,U771:AI771)),0)</f>
        <v>4</v>
      </c>
      <c r="E771" s="7">
        <f>IF(S771&gt;0,RANK(S771,(R771:T771,U771:AI771)),0)</f>
        <v>6</v>
      </c>
      <c r="F771" s="7">
        <f>IF(T771&gt;0,RANK(T771,(R771:T771,U771:AI771)),0)</f>
        <v>3</v>
      </c>
      <c r="G771" s="7">
        <f>IF(U771&gt;0,RANK(U771,(R771:T771,U771:AI771)),0)</f>
        <v>2</v>
      </c>
      <c r="H771" s="7">
        <f t="shared" si="437"/>
        <v>1</v>
      </c>
      <c r="I771" s="49">
        <f t="shared" si="438"/>
        <v>46</v>
      </c>
      <c r="J771" s="177">
        <f t="shared" si="435"/>
        <v>1.7767477790652762E-2</v>
      </c>
      <c r="K771" s="2"/>
      <c r="L771" s="2">
        <f t="shared" si="439"/>
        <v>3.6693704132869834E-2</v>
      </c>
      <c r="M771" s="2">
        <f t="shared" si="440"/>
        <v>7.3387408265739671E-3</v>
      </c>
      <c r="N771" s="2">
        <f t="shared" si="441"/>
        <v>8.8064889918887598E-2</v>
      </c>
      <c r="O771" s="2">
        <f t="shared" si="434"/>
        <v>0.41521823097721128</v>
      </c>
      <c r="P771" s="2">
        <f t="shared" si="442"/>
        <v>0.43298570876786402</v>
      </c>
      <c r="Q771" s="2">
        <f t="shared" si="433"/>
        <v>1.9698725376593285E-2</v>
      </c>
      <c r="R771" s="1">
        <v>95</v>
      </c>
      <c r="S771" s="1">
        <v>19</v>
      </c>
      <c r="T771" s="1">
        <v>228</v>
      </c>
      <c r="U771" s="1">
        <v>1075</v>
      </c>
      <c r="V771" s="1">
        <v>1121</v>
      </c>
      <c r="W771" s="1">
        <v>24</v>
      </c>
      <c r="X771" s="1">
        <v>1</v>
      </c>
      <c r="Y771" s="1">
        <v>5</v>
      </c>
      <c r="Z771" s="1">
        <v>7</v>
      </c>
      <c r="AC771" s="1">
        <f t="shared" si="432"/>
        <v>2</v>
      </c>
      <c r="AD771" s="1">
        <v>9</v>
      </c>
      <c r="AF771" s="1">
        <v>3</v>
      </c>
      <c r="AG771">
        <v>0</v>
      </c>
      <c r="AH771"/>
      <c r="AK771" s="7">
        <f t="shared" si="443"/>
        <v>5</v>
      </c>
      <c r="AL771" s="7">
        <f t="shared" si="444"/>
        <v>9</v>
      </c>
      <c r="AM771" s="7">
        <f t="shared" si="445"/>
        <v>8</v>
      </c>
      <c r="AN771" s="2">
        <f t="shared" si="446"/>
        <v>9.2699884125144842E-3</v>
      </c>
      <c r="AO771" s="2">
        <f t="shared" si="447"/>
        <v>3.8624951718810351E-4</v>
      </c>
      <c r="AP771" s="2">
        <f t="shared" si="448"/>
        <v>1.9312475859405175E-3</v>
      </c>
      <c r="AR771" t="str">
        <f t="shared" si="449"/>
        <v>Vernon</v>
      </c>
      <c r="AS771" t="s">
        <v>876</v>
      </c>
      <c r="AT771" s="184">
        <v>4</v>
      </c>
      <c r="AV771" s="97">
        <v>22</v>
      </c>
      <c r="AW771" s="99">
        <v>115</v>
      </c>
      <c r="AX771" s="105">
        <f t="shared" si="450"/>
        <v>22115</v>
      </c>
      <c r="AZ771" s="7" t="s">
        <v>2119</v>
      </c>
      <c r="BA771" t="s">
        <v>3184</v>
      </c>
      <c r="BF771">
        <v>2</v>
      </c>
      <c r="BP771">
        <v>0</v>
      </c>
    </row>
    <row r="772" spans="1:68" hidden="1" outlineLevel="1">
      <c r="A772" t="s">
        <v>637</v>
      </c>
      <c r="B772" t="s">
        <v>876</v>
      </c>
      <c r="C772" s="1">
        <f t="shared" si="436"/>
        <v>2540</v>
      </c>
      <c r="D772" s="7">
        <f>IF(R772&gt;0,RANK(R772,(R772:T772,U772:AI772)),0)</f>
        <v>4</v>
      </c>
      <c r="E772" s="7">
        <f>IF(S772&gt;0,RANK(S772,(R772:T772,U772:AI772)),0)</f>
        <v>6</v>
      </c>
      <c r="F772" s="7">
        <f>IF(T772&gt;0,RANK(T772,(R772:T772,U772:AI772)),0)</f>
        <v>3</v>
      </c>
      <c r="G772" s="7">
        <f>IF(U772&gt;0,RANK(U772,(R772:T772,U772:AI772)),0)</f>
        <v>2</v>
      </c>
      <c r="H772" s="7">
        <f t="shared" si="437"/>
        <v>1</v>
      </c>
      <c r="I772" s="49">
        <f t="shared" si="438"/>
        <v>345</v>
      </c>
      <c r="J772" s="177">
        <f t="shared" si="435"/>
        <v>0.13582677165354332</v>
      </c>
      <c r="K772" s="2"/>
      <c r="L772" s="2">
        <f t="shared" si="439"/>
        <v>4.3307086614173228E-2</v>
      </c>
      <c r="M772" s="2">
        <f t="shared" si="440"/>
        <v>6.6929133858267716E-3</v>
      </c>
      <c r="N772" s="2">
        <f t="shared" si="441"/>
        <v>7.4803149606299218E-2</v>
      </c>
      <c r="O772" s="2">
        <f t="shared" si="434"/>
        <v>0.35866141732283463</v>
      </c>
      <c r="P772" s="2">
        <f t="shared" si="442"/>
        <v>0.49448818897637797</v>
      </c>
      <c r="Q772" s="2">
        <f t="shared" si="433"/>
        <v>2.2047244094488161E-2</v>
      </c>
      <c r="R772" s="1">
        <v>110</v>
      </c>
      <c r="S772" s="1">
        <v>17</v>
      </c>
      <c r="T772" s="1">
        <v>190</v>
      </c>
      <c r="U772" s="1">
        <v>911</v>
      </c>
      <c r="V772" s="1">
        <v>1256</v>
      </c>
      <c r="W772" s="1">
        <v>33</v>
      </c>
      <c r="X772" s="1">
        <v>0</v>
      </c>
      <c r="Y772" s="1">
        <v>3</v>
      </c>
      <c r="Z772" s="1">
        <v>4</v>
      </c>
      <c r="AC772" s="1">
        <f t="shared" si="432"/>
        <v>2</v>
      </c>
      <c r="AD772" s="1">
        <v>12</v>
      </c>
      <c r="AF772" s="1">
        <v>0</v>
      </c>
      <c r="AG772">
        <v>2</v>
      </c>
      <c r="AH772"/>
      <c r="AK772" s="7">
        <f t="shared" si="443"/>
        <v>5</v>
      </c>
      <c r="AL772" s="7">
        <f t="shared" si="444"/>
        <v>0</v>
      </c>
      <c r="AM772" s="7">
        <f t="shared" si="445"/>
        <v>8</v>
      </c>
      <c r="AN772" s="2">
        <f t="shared" si="446"/>
        <v>1.2992125984251968E-2</v>
      </c>
      <c r="AO772" s="2">
        <f t="shared" si="447"/>
        <v>0</v>
      </c>
      <c r="AP772" s="2">
        <f t="shared" si="448"/>
        <v>1.1811023622047244E-3</v>
      </c>
      <c r="AR772" t="str">
        <f t="shared" si="449"/>
        <v>Washington</v>
      </c>
      <c r="AS772" t="s">
        <v>876</v>
      </c>
      <c r="AT772" s="184">
        <v>5</v>
      </c>
      <c r="AV772" s="97">
        <v>22</v>
      </c>
      <c r="AW772" s="99">
        <v>117</v>
      </c>
      <c r="AX772" s="105">
        <f t="shared" si="450"/>
        <v>22117</v>
      </c>
      <c r="AZ772" s="7" t="s">
        <v>2119</v>
      </c>
      <c r="BA772" t="s">
        <v>3184</v>
      </c>
      <c r="BF772">
        <v>2</v>
      </c>
      <c r="BP772">
        <v>0</v>
      </c>
    </row>
    <row r="773" spans="1:68" hidden="1" outlineLevel="1">
      <c r="A773" t="s">
        <v>1040</v>
      </c>
      <c r="B773" t="s">
        <v>876</v>
      </c>
      <c r="C773" s="1">
        <f t="shared" si="436"/>
        <v>2866</v>
      </c>
      <c r="D773" s="7">
        <f>IF(R773&gt;0,RANK(R773,(R773:T773,U773:AI773)),0)</f>
        <v>4</v>
      </c>
      <c r="E773" s="7">
        <f>IF(S773&gt;0,RANK(S773,(R773:T773,U773:AI773)),0)</f>
        <v>6</v>
      </c>
      <c r="F773" s="7">
        <f>IF(T773&gt;0,RANK(T773,(R773:T773,U773:AI773)),0)</f>
        <v>3</v>
      </c>
      <c r="G773" s="7">
        <f>IF(U773&gt;0,RANK(U773,(R773:T773,U773:AI773)),0)</f>
        <v>1</v>
      </c>
      <c r="H773" s="7">
        <f t="shared" si="437"/>
        <v>2</v>
      </c>
      <c r="I773" s="49">
        <f t="shared" si="438"/>
        <v>184</v>
      </c>
      <c r="J773" s="177">
        <f t="shared" si="435"/>
        <v>6.4200976971388699E-2</v>
      </c>
      <c r="K773" s="2"/>
      <c r="L773" s="2">
        <f t="shared" si="439"/>
        <v>4.0474528960223306E-2</v>
      </c>
      <c r="M773" s="2">
        <f t="shared" si="440"/>
        <v>6.9783670621074668E-3</v>
      </c>
      <c r="N773" s="2">
        <f t="shared" si="441"/>
        <v>7.1528262386601538E-2</v>
      </c>
      <c r="O773" s="2">
        <f t="shared" si="434"/>
        <v>0.45882763433356594</v>
      </c>
      <c r="P773" s="2">
        <f t="shared" si="442"/>
        <v>0.39462665736217722</v>
      </c>
      <c r="Q773" s="2">
        <f t="shared" si="433"/>
        <v>2.7564549895324642E-2</v>
      </c>
      <c r="R773" s="1">
        <v>116</v>
      </c>
      <c r="S773" s="1">
        <v>20</v>
      </c>
      <c r="T773" s="1">
        <v>205</v>
      </c>
      <c r="U773" s="1">
        <v>1315</v>
      </c>
      <c r="V773" s="1">
        <v>1131</v>
      </c>
      <c r="W773" s="1">
        <v>57</v>
      </c>
      <c r="X773" s="1">
        <v>2</v>
      </c>
      <c r="Y773" s="1">
        <v>2</v>
      </c>
      <c r="Z773" s="1">
        <v>4</v>
      </c>
      <c r="AC773" s="1">
        <f t="shared" si="432"/>
        <v>4</v>
      </c>
      <c r="AD773" s="1">
        <v>8</v>
      </c>
      <c r="AF773" s="1">
        <v>1</v>
      </c>
      <c r="AG773">
        <v>1</v>
      </c>
      <c r="AH773"/>
      <c r="AK773" s="7">
        <f t="shared" si="443"/>
        <v>5</v>
      </c>
      <c r="AL773" s="7">
        <f t="shared" si="444"/>
        <v>8</v>
      </c>
      <c r="AM773" s="7">
        <f t="shared" si="445"/>
        <v>8</v>
      </c>
      <c r="AN773" s="2">
        <f t="shared" si="446"/>
        <v>1.9888346127006282E-2</v>
      </c>
      <c r="AO773" s="2">
        <f t="shared" si="447"/>
        <v>6.9783670621074664E-4</v>
      </c>
      <c r="AP773" s="2">
        <f t="shared" si="448"/>
        <v>6.9783670621074664E-4</v>
      </c>
      <c r="AR773" t="str">
        <f t="shared" si="449"/>
        <v>Webster</v>
      </c>
      <c r="AS773" t="s">
        <v>876</v>
      </c>
      <c r="AT773" s="184">
        <v>4</v>
      </c>
      <c r="AV773" s="97">
        <v>22</v>
      </c>
      <c r="AW773" s="99">
        <v>119</v>
      </c>
      <c r="AX773" s="105">
        <f t="shared" si="450"/>
        <v>22119</v>
      </c>
      <c r="AZ773" s="7" t="s">
        <v>2119</v>
      </c>
      <c r="BA773" t="s">
        <v>3184</v>
      </c>
      <c r="BF773">
        <v>4</v>
      </c>
      <c r="BP773">
        <v>0</v>
      </c>
    </row>
    <row r="774" spans="1:68" hidden="1" outlineLevel="1">
      <c r="A774" t="s">
        <v>2528</v>
      </c>
      <c r="B774" t="s">
        <v>876</v>
      </c>
      <c r="C774" s="1">
        <f t="shared" si="436"/>
        <v>1558</v>
      </c>
      <c r="D774" s="7">
        <f>IF(R774&gt;0,RANK(R774,(R774:T774,U774:AI774)),0)</f>
        <v>4</v>
      </c>
      <c r="E774" s="7">
        <f>IF(S774&gt;0,RANK(S774,(R774:T774,U774:AI774)),0)</f>
        <v>6</v>
      </c>
      <c r="F774" s="7">
        <f>IF(T774&gt;0,RANK(T774,(R774:T774,U774:AI774)),0)</f>
        <v>3</v>
      </c>
      <c r="G774" s="7">
        <f>IF(U774&gt;0,RANK(U774,(R774:T774,U774:AI774)),0)</f>
        <v>2</v>
      </c>
      <c r="H774" s="7">
        <f t="shared" si="437"/>
        <v>1</v>
      </c>
      <c r="I774" s="49">
        <f t="shared" si="438"/>
        <v>119</v>
      </c>
      <c r="J774" s="177">
        <f t="shared" si="435"/>
        <v>7.6379974326059044E-2</v>
      </c>
      <c r="K774" s="2"/>
      <c r="L774" s="2">
        <f t="shared" si="439"/>
        <v>3.5301668806161743E-2</v>
      </c>
      <c r="M774" s="2">
        <f t="shared" si="440"/>
        <v>7.7021822849807449E-3</v>
      </c>
      <c r="N774" s="2">
        <f t="shared" si="441"/>
        <v>0.10462130937098844</v>
      </c>
      <c r="O774" s="2">
        <f t="shared" si="434"/>
        <v>0.3741976893453145</v>
      </c>
      <c r="P774" s="2">
        <f t="shared" si="442"/>
        <v>0.45057766367137353</v>
      </c>
      <c r="Q774" s="2">
        <f t="shared" si="433"/>
        <v>2.7599486521181049E-2</v>
      </c>
      <c r="R774" s="1">
        <v>55</v>
      </c>
      <c r="S774" s="1">
        <v>12</v>
      </c>
      <c r="T774" s="1">
        <v>163</v>
      </c>
      <c r="U774" s="1">
        <v>583</v>
      </c>
      <c r="V774" s="1">
        <v>702</v>
      </c>
      <c r="W774" s="1">
        <v>29</v>
      </c>
      <c r="X774" s="1">
        <v>0</v>
      </c>
      <c r="Y774" s="1">
        <v>4</v>
      </c>
      <c r="Z774" s="1">
        <v>4</v>
      </c>
      <c r="AC774" s="1">
        <f t="shared" si="432"/>
        <v>0</v>
      </c>
      <c r="AD774" s="1">
        <v>6</v>
      </c>
      <c r="AF774" s="1">
        <v>0</v>
      </c>
      <c r="AG774">
        <v>0</v>
      </c>
      <c r="AH774"/>
      <c r="AK774" s="7">
        <f t="shared" si="443"/>
        <v>5</v>
      </c>
      <c r="AL774" s="7">
        <f t="shared" si="444"/>
        <v>0</v>
      </c>
      <c r="AM774" s="7">
        <f t="shared" si="445"/>
        <v>7</v>
      </c>
      <c r="AN774" s="2">
        <f t="shared" si="446"/>
        <v>1.8613607188703467E-2</v>
      </c>
      <c r="AO774" s="2">
        <f t="shared" si="447"/>
        <v>0</v>
      </c>
      <c r="AP774" s="2">
        <f t="shared" si="448"/>
        <v>2.5673940949935813E-3</v>
      </c>
      <c r="AR774" t="str">
        <f t="shared" si="449"/>
        <v>West Baton Rouge</v>
      </c>
      <c r="AS774" t="s">
        <v>876</v>
      </c>
      <c r="AT774" s="184"/>
      <c r="AV774" s="97">
        <v>22</v>
      </c>
      <c r="AW774" s="99">
        <v>121</v>
      </c>
      <c r="AX774" s="105">
        <f t="shared" si="450"/>
        <v>22121</v>
      </c>
      <c r="AZ774" s="7" t="s">
        <v>2119</v>
      </c>
      <c r="BA774" t="s">
        <v>3184</v>
      </c>
      <c r="BF774">
        <v>0</v>
      </c>
      <c r="BP774">
        <v>0</v>
      </c>
    </row>
    <row r="775" spans="1:68" hidden="1" outlineLevel="1">
      <c r="A775" t="s">
        <v>763</v>
      </c>
      <c r="B775" t="s">
        <v>876</v>
      </c>
      <c r="C775" s="1">
        <f t="shared" si="436"/>
        <v>793</v>
      </c>
      <c r="D775" s="7">
        <f>IF(R775&gt;0,RANK(R775,(R775:T775,U775:AI775)),0)</f>
        <v>4</v>
      </c>
      <c r="E775" s="7">
        <f>IF(S775&gt;0,RANK(S775,(R775:T775,U775:AI775)),0)</f>
        <v>6</v>
      </c>
      <c r="F775" s="7">
        <f>IF(T775&gt;0,RANK(T775,(R775:T775,U775:AI775)),0)</f>
        <v>3</v>
      </c>
      <c r="G775" s="7">
        <f>IF(U775&gt;0,RANK(U775,(R775:T775,U775:AI775)),0)</f>
        <v>1</v>
      </c>
      <c r="H775" s="7">
        <f t="shared" si="437"/>
        <v>2</v>
      </c>
      <c r="I775" s="49">
        <f t="shared" si="438"/>
        <v>25</v>
      </c>
      <c r="J775" s="177">
        <f t="shared" si="435"/>
        <v>3.1525851197982346E-2</v>
      </c>
      <c r="K775" s="2"/>
      <c r="L775" s="2">
        <f t="shared" si="439"/>
        <v>3.530895334174023E-2</v>
      </c>
      <c r="M775" s="2">
        <f t="shared" si="440"/>
        <v>1.2610340479192938E-2</v>
      </c>
      <c r="N775" s="2">
        <f t="shared" si="441"/>
        <v>8.1967213114754092E-2</v>
      </c>
      <c r="O775" s="2">
        <f t="shared" si="434"/>
        <v>0.43127364438839849</v>
      </c>
      <c r="P775" s="2">
        <f t="shared" si="442"/>
        <v>0.39974779319041615</v>
      </c>
      <c r="Q775" s="2">
        <f t="shared" si="433"/>
        <v>3.9092055485498101E-2</v>
      </c>
      <c r="R775" s="1">
        <v>28</v>
      </c>
      <c r="S775" s="1">
        <v>10</v>
      </c>
      <c r="T775" s="1">
        <v>65</v>
      </c>
      <c r="U775" s="1">
        <v>342</v>
      </c>
      <c r="V775" s="1">
        <v>317</v>
      </c>
      <c r="W775" s="1">
        <v>24</v>
      </c>
      <c r="X775" s="1">
        <v>0</v>
      </c>
      <c r="Y775" s="1">
        <v>1</v>
      </c>
      <c r="Z775" s="1">
        <v>0</v>
      </c>
      <c r="AC775" s="1">
        <f t="shared" si="432"/>
        <v>2</v>
      </c>
      <c r="AD775" s="1">
        <v>4</v>
      </c>
      <c r="AF775" s="1">
        <v>0</v>
      </c>
      <c r="AG775">
        <v>0</v>
      </c>
      <c r="AH775"/>
      <c r="AK775" s="7">
        <f t="shared" si="443"/>
        <v>5</v>
      </c>
      <c r="AL775" s="7">
        <f t="shared" si="444"/>
        <v>0</v>
      </c>
      <c r="AM775" s="7">
        <f t="shared" si="445"/>
        <v>7</v>
      </c>
      <c r="AN775" s="2">
        <f t="shared" si="446"/>
        <v>3.0264817150063052E-2</v>
      </c>
      <c r="AO775" s="2">
        <f t="shared" si="447"/>
        <v>0</v>
      </c>
      <c r="AP775" s="2">
        <f t="shared" si="448"/>
        <v>1.2610340479192938E-3</v>
      </c>
      <c r="AR775" t="str">
        <f t="shared" si="449"/>
        <v>West Carroll</v>
      </c>
      <c r="AS775" t="s">
        <v>876</v>
      </c>
      <c r="AT775" s="184">
        <v>5</v>
      </c>
      <c r="AV775" s="97">
        <v>22</v>
      </c>
      <c r="AW775" s="99">
        <v>123</v>
      </c>
      <c r="AX775" s="105">
        <f t="shared" si="450"/>
        <v>22123</v>
      </c>
      <c r="AZ775" s="7" t="s">
        <v>2119</v>
      </c>
      <c r="BA775" t="s">
        <v>3184</v>
      </c>
      <c r="BF775">
        <v>2</v>
      </c>
      <c r="BP775">
        <v>0</v>
      </c>
    </row>
    <row r="776" spans="1:68" hidden="1" outlineLevel="1">
      <c r="A776" t="s">
        <v>1059</v>
      </c>
      <c r="B776" t="s">
        <v>876</v>
      </c>
      <c r="C776" s="1">
        <f t="shared" si="436"/>
        <v>914</v>
      </c>
      <c r="D776" s="7">
        <f>IF(R776&gt;0,RANK(R776,(R776:T776,U776:AI776)),0)</f>
        <v>4</v>
      </c>
      <c r="E776" s="7">
        <f>IF(S776&gt;0,RANK(S776,(R776:T776,U776:AI776)),0)</f>
        <v>6</v>
      </c>
      <c r="F776" s="7">
        <f>IF(T776&gt;0,RANK(T776,(R776:T776,U776:AI776)),0)</f>
        <v>3</v>
      </c>
      <c r="G776" s="7">
        <f>IF(U776&gt;0,RANK(U776,(R776:T776,U776:AI776)),0)</f>
        <v>2</v>
      </c>
      <c r="H776" s="7">
        <f t="shared" si="437"/>
        <v>1</v>
      </c>
      <c r="I776" s="49">
        <f t="shared" si="438"/>
        <v>58</v>
      </c>
      <c r="J776" s="177">
        <f t="shared" si="435"/>
        <v>6.3457330415754923E-2</v>
      </c>
      <c r="K776" s="2"/>
      <c r="L776" s="2">
        <f t="shared" si="439"/>
        <v>6.8927789934354486E-2</v>
      </c>
      <c r="M776" s="2">
        <f t="shared" si="440"/>
        <v>8.7527352297592995E-3</v>
      </c>
      <c r="N776" s="2">
        <f t="shared" si="441"/>
        <v>0.12800875273522977</v>
      </c>
      <c r="O776" s="2">
        <f t="shared" si="434"/>
        <v>0.35448577680525162</v>
      </c>
      <c r="P776" s="2">
        <f t="shared" si="442"/>
        <v>0.41794310722100658</v>
      </c>
      <c r="Q776" s="2">
        <f t="shared" si="433"/>
        <v>2.1881838074398252E-2</v>
      </c>
      <c r="R776" s="1">
        <v>63</v>
      </c>
      <c r="S776" s="1">
        <v>8</v>
      </c>
      <c r="T776" s="1">
        <v>117</v>
      </c>
      <c r="U776" s="1">
        <v>324</v>
      </c>
      <c r="V776" s="1">
        <v>382</v>
      </c>
      <c r="W776" s="1">
        <v>16</v>
      </c>
      <c r="X776" s="1">
        <v>0</v>
      </c>
      <c r="Y776" s="1">
        <v>2</v>
      </c>
      <c r="Z776" s="1">
        <v>1</v>
      </c>
      <c r="AC776" s="1">
        <f t="shared" si="432"/>
        <v>0</v>
      </c>
      <c r="AD776" s="1">
        <v>1</v>
      </c>
      <c r="AF776" s="1">
        <v>0</v>
      </c>
      <c r="AG776">
        <v>0</v>
      </c>
      <c r="AH776"/>
      <c r="AK776" s="7">
        <f t="shared" si="443"/>
        <v>5</v>
      </c>
      <c r="AL776" s="7">
        <f t="shared" si="444"/>
        <v>0</v>
      </c>
      <c r="AM776" s="7">
        <f t="shared" si="445"/>
        <v>7</v>
      </c>
      <c r="AN776" s="2">
        <f t="shared" si="446"/>
        <v>1.7505470459518599E-2</v>
      </c>
      <c r="AO776" s="2">
        <f t="shared" si="447"/>
        <v>0</v>
      </c>
      <c r="AP776" s="2">
        <f t="shared" si="448"/>
        <v>2.1881838074398249E-3</v>
      </c>
      <c r="AR776" t="str">
        <f t="shared" si="449"/>
        <v>West Feliciana</v>
      </c>
      <c r="AS776" t="s">
        <v>876</v>
      </c>
      <c r="AT776" s="184">
        <v>5</v>
      </c>
      <c r="AV776" s="97">
        <v>22</v>
      </c>
      <c r="AW776" s="99">
        <v>125</v>
      </c>
      <c r="AX776" s="105">
        <f t="shared" si="450"/>
        <v>22125</v>
      </c>
      <c r="AZ776" s="7" t="s">
        <v>2119</v>
      </c>
      <c r="BA776" t="s">
        <v>3184</v>
      </c>
      <c r="BF776">
        <v>0</v>
      </c>
      <c r="BP776">
        <v>0</v>
      </c>
    </row>
    <row r="777" spans="1:68" hidden="1" outlineLevel="1">
      <c r="A777" t="s">
        <v>3057</v>
      </c>
      <c r="B777" t="s">
        <v>876</v>
      </c>
      <c r="C777" s="1">
        <f t="shared" si="436"/>
        <v>926</v>
      </c>
      <c r="D777" s="7">
        <f>IF(R777&gt;0,RANK(R777,(R777:T777,U777:AI777)),0)</f>
        <v>4</v>
      </c>
      <c r="E777" s="7">
        <f>IF(S777&gt;0,RANK(S777,(R777:T777,U777:AI777)),0)</f>
        <v>6</v>
      </c>
      <c r="F777" s="7">
        <f>IF(T777&gt;0,RANK(T777,(R777:T777,U777:AI777)),0)</f>
        <v>3</v>
      </c>
      <c r="G777" s="7">
        <f>IF(U777&gt;0,RANK(U777,(R777:T777,U777:AI777)),0)</f>
        <v>2</v>
      </c>
      <c r="H777" s="7">
        <f t="shared" si="437"/>
        <v>1</v>
      </c>
      <c r="I777" s="49">
        <f t="shared" si="438"/>
        <v>40</v>
      </c>
      <c r="J777" s="177">
        <f t="shared" si="435"/>
        <v>4.3196544276457881E-2</v>
      </c>
      <c r="K777" s="2"/>
      <c r="L777" s="2">
        <f t="shared" si="439"/>
        <v>3.5637149028077755E-2</v>
      </c>
      <c r="M777" s="2">
        <f t="shared" si="440"/>
        <v>8.6393088552915772E-3</v>
      </c>
      <c r="N777" s="2">
        <f t="shared" si="441"/>
        <v>0.10367170626349892</v>
      </c>
      <c r="O777" s="2">
        <f t="shared" si="434"/>
        <v>0.3855291576673866</v>
      </c>
      <c r="P777" s="2">
        <f t="shared" si="442"/>
        <v>0.42872570194384452</v>
      </c>
      <c r="Q777" s="2">
        <f t="shared" si="433"/>
        <v>3.7796976241900593E-2</v>
      </c>
      <c r="R777" s="1">
        <v>33</v>
      </c>
      <c r="S777" s="1">
        <v>8</v>
      </c>
      <c r="T777" s="1">
        <v>96</v>
      </c>
      <c r="U777" s="1">
        <v>357</v>
      </c>
      <c r="V777" s="1">
        <v>397</v>
      </c>
      <c r="W777" s="1">
        <v>26</v>
      </c>
      <c r="X777" s="1">
        <v>0</v>
      </c>
      <c r="Y777" s="1">
        <v>1</v>
      </c>
      <c r="Z777" s="1">
        <v>2</v>
      </c>
      <c r="AC777" s="1">
        <f t="shared" si="432"/>
        <v>0</v>
      </c>
      <c r="AD777" s="1">
        <v>5</v>
      </c>
      <c r="AF777" s="1">
        <v>1</v>
      </c>
      <c r="AG777">
        <v>0</v>
      </c>
      <c r="AH777"/>
      <c r="AK777" s="7">
        <f t="shared" si="443"/>
        <v>5</v>
      </c>
      <c r="AL777" s="7">
        <f t="shared" si="444"/>
        <v>0</v>
      </c>
      <c r="AM777" s="7">
        <f t="shared" si="445"/>
        <v>8</v>
      </c>
      <c r="AN777" s="2">
        <f t="shared" si="446"/>
        <v>2.8077753779697623E-2</v>
      </c>
      <c r="AO777" s="2">
        <f t="shared" si="447"/>
        <v>0</v>
      </c>
      <c r="AP777" s="2">
        <f t="shared" si="448"/>
        <v>1.0799136069114472E-3</v>
      </c>
      <c r="AR777" t="str">
        <f t="shared" si="449"/>
        <v>Winn</v>
      </c>
      <c r="AS777" t="s">
        <v>876</v>
      </c>
      <c r="AT777" s="184">
        <v>5</v>
      </c>
      <c r="AV777" s="97">
        <v>22</v>
      </c>
      <c r="AW777" s="99">
        <v>127</v>
      </c>
      <c r="AX777" s="105">
        <f t="shared" si="450"/>
        <v>22127</v>
      </c>
      <c r="AZ777" s="7" t="s">
        <v>2119</v>
      </c>
      <c r="BA777" t="s">
        <v>3184</v>
      </c>
      <c r="BF777">
        <v>0</v>
      </c>
      <c r="BP777">
        <v>0</v>
      </c>
    </row>
    <row r="778" spans="1:68" collapsed="1">
      <c r="A778" t="s">
        <v>875</v>
      </c>
      <c r="B778" t="s">
        <v>1105</v>
      </c>
      <c r="C778" s="1">
        <f t="shared" si="436"/>
        <v>301241</v>
      </c>
      <c r="D778" s="7">
        <f>IF(R778&gt;0,RANK(R778,(R778:T778,U778:AI778)),0)</f>
        <v>4</v>
      </c>
      <c r="E778" s="7">
        <f>IF(S778&gt;0,RANK(S778,(R778:T778,U778:AI778)),0)</f>
        <v>6</v>
      </c>
      <c r="F778" s="7">
        <f>IF(T778&gt;0,RANK(T778,(R778:T778,U778:AI778)),0)</f>
        <v>3</v>
      </c>
      <c r="G778" s="7">
        <f>IF(U778&gt;0,RANK(U778,(R778:T778,U778:AI778)),0)</f>
        <v>2</v>
      </c>
      <c r="H778" s="7">
        <f t="shared" si="437"/>
        <v>1</v>
      </c>
      <c r="I778" s="49">
        <f t="shared" si="438"/>
        <v>10886</v>
      </c>
      <c r="J778" s="177">
        <f t="shared" si="435"/>
        <v>3.6137179202034249E-2</v>
      </c>
      <c r="K778" s="2"/>
      <c r="L778" s="2">
        <f t="shared" si="439"/>
        <v>6.4264160589030048E-2</v>
      </c>
      <c r="M778" s="2">
        <f t="shared" si="440"/>
        <v>7.1205446801730172E-3</v>
      </c>
      <c r="N778" s="2">
        <f t="shared" si="441"/>
        <v>0.11224567704927284</v>
      </c>
      <c r="O778" s="2">
        <f t="shared" si="434"/>
        <v>0.37832831520277782</v>
      </c>
      <c r="P778" s="2">
        <f t="shared" si="442"/>
        <v>0.41446549440481212</v>
      </c>
      <c r="Q778" s="2">
        <f t="shared" si="433"/>
        <v>2.3575808073934224E-2</v>
      </c>
      <c r="R778" s="1">
        <f t="shared" ref="R778:W778" si="451">SUM(R714:R777)</f>
        <v>19359</v>
      </c>
      <c r="S778" s="1">
        <f t="shared" si="451"/>
        <v>2145</v>
      </c>
      <c r="T778" s="1">
        <f t="shared" si="451"/>
        <v>33813</v>
      </c>
      <c r="U778" s="1">
        <f t="shared" si="451"/>
        <v>113968</v>
      </c>
      <c r="V778" s="1">
        <f t="shared" si="451"/>
        <v>124854</v>
      </c>
      <c r="W778" s="1">
        <f t="shared" si="451"/>
        <v>4544</v>
      </c>
      <c r="X778" s="1">
        <f>SUM(X714:X777)</f>
        <v>243</v>
      </c>
      <c r="Y778" s="1">
        <f>SUM(Y714:Y777)</f>
        <v>401</v>
      </c>
      <c r="Z778" s="1">
        <f>SUM(Z714:Z777)</f>
        <v>670</v>
      </c>
      <c r="AC778" s="1">
        <f>SUM(AC714:AC777)</f>
        <v>267</v>
      </c>
      <c r="AD778" s="1">
        <f>SUM(AD714:AD777)</f>
        <v>645</v>
      </c>
      <c r="AF778" s="1">
        <f>SUM(AF714:AF777)</f>
        <v>180</v>
      </c>
      <c r="AG778" s="1">
        <f>SUM(AG714:AG777)</f>
        <v>152</v>
      </c>
      <c r="AK778" s="7">
        <f t="shared" si="443"/>
        <v>5</v>
      </c>
      <c r="AL778" s="7">
        <f t="shared" si="444"/>
        <v>9</v>
      </c>
      <c r="AM778" s="7">
        <f t="shared" si="445"/>
        <v>8</v>
      </c>
      <c r="AN778" s="2">
        <f t="shared" si="446"/>
        <v>1.5084268077718505E-2</v>
      </c>
      <c r="AO778" s="2">
        <f t="shared" si="447"/>
        <v>8.0666310362799225E-4</v>
      </c>
      <c r="AP778" s="2">
        <f t="shared" si="448"/>
        <v>1.3311601010486621E-3</v>
      </c>
      <c r="AR778" t="str">
        <f t="shared" si="449"/>
        <v>Louisiana</v>
      </c>
      <c r="AS778" t="s">
        <v>1105</v>
      </c>
      <c r="AT778" s="184"/>
      <c r="AV778" s="97">
        <v>22</v>
      </c>
      <c r="AW778" s="99"/>
      <c r="AX778" s="97">
        <v>22</v>
      </c>
      <c r="AZ778" s="7" t="s">
        <v>1619</v>
      </c>
      <c r="BA778" t="s">
        <v>3184</v>
      </c>
      <c r="BF778" s="189">
        <f>SUM(BF714:BF777)</f>
        <v>219</v>
      </c>
      <c r="BP778" s="1">
        <f>SUM(BP714:BP777)</f>
        <v>48</v>
      </c>
    </row>
    <row r="779" spans="1:68">
      <c r="C779" s="1"/>
      <c r="E779" s="7"/>
      <c r="F779" s="7"/>
      <c r="G779" s="7"/>
      <c r="H779" s="7"/>
      <c r="I779" s="49"/>
      <c r="J779" s="177"/>
      <c r="K779" s="2"/>
      <c r="AK779" s="7"/>
      <c r="AL779" s="7"/>
      <c r="AM779" s="7"/>
      <c r="AT779" s="184"/>
      <c r="AV779" s="97"/>
      <c r="AW779" s="99"/>
    </row>
    <row r="780" spans="1:68" hidden="1" outlineLevel="1">
      <c r="A780" t="s">
        <v>2836</v>
      </c>
      <c r="B780" t="s">
        <v>2591</v>
      </c>
      <c r="C780" s="1">
        <f t="shared" ref="C780:C804" si="452">SUM(R780:AI780)</f>
        <v>10089</v>
      </c>
      <c r="D780" s="7">
        <f>IF(R780&gt;0,RANK(R780,(R780:T780,U780:AI780)),0)</f>
        <v>3</v>
      </c>
      <c r="E780" s="7">
        <f>IF(S780&gt;0,RANK(S780,(R780:T780,U780:AI780)),0)</f>
        <v>5</v>
      </c>
      <c r="F780" s="7">
        <f>IF(T780&gt;0,RANK(T780,(R780:T780,U780:AI780)),0)</f>
        <v>6</v>
      </c>
      <c r="G780" s="7">
        <f>IF(U780&gt;0,RANK(U780,(R780:T780,U780:AI780)),0)</f>
        <v>2</v>
      </c>
      <c r="H780" s="7">
        <f t="shared" ref="H780:H804" si="453">IF(V780&gt;0,RANK(V780,(R780:AB780)),0)</f>
        <v>1</v>
      </c>
      <c r="I780" s="49">
        <f t="shared" ref="I780:I803" si="454">MAX(R780:AA780)-LARGE(R780:AA780,2)</f>
        <v>4666</v>
      </c>
      <c r="J780" s="177">
        <f t="shared" ref="J780:J803" si="455">I780/C780</f>
        <v>0.46248389334919221</v>
      </c>
      <c r="K780" s="2"/>
      <c r="L780" s="2">
        <f t="shared" ref="L780:L804" si="456">IF($C780=0,"-",R780/$C780)</f>
        <v>0.12706908514223411</v>
      </c>
      <c r="M780" s="2">
        <f t="shared" ref="M780:M804" si="457">IF($C780=0,"-",S780/$C780)</f>
        <v>8.8214887501238976E-3</v>
      </c>
      <c r="N780" s="2">
        <f t="shared" ref="N780:N804" si="458">IF($C780=0,"-",T780/$C780)</f>
        <v>8.2267816433739711E-3</v>
      </c>
      <c r="O780" s="2">
        <f t="shared" si="434"/>
        <v>0.18039448904747746</v>
      </c>
      <c r="P780" s="2">
        <f t="shared" ref="P780:P804" si="459">IF($C780=0,"-",V780/$C780)</f>
        <v>0.64287838239666961</v>
      </c>
      <c r="Q780" s="2">
        <f t="shared" si="433"/>
        <v>3.2609773020120914E-2</v>
      </c>
      <c r="R780" s="1">
        <v>1282</v>
      </c>
      <c r="S780" s="1">
        <v>89</v>
      </c>
      <c r="T780" s="1">
        <v>83</v>
      </c>
      <c r="U780" s="1">
        <v>1820</v>
      </c>
      <c r="V780" s="1">
        <v>6486</v>
      </c>
      <c r="W780" s="1">
        <v>204</v>
      </c>
      <c r="X780" s="1">
        <v>15</v>
      </c>
      <c r="Y780" s="1">
        <v>30</v>
      </c>
      <c r="Z780" s="1">
        <v>32</v>
      </c>
      <c r="AD780" s="1">
        <v>30</v>
      </c>
      <c r="AF780" s="1">
        <v>18</v>
      </c>
      <c r="AK780" s="7">
        <f t="shared" ref="AK780:AK804" si="460">IF(W780&gt;0,RANK(W780,(R780:AB780)),0)</f>
        <v>4</v>
      </c>
      <c r="AL780" s="7">
        <f t="shared" ref="AL780:AL804" si="461">IF(X780&gt;0,RANK(X780,(R780:AB780)),0)</f>
        <v>9</v>
      </c>
      <c r="AM780" s="7">
        <f t="shared" ref="AM780:AM804" si="462">IF(Y780&gt;0,RANK(Y780,(R780:AB780)),0)</f>
        <v>8</v>
      </c>
      <c r="AN780" s="2">
        <f t="shared" ref="AN780:AN804" si="463">IF($C780=0,"-",W780/$C780)</f>
        <v>2.0220041629497473E-2</v>
      </c>
      <c r="AO780" s="2">
        <f t="shared" ref="AO780:AO804" si="464">IF($C780=0,"-",X780/$C780)</f>
        <v>1.4867677668748143E-3</v>
      </c>
      <c r="AP780" s="2">
        <f t="shared" ref="AP780:AP804" si="465">IF($C780=0,"-",Y780/$C780)</f>
        <v>2.9735355337496285E-3</v>
      </c>
      <c r="AR780" t="str">
        <f t="shared" ref="AR780:AR804" si="466">A780</f>
        <v>Allegany</v>
      </c>
      <c r="AS780" t="s">
        <v>2591</v>
      </c>
      <c r="AT780" s="184">
        <v>6</v>
      </c>
      <c r="AV780" s="97">
        <v>24</v>
      </c>
      <c r="AW780" s="99">
        <v>1</v>
      </c>
      <c r="AX780" s="105">
        <f t="shared" ref="AX780:AX803" si="467">AV780*1000+AW780</f>
        <v>24001</v>
      </c>
      <c r="AZ780" s="7" t="s">
        <v>2951</v>
      </c>
      <c r="BA780" t="s">
        <v>3184</v>
      </c>
    </row>
    <row r="781" spans="1:68" hidden="1" outlineLevel="1">
      <c r="A781" t="s">
        <v>1375</v>
      </c>
      <c r="B781" t="s">
        <v>2591</v>
      </c>
      <c r="C781" s="1">
        <f t="shared" si="452"/>
        <v>59904</v>
      </c>
      <c r="D781" s="7">
        <f>IF(R781&gt;0,RANK(R781,(R781:T781,U781:AI781)),0)</f>
        <v>2</v>
      </c>
      <c r="E781" s="7">
        <f>IF(S781&gt;0,RANK(S781,(R781:T781,U781:AI781)),0)</f>
        <v>6</v>
      </c>
      <c r="F781" s="7">
        <f>IF(T781&gt;0,RANK(T781,(R781:T781,U781:AI781)),0)</f>
        <v>5</v>
      </c>
      <c r="G781" s="7">
        <f>IF(U781&gt;0,RANK(U781,(R781:T781,U781:AI781)),0)</f>
        <v>3</v>
      </c>
      <c r="H781" s="7">
        <f t="shared" si="453"/>
        <v>1</v>
      </c>
      <c r="I781" s="49">
        <f t="shared" si="454"/>
        <v>16131</v>
      </c>
      <c r="J781" s="177">
        <f t="shared" si="455"/>
        <v>0.26928084935897434</v>
      </c>
      <c r="K781" s="2"/>
      <c r="L781" s="2">
        <f t="shared" si="456"/>
        <v>0.26625934829059827</v>
      </c>
      <c r="M781" s="2">
        <f t="shared" si="457"/>
        <v>5.5088141025641029E-3</v>
      </c>
      <c r="N781" s="2">
        <f t="shared" si="458"/>
        <v>7.077991452991453E-3</v>
      </c>
      <c r="O781" s="2">
        <f t="shared" si="434"/>
        <v>0.1646968482905983</v>
      </c>
      <c r="P781" s="2">
        <f t="shared" si="459"/>
        <v>0.53554019764957261</v>
      </c>
      <c r="Q781" s="2">
        <f t="shared" si="433"/>
        <v>2.0916800213675257E-2</v>
      </c>
      <c r="R781" s="1">
        <v>15950</v>
      </c>
      <c r="S781" s="1">
        <v>330</v>
      </c>
      <c r="T781" s="1">
        <v>424</v>
      </c>
      <c r="U781" s="1">
        <v>9866</v>
      </c>
      <c r="V781" s="1">
        <v>32081</v>
      </c>
      <c r="W781" s="1">
        <v>676</v>
      </c>
      <c r="X781" s="1">
        <v>112</v>
      </c>
      <c r="Y781" s="1">
        <v>160</v>
      </c>
      <c r="Z781" s="1">
        <v>169</v>
      </c>
      <c r="AD781" s="1">
        <v>91</v>
      </c>
      <c r="AF781" s="1">
        <v>45</v>
      </c>
      <c r="AK781" s="7">
        <f t="shared" si="460"/>
        <v>4</v>
      </c>
      <c r="AL781" s="7">
        <f t="shared" si="461"/>
        <v>9</v>
      </c>
      <c r="AM781" s="7">
        <f t="shared" si="462"/>
        <v>8</v>
      </c>
      <c r="AN781" s="2">
        <f t="shared" si="463"/>
        <v>1.1284722222222222E-2</v>
      </c>
      <c r="AO781" s="2">
        <f t="shared" si="464"/>
        <v>1.8696581196581197E-3</v>
      </c>
      <c r="AP781" s="2">
        <f t="shared" si="465"/>
        <v>2.670940170940171E-3</v>
      </c>
      <c r="AR781" t="str">
        <f t="shared" si="466"/>
        <v>Anne Arundel</v>
      </c>
      <c r="AS781" t="s">
        <v>2591</v>
      </c>
      <c r="AT781" s="184"/>
      <c r="AV781" s="97">
        <v>24</v>
      </c>
      <c r="AW781" s="99">
        <v>3</v>
      </c>
      <c r="AX781" s="105">
        <f t="shared" si="467"/>
        <v>24003</v>
      </c>
      <c r="AZ781" s="7" t="s">
        <v>2951</v>
      </c>
      <c r="BA781" t="s">
        <v>3184</v>
      </c>
    </row>
    <row r="782" spans="1:68" hidden="1" outlineLevel="1">
      <c r="A782" t="s">
        <v>1315</v>
      </c>
      <c r="B782" t="s">
        <v>2591</v>
      </c>
      <c r="C782" s="1">
        <f t="shared" si="452"/>
        <v>9678</v>
      </c>
      <c r="D782" s="7">
        <f>IF(R782&gt;0,RANK(R782,(R782:T782,U782:AI782)),0)</f>
        <v>2</v>
      </c>
      <c r="E782" s="7">
        <f>IF(S782&gt;0,RANK(S782,(R782:T782,U782:AI782)),0)</f>
        <v>6</v>
      </c>
      <c r="F782" s="7">
        <f>IF(T782&gt;0,RANK(T782,(R782:T782,U782:AI782)),0)</f>
        <v>5</v>
      </c>
      <c r="G782" s="7">
        <f>IF(U782&gt;0,RANK(U782,(R782:T782,U782:AI782)),0)</f>
        <v>3</v>
      </c>
      <c r="H782" s="7">
        <f t="shared" si="453"/>
        <v>1</v>
      </c>
      <c r="I782" s="49">
        <f t="shared" si="454"/>
        <v>1324</v>
      </c>
      <c r="J782" s="177">
        <f t="shared" si="455"/>
        <v>0.13680512502583178</v>
      </c>
      <c r="K782" s="2"/>
      <c r="L782" s="2">
        <f t="shared" si="456"/>
        <v>0.29572225666460011</v>
      </c>
      <c r="M782" s="2">
        <f t="shared" si="457"/>
        <v>1.0022731969415168E-2</v>
      </c>
      <c r="N782" s="2">
        <f t="shared" si="458"/>
        <v>1.0539367637941723E-2</v>
      </c>
      <c r="O782" s="2">
        <f t="shared" si="434"/>
        <v>0.20427774333539989</v>
      </c>
      <c r="P782" s="2">
        <f t="shared" si="459"/>
        <v>0.43252738169043192</v>
      </c>
      <c r="Q782" s="2">
        <f t="shared" si="433"/>
        <v>4.6910518702211246E-2</v>
      </c>
      <c r="R782" s="1">
        <v>2862</v>
      </c>
      <c r="S782" s="1">
        <v>97</v>
      </c>
      <c r="T782" s="1">
        <v>102</v>
      </c>
      <c r="U782" s="1">
        <v>1977</v>
      </c>
      <c r="V782" s="1">
        <v>4186</v>
      </c>
      <c r="W782" s="1">
        <v>215</v>
      </c>
      <c r="X782" s="1">
        <v>59</v>
      </c>
      <c r="Y782" s="1">
        <v>59</v>
      </c>
      <c r="Z782" s="1">
        <v>72</v>
      </c>
      <c r="AD782" s="1">
        <v>28</v>
      </c>
      <c r="AF782" s="1">
        <v>21</v>
      </c>
      <c r="AK782" s="7">
        <f t="shared" si="460"/>
        <v>4</v>
      </c>
      <c r="AL782" s="7">
        <f t="shared" si="461"/>
        <v>8</v>
      </c>
      <c r="AM782" s="7">
        <f t="shared" si="462"/>
        <v>8</v>
      </c>
      <c r="AN782" s="2">
        <f t="shared" si="463"/>
        <v>2.2215333746641867E-2</v>
      </c>
      <c r="AO782" s="2">
        <f t="shared" si="464"/>
        <v>6.0963008886133502E-3</v>
      </c>
      <c r="AP782" s="2">
        <f t="shared" si="465"/>
        <v>6.0963008886133502E-3</v>
      </c>
      <c r="AR782" t="str">
        <f t="shared" si="466"/>
        <v>Baltimore</v>
      </c>
      <c r="AS782" t="s">
        <v>2591</v>
      </c>
      <c r="AT782" s="184"/>
      <c r="AV782" s="97">
        <v>24</v>
      </c>
      <c r="AW782" s="99">
        <v>510</v>
      </c>
      <c r="AX782" s="105">
        <f t="shared" si="467"/>
        <v>24510</v>
      </c>
      <c r="AZ782" s="7" t="s">
        <v>1029</v>
      </c>
      <c r="BA782" t="s">
        <v>3184</v>
      </c>
    </row>
    <row r="783" spans="1:68" hidden="1" outlineLevel="1">
      <c r="A783" t="s">
        <v>1315</v>
      </c>
      <c r="B783" t="s">
        <v>2591</v>
      </c>
      <c r="C783" s="1">
        <f t="shared" si="452"/>
        <v>66246</v>
      </c>
      <c r="D783" s="7">
        <f>IF(R783&gt;0,RANK(R783,(R783:T783,U783:AI783)),0)</f>
        <v>2</v>
      </c>
      <c r="E783" s="7">
        <f>IF(S783&gt;0,RANK(S783,(R783:T783,U783:AI783)),0)</f>
        <v>6</v>
      </c>
      <c r="F783" s="7">
        <f>IF(T783&gt;0,RANK(T783,(R783:T783,U783:AI783)),0)</f>
        <v>5</v>
      </c>
      <c r="G783" s="7">
        <f>IF(U783&gt;0,RANK(U783,(R783:T783,U783:AI783)),0)</f>
        <v>3</v>
      </c>
      <c r="H783" s="7">
        <f t="shared" si="453"/>
        <v>1</v>
      </c>
      <c r="I783" s="49">
        <f t="shared" si="454"/>
        <v>23059</v>
      </c>
      <c r="J783" s="177">
        <f t="shared" si="455"/>
        <v>0.34808139359357548</v>
      </c>
      <c r="K783" s="2"/>
      <c r="L783" s="2">
        <f t="shared" si="456"/>
        <v>0.22926667270476708</v>
      </c>
      <c r="M783" s="2">
        <f t="shared" si="457"/>
        <v>4.679527820547656E-3</v>
      </c>
      <c r="N783" s="2">
        <f t="shared" si="458"/>
        <v>5.4191951212148662E-3</v>
      </c>
      <c r="O783" s="2">
        <f t="shared" si="434"/>
        <v>0.15990399420342361</v>
      </c>
      <c r="P783" s="2">
        <f t="shared" si="459"/>
        <v>0.57734806629834257</v>
      </c>
      <c r="Q783" s="2">
        <f t="shared" si="433"/>
        <v>2.338254385170413E-2</v>
      </c>
      <c r="R783" s="1">
        <v>15188</v>
      </c>
      <c r="S783" s="1">
        <v>310</v>
      </c>
      <c r="T783" s="1">
        <v>359</v>
      </c>
      <c r="U783" s="1">
        <v>10593</v>
      </c>
      <c r="V783" s="1">
        <v>38247</v>
      </c>
      <c r="W783" s="1">
        <v>838</v>
      </c>
      <c r="X783" s="1">
        <v>133</v>
      </c>
      <c r="Y783" s="1">
        <v>191</v>
      </c>
      <c r="Z783" s="1">
        <v>225</v>
      </c>
      <c r="AD783" s="1">
        <v>92</v>
      </c>
      <c r="AF783" s="1">
        <v>70</v>
      </c>
      <c r="AK783" s="7">
        <f t="shared" si="460"/>
        <v>4</v>
      </c>
      <c r="AL783" s="7">
        <f t="shared" si="461"/>
        <v>9</v>
      </c>
      <c r="AM783" s="7">
        <f t="shared" si="462"/>
        <v>8</v>
      </c>
      <c r="AN783" s="2">
        <f t="shared" si="463"/>
        <v>1.2649820366512694E-2</v>
      </c>
      <c r="AO783" s="2">
        <f t="shared" si="464"/>
        <v>2.0076683875252846E-3</v>
      </c>
      <c r="AP783" s="2">
        <f t="shared" si="465"/>
        <v>2.8831929474987168E-3</v>
      </c>
      <c r="AR783" t="str">
        <f t="shared" si="466"/>
        <v>Baltimore</v>
      </c>
      <c r="AS783" t="s">
        <v>2591</v>
      </c>
      <c r="AT783" s="184"/>
      <c r="AV783" s="97">
        <v>24</v>
      </c>
      <c r="AW783" s="99">
        <v>5</v>
      </c>
      <c r="AX783" s="105">
        <f t="shared" si="467"/>
        <v>24005</v>
      </c>
      <c r="AZ783" s="7" t="s">
        <v>2951</v>
      </c>
      <c r="BA783" t="s">
        <v>3184</v>
      </c>
    </row>
    <row r="784" spans="1:68" hidden="1" outlineLevel="1">
      <c r="A784" t="s">
        <v>2866</v>
      </c>
      <c r="B784" t="s">
        <v>2591</v>
      </c>
      <c r="C784" s="1">
        <f t="shared" si="452"/>
        <v>11350</v>
      </c>
      <c r="D784" s="7">
        <f>IF(R784&gt;0,RANK(R784,(R784:T784,U784:AI784)),0)</f>
        <v>3</v>
      </c>
      <c r="E784" s="7">
        <f>IF(S784&gt;0,RANK(S784,(R784:T784,U784:AI784)),0)</f>
        <v>6</v>
      </c>
      <c r="F784" s="7">
        <f>IF(T784&gt;0,RANK(T784,(R784:T784,U784:AI784)),0)</f>
        <v>5</v>
      </c>
      <c r="G784" s="7">
        <f>IF(U784&gt;0,RANK(U784,(R784:T784,U784:AI784)),0)</f>
        <v>2</v>
      </c>
      <c r="H784" s="7">
        <f t="shared" si="453"/>
        <v>1</v>
      </c>
      <c r="I784" s="49">
        <f t="shared" si="454"/>
        <v>4240</v>
      </c>
      <c r="J784" s="177">
        <f t="shared" si="455"/>
        <v>0.37356828193832597</v>
      </c>
      <c r="K784" s="2"/>
      <c r="L784" s="2">
        <f t="shared" si="456"/>
        <v>0.17612334801762114</v>
      </c>
      <c r="M784" s="2">
        <f t="shared" si="457"/>
        <v>6.7841409691629957E-3</v>
      </c>
      <c r="N784" s="2">
        <f t="shared" si="458"/>
        <v>8.2819383259911897E-3</v>
      </c>
      <c r="O784" s="2">
        <f t="shared" si="434"/>
        <v>0.20537444933920704</v>
      </c>
      <c r="P784" s="2">
        <f t="shared" si="459"/>
        <v>0.57894273127753304</v>
      </c>
      <c r="Q784" s="2">
        <f t="shared" si="433"/>
        <v>2.449339207048451E-2</v>
      </c>
      <c r="R784" s="1">
        <v>1999</v>
      </c>
      <c r="S784" s="1">
        <v>77</v>
      </c>
      <c r="T784" s="1">
        <v>94</v>
      </c>
      <c r="U784" s="1">
        <v>2331</v>
      </c>
      <c r="V784" s="1">
        <v>6571</v>
      </c>
      <c r="W784" s="1">
        <v>151</v>
      </c>
      <c r="X784" s="1">
        <v>17</v>
      </c>
      <c r="Y784" s="1">
        <v>24</v>
      </c>
      <c r="Z784" s="1">
        <v>45</v>
      </c>
      <c r="AD784" s="1">
        <v>31</v>
      </c>
      <c r="AF784" s="1">
        <v>10</v>
      </c>
      <c r="AK784" s="7">
        <f t="shared" si="460"/>
        <v>4</v>
      </c>
      <c r="AL784" s="7">
        <f t="shared" si="461"/>
        <v>9</v>
      </c>
      <c r="AM784" s="7">
        <f t="shared" si="462"/>
        <v>8</v>
      </c>
      <c r="AN784" s="2">
        <f t="shared" si="463"/>
        <v>1.3303964757709251E-2</v>
      </c>
      <c r="AO784" s="2">
        <f t="shared" si="464"/>
        <v>1.4977973568281939E-3</v>
      </c>
      <c r="AP784" s="2">
        <f t="shared" si="465"/>
        <v>2.1145374449339205E-3</v>
      </c>
      <c r="AR784" t="str">
        <f t="shared" si="466"/>
        <v>Calvert</v>
      </c>
      <c r="AS784" t="s">
        <v>2591</v>
      </c>
      <c r="AT784" s="184">
        <v>5</v>
      </c>
      <c r="AV784" s="97">
        <v>24</v>
      </c>
      <c r="AW784" s="99">
        <v>9</v>
      </c>
      <c r="AX784" s="105">
        <f t="shared" si="467"/>
        <v>24009</v>
      </c>
      <c r="AZ784" s="7" t="s">
        <v>2951</v>
      </c>
      <c r="BA784" t="s">
        <v>3184</v>
      </c>
    </row>
    <row r="785" spans="1:53" hidden="1" outlineLevel="1">
      <c r="A785" t="s">
        <v>905</v>
      </c>
      <c r="B785" t="s">
        <v>2591</v>
      </c>
      <c r="C785" s="1">
        <f t="shared" si="452"/>
        <v>3869</v>
      </c>
      <c r="D785" s="7">
        <f>IF(R785&gt;0,RANK(R785,(R785:T785,U785:AI785)),0)</f>
        <v>3</v>
      </c>
      <c r="E785" s="7">
        <f>IF(S785&gt;0,RANK(S785,(R785:T785,U785:AI785)),0)</f>
        <v>5</v>
      </c>
      <c r="F785" s="7">
        <f>IF(T785&gt;0,RANK(T785,(R785:T785,U785:AI785)),0)</f>
        <v>5</v>
      </c>
      <c r="G785" s="7">
        <f>IF(U785&gt;0,RANK(U785,(R785:T785,U785:AI785)),0)</f>
        <v>2</v>
      </c>
      <c r="H785" s="7">
        <f t="shared" si="453"/>
        <v>1</v>
      </c>
      <c r="I785" s="49">
        <f t="shared" si="454"/>
        <v>1929</v>
      </c>
      <c r="J785" s="177">
        <f t="shared" si="455"/>
        <v>0.49857844404238821</v>
      </c>
      <c r="K785" s="2"/>
      <c r="L785" s="2">
        <f t="shared" si="456"/>
        <v>0.13181700697854742</v>
      </c>
      <c r="M785" s="2">
        <f t="shared" si="457"/>
        <v>3.8769707934866891E-3</v>
      </c>
      <c r="N785" s="2">
        <f t="shared" si="458"/>
        <v>3.8769707934866891E-3</v>
      </c>
      <c r="O785" s="2">
        <f t="shared" ref="O785:O848" si="468">IF($C785=0,"-",U785/$C785)</f>
        <v>0.1708451796329801</v>
      </c>
      <c r="P785" s="2">
        <f t="shared" si="459"/>
        <v>0.66942362367536834</v>
      </c>
      <c r="Q785" s="2">
        <f t="shared" si="433"/>
        <v>2.016024812613082E-2</v>
      </c>
      <c r="R785" s="1">
        <v>510</v>
      </c>
      <c r="S785" s="1">
        <v>15</v>
      </c>
      <c r="T785" s="1">
        <v>15</v>
      </c>
      <c r="U785" s="1">
        <v>661</v>
      </c>
      <c r="V785" s="1">
        <v>2590</v>
      </c>
      <c r="W785" s="1">
        <v>55</v>
      </c>
      <c r="X785" s="1">
        <v>2</v>
      </c>
      <c r="Y785" s="1">
        <v>6</v>
      </c>
      <c r="Z785" s="1">
        <v>8</v>
      </c>
      <c r="AD785" s="1">
        <v>5</v>
      </c>
      <c r="AF785" s="1">
        <v>2</v>
      </c>
      <c r="AK785" s="7">
        <f t="shared" si="460"/>
        <v>4</v>
      </c>
      <c r="AL785" s="7">
        <f t="shared" si="461"/>
        <v>9</v>
      </c>
      <c r="AM785" s="7">
        <f t="shared" si="462"/>
        <v>8</v>
      </c>
      <c r="AN785" s="2">
        <f t="shared" si="463"/>
        <v>1.4215559576117859E-2</v>
      </c>
      <c r="AO785" s="2">
        <f t="shared" si="464"/>
        <v>5.1692943913155855E-4</v>
      </c>
      <c r="AP785" s="2">
        <f t="shared" si="465"/>
        <v>1.5507883173946756E-3</v>
      </c>
      <c r="AR785" t="str">
        <f t="shared" si="466"/>
        <v>Caroline</v>
      </c>
      <c r="AS785" t="s">
        <v>2591</v>
      </c>
      <c r="AT785" s="184">
        <v>1</v>
      </c>
      <c r="AV785" s="97">
        <v>24</v>
      </c>
      <c r="AW785" s="99">
        <v>11</v>
      </c>
      <c r="AX785" s="105">
        <f t="shared" si="467"/>
        <v>24011</v>
      </c>
      <c r="AZ785" s="7" t="s">
        <v>2951</v>
      </c>
      <c r="BA785" t="s">
        <v>3184</v>
      </c>
    </row>
    <row r="786" spans="1:53" hidden="1" outlineLevel="1">
      <c r="A786" t="s">
        <v>1790</v>
      </c>
      <c r="B786" t="s">
        <v>2591</v>
      </c>
      <c r="C786" s="1">
        <f t="shared" si="452"/>
        <v>30601</v>
      </c>
      <c r="D786" s="7">
        <f>IF(R786&gt;0,RANK(R786,(R786:T786,U786:AI786)),0)</f>
        <v>2</v>
      </c>
      <c r="E786" s="7">
        <f>IF(S786&gt;0,RANK(S786,(R786:T786,U786:AI786)),0)</f>
        <v>6</v>
      </c>
      <c r="F786" s="7">
        <f>IF(T786&gt;0,RANK(T786,(R786:T786,U786:AI786)),0)</f>
        <v>5</v>
      </c>
      <c r="G786" s="7">
        <f>IF(U786&gt;0,RANK(U786,(R786:T786,U786:AI786)),0)</f>
        <v>3</v>
      </c>
      <c r="H786" s="7">
        <f t="shared" si="453"/>
        <v>1</v>
      </c>
      <c r="I786" s="49">
        <f t="shared" si="454"/>
        <v>10441</v>
      </c>
      <c r="J786" s="177">
        <f t="shared" si="455"/>
        <v>0.34119800006535733</v>
      </c>
      <c r="K786" s="2"/>
      <c r="L786" s="2">
        <f t="shared" si="456"/>
        <v>0.21244403777654325</v>
      </c>
      <c r="M786" s="2">
        <f t="shared" si="457"/>
        <v>4.738407241593412E-3</v>
      </c>
      <c r="N786" s="2">
        <f t="shared" si="458"/>
        <v>5.8494820430704877E-3</v>
      </c>
      <c r="O786" s="2">
        <f t="shared" si="468"/>
        <v>0.19803274402797294</v>
      </c>
      <c r="P786" s="2">
        <f t="shared" si="459"/>
        <v>0.55364203784190058</v>
      </c>
      <c r="Q786" s="2">
        <f t="shared" si="433"/>
        <v>2.529329106891931E-2</v>
      </c>
      <c r="R786" s="1">
        <v>6501</v>
      </c>
      <c r="S786" s="1">
        <v>145</v>
      </c>
      <c r="T786" s="1">
        <v>179</v>
      </c>
      <c r="U786" s="1">
        <v>6060</v>
      </c>
      <c r="V786" s="1">
        <v>16942</v>
      </c>
      <c r="W786" s="1">
        <v>503</v>
      </c>
      <c r="X786" s="1">
        <v>57</v>
      </c>
      <c r="Y786" s="1">
        <v>79</v>
      </c>
      <c r="Z786" s="1">
        <v>82</v>
      </c>
      <c r="AD786" s="1">
        <v>34</v>
      </c>
      <c r="AF786" s="1">
        <v>19</v>
      </c>
      <c r="AK786" s="7">
        <f t="shared" si="460"/>
        <v>4</v>
      </c>
      <c r="AL786" s="7">
        <f t="shared" si="461"/>
        <v>9</v>
      </c>
      <c r="AM786" s="7">
        <f t="shared" si="462"/>
        <v>8</v>
      </c>
      <c r="AN786" s="2">
        <f t="shared" si="463"/>
        <v>1.6437371327734387E-2</v>
      </c>
      <c r="AO786" s="2">
        <f t="shared" si="464"/>
        <v>1.862684226005686E-3</v>
      </c>
      <c r="AP786" s="2">
        <f t="shared" si="465"/>
        <v>2.5816149799026177E-3</v>
      </c>
      <c r="AR786" t="str">
        <f t="shared" si="466"/>
        <v>Carroll</v>
      </c>
      <c r="AS786" t="s">
        <v>2591</v>
      </c>
      <c r="AT786" s="184"/>
      <c r="AV786" s="97">
        <v>24</v>
      </c>
      <c r="AW786" s="99">
        <v>13</v>
      </c>
      <c r="AX786" s="105">
        <f t="shared" si="467"/>
        <v>24013</v>
      </c>
      <c r="AZ786" s="7" t="s">
        <v>2951</v>
      </c>
      <c r="BA786" t="s">
        <v>3184</v>
      </c>
    </row>
    <row r="787" spans="1:53" hidden="1" outlineLevel="1">
      <c r="A787" t="s">
        <v>7</v>
      </c>
      <c r="B787" t="s">
        <v>2591</v>
      </c>
      <c r="C787" s="1">
        <f t="shared" si="452"/>
        <v>12318</v>
      </c>
      <c r="D787" s="7">
        <f>IF(R787&gt;0,RANK(R787,(R787:T787,U787:AI787)),0)</f>
        <v>3</v>
      </c>
      <c r="E787" s="7">
        <f>IF(S787&gt;0,RANK(S787,(R787:T787,U787:AI787)),0)</f>
        <v>7</v>
      </c>
      <c r="F787" s="7">
        <f>IF(T787&gt;0,RANK(T787,(R787:T787,U787:AI787)),0)</f>
        <v>5</v>
      </c>
      <c r="G787" s="7">
        <f>IF(U787&gt;0,RANK(U787,(R787:T787,U787:AI787)),0)</f>
        <v>2</v>
      </c>
      <c r="H787" s="7">
        <f t="shared" si="453"/>
        <v>1</v>
      </c>
      <c r="I787" s="49">
        <f t="shared" si="454"/>
        <v>5115</v>
      </c>
      <c r="J787" s="177">
        <f t="shared" si="455"/>
        <v>0.41524598149050168</v>
      </c>
      <c r="K787" s="2"/>
      <c r="L787" s="2">
        <f t="shared" si="456"/>
        <v>0.1525409969150836</v>
      </c>
      <c r="M787" s="2">
        <f t="shared" si="457"/>
        <v>3.9779184932618936E-3</v>
      </c>
      <c r="N787" s="2">
        <f t="shared" si="458"/>
        <v>5.1956486442604321E-3</v>
      </c>
      <c r="O787" s="2">
        <f t="shared" si="468"/>
        <v>0.19824646858256209</v>
      </c>
      <c r="P787" s="2">
        <f t="shared" si="459"/>
        <v>0.61349245007306386</v>
      </c>
      <c r="Q787" s="2">
        <f t="shared" si="433"/>
        <v>2.6546517291768046E-2</v>
      </c>
      <c r="R787" s="1">
        <v>1879</v>
      </c>
      <c r="S787" s="1">
        <v>49</v>
      </c>
      <c r="T787" s="1">
        <v>64</v>
      </c>
      <c r="U787" s="1">
        <v>2442</v>
      </c>
      <c r="V787" s="1">
        <v>7557</v>
      </c>
      <c r="W787" s="1">
        <v>178</v>
      </c>
      <c r="X787" s="1">
        <v>19</v>
      </c>
      <c r="Y787" s="1">
        <v>39</v>
      </c>
      <c r="Z787" s="1">
        <v>53</v>
      </c>
      <c r="AD787" s="1">
        <v>28</v>
      </c>
      <c r="AF787" s="1">
        <v>10</v>
      </c>
      <c r="AK787" s="7">
        <f t="shared" si="460"/>
        <v>4</v>
      </c>
      <c r="AL787" s="7">
        <f t="shared" si="461"/>
        <v>9</v>
      </c>
      <c r="AM787" s="7">
        <f t="shared" si="462"/>
        <v>8</v>
      </c>
      <c r="AN787" s="2">
        <f t="shared" si="463"/>
        <v>1.4450397791849326E-2</v>
      </c>
      <c r="AO787" s="2">
        <f t="shared" si="464"/>
        <v>1.5424581912648156E-3</v>
      </c>
      <c r="AP787" s="2">
        <f t="shared" si="465"/>
        <v>3.1660983925962008E-3</v>
      </c>
      <c r="AR787" t="str">
        <f t="shared" si="466"/>
        <v>Cecil</v>
      </c>
      <c r="AS787" t="s">
        <v>2591</v>
      </c>
      <c r="AT787" s="184">
        <v>1</v>
      </c>
      <c r="AV787" s="97">
        <v>24</v>
      </c>
      <c r="AW787" s="99">
        <v>15</v>
      </c>
      <c r="AX787" s="105">
        <f t="shared" si="467"/>
        <v>24015</v>
      </c>
      <c r="AZ787" s="7" t="s">
        <v>2951</v>
      </c>
      <c r="BA787" t="s">
        <v>3184</v>
      </c>
    </row>
    <row r="788" spans="1:53" hidden="1" outlineLevel="1">
      <c r="A788" t="s">
        <v>1773</v>
      </c>
      <c r="B788" t="s">
        <v>2591</v>
      </c>
      <c r="C788" s="1">
        <f t="shared" si="452"/>
        <v>10752</v>
      </c>
      <c r="D788" s="7">
        <f>IF(R788&gt;0,RANK(R788,(R788:T788,U788:AI788)),0)</f>
        <v>3</v>
      </c>
      <c r="E788" s="7">
        <f>IF(S788&gt;0,RANK(S788,(R788:T788,U788:AI788)),0)</f>
        <v>6</v>
      </c>
      <c r="F788" s="7">
        <f>IF(T788&gt;0,RANK(T788,(R788:T788,U788:AI788)),0)</f>
        <v>5</v>
      </c>
      <c r="G788" s="7">
        <f>IF(U788&gt;0,RANK(U788,(R788:T788,U788:AI788)),0)</f>
        <v>2</v>
      </c>
      <c r="H788" s="7">
        <f t="shared" si="453"/>
        <v>1</v>
      </c>
      <c r="I788" s="49">
        <f t="shared" si="454"/>
        <v>4136</v>
      </c>
      <c r="J788" s="177">
        <f t="shared" si="455"/>
        <v>0.38467261904761907</v>
      </c>
      <c r="K788" s="2"/>
      <c r="L788" s="2">
        <f t="shared" si="456"/>
        <v>0.14955357142857142</v>
      </c>
      <c r="M788" s="2">
        <f t="shared" si="457"/>
        <v>5.301339285714286E-3</v>
      </c>
      <c r="N788" s="2">
        <f t="shared" si="458"/>
        <v>8.5565476190476199E-3</v>
      </c>
      <c r="O788" s="2">
        <f t="shared" si="468"/>
        <v>0.21428571428571427</v>
      </c>
      <c r="P788" s="2">
        <f t="shared" si="459"/>
        <v>0.59895833333333337</v>
      </c>
      <c r="Q788" s="2">
        <f t="shared" si="433"/>
        <v>2.3344494047618958E-2</v>
      </c>
      <c r="R788" s="1">
        <v>1608</v>
      </c>
      <c r="S788" s="1">
        <v>57</v>
      </c>
      <c r="T788" s="1">
        <v>92</v>
      </c>
      <c r="U788" s="1">
        <v>2304</v>
      </c>
      <c r="V788" s="1">
        <v>6440</v>
      </c>
      <c r="W788" s="1">
        <v>121</v>
      </c>
      <c r="X788" s="1">
        <v>32</v>
      </c>
      <c r="Y788" s="1">
        <v>26</v>
      </c>
      <c r="Z788" s="1">
        <v>29</v>
      </c>
      <c r="AD788" s="1">
        <v>26</v>
      </c>
      <c r="AF788" s="1">
        <v>17</v>
      </c>
      <c r="AK788" s="7">
        <f t="shared" si="460"/>
        <v>4</v>
      </c>
      <c r="AL788" s="7">
        <f t="shared" si="461"/>
        <v>7</v>
      </c>
      <c r="AM788" s="7">
        <f t="shared" si="462"/>
        <v>9</v>
      </c>
      <c r="AN788" s="2">
        <f t="shared" si="463"/>
        <v>1.1253720238095238E-2</v>
      </c>
      <c r="AO788" s="2">
        <f t="shared" si="464"/>
        <v>2.976190476190476E-3</v>
      </c>
      <c r="AP788" s="2">
        <f t="shared" si="465"/>
        <v>2.418154761904762E-3</v>
      </c>
      <c r="AR788" t="str">
        <f t="shared" si="466"/>
        <v>Charles</v>
      </c>
      <c r="AS788" t="s">
        <v>2591</v>
      </c>
      <c r="AT788" s="184">
        <v>5</v>
      </c>
      <c r="AV788" s="97">
        <v>24</v>
      </c>
      <c r="AW788" s="99">
        <v>17</v>
      </c>
      <c r="AX788" s="105">
        <f t="shared" si="467"/>
        <v>24017</v>
      </c>
      <c r="AZ788" s="7" t="s">
        <v>2951</v>
      </c>
      <c r="BA788" t="s">
        <v>3184</v>
      </c>
    </row>
    <row r="789" spans="1:53" hidden="1" outlineLevel="1">
      <c r="A789" t="s">
        <v>1774</v>
      </c>
      <c r="B789" t="s">
        <v>2591</v>
      </c>
      <c r="C789" s="1">
        <f t="shared" si="452"/>
        <v>4010</v>
      </c>
      <c r="D789" s="7">
        <f>IF(R789&gt;0,RANK(R789,(R789:T789,U789:AI789)),0)</f>
        <v>2</v>
      </c>
      <c r="E789" s="7">
        <f>IF(S789&gt;0,RANK(S789,(R789:T789,U789:AI789)),0)</f>
        <v>6</v>
      </c>
      <c r="F789" s="7">
        <f>IF(T789&gt;0,RANK(T789,(R789:T789,U789:AI789)),0)</f>
        <v>5</v>
      </c>
      <c r="G789" s="7">
        <f>IF(U789&gt;0,RANK(U789,(R789:T789,U789:AI789)),0)</f>
        <v>3</v>
      </c>
      <c r="H789" s="7">
        <f t="shared" si="453"/>
        <v>1</v>
      </c>
      <c r="I789" s="49">
        <f t="shared" si="454"/>
        <v>2287</v>
      </c>
      <c r="J789" s="177">
        <f t="shared" si="455"/>
        <v>0.57032418952618458</v>
      </c>
      <c r="K789" s="2"/>
      <c r="L789" s="2">
        <f t="shared" si="456"/>
        <v>0.13815461346633418</v>
      </c>
      <c r="M789" s="2">
        <f t="shared" si="457"/>
        <v>3.740648379052369E-3</v>
      </c>
      <c r="N789" s="2">
        <f t="shared" si="458"/>
        <v>5.2369077306733168E-3</v>
      </c>
      <c r="O789" s="2">
        <f t="shared" si="468"/>
        <v>0.12443890274314215</v>
      </c>
      <c r="P789" s="2">
        <f t="shared" si="459"/>
        <v>0.70847880299251875</v>
      </c>
      <c r="Q789" s="2">
        <f t="shared" si="433"/>
        <v>1.9950124688279169E-2</v>
      </c>
      <c r="R789" s="1">
        <v>554</v>
      </c>
      <c r="S789" s="1">
        <v>15</v>
      </c>
      <c r="T789" s="1">
        <v>21</v>
      </c>
      <c r="U789" s="1">
        <v>499</v>
      </c>
      <c r="V789" s="1">
        <v>2841</v>
      </c>
      <c r="W789" s="1">
        <v>49</v>
      </c>
      <c r="X789" s="1">
        <v>6</v>
      </c>
      <c r="Y789" s="1">
        <v>10</v>
      </c>
      <c r="Z789" s="1">
        <v>7</v>
      </c>
      <c r="AD789" s="1">
        <v>5</v>
      </c>
      <c r="AF789" s="1">
        <v>3</v>
      </c>
      <c r="AK789" s="7">
        <f t="shared" si="460"/>
        <v>4</v>
      </c>
      <c r="AL789" s="7">
        <f t="shared" si="461"/>
        <v>9</v>
      </c>
      <c r="AM789" s="7">
        <f t="shared" si="462"/>
        <v>7</v>
      </c>
      <c r="AN789" s="2">
        <f t="shared" si="463"/>
        <v>1.2219451371571072E-2</v>
      </c>
      <c r="AO789" s="2">
        <f t="shared" si="464"/>
        <v>1.4962593516209476E-3</v>
      </c>
      <c r="AP789" s="2">
        <f t="shared" si="465"/>
        <v>2.4937655860349127E-3</v>
      </c>
      <c r="AR789" t="str">
        <f t="shared" si="466"/>
        <v>Dorchester</v>
      </c>
      <c r="AS789" t="s">
        <v>2591</v>
      </c>
      <c r="AT789" s="184">
        <v>1</v>
      </c>
      <c r="AV789" s="97">
        <v>24</v>
      </c>
      <c r="AW789" s="99">
        <v>19</v>
      </c>
      <c r="AX789" s="105">
        <f t="shared" si="467"/>
        <v>24019</v>
      </c>
      <c r="AZ789" s="7" t="s">
        <v>2951</v>
      </c>
      <c r="BA789" t="s">
        <v>3184</v>
      </c>
    </row>
    <row r="790" spans="1:53" hidden="1" outlineLevel="1">
      <c r="A790" t="s">
        <v>3044</v>
      </c>
      <c r="B790" t="s">
        <v>2591</v>
      </c>
      <c r="C790" s="1">
        <f t="shared" si="452"/>
        <v>31347</v>
      </c>
      <c r="D790" s="7">
        <f>IF(R790&gt;0,RANK(R790,(R790:T790,U790:AI790)),0)</f>
        <v>3</v>
      </c>
      <c r="E790" s="7">
        <f>IF(S790&gt;0,RANK(S790,(R790:T790,U790:AI790)),0)</f>
        <v>6</v>
      </c>
      <c r="F790" s="7">
        <f>IF(T790&gt;0,RANK(T790,(R790:T790,U790:AI790)),0)</f>
        <v>5</v>
      </c>
      <c r="G790" s="7">
        <f>IF(U790&gt;0,RANK(U790,(R790:T790,U790:AI790)),0)</f>
        <v>2</v>
      </c>
      <c r="H790" s="7">
        <f t="shared" si="453"/>
        <v>1</v>
      </c>
      <c r="I790" s="49">
        <f t="shared" si="454"/>
        <v>8295</v>
      </c>
      <c r="J790" s="177">
        <f t="shared" si="455"/>
        <v>0.26461862379175038</v>
      </c>
      <c r="K790" s="2"/>
      <c r="L790" s="2">
        <f t="shared" si="456"/>
        <v>0.20713305898491083</v>
      </c>
      <c r="M790" s="2">
        <f t="shared" si="457"/>
        <v>5.8059782435320763E-3</v>
      </c>
      <c r="N790" s="2">
        <f t="shared" si="458"/>
        <v>7.145819376654863E-3</v>
      </c>
      <c r="O790" s="2">
        <f t="shared" si="468"/>
        <v>0.24614795674227199</v>
      </c>
      <c r="P790" s="2">
        <f t="shared" si="459"/>
        <v>0.51076658053402235</v>
      </c>
      <c r="Q790" s="2">
        <f t="shared" ref="Q790:Q853" si="469">IF(C790=0,"-",(1-L790-M790-N790-O790-P790))</f>
        <v>2.300060611860788E-2</v>
      </c>
      <c r="R790" s="1">
        <v>6493</v>
      </c>
      <c r="S790" s="1">
        <v>182</v>
      </c>
      <c r="T790" s="1">
        <v>224</v>
      </c>
      <c r="U790" s="1">
        <v>7716</v>
      </c>
      <c r="V790" s="1">
        <v>16011</v>
      </c>
      <c r="W790" s="1">
        <v>380</v>
      </c>
      <c r="X790" s="1">
        <v>51</v>
      </c>
      <c r="Y790" s="1">
        <v>62</v>
      </c>
      <c r="Z790" s="1">
        <v>135</v>
      </c>
      <c r="AD790" s="1">
        <v>58</v>
      </c>
      <c r="AF790" s="1">
        <v>35</v>
      </c>
      <c r="AK790" s="7">
        <f t="shared" si="460"/>
        <v>4</v>
      </c>
      <c r="AL790" s="7">
        <f t="shared" si="461"/>
        <v>9</v>
      </c>
      <c r="AM790" s="7">
        <f t="shared" si="462"/>
        <v>8</v>
      </c>
      <c r="AN790" s="2">
        <f t="shared" si="463"/>
        <v>1.2122372156825215E-2</v>
      </c>
      <c r="AO790" s="2">
        <f t="shared" si="464"/>
        <v>1.6269499473633841E-3</v>
      </c>
      <c r="AP790" s="2">
        <f t="shared" si="465"/>
        <v>1.9778607203241138E-3</v>
      </c>
      <c r="AR790" t="str">
        <f t="shared" si="466"/>
        <v>Frederick</v>
      </c>
      <c r="AS790" t="s">
        <v>2591</v>
      </c>
      <c r="AT790" s="184"/>
      <c r="AV790" s="97">
        <v>24</v>
      </c>
      <c r="AW790" s="99">
        <v>21</v>
      </c>
      <c r="AX790" s="105">
        <f t="shared" si="467"/>
        <v>24021</v>
      </c>
      <c r="AZ790" s="7" t="s">
        <v>2951</v>
      </c>
      <c r="BA790" t="s">
        <v>3184</v>
      </c>
    </row>
    <row r="791" spans="1:53" hidden="1" outlineLevel="1">
      <c r="A791" t="s">
        <v>1876</v>
      </c>
      <c r="B791" t="s">
        <v>2591</v>
      </c>
      <c r="C791" s="1">
        <f t="shared" si="452"/>
        <v>6485</v>
      </c>
      <c r="D791" s="7">
        <f>IF(R791&gt;0,RANK(R791,(R791:T791,U791:AI791)),0)</f>
        <v>3</v>
      </c>
      <c r="E791" s="7">
        <f>IF(S791&gt;0,RANK(S791,(R791:T791,U791:AI791)),0)</f>
        <v>6</v>
      </c>
      <c r="F791" s="7">
        <f>IF(T791&gt;0,RANK(T791,(R791:T791,U791:AI791)),0)</f>
        <v>5</v>
      </c>
      <c r="G791" s="7">
        <f>IF(U791&gt;0,RANK(U791,(R791:T791,U791:AI791)),0)</f>
        <v>2</v>
      </c>
      <c r="H791" s="7">
        <f t="shared" si="453"/>
        <v>1</v>
      </c>
      <c r="I791" s="49">
        <f t="shared" si="454"/>
        <v>2243</v>
      </c>
      <c r="J791" s="177">
        <f t="shared" si="455"/>
        <v>0.34587509637625291</v>
      </c>
      <c r="K791" s="2"/>
      <c r="L791" s="2">
        <f t="shared" si="456"/>
        <v>0.15204317656129529</v>
      </c>
      <c r="M791" s="2">
        <f t="shared" si="457"/>
        <v>5.8596761757902854E-3</v>
      </c>
      <c r="N791" s="2">
        <f t="shared" si="458"/>
        <v>6.1680801850424053E-3</v>
      </c>
      <c r="O791" s="2">
        <f t="shared" si="468"/>
        <v>0.228218966846569</v>
      </c>
      <c r="P791" s="2">
        <f t="shared" si="459"/>
        <v>0.57409406322282186</v>
      </c>
      <c r="Q791" s="2">
        <f t="shared" si="469"/>
        <v>3.3616037008481148E-2</v>
      </c>
      <c r="R791" s="1">
        <v>986</v>
      </c>
      <c r="S791" s="1">
        <v>38</v>
      </c>
      <c r="T791" s="1">
        <v>40</v>
      </c>
      <c r="U791" s="1">
        <v>1480</v>
      </c>
      <c r="V791" s="1">
        <v>3723</v>
      </c>
      <c r="W791" s="1">
        <v>137</v>
      </c>
      <c r="X791" s="1">
        <v>10</v>
      </c>
      <c r="Y791" s="1">
        <v>15</v>
      </c>
      <c r="Z791" s="1">
        <v>14</v>
      </c>
      <c r="AD791" s="1">
        <v>32</v>
      </c>
      <c r="AF791" s="1">
        <v>10</v>
      </c>
      <c r="AK791" s="7">
        <f t="shared" si="460"/>
        <v>4</v>
      </c>
      <c r="AL791" s="7">
        <f t="shared" si="461"/>
        <v>9</v>
      </c>
      <c r="AM791" s="7">
        <f t="shared" si="462"/>
        <v>7</v>
      </c>
      <c r="AN791" s="2">
        <f t="shared" si="463"/>
        <v>2.1125674633770238E-2</v>
      </c>
      <c r="AO791" s="2">
        <f t="shared" si="464"/>
        <v>1.5420200462606013E-3</v>
      </c>
      <c r="AP791" s="2">
        <f t="shared" si="465"/>
        <v>2.3130300693909021E-3</v>
      </c>
      <c r="AR791" t="str">
        <f t="shared" si="466"/>
        <v>Garrett</v>
      </c>
      <c r="AS791" t="s">
        <v>2591</v>
      </c>
      <c r="AT791" s="184">
        <v>6</v>
      </c>
      <c r="AV791" s="97">
        <v>24</v>
      </c>
      <c r="AW791" s="99">
        <v>23</v>
      </c>
      <c r="AX791" s="105">
        <f t="shared" si="467"/>
        <v>24023</v>
      </c>
      <c r="AZ791" s="7" t="s">
        <v>2951</v>
      </c>
      <c r="BA791" t="s">
        <v>3184</v>
      </c>
    </row>
    <row r="792" spans="1:53" hidden="1" outlineLevel="1">
      <c r="A792" t="s">
        <v>2997</v>
      </c>
      <c r="B792" t="s">
        <v>2591</v>
      </c>
      <c r="C792" s="1">
        <f t="shared" si="452"/>
        <v>36703</v>
      </c>
      <c r="D792" s="7">
        <f>IF(R792&gt;0,RANK(R792,(R792:T792,U792:AI792)),0)</f>
        <v>2</v>
      </c>
      <c r="E792" s="7">
        <f>IF(S792&gt;0,RANK(S792,(R792:T792,U792:AI792)),0)</f>
        <v>6</v>
      </c>
      <c r="F792" s="7">
        <f>IF(T792&gt;0,RANK(T792,(R792:T792,U792:AI792)),0)</f>
        <v>5</v>
      </c>
      <c r="G792" s="7">
        <f>IF(U792&gt;0,RANK(U792,(R792:T792,U792:AI792)),0)</f>
        <v>3</v>
      </c>
      <c r="H792" s="7">
        <f t="shared" si="453"/>
        <v>1</v>
      </c>
      <c r="I792" s="49">
        <f t="shared" si="454"/>
        <v>15189</v>
      </c>
      <c r="J792" s="177">
        <f t="shared" si="455"/>
        <v>0.41383538130398062</v>
      </c>
      <c r="K792" s="2"/>
      <c r="L792" s="2">
        <f t="shared" si="456"/>
        <v>0.19581505598997356</v>
      </c>
      <c r="M792" s="2">
        <f t="shared" si="457"/>
        <v>4.1685965724872626E-3</v>
      </c>
      <c r="N792" s="2">
        <f t="shared" si="458"/>
        <v>5.7216031387080073E-3</v>
      </c>
      <c r="O792" s="2">
        <f t="shared" si="468"/>
        <v>0.16039560798844782</v>
      </c>
      <c r="P792" s="2">
        <f t="shared" si="459"/>
        <v>0.60965043729395418</v>
      </c>
      <c r="Q792" s="2">
        <f t="shared" si="469"/>
        <v>2.4248699016429232E-2</v>
      </c>
      <c r="R792" s="1">
        <v>7187</v>
      </c>
      <c r="S792" s="1">
        <v>153</v>
      </c>
      <c r="T792" s="1">
        <v>210</v>
      </c>
      <c r="U792" s="1">
        <v>5887</v>
      </c>
      <c r="V792" s="1">
        <v>22376</v>
      </c>
      <c r="W792" s="1">
        <v>525</v>
      </c>
      <c r="X792" s="1">
        <v>67</v>
      </c>
      <c r="Y792" s="1">
        <v>94</v>
      </c>
      <c r="Z792" s="1">
        <v>119</v>
      </c>
      <c r="AD792" s="1">
        <v>59</v>
      </c>
      <c r="AF792" s="1">
        <v>26</v>
      </c>
      <c r="AK792" s="7">
        <f t="shared" si="460"/>
        <v>4</v>
      </c>
      <c r="AL792" s="7">
        <f t="shared" si="461"/>
        <v>9</v>
      </c>
      <c r="AM792" s="7">
        <f t="shared" si="462"/>
        <v>8</v>
      </c>
      <c r="AN792" s="2">
        <f t="shared" si="463"/>
        <v>1.4304007846770019E-2</v>
      </c>
      <c r="AO792" s="2">
        <f t="shared" si="464"/>
        <v>1.8254638585401739E-3</v>
      </c>
      <c r="AP792" s="2">
        <f t="shared" si="465"/>
        <v>2.5610985478026317E-3</v>
      </c>
      <c r="AR792" t="str">
        <f t="shared" si="466"/>
        <v>Harford</v>
      </c>
      <c r="AS792" t="s">
        <v>2591</v>
      </c>
      <c r="AT792" s="184"/>
      <c r="AV792" s="97">
        <v>24</v>
      </c>
      <c r="AW792" s="99">
        <v>25</v>
      </c>
      <c r="AX792" s="105">
        <f t="shared" si="467"/>
        <v>24025</v>
      </c>
      <c r="AZ792" s="7" t="s">
        <v>2951</v>
      </c>
      <c r="BA792" t="s">
        <v>3184</v>
      </c>
    </row>
    <row r="793" spans="1:53" hidden="1" outlineLevel="1">
      <c r="A793" t="s">
        <v>1133</v>
      </c>
      <c r="B793" t="s">
        <v>2591</v>
      </c>
      <c r="C793" s="1">
        <f t="shared" si="452"/>
        <v>29011</v>
      </c>
      <c r="D793" s="7">
        <f>IF(R793&gt;0,RANK(R793,(R793:T793,U793:AI793)),0)</f>
        <v>2</v>
      </c>
      <c r="E793" s="7">
        <f>IF(S793&gt;0,RANK(S793,(R793:T793,U793:AI793)),0)</f>
        <v>6</v>
      </c>
      <c r="F793" s="7">
        <f>IF(T793&gt;0,RANK(T793,(R793:T793,U793:AI793)),0)</f>
        <v>5</v>
      </c>
      <c r="G793" s="7">
        <f>IF(U793&gt;0,RANK(U793,(R793:T793,U793:AI793)),0)</f>
        <v>3</v>
      </c>
      <c r="H793" s="7">
        <f t="shared" si="453"/>
        <v>1</v>
      </c>
      <c r="I793" s="49">
        <f t="shared" si="454"/>
        <v>1939</v>
      </c>
      <c r="J793" s="177">
        <f t="shared" si="455"/>
        <v>6.6836717107304128E-2</v>
      </c>
      <c r="K793" s="2"/>
      <c r="L793" s="2">
        <f t="shared" si="456"/>
        <v>0.35500327461997172</v>
      </c>
      <c r="M793" s="2">
        <f t="shared" si="457"/>
        <v>5.8943159491227463E-3</v>
      </c>
      <c r="N793" s="2">
        <f t="shared" si="458"/>
        <v>7.5488607769466755E-3</v>
      </c>
      <c r="O793" s="2">
        <f t="shared" si="468"/>
        <v>0.18879045879149289</v>
      </c>
      <c r="P793" s="2">
        <f t="shared" si="459"/>
        <v>0.42183999172727588</v>
      </c>
      <c r="Q793" s="2">
        <f t="shared" si="469"/>
        <v>2.0923098135190055E-2</v>
      </c>
      <c r="R793" s="1">
        <v>10299</v>
      </c>
      <c r="S793" s="1">
        <v>171</v>
      </c>
      <c r="T793" s="1">
        <v>219</v>
      </c>
      <c r="U793" s="1">
        <v>5477</v>
      </c>
      <c r="V793" s="1">
        <v>12238</v>
      </c>
      <c r="W793" s="1">
        <v>262</v>
      </c>
      <c r="X793" s="1">
        <v>99</v>
      </c>
      <c r="Y793" s="1">
        <v>72</v>
      </c>
      <c r="Z793" s="1">
        <v>108</v>
      </c>
      <c r="AD793" s="1">
        <v>29</v>
      </c>
      <c r="AF793" s="1">
        <v>37</v>
      </c>
      <c r="AK793" s="7">
        <f t="shared" si="460"/>
        <v>4</v>
      </c>
      <c r="AL793" s="7">
        <f t="shared" si="461"/>
        <v>8</v>
      </c>
      <c r="AM793" s="7">
        <f t="shared" si="462"/>
        <v>9</v>
      </c>
      <c r="AN793" s="2">
        <f t="shared" si="463"/>
        <v>9.0310571852056116E-3</v>
      </c>
      <c r="AO793" s="2">
        <f t="shared" si="464"/>
        <v>3.4124987073868534E-3</v>
      </c>
      <c r="AP793" s="2">
        <f t="shared" si="465"/>
        <v>2.4818172417358933E-3</v>
      </c>
      <c r="AR793" t="str">
        <f t="shared" si="466"/>
        <v>Howard</v>
      </c>
      <c r="AS793" t="s">
        <v>2591</v>
      </c>
      <c r="AT793" s="184"/>
      <c r="AV793" s="97">
        <v>24</v>
      </c>
      <c r="AW793" s="99">
        <v>27</v>
      </c>
      <c r="AX793" s="105">
        <f t="shared" si="467"/>
        <v>24027</v>
      </c>
      <c r="AZ793" s="7" t="s">
        <v>2951</v>
      </c>
      <c r="BA793" t="s">
        <v>3184</v>
      </c>
    </row>
    <row r="794" spans="1:53" hidden="1" outlineLevel="1">
      <c r="A794" t="s">
        <v>1829</v>
      </c>
      <c r="B794" t="s">
        <v>2591</v>
      </c>
      <c r="C794" s="1">
        <f t="shared" si="452"/>
        <v>2431</v>
      </c>
      <c r="D794" s="7">
        <f>IF(R794&gt;0,RANK(R794,(R794:T794,U794:AI794)),0)</f>
        <v>2</v>
      </c>
      <c r="E794" s="7">
        <f>IF(S794&gt;0,RANK(S794,(R794:T794,U794:AI794)),0)</f>
        <v>6</v>
      </c>
      <c r="F794" s="7">
        <f>IF(T794&gt;0,RANK(T794,(R794:T794,U794:AI794)),0)</f>
        <v>5</v>
      </c>
      <c r="G794" s="7">
        <f>IF(U794&gt;0,RANK(U794,(R794:T794,U794:AI794)),0)</f>
        <v>3</v>
      </c>
      <c r="H794" s="7">
        <f t="shared" si="453"/>
        <v>1</v>
      </c>
      <c r="I794" s="49">
        <f t="shared" si="454"/>
        <v>896</v>
      </c>
      <c r="J794" s="177">
        <f t="shared" si="455"/>
        <v>0.36857260386672153</v>
      </c>
      <c r="K794" s="2"/>
      <c r="L794" s="2">
        <f t="shared" si="456"/>
        <v>0.22747840394899219</v>
      </c>
      <c r="M794" s="2">
        <f t="shared" si="457"/>
        <v>5.7589469354175239E-3</v>
      </c>
      <c r="N794" s="2">
        <f t="shared" si="458"/>
        <v>6.993006993006993E-3</v>
      </c>
      <c r="O794" s="2">
        <f t="shared" si="468"/>
        <v>0.14027149321266968</v>
      </c>
      <c r="P794" s="2">
        <f t="shared" si="459"/>
        <v>0.59605100781571374</v>
      </c>
      <c r="Q794" s="2">
        <f t="shared" si="469"/>
        <v>2.3447141094199875E-2</v>
      </c>
      <c r="R794" s="1">
        <v>553</v>
      </c>
      <c r="S794" s="1">
        <v>14</v>
      </c>
      <c r="T794" s="1">
        <v>17</v>
      </c>
      <c r="U794" s="1">
        <v>341</v>
      </c>
      <c r="V794" s="1">
        <v>1449</v>
      </c>
      <c r="W794" s="1">
        <v>36</v>
      </c>
      <c r="X794" s="1">
        <v>2</v>
      </c>
      <c r="Y794" s="1">
        <v>8</v>
      </c>
      <c r="Z794" s="1">
        <v>5</v>
      </c>
      <c r="AD794" s="1">
        <v>5</v>
      </c>
      <c r="AF794" s="1">
        <v>1</v>
      </c>
      <c r="AK794" s="7">
        <f t="shared" si="460"/>
        <v>4</v>
      </c>
      <c r="AL794" s="7">
        <f t="shared" si="461"/>
        <v>9</v>
      </c>
      <c r="AM794" s="7">
        <f t="shared" si="462"/>
        <v>7</v>
      </c>
      <c r="AN794" s="2">
        <f t="shared" si="463"/>
        <v>1.4808720691073632E-2</v>
      </c>
      <c r="AO794" s="2">
        <f t="shared" si="464"/>
        <v>8.2270670505964628E-4</v>
      </c>
      <c r="AP794" s="2">
        <f t="shared" si="465"/>
        <v>3.2908268202385851E-3</v>
      </c>
      <c r="AR794" t="str">
        <f t="shared" si="466"/>
        <v>Kent</v>
      </c>
      <c r="AS794" t="s">
        <v>2591</v>
      </c>
      <c r="AT794" s="184">
        <v>1</v>
      </c>
      <c r="AV794" s="97">
        <v>24</v>
      </c>
      <c r="AW794" s="99">
        <v>29</v>
      </c>
      <c r="AX794" s="105">
        <f t="shared" si="467"/>
        <v>24029</v>
      </c>
      <c r="AZ794" s="7" t="s">
        <v>2951</v>
      </c>
      <c r="BA794" t="s">
        <v>3184</v>
      </c>
    </row>
    <row r="795" spans="1:53" hidden="1" outlineLevel="1">
      <c r="A795" t="s">
        <v>393</v>
      </c>
      <c r="B795" t="s">
        <v>2591</v>
      </c>
      <c r="C795" s="1">
        <f t="shared" si="452"/>
        <v>50730</v>
      </c>
      <c r="D795" s="7">
        <f>IF(R795&gt;0,RANK(R795,(R795:T795,U795:AI795)),0)</f>
        <v>2</v>
      </c>
      <c r="E795" s="7">
        <f>IF(S795&gt;0,RANK(S795,(R795:T795,U795:AI795)),0)</f>
        <v>5</v>
      </c>
      <c r="F795" s="7">
        <f>IF(T795&gt;0,RANK(T795,(R795:T795,U795:AI795)),0)</f>
        <v>4</v>
      </c>
      <c r="G795" s="7">
        <f>IF(U795&gt;0,RANK(U795,(R795:T795,U795:AI795)),0)</f>
        <v>3</v>
      </c>
      <c r="H795" s="7">
        <f t="shared" si="453"/>
        <v>1</v>
      </c>
      <c r="I795" s="49">
        <f t="shared" si="454"/>
        <v>1736</v>
      </c>
      <c r="J795" s="177">
        <f t="shared" si="455"/>
        <v>3.4220382416715947E-2</v>
      </c>
      <c r="K795" s="2"/>
      <c r="L795" s="2">
        <f t="shared" si="456"/>
        <v>0.35389315986595704</v>
      </c>
      <c r="M795" s="2">
        <f t="shared" si="457"/>
        <v>8.9690518430908736E-3</v>
      </c>
      <c r="N795" s="2">
        <f t="shared" si="458"/>
        <v>9.4618568894145483E-3</v>
      </c>
      <c r="O795" s="2">
        <f t="shared" si="468"/>
        <v>0.2201458702937118</v>
      </c>
      <c r="P795" s="2">
        <f t="shared" si="459"/>
        <v>0.38811354228267297</v>
      </c>
      <c r="Q795" s="2">
        <f t="shared" si="469"/>
        <v>1.9416518825152773E-2</v>
      </c>
      <c r="R795" s="1">
        <v>17953</v>
      </c>
      <c r="S795" s="1">
        <v>455</v>
      </c>
      <c r="T795" s="1">
        <v>480</v>
      </c>
      <c r="U795" s="1">
        <v>11168</v>
      </c>
      <c r="V795" s="1">
        <v>19689</v>
      </c>
      <c r="W795" s="1">
        <v>372</v>
      </c>
      <c r="X795" s="1">
        <v>152</v>
      </c>
      <c r="Y795" s="1">
        <v>151</v>
      </c>
      <c r="Z795" s="1">
        <v>176</v>
      </c>
      <c r="AD795" s="1">
        <v>82</v>
      </c>
      <c r="AF795" s="1">
        <v>52</v>
      </c>
      <c r="AK795" s="7">
        <f t="shared" si="460"/>
        <v>6</v>
      </c>
      <c r="AL795" s="7">
        <f t="shared" si="461"/>
        <v>8</v>
      </c>
      <c r="AM795" s="7">
        <f t="shared" si="462"/>
        <v>9</v>
      </c>
      <c r="AN795" s="2">
        <f t="shared" si="463"/>
        <v>7.3329390892962745E-3</v>
      </c>
      <c r="AO795" s="2">
        <f t="shared" si="464"/>
        <v>2.9962546816479402E-3</v>
      </c>
      <c r="AP795" s="2">
        <f t="shared" si="465"/>
        <v>2.9765424797949932E-3</v>
      </c>
      <c r="AR795" t="str">
        <f t="shared" si="466"/>
        <v>Montgomery</v>
      </c>
      <c r="AS795" t="s">
        <v>2591</v>
      </c>
      <c r="AT795" s="184"/>
      <c r="AV795" s="97">
        <v>24</v>
      </c>
      <c r="AW795" s="99">
        <v>31</v>
      </c>
      <c r="AX795" s="105">
        <f t="shared" si="467"/>
        <v>24031</v>
      </c>
      <c r="AZ795" s="7" t="s">
        <v>2951</v>
      </c>
      <c r="BA795" t="s">
        <v>3184</v>
      </c>
    </row>
    <row r="796" spans="1:53" hidden="1" outlineLevel="1">
      <c r="A796" t="s">
        <v>1285</v>
      </c>
      <c r="B796" t="s">
        <v>2591</v>
      </c>
      <c r="C796" s="1">
        <f t="shared" si="452"/>
        <v>14207</v>
      </c>
      <c r="D796" s="7">
        <f>IF(R796&gt;0,RANK(R796,(R796:T796,U796:AI796)),0)</f>
        <v>3</v>
      </c>
      <c r="E796" s="7">
        <f>IF(S796&gt;0,RANK(S796,(R796:T796,U796:AI796)),0)</f>
        <v>5</v>
      </c>
      <c r="F796" s="7">
        <f>IF(T796&gt;0,RANK(T796,(R796:T796,U796:AI796)),0)</f>
        <v>6</v>
      </c>
      <c r="G796" s="7">
        <f>IF(U796&gt;0,RANK(U796,(R796:T796,U796:AI796)),0)</f>
        <v>2</v>
      </c>
      <c r="H796" s="7">
        <f t="shared" si="453"/>
        <v>1</v>
      </c>
      <c r="I796" s="49">
        <f t="shared" si="454"/>
        <v>2441</v>
      </c>
      <c r="J796" s="177">
        <f t="shared" si="455"/>
        <v>0.17181671007249946</v>
      </c>
      <c r="K796" s="2"/>
      <c r="L796" s="2">
        <f t="shared" si="456"/>
        <v>0.25283311043851625</v>
      </c>
      <c r="M796" s="2">
        <f t="shared" si="457"/>
        <v>1.1825156612937284E-2</v>
      </c>
      <c r="N796" s="2">
        <f t="shared" si="458"/>
        <v>1.1402829591046668E-2</v>
      </c>
      <c r="O796" s="2">
        <f t="shared" si="468"/>
        <v>0.25790103470120362</v>
      </c>
      <c r="P796" s="2">
        <f t="shared" si="459"/>
        <v>0.42971774477370311</v>
      </c>
      <c r="Q796" s="2">
        <f t="shared" si="469"/>
        <v>3.6320123882593147E-2</v>
      </c>
      <c r="R796" s="1">
        <v>3592</v>
      </c>
      <c r="S796" s="1">
        <v>168</v>
      </c>
      <c r="T796" s="1">
        <v>162</v>
      </c>
      <c r="U796" s="1">
        <v>3664</v>
      </c>
      <c r="V796" s="1">
        <v>6105</v>
      </c>
      <c r="W796" s="1">
        <v>250</v>
      </c>
      <c r="X796" s="1">
        <v>58</v>
      </c>
      <c r="Y796" s="1">
        <v>59</v>
      </c>
      <c r="Z796" s="1">
        <v>63</v>
      </c>
      <c r="AD796" s="1">
        <v>49</v>
      </c>
      <c r="AF796" s="1">
        <v>37</v>
      </c>
      <c r="AK796" s="7">
        <f t="shared" si="460"/>
        <v>4</v>
      </c>
      <c r="AL796" s="7">
        <f t="shared" si="461"/>
        <v>9</v>
      </c>
      <c r="AM796" s="7">
        <f t="shared" si="462"/>
        <v>8</v>
      </c>
      <c r="AN796" s="2">
        <f t="shared" si="463"/>
        <v>1.7596959245442387E-2</v>
      </c>
      <c r="AO796" s="2">
        <f t="shared" si="464"/>
        <v>4.0824945449426343E-3</v>
      </c>
      <c r="AP796" s="2">
        <f t="shared" si="465"/>
        <v>4.1528823819244037E-3</v>
      </c>
      <c r="AR796" t="str">
        <f t="shared" si="466"/>
        <v>Prince George's</v>
      </c>
      <c r="AS796" t="s">
        <v>2591</v>
      </c>
      <c r="AT796" s="184"/>
      <c r="AV796" s="97">
        <v>24</v>
      </c>
      <c r="AW796" s="99">
        <v>33</v>
      </c>
      <c r="AX796" s="105">
        <f t="shared" si="467"/>
        <v>24033</v>
      </c>
      <c r="AZ796" s="7" t="s">
        <v>2951</v>
      </c>
      <c r="BA796" t="s">
        <v>3184</v>
      </c>
    </row>
    <row r="797" spans="1:53" hidden="1" outlineLevel="1">
      <c r="A797" t="s">
        <v>830</v>
      </c>
      <c r="B797" t="s">
        <v>2591</v>
      </c>
      <c r="C797" s="1">
        <f t="shared" si="452"/>
        <v>8336</v>
      </c>
      <c r="D797" s="7">
        <f>IF(R797&gt;0,RANK(R797,(R797:T797,U797:AI797)),0)</f>
        <v>2</v>
      </c>
      <c r="E797" s="7">
        <f>IF(S797&gt;0,RANK(S797,(R797:T797,U797:AI797)),0)</f>
        <v>6</v>
      </c>
      <c r="F797" s="7">
        <f>IF(T797&gt;0,RANK(T797,(R797:T797,U797:AI797)),0)</f>
        <v>5</v>
      </c>
      <c r="G797" s="7">
        <f>IF(U797&gt;0,RANK(U797,(R797:T797,U797:AI797)),0)</f>
        <v>3</v>
      </c>
      <c r="H797" s="7">
        <f t="shared" si="453"/>
        <v>1</v>
      </c>
      <c r="I797" s="49">
        <f t="shared" si="454"/>
        <v>3786</v>
      </c>
      <c r="J797" s="177">
        <f t="shared" si="455"/>
        <v>0.45417466410748558</v>
      </c>
      <c r="K797" s="2"/>
      <c r="L797" s="2">
        <f t="shared" si="456"/>
        <v>0.18510076775431861</v>
      </c>
      <c r="M797" s="2">
        <f t="shared" si="457"/>
        <v>4.5585412667946256E-3</v>
      </c>
      <c r="N797" s="2">
        <f t="shared" si="458"/>
        <v>5.3982725527831092E-3</v>
      </c>
      <c r="O797" s="2">
        <f t="shared" si="468"/>
        <v>0.14779270633397312</v>
      </c>
      <c r="P797" s="2">
        <f t="shared" si="459"/>
        <v>0.63927543186180424</v>
      </c>
      <c r="Q797" s="2">
        <f t="shared" si="469"/>
        <v>1.7874280230326223E-2</v>
      </c>
      <c r="R797" s="1">
        <v>1543</v>
      </c>
      <c r="S797" s="1">
        <v>38</v>
      </c>
      <c r="T797" s="1">
        <v>45</v>
      </c>
      <c r="U797" s="1">
        <v>1232</v>
      </c>
      <c r="V797" s="1">
        <v>5329</v>
      </c>
      <c r="W797" s="1">
        <v>100</v>
      </c>
      <c r="X797" s="1">
        <v>7</v>
      </c>
      <c r="Y797" s="1">
        <v>21</v>
      </c>
      <c r="Z797" s="1">
        <v>15</v>
      </c>
      <c r="AD797" s="1">
        <v>4</v>
      </c>
      <c r="AF797" s="1">
        <v>2</v>
      </c>
      <c r="AK797" s="7">
        <f t="shared" si="460"/>
        <v>4</v>
      </c>
      <c r="AL797" s="7">
        <f t="shared" si="461"/>
        <v>9</v>
      </c>
      <c r="AM797" s="7">
        <f t="shared" si="462"/>
        <v>7</v>
      </c>
      <c r="AN797" s="2">
        <f t="shared" si="463"/>
        <v>1.199616122840691E-2</v>
      </c>
      <c r="AO797" s="2">
        <f t="shared" si="464"/>
        <v>8.3973128598848368E-4</v>
      </c>
      <c r="AP797" s="2">
        <f t="shared" si="465"/>
        <v>2.5191938579654512E-3</v>
      </c>
      <c r="AR797" t="str">
        <f t="shared" si="466"/>
        <v>Queen Anne's</v>
      </c>
      <c r="AS797" t="s">
        <v>2591</v>
      </c>
      <c r="AT797" s="184">
        <v>1</v>
      </c>
      <c r="AV797" s="97">
        <v>24</v>
      </c>
      <c r="AW797" s="99">
        <v>35</v>
      </c>
      <c r="AX797" s="105">
        <f t="shared" si="467"/>
        <v>24035</v>
      </c>
      <c r="AZ797" s="7" t="s">
        <v>2951</v>
      </c>
      <c r="BA797" t="s">
        <v>3184</v>
      </c>
    </row>
    <row r="798" spans="1:53" hidden="1" outlineLevel="1">
      <c r="A798" t="s">
        <v>458</v>
      </c>
      <c r="B798" t="s">
        <v>2591</v>
      </c>
      <c r="C798" s="1">
        <f t="shared" si="452"/>
        <v>12477</v>
      </c>
      <c r="D798" s="7">
        <f>IF(R798&gt;0,RANK(R798,(R798:T798,U798:AI798)),0)</f>
        <v>3</v>
      </c>
      <c r="E798" s="7">
        <f>IF(S798&gt;0,RANK(S798,(R798:T798,U798:AI798)),0)</f>
        <v>6</v>
      </c>
      <c r="F798" s="7">
        <f>IF(T798&gt;0,RANK(T798,(R798:T798,U798:AI798)),0)</f>
        <v>5</v>
      </c>
      <c r="G798" s="7">
        <f>IF(U798&gt;0,RANK(U798,(R798:T798,U798:AI798)),0)</f>
        <v>2</v>
      </c>
      <c r="H798" s="7">
        <f t="shared" si="453"/>
        <v>1</v>
      </c>
      <c r="I798" s="49">
        <f t="shared" si="454"/>
        <v>4054</v>
      </c>
      <c r="J798" s="177">
        <f t="shared" si="455"/>
        <v>0.32491784884186903</v>
      </c>
      <c r="K798" s="2"/>
      <c r="L798" s="2">
        <f t="shared" si="456"/>
        <v>0.18313697202853249</v>
      </c>
      <c r="M798" s="2">
        <f t="shared" si="457"/>
        <v>7.3735673639496674E-3</v>
      </c>
      <c r="N798" s="2">
        <f t="shared" si="458"/>
        <v>7.4537148352969464E-3</v>
      </c>
      <c r="O798" s="2">
        <f t="shared" si="468"/>
        <v>0.22425262482968664</v>
      </c>
      <c r="P798" s="2">
        <f t="shared" si="459"/>
        <v>0.54917047367155569</v>
      </c>
      <c r="Q798" s="2">
        <f t="shared" si="469"/>
        <v>2.8612647270978453E-2</v>
      </c>
      <c r="R798" s="1">
        <v>2285</v>
      </c>
      <c r="S798" s="1">
        <v>92</v>
      </c>
      <c r="T798" s="1">
        <v>93</v>
      </c>
      <c r="U798" s="1">
        <v>2798</v>
      </c>
      <c r="V798" s="1">
        <v>6852</v>
      </c>
      <c r="W798" s="1">
        <v>177</v>
      </c>
      <c r="X798" s="1">
        <v>33</v>
      </c>
      <c r="Y798" s="1">
        <v>31</v>
      </c>
      <c r="Z798" s="1">
        <v>45</v>
      </c>
      <c r="AD798" s="1">
        <v>48</v>
      </c>
      <c r="AF798" s="1">
        <v>23</v>
      </c>
      <c r="AK798" s="7">
        <f t="shared" si="460"/>
        <v>4</v>
      </c>
      <c r="AL798" s="7">
        <f t="shared" si="461"/>
        <v>8</v>
      </c>
      <c r="AM798" s="7">
        <f t="shared" si="462"/>
        <v>9</v>
      </c>
      <c r="AN798" s="2">
        <f t="shared" si="463"/>
        <v>1.4186102428468381E-2</v>
      </c>
      <c r="AO798" s="2">
        <f t="shared" si="464"/>
        <v>2.644866554460207E-3</v>
      </c>
      <c r="AP798" s="2">
        <f t="shared" si="465"/>
        <v>2.4845716117656486E-3</v>
      </c>
      <c r="AR798" t="str">
        <f t="shared" si="466"/>
        <v>St. Mary's</v>
      </c>
      <c r="AS798" t="s">
        <v>2591</v>
      </c>
      <c r="AT798" s="184">
        <v>5</v>
      </c>
      <c r="AV798" s="97">
        <v>24</v>
      </c>
      <c r="AW798" s="99">
        <v>37</v>
      </c>
      <c r="AX798" s="105">
        <f t="shared" si="467"/>
        <v>24037</v>
      </c>
      <c r="AZ798" s="7" t="s">
        <v>2951</v>
      </c>
      <c r="BA798" t="s">
        <v>3184</v>
      </c>
    </row>
    <row r="799" spans="1:53" hidden="1" outlineLevel="1">
      <c r="A799" t="s">
        <v>411</v>
      </c>
      <c r="B799" t="s">
        <v>2591</v>
      </c>
      <c r="C799" s="1">
        <f t="shared" si="452"/>
        <v>2561</v>
      </c>
      <c r="D799" s="7">
        <f>IF(R799&gt;0,RANK(R799,(R799:T799,U799:AI799)),0)</f>
        <v>3</v>
      </c>
      <c r="E799" s="7">
        <f>IF(S799&gt;0,RANK(S799,(R799:T799,U799:AI799)),0)</f>
        <v>6</v>
      </c>
      <c r="F799" s="7">
        <f>IF(T799&gt;0,RANK(T799,(R799:T799,U799:AI799)),0)</f>
        <v>5</v>
      </c>
      <c r="G799" s="7">
        <f>IF(U799&gt;0,RANK(U799,(R799:T799,U799:AI799)),0)</f>
        <v>2</v>
      </c>
      <c r="H799" s="7">
        <f t="shared" si="453"/>
        <v>1</v>
      </c>
      <c r="I799" s="49">
        <f t="shared" si="454"/>
        <v>1261</v>
      </c>
      <c r="J799" s="177">
        <f t="shared" si="455"/>
        <v>0.49238578680203043</v>
      </c>
      <c r="K799" s="2"/>
      <c r="L799" s="2">
        <f t="shared" si="456"/>
        <v>9.8399062866067949E-2</v>
      </c>
      <c r="M799" s="2">
        <f t="shared" si="457"/>
        <v>2.3428348301444747E-3</v>
      </c>
      <c r="N799" s="2">
        <f t="shared" si="458"/>
        <v>3.1237797735259665E-3</v>
      </c>
      <c r="O799" s="2">
        <f t="shared" si="468"/>
        <v>0.18976962124170246</v>
      </c>
      <c r="P799" s="2">
        <f t="shared" si="459"/>
        <v>0.68215540804373287</v>
      </c>
      <c r="Q799" s="2">
        <f t="shared" si="469"/>
        <v>2.4209293244826235E-2</v>
      </c>
      <c r="R799" s="1">
        <v>252</v>
      </c>
      <c r="S799" s="1">
        <v>6</v>
      </c>
      <c r="T799" s="1">
        <v>8</v>
      </c>
      <c r="U799" s="1">
        <v>486</v>
      </c>
      <c r="V799" s="1">
        <v>1747</v>
      </c>
      <c r="W799" s="1">
        <v>46</v>
      </c>
      <c r="X799" s="1">
        <v>4</v>
      </c>
      <c r="Y799" s="1">
        <v>5</v>
      </c>
      <c r="Z799" s="1">
        <v>1</v>
      </c>
      <c r="AD799" s="1">
        <v>3</v>
      </c>
      <c r="AF799" s="1">
        <v>3</v>
      </c>
      <c r="AK799" s="7">
        <f t="shared" si="460"/>
        <v>4</v>
      </c>
      <c r="AL799" s="7">
        <f t="shared" si="461"/>
        <v>8</v>
      </c>
      <c r="AM799" s="7">
        <f t="shared" si="462"/>
        <v>7</v>
      </c>
      <c r="AN799" s="2">
        <f t="shared" si="463"/>
        <v>1.7961733697774308E-2</v>
      </c>
      <c r="AO799" s="2">
        <f t="shared" si="464"/>
        <v>1.5618898867629833E-3</v>
      </c>
      <c r="AP799" s="2">
        <f t="shared" si="465"/>
        <v>1.952362358453729E-3</v>
      </c>
      <c r="AR799" t="str">
        <f t="shared" si="466"/>
        <v>Somerset</v>
      </c>
      <c r="AS799" t="s">
        <v>2591</v>
      </c>
      <c r="AT799" s="184">
        <v>1</v>
      </c>
      <c r="AV799" s="97">
        <v>24</v>
      </c>
      <c r="AW799" s="99">
        <v>39</v>
      </c>
      <c r="AX799" s="105">
        <f t="shared" si="467"/>
        <v>24039</v>
      </c>
      <c r="AZ799" s="7" t="s">
        <v>2951</v>
      </c>
      <c r="BA799" t="s">
        <v>3184</v>
      </c>
    </row>
    <row r="800" spans="1:53" hidden="1" outlineLevel="1">
      <c r="A800" t="s">
        <v>2935</v>
      </c>
      <c r="B800" t="s">
        <v>2591</v>
      </c>
      <c r="C800" s="1">
        <f t="shared" si="452"/>
        <v>5880</v>
      </c>
      <c r="D800" s="7">
        <f>IF(R800&gt;0,RANK(R800,(R800:T800,U800:AI800)),0)</f>
        <v>2</v>
      </c>
      <c r="E800" s="7">
        <f>IF(S800&gt;0,RANK(S800,(R800:T800,U800:AI800)),0)</f>
        <v>6</v>
      </c>
      <c r="F800" s="7">
        <f>IF(T800&gt;0,RANK(T800,(R800:T800,U800:AI800)),0)</f>
        <v>5</v>
      </c>
      <c r="G800" s="7">
        <f>IF(U800&gt;0,RANK(U800,(R800:T800,U800:AI800)),0)</f>
        <v>3</v>
      </c>
      <c r="H800" s="7">
        <f t="shared" si="453"/>
        <v>1</v>
      </c>
      <c r="I800" s="49">
        <f t="shared" si="454"/>
        <v>1690</v>
      </c>
      <c r="J800" s="177">
        <f t="shared" si="455"/>
        <v>0.28741496598639454</v>
      </c>
      <c r="K800" s="2"/>
      <c r="L800" s="2">
        <f t="shared" si="456"/>
        <v>0.26581632653061227</v>
      </c>
      <c r="M800" s="2">
        <f t="shared" si="457"/>
        <v>5.7823129251700677E-3</v>
      </c>
      <c r="N800" s="2">
        <f t="shared" si="458"/>
        <v>6.4625850340136052E-3</v>
      </c>
      <c r="O800" s="2">
        <f t="shared" si="468"/>
        <v>0.14761904761904762</v>
      </c>
      <c r="P800" s="2">
        <f t="shared" si="459"/>
        <v>0.55323129251700676</v>
      </c>
      <c r="Q800" s="2">
        <f t="shared" si="469"/>
        <v>2.1088435374149617E-2</v>
      </c>
      <c r="R800" s="1">
        <v>1563</v>
      </c>
      <c r="S800" s="1">
        <v>34</v>
      </c>
      <c r="T800" s="1">
        <v>38</v>
      </c>
      <c r="U800" s="1">
        <v>868</v>
      </c>
      <c r="V800" s="1">
        <v>3253</v>
      </c>
      <c r="W800" s="1">
        <v>70</v>
      </c>
      <c r="X800" s="1">
        <v>10</v>
      </c>
      <c r="Y800" s="1">
        <v>17</v>
      </c>
      <c r="Z800" s="1">
        <v>19</v>
      </c>
      <c r="AD800" s="1">
        <v>5</v>
      </c>
      <c r="AF800" s="1">
        <v>3</v>
      </c>
      <c r="AK800" s="7">
        <f t="shared" si="460"/>
        <v>4</v>
      </c>
      <c r="AL800" s="7">
        <f t="shared" si="461"/>
        <v>9</v>
      </c>
      <c r="AM800" s="7">
        <f t="shared" si="462"/>
        <v>8</v>
      </c>
      <c r="AN800" s="2">
        <f t="shared" si="463"/>
        <v>1.1904761904761904E-2</v>
      </c>
      <c r="AO800" s="2">
        <f t="shared" si="464"/>
        <v>1.7006802721088435E-3</v>
      </c>
      <c r="AP800" s="2">
        <f t="shared" si="465"/>
        <v>2.8911564625850338E-3</v>
      </c>
      <c r="AR800" t="str">
        <f t="shared" si="466"/>
        <v>Talbot</v>
      </c>
      <c r="AS800" t="s">
        <v>2591</v>
      </c>
      <c r="AT800" s="184">
        <v>1</v>
      </c>
      <c r="AV800" s="97">
        <v>24</v>
      </c>
      <c r="AW800" s="99">
        <v>41</v>
      </c>
      <c r="AX800" s="105">
        <f t="shared" si="467"/>
        <v>24041</v>
      </c>
      <c r="AZ800" s="7" t="s">
        <v>2951</v>
      </c>
      <c r="BA800" t="s">
        <v>3184</v>
      </c>
    </row>
    <row r="801" spans="1:53" hidden="1" outlineLevel="1">
      <c r="A801" t="s">
        <v>637</v>
      </c>
      <c r="B801" t="s">
        <v>2591</v>
      </c>
      <c r="C801" s="1">
        <f t="shared" si="452"/>
        <v>20508</v>
      </c>
      <c r="D801" s="7">
        <f>IF(R801&gt;0,RANK(R801,(R801:T801,U801:AI801)),0)</f>
        <v>3</v>
      </c>
      <c r="E801" s="7">
        <f>IF(S801&gt;0,RANK(S801,(R801:T801,U801:AI801)),0)</f>
        <v>5</v>
      </c>
      <c r="F801" s="7">
        <f>IF(T801&gt;0,RANK(T801,(R801:T801,U801:AI801)),0)</f>
        <v>6</v>
      </c>
      <c r="G801" s="7">
        <f>IF(U801&gt;0,RANK(U801,(R801:T801,U801:AI801)),0)</f>
        <v>2</v>
      </c>
      <c r="H801" s="7">
        <f t="shared" si="453"/>
        <v>1</v>
      </c>
      <c r="I801" s="49">
        <f t="shared" si="454"/>
        <v>7798</v>
      </c>
      <c r="J801" s="177">
        <f t="shared" si="455"/>
        <v>0.38024185683635653</v>
      </c>
      <c r="K801" s="2"/>
      <c r="L801" s="2">
        <f t="shared" si="456"/>
        <v>0.13033937975424226</v>
      </c>
      <c r="M801" s="2">
        <f t="shared" si="457"/>
        <v>8.777062609713282E-3</v>
      </c>
      <c r="N801" s="2">
        <f t="shared" si="458"/>
        <v>7.5092646771991421E-3</v>
      </c>
      <c r="O801" s="2">
        <f t="shared" si="468"/>
        <v>0.22205968402574605</v>
      </c>
      <c r="P801" s="2">
        <f t="shared" si="459"/>
        <v>0.60230154086210264</v>
      </c>
      <c r="Q801" s="2">
        <f t="shared" si="469"/>
        <v>2.9013068070996684E-2</v>
      </c>
      <c r="R801" s="1">
        <v>2673</v>
      </c>
      <c r="S801" s="1">
        <v>180</v>
      </c>
      <c r="T801" s="1">
        <v>154</v>
      </c>
      <c r="U801" s="1">
        <v>4554</v>
      </c>
      <c r="V801" s="1">
        <v>12352</v>
      </c>
      <c r="W801" s="1">
        <v>336</v>
      </c>
      <c r="X801" s="1">
        <v>43</v>
      </c>
      <c r="Y801" s="1">
        <v>48</v>
      </c>
      <c r="Z801" s="1">
        <v>76</v>
      </c>
      <c r="AD801" s="1">
        <v>69</v>
      </c>
      <c r="AF801" s="1">
        <v>23</v>
      </c>
      <c r="AK801" s="7">
        <f t="shared" si="460"/>
        <v>4</v>
      </c>
      <c r="AL801" s="7">
        <f t="shared" si="461"/>
        <v>9</v>
      </c>
      <c r="AM801" s="7">
        <f t="shared" si="462"/>
        <v>8</v>
      </c>
      <c r="AN801" s="2">
        <f t="shared" si="463"/>
        <v>1.6383850204798128E-2</v>
      </c>
      <c r="AO801" s="2">
        <f t="shared" si="464"/>
        <v>2.0967427345426177E-3</v>
      </c>
      <c r="AP801" s="2">
        <f t="shared" si="465"/>
        <v>2.3405500292568754E-3</v>
      </c>
      <c r="AR801" t="str">
        <f t="shared" si="466"/>
        <v>Washington</v>
      </c>
      <c r="AS801" t="s">
        <v>2591</v>
      </c>
      <c r="AT801" s="184">
        <v>6</v>
      </c>
      <c r="AV801" s="97">
        <v>24</v>
      </c>
      <c r="AW801" s="99">
        <v>43</v>
      </c>
      <c r="AX801" s="105">
        <f t="shared" si="467"/>
        <v>24043</v>
      </c>
      <c r="AZ801" s="7" t="s">
        <v>2951</v>
      </c>
      <c r="BA801" t="s">
        <v>3184</v>
      </c>
    </row>
    <row r="802" spans="1:53" hidden="1" outlineLevel="1">
      <c r="A802" t="s">
        <v>1846</v>
      </c>
      <c r="B802" t="s">
        <v>2591</v>
      </c>
      <c r="C802" s="1">
        <f t="shared" si="452"/>
        <v>11171</v>
      </c>
      <c r="D802" s="7">
        <f>IF(R802&gt;0,RANK(R802,(R802:T802,U802:AI802)),0)</f>
        <v>3</v>
      </c>
      <c r="E802" s="7">
        <f>IF(S802&gt;0,RANK(S802,(R802:T802,U802:AI802)),0)</f>
        <v>6</v>
      </c>
      <c r="F802" s="7">
        <f>IF(T802&gt;0,RANK(T802,(R802:T802,U802:AI802)),0)</f>
        <v>5</v>
      </c>
      <c r="G802" s="7">
        <f>IF(U802&gt;0,RANK(U802,(R802:T802,U802:AI802)),0)</f>
        <v>2</v>
      </c>
      <c r="H802" s="7">
        <f t="shared" si="453"/>
        <v>1</v>
      </c>
      <c r="I802" s="49">
        <f t="shared" si="454"/>
        <v>5298</v>
      </c>
      <c r="J802" s="177">
        <f t="shared" si="455"/>
        <v>0.47426371855697791</v>
      </c>
      <c r="K802" s="2"/>
      <c r="L802" s="2">
        <f t="shared" si="456"/>
        <v>0.15235878614269088</v>
      </c>
      <c r="M802" s="2">
        <f t="shared" si="457"/>
        <v>3.0435950228269626E-3</v>
      </c>
      <c r="N802" s="2">
        <f t="shared" si="458"/>
        <v>3.9387700295407755E-3</v>
      </c>
      <c r="O802" s="2">
        <f t="shared" si="468"/>
        <v>0.17151553128636648</v>
      </c>
      <c r="P802" s="2">
        <f t="shared" si="459"/>
        <v>0.64577924984334434</v>
      </c>
      <c r="Q802" s="2">
        <f t="shared" si="469"/>
        <v>2.3364067675230471E-2</v>
      </c>
      <c r="R802" s="1">
        <v>1702</v>
      </c>
      <c r="S802" s="1">
        <v>34</v>
      </c>
      <c r="T802" s="1">
        <v>44</v>
      </c>
      <c r="U802" s="1">
        <v>1916</v>
      </c>
      <c r="V802" s="1">
        <v>7214</v>
      </c>
      <c r="W802" s="1">
        <v>175</v>
      </c>
      <c r="X802" s="1">
        <v>16</v>
      </c>
      <c r="Y802" s="1">
        <v>20</v>
      </c>
      <c r="Z802" s="1">
        <v>30</v>
      </c>
      <c r="AD802" s="1">
        <v>15</v>
      </c>
      <c r="AF802" s="1">
        <v>5</v>
      </c>
      <c r="AK802" s="7">
        <f t="shared" si="460"/>
        <v>4</v>
      </c>
      <c r="AL802" s="7">
        <f t="shared" si="461"/>
        <v>9</v>
      </c>
      <c r="AM802" s="7">
        <f t="shared" si="462"/>
        <v>8</v>
      </c>
      <c r="AN802" s="2">
        <f t="shared" si="463"/>
        <v>1.5665562617491718E-2</v>
      </c>
      <c r="AO802" s="2">
        <f t="shared" si="464"/>
        <v>1.4322800107421001E-3</v>
      </c>
      <c r="AP802" s="2">
        <f t="shared" si="465"/>
        <v>1.7903500134276251E-3</v>
      </c>
      <c r="AR802" t="str">
        <f t="shared" si="466"/>
        <v>Wicomico</v>
      </c>
      <c r="AS802" t="s">
        <v>2591</v>
      </c>
      <c r="AT802" s="184">
        <v>1</v>
      </c>
      <c r="AV802" s="97">
        <v>24</v>
      </c>
      <c r="AW802" s="99">
        <v>45</v>
      </c>
      <c r="AX802" s="105">
        <f t="shared" si="467"/>
        <v>24045</v>
      </c>
      <c r="AZ802" s="7" t="s">
        <v>2951</v>
      </c>
      <c r="BA802" t="s">
        <v>3184</v>
      </c>
    </row>
    <row r="803" spans="1:53" hidden="1" outlineLevel="1">
      <c r="A803" t="s">
        <v>1765</v>
      </c>
      <c r="B803" t="s">
        <v>2591</v>
      </c>
      <c r="C803" s="1">
        <f t="shared" si="452"/>
        <v>8402</v>
      </c>
      <c r="D803" s="7">
        <f>IF(R803&gt;0,RANK(R803,(R803:T803,U803:AI803)),0)</f>
        <v>2</v>
      </c>
      <c r="E803" s="7">
        <f>IF(S803&gt;0,RANK(S803,(R803:T803,U803:AI803)),0)</f>
        <v>6</v>
      </c>
      <c r="F803" s="7">
        <f>IF(T803&gt;0,RANK(T803,(R803:T803,U803:AI803)),0)</f>
        <v>5</v>
      </c>
      <c r="G803" s="7">
        <f>IF(U803&gt;0,RANK(U803,(R803:T803,U803:AI803)),0)</f>
        <v>3</v>
      </c>
      <c r="H803" s="7">
        <f t="shared" si="453"/>
        <v>1</v>
      </c>
      <c r="I803" s="49">
        <f t="shared" si="454"/>
        <v>4864</v>
      </c>
      <c r="J803" s="177">
        <f t="shared" si="455"/>
        <v>0.57890978338490839</v>
      </c>
      <c r="K803" s="2"/>
      <c r="L803" s="2">
        <f t="shared" si="456"/>
        <v>0.14282313734825042</v>
      </c>
      <c r="M803" s="2">
        <f t="shared" si="457"/>
        <v>2.4994049035943823E-3</v>
      </c>
      <c r="N803" s="2">
        <f t="shared" si="458"/>
        <v>4.0466555582004283E-3</v>
      </c>
      <c r="O803" s="2">
        <f t="shared" si="468"/>
        <v>0.11342537491073554</v>
      </c>
      <c r="P803" s="2">
        <f t="shared" si="459"/>
        <v>0.72173292073315876</v>
      </c>
      <c r="Q803" s="2">
        <f t="shared" si="469"/>
        <v>1.5472506546060472E-2</v>
      </c>
      <c r="R803" s="1">
        <v>1200</v>
      </c>
      <c r="S803" s="1">
        <v>21</v>
      </c>
      <c r="T803" s="1">
        <v>34</v>
      </c>
      <c r="U803" s="1">
        <v>953</v>
      </c>
      <c r="V803" s="1">
        <v>6064</v>
      </c>
      <c r="W803" s="1">
        <v>90</v>
      </c>
      <c r="X803" s="1">
        <v>8</v>
      </c>
      <c r="Y803" s="1">
        <v>12</v>
      </c>
      <c r="Z803" s="1">
        <v>5</v>
      </c>
      <c r="AD803" s="1">
        <v>9</v>
      </c>
      <c r="AF803" s="1">
        <v>6</v>
      </c>
      <c r="AK803" s="7">
        <f t="shared" si="460"/>
        <v>4</v>
      </c>
      <c r="AL803" s="7">
        <f t="shared" si="461"/>
        <v>8</v>
      </c>
      <c r="AM803" s="7">
        <f t="shared" si="462"/>
        <v>7</v>
      </c>
      <c r="AN803" s="2">
        <f t="shared" si="463"/>
        <v>1.0711735301118781E-2</v>
      </c>
      <c r="AO803" s="2">
        <f t="shared" si="464"/>
        <v>9.5215424898833611E-4</v>
      </c>
      <c r="AP803" s="2">
        <f t="shared" si="465"/>
        <v>1.4282313734825041E-3</v>
      </c>
      <c r="AR803" t="str">
        <f t="shared" si="466"/>
        <v>Worcester</v>
      </c>
      <c r="AS803" t="s">
        <v>2591</v>
      </c>
      <c r="AT803" s="184">
        <v>1</v>
      </c>
      <c r="AV803" s="97">
        <v>24</v>
      </c>
      <c r="AW803" s="99">
        <v>47</v>
      </c>
      <c r="AX803" s="105">
        <f t="shared" si="467"/>
        <v>24047</v>
      </c>
      <c r="AZ803" s="7" t="s">
        <v>2951</v>
      </c>
      <c r="BA803" t="s">
        <v>3184</v>
      </c>
    </row>
    <row r="804" spans="1:53" collapsed="1">
      <c r="A804" t="s">
        <v>2449</v>
      </c>
      <c r="B804" t="s">
        <v>1105</v>
      </c>
      <c r="C804" s="1">
        <f t="shared" si="452"/>
        <v>459066</v>
      </c>
      <c r="D804" s="7">
        <f>IF(R804&gt;0,RANK(R804,(R804:T804,U804:AI804)),0)</f>
        <v>2</v>
      </c>
      <c r="E804" s="7">
        <f>IF(S804&gt;0,RANK(S804,(R804:T804,U804:AI804)),0)</f>
        <v>6</v>
      </c>
      <c r="F804" s="7">
        <f>IF(T804&gt;0,RANK(T804,(R804:T804,U804:AI804)),0)</f>
        <v>5</v>
      </c>
      <c r="G804" s="7">
        <f>IF(U804&gt;0,RANK(U804,(R804:T804,U804:AI804)),0)</f>
        <v>3</v>
      </c>
      <c r="H804" s="7">
        <f t="shared" si="453"/>
        <v>1</v>
      </c>
      <c r="I804" s="49">
        <f>MAX(R804:AA804)-LARGE(R804:AA804,2)</f>
        <v>141729</v>
      </c>
      <c r="J804" s="177">
        <f t="shared" ref="J804:J850" si="470">I804/C804</f>
        <v>0.30873338474206324</v>
      </c>
      <c r="K804" s="2"/>
      <c r="L804" s="2">
        <f t="shared" si="456"/>
        <v>0.23224111565657227</v>
      </c>
      <c r="M804" s="2">
        <f t="shared" si="457"/>
        <v>6.0339907551419623E-3</v>
      </c>
      <c r="N804" s="2">
        <f t="shared" si="458"/>
        <v>6.9728535766098989E-3</v>
      </c>
      <c r="O804" s="2">
        <f t="shared" si="468"/>
        <v>0.18971781835291657</v>
      </c>
      <c r="P804" s="2">
        <f t="shared" si="459"/>
        <v>0.54097450039863548</v>
      </c>
      <c r="Q804" s="2">
        <f t="shared" si="469"/>
        <v>2.405972126012379E-2</v>
      </c>
      <c r="R804" s="1">
        <f t="shared" ref="R804:AD804" si="471">SUM(R780:R803)</f>
        <v>106614</v>
      </c>
      <c r="S804" s="1">
        <f t="shared" si="471"/>
        <v>2770</v>
      </c>
      <c r="T804" s="1">
        <f t="shared" si="471"/>
        <v>3201</v>
      </c>
      <c r="U804" s="1">
        <f t="shared" si="471"/>
        <v>87093</v>
      </c>
      <c r="V804" s="1">
        <f t="shared" si="471"/>
        <v>248343</v>
      </c>
      <c r="W804" s="1">
        <f t="shared" si="471"/>
        <v>5946</v>
      </c>
      <c r="X804" s="1">
        <f t="shared" si="471"/>
        <v>1012</v>
      </c>
      <c r="Y804" s="1">
        <f t="shared" si="471"/>
        <v>1239</v>
      </c>
      <c r="Z804" s="1">
        <f t="shared" si="471"/>
        <v>1533</v>
      </c>
      <c r="AD804" s="1">
        <f t="shared" si="471"/>
        <v>837</v>
      </c>
      <c r="AF804" s="1">
        <f>SUM(AF780:AF803)</f>
        <v>478</v>
      </c>
      <c r="AK804" s="7">
        <f t="shared" si="460"/>
        <v>4</v>
      </c>
      <c r="AL804" s="7">
        <f t="shared" si="461"/>
        <v>9</v>
      </c>
      <c r="AM804" s="7">
        <f t="shared" si="462"/>
        <v>8</v>
      </c>
      <c r="AN804" s="2">
        <f t="shared" si="463"/>
        <v>1.2952385931434695E-2</v>
      </c>
      <c r="AO804" s="2">
        <f t="shared" si="464"/>
        <v>2.2044760448388686E-3</v>
      </c>
      <c r="AP804" s="2">
        <f t="shared" si="465"/>
        <v>2.6989583197187333E-3</v>
      </c>
      <c r="AR804" t="str">
        <f t="shared" si="466"/>
        <v>Maryland</v>
      </c>
      <c r="AS804" t="s">
        <v>1105</v>
      </c>
      <c r="AT804" s="184"/>
      <c r="AV804" s="97">
        <v>24</v>
      </c>
      <c r="AW804" s="99"/>
      <c r="AX804" s="97">
        <v>24</v>
      </c>
      <c r="AZ804" s="7" t="s">
        <v>1619</v>
      </c>
      <c r="BA804" t="s">
        <v>3184</v>
      </c>
    </row>
    <row r="805" spans="1:53">
      <c r="C805" s="1"/>
      <c r="E805" s="7"/>
      <c r="F805" s="7"/>
      <c r="G805" s="7"/>
      <c r="H805" s="7"/>
      <c r="I805" s="49"/>
      <c r="J805" s="177"/>
      <c r="K805" s="2"/>
      <c r="AK805" s="7"/>
      <c r="AL805" s="7"/>
      <c r="AM805" s="7"/>
      <c r="AT805" s="184"/>
      <c r="AV805" s="97"/>
      <c r="AW805" s="99"/>
    </row>
    <row r="806" spans="1:53" hidden="1" outlineLevel="1">
      <c r="A806" t="s">
        <v>2577</v>
      </c>
      <c r="B806" t="s">
        <v>2314</v>
      </c>
      <c r="C806" s="1">
        <f t="shared" ref="C806:C820" si="472">SUM(R806:AI806)</f>
        <v>33376</v>
      </c>
      <c r="D806" s="7">
        <f>IF(R806&gt;0,RANK(R806,(R806:T806,U806:AI806)),0)</f>
        <v>2</v>
      </c>
      <c r="E806" s="7">
        <f>IF(S806&gt;0,RANK(S806,(R806:T806,U806:AI806)),0)</f>
        <v>6</v>
      </c>
      <c r="F806" s="7">
        <f>IF(T806&gt;0,RANK(T806,(R806:T806,U806:AI806)),0)</f>
        <v>3</v>
      </c>
      <c r="G806" s="7">
        <f>IF(U806&gt;0,RANK(U806,(R806:T806,U806:AI806)),0)</f>
        <v>4</v>
      </c>
      <c r="H806" s="7">
        <f t="shared" ref="H806:H820" si="473">IF(V806&gt;0,RANK(V806,(R806:AB806)),0)</f>
        <v>1</v>
      </c>
      <c r="I806" s="49">
        <f t="shared" ref="I806:I820" si="474">MAX(R806:AA806)-LARGE(R806:AA806,2)</f>
        <v>11338</v>
      </c>
      <c r="J806" s="177">
        <f t="shared" si="470"/>
        <v>0.33970517737296263</v>
      </c>
      <c r="K806" s="2"/>
      <c r="L806" s="2">
        <f t="shared" ref="L806:L820" si="475">IF($C806=0,"-",R806/$C806)</f>
        <v>0.17644415148609779</v>
      </c>
      <c r="M806" s="2">
        <f t="shared" ref="M806:M820" si="476">IF($C806=0,"-",S806/$C806)</f>
        <v>1.2943432406519654E-2</v>
      </c>
      <c r="N806" s="2">
        <f t="shared" ref="N806:N820" si="477">IF($C806=0,"-",T806/$C806)</f>
        <v>0.15723873441994246</v>
      </c>
      <c r="O806" s="2">
        <f t="shared" si="468"/>
        <v>8.6798897411313525E-2</v>
      </c>
      <c r="P806" s="2">
        <f t="shared" ref="P806:P820" si="478">IF($C806=0,"-",V806/$C806)</f>
        <v>0.5161493288590604</v>
      </c>
      <c r="Q806" s="2">
        <f t="shared" si="469"/>
        <v>5.0425455417066112E-2</v>
      </c>
      <c r="R806" s="1">
        <f>SUMIF(Town!$AR$695:$AR$1045,$AX806,Town!P$695:P$1045)</f>
        <v>5889</v>
      </c>
      <c r="S806" s="1">
        <f>SUMIF(Town!$AR$695:$AR$1045,$AX806,Town!Q$695:Q$1045)</f>
        <v>432</v>
      </c>
      <c r="T806" s="1">
        <f>SUMIF(Town!$AR$695:$AR$1045,$AX806,Town!R$695:R$1045)</f>
        <v>5248</v>
      </c>
      <c r="U806" s="1">
        <f>SUMIF(Town!$AR$695:$AR$1045,$AX806,Town!S$695:S$1045)</f>
        <v>2897</v>
      </c>
      <c r="V806" s="1">
        <f>SUMIF(Town!$AR$695:$AR$1045,$AX806,Town!T$695:T$1045)</f>
        <v>17227</v>
      </c>
      <c r="W806" s="1">
        <f>SUMIF(Town!$AR$695:$AR$1045,$AX806,Town!U$695:U$1045)</f>
        <v>1026</v>
      </c>
      <c r="X806" s="1">
        <f>SUMIF(Town!$AR$695:$AR$1045,$AX806,Town!V$695:V$1045)</f>
        <v>67</v>
      </c>
      <c r="Y806" s="1">
        <f>SUMIF(Town!$AR$695:$AR$1045,$AX806,Town!W$695:W$1045)</f>
        <v>129</v>
      </c>
      <c r="Z806" s="1">
        <f>SUMIF(Town!$AR$695:$AR$1045,$AX806,Town!X$695:X$1045)</f>
        <v>71</v>
      </c>
      <c r="AA806" s="1">
        <f>SUMIF(Town!$AR$695:$AR$1045,$AX806,Town!Y$695:Y$1045)</f>
        <v>171</v>
      </c>
      <c r="AB806" s="1">
        <f>SUMIF(Town!$AR$695:$AR$1045,$AX806,Town!Z$695:Z$1045)</f>
        <v>110</v>
      </c>
      <c r="AD806" s="1">
        <f>SUMIF(Town!$AR$695:$AR$1045,$AX806,Town!AB$695:AB$1045)</f>
        <v>38</v>
      </c>
      <c r="AF806" s="1">
        <f>SUMIF(Town!$AR$695:$AR$1045,$AX806,Town!AD$695:AD$1045)</f>
        <v>17</v>
      </c>
      <c r="AH806" s="1">
        <f>SUMIF(Town!$AR$695:$AR$1045,$AX806,Town!AF$695:AF$1045)</f>
        <v>25</v>
      </c>
      <c r="AI806" s="1">
        <f>SUMIF(Town!$AR$695:$AR$1045,$AX806,Town!AG$695:AG$1045)</f>
        <v>29</v>
      </c>
      <c r="AK806" s="7">
        <f t="shared" ref="AK806:AK820" si="479">IF(W806&gt;0,RANK(W806,(R806:AB806)),0)</f>
        <v>5</v>
      </c>
      <c r="AL806" s="7">
        <f t="shared" ref="AL806:AL820" si="480">IF(X806&gt;0,RANK(X806,(R806:AB806)),0)</f>
        <v>11</v>
      </c>
      <c r="AM806" s="7">
        <f t="shared" ref="AM806:AM820" si="481">IF(Y806&gt;0,RANK(Y806,(R806:AB806)),0)</f>
        <v>8</v>
      </c>
      <c r="AN806" s="2">
        <f t="shared" ref="AN806:AN820" si="482">IF($C806=0,"-",W806/$C806)</f>
        <v>3.0740651965484179E-2</v>
      </c>
      <c r="AO806" s="2">
        <f t="shared" ref="AO806:AO820" si="483">IF($C806=0,"-",X806/$C806)</f>
        <v>2.0074304889741131E-3</v>
      </c>
      <c r="AP806" s="2">
        <f t="shared" ref="AP806:AP820" si="484">IF($C806=0,"-",Y806/$C806)</f>
        <v>3.8650527325023967E-3</v>
      </c>
      <c r="AR806" t="str">
        <f t="shared" ref="AR806:AR820" si="485">A806</f>
        <v>Barnstable</v>
      </c>
      <c r="AS806" t="s">
        <v>2314</v>
      </c>
      <c r="AT806" s="184">
        <v>9</v>
      </c>
      <c r="AV806" s="97">
        <v>25</v>
      </c>
      <c r="AW806" s="99">
        <v>1</v>
      </c>
      <c r="AX806" s="105">
        <f t="shared" ref="AX806:AX819" si="486">AV806*1000+AW806</f>
        <v>25001</v>
      </c>
      <c r="AZ806" s="7" t="s">
        <v>2951</v>
      </c>
      <c r="BA806" t="s">
        <v>3184</v>
      </c>
    </row>
    <row r="807" spans="1:53" hidden="1" outlineLevel="1">
      <c r="A807" t="s">
        <v>236</v>
      </c>
      <c r="B807" t="s">
        <v>2314</v>
      </c>
      <c r="C807" s="1">
        <f t="shared" si="472"/>
        <v>7968</v>
      </c>
      <c r="D807" s="7">
        <f>IF(R807&gt;0,RANK(R807,(R807:T807,U807:AI807)),0)</f>
        <v>3</v>
      </c>
      <c r="E807" s="7">
        <f>IF(S807&gt;0,RANK(S807,(R807:T807,U807:AI807)),0)</f>
        <v>6</v>
      </c>
      <c r="F807" s="7">
        <f>IF(T807&gt;0,RANK(T807,(R807:T807,U807:AI807)),0)</f>
        <v>2</v>
      </c>
      <c r="G807" s="7">
        <f>IF(U807&gt;0,RANK(U807,(R807:T807,U807:AI807)),0)</f>
        <v>4</v>
      </c>
      <c r="H807" s="7">
        <f t="shared" si="473"/>
        <v>1</v>
      </c>
      <c r="I807" s="49">
        <f t="shared" si="474"/>
        <v>1897</v>
      </c>
      <c r="J807" s="177">
        <f t="shared" si="470"/>
        <v>0.23807730923694778</v>
      </c>
      <c r="K807" s="2"/>
      <c r="L807" s="2">
        <f t="shared" si="475"/>
        <v>0.16352911646586346</v>
      </c>
      <c r="M807" s="2">
        <f t="shared" si="476"/>
        <v>1.1295180722891566E-2</v>
      </c>
      <c r="N807" s="2">
        <f t="shared" si="477"/>
        <v>0.19088855421686746</v>
      </c>
      <c r="O807" s="2">
        <f t="shared" si="468"/>
        <v>0.12675702811244979</v>
      </c>
      <c r="P807" s="2">
        <f t="shared" si="478"/>
        <v>0.42896586345381527</v>
      </c>
      <c r="Q807" s="2">
        <f t="shared" si="469"/>
        <v>7.8564257028112428E-2</v>
      </c>
      <c r="R807" s="1">
        <f>SUMIF(Town!$AR$695:$AR$1045,$AX807,Town!P$695:P$1045)</f>
        <v>1303</v>
      </c>
      <c r="S807" s="1">
        <f>SUMIF(Town!$AR$695:$AR$1045,$AX807,Town!Q$695:Q$1045)</f>
        <v>90</v>
      </c>
      <c r="T807" s="1">
        <f>SUMIF(Town!$AR$695:$AR$1045,$AX807,Town!R$695:R$1045)</f>
        <v>1521</v>
      </c>
      <c r="U807" s="1">
        <f>SUMIF(Town!$AR$695:$AR$1045,$AX807,Town!S$695:S$1045)</f>
        <v>1010</v>
      </c>
      <c r="V807" s="1">
        <f>SUMIF(Town!$AR$695:$AR$1045,$AX807,Town!T$695:T$1045)</f>
        <v>3418</v>
      </c>
      <c r="W807" s="1">
        <f>SUMIF(Town!$AR$695:$AR$1045,$AX807,Town!U$695:U$1045)</f>
        <v>371</v>
      </c>
      <c r="X807" s="1">
        <f>SUMIF(Town!$AR$695:$AR$1045,$AX807,Town!V$695:V$1045)</f>
        <v>11</v>
      </c>
      <c r="Y807" s="1">
        <f>SUMIF(Town!$AR$695:$AR$1045,$AX807,Town!W$695:W$1045)</f>
        <v>36</v>
      </c>
      <c r="Z807" s="1">
        <f>SUMIF(Town!$AR$695:$AR$1045,$AX807,Town!X$695:X$1045)</f>
        <v>33</v>
      </c>
      <c r="AA807" s="1">
        <f>SUMIF(Town!$AR$695:$AR$1045,$AX807,Town!Y$695:Y$1045)</f>
        <v>48</v>
      </c>
      <c r="AB807" s="1">
        <f>SUMIF(Town!$AR$695:$AR$1045,$AX807,Town!Z$695:Z$1045)</f>
        <v>31</v>
      </c>
      <c r="AD807" s="1">
        <f>SUMIF(Town!$AR$695:$AR$1045,$AX807,Town!AB$695:AB$1045)</f>
        <v>20</v>
      </c>
      <c r="AF807" s="1">
        <f>SUMIF(Town!$AR$695:$AR$1045,$AX807,Town!AD$695:AD$1045)</f>
        <v>8</v>
      </c>
      <c r="AH807" s="1">
        <f>SUMIF(Town!$AR$695:$AR$1045,$AX807,Town!AF$695:AF$1045)</f>
        <v>27</v>
      </c>
      <c r="AI807" s="1">
        <f>SUMIF(Town!$AR$695:$AR$1045,$AX807,Town!AG$695:AG$1045)</f>
        <v>41</v>
      </c>
      <c r="AK807" s="7">
        <f t="shared" si="479"/>
        <v>5</v>
      </c>
      <c r="AL807" s="7">
        <f t="shared" si="480"/>
        <v>11</v>
      </c>
      <c r="AM807" s="7">
        <f t="shared" si="481"/>
        <v>8</v>
      </c>
      <c r="AN807" s="2">
        <f t="shared" si="482"/>
        <v>4.6561244979919682E-2</v>
      </c>
      <c r="AO807" s="2">
        <f t="shared" si="483"/>
        <v>1.3805220883534137E-3</v>
      </c>
      <c r="AP807" s="2">
        <f t="shared" si="484"/>
        <v>4.5180722891566263E-3</v>
      </c>
      <c r="AR807" t="str">
        <f t="shared" si="485"/>
        <v>Berkshire</v>
      </c>
      <c r="AS807" t="s">
        <v>2314</v>
      </c>
      <c r="AT807" s="184">
        <v>1</v>
      </c>
      <c r="AV807" s="97">
        <v>25</v>
      </c>
      <c r="AW807" s="99">
        <v>3</v>
      </c>
      <c r="AX807" s="105">
        <f t="shared" si="486"/>
        <v>25003</v>
      </c>
      <c r="AZ807" s="7" t="s">
        <v>2951</v>
      </c>
      <c r="BA807" t="s">
        <v>3184</v>
      </c>
    </row>
    <row r="808" spans="1:53" hidden="1" outlineLevel="1">
      <c r="A808" t="s">
        <v>2763</v>
      </c>
      <c r="B808" t="s">
        <v>2314</v>
      </c>
      <c r="C808" s="1">
        <f t="shared" si="472"/>
        <v>46900</v>
      </c>
      <c r="D808" s="7">
        <f>IF(R808&gt;0,RANK(R808,(R808:T808,U808:AI808)),0)</f>
        <v>3</v>
      </c>
      <c r="E808" s="7">
        <f>IF(S808&gt;0,RANK(S808,(R808:T808,U808:AI808)),0)</f>
        <v>6</v>
      </c>
      <c r="F808" s="7">
        <f>IF(T808&gt;0,RANK(T808,(R808:T808,U808:AI808)),0)</f>
        <v>2</v>
      </c>
      <c r="G808" s="7">
        <f>IF(U808&gt;0,RANK(U808,(R808:T808,U808:AI808)),0)</f>
        <v>4</v>
      </c>
      <c r="H808" s="7">
        <f t="shared" si="473"/>
        <v>1</v>
      </c>
      <c r="I808" s="49">
        <f t="shared" si="474"/>
        <v>18045</v>
      </c>
      <c r="J808" s="177">
        <f t="shared" si="470"/>
        <v>0.38475479744136459</v>
      </c>
      <c r="K808" s="2"/>
      <c r="L808" s="2">
        <f t="shared" si="475"/>
        <v>0.12895522388059702</v>
      </c>
      <c r="M808" s="2">
        <f t="shared" si="476"/>
        <v>7.5266524520255862E-3</v>
      </c>
      <c r="N808" s="2">
        <f t="shared" si="477"/>
        <v>0.1628997867803838</v>
      </c>
      <c r="O808" s="2">
        <f t="shared" si="468"/>
        <v>0.10221748400852879</v>
      </c>
      <c r="P808" s="2">
        <f t="shared" si="478"/>
        <v>0.5476545842217484</v>
      </c>
      <c r="Q808" s="2">
        <f t="shared" si="469"/>
        <v>5.0746268656716387E-2</v>
      </c>
      <c r="R808" s="1">
        <f>SUMIF(Town!$AR$695:$AR$1045,$AX808,Town!P$695:P$1045)</f>
        <v>6048</v>
      </c>
      <c r="S808" s="1">
        <f>SUMIF(Town!$AR$695:$AR$1045,$AX808,Town!Q$695:Q$1045)</f>
        <v>353</v>
      </c>
      <c r="T808" s="1">
        <f>SUMIF(Town!$AR$695:$AR$1045,$AX808,Town!R$695:R$1045)</f>
        <v>7640</v>
      </c>
      <c r="U808" s="1">
        <f>SUMIF(Town!$AR$695:$AR$1045,$AX808,Town!S$695:S$1045)</f>
        <v>4794</v>
      </c>
      <c r="V808" s="1">
        <f>SUMIF(Town!$AR$695:$AR$1045,$AX808,Town!T$695:T$1045)</f>
        <v>25685</v>
      </c>
      <c r="W808" s="1">
        <f>SUMIF(Town!$AR$695:$AR$1045,$AX808,Town!U$695:U$1045)</f>
        <v>1481</v>
      </c>
      <c r="X808" s="1">
        <f>SUMIF(Town!$AR$695:$AR$1045,$AX808,Town!V$695:V$1045)</f>
        <v>77</v>
      </c>
      <c r="Y808" s="1">
        <f>SUMIF(Town!$AR$695:$AR$1045,$AX808,Town!W$695:W$1045)</f>
        <v>105</v>
      </c>
      <c r="Z808" s="1">
        <f>SUMIF(Town!$AR$695:$AR$1045,$AX808,Town!X$695:X$1045)</f>
        <v>139</v>
      </c>
      <c r="AA808" s="1">
        <f>SUMIF(Town!$AR$695:$AR$1045,$AX808,Town!Y$695:Y$1045)</f>
        <v>216</v>
      </c>
      <c r="AB808" s="1">
        <f>SUMIF(Town!$AR$695:$AR$1045,$AX808,Town!Z$695:Z$1045)</f>
        <v>157</v>
      </c>
      <c r="AD808" s="1">
        <f>SUMIF(Town!$AR$695:$AR$1045,$AX808,Town!AB$695:AB$1045)</f>
        <v>63</v>
      </c>
      <c r="AF808" s="1">
        <f>SUMIF(Town!$AR$695:$AR$1045,$AX808,Town!AD$695:AD$1045)</f>
        <v>26</v>
      </c>
      <c r="AH808" s="1">
        <f>SUMIF(Town!$AR$695:$AR$1045,$AX808,Town!AF$695:AF$1045)</f>
        <v>46</v>
      </c>
      <c r="AI808" s="1">
        <f>SUMIF(Town!$AR$695:$AR$1045,$AX808,Town!AG$695:AG$1045)</f>
        <v>70</v>
      </c>
      <c r="AK808" s="7">
        <f t="shared" si="479"/>
        <v>5</v>
      </c>
      <c r="AL808" s="7">
        <f t="shared" si="480"/>
        <v>11</v>
      </c>
      <c r="AM808" s="7">
        <f t="shared" si="481"/>
        <v>10</v>
      </c>
      <c r="AN808" s="2">
        <f t="shared" si="482"/>
        <v>3.157782515991471E-2</v>
      </c>
      <c r="AO808" s="2">
        <f t="shared" si="483"/>
        <v>1.6417910447761193E-3</v>
      </c>
      <c r="AP808" s="2">
        <f t="shared" si="484"/>
        <v>2.2388059701492539E-3</v>
      </c>
      <c r="AR808" t="str">
        <f t="shared" si="485"/>
        <v>Bristol</v>
      </c>
      <c r="AS808" t="s">
        <v>2314</v>
      </c>
      <c r="AT808" s="184"/>
      <c r="AV808" s="97">
        <v>25</v>
      </c>
      <c r="AW808" s="99">
        <v>5</v>
      </c>
      <c r="AX808" s="105">
        <f t="shared" si="486"/>
        <v>25005</v>
      </c>
      <c r="AZ808" s="7" t="s">
        <v>2951</v>
      </c>
      <c r="BA808" t="s">
        <v>3184</v>
      </c>
    </row>
    <row r="809" spans="1:53" hidden="1" outlineLevel="1">
      <c r="A809" t="s">
        <v>745</v>
      </c>
      <c r="B809" t="s">
        <v>2314</v>
      </c>
      <c r="C809" s="1">
        <f t="shared" si="472"/>
        <v>1440</v>
      </c>
      <c r="D809" s="7">
        <f>IF(R809&gt;0,RANK(R809,(R809:T809,U809:AI809)),0)</f>
        <v>2</v>
      </c>
      <c r="E809" s="7">
        <f>IF(S809&gt;0,RANK(S809,(R809:T809,U809:AI809)),0)</f>
        <v>6</v>
      </c>
      <c r="F809" s="7">
        <f>IF(T809&gt;0,RANK(T809,(R809:T809,U809:AI809)),0)</f>
        <v>3</v>
      </c>
      <c r="G809" s="7">
        <f>IF(U809&gt;0,RANK(U809,(R809:T809,U809:AI809)),0)</f>
        <v>4</v>
      </c>
      <c r="H809" s="7">
        <f t="shared" si="473"/>
        <v>1</v>
      </c>
      <c r="I809" s="49">
        <f t="shared" si="474"/>
        <v>409</v>
      </c>
      <c r="J809" s="177">
        <f t="shared" si="470"/>
        <v>0.28402777777777777</v>
      </c>
      <c r="K809" s="2"/>
      <c r="L809" s="2">
        <f t="shared" si="475"/>
        <v>0.19652777777777777</v>
      </c>
      <c r="M809" s="2">
        <f t="shared" si="476"/>
        <v>1.8055555555555554E-2</v>
      </c>
      <c r="N809" s="2">
        <f t="shared" si="477"/>
        <v>0.14861111111111111</v>
      </c>
      <c r="O809" s="2">
        <f t="shared" si="468"/>
        <v>9.5138888888888884E-2</v>
      </c>
      <c r="P809" s="2">
        <f t="shared" si="478"/>
        <v>0.48055555555555557</v>
      </c>
      <c r="Q809" s="2">
        <f t="shared" si="469"/>
        <v>6.1111111111111061E-2</v>
      </c>
      <c r="R809" s="1">
        <f>SUMIF(Town!$AR$695:$AR$1045,$AX809,Town!P$695:P$1045)</f>
        <v>283</v>
      </c>
      <c r="S809" s="1">
        <f>SUMIF(Town!$AR$695:$AR$1045,$AX809,Town!Q$695:Q$1045)</f>
        <v>26</v>
      </c>
      <c r="T809" s="1">
        <f>SUMIF(Town!$AR$695:$AR$1045,$AX809,Town!R$695:R$1045)</f>
        <v>214</v>
      </c>
      <c r="U809" s="1">
        <f>SUMIF(Town!$AR$695:$AR$1045,$AX809,Town!S$695:S$1045)</f>
        <v>137</v>
      </c>
      <c r="V809" s="1">
        <f>SUMIF(Town!$AR$695:$AR$1045,$AX809,Town!T$695:T$1045)</f>
        <v>692</v>
      </c>
      <c r="W809" s="1">
        <f>SUMIF(Town!$AR$695:$AR$1045,$AX809,Town!U$695:U$1045)</f>
        <v>42</v>
      </c>
      <c r="X809" s="1">
        <f>SUMIF(Town!$AR$695:$AR$1045,$AX809,Town!V$695:V$1045)</f>
        <v>4</v>
      </c>
      <c r="Y809" s="1">
        <f>SUMIF(Town!$AR$695:$AR$1045,$AX809,Town!W$695:W$1045)</f>
        <v>5</v>
      </c>
      <c r="Z809" s="1">
        <f>SUMIF(Town!$AR$695:$AR$1045,$AX809,Town!X$695:X$1045)</f>
        <v>4</v>
      </c>
      <c r="AA809" s="1">
        <f>SUMIF(Town!$AR$695:$AR$1045,$AX809,Town!Y$695:Y$1045)</f>
        <v>14</v>
      </c>
      <c r="AB809" s="1">
        <f>SUMIF(Town!$AR$695:$AR$1045,$AX809,Town!Z$695:Z$1045)</f>
        <v>10</v>
      </c>
      <c r="AD809" s="1">
        <f>SUMIF(Town!$AR$695:$AR$1045,$AX809,Town!AB$695:AB$1045)</f>
        <v>4</v>
      </c>
      <c r="AF809" s="1">
        <f>SUMIF(Town!$AR$695:$AR$1045,$AX809,Town!AD$695:AD$1045)</f>
        <v>0</v>
      </c>
      <c r="AH809" s="1">
        <f>SUMIF(Town!$AR$695:$AR$1045,$AX809,Town!AF$695:AF$1045)</f>
        <v>2</v>
      </c>
      <c r="AI809" s="1">
        <f>SUMIF(Town!$AR$695:$AR$1045,$AX809,Town!AG$695:AG$1045)</f>
        <v>3</v>
      </c>
      <c r="AK809" s="7">
        <f t="shared" si="479"/>
        <v>5</v>
      </c>
      <c r="AL809" s="7">
        <f t="shared" si="480"/>
        <v>10</v>
      </c>
      <c r="AM809" s="7">
        <f t="shared" si="481"/>
        <v>9</v>
      </c>
      <c r="AN809" s="2">
        <f t="shared" si="482"/>
        <v>2.9166666666666667E-2</v>
      </c>
      <c r="AO809" s="2">
        <f t="shared" si="483"/>
        <v>2.7777777777777779E-3</v>
      </c>
      <c r="AP809" s="2">
        <f t="shared" si="484"/>
        <v>3.472222222222222E-3</v>
      </c>
      <c r="AR809" t="str">
        <f t="shared" si="485"/>
        <v>Dukes</v>
      </c>
      <c r="AS809" t="s">
        <v>2314</v>
      </c>
      <c r="AT809" s="184">
        <v>9</v>
      </c>
      <c r="AV809" s="97">
        <v>25</v>
      </c>
      <c r="AW809" s="99">
        <v>7</v>
      </c>
      <c r="AX809" s="105">
        <f t="shared" si="486"/>
        <v>25007</v>
      </c>
      <c r="AZ809" s="7" t="s">
        <v>2951</v>
      </c>
      <c r="BA809" t="s">
        <v>3184</v>
      </c>
    </row>
    <row r="810" spans="1:53" hidden="1" outlineLevel="1">
      <c r="A810" t="s">
        <v>810</v>
      </c>
      <c r="B810" t="s">
        <v>2314</v>
      </c>
      <c r="C810" s="1">
        <f t="shared" si="472"/>
        <v>84090</v>
      </c>
      <c r="D810" s="7">
        <f>IF(R810&gt;0,RANK(R810,(R810:T810,U810:AI810)),0)</f>
        <v>2</v>
      </c>
      <c r="E810" s="7">
        <f>IF(S810&gt;0,RANK(S810,(R810:T810,U810:AI810)),0)</f>
        <v>6</v>
      </c>
      <c r="F810" s="7">
        <f>IF(T810&gt;0,RANK(T810,(R810:T810,U810:AI810)),0)</f>
        <v>3</v>
      </c>
      <c r="G810" s="7">
        <f>IF(U810&gt;0,RANK(U810,(R810:T810,U810:AI810)),0)</f>
        <v>4</v>
      </c>
      <c r="H810" s="7">
        <f t="shared" si="473"/>
        <v>1</v>
      </c>
      <c r="I810" s="49">
        <f t="shared" si="474"/>
        <v>28850</v>
      </c>
      <c r="J810" s="177">
        <f t="shared" si="470"/>
        <v>0.34308479010583898</v>
      </c>
      <c r="K810" s="2"/>
      <c r="L810" s="2">
        <f t="shared" si="475"/>
        <v>0.17575217029373291</v>
      </c>
      <c r="M810" s="2">
        <f t="shared" si="476"/>
        <v>1.048876204067071E-2</v>
      </c>
      <c r="N810" s="2">
        <f t="shared" si="477"/>
        <v>0.16692829111666072</v>
      </c>
      <c r="O810" s="2">
        <f t="shared" si="468"/>
        <v>8.7775002973005112E-2</v>
      </c>
      <c r="P810" s="2">
        <f t="shared" si="478"/>
        <v>0.51883696039957183</v>
      </c>
      <c r="Q810" s="2">
        <f t="shared" si="469"/>
        <v>4.021881317635867E-2</v>
      </c>
      <c r="R810" s="1">
        <f>SUMIF(Town!$AR$695:$AR$1045,$AX810,Town!P$695:P$1045)</f>
        <v>14779</v>
      </c>
      <c r="S810" s="1">
        <f>SUMIF(Town!$AR$695:$AR$1045,$AX810,Town!Q$695:Q$1045)</f>
        <v>882</v>
      </c>
      <c r="T810" s="1">
        <f>SUMIF(Town!$AR$695:$AR$1045,$AX810,Town!R$695:R$1045)</f>
        <v>14037</v>
      </c>
      <c r="U810" s="1">
        <f>SUMIF(Town!$AR$695:$AR$1045,$AX810,Town!S$695:S$1045)</f>
        <v>7381</v>
      </c>
      <c r="V810" s="1">
        <f>SUMIF(Town!$AR$695:$AR$1045,$AX810,Town!T$695:T$1045)</f>
        <v>43629</v>
      </c>
      <c r="W810" s="1">
        <f>SUMIF(Town!$AR$695:$AR$1045,$AX810,Town!U$695:U$1045)</f>
        <v>1817</v>
      </c>
      <c r="X810" s="1">
        <f>SUMIF(Town!$AR$695:$AR$1045,$AX810,Town!V$695:V$1045)</f>
        <v>180</v>
      </c>
      <c r="Y810" s="1">
        <f>SUMIF(Town!$AR$695:$AR$1045,$AX810,Town!W$695:W$1045)</f>
        <v>211</v>
      </c>
      <c r="Z810" s="1">
        <f>SUMIF(Town!$AR$695:$AR$1045,$AX810,Town!X$695:X$1045)</f>
        <v>214</v>
      </c>
      <c r="AA810" s="1">
        <f>SUMIF(Town!$AR$695:$AR$1045,$AX810,Town!Y$695:Y$1045)</f>
        <v>379</v>
      </c>
      <c r="AB810" s="1">
        <f>SUMIF(Town!$AR$695:$AR$1045,$AX810,Town!Z$695:Z$1045)</f>
        <v>331</v>
      </c>
      <c r="AD810" s="1">
        <f>SUMIF(Town!$AR$695:$AR$1045,$AX810,Town!AB$695:AB$1045)</f>
        <v>85</v>
      </c>
      <c r="AF810" s="1">
        <f>SUMIF(Town!$AR$695:$AR$1045,$AX810,Town!AD$695:AD$1045)</f>
        <v>37</v>
      </c>
      <c r="AH810" s="1">
        <f>SUMIF(Town!$AR$695:$AR$1045,$AX810,Town!AF$695:AF$1045)</f>
        <v>55</v>
      </c>
      <c r="AI810" s="1">
        <f>SUMIF(Town!$AR$695:$AR$1045,$AX810,Town!AG$695:AG$1045)</f>
        <v>73</v>
      </c>
      <c r="AK810" s="7">
        <f t="shared" si="479"/>
        <v>5</v>
      </c>
      <c r="AL810" s="7">
        <f t="shared" si="480"/>
        <v>11</v>
      </c>
      <c r="AM810" s="7">
        <f t="shared" si="481"/>
        <v>10</v>
      </c>
      <c r="AN810" s="2">
        <f t="shared" si="482"/>
        <v>2.1607801165418005E-2</v>
      </c>
      <c r="AO810" s="2">
        <f t="shared" si="483"/>
        <v>2.1405636817695326E-3</v>
      </c>
      <c r="AP810" s="2">
        <f t="shared" si="484"/>
        <v>2.5092163158520631E-3</v>
      </c>
      <c r="AR810" t="str">
        <f t="shared" si="485"/>
        <v>Essex</v>
      </c>
      <c r="AS810" t="s">
        <v>2314</v>
      </c>
      <c r="AT810" s="184"/>
      <c r="AV810" s="97">
        <v>25</v>
      </c>
      <c r="AW810" s="99">
        <v>9</v>
      </c>
      <c r="AX810" s="105">
        <f t="shared" si="486"/>
        <v>25009</v>
      </c>
      <c r="AZ810" s="7" t="s">
        <v>2951</v>
      </c>
      <c r="BA810" t="s">
        <v>3184</v>
      </c>
    </row>
    <row r="811" spans="1:53" hidden="1" outlineLevel="1">
      <c r="A811" t="s">
        <v>2409</v>
      </c>
      <c r="B811" t="s">
        <v>2314</v>
      </c>
      <c r="C811" s="1">
        <f t="shared" si="472"/>
        <v>5905</v>
      </c>
      <c r="D811" s="7">
        <f>IF(R811&gt;0,RANK(R811,(R811:T811,U811:AI811)),0)</f>
        <v>2</v>
      </c>
      <c r="E811" s="7">
        <f>IF(S811&gt;0,RANK(S811,(R811:T811,U811:AI811)),0)</f>
        <v>6</v>
      </c>
      <c r="F811" s="7">
        <f>IF(T811&gt;0,RANK(T811,(R811:T811,U811:AI811)),0)</f>
        <v>3</v>
      </c>
      <c r="G811" s="7">
        <f>IF(U811&gt;0,RANK(U811,(R811:T811,U811:AI811)),0)</f>
        <v>4</v>
      </c>
      <c r="H811" s="7">
        <f t="shared" si="473"/>
        <v>1</v>
      </c>
      <c r="I811" s="49">
        <f t="shared" si="474"/>
        <v>1050</v>
      </c>
      <c r="J811" s="177">
        <f t="shared" si="470"/>
        <v>0.17781541066892464</v>
      </c>
      <c r="K811" s="2"/>
      <c r="L811" s="2">
        <f t="shared" si="475"/>
        <v>0.23014394580863676</v>
      </c>
      <c r="M811" s="2">
        <f t="shared" si="476"/>
        <v>8.8060965283657915E-3</v>
      </c>
      <c r="N811" s="2">
        <f t="shared" si="477"/>
        <v>0.17578323454699407</v>
      </c>
      <c r="O811" s="2">
        <f t="shared" si="468"/>
        <v>0.10110076206604572</v>
      </c>
      <c r="P811" s="2">
        <f t="shared" si="478"/>
        <v>0.40795935647756137</v>
      </c>
      <c r="Q811" s="2">
        <f t="shared" si="469"/>
        <v>7.6206604572396253E-2</v>
      </c>
      <c r="R811" s="1">
        <f>SUMIF(Town!$AR$695:$AR$1045,$AX811,Town!P$695:P$1045)</f>
        <v>1359</v>
      </c>
      <c r="S811" s="1">
        <f>SUMIF(Town!$AR$695:$AR$1045,$AX811,Town!Q$695:Q$1045)</f>
        <v>52</v>
      </c>
      <c r="T811" s="1">
        <f>SUMIF(Town!$AR$695:$AR$1045,$AX811,Town!R$695:R$1045)</f>
        <v>1038</v>
      </c>
      <c r="U811" s="1">
        <f>SUMIF(Town!$AR$695:$AR$1045,$AX811,Town!S$695:S$1045)</f>
        <v>597</v>
      </c>
      <c r="V811" s="1">
        <f>SUMIF(Town!$AR$695:$AR$1045,$AX811,Town!T$695:T$1045)</f>
        <v>2409</v>
      </c>
      <c r="W811" s="1">
        <f>SUMIF(Town!$AR$695:$AR$1045,$AX811,Town!U$695:U$1045)</f>
        <v>275</v>
      </c>
      <c r="X811" s="1">
        <f>SUMIF(Town!$AR$695:$AR$1045,$AX811,Town!V$695:V$1045)</f>
        <v>8</v>
      </c>
      <c r="Y811" s="1">
        <f>SUMIF(Town!$AR$695:$AR$1045,$AX811,Town!W$695:W$1045)</f>
        <v>20</v>
      </c>
      <c r="Z811" s="1">
        <f>SUMIF(Town!$AR$695:$AR$1045,$AX811,Town!X$695:X$1045)</f>
        <v>28</v>
      </c>
      <c r="AA811" s="1">
        <f>SUMIF(Town!$AR$695:$AR$1045,$AX811,Town!Y$695:Y$1045)</f>
        <v>52</v>
      </c>
      <c r="AB811" s="1">
        <f>SUMIF(Town!$AR$695:$AR$1045,$AX811,Town!Z$695:Z$1045)</f>
        <v>20</v>
      </c>
      <c r="AD811" s="1">
        <f>SUMIF(Town!$AR$695:$AR$1045,$AX811,Town!AB$695:AB$1045)</f>
        <v>17</v>
      </c>
      <c r="AF811" s="1">
        <f>SUMIF(Town!$AR$695:$AR$1045,$AX811,Town!AD$695:AD$1045)</f>
        <v>10</v>
      </c>
      <c r="AH811" s="1">
        <f>SUMIF(Town!$AR$695:$AR$1045,$AX811,Town!AF$695:AF$1045)</f>
        <v>7</v>
      </c>
      <c r="AI811" s="1">
        <f>SUMIF(Town!$AR$695:$AR$1045,$AX811,Town!AG$695:AG$1045)</f>
        <v>13</v>
      </c>
      <c r="AK811" s="7">
        <f t="shared" si="479"/>
        <v>5</v>
      </c>
      <c r="AL811" s="7">
        <f t="shared" si="480"/>
        <v>11</v>
      </c>
      <c r="AM811" s="7">
        <f t="shared" si="481"/>
        <v>9</v>
      </c>
      <c r="AN811" s="2">
        <f t="shared" si="482"/>
        <v>4.6570702794242171E-2</v>
      </c>
      <c r="AO811" s="2">
        <f t="shared" si="483"/>
        <v>1.354784081287045E-3</v>
      </c>
      <c r="AP811" s="2">
        <f t="shared" si="484"/>
        <v>3.3869602032176121E-3</v>
      </c>
      <c r="AR811" t="str">
        <f t="shared" si="485"/>
        <v>Franklin</v>
      </c>
      <c r="AS811" t="s">
        <v>2314</v>
      </c>
      <c r="AT811" s="184"/>
      <c r="AV811" s="97">
        <v>25</v>
      </c>
      <c r="AW811" s="99">
        <v>11</v>
      </c>
      <c r="AX811" s="105">
        <f t="shared" si="486"/>
        <v>25011</v>
      </c>
      <c r="AZ811" s="7" t="s">
        <v>2951</v>
      </c>
      <c r="BA811" t="s">
        <v>3184</v>
      </c>
    </row>
    <row r="812" spans="1:53" hidden="1" outlineLevel="1">
      <c r="A812" t="s">
        <v>2885</v>
      </c>
      <c r="B812" t="s">
        <v>2314</v>
      </c>
      <c r="C812" s="1">
        <f t="shared" si="472"/>
        <v>37804</v>
      </c>
      <c r="D812" s="7">
        <f>IF(R812&gt;0,RANK(R812,(R812:T812,U812:AI812)),0)</f>
        <v>2</v>
      </c>
      <c r="E812" s="7">
        <f>IF(S812&gt;0,RANK(S812,(R812:T812,U812:AI812)),0)</f>
        <v>6</v>
      </c>
      <c r="F812" s="7">
        <f>IF(T812&gt;0,RANK(T812,(R812:T812,U812:AI812)),0)</f>
        <v>3</v>
      </c>
      <c r="G812" s="7">
        <f>IF(U812&gt;0,RANK(U812,(R812:T812,U812:AI812)),0)</f>
        <v>4</v>
      </c>
      <c r="H812" s="7">
        <f t="shared" si="473"/>
        <v>1</v>
      </c>
      <c r="I812" s="49">
        <f t="shared" si="474"/>
        <v>12350</v>
      </c>
      <c r="J812" s="177">
        <f t="shared" si="470"/>
        <v>0.32668500687757906</v>
      </c>
      <c r="K812" s="2"/>
      <c r="L812" s="2">
        <f t="shared" si="475"/>
        <v>0.16797164321235847</v>
      </c>
      <c r="M812" s="2">
        <f t="shared" si="476"/>
        <v>6.0575600465559197E-3</v>
      </c>
      <c r="N812" s="2">
        <f t="shared" si="477"/>
        <v>0.15466617289175749</v>
      </c>
      <c r="O812" s="2">
        <f t="shared" si="468"/>
        <v>0.12263252565866047</v>
      </c>
      <c r="P812" s="2">
        <f t="shared" si="478"/>
        <v>0.49465665008993759</v>
      </c>
      <c r="Q812" s="2">
        <f t="shared" si="469"/>
        <v>5.4015448100730057E-2</v>
      </c>
      <c r="R812" s="1">
        <f>SUMIF(Town!$AR$695:$AR$1045,$AX812,Town!P$695:P$1045)</f>
        <v>6350</v>
      </c>
      <c r="S812" s="1">
        <f>SUMIF(Town!$AR$695:$AR$1045,$AX812,Town!Q$695:Q$1045)</f>
        <v>229</v>
      </c>
      <c r="T812" s="1">
        <f>SUMIF(Town!$AR$695:$AR$1045,$AX812,Town!R$695:R$1045)</f>
        <v>5847</v>
      </c>
      <c r="U812" s="1">
        <f>SUMIF(Town!$AR$695:$AR$1045,$AX812,Town!S$695:S$1045)</f>
        <v>4636</v>
      </c>
      <c r="V812" s="1">
        <f>SUMIF(Town!$AR$695:$AR$1045,$AX812,Town!T$695:T$1045)</f>
        <v>18700</v>
      </c>
      <c r="W812" s="1">
        <f>SUMIF(Town!$AR$695:$AR$1045,$AX812,Town!U$695:U$1045)</f>
        <v>1288</v>
      </c>
      <c r="X812" s="1">
        <f>SUMIF(Town!$AR$695:$AR$1045,$AX812,Town!V$695:V$1045)</f>
        <v>44</v>
      </c>
      <c r="Y812" s="1">
        <f>SUMIF(Town!$AR$695:$AR$1045,$AX812,Town!W$695:W$1045)</f>
        <v>79</v>
      </c>
      <c r="Z812" s="1">
        <f>SUMIF(Town!$AR$695:$AR$1045,$AX812,Town!X$695:X$1045)</f>
        <v>99</v>
      </c>
      <c r="AA812" s="1">
        <f>SUMIF(Town!$AR$695:$AR$1045,$AX812,Town!Y$695:Y$1045)</f>
        <v>186</v>
      </c>
      <c r="AB812" s="1">
        <f>SUMIF(Town!$AR$695:$AR$1045,$AX812,Town!Z$695:Z$1045)</f>
        <v>170</v>
      </c>
      <c r="AD812" s="1">
        <f>SUMIF(Town!$AR$695:$AR$1045,$AX812,Town!AB$695:AB$1045)</f>
        <v>53</v>
      </c>
      <c r="AF812" s="1">
        <f>SUMIF(Town!$AR$695:$AR$1045,$AX812,Town!AD$695:AD$1045)</f>
        <v>22</v>
      </c>
      <c r="AH812" s="1">
        <f>SUMIF(Town!$AR$695:$AR$1045,$AX812,Town!AF$695:AF$1045)</f>
        <v>35</v>
      </c>
      <c r="AI812" s="1">
        <f>SUMIF(Town!$AR$695:$AR$1045,$AX812,Town!AG$695:AG$1045)</f>
        <v>66</v>
      </c>
      <c r="AK812" s="7">
        <f t="shared" si="479"/>
        <v>5</v>
      </c>
      <c r="AL812" s="7">
        <f t="shared" si="480"/>
        <v>11</v>
      </c>
      <c r="AM812" s="7">
        <f t="shared" si="481"/>
        <v>10</v>
      </c>
      <c r="AN812" s="2">
        <f t="shared" si="482"/>
        <v>3.4070468733467356E-2</v>
      </c>
      <c r="AO812" s="2">
        <f t="shared" si="483"/>
        <v>1.1638980002116178E-3</v>
      </c>
      <c r="AP812" s="2">
        <f t="shared" si="484"/>
        <v>2.0897259549254046E-3</v>
      </c>
      <c r="AR812" t="str">
        <f t="shared" si="485"/>
        <v>Hampden</v>
      </c>
      <c r="AS812" t="s">
        <v>2314</v>
      </c>
      <c r="AT812" s="184"/>
      <c r="AV812" s="97">
        <v>25</v>
      </c>
      <c r="AW812" s="99">
        <v>13</v>
      </c>
      <c r="AX812" s="105">
        <f t="shared" si="486"/>
        <v>25013</v>
      </c>
      <c r="AZ812" s="7" t="s">
        <v>2951</v>
      </c>
      <c r="BA812" t="s">
        <v>3184</v>
      </c>
    </row>
    <row r="813" spans="1:53" hidden="1" outlineLevel="1">
      <c r="A813" t="s">
        <v>2419</v>
      </c>
      <c r="B813" t="s">
        <v>2314</v>
      </c>
      <c r="C813" s="1">
        <f t="shared" si="472"/>
        <v>11708</v>
      </c>
      <c r="D813" s="7">
        <f>IF(R813&gt;0,RANK(R813,(R813:T813,U813:AI813)),0)</f>
        <v>2</v>
      </c>
      <c r="E813" s="7">
        <f>IF(S813&gt;0,RANK(S813,(R813:T813,U813:AI813)),0)</f>
        <v>6</v>
      </c>
      <c r="F813" s="7">
        <f>IF(T813&gt;0,RANK(T813,(R813:T813,U813:AI813)),0)</f>
        <v>3</v>
      </c>
      <c r="G813" s="7">
        <f>IF(U813&gt;0,RANK(U813,(R813:T813,U813:AI813)),0)</f>
        <v>4</v>
      </c>
      <c r="H813" s="7">
        <f t="shared" si="473"/>
        <v>1</v>
      </c>
      <c r="I813" s="49">
        <f t="shared" si="474"/>
        <v>2905</v>
      </c>
      <c r="J813" s="177">
        <f t="shared" si="470"/>
        <v>0.24812094294499487</v>
      </c>
      <c r="K813" s="2"/>
      <c r="L813" s="2">
        <f t="shared" si="475"/>
        <v>0.208404509736932</v>
      </c>
      <c r="M813" s="2">
        <f t="shared" si="476"/>
        <v>6.6621113768363513E-3</v>
      </c>
      <c r="N813" s="2">
        <f t="shared" si="477"/>
        <v>0.16535702084045098</v>
      </c>
      <c r="O813" s="2">
        <f t="shared" si="468"/>
        <v>0.11077895456098394</v>
      </c>
      <c r="P813" s="2">
        <f t="shared" si="478"/>
        <v>0.4565254526819269</v>
      </c>
      <c r="Q813" s="2">
        <f t="shared" si="469"/>
        <v>5.2271950802869727E-2</v>
      </c>
      <c r="R813" s="1">
        <f>SUMIF(Town!$AR$695:$AR$1045,$AX813,Town!P$695:P$1045)</f>
        <v>2440</v>
      </c>
      <c r="S813" s="1">
        <f>SUMIF(Town!$AR$695:$AR$1045,$AX813,Town!Q$695:Q$1045)</f>
        <v>78</v>
      </c>
      <c r="T813" s="1">
        <f>SUMIF(Town!$AR$695:$AR$1045,$AX813,Town!R$695:R$1045)</f>
        <v>1936</v>
      </c>
      <c r="U813" s="1">
        <f>SUMIF(Town!$AR$695:$AR$1045,$AX813,Town!S$695:S$1045)</f>
        <v>1297</v>
      </c>
      <c r="V813" s="1">
        <f>SUMIF(Town!$AR$695:$AR$1045,$AX813,Town!T$695:T$1045)</f>
        <v>5345</v>
      </c>
      <c r="W813" s="1">
        <f>SUMIF(Town!$AR$695:$AR$1045,$AX813,Town!U$695:U$1045)</f>
        <v>356</v>
      </c>
      <c r="X813" s="1">
        <f>SUMIF(Town!$AR$695:$AR$1045,$AX813,Town!V$695:V$1045)</f>
        <v>26</v>
      </c>
      <c r="Y813" s="1">
        <f>SUMIF(Town!$AR$695:$AR$1045,$AX813,Town!W$695:W$1045)</f>
        <v>28</v>
      </c>
      <c r="Z813" s="1">
        <f>SUMIF(Town!$AR$695:$AR$1045,$AX813,Town!X$695:X$1045)</f>
        <v>48</v>
      </c>
      <c r="AA813" s="1">
        <f>SUMIF(Town!$AR$695:$AR$1045,$AX813,Town!Y$695:Y$1045)</f>
        <v>72</v>
      </c>
      <c r="AB813" s="1">
        <f>SUMIF(Town!$AR$695:$AR$1045,$AX813,Town!Z$695:Z$1045)</f>
        <v>38</v>
      </c>
      <c r="AD813" s="1">
        <f>SUMIF(Town!$AR$695:$AR$1045,$AX813,Town!AB$695:AB$1045)</f>
        <v>16</v>
      </c>
      <c r="AF813" s="1">
        <f>SUMIF(Town!$AR$695:$AR$1045,$AX813,Town!AD$695:AD$1045)</f>
        <v>5</v>
      </c>
      <c r="AH813" s="1">
        <f>SUMIF(Town!$AR$695:$AR$1045,$AX813,Town!AF$695:AF$1045)</f>
        <v>11</v>
      </c>
      <c r="AI813" s="1">
        <f>SUMIF(Town!$AR$695:$AR$1045,$AX813,Town!AG$695:AG$1045)</f>
        <v>12</v>
      </c>
      <c r="AK813" s="7">
        <f t="shared" si="479"/>
        <v>5</v>
      </c>
      <c r="AL813" s="7">
        <f t="shared" si="480"/>
        <v>11</v>
      </c>
      <c r="AM813" s="7">
        <f t="shared" si="481"/>
        <v>10</v>
      </c>
      <c r="AN813" s="2">
        <f t="shared" si="482"/>
        <v>3.0406559617355656E-2</v>
      </c>
      <c r="AO813" s="2">
        <f t="shared" si="483"/>
        <v>2.2207037922787839E-3</v>
      </c>
      <c r="AP813" s="2">
        <f t="shared" si="484"/>
        <v>2.3915271609156134E-3</v>
      </c>
      <c r="AR813" t="str">
        <f t="shared" si="485"/>
        <v>Hampshire</v>
      </c>
      <c r="AS813" t="s">
        <v>2314</v>
      </c>
      <c r="AT813" s="184"/>
      <c r="AV813" s="97">
        <v>25</v>
      </c>
      <c r="AW813" s="99">
        <v>15</v>
      </c>
      <c r="AX813" s="105">
        <f t="shared" si="486"/>
        <v>25015</v>
      </c>
      <c r="AZ813" s="7" t="s">
        <v>2951</v>
      </c>
      <c r="BA813" t="s">
        <v>3184</v>
      </c>
    </row>
    <row r="814" spans="1:53" hidden="1" outlineLevel="1">
      <c r="A814" t="s">
        <v>2234</v>
      </c>
      <c r="B814" t="s">
        <v>2314</v>
      </c>
      <c r="C814" s="1">
        <f t="shared" si="472"/>
        <v>149370</v>
      </c>
      <c r="D814" s="7">
        <f>IF(R814&gt;0,RANK(R814,(R814:T814,U814:AI814)),0)</f>
        <v>2</v>
      </c>
      <c r="E814" s="7">
        <f>IF(S814&gt;0,RANK(S814,(R814:T814,U814:AI814)),0)</f>
        <v>6</v>
      </c>
      <c r="F814" s="7">
        <f>IF(T814&gt;0,RANK(T814,(R814:T814,U814:AI814)),0)</f>
        <v>3</v>
      </c>
      <c r="G814" s="7">
        <f>IF(U814&gt;0,RANK(U814,(R814:T814,U814:AI814)),0)</f>
        <v>4</v>
      </c>
      <c r="H814" s="7">
        <f t="shared" si="473"/>
        <v>1</v>
      </c>
      <c r="I814" s="49">
        <f t="shared" si="474"/>
        <v>39073</v>
      </c>
      <c r="J814" s="177">
        <f t="shared" si="470"/>
        <v>0.26158532503180021</v>
      </c>
      <c r="K814" s="2"/>
      <c r="L814" s="2">
        <f t="shared" si="475"/>
        <v>0.20429135703287141</v>
      </c>
      <c r="M814" s="2">
        <f t="shared" si="476"/>
        <v>1.0484032938341032E-2</v>
      </c>
      <c r="N814" s="2">
        <f t="shared" si="477"/>
        <v>0.19247506192675906</v>
      </c>
      <c r="O814" s="2">
        <f t="shared" si="468"/>
        <v>8.6690767891812279E-2</v>
      </c>
      <c r="P814" s="2">
        <f t="shared" si="478"/>
        <v>0.46587668206467164</v>
      </c>
      <c r="Q814" s="2">
        <f t="shared" si="469"/>
        <v>4.0182098145544687E-2</v>
      </c>
      <c r="R814" s="1">
        <f>SUMIF(Town!$AR$695:$AR$1045,$AX814,Town!P$695:P$1045)</f>
        <v>30515</v>
      </c>
      <c r="S814" s="1">
        <f>SUMIF(Town!$AR$695:$AR$1045,$AX814,Town!Q$695:Q$1045)</f>
        <v>1566</v>
      </c>
      <c r="T814" s="1">
        <f>SUMIF(Town!$AR$695:$AR$1045,$AX814,Town!R$695:R$1045)</f>
        <v>28750</v>
      </c>
      <c r="U814" s="1">
        <f>SUMIF(Town!$AR$695:$AR$1045,$AX814,Town!S$695:S$1045)</f>
        <v>12949</v>
      </c>
      <c r="V814" s="1">
        <f>SUMIF(Town!$AR$695:$AR$1045,$AX814,Town!T$695:T$1045)</f>
        <v>69588</v>
      </c>
      <c r="W814" s="1">
        <f>SUMIF(Town!$AR$695:$AR$1045,$AX814,Town!U$695:U$1045)</f>
        <v>3038</v>
      </c>
      <c r="X814" s="1">
        <f>SUMIF(Town!$AR$695:$AR$1045,$AX814,Town!V$695:V$1045)</f>
        <v>271</v>
      </c>
      <c r="Y814" s="1">
        <f>SUMIF(Town!$AR$695:$AR$1045,$AX814,Town!W$695:W$1045)</f>
        <v>449</v>
      </c>
      <c r="Z814" s="1">
        <f>SUMIF(Town!$AR$695:$AR$1045,$AX814,Town!X$695:X$1045)</f>
        <v>485</v>
      </c>
      <c r="AA814" s="1">
        <f>SUMIF(Town!$AR$695:$AR$1045,$AX814,Town!Y$695:Y$1045)</f>
        <v>763</v>
      </c>
      <c r="AB814" s="1">
        <f>SUMIF(Town!$AR$695:$AR$1045,$AX814,Town!Z$695:Z$1045)</f>
        <v>522</v>
      </c>
      <c r="AD814" s="1">
        <f>SUMIF(Town!$AR$695:$AR$1045,$AX814,Town!AB$695:AB$1045)</f>
        <v>134</v>
      </c>
      <c r="AF814" s="1">
        <f>SUMIF(Town!$AR$695:$AR$1045,$AX814,Town!AD$695:AD$1045)</f>
        <v>56</v>
      </c>
      <c r="AH814" s="1">
        <f>SUMIF(Town!$AR$695:$AR$1045,$AX814,Town!AF$695:AF$1045)</f>
        <v>114</v>
      </c>
      <c r="AI814" s="1">
        <f>SUMIF(Town!$AR$695:$AR$1045,$AX814,Town!AG$695:AG$1045)</f>
        <v>170</v>
      </c>
      <c r="AK814" s="7">
        <f t="shared" si="479"/>
        <v>5</v>
      </c>
      <c r="AL814" s="7">
        <f t="shared" si="480"/>
        <v>11</v>
      </c>
      <c r="AM814" s="7">
        <f t="shared" si="481"/>
        <v>10</v>
      </c>
      <c r="AN814" s="2">
        <f t="shared" si="482"/>
        <v>2.0338756108991097E-2</v>
      </c>
      <c r="AO814" s="2">
        <f t="shared" si="483"/>
        <v>1.8142866706835376E-3</v>
      </c>
      <c r="AP814" s="2">
        <f t="shared" si="484"/>
        <v>3.005958358438776E-3</v>
      </c>
      <c r="AR814" t="str">
        <f t="shared" si="485"/>
        <v>Middlesex</v>
      </c>
      <c r="AS814" t="s">
        <v>2314</v>
      </c>
      <c r="AT814" s="184"/>
      <c r="AV814" s="97">
        <v>25</v>
      </c>
      <c r="AW814" s="99">
        <v>17</v>
      </c>
      <c r="AX814" s="105">
        <f t="shared" si="486"/>
        <v>25017</v>
      </c>
      <c r="AZ814" s="7" t="s">
        <v>2951</v>
      </c>
      <c r="BA814" t="s">
        <v>3184</v>
      </c>
    </row>
    <row r="815" spans="1:53" hidden="1" outlineLevel="1">
      <c r="A815" t="s">
        <v>2223</v>
      </c>
      <c r="B815" t="s">
        <v>2314</v>
      </c>
      <c r="C815" s="1">
        <f t="shared" si="472"/>
        <v>991</v>
      </c>
      <c r="D815" s="7">
        <f>IF(R815&gt;0,RANK(R815,(R815:T815,U815:AI815)),0)</f>
        <v>3</v>
      </c>
      <c r="E815" s="7">
        <f>IF(S815&gt;0,RANK(S815,(R815:T815,U815:AI815)),0)</f>
        <v>6</v>
      </c>
      <c r="F815" s="7">
        <f>IF(T815&gt;0,RANK(T815,(R815:T815,U815:AI815)),0)</f>
        <v>2</v>
      </c>
      <c r="G815" s="7">
        <f>IF(U815&gt;0,RANK(U815,(R815:T815,U815:AI815)),0)</f>
        <v>4</v>
      </c>
      <c r="H815" s="7">
        <f t="shared" si="473"/>
        <v>1</v>
      </c>
      <c r="I815" s="49">
        <f t="shared" si="474"/>
        <v>308</v>
      </c>
      <c r="J815" s="177">
        <f t="shared" si="470"/>
        <v>0.31079717457114026</v>
      </c>
      <c r="K815" s="2"/>
      <c r="L815" s="2">
        <f t="shared" si="475"/>
        <v>0.15035317860746719</v>
      </c>
      <c r="M815" s="2">
        <f t="shared" si="476"/>
        <v>1.8163471241170535E-2</v>
      </c>
      <c r="N815" s="2">
        <f t="shared" si="477"/>
        <v>0.17759838546922302</v>
      </c>
      <c r="O815" s="2">
        <f t="shared" si="468"/>
        <v>0.10090817356205853</v>
      </c>
      <c r="P815" s="2">
        <f t="shared" si="478"/>
        <v>0.48839556004036327</v>
      </c>
      <c r="Q815" s="2">
        <f t="shared" si="469"/>
        <v>6.4581231079717416E-2</v>
      </c>
      <c r="R815" s="1">
        <f>SUMIF(Town!$AR$695:$AR$1045,$AX815,Town!P$695:P$1045)</f>
        <v>149</v>
      </c>
      <c r="S815" s="1">
        <f>SUMIF(Town!$AR$695:$AR$1045,$AX815,Town!Q$695:Q$1045)</f>
        <v>18</v>
      </c>
      <c r="T815" s="1">
        <f>SUMIF(Town!$AR$695:$AR$1045,$AX815,Town!R$695:R$1045)</f>
        <v>176</v>
      </c>
      <c r="U815" s="1">
        <f>SUMIF(Town!$AR$695:$AR$1045,$AX815,Town!S$695:S$1045)</f>
        <v>100</v>
      </c>
      <c r="V815" s="1">
        <f>SUMIF(Town!$AR$695:$AR$1045,$AX815,Town!T$695:T$1045)</f>
        <v>484</v>
      </c>
      <c r="W815" s="1">
        <f>SUMIF(Town!$AR$695:$AR$1045,$AX815,Town!U$695:U$1045)</f>
        <v>27</v>
      </c>
      <c r="X815" s="1">
        <f>SUMIF(Town!$AR$695:$AR$1045,$AX815,Town!V$695:V$1045)</f>
        <v>0</v>
      </c>
      <c r="Y815" s="1">
        <f>SUMIF(Town!$AR$695:$AR$1045,$AX815,Town!W$695:W$1045)</f>
        <v>7</v>
      </c>
      <c r="Z815" s="1">
        <f>SUMIF(Town!$AR$695:$AR$1045,$AX815,Town!X$695:X$1045)</f>
        <v>5</v>
      </c>
      <c r="AA815" s="1">
        <f>SUMIF(Town!$AR$695:$AR$1045,$AX815,Town!Y$695:Y$1045)</f>
        <v>10</v>
      </c>
      <c r="AB815" s="1">
        <f>SUMIF(Town!$AR$695:$AR$1045,$AX815,Town!Z$695:Z$1045)</f>
        <v>12</v>
      </c>
      <c r="AD815" s="1">
        <f>SUMIF(Town!$AR$695:$AR$1045,$AX815,Town!AB$695:AB$1045)</f>
        <v>1</v>
      </c>
      <c r="AF815" s="1">
        <f>SUMIF(Town!$AR$695:$AR$1045,$AX815,Town!AD$695:AD$1045)</f>
        <v>0</v>
      </c>
      <c r="AH815" s="1">
        <f>SUMIF(Town!$AR$695:$AR$1045,$AX815,Town!AF$695:AF$1045)</f>
        <v>1</v>
      </c>
      <c r="AI815" s="1">
        <f>SUMIF(Town!$AR$695:$AR$1045,$AX815,Town!AG$695:AG$1045)</f>
        <v>1</v>
      </c>
      <c r="AK815" s="7">
        <f t="shared" si="479"/>
        <v>5</v>
      </c>
      <c r="AL815" s="7">
        <f t="shared" si="480"/>
        <v>0</v>
      </c>
      <c r="AM815" s="7">
        <f t="shared" si="481"/>
        <v>9</v>
      </c>
      <c r="AN815" s="2">
        <f t="shared" si="482"/>
        <v>2.7245206861755803E-2</v>
      </c>
      <c r="AO815" s="2">
        <f t="shared" si="483"/>
        <v>0</v>
      </c>
      <c r="AP815" s="2">
        <f t="shared" si="484"/>
        <v>7.0635721493440967E-3</v>
      </c>
      <c r="AR815" t="str">
        <f t="shared" si="485"/>
        <v>Nantucket</v>
      </c>
      <c r="AS815" t="s">
        <v>2314</v>
      </c>
      <c r="AT815" s="184">
        <v>9</v>
      </c>
      <c r="AV815" s="97">
        <v>25</v>
      </c>
      <c r="AW815" s="99">
        <v>19</v>
      </c>
      <c r="AX815" s="105">
        <f t="shared" si="486"/>
        <v>25019</v>
      </c>
      <c r="AZ815" s="7" t="s">
        <v>2951</v>
      </c>
      <c r="BA815" t="s">
        <v>3184</v>
      </c>
    </row>
    <row r="816" spans="1:53" hidden="1" outlineLevel="1">
      <c r="A816" t="s">
        <v>495</v>
      </c>
      <c r="B816" t="s">
        <v>2314</v>
      </c>
      <c r="C816" s="1">
        <f t="shared" si="472"/>
        <v>77060</v>
      </c>
      <c r="D816" s="7">
        <f>IF(R816&gt;0,RANK(R816,(R816:T816,U816:AI816)),0)</f>
        <v>2</v>
      </c>
      <c r="E816" s="7">
        <f>IF(S816&gt;0,RANK(S816,(R816:T816,U816:AI816)),0)</f>
        <v>6</v>
      </c>
      <c r="F816" s="7">
        <f>IF(T816&gt;0,RANK(T816,(R816:T816,U816:AI816)),0)</f>
        <v>3</v>
      </c>
      <c r="G816" s="7">
        <f>IF(U816&gt;0,RANK(U816,(R816:T816,U816:AI816)),0)</f>
        <v>4</v>
      </c>
      <c r="H816" s="7">
        <f t="shared" si="473"/>
        <v>1</v>
      </c>
      <c r="I816" s="49">
        <f t="shared" si="474"/>
        <v>19702</v>
      </c>
      <c r="J816" s="177">
        <f t="shared" si="470"/>
        <v>0.25567090578769791</v>
      </c>
      <c r="K816" s="2"/>
      <c r="L816" s="2">
        <f t="shared" si="475"/>
        <v>0.20552815987542175</v>
      </c>
      <c r="M816" s="2">
        <f t="shared" si="476"/>
        <v>1.0277705683882688E-2</v>
      </c>
      <c r="N816" s="2">
        <f t="shared" si="477"/>
        <v>0.1998183233843758</v>
      </c>
      <c r="O816" s="2">
        <f t="shared" si="468"/>
        <v>8.4492603166363867E-2</v>
      </c>
      <c r="P816" s="2">
        <f t="shared" si="478"/>
        <v>0.46119906566311963</v>
      </c>
      <c r="Q816" s="2">
        <f t="shared" si="469"/>
        <v>3.868414222683636E-2</v>
      </c>
      <c r="R816" s="1">
        <f>SUMIF(Town!$AR$695:$AR$1045,$AX816,Town!P$695:P$1045)</f>
        <v>15838</v>
      </c>
      <c r="S816" s="1">
        <f>SUMIF(Town!$AR$695:$AR$1045,$AX816,Town!Q$695:Q$1045)</f>
        <v>792</v>
      </c>
      <c r="T816" s="1">
        <f>SUMIF(Town!$AR$695:$AR$1045,$AX816,Town!R$695:R$1045)</f>
        <v>15398</v>
      </c>
      <c r="U816" s="1">
        <f>SUMIF(Town!$AR$695:$AR$1045,$AX816,Town!S$695:S$1045)</f>
        <v>6511</v>
      </c>
      <c r="V816" s="1">
        <f>SUMIF(Town!$AR$695:$AR$1045,$AX816,Town!T$695:T$1045)</f>
        <v>35540</v>
      </c>
      <c r="W816" s="1">
        <f>SUMIF(Town!$AR$695:$AR$1045,$AX816,Town!U$695:U$1045)</f>
        <v>1446</v>
      </c>
      <c r="X816" s="1">
        <f>SUMIF(Town!$AR$695:$AR$1045,$AX816,Town!V$695:V$1045)</f>
        <v>148</v>
      </c>
      <c r="Y816" s="1">
        <f>SUMIF(Town!$AR$695:$AR$1045,$AX816,Town!W$695:W$1045)</f>
        <v>228</v>
      </c>
      <c r="Z816" s="1">
        <f>SUMIF(Town!$AR$695:$AR$1045,$AX816,Town!X$695:X$1045)</f>
        <v>178</v>
      </c>
      <c r="AA816" s="1">
        <f>SUMIF(Town!$AR$695:$AR$1045,$AX816,Town!Y$695:Y$1045)</f>
        <v>404</v>
      </c>
      <c r="AB816" s="1">
        <f>SUMIF(Town!$AR$695:$AR$1045,$AX816,Town!Z$695:Z$1045)</f>
        <v>327</v>
      </c>
      <c r="AD816" s="1">
        <f>SUMIF(Town!$AR$695:$AR$1045,$AX816,Town!AB$695:AB$1045)</f>
        <v>71</v>
      </c>
      <c r="AF816" s="1">
        <f>SUMIF(Town!$AR$695:$AR$1045,$AX816,Town!AD$695:AD$1045)</f>
        <v>34</v>
      </c>
      <c r="AH816" s="1">
        <f>SUMIF(Town!$AR$695:$AR$1045,$AX816,Town!AF$695:AF$1045)</f>
        <v>61</v>
      </c>
      <c r="AI816" s="1">
        <f>SUMIF(Town!$AR$695:$AR$1045,$AX816,Town!AG$695:AG$1045)</f>
        <v>84</v>
      </c>
      <c r="AK816" s="7">
        <f t="shared" si="479"/>
        <v>5</v>
      </c>
      <c r="AL816" s="7">
        <f t="shared" si="480"/>
        <v>11</v>
      </c>
      <c r="AM816" s="7">
        <f t="shared" si="481"/>
        <v>9</v>
      </c>
      <c r="AN816" s="2">
        <f t="shared" si="482"/>
        <v>1.8764599013755514E-2</v>
      </c>
      <c r="AO816" s="2">
        <f t="shared" si="483"/>
        <v>1.9205813651699973E-3</v>
      </c>
      <c r="AP816" s="2">
        <f t="shared" si="484"/>
        <v>2.9587334544510769E-3</v>
      </c>
      <c r="AR816" t="str">
        <f t="shared" si="485"/>
        <v>Norfolk</v>
      </c>
      <c r="AS816" t="s">
        <v>2314</v>
      </c>
      <c r="AT816" s="184"/>
      <c r="AV816" s="97">
        <v>25</v>
      </c>
      <c r="AW816" s="99">
        <v>21</v>
      </c>
      <c r="AX816" s="105">
        <f t="shared" si="486"/>
        <v>25021</v>
      </c>
      <c r="AZ816" s="7" t="s">
        <v>2951</v>
      </c>
      <c r="BA816" t="s">
        <v>3184</v>
      </c>
    </row>
    <row r="817" spans="1:55" hidden="1" outlineLevel="1">
      <c r="A817" t="s">
        <v>1787</v>
      </c>
      <c r="B817" t="s">
        <v>2314</v>
      </c>
      <c r="C817" s="1">
        <f t="shared" si="472"/>
        <v>65259</v>
      </c>
      <c r="D817" s="7">
        <f>IF(R817&gt;0,RANK(R817,(R817:T817,U817:AI817)),0)</f>
        <v>2</v>
      </c>
      <c r="E817" s="7">
        <f>IF(S817&gt;0,RANK(S817,(R817:T817,U817:AI817)),0)</f>
        <v>6</v>
      </c>
      <c r="F817" s="7">
        <f>IF(T817&gt;0,RANK(T817,(R817:T817,U817:AI817)),0)</f>
        <v>3</v>
      </c>
      <c r="G817" s="7">
        <f>IF(U817&gt;0,RANK(U817,(R817:T817,U817:AI817)),0)</f>
        <v>4</v>
      </c>
      <c r="H817" s="7">
        <f t="shared" si="473"/>
        <v>1</v>
      </c>
      <c r="I817" s="49">
        <f t="shared" si="474"/>
        <v>24326</v>
      </c>
      <c r="J817" s="177">
        <f t="shared" si="470"/>
        <v>0.37276084524739883</v>
      </c>
      <c r="K817" s="2"/>
      <c r="L817" s="2">
        <f t="shared" si="475"/>
        <v>0.16124978930109257</v>
      </c>
      <c r="M817" s="2">
        <f t="shared" si="476"/>
        <v>1.1753168145389908E-2</v>
      </c>
      <c r="N817" s="2">
        <f t="shared" si="477"/>
        <v>0.15686725202654039</v>
      </c>
      <c r="O817" s="2">
        <f t="shared" si="468"/>
        <v>9.2217165448443897E-2</v>
      </c>
      <c r="P817" s="2">
        <f t="shared" si="478"/>
        <v>0.5340106345484914</v>
      </c>
      <c r="Q817" s="2">
        <f t="shared" si="469"/>
        <v>4.3901990530041735E-2</v>
      </c>
      <c r="R817" s="1">
        <f>SUMIF(Town!$AR$695:$AR$1045,$AX817,Town!P$695:P$1045)</f>
        <v>10523</v>
      </c>
      <c r="S817" s="1">
        <f>SUMIF(Town!$AR$695:$AR$1045,$AX817,Town!Q$695:Q$1045)</f>
        <v>767</v>
      </c>
      <c r="T817" s="1">
        <f>SUMIF(Town!$AR$695:$AR$1045,$AX817,Town!R$695:R$1045)</f>
        <v>10237</v>
      </c>
      <c r="U817" s="1">
        <f>SUMIF(Town!$AR$695:$AR$1045,$AX817,Town!S$695:S$1045)</f>
        <v>6018</v>
      </c>
      <c r="V817" s="1">
        <f>SUMIF(Town!$AR$695:$AR$1045,$AX817,Town!T$695:T$1045)</f>
        <v>34849</v>
      </c>
      <c r="W817" s="1">
        <f>SUMIF(Town!$AR$695:$AR$1045,$AX817,Town!U$695:U$1045)</f>
        <v>1618</v>
      </c>
      <c r="X817" s="1">
        <f>SUMIF(Town!$AR$695:$AR$1045,$AX817,Town!V$695:V$1045)</f>
        <v>111</v>
      </c>
      <c r="Y817" s="1">
        <f>SUMIF(Town!$AR$695:$AR$1045,$AX817,Town!W$695:W$1045)</f>
        <v>265</v>
      </c>
      <c r="Z817" s="1">
        <f>SUMIF(Town!$AR$695:$AR$1045,$AX817,Town!X$695:X$1045)</f>
        <v>176</v>
      </c>
      <c r="AA817" s="1">
        <f>SUMIF(Town!$AR$695:$AR$1045,$AX817,Town!Y$695:Y$1045)</f>
        <v>309</v>
      </c>
      <c r="AB817" s="1">
        <f>SUMIF(Town!$AR$695:$AR$1045,$AX817,Town!Z$695:Z$1045)</f>
        <v>213</v>
      </c>
      <c r="AD817" s="1">
        <f>SUMIF(Town!$AR$695:$AR$1045,$AX817,Town!AB$695:AB$1045)</f>
        <v>62</v>
      </c>
      <c r="AF817" s="1">
        <f>SUMIF(Town!$AR$695:$AR$1045,$AX817,Town!AD$695:AD$1045)</f>
        <v>24</v>
      </c>
      <c r="AH817" s="1">
        <f>SUMIF(Town!$AR$695:$AR$1045,$AX817,Town!AF$695:AF$1045)</f>
        <v>30</v>
      </c>
      <c r="AI817" s="1">
        <f>SUMIF(Town!$AR$695:$AR$1045,$AX817,Town!AG$695:AG$1045)</f>
        <v>57</v>
      </c>
      <c r="AK817" s="7">
        <f t="shared" si="479"/>
        <v>5</v>
      </c>
      <c r="AL817" s="7">
        <f t="shared" si="480"/>
        <v>11</v>
      </c>
      <c r="AM817" s="7">
        <f t="shared" si="481"/>
        <v>8</v>
      </c>
      <c r="AN817" s="2">
        <f t="shared" si="482"/>
        <v>2.4793515070718215E-2</v>
      </c>
      <c r="AO817" s="2">
        <f t="shared" si="483"/>
        <v>1.7009148163471704E-3</v>
      </c>
      <c r="AP817" s="2">
        <f t="shared" si="484"/>
        <v>4.0607425795675693E-3</v>
      </c>
      <c r="AR817" t="str">
        <f t="shared" si="485"/>
        <v>Plymouth</v>
      </c>
      <c r="AS817" t="s">
        <v>2314</v>
      </c>
      <c r="AT817" s="184"/>
      <c r="AV817" s="97">
        <v>25</v>
      </c>
      <c r="AW817" s="99">
        <v>23</v>
      </c>
      <c r="AX817" s="105">
        <f t="shared" si="486"/>
        <v>25023</v>
      </c>
      <c r="AZ817" s="7" t="s">
        <v>2951</v>
      </c>
      <c r="BA817" t="s">
        <v>3184</v>
      </c>
    </row>
    <row r="818" spans="1:55" hidden="1" outlineLevel="1">
      <c r="A818" t="s">
        <v>2083</v>
      </c>
      <c r="B818" t="s">
        <v>2314</v>
      </c>
      <c r="C818" s="1">
        <f t="shared" si="472"/>
        <v>28181</v>
      </c>
      <c r="D818" s="7">
        <f>IF(R818&gt;0,RANK(R818,(R818:T818,U818:AI818)),0)</f>
        <v>3</v>
      </c>
      <c r="E818" s="7">
        <f>IF(S818&gt;0,RANK(S818,(R818:T818,U818:AI818)),0)</f>
        <v>6</v>
      </c>
      <c r="F818" s="7">
        <f>IF(T818&gt;0,RANK(T818,(R818:T818,U818:AI818)),0)</f>
        <v>2</v>
      </c>
      <c r="G818" s="7">
        <f>IF(U818&gt;0,RANK(U818,(R818:T818,U818:AI818)),0)</f>
        <v>4</v>
      </c>
      <c r="H818" s="7">
        <f t="shared" si="473"/>
        <v>1</v>
      </c>
      <c r="I818" s="49">
        <f t="shared" si="474"/>
        <v>6964</v>
      </c>
      <c r="J818" s="177">
        <f t="shared" si="470"/>
        <v>0.2471168517795678</v>
      </c>
      <c r="K818" s="2"/>
      <c r="L818" s="2">
        <f t="shared" si="475"/>
        <v>0.19988644831624144</v>
      </c>
      <c r="M818" s="2">
        <f t="shared" si="476"/>
        <v>8.7292856889393568E-3</v>
      </c>
      <c r="N818" s="2">
        <f t="shared" si="477"/>
        <v>0.21400943898371244</v>
      </c>
      <c r="O818" s="2">
        <f t="shared" si="468"/>
        <v>7.7215144955821297E-2</v>
      </c>
      <c r="P818" s="2">
        <f t="shared" si="478"/>
        <v>0.46112629076328021</v>
      </c>
      <c r="Q818" s="2">
        <f t="shared" si="469"/>
        <v>3.9033391292005282E-2</v>
      </c>
      <c r="R818" s="1">
        <f>SUMIF(Town!$AR$695:$AR$1045,$AX818,Town!P$695:P$1045)</f>
        <v>5633</v>
      </c>
      <c r="S818" s="1">
        <f>SUMIF(Town!$AR$695:$AR$1045,$AX818,Town!Q$695:Q$1045)</f>
        <v>246</v>
      </c>
      <c r="T818" s="1">
        <f>SUMIF(Town!$AR$695:$AR$1045,$AX818,Town!R$695:R$1045)</f>
        <v>6031</v>
      </c>
      <c r="U818" s="1">
        <f>SUMIF(Town!$AR$695:$AR$1045,$AX818,Town!S$695:S$1045)</f>
        <v>2176</v>
      </c>
      <c r="V818" s="1">
        <f>SUMIF(Town!$AR$695:$AR$1045,$AX818,Town!T$695:T$1045)</f>
        <v>12995</v>
      </c>
      <c r="W818" s="1">
        <f>SUMIF(Town!$AR$695:$AR$1045,$AX818,Town!U$695:U$1045)</f>
        <v>523</v>
      </c>
      <c r="X818" s="1">
        <f>SUMIF(Town!$AR$695:$AR$1045,$AX818,Town!V$695:V$1045)</f>
        <v>45</v>
      </c>
      <c r="Y818" s="1">
        <f>SUMIF(Town!$AR$695:$AR$1045,$AX818,Town!W$695:W$1045)</f>
        <v>62</v>
      </c>
      <c r="Z818" s="1">
        <f>SUMIF(Town!$AR$695:$AR$1045,$AX818,Town!X$695:X$1045)</f>
        <v>97</v>
      </c>
      <c r="AA818" s="1">
        <f>SUMIF(Town!$AR$695:$AR$1045,$AX818,Town!Y$695:Y$1045)</f>
        <v>135</v>
      </c>
      <c r="AB818" s="1">
        <f>SUMIF(Town!$AR$695:$AR$1045,$AX818,Town!Z$695:Z$1045)</f>
        <v>126</v>
      </c>
      <c r="AD818" s="1">
        <f>SUMIF(Town!$AR$695:$AR$1045,$AX818,Town!AB$695:AB$1045)</f>
        <v>23</v>
      </c>
      <c r="AF818" s="1">
        <f>SUMIF(Town!$AR$695:$AR$1045,$AX818,Town!AD$695:AD$1045)</f>
        <v>15</v>
      </c>
      <c r="AH818" s="1">
        <f>SUMIF(Town!$AR$695:$AR$1045,$AX818,Town!AF$695:AF$1045)</f>
        <v>33</v>
      </c>
      <c r="AI818" s="1">
        <f>SUMIF(Town!$AR$695:$AR$1045,$AX818,Town!AG$695:AG$1045)</f>
        <v>41</v>
      </c>
      <c r="AK818" s="7">
        <f t="shared" si="479"/>
        <v>5</v>
      </c>
      <c r="AL818" s="7">
        <f t="shared" si="480"/>
        <v>11</v>
      </c>
      <c r="AM818" s="7">
        <f t="shared" si="481"/>
        <v>10</v>
      </c>
      <c r="AN818" s="2">
        <f t="shared" si="482"/>
        <v>1.8558603314289771E-2</v>
      </c>
      <c r="AO818" s="2">
        <f t="shared" si="483"/>
        <v>1.5968205528547603E-3</v>
      </c>
      <c r="AP818" s="2">
        <f t="shared" si="484"/>
        <v>2.200063872822114E-3</v>
      </c>
      <c r="AR818" t="str">
        <f t="shared" si="485"/>
        <v>Suffolk</v>
      </c>
      <c r="AS818" t="s">
        <v>2314</v>
      </c>
      <c r="AT818" s="184"/>
      <c r="AV818" s="97">
        <v>25</v>
      </c>
      <c r="AW818" s="99">
        <v>25</v>
      </c>
      <c r="AX818" s="105">
        <f t="shared" si="486"/>
        <v>25025</v>
      </c>
      <c r="AZ818" s="7" t="s">
        <v>2951</v>
      </c>
      <c r="BA818" t="s">
        <v>3184</v>
      </c>
    </row>
    <row r="819" spans="1:55" hidden="1" outlineLevel="1">
      <c r="A819" t="s">
        <v>1765</v>
      </c>
      <c r="B819" t="s">
        <v>2314</v>
      </c>
      <c r="C819" s="1">
        <f t="shared" si="472"/>
        <v>86211</v>
      </c>
      <c r="D819" s="7">
        <f>IF(R819&gt;0,RANK(R819,(R819:T819,U819:AI819)),0)</f>
        <v>3</v>
      </c>
      <c r="E819" s="7">
        <f>IF(S819&gt;0,RANK(S819,(R819:T819,U819:AI819)),0)</f>
        <v>6</v>
      </c>
      <c r="F819" s="7">
        <f>IF(T819&gt;0,RANK(T819,(R819:T819,U819:AI819)),0)</f>
        <v>2</v>
      </c>
      <c r="G819" s="7">
        <f>IF(U819&gt;0,RANK(U819,(R819:T819,U819:AI819)),0)</f>
        <v>4</v>
      </c>
      <c r="H819" s="7">
        <f t="shared" si="473"/>
        <v>1</v>
      </c>
      <c r="I819" s="49">
        <f t="shared" si="474"/>
        <v>26767</v>
      </c>
      <c r="J819" s="177">
        <f t="shared" si="470"/>
        <v>0.31048242103675866</v>
      </c>
      <c r="K819" s="2"/>
      <c r="L819" s="2">
        <f t="shared" si="475"/>
        <v>0.15456264281820187</v>
      </c>
      <c r="M819" s="2">
        <f t="shared" si="476"/>
        <v>1.1924232406537449E-2</v>
      </c>
      <c r="N819" s="2">
        <f t="shared" si="477"/>
        <v>0.1751168644372528</v>
      </c>
      <c r="O819" s="2">
        <f t="shared" si="468"/>
        <v>0.11702682952291471</v>
      </c>
      <c r="P819" s="2">
        <f t="shared" si="478"/>
        <v>0.48559928547401143</v>
      </c>
      <c r="Q819" s="2">
        <f t="shared" si="469"/>
        <v>5.5770145341081712E-2</v>
      </c>
      <c r="R819" s="1">
        <f>SUMIF(Town!$AR$695:$AR$1045,$AX819,Town!P$695:P$1045)</f>
        <v>13325</v>
      </c>
      <c r="S819" s="1">
        <f>SUMIF(Town!$AR$695:$AR$1045,$AX819,Town!Q$695:Q$1045)</f>
        <v>1028</v>
      </c>
      <c r="T819" s="1">
        <f>SUMIF(Town!$AR$695:$AR$1045,$AX819,Town!R$695:R$1045)</f>
        <v>15097</v>
      </c>
      <c r="U819" s="1">
        <f>SUMIF(Town!$AR$695:$AR$1045,$AX819,Town!S$695:S$1045)</f>
        <v>10089</v>
      </c>
      <c r="V819" s="1">
        <f>SUMIF(Town!$AR$695:$AR$1045,$AX819,Town!T$695:T$1045)</f>
        <v>41864</v>
      </c>
      <c r="W819" s="1">
        <f>SUMIF(Town!$AR$695:$AR$1045,$AX819,Town!U$695:U$1045)</f>
        <v>3052</v>
      </c>
      <c r="X819" s="1">
        <f>SUMIF(Town!$AR$695:$AR$1045,$AX819,Town!V$695:V$1045)</f>
        <v>161</v>
      </c>
      <c r="Y819" s="1">
        <f>SUMIF(Town!$AR$695:$AR$1045,$AX819,Town!W$695:W$1045)</f>
        <v>282</v>
      </c>
      <c r="Z819" s="1">
        <f>SUMIF(Town!$AR$695:$AR$1045,$AX819,Town!X$695:X$1045)</f>
        <v>287</v>
      </c>
      <c r="AA819" s="1">
        <f>SUMIF(Town!$AR$695:$AR$1045,$AX819,Town!Y$695:Y$1045)</f>
        <v>461</v>
      </c>
      <c r="AB819" s="1">
        <f>SUMIF(Town!$AR$695:$AR$1045,$AX819,Town!Z$695:Z$1045)</f>
        <v>258</v>
      </c>
      <c r="AD819" s="1">
        <f>SUMIF(Town!$AR$695:$AR$1045,$AX819,Town!AB$695:AB$1045)</f>
        <v>122</v>
      </c>
      <c r="AF819" s="1">
        <f>SUMIF(Town!$AR$695:$AR$1045,$AX819,Town!AD$695:AD$1045)</f>
        <v>39</v>
      </c>
      <c r="AH819" s="1">
        <f>SUMIF(Town!$AR$695:$AR$1045,$AX819,Town!AF$695:AF$1045)</f>
        <v>53</v>
      </c>
      <c r="AI819" s="1">
        <f>SUMIF(Town!$AR$695:$AR$1045,$AX819,Town!AG$695:AG$1045)</f>
        <v>93</v>
      </c>
      <c r="AK819" s="7">
        <f t="shared" si="479"/>
        <v>5</v>
      </c>
      <c r="AL819" s="7">
        <f t="shared" si="480"/>
        <v>11</v>
      </c>
      <c r="AM819" s="7">
        <f t="shared" si="481"/>
        <v>9</v>
      </c>
      <c r="AN819" s="2">
        <f t="shared" si="482"/>
        <v>3.5401514887891339E-2</v>
      </c>
      <c r="AO819" s="2">
        <f t="shared" si="483"/>
        <v>1.8675111064713321E-3</v>
      </c>
      <c r="AP819" s="2">
        <f t="shared" si="484"/>
        <v>3.2710442982914014E-3</v>
      </c>
      <c r="AR819" t="str">
        <f t="shared" si="485"/>
        <v>Worcester</v>
      </c>
      <c r="AS819" t="s">
        <v>2314</v>
      </c>
      <c r="AT819" s="184"/>
      <c r="AV819" s="97">
        <v>25</v>
      </c>
      <c r="AW819" s="99">
        <v>27</v>
      </c>
      <c r="AX819" s="105">
        <f t="shared" si="486"/>
        <v>25027</v>
      </c>
      <c r="AZ819" s="7" t="s">
        <v>2951</v>
      </c>
      <c r="BA819" t="s">
        <v>3184</v>
      </c>
    </row>
    <row r="820" spans="1:55" collapsed="1">
      <c r="A820" t="s">
        <v>2527</v>
      </c>
      <c r="B820" t="s">
        <v>1105</v>
      </c>
      <c r="C820" s="1">
        <f t="shared" si="472"/>
        <v>636263</v>
      </c>
      <c r="D820" s="7">
        <f>IF(R820&gt;0,RANK(R820,(R820:T820,U820:AI820)),0)</f>
        <v>2</v>
      </c>
      <c r="E820" s="7">
        <f>IF(S820&gt;0,RANK(S820,(R820:T820,U820:AI820)),0)</f>
        <v>6</v>
      </c>
      <c r="F820" s="7">
        <f>IF(T820&gt;0,RANK(T820,(R820:T820,U820:AI820)),0)</f>
        <v>3</v>
      </c>
      <c r="G820" s="7">
        <f>IF(U820&gt;0,RANK(U820,(R820:T820,U820:AI820)),0)</f>
        <v>4</v>
      </c>
      <c r="H820" s="7">
        <f t="shared" si="473"/>
        <v>1</v>
      </c>
      <c r="I820" s="49">
        <f t="shared" si="474"/>
        <v>197991</v>
      </c>
      <c r="J820" s="177">
        <f t="shared" si="470"/>
        <v>0.31117792485183016</v>
      </c>
      <c r="K820" s="2"/>
      <c r="L820" s="2">
        <f t="shared" si="475"/>
        <v>0.17985329965753155</v>
      </c>
      <c r="M820" s="2">
        <f t="shared" si="476"/>
        <v>1.0308630236238788E-2</v>
      </c>
      <c r="N820" s="2">
        <f t="shared" si="477"/>
        <v>0.17786669977666469</v>
      </c>
      <c r="O820" s="2">
        <f t="shared" si="468"/>
        <v>9.5231060111934843E-2</v>
      </c>
      <c r="P820" s="2">
        <f t="shared" si="478"/>
        <v>0.49103122450936171</v>
      </c>
      <c r="Q820" s="2">
        <f t="shared" si="469"/>
        <v>4.5709085708268538E-2</v>
      </c>
      <c r="R820" s="1">
        <f>SUM(R806:R819)</f>
        <v>114434</v>
      </c>
      <c r="S820" s="1">
        <f t="shared" ref="S820:X820" si="487">SUM(S806:S819)</f>
        <v>6559</v>
      </c>
      <c r="T820" s="1">
        <f t="shared" si="487"/>
        <v>113170</v>
      </c>
      <c r="U820" s="1">
        <f t="shared" si="487"/>
        <v>60592</v>
      </c>
      <c r="V820" s="1">
        <f t="shared" si="487"/>
        <v>312425</v>
      </c>
      <c r="W820" s="1">
        <f t="shared" si="487"/>
        <v>16360</v>
      </c>
      <c r="X820" s="1">
        <f t="shared" si="487"/>
        <v>1153</v>
      </c>
      <c r="Y820" s="1">
        <f>SUM(Y806:Y819)</f>
        <v>1906</v>
      </c>
      <c r="Z820" s="1">
        <f t="shared" ref="Z820:AI820" si="488">SUM(Z806:Z819)</f>
        <v>1864</v>
      </c>
      <c r="AA820" s="1">
        <f t="shared" si="488"/>
        <v>3220</v>
      </c>
      <c r="AB820" s="1">
        <f>SUM(AB806:AB819)</f>
        <v>2325</v>
      </c>
      <c r="AD820" s="1">
        <f t="shared" si="488"/>
        <v>709</v>
      </c>
      <c r="AF820" s="1">
        <f t="shared" si="488"/>
        <v>293</v>
      </c>
      <c r="AH820" s="1">
        <f t="shared" si="488"/>
        <v>500</v>
      </c>
      <c r="AI820" s="1">
        <f t="shared" si="488"/>
        <v>753</v>
      </c>
      <c r="AK820" s="7">
        <f t="shared" si="479"/>
        <v>5</v>
      </c>
      <c r="AL820" s="7">
        <f t="shared" si="480"/>
        <v>11</v>
      </c>
      <c r="AM820" s="7">
        <f t="shared" si="481"/>
        <v>9</v>
      </c>
      <c r="AN820" s="2">
        <f t="shared" si="482"/>
        <v>2.5712637698561757E-2</v>
      </c>
      <c r="AO820" s="2">
        <f t="shared" si="483"/>
        <v>1.8121437204426472E-3</v>
      </c>
      <c r="AP820" s="2">
        <f t="shared" si="484"/>
        <v>2.995616592509701E-3</v>
      </c>
      <c r="AR820" t="str">
        <f t="shared" si="485"/>
        <v>Massachusetts</v>
      </c>
      <c r="AS820" t="s">
        <v>1105</v>
      </c>
      <c r="AT820" s="184"/>
      <c r="AV820" s="97">
        <v>25</v>
      </c>
      <c r="AW820" s="99"/>
      <c r="AX820" s="97">
        <v>25</v>
      </c>
      <c r="AZ820" s="7" t="s">
        <v>1619</v>
      </c>
      <c r="BA820" t="s">
        <v>3184</v>
      </c>
    </row>
    <row r="821" spans="1:55">
      <c r="C821" s="1"/>
      <c r="E821" s="7"/>
      <c r="F821" s="7"/>
      <c r="G821" s="7"/>
      <c r="H821" s="7"/>
      <c r="I821" s="49"/>
      <c r="J821" s="177"/>
      <c r="K821" s="2"/>
      <c r="R821" s="49"/>
      <c r="S821" s="49"/>
      <c r="T821" s="49"/>
      <c r="U821" s="49"/>
      <c r="V821" s="49"/>
      <c r="W821" s="49"/>
      <c r="X821" s="49"/>
      <c r="Y821" s="49"/>
      <c r="AA821" s="49"/>
      <c r="AK821" s="7"/>
      <c r="AL821" s="7"/>
      <c r="AM821" s="7"/>
      <c r="AT821" s="184"/>
      <c r="AV821" s="97"/>
      <c r="AW821" s="99"/>
    </row>
    <row r="822" spans="1:55" hidden="1" outlineLevel="1">
      <c r="A822" t="s">
        <v>3131</v>
      </c>
      <c r="B822" t="s">
        <v>3244</v>
      </c>
      <c r="C822" s="1">
        <f t="shared" ref="C822:C853" si="489">SUM(R822:AI822)</f>
        <v>2143</v>
      </c>
      <c r="D822" s="7">
        <f>IF(R822&gt;0,RANK(R822,(R822:T822,U822:AI822)),0)</f>
        <v>3</v>
      </c>
      <c r="E822" s="7">
        <f>IF(S822&gt;0,RANK(S822,(R822:T822,U822:AI822)),0)</f>
        <v>7</v>
      </c>
      <c r="F822" s="7">
        <f>IF(T822&gt;0,RANK(T822,(R822:T822,U822:AI822)),0)</f>
        <v>4</v>
      </c>
      <c r="G822" s="7">
        <f>IF(U822&gt;0,RANK(U822,(R822:T822,U822:AI822)),0)</f>
        <v>2</v>
      </c>
      <c r="H822" s="7">
        <f t="shared" ref="H822:H853" si="490">IF(V822&gt;0,RANK(V822,(R822:AB822)),0)</f>
        <v>1</v>
      </c>
      <c r="I822" s="49">
        <f t="shared" ref="I822:I853" si="491">MAX(R822:AA822)-LARGE(R822:AA822,2)</f>
        <v>651</v>
      </c>
      <c r="J822" s="177">
        <f t="shared" si="470"/>
        <v>0.30377974801679886</v>
      </c>
      <c r="K822" s="2"/>
      <c r="L822" s="2">
        <f t="shared" ref="L822:L853" si="492">IF($C822=0,"-",R822/$C822)</f>
        <v>0.15865608959402708</v>
      </c>
      <c r="M822" s="2">
        <f t="shared" ref="M822:M853" si="493">IF($C822=0,"-",S822/$C822)</f>
        <v>6.0662622491833877E-3</v>
      </c>
      <c r="N822" s="2">
        <f t="shared" ref="N822:N853" si="494">IF($C822=0,"-",T822/$C822)</f>
        <v>6.4395706952869808E-2</v>
      </c>
      <c r="O822" s="2">
        <f t="shared" si="468"/>
        <v>0.21465235650956602</v>
      </c>
      <c r="P822" s="2">
        <f t="shared" ref="P822:P853" si="495">IF($C822=0,"-",V822/$C822)</f>
        <v>0.5184321045263649</v>
      </c>
      <c r="Q822" s="2">
        <f t="shared" si="469"/>
        <v>3.7797480167988784E-2</v>
      </c>
      <c r="R822" s="1">
        <v>340</v>
      </c>
      <c r="S822" s="1">
        <v>13</v>
      </c>
      <c r="T822" s="1">
        <v>138</v>
      </c>
      <c r="U822" s="1">
        <v>460</v>
      </c>
      <c r="V822" s="1">
        <v>1111</v>
      </c>
      <c r="W822" s="1">
        <v>27</v>
      </c>
      <c r="X822" s="1">
        <v>4</v>
      </c>
      <c r="Y822" s="1">
        <v>5</v>
      </c>
      <c r="Z822" s="1">
        <v>8</v>
      </c>
      <c r="AA822" s="1">
        <v>29</v>
      </c>
      <c r="AD822" s="1">
        <v>2</v>
      </c>
      <c r="AF822" s="1">
        <v>4</v>
      </c>
      <c r="AG822" s="1">
        <v>0</v>
      </c>
      <c r="AH822" s="1">
        <v>2</v>
      </c>
      <c r="AK822" s="7">
        <f t="shared" ref="AK822:AK853" si="496">IF(W822&gt;0,RANK(W822,(R822:AB822)),0)</f>
        <v>6</v>
      </c>
      <c r="AL822" s="7">
        <f t="shared" ref="AL822:AL853" si="497">IF(X822&gt;0,RANK(X822,(R822:AB822)),0)</f>
        <v>10</v>
      </c>
      <c r="AM822" s="7">
        <f t="shared" ref="AM822:AM853" si="498">IF(Y822&gt;0,RANK(Y822,(R822:AB822)),0)</f>
        <v>9</v>
      </c>
      <c r="AN822" s="2">
        <f t="shared" ref="AN822:AN853" si="499">IF($C822=0,"-",W822/$C822)</f>
        <v>1.2599160055996267E-2</v>
      </c>
      <c r="AO822" s="2">
        <f t="shared" ref="AO822:AO853" si="500">IF($C822=0,"-",X822/$C822)</f>
        <v>1.8665422305179655E-3</v>
      </c>
      <c r="AP822" s="2">
        <f t="shared" ref="AP822:AP853" si="501">IF($C822=0,"-",Y822/$C822)</f>
        <v>2.3331777881474567E-3</v>
      </c>
      <c r="AR822" t="str">
        <f t="shared" ref="AR822:AR853" si="502">A822</f>
        <v>Alcona</v>
      </c>
      <c r="AS822" t="s">
        <v>3244</v>
      </c>
      <c r="AT822" s="184">
        <v>1</v>
      </c>
      <c r="AV822" s="97">
        <v>26</v>
      </c>
      <c r="AW822" s="99">
        <v>1</v>
      </c>
      <c r="AX822" s="105">
        <f t="shared" ref="AX822:AX853" si="503">AV822*1000+AW822</f>
        <v>26001</v>
      </c>
      <c r="AZ822" s="7" t="s">
        <v>2951</v>
      </c>
      <c r="BA822" t="s">
        <v>3184</v>
      </c>
      <c r="BB822">
        <f>SUMIF('Cong Dist'!$BG$1138:$BG$1162,AX822,'Cong Dist'!AD$1138:AD$1162)</f>
        <v>0</v>
      </c>
    </row>
    <row r="823" spans="1:55" hidden="1" outlineLevel="1">
      <c r="A823" t="s">
        <v>1922</v>
      </c>
      <c r="B823" t="s">
        <v>3244</v>
      </c>
      <c r="C823" s="1">
        <f t="shared" si="489"/>
        <v>1271</v>
      </c>
      <c r="D823" s="7">
        <f>IF(R823&gt;0,RANK(R823,(R823:T823,U823:AI823)),0)</f>
        <v>3</v>
      </c>
      <c r="E823" s="7">
        <f>IF(S823&gt;0,RANK(S823,(R823:T823,U823:AI823)),0)</f>
        <v>8</v>
      </c>
      <c r="F823" s="7">
        <f>IF(T823&gt;0,RANK(T823,(R823:T823,U823:AI823)),0)</f>
        <v>4</v>
      </c>
      <c r="G823" s="7">
        <f>IF(U823&gt;0,RANK(U823,(R823:T823,U823:AI823)),0)</f>
        <v>2</v>
      </c>
      <c r="H823" s="7">
        <f t="shared" si="490"/>
        <v>1</v>
      </c>
      <c r="I823" s="49">
        <f t="shared" si="491"/>
        <v>200</v>
      </c>
      <c r="J823" s="177">
        <f t="shared" si="470"/>
        <v>0.15735641227380015</v>
      </c>
      <c r="K823" s="2"/>
      <c r="L823" s="2">
        <f t="shared" si="492"/>
        <v>0.22108575924468923</v>
      </c>
      <c r="M823" s="2">
        <f t="shared" si="493"/>
        <v>3.1471282454760031E-3</v>
      </c>
      <c r="N823" s="2">
        <f t="shared" si="494"/>
        <v>7.7891424075531082E-2</v>
      </c>
      <c r="O823" s="2">
        <f t="shared" si="468"/>
        <v>0.25019669551534224</v>
      </c>
      <c r="P823" s="2">
        <f t="shared" si="495"/>
        <v>0.40755310778914239</v>
      </c>
      <c r="Q823" s="2">
        <f t="shared" si="469"/>
        <v>4.0125885129819072E-2</v>
      </c>
      <c r="R823" s="1">
        <v>281</v>
      </c>
      <c r="S823" s="1">
        <v>4</v>
      </c>
      <c r="T823" s="1">
        <v>99</v>
      </c>
      <c r="U823" s="1">
        <v>318</v>
      </c>
      <c r="V823" s="1">
        <v>518</v>
      </c>
      <c r="W823" s="1">
        <v>20</v>
      </c>
      <c r="X823" s="1">
        <v>1</v>
      </c>
      <c r="Y823" s="1">
        <v>2</v>
      </c>
      <c r="Z823" s="1">
        <v>5</v>
      </c>
      <c r="AA823" s="1">
        <v>19</v>
      </c>
      <c r="AD823" s="1">
        <v>4</v>
      </c>
      <c r="AF823" s="1">
        <v>0</v>
      </c>
      <c r="AG823" s="1">
        <v>0</v>
      </c>
      <c r="AH823" s="1">
        <v>0</v>
      </c>
      <c r="AK823" s="7">
        <f t="shared" si="496"/>
        <v>5</v>
      </c>
      <c r="AL823" s="7">
        <f t="shared" si="497"/>
        <v>10</v>
      </c>
      <c r="AM823" s="7">
        <f t="shared" si="498"/>
        <v>9</v>
      </c>
      <c r="AN823" s="2">
        <f t="shared" si="499"/>
        <v>1.5735641227380016E-2</v>
      </c>
      <c r="AO823" s="2">
        <f t="shared" si="500"/>
        <v>7.8678206136900079E-4</v>
      </c>
      <c r="AP823" s="2">
        <f t="shared" si="501"/>
        <v>1.5735641227380016E-3</v>
      </c>
      <c r="AR823" t="str">
        <f t="shared" si="502"/>
        <v>Alger</v>
      </c>
      <c r="AS823" t="s">
        <v>3244</v>
      </c>
      <c r="AT823" s="184">
        <v>1</v>
      </c>
      <c r="AV823" s="97">
        <v>26</v>
      </c>
      <c r="AW823" s="99">
        <v>3</v>
      </c>
      <c r="AX823" s="105">
        <f t="shared" si="503"/>
        <v>26003</v>
      </c>
      <c r="AZ823" s="7" t="s">
        <v>2951</v>
      </c>
      <c r="BA823" t="s">
        <v>3184</v>
      </c>
      <c r="BB823" s="198">
        <f>SUMIF('Cong Dist'!$BG$1138:$BG$1162,AX823,'Cong Dist'!AD$1138:AD$1162)</f>
        <v>0</v>
      </c>
    </row>
    <row r="824" spans="1:55" hidden="1" outlineLevel="1">
      <c r="A824" t="s">
        <v>911</v>
      </c>
      <c r="B824" t="s">
        <v>3244</v>
      </c>
      <c r="C824" s="1">
        <f t="shared" si="489"/>
        <v>20486</v>
      </c>
      <c r="D824" s="7">
        <f>IF(R824&gt;0,RANK(R824,(R824:T824,U824:AI824)),0)</f>
        <v>3</v>
      </c>
      <c r="E824" s="7">
        <f>IF(S824&gt;0,RANK(S824,(R824:T824,U824:AI824)),0)</f>
        <v>7</v>
      </c>
      <c r="F824" s="7">
        <f>IF(T824&gt;0,RANK(T824,(R824:T824,U824:AI824)),0)</f>
        <v>4</v>
      </c>
      <c r="G824" s="7">
        <f>IF(U824&gt;0,RANK(U824,(R824:T824,U824:AI824)),0)</f>
        <v>1</v>
      </c>
      <c r="H824" s="7">
        <f t="shared" si="490"/>
        <v>2</v>
      </c>
      <c r="I824" s="49">
        <f t="shared" si="491"/>
        <v>2219</v>
      </c>
      <c r="J824" s="177">
        <f t="shared" si="470"/>
        <v>0.10831787562237626</v>
      </c>
      <c r="K824" s="2"/>
      <c r="L824" s="2">
        <f t="shared" si="492"/>
        <v>0.22737479254124768</v>
      </c>
      <c r="M824" s="2">
        <f t="shared" si="493"/>
        <v>8.0542809723713749E-3</v>
      </c>
      <c r="N824" s="2">
        <f t="shared" si="494"/>
        <v>9.7188323733281262E-2</v>
      </c>
      <c r="O824" s="2">
        <f t="shared" si="468"/>
        <v>0.36883725471053402</v>
      </c>
      <c r="P824" s="2">
        <f t="shared" si="495"/>
        <v>0.26051937908815775</v>
      </c>
      <c r="Q824" s="2">
        <f t="shared" si="469"/>
        <v>3.8025968954407907E-2</v>
      </c>
      <c r="R824" s="1">
        <v>4658</v>
      </c>
      <c r="S824" s="1">
        <v>165</v>
      </c>
      <c r="T824" s="1">
        <v>1991</v>
      </c>
      <c r="U824" s="1">
        <v>7556</v>
      </c>
      <c r="V824" s="1">
        <v>5337</v>
      </c>
      <c r="W824" s="1">
        <v>364</v>
      </c>
      <c r="X824" s="1">
        <v>15</v>
      </c>
      <c r="Y824" s="1">
        <v>36</v>
      </c>
      <c r="Z824" s="1">
        <v>53</v>
      </c>
      <c r="AA824" s="1">
        <v>240</v>
      </c>
      <c r="AD824" s="1">
        <v>39</v>
      </c>
      <c r="AF824" s="1">
        <v>20</v>
      </c>
      <c r="AG824" s="1">
        <v>6</v>
      </c>
      <c r="AH824" s="1">
        <v>6</v>
      </c>
      <c r="AK824" s="7">
        <f t="shared" si="496"/>
        <v>5</v>
      </c>
      <c r="AL824" s="7">
        <f t="shared" si="497"/>
        <v>10</v>
      </c>
      <c r="AM824" s="7">
        <f t="shared" si="498"/>
        <v>9</v>
      </c>
      <c r="AN824" s="2">
        <f t="shared" si="499"/>
        <v>1.7768231963292004E-2</v>
      </c>
      <c r="AO824" s="2">
        <f t="shared" si="500"/>
        <v>7.3220736112467055E-4</v>
      </c>
      <c r="AP824" s="2">
        <f t="shared" si="501"/>
        <v>1.7572976666992092E-3</v>
      </c>
      <c r="AR824" t="str">
        <f t="shared" si="502"/>
        <v>Allegan</v>
      </c>
      <c r="AS824" t="s">
        <v>3244</v>
      </c>
      <c r="AT824" s="184"/>
      <c r="AV824" s="97">
        <v>26</v>
      </c>
      <c r="AW824" s="99">
        <v>5</v>
      </c>
      <c r="AX824" s="105">
        <f t="shared" si="503"/>
        <v>26005</v>
      </c>
      <c r="AZ824" s="7" t="s">
        <v>2951</v>
      </c>
      <c r="BA824" t="s">
        <v>3184</v>
      </c>
      <c r="BB824" s="198">
        <f>SUMIF('Cong Dist'!$BG$1138:$BG$1162,AX824,'Cong Dist'!AD$1138:AD$1162)</f>
        <v>5337</v>
      </c>
      <c r="BC824" s="1">
        <f>BB824-V824</f>
        <v>0</v>
      </c>
    </row>
    <row r="825" spans="1:55" hidden="1" outlineLevel="1">
      <c r="A825" t="s">
        <v>575</v>
      </c>
      <c r="B825" t="s">
        <v>3244</v>
      </c>
      <c r="C825" s="1">
        <f t="shared" si="489"/>
        <v>4270</v>
      </c>
      <c r="D825" s="7">
        <f>IF(R825&gt;0,RANK(R825,(R825:T825,U825:AI825)),0)</f>
        <v>3</v>
      </c>
      <c r="E825" s="7">
        <f>IF(S825&gt;0,RANK(S825,(R825:T825,U825:AI825)),0)</f>
        <v>7</v>
      </c>
      <c r="F825" s="7">
        <f>IF(T825&gt;0,RANK(T825,(R825:T825,U825:AI825)),0)</f>
        <v>4</v>
      </c>
      <c r="G825" s="7">
        <f>IF(U825&gt;0,RANK(U825,(R825:T825,U825:AI825)),0)</f>
        <v>2</v>
      </c>
      <c r="H825" s="7">
        <f t="shared" si="490"/>
        <v>1</v>
      </c>
      <c r="I825" s="49">
        <f t="shared" si="491"/>
        <v>760</v>
      </c>
      <c r="J825" s="177">
        <f t="shared" si="470"/>
        <v>0.17798594847775176</v>
      </c>
      <c r="K825" s="2"/>
      <c r="L825" s="2">
        <f t="shared" si="492"/>
        <v>0.18384074941451992</v>
      </c>
      <c r="M825" s="2">
        <f t="shared" si="493"/>
        <v>5.6206088992974239E-3</v>
      </c>
      <c r="N825" s="2">
        <f t="shared" si="494"/>
        <v>7.447306791569086E-2</v>
      </c>
      <c r="O825" s="2">
        <f t="shared" si="468"/>
        <v>0.26346604215456676</v>
      </c>
      <c r="P825" s="2">
        <f t="shared" si="495"/>
        <v>0.44145199063231849</v>
      </c>
      <c r="Q825" s="2">
        <f t="shared" si="469"/>
        <v>3.1147540983606614E-2</v>
      </c>
      <c r="R825" s="1">
        <v>785</v>
      </c>
      <c r="S825" s="1">
        <v>24</v>
      </c>
      <c r="T825" s="1">
        <v>318</v>
      </c>
      <c r="U825" s="1">
        <v>1125</v>
      </c>
      <c r="V825" s="1">
        <v>1885</v>
      </c>
      <c r="W825" s="1">
        <v>60</v>
      </c>
      <c r="X825" s="1">
        <v>2</v>
      </c>
      <c r="Y825" s="1">
        <v>8</v>
      </c>
      <c r="Z825" s="1">
        <v>16</v>
      </c>
      <c r="AA825" s="1">
        <v>35</v>
      </c>
      <c r="AD825" s="1">
        <v>6</v>
      </c>
      <c r="AF825" s="1">
        <v>3</v>
      </c>
      <c r="AG825" s="1">
        <v>0</v>
      </c>
      <c r="AH825" s="1">
        <v>3</v>
      </c>
      <c r="AK825" s="7">
        <f t="shared" si="496"/>
        <v>5</v>
      </c>
      <c r="AL825" s="7">
        <f t="shared" si="497"/>
        <v>10</v>
      </c>
      <c r="AM825" s="7">
        <f t="shared" si="498"/>
        <v>9</v>
      </c>
      <c r="AN825" s="2">
        <f t="shared" si="499"/>
        <v>1.405152224824356E-2</v>
      </c>
      <c r="AO825" s="2">
        <f t="shared" si="500"/>
        <v>4.6838407494145199E-4</v>
      </c>
      <c r="AP825" s="2">
        <f t="shared" si="501"/>
        <v>1.873536299765808E-3</v>
      </c>
      <c r="AR825" t="str">
        <f t="shared" si="502"/>
        <v>Alpena</v>
      </c>
      <c r="AS825" t="s">
        <v>3244</v>
      </c>
      <c r="AT825" s="184">
        <v>1</v>
      </c>
      <c r="AV825" s="97">
        <v>26</v>
      </c>
      <c r="AW825" s="99">
        <v>7</v>
      </c>
      <c r="AX825" s="105">
        <f t="shared" si="503"/>
        <v>26007</v>
      </c>
      <c r="AZ825" s="7" t="s">
        <v>2951</v>
      </c>
      <c r="BA825" t="s">
        <v>3184</v>
      </c>
      <c r="BB825" s="198">
        <f>SUMIF('Cong Dist'!$BG$1138:$BG$1162,AX825,'Cong Dist'!AD$1138:AD$1162)</f>
        <v>0</v>
      </c>
    </row>
    <row r="826" spans="1:55" hidden="1" outlineLevel="1">
      <c r="A826" t="s">
        <v>1398</v>
      </c>
      <c r="B826" t="s">
        <v>3244</v>
      </c>
      <c r="C826" s="1">
        <f t="shared" si="489"/>
        <v>4877</v>
      </c>
      <c r="D826" s="7">
        <f>IF(R826&gt;0,RANK(R826,(R826:T826,U826:AI826)),0)</f>
        <v>3</v>
      </c>
      <c r="E826" s="7">
        <f>IF(S826&gt;0,RANK(S826,(R826:T826,U826:AI826)),0)</f>
        <v>7</v>
      </c>
      <c r="F826" s="7">
        <f>IF(T826&gt;0,RANK(T826,(R826:T826,U826:AI826)),0)</f>
        <v>4</v>
      </c>
      <c r="G826" s="7">
        <f>IF(U826&gt;0,RANK(U826,(R826:T826,U826:AI826)),0)</f>
        <v>2</v>
      </c>
      <c r="H826" s="7">
        <f t="shared" si="490"/>
        <v>1</v>
      </c>
      <c r="I826" s="49">
        <f t="shared" si="491"/>
        <v>768</v>
      </c>
      <c r="J826" s="177">
        <f t="shared" si="470"/>
        <v>0.15747385687922905</v>
      </c>
      <c r="K826" s="2"/>
      <c r="L826" s="2">
        <f t="shared" si="492"/>
        <v>0.21017018659011688</v>
      </c>
      <c r="M826" s="2">
        <f t="shared" si="493"/>
        <v>9.0219397170391638E-3</v>
      </c>
      <c r="N826" s="2">
        <f t="shared" si="494"/>
        <v>8.6938691818741032E-2</v>
      </c>
      <c r="O826" s="2">
        <f t="shared" si="468"/>
        <v>0.24625794545827354</v>
      </c>
      <c r="P826" s="2">
        <f t="shared" si="495"/>
        <v>0.40373180233750255</v>
      </c>
      <c r="Q826" s="2">
        <f t="shared" si="469"/>
        <v>4.3879434078326895E-2</v>
      </c>
      <c r="R826" s="1">
        <v>1025</v>
      </c>
      <c r="S826" s="1">
        <v>44</v>
      </c>
      <c r="T826" s="1">
        <v>424</v>
      </c>
      <c r="U826" s="1">
        <v>1201</v>
      </c>
      <c r="V826" s="1">
        <v>1969</v>
      </c>
      <c r="W826" s="1">
        <v>91</v>
      </c>
      <c r="X826" s="1">
        <v>5</v>
      </c>
      <c r="Y826" s="1">
        <v>17</v>
      </c>
      <c r="Z826" s="1">
        <v>9</v>
      </c>
      <c r="AA826" s="1">
        <v>65</v>
      </c>
      <c r="AD826" s="1">
        <v>10</v>
      </c>
      <c r="AF826" s="1">
        <v>11</v>
      </c>
      <c r="AG826" s="1">
        <v>4</v>
      </c>
      <c r="AH826" s="1">
        <v>2</v>
      </c>
      <c r="AK826" s="7">
        <f t="shared" si="496"/>
        <v>5</v>
      </c>
      <c r="AL826" s="7">
        <f t="shared" si="497"/>
        <v>10</v>
      </c>
      <c r="AM826" s="7">
        <f t="shared" si="498"/>
        <v>8</v>
      </c>
      <c r="AN826" s="2">
        <f t="shared" si="499"/>
        <v>1.8659011687512814E-2</v>
      </c>
      <c r="AO826" s="2">
        <f t="shared" si="500"/>
        <v>1.025220422390814E-3</v>
      </c>
      <c r="AP826" s="2">
        <f t="shared" si="501"/>
        <v>3.4857494361287679E-3</v>
      </c>
      <c r="AR826" t="str">
        <f t="shared" si="502"/>
        <v>Antrim</v>
      </c>
      <c r="AS826" t="s">
        <v>3244</v>
      </c>
      <c r="AT826" s="184">
        <v>1</v>
      </c>
      <c r="AV826" s="97">
        <v>26</v>
      </c>
      <c r="AW826" s="99">
        <v>9</v>
      </c>
      <c r="AX826" s="105">
        <f t="shared" si="503"/>
        <v>26009</v>
      </c>
      <c r="AZ826" s="7" t="s">
        <v>2951</v>
      </c>
      <c r="BA826" t="s">
        <v>3184</v>
      </c>
      <c r="BB826" s="198">
        <f>SUMIF('Cong Dist'!$BG$1138:$BG$1162,AX826,'Cong Dist'!AD$1138:AD$1162)</f>
        <v>0</v>
      </c>
    </row>
    <row r="827" spans="1:55" hidden="1" outlineLevel="1">
      <c r="A827" t="s">
        <v>33</v>
      </c>
      <c r="B827" t="s">
        <v>3244</v>
      </c>
      <c r="C827" s="1">
        <f t="shared" si="489"/>
        <v>2224</v>
      </c>
      <c r="D827" s="7">
        <f>IF(R827&gt;0,RANK(R827,(R827:T827,U827:AI827)),0)</f>
        <v>3</v>
      </c>
      <c r="E827" s="7">
        <f>IF(S827&gt;0,RANK(S827,(R827:T827,U827:AI827)),0)</f>
        <v>7</v>
      </c>
      <c r="F827" s="7">
        <f>IF(T827&gt;0,RANK(T827,(R827:T827,U827:AI827)),0)</f>
        <v>4</v>
      </c>
      <c r="G827" s="7">
        <f>IF(U827&gt;0,RANK(U827,(R827:T827,U827:AI827)),0)</f>
        <v>2</v>
      </c>
      <c r="H827" s="7">
        <f t="shared" si="490"/>
        <v>1</v>
      </c>
      <c r="I827" s="49">
        <f t="shared" si="491"/>
        <v>669</v>
      </c>
      <c r="J827" s="177">
        <f t="shared" si="470"/>
        <v>0.30080935251798563</v>
      </c>
      <c r="K827" s="2"/>
      <c r="L827" s="2">
        <f t="shared" si="492"/>
        <v>0.14748201438848921</v>
      </c>
      <c r="M827" s="2">
        <f t="shared" si="493"/>
        <v>9.4424460431654679E-3</v>
      </c>
      <c r="N827" s="2">
        <f t="shared" si="494"/>
        <v>8.0035971223021585E-2</v>
      </c>
      <c r="O827" s="2">
        <f t="shared" si="468"/>
        <v>0.21223021582733814</v>
      </c>
      <c r="P827" s="2">
        <f t="shared" si="495"/>
        <v>0.51303956834532372</v>
      </c>
      <c r="Q827" s="2">
        <f t="shared" si="469"/>
        <v>3.7769784172661858E-2</v>
      </c>
      <c r="R827" s="1">
        <v>328</v>
      </c>
      <c r="S827" s="1">
        <v>21</v>
      </c>
      <c r="T827" s="1">
        <v>178</v>
      </c>
      <c r="U827" s="1">
        <v>472</v>
      </c>
      <c r="V827" s="1">
        <v>1141</v>
      </c>
      <c r="W827" s="1">
        <v>34</v>
      </c>
      <c r="X827" s="1">
        <v>3</v>
      </c>
      <c r="Y827" s="1">
        <v>4</v>
      </c>
      <c r="Z827" s="1">
        <v>4</v>
      </c>
      <c r="AA827" s="1">
        <v>32</v>
      </c>
      <c r="AD827" s="1">
        <v>3</v>
      </c>
      <c r="AF827" s="1">
        <v>2</v>
      </c>
      <c r="AG827" s="1">
        <v>2</v>
      </c>
      <c r="AH827" s="1">
        <v>0</v>
      </c>
      <c r="AK827" s="7">
        <f t="shared" si="496"/>
        <v>5</v>
      </c>
      <c r="AL827" s="7">
        <f t="shared" si="497"/>
        <v>10</v>
      </c>
      <c r="AM827" s="7">
        <f t="shared" si="498"/>
        <v>8</v>
      </c>
      <c r="AN827" s="2">
        <f t="shared" si="499"/>
        <v>1.5287769784172662E-2</v>
      </c>
      <c r="AO827" s="2">
        <f t="shared" si="500"/>
        <v>1.3489208633093526E-3</v>
      </c>
      <c r="AP827" s="2">
        <f t="shared" si="501"/>
        <v>1.7985611510791368E-3</v>
      </c>
      <c r="AR827" t="str">
        <f t="shared" si="502"/>
        <v>Arenac</v>
      </c>
      <c r="AS827" t="s">
        <v>3244</v>
      </c>
      <c r="AT827" s="184">
        <v>5</v>
      </c>
      <c r="AV827" s="97">
        <v>26</v>
      </c>
      <c r="AW827" s="99">
        <v>11</v>
      </c>
      <c r="AX827" s="105">
        <f t="shared" si="503"/>
        <v>26011</v>
      </c>
      <c r="AZ827" s="7" t="s">
        <v>2951</v>
      </c>
      <c r="BA827" t="s">
        <v>3184</v>
      </c>
      <c r="BB827" s="198">
        <f>SUMIF('Cong Dist'!$BG$1138:$BG$1162,AX827,'Cong Dist'!AD$1138:AD$1162)</f>
        <v>0</v>
      </c>
    </row>
    <row r="828" spans="1:55" hidden="1" outlineLevel="1">
      <c r="A828" t="s">
        <v>1209</v>
      </c>
      <c r="B828" t="s">
        <v>3244</v>
      </c>
      <c r="C828" s="1">
        <f t="shared" si="489"/>
        <v>1054</v>
      </c>
      <c r="D828" s="7">
        <f>IF(R828&gt;0,RANK(R828,(R828:T828,U828:AI828)),0)</f>
        <v>3</v>
      </c>
      <c r="E828" s="7">
        <f>IF(S828&gt;0,RANK(S828,(R828:T828,U828:AI828)),0)</f>
        <v>7</v>
      </c>
      <c r="F828" s="7">
        <f>IF(T828&gt;0,RANK(T828,(R828:T828,U828:AI828)),0)</f>
        <v>4</v>
      </c>
      <c r="G828" s="7">
        <f>IF(U828&gt;0,RANK(U828,(R828:T828,U828:AI828)),0)</f>
        <v>2</v>
      </c>
      <c r="H828" s="7">
        <f t="shared" si="490"/>
        <v>1</v>
      </c>
      <c r="I828" s="49">
        <f t="shared" si="491"/>
        <v>229</v>
      </c>
      <c r="J828" s="177">
        <f t="shared" si="470"/>
        <v>0.21726755218216318</v>
      </c>
      <c r="K828" s="2"/>
      <c r="L828" s="2">
        <f t="shared" si="492"/>
        <v>0.18690702087286529</v>
      </c>
      <c r="M828" s="2">
        <f t="shared" si="493"/>
        <v>4.7438330170777986E-3</v>
      </c>
      <c r="N828" s="2">
        <f t="shared" si="494"/>
        <v>9.1081593927893736E-2</v>
      </c>
      <c r="O828" s="2">
        <f t="shared" si="468"/>
        <v>0.22675521821631878</v>
      </c>
      <c r="P828" s="2">
        <f t="shared" si="495"/>
        <v>0.44402277039848198</v>
      </c>
      <c r="Q828" s="2">
        <f t="shared" si="469"/>
        <v>4.6489563567362446E-2</v>
      </c>
      <c r="R828" s="1">
        <v>197</v>
      </c>
      <c r="S828" s="1">
        <v>5</v>
      </c>
      <c r="T828" s="1">
        <v>96</v>
      </c>
      <c r="U828" s="1">
        <v>239</v>
      </c>
      <c r="V828" s="1">
        <v>468</v>
      </c>
      <c r="W828" s="1">
        <v>19</v>
      </c>
      <c r="X828" s="1">
        <v>1</v>
      </c>
      <c r="Y828" s="1">
        <v>1</v>
      </c>
      <c r="Z828" s="1">
        <v>3</v>
      </c>
      <c r="AA828" s="1">
        <v>17</v>
      </c>
      <c r="AD828" s="1">
        <v>3</v>
      </c>
      <c r="AF828" s="1">
        <v>2</v>
      </c>
      <c r="AG828" s="1">
        <v>2</v>
      </c>
      <c r="AH828" s="1">
        <v>1</v>
      </c>
      <c r="AK828" s="7">
        <f t="shared" si="496"/>
        <v>5</v>
      </c>
      <c r="AL828" s="7">
        <f t="shared" si="497"/>
        <v>9</v>
      </c>
      <c r="AM828" s="7">
        <f t="shared" si="498"/>
        <v>9</v>
      </c>
      <c r="AN828" s="2">
        <f t="shared" si="499"/>
        <v>1.8026565464895637E-2</v>
      </c>
      <c r="AO828" s="2">
        <f t="shared" si="500"/>
        <v>9.4876660341555979E-4</v>
      </c>
      <c r="AP828" s="2">
        <f t="shared" si="501"/>
        <v>9.4876660341555979E-4</v>
      </c>
      <c r="AR828" t="str">
        <f t="shared" si="502"/>
        <v>Baraga</v>
      </c>
      <c r="AS828" t="s">
        <v>3244</v>
      </c>
      <c r="AT828" s="184">
        <v>1</v>
      </c>
      <c r="AV828" s="97">
        <v>26</v>
      </c>
      <c r="AW828" s="99">
        <v>13</v>
      </c>
      <c r="AX828" s="105">
        <f t="shared" si="503"/>
        <v>26013</v>
      </c>
      <c r="AZ828" s="7" t="s">
        <v>2951</v>
      </c>
      <c r="BA828" t="s">
        <v>3184</v>
      </c>
      <c r="BB828" s="198">
        <f>SUMIF('Cong Dist'!$BG$1138:$BG$1162,AX828,'Cong Dist'!AD$1138:AD$1162)</f>
        <v>0</v>
      </c>
    </row>
    <row r="829" spans="1:55" hidden="1" outlineLevel="1">
      <c r="A829" t="s">
        <v>1230</v>
      </c>
      <c r="B829" t="s">
        <v>3244</v>
      </c>
      <c r="C829" s="1">
        <f t="shared" si="489"/>
        <v>10564</v>
      </c>
      <c r="D829" s="7">
        <f>IF(R829&gt;0,RANK(R829,(R829:T829,U829:AI829)),0)</f>
        <v>3</v>
      </c>
      <c r="E829" s="7">
        <f>IF(S829&gt;0,RANK(S829,(R829:T829,U829:AI829)),0)</f>
        <v>7</v>
      </c>
      <c r="F829" s="7">
        <f>IF(T829&gt;0,RANK(T829,(R829:T829,U829:AI829)),0)</f>
        <v>4</v>
      </c>
      <c r="G829" s="7">
        <f>IF(U829&gt;0,RANK(U829,(R829:T829,U829:AI829)),0)</f>
        <v>2</v>
      </c>
      <c r="H829" s="7">
        <f t="shared" si="490"/>
        <v>1</v>
      </c>
      <c r="I829" s="49">
        <f t="shared" si="491"/>
        <v>29</v>
      </c>
      <c r="J829" s="177">
        <f t="shared" si="470"/>
        <v>2.7451722832260508E-3</v>
      </c>
      <c r="K829" s="2"/>
      <c r="L829" s="2">
        <f t="shared" si="492"/>
        <v>0.20740249905338887</v>
      </c>
      <c r="M829" s="2">
        <f t="shared" si="493"/>
        <v>8.0461946232487699E-3</v>
      </c>
      <c r="N829" s="2">
        <f t="shared" si="494"/>
        <v>8.2828474062854984E-2</v>
      </c>
      <c r="O829" s="2">
        <f t="shared" si="468"/>
        <v>0.32648617947747066</v>
      </c>
      <c r="P829" s="2">
        <f t="shared" si="495"/>
        <v>0.32923135176069673</v>
      </c>
      <c r="Q829" s="2">
        <f t="shared" si="469"/>
        <v>4.6005301022339962E-2</v>
      </c>
      <c r="R829" s="1">
        <v>2191</v>
      </c>
      <c r="S829" s="1">
        <v>85</v>
      </c>
      <c r="T829" s="1">
        <v>875</v>
      </c>
      <c r="U829" s="1">
        <v>3449</v>
      </c>
      <c r="V829" s="1">
        <v>3478</v>
      </c>
      <c r="W829" s="1">
        <v>251</v>
      </c>
      <c r="X829" s="1">
        <v>6</v>
      </c>
      <c r="Y829" s="1">
        <v>38</v>
      </c>
      <c r="Z829" s="1">
        <v>33</v>
      </c>
      <c r="AA829" s="1">
        <v>115</v>
      </c>
      <c r="AD829" s="1">
        <v>25</v>
      </c>
      <c r="AF829" s="1">
        <v>13</v>
      </c>
      <c r="AG829" s="1">
        <v>3</v>
      </c>
      <c r="AH829" s="1">
        <v>2</v>
      </c>
      <c r="AK829" s="7">
        <f t="shared" si="496"/>
        <v>5</v>
      </c>
      <c r="AL829" s="7">
        <f t="shared" si="497"/>
        <v>10</v>
      </c>
      <c r="AM829" s="7">
        <f t="shared" si="498"/>
        <v>8</v>
      </c>
      <c r="AN829" s="2">
        <f t="shared" si="499"/>
        <v>2.3759939416887543E-2</v>
      </c>
      <c r="AO829" s="2">
        <f t="shared" si="500"/>
        <v>5.6796667928814845E-4</v>
      </c>
      <c r="AP829" s="2">
        <f t="shared" si="501"/>
        <v>3.5971223021582736E-3</v>
      </c>
      <c r="AR829" t="str">
        <f t="shared" si="502"/>
        <v>Barry</v>
      </c>
      <c r="AS829" t="s">
        <v>3244</v>
      </c>
      <c r="AT829" s="184">
        <v>3</v>
      </c>
      <c r="AV829" s="97">
        <v>26</v>
      </c>
      <c r="AW829" s="99">
        <v>15</v>
      </c>
      <c r="AX829" s="105">
        <f t="shared" si="503"/>
        <v>26015</v>
      </c>
      <c r="AZ829" s="7" t="s">
        <v>2951</v>
      </c>
      <c r="BA829" t="s">
        <v>3184</v>
      </c>
      <c r="BB829" s="198">
        <f>SUMIF('Cong Dist'!$BG$1138:$BG$1162,AX829,'Cong Dist'!AD$1138:AD$1162)</f>
        <v>0</v>
      </c>
    </row>
    <row r="830" spans="1:55" hidden="1" outlineLevel="1">
      <c r="A830" t="s">
        <v>2428</v>
      </c>
      <c r="B830" t="s">
        <v>3244</v>
      </c>
      <c r="C830" s="1">
        <f t="shared" si="489"/>
        <v>13773</v>
      </c>
      <c r="D830" s="7">
        <f>IF(R830&gt;0,RANK(R830,(R830:T830,U830:AI830)),0)</f>
        <v>3</v>
      </c>
      <c r="E830" s="7">
        <f>IF(S830&gt;0,RANK(S830,(R830:T830,U830:AI830)),0)</f>
        <v>7</v>
      </c>
      <c r="F830" s="7">
        <f>IF(T830&gt;0,RANK(T830,(R830:T830,U830:AI830)),0)</f>
        <v>4</v>
      </c>
      <c r="G830" s="7">
        <f>IF(U830&gt;0,RANK(U830,(R830:T830,U830:AI830)),0)</f>
        <v>2</v>
      </c>
      <c r="H830" s="7">
        <f t="shared" si="490"/>
        <v>1</v>
      </c>
      <c r="I830" s="49">
        <f t="shared" si="491"/>
        <v>2107</v>
      </c>
      <c r="J830" s="177">
        <f t="shared" si="470"/>
        <v>0.15298046903361651</v>
      </c>
      <c r="K830" s="2"/>
      <c r="L830" s="2">
        <f t="shared" si="492"/>
        <v>0.1672838161620562</v>
      </c>
      <c r="M830" s="2">
        <f t="shared" si="493"/>
        <v>9.2209395193494515E-3</v>
      </c>
      <c r="N830" s="2">
        <f t="shared" si="494"/>
        <v>9.061206708778044E-2</v>
      </c>
      <c r="O830" s="2">
        <f t="shared" si="468"/>
        <v>0.2636317432658099</v>
      </c>
      <c r="P830" s="2">
        <f t="shared" si="495"/>
        <v>0.41661221229942641</v>
      </c>
      <c r="Q830" s="2">
        <f t="shared" si="469"/>
        <v>5.2639221665577551E-2</v>
      </c>
      <c r="R830" s="1">
        <v>2304</v>
      </c>
      <c r="S830" s="1">
        <v>127</v>
      </c>
      <c r="T830" s="1">
        <v>1248</v>
      </c>
      <c r="U830" s="1">
        <v>3631</v>
      </c>
      <c r="V830" s="1">
        <v>5738</v>
      </c>
      <c r="W830" s="1">
        <v>215</v>
      </c>
      <c r="X830" s="1">
        <v>13</v>
      </c>
      <c r="Y830" s="1">
        <v>32</v>
      </c>
      <c r="Z830" s="1">
        <v>45</v>
      </c>
      <c r="AA830" s="1">
        <v>371</v>
      </c>
      <c r="AD830" s="1">
        <v>22</v>
      </c>
      <c r="AF830" s="1">
        <v>17</v>
      </c>
      <c r="AG830" s="1">
        <v>4</v>
      </c>
      <c r="AH830" s="1">
        <v>6</v>
      </c>
      <c r="AK830" s="7">
        <f t="shared" si="496"/>
        <v>6</v>
      </c>
      <c r="AL830" s="7">
        <f t="shared" si="497"/>
        <v>10</v>
      </c>
      <c r="AM830" s="7">
        <f t="shared" si="498"/>
        <v>9</v>
      </c>
      <c r="AN830" s="2">
        <f t="shared" si="499"/>
        <v>1.5610251942205765E-2</v>
      </c>
      <c r="AO830" s="2">
        <f t="shared" si="500"/>
        <v>9.4387569883104625E-4</v>
      </c>
      <c r="AP830" s="2">
        <f t="shared" si="501"/>
        <v>2.3233863355841137E-3</v>
      </c>
      <c r="AR830" t="str">
        <f t="shared" si="502"/>
        <v>Bay</v>
      </c>
      <c r="AS830" t="s">
        <v>3244</v>
      </c>
      <c r="AT830" s="184">
        <v>5</v>
      </c>
      <c r="AV830" s="97">
        <v>26</v>
      </c>
      <c r="AW830" s="99">
        <v>17</v>
      </c>
      <c r="AX830" s="105">
        <f t="shared" si="503"/>
        <v>26017</v>
      </c>
      <c r="AZ830" s="7" t="s">
        <v>2951</v>
      </c>
      <c r="BA830" t="s">
        <v>3184</v>
      </c>
      <c r="BB830" s="198">
        <f>SUMIF('Cong Dist'!$BG$1138:$BG$1162,AX830,'Cong Dist'!AD$1138:AD$1162)</f>
        <v>0</v>
      </c>
    </row>
    <row r="831" spans="1:55" hidden="1" outlineLevel="1">
      <c r="A831" t="s">
        <v>441</v>
      </c>
      <c r="B831" t="s">
        <v>3244</v>
      </c>
      <c r="C831" s="1">
        <f t="shared" si="489"/>
        <v>3148</v>
      </c>
      <c r="D831" s="7">
        <f>IF(R831&gt;0,RANK(R831,(R831:T831,U831:AI831)),0)</f>
        <v>3</v>
      </c>
      <c r="E831" s="7">
        <f>IF(S831&gt;0,RANK(S831,(R831:T831,U831:AI831)),0)</f>
        <v>7</v>
      </c>
      <c r="F831" s="7">
        <f>IF(T831&gt;0,RANK(T831,(R831:T831,U831:AI831)),0)</f>
        <v>4</v>
      </c>
      <c r="G831" s="7">
        <f>IF(U831&gt;0,RANK(U831,(R831:T831,U831:AI831)),0)</f>
        <v>2</v>
      </c>
      <c r="H831" s="7">
        <f t="shared" si="490"/>
        <v>1</v>
      </c>
      <c r="I831" s="49">
        <f t="shared" si="491"/>
        <v>496</v>
      </c>
      <c r="J831" s="177">
        <f t="shared" si="470"/>
        <v>0.15756035578144853</v>
      </c>
      <c r="K831" s="2"/>
      <c r="L831" s="2">
        <f t="shared" si="492"/>
        <v>0.21410419313850063</v>
      </c>
      <c r="M831" s="2">
        <f t="shared" si="493"/>
        <v>7.3062261753494284E-3</v>
      </c>
      <c r="N831" s="2">
        <f t="shared" si="494"/>
        <v>8.3862770012706478E-2</v>
      </c>
      <c r="O831" s="2">
        <f t="shared" si="468"/>
        <v>0.24841168996188057</v>
      </c>
      <c r="P831" s="2">
        <f t="shared" si="495"/>
        <v>0.40597204574332912</v>
      </c>
      <c r="Q831" s="2">
        <f t="shared" si="469"/>
        <v>4.0343074968233861E-2</v>
      </c>
      <c r="R831" s="1">
        <v>674</v>
      </c>
      <c r="S831" s="1">
        <v>23</v>
      </c>
      <c r="T831" s="1">
        <v>264</v>
      </c>
      <c r="U831" s="1">
        <v>782</v>
      </c>
      <c r="V831" s="1">
        <v>1278</v>
      </c>
      <c r="W831" s="1">
        <v>52</v>
      </c>
      <c r="X831" s="1">
        <v>4</v>
      </c>
      <c r="Y831" s="1">
        <v>8</v>
      </c>
      <c r="Z831" s="1">
        <v>7</v>
      </c>
      <c r="AA831" s="1">
        <v>39</v>
      </c>
      <c r="AD831" s="1">
        <v>7</v>
      </c>
      <c r="AF831" s="1">
        <v>7</v>
      </c>
      <c r="AG831" s="1">
        <v>2</v>
      </c>
      <c r="AH831" s="1">
        <v>1</v>
      </c>
      <c r="AK831" s="7">
        <f t="shared" si="496"/>
        <v>5</v>
      </c>
      <c r="AL831" s="7">
        <f t="shared" si="497"/>
        <v>10</v>
      </c>
      <c r="AM831" s="7">
        <f t="shared" si="498"/>
        <v>8</v>
      </c>
      <c r="AN831" s="2">
        <f t="shared" si="499"/>
        <v>1.6518424396442185E-2</v>
      </c>
      <c r="AO831" s="2">
        <f t="shared" si="500"/>
        <v>1.2706480304955528E-3</v>
      </c>
      <c r="AP831" s="2">
        <f t="shared" si="501"/>
        <v>2.5412960609911056E-3</v>
      </c>
      <c r="AR831" t="str">
        <f t="shared" si="502"/>
        <v>Benzie</v>
      </c>
      <c r="AS831" t="s">
        <v>3244</v>
      </c>
      <c r="AT831" s="184">
        <v>1</v>
      </c>
      <c r="AV831" s="97">
        <v>26</v>
      </c>
      <c r="AW831" s="99">
        <v>19</v>
      </c>
      <c r="AX831" s="105">
        <f t="shared" si="503"/>
        <v>26019</v>
      </c>
      <c r="AZ831" s="7" t="s">
        <v>2951</v>
      </c>
      <c r="BA831" t="s">
        <v>3184</v>
      </c>
      <c r="BB831" s="198">
        <f>SUMIF('Cong Dist'!$BG$1138:$BG$1162,AX831,'Cong Dist'!AD$1138:AD$1162)</f>
        <v>0</v>
      </c>
    </row>
    <row r="832" spans="1:55" hidden="1" outlineLevel="1">
      <c r="A832" t="s">
        <v>253</v>
      </c>
      <c r="B832" t="s">
        <v>3244</v>
      </c>
      <c r="C832" s="1">
        <f t="shared" si="489"/>
        <v>22736</v>
      </c>
      <c r="D832" s="7">
        <f>IF(R832&gt;0,RANK(R832,(R832:T832,U832:AI832)),0)</f>
        <v>3</v>
      </c>
      <c r="E832" s="7">
        <f>IF(S832&gt;0,RANK(S832,(R832:T832,U832:AI832)),0)</f>
        <v>7</v>
      </c>
      <c r="F832" s="7">
        <f>IF(T832&gt;0,RANK(T832,(R832:T832,U832:AI832)),0)</f>
        <v>4</v>
      </c>
      <c r="G832" s="7">
        <f>IF(U832&gt;0,RANK(U832,(R832:T832,U832:AI832)),0)</f>
        <v>2</v>
      </c>
      <c r="H832" s="7">
        <f t="shared" si="490"/>
        <v>1</v>
      </c>
      <c r="I832" s="49">
        <f t="shared" si="491"/>
        <v>1256</v>
      </c>
      <c r="J832" s="177">
        <f t="shared" si="470"/>
        <v>5.5242786769880363E-2</v>
      </c>
      <c r="K832" s="2"/>
      <c r="L832" s="2">
        <f t="shared" si="492"/>
        <v>0.1886435608726249</v>
      </c>
      <c r="M832" s="2">
        <f t="shared" si="493"/>
        <v>1.1083743842364532E-2</v>
      </c>
      <c r="N832" s="2">
        <f t="shared" si="494"/>
        <v>0.10560344827586207</v>
      </c>
      <c r="O832" s="2">
        <f t="shared" si="468"/>
        <v>0.29182793807178042</v>
      </c>
      <c r="P832" s="2">
        <f t="shared" si="495"/>
        <v>0.34707072484166079</v>
      </c>
      <c r="Q832" s="2">
        <f t="shared" si="469"/>
        <v>5.5770584095707232E-2</v>
      </c>
      <c r="R832" s="1">
        <v>4289</v>
      </c>
      <c r="S832" s="1">
        <v>252</v>
      </c>
      <c r="T832" s="1">
        <v>2401</v>
      </c>
      <c r="U832" s="1">
        <v>6635</v>
      </c>
      <c r="V832" s="1">
        <v>7891</v>
      </c>
      <c r="W832" s="1">
        <v>481</v>
      </c>
      <c r="X832" s="1">
        <v>25</v>
      </c>
      <c r="Y832" s="1">
        <v>73</v>
      </c>
      <c r="Z832" s="1">
        <v>60</v>
      </c>
      <c r="AA832" s="1">
        <v>525</v>
      </c>
      <c r="AD832" s="1">
        <v>48</v>
      </c>
      <c r="AF832" s="1">
        <v>35</v>
      </c>
      <c r="AG832" s="1">
        <v>8</v>
      </c>
      <c r="AH832" s="1">
        <v>13</v>
      </c>
      <c r="AK832" s="7">
        <f t="shared" si="496"/>
        <v>6</v>
      </c>
      <c r="AL832" s="7">
        <f t="shared" si="497"/>
        <v>10</v>
      </c>
      <c r="AM832" s="7">
        <f t="shared" si="498"/>
        <v>8</v>
      </c>
      <c r="AN832" s="2">
        <f t="shared" si="499"/>
        <v>2.1155876143560872E-2</v>
      </c>
      <c r="AO832" s="2">
        <f t="shared" si="500"/>
        <v>1.0995777621393384E-3</v>
      </c>
      <c r="AP832" s="2">
        <f t="shared" si="501"/>
        <v>3.2107670654468682E-3</v>
      </c>
      <c r="AR832" t="str">
        <f t="shared" si="502"/>
        <v>Berrien</v>
      </c>
      <c r="AS832" t="s">
        <v>3244</v>
      </c>
      <c r="AT832" s="184">
        <v>6</v>
      </c>
      <c r="AV832" s="97">
        <v>26</v>
      </c>
      <c r="AW832" s="99">
        <v>21</v>
      </c>
      <c r="AX832" s="105">
        <f t="shared" si="503"/>
        <v>26021</v>
      </c>
      <c r="AZ832" s="7" t="s">
        <v>2951</v>
      </c>
      <c r="BA832" t="s">
        <v>3184</v>
      </c>
      <c r="BB832" s="198">
        <f>SUMIF('Cong Dist'!$BG$1138:$BG$1162,AX832,'Cong Dist'!AD$1138:AD$1162)</f>
        <v>0</v>
      </c>
    </row>
    <row r="833" spans="1:54" hidden="1" outlineLevel="1">
      <c r="A833" t="s">
        <v>2089</v>
      </c>
      <c r="B833" t="s">
        <v>3244</v>
      </c>
      <c r="C833" s="1">
        <f t="shared" si="489"/>
        <v>6066</v>
      </c>
      <c r="D833" s="7">
        <f>IF(R833&gt;0,RANK(R833,(R833:T833,U833:AI833)),0)</f>
        <v>3</v>
      </c>
      <c r="E833" s="7">
        <f>IF(S833&gt;0,RANK(S833,(R833:T833,U833:AI833)),0)</f>
        <v>7</v>
      </c>
      <c r="F833" s="7">
        <f>IF(T833&gt;0,RANK(T833,(R833:T833,U833:AI833)),0)</f>
        <v>4</v>
      </c>
      <c r="G833" s="7">
        <f>IF(U833&gt;0,RANK(U833,(R833:T833,U833:AI833)),0)</f>
        <v>2</v>
      </c>
      <c r="H833" s="7">
        <f t="shared" si="490"/>
        <v>1</v>
      </c>
      <c r="I833" s="49">
        <f t="shared" si="491"/>
        <v>920</v>
      </c>
      <c r="J833" s="177">
        <f t="shared" si="470"/>
        <v>0.15166501813386085</v>
      </c>
      <c r="K833" s="2"/>
      <c r="L833" s="2">
        <f t="shared" si="492"/>
        <v>0.20507748104187273</v>
      </c>
      <c r="M833" s="2">
        <f t="shared" si="493"/>
        <v>7.4183976261127599E-3</v>
      </c>
      <c r="N833" s="2">
        <f t="shared" si="494"/>
        <v>7.9459281239696672E-2</v>
      </c>
      <c r="O833" s="2">
        <f t="shared" si="468"/>
        <v>0.25304978569073522</v>
      </c>
      <c r="P833" s="2">
        <f t="shared" si="495"/>
        <v>0.40471480382459613</v>
      </c>
      <c r="Q833" s="2">
        <f t="shared" si="469"/>
        <v>5.0280250576986485E-2</v>
      </c>
      <c r="R833" s="1">
        <v>1244</v>
      </c>
      <c r="S833" s="1">
        <v>45</v>
      </c>
      <c r="T833" s="1">
        <v>482</v>
      </c>
      <c r="U833" s="1">
        <v>1535</v>
      </c>
      <c r="V833" s="1">
        <v>2455</v>
      </c>
      <c r="W833" s="1">
        <v>123</v>
      </c>
      <c r="X833" s="1">
        <v>4</v>
      </c>
      <c r="Y833" s="1">
        <v>11</v>
      </c>
      <c r="Z833" s="1">
        <v>12</v>
      </c>
      <c r="AA833" s="1">
        <v>114</v>
      </c>
      <c r="AD833" s="1">
        <v>24</v>
      </c>
      <c r="AF833" s="1">
        <v>8</v>
      </c>
      <c r="AG833" s="1">
        <v>3</v>
      </c>
      <c r="AH833" s="1">
        <v>6</v>
      </c>
      <c r="AK833" s="7">
        <f t="shared" si="496"/>
        <v>5</v>
      </c>
      <c r="AL833" s="7">
        <f t="shared" si="497"/>
        <v>10</v>
      </c>
      <c r="AM833" s="7">
        <f t="shared" si="498"/>
        <v>9</v>
      </c>
      <c r="AN833" s="2">
        <f t="shared" si="499"/>
        <v>2.0276953511374877E-2</v>
      </c>
      <c r="AO833" s="2">
        <f t="shared" si="500"/>
        <v>6.594131223211342E-4</v>
      </c>
      <c r="AP833" s="2">
        <f t="shared" si="501"/>
        <v>1.8133860863831189E-3</v>
      </c>
      <c r="AR833" t="str">
        <f t="shared" si="502"/>
        <v>Branch</v>
      </c>
      <c r="AS833" t="s">
        <v>3244</v>
      </c>
      <c r="AT833" s="184">
        <v>7</v>
      </c>
      <c r="AV833" s="97">
        <v>26</v>
      </c>
      <c r="AW833" s="99">
        <v>23</v>
      </c>
      <c r="AX833" s="105">
        <f t="shared" si="503"/>
        <v>26023</v>
      </c>
      <c r="AZ833" s="7" t="s">
        <v>2951</v>
      </c>
      <c r="BA833" t="s">
        <v>3184</v>
      </c>
      <c r="BB833" s="198">
        <f>SUMIF('Cong Dist'!$BG$1138:$BG$1162,AX833,'Cong Dist'!AD$1138:AD$1162)</f>
        <v>0</v>
      </c>
    </row>
    <row r="834" spans="1:54" hidden="1" outlineLevel="1">
      <c r="A834" t="s">
        <v>1925</v>
      </c>
      <c r="B834" t="s">
        <v>3244</v>
      </c>
      <c r="C834" s="1">
        <f t="shared" si="489"/>
        <v>15923</v>
      </c>
      <c r="D834" s="7">
        <f>IF(R834&gt;0,RANK(R834,(R834:T834,U834:AI834)),0)</f>
        <v>3</v>
      </c>
      <c r="E834" s="7">
        <f>IF(S834&gt;0,RANK(S834,(R834:T834,U834:AI834)),0)</f>
        <v>7</v>
      </c>
      <c r="F834" s="7">
        <f>IF(T834&gt;0,RANK(T834,(R834:T834,U834:AI834)),0)</f>
        <v>4</v>
      </c>
      <c r="G834" s="7">
        <f>IF(U834&gt;0,RANK(U834,(R834:T834,U834:AI834)),0)</f>
        <v>2</v>
      </c>
      <c r="H834" s="7">
        <f t="shared" si="490"/>
        <v>1</v>
      </c>
      <c r="I834" s="49">
        <f t="shared" si="491"/>
        <v>1354</v>
      </c>
      <c r="J834" s="177">
        <f t="shared" si="470"/>
        <v>8.5034227218488981E-2</v>
      </c>
      <c r="K834" s="2"/>
      <c r="L834" s="2">
        <f t="shared" si="492"/>
        <v>0.20856622495760849</v>
      </c>
      <c r="M834" s="2">
        <f t="shared" si="493"/>
        <v>9.6087420712177348E-3</v>
      </c>
      <c r="N834" s="2">
        <f t="shared" si="494"/>
        <v>8.9807197136218056E-2</v>
      </c>
      <c r="O834" s="2">
        <f t="shared" si="468"/>
        <v>0.27921874018715065</v>
      </c>
      <c r="P834" s="2">
        <f t="shared" si="495"/>
        <v>0.36425296740563962</v>
      </c>
      <c r="Q834" s="2">
        <f t="shared" si="469"/>
        <v>4.8546128242165421E-2</v>
      </c>
      <c r="R834" s="1">
        <v>3321</v>
      </c>
      <c r="S834" s="1">
        <v>153</v>
      </c>
      <c r="T834" s="1">
        <v>1430</v>
      </c>
      <c r="U834" s="1">
        <v>4446</v>
      </c>
      <c r="V834" s="1">
        <v>5800</v>
      </c>
      <c r="W834" s="1">
        <v>346</v>
      </c>
      <c r="X834" s="1">
        <v>25</v>
      </c>
      <c r="Y834" s="1">
        <v>43</v>
      </c>
      <c r="Z834" s="1">
        <v>45</v>
      </c>
      <c r="AA834" s="1">
        <v>221</v>
      </c>
      <c r="AD834" s="1">
        <v>49</v>
      </c>
      <c r="AF834" s="1">
        <v>27</v>
      </c>
      <c r="AG834" s="1">
        <v>6</v>
      </c>
      <c r="AH834" s="1">
        <v>11</v>
      </c>
      <c r="AK834" s="7">
        <f t="shared" si="496"/>
        <v>5</v>
      </c>
      <c r="AL834" s="7">
        <f t="shared" si="497"/>
        <v>10</v>
      </c>
      <c r="AM834" s="7">
        <f t="shared" si="498"/>
        <v>9</v>
      </c>
      <c r="AN834" s="2">
        <f t="shared" si="499"/>
        <v>2.1729573572819193E-2</v>
      </c>
      <c r="AO834" s="2">
        <f t="shared" si="500"/>
        <v>1.5700558939898261E-3</v>
      </c>
      <c r="AP834" s="2">
        <f t="shared" si="501"/>
        <v>2.7004961376625009E-3</v>
      </c>
      <c r="AR834" t="str">
        <f t="shared" si="502"/>
        <v>Calhoun</v>
      </c>
      <c r="AS834" t="s">
        <v>3244</v>
      </c>
      <c r="AT834" s="184">
        <v>3</v>
      </c>
      <c r="AV834" s="97">
        <v>26</v>
      </c>
      <c r="AW834" s="99">
        <v>25</v>
      </c>
      <c r="AX834" s="105">
        <f t="shared" si="503"/>
        <v>26025</v>
      </c>
      <c r="AZ834" s="7" t="s">
        <v>2951</v>
      </c>
      <c r="BA834" t="s">
        <v>3184</v>
      </c>
      <c r="BB834" s="198">
        <f>SUMIF('Cong Dist'!$BG$1138:$BG$1162,AX834,'Cong Dist'!AD$1138:AD$1162)</f>
        <v>0</v>
      </c>
    </row>
    <row r="835" spans="1:54" hidden="1" outlineLevel="1">
      <c r="A835" t="s">
        <v>1414</v>
      </c>
      <c r="B835" t="s">
        <v>3244</v>
      </c>
      <c r="C835" s="1">
        <f t="shared" si="489"/>
        <v>7286</v>
      </c>
      <c r="D835" s="7">
        <f>IF(R835&gt;0,RANK(R835,(R835:T835,U835:AI835)),0)</f>
        <v>3</v>
      </c>
      <c r="E835" s="7">
        <f>IF(S835&gt;0,RANK(S835,(R835:T835,U835:AI835)),0)</f>
        <v>7</v>
      </c>
      <c r="F835" s="7">
        <f>IF(T835&gt;0,RANK(T835,(R835:T835,U835:AI835)),0)</f>
        <v>4</v>
      </c>
      <c r="G835" s="7">
        <f>IF(U835&gt;0,RANK(U835,(R835:T835,U835:AI835)),0)</f>
        <v>2</v>
      </c>
      <c r="H835" s="7">
        <f t="shared" si="490"/>
        <v>1</v>
      </c>
      <c r="I835" s="49">
        <f t="shared" si="491"/>
        <v>389</v>
      </c>
      <c r="J835" s="177">
        <f t="shared" si="470"/>
        <v>5.339006313477903E-2</v>
      </c>
      <c r="K835" s="2"/>
      <c r="L835" s="2">
        <f t="shared" si="492"/>
        <v>0.14383749656876202</v>
      </c>
      <c r="M835" s="2">
        <f t="shared" si="493"/>
        <v>6.1762283832006585E-3</v>
      </c>
      <c r="N835" s="2">
        <f t="shared" si="494"/>
        <v>7.7683228108701624E-2</v>
      </c>
      <c r="O835" s="2">
        <f t="shared" si="468"/>
        <v>0.33900631347790283</v>
      </c>
      <c r="P835" s="2">
        <f t="shared" si="495"/>
        <v>0.39239637661268184</v>
      </c>
      <c r="Q835" s="2">
        <f t="shared" si="469"/>
        <v>4.090035684875104E-2</v>
      </c>
      <c r="R835" s="1">
        <v>1048</v>
      </c>
      <c r="S835" s="1">
        <v>45</v>
      </c>
      <c r="T835" s="1">
        <v>566</v>
      </c>
      <c r="U835" s="1">
        <v>2470</v>
      </c>
      <c r="V835" s="1">
        <v>2859</v>
      </c>
      <c r="W835" s="1">
        <v>116</v>
      </c>
      <c r="X835" s="1">
        <v>5</v>
      </c>
      <c r="Y835" s="1">
        <v>25</v>
      </c>
      <c r="Z835" s="1">
        <v>22</v>
      </c>
      <c r="AA835" s="1">
        <v>92</v>
      </c>
      <c r="AD835" s="1">
        <v>18</v>
      </c>
      <c r="AF835" s="1">
        <v>11</v>
      </c>
      <c r="AG835" s="1">
        <v>3</v>
      </c>
      <c r="AH835" s="1">
        <v>6</v>
      </c>
      <c r="AK835" s="7">
        <f t="shared" si="496"/>
        <v>5</v>
      </c>
      <c r="AL835" s="7">
        <f t="shared" si="497"/>
        <v>10</v>
      </c>
      <c r="AM835" s="7">
        <f t="shared" si="498"/>
        <v>8</v>
      </c>
      <c r="AN835" s="2">
        <f t="shared" si="499"/>
        <v>1.5920944276695031E-2</v>
      </c>
      <c r="AO835" s="2">
        <f t="shared" si="500"/>
        <v>6.8624759813340648E-4</v>
      </c>
      <c r="AP835" s="2">
        <f t="shared" si="501"/>
        <v>3.4312379906670325E-3</v>
      </c>
      <c r="AR835" t="str">
        <f t="shared" si="502"/>
        <v>Cass</v>
      </c>
      <c r="AS835" t="s">
        <v>3244</v>
      </c>
      <c r="AT835" s="184">
        <v>6</v>
      </c>
      <c r="AV835" s="97">
        <v>26</v>
      </c>
      <c r="AW835" s="99">
        <v>27</v>
      </c>
      <c r="AX835" s="105">
        <f t="shared" si="503"/>
        <v>26027</v>
      </c>
      <c r="AZ835" s="7" t="s">
        <v>2951</v>
      </c>
      <c r="BA835" t="s">
        <v>3184</v>
      </c>
      <c r="BB835" s="198">
        <f>SUMIF('Cong Dist'!$BG$1138:$BG$1162,AX835,'Cong Dist'!AD$1138:AD$1162)</f>
        <v>0</v>
      </c>
    </row>
    <row r="836" spans="1:54" hidden="1" outlineLevel="1">
      <c r="A836" t="s">
        <v>2090</v>
      </c>
      <c r="B836" t="s">
        <v>3244</v>
      </c>
      <c r="C836" s="1">
        <f t="shared" si="489"/>
        <v>4971</v>
      </c>
      <c r="D836" s="7">
        <f>IF(R836&gt;0,RANK(R836,(R836:T836,U836:AI836)),0)</f>
        <v>2</v>
      </c>
      <c r="E836" s="7">
        <f>IF(S836&gt;0,RANK(S836,(R836:T836,U836:AI836)),0)</f>
        <v>7</v>
      </c>
      <c r="F836" s="7">
        <f>IF(T836&gt;0,RANK(T836,(R836:T836,U836:AI836)),0)</f>
        <v>4</v>
      </c>
      <c r="G836" s="7">
        <f>IF(U836&gt;0,RANK(U836,(R836:T836,U836:AI836)),0)</f>
        <v>3</v>
      </c>
      <c r="H836" s="7">
        <f t="shared" si="490"/>
        <v>1</v>
      </c>
      <c r="I836" s="49">
        <f t="shared" si="491"/>
        <v>678</v>
      </c>
      <c r="J836" s="177">
        <f t="shared" si="470"/>
        <v>0.13639106819553409</v>
      </c>
      <c r="K836" s="2"/>
      <c r="L836" s="2">
        <f t="shared" si="492"/>
        <v>0.24300945483806075</v>
      </c>
      <c r="M836" s="2">
        <f t="shared" si="493"/>
        <v>7.0408368537517602E-3</v>
      </c>
      <c r="N836" s="2">
        <f t="shared" si="494"/>
        <v>9.1530879098772888E-2</v>
      </c>
      <c r="O836" s="2">
        <f t="shared" si="468"/>
        <v>0.23777911888955944</v>
      </c>
      <c r="P836" s="2">
        <f t="shared" si="495"/>
        <v>0.37940052303359484</v>
      </c>
      <c r="Q836" s="2">
        <f t="shared" si="469"/>
        <v>4.1239187286260248E-2</v>
      </c>
      <c r="R836" s="1">
        <v>1208</v>
      </c>
      <c r="S836" s="1">
        <v>35</v>
      </c>
      <c r="T836" s="1">
        <v>455</v>
      </c>
      <c r="U836" s="1">
        <v>1182</v>
      </c>
      <c r="V836" s="1">
        <v>1886</v>
      </c>
      <c r="W836" s="1">
        <v>85</v>
      </c>
      <c r="X836" s="1">
        <v>2</v>
      </c>
      <c r="Y836" s="1">
        <v>14</v>
      </c>
      <c r="Z836" s="1">
        <v>19</v>
      </c>
      <c r="AA836" s="1">
        <v>66</v>
      </c>
      <c r="AD836" s="1">
        <v>11</v>
      </c>
      <c r="AF836" s="1">
        <v>5</v>
      </c>
      <c r="AG836" s="1">
        <v>1</v>
      </c>
      <c r="AH836" s="1">
        <v>2</v>
      </c>
      <c r="AK836" s="7">
        <f t="shared" si="496"/>
        <v>5</v>
      </c>
      <c r="AL836" s="7">
        <f t="shared" si="497"/>
        <v>10</v>
      </c>
      <c r="AM836" s="7">
        <f t="shared" si="498"/>
        <v>9</v>
      </c>
      <c r="AN836" s="2">
        <f t="shared" si="499"/>
        <v>1.7099175216254276E-2</v>
      </c>
      <c r="AO836" s="2">
        <f t="shared" si="500"/>
        <v>4.0233353450010059E-4</v>
      </c>
      <c r="AP836" s="2">
        <f t="shared" si="501"/>
        <v>2.8163347415007039E-3</v>
      </c>
      <c r="AR836" t="str">
        <f t="shared" si="502"/>
        <v>Charlevoix</v>
      </c>
      <c r="AS836" t="s">
        <v>3244</v>
      </c>
      <c r="AT836" s="184">
        <v>1</v>
      </c>
      <c r="AV836" s="97">
        <v>26</v>
      </c>
      <c r="AW836" s="99">
        <v>29</v>
      </c>
      <c r="AX836" s="105">
        <f t="shared" si="503"/>
        <v>26029</v>
      </c>
      <c r="AZ836" s="7" t="s">
        <v>2951</v>
      </c>
      <c r="BA836" t="s">
        <v>3184</v>
      </c>
      <c r="BB836" s="198">
        <f>SUMIF('Cong Dist'!$BG$1138:$BG$1162,AX836,'Cong Dist'!AD$1138:AD$1162)</f>
        <v>0</v>
      </c>
    </row>
    <row r="837" spans="1:54" hidden="1" outlineLevel="1">
      <c r="A837" t="s">
        <v>2651</v>
      </c>
      <c r="B837" t="s">
        <v>3244</v>
      </c>
      <c r="C837" s="1">
        <f t="shared" si="489"/>
        <v>4535</v>
      </c>
      <c r="D837" s="7">
        <f>IF(R837&gt;0,RANK(R837,(R837:T837,U837:AI837)),0)</f>
        <v>3</v>
      </c>
      <c r="E837" s="7">
        <f>IF(S837&gt;0,RANK(S837,(R837:T837,U837:AI837)),0)</f>
        <v>7</v>
      </c>
      <c r="F837" s="7">
        <f>IF(T837&gt;0,RANK(T837,(R837:T837,U837:AI837)),0)</f>
        <v>4</v>
      </c>
      <c r="G837" s="7">
        <f>IF(U837&gt;0,RANK(U837,(R837:T837,U837:AI837)),0)</f>
        <v>2</v>
      </c>
      <c r="H837" s="7">
        <f t="shared" si="490"/>
        <v>1</v>
      </c>
      <c r="I837" s="49">
        <f t="shared" si="491"/>
        <v>1007</v>
      </c>
      <c r="J837" s="177">
        <f t="shared" si="470"/>
        <v>0.22205071664829107</v>
      </c>
      <c r="K837" s="2"/>
      <c r="L837" s="2">
        <f t="shared" si="492"/>
        <v>0.17971334068357223</v>
      </c>
      <c r="M837" s="2">
        <f t="shared" si="493"/>
        <v>7.2767364939360533E-3</v>
      </c>
      <c r="N837" s="2">
        <f t="shared" si="494"/>
        <v>7.805953693495038E-2</v>
      </c>
      <c r="O837" s="2">
        <f t="shared" si="468"/>
        <v>0.23858875413450936</v>
      </c>
      <c r="P837" s="2">
        <f t="shared" si="495"/>
        <v>0.46063947078280043</v>
      </c>
      <c r="Q837" s="2">
        <f t="shared" si="469"/>
        <v>3.5722160970231565E-2</v>
      </c>
      <c r="R837" s="1">
        <v>815</v>
      </c>
      <c r="S837" s="1">
        <v>33</v>
      </c>
      <c r="T837" s="1">
        <v>354</v>
      </c>
      <c r="U837" s="1">
        <v>1082</v>
      </c>
      <c r="V837" s="1">
        <v>2089</v>
      </c>
      <c r="W837" s="1">
        <v>47</v>
      </c>
      <c r="X837" s="1">
        <v>6</v>
      </c>
      <c r="Y837" s="1">
        <v>17</v>
      </c>
      <c r="Z837" s="1">
        <v>14</v>
      </c>
      <c r="AA837" s="1">
        <v>65</v>
      </c>
      <c r="AD837" s="1">
        <v>5</v>
      </c>
      <c r="AF837" s="1">
        <v>6</v>
      </c>
      <c r="AG837" s="1">
        <v>0</v>
      </c>
      <c r="AH837" s="1">
        <v>2</v>
      </c>
      <c r="AK837" s="7">
        <f t="shared" si="496"/>
        <v>6</v>
      </c>
      <c r="AL837" s="7">
        <f t="shared" si="497"/>
        <v>10</v>
      </c>
      <c r="AM837" s="7">
        <f t="shared" si="498"/>
        <v>8</v>
      </c>
      <c r="AN837" s="2">
        <f t="shared" si="499"/>
        <v>1.0363836824696803E-2</v>
      </c>
      <c r="AO837" s="2">
        <f t="shared" si="500"/>
        <v>1.3230429988974641E-3</v>
      </c>
      <c r="AP837" s="2">
        <f t="shared" si="501"/>
        <v>3.7486218302094816E-3</v>
      </c>
      <c r="AR837" t="str">
        <f t="shared" si="502"/>
        <v>Cheboygan</v>
      </c>
      <c r="AS837" t="s">
        <v>3244</v>
      </c>
      <c r="AT837" s="184">
        <v>1</v>
      </c>
      <c r="AV837" s="97">
        <v>26</v>
      </c>
      <c r="AW837" s="99">
        <v>31</v>
      </c>
      <c r="AX837" s="105">
        <f t="shared" si="503"/>
        <v>26031</v>
      </c>
      <c r="AZ837" s="7" t="s">
        <v>2951</v>
      </c>
      <c r="BA837" t="s">
        <v>3184</v>
      </c>
      <c r="BB837" s="198">
        <f>SUMIF('Cong Dist'!$BG$1138:$BG$1162,AX837,'Cong Dist'!AD$1138:AD$1162)</f>
        <v>0</v>
      </c>
    </row>
    <row r="838" spans="1:54" hidden="1" outlineLevel="1">
      <c r="A838" t="s">
        <v>205</v>
      </c>
      <c r="B838" t="s">
        <v>3244</v>
      </c>
      <c r="C838" s="1">
        <f t="shared" si="489"/>
        <v>4878</v>
      </c>
      <c r="D838" s="7">
        <f>IF(R838&gt;0,RANK(R838,(R838:T838,U838:AI838)),0)</f>
        <v>3</v>
      </c>
      <c r="E838" s="7">
        <f>IF(S838&gt;0,RANK(S838,(R838:T838,U838:AI838)),0)</f>
        <v>7</v>
      </c>
      <c r="F838" s="7">
        <f>IF(T838&gt;0,RANK(T838,(R838:T838,U838:AI838)),0)</f>
        <v>4</v>
      </c>
      <c r="G838" s="7">
        <f>IF(U838&gt;0,RANK(U838,(R838:T838,U838:AI838)),0)</f>
        <v>2</v>
      </c>
      <c r="H838" s="7">
        <f t="shared" si="490"/>
        <v>1</v>
      </c>
      <c r="I838" s="49">
        <f t="shared" si="491"/>
        <v>639</v>
      </c>
      <c r="J838" s="177">
        <f t="shared" si="470"/>
        <v>0.13099630996309963</v>
      </c>
      <c r="K838" s="2"/>
      <c r="L838" s="2">
        <f t="shared" si="492"/>
        <v>0.18532185321853217</v>
      </c>
      <c r="M838" s="2">
        <f t="shared" si="493"/>
        <v>8.4050840508405091E-3</v>
      </c>
      <c r="N838" s="2">
        <f t="shared" si="494"/>
        <v>8.7535875358753581E-2</v>
      </c>
      <c r="O838" s="2">
        <f t="shared" si="468"/>
        <v>0.27060270602706027</v>
      </c>
      <c r="P838" s="2">
        <f t="shared" si="495"/>
        <v>0.4015990159901599</v>
      </c>
      <c r="Q838" s="2">
        <f t="shared" si="469"/>
        <v>4.6535465354653582E-2</v>
      </c>
      <c r="R838" s="1">
        <v>904</v>
      </c>
      <c r="S838" s="1">
        <v>41</v>
      </c>
      <c r="T838" s="1">
        <v>427</v>
      </c>
      <c r="U838" s="1">
        <v>1320</v>
      </c>
      <c r="V838" s="1">
        <v>1959</v>
      </c>
      <c r="W838" s="1">
        <v>87</v>
      </c>
      <c r="X838" s="1">
        <v>4</v>
      </c>
      <c r="Y838" s="1">
        <v>9</v>
      </c>
      <c r="Z838" s="1">
        <v>14</v>
      </c>
      <c r="AA838" s="1">
        <v>79</v>
      </c>
      <c r="AD838" s="1">
        <v>13</v>
      </c>
      <c r="AF838" s="1">
        <v>14</v>
      </c>
      <c r="AG838" s="1">
        <v>5</v>
      </c>
      <c r="AH838" s="1">
        <v>2</v>
      </c>
      <c r="AK838" s="7">
        <f t="shared" si="496"/>
        <v>5</v>
      </c>
      <c r="AL838" s="7">
        <f t="shared" si="497"/>
        <v>10</v>
      </c>
      <c r="AM838" s="7">
        <f t="shared" si="498"/>
        <v>9</v>
      </c>
      <c r="AN838" s="2">
        <f t="shared" si="499"/>
        <v>1.7835178351783519E-2</v>
      </c>
      <c r="AO838" s="2">
        <f t="shared" si="500"/>
        <v>8.2000820008200077E-4</v>
      </c>
      <c r="AP838" s="2">
        <f t="shared" si="501"/>
        <v>1.8450184501845018E-3</v>
      </c>
      <c r="AR838" t="str">
        <f t="shared" si="502"/>
        <v>Chippewa</v>
      </c>
      <c r="AS838" t="s">
        <v>3244</v>
      </c>
      <c r="AT838" s="184">
        <v>1</v>
      </c>
      <c r="AV838" s="97">
        <v>26</v>
      </c>
      <c r="AW838" s="99">
        <v>33</v>
      </c>
      <c r="AX838" s="105">
        <f t="shared" si="503"/>
        <v>26033</v>
      </c>
      <c r="AZ838" s="7" t="s">
        <v>2951</v>
      </c>
      <c r="BA838" t="s">
        <v>3184</v>
      </c>
      <c r="BB838" s="198">
        <f>SUMIF('Cong Dist'!$BG$1138:$BG$1162,AX838,'Cong Dist'!AD$1138:AD$1162)</f>
        <v>0</v>
      </c>
    </row>
    <row r="839" spans="1:54" hidden="1" outlineLevel="1">
      <c r="A839" t="s">
        <v>3082</v>
      </c>
      <c r="B839" t="s">
        <v>3244</v>
      </c>
      <c r="C839" s="1">
        <f t="shared" si="489"/>
        <v>4240</v>
      </c>
      <c r="D839" s="7">
        <f>IF(R839&gt;0,RANK(R839,(R839:T839,U839:AI839)),0)</f>
        <v>3</v>
      </c>
      <c r="E839" s="7">
        <f>IF(S839&gt;0,RANK(S839,(R839:T839,U839:AI839)),0)</f>
        <v>7</v>
      </c>
      <c r="F839" s="7">
        <f>IF(T839&gt;0,RANK(T839,(R839:T839,U839:AI839)),0)</f>
        <v>4</v>
      </c>
      <c r="G839" s="7">
        <f>IF(U839&gt;0,RANK(U839,(R839:T839,U839:AI839)),0)</f>
        <v>2</v>
      </c>
      <c r="H839" s="7">
        <f t="shared" si="490"/>
        <v>1</v>
      </c>
      <c r="I839" s="49">
        <f t="shared" si="491"/>
        <v>936</v>
      </c>
      <c r="J839" s="177">
        <f t="shared" si="470"/>
        <v>0.22075471698113208</v>
      </c>
      <c r="K839" s="2"/>
      <c r="L839" s="2">
        <f t="shared" si="492"/>
        <v>0.15</v>
      </c>
      <c r="M839" s="2">
        <f t="shared" si="493"/>
        <v>6.1320754716981136E-3</v>
      </c>
      <c r="N839" s="2">
        <f t="shared" si="494"/>
        <v>7.8773584905660374E-2</v>
      </c>
      <c r="O839" s="2">
        <f t="shared" si="468"/>
        <v>0.25</v>
      </c>
      <c r="P839" s="2">
        <f t="shared" si="495"/>
        <v>0.47075471698113208</v>
      </c>
      <c r="Q839" s="2">
        <f t="shared" si="469"/>
        <v>4.4339622641509424E-2</v>
      </c>
      <c r="R839" s="1">
        <v>636</v>
      </c>
      <c r="S839" s="1">
        <v>26</v>
      </c>
      <c r="T839" s="1">
        <v>334</v>
      </c>
      <c r="U839" s="1">
        <v>1060</v>
      </c>
      <c r="V839" s="1">
        <v>1996</v>
      </c>
      <c r="W839" s="1">
        <v>92</v>
      </c>
      <c r="X839" s="1">
        <v>1</v>
      </c>
      <c r="Y839" s="1">
        <v>7</v>
      </c>
      <c r="Z839" s="1">
        <v>9</v>
      </c>
      <c r="AA839" s="1">
        <v>55</v>
      </c>
      <c r="AD839" s="1">
        <v>11</v>
      </c>
      <c r="AF839" s="1">
        <v>8</v>
      </c>
      <c r="AG839" s="1">
        <v>3</v>
      </c>
      <c r="AH839" s="1">
        <v>2</v>
      </c>
      <c r="AK839" s="7">
        <f t="shared" si="496"/>
        <v>5</v>
      </c>
      <c r="AL839" s="7">
        <f t="shared" si="497"/>
        <v>10</v>
      </c>
      <c r="AM839" s="7">
        <f t="shared" si="498"/>
        <v>9</v>
      </c>
      <c r="AN839" s="2">
        <f t="shared" si="499"/>
        <v>2.1698113207547168E-2</v>
      </c>
      <c r="AO839" s="2">
        <f t="shared" si="500"/>
        <v>2.3584905660377359E-4</v>
      </c>
      <c r="AP839" s="2">
        <f t="shared" si="501"/>
        <v>1.6509433962264152E-3</v>
      </c>
      <c r="AR839" t="str">
        <f t="shared" si="502"/>
        <v>Clare</v>
      </c>
      <c r="AS839" t="s">
        <v>3244</v>
      </c>
      <c r="AT839" s="184">
        <v>4</v>
      </c>
      <c r="AV839" s="97">
        <v>26</v>
      </c>
      <c r="AW839" s="99">
        <v>35</v>
      </c>
      <c r="AX839" s="105">
        <f t="shared" si="503"/>
        <v>26035</v>
      </c>
      <c r="AZ839" s="7" t="s">
        <v>2951</v>
      </c>
      <c r="BA839" t="s">
        <v>3184</v>
      </c>
      <c r="BB839" s="198">
        <f>SUMIF('Cong Dist'!$BG$1138:$BG$1162,AX839,'Cong Dist'!AD$1138:AD$1162)</f>
        <v>0</v>
      </c>
    </row>
    <row r="840" spans="1:54" hidden="1" outlineLevel="1">
      <c r="A840" t="s">
        <v>2265</v>
      </c>
      <c r="B840" t="s">
        <v>3244</v>
      </c>
      <c r="C840" s="1">
        <f t="shared" si="489"/>
        <v>12668</v>
      </c>
      <c r="D840" s="7">
        <f>IF(R840&gt;0,RANK(R840,(R840:T840,U840:AI840)),0)</f>
        <v>3</v>
      </c>
      <c r="E840" s="7">
        <f>IF(S840&gt;0,RANK(S840,(R840:T840,U840:AI840)),0)</f>
        <v>7</v>
      </c>
      <c r="F840" s="7">
        <f>IF(T840&gt;0,RANK(T840,(R840:T840,U840:AI840)),0)</f>
        <v>4</v>
      </c>
      <c r="G840" s="7">
        <f>IF(U840&gt;0,RANK(U840,(R840:T840,U840:AI840)),0)</f>
        <v>2</v>
      </c>
      <c r="H840" s="7">
        <f t="shared" si="490"/>
        <v>1</v>
      </c>
      <c r="I840" s="49">
        <f t="shared" si="491"/>
        <v>184</v>
      </c>
      <c r="J840" s="177">
        <f t="shared" si="470"/>
        <v>1.4524786864540574E-2</v>
      </c>
      <c r="K840" s="2"/>
      <c r="L840" s="2">
        <f t="shared" si="492"/>
        <v>0.2630249447426587</v>
      </c>
      <c r="M840" s="2">
        <f t="shared" si="493"/>
        <v>9.7095042627091885E-3</v>
      </c>
      <c r="N840" s="2">
        <f t="shared" si="494"/>
        <v>0.10072623934322703</v>
      </c>
      <c r="O840" s="2">
        <f t="shared" si="468"/>
        <v>0.28181244079570572</v>
      </c>
      <c r="P840" s="2">
        <f t="shared" si="495"/>
        <v>0.29633722766024628</v>
      </c>
      <c r="Q840" s="2">
        <f t="shared" si="469"/>
        <v>4.838964319545308E-2</v>
      </c>
      <c r="R840" s="1">
        <v>3332</v>
      </c>
      <c r="S840" s="1">
        <v>123</v>
      </c>
      <c r="T840" s="1">
        <v>1276</v>
      </c>
      <c r="U840" s="1">
        <v>3570</v>
      </c>
      <c r="V840" s="1">
        <v>3754</v>
      </c>
      <c r="W840" s="1">
        <v>232</v>
      </c>
      <c r="X840" s="1">
        <v>6</v>
      </c>
      <c r="Y840" s="1">
        <v>33</v>
      </c>
      <c r="Z840" s="1">
        <v>48</v>
      </c>
      <c r="AA840" s="1">
        <v>233</v>
      </c>
      <c r="AD840" s="1">
        <v>30</v>
      </c>
      <c r="AF840" s="1">
        <v>18</v>
      </c>
      <c r="AG840" s="1">
        <v>5</v>
      </c>
      <c r="AH840" s="1">
        <v>8</v>
      </c>
      <c r="AK840" s="7">
        <f t="shared" si="496"/>
        <v>6</v>
      </c>
      <c r="AL840" s="7">
        <f t="shared" si="497"/>
        <v>10</v>
      </c>
      <c r="AM840" s="7">
        <f t="shared" si="498"/>
        <v>9</v>
      </c>
      <c r="AN840" s="2">
        <f t="shared" si="499"/>
        <v>1.8313861698768551E-2</v>
      </c>
      <c r="AO840" s="2">
        <f t="shared" si="500"/>
        <v>4.7363435427849701E-4</v>
      </c>
      <c r="AP840" s="2">
        <f t="shared" si="501"/>
        <v>2.6049889485317335E-3</v>
      </c>
      <c r="AR840" t="str">
        <f t="shared" si="502"/>
        <v>Clinton</v>
      </c>
      <c r="AS840" t="s">
        <v>3244</v>
      </c>
      <c r="AT840" s="184">
        <v>4</v>
      </c>
      <c r="AV840" s="97">
        <v>26</v>
      </c>
      <c r="AW840" s="99">
        <v>37</v>
      </c>
      <c r="AX840" s="105">
        <f t="shared" si="503"/>
        <v>26037</v>
      </c>
      <c r="AZ840" s="7" t="s">
        <v>2951</v>
      </c>
      <c r="BA840" t="s">
        <v>3184</v>
      </c>
      <c r="BB840" s="198">
        <f>SUMIF('Cong Dist'!$BG$1138:$BG$1162,AX840,'Cong Dist'!AD$1138:AD$1162)</f>
        <v>0</v>
      </c>
    </row>
    <row r="841" spans="1:54" hidden="1" outlineLevel="1">
      <c r="A841" t="s">
        <v>2685</v>
      </c>
      <c r="B841" t="s">
        <v>3244</v>
      </c>
      <c r="C841" s="1">
        <f t="shared" si="489"/>
        <v>2261</v>
      </c>
      <c r="D841" s="7">
        <f>IF(R841&gt;0,RANK(R841,(R841:T841,U841:AI841)),0)</f>
        <v>3</v>
      </c>
      <c r="E841" s="7">
        <f>IF(S841&gt;0,RANK(S841,(R841:T841,U841:AI841)),0)</f>
        <v>7</v>
      </c>
      <c r="F841" s="7">
        <f>IF(T841&gt;0,RANK(T841,(R841:T841,U841:AI841)),0)</f>
        <v>4</v>
      </c>
      <c r="G841" s="7">
        <f>IF(U841&gt;0,RANK(U841,(R841:T841,U841:AI841)),0)</f>
        <v>2</v>
      </c>
      <c r="H841" s="7">
        <f t="shared" si="490"/>
        <v>1</v>
      </c>
      <c r="I841" s="49">
        <f t="shared" si="491"/>
        <v>638</v>
      </c>
      <c r="J841" s="177">
        <f t="shared" si="470"/>
        <v>0.28217602830605926</v>
      </c>
      <c r="K841" s="2"/>
      <c r="L841" s="2">
        <f t="shared" si="492"/>
        <v>0.16364440513047324</v>
      </c>
      <c r="M841" s="2">
        <f t="shared" si="493"/>
        <v>8.8456435205661217E-3</v>
      </c>
      <c r="N841" s="2">
        <f t="shared" si="494"/>
        <v>8.3591331269349839E-2</v>
      </c>
      <c r="O841" s="2">
        <f t="shared" si="468"/>
        <v>0.20787262273330384</v>
      </c>
      <c r="P841" s="2">
        <f t="shared" si="495"/>
        <v>0.49004865103936313</v>
      </c>
      <c r="Q841" s="2">
        <f t="shared" si="469"/>
        <v>4.5997346306943743E-2</v>
      </c>
      <c r="R841" s="1">
        <v>370</v>
      </c>
      <c r="S841" s="1">
        <v>20</v>
      </c>
      <c r="T841" s="1">
        <v>189</v>
      </c>
      <c r="U841" s="1">
        <v>470</v>
      </c>
      <c r="V841" s="1">
        <v>1108</v>
      </c>
      <c r="W841" s="1">
        <v>38</v>
      </c>
      <c r="X841" s="1">
        <v>3</v>
      </c>
      <c r="Y841" s="1">
        <v>17</v>
      </c>
      <c r="Z841" s="1">
        <v>8</v>
      </c>
      <c r="AA841" s="1">
        <v>31</v>
      </c>
      <c r="AD841" s="1">
        <v>2</v>
      </c>
      <c r="AF841" s="1">
        <v>3</v>
      </c>
      <c r="AG841" s="1">
        <v>1</v>
      </c>
      <c r="AH841" s="1">
        <v>1</v>
      </c>
      <c r="AK841" s="7">
        <f t="shared" si="496"/>
        <v>5</v>
      </c>
      <c r="AL841" s="7">
        <f t="shared" si="497"/>
        <v>10</v>
      </c>
      <c r="AM841" s="7">
        <f t="shared" si="498"/>
        <v>8</v>
      </c>
      <c r="AN841" s="2">
        <f t="shared" si="499"/>
        <v>1.680672268907563E-2</v>
      </c>
      <c r="AO841" s="2">
        <f t="shared" si="500"/>
        <v>1.3268465280849183E-3</v>
      </c>
      <c r="AP841" s="2">
        <f t="shared" si="501"/>
        <v>7.5187969924812026E-3</v>
      </c>
      <c r="AR841" t="str">
        <f t="shared" si="502"/>
        <v>Crawford</v>
      </c>
      <c r="AS841" t="s">
        <v>3244</v>
      </c>
      <c r="AT841" s="184">
        <v>1</v>
      </c>
      <c r="AV841" s="97">
        <v>26</v>
      </c>
      <c r="AW841" s="99">
        <v>39</v>
      </c>
      <c r="AX841" s="105">
        <f t="shared" si="503"/>
        <v>26039</v>
      </c>
      <c r="AZ841" s="7" t="s">
        <v>2951</v>
      </c>
      <c r="BA841" t="s">
        <v>3184</v>
      </c>
      <c r="BB841" s="198">
        <f>SUMIF('Cong Dist'!$BG$1138:$BG$1162,AX841,'Cong Dist'!AD$1138:AD$1162)</f>
        <v>0</v>
      </c>
    </row>
    <row r="842" spans="1:54" hidden="1" outlineLevel="1">
      <c r="A842" t="s">
        <v>2273</v>
      </c>
      <c r="B842" t="s">
        <v>3244</v>
      </c>
      <c r="C842" s="1">
        <f t="shared" si="489"/>
        <v>4932</v>
      </c>
      <c r="D842" s="7">
        <f>IF(R842&gt;0,RANK(R842,(R842:T842,U842:AI842)),0)</f>
        <v>3</v>
      </c>
      <c r="E842" s="7">
        <f>IF(S842&gt;0,RANK(S842,(R842:T842,U842:AI842)),0)</f>
        <v>7</v>
      </c>
      <c r="F842" s="7">
        <f>IF(T842&gt;0,RANK(T842,(R842:T842,U842:AI842)),0)</f>
        <v>4</v>
      </c>
      <c r="G842" s="7">
        <f>IF(U842&gt;0,RANK(U842,(R842:T842,U842:AI842)),0)</f>
        <v>2</v>
      </c>
      <c r="H842" s="7">
        <f t="shared" si="490"/>
        <v>1</v>
      </c>
      <c r="I842" s="49">
        <f t="shared" si="491"/>
        <v>552</v>
      </c>
      <c r="J842" s="177">
        <f t="shared" si="470"/>
        <v>0.11192214111922141</v>
      </c>
      <c r="K842" s="2"/>
      <c r="L842" s="2">
        <f t="shared" si="492"/>
        <v>0.17721005677210055</v>
      </c>
      <c r="M842" s="2">
        <f t="shared" si="493"/>
        <v>5.8799675587996756E-3</v>
      </c>
      <c r="N842" s="2">
        <f t="shared" si="494"/>
        <v>8.7996755879967553E-2</v>
      </c>
      <c r="O842" s="2">
        <f t="shared" si="468"/>
        <v>0.2842660178426602</v>
      </c>
      <c r="P842" s="2">
        <f t="shared" si="495"/>
        <v>0.39618815896188159</v>
      </c>
      <c r="Q842" s="2">
        <f t="shared" si="469"/>
        <v>4.8459042984590361E-2</v>
      </c>
      <c r="R842" s="1">
        <v>874</v>
      </c>
      <c r="S842" s="1">
        <v>29</v>
      </c>
      <c r="T842" s="1">
        <v>434</v>
      </c>
      <c r="U842" s="1">
        <v>1402</v>
      </c>
      <c r="V842" s="1">
        <v>1954</v>
      </c>
      <c r="W842" s="1">
        <v>83</v>
      </c>
      <c r="X842" s="1">
        <v>6</v>
      </c>
      <c r="Y842" s="1">
        <v>15</v>
      </c>
      <c r="Z842" s="1">
        <v>29</v>
      </c>
      <c r="AA842" s="1">
        <v>82</v>
      </c>
      <c r="AD842" s="1">
        <v>14</v>
      </c>
      <c r="AF842" s="1">
        <v>3</v>
      </c>
      <c r="AG842" s="1">
        <v>3</v>
      </c>
      <c r="AH842" s="1">
        <v>4</v>
      </c>
      <c r="AK842" s="7">
        <f t="shared" si="496"/>
        <v>5</v>
      </c>
      <c r="AL842" s="7">
        <f t="shared" si="497"/>
        <v>10</v>
      </c>
      <c r="AM842" s="7">
        <f t="shared" si="498"/>
        <v>9</v>
      </c>
      <c r="AN842" s="2">
        <f t="shared" si="499"/>
        <v>1.6828872668288728E-2</v>
      </c>
      <c r="AO842" s="2">
        <f t="shared" si="500"/>
        <v>1.2165450121654502E-3</v>
      </c>
      <c r="AP842" s="2">
        <f t="shared" si="501"/>
        <v>3.0413625304136255E-3</v>
      </c>
      <c r="AR842" t="str">
        <f t="shared" si="502"/>
        <v>Delta</v>
      </c>
      <c r="AS842" t="s">
        <v>3244</v>
      </c>
      <c r="AT842" s="184">
        <v>1</v>
      </c>
      <c r="AV842" s="97">
        <v>26</v>
      </c>
      <c r="AW842" s="99">
        <v>41</v>
      </c>
      <c r="AX842" s="105">
        <f t="shared" si="503"/>
        <v>26041</v>
      </c>
      <c r="AZ842" s="7" t="s">
        <v>2951</v>
      </c>
      <c r="BA842" t="s">
        <v>3184</v>
      </c>
      <c r="BB842" s="198">
        <f>SUMIF('Cong Dist'!$BG$1138:$BG$1162,AX842,'Cong Dist'!AD$1138:AD$1162)</f>
        <v>0</v>
      </c>
    </row>
    <row r="843" spans="1:54" hidden="1" outlineLevel="1">
      <c r="A843" t="s">
        <v>2171</v>
      </c>
      <c r="B843" t="s">
        <v>3244</v>
      </c>
      <c r="C843" s="1">
        <f t="shared" si="489"/>
        <v>4383</v>
      </c>
      <c r="D843" s="7">
        <f>IF(R843&gt;0,RANK(R843,(R843:T843,U843:AI843)),0)</f>
        <v>3</v>
      </c>
      <c r="E843" s="7">
        <f>IF(S843&gt;0,RANK(S843,(R843:T843,U843:AI843)),0)</f>
        <v>7</v>
      </c>
      <c r="F843" s="7">
        <f>IF(T843&gt;0,RANK(T843,(R843:T843,U843:AI843)),0)</f>
        <v>4</v>
      </c>
      <c r="G843" s="7">
        <f>IF(U843&gt;0,RANK(U843,(R843:T843,U843:AI843)),0)</f>
        <v>2</v>
      </c>
      <c r="H843" s="7">
        <f t="shared" si="490"/>
        <v>1</v>
      </c>
      <c r="I843" s="49">
        <f t="shared" si="491"/>
        <v>482</v>
      </c>
      <c r="J843" s="177">
        <f t="shared" si="470"/>
        <v>0.10997033994980607</v>
      </c>
      <c r="K843" s="2"/>
      <c r="L843" s="2">
        <f t="shared" si="492"/>
        <v>0.1998631074606434</v>
      </c>
      <c r="M843" s="2">
        <f t="shared" si="493"/>
        <v>5.0193931097421854E-3</v>
      </c>
      <c r="N843" s="2">
        <f t="shared" si="494"/>
        <v>8.0310289755874967E-2</v>
      </c>
      <c r="O843" s="2">
        <f t="shared" si="468"/>
        <v>0.27971708875199636</v>
      </c>
      <c r="P843" s="2">
        <f t="shared" si="495"/>
        <v>0.3896874287018024</v>
      </c>
      <c r="Q843" s="2">
        <f t="shared" si="469"/>
        <v>4.5402692219940699E-2</v>
      </c>
      <c r="R843" s="1">
        <v>876</v>
      </c>
      <c r="S843" s="1">
        <v>22</v>
      </c>
      <c r="T843" s="1">
        <v>352</v>
      </c>
      <c r="U843" s="1">
        <v>1226</v>
      </c>
      <c r="V843" s="1">
        <v>1708</v>
      </c>
      <c r="W843" s="1">
        <v>80</v>
      </c>
      <c r="X843" s="1">
        <v>3</v>
      </c>
      <c r="Y843" s="1">
        <v>7</v>
      </c>
      <c r="Z843" s="1">
        <v>9</v>
      </c>
      <c r="AA843" s="1">
        <v>85</v>
      </c>
      <c r="AD843" s="1">
        <v>11</v>
      </c>
      <c r="AF843" s="1">
        <v>3</v>
      </c>
      <c r="AG843" s="1">
        <v>0</v>
      </c>
      <c r="AH843" s="1">
        <v>1</v>
      </c>
      <c r="AK843" s="7">
        <f t="shared" si="496"/>
        <v>6</v>
      </c>
      <c r="AL843" s="7">
        <f t="shared" si="497"/>
        <v>10</v>
      </c>
      <c r="AM843" s="7">
        <f t="shared" si="498"/>
        <v>9</v>
      </c>
      <c r="AN843" s="2">
        <f t="shared" si="499"/>
        <v>1.8252338580880677E-2</v>
      </c>
      <c r="AO843" s="2">
        <f t="shared" si="500"/>
        <v>6.8446269678302531E-4</v>
      </c>
      <c r="AP843" s="2">
        <f t="shared" si="501"/>
        <v>1.5970796258270592E-3</v>
      </c>
      <c r="AR843" t="str">
        <f t="shared" si="502"/>
        <v>Dickinson</v>
      </c>
      <c r="AS843" t="s">
        <v>3244</v>
      </c>
      <c r="AT843" s="184">
        <v>1</v>
      </c>
      <c r="AV843" s="97">
        <v>26</v>
      </c>
      <c r="AW843" s="99">
        <v>43</v>
      </c>
      <c r="AX843" s="105">
        <f t="shared" si="503"/>
        <v>26043</v>
      </c>
      <c r="AZ843" s="7" t="s">
        <v>2951</v>
      </c>
      <c r="BA843" t="s">
        <v>3184</v>
      </c>
      <c r="BB843" s="198">
        <f>SUMIF('Cong Dist'!$BG$1138:$BG$1162,AX843,'Cong Dist'!AD$1138:AD$1162)</f>
        <v>0</v>
      </c>
    </row>
    <row r="844" spans="1:54" hidden="1" outlineLevel="1">
      <c r="A844" t="s">
        <v>1667</v>
      </c>
      <c r="B844" t="s">
        <v>3244</v>
      </c>
      <c r="C844" s="1">
        <f t="shared" si="489"/>
        <v>16465</v>
      </c>
      <c r="D844" s="7">
        <f>IF(R844&gt;0,RANK(R844,(R844:T844,U844:AI844)),0)</f>
        <v>3</v>
      </c>
      <c r="E844" s="7">
        <f>IF(S844&gt;0,RANK(S844,(R844:T844,U844:AI844)),0)</f>
        <v>7</v>
      </c>
      <c r="F844" s="7">
        <f>IF(T844&gt;0,RANK(T844,(R844:T844,U844:AI844)),0)</f>
        <v>4</v>
      </c>
      <c r="G844" s="7">
        <f>IF(U844&gt;0,RANK(U844,(R844:T844,U844:AI844)),0)</f>
        <v>2</v>
      </c>
      <c r="H844" s="7">
        <f t="shared" si="490"/>
        <v>1</v>
      </c>
      <c r="I844" s="49">
        <f t="shared" si="491"/>
        <v>967</v>
      </c>
      <c r="J844" s="177">
        <f t="shared" si="470"/>
        <v>5.8730640753112663E-2</v>
      </c>
      <c r="K844" s="2"/>
      <c r="L844" s="2">
        <f t="shared" si="492"/>
        <v>0.21220771333130883</v>
      </c>
      <c r="M844" s="2">
        <f t="shared" si="493"/>
        <v>1.2389918007895536E-2</v>
      </c>
      <c r="N844" s="2">
        <f t="shared" si="494"/>
        <v>0.10458548436076526</v>
      </c>
      <c r="O844" s="2">
        <f t="shared" si="468"/>
        <v>0.27840874582447617</v>
      </c>
      <c r="P844" s="2">
        <f t="shared" si="495"/>
        <v>0.33713938657758885</v>
      </c>
      <c r="Q844" s="2">
        <f t="shared" si="469"/>
        <v>5.5268751897965374E-2</v>
      </c>
      <c r="R844" s="1">
        <v>3494</v>
      </c>
      <c r="S844" s="1">
        <v>204</v>
      </c>
      <c r="T844" s="1">
        <v>1722</v>
      </c>
      <c r="U844" s="1">
        <v>4584</v>
      </c>
      <c r="V844" s="1">
        <v>5551</v>
      </c>
      <c r="W844" s="1">
        <v>329</v>
      </c>
      <c r="X844" s="1">
        <v>19</v>
      </c>
      <c r="Y844" s="1">
        <v>57</v>
      </c>
      <c r="Z844" s="1">
        <v>59</v>
      </c>
      <c r="AA844" s="1">
        <v>372</v>
      </c>
      <c r="AD844" s="1">
        <v>34</v>
      </c>
      <c r="AF844" s="1">
        <v>24</v>
      </c>
      <c r="AG844" s="1">
        <v>5</v>
      </c>
      <c r="AH844" s="1">
        <v>11</v>
      </c>
      <c r="AK844" s="7">
        <f t="shared" si="496"/>
        <v>6</v>
      </c>
      <c r="AL844" s="7">
        <f t="shared" si="497"/>
        <v>10</v>
      </c>
      <c r="AM844" s="7">
        <f t="shared" si="498"/>
        <v>9</v>
      </c>
      <c r="AN844" s="2">
        <f t="shared" si="499"/>
        <v>1.9981779532341329E-2</v>
      </c>
      <c r="AO844" s="2">
        <f t="shared" si="500"/>
        <v>1.1539629517157608E-3</v>
      </c>
      <c r="AP844" s="2">
        <f t="shared" si="501"/>
        <v>3.4618888551472822E-3</v>
      </c>
      <c r="AR844" t="str">
        <f t="shared" si="502"/>
        <v>Eaton</v>
      </c>
      <c r="AS844" t="s">
        <v>3244</v>
      </c>
      <c r="AT844" s="184">
        <v>7</v>
      </c>
      <c r="AV844" s="97">
        <v>26</v>
      </c>
      <c r="AW844" s="99">
        <v>45</v>
      </c>
      <c r="AX844" s="105">
        <f t="shared" si="503"/>
        <v>26045</v>
      </c>
      <c r="AZ844" s="7" t="s">
        <v>2951</v>
      </c>
      <c r="BA844" t="s">
        <v>3184</v>
      </c>
      <c r="BB844" s="198">
        <f>SUMIF('Cong Dist'!$BG$1138:$BG$1162,AX844,'Cong Dist'!AD$1138:AD$1162)</f>
        <v>0</v>
      </c>
    </row>
    <row r="845" spans="1:54" hidden="1" outlineLevel="1">
      <c r="A845" t="s">
        <v>475</v>
      </c>
      <c r="B845" t="s">
        <v>3244</v>
      </c>
      <c r="C845" s="1">
        <f t="shared" si="489"/>
        <v>6381</v>
      </c>
      <c r="D845" s="7">
        <f>IF(R845&gt;0,RANK(R845,(R845:T845,U845:AI845)),0)</f>
        <v>3</v>
      </c>
      <c r="E845" s="7">
        <f>IF(S845&gt;0,RANK(S845,(R845:T845,U845:AI845)),0)</f>
        <v>7</v>
      </c>
      <c r="F845" s="7">
        <f>IF(T845&gt;0,RANK(T845,(R845:T845,U845:AI845)),0)</f>
        <v>4</v>
      </c>
      <c r="G845" s="7">
        <f>IF(U845&gt;0,RANK(U845,(R845:T845,U845:AI845)),0)</f>
        <v>2</v>
      </c>
      <c r="H845" s="7">
        <f t="shared" si="490"/>
        <v>1</v>
      </c>
      <c r="I845" s="49">
        <f t="shared" si="491"/>
        <v>680</v>
      </c>
      <c r="J845" s="177">
        <f t="shared" si="470"/>
        <v>0.10656636890769472</v>
      </c>
      <c r="K845" s="2"/>
      <c r="L845" s="2">
        <f t="shared" si="492"/>
        <v>0.24400564174894218</v>
      </c>
      <c r="M845" s="2">
        <f t="shared" si="493"/>
        <v>8.4626234132581107E-3</v>
      </c>
      <c r="N845" s="2">
        <f t="shared" si="494"/>
        <v>0.10609622316251371</v>
      </c>
      <c r="O845" s="2">
        <f t="shared" si="468"/>
        <v>0.24510264848769786</v>
      </c>
      <c r="P845" s="2">
        <f t="shared" si="495"/>
        <v>0.35166901739539258</v>
      </c>
      <c r="Q845" s="2">
        <f t="shared" si="469"/>
        <v>4.4663845792195456E-2</v>
      </c>
      <c r="R845" s="1">
        <v>1557</v>
      </c>
      <c r="S845" s="1">
        <v>54</v>
      </c>
      <c r="T845" s="1">
        <v>677</v>
      </c>
      <c r="U845" s="1">
        <v>1564</v>
      </c>
      <c r="V845" s="1">
        <v>2244</v>
      </c>
      <c r="W845" s="1">
        <v>106</v>
      </c>
      <c r="X845" s="1">
        <v>9</v>
      </c>
      <c r="Y845" s="1">
        <v>22</v>
      </c>
      <c r="Z845" s="1">
        <v>20</v>
      </c>
      <c r="AA845" s="1">
        <v>104</v>
      </c>
      <c r="AD845" s="1">
        <v>10</v>
      </c>
      <c r="AF845" s="1">
        <v>11</v>
      </c>
      <c r="AG845" s="1">
        <v>1</v>
      </c>
      <c r="AH845" s="1">
        <v>2</v>
      </c>
      <c r="AK845" s="7">
        <f t="shared" si="496"/>
        <v>5</v>
      </c>
      <c r="AL845" s="7">
        <f t="shared" si="497"/>
        <v>10</v>
      </c>
      <c r="AM845" s="7">
        <f t="shared" si="498"/>
        <v>8</v>
      </c>
      <c r="AN845" s="2">
        <f t="shared" si="499"/>
        <v>1.6611816329728881E-2</v>
      </c>
      <c r="AO845" s="2">
        <f t="shared" si="500"/>
        <v>1.4104372355430183E-3</v>
      </c>
      <c r="AP845" s="2">
        <f t="shared" si="501"/>
        <v>3.4477354646607113E-3</v>
      </c>
      <c r="AR845" t="str">
        <f t="shared" si="502"/>
        <v>Emmet</v>
      </c>
      <c r="AS845" t="s">
        <v>3244</v>
      </c>
      <c r="AT845" s="184">
        <v>1</v>
      </c>
      <c r="AV845" s="97">
        <v>26</v>
      </c>
      <c r="AW845" s="99">
        <v>47</v>
      </c>
      <c r="AX845" s="105">
        <f t="shared" si="503"/>
        <v>26047</v>
      </c>
      <c r="AZ845" s="7" t="s">
        <v>2951</v>
      </c>
      <c r="BA845" t="s">
        <v>3184</v>
      </c>
      <c r="BB845" s="198">
        <f>SUMIF('Cong Dist'!$BG$1138:$BG$1162,AX845,'Cong Dist'!AD$1138:AD$1162)</f>
        <v>0</v>
      </c>
    </row>
    <row r="846" spans="1:54" hidden="1" outlineLevel="1">
      <c r="A846" t="s">
        <v>249</v>
      </c>
      <c r="B846" t="s">
        <v>3244</v>
      </c>
      <c r="C846" s="1">
        <f t="shared" si="489"/>
        <v>40117</v>
      </c>
      <c r="D846" s="7">
        <f>IF(R846&gt;0,RANK(R846,(R846:T846,U846:AI846)),0)</f>
        <v>3</v>
      </c>
      <c r="E846" s="7">
        <f>IF(S846&gt;0,RANK(S846,(R846:T846,U846:AI846)),0)</f>
        <v>7</v>
      </c>
      <c r="F846" s="7">
        <f>IF(T846&gt;0,RANK(T846,(R846:T846,U846:AI846)),0)</f>
        <v>4</v>
      </c>
      <c r="G846" s="7">
        <f>IF(U846&gt;0,RANK(U846,(R846:T846,U846:AI846)),0)</f>
        <v>2</v>
      </c>
      <c r="H846" s="7">
        <f t="shared" si="490"/>
        <v>1</v>
      </c>
      <c r="I846" s="49">
        <f t="shared" si="491"/>
        <v>6929</v>
      </c>
      <c r="J846" s="177">
        <f t="shared" si="470"/>
        <v>0.17271979460079268</v>
      </c>
      <c r="K846" s="2"/>
      <c r="L846" s="2">
        <f t="shared" si="492"/>
        <v>0.19268639230251514</v>
      </c>
      <c r="M846" s="2">
        <f t="shared" si="493"/>
        <v>7.5030535683126851E-3</v>
      </c>
      <c r="N846" s="2">
        <f t="shared" si="494"/>
        <v>9.048533040855497E-2</v>
      </c>
      <c r="O846" s="2">
        <f t="shared" si="468"/>
        <v>0.24498342348630256</v>
      </c>
      <c r="P846" s="2">
        <f t="shared" si="495"/>
        <v>0.41770321808709526</v>
      </c>
      <c r="Q846" s="2">
        <f t="shared" si="469"/>
        <v>4.6638582147219332E-2</v>
      </c>
      <c r="R846" s="1">
        <v>7730</v>
      </c>
      <c r="S846" s="1">
        <v>301</v>
      </c>
      <c r="T846" s="1">
        <v>3630</v>
      </c>
      <c r="U846" s="1">
        <v>9828</v>
      </c>
      <c r="V846" s="1">
        <v>16757</v>
      </c>
      <c r="W846" s="1">
        <v>760</v>
      </c>
      <c r="X846" s="1">
        <v>28</v>
      </c>
      <c r="Y846" s="1">
        <v>82</v>
      </c>
      <c r="Z846" s="1">
        <v>124</v>
      </c>
      <c r="AA846" s="1">
        <v>683</v>
      </c>
      <c r="AD846" s="1">
        <v>97</v>
      </c>
      <c r="AF846" s="1">
        <v>67</v>
      </c>
      <c r="AG846" s="1">
        <v>16</v>
      </c>
      <c r="AH846" s="1">
        <v>14</v>
      </c>
      <c r="AK846" s="7">
        <f t="shared" si="496"/>
        <v>5</v>
      </c>
      <c r="AL846" s="7">
        <f t="shared" si="497"/>
        <v>10</v>
      </c>
      <c r="AM846" s="7">
        <f t="shared" si="498"/>
        <v>9</v>
      </c>
      <c r="AN846" s="2">
        <f t="shared" si="499"/>
        <v>1.8944587082782859E-2</v>
      </c>
      <c r="AO846" s="2">
        <f t="shared" si="500"/>
        <v>6.979584714709475E-4</v>
      </c>
      <c r="AP846" s="2">
        <f t="shared" si="501"/>
        <v>2.0440212378792033E-3</v>
      </c>
      <c r="AR846" t="str">
        <f t="shared" si="502"/>
        <v>Genesee</v>
      </c>
      <c r="AS846" t="s">
        <v>3244</v>
      </c>
      <c r="AT846" s="184">
        <v>5</v>
      </c>
      <c r="AV846" s="97">
        <v>26</v>
      </c>
      <c r="AW846" s="99">
        <v>49</v>
      </c>
      <c r="AX846" s="105">
        <f t="shared" si="503"/>
        <v>26049</v>
      </c>
      <c r="AZ846" s="7" t="s">
        <v>2951</v>
      </c>
      <c r="BA846" t="s">
        <v>3184</v>
      </c>
      <c r="BB846" s="198">
        <f>SUMIF('Cong Dist'!$BG$1138:$BG$1162,AX846,'Cong Dist'!AD$1138:AD$1162)</f>
        <v>0</v>
      </c>
    </row>
    <row r="847" spans="1:54" hidden="1" outlineLevel="1">
      <c r="A847" t="s">
        <v>259</v>
      </c>
      <c r="B847" t="s">
        <v>3244</v>
      </c>
      <c r="C847" s="1">
        <f t="shared" si="489"/>
        <v>3899</v>
      </c>
      <c r="D847" s="7">
        <f>IF(R847&gt;0,RANK(R847,(R847:T847,U847:AI847)),0)</f>
        <v>3</v>
      </c>
      <c r="E847" s="7">
        <f>IF(S847&gt;0,RANK(S847,(R847:T847,U847:AI847)),0)</f>
        <v>7</v>
      </c>
      <c r="F847" s="7">
        <f>IF(T847&gt;0,RANK(T847,(R847:T847,U847:AI847)),0)</f>
        <v>4</v>
      </c>
      <c r="G847" s="7">
        <f>IF(U847&gt;0,RANK(U847,(R847:T847,U847:AI847)),0)</f>
        <v>2</v>
      </c>
      <c r="H847" s="7">
        <f t="shared" si="490"/>
        <v>1</v>
      </c>
      <c r="I847" s="49">
        <f t="shared" si="491"/>
        <v>847</v>
      </c>
      <c r="J847" s="177">
        <f t="shared" si="470"/>
        <v>0.21723518850987433</v>
      </c>
      <c r="K847" s="2"/>
      <c r="L847" s="2">
        <f t="shared" si="492"/>
        <v>0.17055655296229802</v>
      </c>
      <c r="M847" s="2">
        <f t="shared" si="493"/>
        <v>8.2072326237496787E-3</v>
      </c>
      <c r="N847" s="2">
        <f t="shared" si="494"/>
        <v>7.7968709925621951E-2</v>
      </c>
      <c r="O847" s="2">
        <f t="shared" si="468"/>
        <v>0.23775327006924851</v>
      </c>
      <c r="P847" s="2">
        <f t="shared" si="495"/>
        <v>0.45498845857912285</v>
      </c>
      <c r="Q847" s="2">
        <f t="shared" si="469"/>
        <v>5.0525775839958986E-2</v>
      </c>
      <c r="R847" s="1">
        <v>665</v>
      </c>
      <c r="S847" s="1">
        <v>32</v>
      </c>
      <c r="T847" s="1">
        <v>304</v>
      </c>
      <c r="U847" s="1">
        <v>927</v>
      </c>
      <c r="V847" s="1">
        <v>1774</v>
      </c>
      <c r="W847" s="1">
        <v>74</v>
      </c>
      <c r="X847" s="1">
        <v>2</v>
      </c>
      <c r="Y847" s="1">
        <v>16</v>
      </c>
      <c r="Z847" s="1">
        <v>16</v>
      </c>
      <c r="AA847" s="1">
        <v>59</v>
      </c>
      <c r="AD847" s="1">
        <v>20</v>
      </c>
      <c r="AF847" s="1">
        <v>8</v>
      </c>
      <c r="AG847" s="1">
        <v>0</v>
      </c>
      <c r="AH847" s="1">
        <v>2</v>
      </c>
      <c r="AK847" s="7">
        <f t="shared" si="496"/>
        <v>5</v>
      </c>
      <c r="AL847" s="7">
        <f t="shared" si="497"/>
        <v>10</v>
      </c>
      <c r="AM847" s="7">
        <f t="shared" si="498"/>
        <v>8</v>
      </c>
      <c r="AN847" s="2">
        <f t="shared" si="499"/>
        <v>1.8979225442421133E-2</v>
      </c>
      <c r="AO847" s="2">
        <f t="shared" si="500"/>
        <v>5.1295203898435492E-4</v>
      </c>
      <c r="AP847" s="2">
        <f t="shared" si="501"/>
        <v>4.1036163118748394E-3</v>
      </c>
      <c r="AR847" t="str">
        <f t="shared" si="502"/>
        <v>Gladwin</v>
      </c>
      <c r="AS847" t="s">
        <v>3244</v>
      </c>
      <c r="AT847" s="184">
        <v>4</v>
      </c>
      <c r="AV847" s="97">
        <v>26</v>
      </c>
      <c r="AW847" s="99">
        <v>51</v>
      </c>
      <c r="AX847" s="105">
        <f t="shared" si="503"/>
        <v>26051</v>
      </c>
      <c r="AZ847" s="7" t="s">
        <v>2951</v>
      </c>
      <c r="BA847" t="s">
        <v>3184</v>
      </c>
      <c r="BB847" s="198">
        <f>SUMIF('Cong Dist'!$BG$1138:$BG$1162,AX847,'Cong Dist'!AD$1138:AD$1162)</f>
        <v>0</v>
      </c>
    </row>
    <row r="848" spans="1:54" hidden="1" outlineLevel="1">
      <c r="A848" t="s">
        <v>2377</v>
      </c>
      <c r="B848" t="s">
        <v>3244</v>
      </c>
      <c r="C848" s="1">
        <f t="shared" si="489"/>
        <v>1721</v>
      </c>
      <c r="D848" s="7">
        <f>IF(R848&gt;0,RANK(R848,(R848:T848,U848:AI848)),0)</f>
        <v>3</v>
      </c>
      <c r="E848" s="7">
        <f>IF(S848&gt;0,RANK(S848,(R848:T848,U848:AI848)),0)</f>
        <v>7</v>
      </c>
      <c r="F848" s="7">
        <f>IF(T848&gt;0,RANK(T848,(R848:T848,U848:AI848)),0)</f>
        <v>4</v>
      </c>
      <c r="G848" s="7">
        <f>IF(U848&gt;0,RANK(U848,(R848:T848,U848:AI848)),0)</f>
        <v>2</v>
      </c>
      <c r="H848" s="7">
        <f t="shared" si="490"/>
        <v>1</v>
      </c>
      <c r="I848" s="49">
        <f t="shared" si="491"/>
        <v>354</v>
      </c>
      <c r="J848" s="177">
        <f t="shared" si="470"/>
        <v>0.20569436374201047</v>
      </c>
      <c r="K848" s="2"/>
      <c r="L848" s="2">
        <f t="shared" si="492"/>
        <v>0.18884369552585706</v>
      </c>
      <c r="M848" s="2">
        <f t="shared" si="493"/>
        <v>5.2295177222545031E-3</v>
      </c>
      <c r="N848" s="2">
        <f t="shared" si="494"/>
        <v>0.10052295177222545</v>
      </c>
      <c r="O848" s="2">
        <f t="shared" si="468"/>
        <v>0.23184195235328298</v>
      </c>
      <c r="P848" s="2">
        <f t="shared" si="495"/>
        <v>0.43753631609529342</v>
      </c>
      <c r="Q848" s="2">
        <f t="shared" si="469"/>
        <v>3.6025566531086572E-2</v>
      </c>
      <c r="R848" s="1">
        <v>325</v>
      </c>
      <c r="S848" s="1">
        <v>9</v>
      </c>
      <c r="T848" s="1">
        <v>173</v>
      </c>
      <c r="U848" s="1">
        <v>399</v>
      </c>
      <c r="V848" s="1">
        <v>753</v>
      </c>
      <c r="W848" s="1">
        <v>12</v>
      </c>
      <c r="X848" s="1">
        <v>1</v>
      </c>
      <c r="Y848" s="1">
        <v>4</v>
      </c>
      <c r="Z848" s="1">
        <v>7</v>
      </c>
      <c r="AA848" s="1">
        <v>32</v>
      </c>
      <c r="AD848" s="1">
        <v>1</v>
      </c>
      <c r="AF848" s="1">
        <v>0</v>
      </c>
      <c r="AG848" s="1">
        <v>2</v>
      </c>
      <c r="AH848" s="1">
        <v>3</v>
      </c>
      <c r="AK848" s="7">
        <f t="shared" si="496"/>
        <v>6</v>
      </c>
      <c r="AL848" s="7">
        <f t="shared" si="497"/>
        <v>10</v>
      </c>
      <c r="AM848" s="7">
        <f t="shared" si="498"/>
        <v>9</v>
      </c>
      <c r="AN848" s="2">
        <f t="shared" si="499"/>
        <v>6.9726902963393378E-3</v>
      </c>
      <c r="AO848" s="2">
        <f t="shared" si="500"/>
        <v>5.8105752469494478E-4</v>
      </c>
      <c r="AP848" s="2">
        <f t="shared" si="501"/>
        <v>2.3242300987797791E-3</v>
      </c>
      <c r="AR848" t="str">
        <f t="shared" si="502"/>
        <v>Gogebic</v>
      </c>
      <c r="AS848" t="s">
        <v>3244</v>
      </c>
      <c r="AT848" s="184">
        <v>1</v>
      </c>
      <c r="AV848" s="97">
        <v>26</v>
      </c>
      <c r="AW848" s="99">
        <v>53</v>
      </c>
      <c r="AX848" s="105">
        <f t="shared" si="503"/>
        <v>26053</v>
      </c>
      <c r="AZ848" s="7" t="s">
        <v>2951</v>
      </c>
      <c r="BA848" t="s">
        <v>3184</v>
      </c>
      <c r="BB848" s="198">
        <f>SUMIF('Cong Dist'!$BG$1138:$BG$1162,AX848,'Cong Dist'!AD$1138:AD$1162)</f>
        <v>0</v>
      </c>
    </row>
    <row r="849" spans="1:55" hidden="1" outlineLevel="1">
      <c r="A849" t="s">
        <v>1255</v>
      </c>
      <c r="B849" t="s">
        <v>3244</v>
      </c>
      <c r="C849" s="1">
        <f t="shared" si="489"/>
        <v>17410</v>
      </c>
      <c r="D849" s="7">
        <f>IF(R849&gt;0,RANK(R849,(R849:T849,U849:AI849)),0)</f>
        <v>3</v>
      </c>
      <c r="E849" s="7">
        <f>IF(S849&gt;0,RANK(S849,(R849:T849,U849:AI849)),0)</f>
        <v>7</v>
      </c>
      <c r="F849" s="7">
        <f>IF(T849&gt;0,RANK(T849,(R849:T849,U849:AI849)),0)</f>
        <v>4</v>
      </c>
      <c r="G849" s="7">
        <f>IF(U849&gt;0,RANK(U849,(R849:T849,U849:AI849)),0)</f>
        <v>2</v>
      </c>
      <c r="H849" s="7">
        <f t="shared" si="490"/>
        <v>1</v>
      </c>
      <c r="I849" s="49">
        <f t="shared" si="491"/>
        <v>1336</v>
      </c>
      <c r="J849" s="177">
        <f t="shared" si="470"/>
        <v>7.6737507179781742E-2</v>
      </c>
      <c r="K849" s="2"/>
      <c r="L849" s="2">
        <f t="shared" si="492"/>
        <v>0.22544514646754737</v>
      </c>
      <c r="M849" s="2">
        <f t="shared" si="493"/>
        <v>1.0970706490522689E-2</v>
      </c>
      <c r="N849" s="2">
        <f t="shared" si="494"/>
        <v>0.10855829982768524</v>
      </c>
      <c r="O849" s="2">
        <f t="shared" ref="O849:O905" si="504">IF($C849=0,"-",U849/$C849)</f>
        <v>0.2616886846639862</v>
      </c>
      <c r="P849" s="2">
        <f t="shared" si="495"/>
        <v>0.33842619184376793</v>
      </c>
      <c r="Q849" s="2">
        <f t="shared" si="469"/>
        <v>5.4910970706490592E-2</v>
      </c>
      <c r="R849" s="1">
        <v>3925</v>
      </c>
      <c r="S849" s="1">
        <v>191</v>
      </c>
      <c r="T849" s="1">
        <v>1890</v>
      </c>
      <c r="U849" s="1">
        <v>4556</v>
      </c>
      <c r="V849" s="1">
        <v>5892</v>
      </c>
      <c r="W849" s="1">
        <v>321</v>
      </c>
      <c r="X849" s="1">
        <v>20</v>
      </c>
      <c r="Y849" s="1">
        <v>69</v>
      </c>
      <c r="Z849" s="1">
        <v>84</v>
      </c>
      <c r="AA849" s="1">
        <v>373</v>
      </c>
      <c r="AD849" s="1">
        <v>47</v>
      </c>
      <c r="AF849" s="1">
        <v>29</v>
      </c>
      <c r="AG849" s="1">
        <v>6</v>
      </c>
      <c r="AH849" s="1">
        <v>7</v>
      </c>
      <c r="AK849" s="7">
        <f t="shared" si="496"/>
        <v>6</v>
      </c>
      <c r="AL849" s="7">
        <f t="shared" si="497"/>
        <v>10</v>
      </c>
      <c r="AM849" s="7">
        <f t="shared" si="498"/>
        <v>9</v>
      </c>
      <c r="AN849" s="2">
        <f t="shared" si="499"/>
        <v>1.8437679494543367E-2</v>
      </c>
      <c r="AO849" s="2">
        <f t="shared" si="500"/>
        <v>1.1487650775416428E-3</v>
      </c>
      <c r="AP849" s="2">
        <f t="shared" si="501"/>
        <v>3.9632395175186672E-3</v>
      </c>
      <c r="AR849" t="str">
        <f t="shared" si="502"/>
        <v>Grand Traverse</v>
      </c>
      <c r="AS849" t="s">
        <v>3244</v>
      </c>
      <c r="AT849" s="184">
        <v>1</v>
      </c>
      <c r="AV849" s="97">
        <v>26</v>
      </c>
      <c r="AW849" s="99">
        <v>55</v>
      </c>
      <c r="AX849" s="105">
        <f t="shared" si="503"/>
        <v>26055</v>
      </c>
      <c r="AZ849" s="7" t="s">
        <v>2951</v>
      </c>
      <c r="BA849" t="s">
        <v>3184</v>
      </c>
      <c r="BB849" s="198">
        <f>SUMIF('Cong Dist'!$BG$1138:$BG$1162,AX849,'Cong Dist'!AD$1138:AD$1162)</f>
        <v>0</v>
      </c>
    </row>
    <row r="850" spans="1:55" hidden="1" outlineLevel="1">
      <c r="A850" t="s">
        <v>1916</v>
      </c>
      <c r="B850" t="s">
        <v>3244</v>
      </c>
      <c r="C850" s="1">
        <f t="shared" si="489"/>
        <v>4840</v>
      </c>
      <c r="D850" s="7">
        <f>IF(R850&gt;0,RANK(R850,(R850:T850,U850:AI850)),0)</f>
        <v>3</v>
      </c>
      <c r="E850" s="7">
        <f>IF(S850&gt;0,RANK(S850,(R850:T850,U850:AI850)),0)</f>
        <v>6</v>
      </c>
      <c r="F850" s="7">
        <f>IF(T850&gt;0,RANK(T850,(R850:T850,U850:AI850)),0)</f>
        <v>4</v>
      </c>
      <c r="G850" s="7">
        <f>IF(U850&gt;0,RANK(U850,(R850:T850,U850:AI850)),0)</f>
        <v>2</v>
      </c>
      <c r="H850" s="7">
        <f t="shared" si="490"/>
        <v>1</v>
      </c>
      <c r="I850" s="49">
        <f t="shared" si="491"/>
        <v>180</v>
      </c>
      <c r="J850" s="177">
        <f t="shared" si="470"/>
        <v>3.71900826446281E-2</v>
      </c>
      <c r="K850" s="2"/>
      <c r="L850" s="2">
        <f t="shared" si="492"/>
        <v>0.16921487603305785</v>
      </c>
      <c r="M850" s="2">
        <f t="shared" si="493"/>
        <v>8.4710743801652885E-3</v>
      </c>
      <c r="N850" s="2">
        <f t="shared" si="494"/>
        <v>7.9132231404958675E-2</v>
      </c>
      <c r="O850" s="2">
        <f t="shared" si="504"/>
        <v>0.33450413223140496</v>
      </c>
      <c r="P850" s="2">
        <f t="shared" si="495"/>
        <v>0.37169421487603305</v>
      </c>
      <c r="Q850" s="2">
        <f t="shared" si="469"/>
        <v>3.6983471074380159E-2</v>
      </c>
      <c r="R850" s="1">
        <v>819</v>
      </c>
      <c r="S850" s="1">
        <v>41</v>
      </c>
      <c r="T850" s="1">
        <v>383</v>
      </c>
      <c r="U850" s="1">
        <v>1619</v>
      </c>
      <c r="V850" s="1">
        <v>1799</v>
      </c>
      <c r="W850" s="1">
        <v>80</v>
      </c>
      <c r="X850" s="1">
        <v>3</v>
      </c>
      <c r="Y850" s="1">
        <v>11</v>
      </c>
      <c r="Z850" s="1">
        <v>16</v>
      </c>
      <c r="AA850" s="1">
        <v>41</v>
      </c>
      <c r="AD850" s="1">
        <v>17</v>
      </c>
      <c r="AF850" s="1">
        <v>7</v>
      </c>
      <c r="AG850" s="1">
        <v>3</v>
      </c>
      <c r="AH850" s="1">
        <v>1</v>
      </c>
      <c r="AK850" s="7">
        <f t="shared" si="496"/>
        <v>5</v>
      </c>
      <c r="AL850" s="7">
        <f t="shared" si="497"/>
        <v>10</v>
      </c>
      <c r="AM850" s="7">
        <f t="shared" si="498"/>
        <v>9</v>
      </c>
      <c r="AN850" s="2">
        <f t="shared" si="499"/>
        <v>1.6528925619834711E-2</v>
      </c>
      <c r="AO850" s="2">
        <f t="shared" si="500"/>
        <v>6.1983471074380169E-4</v>
      </c>
      <c r="AP850" s="2">
        <f t="shared" si="501"/>
        <v>2.2727272727272726E-3</v>
      </c>
      <c r="AR850" t="str">
        <f t="shared" si="502"/>
        <v>Gratiot</v>
      </c>
      <c r="AS850" t="s">
        <v>3244</v>
      </c>
      <c r="AT850" s="184">
        <v>4</v>
      </c>
      <c r="AV850" s="97">
        <v>26</v>
      </c>
      <c r="AW850" s="99">
        <v>57</v>
      </c>
      <c r="AX850" s="105">
        <f t="shared" si="503"/>
        <v>26057</v>
      </c>
      <c r="AZ850" s="7" t="s">
        <v>2951</v>
      </c>
      <c r="BA850" t="s">
        <v>3184</v>
      </c>
      <c r="BB850" s="198">
        <f>SUMIF('Cong Dist'!$BG$1138:$BG$1162,AX850,'Cong Dist'!AD$1138:AD$1162)</f>
        <v>0</v>
      </c>
    </row>
    <row r="851" spans="1:55" hidden="1" outlineLevel="1">
      <c r="A851" t="s">
        <v>1439</v>
      </c>
      <c r="B851" t="s">
        <v>3244</v>
      </c>
      <c r="C851" s="1">
        <f t="shared" si="489"/>
        <v>7448</v>
      </c>
      <c r="D851" s="7">
        <f>IF(R851&gt;0,RANK(R851,(R851:T851,U851:AI851)),0)</f>
        <v>3</v>
      </c>
      <c r="E851" s="7">
        <f>IF(S851&gt;0,RANK(S851,(R851:T851,U851:AI851)),0)</f>
        <v>7</v>
      </c>
      <c r="F851" s="7">
        <f>IF(T851&gt;0,RANK(T851,(R851:T851,U851:AI851)),0)</f>
        <v>4</v>
      </c>
      <c r="G851" s="7">
        <f>IF(U851&gt;0,RANK(U851,(R851:T851,U851:AI851)),0)</f>
        <v>2</v>
      </c>
      <c r="H851" s="7">
        <f t="shared" si="490"/>
        <v>1</v>
      </c>
      <c r="I851" s="49">
        <f t="shared" si="491"/>
        <v>965</v>
      </c>
      <c r="J851" s="177">
        <f t="shared" ref="J851:J905" si="505">I851/C851</f>
        <v>0.12956498388829216</v>
      </c>
      <c r="K851" s="2"/>
      <c r="L851" s="2">
        <f t="shared" si="492"/>
        <v>0.17736305048335124</v>
      </c>
      <c r="M851" s="2">
        <f t="shared" si="493"/>
        <v>6.5789473684210523E-3</v>
      </c>
      <c r="N851" s="2">
        <f t="shared" si="494"/>
        <v>7.3442534908700327E-2</v>
      </c>
      <c r="O851" s="2">
        <f t="shared" si="504"/>
        <v>0.28128356605800214</v>
      </c>
      <c r="P851" s="2">
        <f t="shared" si="495"/>
        <v>0.41084854994629433</v>
      </c>
      <c r="Q851" s="2">
        <f t="shared" si="469"/>
        <v>5.0483351235230955E-2</v>
      </c>
      <c r="R851" s="1">
        <v>1321</v>
      </c>
      <c r="S851" s="1">
        <v>49</v>
      </c>
      <c r="T851" s="1">
        <v>547</v>
      </c>
      <c r="U851" s="1">
        <v>2095</v>
      </c>
      <c r="V851" s="1">
        <v>3060</v>
      </c>
      <c r="W851" s="1">
        <v>192</v>
      </c>
      <c r="X851" s="1">
        <v>7</v>
      </c>
      <c r="Y851" s="1">
        <v>17</v>
      </c>
      <c r="Z851" s="1">
        <v>22</v>
      </c>
      <c r="AA851" s="1">
        <v>104</v>
      </c>
      <c r="AD851" s="1">
        <v>12</v>
      </c>
      <c r="AF851" s="1">
        <v>13</v>
      </c>
      <c r="AG851" s="1">
        <v>2</v>
      </c>
      <c r="AH851" s="1">
        <v>7</v>
      </c>
      <c r="AK851" s="7">
        <f t="shared" si="496"/>
        <v>5</v>
      </c>
      <c r="AL851" s="7">
        <f t="shared" si="497"/>
        <v>10</v>
      </c>
      <c r="AM851" s="7">
        <f t="shared" si="498"/>
        <v>9</v>
      </c>
      <c r="AN851" s="2">
        <f t="shared" si="499"/>
        <v>2.577873254564984E-2</v>
      </c>
      <c r="AO851" s="2">
        <f t="shared" si="500"/>
        <v>9.3984962406015032E-4</v>
      </c>
      <c r="AP851" s="2">
        <f t="shared" si="501"/>
        <v>2.2824919441460797E-3</v>
      </c>
      <c r="AR851" t="str">
        <f t="shared" si="502"/>
        <v>Hillsdale</v>
      </c>
      <c r="AS851" t="s">
        <v>3244</v>
      </c>
      <c r="AT851" s="184">
        <v>7</v>
      </c>
      <c r="AV851" s="97">
        <v>26</v>
      </c>
      <c r="AW851" s="99">
        <v>59</v>
      </c>
      <c r="AX851" s="105">
        <f t="shared" si="503"/>
        <v>26059</v>
      </c>
      <c r="AZ851" s="7" t="s">
        <v>2951</v>
      </c>
      <c r="BA851" t="s">
        <v>3184</v>
      </c>
      <c r="BB851" s="198">
        <f>SUMIF('Cong Dist'!$BG$1138:$BG$1162,AX851,'Cong Dist'!AD$1138:AD$1162)</f>
        <v>0</v>
      </c>
    </row>
    <row r="852" spans="1:55" hidden="1" outlineLevel="1">
      <c r="A852" t="s">
        <v>1188</v>
      </c>
      <c r="B852" t="s">
        <v>3244</v>
      </c>
      <c r="C852" s="1">
        <f t="shared" si="489"/>
        <v>4414</v>
      </c>
      <c r="D852" s="7">
        <f>IF(R852&gt;0,RANK(R852,(R852:T852,U852:AI852)),0)</f>
        <v>3</v>
      </c>
      <c r="E852" s="7">
        <f>IF(S852&gt;0,RANK(S852,(R852:T852,U852:AI852)),0)</f>
        <v>7</v>
      </c>
      <c r="F852" s="7">
        <f>IF(T852&gt;0,RANK(T852,(R852:T852,U852:AI852)),0)</f>
        <v>4</v>
      </c>
      <c r="G852" s="7">
        <f>IF(U852&gt;0,RANK(U852,(R852:T852,U852:AI852)),0)</f>
        <v>1</v>
      </c>
      <c r="H852" s="7">
        <f t="shared" si="490"/>
        <v>2</v>
      </c>
      <c r="I852" s="49">
        <f t="shared" si="491"/>
        <v>122</v>
      </c>
      <c r="J852" s="177">
        <f t="shared" si="505"/>
        <v>2.7639329406434075E-2</v>
      </c>
      <c r="K852" s="2"/>
      <c r="L852" s="2">
        <f t="shared" si="492"/>
        <v>0.20978704123244224</v>
      </c>
      <c r="M852" s="2">
        <f t="shared" si="493"/>
        <v>5.4372451291345722E-3</v>
      </c>
      <c r="N852" s="2">
        <f t="shared" si="494"/>
        <v>9.9456275487086548E-2</v>
      </c>
      <c r="O852" s="2">
        <f t="shared" si="504"/>
        <v>0.3391481649297689</v>
      </c>
      <c r="P852" s="2">
        <f t="shared" si="495"/>
        <v>0.31150883552333486</v>
      </c>
      <c r="Q852" s="2">
        <f t="shared" si="469"/>
        <v>3.4662437698232795E-2</v>
      </c>
      <c r="R852" s="1">
        <v>926</v>
      </c>
      <c r="S852" s="1">
        <v>24</v>
      </c>
      <c r="T852" s="1">
        <v>439</v>
      </c>
      <c r="U852" s="1">
        <v>1497</v>
      </c>
      <c r="V852" s="1">
        <v>1375</v>
      </c>
      <c r="W852" s="1">
        <v>71</v>
      </c>
      <c r="X852" s="1">
        <v>9</v>
      </c>
      <c r="Y852" s="1">
        <v>5</v>
      </c>
      <c r="Z852" s="1">
        <v>17</v>
      </c>
      <c r="AA852" s="1">
        <v>32</v>
      </c>
      <c r="AD852" s="1">
        <v>7</v>
      </c>
      <c r="AF852" s="1">
        <v>6</v>
      </c>
      <c r="AG852" s="1">
        <v>3</v>
      </c>
      <c r="AH852" s="1">
        <v>3</v>
      </c>
      <c r="AK852" s="7">
        <f t="shared" si="496"/>
        <v>5</v>
      </c>
      <c r="AL852" s="7">
        <f t="shared" si="497"/>
        <v>9</v>
      </c>
      <c r="AM852" s="7">
        <f t="shared" si="498"/>
        <v>10</v>
      </c>
      <c r="AN852" s="2">
        <f t="shared" si="499"/>
        <v>1.6085183507023107E-2</v>
      </c>
      <c r="AO852" s="2">
        <f t="shared" si="500"/>
        <v>2.0389669234254643E-3</v>
      </c>
      <c r="AP852" s="2">
        <f t="shared" si="501"/>
        <v>1.1327594019030357E-3</v>
      </c>
      <c r="AR852" t="str">
        <f t="shared" si="502"/>
        <v>Houghton</v>
      </c>
      <c r="AS852" t="s">
        <v>3244</v>
      </c>
      <c r="AT852" s="184">
        <v>1</v>
      </c>
      <c r="AV852" s="97">
        <v>26</v>
      </c>
      <c r="AW852" s="99">
        <v>61</v>
      </c>
      <c r="AX852" s="105">
        <f t="shared" si="503"/>
        <v>26061</v>
      </c>
      <c r="AZ852" s="7" t="s">
        <v>2951</v>
      </c>
      <c r="BA852" t="s">
        <v>3184</v>
      </c>
      <c r="BB852" s="198">
        <f>SUMIF('Cong Dist'!$BG$1138:$BG$1162,AX852,'Cong Dist'!AD$1138:AD$1162)</f>
        <v>0</v>
      </c>
    </row>
    <row r="853" spans="1:55" hidden="1" outlineLevel="1">
      <c r="A853" t="s">
        <v>2251</v>
      </c>
      <c r="B853" t="s">
        <v>3244</v>
      </c>
      <c r="C853" s="1">
        <f t="shared" si="489"/>
        <v>5450</v>
      </c>
      <c r="D853" s="7">
        <f>IF(R853&gt;0,RANK(R853,(R853:T853,U853:AI853)),0)</f>
        <v>3</v>
      </c>
      <c r="E853" s="7">
        <f>IF(S853&gt;0,RANK(S853,(R853:T853,U853:AI853)),0)</f>
        <v>7</v>
      </c>
      <c r="F853" s="7">
        <f>IF(T853&gt;0,RANK(T853,(R853:T853,U853:AI853)),0)</f>
        <v>4</v>
      </c>
      <c r="G853" s="7">
        <f>IF(U853&gt;0,RANK(U853,(R853:T853,U853:AI853)),0)</f>
        <v>2</v>
      </c>
      <c r="H853" s="7">
        <f t="shared" si="490"/>
        <v>1</v>
      </c>
      <c r="I853" s="49">
        <f t="shared" si="491"/>
        <v>1096</v>
      </c>
      <c r="J853" s="177">
        <f t="shared" si="505"/>
        <v>0.20110091743119266</v>
      </c>
      <c r="K853" s="2"/>
      <c r="L853" s="2">
        <f t="shared" si="492"/>
        <v>0.19376146788990825</v>
      </c>
      <c r="M853" s="2">
        <f t="shared" si="493"/>
        <v>8.2568807339449546E-3</v>
      </c>
      <c r="N853" s="2">
        <f t="shared" si="494"/>
        <v>9.4495412844036702E-2</v>
      </c>
      <c r="O853" s="2">
        <f t="shared" si="504"/>
        <v>0.22935779816513763</v>
      </c>
      <c r="P853" s="2">
        <f t="shared" si="495"/>
        <v>0.43045871559633025</v>
      </c>
      <c r="Q853" s="2">
        <f t="shared" si="469"/>
        <v>4.3669724770642238E-2</v>
      </c>
      <c r="R853" s="1">
        <v>1056</v>
      </c>
      <c r="S853" s="1">
        <v>45</v>
      </c>
      <c r="T853" s="1">
        <v>515</v>
      </c>
      <c r="U853" s="1">
        <v>1250</v>
      </c>
      <c r="V853" s="1">
        <v>2346</v>
      </c>
      <c r="W853" s="1">
        <v>64</v>
      </c>
      <c r="X853" s="1">
        <v>10</v>
      </c>
      <c r="Y853" s="1">
        <v>20</v>
      </c>
      <c r="Z853" s="1">
        <v>14</v>
      </c>
      <c r="AA853" s="1">
        <v>96</v>
      </c>
      <c r="AD853" s="1">
        <v>19</v>
      </c>
      <c r="AF853" s="1">
        <v>8</v>
      </c>
      <c r="AG853" s="1">
        <v>1</v>
      </c>
      <c r="AH853" s="1">
        <v>6</v>
      </c>
      <c r="AK853" s="7">
        <f t="shared" si="496"/>
        <v>6</v>
      </c>
      <c r="AL853" s="7">
        <f t="shared" si="497"/>
        <v>10</v>
      </c>
      <c r="AM853" s="7">
        <f t="shared" si="498"/>
        <v>8</v>
      </c>
      <c r="AN853" s="2">
        <f t="shared" si="499"/>
        <v>1.1743119266055046E-2</v>
      </c>
      <c r="AO853" s="2">
        <f t="shared" si="500"/>
        <v>1.834862385321101E-3</v>
      </c>
      <c r="AP853" s="2">
        <f t="shared" si="501"/>
        <v>3.669724770642202E-3</v>
      </c>
      <c r="AR853" t="str">
        <f t="shared" si="502"/>
        <v>Huron</v>
      </c>
      <c r="AS853" t="s">
        <v>3244</v>
      </c>
      <c r="AT853" s="184">
        <v>10</v>
      </c>
      <c r="AV853" s="97">
        <v>26</v>
      </c>
      <c r="AW853" s="99">
        <v>63</v>
      </c>
      <c r="AX853" s="105">
        <f t="shared" si="503"/>
        <v>26063</v>
      </c>
      <c r="AZ853" s="7" t="s">
        <v>2951</v>
      </c>
      <c r="BA853" t="s">
        <v>3184</v>
      </c>
      <c r="BB853" s="198">
        <f>SUMIF('Cong Dist'!$BG$1138:$BG$1162,AX853,'Cong Dist'!AD$1138:AD$1162)</f>
        <v>0</v>
      </c>
    </row>
    <row r="854" spans="1:55" hidden="1" outlineLevel="1">
      <c r="A854" t="s">
        <v>1189</v>
      </c>
      <c r="B854" t="s">
        <v>3244</v>
      </c>
      <c r="C854" s="1">
        <f t="shared" ref="C854:C885" si="506">SUM(R854:AI854)</f>
        <v>27324</v>
      </c>
      <c r="D854" s="7">
        <f>IF(R854&gt;0,RANK(R854,(R854:T854,U854:AI854)),0)</f>
        <v>2</v>
      </c>
      <c r="E854" s="7">
        <f>IF(S854&gt;0,RANK(S854,(R854:T854,U854:AI854)),0)</f>
        <v>7</v>
      </c>
      <c r="F854" s="7">
        <f>IF(T854&gt;0,RANK(T854,(R854:T854,U854:AI854)),0)</f>
        <v>4</v>
      </c>
      <c r="G854" s="7">
        <f>IF(U854&gt;0,RANK(U854,(R854:T854,U854:AI854)),0)</f>
        <v>3</v>
      </c>
      <c r="H854" s="7">
        <f t="shared" ref="H854:H885" si="507">IF(V854&gt;0,RANK(V854,(R854:AB854)),0)</f>
        <v>1</v>
      </c>
      <c r="I854" s="49">
        <f t="shared" ref="I854:I885" si="508">MAX(R854:AA854)-LARGE(R854:AA854,2)</f>
        <v>331</v>
      </c>
      <c r="J854" s="177">
        <f t="shared" si="505"/>
        <v>1.2113892548675157E-2</v>
      </c>
      <c r="K854" s="2"/>
      <c r="L854" s="2">
        <f t="shared" ref="L854:L885" si="509">IF($C854=0,"-",R854/$C854)</f>
        <v>0.2799370516761821</v>
      </c>
      <c r="M854" s="2">
        <f t="shared" ref="M854:M885" si="510">IF($C854=0,"-",S854/$C854)</f>
        <v>1.3175230566534914E-2</v>
      </c>
      <c r="N854" s="2">
        <f t="shared" ref="N854:N885" si="511">IF($C854=0,"-",T854/$C854)</f>
        <v>0.11067193675889328</v>
      </c>
      <c r="O854" s="2">
        <f t="shared" si="504"/>
        <v>0.25501390718782024</v>
      </c>
      <c r="P854" s="2">
        <f t="shared" ref="P854:P885" si="512">IF($C854=0,"-",V854/$C854)</f>
        <v>0.29205094422485728</v>
      </c>
      <c r="Q854" s="2">
        <f t="shared" ref="Q854:Q917" si="513">IF(C854=0,"-",(1-L854-M854-N854-O854-P854))</f>
        <v>4.9150929585712155E-2</v>
      </c>
      <c r="R854" s="1">
        <v>7649</v>
      </c>
      <c r="S854" s="1">
        <v>360</v>
      </c>
      <c r="T854" s="1">
        <v>3024</v>
      </c>
      <c r="U854" s="1">
        <v>6968</v>
      </c>
      <c r="V854" s="1">
        <v>7980</v>
      </c>
      <c r="W854" s="1">
        <v>482</v>
      </c>
      <c r="X854" s="1">
        <v>40</v>
      </c>
      <c r="Y854" s="1">
        <v>94</v>
      </c>
      <c r="Z854" s="1">
        <v>110</v>
      </c>
      <c r="AA854" s="1">
        <v>477</v>
      </c>
      <c r="AD854" s="1">
        <v>66</v>
      </c>
      <c r="AF854" s="1">
        <v>36</v>
      </c>
      <c r="AG854" s="1">
        <v>18</v>
      </c>
      <c r="AH854" s="1">
        <v>20</v>
      </c>
      <c r="AK854" s="7">
        <f t="shared" ref="AK854:AK885" si="514">IF(W854&gt;0,RANK(W854,(R854:AB854)),0)</f>
        <v>5</v>
      </c>
      <c r="AL854" s="7">
        <f t="shared" ref="AL854:AL885" si="515">IF(X854&gt;0,RANK(X854,(R854:AB854)),0)</f>
        <v>10</v>
      </c>
      <c r="AM854" s="7">
        <f t="shared" ref="AM854:AM885" si="516">IF(Y854&gt;0,RANK(Y854,(R854:AB854)),0)</f>
        <v>9</v>
      </c>
      <c r="AN854" s="2">
        <f t="shared" ref="AN854:AN885" si="517">IF($C854=0,"-",W854/$C854)</f>
        <v>1.7640169814082857E-2</v>
      </c>
      <c r="AO854" s="2">
        <f t="shared" ref="AO854:AO885" si="518">IF($C854=0,"-",X854/$C854)</f>
        <v>1.4639145073927682E-3</v>
      </c>
      <c r="AP854" s="2">
        <f t="shared" ref="AP854:AP885" si="519">IF($C854=0,"-",Y854/$C854)</f>
        <v>3.4401990923730052E-3</v>
      </c>
      <c r="AR854" t="str">
        <f t="shared" ref="AR854:AR885" si="520">A854</f>
        <v>Ingham</v>
      </c>
      <c r="AS854" t="s">
        <v>3244</v>
      </c>
      <c r="AT854" s="184">
        <v>8</v>
      </c>
      <c r="AV854" s="97">
        <v>26</v>
      </c>
      <c r="AW854" s="99">
        <v>65</v>
      </c>
      <c r="AX854" s="105">
        <f t="shared" ref="AX854:AX885" si="521">AV854*1000+AW854</f>
        <v>26065</v>
      </c>
      <c r="AZ854" s="7" t="s">
        <v>2951</v>
      </c>
      <c r="BA854" t="s">
        <v>3184</v>
      </c>
      <c r="BB854" s="198">
        <f>SUMIF('Cong Dist'!$BG$1138:$BG$1162,AX854,'Cong Dist'!AD$1138:AD$1162)</f>
        <v>0</v>
      </c>
    </row>
    <row r="855" spans="1:55" hidden="1" outlineLevel="1">
      <c r="A855" t="s">
        <v>85</v>
      </c>
      <c r="B855" t="s">
        <v>3244</v>
      </c>
      <c r="C855" s="1">
        <f t="shared" si="506"/>
        <v>8196</v>
      </c>
      <c r="D855" s="7">
        <f>IF(R855&gt;0,RANK(R855,(R855:T855,U855:AI855)),0)</f>
        <v>3</v>
      </c>
      <c r="E855" s="7">
        <f>IF(S855&gt;0,RANK(S855,(R855:T855,U855:AI855)),0)</f>
        <v>7</v>
      </c>
      <c r="F855" s="7">
        <f>IF(T855&gt;0,RANK(T855,(R855:T855,U855:AI855)),0)</f>
        <v>4</v>
      </c>
      <c r="G855" s="7">
        <f>IF(U855&gt;0,RANK(U855,(R855:T855,U855:AI855)),0)</f>
        <v>2</v>
      </c>
      <c r="H855" s="7">
        <f t="shared" si="507"/>
        <v>1</v>
      </c>
      <c r="I855" s="49">
        <f t="shared" si="508"/>
        <v>46</v>
      </c>
      <c r="J855" s="177">
        <f t="shared" si="505"/>
        <v>5.6124938994631529E-3</v>
      </c>
      <c r="K855" s="2"/>
      <c r="L855" s="2">
        <f t="shared" si="509"/>
        <v>0.21754514397266961</v>
      </c>
      <c r="M855" s="2">
        <f t="shared" si="510"/>
        <v>9.5168374816983897E-3</v>
      </c>
      <c r="N855" s="2">
        <f t="shared" si="511"/>
        <v>8.3577354807223031E-2</v>
      </c>
      <c r="O855" s="2">
        <f t="shared" si="504"/>
        <v>0.32088823816495854</v>
      </c>
      <c r="P855" s="2">
        <f t="shared" si="512"/>
        <v>0.32650073206442165</v>
      </c>
      <c r="Q855" s="2">
        <f t="shared" si="513"/>
        <v>4.1971693509028685E-2</v>
      </c>
      <c r="R855" s="1">
        <v>1783</v>
      </c>
      <c r="S855" s="1">
        <v>78</v>
      </c>
      <c r="T855" s="1">
        <v>685</v>
      </c>
      <c r="U855" s="1">
        <v>2630</v>
      </c>
      <c r="V855" s="1">
        <v>2676</v>
      </c>
      <c r="W855" s="1">
        <v>142</v>
      </c>
      <c r="X855" s="1">
        <v>7</v>
      </c>
      <c r="Y855" s="1">
        <v>17</v>
      </c>
      <c r="Z855" s="1">
        <v>27</v>
      </c>
      <c r="AA855" s="1">
        <v>119</v>
      </c>
      <c r="AD855" s="1">
        <v>22</v>
      </c>
      <c r="AF855" s="1">
        <v>7</v>
      </c>
      <c r="AG855" s="1">
        <v>3</v>
      </c>
      <c r="AH855" s="1">
        <v>0</v>
      </c>
      <c r="AK855" s="7">
        <f t="shared" si="514"/>
        <v>5</v>
      </c>
      <c r="AL855" s="7">
        <f t="shared" si="515"/>
        <v>10</v>
      </c>
      <c r="AM855" s="7">
        <f t="shared" si="516"/>
        <v>9</v>
      </c>
      <c r="AN855" s="2">
        <f t="shared" si="517"/>
        <v>1.7325524646168863E-2</v>
      </c>
      <c r="AO855" s="2">
        <f t="shared" si="518"/>
        <v>8.5407515861395805E-4</v>
      </c>
      <c r="AP855" s="2">
        <f t="shared" si="519"/>
        <v>2.0741825280624696E-3</v>
      </c>
      <c r="AR855" t="str">
        <f t="shared" si="520"/>
        <v>Ionia</v>
      </c>
      <c r="AS855" t="s">
        <v>3244</v>
      </c>
      <c r="AT855" s="184">
        <v>3</v>
      </c>
      <c r="AV855" s="97">
        <v>26</v>
      </c>
      <c r="AW855" s="99">
        <v>67</v>
      </c>
      <c r="AX855" s="105">
        <f t="shared" si="521"/>
        <v>26067</v>
      </c>
      <c r="AZ855" s="7" t="s">
        <v>2951</v>
      </c>
      <c r="BA855" t="s">
        <v>3184</v>
      </c>
      <c r="BB855" s="198">
        <f>SUMIF('Cong Dist'!$BG$1138:$BG$1162,AX855,'Cong Dist'!AD$1138:AD$1162)</f>
        <v>0</v>
      </c>
    </row>
    <row r="856" spans="1:55" hidden="1" outlineLevel="1">
      <c r="A856" t="s">
        <v>1139</v>
      </c>
      <c r="B856" t="s">
        <v>3244</v>
      </c>
      <c r="C856" s="1">
        <f t="shared" si="506"/>
        <v>3775</v>
      </c>
      <c r="D856" s="7">
        <f>IF(R856&gt;0,RANK(R856,(R856:T856,U856:AI856)),0)</f>
        <v>3</v>
      </c>
      <c r="E856" s="7">
        <f>IF(S856&gt;0,RANK(S856,(R856:T856,U856:AI856)),0)</f>
        <v>7</v>
      </c>
      <c r="F856" s="7">
        <f>IF(T856&gt;0,RANK(T856,(R856:T856,U856:AI856)),0)</f>
        <v>4</v>
      </c>
      <c r="G856" s="7">
        <f>IF(U856&gt;0,RANK(U856,(R856:T856,U856:AI856)),0)</f>
        <v>2</v>
      </c>
      <c r="H856" s="7">
        <f t="shared" si="507"/>
        <v>1</v>
      </c>
      <c r="I856" s="49">
        <f t="shared" si="508"/>
        <v>1297</v>
      </c>
      <c r="J856" s="177">
        <f t="shared" si="505"/>
        <v>0.34357615894039734</v>
      </c>
      <c r="K856" s="2"/>
      <c r="L856" s="2">
        <f t="shared" si="509"/>
        <v>0.16105960264900662</v>
      </c>
      <c r="M856" s="2">
        <f t="shared" si="510"/>
        <v>7.152317880794702E-3</v>
      </c>
      <c r="N856" s="2">
        <f t="shared" si="511"/>
        <v>8.635761589403973E-2</v>
      </c>
      <c r="O856" s="2">
        <f t="shared" si="504"/>
        <v>0.1790728476821192</v>
      </c>
      <c r="P856" s="2">
        <f t="shared" si="512"/>
        <v>0.52264900662251657</v>
      </c>
      <c r="Q856" s="2">
        <f t="shared" si="513"/>
        <v>4.3708609271523091E-2</v>
      </c>
      <c r="R856" s="1">
        <v>608</v>
      </c>
      <c r="S856" s="1">
        <v>27</v>
      </c>
      <c r="T856" s="1">
        <v>326</v>
      </c>
      <c r="U856" s="1">
        <v>676</v>
      </c>
      <c r="V856" s="1">
        <v>1973</v>
      </c>
      <c r="W856" s="1">
        <v>57</v>
      </c>
      <c r="X856" s="1">
        <v>1</v>
      </c>
      <c r="Y856" s="1">
        <v>9</v>
      </c>
      <c r="Z856" s="1">
        <v>10</v>
      </c>
      <c r="AA856" s="1">
        <v>69</v>
      </c>
      <c r="AD856" s="1">
        <v>9</v>
      </c>
      <c r="AF856" s="1">
        <v>6</v>
      </c>
      <c r="AG856" s="1">
        <v>1</v>
      </c>
      <c r="AH856" s="1">
        <v>3</v>
      </c>
      <c r="AK856" s="7">
        <f t="shared" si="514"/>
        <v>6</v>
      </c>
      <c r="AL856" s="7">
        <f t="shared" si="515"/>
        <v>10</v>
      </c>
      <c r="AM856" s="7">
        <f t="shared" si="516"/>
        <v>9</v>
      </c>
      <c r="AN856" s="2">
        <f t="shared" si="517"/>
        <v>1.5099337748344372E-2</v>
      </c>
      <c r="AO856" s="2">
        <f t="shared" si="518"/>
        <v>2.6490066225165563E-4</v>
      </c>
      <c r="AP856" s="2">
        <f t="shared" si="519"/>
        <v>2.3841059602649007E-3</v>
      </c>
      <c r="AR856" t="str">
        <f t="shared" si="520"/>
        <v>Iosco</v>
      </c>
      <c r="AS856" t="s">
        <v>3244</v>
      </c>
      <c r="AT856" s="184">
        <v>5</v>
      </c>
      <c r="AV856" s="97">
        <v>26</v>
      </c>
      <c r="AW856" s="99">
        <v>69</v>
      </c>
      <c r="AX856" s="105">
        <f t="shared" si="521"/>
        <v>26069</v>
      </c>
      <c r="AZ856" s="7" t="s">
        <v>2951</v>
      </c>
      <c r="BA856" t="s">
        <v>3184</v>
      </c>
      <c r="BB856" s="198">
        <f>SUMIF('Cong Dist'!$BG$1138:$BG$1162,AX856,'Cong Dist'!AD$1138:AD$1162)</f>
        <v>0</v>
      </c>
    </row>
    <row r="857" spans="1:55" hidden="1" outlineLevel="1">
      <c r="A857" t="s">
        <v>982</v>
      </c>
      <c r="B857" t="s">
        <v>3244</v>
      </c>
      <c r="C857" s="1">
        <f t="shared" si="506"/>
        <v>1835</v>
      </c>
      <c r="D857" s="7">
        <f>IF(R857&gt;0,RANK(R857,(R857:T857,U857:AI857)),0)</f>
        <v>3</v>
      </c>
      <c r="E857" s="7">
        <f>IF(S857&gt;0,RANK(S857,(R857:T857,U857:AI857)),0)</f>
        <v>6</v>
      </c>
      <c r="F857" s="7">
        <f>IF(T857&gt;0,RANK(T857,(R857:T857,U857:AI857)),0)</f>
        <v>4</v>
      </c>
      <c r="G857" s="7">
        <f>IF(U857&gt;0,RANK(U857,(R857:T857,U857:AI857)),0)</f>
        <v>2</v>
      </c>
      <c r="H857" s="7">
        <f t="shared" si="507"/>
        <v>1</v>
      </c>
      <c r="I857" s="49">
        <f t="shared" si="508"/>
        <v>406</v>
      </c>
      <c r="J857" s="177">
        <f t="shared" si="505"/>
        <v>0.2212534059945504</v>
      </c>
      <c r="K857" s="2"/>
      <c r="L857" s="2">
        <f t="shared" si="509"/>
        <v>0.18147138964577655</v>
      </c>
      <c r="M857" s="2">
        <f t="shared" si="510"/>
        <v>6.5395095367847414E-3</v>
      </c>
      <c r="N857" s="2">
        <f t="shared" si="511"/>
        <v>5.6130790190735698E-2</v>
      </c>
      <c r="O857" s="2">
        <f t="shared" si="504"/>
        <v>0.25177111716621253</v>
      </c>
      <c r="P857" s="2">
        <f t="shared" si="512"/>
        <v>0.47302452316076293</v>
      </c>
      <c r="Q857" s="2">
        <f t="shared" si="513"/>
        <v>3.1062670299727535E-2</v>
      </c>
      <c r="R857" s="1">
        <v>333</v>
      </c>
      <c r="S857" s="1">
        <v>12</v>
      </c>
      <c r="T857" s="1">
        <v>103</v>
      </c>
      <c r="U857" s="1">
        <v>462</v>
      </c>
      <c r="V857" s="1">
        <v>868</v>
      </c>
      <c r="W857" s="1">
        <v>28</v>
      </c>
      <c r="X857" s="1">
        <v>3</v>
      </c>
      <c r="Y857" s="1">
        <v>0</v>
      </c>
      <c r="Z857" s="1">
        <v>6</v>
      </c>
      <c r="AA857" s="1">
        <v>10</v>
      </c>
      <c r="AD857" s="1">
        <v>6</v>
      </c>
      <c r="AF857" s="1">
        <v>3</v>
      </c>
      <c r="AG857" s="1">
        <v>0</v>
      </c>
      <c r="AH857" s="1">
        <v>1</v>
      </c>
      <c r="AK857" s="7">
        <f t="shared" si="514"/>
        <v>5</v>
      </c>
      <c r="AL857" s="7">
        <f t="shared" si="515"/>
        <v>9</v>
      </c>
      <c r="AM857" s="7">
        <f t="shared" si="516"/>
        <v>0</v>
      </c>
      <c r="AN857" s="2">
        <f t="shared" si="517"/>
        <v>1.5258855585831062E-2</v>
      </c>
      <c r="AO857" s="2">
        <f t="shared" si="518"/>
        <v>1.6348773841961854E-3</v>
      </c>
      <c r="AP857" s="2">
        <f t="shared" si="519"/>
        <v>0</v>
      </c>
      <c r="AR857" t="str">
        <f t="shared" si="520"/>
        <v>Iron</v>
      </c>
      <c r="AS857" t="s">
        <v>3244</v>
      </c>
      <c r="AT857" s="184">
        <v>1</v>
      </c>
      <c r="AV857" s="97">
        <v>26</v>
      </c>
      <c r="AW857" s="99">
        <v>71</v>
      </c>
      <c r="AX857" s="105">
        <f t="shared" si="521"/>
        <v>26071</v>
      </c>
      <c r="AZ857" s="7" t="s">
        <v>2951</v>
      </c>
      <c r="BA857" t="s">
        <v>3184</v>
      </c>
      <c r="BB857" s="198">
        <f>SUMIF('Cong Dist'!$BG$1138:$BG$1162,AX857,'Cong Dist'!AD$1138:AD$1162)</f>
        <v>0</v>
      </c>
    </row>
    <row r="858" spans="1:55" hidden="1" outlineLevel="1">
      <c r="A858" t="s">
        <v>490</v>
      </c>
      <c r="B858" t="s">
        <v>3244</v>
      </c>
      <c r="C858" s="1">
        <f t="shared" si="506"/>
        <v>6183</v>
      </c>
      <c r="D858" s="7">
        <f>IF(R858&gt;0,RANK(R858,(R858:T858,U858:AI858)),0)</f>
        <v>3</v>
      </c>
      <c r="E858" s="7">
        <f>IF(S858&gt;0,RANK(S858,(R858:T858,U858:AI858)),0)</f>
        <v>7</v>
      </c>
      <c r="F858" s="7">
        <f>IF(T858&gt;0,RANK(T858,(R858:T858,U858:AI858)),0)</f>
        <v>4</v>
      </c>
      <c r="G858" s="7">
        <f>IF(U858&gt;0,RANK(U858,(R858:T858,U858:AI858)),0)</f>
        <v>2</v>
      </c>
      <c r="H858" s="7">
        <f t="shared" si="507"/>
        <v>1</v>
      </c>
      <c r="I858" s="49">
        <f t="shared" si="508"/>
        <v>495</v>
      </c>
      <c r="J858" s="177">
        <f t="shared" si="505"/>
        <v>8.0058224163027658E-2</v>
      </c>
      <c r="K858" s="2"/>
      <c r="L858" s="2">
        <f t="shared" si="509"/>
        <v>0.21510593562995309</v>
      </c>
      <c r="M858" s="2">
        <f t="shared" si="510"/>
        <v>5.6606825165777131E-3</v>
      </c>
      <c r="N858" s="2">
        <f t="shared" si="511"/>
        <v>0.11386058547630599</v>
      </c>
      <c r="O858" s="2">
        <f t="shared" si="504"/>
        <v>0.27252142972666993</v>
      </c>
      <c r="P858" s="2">
        <f t="shared" si="512"/>
        <v>0.35257965388969753</v>
      </c>
      <c r="Q858" s="2">
        <f t="shared" si="513"/>
        <v>4.027171276079583E-2</v>
      </c>
      <c r="R858" s="1">
        <v>1330</v>
      </c>
      <c r="S858" s="1">
        <v>35</v>
      </c>
      <c r="T858" s="1">
        <v>704</v>
      </c>
      <c r="U858" s="1">
        <v>1685</v>
      </c>
      <c r="V858" s="1">
        <v>2180</v>
      </c>
      <c r="W858" s="1">
        <v>102</v>
      </c>
      <c r="X858" s="1">
        <v>5</v>
      </c>
      <c r="Y858" s="1">
        <v>17</v>
      </c>
      <c r="Z858" s="1">
        <v>17</v>
      </c>
      <c r="AA858" s="1">
        <v>74</v>
      </c>
      <c r="AD858" s="1">
        <v>11</v>
      </c>
      <c r="AF858" s="1">
        <v>11</v>
      </c>
      <c r="AG858" s="1">
        <v>5</v>
      </c>
      <c r="AH858" s="1">
        <v>7</v>
      </c>
      <c r="AK858" s="7">
        <f t="shared" si="514"/>
        <v>5</v>
      </c>
      <c r="AL858" s="7">
        <f t="shared" si="515"/>
        <v>10</v>
      </c>
      <c r="AM858" s="7">
        <f t="shared" si="516"/>
        <v>8</v>
      </c>
      <c r="AN858" s="2">
        <f t="shared" si="517"/>
        <v>1.6496846191169336E-2</v>
      </c>
      <c r="AO858" s="2">
        <f t="shared" si="518"/>
        <v>8.0866893093967335E-4</v>
      </c>
      <c r="AP858" s="2">
        <f t="shared" si="519"/>
        <v>2.7494743651948891E-3</v>
      </c>
      <c r="AR858" t="str">
        <f t="shared" si="520"/>
        <v>Isabella</v>
      </c>
      <c r="AS858" t="s">
        <v>3244</v>
      </c>
      <c r="AT858" s="184">
        <v>4</v>
      </c>
      <c r="AV858" s="97">
        <v>26</v>
      </c>
      <c r="AW858" s="99">
        <v>73</v>
      </c>
      <c r="AX858" s="105">
        <f t="shared" si="521"/>
        <v>26073</v>
      </c>
      <c r="AZ858" s="7" t="s">
        <v>2951</v>
      </c>
      <c r="BA858" t="s">
        <v>3184</v>
      </c>
      <c r="BB858" s="198">
        <f>SUMIF('Cong Dist'!$BG$1138:$BG$1162,AX858,'Cong Dist'!AD$1138:AD$1162)</f>
        <v>0</v>
      </c>
    </row>
    <row r="859" spans="1:55" hidden="1" outlineLevel="1">
      <c r="A859" t="s">
        <v>3011</v>
      </c>
      <c r="B859" t="s">
        <v>3244</v>
      </c>
      <c r="C859" s="1">
        <f t="shared" si="506"/>
        <v>20711</v>
      </c>
      <c r="D859" s="7">
        <f>IF(R859&gt;0,RANK(R859,(R859:T859,U859:AI859)),0)</f>
        <v>3</v>
      </c>
      <c r="E859" s="7">
        <f>IF(S859&gt;0,RANK(S859,(R859:T859,U859:AI859)),0)</f>
        <v>7</v>
      </c>
      <c r="F859" s="7">
        <f>IF(T859&gt;0,RANK(T859,(R859:T859,U859:AI859)),0)</f>
        <v>4</v>
      </c>
      <c r="G859" s="7">
        <f>IF(U859&gt;0,RANK(U859,(R859:T859,U859:AI859)),0)</f>
        <v>2</v>
      </c>
      <c r="H859" s="7">
        <f t="shared" si="507"/>
        <v>1</v>
      </c>
      <c r="I859" s="49">
        <f t="shared" si="508"/>
        <v>2914</v>
      </c>
      <c r="J859" s="177">
        <f t="shared" si="505"/>
        <v>0.14069817971126455</v>
      </c>
      <c r="K859" s="2"/>
      <c r="L859" s="2">
        <f t="shared" si="509"/>
        <v>0.21148182125440587</v>
      </c>
      <c r="M859" s="2">
        <f t="shared" si="510"/>
        <v>7.6770798126599392E-3</v>
      </c>
      <c r="N859" s="2">
        <f t="shared" si="511"/>
        <v>9.3138911689440398E-2</v>
      </c>
      <c r="O859" s="2">
        <f t="shared" si="504"/>
        <v>0.25102602481772973</v>
      </c>
      <c r="P859" s="2">
        <f t="shared" si="512"/>
        <v>0.39172420452899426</v>
      </c>
      <c r="Q859" s="2">
        <f t="shared" si="513"/>
        <v>4.4951957896769756E-2</v>
      </c>
      <c r="R859" s="1">
        <v>4380</v>
      </c>
      <c r="S859" s="1">
        <v>159</v>
      </c>
      <c r="T859" s="1">
        <v>1929</v>
      </c>
      <c r="U859" s="1">
        <v>5199</v>
      </c>
      <c r="V859" s="1">
        <v>8113</v>
      </c>
      <c r="W859" s="1">
        <v>420</v>
      </c>
      <c r="X859" s="1">
        <v>13</v>
      </c>
      <c r="Y859" s="1">
        <v>50</v>
      </c>
      <c r="Z859" s="1">
        <v>60</v>
      </c>
      <c r="AA859" s="1">
        <v>314</v>
      </c>
      <c r="AD859" s="1">
        <v>36</v>
      </c>
      <c r="AF859" s="1">
        <v>20</v>
      </c>
      <c r="AG859" s="1">
        <v>7</v>
      </c>
      <c r="AH859" s="1">
        <v>11</v>
      </c>
      <c r="AK859" s="7">
        <f t="shared" si="514"/>
        <v>5</v>
      </c>
      <c r="AL859" s="7">
        <f t="shared" si="515"/>
        <v>10</v>
      </c>
      <c r="AM859" s="7">
        <f t="shared" si="516"/>
        <v>9</v>
      </c>
      <c r="AN859" s="2">
        <f t="shared" si="517"/>
        <v>2.027907875042248E-2</v>
      </c>
      <c r="AO859" s="2">
        <f t="shared" si="518"/>
        <v>6.2768577084641015E-4</v>
      </c>
      <c r="AP859" s="2">
        <f t="shared" si="519"/>
        <v>2.414176041716962E-3</v>
      </c>
      <c r="AR859" t="str">
        <f t="shared" si="520"/>
        <v>Jackson</v>
      </c>
      <c r="AS859" t="s">
        <v>3244</v>
      </c>
      <c r="AT859" s="184">
        <v>7</v>
      </c>
      <c r="AV859" s="97">
        <v>26</v>
      </c>
      <c r="AW859" s="99">
        <v>75</v>
      </c>
      <c r="AX859" s="105">
        <f t="shared" si="521"/>
        <v>26075</v>
      </c>
      <c r="AZ859" s="7" t="s">
        <v>2951</v>
      </c>
      <c r="BA859" t="s">
        <v>3184</v>
      </c>
      <c r="BB859" s="198">
        <f>SUMIF('Cong Dist'!$BG$1138:$BG$1162,AX859,'Cong Dist'!AD$1138:AD$1162)</f>
        <v>0</v>
      </c>
    </row>
    <row r="860" spans="1:55" hidden="1" outlineLevel="1">
      <c r="A860" t="s">
        <v>2281</v>
      </c>
      <c r="B860" t="s">
        <v>3244</v>
      </c>
      <c r="C860" s="1">
        <f t="shared" si="506"/>
        <v>32405</v>
      </c>
      <c r="D860" s="7">
        <f>IF(R860&gt;0,RANK(R860,(R860:T860,U860:AI860)),0)</f>
        <v>1</v>
      </c>
      <c r="E860" s="7">
        <f>IF(S860&gt;0,RANK(S860,(R860:T860,U860:AI860)),0)</f>
        <v>7</v>
      </c>
      <c r="F860" s="7">
        <f>IF(T860&gt;0,RANK(T860,(R860:T860,U860:AI860)),0)</f>
        <v>4</v>
      </c>
      <c r="G860" s="7">
        <f>IF(U860&gt;0,RANK(U860,(R860:T860,U860:AI860)),0)</f>
        <v>2</v>
      </c>
      <c r="H860" s="7">
        <f t="shared" si="507"/>
        <v>3</v>
      </c>
      <c r="I860" s="49">
        <f t="shared" si="508"/>
        <v>227</v>
      </c>
      <c r="J860" s="177">
        <f t="shared" si="505"/>
        <v>7.0050918068199353E-3</v>
      </c>
      <c r="K860" s="2"/>
      <c r="L860" s="2">
        <f t="shared" si="509"/>
        <v>0.28097515815460578</v>
      </c>
      <c r="M860" s="2">
        <f t="shared" si="510"/>
        <v>1.018361363987039E-2</v>
      </c>
      <c r="N860" s="2">
        <f t="shared" si="511"/>
        <v>0.11711155685850949</v>
      </c>
      <c r="O860" s="2">
        <f t="shared" si="504"/>
        <v>0.27397006634778581</v>
      </c>
      <c r="P860" s="2">
        <f t="shared" si="512"/>
        <v>0.26708841228205527</v>
      </c>
      <c r="Q860" s="2">
        <f t="shared" si="513"/>
        <v>5.0671192717173186E-2</v>
      </c>
      <c r="R860" s="1">
        <v>9105</v>
      </c>
      <c r="S860" s="1">
        <v>330</v>
      </c>
      <c r="T860" s="1">
        <v>3795</v>
      </c>
      <c r="U860" s="1">
        <v>8878</v>
      </c>
      <c r="V860" s="1">
        <v>8655</v>
      </c>
      <c r="W860" s="1">
        <v>625</v>
      </c>
      <c r="X860" s="1">
        <v>45</v>
      </c>
      <c r="Y860" s="1">
        <v>100</v>
      </c>
      <c r="Z860" s="1">
        <v>83</v>
      </c>
      <c r="AA860" s="1">
        <v>644</v>
      </c>
      <c r="AD860" s="1">
        <v>78</v>
      </c>
      <c r="AF860" s="1">
        <v>39</v>
      </c>
      <c r="AG860" s="1">
        <v>10</v>
      </c>
      <c r="AH860" s="1">
        <v>18</v>
      </c>
      <c r="AK860" s="7">
        <f t="shared" si="514"/>
        <v>6</v>
      </c>
      <c r="AL860" s="7">
        <f t="shared" si="515"/>
        <v>10</v>
      </c>
      <c r="AM860" s="7">
        <f t="shared" si="516"/>
        <v>8</v>
      </c>
      <c r="AN860" s="2">
        <f t="shared" si="517"/>
        <v>1.9287147045209074E-2</v>
      </c>
      <c r="AO860" s="2">
        <f t="shared" si="518"/>
        <v>1.3886745872550533E-3</v>
      </c>
      <c r="AP860" s="2">
        <f t="shared" si="519"/>
        <v>3.0859435272334516E-3</v>
      </c>
      <c r="AR860" t="str">
        <f t="shared" si="520"/>
        <v>Kalamazoo</v>
      </c>
      <c r="AS860" t="s">
        <v>3244</v>
      </c>
      <c r="AT860" s="184">
        <v>6</v>
      </c>
      <c r="AV860" s="97">
        <v>26</v>
      </c>
      <c r="AW860" s="99">
        <v>77</v>
      </c>
      <c r="AX860" s="105">
        <f t="shared" si="521"/>
        <v>26077</v>
      </c>
      <c r="AZ860" s="7" t="s">
        <v>2951</v>
      </c>
      <c r="BA860" t="s">
        <v>3184</v>
      </c>
      <c r="BB860" s="198">
        <f>SUMIF('Cong Dist'!$BG$1138:$BG$1162,AX860,'Cong Dist'!AD$1138:AD$1162)</f>
        <v>0</v>
      </c>
    </row>
    <row r="861" spans="1:55" hidden="1" outlineLevel="1">
      <c r="A861" t="s">
        <v>1813</v>
      </c>
      <c r="B861" t="s">
        <v>3244</v>
      </c>
      <c r="C861" s="1">
        <f t="shared" si="506"/>
        <v>3477</v>
      </c>
      <c r="D861" s="7">
        <f>IF(R861&gt;0,RANK(R861,(R861:T861,U861:AI861)),0)</f>
        <v>3</v>
      </c>
      <c r="E861" s="7">
        <f>IF(S861&gt;0,RANK(S861,(R861:T861,U861:AI861)),0)</f>
        <v>7</v>
      </c>
      <c r="F861" s="7">
        <f>IF(T861&gt;0,RANK(T861,(R861:T861,U861:AI861)),0)</f>
        <v>4</v>
      </c>
      <c r="G861" s="7">
        <f>IF(U861&gt;0,RANK(U861,(R861:T861,U861:AI861)),0)</f>
        <v>2</v>
      </c>
      <c r="H861" s="7">
        <f t="shared" si="507"/>
        <v>1</v>
      </c>
      <c r="I861" s="49">
        <f t="shared" si="508"/>
        <v>934</v>
      </c>
      <c r="J861" s="177">
        <f t="shared" si="505"/>
        <v>0.26862237561115904</v>
      </c>
      <c r="K861" s="2"/>
      <c r="L861" s="2">
        <f t="shared" si="509"/>
        <v>0.15041702617198735</v>
      </c>
      <c r="M861" s="2">
        <f t="shared" si="510"/>
        <v>6.3272936439459308E-3</v>
      </c>
      <c r="N861" s="2">
        <f t="shared" si="511"/>
        <v>7.6215127983894168E-2</v>
      </c>
      <c r="O861" s="2">
        <f t="shared" si="504"/>
        <v>0.22720736266896749</v>
      </c>
      <c r="P861" s="2">
        <f t="shared" si="512"/>
        <v>0.49582973828012655</v>
      </c>
      <c r="Q861" s="2">
        <f t="shared" si="513"/>
        <v>4.4003451251078518E-2</v>
      </c>
      <c r="R861" s="1">
        <v>523</v>
      </c>
      <c r="S861" s="1">
        <v>22</v>
      </c>
      <c r="T861" s="1">
        <v>265</v>
      </c>
      <c r="U861" s="1">
        <v>790</v>
      </c>
      <c r="V861" s="1">
        <v>1724</v>
      </c>
      <c r="W861" s="1">
        <v>60</v>
      </c>
      <c r="X861" s="1">
        <v>3</v>
      </c>
      <c r="Y861" s="1">
        <v>8</v>
      </c>
      <c r="Z861" s="1">
        <v>14</v>
      </c>
      <c r="AA861" s="1">
        <v>50</v>
      </c>
      <c r="AD861" s="1">
        <v>5</v>
      </c>
      <c r="AF861" s="1">
        <v>9</v>
      </c>
      <c r="AG861" s="1">
        <v>2</v>
      </c>
      <c r="AH861" s="1">
        <v>2</v>
      </c>
      <c r="AK861" s="7">
        <f t="shared" si="514"/>
        <v>5</v>
      </c>
      <c r="AL861" s="7">
        <f t="shared" si="515"/>
        <v>10</v>
      </c>
      <c r="AM861" s="7">
        <f t="shared" si="516"/>
        <v>9</v>
      </c>
      <c r="AN861" s="2">
        <f t="shared" si="517"/>
        <v>1.7256255392579811E-2</v>
      </c>
      <c r="AO861" s="2">
        <f t="shared" si="518"/>
        <v>8.6281276962899055E-4</v>
      </c>
      <c r="AP861" s="2">
        <f t="shared" si="519"/>
        <v>2.3008340523439745E-3</v>
      </c>
      <c r="AR861" t="str">
        <f t="shared" si="520"/>
        <v>Kalkaska</v>
      </c>
      <c r="AS861" t="s">
        <v>3244</v>
      </c>
      <c r="AT861" s="184">
        <v>1</v>
      </c>
      <c r="AV861" s="97">
        <v>26</v>
      </c>
      <c r="AW861" s="99">
        <v>79</v>
      </c>
      <c r="AX861" s="105">
        <f t="shared" si="521"/>
        <v>26079</v>
      </c>
      <c r="AZ861" s="7" t="s">
        <v>2951</v>
      </c>
      <c r="BA861" t="s">
        <v>3184</v>
      </c>
      <c r="BB861" s="198">
        <f>SUMIF('Cong Dist'!$BG$1138:$BG$1162,AX861,'Cong Dist'!AD$1138:AD$1162)</f>
        <v>0</v>
      </c>
    </row>
    <row r="862" spans="1:55" hidden="1" outlineLevel="1">
      <c r="A862" t="s">
        <v>1829</v>
      </c>
      <c r="B862" t="s">
        <v>3244</v>
      </c>
      <c r="C862" s="1">
        <f t="shared" si="506"/>
        <v>100407</v>
      </c>
      <c r="D862" s="7">
        <f>IF(R862&gt;0,RANK(R862,(R862:T862,U862:AI862)),0)</f>
        <v>2</v>
      </c>
      <c r="E862" s="7">
        <f>IF(S862&gt;0,RANK(S862,(R862:T862,U862:AI862)),0)</f>
        <v>7</v>
      </c>
      <c r="F862" s="7">
        <f>IF(T862&gt;0,RANK(T862,(R862:T862,U862:AI862)),0)</f>
        <v>4</v>
      </c>
      <c r="G862" s="7">
        <f>IF(U862&gt;0,RANK(U862,(R862:T862,U862:AI862)),0)</f>
        <v>1</v>
      </c>
      <c r="H862" s="7">
        <f t="shared" si="507"/>
        <v>3</v>
      </c>
      <c r="I862" s="49">
        <f t="shared" si="508"/>
        <v>9634</v>
      </c>
      <c r="J862" s="177">
        <f t="shared" si="505"/>
        <v>9.5949485593633907E-2</v>
      </c>
      <c r="K862" s="2"/>
      <c r="L862" s="2">
        <f t="shared" si="509"/>
        <v>0.25495234396008248</v>
      </c>
      <c r="M862" s="2">
        <f t="shared" si="510"/>
        <v>8.4954236258428205E-3</v>
      </c>
      <c r="N862" s="2">
        <f t="shared" si="511"/>
        <v>0.11525092872010916</v>
      </c>
      <c r="O862" s="2">
        <f t="shared" si="504"/>
        <v>0.35090182955371635</v>
      </c>
      <c r="P862" s="2">
        <f t="shared" si="512"/>
        <v>0.22705588255798898</v>
      </c>
      <c r="Q862" s="2">
        <f t="shared" si="513"/>
        <v>4.334359158226031E-2</v>
      </c>
      <c r="R862" s="1">
        <v>25599</v>
      </c>
      <c r="S862" s="1">
        <v>853</v>
      </c>
      <c r="T862" s="1">
        <v>11572</v>
      </c>
      <c r="U862" s="1">
        <v>35233</v>
      </c>
      <c r="V862" s="1">
        <v>22798</v>
      </c>
      <c r="W862" s="1">
        <v>1855</v>
      </c>
      <c r="X862" s="1">
        <v>102</v>
      </c>
      <c r="Y862" s="1">
        <v>211</v>
      </c>
      <c r="Z862" s="1">
        <v>253</v>
      </c>
      <c r="AA862" s="1">
        <v>1560</v>
      </c>
      <c r="AD862" s="1">
        <v>210</v>
      </c>
      <c r="AF862" s="1">
        <v>90</v>
      </c>
      <c r="AG862" s="1">
        <v>25</v>
      </c>
      <c r="AH862" s="1">
        <v>46</v>
      </c>
      <c r="AK862" s="7">
        <f t="shared" si="514"/>
        <v>5</v>
      </c>
      <c r="AL862" s="7">
        <f t="shared" si="515"/>
        <v>10</v>
      </c>
      <c r="AM862" s="7">
        <f t="shared" si="516"/>
        <v>9</v>
      </c>
      <c r="AN862" s="2">
        <f t="shared" si="517"/>
        <v>1.847480753333931E-2</v>
      </c>
      <c r="AO862" s="2">
        <f t="shared" si="518"/>
        <v>1.0158654277092234E-3</v>
      </c>
      <c r="AP862" s="2">
        <f t="shared" si="519"/>
        <v>2.1014471102612365E-3</v>
      </c>
      <c r="AR862" t="str">
        <f t="shared" si="520"/>
        <v>Kent</v>
      </c>
      <c r="AS862" t="s">
        <v>3244</v>
      </c>
      <c r="AT862" s="184"/>
      <c r="AV862" s="97">
        <v>26</v>
      </c>
      <c r="AW862" s="99">
        <v>81</v>
      </c>
      <c r="AX862" s="105">
        <f t="shared" si="521"/>
        <v>26081</v>
      </c>
      <c r="AZ862" s="7" t="s">
        <v>2951</v>
      </c>
      <c r="BA862" t="s">
        <v>3184</v>
      </c>
      <c r="BB862" s="198">
        <f>SUMIF('Cong Dist'!$BG$1138:$BG$1162,AX862,'Cong Dist'!AD$1138:AD$1162)</f>
        <v>22798</v>
      </c>
      <c r="BC862" s="1">
        <f>BB862-V862</f>
        <v>0</v>
      </c>
    </row>
    <row r="863" spans="1:55" hidden="1" outlineLevel="1">
      <c r="A863" t="s">
        <v>1168</v>
      </c>
      <c r="B863" t="s">
        <v>3244</v>
      </c>
      <c r="C863" s="1">
        <f t="shared" si="506"/>
        <v>435</v>
      </c>
      <c r="D863" s="7">
        <f>IF(R863&gt;0,RANK(R863,(R863:T863,U863:AI863)),0)</f>
        <v>3</v>
      </c>
      <c r="E863" s="7">
        <f>IF(S863&gt;0,RANK(S863,(R863:T863,U863:AI863)),0)</f>
        <v>8</v>
      </c>
      <c r="F863" s="7">
        <f>IF(T863&gt;0,RANK(T863,(R863:T863,U863:AI863)),0)</f>
        <v>4</v>
      </c>
      <c r="G863" s="7">
        <f>IF(U863&gt;0,RANK(U863,(R863:T863,U863:AI863)),0)</f>
        <v>2</v>
      </c>
      <c r="H863" s="7">
        <f t="shared" si="507"/>
        <v>1</v>
      </c>
      <c r="I863" s="49">
        <f t="shared" si="508"/>
        <v>79</v>
      </c>
      <c r="J863" s="177">
        <f t="shared" si="505"/>
        <v>0.18160919540229886</v>
      </c>
      <c r="K863" s="2"/>
      <c r="L863" s="2">
        <f t="shared" si="509"/>
        <v>0.17471264367816092</v>
      </c>
      <c r="M863" s="2">
        <f t="shared" si="510"/>
        <v>2.2988505747126436E-3</v>
      </c>
      <c r="N863" s="2">
        <f t="shared" si="511"/>
        <v>0.11494252873563218</v>
      </c>
      <c r="O863" s="2">
        <f t="shared" si="504"/>
        <v>0.2413793103448276</v>
      </c>
      <c r="P863" s="2">
        <f t="shared" si="512"/>
        <v>0.42298850574712643</v>
      </c>
      <c r="Q863" s="2">
        <f t="shared" si="513"/>
        <v>4.3678160919540132E-2</v>
      </c>
      <c r="R863" s="1">
        <v>76</v>
      </c>
      <c r="S863" s="1">
        <v>1</v>
      </c>
      <c r="T863" s="1">
        <v>50</v>
      </c>
      <c r="U863" s="1">
        <v>105</v>
      </c>
      <c r="V863" s="1">
        <v>184</v>
      </c>
      <c r="W863" s="1">
        <v>12</v>
      </c>
      <c r="X863" s="1">
        <v>1</v>
      </c>
      <c r="Y863" s="1">
        <v>1</v>
      </c>
      <c r="Z863" s="1">
        <v>2</v>
      </c>
      <c r="AA863" s="1">
        <v>3</v>
      </c>
      <c r="AD863" s="1">
        <v>0</v>
      </c>
      <c r="AF863" s="1">
        <v>0</v>
      </c>
      <c r="AG863" s="1">
        <v>0</v>
      </c>
      <c r="AH863" s="1">
        <v>0</v>
      </c>
      <c r="AK863" s="7">
        <f t="shared" si="514"/>
        <v>5</v>
      </c>
      <c r="AL863" s="7">
        <f t="shared" si="515"/>
        <v>8</v>
      </c>
      <c r="AM863" s="7">
        <f t="shared" si="516"/>
        <v>8</v>
      </c>
      <c r="AN863" s="2">
        <f t="shared" si="517"/>
        <v>2.7586206896551724E-2</v>
      </c>
      <c r="AO863" s="2">
        <f t="shared" si="518"/>
        <v>2.2988505747126436E-3</v>
      </c>
      <c r="AP863" s="2">
        <f t="shared" si="519"/>
        <v>2.2988505747126436E-3</v>
      </c>
      <c r="AR863" t="str">
        <f t="shared" si="520"/>
        <v>Keweenaw</v>
      </c>
      <c r="AS863" t="s">
        <v>3244</v>
      </c>
      <c r="AT863" s="184">
        <v>1</v>
      </c>
      <c r="AV863" s="97">
        <v>26</v>
      </c>
      <c r="AW863" s="99">
        <v>83</v>
      </c>
      <c r="AX863" s="105">
        <f t="shared" si="521"/>
        <v>26083</v>
      </c>
      <c r="AZ863" s="7" t="s">
        <v>2951</v>
      </c>
      <c r="BA863" t="s">
        <v>3184</v>
      </c>
      <c r="BB863" s="198">
        <f>SUMIF('Cong Dist'!$BG$1138:$BG$1162,AX863,'Cong Dist'!AD$1138:AD$1162)</f>
        <v>0</v>
      </c>
    </row>
    <row r="864" spans="1:55" hidden="1" outlineLevel="1">
      <c r="A864" t="s">
        <v>2398</v>
      </c>
      <c r="B864" t="s">
        <v>3244</v>
      </c>
      <c r="C864" s="1">
        <f t="shared" si="506"/>
        <v>1588</v>
      </c>
      <c r="D864" s="7">
        <f>IF(R864&gt;0,RANK(R864,(R864:T864,U864:AI864)),0)</f>
        <v>3</v>
      </c>
      <c r="E864" s="7">
        <f>IF(S864&gt;0,RANK(S864,(R864:T864,U864:AI864)),0)</f>
        <v>7</v>
      </c>
      <c r="F864" s="7">
        <f>IF(T864&gt;0,RANK(T864,(R864:T864,U864:AI864)),0)</f>
        <v>4</v>
      </c>
      <c r="G864" s="7">
        <f>IF(U864&gt;0,RANK(U864,(R864:T864,U864:AI864)),0)</f>
        <v>2</v>
      </c>
      <c r="H864" s="7">
        <f t="shared" si="507"/>
        <v>1</v>
      </c>
      <c r="I864" s="49">
        <f t="shared" si="508"/>
        <v>421</v>
      </c>
      <c r="J864" s="177">
        <f t="shared" si="505"/>
        <v>0.26511335012594456</v>
      </c>
      <c r="K864" s="2"/>
      <c r="L864" s="2">
        <f t="shared" si="509"/>
        <v>0.14924433249370278</v>
      </c>
      <c r="M864" s="2">
        <f t="shared" si="510"/>
        <v>7.556675062972292E-3</v>
      </c>
      <c r="N864" s="2">
        <f t="shared" si="511"/>
        <v>6.2342569269521413E-2</v>
      </c>
      <c r="O864" s="2">
        <f t="shared" si="504"/>
        <v>0.24055415617128464</v>
      </c>
      <c r="P864" s="2">
        <f t="shared" si="512"/>
        <v>0.50566750629722923</v>
      </c>
      <c r="Q864" s="2">
        <f t="shared" si="513"/>
        <v>3.4634760705289702E-2</v>
      </c>
      <c r="R864" s="1">
        <v>237</v>
      </c>
      <c r="S864" s="1">
        <v>12</v>
      </c>
      <c r="T864" s="1">
        <v>99</v>
      </c>
      <c r="U864" s="1">
        <v>382</v>
      </c>
      <c r="V864" s="1">
        <v>803</v>
      </c>
      <c r="W864" s="1">
        <v>30</v>
      </c>
      <c r="X864" s="1">
        <v>0</v>
      </c>
      <c r="Y864" s="1">
        <v>1</v>
      </c>
      <c r="Z864" s="1">
        <v>4</v>
      </c>
      <c r="AA864" s="1">
        <v>16</v>
      </c>
      <c r="AD864" s="1">
        <v>2</v>
      </c>
      <c r="AF864" s="1">
        <v>1</v>
      </c>
      <c r="AG864" s="1">
        <v>0</v>
      </c>
      <c r="AH864" s="1">
        <v>1</v>
      </c>
      <c r="AK864" s="7">
        <f t="shared" si="514"/>
        <v>5</v>
      </c>
      <c r="AL864" s="7">
        <f t="shared" si="515"/>
        <v>0</v>
      </c>
      <c r="AM864" s="7">
        <f t="shared" si="516"/>
        <v>9</v>
      </c>
      <c r="AN864" s="2">
        <f t="shared" si="517"/>
        <v>1.8891687657430732E-2</v>
      </c>
      <c r="AO864" s="2">
        <f t="shared" si="518"/>
        <v>0</v>
      </c>
      <c r="AP864" s="2">
        <f t="shared" si="519"/>
        <v>6.2972292191435767E-4</v>
      </c>
      <c r="AR864" t="str">
        <f t="shared" si="520"/>
        <v>Lake</v>
      </c>
      <c r="AS864" t="s">
        <v>3244</v>
      </c>
      <c r="AT864" s="184">
        <v>2</v>
      </c>
      <c r="AV864" s="97">
        <v>26</v>
      </c>
      <c r="AW864" s="99">
        <v>85</v>
      </c>
      <c r="AX864" s="105">
        <f t="shared" si="521"/>
        <v>26085</v>
      </c>
      <c r="AZ864" s="7" t="s">
        <v>2951</v>
      </c>
      <c r="BA864" t="s">
        <v>3184</v>
      </c>
      <c r="BB864" s="198">
        <f>SUMIF('Cong Dist'!$BG$1138:$BG$1162,AX864,'Cong Dist'!AD$1138:AD$1162)</f>
        <v>0</v>
      </c>
    </row>
    <row r="865" spans="1:55" hidden="1" outlineLevel="1">
      <c r="A865" t="s">
        <v>1930</v>
      </c>
      <c r="B865" t="s">
        <v>3244</v>
      </c>
      <c r="C865" s="1">
        <f t="shared" si="506"/>
        <v>16324</v>
      </c>
      <c r="D865" s="7">
        <f>IF(R865&gt;0,RANK(R865,(R865:T865,U865:AI865)),0)</f>
        <v>3</v>
      </c>
      <c r="E865" s="7">
        <f>IF(S865&gt;0,RANK(S865,(R865:T865,U865:AI865)),0)</f>
        <v>7</v>
      </c>
      <c r="F865" s="7">
        <f>IF(T865&gt;0,RANK(T865,(R865:T865,U865:AI865)),0)</f>
        <v>4</v>
      </c>
      <c r="G865" s="7">
        <f>IF(U865&gt;0,RANK(U865,(R865:T865,U865:AI865)),0)</f>
        <v>2</v>
      </c>
      <c r="H865" s="7">
        <f t="shared" si="507"/>
        <v>1</v>
      </c>
      <c r="I865" s="49">
        <f t="shared" si="508"/>
        <v>3625</v>
      </c>
      <c r="J865" s="177">
        <f t="shared" si="505"/>
        <v>0.22206567017887774</v>
      </c>
      <c r="K865" s="2"/>
      <c r="L865" s="2">
        <f t="shared" si="509"/>
        <v>0.18451359960793923</v>
      </c>
      <c r="M865" s="2">
        <f t="shared" si="510"/>
        <v>6.0034305317324182E-3</v>
      </c>
      <c r="N865" s="2">
        <f t="shared" si="511"/>
        <v>7.1061014457240876E-2</v>
      </c>
      <c r="O865" s="2">
        <f t="shared" si="504"/>
        <v>0.23407253124234256</v>
      </c>
      <c r="P865" s="2">
        <f t="shared" si="512"/>
        <v>0.4561382014212203</v>
      </c>
      <c r="Q865" s="2">
        <f t="shared" si="513"/>
        <v>4.8211222739524606E-2</v>
      </c>
      <c r="R865" s="1">
        <v>3012</v>
      </c>
      <c r="S865" s="1">
        <v>98</v>
      </c>
      <c r="T865" s="1">
        <v>1160</v>
      </c>
      <c r="U865" s="1">
        <v>3821</v>
      </c>
      <c r="V865" s="1">
        <v>7446</v>
      </c>
      <c r="W865" s="1">
        <v>334</v>
      </c>
      <c r="X865" s="1">
        <v>12</v>
      </c>
      <c r="Y865" s="1">
        <v>35</v>
      </c>
      <c r="Z865" s="1">
        <v>73</v>
      </c>
      <c r="AA865" s="1">
        <v>261</v>
      </c>
      <c r="AD865" s="1">
        <v>34</v>
      </c>
      <c r="AF865" s="1">
        <v>32</v>
      </c>
      <c r="AG865" s="1">
        <v>1</v>
      </c>
      <c r="AH865" s="1">
        <v>5</v>
      </c>
      <c r="AK865" s="7">
        <f t="shared" si="514"/>
        <v>5</v>
      </c>
      <c r="AL865" s="7">
        <f t="shared" si="515"/>
        <v>10</v>
      </c>
      <c r="AM865" s="7">
        <f t="shared" si="516"/>
        <v>9</v>
      </c>
      <c r="AN865" s="2">
        <f t="shared" si="517"/>
        <v>2.046067140406763E-2</v>
      </c>
      <c r="AO865" s="2">
        <f t="shared" si="518"/>
        <v>7.3511394266111249E-4</v>
      </c>
      <c r="AP865" s="2">
        <f t="shared" si="519"/>
        <v>2.1440823327615781E-3</v>
      </c>
      <c r="AR865" t="str">
        <f t="shared" si="520"/>
        <v>Lapeer</v>
      </c>
      <c r="AS865" t="s">
        <v>3244</v>
      </c>
      <c r="AT865" s="184">
        <v>10</v>
      </c>
      <c r="AV865" s="97">
        <v>26</v>
      </c>
      <c r="AW865" s="99">
        <v>87</v>
      </c>
      <c r="AX865" s="105">
        <f t="shared" si="521"/>
        <v>26087</v>
      </c>
      <c r="AZ865" s="7" t="s">
        <v>2951</v>
      </c>
      <c r="BA865" t="s">
        <v>3184</v>
      </c>
      <c r="BB865" s="198">
        <f>SUMIF('Cong Dist'!$BG$1138:$BG$1162,AX865,'Cong Dist'!AD$1138:AD$1162)</f>
        <v>0</v>
      </c>
    </row>
    <row r="866" spans="1:55" hidden="1" outlineLevel="1">
      <c r="A866" t="s">
        <v>1126</v>
      </c>
      <c r="B866" t="s">
        <v>3244</v>
      </c>
      <c r="C866" s="1">
        <f t="shared" si="506"/>
        <v>4859</v>
      </c>
      <c r="D866" s="7">
        <f>IF(R866&gt;0,RANK(R866,(R866:T866,U866:AI866)),0)</f>
        <v>2</v>
      </c>
      <c r="E866" s="7">
        <f>IF(S866&gt;0,RANK(S866,(R866:T866,U866:AI866)),0)</f>
        <v>7</v>
      </c>
      <c r="F866" s="7">
        <f>IF(T866&gt;0,RANK(T866,(R866:T866,U866:AI866)),0)</f>
        <v>4</v>
      </c>
      <c r="G866" s="7">
        <f>IF(U866&gt;0,RANK(U866,(R866:T866,U866:AI866)),0)</f>
        <v>3</v>
      </c>
      <c r="H866" s="7">
        <f t="shared" si="507"/>
        <v>1</v>
      </c>
      <c r="I866" s="49">
        <f t="shared" si="508"/>
        <v>362</v>
      </c>
      <c r="J866" s="177">
        <f t="shared" si="505"/>
        <v>7.4500926116484872E-2</v>
      </c>
      <c r="K866" s="2"/>
      <c r="L866" s="2">
        <f t="shared" si="509"/>
        <v>0.25746038279481376</v>
      </c>
      <c r="M866" s="2">
        <f t="shared" si="510"/>
        <v>1.0084379501955135E-2</v>
      </c>
      <c r="N866" s="2">
        <f t="shared" si="511"/>
        <v>0.1115455855114221</v>
      </c>
      <c r="O866" s="2">
        <f t="shared" si="504"/>
        <v>0.23873224943403992</v>
      </c>
      <c r="P866" s="2">
        <f t="shared" si="512"/>
        <v>0.3319613089112986</v>
      </c>
      <c r="Q866" s="2">
        <f t="shared" si="513"/>
        <v>5.0216093846470411E-2</v>
      </c>
      <c r="R866" s="1">
        <v>1251</v>
      </c>
      <c r="S866" s="1">
        <v>49</v>
      </c>
      <c r="T866" s="1">
        <v>542</v>
      </c>
      <c r="U866" s="1">
        <v>1160</v>
      </c>
      <c r="V866" s="1">
        <v>1613</v>
      </c>
      <c r="W866" s="1">
        <v>79</v>
      </c>
      <c r="X866" s="1">
        <v>7</v>
      </c>
      <c r="Y866" s="1">
        <v>18</v>
      </c>
      <c r="Z866" s="1">
        <v>15</v>
      </c>
      <c r="AA866" s="1">
        <v>110</v>
      </c>
      <c r="AD866" s="1">
        <v>7</v>
      </c>
      <c r="AF866" s="1">
        <v>4</v>
      </c>
      <c r="AG866" s="1">
        <v>1</v>
      </c>
      <c r="AH866" s="1">
        <v>3</v>
      </c>
      <c r="AK866" s="7">
        <f t="shared" si="514"/>
        <v>6</v>
      </c>
      <c r="AL866" s="7">
        <f t="shared" si="515"/>
        <v>10</v>
      </c>
      <c r="AM866" s="7">
        <f t="shared" si="516"/>
        <v>8</v>
      </c>
      <c r="AN866" s="2">
        <f t="shared" si="517"/>
        <v>1.625848940111134E-2</v>
      </c>
      <c r="AO866" s="2">
        <f t="shared" si="518"/>
        <v>1.4406256431364478E-3</v>
      </c>
      <c r="AP866" s="2">
        <f t="shared" si="519"/>
        <v>3.7044659394937229E-3</v>
      </c>
      <c r="AR866" t="str">
        <f t="shared" si="520"/>
        <v>Leelanau</v>
      </c>
      <c r="AS866" t="s">
        <v>3244</v>
      </c>
      <c r="AT866" s="184">
        <v>1</v>
      </c>
      <c r="AV866" s="97">
        <v>26</v>
      </c>
      <c r="AW866" s="99">
        <v>89</v>
      </c>
      <c r="AX866" s="105">
        <f t="shared" si="521"/>
        <v>26089</v>
      </c>
      <c r="AZ866" s="7" t="s">
        <v>2951</v>
      </c>
      <c r="BA866" t="s">
        <v>3184</v>
      </c>
      <c r="BB866" s="198">
        <f>SUMIF('Cong Dist'!$BG$1138:$BG$1162,AX866,'Cong Dist'!AD$1138:AD$1162)</f>
        <v>0</v>
      </c>
    </row>
    <row r="867" spans="1:55" hidden="1" outlineLevel="1">
      <c r="A867" t="s">
        <v>537</v>
      </c>
      <c r="B867" t="s">
        <v>3244</v>
      </c>
      <c r="C867" s="1">
        <f t="shared" si="506"/>
        <v>14393</v>
      </c>
      <c r="D867" s="7">
        <f>IF(R867&gt;0,RANK(R867,(R867:T867,U867:AI867)),0)</f>
        <v>3</v>
      </c>
      <c r="E867" s="7">
        <f>IF(S867&gt;0,RANK(S867,(R867:T867,U867:AI867)),0)</f>
        <v>7</v>
      </c>
      <c r="F867" s="7">
        <f>IF(T867&gt;0,RANK(T867,(R867:T867,U867:AI867)),0)</f>
        <v>4</v>
      </c>
      <c r="G867" s="7">
        <f>IF(U867&gt;0,RANK(U867,(R867:T867,U867:AI867)),0)</f>
        <v>2</v>
      </c>
      <c r="H867" s="7">
        <f t="shared" si="507"/>
        <v>1</v>
      </c>
      <c r="I867" s="49">
        <f t="shared" si="508"/>
        <v>1263</v>
      </c>
      <c r="J867" s="177">
        <f t="shared" si="505"/>
        <v>8.7750990064614745E-2</v>
      </c>
      <c r="K867" s="2"/>
      <c r="L867" s="2">
        <f t="shared" si="509"/>
        <v>0.25797262558188006</v>
      </c>
      <c r="M867" s="2">
        <f t="shared" si="510"/>
        <v>6.3919961092197596E-3</v>
      </c>
      <c r="N867" s="2">
        <f t="shared" si="511"/>
        <v>7.1423608698672966E-2</v>
      </c>
      <c r="O867" s="2">
        <f t="shared" si="504"/>
        <v>0.27124296533036896</v>
      </c>
      <c r="P867" s="2">
        <f t="shared" si="512"/>
        <v>0.35899395539498369</v>
      </c>
      <c r="Q867" s="2">
        <f t="shared" si="513"/>
        <v>3.3974848884874564E-2</v>
      </c>
      <c r="R867" s="1">
        <v>3713</v>
      </c>
      <c r="S867" s="1">
        <v>92</v>
      </c>
      <c r="T867" s="1">
        <v>1028</v>
      </c>
      <c r="U867" s="1">
        <v>3904</v>
      </c>
      <c r="V867" s="1">
        <v>5167</v>
      </c>
      <c r="W867" s="1">
        <v>214</v>
      </c>
      <c r="X867" s="1">
        <v>7</v>
      </c>
      <c r="Y867" s="1">
        <v>22</v>
      </c>
      <c r="Z867" s="1">
        <v>28</v>
      </c>
      <c r="AA867" s="1">
        <v>174</v>
      </c>
      <c r="AD867" s="1">
        <v>26</v>
      </c>
      <c r="AF867" s="1">
        <v>12</v>
      </c>
      <c r="AG867" s="1">
        <v>3</v>
      </c>
      <c r="AH867" s="1">
        <v>3</v>
      </c>
      <c r="AK867" s="7">
        <f t="shared" si="514"/>
        <v>5</v>
      </c>
      <c r="AL867" s="7">
        <f t="shared" si="515"/>
        <v>10</v>
      </c>
      <c r="AM867" s="7">
        <f t="shared" si="516"/>
        <v>9</v>
      </c>
      <c r="AN867" s="2">
        <f t="shared" si="517"/>
        <v>1.4868338775793789E-2</v>
      </c>
      <c r="AO867" s="2">
        <f t="shared" si="518"/>
        <v>4.8634753004932955E-4</v>
      </c>
      <c r="AP867" s="2">
        <f t="shared" si="519"/>
        <v>1.5285208087264643E-3</v>
      </c>
      <c r="AR867" t="str">
        <f t="shared" si="520"/>
        <v>Lenawee</v>
      </c>
      <c r="AS867" t="s">
        <v>3244</v>
      </c>
      <c r="AT867" s="184">
        <v>7</v>
      </c>
      <c r="AV867" s="97">
        <v>26</v>
      </c>
      <c r="AW867" s="99">
        <v>91</v>
      </c>
      <c r="AX867" s="105">
        <f t="shared" si="521"/>
        <v>26091</v>
      </c>
      <c r="AZ867" s="7" t="s">
        <v>2951</v>
      </c>
      <c r="BA867" t="s">
        <v>3184</v>
      </c>
      <c r="BB867" s="198">
        <f>SUMIF('Cong Dist'!$BG$1138:$BG$1162,AX867,'Cong Dist'!AD$1138:AD$1162)</f>
        <v>0</v>
      </c>
    </row>
    <row r="868" spans="1:55" hidden="1" outlineLevel="1">
      <c r="A868" t="s">
        <v>1731</v>
      </c>
      <c r="B868" t="s">
        <v>3244</v>
      </c>
      <c r="C868" s="1">
        <f t="shared" si="506"/>
        <v>39053</v>
      </c>
      <c r="D868" s="7">
        <f>IF(R868&gt;0,RANK(R868,(R868:T868,U868:AI868)),0)</f>
        <v>2</v>
      </c>
      <c r="E868" s="7">
        <f>IF(S868&gt;0,RANK(S868,(R868:T868,U868:AI868)),0)</f>
        <v>7</v>
      </c>
      <c r="F868" s="7">
        <f>IF(T868&gt;0,RANK(T868,(R868:T868,U868:AI868)),0)</f>
        <v>4</v>
      </c>
      <c r="G868" s="7">
        <f>IF(U868&gt;0,RANK(U868,(R868:T868,U868:AI868)),0)</f>
        <v>3</v>
      </c>
      <c r="H868" s="7">
        <f t="shared" si="507"/>
        <v>1</v>
      </c>
      <c r="I868" s="49">
        <f t="shared" si="508"/>
        <v>5976</v>
      </c>
      <c r="J868" s="177">
        <f t="shared" si="505"/>
        <v>0.15302281514864416</v>
      </c>
      <c r="K868" s="2"/>
      <c r="L868" s="2">
        <f t="shared" si="509"/>
        <v>0.2402632320180268</v>
      </c>
      <c r="M868" s="2">
        <f t="shared" si="510"/>
        <v>6.7600440427111877E-3</v>
      </c>
      <c r="N868" s="2">
        <f t="shared" si="511"/>
        <v>8.5524799631270326E-2</v>
      </c>
      <c r="O868" s="2">
        <f t="shared" si="504"/>
        <v>0.23875246459939056</v>
      </c>
      <c r="P868" s="2">
        <f t="shared" si="512"/>
        <v>0.39328604716667093</v>
      </c>
      <c r="Q868" s="2">
        <f t="shared" si="513"/>
        <v>3.54134125419302E-2</v>
      </c>
      <c r="R868" s="1">
        <v>9383</v>
      </c>
      <c r="S868" s="1">
        <v>264</v>
      </c>
      <c r="T868" s="1">
        <v>3340</v>
      </c>
      <c r="U868" s="1">
        <v>9324</v>
      </c>
      <c r="V868" s="1">
        <v>15359</v>
      </c>
      <c r="W868" s="1">
        <v>485</v>
      </c>
      <c r="X868" s="1">
        <v>35</v>
      </c>
      <c r="Y868" s="1">
        <v>71</v>
      </c>
      <c r="Z868" s="1">
        <v>89</v>
      </c>
      <c r="AA868" s="1">
        <v>568</v>
      </c>
      <c r="AD868" s="1">
        <v>69</v>
      </c>
      <c r="AF868" s="1">
        <v>47</v>
      </c>
      <c r="AG868" s="1">
        <v>6</v>
      </c>
      <c r="AH868" s="1">
        <v>13</v>
      </c>
      <c r="AK868" s="7">
        <f t="shared" si="514"/>
        <v>6</v>
      </c>
      <c r="AL868" s="7">
        <f t="shared" si="515"/>
        <v>10</v>
      </c>
      <c r="AM868" s="7">
        <f t="shared" si="516"/>
        <v>9</v>
      </c>
      <c r="AN868" s="2">
        <f t="shared" si="517"/>
        <v>1.2419020305738356E-2</v>
      </c>
      <c r="AO868" s="2">
        <f t="shared" si="518"/>
        <v>8.9621796020792255E-4</v>
      </c>
      <c r="AP868" s="2">
        <f t="shared" si="519"/>
        <v>1.8180421478503571E-3</v>
      </c>
      <c r="AR868" t="str">
        <f t="shared" si="520"/>
        <v>Livingston</v>
      </c>
      <c r="AS868" t="s">
        <v>3244</v>
      </c>
      <c r="AT868" s="184">
        <v>8</v>
      </c>
      <c r="AV868" s="97">
        <v>26</v>
      </c>
      <c r="AW868" s="99">
        <v>93</v>
      </c>
      <c r="AX868" s="105">
        <f t="shared" si="521"/>
        <v>26093</v>
      </c>
      <c r="AZ868" s="7" t="s">
        <v>2951</v>
      </c>
      <c r="BA868" t="s">
        <v>3184</v>
      </c>
      <c r="BB868" s="198">
        <f>SUMIF('Cong Dist'!$BG$1138:$BG$1162,AX868,'Cong Dist'!AD$1138:AD$1162)</f>
        <v>0</v>
      </c>
    </row>
    <row r="869" spans="1:55" hidden="1" outlineLevel="1">
      <c r="A869" t="s">
        <v>538</v>
      </c>
      <c r="B869" t="s">
        <v>3244</v>
      </c>
      <c r="C869" s="1">
        <f t="shared" si="506"/>
        <v>932</v>
      </c>
      <c r="D869" s="7">
        <f>IF(R869&gt;0,RANK(R869,(R869:T869,U869:AI869)),0)</f>
        <v>3</v>
      </c>
      <c r="E869" s="7">
        <f>IF(S869&gt;0,RANK(S869,(R869:T869,U869:AI869)),0)</f>
        <v>6</v>
      </c>
      <c r="F869" s="7">
        <f>IF(T869&gt;0,RANK(T869,(R869:T869,U869:AI869)),0)</f>
        <v>4</v>
      </c>
      <c r="G869" s="7">
        <f>IF(U869&gt;0,RANK(U869,(R869:T869,U869:AI869)),0)</f>
        <v>2</v>
      </c>
      <c r="H869" s="7">
        <f t="shared" si="507"/>
        <v>1</v>
      </c>
      <c r="I869" s="49">
        <f t="shared" si="508"/>
        <v>165</v>
      </c>
      <c r="J869" s="177">
        <f t="shared" si="505"/>
        <v>0.17703862660944206</v>
      </c>
      <c r="K869" s="2"/>
      <c r="L869" s="2">
        <f t="shared" si="509"/>
        <v>0.16523605150214593</v>
      </c>
      <c r="M869" s="2">
        <f t="shared" si="510"/>
        <v>1.8240343347639486E-2</v>
      </c>
      <c r="N869" s="2">
        <f t="shared" si="511"/>
        <v>7.0815450643776826E-2</v>
      </c>
      <c r="O869" s="2">
        <f t="shared" si="504"/>
        <v>0.25965665236051499</v>
      </c>
      <c r="P869" s="2">
        <f t="shared" si="512"/>
        <v>0.43669527896995708</v>
      </c>
      <c r="Q869" s="2">
        <f t="shared" si="513"/>
        <v>4.9356223175965719E-2</v>
      </c>
      <c r="R869" s="1">
        <v>154</v>
      </c>
      <c r="S869" s="1">
        <v>17</v>
      </c>
      <c r="T869" s="1">
        <v>66</v>
      </c>
      <c r="U869" s="1">
        <v>242</v>
      </c>
      <c r="V869" s="1">
        <v>407</v>
      </c>
      <c r="W869" s="1">
        <v>14</v>
      </c>
      <c r="X869" s="1">
        <v>1</v>
      </c>
      <c r="Y869" s="1">
        <v>5</v>
      </c>
      <c r="Z869" s="1">
        <v>5</v>
      </c>
      <c r="AA869" s="1">
        <v>20</v>
      </c>
      <c r="AD869" s="1">
        <v>1</v>
      </c>
      <c r="AF869" s="1">
        <v>0</v>
      </c>
      <c r="AG869" s="1">
        <v>0</v>
      </c>
      <c r="AH869" s="1">
        <v>0</v>
      </c>
      <c r="AK869" s="7">
        <f t="shared" si="514"/>
        <v>7</v>
      </c>
      <c r="AL869" s="7">
        <f t="shared" si="515"/>
        <v>10</v>
      </c>
      <c r="AM869" s="7">
        <f t="shared" si="516"/>
        <v>8</v>
      </c>
      <c r="AN869" s="2">
        <f t="shared" si="517"/>
        <v>1.5021459227467811E-2</v>
      </c>
      <c r="AO869" s="2">
        <f t="shared" si="518"/>
        <v>1.0729613733905579E-3</v>
      </c>
      <c r="AP869" s="2">
        <f t="shared" si="519"/>
        <v>5.3648068669527897E-3</v>
      </c>
      <c r="AR869" t="str">
        <f t="shared" si="520"/>
        <v>Luce</v>
      </c>
      <c r="AS869" t="s">
        <v>3244</v>
      </c>
      <c r="AT869" s="184">
        <v>1</v>
      </c>
      <c r="AV869" s="97">
        <v>26</v>
      </c>
      <c r="AW869" s="99">
        <v>95</v>
      </c>
      <c r="AX869" s="105">
        <f t="shared" si="521"/>
        <v>26095</v>
      </c>
      <c r="AZ869" s="7" t="s">
        <v>2951</v>
      </c>
      <c r="BA869" t="s">
        <v>3184</v>
      </c>
      <c r="BB869" s="198">
        <f>SUMIF('Cong Dist'!$BG$1138:$BG$1162,AX869,'Cong Dist'!AD$1138:AD$1162)</f>
        <v>0</v>
      </c>
    </row>
    <row r="870" spans="1:55" hidden="1" outlineLevel="1">
      <c r="A870" t="s">
        <v>2601</v>
      </c>
      <c r="B870" t="s">
        <v>3244</v>
      </c>
      <c r="C870" s="1">
        <f t="shared" si="506"/>
        <v>1981</v>
      </c>
      <c r="D870" s="7">
        <f>IF(R870&gt;0,RANK(R870,(R870:T870,U870:AI870)),0)</f>
        <v>3</v>
      </c>
      <c r="E870" s="7">
        <f>IF(S870&gt;0,RANK(S870,(R870:T870,U870:AI870)),0)</f>
        <v>7</v>
      </c>
      <c r="F870" s="7">
        <f>IF(T870&gt;0,RANK(T870,(R870:T870,U870:AI870)),0)</f>
        <v>4</v>
      </c>
      <c r="G870" s="7">
        <f>IF(U870&gt;0,RANK(U870,(R870:T870,U870:AI870)),0)</f>
        <v>2</v>
      </c>
      <c r="H870" s="7">
        <f t="shared" si="507"/>
        <v>1</v>
      </c>
      <c r="I870" s="49">
        <f t="shared" si="508"/>
        <v>417</v>
      </c>
      <c r="J870" s="177">
        <f t="shared" si="505"/>
        <v>0.21049974760222109</v>
      </c>
      <c r="K870" s="2"/>
      <c r="L870" s="2">
        <f t="shared" si="509"/>
        <v>0.20999495204442201</v>
      </c>
      <c r="M870" s="2">
        <f t="shared" si="510"/>
        <v>4.0383644623927309E-3</v>
      </c>
      <c r="N870" s="2">
        <f t="shared" si="511"/>
        <v>8.6824835941443718E-2</v>
      </c>
      <c r="O870" s="2">
        <f t="shared" si="504"/>
        <v>0.22160524987380112</v>
      </c>
      <c r="P870" s="2">
        <f t="shared" si="512"/>
        <v>0.43210499747602221</v>
      </c>
      <c r="Q870" s="2">
        <f t="shared" si="513"/>
        <v>4.5431600201918221E-2</v>
      </c>
      <c r="R870" s="1">
        <v>416</v>
      </c>
      <c r="S870" s="1">
        <v>8</v>
      </c>
      <c r="T870" s="1">
        <v>172</v>
      </c>
      <c r="U870" s="1">
        <v>439</v>
      </c>
      <c r="V870" s="1">
        <v>856</v>
      </c>
      <c r="W870" s="1">
        <v>31</v>
      </c>
      <c r="X870" s="1">
        <v>2</v>
      </c>
      <c r="Y870" s="1">
        <v>3</v>
      </c>
      <c r="Z870" s="1">
        <v>6</v>
      </c>
      <c r="AA870" s="1">
        <v>37</v>
      </c>
      <c r="AD870" s="1">
        <v>5</v>
      </c>
      <c r="AF870" s="1">
        <v>2</v>
      </c>
      <c r="AG870" s="1">
        <v>2</v>
      </c>
      <c r="AH870" s="1">
        <v>2</v>
      </c>
      <c r="AK870" s="7">
        <f t="shared" si="514"/>
        <v>6</v>
      </c>
      <c r="AL870" s="7">
        <f t="shared" si="515"/>
        <v>10</v>
      </c>
      <c r="AM870" s="7">
        <f t="shared" si="516"/>
        <v>9</v>
      </c>
      <c r="AN870" s="2">
        <f t="shared" si="517"/>
        <v>1.5648662291771833E-2</v>
      </c>
      <c r="AO870" s="2">
        <f t="shared" si="518"/>
        <v>1.0095911155981827E-3</v>
      </c>
      <c r="AP870" s="2">
        <f t="shared" si="519"/>
        <v>1.5143866733972741E-3</v>
      </c>
      <c r="AR870" t="str">
        <f t="shared" si="520"/>
        <v>Mackinac</v>
      </c>
      <c r="AS870" t="s">
        <v>3244</v>
      </c>
      <c r="AT870" s="184">
        <v>1</v>
      </c>
      <c r="AV870" s="97">
        <v>26</v>
      </c>
      <c r="AW870" s="99">
        <v>97</v>
      </c>
      <c r="AX870" s="105">
        <f t="shared" si="521"/>
        <v>26097</v>
      </c>
      <c r="AZ870" s="7" t="s">
        <v>2951</v>
      </c>
      <c r="BA870" t="s">
        <v>3184</v>
      </c>
      <c r="BB870" s="198">
        <f>SUMIF('Cong Dist'!$BG$1138:$BG$1162,AX870,'Cong Dist'!AD$1138:AD$1162)</f>
        <v>0</v>
      </c>
    </row>
    <row r="871" spans="1:55" hidden="1" outlineLevel="1">
      <c r="A871" t="s">
        <v>2245</v>
      </c>
      <c r="B871" t="s">
        <v>3244</v>
      </c>
      <c r="C871" s="1">
        <f t="shared" si="506"/>
        <v>124893</v>
      </c>
      <c r="D871" s="7">
        <f>IF(R871&gt;0,RANK(R871,(R871:T871,U871:AI871)),0)</f>
        <v>2</v>
      </c>
      <c r="E871" s="7">
        <f>IF(S871&gt;0,RANK(S871,(R871:T871,U871:AI871)),0)</f>
        <v>7</v>
      </c>
      <c r="F871" s="7">
        <f>IF(T871&gt;0,RANK(T871,(R871:T871,U871:AI871)),0)</f>
        <v>4</v>
      </c>
      <c r="G871" s="7">
        <f>IF(U871&gt;0,RANK(U871,(R871:T871,U871:AI871)),0)</f>
        <v>3</v>
      </c>
      <c r="H871" s="7">
        <f t="shared" si="507"/>
        <v>1</v>
      </c>
      <c r="I871" s="49">
        <f t="shared" si="508"/>
        <v>32952</v>
      </c>
      <c r="J871" s="177">
        <f t="shared" si="505"/>
        <v>0.26384184862242077</v>
      </c>
      <c r="K871" s="2"/>
      <c r="L871" s="2">
        <f t="shared" si="509"/>
        <v>0.22046872122536892</v>
      </c>
      <c r="M871" s="2">
        <f t="shared" si="510"/>
        <v>8.1589840903813667E-3</v>
      </c>
      <c r="N871" s="2">
        <f t="shared" si="511"/>
        <v>8.1717950565684219E-2</v>
      </c>
      <c r="O871" s="2">
        <f t="shared" si="504"/>
        <v>0.16004900194566549</v>
      </c>
      <c r="P871" s="2">
        <f t="shared" si="512"/>
        <v>0.4843105698477897</v>
      </c>
      <c r="Q871" s="2">
        <f t="shared" si="513"/>
        <v>4.5294772325110311E-2</v>
      </c>
      <c r="R871" s="1">
        <v>27535</v>
      </c>
      <c r="S871" s="1">
        <v>1019</v>
      </c>
      <c r="T871" s="1">
        <v>10206</v>
      </c>
      <c r="U871" s="1">
        <v>19989</v>
      </c>
      <c r="V871" s="1">
        <v>60487</v>
      </c>
      <c r="W871" s="1">
        <v>1652</v>
      </c>
      <c r="X871" s="1">
        <v>133</v>
      </c>
      <c r="Y871" s="1">
        <v>238</v>
      </c>
      <c r="Z871" s="1">
        <v>324</v>
      </c>
      <c r="AA871" s="1">
        <v>2911</v>
      </c>
      <c r="AD871" s="1">
        <v>163</v>
      </c>
      <c r="AF871" s="1">
        <v>158</v>
      </c>
      <c r="AG871" s="1">
        <v>34</v>
      </c>
      <c r="AH871" s="1">
        <v>44</v>
      </c>
      <c r="AK871" s="7">
        <f t="shared" si="514"/>
        <v>6</v>
      </c>
      <c r="AL871" s="7">
        <f t="shared" si="515"/>
        <v>10</v>
      </c>
      <c r="AM871" s="7">
        <f t="shared" si="516"/>
        <v>9</v>
      </c>
      <c r="AN871" s="2">
        <f t="shared" si="517"/>
        <v>1.3227322588135445E-2</v>
      </c>
      <c r="AO871" s="2">
        <f t="shared" si="518"/>
        <v>1.06491156429904E-3</v>
      </c>
      <c r="AP871" s="2">
        <f t="shared" si="519"/>
        <v>1.9056312203245978E-3</v>
      </c>
      <c r="AR871" t="str">
        <f t="shared" si="520"/>
        <v>Macomb</v>
      </c>
      <c r="AS871" t="s">
        <v>3244</v>
      </c>
      <c r="AT871" s="184"/>
      <c r="AV871" s="97">
        <v>26</v>
      </c>
      <c r="AW871" s="99">
        <v>99</v>
      </c>
      <c r="AX871" s="105">
        <f t="shared" si="521"/>
        <v>26099</v>
      </c>
      <c r="AZ871" s="7" t="s">
        <v>2951</v>
      </c>
      <c r="BA871" t="s">
        <v>3184</v>
      </c>
      <c r="BB871" s="198">
        <f>SUMIF('Cong Dist'!$BG$1138:$BG$1162,AX871,'Cong Dist'!AD$1138:AD$1162)</f>
        <v>60487</v>
      </c>
      <c r="BC871" s="1">
        <f>BB871-V871</f>
        <v>0</v>
      </c>
    </row>
    <row r="872" spans="1:55" hidden="1" outlineLevel="1">
      <c r="A872" t="s">
        <v>1532</v>
      </c>
      <c r="B872" t="s">
        <v>3244</v>
      </c>
      <c r="C872" s="1">
        <f t="shared" si="506"/>
        <v>3734</v>
      </c>
      <c r="D872" s="7">
        <f>IF(R872&gt;0,RANK(R872,(R872:T872,U872:AI872)),0)</f>
        <v>3</v>
      </c>
      <c r="E872" s="7">
        <f>IF(S872&gt;0,RANK(S872,(R872:T872,U872:AI872)),0)</f>
        <v>7</v>
      </c>
      <c r="F872" s="7">
        <f>IF(T872&gt;0,RANK(T872,(R872:T872,U872:AI872)),0)</f>
        <v>4</v>
      </c>
      <c r="G872" s="7">
        <f>IF(U872&gt;0,RANK(U872,(R872:T872,U872:AI872)),0)</f>
        <v>2</v>
      </c>
      <c r="H872" s="7">
        <f t="shared" si="507"/>
        <v>1</v>
      </c>
      <c r="I872" s="49">
        <f t="shared" si="508"/>
        <v>573</v>
      </c>
      <c r="J872" s="177">
        <f t="shared" si="505"/>
        <v>0.15345474022495983</v>
      </c>
      <c r="K872" s="2"/>
      <c r="L872" s="2">
        <f t="shared" si="509"/>
        <v>0.20246384574183182</v>
      </c>
      <c r="M872" s="2">
        <f t="shared" si="510"/>
        <v>7.2308516336368504E-3</v>
      </c>
      <c r="N872" s="2">
        <f t="shared" si="511"/>
        <v>7.4986609534011789E-2</v>
      </c>
      <c r="O872" s="2">
        <f t="shared" si="504"/>
        <v>0.26218532404927691</v>
      </c>
      <c r="P872" s="2">
        <f t="shared" si="512"/>
        <v>0.41564006427423672</v>
      </c>
      <c r="Q872" s="2">
        <f t="shared" si="513"/>
        <v>3.7493304767005797E-2</v>
      </c>
      <c r="R872" s="1">
        <v>756</v>
      </c>
      <c r="S872" s="1">
        <v>27</v>
      </c>
      <c r="T872" s="1">
        <v>280</v>
      </c>
      <c r="U872" s="1">
        <v>979</v>
      </c>
      <c r="V872" s="1">
        <v>1552</v>
      </c>
      <c r="W872" s="1">
        <v>57</v>
      </c>
      <c r="X872" s="1">
        <v>2</v>
      </c>
      <c r="Y872" s="1">
        <v>4</v>
      </c>
      <c r="Z872" s="1">
        <v>10</v>
      </c>
      <c r="AA872" s="1">
        <v>51</v>
      </c>
      <c r="AD872" s="1">
        <v>9</v>
      </c>
      <c r="AF872" s="1">
        <v>5</v>
      </c>
      <c r="AG872" s="1">
        <v>0</v>
      </c>
      <c r="AH872" s="1">
        <v>2</v>
      </c>
      <c r="AK872" s="7">
        <f t="shared" si="514"/>
        <v>5</v>
      </c>
      <c r="AL872" s="7">
        <f t="shared" si="515"/>
        <v>10</v>
      </c>
      <c r="AM872" s="7">
        <f t="shared" si="516"/>
        <v>9</v>
      </c>
      <c r="AN872" s="2">
        <f t="shared" si="517"/>
        <v>1.5265131226566685E-2</v>
      </c>
      <c r="AO872" s="2">
        <f t="shared" si="518"/>
        <v>5.3561863952865559E-4</v>
      </c>
      <c r="AP872" s="2">
        <f t="shared" si="519"/>
        <v>1.0712372790573112E-3</v>
      </c>
      <c r="AR872" t="str">
        <f t="shared" si="520"/>
        <v>Manistee</v>
      </c>
      <c r="AS872" t="s">
        <v>3244</v>
      </c>
      <c r="AT872" s="184">
        <v>1</v>
      </c>
      <c r="AV872" s="97">
        <v>26</v>
      </c>
      <c r="AW872" s="99">
        <v>101</v>
      </c>
      <c r="AX872" s="105">
        <f t="shared" si="521"/>
        <v>26101</v>
      </c>
      <c r="AZ872" s="7" t="s">
        <v>2951</v>
      </c>
      <c r="BA872" t="s">
        <v>3184</v>
      </c>
      <c r="BB872" s="198">
        <f>SUMIF('Cong Dist'!$BG$1138:$BG$1162,AX872,'Cong Dist'!AD$1138:AD$1162)</f>
        <v>0</v>
      </c>
    </row>
    <row r="873" spans="1:55" hidden="1" outlineLevel="1">
      <c r="A873" t="s">
        <v>940</v>
      </c>
      <c r="B873" t="s">
        <v>3244</v>
      </c>
      <c r="C873" s="1">
        <f t="shared" si="506"/>
        <v>7678</v>
      </c>
      <c r="D873" s="7">
        <f>IF(R873&gt;0,RANK(R873,(R873:T873,U873:AI873)),0)</f>
        <v>3</v>
      </c>
      <c r="E873" s="7">
        <f>IF(S873&gt;0,RANK(S873,(R873:T873,U873:AI873)),0)</f>
        <v>7</v>
      </c>
      <c r="F873" s="7">
        <f>IF(T873&gt;0,RANK(T873,(R873:T873,U873:AI873)),0)</f>
        <v>4</v>
      </c>
      <c r="G873" s="7">
        <f>IF(U873&gt;0,RANK(U873,(R873:T873,U873:AI873)),0)</f>
        <v>2</v>
      </c>
      <c r="H873" s="7">
        <f t="shared" si="507"/>
        <v>1</v>
      </c>
      <c r="I873" s="49">
        <f t="shared" si="508"/>
        <v>430</v>
      </c>
      <c r="J873" s="177">
        <f t="shared" si="505"/>
        <v>5.6004167752018753E-2</v>
      </c>
      <c r="K873" s="2"/>
      <c r="L873" s="2">
        <f t="shared" si="509"/>
        <v>0.25840062516280282</v>
      </c>
      <c r="M873" s="2">
        <f t="shared" si="510"/>
        <v>7.9447772857514972E-3</v>
      </c>
      <c r="N873" s="2">
        <f t="shared" si="511"/>
        <v>8.999739515498828E-2</v>
      </c>
      <c r="O873" s="2">
        <f t="shared" si="504"/>
        <v>0.27272727272727271</v>
      </c>
      <c r="P873" s="2">
        <f t="shared" si="512"/>
        <v>0.32873144047929148</v>
      </c>
      <c r="Q873" s="2">
        <f t="shared" si="513"/>
        <v>4.2198489189893218E-2</v>
      </c>
      <c r="R873" s="1">
        <v>1984</v>
      </c>
      <c r="S873" s="1">
        <v>61</v>
      </c>
      <c r="T873" s="1">
        <v>691</v>
      </c>
      <c r="U873" s="1">
        <v>2094</v>
      </c>
      <c r="V873" s="1">
        <v>2524</v>
      </c>
      <c r="W873" s="1">
        <v>118</v>
      </c>
      <c r="X873" s="1">
        <v>6</v>
      </c>
      <c r="Y873" s="1">
        <v>15</v>
      </c>
      <c r="Z873" s="1">
        <v>35</v>
      </c>
      <c r="AA873" s="1">
        <v>108</v>
      </c>
      <c r="AD873" s="1">
        <v>22</v>
      </c>
      <c r="AF873" s="1">
        <v>14</v>
      </c>
      <c r="AG873" s="1">
        <v>4</v>
      </c>
      <c r="AH873" s="1">
        <v>2</v>
      </c>
      <c r="AK873" s="7">
        <f t="shared" si="514"/>
        <v>5</v>
      </c>
      <c r="AL873" s="7">
        <f t="shared" si="515"/>
        <v>10</v>
      </c>
      <c r="AM873" s="7">
        <f t="shared" si="516"/>
        <v>9</v>
      </c>
      <c r="AN873" s="2">
        <f t="shared" si="517"/>
        <v>1.5368585569158636E-2</v>
      </c>
      <c r="AO873" s="2">
        <f t="shared" si="518"/>
        <v>7.8145350351654073E-4</v>
      </c>
      <c r="AP873" s="2">
        <f t="shared" si="519"/>
        <v>1.953633758791352E-3</v>
      </c>
      <c r="AR873" t="str">
        <f t="shared" si="520"/>
        <v>Marquette</v>
      </c>
      <c r="AS873" t="s">
        <v>3244</v>
      </c>
      <c r="AT873" s="184">
        <v>1</v>
      </c>
      <c r="AV873" s="97">
        <v>26</v>
      </c>
      <c r="AW873" s="99">
        <v>103</v>
      </c>
      <c r="AX873" s="105">
        <f t="shared" si="521"/>
        <v>26103</v>
      </c>
      <c r="AZ873" s="7" t="s">
        <v>2951</v>
      </c>
      <c r="BA873" t="s">
        <v>3184</v>
      </c>
      <c r="BB873" s="198">
        <f>SUMIF('Cong Dist'!$BG$1138:$BG$1162,AX873,'Cong Dist'!AD$1138:AD$1162)</f>
        <v>0</v>
      </c>
    </row>
    <row r="874" spans="1:55" hidden="1" outlineLevel="1">
      <c r="A874" t="s">
        <v>1516</v>
      </c>
      <c r="B874" t="s">
        <v>3244</v>
      </c>
      <c r="C874" s="1">
        <f t="shared" si="506"/>
        <v>5014</v>
      </c>
      <c r="D874" s="7">
        <f>IF(R874&gt;0,RANK(R874,(R874:T874,U874:AI874)),0)</f>
        <v>3</v>
      </c>
      <c r="E874" s="7">
        <f>IF(S874&gt;0,RANK(S874,(R874:T874,U874:AI874)),0)</f>
        <v>7</v>
      </c>
      <c r="F874" s="7">
        <f>IF(T874&gt;0,RANK(T874,(R874:T874,U874:AI874)),0)</f>
        <v>4</v>
      </c>
      <c r="G874" s="7">
        <f>IF(U874&gt;0,RANK(U874,(R874:T874,U874:AI874)),0)</f>
        <v>2</v>
      </c>
      <c r="H874" s="7">
        <f t="shared" si="507"/>
        <v>1</v>
      </c>
      <c r="I874" s="49">
        <f t="shared" si="508"/>
        <v>239</v>
      </c>
      <c r="J874" s="177">
        <f t="shared" si="505"/>
        <v>4.7666533705624251E-2</v>
      </c>
      <c r="K874" s="2"/>
      <c r="L874" s="2">
        <f t="shared" si="509"/>
        <v>0.1980454726765058</v>
      </c>
      <c r="M874" s="2">
        <f t="shared" si="510"/>
        <v>7.3793378540087757E-3</v>
      </c>
      <c r="N874" s="2">
        <f t="shared" si="511"/>
        <v>9.1344236138811333E-2</v>
      </c>
      <c r="O874" s="2">
        <f t="shared" si="504"/>
        <v>0.3083366573593937</v>
      </c>
      <c r="P874" s="2">
        <f t="shared" si="512"/>
        <v>0.35600319106501793</v>
      </c>
      <c r="Q874" s="2">
        <f t="shared" si="513"/>
        <v>3.8891104906262464E-2</v>
      </c>
      <c r="R874" s="1">
        <v>993</v>
      </c>
      <c r="S874" s="1">
        <v>37</v>
      </c>
      <c r="T874" s="1">
        <v>458</v>
      </c>
      <c r="U874" s="1">
        <v>1546</v>
      </c>
      <c r="V874" s="1">
        <v>1785</v>
      </c>
      <c r="W874" s="1">
        <v>70</v>
      </c>
      <c r="X874" s="1">
        <v>1</v>
      </c>
      <c r="Y874" s="1">
        <v>10</v>
      </c>
      <c r="Z874" s="1">
        <v>17</v>
      </c>
      <c r="AA874" s="1">
        <v>66</v>
      </c>
      <c r="AD874" s="1">
        <v>16</v>
      </c>
      <c r="AF874" s="1">
        <v>9</v>
      </c>
      <c r="AG874" s="1">
        <v>3</v>
      </c>
      <c r="AH874" s="1">
        <v>3</v>
      </c>
      <c r="AK874" s="7">
        <f t="shared" si="514"/>
        <v>5</v>
      </c>
      <c r="AL874" s="7">
        <f t="shared" si="515"/>
        <v>10</v>
      </c>
      <c r="AM874" s="7">
        <f t="shared" si="516"/>
        <v>9</v>
      </c>
      <c r="AN874" s="2">
        <f t="shared" si="517"/>
        <v>1.3960909453530115E-2</v>
      </c>
      <c r="AO874" s="2">
        <f t="shared" si="518"/>
        <v>1.9944156362185878E-4</v>
      </c>
      <c r="AP874" s="2">
        <f t="shared" si="519"/>
        <v>1.994415636218588E-3</v>
      </c>
      <c r="AR874" t="str">
        <f t="shared" si="520"/>
        <v>Mason</v>
      </c>
      <c r="AS874" t="s">
        <v>3244</v>
      </c>
      <c r="AT874" s="184"/>
      <c r="AV874" s="97">
        <v>26</v>
      </c>
      <c r="AW874" s="99">
        <v>105</v>
      </c>
      <c r="AX874" s="105">
        <f t="shared" si="521"/>
        <v>26105</v>
      </c>
      <c r="AZ874" s="7" t="s">
        <v>2951</v>
      </c>
      <c r="BA874" t="s">
        <v>3184</v>
      </c>
      <c r="BB874" s="198">
        <f>SUMIF('Cong Dist'!$BG$1138:$BG$1162,AX874,'Cong Dist'!AD$1138:AD$1162)</f>
        <v>1785</v>
      </c>
      <c r="BC874" s="1">
        <f>BB874-V874</f>
        <v>0</v>
      </c>
    </row>
    <row r="875" spans="1:55" hidden="1" outlineLevel="1">
      <c r="A875" t="s">
        <v>152</v>
      </c>
      <c r="B875" t="s">
        <v>3244</v>
      </c>
      <c r="C875" s="1">
        <f t="shared" si="506"/>
        <v>5719</v>
      </c>
      <c r="D875" s="7">
        <f>IF(R875&gt;0,RANK(R875,(R875:T875,U875:AI875)),0)</f>
        <v>3</v>
      </c>
      <c r="E875" s="7">
        <f>IF(S875&gt;0,RANK(S875,(R875:T875,U875:AI875)),0)</f>
        <v>7</v>
      </c>
      <c r="F875" s="7">
        <f>IF(T875&gt;0,RANK(T875,(R875:T875,U875:AI875)),0)</f>
        <v>4</v>
      </c>
      <c r="G875" s="7">
        <f>IF(U875&gt;0,RANK(U875,(R875:T875,U875:AI875)),0)</f>
        <v>2</v>
      </c>
      <c r="H875" s="7">
        <f t="shared" si="507"/>
        <v>1</v>
      </c>
      <c r="I875" s="49">
        <f t="shared" si="508"/>
        <v>333</v>
      </c>
      <c r="J875" s="177">
        <f t="shared" si="505"/>
        <v>5.8226962755726523E-2</v>
      </c>
      <c r="K875" s="2"/>
      <c r="L875" s="2">
        <f t="shared" si="509"/>
        <v>0.16488896660255289</v>
      </c>
      <c r="M875" s="2">
        <f t="shared" si="510"/>
        <v>1.3289036544850499E-2</v>
      </c>
      <c r="N875" s="2">
        <f t="shared" si="511"/>
        <v>9.1099842629830396E-2</v>
      </c>
      <c r="O875" s="2">
        <f t="shared" si="504"/>
        <v>0.31124322433991958</v>
      </c>
      <c r="P875" s="2">
        <f t="shared" si="512"/>
        <v>0.36947018709564611</v>
      </c>
      <c r="Q875" s="2">
        <f t="shared" si="513"/>
        <v>5.0008742787200522E-2</v>
      </c>
      <c r="R875" s="1">
        <v>943</v>
      </c>
      <c r="S875" s="1">
        <v>76</v>
      </c>
      <c r="T875" s="1">
        <v>521</v>
      </c>
      <c r="U875" s="1">
        <v>1780</v>
      </c>
      <c r="V875" s="1">
        <v>2113</v>
      </c>
      <c r="W875" s="1">
        <v>122</v>
      </c>
      <c r="X875" s="1">
        <v>12</v>
      </c>
      <c r="Y875" s="1">
        <v>18</v>
      </c>
      <c r="Z875" s="1">
        <v>19</v>
      </c>
      <c r="AA875" s="1">
        <v>90</v>
      </c>
      <c r="AD875" s="1">
        <v>10</v>
      </c>
      <c r="AF875" s="1">
        <v>8</v>
      </c>
      <c r="AG875" s="1">
        <v>2</v>
      </c>
      <c r="AH875" s="1">
        <v>5</v>
      </c>
      <c r="AK875" s="7">
        <f t="shared" si="514"/>
        <v>5</v>
      </c>
      <c r="AL875" s="7">
        <f t="shared" si="515"/>
        <v>10</v>
      </c>
      <c r="AM875" s="7">
        <f t="shared" si="516"/>
        <v>9</v>
      </c>
      <c r="AN875" s="2">
        <f t="shared" si="517"/>
        <v>2.1332400769365274E-2</v>
      </c>
      <c r="AO875" s="2">
        <f t="shared" si="518"/>
        <v>2.0982689281342894E-3</v>
      </c>
      <c r="AP875" s="2">
        <f t="shared" si="519"/>
        <v>3.1474033922014337E-3</v>
      </c>
      <c r="AR875" t="str">
        <f t="shared" si="520"/>
        <v>Mecosta</v>
      </c>
      <c r="AS875" t="s">
        <v>3244</v>
      </c>
      <c r="AT875" s="184">
        <v>4</v>
      </c>
      <c r="AV875" s="97">
        <v>26</v>
      </c>
      <c r="AW875" s="99">
        <v>107</v>
      </c>
      <c r="AX875" s="105">
        <f t="shared" si="521"/>
        <v>26107</v>
      </c>
      <c r="AZ875" s="7" t="s">
        <v>2951</v>
      </c>
      <c r="BA875" t="s">
        <v>3184</v>
      </c>
      <c r="BB875" s="198">
        <f>SUMIF('Cong Dist'!$BG$1138:$BG$1162,AX875,'Cong Dist'!AD$1138:AD$1162)</f>
        <v>0</v>
      </c>
    </row>
    <row r="876" spans="1:55" hidden="1" outlineLevel="1">
      <c r="A876" t="s">
        <v>3111</v>
      </c>
      <c r="B876" t="s">
        <v>3244</v>
      </c>
      <c r="C876" s="1">
        <f t="shared" si="506"/>
        <v>2852</v>
      </c>
      <c r="D876" s="7">
        <f>IF(R876&gt;0,RANK(R876,(R876:T876,U876:AI876)),0)</f>
        <v>3</v>
      </c>
      <c r="E876" s="7">
        <f>IF(S876&gt;0,RANK(S876,(R876:T876,U876:AI876)),0)</f>
        <v>7</v>
      </c>
      <c r="F876" s="7">
        <f>IF(T876&gt;0,RANK(T876,(R876:T876,U876:AI876)),0)</f>
        <v>4</v>
      </c>
      <c r="G876" s="7">
        <f>IF(U876&gt;0,RANK(U876,(R876:T876,U876:AI876)),0)</f>
        <v>2</v>
      </c>
      <c r="H876" s="7">
        <f t="shared" si="507"/>
        <v>1</v>
      </c>
      <c r="I876" s="49">
        <f t="shared" si="508"/>
        <v>597</v>
      </c>
      <c r="J876" s="177">
        <f t="shared" si="505"/>
        <v>0.20932678821879383</v>
      </c>
      <c r="K876" s="2"/>
      <c r="L876" s="2">
        <f t="shared" si="509"/>
        <v>0.14761570827489481</v>
      </c>
      <c r="M876" s="2">
        <f t="shared" si="510"/>
        <v>7.7138849929873771E-3</v>
      </c>
      <c r="N876" s="2">
        <f t="shared" si="511"/>
        <v>9.3267882187938286E-2</v>
      </c>
      <c r="O876" s="2">
        <f t="shared" si="504"/>
        <v>0.2478962131837307</v>
      </c>
      <c r="P876" s="2">
        <f t="shared" si="512"/>
        <v>0.45722300140252453</v>
      </c>
      <c r="Q876" s="2">
        <f t="shared" si="513"/>
        <v>4.6283309957924346E-2</v>
      </c>
      <c r="R876" s="1">
        <v>421</v>
      </c>
      <c r="S876" s="1">
        <v>22</v>
      </c>
      <c r="T876" s="1">
        <v>266</v>
      </c>
      <c r="U876" s="1">
        <v>707</v>
      </c>
      <c r="V876" s="1">
        <v>1304</v>
      </c>
      <c r="W876" s="1">
        <v>51</v>
      </c>
      <c r="X876" s="1">
        <v>4</v>
      </c>
      <c r="Y876" s="1">
        <v>6</v>
      </c>
      <c r="Z876" s="1">
        <v>9</v>
      </c>
      <c r="AA876" s="1">
        <v>54</v>
      </c>
      <c r="AD876" s="1">
        <v>4</v>
      </c>
      <c r="AF876" s="1">
        <v>3</v>
      </c>
      <c r="AG876" s="1">
        <v>0</v>
      </c>
      <c r="AH876" s="1">
        <v>1</v>
      </c>
      <c r="AK876" s="7">
        <f t="shared" si="514"/>
        <v>6</v>
      </c>
      <c r="AL876" s="7">
        <f t="shared" si="515"/>
        <v>10</v>
      </c>
      <c r="AM876" s="7">
        <f t="shared" si="516"/>
        <v>9</v>
      </c>
      <c r="AN876" s="2">
        <f t="shared" si="517"/>
        <v>1.788218793828892E-2</v>
      </c>
      <c r="AO876" s="2">
        <f t="shared" si="518"/>
        <v>1.4025245441795231E-3</v>
      </c>
      <c r="AP876" s="2">
        <f t="shared" si="519"/>
        <v>2.1037868162692847E-3</v>
      </c>
      <c r="AR876" t="str">
        <f t="shared" si="520"/>
        <v>Menominee</v>
      </c>
      <c r="AS876" t="s">
        <v>3244</v>
      </c>
      <c r="AT876" s="184">
        <v>1</v>
      </c>
      <c r="AV876" s="97">
        <v>26</v>
      </c>
      <c r="AW876" s="99">
        <v>109</v>
      </c>
      <c r="AX876" s="105">
        <f t="shared" si="521"/>
        <v>26109</v>
      </c>
      <c r="AZ876" s="7" t="s">
        <v>2951</v>
      </c>
      <c r="BA876" t="s">
        <v>3184</v>
      </c>
      <c r="BB876" s="198">
        <f>SUMIF('Cong Dist'!$BG$1138:$BG$1162,AX876,'Cong Dist'!AD$1138:AD$1162)</f>
        <v>0</v>
      </c>
    </row>
    <row r="877" spans="1:55" hidden="1" outlineLevel="1">
      <c r="A877" t="s">
        <v>2402</v>
      </c>
      <c r="B877" t="s">
        <v>3244</v>
      </c>
      <c r="C877" s="1">
        <f t="shared" si="506"/>
        <v>14069</v>
      </c>
      <c r="D877" s="7">
        <f>IF(R877&gt;0,RANK(R877,(R877:T877,U877:AI877)),0)</f>
        <v>3</v>
      </c>
      <c r="E877" s="7">
        <f>IF(S877&gt;0,RANK(S877,(R877:T877,U877:AI877)),0)</f>
        <v>7</v>
      </c>
      <c r="F877" s="7">
        <f>IF(T877&gt;0,RANK(T877,(R877:T877,U877:AI877)),0)</f>
        <v>4</v>
      </c>
      <c r="G877" s="7">
        <f>IF(U877&gt;0,RANK(U877,(R877:T877,U877:AI877)),0)</f>
        <v>1</v>
      </c>
      <c r="H877" s="7">
        <f t="shared" si="507"/>
        <v>2</v>
      </c>
      <c r="I877" s="49">
        <f t="shared" si="508"/>
        <v>811</v>
      </c>
      <c r="J877" s="177">
        <f t="shared" si="505"/>
        <v>5.7644466557680005E-2</v>
      </c>
      <c r="K877" s="2"/>
      <c r="L877" s="2">
        <f t="shared" si="509"/>
        <v>0.23924941360437843</v>
      </c>
      <c r="M877" s="2">
        <f t="shared" si="510"/>
        <v>6.6102779159855005E-3</v>
      </c>
      <c r="N877" s="2">
        <f t="shared" si="511"/>
        <v>0.10704385528466842</v>
      </c>
      <c r="O877" s="2">
        <f t="shared" si="504"/>
        <v>0.33548937380055444</v>
      </c>
      <c r="P877" s="2">
        <f t="shared" si="512"/>
        <v>0.27784490724287442</v>
      </c>
      <c r="Q877" s="2">
        <f t="shared" si="513"/>
        <v>3.3762172151538816E-2</v>
      </c>
      <c r="R877" s="1">
        <v>3366</v>
      </c>
      <c r="S877" s="1">
        <v>93</v>
      </c>
      <c r="T877" s="1">
        <v>1506</v>
      </c>
      <c r="U877" s="1">
        <v>4720</v>
      </c>
      <c r="V877" s="1">
        <v>3909</v>
      </c>
      <c r="W877" s="1">
        <v>203</v>
      </c>
      <c r="X877" s="1">
        <v>13</v>
      </c>
      <c r="Y877" s="1">
        <v>30</v>
      </c>
      <c r="Z877" s="1">
        <v>47</v>
      </c>
      <c r="AA877" s="1">
        <v>115</v>
      </c>
      <c r="AD877" s="1">
        <v>30</v>
      </c>
      <c r="AF877" s="1">
        <v>27</v>
      </c>
      <c r="AG877" s="1">
        <v>5</v>
      </c>
      <c r="AH877" s="1">
        <v>5</v>
      </c>
      <c r="AK877" s="7">
        <f t="shared" si="514"/>
        <v>5</v>
      </c>
      <c r="AL877" s="7">
        <f t="shared" si="515"/>
        <v>10</v>
      </c>
      <c r="AM877" s="7">
        <f t="shared" si="516"/>
        <v>9</v>
      </c>
      <c r="AN877" s="2">
        <f t="shared" si="517"/>
        <v>1.4428886203710285E-2</v>
      </c>
      <c r="AO877" s="2">
        <f t="shared" si="518"/>
        <v>9.2401734309474734E-4</v>
      </c>
      <c r="AP877" s="2">
        <f t="shared" si="519"/>
        <v>2.1323477148340324E-3</v>
      </c>
      <c r="AR877" t="str">
        <f t="shared" si="520"/>
        <v>Midland</v>
      </c>
      <c r="AS877" t="s">
        <v>3244</v>
      </c>
      <c r="AT877" s="184">
        <v>4</v>
      </c>
      <c r="AV877" s="97">
        <v>26</v>
      </c>
      <c r="AW877" s="99">
        <v>111</v>
      </c>
      <c r="AX877" s="105">
        <f t="shared" si="521"/>
        <v>26111</v>
      </c>
      <c r="AZ877" s="7" t="s">
        <v>2951</v>
      </c>
      <c r="BA877" t="s">
        <v>3184</v>
      </c>
      <c r="BB877" s="198">
        <f>SUMIF('Cong Dist'!$BG$1138:$BG$1162,AX877,'Cong Dist'!AD$1138:AD$1162)</f>
        <v>0</v>
      </c>
    </row>
    <row r="878" spans="1:55" hidden="1" outlineLevel="1">
      <c r="A878" t="s">
        <v>1936</v>
      </c>
      <c r="B878" t="s">
        <v>3244</v>
      </c>
      <c r="C878" s="1">
        <f t="shared" si="506"/>
        <v>3111</v>
      </c>
      <c r="D878" s="7">
        <f>IF(R878&gt;0,RANK(R878,(R878:T878,U878:AI878)),0)</f>
        <v>3</v>
      </c>
      <c r="E878" s="7">
        <f>IF(S878&gt;0,RANK(S878,(R878:T878,U878:AI878)),0)</f>
        <v>7</v>
      </c>
      <c r="F878" s="7">
        <f>IF(T878&gt;0,RANK(T878,(R878:T878,U878:AI878)),0)</f>
        <v>4</v>
      </c>
      <c r="G878" s="7">
        <f>IF(U878&gt;0,RANK(U878,(R878:T878,U878:AI878)),0)</f>
        <v>2</v>
      </c>
      <c r="H878" s="7">
        <f t="shared" si="507"/>
        <v>1</v>
      </c>
      <c r="I878" s="49">
        <f t="shared" si="508"/>
        <v>336</v>
      </c>
      <c r="J878" s="177">
        <f t="shared" si="505"/>
        <v>0.10800385728061716</v>
      </c>
      <c r="K878" s="2"/>
      <c r="L878" s="2">
        <f t="shared" si="509"/>
        <v>0.17325618772099002</v>
      </c>
      <c r="M878" s="2">
        <f t="shared" si="510"/>
        <v>6.4288010286081649E-3</v>
      </c>
      <c r="N878" s="2">
        <f t="shared" si="511"/>
        <v>8.1645773063323684E-2</v>
      </c>
      <c r="O878" s="2">
        <f t="shared" si="504"/>
        <v>0.28511732561877212</v>
      </c>
      <c r="P878" s="2">
        <f t="shared" si="512"/>
        <v>0.39312118289938924</v>
      </c>
      <c r="Q878" s="2">
        <f t="shared" si="513"/>
        <v>6.0430729668916716E-2</v>
      </c>
      <c r="R878" s="1">
        <v>539</v>
      </c>
      <c r="S878" s="1">
        <v>20</v>
      </c>
      <c r="T878" s="1">
        <v>254</v>
      </c>
      <c r="U878" s="1">
        <v>887</v>
      </c>
      <c r="V878" s="1">
        <v>1223</v>
      </c>
      <c r="W878" s="1">
        <v>65</v>
      </c>
      <c r="X878" s="1">
        <v>1</v>
      </c>
      <c r="Y878" s="1">
        <v>13</v>
      </c>
      <c r="Z878" s="1">
        <v>12</v>
      </c>
      <c r="AA878" s="1">
        <v>74</v>
      </c>
      <c r="AD878" s="1">
        <v>10</v>
      </c>
      <c r="AF878" s="1">
        <v>7</v>
      </c>
      <c r="AG878" s="1">
        <v>2</v>
      </c>
      <c r="AH878" s="1">
        <v>4</v>
      </c>
      <c r="AK878" s="7">
        <f t="shared" si="514"/>
        <v>6</v>
      </c>
      <c r="AL878" s="7">
        <f t="shared" si="515"/>
        <v>10</v>
      </c>
      <c r="AM878" s="7">
        <f t="shared" si="516"/>
        <v>8</v>
      </c>
      <c r="AN878" s="2">
        <f t="shared" si="517"/>
        <v>2.0893603342976536E-2</v>
      </c>
      <c r="AO878" s="2">
        <f t="shared" si="518"/>
        <v>3.214400514304082E-4</v>
      </c>
      <c r="AP878" s="2">
        <f t="shared" si="519"/>
        <v>4.1787206685953071E-3</v>
      </c>
      <c r="AR878" t="str">
        <f t="shared" si="520"/>
        <v>Missaukee</v>
      </c>
      <c r="AS878" t="s">
        <v>3244</v>
      </c>
      <c r="AT878" s="184">
        <v>4</v>
      </c>
      <c r="AV878" s="97">
        <v>26</v>
      </c>
      <c r="AW878" s="99">
        <v>113</v>
      </c>
      <c r="AX878" s="105">
        <f t="shared" si="521"/>
        <v>26113</v>
      </c>
      <c r="AZ878" s="7" t="s">
        <v>2951</v>
      </c>
      <c r="BA878" t="s">
        <v>3184</v>
      </c>
      <c r="BB878" s="198">
        <f>SUMIF('Cong Dist'!$BG$1138:$BG$1162,AX878,'Cong Dist'!AD$1138:AD$1162)</f>
        <v>0</v>
      </c>
    </row>
    <row r="879" spans="1:55" hidden="1" outlineLevel="1">
      <c r="A879" t="s">
        <v>341</v>
      </c>
      <c r="B879" t="s">
        <v>3244</v>
      </c>
      <c r="C879" s="1">
        <f t="shared" si="506"/>
        <v>21805</v>
      </c>
      <c r="D879" s="7">
        <f>IF(R879&gt;0,RANK(R879,(R879:T879,U879:AI879)),0)</f>
        <v>2</v>
      </c>
      <c r="E879" s="7">
        <f>IF(S879&gt;0,RANK(S879,(R879:T879,U879:AI879)),0)</f>
        <v>7</v>
      </c>
      <c r="F879" s="7">
        <f>IF(T879&gt;0,RANK(T879,(R879:T879,U879:AI879)),0)</f>
        <v>4</v>
      </c>
      <c r="G879" s="7">
        <f>IF(U879&gt;0,RANK(U879,(R879:T879,U879:AI879)),0)</f>
        <v>3</v>
      </c>
      <c r="H879" s="7">
        <f t="shared" si="507"/>
        <v>1</v>
      </c>
      <c r="I879" s="49">
        <f t="shared" si="508"/>
        <v>3320</v>
      </c>
      <c r="J879" s="177">
        <f t="shared" si="505"/>
        <v>0.15225865627149737</v>
      </c>
      <c r="K879" s="2"/>
      <c r="L879" s="2">
        <f t="shared" si="509"/>
        <v>0.25141022701215315</v>
      </c>
      <c r="M879" s="2">
        <f t="shared" si="510"/>
        <v>5.2740197202476493E-3</v>
      </c>
      <c r="N879" s="2">
        <f t="shared" si="511"/>
        <v>6.4801650997477644E-2</v>
      </c>
      <c r="O879" s="2">
        <f t="shared" si="504"/>
        <v>0.23155239623939464</v>
      </c>
      <c r="P879" s="2">
        <f t="shared" si="512"/>
        <v>0.40366888328365053</v>
      </c>
      <c r="Q879" s="2">
        <f t="shared" si="513"/>
        <v>4.3292822747076409E-2</v>
      </c>
      <c r="R879" s="1">
        <v>5482</v>
      </c>
      <c r="S879" s="1">
        <v>115</v>
      </c>
      <c r="T879" s="1">
        <v>1413</v>
      </c>
      <c r="U879" s="1">
        <v>5049</v>
      </c>
      <c r="V879" s="1">
        <v>8802</v>
      </c>
      <c r="W879" s="1">
        <v>306</v>
      </c>
      <c r="X879" s="1">
        <v>22</v>
      </c>
      <c r="Y879" s="1">
        <v>55</v>
      </c>
      <c r="Z879" s="1">
        <v>60</v>
      </c>
      <c r="AA879" s="1">
        <v>430</v>
      </c>
      <c r="AD879" s="1">
        <v>37</v>
      </c>
      <c r="AF879" s="1">
        <v>25</v>
      </c>
      <c r="AG879" s="1">
        <v>5</v>
      </c>
      <c r="AH879" s="1">
        <v>4</v>
      </c>
      <c r="AK879" s="7">
        <f t="shared" si="514"/>
        <v>6</v>
      </c>
      <c r="AL879" s="7">
        <f t="shared" si="515"/>
        <v>10</v>
      </c>
      <c r="AM879" s="7">
        <f t="shared" si="516"/>
        <v>9</v>
      </c>
      <c r="AN879" s="2">
        <f t="shared" si="517"/>
        <v>1.403347855996331E-2</v>
      </c>
      <c r="AO879" s="2">
        <f t="shared" si="518"/>
        <v>1.0089429030038981E-3</v>
      </c>
      <c r="AP879" s="2">
        <f t="shared" si="519"/>
        <v>2.5223572575097455E-3</v>
      </c>
      <c r="AR879" t="str">
        <f t="shared" si="520"/>
        <v>Monroe</v>
      </c>
      <c r="AS879" t="s">
        <v>3244</v>
      </c>
      <c r="AT879" s="184">
        <v>7</v>
      </c>
      <c r="AV879" s="97">
        <v>26</v>
      </c>
      <c r="AW879" s="99">
        <v>115</v>
      </c>
      <c r="AX879" s="105">
        <f t="shared" si="521"/>
        <v>26115</v>
      </c>
      <c r="AZ879" s="7" t="s">
        <v>2951</v>
      </c>
      <c r="BA879" t="s">
        <v>3184</v>
      </c>
      <c r="BB879" s="198">
        <f>SUMIF('Cong Dist'!$BG$1138:$BG$1162,AX879,'Cong Dist'!AD$1138:AD$1162)</f>
        <v>0</v>
      </c>
    </row>
    <row r="880" spans="1:55" hidden="1" outlineLevel="1">
      <c r="A880" t="s">
        <v>2728</v>
      </c>
      <c r="B880" t="s">
        <v>3244</v>
      </c>
      <c r="C880" s="1">
        <f t="shared" si="506"/>
        <v>8696</v>
      </c>
      <c r="D880" s="7">
        <f>IF(R880&gt;0,RANK(R880,(R880:T880,U880:AI880)),0)</f>
        <v>3</v>
      </c>
      <c r="E880" s="7">
        <f>IF(S880&gt;0,RANK(S880,(R880:T880,U880:AI880)),0)</f>
        <v>7</v>
      </c>
      <c r="F880" s="7">
        <f>IF(T880&gt;0,RANK(T880,(R880:T880,U880:AI880)),0)</f>
        <v>4</v>
      </c>
      <c r="G880" s="7">
        <f>IF(U880&gt;0,RANK(U880,(R880:T880,U880:AI880)),0)</f>
        <v>2</v>
      </c>
      <c r="H880" s="7">
        <f t="shared" si="507"/>
        <v>1</v>
      </c>
      <c r="I880" s="49">
        <f t="shared" si="508"/>
        <v>142</v>
      </c>
      <c r="J880" s="177">
        <f t="shared" si="505"/>
        <v>1.6329346826126957E-2</v>
      </c>
      <c r="K880" s="2"/>
      <c r="L880" s="2">
        <f t="shared" si="509"/>
        <v>0.17686292548298069</v>
      </c>
      <c r="M880" s="2">
        <f t="shared" si="510"/>
        <v>8.6246550137994479E-3</v>
      </c>
      <c r="N880" s="2">
        <f t="shared" si="511"/>
        <v>7.6126954921803131E-2</v>
      </c>
      <c r="O880" s="2">
        <f t="shared" si="504"/>
        <v>0.33452161913523459</v>
      </c>
      <c r="P880" s="2">
        <f t="shared" si="512"/>
        <v>0.35085096596136156</v>
      </c>
      <c r="Q880" s="2">
        <f t="shared" si="513"/>
        <v>5.3012879484820585E-2</v>
      </c>
      <c r="R880" s="1">
        <v>1538</v>
      </c>
      <c r="S880" s="1">
        <v>75</v>
      </c>
      <c r="T880" s="1">
        <v>662</v>
      </c>
      <c r="U880" s="1">
        <v>2909</v>
      </c>
      <c r="V880" s="1">
        <v>3051</v>
      </c>
      <c r="W880" s="1">
        <v>201</v>
      </c>
      <c r="X880" s="1">
        <v>12</v>
      </c>
      <c r="Y880" s="1">
        <v>21</v>
      </c>
      <c r="Z880" s="1">
        <v>21</v>
      </c>
      <c r="AA880" s="1">
        <v>167</v>
      </c>
      <c r="AD880" s="1">
        <v>17</v>
      </c>
      <c r="AF880" s="1">
        <v>16</v>
      </c>
      <c r="AG880" s="1">
        <v>3</v>
      </c>
      <c r="AH880" s="1">
        <v>3</v>
      </c>
      <c r="AK880" s="7">
        <f t="shared" si="514"/>
        <v>5</v>
      </c>
      <c r="AL880" s="7">
        <f t="shared" si="515"/>
        <v>10</v>
      </c>
      <c r="AM880" s="7">
        <f t="shared" si="516"/>
        <v>8</v>
      </c>
      <c r="AN880" s="2">
        <f t="shared" si="517"/>
        <v>2.3114075436982521E-2</v>
      </c>
      <c r="AO880" s="2">
        <f t="shared" si="518"/>
        <v>1.3799448022079118E-3</v>
      </c>
      <c r="AP880" s="2">
        <f t="shared" si="519"/>
        <v>2.4149034038638455E-3</v>
      </c>
      <c r="AR880" t="str">
        <f t="shared" si="520"/>
        <v>Montcalm</v>
      </c>
      <c r="AS880" t="s">
        <v>3244</v>
      </c>
      <c r="AT880" s="184"/>
      <c r="AV880" s="97">
        <v>26</v>
      </c>
      <c r="AW880" s="99">
        <v>117</v>
      </c>
      <c r="AX880" s="105">
        <f t="shared" si="521"/>
        <v>26117</v>
      </c>
      <c r="AZ880" s="7" t="s">
        <v>2951</v>
      </c>
      <c r="BA880" t="s">
        <v>3184</v>
      </c>
      <c r="BB880" s="198">
        <f>SUMIF('Cong Dist'!$BG$1138:$BG$1162,AX880,'Cong Dist'!AD$1138:AD$1162)</f>
        <v>3051</v>
      </c>
      <c r="BC880" s="1">
        <f>BB880-V880</f>
        <v>0</v>
      </c>
    </row>
    <row r="881" spans="1:55" hidden="1" outlineLevel="1">
      <c r="A881" t="s">
        <v>149</v>
      </c>
      <c r="B881" t="s">
        <v>3244</v>
      </c>
      <c r="C881" s="1">
        <f t="shared" si="506"/>
        <v>2050</v>
      </c>
      <c r="D881" s="7">
        <f>IF(R881&gt;0,RANK(R881,(R881:T881,U881:AI881)),0)</f>
        <v>3</v>
      </c>
      <c r="E881" s="7">
        <f>IF(S881&gt;0,RANK(S881,(R881:T881,U881:AI881)),0)</f>
        <v>7</v>
      </c>
      <c r="F881" s="7">
        <f>IF(T881&gt;0,RANK(T881,(R881:T881,U881:AI881)),0)</f>
        <v>4</v>
      </c>
      <c r="G881" s="7">
        <f>IF(U881&gt;0,RANK(U881,(R881:T881,U881:AI881)),0)</f>
        <v>2</v>
      </c>
      <c r="H881" s="7">
        <f t="shared" si="507"/>
        <v>1</v>
      </c>
      <c r="I881" s="49">
        <f t="shared" si="508"/>
        <v>643</v>
      </c>
      <c r="J881" s="177">
        <f t="shared" si="505"/>
        <v>0.31365853658536585</v>
      </c>
      <c r="K881" s="2"/>
      <c r="L881" s="2">
        <f t="shared" si="509"/>
        <v>0.15853658536585366</v>
      </c>
      <c r="M881" s="2">
        <f t="shared" si="510"/>
        <v>7.8048780487804878E-3</v>
      </c>
      <c r="N881" s="2">
        <f t="shared" si="511"/>
        <v>7.5609756097560973E-2</v>
      </c>
      <c r="O881" s="2">
        <f t="shared" si="504"/>
        <v>0.19658536585365854</v>
      </c>
      <c r="P881" s="2">
        <f t="shared" si="512"/>
        <v>0.5102439024390244</v>
      </c>
      <c r="Q881" s="2">
        <f t="shared" si="513"/>
        <v>5.1219512195121997E-2</v>
      </c>
      <c r="R881" s="1">
        <v>325</v>
      </c>
      <c r="S881" s="1">
        <v>16</v>
      </c>
      <c r="T881" s="1">
        <v>155</v>
      </c>
      <c r="U881" s="1">
        <v>403</v>
      </c>
      <c r="V881" s="1">
        <v>1046</v>
      </c>
      <c r="W881" s="1">
        <v>38</v>
      </c>
      <c r="X881" s="1">
        <v>4</v>
      </c>
      <c r="Y881" s="1">
        <v>0</v>
      </c>
      <c r="Z881" s="1">
        <v>13</v>
      </c>
      <c r="AA881" s="1">
        <v>43</v>
      </c>
      <c r="AD881" s="1">
        <v>5</v>
      </c>
      <c r="AF881" s="1">
        <v>1</v>
      </c>
      <c r="AG881" s="1">
        <v>0</v>
      </c>
      <c r="AH881" s="1">
        <v>1</v>
      </c>
      <c r="AK881" s="7">
        <f t="shared" si="514"/>
        <v>6</v>
      </c>
      <c r="AL881" s="7">
        <f t="shared" si="515"/>
        <v>9</v>
      </c>
      <c r="AM881" s="7">
        <f t="shared" si="516"/>
        <v>0</v>
      </c>
      <c r="AN881" s="2">
        <f t="shared" si="517"/>
        <v>1.8536585365853658E-2</v>
      </c>
      <c r="AO881" s="2">
        <f t="shared" si="518"/>
        <v>1.9512195121951219E-3</v>
      </c>
      <c r="AP881" s="2">
        <f t="shared" si="519"/>
        <v>0</v>
      </c>
      <c r="AR881" t="str">
        <f t="shared" si="520"/>
        <v>Montmorency</v>
      </c>
      <c r="AS881" t="s">
        <v>3244</v>
      </c>
      <c r="AT881" s="184">
        <v>1</v>
      </c>
      <c r="AV881" s="97">
        <v>26</v>
      </c>
      <c r="AW881" s="99">
        <v>119</v>
      </c>
      <c r="AX881" s="105">
        <f t="shared" si="521"/>
        <v>26119</v>
      </c>
      <c r="AZ881" s="7" t="s">
        <v>2951</v>
      </c>
      <c r="BA881" t="s">
        <v>3184</v>
      </c>
      <c r="BB881" s="198">
        <f>SUMIF('Cong Dist'!$BG$1138:$BG$1162,AX881,'Cong Dist'!AD$1138:AD$1162)</f>
        <v>0</v>
      </c>
    </row>
    <row r="882" spans="1:55" hidden="1" outlineLevel="1">
      <c r="A882" t="s">
        <v>932</v>
      </c>
      <c r="B882" t="s">
        <v>3244</v>
      </c>
      <c r="C882" s="1">
        <f t="shared" si="506"/>
        <v>19400</v>
      </c>
      <c r="D882" s="7">
        <f>IF(R882&gt;0,RANK(R882,(R882:T882,U882:AI882)),0)</f>
        <v>3</v>
      </c>
      <c r="E882" s="7">
        <f>IF(S882&gt;0,RANK(S882,(R882:T882,U882:AI882)),0)</f>
        <v>7</v>
      </c>
      <c r="F882" s="7">
        <f>IF(T882&gt;0,RANK(T882,(R882:T882,U882:AI882)),0)</f>
        <v>4</v>
      </c>
      <c r="G882" s="7">
        <f>IF(U882&gt;0,RANK(U882,(R882:T882,U882:AI882)),0)</f>
        <v>1</v>
      </c>
      <c r="H882" s="7">
        <f t="shared" si="507"/>
        <v>2</v>
      </c>
      <c r="I882" s="49">
        <f t="shared" si="508"/>
        <v>677</v>
      </c>
      <c r="J882" s="177">
        <f t="shared" si="505"/>
        <v>3.4896907216494848E-2</v>
      </c>
      <c r="K882" s="2"/>
      <c r="L882" s="2">
        <f t="shared" si="509"/>
        <v>0.19695876288659794</v>
      </c>
      <c r="M882" s="2">
        <f t="shared" si="510"/>
        <v>8.8659793814432983E-3</v>
      </c>
      <c r="N882" s="2">
        <f t="shared" si="511"/>
        <v>0.10123711340206186</v>
      </c>
      <c r="O882" s="2">
        <f t="shared" si="504"/>
        <v>0.34072164948453609</v>
      </c>
      <c r="P882" s="2">
        <f t="shared" si="512"/>
        <v>0.30582474226804124</v>
      </c>
      <c r="Q882" s="2">
        <f t="shared" si="513"/>
        <v>4.6391752577319534E-2</v>
      </c>
      <c r="R882" s="1">
        <v>3821</v>
      </c>
      <c r="S882" s="1">
        <v>172</v>
      </c>
      <c r="T882" s="1">
        <v>1964</v>
      </c>
      <c r="U882" s="1">
        <v>6610</v>
      </c>
      <c r="V882" s="1">
        <v>5933</v>
      </c>
      <c r="W882" s="1">
        <v>307</v>
      </c>
      <c r="X882" s="1">
        <v>25</v>
      </c>
      <c r="Y882" s="1">
        <v>58</v>
      </c>
      <c r="Z882" s="1">
        <v>50</v>
      </c>
      <c r="AA882" s="1">
        <v>384</v>
      </c>
      <c r="AD882" s="1">
        <v>37</v>
      </c>
      <c r="AF882" s="1">
        <v>26</v>
      </c>
      <c r="AG882" s="1">
        <v>6</v>
      </c>
      <c r="AH882" s="1">
        <v>7</v>
      </c>
      <c r="AK882" s="7">
        <f t="shared" si="514"/>
        <v>6</v>
      </c>
      <c r="AL882" s="7">
        <f t="shared" si="515"/>
        <v>10</v>
      </c>
      <c r="AM882" s="7">
        <f t="shared" si="516"/>
        <v>8</v>
      </c>
      <c r="AN882" s="2">
        <f t="shared" si="517"/>
        <v>1.5824742268041238E-2</v>
      </c>
      <c r="AO882" s="2">
        <f t="shared" si="518"/>
        <v>1.288659793814433E-3</v>
      </c>
      <c r="AP882" s="2">
        <f t="shared" si="519"/>
        <v>2.9896907216494847E-3</v>
      </c>
      <c r="AR882" t="str">
        <f t="shared" si="520"/>
        <v>Muskegon</v>
      </c>
      <c r="AS882" t="s">
        <v>3244</v>
      </c>
      <c r="AT882" s="184">
        <v>2</v>
      </c>
      <c r="AV882" s="97">
        <v>26</v>
      </c>
      <c r="AW882" s="99">
        <v>121</v>
      </c>
      <c r="AX882" s="105">
        <f t="shared" si="521"/>
        <v>26121</v>
      </c>
      <c r="AZ882" s="7" t="s">
        <v>2951</v>
      </c>
      <c r="BA882" t="s">
        <v>3184</v>
      </c>
      <c r="BB882" s="198">
        <f>SUMIF('Cong Dist'!$BG$1138:$BG$1162,AX882,'Cong Dist'!AD$1138:AD$1162)</f>
        <v>0</v>
      </c>
    </row>
    <row r="883" spans="1:55" hidden="1" outlineLevel="1">
      <c r="A883" t="s">
        <v>933</v>
      </c>
      <c r="B883" t="s">
        <v>3244</v>
      </c>
      <c r="C883" s="1">
        <f t="shared" si="506"/>
        <v>8707</v>
      </c>
      <c r="D883" s="7">
        <f>IF(R883&gt;0,RANK(R883,(R883:T883,U883:AI883)),0)</f>
        <v>3</v>
      </c>
      <c r="E883" s="7">
        <f>IF(S883&gt;0,RANK(S883,(R883:T883,U883:AI883)),0)</f>
        <v>7</v>
      </c>
      <c r="F883" s="7">
        <f>IF(T883&gt;0,RANK(T883,(R883:T883,U883:AI883)),0)</f>
        <v>4</v>
      </c>
      <c r="G883" s="7">
        <f>IF(U883&gt;0,RANK(U883,(R883:T883,U883:AI883)),0)</f>
        <v>1</v>
      </c>
      <c r="H883" s="7">
        <f t="shared" si="507"/>
        <v>2</v>
      </c>
      <c r="I883" s="49">
        <f t="shared" si="508"/>
        <v>897</v>
      </c>
      <c r="J883" s="177">
        <f t="shared" si="505"/>
        <v>0.10302055817158608</v>
      </c>
      <c r="K883" s="2"/>
      <c r="L883" s="2">
        <f t="shared" si="509"/>
        <v>0.16274262087975191</v>
      </c>
      <c r="M883" s="2">
        <f t="shared" si="510"/>
        <v>7.3504077179281039E-3</v>
      </c>
      <c r="N883" s="2">
        <f t="shared" si="511"/>
        <v>7.0977374526243253E-2</v>
      </c>
      <c r="O883" s="2">
        <f t="shared" si="504"/>
        <v>0.40852187894797287</v>
      </c>
      <c r="P883" s="2">
        <f t="shared" si="512"/>
        <v>0.30550132077638681</v>
      </c>
      <c r="Q883" s="2">
        <f t="shared" si="513"/>
        <v>4.490639715171707E-2</v>
      </c>
      <c r="R883" s="1">
        <v>1417</v>
      </c>
      <c r="S883" s="1">
        <v>64</v>
      </c>
      <c r="T883" s="1">
        <v>618</v>
      </c>
      <c r="U883" s="1">
        <v>3557</v>
      </c>
      <c r="V883" s="1">
        <v>2660</v>
      </c>
      <c r="W883" s="1">
        <v>158</v>
      </c>
      <c r="X883" s="1">
        <v>9</v>
      </c>
      <c r="Y883" s="1">
        <v>23</v>
      </c>
      <c r="Z883" s="1">
        <v>23</v>
      </c>
      <c r="AA883" s="1">
        <v>134</v>
      </c>
      <c r="AD883" s="1">
        <v>27</v>
      </c>
      <c r="AF883" s="1">
        <v>10</v>
      </c>
      <c r="AG883" s="1">
        <v>2</v>
      </c>
      <c r="AH883" s="1">
        <v>5</v>
      </c>
      <c r="AK883" s="7">
        <f t="shared" si="514"/>
        <v>5</v>
      </c>
      <c r="AL883" s="7">
        <f t="shared" si="515"/>
        <v>10</v>
      </c>
      <c r="AM883" s="7">
        <f t="shared" si="516"/>
        <v>8</v>
      </c>
      <c r="AN883" s="2">
        <f t="shared" si="517"/>
        <v>1.8146319053635007E-2</v>
      </c>
      <c r="AO883" s="2">
        <f t="shared" si="518"/>
        <v>1.0336510853336397E-3</v>
      </c>
      <c r="AP883" s="2">
        <f t="shared" si="519"/>
        <v>2.6415527736304125E-3</v>
      </c>
      <c r="AR883" t="str">
        <f t="shared" si="520"/>
        <v>Newaygo</v>
      </c>
      <c r="AS883" t="s">
        <v>3244</v>
      </c>
      <c r="AT883" s="184">
        <v>2</v>
      </c>
      <c r="AV883" s="97">
        <v>26</v>
      </c>
      <c r="AW883" s="99">
        <v>123</v>
      </c>
      <c r="AX883" s="105">
        <f t="shared" si="521"/>
        <v>26123</v>
      </c>
      <c r="AZ883" s="7" t="s">
        <v>2951</v>
      </c>
      <c r="BA883" t="s">
        <v>3184</v>
      </c>
      <c r="BB883" s="198">
        <f>SUMIF('Cong Dist'!$BG$1138:$BG$1162,AX883,'Cong Dist'!AD$1138:AD$1162)</f>
        <v>0</v>
      </c>
    </row>
    <row r="884" spans="1:55" hidden="1" outlineLevel="1">
      <c r="A884" t="s">
        <v>1754</v>
      </c>
      <c r="B884" t="s">
        <v>3244</v>
      </c>
      <c r="C884" s="1">
        <f t="shared" si="506"/>
        <v>191533</v>
      </c>
      <c r="D884" s="7">
        <f>IF(R884&gt;0,RANK(R884,(R884:T884,U884:AI884)),0)</f>
        <v>2</v>
      </c>
      <c r="E884" s="7">
        <f>IF(S884&gt;0,RANK(S884,(R884:T884,U884:AI884)),0)</f>
        <v>7</v>
      </c>
      <c r="F884" s="7">
        <f>IF(T884&gt;0,RANK(T884,(R884:T884,U884:AI884)),0)</f>
        <v>4</v>
      </c>
      <c r="G884" s="7">
        <f>IF(U884&gt;0,RANK(U884,(R884:T884,U884:AI884)),0)</f>
        <v>3</v>
      </c>
      <c r="H884" s="7">
        <f t="shared" si="507"/>
        <v>1</v>
      </c>
      <c r="I884" s="49">
        <f t="shared" si="508"/>
        <v>8356</v>
      </c>
      <c r="J884" s="177">
        <f t="shared" si="505"/>
        <v>4.3626946792458744E-2</v>
      </c>
      <c r="K884" s="2"/>
      <c r="L884" s="2">
        <f t="shared" si="509"/>
        <v>0.31878057567103318</v>
      </c>
      <c r="M884" s="2">
        <f t="shared" si="510"/>
        <v>7.685359703027677E-3</v>
      </c>
      <c r="N884" s="2">
        <f t="shared" si="511"/>
        <v>9.6782277727597857E-2</v>
      </c>
      <c r="O884" s="2">
        <f t="shared" si="504"/>
        <v>0.17563030913732883</v>
      </c>
      <c r="P884" s="2">
        <f t="shared" si="512"/>
        <v>0.36240752246349195</v>
      </c>
      <c r="Q884" s="2">
        <f t="shared" si="513"/>
        <v>3.8713955297520641E-2</v>
      </c>
      <c r="R884" s="1">
        <v>61057</v>
      </c>
      <c r="S884" s="1">
        <v>1472</v>
      </c>
      <c r="T884" s="1">
        <v>18537</v>
      </c>
      <c r="U884" s="1">
        <v>33639</v>
      </c>
      <c r="V884" s="1">
        <v>69413</v>
      </c>
      <c r="W884" s="1">
        <v>2295</v>
      </c>
      <c r="X884" s="1">
        <v>248</v>
      </c>
      <c r="Y884" s="1">
        <v>429</v>
      </c>
      <c r="Z884" s="1">
        <v>450</v>
      </c>
      <c r="AA884" s="1">
        <v>3428</v>
      </c>
      <c r="AD884" s="1">
        <v>255</v>
      </c>
      <c r="AF884" s="1">
        <v>195</v>
      </c>
      <c r="AG884" s="1">
        <v>49</v>
      </c>
      <c r="AH884" s="1">
        <v>66</v>
      </c>
      <c r="AK884" s="7">
        <f t="shared" si="514"/>
        <v>6</v>
      </c>
      <c r="AL884" s="7">
        <f t="shared" si="515"/>
        <v>10</v>
      </c>
      <c r="AM884" s="7">
        <f t="shared" si="516"/>
        <v>9</v>
      </c>
      <c r="AN884" s="2">
        <f t="shared" si="517"/>
        <v>1.1982269373946005E-2</v>
      </c>
      <c r="AO884" s="2">
        <f t="shared" si="518"/>
        <v>1.2948160369231413E-3</v>
      </c>
      <c r="AP884" s="2">
        <f t="shared" si="519"/>
        <v>2.2398229025807565E-3</v>
      </c>
      <c r="AR884" t="str">
        <f t="shared" si="520"/>
        <v>Oakland</v>
      </c>
      <c r="AS884" t="s">
        <v>3244</v>
      </c>
      <c r="AT884" s="184"/>
      <c r="AV884" s="97">
        <v>26</v>
      </c>
      <c r="AW884" s="99">
        <v>125</v>
      </c>
      <c r="AX884" s="105">
        <f t="shared" si="521"/>
        <v>26125</v>
      </c>
      <c r="AZ884" s="7" t="s">
        <v>2951</v>
      </c>
      <c r="BA884" t="s">
        <v>3184</v>
      </c>
      <c r="BB884" s="198">
        <f>SUMIF('Cong Dist'!$BG$1138:$BG$1162,AX884,'Cong Dist'!AD$1138:AD$1162)</f>
        <v>69413</v>
      </c>
      <c r="BC884" s="1">
        <f>BB884-V884</f>
        <v>0</v>
      </c>
    </row>
    <row r="885" spans="1:55" hidden="1" outlineLevel="1">
      <c r="A885" t="s">
        <v>1835</v>
      </c>
      <c r="B885" t="s">
        <v>3244</v>
      </c>
      <c r="C885" s="1">
        <f t="shared" si="506"/>
        <v>4509</v>
      </c>
      <c r="D885" s="7">
        <f>IF(R885&gt;0,RANK(R885,(R885:T885,U885:AI885)),0)</f>
        <v>3</v>
      </c>
      <c r="E885" s="7">
        <f>IF(S885&gt;0,RANK(S885,(R885:T885,U885:AI885)),0)</f>
        <v>7</v>
      </c>
      <c r="F885" s="7">
        <f>IF(T885&gt;0,RANK(T885,(R885:T885,U885:AI885)),0)</f>
        <v>4</v>
      </c>
      <c r="G885" s="7">
        <f>IF(U885&gt;0,RANK(U885,(R885:T885,U885:AI885)),0)</f>
        <v>1</v>
      </c>
      <c r="H885" s="7">
        <f t="shared" si="507"/>
        <v>2</v>
      </c>
      <c r="I885" s="49">
        <f t="shared" si="508"/>
        <v>359</v>
      </c>
      <c r="J885" s="177">
        <f t="shared" si="505"/>
        <v>7.9618540696385007E-2</v>
      </c>
      <c r="K885" s="2"/>
      <c r="L885" s="2">
        <f t="shared" si="509"/>
        <v>0.20492348636061211</v>
      </c>
      <c r="M885" s="2">
        <f t="shared" si="510"/>
        <v>8.8711465956974947E-3</v>
      </c>
      <c r="N885" s="2">
        <f t="shared" si="511"/>
        <v>7.3408738079396768E-2</v>
      </c>
      <c r="O885" s="2">
        <f t="shared" si="504"/>
        <v>0.37658017298735863</v>
      </c>
      <c r="P885" s="2">
        <f t="shared" si="512"/>
        <v>0.29696163229097361</v>
      </c>
      <c r="Q885" s="2">
        <f t="shared" si="513"/>
        <v>3.9254823685961393E-2</v>
      </c>
      <c r="R885" s="1">
        <v>924</v>
      </c>
      <c r="S885" s="1">
        <v>40</v>
      </c>
      <c r="T885" s="1">
        <v>331</v>
      </c>
      <c r="U885" s="1">
        <v>1698</v>
      </c>
      <c r="V885" s="1">
        <v>1339</v>
      </c>
      <c r="W885" s="1">
        <v>77</v>
      </c>
      <c r="X885" s="1">
        <v>6</v>
      </c>
      <c r="Y885" s="1">
        <v>6</v>
      </c>
      <c r="Z885" s="1">
        <v>16</v>
      </c>
      <c r="AA885" s="1">
        <v>56</v>
      </c>
      <c r="AD885" s="1">
        <v>9</v>
      </c>
      <c r="AF885" s="1">
        <v>5</v>
      </c>
      <c r="AG885" s="1">
        <v>0</v>
      </c>
      <c r="AH885" s="1">
        <v>2</v>
      </c>
      <c r="AK885" s="7">
        <f t="shared" si="514"/>
        <v>5</v>
      </c>
      <c r="AL885" s="7">
        <f t="shared" si="515"/>
        <v>9</v>
      </c>
      <c r="AM885" s="7">
        <f t="shared" si="516"/>
        <v>9</v>
      </c>
      <c r="AN885" s="2">
        <f t="shared" si="517"/>
        <v>1.7076957196717677E-2</v>
      </c>
      <c r="AO885" s="2">
        <f t="shared" si="518"/>
        <v>1.3306719893546241E-3</v>
      </c>
      <c r="AP885" s="2">
        <f t="shared" si="519"/>
        <v>1.3306719893546241E-3</v>
      </c>
      <c r="AR885" t="str">
        <f t="shared" si="520"/>
        <v>Oceana</v>
      </c>
      <c r="AS885" t="s">
        <v>3244</v>
      </c>
      <c r="AT885" s="184">
        <v>2</v>
      </c>
      <c r="AV885" s="97">
        <v>26</v>
      </c>
      <c r="AW885" s="99">
        <v>127</v>
      </c>
      <c r="AX885" s="105">
        <f t="shared" si="521"/>
        <v>26127</v>
      </c>
      <c r="AZ885" s="7" t="s">
        <v>2951</v>
      </c>
      <c r="BA885" t="s">
        <v>3184</v>
      </c>
      <c r="BB885" s="198">
        <f>SUMIF('Cong Dist'!$BG$1138:$BG$1162,AX885,'Cong Dist'!AD$1138:AD$1162)</f>
        <v>0</v>
      </c>
    </row>
    <row r="886" spans="1:55" hidden="1" outlineLevel="1">
      <c r="A886" t="s">
        <v>1738</v>
      </c>
      <c r="B886" t="s">
        <v>3244</v>
      </c>
      <c r="C886" s="1">
        <f t="shared" ref="C886:C905" si="522">SUM(R886:AI886)</f>
        <v>3191</v>
      </c>
      <c r="D886" s="7">
        <f>IF(R886&gt;0,RANK(R886,(R886:T886,U886:AI886)),0)</f>
        <v>3</v>
      </c>
      <c r="E886" s="7">
        <f>IF(S886&gt;0,RANK(S886,(R886:T886,U886:AI886)),0)</f>
        <v>7</v>
      </c>
      <c r="F886" s="7">
        <f>IF(T886&gt;0,RANK(T886,(R886:T886,U886:AI886)),0)</f>
        <v>4</v>
      </c>
      <c r="G886" s="7">
        <f>IF(U886&gt;0,RANK(U886,(R886:T886,U886:AI886)),0)</f>
        <v>2</v>
      </c>
      <c r="H886" s="7">
        <f t="shared" ref="H886:H905" si="523">IF(V886&gt;0,RANK(V886,(R886:AB886)),0)</f>
        <v>1</v>
      </c>
      <c r="I886" s="49">
        <f t="shared" ref="I886:I905" si="524">MAX(R886:AA886)-LARGE(R886:AA886,2)</f>
        <v>912</v>
      </c>
      <c r="J886" s="177">
        <f t="shared" si="505"/>
        <v>0.28580382325289877</v>
      </c>
      <c r="K886" s="2"/>
      <c r="L886" s="2">
        <f t="shared" ref="L886:L905" si="525">IF($C886=0,"-",R886/$C886)</f>
        <v>0.15324349733625822</v>
      </c>
      <c r="M886" s="2">
        <f t="shared" ref="M886:M905" si="526">IF($C886=0,"-",S886/$C886)</f>
        <v>1.0654967094954559E-2</v>
      </c>
      <c r="N886" s="2">
        <f t="shared" ref="N886:N905" si="527">IF($C886=0,"-",T886/$C886)</f>
        <v>6.9570667502350358E-2</v>
      </c>
      <c r="O886" s="2">
        <f t="shared" si="504"/>
        <v>0.21936696960200563</v>
      </c>
      <c r="P886" s="2">
        <f t="shared" ref="P886:P905" si="528">IF($C886=0,"-",V886/$C886)</f>
        <v>0.5051707928549044</v>
      </c>
      <c r="Q886" s="2">
        <f t="shared" si="513"/>
        <v>4.1993105609526848E-2</v>
      </c>
      <c r="R886" s="1">
        <v>489</v>
      </c>
      <c r="S886" s="1">
        <v>34</v>
      </c>
      <c r="T886" s="1">
        <v>222</v>
      </c>
      <c r="U886" s="1">
        <v>700</v>
      </c>
      <c r="V886" s="1">
        <v>1612</v>
      </c>
      <c r="W886" s="1">
        <v>64</v>
      </c>
      <c r="X886" s="1">
        <v>1</v>
      </c>
      <c r="Y886" s="1">
        <v>6</v>
      </c>
      <c r="Z886" s="1">
        <v>12</v>
      </c>
      <c r="AA886" s="1">
        <v>40</v>
      </c>
      <c r="AD886" s="1">
        <v>7</v>
      </c>
      <c r="AF886" s="1">
        <v>3</v>
      </c>
      <c r="AG886" s="1">
        <v>1</v>
      </c>
      <c r="AH886" s="1">
        <v>0</v>
      </c>
      <c r="AK886" s="7">
        <f t="shared" ref="AK886:AK905" si="529">IF(W886&gt;0,RANK(W886,(R886:AB886)),0)</f>
        <v>5</v>
      </c>
      <c r="AL886" s="7">
        <f t="shared" ref="AL886:AL905" si="530">IF(X886&gt;0,RANK(X886,(R886:AB886)),0)</f>
        <v>10</v>
      </c>
      <c r="AM886" s="7">
        <f t="shared" ref="AM886:AM905" si="531">IF(Y886&gt;0,RANK(Y886,(R886:AB886)),0)</f>
        <v>9</v>
      </c>
      <c r="AN886" s="2">
        <f t="shared" ref="AN886:AN905" si="532">IF($C886=0,"-",W886/$C886)</f>
        <v>2.0056408649326229E-2</v>
      </c>
      <c r="AO886" s="2">
        <f t="shared" ref="AO886:AO905" si="533">IF($C886=0,"-",X886/$C886)</f>
        <v>3.1338138514572234E-4</v>
      </c>
      <c r="AP886" s="2">
        <f t="shared" ref="AP886:AP905" si="534">IF($C886=0,"-",Y886/$C886)</f>
        <v>1.880288310874334E-3</v>
      </c>
      <c r="AR886" t="str">
        <f t="shared" ref="AR886:AR905" si="535">A886</f>
        <v>Ogemaw</v>
      </c>
      <c r="AS886" t="s">
        <v>3244</v>
      </c>
      <c r="AT886" s="184">
        <v>4</v>
      </c>
      <c r="AV886" s="97">
        <v>26</v>
      </c>
      <c r="AW886" s="99">
        <v>129</v>
      </c>
      <c r="AX886" s="105">
        <f t="shared" ref="AX886:AX904" si="536">AV886*1000+AW886</f>
        <v>26129</v>
      </c>
      <c r="AZ886" s="7" t="s">
        <v>2951</v>
      </c>
      <c r="BA886" t="s">
        <v>3184</v>
      </c>
      <c r="BB886" s="198">
        <f>SUMIF('Cong Dist'!$BG$1138:$BG$1162,AX886,'Cong Dist'!AD$1138:AD$1162)</f>
        <v>0</v>
      </c>
    </row>
    <row r="887" spans="1:55" hidden="1" outlineLevel="1">
      <c r="A887" t="s">
        <v>2425</v>
      </c>
      <c r="B887" t="s">
        <v>3244</v>
      </c>
      <c r="C887" s="1">
        <f t="shared" si="522"/>
        <v>1092</v>
      </c>
      <c r="D887" s="7">
        <f>IF(R887&gt;0,RANK(R887,(R887:T887,U887:AI887)),0)</f>
        <v>3</v>
      </c>
      <c r="E887" s="7">
        <f>IF(S887&gt;0,RANK(S887,(R887:T887,U887:AI887)),0)</f>
        <v>7</v>
      </c>
      <c r="F887" s="7">
        <f>IF(T887&gt;0,RANK(T887,(R887:T887,U887:AI887)),0)</f>
        <v>4</v>
      </c>
      <c r="G887" s="7">
        <f>IF(U887&gt;0,RANK(U887,(R887:T887,U887:AI887)),0)</f>
        <v>2</v>
      </c>
      <c r="H887" s="7">
        <f t="shared" si="523"/>
        <v>1</v>
      </c>
      <c r="I887" s="49">
        <f t="shared" si="524"/>
        <v>310</v>
      </c>
      <c r="J887" s="177">
        <f t="shared" si="505"/>
        <v>0.28388278388278387</v>
      </c>
      <c r="K887" s="2"/>
      <c r="L887" s="2">
        <f t="shared" si="525"/>
        <v>0.1858974358974359</v>
      </c>
      <c r="M887" s="2">
        <f t="shared" si="526"/>
        <v>8.241758241758242E-3</v>
      </c>
      <c r="N887" s="2">
        <f t="shared" si="527"/>
        <v>8.6996336996336993E-2</v>
      </c>
      <c r="O887" s="2">
        <f t="shared" si="504"/>
        <v>0.19139194139194138</v>
      </c>
      <c r="P887" s="2">
        <f t="shared" si="528"/>
        <v>0.47527472527472525</v>
      </c>
      <c r="Q887" s="2">
        <f t="shared" si="513"/>
        <v>5.2197802197802234E-2</v>
      </c>
      <c r="R887" s="1">
        <v>203</v>
      </c>
      <c r="S887" s="1">
        <v>9</v>
      </c>
      <c r="T887" s="1">
        <v>95</v>
      </c>
      <c r="U887" s="1">
        <v>209</v>
      </c>
      <c r="V887" s="1">
        <v>519</v>
      </c>
      <c r="W887" s="1">
        <v>13</v>
      </c>
      <c r="X887" s="1">
        <v>2</v>
      </c>
      <c r="Y887" s="1">
        <v>7</v>
      </c>
      <c r="Z887" s="1">
        <v>5</v>
      </c>
      <c r="AA887" s="1">
        <v>23</v>
      </c>
      <c r="AD887" s="1">
        <v>3</v>
      </c>
      <c r="AF887" s="1">
        <v>3</v>
      </c>
      <c r="AG887" s="1">
        <v>1</v>
      </c>
      <c r="AH887" s="1">
        <v>0</v>
      </c>
      <c r="AK887" s="7">
        <f t="shared" si="529"/>
        <v>6</v>
      </c>
      <c r="AL887" s="7">
        <f t="shared" si="530"/>
        <v>10</v>
      </c>
      <c r="AM887" s="7">
        <f t="shared" si="531"/>
        <v>8</v>
      </c>
      <c r="AN887" s="2">
        <f t="shared" si="532"/>
        <v>1.1904761904761904E-2</v>
      </c>
      <c r="AO887" s="2">
        <f t="shared" si="533"/>
        <v>1.8315018315018315E-3</v>
      </c>
      <c r="AP887" s="2">
        <f t="shared" si="534"/>
        <v>6.41025641025641E-3</v>
      </c>
      <c r="AR887" t="str">
        <f t="shared" si="535"/>
        <v>Ontonagon</v>
      </c>
      <c r="AS887" t="s">
        <v>3244</v>
      </c>
      <c r="AT887" s="184">
        <v>1</v>
      </c>
      <c r="AV887" s="97">
        <v>26</v>
      </c>
      <c r="AW887" s="99">
        <v>131</v>
      </c>
      <c r="AX887" s="105">
        <f t="shared" si="536"/>
        <v>26131</v>
      </c>
      <c r="AZ887" s="7" t="s">
        <v>2951</v>
      </c>
      <c r="BA887" t="s">
        <v>3184</v>
      </c>
      <c r="BB887" s="198">
        <f>SUMIF('Cong Dist'!$BG$1138:$BG$1162,AX887,'Cong Dist'!AD$1138:AD$1162)</f>
        <v>0</v>
      </c>
    </row>
    <row r="888" spans="1:55" hidden="1" outlineLevel="1">
      <c r="A888" t="s">
        <v>2267</v>
      </c>
      <c r="B888" t="s">
        <v>3244</v>
      </c>
      <c r="C888" s="1">
        <f t="shared" si="522"/>
        <v>4229</v>
      </c>
      <c r="D888" s="7">
        <f>IF(R888&gt;0,RANK(R888,(R888:T888,U888:AI888)),0)</f>
        <v>3</v>
      </c>
      <c r="E888" s="7">
        <f>IF(S888&gt;0,RANK(S888,(R888:T888,U888:AI888)),0)</f>
        <v>7</v>
      </c>
      <c r="F888" s="7">
        <f>IF(T888&gt;0,RANK(T888,(R888:T888,U888:AI888)),0)</f>
        <v>4</v>
      </c>
      <c r="G888" s="7">
        <f>IF(U888&gt;0,RANK(U888,(R888:T888,U888:AI888)),0)</f>
        <v>2</v>
      </c>
      <c r="H888" s="7">
        <f t="shared" si="523"/>
        <v>1</v>
      </c>
      <c r="I888" s="49">
        <f t="shared" si="524"/>
        <v>536</v>
      </c>
      <c r="J888" s="177">
        <f t="shared" si="505"/>
        <v>0.12674391109009223</v>
      </c>
      <c r="K888" s="2"/>
      <c r="L888" s="2">
        <f t="shared" si="525"/>
        <v>0.15251832584535352</v>
      </c>
      <c r="M888" s="2">
        <f t="shared" si="526"/>
        <v>6.3844880586427051E-3</v>
      </c>
      <c r="N888" s="2">
        <f t="shared" si="527"/>
        <v>6.9519981082998339E-2</v>
      </c>
      <c r="O888" s="2">
        <f t="shared" si="504"/>
        <v>0.30172617640104044</v>
      </c>
      <c r="P888" s="2">
        <f t="shared" si="528"/>
        <v>0.42847008749113263</v>
      </c>
      <c r="Q888" s="2">
        <f t="shared" si="513"/>
        <v>4.1380941120832349E-2</v>
      </c>
      <c r="R888" s="1">
        <v>645</v>
      </c>
      <c r="S888" s="1">
        <v>27</v>
      </c>
      <c r="T888" s="1">
        <v>294</v>
      </c>
      <c r="U888" s="1">
        <v>1276</v>
      </c>
      <c r="V888" s="1">
        <v>1812</v>
      </c>
      <c r="W888" s="1">
        <v>71</v>
      </c>
      <c r="X888" s="1">
        <v>1</v>
      </c>
      <c r="Y888" s="1">
        <v>12</v>
      </c>
      <c r="Z888" s="1">
        <v>17</v>
      </c>
      <c r="AA888" s="1">
        <v>50</v>
      </c>
      <c r="AD888" s="1">
        <v>10</v>
      </c>
      <c r="AF888" s="1">
        <v>7</v>
      </c>
      <c r="AG888" s="1">
        <v>5</v>
      </c>
      <c r="AH888" s="1">
        <v>2</v>
      </c>
      <c r="AK888" s="7">
        <f t="shared" si="529"/>
        <v>5</v>
      </c>
      <c r="AL888" s="7">
        <f t="shared" si="530"/>
        <v>10</v>
      </c>
      <c r="AM888" s="7">
        <f t="shared" si="531"/>
        <v>9</v>
      </c>
      <c r="AN888" s="2">
        <f t="shared" si="532"/>
        <v>1.678883896902341E-2</v>
      </c>
      <c r="AO888" s="2">
        <f t="shared" si="533"/>
        <v>2.3646252069047056E-4</v>
      </c>
      <c r="AP888" s="2">
        <f t="shared" si="534"/>
        <v>2.8375502482856467E-3</v>
      </c>
      <c r="AR888" t="str">
        <f t="shared" si="535"/>
        <v>Osceola</v>
      </c>
      <c r="AS888" t="s">
        <v>3244</v>
      </c>
      <c r="AT888" s="184">
        <v>4</v>
      </c>
      <c r="AV888" s="97">
        <v>26</v>
      </c>
      <c r="AW888" s="99">
        <v>133</v>
      </c>
      <c r="AX888" s="105">
        <f t="shared" si="536"/>
        <v>26133</v>
      </c>
      <c r="AZ888" s="7" t="s">
        <v>2951</v>
      </c>
      <c r="BA888" t="s">
        <v>3184</v>
      </c>
      <c r="BB888" s="198">
        <f>SUMIF('Cong Dist'!$BG$1138:$BG$1162,AX888,'Cong Dist'!AD$1138:AD$1162)</f>
        <v>0</v>
      </c>
    </row>
    <row r="889" spans="1:55" hidden="1" outlineLevel="1">
      <c r="A889" t="s">
        <v>2412</v>
      </c>
      <c r="B889" t="s">
        <v>3244</v>
      </c>
      <c r="C889" s="1">
        <f t="shared" si="522"/>
        <v>1494</v>
      </c>
      <c r="D889" s="7">
        <f>IF(R889&gt;0,RANK(R889,(R889:T889,U889:AI889)),0)</f>
        <v>3</v>
      </c>
      <c r="E889" s="7">
        <f>IF(S889&gt;0,RANK(S889,(R889:T889,U889:AI889)),0)</f>
        <v>7</v>
      </c>
      <c r="F889" s="7">
        <f>IF(T889&gt;0,RANK(T889,(R889:T889,U889:AI889)),0)</f>
        <v>4</v>
      </c>
      <c r="G889" s="7">
        <f>IF(U889&gt;0,RANK(U889,(R889:T889,U889:AI889)),0)</f>
        <v>2</v>
      </c>
      <c r="H889" s="7">
        <f t="shared" si="523"/>
        <v>1</v>
      </c>
      <c r="I889" s="49">
        <f t="shared" si="524"/>
        <v>336</v>
      </c>
      <c r="J889" s="177">
        <f t="shared" si="505"/>
        <v>0.22489959839357429</v>
      </c>
      <c r="K889" s="2"/>
      <c r="L889" s="2">
        <f t="shared" si="525"/>
        <v>0.16532797858099063</v>
      </c>
      <c r="M889" s="2">
        <f t="shared" si="526"/>
        <v>9.3708165997322627E-3</v>
      </c>
      <c r="N889" s="2">
        <f t="shared" si="527"/>
        <v>6.0240963855421686E-2</v>
      </c>
      <c r="O889" s="2">
        <f t="shared" si="504"/>
        <v>0.24698795180722891</v>
      </c>
      <c r="P889" s="2">
        <f t="shared" si="528"/>
        <v>0.4718875502008032</v>
      </c>
      <c r="Q889" s="2">
        <f t="shared" si="513"/>
        <v>4.6184738955823312E-2</v>
      </c>
      <c r="R889" s="1">
        <v>247</v>
      </c>
      <c r="S889" s="1">
        <v>14</v>
      </c>
      <c r="T889" s="1">
        <v>90</v>
      </c>
      <c r="U889" s="1">
        <v>369</v>
      </c>
      <c r="V889" s="1">
        <v>705</v>
      </c>
      <c r="W889" s="1">
        <v>39</v>
      </c>
      <c r="X889" s="1">
        <v>3</v>
      </c>
      <c r="Y889" s="1">
        <v>1</v>
      </c>
      <c r="Z889" s="1">
        <v>1</v>
      </c>
      <c r="AA889" s="1">
        <v>18</v>
      </c>
      <c r="AD889" s="1">
        <v>5</v>
      </c>
      <c r="AF889" s="1">
        <v>1</v>
      </c>
      <c r="AG889" s="1">
        <v>1</v>
      </c>
      <c r="AH889" s="1">
        <v>0</v>
      </c>
      <c r="AK889" s="7">
        <f t="shared" si="529"/>
        <v>5</v>
      </c>
      <c r="AL889" s="7">
        <f t="shared" si="530"/>
        <v>8</v>
      </c>
      <c r="AM889" s="7">
        <f t="shared" si="531"/>
        <v>9</v>
      </c>
      <c r="AN889" s="2">
        <f t="shared" si="532"/>
        <v>2.6104417670682729E-2</v>
      </c>
      <c r="AO889" s="2">
        <f t="shared" si="533"/>
        <v>2.008032128514056E-3</v>
      </c>
      <c r="AP889" s="2">
        <f t="shared" si="534"/>
        <v>6.6934404283801872E-4</v>
      </c>
      <c r="AR889" t="str">
        <f t="shared" si="535"/>
        <v>Oscoda</v>
      </c>
      <c r="AS889" t="s">
        <v>3244</v>
      </c>
      <c r="AT889" s="184">
        <v>1</v>
      </c>
      <c r="AV889" s="97">
        <v>26</v>
      </c>
      <c r="AW889" s="99">
        <v>135</v>
      </c>
      <c r="AX889" s="105">
        <f t="shared" si="536"/>
        <v>26135</v>
      </c>
      <c r="AZ889" s="7" t="s">
        <v>2951</v>
      </c>
      <c r="BA889" t="s">
        <v>3184</v>
      </c>
      <c r="BB889" s="198">
        <f>SUMIF('Cong Dist'!$BG$1138:$BG$1162,AX889,'Cong Dist'!AD$1138:AD$1162)</f>
        <v>0</v>
      </c>
    </row>
    <row r="890" spans="1:55" hidden="1" outlineLevel="1">
      <c r="A890" t="s">
        <v>1729</v>
      </c>
      <c r="B890" t="s">
        <v>3244</v>
      </c>
      <c r="C890" s="1">
        <f t="shared" si="522"/>
        <v>4300</v>
      </c>
      <c r="D890" s="7">
        <f>IF(R890&gt;0,RANK(R890,(R890:T890,U890:AI890)),0)</f>
        <v>3</v>
      </c>
      <c r="E890" s="7">
        <f>IF(S890&gt;0,RANK(S890,(R890:T890,U890:AI890)),0)</f>
        <v>7</v>
      </c>
      <c r="F890" s="7">
        <f>IF(T890&gt;0,RANK(T890,(R890:T890,U890:AI890)),0)</f>
        <v>4</v>
      </c>
      <c r="G890" s="7">
        <f>IF(U890&gt;0,RANK(U890,(R890:T890,U890:AI890)),0)</f>
        <v>2</v>
      </c>
      <c r="H890" s="7">
        <f t="shared" si="523"/>
        <v>1</v>
      </c>
      <c r="I890" s="49">
        <f t="shared" si="524"/>
        <v>893</v>
      </c>
      <c r="J890" s="177">
        <f t="shared" si="505"/>
        <v>0.20767441860465116</v>
      </c>
      <c r="K890" s="2"/>
      <c r="L890" s="2">
        <f t="shared" si="525"/>
        <v>0.18604651162790697</v>
      </c>
      <c r="M890" s="2">
        <f t="shared" si="526"/>
        <v>5.8139534883720929E-3</v>
      </c>
      <c r="N890" s="2">
        <f t="shared" si="527"/>
        <v>7.9534883720930233E-2</v>
      </c>
      <c r="O890" s="2">
        <f t="shared" si="504"/>
        <v>0.24186046511627907</v>
      </c>
      <c r="P890" s="2">
        <f t="shared" si="528"/>
        <v>0.44953488372093026</v>
      </c>
      <c r="Q890" s="2">
        <f t="shared" si="513"/>
        <v>3.7209302325581395E-2</v>
      </c>
      <c r="R890" s="1">
        <v>800</v>
      </c>
      <c r="S890" s="1">
        <v>25</v>
      </c>
      <c r="T890" s="1">
        <v>342</v>
      </c>
      <c r="U890" s="1">
        <v>1040</v>
      </c>
      <c r="V890" s="1">
        <v>1933</v>
      </c>
      <c r="W890" s="1">
        <v>60</v>
      </c>
      <c r="X890" s="1">
        <v>7</v>
      </c>
      <c r="Y890" s="1">
        <v>12</v>
      </c>
      <c r="Z890" s="1">
        <v>9</v>
      </c>
      <c r="AA890" s="1">
        <v>50</v>
      </c>
      <c r="AD890" s="1">
        <v>13</v>
      </c>
      <c r="AF890" s="1">
        <v>5</v>
      </c>
      <c r="AG890" s="1">
        <v>4</v>
      </c>
      <c r="AH890" s="1">
        <v>0</v>
      </c>
      <c r="AK890" s="7">
        <f t="shared" si="529"/>
        <v>5</v>
      </c>
      <c r="AL890" s="7">
        <f t="shared" si="530"/>
        <v>10</v>
      </c>
      <c r="AM890" s="7">
        <f t="shared" si="531"/>
        <v>8</v>
      </c>
      <c r="AN890" s="2">
        <f t="shared" si="532"/>
        <v>1.3953488372093023E-2</v>
      </c>
      <c r="AO890" s="2">
        <f t="shared" si="533"/>
        <v>1.6279069767441861E-3</v>
      </c>
      <c r="AP890" s="2">
        <f t="shared" si="534"/>
        <v>2.7906976744186047E-3</v>
      </c>
      <c r="AR890" t="str">
        <f t="shared" si="535"/>
        <v>Otsego</v>
      </c>
      <c r="AS890" t="s">
        <v>3244</v>
      </c>
      <c r="AT890" s="184">
        <v>1</v>
      </c>
      <c r="AV890" s="97">
        <v>26</v>
      </c>
      <c r="AW890" s="99">
        <v>137</v>
      </c>
      <c r="AX890" s="105">
        <f t="shared" si="536"/>
        <v>26137</v>
      </c>
      <c r="AZ890" s="7" t="s">
        <v>2951</v>
      </c>
      <c r="BA890" t="s">
        <v>3184</v>
      </c>
      <c r="BB890" s="198">
        <f>SUMIF('Cong Dist'!$BG$1138:$BG$1162,AX890,'Cong Dist'!AD$1138:AD$1162)</f>
        <v>0</v>
      </c>
    </row>
    <row r="891" spans="1:55" hidden="1" outlineLevel="1">
      <c r="A891" t="s">
        <v>1351</v>
      </c>
      <c r="B891" t="s">
        <v>3244</v>
      </c>
      <c r="C891" s="1">
        <f t="shared" si="522"/>
        <v>58531</v>
      </c>
      <c r="D891" s="7">
        <f>IF(R891&gt;0,RANK(R891,(R891:T891,U891:AI891)),0)</f>
        <v>2</v>
      </c>
      <c r="E891" s="7">
        <f>IF(S891&gt;0,RANK(S891,(R891:T891,U891:AI891)),0)</f>
        <v>7</v>
      </c>
      <c r="F891" s="7">
        <f>IF(T891&gt;0,RANK(T891,(R891:T891,U891:AI891)),0)</f>
        <v>4</v>
      </c>
      <c r="G891" s="7">
        <f>IF(U891&gt;0,RANK(U891,(R891:T891,U891:AI891)),0)</f>
        <v>1</v>
      </c>
      <c r="H891" s="7">
        <f t="shared" si="523"/>
        <v>3</v>
      </c>
      <c r="I891" s="49">
        <f t="shared" si="524"/>
        <v>9590</v>
      </c>
      <c r="J891" s="177">
        <f t="shared" si="505"/>
        <v>0.16384480019135159</v>
      </c>
      <c r="K891" s="2"/>
      <c r="L891" s="2">
        <f t="shared" si="525"/>
        <v>0.23546496728229485</v>
      </c>
      <c r="M891" s="2">
        <f t="shared" si="526"/>
        <v>8.2862073089473957E-3</v>
      </c>
      <c r="N891" s="2">
        <f t="shared" si="527"/>
        <v>0.12015854846149904</v>
      </c>
      <c r="O891" s="2">
        <f t="shared" si="504"/>
        <v>0.39930976747364644</v>
      </c>
      <c r="P891" s="2">
        <f t="shared" si="528"/>
        <v>0.19463190446088396</v>
      </c>
      <c r="Q891" s="2">
        <f t="shared" si="513"/>
        <v>4.2148605012728324E-2</v>
      </c>
      <c r="R891" s="1">
        <v>13782</v>
      </c>
      <c r="S891" s="1">
        <v>485</v>
      </c>
      <c r="T891" s="1">
        <v>7033</v>
      </c>
      <c r="U891" s="1">
        <v>23372</v>
      </c>
      <c r="V891" s="1">
        <v>11392</v>
      </c>
      <c r="W891" s="1">
        <v>1178</v>
      </c>
      <c r="X891" s="1">
        <v>47</v>
      </c>
      <c r="Y891" s="1">
        <v>117</v>
      </c>
      <c r="Z891" s="1">
        <v>148</v>
      </c>
      <c r="AA891" s="1">
        <v>719</v>
      </c>
      <c r="AD891" s="1">
        <v>143</v>
      </c>
      <c r="AF891" s="1">
        <v>82</v>
      </c>
      <c r="AG891" s="1">
        <v>19</v>
      </c>
      <c r="AH891" s="1">
        <v>14</v>
      </c>
      <c r="AK891" s="7">
        <f t="shared" si="529"/>
        <v>5</v>
      </c>
      <c r="AL891" s="7">
        <f t="shared" si="530"/>
        <v>10</v>
      </c>
      <c r="AM891" s="7">
        <f t="shared" si="531"/>
        <v>9</v>
      </c>
      <c r="AN891" s="2">
        <f t="shared" si="532"/>
        <v>2.012608703080419E-2</v>
      </c>
      <c r="AO891" s="2">
        <f t="shared" si="533"/>
        <v>8.0299328560933523E-4</v>
      </c>
      <c r="AP891" s="2">
        <f t="shared" si="534"/>
        <v>1.9989407322615368E-3</v>
      </c>
      <c r="AR891" t="str">
        <f t="shared" si="535"/>
        <v>Ottawa</v>
      </c>
      <c r="AS891" t="s">
        <v>3244</v>
      </c>
      <c r="AT891" s="184">
        <v>2</v>
      </c>
      <c r="AV891" s="97">
        <v>26</v>
      </c>
      <c r="AW891" s="99">
        <v>139</v>
      </c>
      <c r="AX891" s="105">
        <f t="shared" si="536"/>
        <v>26139</v>
      </c>
      <c r="AZ891" s="7" t="s">
        <v>2951</v>
      </c>
      <c r="BA891" t="s">
        <v>3184</v>
      </c>
      <c r="BB891" s="198">
        <f>SUMIF('Cong Dist'!$BG$1138:$BG$1162,AX891,'Cong Dist'!AD$1138:AD$1162)</f>
        <v>0</v>
      </c>
    </row>
    <row r="892" spans="1:55" hidden="1" outlineLevel="1">
      <c r="A892" t="s">
        <v>222</v>
      </c>
      <c r="B892" t="s">
        <v>3244</v>
      </c>
      <c r="C892" s="1">
        <f t="shared" si="522"/>
        <v>2167</v>
      </c>
      <c r="D892" s="7">
        <f>IF(R892&gt;0,RANK(R892,(R892:T892,U892:AI892)),0)</f>
        <v>3</v>
      </c>
      <c r="E892" s="7">
        <f>IF(S892&gt;0,RANK(S892,(R892:T892,U892:AI892)),0)</f>
        <v>7</v>
      </c>
      <c r="F892" s="7">
        <f>IF(T892&gt;0,RANK(T892,(R892:T892,U892:AI892)),0)</f>
        <v>4</v>
      </c>
      <c r="G892" s="7">
        <f>IF(U892&gt;0,RANK(U892,(R892:T892,U892:AI892)),0)</f>
        <v>2</v>
      </c>
      <c r="H892" s="7">
        <f t="shared" si="523"/>
        <v>1</v>
      </c>
      <c r="I892" s="49">
        <f t="shared" si="524"/>
        <v>392</v>
      </c>
      <c r="J892" s="177">
        <f t="shared" si="505"/>
        <v>0.18089524688509459</v>
      </c>
      <c r="K892" s="2"/>
      <c r="L892" s="2">
        <f t="shared" si="525"/>
        <v>0.19520073834794646</v>
      </c>
      <c r="M892" s="2">
        <f t="shared" si="526"/>
        <v>5.076142131979695E-3</v>
      </c>
      <c r="N892" s="2">
        <f t="shared" si="527"/>
        <v>9.967697277341947E-2</v>
      </c>
      <c r="O892" s="2">
        <f t="shared" si="504"/>
        <v>0.24180895246885095</v>
      </c>
      <c r="P892" s="2">
        <f t="shared" si="528"/>
        <v>0.42270419935394554</v>
      </c>
      <c r="Q892" s="2">
        <f t="shared" si="513"/>
        <v>3.5532994923857864E-2</v>
      </c>
      <c r="R892" s="1">
        <v>423</v>
      </c>
      <c r="S892" s="1">
        <v>11</v>
      </c>
      <c r="T892" s="1">
        <v>216</v>
      </c>
      <c r="U892" s="1">
        <v>524</v>
      </c>
      <c r="V892" s="1">
        <v>916</v>
      </c>
      <c r="W892" s="1">
        <v>24</v>
      </c>
      <c r="X892" s="1">
        <v>5</v>
      </c>
      <c r="Y892" s="1">
        <v>4</v>
      </c>
      <c r="Z892" s="1">
        <v>2</v>
      </c>
      <c r="AA892" s="1">
        <v>36</v>
      </c>
      <c r="AD892" s="1">
        <v>3</v>
      </c>
      <c r="AF892" s="1">
        <v>3</v>
      </c>
      <c r="AG892" s="1">
        <v>0</v>
      </c>
      <c r="AH892" s="1">
        <v>0</v>
      </c>
      <c r="AK892" s="7">
        <f t="shared" si="529"/>
        <v>6</v>
      </c>
      <c r="AL892" s="7">
        <f t="shared" si="530"/>
        <v>8</v>
      </c>
      <c r="AM892" s="7">
        <f t="shared" si="531"/>
        <v>9</v>
      </c>
      <c r="AN892" s="2">
        <f t="shared" si="532"/>
        <v>1.1075219197046609E-2</v>
      </c>
      <c r="AO892" s="2">
        <f t="shared" si="533"/>
        <v>2.3073373327180432E-3</v>
      </c>
      <c r="AP892" s="2">
        <f t="shared" si="534"/>
        <v>1.8458698661744347E-3</v>
      </c>
      <c r="AR892" t="str">
        <f t="shared" si="535"/>
        <v>Presque Isle</v>
      </c>
      <c r="AS892" t="s">
        <v>3244</v>
      </c>
      <c r="AT892" s="184">
        <v>1</v>
      </c>
      <c r="AV892" s="97">
        <v>26</v>
      </c>
      <c r="AW892" s="99">
        <v>141</v>
      </c>
      <c r="AX892" s="105">
        <f t="shared" si="536"/>
        <v>26141</v>
      </c>
      <c r="AZ892" s="7" t="s">
        <v>2951</v>
      </c>
      <c r="BA892" t="s">
        <v>3184</v>
      </c>
      <c r="BB892" s="198">
        <f>SUMIF('Cong Dist'!$BG$1138:$BG$1162,AX892,'Cong Dist'!AD$1138:AD$1162)</f>
        <v>0</v>
      </c>
    </row>
    <row r="893" spans="1:55" hidden="1" outlineLevel="1">
      <c r="A893" t="s">
        <v>1520</v>
      </c>
      <c r="B893" t="s">
        <v>3244</v>
      </c>
      <c r="C893" s="1">
        <f t="shared" si="522"/>
        <v>4516</v>
      </c>
      <c r="D893" s="7">
        <f>IF(R893&gt;0,RANK(R893,(R893:T893,U893:AI893)),0)</f>
        <v>3</v>
      </c>
      <c r="E893" s="7">
        <f>IF(S893&gt;0,RANK(S893,(R893:T893,U893:AI893)),0)</f>
        <v>7</v>
      </c>
      <c r="F893" s="7">
        <f>IF(T893&gt;0,RANK(T893,(R893:T893,U893:AI893)),0)</f>
        <v>4</v>
      </c>
      <c r="G893" s="7">
        <f>IF(U893&gt;0,RANK(U893,(R893:T893,U893:AI893)),0)</f>
        <v>2</v>
      </c>
      <c r="H893" s="7">
        <f t="shared" si="523"/>
        <v>1</v>
      </c>
      <c r="I893" s="49">
        <f t="shared" si="524"/>
        <v>1509</v>
      </c>
      <c r="J893" s="177">
        <f t="shared" si="505"/>
        <v>0.33414526129317978</v>
      </c>
      <c r="K893" s="2"/>
      <c r="L893" s="2">
        <f t="shared" si="525"/>
        <v>0.16076173604960142</v>
      </c>
      <c r="M893" s="2">
        <f t="shared" si="526"/>
        <v>1.4393268379096545E-2</v>
      </c>
      <c r="N893" s="2">
        <f t="shared" si="527"/>
        <v>9.0566873339238269E-2</v>
      </c>
      <c r="O893" s="2">
        <f t="shared" si="504"/>
        <v>0.16563330380868024</v>
      </c>
      <c r="P893" s="2">
        <f t="shared" si="528"/>
        <v>0.49977856510186003</v>
      </c>
      <c r="Q893" s="2">
        <f t="shared" si="513"/>
        <v>6.8866253321523518E-2</v>
      </c>
      <c r="R893" s="1">
        <v>726</v>
      </c>
      <c r="S893" s="1">
        <v>65</v>
      </c>
      <c r="T893" s="1">
        <v>409</v>
      </c>
      <c r="U893" s="1">
        <v>748</v>
      </c>
      <c r="V893" s="1">
        <v>2257</v>
      </c>
      <c r="W893" s="1">
        <v>106</v>
      </c>
      <c r="X893" s="1">
        <v>19</v>
      </c>
      <c r="Y893" s="1">
        <v>21</v>
      </c>
      <c r="Z893" s="1">
        <v>13</v>
      </c>
      <c r="AA893" s="1">
        <v>123</v>
      </c>
      <c r="AD893" s="1">
        <v>20</v>
      </c>
      <c r="AF893" s="1">
        <v>8</v>
      </c>
      <c r="AG893" s="1">
        <v>0</v>
      </c>
      <c r="AH893" s="1">
        <v>1</v>
      </c>
      <c r="AK893" s="7">
        <f t="shared" si="529"/>
        <v>6</v>
      </c>
      <c r="AL893" s="7">
        <f t="shared" si="530"/>
        <v>9</v>
      </c>
      <c r="AM893" s="7">
        <f t="shared" si="531"/>
        <v>8</v>
      </c>
      <c r="AN893" s="2">
        <f t="shared" si="532"/>
        <v>2.3472099202834367E-2</v>
      </c>
      <c r="AO893" s="2">
        <f t="shared" si="533"/>
        <v>4.2072630646589901E-3</v>
      </c>
      <c r="AP893" s="2">
        <f t="shared" si="534"/>
        <v>4.6501328609388839E-3</v>
      </c>
      <c r="AR893" t="str">
        <f t="shared" si="535"/>
        <v>Roscommon</v>
      </c>
      <c r="AS893" t="s">
        <v>3244</v>
      </c>
      <c r="AT893" s="184">
        <v>4</v>
      </c>
      <c r="AV893" s="97">
        <v>26</v>
      </c>
      <c r="AW893" s="99">
        <v>143</v>
      </c>
      <c r="AX893" s="105">
        <f t="shared" si="536"/>
        <v>26143</v>
      </c>
      <c r="AZ893" s="7" t="s">
        <v>2951</v>
      </c>
      <c r="BA893" t="s">
        <v>3184</v>
      </c>
      <c r="BB893" s="198">
        <f>SUMIF('Cong Dist'!$BG$1138:$BG$1162,AX893,'Cong Dist'!AD$1138:AD$1162)</f>
        <v>0</v>
      </c>
    </row>
    <row r="894" spans="1:55" hidden="1" outlineLevel="1">
      <c r="A894" t="s">
        <v>1969</v>
      </c>
      <c r="B894" t="s">
        <v>3244</v>
      </c>
      <c r="C894" s="1">
        <f t="shared" si="522"/>
        <v>23161</v>
      </c>
      <c r="D894" s="7">
        <f>IF(R894&gt;0,RANK(R894,(R894:T894,U894:AI894)),0)</f>
        <v>3</v>
      </c>
      <c r="E894" s="7">
        <f>IF(S894&gt;0,RANK(S894,(R894:T894,U894:AI894)),0)</f>
        <v>7</v>
      </c>
      <c r="F894" s="7">
        <f>IF(T894&gt;0,RANK(T894,(R894:T894,U894:AI894)),0)</f>
        <v>4</v>
      </c>
      <c r="G894" s="7">
        <f>IF(U894&gt;0,RANK(U894,(R894:T894,U894:AI894)),0)</f>
        <v>2</v>
      </c>
      <c r="H894" s="7">
        <f t="shared" si="523"/>
        <v>1</v>
      </c>
      <c r="I894" s="49">
        <f t="shared" si="524"/>
        <v>2537</v>
      </c>
      <c r="J894" s="177">
        <f t="shared" si="505"/>
        <v>0.10953758473295626</v>
      </c>
      <c r="K894" s="2"/>
      <c r="L894" s="2">
        <f t="shared" si="525"/>
        <v>0.18993135011441648</v>
      </c>
      <c r="M894" s="2">
        <f t="shared" si="526"/>
        <v>6.5627563576702219E-3</v>
      </c>
      <c r="N894" s="2">
        <f t="shared" si="527"/>
        <v>8.9158499201243469E-2</v>
      </c>
      <c r="O894" s="2">
        <f t="shared" si="504"/>
        <v>0.28215534735115066</v>
      </c>
      <c r="P894" s="2">
        <f t="shared" si="528"/>
        <v>0.39169293208410688</v>
      </c>
      <c r="Q894" s="2">
        <f t="shared" si="513"/>
        <v>4.049911489141228E-2</v>
      </c>
      <c r="R894" s="1">
        <v>4399</v>
      </c>
      <c r="S894" s="1">
        <v>152</v>
      </c>
      <c r="T894" s="1">
        <v>2065</v>
      </c>
      <c r="U894" s="1">
        <f>3966+2569</f>
        <v>6535</v>
      </c>
      <c r="V894" s="1">
        <v>9072</v>
      </c>
      <c r="W894" s="1">
        <v>363</v>
      </c>
      <c r="X894" s="1">
        <v>18</v>
      </c>
      <c r="Y894" s="1">
        <v>74</v>
      </c>
      <c r="Z894" s="1">
        <v>65</v>
      </c>
      <c r="AA894" s="1">
        <v>341</v>
      </c>
      <c r="AD894" s="1">
        <v>34</v>
      </c>
      <c r="AF894" s="1">
        <v>29</v>
      </c>
      <c r="AG894" s="1">
        <v>6</v>
      </c>
      <c r="AH894" s="1">
        <v>8</v>
      </c>
      <c r="AK894" s="7">
        <f t="shared" si="529"/>
        <v>5</v>
      </c>
      <c r="AL894" s="7">
        <f t="shared" si="530"/>
        <v>10</v>
      </c>
      <c r="AM894" s="7">
        <f t="shared" si="531"/>
        <v>8</v>
      </c>
      <c r="AN894" s="2">
        <f t="shared" si="532"/>
        <v>1.5672898406804543E-2</v>
      </c>
      <c r="AO894" s="2">
        <f t="shared" si="533"/>
        <v>7.7716851603989469E-4</v>
      </c>
      <c r="AP894" s="2">
        <f t="shared" si="534"/>
        <v>3.1950261214973449E-3</v>
      </c>
      <c r="AR894" t="str">
        <f t="shared" si="535"/>
        <v>Saginaw</v>
      </c>
      <c r="AS894" t="s">
        <v>3244</v>
      </c>
      <c r="AT894" s="184"/>
      <c r="AV894" s="97">
        <v>26</v>
      </c>
      <c r="AW894" s="99">
        <v>145</v>
      </c>
      <c r="AX894" s="105">
        <f t="shared" si="536"/>
        <v>26145</v>
      </c>
      <c r="AZ894" s="7" t="s">
        <v>2951</v>
      </c>
      <c r="BA894" t="s">
        <v>3184</v>
      </c>
      <c r="BB894" s="198">
        <f>SUMIF('Cong Dist'!$BG$1138:$BG$1162,AX894,'Cong Dist'!AD$1138:AD$1162)</f>
        <v>9072</v>
      </c>
      <c r="BC894" s="1">
        <f>BB894-V894</f>
        <v>0</v>
      </c>
    </row>
    <row r="895" spans="1:55" hidden="1" outlineLevel="1">
      <c r="A895" t="s">
        <v>774</v>
      </c>
      <c r="B895" t="s">
        <v>3244</v>
      </c>
      <c r="C895" s="1">
        <f t="shared" si="522"/>
        <v>24993</v>
      </c>
      <c r="D895" s="7">
        <f>IF(R895&gt;0,RANK(R895,(R895:T895,U895:AI895)),0)</f>
        <v>2</v>
      </c>
      <c r="E895" s="7">
        <f>IF(S895&gt;0,RANK(S895,(R895:T895,U895:AI895)),0)</f>
        <v>7</v>
      </c>
      <c r="F895" s="7">
        <f>IF(T895&gt;0,RANK(T895,(R895:T895,U895:AI895)),0)</f>
        <v>4</v>
      </c>
      <c r="G895" s="7">
        <f>IF(U895&gt;0,RANK(U895,(R895:T895,U895:AI895)),0)</f>
        <v>3</v>
      </c>
      <c r="H895" s="7">
        <f t="shared" si="523"/>
        <v>1</v>
      </c>
      <c r="I895" s="49">
        <f t="shared" si="524"/>
        <v>6902</v>
      </c>
      <c r="J895" s="177">
        <f t="shared" si="505"/>
        <v>0.27615732405073423</v>
      </c>
      <c r="K895" s="2"/>
      <c r="L895" s="2">
        <f t="shared" si="525"/>
        <v>0.2037770575761213</v>
      </c>
      <c r="M895" s="2">
        <f t="shared" si="526"/>
        <v>6.4418037050374107E-3</v>
      </c>
      <c r="N895" s="2">
        <f t="shared" si="527"/>
        <v>7.0979874364822157E-2</v>
      </c>
      <c r="O895" s="2">
        <f t="shared" si="504"/>
        <v>0.19389429040131237</v>
      </c>
      <c r="P895" s="2">
        <f t="shared" si="528"/>
        <v>0.47993438162685553</v>
      </c>
      <c r="Q895" s="2">
        <f t="shared" si="513"/>
        <v>4.4972592325851268E-2</v>
      </c>
      <c r="R895" s="1">
        <v>5093</v>
      </c>
      <c r="S895" s="1">
        <v>161</v>
      </c>
      <c r="T895" s="1">
        <v>1774</v>
      </c>
      <c r="U895" s="1">
        <v>4846</v>
      </c>
      <c r="V895" s="1">
        <v>11995</v>
      </c>
      <c r="W895" s="1">
        <v>441</v>
      </c>
      <c r="X895" s="1">
        <v>41</v>
      </c>
      <c r="Y895" s="1">
        <v>51</v>
      </c>
      <c r="Z895" s="1">
        <v>78</v>
      </c>
      <c r="AA895" s="1">
        <v>411</v>
      </c>
      <c r="AD895" s="1">
        <v>38</v>
      </c>
      <c r="AF895" s="1">
        <v>38</v>
      </c>
      <c r="AG895" s="1">
        <v>7</v>
      </c>
      <c r="AH895" s="1">
        <v>19</v>
      </c>
      <c r="AK895" s="7">
        <f t="shared" si="529"/>
        <v>5</v>
      </c>
      <c r="AL895" s="7">
        <f t="shared" si="530"/>
        <v>10</v>
      </c>
      <c r="AM895" s="7">
        <f t="shared" si="531"/>
        <v>9</v>
      </c>
      <c r="AN895" s="2">
        <f t="shared" si="532"/>
        <v>1.7644940583363342E-2</v>
      </c>
      <c r="AO895" s="2">
        <f t="shared" si="533"/>
        <v>1.6404593286120114E-3</v>
      </c>
      <c r="AP895" s="2">
        <f t="shared" si="534"/>
        <v>2.0405713599807944E-3</v>
      </c>
      <c r="AR895" t="str">
        <f t="shared" si="535"/>
        <v>St. Clair</v>
      </c>
      <c r="AS895" t="s">
        <v>3244</v>
      </c>
      <c r="AT895" s="184">
        <v>10</v>
      </c>
      <c r="AV895" s="97">
        <v>26</v>
      </c>
      <c r="AW895" s="99">
        <v>147</v>
      </c>
      <c r="AX895" s="105">
        <f t="shared" si="536"/>
        <v>26147</v>
      </c>
      <c r="AZ895" s="7" t="s">
        <v>2951</v>
      </c>
      <c r="BA895" t="s">
        <v>3184</v>
      </c>
      <c r="BB895" s="198">
        <f>SUMIF('Cong Dist'!$BG$1138:$BG$1162,AX895,'Cong Dist'!AD$1138:AD$1162)</f>
        <v>0</v>
      </c>
    </row>
    <row r="896" spans="1:55" hidden="1" outlineLevel="1">
      <c r="A896" t="s">
        <v>997</v>
      </c>
      <c r="B896" t="s">
        <v>3244</v>
      </c>
      <c r="C896" s="1">
        <f t="shared" si="522"/>
        <v>7851</v>
      </c>
      <c r="D896" s="7">
        <f>IF(R896&gt;0,RANK(R896,(R896:T896,U896:AI896)),0)</f>
        <v>3</v>
      </c>
      <c r="E896" s="7">
        <f>IF(S896&gt;0,RANK(S896,(R896:T896,U896:AI896)),0)</f>
        <v>7</v>
      </c>
      <c r="F896" s="7">
        <f>IF(T896&gt;0,RANK(T896,(R896:T896,U896:AI896)),0)</f>
        <v>4</v>
      </c>
      <c r="G896" s="7">
        <f>IF(U896&gt;0,RANK(U896,(R896:T896,U896:AI896)),0)</f>
        <v>1</v>
      </c>
      <c r="H896" s="7">
        <f t="shared" si="523"/>
        <v>2</v>
      </c>
      <c r="I896" s="49">
        <f t="shared" si="524"/>
        <v>127</v>
      </c>
      <c r="J896" s="177">
        <f t="shared" si="505"/>
        <v>1.6176283276015793E-2</v>
      </c>
      <c r="K896" s="2"/>
      <c r="L896" s="2">
        <f t="shared" si="525"/>
        <v>0.215386574958604</v>
      </c>
      <c r="M896" s="2">
        <f t="shared" si="526"/>
        <v>6.4959877722583111E-3</v>
      </c>
      <c r="N896" s="2">
        <f t="shared" si="527"/>
        <v>7.6423385555980133E-2</v>
      </c>
      <c r="O896" s="2">
        <f t="shared" si="504"/>
        <v>0.33817348108521206</v>
      </c>
      <c r="P896" s="2">
        <f t="shared" si="528"/>
        <v>0.32199719780919628</v>
      </c>
      <c r="Q896" s="2">
        <f t="shared" si="513"/>
        <v>4.1523372818749127E-2</v>
      </c>
      <c r="R896" s="1">
        <v>1691</v>
      </c>
      <c r="S896" s="1">
        <v>51</v>
      </c>
      <c r="T896" s="1">
        <v>600</v>
      </c>
      <c r="U896" s="1">
        <v>2655</v>
      </c>
      <c r="V896" s="1">
        <v>2528</v>
      </c>
      <c r="W896" s="1">
        <v>147</v>
      </c>
      <c r="X896" s="1">
        <v>4</v>
      </c>
      <c r="Y896" s="1">
        <v>17</v>
      </c>
      <c r="Z896" s="1">
        <v>22</v>
      </c>
      <c r="AA896" s="1">
        <v>103</v>
      </c>
      <c r="AD896" s="1">
        <v>13</v>
      </c>
      <c r="AF896" s="1">
        <v>10</v>
      </c>
      <c r="AG896" s="1">
        <v>5</v>
      </c>
      <c r="AH896" s="1">
        <v>5</v>
      </c>
      <c r="AK896" s="7">
        <f t="shared" si="529"/>
        <v>5</v>
      </c>
      <c r="AL896" s="7">
        <f t="shared" si="530"/>
        <v>10</v>
      </c>
      <c r="AM896" s="7">
        <f t="shared" si="531"/>
        <v>9</v>
      </c>
      <c r="AN896" s="2">
        <f t="shared" si="532"/>
        <v>1.8723729461215134E-2</v>
      </c>
      <c r="AO896" s="2">
        <f t="shared" si="533"/>
        <v>5.0948923703986757E-4</v>
      </c>
      <c r="AP896" s="2">
        <f t="shared" si="534"/>
        <v>2.165329257419437E-3</v>
      </c>
      <c r="AR896" t="str">
        <f t="shared" si="535"/>
        <v>St. Joseph</v>
      </c>
      <c r="AS896" t="s">
        <v>3244</v>
      </c>
      <c r="AT896" s="184">
        <v>6</v>
      </c>
      <c r="AV896" s="97">
        <v>26</v>
      </c>
      <c r="AW896" s="99">
        <v>149</v>
      </c>
      <c r="AX896" s="105">
        <f t="shared" si="536"/>
        <v>26149</v>
      </c>
      <c r="AZ896" s="7" t="s">
        <v>2951</v>
      </c>
      <c r="BA896" t="s">
        <v>3184</v>
      </c>
      <c r="BB896" s="198">
        <f>SUMIF('Cong Dist'!$BG$1138:$BG$1162,AX896,'Cong Dist'!AD$1138:AD$1162)</f>
        <v>0</v>
      </c>
    </row>
    <row r="897" spans="1:55" hidden="1" outlineLevel="1">
      <c r="A897" t="s">
        <v>1970</v>
      </c>
      <c r="B897" t="s">
        <v>3244</v>
      </c>
      <c r="C897" s="1">
        <f t="shared" si="522"/>
        <v>7330</v>
      </c>
      <c r="D897" s="7">
        <f>IF(R897&gt;0,RANK(R897,(R897:T897,U897:AI897)),0)</f>
        <v>3</v>
      </c>
      <c r="E897" s="7">
        <f>IF(S897&gt;0,RANK(S897,(R897:T897,U897:AI897)),0)</f>
        <v>7</v>
      </c>
      <c r="F897" s="7">
        <f>IF(T897&gt;0,RANK(T897,(R897:T897,U897:AI897)),0)</f>
        <v>4</v>
      </c>
      <c r="G897" s="7">
        <f>IF(U897&gt;0,RANK(U897,(R897:T897,U897:AI897)),0)</f>
        <v>2</v>
      </c>
      <c r="H897" s="7">
        <f t="shared" si="523"/>
        <v>1</v>
      </c>
      <c r="I897" s="49">
        <f t="shared" si="524"/>
        <v>1691</v>
      </c>
      <c r="J897" s="177">
        <f t="shared" si="505"/>
        <v>0.23069577080491133</v>
      </c>
      <c r="K897" s="2"/>
      <c r="L897" s="2">
        <f t="shared" si="525"/>
        <v>0.19195088676671215</v>
      </c>
      <c r="M897" s="2">
        <f t="shared" si="526"/>
        <v>8.4583901773533417E-3</v>
      </c>
      <c r="N897" s="2">
        <f t="shared" si="527"/>
        <v>7.748976807639836E-2</v>
      </c>
      <c r="O897" s="2">
        <f t="shared" si="504"/>
        <v>0.21664392905866303</v>
      </c>
      <c r="P897" s="2">
        <f t="shared" si="528"/>
        <v>0.44733969986357436</v>
      </c>
      <c r="Q897" s="2">
        <f t="shared" si="513"/>
        <v>5.8117326057298691E-2</v>
      </c>
      <c r="R897" s="1">
        <v>1407</v>
      </c>
      <c r="S897" s="1">
        <v>62</v>
      </c>
      <c r="T897" s="1">
        <v>568</v>
      </c>
      <c r="U897" s="1">
        <v>1588</v>
      </c>
      <c r="V897" s="1">
        <v>3279</v>
      </c>
      <c r="W897" s="1">
        <v>143</v>
      </c>
      <c r="X897" s="1">
        <v>8</v>
      </c>
      <c r="Y897" s="1">
        <v>19</v>
      </c>
      <c r="Z897" s="1">
        <v>27</v>
      </c>
      <c r="AA897" s="1">
        <v>164</v>
      </c>
      <c r="AD897" s="1">
        <v>34</v>
      </c>
      <c r="AF897" s="1">
        <v>19</v>
      </c>
      <c r="AG897" s="1">
        <v>5</v>
      </c>
      <c r="AH897" s="1">
        <v>7</v>
      </c>
      <c r="AK897" s="7">
        <f t="shared" si="529"/>
        <v>6</v>
      </c>
      <c r="AL897" s="7">
        <f t="shared" si="530"/>
        <v>10</v>
      </c>
      <c r="AM897" s="7">
        <f t="shared" si="531"/>
        <v>9</v>
      </c>
      <c r="AN897" s="2">
        <f t="shared" si="532"/>
        <v>1.950886766712142E-2</v>
      </c>
      <c r="AO897" s="2">
        <f t="shared" si="533"/>
        <v>1.0914051841746249E-3</v>
      </c>
      <c r="AP897" s="2">
        <f t="shared" si="534"/>
        <v>2.5920873124147341E-3</v>
      </c>
      <c r="AR897" t="str">
        <f t="shared" si="535"/>
        <v>Sanilac</v>
      </c>
      <c r="AS897" t="s">
        <v>3244</v>
      </c>
      <c r="AT897" s="184">
        <v>10</v>
      </c>
      <c r="AV897" s="97">
        <v>26</v>
      </c>
      <c r="AW897" s="99">
        <v>151</v>
      </c>
      <c r="AX897" s="105">
        <f t="shared" si="536"/>
        <v>26151</v>
      </c>
      <c r="AZ897" s="7" t="s">
        <v>2951</v>
      </c>
      <c r="BA897" t="s">
        <v>3184</v>
      </c>
      <c r="BB897" s="198">
        <f>SUMIF('Cong Dist'!$BG$1138:$BG$1162,AX897,'Cong Dist'!AD$1138:AD$1162)</f>
        <v>0</v>
      </c>
    </row>
    <row r="898" spans="1:55" hidden="1" outlineLevel="1">
      <c r="A898" t="s">
        <v>2450</v>
      </c>
      <c r="B898" t="s">
        <v>3244</v>
      </c>
      <c r="C898" s="1">
        <f t="shared" si="522"/>
        <v>1118</v>
      </c>
      <c r="D898" s="7">
        <f>IF(R898&gt;0,RANK(R898,(R898:T898,U898:AI898)),0)</f>
        <v>2</v>
      </c>
      <c r="E898" s="7">
        <f>IF(S898&gt;0,RANK(S898,(R898:T898,U898:AI898)),0)</f>
        <v>7</v>
      </c>
      <c r="F898" s="7">
        <f>IF(T898&gt;0,RANK(T898,(R898:T898,U898:AI898)),0)</f>
        <v>4</v>
      </c>
      <c r="G898" s="7">
        <f>IF(U898&gt;0,RANK(U898,(R898:T898,U898:AI898)),0)</f>
        <v>3</v>
      </c>
      <c r="H898" s="7">
        <f t="shared" si="523"/>
        <v>1</v>
      </c>
      <c r="I898" s="49">
        <f t="shared" si="524"/>
        <v>287</v>
      </c>
      <c r="J898" s="177">
        <f t="shared" si="505"/>
        <v>0.25670840787119859</v>
      </c>
      <c r="K898" s="2"/>
      <c r="L898" s="2">
        <f t="shared" si="525"/>
        <v>0.21645796064400716</v>
      </c>
      <c r="M898" s="2">
        <f t="shared" si="526"/>
        <v>4.4722719141323791E-3</v>
      </c>
      <c r="N898" s="2">
        <f t="shared" si="527"/>
        <v>6.9767441860465115E-2</v>
      </c>
      <c r="O898" s="2">
        <f t="shared" si="504"/>
        <v>0.19499105545617174</v>
      </c>
      <c r="P898" s="2">
        <f t="shared" si="528"/>
        <v>0.47316636851520572</v>
      </c>
      <c r="Q898" s="2">
        <f t="shared" si="513"/>
        <v>4.1144901610017992E-2</v>
      </c>
      <c r="R898" s="1">
        <v>242</v>
      </c>
      <c r="S898" s="1">
        <v>5</v>
      </c>
      <c r="T898" s="1">
        <v>78</v>
      </c>
      <c r="U898" s="1">
        <v>218</v>
      </c>
      <c r="V898" s="1">
        <v>529</v>
      </c>
      <c r="W898" s="1">
        <v>19</v>
      </c>
      <c r="X898" s="1">
        <v>0</v>
      </c>
      <c r="Y898" s="1">
        <v>5</v>
      </c>
      <c r="Z898" s="1">
        <v>0</v>
      </c>
      <c r="AA898" s="1">
        <v>13</v>
      </c>
      <c r="AD898" s="1">
        <v>4</v>
      </c>
      <c r="AF898" s="1">
        <v>3</v>
      </c>
      <c r="AG898" s="1">
        <v>1</v>
      </c>
      <c r="AH898" s="1">
        <v>1</v>
      </c>
      <c r="AK898" s="7">
        <f t="shared" si="529"/>
        <v>5</v>
      </c>
      <c r="AL898" s="7">
        <f t="shared" si="530"/>
        <v>0</v>
      </c>
      <c r="AM898" s="7">
        <f t="shared" si="531"/>
        <v>7</v>
      </c>
      <c r="AN898" s="2">
        <f t="shared" si="532"/>
        <v>1.6994633273703041E-2</v>
      </c>
      <c r="AO898" s="2">
        <f t="shared" si="533"/>
        <v>0</v>
      </c>
      <c r="AP898" s="2">
        <f t="shared" si="534"/>
        <v>4.4722719141323791E-3</v>
      </c>
      <c r="AR898" t="str">
        <f t="shared" si="535"/>
        <v>Schoolcraft</v>
      </c>
      <c r="AS898" t="s">
        <v>3244</v>
      </c>
      <c r="AT898" s="184">
        <v>1</v>
      </c>
      <c r="AV898" s="97">
        <v>26</v>
      </c>
      <c r="AW898" s="99">
        <v>153</v>
      </c>
      <c r="AX898" s="105">
        <f t="shared" si="536"/>
        <v>26153</v>
      </c>
      <c r="AZ898" s="7" t="s">
        <v>2951</v>
      </c>
      <c r="BA898" t="s">
        <v>3184</v>
      </c>
      <c r="BB898" s="198">
        <f>SUMIF('Cong Dist'!$BG$1138:$BG$1162,AX898,'Cong Dist'!AD$1138:AD$1162)</f>
        <v>0</v>
      </c>
    </row>
    <row r="899" spans="1:55" hidden="1" outlineLevel="1">
      <c r="A899" t="s">
        <v>3100</v>
      </c>
      <c r="B899" t="s">
        <v>3244</v>
      </c>
      <c r="C899" s="1">
        <f t="shared" si="522"/>
        <v>9984</v>
      </c>
      <c r="D899" s="7">
        <f>IF(R899&gt;0,RANK(R899,(R899:T899,U899:AI899)),0)</f>
        <v>3</v>
      </c>
      <c r="E899" s="7">
        <f>IF(S899&gt;0,RANK(S899,(R899:T899,U899:AI899)),0)</f>
        <v>7</v>
      </c>
      <c r="F899" s="7">
        <f>IF(T899&gt;0,RANK(T899,(R899:T899,U899:AI899)),0)</f>
        <v>4</v>
      </c>
      <c r="G899" s="7">
        <f>IF(U899&gt;0,RANK(U899,(R899:T899,U899:AI899)),0)</f>
        <v>2</v>
      </c>
      <c r="H899" s="7">
        <f t="shared" si="523"/>
        <v>1</v>
      </c>
      <c r="I899" s="49">
        <f t="shared" si="524"/>
        <v>1119</v>
      </c>
      <c r="J899" s="177">
        <f t="shared" si="505"/>
        <v>0.11207932692307693</v>
      </c>
      <c r="K899" s="2"/>
      <c r="L899" s="2">
        <f t="shared" si="525"/>
        <v>0.18559695512820512</v>
      </c>
      <c r="M899" s="2">
        <f t="shared" si="526"/>
        <v>9.0144230769230761E-3</v>
      </c>
      <c r="N899" s="2">
        <f t="shared" si="527"/>
        <v>8.7740384615384609E-2</v>
      </c>
      <c r="O899" s="2">
        <f t="shared" si="504"/>
        <v>0.27493990384615385</v>
      </c>
      <c r="P899" s="2">
        <f t="shared" si="528"/>
        <v>0.38701923076923078</v>
      </c>
      <c r="Q899" s="2">
        <f t="shared" si="513"/>
        <v>5.5689102564102588E-2</v>
      </c>
      <c r="R899" s="1">
        <v>1853</v>
      </c>
      <c r="S899" s="1">
        <v>90</v>
      </c>
      <c r="T899" s="1">
        <v>876</v>
      </c>
      <c r="U899" s="1">
        <v>2745</v>
      </c>
      <c r="V899" s="1">
        <v>3864</v>
      </c>
      <c r="W899" s="1">
        <v>185</v>
      </c>
      <c r="X899" s="1">
        <v>6</v>
      </c>
      <c r="Y899" s="1">
        <v>19</v>
      </c>
      <c r="Z899" s="1">
        <v>43</v>
      </c>
      <c r="AA899" s="1">
        <v>223</v>
      </c>
      <c r="AD899" s="1">
        <v>41</v>
      </c>
      <c r="AF899" s="1">
        <v>26</v>
      </c>
      <c r="AG899" s="1">
        <v>4</v>
      </c>
      <c r="AH899" s="1">
        <v>9</v>
      </c>
      <c r="AK899" s="7">
        <f t="shared" si="529"/>
        <v>6</v>
      </c>
      <c r="AL899" s="7">
        <f t="shared" si="530"/>
        <v>10</v>
      </c>
      <c r="AM899" s="7">
        <f t="shared" si="531"/>
        <v>9</v>
      </c>
      <c r="AN899" s="2">
        <f t="shared" si="532"/>
        <v>1.8529647435897436E-2</v>
      </c>
      <c r="AO899" s="2">
        <f t="shared" si="533"/>
        <v>6.0096153846153849E-4</v>
      </c>
      <c r="AP899" s="2">
        <f t="shared" si="534"/>
        <v>1.9030448717948718E-3</v>
      </c>
      <c r="AR899" t="str">
        <f t="shared" si="535"/>
        <v>Shiawassee</v>
      </c>
      <c r="AS899" t="s">
        <v>3244</v>
      </c>
      <c r="AT899" s="184">
        <v>4</v>
      </c>
      <c r="AV899" s="97">
        <v>26</v>
      </c>
      <c r="AW899" s="99">
        <v>155</v>
      </c>
      <c r="AX899" s="105">
        <f t="shared" si="536"/>
        <v>26155</v>
      </c>
      <c r="AZ899" s="7" t="s">
        <v>2951</v>
      </c>
      <c r="BA899" t="s">
        <v>3184</v>
      </c>
      <c r="BB899" s="198">
        <f>SUMIF('Cong Dist'!$BG$1138:$BG$1162,AX899,'Cong Dist'!AD$1138:AD$1162)</f>
        <v>0</v>
      </c>
    </row>
    <row r="900" spans="1:55" hidden="1" outlineLevel="1">
      <c r="A900" t="s">
        <v>3182</v>
      </c>
      <c r="B900" t="s">
        <v>3244</v>
      </c>
      <c r="C900" s="1">
        <f t="shared" si="522"/>
        <v>8846</v>
      </c>
      <c r="D900" s="7">
        <f>IF(R900&gt;0,RANK(R900,(R900:T900,U900:AI900)),0)</f>
        <v>3</v>
      </c>
      <c r="E900" s="7">
        <f>IF(S900&gt;0,RANK(S900,(R900:T900,U900:AI900)),0)</f>
        <v>7</v>
      </c>
      <c r="F900" s="7">
        <f>IF(T900&gt;0,RANK(T900,(R900:T900,U900:AI900)),0)</f>
        <v>4</v>
      </c>
      <c r="G900" s="7">
        <f>IF(U900&gt;0,RANK(U900,(R900:T900,U900:AI900)),0)</f>
        <v>2</v>
      </c>
      <c r="H900" s="7">
        <f t="shared" si="523"/>
        <v>1</v>
      </c>
      <c r="I900" s="49">
        <f t="shared" si="524"/>
        <v>1082</v>
      </c>
      <c r="J900" s="177">
        <f t="shared" si="505"/>
        <v>0.12231517069862084</v>
      </c>
      <c r="K900" s="2"/>
      <c r="L900" s="2">
        <f t="shared" si="525"/>
        <v>0.14334162333257969</v>
      </c>
      <c r="M900" s="2">
        <f t="shared" si="526"/>
        <v>7.5740447659959301E-3</v>
      </c>
      <c r="N900" s="2">
        <f t="shared" si="527"/>
        <v>7.4383902328736151E-2</v>
      </c>
      <c r="O900" s="2">
        <f t="shared" si="504"/>
        <v>0.30160524530861405</v>
      </c>
      <c r="P900" s="2">
        <f t="shared" si="528"/>
        <v>0.4239204160072349</v>
      </c>
      <c r="Q900" s="2">
        <f t="shared" si="513"/>
        <v>4.9174768256839307E-2</v>
      </c>
      <c r="R900" s="1">
        <v>1268</v>
      </c>
      <c r="S900" s="1">
        <v>67</v>
      </c>
      <c r="T900" s="1">
        <v>658</v>
      </c>
      <c r="U900" s="1">
        <v>2668</v>
      </c>
      <c r="V900" s="1">
        <v>3750</v>
      </c>
      <c r="W900" s="1">
        <v>163</v>
      </c>
      <c r="X900" s="1">
        <v>5</v>
      </c>
      <c r="Y900" s="1">
        <v>27</v>
      </c>
      <c r="Z900" s="1">
        <v>32</v>
      </c>
      <c r="AA900" s="1">
        <v>155</v>
      </c>
      <c r="AD900" s="1">
        <v>27</v>
      </c>
      <c r="AF900" s="1">
        <v>19</v>
      </c>
      <c r="AG900" s="1">
        <v>2</v>
      </c>
      <c r="AH900" s="1">
        <v>5</v>
      </c>
      <c r="AK900" s="7">
        <f t="shared" si="529"/>
        <v>5</v>
      </c>
      <c r="AL900" s="7">
        <f t="shared" si="530"/>
        <v>10</v>
      </c>
      <c r="AM900" s="7">
        <f t="shared" si="531"/>
        <v>9</v>
      </c>
      <c r="AN900" s="2">
        <f t="shared" si="532"/>
        <v>1.8426407415781144E-2</v>
      </c>
      <c r="AO900" s="2">
        <f t="shared" si="533"/>
        <v>5.6522722134297993E-4</v>
      </c>
      <c r="AP900" s="2">
        <f t="shared" si="534"/>
        <v>3.0522269952520911E-3</v>
      </c>
      <c r="AR900" t="str">
        <f t="shared" si="535"/>
        <v>Tuscola</v>
      </c>
      <c r="AS900" t="s">
        <v>3244</v>
      </c>
      <c r="AT900" s="184"/>
      <c r="AV900" s="97">
        <v>26</v>
      </c>
      <c r="AW900" s="99">
        <v>157</v>
      </c>
      <c r="AX900" s="105">
        <f t="shared" si="536"/>
        <v>26157</v>
      </c>
      <c r="AZ900" s="7" t="s">
        <v>2951</v>
      </c>
      <c r="BA900" t="s">
        <v>3184</v>
      </c>
      <c r="BB900" s="198">
        <f>SUMIF('Cong Dist'!$BG$1138:$BG$1162,AX900,'Cong Dist'!AD$1138:AD$1162)</f>
        <v>3750</v>
      </c>
      <c r="BC900" s="1">
        <f>BB900-V900</f>
        <v>0</v>
      </c>
    </row>
    <row r="901" spans="1:55" hidden="1" outlineLevel="1">
      <c r="A901" t="s">
        <v>607</v>
      </c>
      <c r="B901" t="s">
        <v>3244</v>
      </c>
      <c r="C901" s="1">
        <f t="shared" si="522"/>
        <v>9377</v>
      </c>
      <c r="D901" s="7">
        <f>IF(R901&gt;0,RANK(R901,(R901:T901,U901:AI901)),0)</f>
        <v>3</v>
      </c>
      <c r="E901" s="7">
        <f>IF(S901&gt;0,RANK(S901,(R901:T901,U901:AI901)),0)</f>
        <v>7</v>
      </c>
      <c r="F901" s="7">
        <f>IF(T901&gt;0,RANK(T901,(R901:T901,U901:AI901)),0)</f>
        <v>4</v>
      </c>
      <c r="G901" s="7">
        <f>IF(U901&gt;0,RANK(U901,(R901:T901,U901:AI901)),0)</f>
        <v>2</v>
      </c>
      <c r="H901" s="7">
        <f t="shared" si="523"/>
        <v>1</v>
      </c>
      <c r="I901" s="49">
        <f t="shared" si="524"/>
        <v>708</v>
      </c>
      <c r="J901" s="177">
        <f t="shared" si="505"/>
        <v>7.5503892502932712E-2</v>
      </c>
      <c r="K901" s="2"/>
      <c r="L901" s="2">
        <f t="shared" si="525"/>
        <v>0.2230990721979311</v>
      </c>
      <c r="M901" s="2">
        <f t="shared" si="526"/>
        <v>8.5315132771675382E-3</v>
      </c>
      <c r="N901" s="2">
        <f t="shared" si="527"/>
        <v>9.9392129679001809E-2</v>
      </c>
      <c r="O901" s="2">
        <f t="shared" si="504"/>
        <v>0.2750346592726885</v>
      </c>
      <c r="P901" s="2">
        <f t="shared" si="528"/>
        <v>0.35053855177562121</v>
      </c>
      <c r="Q901" s="2">
        <f t="shared" si="513"/>
        <v>4.340407379758987E-2</v>
      </c>
      <c r="R901" s="1">
        <v>2092</v>
      </c>
      <c r="S901" s="1">
        <v>80</v>
      </c>
      <c r="T901" s="1">
        <v>932</v>
      </c>
      <c r="U901" s="1">
        <v>2579</v>
      </c>
      <c r="V901" s="1">
        <v>3287</v>
      </c>
      <c r="W901" s="1">
        <v>170</v>
      </c>
      <c r="X901" s="1">
        <v>9</v>
      </c>
      <c r="Y901" s="1">
        <v>23</v>
      </c>
      <c r="Z901" s="1">
        <v>27</v>
      </c>
      <c r="AA901" s="1">
        <v>138</v>
      </c>
      <c r="AD901" s="1">
        <v>17</v>
      </c>
      <c r="AF901" s="1">
        <v>17</v>
      </c>
      <c r="AG901" s="1">
        <v>2</v>
      </c>
      <c r="AH901" s="1">
        <v>4</v>
      </c>
      <c r="AK901" s="7">
        <f t="shared" si="529"/>
        <v>5</v>
      </c>
      <c r="AL901" s="7">
        <f t="shared" si="530"/>
        <v>10</v>
      </c>
      <c r="AM901" s="7">
        <f t="shared" si="531"/>
        <v>9</v>
      </c>
      <c r="AN901" s="2">
        <f t="shared" si="532"/>
        <v>1.8129465713981018E-2</v>
      </c>
      <c r="AO901" s="2">
        <f t="shared" si="533"/>
        <v>9.5979524368134794E-4</v>
      </c>
      <c r="AP901" s="2">
        <f t="shared" si="534"/>
        <v>2.4528100671856669E-3</v>
      </c>
      <c r="AR901" t="str">
        <f t="shared" si="535"/>
        <v>Van Buren</v>
      </c>
      <c r="AS901" t="s">
        <v>3244</v>
      </c>
      <c r="AT901" s="184">
        <v>6</v>
      </c>
      <c r="AV901" s="97">
        <v>26</v>
      </c>
      <c r="AW901" s="99">
        <v>159</v>
      </c>
      <c r="AX901" s="105">
        <f t="shared" si="536"/>
        <v>26159</v>
      </c>
      <c r="AZ901" s="7" t="s">
        <v>2951</v>
      </c>
      <c r="BA901" t="s">
        <v>3184</v>
      </c>
      <c r="BB901" s="198">
        <f>SUMIF('Cong Dist'!$BG$1138:$BG$1162,AX901,'Cong Dist'!AD$1138:AD$1162)</f>
        <v>0</v>
      </c>
    </row>
    <row r="902" spans="1:55" hidden="1" outlineLevel="1">
      <c r="A902" t="s">
        <v>2853</v>
      </c>
      <c r="B902" t="s">
        <v>3244</v>
      </c>
      <c r="C902" s="1">
        <f t="shared" si="522"/>
        <v>37100</v>
      </c>
      <c r="D902" s="7">
        <f>IF(R902&gt;0,RANK(R902,(R902:T902,U902:AI902)),0)</f>
        <v>1</v>
      </c>
      <c r="E902" s="7">
        <f>IF(S902&gt;0,RANK(S902,(R902:T902,U902:AI902)),0)</f>
        <v>7</v>
      </c>
      <c r="F902" s="7">
        <f>IF(T902&gt;0,RANK(T902,(R902:T902,U902:AI902)),0)</f>
        <v>4</v>
      </c>
      <c r="G902" s="7">
        <f>IF(U902&gt;0,RANK(U902,(R902:T902,U902:AI902)),0)</f>
        <v>3</v>
      </c>
      <c r="H902" s="7">
        <f t="shared" si="523"/>
        <v>2</v>
      </c>
      <c r="I902" s="49">
        <f t="shared" si="524"/>
        <v>2439</v>
      </c>
      <c r="J902" s="177">
        <f t="shared" si="505"/>
        <v>6.5741239892183292E-2</v>
      </c>
      <c r="K902" s="2"/>
      <c r="L902" s="2">
        <f t="shared" si="525"/>
        <v>0.34078167115902963</v>
      </c>
      <c r="M902" s="2">
        <f t="shared" si="526"/>
        <v>7.169811320754717E-3</v>
      </c>
      <c r="N902" s="2">
        <f t="shared" si="527"/>
        <v>0.11053908355795149</v>
      </c>
      <c r="O902" s="2">
        <f t="shared" si="504"/>
        <v>0.23110512129380054</v>
      </c>
      <c r="P902" s="2">
        <f t="shared" si="528"/>
        <v>0.27504043126684635</v>
      </c>
      <c r="Q902" s="2">
        <f t="shared" si="513"/>
        <v>3.5363881401617225E-2</v>
      </c>
      <c r="R902" s="1">
        <v>12643</v>
      </c>
      <c r="S902" s="1">
        <v>266</v>
      </c>
      <c r="T902" s="1">
        <v>4101</v>
      </c>
      <c r="U902" s="1">
        <v>8574</v>
      </c>
      <c r="V902" s="1">
        <v>10204</v>
      </c>
      <c r="W902" s="1">
        <v>468</v>
      </c>
      <c r="X902" s="1">
        <v>35</v>
      </c>
      <c r="Y902" s="1">
        <v>64</v>
      </c>
      <c r="Z902" s="1">
        <v>117</v>
      </c>
      <c r="AA902" s="1">
        <v>483</v>
      </c>
      <c r="AD902" s="1">
        <v>67</v>
      </c>
      <c r="AF902" s="1">
        <v>42</v>
      </c>
      <c r="AG902" s="1">
        <v>14</v>
      </c>
      <c r="AH902" s="1">
        <v>22</v>
      </c>
      <c r="AK902" s="7">
        <f t="shared" si="529"/>
        <v>6</v>
      </c>
      <c r="AL902" s="7">
        <f t="shared" si="530"/>
        <v>10</v>
      </c>
      <c r="AM902" s="7">
        <f t="shared" si="531"/>
        <v>9</v>
      </c>
      <c r="AN902" s="2">
        <f t="shared" si="532"/>
        <v>1.261455525606469E-2</v>
      </c>
      <c r="AO902" s="2">
        <f t="shared" si="533"/>
        <v>9.4339622641509435E-4</v>
      </c>
      <c r="AP902" s="2">
        <f t="shared" si="534"/>
        <v>1.7250673854447439E-3</v>
      </c>
      <c r="AR902" t="str">
        <f t="shared" si="535"/>
        <v>Washtenaw</v>
      </c>
      <c r="AS902" t="s">
        <v>3244</v>
      </c>
      <c r="AT902" s="184"/>
      <c r="AV902" s="97">
        <v>26</v>
      </c>
      <c r="AW902" s="99">
        <v>161</v>
      </c>
      <c r="AX902" s="105">
        <f t="shared" si="536"/>
        <v>26161</v>
      </c>
      <c r="AZ902" s="7" t="s">
        <v>2951</v>
      </c>
      <c r="BA902" t="s">
        <v>3184</v>
      </c>
      <c r="BB902" s="198">
        <f>SUMIF('Cong Dist'!$BG$1138:$BG$1162,AX902,'Cong Dist'!AD$1138:AD$1162)</f>
        <v>10204</v>
      </c>
      <c r="BC902" s="1">
        <f>BB902-V902</f>
        <v>0</v>
      </c>
    </row>
    <row r="903" spans="1:55" hidden="1" outlineLevel="1">
      <c r="A903" t="s">
        <v>2146</v>
      </c>
      <c r="B903" t="s">
        <v>3244</v>
      </c>
      <c r="C903" s="1">
        <f t="shared" si="522"/>
        <v>137007</v>
      </c>
      <c r="D903" s="7">
        <f>IF(R903&gt;0,RANK(R903,(R903:T903,U903:AI903)),0)</f>
        <v>2</v>
      </c>
      <c r="E903" s="7">
        <f>IF(S903&gt;0,RANK(S903,(R903:T903,U903:AI903)),0)</f>
        <v>7</v>
      </c>
      <c r="F903" s="7">
        <f>IF(T903&gt;0,RANK(T903,(R903:T903,U903:AI903)),0)</f>
        <v>4</v>
      </c>
      <c r="G903" s="7">
        <f>IF(U903&gt;0,RANK(U903,(R903:T903,U903:AI903)),0)</f>
        <v>3</v>
      </c>
      <c r="H903" s="7">
        <f t="shared" si="523"/>
        <v>1</v>
      </c>
      <c r="I903" s="49">
        <f t="shared" si="524"/>
        <v>17764</v>
      </c>
      <c r="J903" s="177">
        <f t="shared" si="505"/>
        <v>0.12965760873532009</v>
      </c>
      <c r="K903" s="2"/>
      <c r="L903" s="2">
        <f t="shared" si="525"/>
        <v>0.27648952243316033</v>
      </c>
      <c r="M903" s="2">
        <f t="shared" si="526"/>
        <v>7.5908530221083593E-3</v>
      </c>
      <c r="N903" s="2">
        <f t="shared" si="527"/>
        <v>8.3981110454210375E-2</v>
      </c>
      <c r="O903" s="2">
        <f t="shared" si="504"/>
        <v>0.18272788981584884</v>
      </c>
      <c r="P903" s="2">
        <f t="shared" si="528"/>
        <v>0.40614713116848045</v>
      </c>
      <c r="Q903" s="2">
        <f t="shared" si="513"/>
        <v>4.3063493106191619E-2</v>
      </c>
      <c r="R903" s="1">
        <v>37881</v>
      </c>
      <c r="S903" s="1">
        <v>1040</v>
      </c>
      <c r="T903" s="1">
        <v>11506</v>
      </c>
      <c r="U903" s="1">
        <v>25035</v>
      </c>
      <c r="V903" s="1">
        <v>55645</v>
      </c>
      <c r="W903" s="1">
        <v>1955</v>
      </c>
      <c r="X903" s="1">
        <v>164</v>
      </c>
      <c r="Y903" s="1">
        <v>314</v>
      </c>
      <c r="Z903" s="1">
        <v>378</v>
      </c>
      <c r="AA903" s="1">
        <v>2532</v>
      </c>
      <c r="AD903" s="1">
        <v>247</v>
      </c>
      <c r="AF903" s="1">
        <v>180</v>
      </c>
      <c r="AG903" s="1">
        <v>62</v>
      </c>
      <c r="AH903" s="1">
        <v>68</v>
      </c>
      <c r="AK903" s="7">
        <f t="shared" si="529"/>
        <v>6</v>
      </c>
      <c r="AL903" s="7">
        <f t="shared" si="530"/>
        <v>10</v>
      </c>
      <c r="AM903" s="7">
        <f t="shared" si="531"/>
        <v>9</v>
      </c>
      <c r="AN903" s="2">
        <f t="shared" si="532"/>
        <v>1.4269343902136387E-2</v>
      </c>
      <c r="AO903" s="2">
        <f t="shared" si="533"/>
        <v>1.1970191304093952E-3</v>
      </c>
      <c r="AP903" s="2">
        <f t="shared" si="534"/>
        <v>2.291853700905793E-3</v>
      </c>
      <c r="AR903" t="str">
        <f t="shared" si="535"/>
        <v>Wayne</v>
      </c>
      <c r="AS903" t="s">
        <v>3244</v>
      </c>
      <c r="AT903" s="184"/>
      <c r="AV903" s="97">
        <v>26</v>
      </c>
      <c r="AW903" s="99">
        <v>163</v>
      </c>
      <c r="AX903" s="105">
        <f t="shared" si="536"/>
        <v>26163</v>
      </c>
      <c r="AZ903" s="7" t="s">
        <v>2951</v>
      </c>
      <c r="BA903" t="s">
        <v>3184</v>
      </c>
      <c r="BB903" s="198">
        <f>SUMIF('Cong Dist'!$BG$1138:$BG$1162,AX903,'Cong Dist'!AD$1138:AD$1162)</f>
        <v>55645</v>
      </c>
      <c r="BC903" s="1">
        <f>BB903-V903</f>
        <v>0</v>
      </c>
    </row>
    <row r="904" spans="1:55" hidden="1" outlineLevel="1">
      <c r="A904" t="s">
        <v>218</v>
      </c>
      <c r="B904" t="s">
        <v>3244</v>
      </c>
      <c r="C904" s="1">
        <f t="shared" si="522"/>
        <v>5820</v>
      </c>
      <c r="D904" s="7">
        <f>IF(R904&gt;0,RANK(R904,(R904:T904,U904:AI904)),0)</f>
        <v>3</v>
      </c>
      <c r="E904" s="7">
        <f>IF(S904&gt;0,RANK(S904,(R904:T904,U904:AI904)),0)</f>
        <v>7</v>
      </c>
      <c r="F904" s="7">
        <f>IF(T904&gt;0,RANK(T904,(R904:T904,U904:AI904)),0)</f>
        <v>4</v>
      </c>
      <c r="G904" s="7">
        <f>IF(U904&gt;0,RANK(U904,(R904:T904,U904:AI904)),0)</f>
        <v>2</v>
      </c>
      <c r="H904" s="7">
        <f t="shared" si="523"/>
        <v>1</v>
      </c>
      <c r="I904" s="49">
        <f t="shared" si="524"/>
        <v>1057</v>
      </c>
      <c r="J904" s="177">
        <f t="shared" si="505"/>
        <v>0.18161512027491408</v>
      </c>
      <c r="K904" s="2"/>
      <c r="L904" s="2">
        <f t="shared" si="525"/>
        <v>0.18213058419243985</v>
      </c>
      <c r="M904" s="2">
        <f t="shared" si="526"/>
        <v>5.1546391752577319E-3</v>
      </c>
      <c r="N904" s="2">
        <f t="shared" si="527"/>
        <v>6.7869415807560132E-2</v>
      </c>
      <c r="O904" s="2">
        <f t="shared" si="504"/>
        <v>0.26134020618556703</v>
      </c>
      <c r="P904" s="2">
        <f t="shared" si="528"/>
        <v>0.44295532646048108</v>
      </c>
      <c r="Q904" s="2">
        <f t="shared" si="513"/>
        <v>4.0549828178694181E-2</v>
      </c>
      <c r="R904" s="1">
        <v>1060</v>
      </c>
      <c r="S904" s="1">
        <v>30</v>
      </c>
      <c r="T904" s="1">
        <v>395</v>
      </c>
      <c r="U904" s="1">
        <v>1521</v>
      </c>
      <c r="V904" s="1">
        <v>2578</v>
      </c>
      <c r="W904" s="1">
        <v>98</v>
      </c>
      <c r="X904" s="1">
        <v>6</v>
      </c>
      <c r="Y904" s="1">
        <v>10</v>
      </c>
      <c r="Z904" s="1">
        <v>19</v>
      </c>
      <c r="AA904" s="1">
        <v>79</v>
      </c>
      <c r="AD904" s="1">
        <v>18</v>
      </c>
      <c r="AF904" s="1">
        <v>6</v>
      </c>
      <c r="AG904" s="1">
        <v>0</v>
      </c>
      <c r="AH904" s="1">
        <v>0</v>
      </c>
      <c r="AK904" s="7">
        <f t="shared" si="529"/>
        <v>5</v>
      </c>
      <c r="AL904" s="7">
        <f t="shared" si="530"/>
        <v>10</v>
      </c>
      <c r="AM904" s="7">
        <f t="shared" si="531"/>
        <v>9</v>
      </c>
      <c r="AN904" s="2">
        <f t="shared" si="532"/>
        <v>1.683848797250859E-2</v>
      </c>
      <c r="AO904" s="2">
        <f t="shared" si="533"/>
        <v>1.0309278350515464E-3</v>
      </c>
      <c r="AP904" s="2">
        <f t="shared" si="534"/>
        <v>1.718213058419244E-3</v>
      </c>
      <c r="AR904" t="str">
        <f t="shared" si="535"/>
        <v>Wexford</v>
      </c>
      <c r="AS904" t="s">
        <v>3244</v>
      </c>
      <c r="AT904" s="184">
        <v>4</v>
      </c>
      <c r="AV904" s="97">
        <v>26</v>
      </c>
      <c r="AW904" s="99">
        <v>165</v>
      </c>
      <c r="AX904" s="105">
        <f t="shared" si="536"/>
        <v>26165</v>
      </c>
      <c r="AZ904" s="7" t="s">
        <v>2951</v>
      </c>
      <c r="BA904" t="s">
        <v>3184</v>
      </c>
      <c r="BB904" s="198">
        <f>SUMIF('Cong Dist'!$BG$1138:$BG$1162,AX904,'Cong Dist'!AC$1138:AC$1162)</f>
        <v>0</v>
      </c>
    </row>
    <row r="905" spans="1:55" collapsed="1">
      <c r="A905" t="s">
        <v>730</v>
      </c>
      <c r="B905" t="s">
        <v>1105</v>
      </c>
      <c r="C905" s="1">
        <f t="shared" si="522"/>
        <v>1326589</v>
      </c>
      <c r="D905" s="7">
        <f>IF(R905&gt;0,RANK(R905,(R905:T905,U905:AI905)),0)</f>
        <v>3</v>
      </c>
      <c r="E905" s="7">
        <f>IF(S905&gt;0,RANK(S905,(R905:T905,U905:AI905)),0)</f>
        <v>7</v>
      </c>
      <c r="F905" s="7">
        <f>IF(T905&gt;0,RANK(T905,(R905:T905,U905:AI905)),0)</f>
        <v>4</v>
      </c>
      <c r="G905" s="7">
        <f>IF(U905&gt;0,RANK(U905,(R905:T905,U905:AI905)),0)</f>
        <v>2</v>
      </c>
      <c r="H905" s="7">
        <f t="shared" si="523"/>
        <v>1</v>
      </c>
      <c r="I905" s="49">
        <f t="shared" si="524"/>
        <v>154136</v>
      </c>
      <c r="J905" s="177">
        <f t="shared" si="505"/>
        <v>0.11618971663416476</v>
      </c>
      <c r="K905" s="2"/>
      <c r="L905" s="2">
        <f t="shared" si="525"/>
        <v>0.24206065329955245</v>
      </c>
      <c r="M905" s="2">
        <f t="shared" si="526"/>
        <v>8.0544916322990764E-3</v>
      </c>
      <c r="N905" s="2">
        <f t="shared" si="527"/>
        <v>9.3161484076831627E-2</v>
      </c>
      <c r="O905" s="2">
        <f t="shared" si="504"/>
        <v>0.24846957120856572</v>
      </c>
      <c r="P905" s="2">
        <f t="shared" si="528"/>
        <v>0.3646592878427305</v>
      </c>
      <c r="Q905" s="2">
        <f t="shared" si="513"/>
        <v>4.3594511940020619E-2</v>
      </c>
      <c r="R905" s="1">
        <f t="shared" ref="R905:Z905" si="537">SUM(R822:R904)</f>
        <v>321115</v>
      </c>
      <c r="S905" s="1">
        <f t="shared" si="537"/>
        <v>10685</v>
      </c>
      <c r="T905" s="1">
        <f t="shared" si="537"/>
        <v>123587</v>
      </c>
      <c r="U905" s="1">
        <f t="shared" si="537"/>
        <v>329617</v>
      </c>
      <c r="V905" s="1">
        <f t="shared" si="537"/>
        <v>483753</v>
      </c>
      <c r="W905" s="1">
        <f t="shared" si="537"/>
        <v>21349</v>
      </c>
      <c r="X905" s="1">
        <f t="shared" si="537"/>
        <v>1415</v>
      </c>
      <c r="Y905" s="1">
        <f t="shared" si="537"/>
        <v>3116</v>
      </c>
      <c r="Z905" s="1">
        <f t="shared" si="537"/>
        <v>3774</v>
      </c>
      <c r="AA905" s="1">
        <f>SUM(AA822:AA904)</f>
        <v>22824</v>
      </c>
      <c r="AD905" s="1">
        <f>SUM(AD822:AD904)</f>
        <v>2603</v>
      </c>
      <c r="AF905" s="1">
        <f>SUM(AF822:AF904)</f>
        <v>1722</v>
      </c>
      <c r="AG905" s="1">
        <f>SUM(AG822:AG904)</f>
        <v>438</v>
      </c>
      <c r="AH905" s="1">
        <f>SUM(AH822:AH904)</f>
        <v>591</v>
      </c>
      <c r="AK905" s="7">
        <f t="shared" si="529"/>
        <v>6</v>
      </c>
      <c r="AL905" s="7">
        <f t="shared" si="530"/>
        <v>10</v>
      </c>
      <c r="AM905" s="7">
        <f t="shared" si="531"/>
        <v>9</v>
      </c>
      <c r="AN905" s="2">
        <f t="shared" si="532"/>
        <v>1.6093153192134113E-2</v>
      </c>
      <c r="AO905" s="2">
        <f t="shared" si="533"/>
        <v>1.0666453588865882E-3</v>
      </c>
      <c r="AP905" s="2">
        <f t="shared" si="534"/>
        <v>2.3488812284739283E-3</v>
      </c>
      <c r="AR905" t="str">
        <f t="shared" si="535"/>
        <v>Michigan</v>
      </c>
      <c r="AS905" t="s">
        <v>1105</v>
      </c>
      <c r="AT905" s="184"/>
      <c r="AV905" s="97">
        <v>26</v>
      </c>
      <c r="AW905" s="99"/>
      <c r="AX905" s="97">
        <v>26</v>
      </c>
      <c r="AZ905" s="7" t="s">
        <v>1619</v>
      </c>
      <c r="BA905" t="s">
        <v>3184</v>
      </c>
      <c r="BB905" s="198">
        <f>SUMIF('Cong Dist'!$BG$1138:$BG$1162,AX905,'Cong Dist'!AC$1138:AC$1162)</f>
        <v>0</v>
      </c>
    </row>
    <row r="906" spans="1:55">
      <c r="C906" s="1"/>
      <c r="E906" s="7"/>
      <c r="F906" s="7"/>
      <c r="G906" s="7"/>
      <c r="H906" s="7"/>
      <c r="I906" s="49"/>
      <c r="J906" s="177"/>
      <c r="K906" s="2"/>
      <c r="AK906" s="7"/>
      <c r="AL906" s="7"/>
      <c r="AM906" s="7"/>
      <c r="AT906" s="184"/>
      <c r="AV906" s="97"/>
      <c r="AW906" s="99"/>
    </row>
    <row r="907" spans="1:55" hidden="1" outlineLevel="1">
      <c r="A907" t="s">
        <v>632</v>
      </c>
      <c r="B907" t="s">
        <v>1504</v>
      </c>
      <c r="C907" s="1">
        <f t="shared" ref="C907:C938" si="538">SUM(R907:AI907)</f>
        <v>3142</v>
      </c>
      <c r="D907" s="7">
        <f>IF(R907&gt;0,RANK(R907,(R907:T907,U907:AI907)),0)</f>
        <v>3</v>
      </c>
      <c r="E907" s="7">
        <f>IF(S907&gt;0,RANK(S907,(R907:T907,U907:AI907)),0)</f>
        <v>6</v>
      </c>
      <c r="F907" s="7">
        <f>IF(T907&gt;0,RANK(T907,(R907:T907,U907:AI907)),0)</f>
        <v>4</v>
      </c>
      <c r="G907" s="7">
        <f>IF(U907&gt;0,RANK(U907,(R907:T907,U907:AI907)),0)</f>
        <v>2</v>
      </c>
      <c r="H907" s="7">
        <f t="shared" ref="H907:H938" si="539">IF(V907&gt;0,RANK(V907,(R907:AB907)),0)</f>
        <v>1</v>
      </c>
      <c r="I907" s="49">
        <f t="shared" ref="I907:I938" si="540">MAX(R907:AA907)-LARGE(R907:AA907,2)</f>
        <v>436</v>
      </c>
      <c r="J907" s="177">
        <f t="shared" ref="J907:J953" si="541">I907/C907</f>
        <v>0.13876511775938893</v>
      </c>
      <c r="K907" s="2"/>
      <c r="L907" s="2">
        <f t="shared" ref="L907:L938" si="542">IF($C907=0,"-",R907/$C907)</f>
        <v>9.9936346276257165E-2</v>
      </c>
      <c r="M907" s="2">
        <f t="shared" ref="M907:M938" si="543">IF($C907=0,"-",S907/$C907)</f>
        <v>9.2297899427116487E-3</v>
      </c>
      <c r="N907" s="2">
        <f t="shared" ref="N907:N938" si="544">IF($C907=0,"-",T907/$C907)</f>
        <v>6.6199872692552508E-2</v>
      </c>
      <c r="O907" s="2">
        <f t="shared" ref="O907:O951" si="545">IF($C907=0,"-",U907/$C907)</f>
        <v>0.3351368555060471</v>
      </c>
      <c r="P907" s="2">
        <f t="shared" ref="P907:P938" si="546">IF($C907=0,"-",V907/$C907)</f>
        <v>0.47390197326543604</v>
      </c>
      <c r="Q907" s="2">
        <f t="shared" si="513"/>
        <v>1.5595162316995648E-2</v>
      </c>
      <c r="R907" s="1">
        <v>314</v>
      </c>
      <c r="S907" s="1">
        <v>29</v>
      </c>
      <c r="T907" s="1">
        <v>208</v>
      </c>
      <c r="U907" s="1">
        <v>1053</v>
      </c>
      <c r="V907" s="1">
        <v>1489</v>
      </c>
      <c r="W907" s="1">
        <v>30</v>
      </c>
      <c r="X907" s="1">
        <v>1</v>
      </c>
      <c r="Y907" s="1">
        <v>5</v>
      </c>
      <c r="Z907" s="1">
        <v>4</v>
      </c>
      <c r="AD907" s="1">
        <v>5</v>
      </c>
      <c r="AF907" s="1">
        <v>1</v>
      </c>
      <c r="AG907" s="1">
        <v>2</v>
      </c>
      <c r="AH907" s="1">
        <v>1</v>
      </c>
      <c r="AK907" s="7">
        <f t="shared" ref="AK907:AK938" si="547">IF(W907&gt;0,RANK(W907,(R907:AB907)),0)</f>
        <v>5</v>
      </c>
      <c r="AL907" s="7">
        <f t="shared" ref="AL907:AL938" si="548">IF(X907&gt;0,RANK(X907,(R907:AB907)),0)</f>
        <v>9</v>
      </c>
      <c r="AM907" s="7">
        <f t="shared" ref="AM907:AM938" si="549">IF(Y907&gt;0,RANK(Y907,(R907:AB907)),0)</f>
        <v>7</v>
      </c>
      <c r="AN907" s="2">
        <f t="shared" ref="AN907:AN938" si="550">IF($C907=0,"-",W907/$C907)</f>
        <v>9.5480585614258432E-3</v>
      </c>
      <c r="AO907" s="2">
        <f t="shared" ref="AO907:AO938" si="551">IF($C907=0,"-",X907/$C907)</f>
        <v>3.1826861871419476E-4</v>
      </c>
      <c r="AP907" s="2">
        <f t="shared" ref="AP907:AP938" si="552">IF($C907=0,"-",Y907/$C907)</f>
        <v>1.5913430935709739E-3</v>
      </c>
      <c r="AR907" t="str">
        <f t="shared" ref="AR907:AR938" si="553">A907</f>
        <v>Adams</v>
      </c>
      <c r="AS907" t="s">
        <v>1504</v>
      </c>
      <c r="AT907" s="184">
        <v>3</v>
      </c>
      <c r="AU907" s="9">
        <v>3</v>
      </c>
      <c r="AV907" s="97">
        <v>28</v>
      </c>
      <c r="AW907" s="99">
        <v>1</v>
      </c>
      <c r="AX907" s="105">
        <f t="shared" ref="AX907:AX938" si="554">AV907*1000+AW907</f>
        <v>28001</v>
      </c>
      <c r="AZ907" s="7" t="s">
        <v>2951</v>
      </c>
      <c r="BA907" t="s">
        <v>3184</v>
      </c>
    </row>
    <row r="908" spans="1:55" hidden="1" outlineLevel="1">
      <c r="A908" t="s">
        <v>124</v>
      </c>
      <c r="B908" t="s">
        <v>1504</v>
      </c>
      <c r="C908" s="1">
        <f t="shared" si="538"/>
        <v>5931</v>
      </c>
      <c r="D908" s="7">
        <f>IF(R908&gt;0,RANK(R908,(R908:T908,U908:AI908)),0)</f>
        <v>3</v>
      </c>
      <c r="E908" s="7">
        <f>IF(S908&gt;0,RANK(S908,(R908:T908,U908:AI908)),0)</f>
        <v>7</v>
      </c>
      <c r="F908" s="7">
        <f>IF(T908&gt;0,RANK(T908,(R908:T908,U908:AI908)),0)</f>
        <v>4</v>
      </c>
      <c r="G908" s="7">
        <f>IF(U908&gt;0,RANK(U908,(R908:T908,U908:AI908)),0)</f>
        <v>2</v>
      </c>
      <c r="H908" s="7">
        <f t="shared" si="539"/>
        <v>1</v>
      </c>
      <c r="I908" s="49">
        <f t="shared" si="540"/>
        <v>919</v>
      </c>
      <c r="J908" s="177">
        <f t="shared" si="541"/>
        <v>0.15494857528241443</v>
      </c>
      <c r="K908" s="2"/>
      <c r="L908" s="2">
        <f t="shared" si="542"/>
        <v>7.2163210251222396E-2</v>
      </c>
      <c r="M908" s="2">
        <f t="shared" si="543"/>
        <v>1.8546619457089867E-3</v>
      </c>
      <c r="N908" s="2">
        <f t="shared" si="544"/>
        <v>5.9349182262687573E-2</v>
      </c>
      <c r="O908" s="2">
        <f t="shared" si="545"/>
        <v>0.34614736132186813</v>
      </c>
      <c r="P908" s="2">
        <f t="shared" si="546"/>
        <v>0.50109593660428253</v>
      </c>
      <c r="Q908" s="2">
        <f t="shared" si="513"/>
        <v>1.9389647614230454E-2</v>
      </c>
      <c r="R908" s="1">
        <v>428</v>
      </c>
      <c r="S908" s="1">
        <v>11</v>
      </c>
      <c r="T908" s="1">
        <v>352</v>
      </c>
      <c r="U908" s="1">
        <v>2053</v>
      </c>
      <c r="V908" s="1">
        <v>2972</v>
      </c>
      <c r="W908" s="1">
        <v>81</v>
      </c>
      <c r="X908" s="1">
        <v>3</v>
      </c>
      <c r="Y908" s="1">
        <v>4</v>
      </c>
      <c r="Z908" s="1">
        <v>8</v>
      </c>
      <c r="AD908" s="1">
        <v>14</v>
      </c>
      <c r="AF908" s="1">
        <v>4</v>
      </c>
      <c r="AG908" s="1">
        <v>1</v>
      </c>
      <c r="AH908" s="1">
        <v>0</v>
      </c>
      <c r="AK908" s="7">
        <f t="shared" si="547"/>
        <v>5</v>
      </c>
      <c r="AL908" s="7">
        <f t="shared" si="548"/>
        <v>9</v>
      </c>
      <c r="AM908" s="7">
        <f t="shared" si="549"/>
        <v>8</v>
      </c>
      <c r="AN908" s="2">
        <f t="shared" si="550"/>
        <v>1.3657056145675266E-2</v>
      </c>
      <c r="AO908" s="2">
        <f t="shared" si="551"/>
        <v>5.0581689428426911E-4</v>
      </c>
      <c r="AP908" s="2">
        <f t="shared" si="552"/>
        <v>6.7442252571235878E-4</v>
      </c>
      <c r="AR908" t="str">
        <f t="shared" si="553"/>
        <v>Alcorn</v>
      </c>
      <c r="AS908" t="s">
        <v>1504</v>
      </c>
      <c r="AT908" s="184">
        <v>1</v>
      </c>
      <c r="AU908" s="9">
        <v>1</v>
      </c>
      <c r="AV908" s="97">
        <v>28</v>
      </c>
      <c r="AW908" s="99">
        <v>3</v>
      </c>
      <c r="AX908" s="105">
        <f t="shared" si="554"/>
        <v>28003</v>
      </c>
      <c r="AZ908" s="7" t="s">
        <v>2951</v>
      </c>
      <c r="BA908" t="s">
        <v>3184</v>
      </c>
      <c r="BB908" s="176"/>
    </row>
    <row r="909" spans="1:55" hidden="1" outlineLevel="1">
      <c r="A909" t="s">
        <v>496</v>
      </c>
      <c r="B909" t="s">
        <v>1504</v>
      </c>
      <c r="C909" s="1">
        <f t="shared" si="538"/>
        <v>2382</v>
      </c>
      <c r="D909" s="7">
        <f>IF(R909&gt;0,RANK(R909,(R909:T909,U909:AI909)),0)</f>
        <v>3</v>
      </c>
      <c r="E909" s="7">
        <f>IF(S909&gt;0,RANK(S909,(R909:T909,U909:AI909)),0)</f>
        <v>5</v>
      </c>
      <c r="F909" s="7">
        <f>IF(T909&gt;0,RANK(T909,(R909:T909,U909:AI909)),0)</f>
        <v>4</v>
      </c>
      <c r="G909" s="7">
        <f>IF(U909&gt;0,RANK(U909,(R909:T909,U909:AI909)),0)</f>
        <v>2</v>
      </c>
      <c r="H909" s="7">
        <f t="shared" si="539"/>
        <v>1</v>
      </c>
      <c r="I909" s="49">
        <f t="shared" si="540"/>
        <v>342</v>
      </c>
      <c r="J909" s="177">
        <f t="shared" si="541"/>
        <v>0.14357682619647355</v>
      </c>
      <c r="K909" s="2"/>
      <c r="L909" s="2">
        <f t="shared" si="542"/>
        <v>5.6255247691015954E-2</v>
      </c>
      <c r="M909" s="2">
        <f t="shared" si="543"/>
        <v>8.3963056255247689E-3</v>
      </c>
      <c r="N909" s="2">
        <f t="shared" si="544"/>
        <v>3.4424853064651553E-2</v>
      </c>
      <c r="O909" s="2">
        <f t="shared" si="545"/>
        <v>0.37279596977329976</v>
      </c>
      <c r="P909" s="2">
        <f t="shared" si="546"/>
        <v>0.51637279596977326</v>
      </c>
      <c r="Q909" s="2">
        <f t="shared" si="513"/>
        <v>1.1754827875734675E-2</v>
      </c>
      <c r="R909" s="1">
        <v>134</v>
      </c>
      <c r="S909" s="1">
        <v>20</v>
      </c>
      <c r="T909" s="1">
        <v>82</v>
      </c>
      <c r="U909" s="1">
        <v>888</v>
      </c>
      <c r="V909" s="1">
        <v>1230</v>
      </c>
      <c r="W909" s="1">
        <v>15</v>
      </c>
      <c r="X909" s="1">
        <v>1</v>
      </c>
      <c r="Y909" s="1">
        <v>2</v>
      </c>
      <c r="Z909" s="1">
        <v>3</v>
      </c>
      <c r="AD909" s="1">
        <v>5</v>
      </c>
      <c r="AF909" s="1">
        <v>1</v>
      </c>
      <c r="AG909" s="1">
        <v>1</v>
      </c>
      <c r="AH909" s="1">
        <v>0</v>
      </c>
      <c r="AK909" s="7">
        <f t="shared" si="547"/>
        <v>6</v>
      </c>
      <c r="AL909" s="7">
        <f t="shared" si="548"/>
        <v>9</v>
      </c>
      <c r="AM909" s="7">
        <f t="shared" si="549"/>
        <v>8</v>
      </c>
      <c r="AN909" s="2">
        <f t="shared" si="550"/>
        <v>6.2972292191435771E-3</v>
      </c>
      <c r="AO909" s="2">
        <f t="shared" si="551"/>
        <v>4.1981528127623844E-4</v>
      </c>
      <c r="AP909" s="2">
        <f t="shared" si="552"/>
        <v>8.3963056255247689E-4</v>
      </c>
      <c r="AR909" t="str">
        <f t="shared" si="553"/>
        <v>Amite</v>
      </c>
      <c r="AS909" t="s">
        <v>1504</v>
      </c>
      <c r="AT909" s="184">
        <v>3</v>
      </c>
      <c r="AU909" s="9">
        <v>3</v>
      </c>
      <c r="AV909" s="97">
        <v>28</v>
      </c>
      <c r="AW909" s="99">
        <v>5</v>
      </c>
      <c r="AX909" s="105">
        <f t="shared" si="554"/>
        <v>28005</v>
      </c>
      <c r="AZ909" s="7" t="s">
        <v>2951</v>
      </c>
      <c r="BA909" t="s">
        <v>3184</v>
      </c>
      <c r="BB909" s="176"/>
    </row>
    <row r="910" spans="1:55" hidden="1" outlineLevel="1">
      <c r="A910" t="s">
        <v>2239</v>
      </c>
      <c r="B910" t="s">
        <v>1504</v>
      </c>
      <c r="C910" s="1">
        <f t="shared" si="538"/>
        <v>2774</v>
      </c>
      <c r="D910" s="7">
        <f>IF(R910&gt;0,RANK(R910,(R910:T910,U910:AI910)),0)</f>
        <v>3</v>
      </c>
      <c r="E910" s="7">
        <f>IF(S910&gt;0,RANK(S910,(R910:T910,U910:AI910)),0)</f>
        <v>6</v>
      </c>
      <c r="F910" s="7">
        <f>IF(T910&gt;0,RANK(T910,(R910:T910,U910:AI910)),0)</f>
        <v>4</v>
      </c>
      <c r="G910" s="7">
        <f>IF(U910&gt;0,RANK(U910,(R910:T910,U910:AI910)),0)</f>
        <v>2</v>
      </c>
      <c r="H910" s="7">
        <f t="shared" si="539"/>
        <v>1</v>
      </c>
      <c r="I910" s="49">
        <f t="shared" si="540"/>
        <v>428</v>
      </c>
      <c r="J910" s="177">
        <f t="shared" si="541"/>
        <v>0.15428983417447728</v>
      </c>
      <c r="K910" s="2"/>
      <c r="L910" s="2">
        <f t="shared" si="542"/>
        <v>6.5969718817591921E-2</v>
      </c>
      <c r="M910" s="2">
        <f t="shared" si="543"/>
        <v>5.4073540014419608E-3</v>
      </c>
      <c r="N910" s="2">
        <f t="shared" si="544"/>
        <v>5.0468637346791634E-2</v>
      </c>
      <c r="O910" s="2">
        <f t="shared" si="545"/>
        <v>0.35111751982696465</v>
      </c>
      <c r="P910" s="2">
        <f t="shared" si="546"/>
        <v>0.50540735400144199</v>
      </c>
      <c r="Q910" s="2">
        <f t="shared" si="513"/>
        <v>2.1629416005767843E-2</v>
      </c>
      <c r="R910" s="1">
        <v>183</v>
      </c>
      <c r="S910" s="1">
        <v>15</v>
      </c>
      <c r="T910" s="1">
        <v>140</v>
      </c>
      <c r="U910" s="1">
        <v>974</v>
      </c>
      <c r="V910" s="1">
        <v>1402</v>
      </c>
      <c r="W910" s="1">
        <v>40</v>
      </c>
      <c r="X910" s="1">
        <v>1</v>
      </c>
      <c r="Y910" s="1">
        <v>3</v>
      </c>
      <c r="Z910" s="1">
        <v>0</v>
      </c>
      <c r="AD910" s="1">
        <v>12</v>
      </c>
      <c r="AF910" s="1">
        <v>1</v>
      </c>
      <c r="AG910" s="1">
        <v>2</v>
      </c>
      <c r="AH910" s="1">
        <v>1</v>
      </c>
      <c r="AK910" s="7">
        <f t="shared" si="547"/>
        <v>5</v>
      </c>
      <c r="AL910" s="7">
        <f t="shared" si="548"/>
        <v>8</v>
      </c>
      <c r="AM910" s="7">
        <f t="shared" si="549"/>
        <v>7</v>
      </c>
      <c r="AN910" s="2">
        <f t="shared" si="550"/>
        <v>1.4419610670511895E-2</v>
      </c>
      <c r="AO910" s="2">
        <f t="shared" si="551"/>
        <v>3.6049026676279738E-4</v>
      </c>
      <c r="AP910" s="2">
        <f t="shared" si="552"/>
        <v>1.0814708002883922E-3</v>
      </c>
      <c r="AR910" t="str">
        <f t="shared" si="553"/>
        <v>Attala</v>
      </c>
      <c r="AS910" t="s">
        <v>1504</v>
      </c>
      <c r="AT910" s="184">
        <v>2</v>
      </c>
      <c r="AU910" s="9">
        <v>2</v>
      </c>
      <c r="AV910" s="97">
        <v>28</v>
      </c>
      <c r="AW910" s="99">
        <v>7</v>
      </c>
      <c r="AX910" s="105">
        <f t="shared" si="554"/>
        <v>28007</v>
      </c>
      <c r="AZ910" s="7" t="s">
        <v>2951</v>
      </c>
      <c r="BA910" t="s">
        <v>3184</v>
      </c>
      <c r="BB910" s="176"/>
    </row>
    <row r="911" spans="1:55" hidden="1" outlineLevel="1">
      <c r="A911" t="s">
        <v>1156</v>
      </c>
      <c r="B911" t="s">
        <v>1504</v>
      </c>
      <c r="C911" s="1">
        <f t="shared" si="538"/>
        <v>1130</v>
      </c>
      <c r="D911" s="7">
        <f>IF(R911&gt;0,RANK(R911,(R911:T911,U911:AI911)),0)</f>
        <v>4</v>
      </c>
      <c r="E911" s="7">
        <f>IF(S911&gt;0,RANK(S911,(R911:T911,U911:AI911)),0)</f>
        <v>7</v>
      </c>
      <c r="F911" s="7">
        <f>IF(T911&gt;0,RANK(T911,(R911:T911,U911:AI911)),0)</f>
        <v>3</v>
      </c>
      <c r="G911" s="7">
        <f>IF(U911&gt;0,RANK(U911,(R911:T911,U911:AI911)),0)</f>
        <v>2</v>
      </c>
      <c r="H911" s="7">
        <f t="shared" si="539"/>
        <v>1</v>
      </c>
      <c r="I911" s="49">
        <f t="shared" si="540"/>
        <v>215</v>
      </c>
      <c r="J911" s="177">
        <f t="shared" si="541"/>
        <v>0.19026548672566371</v>
      </c>
      <c r="K911" s="2"/>
      <c r="L911" s="2">
        <f t="shared" si="542"/>
        <v>3.2743362831858407E-2</v>
      </c>
      <c r="M911" s="2">
        <f t="shared" si="543"/>
        <v>5.3097345132743362E-3</v>
      </c>
      <c r="N911" s="2">
        <f t="shared" si="544"/>
        <v>3.8938053097345132E-2</v>
      </c>
      <c r="O911" s="2">
        <f t="shared" si="545"/>
        <v>0.35575221238938054</v>
      </c>
      <c r="P911" s="2">
        <f t="shared" si="546"/>
        <v>0.54601769911504427</v>
      </c>
      <c r="Q911" s="2">
        <f t="shared" si="513"/>
        <v>2.1238938053097289E-2</v>
      </c>
      <c r="R911" s="1">
        <v>37</v>
      </c>
      <c r="S911" s="1">
        <v>6</v>
      </c>
      <c r="T911" s="1">
        <v>44</v>
      </c>
      <c r="U911" s="1">
        <v>402</v>
      </c>
      <c r="V911" s="1">
        <v>617</v>
      </c>
      <c r="W911" s="1">
        <v>12</v>
      </c>
      <c r="X911" s="1">
        <v>1</v>
      </c>
      <c r="Y911" s="1">
        <v>2</v>
      </c>
      <c r="Z911" s="1">
        <v>1</v>
      </c>
      <c r="AD911" s="1">
        <v>7</v>
      </c>
      <c r="AF911" s="1">
        <v>1</v>
      </c>
      <c r="AG911" s="1">
        <v>0</v>
      </c>
      <c r="AH911" s="1">
        <v>0</v>
      </c>
      <c r="AK911" s="7">
        <f t="shared" si="547"/>
        <v>5</v>
      </c>
      <c r="AL911" s="7">
        <f t="shared" si="548"/>
        <v>8</v>
      </c>
      <c r="AM911" s="7">
        <f t="shared" si="549"/>
        <v>7</v>
      </c>
      <c r="AN911" s="2">
        <f t="shared" si="550"/>
        <v>1.0619469026548672E-2</v>
      </c>
      <c r="AO911" s="2">
        <f t="shared" si="551"/>
        <v>8.8495575221238937E-4</v>
      </c>
      <c r="AP911" s="2">
        <f t="shared" si="552"/>
        <v>1.7699115044247787E-3</v>
      </c>
      <c r="AR911" t="str">
        <f t="shared" si="553"/>
        <v>Benton</v>
      </c>
      <c r="AS911" t="s">
        <v>1504</v>
      </c>
      <c r="AT911" s="184">
        <v>1</v>
      </c>
      <c r="AU911" s="9">
        <v>1</v>
      </c>
      <c r="AV911" s="97">
        <v>28</v>
      </c>
      <c r="AW911" s="99">
        <v>9</v>
      </c>
      <c r="AX911" s="105">
        <f t="shared" si="554"/>
        <v>28009</v>
      </c>
      <c r="AZ911" s="7" t="s">
        <v>2951</v>
      </c>
      <c r="BA911" t="s">
        <v>3184</v>
      </c>
      <c r="BB911" s="176"/>
    </row>
    <row r="912" spans="1:55" hidden="1" outlineLevel="1">
      <c r="A912" t="s">
        <v>2235</v>
      </c>
      <c r="B912" t="s">
        <v>1504</v>
      </c>
      <c r="C912" s="1">
        <f t="shared" si="538"/>
        <v>2649</v>
      </c>
      <c r="D912" s="7">
        <f>IF(R912&gt;0,RANK(R912,(R912:T912,U912:AI912)),0)</f>
        <v>3</v>
      </c>
      <c r="E912" s="7">
        <f>IF(S912&gt;0,RANK(S912,(R912:T912,U912:AI912)),0)</f>
        <v>8</v>
      </c>
      <c r="F912" s="7">
        <f>IF(T912&gt;0,RANK(T912,(R912:T912,U912:AI912)),0)</f>
        <v>4</v>
      </c>
      <c r="G912" s="7">
        <f>IF(U912&gt;0,RANK(U912,(R912:T912,U912:AI912)),0)</f>
        <v>2</v>
      </c>
      <c r="H912" s="7">
        <f t="shared" si="539"/>
        <v>1</v>
      </c>
      <c r="I912" s="49">
        <f t="shared" si="540"/>
        <v>801</v>
      </c>
      <c r="J912" s="177">
        <f t="shared" si="541"/>
        <v>0.30237825594563988</v>
      </c>
      <c r="K912" s="2"/>
      <c r="L912" s="2">
        <f t="shared" si="542"/>
        <v>0.14420536051340127</v>
      </c>
      <c r="M912" s="2">
        <f t="shared" si="543"/>
        <v>1.1325028312570782E-3</v>
      </c>
      <c r="N912" s="2">
        <f t="shared" si="544"/>
        <v>6.4175160437901099E-2</v>
      </c>
      <c r="O912" s="2">
        <f t="shared" si="545"/>
        <v>0.22952057380143451</v>
      </c>
      <c r="P912" s="2">
        <f t="shared" si="546"/>
        <v>0.53189882974707436</v>
      </c>
      <c r="Q912" s="2">
        <f t="shared" si="513"/>
        <v>2.9067572668931674E-2</v>
      </c>
      <c r="R912" s="1">
        <v>382</v>
      </c>
      <c r="S912" s="1">
        <v>3</v>
      </c>
      <c r="T912" s="1">
        <v>170</v>
      </c>
      <c r="U912" s="1">
        <v>608</v>
      </c>
      <c r="V912" s="1">
        <v>1409</v>
      </c>
      <c r="W912" s="1">
        <v>54</v>
      </c>
      <c r="X912" s="1">
        <v>2</v>
      </c>
      <c r="Y912" s="1">
        <v>5</v>
      </c>
      <c r="Z912" s="1">
        <v>1</v>
      </c>
      <c r="AD912" s="1">
        <v>12</v>
      </c>
      <c r="AF912" s="1">
        <v>1</v>
      </c>
      <c r="AG912" s="1">
        <v>1</v>
      </c>
      <c r="AH912" s="1">
        <v>1</v>
      </c>
      <c r="AK912" s="7">
        <f t="shared" si="547"/>
        <v>5</v>
      </c>
      <c r="AL912" s="7">
        <f t="shared" si="548"/>
        <v>8</v>
      </c>
      <c r="AM912" s="7">
        <f t="shared" si="549"/>
        <v>6</v>
      </c>
      <c r="AN912" s="2">
        <f t="shared" si="550"/>
        <v>2.0385050962627407E-2</v>
      </c>
      <c r="AO912" s="2">
        <f t="shared" si="551"/>
        <v>7.5500188750471874E-4</v>
      </c>
      <c r="AP912" s="2">
        <f t="shared" si="552"/>
        <v>1.887504718761797E-3</v>
      </c>
      <c r="AR912" t="str">
        <f t="shared" si="553"/>
        <v>Bolivar</v>
      </c>
      <c r="AS912" t="s">
        <v>1504</v>
      </c>
      <c r="AT912" s="184">
        <v>2</v>
      </c>
      <c r="AU912" s="9">
        <v>2</v>
      </c>
      <c r="AV912" s="97">
        <v>28</v>
      </c>
      <c r="AW912" s="99">
        <v>11</v>
      </c>
      <c r="AX912" s="105">
        <f t="shared" si="554"/>
        <v>28011</v>
      </c>
      <c r="AZ912" s="7" t="s">
        <v>2951</v>
      </c>
      <c r="BA912" t="s">
        <v>3184</v>
      </c>
      <c r="BB912" s="176"/>
    </row>
    <row r="913" spans="1:54" hidden="1" outlineLevel="1">
      <c r="A913" t="s">
        <v>1925</v>
      </c>
      <c r="B913" t="s">
        <v>1504</v>
      </c>
      <c r="C913" s="1">
        <f t="shared" si="538"/>
        <v>2410</v>
      </c>
      <c r="D913" s="7">
        <f>IF(R913&gt;0,RANK(R913,(R913:T913,U913:AI913)),0)</f>
        <v>3</v>
      </c>
      <c r="E913" s="7">
        <f>IF(S913&gt;0,RANK(S913,(R913:T913,U913:AI913)),0)</f>
        <v>7</v>
      </c>
      <c r="F913" s="7">
        <f>IF(T913&gt;0,RANK(T913,(R913:T913,U913:AI913)),0)</f>
        <v>4</v>
      </c>
      <c r="G913" s="7">
        <f>IF(U913&gt;0,RANK(U913,(R913:T913,U913:AI913)),0)</f>
        <v>2</v>
      </c>
      <c r="H913" s="7">
        <f t="shared" si="539"/>
        <v>1</v>
      </c>
      <c r="I913" s="49">
        <f t="shared" si="540"/>
        <v>507</v>
      </c>
      <c r="J913" s="177">
        <f t="shared" si="541"/>
        <v>0.21037344398340249</v>
      </c>
      <c r="K913" s="2"/>
      <c r="L913" s="2">
        <f t="shared" si="542"/>
        <v>4.8132780082987554E-2</v>
      </c>
      <c r="M913" s="2">
        <f t="shared" si="543"/>
        <v>2.4896265560165973E-3</v>
      </c>
      <c r="N913" s="2">
        <f t="shared" si="544"/>
        <v>3.4854771784232366E-2</v>
      </c>
      <c r="O913" s="2">
        <f t="shared" si="545"/>
        <v>0.33900414937759338</v>
      </c>
      <c r="P913" s="2">
        <f t="shared" si="546"/>
        <v>0.5493775933609959</v>
      </c>
      <c r="Q913" s="2">
        <f t="shared" si="513"/>
        <v>2.6141078838174181E-2</v>
      </c>
      <c r="R913" s="1">
        <v>116</v>
      </c>
      <c r="S913" s="1">
        <v>6</v>
      </c>
      <c r="T913" s="1">
        <v>84</v>
      </c>
      <c r="U913" s="1">
        <v>817</v>
      </c>
      <c r="V913" s="1">
        <v>1324</v>
      </c>
      <c r="W913" s="1">
        <v>44</v>
      </c>
      <c r="X913" s="1">
        <v>1</v>
      </c>
      <c r="Y913" s="1">
        <v>2</v>
      </c>
      <c r="Z913" s="1">
        <v>3</v>
      </c>
      <c r="AD913" s="1">
        <v>11</v>
      </c>
      <c r="AF913" s="1">
        <v>0</v>
      </c>
      <c r="AG913" s="1">
        <v>1</v>
      </c>
      <c r="AH913" s="1">
        <v>1</v>
      </c>
      <c r="AK913" s="7">
        <f t="shared" si="547"/>
        <v>5</v>
      </c>
      <c r="AL913" s="7">
        <f t="shared" si="548"/>
        <v>9</v>
      </c>
      <c r="AM913" s="7">
        <f t="shared" si="549"/>
        <v>8</v>
      </c>
      <c r="AN913" s="2">
        <f t="shared" si="550"/>
        <v>1.8257261410788383E-2</v>
      </c>
      <c r="AO913" s="2">
        <f t="shared" si="551"/>
        <v>4.1493775933609957E-4</v>
      </c>
      <c r="AP913" s="2">
        <f t="shared" si="552"/>
        <v>8.2987551867219915E-4</v>
      </c>
      <c r="AR913" t="str">
        <f t="shared" si="553"/>
        <v>Calhoun</v>
      </c>
      <c r="AS913" t="s">
        <v>1504</v>
      </c>
      <c r="AT913" s="184">
        <v>1</v>
      </c>
      <c r="AU913" s="9">
        <v>1</v>
      </c>
      <c r="AV913" s="97">
        <v>28</v>
      </c>
      <c r="AW913" s="99">
        <v>13</v>
      </c>
      <c r="AX913" s="105">
        <f t="shared" si="554"/>
        <v>28013</v>
      </c>
      <c r="AZ913" s="7" t="s">
        <v>2951</v>
      </c>
      <c r="BA913" t="s">
        <v>3184</v>
      </c>
      <c r="BB913" s="176"/>
    </row>
    <row r="914" spans="1:54" hidden="1" outlineLevel="1">
      <c r="A914" t="s">
        <v>1790</v>
      </c>
      <c r="B914" t="s">
        <v>1504</v>
      </c>
      <c r="C914" s="1">
        <f t="shared" si="538"/>
        <v>2074</v>
      </c>
      <c r="D914" s="7">
        <f>IF(R914&gt;0,RANK(R914,(R914:T914,U914:AI914)),0)</f>
        <v>3</v>
      </c>
      <c r="E914" s="7">
        <f>IF(S914&gt;0,RANK(S914,(R914:T914,U914:AI914)),0)</f>
        <v>7</v>
      </c>
      <c r="F914" s="7">
        <f>IF(T914&gt;0,RANK(T914,(R914:T914,U914:AI914)),0)</f>
        <v>4</v>
      </c>
      <c r="G914" s="7">
        <f>IF(U914&gt;0,RANK(U914,(R914:T914,U914:AI914)),0)</f>
        <v>2</v>
      </c>
      <c r="H914" s="7">
        <f t="shared" si="539"/>
        <v>1</v>
      </c>
      <c r="I914" s="49">
        <f t="shared" si="540"/>
        <v>488</v>
      </c>
      <c r="J914" s="177">
        <f t="shared" si="541"/>
        <v>0.23529411764705882</v>
      </c>
      <c r="K914" s="2"/>
      <c r="L914" s="2">
        <f t="shared" si="542"/>
        <v>7.1841851494696241E-2</v>
      </c>
      <c r="M914" s="2">
        <f t="shared" si="543"/>
        <v>2.4108003857280617E-3</v>
      </c>
      <c r="N914" s="2">
        <f t="shared" si="544"/>
        <v>4.1465766634522665E-2</v>
      </c>
      <c r="O914" s="2">
        <f t="shared" si="545"/>
        <v>0.31388621022179364</v>
      </c>
      <c r="P914" s="2">
        <f t="shared" si="546"/>
        <v>0.54918032786885251</v>
      </c>
      <c r="Q914" s="2">
        <f t="shared" si="513"/>
        <v>2.1215043394406941E-2</v>
      </c>
      <c r="R914" s="1">
        <v>149</v>
      </c>
      <c r="S914" s="1">
        <v>5</v>
      </c>
      <c r="T914" s="1">
        <v>86</v>
      </c>
      <c r="U914" s="1">
        <v>651</v>
      </c>
      <c r="V914" s="1">
        <v>1139</v>
      </c>
      <c r="W914" s="1">
        <v>22</v>
      </c>
      <c r="X914" s="1">
        <v>1</v>
      </c>
      <c r="Y914" s="1">
        <v>4</v>
      </c>
      <c r="Z914" s="1">
        <v>2</v>
      </c>
      <c r="AD914" s="1">
        <v>13</v>
      </c>
      <c r="AF914" s="1">
        <v>0</v>
      </c>
      <c r="AG914" s="1">
        <v>1</v>
      </c>
      <c r="AH914" s="1">
        <v>1</v>
      </c>
      <c r="AK914" s="7">
        <f t="shared" si="547"/>
        <v>5</v>
      </c>
      <c r="AL914" s="7">
        <f t="shared" si="548"/>
        <v>9</v>
      </c>
      <c r="AM914" s="7">
        <f t="shared" si="549"/>
        <v>7</v>
      </c>
      <c r="AN914" s="2">
        <f t="shared" si="550"/>
        <v>1.0607521697203472E-2</v>
      </c>
      <c r="AO914" s="2">
        <f t="shared" si="551"/>
        <v>4.8216007714561236E-4</v>
      </c>
      <c r="AP914" s="2">
        <f t="shared" si="552"/>
        <v>1.9286403085824494E-3</v>
      </c>
      <c r="AR914" t="str">
        <f t="shared" si="553"/>
        <v>Carroll</v>
      </c>
      <c r="AS914" t="s">
        <v>1504</v>
      </c>
      <c r="AT914" s="184">
        <v>2</v>
      </c>
      <c r="AU914" s="9">
        <v>2</v>
      </c>
      <c r="AV914" s="97">
        <v>28</v>
      </c>
      <c r="AW914" s="99">
        <v>15</v>
      </c>
      <c r="AX914" s="105">
        <f t="shared" si="554"/>
        <v>28015</v>
      </c>
      <c r="AZ914" s="7" t="s">
        <v>2951</v>
      </c>
      <c r="BA914" t="s">
        <v>3184</v>
      </c>
      <c r="BB914" s="176"/>
    </row>
    <row r="915" spans="1:54" hidden="1" outlineLevel="1">
      <c r="A915" t="s">
        <v>143</v>
      </c>
      <c r="B915" t="s">
        <v>1504</v>
      </c>
      <c r="C915" s="1">
        <f t="shared" si="538"/>
        <v>2104</v>
      </c>
      <c r="D915" s="7">
        <f>IF(R915&gt;0,RANK(R915,(R915:T915,U915:AI915)),0)</f>
        <v>4</v>
      </c>
      <c r="E915" s="7">
        <f>IF(S915&gt;0,RANK(S915,(R915:T915,U915:AI915)),0)</f>
        <v>7</v>
      </c>
      <c r="F915" s="7">
        <f>IF(T915&gt;0,RANK(T915,(R915:T915,U915:AI915)),0)</f>
        <v>3</v>
      </c>
      <c r="G915" s="7">
        <f>IF(U915&gt;0,RANK(U915,(R915:T915,U915:AI915)),0)</f>
        <v>2</v>
      </c>
      <c r="H915" s="7">
        <f t="shared" si="539"/>
        <v>1</v>
      </c>
      <c r="I915" s="49">
        <f t="shared" si="540"/>
        <v>344</v>
      </c>
      <c r="J915" s="177">
        <f t="shared" si="541"/>
        <v>0.1634980988593156</v>
      </c>
      <c r="K915" s="2"/>
      <c r="L915" s="2">
        <f t="shared" si="542"/>
        <v>4.8003802281368822E-2</v>
      </c>
      <c r="M915" s="2">
        <f t="shared" si="543"/>
        <v>4.2775665399239545E-3</v>
      </c>
      <c r="N915" s="2">
        <f t="shared" si="544"/>
        <v>5.038022813688213E-2</v>
      </c>
      <c r="O915" s="2">
        <f t="shared" si="545"/>
        <v>0.34933460076045625</v>
      </c>
      <c r="P915" s="2">
        <f t="shared" si="546"/>
        <v>0.51283269961977185</v>
      </c>
      <c r="Q915" s="2">
        <f t="shared" si="513"/>
        <v>3.5171102661597065E-2</v>
      </c>
      <c r="R915" s="1">
        <v>101</v>
      </c>
      <c r="S915" s="1">
        <v>9</v>
      </c>
      <c r="T915" s="1">
        <v>106</v>
      </c>
      <c r="U915" s="1">
        <v>735</v>
      </c>
      <c r="V915" s="1">
        <v>1079</v>
      </c>
      <c r="W915" s="1">
        <v>48</v>
      </c>
      <c r="X915" s="1">
        <v>0</v>
      </c>
      <c r="Y915" s="1">
        <v>0</v>
      </c>
      <c r="Z915" s="1">
        <v>1</v>
      </c>
      <c r="AD915" s="1">
        <v>19</v>
      </c>
      <c r="AF915" s="1">
        <v>2</v>
      </c>
      <c r="AG915" s="1">
        <v>3</v>
      </c>
      <c r="AH915" s="1">
        <v>1</v>
      </c>
      <c r="AK915" s="7">
        <f t="shared" si="547"/>
        <v>5</v>
      </c>
      <c r="AL915" s="7">
        <f t="shared" si="548"/>
        <v>0</v>
      </c>
      <c r="AM915" s="7">
        <f t="shared" si="549"/>
        <v>0</v>
      </c>
      <c r="AN915" s="2">
        <f t="shared" si="550"/>
        <v>2.2813688212927757E-2</v>
      </c>
      <c r="AO915" s="2">
        <f t="shared" si="551"/>
        <v>0</v>
      </c>
      <c r="AP915" s="2">
        <f t="shared" si="552"/>
        <v>0</v>
      </c>
      <c r="AR915" t="str">
        <f t="shared" si="553"/>
        <v>Chickasaw</v>
      </c>
      <c r="AS915" t="s">
        <v>1504</v>
      </c>
      <c r="AT915" s="184">
        <v>1</v>
      </c>
      <c r="AU915" s="9">
        <v>1</v>
      </c>
      <c r="AV915" s="97">
        <v>28</v>
      </c>
      <c r="AW915" s="99">
        <v>17</v>
      </c>
      <c r="AX915" s="105">
        <f t="shared" si="554"/>
        <v>28017</v>
      </c>
      <c r="AZ915" s="7" t="s">
        <v>2951</v>
      </c>
      <c r="BA915" t="s">
        <v>3184</v>
      </c>
      <c r="BB915" s="176"/>
    </row>
    <row r="916" spans="1:54" hidden="1" outlineLevel="1">
      <c r="A916" t="s">
        <v>738</v>
      </c>
      <c r="B916" t="s">
        <v>1504</v>
      </c>
      <c r="C916" s="1">
        <f t="shared" si="538"/>
        <v>1669</v>
      </c>
      <c r="D916" s="7">
        <f>IF(R916&gt;0,RANK(R916,(R916:T916,U916:AI916)),0)</f>
        <v>3</v>
      </c>
      <c r="E916" s="7">
        <f>IF(S916&gt;0,RANK(S916,(R916:T916,U916:AI916)),0)</f>
        <v>6</v>
      </c>
      <c r="F916" s="7">
        <f>IF(T916&gt;0,RANK(T916,(R916:T916,U916:AI916)),0)</f>
        <v>4</v>
      </c>
      <c r="G916" s="7">
        <f>IF(U916&gt;0,RANK(U916,(R916:T916,U916:AI916)),0)</f>
        <v>2</v>
      </c>
      <c r="H916" s="7">
        <f t="shared" si="539"/>
        <v>1</v>
      </c>
      <c r="I916" s="49">
        <f t="shared" si="540"/>
        <v>158</v>
      </c>
      <c r="J916" s="177">
        <f t="shared" si="541"/>
        <v>9.4667465548232479E-2</v>
      </c>
      <c r="K916" s="2"/>
      <c r="L916" s="2">
        <f t="shared" si="542"/>
        <v>6.4709406830437383E-2</v>
      </c>
      <c r="M916" s="2">
        <f t="shared" si="543"/>
        <v>7.1899340922708206E-3</v>
      </c>
      <c r="N916" s="2">
        <f t="shared" si="544"/>
        <v>4.1941282204913125E-2</v>
      </c>
      <c r="O916" s="2">
        <f t="shared" si="545"/>
        <v>0.38466147393648892</v>
      </c>
      <c r="P916" s="2">
        <f t="shared" si="546"/>
        <v>0.47932893948472138</v>
      </c>
      <c r="Q916" s="2">
        <f t="shared" si="513"/>
        <v>2.2168963451168311E-2</v>
      </c>
      <c r="R916" s="1">
        <v>108</v>
      </c>
      <c r="S916" s="1">
        <v>12</v>
      </c>
      <c r="T916" s="1">
        <v>70</v>
      </c>
      <c r="U916" s="1">
        <v>642</v>
      </c>
      <c r="V916" s="1">
        <v>800</v>
      </c>
      <c r="W916" s="1">
        <v>29</v>
      </c>
      <c r="X916" s="1">
        <v>1</v>
      </c>
      <c r="Y916" s="1">
        <v>2</v>
      </c>
      <c r="Z916" s="1">
        <v>2</v>
      </c>
      <c r="AD916" s="1">
        <v>3</v>
      </c>
      <c r="AF916" s="1">
        <v>0</v>
      </c>
      <c r="AG916" s="1">
        <v>0</v>
      </c>
      <c r="AH916" s="1">
        <v>0</v>
      </c>
      <c r="AK916" s="7">
        <f t="shared" si="547"/>
        <v>5</v>
      </c>
      <c r="AL916" s="7">
        <f t="shared" si="548"/>
        <v>9</v>
      </c>
      <c r="AM916" s="7">
        <f t="shared" si="549"/>
        <v>7</v>
      </c>
      <c r="AN916" s="2">
        <f t="shared" si="550"/>
        <v>1.737567405632115E-2</v>
      </c>
      <c r="AO916" s="2">
        <f t="shared" si="551"/>
        <v>5.9916117435590175E-4</v>
      </c>
      <c r="AP916" s="2">
        <f t="shared" si="552"/>
        <v>1.1983223487118035E-3</v>
      </c>
      <c r="AR916" t="str">
        <f t="shared" si="553"/>
        <v>Choctaw</v>
      </c>
      <c r="AS916" t="s">
        <v>1504</v>
      </c>
      <c r="AT916" s="184">
        <v>1</v>
      </c>
      <c r="AU916" s="9">
        <v>1</v>
      </c>
      <c r="AV916" s="97">
        <v>28</v>
      </c>
      <c r="AW916" s="99">
        <v>19</v>
      </c>
      <c r="AX916" s="105">
        <f t="shared" si="554"/>
        <v>28019</v>
      </c>
      <c r="AZ916" s="7" t="s">
        <v>2951</v>
      </c>
      <c r="BA916" t="s">
        <v>3184</v>
      </c>
      <c r="BB916" s="176"/>
    </row>
    <row r="917" spans="1:54" hidden="1" outlineLevel="1">
      <c r="A917" t="s">
        <v>2334</v>
      </c>
      <c r="B917" t="s">
        <v>1504</v>
      </c>
      <c r="C917" s="1">
        <f t="shared" si="538"/>
        <v>257</v>
      </c>
      <c r="D917" s="7">
        <f>IF(R917&gt;0,RANK(R917,(R917:T917,U917:AI917)),0)</f>
        <v>3</v>
      </c>
      <c r="E917" s="7">
        <f>IF(S917&gt;0,RANK(S917,(R917:T917,U917:AI917)),0)</f>
        <v>0</v>
      </c>
      <c r="F917" s="7">
        <f>IF(T917&gt;0,RANK(T917,(R917:T917,U917:AI917)),0)</f>
        <v>4</v>
      </c>
      <c r="G917" s="7">
        <f>IF(U917&gt;0,RANK(U917,(R917:T917,U917:AI917)),0)</f>
        <v>2</v>
      </c>
      <c r="H917" s="7">
        <f t="shared" si="539"/>
        <v>1</v>
      </c>
      <c r="I917" s="49">
        <f t="shared" si="540"/>
        <v>80</v>
      </c>
      <c r="J917" s="177">
        <f t="shared" si="541"/>
        <v>0.31128404669260701</v>
      </c>
      <c r="K917" s="2"/>
      <c r="L917" s="2">
        <f t="shared" si="542"/>
        <v>6.6147859922178989E-2</v>
      </c>
      <c r="M917" s="2">
        <f t="shared" si="543"/>
        <v>0</v>
      </c>
      <c r="N917" s="2">
        <f t="shared" si="544"/>
        <v>6.2256809338521402E-2</v>
      </c>
      <c r="O917" s="2">
        <f t="shared" si="545"/>
        <v>0.26459143968871596</v>
      </c>
      <c r="P917" s="2">
        <f t="shared" si="546"/>
        <v>0.57587548638132291</v>
      </c>
      <c r="Q917" s="2">
        <f t="shared" si="513"/>
        <v>3.1128404669260812E-2</v>
      </c>
      <c r="R917" s="1">
        <v>17</v>
      </c>
      <c r="S917" s="1">
        <v>0</v>
      </c>
      <c r="T917" s="1">
        <v>16</v>
      </c>
      <c r="U917" s="1">
        <v>68</v>
      </c>
      <c r="V917" s="1">
        <v>148</v>
      </c>
      <c r="W917" s="1">
        <v>7</v>
      </c>
      <c r="X917" s="1">
        <v>0</v>
      </c>
      <c r="Y917" s="1">
        <v>0</v>
      </c>
      <c r="Z917" s="1">
        <v>0</v>
      </c>
      <c r="AD917" s="1">
        <v>1</v>
      </c>
      <c r="AF917" s="1">
        <v>0</v>
      </c>
      <c r="AG917" s="1">
        <v>0</v>
      </c>
      <c r="AH917" s="1">
        <v>0</v>
      </c>
      <c r="AK917" s="7">
        <f t="shared" si="547"/>
        <v>5</v>
      </c>
      <c r="AL917" s="7">
        <f t="shared" si="548"/>
        <v>0</v>
      </c>
      <c r="AM917" s="7">
        <f t="shared" si="549"/>
        <v>0</v>
      </c>
      <c r="AN917" s="2">
        <f t="shared" si="550"/>
        <v>2.7237354085603113E-2</v>
      </c>
      <c r="AO917" s="2">
        <f t="shared" si="551"/>
        <v>0</v>
      </c>
      <c r="AP917" s="2">
        <f t="shared" si="552"/>
        <v>0</v>
      </c>
      <c r="AR917" t="str">
        <f t="shared" si="553"/>
        <v>Claiborne</v>
      </c>
      <c r="AS917" t="s">
        <v>1504</v>
      </c>
      <c r="AT917" s="184">
        <v>2</v>
      </c>
      <c r="AU917" s="9">
        <v>2</v>
      </c>
      <c r="AV917" s="97">
        <v>28</v>
      </c>
      <c r="AW917" s="99">
        <v>21</v>
      </c>
      <c r="AX917" s="105">
        <f t="shared" si="554"/>
        <v>28021</v>
      </c>
      <c r="AZ917" s="7" t="s">
        <v>2951</v>
      </c>
      <c r="BA917" t="s">
        <v>3184</v>
      </c>
      <c r="BB917" s="176"/>
    </row>
    <row r="918" spans="1:54" hidden="1" outlineLevel="1">
      <c r="A918" t="s">
        <v>739</v>
      </c>
      <c r="B918" t="s">
        <v>1504</v>
      </c>
      <c r="C918" s="1">
        <f t="shared" si="538"/>
        <v>3006</v>
      </c>
      <c r="D918" s="7">
        <f>IF(R918&gt;0,RANK(R918,(R918:T918,U918:AI918)),0)</f>
        <v>3</v>
      </c>
      <c r="E918" s="7">
        <f>IF(S918&gt;0,RANK(S918,(R918:T918,U918:AI918)),0)</f>
        <v>7</v>
      </c>
      <c r="F918" s="7">
        <f>IF(T918&gt;0,RANK(T918,(R918:T918,U918:AI918)),0)</f>
        <v>4</v>
      </c>
      <c r="G918" s="7">
        <f>IF(U918&gt;0,RANK(U918,(R918:T918,U918:AI918)),0)</f>
        <v>2</v>
      </c>
      <c r="H918" s="7">
        <f t="shared" si="539"/>
        <v>1</v>
      </c>
      <c r="I918" s="49">
        <f t="shared" si="540"/>
        <v>371</v>
      </c>
      <c r="J918" s="177">
        <f t="shared" si="541"/>
        <v>0.12341982701264138</v>
      </c>
      <c r="K918" s="2"/>
      <c r="L918" s="2">
        <f t="shared" si="542"/>
        <v>6.1876247504990017E-2</v>
      </c>
      <c r="M918" s="2">
        <f t="shared" si="543"/>
        <v>1.3306719893546241E-3</v>
      </c>
      <c r="N918" s="2">
        <f t="shared" si="544"/>
        <v>4.3579507651363938E-2</v>
      </c>
      <c r="O918" s="2">
        <f t="shared" si="545"/>
        <v>0.3699268130405855</v>
      </c>
      <c r="P918" s="2">
        <f t="shared" si="546"/>
        <v>0.49334664005322687</v>
      </c>
      <c r="Q918" s="2">
        <f t="shared" ref="Q918:Q981" si="555">IF(C918=0,"-",(1-L918-M918-N918-O918-P918))</f>
        <v>2.9940119760479E-2</v>
      </c>
      <c r="R918" s="1">
        <v>186</v>
      </c>
      <c r="S918" s="1">
        <v>4</v>
      </c>
      <c r="T918" s="1">
        <v>131</v>
      </c>
      <c r="U918" s="1">
        <v>1112</v>
      </c>
      <c r="V918" s="1">
        <v>1483</v>
      </c>
      <c r="W918" s="1">
        <v>74</v>
      </c>
      <c r="X918" s="1">
        <v>0</v>
      </c>
      <c r="Y918" s="1">
        <v>1</v>
      </c>
      <c r="Z918" s="1">
        <v>4</v>
      </c>
      <c r="AD918" s="1">
        <v>7</v>
      </c>
      <c r="AF918" s="1">
        <v>1</v>
      </c>
      <c r="AG918" s="1">
        <v>3</v>
      </c>
      <c r="AH918" s="1">
        <v>0</v>
      </c>
      <c r="AK918" s="7">
        <f t="shared" si="547"/>
        <v>5</v>
      </c>
      <c r="AL918" s="7">
        <f t="shared" si="548"/>
        <v>0</v>
      </c>
      <c r="AM918" s="7">
        <f t="shared" si="549"/>
        <v>8</v>
      </c>
      <c r="AN918" s="2">
        <f t="shared" si="550"/>
        <v>2.4617431803060547E-2</v>
      </c>
      <c r="AO918" s="2">
        <f t="shared" si="551"/>
        <v>0</v>
      </c>
      <c r="AP918" s="2">
        <f t="shared" si="552"/>
        <v>3.3266799733865603E-4</v>
      </c>
      <c r="AR918" t="str">
        <f t="shared" si="553"/>
        <v>Clarke</v>
      </c>
      <c r="AS918" t="s">
        <v>1504</v>
      </c>
      <c r="AT918" s="184"/>
      <c r="AU918" s="9">
        <v>4</v>
      </c>
      <c r="AV918" s="97">
        <v>28</v>
      </c>
      <c r="AW918" s="99">
        <v>23</v>
      </c>
      <c r="AX918" s="105">
        <f t="shared" si="554"/>
        <v>28023</v>
      </c>
      <c r="AZ918" s="7" t="s">
        <v>2951</v>
      </c>
      <c r="BA918" t="s">
        <v>3184</v>
      </c>
      <c r="BB918" s="176"/>
    </row>
    <row r="919" spans="1:54" hidden="1" outlineLevel="1">
      <c r="A919" t="s">
        <v>1192</v>
      </c>
      <c r="B919" t="s">
        <v>1504</v>
      </c>
      <c r="C919" s="1">
        <f t="shared" si="538"/>
        <v>2375</v>
      </c>
      <c r="D919" s="7">
        <f>IF(R919&gt;0,RANK(R919,(R919:T919,U919:AI919)),0)</f>
        <v>3</v>
      </c>
      <c r="E919" s="7">
        <f>IF(S919&gt;0,RANK(S919,(R919:T919,U919:AI919)),0)</f>
        <v>6</v>
      </c>
      <c r="F919" s="7">
        <f>IF(T919&gt;0,RANK(T919,(R919:T919,U919:AI919)),0)</f>
        <v>4</v>
      </c>
      <c r="G919" s="7">
        <f>IF(U919&gt;0,RANK(U919,(R919:T919,U919:AI919)),0)</f>
        <v>2</v>
      </c>
      <c r="H919" s="7">
        <f t="shared" si="539"/>
        <v>1</v>
      </c>
      <c r="I919" s="49">
        <f t="shared" si="540"/>
        <v>207</v>
      </c>
      <c r="J919" s="177">
        <f t="shared" si="541"/>
        <v>8.7157894736842101E-2</v>
      </c>
      <c r="K919" s="2"/>
      <c r="L919" s="2">
        <f t="shared" si="542"/>
        <v>0.08</v>
      </c>
      <c r="M919" s="2">
        <f t="shared" si="543"/>
        <v>5.0526315789473685E-3</v>
      </c>
      <c r="N919" s="2">
        <f t="shared" si="544"/>
        <v>5.0105263157894736E-2</v>
      </c>
      <c r="O919" s="2">
        <f t="shared" si="545"/>
        <v>0.376</v>
      </c>
      <c r="P919" s="2">
        <f t="shared" si="546"/>
        <v>0.4631578947368421</v>
      </c>
      <c r="Q919" s="2">
        <f t="shared" si="555"/>
        <v>2.5684210526315754E-2</v>
      </c>
      <c r="R919" s="1">
        <v>190</v>
      </c>
      <c r="S919" s="1">
        <v>12</v>
      </c>
      <c r="T919" s="1">
        <v>119</v>
      </c>
      <c r="U919" s="1">
        <v>893</v>
      </c>
      <c r="V919" s="1">
        <v>1100</v>
      </c>
      <c r="W919" s="1">
        <v>43</v>
      </c>
      <c r="X919" s="1">
        <v>1</v>
      </c>
      <c r="Y919" s="1">
        <v>3</v>
      </c>
      <c r="Z919" s="1">
        <v>2</v>
      </c>
      <c r="AD919" s="1">
        <v>7</v>
      </c>
      <c r="AF919" s="1">
        <v>1</v>
      </c>
      <c r="AG919" s="1">
        <v>2</v>
      </c>
      <c r="AH919" s="1">
        <v>2</v>
      </c>
      <c r="AK919" s="7">
        <f t="shared" si="547"/>
        <v>5</v>
      </c>
      <c r="AL919" s="7">
        <f t="shared" si="548"/>
        <v>9</v>
      </c>
      <c r="AM919" s="7">
        <f t="shared" si="549"/>
        <v>7</v>
      </c>
      <c r="AN919" s="2">
        <f t="shared" si="550"/>
        <v>1.8105263157894735E-2</v>
      </c>
      <c r="AO919" s="2">
        <f t="shared" si="551"/>
        <v>4.2105263157894739E-4</v>
      </c>
      <c r="AP919" s="2">
        <f t="shared" si="552"/>
        <v>1.2631578947368421E-3</v>
      </c>
      <c r="AR919" t="str">
        <f t="shared" si="553"/>
        <v>Clay</v>
      </c>
      <c r="AS919" t="s">
        <v>1504</v>
      </c>
      <c r="AT919" s="184">
        <v>1</v>
      </c>
      <c r="AU919" s="9">
        <v>1</v>
      </c>
      <c r="AV919" s="97">
        <v>28</v>
      </c>
      <c r="AW919" s="99">
        <v>25</v>
      </c>
      <c r="AX919" s="105">
        <f t="shared" si="554"/>
        <v>28025</v>
      </c>
      <c r="AZ919" s="7" t="s">
        <v>2951</v>
      </c>
      <c r="BA919" t="s">
        <v>3184</v>
      </c>
      <c r="BB919" s="176"/>
    </row>
    <row r="920" spans="1:54" hidden="1" outlineLevel="1">
      <c r="A920" t="s">
        <v>724</v>
      </c>
      <c r="B920" t="s">
        <v>1504</v>
      </c>
      <c r="C920" s="1">
        <f t="shared" si="538"/>
        <v>1145</v>
      </c>
      <c r="D920" s="7">
        <f>IF(R920&gt;0,RANK(R920,(R920:T920,U920:AI920)),0)</f>
        <v>3</v>
      </c>
      <c r="E920" s="7">
        <f>IF(S920&gt;0,RANK(S920,(R920:T920,U920:AI920)),0)</f>
        <v>6</v>
      </c>
      <c r="F920" s="7">
        <f>IF(T920&gt;0,RANK(T920,(R920:T920,U920:AI920)),0)</f>
        <v>4</v>
      </c>
      <c r="G920" s="7">
        <f>IF(U920&gt;0,RANK(U920,(R920:T920,U920:AI920)),0)</f>
        <v>2</v>
      </c>
      <c r="H920" s="7">
        <f t="shared" si="539"/>
        <v>1</v>
      </c>
      <c r="I920" s="49">
        <f t="shared" si="540"/>
        <v>333</v>
      </c>
      <c r="J920" s="177">
        <f t="shared" si="541"/>
        <v>0.29082969432314409</v>
      </c>
      <c r="K920" s="2"/>
      <c r="L920" s="2">
        <f t="shared" si="542"/>
        <v>0.12925764192139738</v>
      </c>
      <c r="M920" s="2">
        <f t="shared" si="543"/>
        <v>2.6200873362445414E-3</v>
      </c>
      <c r="N920" s="2">
        <f t="shared" si="544"/>
        <v>5.7641921397379912E-2</v>
      </c>
      <c r="O920" s="2">
        <f t="shared" si="545"/>
        <v>0.25152838427947599</v>
      </c>
      <c r="P920" s="2">
        <f t="shared" si="546"/>
        <v>0.54235807860262009</v>
      </c>
      <c r="Q920" s="2">
        <f t="shared" si="555"/>
        <v>1.6593886462882179E-2</v>
      </c>
      <c r="R920" s="1">
        <v>148</v>
      </c>
      <c r="S920" s="1">
        <v>3</v>
      </c>
      <c r="T920" s="1">
        <v>66</v>
      </c>
      <c r="U920" s="1">
        <v>288</v>
      </c>
      <c r="V920" s="1">
        <v>621</v>
      </c>
      <c r="W920" s="1">
        <v>13</v>
      </c>
      <c r="X920" s="1">
        <v>1</v>
      </c>
      <c r="Y920" s="1">
        <v>2</v>
      </c>
      <c r="Z920" s="1">
        <v>1</v>
      </c>
      <c r="AD920" s="1">
        <v>2</v>
      </c>
      <c r="AF920" s="1">
        <v>0</v>
      </c>
      <c r="AG920" s="1">
        <v>0</v>
      </c>
      <c r="AH920" s="1">
        <v>0</v>
      </c>
      <c r="AK920" s="7">
        <f t="shared" si="547"/>
        <v>5</v>
      </c>
      <c r="AL920" s="7">
        <f t="shared" si="548"/>
        <v>8</v>
      </c>
      <c r="AM920" s="7">
        <f t="shared" si="549"/>
        <v>7</v>
      </c>
      <c r="AN920" s="2">
        <f t="shared" si="550"/>
        <v>1.1353711790393014E-2</v>
      </c>
      <c r="AO920" s="2">
        <f t="shared" si="551"/>
        <v>8.7336244541484718E-4</v>
      </c>
      <c r="AP920" s="2">
        <f t="shared" si="552"/>
        <v>1.7467248908296944E-3</v>
      </c>
      <c r="AR920" t="str">
        <f t="shared" si="553"/>
        <v>Coahoma</v>
      </c>
      <c r="AS920" t="s">
        <v>1504</v>
      </c>
      <c r="AT920" s="184">
        <v>2</v>
      </c>
      <c r="AU920" s="9">
        <v>2</v>
      </c>
      <c r="AV920" s="97">
        <v>28</v>
      </c>
      <c r="AW920" s="99">
        <v>27</v>
      </c>
      <c r="AX920" s="105">
        <f t="shared" si="554"/>
        <v>28027</v>
      </c>
      <c r="AZ920" s="7" t="s">
        <v>2951</v>
      </c>
      <c r="BA920" t="s">
        <v>3184</v>
      </c>
      <c r="BB920" s="176"/>
    </row>
    <row r="921" spans="1:54" hidden="1" outlineLevel="1">
      <c r="A921" t="s">
        <v>3003</v>
      </c>
      <c r="B921" t="s">
        <v>1504</v>
      </c>
      <c r="C921" s="1">
        <f t="shared" si="538"/>
        <v>3901</v>
      </c>
      <c r="D921" s="7">
        <f>IF(R921&gt;0,RANK(R921,(R921:T921,U921:AI921)),0)</f>
        <v>3</v>
      </c>
      <c r="E921" s="7">
        <f>IF(S921&gt;0,RANK(S921,(R921:T921,U921:AI921)),0)</f>
        <v>6</v>
      </c>
      <c r="F921" s="7">
        <f>IF(T921&gt;0,RANK(T921,(R921:T921,U921:AI921)),0)</f>
        <v>4</v>
      </c>
      <c r="G921" s="7">
        <f>IF(U921&gt;0,RANK(U921,(R921:T921,U921:AI921)),0)</f>
        <v>2</v>
      </c>
      <c r="H921" s="7">
        <f t="shared" si="539"/>
        <v>1</v>
      </c>
      <c r="I921" s="49">
        <f t="shared" si="540"/>
        <v>683</v>
      </c>
      <c r="J921" s="177">
        <f t="shared" si="541"/>
        <v>0.1750833119712894</v>
      </c>
      <c r="K921" s="2"/>
      <c r="L921" s="2">
        <f t="shared" si="542"/>
        <v>6.7162266085619066E-2</v>
      </c>
      <c r="M921" s="2">
        <f t="shared" si="543"/>
        <v>5.6395795949756473E-3</v>
      </c>
      <c r="N921" s="2">
        <f t="shared" si="544"/>
        <v>4.1271468854139966E-2</v>
      </c>
      <c r="O921" s="2">
        <f t="shared" si="545"/>
        <v>0.3468341450910023</v>
      </c>
      <c r="P921" s="2">
        <f t="shared" si="546"/>
        <v>0.52191745706229176</v>
      </c>
      <c r="Q921" s="2">
        <f t="shared" si="555"/>
        <v>1.7175083311971262E-2</v>
      </c>
      <c r="R921" s="1">
        <v>262</v>
      </c>
      <c r="S921" s="1">
        <v>22</v>
      </c>
      <c r="T921" s="1">
        <v>161</v>
      </c>
      <c r="U921" s="1">
        <v>1353</v>
      </c>
      <c r="V921" s="1">
        <v>2036</v>
      </c>
      <c r="W921" s="1">
        <v>46</v>
      </c>
      <c r="X921" s="1">
        <v>3</v>
      </c>
      <c r="Y921" s="1">
        <v>3</v>
      </c>
      <c r="Z921" s="1">
        <v>0</v>
      </c>
      <c r="AD921" s="1">
        <v>7</v>
      </c>
      <c r="AF921" s="1">
        <v>4</v>
      </c>
      <c r="AG921" s="1">
        <v>3</v>
      </c>
      <c r="AH921" s="1">
        <v>1</v>
      </c>
      <c r="AK921" s="7">
        <f t="shared" si="547"/>
        <v>5</v>
      </c>
      <c r="AL921" s="7">
        <f t="shared" si="548"/>
        <v>7</v>
      </c>
      <c r="AM921" s="7">
        <f t="shared" si="549"/>
        <v>7</v>
      </c>
      <c r="AN921" s="2">
        <f t="shared" si="550"/>
        <v>1.179184824403999E-2</v>
      </c>
      <c r="AO921" s="2">
        <f t="shared" si="551"/>
        <v>7.6903358113304286E-4</v>
      </c>
      <c r="AP921" s="2">
        <f t="shared" si="552"/>
        <v>7.6903358113304286E-4</v>
      </c>
      <c r="AR921" t="str">
        <f t="shared" si="553"/>
        <v>Copiah</v>
      </c>
      <c r="AS921" t="s">
        <v>1504</v>
      </c>
      <c r="AT921" s="184">
        <v>2</v>
      </c>
      <c r="AU921" s="9">
        <v>2</v>
      </c>
      <c r="AV921" s="97">
        <v>28</v>
      </c>
      <c r="AW921" s="99">
        <v>29</v>
      </c>
      <c r="AX921" s="105">
        <f t="shared" si="554"/>
        <v>28029</v>
      </c>
      <c r="AZ921" s="7" t="s">
        <v>2951</v>
      </c>
      <c r="BA921" t="s">
        <v>3184</v>
      </c>
      <c r="BB921" s="176"/>
    </row>
    <row r="922" spans="1:54" hidden="1" outlineLevel="1">
      <c r="A922" t="s">
        <v>2364</v>
      </c>
      <c r="B922" t="s">
        <v>1504</v>
      </c>
      <c r="C922" s="1">
        <f t="shared" si="538"/>
        <v>3103</v>
      </c>
      <c r="D922" s="7">
        <f>IF(R922&gt;0,RANK(R922,(R922:T922,U922:AI922)),0)</f>
        <v>3</v>
      </c>
      <c r="E922" s="7">
        <f>IF(S922&gt;0,RANK(S922,(R922:T922,U922:AI922)),0)</f>
        <v>7</v>
      </c>
      <c r="F922" s="7">
        <f>IF(T922&gt;0,RANK(T922,(R922:T922,U922:AI922)),0)</f>
        <v>4</v>
      </c>
      <c r="G922" s="7">
        <f>IF(U922&gt;0,RANK(U922,(R922:T922,U922:AI922)),0)</f>
        <v>2</v>
      </c>
      <c r="H922" s="7">
        <f t="shared" si="539"/>
        <v>1</v>
      </c>
      <c r="I922" s="49">
        <f t="shared" si="540"/>
        <v>642</v>
      </c>
      <c r="J922" s="177">
        <f t="shared" si="541"/>
        <v>0.20689655172413793</v>
      </c>
      <c r="K922" s="2"/>
      <c r="L922" s="2">
        <f t="shared" si="542"/>
        <v>4.157267160812117E-2</v>
      </c>
      <c r="M922" s="2">
        <f t="shared" si="543"/>
        <v>1.9336126329358686E-3</v>
      </c>
      <c r="N922" s="2">
        <f t="shared" si="544"/>
        <v>2.5459233000322268E-2</v>
      </c>
      <c r="O922" s="2">
        <f t="shared" si="545"/>
        <v>0.35288430551079603</v>
      </c>
      <c r="P922" s="2">
        <f t="shared" si="546"/>
        <v>0.55978085723493398</v>
      </c>
      <c r="Q922" s="2">
        <f t="shared" si="555"/>
        <v>1.83693200128906E-2</v>
      </c>
      <c r="R922" s="1">
        <v>129</v>
      </c>
      <c r="S922" s="1">
        <v>6</v>
      </c>
      <c r="T922" s="1">
        <v>79</v>
      </c>
      <c r="U922" s="1">
        <v>1095</v>
      </c>
      <c r="V922" s="1">
        <v>1737</v>
      </c>
      <c r="W922" s="1">
        <v>36</v>
      </c>
      <c r="X922" s="1">
        <v>1</v>
      </c>
      <c r="Y922" s="1">
        <v>5</v>
      </c>
      <c r="Z922" s="1">
        <v>6</v>
      </c>
      <c r="AD922" s="1">
        <v>8</v>
      </c>
      <c r="AF922" s="1">
        <v>0</v>
      </c>
      <c r="AG922" s="1">
        <v>0</v>
      </c>
      <c r="AH922" s="1">
        <v>1</v>
      </c>
      <c r="AK922" s="7">
        <f t="shared" si="547"/>
        <v>5</v>
      </c>
      <c r="AL922" s="7">
        <f t="shared" si="548"/>
        <v>9</v>
      </c>
      <c r="AM922" s="7">
        <f t="shared" si="549"/>
        <v>8</v>
      </c>
      <c r="AN922" s="2">
        <f t="shared" si="550"/>
        <v>1.1601675797615211E-2</v>
      </c>
      <c r="AO922" s="2">
        <f t="shared" si="551"/>
        <v>3.2226877215597811E-4</v>
      </c>
      <c r="AP922" s="2">
        <f t="shared" si="552"/>
        <v>1.6113438607798904E-3</v>
      </c>
      <c r="AR922" t="str">
        <f t="shared" si="553"/>
        <v>Covington</v>
      </c>
      <c r="AS922" t="s">
        <v>1504</v>
      </c>
      <c r="AT922" s="184">
        <v>3</v>
      </c>
      <c r="AU922" s="9">
        <v>3</v>
      </c>
      <c r="AV922" s="97">
        <v>28</v>
      </c>
      <c r="AW922" s="99">
        <v>31</v>
      </c>
      <c r="AX922" s="105">
        <f t="shared" si="554"/>
        <v>28031</v>
      </c>
      <c r="AZ922" s="7" t="s">
        <v>2951</v>
      </c>
      <c r="BA922" t="s">
        <v>3184</v>
      </c>
      <c r="BB922" s="176"/>
    </row>
    <row r="923" spans="1:54" hidden="1" outlineLevel="1">
      <c r="A923" t="s">
        <v>2244</v>
      </c>
      <c r="B923" t="s">
        <v>1504</v>
      </c>
      <c r="C923" s="1">
        <f t="shared" si="538"/>
        <v>26532</v>
      </c>
      <c r="D923" s="7">
        <f>IF(R923&gt;0,RANK(R923,(R923:T923,U923:AI923)),0)</f>
        <v>4</v>
      </c>
      <c r="E923" s="7">
        <f>IF(S923&gt;0,RANK(S923,(R923:T923,U923:AI923)),0)</f>
        <v>7</v>
      </c>
      <c r="F923" s="7">
        <f>IF(T923&gt;0,RANK(T923,(R923:T923,U923:AI923)),0)</f>
        <v>3</v>
      </c>
      <c r="G923" s="7">
        <f>IF(U923&gt;0,RANK(U923,(R923:T923,U923:AI923)),0)</f>
        <v>1</v>
      </c>
      <c r="H923" s="7">
        <f t="shared" si="539"/>
        <v>2</v>
      </c>
      <c r="I923" s="49">
        <f t="shared" si="540"/>
        <v>1814</v>
      </c>
      <c r="J923" s="177">
        <f t="shared" si="541"/>
        <v>6.837026986280717E-2</v>
      </c>
      <c r="K923" s="2"/>
      <c r="L923" s="2">
        <f t="shared" si="542"/>
        <v>5.6912407658676313E-2</v>
      </c>
      <c r="M923" s="2">
        <f t="shared" si="543"/>
        <v>1.922207146087743E-3</v>
      </c>
      <c r="N923" s="2">
        <f t="shared" si="544"/>
        <v>5.7138549675863105E-2</v>
      </c>
      <c r="O923" s="2">
        <f t="shared" si="545"/>
        <v>0.46875471129202473</v>
      </c>
      <c r="P923" s="2">
        <f t="shared" si="546"/>
        <v>0.40038444142921753</v>
      </c>
      <c r="Q923" s="2">
        <f t="shared" si="555"/>
        <v>1.488768279813063E-2</v>
      </c>
      <c r="R923" s="1">
        <v>1510</v>
      </c>
      <c r="S923" s="1">
        <v>51</v>
      </c>
      <c r="T923" s="1">
        <v>1516</v>
      </c>
      <c r="U923" s="1">
        <v>12437</v>
      </c>
      <c r="V923" s="1">
        <v>10623</v>
      </c>
      <c r="W923" s="1">
        <v>259</v>
      </c>
      <c r="X923" s="1">
        <v>4</v>
      </c>
      <c r="Y923" s="1">
        <v>24</v>
      </c>
      <c r="Z923" s="1">
        <v>57</v>
      </c>
      <c r="AD923" s="1">
        <v>40</v>
      </c>
      <c r="AF923" s="1">
        <v>8</v>
      </c>
      <c r="AG923" s="1">
        <v>1</v>
      </c>
      <c r="AH923" s="1">
        <v>2</v>
      </c>
      <c r="AK923" s="7">
        <f t="shared" si="547"/>
        <v>5</v>
      </c>
      <c r="AL923" s="7">
        <f t="shared" si="548"/>
        <v>9</v>
      </c>
      <c r="AM923" s="7">
        <f t="shared" si="549"/>
        <v>8</v>
      </c>
      <c r="AN923" s="2">
        <f t="shared" si="550"/>
        <v>9.7617970752299117E-3</v>
      </c>
      <c r="AO923" s="2">
        <f t="shared" si="551"/>
        <v>1.5076134479119553E-4</v>
      </c>
      <c r="AP923" s="2">
        <f t="shared" si="552"/>
        <v>9.0456806874717323E-4</v>
      </c>
      <c r="AR923" t="str">
        <f t="shared" si="553"/>
        <v>DeSoto</v>
      </c>
      <c r="AS923" t="s">
        <v>1504</v>
      </c>
      <c r="AT923" s="184">
        <v>1</v>
      </c>
      <c r="AU923" s="9">
        <v>1</v>
      </c>
      <c r="AV923" s="97">
        <v>28</v>
      </c>
      <c r="AW923" s="99">
        <v>33</v>
      </c>
      <c r="AX923" s="105">
        <f t="shared" si="554"/>
        <v>28033</v>
      </c>
      <c r="AZ923" s="7" t="s">
        <v>2951</v>
      </c>
      <c r="BA923" t="s">
        <v>3184</v>
      </c>
      <c r="BB923" s="176"/>
    </row>
    <row r="924" spans="1:54" hidden="1" outlineLevel="1">
      <c r="A924" t="s">
        <v>2513</v>
      </c>
      <c r="B924" t="s">
        <v>1504</v>
      </c>
      <c r="C924" s="1">
        <f t="shared" si="538"/>
        <v>9913</v>
      </c>
      <c r="D924" s="7">
        <f>IF(R924&gt;0,RANK(R924,(R924:T924,U924:AI924)),0)</f>
        <v>3</v>
      </c>
      <c r="E924" s="7">
        <f>IF(S924&gt;0,RANK(S924,(R924:T924,U924:AI924)),0)</f>
        <v>6</v>
      </c>
      <c r="F924" s="7">
        <f>IF(T924&gt;0,RANK(T924,(R924:T924,U924:AI924)),0)</f>
        <v>4</v>
      </c>
      <c r="G924" s="7">
        <f>IF(U924&gt;0,RANK(U924,(R924:T924,U924:AI924)),0)</f>
        <v>2</v>
      </c>
      <c r="H924" s="7">
        <f t="shared" si="539"/>
        <v>1</v>
      </c>
      <c r="I924" s="49">
        <f t="shared" si="540"/>
        <v>590</v>
      </c>
      <c r="J924" s="177">
        <f t="shared" si="541"/>
        <v>5.9517804902653085E-2</v>
      </c>
      <c r="K924" s="2"/>
      <c r="L924" s="2">
        <f t="shared" si="542"/>
        <v>0.11843034399273682</v>
      </c>
      <c r="M924" s="2">
        <f t="shared" si="543"/>
        <v>4.3377383234136993E-3</v>
      </c>
      <c r="N924" s="2">
        <f t="shared" si="544"/>
        <v>5.1144961162110363E-2</v>
      </c>
      <c r="O924" s="2">
        <f t="shared" si="545"/>
        <v>0.37375163926157573</v>
      </c>
      <c r="P924" s="2">
        <f t="shared" si="546"/>
        <v>0.4332694441642288</v>
      </c>
      <c r="Q924" s="2">
        <f t="shared" si="555"/>
        <v>1.9065873095934716E-2</v>
      </c>
      <c r="R924" s="1">
        <v>1174</v>
      </c>
      <c r="S924" s="1">
        <v>43</v>
      </c>
      <c r="T924" s="1">
        <v>507</v>
      </c>
      <c r="U924" s="1">
        <v>3705</v>
      </c>
      <c r="V924" s="1">
        <v>4295</v>
      </c>
      <c r="W924" s="1">
        <v>137</v>
      </c>
      <c r="X924" s="1">
        <v>7</v>
      </c>
      <c r="Y924" s="1">
        <v>10</v>
      </c>
      <c r="Z924" s="1">
        <v>14</v>
      </c>
      <c r="AD924" s="1">
        <v>13</v>
      </c>
      <c r="AF924" s="1">
        <v>4</v>
      </c>
      <c r="AG924" s="1">
        <v>2</v>
      </c>
      <c r="AH924" s="1">
        <v>2</v>
      </c>
      <c r="AK924" s="7">
        <f t="shared" si="547"/>
        <v>5</v>
      </c>
      <c r="AL924" s="7">
        <f t="shared" si="548"/>
        <v>9</v>
      </c>
      <c r="AM924" s="7">
        <f t="shared" si="549"/>
        <v>8</v>
      </c>
      <c r="AN924" s="2">
        <f t="shared" si="550"/>
        <v>1.3820236053666902E-2</v>
      </c>
      <c r="AO924" s="2">
        <f t="shared" si="551"/>
        <v>7.0614344799757893E-4</v>
      </c>
      <c r="AP924" s="2">
        <f t="shared" si="552"/>
        <v>1.0087763542822555E-3</v>
      </c>
      <c r="AR924" t="str">
        <f t="shared" si="553"/>
        <v>Forrest</v>
      </c>
      <c r="AS924" t="s">
        <v>1504</v>
      </c>
      <c r="AT924" s="184">
        <v>4</v>
      </c>
      <c r="AU924" s="9">
        <v>4</v>
      </c>
      <c r="AV924" s="97">
        <v>28</v>
      </c>
      <c r="AW924" s="99">
        <v>35</v>
      </c>
      <c r="AX924" s="105">
        <f t="shared" si="554"/>
        <v>28035</v>
      </c>
      <c r="AZ924" s="7" t="s">
        <v>2951</v>
      </c>
      <c r="BA924" t="s">
        <v>3184</v>
      </c>
      <c r="BB924" s="176"/>
    </row>
    <row r="925" spans="1:54" hidden="1" outlineLevel="1">
      <c r="A925" t="s">
        <v>2409</v>
      </c>
      <c r="B925" t="s">
        <v>1504</v>
      </c>
      <c r="C925" s="1">
        <f t="shared" si="538"/>
        <v>1611</v>
      </c>
      <c r="D925" s="7">
        <f>IF(R925&gt;0,RANK(R925,(R925:T925,U925:AI925)),0)</f>
        <v>3</v>
      </c>
      <c r="E925" s="7">
        <f>IF(S925&gt;0,RANK(S925,(R925:T925,U925:AI925)),0)</f>
        <v>6</v>
      </c>
      <c r="F925" s="7">
        <f>IF(T925&gt;0,RANK(T925,(R925:T925,U925:AI925)),0)</f>
        <v>4</v>
      </c>
      <c r="G925" s="7">
        <f>IF(U925&gt;0,RANK(U925,(R925:T925,U925:AI925)),0)</f>
        <v>2</v>
      </c>
      <c r="H925" s="7">
        <f t="shared" si="539"/>
        <v>1</v>
      </c>
      <c r="I925" s="49">
        <f t="shared" si="540"/>
        <v>121</v>
      </c>
      <c r="J925" s="177">
        <f t="shared" si="541"/>
        <v>7.5108628181253884E-2</v>
      </c>
      <c r="K925" s="2"/>
      <c r="L925" s="2">
        <f t="shared" si="542"/>
        <v>5.0900062073246433E-2</v>
      </c>
      <c r="M925" s="2">
        <f t="shared" si="543"/>
        <v>4.3451272501551829E-3</v>
      </c>
      <c r="N925" s="2">
        <f t="shared" si="544"/>
        <v>3.6623215394165118E-2</v>
      </c>
      <c r="O925" s="2">
        <f t="shared" si="545"/>
        <v>0.40161390440720052</v>
      </c>
      <c r="P925" s="2">
        <f t="shared" si="546"/>
        <v>0.47672253258845437</v>
      </c>
      <c r="Q925" s="2">
        <f t="shared" si="555"/>
        <v>2.9795158286778312E-2</v>
      </c>
      <c r="R925" s="1">
        <v>82</v>
      </c>
      <c r="S925" s="1">
        <v>7</v>
      </c>
      <c r="T925" s="1">
        <v>59</v>
      </c>
      <c r="U925" s="1">
        <v>647</v>
      </c>
      <c r="V925" s="1">
        <v>768</v>
      </c>
      <c r="W925" s="1">
        <v>39</v>
      </c>
      <c r="X925" s="1">
        <v>2</v>
      </c>
      <c r="Y925" s="1">
        <v>0</v>
      </c>
      <c r="Z925" s="1">
        <v>2</v>
      </c>
      <c r="AD925" s="1">
        <v>5</v>
      </c>
      <c r="AF925" s="1">
        <v>0</v>
      </c>
      <c r="AG925" s="1">
        <v>0</v>
      </c>
      <c r="AH925" s="1">
        <v>0</v>
      </c>
      <c r="AK925" s="7">
        <f t="shared" si="547"/>
        <v>5</v>
      </c>
      <c r="AL925" s="7">
        <f t="shared" si="548"/>
        <v>7</v>
      </c>
      <c r="AM925" s="7">
        <f t="shared" si="549"/>
        <v>0</v>
      </c>
      <c r="AN925" s="2">
        <f t="shared" si="550"/>
        <v>2.4208566108007448E-2</v>
      </c>
      <c r="AO925" s="2">
        <f t="shared" si="551"/>
        <v>1.2414649286157666E-3</v>
      </c>
      <c r="AP925" s="2">
        <f t="shared" si="552"/>
        <v>0</v>
      </c>
      <c r="AR925" t="str">
        <f t="shared" si="553"/>
        <v>Franklin</v>
      </c>
      <c r="AS925" t="s">
        <v>1504</v>
      </c>
      <c r="AT925" s="184">
        <v>3</v>
      </c>
      <c r="AU925" s="9">
        <v>3</v>
      </c>
      <c r="AV925" s="97">
        <v>28</v>
      </c>
      <c r="AW925" s="99">
        <v>37</v>
      </c>
      <c r="AX925" s="105">
        <f t="shared" si="554"/>
        <v>28037</v>
      </c>
      <c r="AZ925" s="7" t="s">
        <v>2951</v>
      </c>
      <c r="BA925" t="s">
        <v>3184</v>
      </c>
      <c r="BB925" s="176"/>
    </row>
    <row r="926" spans="1:54" hidden="1" outlineLevel="1">
      <c r="A926" t="s">
        <v>3212</v>
      </c>
      <c r="B926" t="s">
        <v>1504</v>
      </c>
      <c r="C926" s="1">
        <f t="shared" si="538"/>
        <v>4797</v>
      </c>
      <c r="D926" s="7">
        <f>IF(R926&gt;0,RANK(R926,(R926:T926,U926:AI926)),0)</f>
        <v>4</v>
      </c>
      <c r="E926" s="7">
        <f>IF(S926&gt;0,RANK(S926,(R926:T926,U926:AI926)),0)</f>
        <v>6</v>
      </c>
      <c r="F926" s="7">
        <f>IF(T926&gt;0,RANK(T926,(R926:T926,U926:AI926)),0)</f>
        <v>3</v>
      </c>
      <c r="G926" s="7">
        <f>IF(U926&gt;0,RANK(U926,(R926:T926,U926:AI926)),0)</f>
        <v>2</v>
      </c>
      <c r="H926" s="7">
        <f t="shared" si="539"/>
        <v>1</v>
      </c>
      <c r="I926" s="49">
        <f t="shared" si="540"/>
        <v>337</v>
      </c>
      <c r="J926" s="177">
        <f t="shared" si="541"/>
        <v>7.0252240983948305E-2</v>
      </c>
      <c r="K926" s="2"/>
      <c r="L926" s="2">
        <f t="shared" si="542"/>
        <v>3.5647279549718573E-2</v>
      </c>
      <c r="M926" s="2">
        <f t="shared" si="543"/>
        <v>3.1269543464665416E-3</v>
      </c>
      <c r="N926" s="2">
        <f t="shared" si="544"/>
        <v>4.356889722743381E-2</v>
      </c>
      <c r="O926" s="2">
        <f t="shared" si="545"/>
        <v>0.41380029184907235</v>
      </c>
      <c r="P926" s="2">
        <f t="shared" si="546"/>
        <v>0.48405253283302063</v>
      </c>
      <c r="Q926" s="2">
        <f t="shared" si="555"/>
        <v>1.9804044194288051E-2</v>
      </c>
      <c r="R926" s="1">
        <v>171</v>
      </c>
      <c r="S926" s="1">
        <v>15</v>
      </c>
      <c r="T926" s="1">
        <v>209</v>
      </c>
      <c r="U926" s="1">
        <v>1985</v>
      </c>
      <c r="V926" s="1">
        <v>2322</v>
      </c>
      <c r="W926" s="1">
        <v>68</v>
      </c>
      <c r="X926" s="1">
        <v>1</v>
      </c>
      <c r="Y926" s="1">
        <v>7</v>
      </c>
      <c r="Z926" s="1">
        <v>5</v>
      </c>
      <c r="AD926" s="1">
        <v>8</v>
      </c>
      <c r="AF926" s="1">
        <v>3</v>
      </c>
      <c r="AG926" s="1">
        <v>3</v>
      </c>
      <c r="AH926" s="1">
        <v>0</v>
      </c>
      <c r="AK926" s="7">
        <f t="shared" si="547"/>
        <v>5</v>
      </c>
      <c r="AL926" s="7">
        <f t="shared" si="548"/>
        <v>9</v>
      </c>
      <c r="AM926" s="7">
        <f t="shared" si="549"/>
        <v>7</v>
      </c>
      <c r="AN926" s="2">
        <f t="shared" si="550"/>
        <v>1.4175526370648322E-2</v>
      </c>
      <c r="AO926" s="2">
        <f t="shared" si="551"/>
        <v>2.0846362309776944E-4</v>
      </c>
      <c r="AP926" s="2">
        <f t="shared" si="552"/>
        <v>1.4592453616843861E-3</v>
      </c>
      <c r="AR926" t="str">
        <f t="shared" si="553"/>
        <v>George</v>
      </c>
      <c r="AS926" t="s">
        <v>1504</v>
      </c>
      <c r="AT926" s="184">
        <v>4</v>
      </c>
      <c r="AU926" s="9">
        <v>4</v>
      </c>
      <c r="AV926" s="97">
        <v>28</v>
      </c>
      <c r="AW926" s="99">
        <v>39</v>
      </c>
      <c r="AX926" s="105">
        <f t="shared" si="554"/>
        <v>28039</v>
      </c>
      <c r="AZ926" s="7" t="s">
        <v>2951</v>
      </c>
      <c r="BA926" t="s">
        <v>3184</v>
      </c>
      <c r="BB926" s="176"/>
    </row>
    <row r="927" spans="1:54" hidden="1" outlineLevel="1">
      <c r="A927" t="s">
        <v>1307</v>
      </c>
      <c r="B927" t="s">
        <v>1504</v>
      </c>
      <c r="C927" s="1">
        <f t="shared" si="538"/>
        <v>2170</v>
      </c>
      <c r="D927" s="7">
        <f>IF(R927&gt;0,RANK(R927,(R927:T927,U927:AI927)),0)</f>
        <v>4</v>
      </c>
      <c r="E927" s="7">
        <f>IF(S927&gt;0,RANK(S927,(R927:T927,U927:AI927)),0)</f>
        <v>6</v>
      </c>
      <c r="F927" s="7">
        <f>IF(T927&gt;0,RANK(T927,(R927:T927,U927:AI927)),0)</f>
        <v>3</v>
      </c>
      <c r="G927" s="7">
        <f>IF(U927&gt;0,RANK(U927,(R927:T927,U927:AI927)),0)</f>
        <v>2</v>
      </c>
      <c r="H927" s="7">
        <f t="shared" si="539"/>
        <v>1</v>
      </c>
      <c r="I927" s="49">
        <f t="shared" si="540"/>
        <v>264</v>
      </c>
      <c r="J927" s="177">
        <f t="shared" si="541"/>
        <v>0.12165898617511521</v>
      </c>
      <c r="K927" s="2"/>
      <c r="L927" s="2">
        <f t="shared" si="542"/>
        <v>4.1474654377880185E-2</v>
      </c>
      <c r="M927" s="2">
        <f t="shared" si="543"/>
        <v>5.5299539170506912E-3</v>
      </c>
      <c r="N927" s="2">
        <f t="shared" si="544"/>
        <v>4.6082949308755762E-2</v>
      </c>
      <c r="O927" s="2">
        <f t="shared" si="545"/>
        <v>0.38156682027649769</v>
      </c>
      <c r="P927" s="2">
        <f t="shared" si="546"/>
        <v>0.50322580645161286</v>
      </c>
      <c r="Q927" s="2">
        <f t="shared" si="555"/>
        <v>2.2119815668202758E-2</v>
      </c>
      <c r="R927" s="1">
        <v>90</v>
      </c>
      <c r="S927" s="1">
        <v>12</v>
      </c>
      <c r="T927" s="1">
        <v>100</v>
      </c>
      <c r="U927" s="1">
        <v>828</v>
      </c>
      <c r="V927" s="1">
        <v>1092</v>
      </c>
      <c r="W927" s="1">
        <v>27</v>
      </c>
      <c r="X927" s="1">
        <v>2</v>
      </c>
      <c r="Y927" s="1">
        <v>3</v>
      </c>
      <c r="Z927" s="1">
        <v>3</v>
      </c>
      <c r="AD927" s="1">
        <v>9</v>
      </c>
      <c r="AF927" s="1">
        <v>2</v>
      </c>
      <c r="AG927" s="1">
        <v>2</v>
      </c>
      <c r="AH927" s="1">
        <v>0</v>
      </c>
      <c r="AK927" s="7">
        <f t="shared" si="547"/>
        <v>5</v>
      </c>
      <c r="AL927" s="7">
        <f t="shared" si="548"/>
        <v>9</v>
      </c>
      <c r="AM927" s="7">
        <f t="shared" si="549"/>
        <v>7</v>
      </c>
      <c r="AN927" s="2">
        <f t="shared" si="550"/>
        <v>1.2442396313364055E-2</v>
      </c>
      <c r="AO927" s="2">
        <f t="shared" si="551"/>
        <v>9.2165898617511521E-4</v>
      </c>
      <c r="AP927" s="2">
        <f t="shared" si="552"/>
        <v>1.3824884792626728E-3</v>
      </c>
      <c r="AR927" t="str">
        <f t="shared" si="553"/>
        <v>Greene</v>
      </c>
      <c r="AS927" t="s">
        <v>1504</v>
      </c>
      <c r="AT927" s="184">
        <v>4</v>
      </c>
      <c r="AU927" s="9">
        <v>4</v>
      </c>
      <c r="AV927" s="97">
        <v>28</v>
      </c>
      <c r="AW927" s="99">
        <v>41</v>
      </c>
      <c r="AX927" s="105">
        <f t="shared" si="554"/>
        <v>28041</v>
      </c>
      <c r="AZ927" s="7" t="s">
        <v>2951</v>
      </c>
      <c r="BA927" t="s">
        <v>3184</v>
      </c>
      <c r="BB927" s="176"/>
    </row>
    <row r="928" spans="1:54" hidden="1" outlineLevel="1">
      <c r="A928" t="s">
        <v>3213</v>
      </c>
      <c r="B928" t="s">
        <v>1504</v>
      </c>
      <c r="C928" s="1">
        <f t="shared" si="538"/>
        <v>3308</v>
      </c>
      <c r="D928" s="7">
        <f>IF(R928&gt;0,RANK(R928,(R928:T928,U928:AI928)),0)</f>
        <v>3</v>
      </c>
      <c r="E928" s="7">
        <f>IF(S928&gt;0,RANK(S928,(R928:T928,U928:AI928)),0)</f>
        <v>7</v>
      </c>
      <c r="F928" s="7">
        <f>IF(T928&gt;0,RANK(T928,(R928:T928,U928:AI928)),0)</f>
        <v>4</v>
      </c>
      <c r="G928" s="7">
        <f>IF(U928&gt;0,RANK(U928,(R928:T928,U928:AI928)),0)</f>
        <v>2</v>
      </c>
      <c r="H928" s="7">
        <f t="shared" si="539"/>
        <v>1</v>
      </c>
      <c r="I928" s="49">
        <f t="shared" si="540"/>
        <v>841</v>
      </c>
      <c r="J928" s="177">
        <f t="shared" si="541"/>
        <v>0.25423216444981861</v>
      </c>
      <c r="K928" s="2"/>
      <c r="L928" s="2">
        <f t="shared" si="542"/>
        <v>7.285368802902055E-2</v>
      </c>
      <c r="M928" s="2">
        <f t="shared" si="543"/>
        <v>4.2321644498186217E-3</v>
      </c>
      <c r="N928" s="2">
        <f t="shared" si="544"/>
        <v>4.5344619105199518E-2</v>
      </c>
      <c r="O928" s="2">
        <f t="shared" si="545"/>
        <v>0.30078597339782348</v>
      </c>
      <c r="P928" s="2">
        <f t="shared" si="546"/>
        <v>0.55501813784764209</v>
      </c>
      <c r="Q928" s="2">
        <f t="shared" si="555"/>
        <v>2.1765417170495627E-2</v>
      </c>
      <c r="R928" s="1">
        <v>241</v>
      </c>
      <c r="S928" s="1">
        <v>14</v>
      </c>
      <c r="T928" s="1">
        <v>150</v>
      </c>
      <c r="U928" s="1">
        <v>995</v>
      </c>
      <c r="V928" s="1">
        <v>1836</v>
      </c>
      <c r="W928" s="1">
        <v>40</v>
      </c>
      <c r="X928" s="1">
        <v>1</v>
      </c>
      <c r="Y928" s="1">
        <v>3</v>
      </c>
      <c r="Z928" s="1">
        <v>0</v>
      </c>
      <c r="AD928" s="1">
        <v>19</v>
      </c>
      <c r="AF928" s="1">
        <v>6</v>
      </c>
      <c r="AG928" s="1">
        <v>2</v>
      </c>
      <c r="AH928" s="1">
        <v>1</v>
      </c>
      <c r="AK928" s="7">
        <f t="shared" si="547"/>
        <v>5</v>
      </c>
      <c r="AL928" s="7">
        <f t="shared" si="548"/>
        <v>8</v>
      </c>
      <c r="AM928" s="7">
        <f t="shared" si="549"/>
        <v>7</v>
      </c>
      <c r="AN928" s="2">
        <f t="shared" si="550"/>
        <v>1.2091898428053204E-2</v>
      </c>
      <c r="AO928" s="2">
        <f t="shared" si="551"/>
        <v>3.0229746070133009E-4</v>
      </c>
      <c r="AP928" s="2">
        <f t="shared" si="552"/>
        <v>9.0689238210399034E-4</v>
      </c>
      <c r="AR928" t="str">
        <f t="shared" si="553"/>
        <v>Grenada</v>
      </c>
      <c r="AS928" t="s">
        <v>1504</v>
      </c>
      <c r="AT928" s="184">
        <v>2</v>
      </c>
      <c r="AU928" s="9">
        <v>1</v>
      </c>
      <c r="AV928" s="97">
        <v>28</v>
      </c>
      <c r="AW928" s="99">
        <v>43</v>
      </c>
      <c r="AX928" s="105">
        <f t="shared" si="554"/>
        <v>28043</v>
      </c>
      <c r="AZ928" s="7" t="s">
        <v>2951</v>
      </c>
      <c r="BA928" t="s">
        <v>3184</v>
      </c>
      <c r="BB928" s="176"/>
    </row>
    <row r="929" spans="1:54" hidden="1" outlineLevel="1">
      <c r="A929" t="s">
        <v>688</v>
      </c>
      <c r="B929" t="s">
        <v>1504</v>
      </c>
      <c r="C929" s="1">
        <f t="shared" si="538"/>
        <v>7460</v>
      </c>
      <c r="D929" s="7">
        <f>IF(R929&gt;0,RANK(R929,(R929:T929,U929:AI929)),0)</f>
        <v>3</v>
      </c>
      <c r="E929" s="7">
        <f>IF(S929&gt;0,RANK(S929,(R929:T929,U929:AI929)),0)</f>
        <v>6</v>
      </c>
      <c r="F929" s="7">
        <f>IF(T929&gt;0,RANK(T929,(R929:T929,U929:AI929)),0)</f>
        <v>4</v>
      </c>
      <c r="G929" s="7">
        <f>IF(U929&gt;0,RANK(U929,(R929:T929,U929:AI929)),0)</f>
        <v>2</v>
      </c>
      <c r="H929" s="7">
        <f t="shared" si="539"/>
        <v>1</v>
      </c>
      <c r="I929" s="49">
        <f t="shared" si="540"/>
        <v>2222</v>
      </c>
      <c r="J929" s="177">
        <f t="shared" si="541"/>
        <v>0.29785522788203755</v>
      </c>
      <c r="K929" s="2"/>
      <c r="L929" s="2">
        <f t="shared" si="542"/>
        <v>8.2707774798927616E-2</v>
      </c>
      <c r="M929" s="2">
        <f t="shared" si="543"/>
        <v>4.1554959785522786E-3</v>
      </c>
      <c r="N929" s="2">
        <f t="shared" si="544"/>
        <v>5.0402144772117963E-2</v>
      </c>
      <c r="O929" s="2">
        <f t="shared" si="545"/>
        <v>0.27412868632707776</v>
      </c>
      <c r="P929" s="2">
        <f t="shared" si="546"/>
        <v>0.57198391420911532</v>
      </c>
      <c r="Q929" s="2">
        <f t="shared" si="555"/>
        <v>1.6621983914209104E-2</v>
      </c>
      <c r="R929" s="1">
        <v>617</v>
      </c>
      <c r="S929" s="1">
        <v>31</v>
      </c>
      <c r="T929" s="1">
        <v>376</v>
      </c>
      <c r="U929" s="1">
        <v>2045</v>
      </c>
      <c r="V929" s="1">
        <v>4267</v>
      </c>
      <c r="W929" s="1">
        <v>79</v>
      </c>
      <c r="X929" s="1">
        <v>4</v>
      </c>
      <c r="Y929" s="1">
        <v>10</v>
      </c>
      <c r="Z929" s="1">
        <v>20</v>
      </c>
      <c r="AD929" s="1">
        <v>8</v>
      </c>
      <c r="AF929" s="1">
        <v>1</v>
      </c>
      <c r="AG929" s="1">
        <v>1</v>
      </c>
      <c r="AH929" s="1">
        <v>1</v>
      </c>
      <c r="AK929" s="7">
        <f t="shared" si="547"/>
        <v>5</v>
      </c>
      <c r="AL929" s="7">
        <f t="shared" si="548"/>
        <v>9</v>
      </c>
      <c r="AM929" s="7">
        <f t="shared" si="549"/>
        <v>8</v>
      </c>
      <c r="AN929" s="2">
        <f t="shared" si="550"/>
        <v>1.0589812332439679E-2</v>
      </c>
      <c r="AO929" s="2">
        <f t="shared" si="551"/>
        <v>5.3619302949061668E-4</v>
      </c>
      <c r="AP929" s="2">
        <f t="shared" si="552"/>
        <v>1.3404825737265416E-3</v>
      </c>
      <c r="AR929" t="str">
        <f t="shared" si="553"/>
        <v>Hancock</v>
      </c>
      <c r="AS929" t="s">
        <v>1504</v>
      </c>
      <c r="AT929" s="184">
        <v>4</v>
      </c>
      <c r="AU929" s="9">
        <v>4</v>
      </c>
      <c r="AV929" s="97">
        <v>28</v>
      </c>
      <c r="AW929" s="99">
        <v>45</v>
      </c>
      <c r="AX929" s="105">
        <f t="shared" si="554"/>
        <v>28045</v>
      </c>
      <c r="AZ929" s="7" t="s">
        <v>2951</v>
      </c>
      <c r="BA929" t="s">
        <v>3184</v>
      </c>
      <c r="BB929" s="176"/>
    </row>
    <row r="930" spans="1:54" hidden="1" outlineLevel="1">
      <c r="A930" t="s">
        <v>1822</v>
      </c>
      <c r="B930" t="s">
        <v>1504</v>
      </c>
      <c r="C930" s="1">
        <f t="shared" si="538"/>
        <v>24911</v>
      </c>
      <c r="D930" s="7">
        <f>IF(R930&gt;0,RANK(R930,(R930:T930,U930:AI930)),0)</f>
        <v>3</v>
      </c>
      <c r="E930" s="7">
        <f>IF(S930&gt;0,RANK(S930,(R930:T930,U930:AI930)),0)</f>
        <v>6</v>
      </c>
      <c r="F930" s="7">
        <f>IF(T930&gt;0,RANK(T930,(R930:T930,U930:AI930)),0)</f>
        <v>4</v>
      </c>
      <c r="G930" s="7">
        <f>IF(U930&gt;0,RANK(U930,(R930:T930,U930:AI930)),0)</f>
        <v>2</v>
      </c>
      <c r="H930" s="7">
        <f t="shared" si="539"/>
        <v>1</v>
      </c>
      <c r="I930" s="49">
        <f t="shared" si="540"/>
        <v>4758</v>
      </c>
      <c r="J930" s="177">
        <f t="shared" si="541"/>
        <v>0.19099995985709126</v>
      </c>
      <c r="K930" s="2"/>
      <c r="L930" s="2">
        <f t="shared" si="542"/>
        <v>9.9634699530327969E-2</v>
      </c>
      <c r="M930" s="2">
        <f t="shared" si="543"/>
        <v>4.2150054192926821E-3</v>
      </c>
      <c r="N930" s="2">
        <f t="shared" si="544"/>
        <v>5.5999357713459916E-2</v>
      </c>
      <c r="O930" s="2">
        <f t="shared" si="545"/>
        <v>0.31600497772068564</v>
      </c>
      <c r="P930" s="2">
        <f t="shared" si="546"/>
        <v>0.50700493757777687</v>
      </c>
      <c r="Q930" s="2">
        <f t="shared" si="555"/>
        <v>1.7141022038457021E-2</v>
      </c>
      <c r="R930" s="1">
        <v>2482</v>
      </c>
      <c r="S930" s="1">
        <v>105</v>
      </c>
      <c r="T930" s="1">
        <v>1395</v>
      </c>
      <c r="U930" s="1">
        <v>7872</v>
      </c>
      <c r="V930" s="1">
        <v>12630</v>
      </c>
      <c r="W930" s="1">
        <v>285</v>
      </c>
      <c r="X930" s="1">
        <v>16</v>
      </c>
      <c r="Y930" s="1">
        <v>25</v>
      </c>
      <c r="Z930" s="1">
        <v>53</v>
      </c>
      <c r="AD930" s="1">
        <v>25</v>
      </c>
      <c r="AF930" s="1">
        <v>14</v>
      </c>
      <c r="AG930" s="1">
        <v>8</v>
      </c>
      <c r="AH930" s="1">
        <v>1</v>
      </c>
      <c r="AK930" s="7">
        <f t="shared" si="547"/>
        <v>5</v>
      </c>
      <c r="AL930" s="7">
        <f t="shared" si="548"/>
        <v>9</v>
      </c>
      <c r="AM930" s="7">
        <f t="shared" si="549"/>
        <v>8</v>
      </c>
      <c r="AN930" s="2">
        <f t="shared" si="550"/>
        <v>1.1440728995222993E-2</v>
      </c>
      <c r="AO930" s="2">
        <f t="shared" si="551"/>
        <v>6.4228654008269444E-4</v>
      </c>
      <c r="AP930" s="2">
        <f t="shared" si="552"/>
        <v>1.00357271887921E-3</v>
      </c>
      <c r="AR930" t="str">
        <f t="shared" si="553"/>
        <v>Harrison</v>
      </c>
      <c r="AS930" t="s">
        <v>1504</v>
      </c>
      <c r="AT930" s="184">
        <v>4</v>
      </c>
      <c r="AU930" s="9">
        <v>4</v>
      </c>
      <c r="AV930" s="97">
        <v>28</v>
      </c>
      <c r="AW930" s="99">
        <v>47</v>
      </c>
      <c r="AX930" s="105">
        <f t="shared" si="554"/>
        <v>28047</v>
      </c>
      <c r="AZ930" s="7" t="s">
        <v>2951</v>
      </c>
      <c r="BA930" t="s">
        <v>3184</v>
      </c>
      <c r="BB930" s="176"/>
    </row>
    <row r="931" spans="1:54" hidden="1" outlineLevel="1">
      <c r="A931" t="s">
        <v>2587</v>
      </c>
      <c r="B931" t="s">
        <v>1504</v>
      </c>
      <c r="C931" s="1">
        <f t="shared" si="538"/>
        <v>18400</v>
      </c>
      <c r="D931" s="7">
        <f>IF(R931&gt;0,RANK(R931,(R931:T931,U931:AI931)),0)</f>
        <v>3</v>
      </c>
      <c r="E931" s="7">
        <f>IF(S931&gt;0,RANK(S931,(R931:T931,U931:AI931)),0)</f>
        <v>6</v>
      </c>
      <c r="F931" s="7">
        <f>IF(T931&gt;0,RANK(T931,(R931:T931,U931:AI931)),0)</f>
        <v>4</v>
      </c>
      <c r="G931" s="7">
        <f>IF(U931&gt;0,RANK(U931,(R931:T931,U931:AI931)),0)</f>
        <v>2</v>
      </c>
      <c r="H931" s="7">
        <f t="shared" si="539"/>
        <v>1</v>
      </c>
      <c r="I931" s="49">
        <f t="shared" si="540"/>
        <v>1271</v>
      </c>
      <c r="J931" s="177">
        <f t="shared" si="541"/>
        <v>6.9076086956521746E-2</v>
      </c>
      <c r="K931" s="2"/>
      <c r="L931" s="2">
        <f t="shared" si="542"/>
        <v>0.17793478260869566</v>
      </c>
      <c r="M931" s="2">
        <f t="shared" si="543"/>
        <v>4.6195652173913046E-3</v>
      </c>
      <c r="N931" s="2">
        <f t="shared" si="544"/>
        <v>7.3260869565217393E-2</v>
      </c>
      <c r="O931" s="2">
        <f t="shared" si="545"/>
        <v>0.32907608695652174</v>
      </c>
      <c r="P931" s="2">
        <f t="shared" si="546"/>
        <v>0.39815217391304347</v>
      </c>
      <c r="Q931" s="2">
        <f t="shared" si="555"/>
        <v>1.6956521739130481E-2</v>
      </c>
      <c r="R931" s="1">
        <v>3274</v>
      </c>
      <c r="S931" s="1">
        <v>85</v>
      </c>
      <c r="T931" s="1">
        <v>1348</v>
      </c>
      <c r="U931" s="1">
        <v>6055</v>
      </c>
      <c r="V931" s="1">
        <v>7326</v>
      </c>
      <c r="W931" s="1">
        <v>188</v>
      </c>
      <c r="X931" s="1">
        <v>9</v>
      </c>
      <c r="Y931" s="1">
        <v>17</v>
      </c>
      <c r="Z931" s="1">
        <v>37</v>
      </c>
      <c r="AD931" s="1">
        <v>37</v>
      </c>
      <c r="AF931" s="1">
        <v>10</v>
      </c>
      <c r="AG931" s="1">
        <v>6</v>
      </c>
      <c r="AH931" s="1">
        <v>8</v>
      </c>
      <c r="AK931" s="7">
        <f t="shared" si="547"/>
        <v>5</v>
      </c>
      <c r="AL931" s="7">
        <f t="shared" si="548"/>
        <v>9</v>
      </c>
      <c r="AM931" s="7">
        <f t="shared" si="549"/>
        <v>8</v>
      </c>
      <c r="AN931" s="2">
        <f t="shared" si="550"/>
        <v>1.0217391304347826E-2</v>
      </c>
      <c r="AO931" s="2">
        <f t="shared" si="551"/>
        <v>4.8913043478260873E-4</v>
      </c>
      <c r="AP931" s="2">
        <f t="shared" si="552"/>
        <v>9.2391304347826087E-4</v>
      </c>
      <c r="AR931" t="str">
        <f t="shared" si="553"/>
        <v>Hinds</v>
      </c>
      <c r="AS931" t="s">
        <v>1504</v>
      </c>
      <c r="AT931" s="184"/>
      <c r="AU931" s="9"/>
      <c r="AV931" s="97">
        <v>28</v>
      </c>
      <c r="AW931" s="99">
        <v>49</v>
      </c>
      <c r="AX931" s="105">
        <f t="shared" si="554"/>
        <v>28049</v>
      </c>
      <c r="AZ931" s="7" t="s">
        <v>2951</v>
      </c>
      <c r="BA931" t="s">
        <v>3184</v>
      </c>
      <c r="BB931" s="176"/>
    </row>
    <row r="932" spans="1:54" hidden="1" outlineLevel="1">
      <c r="A932" t="s">
        <v>254</v>
      </c>
      <c r="B932" t="s">
        <v>1504</v>
      </c>
      <c r="C932" s="1">
        <f t="shared" si="538"/>
        <v>754</v>
      </c>
      <c r="D932" s="7">
        <f>IF(R932&gt;0,RANK(R932,(R932:T932,U932:AI932)),0)</f>
        <v>3</v>
      </c>
      <c r="E932" s="7">
        <f>IF(S932&gt;0,RANK(S932,(R932:T932,U932:AI932)),0)</f>
        <v>7</v>
      </c>
      <c r="F932" s="7">
        <f>IF(T932&gt;0,RANK(T932,(R932:T932,U932:AI932)),0)</f>
        <v>4</v>
      </c>
      <c r="G932" s="7">
        <f>IF(U932&gt;0,RANK(U932,(R932:T932,U932:AI932)),0)</f>
        <v>2</v>
      </c>
      <c r="H932" s="7">
        <f t="shared" si="539"/>
        <v>1</v>
      </c>
      <c r="I932" s="49">
        <f t="shared" si="540"/>
        <v>222</v>
      </c>
      <c r="J932" s="177">
        <f t="shared" si="541"/>
        <v>0.29442970822281167</v>
      </c>
      <c r="K932" s="2"/>
      <c r="L932" s="2">
        <f t="shared" si="542"/>
        <v>9.8143236074270557E-2</v>
      </c>
      <c r="M932" s="2">
        <f t="shared" si="543"/>
        <v>2.6525198938992041E-3</v>
      </c>
      <c r="N932" s="2">
        <f t="shared" si="544"/>
        <v>3.8461538461538464E-2</v>
      </c>
      <c r="O932" s="2">
        <f t="shared" si="545"/>
        <v>0.27453580901856767</v>
      </c>
      <c r="P932" s="2">
        <f t="shared" si="546"/>
        <v>0.56896551724137934</v>
      </c>
      <c r="Q932" s="2">
        <f t="shared" si="555"/>
        <v>1.7241379310344751E-2</v>
      </c>
      <c r="R932" s="1">
        <v>74</v>
      </c>
      <c r="S932" s="1">
        <v>2</v>
      </c>
      <c r="T932" s="1">
        <v>29</v>
      </c>
      <c r="U932" s="1">
        <v>207</v>
      </c>
      <c r="V932" s="1">
        <v>429</v>
      </c>
      <c r="W932" s="1">
        <v>6</v>
      </c>
      <c r="X932" s="1">
        <v>1</v>
      </c>
      <c r="Y932" s="1">
        <v>2</v>
      </c>
      <c r="Z932" s="1">
        <v>0</v>
      </c>
      <c r="AD932" s="1">
        <v>4</v>
      </c>
      <c r="AF932" s="1">
        <v>0</v>
      </c>
      <c r="AG932" s="1">
        <v>0</v>
      </c>
      <c r="AH932" s="1">
        <v>0</v>
      </c>
      <c r="AK932" s="7">
        <f t="shared" si="547"/>
        <v>5</v>
      </c>
      <c r="AL932" s="7">
        <f t="shared" si="548"/>
        <v>8</v>
      </c>
      <c r="AM932" s="7">
        <f t="shared" si="549"/>
        <v>6</v>
      </c>
      <c r="AN932" s="2">
        <f t="shared" si="550"/>
        <v>7.9575596816976128E-3</v>
      </c>
      <c r="AO932" s="2">
        <f t="shared" si="551"/>
        <v>1.3262599469496021E-3</v>
      </c>
      <c r="AP932" s="2">
        <f t="shared" si="552"/>
        <v>2.6525198938992041E-3</v>
      </c>
      <c r="AR932" t="str">
        <f t="shared" si="553"/>
        <v>Holmes</v>
      </c>
      <c r="AS932" t="s">
        <v>1504</v>
      </c>
      <c r="AT932" s="184">
        <v>2</v>
      </c>
      <c r="AU932" s="9">
        <v>2</v>
      </c>
      <c r="AV932" s="97">
        <v>28</v>
      </c>
      <c r="AW932" s="99">
        <v>51</v>
      </c>
      <c r="AX932" s="105">
        <f t="shared" si="554"/>
        <v>28051</v>
      </c>
      <c r="AZ932" s="7" t="s">
        <v>2951</v>
      </c>
      <c r="BA932" t="s">
        <v>3184</v>
      </c>
      <c r="BB932" s="176"/>
    </row>
    <row r="933" spans="1:54" hidden="1" outlineLevel="1">
      <c r="A933" t="s">
        <v>1871</v>
      </c>
      <c r="B933" t="s">
        <v>1504</v>
      </c>
      <c r="C933" s="1">
        <f t="shared" si="538"/>
        <v>760</v>
      </c>
      <c r="D933" s="7">
        <f>IF(R933&gt;0,RANK(R933,(R933:T933,U933:AI933)),0)</f>
        <v>3</v>
      </c>
      <c r="E933" s="7">
        <f>IF(S933&gt;0,RANK(S933,(R933:T933,U933:AI933)),0)</f>
        <v>13</v>
      </c>
      <c r="F933" s="7">
        <f>IF(T933&gt;0,RANK(T933,(R933:T933,U933:AI933)),0)</f>
        <v>4</v>
      </c>
      <c r="G933" s="7">
        <f>IF(U933&gt;0,RANK(U933,(R933:T933,U933:AI933)),0)</f>
        <v>2</v>
      </c>
      <c r="H933" s="7">
        <f t="shared" si="539"/>
        <v>1</v>
      </c>
      <c r="I933" s="49">
        <f t="shared" si="540"/>
        <v>283</v>
      </c>
      <c r="J933" s="177">
        <f t="shared" si="541"/>
        <v>0.37236842105263157</v>
      </c>
      <c r="K933" s="2"/>
      <c r="L933" s="2">
        <f t="shared" si="542"/>
        <v>7.8947368421052627E-2</v>
      </c>
      <c r="M933" s="2">
        <f t="shared" si="543"/>
        <v>6.5789473684210523E-3</v>
      </c>
      <c r="N933" s="2">
        <f t="shared" si="544"/>
        <v>5.7894736842105263E-2</v>
      </c>
      <c r="O933" s="2">
        <f t="shared" si="545"/>
        <v>0.15921052631578947</v>
      </c>
      <c r="P933" s="2">
        <f t="shared" si="546"/>
        <v>0.53157894736842104</v>
      </c>
      <c r="Q933" s="2">
        <f t="shared" si="555"/>
        <v>0.1657894736842106</v>
      </c>
      <c r="R933" s="1">
        <v>60</v>
      </c>
      <c r="S933" s="1">
        <v>5</v>
      </c>
      <c r="T933" s="1">
        <v>44</v>
      </c>
      <c r="U933" s="1">
        <v>121</v>
      </c>
      <c r="V933" s="1">
        <v>404</v>
      </c>
      <c r="W933" s="1">
        <v>11</v>
      </c>
      <c r="X933" s="1">
        <v>12</v>
      </c>
      <c r="Y933" s="1">
        <v>7</v>
      </c>
      <c r="Z933" s="1">
        <v>22</v>
      </c>
      <c r="AD933" s="1">
        <v>19</v>
      </c>
      <c r="AF933" s="1">
        <v>24</v>
      </c>
      <c r="AG933" s="1">
        <v>13</v>
      </c>
      <c r="AH933" s="1">
        <v>18</v>
      </c>
      <c r="AK933" s="7">
        <f t="shared" si="547"/>
        <v>7</v>
      </c>
      <c r="AL933" s="7">
        <f t="shared" si="548"/>
        <v>6</v>
      </c>
      <c r="AM933" s="7">
        <f t="shared" si="549"/>
        <v>8</v>
      </c>
      <c r="AN933" s="2">
        <f t="shared" si="550"/>
        <v>1.4473684210526316E-2</v>
      </c>
      <c r="AO933" s="2">
        <f t="shared" si="551"/>
        <v>1.5789473684210527E-2</v>
      </c>
      <c r="AP933" s="2">
        <f t="shared" si="552"/>
        <v>9.2105263157894728E-3</v>
      </c>
      <c r="AR933" t="str">
        <f t="shared" si="553"/>
        <v>Humphreys</v>
      </c>
      <c r="AS933" t="s">
        <v>1504</v>
      </c>
      <c r="AT933" s="184">
        <v>2</v>
      </c>
      <c r="AU933" s="9">
        <v>2</v>
      </c>
      <c r="AV933" s="97">
        <v>28</v>
      </c>
      <c r="AW933" s="99">
        <v>53</v>
      </c>
      <c r="AX933" s="105">
        <f t="shared" si="554"/>
        <v>28053</v>
      </c>
      <c r="AZ933" s="7" t="s">
        <v>2951</v>
      </c>
      <c r="BA933" t="s">
        <v>3184</v>
      </c>
      <c r="BB933" s="176"/>
    </row>
    <row r="934" spans="1:54" hidden="1" outlineLevel="1">
      <c r="A934" t="s">
        <v>35</v>
      </c>
      <c r="B934" t="s">
        <v>1504</v>
      </c>
      <c r="C934" s="1">
        <f t="shared" si="538"/>
        <v>170</v>
      </c>
      <c r="D934" s="7">
        <f>IF(R934&gt;0,RANK(R934,(R934:T934,U934:AI934)),0)</f>
        <v>3</v>
      </c>
      <c r="E934" s="7">
        <f>IF(S934&gt;0,RANK(S934,(R934:T934,U934:AI934)),0)</f>
        <v>5</v>
      </c>
      <c r="F934" s="7">
        <f>IF(T934&gt;0,RANK(T934,(R934:T934,U934:AI934)),0)</f>
        <v>4</v>
      </c>
      <c r="G934" s="7">
        <f>IF(U934&gt;0,RANK(U934,(R934:T934,U934:AI934)),0)</f>
        <v>2</v>
      </c>
      <c r="H934" s="7">
        <f t="shared" si="539"/>
        <v>1</v>
      </c>
      <c r="I934" s="49">
        <f t="shared" si="540"/>
        <v>91</v>
      </c>
      <c r="J934" s="177">
        <f t="shared" si="541"/>
        <v>0.53529411764705881</v>
      </c>
      <c r="K934" s="2"/>
      <c r="L934" s="2">
        <f t="shared" si="542"/>
        <v>8.2352941176470587E-2</v>
      </c>
      <c r="M934" s="2">
        <f t="shared" si="543"/>
        <v>2.3529411764705882E-2</v>
      </c>
      <c r="N934" s="2">
        <f t="shared" si="544"/>
        <v>4.7058823529411764E-2</v>
      </c>
      <c r="O934" s="2">
        <f t="shared" si="545"/>
        <v>0.15294117647058825</v>
      </c>
      <c r="P934" s="2">
        <f t="shared" si="546"/>
        <v>0.68823529411764706</v>
      </c>
      <c r="Q934" s="2">
        <f t="shared" si="555"/>
        <v>5.8823529411763387E-3</v>
      </c>
      <c r="R934" s="1">
        <v>14</v>
      </c>
      <c r="S934" s="1">
        <v>4</v>
      </c>
      <c r="T934" s="1">
        <v>8</v>
      </c>
      <c r="U934" s="1">
        <v>26</v>
      </c>
      <c r="V934" s="1">
        <v>117</v>
      </c>
      <c r="W934" s="1">
        <v>1</v>
      </c>
      <c r="X934" s="1">
        <v>0</v>
      </c>
      <c r="Y934" s="1">
        <v>0</v>
      </c>
      <c r="Z934" s="1">
        <v>0</v>
      </c>
      <c r="AD934" s="1">
        <v>0</v>
      </c>
      <c r="AF934" s="1">
        <v>0</v>
      </c>
      <c r="AG934" s="1">
        <v>0</v>
      </c>
      <c r="AH934" s="1">
        <v>0</v>
      </c>
      <c r="AK934" s="7">
        <f t="shared" si="547"/>
        <v>6</v>
      </c>
      <c r="AL934" s="7">
        <f t="shared" si="548"/>
        <v>0</v>
      </c>
      <c r="AM934" s="7">
        <f t="shared" si="549"/>
        <v>0</v>
      </c>
      <c r="AN934" s="2">
        <f t="shared" si="550"/>
        <v>5.8823529411764705E-3</v>
      </c>
      <c r="AO934" s="2">
        <f t="shared" si="551"/>
        <v>0</v>
      </c>
      <c r="AP934" s="2">
        <f t="shared" si="552"/>
        <v>0</v>
      </c>
      <c r="AR934" t="str">
        <f t="shared" si="553"/>
        <v>Issaquena</v>
      </c>
      <c r="AS934" t="s">
        <v>1504</v>
      </c>
      <c r="AT934" s="184">
        <v>2</v>
      </c>
      <c r="AU934" s="9">
        <v>2</v>
      </c>
      <c r="AV934" s="97">
        <v>28</v>
      </c>
      <c r="AW934" s="99">
        <v>55</v>
      </c>
      <c r="AX934" s="105">
        <f t="shared" si="554"/>
        <v>28055</v>
      </c>
      <c r="AZ934" s="7" t="s">
        <v>2951</v>
      </c>
      <c r="BA934" t="s">
        <v>3184</v>
      </c>
      <c r="BB934" s="176"/>
    </row>
    <row r="935" spans="1:54" hidden="1" outlineLevel="1">
      <c r="A935" t="s">
        <v>1210</v>
      </c>
      <c r="B935" t="s">
        <v>1504</v>
      </c>
      <c r="C935" s="1">
        <f t="shared" si="538"/>
        <v>4285</v>
      </c>
      <c r="D935" s="7">
        <f>IF(R935&gt;0,RANK(R935,(R935:T935,U935:AI935)),0)</f>
        <v>3</v>
      </c>
      <c r="E935" s="7">
        <f>IF(S935&gt;0,RANK(S935,(R935:T935,U935:AI935)),0)</f>
        <v>7</v>
      </c>
      <c r="F935" s="7">
        <f>IF(T935&gt;0,RANK(T935,(R935:T935,U935:AI935)),0)</f>
        <v>4</v>
      </c>
      <c r="G935" s="7">
        <f>IF(U935&gt;0,RANK(U935,(R935:T935,U935:AI935)),0)</f>
        <v>2</v>
      </c>
      <c r="H935" s="7">
        <f t="shared" si="539"/>
        <v>1</v>
      </c>
      <c r="I935" s="49">
        <f t="shared" si="540"/>
        <v>150</v>
      </c>
      <c r="J935" s="177">
        <f t="shared" si="541"/>
        <v>3.5005834305717617E-2</v>
      </c>
      <c r="K935" s="2"/>
      <c r="L935" s="2">
        <f t="shared" si="542"/>
        <v>5.530921820303384E-2</v>
      </c>
      <c r="M935" s="2">
        <f t="shared" si="543"/>
        <v>2.5670945157526253E-3</v>
      </c>
      <c r="N935" s="2">
        <f t="shared" si="544"/>
        <v>4.5040840140023339E-2</v>
      </c>
      <c r="O935" s="2">
        <f t="shared" si="545"/>
        <v>0.41983663943990668</v>
      </c>
      <c r="P935" s="2">
        <f t="shared" si="546"/>
        <v>0.45484247374562425</v>
      </c>
      <c r="Q935" s="2">
        <f t="shared" si="555"/>
        <v>2.2403733955659311E-2</v>
      </c>
      <c r="R935" s="1">
        <v>237</v>
      </c>
      <c r="S935" s="1">
        <v>11</v>
      </c>
      <c r="T935" s="1">
        <v>193</v>
      </c>
      <c r="U935" s="1">
        <v>1799</v>
      </c>
      <c r="V935" s="1">
        <v>1949</v>
      </c>
      <c r="W935" s="1">
        <v>63</v>
      </c>
      <c r="X935" s="1">
        <v>3</v>
      </c>
      <c r="Y935" s="1">
        <v>6</v>
      </c>
      <c r="Z935" s="1">
        <v>2</v>
      </c>
      <c r="AD935" s="1">
        <v>17</v>
      </c>
      <c r="AF935" s="1">
        <v>2</v>
      </c>
      <c r="AG935" s="1">
        <v>2</v>
      </c>
      <c r="AH935" s="1">
        <v>1</v>
      </c>
      <c r="AK935" s="7">
        <f t="shared" si="547"/>
        <v>5</v>
      </c>
      <c r="AL935" s="7">
        <f t="shared" si="548"/>
        <v>8</v>
      </c>
      <c r="AM935" s="7">
        <f t="shared" si="549"/>
        <v>7</v>
      </c>
      <c r="AN935" s="2">
        <f t="shared" si="550"/>
        <v>1.47024504084014E-2</v>
      </c>
      <c r="AO935" s="2">
        <f t="shared" si="551"/>
        <v>7.0011668611435238E-4</v>
      </c>
      <c r="AP935" s="2">
        <f t="shared" si="552"/>
        <v>1.4002333722287048E-3</v>
      </c>
      <c r="AR935" t="str">
        <f t="shared" si="553"/>
        <v>Itawamba</v>
      </c>
      <c r="AS935" t="s">
        <v>1504</v>
      </c>
      <c r="AT935" s="184">
        <v>1</v>
      </c>
      <c r="AU935" s="9">
        <v>1</v>
      </c>
      <c r="AV935" s="97">
        <v>28</v>
      </c>
      <c r="AW935" s="99">
        <v>57</v>
      </c>
      <c r="AX935" s="105">
        <f t="shared" si="554"/>
        <v>28057</v>
      </c>
      <c r="AZ935" s="7" t="s">
        <v>2951</v>
      </c>
      <c r="BA935" t="s">
        <v>3184</v>
      </c>
      <c r="BB935" s="176"/>
    </row>
    <row r="936" spans="1:54" hidden="1" outlineLevel="1">
      <c r="A936" t="s">
        <v>3011</v>
      </c>
      <c r="B936" t="s">
        <v>1504</v>
      </c>
      <c r="C936" s="1">
        <f t="shared" si="538"/>
        <v>20588</v>
      </c>
      <c r="D936" s="7">
        <f>IF(R936&gt;0,RANK(R936,(R936:T936,U936:AI936)),0)</f>
        <v>3</v>
      </c>
      <c r="E936" s="7">
        <f>IF(S936&gt;0,RANK(S936,(R936:T936,U936:AI936)),0)</f>
        <v>6</v>
      </c>
      <c r="F936" s="7">
        <f>IF(T936&gt;0,RANK(T936,(R936:T936,U936:AI936)),0)</f>
        <v>4</v>
      </c>
      <c r="G936" s="7">
        <f>IF(U936&gt;0,RANK(U936,(R936:T936,U936:AI936)),0)</f>
        <v>2</v>
      </c>
      <c r="H936" s="7">
        <f t="shared" si="539"/>
        <v>1</v>
      </c>
      <c r="I936" s="49">
        <f t="shared" si="540"/>
        <v>2900</v>
      </c>
      <c r="J936" s="177">
        <f t="shared" si="541"/>
        <v>0.14085875267145911</v>
      </c>
      <c r="K936" s="2"/>
      <c r="L936" s="2">
        <f t="shared" si="542"/>
        <v>8.4806683504954336E-2</v>
      </c>
      <c r="M936" s="2">
        <f t="shared" si="543"/>
        <v>4.3714785311832136E-3</v>
      </c>
      <c r="N936" s="2">
        <f t="shared" si="544"/>
        <v>5.6732076938022145E-2</v>
      </c>
      <c r="O936" s="2">
        <f t="shared" si="545"/>
        <v>0.34767825918010492</v>
      </c>
      <c r="P936" s="2">
        <f t="shared" si="546"/>
        <v>0.48853701185156401</v>
      </c>
      <c r="Q936" s="2">
        <f t="shared" si="555"/>
        <v>1.787448999417135E-2</v>
      </c>
      <c r="R936" s="1">
        <v>1746</v>
      </c>
      <c r="S936" s="1">
        <v>90</v>
      </c>
      <c r="T936" s="1">
        <v>1168</v>
      </c>
      <c r="U936" s="1">
        <v>7158</v>
      </c>
      <c r="V936" s="1">
        <v>10058</v>
      </c>
      <c r="W936" s="1">
        <v>256</v>
      </c>
      <c r="X936" s="1">
        <v>15</v>
      </c>
      <c r="Y936" s="1">
        <v>25</v>
      </c>
      <c r="Z936" s="1">
        <v>33</v>
      </c>
      <c r="AD936" s="1">
        <v>26</v>
      </c>
      <c r="AF936" s="1">
        <v>6</v>
      </c>
      <c r="AG936" s="1">
        <v>4</v>
      </c>
      <c r="AH936" s="1">
        <v>3</v>
      </c>
      <c r="AK936" s="7">
        <f t="shared" si="547"/>
        <v>5</v>
      </c>
      <c r="AL936" s="7">
        <f t="shared" si="548"/>
        <v>9</v>
      </c>
      <c r="AM936" s="7">
        <f t="shared" si="549"/>
        <v>8</v>
      </c>
      <c r="AN936" s="2">
        <f t="shared" si="550"/>
        <v>1.2434427822032253E-2</v>
      </c>
      <c r="AO936" s="2">
        <f t="shared" si="551"/>
        <v>7.2857975519720222E-4</v>
      </c>
      <c r="AP936" s="2">
        <f t="shared" si="552"/>
        <v>1.2142995919953371E-3</v>
      </c>
      <c r="AR936" t="str">
        <f t="shared" si="553"/>
        <v>Jackson</v>
      </c>
      <c r="AS936" t="s">
        <v>1504</v>
      </c>
      <c r="AT936" s="184">
        <v>4</v>
      </c>
      <c r="AU936" s="9">
        <v>4</v>
      </c>
      <c r="AV936" s="97">
        <v>28</v>
      </c>
      <c r="AW936" s="99">
        <v>59</v>
      </c>
      <c r="AX936" s="105">
        <f t="shared" si="554"/>
        <v>28059</v>
      </c>
      <c r="AZ936" s="7" t="s">
        <v>2951</v>
      </c>
      <c r="BA936" t="s">
        <v>3184</v>
      </c>
      <c r="BB936" s="176"/>
    </row>
    <row r="937" spans="1:54" hidden="1" outlineLevel="1">
      <c r="A937" t="s">
        <v>1340</v>
      </c>
      <c r="B937" t="s">
        <v>1504</v>
      </c>
      <c r="C937" s="1">
        <f t="shared" si="538"/>
        <v>2396</v>
      </c>
      <c r="D937" s="7">
        <f>IF(R937&gt;0,RANK(R937,(R937:T937,U937:AI937)),0)</f>
        <v>3</v>
      </c>
      <c r="E937" s="7">
        <f>IF(S937&gt;0,RANK(S937,(R937:T937,U937:AI937)),0)</f>
        <v>6</v>
      </c>
      <c r="F937" s="7">
        <f>IF(T937&gt;0,RANK(T937,(R937:T937,U937:AI937)),0)</f>
        <v>4</v>
      </c>
      <c r="G937" s="7">
        <f>IF(U937&gt;0,RANK(U937,(R937:T937,U937:AI937)),0)</f>
        <v>2</v>
      </c>
      <c r="H937" s="7">
        <f t="shared" si="539"/>
        <v>1</v>
      </c>
      <c r="I937" s="49">
        <f t="shared" si="540"/>
        <v>503</v>
      </c>
      <c r="J937" s="177">
        <f t="shared" si="541"/>
        <v>0.20993322203672787</v>
      </c>
      <c r="K937" s="2"/>
      <c r="L937" s="2">
        <f t="shared" si="542"/>
        <v>4.0484140233722869E-2</v>
      </c>
      <c r="M937" s="2">
        <f t="shared" si="543"/>
        <v>5.4257095158597663E-3</v>
      </c>
      <c r="N937" s="2">
        <f t="shared" si="544"/>
        <v>2.003338898163606E-2</v>
      </c>
      <c r="O937" s="2">
        <f t="shared" si="545"/>
        <v>0.35392320534223703</v>
      </c>
      <c r="P937" s="2">
        <f t="shared" si="546"/>
        <v>0.56385642737896491</v>
      </c>
      <c r="Q937" s="2">
        <f t="shared" si="555"/>
        <v>1.6277128547579456E-2</v>
      </c>
      <c r="R937" s="1">
        <v>97</v>
      </c>
      <c r="S937" s="1">
        <v>13</v>
      </c>
      <c r="T937" s="1">
        <v>48</v>
      </c>
      <c r="U937" s="1">
        <v>848</v>
      </c>
      <c r="V937" s="1">
        <v>1351</v>
      </c>
      <c r="W937" s="1">
        <v>26</v>
      </c>
      <c r="X937" s="1">
        <v>0</v>
      </c>
      <c r="Y937" s="1">
        <v>1</v>
      </c>
      <c r="Z937" s="1">
        <v>3</v>
      </c>
      <c r="AD937" s="1">
        <v>7</v>
      </c>
      <c r="AF937" s="1">
        <v>0</v>
      </c>
      <c r="AG937" s="1">
        <v>2</v>
      </c>
      <c r="AH937" s="1">
        <v>0</v>
      </c>
      <c r="AK937" s="7">
        <f t="shared" si="547"/>
        <v>5</v>
      </c>
      <c r="AL937" s="7">
        <f t="shared" si="548"/>
        <v>0</v>
      </c>
      <c r="AM937" s="7">
        <f t="shared" si="549"/>
        <v>8</v>
      </c>
      <c r="AN937" s="2">
        <f t="shared" si="550"/>
        <v>1.0851419031719533E-2</v>
      </c>
      <c r="AO937" s="2">
        <f t="shared" si="551"/>
        <v>0</v>
      </c>
      <c r="AP937" s="2">
        <f t="shared" si="552"/>
        <v>4.1736227045075126E-4</v>
      </c>
      <c r="AR937" t="str">
        <f t="shared" si="553"/>
        <v>Jasper</v>
      </c>
      <c r="AS937" t="s">
        <v>1504</v>
      </c>
      <c r="AT937" s="184">
        <v>3</v>
      </c>
      <c r="AU937" s="9"/>
      <c r="AV937" s="97">
        <v>28</v>
      </c>
      <c r="AW937" s="99">
        <v>61</v>
      </c>
      <c r="AX937" s="105">
        <f t="shared" si="554"/>
        <v>28061</v>
      </c>
      <c r="AZ937" s="7" t="s">
        <v>2951</v>
      </c>
      <c r="BA937" t="s">
        <v>3184</v>
      </c>
      <c r="BB937" s="176"/>
    </row>
    <row r="938" spans="1:54" hidden="1" outlineLevel="1">
      <c r="A938" t="s">
        <v>2461</v>
      </c>
      <c r="B938" t="s">
        <v>1504</v>
      </c>
      <c r="C938" s="1">
        <f t="shared" si="538"/>
        <v>240</v>
      </c>
      <c r="D938" s="7">
        <f>IF(R938&gt;0,RANK(R938,(R938:T938,U938:AI938)),0)</f>
        <v>3</v>
      </c>
      <c r="E938" s="7">
        <f>IF(S938&gt;0,RANK(S938,(R938:T938,U938:AI938)),0)</f>
        <v>6</v>
      </c>
      <c r="F938" s="7">
        <f>IF(T938&gt;0,RANK(T938,(R938:T938,U938:AI938)),0)</f>
        <v>4</v>
      </c>
      <c r="G938" s="7">
        <f>IF(U938&gt;0,RANK(U938,(R938:T938,U938:AI938)),0)</f>
        <v>2</v>
      </c>
      <c r="H938" s="7">
        <f t="shared" si="539"/>
        <v>1</v>
      </c>
      <c r="I938" s="49">
        <f t="shared" si="540"/>
        <v>31</v>
      </c>
      <c r="J938" s="177">
        <f t="shared" si="541"/>
        <v>0.12916666666666668</v>
      </c>
      <c r="K938" s="2"/>
      <c r="L938" s="2">
        <f t="shared" si="542"/>
        <v>7.9166666666666663E-2</v>
      </c>
      <c r="M938" s="2">
        <f t="shared" si="543"/>
        <v>4.1666666666666666E-3</v>
      </c>
      <c r="N938" s="2">
        <f t="shared" si="544"/>
        <v>6.6666666666666666E-2</v>
      </c>
      <c r="O938" s="2">
        <f t="shared" si="545"/>
        <v>0.35416666666666669</v>
      </c>
      <c r="P938" s="2">
        <f t="shared" si="546"/>
        <v>0.48333333333333334</v>
      </c>
      <c r="Q938" s="2">
        <f t="shared" si="555"/>
        <v>1.2500000000000067E-2</v>
      </c>
      <c r="R938" s="1">
        <v>19</v>
      </c>
      <c r="S938" s="1">
        <v>1</v>
      </c>
      <c r="T938" s="1">
        <v>16</v>
      </c>
      <c r="U938" s="1">
        <v>85</v>
      </c>
      <c r="V938" s="1">
        <v>116</v>
      </c>
      <c r="W938" s="1">
        <v>2</v>
      </c>
      <c r="X938" s="1">
        <v>0</v>
      </c>
      <c r="Y938" s="1">
        <v>1</v>
      </c>
      <c r="Z938" s="1">
        <v>0</v>
      </c>
      <c r="AD938" s="1">
        <v>0</v>
      </c>
      <c r="AF938" s="1">
        <v>0</v>
      </c>
      <c r="AG938" s="1">
        <v>0</v>
      </c>
      <c r="AH938" s="1">
        <v>0</v>
      </c>
      <c r="AK938" s="7">
        <f t="shared" si="547"/>
        <v>5</v>
      </c>
      <c r="AL938" s="7">
        <f t="shared" si="548"/>
        <v>0</v>
      </c>
      <c r="AM938" s="7">
        <f t="shared" si="549"/>
        <v>6</v>
      </c>
      <c r="AN938" s="2">
        <f t="shared" si="550"/>
        <v>8.3333333333333332E-3</v>
      </c>
      <c r="AO938" s="2">
        <f t="shared" si="551"/>
        <v>0</v>
      </c>
      <c r="AP938" s="2">
        <f t="shared" si="552"/>
        <v>4.1666666666666666E-3</v>
      </c>
      <c r="AR938" t="str">
        <f t="shared" si="553"/>
        <v>Jefferson</v>
      </c>
      <c r="AS938" t="s">
        <v>1504</v>
      </c>
      <c r="AT938" s="184">
        <v>2</v>
      </c>
      <c r="AU938" s="9">
        <v>2</v>
      </c>
      <c r="AV938" s="97">
        <v>28</v>
      </c>
      <c r="AW938" s="99">
        <v>63</v>
      </c>
      <c r="AX938" s="105">
        <f t="shared" si="554"/>
        <v>28063</v>
      </c>
      <c r="AZ938" s="7" t="s">
        <v>2951</v>
      </c>
      <c r="BA938" t="s">
        <v>3184</v>
      </c>
      <c r="BB938" s="176"/>
    </row>
    <row r="939" spans="1:54" hidden="1" outlineLevel="1">
      <c r="A939" t="s">
        <v>1722</v>
      </c>
      <c r="B939" t="s">
        <v>1504</v>
      </c>
      <c r="C939" s="1">
        <f t="shared" ref="C939:C970" si="556">SUM(R939:AI939)</f>
        <v>1338</v>
      </c>
      <c r="D939" s="7">
        <f>IF(R939&gt;0,RANK(R939,(R939:T939,U939:AI939)),0)</f>
        <v>3</v>
      </c>
      <c r="E939" s="7">
        <f>IF(S939&gt;0,RANK(S939,(R939:T939,U939:AI939)),0)</f>
        <v>7</v>
      </c>
      <c r="F939" s="7">
        <f>IF(T939&gt;0,RANK(T939,(R939:T939,U939:AI939)),0)</f>
        <v>4</v>
      </c>
      <c r="G939" s="7">
        <f>IF(U939&gt;0,RANK(U939,(R939:T939,U939:AI939)),0)</f>
        <v>2</v>
      </c>
      <c r="H939" s="7">
        <f t="shared" ref="H939:H970" si="557">IF(V939&gt;0,RANK(V939,(R939:AB939)),0)</f>
        <v>1</v>
      </c>
      <c r="I939" s="49">
        <f t="shared" ref="I939:I970" si="558">MAX(R939:AA939)-LARGE(R939:AA939,2)</f>
        <v>346</v>
      </c>
      <c r="J939" s="177">
        <f t="shared" si="541"/>
        <v>0.25859491778774291</v>
      </c>
      <c r="K939" s="2"/>
      <c r="L939" s="2">
        <f t="shared" ref="L939:L970" si="559">IF($C939=0,"-",R939/$C939)</f>
        <v>5.2316890881913304E-2</v>
      </c>
      <c r="M939" s="2">
        <f t="shared" ref="M939:M970" si="560">IF($C939=0,"-",S939/$C939)</f>
        <v>1.4947683109118087E-3</v>
      </c>
      <c r="N939" s="2">
        <f t="shared" ref="N939:N970" si="561">IF($C939=0,"-",T939/$C939)</f>
        <v>4.0358744394618833E-2</v>
      </c>
      <c r="O939" s="2">
        <f t="shared" si="545"/>
        <v>0.31240657698056801</v>
      </c>
      <c r="P939" s="2">
        <f t="shared" ref="P939:P970" si="562">IF($C939=0,"-",V939/$C939)</f>
        <v>0.57100149476831086</v>
      </c>
      <c r="Q939" s="2">
        <f t="shared" si="555"/>
        <v>2.2421524663677195E-2</v>
      </c>
      <c r="R939" s="1">
        <v>70</v>
      </c>
      <c r="S939" s="1">
        <v>2</v>
      </c>
      <c r="T939" s="1">
        <v>54</v>
      </c>
      <c r="U939" s="1">
        <v>418</v>
      </c>
      <c r="V939" s="1">
        <v>764</v>
      </c>
      <c r="W939" s="1">
        <v>24</v>
      </c>
      <c r="X939" s="1">
        <v>0</v>
      </c>
      <c r="Y939" s="1">
        <v>3</v>
      </c>
      <c r="Z939" s="1">
        <v>0</v>
      </c>
      <c r="AD939" s="1">
        <v>1</v>
      </c>
      <c r="AF939" s="1">
        <v>2</v>
      </c>
      <c r="AG939" s="1">
        <v>0</v>
      </c>
      <c r="AH939" s="1">
        <v>0</v>
      </c>
      <c r="AK939" s="7">
        <f t="shared" ref="AK939:AK970" si="563">IF(W939&gt;0,RANK(W939,(R939:AB939)),0)</f>
        <v>5</v>
      </c>
      <c r="AL939" s="7">
        <f t="shared" ref="AL939:AL970" si="564">IF(X939&gt;0,RANK(X939,(R939:AB939)),0)</f>
        <v>0</v>
      </c>
      <c r="AM939" s="7">
        <f t="shared" ref="AM939:AM970" si="565">IF(Y939&gt;0,RANK(Y939,(R939:AB939)),0)</f>
        <v>6</v>
      </c>
      <c r="AN939" s="2">
        <f t="shared" ref="AN939:AN970" si="566">IF($C939=0,"-",W939/$C939)</f>
        <v>1.7937219730941704E-2</v>
      </c>
      <c r="AO939" s="2">
        <f t="shared" ref="AO939:AO970" si="567">IF($C939=0,"-",X939/$C939)</f>
        <v>0</v>
      </c>
      <c r="AP939" s="2">
        <f t="shared" ref="AP939:AP970" si="568">IF($C939=0,"-",Y939/$C939)</f>
        <v>2.242152466367713E-3</v>
      </c>
      <c r="AR939" t="str">
        <f t="shared" ref="AR939:AR970" si="569">A939</f>
        <v>Jefferson Davis</v>
      </c>
      <c r="AS939" t="s">
        <v>1504</v>
      </c>
      <c r="AT939" s="184">
        <v>3</v>
      </c>
      <c r="AU939" s="9">
        <v>3</v>
      </c>
      <c r="AV939" s="97">
        <v>28</v>
      </c>
      <c r="AW939" s="99">
        <v>65</v>
      </c>
      <c r="AX939" s="105">
        <f t="shared" ref="AX939:AX970" si="570">AV939*1000+AW939</f>
        <v>28065</v>
      </c>
      <c r="AZ939" s="7" t="s">
        <v>2951</v>
      </c>
      <c r="BA939" t="s">
        <v>3184</v>
      </c>
      <c r="BB939" s="176"/>
    </row>
    <row r="940" spans="1:54" hidden="1" outlineLevel="1">
      <c r="A940" t="s">
        <v>353</v>
      </c>
      <c r="B940" t="s">
        <v>1504</v>
      </c>
      <c r="C940" s="1">
        <f t="shared" si="556"/>
        <v>12061</v>
      </c>
      <c r="D940" s="7">
        <f>IF(R940&gt;0,RANK(R940,(R940:T940,U940:AI940)),0)</f>
        <v>3</v>
      </c>
      <c r="E940" s="7">
        <f>IF(S940&gt;0,RANK(S940,(R940:T940,U940:AI940)),0)</f>
        <v>6</v>
      </c>
      <c r="F940" s="7">
        <f>IF(T940&gt;0,RANK(T940,(R940:T940,U940:AI940)),0)</f>
        <v>4</v>
      </c>
      <c r="G940" s="7">
        <f>IF(U940&gt;0,RANK(U940,(R940:T940,U940:AI940)),0)</f>
        <v>2</v>
      </c>
      <c r="H940" s="7">
        <f t="shared" si="557"/>
        <v>1</v>
      </c>
      <c r="I940" s="49">
        <f t="shared" si="558"/>
        <v>1745</v>
      </c>
      <c r="J940" s="177">
        <f t="shared" si="541"/>
        <v>0.14468120388027528</v>
      </c>
      <c r="K940" s="2"/>
      <c r="L940" s="2">
        <f t="shared" si="559"/>
        <v>3.764198656827792E-2</v>
      </c>
      <c r="M940" s="2">
        <f t="shared" si="560"/>
        <v>2.6531796700107785E-3</v>
      </c>
      <c r="N940" s="2">
        <f t="shared" si="561"/>
        <v>2.5205206865102397E-2</v>
      </c>
      <c r="O940" s="2">
        <f t="shared" si="545"/>
        <v>0.3861205538512561</v>
      </c>
      <c r="P940" s="2">
        <f t="shared" si="562"/>
        <v>0.53080175773153138</v>
      </c>
      <c r="Q940" s="2">
        <f t="shared" si="555"/>
        <v>1.7577315313821451E-2</v>
      </c>
      <c r="R940" s="1">
        <v>454</v>
      </c>
      <c r="S940" s="1">
        <v>32</v>
      </c>
      <c r="T940" s="1">
        <v>304</v>
      </c>
      <c r="U940" s="1">
        <v>4657</v>
      </c>
      <c r="V940" s="1">
        <v>6402</v>
      </c>
      <c r="W940" s="1">
        <v>151</v>
      </c>
      <c r="X940" s="1">
        <v>6</v>
      </c>
      <c r="Y940" s="1">
        <v>11</v>
      </c>
      <c r="Z940" s="1">
        <v>18</v>
      </c>
      <c r="AD940" s="1">
        <v>16</v>
      </c>
      <c r="AF940" s="1">
        <v>6</v>
      </c>
      <c r="AG940" s="1">
        <v>3</v>
      </c>
      <c r="AH940" s="1">
        <v>1</v>
      </c>
      <c r="AK940" s="7">
        <f t="shared" si="563"/>
        <v>5</v>
      </c>
      <c r="AL940" s="7">
        <f t="shared" si="564"/>
        <v>9</v>
      </c>
      <c r="AM940" s="7">
        <f t="shared" si="565"/>
        <v>8</v>
      </c>
      <c r="AN940" s="2">
        <f t="shared" si="566"/>
        <v>1.2519691567863362E-2</v>
      </c>
      <c r="AO940" s="2">
        <f t="shared" si="567"/>
        <v>4.97471188127021E-4</v>
      </c>
      <c r="AP940" s="2">
        <f t="shared" si="568"/>
        <v>9.1203051156620518E-4</v>
      </c>
      <c r="AR940" t="str">
        <f t="shared" si="569"/>
        <v>Jones</v>
      </c>
      <c r="AS940" t="s">
        <v>1504</v>
      </c>
      <c r="AT940" s="184">
        <v>4</v>
      </c>
      <c r="AU940" s="9"/>
      <c r="AV940" s="97">
        <v>28</v>
      </c>
      <c r="AW940" s="99">
        <v>67</v>
      </c>
      <c r="AX940" s="105">
        <f t="shared" si="570"/>
        <v>28067</v>
      </c>
      <c r="AZ940" s="7" t="s">
        <v>2951</v>
      </c>
      <c r="BA940" t="s">
        <v>3184</v>
      </c>
      <c r="BB940" s="176"/>
    </row>
    <row r="941" spans="1:54" hidden="1" outlineLevel="1">
      <c r="A941" t="s">
        <v>938</v>
      </c>
      <c r="B941" t="s">
        <v>1504</v>
      </c>
      <c r="C941" s="1">
        <f t="shared" si="556"/>
        <v>1019</v>
      </c>
      <c r="D941" s="7">
        <f>IF(R941&gt;0,RANK(R941,(R941:T941,U941:AI941)),0)</f>
        <v>3</v>
      </c>
      <c r="E941" s="7">
        <f>IF(S941&gt;0,RANK(S941,(R941:T941,U941:AI941)),0)</f>
        <v>8</v>
      </c>
      <c r="F941" s="7">
        <f>IF(T941&gt;0,RANK(T941,(R941:T941,U941:AI941)),0)</f>
        <v>4</v>
      </c>
      <c r="G941" s="7">
        <f>IF(U941&gt;0,RANK(U941,(R941:T941,U941:AI941)),0)</f>
        <v>2</v>
      </c>
      <c r="H941" s="7">
        <f t="shared" si="557"/>
        <v>1</v>
      </c>
      <c r="I941" s="49">
        <f t="shared" si="558"/>
        <v>172</v>
      </c>
      <c r="J941" s="177">
        <f t="shared" si="541"/>
        <v>0.16879293424926398</v>
      </c>
      <c r="K941" s="2"/>
      <c r="L941" s="2">
        <f t="shared" si="559"/>
        <v>5.7899901864573111E-2</v>
      </c>
      <c r="M941" s="2">
        <f t="shared" si="560"/>
        <v>9.813542688910696E-4</v>
      </c>
      <c r="N941" s="2">
        <f t="shared" si="561"/>
        <v>4.9067713444553483E-2</v>
      </c>
      <c r="O941" s="2">
        <f t="shared" si="545"/>
        <v>0.3493621197252208</v>
      </c>
      <c r="P941" s="2">
        <f t="shared" si="562"/>
        <v>0.5181550539744848</v>
      </c>
      <c r="Q941" s="2">
        <f t="shared" si="555"/>
        <v>2.4533856722276592E-2</v>
      </c>
      <c r="R941" s="1">
        <v>59</v>
      </c>
      <c r="S941" s="1">
        <v>1</v>
      </c>
      <c r="T941" s="1">
        <v>50</v>
      </c>
      <c r="U941" s="1">
        <v>356</v>
      </c>
      <c r="V941" s="1">
        <v>528</v>
      </c>
      <c r="W941" s="1">
        <v>18</v>
      </c>
      <c r="X941" s="1">
        <v>0</v>
      </c>
      <c r="Y941" s="1">
        <v>0</v>
      </c>
      <c r="Z941" s="1">
        <v>2</v>
      </c>
      <c r="AD941" s="1">
        <v>5</v>
      </c>
      <c r="AF941" s="1">
        <v>0</v>
      </c>
      <c r="AG941" s="1">
        <v>0</v>
      </c>
      <c r="AH941" s="1">
        <v>0</v>
      </c>
      <c r="AK941" s="7">
        <f t="shared" si="563"/>
        <v>5</v>
      </c>
      <c r="AL941" s="7">
        <f t="shared" si="564"/>
        <v>0</v>
      </c>
      <c r="AM941" s="7">
        <f t="shared" si="565"/>
        <v>0</v>
      </c>
      <c r="AN941" s="2">
        <f t="shared" si="566"/>
        <v>1.7664376840039256E-2</v>
      </c>
      <c r="AO941" s="2">
        <f t="shared" si="567"/>
        <v>0</v>
      </c>
      <c r="AP941" s="2">
        <f t="shared" si="568"/>
        <v>0</v>
      </c>
      <c r="AR941" t="str">
        <f t="shared" si="569"/>
        <v>Kemper</v>
      </c>
      <c r="AS941" t="s">
        <v>1504</v>
      </c>
      <c r="AT941" s="184">
        <v>3</v>
      </c>
      <c r="AU941" s="9">
        <v>3</v>
      </c>
      <c r="AV941" s="97">
        <v>28</v>
      </c>
      <c r="AW941" s="99">
        <v>69</v>
      </c>
      <c r="AX941" s="105">
        <f t="shared" si="570"/>
        <v>28069</v>
      </c>
      <c r="AZ941" s="7" t="s">
        <v>2951</v>
      </c>
      <c r="BA941" t="s">
        <v>3184</v>
      </c>
      <c r="BB941" s="176"/>
    </row>
    <row r="942" spans="1:54" hidden="1" outlineLevel="1">
      <c r="A942" t="s">
        <v>1290</v>
      </c>
      <c r="B942" t="s">
        <v>1504</v>
      </c>
      <c r="C942" s="1">
        <f t="shared" si="556"/>
        <v>6978</v>
      </c>
      <c r="D942" s="7">
        <f>IF(R942&gt;0,RANK(R942,(R942:T942,U942:AI942)),0)</f>
        <v>3</v>
      </c>
      <c r="E942" s="7">
        <f>IF(S942&gt;0,RANK(S942,(R942:T942,U942:AI942)),0)</f>
        <v>8</v>
      </c>
      <c r="F942" s="7">
        <f>IF(T942&gt;0,RANK(T942,(R942:T942,U942:AI942)),0)</f>
        <v>4</v>
      </c>
      <c r="G942" s="7">
        <f>IF(U942&gt;0,RANK(U942,(R942:T942,U942:AI942)),0)</f>
        <v>2</v>
      </c>
      <c r="H942" s="7">
        <f t="shared" si="557"/>
        <v>1</v>
      </c>
      <c r="I942" s="49">
        <f t="shared" si="558"/>
        <v>215</v>
      </c>
      <c r="J942" s="177">
        <f t="shared" si="541"/>
        <v>3.0811120664946977E-2</v>
      </c>
      <c r="K942" s="2"/>
      <c r="L942" s="2">
        <f t="shared" si="559"/>
        <v>0.18071080538836343</v>
      </c>
      <c r="M942" s="2">
        <f t="shared" si="560"/>
        <v>2.7228432215534535E-3</v>
      </c>
      <c r="N942" s="2">
        <f t="shared" si="561"/>
        <v>9.7019203210088847E-2</v>
      </c>
      <c r="O942" s="2">
        <f t="shared" si="545"/>
        <v>0.33046718257380336</v>
      </c>
      <c r="P942" s="2">
        <f t="shared" si="562"/>
        <v>0.36127830323875038</v>
      </c>
      <c r="Q942" s="2">
        <f t="shared" si="555"/>
        <v>2.7801662367440472E-2</v>
      </c>
      <c r="R942" s="1">
        <v>1261</v>
      </c>
      <c r="S942" s="1">
        <v>19</v>
      </c>
      <c r="T942" s="1">
        <v>677</v>
      </c>
      <c r="U942" s="1">
        <v>2306</v>
      </c>
      <c r="V942" s="1">
        <v>2521</v>
      </c>
      <c r="W942" s="1">
        <v>85</v>
      </c>
      <c r="X942" s="1">
        <v>7</v>
      </c>
      <c r="Y942" s="1">
        <v>8</v>
      </c>
      <c r="Z942" s="1">
        <v>26</v>
      </c>
      <c r="AD942" s="1">
        <v>33</v>
      </c>
      <c r="AF942" s="1">
        <v>14</v>
      </c>
      <c r="AG942" s="1">
        <v>8</v>
      </c>
      <c r="AH942" s="1">
        <v>13</v>
      </c>
      <c r="AK942" s="7">
        <f t="shared" si="563"/>
        <v>5</v>
      </c>
      <c r="AL942" s="7">
        <f t="shared" si="564"/>
        <v>9</v>
      </c>
      <c r="AM942" s="7">
        <f t="shared" si="565"/>
        <v>8</v>
      </c>
      <c r="AN942" s="2">
        <f t="shared" si="566"/>
        <v>1.2181140728002292E-2</v>
      </c>
      <c r="AO942" s="2">
        <f t="shared" si="567"/>
        <v>1.0031527658354829E-3</v>
      </c>
      <c r="AP942" s="2">
        <f t="shared" si="568"/>
        <v>1.1464603038119805E-3</v>
      </c>
      <c r="AR942" t="str">
        <f t="shared" si="569"/>
        <v>Lafayette</v>
      </c>
      <c r="AS942" t="s">
        <v>1504</v>
      </c>
      <c r="AT942" s="184">
        <v>1</v>
      </c>
      <c r="AU942" s="9">
        <v>1</v>
      </c>
      <c r="AV942" s="97">
        <v>28</v>
      </c>
      <c r="AW942" s="99">
        <v>71</v>
      </c>
      <c r="AX942" s="105">
        <f t="shared" si="570"/>
        <v>28071</v>
      </c>
      <c r="AZ942" s="7" t="s">
        <v>2951</v>
      </c>
      <c r="BA942" t="s">
        <v>3184</v>
      </c>
      <c r="BB942" s="176"/>
    </row>
    <row r="943" spans="1:54" hidden="1" outlineLevel="1">
      <c r="A943" t="s">
        <v>2835</v>
      </c>
      <c r="B943" t="s">
        <v>1504</v>
      </c>
      <c r="C943" s="1">
        <f t="shared" si="556"/>
        <v>11747</v>
      </c>
      <c r="D943" s="7">
        <f>IF(R943&gt;0,RANK(R943,(R943:T943,U943:AI943)),0)</f>
        <v>3</v>
      </c>
      <c r="E943" s="7">
        <f>IF(S943&gt;0,RANK(S943,(R943:T943,U943:AI943)),0)</f>
        <v>6</v>
      </c>
      <c r="F943" s="7">
        <f>IF(T943&gt;0,RANK(T943,(R943:T943,U943:AI943)),0)</f>
        <v>4</v>
      </c>
      <c r="G943" s="7">
        <f>IF(U943&gt;0,RANK(U943,(R943:T943,U943:AI943)),0)</f>
        <v>2</v>
      </c>
      <c r="H943" s="7">
        <f t="shared" si="557"/>
        <v>1</v>
      </c>
      <c r="I943" s="49">
        <f t="shared" si="558"/>
        <v>916</v>
      </c>
      <c r="J943" s="177">
        <f t="shared" si="541"/>
        <v>7.7977355920660588E-2</v>
      </c>
      <c r="K943" s="2"/>
      <c r="L943" s="2">
        <f t="shared" si="559"/>
        <v>9.0746573593257857E-2</v>
      </c>
      <c r="M943" s="2">
        <f t="shared" si="560"/>
        <v>3.6605090661445475E-3</v>
      </c>
      <c r="N943" s="2">
        <f t="shared" si="561"/>
        <v>4.86081552736869E-2</v>
      </c>
      <c r="O943" s="2">
        <f t="shared" si="545"/>
        <v>0.37882012428705203</v>
      </c>
      <c r="P943" s="2">
        <f t="shared" si="562"/>
        <v>0.4567974802077126</v>
      </c>
      <c r="Q943" s="2">
        <f t="shared" si="555"/>
        <v>2.1367157572146023E-2</v>
      </c>
      <c r="R943" s="1">
        <v>1066</v>
      </c>
      <c r="S943" s="1">
        <v>43</v>
      </c>
      <c r="T943" s="1">
        <v>571</v>
      </c>
      <c r="U943" s="1">
        <v>4450</v>
      </c>
      <c r="V943" s="1">
        <v>5366</v>
      </c>
      <c r="W943" s="1">
        <v>189</v>
      </c>
      <c r="X943" s="1">
        <v>1</v>
      </c>
      <c r="Y943" s="1">
        <v>17</v>
      </c>
      <c r="Z943" s="1">
        <v>21</v>
      </c>
      <c r="AD943" s="1">
        <v>18</v>
      </c>
      <c r="AF943" s="1">
        <v>3</v>
      </c>
      <c r="AG943" s="1">
        <v>2</v>
      </c>
      <c r="AH943" s="1">
        <v>0</v>
      </c>
      <c r="AK943" s="7">
        <f t="shared" si="563"/>
        <v>5</v>
      </c>
      <c r="AL943" s="7">
        <f t="shared" si="564"/>
        <v>9</v>
      </c>
      <c r="AM943" s="7">
        <f t="shared" si="565"/>
        <v>8</v>
      </c>
      <c r="AN943" s="2">
        <f t="shared" si="566"/>
        <v>1.6089214267472545E-2</v>
      </c>
      <c r="AO943" s="2">
        <f t="shared" si="567"/>
        <v>8.5128117817315056E-5</v>
      </c>
      <c r="AP943" s="2">
        <f t="shared" si="568"/>
        <v>1.4471780028943559E-3</v>
      </c>
      <c r="AR943" t="str">
        <f t="shared" si="569"/>
        <v>Lamar</v>
      </c>
      <c r="AS943" t="s">
        <v>1504</v>
      </c>
      <c r="AT943" s="184">
        <v>4</v>
      </c>
      <c r="AU943" s="9">
        <v>4</v>
      </c>
      <c r="AV943" s="97">
        <v>28</v>
      </c>
      <c r="AW943" s="99">
        <v>73</v>
      </c>
      <c r="AX943" s="105">
        <f t="shared" si="570"/>
        <v>28073</v>
      </c>
      <c r="AZ943" s="7" t="s">
        <v>2951</v>
      </c>
      <c r="BA943" t="s">
        <v>3184</v>
      </c>
      <c r="BB943" s="176"/>
    </row>
    <row r="944" spans="1:54" hidden="1" outlineLevel="1">
      <c r="A944" t="s">
        <v>3159</v>
      </c>
      <c r="B944" t="s">
        <v>1504</v>
      </c>
      <c r="C944" s="1">
        <f t="shared" si="556"/>
        <v>11317</v>
      </c>
      <c r="D944" s="7">
        <f>IF(R944&gt;0,RANK(R944,(R944:T944,U944:AI944)),0)</f>
        <v>3</v>
      </c>
      <c r="E944" s="7">
        <f>IF(S944&gt;0,RANK(S944,(R944:T944,U944:AI944)),0)</f>
        <v>6</v>
      </c>
      <c r="F944" s="7">
        <f>IF(T944&gt;0,RANK(T944,(R944:T944,U944:AI944)),0)</f>
        <v>4</v>
      </c>
      <c r="G944" s="7">
        <f>IF(U944&gt;0,RANK(U944,(R944:T944,U944:AI944)),0)</f>
        <v>2</v>
      </c>
      <c r="H944" s="7">
        <f t="shared" si="557"/>
        <v>1</v>
      </c>
      <c r="I944" s="49">
        <f t="shared" si="558"/>
        <v>1016</v>
      </c>
      <c r="J944" s="177">
        <f t="shared" si="541"/>
        <v>8.9776442520102501E-2</v>
      </c>
      <c r="K944" s="2"/>
      <c r="L944" s="2">
        <f t="shared" si="559"/>
        <v>9.0925156843686489E-2</v>
      </c>
      <c r="M944" s="2">
        <f t="shared" si="560"/>
        <v>6.6271980206768577E-3</v>
      </c>
      <c r="N944" s="2">
        <f t="shared" si="561"/>
        <v>6.1853848192984007E-2</v>
      </c>
      <c r="O944" s="2">
        <f t="shared" si="545"/>
        <v>0.35848723159848017</v>
      </c>
      <c r="P944" s="2">
        <f t="shared" si="562"/>
        <v>0.44826367411858264</v>
      </c>
      <c r="Q944" s="2">
        <f t="shared" si="555"/>
        <v>3.3842891225589755E-2</v>
      </c>
      <c r="R944" s="1">
        <v>1029</v>
      </c>
      <c r="S944" s="1">
        <v>75</v>
      </c>
      <c r="T944" s="1">
        <v>700</v>
      </c>
      <c r="U944" s="1">
        <v>4057</v>
      </c>
      <c r="V944" s="1">
        <v>5073</v>
      </c>
      <c r="W944" s="1">
        <v>311</v>
      </c>
      <c r="X944" s="1">
        <v>3</v>
      </c>
      <c r="Y944" s="1">
        <v>17</v>
      </c>
      <c r="Z944" s="1">
        <v>17</v>
      </c>
      <c r="AD944" s="1">
        <v>28</v>
      </c>
      <c r="AF944" s="1">
        <v>2</v>
      </c>
      <c r="AG944" s="1">
        <v>3</v>
      </c>
      <c r="AH944" s="1">
        <v>2</v>
      </c>
      <c r="AK944" s="7">
        <f t="shared" si="563"/>
        <v>5</v>
      </c>
      <c r="AL944" s="7">
        <f t="shared" si="564"/>
        <v>9</v>
      </c>
      <c r="AM944" s="7">
        <f t="shared" si="565"/>
        <v>7</v>
      </c>
      <c r="AN944" s="2">
        <f t="shared" si="566"/>
        <v>2.7480781125740036E-2</v>
      </c>
      <c r="AO944" s="2">
        <f t="shared" si="567"/>
        <v>2.6508792082707432E-4</v>
      </c>
      <c r="AP944" s="2">
        <f t="shared" si="568"/>
        <v>1.5021648846867545E-3</v>
      </c>
      <c r="AR944" t="str">
        <f t="shared" si="569"/>
        <v>Lauderdale</v>
      </c>
      <c r="AS944" t="s">
        <v>1504</v>
      </c>
      <c r="AT944" s="184">
        <v>3</v>
      </c>
      <c r="AU944" s="9">
        <v>3</v>
      </c>
      <c r="AV944" s="97">
        <v>28</v>
      </c>
      <c r="AW944" s="99">
        <v>75</v>
      </c>
      <c r="AX944" s="105">
        <f t="shared" si="570"/>
        <v>28075</v>
      </c>
      <c r="AZ944" s="7" t="s">
        <v>2951</v>
      </c>
      <c r="BA944" t="s">
        <v>3184</v>
      </c>
      <c r="BB944" s="176"/>
    </row>
    <row r="945" spans="1:54" hidden="1" outlineLevel="1">
      <c r="A945" t="s">
        <v>633</v>
      </c>
      <c r="B945" t="s">
        <v>1504</v>
      </c>
      <c r="C945" s="1">
        <f t="shared" si="556"/>
        <v>2249</v>
      </c>
      <c r="D945" s="7">
        <f>IF(R945&gt;0,RANK(R945,(R945:T945,U945:AI945)),0)</f>
        <v>4</v>
      </c>
      <c r="E945" s="7">
        <f>IF(S945&gt;0,RANK(S945,(R945:T945,U945:AI945)),0)</f>
        <v>6</v>
      </c>
      <c r="F945" s="7">
        <f>IF(T945&gt;0,RANK(T945,(R945:T945,U945:AI945)),0)</f>
        <v>3</v>
      </c>
      <c r="G945" s="7">
        <f>IF(U945&gt;0,RANK(U945,(R945:T945,U945:AI945)),0)</f>
        <v>2</v>
      </c>
      <c r="H945" s="7">
        <f t="shared" si="557"/>
        <v>1</v>
      </c>
      <c r="I945" s="49">
        <f t="shared" si="558"/>
        <v>513</v>
      </c>
      <c r="J945" s="177">
        <f t="shared" si="541"/>
        <v>0.22810137839039574</v>
      </c>
      <c r="K945" s="2"/>
      <c r="L945" s="2">
        <f t="shared" si="559"/>
        <v>4.5798132503334817E-2</v>
      </c>
      <c r="M945" s="2">
        <f t="shared" si="560"/>
        <v>6.6696309470875943E-3</v>
      </c>
      <c r="N945" s="2">
        <f t="shared" si="561"/>
        <v>4.7132058692752332E-2</v>
      </c>
      <c r="O945" s="2">
        <f t="shared" si="545"/>
        <v>0.32636727434415297</v>
      </c>
      <c r="P945" s="2">
        <f t="shared" si="562"/>
        <v>0.55446865273454871</v>
      </c>
      <c r="Q945" s="2">
        <f t="shared" si="555"/>
        <v>1.9564250778123404E-2</v>
      </c>
      <c r="R945" s="1">
        <v>103</v>
      </c>
      <c r="S945" s="1">
        <v>15</v>
      </c>
      <c r="T945" s="1">
        <v>106</v>
      </c>
      <c r="U945" s="1">
        <v>734</v>
      </c>
      <c r="V945" s="1">
        <v>1247</v>
      </c>
      <c r="W945" s="1">
        <v>27</v>
      </c>
      <c r="X945" s="1">
        <v>0</v>
      </c>
      <c r="Y945" s="1">
        <v>2</v>
      </c>
      <c r="Z945" s="1">
        <v>5</v>
      </c>
      <c r="AD945" s="1">
        <v>6</v>
      </c>
      <c r="AF945" s="1">
        <v>1</v>
      </c>
      <c r="AG945" s="1">
        <v>3</v>
      </c>
      <c r="AH945" s="1">
        <v>0</v>
      </c>
      <c r="AK945" s="7">
        <f t="shared" si="563"/>
        <v>5</v>
      </c>
      <c r="AL945" s="7">
        <f t="shared" si="564"/>
        <v>0</v>
      </c>
      <c r="AM945" s="7">
        <f t="shared" si="565"/>
        <v>8</v>
      </c>
      <c r="AN945" s="2">
        <f t="shared" si="566"/>
        <v>1.200533570475767E-2</v>
      </c>
      <c r="AO945" s="2">
        <f t="shared" si="567"/>
        <v>0</v>
      </c>
      <c r="AP945" s="2">
        <f t="shared" si="568"/>
        <v>8.8928412627834591E-4</v>
      </c>
      <c r="AR945" t="str">
        <f t="shared" si="569"/>
        <v>Lawrence</v>
      </c>
      <c r="AS945" t="s">
        <v>1504</v>
      </c>
      <c r="AT945" s="184">
        <v>3</v>
      </c>
      <c r="AU945" s="9">
        <v>3</v>
      </c>
      <c r="AV945" s="97">
        <v>28</v>
      </c>
      <c r="AW945" s="99">
        <v>77</v>
      </c>
      <c r="AX945" s="105">
        <f t="shared" si="570"/>
        <v>28077</v>
      </c>
      <c r="AZ945" s="7" t="s">
        <v>2951</v>
      </c>
      <c r="BA945" t="s">
        <v>3184</v>
      </c>
      <c r="BB945" s="176"/>
    </row>
    <row r="946" spans="1:54" hidden="1" outlineLevel="1">
      <c r="A946" t="s">
        <v>1479</v>
      </c>
      <c r="B946" t="s">
        <v>1504</v>
      </c>
      <c r="C946" s="1">
        <f t="shared" si="556"/>
        <v>2793</v>
      </c>
      <c r="D946" s="7">
        <f>IF(R946&gt;0,RANK(R946,(R946:T946,U946:AI946)),0)</f>
        <v>3</v>
      </c>
      <c r="E946" s="7">
        <f>IF(S946&gt;0,RANK(S946,(R946:T946,U946:AI946)),0)</f>
        <v>6</v>
      </c>
      <c r="F946" s="7">
        <f>IF(T946&gt;0,RANK(T946,(R946:T946,U946:AI946)),0)</f>
        <v>4</v>
      </c>
      <c r="G946" s="7">
        <f>IF(U946&gt;0,RANK(U946,(R946:T946,U946:AI946)),0)</f>
        <v>2</v>
      </c>
      <c r="H946" s="7">
        <f t="shared" si="557"/>
        <v>1</v>
      </c>
      <c r="I946" s="49">
        <f t="shared" si="558"/>
        <v>443</v>
      </c>
      <c r="J946" s="177">
        <f t="shared" si="541"/>
        <v>0.1586108127461511</v>
      </c>
      <c r="K946" s="2"/>
      <c r="L946" s="2">
        <f t="shared" si="559"/>
        <v>5.8002148227712137E-2</v>
      </c>
      <c r="M946" s="2">
        <f t="shared" si="560"/>
        <v>3.22234156820623E-3</v>
      </c>
      <c r="N946" s="2">
        <f t="shared" si="561"/>
        <v>3.580379520229144E-2</v>
      </c>
      <c r="O946" s="2">
        <f t="shared" si="545"/>
        <v>0.36519871106337271</v>
      </c>
      <c r="P946" s="2">
        <f t="shared" si="562"/>
        <v>0.52380952380952384</v>
      </c>
      <c r="Q946" s="2">
        <f t="shared" si="555"/>
        <v>1.3963480128893591E-2</v>
      </c>
      <c r="R946" s="1">
        <v>162</v>
      </c>
      <c r="S946" s="1">
        <v>9</v>
      </c>
      <c r="T946" s="1">
        <v>100</v>
      </c>
      <c r="U946" s="1">
        <v>1020</v>
      </c>
      <c r="V946" s="1">
        <v>1463</v>
      </c>
      <c r="W946" s="1">
        <v>24</v>
      </c>
      <c r="X946" s="1">
        <v>1</v>
      </c>
      <c r="Y946" s="1">
        <v>4</v>
      </c>
      <c r="Z946" s="1">
        <v>1</v>
      </c>
      <c r="AD946" s="1">
        <v>6</v>
      </c>
      <c r="AF946" s="1">
        <v>1</v>
      </c>
      <c r="AG946" s="1">
        <v>1</v>
      </c>
      <c r="AH946" s="1">
        <v>1</v>
      </c>
      <c r="AK946" s="7">
        <f t="shared" si="563"/>
        <v>5</v>
      </c>
      <c r="AL946" s="7">
        <f t="shared" si="564"/>
        <v>8</v>
      </c>
      <c r="AM946" s="7">
        <f t="shared" si="565"/>
        <v>7</v>
      </c>
      <c r="AN946" s="2">
        <f t="shared" si="566"/>
        <v>8.5929108485499461E-3</v>
      </c>
      <c r="AO946" s="2">
        <f t="shared" si="567"/>
        <v>3.5803795202291446E-4</v>
      </c>
      <c r="AP946" s="2">
        <f t="shared" si="568"/>
        <v>1.4321518080916578E-3</v>
      </c>
      <c r="AR946" t="str">
        <f t="shared" si="569"/>
        <v>Leake</v>
      </c>
      <c r="AS946" t="s">
        <v>1504</v>
      </c>
      <c r="AT946" s="184">
        <v>2</v>
      </c>
      <c r="AU946" s="9"/>
      <c r="AV946" s="97">
        <v>28</v>
      </c>
      <c r="AW946" s="99">
        <v>79</v>
      </c>
      <c r="AX946" s="105">
        <f t="shared" si="570"/>
        <v>28079</v>
      </c>
      <c r="AZ946" s="7" t="s">
        <v>2951</v>
      </c>
      <c r="BA946" t="s">
        <v>3184</v>
      </c>
      <c r="BB946" s="176"/>
    </row>
    <row r="947" spans="1:54" hidden="1" outlineLevel="1">
      <c r="A947" t="s">
        <v>634</v>
      </c>
      <c r="B947" t="s">
        <v>1504</v>
      </c>
      <c r="C947" s="1">
        <f t="shared" si="556"/>
        <v>13808</v>
      </c>
      <c r="D947" s="7">
        <f>IF(R947&gt;0,RANK(R947,(R947:T947,U947:AI947)),0)</f>
        <v>3</v>
      </c>
      <c r="E947" s="7">
        <f>IF(S947&gt;0,RANK(S947,(R947:T947,U947:AI947)),0)</f>
        <v>6</v>
      </c>
      <c r="F947" s="7">
        <f>IF(T947&gt;0,RANK(T947,(R947:T947,U947:AI947)),0)</f>
        <v>4</v>
      </c>
      <c r="G947" s="7">
        <f>IF(U947&gt;0,RANK(U947,(R947:T947,U947:AI947)),0)</f>
        <v>1</v>
      </c>
      <c r="H947" s="7">
        <f t="shared" si="557"/>
        <v>2</v>
      </c>
      <c r="I947" s="49">
        <f t="shared" si="558"/>
        <v>567</v>
      </c>
      <c r="J947" s="177">
        <f t="shared" si="541"/>
        <v>4.1063151796060252E-2</v>
      </c>
      <c r="K947" s="2"/>
      <c r="L947" s="2">
        <f t="shared" si="559"/>
        <v>9.0961761297798371E-2</v>
      </c>
      <c r="M947" s="2">
        <f t="shared" si="560"/>
        <v>3.4038238702201623E-3</v>
      </c>
      <c r="N947" s="2">
        <f t="shared" si="561"/>
        <v>5.3881807647740441E-2</v>
      </c>
      <c r="O947" s="2">
        <f t="shared" si="545"/>
        <v>0.4353997682502897</v>
      </c>
      <c r="P947" s="2">
        <f t="shared" si="562"/>
        <v>0.39433661645422941</v>
      </c>
      <c r="Q947" s="2">
        <f t="shared" si="555"/>
        <v>2.2016222479721848E-2</v>
      </c>
      <c r="R947" s="1">
        <v>1256</v>
      </c>
      <c r="S947" s="1">
        <v>47</v>
      </c>
      <c r="T947" s="1">
        <v>744</v>
      </c>
      <c r="U947" s="1">
        <v>6012</v>
      </c>
      <c r="V947" s="1">
        <v>5445</v>
      </c>
      <c r="W947" s="1">
        <v>220</v>
      </c>
      <c r="X947" s="1">
        <v>5</v>
      </c>
      <c r="Y947" s="1">
        <v>18</v>
      </c>
      <c r="Z947" s="1">
        <v>13</v>
      </c>
      <c r="AD947" s="1">
        <v>33</v>
      </c>
      <c r="AF947" s="1">
        <v>10</v>
      </c>
      <c r="AG947" s="1">
        <v>4</v>
      </c>
      <c r="AH947" s="1">
        <v>1</v>
      </c>
      <c r="AK947" s="7">
        <f t="shared" si="563"/>
        <v>5</v>
      </c>
      <c r="AL947" s="7">
        <f t="shared" si="564"/>
        <v>9</v>
      </c>
      <c r="AM947" s="7">
        <f t="shared" si="565"/>
        <v>7</v>
      </c>
      <c r="AN947" s="2">
        <f t="shared" si="566"/>
        <v>1.5932792584009269E-2</v>
      </c>
      <c r="AO947" s="2">
        <f t="shared" si="567"/>
        <v>3.6210892236384707E-4</v>
      </c>
      <c r="AP947" s="2">
        <f t="shared" si="568"/>
        <v>1.3035921205098494E-3</v>
      </c>
      <c r="AR947" t="str">
        <f t="shared" si="569"/>
        <v>Lee</v>
      </c>
      <c r="AS947" t="s">
        <v>1504</v>
      </c>
      <c r="AT947" s="184">
        <v>1</v>
      </c>
      <c r="AU947" s="9">
        <v>1</v>
      </c>
      <c r="AV947" s="97">
        <v>28</v>
      </c>
      <c r="AW947" s="99">
        <v>81</v>
      </c>
      <c r="AX947" s="105">
        <f t="shared" si="570"/>
        <v>28081</v>
      </c>
      <c r="AZ947" s="7" t="s">
        <v>2951</v>
      </c>
      <c r="BA947" t="s">
        <v>3184</v>
      </c>
      <c r="BB947" s="176"/>
    </row>
    <row r="948" spans="1:54" hidden="1" outlineLevel="1">
      <c r="A948" t="s">
        <v>2861</v>
      </c>
      <c r="B948" t="s">
        <v>1504</v>
      </c>
      <c r="C948" s="1">
        <f t="shared" si="556"/>
        <v>1662</v>
      </c>
      <c r="D948" s="7">
        <f>IF(R948&gt;0,RANK(R948,(R948:T948,U948:AI948)),0)</f>
        <v>3</v>
      </c>
      <c r="E948" s="7">
        <f>IF(S948&gt;0,RANK(S948,(R948:T948,U948:AI948)),0)</f>
        <v>6</v>
      </c>
      <c r="F948" s="7">
        <f>IF(T948&gt;0,RANK(T948,(R948:T948,U948:AI948)),0)</f>
        <v>4</v>
      </c>
      <c r="G948" s="7">
        <f>IF(U948&gt;0,RANK(U948,(R948:T948,U948:AI948)),0)</f>
        <v>2</v>
      </c>
      <c r="H948" s="7">
        <f t="shared" si="557"/>
        <v>1</v>
      </c>
      <c r="I948" s="49">
        <f t="shared" si="558"/>
        <v>378</v>
      </c>
      <c r="J948" s="177">
        <f t="shared" si="541"/>
        <v>0.22743682310469315</v>
      </c>
      <c r="K948" s="2"/>
      <c r="L948" s="2">
        <f t="shared" si="559"/>
        <v>0.2009626955475331</v>
      </c>
      <c r="M948" s="2">
        <f t="shared" si="560"/>
        <v>3.0084235860409147E-3</v>
      </c>
      <c r="N948" s="2">
        <f t="shared" si="561"/>
        <v>4.5728038507821901E-2</v>
      </c>
      <c r="O948" s="2">
        <f t="shared" si="545"/>
        <v>0.25571600481347773</v>
      </c>
      <c r="P948" s="2">
        <f t="shared" si="562"/>
        <v>0.48315282791817088</v>
      </c>
      <c r="Q948" s="2">
        <f t="shared" si="555"/>
        <v>1.1432009626955453E-2</v>
      </c>
      <c r="R948" s="1">
        <v>334</v>
      </c>
      <c r="S948" s="1">
        <v>5</v>
      </c>
      <c r="T948" s="1">
        <v>76</v>
      </c>
      <c r="U948" s="1">
        <v>425</v>
      </c>
      <c r="V948" s="1">
        <v>803</v>
      </c>
      <c r="W948" s="1">
        <v>11</v>
      </c>
      <c r="X948" s="1">
        <v>1</v>
      </c>
      <c r="Y948" s="1">
        <v>1</v>
      </c>
      <c r="Z948" s="1">
        <v>1</v>
      </c>
      <c r="AD948" s="1">
        <v>3</v>
      </c>
      <c r="AF948" s="1">
        <v>2</v>
      </c>
      <c r="AG948" s="1">
        <v>0</v>
      </c>
      <c r="AH948" s="1">
        <v>0</v>
      </c>
      <c r="AK948" s="7">
        <f t="shared" si="563"/>
        <v>5</v>
      </c>
      <c r="AL948" s="7">
        <f t="shared" si="564"/>
        <v>7</v>
      </c>
      <c r="AM948" s="7">
        <f t="shared" si="565"/>
        <v>7</v>
      </c>
      <c r="AN948" s="2">
        <f t="shared" si="566"/>
        <v>6.6185318892900118E-3</v>
      </c>
      <c r="AO948" s="2">
        <f t="shared" si="567"/>
        <v>6.0168471720818293E-4</v>
      </c>
      <c r="AP948" s="2">
        <f t="shared" si="568"/>
        <v>6.0168471720818293E-4</v>
      </c>
      <c r="AR948" t="str">
        <f t="shared" si="569"/>
        <v>Leflore</v>
      </c>
      <c r="AS948" t="s">
        <v>1504</v>
      </c>
      <c r="AT948" s="184">
        <v>2</v>
      </c>
      <c r="AU948" s="9">
        <v>2</v>
      </c>
      <c r="AV948" s="97">
        <v>28</v>
      </c>
      <c r="AW948" s="99">
        <v>83</v>
      </c>
      <c r="AX948" s="105">
        <f t="shared" si="570"/>
        <v>28083</v>
      </c>
      <c r="AZ948" s="7" t="s">
        <v>2951</v>
      </c>
      <c r="BA948" t="s">
        <v>3184</v>
      </c>
      <c r="BB948" s="176"/>
    </row>
    <row r="949" spans="1:54" hidden="1" outlineLevel="1">
      <c r="A949" t="s">
        <v>223</v>
      </c>
      <c r="B949" t="s">
        <v>1504</v>
      </c>
      <c r="C949" s="1">
        <f t="shared" si="556"/>
        <v>6214</v>
      </c>
      <c r="D949" s="7">
        <f>IF(R949&gt;0,RANK(R949,(R949:T949,U949:AI949)),0)</f>
        <v>3</v>
      </c>
      <c r="E949" s="7">
        <f>IF(S949&gt;0,RANK(S949,(R949:T949,U949:AI949)),0)</f>
        <v>6</v>
      </c>
      <c r="F949" s="7">
        <f>IF(T949&gt;0,RANK(T949,(R949:T949,U949:AI949)),0)</f>
        <v>4</v>
      </c>
      <c r="G949" s="7">
        <f>IF(U949&gt;0,RANK(U949,(R949:T949,U949:AI949)),0)</f>
        <v>2</v>
      </c>
      <c r="H949" s="7">
        <f t="shared" si="557"/>
        <v>1</v>
      </c>
      <c r="I949" s="49">
        <f t="shared" si="558"/>
        <v>705</v>
      </c>
      <c r="J949" s="177">
        <f t="shared" si="541"/>
        <v>0.11345349211457999</v>
      </c>
      <c r="K949" s="2"/>
      <c r="L949" s="2">
        <f t="shared" si="559"/>
        <v>7.9176054071451563E-2</v>
      </c>
      <c r="M949" s="2">
        <f t="shared" si="560"/>
        <v>5.3105889925973608E-3</v>
      </c>
      <c r="N949" s="2">
        <f t="shared" si="561"/>
        <v>5.7611844222722884E-2</v>
      </c>
      <c r="O949" s="2">
        <f t="shared" si="545"/>
        <v>0.36160283231412937</v>
      </c>
      <c r="P949" s="2">
        <f t="shared" si="562"/>
        <v>0.47505632442870938</v>
      </c>
      <c r="Q949" s="2">
        <f t="shared" si="555"/>
        <v>2.1242355970389371E-2</v>
      </c>
      <c r="R949" s="1">
        <v>492</v>
      </c>
      <c r="S949" s="1">
        <v>33</v>
      </c>
      <c r="T949" s="1">
        <v>358</v>
      </c>
      <c r="U949" s="1">
        <v>2247</v>
      </c>
      <c r="V949" s="1">
        <v>2952</v>
      </c>
      <c r="W949" s="1">
        <v>92</v>
      </c>
      <c r="X949" s="1">
        <v>2</v>
      </c>
      <c r="Y949" s="1">
        <v>10</v>
      </c>
      <c r="Z949" s="1">
        <v>3</v>
      </c>
      <c r="AD949" s="1">
        <v>12</v>
      </c>
      <c r="AF949" s="1">
        <v>10</v>
      </c>
      <c r="AG949" s="1">
        <v>2</v>
      </c>
      <c r="AH949" s="1">
        <v>1</v>
      </c>
      <c r="AK949" s="7">
        <f t="shared" si="563"/>
        <v>5</v>
      </c>
      <c r="AL949" s="7">
        <f t="shared" si="564"/>
        <v>9</v>
      </c>
      <c r="AM949" s="7">
        <f t="shared" si="565"/>
        <v>7</v>
      </c>
      <c r="AN949" s="2">
        <f t="shared" si="566"/>
        <v>1.4805278403604764E-2</v>
      </c>
      <c r="AO949" s="2">
        <f t="shared" si="567"/>
        <v>3.2185387833923401E-4</v>
      </c>
      <c r="AP949" s="2">
        <f t="shared" si="568"/>
        <v>1.6092693916961698E-3</v>
      </c>
      <c r="AR949" t="str">
        <f t="shared" si="569"/>
        <v>Lincoln</v>
      </c>
      <c r="AS949" t="s">
        <v>1504</v>
      </c>
      <c r="AT949" s="184">
        <v>3</v>
      </c>
      <c r="AU949" s="9">
        <v>3</v>
      </c>
      <c r="AV949" s="97">
        <v>28</v>
      </c>
      <c r="AW949" s="99">
        <v>85</v>
      </c>
      <c r="AX949" s="105">
        <f t="shared" si="570"/>
        <v>28085</v>
      </c>
      <c r="AZ949" s="7" t="s">
        <v>2951</v>
      </c>
      <c r="BA949" t="s">
        <v>3184</v>
      </c>
      <c r="BB949" s="176"/>
    </row>
    <row r="950" spans="1:54" hidden="1" outlineLevel="1">
      <c r="A950" t="s">
        <v>3245</v>
      </c>
      <c r="B950" t="s">
        <v>1504</v>
      </c>
      <c r="C950" s="1">
        <f t="shared" si="556"/>
        <v>7929</v>
      </c>
      <c r="D950" s="7">
        <f>IF(R950&gt;0,RANK(R950,(R950:T950,U950:AI950)),0)</f>
        <v>3</v>
      </c>
      <c r="E950" s="7">
        <f>IF(S950&gt;0,RANK(S950,(R950:T950,U950:AI950)),0)</f>
        <v>7</v>
      </c>
      <c r="F950" s="7">
        <f>IF(T950&gt;0,RANK(T950,(R950:T950,U950:AI950)),0)</f>
        <v>4</v>
      </c>
      <c r="G950" s="7">
        <f>IF(U950&gt;0,RANK(U950,(R950:T950,U950:AI950)),0)</f>
        <v>2</v>
      </c>
      <c r="H950" s="7">
        <f t="shared" si="557"/>
        <v>1</v>
      </c>
      <c r="I950" s="49">
        <f t="shared" si="558"/>
        <v>187</v>
      </c>
      <c r="J950" s="177">
        <f t="shared" si="541"/>
        <v>2.3584310757977046E-2</v>
      </c>
      <c r="K950" s="2"/>
      <c r="L950" s="2">
        <f t="shared" si="559"/>
        <v>9.4715600958506743E-2</v>
      </c>
      <c r="M950" s="2">
        <f t="shared" si="560"/>
        <v>2.0179089418589985E-3</v>
      </c>
      <c r="N950" s="2">
        <f t="shared" si="561"/>
        <v>5.7132046916382899E-2</v>
      </c>
      <c r="O950" s="2">
        <f t="shared" si="545"/>
        <v>0.39891537394375076</v>
      </c>
      <c r="P950" s="2">
        <f t="shared" si="562"/>
        <v>0.42249968470172783</v>
      </c>
      <c r="Q950" s="2">
        <f t="shared" si="555"/>
        <v>2.4719384537772782E-2</v>
      </c>
      <c r="R950" s="1">
        <v>751</v>
      </c>
      <c r="S950" s="1">
        <v>16</v>
      </c>
      <c r="T950" s="1">
        <v>453</v>
      </c>
      <c r="U950" s="1">
        <v>3163</v>
      </c>
      <c r="V950" s="1">
        <v>3350</v>
      </c>
      <c r="W950" s="1">
        <v>132</v>
      </c>
      <c r="X950" s="1">
        <v>6</v>
      </c>
      <c r="Y950" s="1">
        <v>10</v>
      </c>
      <c r="Z950" s="1">
        <v>7</v>
      </c>
      <c r="AD950" s="1">
        <v>33</v>
      </c>
      <c r="AF950" s="1">
        <v>4</v>
      </c>
      <c r="AG950" s="1">
        <v>2</v>
      </c>
      <c r="AH950" s="1">
        <v>2</v>
      </c>
      <c r="AK950" s="7">
        <f t="shared" si="563"/>
        <v>5</v>
      </c>
      <c r="AL950" s="7">
        <f t="shared" si="564"/>
        <v>9</v>
      </c>
      <c r="AM950" s="7">
        <f t="shared" si="565"/>
        <v>7</v>
      </c>
      <c r="AN950" s="2">
        <f t="shared" si="566"/>
        <v>1.6647748770336739E-2</v>
      </c>
      <c r="AO950" s="2">
        <f t="shared" si="567"/>
        <v>7.5671585319712453E-4</v>
      </c>
      <c r="AP950" s="2">
        <f t="shared" si="568"/>
        <v>1.2611930886618741E-3</v>
      </c>
      <c r="AR950" t="str">
        <f t="shared" si="569"/>
        <v>Lowndes</v>
      </c>
      <c r="AS950" t="s">
        <v>1504</v>
      </c>
      <c r="AT950" s="184">
        <v>1</v>
      </c>
      <c r="AU950" s="9">
        <v>1</v>
      </c>
      <c r="AV950" s="97">
        <v>28</v>
      </c>
      <c r="AW950" s="99">
        <v>87</v>
      </c>
      <c r="AX950" s="105">
        <f t="shared" si="570"/>
        <v>28087</v>
      </c>
      <c r="AZ950" s="7" t="s">
        <v>2951</v>
      </c>
      <c r="BA950" t="s">
        <v>3184</v>
      </c>
      <c r="BB950" s="176"/>
    </row>
    <row r="951" spans="1:54" hidden="1" outlineLevel="1">
      <c r="A951" t="s">
        <v>1388</v>
      </c>
      <c r="B951" t="s">
        <v>1504</v>
      </c>
      <c r="C951" s="1">
        <f t="shared" si="556"/>
        <v>19157</v>
      </c>
      <c r="D951" s="7">
        <f>IF(R951&gt;0,RANK(R951,(R951:T951,U951:AI951)),0)</f>
        <v>3</v>
      </c>
      <c r="E951" s="7">
        <f>IF(S951&gt;0,RANK(S951,(R951:T951,U951:AI951)),0)</f>
        <v>6</v>
      </c>
      <c r="F951" s="7">
        <f>IF(T951&gt;0,RANK(T951,(R951:T951,U951:AI951)),0)</f>
        <v>4</v>
      </c>
      <c r="G951" s="7">
        <f>IF(U951&gt;0,RANK(U951,(R951:T951,U951:AI951)),0)</f>
        <v>2</v>
      </c>
      <c r="H951" s="7">
        <f t="shared" si="557"/>
        <v>1</v>
      </c>
      <c r="I951" s="49">
        <f t="shared" si="558"/>
        <v>2156</v>
      </c>
      <c r="J951" s="177">
        <f t="shared" si="541"/>
        <v>0.11254371770110143</v>
      </c>
      <c r="K951" s="2"/>
      <c r="L951" s="2">
        <f t="shared" si="559"/>
        <v>0.19167928172469592</v>
      </c>
      <c r="M951" s="2">
        <f t="shared" si="560"/>
        <v>3.7062170485984234E-3</v>
      </c>
      <c r="N951" s="2">
        <f t="shared" si="561"/>
        <v>7.4437542412695096E-2</v>
      </c>
      <c r="O951" s="2">
        <f t="shared" si="545"/>
        <v>0.30135198621913661</v>
      </c>
      <c r="P951" s="2">
        <f t="shared" si="562"/>
        <v>0.41389570392023806</v>
      </c>
      <c r="Q951" s="2">
        <f t="shared" si="555"/>
        <v>1.4929268674635898E-2</v>
      </c>
      <c r="R951" s="1">
        <v>3672</v>
      </c>
      <c r="S951" s="1">
        <v>71</v>
      </c>
      <c r="T951" s="1">
        <v>1426</v>
      </c>
      <c r="U951" s="1">
        <v>5773</v>
      </c>
      <c r="V951" s="1">
        <v>7929</v>
      </c>
      <c r="W951" s="1">
        <v>195</v>
      </c>
      <c r="X951" s="1">
        <v>8</v>
      </c>
      <c r="Y951" s="1">
        <v>16</v>
      </c>
      <c r="Z951" s="1">
        <v>20</v>
      </c>
      <c r="AD951" s="1">
        <v>30</v>
      </c>
      <c r="AF951" s="1">
        <v>6</v>
      </c>
      <c r="AG951" s="1">
        <v>4</v>
      </c>
      <c r="AH951" s="1">
        <v>7</v>
      </c>
      <c r="AK951" s="7">
        <f t="shared" si="563"/>
        <v>5</v>
      </c>
      <c r="AL951" s="7">
        <f t="shared" si="564"/>
        <v>9</v>
      </c>
      <c r="AM951" s="7">
        <f t="shared" si="565"/>
        <v>8</v>
      </c>
      <c r="AN951" s="2">
        <f t="shared" si="566"/>
        <v>1.0179046823615388E-2</v>
      </c>
      <c r="AO951" s="2">
        <f t="shared" si="567"/>
        <v>4.1760192096883643E-4</v>
      </c>
      <c r="AP951" s="2">
        <f t="shared" si="568"/>
        <v>8.3520384193767287E-4</v>
      </c>
      <c r="AR951" t="str">
        <f t="shared" si="569"/>
        <v>Madison</v>
      </c>
      <c r="AS951" t="s">
        <v>1504</v>
      </c>
      <c r="AT951" s="184"/>
      <c r="AU951" s="9"/>
      <c r="AV951" s="97">
        <v>28</v>
      </c>
      <c r="AW951" s="99">
        <v>89</v>
      </c>
      <c r="AX951" s="105">
        <f t="shared" si="570"/>
        <v>28089</v>
      </c>
      <c r="AZ951" s="7" t="s">
        <v>2951</v>
      </c>
      <c r="BA951" t="s">
        <v>3184</v>
      </c>
      <c r="BB951" s="176"/>
    </row>
    <row r="952" spans="1:54" hidden="1" outlineLevel="1">
      <c r="A952" t="s">
        <v>1291</v>
      </c>
      <c r="B952" t="s">
        <v>1504</v>
      </c>
      <c r="C952" s="1">
        <f t="shared" si="556"/>
        <v>4702</v>
      </c>
      <c r="D952" s="7">
        <f>IF(R952&gt;0,RANK(R952,(R952:T952,U952:AI952)),0)</f>
        <v>3</v>
      </c>
      <c r="E952" s="7">
        <f>IF(S952&gt;0,RANK(S952,(R952:T952,U952:AI952)),0)</f>
        <v>6</v>
      </c>
      <c r="F952" s="7">
        <f>IF(T952&gt;0,RANK(T952,(R952:T952,U952:AI952)),0)</f>
        <v>4</v>
      </c>
      <c r="G952" s="7">
        <f>IF(U952&gt;0,RANK(U952,(R952:T952,U952:AI952)),0)</f>
        <v>2</v>
      </c>
      <c r="H952" s="7">
        <f t="shared" si="557"/>
        <v>1</v>
      </c>
      <c r="I952" s="49">
        <f t="shared" si="558"/>
        <v>668</v>
      </c>
      <c r="J952" s="177">
        <f t="shared" si="541"/>
        <v>0.1420672054444917</v>
      </c>
      <c r="K952" s="2"/>
      <c r="L952" s="2">
        <f t="shared" si="559"/>
        <v>4.2747766907698853E-2</v>
      </c>
      <c r="M952" s="2">
        <f t="shared" si="560"/>
        <v>4.6788600595491277E-3</v>
      </c>
      <c r="N952" s="2">
        <f t="shared" si="561"/>
        <v>3.3815397703105064E-2</v>
      </c>
      <c r="O952" s="2">
        <f t="shared" ref="O952:O1015" si="571">IF($C952=0,"-",U952/$C952)</f>
        <v>0.37983836665248832</v>
      </c>
      <c r="P952" s="2">
        <f t="shared" si="562"/>
        <v>0.52190557209697996</v>
      </c>
      <c r="Q952" s="2">
        <f t="shared" si="555"/>
        <v>1.7014036580178638E-2</v>
      </c>
      <c r="R952" s="1">
        <v>201</v>
      </c>
      <c r="S952" s="1">
        <v>22</v>
      </c>
      <c r="T952" s="1">
        <v>159</v>
      </c>
      <c r="U952" s="1">
        <v>1786</v>
      </c>
      <c r="V952" s="1">
        <v>2454</v>
      </c>
      <c r="W952" s="1">
        <v>48</v>
      </c>
      <c r="X952" s="1">
        <v>3</v>
      </c>
      <c r="Y952" s="1">
        <v>5</v>
      </c>
      <c r="Z952" s="1">
        <v>8</v>
      </c>
      <c r="AD952" s="1">
        <v>9</v>
      </c>
      <c r="AF952" s="1">
        <v>4</v>
      </c>
      <c r="AG952" s="1">
        <v>2</v>
      </c>
      <c r="AH952" s="1">
        <v>1</v>
      </c>
      <c r="AK952" s="7">
        <f t="shared" si="563"/>
        <v>5</v>
      </c>
      <c r="AL952" s="7">
        <f t="shared" si="564"/>
        <v>9</v>
      </c>
      <c r="AM952" s="7">
        <f t="shared" si="565"/>
        <v>8</v>
      </c>
      <c r="AN952" s="2">
        <f t="shared" si="566"/>
        <v>1.0208421948107189E-2</v>
      </c>
      <c r="AO952" s="2">
        <f t="shared" si="567"/>
        <v>6.380263717566993E-4</v>
      </c>
      <c r="AP952" s="2">
        <f t="shared" si="568"/>
        <v>1.0633772862611655E-3</v>
      </c>
      <c r="AR952" t="str">
        <f t="shared" si="569"/>
        <v>Marion</v>
      </c>
      <c r="AS952" t="s">
        <v>1504</v>
      </c>
      <c r="AT952" s="184">
        <v>4</v>
      </c>
      <c r="AU952" s="9"/>
      <c r="AV952" s="97">
        <v>28</v>
      </c>
      <c r="AW952" s="99">
        <v>91</v>
      </c>
      <c r="AX952" s="105">
        <f t="shared" si="570"/>
        <v>28091</v>
      </c>
      <c r="AZ952" s="7" t="s">
        <v>2951</v>
      </c>
      <c r="BA952" t="s">
        <v>3184</v>
      </c>
      <c r="BB952" s="176"/>
    </row>
    <row r="953" spans="1:54" hidden="1" outlineLevel="1">
      <c r="A953" t="s">
        <v>1032</v>
      </c>
      <c r="B953" t="s">
        <v>1504</v>
      </c>
      <c r="C953" s="1">
        <f t="shared" si="556"/>
        <v>3889</v>
      </c>
      <c r="D953" s="7">
        <f>IF(R953&gt;0,RANK(R953,(R953:T953,U953:AI953)),0)</f>
        <v>4</v>
      </c>
      <c r="E953" s="7">
        <f>IF(S953&gt;0,RANK(S953,(R953:T953,U953:AI953)),0)</f>
        <v>6</v>
      </c>
      <c r="F953" s="7">
        <f>IF(T953&gt;0,RANK(T953,(R953:T953,U953:AI953)),0)</f>
        <v>3</v>
      </c>
      <c r="G953" s="7">
        <f>IF(U953&gt;0,RANK(U953,(R953:T953,U953:AI953)),0)</f>
        <v>2</v>
      </c>
      <c r="H953" s="7">
        <f t="shared" si="557"/>
        <v>1</v>
      </c>
      <c r="I953" s="49">
        <f t="shared" si="558"/>
        <v>50</v>
      </c>
      <c r="J953" s="177">
        <f t="shared" si="541"/>
        <v>1.2856775520699408E-2</v>
      </c>
      <c r="K953" s="2"/>
      <c r="L953" s="2">
        <f t="shared" si="559"/>
        <v>3.419902288506043E-2</v>
      </c>
      <c r="M953" s="2">
        <f t="shared" si="560"/>
        <v>2.3142195937258937E-3</v>
      </c>
      <c r="N953" s="2">
        <f t="shared" si="561"/>
        <v>4.7312933916173826E-2</v>
      </c>
      <c r="O953" s="2">
        <f t="shared" si="571"/>
        <v>0.44433016199537156</v>
      </c>
      <c r="P953" s="2">
        <f t="shared" si="562"/>
        <v>0.45718693751607098</v>
      </c>
      <c r="Q953" s="2">
        <f t="shared" si="555"/>
        <v>1.4656724093597306E-2</v>
      </c>
      <c r="R953" s="1">
        <v>133</v>
      </c>
      <c r="S953" s="1">
        <v>9</v>
      </c>
      <c r="T953" s="1">
        <v>184</v>
      </c>
      <c r="U953" s="1">
        <v>1728</v>
      </c>
      <c r="V953" s="1">
        <v>1778</v>
      </c>
      <c r="W953" s="1">
        <v>36</v>
      </c>
      <c r="X953" s="1">
        <v>2</v>
      </c>
      <c r="Y953" s="1">
        <v>3</v>
      </c>
      <c r="Z953" s="1">
        <v>7</v>
      </c>
      <c r="AD953" s="1">
        <v>6</v>
      </c>
      <c r="AF953" s="1">
        <v>1</v>
      </c>
      <c r="AG953" s="1">
        <v>2</v>
      </c>
      <c r="AH953" s="1">
        <v>0</v>
      </c>
      <c r="AK953" s="7">
        <f t="shared" si="563"/>
        <v>5</v>
      </c>
      <c r="AL953" s="7">
        <f t="shared" si="564"/>
        <v>9</v>
      </c>
      <c r="AM953" s="7">
        <f t="shared" si="565"/>
        <v>8</v>
      </c>
      <c r="AN953" s="2">
        <f t="shared" si="566"/>
        <v>9.2568783749035748E-3</v>
      </c>
      <c r="AO953" s="2">
        <f t="shared" si="567"/>
        <v>5.1427102082797634E-4</v>
      </c>
      <c r="AP953" s="2">
        <f t="shared" si="568"/>
        <v>7.7140653124196457E-4</v>
      </c>
      <c r="AR953" t="str">
        <f t="shared" si="569"/>
        <v>Marshall</v>
      </c>
      <c r="AS953" t="s">
        <v>1504</v>
      </c>
      <c r="AT953" s="184">
        <v>1</v>
      </c>
      <c r="AU953" s="9">
        <v>1</v>
      </c>
      <c r="AV953" s="97">
        <v>28</v>
      </c>
      <c r="AW953" s="99">
        <v>93</v>
      </c>
      <c r="AX953" s="105">
        <f t="shared" si="570"/>
        <v>28093</v>
      </c>
      <c r="AZ953" s="7" t="s">
        <v>2951</v>
      </c>
      <c r="BA953" t="s">
        <v>3184</v>
      </c>
      <c r="BB953" s="176"/>
    </row>
    <row r="954" spans="1:54" hidden="1" outlineLevel="1">
      <c r="A954" t="s">
        <v>341</v>
      </c>
      <c r="B954" t="s">
        <v>1504</v>
      </c>
      <c r="C954" s="1">
        <f t="shared" si="556"/>
        <v>5210</v>
      </c>
      <c r="D954" s="7">
        <f>IF(R954&gt;0,RANK(R954,(R954:T954,U954:AI954)),0)</f>
        <v>3</v>
      </c>
      <c r="E954" s="7">
        <f>IF(S954&gt;0,RANK(S954,(R954:T954,U954:AI954)),0)</f>
        <v>6</v>
      </c>
      <c r="F954" s="7">
        <f>IF(T954&gt;0,RANK(T954,(R954:T954,U954:AI954)),0)</f>
        <v>4</v>
      </c>
      <c r="G954" s="7">
        <f>IF(U954&gt;0,RANK(U954,(R954:T954,U954:AI954)),0)</f>
        <v>2</v>
      </c>
      <c r="H954" s="7">
        <f t="shared" si="557"/>
        <v>1</v>
      </c>
      <c r="I954" s="49">
        <f t="shared" si="558"/>
        <v>831</v>
      </c>
      <c r="J954" s="177">
        <f t="shared" ref="J954:J1017" si="572">I954/C954</f>
        <v>0.15950095969289826</v>
      </c>
      <c r="K954" s="2"/>
      <c r="L954" s="2">
        <f t="shared" si="559"/>
        <v>6.6602687140115163E-2</v>
      </c>
      <c r="M954" s="2">
        <f t="shared" si="560"/>
        <v>4.6065259117082534E-3</v>
      </c>
      <c r="N954" s="2">
        <f t="shared" si="561"/>
        <v>5.8157389635316699E-2</v>
      </c>
      <c r="O954" s="2">
        <f t="shared" si="571"/>
        <v>0.34049904030710171</v>
      </c>
      <c r="P954" s="2">
        <f t="shared" si="562"/>
        <v>0.5</v>
      </c>
      <c r="Q954" s="2">
        <f t="shared" si="555"/>
        <v>3.0134357005758172E-2</v>
      </c>
      <c r="R954" s="1">
        <v>347</v>
      </c>
      <c r="S954" s="1">
        <v>24</v>
      </c>
      <c r="T954" s="1">
        <v>303</v>
      </c>
      <c r="U954" s="1">
        <v>1774</v>
      </c>
      <c r="V954" s="1">
        <v>2605</v>
      </c>
      <c r="W954" s="1">
        <v>121</v>
      </c>
      <c r="X954" s="1">
        <v>0</v>
      </c>
      <c r="Y954" s="1">
        <v>8</v>
      </c>
      <c r="Z954" s="1">
        <v>4</v>
      </c>
      <c r="AD954" s="1">
        <v>21</v>
      </c>
      <c r="AF954" s="1">
        <v>1</v>
      </c>
      <c r="AG954" s="1">
        <v>1</v>
      </c>
      <c r="AH954" s="1">
        <v>1</v>
      </c>
      <c r="AK954" s="7">
        <f t="shared" si="563"/>
        <v>5</v>
      </c>
      <c r="AL954" s="7">
        <f t="shared" si="564"/>
        <v>0</v>
      </c>
      <c r="AM954" s="7">
        <f t="shared" si="565"/>
        <v>7</v>
      </c>
      <c r="AN954" s="2">
        <f t="shared" si="566"/>
        <v>2.3224568138195779E-2</v>
      </c>
      <c r="AO954" s="2">
        <f t="shared" si="567"/>
        <v>0</v>
      </c>
      <c r="AP954" s="2">
        <f t="shared" si="568"/>
        <v>1.5355086372360845E-3</v>
      </c>
      <c r="AR954" t="str">
        <f t="shared" si="569"/>
        <v>Monroe</v>
      </c>
      <c r="AS954" t="s">
        <v>1504</v>
      </c>
      <c r="AT954" s="184">
        <v>1</v>
      </c>
      <c r="AU954" s="9">
        <v>1</v>
      </c>
      <c r="AV954" s="97">
        <v>28</v>
      </c>
      <c r="AW954" s="99">
        <v>95</v>
      </c>
      <c r="AX954" s="105">
        <f t="shared" si="570"/>
        <v>28095</v>
      </c>
      <c r="AZ954" s="7" t="s">
        <v>2951</v>
      </c>
      <c r="BA954" t="s">
        <v>3184</v>
      </c>
      <c r="BB954" s="176"/>
    </row>
    <row r="955" spans="1:54" hidden="1" outlineLevel="1">
      <c r="A955" t="s">
        <v>393</v>
      </c>
      <c r="B955" t="s">
        <v>1504</v>
      </c>
      <c r="C955" s="1">
        <f t="shared" si="556"/>
        <v>1533</v>
      </c>
      <c r="D955" s="7">
        <f>IF(R955&gt;0,RANK(R955,(R955:T955,U955:AI955)),0)</f>
        <v>3</v>
      </c>
      <c r="E955" s="7">
        <f>IF(S955&gt;0,RANK(S955,(R955:T955,U955:AI955)),0)</f>
        <v>6</v>
      </c>
      <c r="F955" s="7">
        <f>IF(T955&gt;0,RANK(T955,(R955:T955,U955:AI955)),0)</f>
        <v>4</v>
      </c>
      <c r="G955" s="7">
        <f>IF(U955&gt;0,RANK(U955,(R955:T955,U955:AI955)),0)</f>
        <v>2</v>
      </c>
      <c r="H955" s="7">
        <f t="shared" si="557"/>
        <v>1</v>
      </c>
      <c r="I955" s="49">
        <f t="shared" si="558"/>
        <v>204</v>
      </c>
      <c r="J955" s="177">
        <f t="shared" si="572"/>
        <v>0.13307240704500978</v>
      </c>
      <c r="K955" s="2"/>
      <c r="L955" s="2">
        <f t="shared" si="559"/>
        <v>7.3711676451402475E-2</v>
      </c>
      <c r="M955" s="2">
        <f t="shared" si="560"/>
        <v>9.7847358121330719E-3</v>
      </c>
      <c r="N955" s="2">
        <f t="shared" si="561"/>
        <v>4.3705153294194388E-2</v>
      </c>
      <c r="O955" s="2">
        <f t="shared" si="571"/>
        <v>0.3587736464448793</v>
      </c>
      <c r="P955" s="2">
        <f t="shared" si="562"/>
        <v>0.49184605348988908</v>
      </c>
      <c r="Q955" s="2">
        <f t="shared" si="555"/>
        <v>2.2178734507501741E-2</v>
      </c>
      <c r="R955" s="1">
        <v>113</v>
      </c>
      <c r="S955" s="1">
        <v>15</v>
      </c>
      <c r="T955" s="1">
        <v>67</v>
      </c>
      <c r="U955" s="1">
        <v>550</v>
      </c>
      <c r="V955" s="1">
        <v>754</v>
      </c>
      <c r="W955" s="1">
        <v>17</v>
      </c>
      <c r="X955" s="1">
        <v>0</v>
      </c>
      <c r="Y955" s="1">
        <v>1</v>
      </c>
      <c r="Z955" s="1">
        <v>3</v>
      </c>
      <c r="AD955" s="1">
        <v>10</v>
      </c>
      <c r="AF955" s="1">
        <v>3</v>
      </c>
      <c r="AG955" s="1">
        <v>0</v>
      </c>
      <c r="AH955" s="1">
        <v>0</v>
      </c>
      <c r="AK955" s="7">
        <f t="shared" si="563"/>
        <v>5</v>
      </c>
      <c r="AL955" s="7">
        <f t="shared" si="564"/>
        <v>0</v>
      </c>
      <c r="AM955" s="7">
        <f t="shared" si="565"/>
        <v>8</v>
      </c>
      <c r="AN955" s="2">
        <f t="shared" si="566"/>
        <v>1.1089367253750815E-2</v>
      </c>
      <c r="AO955" s="2">
        <f t="shared" si="567"/>
        <v>0</v>
      </c>
      <c r="AP955" s="2">
        <f t="shared" si="568"/>
        <v>6.5231572080887146E-4</v>
      </c>
      <c r="AR955" t="str">
        <f t="shared" si="569"/>
        <v>Montgomery</v>
      </c>
      <c r="AS955" t="s">
        <v>1504</v>
      </c>
      <c r="AT955" s="184">
        <v>2</v>
      </c>
      <c r="AU955" s="9">
        <v>2</v>
      </c>
      <c r="AV955" s="97">
        <v>28</v>
      </c>
      <c r="AW955" s="99">
        <v>97</v>
      </c>
      <c r="AX955" s="105">
        <f t="shared" si="570"/>
        <v>28097</v>
      </c>
      <c r="AZ955" s="7" t="s">
        <v>2951</v>
      </c>
      <c r="BA955" t="s">
        <v>3184</v>
      </c>
      <c r="BB955" s="176"/>
    </row>
    <row r="956" spans="1:54" hidden="1" outlineLevel="1">
      <c r="A956" t="s">
        <v>588</v>
      </c>
      <c r="B956" t="s">
        <v>1504</v>
      </c>
      <c r="C956" s="1">
        <f t="shared" si="556"/>
        <v>4525</v>
      </c>
      <c r="D956" s="7">
        <f>IF(R956&gt;0,RANK(R956,(R956:T956,U956:AI956)),0)</f>
        <v>3</v>
      </c>
      <c r="E956" s="7">
        <f>IF(S956&gt;0,RANK(S956,(R956:T956,U956:AI956)),0)</f>
        <v>6</v>
      </c>
      <c r="F956" s="7">
        <f>IF(T956&gt;0,RANK(T956,(R956:T956,U956:AI956)),0)</f>
        <v>4</v>
      </c>
      <c r="G956" s="7">
        <f>IF(U956&gt;0,RANK(U956,(R956:T956,U956:AI956)),0)</f>
        <v>2</v>
      </c>
      <c r="H956" s="7">
        <f t="shared" si="557"/>
        <v>1</v>
      </c>
      <c r="I956" s="49">
        <f t="shared" si="558"/>
        <v>751</v>
      </c>
      <c r="J956" s="177">
        <f t="shared" si="572"/>
        <v>0.16596685082872928</v>
      </c>
      <c r="K956" s="2"/>
      <c r="L956" s="2">
        <f t="shared" si="559"/>
        <v>8.4198895027624315E-2</v>
      </c>
      <c r="M956" s="2">
        <f t="shared" si="560"/>
        <v>7.7348066298342545E-3</v>
      </c>
      <c r="N956" s="2">
        <f t="shared" si="561"/>
        <v>4.4861878453038677E-2</v>
      </c>
      <c r="O956" s="2">
        <f t="shared" si="571"/>
        <v>0.33193370165745856</v>
      </c>
      <c r="P956" s="2">
        <f t="shared" si="562"/>
        <v>0.49790055248618786</v>
      </c>
      <c r="Q956" s="2">
        <f t="shared" si="555"/>
        <v>3.3370165745856328E-2</v>
      </c>
      <c r="R956" s="1">
        <v>381</v>
      </c>
      <c r="S956" s="1">
        <v>35</v>
      </c>
      <c r="T956" s="1">
        <v>203</v>
      </c>
      <c r="U956" s="1">
        <v>1502</v>
      </c>
      <c r="V956" s="1">
        <v>2253</v>
      </c>
      <c r="W956" s="1">
        <v>106</v>
      </c>
      <c r="X956" s="1">
        <v>1</v>
      </c>
      <c r="Y956" s="1">
        <v>9</v>
      </c>
      <c r="Z956" s="1">
        <v>4</v>
      </c>
      <c r="AD956" s="1">
        <v>25</v>
      </c>
      <c r="AF956" s="1">
        <v>3</v>
      </c>
      <c r="AG956" s="1">
        <v>2</v>
      </c>
      <c r="AH956" s="1">
        <v>1</v>
      </c>
      <c r="AK956" s="7">
        <f t="shared" si="563"/>
        <v>5</v>
      </c>
      <c r="AL956" s="7">
        <f t="shared" si="564"/>
        <v>9</v>
      </c>
      <c r="AM956" s="7">
        <f t="shared" si="565"/>
        <v>7</v>
      </c>
      <c r="AN956" s="2">
        <f t="shared" si="566"/>
        <v>2.3425414364640886E-2</v>
      </c>
      <c r="AO956" s="2">
        <f t="shared" si="567"/>
        <v>2.2099447513812155E-4</v>
      </c>
      <c r="AP956" s="2">
        <f t="shared" si="568"/>
        <v>1.9889502762430941E-3</v>
      </c>
      <c r="AR956" t="str">
        <f t="shared" si="569"/>
        <v>Neshoba</v>
      </c>
      <c r="AS956" t="s">
        <v>1504</v>
      </c>
      <c r="AT956" s="184">
        <v>3</v>
      </c>
      <c r="AU956" s="9">
        <v>3</v>
      </c>
      <c r="AV956" s="97">
        <v>28</v>
      </c>
      <c r="AW956" s="99">
        <v>99</v>
      </c>
      <c r="AX956" s="105">
        <f t="shared" si="570"/>
        <v>28099</v>
      </c>
      <c r="AZ956" s="7" t="s">
        <v>2951</v>
      </c>
      <c r="BA956" t="s">
        <v>3184</v>
      </c>
      <c r="BB956" s="176"/>
    </row>
    <row r="957" spans="1:54" hidden="1" outlineLevel="1">
      <c r="A957" t="s">
        <v>2492</v>
      </c>
      <c r="B957" t="s">
        <v>1504</v>
      </c>
      <c r="C957" s="1">
        <f t="shared" si="556"/>
        <v>4001</v>
      </c>
      <c r="D957" s="7">
        <f>IF(R957&gt;0,RANK(R957,(R957:T957,U957:AI957)),0)</f>
        <v>3</v>
      </c>
      <c r="E957" s="7">
        <f>IF(S957&gt;0,RANK(S957,(R957:T957,U957:AI957)),0)</f>
        <v>6</v>
      </c>
      <c r="F957" s="7">
        <f>IF(T957&gt;0,RANK(T957,(R957:T957,U957:AI957)),0)</f>
        <v>4</v>
      </c>
      <c r="G957" s="7">
        <f>IF(U957&gt;0,RANK(U957,(R957:T957,U957:AI957)),0)</f>
        <v>2</v>
      </c>
      <c r="H957" s="7">
        <f t="shared" si="557"/>
        <v>1</v>
      </c>
      <c r="I957" s="49">
        <f t="shared" si="558"/>
        <v>295</v>
      </c>
      <c r="J957" s="177">
        <f t="shared" si="572"/>
        <v>7.3731567108222942E-2</v>
      </c>
      <c r="K957" s="2"/>
      <c r="L957" s="2">
        <f t="shared" si="559"/>
        <v>6.5733566608347907E-2</v>
      </c>
      <c r="M957" s="2">
        <f t="shared" si="560"/>
        <v>5.2486878280429894E-3</v>
      </c>
      <c r="N957" s="2">
        <f t="shared" si="561"/>
        <v>5.0487378155461136E-2</v>
      </c>
      <c r="O957" s="2">
        <f t="shared" si="571"/>
        <v>0.38865283679080231</v>
      </c>
      <c r="P957" s="2">
        <f t="shared" si="562"/>
        <v>0.46238440389902524</v>
      </c>
      <c r="Q957" s="2">
        <f t="shared" si="555"/>
        <v>2.7493126718320382E-2</v>
      </c>
      <c r="R957" s="1">
        <v>263</v>
      </c>
      <c r="S957" s="1">
        <v>21</v>
      </c>
      <c r="T957" s="1">
        <v>202</v>
      </c>
      <c r="U957" s="1">
        <v>1555</v>
      </c>
      <c r="V957" s="1">
        <v>1850</v>
      </c>
      <c r="W957" s="1">
        <v>83</v>
      </c>
      <c r="X957" s="1">
        <v>1</v>
      </c>
      <c r="Y957" s="1">
        <v>5</v>
      </c>
      <c r="Z957" s="1">
        <v>5</v>
      </c>
      <c r="AD957" s="1">
        <v>12</v>
      </c>
      <c r="AF957" s="1">
        <v>1</v>
      </c>
      <c r="AG957" s="1">
        <v>2</v>
      </c>
      <c r="AH957" s="1">
        <v>1</v>
      </c>
      <c r="AK957" s="7">
        <f t="shared" si="563"/>
        <v>5</v>
      </c>
      <c r="AL957" s="7">
        <f t="shared" si="564"/>
        <v>9</v>
      </c>
      <c r="AM957" s="7">
        <f t="shared" si="565"/>
        <v>7</v>
      </c>
      <c r="AN957" s="2">
        <f t="shared" si="566"/>
        <v>2.0744813796550861E-2</v>
      </c>
      <c r="AO957" s="2">
        <f t="shared" si="567"/>
        <v>2.4993751562109475E-4</v>
      </c>
      <c r="AP957" s="2">
        <f t="shared" si="568"/>
        <v>1.2496875781054736E-3</v>
      </c>
      <c r="AR957" t="str">
        <f t="shared" si="569"/>
        <v>Newton</v>
      </c>
      <c r="AS957" t="s">
        <v>1504</v>
      </c>
      <c r="AT957" s="184">
        <v>3</v>
      </c>
      <c r="AU957" s="9">
        <v>3</v>
      </c>
      <c r="AV957" s="97">
        <v>28</v>
      </c>
      <c r="AW957" s="99">
        <v>101</v>
      </c>
      <c r="AX957" s="105">
        <f t="shared" si="570"/>
        <v>28101</v>
      </c>
      <c r="AZ957" s="7" t="s">
        <v>2951</v>
      </c>
      <c r="BA957" t="s">
        <v>3184</v>
      </c>
      <c r="BB957" s="176"/>
    </row>
    <row r="958" spans="1:54" hidden="1" outlineLevel="1">
      <c r="A958" t="s">
        <v>346</v>
      </c>
      <c r="B958" t="s">
        <v>1504</v>
      </c>
      <c r="C958" s="1">
        <f t="shared" si="556"/>
        <v>609</v>
      </c>
      <c r="D958" s="7">
        <f>IF(R958&gt;0,RANK(R958,(R958:T958,U958:AI958)),0)</f>
        <v>3</v>
      </c>
      <c r="E958" s="7">
        <f>IF(S958&gt;0,RANK(S958,(R958:T958,U958:AI958)),0)</f>
        <v>5</v>
      </c>
      <c r="F958" s="7">
        <f>IF(T958&gt;0,RANK(T958,(R958:T958,U958:AI958)),0)</f>
        <v>4</v>
      </c>
      <c r="G958" s="7">
        <f>IF(U958&gt;0,RANK(U958,(R958:T958,U958:AI958)),0)</f>
        <v>1</v>
      </c>
      <c r="H958" s="7">
        <f t="shared" si="557"/>
        <v>2</v>
      </c>
      <c r="I958" s="49">
        <f t="shared" si="558"/>
        <v>52</v>
      </c>
      <c r="J958" s="177">
        <f t="shared" si="572"/>
        <v>8.5385878489326772E-2</v>
      </c>
      <c r="K958" s="2"/>
      <c r="L958" s="2">
        <f t="shared" si="559"/>
        <v>7.7175697865353041E-2</v>
      </c>
      <c r="M958" s="2">
        <f t="shared" si="560"/>
        <v>3.2840722495894909E-3</v>
      </c>
      <c r="N958" s="2">
        <f t="shared" si="561"/>
        <v>4.9261083743842367E-2</v>
      </c>
      <c r="O958" s="2">
        <f t="shared" si="571"/>
        <v>0.47454844006568142</v>
      </c>
      <c r="P958" s="2">
        <f t="shared" si="562"/>
        <v>0.3891625615763547</v>
      </c>
      <c r="Q958" s="2">
        <f t="shared" si="555"/>
        <v>6.5681444991789184E-3</v>
      </c>
      <c r="R958" s="1">
        <v>47</v>
      </c>
      <c r="S958" s="1">
        <v>2</v>
      </c>
      <c r="T958" s="1">
        <v>30</v>
      </c>
      <c r="U958" s="1">
        <v>289</v>
      </c>
      <c r="V958" s="1">
        <v>237</v>
      </c>
      <c r="W958" s="1">
        <v>2</v>
      </c>
      <c r="X958" s="1">
        <v>1</v>
      </c>
      <c r="Y958" s="1">
        <v>1</v>
      </c>
      <c r="Z958" s="1">
        <v>0</v>
      </c>
      <c r="AD958" s="1">
        <v>0</v>
      </c>
      <c r="AF958" s="1">
        <v>0</v>
      </c>
      <c r="AG958" s="1">
        <v>0</v>
      </c>
      <c r="AH958" s="1">
        <v>0</v>
      </c>
      <c r="AK958" s="7">
        <f t="shared" si="563"/>
        <v>5</v>
      </c>
      <c r="AL958" s="7">
        <f t="shared" si="564"/>
        <v>7</v>
      </c>
      <c r="AM958" s="7">
        <f t="shared" si="565"/>
        <v>7</v>
      </c>
      <c r="AN958" s="2">
        <f t="shared" si="566"/>
        <v>3.2840722495894909E-3</v>
      </c>
      <c r="AO958" s="2">
        <f t="shared" si="567"/>
        <v>1.6420361247947454E-3</v>
      </c>
      <c r="AP958" s="2">
        <f t="shared" si="568"/>
        <v>1.6420361247947454E-3</v>
      </c>
      <c r="AR958" t="str">
        <f t="shared" si="569"/>
        <v>Noxubee</v>
      </c>
      <c r="AS958" t="s">
        <v>1504</v>
      </c>
      <c r="AT958" s="184">
        <v>3</v>
      </c>
      <c r="AU958" s="9">
        <v>3</v>
      </c>
      <c r="AV958" s="97">
        <v>28</v>
      </c>
      <c r="AW958" s="99">
        <v>103</v>
      </c>
      <c r="AX958" s="105">
        <f t="shared" si="570"/>
        <v>28103</v>
      </c>
      <c r="AZ958" s="7" t="s">
        <v>2951</v>
      </c>
      <c r="BA958" t="s">
        <v>3184</v>
      </c>
      <c r="BB958" s="176"/>
    </row>
    <row r="959" spans="1:54" hidden="1" outlineLevel="1">
      <c r="A959" t="s">
        <v>3247</v>
      </c>
      <c r="B959" t="s">
        <v>1504</v>
      </c>
      <c r="C959" s="1">
        <f t="shared" si="556"/>
        <v>5143</v>
      </c>
      <c r="D959" s="7">
        <f>IF(R959&gt;0,RANK(R959,(R959:T959,U959:AI959)),0)</f>
        <v>3</v>
      </c>
      <c r="E959" s="7">
        <f>IF(S959&gt;0,RANK(S959,(R959:T959,U959:AI959)),0)</f>
        <v>6</v>
      </c>
      <c r="F959" s="7">
        <f>IF(T959&gt;0,RANK(T959,(R959:T959,U959:AI959)),0)</f>
        <v>4</v>
      </c>
      <c r="G959" s="7">
        <f>IF(U959&gt;0,RANK(U959,(R959:T959,U959:AI959)),0)</f>
        <v>1</v>
      </c>
      <c r="H959" s="7">
        <f t="shared" si="557"/>
        <v>2</v>
      </c>
      <c r="I959" s="49">
        <f t="shared" si="558"/>
        <v>409</v>
      </c>
      <c r="J959" s="177">
        <f t="shared" si="572"/>
        <v>7.9525568734201829E-2</v>
      </c>
      <c r="K959" s="2"/>
      <c r="L959" s="2">
        <f t="shared" si="559"/>
        <v>0.17324518763367686</v>
      </c>
      <c r="M959" s="2">
        <f t="shared" si="560"/>
        <v>5.4442932140773871E-3</v>
      </c>
      <c r="N959" s="2">
        <f t="shared" si="561"/>
        <v>8.9636398988916968E-2</v>
      </c>
      <c r="O959" s="2">
        <f t="shared" si="571"/>
        <v>0.39121135524013223</v>
      </c>
      <c r="P959" s="2">
        <f t="shared" si="562"/>
        <v>0.31168578650593037</v>
      </c>
      <c r="Q959" s="2">
        <f t="shared" si="555"/>
        <v>2.8776978417266175E-2</v>
      </c>
      <c r="R959" s="1">
        <v>891</v>
      </c>
      <c r="S959" s="1">
        <v>28</v>
      </c>
      <c r="T959" s="1">
        <v>461</v>
      </c>
      <c r="U959" s="1">
        <v>2012</v>
      </c>
      <c r="V959" s="1">
        <v>1603</v>
      </c>
      <c r="W959" s="1">
        <v>102</v>
      </c>
      <c r="X959" s="1">
        <v>5</v>
      </c>
      <c r="Y959" s="1">
        <v>9</v>
      </c>
      <c r="Z959" s="1">
        <v>11</v>
      </c>
      <c r="AD959" s="1">
        <v>13</v>
      </c>
      <c r="AF959" s="1">
        <v>4</v>
      </c>
      <c r="AG959" s="1">
        <v>1</v>
      </c>
      <c r="AH959" s="1">
        <v>3</v>
      </c>
      <c r="AK959" s="7">
        <f t="shared" si="563"/>
        <v>5</v>
      </c>
      <c r="AL959" s="7">
        <f t="shared" si="564"/>
        <v>9</v>
      </c>
      <c r="AM959" s="7">
        <f t="shared" si="565"/>
        <v>8</v>
      </c>
      <c r="AN959" s="2">
        <f t="shared" si="566"/>
        <v>1.9832782422710481E-2</v>
      </c>
      <c r="AO959" s="2">
        <f t="shared" si="567"/>
        <v>9.7219521679953332E-4</v>
      </c>
      <c r="AP959" s="2">
        <f t="shared" si="568"/>
        <v>1.74995139023916E-3</v>
      </c>
      <c r="AR959" t="str">
        <f t="shared" si="569"/>
        <v>Oktibbeha</v>
      </c>
      <c r="AS959" t="s">
        <v>1504</v>
      </c>
      <c r="AT959" s="184"/>
      <c r="AU959" s="9">
        <v>3</v>
      </c>
      <c r="AV959" s="97">
        <v>28</v>
      </c>
      <c r="AW959" s="99">
        <v>105</v>
      </c>
      <c r="AX959" s="105">
        <f t="shared" si="570"/>
        <v>28105</v>
      </c>
      <c r="AZ959" s="7" t="s">
        <v>2951</v>
      </c>
      <c r="BA959" t="s">
        <v>3184</v>
      </c>
      <c r="BB959" s="176"/>
    </row>
    <row r="960" spans="1:54" hidden="1" outlineLevel="1">
      <c r="A960" t="s">
        <v>659</v>
      </c>
      <c r="B960" t="s">
        <v>1504</v>
      </c>
      <c r="C960" s="1">
        <f t="shared" si="556"/>
        <v>4180</v>
      </c>
      <c r="D960" s="7">
        <f>IF(R960&gt;0,RANK(R960,(R960:T960,U960:AI960)),0)</f>
        <v>4</v>
      </c>
      <c r="E960" s="7">
        <f>IF(S960&gt;0,RANK(S960,(R960:T960,U960:AI960)),0)</f>
        <v>6</v>
      </c>
      <c r="F960" s="7">
        <f>IF(T960&gt;0,RANK(T960,(R960:T960,U960:AI960)),0)</f>
        <v>3</v>
      </c>
      <c r="G960" s="7">
        <f>IF(U960&gt;0,RANK(U960,(R960:T960,U960:AI960)),0)</f>
        <v>2</v>
      </c>
      <c r="H960" s="7">
        <f t="shared" si="557"/>
        <v>1</v>
      </c>
      <c r="I960" s="49">
        <f t="shared" si="558"/>
        <v>865</v>
      </c>
      <c r="J960" s="177">
        <f t="shared" si="572"/>
        <v>0.2069377990430622</v>
      </c>
      <c r="K960" s="2"/>
      <c r="L960" s="2">
        <f t="shared" si="559"/>
        <v>4.6172248803827753E-2</v>
      </c>
      <c r="M960" s="2">
        <f t="shared" si="560"/>
        <v>3.5885167464114833E-3</v>
      </c>
      <c r="N960" s="2">
        <f t="shared" si="561"/>
        <v>4.9282296650717705E-2</v>
      </c>
      <c r="O960" s="2">
        <f t="shared" si="571"/>
        <v>0.33660287081339713</v>
      </c>
      <c r="P960" s="2">
        <f t="shared" si="562"/>
        <v>0.54354066985645932</v>
      </c>
      <c r="Q960" s="2">
        <f t="shared" si="555"/>
        <v>2.0813397129186617E-2</v>
      </c>
      <c r="R960" s="1">
        <v>193</v>
      </c>
      <c r="S960" s="1">
        <v>15</v>
      </c>
      <c r="T960" s="1">
        <v>206</v>
      </c>
      <c r="U960" s="1">
        <v>1407</v>
      </c>
      <c r="V960" s="1">
        <v>2272</v>
      </c>
      <c r="W960" s="1">
        <v>57</v>
      </c>
      <c r="X960" s="1">
        <v>5</v>
      </c>
      <c r="Y960" s="1">
        <v>6</v>
      </c>
      <c r="Z960" s="1">
        <v>5</v>
      </c>
      <c r="AD960" s="1">
        <v>12</v>
      </c>
      <c r="AF960" s="1">
        <v>2</v>
      </c>
      <c r="AG960" s="1">
        <v>0</v>
      </c>
      <c r="AH960" s="1">
        <v>0</v>
      </c>
      <c r="AK960" s="7">
        <f t="shared" si="563"/>
        <v>5</v>
      </c>
      <c r="AL960" s="7">
        <f t="shared" si="564"/>
        <v>8</v>
      </c>
      <c r="AM960" s="7">
        <f t="shared" si="565"/>
        <v>7</v>
      </c>
      <c r="AN960" s="2">
        <f t="shared" si="566"/>
        <v>1.3636363636363636E-2</v>
      </c>
      <c r="AO960" s="2">
        <f t="shared" si="567"/>
        <v>1.1961722488038277E-3</v>
      </c>
      <c r="AP960" s="2">
        <f t="shared" si="568"/>
        <v>1.4354066985645933E-3</v>
      </c>
      <c r="AR960" t="str">
        <f t="shared" si="569"/>
        <v>Panola</v>
      </c>
      <c r="AS960" t="s">
        <v>1504</v>
      </c>
      <c r="AT960" s="184">
        <v>2</v>
      </c>
      <c r="AU960" s="9">
        <v>1</v>
      </c>
      <c r="AV960" s="97">
        <v>28</v>
      </c>
      <c r="AW960" s="99">
        <v>107</v>
      </c>
      <c r="AX960" s="105">
        <f t="shared" si="570"/>
        <v>28107</v>
      </c>
      <c r="AZ960" s="7" t="s">
        <v>2951</v>
      </c>
      <c r="BA960" t="s">
        <v>3184</v>
      </c>
      <c r="BB960" s="176"/>
    </row>
    <row r="961" spans="1:54" hidden="1" outlineLevel="1">
      <c r="A961" t="s">
        <v>417</v>
      </c>
      <c r="B961" t="s">
        <v>1504</v>
      </c>
      <c r="C961" s="1">
        <f t="shared" si="556"/>
        <v>9353</v>
      </c>
      <c r="D961" s="7">
        <f>IF(R961&gt;0,RANK(R961,(R961:T961,U961:AI961)),0)</f>
        <v>3</v>
      </c>
      <c r="E961" s="7">
        <f>IF(S961&gt;0,RANK(S961,(R961:T961,U961:AI961)),0)</f>
        <v>6</v>
      </c>
      <c r="F961" s="7">
        <f>IF(T961&gt;0,RANK(T961,(R961:T961,U961:AI961)),0)</f>
        <v>4</v>
      </c>
      <c r="G961" s="7">
        <f>IF(U961&gt;0,RANK(U961,(R961:T961,U961:AI961)),0)</f>
        <v>2</v>
      </c>
      <c r="H961" s="7">
        <f t="shared" si="557"/>
        <v>1</v>
      </c>
      <c r="I961" s="49">
        <f t="shared" si="558"/>
        <v>1156</v>
      </c>
      <c r="J961" s="177">
        <f t="shared" si="572"/>
        <v>0.12359670693895007</v>
      </c>
      <c r="K961" s="2"/>
      <c r="L961" s="2">
        <f t="shared" si="559"/>
        <v>5.1961937346305997E-2</v>
      </c>
      <c r="M961" s="2">
        <f t="shared" si="560"/>
        <v>4.3836202288035928E-3</v>
      </c>
      <c r="N961" s="2">
        <f t="shared" si="561"/>
        <v>4.009408745856944E-2</v>
      </c>
      <c r="O961" s="2">
        <f t="shared" si="571"/>
        <v>0.38009194910723831</v>
      </c>
      <c r="P961" s="2">
        <f t="shared" si="562"/>
        <v>0.5036886560461884</v>
      </c>
      <c r="Q961" s="2">
        <f t="shared" si="555"/>
        <v>1.977974981289421E-2</v>
      </c>
      <c r="R961" s="1">
        <v>486</v>
      </c>
      <c r="S961" s="1">
        <v>41</v>
      </c>
      <c r="T961" s="1">
        <v>375</v>
      </c>
      <c r="U961" s="1">
        <v>3555</v>
      </c>
      <c r="V961" s="1">
        <v>4711</v>
      </c>
      <c r="W961" s="1">
        <v>126</v>
      </c>
      <c r="X961" s="1">
        <v>6</v>
      </c>
      <c r="Y961" s="1">
        <v>9</v>
      </c>
      <c r="Z961" s="1">
        <v>15</v>
      </c>
      <c r="AD961" s="1">
        <v>22</v>
      </c>
      <c r="AF961" s="1">
        <v>5</v>
      </c>
      <c r="AG961" s="1">
        <v>1</v>
      </c>
      <c r="AH961" s="1">
        <v>1</v>
      </c>
      <c r="AK961" s="7">
        <f t="shared" si="563"/>
        <v>5</v>
      </c>
      <c r="AL961" s="7">
        <f t="shared" si="564"/>
        <v>9</v>
      </c>
      <c r="AM961" s="7">
        <f t="shared" si="565"/>
        <v>8</v>
      </c>
      <c r="AN961" s="2">
        <f t="shared" si="566"/>
        <v>1.3471613386079332E-2</v>
      </c>
      <c r="AO961" s="2">
        <f t="shared" si="567"/>
        <v>6.4150539933711113E-4</v>
      </c>
      <c r="AP961" s="2">
        <f t="shared" si="568"/>
        <v>9.6225809900566664E-4</v>
      </c>
      <c r="AR961" t="str">
        <f t="shared" si="569"/>
        <v>Pearl River</v>
      </c>
      <c r="AS961" t="s">
        <v>1504</v>
      </c>
      <c r="AT961" s="184">
        <v>4</v>
      </c>
      <c r="AU961" s="9">
        <v>4</v>
      </c>
      <c r="AV961" s="97">
        <v>28</v>
      </c>
      <c r="AW961" s="99">
        <v>109</v>
      </c>
      <c r="AX961" s="105">
        <f t="shared" si="570"/>
        <v>28109</v>
      </c>
      <c r="AZ961" s="7" t="s">
        <v>2951</v>
      </c>
      <c r="BA961" t="s">
        <v>3184</v>
      </c>
      <c r="BB961" s="176"/>
    </row>
    <row r="962" spans="1:54" hidden="1" outlineLevel="1">
      <c r="A962" t="s">
        <v>153</v>
      </c>
      <c r="B962" t="s">
        <v>1504</v>
      </c>
      <c r="C962" s="1">
        <f t="shared" si="556"/>
        <v>2272</v>
      </c>
      <c r="D962" s="7">
        <f>IF(R962&gt;0,RANK(R962,(R962:T962,U962:AI962)),0)</f>
        <v>3</v>
      </c>
      <c r="E962" s="7">
        <f>IF(S962&gt;0,RANK(S962,(R962:T962,U962:AI962)),0)</f>
        <v>6</v>
      </c>
      <c r="F962" s="7">
        <f>IF(T962&gt;0,RANK(T962,(R962:T962,U962:AI962)),0)</f>
        <v>4</v>
      </c>
      <c r="G962" s="7">
        <f>IF(U962&gt;0,RANK(U962,(R962:T962,U962:AI962)),0)</f>
        <v>2</v>
      </c>
      <c r="H962" s="7">
        <f t="shared" si="557"/>
        <v>1</v>
      </c>
      <c r="I962" s="49">
        <f t="shared" si="558"/>
        <v>334</v>
      </c>
      <c r="J962" s="177">
        <f t="shared" si="572"/>
        <v>0.14700704225352113</v>
      </c>
      <c r="K962" s="2"/>
      <c r="L962" s="2">
        <f t="shared" si="559"/>
        <v>3.6091549295774648E-2</v>
      </c>
      <c r="M962" s="2">
        <f t="shared" si="560"/>
        <v>7.4823943661971827E-3</v>
      </c>
      <c r="N962" s="2">
        <f t="shared" si="561"/>
        <v>2.0686619718309859E-2</v>
      </c>
      <c r="O962" s="2">
        <f t="shared" si="571"/>
        <v>0.38556338028169013</v>
      </c>
      <c r="P962" s="2">
        <f t="shared" si="562"/>
        <v>0.53257042253521125</v>
      </c>
      <c r="Q962" s="2">
        <f t="shared" si="555"/>
        <v>1.7605633802816989E-2</v>
      </c>
      <c r="R962" s="1">
        <v>82</v>
      </c>
      <c r="S962" s="1">
        <v>17</v>
      </c>
      <c r="T962" s="1">
        <v>47</v>
      </c>
      <c r="U962" s="1">
        <v>876</v>
      </c>
      <c r="V962" s="1">
        <v>1210</v>
      </c>
      <c r="W962" s="1">
        <v>29</v>
      </c>
      <c r="X962" s="1">
        <v>1</v>
      </c>
      <c r="Y962" s="1">
        <v>2</v>
      </c>
      <c r="Z962" s="1">
        <v>1</v>
      </c>
      <c r="AD962" s="1">
        <v>6</v>
      </c>
      <c r="AF962" s="1">
        <v>1</v>
      </c>
      <c r="AG962" s="1">
        <v>0</v>
      </c>
      <c r="AH962" s="1">
        <v>0</v>
      </c>
      <c r="AK962" s="7">
        <f t="shared" si="563"/>
        <v>5</v>
      </c>
      <c r="AL962" s="7">
        <f t="shared" si="564"/>
        <v>8</v>
      </c>
      <c r="AM962" s="7">
        <f t="shared" si="565"/>
        <v>7</v>
      </c>
      <c r="AN962" s="2">
        <f t="shared" si="566"/>
        <v>1.2764084507042254E-2</v>
      </c>
      <c r="AO962" s="2">
        <f t="shared" si="567"/>
        <v>4.4014084507042255E-4</v>
      </c>
      <c r="AP962" s="2">
        <f t="shared" si="568"/>
        <v>8.8028169014084509E-4</v>
      </c>
      <c r="AR962" t="str">
        <f t="shared" si="569"/>
        <v>Perry</v>
      </c>
      <c r="AS962" t="s">
        <v>1504</v>
      </c>
      <c r="AT962" s="184">
        <v>4</v>
      </c>
      <c r="AU962" s="9">
        <v>4</v>
      </c>
      <c r="AV962" s="97">
        <v>28</v>
      </c>
      <c r="AW962" s="99">
        <v>111</v>
      </c>
      <c r="AX962" s="105">
        <f t="shared" si="570"/>
        <v>28111</v>
      </c>
      <c r="AZ962" s="7" t="s">
        <v>2951</v>
      </c>
      <c r="BA962" t="s">
        <v>3184</v>
      </c>
      <c r="BB962" s="176"/>
    </row>
    <row r="963" spans="1:54" hidden="1" outlineLevel="1">
      <c r="A963" t="s">
        <v>1726</v>
      </c>
      <c r="B963" t="s">
        <v>1504</v>
      </c>
      <c r="C963" s="1">
        <f t="shared" si="556"/>
        <v>4620</v>
      </c>
      <c r="D963" s="7">
        <f>IF(R963&gt;0,RANK(R963,(R963:T963,U963:AI963)),0)</f>
        <v>3</v>
      </c>
      <c r="E963" s="7">
        <f>IF(S963&gt;0,RANK(S963,(R963:T963,U963:AI963)),0)</f>
        <v>6</v>
      </c>
      <c r="F963" s="7">
        <f>IF(T963&gt;0,RANK(T963,(R963:T963,U963:AI963)),0)</f>
        <v>4</v>
      </c>
      <c r="G963" s="7">
        <f>IF(U963&gt;0,RANK(U963,(R963:T963,U963:AI963)),0)</f>
        <v>2</v>
      </c>
      <c r="H963" s="7">
        <f t="shared" si="557"/>
        <v>1</v>
      </c>
      <c r="I963" s="49">
        <f t="shared" si="558"/>
        <v>825</v>
      </c>
      <c r="J963" s="177">
        <f t="shared" si="572"/>
        <v>0.17857142857142858</v>
      </c>
      <c r="K963" s="2"/>
      <c r="L963" s="2">
        <f t="shared" si="559"/>
        <v>0.10476190476190476</v>
      </c>
      <c r="M963" s="2">
        <f t="shared" si="560"/>
        <v>5.1948051948051948E-3</v>
      </c>
      <c r="N963" s="2">
        <f t="shared" si="561"/>
        <v>4.134199134199134E-2</v>
      </c>
      <c r="O963" s="2">
        <f t="shared" si="571"/>
        <v>0.32424242424242422</v>
      </c>
      <c r="P963" s="2">
        <f t="shared" si="562"/>
        <v>0.50281385281385282</v>
      </c>
      <c r="Q963" s="2">
        <f t="shared" si="555"/>
        <v>2.1645021645021689E-2</v>
      </c>
      <c r="R963" s="1">
        <v>484</v>
      </c>
      <c r="S963" s="1">
        <v>24</v>
      </c>
      <c r="T963" s="1">
        <v>191</v>
      </c>
      <c r="U963" s="1">
        <v>1498</v>
      </c>
      <c r="V963" s="1">
        <v>2323</v>
      </c>
      <c r="W963" s="1">
        <v>57</v>
      </c>
      <c r="X963" s="1">
        <v>6</v>
      </c>
      <c r="Y963" s="1">
        <v>11</v>
      </c>
      <c r="Z963" s="1">
        <v>6</v>
      </c>
      <c r="AD963" s="1">
        <v>13</v>
      </c>
      <c r="AF963" s="1">
        <v>2</v>
      </c>
      <c r="AG963" s="1">
        <v>1</v>
      </c>
      <c r="AH963" s="1">
        <v>4</v>
      </c>
      <c r="AK963" s="7">
        <f t="shared" si="563"/>
        <v>5</v>
      </c>
      <c r="AL963" s="7">
        <f t="shared" si="564"/>
        <v>8</v>
      </c>
      <c r="AM963" s="7">
        <f t="shared" si="565"/>
        <v>7</v>
      </c>
      <c r="AN963" s="2">
        <f t="shared" si="566"/>
        <v>1.2337662337662338E-2</v>
      </c>
      <c r="AO963" s="2">
        <f t="shared" si="567"/>
        <v>1.2987012987012987E-3</v>
      </c>
      <c r="AP963" s="2">
        <f t="shared" si="568"/>
        <v>2.3809523809523812E-3</v>
      </c>
      <c r="AR963" t="str">
        <f t="shared" si="569"/>
        <v>Pike</v>
      </c>
      <c r="AS963" t="s">
        <v>1504</v>
      </c>
      <c r="AT963" s="184">
        <v>3</v>
      </c>
      <c r="AU963" s="9">
        <v>3</v>
      </c>
      <c r="AV963" s="97">
        <v>28</v>
      </c>
      <c r="AW963" s="99">
        <v>113</v>
      </c>
      <c r="AX963" s="105">
        <f t="shared" si="570"/>
        <v>28113</v>
      </c>
      <c r="AZ963" s="7" t="s">
        <v>2951</v>
      </c>
      <c r="BA963" t="s">
        <v>3184</v>
      </c>
      <c r="BB963" s="176"/>
    </row>
    <row r="964" spans="1:54" hidden="1" outlineLevel="1">
      <c r="A964" t="s">
        <v>1301</v>
      </c>
      <c r="B964" t="s">
        <v>1504</v>
      </c>
      <c r="C964" s="1">
        <f t="shared" si="556"/>
        <v>5595</v>
      </c>
      <c r="D964" s="7">
        <f>IF(R964&gt;0,RANK(R964,(R964:T964,U964:AI964)),0)</f>
        <v>3</v>
      </c>
      <c r="E964" s="7">
        <f>IF(S964&gt;0,RANK(S964,(R964:T964,U964:AI964)),0)</f>
        <v>7</v>
      </c>
      <c r="F964" s="7">
        <f>IF(T964&gt;0,RANK(T964,(R964:T964,U964:AI964)),0)</f>
        <v>4</v>
      </c>
      <c r="G964" s="7">
        <f>IF(U964&gt;0,RANK(U964,(R964:T964,U964:AI964)),0)</f>
        <v>1</v>
      </c>
      <c r="H964" s="7">
        <f t="shared" si="557"/>
        <v>2</v>
      </c>
      <c r="I964" s="49">
        <f t="shared" si="558"/>
        <v>174</v>
      </c>
      <c r="J964" s="177">
        <f t="shared" si="572"/>
        <v>3.1099195710455763E-2</v>
      </c>
      <c r="K964" s="2"/>
      <c r="L964" s="2">
        <f t="shared" si="559"/>
        <v>5.6300268096514748E-2</v>
      </c>
      <c r="M964" s="2">
        <f t="shared" si="560"/>
        <v>6.9705093833780157E-3</v>
      </c>
      <c r="N964" s="2">
        <f t="shared" si="561"/>
        <v>3.8069705093833783E-2</v>
      </c>
      <c r="O964" s="2">
        <f t="shared" si="571"/>
        <v>0.44861483467381591</v>
      </c>
      <c r="P964" s="2">
        <f t="shared" si="562"/>
        <v>0.41751563896336014</v>
      </c>
      <c r="Q964" s="2">
        <f t="shared" si="555"/>
        <v>3.2529043789097323E-2</v>
      </c>
      <c r="R964" s="1">
        <v>315</v>
      </c>
      <c r="S964" s="1">
        <v>39</v>
      </c>
      <c r="T964" s="1">
        <v>213</v>
      </c>
      <c r="U964" s="1">
        <v>2510</v>
      </c>
      <c r="V964" s="1">
        <v>2336</v>
      </c>
      <c r="W964" s="1">
        <v>114</v>
      </c>
      <c r="X964" s="1">
        <v>3</v>
      </c>
      <c r="Y964" s="1">
        <v>6</v>
      </c>
      <c r="Z964" s="1">
        <v>9</v>
      </c>
      <c r="AD964" s="1">
        <v>42</v>
      </c>
      <c r="AF964" s="1">
        <v>6</v>
      </c>
      <c r="AG964" s="1">
        <v>2</v>
      </c>
      <c r="AH964" s="1">
        <v>0</v>
      </c>
      <c r="AK964" s="7">
        <f t="shared" si="563"/>
        <v>5</v>
      </c>
      <c r="AL964" s="7">
        <f t="shared" si="564"/>
        <v>9</v>
      </c>
      <c r="AM964" s="7">
        <f t="shared" si="565"/>
        <v>8</v>
      </c>
      <c r="AN964" s="2">
        <f t="shared" si="566"/>
        <v>2.0375335120643431E-2</v>
      </c>
      <c r="AO964" s="2">
        <f t="shared" si="567"/>
        <v>5.3619302949061668E-4</v>
      </c>
      <c r="AP964" s="2">
        <f t="shared" si="568"/>
        <v>1.0723860589812334E-3</v>
      </c>
      <c r="AR964" t="str">
        <f t="shared" si="569"/>
        <v>Pontotoc</v>
      </c>
      <c r="AS964" t="s">
        <v>1504</v>
      </c>
      <c r="AT964" s="184">
        <v>1</v>
      </c>
      <c r="AU964" s="9">
        <v>1</v>
      </c>
      <c r="AV964" s="97">
        <v>28</v>
      </c>
      <c r="AW964" s="99">
        <v>115</v>
      </c>
      <c r="AX964" s="105">
        <f t="shared" si="570"/>
        <v>28115</v>
      </c>
      <c r="AZ964" s="7" t="s">
        <v>2951</v>
      </c>
      <c r="BA964" t="s">
        <v>3184</v>
      </c>
      <c r="BB964" s="176"/>
    </row>
    <row r="965" spans="1:54" hidden="1" outlineLevel="1">
      <c r="A965" t="s">
        <v>1503</v>
      </c>
      <c r="B965" t="s">
        <v>1504</v>
      </c>
      <c r="C965" s="1">
        <f t="shared" si="556"/>
        <v>3474</v>
      </c>
      <c r="D965" s="7">
        <f>IF(R965&gt;0,RANK(R965,(R965:T965,U965:AI965)),0)</f>
        <v>3</v>
      </c>
      <c r="E965" s="7">
        <f>IF(S965&gt;0,RANK(S965,(R965:T965,U965:AI965)),0)</f>
        <v>7</v>
      </c>
      <c r="F965" s="7">
        <f>IF(T965&gt;0,RANK(T965,(R965:T965,U965:AI965)),0)</f>
        <v>4</v>
      </c>
      <c r="G965" s="7">
        <f>IF(U965&gt;0,RANK(U965,(R965:T965,U965:AI965)),0)</f>
        <v>2</v>
      </c>
      <c r="H965" s="7">
        <f t="shared" si="557"/>
        <v>1</v>
      </c>
      <c r="I965" s="49">
        <f t="shared" si="558"/>
        <v>235</v>
      </c>
      <c r="J965" s="177">
        <f t="shared" si="572"/>
        <v>6.7645365572826716E-2</v>
      </c>
      <c r="K965" s="2"/>
      <c r="L965" s="2">
        <f t="shared" si="559"/>
        <v>5.6994818652849742E-2</v>
      </c>
      <c r="M965" s="2">
        <f t="shared" si="560"/>
        <v>3.7420840529648822E-3</v>
      </c>
      <c r="N965" s="2">
        <f t="shared" si="561"/>
        <v>4.8647092688543468E-2</v>
      </c>
      <c r="O965" s="2">
        <f t="shared" si="571"/>
        <v>0.40126655152561891</v>
      </c>
      <c r="P965" s="2">
        <f t="shared" si="562"/>
        <v>0.4689119170984456</v>
      </c>
      <c r="Q965" s="2">
        <f t="shared" si="555"/>
        <v>2.0437535981577437E-2</v>
      </c>
      <c r="R965" s="1">
        <v>198</v>
      </c>
      <c r="S965" s="1">
        <v>13</v>
      </c>
      <c r="T965" s="1">
        <v>169</v>
      </c>
      <c r="U965" s="1">
        <v>1394</v>
      </c>
      <c r="V965" s="1">
        <v>1629</v>
      </c>
      <c r="W965" s="1">
        <v>46</v>
      </c>
      <c r="X965" s="1">
        <v>2</v>
      </c>
      <c r="Y965" s="1">
        <v>3</v>
      </c>
      <c r="Z965" s="1">
        <v>0</v>
      </c>
      <c r="AD965" s="1">
        <v>17</v>
      </c>
      <c r="AF965" s="1">
        <v>1</v>
      </c>
      <c r="AG965" s="1">
        <v>2</v>
      </c>
      <c r="AH965" s="1">
        <v>0</v>
      </c>
      <c r="AK965" s="7">
        <f t="shared" si="563"/>
        <v>5</v>
      </c>
      <c r="AL965" s="7">
        <f t="shared" si="564"/>
        <v>8</v>
      </c>
      <c r="AM965" s="7">
        <f t="shared" si="565"/>
        <v>7</v>
      </c>
      <c r="AN965" s="2">
        <f t="shared" si="566"/>
        <v>1.3241220495106506E-2</v>
      </c>
      <c r="AO965" s="2">
        <f t="shared" si="567"/>
        <v>5.757052389176742E-4</v>
      </c>
      <c r="AP965" s="2">
        <f t="shared" si="568"/>
        <v>8.6355785837651119E-4</v>
      </c>
      <c r="AR965" t="str">
        <f t="shared" si="569"/>
        <v>Prentiss</v>
      </c>
      <c r="AS965" t="s">
        <v>1504</v>
      </c>
      <c r="AT965" s="184">
        <v>1</v>
      </c>
      <c r="AU965" s="9">
        <v>1</v>
      </c>
      <c r="AV965" s="97">
        <v>28</v>
      </c>
      <c r="AW965" s="99">
        <v>117</v>
      </c>
      <c r="AX965" s="105">
        <f t="shared" si="570"/>
        <v>28117</v>
      </c>
      <c r="AZ965" s="7" t="s">
        <v>2951</v>
      </c>
      <c r="BA965" t="s">
        <v>3184</v>
      </c>
      <c r="BB965" s="176"/>
    </row>
    <row r="966" spans="1:54" hidden="1" outlineLevel="1">
      <c r="A966" t="s">
        <v>1205</v>
      </c>
      <c r="B966" t="s">
        <v>1504</v>
      </c>
      <c r="C966" s="1">
        <f t="shared" si="556"/>
        <v>398</v>
      </c>
      <c r="D966" s="7">
        <f>IF(R966&gt;0,RANK(R966,(R966:T966,U966:AI966)),0)</f>
        <v>3</v>
      </c>
      <c r="E966" s="7">
        <f>IF(S966&gt;0,RANK(S966,(R966:T966,U966:AI966)),0)</f>
        <v>7</v>
      </c>
      <c r="F966" s="7">
        <f>IF(T966&gt;0,RANK(T966,(R966:T966,U966:AI966)),0)</f>
        <v>4</v>
      </c>
      <c r="G966" s="7">
        <f>IF(U966&gt;0,RANK(U966,(R966:T966,U966:AI966)),0)</f>
        <v>2</v>
      </c>
      <c r="H966" s="7">
        <f t="shared" si="557"/>
        <v>1</v>
      </c>
      <c r="I966" s="49">
        <f t="shared" si="558"/>
        <v>82</v>
      </c>
      <c r="J966" s="177">
        <f t="shared" si="572"/>
        <v>0.20603015075376885</v>
      </c>
      <c r="K966" s="2"/>
      <c r="L966" s="2">
        <f t="shared" si="559"/>
        <v>7.5376884422110546E-2</v>
      </c>
      <c r="M966" s="2">
        <f t="shared" si="560"/>
        <v>2.5125628140703518E-3</v>
      </c>
      <c r="N966" s="2">
        <f t="shared" si="561"/>
        <v>5.7788944723618091E-2</v>
      </c>
      <c r="O966" s="2">
        <f t="shared" si="571"/>
        <v>0.32160804020100503</v>
      </c>
      <c r="P966" s="2">
        <f t="shared" si="562"/>
        <v>0.52763819095477382</v>
      </c>
      <c r="Q966" s="2">
        <f t="shared" si="555"/>
        <v>1.5075376884422287E-2</v>
      </c>
      <c r="R966" s="1">
        <v>30</v>
      </c>
      <c r="S966" s="1">
        <v>1</v>
      </c>
      <c r="T966" s="1">
        <v>23</v>
      </c>
      <c r="U966" s="1">
        <v>128</v>
      </c>
      <c r="V966" s="1">
        <v>210</v>
      </c>
      <c r="W966" s="1">
        <v>4</v>
      </c>
      <c r="X966" s="1">
        <v>0</v>
      </c>
      <c r="Y966" s="1">
        <v>0</v>
      </c>
      <c r="Z966" s="1">
        <v>0</v>
      </c>
      <c r="AD966" s="1">
        <v>2</v>
      </c>
      <c r="AF966" s="1">
        <v>0</v>
      </c>
      <c r="AG966" s="1">
        <v>0</v>
      </c>
      <c r="AH966" s="1">
        <v>0</v>
      </c>
      <c r="AK966" s="7">
        <f t="shared" si="563"/>
        <v>5</v>
      </c>
      <c r="AL966" s="7">
        <f t="shared" si="564"/>
        <v>0</v>
      </c>
      <c r="AM966" s="7">
        <f t="shared" si="565"/>
        <v>0</v>
      </c>
      <c r="AN966" s="2">
        <f t="shared" si="566"/>
        <v>1.0050251256281407E-2</v>
      </c>
      <c r="AO966" s="2">
        <f t="shared" si="567"/>
        <v>0</v>
      </c>
      <c r="AP966" s="2">
        <f t="shared" si="568"/>
        <v>0</v>
      </c>
      <c r="AR966" t="str">
        <f t="shared" si="569"/>
        <v>Quitman</v>
      </c>
      <c r="AS966" t="s">
        <v>1504</v>
      </c>
      <c r="AT966" s="184">
        <v>2</v>
      </c>
      <c r="AU966" s="9">
        <v>2</v>
      </c>
      <c r="AV966" s="97">
        <v>28</v>
      </c>
      <c r="AW966" s="99">
        <v>119</v>
      </c>
      <c r="AX966" s="105">
        <f t="shared" si="570"/>
        <v>28119</v>
      </c>
      <c r="AZ966" s="7" t="s">
        <v>2951</v>
      </c>
      <c r="BA966" t="s">
        <v>3184</v>
      </c>
      <c r="BB966" s="176"/>
    </row>
    <row r="967" spans="1:54" hidden="1" outlineLevel="1">
      <c r="A967" t="s">
        <v>2472</v>
      </c>
      <c r="B967" t="s">
        <v>1504</v>
      </c>
      <c r="C967" s="1">
        <f t="shared" si="556"/>
        <v>29507</v>
      </c>
      <c r="D967" s="7">
        <f>IF(R967&gt;0,RANK(R967,(R967:T967,U967:AI967)),0)</f>
        <v>3</v>
      </c>
      <c r="E967" s="7">
        <f>IF(S967&gt;0,RANK(S967,(R967:T967,U967:AI967)),0)</f>
        <v>6</v>
      </c>
      <c r="F967" s="7">
        <f>IF(T967&gt;0,RANK(T967,(R967:T967,U967:AI967)),0)</f>
        <v>4</v>
      </c>
      <c r="G967" s="7">
        <f>IF(U967&gt;0,RANK(U967,(R967:T967,U967:AI967)),0)</f>
        <v>2</v>
      </c>
      <c r="H967" s="7">
        <f t="shared" si="557"/>
        <v>1</v>
      </c>
      <c r="I967" s="49">
        <f t="shared" si="558"/>
        <v>3488</v>
      </c>
      <c r="J967" s="177">
        <f t="shared" si="572"/>
        <v>0.11820923848578303</v>
      </c>
      <c r="K967" s="2"/>
      <c r="L967" s="2">
        <f t="shared" si="559"/>
        <v>0.10326363235842342</v>
      </c>
      <c r="M967" s="2">
        <f t="shared" si="560"/>
        <v>3.0840139627884909E-3</v>
      </c>
      <c r="N967" s="2">
        <f t="shared" si="561"/>
        <v>5.5749483173484257E-2</v>
      </c>
      <c r="O967" s="2">
        <f t="shared" si="571"/>
        <v>0.35093367675466841</v>
      </c>
      <c r="P967" s="2">
        <f t="shared" si="562"/>
        <v>0.46914291524045143</v>
      </c>
      <c r="Q967" s="2">
        <f t="shared" si="555"/>
        <v>1.7826278510184035E-2</v>
      </c>
      <c r="R967" s="1">
        <v>3047</v>
      </c>
      <c r="S967" s="1">
        <v>91</v>
      </c>
      <c r="T967" s="1">
        <v>1645</v>
      </c>
      <c r="U967" s="1">
        <v>10355</v>
      </c>
      <c r="V967" s="1">
        <v>13843</v>
      </c>
      <c r="W967" s="1">
        <v>350</v>
      </c>
      <c r="X967" s="1">
        <v>9</v>
      </c>
      <c r="Y967" s="1">
        <v>31</v>
      </c>
      <c r="Z967" s="1">
        <v>41</v>
      </c>
      <c r="AD967" s="1">
        <v>54</v>
      </c>
      <c r="AF967" s="1">
        <v>26</v>
      </c>
      <c r="AG967" s="1">
        <v>8</v>
      </c>
      <c r="AH967" s="1">
        <v>7</v>
      </c>
      <c r="AK967" s="7">
        <f t="shared" si="563"/>
        <v>5</v>
      </c>
      <c r="AL967" s="7">
        <f t="shared" si="564"/>
        <v>9</v>
      </c>
      <c r="AM967" s="7">
        <f t="shared" si="565"/>
        <v>8</v>
      </c>
      <c r="AN967" s="2">
        <f t="shared" si="566"/>
        <v>1.186159216457112E-2</v>
      </c>
      <c r="AO967" s="2">
        <f t="shared" si="567"/>
        <v>3.050123699461145E-4</v>
      </c>
      <c r="AP967" s="2">
        <f t="shared" si="568"/>
        <v>1.0505981631477276E-3</v>
      </c>
      <c r="AR967" t="str">
        <f t="shared" si="569"/>
        <v>Rankin</v>
      </c>
      <c r="AS967" t="s">
        <v>1504</v>
      </c>
      <c r="AT967" s="184">
        <v>3</v>
      </c>
      <c r="AU967" s="9">
        <v>3</v>
      </c>
      <c r="AV967" s="97">
        <v>28</v>
      </c>
      <c r="AW967" s="99">
        <v>121</v>
      </c>
      <c r="AX967" s="105">
        <f t="shared" si="570"/>
        <v>28121</v>
      </c>
      <c r="AZ967" s="7" t="s">
        <v>2951</v>
      </c>
      <c r="BA967" t="s">
        <v>3184</v>
      </c>
      <c r="BB967" s="176"/>
    </row>
    <row r="968" spans="1:54" hidden="1" outlineLevel="1">
      <c r="A968" t="s">
        <v>1008</v>
      </c>
      <c r="B968" t="s">
        <v>1504</v>
      </c>
      <c r="C968" s="1">
        <f t="shared" si="556"/>
        <v>3540</v>
      </c>
      <c r="D968" s="7">
        <f>IF(R968&gt;0,RANK(R968,(R968:T968,U968:AI968)),0)</f>
        <v>3</v>
      </c>
      <c r="E968" s="7">
        <f>IF(S968&gt;0,RANK(S968,(R968:T968,U968:AI968)),0)</f>
        <v>6</v>
      </c>
      <c r="F968" s="7">
        <f>IF(T968&gt;0,RANK(T968,(R968:T968,U968:AI968)),0)</f>
        <v>4</v>
      </c>
      <c r="G968" s="7">
        <f>IF(U968&gt;0,RANK(U968,(R968:T968,U968:AI968)),0)</f>
        <v>2</v>
      </c>
      <c r="H968" s="7">
        <f t="shared" si="557"/>
        <v>1</v>
      </c>
      <c r="I968" s="49">
        <f t="shared" si="558"/>
        <v>625</v>
      </c>
      <c r="J968" s="177">
        <f t="shared" si="572"/>
        <v>0.17655367231638419</v>
      </c>
      <c r="K968" s="2"/>
      <c r="L968" s="2">
        <f t="shared" si="559"/>
        <v>5.9039548022598871E-2</v>
      </c>
      <c r="M968" s="2">
        <f t="shared" si="560"/>
        <v>5.084745762711864E-3</v>
      </c>
      <c r="N968" s="2">
        <f t="shared" si="561"/>
        <v>4.4915254237288135E-2</v>
      </c>
      <c r="O968" s="2">
        <f t="shared" si="571"/>
        <v>0.34802259887005649</v>
      </c>
      <c r="P968" s="2">
        <f t="shared" si="562"/>
        <v>0.52457627118644068</v>
      </c>
      <c r="Q968" s="2">
        <f t="shared" si="555"/>
        <v>1.8361581920903869E-2</v>
      </c>
      <c r="R968" s="1">
        <v>209</v>
      </c>
      <c r="S968" s="1">
        <v>18</v>
      </c>
      <c r="T968" s="1">
        <v>159</v>
      </c>
      <c r="U968" s="1">
        <v>1232</v>
      </c>
      <c r="V968" s="1">
        <v>1857</v>
      </c>
      <c r="W968" s="1">
        <v>44</v>
      </c>
      <c r="X968" s="1">
        <v>3</v>
      </c>
      <c r="Y968" s="1">
        <v>5</v>
      </c>
      <c r="Z968" s="1">
        <v>3</v>
      </c>
      <c r="AD968" s="1">
        <v>5</v>
      </c>
      <c r="AF968" s="1">
        <v>1</v>
      </c>
      <c r="AG968" s="1">
        <v>2</v>
      </c>
      <c r="AH968" s="1">
        <v>2</v>
      </c>
      <c r="AK968" s="7">
        <f t="shared" si="563"/>
        <v>5</v>
      </c>
      <c r="AL968" s="7">
        <f t="shared" si="564"/>
        <v>8</v>
      </c>
      <c r="AM968" s="7">
        <f t="shared" si="565"/>
        <v>7</v>
      </c>
      <c r="AN968" s="2">
        <f t="shared" si="566"/>
        <v>1.2429378531073447E-2</v>
      </c>
      <c r="AO968" s="2">
        <f t="shared" si="567"/>
        <v>8.4745762711864404E-4</v>
      </c>
      <c r="AP968" s="2">
        <f t="shared" si="568"/>
        <v>1.4124293785310734E-3</v>
      </c>
      <c r="AR968" t="str">
        <f t="shared" si="569"/>
        <v>Scott</v>
      </c>
      <c r="AS968" t="s">
        <v>1504</v>
      </c>
      <c r="AT968" s="184">
        <v>3</v>
      </c>
      <c r="AU968" s="9">
        <v>3</v>
      </c>
      <c r="AV968" s="97">
        <v>28</v>
      </c>
      <c r="AW968" s="99">
        <v>123</v>
      </c>
      <c r="AX968" s="105">
        <f t="shared" si="570"/>
        <v>28123</v>
      </c>
      <c r="AZ968" s="7" t="s">
        <v>2951</v>
      </c>
      <c r="BA968" t="s">
        <v>3184</v>
      </c>
      <c r="BB968" s="176"/>
    </row>
    <row r="969" spans="1:54" hidden="1" outlineLevel="1">
      <c r="A969" t="s">
        <v>2852</v>
      </c>
      <c r="B969" t="s">
        <v>1504</v>
      </c>
      <c r="C969" s="1">
        <f t="shared" si="556"/>
        <v>417</v>
      </c>
      <c r="D969" s="7">
        <f>IF(R969&gt;0,RANK(R969,(R969:T969,U969:AI969)),0)</f>
        <v>3</v>
      </c>
      <c r="E969" s="7">
        <f>IF(S969&gt;0,RANK(S969,(R969:T969,U969:AI969)),0)</f>
        <v>5</v>
      </c>
      <c r="F969" s="7">
        <f>IF(T969&gt;0,RANK(T969,(R969:T969,U969:AI969)),0)</f>
        <v>4</v>
      </c>
      <c r="G969" s="7">
        <f>IF(U969&gt;0,RANK(U969,(R969:T969,U969:AI969)),0)</f>
        <v>2</v>
      </c>
      <c r="H969" s="7">
        <f t="shared" si="557"/>
        <v>1</v>
      </c>
      <c r="I969" s="49">
        <f t="shared" si="558"/>
        <v>124</v>
      </c>
      <c r="J969" s="177">
        <f t="shared" si="572"/>
        <v>0.29736211031175058</v>
      </c>
      <c r="K969" s="2"/>
      <c r="L969" s="2">
        <f t="shared" si="559"/>
        <v>7.9136690647482008E-2</v>
      </c>
      <c r="M969" s="2">
        <f t="shared" si="560"/>
        <v>1.1990407673860911E-2</v>
      </c>
      <c r="N969" s="2">
        <f t="shared" si="561"/>
        <v>7.1942446043165464E-2</v>
      </c>
      <c r="O969" s="2">
        <f t="shared" si="571"/>
        <v>0.26378896882494007</v>
      </c>
      <c r="P969" s="2">
        <f t="shared" si="562"/>
        <v>0.5611510791366906</v>
      </c>
      <c r="Q969" s="2">
        <f t="shared" si="555"/>
        <v>1.1990407673860948E-2</v>
      </c>
      <c r="R969" s="1">
        <v>33</v>
      </c>
      <c r="S969" s="1">
        <v>5</v>
      </c>
      <c r="T969" s="1">
        <v>30</v>
      </c>
      <c r="U969" s="1">
        <v>110</v>
      </c>
      <c r="V969" s="1">
        <v>234</v>
      </c>
      <c r="W969" s="1">
        <v>3</v>
      </c>
      <c r="X969" s="1">
        <v>0</v>
      </c>
      <c r="Y969" s="1">
        <v>0</v>
      </c>
      <c r="Z969" s="1">
        <v>0</v>
      </c>
      <c r="AD969" s="1">
        <v>2</v>
      </c>
      <c r="AF969" s="1">
        <v>0</v>
      </c>
      <c r="AG969" s="1">
        <v>0</v>
      </c>
      <c r="AH969" s="1">
        <v>0</v>
      </c>
      <c r="AK969" s="7">
        <f t="shared" si="563"/>
        <v>6</v>
      </c>
      <c r="AL969" s="7">
        <f t="shared" si="564"/>
        <v>0</v>
      </c>
      <c r="AM969" s="7">
        <f t="shared" si="565"/>
        <v>0</v>
      </c>
      <c r="AN969" s="2">
        <f t="shared" si="566"/>
        <v>7.1942446043165471E-3</v>
      </c>
      <c r="AO969" s="2">
        <f t="shared" si="567"/>
        <v>0</v>
      </c>
      <c r="AP969" s="2">
        <f t="shared" si="568"/>
        <v>0</v>
      </c>
      <c r="AR969" t="str">
        <f t="shared" si="569"/>
        <v>Sharkey</v>
      </c>
      <c r="AS969" t="s">
        <v>1504</v>
      </c>
      <c r="AT969" s="184">
        <v>2</v>
      </c>
      <c r="AU969" s="9">
        <v>2</v>
      </c>
      <c r="AV969" s="97">
        <v>28</v>
      </c>
      <c r="AW969" s="99">
        <v>125</v>
      </c>
      <c r="AX969" s="105">
        <f t="shared" si="570"/>
        <v>28125</v>
      </c>
      <c r="AZ969" s="7" t="s">
        <v>2951</v>
      </c>
      <c r="BA969" t="s">
        <v>3184</v>
      </c>
      <c r="BB969" s="176"/>
    </row>
    <row r="970" spans="1:54" hidden="1" outlineLevel="1">
      <c r="A970" t="s">
        <v>827</v>
      </c>
      <c r="B970" t="s">
        <v>1504</v>
      </c>
      <c r="C970" s="1">
        <f t="shared" si="556"/>
        <v>4903</v>
      </c>
      <c r="D970" s="7">
        <f>IF(R970&gt;0,RANK(R970,(R970:T970,U970:AI970)),0)</f>
        <v>3</v>
      </c>
      <c r="E970" s="7">
        <f>IF(S970&gt;0,RANK(S970,(R970:T970,U970:AI970)),0)</f>
        <v>10</v>
      </c>
      <c r="F970" s="7">
        <f>IF(T970&gt;0,RANK(T970,(R970:T970,U970:AI970)),0)</f>
        <v>4</v>
      </c>
      <c r="G970" s="7">
        <f>IF(U970&gt;0,RANK(U970,(R970:T970,U970:AI970)),0)</f>
        <v>2</v>
      </c>
      <c r="H970" s="7">
        <f t="shared" si="557"/>
        <v>1</v>
      </c>
      <c r="I970" s="49">
        <f t="shared" si="558"/>
        <v>912</v>
      </c>
      <c r="J970" s="177">
        <f t="shared" si="572"/>
        <v>0.18600856618396899</v>
      </c>
      <c r="K970" s="2"/>
      <c r="L970" s="2">
        <f t="shared" si="559"/>
        <v>6.6081990617988987E-2</v>
      </c>
      <c r="M970" s="2">
        <f t="shared" si="560"/>
        <v>4.6910055068325514E-3</v>
      </c>
      <c r="N970" s="2">
        <f t="shared" si="561"/>
        <v>4.4666530695492555E-2</v>
      </c>
      <c r="O970" s="2">
        <f t="shared" si="571"/>
        <v>0.3253110340607791</v>
      </c>
      <c r="P970" s="2">
        <f t="shared" si="562"/>
        <v>0.5113196002447481</v>
      </c>
      <c r="Q970" s="2">
        <f t="shared" si="555"/>
        <v>4.7929838874158692E-2</v>
      </c>
      <c r="R970" s="1">
        <v>324</v>
      </c>
      <c r="S970" s="1">
        <v>23</v>
      </c>
      <c r="T970" s="1">
        <v>219</v>
      </c>
      <c r="U970" s="1">
        <v>1595</v>
      </c>
      <c r="V970" s="1">
        <v>2507</v>
      </c>
      <c r="W970" s="1">
        <v>49</v>
      </c>
      <c r="X970" s="1">
        <v>15</v>
      </c>
      <c r="Y970" s="1">
        <v>15</v>
      </c>
      <c r="Z970" s="1">
        <v>33</v>
      </c>
      <c r="AD970" s="1">
        <v>39</v>
      </c>
      <c r="AF970" s="1">
        <v>37</v>
      </c>
      <c r="AG970" s="1">
        <v>20</v>
      </c>
      <c r="AH970" s="1">
        <v>27</v>
      </c>
      <c r="AK970" s="7">
        <f t="shared" si="563"/>
        <v>5</v>
      </c>
      <c r="AL970" s="7">
        <f t="shared" si="564"/>
        <v>8</v>
      </c>
      <c r="AM970" s="7">
        <f t="shared" si="565"/>
        <v>8</v>
      </c>
      <c r="AN970" s="2">
        <f t="shared" si="566"/>
        <v>9.9938812971650005E-3</v>
      </c>
      <c r="AO970" s="2">
        <f t="shared" si="567"/>
        <v>3.0593514174994899E-3</v>
      </c>
      <c r="AP970" s="2">
        <f t="shared" si="568"/>
        <v>3.0593514174994899E-3</v>
      </c>
      <c r="AR970" t="str">
        <f t="shared" si="569"/>
        <v>Simpson</v>
      </c>
      <c r="AS970" t="s">
        <v>1504</v>
      </c>
      <c r="AT970" s="184">
        <v>3</v>
      </c>
      <c r="AU970" s="9">
        <v>3</v>
      </c>
      <c r="AV970" s="97">
        <v>28</v>
      </c>
      <c r="AW970" s="99">
        <v>127</v>
      </c>
      <c r="AX970" s="105">
        <f t="shared" si="570"/>
        <v>28127</v>
      </c>
      <c r="AZ970" s="7" t="s">
        <v>2951</v>
      </c>
      <c r="BA970" t="s">
        <v>3184</v>
      </c>
      <c r="BB970" s="176"/>
    </row>
    <row r="971" spans="1:54" hidden="1" outlineLevel="1">
      <c r="A971" t="s">
        <v>1965</v>
      </c>
      <c r="B971" t="s">
        <v>1504</v>
      </c>
      <c r="C971" s="1">
        <f t="shared" ref="C971:C989" si="573">SUM(R971:AI971)</f>
        <v>3378</v>
      </c>
      <c r="D971" s="7">
        <f>IF(R971&gt;0,RANK(R971,(R971:T971,U971:AI971)),0)</f>
        <v>3</v>
      </c>
      <c r="E971" s="7">
        <f>IF(S971&gt;0,RANK(S971,(R971:T971,U971:AI971)),0)</f>
        <v>6</v>
      </c>
      <c r="F971" s="7">
        <f>IF(T971&gt;0,RANK(T971,(R971:T971,U971:AI971)),0)</f>
        <v>4</v>
      </c>
      <c r="G971" s="7">
        <f>IF(U971&gt;0,RANK(U971,(R971:T971,U971:AI971)),0)</f>
        <v>2</v>
      </c>
      <c r="H971" s="7">
        <f t="shared" ref="H971:H989" si="574">IF(V971&gt;0,RANK(V971,(R971:AB971)),0)</f>
        <v>1</v>
      </c>
      <c r="I971" s="49">
        <f t="shared" ref="I971:I989" si="575">MAX(R971:AA971)-LARGE(R971:AA971,2)</f>
        <v>672</v>
      </c>
      <c r="J971" s="177">
        <f t="shared" si="572"/>
        <v>0.19893428063943161</v>
      </c>
      <c r="K971" s="2"/>
      <c r="L971" s="2">
        <f t="shared" ref="L971:L989" si="576">IF($C971=0,"-",R971/$C971)</f>
        <v>3.5523978685612786E-2</v>
      </c>
      <c r="M971" s="2">
        <f t="shared" ref="M971:M989" si="577">IF($C971=0,"-",S971/$C971)</f>
        <v>6.2166962699822378E-3</v>
      </c>
      <c r="N971" s="2">
        <f t="shared" ref="N971:N989" si="578">IF($C971=0,"-",T971/$C971)</f>
        <v>2.5754884547069271E-2</v>
      </c>
      <c r="O971" s="2">
        <f t="shared" si="571"/>
        <v>0.35464772054470101</v>
      </c>
      <c r="P971" s="2">
        <f t="shared" ref="P971:P989" si="579">IF($C971=0,"-",V971/$C971)</f>
        <v>0.55358200118413259</v>
      </c>
      <c r="Q971" s="2">
        <f t="shared" si="555"/>
        <v>2.4274718768502179E-2</v>
      </c>
      <c r="R971" s="1">
        <v>120</v>
      </c>
      <c r="S971" s="1">
        <v>21</v>
      </c>
      <c r="T971" s="1">
        <v>87</v>
      </c>
      <c r="U971" s="1">
        <v>1198</v>
      </c>
      <c r="V971" s="1">
        <v>1870</v>
      </c>
      <c r="W971" s="1">
        <v>46</v>
      </c>
      <c r="X971" s="1">
        <v>4</v>
      </c>
      <c r="Y971" s="1">
        <v>9</v>
      </c>
      <c r="Z971" s="1">
        <v>4</v>
      </c>
      <c r="AD971" s="1">
        <v>6</v>
      </c>
      <c r="AF971" s="1">
        <v>7</v>
      </c>
      <c r="AG971" s="1">
        <v>5</v>
      </c>
      <c r="AH971" s="1">
        <v>1</v>
      </c>
      <c r="AK971" s="7">
        <f t="shared" ref="AK971:AK989" si="580">IF(W971&gt;0,RANK(W971,(R971:AB971)),0)</f>
        <v>5</v>
      </c>
      <c r="AL971" s="7">
        <f t="shared" ref="AL971:AL989" si="581">IF(X971&gt;0,RANK(X971,(R971:AB971)),0)</f>
        <v>8</v>
      </c>
      <c r="AM971" s="7">
        <f t="shared" ref="AM971:AM989" si="582">IF(Y971&gt;0,RANK(Y971,(R971:AB971)),0)</f>
        <v>7</v>
      </c>
      <c r="AN971" s="2">
        <f t="shared" ref="AN971:AN989" si="583">IF($C971=0,"-",W971/$C971)</f>
        <v>1.3617525162818236E-2</v>
      </c>
      <c r="AO971" s="2">
        <f t="shared" ref="AO971:AO989" si="584">IF($C971=0,"-",X971/$C971)</f>
        <v>1.1841326228537595E-3</v>
      </c>
      <c r="AP971" s="2">
        <f t="shared" ref="AP971:AP989" si="585">IF($C971=0,"-",Y971/$C971)</f>
        <v>2.6642984014209592E-3</v>
      </c>
      <c r="AR971" t="str">
        <f t="shared" ref="AR971:AR989" si="586">A971</f>
        <v>Smith</v>
      </c>
      <c r="AS971" t="s">
        <v>1504</v>
      </c>
      <c r="AT971" s="184">
        <v>3</v>
      </c>
      <c r="AU971" s="9">
        <v>3</v>
      </c>
      <c r="AV971" s="97">
        <v>28</v>
      </c>
      <c r="AW971" s="99">
        <v>129</v>
      </c>
      <c r="AX971" s="105">
        <f t="shared" ref="AX971:AX988" si="587">AV971*1000+AW971</f>
        <v>28129</v>
      </c>
      <c r="AZ971" s="7" t="s">
        <v>2951</v>
      </c>
      <c r="BA971" t="s">
        <v>3184</v>
      </c>
      <c r="BB971" s="176"/>
    </row>
    <row r="972" spans="1:54" hidden="1" outlineLevel="1">
      <c r="A972" t="s">
        <v>3207</v>
      </c>
      <c r="B972" t="s">
        <v>1504</v>
      </c>
      <c r="C972" s="1">
        <f t="shared" si="573"/>
        <v>3266</v>
      </c>
      <c r="D972" s="7">
        <f>IF(R972&gt;0,RANK(R972,(R972:T972,U972:AI972)),0)</f>
        <v>3</v>
      </c>
      <c r="E972" s="7">
        <f>IF(S972&gt;0,RANK(S972,(R972:T972,U972:AI972)),0)</f>
        <v>6</v>
      </c>
      <c r="F972" s="7">
        <f>IF(T972&gt;0,RANK(T972,(R972:T972,U972:AI972)),0)</f>
        <v>4</v>
      </c>
      <c r="G972" s="7">
        <f>IF(U972&gt;0,RANK(U972,(R972:T972,U972:AI972)),0)</f>
        <v>1</v>
      </c>
      <c r="H972" s="7">
        <f t="shared" si="574"/>
        <v>2</v>
      </c>
      <c r="I972" s="49">
        <f t="shared" si="575"/>
        <v>22</v>
      </c>
      <c r="J972" s="177">
        <f t="shared" si="572"/>
        <v>6.7360685854255973E-3</v>
      </c>
      <c r="K972" s="2"/>
      <c r="L972" s="2">
        <f t="shared" si="576"/>
        <v>5.4807103490508269E-2</v>
      </c>
      <c r="M972" s="2">
        <f t="shared" si="577"/>
        <v>4.8989589712186161E-3</v>
      </c>
      <c r="N972" s="2">
        <f t="shared" si="578"/>
        <v>3.4905082669932641E-2</v>
      </c>
      <c r="O972" s="2">
        <f t="shared" si="571"/>
        <v>0.44427434170238822</v>
      </c>
      <c r="P972" s="2">
        <f t="shared" si="579"/>
        <v>0.43753827311696264</v>
      </c>
      <c r="Q972" s="2">
        <f t="shared" si="555"/>
        <v>2.3576240048989672E-2</v>
      </c>
      <c r="R972" s="1">
        <v>179</v>
      </c>
      <c r="S972" s="1">
        <v>16</v>
      </c>
      <c r="T972" s="1">
        <v>114</v>
      </c>
      <c r="U972" s="1">
        <v>1451</v>
      </c>
      <c r="V972" s="1">
        <v>1429</v>
      </c>
      <c r="W972" s="1">
        <v>53</v>
      </c>
      <c r="X972" s="1">
        <v>5</v>
      </c>
      <c r="Y972" s="1">
        <v>4</v>
      </c>
      <c r="Z972" s="1">
        <v>5</v>
      </c>
      <c r="AD972" s="1">
        <v>5</v>
      </c>
      <c r="AF972" s="1">
        <v>3</v>
      </c>
      <c r="AG972" s="1">
        <v>2</v>
      </c>
      <c r="AH972" s="1">
        <v>0</v>
      </c>
      <c r="AK972" s="7">
        <f t="shared" si="580"/>
        <v>5</v>
      </c>
      <c r="AL972" s="7">
        <f t="shared" si="581"/>
        <v>7</v>
      </c>
      <c r="AM972" s="7">
        <f t="shared" si="582"/>
        <v>9</v>
      </c>
      <c r="AN972" s="2">
        <f t="shared" si="583"/>
        <v>1.6227801592161667E-2</v>
      </c>
      <c r="AO972" s="2">
        <f t="shared" si="584"/>
        <v>1.5309246785058174E-3</v>
      </c>
      <c r="AP972" s="2">
        <f t="shared" si="585"/>
        <v>1.224739742804654E-3</v>
      </c>
      <c r="AR972" t="str">
        <f t="shared" si="586"/>
        <v>Stone</v>
      </c>
      <c r="AS972" t="s">
        <v>1504</v>
      </c>
      <c r="AT972" s="184">
        <v>4</v>
      </c>
      <c r="AU972" s="9">
        <v>4</v>
      </c>
      <c r="AV972" s="97">
        <v>28</v>
      </c>
      <c r="AW972" s="99">
        <v>131</v>
      </c>
      <c r="AX972" s="105">
        <f t="shared" si="587"/>
        <v>28131</v>
      </c>
      <c r="AZ972" s="7" t="s">
        <v>2951</v>
      </c>
      <c r="BA972" t="s">
        <v>3184</v>
      </c>
      <c r="BB972" s="176"/>
    </row>
    <row r="973" spans="1:54" hidden="1" outlineLevel="1">
      <c r="A973" t="s">
        <v>963</v>
      </c>
      <c r="B973" t="s">
        <v>1504</v>
      </c>
      <c r="C973" s="1">
        <f t="shared" si="573"/>
        <v>1503</v>
      </c>
      <c r="D973" s="7">
        <f>IF(R973&gt;0,RANK(R973,(R973:T973,U973:AI973)),0)</f>
        <v>3</v>
      </c>
      <c r="E973" s="7">
        <f>IF(S973&gt;0,RANK(S973,(R973:T973,U973:AI973)),0)</f>
        <v>5</v>
      </c>
      <c r="F973" s="7">
        <f>IF(T973&gt;0,RANK(T973,(R973:T973,U973:AI973)),0)</f>
        <v>4</v>
      </c>
      <c r="G973" s="7">
        <f>IF(U973&gt;0,RANK(U973,(R973:T973,U973:AI973)),0)</f>
        <v>2</v>
      </c>
      <c r="H973" s="7">
        <f t="shared" si="574"/>
        <v>1</v>
      </c>
      <c r="I973" s="49">
        <f t="shared" si="575"/>
        <v>601</v>
      </c>
      <c r="J973" s="177">
        <f t="shared" si="572"/>
        <v>0.39986693280106456</v>
      </c>
      <c r="K973" s="2"/>
      <c r="L973" s="2">
        <f t="shared" si="576"/>
        <v>0.11244178310046574</v>
      </c>
      <c r="M973" s="2">
        <f t="shared" si="577"/>
        <v>1.3972055888223553E-2</v>
      </c>
      <c r="N973" s="2">
        <f t="shared" si="578"/>
        <v>4.8569527611443779E-2</v>
      </c>
      <c r="O973" s="2">
        <f t="shared" si="571"/>
        <v>0.20492348636061211</v>
      </c>
      <c r="P973" s="2">
        <f t="shared" si="579"/>
        <v>0.60479041916167664</v>
      </c>
      <c r="Q973" s="2">
        <f t="shared" si="555"/>
        <v>1.5302727877578248E-2</v>
      </c>
      <c r="R973" s="1">
        <v>169</v>
      </c>
      <c r="S973" s="1">
        <v>21</v>
      </c>
      <c r="T973" s="1">
        <v>73</v>
      </c>
      <c r="U973" s="1">
        <v>308</v>
      </c>
      <c r="V973" s="1">
        <v>909</v>
      </c>
      <c r="W973" s="1">
        <v>15</v>
      </c>
      <c r="X973" s="1">
        <v>0</v>
      </c>
      <c r="Y973" s="1">
        <v>0</v>
      </c>
      <c r="Z973" s="1">
        <v>0</v>
      </c>
      <c r="AD973" s="1">
        <v>5</v>
      </c>
      <c r="AF973" s="1">
        <v>3</v>
      </c>
      <c r="AG973" s="1">
        <v>0</v>
      </c>
      <c r="AH973" s="1">
        <v>0</v>
      </c>
      <c r="AK973" s="7">
        <f t="shared" si="580"/>
        <v>6</v>
      </c>
      <c r="AL973" s="7">
        <f t="shared" si="581"/>
        <v>0</v>
      </c>
      <c r="AM973" s="7">
        <f t="shared" si="582"/>
        <v>0</v>
      </c>
      <c r="AN973" s="2">
        <f t="shared" si="583"/>
        <v>9.9800399201596807E-3</v>
      </c>
      <c r="AO973" s="2">
        <f t="shared" si="584"/>
        <v>0</v>
      </c>
      <c r="AP973" s="2">
        <f t="shared" si="585"/>
        <v>0</v>
      </c>
      <c r="AR973" t="str">
        <f t="shared" si="586"/>
        <v>Sunflower</v>
      </c>
      <c r="AS973" t="s">
        <v>1504</v>
      </c>
      <c r="AT973" s="184">
        <v>2</v>
      </c>
      <c r="AU973" s="9">
        <v>2</v>
      </c>
      <c r="AV973" s="97">
        <v>28</v>
      </c>
      <c r="AW973" s="99">
        <v>133</v>
      </c>
      <c r="AX973" s="105">
        <f t="shared" si="587"/>
        <v>28133</v>
      </c>
      <c r="AZ973" s="7" t="s">
        <v>2951</v>
      </c>
      <c r="BA973" t="s">
        <v>3184</v>
      </c>
      <c r="BB973" s="176"/>
    </row>
    <row r="974" spans="1:54" hidden="1" outlineLevel="1">
      <c r="A974" t="s">
        <v>2004</v>
      </c>
      <c r="B974" t="s">
        <v>1504</v>
      </c>
      <c r="C974" s="1">
        <f t="shared" si="573"/>
        <v>1260</v>
      </c>
      <c r="D974" s="7">
        <f>IF(R974&gt;0,RANK(R974,(R974:T974,U974:AI974)),0)</f>
        <v>3</v>
      </c>
      <c r="E974" s="7">
        <f>IF(S974&gt;0,RANK(S974,(R974:T974,U974:AI974)),0)</f>
        <v>7</v>
      </c>
      <c r="F974" s="7">
        <f>IF(T974&gt;0,RANK(T974,(R974:T974,U974:AI974)),0)</f>
        <v>4</v>
      </c>
      <c r="G974" s="7">
        <f>IF(U974&gt;0,RANK(U974,(R974:T974,U974:AI974)),0)</f>
        <v>2</v>
      </c>
      <c r="H974" s="7">
        <f t="shared" si="574"/>
        <v>1</v>
      </c>
      <c r="I974" s="49">
        <f t="shared" si="575"/>
        <v>479</v>
      </c>
      <c r="J974" s="177">
        <f t="shared" si="572"/>
        <v>0.38015873015873014</v>
      </c>
      <c r="K974" s="2"/>
      <c r="L974" s="2">
        <f t="shared" si="576"/>
        <v>5.3174603174603173E-2</v>
      </c>
      <c r="M974" s="2">
        <f t="shared" si="577"/>
        <v>1.5873015873015873E-3</v>
      </c>
      <c r="N974" s="2">
        <f t="shared" si="578"/>
        <v>3.2539682539682542E-2</v>
      </c>
      <c r="O974" s="2">
        <f t="shared" si="571"/>
        <v>0.25714285714285712</v>
      </c>
      <c r="P974" s="2">
        <f t="shared" si="579"/>
        <v>0.63730158730158726</v>
      </c>
      <c r="Q974" s="2">
        <f t="shared" si="555"/>
        <v>1.82539682539683E-2</v>
      </c>
      <c r="R974" s="1">
        <v>67</v>
      </c>
      <c r="S974" s="1">
        <v>2</v>
      </c>
      <c r="T974" s="1">
        <v>41</v>
      </c>
      <c r="U974" s="1">
        <v>324</v>
      </c>
      <c r="V974" s="1">
        <v>803</v>
      </c>
      <c r="W974" s="1">
        <v>15</v>
      </c>
      <c r="X974" s="1">
        <v>1</v>
      </c>
      <c r="Y974" s="1">
        <v>1</v>
      </c>
      <c r="Z974" s="1">
        <v>1</v>
      </c>
      <c r="AD974" s="1">
        <v>5</v>
      </c>
      <c r="AF974" s="1">
        <v>0</v>
      </c>
      <c r="AG974" s="1">
        <v>0</v>
      </c>
      <c r="AH974" s="1">
        <v>0</v>
      </c>
      <c r="AK974" s="7">
        <f t="shared" si="580"/>
        <v>5</v>
      </c>
      <c r="AL974" s="7">
        <f t="shared" si="581"/>
        <v>7</v>
      </c>
      <c r="AM974" s="7">
        <f t="shared" si="582"/>
        <v>7</v>
      </c>
      <c r="AN974" s="2">
        <f t="shared" si="583"/>
        <v>1.1904761904761904E-2</v>
      </c>
      <c r="AO974" s="2">
        <f t="shared" si="584"/>
        <v>7.9365079365079365E-4</v>
      </c>
      <c r="AP974" s="2">
        <f t="shared" si="585"/>
        <v>7.9365079365079365E-4</v>
      </c>
      <c r="AR974" t="str">
        <f t="shared" si="586"/>
        <v>Tallahatchie</v>
      </c>
      <c r="AS974" t="s">
        <v>1504</v>
      </c>
      <c r="AT974" s="184">
        <v>2</v>
      </c>
      <c r="AU974" s="9">
        <v>2</v>
      </c>
      <c r="AV974" s="97">
        <v>28</v>
      </c>
      <c r="AW974" s="99">
        <v>135</v>
      </c>
      <c r="AX974" s="105">
        <f t="shared" si="587"/>
        <v>28135</v>
      </c>
      <c r="AZ974" s="7" t="s">
        <v>2951</v>
      </c>
      <c r="BA974" t="s">
        <v>3184</v>
      </c>
      <c r="BB974" s="176"/>
    </row>
    <row r="975" spans="1:54" hidden="1" outlineLevel="1">
      <c r="A975" t="s">
        <v>1250</v>
      </c>
      <c r="B975" t="s">
        <v>1504</v>
      </c>
      <c r="C975" s="1">
        <f t="shared" si="573"/>
        <v>4639</v>
      </c>
      <c r="D975" s="7">
        <f>IF(R975&gt;0,RANK(R975,(R975:T975,U975:AI975)),0)</f>
        <v>4</v>
      </c>
      <c r="E975" s="7">
        <f>IF(S975&gt;0,RANK(S975,(R975:T975,U975:AI975)),0)</f>
        <v>8</v>
      </c>
      <c r="F975" s="7">
        <f>IF(T975&gt;0,RANK(T975,(R975:T975,U975:AI975)),0)</f>
        <v>5</v>
      </c>
      <c r="G975" s="7">
        <f>IF(U975&gt;0,RANK(U975,(R975:T975,U975:AI975)),0)</f>
        <v>1</v>
      </c>
      <c r="H975" s="7">
        <f t="shared" si="574"/>
        <v>2</v>
      </c>
      <c r="I975" s="49">
        <f t="shared" si="575"/>
        <v>217</v>
      </c>
      <c r="J975" s="177">
        <f t="shared" si="572"/>
        <v>4.677732269885751E-2</v>
      </c>
      <c r="K975" s="2"/>
      <c r="L975" s="2">
        <f t="shared" si="576"/>
        <v>4.0094848027592153E-2</v>
      </c>
      <c r="M975" s="2">
        <f t="shared" si="577"/>
        <v>1.9400732916576848E-3</v>
      </c>
      <c r="N975" s="2">
        <f t="shared" si="578"/>
        <v>3.9663720629446002E-2</v>
      </c>
      <c r="O975" s="2">
        <f t="shared" si="571"/>
        <v>0.45268376805345978</v>
      </c>
      <c r="P975" s="2">
        <f t="shared" si="579"/>
        <v>0.4059064453546023</v>
      </c>
      <c r="Q975" s="2">
        <f t="shared" si="555"/>
        <v>5.971114464324212E-2</v>
      </c>
      <c r="R975" s="1">
        <v>186</v>
      </c>
      <c r="S975" s="1">
        <v>9</v>
      </c>
      <c r="T975" s="1">
        <v>184</v>
      </c>
      <c r="U975" s="1">
        <v>2100</v>
      </c>
      <c r="V975" s="1">
        <v>1883</v>
      </c>
      <c r="W975" s="1">
        <v>44</v>
      </c>
      <c r="X975" s="1">
        <v>0</v>
      </c>
      <c r="Y975" s="1">
        <v>6</v>
      </c>
      <c r="Z975" s="1">
        <v>10</v>
      </c>
      <c r="AD975" s="1">
        <v>4</v>
      </c>
      <c r="AF975" s="1">
        <v>209</v>
      </c>
      <c r="AG975" s="1">
        <v>2</v>
      </c>
      <c r="AH975" s="1">
        <v>2</v>
      </c>
      <c r="AK975" s="7">
        <f t="shared" si="580"/>
        <v>5</v>
      </c>
      <c r="AL975" s="7">
        <f t="shared" si="581"/>
        <v>0</v>
      </c>
      <c r="AM975" s="7">
        <f t="shared" si="582"/>
        <v>8</v>
      </c>
      <c r="AN975" s="2">
        <f t="shared" si="583"/>
        <v>9.4848027592153474E-3</v>
      </c>
      <c r="AO975" s="2">
        <f t="shared" si="584"/>
        <v>0</v>
      </c>
      <c r="AP975" s="2">
        <f t="shared" si="585"/>
        <v>1.2933821944384565E-3</v>
      </c>
      <c r="AR975" t="str">
        <f t="shared" si="586"/>
        <v>Tate</v>
      </c>
      <c r="AS975" t="s">
        <v>1504</v>
      </c>
      <c r="AT975" s="184">
        <v>1</v>
      </c>
      <c r="AU975" s="9">
        <v>1</v>
      </c>
      <c r="AV975" s="97">
        <v>28</v>
      </c>
      <c r="AW975" s="99">
        <v>137</v>
      </c>
      <c r="AX975" s="105">
        <f t="shared" si="587"/>
        <v>28137</v>
      </c>
      <c r="AZ975" s="7" t="s">
        <v>2951</v>
      </c>
      <c r="BA975" t="s">
        <v>3184</v>
      </c>
      <c r="BB975" s="176"/>
    </row>
    <row r="976" spans="1:54" hidden="1" outlineLevel="1">
      <c r="A976" t="s">
        <v>1470</v>
      </c>
      <c r="B976" t="s">
        <v>1504</v>
      </c>
      <c r="C976" s="1">
        <f t="shared" si="573"/>
        <v>3998</v>
      </c>
      <c r="D976" s="7">
        <f>IF(R976&gt;0,RANK(R976,(R976:T976,U976:AI976)),0)</f>
        <v>3</v>
      </c>
      <c r="E976" s="7">
        <f>IF(S976&gt;0,RANK(S976,(R976:T976,U976:AI976)),0)</f>
        <v>7</v>
      </c>
      <c r="F976" s="7">
        <f>IF(T976&gt;0,RANK(T976,(R976:T976,U976:AI976)),0)</f>
        <v>4</v>
      </c>
      <c r="G976" s="7">
        <f>IF(U976&gt;0,RANK(U976,(R976:T976,U976:AI976)),0)</f>
        <v>2</v>
      </c>
      <c r="H976" s="7">
        <f t="shared" si="574"/>
        <v>1</v>
      </c>
      <c r="I976" s="49">
        <f t="shared" si="575"/>
        <v>405</v>
      </c>
      <c r="J976" s="177">
        <f t="shared" si="572"/>
        <v>0.10130065032516258</v>
      </c>
      <c r="K976" s="2"/>
      <c r="L976" s="2">
        <f t="shared" si="576"/>
        <v>5.6028014007003503E-2</v>
      </c>
      <c r="M976" s="2">
        <f t="shared" si="577"/>
        <v>3.7518759379689846E-3</v>
      </c>
      <c r="N976" s="2">
        <f t="shared" si="578"/>
        <v>4.3271635817908952E-2</v>
      </c>
      <c r="O976" s="2">
        <f t="shared" si="571"/>
        <v>0.3884442221110555</v>
      </c>
      <c r="P976" s="2">
        <f t="shared" si="579"/>
        <v>0.48974487243621811</v>
      </c>
      <c r="Q976" s="2">
        <f t="shared" si="555"/>
        <v>1.8759379689844868E-2</v>
      </c>
      <c r="R976" s="1">
        <v>224</v>
      </c>
      <c r="S976" s="1">
        <v>15</v>
      </c>
      <c r="T976" s="1">
        <v>173</v>
      </c>
      <c r="U976" s="1">
        <v>1553</v>
      </c>
      <c r="V976" s="1">
        <v>1958</v>
      </c>
      <c r="W976" s="1">
        <v>44</v>
      </c>
      <c r="X976" s="1">
        <v>0</v>
      </c>
      <c r="Y976" s="1">
        <v>2</v>
      </c>
      <c r="Z976" s="1">
        <v>3</v>
      </c>
      <c r="AD976" s="1">
        <v>22</v>
      </c>
      <c r="AF976" s="1">
        <v>1</v>
      </c>
      <c r="AG976" s="1">
        <v>2</v>
      </c>
      <c r="AH976" s="1">
        <v>1</v>
      </c>
      <c r="AK976" s="7">
        <f t="shared" si="580"/>
        <v>5</v>
      </c>
      <c r="AL976" s="7">
        <f t="shared" si="581"/>
        <v>0</v>
      </c>
      <c r="AM976" s="7">
        <f t="shared" si="582"/>
        <v>8</v>
      </c>
      <c r="AN976" s="2">
        <f t="shared" si="583"/>
        <v>1.1005502751375688E-2</v>
      </c>
      <c r="AO976" s="2">
        <f t="shared" si="584"/>
        <v>0</v>
      </c>
      <c r="AP976" s="2">
        <f t="shared" si="585"/>
        <v>5.0025012506253123E-4</v>
      </c>
      <c r="AR976" t="str">
        <f t="shared" si="586"/>
        <v>Tippah</v>
      </c>
      <c r="AS976" t="s">
        <v>1504</v>
      </c>
      <c r="AT976" s="184">
        <v>1</v>
      </c>
      <c r="AU976" s="9">
        <v>1</v>
      </c>
      <c r="AV976" s="97">
        <v>28</v>
      </c>
      <c r="AW976" s="99">
        <v>139</v>
      </c>
      <c r="AX976" s="105">
        <f t="shared" si="587"/>
        <v>28139</v>
      </c>
      <c r="AZ976" s="7" t="s">
        <v>2951</v>
      </c>
      <c r="BA976" t="s">
        <v>3184</v>
      </c>
      <c r="BB976" s="176"/>
    </row>
    <row r="977" spans="1:64" hidden="1" outlineLevel="1">
      <c r="A977" t="s">
        <v>3246</v>
      </c>
      <c r="B977" t="s">
        <v>1504</v>
      </c>
      <c r="C977" s="1">
        <f t="shared" si="573"/>
        <v>3681</v>
      </c>
      <c r="D977" s="7">
        <f>IF(R977&gt;0,RANK(R977,(R977:T977,U977:AI977)),0)</f>
        <v>3</v>
      </c>
      <c r="E977" s="7">
        <f>IF(S977&gt;0,RANK(S977,(R977:T977,U977:AI977)),0)</f>
        <v>7</v>
      </c>
      <c r="F977" s="7">
        <f>IF(T977&gt;0,RANK(T977,(R977:T977,U977:AI977)),0)</f>
        <v>4</v>
      </c>
      <c r="G977" s="7">
        <f>IF(U977&gt;0,RANK(U977,(R977:T977,U977:AI977)),0)</f>
        <v>2</v>
      </c>
      <c r="H977" s="7">
        <f t="shared" si="574"/>
        <v>1</v>
      </c>
      <c r="I977" s="49">
        <f t="shared" si="575"/>
        <v>661</v>
      </c>
      <c r="J977" s="177">
        <f t="shared" si="572"/>
        <v>0.17957076881282261</v>
      </c>
      <c r="K977" s="2"/>
      <c r="L977" s="2">
        <f t="shared" si="576"/>
        <v>6.3298016843249122E-2</v>
      </c>
      <c r="M977" s="2">
        <f t="shared" si="577"/>
        <v>2.9883183917413748E-3</v>
      </c>
      <c r="N977" s="2">
        <f t="shared" si="578"/>
        <v>4.4824775876120618E-2</v>
      </c>
      <c r="O977" s="2">
        <f t="shared" si="571"/>
        <v>0.34338494974191797</v>
      </c>
      <c r="P977" s="2">
        <f t="shared" si="579"/>
        <v>0.52295571855474055</v>
      </c>
      <c r="Q977" s="2">
        <f t="shared" si="555"/>
        <v>2.2548220592230384E-2</v>
      </c>
      <c r="R977" s="1">
        <v>233</v>
      </c>
      <c r="S977" s="1">
        <v>11</v>
      </c>
      <c r="T977" s="1">
        <v>165</v>
      </c>
      <c r="U977" s="1">
        <v>1264</v>
      </c>
      <c r="V977" s="1">
        <v>1925</v>
      </c>
      <c r="W977" s="1">
        <v>44</v>
      </c>
      <c r="X977" s="1">
        <v>2</v>
      </c>
      <c r="Y977" s="1">
        <v>5</v>
      </c>
      <c r="Z977" s="1">
        <v>4</v>
      </c>
      <c r="AD977" s="1">
        <v>24</v>
      </c>
      <c r="AF977" s="1">
        <v>2</v>
      </c>
      <c r="AG977" s="1">
        <v>1</v>
      </c>
      <c r="AH977" s="1">
        <v>1</v>
      </c>
      <c r="AK977" s="7">
        <f t="shared" si="580"/>
        <v>5</v>
      </c>
      <c r="AL977" s="7">
        <f t="shared" si="581"/>
        <v>9</v>
      </c>
      <c r="AM977" s="7">
        <f t="shared" si="582"/>
        <v>7</v>
      </c>
      <c r="AN977" s="2">
        <f t="shared" si="583"/>
        <v>1.1953273566965499E-2</v>
      </c>
      <c r="AO977" s="2">
        <f t="shared" si="584"/>
        <v>5.4333061668024991E-4</v>
      </c>
      <c r="AP977" s="2">
        <f t="shared" si="585"/>
        <v>1.3583265417006249E-3</v>
      </c>
      <c r="AR977" t="str">
        <f t="shared" si="586"/>
        <v>Tishomingo</v>
      </c>
      <c r="AS977" t="s">
        <v>1504</v>
      </c>
      <c r="AT977" s="184">
        <v>1</v>
      </c>
      <c r="AU977" s="9">
        <v>1</v>
      </c>
      <c r="AV977" s="97">
        <v>28</v>
      </c>
      <c r="AW977" s="99">
        <v>141</v>
      </c>
      <c r="AX977" s="105">
        <f t="shared" si="587"/>
        <v>28141</v>
      </c>
      <c r="AZ977" s="7" t="s">
        <v>2951</v>
      </c>
      <c r="BA977" t="s">
        <v>3184</v>
      </c>
      <c r="BB977" s="176"/>
    </row>
    <row r="978" spans="1:64" hidden="1" outlineLevel="1">
      <c r="A978" t="s">
        <v>442</v>
      </c>
      <c r="B978" t="s">
        <v>1504</v>
      </c>
      <c r="C978" s="1">
        <f t="shared" si="573"/>
        <v>280</v>
      </c>
      <c r="D978" s="7">
        <f>IF(R978&gt;0,RANK(R978,(R978:T978,U978:AI978)),0)</f>
        <v>3</v>
      </c>
      <c r="E978" s="7">
        <f>IF(S978&gt;0,RANK(S978,(R978:T978,U978:AI978)),0)</f>
        <v>0</v>
      </c>
      <c r="F978" s="7">
        <f>IF(T978&gt;0,RANK(T978,(R978:T978,U978:AI978)),0)</f>
        <v>4</v>
      </c>
      <c r="G978" s="7">
        <f>IF(U978&gt;0,RANK(U978,(R978:T978,U978:AI978)),0)</f>
        <v>2</v>
      </c>
      <c r="H978" s="7">
        <f t="shared" si="574"/>
        <v>1</v>
      </c>
      <c r="I978" s="49">
        <f t="shared" si="575"/>
        <v>63</v>
      </c>
      <c r="J978" s="177">
        <f t="shared" si="572"/>
        <v>0.22500000000000001</v>
      </c>
      <c r="K978" s="2"/>
      <c r="L978" s="2">
        <f t="shared" si="576"/>
        <v>7.1428571428571425E-2</v>
      </c>
      <c r="M978" s="2">
        <f t="shared" si="577"/>
        <v>0</v>
      </c>
      <c r="N978" s="2">
        <f t="shared" si="578"/>
        <v>4.642857142857143E-2</v>
      </c>
      <c r="O978" s="2">
        <f t="shared" si="571"/>
        <v>0.31785714285714284</v>
      </c>
      <c r="P978" s="2">
        <f t="shared" si="579"/>
        <v>0.54285714285714282</v>
      </c>
      <c r="Q978" s="2">
        <f t="shared" si="555"/>
        <v>2.1428571428571463E-2</v>
      </c>
      <c r="R978" s="1">
        <v>20</v>
      </c>
      <c r="S978" s="1">
        <v>0</v>
      </c>
      <c r="T978" s="1">
        <v>13</v>
      </c>
      <c r="U978" s="1">
        <v>89</v>
      </c>
      <c r="V978" s="1">
        <v>152</v>
      </c>
      <c r="W978" s="1">
        <v>1</v>
      </c>
      <c r="X978" s="1">
        <v>0</v>
      </c>
      <c r="Y978" s="1">
        <v>3</v>
      </c>
      <c r="Z978" s="1">
        <v>0</v>
      </c>
      <c r="AD978" s="1">
        <v>2</v>
      </c>
      <c r="AF978" s="1">
        <v>0</v>
      </c>
      <c r="AG978" s="1">
        <v>0</v>
      </c>
      <c r="AH978" s="1">
        <v>0</v>
      </c>
      <c r="AK978" s="7">
        <f t="shared" si="580"/>
        <v>6</v>
      </c>
      <c r="AL978" s="7">
        <f t="shared" si="581"/>
        <v>0</v>
      </c>
      <c r="AM978" s="7">
        <f t="shared" si="582"/>
        <v>5</v>
      </c>
      <c r="AN978" s="2">
        <f t="shared" si="583"/>
        <v>3.5714285714285713E-3</v>
      </c>
      <c r="AO978" s="2">
        <f t="shared" si="584"/>
        <v>0</v>
      </c>
      <c r="AP978" s="2">
        <f t="shared" si="585"/>
        <v>1.0714285714285714E-2</v>
      </c>
      <c r="AR978" t="str">
        <f t="shared" si="586"/>
        <v>Tunica</v>
      </c>
      <c r="AS978" t="s">
        <v>1504</v>
      </c>
      <c r="AT978" s="184">
        <v>2</v>
      </c>
      <c r="AU978" s="9">
        <v>2</v>
      </c>
      <c r="AV978" s="97">
        <v>28</v>
      </c>
      <c r="AW978" s="99">
        <v>143</v>
      </c>
      <c r="AX978" s="105">
        <f t="shared" si="587"/>
        <v>28143</v>
      </c>
      <c r="AZ978" s="7" t="s">
        <v>2951</v>
      </c>
      <c r="BA978" t="s">
        <v>3184</v>
      </c>
      <c r="BB978" s="176"/>
    </row>
    <row r="979" spans="1:64" hidden="1" outlineLevel="1">
      <c r="A979" t="s">
        <v>3233</v>
      </c>
      <c r="B979" t="s">
        <v>1504</v>
      </c>
      <c r="C979" s="1">
        <f t="shared" si="573"/>
        <v>5030</v>
      </c>
      <c r="D979" s="7">
        <f>IF(R979&gt;0,RANK(R979,(R979:T979,U979:AI979)),0)</f>
        <v>3</v>
      </c>
      <c r="E979" s="7">
        <f>IF(S979&gt;0,RANK(S979,(R979:T979,U979:AI979)),0)</f>
        <v>7</v>
      </c>
      <c r="F979" s="7">
        <f>IF(T979&gt;0,RANK(T979,(R979:T979,U979:AI979)),0)</f>
        <v>4</v>
      </c>
      <c r="G979" s="7">
        <f>IF(U979&gt;0,RANK(U979,(R979:T979,U979:AI979)),0)</f>
        <v>2</v>
      </c>
      <c r="H979" s="7">
        <f t="shared" si="574"/>
        <v>1</v>
      </c>
      <c r="I979" s="49">
        <f t="shared" si="575"/>
        <v>47</v>
      </c>
      <c r="J979" s="177">
        <f t="shared" si="572"/>
        <v>9.3439363817097408E-3</v>
      </c>
      <c r="K979" s="2"/>
      <c r="L979" s="2">
        <f t="shared" si="576"/>
        <v>6.3618290258449298E-2</v>
      </c>
      <c r="M979" s="2">
        <f t="shared" si="577"/>
        <v>3.7773359840954273E-3</v>
      </c>
      <c r="N979" s="2">
        <f t="shared" si="578"/>
        <v>4.8111332007952284E-2</v>
      </c>
      <c r="O979" s="2">
        <f t="shared" si="571"/>
        <v>0.42246520874751492</v>
      </c>
      <c r="P979" s="2">
        <f t="shared" si="579"/>
        <v>0.43180914512922464</v>
      </c>
      <c r="Q979" s="2">
        <f t="shared" si="555"/>
        <v>3.0218687872763383E-2</v>
      </c>
      <c r="R979" s="1">
        <v>320</v>
      </c>
      <c r="S979" s="1">
        <v>19</v>
      </c>
      <c r="T979" s="1">
        <v>242</v>
      </c>
      <c r="U979" s="1">
        <v>2125</v>
      </c>
      <c r="V979" s="1">
        <v>2172</v>
      </c>
      <c r="W979" s="1">
        <v>93</v>
      </c>
      <c r="X979" s="1">
        <v>2</v>
      </c>
      <c r="Y979" s="1">
        <v>4</v>
      </c>
      <c r="Z979" s="1">
        <v>8</v>
      </c>
      <c r="AD979" s="1">
        <v>31</v>
      </c>
      <c r="AF979" s="1">
        <v>6</v>
      </c>
      <c r="AG979" s="1">
        <v>6</v>
      </c>
      <c r="AH979" s="1">
        <v>2</v>
      </c>
      <c r="AK979" s="7">
        <f t="shared" si="580"/>
        <v>5</v>
      </c>
      <c r="AL979" s="7">
        <f t="shared" si="581"/>
        <v>9</v>
      </c>
      <c r="AM979" s="7">
        <f t="shared" si="582"/>
        <v>8</v>
      </c>
      <c r="AN979" s="2">
        <f t="shared" si="583"/>
        <v>1.8489065606361828E-2</v>
      </c>
      <c r="AO979" s="2">
        <f t="shared" si="584"/>
        <v>3.9761431411530816E-4</v>
      </c>
      <c r="AP979" s="2">
        <f t="shared" si="585"/>
        <v>7.9522862823061633E-4</v>
      </c>
      <c r="AR979" t="str">
        <f t="shared" si="586"/>
        <v>Union</v>
      </c>
      <c r="AS979" t="s">
        <v>1504</v>
      </c>
      <c r="AT979" s="184">
        <v>1</v>
      </c>
      <c r="AU979" s="9">
        <v>1</v>
      </c>
      <c r="AV979" s="97">
        <v>28</v>
      </c>
      <c r="AW979" s="99">
        <v>145</v>
      </c>
      <c r="AX979" s="105">
        <f t="shared" si="587"/>
        <v>28145</v>
      </c>
      <c r="AZ979" s="7" t="s">
        <v>2951</v>
      </c>
      <c r="BA979" t="s">
        <v>3184</v>
      </c>
      <c r="BB979" s="176"/>
    </row>
    <row r="980" spans="1:64" hidden="1" outlineLevel="1">
      <c r="A980" t="s">
        <v>2209</v>
      </c>
      <c r="B980" t="s">
        <v>1504</v>
      </c>
      <c r="C980" s="1">
        <f t="shared" si="573"/>
        <v>2108</v>
      </c>
      <c r="D980" s="7">
        <f>IF(R980&gt;0,RANK(R980,(R980:T980,U980:AI980)),0)</f>
        <v>3</v>
      </c>
      <c r="E980" s="7">
        <f>IF(S980&gt;0,RANK(S980,(R980:T980,U980:AI980)),0)</f>
        <v>7</v>
      </c>
      <c r="F980" s="7">
        <f>IF(T980&gt;0,RANK(T980,(R980:T980,U980:AI980)),0)</f>
        <v>4</v>
      </c>
      <c r="G980" s="7">
        <f>IF(U980&gt;0,RANK(U980,(R980:T980,U980:AI980)),0)</f>
        <v>2</v>
      </c>
      <c r="H980" s="7">
        <f t="shared" si="574"/>
        <v>1</v>
      </c>
      <c r="I980" s="49">
        <f t="shared" si="575"/>
        <v>608</v>
      </c>
      <c r="J980" s="177">
        <f t="shared" si="572"/>
        <v>0.2884250474383302</v>
      </c>
      <c r="K980" s="2"/>
      <c r="L980" s="2">
        <f t="shared" si="576"/>
        <v>6.6413662239089177E-2</v>
      </c>
      <c r="M980" s="2">
        <f t="shared" si="577"/>
        <v>9.4876660341555979E-4</v>
      </c>
      <c r="N980" s="2">
        <f t="shared" si="578"/>
        <v>4.1271347248576853E-2</v>
      </c>
      <c r="O980" s="2">
        <f t="shared" si="571"/>
        <v>0.29411764705882354</v>
      </c>
      <c r="P980" s="2">
        <f t="shared" si="579"/>
        <v>0.58254269449715368</v>
      </c>
      <c r="Q980" s="2">
        <f t="shared" si="555"/>
        <v>1.4705882352941124E-2</v>
      </c>
      <c r="R980" s="1">
        <v>140</v>
      </c>
      <c r="S980" s="1">
        <v>2</v>
      </c>
      <c r="T980" s="1">
        <v>87</v>
      </c>
      <c r="U980" s="1">
        <v>620</v>
      </c>
      <c r="V980" s="1">
        <v>1228</v>
      </c>
      <c r="W980" s="1">
        <v>22</v>
      </c>
      <c r="X980" s="1">
        <v>0</v>
      </c>
      <c r="Y980" s="1">
        <v>3</v>
      </c>
      <c r="Z980" s="1">
        <v>2</v>
      </c>
      <c r="AD980" s="1">
        <v>2</v>
      </c>
      <c r="AF980" s="1">
        <v>2</v>
      </c>
      <c r="AG980" s="1">
        <v>0</v>
      </c>
      <c r="AH980" s="1">
        <v>0</v>
      </c>
      <c r="AK980" s="7">
        <f t="shared" si="580"/>
        <v>5</v>
      </c>
      <c r="AL980" s="7">
        <f t="shared" si="581"/>
        <v>0</v>
      </c>
      <c r="AM980" s="7">
        <f t="shared" si="582"/>
        <v>6</v>
      </c>
      <c r="AN980" s="2">
        <f t="shared" si="583"/>
        <v>1.0436432637571158E-2</v>
      </c>
      <c r="AO980" s="2">
        <f t="shared" si="584"/>
        <v>0</v>
      </c>
      <c r="AP980" s="2">
        <f t="shared" si="585"/>
        <v>1.4231499051233396E-3</v>
      </c>
      <c r="AR980" t="str">
        <f t="shared" si="586"/>
        <v>Walthall</v>
      </c>
      <c r="AS980" t="s">
        <v>1504</v>
      </c>
      <c r="AT980" s="184">
        <v>3</v>
      </c>
      <c r="AU980" s="9">
        <v>3</v>
      </c>
      <c r="AV980" s="97">
        <v>28</v>
      </c>
      <c r="AW980" s="99">
        <v>147</v>
      </c>
      <c r="AX980" s="105">
        <f t="shared" si="587"/>
        <v>28147</v>
      </c>
      <c r="AZ980" s="7" t="s">
        <v>2951</v>
      </c>
      <c r="BA980" t="s">
        <v>3184</v>
      </c>
      <c r="BB980" s="176"/>
    </row>
    <row r="981" spans="1:64" hidden="1" outlineLevel="1">
      <c r="A981" t="s">
        <v>1140</v>
      </c>
      <c r="B981" t="s">
        <v>1504</v>
      </c>
      <c r="C981" s="1">
        <f t="shared" si="573"/>
        <v>6255</v>
      </c>
      <c r="D981" s="7">
        <f>IF(R981&gt;0,RANK(R981,(R981:T981,U981:AI981)),0)</f>
        <v>3</v>
      </c>
      <c r="E981" s="7">
        <f>IF(S981&gt;0,RANK(S981,(R981:T981,U981:AI981)),0)</f>
        <v>6</v>
      </c>
      <c r="F981" s="7">
        <f>IF(T981&gt;0,RANK(T981,(R981:T981,U981:AI981)),0)</f>
        <v>4</v>
      </c>
      <c r="G981" s="7">
        <f>IF(U981&gt;0,RANK(U981,(R981:T981,U981:AI981)),0)</f>
        <v>2</v>
      </c>
      <c r="H981" s="7">
        <f t="shared" si="574"/>
        <v>1</v>
      </c>
      <c r="I981" s="49">
        <f t="shared" si="575"/>
        <v>1245</v>
      </c>
      <c r="J981" s="177">
        <f t="shared" si="572"/>
        <v>0.19904076738609114</v>
      </c>
      <c r="K981" s="2"/>
      <c r="L981" s="2">
        <f t="shared" si="576"/>
        <v>0.10999200639488409</v>
      </c>
      <c r="M981" s="2">
        <f t="shared" si="577"/>
        <v>4.4764188649080734E-3</v>
      </c>
      <c r="N981" s="2">
        <f t="shared" si="578"/>
        <v>6.4588329336530775E-2</v>
      </c>
      <c r="O981" s="2">
        <f t="shared" si="571"/>
        <v>0.30199840127897681</v>
      </c>
      <c r="P981" s="2">
        <f t="shared" si="579"/>
        <v>0.50103916866506792</v>
      </c>
      <c r="Q981" s="2">
        <f t="shared" si="555"/>
        <v>1.7905675459632286E-2</v>
      </c>
      <c r="R981" s="1">
        <v>688</v>
      </c>
      <c r="S981" s="1">
        <v>28</v>
      </c>
      <c r="T981" s="1">
        <v>404</v>
      </c>
      <c r="U981" s="1">
        <v>1889</v>
      </c>
      <c r="V981" s="1">
        <v>3134</v>
      </c>
      <c r="W981" s="1">
        <v>67</v>
      </c>
      <c r="X981" s="1">
        <v>1</v>
      </c>
      <c r="Y981" s="1">
        <v>8</v>
      </c>
      <c r="Z981" s="1">
        <v>13</v>
      </c>
      <c r="AD981" s="1">
        <v>13</v>
      </c>
      <c r="AF981" s="1">
        <v>7</v>
      </c>
      <c r="AG981" s="1">
        <v>3</v>
      </c>
      <c r="AH981" s="1">
        <v>0</v>
      </c>
      <c r="AK981" s="7">
        <f t="shared" si="580"/>
        <v>5</v>
      </c>
      <c r="AL981" s="7">
        <f t="shared" si="581"/>
        <v>9</v>
      </c>
      <c r="AM981" s="7">
        <f t="shared" si="582"/>
        <v>8</v>
      </c>
      <c r="AN981" s="2">
        <f t="shared" si="583"/>
        <v>1.0711430855315748E-2</v>
      </c>
      <c r="AO981" s="2">
        <f t="shared" si="584"/>
        <v>1.598721023181455E-4</v>
      </c>
      <c r="AP981" s="2">
        <f t="shared" si="585"/>
        <v>1.278976818545164E-3</v>
      </c>
      <c r="AR981" t="str">
        <f t="shared" si="586"/>
        <v>Warren</v>
      </c>
      <c r="AS981" t="s">
        <v>1504</v>
      </c>
      <c r="AT981" s="184">
        <v>2</v>
      </c>
      <c r="AU981" s="9">
        <v>2</v>
      </c>
      <c r="AV981" s="97">
        <v>28</v>
      </c>
      <c r="AW981" s="99">
        <v>149</v>
      </c>
      <c r="AX981" s="105">
        <f t="shared" si="587"/>
        <v>28149</v>
      </c>
      <c r="AZ981" s="7" t="s">
        <v>2951</v>
      </c>
      <c r="BA981" t="s">
        <v>3184</v>
      </c>
      <c r="BB981" s="176"/>
    </row>
    <row r="982" spans="1:64" hidden="1" outlineLevel="1">
      <c r="A982" t="s">
        <v>637</v>
      </c>
      <c r="B982" t="s">
        <v>1504</v>
      </c>
      <c r="C982" s="1">
        <f t="shared" si="573"/>
        <v>2582</v>
      </c>
      <c r="D982" s="7">
        <f>IF(R982&gt;0,RANK(R982,(R982:T982,U982:AI982)),0)</f>
        <v>3</v>
      </c>
      <c r="E982" s="7">
        <f>IF(S982&gt;0,RANK(S982,(R982:T982,U982:AI982)),0)</f>
        <v>7</v>
      </c>
      <c r="F982" s="7">
        <f>IF(T982&gt;0,RANK(T982,(R982:T982,U982:AI982)),0)</f>
        <v>4</v>
      </c>
      <c r="G982" s="7">
        <f>IF(U982&gt;0,RANK(U982,(R982:T982,U982:AI982)),0)</f>
        <v>2</v>
      </c>
      <c r="H982" s="7">
        <f t="shared" si="574"/>
        <v>1</v>
      </c>
      <c r="I982" s="49">
        <f t="shared" si="575"/>
        <v>764</v>
      </c>
      <c r="J982" s="177">
        <f t="shared" si="572"/>
        <v>0.29589465530596437</v>
      </c>
      <c r="K982" s="2"/>
      <c r="L982" s="2">
        <f t="shared" si="576"/>
        <v>0.13090627420604184</v>
      </c>
      <c r="M982" s="2">
        <f t="shared" si="577"/>
        <v>2.3237800154918666E-3</v>
      </c>
      <c r="N982" s="2">
        <f t="shared" si="578"/>
        <v>4.686289697908598E-2</v>
      </c>
      <c r="O982" s="2">
        <f t="shared" si="571"/>
        <v>0.25329202168861348</v>
      </c>
      <c r="P982" s="2">
        <f t="shared" si="579"/>
        <v>0.54918667699457779</v>
      </c>
      <c r="Q982" s="2">
        <f t="shared" ref="Q982:Q1045" si="588">IF(C982=0,"-",(1-L982-M982-N982-O982-P982))</f>
        <v>1.742835011618904E-2</v>
      </c>
      <c r="R982" s="1">
        <v>338</v>
      </c>
      <c r="S982" s="1">
        <v>6</v>
      </c>
      <c r="T982" s="1">
        <v>121</v>
      </c>
      <c r="U982" s="1">
        <v>654</v>
      </c>
      <c r="V982" s="1">
        <v>1418</v>
      </c>
      <c r="W982" s="1">
        <v>29</v>
      </c>
      <c r="X982" s="1">
        <v>1</v>
      </c>
      <c r="Y982" s="1">
        <v>2</v>
      </c>
      <c r="Z982" s="1">
        <v>3</v>
      </c>
      <c r="AD982" s="1">
        <v>9</v>
      </c>
      <c r="AF982" s="1">
        <v>1</v>
      </c>
      <c r="AG982" s="1">
        <v>0</v>
      </c>
      <c r="AH982" s="1">
        <v>0</v>
      </c>
      <c r="AK982" s="7">
        <f t="shared" si="580"/>
        <v>5</v>
      </c>
      <c r="AL982" s="7">
        <f t="shared" si="581"/>
        <v>9</v>
      </c>
      <c r="AM982" s="7">
        <f t="shared" si="582"/>
        <v>8</v>
      </c>
      <c r="AN982" s="2">
        <f t="shared" si="583"/>
        <v>1.1231603408210689E-2</v>
      </c>
      <c r="AO982" s="2">
        <f t="shared" si="584"/>
        <v>3.8729666924864449E-4</v>
      </c>
      <c r="AP982" s="2">
        <f t="shared" si="585"/>
        <v>7.7459333849728897E-4</v>
      </c>
      <c r="AR982" t="str">
        <f t="shared" si="586"/>
        <v>Washington</v>
      </c>
      <c r="AS982" t="s">
        <v>1504</v>
      </c>
      <c r="AT982" s="184">
        <v>2</v>
      </c>
      <c r="AU982" s="9">
        <v>2</v>
      </c>
      <c r="AV982" s="97">
        <v>28</v>
      </c>
      <c r="AW982" s="99">
        <v>151</v>
      </c>
      <c r="AX982" s="105">
        <f t="shared" si="587"/>
        <v>28151</v>
      </c>
      <c r="AZ982" s="7" t="s">
        <v>2951</v>
      </c>
      <c r="BA982" t="s">
        <v>3184</v>
      </c>
      <c r="BB982" s="176"/>
    </row>
    <row r="983" spans="1:64" hidden="1" outlineLevel="1">
      <c r="A983" t="s">
        <v>2146</v>
      </c>
      <c r="B983" t="s">
        <v>1504</v>
      </c>
      <c r="C983" s="1">
        <f t="shared" si="573"/>
        <v>3357</v>
      </c>
      <c r="D983" s="7">
        <f>IF(R983&gt;0,RANK(R983,(R983:T983,U983:AI983)),0)</f>
        <v>3</v>
      </c>
      <c r="E983" s="7">
        <f>IF(S983&gt;0,RANK(S983,(R983:T983,U983:AI983)),0)</f>
        <v>6</v>
      </c>
      <c r="F983" s="7">
        <f>IF(T983&gt;0,RANK(T983,(R983:T983,U983:AI983)),0)</f>
        <v>4</v>
      </c>
      <c r="G983" s="7">
        <f>IF(U983&gt;0,RANK(U983,(R983:T983,U983:AI983)),0)</f>
        <v>2</v>
      </c>
      <c r="H983" s="7">
        <f t="shared" si="574"/>
        <v>1</v>
      </c>
      <c r="I983" s="49">
        <f t="shared" si="575"/>
        <v>433</v>
      </c>
      <c r="J983" s="177">
        <f t="shared" si="572"/>
        <v>0.12898421209413166</v>
      </c>
      <c r="K983" s="2"/>
      <c r="L983" s="2">
        <f t="shared" si="576"/>
        <v>3.634197199880846E-2</v>
      </c>
      <c r="M983" s="2">
        <f t="shared" si="577"/>
        <v>5.9577003276735183E-3</v>
      </c>
      <c r="N983" s="2">
        <f t="shared" si="578"/>
        <v>2.919273160560024E-2</v>
      </c>
      <c r="O983" s="2">
        <f t="shared" si="571"/>
        <v>0.38933571641346443</v>
      </c>
      <c r="P983" s="2">
        <f t="shared" si="579"/>
        <v>0.51831992850759612</v>
      </c>
      <c r="Q983" s="2">
        <f t="shared" si="588"/>
        <v>2.0851951146857228E-2</v>
      </c>
      <c r="R983" s="1">
        <v>122</v>
      </c>
      <c r="S983" s="1">
        <v>20</v>
      </c>
      <c r="T983" s="1">
        <v>98</v>
      </c>
      <c r="U983" s="1">
        <v>1307</v>
      </c>
      <c r="V983" s="1">
        <v>1740</v>
      </c>
      <c r="W983" s="1">
        <v>52</v>
      </c>
      <c r="X983" s="1">
        <v>2</v>
      </c>
      <c r="Y983" s="1">
        <v>4</v>
      </c>
      <c r="Z983" s="1">
        <v>3</v>
      </c>
      <c r="AD983" s="1">
        <v>3</v>
      </c>
      <c r="AF983" s="1">
        <v>4</v>
      </c>
      <c r="AG983" s="1">
        <v>1</v>
      </c>
      <c r="AH983" s="1">
        <v>1</v>
      </c>
      <c r="AK983" s="7">
        <f t="shared" si="580"/>
        <v>5</v>
      </c>
      <c r="AL983" s="7">
        <f t="shared" si="581"/>
        <v>9</v>
      </c>
      <c r="AM983" s="7">
        <f t="shared" si="582"/>
        <v>7</v>
      </c>
      <c r="AN983" s="2">
        <f t="shared" si="583"/>
        <v>1.5490020851951147E-2</v>
      </c>
      <c r="AO983" s="2">
        <f t="shared" si="584"/>
        <v>5.9577003276735179E-4</v>
      </c>
      <c r="AP983" s="2">
        <f t="shared" si="585"/>
        <v>1.1915400655347036E-3</v>
      </c>
      <c r="AR983" t="str">
        <f t="shared" si="586"/>
        <v>Wayne</v>
      </c>
      <c r="AS983" t="s">
        <v>1504</v>
      </c>
      <c r="AT983" s="184">
        <v>4</v>
      </c>
      <c r="AU983" s="9">
        <v>4</v>
      </c>
      <c r="AV983" s="97">
        <v>28</v>
      </c>
      <c r="AW983" s="99">
        <v>153</v>
      </c>
      <c r="AX983" s="105">
        <f t="shared" si="587"/>
        <v>28153</v>
      </c>
      <c r="AZ983" s="7" t="s">
        <v>2951</v>
      </c>
      <c r="BA983" t="s">
        <v>3184</v>
      </c>
      <c r="BB983" s="176"/>
    </row>
    <row r="984" spans="1:64" hidden="1" outlineLevel="1">
      <c r="A984" t="s">
        <v>1040</v>
      </c>
      <c r="B984" t="s">
        <v>1504</v>
      </c>
      <c r="C984" s="1">
        <f t="shared" si="573"/>
        <v>2383</v>
      </c>
      <c r="D984" s="7">
        <f>IF(R984&gt;0,RANK(R984,(R984:T984,U984:AI984)),0)</f>
        <v>3</v>
      </c>
      <c r="E984" s="7">
        <f>IF(S984&gt;0,RANK(S984,(R984:T984,U984:AI984)),0)</f>
        <v>6</v>
      </c>
      <c r="F984" s="7">
        <f>IF(T984&gt;0,RANK(T984,(R984:T984,U984:AI984)),0)</f>
        <v>4</v>
      </c>
      <c r="G984" s="7">
        <f>IF(U984&gt;0,RANK(U984,(R984:T984,U984:AI984)),0)</f>
        <v>2</v>
      </c>
      <c r="H984" s="7">
        <f t="shared" si="574"/>
        <v>1</v>
      </c>
      <c r="I984" s="49">
        <f t="shared" si="575"/>
        <v>309</v>
      </c>
      <c r="J984" s="177">
        <f t="shared" si="572"/>
        <v>0.12966848510281159</v>
      </c>
      <c r="K984" s="2"/>
      <c r="L984" s="2">
        <f t="shared" si="576"/>
        <v>5.3294167016365926E-2</v>
      </c>
      <c r="M984" s="2">
        <f t="shared" si="577"/>
        <v>5.8749475451112046E-3</v>
      </c>
      <c r="N984" s="2">
        <f t="shared" si="578"/>
        <v>4.1963911036508601E-2</v>
      </c>
      <c r="O984" s="2">
        <f t="shared" si="571"/>
        <v>0.37096097356273605</v>
      </c>
      <c r="P984" s="2">
        <f t="shared" si="579"/>
        <v>0.50062945866554764</v>
      </c>
      <c r="Q984" s="2">
        <f t="shared" si="588"/>
        <v>2.7276542173730545E-2</v>
      </c>
      <c r="R984" s="1">
        <v>127</v>
      </c>
      <c r="S984" s="1">
        <v>14</v>
      </c>
      <c r="T984" s="1">
        <v>100</v>
      </c>
      <c r="U984" s="1">
        <v>884</v>
      </c>
      <c r="V984" s="1">
        <v>1193</v>
      </c>
      <c r="W984" s="1">
        <v>43</v>
      </c>
      <c r="X984" s="1">
        <v>3</v>
      </c>
      <c r="Y984" s="1">
        <v>3</v>
      </c>
      <c r="Z984" s="1">
        <v>2</v>
      </c>
      <c r="AD984" s="1">
        <v>9</v>
      </c>
      <c r="AF984" s="1">
        <v>1</v>
      </c>
      <c r="AG984" s="1">
        <v>3</v>
      </c>
      <c r="AH984" s="1">
        <v>1</v>
      </c>
      <c r="AK984" s="7">
        <f t="shared" si="580"/>
        <v>5</v>
      </c>
      <c r="AL984" s="7">
        <f t="shared" si="581"/>
        <v>7</v>
      </c>
      <c r="AM984" s="7">
        <f t="shared" si="582"/>
        <v>7</v>
      </c>
      <c r="AN984" s="2">
        <f t="shared" si="583"/>
        <v>1.8044481745698698E-2</v>
      </c>
      <c r="AO984" s="2">
        <f t="shared" si="584"/>
        <v>1.258917331095258E-3</v>
      </c>
      <c r="AP984" s="2">
        <f t="shared" si="585"/>
        <v>1.258917331095258E-3</v>
      </c>
      <c r="AR984" t="str">
        <f t="shared" si="586"/>
        <v>Webster</v>
      </c>
      <c r="AS984" t="s">
        <v>1504</v>
      </c>
      <c r="AT984" s="184">
        <v>1</v>
      </c>
      <c r="AU984" s="9"/>
      <c r="AV984" s="97">
        <v>28</v>
      </c>
      <c r="AW984" s="99">
        <v>155</v>
      </c>
      <c r="AX984" s="105">
        <f t="shared" si="587"/>
        <v>28155</v>
      </c>
      <c r="AZ984" s="7" t="s">
        <v>2951</v>
      </c>
      <c r="BA984" t="s">
        <v>3184</v>
      </c>
      <c r="BB984" s="176"/>
    </row>
    <row r="985" spans="1:64" hidden="1" outlineLevel="1">
      <c r="A985" t="s">
        <v>44</v>
      </c>
      <c r="B985" t="s">
        <v>1504</v>
      </c>
      <c r="C985" s="1">
        <f t="shared" si="573"/>
        <v>671</v>
      </c>
      <c r="D985" s="7">
        <f>IF(R985&gt;0,RANK(R985,(R985:T985,U985:AI985)),0)</f>
        <v>3</v>
      </c>
      <c r="E985" s="7">
        <f>IF(S985&gt;0,RANK(S985,(R985:T985,U985:AI985)),0)</f>
        <v>6</v>
      </c>
      <c r="F985" s="7">
        <f>IF(T985&gt;0,RANK(T985,(R985:T985,U985:AI985)),0)</f>
        <v>4</v>
      </c>
      <c r="G985" s="7">
        <f>IF(U985&gt;0,RANK(U985,(R985:T985,U985:AI985)),0)</f>
        <v>2</v>
      </c>
      <c r="H985" s="7">
        <f t="shared" si="574"/>
        <v>1</v>
      </c>
      <c r="I985" s="49">
        <f t="shared" si="575"/>
        <v>141</v>
      </c>
      <c r="J985" s="177">
        <f t="shared" si="572"/>
        <v>0.21013412816691504</v>
      </c>
      <c r="K985" s="2"/>
      <c r="L985" s="2">
        <f t="shared" si="576"/>
        <v>4.4709388971684055E-2</v>
      </c>
      <c r="M985" s="2">
        <f t="shared" si="577"/>
        <v>7.4515648286140089E-3</v>
      </c>
      <c r="N985" s="2">
        <f t="shared" si="578"/>
        <v>3.2786885245901641E-2</v>
      </c>
      <c r="O985" s="2">
        <f t="shared" si="571"/>
        <v>0.33681073025335323</v>
      </c>
      <c r="P985" s="2">
        <f t="shared" si="579"/>
        <v>0.5469448584202683</v>
      </c>
      <c r="Q985" s="2">
        <f t="shared" si="588"/>
        <v>3.1296572280178792E-2</v>
      </c>
      <c r="R985" s="1">
        <v>30</v>
      </c>
      <c r="S985" s="1">
        <v>5</v>
      </c>
      <c r="T985" s="1">
        <v>22</v>
      </c>
      <c r="U985" s="1">
        <v>226</v>
      </c>
      <c r="V985" s="1">
        <v>367</v>
      </c>
      <c r="W985" s="1">
        <v>14</v>
      </c>
      <c r="X985" s="1">
        <v>1</v>
      </c>
      <c r="Y985" s="1">
        <v>3</v>
      </c>
      <c r="Z985" s="1">
        <v>1</v>
      </c>
      <c r="AD985" s="1">
        <v>1</v>
      </c>
      <c r="AF985" s="1">
        <v>0</v>
      </c>
      <c r="AG985" s="1">
        <v>0</v>
      </c>
      <c r="AH985" s="1">
        <v>1</v>
      </c>
      <c r="AK985" s="7">
        <f t="shared" si="580"/>
        <v>5</v>
      </c>
      <c r="AL985" s="7">
        <f t="shared" si="581"/>
        <v>8</v>
      </c>
      <c r="AM985" s="7">
        <f t="shared" si="582"/>
        <v>7</v>
      </c>
      <c r="AN985" s="2">
        <f t="shared" si="583"/>
        <v>2.0864381520119227E-2</v>
      </c>
      <c r="AO985" s="2">
        <f t="shared" si="584"/>
        <v>1.4903129657228018E-3</v>
      </c>
      <c r="AP985" s="2">
        <f t="shared" si="585"/>
        <v>4.4709388971684054E-3</v>
      </c>
      <c r="AR985" t="str">
        <f t="shared" si="586"/>
        <v>Wilkinson</v>
      </c>
      <c r="AS985" t="s">
        <v>1504</v>
      </c>
      <c r="AT985" s="184">
        <v>3</v>
      </c>
      <c r="AU985" s="9">
        <v>3</v>
      </c>
      <c r="AV985" s="97">
        <v>28</v>
      </c>
      <c r="AW985" s="99">
        <v>157</v>
      </c>
      <c r="AX985" s="105">
        <f t="shared" si="587"/>
        <v>28157</v>
      </c>
      <c r="AZ985" s="7" t="s">
        <v>2951</v>
      </c>
      <c r="BA985" t="s">
        <v>3184</v>
      </c>
      <c r="BB985" s="176"/>
    </row>
    <row r="986" spans="1:64" hidden="1" outlineLevel="1">
      <c r="A986" t="s">
        <v>1104</v>
      </c>
      <c r="B986" t="s">
        <v>1504</v>
      </c>
      <c r="C986" s="1">
        <f t="shared" si="573"/>
        <v>2645</v>
      </c>
      <c r="D986" s="7">
        <f>IF(R986&gt;0,RANK(R986,(R986:T986,U986:AI986)),0)</f>
        <v>3</v>
      </c>
      <c r="E986" s="7">
        <f>IF(S986&gt;0,RANK(S986,(R986:T986,U986:AI986)),0)</f>
        <v>6</v>
      </c>
      <c r="F986" s="7">
        <f>IF(T986&gt;0,RANK(T986,(R986:T986,U986:AI986)),0)</f>
        <v>4</v>
      </c>
      <c r="G986" s="7">
        <f>IF(U986&gt;0,RANK(U986,(R986:T986,U986:AI986)),0)</f>
        <v>2</v>
      </c>
      <c r="H986" s="7">
        <f t="shared" si="574"/>
        <v>1</v>
      </c>
      <c r="I986" s="49">
        <f t="shared" si="575"/>
        <v>244</v>
      </c>
      <c r="J986" s="177">
        <f t="shared" si="572"/>
        <v>9.2249527410207935E-2</v>
      </c>
      <c r="K986" s="2"/>
      <c r="L986" s="2">
        <f t="shared" si="576"/>
        <v>9.0737240075614373E-2</v>
      </c>
      <c r="M986" s="2">
        <f t="shared" si="577"/>
        <v>4.9149338374291111E-3</v>
      </c>
      <c r="N986" s="2">
        <f t="shared" si="578"/>
        <v>5.4064272211720228E-2</v>
      </c>
      <c r="O986" s="2">
        <f t="shared" si="571"/>
        <v>0.36710775047258981</v>
      </c>
      <c r="P986" s="2">
        <f t="shared" si="579"/>
        <v>0.45935727788279773</v>
      </c>
      <c r="Q986" s="2">
        <f t="shared" si="588"/>
        <v>2.3818525519848699E-2</v>
      </c>
      <c r="R986" s="1">
        <v>240</v>
      </c>
      <c r="S986" s="1">
        <v>13</v>
      </c>
      <c r="T986" s="1">
        <v>143</v>
      </c>
      <c r="U986" s="1">
        <v>971</v>
      </c>
      <c r="V986" s="1">
        <v>1215</v>
      </c>
      <c r="W986" s="1">
        <v>45</v>
      </c>
      <c r="X986" s="1">
        <v>1</v>
      </c>
      <c r="Y986" s="1">
        <v>1</v>
      </c>
      <c r="Z986" s="1">
        <v>2</v>
      </c>
      <c r="AD986" s="1">
        <v>10</v>
      </c>
      <c r="AF986" s="1">
        <v>3</v>
      </c>
      <c r="AG986" s="1">
        <v>0</v>
      </c>
      <c r="AH986" s="1">
        <v>1</v>
      </c>
      <c r="AK986" s="7">
        <f t="shared" si="580"/>
        <v>5</v>
      </c>
      <c r="AL986" s="7">
        <f t="shared" si="581"/>
        <v>8</v>
      </c>
      <c r="AM986" s="7">
        <f t="shared" si="582"/>
        <v>8</v>
      </c>
      <c r="AN986" s="2">
        <f t="shared" si="583"/>
        <v>1.7013232514177693E-2</v>
      </c>
      <c r="AO986" s="2">
        <f t="shared" si="584"/>
        <v>3.7807183364839322E-4</v>
      </c>
      <c r="AP986" s="2">
        <f t="shared" si="585"/>
        <v>3.7807183364839322E-4</v>
      </c>
      <c r="AR986" t="str">
        <f t="shared" si="586"/>
        <v>Winston</v>
      </c>
      <c r="AS986" t="s">
        <v>1504</v>
      </c>
      <c r="AT986" s="184">
        <v>1</v>
      </c>
      <c r="AU986" s="9"/>
      <c r="AV986" s="97">
        <v>28</v>
      </c>
      <c r="AW986" s="99">
        <v>159</v>
      </c>
      <c r="AX986" s="105">
        <f t="shared" si="587"/>
        <v>28159</v>
      </c>
      <c r="AZ986" s="7" t="s">
        <v>2951</v>
      </c>
      <c r="BA986" t="s">
        <v>3184</v>
      </c>
      <c r="BB986" s="176"/>
    </row>
    <row r="987" spans="1:64" hidden="1" outlineLevel="1">
      <c r="A987" t="s">
        <v>2869</v>
      </c>
      <c r="B987" t="s">
        <v>1504</v>
      </c>
      <c r="C987" s="1">
        <f t="shared" si="573"/>
        <v>1890</v>
      </c>
      <c r="D987" s="7">
        <f>IF(R987&gt;0,RANK(R987,(R987:T987,U987:AI987)),0)</f>
        <v>3</v>
      </c>
      <c r="E987" s="7">
        <f>IF(S987&gt;0,RANK(S987,(R987:T987,U987:AI987)),0)</f>
        <v>6</v>
      </c>
      <c r="F987" s="7">
        <f>IF(T987&gt;0,RANK(T987,(R987:T987,U987:AI987)),0)</f>
        <v>4</v>
      </c>
      <c r="G987" s="7">
        <f>IF(U987&gt;0,RANK(U987,(R987:T987,U987:AI987)),0)</f>
        <v>2</v>
      </c>
      <c r="H987" s="7">
        <f t="shared" si="574"/>
        <v>1</v>
      </c>
      <c r="I987" s="49">
        <f t="shared" si="575"/>
        <v>417</v>
      </c>
      <c r="J987" s="177">
        <f t="shared" si="572"/>
        <v>0.22063492063492063</v>
      </c>
      <c r="K987" s="2"/>
      <c r="L987" s="2">
        <f t="shared" si="576"/>
        <v>6.1375661375661375E-2</v>
      </c>
      <c r="M987" s="2">
        <f t="shared" si="577"/>
        <v>1.0582010582010581E-2</v>
      </c>
      <c r="N987" s="2">
        <f t="shared" si="578"/>
        <v>3.7037037037037035E-2</v>
      </c>
      <c r="O987" s="2">
        <f t="shared" si="571"/>
        <v>0.32433862433862432</v>
      </c>
      <c r="P987" s="2">
        <f t="shared" si="579"/>
        <v>0.544973544973545</v>
      </c>
      <c r="Q987" s="2">
        <f t="shared" si="588"/>
        <v>2.1693121693121653E-2</v>
      </c>
      <c r="R987" s="1">
        <v>116</v>
      </c>
      <c r="S987" s="1">
        <v>20</v>
      </c>
      <c r="T987" s="1">
        <v>70</v>
      </c>
      <c r="U987" s="1">
        <v>613</v>
      </c>
      <c r="V987" s="1">
        <v>1030</v>
      </c>
      <c r="W987" s="1">
        <v>21</v>
      </c>
      <c r="X987" s="1">
        <v>2</v>
      </c>
      <c r="Y987" s="1">
        <v>2</v>
      </c>
      <c r="Z987" s="1">
        <v>3</v>
      </c>
      <c r="AD987" s="1">
        <v>6</v>
      </c>
      <c r="AF987" s="1">
        <v>4</v>
      </c>
      <c r="AG987" s="1">
        <v>2</v>
      </c>
      <c r="AH987" s="1">
        <v>1</v>
      </c>
      <c r="AK987" s="7">
        <f t="shared" si="580"/>
        <v>5</v>
      </c>
      <c r="AL987" s="7">
        <f t="shared" si="581"/>
        <v>8</v>
      </c>
      <c r="AM987" s="7">
        <f t="shared" si="582"/>
        <v>8</v>
      </c>
      <c r="AN987" s="2">
        <f t="shared" si="583"/>
        <v>1.1111111111111112E-2</v>
      </c>
      <c r="AO987" s="2">
        <f t="shared" si="584"/>
        <v>1.0582010582010583E-3</v>
      </c>
      <c r="AP987" s="2">
        <f t="shared" si="585"/>
        <v>1.0582010582010583E-3</v>
      </c>
      <c r="AR987" t="str">
        <f t="shared" si="586"/>
        <v>Yalobusha</v>
      </c>
      <c r="AS987" t="s">
        <v>1504</v>
      </c>
      <c r="AT987" s="184">
        <v>2</v>
      </c>
      <c r="AU987" s="9">
        <v>1</v>
      </c>
      <c r="AV987" s="97">
        <v>28</v>
      </c>
      <c r="AW987" s="99">
        <v>161</v>
      </c>
      <c r="AX987" s="105">
        <f t="shared" si="587"/>
        <v>28161</v>
      </c>
      <c r="AZ987" s="7" t="s">
        <v>2951</v>
      </c>
      <c r="BA987" t="s">
        <v>3184</v>
      </c>
      <c r="BB987" s="176"/>
    </row>
    <row r="988" spans="1:64" hidden="1" outlineLevel="1">
      <c r="A988" t="s">
        <v>3021</v>
      </c>
      <c r="B988" t="s">
        <v>1504</v>
      </c>
      <c r="C988" s="1">
        <f t="shared" si="573"/>
        <v>2854</v>
      </c>
      <c r="D988" s="7">
        <f>IF(R988&gt;0,RANK(R988,(R988:T988,U988:AI988)),0)</f>
        <v>3</v>
      </c>
      <c r="E988" s="7">
        <f>IF(S988&gt;0,RANK(S988,(R988:T988,U988:AI988)),0)</f>
        <v>6</v>
      </c>
      <c r="F988" s="7">
        <f>IF(T988&gt;0,RANK(T988,(R988:T988,U988:AI988)),0)</f>
        <v>4</v>
      </c>
      <c r="G988" s="7">
        <f>IF(U988&gt;0,RANK(U988,(R988:T988,U988:AI988)),0)</f>
        <v>2</v>
      </c>
      <c r="H988" s="7">
        <f t="shared" si="574"/>
        <v>1</v>
      </c>
      <c r="I988" s="49">
        <f t="shared" si="575"/>
        <v>686</v>
      </c>
      <c r="J988" s="177">
        <f t="shared" si="572"/>
        <v>0.24036440084092503</v>
      </c>
      <c r="K988" s="2"/>
      <c r="L988" s="2">
        <f t="shared" si="576"/>
        <v>7.6384022424667131E-2</v>
      </c>
      <c r="M988" s="2">
        <f t="shared" si="577"/>
        <v>4.2046250875963564E-3</v>
      </c>
      <c r="N988" s="2">
        <f t="shared" si="578"/>
        <v>5.711282410651717E-2</v>
      </c>
      <c r="O988" s="2">
        <f t="shared" si="571"/>
        <v>0.30448493342676947</v>
      </c>
      <c r="P988" s="2">
        <f t="shared" si="579"/>
        <v>0.54484933426769444</v>
      </c>
      <c r="Q988" s="2">
        <f t="shared" si="588"/>
        <v>1.296426068675538E-2</v>
      </c>
      <c r="R988" s="1">
        <v>218</v>
      </c>
      <c r="S988" s="1">
        <v>12</v>
      </c>
      <c r="T988" s="1">
        <v>163</v>
      </c>
      <c r="U988" s="1">
        <v>869</v>
      </c>
      <c r="V988" s="1">
        <v>1555</v>
      </c>
      <c r="W988" s="1">
        <v>24</v>
      </c>
      <c r="X988" s="1">
        <v>1</v>
      </c>
      <c r="Y988" s="1">
        <v>3</v>
      </c>
      <c r="Z988" s="1">
        <v>1</v>
      </c>
      <c r="AD988" s="1">
        <v>6</v>
      </c>
      <c r="AF988" s="1">
        <v>1</v>
      </c>
      <c r="AG988" s="1">
        <v>1</v>
      </c>
      <c r="AH988" s="1">
        <v>0</v>
      </c>
      <c r="AK988" s="7">
        <f t="shared" si="580"/>
        <v>5</v>
      </c>
      <c r="AL988" s="7">
        <f t="shared" si="581"/>
        <v>8</v>
      </c>
      <c r="AM988" s="7">
        <f t="shared" si="582"/>
        <v>7</v>
      </c>
      <c r="AN988" s="2">
        <f t="shared" si="583"/>
        <v>8.4092501751927128E-3</v>
      </c>
      <c r="AO988" s="2">
        <f t="shared" si="584"/>
        <v>3.5038542396636298E-4</v>
      </c>
      <c r="AP988" s="2">
        <f t="shared" si="585"/>
        <v>1.0511562718990891E-3</v>
      </c>
      <c r="AR988" t="str">
        <f t="shared" si="586"/>
        <v>Yazoo</v>
      </c>
      <c r="AS988" t="s">
        <v>1504</v>
      </c>
      <c r="AT988" s="184">
        <v>2</v>
      </c>
      <c r="AU988" s="9">
        <v>2</v>
      </c>
      <c r="AV988" s="97">
        <v>28</v>
      </c>
      <c r="AW988" s="99">
        <v>163</v>
      </c>
      <c r="AX988" s="105">
        <f t="shared" si="587"/>
        <v>28163</v>
      </c>
      <c r="AZ988" s="7" t="s">
        <v>2951</v>
      </c>
      <c r="BA988" t="s">
        <v>3184</v>
      </c>
      <c r="BB988" s="176"/>
    </row>
    <row r="989" spans="1:64" collapsed="1">
      <c r="A989" t="s">
        <v>3086</v>
      </c>
      <c r="B989" t="s">
        <v>1105</v>
      </c>
      <c r="C989" s="1">
        <f t="shared" si="573"/>
        <v>416270</v>
      </c>
      <c r="D989" s="7">
        <f>IF(R989&gt;0,RANK(R989,(R989:T989,U989:AI989)),0)</f>
        <v>3</v>
      </c>
      <c r="E989" s="7">
        <f>IF(S989&gt;0,RANK(S989,(R989:T989,U989:AI989)),0)</f>
        <v>6</v>
      </c>
      <c r="F989" s="7">
        <f>IF(T989&gt;0,RANK(T989,(R989:T989,U989:AI989)),0)</f>
        <v>4</v>
      </c>
      <c r="G989" s="7">
        <f>IF(U989&gt;0,RANK(U989,(R989:T989,U989:AI989)),0)</f>
        <v>2</v>
      </c>
      <c r="H989" s="7">
        <f t="shared" si="574"/>
        <v>1</v>
      </c>
      <c r="I989" s="49">
        <f t="shared" si="575"/>
        <v>46295</v>
      </c>
      <c r="J989" s="177">
        <f t="shared" si="572"/>
        <v>0.11121387560958032</v>
      </c>
      <c r="K989" s="2"/>
      <c r="L989" s="2">
        <f t="shared" si="576"/>
        <v>8.8392149326158506E-2</v>
      </c>
      <c r="M989" s="2">
        <f t="shared" si="577"/>
        <v>4.0766810003122975E-3</v>
      </c>
      <c r="N989" s="2">
        <f t="shared" si="578"/>
        <v>5.2574050496072264E-2</v>
      </c>
      <c r="O989" s="2">
        <f t="shared" si="571"/>
        <v>0.36121747904004614</v>
      </c>
      <c r="P989" s="2">
        <f t="shared" si="579"/>
        <v>0.47243135464962643</v>
      </c>
      <c r="Q989" s="2">
        <f t="shared" si="588"/>
        <v>2.1308285487784406E-2</v>
      </c>
      <c r="R989" s="1">
        <f t="shared" ref="R989:Z989" si="589">SUM(R907:R988)</f>
        <v>36795</v>
      </c>
      <c r="S989" s="1">
        <f t="shared" si="589"/>
        <v>1697</v>
      </c>
      <c r="T989" s="1">
        <f t="shared" si="589"/>
        <v>21885</v>
      </c>
      <c r="U989" s="1">
        <f t="shared" si="589"/>
        <v>150364</v>
      </c>
      <c r="V989" s="1">
        <f t="shared" si="589"/>
        <v>196659</v>
      </c>
      <c r="W989" s="1">
        <f t="shared" si="589"/>
        <v>5626</v>
      </c>
      <c r="X989" s="1">
        <f t="shared" si="589"/>
        <v>224</v>
      </c>
      <c r="Y989" s="1">
        <f t="shared" si="589"/>
        <v>493</v>
      </c>
      <c r="Z989" s="1">
        <f t="shared" si="589"/>
        <v>643</v>
      </c>
      <c r="AD989" s="1">
        <f>SUM(AD907:AD988)</f>
        <v>1067</v>
      </c>
      <c r="AF989" s="1">
        <f>SUM(AF907:AF988)</f>
        <v>510</v>
      </c>
      <c r="AG989" s="1">
        <f>SUM(AG907:AG988)</f>
        <v>172</v>
      </c>
      <c r="AH989" s="1">
        <f>SUM(AH907:AH988)</f>
        <v>135</v>
      </c>
      <c r="AK989" s="7">
        <f t="shared" si="580"/>
        <v>5</v>
      </c>
      <c r="AL989" s="7">
        <f t="shared" si="581"/>
        <v>9</v>
      </c>
      <c r="AM989" s="7">
        <f t="shared" si="582"/>
        <v>8</v>
      </c>
      <c r="AN989" s="2">
        <f t="shared" si="583"/>
        <v>1.3515266533740121E-2</v>
      </c>
      <c r="AO989" s="2">
        <f t="shared" si="584"/>
        <v>5.3811228289331445E-4</v>
      </c>
      <c r="AP989" s="2">
        <f t="shared" si="585"/>
        <v>1.1843274797607322E-3</v>
      </c>
      <c r="AR989" t="str">
        <f t="shared" si="586"/>
        <v>Mississippi</v>
      </c>
      <c r="AS989" t="s">
        <v>1105</v>
      </c>
      <c r="AT989" s="184"/>
      <c r="AV989" s="97">
        <v>28</v>
      </c>
      <c r="AW989" s="99"/>
      <c r="AX989" s="97">
        <v>28</v>
      </c>
      <c r="AZ989" s="7" t="s">
        <v>1619</v>
      </c>
      <c r="BA989" t="s">
        <v>3184</v>
      </c>
      <c r="BB989" s="176"/>
    </row>
    <row r="990" spans="1:64">
      <c r="C990" s="1"/>
      <c r="E990" s="7"/>
      <c r="F990" s="7"/>
      <c r="G990" s="7"/>
      <c r="H990" s="7"/>
      <c r="I990" s="49"/>
      <c r="J990" s="177"/>
      <c r="K990" s="2"/>
      <c r="AH990"/>
      <c r="AK990" s="7"/>
      <c r="AL990" s="7"/>
      <c r="AM990" s="7"/>
      <c r="AT990" s="184"/>
      <c r="AV990" s="97"/>
      <c r="AW990" s="99"/>
      <c r="BC990" s="204"/>
      <c r="BD990" s="204"/>
      <c r="BE990" s="204"/>
      <c r="BF990" s="204"/>
      <c r="BG990" s="204"/>
      <c r="BH990" s="204"/>
      <c r="BI990" s="204"/>
      <c r="BJ990" s="204"/>
      <c r="BK990" s="204"/>
    </row>
    <row r="991" spans="1:64" hidden="1" outlineLevel="1">
      <c r="A991" t="s">
        <v>834</v>
      </c>
      <c r="B991" t="s">
        <v>2227</v>
      </c>
      <c r="C991" s="1">
        <f t="shared" ref="C991:C1022" si="590">SUM(R991:AI991)</f>
        <v>3480</v>
      </c>
      <c r="D991" s="7">
        <f>IF(R991&gt;0,RANK(R991,(R991:T991,U991:AI991)),0)</f>
        <v>3</v>
      </c>
      <c r="E991" s="7">
        <f>IF(S991&gt;0,RANK(S991,(R991:T991,U991:AI991)),0)</f>
        <v>7</v>
      </c>
      <c r="F991" s="7">
        <f>IF(T991&gt;0,RANK(T991,(R991:T991,U991:AI991)),0)</f>
        <v>4</v>
      </c>
      <c r="G991" s="7">
        <f>IF(U991&gt;0,RANK(U991,(R991:T991,U991:AI991)),0)</f>
        <v>2</v>
      </c>
      <c r="H991" s="7">
        <f t="shared" ref="H991:H1022" si="591">IF(V991&gt;0,RANK(V991,(R991:AB991)),0)</f>
        <v>1</v>
      </c>
      <c r="I991" s="49">
        <f t="shared" ref="I991:I1022" si="592">MAX(R991:AA991)-LARGE(R991:AA991,2)</f>
        <v>237</v>
      </c>
      <c r="J991" s="177">
        <f t="shared" si="572"/>
        <v>6.8103448275862066E-2</v>
      </c>
      <c r="K991" s="2"/>
      <c r="L991" s="2">
        <f t="shared" ref="L991:L1022" si="593">IF($C991=0,"-",R991/$C991)</f>
        <v>0.14770114942528736</v>
      </c>
      <c r="M991" s="2">
        <f t="shared" ref="M991:M1022" si="594">IF($C991=0,"-",S991/$C991)</f>
        <v>4.5977011494252873E-3</v>
      </c>
      <c r="N991" s="2">
        <f t="shared" ref="N991:N1022" si="595">IF($C991=0,"-",T991/$C991)</f>
        <v>8.5919540229885058E-2</v>
      </c>
      <c r="O991" s="2">
        <f t="shared" si="571"/>
        <v>0.33534482758620687</v>
      </c>
      <c r="P991" s="2">
        <f t="shared" ref="P991:P1022" si="596">IF($C991=0,"-",V991/$C991)</f>
        <v>0.40344827586206894</v>
      </c>
      <c r="Q991" s="2">
        <f t="shared" si="588"/>
        <v>2.2988505747126575E-2</v>
      </c>
      <c r="R991" s="1">
        <v>514</v>
      </c>
      <c r="S991" s="1">
        <v>16</v>
      </c>
      <c r="T991" s="1">
        <v>299</v>
      </c>
      <c r="U991" s="1">
        <v>1167</v>
      </c>
      <c r="V991" s="1">
        <v>1404</v>
      </c>
      <c r="W991" s="1">
        <v>34</v>
      </c>
      <c r="X991" s="1">
        <v>3</v>
      </c>
      <c r="Y991" s="1">
        <v>3</v>
      </c>
      <c r="Z991" s="1">
        <v>7</v>
      </c>
      <c r="AA991" s="1">
        <v>11</v>
      </c>
      <c r="AB991" s="49"/>
      <c r="AC991" s="1">
        <f>SUM(BE991:BX991)</f>
        <v>0</v>
      </c>
      <c r="AD991" s="1">
        <v>21</v>
      </c>
      <c r="AF991" s="1">
        <v>1</v>
      </c>
      <c r="AH991"/>
      <c r="AK991" s="7">
        <f t="shared" ref="AK991:AK1022" si="597">IF(W991&gt;0,RANK(W991,(R991:AB991)),0)</f>
        <v>5</v>
      </c>
      <c r="AL991" s="7">
        <f t="shared" ref="AL991:AL1022" si="598">IF(X991&gt;0,RANK(X991,(R991:AB991)),0)</f>
        <v>9</v>
      </c>
      <c r="AM991" s="7">
        <f t="shared" ref="AM991:AM1022" si="599">IF(Y991&gt;0,RANK(Y991,(R991:AB991)),0)</f>
        <v>9</v>
      </c>
      <c r="AN991" s="2">
        <f t="shared" ref="AN991:AN1022" si="600">IF($C991=0,"-",W991/$C991)</f>
        <v>9.7701149425287355E-3</v>
      </c>
      <c r="AO991" s="2">
        <f t="shared" ref="AO991:AO1022" si="601">IF($C991=0,"-",X991/$C991)</f>
        <v>8.6206896551724137E-4</v>
      </c>
      <c r="AP991" s="2">
        <f t="shared" ref="AP991:AP1022" si="602">IF($C991=0,"-",Y991/$C991)</f>
        <v>8.6206896551724137E-4</v>
      </c>
      <c r="AR991" t="str">
        <f t="shared" ref="AR991:AR1022" si="603">A991</f>
        <v>Adair</v>
      </c>
      <c r="AS991" t="s">
        <v>2227</v>
      </c>
      <c r="AT991" s="184">
        <v>6</v>
      </c>
      <c r="AV991" s="97">
        <v>29</v>
      </c>
      <c r="AW991" s="99">
        <v>1</v>
      </c>
      <c r="AX991" s="105">
        <f t="shared" ref="AX991:AX1022" si="604">AV991*1000+AW991</f>
        <v>29001</v>
      </c>
      <c r="AZ991" s="7" t="s">
        <v>2951</v>
      </c>
      <c r="BA991" t="s">
        <v>3184</v>
      </c>
      <c r="BB991" s="204"/>
      <c r="BC991" s="204"/>
      <c r="BD991" s="204"/>
      <c r="BE991" s="204"/>
      <c r="BF991" s="204"/>
      <c r="BG991" s="204"/>
      <c r="BH991" s="204"/>
      <c r="BI991" s="204"/>
      <c r="BJ991" s="204"/>
      <c r="BK991" s="204"/>
      <c r="BL991" s="1">
        <v>0</v>
      </c>
    </row>
    <row r="992" spans="1:64" hidden="1" outlineLevel="1">
      <c r="A992" t="s">
        <v>2897</v>
      </c>
      <c r="B992" t="s">
        <v>2227</v>
      </c>
      <c r="C992" s="1">
        <f t="shared" si="590"/>
        <v>3494</v>
      </c>
      <c r="D992" s="7">
        <f>IF(R992&gt;0,RANK(R992,(R992:T992,U992:AI992)),0)</f>
        <v>3</v>
      </c>
      <c r="E992" s="7">
        <f>IF(S992&gt;0,RANK(S992,(R992:T992,U992:AI992)),0)</f>
        <v>6</v>
      </c>
      <c r="F992" s="7">
        <f>IF(T992&gt;0,RANK(T992,(R992:T992,U992:AI992)),0)</f>
        <v>4</v>
      </c>
      <c r="G992" s="7">
        <f>IF(U992&gt;0,RANK(U992,(R992:T992,U992:AI992)),0)</f>
        <v>2</v>
      </c>
      <c r="H992" s="7">
        <f t="shared" si="591"/>
        <v>1</v>
      </c>
      <c r="I992" s="49">
        <f t="shared" si="592"/>
        <v>167</v>
      </c>
      <c r="J992" s="177">
        <f t="shared" si="572"/>
        <v>4.7796222095020033E-2</v>
      </c>
      <c r="K992" s="2"/>
      <c r="L992" s="2">
        <f t="shared" si="593"/>
        <v>0.11562678878076703</v>
      </c>
      <c r="M992" s="2">
        <f t="shared" si="594"/>
        <v>5.1516886090440753E-3</v>
      </c>
      <c r="N992" s="2">
        <f t="shared" si="595"/>
        <v>6.3251287922152261E-2</v>
      </c>
      <c r="O992" s="2">
        <f t="shared" si="571"/>
        <v>0.3692043503148254</v>
      </c>
      <c r="P992" s="2">
        <f t="shared" si="596"/>
        <v>0.41700057240984545</v>
      </c>
      <c r="Q992" s="2">
        <f t="shared" si="588"/>
        <v>2.9765311963365793E-2</v>
      </c>
      <c r="R992" s="1">
        <v>404</v>
      </c>
      <c r="S992" s="1">
        <v>18</v>
      </c>
      <c r="T992" s="1">
        <v>221</v>
      </c>
      <c r="U992" s="1">
        <v>1290</v>
      </c>
      <c r="V992" s="1">
        <v>1457</v>
      </c>
      <c r="W992" s="1">
        <v>43</v>
      </c>
      <c r="X992" s="1">
        <v>5</v>
      </c>
      <c r="Y992" s="1">
        <v>14</v>
      </c>
      <c r="Z992" s="1">
        <v>8</v>
      </c>
      <c r="AA992" s="1">
        <v>14</v>
      </c>
      <c r="AB992" s="49"/>
      <c r="AC992" s="1">
        <f t="shared" ref="AC992:AC1055" si="605">SUM(BE992:BX992)</f>
        <v>1</v>
      </c>
      <c r="AD992" s="1">
        <v>16</v>
      </c>
      <c r="AF992" s="1">
        <v>3</v>
      </c>
      <c r="AH992"/>
      <c r="AK992" s="7">
        <f t="shared" si="597"/>
        <v>5</v>
      </c>
      <c r="AL992" s="7">
        <f t="shared" si="598"/>
        <v>10</v>
      </c>
      <c r="AM992" s="7">
        <f t="shared" si="599"/>
        <v>7</v>
      </c>
      <c r="AN992" s="2">
        <f t="shared" si="600"/>
        <v>1.2306811677160847E-2</v>
      </c>
      <c r="AO992" s="2">
        <f t="shared" si="601"/>
        <v>1.4310246136233543E-3</v>
      </c>
      <c r="AP992" s="2">
        <f t="shared" si="602"/>
        <v>4.0068689181453924E-3</v>
      </c>
      <c r="AR992" t="str">
        <f t="shared" si="603"/>
        <v>Andrew</v>
      </c>
      <c r="AS992" t="s">
        <v>2227</v>
      </c>
      <c r="AT992" s="184">
        <v>6</v>
      </c>
      <c r="AV992" s="97">
        <v>29</v>
      </c>
      <c r="AW992" s="99">
        <v>3</v>
      </c>
      <c r="AX992" s="105">
        <f t="shared" si="604"/>
        <v>29003</v>
      </c>
      <c r="AZ992" s="7" t="s">
        <v>2951</v>
      </c>
      <c r="BA992" t="s">
        <v>3184</v>
      </c>
      <c r="BB992" s="204"/>
      <c r="BC992" s="204"/>
      <c r="BD992" s="204"/>
      <c r="BE992" s="204"/>
      <c r="BF992" s="204"/>
      <c r="BG992" s="204"/>
      <c r="BH992" s="204"/>
      <c r="BI992" s="204"/>
      <c r="BJ992" s="204"/>
      <c r="BK992" s="204"/>
      <c r="BL992" s="1">
        <v>1</v>
      </c>
    </row>
    <row r="993" spans="1:64" hidden="1" outlineLevel="1">
      <c r="A993" t="s">
        <v>1510</v>
      </c>
      <c r="B993" t="s">
        <v>2227</v>
      </c>
      <c r="C993" s="1">
        <f t="shared" si="590"/>
        <v>1115</v>
      </c>
      <c r="D993" s="7">
        <f>IF(R993&gt;0,RANK(R993,(R993:T993,U993:AI993)),0)</f>
        <v>4</v>
      </c>
      <c r="E993" s="7">
        <f>IF(S993&gt;0,RANK(S993,(R993:T993,U993:AI993)),0)</f>
        <v>8</v>
      </c>
      <c r="F993" s="7">
        <f>IF(T993&gt;0,RANK(T993,(R993:T993,U993:AI993)),0)</f>
        <v>3</v>
      </c>
      <c r="G993" s="7">
        <f>IF(U993&gt;0,RANK(U993,(R993:T993,U993:AI993)),0)</f>
        <v>2</v>
      </c>
      <c r="H993" s="7">
        <f t="shared" si="591"/>
        <v>1</v>
      </c>
      <c r="I993" s="49">
        <f t="shared" si="592"/>
        <v>162</v>
      </c>
      <c r="J993" s="177">
        <f t="shared" si="572"/>
        <v>0.14529147982062779</v>
      </c>
      <c r="K993" s="2"/>
      <c r="L993" s="2">
        <f t="shared" si="593"/>
        <v>0.11031390134529148</v>
      </c>
      <c r="M993" s="2">
        <f t="shared" si="594"/>
        <v>3.5874439461883408E-3</v>
      </c>
      <c r="N993" s="2">
        <f t="shared" si="595"/>
        <v>0.1210762331838565</v>
      </c>
      <c r="O993" s="2">
        <f t="shared" si="571"/>
        <v>0.2914798206278027</v>
      </c>
      <c r="P993" s="2">
        <f t="shared" si="596"/>
        <v>0.43677130044843049</v>
      </c>
      <c r="Q993" s="2">
        <f t="shared" si="588"/>
        <v>3.6771300448430411E-2</v>
      </c>
      <c r="R993" s="1">
        <v>123</v>
      </c>
      <c r="S993" s="1">
        <v>4</v>
      </c>
      <c r="T993" s="1">
        <v>135</v>
      </c>
      <c r="U993" s="1">
        <v>325</v>
      </c>
      <c r="V993" s="1">
        <v>487</v>
      </c>
      <c r="W993" s="1">
        <v>24</v>
      </c>
      <c r="X993" s="1">
        <v>0</v>
      </c>
      <c r="Y993" s="1">
        <v>0</v>
      </c>
      <c r="Z993" s="1">
        <v>5</v>
      </c>
      <c r="AA993" s="1">
        <v>9</v>
      </c>
      <c r="AB993" s="49"/>
      <c r="AC993" s="1">
        <f t="shared" si="605"/>
        <v>0</v>
      </c>
      <c r="AD993" s="1">
        <v>2</v>
      </c>
      <c r="AF993" s="1">
        <v>1</v>
      </c>
      <c r="AH993"/>
      <c r="AK993" s="7">
        <f t="shared" si="597"/>
        <v>5</v>
      </c>
      <c r="AL993" s="7">
        <f t="shared" si="598"/>
        <v>0</v>
      </c>
      <c r="AM993" s="7">
        <f t="shared" si="599"/>
        <v>0</v>
      </c>
      <c r="AN993" s="2">
        <f t="shared" si="600"/>
        <v>2.1524663677130046E-2</v>
      </c>
      <c r="AO993" s="2">
        <f t="shared" si="601"/>
        <v>0</v>
      </c>
      <c r="AP993" s="2">
        <f t="shared" si="602"/>
        <v>0</v>
      </c>
      <c r="AR993" t="str">
        <f t="shared" si="603"/>
        <v>Atchison</v>
      </c>
      <c r="AS993" t="s">
        <v>2227</v>
      </c>
      <c r="AT993" s="184">
        <v>6</v>
      </c>
      <c r="AV993" s="97">
        <v>29</v>
      </c>
      <c r="AW993" s="99">
        <v>5</v>
      </c>
      <c r="AX993" s="105">
        <f t="shared" si="604"/>
        <v>29005</v>
      </c>
      <c r="AZ993" s="7" t="s">
        <v>2951</v>
      </c>
      <c r="BA993" t="s">
        <v>3184</v>
      </c>
      <c r="BB993" s="204"/>
      <c r="BC993" s="204"/>
      <c r="BD993" s="204"/>
      <c r="BE993" s="204"/>
      <c r="BF993" s="204"/>
      <c r="BG993" s="204"/>
      <c r="BH993" s="204"/>
      <c r="BI993" s="204"/>
      <c r="BJ993" s="204"/>
      <c r="BK993" s="204"/>
      <c r="BL993" s="1">
        <v>0</v>
      </c>
    </row>
    <row r="994" spans="1:64" hidden="1" outlineLevel="1">
      <c r="A994" t="s">
        <v>1450</v>
      </c>
      <c r="B994" t="s">
        <v>2227</v>
      </c>
      <c r="C994" s="1">
        <f t="shared" si="590"/>
        <v>4028</v>
      </c>
      <c r="D994" s="7">
        <f>IF(R994&gt;0,RANK(R994,(R994:T994,U994:AI994)),0)</f>
        <v>3</v>
      </c>
      <c r="E994" s="7">
        <f>IF(S994&gt;0,RANK(S994,(R994:T994,U994:AI994)),0)</f>
        <v>6</v>
      </c>
      <c r="F994" s="7">
        <f>IF(T994&gt;0,RANK(T994,(R994:T994,U994:AI994)),0)</f>
        <v>4</v>
      </c>
      <c r="G994" s="7">
        <f>IF(U994&gt;0,RANK(U994,(R994:T994,U994:AI994)),0)</f>
        <v>1</v>
      </c>
      <c r="H994" s="7">
        <f t="shared" si="591"/>
        <v>2</v>
      </c>
      <c r="I994" s="49">
        <f t="shared" si="592"/>
        <v>31</v>
      </c>
      <c r="J994" s="177">
        <f t="shared" si="572"/>
        <v>7.6961271102284016E-3</v>
      </c>
      <c r="K994" s="2"/>
      <c r="L994" s="2">
        <f t="shared" si="593"/>
        <v>0.10501489572989077</v>
      </c>
      <c r="M994" s="2">
        <f t="shared" si="594"/>
        <v>5.7100297914597815E-3</v>
      </c>
      <c r="N994" s="2">
        <f t="shared" si="595"/>
        <v>5.6852035749751735E-2</v>
      </c>
      <c r="O994" s="2">
        <f t="shared" si="571"/>
        <v>0.40764647467725917</v>
      </c>
      <c r="P994" s="2">
        <f t="shared" si="596"/>
        <v>0.3999503475670308</v>
      </c>
      <c r="Q994" s="2">
        <f t="shared" si="588"/>
        <v>2.482621648460781E-2</v>
      </c>
      <c r="R994" s="1">
        <v>423</v>
      </c>
      <c r="S994" s="1">
        <v>23</v>
      </c>
      <c r="T994" s="1">
        <v>229</v>
      </c>
      <c r="U994" s="1">
        <v>1642</v>
      </c>
      <c r="V994" s="1">
        <v>1611</v>
      </c>
      <c r="W994" s="1">
        <v>43</v>
      </c>
      <c r="X994" s="1">
        <v>3</v>
      </c>
      <c r="Y994" s="1">
        <v>12</v>
      </c>
      <c r="Z994" s="1">
        <v>13</v>
      </c>
      <c r="AA994" s="1">
        <v>20</v>
      </c>
      <c r="AB994" s="49"/>
      <c r="AC994" s="1">
        <f t="shared" si="605"/>
        <v>0</v>
      </c>
      <c r="AD994" s="1">
        <v>5</v>
      </c>
      <c r="AF994" s="1">
        <v>4</v>
      </c>
      <c r="AH994"/>
      <c r="AK994" s="7">
        <f t="shared" si="597"/>
        <v>5</v>
      </c>
      <c r="AL994" s="7">
        <f t="shared" si="598"/>
        <v>10</v>
      </c>
      <c r="AM994" s="7">
        <f t="shared" si="599"/>
        <v>9</v>
      </c>
      <c r="AN994" s="2">
        <f t="shared" si="600"/>
        <v>1.0675273088381331E-2</v>
      </c>
      <c r="AO994" s="2">
        <f t="shared" si="601"/>
        <v>7.4478649453823241E-4</v>
      </c>
      <c r="AP994" s="2">
        <f t="shared" si="602"/>
        <v>2.9791459781529296E-3</v>
      </c>
      <c r="AR994" t="str">
        <f t="shared" si="603"/>
        <v>Audrain</v>
      </c>
      <c r="AS994" t="s">
        <v>2227</v>
      </c>
      <c r="AT994" s="184"/>
      <c r="AV994" s="97">
        <v>29</v>
      </c>
      <c r="AW994" s="99">
        <v>7</v>
      </c>
      <c r="AX994" s="105">
        <f t="shared" si="604"/>
        <v>29007</v>
      </c>
      <c r="AZ994" s="7" t="s">
        <v>2951</v>
      </c>
      <c r="BA994" t="s">
        <v>3184</v>
      </c>
      <c r="BB994" s="204"/>
      <c r="BC994" s="204"/>
      <c r="BD994" s="204"/>
      <c r="BE994" s="204"/>
      <c r="BF994" s="204"/>
      <c r="BG994" s="204"/>
      <c r="BH994" s="204"/>
      <c r="BI994" s="204"/>
      <c r="BJ994" s="204"/>
      <c r="BK994" s="204"/>
      <c r="BL994" s="1">
        <v>0</v>
      </c>
    </row>
    <row r="995" spans="1:64" hidden="1" outlineLevel="1">
      <c r="A995" t="s">
        <v>1230</v>
      </c>
      <c r="B995" t="s">
        <v>2227</v>
      </c>
      <c r="C995" s="1">
        <f t="shared" si="590"/>
        <v>7031</v>
      </c>
      <c r="D995" s="7">
        <f>IF(R995&gt;0,RANK(R995,(R995:T995,U995:AI995)),0)</f>
        <v>3</v>
      </c>
      <c r="E995" s="7">
        <f>IF(S995&gt;0,RANK(S995,(R995:T995,U995:AI995)),0)</f>
        <v>8</v>
      </c>
      <c r="F995" s="7">
        <f>IF(T995&gt;0,RANK(T995,(R995:T995,U995:AI995)),0)</f>
        <v>4</v>
      </c>
      <c r="G995" s="7">
        <f>IF(U995&gt;0,RANK(U995,(R995:T995,U995:AI995)),0)</f>
        <v>1</v>
      </c>
      <c r="H995" s="7">
        <f t="shared" si="591"/>
        <v>2</v>
      </c>
      <c r="I995" s="49">
        <f t="shared" si="592"/>
        <v>159</v>
      </c>
      <c r="J995" s="177">
        <f t="shared" si="572"/>
        <v>2.26141373915517E-2</v>
      </c>
      <c r="K995" s="2"/>
      <c r="L995" s="2">
        <f t="shared" si="593"/>
        <v>5.6890911676859619E-2</v>
      </c>
      <c r="M995" s="2">
        <f t="shared" si="594"/>
        <v>2.8445455838429809E-3</v>
      </c>
      <c r="N995" s="2">
        <f t="shared" si="595"/>
        <v>3.6267956193998009E-2</v>
      </c>
      <c r="O995" s="2">
        <f t="shared" si="571"/>
        <v>0.45356279334376332</v>
      </c>
      <c r="P995" s="2">
        <f t="shared" si="596"/>
        <v>0.43094865595221166</v>
      </c>
      <c r="Q995" s="2">
        <f t="shared" si="588"/>
        <v>1.948513724932438E-2</v>
      </c>
      <c r="R995" s="1">
        <v>400</v>
      </c>
      <c r="S995" s="1">
        <v>20</v>
      </c>
      <c r="T995" s="1">
        <v>255</v>
      </c>
      <c r="U995" s="1">
        <v>3189</v>
      </c>
      <c r="V995" s="1">
        <v>3030</v>
      </c>
      <c r="W995" s="1">
        <v>53</v>
      </c>
      <c r="X995" s="1">
        <v>3</v>
      </c>
      <c r="Y995" s="1">
        <v>10</v>
      </c>
      <c r="Z995" s="1">
        <v>16</v>
      </c>
      <c r="AA995" s="1">
        <v>23</v>
      </c>
      <c r="AB995" s="49"/>
      <c r="AC995" s="1">
        <f t="shared" si="605"/>
        <v>0</v>
      </c>
      <c r="AD995" s="1">
        <v>28</v>
      </c>
      <c r="AF995" s="1">
        <v>4</v>
      </c>
      <c r="AH995"/>
      <c r="AK995" s="7">
        <f t="shared" si="597"/>
        <v>5</v>
      </c>
      <c r="AL995" s="7">
        <f t="shared" si="598"/>
        <v>10</v>
      </c>
      <c r="AM995" s="7">
        <f t="shared" si="599"/>
        <v>9</v>
      </c>
      <c r="AN995" s="2">
        <f t="shared" si="600"/>
        <v>7.5380457971838998E-3</v>
      </c>
      <c r="AO995" s="2">
        <f t="shared" si="601"/>
        <v>4.2668183757644715E-4</v>
      </c>
      <c r="AP995" s="2">
        <f t="shared" si="602"/>
        <v>1.4222727919214904E-3</v>
      </c>
      <c r="AR995" t="str">
        <f t="shared" si="603"/>
        <v>Barry</v>
      </c>
      <c r="AS995" t="s">
        <v>2227</v>
      </c>
      <c r="AT995" s="184">
        <v>7</v>
      </c>
      <c r="AV995" s="97">
        <v>29</v>
      </c>
      <c r="AW995" s="99">
        <v>9</v>
      </c>
      <c r="AX995" s="105">
        <f t="shared" si="604"/>
        <v>29009</v>
      </c>
      <c r="AZ995" s="7" t="s">
        <v>2951</v>
      </c>
      <c r="BA995" t="s">
        <v>3184</v>
      </c>
      <c r="BB995" s="204"/>
      <c r="BC995" s="204"/>
      <c r="BD995" s="204"/>
      <c r="BE995" s="204"/>
      <c r="BF995" s="204"/>
      <c r="BG995" s="204"/>
      <c r="BH995" s="204"/>
      <c r="BI995" s="204"/>
      <c r="BJ995" s="204"/>
      <c r="BK995" s="204"/>
      <c r="BL995" s="1">
        <v>0</v>
      </c>
    </row>
    <row r="996" spans="1:64" hidden="1" outlineLevel="1">
      <c r="A996" t="s">
        <v>1187</v>
      </c>
      <c r="B996" t="s">
        <v>2227</v>
      </c>
      <c r="C996" s="1">
        <f t="shared" si="590"/>
        <v>2892</v>
      </c>
      <c r="D996" s="7">
        <f>IF(R996&gt;0,RANK(R996,(R996:T996,U996:AI996)),0)</f>
        <v>3</v>
      </c>
      <c r="E996" s="7">
        <f>IF(S996&gt;0,RANK(S996,(R996:T996,U996:AI996)),0)</f>
        <v>6</v>
      </c>
      <c r="F996" s="7">
        <f>IF(T996&gt;0,RANK(T996,(R996:T996,U996:AI996)),0)</f>
        <v>4</v>
      </c>
      <c r="G996" s="7">
        <f>IF(U996&gt;0,RANK(U996,(R996:T996,U996:AI996)),0)</f>
        <v>1</v>
      </c>
      <c r="H996" s="7">
        <f t="shared" si="591"/>
        <v>2</v>
      </c>
      <c r="I996" s="49">
        <f t="shared" si="592"/>
        <v>574</v>
      </c>
      <c r="J996" s="177">
        <f t="shared" si="572"/>
        <v>0.19847856154910096</v>
      </c>
      <c r="K996" s="2"/>
      <c r="L996" s="2">
        <f t="shared" si="593"/>
        <v>5.8782849239280774E-2</v>
      </c>
      <c r="M996" s="2">
        <f t="shared" si="594"/>
        <v>4.4951590594744118E-3</v>
      </c>
      <c r="N996" s="2">
        <f t="shared" si="595"/>
        <v>3.5269709543568464E-2</v>
      </c>
      <c r="O996" s="2">
        <f t="shared" si="571"/>
        <v>0.53941908713692943</v>
      </c>
      <c r="P996" s="2">
        <f t="shared" si="596"/>
        <v>0.3409405255878285</v>
      </c>
      <c r="Q996" s="2">
        <f t="shared" si="588"/>
        <v>2.1092669432918432E-2</v>
      </c>
      <c r="R996" s="1">
        <v>170</v>
      </c>
      <c r="S996" s="1">
        <v>13</v>
      </c>
      <c r="T996" s="1">
        <v>102</v>
      </c>
      <c r="U996" s="1">
        <v>1560</v>
      </c>
      <c r="V996" s="1">
        <v>986</v>
      </c>
      <c r="W996" s="1">
        <v>30</v>
      </c>
      <c r="X996" s="1">
        <v>1</v>
      </c>
      <c r="Y996" s="1">
        <v>7</v>
      </c>
      <c r="Z996" s="1">
        <v>3</v>
      </c>
      <c r="AA996" s="1">
        <v>7</v>
      </c>
      <c r="AB996" s="49"/>
      <c r="AC996" s="1">
        <f t="shared" si="605"/>
        <v>0</v>
      </c>
      <c r="AD996" s="1">
        <v>13</v>
      </c>
      <c r="AF996" s="1">
        <v>0</v>
      </c>
      <c r="AH996"/>
      <c r="AK996" s="7">
        <f t="shared" si="597"/>
        <v>5</v>
      </c>
      <c r="AL996" s="7">
        <f t="shared" si="598"/>
        <v>10</v>
      </c>
      <c r="AM996" s="7">
        <f t="shared" si="599"/>
        <v>7</v>
      </c>
      <c r="AN996" s="2">
        <f t="shared" si="600"/>
        <v>1.0373443983402489E-2</v>
      </c>
      <c r="AO996" s="2">
        <f t="shared" si="601"/>
        <v>3.4578146611341634E-4</v>
      </c>
      <c r="AP996" s="2">
        <f t="shared" si="602"/>
        <v>2.4204702627939143E-3</v>
      </c>
      <c r="AR996" t="str">
        <f t="shared" si="603"/>
        <v>Barton</v>
      </c>
      <c r="AS996" t="s">
        <v>2227</v>
      </c>
      <c r="AT996" s="184">
        <v>4</v>
      </c>
      <c r="AV996" s="97">
        <v>29</v>
      </c>
      <c r="AW996" s="99">
        <v>11</v>
      </c>
      <c r="AX996" s="105">
        <f t="shared" si="604"/>
        <v>29011</v>
      </c>
      <c r="AZ996" s="7" t="s">
        <v>2951</v>
      </c>
      <c r="BA996" t="s">
        <v>3184</v>
      </c>
      <c r="BB996" s="204"/>
      <c r="BC996" s="204"/>
      <c r="BD996" s="204"/>
      <c r="BE996" s="204"/>
      <c r="BF996" s="204"/>
      <c r="BG996" s="204"/>
      <c r="BH996" s="204"/>
      <c r="BI996" s="204"/>
      <c r="BJ996" s="204"/>
      <c r="BK996" s="204"/>
      <c r="BL996" s="1">
        <v>0</v>
      </c>
    </row>
    <row r="997" spans="1:64" hidden="1" outlineLevel="1">
      <c r="A997" t="s">
        <v>3058</v>
      </c>
      <c r="B997" t="s">
        <v>2227</v>
      </c>
      <c r="C997" s="1">
        <f t="shared" si="590"/>
        <v>2837</v>
      </c>
      <c r="D997" s="7">
        <f>IF(R997&gt;0,RANK(R997,(R997:T997,U997:AI997)),0)</f>
        <v>3</v>
      </c>
      <c r="E997" s="7">
        <f>IF(S997&gt;0,RANK(S997,(R997:T997,U997:AI997)),0)</f>
        <v>7</v>
      </c>
      <c r="F997" s="7">
        <f>IF(T997&gt;0,RANK(T997,(R997:T997,U997:AI997)),0)</f>
        <v>4</v>
      </c>
      <c r="G997" s="7">
        <f>IF(U997&gt;0,RANK(U997,(R997:T997,U997:AI997)),0)</f>
        <v>2</v>
      </c>
      <c r="H997" s="7">
        <f t="shared" si="591"/>
        <v>1</v>
      </c>
      <c r="I997" s="49">
        <f t="shared" si="592"/>
        <v>226</v>
      </c>
      <c r="J997" s="177">
        <f t="shared" si="572"/>
        <v>7.9661614381388787E-2</v>
      </c>
      <c r="K997" s="2"/>
      <c r="L997" s="2">
        <f t="shared" si="593"/>
        <v>7.0144518857948535E-2</v>
      </c>
      <c r="M997" s="2">
        <f t="shared" si="594"/>
        <v>5.6397603101868169E-3</v>
      </c>
      <c r="N997" s="2">
        <f t="shared" si="595"/>
        <v>5.0405357772294677E-2</v>
      </c>
      <c r="O997" s="2">
        <f t="shared" si="571"/>
        <v>0.38068382093761016</v>
      </c>
      <c r="P997" s="2">
        <f t="shared" si="596"/>
        <v>0.46034543531899896</v>
      </c>
      <c r="Q997" s="2">
        <f t="shared" si="588"/>
        <v>3.2781106802960702E-2</v>
      </c>
      <c r="R997" s="1">
        <v>199</v>
      </c>
      <c r="S997" s="1">
        <v>16</v>
      </c>
      <c r="T997" s="1">
        <v>143</v>
      </c>
      <c r="U997" s="1">
        <v>1080</v>
      </c>
      <c r="V997" s="1">
        <v>1306</v>
      </c>
      <c r="W997" s="1">
        <v>40</v>
      </c>
      <c r="X997" s="1">
        <v>1</v>
      </c>
      <c r="Y997" s="1">
        <v>10</v>
      </c>
      <c r="Z997" s="1">
        <v>6</v>
      </c>
      <c r="AA997" s="1">
        <v>18</v>
      </c>
      <c r="AB997" s="49"/>
      <c r="AC997" s="1">
        <f t="shared" si="605"/>
        <v>0</v>
      </c>
      <c r="AD997" s="1">
        <v>16</v>
      </c>
      <c r="AF997" s="1">
        <v>2</v>
      </c>
      <c r="AH997"/>
      <c r="AK997" s="7">
        <f t="shared" si="597"/>
        <v>5</v>
      </c>
      <c r="AL997" s="7">
        <f t="shared" si="598"/>
        <v>10</v>
      </c>
      <c r="AM997" s="7">
        <f t="shared" si="599"/>
        <v>8</v>
      </c>
      <c r="AN997" s="2">
        <f t="shared" si="600"/>
        <v>1.4099400775467043E-2</v>
      </c>
      <c r="AO997" s="2">
        <f t="shared" si="601"/>
        <v>3.5248501938667606E-4</v>
      </c>
      <c r="AP997" s="2">
        <f t="shared" si="602"/>
        <v>3.5248501938667607E-3</v>
      </c>
      <c r="AR997" t="str">
        <f t="shared" si="603"/>
        <v>Bates</v>
      </c>
      <c r="AS997" t="s">
        <v>2227</v>
      </c>
      <c r="AT997" s="184">
        <v>4</v>
      </c>
      <c r="AV997" s="97">
        <v>29</v>
      </c>
      <c r="AW997" s="99">
        <v>13</v>
      </c>
      <c r="AX997" s="105">
        <f t="shared" si="604"/>
        <v>29013</v>
      </c>
      <c r="AZ997" s="7" t="s">
        <v>2951</v>
      </c>
      <c r="BA997" t="s">
        <v>3184</v>
      </c>
      <c r="BB997" s="204"/>
      <c r="BC997" s="204"/>
      <c r="BD997" s="204"/>
      <c r="BE997" s="204"/>
      <c r="BF997" s="204"/>
      <c r="BG997" s="204"/>
      <c r="BH997" s="204"/>
      <c r="BI997" s="204"/>
      <c r="BJ997" s="204"/>
      <c r="BK997" s="204"/>
      <c r="BL997" s="1">
        <v>0</v>
      </c>
    </row>
    <row r="998" spans="1:64" hidden="1" outlineLevel="1">
      <c r="A998" t="s">
        <v>1156</v>
      </c>
      <c r="B998" t="s">
        <v>2227</v>
      </c>
      <c r="C998" s="1">
        <f t="shared" si="590"/>
        <v>4112</v>
      </c>
      <c r="D998" s="7">
        <f>IF(R998&gt;0,RANK(R998,(R998:T998,U998:AI998)),0)</f>
        <v>3</v>
      </c>
      <c r="E998" s="7">
        <f>IF(S998&gt;0,RANK(S998,(R998:T998,U998:AI998)),0)</f>
        <v>6</v>
      </c>
      <c r="F998" s="7">
        <f>IF(T998&gt;0,RANK(T998,(R998:T998,U998:AI998)),0)</f>
        <v>4</v>
      </c>
      <c r="G998" s="7">
        <f>IF(U998&gt;0,RANK(U998,(R998:T998,U998:AI998)),0)</f>
        <v>2</v>
      </c>
      <c r="H998" s="7">
        <f t="shared" si="591"/>
        <v>1</v>
      </c>
      <c r="I998" s="49">
        <f t="shared" si="592"/>
        <v>964</v>
      </c>
      <c r="J998" s="177">
        <f t="shared" si="572"/>
        <v>0.23443579766536965</v>
      </c>
      <c r="K998" s="2"/>
      <c r="L998" s="2">
        <f t="shared" si="593"/>
        <v>6.9795719844357978E-2</v>
      </c>
      <c r="M998" s="2">
        <f t="shared" si="594"/>
        <v>3.4046692607003892E-3</v>
      </c>
      <c r="N998" s="2">
        <f t="shared" si="595"/>
        <v>3.3560311284046691E-2</v>
      </c>
      <c r="O998" s="2">
        <f t="shared" si="571"/>
        <v>0.31955252918287935</v>
      </c>
      <c r="P998" s="2">
        <f t="shared" si="596"/>
        <v>0.55398832684824906</v>
      </c>
      <c r="Q998" s="2">
        <f t="shared" si="588"/>
        <v>1.9698443579766578E-2</v>
      </c>
      <c r="R998" s="1">
        <v>287</v>
      </c>
      <c r="S998" s="1">
        <v>14</v>
      </c>
      <c r="T998" s="1">
        <v>138</v>
      </c>
      <c r="U998" s="1">
        <v>1314</v>
      </c>
      <c r="V998" s="1">
        <v>2278</v>
      </c>
      <c r="W998" s="1">
        <v>45</v>
      </c>
      <c r="X998" s="1">
        <v>3</v>
      </c>
      <c r="Y998" s="1">
        <v>4</v>
      </c>
      <c r="Z998" s="1">
        <v>8</v>
      </c>
      <c r="AA998" s="1">
        <v>10</v>
      </c>
      <c r="AB998" s="49"/>
      <c r="AC998" s="1">
        <f t="shared" si="605"/>
        <v>0</v>
      </c>
      <c r="AD998" s="1">
        <v>7</v>
      </c>
      <c r="AF998" s="1">
        <v>4</v>
      </c>
      <c r="AH998"/>
      <c r="AK998" s="7">
        <f t="shared" si="597"/>
        <v>5</v>
      </c>
      <c r="AL998" s="7">
        <f t="shared" si="598"/>
        <v>10</v>
      </c>
      <c r="AM998" s="7">
        <f t="shared" si="599"/>
        <v>9</v>
      </c>
      <c r="AN998" s="2">
        <f t="shared" si="600"/>
        <v>1.0943579766536964E-2</v>
      </c>
      <c r="AO998" s="2">
        <f t="shared" si="601"/>
        <v>7.2957198443579768E-4</v>
      </c>
      <c r="AP998" s="2">
        <f t="shared" si="602"/>
        <v>9.727626459143969E-4</v>
      </c>
      <c r="AR998" t="str">
        <f t="shared" si="603"/>
        <v>Benton</v>
      </c>
      <c r="AS998" t="s">
        <v>2227</v>
      </c>
      <c r="AT998" s="184">
        <v>4</v>
      </c>
      <c r="AV998" s="97">
        <v>29</v>
      </c>
      <c r="AW998" s="99">
        <v>15</v>
      </c>
      <c r="AX998" s="105">
        <f t="shared" si="604"/>
        <v>29015</v>
      </c>
      <c r="AZ998" s="7" t="s">
        <v>2951</v>
      </c>
      <c r="BA998" t="s">
        <v>3184</v>
      </c>
      <c r="BB998" s="204"/>
      <c r="BC998" s="204"/>
      <c r="BD998" s="204"/>
      <c r="BE998" s="204"/>
      <c r="BF998" s="204"/>
      <c r="BG998" s="204"/>
      <c r="BH998" s="204"/>
      <c r="BI998" s="204"/>
      <c r="BJ998" s="204"/>
      <c r="BK998" s="204"/>
      <c r="BL998" s="1">
        <v>0</v>
      </c>
    </row>
    <row r="999" spans="1:64" hidden="1" outlineLevel="1">
      <c r="A999" t="s">
        <v>1587</v>
      </c>
      <c r="B999" t="s">
        <v>2227</v>
      </c>
      <c r="C999" s="1">
        <f t="shared" si="590"/>
        <v>2672</v>
      </c>
      <c r="D999" s="7">
        <f>IF(R999&gt;0,RANK(R999,(R999:T999,U999:AI999)),0)</f>
        <v>3</v>
      </c>
      <c r="E999" s="7">
        <f>IF(S999&gt;0,RANK(S999,(R999:T999,U999:AI999)),0)</f>
        <v>6</v>
      </c>
      <c r="F999" s="7">
        <f>IF(T999&gt;0,RANK(T999,(R999:T999,U999:AI999)),0)</f>
        <v>4</v>
      </c>
      <c r="G999" s="7">
        <f>IF(U999&gt;0,RANK(U999,(R999:T999,U999:AI999)),0)</f>
        <v>2</v>
      </c>
      <c r="H999" s="7">
        <f t="shared" si="591"/>
        <v>1</v>
      </c>
      <c r="I999" s="49">
        <f t="shared" si="592"/>
        <v>161</v>
      </c>
      <c r="J999" s="177">
        <f t="shared" si="572"/>
        <v>6.0254491017964075E-2</v>
      </c>
      <c r="K999" s="2"/>
      <c r="L999" s="2">
        <f t="shared" si="593"/>
        <v>5.2769461077844311E-2</v>
      </c>
      <c r="M999" s="2">
        <f t="shared" si="594"/>
        <v>3.7425149700598802E-3</v>
      </c>
      <c r="N999" s="2">
        <f t="shared" si="595"/>
        <v>3.6676646706586824E-2</v>
      </c>
      <c r="O999" s="2">
        <f t="shared" si="571"/>
        <v>0.4157934131736527</v>
      </c>
      <c r="P999" s="2">
        <f t="shared" si="596"/>
        <v>0.47604790419161674</v>
      </c>
      <c r="Q999" s="2">
        <f t="shared" si="588"/>
        <v>1.4970059880239639E-2</v>
      </c>
      <c r="R999" s="1">
        <v>141</v>
      </c>
      <c r="S999" s="1">
        <v>10</v>
      </c>
      <c r="T999" s="1">
        <v>98</v>
      </c>
      <c r="U999" s="1">
        <v>1111</v>
      </c>
      <c r="V999" s="1">
        <v>1272</v>
      </c>
      <c r="W999" s="1">
        <v>18</v>
      </c>
      <c r="X999" s="1">
        <v>1</v>
      </c>
      <c r="Y999" s="1">
        <v>8</v>
      </c>
      <c r="Z999" s="1">
        <v>3</v>
      </c>
      <c r="AA999" s="1">
        <v>6</v>
      </c>
      <c r="AB999" s="49"/>
      <c r="AC999" s="1">
        <f t="shared" si="605"/>
        <v>1</v>
      </c>
      <c r="AD999" s="1">
        <v>3</v>
      </c>
      <c r="AF999" s="1">
        <v>0</v>
      </c>
      <c r="AH999"/>
      <c r="AK999" s="7">
        <f t="shared" si="597"/>
        <v>5</v>
      </c>
      <c r="AL999" s="7">
        <f t="shared" si="598"/>
        <v>10</v>
      </c>
      <c r="AM999" s="7">
        <f t="shared" si="599"/>
        <v>7</v>
      </c>
      <c r="AN999" s="2">
        <f t="shared" si="600"/>
        <v>6.7365269461077846E-3</v>
      </c>
      <c r="AO999" s="2">
        <f t="shared" si="601"/>
        <v>3.7425149700598805E-4</v>
      </c>
      <c r="AP999" s="2">
        <f t="shared" si="602"/>
        <v>2.9940119760479044E-3</v>
      </c>
      <c r="AR999" t="str">
        <f t="shared" si="603"/>
        <v>Bollinger</v>
      </c>
      <c r="AS999" t="s">
        <v>2227</v>
      </c>
      <c r="AT999" s="184">
        <v>8</v>
      </c>
      <c r="AV999" s="97">
        <v>29</v>
      </c>
      <c r="AW999" s="99">
        <v>17</v>
      </c>
      <c r="AX999" s="105">
        <f t="shared" si="604"/>
        <v>29017</v>
      </c>
      <c r="AZ999" s="7" t="s">
        <v>2951</v>
      </c>
      <c r="BA999" t="s">
        <v>3184</v>
      </c>
      <c r="BB999" s="204"/>
      <c r="BC999" s="204"/>
      <c r="BD999" s="204"/>
      <c r="BE999" s="204"/>
      <c r="BF999" s="204"/>
      <c r="BG999" s="204"/>
      <c r="BH999" s="204"/>
      <c r="BI999" s="204"/>
      <c r="BJ999" s="204"/>
      <c r="BK999" s="204"/>
      <c r="BL999" s="1">
        <v>1</v>
      </c>
    </row>
    <row r="1000" spans="1:64" hidden="1" outlineLevel="1">
      <c r="A1000" t="s">
        <v>1800</v>
      </c>
      <c r="B1000" t="s">
        <v>2227</v>
      </c>
      <c r="C1000" s="1">
        <f t="shared" si="590"/>
        <v>25609</v>
      </c>
      <c r="D1000" s="7">
        <f>IF(R1000&gt;0,RANK(R1000,(R1000:T1000,U1000:AI1000)),0)</f>
        <v>3</v>
      </c>
      <c r="E1000" s="7">
        <f>IF(S1000&gt;0,RANK(S1000,(R1000:T1000,U1000:AI1000)),0)</f>
        <v>7</v>
      </c>
      <c r="F1000" s="7">
        <f>IF(T1000&gt;0,RANK(T1000,(R1000:T1000,U1000:AI1000)),0)</f>
        <v>4</v>
      </c>
      <c r="G1000" s="7">
        <f>IF(U1000&gt;0,RANK(U1000,(R1000:T1000,U1000:AI1000)),0)</f>
        <v>1</v>
      </c>
      <c r="H1000" s="7">
        <f t="shared" si="591"/>
        <v>2</v>
      </c>
      <c r="I1000" s="49">
        <f t="shared" si="592"/>
        <v>3322</v>
      </c>
      <c r="J1000" s="177">
        <f t="shared" si="572"/>
        <v>0.12972002030536139</v>
      </c>
      <c r="K1000" s="2"/>
      <c r="L1000" s="2">
        <f t="shared" si="593"/>
        <v>0.14576906556288804</v>
      </c>
      <c r="M1000" s="2">
        <f t="shared" si="594"/>
        <v>3.5534382443672147E-3</v>
      </c>
      <c r="N1000" s="2">
        <f t="shared" si="595"/>
        <v>8.2392908743020035E-2</v>
      </c>
      <c r="O1000" s="2">
        <f t="shared" si="571"/>
        <v>0.43871295247764458</v>
      </c>
      <c r="P1000" s="2">
        <f t="shared" si="596"/>
        <v>0.30899293217228319</v>
      </c>
      <c r="Q1000" s="2">
        <f t="shared" si="588"/>
        <v>2.0578702799796844E-2</v>
      </c>
      <c r="R1000" s="1">
        <v>3733</v>
      </c>
      <c r="S1000" s="1">
        <v>91</v>
      </c>
      <c r="T1000" s="1">
        <v>2110</v>
      </c>
      <c r="U1000" s="1">
        <v>11235</v>
      </c>
      <c r="V1000" s="1">
        <v>7913</v>
      </c>
      <c r="W1000" s="1">
        <v>229</v>
      </c>
      <c r="X1000" s="1">
        <v>27</v>
      </c>
      <c r="Y1000" s="1">
        <v>45</v>
      </c>
      <c r="Z1000" s="1">
        <v>62</v>
      </c>
      <c r="AA1000" s="1">
        <v>103</v>
      </c>
      <c r="AB1000" s="49"/>
      <c r="AC1000" s="1">
        <f t="shared" si="605"/>
        <v>8</v>
      </c>
      <c r="AD1000" s="1">
        <v>26</v>
      </c>
      <c r="AF1000" s="1">
        <v>27</v>
      </c>
      <c r="AH1000"/>
      <c r="AK1000" s="7">
        <f t="shared" si="597"/>
        <v>5</v>
      </c>
      <c r="AL1000" s="7">
        <f t="shared" si="598"/>
        <v>10</v>
      </c>
      <c r="AM1000" s="7">
        <f t="shared" si="599"/>
        <v>9</v>
      </c>
      <c r="AN1000" s="2">
        <f t="shared" si="600"/>
        <v>8.9421687687922212E-3</v>
      </c>
      <c r="AO1000" s="2">
        <f t="shared" si="601"/>
        <v>1.0543168417353275E-3</v>
      </c>
      <c r="AP1000" s="2">
        <f t="shared" si="602"/>
        <v>1.7571947362255457E-3</v>
      </c>
      <c r="AR1000" t="str">
        <f t="shared" si="603"/>
        <v>Boone</v>
      </c>
      <c r="AS1000" t="s">
        <v>2227</v>
      </c>
      <c r="AT1000" s="184">
        <v>4</v>
      </c>
      <c r="AV1000" s="97">
        <v>29</v>
      </c>
      <c r="AW1000" s="99">
        <v>19</v>
      </c>
      <c r="AX1000" s="105">
        <f t="shared" si="604"/>
        <v>29019</v>
      </c>
      <c r="AZ1000" s="7" t="s">
        <v>2951</v>
      </c>
      <c r="BA1000" t="s">
        <v>3184</v>
      </c>
      <c r="BB1000" s="204"/>
      <c r="BC1000" s="204"/>
      <c r="BD1000" s="204"/>
      <c r="BE1000" s="204"/>
      <c r="BF1000" s="204"/>
      <c r="BG1000" s="204"/>
      <c r="BH1000" s="204"/>
      <c r="BI1000" s="204"/>
      <c r="BJ1000" s="204"/>
      <c r="BK1000" s="204"/>
      <c r="BL1000" s="1">
        <v>8</v>
      </c>
    </row>
    <row r="1001" spans="1:64" hidden="1" outlineLevel="1">
      <c r="A1001" t="s">
        <v>1588</v>
      </c>
      <c r="B1001" t="s">
        <v>2227</v>
      </c>
      <c r="C1001" s="1">
        <f t="shared" si="590"/>
        <v>11264</v>
      </c>
      <c r="D1001" s="7">
        <f>IF(R1001&gt;0,RANK(R1001,(R1001:T1001,U1001:AI1001)),0)</f>
        <v>3</v>
      </c>
      <c r="E1001" s="7">
        <f>IF(S1001&gt;0,RANK(S1001,(R1001:T1001,U1001:AI1001)),0)</f>
        <v>7</v>
      </c>
      <c r="F1001" s="7">
        <f>IF(T1001&gt;0,RANK(T1001,(R1001:T1001,U1001:AI1001)),0)</f>
        <v>4</v>
      </c>
      <c r="G1001" s="7">
        <f>IF(U1001&gt;0,RANK(U1001,(R1001:T1001,U1001:AI1001)),0)</f>
        <v>2</v>
      </c>
      <c r="H1001" s="7">
        <f t="shared" si="591"/>
        <v>1</v>
      </c>
      <c r="I1001" s="49">
        <f t="shared" si="592"/>
        <v>812</v>
      </c>
      <c r="J1001" s="177">
        <f t="shared" si="572"/>
        <v>7.2088068181818177E-2</v>
      </c>
      <c r="K1001" s="2"/>
      <c r="L1001" s="2">
        <f t="shared" si="593"/>
        <v>0.13121448863636365</v>
      </c>
      <c r="M1001" s="2">
        <f t="shared" si="594"/>
        <v>4.083806818181818E-3</v>
      </c>
      <c r="N1001" s="2">
        <f t="shared" si="595"/>
        <v>7.51953125E-2</v>
      </c>
      <c r="O1001" s="2">
        <f t="shared" si="571"/>
        <v>0.34437144886363635</v>
      </c>
      <c r="P1001" s="2">
        <f t="shared" si="596"/>
        <v>0.41645951704545453</v>
      </c>
      <c r="Q1001" s="2">
        <f t="shared" si="588"/>
        <v>2.8675426136363702E-2</v>
      </c>
      <c r="R1001" s="1">
        <v>1478</v>
      </c>
      <c r="S1001" s="1">
        <v>46</v>
      </c>
      <c r="T1001" s="1">
        <v>847</v>
      </c>
      <c r="U1001" s="1">
        <v>3879</v>
      </c>
      <c r="V1001" s="1">
        <v>4691</v>
      </c>
      <c r="W1001" s="1">
        <v>150</v>
      </c>
      <c r="X1001" s="1">
        <v>11</v>
      </c>
      <c r="Y1001" s="1">
        <v>27</v>
      </c>
      <c r="Z1001" s="1">
        <v>27</v>
      </c>
      <c r="AA1001" s="1">
        <v>55</v>
      </c>
      <c r="AB1001" s="49"/>
      <c r="AC1001" s="1">
        <f t="shared" si="605"/>
        <v>2</v>
      </c>
      <c r="AD1001" s="1">
        <v>40</v>
      </c>
      <c r="AF1001" s="1">
        <v>11</v>
      </c>
      <c r="AH1001"/>
      <c r="AK1001" s="7">
        <f t="shared" si="597"/>
        <v>5</v>
      </c>
      <c r="AL1001" s="7">
        <f t="shared" si="598"/>
        <v>10</v>
      </c>
      <c r="AM1001" s="7">
        <f t="shared" si="599"/>
        <v>8</v>
      </c>
      <c r="AN1001" s="2">
        <f t="shared" si="600"/>
        <v>1.3316761363636364E-2</v>
      </c>
      <c r="AO1001" s="2">
        <f t="shared" si="601"/>
        <v>9.765625E-4</v>
      </c>
      <c r="AP1001" s="2">
        <f t="shared" si="602"/>
        <v>2.3970170454545455E-3</v>
      </c>
      <c r="AR1001" t="str">
        <f t="shared" si="603"/>
        <v>Buchanan</v>
      </c>
      <c r="AS1001" t="s">
        <v>2227</v>
      </c>
      <c r="AT1001" s="184">
        <v>6</v>
      </c>
      <c r="AV1001" s="97">
        <v>29</v>
      </c>
      <c r="AW1001" s="99">
        <v>21</v>
      </c>
      <c r="AX1001" s="105">
        <f t="shared" si="604"/>
        <v>29021</v>
      </c>
      <c r="AZ1001" s="7" t="s">
        <v>2951</v>
      </c>
      <c r="BA1001" t="s">
        <v>3184</v>
      </c>
      <c r="BB1001" s="204"/>
      <c r="BC1001" s="204"/>
      <c r="BD1001" s="204"/>
      <c r="BE1001" s="204"/>
      <c r="BF1001" s="204"/>
      <c r="BG1001" s="204"/>
      <c r="BH1001" s="204"/>
      <c r="BI1001" s="204"/>
      <c r="BJ1001" s="204"/>
      <c r="BK1001" s="204"/>
      <c r="BL1001" s="1">
        <v>2</v>
      </c>
    </row>
    <row r="1002" spans="1:64" hidden="1" outlineLevel="1">
      <c r="A1002" t="s">
        <v>613</v>
      </c>
      <c r="B1002" t="s">
        <v>2227</v>
      </c>
      <c r="C1002" s="1">
        <f t="shared" si="590"/>
        <v>7236</v>
      </c>
      <c r="D1002" s="7">
        <f>IF(R1002&gt;0,RANK(R1002,(R1002:T1002,U1002:AI1002)),0)</f>
        <v>3</v>
      </c>
      <c r="E1002" s="7">
        <f>IF(S1002&gt;0,RANK(S1002,(R1002:T1002,U1002:AI1002)),0)</f>
        <v>7</v>
      </c>
      <c r="F1002" s="7">
        <f>IF(T1002&gt;0,RANK(T1002,(R1002:T1002,U1002:AI1002)),0)</f>
        <v>4</v>
      </c>
      <c r="G1002" s="7">
        <f>IF(U1002&gt;0,RANK(U1002,(R1002:T1002,U1002:AI1002)),0)</f>
        <v>2</v>
      </c>
      <c r="H1002" s="7">
        <f t="shared" si="591"/>
        <v>1</v>
      </c>
      <c r="I1002" s="49">
        <f t="shared" si="592"/>
        <v>976</v>
      </c>
      <c r="J1002" s="177">
        <f t="shared" si="572"/>
        <v>0.13488114980652294</v>
      </c>
      <c r="K1002" s="2"/>
      <c r="L1002" s="2">
        <f t="shared" si="593"/>
        <v>5.9010503040353789E-2</v>
      </c>
      <c r="M1002" s="2">
        <f t="shared" si="594"/>
        <v>2.4875621890547263E-3</v>
      </c>
      <c r="N1002" s="2">
        <f t="shared" si="595"/>
        <v>4.4776119402985072E-2</v>
      </c>
      <c r="O1002" s="2">
        <f t="shared" si="571"/>
        <v>0.36981757877280264</v>
      </c>
      <c r="P1002" s="2">
        <f t="shared" si="596"/>
        <v>0.50469872857932563</v>
      </c>
      <c r="Q1002" s="2">
        <f t="shared" si="588"/>
        <v>1.920950801547805E-2</v>
      </c>
      <c r="R1002" s="1">
        <v>427</v>
      </c>
      <c r="S1002" s="1">
        <v>18</v>
      </c>
      <c r="T1002" s="1">
        <v>324</v>
      </c>
      <c r="U1002" s="1">
        <v>2676</v>
      </c>
      <c r="V1002" s="1">
        <v>3652</v>
      </c>
      <c r="W1002" s="1">
        <v>76</v>
      </c>
      <c r="X1002" s="1">
        <v>1</v>
      </c>
      <c r="Y1002" s="1">
        <v>11</v>
      </c>
      <c r="Z1002" s="1">
        <v>15</v>
      </c>
      <c r="AA1002" s="1">
        <v>12</v>
      </c>
      <c r="AB1002" s="49"/>
      <c r="AC1002" s="1">
        <f t="shared" si="605"/>
        <v>0</v>
      </c>
      <c r="AD1002" s="1">
        <v>21</v>
      </c>
      <c r="AF1002" s="1">
        <v>3</v>
      </c>
      <c r="AH1002"/>
      <c r="AK1002" s="7">
        <f t="shared" si="597"/>
        <v>5</v>
      </c>
      <c r="AL1002" s="7">
        <f t="shared" si="598"/>
        <v>10</v>
      </c>
      <c r="AM1002" s="7">
        <f t="shared" si="599"/>
        <v>9</v>
      </c>
      <c r="AN1002" s="2">
        <f t="shared" si="600"/>
        <v>1.0503040353786623E-2</v>
      </c>
      <c r="AO1002" s="2">
        <f t="shared" si="601"/>
        <v>1.3819789939192924E-4</v>
      </c>
      <c r="AP1002" s="2">
        <f t="shared" si="602"/>
        <v>1.5201768933112217E-3</v>
      </c>
      <c r="AR1002" t="str">
        <f t="shared" si="603"/>
        <v>Butler</v>
      </c>
      <c r="AS1002" t="s">
        <v>2227</v>
      </c>
      <c r="AT1002" s="184">
        <v>8</v>
      </c>
      <c r="AV1002" s="97">
        <v>29</v>
      </c>
      <c r="AW1002" s="99">
        <v>23</v>
      </c>
      <c r="AX1002" s="105">
        <f t="shared" si="604"/>
        <v>29023</v>
      </c>
      <c r="AZ1002" s="7" t="s">
        <v>2951</v>
      </c>
      <c r="BA1002" t="s">
        <v>3184</v>
      </c>
      <c r="BB1002" s="204"/>
      <c r="BC1002" s="204"/>
      <c r="BD1002" s="204"/>
      <c r="BE1002" s="204"/>
      <c r="BF1002" s="204"/>
      <c r="BG1002" s="204"/>
      <c r="BH1002" s="204"/>
      <c r="BI1002" s="204"/>
      <c r="BJ1002" s="204"/>
      <c r="BK1002" s="204"/>
      <c r="BL1002" s="1">
        <v>0</v>
      </c>
    </row>
    <row r="1003" spans="1:64" hidden="1" outlineLevel="1">
      <c r="A1003" t="s">
        <v>459</v>
      </c>
      <c r="B1003" t="s">
        <v>2227</v>
      </c>
      <c r="C1003" s="1">
        <f t="shared" si="590"/>
        <v>1786</v>
      </c>
      <c r="D1003" s="7">
        <f>IF(R1003&gt;0,RANK(R1003,(R1003:T1003,U1003:AI1003)),0)</f>
        <v>3</v>
      </c>
      <c r="E1003" s="7">
        <f>IF(S1003&gt;0,RANK(S1003,(R1003:T1003,U1003:AI1003)),0)</f>
        <v>6</v>
      </c>
      <c r="F1003" s="7">
        <f>IF(T1003&gt;0,RANK(T1003,(R1003:T1003,U1003:AI1003)),0)</f>
        <v>4</v>
      </c>
      <c r="G1003" s="7">
        <f>IF(U1003&gt;0,RANK(U1003,(R1003:T1003,U1003:AI1003)),0)</f>
        <v>2</v>
      </c>
      <c r="H1003" s="7">
        <f t="shared" si="591"/>
        <v>1</v>
      </c>
      <c r="I1003" s="49">
        <f t="shared" si="592"/>
        <v>79</v>
      </c>
      <c r="J1003" s="177">
        <f t="shared" si="572"/>
        <v>4.4232922732362824E-2</v>
      </c>
      <c r="K1003" s="2"/>
      <c r="L1003" s="2">
        <f t="shared" si="593"/>
        <v>8.3426651735722279E-2</v>
      </c>
      <c r="M1003" s="2">
        <f t="shared" si="594"/>
        <v>6.7189249720044789E-3</v>
      </c>
      <c r="N1003" s="2">
        <f t="shared" si="595"/>
        <v>5.3751399776035831E-2</v>
      </c>
      <c r="O1003" s="2">
        <f t="shared" si="571"/>
        <v>0.39249720044792835</v>
      </c>
      <c r="P1003" s="2">
        <f t="shared" si="596"/>
        <v>0.43673012318029114</v>
      </c>
      <c r="Q1003" s="2">
        <f t="shared" si="588"/>
        <v>2.6875699888017968E-2</v>
      </c>
      <c r="R1003" s="1">
        <v>149</v>
      </c>
      <c r="S1003" s="1">
        <v>12</v>
      </c>
      <c r="T1003" s="1">
        <v>96</v>
      </c>
      <c r="U1003" s="1">
        <v>701</v>
      </c>
      <c r="V1003" s="1">
        <v>780</v>
      </c>
      <c r="W1003" s="1">
        <v>17</v>
      </c>
      <c r="X1003" s="1">
        <v>2</v>
      </c>
      <c r="Y1003" s="1">
        <v>2</v>
      </c>
      <c r="Z1003" s="1">
        <v>2</v>
      </c>
      <c r="AA1003" s="1">
        <v>10</v>
      </c>
      <c r="AB1003" s="49"/>
      <c r="AC1003" s="1">
        <f t="shared" si="605"/>
        <v>1</v>
      </c>
      <c r="AD1003" s="1">
        <v>11</v>
      </c>
      <c r="AF1003" s="1">
        <v>3</v>
      </c>
      <c r="AH1003"/>
      <c r="AK1003" s="7">
        <f t="shared" si="597"/>
        <v>5</v>
      </c>
      <c r="AL1003" s="7">
        <f t="shared" si="598"/>
        <v>8</v>
      </c>
      <c r="AM1003" s="7">
        <f t="shared" si="599"/>
        <v>8</v>
      </c>
      <c r="AN1003" s="2">
        <f t="shared" si="600"/>
        <v>9.5184770436730123E-3</v>
      </c>
      <c r="AO1003" s="2">
        <f t="shared" si="601"/>
        <v>1.1198208286674132E-3</v>
      </c>
      <c r="AP1003" s="2">
        <f t="shared" si="602"/>
        <v>1.1198208286674132E-3</v>
      </c>
      <c r="AR1003" t="str">
        <f t="shared" si="603"/>
        <v>Caldwell</v>
      </c>
      <c r="AS1003" t="s">
        <v>2227</v>
      </c>
      <c r="AT1003" s="184">
        <v>6</v>
      </c>
      <c r="AV1003" s="97">
        <v>29</v>
      </c>
      <c r="AW1003" s="99">
        <v>25</v>
      </c>
      <c r="AX1003" s="105">
        <f t="shared" si="604"/>
        <v>29025</v>
      </c>
      <c r="AZ1003" s="7" t="s">
        <v>2951</v>
      </c>
      <c r="BA1003" t="s">
        <v>3184</v>
      </c>
      <c r="BB1003" s="204"/>
      <c r="BC1003" s="204"/>
      <c r="BD1003" s="204"/>
      <c r="BE1003" s="204"/>
      <c r="BF1003" s="204"/>
      <c r="BG1003" s="204"/>
      <c r="BH1003" s="204"/>
      <c r="BI1003" s="204"/>
      <c r="BJ1003" s="204"/>
      <c r="BK1003" s="204"/>
      <c r="BL1003" s="1">
        <v>1</v>
      </c>
    </row>
    <row r="1004" spans="1:64" hidden="1" outlineLevel="1">
      <c r="A1004" t="s">
        <v>889</v>
      </c>
      <c r="B1004" t="s">
        <v>2227</v>
      </c>
      <c r="C1004" s="1">
        <f t="shared" si="590"/>
        <v>7547</v>
      </c>
      <c r="D1004" s="7">
        <f>IF(R1004&gt;0,RANK(R1004,(R1004:T1004,U1004:AI1004)),0)</f>
        <v>3</v>
      </c>
      <c r="E1004" s="7">
        <f>IF(S1004&gt;0,RANK(S1004,(R1004:T1004,U1004:AI1004)),0)</f>
        <v>6</v>
      </c>
      <c r="F1004" s="7">
        <f>IF(T1004&gt;0,RANK(T1004,(R1004:T1004,U1004:AI1004)),0)</f>
        <v>4</v>
      </c>
      <c r="G1004" s="7">
        <f>IF(U1004&gt;0,RANK(U1004,(R1004:T1004,U1004:AI1004)),0)</f>
        <v>1</v>
      </c>
      <c r="H1004" s="7">
        <f t="shared" si="591"/>
        <v>2</v>
      </c>
      <c r="I1004" s="49">
        <f t="shared" si="592"/>
        <v>120</v>
      </c>
      <c r="J1004" s="177">
        <f t="shared" si="572"/>
        <v>1.5900357758049558E-2</v>
      </c>
      <c r="K1004" s="2"/>
      <c r="L1004" s="2">
        <f t="shared" si="593"/>
        <v>7.7381741089174505E-2</v>
      </c>
      <c r="M1004" s="2">
        <f t="shared" si="594"/>
        <v>4.1075924208294687E-3</v>
      </c>
      <c r="N1004" s="2">
        <f t="shared" si="595"/>
        <v>4.8496091162051148E-2</v>
      </c>
      <c r="O1004" s="2">
        <f t="shared" si="571"/>
        <v>0.43222472505631376</v>
      </c>
      <c r="P1004" s="2">
        <f t="shared" si="596"/>
        <v>0.41632436729826422</v>
      </c>
      <c r="Q1004" s="2">
        <f t="shared" si="588"/>
        <v>2.1465482973366923E-2</v>
      </c>
      <c r="R1004" s="1">
        <v>584</v>
      </c>
      <c r="S1004" s="1">
        <v>31</v>
      </c>
      <c r="T1004" s="1">
        <v>366</v>
      </c>
      <c r="U1004" s="1">
        <v>3262</v>
      </c>
      <c r="V1004" s="1">
        <v>3142</v>
      </c>
      <c r="W1004" s="1">
        <v>90</v>
      </c>
      <c r="X1004" s="1">
        <v>6</v>
      </c>
      <c r="Y1004" s="1">
        <v>13</v>
      </c>
      <c r="Z1004" s="1">
        <v>15</v>
      </c>
      <c r="AA1004" s="1">
        <v>14</v>
      </c>
      <c r="AB1004" s="49"/>
      <c r="AC1004" s="1">
        <f t="shared" si="605"/>
        <v>0</v>
      </c>
      <c r="AD1004" s="1">
        <v>17</v>
      </c>
      <c r="AF1004" s="1">
        <v>7</v>
      </c>
      <c r="AH1004"/>
      <c r="AK1004" s="7">
        <f t="shared" si="597"/>
        <v>5</v>
      </c>
      <c r="AL1004" s="7">
        <f t="shared" si="598"/>
        <v>10</v>
      </c>
      <c r="AM1004" s="7">
        <f t="shared" si="599"/>
        <v>9</v>
      </c>
      <c r="AN1004" s="2">
        <f t="shared" si="600"/>
        <v>1.1925268318537166E-2</v>
      </c>
      <c r="AO1004" s="2">
        <f t="shared" si="601"/>
        <v>7.9501788790247785E-4</v>
      </c>
      <c r="AP1004" s="2">
        <f t="shared" si="602"/>
        <v>1.7225387571220352E-3</v>
      </c>
      <c r="AR1004" t="str">
        <f t="shared" si="603"/>
        <v>Callaway</v>
      </c>
      <c r="AS1004" t="s">
        <v>2227</v>
      </c>
      <c r="AT1004" s="184">
        <v>3</v>
      </c>
      <c r="AV1004" s="97">
        <v>29</v>
      </c>
      <c r="AW1004" s="99">
        <v>27</v>
      </c>
      <c r="AX1004" s="105">
        <f t="shared" si="604"/>
        <v>29027</v>
      </c>
      <c r="AZ1004" s="7" t="s">
        <v>2951</v>
      </c>
      <c r="BA1004" t="s">
        <v>3184</v>
      </c>
      <c r="BB1004" s="204"/>
      <c r="BC1004" s="204"/>
      <c r="BD1004" s="204"/>
      <c r="BE1004" s="204"/>
      <c r="BF1004" s="204"/>
      <c r="BG1004" s="204"/>
      <c r="BH1004" s="204"/>
      <c r="BI1004" s="204"/>
      <c r="BJ1004" s="204"/>
      <c r="BK1004" s="204"/>
      <c r="BL1004" s="1">
        <v>0</v>
      </c>
    </row>
    <row r="1005" spans="1:64" hidden="1" outlineLevel="1">
      <c r="A1005" t="s">
        <v>1552</v>
      </c>
      <c r="B1005" t="s">
        <v>2227</v>
      </c>
      <c r="C1005" s="1">
        <f t="shared" si="590"/>
        <v>9961</v>
      </c>
      <c r="D1005" s="7">
        <f>IF(R1005&gt;0,RANK(R1005,(R1005:T1005,U1005:AI1005)),0)</f>
        <v>3</v>
      </c>
      <c r="E1005" s="7">
        <f>IF(S1005&gt;0,RANK(S1005,(R1005:T1005,U1005:AI1005)),0)</f>
        <v>6</v>
      </c>
      <c r="F1005" s="7">
        <f>IF(T1005&gt;0,RANK(T1005,(R1005:T1005,U1005:AI1005)),0)</f>
        <v>4</v>
      </c>
      <c r="G1005" s="7">
        <f>IF(U1005&gt;0,RANK(U1005,(R1005:T1005,U1005:AI1005)),0)</f>
        <v>2</v>
      </c>
      <c r="H1005" s="7">
        <f t="shared" si="591"/>
        <v>1</v>
      </c>
      <c r="I1005" s="49">
        <f t="shared" si="592"/>
        <v>2482</v>
      </c>
      <c r="J1005" s="177">
        <f t="shared" si="572"/>
        <v>0.24917176990262022</v>
      </c>
      <c r="K1005" s="2"/>
      <c r="L1005" s="2">
        <f t="shared" si="593"/>
        <v>8.4931231804035737E-2</v>
      </c>
      <c r="M1005" s="2">
        <f t="shared" si="594"/>
        <v>2.8109627547434997E-3</v>
      </c>
      <c r="N1005" s="2">
        <f t="shared" si="595"/>
        <v>4.7485192249774121E-2</v>
      </c>
      <c r="O1005" s="2">
        <f t="shared" si="571"/>
        <v>0.29966870796104811</v>
      </c>
      <c r="P1005" s="2">
        <f t="shared" si="596"/>
        <v>0.5488404778636683</v>
      </c>
      <c r="Q1005" s="2">
        <f t="shared" si="588"/>
        <v>1.6263427366730254E-2</v>
      </c>
      <c r="R1005" s="1">
        <v>846</v>
      </c>
      <c r="S1005" s="1">
        <v>28</v>
      </c>
      <c r="T1005" s="1">
        <v>473</v>
      </c>
      <c r="U1005" s="1">
        <v>2985</v>
      </c>
      <c r="V1005" s="1">
        <v>5467</v>
      </c>
      <c r="W1005" s="1">
        <v>80</v>
      </c>
      <c r="X1005" s="1">
        <v>2</v>
      </c>
      <c r="Y1005" s="1">
        <v>16</v>
      </c>
      <c r="Z1005" s="1">
        <v>8</v>
      </c>
      <c r="AA1005" s="1">
        <v>25</v>
      </c>
      <c r="AB1005" s="49"/>
      <c r="AC1005" s="1">
        <f t="shared" si="605"/>
        <v>1</v>
      </c>
      <c r="AD1005" s="1">
        <v>27</v>
      </c>
      <c r="AF1005" s="1">
        <v>3</v>
      </c>
      <c r="AH1005"/>
      <c r="AK1005" s="7">
        <f t="shared" si="597"/>
        <v>5</v>
      </c>
      <c r="AL1005" s="7">
        <f t="shared" si="598"/>
        <v>10</v>
      </c>
      <c r="AM1005" s="7">
        <f t="shared" si="599"/>
        <v>8</v>
      </c>
      <c r="AN1005" s="2">
        <f t="shared" si="600"/>
        <v>8.0313221564099983E-3</v>
      </c>
      <c r="AO1005" s="2">
        <f t="shared" si="601"/>
        <v>2.0078305391024997E-4</v>
      </c>
      <c r="AP1005" s="2">
        <f t="shared" si="602"/>
        <v>1.6062644312819997E-3</v>
      </c>
      <c r="AR1005" t="str">
        <f t="shared" si="603"/>
        <v>Camden</v>
      </c>
      <c r="AS1005" t="s">
        <v>2227</v>
      </c>
      <c r="AT1005" s="184"/>
      <c r="AV1005" s="97">
        <v>29</v>
      </c>
      <c r="AW1005" s="99">
        <v>29</v>
      </c>
      <c r="AX1005" s="105">
        <f t="shared" si="604"/>
        <v>29029</v>
      </c>
      <c r="AZ1005" s="7" t="s">
        <v>2951</v>
      </c>
      <c r="BA1005" t="s">
        <v>3184</v>
      </c>
      <c r="BB1005" s="204"/>
      <c r="BC1005" s="204"/>
      <c r="BD1005" s="204"/>
      <c r="BE1005" s="204"/>
      <c r="BF1005" s="204"/>
      <c r="BG1005" s="204"/>
      <c r="BH1005" s="204"/>
      <c r="BI1005" s="204"/>
      <c r="BJ1005" s="204"/>
      <c r="BK1005" s="204"/>
      <c r="BL1005" s="1">
        <v>1</v>
      </c>
    </row>
    <row r="1006" spans="1:64" hidden="1" outlineLevel="1">
      <c r="A1006" t="s">
        <v>2016</v>
      </c>
      <c r="B1006" t="s">
        <v>2227</v>
      </c>
      <c r="C1006" s="1">
        <f t="shared" si="590"/>
        <v>15884</v>
      </c>
      <c r="D1006" s="7">
        <f>IF(R1006&gt;0,RANK(R1006,(R1006:T1006,U1006:AI1006)),0)</f>
        <v>3</v>
      </c>
      <c r="E1006" s="7">
        <f>IF(S1006&gt;0,RANK(S1006,(R1006:T1006,U1006:AI1006)),0)</f>
        <v>7</v>
      </c>
      <c r="F1006" s="7">
        <f>IF(T1006&gt;0,RANK(T1006,(R1006:T1006,U1006:AI1006)),0)</f>
        <v>4</v>
      </c>
      <c r="G1006" s="7">
        <f>IF(U1006&gt;0,RANK(U1006,(R1006:T1006,U1006:AI1006)),0)</f>
        <v>1</v>
      </c>
      <c r="H1006" s="7">
        <f t="shared" si="591"/>
        <v>2</v>
      </c>
      <c r="I1006" s="49">
        <f t="shared" si="592"/>
        <v>1212</v>
      </c>
      <c r="J1006" s="177">
        <f t="shared" si="572"/>
        <v>7.6303198186854701E-2</v>
      </c>
      <c r="K1006" s="2"/>
      <c r="L1006" s="2">
        <f t="shared" si="593"/>
        <v>7.9136237723495345E-2</v>
      </c>
      <c r="M1006" s="2">
        <f t="shared" si="594"/>
        <v>2.8330395366406446E-3</v>
      </c>
      <c r="N1006" s="2">
        <f t="shared" si="595"/>
        <v>4.4132460337446486E-2</v>
      </c>
      <c r="O1006" s="2">
        <f t="shared" si="571"/>
        <v>0.46612943842860738</v>
      </c>
      <c r="P1006" s="2">
        <f t="shared" si="596"/>
        <v>0.38982624024175272</v>
      </c>
      <c r="Q1006" s="2">
        <f t="shared" si="588"/>
        <v>1.7942583732057538E-2</v>
      </c>
      <c r="R1006" s="1">
        <v>1257</v>
      </c>
      <c r="S1006" s="1">
        <v>45</v>
      </c>
      <c r="T1006" s="1">
        <v>701</v>
      </c>
      <c r="U1006" s="1">
        <v>7404</v>
      </c>
      <c r="V1006" s="1">
        <v>6192</v>
      </c>
      <c r="W1006" s="1">
        <v>118</v>
      </c>
      <c r="X1006" s="1">
        <v>11</v>
      </c>
      <c r="Y1006" s="1">
        <v>30</v>
      </c>
      <c r="Z1006" s="1">
        <v>28</v>
      </c>
      <c r="AA1006" s="1">
        <v>57</v>
      </c>
      <c r="AB1006" s="49"/>
      <c r="AC1006" s="1">
        <f t="shared" si="605"/>
        <v>0</v>
      </c>
      <c r="AD1006" s="1">
        <v>30</v>
      </c>
      <c r="AF1006" s="1">
        <v>11</v>
      </c>
      <c r="AH1006"/>
      <c r="AK1006" s="7">
        <f t="shared" si="597"/>
        <v>5</v>
      </c>
      <c r="AL1006" s="7">
        <f t="shared" si="598"/>
        <v>10</v>
      </c>
      <c r="AM1006" s="7">
        <f t="shared" si="599"/>
        <v>8</v>
      </c>
      <c r="AN1006" s="2">
        <f t="shared" si="600"/>
        <v>7.4288592294132457E-3</v>
      </c>
      <c r="AO1006" s="2">
        <f t="shared" si="601"/>
        <v>6.925207756232687E-4</v>
      </c>
      <c r="AP1006" s="2">
        <f t="shared" si="602"/>
        <v>1.8886930244270965E-3</v>
      </c>
      <c r="AR1006" t="str">
        <f t="shared" si="603"/>
        <v>Cape Girardeau</v>
      </c>
      <c r="AS1006" t="s">
        <v>2227</v>
      </c>
      <c r="AT1006" s="184">
        <v>8</v>
      </c>
      <c r="AV1006" s="97">
        <v>29</v>
      </c>
      <c r="AW1006" s="99">
        <v>31</v>
      </c>
      <c r="AX1006" s="105">
        <f t="shared" si="604"/>
        <v>29031</v>
      </c>
      <c r="AZ1006" s="7" t="s">
        <v>2951</v>
      </c>
      <c r="BA1006" t="s">
        <v>3184</v>
      </c>
      <c r="BB1006" s="204"/>
      <c r="BC1006" s="204"/>
      <c r="BD1006" s="204"/>
      <c r="BE1006" s="204"/>
      <c r="BF1006" s="204"/>
      <c r="BG1006" s="204"/>
      <c r="BH1006" s="204"/>
      <c r="BI1006" s="204"/>
      <c r="BJ1006" s="204"/>
      <c r="BK1006" s="204"/>
      <c r="BL1006" s="1">
        <v>0</v>
      </c>
    </row>
    <row r="1007" spans="1:64" hidden="1" outlineLevel="1">
      <c r="A1007" t="s">
        <v>1790</v>
      </c>
      <c r="B1007" t="s">
        <v>2227</v>
      </c>
      <c r="C1007" s="1">
        <f t="shared" si="590"/>
        <v>1958</v>
      </c>
      <c r="D1007" s="7">
        <f>IF(R1007&gt;0,RANK(R1007,(R1007:T1007,U1007:AI1007)),0)</f>
        <v>3</v>
      </c>
      <c r="E1007" s="7">
        <f>IF(S1007&gt;0,RANK(S1007,(R1007:T1007,U1007:AI1007)),0)</f>
        <v>7</v>
      </c>
      <c r="F1007" s="7">
        <f>IF(T1007&gt;0,RANK(T1007,(R1007:T1007,U1007:AI1007)),0)</f>
        <v>4</v>
      </c>
      <c r="G1007" s="7">
        <f>IF(U1007&gt;0,RANK(U1007,(R1007:T1007,U1007:AI1007)),0)</f>
        <v>2</v>
      </c>
      <c r="H1007" s="7">
        <f t="shared" si="591"/>
        <v>1</v>
      </c>
      <c r="I1007" s="49">
        <f t="shared" si="592"/>
        <v>347</v>
      </c>
      <c r="J1007" s="177">
        <f t="shared" si="572"/>
        <v>0.17722165474974463</v>
      </c>
      <c r="K1007" s="2"/>
      <c r="L1007" s="2">
        <f t="shared" si="593"/>
        <v>7.6608784473953015E-2</v>
      </c>
      <c r="M1007" s="2">
        <f t="shared" si="594"/>
        <v>5.6179775280898875E-3</v>
      </c>
      <c r="N1007" s="2">
        <f t="shared" si="595"/>
        <v>4.5965270684371805E-2</v>
      </c>
      <c r="O1007" s="2">
        <f t="shared" si="571"/>
        <v>0.3355464759959142</v>
      </c>
      <c r="P1007" s="2">
        <f t="shared" si="596"/>
        <v>0.51276813074565886</v>
      </c>
      <c r="Q1007" s="2">
        <f t="shared" si="588"/>
        <v>2.3493360572012234E-2</v>
      </c>
      <c r="R1007" s="1">
        <v>150</v>
      </c>
      <c r="S1007" s="1">
        <v>11</v>
      </c>
      <c r="T1007" s="1">
        <v>90</v>
      </c>
      <c r="U1007" s="1">
        <v>657</v>
      </c>
      <c r="V1007" s="1">
        <v>1004</v>
      </c>
      <c r="W1007" s="1">
        <v>19</v>
      </c>
      <c r="X1007" s="1">
        <v>1</v>
      </c>
      <c r="Y1007" s="1">
        <v>2</v>
      </c>
      <c r="Z1007" s="1">
        <v>1</v>
      </c>
      <c r="AA1007" s="1">
        <v>12</v>
      </c>
      <c r="AB1007" s="49"/>
      <c r="AC1007" s="1">
        <f t="shared" si="605"/>
        <v>0</v>
      </c>
      <c r="AD1007" s="1">
        <v>10</v>
      </c>
      <c r="AF1007" s="1">
        <v>1</v>
      </c>
      <c r="AH1007"/>
      <c r="AK1007" s="7">
        <f t="shared" si="597"/>
        <v>5</v>
      </c>
      <c r="AL1007" s="7">
        <f t="shared" si="598"/>
        <v>9</v>
      </c>
      <c r="AM1007" s="7">
        <f t="shared" si="599"/>
        <v>8</v>
      </c>
      <c r="AN1007" s="2">
        <f t="shared" si="600"/>
        <v>9.7037793667007158E-3</v>
      </c>
      <c r="AO1007" s="2">
        <f t="shared" si="601"/>
        <v>5.1072522982635344E-4</v>
      </c>
      <c r="AP1007" s="2">
        <f t="shared" si="602"/>
        <v>1.0214504596527069E-3</v>
      </c>
      <c r="AR1007" t="str">
        <f t="shared" si="603"/>
        <v>Carroll</v>
      </c>
      <c r="AS1007" t="s">
        <v>2227</v>
      </c>
      <c r="AT1007" s="184">
        <v>6</v>
      </c>
      <c r="AV1007" s="97">
        <v>29</v>
      </c>
      <c r="AW1007" s="99">
        <v>33</v>
      </c>
      <c r="AX1007" s="105">
        <f t="shared" si="604"/>
        <v>29033</v>
      </c>
      <c r="AZ1007" s="7" t="s">
        <v>2951</v>
      </c>
      <c r="BA1007" t="s">
        <v>3184</v>
      </c>
      <c r="BB1007" s="204"/>
      <c r="BC1007" s="204"/>
      <c r="BD1007" s="204"/>
      <c r="BE1007" s="204"/>
      <c r="BF1007" s="204"/>
      <c r="BG1007" s="204"/>
      <c r="BH1007" s="204"/>
      <c r="BI1007" s="204"/>
      <c r="BJ1007" s="204"/>
      <c r="BK1007" s="204"/>
      <c r="BL1007" s="1">
        <v>0</v>
      </c>
    </row>
    <row r="1008" spans="1:64" hidden="1" outlineLevel="1">
      <c r="A1008" t="s">
        <v>560</v>
      </c>
      <c r="B1008" t="s">
        <v>2227</v>
      </c>
      <c r="C1008" s="1">
        <f t="shared" si="590"/>
        <v>1164</v>
      </c>
      <c r="D1008" s="7">
        <f>IF(R1008&gt;0,RANK(R1008,(R1008:T1008,U1008:AI1008)),0)</f>
        <v>3</v>
      </c>
      <c r="E1008" s="7">
        <f>IF(S1008&gt;0,RANK(S1008,(R1008:T1008,U1008:AI1008)),0)</f>
        <v>7</v>
      </c>
      <c r="F1008" s="7">
        <f>IF(T1008&gt;0,RANK(T1008,(R1008:T1008,U1008:AI1008)),0)</f>
        <v>4</v>
      </c>
      <c r="G1008" s="7">
        <f>IF(U1008&gt;0,RANK(U1008,(R1008:T1008,U1008:AI1008)),0)</f>
        <v>2</v>
      </c>
      <c r="H1008" s="7">
        <f t="shared" si="591"/>
        <v>1</v>
      </c>
      <c r="I1008" s="49">
        <f t="shared" si="592"/>
        <v>219</v>
      </c>
      <c r="J1008" s="177">
        <f t="shared" si="572"/>
        <v>0.18814432989690721</v>
      </c>
      <c r="K1008" s="2"/>
      <c r="L1008" s="2">
        <f t="shared" si="593"/>
        <v>5.0687285223367698E-2</v>
      </c>
      <c r="M1008" s="2">
        <f t="shared" si="594"/>
        <v>3.4364261168384879E-3</v>
      </c>
      <c r="N1008" s="2">
        <f t="shared" si="595"/>
        <v>4.29553264604811E-2</v>
      </c>
      <c r="O1008" s="2">
        <f t="shared" si="571"/>
        <v>0.34707903780068727</v>
      </c>
      <c r="P1008" s="2">
        <f t="shared" si="596"/>
        <v>0.53522336769759449</v>
      </c>
      <c r="Q1008" s="2">
        <f t="shared" si="588"/>
        <v>2.0618556701030966E-2</v>
      </c>
      <c r="R1008" s="1">
        <v>59</v>
      </c>
      <c r="S1008" s="1">
        <v>4</v>
      </c>
      <c r="T1008" s="1">
        <v>50</v>
      </c>
      <c r="U1008" s="1">
        <v>404</v>
      </c>
      <c r="V1008" s="1">
        <v>623</v>
      </c>
      <c r="W1008" s="1">
        <v>6</v>
      </c>
      <c r="X1008" s="1">
        <v>0</v>
      </c>
      <c r="Y1008" s="1">
        <v>3</v>
      </c>
      <c r="Z1008" s="1">
        <v>2</v>
      </c>
      <c r="AA1008" s="1">
        <v>2</v>
      </c>
      <c r="AB1008" s="49"/>
      <c r="AC1008" s="1">
        <f t="shared" si="605"/>
        <v>0</v>
      </c>
      <c r="AD1008" s="1">
        <v>9</v>
      </c>
      <c r="AF1008" s="1">
        <v>2</v>
      </c>
      <c r="AH1008"/>
      <c r="AK1008" s="7">
        <f t="shared" si="597"/>
        <v>5</v>
      </c>
      <c r="AL1008" s="7">
        <f t="shared" si="598"/>
        <v>0</v>
      </c>
      <c r="AM1008" s="7">
        <f t="shared" si="599"/>
        <v>7</v>
      </c>
      <c r="AN1008" s="2">
        <f t="shared" si="600"/>
        <v>5.1546391752577319E-3</v>
      </c>
      <c r="AO1008" s="2">
        <f t="shared" si="601"/>
        <v>0</v>
      </c>
      <c r="AP1008" s="2">
        <f t="shared" si="602"/>
        <v>2.5773195876288659E-3</v>
      </c>
      <c r="AR1008" t="str">
        <f t="shared" si="603"/>
        <v>Carter</v>
      </c>
      <c r="AS1008" t="s">
        <v>2227</v>
      </c>
      <c r="AT1008" s="184">
        <v>8</v>
      </c>
      <c r="AV1008" s="97">
        <v>29</v>
      </c>
      <c r="AW1008" s="99">
        <v>35</v>
      </c>
      <c r="AX1008" s="105">
        <f t="shared" si="604"/>
        <v>29035</v>
      </c>
      <c r="AZ1008" s="7" t="s">
        <v>2951</v>
      </c>
      <c r="BA1008" t="s">
        <v>3184</v>
      </c>
      <c r="BB1008" s="204"/>
      <c r="BC1008" s="204"/>
      <c r="BD1008" s="204"/>
      <c r="BE1008" s="204"/>
      <c r="BF1008" s="204"/>
      <c r="BG1008" s="204"/>
      <c r="BH1008" s="204"/>
      <c r="BI1008" s="204"/>
      <c r="BJ1008" s="204"/>
      <c r="BK1008" s="204"/>
      <c r="BL1008" s="1">
        <v>0</v>
      </c>
    </row>
    <row r="1009" spans="1:64" hidden="1" outlineLevel="1">
      <c r="A1009" t="s">
        <v>1414</v>
      </c>
      <c r="B1009" t="s">
        <v>2227</v>
      </c>
      <c r="C1009" s="1">
        <f t="shared" si="590"/>
        <v>17680</v>
      </c>
      <c r="D1009" s="7">
        <f>IF(R1009&gt;0,RANK(R1009,(R1009:T1009,U1009:AI1009)),0)</f>
        <v>3</v>
      </c>
      <c r="E1009" s="7">
        <f>IF(S1009&gt;0,RANK(S1009,(R1009:T1009,U1009:AI1009)),0)</f>
        <v>7</v>
      </c>
      <c r="F1009" s="7">
        <f>IF(T1009&gt;0,RANK(T1009,(R1009:T1009,U1009:AI1009)),0)</f>
        <v>4</v>
      </c>
      <c r="G1009" s="7">
        <f>IF(U1009&gt;0,RANK(U1009,(R1009:T1009,U1009:AI1009)),0)</f>
        <v>1</v>
      </c>
      <c r="H1009" s="7">
        <f t="shared" si="591"/>
        <v>2</v>
      </c>
      <c r="I1009" s="49">
        <f t="shared" si="592"/>
        <v>781</v>
      </c>
      <c r="J1009" s="177">
        <f t="shared" si="572"/>
        <v>4.4174208144796383E-2</v>
      </c>
      <c r="K1009" s="2"/>
      <c r="L1009" s="2">
        <f t="shared" si="593"/>
        <v>9.3325791855203621E-2</v>
      </c>
      <c r="M1009" s="2">
        <f t="shared" si="594"/>
        <v>2.9411764705882353E-3</v>
      </c>
      <c r="N1009" s="2">
        <f t="shared" si="595"/>
        <v>6.0180995475113123E-2</v>
      </c>
      <c r="O1009" s="2">
        <f t="shared" si="571"/>
        <v>0.43393665158371042</v>
      </c>
      <c r="P1009" s="2">
        <f t="shared" si="596"/>
        <v>0.38976244343891403</v>
      </c>
      <c r="Q1009" s="2">
        <f t="shared" si="588"/>
        <v>1.9852941176470573E-2</v>
      </c>
      <c r="R1009" s="1">
        <v>1650</v>
      </c>
      <c r="S1009" s="1">
        <v>52</v>
      </c>
      <c r="T1009" s="1">
        <v>1064</v>
      </c>
      <c r="U1009" s="1">
        <v>7672</v>
      </c>
      <c r="V1009" s="1">
        <v>6891</v>
      </c>
      <c r="W1009" s="1">
        <v>161</v>
      </c>
      <c r="X1009" s="1">
        <v>14</v>
      </c>
      <c r="Y1009" s="1">
        <v>34</v>
      </c>
      <c r="Z1009" s="1">
        <v>30</v>
      </c>
      <c r="AA1009" s="1">
        <v>59</v>
      </c>
      <c r="AB1009" s="49"/>
      <c r="AC1009" s="1">
        <f t="shared" si="605"/>
        <v>4</v>
      </c>
      <c r="AD1009" s="1">
        <v>33</v>
      </c>
      <c r="AF1009" s="1">
        <v>16</v>
      </c>
      <c r="AH1009"/>
      <c r="AK1009" s="7">
        <f t="shared" si="597"/>
        <v>5</v>
      </c>
      <c r="AL1009" s="7">
        <f t="shared" si="598"/>
        <v>10</v>
      </c>
      <c r="AM1009" s="7">
        <f t="shared" si="599"/>
        <v>8</v>
      </c>
      <c r="AN1009" s="2">
        <f t="shared" si="600"/>
        <v>9.1063348416289599E-3</v>
      </c>
      <c r="AO1009" s="2">
        <f t="shared" si="601"/>
        <v>7.9185520361990951E-4</v>
      </c>
      <c r="AP1009" s="2">
        <f t="shared" si="602"/>
        <v>1.9230769230769232E-3</v>
      </c>
      <c r="AR1009" t="str">
        <f t="shared" si="603"/>
        <v>Cass</v>
      </c>
      <c r="AS1009" t="s">
        <v>2227</v>
      </c>
      <c r="AT1009" s="184">
        <v>4</v>
      </c>
      <c r="AV1009" s="97">
        <v>29</v>
      </c>
      <c r="AW1009" s="99">
        <v>37</v>
      </c>
      <c r="AX1009" s="105">
        <f t="shared" si="604"/>
        <v>29037</v>
      </c>
      <c r="AZ1009" s="7" t="s">
        <v>2951</v>
      </c>
      <c r="BA1009" t="s">
        <v>3184</v>
      </c>
      <c r="BB1009" s="204"/>
      <c r="BC1009" s="204"/>
      <c r="BD1009" s="204"/>
      <c r="BE1009" s="204"/>
      <c r="BF1009" s="204"/>
      <c r="BG1009" s="204"/>
      <c r="BH1009" s="204"/>
      <c r="BI1009" s="204"/>
      <c r="BJ1009" s="204"/>
      <c r="BK1009" s="204"/>
      <c r="BL1009" s="1">
        <v>4</v>
      </c>
    </row>
    <row r="1010" spans="1:64" hidden="1" outlineLevel="1">
      <c r="A1010" t="s">
        <v>2423</v>
      </c>
      <c r="B1010" t="s">
        <v>2227</v>
      </c>
      <c r="C1010" s="1">
        <f t="shared" si="590"/>
        <v>3158</v>
      </c>
      <c r="D1010" s="7">
        <f>IF(R1010&gt;0,RANK(R1010,(R1010:T1010,U1010:AI1010)),0)</f>
        <v>3</v>
      </c>
      <c r="E1010" s="7">
        <f>IF(S1010&gt;0,RANK(S1010,(R1010:T1010,U1010:AI1010)),0)</f>
        <v>8</v>
      </c>
      <c r="F1010" s="7">
        <f>IF(T1010&gt;0,RANK(T1010,(R1010:T1010,U1010:AI1010)),0)</f>
        <v>4</v>
      </c>
      <c r="G1010" s="7">
        <f>IF(U1010&gt;0,RANK(U1010,(R1010:T1010,U1010:AI1010)),0)</f>
        <v>1</v>
      </c>
      <c r="H1010" s="7">
        <f t="shared" si="591"/>
        <v>2</v>
      </c>
      <c r="I1010" s="49">
        <f t="shared" si="592"/>
        <v>52</v>
      </c>
      <c r="J1010" s="177">
        <f t="shared" si="572"/>
        <v>1.6466117796073463E-2</v>
      </c>
      <c r="K1010" s="2"/>
      <c r="L1010" s="2">
        <f t="shared" si="593"/>
        <v>5.7631412286257122E-2</v>
      </c>
      <c r="M1010" s="2">
        <f t="shared" si="594"/>
        <v>3.1665611146295125E-3</v>
      </c>
      <c r="N1010" s="2">
        <f t="shared" si="595"/>
        <v>3.2298923369221029E-2</v>
      </c>
      <c r="O1010" s="2">
        <f t="shared" si="571"/>
        <v>0.44553514882837236</v>
      </c>
      <c r="P1010" s="2">
        <f t="shared" si="596"/>
        <v>0.42906903103229893</v>
      </c>
      <c r="Q1010" s="2">
        <f t="shared" si="588"/>
        <v>3.2298923369221022E-2</v>
      </c>
      <c r="R1010" s="1">
        <v>182</v>
      </c>
      <c r="S1010" s="1">
        <v>10</v>
      </c>
      <c r="T1010" s="1">
        <v>102</v>
      </c>
      <c r="U1010" s="1">
        <v>1407</v>
      </c>
      <c r="V1010" s="1">
        <v>1355</v>
      </c>
      <c r="W1010" s="1">
        <v>50</v>
      </c>
      <c r="X1010" s="1">
        <v>4</v>
      </c>
      <c r="Y1010" s="1">
        <v>7</v>
      </c>
      <c r="Z1010" s="1">
        <v>10</v>
      </c>
      <c r="AA1010" s="1">
        <v>14</v>
      </c>
      <c r="AB1010" s="49"/>
      <c r="AC1010" s="1">
        <f t="shared" si="605"/>
        <v>1</v>
      </c>
      <c r="AD1010" s="1">
        <v>12</v>
      </c>
      <c r="AF1010" s="1">
        <v>4</v>
      </c>
      <c r="AH1010"/>
      <c r="AK1010" s="7">
        <f t="shared" si="597"/>
        <v>5</v>
      </c>
      <c r="AL1010" s="7">
        <f t="shared" si="598"/>
        <v>10</v>
      </c>
      <c r="AM1010" s="7">
        <f t="shared" si="599"/>
        <v>9</v>
      </c>
      <c r="AN1010" s="2">
        <f t="shared" si="600"/>
        <v>1.5832805573147563E-2</v>
      </c>
      <c r="AO1010" s="2">
        <f t="shared" si="601"/>
        <v>1.266624445851805E-3</v>
      </c>
      <c r="AP1010" s="2">
        <f t="shared" si="602"/>
        <v>2.2165927802406588E-3</v>
      </c>
      <c r="AR1010" t="str">
        <f t="shared" si="603"/>
        <v>Cedar</v>
      </c>
      <c r="AS1010" t="s">
        <v>2227</v>
      </c>
      <c r="AT1010" s="184">
        <v>4</v>
      </c>
      <c r="AV1010" s="97">
        <v>29</v>
      </c>
      <c r="AW1010" s="99">
        <v>39</v>
      </c>
      <c r="AX1010" s="105">
        <f t="shared" si="604"/>
        <v>29039</v>
      </c>
      <c r="AZ1010" s="7" t="s">
        <v>2951</v>
      </c>
      <c r="BA1010" t="s">
        <v>3184</v>
      </c>
      <c r="BB1010" s="204"/>
      <c r="BC1010" s="204"/>
      <c r="BD1010" s="204"/>
      <c r="BE1010" s="204"/>
      <c r="BF1010" s="204"/>
      <c r="BG1010" s="204"/>
      <c r="BH1010" s="204"/>
      <c r="BI1010" s="204"/>
      <c r="BJ1010" s="204"/>
      <c r="BK1010" s="204"/>
      <c r="BL1010" s="1">
        <v>1</v>
      </c>
    </row>
    <row r="1011" spans="1:64" hidden="1" outlineLevel="1">
      <c r="A1011" t="s">
        <v>3275</v>
      </c>
      <c r="B1011" t="s">
        <v>2227</v>
      </c>
      <c r="C1011" s="1">
        <f t="shared" si="590"/>
        <v>1410</v>
      </c>
      <c r="D1011" s="7">
        <f>IF(R1011&gt;0,RANK(R1011,(R1011:T1011,U1011:AI1011)),0)</f>
        <v>3</v>
      </c>
      <c r="E1011" s="7">
        <f>IF(S1011&gt;0,RANK(S1011,(R1011:T1011,U1011:AI1011)),0)</f>
        <v>8</v>
      </c>
      <c r="F1011" s="7">
        <f>IF(T1011&gt;0,RANK(T1011,(R1011:T1011,U1011:AI1011)),0)</f>
        <v>4</v>
      </c>
      <c r="G1011" s="7">
        <f>IF(U1011&gt;0,RANK(U1011,(R1011:T1011,U1011:AI1011)),0)</f>
        <v>2</v>
      </c>
      <c r="H1011" s="7">
        <f t="shared" si="591"/>
        <v>1</v>
      </c>
      <c r="I1011" s="49">
        <f t="shared" si="592"/>
        <v>28</v>
      </c>
      <c r="J1011" s="177">
        <f t="shared" si="572"/>
        <v>1.9858156028368795E-2</v>
      </c>
      <c r="K1011" s="2"/>
      <c r="L1011" s="2">
        <f t="shared" si="593"/>
        <v>9.3617021276595741E-2</v>
      </c>
      <c r="M1011" s="2">
        <f t="shared" si="594"/>
        <v>2.1276595744680851E-3</v>
      </c>
      <c r="N1011" s="2">
        <f t="shared" si="595"/>
        <v>5.2482269503546099E-2</v>
      </c>
      <c r="O1011" s="2">
        <f t="shared" si="571"/>
        <v>0.40354609929078017</v>
      </c>
      <c r="P1011" s="2">
        <f t="shared" si="596"/>
        <v>0.42340425531914894</v>
      </c>
      <c r="Q1011" s="2">
        <f t="shared" si="588"/>
        <v>2.4822695035461029E-2</v>
      </c>
      <c r="R1011" s="1">
        <v>132</v>
      </c>
      <c r="S1011" s="1">
        <v>3</v>
      </c>
      <c r="T1011" s="1">
        <v>74</v>
      </c>
      <c r="U1011" s="1">
        <v>569</v>
      </c>
      <c r="V1011" s="1">
        <v>597</v>
      </c>
      <c r="W1011" s="1">
        <v>19</v>
      </c>
      <c r="X1011" s="1">
        <v>0</v>
      </c>
      <c r="Y1011" s="1">
        <v>6</v>
      </c>
      <c r="Z1011" s="1">
        <v>0</v>
      </c>
      <c r="AA1011" s="1">
        <v>3</v>
      </c>
      <c r="AB1011" s="49"/>
      <c r="AC1011" s="1">
        <f t="shared" si="605"/>
        <v>0</v>
      </c>
      <c r="AD1011" s="1">
        <v>5</v>
      </c>
      <c r="AF1011" s="1">
        <v>2</v>
      </c>
      <c r="AH1011"/>
      <c r="AK1011" s="7">
        <f t="shared" si="597"/>
        <v>5</v>
      </c>
      <c r="AL1011" s="7">
        <f t="shared" si="598"/>
        <v>0</v>
      </c>
      <c r="AM1011" s="7">
        <f t="shared" si="599"/>
        <v>6</v>
      </c>
      <c r="AN1011" s="2">
        <f t="shared" si="600"/>
        <v>1.3475177304964539E-2</v>
      </c>
      <c r="AO1011" s="2">
        <f t="shared" si="601"/>
        <v>0</v>
      </c>
      <c r="AP1011" s="2">
        <f t="shared" si="602"/>
        <v>4.2553191489361703E-3</v>
      </c>
      <c r="AR1011" t="str">
        <f t="shared" si="603"/>
        <v>Chariton</v>
      </c>
      <c r="AS1011" t="s">
        <v>2227</v>
      </c>
      <c r="AT1011" s="184">
        <v>6</v>
      </c>
      <c r="AV1011" s="97">
        <v>29</v>
      </c>
      <c r="AW1011" s="99">
        <v>41</v>
      </c>
      <c r="AX1011" s="105">
        <f t="shared" si="604"/>
        <v>29041</v>
      </c>
      <c r="AZ1011" s="7" t="s">
        <v>2951</v>
      </c>
      <c r="BA1011" t="s">
        <v>3184</v>
      </c>
      <c r="BB1011" s="204"/>
      <c r="BC1011" s="204"/>
      <c r="BD1011" s="204"/>
      <c r="BE1011" s="204"/>
      <c r="BF1011" s="204"/>
      <c r="BG1011" s="204"/>
      <c r="BH1011" s="204"/>
      <c r="BI1011" s="204"/>
      <c r="BJ1011" s="204"/>
      <c r="BK1011" s="204"/>
      <c r="BL1011" s="1">
        <v>0</v>
      </c>
    </row>
    <row r="1012" spans="1:64" hidden="1" outlineLevel="1">
      <c r="A1012" t="s">
        <v>1971</v>
      </c>
      <c r="B1012" t="s">
        <v>2227</v>
      </c>
      <c r="C1012" s="1">
        <f t="shared" si="590"/>
        <v>19869</v>
      </c>
      <c r="D1012" s="7">
        <f>IF(R1012&gt;0,RANK(R1012,(R1012:T1012,U1012:AI1012)),0)</f>
        <v>3</v>
      </c>
      <c r="E1012" s="7">
        <f>IF(S1012&gt;0,RANK(S1012,(R1012:T1012,U1012:AI1012)),0)</f>
        <v>7</v>
      </c>
      <c r="F1012" s="7">
        <f>IF(T1012&gt;0,RANK(T1012,(R1012:T1012,U1012:AI1012)),0)</f>
        <v>4</v>
      </c>
      <c r="G1012" s="7">
        <f>IF(U1012&gt;0,RANK(U1012,(R1012:T1012,U1012:AI1012)),0)</f>
        <v>1</v>
      </c>
      <c r="H1012" s="7">
        <f t="shared" si="591"/>
        <v>2</v>
      </c>
      <c r="I1012" s="49">
        <f t="shared" si="592"/>
        <v>3681</v>
      </c>
      <c r="J1012" s="177">
        <f t="shared" si="572"/>
        <v>0.18526347576626906</v>
      </c>
      <c r="K1012" s="2"/>
      <c r="L1012" s="2">
        <f t="shared" si="593"/>
        <v>5.9439327595752177E-2</v>
      </c>
      <c r="M1012" s="2">
        <f t="shared" si="594"/>
        <v>1.9628567114600634E-3</v>
      </c>
      <c r="N1012" s="2">
        <f t="shared" si="595"/>
        <v>4.197493582968443E-2</v>
      </c>
      <c r="O1012" s="2">
        <f t="shared" si="571"/>
        <v>0.53294076199104135</v>
      </c>
      <c r="P1012" s="2">
        <f t="shared" si="596"/>
        <v>0.34767728622477223</v>
      </c>
      <c r="Q1012" s="2">
        <f t="shared" si="588"/>
        <v>1.6004831647289719E-2</v>
      </c>
      <c r="R1012" s="1">
        <v>1181</v>
      </c>
      <c r="S1012" s="1">
        <v>39</v>
      </c>
      <c r="T1012" s="1">
        <v>834</v>
      </c>
      <c r="U1012" s="1">
        <v>10589</v>
      </c>
      <c r="V1012" s="1">
        <v>6908</v>
      </c>
      <c r="W1012" s="1">
        <v>154</v>
      </c>
      <c r="X1012" s="1">
        <v>8</v>
      </c>
      <c r="Y1012" s="1">
        <v>23</v>
      </c>
      <c r="Z1012" s="1">
        <v>33</v>
      </c>
      <c r="AA1012" s="1">
        <v>37</v>
      </c>
      <c r="AB1012" s="49"/>
      <c r="AC1012" s="1">
        <f t="shared" si="605"/>
        <v>0</v>
      </c>
      <c r="AD1012" s="1">
        <v>51</v>
      </c>
      <c r="AF1012" s="1">
        <v>12</v>
      </c>
      <c r="AH1012"/>
      <c r="AK1012" s="7">
        <f t="shared" si="597"/>
        <v>5</v>
      </c>
      <c r="AL1012" s="7">
        <f t="shared" si="598"/>
        <v>10</v>
      </c>
      <c r="AM1012" s="7">
        <f t="shared" si="599"/>
        <v>9</v>
      </c>
      <c r="AN1012" s="2">
        <f t="shared" si="600"/>
        <v>7.7507675273038399E-3</v>
      </c>
      <c r="AO1012" s="2">
        <f t="shared" si="601"/>
        <v>4.0263727414565405E-4</v>
      </c>
      <c r="AP1012" s="2">
        <f t="shared" si="602"/>
        <v>1.1575821631687553E-3</v>
      </c>
      <c r="AR1012" t="str">
        <f t="shared" si="603"/>
        <v>Christian</v>
      </c>
      <c r="AS1012" t="s">
        <v>2227</v>
      </c>
      <c r="AT1012" s="184">
        <v>7</v>
      </c>
      <c r="AV1012" s="97">
        <v>29</v>
      </c>
      <c r="AW1012" s="99">
        <v>43</v>
      </c>
      <c r="AX1012" s="105">
        <f t="shared" si="604"/>
        <v>29043</v>
      </c>
      <c r="AZ1012" s="7" t="s">
        <v>2951</v>
      </c>
      <c r="BA1012" t="s">
        <v>3184</v>
      </c>
      <c r="BB1012" s="204"/>
      <c r="BC1012" s="204"/>
      <c r="BD1012" s="204"/>
      <c r="BE1012" s="204"/>
      <c r="BF1012" s="204"/>
      <c r="BG1012" s="204"/>
      <c r="BH1012" s="204"/>
      <c r="BI1012" s="204"/>
      <c r="BJ1012" s="204"/>
      <c r="BK1012" s="204"/>
      <c r="BL1012" s="1">
        <v>0</v>
      </c>
    </row>
    <row r="1013" spans="1:64" hidden="1" outlineLevel="1">
      <c r="A1013" t="s">
        <v>97</v>
      </c>
      <c r="B1013" t="s">
        <v>2227</v>
      </c>
      <c r="C1013" s="1">
        <f t="shared" si="590"/>
        <v>1181</v>
      </c>
      <c r="D1013" s="7">
        <f>IF(R1013&gt;0,RANK(R1013,(R1013:T1013,U1013:AI1013)),0)</f>
        <v>3</v>
      </c>
      <c r="E1013" s="7">
        <f>IF(S1013&gt;0,RANK(S1013,(R1013:T1013,U1013:AI1013)),0)</f>
        <v>6</v>
      </c>
      <c r="F1013" s="7">
        <f>IF(T1013&gt;0,RANK(T1013,(R1013:T1013,U1013:AI1013)),0)</f>
        <v>4</v>
      </c>
      <c r="G1013" s="7">
        <f>IF(U1013&gt;0,RANK(U1013,(R1013:T1013,U1013:AI1013)),0)</f>
        <v>2</v>
      </c>
      <c r="H1013" s="7">
        <f t="shared" si="591"/>
        <v>1</v>
      </c>
      <c r="I1013" s="49">
        <f t="shared" si="592"/>
        <v>89</v>
      </c>
      <c r="J1013" s="177">
        <f t="shared" si="572"/>
        <v>7.5359864521591866E-2</v>
      </c>
      <c r="K1013" s="2"/>
      <c r="L1013" s="2">
        <f t="shared" si="593"/>
        <v>6.519898391193904E-2</v>
      </c>
      <c r="M1013" s="2">
        <f t="shared" si="594"/>
        <v>5.0804403048264179E-3</v>
      </c>
      <c r="N1013" s="2">
        <f t="shared" si="595"/>
        <v>4.3183742591024553E-2</v>
      </c>
      <c r="O1013" s="2">
        <f t="shared" si="571"/>
        <v>0.38611346316680778</v>
      </c>
      <c r="P1013" s="2">
        <f t="shared" si="596"/>
        <v>0.46147332768839966</v>
      </c>
      <c r="Q1013" s="2">
        <f t="shared" si="588"/>
        <v>3.89500423370025E-2</v>
      </c>
      <c r="R1013" s="1">
        <v>77</v>
      </c>
      <c r="S1013" s="1">
        <v>6</v>
      </c>
      <c r="T1013" s="1">
        <v>51</v>
      </c>
      <c r="U1013" s="1">
        <v>456</v>
      </c>
      <c r="V1013" s="1">
        <v>545</v>
      </c>
      <c r="W1013" s="1">
        <v>25</v>
      </c>
      <c r="X1013" s="1">
        <v>2</v>
      </c>
      <c r="Y1013" s="1">
        <v>5</v>
      </c>
      <c r="Z1013" s="1">
        <v>4</v>
      </c>
      <c r="AA1013" s="1">
        <v>4</v>
      </c>
      <c r="AB1013" s="49"/>
      <c r="AC1013" s="1">
        <f t="shared" si="605"/>
        <v>1</v>
      </c>
      <c r="AD1013" s="1">
        <v>3</v>
      </c>
      <c r="AF1013" s="1">
        <v>2</v>
      </c>
      <c r="AH1013"/>
      <c r="AK1013" s="7">
        <f t="shared" si="597"/>
        <v>5</v>
      </c>
      <c r="AL1013" s="7">
        <f t="shared" si="598"/>
        <v>10</v>
      </c>
      <c r="AM1013" s="7">
        <f t="shared" si="599"/>
        <v>7</v>
      </c>
      <c r="AN1013" s="2">
        <f t="shared" si="600"/>
        <v>2.1168501270110076E-2</v>
      </c>
      <c r="AO1013" s="2">
        <f t="shared" si="601"/>
        <v>1.693480101608806E-3</v>
      </c>
      <c r="AP1013" s="2">
        <f t="shared" si="602"/>
        <v>4.2337002540220152E-3</v>
      </c>
      <c r="AR1013" t="str">
        <f t="shared" si="603"/>
        <v>Clark</v>
      </c>
      <c r="AS1013" t="s">
        <v>2227</v>
      </c>
      <c r="AT1013" s="184">
        <v>6</v>
      </c>
      <c r="AV1013" s="97">
        <v>29</v>
      </c>
      <c r="AW1013" s="99">
        <v>45</v>
      </c>
      <c r="AX1013" s="105">
        <f t="shared" si="604"/>
        <v>29045</v>
      </c>
      <c r="AZ1013" s="7" t="s">
        <v>2951</v>
      </c>
      <c r="BA1013" t="s">
        <v>3184</v>
      </c>
      <c r="BB1013" s="204"/>
      <c r="BC1013" s="204"/>
      <c r="BD1013" s="204"/>
      <c r="BE1013" s="204"/>
      <c r="BF1013" s="204"/>
      <c r="BG1013" s="204"/>
      <c r="BH1013" s="204"/>
      <c r="BI1013" s="204"/>
      <c r="BJ1013" s="204"/>
      <c r="BK1013" s="204"/>
      <c r="BL1013" s="1">
        <v>1</v>
      </c>
    </row>
    <row r="1014" spans="1:64" hidden="1" outlineLevel="1">
      <c r="A1014" t="s">
        <v>1192</v>
      </c>
      <c r="B1014" t="s">
        <v>2227</v>
      </c>
      <c r="C1014" s="1">
        <f t="shared" si="590"/>
        <v>32828</v>
      </c>
      <c r="D1014" s="7">
        <f>IF(R1014&gt;0,RANK(R1014,(R1014:T1014,U1014:AI1014)),0)</f>
        <v>3</v>
      </c>
      <c r="E1014" s="7">
        <f>IF(S1014&gt;0,RANK(S1014,(R1014:T1014,U1014:AI1014)),0)</f>
        <v>6</v>
      </c>
      <c r="F1014" s="7">
        <f>IF(T1014&gt;0,RANK(T1014,(R1014:T1014,U1014:AI1014)),0)</f>
        <v>4</v>
      </c>
      <c r="G1014" s="7">
        <f>IF(U1014&gt;0,RANK(U1014,(R1014:T1014,U1014:AI1014)),0)</f>
        <v>1</v>
      </c>
      <c r="H1014" s="7">
        <f t="shared" si="591"/>
        <v>2</v>
      </c>
      <c r="I1014" s="49">
        <f t="shared" si="592"/>
        <v>1279</v>
      </c>
      <c r="J1014" s="177">
        <f t="shared" si="572"/>
        <v>3.8960643353235042E-2</v>
      </c>
      <c r="K1014" s="2"/>
      <c r="L1014" s="2">
        <f t="shared" si="593"/>
        <v>0.11843548190569027</v>
      </c>
      <c r="M1014" s="2">
        <f t="shared" si="594"/>
        <v>3.5944925063969781E-3</v>
      </c>
      <c r="N1014" s="2">
        <f t="shared" si="595"/>
        <v>7.2407700743267939E-2</v>
      </c>
      <c r="O1014" s="2">
        <f t="shared" si="571"/>
        <v>0.41373217984647254</v>
      </c>
      <c r="P1014" s="2">
        <f t="shared" si="596"/>
        <v>0.37477153649323747</v>
      </c>
      <c r="Q1014" s="2">
        <f t="shared" si="588"/>
        <v>1.7058608504934736E-2</v>
      </c>
      <c r="R1014" s="1">
        <v>3888</v>
      </c>
      <c r="S1014" s="1">
        <v>118</v>
      </c>
      <c r="T1014" s="1">
        <v>2377</v>
      </c>
      <c r="U1014" s="1">
        <v>13582</v>
      </c>
      <c r="V1014" s="1">
        <v>12303</v>
      </c>
      <c r="W1014" s="1">
        <v>231</v>
      </c>
      <c r="X1014" s="1">
        <v>27</v>
      </c>
      <c r="Y1014" s="1">
        <v>49</v>
      </c>
      <c r="Z1014" s="1">
        <v>70</v>
      </c>
      <c r="AA1014" s="1">
        <v>112</v>
      </c>
      <c r="AB1014" s="49"/>
      <c r="AC1014" s="1">
        <f t="shared" si="605"/>
        <v>6</v>
      </c>
      <c r="AD1014" s="1">
        <v>50</v>
      </c>
      <c r="AF1014" s="1">
        <v>15</v>
      </c>
      <c r="AH1014"/>
      <c r="AK1014" s="7">
        <f t="shared" si="597"/>
        <v>5</v>
      </c>
      <c r="AL1014" s="7">
        <f t="shared" si="598"/>
        <v>10</v>
      </c>
      <c r="AM1014" s="7">
        <f t="shared" si="599"/>
        <v>9</v>
      </c>
      <c r="AN1014" s="2">
        <f t="shared" si="600"/>
        <v>7.0366760082856096E-3</v>
      </c>
      <c r="AO1014" s="2">
        <f t="shared" si="601"/>
        <v>8.2246862434507133E-4</v>
      </c>
      <c r="AP1014" s="2">
        <f t="shared" si="602"/>
        <v>1.4926282441817961E-3</v>
      </c>
      <c r="AR1014" t="str">
        <f t="shared" si="603"/>
        <v>Clay</v>
      </c>
      <c r="AS1014" t="s">
        <v>2227</v>
      </c>
      <c r="AT1014" s="184"/>
      <c r="AV1014" s="97">
        <v>29</v>
      </c>
      <c r="AW1014" s="99">
        <v>47</v>
      </c>
      <c r="AX1014" s="105">
        <f t="shared" si="604"/>
        <v>29047</v>
      </c>
      <c r="AZ1014" s="7" t="s">
        <v>2951</v>
      </c>
      <c r="BA1014" t="s">
        <v>3184</v>
      </c>
      <c r="BB1014" s="204"/>
      <c r="BC1014" s="204"/>
      <c r="BD1014" s="204"/>
      <c r="BE1014" s="204"/>
      <c r="BF1014" s="204"/>
      <c r="BG1014" s="204"/>
      <c r="BH1014" s="204"/>
      <c r="BI1014" s="204"/>
      <c r="BJ1014" s="204"/>
      <c r="BK1014" s="204"/>
      <c r="BL1014" s="1">
        <v>6</v>
      </c>
    </row>
    <row r="1015" spans="1:64" hidden="1" outlineLevel="1">
      <c r="A1015" t="s">
        <v>2265</v>
      </c>
      <c r="B1015" t="s">
        <v>2227</v>
      </c>
      <c r="C1015" s="1">
        <f t="shared" si="590"/>
        <v>3632</v>
      </c>
      <c r="D1015" s="7">
        <f>IF(R1015&gt;0,RANK(R1015,(R1015:T1015,U1015:AI1015)),0)</f>
        <v>3</v>
      </c>
      <c r="E1015" s="7">
        <f>IF(S1015&gt;0,RANK(S1015,(R1015:T1015,U1015:AI1015)),0)</f>
        <v>7</v>
      </c>
      <c r="F1015" s="7">
        <f>IF(T1015&gt;0,RANK(T1015,(R1015:T1015,U1015:AI1015)),0)</f>
        <v>4</v>
      </c>
      <c r="G1015" s="7">
        <f>IF(U1015&gt;0,RANK(U1015,(R1015:T1015,U1015:AI1015)),0)</f>
        <v>2</v>
      </c>
      <c r="H1015" s="7">
        <f t="shared" si="591"/>
        <v>1</v>
      </c>
      <c r="I1015" s="49">
        <f t="shared" si="592"/>
        <v>240</v>
      </c>
      <c r="J1015" s="177">
        <f t="shared" si="572"/>
        <v>6.6079295154185022E-2</v>
      </c>
      <c r="K1015" s="2"/>
      <c r="L1015" s="2">
        <f t="shared" si="593"/>
        <v>7.6266519823788542E-2</v>
      </c>
      <c r="M1015" s="2">
        <f t="shared" si="594"/>
        <v>3.3039647577092512E-3</v>
      </c>
      <c r="N1015" s="2">
        <f t="shared" si="595"/>
        <v>5.8094713656387666E-2</v>
      </c>
      <c r="O1015" s="2">
        <f t="shared" si="571"/>
        <v>0.38381057268722468</v>
      </c>
      <c r="P1015" s="2">
        <f t="shared" si="596"/>
        <v>0.44988986784140972</v>
      </c>
      <c r="Q1015" s="2">
        <f t="shared" si="588"/>
        <v>2.8634361233480232E-2</v>
      </c>
      <c r="R1015" s="1">
        <v>277</v>
      </c>
      <c r="S1015" s="1">
        <v>12</v>
      </c>
      <c r="T1015" s="1">
        <v>211</v>
      </c>
      <c r="U1015" s="1">
        <v>1394</v>
      </c>
      <c r="V1015" s="1">
        <v>1634</v>
      </c>
      <c r="W1015" s="1">
        <v>48</v>
      </c>
      <c r="X1015" s="1">
        <v>2</v>
      </c>
      <c r="Y1015" s="1">
        <v>11</v>
      </c>
      <c r="Z1015" s="1">
        <v>9</v>
      </c>
      <c r="AA1015" s="1">
        <v>19</v>
      </c>
      <c r="AB1015" s="49"/>
      <c r="AC1015" s="1">
        <f t="shared" si="605"/>
        <v>3</v>
      </c>
      <c r="AD1015" s="1">
        <v>7</v>
      </c>
      <c r="AF1015" s="1">
        <v>5</v>
      </c>
      <c r="AH1015"/>
      <c r="AK1015" s="7">
        <f t="shared" si="597"/>
        <v>5</v>
      </c>
      <c r="AL1015" s="7">
        <f t="shared" si="598"/>
        <v>10</v>
      </c>
      <c r="AM1015" s="7">
        <f t="shared" si="599"/>
        <v>8</v>
      </c>
      <c r="AN1015" s="2">
        <f t="shared" si="600"/>
        <v>1.3215859030837005E-2</v>
      </c>
      <c r="AO1015" s="2">
        <f t="shared" si="601"/>
        <v>5.506607929515419E-4</v>
      </c>
      <c r="AP1015" s="2">
        <f t="shared" si="602"/>
        <v>3.0286343612334803E-3</v>
      </c>
      <c r="AR1015" t="str">
        <f t="shared" si="603"/>
        <v>Clinton</v>
      </c>
      <c r="AS1015" t="s">
        <v>2227</v>
      </c>
      <c r="AT1015" s="184">
        <v>6</v>
      </c>
      <c r="AV1015" s="97">
        <v>29</v>
      </c>
      <c r="AW1015" s="99">
        <v>49</v>
      </c>
      <c r="AX1015" s="105">
        <f t="shared" si="604"/>
        <v>29049</v>
      </c>
      <c r="AZ1015" s="7" t="s">
        <v>2951</v>
      </c>
      <c r="BA1015" t="s">
        <v>3184</v>
      </c>
      <c r="BB1015" s="204"/>
      <c r="BC1015" s="204"/>
      <c r="BD1015" s="204"/>
      <c r="BE1015" s="204"/>
      <c r="BF1015" s="204"/>
      <c r="BG1015" s="204"/>
      <c r="BH1015" s="204"/>
      <c r="BI1015" s="204"/>
      <c r="BJ1015" s="204"/>
      <c r="BK1015" s="204"/>
      <c r="BL1015" s="1">
        <v>3</v>
      </c>
    </row>
    <row r="1016" spans="1:64" hidden="1" outlineLevel="1">
      <c r="A1016" t="s">
        <v>3276</v>
      </c>
      <c r="B1016" t="s">
        <v>2227</v>
      </c>
      <c r="C1016" s="1">
        <f t="shared" si="590"/>
        <v>14750</v>
      </c>
      <c r="D1016" s="7">
        <f>IF(R1016&gt;0,RANK(R1016,(R1016:T1016,U1016:AI1016)),0)</f>
        <v>3</v>
      </c>
      <c r="E1016" s="7">
        <f>IF(S1016&gt;0,RANK(S1016,(R1016:T1016,U1016:AI1016)),0)</f>
        <v>6</v>
      </c>
      <c r="F1016" s="7">
        <f>IF(T1016&gt;0,RANK(T1016,(R1016:T1016,U1016:AI1016)),0)</f>
        <v>4</v>
      </c>
      <c r="G1016" s="7">
        <f>IF(U1016&gt;0,RANK(U1016,(R1016:T1016,U1016:AI1016)),0)</f>
        <v>1</v>
      </c>
      <c r="H1016" s="7">
        <f t="shared" si="591"/>
        <v>2</v>
      </c>
      <c r="I1016" s="49">
        <f t="shared" si="592"/>
        <v>604</v>
      </c>
      <c r="J1016" s="177">
        <f t="shared" si="572"/>
        <v>4.0949152542372878E-2</v>
      </c>
      <c r="K1016" s="2"/>
      <c r="L1016" s="2">
        <f t="shared" si="593"/>
        <v>0.10766101694915255</v>
      </c>
      <c r="M1016" s="2">
        <f t="shared" si="594"/>
        <v>4.1355932203389831E-3</v>
      </c>
      <c r="N1016" s="2">
        <f t="shared" si="595"/>
        <v>7.2271186440677967E-2</v>
      </c>
      <c r="O1016" s="2">
        <f t="shared" ref="O1016:O1079" si="606">IF($C1016=0,"-",U1016/$C1016)</f>
        <v>0.41762711864406782</v>
      </c>
      <c r="P1016" s="2">
        <f t="shared" si="596"/>
        <v>0.37667796610169491</v>
      </c>
      <c r="Q1016" s="2">
        <f t="shared" si="588"/>
        <v>2.16271186440678E-2</v>
      </c>
      <c r="R1016" s="1">
        <v>1588</v>
      </c>
      <c r="S1016" s="1">
        <v>61</v>
      </c>
      <c r="T1016" s="1">
        <v>1066</v>
      </c>
      <c r="U1016" s="1">
        <v>6160</v>
      </c>
      <c r="V1016" s="1">
        <v>5556</v>
      </c>
      <c r="W1016" s="1">
        <v>164</v>
      </c>
      <c r="X1016" s="1">
        <v>12</v>
      </c>
      <c r="Y1016" s="1">
        <v>26</v>
      </c>
      <c r="Z1016" s="1">
        <v>23</v>
      </c>
      <c r="AA1016" s="1">
        <v>46</v>
      </c>
      <c r="AB1016" s="49"/>
      <c r="AC1016" s="1">
        <f t="shared" si="605"/>
        <v>2</v>
      </c>
      <c r="AD1016" s="1">
        <v>38</v>
      </c>
      <c r="AF1016" s="1">
        <v>8</v>
      </c>
      <c r="AH1016"/>
      <c r="AK1016" s="7">
        <f t="shared" si="597"/>
        <v>5</v>
      </c>
      <c r="AL1016" s="7">
        <f t="shared" si="598"/>
        <v>10</v>
      </c>
      <c r="AM1016" s="7">
        <f t="shared" si="599"/>
        <v>8</v>
      </c>
      <c r="AN1016" s="2">
        <f t="shared" si="600"/>
        <v>1.1118644067796611E-2</v>
      </c>
      <c r="AO1016" s="2">
        <f t="shared" si="601"/>
        <v>8.1355932203389829E-4</v>
      </c>
      <c r="AP1016" s="2">
        <f t="shared" si="602"/>
        <v>1.7627118644067796E-3</v>
      </c>
      <c r="AR1016" t="str">
        <f t="shared" si="603"/>
        <v>Cole</v>
      </c>
      <c r="AS1016" t="s">
        <v>2227</v>
      </c>
      <c r="AT1016" s="184">
        <v>3</v>
      </c>
      <c r="AV1016" s="97">
        <v>29</v>
      </c>
      <c r="AW1016" s="99">
        <v>51</v>
      </c>
      <c r="AX1016" s="105">
        <f t="shared" si="604"/>
        <v>29051</v>
      </c>
      <c r="AZ1016" s="7" t="s">
        <v>2951</v>
      </c>
      <c r="BA1016" t="s">
        <v>3184</v>
      </c>
      <c r="BB1016" s="204"/>
      <c r="BC1016" s="204"/>
      <c r="BD1016" s="204"/>
      <c r="BE1016" s="204"/>
      <c r="BF1016" s="204"/>
      <c r="BG1016" s="204"/>
      <c r="BH1016" s="204"/>
      <c r="BI1016" s="204"/>
      <c r="BJ1016" s="204"/>
      <c r="BK1016" s="204"/>
      <c r="BL1016" s="1">
        <v>2</v>
      </c>
    </row>
    <row r="1017" spans="1:64" hidden="1" outlineLevel="1">
      <c r="A1017" t="s">
        <v>2401</v>
      </c>
      <c r="B1017" t="s">
        <v>2227</v>
      </c>
      <c r="C1017" s="1">
        <f t="shared" si="590"/>
        <v>3079</v>
      </c>
      <c r="D1017" s="7">
        <f>IF(R1017&gt;0,RANK(R1017,(R1017:T1017,U1017:AI1017)),0)</f>
        <v>3</v>
      </c>
      <c r="E1017" s="7">
        <f>IF(S1017&gt;0,RANK(S1017,(R1017:T1017,U1017:AI1017)),0)</f>
        <v>6</v>
      </c>
      <c r="F1017" s="7">
        <f>IF(T1017&gt;0,RANK(T1017,(R1017:T1017,U1017:AI1017)),0)</f>
        <v>4</v>
      </c>
      <c r="G1017" s="7">
        <f>IF(U1017&gt;0,RANK(U1017,(R1017:T1017,U1017:AI1017)),0)</f>
        <v>1</v>
      </c>
      <c r="H1017" s="7">
        <f t="shared" si="591"/>
        <v>2</v>
      </c>
      <c r="I1017" s="49">
        <f t="shared" si="592"/>
        <v>121</v>
      </c>
      <c r="J1017" s="177">
        <f t="shared" si="572"/>
        <v>3.9298473530367001E-2</v>
      </c>
      <c r="K1017" s="2"/>
      <c r="L1017" s="2">
        <f t="shared" si="593"/>
        <v>8.3143877882429357E-2</v>
      </c>
      <c r="M1017" s="2">
        <f t="shared" si="594"/>
        <v>4.5469308216953552E-3</v>
      </c>
      <c r="N1017" s="2">
        <f t="shared" si="595"/>
        <v>4.4494965898018837E-2</v>
      </c>
      <c r="O1017" s="2">
        <f t="shared" si="606"/>
        <v>0.44462487820721014</v>
      </c>
      <c r="P1017" s="2">
        <f t="shared" si="596"/>
        <v>0.40532640467684311</v>
      </c>
      <c r="Q1017" s="2">
        <f t="shared" si="588"/>
        <v>1.7862942513803215E-2</v>
      </c>
      <c r="R1017" s="1">
        <v>256</v>
      </c>
      <c r="S1017" s="1">
        <v>14</v>
      </c>
      <c r="T1017" s="1">
        <v>137</v>
      </c>
      <c r="U1017" s="1">
        <v>1369</v>
      </c>
      <c r="V1017" s="1">
        <v>1248</v>
      </c>
      <c r="W1017" s="1">
        <v>32</v>
      </c>
      <c r="X1017" s="1">
        <v>1</v>
      </c>
      <c r="Y1017" s="1">
        <v>4</v>
      </c>
      <c r="Z1017" s="1">
        <v>4</v>
      </c>
      <c r="AA1017" s="1">
        <v>5</v>
      </c>
      <c r="AB1017" s="49"/>
      <c r="AC1017" s="1">
        <f t="shared" si="605"/>
        <v>0</v>
      </c>
      <c r="AD1017" s="1">
        <v>6</v>
      </c>
      <c r="AF1017" s="1">
        <v>3</v>
      </c>
      <c r="AH1017"/>
      <c r="AK1017" s="7">
        <f t="shared" si="597"/>
        <v>5</v>
      </c>
      <c r="AL1017" s="7">
        <f t="shared" si="598"/>
        <v>10</v>
      </c>
      <c r="AM1017" s="7">
        <f t="shared" si="599"/>
        <v>8</v>
      </c>
      <c r="AN1017" s="2">
        <f t="shared" si="600"/>
        <v>1.039298473530367E-2</v>
      </c>
      <c r="AO1017" s="2">
        <f t="shared" si="601"/>
        <v>3.2478077297823967E-4</v>
      </c>
      <c r="AP1017" s="2">
        <f t="shared" si="602"/>
        <v>1.2991230919129587E-3</v>
      </c>
      <c r="AR1017" t="str">
        <f t="shared" si="603"/>
        <v>Cooper</v>
      </c>
      <c r="AS1017" t="s">
        <v>2227</v>
      </c>
      <c r="AT1017" s="184">
        <v>4</v>
      </c>
      <c r="AV1017" s="97">
        <v>29</v>
      </c>
      <c r="AW1017" s="99">
        <v>53</v>
      </c>
      <c r="AX1017" s="105">
        <f t="shared" si="604"/>
        <v>29053</v>
      </c>
      <c r="AZ1017" s="7" t="s">
        <v>2951</v>
      </c>
      <c r="BA1017" t="s">
        <v>3184</v>
      </c>
      <c r="BB1017" s="204"/>
      <c r="BC1017" s="204"/>
      <c r="BD1017" s="204"/>
      <c r="BE1017" s="204"/>
      <c r="BF1017" s="204"/>
      <c r="BG1017" s="204"/>
      <c r="BH1017" s="204"/>
      <c r="BI1017" s="204"/>
      <c r="BJ1017" s="204"/>
      <c r="BK1017" s="204"/>
      <c r="BL1017" s="1">
        <v>0</v>
      </c>
    </row>
    <row r="1018" spans="1:64" hidden="1" outlineLevel="1">
      <c r="A1018" t="s">
        <v>2685</v>
      </c>
      <c r="B1018" t="s">
        <v>2227</v>
      </c>
      <c r="C1018" s="1">
        <f t="shared" si="590"/>
        <v>4131</v>
      </c>
      <c r="D1018" s="7">
        <f>IF(R1018&gt;0,RANK(R1018,(R1018:T1018,U1018:AI1018)),0)</f>
        <v>3</v>
      </c>
      <c r="E1018" s="7">
        <f>IF(S1018&gt;0,RANK(S1018,(R1018:T1018,U1018:AI1018)),0)</f>
        <v>7</v>
      </c>
      <c r="F1018" s="7">
        <f>IF(T1018&gt;0,RANK(T1018,(R1018:T1018,U1018:AI1018)),0)</f>
        <v>4</v>
      </c>
      <c r="G1018" s="7">
        <f>IF(U1018&gt;0,RANK(U1018,(R1018:T1018,U1018:AI1018)),0)</f>
        <v>2</v>
      </c>
      <c r="H1018" s="7">
        <f t="shared" si="591"/>
        <v>1</v>
      </c>
      <c r="I1018" s="49">
        <f t="shared" si="592"/>
        <v>667</v>
      </c>
      <c r="J1018" s="177">
        <f t="shared" ref="J1018:J1081" si="607">I1018/C1018</f>
        <v>0.16146211571048172</v>
      </c>
      <c r="K1018" s="2"/>
      <c r="L1018" s="2">
        <f t="shared" si="593"/>
        <v>3.7521181312030985E-2</v>
      </c>
      <c r="M1018" s="2">
        <f t="shared" si="594"/>
        <v>5.0835148874364558E-3</v>
      </c>
      <c r="N1018" s="2">
        <f t="shared" si="595"/>
        <v>3.679496489954006E-2</v>
      </c>
      <c r="O1018" s="2">
        <f t="shared" si="606"/>
        <v>0.36843379327039461</v>
      </c>
      <c r="P1018" s="2">
        <f t="shared" si="596"/>
        <v>0.52989590898087635</v>
      </c>
      <c r="Q1018" s="2">
        <f t="shared" si="588"/>
        <v>2.227063664972162E-2</v>
      </c>
      <c r="R1018" s="1">
        <v>155</v>
      </c>
      <c r="S1018" s="1">
        <v>21</v>
      </c>
      <c r="T1018" s="1">
        <v>152</v>
      </c>
      <c r="U1018" s="1">
        <v>1522</v>
      </c>
      <c r="V1018" s="1">
        <v>2189</v>
      </c>
      <c r="W1018" s="1">
        <v>34</v>
      </c>
      <c r="X1018" s="1">
        <v>3</v>
      </c>
      <c r="Y1018" s="1">
        <v>9</v>
      </c>
      <c r="Z1018" s="1">
        <v>10</v>
      </c>
      <c r="AA1018" s="1">
        <v>24</v>
      </c>
      <c r="AB1018" s="49"/>
      <c r="AC1018" s="1">
        <f t="shared" si="605"/>
        <v>0</v>
      </c>
      <c r="AD1018" s="1">
        <v>8</v>
      </c>
      <c r="AF1018" s="1">
        <v>4</v>
      </c>
      <c r="AH1018"/>
      <c r="AK1018" s="7">
        <f t="shared" si="597"/>
        <v>5</v>
      </c>
      <c r="AL1018" s="7">
        <f t="shared" si="598"/>
        <v>10</v>
      </c>
      <c r="AM1018" s="7">
        <f t="shared" si="599"/>
        <v>9</v>
      </c>
      <c r="AN1018" s="2">
        <f t="shared" si="600"/>
        <v>8.23045267489712E-3</v>
      </c>
      <c r="AO1018" s="2">
        <f t="shared" si="601"/>
        <v>7.2621641249092229E-4</v>
      </c>
      <c r="AP1018" s="2">
        <f t="shared" si="602"/>
        <v>2.1786492374727671E-3</v>
      </c>
      <c r="AR1018" t="str">
        <f t="shared" si="603"/>
        <v>Crawford</v>
      </c>
      <c r="AS1018" t="s">
        <v>2227</v>
      </c>
      <c r="AT1018" s="184">
        <v>8</v>
      </c>
      <c r="AV1018" s="97">
        <v>29</v>
      </c>
      <c r="AW1018" s="99">
        <v>55</v>
      </c>
      <c r="AX1018" s="105">
        <f t="shared" si="604"/>
        <v>29055</v>
      </c>
      <c r="AZ1018" s="7" t="s">
        <v>2951</v>
      </c>
      <c r="BA1018" t="s">
        <v>3184</v>
      </c>
      <c r="BB1018" s="204"/>
      <c r="BC1018" s="204"/>
      <c r="BD1018" s="204"/>
      <c r="BE1018" s="204"/>
      <c r="BF1018" s="204"/>
      <c r="BG1018" s="204"/>
      <c r="BH1018" s="204"/>
      <c r="BI1018" s="204"/>
      <c r="BJ1018" s="204"/>
      <c r="BK1018" s="204"/>
      <c r="BL1018" s="1">
        <v>0</v>
      </c>
    </row>
    <row r="1019" spans="1:64" hidden="1" outlineLevel="1">
      <c r="A1019" t="s">
        <v>3055</v>
      </c>
      <c r="B1019" t="s">
        <v>2227</v>
      </c>
      <c r="C1019" s="1">
        <f t="shared" si="590"/>
        <v>2013</v>
      </c>
      <c r="D1019" s="7">
        <f>IF(R1019&gt;0,RANK(R1019,(R1019:T1019,U1019:AI1019)),0)</f>
        <v>3</v>
      </c>
      <c r="E1019" s="7">
        <f>IF(S1019&gt;0,RANK(S1019,(R1019:T1019,U1019:AI1019)),0)</f>
        <v>7</v>
      </c>
      <c r="F1019" s="7">
        <f>IF(T1019&gt;0,RANK(T1019,(R1019:T1019,U1019:AI1019)),0)</f>
        <v>4</v>
      </c>
      <c r="G1019" s="7">
        <f>IF(U1019&gt;0,RANK(U1019,(R1019:T1019,U1019:AI1019)),0)</f>
        <v>1</v>
      </c>
      <c r="H1019" s="7">
        <f t="shared" si="591"/>
        <v>2</v>
      </c>
      <c r="I1019" s="49">
        <f t="shared" si="592"/>
        <v>210</v>
      </c>
      <c r="J1019" s="177">
        <f t="shared" si="607"/>
        <v>0.10432190760059612</v>
      </c>
      <c r="K1019" s="2"/>
      <c r="L1019" s="2">
        <f t="shared" si="593"/>
        <v>5.5638350720317933E-2</v>
      </c>
      <c r="M1019" s="2">
        <f t="shared" si="594"/>
        <v>3.9741679085941381E-3</v>
      </c>
      <c r="N1019" s="2">
        <f t="shared" si="595"/>
        <v>3.4277198211624442E-2</v>
      </c>
      <c r="O1019" s="2">
        <f t="shared" si="606"/>
        <v>0.49528067560854444</v>
      </c>
      <c r="P1019" s="2">
        <f t="shared" si="596"/>
        <v>0.39095876800794832</v>
      </c>
      <c r="Q1019" s="2">
        <f t="shared" si="588"/>
        <v>1.9870839542970642E-2</v>
      </c>
      <c r="R1019" s="1">
        <v>112</v>
      </c>
      <c r="S1019" s="1">
        <v>8</v>
      </c>
      <c r="T1019" s="1">
        <v>69</v>
      </c>
      <c r="U1019" s="1">
        <v>997</v>
      </c>
      <c r="V1019" s="1">
        <v>787</v>
      </c>
      <c r="W1019" s="1">
        <v>19</v>
      </c>
      <c r="X1019" s="1">
        <v>0</v>
      </c>
      <c r="Y1019" s="1">
        <v>3</v>
      </c>
      <c r="Z1019" s="1">
        <v>2</v>
      </c>
      <c r="AA1019" s="1">
        <v>5</v>
      </c>
      <c r="AB1019" s="49"/>
      <c r="AC1019" s="1">
        <f t="shared" si="605"/>
        <v>0</v>
      </c>
      <c r="AD1019" s="1">
        <v>9</v>
      </c>
      <c r="AF1019" s="1">
        <v>2</v>
      </c>
      <c r="AH1019"/>
      <c r="AK1019" s="7">
        <f t="shared" si="597"/>
        <v>5</v>
      </c>
      <c r="AL1019" s="7">
        <f t="shared" si="598"/>
        <v>0</v>
      </c>
      <c r="AM1019" s="7">
        <f t="shared" si="599"/>
        <v>8</v>
      </c>
      <c r="AN1019" s="2">
        <f t="shared" si="600"/>
        <v>9.4386487829110789E-3</v>
      </c>
      <c r="AO1019" s="2">
        <f t="shared" si="601"/>
        <v>0</v>
      </c>
      <c r="AP1019" s="2">
        <f t="shared" si="602"/>
        <v>1.4903129657228018E-3</v>
      </c>
      <c r="AR1019" t="str">
        <f t="shared" si="603"/>
        <v>Dade</v>
      </c>
      <c r="AS1019" t="s">
        <v>2227</v>
      </c>
      <c r="AT1019" s="184">
        <v>4</v>
      </c>
      <c r="AV1019" s="97">
        <v>29</v>
      </c>
      <c r="AW1019" s="99">
        <v>57</v>
      </c>
      <c r="AX1019" s="105">
        <f t="shared" si="604"/>
        <v>29057</v>
      </c>
      <c r="AZ1019" s="7" t="s">
        <v>2951</v>
      </c>
      <c r="BA1019" t="s">
        <v>3184</v>
      </c>
      <c r="BB1019" s="204"/>
      <c r="BC1019" s="204"/>
      <c r="BD1019" s="204"/>
      <c r="BE1019" s="204"/>
      <c r="BF1019" s="204"/>
      <c r="BG1019" s="204"/>
      <c r="BH1019" s="204"/>
      <c r="BI1019" s="204"/>
      <c r="BJ1019" s="204"/>
      <c r="BK1019" s="204"/>
      <c r="BL1019" s="1">
        <v>0</v>
      </c>
    </row>
    <row r="1020" spans="1:64" hidden="1" outlineLevel="1">
      <c r="A1020" t="s">
        <v>247</v>
      </c>
      <c r="B1020" t="s">
        <v>2227</v>
      </c>
      <c r="C1020" s="1">
        <f t="shared" si="590"/>
        <v>3655</v>
      </c>
      <c r="D1020" s="7">
        <f>IF(R1020&gt;0,RANK(R1020,(R1020:T1020,U1020:AI1020)),0)</f>
        <v>3</v>
      </c>
      <c r="E1020" s="7">
        <f>IF(S1020&gt;0,RANK(S1020,(R1020:T1020,U1020:AI1020)),0)</f>
        <v>6</v>
      </c>
      <c r="F1020" s="7">
        <f>IF(T1020&gt;0,RANK(T1020,(R1020:T1020,U1020:AI1020)),0)</f>
        <v>4</v>
      </c>
      <c r="G1020" s="7">
        <f>IF(U1020&gt;0,RANK(U1020,(R1020:T1020,U1020:AI1020)),0)</f>
        <v>2</v>
      </c>
      <c r="H1020" s="7">
        <f t="shared" si="591"/>
        <v>1</v>
      </c>
      <c r="I1020" s="49">
        <f t="shared" si="592"/>
        <v>54</v>
      </c>
      <c r="J1020" s="177">
        <f t="shared" si="607"/>
        <v>1.4774281805745554E-2</v>
      </c>
      <c r="K1020" s="2"/>
      <c r="L1020" s="2">
        <f t="shared" si="593"/>
        <v>4.8974008207934336E-2</v>
      </c>
      <c r="M1020" s="2">
        <f t="shared" si="594"/>
        <v>2.7359781121751026E-3</v>
      </c>
      <c r="N1020" s="2">
        <f t="shared" si="595"/>
        <v>3.4473324213406292E-2</v>
      </c>
      <c r="O1020" s="2">
        <f t="shared" si="606"/>
        <v>0.44268125854993162</v>
      </c>
      <c r="P1020" s="2">
        <f t="shared" si="596"/>
        <v>0.45745554035567715</v>
      </c>
      <c r="Q1020" s="2">
        <f t="shared" si="588"/>
        <v>1.3679890560875541E-2</v>
      </c>
      <c r="R1020" s="1">
        <v>179</v>
      </c>
      <c r="S1020" s="1">
        <v>10</v>
      </c>
      <c r="T1020" s="1">
        <v>126</v>
      </c>
      <c r="U1020" s="1">
        <v>1618</v>
      </c>
      <c r="V1020" s="1">
        <v>1672</v>
      </c>
      <c r="W1020" s="1">
        <v>21</v>
      </c>
      <c r="X1020" s="1">
        <v>0</v>
      </c>
      <c r="Y1020" s="1">
        <v>5</v>
      </c>
      <c r="Z1020" s="1">
        <v>9</v>
      </c>
      <c r="AA1020" s="1">
        <v>6</v>
      </c>
      <c r="AB1020" s="49"/>
      <c r="AC1020" s="1">
        <f t="shared" si="605"/>
        <v>0</v>
      </c>
      <c r="AD1020" s="1">
        <v>7</v>
      </c>
      <c r="AF1020" s="1">
        <v>2</v>
      </c>
      <c r="AH1020"/>
      <c r="AK1020" s="7">
        <f t="shared" si="597"/>
        <v>5</v>
      </c>
      <c r="AL1020" s="7">
        <f t="shared" si="598"/>
        <v>0</v>
      </c>
      <c r="AM1020" s="7">
        <f t="shared" si="599"/>
        <v>9</v>
      </c>
      <c r="AN1020" s="2">
        <f t="shared" si="600"/>
        <v>5.7455540355677154E-3</v>
      </c>
      <c r="AO1020" s="2">
        <f t="shared" si="601"/>
        <v>0</v>
      </c>
      <c r="AP1020" s="2">
        <f t="shared" si="602"/>
        <v>1.3679890560875513E-3</v>
      </c>
      <c r="AR1020" t="str">
        <f t="shared" si="603"/>
        <v>Dallas</v>
      </c>
      <c r="AS1020" t="s">
        <v>2227</v>
      </c>
      <c r="AT1020" s="184">
        <v>4</v>
      </c>
      <c r="AV1020" s="97">
        <v>29</v>
      </c>
      <c r="AW1020" s="99">
        <v>59</v>
      </c>
      <c r="AX1020" s="105">
        <f t="shared" si="604"/>
        <v>29059</v>
      </c>
      <c r="AZ1020" s="7" t="s">
        <v>2951</v>
      </c>
      <c r="BA1020" t="s">
        <v>3184</v>
      </c>
      <c r="BB1020" s="204"/>
      <c r="BC1020" s="204"/>
      <c r="BD1020" s="204"/>
      <c r="BE1020" s="204"/>
      <c r="BF1020" s="204"/>
      <c r="BG1020" s="204"/>
      <c r="BH1020" s="204"/>
      <c r="BI1020" s="204"/>
      <c r="BJ1020" s="204"/>
      <c r="BK1020" s="204"/>
      <c r="BL1020" s="1">
        <v>0</v>
      </c>
    </row>
    <row r="1021" spans="1:64" hidden="1" outlineLevel="1">
      <c r="A1021" t="s">
        <v>1957</v>
      </c>
      <c r="B1021" t="s">
        <v>2227</v>
      </c>
      <c r="C1021" s="1">
        <f t="shared" si="590"/>
        <v>1261</v>
      </c>
      <c r="D1021" s="7">
        <f>IF(R1021&gt;0,RANK(R1021,(R1021:T1021,U1021:AI1021)),0)</f>
        <v>3</v>
      </c>
      <c r="E1021" s="7">
        <f>IF(S1021&gt;0,RANK(S1021,(R1021:T1021,U1021:AI1021)),0)</f>
        <v>9</v>
      </c>
      <c r="F1021" s="7">
        <f>IF(T1021&gt;0,RANK(T1021,(R1021:T1021,U1021:AI1021)),0)</f>
        <v>4</v>
      </c>
      <c r="G1021" s="7">
        <f>IF(U1021&gt;0,RANK(U1021,(R1021:T1021,U1021:AI1021)),0)</f>
        <v>2</v>
      </c>
      <c r="H1021" s="7">
        <f t="shared" si="591"/>
        <v>1</v>
      </c>
      <c r="I1021" s="49">
        <f t="shared" si="592"/>
        <v>225</v>
      </c>
      <c r="J1021" s="177">
        <f t="shared" si="607"/>
        <v>0.17842981760507534</v>
      </c>
      <c r="K1021" s="2"/>
      <c r="L1021" s="2">
        <f t="shared" si="593"/>
        <v>8.326724821570182E-2</v>
      </c>
      <c r="M1021" s="2">
        <f t="shared" si="594"/>
        <v>2.3790642347343376E-3</v>
      </c>
      <c r="N1021" s="2">
        <f t="shared" si="595"/>
        <v>5.8683584456780333E-2</v>
      </c>
      <c r="O1021" s="2">
        <f t="shared" si="606"/>
        <v>0.32513877874702618</v>
      </c>
      <c r="P1021" s="2">
        <f t="shared" si="596"/>
        <v>0.50356859635210149</v>
      </c>
      <c r="Q1021" s="2">
        <f t="shared" si="588"/>
        <v>2.6962727993655733E-2</v>
      </c>
      <c r="R1021" s="1">
        <v>105</v>
      </c>
      <c r="S1021" s="1">
        <v>3</v>
      </c>
      <c r="T1021" s="1">
        <v>74</v>
      </c>
      <c r="U1021" s="1">
        <v>410</v>
      </c>
      <c r="V1021" s="1">
        <v>635</v>
      </c>
      <c r="W1021" s="1">
        <v>11</v>
      </c>
      <c r="X1021" s="1">
        <v>1</v>
      </c>
      <c r="Y1021" s="1">
        <v>5</v>
      </c>
      <c r="Z1021" s="1">
        <v>2</v>
      </c>
      <c r="AA1021" s="1">
        <v>7</v>
      </c>
      <c r="AB1021" s="49"/>
      <c r="AC1021" s="1">
        <f t="shared" si="605"/>
        <v>0</v>
      </c>
      <c r="AD1021" s="1">
        <v>6</v>
      </c>
      <c r="AF1021" s="1">
        <v>2</v>
      </c>
      <c r="AH1021"/>
      <c r="AK1021" s="7">
        <f t="shared" si="597"/>
        <v>5</v>
      </c>
      <c r="AL1021" s="7">
        <f t="shared" si="598"/>
        <v>10</v>
      </c>
      <c r="AM1021" s="7">
        <f t="shared" si="599"/>
        <v>7</v>
      </c>
      <c r="AN1021" s="2">
        <f t="shared" si="600"/>
        <v>8.7232355273592389E-3</v>
      </c>
      <c r="AO1021" s="2">
        <f t="shared" si="601"/>
        <v>7.9302141157811261E-4</v>
      </c>
      <c r="AP1021" s="2">
        <f t="shared" si="602"/>
        <v>3.9651070578905628E-3</v>
      </c>
      <c r="AR1021" t="str">
        <f t="shared" si="603"/>
        <v>Daviess</v>
      </c>
      <c r="AS1021" t="s">
        <v>2227</v>
      </c>
      <c r="AT1021" s="184">
        <v>6</v>
      </c>
      <c r="AV1021" s="97">
        <v>29</v>
      </c>
      <c r="AW1021" s="99">
        <v>61</v>
      </c>
      <c r="AX1021" s="105">
        <f t="shared" si="604"/>
        <v>29061</v>
      </c>
      <c r="AZ1021" s="7" t="s">
        <v>2951</v>
      </c>
      <c r="BA1021" t="s">
        <v>3184</v>
      </c>
      <c r="BB1021" s="204"/>
      <c r="BC1021" s="204"/>
      <c r="BD1021" s="204"/>
      <c r="BE1021" s="204"/>
      <c r="BF1021" s="204"/>
      <c r="BG1021" s="204"/>
      <c r="BH1021" s="204"/>
      <c r="BI1021" s="204"/>
      <c r="BJ1021" s="204"/>
      <c r="BK1021" s="204"/>
      <c r="BL1021" s="1">
        <v>0</v>
      </c>
    </row>
    <row r="1022" spans="1:64" hidden="1" outlineLevel="1">
      <c r="A1022" t="s">
        <v>248</v>
      </c>
      <c r="B1022" t="s">
        <v>2227</v>
      </c>
      <c r="C1022" s="1">
        <f t="shared" si="590"/>
        <v>1820</v>
      </c>
      <c r="D1022" s="7">
        <f>IF(R1022&gt;0,RANK(R1022,(R1022:T1022,U1022:AI1022)),0)</f>
        <v>3</v>
      </c>
      <c r="E1022" s="7">
        <f>IF(S1022&gt;0,RANK(S1022,(R1022:T1022,U1022:AI1022)),0)</f>
        <v>9</v>
      </c>
      <c r="F1022" s="7">
        <f>IF(T1022&gt;0,RANK(T1022,(R1022:T1022,U1022:AI1022)),0)</f>
        <v>4</v>
      </c>
      <c r="G1022" s="7">
        <f>IF(U1022&gt;0,RANK(U1022,(R1022:T1022,U1022:AI1022)),0)</f>
        <v>2</v>
      </c>
      <c r="H1022" s="7">
        <f t="shared" si="591"/>
        <v>1</v>
      </c>
      <c r="I1022" s="49">
        <f t="shared" si="592"/>
        <v>80</v>
      </c>
      <c r="J1022" s="177">
        <f t="shared" si="607"/>
        <v>4.3956043956043959E-2</v>
      </c>
      <c r="K1022" s="2"/>
      <c r="L1022" s="2">
        <f t="shared" si="593"/>
        <v>7.032967032967033E-2</v>
      </c>
      <c r="M1022" s="2">
        <f t="shared" si="594"/>
        <v>1.6483516483516484E-3</v>
      </c>
      <c r="N1022" s="2">
        <f t="shared" si="595"/>
        <v>5.7692307692307696E-2</v>
      </c>
      <c r="O1022" s="2">
        <f t="shared" si="606"/>
        <v>0.39560439560439559</v>
      </c>
      <c r="P1022" s="2">
        <f t="shared" si="596"/>
        <v>0.43956043956043955</v>
      </c>
      <c r="Q1022" s="2">
        <f t="shared" si="588"/>
        <v>3.5164835164835206E-2</v>
      </c>
      <c r="R1022" s="1">
        <v>128</v>
      </c>
      <c r="S1022" s="1">
        <v>3</v>
      </c>
      <c r="T1022" s="1">
        <v>105</v>
      </c>
      <c r="U1022" s="1">
        <v>720</v>
      </c>
      <c r="V1022" s="1">
        <v>800</v>
      </c>
      <c r="W1022" s="1">
        <v>34</v>
      </c>
      <c r="X1022" s="1">
        <v>1</v>
      </c>
      <c r="Y1022" s="1">
        <v>6</v>
      </c>
      <c r="Z1022" s="1">
        <v>5</v>
      </c>
      <c r="AA1022" s="1">
        <v>12</v>
      </c>
      <c r="AB1022" s="49"/>
      <c r="AC1022" s="1">
        <f t="shared" si="605"/>
        <v>0</v>
      </c>
      <c r="AD1022" s="1">
        <v>3</v>
      </c>
      <c r="AF1022" s="1">
        <v>3</v>
      </c>
      <c r="AH1022"/>
      <c r="AK1022" s="7">
        <f t="shared" si="597"/>
        <v>5</v>
      </c>
      <c r="AL1022" s="7">
        <f t="shared" si="598"/>
        <v>10</v>
      </c>
      <c r="AM1022" s="7">
        <f t="shared" si="599"/>
        <v>7</v>
      </c>
      <c r="AN1022" s="2">
        <f t="shared" si="600"/>
        <v>1.8681318681318681E-2</v>
      </c>
      <c r="AO1022" s="2">
        <f t="shared" si="601"/>
        <v>5.4945054945054945E-4</v>
      </c>
      <c r="AP1022" s="2">
        <f t="shared" si="602"/>
        <v>3.2967032967032967E-3</v>
      </c>
      <c r="AR1022" t="str">
        <f t="shared" si="603"/>
        <v>DeKalb</v>
      </c>
      <c r="AS1022" t="s">
        <v>2227</v>
      </c>
      <c r="AT1022" s="184">
        <v>6</v>
      </c>
      <c r="AV1022" s="97">
        <v>29</v>
      </c>
      <c r="AW1022" s="99">
        <v>63</v>
      </c>
      <c r="AX1022" s="105">
        <f t="shared" si="604"/>
        <v>29063</v>
      </c>
      <c r="AZ1022" s="7" t="s">
        <v>2951</v>
      </c>
      <c r="BA1022" t="s">
        <v>3184</v>
      </c>
      <c r="BB1022" s="204"/>
      <c r="BC1022" s="204"/>
      <c r="BD1022" s="204"/>
      <c r="BE1022" s="204"/>
      <c r="BF1022" s="204"/>
      <c r="BG1022" s="204"/>
      <c r="BH1022" s="204"/>
      <c r="BI1022" s="204"/>
      <c r="BJ1022" s="204"/>
      <c r="BK1022" s="204"/>
      <c r="BL1022" s="1">
        <v>0</v>
      </c>
    </row>
    <row r="1023" spans="1:64" hidden="1" outlineLevel="1">
      <c r="A1023" t="s">
        <v>2129</v>
      </c>
      <c r="B1023" t="s">
        <v>2227</v>
      </c>
      <c r="C1023" s="1">
        <f t="shared" ref="C1023:C1054" si="608">SUM(R1023:AI1023)</f>
        <v>3281</v>
      </c>
      <c r="D1023" s="7">
        <f>IF(R1023&gt;0,RANK(R1023,(R1023:T1023,U1023:AI1023)),0)</f>
        <v>3</v>
      </c>
      <c r="E1023" s="7">
        <f>IF(S1023&gt;0,RANK(S1023,(R1023:T1023,U1023:AI1023)),0)</f>
        <v>7</v>
      </c>
      <c r="F1023" s="7">
        <f>IF(T1023&gt;0,RANK(T1023,(R1023:T1023,U1023:AI1023)),0)</f>
        <v>4</v>
      </c>
      <c r="G1023" s="7">
        <f>IF(U1023&gt;0,RANK(U1023,(R1023:T1023,U1023:AI1023)),0)</f>
        <v>2</v>
      </c>
      <c r="H1023" s="7">
        <f t="shared" ref="H1023:H1054" si="609">IF(V1023&gt;0,RANK(V1023,(R1023:AB1023)),0)</f>
        <v>1</v>
      </c>
      <c r="I1023" s="49">
        <f t="shared" ref="I1023:I1054" si="610">MAX(R1023:AA1023)-LARGE(R1023:AA1023,2)</f>
        <v>490</v>
      </c>
      <c r="J1023" s="177">
        <f t="shared" si="607"/>
        <v>0.14934471197805546</v>
      </c>
      <c r="K1023" s="2"/>
      <c r="L1023" s="2">
        <f t="shared" ref="L1023:L1054" si="611">IF($C1023=0,"-",R1023/$C1023)</f>
        <v>5.1203901249619016E-2</v>
      </c>
      <c r="M1023" s="2">
        <f t="shared" ref="M1023:M1054" si="612">IF($C1023=0,"-",S1023/$C1023)</f>
        <v>4.2669917708015852E-3</v>
      </c>
      <c r="N1023" s="2">
        <f t="shared" ref="N1023:N1054" si="613">IF($C1023=0,"-",T1023/$C1023)</f>
        <v>4.2365132581530018E-2</v>
      </c>
      <c r="O1023" s="2">
        <f t="shared" si="606"/>
        <v>0.36513258153002132</v>
      </c>
      <c r="P1023" s="2">
        <f t="shared" ref="P1023:P1054" si="614">IF($C1023=0,"-",V1023/$C1023)</f>
        <v>0.51447729350807681</v>
      </c>
      <c r="Q1023" s="2">
        <f t="shared" si="588"/>
        <v>2.2554099359951341E-2</v>
      </c>
      <c r="R1023" s="1">
        <v>168</v>
      </c>
      <c r="S1023" s="1">
        <v>14</v>
      </c>
      <c r="T1023" s="1">
        <v>139</v>
      </c>
      <c r="U1023" s="1">
        <v>1198</v>
      </c>
      <c r="V1023" s="1">
        <v>1688</v>
      </c>
      <c r="W1023" s="1">
        <v>33</v>
      </c>
      <c r="X1023" s="1">
        <v>2</v>
      </c>
      <c r="Y1023" s="1">
        <v>3</v>
      </c>
      <c r="Z1023" s="1">
        <v>3</v>
      </c>
      <c r="AA1023" s="1">
        <v>8</v>
      </c>
      <c r="AB1023" s="49"/>
      <c r="AC1023" s="1">
        <f t="shared" si="605"/>
        <v>0</v>
      </c>
      <c r="AD1023" s="1">
        <v>23</v>
      </c>
      <c r="AF1023" s="1">
        <v>2</v>
      </c>
      <c r="AH1023"/>
      <c r="AK1023" s="7">
        <f t="shared" ref="AK1023:AK1054" si="615">IF(W1023&gt;0,RANK(W1023,(R1023:AB1023)),0)</f>
        <v>5</v>
      </c>
      <c r="AL1023" s="7">
        <f t="shared" ref="AL1023:AL1054" si="616">IF(X1023&gt;0,RANK(X1023,(R1023:AB1023)),0)</f>
        <v>10</v>
      </c>
      <c r="AM1023" s="7">
        <f t="shared" ref="AM1023:AM1054" si="617">IF(Y1023&gt;0,RANK(Y1023,(R1023:AB1023)),0)</f>
        <v>8</v>
      </c>
      <c r="AN1023" s="2">
        <f t="shared" ref="AN1023:AN1054" si="618">IF($C1023=0,"-",W1023/$C1023)</f>
        <v>1.0057909174032308E-2</v>
      </c>
      <c r="AO1023" s="2">
        <f t="shared" ref="AO1023:AO1054" si="619">IF($C1023=0,"-",X1023/$C1023)</f>
        <v>6.0957025297165494E-4</v>
      </c>
      <c r="AP1023" s="2">
        <f t="shared" ref="AP1023:AP1054" si="620">IF($C1023=0,"-",Y1023/$C1023)</f>
        <v>9.1435537945748252E-4</v>
      </c>
      <c r="AR1023" t="str">
        <f t="shared" ref="AR1023:AR1054" si="621">A1023</f>
        <v>Dent</v>
      </c>
      <c r="AS1023" t="s">
        <v>2227</v>
      </c>
      <c r="AT1023" s="184">
        <v>8</v>
      </c>
      <c r="AV1023" s="97">
        <v>29</v>
      </c>
      <c r="AW1023" s="99">
        <v>65</v>
      </c>
      <c r="AX1023" s="105">
        <f t="shared" ref="AX1023:AX1054" si="622">AV1023*1000+AW1023</f>
        <v>29065</v>
      </c>
      <c r="AZ1023" s="7" t="s">
        <v>2951</v>
      </c>
      <c r="BA1023" t="s">
        <v>3184</v>
      </c>
      <c r="BB1023" s="204"/>
      <c r="BC1023" s="204"/>
      <c r="BD1023" s="204"/>
      <c r="BE1023" s="204"/>
      <c r="BF1023" s="204"/>
      <c r="BG1023" s="204"/>
      <c r="BH1023" s="204"/>
      <c r="BI1023" s="204"/>
      <c r="BJ1023" s="204"/>
      <c r="BK1023" s="204"/>
      <c r="BL1023" s="1">
        <v>0</v>
      </c>
    </row>
    <row r="1024" spans="1:64" hidden="1" outlineLevel="1">
      <c r="A1024" t="s">
        <v>317</v>
      </c>
      <c r="B1024" t="s">
        <v>2227</v>
      </c>
      <c r="C1024" s="1">
        <f t="shared" si="608"/>
        <v>3139</v>
      </c>
      <c r="D1024" s="7">
        <f>IF(R1024&gt;0,RANK(R1024,(R1024:T1024,U1024:AI1024)),0)</f>
        <v>3</v>
      </c>
      <c r="E1024" s="7">
        <f>IF(S1024&gt;0,RANK(S1024,(R1024:T1024,U1024:AI1024)),0)</f>
        <v>8</v>
      </c>
      <c r="F1024" s="7">
        <f>IF(T1024&gt;0,RANK(T1024,(R1024:T1024,U1024:AI1024)),0)</f>
        <v>4</v>
      </c>
      <c r="G1024" s="7">
        <f>IF(U1024&gt;0,RANK(U1024,(R1024:T1024,U1024:AI1024)),0)</f>
        <v>2</v>
      </c>
      <c r="H1024" s="7">
        <f t="shared" si="609"/>
        <v>1</v>
      </c>
      <c r="I1024" s="49">
        <f t="shared" si="610"/>
        <v>502</v>
      </c>
      <c r="J1024" s="177">
        <f t="shared" si="607"/>
        <v>0.15992354252946797</v>
      </c>
      <c r="K1024" s="2"/>
      <c r="L1024" s="2">
        <f t="shared" si="611"/>
        <v>4.2370181586492514E-2</v>
      </c>
      <c r="M1024" s="2">
        <f t="shared" si="612"/>
        <v>3.1857279388340237E-3</v>
      </c>
      <c r="N1024" s="2">
        <f t="shared" si="613"/>
        <v>2.9627269831156419E-2</v>
      </c>
      <c r="O1024" s="2">
        <f t="shared" si="606"/>
        <v>0.3679515769353297</v>
      </c>
      <c r="P1024" s="2">
        <f t="shared" si="614"/>
        <v>0.5278751194647977</v>
      </c>
      <c r="Q1024" s="2">
        <f t="shared" si="588"/>
        <v>2.8990124243389648E-2</v>
      </c>
      <c r="R1024" s="1">
        <v>133</v>
      </c>
      <c r="S1024" s="1">
        <v>10</v>
      </c>
      <c r="T1024" s="1">
        <v>93</v>
      </c>
      <c r="U1024" s="1">
        <v>1155</v>
      </c>
      <c r="V1024" s="1">
        <v>1657</v>
      </c>
      <c r="W1024" s="1">
        <v>38</v>
      </c>
      <c r="X1024" s="1">
        <v>1</v>
      </c>
      <c r="Y1024" s="1">
        <v>7</v>
      </c>
      <c r="Z1024" s="1">
        <v>8</v>
      </c>
      <c r="AA1024" s="1">
        <v>20</v>
      </c>
      <c r="AB1024" s="49"/>
      <c r="AC1024" s="1">
        <f t="shared" si="605"/>
        <v>0</v>
      </c>
      <c r="AD1024" s="1">
        <v>15</v>
      </c>
      <c r="AF1024" s="1">
        <v>2</v>
      </c>
      <c r="AH1024"/>
      <c r="AK1024" s="7">
        <f t="shared" si="615"/>
        <v>5</v>
      </c>
      <c r="AL1024" s="7">
        <f t="shared" si="616"/>
        <v>10</v>
      </c>
      <c r="AM1024" s="7">
        <f t="shared" si="617"/>
        <v>9</v>
      </c>
      <c r="AN1024" s="2">
        <f t="shared" si="618"/>
        <v>1.2105766167569289E-2</v>
      </c>
      <c r="AO1024" s="2">
        <f t="shared" si="619"/>
        <v>3.1857279388340236E-4</v>
      </c>
      <c r="AP1024" s="2">
        <f t="shared" si="620"/>
        <v>2.2300095571838167E-3</v>
      </c>
      <c r="AR1024" t="str">
        <f t="shared" si="621"/>
        <v>Douglas</v>
      </c>
      <c r="AS1024" t="s">
        <v>2227</v>
      </c>
      <c r="AT1024" s="184">
        <v>8</v>
      </c>
      <c r="AV1024" s="97">
        <v>29</v>
      </c>
      <c r="AW1024" s="99">
        <v>67</v>
      </c>
      <c r="AX1024" s="105">
        <f t="shared" si="622"/>
        <v>29067</v>
      </c>
      <c r="AZ1024" s="7" t="s">
        <v>2951</v>
      </c>
      <c r="BA1024" t="s">
        <v>3184</v>
      </c>
      <c r="BB1024" s="204"/>
      <c r="BC1024" s="204"/>
      <c r="BD1024" s="204"/>
      <c r="BE1024" s="204"/>
      <c r="BF1024" s="204"/>
      <c r="BG1024" s="204"/>
      <c r="BH1024" s="204"/>
      <c r="BI1024" s="204"/>
      <c r="BJ1024" s="204"/>
      <c r="BK1024" s="204"/>
      <c r="BL1024" s="1">
        <v>0</v>
      </c>
    </row>
    <row r="1025" spans="1:64" hidden="1" outlineLevel="1">
      <c r="A1025" t="s">
        <v>1294</v>
      </c>
      <c r="B1025" t="s">
        <v>2227</v>
      </c>
      <c r="C1025" s="1">
        <f t="shared" si="608"/>
        <v>3589</v>
      </c>
      <c r="D1025" s="7">
        <f>IF(R1025&gt;0,RANK(R1025,(R1025:T1025,U1025:AI1025)),0)</f>
        <v>3</v>
      </c>
      <c r="E1025" s="7">
        <f>IF(S1025&gt;0,RANK(S1025,(R1025:T1025,U1025:AI1025)),0)</f>
        <v>6</v>
      </c>
      <c r="F1025" s="7">
        <f>IF(T1025&gt;0,RANK(T1025,(R1025:T1025,U1025:AI1025)),0)</f>
        <v>4</v>
      </c>
      <c r="G1025" s="7">
        <f>IF(U1025&gt;0,RANK(U1025,(R1025:T1025,U1025:AI1025)),0)</f>
        <v>2</v>
      </c>
      <c r="H1025" s="7">
        <f t="shared" si="609"/>
        <v>1</v>
      </c>
      <c r="I1025" s="49">
        <f t="shared" si="610"/>
        <v>821</v>
      </c>
      <c r="J1025" s="177">
        <f t="shared" si="607"/>
        <v>0.22875452772359989</v>
      </c>
      <c r="K1025" s="2"/>
      <c r="L1025" s="2">
        <f t="shared" si="611"/>
        <v>5.6004458066313739E-2</v>
      </c>
      <c r="M1025" s="2">
        <f t="shared" si="612"/>
        <v>3.0649205906937865E-3</v>
      </c>
      <c r="N1025" s="2">
        <f t="shared" si="613"/>
        <v>3.6779047088325439E-2</v>
      </c>
      <c r="O1025" s="2">
        <f t="shared" si="606"/>
        <v>0.32738924491501809</v>
      </c>
      <c r="P1025" s="2">
        <f t="shared" si="614"/>
        <v>0.55614377263861803</v>
      </c>
      <c r="Q1025" s="2">
        <f t="shared" si="588"/>
        <v>2.0618556701030966E-2</v>
      </c>
      <c r="R1025" s="1">
        <v>201</v>
      </c>
      <c r="S1025" s="1">
        <v>11</v>
      </c>
      <c r="T1025" s="1">
        <v>132</v>
      </c>
      <c r="U1025" s="1">
        <v>1175</v>
      </c>
      <c r="V1025" s="1">
        <v>1996</v>
      </c>
      <c r="W1025" s="1">
        <v>42</v>
      </c>
      <c r="X1025" s="1">
        <v>1</v>
      </c>
      <c r="Y1025" s="1">
        <v>5</v>
      </c>
      <c r="Z1025" s="1">
        <v>6</v>
      </c>
      <c r="AA1025" s="1">
        <v>7</v>
      </c>
      <c r="AB1025" s="49"/>
      <c r="AC1025" s="1">
        <f t="shared" si="605"/>
        <v>1</v>
      </c>
      <c r="AD1025" s="1">
        <v>11</v>
      </c>
      <c r="AF1025" s="1">
        <v>1</v>
      </c>
      <c r="AH1025"/>
      <c r="AK1025" s="7">
        <f t="shared" si="615"/>
        <v>5</v>
      </c>
      <c r="AL1025" s="7">
        <f t="shared" si="616"/>
        <v>10</v>
      </c>
      <c r="AM1025" s="7">
        <f t="shared" si="617"/>
        <v>9</v>
      </c>
      <c r="AN1025" s="2">
        <f t="shared" si="618"/>
        <v>1.1702424073558095E-2</v>
      </c>
      <c r="AO1025" s="2">
        <f t="shared" si="619"/>
        <v>2.7862914460852607E-4</v>
      </c>
      <c r="AP1025" s="2">
        <f t="shared" si="620"/>
        <v>1.3931457230426303E-3</v>
      </c>
      <c r="AR1025" t="str">
        <f t="shared" si="621"/>
        <v>Dunklin</v>
      </c>
      <c r="AS1025" t="s">
        <v>2227</v>
      </c>
      <c r="AT1025" s="184">
        <v>8</v>
      </c>
      <c r="AV1025" s="97">
        <v>29</v>
      </c>
      <c r="AW1025" s="99">
        <v>69</v>
      </c>
      <c r="AX1025" s="105">
        <f t="shared" si="622"/>
        <v>29069</v>
      </c>
      <c r="AZ1025" s="7" t="s">
        <v>2951</v>
      </c>
      <c r="BA1025" t="s">
        <v>3184</v>
      </c>
      <c r="BB1025" s="204"/>
      <c r="BC1025" s="204"/>
      <c r="BD1025" s="204"/>
      <c r="BE1025" s="204"/>
      <c r="BF1025" s="204"/>
      <c r="BG1025" s="204"/>
      <c r="BH1025" s="204"/>
      <c r="BI1025" s="204"/>
      <c r="BJ1025" s="204"/>
      <c r="BK1025" s="204"/>
      <c r="BL1025" s="1">
        <v>1</v>
      </c>
    </row>
    <row r="1026" spans="1:64" hidden="1" outlineLevel="1">
      <c r="A1026" t="s">
        <v>2409</v>
      </c>
      <c r="B1026" t="s">
        <v>2227</v>
      </c>
      <c r="C1026" s="1">
        <f t="shared" si="608"/>
        <v>20415</v>
      </c>
      <c r="D1026" s="7">
        <f>IF(R1026&gt;0,RANK(R1026,(R1026:T1026,U1026:AI1026)),0)</f>
        <v>3</v>
      </c>
      <c r="E1026" s="7">
        <f>IF(S1026&gt;0,RANK(S1026,(R1026:T1026,U1026:AI1026)),0)</f>
        <v>6</v>
      </c>
      <c r="F1026" s="7">
        <f>IF(T1026&gt;0,RANK(T1026,(R1026:T1026,U1026:AI1026)),0)</f>
        <v>4</v>
      </c>
      <c r="G1026" s="7">
        <f>IF(U1026&gt;0,RANK(U1026,(R1026:T1026,U1026:AI1026)),0)</f>
        <v>2</v>
      </c>
      <c r="H1026" s="7">
        <f t="shared" si="609"/>
        <v>1</v>
      </c>
      <c r="I1026" s="49">
        <f t="shared" si="610"/>
        <v>962</v>
      </c>
      <c r="J1026" s="177">
        <f t="shared" si="607"/>
        <v>4.7122214058290472E-2</v>
      </c>
      <c r="K1026" s="2"/>
      <c r="L1026" s="2">
        <f t="shared" si="611"/>
        <v>7.6463384766103357E-2</v>
      </c>
      <c r="M1026" s="2">
        <f t="shared" si="612"/>
        <v>4.4575067352436932E-3</v>
      </c>
      <c r="N1026" s="2">
        <f t="shared" si="613"/>
        <v>5.6331129071760959E-2</v>
      </c>
      <c r="O1026" s="2">
        <f t="shared" si="606"/>
        <v>0.39774675483712957</v>
      </c>
      <c r="P1026" s="2">
        <f t="shared" si="614"/>
        <v>0.44486896889542005</v>
      </c>
      <c r="Q1026" s="2">
        <f t="shared" si="588"/>
        <v>2.0132255694342349E-2</v>
      </c>
      <c r="R1026" s="1">
        <v>1561</v>
      </c>
      <c r="S1026" s="1">
        <v>91</v>
      </c>
      <c r="T1026" s="1">
        <v>1150</v>
      </c>
      <c r="U1026" s="1">
        <v>8120</v>
      </c>
      <c r="V1026" s="1">
        <v>9082</v>
      </c>
      <c r="W1026" s="1">
        <v>170</v>
      </c>
      <c r="X1026" s="1">
        <v>16</v>
      </c>
      <c r="Y1026" s="1">
        <v>38</v>
      </c>
      <c r="Z1026" s="1">
        <v>40</v>
      </c>
      <c r="AA1026" s="1">
        <v>76</v>
      </c>
      <c r="AB1026" s="49"/>
      <c r="AC1026" s="1">
        <f t="shared" si="605"/>
        <v>0</v>
      </c>
      <c r="AD1026" s="1">
        <v>53</v>
      </c>
      <c r="AF1026" s="1">
        <v>18</v>
      </c>
      <c r="AH1026"/>
      <c r="AK1026" s="7">
        <f t="shared" si="615"/>
        <v>5</v>
      </c>
      <c r="AL1026" s="7">
        <f t="shared" si="616"/>
        <v>10</v>
      </c>
      <c r="AM1026" s="7">
        <f t="shared" si="617"/>
        <v>9</v>
      </c>
      <c r="AN1026" s="2">
        <f t="shared" si="618"/>
        <v>8.3272103845211855E-3</v>
      </c>
      <c r="AO1026" s="2">
        <f t="shared" si="619"/>
        <v>7.8373744795493514E-4</v>
      </c>
      <c r="AP1026" s="2">
        <f t="shared" si="620"/>
        <v>1.8613764388929709E-3</v>
      </c>
      <c r="AR1026" t="str">
        <f t="shared" si="621"/>
        <v>Franklin</v>
      </c>
      <c r="AS1026" t="s">
        <v>2227</v>
      </c>
      <c r="AT1026" s="184">
        <v>3</v>
      </c>
      <c r="AV1026" s="97">
        <v>29</v>
      </c>
      <c r="AW1026" s="99">
        <v>71</v>
      </c>
      <c r="AX1026" s="105">
        <f t="shared" si="622"/>
        <v>29071</v>
      </c>
      <c r="AZ1026" s="7" t="s">
        <v>2951</v>
      </c>
      <c r="BA1026" t="s">
        <v>3184</v>
      </c>
      <c r="BB1026" s="204"/>
      <c r="BC1026" s="204"/>
      <c r="BD1026" s="204"/>
      <c r="BE1026" s="204"/>
      <c r="BF1026" s="204"/>
      <c r="BG1026" s="204"/>
      <c r="BH1026" s="204"/>
      <c r="BI1026" s="204"/>
      <c r="BJ1026" s="204"/>
      <c r="BK1026" s="204"/>
      <c r="BL1026" s="1">
        <v>0</v>
      </c>
    </row>
    <row r="1027" spans="1:64" hidden="1" outlineLevel="1">
      <c r="A1027" t="s">
        <v>1975</v>
      </c>
      <c r="B1027" t="s">
        <v>2227</v>
      </c>
      <c r="C1027" s="1">
        <f t="shared" si="608"/>
        <v>3143</v>
      </c>
      <c r="D1027" s="7">
        <f>IF(R1027&gt;0,RANK(R1027,(R1027:T1027,U1027:AI1027)),0)</f>
        <v>3</v>
      </c>
      <c r="E1027" s="7">
        <f>IF(S1027&gt;0,RANK(S1027,(R1027:T1027,U1027:AI1027)),0)</f>
        <v>7</v>
      </c>
      <c r="F1027" s="7">
        <f>IF(T1027&gt;0,RANK(T1027,(R1027:T1027,U1027:AI1027)),0)</f>
        <v>4</v>
      </c>
      <c r="G1027" s="7">
        <f>IF(U1027&gt;0,RANK(U1027,(R1027:T1027,U1027:AI1027)),0)</f>
        <v>2</v>
      </c>
      <c r="H1027" s="7">
        <f t="shared" si="609"/>
        <v>1</v>
      </c>
      <c r="I1027" s="49">
        <f t="shared" si="610"/>
        <v>153</v>
      </c>
      <c r="J1027" s="177">
        <f t="shared" si="607"/>
        <v>4.8679605472478522E-2</v>
      </c>
      <c r="K1027" s="2"/>
      <c r="L1027" s="2">
        <f t="shared" si="611"/>
        <v>6.4587973273942098E-2</v>
      </c>
      <c r="M1027" s="2">
        <f t="shared" si="612"/>
        <v>3.181673560292714E-3</v>
      </c>
      <c r="N1027" s="2">
        <f t="shared" si="613"/>
        <v>4.4861597200127265E-2</v>
      </c>
      <c r="O1027" s="2">
        <f t="shared" si="606"/>
        <v>0.40598154629335031</v>
      </c>
      <c r="P1027" s="2">
        <f t="shared" si="614"/>
        <v>0.45466115176582883</v>
      </c>
      <c r="Q1027" s="2">
        <f t="shared" si="588"/>
        <v>2.6726057906458767E-2</v>
      </c>
      <c r="R1027" s="1">
        <v>203</v>
      </c>
      <c r="S1027" s="1">
        <v>10</v>
      </c>
      <c r="T1027" s="1">
        <v>141</v>
      </c>
      <c r="U1027" s="1">
        <v>1276</v>
      </c>
      <c r="V1027" s="1">
        <v>1429</v>
      </c>
      <c r="W1027" s="1">
        <v>39</v>
      </c>
      <c r="X1027" s="1">
        <v>0</v>
      </c>
      <c r="Y1027" s="1">
        <v>10</v>
      </c>
      <c r="Z1027" s="1">
        <v>8</v>
      </c>
      <c r="AA1027" s="1">
        <v>15</v>
      </c>
      <c r="AB1027" s="49"/>
      <c r="AC1027" s="1">
        <f t="shared" si="605"/>
        <v>0</v>
      </c>
      <c r="AD1027" s="1">
        <v>8</v>
      </c>
      <c r="AF1027" s="1">
        <v>4</v>
      </c>
      <c r="AH1027"/>
      <c r="AK1027" s="7">
        <f t="shared" si="615"/>
        <v>5</v>
      </c>
      <c r="AL1027" s="7">
        <f t="shared" si="616"/>
        <v>0</v>
      </c>
      <c r="AM1027" s="7">
        <f t="shared" si="617"/>
        <v>7</v>
      </c>
      <c r="AN1027" s="2">
        <f t="shared" si="618"/>
        <v>1.2408526885141585E-2</v>
      </c>
      <c r="AO1027" s="2">
        <f t="shared" si="619"/>
        <v>0</v>
      </c>
      <c r="AP1027" s="2">
        <f t="shared" si="620"/>
        <v>3.181673560292714E-3</v>
      </c>
      <c r="AR1027" t="str">
        <f t="shared" si="621"/>
        <v>Gasconade</v>
      </c>
      <c r="AS1027" t="s">
        <v>2227</v>
      </c>
      <c r="AT1027" s="184">
        <v>3</v>
      </c>
      <c r="AV1027" s="97">
        <v>29</v>
      </c>
      <c r="AW1027" s="99">
        <v>73</v>
      </c>
      <c r="AX1027" s="105">
        <f t="shared" si="622"/>
        <v>29073</v>
      </c>
      <c r="AZ1027" s="7" t="s">
        <v>2951</v>
      </c>
      <c r="BA1027" t="s">
        <v>3184</v>
      </c>
      <c r="BB1027" s="204"/>
      <c r="BC1027" s="204"/>
      <c r="BD1027" s="204"/>
      <c r="BE1027" s="204"/>
      <c r="BF1027" s="204"/>
      <c r="BG1027" s="204"/>
      <c r="BH1027" s="204"/>
      <c r="BI1027" s="204"/>
      <c r="BJ1027" s="204"/>
      <c r="BK1027" s="204"/>
      <c r="BL1027" s="1">
        <v>0</v>
      </c>
    </row>
    <row r="1028" spans="1:64" hidden="1" outlineLevel="1">
      <c r="A1028" t="s">
        <v>1134</v>
      </c>
      <c r="B1028" t="s">
        <v>2227</v>
      </c>
      <c r="C1028" s="1">
        <f t="shared" si="608"/>
        <v>1070</v>
      </c>
      <c r="D1028" s="7">
        <f>IF(R1028&gt;0,RANK(R1028,(R1028:T1028,U1028:AI1028)),0)</f>
        <v>3</v>
      </c>
      <c r="E1028" s="7">
        <f>IF(S1028&gt;0,RANK(S1028,(R1028:T1028,U1028:AI1028)),0)</f>
        <v>9</v>
      </c>
      <c r="F1028" s="7">
        <f>IF(T1028&gt;0,RANK(T1028,(R1028:T1028,U1028:AI1028)),0)</f>
        <v>4</v>
      </c>
      <c r="G1028" s="7">
        <f>IF(U1028&gt;0,RANK(U1028,(R1028:T1028,U1028:AI1028)),0)</f>
        <v>2</v>
      </c>
      <c r="H1028" s="7">
        <f t="shared" si="609"/>
        <v>1</v>
      </c>
      <c r="I1028" s="49">
        <f t="shared" si="610"/>
        <v>30</v>
      </c>
      <c r="J1028" s="177">
        <f t="shared" si="607"/>
        <v>2.8037383177570093E-2</v>
      </c>
      <c r="K1028" s="2"/>
      <c r="L1028" s="2">
        <f t="shared" si="611"/>
        <v>0.10841121495327102</v>
      </c>
      <c r="M1028" s="2">
        <f t="shared" si="612"/>
        <v>2.8037383177570091E-3</v>
      </c>
      <c r="N1028" s="2">
        <f t="shared" si="613"/>
        <v>6.4485981308411211E-2</v>
      </c>
      <c r="O1028" s="2">
        <f t="shared" si="606"/>
        <v>0.37850467289719625</v>
      </c>
      <c r="P1028" s="2">
        <f t="shared" si="614"/>
        <v>0.40654205607476634</v>
      </c>
      <c r="Q1028" s="2">
        <f t="shared" si="588"/>
        <v>3.9252336448598157E-2</v>
      </c>
      <c r="R1028" s="1">
        <v>116</v>
      </c>
      <c r="S1028" s="1">
        <v>3</v>
      </c>
      <c r="T1028" s="1">
        <v>69</v>
      </c>
      <c r="U1028" s="1">
        <v>405</v>
      </c>
      <c r="V1028" s="1">
        <v>435</v>
      </c>
      <c r="W1028" s="1">
        <v>22</v>
      </c>
      <c r="X1028" s="1">
        <v>0</v>
      </c>
      <c r="Y1028" s="1">
        <v>4</v>
      </c>
      <c r="Z1028" s="1">
        <v>0</v>
      </c>
      <c r="AA1028" s="1">
        <v>4</v>
      </c>
      <c r="AB1028" s="49"/>
      <c r="AC1028" s="1">
        <f t="shared" si="605"/>
        <v>0</v>
      </c>
      <c r="AD1028" s="1">
        <v>10</v>
      </c>
      <c r="AF1028" s="1">
        <v>2</v>
      </c>
      <c r="AH1028"/>
      <c r="AK1028" s="7">
        <f t="shared" si="615"/>
        <v>5</v>
      </c>
      <c r="AL1028" s="7">
        <f t="shared" si="616"/>
        <v>0</v>
      </c>
      <c r="AM1028" s="7">
        <f t="shared" si="617"/>
        <v>6</v>
      </c>
      <c r="AN1028" s="2">
        <f t="shared" si="618"/>
        <v>2.0560747663551402E-2</v>
      </c>
      <c r="AO1028" s="2">
        <f t="shared" si="619"/>
        <v>0</v>
      </c>
      <c r="AP1028" s="2">
        <f t="shared" si="620"/>
        <v>3.7383177570093459E-3</v>
      </c>
      <c r="AR1028" t="str">
        <f t="shared" si="621"/>
        <v>Gentry</v>
      </c>
      <c r="AS1028" t="s">
        <v>2227</v>
      </c>
      <c r="AT1028" s="184">
        <v>6</v>
      </c>
      <c r="AV1028" s="97">
        <v>29</v>
      </c>
      <c r="AW1028" s="99">
        <v>75</v>
      </c>
      <c r="AX1028" s="105">
        <f t="shared" si="622"/>
        <v>29075</v>
      </c>
      <c r="AZ1028" s="7" t="s">
        <v>2951</v>
      </c>
      <c r="BA1028" t="s">
        <v>3184</v>
      </c>
      <c r="BB1028" s="204"/>
      <c r="BC1028" s="204"/>
      <c r="BD1028" s="204"/>
      <c r="BE1028" s="204"/>
      <c r="BF1028" s="204"/>
      <c r="BG1028" s="204"/>
      <c r="BH1028" s="204"/>
      <c r="BI1028" s="204"/>
      <c r="BJ1028" s="204"/>
      <c r="BK1028" s="204"/>
      <c r="BL1028" s="1">
        <v>0</v>
      </c>
    </row>
    <row r="1029" spans="1:64" hidden="1" outlineLevel="1">
      <c r="A1029" t="s">
        <v>1307</v>
      </c>
      <c r="B1029" t="s">
        <v>2227</v>
      </c>
      <c r="C1029" s="1">
        <f t="shared" si="608"/>
        <v>51839</v>
      </c>
      <c r="D1029" s="7">
        <f>IF(R1029&gt;0,RANK(R1029,(R1029:T1029,U1029:AI1029)),0)</f>
        <v>3</v>
      </c>
      <c r="E1029" s="7">
        <f>IF(S1029&gt;0,RANK(S1029,(R1029:T1029,U1029:AI1029)),0)</f>
        <v>6</v>
      </c>
      <c r="F1029" s="7">
        <f>IF(T1029&gt;0,RANK(T1029,(R1029:T1029,U1029:AI1029)),0)</f>
        <v>4</v>
      </c>
      <c r="G1029" s="7">
        <f>IF(U1029&gt;0,RANK(U1029,(R1029:T1029,U1029:AI1029)),0)</f>
        <v>1</v>
      </c>
      <c r="H1029" s="7">
        <f t="shared" si="609"/>
        <v>2</v>
      </c>
      <c r="I1029" s="49">
        <f t="shared" si="610"/>
        <v>10145</v>
      </c>
      <c r="J1029" s="177">
        <f t="shared" si="607"/>
        <v>0.1957020775863732</v>
      </c>
      <c r="K1029" s="2"/>
      <c r="L1029" s="2">
        <f t="shared" si="611"/>
        <v>8.9083508555334784E-2</v>
      </c>
      <c r="M1029" s="2">
        <f t="shared" si="612"/>
        <v>2.9900268137888464E-3</v>
      </c>
      <c r="N1029" s="2">
        <f t="shared" si="613"/>
        <v>5.1814271108624778E-2</v>
      </c>
      <c r="O1029" s="2">
        <f t="shared" si="606"/>
        <v>0.51692740986515939</v>
      </c>
      <c r="P1029" s="2">
        <f t="shared" si="614"/>
        <v>0.32122533227878625</v>
      </c>
      <c r="Q1029" s="2">
        <f t="shared" si="588"/>
        <v>1.7959451378306013E-2</v>
      </c>
      <c r="R1029" s="1">
        <v>4618</v>
      </c>
      <c r="S1029" s="1">
        <v>155</v>
      </c>
      <c r="T1029" s="1">
        <v>2686</v>
      </c>
      <c r="U1029" s="1">
        <v>26797</v>
      </c>
      <c r="V1029" s="1">
        <v>16652</v>
      </c>
      <c r="W1029" s="1">
        <v>461</v>
      </c>
      <c r="X1029" s="1">
        <v>14</v>
      </c>
      <c r="Y1029" s="1">
        <v>72</v>
      </c>
      <c r="Z1029" s="1">
        <v>102</v>
      </c>
      <c r="AA1029" s="1">
        <v>131</v>
      </c>
      <c r="AB1029" s="49"/>
      <c r="AC1029" s="1">
        <f t="shared" si="605"/>
        <v>2</v>
      </c>
      <c r="AD1029" s="1">
        <v>107</v>
      </c>
      <c r="AF1029" s="1">
        <v>42</v>
      </c>
      <c r="AH1029"/>
      <c r="AK1029" s="7">
        <f t="shared" si="615"/>
        <v>5</v>
      </c>
      <c r="AL1029" s="7">
        <f t="shared" si="616"/>
        <v>10</v>
      </c>
      <c r="AM1029" s="7">
        <f t="shared" si="617"/>
        <v>9</v>
      </c>
      <c r="AN1029" s="2">
        <f t="shared" si="618"/>
        <v>8.8929184590752133E-3</v>
      </c>
      <c r="AO1029" s="2">
        <f t="shared" si="619"/>
        <v>2.7006693801963773E-4</v>
      </c>
      <c r="AP1029" s="2">
        <f t="shared" si="620"/>
        <v>1.3889156812438512E-3</v>
      </c>
      <c r="AR1029" t="str">
        <f t="shared" si="621"/>
        <v>Greene</v>
      </c>
      <c r="AS1029" t="s">
        <v>2227</v>
      </c>
      <c r="AT1029" s="184">
        <v>7</v>
      </c>
      <c r="AV1029" s="97">
        <v>29</v>
      </c>
      <c r="AW1029" s="99">
        <v>77</v>
      </c>
      <c r="AX1029" s="105">
        <f t="shared" si="622"/>
        <v>29077</v>
      </c>
      <c r="AZ1029" s="7" t="s">
        <v>2951</v>
      </c>
      <c r="BA1029" t="s">
        <v>3184</v>
      </c>
      <c r="BB1029" s="204"/>
      <c r="BC1029" s="204"/>
      <c r="BD1029" s="204"/>
      <c r="BE1029" s="204"/>
      <c r="BF1029" s="204"/>
      <c r="BG1029" s="204"/>
      <c r="BH1029" s="204"/>
      <c r="BI1029" s="204"/>
      <c r="BJ1029" s="204"/>
      <c r="BK1029" s="204"/>
      <c r="BL1029" s="1">
        <v>2</v>
      </c>
    </row>
    <row r="1030" spans="1:64" hidden="1" outlineLevel="1">
      <c r="A1030" t="s">
        <v>2232</v>
      </c>
      <c r="B1030" t="s">
        <v>2227</v>
      </c>
      <c r="C1030" s="1">
        <f t="shared" si="608"/>
        <v>1952</v>
      </c>
      <c r="D1030" s="7">
        <f>IF(R1030&gt;0,RANK(R1030,(R1030:T1030,U1030:AI1030)),0)</f>
        <v>3</v>
      </c>
      <c r="E1030" s="7">
        <f>IF(S1030&gt;0,RANK(S1030,(R1030:T1030,U1030:AI1030)),0)</f>
        <v>7</v>
      </c>
      <c r="F1030" s="7">
        <f>IF(T1030&gt;0,RANK(T1030,(R1030:T1030,U1030:AI1030)),0)</f>
        <v>4</v>
      </c>
      <c r="G1030" s="7">
        <f>IF(U1030&gt;0,RANK(U1030,(R1030:T1030,U1030:AI1030)),0)</f>
        <v>2</v>
      </c>
      <c r="H1030" s="7">
        <f t="shared" si="609"/>
        <v>1</v>
      </c>
      <c r="I1030" s="49">
        <f t="shared" si="610"/>
        <v>305</v>
      </c>
      <c r="J1030" s="177">
        <f t="shared" si="607"/>
        <v>0.15625</v>
      </c>
      <c r="K1030" s="2"/>
      <c r="L1030" s="2">
        <f t="shared" si="611"/>
        <v>8.350409836065574E-2</v>
      </c>
      <c r="M1030" s="2">
        <f t="shared" si="612"/>
        <v>4.6106557377049179E-3</v>
      </c>
      <c r="N1030" s="2">
        <f t="shared" si="613"/>
        <v>4.0471311475409839E-2</v>
      </c>
      <c r="O1030" s="2">
        <f t="shared" si="606"/>
        <v>0.34477459016393441</v>
      </c>
      <c r="P1030" s="2">
        <f t="shared" si="614"/>
        <v>0.50102459016393441</v>
      </c>
      <c r="Q1030" s="2">
        <f t="shared" si="588"/>
        <v>2.561475409836067E-2</v>
      </c>
      <c r="R1030" s="1">
        <v>163</v>
      </c>
      <c r="S1030" s="1">
        <v>9</v>
      </c>
      <c r="T1030" s="1">
        <v>79</v>
      </c>
      <c r="U1030" s="1">
        <v>673</v>
      </c>
      <c r="V1030" s="1">
        <v>978</v>
      </c>
      <c r="W1030" s="1">
        <v>26</v>
      </c>
      <c r="X1030" s="1">
        <v>1</v>
      </c>
      <c r="Y1030" s="1">
        <v>0</v>
      </c>
      <c r="Z1030" s="1">
        <v>3</v>
      </c>
      <c r="AA1030" s="1">
        <v>7</v>
      </c>
      <c r="AB1030" s="49"/>
      <c r="AC1030" s="1">
        <f t="shared" si="605"/>
        <v>0</v>
      </c>
      <c r="AD1030" s="1">
        <v>11</v>
      </c>
      <c r="AF1030" s="1">
        <v>2</v>
      </c>
      <c r="AH1030"/>
      <c r="AK1030" s="7">
        <f t="shared" si="615"/>
        <v>5</v>
      </c>
      <c r="AL1030" s="7">
        <f t="shared" si="616"/>
        <v>9</v>
      </c>
      <c r="AM1030" s="7">
        <f t="shared" si="617"/>
        <v>0</v>
      </c>
      <c r="AN1030" s="2">
        <f t="shared" si="618"/>
        <v>1.331967213114754E-2</v>
      </c>
      <c r="AO1030" s="2">
        <f t="shared" si="619"/>
        <v>5.1229508196721314E-4</v>
      </c>
      <c r="AP1030" s="2">
        <f t="shared" si="620"/>
        <v>0</v>
      </c>
      <c r="AR1030" t="str">
        <f t="shared" si="621"/>
        <v>Grundy</v>
      </c>
      <c r="AS1030" t="s">
        <v>2227</v>
      </c>
      <c r="AT1030" s="184">
        <v>6</v>
      </c>
      <c r="AV1030" s="97">
        <v>29</v>
      </c>
      <c r="AW1030" s="99">
        <v>79</v>
      </c>
      <c r="AX1030" s="105">
        <f t="shared" si="622"/>
        <v>29079</v>
      </c>
      <c r="AZ1030" s="7" t="s">
        <v>2951</v>
      </c>
      <c r="BA1030" t="s">
        <v>3184</v>
      </c>
      <c r="BB1030" s="204"/>
      <c r="BC1030" s="204"/>
      <c r="BD1030" s="204"/>
      <c r="BE1030" s="204"/>
      <c r="BF1030" s="204"/>
      <c r="BG1030" s="204"/>
      <c r="BH1030" s="204"/>
      <c r="BI1030" s="204"/>
      <c r="BJ1030" s="204"/>
      <c r="BK1030" s="204"/>
      <c r="BL1030" s="1">
        <v>0</v>
      </c>
    </row>
    <row r="1031" spans="1:64" hidden="1" outlineLevel="1">
      <c r="A1031" t="s">
        <v>1822</v>
      </c>
      <c r="B1031" t="s">
        <v>2227</v>
      </c>
      <c r="C1031" s="1">
        <f t="shared" si="608"/>
        <v>1623</v>
      </c>
      <c r="D1031" s="7">
        <f>IF(R1031&gt;0,RANK(R1031,(R1031:T1031,U1031:AI1031)),0)</f>
        <v>3</v>
      </c>
      <c r="E1031" s="7">
        <f>IF(S1031&gt;0,RANK(S1031,(R1031:T1031,U1031:AI1031)),0)</f>
        <v>6</v>
      </c>
      <c r="F1031" s="7">
        <f>IF(T1031&gt;0,RANK(T1031,(R1031:T1031,U1031:AI1031)),0)</f>
        <v>4</v>
      </c>
      <c r="G1031" s="7">
        <f>IF(U1031&gt;0,RANK(U1031,(R1031:T1031,U1031:AI1031)),0)</f>
        <v>2</v>
      </c>
      <c r="H1031" s="7">
        <f t="shared" si="609"/>
        <v>1</v>
      </c>
      <c r="I1031" s="49">
        <f t="shared" si="610"/>
        <v>164</v>
      </c>
      <c r="J1031" s="177">
        <f t="shared" si="607"/>
        <v>0.10104744300677758</v>
      </c>
      <c r="K1031" s="2"/>
      <c r="L1031" s="2">
        <f t="shared" si="611"/>
        <v>8.6876155268022184E-2</v>
      </c>
      <c r="M1031" s="2">
        <f t="shared" si="612"/>
        <v>5.5452865064695009E-3</v>
      </c>
      <c r="N1031" s="2">
        <f t="shared" si="613"/>
        <v>5.2372150338878619E-2</v>
      </c>
      <c r="O1031" s="2">
        <f t="shared" si="606"/>
        <v>0.36414048059149723</v>
      </c>
      <c r="P1031" s="2">
        <f t="shared" si="614"/>
        <v>0.46518792359827482</v>
      </c>
      <c r="Q1031" s="2">
        <f t="shared" si="588"/>
        <v>2.5878003696857665E-2</v>
      </c>
      <c r="R1031" s="1">
        <v>141</v>
      </c>
      <c r="S1031" s="1">
        <v>9</v>
      </c>
      <c r="T1031" s="1">
        <v>85</v>
      </c>
      <c r="U1031" s="1">
        <v>591</v>
      </c>
      <c r="V1031" s="1">
        <v>755</v>
      </c>
      <c r="W1031" s="1">
        <v>16</v>
      </c>
      <c r="X1031" s="1">
        <v>2</v>
      </c>
      <c r="Y1031" s="1">
        <v>5</v>
      </c>
      <c r="Z1031" s="1">
        <v>6</v>
      </c>
      <c r="AA1031" s="1">
        <v>7</v>
      </c>
      <c r="AB1031" s="49"/>
      <c r="AC1031" s="1">
        <f t="shared" si="605"/>
        <v>0</v>
      </c>
      <c r="AD1031" s="1">
        <v>4</v>
      </c>
      <c r="AF1031" s="1">
        <v>2</v>
      </c>
      <c r="AH1031"/>
      <c r="AK1031" s="7">
        <f t="shared" si="615"/>
        <v>5</v>
      </c>
      <c r="AL1031" s="7">
        <f t="shared" si="616"/>
        <v>10</v>
      </c>
      <c r="AM1031" s="7">
        <f t="shared" si="617"/>
        <v>9</v>
      </c>
      <c r="AN1031" s="2">
        <f t="shared" si="618"/>
        <v>9.8582871226124465E-3</v>
      </c>
      <c r="AO1031" s="2">
        <f t="shared" si="619"/>
        <v>1.2322858903265558E-3</v>
      </c>
      <c r="AP1031" s="2">
        <f t="shared" si="620"/>
        <v>3.0807147258163892E-3</v>
      </c>
      <c r="AR1031" t="str">
        <f t="shared" si="621"/>
        <v>Harrison</v>
      </c>
      <c r="AS1031" t="s">
        <v>2227</v>
      </c>
      <c r="AT1031" s="184">
        <v>6</v>
      </c>
      <c r="AV1031" s="97">
        <v>29</v>
      </c>
      <c r="AW1031" s="99">
        <v>81</v>
      </c>
      <c r="AX1031" s="105">
        <f t="shared" si="622"/>
        <v>29081</v>
      </c>
      <c r="AZ1031" s="7" t="s">
        <v>2951</v>
      </c>
      <c r="BA1031" t="s">
        <v>3184</v>
      </c>
      <c r="BB1031" s="204"/>
      <c r="BC1031" s="204"/>
      <c r="BD1031" s="204"/>
      <c r="BE1031" s="204"/>
      <c r="BF1031" s="204"/>
      <c r="BG1031" s="204"/>
      <c r="BH1031" s="204"/>
      <c r="BI1031" s="204"/>
      <c r="BJ1031" s="204"/>
      <c r="BK1031" s="204"/>
      <c r="BL1031" s="1">
        <v>0</v>
      </c>
    </row>
    <row r="1032" spans="1:64" hidden="1" outlineLevel="1">
      <c r="A1032" t="s">
        <v>2092</v>
      </c>
      <c r="B1032" t="s">
        <v>2227</v>
      </c>
      <c r="C1032" s="1">
        <f t="shared" si="608"/>
        <v>3682</v>
      </c>
      <c r="D1032" s="7">
        <f>IF(R1032&gt;0,RANK(R1032,(R1032:T1032,U1032:AI1032)),0)</f>
        <v>3</v>
      </c>
      <c r="E1032" s="7">
        <f>IF(S1032&gt;0,RANK(S1032,(R1032:T1032,U1032:AI1032)),0)</f>
        <v>8</v>
      </c>
      <c r="F1032" s="7">
        <f>IF(T1032&gt;0,RANK(T1032,(R1032:T1032,U1032:AI1032)),0)</f>
        <v>4</v>
      </c>
      <c r="G1032" s="7">
        <f>IF(U1032&gt;0,RANK(U1032,(R1032:T1032,U1032:AI1032)),0)</f>
        <v>2</v>
      </c>
      <c r="H1032" s="7">
        <f t="shared" si="609"/>
        <v>1</v>
      </c>
      <c r="I1032" s="49">
        <f t="shared" si="610"/>
        <v>240</v>
      </c>
      <c r="J1032" s="177">
        <f t="shared" si="607"/>
        <v>6.5181966322650733E-2</v>
      </c>
      <c r="K1032" s="2"/>
      <c r="L1032" s="2">
        <f t="shared" si="611"/>
        <v>9.6143400325909831E-2</v>
      </c>
      <c r="M1032" s="2">
        <f t="shared" si="612"/>
        <v>2.9875067897881585E-3</v>
      </c>
      <c r="N1032" s="2">
        <f t="shared" si="613"/>
        <v>5.1873981531776206E-2</v>
      </c>
      <c r="O1032" s="2">
        <f t="shared" si="606"/>
        <v>0.38022813688212925</v>
      </c>
      <c r="P1032" s="2">
        <f t="shared" si="614"/>
        <v>0.44541010320478003</v>
      </c>
      <c r="Q1032" s="2">
        <f t="shared" si="588"/>
        <v>2.3356871265616419E-2</v>
      </c>
      <c r="R1032" s="1">
        <v>354</v>
      </c>
      <c r="S1032" s="1">
        <v>11</v>
      </c>
      <c r="T1032" s="1">
        <v>191</v>
      </c>
      <c r="U1032" s="1">
        <v>1400</v>
      </c>
      <c r="V1032" s="1">
        <v>1640</v>
      </c>
      <c r="W1032" s="1">
        <v>35</v>
      </c>
      <c r="X1032" s="1">
        <v>1</v>
      </c>
      <c r="Y1032" s="1">
        <v>6</v>
      </c>
      <c r="Z1032" s="1">
        <v>8</v>
      </c>
      <c r="AA1032" s="1">
        <v>16</v>
      </c>
      <c r="AB1032" s="49"/>
      <c r="AC1032" s="1">
        <f t="shared" si="605"/>
        <v>1</v>
      </c>
      <c r="AD1032" s="1">
        <v>18</v>
      </c>
      <c r="AF1032" s="1">
        <v>1</v>
      </c>
      <c r="AH1032"/>
      <c r="AK1032" s="7">
        <f t="shared" si="615"/>
        <v>5</v>
      </c>
      <c r="AL1032" s="7">
        <f t="shared" si="616"/>
        <v>10</v>
      </c>
      <c r="AM1032" s="7">
        <f t="shared" si="617"/>
        <v>9</v>
      </c>
      <c r="AN1032" s="2">
        <f t="shared" si="618"/>
        <v>9.5057034220532317E-3</v>
      </c>
      <c r="AO1032" s="2">
        <f t="shared" si="619"/>
        <v>2.7159152634437803E-4</v>
      </c>
      <c r="AP1032" s="2">
        <f t="shared" si="620"/>
        <v>1.6295491580662683E-3</v>
      </c>
      <c r="AR1032" t="str">
        <f t="shared" si="621"/>
        <v>Henry</v>
      </c>
      <c r="AS1032" t="s">
        <v>2227</v>
      </c>
      <c r="AT1032" s="184">
        <v>4</v>
      </c>
      <c r="AV1032" s="97">
        <v>29</v>
      </c>
      <c r="AW1032" s="99">
        <v>83</v>
      </c>
      <c r="AX1032" s="105">
        <f t="shared" si="622"/>
        <v>29083</v>
      </c>
      <c r="AZ1032" s="7" t="s">
        <v>2951</v>
      </c>
      <c r="BA1032" t="s">
        <v>3184</v>
      </c>
      <c r="BB1032" s="204"/>
      <c r="BC1032" s="204"/>
      <c r="BD1032" s="204"/>
      <c r="BE1032" s="204"/>
      <c r="BF1032" s="204"/>
      <c r="BG1032" s="204"/>
      <c r="BH1032" s="204"/>
      <c r="BI1032" s="204"/>
      <c r="BJ1032" s="204"/>
      <c r="BK1032" s="204"/>
      <c r="BL1032" s="1">
        <v>1</v>
      </c>
    </row>
    <row r="1033" spans="1:64" hidden="1" outlineLevel="1">
      <c r="A1033" t="s">
        <v>1777</v>
      </c>
      <c r="B1033" t="s">
        <v>2227</v>
      </c>
      <c r="C1033" s="1">
        <f t="shared" si="608"/>
        <v>2147</v>
      </c>
      <c r="D1033" s="7">
        <f>IF(R1033&gt;0,RANK(R1033,(R1033:T1033,U1033:AI1033)),0)</f>
        <v>3</v>
      </c>
      <c r="E1033" s="7">
        <f>IF(S1033&gt;0,RANK(S1033,(R1033:T1033,U1033:AI1033)),0)</f>
        <v>6</v>
      </c>
      <c r="F1033" s="7">
        <f>IF(T1033&gt;0,RANK(T1033,(R1033:T1033,U1033:AI1033)),0)</f>
        <v>4</v>
      </c>
      <c r="G1033" s="7">
        <f>IF(U1033&gt;0,RANK(U1033,(R1033:T1033,U1033:AI1033)),0)</f>
        <v>2</v>
      </c>
      <c r="H1033" s="7">
        <f t="shared" si="609"/>
        <v>1</v>
      </c>
      <c r="I1033" s="49">
        <f t="shared" si="610"/>
        <v>292</v>
      </c>
      <c r="J1033" s="177">
        <f t="shared" si="607"/>
        <v>0.136003726129483</v>
      </c>
      <c r="K1033" s="2"/>
      <c r="L1033" s="2">
        <f t="shared" si="611"/>
        <v>5.8220773171867725E-2</v>
      </c>
      <c r="M1033" s="2">
        <f t="shared" si="612"/>
        <v>5.5891942244993015E-3</v>
      </c>
      <c r="N1033" s="2">
        <f t="shared" si="613"/>
        <v>4.6110852352119237E-2</v>
      </c>
      <c r="O1033" s="2">
        <f t="shared" si="606"/>
        <v>0.36795528644620401</v>
      </c>
      <c r="P1033" s="2">
        <f t="shared" si="614"/>
        <v>0.50395901257568698</v>
      </c>
      <c r="Q1033" s="2">
        <f t="shared" si="588"/>
        <v>1.8164881229622787E-2</v>
      </c>
      <c r="R1033" s="1">
        <v>125</v>
      </c>
      <c r="S1033" s="1">
        <v>12</v>
      </c>
      <c r="T1033" s="1">
        <v>99</v>
      </c>
      <c r="U1033" s="1">
        <v>790</v>
      </c>
      <c r="V1033" s="1">
        <v>1082</v>
      </c>
      <c r="W1033" s="1">
        <v>16</v>
      </c>
      <c r="X1033" s="1">
        <v>0</v>
      </c>
      <c r="Y1033" s="1">
        <v>3</v>
      </c>
      <c r="Z1033" s="1">
        <v>1</v>
      </c>
      <c r="AA1033" s="1">
        <v>10</v>
      </c>
      <c r="AB1033" s="49"/>
      <c r="AC1033" s="1">
        <f t="shared" si="605"/>
        <v>0</v>
      </c>
      <c r="AD1033" s="1">
        <v>7</v>
      </c>
      <c r="AF1033" s="1">
        <v>2</v>
      </c>
      <c r="AH1033"/>
      <c r="AK1033" s="7">
        <f t="shared" si="615"/>
        <v>5</v>
      </c>
      <c r="AL1033" s="7">
        <f t="shared" si="616"/>
        <v>0</v>
      </c>
      <c r="AM1033" s="7">
        <f t="shared" si="617"/>
        <v>8</v>
      </c>
      <c r="AN1033" s="2">
        <f t="shared" si="618"/>
        <v>7.4522589659990687E-3</v>
      </c>
      <c r="AO1033" s="2">
        <f t="shared" si="619"/>
        <v>0</v>
      </c>
      <c r="AP1033" s="2">
        <f t="shared" si="620"/>
        <v>1.3972985561248254E-3</v>
      </c>
      <c r="AR1033" t="str">
        <f t="shared" si="621"/>
        <v>Hickory</v>
      </c>
      <c r="AS1033" t="s">
        <v>2227</v>
      </c>
      <c r="AT1033" s="184">
        <v>4</v>
      </c>
      <c r="AV1033" s="97">
        <v>29</v>
      </c>
      <c r="AW1033" s="99">
        <v>85</v>
      </c>
      <c r="AX1033" s="105">
        <f t="shared" si="622"/>
        <v>29085</v>
      </c>
      <c r="AZ1033" s="7" t="s">
        <v>2951</v>
      </c>
      <c r="BA1033" t="s">
        <v>3184</v>
      </c>
      <c r="BB1033" s="204"/>
      <c r="BC1033" s="204"/>
      <c r="BD1033" s="204"/>
      <c r="BE1033" s="204"/>
      <c r="BF1033" s="204"/>
      <c r="BG1033" s="204"/>
      <c r="BH1033" s="204"/>
      <c r="BI1033" s="204"/>
      <c r="BJ1033" s="204"/>
      <c r="BK1033" s="204"/>
      <c r="BL1033" s="1">
        <v>0</v>
      </c>
    </row>
    <row r="1034" spans="1:64" hidden="1" outlineLevel="1">
      <c r="A1034" t="s">
        <v>917</v>
      </c>
      <c r="B1034" t="s">
        <v>2227</v>
      </c>
      <c r="C1034" s="1">
        <f t="shared" si="608"/>
        <v>1069</v>
      </c>
      <c r="D1034" s="7">
        <f>IF(R1034&gt;0,RANK(R1034,(R1034:T1034,U1034:AI1034)),0)</f>
        <v>3</v>
      </c>
      <c r="E1034" s="7">
        <f>IF(S1034&gt;0,RANK(S1034,(R1034:T1034,U1034:AI1034)),0)</f>
        <v>9</v>
      </c>
      <c r="F1034" s="7">
        <f>IF(T1034&gt;0,RANK(T1034,(R1034:T1034,U1034:AI1034)),0)</f>
        <v>4</v>
      </c>
      <c r="G1034" s="7">
        <f>IF(U1034&gt;0,RANK(U1034,(R1034:T1034,U1034:AI1034)),0)</f>
        <v>2</v>
      </c>
      <c r="H1034" s="7">
        <f t="shared" si="609"/>
        <v>1</v>
      </c>
      <c r="I1034" s="49">
        <f t="shared" si="610"/>
        <v>123</v>
      </c>
      <c r="J1034" s="177">
        <f t="shared" si="607"/>
        <v>0.11506080449017773</v>
      </c>
      <c r="K1034" s="2"/>
      <c r="L1034" s="2">
        <f t="shared" si="611"/>
        <v>7.5771749298409727E-2</v>
      </c>
      <c r="M1034" s="2">
        <f t="shared" si="612"/>
        <v>2.8063610851262861E-3</v>
      </c>
      <c r="N1034" s="2">
        <f t="shared" si="613"/>
        <v>6.4546304957904588E-2</v>
      </c>
      <c r="O1034" s="2">
        <f t="shared" si="606"/>
        <v>0.35640785781103834</v>
      </c>
      <c r="P1034" s="2">
        <f t="shared" si="614"/>
        <v>0.47146866230121609</v>
      </c>
      <c r="Q1034" s="2">
        <f t="shared" si="588"/>
        <v>2.8999064546304965E-2</v>
      </c>
      <c r="R1034" s="1">
        <v>81</v>
      </c>
      <c r="S1034" s="1">
        <v>3</v>
      </c>
      <c r="T1034" s="1">
        <v>69</v>
      </c>
      <c r="U1034" s="1">
        <v>381</v>
      </c>
      <c r="V1034" s="1">
        <v>504</v>
      </c>
      <c r="W1034" s="1">
        <v>8</v>
      </c>
      <c r="X1034" s="1">
        <v>1</v>
      </c>
      <c r="Y1034" s="1">
        <v>8</v>
      </c>
      <c r="Z1034" s="1">
        <v>3</v>
      </c>
      <c r="AA1034" s="1">
        <v>7</v>
      </c>
      <c r="AB1034" s="49"/>
      <c r="AC1034" s="1">
        <f t="shared" si="605"/>
        <v>0</v>
      </c>
      <c r="AD1034" s="1">
        <v>4</v>
      </c>
      <c r="AF1034" s="1">
        <v>0</v>
      </c>
      <c r="AH1034"/>
      <c r="AK1034" s="7">
        <f t="shared" si="615"/>
        <v>5</v>
      </c>
      <c r="AL1034" s="7">
        <f t="shared" si="616"/>
        <v>10</v>
      </c>
      <c r="AM1034" s="7">
        <f t="shared" si="617"/>
        <v>5</v>
      </c>
      <c r="AN1034" s="2">
        <f t="shared" si="618"/>
        <v>7.4836295603367634E-3</v>
      </c>
      <c r="AO1034" s="2">
        <f t="shared" si="619"/>
        <v>9.3545369504209543E-4</v>
      </c>
      <c r="AP1034" s="2">
        <f t="shared" si="620"/>
        <v>7.4836295603367634E-3</v>
      </c>
      <c r="AR1034" t="str">
        <f t="shared" si="621"/>
        <v>Holt</v>
      </c>
      <c r="AS1034" t="s">
        <v>2227</v>
      </c>
      <c r="AT1034" s="184">
        <v>6</v>
      </c>
      <c r="AV1034" s="97">
        <v>29</v>
      </c>
      <c r="AW1034" s="99">
        <v>87</v>
      </c>
      <c r="AX1034" s="105">
        <f t="shared" si="622"/>
        <v>29087</v>
      </c>
      <c r="AZ1034" s="7" t="s">
        <v>2951</v>
      </c>
      <c r="BA1034" t="s">
        <v>3184</v>
      </c>
      <c r="BB1034" s="204"/>
      <c r="BC1034" s="204"/>
      <c r="BD1034" s="204"/>
      <c r="BE1034" s="204"/>
      <c r="BF1034" s="204"/>
      <c r="BG1034" s="204"/>
      <c r="BH1034" s="204"/>
      <c r="BI1034" s="204"/>
      <c r="BJ1034" s="204"/>
      <c r="BK1034" s="204"/>
      <c r="BL1034" s="1">
        <v>0</v>
      </c>
    </row>
    <row r="1035" spans="1:64" hidden="1" outlineLevel="1">
      <c r="A1035" t="s">
        <v>1133</v>
      </c>
      <c r="B1035" t="s">
        <v>2227</v>
      </c>
      <c r="C1035" s="1">
        <f t="shared" si="608"/>
        <v>1742</v>
      </c>
      <c r="D1035" s="7">
        <f>IF(R1035&gt;0,RANK(R1035,(R1035:T1035,U1035:AI1035)),0)</f>
        <v>3</v>
      </c>
      <c r="E1035" s="7">
        <f>IF(S1035&gt;0,RANK(S1035,(R1035:T1035,U1035:AI1035)),0)</f>
        <v>6</v>
      </c>
      <c r="F1035" s="7">
        <f>IF(T1035&gt;0,RANK(T1035,(R1035:T1035,U1035:AI1035)),0)</f>
        <v>4</v>
      </c>
      <c r="G1035" s="7">
        <f>IF(U1035&gt;0,RANK(U1035,(R1035:T1035,U1035:AI1035)),0)</f>
        <v>1</v>
      </c>
      <c r="H1035" s="7">
        <f t="shared" si="609"/>
        <v>2</v>
      </c>
      <c r="I1035" s="49">
        <f t="shared" si="610"/>
        <v>104</v>
      </c>
      <c r="J1035" s="177">
        <f t="shared" si="607"/>
        <v>5.9701492537313432E-2</v>
      </c>
      <c r="K1035" s="2"/>
      <c r="L1035" s="2">
        <f t="shared" si="611"/>
        <v>7.7497129735935699E-2</v>
      </c>
      <c r="M1035" s="2">
        <f t="shared" si="612"/>
        <v>3.4443168771526979E-3</v>
      </c>
      <c r="N1035" s="2">
        <f t="shared" si="613"/>
        <v>4.4776119402985072E-2</v>
      </c>
      <c r="O1035" s="2">
        <f t="shared" si="606"/>
        <v>0.45809414466130882</v>
      </c>
      <c r="P1035" s="2">
        <f t="shared" si="614"/>
        <v>0.39839265212399538</v>
      </c>
      <c r="Q1035" s="2">
        <f t="shared" si="588"/>
        <v>1.7795637198622261E-2</v>
      </c>
      <c r="R1035" s="1">
        <v>135</v>
      </c>
      <c r="S1035" s="1">
        <v>6</v>
      </c>
      <c r="T1035" s="1">
        <v>78</v>
      </c>
      <c r="U1035" s="1">
        <v>798</v>
      </c>
      <c r="V1035" s="1">
        <v>694</v>
      </c>
      <c r="W1035" s="1">
        <v>7</v>
      </c>
      <c r="X1035" s="1">
        <v>2</v>
      </c>
      <c r="Y1035" s="1">
        <v>5</v>
      </c>
      <c r="Z1035" s="1">
        <v>6</v>
      </c>
      <c r="AA1035" s="1">
        <v>5</v>
      </c>
      <c r="AB1035" s="49"/>
      <c r="AC1035" s="1">
        <f t="shared" si="605"/>
        <v>0</v>
      </c>
      <c r="AD1035" s="1">
        <v>4</v>
      </c>
      <c r="AF1035" s="1">
        <v>2</v>
      </c>
      <c r="AH1035"/>
      <c r="AK1035" s="7">
        <f t="shared" si="615"/>
        <v>5</v>
      </c>
      <c r="AL1035" s="7">
        <f t="shared" si="616"/>
        <v>10</v>
      </c>
      <c r="AM1035" s="7">
        <f t="shared" si="617"/>
        <v>8</v>
      </c>
      <c r="AN1035" s="2">
        <f t="shared" si="618"/>
        <v>4.018369690011481E-3</v>
      </c>
      <c r="AO1035" s="2">
        <f t="shared" si="619"/>
        <v>1.148105625717566E-3</v>
      </c>
      <c r="AP1035" s="2">
        <f t="shared" si="620"/>
        <v>2.8702640642939152E-3</v>
      </c>
      <c r="AR1035" t="str">
        <f t="shared" si="621"/>
        <v>Howard</v>
      </c>
      <c r="AS1035" t="s">
        <v>2227</v>
      </c>
      <c r="AT1035" s="184">
        <v>4</v>
      </c>
      <c r="AV1035" s="97">
        <v>29</v>
      </c>
      <c r="AW1035" s="99">
        <v>89</v>
      </c>
      <c r="AX1035" s="105">
        <f t="shared" si="622"/>
        <v>29089</v>
      </c>
      <c r="AZ1035" s="7" t="s">
        <v>2951</v>
      </c>
      <c r="BA1035" t="s">
        <v>3184</v>
      </c>
      <c r="BB1035" s="204"/>
      <c r="BC1035" s="204"/>
      <c r="BD1035" s="204"/>
      <c r="BE1035" s="204"/>
      <c r="BF1035" s="204"/>
      <c r="BG1035" s="204"/>
      <c r="BH1035" s="204"/>
      <c r="BI1035" s="204"/>
      <c r="BJ1035" s="204"/>
      <c r="BK1035" s="204"/>
      <c r="BL1035" s="1">
        <v>0</v>
      </c>
    </row>
    <row r="1036" spans="1:64" hidden="1" outlineLevel="1">
      <c r="A1036" t="s">
        <v>981</v>
      </c>
      <c r="B1036" t="s">
        <v>2227</v>
      </c>
      <c r="C1036" s="1">
        <f t="shared" si="608"/>
        <v>8456</v>
      </c>
      <c r="D1036" s="7">
        <f>IF(R1036&gt;0,RANK(R1036,(R1036:T1036,U1036:AI1036)),0)</f>
        <v>3</v>
      </c>
      <c r="E1036" s="7">
        <f>IF(S1036&gt;0,RANK(S1036,(R1036:T1036,U1036:AI1036)),0)</f>
        <v>8</v>
      </c>
      <c r="F1036" s="7">
        <f>IF(T1036&gt;0,RANK(T1036,(R1036:T1036,U1036:AI1036)),0)</f>
        <v>4</v>
      </c>
      <c r="G1036" s="7">
        <f>IF(U1036&gt;0,RANK(U1036,(R1036:T1036,U1036:AI1036)),0)</f>
        <v>2</v>
      </c>
      <c r="H1036" s="7">
        <f t="shared" si="609"/>
        <v>1</v>
      </c>
      <c r="I1036" s="49">
        <f t="shared" si="610"/>
        <v>1084</v>
      </c>
      <c r="J1036" s="177">
        <f t="shared" si="607"/>
        <v>0.1281929990539262</v>
      </c>
      <c r="K1036" s="2"/>
      <c r="L1036" s="2">
        <f t="shared" si="611"/>
        <v>5.8065279091769159E-2</v>
      </c>
      <c r="M1036" s="2">
        <f t="shared" si="612"/>
        <v>2.1286660359508044E-3</v>
      </c>
      <c r="N1036" s="2">
        <f t="shared" si="613"/>
        <v>4.1508987701040681E-2</v>
      </c>
      <c r="O1036" s="2">
        <f t="shared" si="606"/>
        <v>0.37216177861873229</v>
      </c>
      <c r="P1036" s="2">
        <f t="shared" si="614"/>
        <v>0.50035477767265846</v>
      </c>
      <c r="Q1036" s="2">
        <f t="shared" si="588"/>
        <v>2.5780510879848562E-2</v>
      </c>
      <c r="R1036" s="1">
        <v>491</v>
      </c>
      <c r="S1036" s="1">
        <v>18</v>
      </c>
      <c r="T1036" s="1">
        <v>351</v>
      </c>
      <c r="U1036" s="1">
        <v>3147</v>
      </c>
      <c r="V1036" s="1">
        <v>4231</v>
      </c>
      <c r="W1036" s="1">
        <v>105</v>
      </c>
      <c r="X1036" s="1">
        <v>6</v>
      </c>
      <c r="Y1036" s="1">
        <v>9</v>
      </c>
      <c r="Z1036" s="1">
        <v>9</v>
      </c>
      <c r="AA1036" s="1">
        <v>31</v>
      </c>
      <c r="AB1036" s="49"/>
      <c r="AC1036" s="1">
        <f t="shared" si="605"/>
        <v>0</v>
      </c>
      <c r="AD1036" s="1">
        <v>49</v>
      </c>
      <c r="AF1036" s="1">
        <v>9</v>
      </c>
      <c r="AH1036"/>
      <c r="AK1036" s="7">
        <f t="shared" si="615"/>
        <v>5</v>
      </c>
      <c r="AL1036" s="7">
        <f t="shared" si="616"/>
        <v>10</v>
      </c>
      <c r="AM1036" s="7">
        <f t="shared" si="617"/>
        <v>8</v>
      </c>
      <c r="AN1036" s="2">
        <f t="shared" si="618"/>
        <v>1.2417218543046357E-2</v>
      </c>
      <c r="AO1036" s="2">
        <f t="shared" si="619"/>
        <v>7.0955534531693472E-4</v>
      </c>
      <c r="AP1036" s="2">
        <f t="shared" si="620"/>
        <v>1.0643330179754022E-3</v>
      </c>
      <c r="AR1036" t="str">
        <f t="shared" si="621"/>
        <v>Howell</v>
      </c>
      <c r="AS1036" t="s">
        <v>2227</v>
      </c>
      <c r="AT1036" s="184">
        <v>8</v>
      </c>
      <c r="AV1036" s="97">
        <v>29</v>
      </c>
      <c r="AW1036" s="99">
        <v>91</v>
      </c>
      <c r="AX1036" s="105">
        <f t="shared" si="622"/>
        <v>29091</v>
      </c>
      <c r="AZ1036" s="7" t="s">
        <v>2951</v>
      </c>
      <c r="BA1036" t="s">
        <v>3184</v>
      </c>
      <c r="BB1036" s="204"/>
      <c r="BC1036" s="204"/>
      <c r="BD1036" s="204"/>
      <c r="BE1036" s="204"/>
      <c r="BF1036" s="204"/>
      <c r="BG1036" s="204"/>
      <c r="BH1036" s="204"/>
      <c r="BI1036" s="204"/>
      <c r="BJ1036" s="204"/>
      <c r="BK1036" s="204"/>
      <c r="BL1036" s="1">
        <v>0</v>
      </c>
    </row>
    <row r="1037" spans="1:64" hidden="1" outlineLevel="1">
      <c r="A1037" t="s">
        <v>982</v>
      </c>
      <c r="B1037" t="s">
        <v>2227</v>
      </c>
      <c r="C1037" s="1">
        <f t="shared" si="608"/>
        <v>1637</v>
      </c>
      <c r="D1037" s="7">
        <f>IF(R1037&gt;0,RANK(R1037,(R1037:T1037,U1037:AI1037)),0)</f>
        <v>3</v>
      </c>
      <c r="E1037" s="7">
        <f>IF(S1037&gt;0,RANK(S1037,(R1037:T1037,U1037:AI1037)),0)</f>
        <v>6</v>
      </c>
      <c r="F1037" s="7">
        <f>IF(T1037&gt;0,RANK(T1037,(R1037:T1037,U1037:AI1037)),0)</f>
        <v>4</v>
      </c>
      <c r="G1037" s="7">
        <f>IF(U1037&gt;0,RANK(U1037,(R1037:T1037,U1037:AI1037)),0)</f>
        <v>2</v>
      </c>
      <c r="H1037" s="7">
        <f t="shared" si="609"/>
        <v>1</v>
      </c>
      <c r="I1037" s="49">
        <f t="shared" si="610"/>
        <v>162</v>
      </c>
      <c r="J1037" s="177">
        <f t="shared" si="607"/>
        <v>9.8961514966401959E-2</v>
      </c>
      <c r="K1037" s="2"/>
      <c r="L1037" s="2">
        <f t="shared" si="611"/>
        <v>4.7648136835675016E-2</v>
      </c>
      <c r="M1037" s="2">
        <f t="shared" si="612"/>
        <v>3.6652412950519244E-3</v>
      </c>
      <c r="N1037" s="2">
        <f t="shared" si="613"/>
        <v>4.5204642638973731E-2</v>
      </c>
      <c r="O1037" s="2">
        <f t="shared" si="606"/>
        <v>0.38973732437385461</v>
      </c>
      <c r="P1037" s="2">
        <f t="shared" si="614"/>
        <v>0.48869883934025654</v>
      </c>
      <c r="Q1037" s="2">
        <f t="shared" si="588"/>
        <v>2.5045815516188064E-2</v>
      </c>
      <c r="R1037" s="1">
        <v>78</v>
      </c>
      <c r="S1037" s="1">
        <v>6</v>
      </c>
      <c r="T1037" s="1">
        <v>74</v>
      </c>
      <c r="U1037" s="1">
        <v>638</v>
      </c>
      <c r="V1037" s="1">
        <v>800</v>
      </c>
      <c r="W1037" s="1">
        <v>25</v>
      </c>
      <c r="X1037" s="1">
        <v>0</v>
      </c>
      <c r="Y1037" s="1">
        <v>2</v>
      </c>
      <c r="Z1037" s="1">
        <v>2</v>
      </c>
      <c r="AA1037" s="1">
        <v>6</v>
      </c>
      <c r="AB1037" s="49"/>
      <c r="AC1037" s="1">
        <f t="shared" si="605"/>
        <v>0</v>
      </c>
      <c r="AD1037" s="1">
        <v>4</v>
      </c>
      <c r="AF1037" s="1">
        <v>2</v>
      </c>
      <c r="AH1037"/>
      <c r="AK1037" s="7">
        <f t="shared" si="615"/>
        <v>5</v>
      </c>
      <c r="AL1037" s="7">
        <f t="shared" si="616"/>
        <v>0</v>
      </c>
      <c r="AM1037" s="7">
        <f t="shared" si="617"/>
        <v>8</v>
      </c>
      <c r="AN1037" s="2">
        <f t="shared" si="618"/>
        <v>1.5271838729383017E-2</v>
      </c>
      <c r="AO1037" s="2">
        <f t="shared" si="619"/>
        <v>0</v>
      </c>
      <c r="AP1037" s="2">
        <f t="shared" si="620"/>
        <v>1.2217470983506415E-3</v>
      </c>
      <c r="AR1037" t="str">
        <f t="shared" si="621"/>
        <v>Iron</v>
      </c>
      <c r="AS1037" t="s">
        <v>2227</v>
      </c>
      <c r="AT1037" s="184">
        <v>8</v>
      </c>
      <c r="AV1037" s="97">
        <v>29</v>
      </c>
      <c r="AW1037" s="99">
        <v>93</v>
      </c>
      <c r="AX1037" s="105">
        <f t="shared" si="622"/>
        <v>29093</v>
      </c>
      <c r="AZ1037" s="7" t="s">
        <v>2951</v>
      </c>
      <c r="BA1037" t="s">
        <v>3184</v>
      </c>
      <c r="BB1037" s="204"/>
      <c r="BC1037" s="204"/>
      <c r="BD1037" s="204"/>
      <c r="BE1037" s="204"/>
      <c r="BF1037" s="204"/>
      <c r="BG1037" s="204"/>
      <c r="BH1037" s="204"/>
      <c r="BI1037" s="204"/>
      <c r="BJ1037" s="204"/>
      <c r="BK1037" s="204"/>
      <c r="BL1037" s="1">
        <v>0</v>
      </c>
    </row>
    <row r="1038" spans="1:64" hidden="1" outlineLevel="1">
      <c r="A1038" t="s">
        <v>3011</v>
      </c>
      <c r="B1038" t="s">
        <v>2227</v>
      </c>
      <c r="C1038" s="1">
        <f t="shared" si="608"/>
        <v>71871</v>
      </c>
      <c r="D1038" s="7">
        <f>IF(R1038&gt;0,RANK(R1038,(R1038:T1038,U1038:AI1038)),0)</f>
        <v>3</v>
      </c>
      <c r="E1038" s="7">
        <f>IF(S1038&gt;0,RANK(S1038,(R1038:T1038,U1038:AI1038)),0)</f>
        <v>7</v>
      </c>
      <c r="F1038" s="7">
        <f>IF(T1038&gt;0,RANK(T1038,(R1038:T1038,U1038:AI1038)),0)</f>
        <v>4</v>
      </c>
      <c r="G1038" s="7">
        <f>IF(U1038&gt;0,RANK(U1038,(R1038:T1038,U1038:AI1038)),0)</f>
        <v>1</v>
      </c>
      <c r="H1038" s="7">
        <f t="shared" si="609"/>
        <v>2</v>
      </c>
      <c r="I1038" s="49">
        <f t="shared" si="610"/>
        <v>1968</v>
      </c>
      <c r="J1038" s="177">
        <f t="shared" si="607"/>
        <v>2.7382393454940101E-2</v>
      </c>
      <c r="K1038" s="2"/>
      <c r="L1038" s="2">
        <f t="shared" si="611"/>
        <v>0.13219518303627331</v>
      </c>
      <c r="M1038" s="2">
        <f t="shared" si="612"/>
        <v>3.6315064490545562E-3</v>
      </c>
      <c r="N1038" s="2">
        <f t="shared" si="613"/>
        <v>7.0390004313283516E-2</v>
      </c>
      <c r="O1038" s="2">
        <f t="shared" si="606"/>
        <v>0.40011965883318723</v>
      </c>
      <c r="P1038" s="2">
        <f t="shared" si="614"/>
        <v>0.37273726537824714</v>
      </c>
      <c r="Q1038" s="2">
        <f t="shared" si="588"/>
        <v>2.0926381989954224E-2</v>
      </c>
      <c r="R1038" s="1">
        <v>9501</v>
      </c>
      <c r="S1038" s="1">
        <v>261</v>
      </c>
      <c r="T1038" s="1">
        <v>5059</v>
      </c>
      <c r="U1038" s="1">
        <v>28757</v>
      </c>
      <c r="V1038" s="1">
        <v>26789</v>
      </c>
      <c r="W1038" s="1">
        <v>683</v>
      </c>
      <c r="X1038" s="1">
        <v>51</v>
      </c>
      <c r="Y1038" s="1">
        <v>138</v>
      </c>
      <c r="Z1038" s="1">
        <v>170</v>
      </c>
      <c r="AA1038" s="1">
        <v>267</v>
      </c>
      <c r="AB1038" s="49"/>
      <c r="AC1038" s="1">
        <f t="shared" si="605"/>
        <v>13</v>
      </c>
      <c r="AD1038" s="1">
        <v>121</v>
      </c>
      <c r="AF1038" s="1">
        <v>61</v>
      </c>
      <c r="AH1038"/>
      <c r="AK1038" s="7">
        <f t="shared" si="615"/>
        <v>5</v>
      </c>
      <c r="AL1038" s="7">
        <f t="shared" si="616"/>
        <v>10</v>
      </c>
      <c r="AM1038" s="7">
        <f t="shared" si="617"/>
        <v>9</v>
      </c>
      <c r="AN1038" s="2">
        <f t="shared" si="618"/>
        <v>9.5031375659167111E-3</v>
      </c>
      <c r="AO1038" s="2">
        <f t="shared" si="619"/>
        <v>7.0960470843594778E-4</v>
      </c>
      <c r="AP1038" s="2">
        <f t="shared" si="620"/>
        <v>1.9201068581207997E-3</v>
      </c>
      <c r="AR1038" t="str">
        <f t="shared" si="621"/>
        <v>Jackson</v>
      </c>
      <c r="AS1038" t="s">
        <v>2227</v>
      </c>
      <c r="AT1038" s="184"/>
      <c r="AV1038" s="97">
        <v>29</v>
      </c>
      <c r="AW1038" s="99">
        <v>95</v>
      </c>
      <c r="AX1038" s="105">
        <f t="shared" si="622"/>
        <v>29095</v>
      </c>
      <c r="AZ1038" s="7" t="s">
        <v>2951</v>
      </c>
      <c r="BA1038" t="s">
        <v>3184</v>
      </c>
      <c r="BB1038" s="204"/>
      <c r="BC1038" s="204"/>
      <c r="BD1038" s="204"/>
      <c r="BE1038" s="204"/>
      <c r="BF1038" s="204"/>
      <c r="BG1038" s="204"/>
      <c r="BH1038" s="204"/>
      <c r="BI1038" s="204"/>
      <c r="BJ1038" s="204"/>
      <c r="BK1038" s="204"/>
      <c r="BL1038" s="1">
        <v>13</v>
      </c>
    </row>
    <row r="1039" spans="1:64" hidden="1" outlineLevel="1">
      <c r="A1039" t="s">
        <v>1340</v>
      </c>
      <c r="B1039" t="s">
        <v>2227</v>
      </c>
      <c r="C1039" s="1">
        <f t="shared" si="608"/>
        <v>20705</v>
      </c>
      <c r="D1039" s="7">
        <f>IF(R1039&gt;0,RANK(R1039,(R1039:T1039,U1039:AI1039)),0)</f>
        <v>3</v>
      </c>
      <c r="E1039" s="7">
        <f>IF(S1039&gt;0,RANK(S1039,(R1039:T1039,U1039:AI1039)),0)</f>
        <v>6</v>
      </c>
      <c r="F1039" s="7">
        <f>IF(T1039&gt;0,RANK(T1039,(R1039:T1039,U1039:AI1039)),0)</f>
        <v>4</v>
      </c>
      <c r="G1039" s="7">
        <f>IF(U1039&gt;0,RANK(U1039,(R1039:T1039,U1039:AI1039)),0)</f>
        <v>1</v>
      </c>
      <c r="H1039" s="7">
        <f t="shared" si="609"/>
        <v>2</v>
      </c>
      <c r="I1039" s="49">
        <f t="shared" si="610"/>
        <v>4392</v>
      </c>
      <c r="J1039" s="177">
        <f t="shared" si="607"/>
        <v>0.21212267568220236</v>
      </c>
      <c r="K1039" s="2"/>
      <c r="L1039" s="2">
        <f t="shared" si="611"/>
        <v>6.5684617242212029E-2</v>
      </c>
      <c r="M1039" s="2">
        <f t="shared" si="612"/>
        <v>3.3808258874667954E-3</v>
      </c>
      <c r="N1039" s="2">
        <f t="shared" si="613"/>
        <v>5.0664090799323838E-2</v>
      </c>
      <c r="O1039" s="2">
        <f t="shared" si="606"/>
        <v>0.53706834098043954</v>
      </c>
      <c r="P1039" s="2">
        <f t="shared" si="614"/>
        <v>0.32494566529823715</v>
      </c>
      <c r="Q1039" s="2">
        <f t="shared" si="588"/>
        <v>1.8256459792320545E-2</v>
      </c>
      <c r="R1039" s="1">
        <v>1360</v>
      </c>
      <c r="S1039" s="1">
        <v>70</v>
      </c>
      <c r="T1039" s="1">
        <v>1049</v>
      </c>
      <c r="U1039" s="1">
        <v>11120</v>
      </c>
      <c r="V1039" s="1">
        <v>6728</v>
      </c>
      <c r="W1039" s="1">
        <v>186</v>
      </c>
      <c r="X1039" s="1">
        <v>13</v>
      </c>
      <c r="Y1039" s="1">
        <v>49</v>
      </c>
      <c r="Z1039" s="1">
        <v>26</v>
      </c>
      <c r="AA1039" s="1">
        <v>44</v>
      </c>
      <c r="AB1039" s="49"/>
      <c r="AC1039" s="1">
        <f t="shared" si="605"/>
        <v>0</v>
      </c>
      <c r="AD1039" s="1">
        <v>49</v>
      </c>
      <c r="AF1039" s="1">
        <v>11</v>
      </c>
      <c r="AH1039"/>
      <c r="AK1039" s="7">
        <f t="shared" si="615"/>
        <v>5</v>
      </c>
      <c r="AL1039" s="7">
        <f t="shared" si="616"/>
        <v>10</v>
      </c>
      <c r="AM1039" s="7">
        <f t="shared" si="617"/>
        <v>7</v>
      </c>
      <c r="AN1039" s="2">
        <f t="shared" si="618"/>
        <v>8.9833373581260558E-3</v>
      </c>
      <c r="AO1039" s="2">
        <f t="shared" si="619"/>
        <v>6.2786766481526203E-4</v>
      </c>
      <c r="AP1039" s="2">
        <f t="shared" si="620"/>
        <v>2.3665781212267568E-3</v>
      </c>
      <c r="AR1039" t="str">
        <f t="shared" si="621"/>
        <v>Jasper</v>
      </c>
      <c r="AS1039" t="s">
        <v>2227</v>
      </c>
      <c r="AT1039" s="184">
        <v>7</v>
      </c>
      <c r="AV1039" s="97">
        <v>29</v>
      </c>
      <c r="AW1039" s="99">
        <v>97</v>
      </c>
      <c r="AX1039" s="105">
        <f t="shared" si="622"/>
        <v>29097</v>
      </c>
      <c r="AZ1039" s="7" t="s">
        <v>2951</v>
      </c>
      <c r="BA1039" t="s">
        <v>3184</v>
      </c>
      <c r="BB1039" s="204"/>
      <c r="BC1039" s="204"/>
      <c r="BD1039" s="204"/>
      <c r="BE1039" s="204"/>
      <c r="BF1039" s="204"/>
      <c r="BG1039" s="204"/>
      <c r="BH1039" s="204"/>
      <c r="BI1039" s="204"/>
      <c r="BJ1039" s="204"/>
      <c r="BK1039" s="204"/>
      <c r="BL1039" s="1">
        <v>0</v>
      </c>
    </row>
    <row r="1040" spans="1:64" hidden="1" outlineLevel="1">
      <c r="A1040" t="s">
        <v>2461</v>
      </c>
      <c r="B1040" t="s">
        <v>2227</v>
      </c>
      <c r="C1040" s="1">
        <f t="shared" si="608"/>
        <v>36901</v>
      </c>
      <c r="D1040" s="7">
        <f>IF(R1040&gt;0,RANK(R1040,(R1040:T1040,U1040:AI1040)),0)</f>
        <v>3</v>
      </c>
      <c r="E1040" s="7">
        <f>IF(S1040&gt;0,RANK(S1040,(R1040:T1040,U1040:AI1040)),0)</f>
        <v>7</v>
      </c>
      <c r="F1040" s="7">
        <f>IF(T1040&gt;0,RANK(T1040,(R1040:T1040,U1040:AI1040)),0)</f>
        <v>4</v>
      </c>
      <c r="G1040" s="7">
        <f>IF(U1040&gt;0,RANK(U1040,(R1040:T1040,U1040:AI1040)),0)</f>
        <v>2</v>
      </c>
      <c r="H1040" s="7">
        <f t="shared" si="609"/>
        <v>1</v>
      </c>
      <c r="I1040" s="49">
        <f t="shared" si="610"/>
        <v>3922</v>
      </c>
      <c r="J1040" s="177">
        <f t="shared" si="607"/>
        <v>0.10628438253705862</v>
      </c>
      <c r="K1040" s="2"/>
      <c r="L1040" s="2">
        <f t="shared" si="611"/>
        <v>6.0892658735535621E-2</v>
      </c>
      <c r="M1040" s="2">
        <f t="shared" si="612"/>
        <v>3.2519443917509009E-3</v>
      </c>
      <c r="N1040" s="2">
        <f t="shared" si="613"/>
        <v>5.4388769952033823E-2</v>
      </c>
      <c r="O1040" s="2">
        <f t="shared" si="606"/>
        <v>0.3784179290534132</v>
      </c>
      <c r="P1040" s="2">
        <f t="shared" si="614"/>
        <v>0.48470231159047178</v>
      </c>
      <c r="Q1040" s="2">
        <f t="shared" si="588"/>
        <v>1.8346386276794691E-2</v>
      </c>
      <c r="R1040" s="1">
        <v>2247</v>
      </c>
      <c r="S1040" s="1">
        <v>120</v>
      </c>
      <c r="T1040" s="1">
        <v>2007</v>
      </c>
      <c r="U1040" s="1">
        <v>13964</v>
      </c>
      <c r="V1040" s="1">
        <v>17886</v>
      </c>
      <c r="W1040" s="1">
        <v>294</v>
      </c>
      <c r="X1040" s="1">
        <v>15</v>
      </c>
      <c r="Y1040" s="1">
        <v>64</v>
      </c>
      <c r="Z1040" s="1">
        <v>83</v>
      </c>
      <c r="AA1040" s="1">
        <v>125</v>
      </c>
      <c r="AB1040" s="49"/>
      <c r="AC1040" s="1">
        <f t="shared" si="605"/>
        <v>1</v>
      </c>
      <c r="AD1040" s="1">
        <v>69</v>
      </c>
      <c r="AF1040" s="1">
        <v>26</v>
      </c>
      <c r="AH1040"/>
      <c r="AK1040" s="7">
        <f t="shared" si="615"/>
        <v>5</v>
      </c>
      <c r="AL1040" s="7">
        <f t="shared" si="616"/>
        <v>10</v>
      </c>
      <c r="AM1040" s="7">
        <f t="shared" si="617"/>
        <v>9</v>
      </c>
      <c r="AN1040" s="2">
        <f t="shared" si="618"/>
        <v>7.9672637597897073E-3</v>
      </c>
      <c r="AO1040" s="2">
        <f t="shared" si="619"/>
        <v>4.0649304896886261E-4</v>
      </c>
      <c r="AP1040" s="2">
        <f t="shared" si="620"/>
        <v>1.7343703422671472E-3</v>
      </c>
      <c r="AR1040" t="str">
        <f t="shared" si="621"/>
        <v>Jefferson</v>
      </c>
      <c r="AS1040" t="s">
        <v>2227</v>
      </c>
      <c r="AT1040" s="184"/>
      <c r="AV1040" s="97">
        <v>29</v>
      </c>
      <c r="AW1040" s="99">
        <v>99</v>
      </c>
      <c r="AX1040" s="105">
        <f t="shared" si="622"/>
        <v>29099</v>
      </c>
      <c r="AZ1040" s="7" t="s">
        <v>2951</v>
      </c>
      <c r="BA1040" t="s">
        <v>3184</v>
      </c>
      <c r="BB1040" s="204"/>
      <c r="BC1040" s="204"/>
      <c r="BD1040" s="204"/>
      <c r="BE1040" s="204"/>
      <c r="BF1040" s="204"/>
      <c r="BG1040" s="204"/>
      <c r="BH1040" s="204"/>
      <c r="BI1040" s="204"/>
      <c r="BJ1040" s="204"/>
      <c r="BK1040" s="204"/>
      <c r="BL1040" s="1">
        <v>1</v>
      </c>
    </row>
    <row r="1041" spans="1:64" hidden="1" outlineLevel="1">
      <c r="A1041" t="s">
        <v>1947</v>
      </c>
      <c r="B1041" t="s">
        <v>2227</v>
      </c>
      <c r="C1041" s="1">
        <f t="shared" si="608"/>
        <v>7456</v>
      </c>
      <c r="D1041" s="7">
        <f>IF(R1041&gt;0,RANK(R1041,(R1041:T1041,U1041:AI1041)),0)</f>
        <v>3</v>
      </c>
      <c r="E1041" s="7">
        <f>IF(S1041&gt;0,RANK(S1041,(R1041:T1041,U1041:AI1041)),0)</f>
        <v>6</v>
      </c>
      <c r="F1041" s="7">
        <f>IF(T1041&gt;0,RANK(T1041,(R1041:T1041,U1041:AI1041)),0)</f>
        <v>4</v>
      </c>
      <c r="G1041" s="7">
        <f>IF(U1041&gt;0,RANK(U1041,(R1041:T1041,U1041:AI1041)),0)</f>
        <v>2</v>
      </c>
      <c r="H1041" s="7">
        <f t="shared" si="609"/>
        <v>1</v>
      </c>
      <c r="I1041" s="49">
        <f t="shared" si="610"/>
        <v>50</v>
      </c>
      <c r="J1041" s="177">
        <f t="shared" si="607"/>
        <v>6.7060085836909873E-3</v>
      </c>
      <c r="K1041" s="2"/>
      <c r="L1041" s="2">
        <f t="shared" si="611"/>
        <v>9.5627682403433473E-2</v>
      </c>
      <c r="M1041" s="2">
        <f t="shared" si="612"/>
        <v>5.4989270386266095E-3</v>
      </c>
      <c r="N1041" s="2">
        <f t="shared" si="613"/>
        <v>6.4780042918454933E-2</v>
      </c>
      <c r="O1041" s="2">
        <f t="shared" si="606"/>
        <v>0.40075107296137341</v>
      </c>
      <c r="P1041" s="2">
        <f t="shared" si="614"/>
        <v>0.40745708154506438</v>
      </c>
      <c r="Q1041" s="2">
        <f t="shared" si="588"/>
        <v>2.5885193133047157E-2</v>
      </c>
      <c r="R1041" s="1">
        <v>713</v>
      </c>
      <c r="S1041" s="1">
        <v>41</v>
      </c>
      <c r="T1041" s="1">
        <v>483</v>
      </c>
      <c r="U1041" s="1">
        <v>2988</v>
      </c>
      <c r="V1041" s="1">
        <v>3038</v>
      </c>
      <c r="W1041" s="1">
        <v>104</v>
      </c>
      <c r="X1041" s="1">
        <v>6</v>
      </c>
      <c r="Y1041" s="1">
        <v>18</v>
      </c>
      <c r="Z1041" s="1">
        <v>14</v>
      </c>
      <c r="AA1041" s="1">
        <v>27</v>
      </c>
      <c r="AB1041" s="49"/>
      <c r="AC1041" s="1">
        <f t="shared" si="605"/>
        <v>0</v>
      </c>
      <c r="AD1041" s="1">
        <v>15</v>
      </c>
      <c r="AF1041" s="1">
        <v>9</v>
      </c>
      <c r="AH1041"/>
      <c r="AK1041" s="7">
        <f t="shared" si="615"/>
        <v>5</v>
      </c>
      <c r="AL1041" s="7">
        <f t="shared" si="616"/>
        <v>10</v>
      </c>
      <c r="AM1041" s="7">
        <f t="shared" si="617"/>
        <v>8</v>
      </c>
      <c r="AN1041" s="2">
        <f t="shared" si="618"/>
        <v>1.3948497854077254E-2</v>
      </c>
      <c r="AO1041" s="2">
        <f t="shared" si="619"/>
        <v>8.0472103004291845E-4</v>
      </c>
      <c r="AP1041" s="2">
        <f t="shared" si="620"/>
        <v>2.4141630901287556E-3</v>
      </c>
      <c r="AR1041" t="str">
        <f t="shared" si="621"/>
        <v>Johnson</v>
      </c>
      <c r="AS1041" t="s">
        <v>2227</v>
      </c>
      <c r="AT1041" s="184">
        <v>4</v>
      </c>
      <c r="AV1041" s="97">
        <v>29</v>
      </c>
      <c r="AW1041" s="99">
        <v>101</v>
      </c>
      <c r="AX1041" s="105">
        <f t="shared" si="622"/>
        <v>29101</v>
      </c>
      <c r="AZ1041" s="7" t="s">
        <v>2951</v>
      </c>
      <c r="BA1041" t="s">
        <v>3184</v>
      </c>
      <c r="BB1041" s="204"/>
      <c r="BC1041" s="204"/>
      <c r="BD1041" s="204"/>
      <c r="BE1041" s="204"/>
      <c r="BF1041" s="204"/>
      <c r="BG1041" s="204"/>
      <c r="BH1041" s="204"/>
      <c r="BI1041" s="204"/>
      <c r="BJ1041" s="204"/>
      <c r="BK1041" s="204"/>
      <c r="BL1041" s="1">
        <v>0</v>
      </c>
    </row>
    <row r="1042" spans="1:64" hidden="1" outlineLevel="1">
      <c r="A1042" t="s">
        <v>786</v>
      </c>
      <c r="B1042" t="s">
        <v>2227</v>
      </c>
      <c r="C1042" s="1">
        <f t="shared" si="608"/>
        <v>718</v>
      </c>
      <c r="D1042" s="7">
        <f>IF(R1042&gt;0,RANK(R1042,(R1042:T1042,U1042:AI1042)),0)</f>
        <v>3</v>
      </c>
      <c r="E1042" s="7">
        <f>IF(S1042&gt;0,RANK(S1042,(R1042:T1042,U1042:AI1042)),0)</f>
        <v>8</v>
      </c>
      <c r="F1042" s="7">
        <f>IF(T1042&gt;0,RANK(T1042,(R1042:T1042,U1042:AI1042)),0)</f>
        <v>4</v>
      </c>
      <c r="G1042" s="7">
        <f>IF(U1042&gt;0,RANK(U1042,(R1042:T1042,U1042:AI1042)),0)</f>
        <v>2</v>
      </c>
      <c r="H1042" s="7">
        <f t="shared" si="609"/>
        <v>1</v>
      </c>
      <c r="I1042" s="49">
        <f t="shared" si="610"/>
        <v>83</v>
      </c>
      <c r="J1042" s="177">
        <f t="shared" si="607"/>
        <v>0.11559888579387187</v>
      </c>
      <c r="K1042" s="2"/>
      <c r="L1042" s="2">
        <f t="shared" si="611"/>
        <v>8.9136490250696379E-2</v>
      </c>
      <c r="M1042" s="2">
        <f t="shared" si="612"/>
        <v>2.7855153203342618E-3</v>
      </c>
      <c r="N1042" s="2">
        <f t="shared" si="613"/>
        <v>4.456824512534819E-2</v>
      </c>
      <c r="O1042" s="2">
        <f t="shared" si="606"/>
        <v>0.36211699164345401</v>
      </c>
      <c r="P1042" s="2">
        <f t="shared" si="614"/>
        <v>0.47771587743732591</v>
      </c>
      <c r="Q1042" s="2">
        <f t="shared" si="588"/>
        <v>2.3676880222841312E-2</v>
      </c>
      <c r="R1042" s="1">
        <v>64</v>
      </c>
      <c r="S1042" s="1">
        <v>2</v>
      </c>
      <c r="T1042" s="1">
        <v>32</v>
      </c>
      <c r="U1042" s="1">
        <v>260</v>
      </c>
      <c r="V1042" s="1">
        <v>343</v>
      </c>
      <c r="W1042" s="1">
        <v>5</v>
      </c>
      <c r="X1042" s="1">
        <v>0</v>
      </c>
      <c r="Y1042" s="1">
        <v>1</v>
      </c>
      <c r="Z1042" s="1">
        <v>2</v>
      </c>
      <c r="AA1042" s="1">
        <v>4</v>
      </c>
      <c r="AB1042" s="49"/>
      <c r="AC1042" s="1">
        <f t="shared" si="605"/>
        <v>0</v>
      </c>
      <c r="AD1042" s="1">
        <v>4</v>
      </c>
      <c r="AF1042" s="1">
        <v>1</v>
      </c>
      <c r="AH1042"/>
      <c r="AK1042" s="7">
        <f t="shared" si="615"/>
        <v>5</v>
      </c>
      <c r="AL1042" s="7">
        <f t="shared" si="616"/>
        <v>0</v>
      </c>
      <c r="AM1042" s="7">
        <f t="shared" si="617"/>
        <v>9</v>
      </c>
      <c r="AN1042" s="2">
        <f t="shared" si="618"/>
        <v>6.9637883008356544E-3</v>
      </c>
      <c r="AO1042" s="2">
        <f t="shared" si="619"/>
        <v>0</v>
      </c>
      <c r="AP1042" s="2">
        <f t="shared" si="620"/>
        <v>1.3927576601671309E-3</v>
      </c>
      <c r="AR1042" t="str">
        <f t="shared" si="621"/>
        <v>Knox</v>
      </c>
      <c r="AS1042" t="s">
        <v>2227</v>
      </c>
      <c r="AT1042" s="184">
        <v>6</v>
      </c>
      <c r="AV1042" s="97">
        <v>29</v>
      </c>
      <c r="AW1042" s="99">
        <v>103</v>
      </c>
      <c r="AX1042" s="105">
        <f t="shared" si="622"/>
        <v>29103</v>
      </c>
      <c r="AZ1042" s="7" t="s">
        <v>2951</v>
      </c>
      <c r="BA1042" t="s">
        <v>3184</v>
      </c>
      <c r="BB1042" s="204"/>
      <c r="BC1042" s="204"/>
      <c r="BD1042" s="204"/>
      <c r="BE1042" s="204"/>
      <c r="BF1042" s="204"/>
      <c r="BG1042" s="204"/>
      <c r="BH1042" s="204"/>
      <c r="BI1042" s="204"/>
      <c r="BJ1042" s="204"/>
      <c r="BK1042" s="204"/>
      <c r="BL1042" s="1">
        <v>0</v>
      </c>
    </row>
    <row r="1043" spans="1:64" hidden="1" outlineLevel="1">
      <c r="A1043" t="s">
        <v>1451</v>
      </c>
      <c r="B1043" t="s">
        <v>2227</v>
      </c>
      <c r="C1043" s="1">
        <f t="shared" si="608"/>
        <v>7687</v>
      </c>
      <c r="D1043" s="7">
        <f>IF(R1043&gt;0,RANK(R1043,(R1043:T1043,U1043:AI1043)),0)</f>
        <v>3</v>
      </c>
      <c r="E1043" s="7">
        <f>IF(S1043&gt;0,RANK(S1043,(R1043:T1043,U1043:AI1043)),0)</f>
        <v>6</v>
      </c>
      <c r="F1043" s="7">
        <f>IF(T1043&gt;0,RANK(T1043,(R1043:T1043,U1043:AI1043)),0)</f>
        <v>4</v>
      </c>
      <c r="G1043" s="7">
        <f>IF(U1043&gt;0,RANK(U1043,(R1043:T1043,U1043:AI1043)),0)</f>
        <v>2</v>
      </c>
      <c r="H1043" s="7">
        <f t="shared" si="609"/>
        <v>1</v>
      </c>
      <c r="I1043" s="49">
        <f t="shared" si="610"/>
        <v>264</v>
      </c>
      <c r="J1043" s="177">
        <f t="shared" si="607"/>
        <v>3.4343697151034212E-2</v>
      </c>
      <c r="K1043" s="2"/>
      <c r="L1043" s="2">
        <f t="shared" si="611"/>
        <v>5.9060751918823991E-2</v>
      </c>
      <c r="M1043" s="2">
        <f t="shared" si="612"/>
        <v>4.2929621438792765E-3</v>
      </c>
      <c r="N1043" s="2">
        <f t="shared" si="613"/>
        <v>4.0327826200078055E-2</v>
      </c>
      <c r="O1043" s="2">
        <f t="shared" si="606"/>
        <v>0.42018993105242619</v>
      </c>
      <c r="P1043" s="2">
        <f t="shared" si="614"/>
        <v>0.45453362820346038</v>
      </c>
      <c r="Q1043" s="2">
        <f t="shared" si="588"/>
        <v>2.1594900481332113E-2</v>
      </c>
      <c r="R1043" s="1">
        <v>454</v>
      </c>
      <c r="S1043" s="1">
        <v>33</v>
      </c>
      <c r="T1043" s="1">
        <v>310</v>
      </c>
      <c r="U1043" s="1">
        <v>3230</v>
      </c>
      <c r="V1043" s="1">
        <v>3494</v>
      </c>
      <c r="W1043" s="1">
        <v>80</v>
      </c>
      <c r="X1043" s="1">
        <v>2</v>
      </c>
      <c r="Y1043" s="1">
        <v>14</v>
      </c>
      <c r="Z1043" s="1">
        <v>11</v>
      </c>
      <c r="AA1043" s="1">
        <v>29</v>
      </c>
      <c r="AB1043" s="49"/>
      <c r="AC1043" s="1">
        <f t="shared" si="605"/>
        <v>0</v>
      </c>
      <c r="AD1043" s="1">
        <v>27</v>
      </c>
      <c r="AF1043" s="1">
        <v>3</v>
      </c>
      <c r="AH1043"/>
      <c r="AK1043" s="7">
        <f t="shared" si="615"/>
        <v>5</v>
      </c>
      <c r="AL1043" s="7">
        <f t="shared" si="616"/>
        <v>10</v>
      </c>
      <c r="AM1043" s="7">
        <f t="shared" si="617"/>
        <v>8</v>
      </c>
      <c r="AN1043" s="2">
        <f t="shared" si="618"/>
        <v>1.0407180954858852E-2</v>
      </c>
      <c r="AO1043" s="2">
        <f t="shared" si="619"/>
        <v>2.601795238714713E-4</v>
      </c>
      <c r="AP1043" s="2">
        <f t="shared" si="620"/>
        <v>1.8212566671002993E-3</v>
      </c>
      <c r="AR1043" t="str">
        <f t="shared" si="621"/>
        <v>Laclede</v>
      </c>
      <c r="AS1043" t="s">
        <v>2227</v>
      </c>
      <c r="AT1043" s="184">
        <v>4</v>
      </c>
      <c r="AV1043" s="97">
        <v>29</v>
      </c>
      <c r="AW1043" s="99">
        <v>105</v>
      </c>
      <c r="AX1043" s="105">
        <f t="shared" si="622"/>
        <v>29105</v>
      </c>
      <c r="AZ1043" s="7" t="s">
        <v>2951</v>
      </c>
      <c r="BA1043" t="s">
        <v>3184</v>
      </c>
      <c r="BB1043" s="204"/>
      <c r="BC1043" s="204"/>
      <c r="BD1043" s="204"/>
      <c r="BE1043" s="204"/>
      <c r="BF1043" s="204"/>
      <c r="BG1043" s="204"/>
      <c r="BH1043" s="204"/>
      <c r="BI1043" s="204"/>
      <c r="BJ1043" s="204"/>
      <c r="BK1043" s="204"/>
      <c r="BL1043" s="1">
        <v>0</v>
      </c>
    </row>
    <row r="1044" spans="1:64" hidden="1" outlineLevel="1">
      <c r="A1044" t="s">
        <v>1290</v>
      </c>
      <c r="B1044" t="s">
        <v>2227</v>
      </c>
      <c r="C1044" s="1">
        <f t="shared" si="608"/>
        <v>5961</v>
      </c>
      <c r="D1044" s="7">
        <f>IF(R1044&gt;0,RANK(R1044,(R1044:T1044,U1044:AI1044)),0)</f>
        <v>3</v>
      </c>
      <c r="E1044" s="7">
        <f>IF(S1044&gt;0,RANK(S1044,(R1044:T1044,U1044:AI1044)),0)</f>
        <v>6</v>
      </c>
      <c r="F1044" s="7">
        <f>IF(T1044&gt;0,RANK(T1044,(R1044:T1044,U1044:AI1044)),0)</f>
        <v>4</v>
      </c>
      <c r="G1044" s="7">
        <f>IF(U1044&gt;0,RANK(U1044,(R1044:T1044,U1044:AI1044)),0)</f>
        <v>2</v>
      </c>
      <c r="H1044" s="7">
        <f t="shared" si="609"/>
        <v>1</v>
      </c>
      <c r="I1044" s="49">
        <f t="shared" si="610"/>
        <v>169</v>
      </c>
      <c r="J1044" s="177">
        <f t="shared" si="607"/>
        <v>2.8350947827545714E-2</v>
      </c>
      <c r="K1044" s="2"/>
      <c r="L1044" s="2">
        <f t="shared" si="611"/>
        <v>9.4111726220432818E-2</v>
      </c>
      <c r="M1044" s="2">
        <f t="shared" si="612"/>
        <v>5.7037409830565343E-3</v>
      </c>
      <c r="N1044" s="2">
        <f t="shared" si="613"/>
        <v>6.2405636638147959E-2</v>
      </c>
      <c r="O1044" s="2">
        <f t="shared" si="606"/>
        <v>0.39406139909411175</v>
      </c>
      <c r="P1044" s="2">
        <f t="shared" si="614"/>
        <v>0.42241234692165747</v>
      </c>
      <c r="Q1044" s="2">
        <f t="shared" si="588"/>
        <v>2.1305150142593543E-2</v>
      </c>
      <c r="R1044" s="1">
        <v>561</v>
      </c>
      <c r="S1044" s="1">
        <v>34</v>
      </c>
      <c r="T1044" s="1">
        <v>372</v>
      </c>
      <c r="U1044" s="1">
        <v>2349</v>
      </c>
      <c r="V1044" s="1">
        <v>2518</v>
      </c>
      <c r="W1044" s="1">
        <v>61</v>
      </c>
      <c r="X1044" s="1">
        <v>7</v>
      </c>
      <c r="Y1044" s="1">
        <v>11</v>
      </c>
      <c r="Z1044" s="1">
        <v>7</v>
      </c>
      <c r="AA1044" s="1">
        <v>19</v>
      </c>
      <c r="AB1044" s="49"/>
      <c r="AC1044" s="1">
        <f t="shared" si="605"/>
        <v>1</v>
      </c>
      <c r="AD1044" s="1">
        <v>16</v>
      </c>
      <c r="AF1044" s="1">
        <v>5</v>
      </c>
      <c r="AH1044"/>
      <c r="AK1044" s="7">
        <f t="shared" si="615"/>
        <v>5</v>
      </c>
      <c r="AL1044" s="7">
        <f t="shared" si="616"/>
        <v>9</v>
      </c>
      <c r="AM1044" s="7">
        <f t="shared" si="617"/>
        <v>8</v>
      </c>
      <c r="AN1044" s="2">
        <f t="shared" si="618"/>
        <v>1.0233182351954371E-2</v>
      </c>
      <c r="AO1044" s="2">
        <f t="shared" si="619"/>
        <v>1.1742996141586982E-3</v>
      </c>
      <c r="AP1044" s="2">
        <f t="shared" si="620"/>
        <v>1.8453279651065259E-3</v>
      </c>
      <c r="AR1044" t="str">
        <f t="shared" si="621"/>
        <v>Lafayette</v>
      </c>
      <c r="AS1044" t="s">
        <v>2227</v>
      </c>
      <c r="AT1044" s="184">
        <v>5</v>
      </c>
      <c r="AV1044" s="97">
        <v>29</v>
      </c>
      <c r="AW1044" s="99">
        <v>107</v>
      </c>
      <c r="AX1044" s="105">
        <f t="shared" si="622"/>
        <v>29107</v>
      </c>
      <c r="AZ1044" s="7" t="s">
        <v>2951</v>
      </c>
      <c r="BA1044" t="s">
        <v>3184</v>
      </c>
      <c r="BB1044" s="204"/>
      <c r="BC1044" s="204"/>
      <c r="BD1044" s="204"/>
      <c r="BE1044" s="204"/>
      <c r="BF1044" s="204"/>
      <c r="BG1044" s="204"/>
      <c r="BH1044" s="204"/>
      <c r="BI1044" s="204"/>
      <c r="BJ1044" s="204"/>
      <c r="BK1044" s="204"/>
      <c r="BL1044" s="1">
        <v>1</v>
      </c>
    </row>
    <row r="1045" spans="1:64" hidden="1" outlineLevel="1">
      <c r="A1045" t="s">
        <v>633</v>
      </c>
      <c r="B1045" t="s">
        <v>2227</v>
      </c>
      <c r="C1045" s="1">
        <f t="shared" si="608"/>
        <v>8267</v>
      </c>
      <c r="D1045" s="7">
        <f>IF(R1045&gt;0,RANK(R1045,(R1045:T1045,U1045:AI1045)),0)</f>
        <v>3</v>
      </c>
      <c r="E1045" s="7">
        <f>IF(S1045&gt;0,RANK(S1045,(R1045:T1045,U1045:AI1045)),0)</f>
        <v>6</v>
      </c>
      <c r="F1045" s="7">
        <f>IF(T1045&gt;0,RANK(T1045,(R1045:T1045,U1045:AI1045)),0)</f>
        <v>4</v>
      </c>
      <c r="G1045" s="7">
        <f>IF(U1045&gt;0,RANK(U1045,(R1045:T1045,U1045:AI1045)),0)</f>
        <v>1</v>
      </c>
      <c r="H1045" s="7">
        <f t="shared" si="609"/>
        <v>2</v>
      </c>
      <c r="I1045" s="49">
        <f t="shared" si="610"/>
        <v>1099</v>
      </c>
      <c r="J1045" s="177">
        <f t="shared" si="607"/>
        <v>0.13293818797629128</v>
      </c>
      <c r="K1045" s="2"/>
      <c r="L1045" s="2">
        <f t="shared" si="611"/>
        <v>5.1893068827869843E-2</v>
      </c>
      <c r="M1045" s="2">
        <f t="shared" si="612"/>
        <v>4.5965888472239026E-3</v>
      </c>
      <c r="N1045" s="2">
        <f t="shared" si="613"/>
        <v>3.2176121930567313E-2</v>
      </c>
      <c r="O1045" s="2">
        <f t="shared" si="606"/>
        <v>0.51227773073666383</v>
      </c>
      <c r="P1045" s="2">
        <f t="shared" si="614"/>
        <v>0.37933954276037257</v>
      </c>
      <c r="Q1045" s="2">
        <f t="shared" si="588"/>
        <v>1.9716946897302579E-2</v>
      </c>
      <c r="R1045" s="1">
        <v>429</v>
      </c>
      <c r="S1045" s="1">
        <v>38</v>
      </c>
      <c r="T1045" s="1">
        <v>266</v>
      </c>
      <c r="U1045" s="1">
        <v>4235</v>
      </c>
      <c r="V1045" s="1">
        <v>3136</v>
      </c>
      <c r="W1045" s="1">
        <v>84</v>
      </c>
      <c r="X1045" s="1">
        <v>4</v>
      </c>
      <c r="Y1045" s="1">
        <v>14</v>
      </c>
      <c r="Z1045" s="1">
        <v>7</v>
      </c>
      <c r="AA1045" s="1">
        <v>33</v>
      </c>
      <c r="AB1045" s="49"/>
      <c r="AC1045" s="1">
        <f t="shared" si="605"/>
        <v>0</v>
      </c>
      <c r="AD1045" s="1">
        <v>15</v>
      </c>
      <c r="AF1045" s="1">
        <v>6</v>
      </c>
      <c r="AH1045"/>
      <c r="AK1045" s="7">
        <f t="shared" si="615"/>
        <v>5</v>
      </c>
      <c r="AL1045" s="7">
        <f t="shared" si="616"/>
        <v>10</v>
      </c>
      <c r="AM1045" s="7">
        <f t="shared" si="617"/>
        <v>8</v>
      </c>
      <c r="AN1045" s="2">
        <f t="shared" si="618"/>
        <v>1.0160880609652836E-2</v>
      </c>
      <c r="AO1045" s="2">
        <f t="shared" si="619"/>
        <v>4.8385145760251603E-4</v>
      </c>
      <c r="AP1045" s="2">
        <f t="shared" si="620"/>
        <v>1.693480101608806E-3</v>
      </c>
      <c r="AR1045" t="str">
        <f t="shared" si="621"/>
        <v>Lawrence</v>
      </c>
      <c r="AS1045" t="s">
        <v>2227</v>
      </c>
      <c r="AT1045" s="184">
        <v>7</v>
      </c>
      <c r="AV1045" s="97">
        <v>29</v>
      </c>
      <c r="AW1045" s="99">
        <v>109</v>
      </c>
      <c r="AX1045" s="105">
        <f t="shared" si="622"/>
        <v>29109</v>
      </c>
      <c r="AZ1045" s="7" t="s">
        <v>2951</v>
      </c>
      <c r="BA1045" t="s">
        <v>3184</v>
      </c>
      <c r="BB1045" s="204"/>
      <c r="BC1045" s="204"/>
      <c r="BD1045" s="204"/>
      <c r="BE1045" s="204"/>
      <c r="BF1045" s="204"/>
      <c r="BG1045" s="204"/>
      <c r="BH1045" s="204"/>
      <c r="BI1045" s="204"/>
      <c r="BJ1045" s="204"/>
      <c r="BK1045" s="204"/>
      <c r="BL1045" s="1">
        <v>0</v>
      </c>
    </row>
    <row r="1046" spans="1:64" hidden="1" outlineLevel="1">
      <c r="A1046" t="s">
        <v>2915</v>
      </c>
      <c r="B1046" t="s">
        <v>2227</v>
      </c>
      <c r="C1046" s="1">
        <f t="shared" si="608"/>
        <v>1606</v>
      </c>
      <c r="D1046" s="7">
        <f>IF(R1046&gt;0,RANK(R1046,(R1046:T1046,U1046:AI1046)),0)</f>
        <v>3</v>
      </c>
      <c r="E1046" s="7">
        <f>IF(S1046&gt;0,RANK(S1046,(R1046:T1046,U1046:AI1046)),0)</f>
        <v>8</v>
      </c>
      <c r="F1046" s="7">
        <f>IF(T1046&gt;0,RANK(T1046,(R1046:T1046,U1046:AI1046)),0)</f>
        <v>4</v>
      </c>
      <c r="G1046" s="7">
        <f>IF(U1046&gt;0,RANK(U1046,(R1046:T1046,U1046:AI1046)),0)</f>
        <v>2</v>
      </c>
      <c r="H1046" s="7">
        <f t="shared" si="609"/>
        <v>1</v>
      </c>
      <c r="I1046" s="49">
        <f t="shared" si="610"/>
        <v>200</v>
      </c>
      <c r="J1046" s="177">
        <f t="shared" si="607"/>
        <v>0.12453300124533001</v>
      </c>
      <c r="K1046" s="2"/>
      <c r="L1046" s="2">
        <f t="shared" si="611"/>
        <v>6.4757160647571602E-2</v>
      </c>
      <c r="M1046" s="2">
        <f t="shared" si="612"/>
        <v>1.2453300124533001E-3</v>
      </c>
      <c r="N1046" s="2">
        <f t="shared" si="613"/>
        <v>3.7359900373599E-2</v>
      </c>
      <c r="O1046" s="2">
        <f t="shared" si="606"/>
        <v>0.37422166874221668</v>
      </c>
      <c r="P1046" s="2">
        <f t="shared" si="614"/>
        <v>0.49875466998754669</v>
      </c>
      <c r="Q1046" s="2">
        <f t="shared" ref="Q1046:Q1109" si="623">IF(C1046=0,"-",(1-L1046-M1046-N1046-O1046-P1046))</f>
        <v>2.3661270236612575E-2</v>
      </c>
      <c r="R1046" s="1">
        <v>104</v>
      </c>
      <c r="S1046" s="1">
        <v>2</v>
      </c>
      <c r="T1046" s="1">
        <v>60</v>
      </c>
      <c r="U1046" s="1">
        <v>601</v>
      </c>
      <c r="V1046" s="1">
        <v>801</v>
      </c>
      <c r="W1046" s="1">
        <v>22</v>
      </c>
      <c r="X1046" s="1">
        <v>0</v>
      </c>
      <c r="Y1046" s="1">
        <v>4</v>
      </c>
      <c r="Z1046" s="1">
        <v>2</v>
      </c>
      <c r="AA1046" s="1">
        <v>8</v>
      </c>
      <c r="AB1046" s="49"/>
      <c r="AC1046" s="1">
        <f t="shared" si="605"/>
        <v>0</v>
      </c>
      <c r="AD1046" s="1">
        <v>2</v>
      </c>
      <c r="AF1046" s="1">
        <v>0</v>
      </c>
      <c r="AH1046"/>
      <c r="AK1046" s="7">
        <f t="shared" si="615"/>
        <v>5</v>
      </c>
      <c r="AL1046" s="7">
        <f t="shared" si="616"/>
        <v>0</v>
      </c>
      <c r="AM1046" s="7">
        <f t="shared" si="617"/>
        <v>7</v>
      </c>
      <c r="AN1046" s="2">
        <f t="shared" si="618"/>
        <v>1.3698630136986301E-2</v>
      </c>
      <c r="AO1046" s="2">
        <f t="shared" si="619"/>
        <v>0</v>
      </c>
      <c r="AP1046" s="2">
        <f t="shared" si="620"/>
        <v>2.4906600249066002E-3</v>
      </c>
      <c r="AR1046" t="str">
        <f t="shared" si="621"/>
        <v>Lewis</v>
      </c>
      <c r="AS1046" t="s">
        <v>2227</v>
      </c>
      <c r="AT1046" s="184">
        <v>6</v>
      </c>
      <c r="AV1046" s="97">
        <v>29</v>
      </c>
      <c r="AW1046" s="99">
        <v>111</v>
      </c>
      <c r="AX1046" s="105">
        <f t="shared" si="622"/>
        <v>29111</v>
      </c>
      <c r="AZ1046" s="7" t="s">
        <v>2951</v>
      </c>
      <c r="BA1046" t="s">
        <v>3184</v>
      </c>
      <c r="BB1046" s="204"/>
      <c r="BC1046" s="204"/>
      <c r="BD1046" s="204"/>
      <c r="BE1046" s="204"/>
      <c r="BF1046" s="204"/>
      <c r="BG1046" s="204"/>
      <c r="BH1046" s="204"/>
      <c r="BI1046" s="204"/>
      <c r="BJ1046" s="204"/>
      <c r="BK1046" s="204"/>
      <c r="BL1046" s="1">
        <v>0</v>
      </c>
    </row>
    <row r="1047" spans="1:64" hidden="1" outlineLevel="1">
      <c r="A1047" t="s">
        <v>223</v>
      </c>
      <c r="B1047" t="s">
        <v>2227</v>
      </c>
      <c r="C1047" s="1">
        <f t="shared" si="608"/>
        <v>8829</v>
      </c>
      <c r="D1047" s="7">
        <f>IF(R1047&gt;0,RANK(R1047,(R1047:T1047,U1047:AI1047)),0)</f>
        <v>3</v>
      </c>
      <c r="E1047" s="7">
        <f>IF(S1047&gt;0,RANK(S1047,(R1047:T1047,U1047:AI1047)),0)</f>
        <v>7</v>
      </c>
      <c r="F1047" s="7">
        <f>IF(T1047&gt;0,RANK(T1047,(R1047:T1047,U1047:AI1047)),0)</f>
        <v>4</v>
      </c>
      <c r="G1047" s="7">
        <f>IF(U1047&gt;0,RANK(U1047,(R1047:T1047,U1047:AI1047)),0)</f>
        <v>2</v>
      </c>
      <c r="H1047" s="7">
        <f t="shared" si="609"/>
        <v>1</v>
      </c>
      <c r="I1047" s="49">
        <f t="shared" si="610"/>
        <v>413</v>
      </c>
      <c r="J1047" s="177">
        <f t="shared" si="607"/>
        <v>4.6777664514667576E-2</v>
      </c>
      <c r="K1047" s="2"/>
      <c r="L1047" s="2">
        <f t="shared" si="611"/>
        <v>4.6777664514667576E-2</v>
      </c>
      <c r="M1047" s="2">
        <f t="shared" si="612"/>
        <v>2.7183146449201497E-3</v>
      </c>
      <c r="N1047" s="2">
        <f t="shared" si="613"/>
        <v>3.9642088571752179E-2</v>
      </c>
      <c r="O1047" s="2">
        <f t="shared" si="606"/>
        <v>0.42269792728508326</v>
      </c>
      <c r="P1047" s="2">
        <f t="shared" si="614"/>
        <v>0.46947559179975085</v>
      </c>
      <c r="Q1047" s="2">
        <f t="shared" si="623"/>
        <v>1.8688413183825969E-2</v>
      </c>
      <c r="R1047" s="1">
        <v>413</v>
      </c>
      <c r="S1047" s="1">
        <v>24</v>
      </c>
      <c r="T1047" s="1">
        <v>350</v>
      </c>
      <c r="U1047" s="1">
        <v>3732</v>
      </c>
      <c r="V1047" s="1">
        <v>4145</v>
      </c>
      <c r="W1047" s="1">
        <v>87</v>
      </c>
      <c r="X1047" s="1">
        <v>4</v>
      </c>
      <c r="Y1047" s="1">
        <v>11</v>
      </c>
      <c r="Z1047" s="1">
        <v>11</v>
      </c>
      <c r="AA1047" s="1">
        <v>26</v>
      </c>
      <c r="AB1047" s="49"/>
      <c r="AC1047" s="1">
        <f t="shared" si="605"/>
        <v>1</v>
      </c>
      <c r="AD1047" s="1">
        <v>17</v>
      </c>
      <c r="AF1047" s="1">
        <v>8</v>
      </c>
      <c r="AH1047"/>
      <c r="AK1047" s="7">
        <f t="shared" si="615"/>
        <v>5</v>
      </c>
      <c r="AL1047" s="7">
        <f t="shared" si="616"/>
        <v>10</v>
      </c>
      <c r="AM1047" s="7">
        <f t="shared" si="617"/>
        <v>8</v>
      </c>
      <c r="AN1047" s="2">
        <f t="shared" si="618"/>
        <v>9.8538905878355412E-3</v>
      </c>
      <c r="AO1047" s="2">
        <f t="shared" si="619"/>
        <v>4.5305244082002492E-4</v>
      </c>
      <c r="AP1047" s="2">
        <f t="shared" si="620"/>
        <v>1.2458942122550686E-3</v>
      </c>
      <c r="AR1047" t="str">
        <f t="shared" si="621"/>
        <v>Lincoln</v>
      </c>
      <c r="AS1047" t="s">
        <v>2227</v>
      </c>
      <c r="AT1047" s="184">
        <v>3</v>
      </c>
      <c r="AV1047" s="97">
        <v>29</v>
      </c>
      <c r="AW1047" s="99">
        <v>113</v>
      </c>
      <c r="AX1047" s="105">
        <f t="shared" si="622"/>
        <v>29113</v>
      </c>
      <c r="AZ1047" s="7" t="s">
        <v>2951</v>
      </c>
      <c r="BA1047" t="s">
        <v>3184</v>
      </c>
      <c r="BB1047" s="204"/>
      <c r="BC1047" s="204"/>
      <c r="BD1047" s="204"/>
      <c r="BE1047" s="204"/>
      <c r="BF1047" s="204"/>
      <c r="BG1047" s="204"/>
      <c r="BH1047" s="204"/>
      <c r="BI1047" s="204"/>
      <c r="BJ1047" s="204"/>
      <c r="BK1047" s="204"/>
      <c r="BL1047" s="1">
        <v>1</v>
      </c>
    </row>
    <row r="1048" spans="1:64" hidden="1" outlineLevel="1">
      <c r="A1048" t="s">
        <v>1921</v>
      </c>
      <c r="B1048" t="s">
        <v>2227</v>
      </c>
      <c r="C1048" s="1">
        <f t="shared" si="608"/>
        <v>2133</v>
      </c>
      <c r="D1048" s="7">
        <f>IF(R1048&gt;0,RANK(R1048,(R1048:T1048,U1048:AI1048)),0)</f>
        <v>3</v>
      </c>
      <c r="E1048" s="7">
        <f>IF(S1048&gt;0,RANK(S1048,(R1048:T1048,U1048:AI1048)),0)</f>
        <v>6</v>
      </c>
      <c r="F1048" s="7">
        <f>IF(T1048&gt;0,RANK(T1048,(R1048:T1048,U1048:AI1048)),0)</f>
        <v>4</v>
      </c>
      <c r="G1048" s="7">
        <f>IF(U1048&gt;0,RANK(U1048,(R1048:T1048,U1048:AI1048)),0)</f>
        <v>2</v>
      </c>
      <c r="H1048" s="7">
        <f t="shared" si="609"/>
        <v>1</v>
      </c>
      <c r="I1048" s="49">
        <f t="shared" si="610"/>
        <v>99</v>
      </c>
      <c r="J1048" s="177">
        <f t="shared" si="607"/>
        <v>4.6413502109704644E-2</v>
      </c>
      <c r="K1048" s="2"/>
      <c r="L1048" s="2">
        <f t="shared" si="611"/>
        <v>6.9854664791373658E-2</v>
      </c>
      <c r="M1048" s="2">
        <f t="shared" si="612"/>
        <v>6.5635255508673229E-3</v>
      </c>
      <c r="N1048" s="2">
        <f t="shared" si="613"/>
        <v>5.0164088138771684E-2</v>
      </c>
      <c r="O1048" s="2">
        <f t="shared" si="606"/>
        <v>0.40131270511017347</v>
      </c>
      <c r="P1048" s="2">
        <f t="shared" si="614"/>
        <v>0.4477262072198781</v>
      </c>
      <c r="Q1048" s="2">
        <f t="shared" si="623"/>
        <v>2.4378809188935646E-2</v>
      </c>
      <c r="R1048" s="1">
        <v>149</v>
      </c>
      <c r="S1048" s="1">
        <v>14</v>
      </c>
      <c r="T1048" s="1">
        <v>107</v>
      </c>
      <c r="U1048" s="1">
        <v>856</v>
      </c>
      <c r="V1048" s="1">
        <v>955</v>
      </c>
      <c r="W1048" s="1">
        <v>24</v>
      </c>
      <c r="X1048" s="1">
        <v>0</v>
      </c>
      <c r="Y1048" s="1">
        <v>4</v>
      </c>
      <c r="Z1048" s="1">
        <v>6</v>
      </c>
      <c r="AA1048" s="1">
        <v>8</v>
      </c>
      <c r="AB1048" s="49"/>
      <c r="AC1048" s="1">
        <f t="shared" si="605"/>
        <v>1</v>
      </c>
      <c r="AD1048" s="1">
        <v>7</v>
      </c>
      <c r="AF1048" s="1">
        <v>2</v>
      </c>
      <c r="AH1048"/>
      <c r="AK1048" s="7">
        <f t="shared" si="615"/>
        <v>5</v>
      </c>
      <c r="AL1048" s="7">
        <f t="shared" si="616"/>
        <v>0</v>
      </c>
      <c r="AM1048" s="7">
        <f t="shared" si="617"/>
        <v>9</v>
      </c>
      <c r="AN1048" s="2">
        <f t="shared" si="618"/>
        <v>1.1251758087201125E-2</v>
      </c>
      <c r="AO1048" s="2">
        <f t="shared" si="619"/>
        <v>0</v>
      </c>
      <c r="AP1048" s="2">
        <f t="shared" si="620"/>
        <v>1.875293014533521E-3</v>
      </c>
      <c r="AR1048" t="str">
        <f t="shared" si="621"/>
        <v>Linn</v>
      </c>
      <c r="AS1048" t="s">
        <v>2227</v>
      </c>
      <c r="AT1048" s="184">
        <v>6</v>
      </c>
      <c r="AV1048" s="97">
        <v>29</v>
      </c>
      <c r="AW1048" s="99">
        <v>115</v>
      </c>
      <c r="AX1048" s="105">
        <f t="shared" si="622"/>
        <v>29115</v>
      </c>
      <c r="AZ1048" s="7" t="s">
        <v>2951</v>
      </c>
      <c r="BA1048" t="s">
        <v>3184</v>
      </c>
      <c r="BB1048" s="204"/>
      <c r="BC1048" s="204"/>
      <c r="BD1048" s="204"/>
      <c r="BE1048" s="204"/>
      <c r="BF1048" s="204"/>
      <c r="BG1048" s="204"/>
      <c r="BH1048" s="204"/>
      <c r="BI1048" s="204"/>
      <c r="BJ1048" s="204"/>
      <c r="BK1048" s="204"/>
      <c r="BL1048" s="1">
        <v>1</v>
      </c>
    </row>
    <row r="1049" spans="1:64" hidden="1" outlineLevel="1">
      <c r="A1049" t="s">
        <v>1731</v>
      </c>
      <c r="B1049" t="s">
        <v>2227</v>
      </c>
      <c r="C1049" s="1">
        <f t="shared" si="608"/>
        <v>2586</v>
      </c>
      <c r="D1049" s="7">
        <f>IF(R1049&gt;0,RANK(R1049,(R1049:T1049,U1049:AI1049)),0)</f>
        <v>3</v>
      </c>
      <c r="E1049" s="7">
        <f>IF(S1049&gt;0,RANK(S1049,(R1049:T1049,U1049:AI1049)),0)</f>
        <v>6</v>
      </c>
      <c r="F1049" s="7">
        <f>IF(T1049&gt;0,RANK(T1049,(R1049:T1049,U1049:AI1049)),0)</f>
        <v>4</v>
      </c>
      <c r="G1049" s="7">
        <f>IF(U1049&gt;0,RANK(U1049,(R1049:T1049,U1049:AI1049)),0)</f>
        <v>2</v>
      </c>
      <c r="H1049" s="7">
        <f t="shared" si="609"/>
        <v>1</v>
      </c>
      <c r="I1049" s="49">
        <f t="shared" si="610"/>
        <v>305</v>
      </c>
      <c r="J1049" s="177">
        <f t="shared" si="607"/>
        <v>0.11794276875483373</v>
      </c>
      <c r="K1049" s="2"/>
      <c r="L1049" s="2">
        <f t="shared" si="611"/>
        <v>0.10092807424593968</v>
      </c>
      <c r="M1049" s="2">
        <f t="shared" si="612"/>
        <v>6.9605568445475635E-3</v>
      </c>
      <c r="N1049" s="2">
        <f t="shared" si="613"/>
        <v>5.8004640371229696E-2</v>
      </c>
      <c r="O1049" s="2">
        <f t="shared" si="606"/>
        <v>0.34261407579273007</v>
      </c>
      <c r="P1049" s="2">
        <f t="shared" si="614"/>
        <v>0.46055684454756379</v>
      </c>
      <c r="Q1049" s="2">
        <f t="shared" si="623"/>
        <v>3.0935808197989301E-2</v>
      </c>
      <c r="R1049" s="1">
        <v>261</v>
      </c>
      <c r="S1049" s="1">
        <v>18</v>
      </c>
      <c r="T1049" s="1">
        <v>150</v>
      </c>
      <c r="U1049" s="1">
        <v>886</v>
      </c>
      <c r="V1049" s="1">
        <v>1191</v>
      </c>
      <c r="W1049" s="1">
        <v>33</v>
      </c>
      <c r="X1049" s="1">
        <v>1</v>
      </c>
      <c r="Y1049" s="1">
        <v>11</v>
      </c>
      <c r="Z1049" s="1">
        <v>6</v>
      </c>
      <c r="AA1049" s="1">
        <v>13</v>
      </c>
      <c r="AB1049" s="49"/>
      <c r="AC1049" s="1">
        <f t="shared" si="605"/>
        <v>1</v>
      </c>
      <c r="AD1049" s="1">
        <v>13</v>
      </c>
      <c r="AF1049" s="1">
        <v>2</v>
      </c>
      <c r="AH1049"/>
      <c r="AK1049" s="7">
        <f t="shared" si="615"/>
        <v>5</v>
      </c>
      <c r="AL1049" s="7">
        <f t="shared" si="616"/>
        <v>10</v>
      </c>
      <c r="AM1049" s="7">
        <f t="shared" si="617"/>
        <v>8</v>
      </c>
      <c r="AN1049" s="2">
        <f t="shared" si="618"/>
        <v>1.2761020881670533E-2</v>
      </c>
      <c r="AO1049" s="2">
        <f t="shared" si="619"/>
        <v>3.8669760247486468E-4</v>
      </c>
      <c r="AP1049" s="2">
        <f t="shared" si="620"/>
        <v>4.2536736272235113E-3</v>
      </c>
      <c r="AR1049" t="str">
        <f t="shared" si="621"/>
        <v>Livingston</v>
      </c>
      <c r="AS1049" t="s">
        <v>2227</v>
      </c>
      <c r="AT1049" s="184">
        <v>6</v>
      </c>
      <c r="AV1049" s="97">
        <v>29</v>
      </c>
      <c r="AW1049" s="99">
        <v>117</v>
      </c>
      <c r="AX1049" s="105">
        <f t="shared" si="622"/>
        <v>29117</v>
      </c>
      <c r="AZ1049" s="7" t="s">
        <v>2951</v>
      </c>
      <c r="BA1049" t="s">
        <v>3184</v>
      </c>
      <c r="BB1049" s="204"/>
      <c r="BC1049" s="204"/>
      <c r="BD1049" s="204"/>
      <c r="BE1049" s="204"/>
      <c r="BF1049" s="204"/>
      <c r="BG1049" s="204"/>
      <c r="BH1049" s="204"/>
      <c r="BI1049" s="204"/>
      <c r="BJ1049" s="204"/>
      <c r="BK1049" s="204"/>
      <c r="BL1049" s="1">
        <v>1</v>
      </c>
    </row>
    <row r="1050" spans="1:64" hidden="1" outlineLevel="1">
      <c r="A1050" t="s">
        <v>2842</v>
      </c>
      <c r="B1050" t="s">
        <v>2227</v>
      </c>
      <c r="C1050" s="1">
        <f t="shared" si="608"/>
        <v>3569</v>
      </c>
      <c r="D1050" s="7">
        <f>IF(R1050&gt;0,RANK(R1050,(R1050:T1050,U1050:AI1050)),0)</f>
        <v>3</v>
      </c>
      <c r="E1050" s="7">
        <f>IF(S1050&gt;0,RANK(S1050,(R1050:T1050,U1050:AI1050)),0)</f>
        <v>7</v>
      </c>
      <c r="F1050" s="7">
        <f>IF(T1050&gt;0,RANK(T1050,(R1050:T1050,U1050:AI1050)),0)</f>
        <v>4</v>
      </c>
      <c r="G1050" s="7">
        <f>IF(U1050&gt;0,RANK(U1050,(R1050:T1050,U1050:AI1050)),0)</f>
        <v>2</v>
      </c>
      <c r="H1050" s="7">
        <f t="shared" si="609"/>
        <v>1</v>
      </c>
      <c r="I1050" s="49">
        <f t="shared" si="610"/>
        <v>6</v>
      </c>
      <c r="J1050" s="177">
        <f t="shared" si="607"/>
        <v>1.6811431773606051E-3</v>
      </c>
      <c r="K1050" s="2"/>
      <c r="L1050" s="2">
        <f t="shared" si="611"/>
        <v>4.7912580554777248E-2</v>
      </c>
      <c r="M1050" s="2">
        <f t="shared" si="612"/>
        <v>3.3622863547212102E-3</v>
      </c>
      <c r="N1050" s="2">
        <f t="shared" si="613"/>
        <v>4.230876996357523E-2</v>
      </c>
      <c r="O1050" s="2">
        <f t="shared" si="606"/>
        <v>0.44101989352759879</v>
      </c>
      <c r="P1050" s="2">
        <f t="shared" si="614"/>
        <v>0.44270103670495936</v>
      </c>
      <c r="Q1050" s="2">
        <f t="shared" si="623"/>
        <v>2.269543289436815E-2</v>
      </c>
      <c r="R1050" s="1">
        <v>171</v>
      </c>
      <c r="S1050" s="1">
        <v>12</v>
      </c>
      <c r="T1050" s="1">
        <v>151</v>
      </c>
      <c r="U1050" s="1">
        <v>1574</v>
      </c>
      <c r="V1050" s="1">
        <v>1580</v>
      </c>
      <c r="W1050" s="1">
        <v>38</v>
      </c>
      <c r="X1050" s="1">
        <v>2</v>
      </c>
      <c r="Y1050" s="1">
        <v>6</v>
      </c>
      <c r="Z1050" s="1">
        <v>4</v>
      </c>
      <c r="AA1050" s="1">
        <v>12</v>
      </c>
      <c r="AB1050" s="49"/>
      <c r="AC1050" s="1">
        <f t="shared" si="605"/>
        <v>0</v>
      </c>
      <c r="AD1050" s="1">
        <v>15</v>
      </c>
      <c r="AF1050" s="1">
        <v>4</v>
      </c>
      <c r="AH1050"/>
      <c r="AK1050" s="7">
        <f t="shared" si="615"/>
        <v>5</v>
      </c>
      <c r="AL1050" s="7">
        <f t="shared" si="616"/>
        <v>10</v>
      </c>
      <c r="AM1050" s="7">
        <f t="shared" si="617"/>
        <v>8</v>
      </c>
      <c r="AN1050" s="2">
        <f t="shared" si="618"/>
        <v>1.0647240123283833E-2</v>
      </c>
      <c r="AO1050" s="2">
        <f t="shared" si="619"/>
        <v>5.6038105912020178E-4</v>
      </c>
      <c r="AP1050" s="2">
        <f t="shared" si="620"/>
        <v>1.6811431773606051E-3</v>
      </c>
      <c r="AR1050" t="str">
        <f t="shared" si="621"/>
        <v>McDonald</v>
      </c>
      <c r="AS1050" t="s">
        <v>2227</v>
      </c>
      <c r="AT1050" s="184">
        <v>7</v>
      </c>
      <c r="AV1050" s="97">
        <v>29</v>
      </c>
      <c r="AW1050" s="99">
        <v>119</v>
      </c>
      <c r="AX1050" s="105">
        <f t="shared" si="622"/>
        <v>29119</v>
      </c>
      <c r="AZ1050" s="7" t="s">
        <v>2951</v>
      </c>
      <c r="BA1050" t="s">
        <v>3184</v>
      </c>
      <c r="BB1050" s="204"/>
      <c r="BC1050" s="204"/>
      <c r="BD1050" s="204"/>
      <c r="BE1050" s="204"/>
      <c r="BF1050" s="204"/>
      <c r="BG1050" s="204"/>
      <c r="BH1050" s="204"/>
      <c r="BI1050" s="204"/>
      <c r="BJ1050" s="204"/>
      <c r="BK1050" s="204"/>
      <c r="BL1050" s="1">
        <v>0</v>
      </c>
    </row>
    <row r="1051" spans="1:64" hidden="1" outlineLevel="1">
      <c r="A1051" t="s">
        <v>263</v>
      </c>
      <c r="B1051" t="s">
        <v>2227</v>
      </c>
      <c r="C1051" s="1">
        <f t="shared" si="608"/>
        <v>3211</v>
      </c>
      <c r="D1051" s="7">
        <f>IF(R1051&gt;0,RANK(R1051,(R1051:T1051,U1051:AI1051)),0)</f>
        <v>3</v>
      </c>
      <c r="E1051" s="7">
        <f>IF(S1051&gt;0,RANK(S1051,(R1051:T1051,U1051:AI1051)),0)</f>
        <v>7</v>
      </c>
      <c r="F1051" s="7">
        <f>IF(T1051&gt;0,RANK(T1051,(R1051:T1051,U1051:AI1051)),0)</f>
        <v>4</v>
      </c>
      <c r="G1051" s="7">
        <f>IF(U1051&gt;0,RANK(U1051,(R1051:T1051,U1051:AI1051)),0)</f>
        <v>2</v>
      </c>
      <c r="H1051" s="7">
        <f t="shared" si="609"/>
        <v>1</v>
      </c>
      <c r="I1051" s="49">
        <f t="shared" si="610"/>
        <v>243</v>
      </c>
      <c r="J1051" s="177">
        <f t="shared" si="607"/>
        <v>7.567735907816879E-2</v>
      </c>
      <c r="K1051" s="2"/>
      <c r="L1051" s="2">
        <f t="shared" si="611"/>
        <v>8.5020242914979755E-2</v>
      </c>
      <c r="M1051" s="2">
        <f t="shared" si="612"/>
        <v>2.8028651510432889E-3</v>
      </c>
      <c r="N1051" s="2">
        <f t="shared" si="613"/>
        <v>3.8617253192151979E-2</v>
      </c>
      <c r="O1051" s="2">
        <f t="shared" si="606"/>
        <v>0.38804110868888197</v>
      </c>
      <c r="P1051" s="2">
        <f t="shared" si="614"/>
        <v>0.46371846776705078</v>
      </c>
      <c r="Q1051" s="2">
        <f t="shared" si="623"/>
        <v>2.1800062285892208E-2</v>
      </c>
      <c r="R1051" s="1">
        <v>273</v>
      </c>
      <c r="S1051" s="1">
        <v>9</v>
      </c>
      <c r="T1051" s="1">
        <v>124</v>
      </c>
      <c r="U1051" s="1">
        <v>1246</v>
      </c>
      <c r="V1051" s="1">
        <v>1489</v>
      </c>
      <c r="W1051" s="1">
        <v>36</v>
      </c>
      <c r="X1051" s="1">
        <v>3</v>
      </c>
      <c r="Y1051" s="1">
        <v>4</v>
      </c>
      <c r="Z1051" s="1">
        <v>5</v>
      </c>
      <c r="AA1051" s="1">
        <v>8</v>
      </c>
      <c r="AB1051" s="49"/>
      <c r="AC1051" s="1">
        <f t="shared" si="605"/>
        <v>0</v>
      </c>
      <c r="AD1051" s="1">
        <v>13</v>
      </c>
      <c r="AF1051" s="1">
        <v>1</v>
      </c>
      <c r="AH1051"/>
      <c r="AK1051" s="7">
        <f t="shared" si="615"/>
        <v>5</v>
      </c>
      <c r="AL1051" s="7">
        <f t="shared" si="616"/>
        <v>10</v>
      </c>
      <c r="AM1051" s="7">
        <f t="shared" si="617"/>
        <v>9</v>
      </c>
      <c r="AN1051" s="2">
        <f t="shared" si="618"/>
        <v>1.1211460604173155E-2</v>
      </c>
      <c r="AO1051" s="2">
        <f t="shared" si="619"/>
        <v>9.3428838368109625E-4</v>
      </c>
      <c r="AP1051" s="2">
        <f t="shared" si="620"/>
        <v>1.2457178449081284E-3</v>
      </c>
      <c r="AR1051" t="str">
        <f t="shared" si="621"/>
        <v>Macon</v>
      </c>
      <c r="AS1051" t="s">
        <v>2227</v>
      </c>
      <c r="AT1051" s="184">
        <v>6</v>
      </c>
      <c r="AV1051" s="97">
        <v>29</v>
      </c>
      <c r="AW1051" s="99">
        <v>121</v>
      </c>
      <c r="AX1051" s="105">
        <f t="shared" si="622"/>
        <v>29121</v>
      </c>
      <c r="AZ1051" s="7" t="s">
        <v>2951</v>
      </c>
      <c r="BA1051" t="s">
        <v>3184</v>
      </c>
      <c r="BB1051" s="204"/>
      <c r="BC1051" s="204"/>
      <c r="BD1051" s="204"/>
      <c r="BE1051" s="204"/>
      <c r="BF1051" s="204"/>
      <c r="BG1051" s="204"/>
      <c r="BH1051" s="204"/>
      <c r="BI1051" s="204"/>
      <c r="BJ1051" s="204"/>
      <c r="BK1051" s="204"/>
      <c r="BL1051" s="1">
        <v>0</v>
      </c>
    </row>
    <row r="1052" spans="1:64" hidden="1" outlineLevel="1">
      <c r="A1052" t="s">
        <v>1388</v>
      </c>
      <c r="B1052" t="s">
        <v>2227</v>
      </c>
      <c r="C1052" s="1">
        <f t="shared" si="608"/>
        <v>1967</v>
      </c>
      <c r="D1052" s="7">
        <f>IF(R1052&gt;0,RANK(R1052,(R1052:T1052,U1052:AI1052)),0)</f>
        <v>3</v>
      </c>
      <c r="E1052" s="7">
        <f>IF(S1052&gt;0,RANK(S1052,(R1052:T1052,U1052:AI1052)),0)</f>
        <v>6</v>
      </c>
      <c r="F1052" s="7">
        <f>IF(T1052&gt;0,RANK(T1052,(R1052:T1052,U1052:AI1052)),0)</f>
        <v>4</v>
      </c>
      <c r="G1052" s="7">
        <f>IF(U1052&gt;0,RANK(U1052,(R1052:T1052,U1052:AI1052)),0)</f>
        <v>2</v>
      </c>
      <c r="H1052" s="7">
        <f t="shared" si="609"/>
        <v>1</v>
      </c>
      <c r="I1052" s="49">
        <f t="shared" si="610"/>
        <v>107</v>
      </c>
      <c r="J1052" s="177">
        <f t="shared" si="607"/>
        <v>5.4397559735638028E-2</v>
      </c>
      <c r="K1052" s="2"/>
      <c r="L1052" s="2">
        <f t="shared" si="611"/>
        <v>6.0498220640569395E-2</v>
      </c>
      <c r="M1052" s="2">
        <f t="shared" si="612"/>
        <v>3.5587188612099642E-3</v>
      </c>
      <c r="N1052" s="2">
        <f t="shared" si="613"/>
        <v>3.8637519064565327E-2</v>
      </c>
      <c r="O1052" s="2">
        <f t="shared" si="606"/>
        <v>0.41128622267412301</v>
      </c>
      <c r="P1052" s="2">
        <f t="shared" si="614"/>
        <v>0.46568378240976105</v>
      </c>
      <c r="Q1052" s="2">
        <f t="shared" si="623"/>
        <v>2.0335536349771199E-2</v>
      </c>
      <c r="R1052" s="1">
        <v>119</v>
      </c>
      <c r="S1052" s="1">
        <v>7</v>
      </c>
      <c r="T1052" s="1">
        <v>76</v>
      </c>
      <c r="U1052" s="1">
        <v>809</v>
      </c>
      <c r="V1052" s="1">
        <v>916</v>
      </c>
      <c r="W1052" s="1">
        <v>24</v>
      </c>
      <c r="X1052" s="1">
        <v>1</v>
      </c>
      <c r="Y1052" s="1">
        <v>3</v>
      </c>
      <c r="Z1052" s="1">
        <v>5</v>
      </c>
      <c r="AA1052" s="1">
        <v>4</v>
      </c>
      <c r="AB1052" s="49"/>
      <c r="AC1052" s="1">
        <f t="shared" si="605"/>
        <v>0</v>
      </c>
      <c r="AD1052" s="1">
        <v>2</v>
      </c>
      <c r="AF1052" s="1">
        <v>1</v>
      </c>
      <c r="AH1052"/>
      <c r="AK1052" s="7">
        <f t="shared" si="615"/>
        <v>5</v>
      </c>
      <c r="AL1052" s="7">
        <f t="shared" si="616"/>
        <v>10</v>
      </c>
      <c r="AM1052" s="7">
        <f t="shared" si="617"/>
        <v>9</v>
      </c>
      <c r="AN1052" s="2">
        <f t="shared" si="618"/>
        <v>1.2201321809862735E-2</v>
      </c>
      <c r="AO1052" s="2">
        <f t="shared" si="619"/>
        <v>5.0838840874428064E-4</v>
      </c>
      <c r="AP1052" s="2">
        <f t="shared" si="620"/>
        <v>1.5251652262328419E-3</v>
      </c>
      <c r="AR1052" t="str">
        <f t="shared" si="621"/>
        <v>Madison</v>
      </c>
      <c r="AS1052" t="s">
        <v>2227</v>
      </c>
      <c r="AT1052" s="184">
        <v>8</v>
      </c>
      <c r="AV1052" s="97">
        <v>29</v>
      </c>
      <c r="AW1052" s="99">
        <v>123</v>
      </c>
      <c r="AX1052" s="105">
        <f t="shared" si="622"/>
        <v>29123</v>
      </c>
      <c r="AZ1052" s="7" t="s">
        <v>2951</v>
      </c>
      <c r="BA1052" t="s">
        <v>3184</v>
      </c>
      <c r="BB1052" s="204"/>
      <c r="BC1052" s="204"/>
      <c r="BD1052" s="204"/>
      <c r="BE1052" s="204"/>
      <c r="BF1052" s="204"/>
      <c r="BG1052" s="204"/>
      <c r="BH1052" s="204"/>
      <c r="BI1052" s="204"/>
      <c r="BJ1052" s="204"/>
      <c r="BK1052" s="204"/>
      <c r="BL1052" s="1">
        <v>0</v>
      </c>
    </row>
    <row r="1053" spans="1:64" hidden="1" outlineLevel="1">
      <c r="A1053" t="s">
        <v>970</v>
      </c>
      <c r="B1053" t="s">
        <v>2227</v>
      </c>
      <c r="C1053" s="1">
        <f t="shared" si="608"/>
        <v>1904</v>
      </c>
      <c r="D1053" s="7">
        <f>IF(R1053&gt;0,RANK(R1053,(R1053:T1053,U1053:AI1053)),0)</f>
        <v>3</v>
      </c>
      <c r="E1053" s="7">
        <f>IF(S1053&gt;0,RANK(S1053,(R1053:T1053,U1053:AI1053)),0)</f>
        <v>6</v>
      </c>
      <c r="F1053" s="7">
        <f>IF(T1053&gt;0,RANK(T1053,(R1053:T1053,U1053:AI1053)),0)</f>
        <v>4</v>
      </c>
      <c r="G1053" s="7">
        <f>IF(U1053&gt;0,RANK(U1053,(R1053:T1053,U1053:AI1053)),0)</f>
        <v>2</v>
      </c>
      <c r="H1053" s="7">
        <f t="shared" si="609"/>
        <v>1</v>
      </c>
      <c r="I1053" s="49">
        <f t="shared" si="610"/>
        <v>210</v>
      </c>
      <c r="J1053" s="177">
        <f t="shared" si="607"/>
        <v>0.11029411764705882</v>
      </c>
      <c r="K1053" s="2"/>
      <c r="L1053" s="2">
        <f t="shared" si="611"/>
        <v>4.6218487394957986E-2</v>
      </c>
      <c r="M1053" s="2">
        <f t="shared" si="612"/>
        <v>4.2016806722689074E-3</v>
      </c>
      <c r="N1053" s="2">
        <f t="shared" si="613"/>
        <v>3.2037815126050417E-2</v>
      </c>
      <c r="O1053" s="2">
        <f t="shared" si="606"/>
        <v>0.39285714285714285</v>
      </c>
      <c r="P1053" s="2">
        <f t="shared" si="614"/>
        <v>0.50315126050420167</v>
      </c>
      <c r="Q1053" s="2">
        <f t="shared" si="623"/>
        <v>2.1533613445378075E-2</v>
      </c>
      <c r="R1053" s="1">
        <v>88</v>
      </c>
      <c r="S1053" s="1">
        <v>8</v>
      </c>
      <c r="T1053" s="1">
        <v>61</v>
      </c>
      <c r="U1053" s="1">
        <v>748</v>
      </c>
      <c r="V1053" s="1">
        <v>958</v>
      </c>
      <c r="W1053" s="1">
        <v>21</v>
      </c>
      <c r="X1053" s="1">
        <v>1</v>
      </c>
      <c r="Y1053" s="1">
        <v>4</v>
      </c>
      <c r="Z1053" s="1">
        <v>2</v>
      </c>
      <c r="AA1053" s="1">
        <v>6</v>
      </c>
      <c r="AB1053" s="49"/>
      <c r="AC1053" s="1">
        <f t="shared" si="605"/>
        <v>0</v>
      </c>
      <c r="AD1053" s="1">
        <v>6</v>
      </c>
      <c r="AF1053" s="1">
        <v>1</v>
      </c>
      <c r="AH1053"/>
      <c r="AK1053" s="7">
        <f t="shared" si="615"/>
        <v>5</v>
      </c>
      <c r="AL1053" s="7">
        <f t="shared" si="616"/>
        <v>10</v>
      </c>
      <c r="AM1053" s="7">
        <f t="shared" si="617"/>
        <v>8</v>
      </c>
      <c r="AN1053" s="2">
        <f t="shared" si="618"/>
        <v>1.1029411764705883E-2</v>
      </c>
      <c r="AO1053" s="2">
        <f t="shared" si="619"/>
        <v>5.2521008403361342E-4</v>
      </c>
      <c r="AP1053" s="2">
        <f t="shared" si="620"/>
        <v>2.1008403361344537E-3</v>
      </c>
      <c r="AR1053" t="str">
        <f t="shared" si="621"/>
        <v>Maries</v>
      </c>
      <c r="AS1053" t="s">
        <v>2227</v>
      </c>
      <c r="AT1053" s="184">
        <v>3</v>
      </c>
      <c r="AV1053" s="97">
        <v>29</v>
      </c>
      <c r="AW1053" s="99">
        <v>125</v>
      </c>
      <c r="AX1053" s="105">
        <f t="shared" si="622"/>
        <v>29125</v>
      </c>
      <c r="AZ1053" s="7" t="s">
        <v>2951</v>
      </c>
      <c r="BA1053" t="s">
        <v>3184</v>
      </c>
      <c r="BB1053" s="204"/>
      <c r="BC1053" s="204"/>
      <c r="BD1053" s="204"/>
      <c r="BE1053" s="204"/>
      <c r="BF1053" s="204"/>
      <c r="BG1053" s="204"/>
      <c r="BH1053" s="204"/>
      <c r="BI1053" s="204"/>
      <c r="BJ1053" s="204"/>
      <c r="BK1053" s="204"/>
      <c r="BL1053" s="1">
        <v>0</v>
      </c>
    </row>
    <row r="1054" spans="1:64" hidden="1" outlineLevel="1">
      <c r="A1054" t="s">
        <v>1291</v>
      </c>
      <c r="B1054" t="s">
        <v>2227</v>
      </c>
      <c r="C1054" s="1">
        <f t="shared" si="608"/>
        <v>5075</v>
      </c>
      <c r="D1054" s="7">
        <f>IF(R1054&gt;0,RANK(R1054,(R1054:T1054,U1054:AI1054)),0)</f>
        <v>3</v>
      </c>
      <c r="E1054" s="7">
        <f>IF(S1054&gt;0,RANK(S1054,(R1054:T1054,U1054:AI1054)),0)</f>
        <v>8</v>
      </c>
      <c r="F1054" s="7">
        <f>IF(T1054&gt;0,RANK(T1054,(R1054:T1054,U1054:AI1054)),0)</f>
        <v>4</v>
      </c>
      <c r="G1054" s="7">
        <f>IF(U1054&gt;0,RANK(U1054,(R1054:T1054,U1054:AI1054)),0)</f>
        <v>1</v>
      </c>
      <c r="H1054" s="7">
        <f t="shared" si="609"/>
        <v>2</v>
      </c>
      <c r="I1054" s="49">
        <f t="shared" si="610"/>
        <v>199</v>
      </c>
      <c r="J1054" s="177">
        <f t="shared" si="607"/>
        <v>3.9211822660098525E-2</v>
      </c>
      <c r="K1054" s="2"/>
      <c r="L1054" s="2">
        <f t="shared" si="611"/>
        <v>7.2906403940886697E-2</v>
      </c>
      <c r="M1054" s="2">
        <f t="shared" si="612"/>
        <v>2.5615763546798028E-3</v>
      </c>
      <c r="N1054" s="2">
        <f t="shared" si="613"/>
        <v>4.7684729064039408E-2</v>
      </c>
      <c r="O1054" s="2">
        <f t="shared" si="606"/>
        <v>0.44610837438423645</v>
      </c>
      <c r="P1054" s="2">
        <f t="shared" si="614"/>
        <v>0.40689655172413791</v>
      </c>
      <c r="Q1054" s="2">
        <f t="shared" si="623"/>
        <v>2.3842364532019766E-2</v>
      </c>
      <c r="R1054" s="1">
        <v>370</v>
      </c>
      <c r="S1054" s="1">
        <v>13</v>
      </c>
      <c r="T1054" s="1">
        <v>242</v>
      </c>
      <c r="U1054" s="1">
        <v>2264</v>
      </c>
      <c r="V1054" s="1">
        <v>2065</v>
      </c>
      <c r="W1054" s="1">
        <v>62</v>
      </c>
      <c r="X1054" s="1">
        <v>2</v>
      </c>
      <c r="Y1054" s="1">
        <v>8</v>
      </c>
      <c r="Z1054" s="1">
        <v>7</v>
      </c>
      <c r="AA1054" s="1">
        <v>21</v>
      </c>
      <c r="AB1054" s="49"/>
      <c r="AC1054" s="1">
        <f t="shared" si="605"/>
        <v>0</v>
      </c>
      <c r="AD1054" s="1">
        <v>16</v>
      </c>
      <c r="AF1054" s="1">
        <v>5</v>
      </c>
      <c r="AH1054"/>
      <c r="AK1054" s="7">
        <f t="shared" si="615"/>
        <v>5</v>
      </c>
      <c r="AL1054" s="7">
        <f t="shared" si="616"/>
        <v>10</v>
      </c>
      <c r="AM1054" s="7">
        <f t="shared" si="617"/>
        <v>8</v>
      </c>
      <c r="AN1054" s="2">
        <f t="shared" si="618"/>
        <v>1.2216748768472906E-2</v>
      </c>
      <c r="AO1054" s="2">
        <f t="shared" si="619"/>
        <v>3.9408866995073894E-4</v>
      </c>
      <c r="AP1054" s="2">
        <f t="shared" si="620"/>
        <v>1.5763546798029558E-3</v>
      </c>
      <c r="AR1054" t="str">
        <f t="shared" si="621"/>
        <v>Marion</v>
      </c>
      <c r="AS1054" t="s">
        <v>2227</v>
      </c>
      <c r="AT1054" s="184">
        <v>6</v>
      </c>
      <c r="AV1054" s="97">
        <v>29</v>
      </c>
      <c r="AW1054" s="99">
        <v>127</v>
      </c>
      <c r="AX1054" s="105">
        <f t="shared" si="622"/>
        <v>29127</v>
      </c>
      <c r="AZ1054" s="7" t="s">
        <v>2951</v>
      </c>
      <c r="BA1054" t="s">
        <v>3184</v>
      </c>
      <c r="BB1054" s="204"/>
      <c r="BC1054" s="204"/>
      <c r="BD1054" s="204"/>
      <c r="BE1054" s="204"/>
      <c r="BF1054" s="204"/>
      <c r="BG1054" s="204"/>
      <c r="BH1054" s="204"/>
      <c r="BI1054" s="204"/>
      <c r="BJ1054" s="204"/>
      <c r="BK1054" s="204"/>
      <c r="BL1054" s="1">
        <v>0</v>
      </c>
    </row>
    <row r="1055" spans="1:64" hidden="1" outlineLevel="1">
      <c r="A1055" t="s">
        <v>658</v>
      </c>
      <c r="B1055" t="s">
        <v>2227</v>
      </c>
      <c r="C1055" s="1">
        <f t="shared" ref="C1055:C1085" si="624">SUM(R1055:AI1055)</f>
        <v>758</v>
      </c>
      <c r="D1055" s="7">
        <f>IF(R1055&gt;0,RANK(R1055,(R1055:T1055,U1055:AI1055)),0)</f>
        <v>3</v>
      </c>
      <c r="E1055" s="7">
        <f>IF(S1055&gt;0,RANK(S1055,(R1055:T1055,U1055:AI1055)),0)</f>
        <v>6</v>
      </c>
      <c r="F1055" s="7">
        <f>IF(T1055&gt;0,RANK(T1055,(R1055:T1055,U1055:AI1055)),0)</f>
        <v>4</v>
      </c>
      <c r="G1055" s="7">
        <f>IF(U1055&gt;0,RANK(U1055,(R1055:T1055,U1055:AI1055)),0)</f>
        <v>2</v>
      </c>
      <c r="H1055" s="7">
        <f t="shared" ref="H1055:H1086" si="625">IF(V1055&gt;0,RANK(V1055,(R1055:AB1055)),0)</f>
        <v>1</v>
      </c>
      <c r="I1055" s="49">
        <f t="shared" ref="I1055:I1086" si="626">MAX(R1055:AA1055)-LARGE(R1055:AA1055,2)</f>
        <v>247</v>
      </c>
      <c r="J1055" s="177">
        <f t="shared" si="607"/>
        <v>0.32585751978891819</v>
      </c>
      <c r="K1055" s="2"/>
      <c r="L1055" s="2">
        <f t="shared" ref="L1055:L1085" si="627">IF($C1055=0,"-",R1055/$C1055)</f>
        <v>6.3324538258575203E-2</v>
      </c>
      <c r="M1055" s="2">
        <f t="shared" ref="M1055:M1085" si="628">IF($C1055=0,"-",S1055/$C1055)</f>
        <v>6.5963060686015833E-3</v>
      </c>
      <c r="N1055" s="2">
        <f t="shared" ref="N1055:N1085" si="629">IF($C1055=0,"-",T1055/$C1055)</f>
        <v>2.9023746701846966E-2</v>
      </c>
      <c r="O1055" s="2">
        <f t="shared" si="606"/>
        <v>0.27440633245382584</v>
      </c>
      <c r="P1055" s="2">
        <f t="shared" ref="P1055:P1086" si="630">IF($C1055=0,"-",V1055/$C1055)</f>
        <v>0.60026385224274403</v>
      </c>
      <c r="Q1055" s="2">
        <f t="shared" si="623"/>
        <v>2.6385224274406371E-2</v>
      </c>
      <c r="R1055" s="1">
        <v>48</v>
      </c>
      <c r="S1055" s="1">
        <v>5</v>
      </c>
      <c r="T1055" s="1">
        <v>22</v>
      </c>
      <c r="U1055" s="1">
        <v>208</v>
      </c>
      <c r="V1055" s="1">
        <v>455</v>
      </c>
      <c r="W1055" s="1">
        <v>6</v>
      </c>
      <c r="X1055" s="1">
        <v>0</v>
      </c>
      <c r="Y1055" s="1">
        <v>5</v>
      </c>
      <c r="Z1055" s="1">
        <v>3</v>
      </c>
      <c r="AA1055" s="1">
        <v>2</v>
      </c>
      <c r="AB1055" s="49"/>
      <c r="AC1055" s="1">
        <f t="shared" si="605"/>
        <v>0</v>
      </c>
      <c r="AD1055" s="1">
        <v>3</v>
      </c>
      <c r="AF1055" s="1">
        <v>1</v>
      </c>
      <c r="AH1055"/>
      <c r="AK1055" s="7">
        <f t="shared" ref="AK1055:AK1086" si="631">IF(W1055&gt;0,RANK(W1055,(R1055:AB1055)),0)</f>
        <v>5</v>
      </c>
      <c r="AL1055" s="7">
        <f t="shared" ref="AL1055:AL1086" si="632">IF(X1055&gt;0,RANK(X1055,(R1055:AB1055)),0)</f>
        <v>0</v>
      </c>
      <c r="AM1055" s="7">
        <f t="shared" ref="AM1055:AM1086" si="633">IF(Y1055&gt;0,RANK(Y1055,(R1055:AB1055)),0)</f>
        <v>6</v>
      </c>
      <c r="AN1055" s="2">
        <f t="shared" ref="AN1055:AN1086" si="634">IF($C1055=0,"-",W1055/$C1055)</f>
        <v>7.9155672823219003E-3</v>
      </c>
      <c r="AO1055" s="2">
        <f t="shared" ref="AO1055:AO1086" si="635">IF($C1055=0,"-",X1055/$C1055)</f>
        <v>0</v>
      </c>
      <c r="AP1055" s="2">
        <f t="shared" ref="AP1055:AP1086" si="636">IF($C1055=0,"-",Y1055/$C1055)</f>
        <v>6.5963060686015833E-3</v>
      </c>
      <c r="AR1055" t="str">
        <f t="shared" ref="AR1055:AR1086" si="637">A1055</f>
        <v>Mercer</v>
      </c>
      <c r="AS1055" t="s">
        <v>2227</v>
      </c>
      <c r="AT1055" s="184">
        <v>6</v>
      </c>
      <c r="AV1055" s="97">
        <v>29</v>
      </c>
      <c r="AW1055" s="99">
        <v>129</v>
      </c>
      <c r="AX1055" s="105">
        <f t="shared" ref="AX1055:AX1085" si="638">AV1055*1000+AW1055</f>
        <v>29129</v>
      </c>
      <c r="AZ1055" s="7" t="s">
        <v>2951</v>
      </c>
      <c r="BA1055" t="s">
        <v>3184</v>
      </c>
      <c r="BB1055" s="204"/>
      <c r="BC1055" s="204"/>
      <c r="BD1055" s="204"/>
      <c r="BE1055" s="204"/>
      <c r="BF1055" s="204"/>
      <c r="BG1055" s="204"/>
      <c r="BH1055" s="204"/>
      <c r="BI1055" s="204"/>
      <c r="BJ1055" s="204"/>
      <c r="BK1055" s="204"/>
      <c r="BL1055" s="1">
        <v>0</v>
      </c>
    </row>
    <row r="1056" spans="1:64" hidden="1" outlineLevel="1">
      <c r="A1056" t="s">
        <v>705</v>
      </c>
      <c r="B1056" t="s">
        <v>2227</v>
      </c>
      <c r="C1056" s="1">
        <f t="shared" si="624"/>
        <v>5056</v>
      </c>
      <c r="D1056" s="7">
        <f>IF(R1056&gt;0,RANK(R1056,(R1056:T1056,U1056:AI1056)),0)</f>
        <v>3</v>
      </c>
      <c r="E1056" s="7">
        <f>IF(S1056&gt;0,RANK(S1056,(R1056:T1056,U1056:AI1056)),0)</f>
        <v>6</v>
      </c>
      <c r="F1056" s="7">
        <f>IF(T1056&gt;0,RANK(T1056,(R1056:T1056,U1056:AI1056)),0)</f>
        <v>4</v>
      </c>
      <c r="G1056" s="7">
        <f>IF(U1056&gt;0,RANK(U1056,(R1056:T1056,U1056:AI1056)),0)</f>
        <v>2</v>
      </c>
      <c r="H1056" s="7">
        <f t="shared" si="625"/>
        <v>1</v>
      </c>
      <c r="I1056" s="49">
        <f t="shared" si="626"/>
        <v>560</v>
      </c>
      <c r="J1056" s="177">
        <f t="shared" si="607"/>
        <v>0.11075949367088607</v>
      </c>
      <c r="K1056" s="2"/>
      <c r="L1056" s="2">
        <f t="shared" si="627"/>
        <v>6.4280063291139236E-2</v>
      </c>
      <c r="M1056" s="2">
        <f t="shared" si="628"/>
        <v>5.1424050632911389E-3</v>
      </c>
      <c r="N1056" s="2">
        <f t="shared" si="629"/>
        <v>4.2128164556962028E-2</v>
      </c>
      <c r="O1056" s="2">
        <f t="shared" si="606"/>
        <v>0.37915348101265822</v>
      </c>
      <c r="P1056" s="2">
        <f t="shared" si="630"/>
        <v>0.48991297468354428</v>
      </c>
      <c r="Q1056" s="2">
        <f t="shared" si="623"/>
        <v>1.9382911392405167E-2</v>
      </c>
      <c r="R1056" s="1">
        <v>325</v>
      </c>
      <c r="S1056" s="1">
        <v>26</v>
      </c>
      <c r="T1056" s="1">
        <v>213</v>
      </c>
      <c r="U1056" s="1">
        <v>1917</v>
      </c>
      <c r="V1056" s="1">
        <v>2477</v>
      </c>
      <c r="W1056" s="1">
        <v>39</v>
      </c>
      <c r="X1056" s="1">
        <v>4</v>
      </c>
      <c r="Y1056" s="1">
        <v>12</v>
      </c>
      <c r="Z1056" s="1">
        <v>11</v>
      </c>
      <c r="AA1056" s="1">
        <v>15</v>
      </c>
      <c r="AB1056" s="49"/>
      <c r="AC1056" s="1">
        <f t="shared" ref="AC1056:AC1105" si="639">SUM(BE1056:BX1056)</f>
        <v>1</v>
      </c>
      <c r="AD1056" s="1">
        <v>14</v>
      </c>
      <c r="AF1056" s="1">
        <v>2</v>
      </c>
      <c r="AH1056"/>
      <c r="AK1056" s="7">
        <f t="shared" si="631"/>
        <v>5</v>
      </c>
      <c r="AL1056" s="7">
        <f t="shared" si="632"/>
        <v>10</v>
      </c>
      <c r="AM1056" s="7">
        <f t="shared" si="633"/>
        <v>8</v>
      </c>
      <c r="AN1056" s="2">
        <f t="shared" si="634"/>
        <v>7.7136075949367092E-3</v>
      </c>
      <c r="AO1056" s="2">
        <f t="shared" si="635"/>
        <v>7.911392405063291E-4</v>
      </c>
      <c r="AP1056" s="2">
        <f t="shared" si="636"/>
        <v>2.3734177215189874E-3</v>
      </c>
      <c r="AR1056" t="str">
        <f t="shared" si="637"/>
        <v>Miller</v>
      </c>
      <c r="AS1056" t="s">
        <v>2227</v>
      </c>
      <c r="AT1056" s="184">
        <v>3</v>
      </c>
      <c r="AV1056" s="97">
        <v>29</v>
      </c>
      <c r="AW1056" s="99">
        <v>131</v>
      </c>
      <c r="AX1056" s="105">
        <f t="shared" si="638"/>
        <v>29131</v>
      </c>
      <c r="AZ1056" s="7" t="s">
        <v>2951</v>
      </c>
      <c r="BA1056" t="s">
        <v>3184</v>
      </c>
      <c r="BB1056" s="204"/>
      <c r="BC1056" s="204"/>
      <c r="BD1056" s="204"/>
      <c r="BE1056" s="204"/>
      <c r="BF1056" s="204"/>
      <c r="BG1056" s="204"/>
      <c r="BH1056" s="204"/>
      <c r="BI1056" s="204"/>
      <c r="BJ1056" s="204"/>
      <c r="BK1056" s="204"/>
      <c r="BL1056" s="1">
        <v>1</v>
      </c>
    </row>
    <row r="1057" spans="1:64" hidden="1" outlineLevel="1">
      <c r="A1057" t="s">
        <v>3086</v>
      </c>
      <c r="B1057" t="s">
        <v>2227</v>
      </c>
      <c r="C1057" s="1">
        <f t="shared" si="624"/>
        <v>1832</v>
      </c>
      <c r="D1057" s="7">
        <f>IF(R1057&gt;0,RANK(R1057,(R1057:T1057,U1057:AI1057)),0)</f>
        <v>3</v>
      </c>
      <c r="E1057" s="7">
        <f>IF(S1057&gt;0,RANK(S1057,(R1057:T1057,U1057:AI1057)),0)</f>
        <v>7</v>
      </c>
      <c r="F1057" s="7">
        <f>IF(T1057&gt;0,RANK(T1057,(R1057:T1057,U1057:AI1057)),0)</f>
        <v>4</v>
      </c>
      <c r="G1057" s="7">
        <f>IF(U1057&gt;0,RANK(U1057,(R1057:T1057,U1057:AI1057)),0)</f>
        <v>2</v>
      </c>
      <c r="H1057" s="7">
        <f t="shared" si="625"/>
        <v>1</v>
      </c>
      <c r="I1057" s="49">
        <f t="shared" si="626"/>
        <v>316</v>
      </c>
      <c r="J1057" s="177">
        <f t="shared" si="607"/>
        <v>0.17248908296943233</v>
      </c>
      <c r="K1057" s="2"/>
      <c r="L1057" s="2">
        <f t="shared" si="627"/>
        <v>5.7860262008733628E-2</v>
      </c>
      <c r="M1057" s="2">
        <f t="shared" si="628"/>
        <v>2.7292576419213972E-3</v>
      </c>
      <c r="N1057" s="2">
        <f t="shared" si="629"/>
        <v>3.384279475982533E-2</v>
      </c>
      <c r="O1057" s="2">
        <f t="shared" si="606"/>
        <v>0.3569868995633188</v>
      </c>
      <c r="P1057" s="2">
        <f t="shared" si="630"/>
        <v>0.52947598253275108</v>
      </c>
      <c r="Q1057" s="2">
        <f t="shared" si="623"/>
        <v>1.9104803493449785E-2</v>
      </c>
      <c r="R1057" s="1">
        <v>106</v>
      </c>
      <c r="S1057" s="1">
        <v>5</v>
      </c>
      <c r="T1057" s="1">
        <v>62</v>
      </c>
      <c r="U1057" s="1">
        <v>654</v>
      </c>
      <c r="V1057" s="1">
        <v>970</v>
      </c>
      <c r="W1057" s="1">
        <v>16</v>
      </c>
      <c r="X1057" s="1">
        <v>0</v>
      </c>
      <c r="Y1057" s="1">
        <v>1</v>
      </c>
      <c r="Z1057" s="1">
        <v>1</v>
      </c>
      <c r="AA1057" s="1">
        <v>13</v>
      </c>
      <c r="AB1057" s="49"/>
      <c r="AC1057" s="1">
        <f t="shared" si="639"/>
        <v>0</v>
      </c>
      <c r="AD1057" s="1">
        <v>4</v>
      </c>
      <c r="AF1057" s="1">
        <v>0</v>
      </c>
      <c r="AH1057"/>
      <c r="AK1057" s="7">
        <f t="shared" si="631"/>
        <v>5</v>
      </c>
      <c r="AL1057" s="7">
        <f t="shared" si="632"/>
        <v>0</v>
      </c>
      <c r="AM1057" s="7">
        <f t="shared" si="633"/>
        <v>8</v>
      </c>
      <c r="AN1057" s="2">
        <f t="shared" si="634"/>
        <v>8.7336244541484712E-3</v>
      </c>
      <c r="AO1057" s="2">
        <f t="shared" si="635"/>
        <v>0</v>
      </c>
      <c r="AP1057" s="2">
        <f t="shared" si="636"/>
        <v>5.4585152838427945E-4</v>
      </c>
      <c r="AR1057" t="str">
        <f t="shared" si="637"/>
        <v>Mississippi</v>
      </c>
      <c r="AS1057" t="s">
        <v>2227</v>
      </c>
      <c r="AT1057" s="184">
        <v>8</v>
      </c>
      <c r="AV1057" s="97">
        <v>29</v>
      </c>
      <c r="AW1057" s="99">
        <v>133</v>
      </c>
      <c r="AX1057" s="105">
        <f t="shared" si="638"/>
        <v>29133</v>
      </c>
      <c r="AZ1057" s="7" t="s">
        <v>2951</v>
      </c>
      <c r="BA1057" t="s">
        <v>3184</v>
      </c>
      <c r="BB1057" s="204"/>
      <c r="BC1057" s="204"/>
      <c r="BD1057" s="204"/>
      <c r="BE1057" s="204"/>
      <c r="BF1057" s="204"/>
      <c r="BG1057" s="204"/>
      <c r="BH1057" s="204"/>
      <c r="BI1057" s="204"/>
      <c r="BJ1057" s="204"/>
      <c r="BK1057" s="204"/>
      <c r="BL1057" s="1">
        <v>0</v>
      </c>
    </row>
    <row r="1058" spans="1:64" hidden="1" outlineLevel="1">
      <c r="A1058" t="s">
        <v>1940</v>
      </c>
      <c r="B1058" t="s">
        <v>2227</v>
      </c>
      <c r="C1058" s="1">
        <f t="shared" si="624"/>
        <v>2962</v>
      </c>
      <c r="D1058" s="7">
        <f>IF(R1058&gt;0,RANK(R1058,(R1058:T1058,U1058:AI1058)),0)</f>
        <v>3</v>
      </c>
      <c r="E1058" s="7">
        <f>IF(S1058&gt;0,RANK(S1058,(R1058:T1058,U1058:AI1058)),0)</f>
        <v>6</v>
      </c>
      <c r="F1058" s="7">
        <f>IF(T1058&gt;0,RANK(T1058,(R1058:T1058,U1058:AI1058)),0)</f>
        <v>4</v>
      </c>
      <c r="G1058" s="7">
        <f>IF(U1058&gt;0,RANK(U1058,(R1058:T1058,U1058:AI1058)),0)</f>
        <v>1</v>
      </c>
      <c r="H1058" s="7">
        <f t="shared" si="625"/>
        <v>2</v>
      </c>
      <c r="I1058" s="49">
        <f t="shared" si="626"/>
        <v>229</v>
      </c>
      <c r="J1058" s="177">
        <f t="shared" si="607"/>
        <v>7.7312626603646184E-2</v>
      </c>
      <c r="K1058" s="2"/>
      <c r="L1058" s="2">
        <f t="shared" si="627"/>
        <v>7.3598919648885888E-2</v>
      </c>
      <c r="M1058" s="2">
        <f t="shared" si="628"/>
        <v>5.064145847400405E-3</v>
      </c>
      <c r="N1058" s="2">
        <f t="shared" si="629"/>
        <v>4.7602970965563811E-2</v>
      </c>
      <c r="O1058" s="2">
        <f t="shared" si="606"/>
        <v>0.4638757596218771</v>
      </c>
      <c r="P1058" s="2">
        <f t="shared" si="630"/>
        <v>0.38656313301823092</v>
      </c>
      <c r="Q1058" s="2">
        <f t="shared" si="623"/>
        <v>2.3295070898041892E-2</v>
      </c>
      <c r="R1058" s="1">
        <v>218</v>
      </c>
      <c r="S1058" s="1">
        <v>15</v>
      </c>
      <c r="T1058" s="1">
        <v>141</v>
      </c>
      <c r="U1058" s="1">
        <v>1374</v>
      </c>
      <c r="V1058" s="1">
        <v>1145</v>
      </c>
      <c r="W1058" s="1">
        <v>32</v>
      </c>
      <c r="X1058" s="1">
        <v>5</v>
      </c>
      <c r="Y1058" s="1">
        <v>2</v>
      </c>
      <c r="Z1058" s="1">
        <v>7</v>
      </c>
      <c r="AA1058" s="1">
        <v>10</v>
      </c>
      <c r="AB1058" s="49"/>
      <c r="AC1058" s="1">
        <f t="shared" si="639"/>
        <v>0</v>
      </c>
      <c r="AD1058" s="1">
        <v>12</v>
      </c>
      <c r="AF1058" s="1">
        <v>1</v>
      </c>
      <c r="AH1058"/>
      <c r="AK1058" s="7">
        <f t="shared" si="631"/>
        <v>5</v>
      </c>
      <c r="AL1058" s="7">
        <f t="shared" si="632"/>
        <v>9</v>
      </c>
      <c r="AM1058" s="7">
        <f t="shared" si="633"/>
        <v>10</v>
      </c>
      <c r="AN1058" s="2">
        <f t="shared" si="634"/>
        <v>1.0803511141120865E-2</v>
      </c>
      <c r="AO1058" s="2">
        <f t="shared" si="635"/>
        <v>1.688048615800135E-3</v>
      </c>
      <c r="AP1058" s="2">
        <f t="shared" si="636"/>
        <v>6.7521944632005406E-4</v>
      </c>
      <c r="AR1058" t="str">
        <f t="shared" si="637"/>
        <v>Moniteau</v>
      </c>
      <c r="AS1058" t="s">
        <v>2227</v>
      </c>
      <c r="AT1058" s="184">
        <v>4</v>
      </c>
      <c r="AV1058" s="97">
        <v>29</v>
      </c>
      <c r="AW1058" s="99">
        <v>135</v>
      </c>
      <c r="AX1058" s="105">
        <f t="shared" si="638"/>
        <v>29135</v>
      </c>
      <c r="AZ1058" s="7" t="s">
        <v>2951</v>
      </c>
      <c r="BA1058" t="s">
        <v>3184</v>
      </c>
      <c r="BB1058" s="204"/>
      <c r="BC1058" s="204"/>
      <c r="BD1058" s="204"/>
      <c r="BE1058" s="204"/>
      <c r="BF1058" s="204"/>
      <c r="BG1058" s="204"/>
      <c r="BH1058" s="204"/>
      <c r="BI1058" s="204"/>
      <c r="BJ1058" s="204"/>
      <c r="BK1058" s="204"/>
      <c r="BL1058" s="1">
        <v>0</v>
      </c>
    </row>
    <row r="1059" spans="1:64" hidden="1" outlineLevel="1">
      <c r="A1059" t="s">
        <v>341</v>
      </c>
      <c r="B1059" t="s">
        <v>2227</v>
      </c>
      <c r="C1059" s="1">
        <f t="shared" si="624"/>
        <v>1615</v>
      </c>
      <c r="D1059" s="7">
        <f>IF(R1059&gt;0,RANK(R1059,(R1059:T1059,U1059:AI1059)),0)</f>
        <v>3</v>
      </c>
      <c r="E1059" s="7">
        <f>IF(S1059&gt;0,RANK(S1059,(R1059:T1059,U1059:AI1059)),0)</f>
        <v>6</v>
      </c>
      <c r="F1059" s="7">
        <f>IF(T1059&gt;0,RANK(T1059,(R1059:T1059,U1059:AI1059)),0)</f>
        <v>4</v>
      </c>
      <c r="G1059" s="7">
        <f>IF(U1059&gt;0,RANK(U1059,(R1059:T1059,U1059:AI1059)),0)</f>
        <v>2</v>
      </c>
      <c r="H1059" s="7">
        <f t="shared" si="625"/>
        <v>1</v>
      </c>
      <c r="I1059" s="49">
        <f t="shared" si="626"/>
        <v>3</v>
      </c>
      <c r="J1059" s="177">
        <f t="shared" si="607"/>
        <v>1.8575851393188853E-3</v>
      </c>
      <c r="K1059" s="2"/>
      <c r="L1059" s="2">
        <f t="shared" si="627"/>
        <v>7.987616099071207E-2</v>
      </c>
      <c r="M1059" s="2">
        <f t="shared" si="628"/>
        <v>3.0959752321981426E-3</v>
      </c>
      <c r="N1059" s="2">
        <f t="shared" si="629"/>
        <v>3.6532507739938082E-2</v>
      </c>
      <c r="O1059" s="2">
        <f t="shared" si="606"/>
        <v>0.43034055727554177</v>
      </c>
      <c r="P1059" s="2">
        <f t="shared" si="630"/>
        <v>0.43219814241486071</v>
      </c>
      <c r="Q1059" s="2">
        <f t="shared" si="623"/>
        <v>1.79566563467492E-2</v>
      </c>
      <c r="R1059" s="1">
        <v>129</v>
      </c>
      <c r="S1059" s="1">
        <v>5</v>
      </c>
      <c r="T1059" s="1">
        <v>59</v>
      </c>
      <c r="U1059" s="1">
        <v>695</v>
      </c>
      <c r="V1059" s="1">
        <v>698</v>
      </c>
      <c r="W1059" s="1">
        <v>14</v>
      </c>
      <c r="X1059" s="1">
        <v>1</v>
      </c>
      <c r="Y1059" s="1">
        <v>4</v>
      </c>
      <c r="Z1059" s="1">
        <v>2</v>
      </c>
      <c r="AA1059" s="1">
        <v>2</v>
      </c>
      <c r="AB1059" s="49"/>
      <c r="AC1059" s="1">
        <f t="shared" si="639"/>
        <v>0</v>
      </c>
      <c r="AD1059" s="1">
        <v>4</v>
      </c>
      <c r="AF1059" s="1">
        <v>2</v>
      </c>
      <c r="AH1059"/>
      <c r="AK1059" s="7">
        <f t="shared" si="631"/>
        <v>5</v>
      </c>
      <c r="AL1059" s="7">
        <f t="shared" si="632"/>
        <v>10</v>
      </c>
      <c r="AM1059" s="7">
        <f t="shared" si="633"/>
        <v>7</v>
      </c>
      <c r="AN1059" s="2">
        <f t="shared" si="634"/>
        <v>8.6687306501547993E-3</v>
      </c>
      <c r="AO1059" s="2">
        <f t="shared" si="635"/>
        <v>6.1919504643962852E-4</v>
      </c>
      <c r="AP1059" s="2">
        <f t="shared" si="636"/>
        <v>2.4767801857585141E-3</v>
      </c>
      <c r="AR1059" t="str">
        <f t="shared" si="637"/>
        <v>Monroe</v>
      </c>
      <c r="AS1059" t="s">
        <v>2227</v>
      </c>
      <c r="AT1059" s="184">
        <v>6</v>
      </c>
      <c r="AV1059" s="97">
        <v>29</v>
      </c>
      <c r="AW1059" s="99">
        <v>137</v>
      </c>
      <c r="AX1059" s="105">
        <f t="shared" si="638"/>
        <v>29137</v>
      </c>
      <c r="AZ1059" s="7" t="s">
        <v>2951</v>
      </c>
      <c r="BA1059" t="s">
        <v>3184</v>
      </c>
      <c r="BB1059" s="204"/>
      <c r="BC1059" s="204"/>
      <c r="BD1059" s="204"/>
      <c r="BE1059" s="204"/>
      <c r="BF1059" s="204"/>
      <c r="BG1059" s="204"/>
      <c r="BH1059" s="204"/>
      <c r="BI1059" s="204"/>
      <c r="BJ1059" s="204"/>
      <c r="BK1059" s="204"/>
      <c r="BL1059" s="1">
        <v>0</v>
      </c>
    </row>
    <row r="1060" spans="1:64" hidden="1" outlineLevel="1">
      <c r="A1060" t="s">
        <v>393</v>
      </c>
      <c r="B1060" t="s">
        <v>2227</v>
      </c>
      <c r="C1060" s="1">
        <f t="shared" si="624"/>
        <v>2407</v>
      </c>
      <c r="D1060" s="7">
        <f>IF(R1060&gt;0,RANK(R1060,(R1060:T1060,U1060:AI1060)),0)</f>
        <v>3</v>
      </c>
      <c r="E1060" s="7">
        <f>IF(S1060&gt;0,RANK(S1060,(R1060:T1060,U1060:AI1060)),0)</f>
        <v>8</v>
      </c>
      <c r="F1060" s="7">
        <f>IF(T1060&gt;0,RANK(T1060,(R1060:T1060,U1060:AI1060)),0)</f>
        <v>4</v>
      </c>
      <c r="G1060" s="7">
        <f>IF(U1060&gt;0,RANK(U1060,(R1060:T1060,U1060:AI1060)),0)</f>
        <v>2</v>
      </c>
      <c r="H1060" s="7">
        <f t="shared" si="625"/>
        <v>1</v>
      </c>
      <c r="I1060" s="49">
        <f t="shared" si="626"/>
        <v>295</v>
      </c>
      <c r="J1060" s="177">
        <f t="shared" si="607"/>
        <v>0.12255920232654757</v>
      </c>
      <c r="K1060" s="2"/>
      <c r="L1060" s="2">
        <f t="shared" si="627"/>
        <v>6.8965517241379309E-2</v>
      </c>
      <c r="M1060" s="2">
        <f t="shared" si="628"/>
        <v>2.4927295388450354E-3</v>
      </c>
      <c r="N1060" s="2">
        <f t="shared" si="629"/>
        <v>3.8637307852098048E-2</v>
      </c>
      <c r="O1060" s="2">
        <f t="shared" si="606"/>
        <v>0.37307852098047362</v>
      </c>
      <c r="P1060" s="2">
        <f t="shared" si="630"/>
        <v>0.49563772330702116</v>
      </c>
      <c r="Q1060" s="2">
        <f t="shared" si="623"/>
        <v>2.1188201080182822E-2</v>
      </c>
      <c r="R1060" s="1">
        <v>166</v>
      </c>
      <c r="S1060" s="1">
        <v>6</v>
      </c>
      <c r="T1060" s="1">
        <v>93</v>
      </c>
      <c r="U1060" s="1">
        <v>898</v>
      </c>
      <c r="V1060" s="1">
        <v>1193</v>
      </c>
      <c r="W1060" s="1">
        <v>19</v>
      </c>
      <c r="X1060" s="1">
        <v>1</v>
      </c>
      <c r="Y1060" s="1">
        <v>2</v>
      </c>
      <c r="Z1060" s="1">
        <v>7</v>
      </c>
      <c r="AA1060" s="1">
        <v>14</v>
      </c>
      <c r="AB1060" s="49"/>
      <c r="AC1060" s="1">
        <f t="shared" si="639"/>
        <v>0</v>
      </c>
      <c r="AD1060" s="1">
        <v>6</v>
      </c>
      <c r="AF1060" s="1">
        <v>2</v>
      </c>
      <c r="AH1060"/>
      <c r="AK1060" s="7">
        <f t="shared" si="631"/>
        <v>5</v>
      </c>
      <c r="AL1060" s="7">
        <f t="shared" si="632"/>
        <v>10</v>
      </c>
      <c r="AM1060" s="7">
        <f t="shared" si="633"/>
        <v>9</v>
      </c>
      <c r="AN1060" s="2">
        <f t="shared" si="634"/>
        <v>7.8936435396759451E-3</v>
      </c>
      <c r="AO1060" s="2">
        <f t="shared" si="635"/>
        <v>4.1545492314083921E-4</v>
      </c>
      <c r="AP1060" s="2">
        <f t="shared" si="636"/>
        <v>8.3090984628167843E-4</v>
      </c>
      <c r="AR1060" t="str">
        <f t="shared" si="637"/>
        <v>Montgomery</v>
      </c>
      <c r="AS1060" t="s">
        <v>2227</v>
      </c>
      <c r="AT1060" s="184">
        <v>3</v>
      </c>
      <c r="AV1060" s="97">
        <v>29</v>
      </c>
      <c r="AW1060" s="99">
        <v>139</v>
      </c>
      <c r="AX1060" s="105">
        <f t="shared" si="638"/>
        <v>29139</v>
      </c>
      <c r="AZ1060" s="7" t="s">
        <v>2951</v>
      </c>
      <c r="BA1060" t="s">
        <v>3184</v>
      </c>
      <c r="BB1060" s="204"/>
      <c r="BC1060" s="204"/>
      <c r="BD1060" s="204"/>
      <c r="BE1060" s="204"/>
      <c r="BF1060" s="204"/>
      <c r="BG1060" s="204"/>
      <c r="BH1060" s="204"/>
      <c r="BI1060" s="204"/>
      <c r="BJ1060" s="204"/>
      <c r="BK1060" s="204"/>
      <c r="BL1060" s="1">
        <v>0</v>
      </c>
    </row>
    <row r="1061" spans="1:64" hidden="1" outlineLevel="1">
      <c r="A1061" t="s">
        <v>365</v>
      </c>
      <c r="B1061" t="s">
        <v>2227</v>
      </c>
      <c r="C1061" s="1">
        <f t="shared" si="624"/>
        <v>3815</v>
      </c>
      <c r="D1061" s="7">
        <f>IF(R1061&gt;0,RANK(R1061,(R1061:T1061,U1061:AI1061)),0)</f>
        <v>3</v>
      </c>
      <c r="E1061" s="7">
        <f>IF(S1061&gt;0,RANK(S1061,(R1061:T1061,U1061:AI1061)),0)</f>
        <v>8</v>
      </c>
      <c r="F1061" s="7">
        <f>IF(T1061&gt;0,RANK(T1061,(R1061:T1061,U1061:AI1061)),0)</f>
        <v>4</v>
      </c>
      <c r="G1061" s="7">
        <f>IF(U1061&gt;0,RANK(U1061,(R1061:T1061,U1061:AI1061)),0)</f>
        <v>2</v>
      </c>
      <c r="H1061" s="7">
        <f t="shared" si="625"/>
        <v>1</v>
      </c>
      <c r="I1061" s="49">
        <f t="shared" si="626"/>
        <v>631</v>
      </c>
      <c r="J1061" s="177">
        <f t="shared" si="607"/>
        <v>0.16539973787680209</v>
      </c>
      <c r="K1061" s="2"/>
      <c r="L1061" s="2">
        <f t="shared" si="627"/>
        <v>6.2909567496723454E-2</v>
      </c>
      <c r="M1061" s="2">
        <f t="shared" si="628"/>
        <v>2.8833551769331584E-3</v>
      </c>
      <c r="N1061" s="2">
        <f t="shared" si="629"/>
        <v>4.3250327653997382E-2</v>
      </c>
      <c r="O1061" s="2">
        <f t="shared" si="606"/>
        <v>0.35255570117955437</v>
      </c>
      <c r="P1061" s="2">
        <f t="shared" si="630"/>
        <v>0.51795543905635644</v>
      </c>
      <c r="Q1061" s="2">
        <f t="shared" si="623"/>
        <v>2.0445609436435142E-2</v>
      </c>
      <c r="R1061" s="1">
        <v>240</v>
      </c>
      <c r="S1061" s="1">
        <v>11</v>
      </c>
      <c r="T1061" s="1">
        <v>165</v>
      </c>
      <c r="U1061" s="1">
        <v>1345</v>
      </c>
      <c r="V1061" s="1">
        <v>1976</v>
      </c>
      <c r="W1061" s="1">
        <v>37</v>
      </c>
      <c r="X1061" s="1">
        <v>2</v>
      </c>
      <c r="Y1061" s="1">
        <v>6</v>
      </c>
      <c r="Z1061" s="1">
        <v>3</v>
      </c>
      <c r="AA1061" s="1">
        <v>14</v>
      </c>
      <c r="AB1061" s="49"/>
      <c r="AC1061" s="1">
        <f t="shared" si="639"/>
        <v>0</v>
      </c>
      <c r="AD1061" s="1">
        <v>13</v>
      </c>
      <c r="AF1061" s="1">
        <v>3</v>
      </c>
      <c r="AH1061"/>
      <c r="AK1061" s="7">
        <f t="shared" si="631"/>
        <v>5</v>
      </c>
      <c r="AL1061" s="7">
        <f t="shared" si="632"/>
        <v>10</v>
      </c>
      <c r="AM1061" s="7">
        <f t="shared" si="633"/>
        <v>8</v>
      </c>
      <c r="AN1061" s="2">
        <f t="shared" si="634"/>
        <v>9.6985583224115327E-3</v>
      </c>
      <c r="AO1061" s="2">
        <f t="shared" si="635"/>
        <v>5.2424639580602882E-4</v>
      </c>
      <c r="AP1061" s="2">
        <f t="shared" si="636"/>
        <v>1.5727391874180866E-3</v>
      </c>
      <c r="AR1061" t="str">
        <f t="shared" si="637"/>
        <v>Morgan</v>
      </c>
      <c r="AS1061" t="s">
        <v>2227</v>
      </c>
      <c r="AT1061" s="184">
        <v>4</v>
      </c>
      <c r="AV1061" s="97">
        <v>29</v>
      </c>
      <c r="AW1061" s="99">
        <v>141</v>
      </c>
      <c r="AX1061" s="105">
        <f t="shared" si="638"/>
        <v>29141</v>
      </c>
      <c r="AZ1061" s="7" t="s">
        <v>2951</v>
      </c>
      <c r="BA1061" t="s">
        <v>3184</v>
      </c>
      <c r="BB1061" s="204"/>
      <c r="BC1061" s="204"/>
      <c r="BD1061" s="204"/>
      <c r="BE1061" s="204"/>
      <c r="BF1061" s="204"/>
      <c r="BG1061" s="204"/>
      <c r="BH1061" s="204"/>
      <c r="BI1061" s="204"/>
      <c r="BJ1061" s="204"/>
      <c r="BK1061" s="204"/>
      <c r="BL1061" s="1">
        <v>0</v>
      </c>
    </row>
    <row r="1062" spans="1:64" hidden="1" outlineLevel="1">
      <c r="A1062" t="s">
        <v>1372</v>
      </c>
      <c r="B1062" t="s">
        <v>2227</v>
      </c>
      <c r="C1062" s="1">
        <f t="shared" si="624"/>
        <v>2500</v>
      </c>
      <c r="D1062" s="7">
        <f>IF(R1062&gt;0,RANK(R1062,(R1062:T1062,U1062:AI1062)),0)</f>
        <v>3</v>
      </c>
      <c r="E1062" s="7">
        <f>IF(S1062&gt;0,RANK(S1062,(R1062:T1062,U1062:AI1062)),0)</f>
        <v>8</v>
      </c>
      <c r="F1062" s="7">
        <f>IF(T1062&gt;0,RANK(T1062,(R1062:T1062,U1062:AI1062)),0)</f>
        <v>4</v>
      </c>
      <c r="G1062" s="7">
        <f>IF(U1062&gt;0,RANK(U1062,(R1062:T1062,U1062:AI1062)),0)</f>
        <v>2</v>
      </c>
      <c r="H1062" s="7">
        <f t="shared" si="625"/>
        <v>1</v>
      </c>
      <c r="I1062" s="49">
        <f t="shared" si="626"/>
        <v>508</v>
      </c>
      <c r="J1062" s="177">
        <f t="shared" si="607"/>
        <v>0.20319999999999999</v>
      </c>
      <c r="K1062" s="2"/>
      <c r="L1062" s="2">
        <f t="shared" si="627"/>
        <v>4.7600000000000003E-2</v>
      </c>
      <c r="M1062" s="2">
        <f t="shared" si="628"/>
        <v>1.6000000000000001E-3</v>
      </c>
      <c r="N1062" s="2">
        <f t="shared" si="629"/>
        <v>3.5999999999999997E-2</v>
      </c>
      <c r="O1062" s="2">
        <f t="shared" si="606"/>
        <v>0.34720000000000001</v>
      </c>
      <c r="P1062" s="2">
        <f t="shared" si="630"/>
        <v>0.5504</v>
      </c>
      <c r="Q1062" s="2">
        <f t="shared" si="623"/>
        <v>1.7199999999999882E-2</v>
      </c>
      <c r="R1062" s="1">
        <v>119</v>
      </c>
      <c r="S1062" s="1">
        <v>4</v>
      </c>
      <c r="T1062" s="1">
        <v>90</v>
      </c>
      <c r="U1062" s="1">
        <v>868</v>
      </c>
      <c r="V1062" s="1">
        <v>1376</v>
      </c>
      <c r="W1062" s="1">
        <v>17</v>
      </c>
      <c r="X1062" s="1">
        <v>1</v>
      </c>
      <c r="Y1062" s="1">
        <v>4</v>
      </c>
      <c r="Z1062" s="1">
        <v>1</v>
      </c>
      <c r="AA1062" s="1">
        <v>7</v>
      </c>
      <c r="AB1062" s="49"/>
      <c r="AC1062" s="1">
        <f t="shared" si="639"/>
        <v>2</v>
      </c>
      <c r="AD1062" s="1">
        <v>11</v>
      </c>
      <c r="AF1062" s="1">
        <v>0</v>
      </c>
      <c r="AH1062"/>
      <c r="AK1062" s="7">
        <f t="shared" si="631"/>
        <v>5</v>
      </c>
      <c r="AL1062" s="7">
        <f t="shared" si="632"/>
        <v>9</v>
      </c>
      <c r="AM1062" s="7">
        <f t="shared" si="633"/>
        <v>7</v>
      </c>
      <c r="AN1062" s="2">
        <f t="shared" si="634"/>
        <v>6.7999999999999996E-3</v>
      </c>
      <c r="AO1062" s="2">
        <f t="shared" si="635"/>
        <v>4.0000000000000002E-4</v>
      </c>
      <c r="AP1062" s="2">
        <f t="shared" si="636"/>
        <v>1.6000000000000001E-3</v>
      </c>
      <c r="AR1062" t="str">
        <f t="shared" si="637"/>
        <v>New Madrid</v>
      </c>
      <c r="AS1062" t="s">
        <v>2227</v>
      </c>
      <c r="AT1062" s="184">
        <v>8</v>
      </c>
      <c r="AV1062" s="97">
        <v>29</v>
      </c>
      <c r="AW1062" s="99">
        <v>143</v>
      </c>
      <c r="AX1062" s="105">
        <f t="shared" si="638"/>
        <v>29143</v>
      </c>
      <c r="AZ1062" s="7" t="s">
        <v>2951</v>
      </c>
      <c r="BA1062" t="s">
        <v>3184</v>
      </c>
      <c r="BB1062" s="204"/>
      <c r="BC1062" s="204"/>
      <c r="BD1062" s="204"/>
      <c r="BE1062" s="204"/>
      <c r="BF1062" s="204"/>
      <c r="BG1062" s="204"/>
      <c r="BH1062" s="204"/>
      <c r="BI1062" s="204"/>
      <c r="BJ1062" s="204"/>
      <c r="BK1062" s="204"/>
      <c r="BL1062" s="1">
        <v>2</v>
      </c>
    </row>
    <row r="1063" spans="1:64" hidden="1" outlineLevel="1">
      <c r="A1063" t="s">
        <v>2492</v>
      </c>
      <c r="B1063" t="s">
        <v>2227</v>
      </c>
      <c r="C1063" s="1">
        <f t="shared" si="624"/>
        <v>12262</v>
      </c>
      <c r="D1063" s="7">
        <f>IF(R1063&gt;0,RANK(R1063,(R1063:T1063,U1063:AI1063)),0)</f>
        <v>3</v>
      </c>
      <c r="E1063" s="7">
        <f>IF(S1063&gt;0,RANK(S1063,(R1063:T1063,U1063:AI1063)),0)</f>
        <v>8</v>
      </c>
      <c r="F1063" s="7">
        <f>IF(T1063&gt;0,RANK(T1063,(R1063:T1063,U1063:AI1063)),0)</f>
        <v>4</v>
      </c>
      <c r="G1063" s="7">
        <f>IF(U1063&gt;0,RANK(U1063,(R1063:T1063,U1063:AI1063)),0)</f>
        <v>1</v>
      </c>
      <c r="H1063" s="7">
        <f t="shared" si="625"/>
        <v>2</v>
      </c>
      <c r="I1063" s="49">
        <f t="shared" si="626"/>
        <v>2150</v>
      </c>
      <c r="J1063" s="177">
        <f t="shared" si="607"/>
        <v>0.17533844397325068</v>
      </c>
      <c r="K1063" s="2"/>
      <c r="L1063" s="2">
        <f t="shared" si="627"/>
        <v>6.4345131299951064E-2</v>
      </c>
      <c r="M1063" s="2">
        <f t="shared" si="628"/>
        <v>2.2834774098841951E-3</v>
      </c>
      <c r="N1063" s="2">
        <f t="shared" si="629"/>
        <v>4.0776382319360628E-2</v>
      </c>
      <c r="O1063" s="2">
        <f t="shared" si="606"/>
        <v>0.52625999021366821</v>
      </c>
      <c r="P1063" s="2">
        <f t="shared" si="630"/>
        <v>0.35092154624041755</v>
      </c>
      <c r="Q1063" s="2">
        <f t="shared" si="623"/>
        <v>1.5413472516718374E-2</v>
      </c>
      <c r="R1063" s="1">
        <v>789</v>
      </c>
      <c r="S1063" s="1">
        <v>28</v>
      </c>
      <c r="T1063" s="1">
        <v>500</v>
      </c>
      <c r="U1063" s="1">
        <v>6453</v>
      </c>
      <c r="V1063" s="1">
        <v>4303</v>
      </c>
      <c r="W1063" s="1">
        <v>86</v>
      </c>
      <c r="X1063" s="1">
        <v>2</v>
      </c>
      <c r="Y1063" s="1">
        <v>19</v>
      </c>
      <c r="Z1063" s="1">
        <v>17</v>
      </c>
      <c r="AA1063" s="1">
        <v>32</v>
      </c>
      <c r="AB1063" s="49"/>
      <c r="AC1063" s="1">
        <f t="shared" si="639"/>
        <v>1</v>
      </c>
      <c r="AD1063" s="1">
        <v>29</v>
      </c>
      <c r="AF1063" s="1">
        <v>3</v>
      </c>
      <c r="AH1063"/>
      <c r="AK1063" s="7">
        <f t="shared" si="631"/>
        <v>5</v>
      </c>
      <c r="AL1063" s="7">
        <f t="shared" si="632"/>
        <v>10</v>
      </c>
      <c r="AM1063" s="7">
        <f t="shared" si="633"/>
        <v>8</v>
      </c>
      <c r="AN1063" s="2">
        <f t="shared" si="634"/>
        <v>7.0135377589300276E-3</v>
      </c>
      <c r="AO1063" s="2">
        <f t="shared" si="635"/>
        <v>1.6310552927744252E-4</v>
      </c>
      <c r="AP1063" s="2">
        <f t="shared" si="636"/>
        <v>1.5495025281357037E-3</v>
      </c>
      <c r="AR1063" t="str">
        <f t="shared" si="637"/>
        <v>Newton</v>
      </c>
      <c r="AS1063" t="s">
        <v>2227</v>
      </c>
      <c r="AT1063" s="184">
        <v>7</v>
      </c>
      <c r="AV1063" s="97">
        <v>29</v>
      </c>
      <c r="AW1063" s="99">
        <v>145</v>
      </c>
      <c r="AX1063" s="105">
        <f t="shared" si="638"/>
        <v>29145</v>
      </c>
      <c r="AZ1063" s="7" t="s">
        <v>2951</v>
      </c>
      <c r="BA1063" t="s">
        <v>3184</v>
      </c>
      <c r="BB1063" s="204"/>
      <c r="BC1063" s="204"/>
      <c r="BD1063" s="204"/>
      <c r="BE1063" s="204"/>
      <c r="BF1063" s="204"/>
      <c r="BG1063" s="204"/>
      <c r="BH1063" s="204"/>
      <c r="BI1063" s="204"/>
      <c r="BJ1063" s="204"/>
      <c r="BK1063" s="204"/>
      <c r="BL1063" s="1">
        <v>1</v>
      </c>
    </row>
    <row r="1064" spans="1:64" hidden="1" outlineLevel="1">
      <c r="A1064" t="s">
        <v>3265</v>
      </c>
      <c r="B1064" t="s">
        <v>2227</v>
      </c>
      <c r="C1064" s="1">
        <f t="shared" si="624"/>
        <v>3421</v>
      </c>
      <c r="D1064" s="7">
        <f>IF(R1064&gt;0,RANK(R1064,(R1064:T1064,U1064:AI1064)),0)</f>
        <v>3</v>
      </c>
      <c r="E1064" s="7">
        <f>IF(S1064&gt;0,RANK(S1064,(R1064:T1064,U1064:AI1064)),0)</f>
        <v>6</v>
      </c>
      <c r="F1064" s="7">
        <f>IF(T1064&gt;0,RANK(T1064,(R1064:T1064,U1064:AI1064)),0)</f>
        <v>4</v>
      </c>
      <c r="G1064" s="7">
        <f>IF(U1064&gt;0,RANK(U1064,(R1064:T1064,U1064:AI1064)),0)</f>
        <v>2</v>
      </c>
      <c r="H1064" s="7">
        <f t="shared" si="625"/>
        <v>1</v>
      </c>
      <c r="I1064" s="49">
        <f t="shared" si="626"/>
        <v>3</v>
      </c>
      <c r="J1064" s="177">
        <f t="shared" si="607"/>
        <v>8.7693656825489619E-4</v>
      </c>
      <c r="K1064" s="2"/>
      <c r="L1064" s="2">
        <f t="shared" si="627"/>
        <v>0.13475591932183573</v>
      </c>
      <c r="M1064" s="2">
        <f t="shared" si="628"/>
        <v>8.1847413037123649E-3</v>
      </c>
      <c r="N1064" s="2">
        <f t="shared" si="629"/>
        <v>8.2139725226541949E-2</v>
      </c>
      <c r="O1064" s="2">
        <f t="shared" si="606"/>
        <v>0.36977491961414793</v>
      </c>
      <c r="P1064" s="2">
        <f t="shared" si="630"/>
        <v>0.37065185618240282</v>
      </c>
      <c r="Q1064" s="2">
        <f t="shared" si="623"/>
        <v>3.4492838351359245E-2</v>
      </c>
      <c r="R1064" s="1">
        <v>461</v>
      </c>
      <c r="S1064" s="1">
        <v>28</v>
      </c>
      <c r="T1064" s="1">
        <v>281</v>
      </c>
      <c r="U1064" s="1">
        <v>1265</v>
      </c>
      <c r="V1064" s="1">
        <v>1268</v>
      </c>
      <c r="W1064" s="1">
        <v>62</v>
      </c>
      <c r="X1064" s="1">
        <v>3</v>
      </c>
      <c r="Y1064" s="1">
        <v>10</v>
      </c>
      <c r="Z1064" s="1">
        <v>6</v>
      </c>
      <c r="AA1064" s="1">
        <v>18</v>
      </c>
      <c r="AB1064" s="49"/>
      <c r="AC1064" s="1">
        <f t="shared" si="639"/>
        <v>0</v>
      </c>
      <c r="AD1064" s="1">
        <v>17</v>
      </c>
      <c r="AF1064" s="1">
        <v>2</v>
      </c>
      <c r="AH1064"/>
      <c r="AK1064" s="7">
        <f t="shared" si="631"/>
        <v>5</v>
      </c>
      <c r="AL1064" s="7">
        <f t="shared" si="632"/>
        <v>10</v>
      </c>
      <c r="AM1064" s="7">
        <f t="shared" si="633"/>
        <v>8</v>
      </c>
      <c r="AN1064" s="2">
        <f t="shared" si="634"/>
        <v>1.8123355743934522E-2</v>
      </c>
      <c r="AO1064" s="2">
        <f t="shared" si="635"/>
        <v>8.7693656825489619E-4</v>
      </c>
      <c r="AP1064" s="2">
        <f t="shared" si="636"/>
        <v>2.9231218941829875E-3</v>
      </c>
      <c r="AR1064" t="str">
        <f t="shared" si="637"/>
        <v>Nodaway</v>
      </c>
      <c r="AS1064" t="s">
        <v>2227</v>
      </c>
      <c r="AT1064" s="184">
        <v>6</v>
      </c>
      <c r="AV1064" s="97">
        <v>29</v>
      </c>
      <c r="AW1064" s="99">
        <v>147</v>
      </c>
      <c r="AX1064" s="105">
        <f t="shared" si="638"/>
        <v>29147</v>
      </c>
      <c r="AZ1064" s="7" t="s">
        <v>2951</v>
      </c>
      <c r="BA1064" t="s">
        <v>3184</v>
      </c>
      <c r="BB1064" s="204"/>
      <c r="BC1064" s="204"/>
      <c r="BD1064" s="204"/>
      <c r="BE1064" s="204"/>
      <c r="BF1064" s="204"/>
      <c r="BG1064" s="204"/>
      <c r="BH1064" s="204"/>
      <c r="BI1064" s="204"/>
      <c r="BJ1064" s="204"/>
      <c r="BK1064" s="204"/>
      <c r="BL1064" s="1">
        <v>0</v>
      </c>
    </row>
    <row r="1065" spans="1:64" hidden="1" outlineLevel="1">
      <c r="A1065" t="s">
        <v>2405</v>
      </c>
      <c r="B1065" t="s">
        <v>2227</v>
      </c>
      <c r="C1065" s="1">
        <f t="shared" si="624"/>
        <v>1819</v>
      </c>
      <c r="D1065" s="7">
        <f>IF(R1065&gt;0,RANK(R1065,(R1065:T1065,U1065:AI1065)),0)</f>
        <v>3</v>
      </c>
      <c r="E1065" s="7">
        <f>IF(S1065&gt;0,RANK(S1065,(R1065:T1065,U1065:AI1065)),0)</f>
        <v>9</v>
      </c>
      <c r="F1065" s="7">
        <f>IF(T1065&gt;0,RANK(T1065,(R1065:T1065,U1065:AI1065)),0)</f>
        <v>4</v>
      </c>
      <c r="G1065" s="7">
        <f>IF(U1065&gt;0,RANK(U1065,(R1065:T1065,U1065:AI1065)),0)</f>
        <v>2</v>
      </c>
      <c r="H1065" s="7">
        <f t="shared" si="625"/>
        <v>1</v>
      </c>
      <c r="I1065" s="49">
        <f t="shared" si="626"/>
        <v>254</v>
      </c>
      <c r="J1065" s="177">
        <f t="shared" si="607"/>
        <v>0.13963716327652556</v>
      </c>
      <c r="K1065" s="2"/>
      <c r="L1065" s="2">
        <f t="shared" si="627"/>
        <v>4.617921935129192E-2</v>
      </c>
      <c r="M1065" s="2">
        <f t="shared" si="628"/>
        <v>2.1990104452996153E-3</v>
      </c>
      <c r="N1065" s="2">
        <f t="shared" si="629"/>
        <v>3.2435404068169325E-2</v>
      </c>
      <c r="O1065" s="2">
        <f t="shared" si="606"/>
        <v>0.37768004398020888</v>
      </c>
      <c r="P1065" s="2">
        <f t="shared" si="630"/>
        <v>0.51731720725673447</v>
      </c>
      <c r="Q1065" s="2">
        <f t="shared" si="623"/>
        <v>2.4189114898295783E-2</v>
      </c>
      <c r="R1065" s="1">
        <v>84</v>
      </c>
      <c r="S1065" s="1">
        <v>4</v>
      </c>
      <c r="T1065" s="1">
        <v>59</v>
      </c>
      <c r="U1065" s="1">
        <v>687</v>
      </c>
      <c r="V1065" s="1">
        <v>941</v>
      </c>
      <c r="W1065" s="1">
        <v>11</v>
      </c>
      <c r="X1065" s="1">
        <v>0</v>
      </c>
      <c r="Y1065" s="1">
        <v>3</v>
      </c>
      <c r="Z1065" s="1">
        <v>8</v>
      </c>
      <c r="AA1065" s="1">
        <v>6</v>
      </c>
      <c r="AB1065" s="49"/>
      <c r="AC1065" s="1">
        <f t="shared" si="639"/>
        <v>0</v>
      </c>
      <c r="AD1065" s="1">
        <v>16</v>
      </c>
      <c r="AF1065" s="1">
        <v>0</v>
      </c>
      <c r="AH1065"/>
      <c r="AK1065" s="7">
        <f t="shared" si="631"/>
        <v>5</v>
      </c>
      <c r="AL1065" s="7">
        <f t="shared" si="632"/>
        <v>0</v>
      </c>
      <c r="AM1065" s="7">
        <f t="shared" si="633"/>
        <v>9</v>
      </c>
      <c r="AN1065" s="2">
        <f t="shared" si="634"/>
        <v>6.0472787245739413E-3</v>
      </c>
      <c r="AO1065" s="2">
        <f t="shared" si="635"/>
        <v>0</v>
      </c>
      <c r="AP1065" s="2">
        <f t="shared" si="636"/>
        <v>1.6492578339747114E-3</v>
      </c>
      <c r="AR1065" t="str">
        <f t="shared" si="637"/>
        <v>Oregon</v>
      </c>
      <c r="AS1065" t="s">
        <v>2227</v>
      </c>
      <c r="AT1065" s="184">
        <v>8</v>
      </c>
      <c r="AV1065" s="97">
        <v>29</v>
      </c>
      <c r="AW1065" s="99">
        <v>149</v>
      </c>
      <c r="AX1065" s="105">
        <f t="shared" si="638"/>
        <v>29149</v>
      </c>
      <c r="AZ1065" s="7" t="s">
        <v>2951</v>
      </c>
      <c r="BA1065" t="s">
        <v>3184</v>
      </c>
      <c r="BB1065" s="204"/>
      <c r="BC1065" s="204"/>
      <c r="BD1065" s="204"/>
      <c r="BE1065" s="204"/>
      <c r="BF1065" s="204"/>
      <c r="BG1065" s="204"/>
      <c r="BH1065" s="204"/>
      <c r="BI1065" s="204"/>
      <c r="BJ1065" s="204"/>
      <c r="BK1065" s="204"/>
      <c r="BL1065" s="1">
        <v>0</v>
      </c>
    </row>
    <row r="1066" spans="1:64" hidden="1" outlineLevel="1">
      <c r="A1066" t="s">
        <v>257</v>
      </c>
      <c r="B1066" t="s">
        <v>2227</v>
      </c>
      <c r="C1066" s="1">
        <f t="shared" si="624"/>
        <v>2926</v>
      </c>
      <c r="D1066" s="7">
        <f>IF(R1066&gt;0,RANK(R1066,(R1066:T1066,U1066:AI1066)),0)</f>
        <v>3</v>
      </c>
      <c r="E1066" s="7">
        <f>IF(S1066&gt;0,RANK(S1066,(R1066:T1066,U1066:AI1066)),0)</f>
        <v>6</v>
      </c>
      <c r="F1066" s="7">
        <f>IF(T1066&gt;0,RANK(T1066,(R1066:T1066,U1066:AI1066)),0)</f>
        <v>4</v>
      </c>
      <c r="G1066" s="7">
        <f>IF(U1066&gt;0,RANK(U1066,(R1066:T1066,U1066:AI1066)),0)</f>
        <v>2</v>
      </c>
      <c r="H1066" s="7">
        <f t="shared" si="625"/>
        <v>1</v>
      </c>
      <c r="I1066" s="49">
        <f t="shared" si="626"/>
        <v>109</v>
      </c>
      <c r="J1066" s="177">
        <f t="shared" si="607"/>
        <v>3.725222146274778E-2</v>
      </c>
      <c r="K1066" s="2"/>
      <c r="L1066" s="2">
        <f t="shared" si="627"/>
        <v>7.0745044429254958E-2</v>
      </c>
      <c r="M1066" s="2">
        <f t="shared" si="628"/>
        <v>4.7846889952153108E-3</v>
      </c>
      <c r="N1066" s="2">
        <f t="shared" si="629"/>
        <v>4.4087491455912509E-2</v>
      </c>
      <c r="O1066" s="2">
        <f t="shared" si="606"/>
        <v>0.41250854408749144</v>
      </c>
      <c r="P1066" s="2">
        <f t="shared" si="630"/>
        <v>0.44976076555023925</v>
      </c>
      <c r="Q1066" s="2">
        <f t="shared" si="623"/>
        <v>1.811346548188647E-2</v>
      </c>
      <c r="R1066" s="1">
        <v>207</v>
      </c>
      <c r="S1066" s="1">
        <v>14</v>
      </c>
      <c r="T1066" s="1">
        <v>129</v>
      </c>
      <c r="U1066" s="1">
        <v>1207</v>
      </c>
      <c r="V1066" s="1">
        <v>1316</v>
      </c>
      <c r="W1066" s="1">
        <v>35</v>
      </c>
      <c r="X1066" s="1">
        <v>0</v>
      </c>
      <c r="Y1066" s="1">
        <v>3</v>
      </c>
      <c r="Z1066" s="1">
        <v>6</v>
      </c>
      <c r="AA1066" s="1">
        <v>5</v>
      </c>
      <c r="AB1066" s="49"/>
      <c r="AC1066" s="1">
        <f t="shared" si="639"/>
        <v>1</v>
      </c>
      <c r="AD1066" s="1">
        <v>2</v>
      </c>
      <c r="AF1066" s="1">
        <v>1</v>
      </c>
      <c r="AH1066"/>
      <c r="AK1066" s="7">
        <f t="shared" si="631"/>
        <v>5</v>
      </c>
      <c r="AL1066" s="7">
        <f t="shared" si="632"/>
        <v>0</v>
      </c>
      <c r="AM1066" s="7">
        <f t="shared" si="633"/>
        <v>9</v>
      </c>
      <c r="AN1066" s="2">
        <f t="shared" si="634"/>
        <v>1.1961722488038277E-2</v>
      </c>
      <c r="AO1066" s="2">
        <f t="shared" si="635"/>
        <v>0</v>
      </c>
      <c r="AP1066" s="2">
        <f t="shared" si="636"/>
        <v>1.0252904989747095E-3</v>
      </c>
      <c r="AR1066" t="str">
        <f t="shared" si="637"/>
        <v>Osage</v>
      </c>
      <c r="AS1066" t="s">
        <v>2227</v>
      </c>
      <c r="AT1066" s="184">
        <v>3</v>
      </c>
      <c r="AV1066" s="97">
        <v>29</v>
      </c>
      <c r="AW1066" s="99">
        <v>151</v>
      </c>
      <c r="AX1066" s="105">
        <f t="shared" si="638"/>
        <v>29151</v>
      </c>
      <c r="AZ1066" s="7" t="s">
        <v>2951</v>
      </c>
      <c r="BA1066" t="s">
        <v>3184</v>
      </c>
      <c r="BB1066" s="204"/>
      <c r="BC1066" s="204"/>
      <c r="BD1066" s="204"/>
      <c r="BE1066" s="204"/>
      <c r="BF1066" s="204"/>
      <c r="BG1066" s="204"/>
      <c r="BH1066" s="204"/>
      <c r="BI1066" s="204"/>
      <c r="BJ1066" s="204"/>
      <c r="BK1066" s="204"/>
      <c r="BL1066" s="1">
        <v>1</v>
      </c>
    </row>
    <row r="1067" spans="1:64" hidden="1" outlineLevel="1">
      <c r="A1067" t="s">
        <v>2715</v>
      </c>
      <c r="B1067" t="s">
        <v>2227</v>
      </c>
      <c r="C1067" s="1">
        <f t="shared" si="624"/>
        <v>2189</v>
      </c>
      <c r="D1067" s="7">
        <f>IF(R1067&gt;0,RANK(R1067,(R1067:T1067,U1067:AI1067)),0)</f>
        <v>3</v>
      </c>
      <c r="E1067" s="7">
        <f>IF(S1067&gt;0,RANK(S1067,(R1067:T1067,U1067:AI1067)),0)</f>
        <v>5</v>
      </c>
      <c r="F1067" s="7">
        <f>IF(T1067&gt;0,RANK(T1067,(R1067:T1067,U1067:AI1067)),0)</f>
        <v>4</v>
      </c>
      <c r="G1067" s="7">
        <f>IF(U1067&gt;0,RANK(U1067,(R1067:T1067,U1067:AI1067)),0)</f>
        <v>2</v>
      </c>
      <c r="H1067" s="7">
        <f t="shared" si="625"/>
        <v>1</v>
      </c>
      <c r="I1067" s="49">
        <f t="shared" si="626"/>
        <v>258</v>
      </c>
      <c r="J1067" s="177">
        <f t="shared" si="607"/>
        <v>0.11786203746002741</v>
      </c>
      <c r="K1067" s="2"/>
      <c r="L1067" s="2">
        <f t="shared" si="627"/>
        <v>5.3449063499314754E-2</v>
      </c>
      <c r="M1067" s="2">
        <f t="shared" si="628"/>
        <v>8.2229328460484245E-3</v>
      </c>
      <c r="N1067" s="2">
        <f t="shared" si="629"/>
        <v>3.015075376884422E-2</v>
      </c>
      <c r="O1067" s="2">
        <f t="shared" si="606"/>
        <v>0.38419369575148471</v>
      </c>
      <c r="P1067" s="2">
        <f t="shared" si="630"/>
        <v>0.50205573321151209</v>
      </c>
      <c r="Q1067" s="2">
        <f t="shared" si="623"/>
        <v>2.1927820922795771E-2</v>
      </c>
      <c r="R1067" s="1">
        <v>117</v>
      </c>
      <c r="S1067" s="1">
        <v>18</v>
      </c>
      <c r="T1067" s="1">
        <v>66</v>
      </c>
      <c r="U1067" s="1">
        <v>841</v>
      </c>
      <c r="V1067" s="1">
        <v>1099</v>
      </c>
      <c r="W1067" s="1">
        <v>14</v>
      </c>
      <c r="X1067" s="1">
        <v>1</v>
      </c>
      <c r="Y1067" s="1">
        <v>3</v>
      </c>
      <c r="Z1067" s="1">
        <v>10</v>
      </c>
      <c r="AA1067" s="1">
        <v>13</v>
      </c>
      <c r="AB1067" s="49"/>
      <c r="AC1067" s="1">
        <f t="shared" si="639"/>
        <v>0</v>
      </c>
      <c r="AD1067" s="1">
        <v>7</v>
      </c>
      <c r="AF1067" s="1">
        <v>0</v>
      </c>
      <c r="AH1067"/>
      <c r="AK1067" s="7">
        <f t="shared" si="631"/>
        <v>6</v>
      </c>
      <c r="AL1067" s="7">
        <f t="shared" si="632"/>
        <v>10</v>
      </c>
      <c r="AM1067" s="7">
        <f t="shared" si="633"/>
        <v>9</v>
      </c>
      <c r="AN1067" s="2">
        <f t="shared" si="634"/>
        <v>6.395614435815441E-3</v>
      </c>
      <c r="AO1067" s="2">
        <f t="shared" si="635"/>
        <v>4.5682960255824577E-4</v>
      </c>
      <c r="AP1067" s="2">
        <f t="shared" si="636"/>
        <v>1.3704888076747374E-3</v>
      </c>
      <c r="AR1067" t="str">
        <f t="shared" si="637"/>
        <v>Ozark</v>
      </c>
      <c r="AS1067" t="s">
        <v>2227</v>
      </c>
      <c r="AT1067" s="184">
        <v>8</v>
      </c>
      <c r="AV1067" s="97">
        <v>29</v>
      </c>
      <c r="AW1067" s="99">
        <v>153</v>
      </c>
      <c r="AX1067" s="105">
        <f t="shared" si="638"/>
        <v>29153</v>
      </c>
      <c r="AZ1067" s="7" t="s">
        <v>2951</v>
      </c>
      <c r="BA1067" t="s">
        <v>3184</v>
      </c>
      <c r="BB1067" s="204"/>
      <c r="BC1067" s="204"/>
      <c r="BD1067" s="204"/>
      <c r="BE1067" s="204"/>
      <c r="BF1067" s="204"/>
      <c r="BG1067" s="204"/>
      <c r="BH1067" s="204"/>
      <c r="BI1067" s="204"/>
      <c r="BJ1067" s="204"/>
      <c r="BK1067" s="204"/>
      <c r="BL1067" s="1">
        <v>0</v>
      </c>
    </row>
    <row r="1068" spans="1:64" hidden="1" outlineLevel="1">
      <c r="A1068" t="s">
        <v>252</v>
      </c>
      <c r="B1068" t="s">
        <v>2227</v>
      </c>
      <c r="C1068" s="1">
        <f t="shared" si="624"/>
        <v>2028</v>
      </c>
      <c r="D1068" s="7">
        <f>IF(R1068&gt;0,RANK(R1068,(R1068:T1068,U1068:AI1068)),0)</f>
        <v>3</v>
      </c>
      <c r="E1068" s="7">
        <f>IF(S1068&gt;0,RANK(S1068,(R1068:T1068,U1068:AI1068)),0)</f>
        <v>8</v>
      </c>
      <c r="F1068" s="7">
        <f>IF(T1068&gt;0,RANK(T1068,(R1068:T1068,U1068:AI1068)),0)</f>
        <v>4</v>
      </c>
      <c r="G1068" s="7">
        <f>IF(U1068&gt;0,RANK(U1068,(R1068:T1068,U1068:AI1068)),0)</f>
        <v>2</v>
      </c>
      <c r="H1068" s="7">
        <f t="shared" si="625"/>
        <v>1</v>
      </c>
      <c r="I1068" s="49">
        <f t="shared" si="626"/>
        <v>529</v>
      </c>
      <c r="J1068" s="177">
        <f t="shared" si="607"/>
        <v>0.26084812623274162</v>
      </c>
      <c r="K1068" s="2"/>
      <c r="L1068" s="2">
        <f t="shared" si="627"/>
        <v>4.8323471400394474E-2</v>
      </c>
      <c r="M1068" s="2">
        <f t="shared" si="628"/>
        <v>3.4516765285996054E-3</v>
      </c>
      <c r="N1068" s="2">
        <f t="shared" si="629"/>
        <v>3.6489151873767257E-2</v>
      </c>
      <c r="O1068" s="2">
        <f t="shared" si="606"/>
        <v>0.31114398422090728</v>
      </c>
      <c r="P1068" s="2">
        <f t="shared" si="630"/>
        <v>0.57199211045364895</v>
      </c>
      <c r="Q1068" s="2">
        <f t="shared" si="623"/>
        <v>2.8599605522682481E-2</v>
      </c>
      <c r="R1068" s="1">
        <v>98</v>
      </c>
      <c r="S1068" s="1">
        <v>7</v>
      </c>
      <c r="T1068" s="1">
        <v>74</v>
      </c>
      <c r="U1068" s="1">
        <v>631</v>
      </c>
      <c r="V1068" s="1">
        <v>1160</v>
      </c>
      <c r="W1068" s="1">
        <v>22</v>
      </c>
      <c r="X1068" s="1">
        <v>1</v>
      </c>
      <c r="Y1068" s="1">
        <v>2</v>
      </c>
      <c r="Z1068" s="1">
        <v>5</v>
      </c>
      <c r="AA1068" s="1">
        <v>13</v>
      </c>
      <c r="AB1068" s="49"/>
      <c r="AC1068" s="1">
        <f t="shared" si="639"/>
        <v>0</v>
      </c>
      <c r="AD1068" s="1">
        <v>15</v>
      </c>
      <c r="AF1068" s="1">
        <v>0</v>
      </c>
      <c r="AH1068"/>
      <c r="AK1068" s="7">
        <f t="shared" si="631"/>
        <v>5</v>
      </c>
      <c r="AL1068" s="7">
        <f t="shared" si="632"/>
        <v>10</v>
      </c>
      <c r="AM1068" s="7">
        <f t="shared" si="633"/>
        <v>9</v>
      </c>
      <c r="AN1068" s="2">
        <f t="shared" si="634"/>
        <v>1.0848126232741617E-2</v>
      </c>
      <c r="AO1068" s="2">
        <f t="shared" si="635"/>
        <v>4.9309664694280081E-4</v>
      </c>
      <c r="AP1068" s="2">
        <f t="shared" si="636"/>
        <v>9.8619329388560163E-4</v>
      </c>
      <c r="AR1068" t="str">
        <f t="shared" si="637"/>
        <v>Pemiscot</v>
      </c>
      <c r="AS1068" t="s">
        <v>2227</v>
      </c>
      <c r="AT1068" s="184">
        <v>8</v>
      </c>
      <c r="AV1068" s="97">
        <v>29</v>
      </c>
      <c r="AW1068" s="99">
        <v>155</v>
      </c>
      <c r="AX1068" s="105">
        <f t="shared" si="638"/>
        <v>29155</v>
      </c>
      <c r="AZ1068" s="7" t="s">
        <v>2951</v>
      </c>
      <c r="BA1068" t="s">
        <v>3184</v>
      </c>
      <c r="BB1068" s="204"/>
      <c r="BC1068" s="204"/>
      <c r="BD1068" s="204"/>
      <c r="BE1068" s="204"/>
      <c r="BF1068" s="204"/>
      <c r="BG1068" s="204"/>
      <c r="BH1068" s="204"/>
      <c r="BI1068" s="204"/>
      <c r="BJ1068" s="204"/>
      <c r="BK1068" s="204"/>
      <c r="BL1068" s="1">
        <v>0</v>
      </c>
    </row>
    <row r="1069" spans="1:64" hidden="1" outlineLevel="1">
      <c r="A1069" t="s">
        <v>153</v>
      </c>
      <c r="B1069" t="s">
        <v>2227</v>
      </c>
      <c r="C1069" s="1">
        <f t="shared" si="624"/>
        <v>3665</v>
      </c>
      <c r="D1069" s="7">
        <f>IF(R1069&gt;0,RANK(R1069,(R1069:T1069,U1069:AI1069)),0)</f>
        <v>3</v>
      </c>
      <c r="E1069" s="7">
        <f>IF(S1069&gt;0,RANK(S1069,(R1069:T1069,U1069:AI1069)),0)</f>
        <v>6</v>
      </c>
      <c r="F1069" s="7">
        <f>IF(T1069&gt;0,RANK(T1069,(R1069:T1069,U1069:AI1069)),0)</f>
        <v>4</v>
      </c>
      <c r="G1069" s="7">
        <f>IF(U1069&gt;0,RANK(U1069,(R1069:T1069,U1069:AI1069)),0)</f>
        <v>2</v>
      </c>
      <c r="H1069" s="7">
        <f t="shared" si="625"/>
        <v>1</v>
      </c>
      <c r="I1069" s="49">
        <f t="shared" si="626"/>
        <v>30</v>
      </c>
      <c r="J1069" s="177">
        <f t="shared" si="607"/>
        <v>8.1855388813096858E-3</v>
      </c>
      <c r="K1069" s="2"/>
      <c r="L1069" s="2">
        <f t="shared" si="627"/>
        <v>7.9399727148703955E-2</v>
      </c>
      <c r="M1069" s="2">
        <f t="shared" si="628"/>
        <v>4.0927694406548429E-3</v>
      </c>
      <c r="N1069" s="2">
        <f t="shared" si="629"/>
        <v>5.3751705320600272E-2</v>
      </c>
      <c r="O1069" s="2">
        <f t="shared" si="606"/>
        <v>0.41800818553888131</v>
      </c>
      <c r="P1069" s="2">
        <f t="shared" si="630"/>
        <v>0.42619372442019099</v>
      </c>
      <c r="Q1069" s="2">
        <f t="shared" si="623"/>
        <v>1.8553888130968699E-2</v>
      </c>
      <c r="R1069" s="1">
        <v>291</v>
      </c>
      <c r="S1069" s="1">
        <v>15</v>
      </c>
      <c r="T1069" s="1">
        <v>197</v>
      </c>
      <c r="U1069" s="1">
        <v>1532</v>
      </c>
      <c r="V1069" s="1">
        <v>1562</v>
      </c>
      <c r="W1069" s="1">
        <v>27</v>
      </c>
      <c r="X1069" s="1">
        <v>2</v>
      </c>
      <c r="Y1069" s="1">
        <v>10</v>
      </c>
      <c r="Z1069" s="1">
        <v>5</v>
      </c>
      <c r="AA1069" s="1">
        <v>8</v>
      </c>
      <c r="AB1069" s="49"/>
      <c r="AC1069" s="1">
        <f t="shared" si="639"/>
        <v>1</v>
      </c>
      <c r="AD1069" s="1">
        <v>6</v>
      </c>
      <c r="AF1069" s="1">
        <v>9</v>
      </c>
      <c r="AH1069"/>
      <c r="AK1069" s="7">
        <f t="shared" si="631"/>
        <v>5</v>
      </c>
      <c r="AL1069" s="7">
        <f t="shared" si="632"/>
        <v>10</v>
      </c>
      <c r="AM1069" s="7">
        <f t="shared" si="633"/>
        <v>7</v>
      </c>
      <c r="AN1069" s="2">
        <f t="shared" si="634"/>
        <v>7.3669849931787173E-3</v>
      </c>
      <c r="AO1069" s="2">
        <f t="shared" si="635"/>
        <v>5.4570259208731246E-4</v>
      </c>
      <c r="AP1069" s="2">
        <f t="shared" si="636"/>
        <v>2.7285129604365621E-3</v>
      </c>
      <c r="AR1069" t="str">
        <f t="shared" si="637"/>
        <v>Perry</v>
      </c>
      <c r="AS1069" t="s">
        <v>2227</v>
      </c>
      <c r="AT1069" s="184">
        <v>8</v>
      </c>
      <c r="AV1069" s="97">
        <v>29</v>
      </c>
      <c r="AW1069" s="99">
        <v>157</v>
      </c>
      <c r="AX1069" s="105">
        <f t="shared" si="638"/>
        <v>29157</v>
      </c>
      <c r="AZ1069" s="7" t="s">
        <v>2951</v>
      </c>
      <c r="BA1069" t="s">
        <v>3184</v>
      </c>
      <c r="BB1069" s="204"/>
      <c r="BC1069" s="204"/>
      <c r="BD1069" s="204"/>
      <c r="BE1069" s="204"/>
      <c r="BF1069" s="204"/>
      <c r="BG1069" s="204"/>
      <c r="BH1069" s="204"/>
      <c r="BI1069" s="204"/>
      <c r="BJ1069" s="204"/>
      <c r="BK1069" s="204"/>
      <c r="BL1069" s="1">
        <v>1</v>
      </c>
    </row>
    <row r="1070" spans="1:64" hidden="1" outlineLevel="1">
      <c r="A1070" t="s">
        <v>34</v>
      </c>
      <c r="B1070" t="s">
        <v>2227</v>
      </c>
      <c r="C1070" s="1">
        <f t="shared" si="624"/>
        <v>7384</v>
      </c>
      <c r="D1070" s="7">
        <f>IF(R1070&gt;0,RANK(R1070,(R1070:T1070,U1070:AI1070)),0)</f>
        <v>3</v>
      </c>
      <c r="E1070" s="7">
        <f>IF(S1070&gt;0,RANK(S1070,(R1070:T1070,U1070:AI1070)),0)</f>
        <v>6</v>
      </c>
      <c r="F1070" s="7">
        <f>IF(T1070&gt;0,RANK(T1070,(R1070:T1070,U1070:AI1070)),0)</f>
        <v>4</v>
      </c>
      <c r="G1070" s="7">
        <f>IF(U1070&gt;0,RANK(U1070,(R1070:T1070,U1070:AI1070)),0)</f>
        <v>2</v>
      </c>
      <c r="H1070" s="7">
        <f t="shared" si="625"/>
        <v>1</v>
      </c>
      <c r="I1070" s="49">
        <f t="shared" si="626"/>
        <v>646</v>
      </c>
      <c r="J1070" s="177">
        <f t="shared" si="607"/>
        <v>8.7486457204767068E-2</v>
      </c>
      <c r="K1070" s="2"/>
      <c r="L1070" s="2">
        <f t="shared" si="627"/>
        <v>8.599674972914409E-2</v>
      </c>
      <c r="M1070" s="2">
        <f t="shared" si="628"/>
        <v>6.0942578548212351E-3</v>
      </c>
      <c r="N1070" s="2">
        <f t="shared" si="629"/>
        <v>6.1619718309859156E-2</v>
      </c>
      <c r="O1070" s="2">
        <f t="shared" si="606"/>
        <v>0.36524918743228602</v>
      </c>
      <c r="P1070" s="2">
        <f t="shared" si="630"/>
        <v>0.45273564463705307</v>
      </c>
      <c r="Q1070" s="2">
        <f t="shared" si="623"/>
        <v>2.8304442036836519E-2</v>
      </c>
      <c r="R1070" s="1">
        <v>635</v>
      </c>
      <c r="S1070" s="1">
        <v>45</v>
      </c>
      <c r="T1070" s="1">
        <v>455</v>
      </c>
      <c r="U1070" s="1">
        <v>2697</v>
      </c>
      <c r="V1070" s="1">
        <v>3343</v>
      </c>
      <c r="W1070" s="1">
        <v>103</v>
      </c>
      <c r="X1070" s="1">
        <v>8</v>
      </c>
      <c r="Y1070" s="1">
        <v>21</v>
      </c>
      <c r="Z1070" s="1">
        <v>11</v>
      </c>
      <c r="AA1070" s="1">
        <v>28</v>
      </c>
      <c r="AB1070" s="49"/>
      <c r="AC1070" s="1">
        <f t="shared" si="639"/>
        <v>4</v>
      </c>
      <c r="AD1070" s="1">
        <v>26</v>
      </c>
      <c r="AF1070" s="1">
        <v>8</v>
      </c>
      <c r="AH1070"/>
      <c r="AK1070" s="7">
        <f t="shared" si="631"/>
        <v>5</v>
      </c>
      <c r="AL1070" s="7">
        <f t="shared" si="632"/>
        <v>10</v>
      </c>
      <c r="AM1070" s="7">
        <f t="shared" si="633"/>
        <v>8</v>
      </c>
      <c r="AN1070" s="2">
        <f t="shared" si="634"/>
        <v>1.394907908992416E-2</v>
      </c>
      <c r="AO1070" s="2">
        <f t="shared" si="635"/>
        <v>1.0834236186348862E-3</v>
      </c>
      <c r="AP1070" s="2">
        <f t="shared" si="636"/>
        <v>2.8439869989165764E-3</v>
      </c>
      <c r="AR1070" t="str">
        <f t="shared" si="637"/>
        <v>Pettis</v>
      </c>
      <c r="AS1070" t="s">
        <v>2227</v>
      </c>
      <c r="AT1070" s="184">
        <v>4</v>
      </c>
      <c r="AV1070" s="97">
        <v>29</v>
      </c>
      <c r="AW1070" s="99">
        <v>159</v>
      </c>
      <c r="AX1070" s="105">
        <f t="shared" si="638"/>
        <v>29159</v>
      </c>
      <c r="AZ1070" s="7" t="s">
        <v>2951</v>
      </c>
      <c r="BA1070" t="s">
        <v>3184</v>
      </c>
      <c r="BB1070" s="204"/>
      <c r="BC1070" s="204"/>
      <c r="BD1070" s="204"/>
      <c r="BE1070" s="204"/>
      <c r="BF1070" s="204"/>
      <c r="BG1070" s="204"/>
      <c r="BH1070" s="204"/>
      <c r="BI1070" s="204"/>
      <c r="BJ1070" s="204"/>
      <c r="BK1070" s="204"/>
      <c r="BL1070" s="1">
        <v>4</v>
      </c>
    </row>
    <row r="1071" spans="1:64" hidden="1" outlineLevel="1">
      <c r="A1071" t="s">
        <v>1000</v>
      </c>
      <c r="B1071" t="s">
        <v>2227</v>
      </c>
      <c r="C1071" s="1">
        <f t="shared" si="624"/>
        <v>7570</v>
      </c>
      <c r="D1071" s="7">
        <f>IF(R1071&gt;0,RANK(R1071,(R1071:T1071,U1071:AI1071)),0)</f>
        <v>3</v>
      </c>
      <c r="E1071" s="7">
        <f>IF(S1071&gt;0,RANK(S1071,(R1071:T1071,U1071:AI1071)),0)</f>
        <v>6</v>
      </c>
      <c r="F1071" s="7">
        <f>IF(T1071&gt;0,RANK(T1071,(R1071:T1071,U1071:AI1071)),0)</f>
        <v>4</v>
      </c>
      <c r="G1071" s="7">
        <f>IF(U1071&gt;0,RANK(U1071,(R1071:T1071,U1071:AI1071)),0)</f>
        <v>2</v>
      </c>
      <c r="H1071" s="7">
        <f t="shared" si="625"/>
        <v>1</v>
      </c>
      <c r="I1071" s="49">
        <f t="shared" si="626"/>
        <v>447</v>
      </c>
      <c r="J1071" s="177">
        <f t="shared" si="607"/>
        <v>5.9048877146631443E-2</v>
      </c>
      <c r="K1071" s="2"/>
      <c r="L1071" s="2">
        <f t="shared" si="627"/>
        <v>7.3051519154557459E-2</v>
      </c>
      <c r="M1071" s="2">
        <f t="shared" si="628"/>
        <v>3.830911492734478E-3</v>
      </c>
      <c r="N1071" s="2">
        <f t="shared" si="629"/>
        <v>5.5350066050198148E-2</v>
      </c>
      <c r="O1071" s="2">
        <f t="shared" si="606"/>
        <v>0.39339498018494057</v>
      </c>
      <c r="P1071" s="2">
        <f t="shared" si="630"/>
        <v>0.452443857331572</v>
      </c>
      <c r="Q1071" s="2">
        <f t="shared" si="623"/>
        <v>2.1928665785997392E-2</v>
      </c>
      <c r="R1071" s="1">
        <v>553</v>
      </c>
      <c r="S1071" s="1">
        <v>29</v>
      </c>
      <c r="T1071" s="1">
        <v>419</v>
      </c>
      <c r="U1071" s="1">
        <v>2978</v>
      </c>
      <c r="V1071" s="1">
        <v>3425</v>
      </c>
      <c r="W1071" s="1">
        <v>79</v>
      </c>
      <c r="X1071" s="1">
        <v>2</v>
      </c>
      <c r="Y1071" s="1">
        <v>14</v>
      </c>
      <c r="Z1071" s="1">
        <v>19</v>
      </c>
      <c r="AA1071" s="1">
        <v>18</v>
      </c>
      <c r="AB1071" s="49"/>
      <c r="AC1071" s="1">
        <f t="shared" si="639"/>
        <v>2</v>
      </c>
      <c r="AD1071" s="1">
        <v>26</v>
      </c>
      <c r="AF1071" s="1">
        <v>6</v>
      </c>
      <c r="AH1071"/>
      <c r="AK1071" s="7">
        <f t="shared" si="631"/>
        <v>5</v>
      </c>
      <c r="AL1071" s="7">
        <f t="shared" si="632"/>
        <v>10</v>
      </c>
      <c r="AM1071" s="7">
        <f t="shared" si="633"/>
        <v>9</v>
      </c>
      <c r="AN1071" s="2">
        <f t="shared" si="634"/>
        <v>1.0435931307793923E-2</v>
      </c>
      <c r="AO1071" s="2">
        <f t="shared" si="635"/>
        <v>2.642007926023778E-4</v>
      </c>
      <c r="AP1071" s="2">
        <f t="shared" si="636"/>
        <v>1.8494055482166448E-3</v>
      </c>
      <c r="AR1071" t="str">
        <f t="shared" si="637"/>
        <v>Phelps</v>
      </c>
      <c r="AS1071" t="s">
        <v>2227</v>
      </c>
      <c r="AT1071" s="184">
        <v>8</v>
      </c>
      <c r="AV1071" s="97">
        <v>29</v>
      </c>
      <c r="AW1071" s="99">
        <v>161</v>
      </c>
      <c r="AX1071" s="105">
        <f t="shared" si="638"/>
        <v>29161</v>
      </c>
      <c r="AZ1071" s="7" t="s">
        <v>2951</v>
      </c>
      <c r="BA1071" t="s">
        <v>3184</v>
      </c>
      <c r="BB1071" s="204"/>
      <c r="BC1071" s="204"/>
      <c r="BD1071" s="204"/>
      <c r="BE1071" s="204"/>
      <c r="BF1071" s="204"/>
      <c r="BG1071" s="204"/>
      <c r="BH1071" s="204"/>
      <c r="BI1071" s="204"/>
      <c r="BJ1071" s="204"/>
      <c r="BK1071" s="204"/>
      <c r="BL1071" s="1">
        <v>2</v>
      </c>
    </row>
    <row r="1072" spans="1:64" hidden="1" outlineLevel="1">
      <c r="A1072" t="s">
        <v>1726</v>
      </c>
      <c r="B1072" t="s">
        <v>2227</v>
      </c>
      <c r="C1072" s="1">
        <f t="shared" si="624"/>
        <v>2684</v>
      </c>
      <c r="D1072" s="7">
        <f>IF(R1072&gt;0,RANK(R1072,(R1072:T1072,U1072:AI1072)),0)</f>
        <v>3</v>
      </c>
      <c r="E1072" s="7">
        <f>IF(S1072&gt;0,RANK(S1072,(R1072:T1072,U1072:AI1072)),0)</f>
        <v>6</v>
      </c>
      <c r="F1072" s="7">
        <f>IF(T1072&gt;0,RANK(T1072,(R1072:T1072,U1072:AI1072)),0)</f>
        <v>4</v>
      </c>
      <c r="G1072" s="7">
        <f>IF(U1072&gt;0,RANK(U1072,(R1072:T1072,U1072:AI1072)),0)</f>
        <v>2</v>
      </c>
      <c r="H1072" s="7">
        <f t="shared" si="625"/>
        <v>1</v>
      </c>
      <c r="I1072" s="49">
        <f t="shared" si="626"/>
        <v>145</v>
      </c>
      <c r="J1072" s="177">
        <f t="shared" si="607"/>
        <v>5.4023845007451568E-2</v>
      </c>
      <c r="K1072" s="2"/>
      <c r="L1072" s="2">
        <f t="shared" si="627"/>
        <v>6.6691505216095376E-2</v>
      </c>
      <c r="M1072" s="2">
        <f t="shared" si="628"/>
        <v>4.0983606557377051E-3</v>
      </c>
      <c r="N1072" s="2">
        <f t="shared" si="629"/>
        <v>3.6885245901639344E-2</v>
      </c>
      <c r="O1072" s="2">
        <f t="shared" si="606"/>
        <v>0.40834575260804767</v>
      </c>
      <c r="P1072" s="2">
        <f t="shared" si="630"/>
        <v>0.46236959761549923</v>
      </c>
      <c r="Q1072" s="2">
        <f t="shared" si="623"/>
        <v>2.1609538002980766E-2</v>
      </c>
      <c r="R1072" s="1">
        <v>179</v>
      </c>
      <c r="S1072" s="1">
        <v>11</v>
      </c>
      <c r="T1072" s="1">
        <v>99</v>
      </c>
      <c r="U1072" s="1">
        <v>1096</v>
      </c>
      <c r="V1072" s="1">
        <v>1241</v>
      </c>
      <c r="W1072" s="1">
        <v>35</v>
      </c>
      <c r="X1072" s="1">
        <v>0</v>
      </c>
      <c r="Y1072" s="1">
        <v>7</v>
      </c>
      <c r="Z1072" s="1">
        <v>5</v>
      </c>
      <c r="AA1072" s="1">
        <v>9</v>
      </c>
      <c r="AB1072" s="49"/>
      <c r="AC1072" s="1">
        <f t="shared" si="639"/>
        <v>0</v>
      </c>
      <c r="AD1072" s="1">
        <v>0</v>
      </c>
      <c r="AF1072" s="1">
        <v>2</v>
      </c>
      <c r="AH1072"/>
      <c r="AK1072" s="7">
        <f t="shared" si="631"/>
        <v>5</v>
      </c>
      <c r="AL1072" s="7">
        <f t="shared" si="632"/>
        <v>0</v>
      </c>
      <c r="AM1072" s="7">
        <f t="shared" si="633"/>
        <v>8</v>
      </c>
      <c r="AN1072" s="2">
        <f t="shared" si="634"/>
        <v>1.3040238450074515E-2</v>
      </c>
      <c r="AO1072" s="2">
        <f t="shared" si="635"/>
        <v>0</v>
      </c>
      <c r="AP1072" s="2">
        <f t="shared" si="636"/>
        <v>2.6080476900149033E-3</v>
      </c>
      <c r="AR1072" t="str">
        <f t="shared" si="637"/>
        <v>Pike</v>
      </c>
      <c r="AS1072" t="s">
        <v>2227</v>
      </c>
      <c r="AT1072" s="184">
        <v>6</v>
      </c>
      <c r="AV1072" s="97">
        <v>29</v>
      </c>
      <c r="AW1072" s="99">
        <v>163</v>
      </c>
      <c r="AX1072" s="105">
        <f t="shared" si="638"/>
        <v>29163</v>
      </c>
      <c r="AZ1072" s="7" t="s">
        <v>2951</v>
      </c>
      <c r="BA1072" t="s">
        <v>3184</v>
      </c>
      <c r="BB1072" s="204"/>
      <c r="BC1072" s="204"/>
      <c r="BD1072" s="204"/>
      <c r="BE1072" s="204"/>
      <c r="BF1072" s="204"/>
      <c r="BG1072" s="204"/>
      <c r="BH1072" s="204"/>
      <c r="BI1072" s="204"/>
      <c r="BJ1072" s="204"/>
      <c r="BK1072" s="204"/>
      <c r="BL1072" s="1">
        <v>0</v>
      </c>
    </row>
    <row r="1073" spans="1:64" hidden="1" outlineLevel="1">
      <c r="A1073" t="s">
        <v>3052</v>
      </c>
      <c r="B1073" t="s">
        <v>2227</v>
      </c>
      <c r="C1073" s="1">
        <f t="shared" si="624"/>
        <v>14799</v>
      </c>
      <c r="D1073" s="7">
        <f>IF(R1073&gt;0,RANK(R1073,(R1073:T1073,U1073:AI1073)),0)</f>
        <v>3</v>
      </c>
      <c r="E1073" s="7">
        <f>IF(S1073&gt;0,RANK(S1073,(R1073:T1073,U1073:AI1073)),0)</f>
        <v>7</v>
      </c>
      <c r="F1073" s="7">
        <f>IF(T1073&gt;0,RANK(T1073,(R1073:T1073,U1073:AI1073)),0)</f>
        <v>4</v>
      </c>
      <c r="G1073" s="7">
        <f>IF(U1073&gt;0,RANK(U1073,(R1073:T1073,U1073:AI1073)),0)</f>
        <v>1</v>
      </c>
      <c r="H1073" s="7">
        <f t="shared" si="625"/>
        <v>2</v>
      </c>
      <c r="I1073" s="49">
        <f t="shared" si="626"/>
        <v>306</v>
      </c>
      <c r="J1073" s="177">
        <f t="shared" si="607"/>
        <v>2.0677072775187513E-2</v>
      </c>
      <c r="K1073" s="2"/>
      <c r="L1073" s="2">
        <f t="shared" si="627"/>
        <v>0.1441989323602946</v>
      </c>
      <c r="M1073" s="2">
        <f t="shared" si="628"/>
        <v>3.1083181296033516E-3</v>
      </c>
      <c r="N1073" s="2">
        <f t="shared" si="629"/>
        <v>7.1423744847624843E-2</v>
      </c>
      <c r="O1073" s="2">
        <f t="shared" si="606"/>
        <v>0.39178322859652681</v>
      </c>
      <c r="P1073" s="2">
        <f t="shared" si="630"/>
        <v>0.37110615582133927</v>
      </c>
      <c r="Q1073" s="2">
        <f t="shared" si="623"/>
        <v>1.8379620244611206E-2</v>
      </c>
      <c r="R1073" s="1">
        <v>2134</v>
      </c>
      <c r="S1073" s="1">
        <v>46</v>
      </c>
      <c r="T1073" s="1">
        <v>1057</v>
      </c>
      <c r="U1073" s="1">
        <v>5798</v>
      </c>
      <c r="V1073" s="1">
        <v>5492</v>
      </c>
      <c r="W1073" s="1">
        <v>113</v>
      </c>
      <c r="X1073" s="1">
        <v>16</v>
      </c>
      <c r="Y1073" s="1">
        <v>13</v>
      </c>
      <c r="Z1073" s="1">
        <v>24</v>
      </c>
      <c r="AA1073" s="1">
        <v>77</v>
      </c>
      <c r="AB1073" s="49"/>
      <c r="AC1073" s="1">
        <f t="shared" si="639"/>
        <v>0</v>
      </c>
      <c r="AD1073" s="1">
        <v>19</v>
      </c>
      <c r="AF1073" s="1">
        <v>10</v>
      </c>
      <c r="AH1073"/>
      <c r="AK1073" s="7">
        <f t="shared" si="631"/>
        <v>5</v>
      </c>
      <c r="AL1073" s="7">
        <f t="shared" si="632"/>
        <v>9</v>
      </c>
      <c r="AM1073" s="7">
        <f t="shared" si="633"/>
        <v>10</v>
      </c>
      <c r="AN1073" s="2">
        <f t="shared" si="634"/>
        <v>7.6356510575038856E-3</v>
      </c>
      <c r="AO1073" s="2">
        <f t="shared" si="635"/>
        <v>1.0811541320359483E-3</v>
      </c>
      <c r="AP1073" s="2">
        <f t="shared" si="636"/>
        <v>8.7843773227920801E-4</v>
      </c>
      <c r="AR1073" t="str">
        <f t="shared" si="637"/>
        <v>Platte</v>
      </c>
      <c r="AS1073" t="s">
        <v>2227</v>
      </c>
      <c r="AT1073" s="184">
        <v>6</v>
      </c>
      <c r="AV1073" s="97">
        <v>29</v>
      </c>
      <c r="AW1073" s="99">
        <v>165</v>
      </c>
      <c r="AX1073" s="105">
        <f t="shared" si="638"/>
        <v>29165</v>
      </c>
      <c r="AZ1073" s="7" t="s">
        <v>2951</v>
      </c>
      <c r="BA1073" t="s">
        <v>3184</v>
      </c>
      <c r="BB1073" s="204"/>
      <c r="BC1073" s="204"/>
      <c r="BD1073" s="204"/>
      <c r="BE1073" s="204"/>
      <c r="BF1073" s="204"/>
      <c r="BG1073" s="204"/>
      <c r="BH1073" s="204"/>
      <c r="BI1073" s="204"/>
      <c r="BJ1073" s="204"/>
      <c r="BK1073" s="204"/>
      <c r="BL1073" s="1">
        <v>0</v>
      </c>
    </row>
    <row r="1074" spans="1:64" hidden="1" outlineLevel="1">
      <c r="A1074" t="s">
        <v>2926</v>
      </c>
      <c r="B1074" t="s">
        <v>2227</v>
      </c>
      <c r="C1074" s="1">
        <f t="shared" si="624"/>
        <v>6510</v>
      </c>
      <c r="D1074" s="7">
        <f>IF(R1074&gt;0,RANK(R1074,(R1074:T1074,U1074:AI1074)),0)</f>
        <v>3</v>
      </c>
      <c r="E1074" s="7">
        <f>IF(S1074&gt;0,RANK(S1074,(R1074:T1074,U1074:AI1074)),0)</f>
        <v>7</v>
      </c>
      <c r="F1074" s="7">
        <f>IF(T1074&gt;0,RANK(T1074,(R1074:T1074,U1074:AI1074)),0)</f>
        <v>4</v>
      </c>
      <c r="G1074" s="7">
        <f>IF(U1074&gt;0,RANK(U1074,(R1074:T1074,U1074:AI1074)),0)</f>
        <v>1</v>
      </c>
      <c r="H1074" s="7">
        <f t="shared" si="625"/>
        <v>2</v>
      </c>
      <c r="I1074" s="49">
        <f t="shared" si="626"/>
        <v>1190</v>
      </c>
      <c r="J1074" s="177">
        <f t="shared" si="607"/>
        <v>0.18279569892473119</v>
      </c>
      <c r="K1074" s="2"/>
      <c r="L1074" s="2">
        <f t="shared" si="627"/>
        <v>6.4516129032258063E-2</v>
      </c>
      <c r="M1074" s="2">
        <f t="shared" si="628"/>
        <v>3.0721966205837174E-3</v>
      </c>
      <c r="N1074" s="2">
        <f t="shared" si="629"/>
        <v>4.0552995391705073E-2</v>
      </c>
      <c r="O1074" s="2">
        <f t="shared" si="606"/>
        <v>0.5268817204301075</v>
      </c>
      <c r="P1074" s="2">
        <f t="shared" si="630"/>
        <v>0.34408602150537637</v>
      </c>
      <c r="Q1074" s="2">
        <f t="shared" si="623"/>
        <v>2.0890937019969358E-2</v>
      </c>
      <c r="R1074" s="1">
        <v>420</v>
      </c>
      <c r="S1074" s="1">
        <v>20</v>
      </c>
      <c r="T1074" s="1">
        <v>264</v>
      </c>
      <c r="U1074" s="1">
        <v>3430</v>
      </c>
      <c r="V1074" s="1">
        <v>2240</v>
      </c>
      <c r="W1074" s="1">
        <v>55</v>
      </c>
      <c r="X1074" s="1">
        <v>3</v>
      </c>
      <c r="Y1074" s="1">
        <v>16</v>
      </c>
      <c r="Z1074" s="1">
        <v>12</v>
      </c>
      <c r="AA1074" s="1">
        <v>18</v>
      </c>
      <c r="AB1074" s="49"/>
      <c r="AC1074" s="1">
        <f t="shared" si="639"/>
        <v>2</v>
      </c>
      <c r="AD1074" s="1">
        <v>23</v>
      </c>
      <c r="AF1074" s="1">
        <v>7</v>
      </c>
      <c r="AH1074"/>
      <c r="AK1074" s="7">
        <f t="shared" si="631"/>
        <v>5</v>
      </c>
      <c r="AL1074" s="7">
        <f t="shared" si="632"/>
        <v>10</v>
      </c>
      <c r="AM1074" s="7">
        <f t="shared" si="633"/>
        <v>8</v>
      </c>
      <c r="AN1074" s="2">
        <f t="shared" si="634"/>
        <v>8.4485407066052232E-3</v>
      </c>
      <c r="AO1074" s="2">
        <f t="shared" si="635"/>
        <v>4.608294930875576E-4</v>
      </c>
      <c r="AP1074" s="2">
        <f t="shared" si="636"/>
        <v>2.4577572964669739E-3</v>
      </c>
      <c r="AR1074" t="str">
        <f t="shared" si="637"/>
        <v>Polk</v>
      </c>
      <c r="AS1074" t="s">
        <v>2227</v>
      </c>
      <c r="AT1074" s="184">
        <v>7</v>
      </c>
      <c r="AV1074" s="97">
        <v>29</v>
      </c>
      <c r="AW1074" s="99">
        <v>167</v>
      </c>
      <c r="AX1074" s="105">
        <f t="shared" si="638"/>
        <v>29167</v>
      </c>
      <c r="AZ1074" s="7" t="s">
        <v>2951</v>
      </c>
      <c r="BA1074" t="s">
        <v>3184</v>
      </c>
      <c r="BB1074" s="204"/>
      <c r="BC1074" s="204"/>
      <c r="BD1074" s="204"/>
      <c r="BE1074" s="204"/>
      <c r="BF1074" s="204"/>
      <c r="BG1074" s="204"/>
      <c r="BH1074" s="204"/>
      <c r="BI1074" s="204"/>
      <c r="BJ1074" s="204"/>
      <c r="BK1074" s="204"/>
      <c r="BL1074" s="1">
        <v>2</v>
      </c>
    </row>
    <row r="1075" spans="1:64" hidden="1" outlineLevel="1">
      <c r="A1075" t="s">
        <v>100</v>
      </c>
      <c r="B1075" t="s">
        <v>2227</v>
      </c>
      <c r="C1075" s="1">
        <f t="shared" si="624"/>
        <v>5489</v>
      </c>
      <c r="D1075" s="7">
        <f>IF(R1075&gt;0,RANK(R1075,(R1075:T1075,U1075:AI1075)),0)</f>
        <v>3</v>
      </c>
      <c r="E1075" s="7">
        <f>IF(S1075&gt;0,RANK(S1075,(R1075:T1075,U1075:AI1075)),0)</f>
        <v>7</v>
      </c>
      <c r="F1075" s="7">
        <f>IF(T1075&gt;0,RANK(T1075,(R1075:T1075,U1075:AI1075)),0)</f>
        <v>4</v>
      </c>
      <c r="G1075" s="7">
        <f>IF(U1075&gt;0,RANK(U1075,(R1075:T1075,U1075:AI1075)),0)</f>
        <v>2</v>
      </c>
      <c r="H1075" s="7">
        <f t="shared" si="625"/>
        <v>1</v>
      </c>
      <c r="I1075" s="49">
        <f t="shared" si="626"/>
        <v>928</v>
      </c>
      <c r="J1075" s="177">
        <f t="shared" si="607"/>
        <v>0.16906540353434141</v>
      </c>
      <c r="K1075" s="2"/>
      <c r="L1075" s="2">
        <f t="shared" si="627"/>
        <v>7.1779923483330302E-2</v>
      </c>
      <c r="M1075" s="2">
        <f t="shared" si="628"/>
        <v>3.6436509382401167E-3</v>
      </c>
      <c r="N1075" s="2">
        <f t="shared" si="629"/>
        <v>4.9007105119329569E-2</v>
      </c>
      <c r="O1075" s="2">
        <f t="shared" si="606"/>
        <v>0.34141009291309893</v>
      </c>
      <c r="P1075" s="2">
        <f t="shared" si="630"/>
        <v>0.51047549644744028</v>
      </c>
      <c r="Q1075" s="2">
        <f t="shared" si="623"/>
        <v>2.3683731098560701E-2</v>
      </c>
      <c r="R1075" s="1">
        <v>394</v>
      </c>
      <c r="S1075" s="1">
        <v>20</v>
      </c>
      <c r="T1075" s="1">
        <v>269</v>
      </c>
      <c r="U1075" s="1">
        <v>1874</v>
      </c>
      <c r="V1075" s="1">
        <v>2802</v>
      </c>
      <c r="W1075" s="1">
        <v>58</v>
      </c>
      <c r="X1075" s="1">
        <v>5</v>
      </c>
      <c r="Y1075" s="1">
        <v>6</v>
      </c>
      <c r="Z1075" s="1">
        <v>10</v>
      </c>
      <c r="AA1075" s="1">
        <v>17</v>
      </c>
      <c r="AB1075" s="49"/>
      <c r="AC1075" s="1">
        <f t="shared" si="639"/>
        <v>3</v>
      </c>
      <c r="AD1075" s="1">
        <v>25</v>
      </c>
      <c r="AF1075" s="1">
        <v>6</v>
      </c>
      <c r="AH1075"/>
      <c r="AK1075" s="7">
        <f t="shared" si="631"/>
        <v>5</v>
      </c>
      <c r="AL1075" s="7">
        <f t="shared" si="632"/>
        <v>10</v>
      </c>
      <c r="AM1075" s="7">
        <f t="shared" si="633"/>
        <v>9</v>
      </c>
      <c r="AN1075" s="2">
        <f t="shared" si="634"/>
        <v>1.0566587720896338E-2</v>
      </c>
      <c r="AO1075" s="2">
        <f t="shared" si="635"/>
        <v>9.1091273456002917E-4</v>
      </c>
      <c r="AP1075" s="2">
        <f t="shared" si="636"/>
        <v>1.093095281472035E-3</v>
      </c>
      <c r="AR1075" t="str">
        <f t="shared" si="637"/>
        <v>Pulaski</v>
      </c>
      <c r="AS1075" t="s">
        <v>2227</v>
      </c>
      <c r="AT1075" s="184">
        <v>4</v>
      </c>
      <c r="AV1075" s="97">
        <v>29</v>
      </c>
      <c r="AW1075" s="99">
        <v>169</v>
      </c>
      <c r="AX1075" s="105">
        <f t="shared" si="638"/>
        <v>29169</v>
      </c>
      <c r="AZ1075" s="7" t="s">
        <v>2951</v>
      </c>
      <c r="BA1075" t="s">
        <v>3184</v>
      </c>
      <c r="BB1075" s="204"/>
      <c r="BC1075" s="204"/>
      <c r="BD1075" s="204"/>
      <c r="BE1075" s="204"/>
      <c r="BF1075" s="204"/>
      <c r="BG1075" s="204"/>
      <c r="BH1075" s="204"/>
      <c r="BI1075" s="204"/>
      <c r="BJ1075" s="204"/>
      <c r="BK1075" s="204"/>
      <c r="BL1075" s="1">
        <v>3</v>
      </c>
    </row>
    <row r="1076" spans="1:64" hidden="1" outlineLevel="1">
      <c r="A1076" t="s">
        <v>604</v>
      </c>
      <c r="B1076" t="s">
        <v>2227</v>
      </c>
      <c r="C1076" s="1">
        <f t="shared" si="624"/>
        <v>1063</v>
      </c>
      <c r="D1076" s="7">
        <f>IF(R1076&gt;0,RANK(R1076,(R1076:T1076,U1076:AI1076)),0)</f>
        <v>3</v>
      </c>
      <c r="E1076" s="7">
        <f>IF(S1076&gt;0,RANK(S1076,(R1076:T1076,U1076:AI1076)),0)</f>
        <v>6</v>
      </c>
      <c r="F1076" s="7">
        <f>IF(T1076&gt;0,RANK(T1076,(R1076:T1076,U1076:AI1076)),0)</f>
        <v>4</v>
      </c>
      <c r="G1076" s="7">
        <f>IF(U1076&gt;0,RANK(U1076,(R1076:T1076,U1076:AI1076)),0)</f>
        <v>2</v>
      </c>
      <c r="H1076" s="7">
        <f t="shared" si="625"/>
        <v>1</v>
      </c>
      <c r="I1076" s="49">
        <f t="shared" si="626"/>
        <v>262</v>
      </c>
      <c r="J1076" s="177">
        <f t="shared" si="607"/>
        <v>0.24647224835371589</v>
      </c>
      <c r="K1076" s="2"/>
      <c r="L1076" s="2">
        <f t="shared" si="627"/>
        <v>9.2191909689557858E-2</v>
      </c>
      <c r="M1076" s="2">
        <f t="shared" si="628"/>
        <v>1.0348071495766699E-2</v>
      </c>
      <c r="N1076" s="2">
        <f t="shared" si="629"/>
        <v>4.6095954844778929E-2</v>
      </c>
      <c r="O1076" s="2">
        <f t="shared" si="606"/>
        <v>0.2850423330197554</v>
      </c>
      <c r="P1076" s="2">
        <f t="shared" si="630"/>
        <v>0.5315145813734713</v>
      </c>
      <c r="Q1076" s="2">
        <f t="shared" si="623"/>
        <v>3.480714957666986E-2</v>
      </c>
      <c r="R1076" s="1">
        <v>98</v>
      </c>
      <c r="S1076" s="1">
        <v>11</v>
      </c>
      <c r="T1076" s="1">
        <v>49</v>
      </c>
      <c r="U1076" s="1">
        <v>303</v>
      </c>
      <c r="V1076" s="1">
        <v>565</v>
      </c>
      <c r="W1076" s="1">
        <v>22</v>
      </c>
      <c r="X1076" s="1">
        <v>1</v>
      </c>
      <c r="Y1076" s="1">
        <v>2</v>
      </c>
      <c r="Z1076" s="1">
        <v>3</v>
      </c>
      <c r="AA1076" s="1">
        <v>3</v>
      </c>
      <c r="AB1076" s="49"/>
      <c r="AC1076" s="1">
        <f t="shared" si="639"/>
        <v>0</v>
      </c>
      <c r="AD1076" s="1">
        <v>5</v>
      </c>
      <c r="AF1076" s="1">
        <v>1</v>
      </c>
      <c r="AH1076"/>
      <c r="AK1076" s="7">
        <f t="shared" si="631"/>
        <v>5</v>
      </c>
      <c r="AL1076" s="7">
        <f t="shared" si="632"/>
        <v>10</v>
      </c>
      <c r="AM1076" s="7">
        <f t="shared" si="633"/>
        <v>9</v>
      </c>
      <c r="AN1076" s="2">
        <f t="shared" si="634"/>
        <v>2.0696142991533398E-2</v>
      </c>
      <c r="AO1076" s="2">
        <f t="shared" si="635"/>
        <v>9.4073377234242712E-4</v>
      </c>
      <c r="AP1076" s="2">
        <f t="shared" si="636"/>
        <v>1.8814675446848542E-3</v>
      </c>
      <c r="AR1076" t="str">
        <f t="shared" si="637"/>
        <v>Putnam</v>
      </c>
      <c r="AS1076" t="s">
        <v>2227</v>
      </c>
      <c r="AT1076" s="184">
        <v>6</v>
      </c>
      <c r="AV1076" s="97">
        <v>29</v>
      </c>
      <c r="AW1076" s="99">
        <v>171</v>
      </c>
      <c r="AX1076" s="105">
        <f t="shared" si="638"/>
        <v>29171</v>
      </c>
      <c r="AZ1076" s="7" t="s">
        <v>2951</v>
      </c>
      <c r="BA1076" t="s">
        <v>3184</v>
      </c>
      <c r="BB1076" s="204"/>
      <c r="BC1076" s="204"/>
      <c r="BD1076" s="204"/>
      <c r="BE1076" s="204"/>
      <c r="BF1076" s="204"/>
      <c r="BG1076" s="204"/>
      <c r="BH1076" s="204"/>
      <c r="BI1076" s="204"/>
      <c r="BJ1076" s="204"/>
      <c r="BK1076" s="204"/>
      <c r="BL1076" s="1">
        <v>0</v>
      </c>
    </row>
    <row r="1077" spans="1:64" hidden="1" outlineLevel="1">
      <c r="A1077" t="s">
        <v>2351</v>
      </c>
      <c r="B1077" t="s">
        <v>2227</v>
      </c>
      <c r="C1077" s="1">
        <f t="shared" si="624"/>
        <v>2053</v>
      </c>
      <c r="D1077" s="7">
        <f>IF(R1077&gt;0,RANK(R1077,(R1077:T1077,U1077:AI1077)),0)</f>
        <v>3</v>
      </c>
      <c r="E1077" s="7">
        <f>IF(S1077&gt;0,RANK(S1077,(R1077:T1077,U1077:AI1077)),0)</f>
        <v>9</v>
      </c>
      <c r="F1077" s="7">
        <f>IF(T1077&gt;0,RANK(T1077,(R1077:T1077,U1077:AI1077)),0)</f>
        <v>4</v>
      </c>
      <c r="G1077" s="7">
        <f>IF(U1077&gt;0,RANK(U1077,(R1077:T1077,U1077:AI1077)),0)</f>
        <v>2</v>
      </c>
      <c r="H1077" s="7">
        <f t="shared" si="625"/>
        <v>1</v>
      </c>
      <c r="I1077" s="49">
        <f t="shared" si="626"/>
        <v>130</v>
      </c>
      <c r="J1077" s="177">
        <f t="shared" si="607"/>
        <v>6.332196785192401E-2</v>
      </c>
      <c r="K1077" s="2"/>
      <c r="L1077" s="2">
        <f t="shared" si="627"/>
        <v>6.0399415489527521E-2</v>
      </c>
      <c r="M1077" s="2">
        <f t="shared" si="628"/>
        <v>1.4612761811982464E-3</v>
      </c>
      <c r="N1077" s="2">
        <f t="shared" si="629"/>
        <v>4.3838285435947394E-2</v>
      </c>
      <c r="O1077" s="2">
        <f t="shared" si="606"/>
        <v>0.40477350219191427</v>
      </c>
      <c r="P1077" s="2">
        <f t="shared" si="630"/>
        <v>0.46809547004383828</v>
      </c>
      <c r="Q1077" s="2">
        <f t="shared" si="623"/>
        <v>2.1432050657574253E-2</v>
      </c>
      <c r="R1077" s="1">
        <v>124</v>
      </c>
      <c r="S1077" s="1">
        <v>3</v>
      </c>
      <c r="T1077" s="1">
        <v>90</v>
      </c>
      <c r="U1077" s="1">
        <v>831</v>
      </c>
      <c r="V1077" s="1">
        <v>961</v>
      </c>
      <c r="W1077" s="1">
        <v>23</v>
      </c>
      <c r="X1077" s="1">
        <v>0</v>
      </c>
      <c r="Y1077" s="1">
        <v>2</v>
      </c>
      <c r="Z1077" s="1">
        <v>1</v>
      </c>
      <c r="AA1077" s="1">
        <v>6</v>
      </c>
      <c r="AB1077" s="49"/>
      <c r="AC1077" s="1">
        <f t="shared" si="639"/>
        <v>0</v>
      </c>
      <c r="AD1077" s="1">
        <v>6</v>
      </c>
      <c r="AF1077" s="1">
        <v>6</v>
      </c>
      <c r="AH1077"/>
      <c r="AK1077" s="7">
        <f t="shared" si="631"/>
        <v>5</v>
      </c>
      <c r="AL1077" s="7">
        <f t="shared" si="632"/>
        <v>0</v>
      </c>
      <c r="AM1077" s="7">
        <f t="shared" si="633"/>
        <v>8</v>
      </c>
      <c r="AN1077" s="2">
        <f t="shared" si="634"/>
        <v>1.1203117389186557E-2</v>
      </c>
      <c r="AO1077" s="2">
        <f t="shared" si="635"/>
        <v>0</v>
      </c>
      <c r="AP1077" s="2">
        <f t="shared" si="636"/>
        <v>9.7418412079883102E-4</v>
      </c>
      <c r="AR1077" t="str">
        <f t="shared" si="637"/>
        <v>Ralls</v>
      </c>
      <c r="AS1077" t="s">
        <v>2227</v>
      </c>
      <c r="AT1077" s="184">
        <v>6</v>
      </c>
      <c r="AV1077" s="97">
        <v>29</v>
      </c>
      <c r="AW1077" s="99">
        <v>173</v>
      </c>
      <c r="AX1077" s="105">
        <f t="shared" si="638"/>
        <v>29173</v>
      </c>
      <c r="AZ1077" s="7" t="s">
        <v>2951</v>
      </c>
      <c r="BA1077" t="s">
        <v>3184</v>
      </c>
      <c r="BB1077" s="204"/>
      <c r="BC1077" s="204"/>
      <c r="BD1077" s="204"/>
      <c r="BE1077" s="204"/>
      <c r="BF1077" s="204"/>
      <c r="BG1077" s="204"/>
      <c r="BH1077" s="204"/>
      <c r="BI1077" s="204"/>
      <c r="BJ1077" s="204"/>
      <c r="BK1077" s="204"/>
      <c r="BL1077" s="1">
        <v>0</v>
      </c>
    </row>
    <row r="1078" spans="1:64" hidden="1" outlineLevel="1">
      <c r="A1078" t="s">
        <v>971</v>
      </c>
      <c r="B1078" t="s">
        <v>2227</v>
      </c>
      <c r="C1078" s="1">
        <f t="shared" si="624"/>
        <v>4149</v>
      </c>
      <c r="D1078" s="7">
        <f>IF(R1078&gt;0,RANK(R1078,(R1078:T1078,U1078:AI1078)),0)</f>
        <v>3</v>
      </c>
      <c r="E1078" s="7">
        <f>IF(S1078&gt;0,RANK(S1078,(R1078:T1078,U1078:AI1078)),0)</f>
        <v>6</v>
      </c>
      <c r="F1078" s="7">
        <f>IF(T1078&gt;0,RANK(T1078,(R1078:T1078,U1078:AI1078)),0)</f>
        <v>4</v>
      </c>
      <c r="G1078" s="7">
        <f>IF(U1078&gt;0,RANK(U1078,(R1078:T1078,U1078:AI1078)),0)</f>
        <v>2</v>
      </c>
      <c r="H1078" s="7">
        <f t="shared" si="625"/>
        <v>1</v>
      </c>
      <c r="I1078" s="49">
        <f t="shared" si="626"/>
        <v>228</v>
      </c>
      <c r="J1078" s="177">
        <f t="shared" si="607"/>
        <v>5.4953000723065797E-2</v>
      </c>
      <c r="K1078" s="2"/>
      <c r="L1078" s="2">
        <f t="shared" si="627"/>
        <v>7.2065557965774879E-2</v>
      </c>
      <c r="M1078" s="2">
        <f t="shared" si="628"/>
        <v>3.1332851289467343E-3</v>
      </c>
      <c r="N1078" s="2">
        <f t="shared" si="629"/>
        <v>4.6999276934201015E-2</v>
      </c>
      <c r="O1078" s="2">
        <f t="shared" si="606"/>
        <v>0.39985538684020244</v>
      </c>
      <c r="P1078" s="2">
        <f t="shared" si="630"/>
        <v>0.45480838756326825</v>
      </c>
      <c r="Q1078" s="2">
        <f t="shared" si="623"/>
        <v>2.3138105567606704E-2</v>
      </c>
      <c r="R1078" s="1">
        <v>299</v>
      </c>
      <c r="S1078" s="1">
        <v>13</v>
      </c>
      <c r="T1078" s="1">
        <v>195</v>
      </c>
      <c r="U1078" s="1">
        <v>1659</v>
      </c>
      <c r="V1078" s="1">
        <v>1887</v>
      </c>
      <c r="W1078" s="1">
        <v>50</v>
      </c>
      <c r="X1078" s="1">
        <v>1</v>
      </c>
      <c r="Y1078" s="1">
        <v>9</v>
      </c>
      <c r="Z1078" s="1">
        <v>7</v>
      </c>
      <c r="AA1078" s="1">
        <v>13</v>
      </c>
      <c r="AB1078" s="49"/>
      <c r="AC1078" s="1">
        <f t="shared" si="639"/>
        <v>1</v>
      </c>
      <c r="AD1078" s="1">
        <v>10</v>
      </c>
      <c r="AF1078" s="1">
        <v>5</v>
      </c>
      <c r="AH1078"/>
      <c r="AK1078" s="7">
        <f t="shared" si="631"/>
        <v>5</v>
      </c>
      <c r="AL1078" s="7">
        <f t="shared" si="632"/>
        <v>10</v>
      </c>
      <c r="AM1078" s="7">
        <f t="shared" si="633"/>
        <v>8</v>
      </c>
      <c r="AN1078" s="2">
        <f t="shared" si="634"/>
        <v>1.2051096649795132E-2</v>
      </c>
      <c r="AO1078" s="2">
        <f t="shared" si="635"/>
        <v>2.4102193299590263E-4</v>
      </c>
      <c r="AP1078" s="2">
        <f t="shared" si="636"/>
        <v>2.1691973969631237E-3</v>
      </c>
      <c r="AR1078" t="str">
        <f t="shared" si="637"/>
        <v>Randolph</v>
      </c>
      <c r="AS1078" t="s">
        <v>2227</v>
      </c>
      <c r="AT1078" s="184">
        <v>4</v>
      </c>
      <c r="AV1078" s="97">
        <v>29</v>
      </c>
      <c r="AW1078" s="99">
        <v>175</v>
      </c>
      <c r="AX1078" s="105">
        <f t="shared" si="638"/>
        <v>29175</v>
      </c>
      <c r="AZ1078" s="7" t="s">
        <v>2951</v>
      </c>
      <c r="BA1078" t="s">
        <v>3184</v>
      </c>
      <c r="BB1078" s="204"/>
      <c r="BC1078" s="204"/>
      <c r="BD1078" s="204"/>
      <c r="BE1078" s="204"/>
      <c r="BF1078" s="204"/>
      <c r="BG1078" s="204"/>
      <c r="BH1078" s="204"/>
      <c r="BI1078" s="204"/>
      <c r="BJ1078" s="204"/>
      <c r="BK1078" s="204"/>
      <c r="BL1078" s="1">
        <v>1</v>
      </c>
    </row>
    <row r="1079" spans="1:64" hidden="1" outlineLevel="1">
      <c r="A1079" t="s">
        <v>1197</v>
      </c>
      <c r="B1079" t="s">
        <v>2227</v>
      </c>
      <c r="C1079" s="1">
        <f t="shared" si="624"/>
        <v>3541</v>
      </c>
      <c r="D1079" s="7">
        <f>IF(R1079&gt;0,RANK(R1079,(R1079:T1079,U1079:AI1079)),0)</f>
        <v>3</v>
      </c>
      <c r="E1079" s="7">
        <f>IF(S1079&gt;0,RANK(S1079,(R1079:T1079,U1079:AI1079)),0)</f>
        <v>6</v>
      </c>
      <c r="F1079" s="7">
        <f>IF(T1079&gt;0,RANK(T1079,(R1079:T1079,U1079:AI1079)),0)</f>
        <v>4</v>
      </c>
      <c r="G1079" s="7">
        <f>IF(U1079&gt;0,RANK(U1079,(R1079:T1079,U1079:AI1079)),0)</f>
        <v>2</v>
      </c>
      <c r="H1079" s="7">
        <f t="shared" si="625"/>
        <v>1</v>
      </c>
      <c r="I1079" s="49">
        <f t="shared" si="626"/>
        <v>106</v>
      </c>
      <c r="J1079" s="177">
        <f t="shared" si="607"/>
        <v>2.9935046597006496E-2</v>
      </c>
      <c r="K1079" s="2"/>
      <c r="L1079" s="2">
        <f t="shared" si="627"/>
        <v>7.0601524992939854E-2</v>
      </c>
      <c r="M1079" s="2">
        <f t="shared" si="628"/>
        <v>3.6712792996328723E-3</v>
      </c>
      <c r="N1079" s="2">
        <f t="shared" si="629"/>
        <v>4.6879412595312059E-2</v>
      </c>
      <c r="O1079" s="2">
        <f t="shared" si="606"/>
        <v>0.41259531205874045</v>
      </c>
      <c r="P1079" s="2">
        <f t="shared" si="630"/>
        <v>0.44253035865574697</v>
      </c>
      <c r="Q1079" s="2">
        <f t="shared" si="623"/>
        <v>2.3722112397627892E-2</v>
      </c>
      <c r="R1079" s="1">
        <v>250</v>
      </c>
      <c r="S1079" s="1">
        <v>13</v>
      </c>
      <c r="T1079" s="1">
        <v>166</v>
      </c>
      <c r="U1079" s="1">
        <v>1461</v>
      </c>
      <c r="V1079" s="1">
        <v>1567</v>
      </c>
      <c r="W1079" s="1">
        <v>41</v>
      </c>
      <c r="X1079" s="1">
        <v>4</v>
      </c>
      <c r="Y1079" s="1">
        <v>8</v>
      </c>
      <c r="Z1079" s="1">
        <v>10</v>
      </c>
      <c r="AA1079" s="1">
        <v>10</v>
      </c>
      <c r="AB1079" s="49"/>
      <c r="AC1079" s="1">
        <f t="shared" si="639"/>
        <v>2</v>
      </c>
      <c r="AD1079" s="1">
        <v>7</v>
      </c>
      <c r="AF1079" s="1">
        <v>2</v>
      </c>
      <c r="AH1079"/>
      <c r="AK1079" s="7">
        <f t="shared" si="631"/>
        <v>5</v>
      </c>
      <c r="AL1079" s="7">
        <f t="shared" si="632"/>
        <v>10</v>
      </c>
      <c r="AM1079" s="7">
        <f t="shared" si="633"/>
        <v>9</v>
      </c>
      <c r="AN1079" s="2">
        <f t="shared" si="634"/>
        <v>1.1578650098842135E-2</v>
      </c>
      <c r="AO1079" s="2">
        <f t="shared" si="635"/>
        <v>1.1296243998870376E-3</v>
      </c>
      <c r="AP1079" s="2">
        <f t="shared" si="636"/>
        <v>2.2592487997740753E-3</v>
      </c>
      <c r="AR1079" t="str">
        <f t="shared" si="637"/>
        <v>Ray</v>
      </c>
      <c r="AS1079" t="s">
        <v>2227</v>
      </c>
      <c r="AT1079" s="184">
        <v>5</v>
      </c>
      <c r="AV1079" s="97">
        <v>29</v>
      </c>
      <c r="AW1079" s="99">
        <v>177</v>
      </c>
      <c r="AX1079" s="105">
        <f t="shared" si="638"/>
        <v>29177</v>
      </c>
      <c r="AZ1079" s="7" t="s">
        <v>2951</v>
      </c>
      <c r="BA1079" t="s">
        <v>3184</v>
      </c>
      <c r="BB1079" s="204"/>
      <c r="BC1079" s="204"/>
      <c r="BD1079" s="204"/>
      <c r="BE1079" s="204"/>
      <c r="BF1079" s="204"/>
      <c r="BG1079" s="204"/>
      <c r="BH1079" s="204"/>
      <c r="BI1079" s="204"/>
      <c r="BJ1079" s="204"/>
      <c r="BK1079" s="204"/>
      <c r="BL1079" s="1">
        <v>2</v>
      </c>
    </row>
    <row r="1080" spans="1:64" hidden="1" outlineLevel="1">
      <c r="A1080" t="s">
        <v>994</v>
      </c>
      <c r="B1080" t="s">
        <v>2227</v>
      </c>
      <c r="C1080" s="1">
        <f t="shared" si="624"/>
        <v>1105</v>
      </c>
      <c r="D1080" s="7">
        <f>IF(R1080&gt;0,RANK(R1080,(R1080:T1080,U1080:AI1080)),0)</f>
        <v>3</v>
      </c>
      <c r="E1080" s="7">
        <f>IF(S1080&gt;0,RANK(S1080,(R1080:T1080,U1080:AI1080)),0)</f>
        <v>8</v>
      </c>
      <c r="F1080" s="7">
        <f>IF(T1080&gt;0,RANK(T1080,(R1080:T1080,U1080:AI1080)),0)</f>
        <v>4</v>
      </c>
      <c r="G1080" s="7">
        <f>IF(U1080&gt;0,RANK(U1080,(R1080:T1080,U1080:AI1080)),0)</f>
        <v>2</v>
      </c>
      <c r="H1080" s="7">
        <f t="shared" si="625"/>
        <v>1</v>
      </c>
      <c r="I1080" s="49">
        <f t="shared" si="626"/>
        <v>292</v>
      </c>
      <c r="J1080" s="177">
        <f t="shared" si="607"/>
        <v>0.26425339366515838</v>
      </c>
      <c r="K1080" s="2"/>
      <c r="L1080" s="2">
        <f t="shared" si="627"/>
        <v>3.9819004524886875E-2</v>
      </c>
      <c r="M1080" s="2">
        <f t="shared" si="628"/>
        <v>1.8099547511312218E-3</v>
      </c>
      <c r="N1080" s="2">
        <f t="shared" si="629"/>
        <v>3.3484162895927601E-2</v>
      </c>
      <c r="O1080" s="2">
        <f t="shared" ref="O1080:O1106" si="640">IF($C1080=0,"-",U1080/$C1080)</f>
        <v>0.32307692307692309</v>
      </c>
      <c r="P1080" s="2">
        <f t="shared" si="630"/>
        <v>0.58733031674208147</v>
      </c>
      <c r="Q1080" s="2">
        <f t="shared" si="623"/>
        <v>1.4479638009049833E-2</v>
      </c>
      <c r="R1080" s="1">
        <v>44</v>
      </c>
      <c r="S1080" s="1">
        <v>2</v>
      </c>
      <c r="T1080" s="1">
        <v>37</v>
      </c>
      <c r="U1080" s="1">
        <v>357</v>
      </c>
      <c r="V1080" s="1">
        <v>649</v>
      </c>
      <c r="W1080" s="1">
        <v>7</v>
      </c>
      <c r="X1080" s="1">
        <v>0</v>
      </c>
      <c r="Y1080" s="1">
        <v>1</v>
      </c>
      <c r="Z1080" s="1">
        <v>2</v>
      </c>
      <c r="AA1080" s="1">
        <v>3</v>
      </c>
      <c r="AB1080" s="49"/>
      <c r="AC1080" s="1">
        <f t="shared" si="639"/>
        <v>0</v>
      </c>
      <c r="AD1080" s="1">
        <v>3</v>
      </c>
      <c r="AF1080" s="1">
        <v>0</v>
      </c>
      <c r="AH1080"/>
      <c r="AK1080" s="7">
        <f t="shared" si="631"/>
        <v>5</v>
      </c>
      <c r="AL1080" s="7">
        <f t="shared" si="632"/>
        <v>0</v>
      </c>
      <c r="AM1080" s="7">
        <f t="shared" si="633"/>
        <v>9</v>
      </c>
      <c r="AN1080" s="2">
        <f t="shared" si="634"/>
        <v>6.3348416289592761E-3</v>
      </c>
      <c r="AO1080" s="2">
        <f t="shared" si="635"/>
        <v>0</v>
      </c>
      <c r="AP1080" s="2">
        <f t="shared" si="636"/>
        <v>9.049773755656109E-4</v>
      </c>
      <c r="AR1080" t="str">
        <f t="shared" si="637"/>
        <v>Reynolds</v>
      </c>
      <c r="AS1080" t="s">
        <v>2227</v>
      </c>
      <c r="AT1080" s="184">
        <v>8</v>
      </c>
      <c r="AV1080" s="97">
        <v>29</v>
      </c>
      <c r="AW1080" s="99">
        <v>179</v>
      </c>
      <c r="AX1080" s="105">
        <f t="shared" si="638"/>
        <v>29179</v>
      </c>
      <c r="AZ1080" s="7" t="s">
        <v>2951</v>
      </c>
      <c r="BA1080" t="s">
        <v>3184</v>
      </c>
      <c r="BB1080" s="204"/>
      <c r="BC1080" s="204"/>
      <c r="BD1080" s="204"/>
      <c r="BE1080" s="204"/>
      <c r="BF1080" s="204"/>
      <c r="BG1080" s="204"/>
      <c r="BH1080" s="204"/>
      <c r="BI1080" s="204"/>
      <c r="BJ1080" s="204"/>
      <c r="BK1080" s="204"/>
      <c r="BL1080" s="1">
        <v>0</v>
      </c>
    </row>
    <row r="1081" spans="1:64" hidden="1" outlineLevel="1">
      <c r="A1081" t="s">
        <v>2813</v>
      </c>
      <c r="B1081" t="s">
        <v>2227</v>
      </c>
      <c r="C1081" s="1">
        <f t="shared" si="624"/>
        <v>2284</v>
      </c>
      <c r="D1081" s="7">
        <f>IF(R1081&gt;0,RANK(R1081,(R1081:T1081,U1081:AI1081)),0)</f>
        <v>3</v>
      </c>
      <c r="E1081" s="7">
        <f>IF(S1081&gt;0,RANK(S1081,(R1081:T1081,U1081:AI1081)),0)</f>
        <v>8</v>
      </c>
      <c r="F1081" s="7">
        <f>IF(T1081&gt;0,RANK(T1081,(R1081:T1081,U1081:AI1081)),0)</f>
        <v>4</v>
      </c>
      <c r="G1081" s="7">
        <f>IF(U1081&gt;0,RANK(U1081,(R1081:T1081,U1081:AI1081)),0)</f>
        <v>2</v>
      </c>
      <c r="H1081" s="7">
        <f t="shared" si="625"/>
        <v>1</v>
      </c>
      <c r="I1081" s="49">
        <f t="shared" si="626"/>
        <v>214</v>
      </c>
      <c r="J1081" s="177">
        <f t="shared" si="607"/>
        <v>9.369527145359019E-2</v>
      </c>
      <c r="K1081" s="2"/>
      <c r="L1081" s="2">
        <f t="shared" si="627"/>
        <v>6.0420315236427317E-2</v>
      </c>
      <c r="M1081" s="2">
        <f t="shared" si="628"/>
        <v>3.0647985989492119E-3</v>
      </c>
      <c r="N1081" s="2">
        <f t="shared" si="629"/>
        <v>4.816112084063047E-2</v>
      </c>
      <c r="O1081" s="2">
        <f t="shared" si="640"/>
        <v>0.38616462346760072</v>
      </c>
      <c r="P1081" s="2">
        <f t="shared" si="630"/>
        <v>0.47985989492119091</v>
      </c>
      <c r="Q1081" s="2">
        <f t="shared" si="623"/>
        <v>2.2329246935201275E-2</v>
      </c>
      <c r="R1081" s="1">
        <v>138</v>
      </c>
      <c r="S1081" s="1">
        <v>7</v>
      </c>
      <c r="T1081" s="1">
        <v>110</v>
      </c>
      <c r="U1081" s="1">
        <v>882</v>
      </c>
      <c r="V1081" s="1">
        <v>1096</v>
      </c>
      <c r="W1081" s="1">
        <v>22</v>
      </c>
      <c r="X1081" s="1">
        <v>0</v>
      </c>
      <c r="Y1081" s="1">
        <v>4</v>
      </c>
      <c r="Z1081" s="1">
        <v>2</v>
      </c>
      <c r="AA1081" s="1">
        <v>14</v>
      </c>
      <c r="AB1081" s="49"/>
      <c r="AC1081" s="1">
        <f t="shared" si="639"/>
        <v>0</v>
      </c>
      <c r="AD1081" s="1">
        <v>8</v>
      </c>
      <c r="AF1081" s="1">
        <v>1</v>
      </c>
      <c r="AH1081"/>
      <c r="AK1081" s="7">
        <f t="shared" si="631"/>
        <v>5</v>
      </c>
      <c r="AL1081" s="7">
        <f t="shared" si="632"/>
        <v>0</v>
      </c>
      <c r="AM1081" s="7">
        <f t="shared" si="633"/>
        <v>8</v>
      </c>
      <c r="AN1081" s="2">
        <f t="shared" si="634"/>
        <v>9.6322241681260946E-3</v>
      </c>
      <c r="AO1081" s="2">
        <f t="shared" si="635"/>
        <v>0</v>
      </c>
      <c r="AP1081" s="2">
        <f t="shared" si="636"/>
        <v>1.7513134851138354E-3</v>
      </c>
      <c r="AR1081" t="str">
        <f t="shared" si="637"/>
        <v>Ripley</v>
      </c>
      <c r="AS1081" t="s">
        <v>2227</v>
      </c>
      <c r="AT1081" s="184">
        <v>8</v>
      </c>
      <c r="AV1081" s="97">
        <v>29</v>
      </c>
      <c r="AW1081" s="99">
        <v>181</v>
      </c>
      <c r="AX1081" s="105">
        <f t="shared" si="638"/>
        <v>29181</v>
      </c>
      <c r="AZ1081" s="7" t="s">
        <v>2951</v>
      </c>
      <c r="BA1081" t="s">
        <v>3184</v>
      </c>
      <c r="BB1081" s="204"/>
      <c r="BC1081" s="204"/>
      <c r="BD1081" s="204"/>
      <c r="BE1081" s="204"/>
      <c r="BF1081" s="204"/>
      <c r="BG1081" s="204"/>
      <c r="BH1081" s="204"/>
      <c r="BI1081" s="204"/>
      <c r="BJ1081" s="204"/>
      <c r="BK1081" s="204"/>
      <c r="BL1081" s="1">
        <v>0</v>
      </c>
    </row>
    <row r="1082" spans="1:64" hidden="1" outlineLevel="1">
      <c r="A1082" t="s">
        <v>1964</v>
      </c>
      <c r="B1082" t="s">
        <v>2227</v>
      </c>
      <c r="C1082" s="1">
        <f t="shared" si="624"/>
        <v>73483</v>
      </c>
      <c r="D1082" s="7">
        <f>IF(R1082&gt;0,RANK(R1082,(R1082:T1082,U1082:AI1082)),0)</f>
        <v>3</v>
      </c>
      <c r="E1082" s="7">
        <f>IF(S1082&gt;0,RANK(S1082,(R1082:T1082,U1082:AI1082)),0)</f>
        <v>6</v>
      </c>
      <c r="F1082" s="7">
        <f>IF(T1082&gt;0,RANK(T1082,(R1082:T1082,U1082:AI1082)),0)</f>
        <v>4</v>
      </c>
      <c r="G1082" s="7">
        <f>IF(U1082&gt;0,RANK(U1082,(R1082:T1082,U1082:AI1082)),0)</f>
        <v>2</v>
      </c>
      <c r="H1082" s="7">
        <f t="shared" si="625"/>
        <v>1</v>
      </c>
      <c r="I1082" s="49">
        <f t="shared" si="626"/>
        <v>1935</v>
      </c>
      <c r="J1082" s="177">
        <f t="shared" ref="J1082:J1106" si="641">I1082/C1082</f>
        <v>2.6332621150470178E-2</v>
      </c>
      <c r="K1082" s="2"/>
      <c r="L1082" s="2">
        <f t="shared" si="627"/>
        <v>0.1069907325503858</v>
      </c>
      <c r="M1082" s="2">
        <f t="shared" si="628"/>
        <v>2.9530639739803765E-3</v>
      </c>
      <c r="N1082" s="2">
        <f t="shared" si="629"/>
        <v>7.0982404093463791E-2</v>
      </c>
      <c r="O1082" s="2">
        <f t="shared" si="640"/>
        <v>0.38870214879632026</v>
      </c>
      <c r="P1082" s="2">
        <f t="shared" si="630"/>
        <v>0.41503476994679039</v>
      </c>
      <c r="Q1082" s="2">
        <f t="shared" si="623"/>
        <v>1.5336880639059303E-2</v>
      </c>
      <c r="R1082" s="1">
        <v>7862</v>
      </c>
      <c r="S1082" s="1">
        <v>217</v>
      </c>
      <c r="T1082" s="1">
        <v>5216</v>
      </c>
      <c r="U1082" s="1">
        <v>28563</v>
      </c>
      <c r="V1082" s="1">
        <v>30498</v>
      </c>
      <c r="W1082" s="1">
        <v>447</v>
      </c>
      <c r="X1082" s="1">
        <v>54</v>
      </c>
      <c r="Y1082" s="1">
        <v>100</v>
      </c>
      <c r="Z1082" s="1">
        <v>155</v>
      </c>
      <c r="AA1082" s="1">
        <v>217</v>
      </c>
      <c r="AB1082" s="49"/>
      <c r="AC1082" s="1">
        <f t="shared" si="639"/>
        <v>7</v>
      </c>
      <c r="AD1082" s="1">
        <v>86</v>
      </c>
      <c r="AF1082" s="1">
        <v>61</v>
      </c>
      <c r="AH1082"/>
      <c r="AK1082" s="7">
        <f t="shared" si="631"/>
        <v>5</v>
      </c>
      <c r="AL1082" s="7">
        <f t="shared" si="632"/>
        <v>10</v>
      </c>
      <c r="AM1082" s="7">
        <f t="shared" si="633"/>
        <v>9</v>
      </c>
      <c r="AN1082" s="2">
        <f t="shared" si="634"/>
        <v>6.0830396146047388E-3</v>
      </c>
      <c r="AO1082" s="2">
        <f t="shared" si="635"/>
        <v>7.3486384605963282E-4</v>
      </c>
      <c r="AP1082" s="2">
        <f t="shared" si="636"/>
        <v>1.3608589741845054E-3</v>
      </c>
      <c r="AR1082" t="str">
        <f t="shared" si="637"/>
        <v>St. Charles</v>
      </c>
      <c r="AS1082" t="s">
        <v>2227</v>
      </c>
      <c r="AT1082" s="184"/>
      <c r="AV1082" s="97">
        <v>29</v>
      </c>
      <c r="AW1082" s="99">
        <v>183</v>
      </c>
      <c r="AX1082" s="105">
        <f t="shared" si="638"/>
        <v>29183</v>
      </c>
      <c r="AZ1082" s="7" t="s">
        <v>2951</v>
      </c>
      <c r="BA1082" t="s">
        <v>3184</v>
      </c>
      <c r="BB1082" s="204"/>
      <c r="BC1082" s="204"/>
      <c r="BD1082" s="204"/>
      <c r="BE1082" s="204"/>
      <c r="BF1082" s="204"/>
      <c r="BG1082" s="204"/>
      <c r="BH1082" s="204"/>
      <c r="BI1082" s="204"/>
      <c r="BJ1082" s="204"/>
      <c r="BK1082" s="204"/>
      <c r="BL1082" s="1">
        <v>7</v>
      </c>
    </row>
    <row r="1083" spans="1:64" hidden="1" outlineLevel="1">
      <c r="A1083" t="s">
        <v>774</v>
      </c>
      <c r="B1083" t="s">
        <v>2227</v>
      </c>
      <c r="C1083" s="1">
        <f t="shared" si="624"/>
        <v>1959</v>
      </c>
      <c r="D1083" s="7">
        <f>IF(R1083&gt;0,RANK(R1083,(R1083:T1083,U1083:AI1083)),0)</f>
        <v>3</v>
      </c>
      <c r="E1083" s="7">
        <f>IF(S1083&gt;0,RANK(S1083,(R1083:T1083,U1083:AI1083)),0)</f>
        <v>8</v>
      </c>
      <c r="F1083" s="7">
        <f>IF(T1083&gt;0,RANK(T1083,(R1083:T1083,U1083:AI1083)),0)</f>
        <v>4</v>
      </c>
      <c r="G1083" s="7">
        <f>IF(U1083&gt;0,RANK(U1083,(R1083:T1083,U1083:AI1083)),0)</f>
        <v>2</v>
      </c>
      <c r="H1083" s="7">
        <f t="shared" si="625"/>
        <v>1</v>
      </c>
      <c r="I1083" s="49">
        <f t="shared" si="626"/>
        <v>205</v>
      </c>
      <c r="J1083" s="177">
        <f t="shared" si="641"/>
        <v>0.10464522715671261</v>
      </c>
      <c r="K1083" s="2"/>
      <c r="L1083" s="2">
        <f t="shared" si="627"/>
        <v>5.8703420112302195E-2</v>
      </c>
      <c r="M1083" s="2">
        <f t="shared" si="628"/>
        <v>2.5523226135783562E-3</v>
      </c>
      <c r="N1083" s="2">
        <f t="shared" si="629"/>
        <v>3.6242981112812662E-2</v>
      </c>
      <c r="O1083" s="2">
        <f t="shared" si="640"/>
        <v>0.38642164369576315</v>
      </c>
      <c r="P1083" s="2">
        <f t="shared" si="630"/>
        <v>0.49106687085247575</v>
      </c>
      <c r="Q1083" s="2">
        <f t="shared" si="623"/>
        <v>2.5012761613067813E-2</v>
      </c>
      <c r="R1083" s="1">
        <v>115</v>
      </c>
      <c r="S1083" s="1">
        <v>5</v>
      </c>
      <c r="T1083" s="1">
        <v>71</v>
      </c>
      <c r="U1083" s="1">
        <v>757</v>
      </c>
      <c r="V1083" s="1">
        <v>962</v>
      </c>
      <c r="W1083" s="1">
        <v>23</v>
      </c>
      <c r="X1083" s="1">
        <v>1</v>
      </c>
      <c r="Y1083" s="1">
        <v>4</v>
      </c>
      <c r="Z1083" s="1">
        <v>2</v>
      </c>
      <c r="AA1083" s="1">
        <v>12</v>
      </c>
      <c r="AB1083" s="49"/>
      <c r="AC1083" s="1">
        <f t="shared" si="639"/>
        <v>0</v>
      </c>
      <c r="AD1083" s="1">
        <v>7</v>
      </c>
      <c r="AF1083" s="1">
        <v>0</v>
      </c>
      <c r="AH1083"/>
      <c r="AK1083" s="7">
        <f t="shared" si="631"/>
        <v>5</v>
      </c>
      <c r="AL1083" s="7">
        <f t="shared" si="632"/>
        <v>10</v>
      </c>
      <c r="AM1083" s="7">
        <f t="shared" si="633"/>
        <v>8</v>
      </c>
      <c r="AN1083" s="2">
        <f t="shared" si="634"/>
        <v>1.1740684022460439E-2</v>
      </c>
      <c r="AO1083" s="2">
        <f t="shared" si="635"/>
        <v>5.1046452271567128E-4</v>
      </c>
      <c r="AP1083" s="2">
        <f t="shared" si="636"/>
        <v>2.0418580908626851E-3</v>
      </c>
      <c r="AR1083" t="str">
        <f t="shared" si="637"/>
        <v>St. Clair</v>
      </c>
      <c r="AS1083" t="s">
        <v>2227</v>
      </c>
      <c r="AT1083" s="184">
        <v>4</v>
      </c>
      <c r="AV1083" s="97">
        <v>29</v>
      </c>
      <c r="AW1083" s="99">
        <v>185</v>
      </c>
      <c r="AX1083" s="105">
        <f t="shared" si="638"/>
        <v>29185</v>
      </c>
      <c r="AZ1083" s="7" t="s">
        <v>2951</v>
      </c>
      <c r="BA1083" t="s">
        <v>3184</v>
      </c>
      <c r="BB1083" s="204"/>
      <c r="BC1083" s="204"/>
      <c r="BD1083" s="204"/>
      <c r="BE1083" s="204"/>
      <c r="BF1083" s="204"/>
      <c r="BG1083" s="204"/>
      <c r="BH1083" s="204"/>
      <c r="BI1083" s="204"/>
      <c r="BJ1083" s="204"/>
      <c r="BK1083" s="204"/>
      <c r="BL1083" s="1">
        <v>0</v>
      </c>
    </row>
    <row r="1084" spans="1:64" hidden="1" outlineLevel="1">
      <c r="A1084" t="s">
        <v>2347</v>
      </c>
      <c r="B1084" t="s">
        <v>2227</v>
      </c>
      <c r="C1084" s="1">
        <f t="shared" si="624"/>
        <v>8521</v>
      </c>
      <c r="D1084" s="7">
        <f>IF(R1084&gt;0,RANK(R1084,(R1084:T1084,U1084:AI1084)),0)</f>
        <v>3</v>
      </c>
      <c r="E1084" s="7">
        <f>IF(S1084&gt;0,RANK(S1084,(R1084:T1084,U1084:AI1084)),0)</f>
        <v>6</v>
      </c>
      <c r="F1084" s="7">
        <f>IF(T1084&gt;0,RANK(T1084,(R1084:T1084,U1084:AI1084)),0)</f>
        <v>4</v>
      </c>
      <c r="G1084" s="7">
        <f>IF(U1084&gt;0,RANK(U1084,(R1084:T1084,U1084:AI1084)),0)</f>
        <v>2</v>
      </c>
      <c r="H1084" s="7">
        <f t="shared" si="625"/>
        <v>1</v>
      </c>
      <c r="I1084" s="49">
        <f t="shared" si="626"/>
        <v>663</v>
      </c>
      <c r="J1084" s="177">
        <f t="shared" si="641"/>
        <v>7.7807769041192354E-2</v>
      </c>
      <c r="K1084" s="2"/>
      <c r="L1084" s="2">
        <f t="shared" si="627"/>
        <v>5.5627273794155614E-2</v>
      </c>
      <c r="M1084" s="2">
        <f t="shared" si="628"/>
        <v>4.6942847083675625E-3</v>
      </c>
      <c r="N1084" s="2">
        <f t="shared" si="629"/>
        <v>4.764698978993076E-2</v>
      </c>
      <c r="O1084" s="2">
        <f t="shared" si="640"/>
        <v>0.39877948597582441</v>
      </c>
      <c r="P1084" s="2">
        <f t="shared" si="630"/>
        <v>0.47658725501701676</v>
      </c>
      <c r="Q1084" s="2">
        <f t="shared" si="623"/>
        <v>1.6664710714704878E-2</v>
      </c>
      <c r="R1084" s="1">
        <v>474</v>
      </c>
      <c r="S1084" s="1">
        <v>40</v>
      </c>
      <c r="T1084" s="1">
        <v>406</v>
      </c>
      <c r="U1084" s="1">
        <v>3398</v>
      </c>
      <c r="V1084" s="1">
        <v>4061</v>
      </c>
      <c r="W1084" s="1">
        <v>73</v>
      </c>
      <c r="X1084" s="1">
        <v>1</v>
      </c>
      <c r="Y1084" s="1">
        <v>9</v>
      </c>
      <c r="Z1084" s="1">
        <v>10</v>
      </c>
      <c r="AA1084" s="1">
        <v>24</v>
      </c>
      <c r="AB1084" s="49"/>
      <c r="AC1084" s="1">
        <f t="shared" si="639"/>
        <v>0</v>
      </c>
      <c r="AD1084" s="1">
        <v>23</v>
      </c>
      <c r="AF1084" s="1">
        <v>2</v>
      </c>
      <c r="AH1084"/>
      <c r="AK1084" s="7">
        <f t="shared" si="631"/>
        <v>5</v>
      </c>
      <c r="AL1084" s="7">
        <f t="shared" si="632"/>
        <v>10</v>
      </c>
      <c r="AM1084" s="7">
        <f t="shared" si="633"/>
        <v>9</v>
      </c>
      <c r="AN1084" s="2">
        <f t="shared" si="634"/>
        <v>8.5670695927708013E-3</v>
      </c>
      <c r="AO1084" s="2">
        <f t="shared" si="635"/>
        <v>1.1735711770918906E-4</v>
      </c>
      <c r="AP1084" s="2">
        <f t="shared" si="636"/>
        <v>1.0562140593827016E-3</v>
      </c>
      <c r="AR1084" t="str">
        <f t="shared" si="637"/>
        <v>St. Francois</v>
      </c>
      <c r="AS1084" t="s">
        <v>2227</v>
      </c>
      <c r="AT1084" s="184">
        <v>8</v>
      </c>
      <c r="AV1084" s="97">
        <v>29</v>
      </c>
      <c r="AW1084" s="99">
        <v>187</v>
      </c>
      <c r="AX1084" s="105">
        <f t="shared" si="638"/>
        <v>29187</v>
      </c>
      <c r="AZ1084" s="7" t="s">
        <v>2951</v>
      </c>
      <c r="BA1084" t="s">
        <v>3184</v>
      </c>
      <c r="BB1084" s="204"/>
      <c r="BC1084" s="204"/>
      <c r="BD1084" s="204"/>
      <c r="BE1084" s="204"/>
      <c r="BF1084" s="204"/>
      <c r="BG1084" s="204"/>
      <c r="BH1084" s="204"/>
      <c r="BI1084" s="204"/>
      <c r="BJ1084" s="204"/>
      <c r="BK1084" s="204"/>
      <c r="BL1084" s="1">
        <v>0</v>
      </c>
    </row>
    <row r="1085" spans="1:64" hidden="1" outlineLevel="1">
      <c r="A1085" t="s">
        <v>1415</v>
      </c>
      <c r="B1085" t="s">
        <v>2227</v>
      </c>
      <c r="C1085" s="1">
        <f t="shared" si="624"/>
        <v>134284</v>
      </c>
      <c r="D1085" s="7">
        <f>IF(R1085&gt;0,RANK(R1085,(R1085:T1085,U1085:AI1085)),0)</f>
        <v>3</v>
      </c>
      <c r="E1085" s="7">
        <f>IF(S1085&gt;0,RANK(S1085,(R1085:T1085,U1085:AI1085)),0)</f>
        <v>6</v>
      </c>
      <c r="F1085" s="7">
        <f>IF(T1085&gt;0,RANK(T1085,(R1085:T1085,U1085:AI1085)),0)</f>
        <v>4</v>
      </c>
      <c r="G1085" s="7">
        <f>IF(U1085&gt;0,RANK(U1085,(R1085:T1085,U1085:AI1085)),0)</f>
        <v>2</v>
      </c>
      <c r="H1085" s="7">
        <f t="shared" si="625"/>
        <v>1</v>
      </c>
      <c r="I1085" s="49">
        <f t="shared" si="626"/>
        <v>248</v>
      </c>
      <c r="J1085" s="177">
        <f t="shared" si="641"/>
        <v>1.8468320872181347E-3</v>
      </c>
      <c r="K1085" s="2"/>
      <c r="L1085" s="2">
        <f t="shared" si="627"/>
        <v>0.17530755711775045</v>
      </c>
      <c r="M1085" s="2">
        <f t="shared" si="628"/>
        <v>3.9915403175359689E-3</v>
      </c>
      <c r="N1085" s="2">
        <f t="shared" si="629"/>
        <v>9.149265735307259E-2</v>
      </c>
      <c r="O1085" s="2">
        <f t="shared" si="640"/>
        <v>0.35541836704298352</v>
      </c>
      <c r="P1085" s="2">
        <f t="shared" si="630"/>
        <v>0.35726519913020166</v>
      </c>
      <c r="Q1085" s="2">
        <f t="shared" si="623"/>
        <v>1.6524679038455781E-2</v>
      </c>
      <c r="R1085" s="1">
        <v>23541</v>
      </c>
      <c r="S1085" s="1">
        <v>536</v>
      </c>
      <c r="T1085" s="1">
        <v>12286</v>
      </c>
      <c r="U1085" s="1">
        <v>47727</v>
      </c>
      <c r="V1085" s="1">
        <v>47975</v>
      </c>
      <c r="W1085" s="1">
        <v>809</v>
      </c>
      <c r="X1085" s="1">
        <v>134</v>
      </c>
      <c r="Y1085" s="1">
        <v>277</v>
      </c>
      <c r="Z1085" s="1">
        <v>224</v>
      </c>
      <c r="AA1085" s="1">
        <v>498</v>
      </c>
      <c r="AB1085" s="49"/>
      <c r="AC1085" s="1">
        <f t="shared" si="639"/>
        <v>13</v>
      </c>
      <c r="AD1085" s="1">
        <v>147</v>
      </c>
      <c r="AF1085" s="1">
        <v>117</v>
      </c>
      <c r="AH1085"/>
      <c r="AK1085" s="7">
        <f t="shared" si="631"/>
        <v>5</v>
      </c>
      <c r="AL1085" s="7">
        <f t="shared" si="632"/>
        <v>10</v>
      </c>
      <c r="AM1085" s="7">
        <f t="shared" si="633"/>
        <v>8</v>
      </c>
      <c r="AN1085" s="2">
        <f t="shared" si="634"/>
        <v>6.0245449941914156E-3</v>
      </c>
      <c r="AO1085" s="2">
        <f t="shared" si="635"/>
        <v>9.9788507938399222E-4</v>
      </c>
      <c r="AP1085" s="2">
        <f t="shared" si="636"/>
        <v>2.0627922909654166E-3</v>
      </c>
      <c r="AR1085" t="str">
        <f t="shared" si="637"/>
        <v>St. Louis</v>
      </c>
      <c r="AS1085" t="s">
        <v>2227</v>
      </c>
      <c r="AT1085" s="184"/>
      <c r="AV1085" s="97">
        <v>29</v>
      </c>
      <c r="AW1085" s="99">
        <v>189</v>
      </c>
      <c r="AX1085" s="105">
        <f t="shared" si="638"/>
        <v>29189</v>
      </c>
      <c r="AZ1085" s="7" t="s">
        <v>2951</v>
      </c>
      <c r="BA1085" t="s">
        <v>3184</v>
      </c>
      <c r="BB1085" s="204"/>
      <c r="BC1085" s="204"/>
      <c r="BD1085" s="204"/>
      <c r="BE1085" s="204"/>
      <c r="BF1085" s="204"/>
      <c r="BG1085" s="204"/>
      <c r="BH1085" s="204"/>
      <c r="BI1085" s="204"/>
      <c r="BJ1085" s="204"/>
      <c r="BK1085" s="204"/>
      <c r="BL1085" s="1">
        <v>13</v>
      </c>
    </row>
    <row r="1086" spans="1:64" hidden="1" outlineLevel="1">
      <c r="A1086" t="s">
        <v>795</v>
      </c>
      <c r="B1086" t="s">
        <v>2227</v>
      </c>
      <c r="C1086" s="1">
        <f>SUM(R1086:AI1086)</f>
        <v>2432</v>
      </c>
      <c r="D1086" s="7">
        <f>IF(R1086&gt;0,RANK(R1086,(R1086:T1086,U1086:AI1086)),0)</f>
        <v>3</v>
      </c>
      <c r="E1086" s="7">
        <f>IF(S1086&gt;0,RANK(S1086,(R1086:T1086,U1086:AI1086)),0)</f>
        <v>6</v>
      </c>
      <c r="F1086" s="7">
        <f>IF(T1086&gt;0,RANK(T1086,(R1086:T1086,U1086:AI1086)),0)</f>
        <v>4</v>
      </c>
      <c r="G1086" s="7">
        <f>IF(U1086&gt;0,RANK(U1086,(R1086:T1086,U1086:AI1086)),0)</f>
        <v>2</v>
      </c>
      <c r="H1086" s="7">
        <f t="shared" si="625"/>
        <v>1</v>
      </c>
      <c r="I1086" s="49">
        <f t="shared" si="626"/>
        <v>84</v>
      </c>
      <c r="J1086" s="177">
        <f>I1086/C1086</f>
        <v>3.453947368421053E-2</v>
      </c>
      <c r="K1086" s="2"/>
      <c r="L1086" s="2">
        <f>IF($C1086=0,"-",R1086/$C1086)</f>
        <v>7.2368421052631582E-2</v>
      </c>
      <c r="M1086" s="2">
        <f>IF($C1086=0,"-",S1086/$C1086)</f>
        <v>5.3453947368421054E-3</v>
      </c>
      <c r="N1086" s="2">
        <f>IF($C1086=0,"-",T1086/$C1086)</f>
        <v>5.0986842105263157E-2</v>
      </c>
      <c r="O1086" s="2">
        <f>IF($C1086=0,"-",U1086/$C1086)</f>
        <v>0.40995065789473684</v>
      </c>
      <c r="P1086" s="2">
        <f t="shared" si="630"/>
        <v>0.44449013157894735</v>
      </c>
      <c r="Q1086" s="2">
        <f t="shared" si="623"/>
        <v>1.6858552631578871E-2</v>
      </c>
      <c r="R1086" s="1">
        <v>176</v>
      </c>
      <c r="S1086" s="1">
        <v>13</v>
      </c>
      <c r="T1086" s="1">
        <v>124</v>
      </c>
      <c r="U1086" s="1">
        <v>997</v>
      </c>
      <c r="V1086" s="1">
        <v>1081</v>
      </c>
      <c r="W1086" s="1">
        <v>19</v>
      </c>
      <c r="X1086" s="1">
        <v>2</v>
      </c>
      <c r="Y1086" s="1">
        <v>1</v>
      </c>
      <c r="Z1086" s="1">
        <v>3</v>
      </c>
      <c r="AA1086" s="1">
        <v>11</v>
      </c>
      <c r="AB1086" s="49"/>
      <c r="AC1086" s="1">
        <f t="shared" si="639"/>
        <v>1</v>
      </c>
      <c r="AD1086" s="1">
        <v>2</v>
      </c>
      <c r="AF1086" s="1">
        <v>2</v>
      </c>
      <c r="AH1086"/>
      <c r="AK1086" s="7">
        <f t="shared" si="631"/>
        <v>5</v>
      </c>
      <c r="AL1086" s="7">
        <f t="shared" si="632"/>
        <v>9</v>
      </c>
      <c r="AM1086" s="7">
        <f t="shared" si="633"/>
        <v>10</v>
      </c>
      <c r="AN1086" s="2">
        <f t="shared" si="634"/>
        <v>7.8125E-3</v>
      </c>
      <c r="AO1086" s="2">
        <f t="shared" si="635"/>
        <v>8.2236842105263153E-4</v>
      </c>
      <c r="AP1086" s="2">
        <f t="shared" si="636"/>
        <v>4.1118421052631577E-4</v>
      </c>
      <c r="AR1086" t="str">
        <f t="shared" si="637"/>
        <v>Ste. Genevieve</v>
      </c>
      <c r="AS1086" t="s">
        <v>2227</v>
      </c>
      <c r="AT1086" s="184">
        <v>8</v>
      </c>
      <c r="AV1086" s="97">
        <v>29</v>
      </c>
      <c r="AW1086" s="99">
        <v>186</v>
      </c>
      <c r="AX1086" s="105">
        <f>AV1086*1000+AW1086</f>
        <v>29186</v>
      </c>
      <c r="AZ1086" s="7" t="s">
        <v>2951</v>
      </c>
      <c r="BA1086" t="s">
        <v>3184</v>
      </c>
      <c r="BB1086" s="204"/>
      <c r="BC1086" s="204"/>
      <c r="BD1086" s="204"/>
      <c r="BE1086" s="204"/>
      <c r="BF1086" s="204"/>
      <c r="BG1086" s="204"/>
      <c r="BH1086" s="204"/>
      <c r="BI1086" s="204"/>
      <c r="BJ1086" s="204"/>
      <c r="BK1086" s="204"/>
      <c r="BL1086" s="1">
        <v>1</v>
      </c>
    </row>
    <row r="1087" spans="1:64" hidden="1" outlineLevel="1">
      <c r="A1087" t="s">
        <v>691</v>
      </c>
      <c r="B1087" t="s">
        <v>2227</v>
      </c>
      <c r="C1087" s="1">
        <f t="shared" ref="C1087:C1106" si="642">SUM(R1087:AI1087)</f>
        <v>3164</v>
      </c>
      <c r="D1087" s="7">
        <f>IF(R1087&gt;0,RANK(R1087,(R1087:T1087,U1087:AI1087)),0)</f>
        <v>3</v>
      </c>
      <c r="E1087" s="7">
        <f>IF(S1087&gt;0,RANK(S1087,(R1087:T1087,U1087:AI1087)),0)</f>
        <v>7</v>
      </c>
      <c r="F1087" s="7">
        <f>IF(T1087&gt;0,RANK(T1087,(R1087:T1087,U1087:AI1087)),0)</f>
        <v>4</v>
      </c>
      <c r="G1087" s="7">
        <f>IF(U1087&gt;0,RANK(U1087,(R1087:T1087,U1087:AI1087)),0)</f>
        <v>2</v>
      </c>
      <c r="H1087" s="7">
        <f t="shared" ref="H1087:H1106" si="643">IF(V1087&gt;0,RANK(V1087,(R1087:AB1087)),0)</f>
        <v>1</v>
      </c>
      <c r="I1087" s="49">
        <f t="shared" ref="I1087:I1106" si="644">MAX(R1087:AA1087)-LARGE(R1087:AA1087,2)</f>
        <v>187</v>
      </c>
      <c r="J1087" s="177">
        <f t="shared" si="641"/>
        <v>5.9102402022756004E-2</v>
      </c>
      <c r="K1087" s="2"/>
      <c r="L1087" s="2">
        <f t="shared" ref="L1087:L1106" si="645">IF($C1087=0,"-",R1087/$C1087)</f>
        <v>8.2490518331226295E-2</v>
      </c>
      <c r="M1087" s="2">
        <f t="shared" ref="M1087:M1106" si="646">IF($C1087=0,"-",S1087/$C1087)</f>
        <v>4.7408343868520861E-3</v>
      </c>
      <c r="N1087" s="2">
        <f t="shared" ref="N1087:N1106" si="647">IF($C1087=0,"-",T1087/$C1087)</f>
        <v>4.8672566371681415E-2</v>
      </c>
      <c r="O1087" s="2">
        <f t="shared" si="640"/>
        <v>0.38874841972187107</v>
      </c>
      <c r="P1087" s="2">
        <f t="shared" ref="P1087:P1106" si="648">IF($C1087=0,"-",V1087/$C1087)</f>
        <v>0.44785082174462704</v>
      </c>
      <c r="Q1087" s="2">
        <f t="shared" si="623"/>
        <v>2.7496839443742038E-2</v>
      </c>
      <c r="R1087" s="1">
        <v>261</v>
      </c>
      <c r="S1087" s="1">
        <v>15</v>
      </c>
      <c r="T1087" s="1">
        <v>154</v>
      </c>
      <c r="U1087" s="1">
        <v>1230</v>
      </c>
      <c r="V1087" s="1">
        <v>1417</v>
      </c>
      <c r="W1087" s="1">
        <v>37</v>
      </c>
      <c r="X1087" s="1">
        <v>7</v>
      </c>
      <c r="Y1087" s="1">
        <v>8</v>
      </c>
      <c r="Z1087" s="1">
        <v>9</v>
      </c>
      <c r="AA1087" s="1">
        <v>16</v>
      </c>
      <c r="AB1087" s="49"/>
      <c r="AC1087" s="1">
        <f t="shared" si="639"/>
        <v>0</v>
      </c>
      <c r="AD1087" s="1">
        <v>8</v>
      </c>
      <c r="AF1087" s="1">
        <v>2</v>
      </c>
      <c r="AH1087"/>
      <c r="AK1087" s="7">
        <f t="shared" ref="AK1087:AK1106" si="649">IF(W1087&gt;0,RANK(W1087,(R1087:AB1087)),0)</f>
        <v>5</v>
      </c>
      <c r="AL1087" s="7">
        <f t="shared" ref="AL1087:AL1106" si="650">IF(X1087&gt;0,RANK(X1087,(R1087:AB1087)),0)</f>
        <v>10</v>
      </c>
      <c r="AM1087" s="7">
        <f t="shared" ref="AM1087:AM1106" si="651">IF(Y1087&gt;0,RANK(Y1087,(R1087:AB1087)),0)</f>
        <v>9</v>
      </c>
      <c r="AN1087" s="2">
        <f t="shared" ref="AN1087:AN1106" si="652">IF($C1087=0,"-",W1087/$C1087)</f>
        <v>1.1694058154235146E-2</v>
      </c>
      <c r="AO1087" s="2">
        <f t="shared" ref="AO1087:AO1106" si="653">IF($C1087=0,"-",X1087/$C1087)</f>
        <v>2.2123893805309734E-3</v>
      </c>
      <c r="AP1087" s="2">
        <f t="shared" ref="AP1087:AP1106" si="654">IF($C1087=0,"-",Y1087/$C1087)</f>
        <v>2.5284450063211127E-3</v>
      </c>
      <c r="AR1087" t="str">
        <f t="shared" ref="AR1087:AR1106" si="655">A1087</f>
        <v>Saline</v>
      </c>
      <c r="AS1087" t="s">
        <v>2227</v>
      </c>
      <c r="AT1087" s="184">
        <v>5</v>
      </c>
      <c r="AV1087" s="97">
        <v>29</v>
      </c>
      <c r="AW1087" s="99">
        <v>195</v>
      </c>
      <c r="AX1087" s="105">
        <f t="shared" ref="AX1087:AX1105" si="656">AV1087*1000+AW1087</f>
        <v>29195</v>
      </c>
      <c r="AZ1087" s="7" t="s">
        <v>2951</v>
      </c>
      <c r="BA1087" t="s">
        <v>3184</v>
      </c>
      <c r="BB1087" s="204"/>
      <c r="BC1087" s="204"/>
      <c r="BD1087" s="204"/>
      <c r="BE1087" s="204"/>
      <c r="BF1087" s="204"/>
      <c r="BG1087" s="204"/>
      <c r="BH1087" s="204"/>
      <c r="BI1087" s="204"/>
      <c r="BJ1087" s="204"/>
      <c r="BK1087" s="204"/>
      <c r="BL1087" s="1">
        <v>0</v>
      </c>
    </row>
    <row r="1088" spans="1:64" hidden="1" outlineLevel="1">
      <c r="A1088" t="s">
        <v>3013</v>
      </c>
      <c r="B1088" t="s">
        <v>2227</v>
      </c>
      <c r="C1088" s="1">
        <f t="shared" si="642"/>
        <v>745</v>
      </c>
      <c r="D1088" s="7">
        <f>IF(R1088&gt;0,RANK(R1088,(R1088:T1088,U1088:AI1088)),0)</f>
        <v>3</v>
      </c>
      <c r="E1088" s="7">
        <f>IF(S1088&gt;0,RANK(S1088,(R1088:T1088,U1088:AI1088)),0)</f>
        <v>7</v>
      </c>
      <c r="F1088" s="7">
        <f>IF(T1088&gt;0,RANK(T1088,(R1088:T1088,U1088:AI1088)),0)</f>
        <v>4</v>
      </c>
      <c r="G1088" s="7">
        <f>IF(U1088&gt;0,RANK(U1088,(R1088:T1088,U1088:AI1088)),0)</f>
        <v>2</v>
      </c>
      <c r="H1088" s="7">
        <f t="shared" si="643"/>
        <v>1</v>
      </c>
      <c r="I1088" s="49">
        <f t="shared" si="644"/>
        <v>214</v>
      </c>
      <c r="J1088" s="177">
        <f t="shared" si="641"/>
        <v>0.287248322147651</v>
      </c>
      <c r="K1088" s="2"/>
      <c r="L1088" s="2">
        <f t="shared" si="645"/>
        <v>7.1140939597315433E-2</v>
      </c>
      <c r="M1088" s="2">
        <f t="shared" si="646"/>
        <v>5.3691275167785232E-3</v>
      </c>
      <c r="N1088" s="2">
        <f t="shared" si="647"/>
        <v>2.4161073825503355E-2</v>
      </c>
      <c r="O1088" s="2">
        <f t="shared" si="640"/>
        <v>0.287248322147651</v>
      </c>
      <c r="P1088" s="2">
        <f t="shared" si="648"/>
        <v>0.57449664429530201</v>
      </c>
      <c r="Q1088" s="2">
        <f t="shared" si="623"/>
        <v>3.7583892617449544E-2</v>
      </c>
      <c r="R1088" s="1">
        <v>53</v>
      </c>
      <c r="S1088" s="1">
        <v>4</v>
      </c>
      <c r="T1088" s="1">
        <v>18</v>
      </c>
      <c r="U1088" s="1">
        <v>214</v>
      </c>
      <c r="V1088" s="1">
        <v>428</v>
      </c>
      <c r="W1088" s="1">
        <v>12</v>
      </c>
      <c r="X1088" s="1">
        <v>1</v>
      </c>
      <c r="Y1088" s="1">
        <v>2</v>
      </c>
      <c r="Z1088" s="1">
        <v>3</v>
      </c>
      <c r="AA1088" s="1">
        <v>2</v>
      </c>
      <c r="AB1088" s="49"/>
      <c r="AC1088" s="1">
        <f t="shared" si="639"/>
        <v>1</v>
      </c>
      <c r="AD1088" s="1">
        <v>7</v>
      </c>
      <c r="AF1088" s="1">
        <v>0</v>
      </c>
      <c r="AH1088"/>
      <c r="AK1088" s="7">
        <f t="shared" si="649"/>
        <v>5</v>
      </c>
      <c r="AL1088" s="7">
        <f t="shared" si="650"/>
        <v>10</v>
      </c>
      <c r="AM1088" s="7">
        <f t="shared" si="651"/>
        <v>8</v>
      </c>
      <c r="AN1088" s="2">
        <f t="shared" si="652"/>
        <v>1.6107382550335572E-2</v>
      </c>
      <c r="AO1088" s="2">
        <f t="shared" si="653"/>
        <v>1.3422818791946308E-3</v>
      </c>
      <c r="AP1088" s="2">
        <f t="shared" si="654"/>
        <v>2.6845637583892616E-3</v>
      </c>
      <c r="AR1088" t="str">
        <f t="shared" si="655"/>
        <v>Schuyler</v>
      </c>
      <c r="AS1088" t="s">
        <v>2227</v>
      </c>
      <c r="AT1088" s="184">
        <v>6</v>
      </c>
      <c r="AV1088" s="97">
        <v>29</v>
      </c>
      <c r="AW1088" s="99">
        <v>197</v>
      </c>
      <c r="AX1088" s="105">
        <f t="shared" si="656"/>
        <v>29197</v>
      </c>
      <c r="AZ1088" s="7" t="s">
        <v>2951</v>
      </c>
      <c r="BA1088" t="s">
        <v>3184</v>
      </c>
      <c r="BB1088" s="204"/>
      <c r="BC1088" s="204"/>
      <c r="BD1088" s="204"/>
      <c r="BE1088" s="204"/>
      <c r="BF1088" s="204"/>
      <c r="BG1088" s="204"/>
      <c r="BH1088" s="204"/>
      <c r="BI1088" s="204"/>
      <c r="BJ1088" s="204"/>
      <c r="BK1088" s="204"/>
      <c r="BL1088" s="1">
        <v>1</v>
      </c>
    </row>
    <row r="1089" spans="1:64" hidden="1" outlineLevel="1">
      <c r="A1089" t="s">
        <v>2876</v>
      </c>
      <c r="B1089" t="s">
        <v>2227</v>
      </c>
      <c r="C1089" s="1">
        <f t="shared" si="642"/>
        <v>819</v>
      </c>
      <c r="D1089" s="7">
        <f>IF(R1089&gt;0,RANK(R1089,(R1089:T1089,U1089:AI1089)),0)</f>
        <v>3</v>
      </c>
      <c r="E1089" s="7">
        <f>IF(S1089&gt;0,RANK(S1089,(R1089:T1089,U1089:AI1089)),0)</f>
        <v>6</v>
      </c>
      <c r="F1089" s="7">
        <f>IF(T1089&gt;0,RANK(T1089,(R1089:T1089,U1089:AI1089)),0)</f>
        <v>4</v>
      </c>
      <c r="G1089" s="7">
        <f>IF(U1089&gt;0,RANK(U1089,(R1089:T1089,U1089:AI1089)),0)</f>
        <v>2</v>
      </c>
      <c r="H1089" s="7">
        <f t="shared" si="643"/>
        <v>1</v>
      </c>
      <c r="I1089" s="49">
        <f t="shared" si="644"/>
        <v>80</v>
      </c>
      <c r="J1089" s="177">
        <f t="shared" si="641"/>
        <v>9.768009768009768E-2</v>
      </c>
      <c r="K1089" s="2"/>
      <c r="L1089" s="2">
        <f t="shared" si="645"/>
        <v>6.95970695970696E-2</v>
      </c>
      <c r="M1089" s="2">
        <f t="shared" si="646"/>
        <v>7.326007326007326E-3</v>
      </c>
      <c r="N1089" s="2">
        <f t="shared" si="647"/>
        <v>3.0525030525030524E-2</v>
      </c>
      <c r="O1089" s="2">
        <f t="shared" si="640"/>
        <v>0.38461538461538464</v>
      </c>
      <c r="P1089" s="2">
        <f t="shared" si="648"/>
        <v>0.4822954822954823</v>
      </c>
      <c r="Q1089" s="2">
        <f t="shared" si="623"/>
        <v>2.5641025641025605E-2</v>
      </c>
      <c r="R1089" s="1">
        <v>57</v>
      </c>
      <c r="S1089" s="1">
        <v>6</v>
      </c>
      <c r="T1089" s="1">
        <v>25</v>
      </c>
      <c r="U1089" s="1">
        <v>315</v>
      </c>
      <c r="V1089" s="1">
        <v>395</v>
      </c>
      <c r="W1089" s="1">
        <v>8</v>
      </c>
      <c r="X1089" s="1">
        <v>0</v>
      </c>
      <c r="Y1089" s="1">
        <v>3</v>
      </c>
      <c r="Z1089" s="1">
        <v>0</v>
      </c>
      <c r="AA1089" s="1">
        <v>5</v>
      </c>
      <c r="AB1089" s="49"/>
      <c r="AC1089" s="1">
        <f t="shared" si="639"/>
        <v>0</v>
      </c>
      <c r="AD1089" s="1">
        <v>5</v>
      </c>
      <c r="AF1089" s="1">
        <v>0</v>
      </c>
      <c r="AH1089"/>
      <c r="AK1089" s="7">
        <f t="shared" si="649"/>
        <v>5</v>
      </c>
      <c r="AL1089" s="7">
        <f t="shared" si="650"/>
        <v>0</v>
      </c>
      <c r="AM1089" s="7">
        <f t="shared" si="651"/>
        <v>8</v>
      </c>
      <c r="AN1089" s="2">
        <f t="shared" si="652"/>
        <v>9.768009768009768E-3</v>
      </c>
      <c r="AO1089" s="2">
        <f t="shared" si="653"/>
        <v>0</v>
      </c>
      <c r="AP1089" s="2">
        <f t="shared" si="654"/>
        <v>3.663003663003663E-3</v>
      </c>
      <c r="AR1089" t="str">
        <f t="shared" si="655"/>
        <v>Scotland</v>
      </c>
      <c r="AS1089" t="s">
        <v>2227</v>
      </c>
      <c r="AT1089" s="184">
        <v>6</v>
      </c>
      <c r="AV1089" s="97">
        <v>29</v>
      </c>
      <c r="AW1089" s="99">
        <v>199</v>
      </c>
      <c r="AX1089" s="105">
        <f t="shared" si="656"/>
        <v>29199</v>
      </c>
      <c r="AZ1089" s="7" t="s">
        <v>2951</v>
      </c>
      <c r="BA1089" t="s">
        <v>3184</v>
      </c>
      <c r="BB1089" s="204"/>
      <c r="BC1089" s="204"/>
      <c r="BD1089" s="204"/>
      <c r="BE1089" s="204"/>
      <c r="BF1089" s="204"/>
      <c r="BG1089" s="204"/>
      <c r="BH1089" s="204"/>
      <c r="BI1089" s="204"/>
      <c r="BJ1089" s="204"/>
      <c r="BK1089" s="204"/>
      <c r="BL1089" s="1">
        <v>0</v>
      </c>
    </row>
    <row r="1090" spans="1:64" hidden="1" outlineLevel="1">
      <c r="A1090" t="s">
        <v>1008</v>
      </c>
      <c r="B1090" t="s">
        <v>2227</v>
      </c>
      <c r="C1090" s="1">
        <f t="shared" si="642"/>
        <v>6806</v>
      </c>
      <c r="D1090" s="7">
        <f>IF(R1090&gt;0,RANK(R1090,(R1090:T1090,U1090:AI1090)),0)</f>
        <v>3</v>
      </c>
      <c r="E1090" s="7">
        <f>IF(S1090&gt;0,RANK(S1090,(R1090:T1090,U1090:AI1090)),0)</f>
        <v>7</v>
      </c>
      <c r="F1090" s="7">
        <f>IF(T1090&gt;0,RANK(T1090,(R1090:T1090,U1090:AI1090)),0)</f>
        <v>4</v>
      </c>
      <c r="G1090" s="7">
        <f>IF(U1090&gt;0,RANK(U1090,(R1090:T1090,U1090:AI1090)),0)</f>
        <v>2</v>
      </c>
      <c r="H1090" s="7">
        <f t="shared" si="643"/>
        <v>1</v>
      </c>
      <c r="I1090" s="49">
        <f t="shared" si="644"/>
        <v>720</v>
      </c>
      <c r="J1090" s="177">
        <f t="shared" si="641"/>
        <v>0.10578900969732589</v>
      </c>
      <c r="K1090" s="2"/>
      <c r="L1090" s="2">
        <f t="shared" si="645"/>
        <v>5.7302380252718187E-2</v>
      </c>
      <c r="M1090" s="2">
        <f t="shared" si="646"/>
        <v>2.644725242433147E-3</v>
      </c>
      <c r="N1090" s="2">
        <f t="shared" si="647"/>
        <v>3.643843667352336E-2</v>
      </c>
      <c r="O1090" s="2">
        <f t="shared" si="640"/>
        <v>0.38980311489861885</v>
      </c>
      <c r="P1090" s="2">
        <f t="shared" si="648"/>
        <v>0.49559212459594476</v>
      </c>
      <c r="Q1090" s="2">
        <f t="shared" si="623"/>
        <v>1.8219218336761711E-2</v>
      </c>
      <c r="R1090" s="1">
        <v>390</v>
      </c>
      <c r="S1090" s="1">
        <v>18</v>
      </c>
      <c r="T1090" s="1">
        <v>248</v>
      </c>
      <c r="U1090" s="1">
        <v>2653</v>
      </c>
      <c r="V1090" s="1">
        <v>3373</v>
      </c>
      <c r="W1090" s="1">
        <v>64</v>
      </c>
      <c r="X1090" s="1">
        <v>5</v>
      </c>
      <c r="Y1090" s="1">
        <v>7</v>
      </c>
      <c r="Z1090" s="1">
        <v>14</v>
      </c>
      <c r="AA1090" s="1">
        <v>20</v>
      </c>
      <c r="AB1090" s="49"/>
      <c r="AC1090" s="1">
        <f t="shared" si="639"/>
        <v>0</v>
      </c>
      <c r="AD1090" s="1">
        <v>12</v>
      </c>
      <c r="AF1090" s="1">
        <v>2</v>
      </c>
      <c r="AH1090"/>
      <c r="AK1090" s="7">
        <f t="shared" si="649"/>
        <v>5</v>
      </c>
      <c r="AL1090" s="7">
        <f t="shared" si="650"/>
        <v>10</v>
      </c>
      <c r="AM1090" s="7">
        <f t="shared" si="651"/>
        <v>9</v>
      </c>
      <c r="AN1090" s="2">
        <f t="shared" si="652"/>
        <v>9.403467528651191E-3</v>
      </c>
      <c r="AO1090" s="2">
        <f t="shared" si="653"/>
        <v>7.3464590067587418E-4</v>
      </c>
      <c r="AP1090" s="2">
        <f t="shared" si="654"/>
        <v>1.028504260946224E-3</v>
      </c>
      <c r="AR1090" t="str">
        <f t="shared" si="655"/>
        <v>Scott</v>
      </c>
      <c r="AS1090" t="s">
        <v>2227</v>
      </c>
      <c r="AT1090" s="184">
        <v>8</v>
      </c>
      <c r="AV1090" s="97">
        <v>29</v>
      </c>
      <c r="AW1090" s="99">
        <v>201</v>
      </c>
      <c r="AX1090" s="105">
        <f t="shared" si="656"/>
        <v>29201</v>
      </c>
      <c r="AZ1090" s="7" t="s">
        <v>2951</v>
      </c>
      <c r="BA1090" t="s">
        <v>3184</v>
      </c>
      <c r="BB1090" s="204"/>
      <c r="BC1090" s="204"/>
      <c r="BD1090" s="204"/>
      <c r="BE1090" s="204"/>
      <c r="BF1090" s="204"/>
      <c r="BG1090" s="204"/>
      <c r="BH1090" s="204"/>
      <c r="BI1090" s="204"/>
      <c r="BJ1090" s="204"/>
      <c r="BK1090" s="204"/>
      <c r="BL1090" s="1">
        <v>0</v>
      </c>
    </row>
    <row r="1091" spans="1:64" hidden="1" outlineLevel="1">
      <c r="A1091" t="s">
        <v>2530</v>
      </c>
      <c r="B1091" t="s">
        <v>2227</v>
      </c>
      <c r="C1091" s="1">
        <f t="shared" si="642"/>
        <v>1519</v>
      </c>
      <c r="D1091" s="7">
        <f>IF(R1091&gt;0,RANK(R1091,(R1091:T1091,U1091:AI1091)),0)</f>
        <v>3</v>
      </c>
      <c r="E1091" s="7">
        <f>IF(S1091&gt;0,RANK(S1091,(R1091:T1091,U1091:AI1091)),0)</f>
        <v>9</v>
      </c>
      <c r="F1091" s="7">
        <f>IF(T1091&gt;0,RANK(T1091,(R1091:T1091,U1091:AI1091)),0)</f>
        <v>4</v>
      </c>
      <c r="G1091" s="7">
        <f>IF(U1091&gt;0,RANK(U1091,(R1091:T1091,U1091:AI1091)),0)</f>
        <v>2</v>
      </c>
      <c r="H1091" s="7">
        <f t="shared" si="643"/>
        <v>1</v>
      </c>
      <c r="I1091" s="49">
        <f t="shared" si="644"/>
        <v>256</v>
      </c>
      <c r="J1091" s="177">
        <f t="shared" si="641"/>
        <v>0.16853192890059249</v>
      </c>
      <c r="K1091" s="2"/>
      <c r="L1091" s="2">
        <f t="shared" si="645"/>
        <v>4.1474654377880185E-2</v>
      </c>
      <c r="M1091" s="2">
        <f t="shared" si="646"/>
        <v>1.9749835418038184E-3</v>
      </c>
      <c r="N1091" s="2">
        <f t="shared" si="647"/>
        <v>2.9624753127057275E-2</v>
      </c>
      <c r="O1091" s="2">
        <f t="shared" si="640"/>
        <v>0.36339697169190255</v>
      </c>
      <c r="P1091" s="2">
        <f t="shared" si="648"/>
        <v>0.53192890059249509</v>
      </c>
      <c r="Q1091" s="2">
        <f t="shared" si="623"/>
        <v>3.1599736668861067E-2</v>
      </c>
      <c r="R1091" s="1">
        <v>63</v>
      </c>
      <c r="S1091" s="1">
        <v>3</v>
      </c>
      <c r="T1091" s="1">
        <v>45</v>
      </c>
      <c r="U1091" s="1">
        <v>552</v>
      </c>
      <c r="V1091" s="1">
        <v>808</v>
      </c>
      <c r="W1091" s="1">
        <v>19</v>
      </c>
      <c r="X1091" s="1">
        <v>0</v>
      </c>
      <c r="Y1091" s="1">
        <v>2</v>
      </c>
      <c r="Z1091" s="1">
        <v>6</v>
      </c>
      <c r="AA1091" s="1">
        <v>7</v>
      </c>
      <c r="AB1091" s="49"/>
      <c r="AC1091" s="1">
        <f t="shared" si="639"/>
        <v>0</v>
      </c>
      <c r="AD1091" s="1">
        <v>12</v>
      </c>
      <c r="AF1091" s="1">
        <v>2</v>
      </c>
      <c r="AH1091"/>
      <c r="AK1091" s="7">
        <f t="shared" si="649"/>
        <v>5</v>
      </c>
      <c r="AL1091" s="7">
        <f t="shared" si="650"/>
        <v>0</v>
      </c>
      <c r="AM1091" s="7">
        <f t="shared" si="651"/>
        <v>9</v>
      </c>
      <c r="AN1091" s="2">
        <f t="shared" si="652"/>
        <v>1.2508229098090849E-2</v>
      </c>
      <c r="AO1091" s="2">
        <f t="shared" si="653"/>
        <v>0</v>
      </c>
      <c r="AP1091" s="2">
        <f t="shared" si="654"/>
        <v>1.3166556945358788E-3</v>
      </c>
      <c r="AR1091" t="str">
        <f t="shared" si="655"/>
        <v>Shannon</v>
      </c>
      <c r="AS1091" t="s">
        <v>2227</v>
      </c>
      <c r="AT1091" s="184">
        <v>8</v>
      </c>
      <c r="AV1091" s="97">
        <v>29</v>
      </c>
      <c r="AW1091" s="99">
        <v>203</v>
      </c>
      <c r="AX1091" s="105">
        <f t="shared" si="656"/>
        <v>29203</v>
      </c>
      <c r="AZ1091" s="7" t="s">
        <v>2951</v>
      </c>
      <c r="BA1091" t="s">
        <v>3184</v>
      </c>
      <c r="BB1091" s="204"/>
      <c r="BC1091" s="204"/>
      <c r="BD1091" s="204"/>
      <c r="BE1091" s="204"/>
      <c r="BF1091" s="204"/>
      <c r="BG1091" s="204"/>
      <c r="BH1091" s="204"/>
      <c r="BI1091" s="204"/>
      <c r="BJ1091" s="204"/>
      <c r="BK1091" s="204"/>
      <c r="BL1091" s="1">
        <v>0</v>
      </c>
    </row>
    <row r="1092" spans="1:64" hidden="1" outlineLevel="1">
      <c r="A1092" t="s">
        <v>1460</v>
      </c>
      <c r="B1092" t="s">
        <v>2227</v>
      </c>
      <c r="C1092" s="1">
        <f t="shared" si="642"/>
        <v>1365</v>
      </c>
      <c r="D1092" s="7">
        <f>IF(R1092&gt;0,RANK(R1092,(R1092:T1092,U1092:AI1092)),0)</f>
        <v>3</v>
      </c>
      <c r="E1092" s="7">
        <f>IF(S1092&gt;0,RANK(S1092,(R1092:T1092,U1092:AI1092)),0)</f>
        <v>6</v>
      </c>
      <c r="F1092" s="7">
        <f>IF(T1092&gt;0,RANK(T1092,(R1092:T1092,U1092:AI1092)),0)</f>
        <v>4</v>
      </c>
      <c r="G1092" s="7">
        <f>IF(U1092&gt;0,RANK(U1092,(R1092:T1092,U1092:AI1092)),0)</f>
        <v>2</v>
      </c>
      <c r="H1092" s="7">
        <f t="shared" si="643"/>
        <v>1</v>
      </c>
      <c r="I1092" s="49">
        <f t="shared" si="644"/>
        <v>31</v>
      </c>
      <c r="J1092" s="177">
        <f t="shared" si="641"/>
        <v>2.271062271062271E-2</v>
      </c>
      <c r="K1092" s="2"/>
      <c r="L1092" s="2">
        <f t="shared" si="645"/>
        <v>8.4249084249084255E-2</v>
      </c>
      <c r="M1092" s="2">
        <f t="shared" si="646"/>
        <v>5.1282051282051282E-3</v>
      </c>
      <c r="N1092" s="2">
        <f t="shared" si="647"/>
        <v>5.8608058608058608E-2</v>
      </c>
      <c r="O1092" s="2">
        <f t="shared" si="640"/>
        <v>0.40146520146520148</v>
      </c>
      <c r="P1092" s="2">
        <f t="shared" si="648"/>
        <v>0.42417582417582417</v>
      </c>
      <c r="Q1092" s="2">
        <f t="shared" si="623"/>
        <v>2.6373626373626335E-2</v>
      </c>
      <c r="R1092" s="1">
        <v>115</v>
      </c>
      <c r="S1092" s="1">
        <v>7</v>
      </c>
      <c r="T1092" s="1">
        <v>80</v>
      </c>
      <c r="U1092" s="1">
        <v>548</v>
      </c>
      <c r="V1092" s="1">
        <v>579</v>
      </c>
      <c r="W1092" s="1">
        <v>19</v>
      </c>
      <c r="X1092" s="1">
        <v>0</v>
      </c>
      <c r="Y1092" s="1">
        <v>2</v>
      </c>
      <c r="Z1092" s="1">
        <v>2</v>
      </c>
      <c r="AA1092" s="1">
        <v>6</v>
      </c>
      <c r="AB1092" s="49"/>
      <c r="AC1092" s="1">
        <f t="shared" si="639"/>
        <v>0</v>
      </c>
      <c r="AD1092" s="1">
        <v>6</v>
      </c>
      <c r="AF1092" s="1">
        <v>1</v>
      </c>
      <c r="AH1092"/>
      <c r="AK1092" s="7">
        <f t="shared" si="649"/>
        <v>5</v>
      </c>
      <c r="AL1092" s="7">
        <f t="shared" si="650"/>
        <v>0</v>
      </c>
      <c r="AM1092" s="7">
        <f t="shared" si="651"/>
        <v>8</v>
      </c>
      <c r="AN1092" s="2">
        <f t="shared" si="652"/>
        <v>1.391941391941392E-2</v>
      </c>
      <c r="AO1092" s="2">
        <f t="shared" si="653"/>
        <v>0</v>
      </c>
      <c r="AP1092" s="2">
        <f t="shared" si="654"/>
        <v>1.4652014652014652E-3</v>
      </c>
      <c r="AR1092" t="str">
        <f t="shared" si="655"/>
        <v>Shelby</v>
      </c>
      <c r="AS1092" t="s">
        <v>2227</v>
      </c>
      <c r="AT1092" s="184">
        <v>6</v>
      </c>
      <c r="AV1092" s="97">
        <v>29</v>
      </c>
      <c r="AW1092" s="99">
        <v>205</v>
      </c>
      <c r="AX1092" s="105">
        <f t="shared" si="656"/>
        <v>29205</v>
      </c>
      <c r="AZ1092" s="7" t="s">
        <v>2951</v>
      </c>
      <c r="BA1092" t="s">
        <v>3184</v>
      </c>
      <c r="BB1092" s="204"/>
      <c r="BC1092" s="204"/>
      <c r="BD1092" s="204"/>
      <c r="BE1092" s="204"/>
      <c r="BF1092" s="204"/>
      <c r="BG1092" s="204"/>
      <c r="BH1092" s="204"/>
      <c r="BI1092" s="204"/>
      <c r="BJ1092" s="204"/>
      <c r="BK1092" s="204"/>
      <c r="BL1092" s="1">
        <v>0</v>
      </c>
    </row>
    <row r="1093" spans="1:64" hidden="1" outlineLevel="1">
      <c r="A1093" t="s">
        <v>1435</v>
      </c>
      <c r="B1093" t="s">
        <v>2227</v>
      </c>
      <c r="C1093" s="1">
        <f t="shared" si="642"/>
        <v>5818</v>
      </c>
      <c r="D1093" s="7">
        <f>IF(R1093&gt;0,RANK(R1093,(R1093:T1093,U1093:AI1093)),0)</f>
        <v>3</v>
      </c>
      <c r="E1093" s="7">
        <f>IF(S1093&gt;0,RANK(S1093,(R1093:T1093,U1093:AI1093)),0)</f>
        <v>8</v>
      </c>
      <c r="F1093" s="7">
        <f>IF(T1093&gt;0,RANK(T1093,(R1093:T1093,U1093:AI1093)),0)</f>
        <v>4</v>
      </c>
      <c r="G1093" s="7">
        <f>IF(U1093&gt;0,RANK(U1093,(R1093:T1093,U1093:AI1093)),0)</f>
        <v>2</v>
      </c>
      <c r="H1093" s="7">
        <f t="shared" si="643"/>
        <v>1</v>
      </c>
      <c r="I1093" s="49">
        <f t="shared" si="644"/>
        <v>884</v>
      </c>
      <c r="J1093" s="177">
        <f t="shared" si="641"/>
        <v>0.15194224819525609</v>
      </c>
      <c r="K1093" s="2"/>
      <c r="L1093" s="2">
        <f t="shared" si="645"/>
        <v>5.3111034719834992E-2</v>
      </c>
      <c r="M1093" s="2">
        <f t="shared" si="646"/>
        <v>1.8906840838776211E-3</v>
      </c>
      <c r="N1093" s="2">
        <f t="shared" si="647"/>
        <v>3.8844963905122036E-2</v>
      </c>
      <c r="O1093" s="2">
        <f t="shared" si="640"/>
        <v>0.3679958748710897</v>
      </c>
      <c r="P1093" s="2">
        <f t="shared" si="648"/>
        <v>0.51993812306634579</v>
      </c>
      <c r="Q1093" s="2">
        <f t="shared" si="623"/>
        <v>1.821931935372989E-2</v>
      </c>
      <c r="R1093" s="1">
        <v>309</v>
      </c>
      <c r="S1093" s="1">
        <v>11</v>
      </c>
      <c r="T1093" s="1">
        <v>226</v>
      </c>
      <c r="U1093" s="1">
        <v>2141</v>
      </c>
      <c r="V1093" s="1">
        <v>3025</v>
      </c>
      <c r="W1093" s="1">
        <v>49</v>
      </c>
      <c r="X1093" s="1">
        <v>1</v>
      </c>
      <c r="Y1093" s="1">
        <v>5</v>
      </c>
      <c r="Z1093" s="1">
        <v>7</v>
      </c>
      <c r="AA1093" s="1">
        <v>13</v>
      </c>
      <c r="AB1093" s="49"/>
      <c r="AC1093" s="1">
        <f t="shared" si="639"/>
        <v>0</v>
      </c>
      <c r="AD1093" s="1">
        <v>30</v>
      </c>
      <c r="AF1093" s="1">
        <v>1</v>
      </c>
      <c r="AH1093"/>
      <c r="AK1093" s="7">
        <f t="shared" si="649"/>
        <v>5</v>
      </c>
      <c r="AL1093" s="7">
        <f t="shared" si="650"/>
        <v>10</v>
      </c>
      <c r="AM1093" s="7">
        <f t="shared" si="651"/>
        <v>9</v>
      </c>
      <c r="AN1093" s="2">
        <f t="shared" si="652"/>
        <v>8.4221381918184943E-3</v>
      </c>
      <c r="AO1093" s="2">
        <f t="shared" si="653"/>
        <v>1.7188037126160193E-4</v>
      </c>
      <c r="AP1093" s="2">
        <f t="shared" si="654"/>
        <v>8.5940185630800961E-4</v>
      </c>
      <c r="AR1093" t="str">
        <f t="shared" si="655"/>
        <v>Stoddard</v>
      </c>
      <c r="AS1093" t="s">
        <v>2227</v>
      </c>
      <c r="AT1093" s="184">
        <v>8</v>
      </c>
      <c r="AV1093" s="97">
        <v>29</v>
      </c>
      <c r="AW1093" s="99">
        <v>207</v>
      </c>
      <c r="AX1093" s="105">
        <f t="shared" si="656"/>
        <v>29207</v>
      </c>
      <c r="AZ1093" s="7" t="s">
        <v>2951</v>
      </c>
      <c r="BA1093" t="s">
        <v>3184</v>
      </c>
      <c r="BB1093" s="204"/>
      <c r="BC1093" s="204"/>
      <c r="BD1093" s="204"/>
      <c r="BE1093" s="204"/>
      <c r="BF1093" s="204"/>
      <c r="BG1093" s="204"/>
      <c r="BH1093" s="204"/>
      <c r="BI1093" s="204"/>
      <c r="BJ1093" s="204"/>
      <c r="BK1093" s="204"/>
      <c r="BL1093" s="1">
        <v>0</v>
      </c>
    </row>
    <row r="1094" spans="1:64" hidden="1" outlineLevel="1">
      <c r="A1094" t="s">
        <v>3207</v>
      </c>
      <c r="B1094" t="s">
        <v>2227</v>
      </c>
      <c r="C1094" s="1">
        <f t="shared" si="642"/>
        <v>8249</v>
      </c>
      <c r="D1094" s="7">
        <f>IF(R1094&gt;0,RANK(R1094,(R1094:T1094,U1094:AI1094)),0)</f>
        <v>3</v>
      </c>
      <c r="E1094" s="7">
        <f>IF(S1094&gt;0,RANK(S1094,(R1094:T1094,U1094:AI1094)),0)</f>
        <v>7</v>
      </c>
      <c r="F1094" s="7">
        <f>IF(T1094&gt;0,RANK(T1094,(R1094:T1094,U1094:AI1094)),0)</f>
        <v>4</v>
      </c>
      <c r="G1094" s="7">
        <f>IF(U1094&gt;0,RANK(U1094,(R1094:T1094,U1094:AI1094)),0)</f>
        <v>2</v>
      </c>
      <c r="H1094" s="7">
        <f t="shared" si="643"/>
        <v>1</v>
      </c>
      <c r="I1094" s="49">
        <f t="shared" si="644"/>
        <v>725</v>
      </c>
      <c r="J1094" s="177">
        <f t="shared" si="641"/>
        <v>8.7889441144381131E-2</v>
      </c>
      <c r="K1094" s="2"/>
      <c r="L1094" s="2">
        <f t="shared" si="645"/>
        <v>7.164504788459207E-2</v>
      </c>
      <c r="M1094" s="2">
        <f t="shared" si="646"/>
        <v>2.6669899381743241E-3</v>
      </c>
      <c r="N1094" s="2">
        <f t="shared" si="647"/>
        <v>3.7095405503697415E-2</v>
      </c>
      <c r="O1094" s="2">
        <f t="shared" si="640"/>
        <v>0.39216874772699722</v>
      </c>
      <c r="P1094" s="2">
        <f t="shared" si="648"/>
        <v>0.48005818887137836</v>
      </c>
      <c r="Q1094" s="2">
        <f t="shared" si="623"/>
        <v>1.6365620075160736E-2</v>
      </c>
      <c r="R1094" s="1">
        <v>591</v>
      </c>
      <c r="S1094" s="1">
        <v>22</v>
      </c>
      <c r="T1094" s="1">
        <v>306</v>
      </c>
      <c r="U1094" s="1">
        <v>3235</v>
      </c>
      <c r="V1094" s="1">
        <v>3960</v>
      </c>
      <c r="W1094" s="1">
        <v>66</v>
      </c>
      <c r="X1094" s="1">
        <v>2</v>
      </c>
      <c r="Y1094" s="1">
        <v>10</v>
      </c>
      <c r="Z1094" s="1">
        <v>8</v>
      </c>
      <c r="AA1094" s="1">
        <v>19</v>
      </c>
      <c r="AB1094" s="49"/>
      <c r="AC1094" s="1">
        <f t="shared" si="639"/>
        <v>0</v>
      </c>
      <c r="AD1094" s="1">
        <v>23</v>
      </c>
      <c r="AF1094" s="1">
        <v>7</v>
      </c>
      <c r="AH1094"/>
      <c r="AK1094" s="7">
        <f t="shared" si="649"/>
        <v>5</v>
      </c>
      <c r="AL1094" s="7">
        <f t="shared" si="650"/>
        <v>10</v>
      </c>
      <c r="AM1094" s="7">
        <f t="shared" si="651"/>
        <v>8</v>
      </c>
      <c r="AN1094" s="2">
        <f t="shared" si="652"/>
        <v>8.0009698145229718E-3</v>
      </c>
      <c r="AO1094" s="2">
        <f t="shared" si="653"/>
        <v>2.4245363074312039E-4</v>
      </c>
      <c r="AP1094" s="2">
        <f t="shared" si="654"/>
        <v>1.2122681537156019E-3</v>
      </c>
      <c r="AR1094" t="str">
        <f t="shared" si="655"/>
        <v>Stone</v>
      </c>
      <c r="AS1094" t="s">
        <v>2227</v>
      </c>
      <c r="AT1094" s="184">
        <v>7</v>
      </c>
      <c r="AV1094" s="97">
        <v>29</v>
      </c>
      <c r="AW1094" s="99">
        <v>209</v>
      </c>
      <c r="AX1094" s="105">
        <f t="shared" si="656"/>
        <v>29209</v>
      </c>
      <c r="AZ1094" s="7" t="s">
        <v>2951</v>
      </c>
      <c r="BA1094" t="s">
        <v>3184</v>
      </c>
      <c r="BB1094" s="204"/>
      <c r="BC1094" s="204"/>
      <c r="BD1094" s="204"/>
      <c r="BE1094" s="204"/>
      <c r="BF1094" s="204"/>
      <c r="BG1094" s="204"/>
      <c r="BH1094" s="204"/>
      <c r="BI1094" s="204"/>
      <c r="BJ1094" s="204"/>
      <c r="BK1094" s="204"/>
      <c r="BL1094" s="1">
        <v>0</v>
      </c>
    </row>
    <row r="1095" spans="1:64" hidden="1" outlineLevel="1">
      <c r="A1095" t="s">
        <v>162</v>
      </c>
      <c r="B1095" t="s">
        <v>2227</v>
      </c>
      <c r="C1095" s="1">
        <f t="shared" si="642"/>
        <v>997</v>
      </c>
      <c r="D1095" s="7">
        <f>IF(R1095&gt;0,RANK(R1095,(R1095:T1095,U1095:AI1095)),0)</f>
        <v>3</v>
      </c>
      <c r="E1095" s="7">
        <f>IF(S1095&gt;0,RANK(S1095,(R1095:T1095,U1095:AI1095)),0)</f>
        <v>7</v>
      </c>
      <c r="F1095" s="7">
        <f>IF(T1095&gt;0,RANK(T1095,(R1095:T1095,U1095:AI1095)),0)</f>
        <v>4</v>
      </c>
      <c r="G1095" s="7">
        <f>IF(U1095&gt;0,RANK(U1095,(R1095:T1095,U1095:AI1095)),0)</f>
        <v>2</v>
      </c>
      <c r="H1095" s="7">
        <f t="shared" si="643"/>
        <v>1</v>
      </c>
      <c r="I1095" s="49">
        <f t="shared" si="644"/>
        <v>179</v>
      </c>
      <c r="J1095" s="177">
        <f t="shared" si="641"/>
        <v>0.17953861584754263</v>
      </c>
      <c r="K1095" s="2"/>
      <c r="L1095" s="2">
        <f t="shared" si="645"/>
        <v>8.2246740220661987E-2</v>
      </c>
      <c r="M1095" s="2">
        <f t="shared" si="646"/>
        <v>5.0150451354062184E-3</v>
      </c>
      <c r="N1095" s="2">
        <f t="shared" si="647"/>
        <v>4.4132397191574725E-2</v>
      </c>
      <c r="O1095" s="2">
        <f t="shared" si="640"/>
        <v>0.33199598796389168</v>
      </c>
      <c r="P1095" s="2">
        <f t="shared" si="648"/>
        <v>0.51153460381143434</v>
      </c>
      <c r="Q1095" s="2">
        <f t="shared" si="623"/>
        <v>2.5075225677031021E-2</v>
      </c>
      <c r="R1095" s="1">
        <v>82</v>
      </c>
      <c r="S1095" s="1">
        <v>5</v>
      </c>
      <c r="T1095" s="1">
        <v>44</v>
      </c>
      <c r="U1095" s="1">
        <v>331</v>
      </c>
      <c r="V1095" s="1">
        <v>510</v>
      </c>
      <c r="W1095" s="1">
        <v>8</v>
      </c>
      <c r="X1095" s="1">
        <v>0</v>
      </c>
      <c r="Y1095" s="1">
        <v>3</v>
      </c>
      <c r="Z1095" s="1">
        <v>4</v>
      </c>
      <c r="AA1095" s="1">
        <v>4</v>
      </c>
      <c r="AB1095" s="49"/>
      <c r="AC1095" s="1">
        <f t="shared" si="639"/>
        <v>0</v>
      </c>
      <c r="AD1095" s="1">
        <v>6</v>
      </c>
      <c r="AF1095" s="1">
        <v>0</v>
      </c>
      <c r="AH1095"/>
      <c r="AK1095" s="7">
        <f t="shared" si="649"/>
        <v>5</v>
      </c>
      <c r="AL1095" s="7">
        <f t="shared" si="650"/>
        <v>0</v>
      </c>
      <c r="AM1095" s="7">
        <f t="shared" si="651"/>
        <v>9</v>
      </c>
      <c r="AN1095" s="2">
        <f t="shared" si="652"/>
        <v>8.0240722166499499E-3</v>
      </c>
      <c r="AO1095" s="2">
        <f t="shared" si="653"/>
        <v>0</v>
      </c>
      <c r="AP1095" s="2">
        <f t="shared" si="654"/>
        <v>3.009027081243731E-3</v>
      </c>
      <c r="AR1095" t="str">
        <f t="shared" si="655"/>
        <v>Sullivan</v>
      </c>
      <c r="AS1095" t="s">
        <v>2227</v>
      </c>
      <c r="AT1095" s="184">
        <v>6</v>
      </c>
      <c r="AV1095" s="97">
        <v>29</v>
      </c>
      <c r="AW1095" s="99">
        <v>211</v>
      </c>
      <c r="AX1095" s="105">
        <f t="shared" si="656"/>
        <v>29211</v>
      </c>
      <c r="AZ1095" s="7" t="s">
        <v>2951</v>
      </c>
      <c r="BA1095" t="s">
        <v>3184</v>
      </c>
      <c r="BB1095" s="204"/>
      <c r="BC1095" s="204"/>
      <c r="BD1095" s="204"/>
      <c r="BE1095" s="204"/>
      <c r="BF1095" s="204"/>
      <c r="BG1095" s="204"/>
      <c r="BH1095" s="204"/>
      <c r="BI1095" s="204"/>
      <c r="BJ1095" s="204"/>
      <c r="BK1095" s="204"/>
      <c r="BL1095" s="1">
        <v>0</v>
      </c>
    </row>
    <row r="1096" spans="1:64" hidden="1" outlineLevel="1">
      <c r="A1096" t="s">
        <v>233</v>
      </c>
      <c r="B1096" t="s">
        <v>2227</v>
      </c>
      <c r="C1096" s="1">
        <f t="shared" si="642"/>
        <v>10738</v>
      </c>
      <c r="D1096" s="7">
        <f>IF(R1096&gt;0,RANK(R1096,(R1096:T1096,U1096:AI1096)),0)</f>
        <v>3</v>
      </c>
      <c r="E1096" s="7">
        <f>IF(S1096&gt;0,RANK(S1096,(R1096:T1096,U1096:AI1096)),0)</f>
        <v>8</v>
      </c>
      <c r="F1096" s="7">
        <f>IF(T1096&gt;0,RANK(T1096,(R1096:T1096,U1096:AI1096)),0)</f>
        <v>4</v>
      </c>
      <c r="G1096" s="7">
        <f>IF(U1096&gt;0,RANK(U1096,(R1096:T1096,U1096:AI1096)),0)</f>
        <v>2</v>
      </c>
      <c r="H1096" s="7">
        <f t="shared" si="643"/>
        <v>1</v>
      </c>
      <c r="I1096" s="49">
        <f t="shared" si="644"/>
        <v>901</v>
      </c>
      <c r="J1096" s="177">
        <f t="shared" si="641"/>
        <v>8.3907617805922888E-2</v>
      </c>
      <c r="K1096" s="2"/>
      <c r="L1096" s="2">
        <f t="shared" si="645"/>
        <v>6.3233376792698831E-2</v>
      </c>
      <c r="M1096" s="2">
        <f t="shared" si="646"/>
        <v>2.3281802942819894E-3</v>
      </c>
      <c r="N1096" s="2">
        <f t="shared" si="647"/>
        <v>4.6936114732724903E-2</v>
      </c>
      <c r="O1096" s="2">
        <f t="shared" si="640"/>
        <v>0.39048239895697523</v>
      </c>
      <c r="P1096" s="2">
        <f t="shared" si="648"/>
        <v>0.4743900167628981</v>
      </c>
      <c r="Q1096" s="2">
        <f t="shared" si="623"/>
        <v>2.2629912460421064E-2</v>
      </c>
      <c r="R1096" s="1">
        <v>679</v>
      </c>
      <c r="S1096" s="1">
        <v>25</v>
      </c>
      <c r="T1096" s="1">
        <v>504</v>
      </c>
      <c r="U1096" s="1">
        <v>4193</v>
      </c>
      <c r="V1096" s="1">
        <v>5094</v>
      </c>
      <c r="W1096" s="1">
        <v>121</v>
      </c>
      <c r="X1096" s="1">
        <v>5</v>
      </c>
      <c r="Y1096" s="1">
        <v>18</v>
      </c>
      <c r="Z1096" s="1">
        <v>18</v>
      </c>
      <c r="AA1096" s="1">
        <v>31</v>
      </c>
      <c r="AB1096" s="49"/>
      <c r="AC1096" s="1">
        <f t="shared" si="639"/>
        <v>0</v>
      </c>
      <c r="AD1096" s="1">
        <v>45</v>
      </c>
      <c r="AF1096" s="1">
        <v>5</v>
      </c>
      <c r="AH1096"/>
      <c r="AK1096" s="7">
        <f t="shared" si="649"/>
        <v>5</v>
      </c>
      <c r="AL1096" s="7">
        <f t="shared" si="650"/>
        <v>10</v>
      </c>
      <c r="AM1096" s="7">
        <f t="shared" si="651"/>
        <v>8</v>
      </c>
      <c r="AN1096" s="2">
        <f t="shared" si="652"/>
        <v>1.1268392624324828E-2</v>
      </c>
      <c r="AO1096" s="2">
        <f t="shared" si="653"/>
        <v>4.6563605885639785E-4</v>
      </c>
      <c r="AP1096" s="2">
        <f t="shared" si="654"/>
        <v>1.6762898118830322E-3</v>
      </c>
      <c r="AR1096" t="str">
        <f t="shared" si="655"/>
        <v>Taney</v>
      </c>
      <c r="AS1096" t="s">
        <v>2227</v>
      </c>
      <c r="AT1096" s="184">
        <v>7</v>
      </c>
      <c r="AV1096" s="97">
        <v>29</v>
      </c>
      <c r="AW1096" s="99">
        <v>213</v>
      </c>
      <c r="AX1096" s="105">
        <f t="shared" si="656"/>
        <v>29213</v>
      </c>
      <c r="AZ1096" s="7" t="s">
        <v>2951</v>
      </c>
      <c r="BA1096" t="s">
        <v>3184</v>
      </c>
      <c r="BB1096" s="204"/>
      <c r="BC1096" s="204"/>
      <c r="BD1096" s="204"/>
      <c r="BE1096" s="204"/>
      <c r="BF1096" s="204"/>
      <c r="BG1096" s="204"/>
      <c r="BH1096" s="204"/>
      <c r="BI1096" s="204"/>
      <c r="BJ1096" s="204"/>
      <c r="BK1096" s="204"/>
      <c r="BL1096" s="1">
        <v>0</v>
      </c>
    </row>
    <row r="1097" spans="1:64" hidden="1" outlineLevel="1">
      <c r="A1097" t="s">
        <v>424</v>
      </c>
      <c r="B1097" t="s">
        <v>2227</v>
      </c>
      <c r="C1097" s="1">
        <f t="shared" si="642"/>
        <v>5214</v>
      </c>
      <c r="D1097" s="7">
        <f>IF(R1097&gt;0,RANK(R1097,(R1097:T1097,U1097:AI1097)),0)</f>
        <v>3</v>
      </c>
      <c r="E1097" s="7">
        <f>IF(S1097&gt;0,RANK(S1097,(R1097:T1097,U1097:AI1097)),0)</f>
        <v>6</v>
      </c>
      <c r="F1097" s="7">
        <f>IF(T1097&gt;0,RANK(T1097,(R1097:T1097,U1097:AI1097)),0)</f>
        <v>4</v>
      </c>
      <c r="G1097" s="7">
        <f>IF(U1097&gt;0,RANK(U1097,(R1097:T1097,U1097:AI1097)),0)</f>
        <v>2</v>
      </c>
      <c r="H1097" s="7">
        <f t="shared" si="643"/>
        <v>1</v>
      </c>
      <c r="I1097" s="49">
        <f t="shared" si="644"/>
        <v>691</v>
      </c>
      <c r="J1097" s="177">
        <f t="shared" si="641"/>
        <v>0.1325278097429996</v>
      </c>
      <c r="K1097" s="2"/>
      <c r="L1097" s="2">
        <f t="shared" si="645"/>
        <v>4.6221710778672806E-2</v>
      </c>
      <c r="M1097" s="2">
        <f t="shared" si="646"/>
        <v>5.370157268891446E-3</v>
      </c>
      <c r="N1097" s="2">
        <f t="shared" si="647"/>
        <v>3.4138856923667048E-2</v>
      </c>
      <c r="O1097" s="2">
        <f t="shared" si="640"/>
        <v>0.37744533947065595</v>
      </c>
      <c r="P1097" s="2">
        <f t="shared" si="648"/>
        <v>0.50997314921365555</v>
      </c>
      <c r="Q1097" s="2">
        <f t="shared" si="623"/>
        <v>2.6850786344457256E-2</v>
      </c>
      <c r="R1097" s="1">
        <v>241</v>
      </c>
      <c r="S1097" s="1">
        <v>28</v>
      </c>
      <c r="T1097" s="1">
        <v>178</v>
      </c>
      <c r="U1097" s="1">
        <v>1968</v>
      </c>
      <c r="V1097" s="1">
        <v>2659</v>
      </c>
      <c r="W1097" s="1">
        <v>64</v>
      </c>
      <c r="X1097" s="1">
        <v>1</v>
      </c>
      <c r="Y1097" s="1">
        <v>8</v>
      </c>
      <c r="Z1097" s="1">
        <v>16</v>
      </c>
      <c r="AA1097" s="1">
        <v>26</v>
      </c>
      <c r="AB1097" s="49"/>
      <c r="AC1097" s="1">
        <f t="shared" si="639"/>
        <v>1</v>
      </c>
      <c r="AD1097" s="1">
        <v>21</v>
      </c>
      <c r="AF1097" s="1">
        <v>3</v>
      </c>
      <c r="AH1097"/>
      <c r="AK1097" s="7">
        <f t="shared" si="649"/>
        <v>5</v>
      </c>
      <c r="AL1097" s="7">
        <f t="shared" si="650"/>
        <v>10</v>
      </c>
      <c r="AM1097" s="7">
        <f t="shared" si="651"/>
        <v>9</v>
      </c>
      <c r="AN1097" s="2">
        <f t="shared" si="652"/>
        <v>1.2274645186037591E-2</v>
      </c>
      <c r="AO1097" s="2">
        <f t="shared" si="653"/>
        <v>1.9179133103183735E-4</v>
      </c>
      <c r="AP1097" s="2">
        <f t="shared" si="654"/>
        <v>1.5343306482546988E-3</v>
      </c>
      <c r="AR1097" t="str">
        <f t="shared" si="655"/>
        <v>Texas</v>
      </c>
      <c r="AS1097" t="s">
        <v>2227</v>
      </c>
      <c r="AT1097" s="184">
        <v>8</v>
      </c>
      <c r="AV1097" s="97">
        <v>29</v>
      </c>
      <c r="AW1097" s="99">
        <v>215</v>
      </c>
      <c r="AX1097" s="105">
        <f t="shared" si="656"/>
        <v>29215</v>
      </c>
      <c r="AZ1097" s="7" t="s">
        <v>2951</v>
      </c>
      <c r="BA1097" t="s">
        <v>3184</v>
      </c>
      <c r="BB1097" s="204"/>
      <c r="BC1097" s="204"/>
      <c r="BD1097" s="204"/>
      <c r="BE1097" s="204"/>
      <c r="BF1097" s="204"/>
      <c r="BG1097" s="204"/>
      <c r="BH1097" s="204"/>
      <c r="BI1097" s="204"/>
      <c r="BJ1097" s="204"/>
      <c r="BK1097" s="204"/>
      <c r="BL1097" s="1">
        <v>1</v>
      </c>
    </row>
    <row r="1098" spans="1:64" hidden="1" outlineLevel="1">
      <c r="A1098" t="s">
        <v>457</v>
      </c>
      <c r="B1098" t="s">
        <v>2227</v>
      </c>
      <c r="C1098" s="1">
        <f t="shared" si="642"/>
        <v>3167</v>
      </c>
      <c r="D1098" s="7">
        <f>IF(R1098&gt;0,RANK(R1098,(R1098:T1098,U1098:AI1098)),0)</f>
        <v>3</v>
      </c>
      <c r="E1098" s="7">
        <f>IF(S1098&gt;0,RANK(S1098,(R1098:T1098,U1098:AI1098)),0)</f>
        <v>7</v>
      </c>
      <c r="F1098" s="7">
        <f>IF(T1098&gt;0,RANK(T1098,(R1098:T1098,U1098:AI1098)),0)</f>
        <v>4</v>
      </c>
      <c r="G1098" s="7">
        <f>IF(U1098&gt;0,RANK(U1098,(R1098:T1098,U1098:AI1098)),0)</f>
        <v>2</v>
      </c>
      <c r="H1098" s="7">
        <f t="shared" si="643"/>
        <v>1</v>
      </c>
      <c r="I1098" s="49">
        <f t="shared" si="644"/>
        <v>388</v>
      </c>
      <c r="J1098" s="177">
        <f t="shared" si="641"/>
        <v>0.1225134196400379</v>
      </c>
      <c r="K1098" s="2"/>
      <c r="L1098" s="2">
        <f t="shared" si="645"/>
        <v>7.4834227976002532E-2</v>
      </c>
      <c r="M1098" s="2">
        <f t="shared" si="646"/>
        <v>5.3678560151562997E-3</v>
      </c>
      <c r="N1098" s="2">
        <f t="shared" si="647"/>
        <v>4.2311335648879067E-2</v>
      </c>
      <c r="O1098" s="2">
        <f t="shared" si="640"/>
        <v>0.36059362172402903</v>
      </c>
      <c r="P1098" s="2">
        <f t="shared" si="648"/>
        <v>0.48310704136406696</v>
      </c>
      <c r="Q1098" s="2">
        <f t="shared" si="623"/>
        <v>3.3785917271866028E-2</v>
      </c>
      <c r="R1098" s="1">
        <v>237</v>
      </c>
      <c r="S1098" s="1">
        <v>17</v>
      </c>
      <c r="T1098" s="1">
        <v>134</v>
      </c>
      <c r="U1098" s="1">
        <v>1142</v>
      </c>
      <c r="V1098" s="1">
        <v>1530</v>
      </c>
      <c r="W1098" s="1">
        <v>59</v>
      </c>
      <c r="X1098" s="1">
        <v>0</v>
      </c>
      <c r="Y1098" s="1">
        <v>10</v>
      </c>
      <c r="Z1098" s="1">
        <v>3</v>
      </c>
      <c r="AA1098" s="1">
        <v>11</v>
      </c>
      <c r="AB1098" s="49"/>
      <c r="AC1098" s="1">
        <f t="shared" si="639"/>
        <v>0</v>
      </c>
      <c r="AD1098" s="1">
        <v>18</v>
      </c>
      <c r="AF1098" s="1">
        <v>6</v>
      </c>
      <c r="AH1098"/>
      <c r="AK1098" s="7">
        <f t="shared" si="649"/>
        <v>5</v>
      </c>
      <c r="AL1098" s="7">
        <f t="shared" si="650"/>
        <v>0</v>
      </c>
      <c r="AM1098" s="7">
        <f t="shared" si="651"/>
        <v>8</v>
      </c>
      <c r="AN1098" s="2">
        <f t="shared" si="652"/>
        <v>1.8629617934954216E-2</v>
      </c>
      <c r="AO1098" s="2">
        <f t="shared" si="653"/>
        <v>0</v>
      </c>
      <c r="AP1098" s="2">
        <f t="shared" si="654"/>
        <v>3.1575623618566467E-3</v>
      </c>
      <c r="AR1098" t="str">
        <f t="shared" si="655"/>
        <v>Vernon</v>
      </c>
      <c r="AS1098" t="s">
        <v>2227</v>
      </c>
      <c r="AT1098" s="184">
        <v>4</v>
      </c>
      <c r="AV1098" s="97">
        <v>29</v>
      </c>
      <c r="AW1098" s="99">
        <v>217</v>
      </c>
      <c r="AX1098" s="105">
        <f t="shared" si="656"/>
        <v>29217</v>
      </c>
      <c r="AZ1098" s="7" t="s">
        <v>2951</v>
      </c>
      <c r="BA1098" t="s">
        <v>3184</v>
      </c>
      <c r="BB1098" s="204"/>
      <c r="BC1098" s="204"/>
      <c r="BD1098" s="204"/>
      <c r="BE1098" s="204"/>
      <c r="BF1098" s="204"/>
      <c r="BG1098" s="204"/>
      <c r="BH1098" s="204"/>
      <c r="BI1098" s="204"/>
      <c r="BJ1098" s="204"/>
      <c r="BK1098" s="204"/>
      <c r="BL1098" s="1">
        <v>0</v>
      </c>
    </row>
    <row r="1099" spans="1:64" hidden="1" outlineLevel="1">
      <c r="A1099" t="s">
        <v>1140</v>
      </c>
      <c r="B1099" t="s">
        <v>2227</v>
      </c>
      <c r="C1099" s="1">
        <f t="shared" si="642"/>
        <v>5917</v>
      </c>
      <c r="D1099" s="7">
        <f>IF(R1099&gt;0,RANK(R1099,(R1099:T1099,U1099:AI1099)),0)</f>
        <v>3</v>
      </c>
      <c r="E1099" s="7">
        <f>IF(S1099&gt;0,RANK(S1099,(R1099:T1099,U1099:AI1099)),0)</f>
        <v>10</v>
      </c>
      <c r="F1099" s="7">
        <f>IF(T1099&gt;0,RANK(T1099,(R1099:T1099,U1099:AI1099)),0)</f>
        <v>4</v>
      </c>
      <c r="G1099" s="7">
        <f>IF(U1099&gt;0,RANK(U1099,(R1099:T1099,U1099:AI1099)),0)</f>
        <v>2</v>
      </c>
      <c r="H1099" s="7">
        <f t="shared" si="643"/>
        <v>1</v>
      </c>
      <c r="I1099" s="49">
        <f t="shared" si="644"/>
        <v>330</v>
      </c>
      <c r="J1099" s="177">
        <f t="shared" si="641"/>
        <v>5.5771505830657431E-2</v>
      </c>
      <c r="K1099" s="2"/>
      <c r="L1099" s="2">
        <f t="shared" si="645"/>
        <v>6.9629880006760181E-2</v>
      </c>
      <c r="M1099" s="2">
        <f t="shared" si="646"/>
        <v>8.4502281561602162E-4</v>
      </c>
      <c r="N1099" s="2">
        <f t="shared" si="647"/>
        <v>4.5462227480141962E-2</v>
      </c>
      <c r="O1099" s="2">
        <f t="shared" si="640"/>
        <v>0.40425891499070477</v>
      </c>
      <c r="P1099" s="2">
        <f t="shared" si="648"/>
        <v>0.4600304208213622</v>
      </c>
      <c r="Q1099" s="2">
        <f t="shared" si="623"/>
        <v>1.9773533885414862E-2</v>
      </c>
      <c r="R1099" s="1">
        <v>412</v>
      </c>
      <c r="S1099" s="1">
        <v>5</v>
      </c>
      <c r="T1099" s="1">
        <v>269</v>
      </c>
      <c r="U1099" s="1">
        <v>2392</v>
      </c>
      <c r="V1099" s="1">
        <v>2722</v>
      </c>
      <c r="W1099" s="1">
        <v>54</v>
      </c>
      <c r="X1099" s="1">
        <v>3</v>
      </c>
      <c r="Y1099" s="1">
        <v>12</v>
      </c>
      <c r="Z1099" s="1">
        <v>16</v>
      </c>
      <c r="AA1099" s="1">
        <v>18</v>
      </c>
      <c r="AB1099" s="49"/>
      <c r="AC1099" s="1">
        <f t="shared" si="639"/>
        <v>0</v>
      </c>
      <c r="AD1099" s="1">
        <v>11</v>
      </c>
      <c r="AF1099" s="1">
        <v>3</v>
      </c>
      <c r="AH1099"/>
      <c r="AK1099" s="7">
        <f t="shared" si="649"/>
        <v>5</v>
      </c>
      <c r="AL1099" s="7">
        <f t="shared" si="650"/>
        <v>10</v>
      </c>
      <c r="AM1099" s="7">
        <f t="shared" si="651"/>
        <v>8</v>
      </c>
      <c r="AN1099" s="2">
        <f t="shared" si="652"/>
        <v>9.1262464086530343E-3</v>
      </c>
      <c r="AO1099" s="2">
        <f t="shared" si="653"/>
        <v>5.0701368936961299E-4</v>
      </c>
      <c r="AP1099" s="2">
        <f t="shared" si="654"/>
        <v>2.028054757478452E-3</v>
      </c>
      <c r="AR1099" t="str">
        <f t="shared" si="655"/>
        <v>Warren</v>
      </c>
      <c r="AS1099" t="s">
        <v>2227</v>
      </c>
      <c r="AT1099" s="184">
        <v>3</v>
      </c>
      <c r="AV1099" s="97">
        <v>29</v>
      </c>
      <c r="AW1099" s="99">
        <v>219</v>
      </c>
      <c r="AX1099" s="105">
        <f t="shared" si="656"/>
        <v>29219</v>
      </c>
      <c r="AZ1099" s="7" t="s">
        <v>2951</v>
      </c>
      <c r="BA1099" t="s">
        <v>3184</v>
      </c>
      <c r="BB1099" s="204"/>
      <c r="BC1099" s="204"/>
      <c r="BD1099" s="204"/>
      <c r="BE1099" s="204"/>
      <c r="BF1099" s="204"/>
      <c r="BG1099" s="204"/>
      <c r="BH1099" s="204"/>
      <c r="BI1099" s="204"/>
      <c r="BJ1099" s="204"/>
      <c r="BK1099" s="204"/>
      <c r="BL1099" s="1">
        <v>0</v>
      </c>
    </row>
    <row r="1100" spans="1:64" hidden="1" outlineLevel="1">
      <c r="A1100" t="s">
        <v>637</v>
      </c>
      <c r="B1100" t="s">
        <v>2227</v>
      </c>
      <c r="C1100" s="1">
        <f t="shared" si="642"/>
        <v>3277</v>
      </c>
      <c r="D1100" s="7">
        <f>IF(R1100&gt;0,RANK(R1100,(R1100:T1100,U1100:AI1100)),0)</f>
        <v>4</v>
      </c>
      <c r="E1100" s="7">
        <f>IF(S1100&gt;0,RANK(S1100,(R1100:T1100,U1100:AI1100)),0)</f>
        <v>6</v>
      </c>
      <c r="F1100" s="7">
        <f>IF(T1100&gt;0,RANK(T1100,(R1100:T1100,U1100:AI1100)),0)</f>
        <v>3</v>
      </c>
      <c r="G1100" s="7">
        <f>IF(U1100&gt;0,RANK(U1100,(R1100:T1100,U1100:AI1100)),0)</f>
        <v>2</v>
      </c>
      <c r="H1100" s="7">
        <f t="shared" si="643"/>
        <v>1</v>
      </c>
      <c r="I1100" s="49">
        <f t="shared" si="644"/>
        <v>337</v>
      </c>
      <c r="J1100" s="177">
        <f t="shared" si="641"/>
        <v>0.10283796155019835</v>
      </c>
      <c r="K1100" s="2"/>
      <c r="L1100" s="2">
        <f t="shared" si="645"/>
        <v>3.1431187061336588E-2</v>
      </c>
      <c r="M1100" s="2">
        <f t="shared" si="646"/>
        <v>4.5773573390296002E-3</v>
      </c>
      <c r="N1100" s="2">
        <f t="shared" si="647"/>
        <v>3.3872444308819041E-2</v>
      </c>
      <c r="O1100" s="2">
        <f t="shared" si="640"/>
        <v>0.40555386023802259</v>
      </c>
      <c r="P1100" s="2">
        <f t="shared" si="648"/>
        <v>0.50839182178822095</v>
      </c>
      <c r="Q1100" s="2">
        <f t="shared" si="623"/>
        <v>1.6173329264571046E-2</v>
      </c>
      <c r="R1100" s="1">
        <v>103</v>
      </c>
      <c r="S1100" s="1">
        <v>15</v>
      </c>
      <c r="T1100" s="1">
        <v>111</v>
      </c>
      <c r="U1100" s="1">
        <v>1329</v>
      </c>
      <c r="V1100" s="1">
        <v>1666</v>
      </c>
      <c r="W1100" s="1">
        <v>24</v>
      </c>
      <c r="X1100" s="1">
        <v>1</v>
      </c>
      <c r="Y1100" s="1">
        <v>6</v>
      </c>
      <c r="Z1100" s="1">
        <v>7</v>
      </c>
      <c r="AA1100" s="1">
        <v>8</v>
      </c>
      <c r="AB1100" s="49"/>
      <c r="AC1100" s="1">
        <f t="shared" si="639"/>
        <v>0</v>
      </c>
      <c r="AD1100" s="1">
        <v>5</v>
      </c>
      <c r="AF1100" s="1">
        <v>2</v>
      </c>
      <c r="AH1100"/>
      <c r="AK1100" s="7">
        <f t="shared" si="649"/>
        <v>5</v>
      </c>
      <c r="AL1100" s="7">
        <f t="shared" si="650"/>
        <v>10</v>
      </c>
      <c r="AM1100" s="7">
        <f t="shared" si="651"/>
        <v>9</v>
      </c>
      <c r="AN1100" s="2">
        <f t="shared" si="652"/>
        <v>7.3237717424473603E-3</v>
      </c>
      <c r="AO1100" s="2">
        <f t="shared" si="653"/>
        <v>3.0515715593530668E-4</v>
      </c>
      <c r="AP1100" s="2">
        <f t="shared" si="654"/>
        <v>1.8309429356118401E-3</v>
      </c>
      <c r="AR1100" t="str">
        <f t="shared" si="655"/>
        <v>Washington</v>
      </c>
      <c r="AS1100" t="s">
        <v>2227</v>
      </c>
      <c r="AT1100" s="184">
        <v>8</v>
      </c>
      <c r="AV1100" s="97">
        <v>29</v>
      </c>
      <c r="AW1100" s="99">
        <v>221</v>
      </c>
      <c r="AX1100" s="105">
        <f t="shared" si="656"/>
        <v>29221</v>
      </c>
      <c r="AZ1100" s="7" t="s">
        <v>2951</v>
      </c>
      <c r="BA1100" t="s">
        <v>3184</v>
      </c>
      <c r="BB1100" s="204"/>
      <c r="BC1100" s="204"/>
      <c r="BD1100" s="204"/>
      <c r="BE1100" s="204"/>
      <c r="BF1100" s="204"/>
      <c r="BG1100" s="204"/>
      <c r="BH1100" s="204"/>
      <c r="BI1100" s="204"/>
      <c r="BJ1100" s="204"/>
      <c r="BK1100" s="204"/>
      <c r="BL1100" s="1">
        <v>0</v>
      </c>
    </row>
    <row r="1101" spans="1:64" hidden="1" outlineLevel="1">
      <c r="A1101" t="s">
        <v>2146</v>
      </c>
      <c r="B1101" t="s">
        <v>2227</v>
      </c>
      <c r="C1101" s="1">
        <f t="shared" si="642"/>
        <v>2534</v>
      </c>
      <c r="D1101" s="7">
        <f>IF(R1101&gt;0,RANK(R1101,(R1101:T1101,U1101:AI1101)),0)</f>
        <v>3</v>
      </c>
      <c r="E1101" s="7">
        <f>IF(S1101&gt;0,RANK(S1101,(R1101:T1101,U1101:AI1101)),0)</f>
        <v>9</v>
      </c>
      <c r="F1101" s="7">
        <f>IF(T1101&gt;0,RANK(T1101,(R1101:T1101,U1101:AI1101)),0)</f>
        <v>4</v>
      </c>
      <c r="G1101" s="7">
        <f>IF(U1101&gt;0,RANK(U1101,(R1101:T1101,U1101:AI1101)),0)</f>
        <v>2</v>
      </c>
      <c r="H1101" s="7">
        <f t="shared" si="643"/>
        <v>1</v>
      </c>
      <c r="I1101" s="49">
        <f t="shared" si="644"/>
        <v>502</v>
      </c>
      <c r="J1101" s="177">
        <f t="shared" si="641"/>
        <v>0.19810576164167323</v>
      </c>
      <c r="K1101" s="2"/>
      <c r="L1101" s="2">
        <f t="shared" si="645"/>
        <v>5.3275453827940016E-2</v>
      </c>
      <c r="M1101" s="2">
        <f t="shared" si="646"/>
        <v>1.9731649565903711E-3</v>
      </c>
      <c r="N1101" s="2">
        <f t="shared" si="647"/>
        <v>3.235990528808208E-2</v>
      </c>
      <c r="O1101" s="2">
        <f t="shared" si="640"/>
        <v>0.34490923441199683</v>
      </c>
      <c r="P1101" s="2">
        <f t="shared" si="648"/>
        <v>0.5430149960536701</v>
      </c>
      <c r="Q1101" s="2">
        <f t="shared" si="623"/>
        <v>2.4467245461720633E-2</v>
      </c>
      <c r="R1101" s="1">
        <v>135</v>
      </c>
      <c r="S1101" s="1">
        <v>5</v>
      </c>
      <c r="T1101" s="1">
        <v>82</v>
      </c>
      <c r="U1101" s="1">
        <v>874</v>
      </c>
      <c r="V1101" s="1">
        <v>1376</v>
      </c>
      <c r="W1101" s="1">
        <v>25</v>
      </c>
      <c r="X1101" s="1">
        <v>2</v>
      </c>
      <c r="Y1101" s="1">
        <v>8</v>
      </c>
      <c r="Z1101" s="1">
        <v>2</v>
      </c>
      <c r="AA1101" s="1">
        <v>8</v>
      </c>
      <c r="AB1101" s="49"/>
      <c r="AC1101" s="1">
        <f t="shared" si="639"/>
        <v>0</v>
      </c>
      <c r="AD1101" s="1">
        <v>14</v>
      </c>
      <c r="AF1101" s="1">
        <v>3</v>
      </c>
      <c r="AH1101"/>
      <c r="AK1101" s="7">
        <f t="shared" si="649"/>
        <v>5</v>
      </c>
      <c r="AL1101" s="7">
        <f t="shared" si="650"/>
        <v>9</v>
      </c>
      <c r="AM1101" s="7">
        <f t="shared" si="651"/>
        <v>6</v>
      </c>
      <c r="AN1101" s="2">
        <f t="shared" si="652"/>
        <v>9.8658247829518549E-3</v>
      </c>
      <c r="AO1101" s="2">
        <f t="shared" si="653"/>
        <v>7.8926598263614838E-4</v>
      </c>
      <c r="AP1101" s="2">
        <f t="shared" si="654"/>
        <v>3.1570639305445935E-3</v>
      </c>
      <c r="AR1101" t="str">
        <f t="shared" si="655"/>
        <v>Wayne</v>
      </c>
      <c r="AS1101" t="s">
        <v>2227</v>
      </c>
      <c r="AT1101" s="184">
        <v>8</v>
      </c>
      <c r="AV1101" s="97">
        <v>29</v>
      </c>
      <c r="AW1101" s="99">
        <v>223</v>
      </c>
      <c r="AX1101" s="105">
        <f t="shared" si="656"/>
        <v>29223</v>
      </c>
      <c r="AZ1101" s="7" t="s">
        <v>2951</v>
      </c>
      <c r="BA1101" t="s">
        <v>3184</v>
      </c>
      <c r="BB1101" s="204"/>
      <c r="BC1101" s="204"/>
      <c r="BD1101" s="204"/>
      <c r="BE1101" s="204"/>
      <c r="BF1101" s="204"/>
      <c r="BG1101" s="204"/>
      <c r="BH1101" s="204"/>
      <c r="BI1101" s="204"/>
      <c r="BJ1101" s="204"/>
      <c r="BK1101" s="204"/>
      <c r="BL1101" s="1">
        <v>0</v>
      </c>
    </row>
    <row r="1102" spans="1:64" hidden="1" outlineLevel="1">
      <c r="A1102" t="s">
        <v>1040</v>
      </c>
      <c r="B1102" t="s">
        <v>2227</v>
      </c>
      <c r="C1102" s="1">
        <f t="shared" si="642"/>
        <v>8060</v>
      </c>
      <c r="D1102" s="7">
        <f>IF(R1102&gt;0,RANK(R1102,(R1102:T1102,U1102:AI1102)),0)</f>
        <v>3</v>
      </c>
      <c r="E1102" s="7">
        <f>IF(S1102&gt;0,RANK(S1102,(R1102:T1102,U1102:AI1102)),0)</f>
        <v>7</v>
      </c>
      <c r="F1102" s="7">
        <f>IF(T1102&gt;0,RANK(T1102,(R1102:T1102,U1102:AI1102)),0)</f>
        <v>4</v>
      </c>
      <c r="G1102" s="7">
        <f>IF(U1102&gt;0,RANK(U1102,(R1102:T1102,U1102:AI1102)),0)</f>
        <v>1</v>
      </c>
      <c r="H1102" s="7">
        <f t="shared" si="643"/>
        <v>2</v>
      </c>
      <c r="I1102" s="49">
        <f t="shared" si="644"/>
        <v>1092</v>
      </c>
      <c r="J1102" s="177">
        <f t="shared" si="641"/>
        <v>0.13548387096774195</v>
      </c>
      <c r="K1102" s="2"/>
      <c r="L1102" s="2">
        <f t="shared" si="645"/>
        <v>4.9379652605459054E-2</v>
      </c>
      <c r="M1102" s="2">
        <f t="shared" si="646"/>
        <v>2.8535980148883377E-3</v>
      </c>
      <c r="N1102" s="2">
        <f t="shared" si="647"/>
        <v>3.8089330024813899E-2</v>
      </c>
      <c r="O1102" s="2">
        <f t="shared" si="640"/>
        <v>0.51339950372208432</v>
      </c>
      <c r="P1102" s="2">
        <f t="shared" si="648"/>
        <v>0.37791563275434242</v>
      </c>
      <c r="Q1102" s="2">
        <f t="shared" si="623"/>
        <v>1.8362282878411962E-2</v>
      </c>
      <c r="R1102" s="1">
        <v>398</v>
      </c>
      <c r="S1102" s="1">
        <v>23</v>
      </c>
      <c r="T1102" s="1">
        <v>307</v>
      </c>
      <c r="U1102" s="1">
        <v>4138</v>
      </c>
      <c r="V1102" s="1">
        <v>3046</v>
      </c>
      <c r="W1102" s="1">
        <v>71</v>
      </c>
      <c r="X1102" s="1">
        <v>2</v>
      </c>
      <c r="Y1102" s="1">
        <v>13</v>
      </c>
      <c r="Z1102" s="1">
        <v>12</v>
      </c>
      <c r="AA1102" s="1">
        <v>12</v>
      </c>
      <c r="AB1102" s="49"/>
      <c r="AC1102" s="1">
        <f t="shared" si="639"/>
        <v>0</v>
      </c>
      <c r="AD1102" s="1">
        <v>33</v>
      </c>
      <c r="AF1102" s="1">
        <v>5</v>
      </c>
      <c r="AH1102"/>
      <c r="AK1102" s="7">
        <f t="shared" si="649"/>
        <v>5</v>
      </c>
      <c r="AL1102" s="7">
        <f t="shared" si="650"/>
        <v>10</v>
      </c>
      <c r="AM1102" s="7">
        <f t="shared" si="651"/>
        <v>7</v>
      </c>
      <c r="AN1102" s="2">
        <f t="shared" si="652"/>
        <v>8.8089330024813898E-3</v>
      </c>
      <c r="AO1102" s="2">
        <f t="shared" si="653"/>
        <v>2.4813895781637717E-4</v>
      </c>
      <c r="AP1102" s="2">
        <f t="shared" si="654"/>
        <v>1.6129032258064516E-3</v>
      </c>
      <c r="AR1102" t="str">
        <f t="shared" si="655"/>
        <v>Webster</v>
      </c>
      <c r="AS1102" t="s">
        <v>2227</v>
      </c>
      <c r="AT1102" s="184"/>
      <c r="AV1102" s="97">
        <v>29</v>
      </c>
      <c r="AW1102" s="99">
        <v>225</v>
      </c>
      <c r="AX1102" s="105">
        <f t="shared" si="656"/>
        <v>29225</v>
      </c>
      <c r="AZ1102" s="7" t="s">
        <v>2951</v>
      </c>
      <c r="BA1102" t="s">
        <v>3184</v>
      </c>
      <c r="BB1102" s="204"/>
      <c r="BC1102" s="204"/>
      <c r="BD1102" s="204"/>
      <c r="BE1102" s="204"/>
      <c r="BF1102" s="204"/>
      <c r="BG1102" s="204"/>
      <c r="BH1102" s="204"/>
      <c r="BI1102" s="204"/>
      <c r="BJ1102" s="204"/>
      <c r="BK1102" s="204"/>
      <c r="BL1102" s="1">
        <v>0</v>
      </c>
    </row>
    <row r="1103" spans="1:64" hidden="1" outlineLevel="1">
      <c r="A1103" t="s">
        <v>174</v>
      </c>
      <c r="B1103" t="s">
        <v>2227</v>
      </c>
      <c r="C1103" s="1">
        <f t="shared" si="642"/>
        <v>475</v>
      </c>
      <c r="D1103" s="7">
        <f>IF(R1103&gt;0,RANK(R1103,(R1103:T1103,U1103:AI1103)),0)</f>
        <v>3</v>
      </c>
      <c r="E1103" s="7">
        <f>IF(S1103&gt;0,RANK(S1103,(R1103:T1103,U1103:AI1103)),0)</f>
        <v>6</v>
      </c>
      <c r="F1103" s="7">
        <f>IF(T1103&gt;0,RANK(T1103,(R1103:T1103,U1103:AI1103)),0)</f>
        <v>4</v>
      </c>
      <c r="G1103" s="7">
        <f>IF(U1103&gt;0,RANK(U1103,(R1103:T1103,U1103:AI1103)),0)</f>
        <v>2</v>
      </c>
      <c r="H1103" s="7">
        <f t="shared" si="643"/>
        <v>1</v>
      </c>
      <c r="I1103" s="49">
        <f t="shared" si="644"/>
        <v>50</v>
      </c>
      <c r="J1103" s="177">
        <f t="shared" si="641"/>
        <v>0.10526315789473684</v>
      </c>
      <c r="K1103" s="2"/>
      <c r="L1103" s="2">
        <f t="shared" si="645"/>
        <v>7.5789473684210532E-2</v>
      </c>
      <c r="M1103" s="2">
        <f t="shared" si="646"/>
        <v>4.2105263157894736E-3</v>
      </c>
      <c r="N1103" s="2">
        <f t="shared" si="647"/>
        <v>6.1052631578947365E-2</v>
      </c>
      <c r="O1103" s="2">
        <f t="shared" si="640"/>
        <v>0.36631578947368421</v>
      </c>
      <c r="P1103" s="2">
        <f t="shared" si="648"/>
        <v>0.47157894736842104</v>
      </c>
      <c r="Q1103" s="2">
        <f t="shared" si="623"/>
        <v>2.1052631578947434E-2</v>
      </c>
      <c r="R1103" s="1">
        <v>36</v>
      </c>
      <c r="S1103" s="1">
        <v>2</v>
      </c>
      <c r="T1103" s="1">
        <v>29</v>
      </c>
      <c r="U1103" s="1">
        <v>174</v>
      </c>
      <c r="V1103" s="1">
        <v>224</v>
      </c>
      <c r="W1103" s="1">
        <v>2</v>
      </c>
      <c r="X1103" s="1">
        <v>0</v>
      </c>
      <c r="Y1103" s="1">
        <v>2</v>
      </c>
      <c r="Z1103" s="1">
        <v>1</v>
      </c>
      <c r="AA1103" s="1">
        <v>3</v>
      </c>
      <c r="AB1103" s="49"/>
      <c r="AC1103" s="1">
        <f t="shared" si="639"/>
        <v>0</v>
      </c>
      <c r="AD1103" s="1">
        <v>1</v>
      </c>
      <c r="AF1103" s="1">
        <v>1</v>
      </c>
      <c r="AH1103"/>
      <c r="AK1103" s="7">
        <f t="shared" si="649"/>
        <v>6</v>
      </c>
      <c r="AL1103" s="7">
        <f t="shared" si="650"/>
        <v>0</v>
      </c>
      <c r="AM1103" s="7">
        <f t="shared" si="651"/>
        <v>6</v>
      </c>
      <c r="AN1103" s="2">
        <f t="shared" si="652"/>
        <v>4.2105263157894736E-3</v>
      </c>
      <c r="AO1103" s="2">
        <f t="shared" si="653"/>
        <v>0</v>
      </c>
      <c r="AP1103" s="2">
        <f t="shared" si="654"/>
        <v>4.2105263157894736E-3</v>
      </c>
      <c r="AR1103" t="str">
        <f t="shared" si="655"/>
        <v>Worth</v>
      </c>
      <c r="AS1103" t="s">
        <v>2227</v>
      </c>
      <c r="AT1103" s="184">
        <v>6</v>
      </c>
      <c r="AV1103" s="97">
        <v>29</v>
      </c>
      <c r="AW1103" s="99">
        <v>227</v>
      </c>
      <c r="AX1103" s="105">
        <f t="shared" si="656"/>
        <v>29227</v>
      </c>
      <c r="AZ1103" s="7" t="s">
        <v>2951</v>
      </c>
      <c r="BA1103" t="s">
        <v>3184</v>
      </c>
      <c r="BB1103" s="204"/>
      <c r="BC1103" s="204"/>
      <c r="BD1103" s="204"/>
      <c r="BE1103" s="204"/>
      <c r="BF1103" s="204"/>
      <c r="BG1103" s="204"/>
      <c r="BH1103" s="204"/>
      <c r="BI1103" s="204"/>
      <c r="BJ1103" s="204"/>
      <c r="BK1103" s="204"/>
      <c r="BL1103" s="1">
        <v>0</v>
      </c>
    </row>
    <row r="1104" spans="1:64" hidden="1" outlineLevel="1">
      <c r="A1104" t="s">
        <v>929</v>
      </c>
      <c r="B1104" t="s">
        <v>2227</v>
      </c>
      <c r="C1104" s="1">
        <f t="shared" si="642"/>
        <v>4059</v>
      </c>
      <c r="D1104" s="7">
        <f>IF(R1104&gt;0,RANK(R1104,(R1104:T1104,U1104:AI1104)),0)</f>
        <v>3</v>
      </c>
      <c r="E1104" s="7">
        <f>IF(S1104&gt;0,RANK(S1104,(R1104:T1104,U1104:AI1104)),0)</f>
        <v>9</v>
      </c>
      <c r="F1104" s="7">
        <f>IF(T1104&gt;0,RANK(T1104,(R1104:T1104,U1104:AI1104)),0)</f>
        <v>4</v>
      </c>
      <c r="G1104" s="7">
        <f>IF(U1104&gt;0,RANK(U1104,(R1104:T1104,U1104:AI1104)),0)</f>
        <v>2</v>
      </c>
      <c r="H1104" s="7">
        <f t="shared" si="643"/>
        <v>1</v>
      </c>
      <c r="I1104" s="49">
        <f t="shared" si="644"/>
        <v>66</v>
      </c>
      <c r="J1104" s="177">
        <f t="shared" si="641"/>
        <v>1.6260162601626018E-2</v>
      </c>
      <c r="K1104" s="2"/>
      <c r="L1104" s="2">
        <f t="shared" si="645"/>
        <v>4.3360433604336043E-2</v>
      </c>
      <c r="M1104" s="2">
        <f t="shared" si="646"/>
        <v>1.7245627001724563E-3</v>
      </c>
      <c r="N1104" s="2">
        <f t="shared" si="647"/>
        <v>2.9810298102981029E-2</v>
      </c>
      <c r="O1104" s="2">
        <f t="shared" si="640"/>
        <v>0.44542990884454298</v>
      </c>
      <c r="P1104" s="2">
        <f t="shared" si="648"/>
        <v>0.46169007144616903</v>
      </c>
      <c r="Q1104" s="2">
        <f t="shared" si="623"/>
        <v>1.7984725301798454E-2</v>
      </c>
      <c r="R1104" s="1">
        <v>176</v>
      </c>
      <c r="S1104" s="1">
        <v>7</v>
      </c>
      <c r="T1104" s="1">
        <v>121</v>
      </c>
      <c r="U1104" s="1">
        <v>1808</v>
      </c>
      <c r="V1104" s="1">
        <v>1874</v>
      </c>
      <c r="W1104" s="1">
        <v>29</v>
      </c>
      <c r="X1104" s="1">
        <v>1</v>
      </c>
      <c r="Y1104" s="1">
        <v>9</v>
      </c>
      <c r="Z1104" s="1">
        <v>3</v>
      </c>
      <c r="AA1104" s="1">
        <v>9</v>
      </c>
      <c r="AB1104" s="49"/>
      <c r="AC1104" s="1">
        <f t="shared" si="639"/>
        <v>0</v>
      </c>
      <c r="AD1104" s="1">
        <v>17</v>
      </c>
      <c r="AF1104" s="1">
        <v>5</v>
      </c>
      <c r="AH1104"/>
      <c r="AK1104" s="7">
        <f t="shared" si="649"/>
        <v>5</v>
      </c>
      <c r="AL1104" s="7">
        <f t="shared" si="650"/>
        <v>10</v>
      </c>
      <c r="AM1104" s="7">
        <f t="shared" si="651"/>
        <v>6</v>
      </c>
      <c r="AN1104" s="2">
        <f t="shared" si="652"/>
        <v>7.1446169007144617E-3</v>
      </c>
      <c r="AO1104" s="2">
        <f t="shared" si="653"/>
        <v>2.4636610002463661E-4</v>
      </c>
      <c r="AP1104" s="2">
        <f t="shared" si="654"/>
        <v>2.2172949002217295E-3</v>
      </c>
      <c r="AR1104" t="str">
        <f t="shared" si="655"/>
        <v>Wright</v>
      </c>
      <c r="AS1104" t="s">
        <v>2227</v>
      </c>
      <c r="AT1104" s="184">
        <v>8</v>
      </c>
      <c r="AV1104" s="97">
        <v>29</v>
      </c>
      <c r="AW1104" s="99">
        <v>229</v>
      </c>
      <c r="AX1104" s="105">
        <f t="shared" si="656"/>
        <v>29229</v>
      </c>
      <c r="AZ1104" s="7" t="s">
        <v>2951</v>
      </c>
      <c r="BA1104" t="s">
        <v>3184</v>
      </c>
      <c r="BB1104" s="204"/>
      <c r="BC1104" s="204"/>
      <c r="BD1104" s="204"/>
      <c r="BE1104" s="204"/>
      <c r="BF1104" s="204"/>
      <c r="BG1104" s="204"/>
      <c r="BH1104" s="204"/>
      <c r="BI1104" s="204"/>
      <c r="BJ1104" s="204"/>
      <c r="BK1104" s="204"/>
      <c r="BL1104" s="1">
        <v>0</v>
      </c>
    </row>
    <row r="1105" spans="1:70" hidden="1" outlineLevel="1">
      <c r="A1105" t="s">
        <v>1415</v>
      </c>
      <c r="B1105" t="s">
        <v>2227</v>
      </c>
      <c r="C1105" s="1">
        <f t="shared" si="642"/>
        <v>14015</v>
      </c>
      <c r="D1105" s="7">
        <f>IF(R1105&gt;0,RANK(R1105,(R1105:T1105,U1105:AI1105)),0)</f>
        <v>3</v>
      </c>
      <c r="E1105" s="7">
        <f>IF(S1105&gt;0,RANK(S1105,(R1105:T1105,U1105:AI1105)),0)</f>
        <v>7</v>
      </c>
      <c r="F1105" s="7">
        <f>IF(T1105&gt;0,RANK(T1105,(R1105:T1105,U1105:AI1105)),0)</f>
        <v>4</v>
      </c>
      <c r="G1105" s="7">
        <f>IF(U1105&gt;0,RANK(U1105,(R1105:T1105,U1105:AI1105)),0)</f>
        <v>2</v>
      </c>
      <c r="H1105" s="7">
        <f t="shared" si="643"/>
        <v>1</v>
      </c>
      <c r="I1105" s="49">
        <f t="shared" si="644"/>
        <v>554</v>
      </c>
      <c r="J1105" s="177">
        <f t="shared" si="641"/>
        <v>3.9529075990010702E-2</v>
      </c>
      <c r="K1105" s="2"/>
      <c r="L1105" s="2">
        <f t="shared" si="645"/>
        <v>0.18451658936853371</v>
      </c>
      <c r="M1105" s="2">
        <f t="shared" si="646"/>
        <v>4.7805922226186225E-3</v>
      </c>
      <c r="N1105" s="2">
        <f t="shared" si="647"/>
        <v>0.10310381733856583</v>
      </c>
      <c r="O1105" s="2">
        <f t="shared" si="640"/>
        <v>0.32372458080627897</v>
      </c>
      <c r="P1105" s="2">
        <f t="shared" si="648"/>
        <v>0.36325365679628968</v>
      </c>
      <c r="Q1105" s="2">
        <f t="shared" si="623"/>
        <v>2.0620763467713299E-2</v>
      </c>
      <c r="R1105" s="1">
        <v>2586</v>
      </c>
      <c r="S1105" s="1">
        <v>67</v>
      </c>
      <c r="T1105" s="1">
        <v>1445</v>
      </c>
      <c r="U1105" s="1">
        <v>4537</v>
      </c>
      <c r="V1105" s="1">
        <v>5091</v>
      </c>
      <c r="W1105" s="1">
        <v>81</v>
      </c>
      <c r="X1105" s="1">
        <v>14</v>
      </c>
      <c r="Y1105" s="1">
        <v>22</v>
      </c>
      <c r="Z1105" s="1">
        <v>41</v>
      </c>
      <c r="AA1105" s="1">
        <v>92</v>
      </c>
      <c r="AB1105" s="49"/>
      <c r="AC1105" s="1">
        <f t="shared" si="639"/>
        <v>4</v>
      </c>
      <c r="AD1105" s="1">
        <v>17</v>
      </c>
      <c r="AF1105" s="1">
        <v>18</v>
      </c>
      <c r="AG1105" s="49"/>
      <c r="AH1105" s="9"/>
      <c r="AK1105" s="7">
        <f t="shared" si="649"/>
        <v>6</v>
      </c>
      <c r="AL1105" s="7">
        <f t="shared" si="650"/>
        <v>10</v>
      </c>
      <c r="AM1105" s="7">
        <f t="shared" si="651"/>
        <v>9</v>
      </c>
      <c r="AN1105" s="2">
        <f t="shared" si="652"/>
        <v>5.779521940777738E-3</v>
      </c>
      <c r="AO1105" s="2">
        <f t="shared" si="653"/>
        <v>9.9892971815911526E-4</v>
      </c>
      <c r="AP1105" s="2">
        <f t="shared" si="654"/>
        <v>1.569746699964324E-3</v>
      </c>
      <c r="AR1105" t="str">
        <f t="shared" si="655"/>
        <v>St. Louis</v>
      </c>
      <c r="AS1105" t="s">
        <v>2227</v>
      </c>
      <c r="AT1105" s="184">
        <v>1</v>
      </c>
      <c r="AV1105" s="97">
        <v>29</v>
      </c>
      <c r="AW1105" s="99">
        <v>510</v>
      </c>
      <c r="AX1105" s="105">
        <f t="shared" si="656"/>
        <v>29510</v>
      </c>
      <c r="AZ1105" s="7" t="s">
        <v>1029</v>
      </c>
      <c r="BA1105" t="s">
        <v>3184</v>
      </c>
      <c r="BB1105" s="204"/>
      <c r="BC1105" s="204"/>
      <c r="BD1105" s="204"/>
      <c r="BE1105" s="204"/>
      <c r="BF1105" s="204"/>
      <c r="BG1105" s="204"/>
      <c r="BH1105" s="204"/>
      <c r="BI1105" s="204"/>
      <c r="BJ1105" s="204"/>
      <c r="BK1105" s="204"/>
      <c r="BL1105" s="1">
        <v>4</v>
      </c>
    </row>
    <row r="1106" spans="1:70" collapsed="1">
      <c r="A1106" t="s">
        <v>2949</v>
      </c>
      <c r="B1106" t="s">
        <v>1105</v>
      </c>
      <c r="C1106" s="1">
        <f t="shared" si="642"/>
        <v>939270</v>
      </c>
      <c r="D1106" s="7">
        <f>IF(R1106&gt;0,RANK(R1106,(R1106:T1106,U1106:AI1106)),0)</f>
        <v>3</v>
      </c>
      <c r="E1106" s="7">
        <f>IF(S1106&gt;0,RANK(S1106,(R1106:T1106,U1106:AI1106)),0)</f>
        <v>6</v>
      </c>
      <c r="F1106" s="7">
        <f>IF(T1106&gt;0,RANK(T1106,(R1106:T1106,U1106:AI1106)),0)</f>
        <v>4</v>
      </c>
      <c r="G1106" s="7">
        <f>IF(U1106&gt;0,RANK(U1106,(R1106:T1106,U1106:AI1106)),0)</f>
        <v>2</v>
      </c>
      <c r="H1106" s="7">
        <f t="shared" si="643"/>
        <v>1</v>
      </c>
      <c r="I1106" s="49">
        <f t="shared" si="644"/>
        <v>1965</v>
      </c>
      <c r="J1106" s="177">
        <f t="shared" si="641"/>
        <v>2.0920502092050207E-3</v>
      </c>
      <c r="K1106" s="2"/>
      <c r="L1106" s="2">
        <f t="shared" si="645"/>
        <v>0.10099013063336421</v>
      </c>
      <c r="M1106" s="2">
        <f t="shared" si="646"/>
        <v>3.5783108158463487E-3</v>
      </c>
      <c r="N1106" s="2">
        <f t="shared" si="647"/>
        <v>6.0945202125054561E-2</v>
      </c>
      <c r="O1106" s="2">
        <f t="shared" si="640"/>
        <v>0.40634322399310102</v>
      </c>
      <c r="P1106" s="2">
        <f t="shared" si="648"/>
        <v>0.40843527420230602</v>
      </c>
      <c r="Q1106" s="2">
        <f t="shared" si="623"/>
        <v>1.9707858230327724E-2</v>
      </c>
      <c r="R1106" s="1">
        <f t="shared" ref="R1106:AA1106" si="657">SUM(R991:R1105)</f>
        <v>94857</v>
      </c>
      <c r="S1106" s="1">
        <f t="shared" si="657"/>
        <v>3361</v>
      </c>
      <c r="T1106" s="1">
        <f t="shared" si="657"/>
        <v>57244</v>
      </c>
      <c r="U1106" s="1">
        <f t="shared" si="657"/>
        <v>381666</v>
      </c>
      <c r="V1106" s="1">
        <f t="shared" si="657"/>
        <v>383631</v>
      </c>
      <c r="W1106" s="1">
        <f t="shared" si="657"/>
        <v>8233</v>
      </c>
      <c r="X1106" s="1">
        <f t="shared" si="657"/>
        <v>615</v>
      </c>
      <c r="Y1106" s="1">
        <f t="shared" si="657"/>
        <v>1681</v>
      </c>
      <c r="Z1106" s="1">
        <f t="shared" si="657"/>
        <v>1777</v>
      </c>
      <c r="AA1106" s="1">
        <f t="shared" si="657"/>
        <v>3225</v>
      </c>
      <c r="AC1106" s="1">
        <f>SUM(AC991:AC1105)</f>
        <v>100</v>
      </c>
      <c r="AD1106" s="1">
        <f>SUM(AD991:AD1105)</f>
        <v>2148</v>
      </c>
      <c r="AF1106" s="1">
        <f>SUM(AF991:AF1105)</f>
        <v>732</v>
      </c>
      <c r="AH1106" s="1">
        <f>SUM(AH991:AH1105)</f>
        <v>0</v>
      </c>
      <c r="AK1106" s="7">
        <f t="shared" si="649"/>
        <v>5</v>
      </c>
      <c r="AL1106" s="7">
        <f t="shared" si="650"/>
        <v>10</v>
      </c>
      <c r="AM1106" s="7">
        <f t="shared" si="651"/>
        <v>9</v>
      </c>
      <c r="AN1106" s="2">
        <f t="shared" si="652"/>
        <v>8.7653177467607816E-3</v>
      </c>
      <c r="AO1106" s="2">
        <f t="shared" si="653"/>
        <v>6.5476380593439587E-4</v>
      </c>
      <c r="AP1106" s="2">
        <f t="shared" si="654"/>
        <v>1.7896877362206819E-3</v>
      </c>
      <c r="AR1106" t="str">
        <f t="shared" si="655"/>
        <v>Missouri</v>
      </c>
      <c r="AS1106" t="s">
        <v>1105</v>
      </c>
      <c r="AT1106" s="184"/>
      <c r="AV1106" s="97">
        <v>29</v>
      </c>
      <c r="AW1106" s="99"/>
      <c r="AX1106" s="97">
        <v>29</v>
      </c>
      <c r="AZ1106" s="7" t="s">
        <v>1619</v>
      </c>
      <c r="BA1106" t="s">
        <v>3184</v>
      </c>
      <c r="BB1106" s="204"/>
      <c r="BC1106" s="204"/>
      <c r="BD1106" s="204"/>
      <c r="BE1106" s="204"/>
      <c r="BF1106" s="204"/>
      <c r="BG1106" s="204"/>
      <c r="BH1106" s="204"/>
      <c r="BI1106" s="204"/>
      <c r="BJ1106" s="204"/>
      <c r="BK1106" s="204"/>
      <c r="BL1106" s="1">
        <f>SUM(BL991:BL1105)</f>
        <v>100</v>
      </c>
      <c r="BR1106" s="156">
        <f>SUM(BR991:BR1105)</f>
        <v>0</v>
      </c>
    </row>
    <row r="1107" spans="1:70">
      <c r="C1107" s="1"/>
      <c r="E1107" s="7"/>
      <c r="F1107" s="7"/>
      <c r="G1107" s="7"/>
      <c r="H1107" s="7"/>
      <c r="I1107" s="49"/>
      <c r="J1107" s="177"/>
      <c r="K1107" s="2"/>
      <c r="AK1107" s="7"/>
      <c r="AL1107" s="7"/>
      <c r="AM1107" s="7"/>
      <c r="AT1107" s="184"/>
      <c r="AV1107" s="97"/>
      <c r="AW1107" s="99"/>
    </row>
    <row r="1108" spans="1:70" hidden="1" outlineLevel="1">
      <c r="A1108" t="s">
        <v>1852</v>
      </c>
      <c r="B1108" t="s">
        <v>3063</v>
      </c>
      <c r="C1108" s="1">
        <f t="shared" ref="C1108:C1164" si="658">SUM(R1108:AI1108)</f>
        <v>2484</v>
      </c>
      <c r="D1108" s="7">
        <f>IF(R1108&gt;0,RANK(R1108,(R1108:T1108,U1108:AI1108)),0)</f>
        <v>2</v>
      </c>
      <c r="E1108" s="7">
        <f>IF(S1108&gt;0,RANK(S1108,(R1108:T1108,U1108:AI1108)),0)</f>
        <v>6</v>
      </c>
      <c r="F1108" s="7">
        <f>IF(T1108&gt;0,RANK(T1108,(R1108:T1108,U1108:AI1108)),0)</f>
        <v>5</v>
      </c>
      <c r="G1108" s="7">
        <f>IF(U1108&gt;0,RANK(U1108,(R1108:T1108,U1108:AI1108)),0)</f>
        <v>3</v>
      </c>
      <c r="H1108" s="7">
        <f t="shared" ref="H1108:H1139" si="659">IF(V1108&gt;0,RANK(V1108,(R1108:AB1108)),0)</f>
        <v>1</v>
      </c>
      <c r="I1108" s="49">
        <f t="shared" ref="I1108:I1164" si="660">MAX(R1108:AA1108)-LARGE(R1108:AA1108,2)</f>
        <v>1486</v>
      </c>
      <c r="J1108" s="177">
        <f t="shared" ref="J1108:J1164" si="661">I1108/C1108</f>
        <v>0.59822866344605474</v>
      </c>
      <c r="K1108" s="2"/>
      <c r="L1108" s="2">
        <f t="shared" ref="L1108:L1164" si="662">IF($C1108=0,"-",R1108/$C1108)</f>
        <v>8.5748792270531407E-2</v>
      </c>
      <c r="M1108" s="2">
        <f t="shared" ref="M1108:M1164" si="663">IF($C1108=0,"-",S1108/$C1108)</f>
        <v>3.6634460547504029E-2</v>
      </c>
      <c r="N1108" s="2">
        <f t="shared" ref="N1108:N1164" si="664">IF($C1108=0,"-",T1108/$C1108)</f>
        <v>3.9452495974235106E-2</v>
      </c>
      <c r="O1108" s="2">
        <f t="shared" ref="O1108:O1164" si="665">IF($C1108=0,"-",U1108/$C1108)</f>
        <v>8.172302737520129E-2</v>
      </c>
      <c r="P1108" s="2">
        <f t="shared" ref="P1108:P1139" si="666">IF($C1108=0,"-",V1108/$C1108)</f>
        <v>0.68397745571658619</v>
      </c>
      <c r="Q1108" s="2">
        <f t="shared" si="623"/>
        <v>7.2463768115941907E-2</v>
      </c>
      <c r="R1108" s="1">
        <v>213</v>
      </c>
      <c r="S1108" s="1">
        <v>91</v>
      </c>
      <c r="T1108" s="1">
        <v>98</v>
      </c>
      <c r="U1108" s="1">
        <v>203</v>
      </c>
      <c r="V1108" s="1">
        <v>1699</v>
      </c>
      <c r="AA1108" s="1">
        <v>180</v>
      </c>
      <c r="AK1108" s="7">
        <f t="shared" ref="AK1108:AK1139" si="667">IF(W1108&gt;0,RANK(W1108,(R1108:AB1108)),0)</f>
        <v>0</v>
      </c>
      <c r="AL1108" s="7">
        <f t="shared" ref="AL1108:AL1139" si="668">IF(X1108&gt;0,RANK(X1108,(R1108:AB1108)),0)</f>
        <v>0</v>
      </c>
      <c r="AM1108" s="7">
        <f t="shared" ref="AM1108:AM1139" si="669">IF(Y1108&gt;0,RANK(Y1108,(R1108:AB1108)),0)</f>
        <v>0</v>
      </c>
      <c r="AN1108" s="2">
        <f t="shared" ref="AN1108:AN1139" si="670">IF($C1108=0,"-",W1108/$C1108)</f>
        <v>0</v>
      </c>
      <c r="AO1108" s="2">
        <f t="shared" ref="AO1108:AO1139" si="671">IF($C1108=0,"-",X1108/$C1108)</f>
        <v>0</v>
      </c>
      <c r="AP1108" s="2">
        <f t="shared" ref="AP1108:AP1139" si="672">IF($C1108=0,"-",Y1108/$C1108)</f>
        <v>0</v>
      </c>
      <c r="AR1108" t="str">
        <f t="shared" ref="AR1108:AR1139" si="673">A1108</f>
        <v>Beaverhead</v>
      </c>
      <c r="AS1108" t="s">
        <v>3063</v>
      </c>
      <c r="AT1108" s="184">
        <v>1</v>
      </c>
      <c r="AV1108" s="97">
        <v>30</v>
      </c>
      <c r="AW1108" s="99">
        <v>1</v>
      </c>
      <c r="AX1108" s="105">
        <f t="shared" ref="AX1108:AX1163" si="674">AV1108*1000+AW1108</f>
        <v>30001</v>
      </c>
      <c r="AZ1108" s="7" t="s">
        <v>2951</v>
      </c>
      <c r="BA1108" t="s">
        <v>3184</v>
      </c>
    </row>
    <row r="1109" spans="1:70" hidden="1" outlineLevel="1">
      <c r="A1109" t="s">
        <v>879</v>
      </c>
      <c r="B1109" t="s">
        <v>3063</v>
      </c>
      <c r="C1109" s="1">
        <f t="shared" si="658"/>
        <v>874</v>
      </c>
      <c r="D1109" s="7">
        <f>IF(R1109&gt;0,RANK(R1109,(R1109:T1109,U1109:AI1109)),0)</f>
        <v>5</v>
      </c>
      <c r="E1109" s="7">
        <f>IF(S1109&gt;0,RANK(S1109,(R1109:T1109,U1109:AI1109)),0)</f>
        <v>6</v>
      </c>
      <c r="F1109" s="7">
        <f>IF(T1109&gt;0,RANK(T1109,(R1109:T1109,U1109:AI1109)),0)</f>
        <v>3</v>
      </c>
      <c r="G1109" s="7">
        <f>IF(U1109&gt;0,RANK(U1109,(R1109:T1109,U1109:AI1109)),0)</f>
        <v>2</v>
      </c>
      <c r="H1109" s="7">
        <f t="shared" si="659"/>
        <v>1</v>
      </c>
      <c r="I1109" s="49">
        <f t="shared" si="660"/>
        <v>626</v>
      </c>
      <c r="J1109" s="177">
        <f t="shared" si="661"/>
        <v>0.71624713958810071</v>
      </c>
      <c r="K1109" s="2"/>
      <c r="L1109" s="2">
        <f t="shared" si="662"/>
        <v>2.5171624713958809E-2</v>
      </c>
      <c r="M1109" s="2">
        <f t="shared" si="663"/>
        <v>1.6018306636155607E-2</v>
      </c>
      <c r="N1109" s="2">
        <f t="shared" si="664"/>
        <v>3.2036613272311214E-2</v>
      </c>
      <c r="O1109" s="2">
        <f t="shared" si="665"/>
        <v>8.924485125858124E-2</v>
      </c>
      <c r="P1109" s="2">
        <f t="shared" si="666"/>
        <v>0.80549199084668188</v>
      </c>
      <c r="Q1109" s="2">
        <f t="shared" si="623"/>
        <v>3.2036613272311221E-2</v>
      </c>
      <c r="R1109" s="1">
        <v>22</v>
      </c>
      <c r="S1109" s="1">
        <v>14</v>
      </c>
      <c r="T1109" s="1">
        <v>28</v>
      </c>
      <c r="U1109" s="1">
        <v>78</v>
      </c>
      <c r="V1109" s="1">
        <v>704</v>
      </c>
      <c r="AA1109" s="1">
        <v>28</v>
      </c>
      <c r="AK1109" s="7">
        <f t="shared" si="667"/>
        <v>0</v>
      </c>
      <c r="AL1109" s="7">
        <f t="shared" si="668"/>
        <v>0</v>
      </c>
      <c r="AM1109" s="7">
        <f t="shared" si="669"/>
        <v>0</v>
      </c>
      <c r="AN1109" s="2">
        <f t="shared" si="670"/>
        <v>0</v>
      </c>
      <c r="AO1109" s="2">
        <f t="shared" si="671"/>
        <v>0</v>
      </c>
      <c r="AP1109" s="2">
        <f t="shared" si="672"/>
        <v>0</v>
      </c>
      <c r="AR1109" t="str">
        <f t="shared" si="673"/>
        <v>Big Horn</v>
      </c>
      <c r="AS1109" t="s">
        <v>3063</v>
      </c>
      <c r="AT1109" s="184">
        <v>1</v>
      </c>
      <c r="AV1109" s="97">
        <v>30</v>
      </c>
      <c r="AW1109" s="99">
        <v>3</v>
      </c>
      <c r="AX1109" s="105">
        <f t="shared" si="674"/>
        <v>30003</v>
      </c>
      <c r="AZ1109" s="7" t="s">
        <v>2951</v>
      </c>
      <c r="BA1109" t="s">
        <v>3184</v>
      </c>
    </row>
    <row r="1110" spans="1:70" hidden="1" outlineLevel="1">
      <c r="A1110" t="s">
        <v>546</v>
      </c>
      <c r="B1110" t="s">
        <v>3063</v>
      </c>
      <c r="C1110" s="1">
        <f t="shared" si="658"/>
        <v>628</v>
      </c>
      <c r="D1110" s="7">
        <f>IF(R1110&gt;0,RANK(R1110,(R1110:T1110,U1110:AI1110)),0)</f>
        <v>4</v>
      </c>
      <c r="E1110" s="7">
        <f>IF(S1110&gt;0,RANK(S1110,(R1110:T1110,U1110:AI1110)),0)</f>
        <v>6</v>
      </c>
      <c r="F1110" s="7">
        <f>IF(T1110&gt;0,RANK(T1110,(R1110:T1110,U1110:AI1110)),0)</f>
        <v>5</v>
      </c>
      <c r="G1110" s="7">
        <f>IF(U1110&gt;0,RANK(U1110,(R1110:T1110,U1110:AI1110)),0)</f>
        <v>2</v>
      </c>
      <c r="H1110" s="7">
        <f t="shared" si="659"/>
        <v>1</v>
      </c>
      <c r="I1110" s="49">
        <f t="shared" si="660"/>
        <v>436</v>
      </c>
      <c r="J1110" s="177">
        <f t="shared" si="661"/>
        <v>0.69426751592356684</v>
      </c>
      <c r="K1110" s="2"/>
      <c r="L1110" s="2">
        <f t="shared" si="662"/>
        <v>3.9808917197452227E-2</v>
      </c>
      <c r="M1110" s="2">
        <f t="shared" si="663"/>
        <v>2.5477707006369428E-2</v>
      </c>
      <c r="N1110" s="2">
        <f t="shared" si="664"/>
        <v>3.1847133757961783E-2</v>
      </c>
      <c r="O1110" s="2">
        <f t="shared" si="665"/>
        <v>8.2802547770700632E-2</v>
      </c>
      <c r="P1110" s="2">
        <f t="shared" si="666"/>
        <v>0.77707006369426757</v>
      </c>
      <c r="Q1110" s="2">
        <f t="shared" ref="Q1110:Q1173" si="675">IF(C1110=0,"-",(1-L1110-M1110-N1110-O1110-P1110))</f>
        <v>4.2993630573248343E-2</v>
      </c>
      <c r="R1110" s="1">
        <v>25</v>
      </c>
      <c r="S1110" s="1">
        <v>16</v>
      </c>
      <c r="T1110" s="1">
        <v>20</v>
      </c>
      <c r="U1110" s="1">
        <v>52</v>
      </c>
      <c r="V1110" s="1">
        <v>488</v>
      </c>
      <c r="AA1110" s="1">
        <v>27</v>
      </c>
      <c r="AK1110" s="7">
        <f t="shared" si="667"/>
        <v>0</v>
      </c>
      <c r="AL1110" s="7">
        <f t="shared" si="668"/>
        <v>0</v>
      </c>
      <c r="AM1110" s="7">
        <f t="shared" si="669"/>
        <v>0</v>
      </c>
      <c r="AN1110" s="2">
        <f t="shared" si="670"/>
        <v>0</v>
      </c>
      <c r="AO1110" s="2">
        <f t="shared" si="671"/>
        <v>0</v>
      </c>
      <c r="AP1110" s="2">
        <f t="shared" si="672"/>
        <v>0</v>
      </c>
      <c r="AR1110" t="str">
        <f t="shared" si="673"/>
        <v>Blaine</v>
      </c>
      <c r="AS1110" t="s">
        <v>3063</v>
      </c>
      <c r="AT1110" s="184">
        <v>1</v>
      </c>
      <c r="AV1110" s="97">
        <v>30</v>
      </c>
      <c r="AW1110" s="99">
        <v>5</v>
      </c>
      <c r="AX1110" s="105">
        <f t="shared" si="674"/>
        <v>30005</v>
      </c>
      <c r="AZ1110" s="7" t="s">
        <v>2951</v>
      </c>
      <c r="BA1110" t="s">
        <v>3184</v>
      </c>
    </row>
    <row r="1111" spans="1:70" hidden="1" outlineLevel="1">
      <c r="A1111" t="s">
        <v>1453</v>
      </c>
      <c r="B1111" t="s">
        <v>3063</v>
      </c>
      <c r="C1111" s="1">
        <f t="shared" si="658"/>
        <v>1351</v>
      </c>
      <c r="D1111" s="7">
        <f>IF(R1111&gt;0,RANK(R1111,(R1111:T1111,U1111:AI1111)),0)</f>
        <v>4</v>
      </c>
      <c r="E1111" s="7">
        <f>IF(S1111&gt;0,RANK(S1111,(R1111:T1111,U1111:AI1111)),0)</f>
        <v>6</v>
      </c>
      <c r="F1111" s="7">
        <f>IF(T1111&gt;0,RANK(T1111,(R1111:T1111,U1111:AI1111)),0)</f>
        <v>5</v>
      </c>
      <c r="G1111" s="7">
        <f>IF(U1111&gt;0,RANK(U1111,(R1111:T1111,U1111:AI1111)),0)</f>
        <v>2</v>
      </c>
      <c r="H1111" s="7">
        <f t="shared" si="659"/>
        <v>1</v>
      </c>
      <c r="I1111" s="49">
        <f t="shared" si="660"/>
        <v>862</v>
      </c>
      <c r="J1111" s="177">
        <f t="shared" si="661"/>
        <v>0.63804589193190231</v>
      </c>
      <c r="K1111" s="2"/>
      <c r="L1111" s="2">
        <f t="shared" si="662"/>
        <v>3.9970392301998517E-2</v>
      </c>
      <c r="M1111" s="2">
        <f t="shared" si="663"/>
        <v>3.0347890451517395E-2</v>
      </c>
      <c r="N1111" s="2">
        <f t="shared" si="664"/>
        <v>3.4789045151739452E-2</v>
      </c>
      <c r="O1111" s="2">
        <f t="shared" si="665"/>
        <v>0.10584752035529238</v>
      </c>
      <c r="P1111" s="2">
        <f t="shared" si="666"/>
        <v>0.74389341228719463</v>
      </c>
      <c r="Q1111" s="2">
        <f t="shared" si="675"/>
        <v>4.51517394522577E-2</v>
      </c>
      <c r="R1111" s="1">
        <v>54</v>
      </c>
      <c r="S1111" s="1">
        <v>41</v>
      </c>
      <c r="T1111" s="1">
        <v>47</v>
      </c>
      <c r="U1111" s="1">
        <v>143</v>
      </c>
      <c r="V1111" s="1">
        <v>1005</v>
      </c>
      <c r="AA1111" s="1">
        <v>61</v>
      </c>
      <c r="AK1111" s="7">
        <f t="shared" si="667"/>
        <v>0</v>
      </c>
      <c r="AL1111" s="7">
        <f t="shared" si="668"/>
        <v>0</v>
      </c>
      <c r="AM1111" s="7">
        <f t="shared" si="669"/>
        <v>0</v>
      </c>
      <c r="AN1111" s="2">
        <f t="shared" si="670"/>
        <v>0</v>
      </c>
      <c r="AO1111" s="2">
        <f t="shared" si="671"/>
        <v>0</v>
      </c>
      <c r="AP1111" s="2">
        <f t="shared" si="672"/>
        <v>0</v>
      </c>
      <c r="AR1111" t="str">
        <f t="shared" si="673"/>
        <v>Broadwater</v>
      </c>
      <c r="AS1111" t="s">
        <v>3063</v>
      </c>
      <c r="AT1111" s="184">
        <v>1</v>
      </c>
      <c r="AV1111" s="97">
        <v>30</v>
      </c>
      <c r="AW1111" s="99">
        <v>7</v>
      </c>
      <c r="AX1111" s="105">
        <f t="shared" si="674"/>
        <v>30007</v>
      </c>
      <c r="AZ1111" s="7" t="s">
        <v>2951</v>
      </c>
      <c r="BA1111" t="s">
        <v>3184</v>
      </c>
    </row>
    <row r="1112" spans="1:70" hidden="1" outlineLevel="1">
      <c r="A1112" t="s">
        <v>1659</v>
      </c>
      <c r="B1112" t="s">
        <v>3063</v>
      </c>
      <c r="C1112" s="1">
        <f t="shared" si="658"/>
        <v>1944</v>
      </c>
      <c r="D1112" s="7">
        <f>IF(R1112&gt;0,RANK(R1112,(R1112:T1112,U1112:AI1112)),0)</f>
        <v>3</v>
      </c>
      <c r="E1112" s="7">
        <f>IF(S1112&gt;0,RANK(S1112,(R1112:T1112,U1112:AI1112)),0)</f>
        <v>6</v>
      </c>
      <c r="F1112" s="7">
        <f>IF(T1112&gt;0,RANK(T1112,(R1112:T1112,U1112:AI1112)),0)</f>
        <v>4</v>
      </c>
      <c r="G1112" s="7">
        <f>IF(U1112&gt;0,RANK(U1112,(R1112:T1112,U1112:AI1112)),0)</f>
        <v>2</v>
      </c>
      <c r="H1112" s="7">
        <f t="shared" si="659"/>
        <v>1</v>
      </c>
      <c r="I1112" s="49">
        <f t="shared" si="660"/>
        <v>1342</v>
      </c>
      <c r="J1112" s="177">
        <f t="shared" si="661"/>
        <v>0.69032921810699588</v>
      </c>
      <c r="K1112" s="2"/>
      <c r="L1112" s="2">
        <f t="shared" si="662"/>
        <v>5.1440329218106998E-2</v>
      </c>
      <c r="M1112" s="2">
        <f t="shared" si="663"/>
        <v>1.4403292181069959E-2</v>
      </c>
      <c r="N1112" s="2">
        <f t="shared" si="664"/>
        <v>3.3950617283950615E-2</v>
      </c>
      <c r="O1112" s="2">
        <f t="shared" si="665"/>
        <v>8.89917695473251E-2</v>
      </c>
      <c r="P1112" s="2">
        <f t="shared" si="666"/>
        <v>0.77932098765432101</v>
      </c>
      <c r="Q1112" s="2">
        <f t="shared" si="675"/>
        <v>3.189300411522622E-2</v>
      </c>
      <c r="R1112" s="1">
        <v>100</v>
      </c>
      <c r="S1112" s="1">
        <v>28</v>
      </c>
      <c r="T1112" s="1">
        <v>66</v>
      </c>
      <c r="U1112" s="1">
        <v>173</v>
      </c>
      <c r="V1112" s="1">
        <v>1515</v>
      </c>
      <c r="AA1112" s="1">
        <v>62</v>
      </c>
      <c r="AK1112" s="7">
        <f t="shared" si="667"/>
        <v>0</v>
      </c>
      <c r="AL1112" s="7">
        <f t="shared" si="668"/>
        <v>0</v>
      </c>
      <c r="AM1112" s="7">
        <f t="shared" si="669"/>
        <v>0</v>
      </c>
      <c r="AN1112" s="2">
        <f t="shared" si="670"/>
        <v>0</v>
      </c>
      <c r="AO1112" s="2">
        <f t="shared" si="671"/>
        <v>0</v>
      </c>
      <c r="AP1112" s="2">
        <f t="shared" si="672"/>
        <v>0</v>
      </c>
      <c r="AR1112" t="str">
        <f t="shared" si="673"/>
        <v>Carbon</v>
      </c>
      <c r="AS1112" t="s">
        <v>3063</v>
      </c>
      <c r="AT1112" s="184">
        <v>1</v>
      </c>
      <c r="AV1112" s="97">
        <v>30</v>
      </c>
      <c r="AW1112" s="99">
        <v>9</v>
      </c>
      <c r="AX1112" s="105">
        <f t="shared" si="674"/>
        <v>30009</v>
      </c>
      <c r="AZ1112" s="7" t="s">
        <v>2951</v>
      </c>
      <c r="BA1112" t="s">
        <v>3184</v>
      </c>
    </row>
    <row r="1113" spans="1:70" hidden="1" outlineLevel="1">
      <c r="A1113" t="s">
        <v>560</v>
      </c>
      <c r="B1113" t="s">
        <v>3063</v>
      </c>
      <c r="C1113" s="1">
        <f t="shared" si="658"/>
        <v>500</v>
      </c>
      <c r="D1113" s="7">
        <f>IF(R1113&gt;0,RANK(R1113,(R1113:T1113,U1113:AI1113)),0)</f>
        <v>4</v>
      </c>
      <c r="E1113" s="7">
        <f>IF(S1113&gt;0,RANK(S1113,(R1113:T1113,U1113:AI1113)),0)</f>
        <v>6</v>
      </c>
      <c r="F1113" s="7">
        <f>IF(T1113&gt;0,RANK(T1113,(R1113:T1113,U1113:AI1113)),0)</f>
        <v>5</v>
      </c>
      <c r="G1113" s="7">
        <f>IF(U1113&gt;0,RANK(U1113,(R1113:T1113,U1113:AI1113)),0)</f>
        <v>2</v>
      </c>
      <c r="H1113" s="7">
        <f t="shared" si="659"/>
        <v>1</v>
      </c>
      <c r="I1113" s="49">
        <f t="shared" si="660"/>
        <v>281</v>
      </c>
      <c r="J1113" s="177">
        <f t="shared" si="661"/>
        <v>0.56200000000000006</v>
      </c>
      <c r="K1113" s="2"/>
      <c r="L1113" s="2">
        <f t="shared" si="662"/>
        <v>4.5999999999999999E-2</v>
      </c>
      <c r="M1113" s="2">
        <f t="shared" si="663"/>
        <v>0.02</v>
      </c>
      <c r="N1113" s="2">
        <f t="shared" si="664"/>
        <v>2.8000000000000001E-2</v>
      </c>
      <c r="O1113" s="2">
        <f t="shared" si="665"/>
        <v>0.13600000000000001</v>
      </c>
      <c r="P1113" s="2">
        <f t="shared" si="666"/>
        <v>0.69799999999999995</v>
      </c>
      <c r="Q1113" s="2">
        <f t="shared" si="675"/>
        <v>7.1999999999999953E-2</v>
      </c>
      <c r="R1113" s="1">
        <v>23</v>
      </c>
      <c r="S1113" s="1">
        <v>10</v>
      </c>
      <c r="T1113" s="1">
        <v>14</v>
      </c>
      <c r="U1113" s="1">
        <v>68</v>
      </c>
      <c r="V1113" s="1">
        <v>349</v>
      </c>
      <c r="AA1113" s="1">
        <v>36</v>
      </c>
      <c r="AK1113" s="7">
        <f t="shared" si="667"/>
        <v>0</v>
      </c>
      <c r="AL1113" s="7">
        <f t="shared" si="668"/>
        <v>0</v>
      </c>
      <c r="AM1113" s="7">
        <f t="shared" si="669"/>
        <v>0</v>
      </c>
      <c r="AN1113" s="2">
        <f t="shared" si="670"/>
        <v>0</v>
      </c>
      <c r="AO1113" s="2">
        <f t="shared" si="671"/>
        <v>0</v>
      </c>
      <c r="AP1113" s="2">
        <f t="shared" si="672"/>
        <v>0</v>
      </c>
      <c r="AR1113" t="str">
        <f t="shared" si="673"/>
        <v>Carter</v>
      </c>
      <c r="AS1113" t="s">
        <v>3063</v>
      </c>
      <c r="AT1113" s="184">
        <v>1</v>
      </c>
      <c r="AV1113" s="97">
        <v>30</v>
      </c>
      <c r="AW1113" s="99">
        <v>11</v>
      </c>
      <c r="AX1113" s="105">
        <f t="shared" si="674"/>
        <v>30011</v>
      </c>
      <c r="AZ1113" s="7" t="s">
        <v>2951</v>
      </c>
      <c r="BA1113" t="s">
        <v>3184</v>
      </c>
    </row>
    <row r="1114" spans="1:70" hidden="1" outlineLevel="1">
      <c r="A1114" t="s">
        <v>2931</v>
      </c>
      <c r="B1114" t="s">
        <v>3063</v>
      </c>
      <c r="C1114" s="1">
        <f t="shared" si="658"/>
        <v>10995</v>
      </c>
      <c r="D1114" s="7">
        <f>IF(R1114&gt;0,RANK(R1114,(R1114:T1114,U1114:AI1114)),0)</f>
        <v>3</v>
      </c>
      <c r="E1114" s="7">
        <f>IF(S1114&gt;0,RANK(S1114,(R1114:T1114,U1114:AI1114)),0)</f>
        <v>6</v>
      </c>
      <c r="F1114" s="7">
        <f>IF(T1114&gt;0,RANK(T1114,(R1114:T1114,U1114:AI1114)),0)</f>
        <v>5</v>
      </c>
      <c r="G1114" s="7">
        <f>IF(U1114&gt;0,RANK(U1114,(R1114:T1114,U1114:AI1114)),0)</f>
        <v>2</v>
      </c>
      <c r="H1114" s="7">
        <f t="shared" si="659"/>
        <v>1</v>
      </c>
      <c r="I1114" s="49">
        <f t="shared" si="660"/>
        <v>7361</v>
      </c>
      <c r="J1114" s="177">
        <f t="shared" si="661"/>
        <v>0.66948613005911783</v>
      </c>
      <c r="K1114" s="2"/>
      <c r="L1114" s="2">
        <f t="shared" si="662"/>
        <v>7.2305593451568895E-2</v>
      </c>
      <c r="M1114" s="2">
        <f t="shared" si="663"/>
        <v>2.1100500227376081E-2</v>
      </c>
      <c r="N1114" s="2">
        <f t="shared" si="664"/>
        <v>2.9558890404729421E-2</v>
      </c>
      <c r="O1114" s="2">
        <f t="shared" si="665"/>
        <v>7.7035015916325597E-2</v>
      </c>
      <c r="P1114" s="2">
        <f t="shared" si="666"/>
        <v>0.74652114597544339</v>
      </c>
      <c r="Q1114" s="2">
        <f t="shared" si="675"/>
        <v>5.3478854024556655E-2</v>
      </c>
      <c r="R1114" s="1">
        <v>795</v>
      </c>
      <c r="S1114" s="1">
        <v>232</v>
      </c>
      <c r="T1114" s="1">
        <v>325</v>
      </c>
      <c r="U1114" s="1">
        <v>847</v>
      </c>
      <c r="V1114" s="1">
        <v>8208</v>
      </c>
      <c r="AA1114" s="1">
        <v>588</v>
      </c>
      <c r="AK1114" s="7">
        <f t="shared" si="667"/>
        <v>0</v>
      </c>
      <c r="AL1114" s="7">
        <f t="shared" si="668"/>
        <v>0</v>
      </c>
      <c r="AM1114" s="7">
        <f t="shared" si="669"/>
        <v>0</v>
      </c>
      <c r="AN1114" s="2">
        <f t="shared" si="670"/>
        <v>0</v>
      </c>
      <c r="AO1114" s="2">
        <f t="shared" si="671"/>
        <v>0</v>
      </c>
      <c r="AP1114" s="2">
        <f t="shared" si="672"/>
        <v>0</v>
      </c>
      <c r="AR1114" t="str">
        <f t="shared" si="673"/>
        <v>Cascade</v>
      </c>
      <c r="AS1114" t="s">
        <v>3063</v>
      </c>
      <c r="AT1114" s="184">
        <v>1</v>
      </c>
      <c r="AV1114" s="97">
        <v>30</v>
      </c>
      <c r="AW1114" s="99">
        <v>13</v>
      </c>
      <c r="AX1114" s="105">
        <f t="shared" si="674"/>
        <v>30013</v>
      </c>
      <c r="AZ1114" s="7" t="s">
        <v>2951</v>
      </c>
      <c r="BA1114" t="s">
        <v>3184</v>
      </c>
    </row>
    <row r="1115" spans="1:70" hidden="1" outlineLevel="1">
      <c r="A1115" t="s">
        <v>2236</v>
      </c>
      <c r="B1115" t="s">
        <v>3063</v>
      </c>
      <c r="C1115" s="1">
        <f t="shared" si="658"/>
        <v>1215</v>
      </c>
      <c r="D1115" s="7">
        <f>IF(R1115&gt;0,RANK(R1115,(R1115:T1115,U1115:AI1115)),0)</f>
        <v>2</v>
      </c>
      <c r="E1115" s="7">
        <f>IF(S1115&gt;0,RANK(S1115,(R1115:T1115,U1115:AI1115)),0)</f>
        <v>5</v>
      </c>
      <c r="F1115" s="7">
        <f>IF(T1115&gt;0,RANK(T1115,(R1115:T1115,U1115:AI1115)),0)</f>
        <v>6</v>
      </c>
      <c r="G1115" s="7">
        <f>IF(U1115&gt;0,RANK(U1115,(R1115:T1115,U1115:AI1115)),0)</f>
        <v>4</v>
      </c>
      <c r="H1115" s="7">
        <f t="shared" si="659"/>
        <v>1</v>
      </c>
      <c r="I1115" s="49">
        <f t="shared" si="660"/>
        <v>765</v>
      </c>
      <c r="J1115" s="177">
        <f t="shared" si="661"/>
        <v>0.62962962962962965</v>
      </c>
      <c r="K1115" s="2"/>
      <c r="L1115" s="2">
        <f t="shared" si="662"/>
        <v>7.8189300411522639E-2</v>
      </c>
      <c r="M1115" s="2">
        <f t="shared" si="663"/>
        <v>2.9629629629629631E-2</v>
      </c>
      <c r="N1115" s="2">
        <f t="shared" si="664"/>
        <v>2.8806584362139918E-2</v>
      </c>
      <c r="O1115" s="2">
        <f t="shared" si="665"/>
        <v>7.7366255144032919E-2</v>
      </c>
      <c r="P1115" s="2">
        <f t="shared" si="666"/>
        <v>0.70781893004115226</v>
      </c>
      <c r="Q1115" s="2">
        <f t="shared" si="675"/>
        <v>7.8189300411522611E-2</v>
      </c>
      <c r="R1115" s="1">
        <v>95</v>
      </c>
      <c r="S1115" s="1">
        <v>36</v>
      </c>
      <c r="T1115" s="1">
        <v>35</v>
      </c>
      <c r="U1115" s="1">
        <v>94</v>
      </c>
      <c r="V1115" s="1">
        <v>860</v>
      </c>
      <c r="AA1115" s="1">
        <v>95</v>
      </c>
      <c r="AK1115" s="7">
        <f t="shared" si="667"/>
        <v>0</v>
      </c>
      <c r="AL1115" s="7">
        <f t="shared" si="668"/>
        <v>0</v>
      </c>
      <c r="AM1115" s="7">
        <f t="shared" si="669"/>
        <v>0</v>
      </c>
      <c r="AN1115" s="2">
        <f t="shared" si="670"/>
        <v>0</v>
      </c>
      <c r="AO1115" s="2">
        <f t="shared" si="671"/>
        <v>0</v>
      </c>
      <c r="AP1115" s="2">
        <f t="shared" si="672"/>
        <v>0</v>
      </c>
      <c r="AR1115" t="str">
        <f t="shared" si="673"/>
        <v>Chouteau</v>
      </c>
      <c r="AS1115" t="s">
        <v>3063</v>
      </c>
      <c r="AT1115" s="184">
        <v>1</v>
      </c>
      <c r="AV1115" s="97">
        <v>30</v>
      </c>
      <c r="AW1115" s="99">
        <v>15</v>
      </c>
      <c r="AX1115" s="105">
        <f t="shared" si="674"/>
        <v>30015</v>
      </c>
      <c r="AZ1115" s="7" t="s">
        <v>2951</v>
      </c>
      <c r="BA1115" t="s">
        <v>3184</v>
      </c>
    </row>
    <row r="1116" spans="1:70" hidden="1" outlineLevel="1">
      <c r="A1116" t="s">
        <v>1237</v>
      </c>
      <c r="B1116" t="s">
        <v>3063</v>
      </c>
      <c r="C1116" s="1">
        <f t="shared" si="658"/>
        <v>1748</v>
      </c>
      <c r="D1116" s="7">
        <f>IF(R1116&gt;0,RANK(R1116,(R1116:T1116,U1116:AI1116)),0)</f>
        <v>3</v>
      </c>
      <c r="E1116" s="7">
        <f>IF(S1116&gt;0,RANK(S1116,(R1116:T1116,U1116:AI1116)),0)</f>
        <v>6</v>
      </c>
      <c r="F1116" s="7">
        <f>IF(T1116&gt;0,RANK(T1116,(R1116:T1116,U1116:AI1116)),0)</f>
        <v>4</v>
      </c>
      <c r="G1116" s="7">
        <f>IF(U1116&gt;0,RANK(U1116,(R1116:T1116,U1116:AI1116)),0)</f>
        <v>2</v>
      </c>
      <c r="H1116" s="7">
        <f t="shared" si="659"/>
        <v>1</v>
      </c>
      <c r="I1116" s="49">
        <f t="shared" si="660"/>
        <v>1245</v>
      </c>
      <c r="J1116" s="177">
        <f t="shared" si="661"/>
        <v>0.71224256292906174</v>
      </c>
      <c r="K1116" s="2"/>
      <c r="L1116" s="2">
        <f t="shared" si="662"/>
        <v>4.8054919908466817E-2</v>
      </c>
      <c r="M1116" s="2">
        <f t="shared" si="663"/>
        <v>2.0594965675057208E-2</v>
      </c>
      <c r="N1116" s="2">
        <f t="shared" si="664"/>
        <v>4.3478260869565216E-2</v>
      </c>
      <c r="O1116" s="2">
        <f t="shared" si="665"/>
        <v>7.1510297482837534E-2</v>
      </c>
      <c r="P1116" s="2">
        <f t="shared" si="666"/>
        <v>0.78375286041189929</v>
      </c>
      <c r="Q1116" s="2">
        <f t="shared" si="675"/>
        <v>3.2608695652173947E-2</v>
      </c>
      <c r="R1116" s="1">
        <v>84</v>
      </c>
      <c r="S1116" s="1">
        <v>36</v>
      </c>
      <c r="T1116" s="1">
        <v>76</v>
      </c>
      <c r="U1116" s="1">
        <v>125</v>
      </c>
      <c r="V1116" s="1">
        <v>1370</v>
      </c>
      <c r="AA1116" s="1">
        <v>57</v>
      </c>
      <c r="AK1116" s="7">
        <f t="shared" si="667"/>
        <v>0</v>
      </c>
      <c r="AL1116" s="7">
        <f t="shared" si="668"/>
        <v>0</v>
      </c>
      <c r="AM1116" s="7">
        <f t="shared" si="669"/>
        <v>0</v>
      </c>
      <c r="AN1116" s="2">
        <f t="shared" si="670"/>
        <v>0</v>
      </c>
      <c r="AO1116" s="2">
        <f t="shared" si="671"/>
        <v>0</v>
      </c>
      <c r="AP1116" s="2">
        <f t="shared" si="672"/>
        <v>0</v>
      </c>
      <c r="AR1116" t="str">
        <f t="shared" si="673"/>
        <v>Custer</v>
      </c>
      <c r="AS1116" t="s">
        <v>3063</v>
      </c>
      <c r="AT1116" s="184">
        <v>1</v>
      </c>
      <c r="AV1116" s="97">
        <v>30</v>
      </c>
      <c r="AW1116" s="99">
        <v>17</v>
      </c>
      <c r="AX1116" s="105">
        <f t="shared" si="674"/>
        <v>30017</v>
      </c>
      <c r="AZ1116" s="7" t="s">
        <v>2951</v>
      </c>
      <c r="BA1116" t="s">
        <v>3184</v>
      </c>
    </row>
    <row r="1117" spans="1:70" hidden="1" outlineLevel="1">
      <c r="A1117" t="s">
        <v>2094</v>
      </c>
      <c r="B1117" t="s">
        <v>3063</v>
      </c>
      <c r="C1117" s="1">
        <f t="shared" si="658"/>
        <v>447</v>
      </c>
      <c r="D1117" s="7">
        <f>IF(R1117&gt;0,RANK(R1117,(R1117:T1117,U1117:AI1117)),0)</f>
        <v>2</v>
      </c>
      <c r="E1117" s="7">
        <f>IF(S1117&gt;0,RANK(S1117,(R1117:T1117,U1117:AI1117)),0)</f>
        <v>6</v>
      </c>
      <c r="F1117" s="7">
        <f>IF(T1117&gt;0,RANK(T1117,(R1117:T1117,U1117:AI1117)),0)</f>
        <v>5</v>
      </c>
      <c r="G1117" s="7">
        <f>IF(U1117&gt;0,RANK(U1117,(R1117:T1117,U1117:AI1117)),0)</f>
        <v>3</v>
      </c>
      <c r="H1117" s="7">
        <f t="shared" si="659"/>
        <v>1</v>
      </c>
      <c r="I1117" s="49">
        <f t="shared" si="660"/>
        <v>297</v>
      </c>
      <c r="J1117" s="177">
        <f t="shared" si="661"/>
        <v>0.66442953020134232</v>
      </c>
      <c r="K1117" s="2"/>
      <c r="L1117" s="2">
        <f t="shared" si="662"/>
        <v>9.6196868008948541E-2</v>
      </c>
      <c r="M1117" s="2">
        <f t="shared" si="663"/>
        <v>1.3422818791946308E-2</v>
      </c>
      <c r="N1117" s="2">
        <f t="shared" si="664"/>
        <v>3.1319910514541388E-2</v>
      </c>
      <c r="O1117" s="2">
        <f t="shared" si="665"/>
        <v>5.3691275167785234E-2</v>
      </c>
      <c r="P1117" s="2">
        <f t="shared" si="666"/>
        <v>0.76062639821029088</v>
      </c>
      <c r="Q1117" s="2">
        <f t="shared" si="675"/>
        <v>4.4742729306487594E-2</v>
      </c>
      <c r="R1117" s="1">
        <v>43</v>
      </c>
      <c r="S1117" s="1">
        <v>6</v>
      </c>
      <c r="T1117" s="1">
        <v>14</v>
      </c>
      <c r="U1117" s="1">
        <v>24</v>
      </c>
      <c r="V1117" s="1">
        <v>340</v>
      </c>
      <c r="AA1117" s="1">
        <v>20</v>
      </c>
      <c r="AK1117" s="7">
        <f t="shared" si="667"/>
        <v>0</v>
      </c>
      <c r="AL1117" s="7">
        <f t="shared" si="668"/>
        <v>0</v>
      </c>
      <c r="AM1117" s="7">
        <f t="shared" si="669"/>
        <v>0</v>
      </c>
      <c r="AN1117" s="2">
        <f t="shared" si="670"/>
        <v>0</v>
      </c>
      <c r="AO1117" s="2">
        <f t="shared" si="671"/>
        <v>0</v>
      </c>
      <c r="AP1117" s="2">
        <f t="shared" si="672"/>
        <v>0</v>
      </c>
      <c r="AR1117" t="str">
        <f t="shared" si="673"/>
        <v>Daniels</v>
      </c>
      <c r="AS1117" t="s">
        <v>3063</v>
      </c>
      <c r="AT1117" s="184">
        <v>1</v>
      </c>
      <c r="AV1117" s="97">
        <v>30</v>
      </c>
      <c r="AW1117" s="99">
        <v>19</v>
      </c>
      <c r="AX1117" s="105">
        <f t="shared" si="674"/>
        <v>30019</v>
      </c>
      <c r="AZ1117" s="7" t="s">
        <v>2951</v>
      </c>
      <c r="BA1117" t="s">
        <v>3184</v>
      </c>
    </row>
    <row r="1118" spans="1:70" hidden="1" outlineLevel="1">
      <c r="A1118" t="s">
        <v>2512</v>
      </c>
      <c r="B1118" t="s">
        <v>3063</v>
      </c>
      <c r="C1118" s="1">
        <f t="shared" si="658"/>
        <v>2259</v>
      </c>
      <c r="D1118" s="7">
        <f>IF(R1118&gt;0,RANK(R1118,(R1118:T1118,U1118:AI1118)),0)</f>
        <v>4</v>
      </c>
      <c r="E1118" s="7">
        <f>IF(S1118&gt;0,RANK(S1118,(R1118:T1118,U1118:AI1118)),0)</f>
        <v>6</v>
      </c>
      <c r="F1118" s="7">
        <f>IF(T1118&gt;0,RANK(T1118,(R1118:T1118,U1118:AI1118)),0)</f>
        <v>5</v>
      </c>
      <c r="G1118" s="7">
        <f>IF(U1118&gt;0,RANK(U1118,(R1118:T1118,U1118:AI1118)),0)</f>
        <v>2</v>
      </c>
      <c r="H1118" s="7">
        <f t="shared" si="659"/>
        <v>1</v>
      </c>
      <c r="I1118" s="49">
        <f t="shared" si="660"/>
        <v>1528</v>
      </c>
      <c r="J1118" s="177">
        <f t="shared" si="661"/>
        <v>0.67640548915449317</v>
      </c>
      <c r="K1118" s="2"/>
      <c r="L1118" s="2">
        <f t="shared" si="662"/>
        <v>6.7729083665338641E-2</v>
      </c>
      <c r="M1118" s="2">
        <f t="shared" si="663"/>
        <v>2.1691013722886232E-2</v>
      </c>
      <c r="N1118" s="2">
        <f t="shared" si="664"/>
        <v>2.6117751217352811E-2</v>
      </c>
      <c r="O1118" s="2">
        <f t="shared" si="665"/>
        <v>6.9942452412571937E-2</v>
      </c>
      <c r="P1118" s="2">
        <f t="shared" si="666"/>
        <v>0.74634794156706508</v>
      </c>
      <c r="Q1118" s="2">
        <f t="shared" si="675"/>
        <v>6.8171757414785317E-2</v>
      </c>
      <c r="R1118" s="1">
        <v>153</v>
      </c>
      <c r="S1118" s="1">
        <v>49</v>
      </c>
      <c r="T1118" s="1">
        <v>59</v>
      </c>
      <c r="U1118" s="1">
        <v>158</v>
      </c>
      <c r="V1118" s="1">
        <v>1686</v>
      </c>
      <c r="AA1118" s="1">
        <v>154</v>
      </c>
      <c r="AK1118" s="7">
        <f t="shared" si="667"/>
        <v>0</v>
      </c>
      <c r="AL1118" s="7">
        <f t="shared" si="668"/>
        <v>0</v>
      </c>
      <c r="AM1118" s="7">
        <f t="shared" si="669"/>
        <v>0</v>
      </c>
      <c r="AN1118" s="2">
        <f t="shared" si="670"/>
        <v>0</v>
      </c>
      <c r="AO1118" s="2">
        <f t="shared" si="671"/>
        <v>0</v>
      </c>
      <c r="AP1118" s="2">
        <f t="shared" si="672"/>
        <v>0</v>
      </c>
      <c r="AR1118" t="str">
        <f t="shared" si="673"/>
        <v>Dawson</v>
      </c>
      <c r="AS1118" t="s">
        <v>3063</v>
      </c>
      <c r="AT1118" s="184">
        <v>1</v>
      </c>
      <c r="AV1118" s="97">
        <v>30</v>
      </c>
      <c r="AW1118" s="99">
        <v>21</v>
      </c>
      <c r="AX1118" s="105">
        <f t="shared" si="674"/>
        <v>30021</v>
      </c>
      <c r="AZ1118" s="7" t="s">
        <v>2951</v>
      </c>
      <c r="BA1118" t="s">
        <v>3184</v>
      </c>
    </row>
    <row r="1119" spans="1:70" hidden="1" outlineLevel="1">
      <c r="A1119" t="s">
        <v>1609</v>
      </c>
      <c r="B1119" t="s">
        <v>3063</v>
      </c>
      <c r="C1119" s="1">
        <f t="shared" si="658"/>
        <v>916</v>
      </c>
      <c r="D1119" s="7">
        <f>IF(R1119&gt;0,RANK(R1119,(R1119:T1119,U1119:AI1119)),0)</f>
        <v>3</v>
      </c>
      <c r="E1119" s="7">
        <f>IF(S1119&gt;0,RANK(S1119,(R1119:T1119,U1119:AI1119)),0)</f>
        <v>6</v>
      </c>
      <c r="F1119" s="7">
        <f>IF(T1119&gt;0,RANK(T1119,(R1119:T1119,U1119:AI1119)),0)</f>
        <v>4</v>
      </c>
      <c r="G1119" s="7">
        <f>IF(U1119&gt;0,RANK(U1119,(R1119:T1119,U1119:AI1119)),0)</f>
        <v>2</v>
      </c>
      <c r="H1119" s="7">
        <f t="shared" si="659"/>
        <v>1</v>
      </c>
      <c r="I1119" s="49">
        <f t="shared" si="660"/>
        <v>673</v>
      </c>
      <c r="J1119" s="177">
        <f t="shared" si="661"/>
        <v>0.73471615720524019</v>
      </c>
      <c r="K1119" s="2"/>
      <c r="L1119" s="2">
        <f t="shared" si="662"/>
        <v>3.384279475982533E-2</v>
      </c>
      <c r="M1119" s="2">
        <f t="shared" si="663"/>
        <v>1.3100436681222707E-2</v>
      </c>
      <c r="N1119" s="2">
        <f t="shared" si="664"/>
        <v>3.1659388646288207E-2</v>
      </c>
      <c r="O1119" s="2">
        <f t="shared" si="665"/>
        <v>8.0786026200873357E-2</v>
      </c>
      <c r="P1119" s="2">
        <f t="shared" si="666"/>
        <v>0.81550218340611358</v>
      </c>
      <c r="Q1119" s="2">
        <f t="shared" si="675"/>
        <v>2.510917030567672E-2</v>
      </c>
      <c r="R1119" s="1">
        <v>31</v>
      </c>
      <c r="S1119" s="1">
        <v>12</v>
      </c>
      <c r="T1119" s="1">
        <v>29</v>
      </c>
      <c r="U1119" s="1">
        <v>74</v>
      </c>
      <c r="V1119" s="1">
        <v>747</v>
      </c>
      <c r="AA1119" s="1">
        <v>23</v>
      </c>
      <c r="AK1119" s="7">
        <f t="shared" si="667"/>
        <v>0</v>
      </c>
      <c r="AL1119" s="7">
        <f t="shared" si="668"/>
        <v>0</v>
      </c>
      <c r="AM1119" s="7">
        <f t="shared" si="669"/>
        <v>0</v>
      </c>
      <c r="AN1119" s="2">
        <f t="shared" si="670"/>
        <v>0</v>
      </c>
      <c r="AO1119" s="2">
        <f t="shared" si="671"/>
        <v>0</v>
      </c>
      <c r="AP1119" s="2">
        <f t="shared" si="672"/>
        <v>0</v>
      </c>
      <c r="AR1119" t="str">
        <f t="shared" si="673"/>
        <v>Deer Lodge</v>
      </c>
      <c r="AS1119" t="s">
        <v>3063</v>
      </c>
      <c r="AT1119" s="184">
        <v>1</v>
      </c>
      <c r="AV1119" s="97">
        <v>30</v>
      </c>
      <c r="AW1119" s="99">
        <v>23</v>
      </c>
      <c r="AX1119" s="105">
        <f t="shared" si="674"/>
        <v>30023</v>
      </c>
      <c r="AZ1119" s="7" t="s">
        <v>2951</v>
      </c>
      <c r="BA1119" t="s">
        <v>3184</v>
      </c>
    </row>
    <row r="1120" spans="1:70" hidden="1" outlineLevel="1">
      <c r="A1120" t="s">
        <v>1339</v>
      </c>
      <c r="B1120" t="s">
        <v>3063</v>
      </c>
      <c r="C1120" s="1">
        <f t="shared" si="658"/>
        <v>971</v>
      </c>
      <c r="D1120" s="7">
        <f>IF(R1120&gt;0,RANK(R1120,(R1120:T1120,U1120:AI1120)),0)</f>
        <v>4</v>
      </c>
      <c r="E1120" s="7">
        <f>IF(S1120&gt;0,RANK(S1120,(R1120:T1120,U1120:AI1120)),0)</f>
        <v>6</v>
      </c>
      <c r="F1120" s="7">
        <f>IF(T1120&gt;0,RANK(T1120,(R1120:T1120,U1120:AI1120)),0)</f>
        <v>5</v>
      </c>
      <c r="G1120" s="7">
        <f>IF(U1120&gt;0,RANK(U1120,(R1120:T1120,U1120:AI1120)),0)</f>
        <v>2</v>
      </c>
      <c r="H1120" s="7">
        <f t="shared" si="659"/>
        <v>1</v>
      </c>
      <c r="I1120" s="49">
        <f t="shared" si="660"/>
        <v>653</v>
      </c>
      <c r="J1120" s="177">
        <f t="shared" si="661"/>
        <v>0.67250257466529351</v>
      </c>
      <c r="K1120" s="2"/>
      <c r="L1120" s="2">
        <f t="shared" si="662"/>
        <v>4.8403707518022657E-2</v>
      </c>
      <c r="M1120" s="2">
        <f t="shared" si="663"/>
        <v>1.7507723995880537E-2</v>
      </c>
      <c r="N1120" s="2">
        <f t="shared" si="664"/>
        <v>3.5015447991761074E-2</v>
      </c>
      <c r="O1120" s="2">
        <f t="shared" si="665"/>
        <v>8.3419155509783724E-2</v>
      </c>
      <c r="P1120" s="2">
        <f t="shared" si="666"/>
        <v>0.75592173017507724</v>
      </c>
      <c r="Q1120" s="2">
        <f t="shared" si="675"/>
        <v>5.973223480947476E-2</v>
      </c>
      <c r="R1120" s="1">
        <v>47</v>
      </c>
      <c r="S1120" s="1">
        <v>17</v>
      </c>
      <c r="T1120" s="1">
        <v>34</v>
      </c>
      <c r="U1120" s="1">
        <v>81</v>
      </c>
      <c r="V1120" s="1">
        <v>734</v>
      </c>
      <c r="AA1120" s="1">
        <v>58</v>
      </c>
      <c r="AK1120" s="7">
        <f t="shared" si="667"/>
        <v>0</v>
      </c>
      <c r="AL1120" s="7">
        <f t="shared" si="668"/>
        <v>0</v>
      </c>
      <c r="AM1120" s="7">
        <f t="shared" si="669"/>
        <v>0</v>
      </c>
      <c r="AN1120" s="2">
        <f t="shared" si="670"/>
        <v>0</v>
      </c>
      <c r="AO1120" s="2">
        <f t="shared" si="671"/>
        <v>0</v>
      </c>
      <c r="AP1120" s="2">
        <f t="shared" si="672"/>
        <v>0</v>
      </c>
      <c r="AR1120" t="str">
        <f t="shared" si="673"/>
        <v>Fallon</v>
      </c>
      <c r="AS1120" t="s">
        <v>3063</v>
      </c>
      <c r="AT1120" s="184">
        <v>1</v>
      </c>
      <c r="AV1120" s="97">
        <v>30</v>
      </c>
      <c r="AW1120" s="99">
        <v>25</v>
      </c>
      <c r="AX1120" s="105">
        <f t="shared" si="674"/>
        <v>30025</v>
      </c>
      <c r="AZ1120" s="7" t="s">
        <v>2951</v>
      </c>
      <c r="BA1120" t="s">
        <v>3184</v>
      </c>
    </row>
    <row r="1121" spans="1:53" hidden="1" outlineLevel="1">
      <c r="A1121" t="s">
        <v>1571</v>
      </c>
      <c r="B1121" t="s">
        <v>3063</v>
      </c>
      <c r="C1121" s="1">
        <f t="shared" si="658"/>
        <v>2715</v>
      </c>
      <c r="D1121" s="7">
        <f>IF(R1121&gt;0,RANK(R1121,(R1121:T1121,U1121:AI1121)),0)</f>
        <v>3</v>
      </c>
      <c r="E1121" s="7">
        <f>IF(S1121&gt;0,RANK(S1121,(R1121:T1121,U1121:AI1121)),0)</f>
        <v>6</v>
      </c>
      <c r="F1121" s="7">
        <f>IF(T1121&gt;0,RANK(T1121,(R1121:T1121,U1121:AI1121)),0)</f>
        <v>5</v>
      </c>
      <c r="G1121" s="7">
        <f>IF(U1121&gt;0,RANK(U1121,(R1121:T1121,U1121:AI1121)),0)</f>
        <v>2</v>
      </c>
      <c r="H1121" s="7">
        <f t="shared" si="659"/>
        <v>1</v>
      </c>
      <c r="I1121" s="49">
        <f t="shared" si="660"/>
        <v>1726</v>
      </c>
      <c r="J1121" s="177">
        <f t="shared" si="661"/>
        <v>0.63572744014732963</v>
      </c>
      <c r="K1121" s="2"/>
      <c r="L1121" s="2">
        <f t="shared" si="662"/>
        <v>7.4033149171270712E-2</v>
      </c>
      <c r="M1121" s="2">
        <f t="shared" si="663"/>
        <v>2.2099447513812154E-2</v>
      </c>
      <c r="N1121" s="2">
        <f t="shared" si="664"/>
        <v>3.4254143646408837E-2</v>
      </c>
      <c r="O1121" s="2">
        <f t="shared" si="665"/>
        <v>9.4290976058931858E-2</v>
      </c>
      <c r="P1121" s="2">
        <f t="shared" si="666"/>
        <v>0.73001841620626151</v>
      </c>
      <c r="Q1121" s="2">
        <f t="shared" si="675"/>
        <v>4.5303867403314935E-2</v>
      </c>
      <c r="R1121" s="1">
        <v>201</v>
      </c>
      <c r="S1121" s="1">
        <v>60</v>
      </c>
      <c r="T1121" s="1">
        <v>93</v>
      </c>
      <c r="U1121" s="1">
        <v>256</v>
      </c>
      <c r="V1121" s="1">
        <v>1982</v>
      </c>
      <c r="AA1121" s="1">
        <v>123</v>
      </c>
      <c r="AK1121" s="7">
        <f t="shared" si="667"/>
        <v>0</v>
      </c>
      <c r="AL1121" s="7">
        <f t="shared" si="668"/>
        <v>0</v>
      </c>
      <c r="AM1121" s="7">
        <f t="shared" si="669"/>
        <v>0</v>
      </c>
      <c r="AN1121" s="2">
        <f t="shared" si="670"/>
        <v>0</v>
      </c>
      <c r="AO1121" s="2">
        <f t="shared" si="671"/>
        <v>0</v>
      </c>
      <c r="AP1121" s="2">
        <f t="shared" si="672"/>
        <v>0</v>
      </c>
      <c r="AR1121" t="str">
        <f t="shared" si="673"/>
        <v>Fergus</v>
      </c>
      <c r="AS1121" t="s">
        <v>3063</v>
      </c>
      <c r="AT1121" s="184">
        <v>1</v>
      </c>
      <c r="AV1121" s="97">
        <v>30</v>
      </c>
      <c r="AW1121" s="99">
        <v>27</v>
      </c>
      <c r="AX1121" s="105">
        <f t="shared" si="674"/>
        <v>30027</v>
      </c>
      <c r="AZ1121" s="7" t="s">
        <v>2951</v>
      </c>
      <c r="BA1121" t="s">
        <v>3184</v>
      </c>
    </row>
    <row r="1122" spans="1:53" hidden="1" outlineLevel="1">
      <c r="A1122" t="s">
        <v>824</v>
      </c>
      <c r="B1122" t="s">
        <v>3063</v>
      </c>
      <c r="C1122" s="1">
        <f t="shared" si="658"/>
        <v>15261</v>
      </c>
      <c r="D1122" s="7">
        <f>IF(R1122&gt;0,RANK(R1122,(R1122:T1122,U1122:AI1122)),0)</f>
        <v>3</v>
      </c>
      <c r="E1122" s="7">
        <f>IF(S1122&gt;0,RANK(S1122,(R1122:T1122,U1122:AI1122)),0)</f>
        <v>6</v>
      </c>
      <c r="F1122" s="7">
        <f>IF(T1122&gt;0,RANK(T1122,(R1122:T1122,U1122:AI1122)),0)</f>
        <v>5</v>
      </c>
      <c r="G1122" s="7">
        <f>IF(U1122&gt;0,RANK(U1122,(R1122:T1122,U1122:AI1122)),0)</f>
        <v>2</v>
      </c>
      <c r="H1122" s="7">
        <f t="shared" si="659"/>
        <v>1</v>
      </c>
      <c r="I1122" s="49">
        <f t="shared" si="660"/>
        <v>10524</v>
      </c>
      <c r="J1122" s="177">
        <f t="shared" si="661"/>
        <v>0.68960094358167878</v>
      </c>
      <c r="K1122" s="2"/>
      <c r="L1122" s="2">
        <f t="shared" si="662"/>
        <v>7.1554943974837817E-2</v>
      </c>
      <c r="M1122" s="2">
        <f t="shared" si="663"/>
        <v>1.4940043247493611E-2</v>
      </c>
      <c r="N1122" s="2">
        <f t="shared" si="664"/>
        <v>2.7848764825371863E-2</v>
      </c>
      <c r="O1122" s="2">
        <f t="shared" si="665"/>
        <v>7.8042068016512686E-2</v>
      </c>
      <c r="P1122" s="2">
        <f t="shared" si="666"/>
        <v>0.76764301159819148</v>
      </c>
      <c r="Q1122" s="2">
        <f t="shared" si="675"/>
        <v>3.99711683375924E-2</v>
      </c>
      <c r="R1122" s="1">
        <v>1092</v>
      </c>
      <c r="S1122" s="1">
        <v>228</v>
      </c>
      <c r="T1122" s="1">
        <v>425</v>
      </c>
      <c r="U1122" s="1">
        <v>1191</v>
      </c>
      <c r="V1122" s="1">
        <v>11715</v>
      </c>
      <c r="AA1122" s="1">
        <v>610</v>
      </c>
      <c r="AK1122" s="7">
        <f t="shared" si="667"/>
        <v>0</v>
      </c>
      <c r="AL1122" s="7">
        <f t="shared" si="668"/>
        <v>0</v>
      </c>
      <c r="AM1122" s="7">
        <f t="shared" si="669"/>
        <v>0</v>
      </c>
      <c r="AN1122" s="2">
        <f t="shared" si="670"/>
        <v>0</v>
      </c>
      <c r="AO1122" s="2">
        <f t="shared" si="671"/>
        <v>0</v>
      </c>
      <c r="AP1122" s="2">
        <f t="shared" si="672"/>
        <v>0</v>
      </c>
      <c r="AR1122" t="str">
        <f t="shared" si="673"/>
        <v>Flathead</v>
      </c>
      <c r="AS1122" t="s">
        <v>3063</v>
      </c>
      <c r="AT1122" s="184">
        <v>1</v>
      </c>
      <c r="AV1122" s="97">
        <v>30</v>
      </c>
      <c r="AW1122" s="99">
        <v>29</v>
      </c>
      <c r="AX1122" s="105">
        <f t="shared" si="674"/>
        <v>30029</v>
      </c>
      <c r="AZ1122" s="7" t="s">
        <v>2951</v>
      </c>
      <c r="BA1122" t="s">
        <v>3184</v>
      </c>
    </row>
    <row r="1123" spans="1:53" hidden="1" outlineLevel="1">
      <c r="A1123" t="s">
        <v>1775</v>
      </c>
      <c r="B1123" t="s">
        <v>3063</v>
      </c>
      <c r="C1123" s="1">
        <f t="shared" si="658"/>
        <v>12531</v>
      </c>
      <c r="D1123" s="7">
        <f>IF(R1123&gt;0,RANK(R1123,(R1123:T1123,U1123:AI1123)),0)</f>
        <v>3</v>
      </c>
      <c r="E1123" s="7">
        <f>IF(S1123&gt;0,RANK(S1123,(R1123:T1123,U1123:AI1123)),0)</f>
        <v>6</v>
      </c>
      <c r="F1123" s="7">
        <f>IF(T1123&gt;0,RANK(T1123,(R1123:T1123,U1123:AI1123)),0)</f>
        <v>5</v>
      </c>
      <c r="G1123" s="7">
        <f>IF(U1123&gt;0,RANK(U1123,(R1123:T1123,U1123:AI1123)),0)</f>
        <v>2</v>
      </c>
      <c r="H1123" s="7">
        <f t="shared" si="659"/>
        <v>1</v>
      </c>
      <c r="I1123" s="49">
        <f t="shared" si="660"/>
        <v>6826</v>
      </c>
      <c r="J1123" s="177">
        <f t="shared" si="661"/>
        <v>0.54472907190168385</v>
      </c>
      <c r="K1123" s="2"/>
      <c r="L1123" s="2">
        <f t="shared" si="662"/>
        <v>9.0734977256404115E-2</v>
      </c>
      <c r="M1123" s="2">
        <f t="shared" si="663"/>
        <v>2.7451919240284096E-2</v>
      </c>
      <c r="N1123" s="2">
        <f t="shared" si="664"/>
        <v>4.3970952038943419E-2</v>
      </c>
      <c r="O1123" s="2">
        <f t="shared" si="665"/>
        <v>0.12433165748942622</v>
      </c>
      <c r="P1123" s="2">
        <f t="shared" si="666"/>
        <v>0.66906072939111005</v>
      </c>
      <c r="Q1123" s="2">
        <f t="shared" si="675"/>
        <v>4.4449764583832096E-2</v>
      </c>
      <c r="R1123" s="1">
        <v>1137</v>
      </c>
      <c r="S1123" s="1">
        <v>344</v>
      </c>
      <c r="T1123" s="1">
        <v>551</v>
      </c>
      <c r="U1123" s="1">
        <v>1558</v>
      </c>
      <c r="V1123" s="1">
        <v>8384</v>
      </c>
      <c r="AA1123" s="1">
        <v>557</v>
      </c>
      <c r="AK1123" s="7">
        <f t="shared" si="667"/>
        <v>0</v>
      </c>
      <c r="AL1123" s="7">
        <f t="shared" si="668"/>
        <v>0</v>
      </c>
      <c r="AM1123" s="7">
        <f t="shared" si="669"/>
        <v>0</v>
      </c>
      <c r="AN1123" s="2">
        <f t="shared" si="670"/>
        <v>0</v>
      </c>
      <c r="AO1123" s="2">
        <f t="shared" si="671"/>
        <v>0</v>
      </c>
      <c r="AP1123" s="2">
        <f t="shared" si="672"/>
        <v>0</v>
      </c>
      <c r="AR1123" t="str">
        <f t="shared" si="673"/>
        <v>Gallatin</v>
      </c>
      <c r="AS1123" t="s">
        <v>3063</v>
      </c>
      <c r="AT1123" s="184">
        <v>1</v>
      </c>
      <c r="AV1123" s="97">
        <v>30</v>
      </c>
      <c r="AW1123" s="99">
        <v>31</v>
      </c>
      <c r="AX1123" s="105">
        <f t="shared" si="674"/>
        <v>30031</v>
      </c>
      <c r="AZ1123" s="7" t="s">
        <v>2951</v>
      </c>
      <c r="BA1123" t="s">
        <v>3184</v>
      </c>
    </row>
    <row r="1124" spans="1:53" hidden="1" outlineLevel="1">
      <c r="A1124" t="s">
        <v>2082</v>
      </c>
      <c r="B1124" t="s">
        <v>3063</v>
      </c>
      <c r="C1124" s="1">
        <f t="shared" si="658"/>
        <v>447</v>
      </c>
      <c r="D1124" s="7">
        <f>IF(R1124&gt;0,RANK(R1124,(R1124:T1124,U1124:AI1124)),0)</f>
        <v>3</v>
      </c>
      <c r="E1124" s="7">
        <f>IF(S1124&gt;0,RANK(S1124,(R1124:T1124,U1124:AI1124)),0)</f>
        <v>6</v>
      </c>
      <c r="F1124" s="7">
        <f>IF(T1124&gt;0,RANK(T1124,(R1124:T1124,U1124:AI1124)),0)</f>
        <v>3</v>
      </c>
      <c r="G1124" s="7">
        <f>IF(U1124&gt;0,RANK(U1124,(R1124:T1124,U1124:AI1124)),0)</f>
        <v>2</v>
      </c>
      <c r="H1124" s="7">
        <f t="shared" si="659"/>
        <v>1</v>
      </c>
      <c r="I1124" s="49">
        <f t="shared" si="660"/>
        <v>318</v>
      </c>
      <c r="J1124" s="177">
        <f t="shared" si="661"/>
        <v>0.71140939597315433</v>
      </c>
      <c r="K1124" s="2"/>
      <c r="L1124" s="2">
        <f t="shared" si="662"/>
        <v>3.3557046979865772E-2</v>
      </c>
      <c r="M1124" s="2">
        <f t="shared" si="663"/>
        <v>1.1185682326621925E-2</v>
      </c>
      <c r="N1124" s="2">
        <f t="shared" si="664"/>
        <v>3.3557046979865772E-2</v>
      </c>
      <c r="O1124" s="2">
        <f t="shared" si="665"/>
        <v>8.9485458612975396E-2</v>
      </c>
      <c r="P1124" s="2">
        <f t="shared" si="666"/>
        <v>0.80089485458612975</v>
      </c>
      <c r="Q1124" s="2">
        <f t="shared" si="675"/>
        <v>3.1319910514541527E-2</v>
      </c>
      <c r="R1124" s="1">
        <v>15</v>
      </c>
      <c r="S1124" s="1">
        <v>5</v>
      </c>
      <c r="T1124" s="1">
        <v>15</v>
      </c>
      <c r="U1124" s="1">
        <v>40</v>
      </c>
      <c r="V1124" s="1">
        <v>358</v>
      </c>
      <c r="AA1124" s="1">
        <v>14</v>
      </c>
      <c r="AK1124" s="7">
        <f t="shared" si="667"/>
        <v>0</v>
      </c>
      <c r="AL1124" s="7">
        <f t="shared" si="668"/>
        <v>0</v>
      </c>
      <c r="AM1124" s="7">
        <f t="shared" si="669"/>
        <v>0</v>
      </c>
      <c r="AN1124" s="2">
        <f t="shared" si="670"/>
        <v>0</v>
      </c>
      <c r="AO1124" s="2">
        <f t="shared" si="671"/>
        <v>0</v>
      </c>
      <c r="AP1124" s="2">
        <f t="shared" si="672"/>
        <v>0</v>
      </c>
      <c r="AR1124" t="str">
        <f t="shared" si="673"/>
        <v>Garfield</v>
      </c>
      <c r="AS1124" t="s">
        <v>3063</v>
      </c>
      <c r="AT1124" s="184">
        <v>1</v>
      </c>
      <c r="AV1124" s="97">
        <v>30</v>
      </c>
      <c r="AW1124" s="99">
        <v>33</v>
      </c>
      <c r="AX1124" s="105">
        <f t="shared" si="674"/>
        <v>30033</v>
      </c>
      <c r="AZ1124" s="7" t="s">
        <v>2951</v>
      </c>
      <c r="BA1124" t="s">
        <v>3184</v>
      </c>
    </row>
    <row r="1125" spans="1:53" hidden="1" outlineLevel="1">
      <c r="A1125" t="s">
        <v>2965</v>
      </c>
      <c r="B1125" t="s">
        <v>3063</v>
      </c>
      <c r="C1125" s="1">
        <f t="shared" si="658"/>
        <v>537</v>
      </c>
      <c r="D1125" s="7">
        <f>IF(R1125&gt;0,RANK(R1125,(R1125:T1125,U1125:AI1125)),0)</f>
        <v>3</v>
      </c>
      <c r="E1125" s="7">
        <f>IF(S1125&gt;0,RANK(S1125,(R1125:T1125,U1125:AI1125)),0)</f>
        <v>6</v>
      </c>
      <c r="F1125" s="7">
        <f>IF(T1125&gt;0,RANK(T1125,(R1125:T1125,U1125:AI1125)),0)</f>
        <v>5</v>
      </c>
      <c r="G1125" s="7">
        <f>IF(U1125&gt;0,RANK(U1125,(R1125:T1125,U1125:AI1125)),0)</f>
        <v>2</v>
      </c>
      <c r="H1125" s="7">
        <f t="shared" si="659"/>
        <v>1</v>
      </c>
      <c r="I1125" s="49">
        <f t="shared" si="660"/>
        <v>389</v>
      </c>
      <c r="J1125" s="177">
        <f t="shared" si="661"/>
        <v>0.72439478584729977</v>
      </c>
      <c r="K1125" s="2"/>
      <c r="L1125" s="2">
        <f t="shared" si="662"/>
        <v>2.9795158286778398E-2</v>
      </c>
      <c r="M1125" s="2">
        <f t="shared" si="663"/>
        <v>2.0484171322160148E-2</v>
      </c>
      <c r="N1125" s="2">
        <f t="shared" si="664"/>
        <v>2.7932960893854747E-2</v>
      </c>
      <c r="O1125" s="2">
        <f t="shared" si="665"/>
        <v>8.3798882681564241E-2</v>
      </c>
      <c r="P1125" s="2">
        <f t="shared" si="666"/>
        <v>0.8081936685288641</v>
      </c>
      <c r="Q1125" s="2">
        <f t="shared" si="675"/>
        <v>2.9795158286778367E-2</v>
      </c>
      <c r="R1125" s="1">
        <v>16</v>
      </c>
      <c r="S1125" s="1">
        <v>11</v>
      </c>
      <c r="T1125" s="1">
        <v>15</v>
      </c>
      <c r="U1125" s="1">
        <v>45</v>
      </c>
      <c r="V1125" s="1">
        <v>434</v>
      </c>
      <c r="AA1125" s="1">
        <v>16</v>
      </c>
      <c r="AK1125" s="7">
        <f t="shared" si="667"/>
        <v>0</v>
      </c>
      <c r="AL1125" s="7">
        <f t="shared" si="668"/>
        <v>0</v>
      </c>
      <c r="AM1125" s="7">
        <f t="shared" si="669"/>
        <v>0</v>
      </c>
      <c r="AN1125" s="2">
        <f t="shared" si="670"/>
        <v>0</v>
      </c>
      <c r="AO1125" s="2">
        <f t="shared" si="671"/>
        <v>0</v>
      </c>
      <c r="AP1125" s="2">
        <f t="shared" si="672"/>
        <v>0</v>
      </c>
      <c r="AR1125" t="str">
        <f t="shared" si="673"/>
        <v>Glacier</v>
      </c>
      <c r="AS1125" t="s">
        <v>3063</v>
      </c>
      <c r="AT1125" s="184">
        <v>1</v>
      </c>
      <c r="AV1125" s="97">
        <v>30</v>
      </c>
      <c r="AW1125" s="99">
        <v>35</v>
      </c>
      <c r="AX1125" s="105">
        <f t="shared" si="674"/>
        <v>30035</v>
      </c>
      <c r="AZ1125" s="7" t="s">
        <v>2951</v>
      </c>
      <c r="BA1125" t="s">
        <v>3184</v>
      </c>
    </row>
    <row r="1126" spans="1:53" hidden="1" outlineLevel="1">
      <c r="A1126" t="s">
        <v>1426</v>
      </c>
      <c r="B1126" t="s">
        <v>3063</v>
      </c>
      <c r="C1126" s="1">
        <f t="shared" si="658"/>
        <v>257</v>
      </c>
      <c r="D1126" s="7">
        <f>IF(R1126&gt;0,RANK(R1126,(R1126:T1126,U1126:AI1126)),0)</f>
        <v>3</v>
      </c>
      <c r="E1126" s="7">
        <f>IF(S1126&gt;0,RANK(S1126,(R1126:T1126,U1126:AI1126)),0)</f>
        <v>6</v>
      </c>
      <c r="F1126" s="7">
        <f>IF(T1126&gt;0,RANK(T1126,(R1126:T1126,U1126:AI1126)),0)</f>
        <v>5</v>
      </c>
      <c r="G1126" s="7">
        <f>IF(U1126&gt;0,RANK(U1126,(R1126:T1126,U1126:AI1126)),0)</f>
        <v>2</v>
      </c>
      <c r="H1126" s="7">
        <f t="shared" si="659"/>
        <v>1</v>
      </c>
      <c r="I1126" s="49">
        <f t="shared" si="660"/>
        <v>180</v>
      </c>
      <c r="J1126" s="177">
        <f t="shared" si="661"/>
        <v>0.70038910505836571</v>
      </c>
      <c r="K1126" s="2"/>
      <c r="L1126" s="2">
        <f t="shared" si="662"/>
        <v>5.8365758754863814E-2</v>
      </c>
      <c r="M1126" s="2">
        <f t="shared" si="663"/>
        <v>7.7821011673151752E-3</v>
      </c>
      <c r="N1126" s="2">
        <f t="shared" si="664"/>
        <v>1.556420233463035E-2</v>
      </c>
      <c r="O1126" s="2">
        <f t="shared" si="665"/>
        <v>8.9494163424124515E-2</v>
      </c>
      <c r="P1126" s="2">
        <f t="shared" si="666"/>
        <v>0.78988326848249024</v>
      </c>
      <c r="Q1126" s="2">
        <f t="shared" si="675"/>
        <v>3.8910505836575959E-2</v>
      </c>
      <c r="R1126" s="1">
        <v>15</v>
      </c>
      <c r="S1126" s="1">
        <v>2</v>
      </c>
      <c r="T1126" s="1">
        <v>4</v>
      </c>
      <c r="U1126" s="1">
        <v>23</v>
      </c>
      <c r="V1126" s="1">
        <v>203</v>
      </c>
      <c r="AA1126" s="1">
        <v>10</v>
      </c>
      <c r="AK1126" s="7">
        <f t="shared" si="667"/>
        <v>0</v>
      </c>
      <c r="AL1126" s="7">
        <f t="shared" si="668"/>
        <v>0</v>
      </c>
      <c r="AM1126" s="7">
        <f t="shared" si="669"/>
        <v>0</v>
      </c>
      <c r="AN1126" s="2">
        <f t="shared" si="670"/>
        <v>0</v>
      </c>
      <c r="AO1126" s="2">
        <f t="shared" si="671"/>
        <v>0</v>
      </c>
      <c r="AP1126" s="2">
        <f t="shared" si="672"/>
        <v>0</v>
      </c>
      <c r="AR1126" t="str">
        <f t="shared" si="673"/>
        <v>Golden Valley</v>
      </c>
      <c r="AS1126" t="s">
        <v>3063</v>
      </c>
      <c r="AT1126" s="184">
        <v>1</v>
      </c>
      <c r="AV1126" s="97">
        <v>30</v>
      </c>
      <c r="AW1126" s="99">
        <v>37</v>
      </c>
      <c r="AX1126" s="105">
        <f t="shared" si="674"/>
        <v>30037</v>
      </c>
      <c r="AZ1126" s="7" t="s">
        <v>2951</v>
      </c>
      <c r="BA1126" t="s">
        <v>3184</v>
      </c>
    </row>
    <row r="1127" spans="1:53" hidden="1" outlineLevel="1">
      <c r="A1127" t="s">
        <v>486</v>
      </c>
      <c r="B1127" t="s">
        <v>3063</v>
      </c>
      <c r="C1127" s="1">
        <f t="shared" si="658"/>
        <v>657</v>
      </c>
      <c r="D1127" s="7">
        <f>IF(R1127&gt;0,RANK(R1127,(R1127:T1127,U1127:AI1127)),0)</f>
        <v>3</v>
      </c>
      <c r="E1127" s="7">
        <f>IF(S1127&gt;0,RANK(S1127,(R1127:T1127,U1127:AI1127)),0)</f>
        <v>6</v>
      </c>
      <c r="F1127" s="7">
        <f>IF(T1127&gt;0,RANK(T1127,(R1127:T1127,U1127:AI1127)),0)</f>
        <v>5</v>
      </c>
      <c r="G1127" s="7">
        <f>IF(U1127&gt;0,RANK(U1127,(R1127:T1127,U1127:AI1127)),0)</f>
        <v>2</v>
      </c>
      <c r="H1127" s="7">
        <f t="shared" si="659"/>
        <v>1</v>
      </c>
      <c r="I1127" s="49">
        <f t="shared" si="660"/>
        <v>428</v>
      </c>
      <c r="J1127" s="177">
        <f t="shared" si="661"/>
        <v>0.65144596651445963</v>
      </c>
      <c r="K1127" s="2"/>
      <c r="L1127" s="2">
        <f t="shared" si="662"/>
        <v>7.0015220700152203E-2</v>
      </c>
      <c r="M1127" s="2">
        <f t="shared" si="663"/>
        <v>2.1308980213089801E-2</v>
      </c>
      <c r="N1127" s="2">
        <f t="shared" si="664"/>
        <v>3.0441400304414001E-2</v>
      </c>
      <c r="O1127" s="2">
        <f t="shared" si="665"/>
        <v>8.9802130898021304E-2</v>
      </c>
      <c r="P1127" s="2">
        <f t="shared" si="666"/>
        <v>0.74124809741248099</v>
      </c>
      <c r="Q1127" s="2">
        <f t="shared" si="675"/>
        <v>4.7184170471841758E-2</v>
      </c>
      <c r="R1127" s="1">
        <v>46</v>
      </c>
      <c r="S1127" s="1">
        <v>14</v>
      </c>
      <c r="T1127" s="1">
        <v>20</v>
      </c>
      <c r="U1127" s="1">
        <v>59</v>
      </c>
      <c r="V1127" s="1">
        <v>487</v>
      </c>
      <c r="AA1127" s="1">
        <v>31</v>
      </c>
      <c r="AK1127" s="7">
        <f t="shared" si="667"/>
        <v>0</v>
      </c>
      <c r="AL1127" s="7">
        <f t="shared" si="668"/>
        <v>0</v>
      </c>
      <c r="AM1127" s="7">
        <f t="shared" si="669"/>
        <v>0</v>
      </c>
      <c r="AN1127" s="2">
        <f t="shared" si="670"/>
        <v>0</v>
      </c>
      <c r="AO1127" s="2">
        <f t="shared" si="671"/>
        <v>0</v>
      </c>
      <c r="AP1127" s="2">
        <f t="shared" si="672"/>
        <v>0</v>
      </c>
      <c r="AR1127" t="str">
        <f t="shared" si="673"/>
        <v>Granite</v>
      </c>
      <c r="AS1127" t="s">
        <v>3063</v>
      </c>
      <c r="AT1127" s="184">
        <v>1</v>
      </c>
      <c r="AV1127" s="97">
        <v>30</v>
      </c>
      <c r="AW1127" s="99">
        <v>39</v>
      </c>
      <c r="AX1127" s="105">
        <f t="shared" si="674"/>
        <v>30039</v>
      </c>
      <c r="AZ1127" s="7" t="s">
        <v>2951</v>
      </c>
      <c r="BA1127" t="s">
        <v>3184</v>
      </c>
    </row>
    <row r="1128" spans="1:53" hidden="1" outlineLevel="1">
      <c r="A1128" t="s">
        <v>1185</v>
      </c>
      <c r="B1128" t="s">
        <v>3063</v>
      </c>
      <c r="C1128" s="1">
        <f t="shared" si="658"/>
        <v>1770</v>
      </c>
      <c r="D1128" s="7">
        <f>IF(R1128&gt;0,RANK(R1128,(R1128:T1128,U1128:AI1128)),0)</f>
        <v>3</v>
      </c>
      <c r="E1128" s="7">
        <f>IF(S1128&gt;0,RANK(S1128,(R1128:T1128,U1128:AI1128)),0)</f>
        <v>6</v>
      </c>
      <c r="F1128" s="7">
        <f>IF(T1128&gt;0,RANK(T1128,(R1128:T1128,U1128:AI1128)),0)</f>
        <v>5</v>
      </c>
      <c r="G1128" s="7">
        <f>IF(U1128&gt;0,RANK(U1128,(R1128:T1128,U1128:AI1128)),0)</f>
        <v>2</v>
      </c>
      <c r="H1128" s="7">
        <f t="shared" si="659"/>
        <v>1</v>
      </c>
      <c r="I1128" s="49">
        <f t="shared" si="660"/>
        <v>1226</v>
      </c>
      <c r="J1128" s="177">
        <f t="shared" si="661"/>
        <v>0.69265536723163845</v>
      </c>
      <c r="K1128" s="2"/>
      <c r="L1128" s="2">
        <f t="shared" si="662"/>
        <v>6.2146892655367235E-2</v>
      </c>
      <c r="M1128" s="2">
        <f t="shared" si="663"/>
        <v>2.8248587570621469E-2</v>
      </c>
      <c r="N1128" s="2">
        <f t="shared" si="664"/>
        <v>2.9378531073446328E-2</v>
      </c>
      <c r="O1128" s="2">
        <f t="shared" si="665"/>
        <v>6.8361581920903955E-2</v>
      </c>
      <c r="P1128" s="2">
        <f t="shared" si="666"/>
        <v>0.76101694915254237</v>
      </c>
      <c r="Q1128" s="2">
        <f t="shared" si="675"/>
        <v>5.0847457627118731E-2</v>
      </c>
      <c r="R1128" s="1">
        <v>110</v>
      </c>
      <c r="S1128" s="1">
        <v>50</v>
      </c>
      <c r="T1128" s="1">
        <v>52</v>
      </c>
      <c r="U1128" s="1">
        <v>121</v>
      </c>
      <c r="V1128" s="1">
        <v>1347</v>
      </c>
      <c r="AA1128" s="1">
        <v>90</v>
      </c>
      <c r="AK1128" s="7">
        <f t="shared" si="667"/>
        <v>0</v>
      </c>
      <c r="AL1128" s="7">
        <f t="shared" si="668"/>
        <v>0</v>
      </c>
      <c r="AM1128" s="7">
        <f t="shared" si="669"/>
        <v>0</v>
      </c>
      <c r="AN1128" s="2">
        <f t="shared" si="670"/>
        <v>0</v>
      </c>
      <c r="AO1128" s="2">
        <f t="shared" si="671"/>
        <v>0</v>
      </c>
      <c r="AP1128" s="2">
        <f t="shared" si="672"/>
        <v>0</v>
      </c>
      <c r="AR1128" t="str">
        <f t="shared" si="673"/>
        <v>Hill</v>
      </c>
      <c r="AS1128" t="s">
        <v>3063</v>
      </c>
      <c r="AT1128" s="184">
        <v>1</v>
      </c>
      <c r="AV1128" s="97">
        <v>30</v>
      </c>
      <c r="AW1128" s="99">
        <v>41</v>
      </c>
      <c r="AX1128" s="105">
        <f t="shared" si="674"/>
        <v>30041</v>
      </c>
      <c r="AZ1128" s="7" t="s">
        <v>2951</v>
      </c>
      <c r="BA1128" t="s">
        <v>3184</v>
      </c>
    </row>
    <row r="1129" spans="1:53" hidden="1" outlineLevel="1">
      <c r="A1129" t="s">
        <v>2461</v>
      </c>
      <c r="B1129" t="s">
        <v>3063</v>
      </c>
      <c r="C1129" s="1">
        <f t="shared" si="658"/>
        <v>2215</v>
      </c>
      <c r="D1129" s="7">
        <f>IF(R1129&gt;0,RANK(R1129,(R1129:T1129,U1129:AI1129)),0)</f>
        <v>3</v>
      </c>
      <c r="E1129" s="7">
        <f>IF(S1129&gt;0,RANK(S1129,(R1129:T1129,U1129:AI1129)),0)</f>
        <v>6</v>
      </c>
      <c r="F1129" s="7">
        <f>IF(T1129&gt;0,RANK(T1129,(R1129:T1129,U1129:AI1129)),0)</f>
        <v>5</v>
      </c>
      <c r="G1129" s="7">
        <f>IF(U1129&gt;0,RANK(U1129,(R1129:T1129,U1129:AI1129)),0)</f>
        <v>2</v>
      </c>
      <c r="H1129" s="7">
        <f t="shared" si="659"/>
        <v>1</v>
      </c>
      <c r="I1129" s="49">
        <f t="shared" si="660"/>
        <v>1409</v>
      </c>
      <c r="J1129" s="177">
        <f t="shared" si="661"/>
        <v>0.63611738148984198</v>
      </c>
      <c r="K1129" s="2"/>
      <c r="L1129" s="2">
        <f t="shared" si="662"/>
        <v>6.2302483069977425E-2</v>
      </c>
      <c r="M1129" s="2">
        <f t="shared" si="663"/>
        <v>1.4898419864559819E-2</v>
      </c>
      <c r="N1129" s="2">
        <f t="shared" si="664"/>
        <v>3.0248306997742665E-2</v>
      </c>
      <c r="O1129" s="2">
        <f t="shared" si="665"/>
        <v>0.109255079006772</v>
      </c>
      <c r="P1129" s="2">
        <f t="shared" si="666"/>
        <v>0.74537246049661399</v>
      </c>
      <c r="Q1129" s="2">
        <f t="shared" si="675"/>
        <v>3.7923250564334099E-2</v>
      </c>
      <c r="R1129" s="1">
        <v>138</v>
      </c>
      <c r="S1129" s="1">
        <v>33</v>
      </c>
      <c r="T1129" s="1">
        <v>67</v>
      </c>
      <c r="U1129" s="1">
        <v>242</v>
      </c>
      <c r="V1129" s="1">
        <v>1651</v>
      </c>
      <c r="AA1129" s="1">
        <v>84</v>
      </c>
      <c r="AK1129" s="7">
        <f t="shared" si="667"/>
        <v>0</v>
      </c>
      <c r="AL1129" s="7">
        <f t="shared" si="668"/>
        <v>0</v>
      </c>
      <c r="AM1129" s="7">
        <f t="shared" si="669"/>
        <v>0</v>
      </c>
      <c r="AN1129" s="2">
        <f t="shared" si="670"/>
        <v>0</v>
      </c>
      <c r="AO1129" s="2">
        <f t="shared" si="671"/>
        <v>0</v>
      </c>
      <c r="AP1129" s="2">
        <f t="shared" si="672"/>
        <v>0</v>
      </c>
      <c r="AR1129" t="str">
        <f t="shared" si="673"/>
        <v>Jefferson</v>
      </c>
      <c r="AS1129" t="s">
        <v>3063</v>
      </c>
      <c r="AT1129" s="184">
        <v>1</v>
      </c>
      <c r="AV1129" s="97">
        <v>30</v>
      </c>
      <c r="AW1129" s="99">
        <v>43</v>
      </c>
      <c r="AX1129" s="105">
        <f t="shared" si="674"/>
        <v>30043</v>
      </c>
      <c r="AZ1129" s="7" t="s">
        <v>2951</v>
      </c>
      <c r="BA1129" t="s">
        <v>3184</v>
      </c>
    </row>
    <row r="1130" spans="1:53" hidden="1" outlineLevel="1">
      <c r="A1130" t="s">
        <v>77</v>
      </c>
      <c r="B1130" t="s">
        <v>3063</v>
      </c>
      <c r="C1130" s="1">
        <f t="shared" si="658"/>
        <v>626</v>
      </c>
      <c r="D1130" s="7">
        <f>IF(R1130&gt;0,RANK(R1130,(R1130:T1130,U1130:AI1130)),0)</f>
        <v>4</v>
      </c>
      <c r="E1130" s="7">
        <f>IF(S1130&gt;0,RANK(S1130,(R1130:T1130,U1130:AI1130)),0)</f>
        <v>6</v>
      </c>
      <c r="F1130" s="7">
        <f>IF(T1130&gt;0,RANK(T1130,(R1130:T1130,U1130:AI1130)),0)</f>
        <v>5</v>
      </c>
      <c r="G1130" s="7">
        <f>IF(U1130&gt;0,RANK(U1130,(R1130:T1130,U1130:AI1130)),0)</f>
        <v>3</v>
      </c>
      <c r="H1130" s="7">
        <f t="shared" si="659"/>
        <v>1</v>
      </c>
      <c r="I1130" s="49">
        <f t="shared" si="660"/>
        <v>366</v>
      </c>
      <c r="J1130" s="177">
        <f t="shared" si="661"/>
        <v>0.5846645367412141</v>
      </c>
      <c r="K1130" s="2"/>
      <c r="L1130" s="2">
        <f t="shared" si="662"/>
        <v>7.9872204472843447E-2</v>
      </c>
      <c r="M1130" s="2">
        <f t="shared" si="663"/>
        <v>3.3546325878594248E-2</v>
      </c>
      <c r="N1130" s="2">
        <f t="shared" si="664"/>
        <v>3.9936102236421724E-2</v>
      </c>
      <c r="O1130" s="2">
        <f t="shared" si="665"/>
        <v>8.6261980830670923E-2</v>
      </c>
      <c r="P1130" s="2">
        <f t="shared" si="666"/>
        <v>0.67252396166134187</v>
      </c>
      <c r="Q1130" s="2">
        <f t="shared" si="675"/>
        <v>8.785942492012766E-2</v>
      </c>
      <c r="R1130" s="1">
        <v>50</v>
      </c>
      <c r="S1130" s="1">
        <v>21</v>
      </c>
      <c r="T1130" s="1">
        <v>25</v>
      </c>
      <c r="U1130" s="1">
        <v>54</v>
      </c>
      <c r="V1130" s="1">
        <v>421</v>
      </c>
      <c r="AA1130" s="1">
        <v>55</v>
      </c>
      <c r="AK1130" s="7">
        <f t="shared" si="667"/>
        <v>0</v>
      </c>
      <c r="AL1130" s="7">
        <f t="shared" si="668"/>
        <v>0</v>
      </c>
      <c r="AM1130" s="7">
        <f t="shared" si="669"/>
        <v>0</v>
      </c>
      <c r="AN1130" s="2">
        <f t="shared" si="670"/>
        <v>0</v>
      </c>
      <c r="AO1130" s="2">
        <f t="shared" si="671"/>
        <v>0</v>
      </c>
      <c r="AP1130" s="2">
        <f t="shared" si="672"/>
        <v>0</v>
      </c>
      <c r="AR1130" t="str">
        <f t="shared" si="673"/>
        <v>Judith Basin</v>
      </c>
      <c r="AS1130" t="s">
        <v>3063</v>
      </c>
      <c r="AT1130" s="184">
        <v>1</v>
      </c>
      <c r="AV1130" s="97">
        <v>30</v>
      </c>
      <c r="AW1130" s="99">
        <v>45</v>
      </c>
      <c r="AX1130" s="105">
        <f t="shared" si="674"/>
        <v>30045</v>
      </c>
      <c r="AZ1130" s="7" t="s">
        <v>2951</v>
      </c>
      <c r="BA1130" t="s">
        <v>3184</v>
      </c>
    </row>
    <row r="1131" spans="1:53" hidden="1" outlineLevel="1">
      <c r="A1131" t="s">
        <v>2398</v>
      </c>
      <c r="B1131" t="s">
        <v>3063</v>
      </c>
      <c r="C1131" s="1">
        <f t="shared" si="658"/>
        <v>3843</v>
      </c>
      <c r="D1131" s="7">
        <f>IF(R1131&gt;0,RANK(R1131,(R1131:T1131,U1131:AI1131)),0)</f>
        <v>3</v>
      </c>
      <c r="E1131" s="7">
        <f>IF(S1131&gt;0,RANK(S1131,(R1131:T1131,U1131:AI1131)),0)</f>
        <v>6</v>
      </c>
      <c r="F1131" s="7">
        <f>IF(T1131&gt;0,RANK(T1131,(R1131:T1131,U1131:AI1131)),0)</f>
        <v>5</v>
      </c>
      <c r="G1131" s="7">
        <f>IF(U1131&gt;0,RANK(U1131,(R1131:T1131,U1131:AI1131)),0)</f>
        <v>2</v>
      </c>
      <c r="H1131" s="7">
        <f t="shared" si="659"/>
        <v>1</v>
      </c>
      <c r="I1131" s="49">
        <f t="shared" si="660"/>
        <v>2635</v>
      </c>
      <c r="J1131" s="177">
        <f t="shared" si="661"/>
        <v>0.68566224303929224</v>
      </c>
      <c r="K1131" s="2"/>
      <c r="L1131" s="2">
        <f t="shared" si="662"/>
        <v>6.9737184491282855E-2</v>
      </c>
      <c r="M1131" s="2">
        <f t="shared" si="663"/>
        <v>1.9776216497527973E-2</v>
      </c>
      <c r="N1131" s="2">
        <f t="shared" si="664"/>
        <v>2.6801977621649754E-2</v>
      </c>
      <c r="O1131" s="2">
        <f t="shared" si="665"/>
        <v>8.1186572989851685E-2</v>
      </c>
      <c r="P1131" s="2">
        <f t="shared" si="666"/>
        <v>0.7668488160291439</v>
      </c>
      <c r="Q1131" s="2">
        <f t="shared" si="675"/>
        <v>3.564923237054396E-2</v>
      </c>
      <c r="R1131" s="1">
        <v>268</v>
      </c>
      <c r="S1131" s="1">
        <v>76</v>
      </c>
      <c r="T1131" s="1">
        <v>103</v>
      </c>
      <c r="U1131" s="1">
        <v>312</v>
      </c>
      <c r="V1131" s="1">
        <v>2947</v>
      </c>
      <c r="AA1131" s="1">
        <v>137</v>
      </c>
      <c r="AK1131" s="7">
        <f t="shared" si="667"/>
        <v>0</v>
      </c>
      <c r="AL1131" s="7">
        <f t="shared" si="668"/>
        <v>0</v>
      </c>
      <c r="AM1131" s="7">
        <f t="shared" si="669"/>
        <v>0</v>
      </c>
      <c r="AN1131" s="2">
        <f t="shared" si="670"/>
        <v>0</v>
      </c>
      <c r="AO1131" s="2">
        <f t="shared" si="671"/>
        <v>0</v>
      </c>
      <c r="AP1131" s="2">
        <f t="shared" si="672"/>
        <v>0</v>
      </c>
      <c r="AR1131" t="str">
        <f t="shared" si="673"/>
        <v>Lake</v>
      </c>
      <c r="AS1131" t="s">
        <v>3063</v>
      </c>
      <c r="AT1131" s="184">
        <v>1</v>
      </c>
      <c r="AV1131" s="97">
        <v>30</v>
      </c>
      <c r="AW1131" s="99">
        <v>47</v>
      </c>
      <c r="AX1131" s="105">
        <f t="shared" si="674"/>
        <v>30047</v>
      </c>
      <c r="AZ1131" s="7" t="s">
        <v>2951</v>
      </c>
      <c r="BA1131" t="s">
        <v>3184</v>
      </c>
    </row>
    <row r="1132" spans="1:53" hidden="1" outlineLevel="1">
      <c r="A1132" t="s">
        <v>1781</v>
      </c>
      <c r="B1132" t="s">
        <v>3063</v>
      </c>
      <c r="C1132" s="1">
        <f t="shared" si="658"/>
        <v>8797</v>
      </c>
      <c r="D1132" s="7">
        <f>IF(R1132&gt;0,RANK(R1132,(R1132:T1132,U1132:AI1132)),0)</f>
        <v>3</v>
      </c>
      <c r="E1132" s="7">
        <f>IF(S1132&gt;0,RANK(S1132,(R1132:T1132,U1132:AI1132)),0)</f>
        <v>6</v>
      </c>
      <c r="F1132" s="7">
        <f>IF(T1132&gt;0,RANK(T1132,(R1132:T1132,U1132:AI1132)),0)</f>
        <v>4</v>
      </c>
      <c r="G1132" s="7">
        <f>IF(U1132&gt;0,RANK(U1132,(R1132:T1132,U1132:AI1132)),0)</f>
        <v>2</v>
      </c>
      <c r="H1132" s="7">
        <f t="shared" si="659"/>
        <v>1</v>
      </c>
      <c r="I1132" s="49">
        <f t="shared" si="660"/>
        <v>5293</v>
      </c>
      <c r="J1132" s="177">
        <f t="shared" si="661"/>
        <v>0.60168239172445148</v>
      </c>
      <c r="K1132" s="2"/>
      <c r="L1132" s="2">
        <f t="shared" si="662"/>
        <v>7.8549505513243148E-2</v>
      </c>
      <c r="M1132" s="2">
        <f t="shared" si="663"/>
        <v>2.5008525633738773E-2</v>
      </c>
      <c r="N1132" s="2">
        <f t="shared" si="664"/>
        <v>4.2628168693872912E-2</v>
      </c>
      <c r="O1132" s="2">
        <f t="shared" si="665"/>
        <v>0.10799136069114471</v>
      </c>
      <c r="P1132" s="2">
        <f t="shared" si="666"/>
        <v>0.70967375241559627</v>
      </c>
      <c r="Q1132" s="2">
        <f t="shared" si="675"/>
        <v>3.614868705240426E-2</v>
      </c>
      <c r="R1132" s="1">
        <v>691</v>
      </c>
      <c r="S1132" s="1">
        <v>220</v>
      </c>
      <c r="T1132" s="1">
        <v>375</v>
      </c>
      <c r="U1132" s="1">
        <v>950</v>
      </c>
      <c r="V1132" s="1">
        <v>6243</v>
      </c>
      <c r="AA1132" s="1">
        <v>318</v>
      </c>
      <c r="AK1132" s="7">
        <f t="shared" si="667"/>
        <v>0</v>
      </c>
      <c r="AL1132" s="7">
        <f t="shared" si="668"/>
        <v>0</v>
      </c>
      <c r="AM1132" s="7">
        <f t="shared" si="669"/>
        <v>0</v>
      </c>
      <c r="AN1132" s="2">
        <f t="shared" si="670"/>
        <v>0</v>
      </c>
      <c r="AO1132" s="2">
        <f t="shared" si="671"/>
        <v>0</v>
      </c>
      <c r="AP1132" s="2">
        <f t="shared" si="672"/>
        <v>0</v>
      </c>
      <c r="AR1132" t="str">
        <f t="shared" si="673"/>
        <v>Lewis and Clark</v>
      </c>
      <c r="AS1132" t="s">
        <v>3063</v>
      </c>
      <c r="AT1132" s="184">
        <v>1</v>
      </c>
      <c r="AV1132" s="97">
        <v>30</v>
      </c>
      <c r="AW1132" s="99">
        <v>49</v>
      </c>
      <c r="AX1132" s="105">
        <f t="shared" si="674"/>
        <v>30049</v>
      </c>
      <c r="AZ1132" s="7" t="s">
        <v>2951</v>
      </c>
      <c r="BA1132" t="s">
        <v>3184</v>
      </c>
    </row>
    <row r="1133" spans="1:53" hidden="1" outlineLevel="1">
      <c r="A1133" t="s">
        <v>210</v>
      </c>
      <c r="B1133" t="s">
        <v>3063</v>
      </c>
      <c r="C1133" s="1">
        <f t="shared" si="658"/>
        <v>534</v>
      </c>
      <c r="D1133" s="7">
        <f>IF(R1133&gt;0,RANK(R1133,(R1133:T1133,U1133:AI1133)),0)</f>
        <v>3</v>
      </c>
      <c r="E1133" s="7">
        <f>IF(S1133&gt;0,RANK(S1133,(R1133:T1133,U1133:AI1133)),0)</f>
        <v>5</v>
      </c>
      <c r="F1133" s="7">
        <f>IF(T1133&gt;0,RANK(T1133,(R1133:T1133,U1133:AI1133)),0)</f>
        <v>6</v>
      </c>
      <c r="G1133" s="7">
        <f>IF(U1133&gt;0,RANK(U1133,(R1133:T1133,U1133:AI1133)),0)</f>
        <v>2</v>
      </c>
      <c r="H1133" s="7">
        <f t="shared" si="659"/>
        <v>1</v>
      </c>
      <c r="I1133" s="49">
        <f t="shared" si="660"/>
        <v>345</v>
      </c>
      <c r="J1133" s="177">
        <f t="shared" si="661"/>
        <v>0.6460674157303371</v>
      </c>
      <c r="K1133" s="2"/>
      <c r="L1133" s="2">
        <f t="shared" si="662"/>
        <v>7.116104868913857E-2</v>
      </c>
      <c r="M1133" s="2">
        <f t="shared" si="663"/>
        <v>3.7453183520599252E-2</v>
      </c>
      <c r="N1133" s="2">
        <f t="shared" si="664"/>
        <v>2.0599250936329586E-2</v>
      </c>
      <c r="O1133" s="2">
        <f t="shared" si="665"/>
        <v>7.8651685393258425E-2</v>
      </c>
      <c r="P1133" s="2">
        <f t="shared" si="666"/>
        <v>0.7247191011235955</v>
      </c>
      <c r="Q1133" s="2">
        <f t="shared" si="675"/>
        <v>6.7415730337078705E-2</v>
      </c>
      <c r="R1133" s="1">
        <v>38</v>
      </c>
      <c r="S1133" s="1">
        <v>20</v>
      </c>
      <c r="T1133" s="1">
        <v>11</v>
      </c>
      <c r="U1133" s="1">
        <v>42</v>
      </c>
      <c r="V1133" s="1">
        <v>387</v>
      </c>
      <c r="AA1133" s="1">
        <v>36</v>
      </c>
      <c r="AK1133" s="7">
        <f t="shared" si="667"/>
        <v>0</v>
      </c>
      <c r="AL1133" s="7">
        <f t="shared" si="668"/>
        <v>0</v>
      </c>
      <c r="AM1133" s="7">
        <f t="shared" si="669"/>
        <v>0</v>
      </c>
      <c r="AN1133" s="2">
        <f t="shared" si="670"/>
        <v>0</v>
      </c>
      <c r="AO1133" s="2">
        <f t="shared" si="671"/>
        <v>0</v>
      </c>
      <c r="AP1133" s="2">
        <f t="shared" si="672"/>
        <v>0</v>
      </c>
      <c r="AR1133" t="str">
        <f t="shared" si="673"/>
        <v>Liberty</v>
      </c>
      <c r="AS1133" t="s">
        <v>3063</v>
      </c>
      <c r="AT1133" s="184">
        <v>1</v>
      </c>
      <c r="AV1133" s="97">
        <v>30</v>
      </c>
      <c r="AW1133" s="99">
        <v>51</v>
      </c>
      <c r="AX1133" s="105">
        <f t="shared" si="674"/>
        <v>30051</v>
      </c>
      <c r="AZ1133" s="7" t="s">
        <v>2951</v>
      </c>
      <c r="BA1133" t="s">
        <v>3184</v>
      </c>
    </row>
    <row r="1134" spans="1:53" hidden="1" outlineLevel="1">
      <c r="A1134" t="s">
        <v>223</v>
      </c>
      <c r="B1134" t="s">
        <v>3063</v>
      </c>
      <c r="C1134" s="1">
        <f t="shared" si="658"/>
        <v>3672</v>
      </c>
      <c r="D1134" s="7">
        <f>IF(R1134&gt;0,RANK(R1134,(R1134:T1134,U1134:AI1134)),0)</f>
        <v>3</v>
      </c>
      <c r="E1134" s="7">
        <f>IF(S1134&gt;0,RANK(S1134,(R1134:T1134,U1134:AI1134)),0)</f>
        <v>6</v>
      </c>
      <c r="F1134" s="7">
        <f>IF(T1134&gt;0,RANK(T1134,(R1134:T1134,U1134:AI1134)),0)</f>
        <v>5</v>
      </c>
      <c r="G1134" s="7">
        <f>IF(U1134&gt;0,RANK(U1134,(R1134:T1134,U1134:AI1134)),0)</f>
        <v>2</v>
      </c>
      <c r="H1134" s="7">
        <f t="shared" si="659"/>
        <v>1</v>
      </c>
      <c r="I1134" s="49">
        <f t="shared" si="660"/>
        <v>2842</v>
      </c>
      <c r="J1134" s="177">
        <f t="shared" si="661"/>
        <v>0.77396514161220042</v>
      </c>
      <c r="K1134" s="2"/>
      <c r="L1134" s="2">
        <f t="shared" si="662"/>
        <v>3.8126361655773419E-2</v>
      </c>
      <c r="M1134" s="2">
        <f t="shared" si="663"/>
        <v>1.4978213507625272E-2</v>
      </c>
      <c r="N1134" s="2">
        <f t="shared" si="664"/>
        <v>2.0152505446623094E-2</v>
      </c>
      <c r="O1134" s="2">
        <f t="shared" si="665"/>
        <v>6.3453159041394341E-2</v>
      </c>
      <c r="P1134" s="2">
        <f t="shared" si="666"/>
        <v>0.83741830065359479</v>
      </c>
      <c r="Q1134" s="2">
        <f t="shared" si="675"/>
        <v>2.5871459694989052E-2</v>
      </c>
      <c r="R1134" s="1">
        <v>140</v>
      </c>
      <c r="S1134" s="1">
        <v>55</v>
      </c>
      <c r="T1134" s="1">
        <v>74</v>
      </c>
      <c r="U1134" s="1">
        <v>233</v>
      </c>
      <c r="V1134" s="1">
        <v>3075</v>
      </c>
      <c r="AA1134" s="1">
        <v>95</v>
      </c>
      <c r="AK1134" s="7">
        <f t="shared" si="667"/>
        <v>0</v>
      </c>
      <c r="AL1134" s="7">
        <f t="shared" si="668"/>
        <v>0</v>
      </c>
      <c r="AM1134" s="7">
        <f t="shared" si="669"/>
        <v>0</v>
      </c>
      <c r="AN1134" s="2">
        <f t="shared" si="670"/>
        <v>0</v>
      </c>
      <c r="AO1134" s="2">
        <f t="shared" si="671"/>
        <v>0</v>
      </c>
      <c r="AP1134" s="2">
        <f t="shared" si="672"/>
        <v>0</v>
      </c>
      <c r="AR1134" t="str">
        <f t="shared" si="673"/>
        <v>Lincoln</v>
      </c>
      <c r="AS1134" t="s">
        <v>3063</v>
      </c>
      <c r="AT1134" s="184">
        <v>1</v>
      </c>
      <c r="AV1134" s="97">
        <v>30</v>
      </c>
      <c r="AW1134" s="99">
        <v>53</v>
      </c>
      <c r="AX1134" s="105">
        <f t="shared" si="674"/>
        <v>30053</v>
      </c>
      <c r="AZ1134" s="7" t="s">
        <v>2951</v>
      </c>
      <c r="BA1134" t="s">
        <v>3184</v>
      </c>
    </row>
    <row r="1135" spans="1:53" hidden="1" outlineLevel="1">
      <c r="A1135" t="s">
        <v>1566</v>
      </c>
      <c r="B1135" t="s">
        <v>3063</v>
      </c>
      <c r="C1135" s="1">
        <f t="shared" si="658"/>
        <v>495</v>
      </c>
      <c r="D1135" s="7">
        <f>IF(R1135&gt;0,RANK(R1135,(R1135:T1135,U1135:AI1135)),0)</f>
        <v>4</v>
      </c>
      <c r="E1135" s="7">
        <f>IF(S1135&gt;0,RANK(S1135,(R1135:T1135,U1135:AI1135)),0)</f>
        <v>6</v>
      </c>
      <c r="F1135" s="7">
        <f>IF(T1135&gt;0,RANK(T1135,(R1135:T1135,U1135:AI1135)),0)</f>
        <v>5</v>
      </c>
      <c r="G1135" s="7">
        <f>IF(U1135&gt;0,RANK(U1135,(R1135:T1135,U1135:AI1135)),0)</f>
        <v>2</v>
      </c>
      <c r="H1135" s="7">
        <f t="shared" si="659"/>
        <v>1</v>
      </c>
      <c r="I1135" s="49">
        <f t="shared" si="660"/>
        <v>372</v>
      </c>
      <c r="J1135" s="177">
        <f t="shared" si="661"/>
        <v>0.75151515151515147</v>
      </c>
      <c r="K1135" s="2"/>
      <c r="L1135" s="2">
        <f t="shared" si="662"/>
        <v>3.2323232323232323E-2</v>
      </c>
      <c r="M1135" s="2">
        <f t="shared" si="663"/>
        <v>2.0202020202020202E-3</v>
      </c>
      <c r="N1135" s="2">
        <f t="shared" si="664"/>
        <v>2.0202020202020204E-2</v>
      </c>
      <c r="O1135" s="2">
        <f t="shared" si="665"/>
        <v>7.6767676767676762E-2</v>
      </c>
      <c r="P1135" s="2">
        <f t="shared" si="666"/>
        <v>0.82828282828282829</v>
      </c>
      <c r="Q1135" s="2">
        <f t="shared" si="675"/>
        <v>4.0404040404040442E-2</v>
      </c>
      <c r="R1135" s="1">
        <v>16</v>
      </c>
      <c r="S1135" s="1">
        <v>1</v>
      </c>
      <c r="T1135" s="1">
        <v>10</v>
      </c>
      <c r="U1135" s="1">
        <v>38</v>
      </c>
      <c r="V1135" s="1">
        <v>410</v>
      </c>
      <c r="AA1135" s="1">
        <v>20</v>
      </c>
      <c r="AK1135" s="7">
        <f t="shared" si="667"/>
        <v>0</v>
      </c>
      <c r="AL1135" s="7">
        <f t="shared" si="668"/>
        <v>0</v>
      </c>
      <c r="AM1135" s="7">
        <f t="shared" si="669"/>
        <v>0</v>
      </c>
      <c r="AN1135" s="2">
        <f t="shared" si="670"/>
        <v>0</v>
      </c>
      <c r="AO1135" s="2">
        <f t="shared" si="671"/>
        <v>0</v>
      </c>
      <c r="AP1135" s="2">
        <f t="shared" si="672"/>
        <v>0</v>
      </c>
      <c r="AR1135" t="str">
        <f t="shared" si="673"/>
        <v>McCone</v>
      </c>
      <c r="AS1135" t="s">
        <v>3063</v>
      </c>
      <c r="AT1135" s="184">
        <v>1</v>
      </c>
      <c r="AV1135" s="97">
        <v>30</v>
      </c>
      <c r="AW1135" s="99">
        <v>55</v>
      </c>
      <c r="AX1135" s="105">
        <f t="shared" si="674"/>
        <v>30055</v>
      </c>
      <c r="AZ1135" s="7" t="s">
        <v>2951</v>
      </c>
      <c r="BA1135" t="s">
        <v>3184</v>
      </c>
    </row>
    <row r="1136" spans="1:53" hidden="1" outlineLevel="1">
      <c r="A1136" t="s">
        <v>1388</v>
      </c>
      <c r="B1136" t="s">
        <v>3063</v>
      </c>
      <c r="C1136" s="1">
        <f t="shared" si="658"/>
        <v>1975</v>
      </c>
      <c r="D1136" s="7">
        <f>IF(R1136&gt;0,RANK(R1136,(R1136:T1136,U1136:AI1136)),0)</f>
        <v>2</v>
      </c>
      <c r="E1136" s="7">
        <f>IF(S1136&gt;0,RANK(S1136,(R1136:T1136,U1136:AI1136)),0)</f>
        <v>6</v>
      </c>
      <c r="F1136" s="7">
        <f>IF(T1136&gt;0,RANK(T1136,(R1136:T1136,U1136:AI1136)),0)</f>
        <v>5</v>
      </c>
      <c r="G1136" s="7">
        <f>IF(U1136&gt;0,RANK(U1136,(R1136:T1136,U1136:AI1136)),0)</f>
        <v>3</v>
      </c>
      <c r="H1136" s="7">
        <f t="shared" si="659"/>
        <v>1</v>
      </c>
      <c r="I1136" s="49">
        <f t="shared" si="660"/>
        <v>1218</v>
      </c>
      <c r="J1136" s="177">
        <f t="shared" si="661"/>
        <v>0.61670886075949372</v>
      </c>
      <c r="K1136" s="2"/>
      <c r="L1136" s="2">
        <f t="shared" si="662"/>
        <v>9.8227848101265822E-2</v>
      </c>
      <c r="M1136" s="2">
        <f t="shared" si="663"/>
        <v>2.430379746835443E-2</v>
      </c>
      <c r="N1136" s="2">
        <f t="shared" si="664"/>
        <v>3.4430379746835445E-2</v>
      </c>
      <c r="O1136" s="2">
        <f t="shared" si="665"/>
        <v>8.5063291139240507E-2</v>
      </c>
      <c r="P1136" s="2">
        <f t="shared" si="666"/>
        <v>0.71493670886075944</v>
      </c>
      <c r="Q1136" s="2">
        <f t="shared" si="675"/>
        <v>4.3037974683544311E-2</v>
      </c>
      <c r="R1136" s="1">
        <v>194</v>
      </c>
      <c r="S1136" s="1">
        <v>48</v>
      </c>
      <c r="T1136" s="1">
        <v>68</v>
      </c>
      <c r="U1136" s="1">
        <v>168</v>
      </c>
      <c r="V1136" s="1">
        <v>1412</v>
      </c>
      <c r="AA1136" s="1">
        <v>85</v>
      </c>
      <c r="AK1136" s="7">
        <f t="shared" si="667"/>
        <v>0</v>
      </c>
      <c r="AL1136" s="7">
        <f t="shared" si="668"/>
        <v>0</v>
      </c>
      <c r="AM1136" s="7">
        <f t="shared" si="669"/>
        <v>0</v>
      </c>
      <c r="AN1136" s="2">
        <f t="shared" si="670"/>
        <v>0</v>
      </c>
      <c r="AO1136" s="2">
        <f t="shared" si="671"/>
        <v>0</v>
      </c>
      <c r="AP1136" s="2">
        <f t="shared" si="672"/>
        <v>0</v>
      </c>
      <c r="AR1136" t="str">
        <f t="shared" si="673"/>
        <v>Madison</v>
      </c>
      <c r="AS1136" t="s">
        <v>3063</v>
      </c>
      <c r="AT1136" s="184">
        <v>1</v>
      </c>
      <c r="AV1136" s="97">
        <v>30</v>
      </c>
      <c r="AW1136" s="99">
        <v>57</v>
      </c>
      <c r="AX1136" s="105">
        <f t="shared" si="674"/>
        <v>30057</v>
      </c>
      <c r="AZ1136" s="7" t="s">
        <v>2951</v>
      </c>
      <c r="BA1136" t="s">
        <v>3184</v>
      </c>
    </row>
    <row r="1137" spans="1:53" hidden="1" outlineLevel="1">
      <c r="A1137" t="s">
        <v>2280</v>
      </c>
      <c r="B1137" t="s">
        <v>3063</v>
      </c>
      <c r="C1137" s="1">
        <f t="shared" si="658"/>
        <v>500</v>
      </c>
      <c r="D1137" s="7">
        <f>IF(R1137&gt;0,RANK(R1137,(R1137:T1137,U1137:AI1137)),0)</f>
        <v>3</v>
      </c>
      <c r="E1137" s="7">
        <f>IF(S1137&gt;0,RANK(S1137,(R1137:T1137,U1137:AI1137)),0)</f>
        <v>6</v>
      </c>
      <c r="F1137" s="7">
        <f>IF(T1137&gt;0,RANK(T1137,(R1137:T1137,U1137:AI1137)),0)</f>
        <v>5</v>
      </c>
      <c r="G1137" s="7">
        <f>IF(U1137&gt;0,RANK(U1137,(R1137:T1137,U1137:AI1137)),0)</f>
        <v>2</v>
      </c>
      <c r="H1137" s="7">
        <f t="shared" si="659"/>
        <v>1</v>
      </c>
      <c r="I1137" s="49">
        <f t="shared" si="660"/>
        <v>361</v>
      </c>
      <c r="J1137" s="177">
        <f t="shared" si="661"/>
        <v>0.72199999999999998</v>
      </c>
      <c r="K1137" s="2"/>
      <c r="L1137" s="2">
        <f t="shared" si="662"/>
        <v>6.8000000000000005E-2</v>
      </c>
      <c r="M1137" s="2">
        <f t="shared" si="663"/>
        <v>1.7999999999999999E-2</v>
      </c>
      <c r="N1137" s="2">
        <f t="shared" si="664"/>
        <v>0.02</v>
      </c>
      <c r="O1137" s="2">
        <f t="shared" si="665"/>
        <v>7.0000000000000007E-2</v>
      </c>
      <c r="P1137" s="2">
        <f t="shared" si="666"/>
        <v>0.79200000000000004</v>
      </c>
      <c r="Q1137" s="2">
        <f t="shared" si="675"/>
        <v>3.1999999999999806E-2</v>
      </c>
      <c r="R1137" s="1">
        <v>34</v>
      </c>
      <c r="S1137" s="1">
        <v>9</v>
      </c>
      <c r="T1137" s="1">
        <v>10</v>
      </c>
      <c r="U1137" s="1">
        <v>35</v>
      </c>
      <c r="V1137" s="1">
        <v>396</v>
      </c>
      <c r="AA1137" s="1">
        <v>16</v>
      </c>
      <c r="AK1137" s="7">
        <f t="shared" si="667"/>
        <v>0</v>
      </c>
      <c r="AL1137" s="7">
        <f t="shared" si="668"/>
        <v>0</v>
      </c>
      <c r="AM1137" s="7">
        <f t="shared" si="669"/>
        <v>0</v>
      </c>
      <c r="AN1137" s="2">
        <f t="shared" si="670"/>
        <v>0</v>
      </c>
      <c r="AO1137" s="2">
        <f t="shared" si="671"/>
        <v>0</v>
      </c>
      <c r="AP1137" s="2">
        <f t="shared" si="672"/>
        <v>0</v>
      </c>
      <c r="AR1137" t="str">
        <f t="shared" si="673"/>
        <v>Meagher</v>
      </c>
      <c r="AS1137" t="s">
        <v>3063</v>
      </c>
      <c r="AT1137" s="184">
        <v>1</v>
      </c>
      <c r="AV1137" s="97">
        <v>30</v>
      </c>
      <c r="AW1137" s="99">
        <v>59</v>
      </c>
      <c r="AX1137" s="105">
        <f t="shared" si="674"/>
        <v>30059</v>
      </c>
      <c r="AZ1137" s="7" t="s">
        <v>2951</v>
      </c>
      <c r="BA1137" t="s">
        <v>3184</v>
      </c>
    </row>
    <row r="1138" spans="1:53" hidden="1" outlineLevel="1">
      <c r="A1138" t="s">
        <v>2074</v>
      </c>
      <c r="B1138" t="s">
        <v>3063</v>
      </c>
      <c r="C1138" s="1">
        <f t="shared" si="658"/>
        <v>890</v>
      </c>
      <c r="D1138" s="7">
        <f>IF(R1138&gt;0,RANK(R1138,(R1138:T1138,U1138:AI1138)),0)</f>
        <v>4</v>
      </c>
      <c r="E1138" s="7">
        <f>IF(S1138&gt;0,RANK(S1138,(R1138:T1138,U1138:AI1138)),0)</f>
        <v>6</v>
      </c>
      <c r="F1138" s="7">
        <f>IF(T1138&gt;0,RANK(T1138,(R1138:T1138,U1138:AI1138)),0)</f>
        <v>5</v>
      </c>
      <c r="G1138" s="7">
        <f>IF(U1138&gt;0,RANK(U1138,(R1138:T1138,U1138:AI1138)),0)</f>
        <v>2</v>
      </c>
      <c r="H1138" s="7">
        <f t="shared" si="659"/>
        <v>1</v>
      </c>
      <c r="I1138" s="49">
        <f t="shared" si="660"/>
        <v>565</v>
      </c>
      <c r="J1138" s="177">
        <f t="shared" si="661"/>
        <v>0.6348314606741573</v>
      </c>
      <c r="K1138" s="2"/>
      <c r="L1138" s="2">
        <f t="shared" si="662"/>
        <v>5.3932584269662923E-2</v>
      </c>
      <c r="M1138" s="2">
        <f t="shared" si="663"/>
        <v>2.6966292134831461E-2</v>
      </c>
      <c r="N1138" s="2">
        <f t="shared" si="664"/>
        <v>4.49438202247191E-2</v>
      </c>
      <c r="O1138" s="2">
        <f t="shared" si="665"/>
        <v>8.4269662921348312E-2</v>
      </c>
      <c r="P1138" s="2">
        <f t="shared" si="666"/>
        <v>0.7191011235955056</v>
      </c>
      <c r="Q1138" s="2">
        <f t="shared" si="675"/>
        <v>7.0786516853932557E-2</v>
      </c>
      <c r="R1138" s="1">
        <v>48</v>
      </c>
      <c r="S1138" s="1">
        <v>24</v>
      </c>
      <c r="T1138" s="1">
        <v>40</v>
      </c>
      <c r="U1138" s="1">
        <v>75</v>
      </c>
      <c r="V1138" s="1">
        <v>640</v>
      </c>
      <c r="AA1138" s="1">
        <v>63</v>
      </c>
      <c r="AK1138" s="7">
        <f t="shared" si="667"/>
        <v>0</v>
      </c>
      <c r="AL1138" s="7">
        <f t="shared" si="668"/>
        <v>0</v>
      </c>
      <c r="AM1138" s="7">
        <f t="shared" si="669"/>
        <v>0</v>
      </c>
      <c r="AN1138" s="2">
        <f t="shared" si="670"/>
        <v>0</v>
      </c>
      <c r="AO1138" s="2">
        <f t="shared" si="671"/>
        <v>0</v>
      </c>
      <c r="AP1138" s="2">
        <f t="shared" si="672"/>
        <v>0</v>
      </c>
      <c r="AR1138" t="str">
        <f t="shared" si="673"/>
        <v>Mineral</v>
      </c>
      <c r="AS1138" t="s">
        <v>3063</v>
      </c>
      <c r="AT1138" s="184">
        <v>1</v>
      </c>
      <c r="AV1138" s="97">
        <v>30</v>
      </c>
      <c r="AW1138" s="99">
        <v>61</v>
      </c>
      <c r="AX1138" s="105">
        <f t="shared" si="674"/>
        <v>30061</v>
      </c>
      <c r="AZ1138" s="7" t="s">
        <v>2951</v>
      </c>
      <c r="BA1138" t="s">
        <v>3184</v>
      </c>
    </row>
    <row r="1139" spans="1:53" hidden="1" outlineLevel="1">
      <c r="A1139" t="s">
        <v>722</v>
      </c>
      <c r="B1139" t="s">
        <v>3063</v>
      </c>
      <c r="C1139" s="1">
        <f t="shared" si="658"/>
        <v>10494</v>
      </c>
      <c r="D1139" s="7">
        <f>IF(R1139&gt;0,RANK(R1139,(R1139:T1139,U1139:AI1139)),0)</f>
        <v>3</v>
      </c>
      <c r="E1139" s="7">
        <f>IF(S1139&gt;0,RANK(S1139,(R1139:T1139,U1139:AI1139)),0)</f>
        <v>6</v>
      </c>
      <c r="F1139" s="7">
        <f>IF(T1139&gt;0,RANK(T1139,(R1139:T1139,U1139:AI1139)),0)</f>
        <v>5</v>
      </c>
      <c r="G1139" s="7">
        <f>IF(U1139&gt;0,RANK(U1139,(R1139:T1139,U1139:AI1139)),0)</f>
        <v>2</v>
      </c>
      <c r="H1139" s="7">
        <f t="shared" si="659"/>
        <v>1</v>
      </c>
      <c r="I1139" s="49">
        <f t="shared" si="660"/>
        <v>6661</v>
      </c>
      <c r="J1139" s="177">
        <f t="shared" si="661"/>
        <v>0.63474366304554986</v>
      </c>
      <c r="K1139" s="2"/>
      <c r="L1139" s="2">
        <f t="shared" si="662"/>
        <v>6.8515342100247761E-2</v>
      </c>
      <c r="M1139" s="2">
        <f t="shared" si="663"/>
        <v>2.1917286068229465E-2</v>
      </c>
      <c r="N1139" s="2">
        <f t="shared" si="664"/>
        <v>3.7926434152849249E-2</v>
      </c>
      <c r="O1139" s="2">
        <f t="shared" si="665"/>
        <v>9.9199542595769005E-2</v>
      </c>
      <c r="P1139" s="2">
        <f t="shared" si="666"/>
        <v>0.73394320564131887</v>
      </c>
      <c r="Q1139" s="2">
        <f t="shared" si="675"/>
        <v>3.8498189441585562E-2</v>
      </c>
      <c r="R1139" s="1">
        <v>719</v>
      </c>
      <c r="S1139" s="1">
        <v>230</v>
      </c>
      <c r="T1139" s="1">
        <v>398</v>
      </c>
      <c r="U1139" s="1">
        <v>1041</v>
      </c>
      <c r="V1139" s="1">
        <v>7702</v>
      </c>
      <c r="AA1139" s="1">
        <v>404</v>
      </c>
      <c r="AK1139" s="7">
        <f t="shared" si="667"/>
        <v>0</v>
      </c>
      <c r="AL1139" s="7">
        <f t="shared" si="668"/>
        <v>0</v>
      </c>
      <c r="AM1139" s="7">
        <f t="shared" si="669"/>
        <v>0</v>
      </c>
      <c r="AN1139" s="2">
        <f t="shared" si="670"/>
        <v>0</v>
      </c>
      <c r="AO1139" s="2">
        <f t="shared" si="671"/>
        <v>0</v>
      </c>
      <c r="AP1139" s="2">
        <f t="shared" si="672"/>
        <v>0</v>
      </c>
      <c r="AR1139" t="str">
        <f t="shared" si="673"/>
        <v>Missoula</v>
      </c>
      <c r="AS1139" t="s">
        <v>3063</v>
      </c>
      <c r="AT1139" s="184">
        <v>1</v>
      </c>
      <c r="AV1139" s="97">
        <v>30</v>
      </c>
      <c r="AW1139" s="99">
        <v>63</v>
      </c>
      <c r="AX1139" s="105">
        <f t="shared" si="674"/>
        <v>30063</v>
      </c>
      <c r="AZ1139" s="7" t="s">
        <v>2951</v>
      </c>
      <c r="BA1139" t="s">
        <v>3184</v>
      </c>
    </row>
    <row r="1140" spans="1:53" hidden="1" outlineLevel="1">
      <c r="A1140" t="s">
        <v>1920</v>
      </c>
      <c r="B1140" t="s">
        <v>3063</v>
      </c>
      <c r="C1140" s="1">
        <f t="shared" si="658"/>
        <v>1329</v>
      </c>
      <c r="D1140" s="7">
        <f>IF(R1140&gt;0,RANK(R1140,(R1140:T1140,U1140:AI1140)),0)</f>
        <v>4</v>
      </c>
      <c r="E1140" s="7">
        <f>IF(S1140&gt;0,RANK(S1140,(R1140:T1140,U1140:AI1140)),0)</f>
        <v>6</v>
      </c>
      <c r="F1140" s="7">
        <f>IF(T1140&gt;0,RANK(T1140,(R1140:T1140,U1140:AI1140)),0)</f>
        <v>5</v>
      </c>
      <c r="G1140" s="7">
        <f>IF(U1140&gt;0,RANK(U1140,(R1140:T1140,U1140:AI1140)),0)</f>
        <v>2</v>
      </c>
      <c r="H1140" s="7">
        <f t="shared" ref="H1140:H1164" si="676">IF(V1140&gt;0,RANK(V1140,(R1140:AB1140)),0)</f>
        <v>1</v>
      </c>
      <c r="I1140" s="49">
        <f t="shared" si="660"/>
        <v>917</v>
      </c>
      <c r="J1140" s="177">
        <f t="shared" si="661"/>
        <v>0.6899924755455229</v>
      </c>
      <c r="K1140" s="2"/>
      <c r="L1140" s="2">
        <f t="shared" si="662"/>
        <v>3.3107599699021821E-2</v>
      </c>
      <c r="M1140" s="2">
        <f t="shared" si="663"/>
        <v>1.5048908954100828E-2</v>
      </c>
      <c r="N1140" s="2">
        <f t="shared" si="664"/>
        <v>2.1068472535741158E-2</v>
      </c>
      <c r="O1140" s="2">
        <f t="shared" si="665"/>
        <v>9.2550790067720087E-2</v>
      </c>
      <c r="P1140" s="2">
        <f t="shared" ref="P1140:P1164" si="677">IF($C1140=0,"-",V1140/$C1140)</f>
        <v>0.78254326561324306</v>
      </c>
      <c r="Q1140" s="2">
        <f t="shared" si="675"/>
        <v>5.5680963130173122E-2</v>
      </c>
      <c r="R1140" s="1">
        <v>44</v>
      </c>
      <c r="S1140" s="1">
        <v>20</v>
      </c>
      <c r="T1140" s="1">
        <v>28</v>
      </c>
      <c r="U1140" s="1">
        <v>123</v>
      </c>
      <c r="V1140" s="1">
        <v>1040</v>
      </c>
      <c r="AA1140" s="1">
        <v>74</v>
      </c>
      <c r="AK1140" s="7">
        <f t="shared" ref="AK1140:AK1164" si="678">IF(W1140&gt;0,RANK(W1140,(R1140:AB1140)),0)</f>
        <v>0</v>
      </c>
      <c r="AL1140" s="7">
        <f t="shared" ref="AL1140:AL1164" si="679">IF(X1140&gt;0,RANK(X1140,(R1140:AB1140)),0)</f>
        <v>0</v>
      </c>
      <c r="AM1140" s="7">
        <f t="shared" ref="AM1140:AM1164" si="680">IF(Y1140&gt;0,RANK(Y1140,(R1140:AB1140)),0)</f>
        <v>0</v>
      </c>
      <c r="AN1140" s="2">
        <f t="shared" ref="AN1140:AN1164" si="681">IF($C1140=0,"-",W1140/$C1140)</f>
        <v>0</v>
      </c>
      <c r="AO1140" s="2">
        <f t="shared" ref="AO1140:AO1164" si="682">IF($C1140=0,"-",X1140/$C1140)</f>
        <v>0</v>
      </c>
      <c r="AP1140" s="2">
        <f t="shared" ref="AP1140:AP1164" si="683">IF($C1140=0,"-",Y1140/$C1140)</f>
        <v>0</v>
      </c>
      <c r="AR1140" t="str">
        <f t="shared" ref="AR1140:AR1164" si="684">A1140</f>
        <v>Musselshell</v>
      </c>
      <c r="AS1140" t="s">
        <v>3063</v>
      </c>
      <c r="AT1140" s="184">
        <v>1</v>
      </c>
      <c r="AV1140" s="97">
        <v>30</v>
      </c>
      <c r="AW1140" s="99">
        <v>65</v>
      </c>
      <c r="AX1140" s="105">
        <f t="shared" si="674"/>
        <v>30065</v>
      </c>
      <c r="AZ1140" s="7" t="s">
        <v>2951</v>
      </c>
      <c r="BA1140" t="s">
        <v>3184</v>
      </c>
    </row>
    <row r="1141" spans="1:53" hidden="1" outlineLevel="1">
      <c r="A1141" t="s">
        <v>2523</v>
      </c>
      <c r="B1141" t="s">
        <v>3063</v>
      </c>
      <c r="C1141" s="1">
        <f t="shared" si="658"/>
        <v>2568</v>
      </c>
      <c r="D1141" s="7">
        <f>IF(R1141&gt;0,RANK(R1141,(R1141:T1141,U1141:AI1141)),0)</f>
        <v>3</v>
      </c>
      <c r="E1141" s="7">
        <f>IF(S1141&gt;0,RANK(S1141,(R1141:T1141,U1141:AI1141)),0)</f>
        <v>6</v>
      </c>
      <c r="F1141" s="7">
        <f>IF(T1141&gt;0,RANK(T1141,(R1141:T1141,U1141:AI1141)),0)</f>
        <v>5</v>
      </c>
      <c r="G1141" s="7">
        <f>IF(U1141&gt;0,RANK(U1141,(R1141:T1141,U1141:AI1141)),0)</f>
        <v>2</v>
      </c>
      <c r="H1141" s="7">
        <f t="shared" si="676"/>
        <v>1</v>
      </c>
      <c r="I1141" s="49">
        <f t="shared" si="660"/>
        <v>1711</v>
      </c>
      <c r="J1141" s="177">
        <f t="shared" si="661"/>
        <v>0.66627725856697817</v>
      </c>
      <c r="K1141" s="2"/>
      <c r="L1141" s="2">
        <f t="shared" si="662"/>
        <v>6.1526479750778816E-2</v>
      </c>
      <c r="M1141" s="2">
        <f t="shared" si="663"/>
        <v>1.9080996884735201E-2</v>
      </c>
      <c r="N1141" s="2">
        <f t="shared" si="664"/>
        <v>3.1542056074766352E-2</v>
      </c>
      <c r="O1141" s="2">
        <f t="shared" si="665"/>
        <v>9.11214953271028E-2</v>
      </c>
      <c r="P1141" s="2">
        <f t="shared" si="677"/>
        <v>0.75739875389408096</v>
      </c>
      <c r="Q1141" s="2">
        <f t="shared" si="675"/>
        <v>3.9330218068535872E-2</v>
      </c>
      <c r="R1141" s="1">
        <v>158</v>
      </c>
      <c r="S1141" s="1">
        <v>49</v>
      </c>
      <c r="T1141" s="1">
        <v>81</v>
      </c>
      <c r="U1141" s="1">
        <v>234</v>
      </c>
      <c r="V1141" s="1">
        <v>1945</v>
      </c>
      <c r="AA1141" s="1">
        <v>101</v>
      </c>
      <c r="AK1141" s="7">
        <f t="shared" si="678"/>
        <v>0</v>
      </c>
      <c r="AL1141" s="7">
        <f t="shared" si="679"/>
        <v>0</v>
      </c>
      <c r="AM1141" s="7">
        <f t="shared" si="680"/>
        <v>0</v>
      </c>
      <c r="AN1141" s="2">
        <f t="shared" si="681"/>
        <v>0</v>
      </c>
      <c r="AO1141" s="2">
        <f t="shared" si="682"/>
        <v>0</v>
      </c>
      <c r="AP1141" s="2">
        <f t="shared" si="683"/>
        <v>0</v>
      </c>
      <c r="AR1141" t="str">
        <f t="shared" si="684"/>
        <v>Park</v>
      </c>
      <c r="AS1141" t="s">
        <v>3063</v>
      </c>
      <c r="AT1141" s="184">
        <v>1</v>
      </c>
      <c r="AV1141" s="97">
        <v>30</v>
      </c>
      <c r="AW1141" s="99">
        <v>67</v>
      </c>
      <c r="AX1141" s="105">
        <f t="shared" si="674"/>
        <v>30067</v>
      </c>
      <c r="AZ1141" s="7" t="s">
        <v>2951</v>
      </c>
      <c r="BA1141" t="s">
        <v>3184</v>
      </c>
    </row>
    <row r="1142" spans="1:53" hidden="1" outlineLevel="1">
      <c r="A1142" t="s">
        <v>832</v>
      </c>
      <c r="B1142" t="s">
        <v>3063</v>
      </c>
      <c r="C1142" s="1">
        <f t="shared" si="658"/>
        <v>203</v>
      </c>
      <c r="D1142" s="7">
        <f>IF(R1142&gt;0,RANK(R1142,(R1142:T1142,U1142:AI1142)),0)</f>
        <v>2</v>
      </c>
      <c r="E1142" s="7">
        <f>IF(S1142&gt;0,RANK(S1142,(R1142:T1142,U1142:AI1142)),0)</f>
        <v>6</v>
      </c>
      <c r="F1142" s="7">
        <f>IF(T1142&gt;0,RANK(T1142,(R1142:T1142,U1142:AI1142)),0)</f>
        <v>5</v>
      </c>
      <c r="G1142" s="7">
        <f>IF(U1142&gt;0,RANK(U1142,(R1142:T1142,U1142:AI1142)),0)</f>
        <v>2</v>
      </c>
      <c r="H1142" s="7">
        <f t="shared" si="676"/>
        <v>1</v>
      </c>
      <c r="I1142" s="49">
        <f t="shared" si="660"/>
        <v>158</v>
      </c>
      <c r="J1142" s="177">
        <f t="shared" si="661"/>
        <v>0.77832512315270941</v>
      </c>
      <c r="K1142" s="2"/>
      <c r="L1142" s="2">
        <f t="shared" si="662"/>
        <v>4.4334975369458129E-2</v>
      </c>
      <c r="M1142" s="2">
        <f t="shared" si="663"/>
        <v>1.4778325123152709E-2</v>
      </c>
      <c r="N1142" s="2">
        <f t="shared" si="664"/>
        <v>2.9556650246305417E-2</v>
      </c>
      <c r="O1142" s="2">
        <f t="shared" si="665"/>
        <v>4.4334975369458129E-2</v>
      </c>
      <c r="P1142" s="2">
        <f t="shared" si="677"/>
        <v>0.82266009852216748</v>
      </c>
      <c r="Q1142" s="2">
        <f t="shared" si="675"/>
        <v>4.4334975369458185E-2</v>
      </c>
      <c r="R1142" s="1">
        <v>9</v>
      </c>
      <c r="S1142" s="1">
        <v>3</v>
      </c>
      <c r="T1142" s="1">
        <v>6</v>
      </c>
      <c r="U1142" s="1">
        <v>9</v>
      </c>
      <c r="V1142" s="1">
        <v>167</v>
      </c>
      <c r="AA1142" s="1">
        <v>9</v>
      </c>
      <c r="AK1142" s="7">
        <f t="shared" si="678"/>
        <v>0</v>
      </c>
      <c r="AL1142" s="7">
        <f t="shared" si="679"/>
        <v>0</v>
      </c>
      <c r="AM1142" s="7">
        <f t="shared" si="680"/>
        <v>0</v>
      </c>
      <c r="AN1142" s="2">
        <f t="shared" si="681"/>
        <v>0</v>
      </c>
      <c r="AO1142" s="2">
        <f t="shared" si="682"/>
        <v>0</v>
      </c>
      <c r="AP1142" s="2">
        <f t="shared" si="683"/>
        <v>0</v>
      </c>
      <c r="AR1142" t="str">
        <f t="shared" si="684"/>
        <v>Petroleum</v>
      </c>
      <c r="AS1142" t="s">
        <v>3063</v>
      </c>
      <c r="AT1142" s="184">
        <v>1</v>
      </c>
      <c r="AV1142" s="97">
        <v>30</v>
      </c>
      <c r="AW1142" s="99">
        <v>69</v>
      </c>
      <c r="AX1142" s="105">
        <f t="shared" si="674"/>
        <v>30069</v>
      </c>
      <c r="AZ1142" s="7" t="s">
        <v>2951</v>
      </c>
      <c r="BA1142" t="s">
        <v>3184</v>
      </c>
    </row>
    <row r="1143" spans="1:53" hidden="1" outlineLevel="1">
      <c r="A1143" t="s">
        <v>2849</v>
      </c>
      <c r="B1143" t="s">
        <v>3063</v>
      </c>
      <c r="C1143" s="1">
        <f t="shared" si="658"/>
        <v>1405</v>
      </c>
      <c r="D1143" s="7">
        <f>IF(R1143&gt;0,RANK(R1143,(R1143:T1143,U1143:AI1143)),0)</f>
        <v>4</v>
      </c>
      <c r="E1143" s="7">
        <f>IF(S1143&gt;0,RANK(S1143,(R1143:T1143,U1143:AI1143)),0)</f>
        <v>6</v>
      </c>
      <c r="F1143" s="7">
        <f>IF(T1143&gt;0,RANK(T1143,(R1143:T1143,U1143:AI1143)),0)</f>
        <v>5</v>
      </c>
      <c r="G1143" s="7">
        <f>IF(U1143&gt;0,RANK(U1143,(R1143:T1143,U1143:AI1143)),0)</f>
        <v>3</v>
      </c>
      <c r="H1143" s="7">
        <f t="shared" si="676"/>
        <v>1</v>
      </c>
      <c r="I1143" s="49">
        <f t="shared" si="660"/>
        <v>998</v>
      </c>
      <c r="J1143" s="177">
        <f t="shared" si="661"/>
        <v>0.71032028469750885</v>
      </c>
      <c r="K1143" s="2"/>
      <c r="L1143" s="2">
        <f t="shared" si="662"/>
        <v>5.1245551601423488E-2</v>
      </c>
      <c r="M1143" s="2">
        <f t="shared" si="663"/>
        <v>1.5658362989323844E-2</v>
      </c>
      <c r="N1143" s="2">
        <f t="shared" si="664"/>
        <v>1.7793594306049824E-2</v>
      </c>
      <c r="O1143" s="2">
        <f t="shared" si="665"/>
        <v>5.9786476868327401E-2</v>
      </c>
      <c r="P1143" s="2">
        <f t="shared" si="677"/>
        <v>0.7829181494661922</v>
      </c>
      <c r="Q1143" s="2">
        <f t="shared" si="675"/>
        <v>7.2597864768683129E-2</v>
      </c>
      <c r="R1143" s="1">
        <v>72</v>
      </c>
      <c r="S1143" s="1">
        <v>22</v>
      </c>
      <c r="T1143" s="1">
        <v>25</v>
      </c>
      <c r="U1143" s="1">
        <v>84</v>
      </c>
      <c r="V1143" s="1">
        <v>1100</v>
      </c>
      <c r="AA1143" s="1">
        <v>102</v>
      </c>
      <c r="AK1143" s="7">
        <f t="shared" si="678"/>
        <v>0</v>
      </c>
      <c r="AL1143" s="7">
        <f t="shared" si="679"/>
        <v>0</v>
      </c>
      <c r="AM1143" s="7">
        <f t="shared" si="680"/>
        <v>0</v>
      </c>
      <c r="AN1143" s="2">
        <f t="shared" si="681"/>
        <v>0</v>
      </c>
      <c r="AO1143" s="2">
        <f t="shared" si="682"/>
        <v>0</v>
      </c>
      <c r="AP1143" s="2">
        <f t="shared" si="683"/>
        <v>0</v>
      </c>
      <c r="AR1143" t="str">
        <f t="shared" si="684"/>
        <v>Phillips</v>
      </c>
      <c r="AS1143" t="s">
        <v>3063</v>
      </c>
      <c r="AT1143" s="184">
        <v>1</v>
      </c>
      <c r="AV1143" s="97">
        <v>30</v>
      </c>
      <c r="AW1143" s="99">
        <v>71</v>
      </c>
      <c r="AX1143" s="105">
        <f t="shared" si="674"/>
        <v>30071</v>
      </c>
      <c r="AZ1143" s="7" t="s">
        <v>2951</v>
      </c>
      <c r="BA1143" t="s">
        <v>3184</v>
      </c>
    </row>
    <row r="1144" spans="1:53" hidden="1" outlineLevel="1">
      <c r="A1144" t="s">
        <v>2249</v>
      </c>
      <c r="B1144" t="s">
        <v>3063</v>
      </c>
      <c r="C1144" s="1">
        <f t="shared" si="658"/>
        <v>1279</v>
      </c>
      <c r="D1144" s="7">
        <f>IF(R1144&gt;0,RANK(R1144,(R1144:T1144,U1144:AI1144)),0)</f>
        <v>4</v>
      </c>
      <c r="E1144" s="7">
        <f>IF(S1144&gt;0,RANK(S1144,(R1144:T1144,U1144:AI1144)),0)</f>
        <v>6</v>
      </c>
      <c r="F1144" s="7">
        <f>IF(T1144&gt;0,RANK(T1144,(R1144:T1144,U1144:AI1144)),0)</f>
        <v>5</v>
      </c>
      <c r="G1144" s="7">
        <f>IF(U1144&gt;0,RANK(U1144,(R1144:T1144,U1144:AI1144)),0)</f>
        <v>2</v>
      </c>
      <c r="H1144" s="7">
        <f t="shared" si="676"/>
        <v>1</v>
      </c>
      <c r="I1144" s="49">
        <f t="shared" si="660"/>
        <v>830</v>
      </c>
      <c r="J1144" s="177">
        <f t="shared" si="661"/>
        <v>0.64894448788115711</v>
      </c>
      <c r="K1144" s="2"/>
      <c r="L1144" s="2">
        <f t="shared" si="662"/>
        <v>6.0203283815480846E-2</v>
      </c>
      <c r="M1144" s="2">
        <f t="shared" si="663"/>
        <v>2.5019546520719312E-2</v>
      </c>
      <c r="N1144" s="2">
        <f t="shared" si="664"/>
        <v>3.3620015637216574E-2</v>
      </c>
      <c r="O1144" s="2">
        <f t="shared" si="665"/>
        <v>7.8967943706020324E-2</v>
      </c>
      <c r="P1144" s="2">
        <f t="shared" si="677"/>
        <v>0.72791243158717744</v>
      </c>
      <c r="Q1144" s="2">
        <f t="shared" si="675"/>
        <v>7.427677873338534E-2</v>
      </c>
      <c r="R1144" s="1">
        <v>77</v>
      </c>
      <c r="S1144" s="1">
        <v>32</v>
      </c>
      <c r="T1144" s="1">
        <v>43</v>
      </c>
      <c r="U1144" s="1">
        <v>101</v>
      </c>
      <c r="V1144" s="1">
        <v>931</v>
      </c>
      <c r="AA1144" s="1">
        <v>95</v>
      </c>
      <c r="AK1144" s="7">
        <f t="shared" si="678"/>
        <v>0</v>
      </c>
      <c r="AL1144" s="7">
        <f t="shared" si="679"/>
        <v>0</v>
      </c>
      <c r="AM1144" s="7">
        <f t="shared" si="680"/>
        <v>0</v>
      </c>
      <c r="AN1144" s="2">
        <f t="shared" si="681"/>
        <v>0</v>
      </c>
      <c r="AO1144" s="2">
        <f t="shared" si="682"/>
        <v>0</v>
      </c>
      <c r="AP1144" s="2">
        <f t="shared" si="683"/>
        <v>0</v>
      </c>
      <c r="AR1144" t="str">
        <f t="shared" si="684"/>
        <v>Pondera</v>
      </c>
      <c r="AS1144" t="s">
        <v>3063</v>
      </c>
      <c r="AT1144" s="184">
        <v>1</v>
      </c>
      <c r="AV1144" s="97">
        <v>30</v>
      </c>
      <c r="AW1144" s="99">
        <v>73</v>
      </c>
      <c r="AX1144" s="105">
        <f t="shared" si="674"/>
        <v>30073</v>
      </c>
      <c r="AZ1144" s="7" t="s">
        <v>2951</v>
      </c>
      <c r="BA1144" t="s">
        <v>3184</v>
      </c>
    </row>
    <row r="1145" spans="1:53" hidden="1" outlineLevel="1">
      <c r="A1145" t="s">
        <v>2152</v>
      </c>
      <c r="B1145" t="s">
        <v>3063</v>
      </c>
      <c r="C1145" s="1">
        <f t="shared" si="658"/>
        <v>660</v>
      </c>
      <c r="D1145" s="7">
        <f>IF(R1145&gt;0,RANK(R1145,(R1145:T1145,U1145:AI1145)),0)</f>
        <v>3</v>
      </c>
      <c r="E1145" s="7">
        <f>IF(S1145&gt;0,RANK(S1145,(R1145:T1145,U1145:AI1145)),0)</f>
        <v>5</v>
      </c>
      <c r="F1145" s="7">
        <f>IF(T1145&gt;0,RANK(T1145,(R1145:T1145,U1145:AI1145)),0)</f>
        <v>6</v>
      </c>
      <c r="G1145" s="7">
        <f>IF(U1145&gt;0,RANK(U1145,(R1145:T1145,U1145:AI1145)),0)</f>
        <v>2</v>
      </c>
      <c r="H1145" s="7">
        <f t="shared" si="676"/>
        <v>1</v>
      </c>
      <c r="I1145" s="49">
        <f t="shared" si="660"/>
        <v>468</v>
      </c>
      <c r="J1145" s="177">
        <f t="shared" si="661"/>
        <v>0.70909090909090911</v>
      </c>
      <c r="K1145" s="2"/>
      <c r="L1145" s="2">
        <f t="shared" si="662"/>
        <v>6.2121212121212119E-2</v>
      </c>
      <c r="M1145" s="2">
        <f t="shared" si="663"/>
        <v>2.1212121212121213E-2</v>
      </c>
      <c r="N1145" s="2">
        <f t="shared" si="664"/>
        <v>1.9696969696969695E-2</v>
      </c>
      <c r="O1145" s="2">
        <f t="shared" si="665"/>
        <v>7.2727272727272724E-2</v>
      </c>
      <c r="P1145" s="2">
        <f t="shared" si="677"/>
        <v>0.78181818181818186</v>
      </c>
      <c r="Q1145" s="2">
        <f t="shared" si="675"/>
        <v>4.2424242424242364E-2</v>
      </c>
      <c r="R1145" s="1">
        <v>41</v>
      </c>
      <c r="S1145" s="1">
        <v>14</v>
      </c>
      <c r="T1145" s="1">
        <v>13</v>
      </c>
      <c r="U1145" s="1">
        <v>48</v>
      </c>
      <c r="V1145" s="1">
        <v>516</v>
      </c>
      <c r="AA1145" s="1">
        <v>28</v>
      </c>
      <c r="AK1145" s="7">
        <f t="shared" si="678"/>
        <v>0</v>
      </c>
      <c r="AL1145" s="7">
        <f t="shared" si="679"/>
        <v>0</v>
      </c>
      <c r="AM1145" s="7">
        <f t="shared" si="680"/>
        <v>0</v>
      </c>
      <c r="AN1145" s="2">
        <f t="shared" si="681"/>
        <v>0</v>
      </c>
      <c r="AO1145" s="2">
        <f t="shared" si="682"/>
        <v>0</v>
      </c>
      <c r="AP1145" s="2">
        <f t="shared" si="683"/>
        <v>0</v>
      </c>
      <c r="AR1145" t="str">
        <f t="shared" si="684"/>
        <v>Powder River</v>
      </c>
      <c r="AS1145" t="s">
        <v>3063</v>
      </c>
      <c r="AT1145" s="184">
        <v>1</v>
      </c>
      <c r="AV1145" s="97">
        <v>30</v>
      </c>
      <c r="AW1145" s="99">
        <v>75</v>
      </c>
      <c r="AX1145" s="105">
        <f t="shared" si="674"/>
        <v>30075</v>
      </c>
      <c r="AZ1145" s="7" t="s">
        <v>2951</v>
      </c>
      <c r="BA1145" t="s">
        <v>3184</v>
      </c>
    </row>
    <row r="1146" spans="1:53" hidden="1" outlineLevel="1">
      <c r="A1146" t="s">
        <v>1239</v>
      </c>
      <c r="B1146" t="s">
        <v>3063</v>
      </c>
      <c r="C1146" s="1">
        <f t="shared" si="658"/>
        <v>1068</v>
      </c>
      <c r="D1146" s="7">
        <f>IF(R1146&gt;0,RANK(R1146,(R1146:T1146,U1146:AI1146)),0)</f>
        <v>3</v>
      </c>
      <c r="E1146" s="7">
        <f>IF(S1146&gt;0,RANK(S1146,(R1146:T1146,U1146:AI1146)),0)</f>
        <v>6</v>
      </c>
      <c r="F1146" s="7">
        <f>IF(T1146&gt;0,RANK(T1146,(R1146:T1146,U1146:AI1146)),0)</f>
        <v>4</v>
      </c>
      <c r="G1146" s="7">
        <f>IF(U1146&gt;0,RANK(U1146,(R1146:T1146,U1146:AI1146)),0)</f>
        <v>2</v>
      </c>
      <c r="H1146" s="7">
        <f t="shared" si="676"/>
        <v>1</v>
      </c>
      <c r="I1146" s="49">
        <f t="shared" si="660"/>
        <v>717</v>
      </c>
      <c r="J1146" s="177">
        <f t="shared" si="661"/>
        <v>0.6713483146067416</v>
      </c>
      <c r="K1146" s="2"/>
      <c r="L1146" s="2">
        <f t="shared" si="662"/>
        <v>4.7752808988764044E-2</v>
      </c>
      <c r="M1146" s="2">
        <f t="shared" si="663"/>
        <v>1.6853932584269662E-2</v>
      </c>
      <c r="N1146" s="2">
        <f t="shared" si="664"/>
        <v>3.4644194756554308E-2</v>
      </c>
      <c r="O1146" s="2">
        <f t="shared" si="665"/>
        <v>9.7378277153558054E-2</v>
      </c>
      <c r="P1146" s="2">
        <f t="shared" si="677"/>
        <v>0.76872659176029967</v>
      </c>
      <c r="Q1146" s="2">
        <f t="shared" si="675"/>
        <v>3.4644194756554225E-2</v>
      </c>
      <c r="R1146" s="1">
        <v>51</v>
      </c>
      <c r="S1146" s="1">
        <v>18</v>
      </c>
      <c r="T1146" s="1">
        <v>37</v>
      </c>
      <c r="U1146" s="1">
        <v>104</v>
      </c>
      <c r="V1146" s="1">
        <v>821</v>
      </c>
      <c r="AA1146" s="1">
        <v>37</v>
      </c>
      <c r="AK1146" s="7">
        <f t="shared" si="678"/>
        <v>0</v>
      </c>
      <c r="AL1146" s="7">
        <f t="shared" si="679"/>
        <v>0</v>
      </c>
      <c r="AM1146" s="7">
        <f t="shared" si="680"/>
        <v>0</v>
      </c>
      <c r="AN1146" s="2">
        <f t="shared" si="681"/>
        <v>0</v>
      </c>
      <c r="AO1146" s="2">
        <f t="shared" si="682"/>
        <v>0</v>
      </c>
      <c r="AP1146" s="2">
        <f t="shared" si="683"/>
        <v>0</v>
      </c>
      <c r="AR1146" t="str">
        <f t="shared" si="684"/>
        <v>Powell</v>
      </c>
      <c r="AS1146" t="s">
        <v>3063</v>
      </c>
      <c r="AT1146" s="184">
        <v>1</v>
      </c>
      <c r="AV1146" s="97">
        <v>30</v>
      </c>
      <c r="AW1146" s="99">
        <v>77</v>
      </c>
      <c r="AX1146" s="105">
        <f t="shared" si="674"/>
        <v>30077</v>
      </c>
      <c r="AZ1146" s="7" t="s">
        <v>2951</v>
      </c>
      <c r="BA1146" t="s">
        <v>3184</v>
      </c>
    </row>
    <row r="1147" spans="1:53" hidden="1" outlineLevel="1">
      <c r="A1147" t="s">
        <v>697</v>
      </c>
      <c r="B1147" t="s">
        <v>3063</v>
      </c>
      <c r="C1147" s="1">
        <f t="shared" si="658"/>
        <v>362</v>
      </c>
      <c r="D1147" s="7">
        <f>IF(R1147&gt;0,RANK(R1147,(R1147:T1147,U1147:AI1147)),0)</f>
        <v>5</v>
      </c>
      <c r="E1147" s="7">
        <f>IF(S1147&gt;0,RANK(S1147,(R1147:T1147,U1147:AI1147)),0)</f>
        <v>6</v>
      </c>
      <c r="F1147" s="7">
        <f>IF(T1147&gt;0,RANK(T1147,(R1147:T1147,U1147:AI1147)),0)</f>
        <v>4</v>
      </c>
      <c r="G1147" s="7">
        <f>IF(U1147&gt;0,RANK(U1147,(R1147:T1147,U1147:AI1147)),0)</f>
        <v>2</v>
      </c>
      <c r="H1147" s="7">
        <f t="shared" si="676"/>
        <v>1</v>
      </c>
      <c r="I1147" s="49">
        <f t="shared" si="660"/>
        <v>234</v>
      </c>
      <c r="J1147" s="177">
        <f t="shared" si="661"/>
        <v>0.64640883977900554</v>
      </c>
      <c r="K1147" s="2"/>
      <c r="L1147" s="2">
        <f t="shared" si="662"/>
        <v>3.3149171270718231E-2</v>
      </c>
      <c r="M1147" s="2">
        <f t="shared" si="663"/>
        <v>3.0386740331491711E-2</v>
      </c>
      <c r="N1147" s="2">
        <f t="shared" si="664"/>
        <v>4.1436464088397788E-2</v>
      </c>
      <c r="O1147" s="2">
        <f t="shared" si="665"/>
        <v>9.9447513812154692E-2</v>
      </c>
      <c r="P1147" s="2">
        <f t="shared" si="677"/>
        <v>0.7458563535911602</v>
      </c>
      <c r="Q1147" s="2">
        <f t="shared" si="675"/>
        <v>4.9723756906077443E-2</v>
      </c>
      <c r="R1147" s="1">
        <v>12</v>
      </c>
      <c r="S1147" s="1">
        <v>11</v>
      </c>
      <c r="T1147" s="1">
        <v>15</v>
      </c>
      <c r="U1147" s="1">
        <v>36</v>
      </c>
      <c r="V1147" s="1">
        <v>270</v>
      </c>
      <c r="AA1147" s="1">
        <v>18</v>
      </c>
      <c r="AK1147" s="7">
        <f t="shared" si="678"/>
        <v>0</v>
      </c>
      <c r="AL1147" s="7">
        <f t="shared" si="679"/>
        <v>0</v>
      </c>
      <c r="AM1147" s="7">
        <f t="shared" si="680"/>
        <v>0</v>
      </c>
      <c r="AN1147" s="2">
        <f t="shared" si="681"/>
        <v>0</v>
      </c>
      <c r="AO1147" s="2">
        <f t="shared" si="682"/>
        <v>0</v>
      </c>
      <c r="AP1147" s="2">
        <f t="shared" si="683"/>
        <v>0</v>
      </c>
      <c r="AR1147" t="str">
        <f t="shared" si="684"/>
        <v>Prairie</v>
      </c>
      <c r="AS1147" t="s">
        <v>3063</v>
      </c>
      <c r="AT1147" s="184">
        <v>1</v>
      </c>
      <c r="AV1147" s="97">
        <v>30</v>
      </c>
      <c r="AW1147" s="99">
        <v>79</v>
      </c>
      <c r="AX1147" s="105">
        <f t="shared" si="674"/>
        <v>30079</v>
      </c>
      <c r="AZ1147" s="7" t="s">
        <v>2951</v>
      </c>
      <c r="BA1147" t="s">
        <v>3184</v>
      </c>
    </row>
    <row r="1148" spans="1:53" hidden="1" outlineLevel="1">
      <c r="A1148" t="s">
        <v>297</v>
      </c>
      <c r="B1148" t="s">
        <v>3063</v>
      </c>
      <c r="C1148" s="1">
        <f t="shared" si="658"/>
        <v>8953</v>
      </c>
      <c r="D1148" s="7">
        <f>IF(R1148&gt;0,RANK(R1148,(R1148:T1148,U1148:AI1148)),0)</f>
        <v>3</v>
      </c>
      <c r="E1148" s="7">
        <f>IF(S1148&gt;0,RANK(S1148,(R1148:T1148,U1148:AI1148)),0)</f>
        <v>6</v>
      </c>
      <c r="F1148" s="7">
        <f>IF(T1148&gt;0,RANK(T1148,(R1148:T1148,U1148:AI1148)),0)</f>
        <v>5</v>
      </c>
      <c r="G1148" s="7">
        <f>IF(U1148&gt;0,RANK(U1148,(R1148:T1148,U1148:AI1148)),0)</f>
        <v>2</v>
      </c>
      <c r="H1148" s="7">
        <f t="shared" si="676"/>
        <v>1</v>
      </c>
      <c r="I1148" s="49">
        <f t="shared" si="660"/>
        <v>5179</v>
      </c>
      <c r="J1148" s="177">
        <f t="shared" si="661"/>
        <v>0.57846531888752373</v>
      </c>
      <c r="K1148" s="2"/>
      <c r="L1148" s="2">
        <f t="shared" si="662"/>
        <v>7.1261029822405897E-2</v>
      </c>
      <c r="M1148" s="2">
        <f t="shared" si="663"/>
        <v>1.787110465765665E-2</v>
      </c>
      <c r="N1148" s="2">
        <f t="shared" si="664"/>
        <v>3.1721210767340559E-2</v>
      </c>
      <c r="O1148" s="2">
        <f t="shared" si="665"/>
        <v>0.12677314866525188</v>
      </c>
      <c r="P1148" s="2">
        <f t="shared" si="677"/>
        <v>0.70523846755277564</v>
      </c>
      <c r="Q1148" s="2">
        <f t="shared" si="675"/>
        <v>4.7135038534569351E-2</v>
      </c>
      <c r="R1148" s="1">
        <v>638</v>
      </c>
      <c r="S1148" s="1">
        <v>160</v>
      </c>
      <c r="T1148" s="1">
        <v>284</v>
      </c>
      <c r="U1148" s="1">
        <v>1135</v>
      </c>
      <c r="V1148" s="1">
        <v>6314</v>
      </c>
      <c r="AA1148" s="1">
        <v>422</v>
      </c>
      <c r="AK1148" s="7">
        <f t="shared" si="678"/>
        <v>0</v>
      </c>
      <c r="AL1148" s="7">
        <f t="shared" si="679"/>
        <v>0</v>
      </c>
      <c r="AM1148" s="7">
        <f t="shared" si="680"/>
        <v>0</v>
      </c>
      <c r="AN1148" s="2">
        <f t="shared" si="681"/>
        <v>0</v>
      </c>
      <c r="AO1148" s="2">
        <f t="shared" si="682"/>
        <v>0</v>
      </c>
      <c r="AP1148" s="2">
        <f t="shared" si="683"/>
        <v>0</v>
      </c>
      <c r="AR1148" t="str">
        <f t="shared" si="684"/>
        <v>Ravalli</v>
      </c>
      <c r="AS1148" t="s">
        <v>3063</v>
      </c>
      <c r="AT1148" s="184">
        <v>1</v>
      </c>
      <c r="AV1148" s="97">
        <v>30</v>
      </c>
      <c r="AW1148" s="99">
        <v>81</v>
      </c>
      <c r="AX1148" s="105">
        <f t="shared" si="674"/>
        <v>30081</v>
      </c>
      <c r="AZ1148" s="7" t="s">
        <v>2951</v>
      </c>
      <c r="BA1148" t="s">
        <v>3184</v>
      </c>
    </row>
    <row r="1149" spans="1:53" hidden="1" outlineLevel="1">
      <c r="A1149" t="s">
        <v>1696</v>
      </c>
      <c r="B1149" t="s">
        <v>3063</v>
      </c>
      <c r="C1149" s="1">
        <f t="shared" si="658"/>
        <v>1886</v>
      </c>
      <c r="D1149" s="7">
        <f>IF(R1149&gt;0,RANK(R1149,(R1149:T1149,U1149:AI1149)),0)</f>
        <v>3</v>
      </c>
      <c r="E1149" s="7">
        <f>IF(S1149&gt;0,RANK(S1149,(R1149:T1149,U1149:AI1149)),0)</f>
        <v>6</v>
      </c>
      <c r="F1149" s="7">
        <f>IF(T1149&gt;0,RANK(T1149,(R1149:T1149,U1149:AI1149)),0)</f>
        <v>5</v>
      </c>
      <c r="G1149" s="7">
        <f>IF(U1149&gt;0,RANK(U1149,(R1149:T1149,U1149:AI1149)),0)</f>
        <v>2</v>
      </c>
      <c r="H1149" s="7">
        <f t="shared" si="676"/>
        <v>1</v>
      </c>
      <c r="I1149" s="49">
        <f t="shared" si="660"/>
        <v>1285</v>
      </c>
      <c r="J1149" s="177">
        <f t="shared" si="661"/>
        <v>0.6813361611876988</v>
      </c>
      <c r="K1149" s="2"/>
      <c r="L1149" s="2">
        <f t="shared" si="662"/>
        <v>5.7794273594909865E-2</v>
      </c>
      <c r="M1149" s="2">
        <f t="shared" si="663"/>
        <v>1.5376458112407211E-2</v>
      </c>
      <c r="N1149" s="2">
        <f t="shared" si="664"/>
        <v>3.5524920466595972E-2</v>
      </c>
      <c r="O1149" s="2">
        <f t="shared" si="665"/>
        <v>8.1124072110286327E-2</v>
      </c>
      <c r="P1149" s="2">
        <f t="shared" si="677"/>
        <v>0.76246023329798518</v>
      </c>
      <c r="Q1149" s="2">
        <f t="shared" si="675"/>
        <v>4.7720042417815578E-2</v>
      </c>
      <c r="R1149" s="1">
        <v>109</v>
      </c>
      <c r="S1149" s="1">
        <v>29</v>
      </c>
      <c r="T1149" s="1">
        <v>67</v>
      </c>
      <c r="U1149" s="1">
        <v>153</v>
      </c>
      <c r="V1149" s="1">
        <v>1438</v>
      </c>
      <c r="AA1149" s="1">
        <v>90</v>
      </c>
      <c r="AK1149" s="7">
        <f t="shared" si="678"/>
        <v>0</v>
      </c>
      <c r="AL1149" s="7">
        <f t="shared" si="679"/>
        <v>0</v>
      </c>
      <c r="AM1149" s="7">
        <f t="shared" si="680"/>
        <v>0</v>
      </c>
      <c r="AN1149" s="2">
        <f t="shared" si="681"/>
        <v>0</v>
      </c>
      <c r="AO1149" s="2">
        <f t="shared" si="682"/>
        <v>0</v>
      </c>
      <c r="AP1149" s="2">
        <f t="shared" si="683"/>
        <v>0</v>
      </c>
      <c r="AR1149" t="str">
        <f t="shared" si="684"/>
        <v>Richland</v>
      </c>
      <c r="AS1149" t="s">
        <v>3063</v>
      </c>
      <c r="AT1149" s="184">
        <v>1</v>
      </c>
      <c r="AV1149" s="97">
        <v>30</v>
      </c>
      <c r="AW1149" s="99">
        <v>83</v>
      </c>
      <c r="AX1149" s="105">
        <f t="shared" si="674"/>
        <v>30083</v>
      </c>
      <c r="AZ1149" s="7" t="s">
        <v>2951</v>
      </c>
      <c r="BA1149" t="s">
        <v>3184</v>
      </c>
    </row>
    <row r="1150" spans="1:53" hidden="1" outlineLevel="1">
      <c r="A1150" t="s">
        <v>1819</v>
      </c>
      <c r="B1150" t="s">
        <v>3063</v>
      </c>
      <c r="C1150" s="1">
        <f t="shared" si="658"/>
        <v>881</v>
      </c>
      <c r="D1150" s="7">
        <f>IF(R1150&gt;0,RANK(R1150,(R1150:T1150,U1150:AI1150)),0)</f>
        <v>4</v>
      </c>
      <c r="E1150" s="7">
        <f>IF(S1150&gt;0,RANK(S1150,(R1150:T1150,U1150:AI1150)),0)</f>
        <v>6</v>
      </c>
      <c r="F1150" s="7">
        <f>IF(T1150&gt;0,RANK(T1150,(R1150:T1150,U1150:AI1150)),0)</f>
        <v>5</v>
      </c>
      <c r="G1150" s="7">
        <f>IF(U1150&gt;0,RANK(U1150,(R1150:T1150,U1150:AI1150)),0)</f>
        <v>2</v>
      </c>
      <c r="H1150" s="7">
        <f t="shared" si="676"/>
        <v>1</v>
      </c>
      <c r="I1150" s="49">
        <f t="shared" si="660"/>
        <v>647</v>
      </c>
      <c r="J1150" s="177">
        <f t="shared" si="661"/>
        <v>0.73439273552780926</v>
      </c>
      <c r="K1150" s="2"/>
      <c r="L1150" s="2">
        <f t="shared" si="662"/>
        <v>2.9511918274687854E-2</v>
      </c>
      <c r="M1150" s="2">
        <f t="shared" si="663"/>
        <v>1.5891032917139614E-2</v>
      </c>
      <c r="N1150" s="2">
        <f t="shared" si="664"/>
        <v>2.383654937570942E-2</v>
      </c>
      <c r="O1150" s="2">
        <f t="shared" si="665"/>
        <v>7.4914869466515321E-2</v>
      </c>
      <c r="P1150" s="2">
        <f t="shared" si="677"/>
        <v>0.80930760499432464</v>
      </c>
      <c r="Q1150" s="2">
        <f t="shared" si="675"/>
        <v>4.6538024971623182E-2</v>
      </c>
      <c r="R1150" s="1">
        <v>26</v>
      </c>
      <c r="S1150" s="1">
        <v>14</v>
      </c>
      <c r="T1150" s="1">
        <v>21</v>
      </c>
      <c r="U1150" s="1">
        <v>66</v>
      </c>
      <c r="V1150" s="1">
        <v>713</v>
      </c>
      <c r="AA1150" s="1">
        <v>41</v>
      </c>
      <c r="AK1150" s="7">
        <f t="shared" si="678"/>
        <v>0</v>
      </c>
      <c r="AL1150" s="7">
        <f t="shared" si="679"/>
        <v>0</v>
      </c>
      <c r="AM1150" s="7">
        <f t="shared" si="680"/>
        <v>0</v>
      </c>
      <c r="AN1150" s="2">
        <f t="shared" si="681"/>
        <v>0</v>
      </c>
      <c r="AO1150" s="2">
        <f t="shared" si="682"/>
        <v>0</v>
      </c>
      <c r="AP1150" s="2">
        <f t="shared" si="683"/>
        <v>0</v>
      </c>
      <c r="AR1150" t="str">
        <f t="shared" si="684"/>
        <v>Roosevelt</v>
      </c>
      <c r="AS1150" t="s">
        <v>3063</v>
      </c>
      <c r="AT1150" s="184">
        <v>1</v>
      </c>
      <c r="AV1150" s="97">
        <v>30</v>
      </c>
      <c r="AW1150" s="99">
        <v>85</v>
      </c>
      <c r="AX1150" s="105">
        <f t="shared" si="674"/>
        <v>30085</v>
      </c>
      <c r="AZ1150" s="7" t="s">
        <v>2951</v>
      </c>
      <c r="BA1150" t="s">
        <v>3184</v>
      </c>
    </row>
    <row r="1151" spans="1:53" hidden="1" outlineLevel="1">
      <c r="A1151" t="s">
        <v>3202</v>
      </c>
      <c r="B1151" t="s">
        <v>3063</v>
      </c>
      <c r="C1151" s="1">
        <f t="shared" si="658"/>
        <v>1178</v>
      </c>
      <c r="D1151" s="7">
        <f>IF(R1151&gt;0,RANK(R1151,(R1151:T1151,U1151:AI1151)),0)</f>
        <v>3</v>
      </c>
      <c r="E1151" s="7">
        <f>IF(S1151&gt;0,RANK(S1151,(R1151:T1151,U1151:AI1151)),0)</f>
        <v>6</v>
      </c>
      <c r="F1151" s="7">
        <f>IF(T1151&gt;0,RANK(T1151,(R1151:T1151,U1151:AI1151)),0)</f>
        <v>5</v>
      </c>
      <c r="G1151" s="7">
        <f>IF(U1151&gt;0,RANK(U1151,(R1151:T1151,U1151:AI1151)),0)</f>
        <v>2</v>
      </c>
      <c r="H1151" s="7">
        <f t="shared" si="676"/>
        <v>1</v>
      </c>
      <c r="I1151" s="49">
        <f t="shared" si="660"/>
        <v>873</v>
      </c>
      <c r="J1151" s="177">
        <f t="shared" si="661"/>
        <v>0.74108658743633282</v>
      </c>
      <c r="K1151" s="2"/>
      <c r="L1151" s="2">
        <f t="shared" si="662"/>
        <v>3.4804753820033958E-2</v>
      </c>
      <c r="M1151" s="2">
        <f t="shared" si="663"/>
        <v>1.2733446519524618E-2</v>
      </c>
      <c r="N1151" s="2">
        <f t="shared" si="664"/>
        <v>2.6315789473684209E-2</v>
      </c>
      <c r="O1151" s="2">
        <f t="shared" si="665"/>
        <v>7.6400679117147707E-2</v>
      </c>
      <c r="P1151" s="2">
        <f t="shared" si="677"/>
        <v>0.81748726655348047</v>
      </c>
      <c r="Q1151" s="2">
        <f t="shared" si="675"/>
        <v>3.2258064516129004E-2</v>
      </c>
      <c r="R1151" s="1">
        <v>41</v>
      </c>
      <c r="S1151" s="1">
        <v>15</v>
      </c>
      <c r="T1151" s="1">
        <v>31</v>
      </c>
      <c r="U1151" s="1">
        <v>90</v>
      </c>
      <c r="V1151" s="1">
        <v>963</v>
      </c>
      <c r="AA1151" s="1">
        <v>38</v>
      </c>
      <c r="AK1151" s="7">
        <f t="shared" si="678"/>
        <v>0</v>
      </c>
      <c r="AL1151" s="7">
        <f t="shared" si="679"/>
        <v>0</v>
      </c>
      <c r="AM1151" s="7">
        <f t="shared" si="680"/>
        <v>0</v>
      </c>
      <c r="AN1151" s="2">
        <f t="shared" si="681"/>
        <v>0</v>
      </c>
      <c r="AO1151" s="2">
        <f t="shared" si="682"/>
        <v>0</v>
      </c>
      <c r="AP1151" s="2">
        <f t="shared" si="683"/>
        <v>0</v>
      </c>
      <c r="AR1151" t="str">
        <f t="shared" si="684"/>
        <v>Rosebud</v>
      </c>
      <c r="AS1151" t="s">
        <v>3063</v>
      </c>
      <c r="AT1151" s="184">
        <v>1</v>
      </c>
      <c r="AV1151" s="97">
        <v>30</v>
      </c>
      <c r="AW1151" s="99">
        <v>87</v>
      </c>
      <c r="AX1151" s="105">
        <f t="shared" si="674"/>
        <v>30087</v>
      </c>
      <c r="AZ1151" s="7" t="s">
        <v>2951</v>
      </c>
      <c r="BA1151" t="s">
        <v>3184</v>
      </c>
    </row>
    <row r="1152" spans="1:53" hidden="1" outlineLevel="1">
      <c r="A1152" t="s">
        <v>1568</v>
      </c>
      <c r="B1152" t="s">
        <v>3063</v>
      </c>
      <c r="C1152" s="1">
        <f t="shared" si="658"/>
        <v>2554</v>
      </c>
      <c r="D1152" s="7">
        <f>IF(R1152&gt;0,RANK(R1152,(R1152:T1152,U1152:AI1152)),0)</f>
        <v>3</v>
      </c>
      <c r="E1152" s="7">
        <f>IF(S1152&gt;0,RANK(S1152,(R1152:T1152,U1152:AI1152)),0)</f>
        <v>6</v>
      </c>
      <c r="F1152" s="7">
        <f>IF(T1152&gt;0,RANK(T1152,(R1152:T1152,U1152:AI1152)),0)</f>
        <v>5</v>
      </c>
      <c r="G1152" s="7">
        <f>IF(U1152&gt;0,RANK(U1152,(R1152:T1152,U1152:AI1152)),0)</f>
        <v>2</v>
      </c>
      <c r="H1152" s="7">
        <f t="shared" si="676"/>
        <v>1</v>
      </c>
      <c r="I1152" s="49">
        <f t="shared" si="660"/>
        <v>1782</v>
      </c>
      <c r="J1152" s="177">
        <f t="shared" si="661"/>
        <v>0.6977290524667189</v>
      </c>
      <c r="K1152" s="2"/>
      <c r="L1152" s="2">
        <f t="shared" si="662"/>
        <v>5.4815974941268601E-2</v>
      </c>
      <c r="M1152" s="2">
        <f t="shared" si="663"/>
        <v>1.7227877838684416E-2</v>
      </c>
      <c r="N1152" s="2">
        <f t="shared" si="664"/>
        <v>2.4275646045418951E-2</v>
      </c>
      <c r="O1152" s="2">
        <f t="shared" si="665"/>
        <v>8.3007047768206735E-2</v>
      </c>
      <c r="P1152" s="2">
        <f t="shared" si="677"/>
        <v>0.78073610023492557</v>
      </c>
      <c r="Q1152" s="2">
        <f t="shared" si="675"/>
        <v>3.9937353171495715E-2</v>
      </c>
      <c r="R1152" s="1">
        <v>140</v>
      </c>
      <c r="S1152" s="1">
        <v>44</v>
      </c>
      <c r="T1152" s="1">
        <v>62</v>
      </c>
      <c r="U1152" s="1">
        <v>212</v>
      </c>
      <c r="V1152" s="1">
        <v>1994</v>
      </c>
      <c r="AA1152" s="1">
        <v>102</v>
      </c>
      <c r="AK1152" s="7">
        <f t="shared" si="678"/>
        <v>0</v>
      </c>
      <c r="AL1152" s="7">
        <f t="shared" si="679"/>
        <v>0</v>
      </c>
      <c r="AM1152" s="7">
        <f t="shared" si="680"/>
        <v>0</v>
      </c>
      <c r="AN1152" s="2">
        <f t="shared" si="681"/>
        <v>0</v>
      </c>
      <c r="AO1152" s="2">
        <f t="shared" si="682"/>
        <v>0</v>
      </c>
      <c r="AP1152" s="2">
        <f t="shared" si="683"/>
        <v>0</v>
      </c>
      <c r="AR1152" t="str">
        <f t="shared" si="684"/>
        <v>Sanders</v>
      </c>
      <c r="AS1152" t="s">
        <v>3063</v>
      </c>
      <c r="AT1152" s="184">
        <v>1</v>
      </c>
      <c r="AV1152" s="97">
        <v>30</v>
      </c>
      <c r="AW1152" s="99">
        <v>89</v>
      </c>
      <c r="AX1152" s="105">
        <f t="shared" si="674"/>
        <v>30089</v>
      </c>
      <c r="AZ1152" s="7" t="s">
        <v>2951</v>
      </c>
      <c r="BA1152" t="s">
        <v>3184</v>
      </c>
    </row>
    <row r="1153" spans="1:53" hidden="1" outlineLevel="1">
      <c r="A1153" t="s">
        <v>2709</v>
      </c>
      <c r="B1153" t="s">
        <v>3063</v>
      </c>
      <c r="C1153" s="1">
        <f t="shared" si="658"/>
        <v>666</v>
      </c>
      <c r="D1153" s="7">
        <f>IF(R1153&gt;0,RANK(R1153,(R1153:T1153,U1153:AI1153)),0)</f>
        <v>2</v>
      </c>
      <c r="E1153" s="7">
        <f>IF(S1153&gt;0,RANK(S1153,(R1153:T1153,U1153:AI1153)),0)</f>
        <v>6</v>
      </c>
      <c r="F1153" s="7">
        <f>IF(T1153&gt;0,RANK(T1153,(R1153:T1153,U1153:AI1153)),0)</f>
        <v>5</v>
      </c>
      <c r="G1153" s="7">
        <f>IF(U1153&gt;0,RANK(U1153,(R1153:T1153,U1153:AI1153)),0)</f>
        <v>4</v>
      </c>
      <c r="H1153" s="7">
        <f t="shared" si="676"/>
        <v>1</v>
      </c>
      <c r="I1153" s="49">
        <f t="shared" si="660"/>
        <v>453</v>
      </c>
      <c r="J1153" s="177">
        <f t="shared" si="661"/>
        <v>0.68018018018018023</v>
      </c>
      <c r="K1153" s="2"/>
      <c r="L1153" s="2">
        <f t="shared" si="662"/>
        <v>7.0570570570570576E-2</v>
      </c>
      <c r="M1153" s="2">
        <f t="shared" si="663"/>
        <v>3.003003003003003E-2</v>
      </c>
      <c r="N1153" s="2">
        <f t="shared" si="664"/>
        <v>3.1531531531531529E-2</v>
      </c>
      <c r="O1153" s="2">
        <f t="shared" si="665"/>
        <v>5.5555555555555552E-2</v>
      </c>
      <c r="P1153" s="2">
        <f t="shared" si="677"/>
        <v>0.75075075075075071</v>
      </c>
      <c r="Q1153" s="2">
        <f t="shared" si="675"/>
        <v>6.1561561561561562E-2</v>
      </c>
      <c r="R1153" s="1">
        <v>47</v>
      </c>
      <c r="S1153" s="1">
        <v>20</v>
      </c>
      <c r="T1153" s="1">
        <v>21</v>
      </c>
      <c r="U1153" s="1">
        <v>37</v>
      </c>
      <c r="V1153" s="1">
        <v>500</v>
      </c>
      <c r="AA1153" s="1">
        <v>41</v>
      </c>
      <c r="AK1153" s="7">
        <f t="shared" si="678"/>
        <v>0</v>
      </c>
      <c r="AL1153" s="7">
        <f t="shared" si="679"/>
        <v>0</v>
      </c>
      <c r="AM1153" s="7">
        <f t="shared" si="680"/>
        <v>0</v>
      </c>
      <c r="AN1153" s="2">
        <f t="shared" si="681"/>
        <v>0</v>
      </c>
      <c r="AO1153" s="2">
        <f t="shared" si="682"/>
        <v>0</v>
      </c>
      <c r="AP1153" s="2">
        <f t="shared" si="683"/>
        <v>0</v>
      </c>
      <c r="AR1153" t="str">
        <f t="shared" si="684"/>
        <v>Sheridan</v>
      </c>
      <c r="AS1153" t="s">
        <v>3063</v>
      </c>
      <c r="AT1153" s="184">
        <v>1</v>
      </c>
      <c r="AV1153" s="97">
        <v>30</v>
      </c>
      <c r="AW1153" s="99">
        <v>91</v>
      </c>
      <c r="AX1153" s="105">
        <f t="shared" si="674"/>
        <v>30091</v>
      </c>
      <c r="AZ1153" s="7" t="s">
        <v>2951</v>
      </c>
      <c r="BA1153" t="s">
        <v>3184</v>
      </c>
    </row>
    <row r="1154" spans="1:53" hidden="1" outlineLevel="1">
      <c r="A1154" t="s">
        <v>2170</v>
      </c>
      <c r="B1154" t="s">
        <v>3063</v>
      </c>
      <c r="C1154" s="1">
        <f t="shared" si="658"/>
        <v>3605</v>
      </c>
      <c r="D1154" s="7">
        <f>IF(R1154&gt;0,RANK(R1154,(R1154:T1154,U1154:AI1154)),0)</f>
        <v>3</v>
      </c>
      <c r="E1154" s="7">
        <f>IF(S1154&gt;0,RANK(S1154,(R1154:T1154,U1154:AI1154)),0)</f>
        <v>6</v>
      </c>
      <c r="F1154" s="7">
        <f>IF(T1154&gt;0,RANK(T1154,(R1154:T1154,U1154:AI1154)),0)</f>
        <v>5</v>
      </c>
      <c r="G1154" s="7">
        <f>IF(U1154&gt;0,RANK(U1154,(R1154:T1154,U1154:AI1154)),0)</f>
        <v>2</v>
      </c>
      <c r="H1154" s="7">
        <f t="shared" si="676"/>
        <v>1</v>
      </c>
      <c r="I1154" s="49">
        <f t="shared" si="660"/>
        <v>2367</v>
      </c>
      <c r="J1154" s="177">
        <f t="shared" si="661"/>
        <v>0.65658807212205272</v>
      </c>
      <c r="K1154" s="2"/>
      <c r="L1154" s="2">
        <f t="shared" si="662"/>
        <v>5.79750346740638E-2</v>
      </c>
      <c r="M1154" s="2">
        <f t="shared" si="663"/>
        <v>2.1636615811373092E-2</v>
      </c>
      <c r="N1154" s="2">
        <f t="shared" si="664"/>
        <v>3.8834951456310676E-2</v>
      </c>
      <c r="O1154" s="2">
        <f t="shared" si="665"/>
        <v>8.4882108183079064E-2</v>
      </c>
      <c r="P1154" s="2">
        <f t="shared" si="677"/>
        <v>0.74147018030513179</v>
      </c>
      <c r="Q1154" s="2">
        <f t="shared" si="675"/>
        <v>5.520110957004154E-2</v>
      </c>
      <c r="R1154" s="1">
        <v>209</v>
      </c>
      <c r="S1154" s="1">
        <v>78</v>
      </c>
      <c r="T1154" s="1">
        <v>140</v>
      </c>
      <c r="U1154" s="1">
        <v>306</v>
      </c>
      <c r="V1154" s="1">
        <v>2673</v>
      </c>
      <c r="AA1154" s="1">
        <v>199</v>
      </c>
      <c r="AK1154" s="7">
        <f t="shared" si="678"/>
        <v>0</v>
      </c>
      <c r="AL1154" s="7">
        <f t="shared" si="679"/>
        <v>0</v>
      </c>
      <c r="AM1154" s="7">
        <f t="shared" si="680"/>
        <v>0</v>
      </c>
      <c r="AN1154" s="2">
        <f t="shared" si="681"/>
        <v>0</v>
      </c>
      <c r="AO1154" s="2">
        <f t="shared" si="682"/>
        <v>0</v>
      </c>
      <c r="AP1154" s="2">
        <f t="shared" si="683"/>
        <v>0</v>
      </c>
      <c r="AR1154" t="str">
        <f t="shared" si="684"/>
        <v>Silver Bow</v>
      </c>
      <c r="AS1154" t="s">
        <v>3063</v>
      </c>
      <c r="AT1154" s="184">
        <v>1</v>
      </c>
      <c r="AV1154" s="97">
        <v>30</v>
      </c>
      <c r="AW1154" s="99">
        <v>93</v>
      </c>
      <c r="AX1154" s="105">
        <f t="shared" si="674"/>
        <v>30093</v>
      </c>
      <c r="AZ1154" s="7" t="s">
        <v>2951</v>
      </c>
      <c r="BA1154" t="s">
        <v>3184</v>
      </c>
    </row>
    <row r="1155" spans="1:53" hidden="1" outlineLevel="1">
      <c r="A1155" t="s">
        <v>387</v>
      </c>
      <c r="B1155" t="s">
        <v>3063</v>
      </c>
      <c r="C1155" s="1">
        <f t="shared" si="658"/>
        <v>2200</v>
      </c>
      <c r="D1155" s="7">
        <f>IF(R1155&gt;0,RANK(R1155,(R1155:T1155,U1155:AI1155)),0)</f>
        <v>3</v>
      </c>
      <c r="E1155" s="7">
        <f>IF(S1155&gt;0,RANK(S1155,(R1155:T1155,U1155:AI1155)),0)</f>
        <v>6</v>
      </c>
      <c r="F1155" s="7">
        <f>IF(T1155&gt;0,RANK(T1155,(R1155:T1155,U1155:AI1155)),0)</f>
        <v>5</v>
      </c>
      <c r="G1155" s="7">
        <f>IF(U1155&gt;0,RANK(U1155,(R1155:T1155,U1155:AI1155)),0)</f>
        <v>2</v>
      </c>
      <c r="H1155" s="7">
        <f t="shared" si="676"/>
        <v>1</v>
      </c>
      <c r="I1155" s="49">
        <f t="shared" si="660"/>
        <v>1447</v>
      </c>
      <c r="J1155" s="177">
        <f t="shared" si="661"/>
        <v>0.65772727272727272</v>
      </c>
      <c r="K1155" s="2"/>
      <c r="L1155" s="2">
        <f t="shared" si="662"/>
        <v>5.6818181818181816E-2</v>
      </c>
      <c r="M1155" s="2">
        <f t="shared" si="663"/>
        <v>1.5909090909090907E-2</v>
      </c>
      <c r="N1155" s="2">
        <f t="shared" si="664"/>
        <v>3.090909090909091E-2</v>
      </c>
      <c r="O1155" s="2">
        <f t="shared" si="665"/>
        <v>9.7727272727272732E-2</v>
      </c>
      <c r="P1155" s="2">
        <f t="shared" si="677"/>
        <v>0.75545454545454549</v>
      </c>
      <c r="Q1155" s="2">
        <f t="shared" si="675"/>
        <v>4.318181818181821E-2</v>
      </c>
      <c r="R1155" s="1">
        <v>125</v>
      </c>
      <c r="S1155" s="1">
        <v>35</v>
      </c>
      <c r="T1155" s="1">
        <v>68</v>
      </c>
      <c r="U1155" s="1">
        <v>215</v>
      </c>
      <c r="V1155" s="1">
        <v>1662</v>
      </c>
      <c r="AA1155" s="1">
        <v>95</v>
      </c>
      <c r="AK1155" s="7">
        <f t="shared" si="678"/>
        <v>0</v>
      </c>
      <c r="AL1155" s="7">
        <f t="shared" si="679"/>
        <v>0</v>
      </c>
      <c r="AM1155" s="7">
        <f t="shared" si="680"/>
        <v>0</v>
      </c>
      <c r="AN1155" s="2">
        <f t="shared" si="681"/>
        <v>0</v>
      </c>
      <c r="AO1155" s="2">
        <f t="shared" si="682"/>
        <v>0</v>
      </c>
      <c r="AP1155" s="2">
        <f t="shared" si="683"/>
        <v>0</v>
      </c>
      <c r="AR1155" t="str">
        <f t="shared" si="684"/>
        <v>Stillwater</v>
      </c>
      <c r="AS1155" t="s">
        <v>3063</v>
      </c>
      <c r="AT1155" s="184">
        <v>1</v>
      </c>
      <c r="AV1155" s="97">
        <v>30</v>
      </c>
      <c r="AW1155" s="99">
        <v>95</v>
      </c>
      <c r="AX1155" s="105">
        <f t="shared" si="674"/>
        <v>30095</v>
      </c>
      <c r="AZ1155" s="7" t="s">
        <v>2951</v>
      </c>
      <c r="BA1155" t="s">
        <v>3184</v>
      </c>
    </row>
    <row r="1156" spans="1:53" hidden="1" outlineLevel="1">
      <c r="A1156" t="s">
        <v>3225</v>
      </c>
      <c r="B1156" t="s">
        <v>3063</v>
      </c>
      <c r="C1156" s="1">
        <f t="shared" si="658"/>
        <v>934</v>
      </c>
      <c r="D1156" s="7">
        <f>IF(R1156&gt;0,RANK(R1156,(R1156:T1156,U1156:AI1156)),0)</f>
        <v>3</v>
      </c>
      <c r="E1156" s="7">
        <f>IF(S1156&gt;0,RANK(S1156,(R1156:T1156,U1156:AI1156)),0)</f>
        <v>6</v>
      </c>
      <c r="F1156" s="7">
        <f>IF(T1156&gt;0,RANK(T1156,(R1156:T1156,U1156:AI1156)),0)</f>
        <v>4</v>
      </c>
      <c r="G1156" s="7">
        <f>IF(U1156&gt;0,RANK(U1156,(R1156:T1156,U1156:AI1156)),0)</f>
        <v>2</v>
      </c>
      <c r="H1156" s="7">
        <f t="shared" si="676"/>
        <v>1</v>
      </c>
      <c r="I1156" s="49">
        <f t="shared" si="660"/>
        <v>615</v>
      </c>
      <c r="J1156" s="177">
        <f t="shared" si="661"/>
        <v>0.65845824411134901</v>
      </c>
      <c r="K1156" s="2"/>
      <c r="L1156" s="2">
        <f t="shared" si="662"/>
        <v>7.2805139186295498E-2</v>
      </c>
      <c r="M1156" s="2">
        <f t="shared" si="663"/>
        <v>1.284796573875803E-2</v>
      </c>
      <c r="N1156" s="2">
        <f t="shared" si="664"/>
        <v>3.4261241970021415E-2</v>
      </c>
      <c r="O1156" s="2">
        <f t="shared" si="665"/>
        <v>9.9571734475374735E-2</v>
      </c>
      <c r="P1156" s="2">
        <f t="shared" si="677"/>
        <v>0.75802997858672372</v>
      </c>
      <c r="Q1156" s="2">
        <f t="shared" si="675"/>
        <v>2.2483940042826611E-2</v>
      </c>
      <c r="R1156" s="1">
        <v>68</v>
      </c>
      <c r="S1156" s="1">
        <v>12</v>
      </c>
      <c r="T1156" s="1">
        <v>32</v>
      </c>
      <c r="U1156" s="1">
        <v>93</v>
      </c>
      <c r="V1156" s="1">
        <v>708</v>
      </c>
      <c r="AA1156" s="1">
        <v>21</v>
      </c>
      <c r="AK1156" s="7">
        <f t="shared" si="678"/>
        <v>0</v>
      </c>
      <c r="AL1156" s="7">
        <f t="shared" si="679"/>
        <v>0</v>
      </c>
      <c r="AM1156" s="7">
        <f t="shared" si="680"/>
        <v>0</v>
      </c>
      <c r="AN1156" s="2">
        <f t="shared" si="681"/>
        <v>0</v>
      </c>
      <c r="AO1156" s="2">
        <f t="shared" si="682"/>
        <v>0</v>
      </c>
      <c r="AP1156" s="2">
        <f t="shared" si="683"/>
        <v>0</v>
      </c>
      <c r="AR1156" t="str">
        <f t="shared" si="684"/>
        <v>Sweet Grass</v>
      </c>
      <c r="AS1156" t="s">
        <v>3063</v>
      </c>
      <c r="AT1156" s="184">
        <v>1</v>
      </c>
      <c r="AV1156" s="97">
        <v>30</v>
      </c>
      <c r="AW1156" s="99">
        <v>97</v>
      </c>
      <c r="AX1156" s="105">
        <f t="shared" si="674"/>
        <v>30097</v>
      </c>
      <c r="AZ1156" s="7" t="s">
        <v>2951</v>
      </c>
      <c r="BA1156" t="s">
        <v>3184</v>
      </c>
    </row>
    <row r="1157" spans="1:53" hidden="1" outlineLevel="1">
      <c r="A1157" t="s">
        <v>996</v>
      </c>
      <c r="B1157" t="s">
        <v>3063</v>
      </c>
      <c r="C1157" s="1">
        <f t="shared" si="658"/>
        <v>1176</v>
      </c>
      <c r="D1157" s="7">
        <f>IF(R1157&gt;0,RANK(R1157,(R1157:T1157,U1157:AI1157)),0)</f>
        <v>3</v>
      </c>
      <c r="E1157" s="7">
        <f>IF(S1157&gt;0,RANK(S1157,(R1157:T1157,U1157:AI1157)),0)</f>
        <v>6</v>
      </c>
      <c r="F1157" s="7">
        <f>IF(T1157&gt;0,RANK(T1157,(R1157:T1157,U1157:AI1157)),0)</f>
        <v>5</v>
      </c>
      <c r="G1157" s="7">
        <f>IF(U1157&gt;0,RANK(U1157,(R1157:T1157,U1157:AI1157)),0)</f>
        <v>2</v>
      </c>
      <c r="H1157" s="7">
        <f t="shared" si="676"/>
        <v>1</v>
      </c>
      <c r="I1157" s="49">
        <f t="shared" si="660"/>
        <v>780</v>
      </c>
      <c r="J1157" s="177">
        <f t="shared" si="661"/>
        <v>0.66326530612244894</v>
      </c>
      <c r="K1157" s="2"/>
      <c r="L1157" s="2">
        <f t="shared" si="662"/>
        <v>6.2074829931972789E-2</v>
      </c>
      <c r="M1157" s="2">
        <f t="shared" si="663"/>
        <v>2.1258503401360544E-2</v>
      </c>
      <c r="N1157" s="2">
        <f t="shared" si="664"/>
        <v>2.3809523809523808E-2</v>
      </c>
      <c r="O1157" s="2">
        <f t="shared" si="665"/>
        <v>8.9285714285714288E-2</v>
      </c>
      <c r="P1157" s="2">
        <f t="shared" si="677"/>
        <v>0.75255102040816324</v>
      </c>
      <c r="Q1157" s="2">
        <f t="shared" si="675"/>
        <v>5.1020408163265252E-2</v>
      </c>
      <c r="R1157" s="1">
        <v>73</v>
      </c>
      <c r="S1157" s="1">
        <v>25</v>
      </c>
      <c r="T1157" s="1">
        <v>28</v>
      </c>
      <c r="U1157" s="1">
        <v>105</v>
      </c>
      <c r="V1157" s="1">
        <v>885</v>
      </c>
      <c r="AA1157" s="1">
        <v>60</v>
      </c>
      <c r="AK1157" s="7">
        <f t="shared" si="678"/>
        <v>0</v>
      </c>
      <c r="AL1157" s="7">
        <f t="shared" si="679"/>
        <v>0</v>
      </c>
      <c r="AM1157" s="7">
        <f t="shared" si="680"/>
        <v>0</v>
      </c>
      <c r="AN1157" s="2">
        <f t="shared" si="681"/>
        <v>0</v>
      </c>
      <c r="AO1157" s="2">
        <f t="shared" si="682"/>
        <v>0</v>
      </c>
      <c r="AP1157" s="2">
        <f t="shared" si="683"/>
        <v>0</v>
      </c>
      <c r="AR1157" t="str">
        <f t="shared" si="684"/>
        <v>Teton</v>
      </c>
      <c r="AS1157" t="s">
        <v>3063</v>
      </c>
      <c r="AT1157" s="184">
        <v>1</v>
      </c>
      <c r="AV1157" s="97">
        <v>30</v>
      </c>
      <c r="AW1157" s="99">
        <v>99</v>
      </c>
      <c r="AX1157" s="105">
        <f t="shared" si="674"/>
        <v>30099</v>
      </c>
      <c r="AZ1157" s="7" t="s">
        <v>2951</v>
      </c>
      <c r="BA1157" t="s">
        <v>3184</v>
      </c>
    </row>
    <row r="1158" spans="1:53" hidden="1" outlineLevel="1">
      <c r="A1158" t="s">
        <v>3199</v>
      </c>
      <c r="B1158" t="s">
        <v>3063</v>
      </c>
      <c r="C1158" s="1">
        <f t="shared" si="658"/>
        <v>1214</v>
      </c>
      <c r="D1158" s="7">
        <f>IF(R1158&gt;0,RANK(R1158,(R1158:T1158,U1158:AI1158)),0)</f>
        <v>3</v>
      </c>
      <c r="E1158" s="7">
        <f>IF(S1158&gt;0,RANK(S1158,(R1158:T1158,U1158:AI1158)),0)</f>
        <v>6</v>
      </c>
      <c r="F1158" s="7">
        <f>IF(T1158&gt;0,RANK(T1158,(R1158:T1158,U1158:AI1158)),0)</f>
        <v>5</v>
      </c>
      <c r="G1158" s="7">
        <f>IF(U1158&gt;0,RANK(U1158,(R1158:T1158,U1158:AI1158)),0)</f>
        <v>3</v>
      </c>
      <c r="H1158" s="7">
        <f t="shared" si="676"/>
        <v>1</v>
      </c>
      <c r="I1158" s="49">
        <f t="shared" si="660"/>
        <v>780</v>
      </c>
      <c r="J1158" s="177">
        <f t="shared" si="661"/>
        <v>0.64250411861614498</v>
      </c>
      <c r="K1158" s="2"/>
      <c r="L1158" s="2">
        <f t="shared" si="662"/>
        <v>6.589785831960461E-2</v>
      </c>
      <c r="M1158" s="2">
        <f t="shared" si="663"/>
        <v>2.9654036243822075E-2</v>
      </c>
      <c r="N1158" s="2">
        <f t="shared" si="664"/>
        <v>4.4481054365733116E-2</v>
      </c>
      <c r="O1158" s="2">
        <f t="shared" si="665"/>
        <v>6.589785831960461E-2</v>
      </c>
      <c r="P1158" s="2">
        <f t="shared" si="677"/>
        <v>0.71828665568369032</v>
      </c>
      <c r="Q1158" s="2">
        <f t="shared" si="675"/>
        <v>7.578253706754523E-2</v>
      </c>
      <c r="R1158" s="1">
        <v>80</v>
      </c>
      <c r="S1158" s="1">
        <v>36</v>
      </c>
      <c r="T1158" s="1">
        <v>54</v>
      </c>
      <c r="U1158" s="1">
        <v>80</v>
      </c>
      <c r="V1158" s="1">
        <v>872</v>
      </c>
      <c r="AA1158" s="1">
        <v>92</v>
      </c>
      <c r="AK1158" s="7">
        <f t="shared" si="678"/>
        <v>0</v>
      </c>
      <c r="AL1158" s="7">
        <f t="shared" si="679"/>
        <v>0</v>
      </c>
      <c r="AM1158" s="7">
        <f t="shared" si="680"/>
        <v>0</v>
      </c>
      <c r="AN1158" s="2">
        <f t="shared" si="681"/>
        <v>0</v>
      </c>
      <c r="AO1158" s="2">
        <f t="shared" si="682"/>
        <v>0</v>
      </c>
      <c r="AP1158" s="2">
        <f t="shared" si="683"/>
        <v>0</v>
      </c>
      <c r="AR1158" t="str">
        <f t="shared" si="684"/>
        <v>Toole</v>
      </c>
      <c r="AS1158" t="s">
        <v>3063</v>
      </c>
      <c r="AT1158" s="184">
        <v>1</v>
      </c>
      <c r="AV1158" s="97">
        <v>30</v>
      </c>
      <c r="AW1158" s="99">
        <v>101</v>
      </c>
      <c r="AX1158" s="105">
        <f t="shared" si="674"/>
        <v>30101</v>
      </c>
      <c r="AZ1158" s="7" t="s">
        <v>2951</v>
      </c>
      <c r="BA1158" t="s">
        <v>3184</v>
      </c>
    </row>
    <row r="1159" spans="1:53" hidden="1" outlineLevel="1">
      <c r="A1159" t="s">
        <v>2071</v>
      </c>
      <c r="B1159" t="s">
        <v>3063</v>
      </c>
      <c r="C1159" s="1">
        <f t="shared" si="658"/>
        <v>183</v>
      </c>
      <c r="D1159" s="7">
        <f>IF(R1159&gt;0,RANK(R1159,(R1159:T1159,U1159:AI1159)),0)</f>
        <v>4</v>
      </c>
      <c r="E1159" s="7">
        <f>IF(S1159&gt;0,RANK(S1159,(R1159:T1159,U1159:AI1159)),0)</f>
        <v>5</v>
      </c>
      <c r="F1159" s="7">
        <f>IF(T1159&gt;0,RANK(T1159,(R1159:T1159,U1159:AI1159)),0)</f>
        <v>3</v>
      </c>
      <c r="G1159" s="7">
        <f>IF(U1159&gt;0,RANK(U1159,(R1159:T1159,U1159:AI1159)),0)</f>
        <v>2</v>
      </c>
      <c r="H1159" s="7">
        <f t="shared" si="676"/>
        <v>1</v>
      </c>
      <c r="I1159" s="49">
        <f t="shared" si="660"/>
        <v>129</v>
      </c>
      <c r="J1159" s="177">
        <f t="shared" si="661"/>
        <v>0.70491803278688525</v>
      </c>
      <c r="K1159" s="2"/>
      <c r="L1159" s="2">
        <f t="shared" si="662"/>
        <v>3.825136612021858E-2</v>
      </c>
      <c r="M1159" s="2">
        <f t="shared" si="663"/>
        <v>2.7322404371584699E-2</v>
      </c>
      <c r="N1159" s="2">
        <f t="shared" si="664"/>
        <v>4.3715846994535519E-2</v>
      </c>
      <c r="O1159" s="2">
        <f t="shared" si="665"/>
        <v>8.1967213114754092E-2</v>
      </c>
      <c r="P1159" s="2">
        <f t="shared" si="677"/>
        <v>0.78688524590163933</v>
      </c>
      <c r="Q1159" s="2">
        <f t="shared" si="675"/>
        <v>2.1857923497267673E-2</v>
      </c>
      <c r="R1159" s="1">
        <v>7</v>
      </c>
      <c r="S1159" s="1">
        <v>5</v>
      </c>
      <c r="T1159" s="1">
        <v>8</v>
      </c>
      <c r="U1159" s="1">
        <v>15</v>
      </c>
      <c r="V1159" s="1">
        <v>144</v>
      </c>
      <c r="AA1159" s="1">
        <v>4</v>
      </c>
      <c r="AK1159" s="7">
        <f t="shared" si="678"/>
        <v>0</v>
      </c>
      <c r="AL1159" s="7">
        <f t="shared" si="679"/>
        <v>0</v>
      </c>
      <c r="AM1159" s="7">
        <f t="shared" si="680"/>
        <v>0</v>
      </c>
      <c r="AN1159" s="2">
        <f t="shared" si="681"/>
        <v>0</v>
      </c>
      <c r="AO1159" s="2">
        <f t="shared" si="682"/>
        <v>0</v>
      </c>
      <c r="AP1159" s="2">
        <f t="shared" si="683"/>
        <v>0</v>
      </c>
      <c r="AR1159" t="str">
        <f t="shared" si="684"/>
        <v>Treasure</v>
      </c>
      <c r="AS1159" t="s">
        <v>3063</v>
      </c>
      <c r="AT1159" s="184">
        <v>1</v>
      </c>
      <c r="AV1159" s="97">
        <v>30</v>
      </c>
      <c r="AW1159" s="99">
        <v>103</v>
      </c>
      <c r="AX1159" s="105">
        <f t="shared" si="674"/>
        <v>30103</v>
      </c>
      <c r="AZ1159" s="7" t="s">
        <v>2951</v>
      </c>
      <c r="BA1159" t="s">
        <v>3184</v>
      </c>
    </row>
    <row r="1160" spans="1:53" hidden="1" outlineLevel="1">
      <c r="A1160" t="s">
        <v>1157</v>
      </c>
      <c r="B1160" t="s">
        <v>3063</v>
      </c>
      <c r="C1160" s="1">
        <f t="shared" si="658"/>
        <v>1707</v>
      </c>
      <c r="D1160" s="7">
        <f>IF(R1160&gt;0,RANK(R1160,(R1160:T1160,U1160:AI1160)),0)</f>
        <v>4</v>
      </c>
      <c r="E1160" s="7">
        <f>IF(S1160&gt;0,RANK(S1160,(R1160:T1160,U1160:AI1160)),0)</f>
        <v>6</v>
      </c>
      <c r="F1160" s="7">
        <f>IF(T1160&gt;0,RANK(T1160,(R1160:T1160,U1160:AI1160)),0)</f>
        <v>5</v>
      </c>
      <c r="G1160" s="7">
        <f>IF(U1160&gt;0,RANK(U1160,(R1160:T1160,U1160:AI1160)),0)</f>
        <v>2</v>
      </c>
      <c r="H1160" s="7">
        <f t="shared" si="676"/>
        <v>1</v>
      </c>
      <c r="I1160" s="49">
        <f t="shared" si="660"/>
        <v>1090</v>
      </c>
      <c r="J1160" s="177">
        <f t="shared" si="661"/>
        <v>0.63854715875805512</v>
      </c>
      <c r="K1160" s="2"/>
      <c r="L1160" s="2">
        <f t="shared" si="662"/>
        <v>5.6239015817223195E-2</v>
      </c>
      <c r="M1160" s="2">
        <f t="shared" si="663"/>
        <v>2.4604569420035149E-2</v>
      </c>
      <c r="N1160" s="2">
        <f t="shared" si="664"/>
        <v>3.397773872290568E-2</v>
      </c>
      <c r="O1160" s="2">
        <f t="shared" si="665"/>
        <v>9.4317516110134739E-2</v>
      </c>
      <c r="P1160" s="2">
        <f t="shared" si="677"/>
        <v>0.73286467486818985</v>
      </c>
      <c r="Q1160" s="2">
        <f t="shared" si="675"/>
        <v>5.7996485061511338E-2</v>
      </c>
      <c r="R1160" s="1">
        <v>96</v>
      </c>
      <c r="S1160" s="1">
        <v>42</v>
      </c>
      <c r="T1160" s="1">
        <v>58</v>
      </c>
      <c r="U1160" s="1">
        <v>161</v>
      </c>
      <c r="V1160" s="1">
        <v>1251</v>
      </c>
      <c r="AA1160" s="1">
        <v>99</v>
      </c>
      <c r="AK1160" s="7">
        <f t="shared" si="678"/>
        <v>0</v>
      </c>
      <c r="AL1160" s="7">
        <f t="shared" si="679"/>
        <v>0</v>
      </c>
      <c r="AM1160" s="7">
        <f t="shared" si="680"/>
        <v>0</v>
      </c>
      <c r="AN1160" s="2">
        <f t="shared" si="681"/>
        <v>0</v>
      </c>
      <c r="AO1160" s="2">
        <f t="shared" si="682"/>
        <v>0</v>
      </c>
      <c r="AP1160" s="2">
        <f t="shared" si="683"/>
        <v>0</v>
      </c>
      <c r="AR1160" t="str">
        <f t="shared" si="684"/>
        <v>Valley</v>
      </c>
      <c r="AS1160" t="s">
        <v>3063</v>
      </c>
      <c r="AT1160" s="184">
        <v>1</v>
      </c>
      <c r="AV1160" s="97">
        <v>30</v>
      </c>
      <c r="AW1160" s="99">
        <v>105</v>
      </c>
      <c r="AX1160" s="105">
        <f t="shared" si="674"/>
        <v>30105</v>
      </c>
      <c r="AZ1160" s="7" t="s">
        <v>2951</v>
      </c>
      <c r="BA1160" t="s">
        <v>3184</v>
      </c>
    </row>
    <row r="1161" spans="1:53" hidden="1" outlineLevel="1">
      <c r="A1161" t="s">
        <v>1366</v>
      </c>
      <c r="B1161" t="s">
        <v>3063</v>
      </c>
      <c r="C1161" s="1">
        <f t="shared" si="658"/>
        <v>510</v>
      </c>
      <c r="D1161" s="7">
        <f>IF(R1161&gt;0,RANK(R1161,(R1161:T1161,U1161:AI1161)),0)</f>
        <v>4</v>
      </c>
      <c r="E1161" s="7">
        <f>IF(S1161&gt;0,RANK(S1161,(R1161:T1161,U1161:AI1161)),0)</f>
        <v>6</v>
      </c>
      <c r="F1161" s="7">
        <f>IF(T1161&gt;0,RANK(T1161,(R1161:T1161,U1161:AI1161)),0)</f>
        <v>5</v>
      </c>
      <c r="G1161" s="7">
        <f>IF(U1161&gt;0,RANK(U1161,(R1161:T1161,U1161:AI1161)),0)</f>
        <v>3</v>
      </c>
      <c r="H1161" s="7">
        <f t="shared" si="676"/>
        <v>1</v>
      </c>
      <c r="I1161" s="49">
        <f t="shared" si="660"/>
        <v>342</v>
      </c>
      <c r="J1161" s="177">
        <f t="shared" si="661"/>
        <v>0.6705882352941176</v>
      </c>
      <c r="K1161" s="2"/>
      <c r="L1161" s="2">
        <f t="shared" si="662"/>
        <v>5.2941176470588235E-2</v>
      </c>
      <c r="M1161" s="2">
        <f t="shared" si="663"/>
        <v>2.3529411764705882E-2</v>
      </c>
      <c r="N1161" s="2">
        <f t="shared" si="664"/>
        <v>2.9411764705882353E-2</v>
      </c>
      <c r="O1161" s="2">
        <f t="shared" si="665"/>
        <v>7.0588235294117646E-2</v>
      </c>
      <c r="P1161" s="2">
        <f t="shared" si="677"/>
        <v>0.74705882352941178</v>
      </c>
      <c r="Q1161" s="2">
        <f t="shared" si="675"/>
        <v>7.6470588235294068E-2</v>
      </c>
      <c r="R1161" s="1">
        <v>27</v>
      </c>
      <c r="S1161" s="1">
        <v>12</v>
      </c>
      <c r="T1161" s="1">
        <v>15</v>
      </c>
      <c r="U1161" s="1">
        <v>36</v>
      </c>
      <c r="V1161" s="1">
        <v>381</v>
      </c>
      <c r="AA1161" s="1">
        <v>39</v>
      </c>
      <c r="AK1161" s="7">
        <f t="shared" si="678"/>
        <v>0</v>
      </c>
      <c r="AL1161" s="7">
        <f t="shared" si="679"/>
        <v>0</v>
      </c>
      <c r="AM1161" s="7">
        <f t="shared" si="680"/>
        <v>0</v>
      </c>
      <c r="AN1161" s="2">
        <f t="shared" si="681"/>
        <v>0</v>
      </c>
      <c r="AO1161" s="2">
        <f t="shared" si="682"/>
        <v>0</v>
      </c>
      <c r="AP1161" s="2">
        <f t="shared" si="683"/>
        <v>0</v>
      </c>
      <c r="AR1161" t="str">
        <f t="shared" si="684"/>
        <v>Wheatland</v>
      </c>
      <c r="AS1161" t="s">
        <v>3063</v>
      </c>
      <c r="AT1161" s="184">
        <v>1</v>
      </c>
      <c r="AV1161" s="97">
        <v>30</v>
      </c>
      <c r="AW1161" s="99">
        <v>107</v>
      </c>
      <c r="AX1161" s="105">
        <f t="shared" si="674"/>
        <v>30107</v>
      </c>
      <c r="AZ1161" s="7" t="s">
        <v>2951</v>
      </c>
      <c r="BA1161" t="s">
        <v>3184</v>
      </c>
    </row>
    <row r="1162" spans="1:53" hidden="1" outlineLevel="1">
      <c r="A1162" t="s">
        <v>2922</v>
      </c>
      <c r="B1162" t="s">
        <v>3063</v>
      </c>
      <c r="C1162" s="1">
        <f t="shared" si="658"/>
        <v>305</v>
      </c>
      <c r="D1162" s="7">
        <f>IF(R1162&gt;0,RANK(R1162,(R1162:T1162,U1162:AI1162)),0)</f>
        <v>3</v>
      </c>
      <c r="E1162" s="7">
        <f>IF(S1162&gt;0,RANK(S1162,(R1162:T1162,U1162:AI1162)),0)</f>
        <v>6</v>
      </c>
      <c r="F1162" s="7">
        <f>IF(T1162&gt;0,RANK(T1162,(R1162:T1162,U1162:AI1162)),0)</f>
        <v>5</v>
      </c>
      <c r="G1162" s="7">
        <f>IF(U1162&gt;0,RANK(U1162,(R1162:T1162,U1162:AI1162)),0)</f>
        <v>2</v>
      </c>
      <c r="H1162" s="7">
        <f t="shared" si="676"/>
        <v>1</v>
      </c>
      <c r="I1162" s="49">
        <f t="shared" si="660"/>
        <v>205</v>
      </c>
      <c r="J1162" s="177">
        <f t="shared" si="661"/>
        <v>0.67213114754098358</v>
      </c>
      <c r="K1162" s="2"/>
      <c r="L1162" s="2">
        <f t="shared" si="662"/>
        <v>6.8852459016393447E-2</v>
      </c>
      <c r="M1162" s="2">
        <f t="shared" si="663"/>
        <v>9.8360655737704927E-3</v>
      </c>
      <c r="N1162" s="2">
        <f t="shared" si="664"/>
        <v>1.3114754098360656E-2</v>
      </c>
      <c r="O1162" s="2">
        <f t="shared" si="665"/>
        <v>8.5245901639344257E-2</v>
      </c>
      <c r="P1162" s="2">
        <f t="shared" si="677"/>
        <v>0.75737704918032789</v>
      </c>
      <c r="Q1162" s="2">
        <f t="shared" si="675"/>
        <v>6.557377049180324E-2</v>
      </c>
      <c r="R1162" s="1">
        <v>21</v>
      </c>
      <c r="S1162" s="1">
        <v>3</v>
      </c>
      <c r="T1162" s="1">
        <v>4</v>
      </c>
      <c r="U1162" s="1">
        <v>26</v>
      </c>
      <c r="V1162" s="1">
        <v>231</v>
      </c>
      <c r="AA1162" s="1">
        <v>20</v>
      </c>
      <c r="AK1162" s="7">
        <f t="shared" si="678"/>
        <v>0</v>
      </c>
      <c r="AL1162" s="7">
        <f t="shared" si="679"/>
        <v>0</v>
      </c>
      <c r="AM1162" s="7">
        <f t="shared" si="680"/>
        <v>0</v>
      </c>
      <c r="AN1162" s="2">
        <f t="shared" si="681"/>
        <v>0</v>
      </c>
      <c r="AO1162" s="2">
        <f t="shared" si="682"/>
        <v>0</v>
      </c>
      <c r="AP1162" s="2">
        <f t="shared" si="683"/>
        <v>0</v>
      </c>
      <c r="AR1162" t="str">
        <f t="shared" si="684"/>
        <v>Wibaux</v>
      </c>
      <c r="AS1162" t="s">
        <v>3063</v>
      </c>
      <c r="AT1162" s="184">
        <v>1</v>
      </c>
      <c r="AV1162" s="97">
        <v>30</v>
      </c>
      <c r="AW1162" s="99">
        <v>109</v>
      </c>
      <c r="AX1162" s="105">
        <f t="shared" si="674"/>
        <v>30109</v>
      </c>
      <c r="AZ1162" s="7" t="s">
        <v>2951</v>
      </c>
      <c r="BA1162" t="s">
        <v>3184</v>
      </c>
    </row>
    <row r="1163" spans="1:53" hidden="1" outlineLevel="1">
      <c r="A1163" t="s">
        <v>4</v>
      </c>
      <c r="B1163" t="s">
        <v>3063</v>
      </c>
      <c r="C1163" s="1">
        <f t="shared" si="658"/>
        <v>25514</v>
      </c>
      <c r="D1163" s="7">
        <f>IF(R1163&gt;0,RANK(R1163,(R1163:T1163,U1163:AI1163)),0)</f>
        <v>3</v>
      </c>
      <c r="E1163" s="7">
        <f>IF(S1163&gt;0,RANK(S1163,(R1163:T1163,U1163:AI1163)),0)</f>
        <v>6</v>
      </c>
      <c r="F1163" s="7">
        <f>IF(T1163&gt;0,RANK(T1163,(R1163:T1163,U1163:AI1163)),0)</f>
        <v>5</v>
      </c>
      <c r="G1163" s="7">
        <f>IF(U1163&gt;0,RANK(U1163,(R1163:T1163,U1163:AI1163)),0)</f>
        <v>2</v>
      </c>
      <c r="H1163" s="7">
        <f t="shared" si="676"/>
        <v>1</v>
      </c>
      <c r="I1163" s="49">
        <f t="shared" si="660"/>
        <v>15566</v>
      </c>
      <c r="J1163" s="177">
        <f t="shared" si="661"/>
        <v>0.61009641765305322</v>
      </c>
      <c r="K1163" s="2"/>
      <c r="L1163" s="2">
        <f t="shared" si="662"/>
        <v>7.6546209923963313E-2</v>
      </c>
      <c r="M1163" s="2">
        <f t="shared" si="663"/>
        <v>2.1008073998589009E-2</v>
      </c>
      <c r="N1163" s="2">
        <f t="shared" si="664"/>
        <v>3.3315042721643019E-2</v>
      </c>
      <c r="O1163" s="2">
        <f t="shared" si="665"/>
        <v>0.10229677823939798</v>
      </c>
      <c r="P1163" s="2">
        <f t="shared" si="677"/>
        <v>0.7123931958924512</v>
      </c>
      <c r="Q1163" s="2">
        <f t="shared" si="675"/>
        <v>5.4440699223955447E-2</v>
      </c>
      <c r="R1163" s="1">
        <v>1953</v>
      </c>
      <c r="S1163" s="1">
        <v>536</v>
      </c>
      <c r="T1163" s="1">
        <v>850</v>
      </c>
      <c r="U1163" s="1">
        <v>2610</v>
      </c>
      <c r="V1163" s="1">
        <v>18176</v>
      </c>
      <c r="AA1163" s="1">
        <v>1389</v>
      </c>
      <c r="AK1163" s="7">
        <f t="shared" si="678"/>
        <v>0</v>
      </c>
      <c r="AL1163" s="7">
        <f t="shared" si="679"/>
        <v>0</v>
      </c>
      <c r="AM1163" s="7">
        <f t="shared" si="680"/>
        <v>0</v>
      </c>
      <c r="AN1163" s="2">
        <f t="shared" si="681"/>
        <v>0</v>
      </c>
      <c r="AO1163" s="2">
        <f t="shared" si="682"/>
        <v>0</v>
      </c>
      <c r="AP1163" s="2">
        <f t="shared" si="683"/>
        <v>0</v>
      </c>
      <c r="AR1163" t="str">
        <f t="shared" si="684"/>
        <v>Yellowstone</v>
      </c>
      <c r="AS1163" t="s">
        <v>3063</v>
      </c>
      <c r="AT1163" s="184">
        <v>1</v>
      </c>
      <c r="AV1163" s="97">
        <v>30</v>
      </c>
      <c r="AW1163" s="99">
        <v>111</v>
      </c>
      <c r="AX1163" s="105">
        <f t="shared" si="674"/>
        <v>30111</v>
      </c>
      <c r="AZ1163" s="7" t="s">
        <v>2951</v>
      </c>
      <c r="BA1163" t="s">
        <v>3184</v>
      </c>
    </row>
    <row r="1164" spans="1:53" collapsed="1">
      <c r="A1164" t="s">
        <v>425</v>
      </c>
      <c r="B1164" t="s">
        <v>1105</v>
      </c>
      <c r="C1164" s="1">
        <f t="shared" si="658"/>
        <v>156888</v>
      </c>
      <c r="D1164" s="7">
        <f>IF(R1164&gt;0,RANK(R1164,(R1164:T1164,U1164:AI1164)),0)</f>
        <v>3</v>
      </c>
      <c r="E1164" s="7">
        <f>IF(S1164&gt;0,RANK(S1164,(R1164:T1164,U1164:AI1164)),0)</f>
        <v>6</v>
      </c>
      <c r="F1164" s="7">
        <f>IF(T1164&gt;0,RANK(T1164,(R1164:T1164,U1164:AI1164)),0)</f>
        <v>5</v>
      </c>
      <c r="G1164" s="7">
        <f>IF(U1164&gt;0,RANK(U1164,(R1164:T1164,U1164:AI1164)),0)</f>
        <v>2</v>
      </c>
      <c r="H1164" s="7">
        <f t="shared" si="676"/>
        <v>1</v>
      </c>
      <c r="I1164" s="49">
        <f t="shared" si="660"/>
        <v>100912</v>
      </c>
      <c r="J1164" s="177">
        <f t="shared" si="661"/>
        <v>0.64321044311865794</v>
      </c>
      <c r="K1164" s="2"/>
      <c r="L1164" s="2">
        <f t="shared" si="662"/>
        <v>6.8692315537198512E-2</v>
      </c>
      <c r="M1164" s="2">
        <f t="shared" si="663"/>
        <v>2.0868390189179541E-2</v>
      </c>
      <c r="N1164" s="2">
        <f t="shared" si="664"/>
        <v>3.3093671918821073E-2</v>
      </c>
      <c r="O1164" s="2">
        <f t="shared" si="665"/>
        <v>9.3582683188006735E-2</v>
      </c>
      <c r="P1164" s="2">
        <f t="shared" si="677"/>
        <v>0.7367931263066646</v>
      </c>
      <c r="Q1164" s="2">
        <f t="shared" si="675"/>
        <v>4.6969812860129467E-2</v>
      </c>
      <c r="R1164" s="1">
        <f>SUM(R1108:R1163)</f>
        <v>10777</v>
      </c>
      <c r="S1164" s="1">
        <f>SUM(S1108:S1163)</f>
        <v>3274</v>
      </c>
      <c r="T1164" s="1">
        <f>SUM(T1108:T1163)</f>
        <v>5192</v>
      </c>
      <c r="U1164" s="1">
        <f>SUM(U1108:U1163)</f>
        <v>14682</v>
      </c>
      <c r="V1164" s="1">
        <f>SUM(V1108:V1163)</f>
        <v>115594</v>
      </c>
      <c r="AA1164" s="1">
        <f>SUM(AA1108:AA1163)</f>
        <v>7369</v>
      </c>
      <c r="AK1164" s="7">
        <f t="shared" si="678"/>
        <v>0</v>
      </c>
      <c r="AL1164" s="7">
        <f t="shared" si="679"/>
        <v>0</v>
      </c>
      <c r="AM1164" s="7">
        <f t="shared" si="680"/>
        <v>0</v>
      </c>
      <c r="AN1164" s="2">
        <f t="shared" si="681"/>
        <v>0</v>
      </c>
      <c r="AO1164" s="2">
        <f t="shared" si="682"/>
        <v>0</v>
      </c>
      <c r="AP1164" s="2">
        <f t="shared" si="683"/>
        <v>0</v>
      </c>
      <c r="AR1164" t="str">
        <f t="shared" si="684"/>
        <v>Montana</v>
      </c>
      <c r="AS1164" t="s">
        <v>1105</v>
      </c>
      <c r="AT1164" s="184"/>
      <c r="AV1164" s="97">
        <v>30</v>
      </c>
      <c r="AW1164" s="99"/>
      <c r="AX1164" s="97">
        <v>30</v>
      </c>
      <c r="AZ1164" s="7" t="s">
        <v>1619</v>
      </c>
      <c r="BA1164" t="s">
        <v>3184</v>
      </c>
    </row>
    <row r="1165" spans="1:53">
      <c r="C1165" s="1"/>
      <c r="E1165" s="7"/>
      <c r="F1165" s="7"/>
      <c r="G1165" s="7"/>
      <c r="H1165" s="7"/>
      <c r="I1165" s="49"/>
      <c r="J1165" s="177"/>
      <c r="K1165" s="2"/>
      <c r="AK1165" s="7"/>
      <c r="AL1165" s="7"/>
      <c r="AM1165" s="7"/>
      <c r="AT1165" s="184"/>
      <c r="AV1165" s="97"/>
      <c r="AW1165" s="99"/>
    </row>
    <row r="1166" spans="1:53" hidden="1" outlineLevel="1">
      <c r="A1166" t="s">
        <v>632</v>
      </c>
      <c r="B1166" t="s">
        <v>337</v>
      </c>
      <c r="C1166" s="1">
        <f t="shared" ref="C1166:C1197" si="685">SUM(R1166:AI1166)</f>
        <v>4506</v>
      </c>
      <c r="D1166" s="7">
        <f>IF(R1166&gt;0,RANK(R1166,(R1166:T1166,U1166:AI1166)),0)</f>
        <v>3</v>
      </c>
      <c r="E1166" s="7">
        <f>IF(S1166&gt;0,RANK(S1166,(R1166:T1166,U1166:AI1166)),0)</f>
        <v>0</v>
      </c>
      <c r="F1166" s="7">
        <f>IF(T1166&gt;0,RANK(T1166,(R1166:T1166,U1166:AI1166)),0)</f>
        <v>5</v>
      </c>
      <c r="G1166" s="7">
        <f>IF(U1166&gt;0,RANK(U1166,(R1166:T1166,U1166:AI1166)),0)</f>
        <v>2</v>
      </c>
      <c r="H1166" s="7">
        <f t="shared" ref="H1166:H1197" si="686">IF(V1166&gt;0,RANK(V1166,(R1166:AB1166)),0)</f>
        <v>1</v>
      </c>
      <c r="I1166" s="49">
        <f t="shared" ref="I1166:I1197" si="687">MAX(R1166:AA1166)-LARGE(R1166:AA1166,2)</f>
        <v>2079</v>
      </c>
      <c r="J1166" s="177">
        <f t="shared" ref="J1166:J1229" si="688">I1166/C1166</f>
        <v>0.46138482023968042</v>
      </c>
      <c r="K1166" s="2"/>
      <c r="L1166" s="2">
        <f t="shared" ref="L1166:L1197" si="689">IF($C1166=0,"-",R1166/$C1166)</f>
        <v>0.10785619174434088</v>
      </c>
      <c r="M1166" s="2">
        <f t="shared" ref="M1166:M1197" si="690">IF($C1166=0,"-",S1166/$C1166)</f>
        <v>0</v>
      </c>
      <c r="N1166" s="2">
        <f t="shared" ref="N1166:N1197" si="691">IF($C1166=0,"-",T1166/$C1166)</f>
        <v>4.2831779849090104E-2</v>
      </c>
      <c r="O1166" s="2">
        <f t="shared" ref="O1166:O1207" si="692">IF($C1166=0,"-",U1166/$C1166)</f>
        <v>0.1611185086551265</v>
      </c>
      <c r="P1166" s="2">
        <f t="shared" ref="P1166:P1197" si="693">IF($C1166=0,"-",V1166/$C1166)</f>
        <v>0.62250332889480697</v>
      </c>
      <c r="Q1166" s="2">
        <f t="shared" si="675"/>
        <v>6.5690190856635411E-2</v>
      </c>
      <c r="R1166" s="1">
        <v>486</v>
      </c>
      <c r="T1166" s="1">
        <v>193</v>
      </c>
      <c r="U1166" s="1">
        <v>726</v>
      </c>
      <c r="V1166" s="1">
        <v>2805</v>
      </c>
      <c r="W1166" s="1">
        <v>296</v>
      </c>
      <c r="AK1166" s="7">
        <f t="shared" ref="AK1166:AK1197" si="694">IF(W1166&gt;0,RANK(W1166,(R1166:AB1166)),0)</f>
        <v>4</v>
      </c>
      <c r="AL1166" s="7">
        <f t="shared" ref="AL1166:AL1197" si="695">IF(X1166&gt;0,RANK(X1166,(R1166:AB1166)),0)</f>
        <v>0</v>
      </c>
      <c r="AM1166" s="7">
        <f t="shared" ref="AM1166:AM1197" si="696">IF(Y1166&gt;0,RANK(Y1166,(R1166:AB1166)),0)</f>
        <v>0</v>
      </c>
      <c r="AN1166" s="2">
        <f t="shared" ref="AN1166:AN1197" si="697">IF($C1166=0,"-",W1166/$C1166)</f>
        <v>6.5690190856635591E-2</v>
      </c>
      <c r="AO1166" s="2">
        <f t="shared" ref="AO1166:AO1197" si="698">IF($C1166=0,"-",X1166/$C1166)</f>
        <v>0</v>
      </c>
      <c r="AP1166" s="2">
        <f t="shared" ref="AP1166:AP1197" si="699">IF($C1166=0,"-",Y1166/$C1166)</f>
        <v>0</v>
      </c>
      <c r="AR1166" t="str">
        <f t="shared" ref="AR1166:AR1197" si="700">A1166</f>
        <v>Adams</v>
      </c>
      <c r="AS1166" t="s">
        <v>337</v>
      </c>
      <c r="AT1166" s="184">
        <v>3</v>
      </c>
      <c r="AV1166" s="97">
        <v>31</v>
      </c>
      <c r="AW1166" s="99">
        <v>1</v>
      </c>
      <c r="AX1166" s="105">
        <f t="shared" ref="AX1166:AX1197" si="701">AV1166*1000+AW1166</f>
        <v>31001</v>
      </c>
      <c r="AZ1166" s="7" t="s">
        <v>2951</v>
      </c>
      <c r="BA1166" t="s">
        <v>3184</v>
      </c>
    </row>
    <row r="1167" spans="1:53" hidden="1" outlineLevel="1">
      <c r="A1167" t="s">
        <v>811</v>
      </c>
      <c r="B1167" t="s">
        <v>337</v>
      </c>
      <c r="C1167" s="1">
        <f t="shared" si="685"/>
        <v>1195</v>
      </c>
      <c r="D1167" s="7">
        <f>IF(R1167&gt;0,RANK(R1167,(R1167:T1167,U1167:AI1167)),0)</f>
        <v>3</v>
      </c>
      <c r="E1167" s="7">
        <f>IF(S1167&gt;0,RANK(S1167,(R1167:T1167,U1167:AI1167)),0)</f>
        <v>0</v>
      </c>
      <c r="F1167" s="7">
        <f>IF(T1167&gt;0,RANK(T1167,(R1167:T1167,U1167:AI1167)),0)</f>
        <v>5</v>
      </c>
      <c r="G1167" s="7">
        <f>IF(U1167&gt;0,RANK(U1167,(R1167:T1167,U1167:AI1167)),0)</f>
        <v>2</v>
      </c>
      <c r="H1167" s="7">
        <f t="shared" si="686"/>
        <v>1</v>
      </c>
      <c r="I1167" s="49">
        <f t="shared" si="687"/>
        <v>555</v>
      </c>
      <c r="J1167" s="177">
        <f t="shared" si="688"/>
        <v>0.46443514644351463</v>
      </c>
      <c r="K1167" s="2"/>
      <c r="L1167" s="2">
        <f t="shared" si="689"/>
        <v>7.1966527196652724E-2</v>
      </c>
      <c r="M1167" s="2">
        <f t="shared" si="690"/>
        <v>0</v>
      </c>
      <c r="N1167" s="2">
        <f t="shared" si="691"/>
        <v>2.7615062761506277E-2</v>
      </c>
      <c r="O1167" s="2">
        <f t="shared" si="692"/>
        <v>0.18326359832635983</v>
      </c>
      <c r="P1167" s="2">
        <f t="shared" si="693"/>
        <v>0.64769874476987443</v>
      </c>
      <c r="Q1167" s="2">
        <f t="shared" si="675"/>
        <v>6.9456066945606687E-2</v>
      </c>
      <c r="R1167" s="1">
        <v>86</v>
      </c>
      <c r="T1167" s="1">
        <v>33</v>
      </c>
      <c r="U1167" s="1">
        <v>219</v>
      </c>
      <c r="V1167" s="1">
        <v>774</v>
      </c>
      <c r="W1167" s="1">
        <v>83</v>
      </c>
      <c r="AK1167" s="7">
        <f t="shared" si="694"/>
        <v>4</v>
      </c>
      <c r="AL1167" s="7">
        <f t="shared" si="695"/>
        <v>0</v>
      </c>
      <c r="AM1167" s="7">
        <f t="shared" si="696"/>
        <v>0</v>
      </c>
      <c r="AN1167" s="2">
        <f t="shared" si="697"/>
        <v>6.9456066945606701E-2</v>
      </c>
      <c r="AO1167" s="2">
        <f t="shared" si="698"/>
        <v>0</v>
      </c>
      <c r="AP1167" s="2">
        <f t="shared" si="699"/>
        <v>0</v>
      </c>
      <c r="AR1167" t="str">
        <f t="shared" si="700"/>
        <v>Antelope</v>
      </c>
      <c r="AS1167" t="s">
        <v>337</v>
      </c>
      <c r="AT1167" s="184">
        <v>3</v>
      </c>
      <c r="AV1167" s="97">
        <v>31</v>
      </c>
      <c r="AW1167" s="99">
        <v>3</v>
      </c>
      <c r="AX1167" s="105">
        <f t="shared" si="701"/>
        <v>31003</v>
      </c>
      <c r="AZ1167" s="7" t="s">
        <v>2951</v>
      </c>
      <c r="BA1167" t="s">
        <v>3184</v>
      </c>
    </row>
    <row r="1168" spans="1:53" hidden="1" outlineLevel="1">
      <c r="A1168" t="s">
        <v>1904</v>
      </c>
      <c r="B1168" t="s">
        <v>337</v>
      </c>
      <c r="C1168" s="1">
        <f t="shared" si="685"/>
        <v>122</v>
      </c>
      <c r="D1168" s="7">
        <f>IF(R1168&gt;0,RANK(R1168,(R1168:T1168,U1168:AI1168)),0)</f>
        <v>4</v>
      </c>
      <c r="E1168" s="7">
        <f>IF(S1168&gt;0,RANK(S1168,(R1168:T1168,U1168:AI1168)),0)</f>
        <v>0</v>
      </c>
      <c r="F1168" s="7">
        <f>IF(T1168&gt;0,RANK(T1168,(R1168:T1168,U1168:AI1168)),0)</f>
        <v>5</v>
      </c>
      <c r="G1168" s="7">
        <f>IF(U1168&gt;0,RANK(U1168,(R1168:T1168,U1168:AI1168)),0)</f>
        <v>2</v>
      </c>
      <c r="H1168" s="7">
        <f t="shared" si="686"/>
        <v>1</v>
      </c>
      <c r="I1168" s="49">
        <f t="shared" si="687"/>
        <v>36</v>
      </c>
      <c r="J1168" s="177">
        <f t="shared" si="688"/>
        <v>0.29508196721311475</v>
      </c>
      <c r="K1168" s="2"/>
      <c r="L1168" s="2">
        <f t="shared" si="689"/>
        <v>6.5573770491803282E-2</v>
      </c>
      <c r="M1168" s="2">
        <f t="shared" si="690"/>
        <v>0</v>
      </c>
      <c r="N1168" s="2">
        <f t="shared" si="691"/>
        <v>3.2786885245901641E-2</v>
      </c>
      <c r="O1168" s="2">
        <f t="shared" si="692"/>
        <v>0.26229508196721313</v>
      </c>
      <c r="P1168" s="2">
        <f t="shared" si="693"/>
        <v>0.55737704918032782</v>
      </c>
      <c r="Q1168" s="2">
        <f t="shared" si="675"/>
        <v>8.1967213114754189E-2</v>
      </c>
      <c r="R1168" s="1">
        <v>8</v>
      </c>
      <c r="T1168" s="1">
        <v>4</v>
      </c>
      <c r="U1168" s="1">
        <v>32</v>
      </c>
      <c r="V1168" s="1">
        <v>68</v>
      </c>
      <c r="W1168" s="1">
        <v>10</v>
      </c>
      <c r="AK1168" s="7">
        <f t="shared" si="694"/>
        <v>3</v>
      </c>
      <c r="AL1168" s="7">
        <f t="shared" si="695"/>
        <v>0</v>
      </c>
      <c r="AM1168" s="7">
        <f t="shared" si="696"/>
        <v>0</v>
      </c>
      <c r="AN1168" s="2">
        <f t="shared" si="697"/>
        <v>8.1967213114754092E-2</v>
      </c>
      <c r="AO1168" s="2">
        <f t="shared" si="698"/>
        <v>0</v>
      </c>
      <c r="AP1168" s="2">
        <f t="shared" si="699"/>
        <v>0</v>
      </c>
      <c r="AR1168" t="str">
        <f t="shared" si="700"/>
        <v>Arthur</v>
      </c>
      <c r="AS1168" t="s">
        <v>337</v>
      </c>
      <c r="AT1168" s="184">
        <v>3</v>
      </c>
      <c r="AV1168" s="97">
        <v>31</v>
      </c>
      <c r="AW1168" s="99">
        <v>5</v>
      </c>
      <c r="AX1168" s="105">
        <f t="shared" si="701"/>
        <v>31005</v>
      </c>
      <c r="AZ1168" s="7" t="s">
        <v>2951</v>
      </c>
      <c r="BA1168" t="s">
        <v>3184</v>
      </c>
    </row>
    <row r="1169" spans="1:53" hidden="1" outlineLevel="1">
      <c r="A1169" t="s">
        <v>1898</v>
      </c>
      <c r="B1169" t="s">
        <v>337</v>
      </c>
      <c r="C1169" s="1">
        <f t="shared" si="685"/>
        <v>180</v>
      </c>
      <c r="D1169" s="7">
        <f>IF(R1169&gt;0,RANK(R1169,(R1169:T1169,U1169:AI1169)),0)</f>
        <v>4</v>
      </c>
      <c r="E1169" s="7">
        <f>IF(S1169&gt;0,RANK(S1169,(R1169:T1169,U1169:AI1169)),0)</f>
        <v>0</v>
      </c>
      <c r="F1169" s="7">
        <f>IF(T1169&gt;0,RANK(T1169,(R1169:T1169,U1169:AI1169)),0)</f>
        <v>5</v>
      </c>
      <c r="G1169" s="7">
        <f>IF(U1169&gt;0,RANK(U1169,(R1169:T1169,U1169:AI1169)),0)</f>
        <v>2</v>
      </c>
      <c r="H1169" s="7">
        <f t="shared" si="686"/>
        <v>1</v>
      </c>
      <c r="I1169" s="49">
        <f t="shared" si="687"/>
        <v>67</v>
      </c>
      <c r="J1169" s="177">
        <f t="shared" si="688"/>
        <v>0.37222222222222223</v>
      </c>
      <c r="K1169" s="2"/>
      <c r="L1169" s="2">
        <f t="shared" si="689"/>
        <v>0.05</v>
      </c>
      <c r="M1169" s="2">
        <f t="shared" si="690"/>
        <v>0</v>
      </c>
      <c r="N1169" s="2">
        <f t="shared" si="691"/>
        <v>2.2222222222222223E-2</v>
      </c>
      <c r="O1169" s="2">
        <f t="shared" si="692"/>
        <v>0.23333333333333334</v>
      </c>
      <c r="P1169" s="2">
        <f t="shared" si="693"/>
        <v>0.60555555555555551</v>
      </c>
      <c r="Q1169" s="2">
        <f t="shared" si="675"/>
        <v>8.8888888888888906E-2</v>
      </c>
      <c r="R1169" s="1">
        <v>9</v>
      </c>
      <c r="T1169" s="1">
        <v>4</v>
      </c>
      <c r="U1169" s="1">
        <v>42</v>
      </c>
      <c r="V1169" s="1">
        <v>109</v>
      </c>
      <c r="W1169" s="1">
        <v>16</v>
      </c>
      <c r="AK1169" s="7">
        <f t="shared" si="694"/>
        <v>3</v>
      </c>
      <c r="AL1169" s="7">
        <f t="shared" si="695"/>
        <v>0</v>
      </c>
      <c r="AM1169" s="7">
        <f t="shared" si="696"/>
        <v>0</v>
      </c>
      <c r="AN1169" s="2">
        <f t="shared" si="697"/>
        <v>8.8888888888888892E-2</v>
      </c>
      <c r="AO1169" s="2">
        <f t="shared" si="698"/>
        <v>0</v>
      </c>
      <c r="AP1169" s="2">
        <f t="shared" si="699"/>
        <v>0</v>
      </c>
      <c r="AR1169" t="str">
        <f t="shared" si="700"/>
        <v>Banner</v>
      </c>
      <c r="AS1169" t="s">
        <v>337</v>
      </c>
      <c r="AT1169" s="184">
        <v>3</v>
      </c>
      <c r="AV1169" s="97">
        <v>31</v>
      </c>
      <c r="AW1169" s="99">
        <v>7</v>
      </c>
      <c r="AX1169" s="105">
        <f t="shared" si="701"/>
        <v>31007</v>
      </c>
      <c r="AZ1169" s="7" t="s">
        <v>2951</v>
      </c>
      <c r="BA1169" t="s">
        <v>3184</v>
      </c>
    </row>
    <row r="1170" spans="1:53" hidden="1" outlineLevel="1">
      <c r="A1170" t="s">
        <v>546</v>
      </c>
      <c r="B1170" t="s">
        <v>337</v>
      </c>
      <c r="C1170" s="1">
        <f t="shared" si="685"/>
        <v>130</v>
      </c>
      <c r="D1170" s="7">
        <f>IF(R1170&gt;0,RANK(R1170,(R1170:T1170,U1170:AI1170)),0)</f>
        <v>3</v>
      </c>
      <c r="E1170" s="7">
        <f>IF(S1170&gt;0,RANK(S1170,(R1170:T1170,U1170:AI1170)),0)</f>
        <v>0</v>
      </c>
      <c r="F1170" s="7">
        <f>IF(T1170&gt;0,RANK(T1170,(R1170:T1170,U1170:AI1170)),0)</f>
        <v>4</v>
      </c>
      <c r="G1170" s="7">
        <f>IF(U1170&gt;0,RANK(U1170,(R1170:T1170,U1170:AI1170)),0)</f>
        <v>2</v>
      </c>
      <c r="H1170" s="7">
        <f t="shared" si="686"/>
        <v>1</v>
      </c>
      <c r="I1170" s="49">
        <f t="shared" si="687"/>
        <v>79</v>
      </c>
      <c r="J1170" s="177">
        <f t="shared" si="688"/>
        <v>0.60769230769230764</v>
      </c>
      <c r="K1170" s="2"/>
      <c r="L1170" s="2">
        <f t="shared" si="689"/>
        <v>4.6153846153846156E-2</v>
      </c>
      <c r="M1170" s="2">
        <f t="shared" si="690"/>
        <v>0</v>
      </c>
      <c r="N1170" s="2">
        <f t="shared" si="691"/>
        <v>2.3076923076923078E-2</v>
      </c>
      <c r="O1170" s="2">
        <f t="shared" si="692"/>
        <v>0.15384615384615385</v>
      </c>
      <c r="P1170" s="2">
        <f t="shared" si="693"/>
        <v>0.7615384615384615</v>
      </c>
      <c r="Q1170" s="2">
        <f t="shared" si="675"/>
        <v>1.538461538461533E-2</v>
      </c>
      <c r="R1170" s="1">
        <v>6</v>
      </c>
      <c r="T1170" s="1">
        <v>3</v>
      </c>
      <c r="U1170" s="1">
        <v>20</v>
      </c>
      <c r="V1170" s="1">
        <v>99</v>
      </c>
      <c r="W1170" s="1">
        <v>2</v>
      </c>
      <c r="AK1170" s="7">
        <f t="shared" si="694"/>
        <v>5</v>
      </c>
      <c r="AL1170" s="7">
        <f t="shared" si="695"/>
        <v>0</v>
      </c>
      <c r="AM1170" s="7">
        <f t="shared" si="696"/>
        <v>0</v>
      </c>
      <c r="AN1170" s="2">
        <f t="shared" si="697"/>
        <v>1.5384615384615385E-2</v>
      </c>
      <c r="AO1170" s="2">
        <f t="shared" si="698"/>
        <v>0</v>
      </c>
      <c r="AP1170" s="2">
        <f t="shared" si="699"/>
        <v>0</v>
      </c>
      <c r="AR1170" t="str">
        <f t="shared" si="700"/>
        <v>Blaine</v>
      </c>
      <c r="AS1170" t="s">
        <v>337</v>
      </c>
      <c r="AT1170" s="184">
        <v>3</v>
      </c>
      <c r="AV1170" s="97">
        <v>31</v>
      </c>
      <c r="AW1170" s="99">
        <v>9</v>
      </c>
      <c r="AX1170" s="105">
        <f t="shared" si="701"/>
        <v>31009</v>
      </c>
      <c r="AZ1170" s="7" t="s">
        <v>2951</v>
      </c>
      <c r="BA1170" t="s">
        <v>3184</v>
      </c>
    </row>
    <row r="1171" spans="1:53" hidden="1" outlineLevel="1">
      <c r="A1171" t="s">
        <v>1800</v>
      </c>
      <c r="B1171" t="s">
        <v>337</v>
      </c>
      <c r="C1171" s="1">
        <f t="shared" si="685"/>
        <v>1175</v>
      </c>
      <c r="D1171" s="7">
        <f>IF(R1171&gt;0,RANK(R1171,(R1171:T1171,U1171:AI1171)),0)</f>
        <v>3</v>
      </c>
      <c r="E1171" s="7">
        <f>IF(S1171&gt;0,RANK(S1171,(R1171:T1171,U1171:AI1171)),0)</f>
        <v>0</v>
      </c>
      <c r="F1171" s="7">
        <f>IF(T1171&gt;0,RANK(T1171,(R1171:T1171,U1171:AI1171)),0)</f>
        <v>5</v>
      </c>
      <c r="G1171" s="7">
        <f>IF(U1171&gt;0,RANK(U1171,(R1171:T1171,U1171:AI1171)),0)</f>
        <v>2</v>
      </c>
      <c r="H1171" s="7">
        <f t="shared" si="686"/>
        <v>1</v>
      </c>
      <c r="I1171" s="49">
        <f t="shared" si="687"/>
        <v>553</v>
      </c>
      <c r="J1171" s="177">
        <f t="shared" si="688"/>
        <v>0.47063829787234041</v>
      </c>
      <c r="K1171" s="2"/>
      <c r="L1171" s="2">
        <f t="shared" si="689"/>
        <v>0.13106382978723405</v>
      </c>
      <c r="M1171" s="2">
        <f t="shared" si="690"/>
        <v>0</v>
      </c>
      <c r="N1171" s="2">
        <f t="shared" si="691"/>
        <v>3.8297872340425532E-2</v>
      </c>
      <c r="O1171" s="2">
        <f t="shared" si="692"/>
        <v>0.15914893617021278</v>
      </c>
      <c r="P1171" s="2">
        <f t="shared" si="693"/>
        <v>0.62978723404255321</v>
      </c>
      <c r="Q1171" s="2">
        <f t="shared" si="675"/>
        <v>4.1702127659574373E-2</v>
      </c>
      <c r="R1171" s="1">
        <v>154</v>
      </c>
      <c r="T1171" s="1">
        <v>45</v>
      </c>
      <c r="U1171" s="1">
        <v>187</v>
      </c>
      <c r="V1171" s="1">
        <v>740</v>
      </c>
      <c r="W1171" s="1">
        <v>49</v>
      </c>
      <c r="AK1171" s="7">
        <f t="shared" si="694"/>
        <v>4</v>
      </c>
      <c r="AL1171" s="7">
        <f t="shared" si="695"/>
        <v>0</v>
      </c>
      <c r="AM1171" s="7">
        <f t="shared" si="696"/>
        <v>0</v>
      </c>
      <c r="AN1171" s="2">
        <f t="shared" si="697"/>
        <v>4.170212765957447E-2</v>
      </c>
      <c r="AO1171" s="2">
        <f t="shared" si="698"/>
        <v>0</v>
      </c>
      <c r="AP1171" s="2">
        <f t="shared" si="699"/>
        <v>0</v>
      </c>
      <c r="AR1171" t="str">
        <f t="shared" si="700"/>
        <v>Boone</v>
      </c>
      <c r="AS1171" t="s">
        <v>337</v>
      </c>
      <c r="AT1171" s="184">
        <v>3</v>
      </c>
      <c r="AV1171" s="97">
        <v>31</v>
      </c>
      <c r="AW1171" s="99">
        <v>11</v>
      </c>
      <c r="AX1171" s="105">
        <f t="shared" si="701"/>
        <v>31011</v>
      </c>
      <c r="AZ1171" s="7" t="s">
        <v>2951</v>
      </c>
      <c r="BA1171" t="s">
        <v>3184</v>
      </c>
    </row>
    <row r="1172" spans="1:53" hidden="1" outlineLevel="1">
      <c r="A1172" t="s">
        <v>456</v>
      </c>
      <c r="B1172" t="s">
        <v>337</v>
      </c>
      <c r="C1172" s="1">
        <f t="shared" si="685"/>
        <v>1763</v>
      </c>
      <c r="D1172" s="7">
        <f>IF(R1172&gt;0,RANK(R1172,(R1172:T1172,U1172:AI1172)),0)</f>
        <v>3</v>
      </c>
      <c r="E1172" s="7">
        <f>IF(S1172&gt;0,RANK(S1172,(R1172:T1172,U1172:AI1172)),0)</f>
        <v>0</v>
      </c>
      <c r="F1172" s="7">
        <f>IF(T1172&gt;0,RANK(T1172,(R1172:T1172,U1172:AI1172)),0)</f>
        <v>5</v>
      </c>
      <c r="G1172" s="7">
        <f>IF(U1172&gt;0,RANK(U1172,(R1172:T1172,U1172:AI1172)),0)</f>
        <v>2</v>
      </c>
      <c r="H1172" s="7">
        <f t="shared" si="686"/>
        <v>1</v>
      </c>
      <c r="I1172" s="49">
        <f t="shared" si="687"/>
        <v>943</v>
      </c>
      <c r="J1172" s="177">
        <f t="shared" si="688"/>
        <v>0.53488372093023251</v>
      </c>
      <c r="K1172" s="2"/>
      <c r="L1172" s="2">
        <f t="shared" si="689"/>
        <v>9.8128190584231417E-2</v>
      </c>
      <c r="M1172" s="2">
        <f t="shared" si="690"/>
        <v>0</v>
      </c>
      <c r="N1172" s="2">
        <f t="shared" si="691"/>
        <v>2.7793533749290982E-2</v>
      </c>
      <c r="O1172" s="2">
        <f t="shared" si="692"/>
        <v>0.14690867838910948</v>
      </c>
      <c r="P1172" s="2">
        <f t="shared" si="693"/>
        <v>0.68179239931934199</v>
      </c>
      <c r="Q1172" s="2">
        <f t="shared" si="675"/>
        <v>4.5377197958026194E-2</v>
      </c>
      <c r="R1172" s="1">
        <v>173</v>
      </c>
      <c r="T1172" s="1">
        <v>49</v>
      </c>
      <c r="U1172" s="1">
        <v>259</v>
      </c>
      <c r="V1172" s="1">
        <v>1202</v>
      </c>
      <c r="W1172" s="1">
        <v>80</v>
      </c>
      <c r="AK1172" s="7">
        <f t="shared" si="694"/>
        <v>4</v>
      </c>
      <c r="AL1172" s="7">
        <f t="shared" si="695"/>
        <v>0</v>
      </c>
      <c r="AM1172" s="7">
        <f t="shared" si="696"/>
        <v>0</v>
      </c>
      <c r="AN1172" s="2">
        <f t="shared" si="697"/>
        <v>4.537719795802609E-2</v>
      </c>
      <c r="AO1172" s="2">
        <f t="shared" si="698"/>
        <v>0</v>
      </c>
      <c r="AP1172" s="2">
        <f t="shared" si="699"/>
        <v>0</v>
      </c>
      <c r="AR1172" t="str">
        <f t="shared" si="700"/>
        <v>Box Butte</v>
      </c>
      <c r="AS1172" t="s">
        <v>337</v>
      </c>
      <c r="AT1172" s="184">
        <v>3</v>
      </c>
      <c r="AV1172" s="97">
        <v>31</v>
      </c>
      <c r="AW1172" s="99">
        <v>13</v>
      </c>
      <c r="AX1172" s="105">
        <f t="shared" si="701"/>
        <v>31013</v>
      </c>
      <c r="AZ1172" s="7" t="s">
        <v>2951</v>
      </c>
      <c r="BA1172" t="s">
        <v>3184</v>
      </c>
    </row>
    <row r="1173" spans="1:53" hidden="1" outlineLevel="1">
      <c r="A1173" t="s">
        <v>2482</v>
      </c>
      <c r="B1173" t="s">
        <v>337</v>
      </c>
      <c r="C1173" s="1">
        <f t="shared" si="685"/>
        <v>476</v>
      </c>
      <c r="D1173" s="7">
        <f>IF(R1173&gt;0,RANK(R1173,(R1173:T1173,U1173:AI1173)),0)</f>
        <v>3</v>
      </c>
      <c r="E1173" s="7">
        <f>IF(S1173&gt;0,RANK(S1173,(R1173:T1173,U1173:AI1173)),0)</f>
        <v>0</v>
      </c>
      <c r="F1173" s="7">
        <f>IF(T1173&gt;0,RANK(T1173,(R1173:T1173,U1173:AI1173)),0)</f>
        <v>5</v>
      </c>
      <c r="G1173" s="7">
        <f>IF(U1173&gt;0,RANK(U1173,(R1173:T1173,U1173:AI1173)),0)</f>
        <v>2</v>
      </c>
      <c r="H1173" s="7">
        <f t="shared" si="686"/>
        <v>1</v>
      </c>
      <c r="I1173" s="49">
        <f t="shared" si="687"/>
        <v>259</v>
      </c>
      <c r="J1173" s="177">
        <f t="shared" si="688"/>
        <v>0.54411764705882348</v>
      </c>
      <c r="K1173" s="2"/>
      <c r="L1173" s="2">
        <f t="shared" si="689"/>
        <v>9.0336134453781511E-2</v>
      </c>
      <c r="M1173" s="2">
        <f t="shared" si="690"/>
        <v>0</v>
      </c>
      <c r="N1173" s="2">
        <f t="shared" si="691"/>
        <v>2.7310924369747899E-2</v>
      </c>
      <c r="O1173" s="2">
        <f t="shared" si="692"/>
        <v>0.14285714285714285</v>
      </c>
      <c r="P1173" s="2">
        <f t="shared" si="693"/>
        <v>0.68697478991596639</v>
      </c>
      <c r="Q1173" s="2">
        <f t="shared" si="675"/>
        <v>5.252100840336138E-2</v>
      </c>
      <c r="R1173" s="1">
        <v>43</v>
      </c>
      <c r="T1173" s="1">
        <v>13</v>
      </c>
      <c r="U1173" s="1">
        <v>68</v>
      </c>
      <c r="V1173" s="1">
        <v>327</v>
      </c>
      <c r="W1173" s="1">
        <v>25</v>
      </c>
      <c r="AC1173" s="166"/>
      <c r="AK1173" s="7">
        <f t="shared" si="694"/>
        <v>4</v>
      </c>
      <c r="AL1173" s="7">
        <f t="shared" si="695"/>
        <v>0</v>
      </c>
      <c r="AM1173" s="7">
        <f t="shared" si="696"/>
        <v>0</v>
      </c>
      <c r="AN1173" s="2">
        <f t="shared" si="697"/>
        <v>5.2521008403361345E-2</v>
      </c>
      <c r="AO1173" s="2">
        <f t="shared" si="698"/>
        <v>0</v>
      </c>
      <c r="AP1173" s="2">
        <f t="shared" si="699"/>
        <v>0</v>
      </c>
      <c r="AR1173" t="str">
        <f t="shared" si="700"/>
        <v>Boyd</v>
      </c>
      <c r="AS1173" t="s">
        <v>337</v>
      </c>
      <c r="AT1173" s="184">
        <v>3</v>
      </c>
      <c r="AV1173" s="97">
        <v>31</v>
      </c>
      <c r="AW1173" s="99">
        <v>15</v>
      </c>
      <c r="AX1173" s="105">
        <f t="shared" si="701"/>
        <v>31015</v>
      </c>
      <c r="AZ1173" s="7" t="s">
        <v>2951</v>
      </c>
      <c r="BA1173" t="s">
        <v>3184</v>
      </c>
    </row>
    <row r="1174" spans="1:53" hidden="1" outlineLevel="1">
      <c r="A1174" t="s">
        <v>2625</v>
      </c>
      <c r="B1174" t="s">
        <v>337</v>
      </c>
      <c r="C1174" s="1">
        <f t="shared" si="685"/>
        <v>721</v>
      </c>
      <c r="D1174" s="7">
        <f>IF(R1174&gt;0,RANK(R1174,(R1174:T1174,U1174:AI1174)),0)</f>
        <v>4</v>
      </c>
      <c r="E1174" s="7">
        <f>IF(S1174&gt;0,RANK(S1174,(R1174:T1174,U1174:AI1174)),0)</f>
        <v>0</v>
      </c>
      <c r="F1174" s="7">
        <f>IF(T1174&gt;0,RANK(T1174,(R1174:T1174,U1174:AI1174)),0)</f>
        <v>5</v>
      </c>
      <c r="G1174" s="7">
        <f>IF(U1174&gt;0,RANK(U1174,(R1174:T1174,U1174:AI1174)),0)</f>
        <v>2</v>
      </c>
      <c r="H1174" s="7">
        <f t="shared" si="686"/>
        <v>1</v>
      </c>
      <c r="I1174" s="49">
        <f t="shared" si="687"/>
        <v>476</v>
      </c>
      <c r="J1174" s="177">
        <f t="shared" si="688"/>
        <v>0.66019417475728159</v>
      </c>
      <c r="K1174" s="2"/>
      <c r="L1174" s="2">
        <f t="shared" si="689"/>
        <v>4.5769764216366159E-2</v>
      </c>
      <c r="M1174" s="2">
        <f t="shared" si="690"/>
        <v>0</v>
      </c>
      <c r="N1174" s="2">
        <f t="shared" si="691"/>
        <v>2.4965325936199722E-2</v>
      </c>
      <c r="O1174" s="2">
        <f t="shared" si="692"/>
        <v>0.10957004160887657</v>
      </c>
      <c r="P1174" s="2">
        <f t="shared" si="693"/>
        <v>0.7697642163661581</v>
      </c>
      <c r="Q1174" s="2">
        <f t="shared" ref="Q1174:Q1237" si="702">IF(C1174=0,"-",(1-L1174-M1174-N1174-O1174-P1174))</f>
        <v>4.9930651872399534E-2</v>
      </c>
      <c r="R1174" s="1">
        <v>33</v>
      </c>
      <c r="T1174" s="1">
        <v>18</v>
      </c>
      <c r="U1174" s="1">
        <v>79</v>
      </c>
      <c r="V1174" s="1">
        <v>555</v>
      </c>
      <c r="W1174" s="1">
        <v>36</v>
      </c>
      <c r="AK1174" s="7">
        <f t="shared" si="694"/>
        <v>3</v>
      </c>
      <c r="AL1174" s="7">
        <f t="shared" si="695"/>
        <v>0</v>
      </c>
      <c r="AM1174" s="7">
        <f t="shared" si="696"/>
        <v>0</v>
      </c>
      <c r="AN1174" s="2">
        <f t="shared" si="697"/>
        <v>4.9930651872399444E-2</v>
      </c>
      <c r="AO1174" s="2">
        <f t="shared" si="698"/>
        <v>0</v>
      </c>
      <c r="AP1174" s="2">
        <f t="shared" si="699"/>
        <v>0</v>
      </c>
      <c r="AR1174" t="str">
        <f t="shared" si="700"/>
        <v>Brown</v>
      </c>
      <c r="AS1174" t="s">
        <v>337</v>
      </c>
      <c r="AT1174" s="184">
        <v>3</v>
      </c>
      <c r="AV1174" s="97">
        <v>31</v>
      </c>
      <c r="AW1174" s="99">
        <v>17</v>
      </c>
      <c r="AX1174" s="105">
        <f t="shared" si="701"/>
        <v>31017</v>
      </c>
      <c r="AZ1174" s="7" t="s">
        <v>2951</v>
      </c>
      <c r="BA1174" t="s">
        <v>3184</v>
      </c>
    </row>
    <row r="1175" spans="1:53" hidden="1" outlineLevel="1">
      <c r="A1175" t="s">
        <v>2506</v>
      </c>
      <c r="B1175" t="s">
        <v>337</v>
      </c>
      <c r="C1175" s="1">
        <f t="shared" si="685"/>
        <v>5938</v>
      </c>
      <c r="D1175" s="7">
        <f>IF(R1175&gt;0,RANK(R1175,(R1175:T1175,U1175:AI1175)),0)</f>
        <v>3</v>
      </c>
      <c r="E1175" s="7">
        <f>IF(S1175&gt;0,RANK(S1175,(R1175:T1175,U1175:AI1175)),0)</f>
        <v>0</v>
      </c>
      <c r="F1175" s="7">
        <f>IF(T1175&gt;0,RANK(T1175,(R1175:T1175,U1175:AI1175)),0)</f>
        <v>5</v>
      </c>
      <c r="G1175" s="7">
        <f>IF(U1175&gt;0,RANK(U1175,(R1175:T1175,U1175:AI1175)),0)</f>
        <v>2</v>
      </c>
      <c r="H1175" s="7">
        <f t="shared" si="686"/>
        <v>1</v>
      </c>
      <c r="I1175" s="49">
        <f t="shared" si="687"/>
        <v>2775</v>
      </c>
      <c r="J1175" s="177">
        <f t="shared" si="688"/>
        <v>0.46732906702593469</v>
      </c>
      <c r="K1175" s="2"/>
      <c r="L1175" s="2">
        <f t="shared" si="689"/>
        <v>9.8854833277197712E-2</v>
      </c>
      <c r="M1175" s="2">
        <f t="shared" si="690"/>
        <v>0</v>
      </c>
      <c r="N1175" s="2">
        <f t="shared" si="691"/>
        <v>3.9575614685079148E-2</v>
      </c>
      <c r="O1175" s="2">
        <f t="shared" si="692"/>
        <v>0.16621758167733244</v>
      </c>
      <c r="P1175" s="2">
        <f t="shared" si="693"/>
        <v>0.63354664870326705</v>
      </c>
      <c r="Q1175" s="2">
        <f t="shared" si="702"/>
        <v>6.1805321657123602E-2</v>
      </c>
      <c r="R1175" s="1">
        <v>587</v>
      </c>
      <c r="T1175" s="1">
        <v>235</v>
      </c>
      <c r="U1175" s="1">
        <v>987</v>
      </c>
      <c r="V1175" s="1">
        <v>3762</v>
      </c>
      <c r="W1175" s="1">
        <v>367</v>
      </c>
      <c r="AK1175" s="7">
        <f t="shared" si="694"/>
        <v>4</v>
      </c>
      <c r="AL1175" s="7">
        <f t="shared" si="695"/>
        <v>0</v>
      </c>
      <c r="AM1175" s="7">
        <f t="shared" si="696"/>
        <v>0</v>
      </c>
      <c r="AN1175" s="2">
        <f t="shared" si="697"/>
        <v>6.1805321657123609E-2</v>
      </c>
      <c r="AO1175" s="2">
        <f t="shared" si="698"/>
        <v>0</v>
      </c>
      <c r="AP1175" s="2">
        <f t="shared" si="699"/>
        <v>0</v>
      </c>
      <c r="AR1175" t="str">
        <f t="shared" si="700"/>
        <v>Buffalo</v>
      </c>
      <c r="AS1175" t="s">
        <v>337</v>
      </c>
      <c r="AT1175" s="184">
        <v>3</v>
      </c>
      <c r="AV1175" s="97">
        <v>31</v>
      </c>
      <c r="AW1175" s="99">
        <v>19</v>
      </c>
      <c r="AX1175" s="105">
        <f t="shared" si="701"/>
        <v>31019</v>
      </c>
      <c r="AZ1175" s="7" t="s">
        <v>2951</v>
      </c>
      <c r="BA1175" t="s">
        <v>3184</v>
      </c>
    </row>
    <row r="1176" spans="1:53" hidden="1" outlineLevel="1">
      <c r="A1176" t="s">
        <v>480</v>
      </c>
      <c r="B1176" t="s">
        <v>337</v>
      </c>
      <c r="C1176" s="1">
        <f t="shared" si="685"/>
        <v>917</v>
      </c>
      <c r="D1176" s="7">
        <f>IF(R1176&gt;0,RANK(R1176,(R1176:T1176,U1176:AI1176)),0)</f>
        <v>3</v>
      </c>
      <c r="E1176" s="7">
        <f>IF(S1176&gt;0,RANK(S1176,(R1176:T1176,U1176:AI1176)),0)</f>
        <v>0</v>
      </c>
      <c r="F1176" s="7">
        <f>IF(T1176&gt;0,RANK(T1176,(R1176:T1176,U1176:AI1176)),0)</f>
        <v>5</v>
      </c>
      <c r="G1176" s="7">
        <f>IF(U1176&gt;0,RANK(U1176,(R1176:T1176,U1176:AI1176)),0)</f>
        <v>2</v>
      </c>
      <c r="H1176" s="7">
        <f t="shared" si="686"/>
        <v>1</v>
      </c>
      <c r="I1176" s="49">
        <f t="shared" si="687"/>
        <v>503</v>
      </c>
      <c r="J1176" s="177">
        <f t="shared" si="688"/>
        <v>0.54852780806979284</v>
      </c>
      <c r="K1176" s="2"/>
      <c r="L1176" s="2">
        <f t="shared" si="689"/>
        <v>0.10468920392584515</v>
      </c>
      <c r="M1176" s="2">
        <f t="shared" si="690"/>
        <v>0</v>
      </c>
      <c r="N1176" s="2">
        <f t="shared" si="691"/>
        <v>4.6892039258451472E-2</v>
      </c>
      <c r="O1176" s="2">
        <f t="shared" si="692"/>
        <v>0.11341330425299891</v>
      </c>
      <c r="P1176" s="2">
        <f t="shared" si="693"/>
        <v>0.66194111232279174</v>
      </c>
      <c r="Q1176" s="2">
        <f t="shared" si="702"/>
        <v>7.3064340239912817E-2</v>
      </c>
      <c r="R1176" s="1">
        <v>96</v>
      </c>
      <c r="T1176" s="1">
        <v>43</v>
      </c>
      <c r="U1176" s="1">
        <v>104</v>
      </c>
      <c r="V1176" s="1">
        <v>607</v>
      </c>
      <c r="W1176" s="1">
        <v>67</v>
      </c>
      <c r="AK1176" s="7">
        <f t="shared" si="694"/>
        <v>4</v>
      </c>
      <c r="AL1176" s="7">
        <f t="shared" si="695"/>
        <v>0</v>
      </c>
      <c r="AM1176" s="7">
        <f t="shared" si="696"/>
        <v>0</v>
      </c>
      <c r="AN1176" s="2">
        <f t="shared" si="697"/>
        <v>7.3064340239912762E-2</v>
      </c>
      <c r="AO1176" s="2">
        <f t="shared" si="698"/>
        <v>0</v>
      </c>
      <c r="AP1176" s="2">
        <f t="shared" si="699"/>
        <v>0</v>
      </c>
      <c r="AR1176" t="str">
        <f t="shared" si="700"/>
        <v>Burt</v>
      </c>
      <c r="AS1176" t="s">
        <v>337</v>
      </c>
      <c r="AT1176" s="184">
        <v>1</v>
      </c>
      <c r="AV1176" s="97">
        <v>31</v>
      </c>
      <c r="AW1176" s="99">
        <v>21</v>
      </c>
      <c r="AX1176" s="105">
        <f t="shared" si="701"/>
        <v>31021</v>
      </c>
      <c r="AZ1176" s="7" t="s">
        <v>2951</v>
      </c>
      <c r="BA1176" t="s">
        <v>3184</v>
      </c>
    </row>
    <row r="1177" spans="1:53" hidden="1" outlineLevel="1">
      <c r="A1177" t="s">
        <v>613</v>
      </c>
      <c r="B1177" t="s">
        <v>337</v>
      </c>
      <c r="C1177" s="1">
        <f t="shared" si="685"/>
        <v>1482</v>
      </c>
      <c r="D1177" s="7">
        <f>IF(R1177&gt;0,RANK(R1177,(R1177:T1177,U1177:AI1177)),0)</f>
        <v>3</v>
      </c>
      <c r="E1177" s="7">
        <f>IF(S1177&gt;0,RANK(S1177,(R1177:T1177,U1177:AI1177)),0)</f>
        <v>0</v>
      </c>
      <c r="F1177" s="7">
        <f>IF(T1177&gt;0,RANK(T1177,(R1177:T1177,U1177:AI1177)),0)</f>
        <v>5</v>
      </c>
      <c r="G1177" s="7">
        <f>IF(U1177&gt;0,RANK(U1177,(R1177:T1177,U1177:AI1177)),0)</f>
        <v>2</v>
      </c>
      <c r="H1177" s="7">
        <f t="shared" si="686"/>
        <v>1</v>
      </c>
      <c r="I1177" s="49">
        <f t="shared" si="687"/>
        <v>616</v>
      </c>
      <c r="J1177" s="177">
        <f t="shared" si="688"/>
        <v>0.41565452091767879</v>
      </c>
      <c r="K1177" s="2"/>
      <c r="L1177" s="2">
        <f t="shared" si="689"/>
        <v>8.4345479082321193E-2</v>
      </c>
      <c r="M1177" s="2">
        <f t="shared" si="690"/>
        <v>0</v>
      </c>
      <c r="N1177" s="2">
        <f t="shared" si="691"/>
        <v>4.1835357624831308E-2</v>
      </c>
      <c r="O1177" s="2">
        <f t="shared" si="692"/>
        <v>0.20107962213225372</v>
      </c>
      <c r="P1177" s="2">
        <f t="shared" si="693"/>
        <v>0.61673414304993257</v>
      </c>
      <c r="Q1177" s="2">
        <f t="shared" si="702"/>
        <v>5.6005398110661297E-2</v>
      </c>
      <c r="R1177" s="1">
        <v>125</v>
      </c>
      <c r="T1177" s="1">
        <v>62</v>
      </c>
      <c r="U1177" s="1">
        <v>298</v>
      </c>
      <c r="V1177" s="1">
        <v>914</v>
      </c>
      <c r="W1177" s="1">
        <v>83</v>
      </c>
      <c r="AC1177" s="161"/>
      <c r="AK1177" s="7">
        <f t="shared" si="694"/>
        <v>4</v>
      </c>
      <c r="AL1177" s="7">
        <f t="shared" si="695"/>
        <v>0</v>
      </c>
      <c r="AM1177" s="7">
        <f t="shared" si="696"/>
        <v>0</v>
      </c>
      <c r="AN1177" s="2">
        <f t="shared" si="697"/>
        <v>5.600539811066127E-2</v>
      </c>
      <c r="AO1177" s="2">
        <f t="shared" si="698"/>
        <v>0</v>
      </c>
      <c r="AP1177" s="2">
        <f t="shared" si="699"/>
        <v>0</v>
      </c>
      <c r="AR1177" t="str">
        <f t="shared" si="700"/>
        <v>Butler</v>
      </c>
      <c r="AS1177" t="s">
        <v>337</v>
      </c>
      <c r="AT1177" s="184">
        <v>1</v>
      </c>
      <c r="AV1177" s="97">
        <v>31</v>
      </c>
      <c r="AW1177" s="99">
        <v>23</v>
      </c>
      <c r="AX1177" s="105">
        <f t="shared" si="701"/>
        <v>31023</v>
      </c>
      <c r="AZ1177" s="7" t="s">
        <v>2951</v>
      </c>
      <c r="BA1177" t="s">
        <v>3184</v>
      </c>
    </row>
    <row r="1178" spans="1:53" hidden="1" outlineLevel="1">
      <c r="A1178" t="s">
        <v>1414</v>
      </c>
      <c r="B1178" t="s">
        <v>337</v>
      </c>
      <c r="C1178" s="1">
        <f t="shared" si="685"/>
        <v>2992</v>
      </c>
      <c r="D1178" s="7">
        <f>IF(R1178&gt;0,RANK(R1178,(R1178:T1178,U1178:AI1178)),0)</f>
        <v>3</v>
      </c>
      <c r="E1178" s="7">
        <f>IF(S1178&gt;0,RANK(S1178,(R1178:T1178,U1178:AI1178)),0)</f>
        <v>0</v>
      </c>
      <c r="F1178" s="7">
        <f>IF(T1178&gt;0,RANK(T1178,(R1178:T1178,U1178:AI1178)),0)</f>
        <v>5</v>
      </c>
      <c r="G1178" s="7">
        <f>IF(U1178&gt;0,RANK(U1178,(R1178:T1178,U1178:AI1178)),0)</f>
        <v>2</v>
      </c>
      <c r="H1178" s="7">
        <f t="shared" si="686"/>
        <v>1</v>
      </c>
      <c r="I1178" s="49">
        <f t="shared" si="687"/>
        <v>1139</v>
      </c>
      <c r="J1178" s="177">
        <f t="shared" si="688"/>
        <v>0.38068181818181818</v>
      </c>
      <c r="K1178" s="2"/>
      <c r="L1178" s="2">
        <f t="shared" si="689"/>
        <v>9.4585561497326207E-2</v>
      </c>
      <c r="M1178" s="2">
        <f t="shared" si="690"/>
        <v>0</v>
      </c>
      <c r="N1178" s="2">
        <f t="shared" si="691"/>
        <v>2.8074866310160429E-2</v>
      </c>
      <c r="O1178" s="2">
        <f t="shared" si="692"/>
        <v>0.2252673796791444</v>
      </c>
      <c r="P1178" s="2">
        <f t="shared" si="693"/>
        <v>0.60594919786096257</v>
      </c>
      <c r="Q1178" s="2">
        <f t="shared" si="702"/>
        <v>4.6122994652406435E-2</v>
      </c>
      <c r="R1178" s="1">
        <v>283</v>
      </c>
      <c r="T1178" s="1">
        <v>84</v>
      </c>
      <c r="U1178" s="1">
        <v>674</v>
      </c>
      <c r="V1178" s="1">
        <v>1813</v>
      </c>
      <c r="W1178" s="1">
        <v>138</v>
      </c>
      <c r="AK1178" s="7">
        <f t="shared" si="694"/>
        <v>4</v>
      </c>
      <c r="AL1178" s="7">
        <f t="shared" si="695"/>
        <v>0</v>
      </c>
      <c r="AM1178" s="7">
        <f t="shared" si="696"/>
        <v>0</v>
      </c>
      <c r="AN1178" s="2">
        <f t="shared" si="697"/>
        <v>4.6122994652406414E-2</v>
      </c>
      <c r="AO1178" s="2">
        <f t="shared" si="698"/>
        <v>0</v>
      </c>
      <c r="AP1178" s="2">
        <f t="shared" si="699"/>
        <v>0</v>
      </c>
      <c r="AR1178" t="str">
        <f t="shared" si="700"/>
        <v>Cass</v>
      </c>
      <c r="AS1178" t="s">
        <v>337</v>
      </c>
      <c r="AT1178" s="184">
        <v>1</v>
      </c>
      <c r="AV1178" s="97">
        <v>31</v>
      </c>
      <c r="AW1178" s="99">
        <v>25</v>
      </c>
      <c r="AX1178" s="105">
        <f t="shared" si="701"/>
        <v>31025</v>
      </c>
      <c r="AZ1178" s="7" t="s">
        <v>2951</v>
      </c>
      <c r="BA1178" t="s">
        <v>3184</v>
      </c>
    </row>
    <row r="1179" spans="1:53" hidden="1" outlineLevel="1">
      <c r="A1179" t="s">
        <v>2423</v>
      </c>
      <c r="B1179" t="s">
        <v>337</v>
      </c>
      <c r="C1179" s="1">
        <f t="shared" si="685"/>
        <v>1437</v>
      </c>
      <c r="D1179" s="7">
        <f>IF(R1179&gt;0,RANK(R1179,(R1179:T1179,U1179:AI1179)),0)</f>
        <v>3</v>
      </c>
      <c r="E1179" s="7">
        <f>IF(S1179&gt;0,RANK(S1179,(R1179:T1179,U1179:AI1179)),0)</f>
        <v>0</v>
      </c>
      <c r="F1179" s="7">
        <f>IF(T1179&gt;0,RANK(T1179,(R1179:T1179,U1179:AI1179)),0)</f>
        <v>5</v>
      </c>
      <c r="G1179" s="7">
        <f>IF(U1179&gt;0,RANK(U1179,(R1179:T1179,U1179:AI1179)),0)</f>
        <v>2</v>
      </c>
      <c r="H1179" s="7">
        <f t="shared" si="686"/>
        <v>1</v>
      </c>
      <c r="I1179" s="49">
        <f t="shared" si="687"/>
        <v>438</v>
      </c>
      <c r="J1179" s="177">
        <f t="shared" si="688"/>
        <v>0.30480167014613779</v>
      </c>
      <c r="K1179" s="2"/>
      <c r="L1179" s="2">
        <f t="shared" si="689"/>
        <v>0.12526096033402923</v>
      </c>
      <c r="M1179" s="2">
        <f t="shared" si="690"/>
        <v>0</v>
      </c>
      <c r="N1179" s="2">
        <f t="shared" si="691"/>
        <v>3.6882393876130827E-2</v>
      </c>
      <c r="O1179" s="2">
        <f t="shared" si="692"/>
        <v>0.23451635351426584</v>
      </c>
      <c r="P1179" s="2">
        <f t="shared" si="693"/>
        <v>0.5393180236604036</v>
      </c>
      <c r="Q1179" s="2">
        <f t="shared" si="702"/>
        <v>6.4022268615170574E-2</v>
      </c>
      <c r="R1179" s="1">
        <v>180</v>
      </c>
      <c r="T1179" s="1">
        <v>53</v>
      </c>
      <c r="U1179" s="1">
        <v>337</v>
      </c>
      <c r="V1179" s="1">
        <v>775</v>
      </c>
      <c r="W1179" s="1">
        <v>92</v>
      </c>
      <c r="AK1179" s="7">
        <f t="shared" si="694"/>
        <v>4</v>
      </c>
      <c r="AL1179" s="7">
        <f t="shared" si="695"/>
        <v>0</v>
      </c>
      <c r="AM1179" s="7">
        <f t="shared" si="696"/>
        <v>0</v>
      </c>
      <c r="AN1179" s="2">
        <f t="shared" si="697"/>
        <v>6.4022268615170491E-2</v>
      </c>
      <c r="AO1179" s="2">
        <f t="shared" si="698"/>
        <v>0</v>
      </c>
      <c r="AP1179" s="2">
        <f t="shared" si="699"/>
        <v>0</v>
      </c>
      <c r="AR1179" t="str">
        <f t="shared" si="700"/>
        <v>Cedar</v>
      </c>
      <c r="AS1179" t="s">
        <v>337</v>
      </c>
      <c r="AT1179" s="184">
        <v>3</v>
      </c>
      <c r="AV1179" s="97">
        <v>31</v>
      </c>
      <c r="AW1179" s="99">
        <v>27</v>
      </c>
      <c r="AX1179" s="105">
        <f t="shared" si="701"/>
        <v>31027</v>
      </c>
      <c r="AZ1179" s="7" t="s">
        <v>2951</v>
      </c>
      <c r="BA1179" t="s">
        <v>3184</v>
      </c>
    </row>
    <row r="1180" spans="1:53" hidden="1" outlineLevel="1">
      <c r="A1180" t="s">
        <v>2174</v>
      </c>
      <c r="B1180" t="s">
        <v>337</v>
      </c>
      <c r="C1180" s="1">
        <f t="shared" si="685"/>
        <v>667</v>
      </c>
      <c r="D1180" s="7">
        <f>IF(R1180&gt;0,RANK(R1180,(R1180:T1180,U1180:AI1180)),0)</f>
        <v>3</v>
      </c>
      <c r="E1180" s="7">
        <f>IF(S1180&gt;0,RANK(S1180,(R1180:T1180,U1180:AI1180)),0)</f>
        <v>0</v>
      </c>
      <c r="F1180" s="7">
        <f>IF(T1180&gt;0,RANK(T1180,(R1180:T1180,U1180:AI1180)),0)</f>
        <v>4</v>
      </c>
      <c r="G1180" s="7">
        <f>IF(U1180&gt;0,RANK(U1180,(R1180:T1180,U1180:AI1180)),0)</f>
        <v>2</v>
      </c>
      <c r="H1180" s="7">
        <f t="shared" si="686"/>
        <v>1</v>
      </c>
      <c r="I1180" s="49">
        <f t="shared" si="687"/>
        <v>377</v>
      </c>
      <c r="J1180" s="177">
        <f t="shared" si="688"/>
        <v>0.56521739130434778</v>
      </c>
      <c r="K1180" s="2"/>
      <c r="L1180" s="2">
        <f t="shared" si="689"/>
        <v>5.3973013493253376E-2</v>
      </c>
      <c r="M1180" s="2">
        <f t="shared" si="690"/>
        <v>0</v>
      </c>
      <c r="N1180" s="2">
        <f t="shared" si="691"/>
        <v>4.1979010494752625E-2</v>
      </c>
      <c r="O1180" s="2">
        <f t="shared" si="692"/>
        <v>0.15142428785607195</v>
      </c>
      <c r="P1180" s="2">
        <f t="shared" si="693"/>
        <v>0.71664167916041976</v>
      </c>
      <c r="Q1180" s="2">
        <f t="shared" si="702"/>
        <v>3.5982008995502301E-2</v>
      </c>
      <c r="R1180" s="1">
        <v>36</v>
      </c>
      <c r="T1180" s="1">
        <v>28</v>
      </c>
      <c r="U1180" s="1">
        <v>101</v>
      </c>
      <c r="V1180" s="1">
        <v>478</v>
      </c>
      <c r="W1180" s="1">
        <v>24</v>
      </c>
      <c r="AK1180" s="7">
        <f t="shared" si="694"/>
        <v>5</v>
      </c>
      <c r="AL1180" s="7">
        <f t="shared" si="695"/>
        <v>0</v>
      </c>
      <c r="AM1180" s="7">
        <f t="shared" si="696"/>
        <v>0</v>
      </c>
      <c r="AN1180" s="2">
        <f t="shared" si="697"/>
        <v>3.5982008995502246E-2</v>
      </c>
      <c r="AO1180" s="2">
        <f t="shared" si="698"/>
        <v>0</v>
      </c>
      <c r="AP1180" s="2">
        <f t="shared" si="699"/>
        <v>0</v>
      </c>
      <c r="AR1180" t="str">
        <f t="shared" si="700"/>
        <v>Chase</v>
      </c>
      <c r="AS1180" t="s">
        <v>337</v>
      </c>
      <c r="AT1180" s="184">
        <v>3</v>
      </c>
      <c r="AV1180" s="97">
        <v>31</v>
      </c>
      <c r="AW1180" s="99">
        <v>29</v>
      </c>
      <c r="AX1180" s="105">
        <f t="shared" si="701"/>
        <v>31029</v>
      </c>
      <c r="AZ1180" s="7" t="s">
        <v>2951</v>
      </c>
      <c r="BA1180" t="s">
        <v>3184</v>
      </c>
    </row>
    <row r="1181" spans="1:53" hidden="1" outlineLevel="1">
      <c r="A1181" t="s">
        <v>3145</v>
      </c>
      <c r="B1181" t="s">
        <v>337</v>
      </c>
      <c r="C1181" s="1">
        <f t="shared" si="685"/>
        <v>1809</v>
      </c>
      <c r="D1181" s="7">
        <f>IF(R1181&gt;0,RANK(R1181,(R1181:T1181,U1181:AI1181)),0)</f>
        <v>3</v>
      </c>
      <c r="E1181" s="7">
        <f>IF(S1181&gt;0,RANK(S1181,(R1181:T1181,U1181:AI1181)),0)</f>
        <v>0</v>
      </c>
      <c r="F1181" s="7">
        <f>IF(T1181&gt;0,RANK(T1181,(R1181:T1181,U1181:AI1181)),0)</f>
        <v>5</v>
      </c>
      <c r="G1181" s="7">
        <f>IF(U1181&gt;0,RANK(U1181,(R1181:T1181,U1181:AI1181)),0)</f>
        <v>2</v>
      </c>
      <c r="H1181" s="7">
        <f t="shared" si="686"/>
        <v>1</v>
      </c>
      <c r="I1181" s="49">
        <f t="shared" si="687"/>
        <v>881</v>
      </c>
      <c r="J1181" s="177">
        <f t="shared" si="688"/>
        <v>0.48700939745715865</v>
      </c>
      <c r="K1181" s="2"/>
      <c r="L1181" s="2">
        <f t="shared" si="689"/>
        <v>7.5179657269209513E-2</v>
      </c>
      <c r="M1181" s="2">
        <f t="shared" si="690"/>
        <v>0</v>
      </c>
      <c r="N1181" s="2">
        <f t="shared" si="691"/>
        <v>1.4925373134328358E-2</v>
      </c>
      <c r="O1181" s="2">
        <f t="shared" si="692"/>
        <v>0.18739635157545606</v>
      </c>
      <c r="P1181" s="2">
        <f t="shared" si="693"/>
        <v>0.67440574903261474</v>
      </c>
      <c r="Q1181" s="2">
        <f t="shared" si="702"/>
        <v>4.8092868988391269E-2</v>
      </c>
      <c r="R1181" s="1">
        <v>136</v>
      </c>
      <c r="T1181" s="1">
        <v>27</v>
      </c>
      <c r="U1181" s="1">
        <v>339</v>
      </c>
      <c r="V1181" s="1">
        <v>1220</v>
      </c>
      <c r="W1181" s="1">
        <v>87</v>
      </c>
      <c r="AK1181" s="7">
        <f t="shared" si="694"/>
        <v>4</v>
      </c>
      <c r="AL1181" s="7">
        <f t="shared" si="695"/>
        <v>0</v>
      </c>
      <c r="AM1181" s="7">
        <f t="shared" si="696"/>
        <v>0</v>
      </c>
      <c r="AN1181" s="2">
        <f t="shared" si="697"/>
        <v>4.809286898839138E-2</v>
      </c>
      <c r="AO1181" s="2">
        <f t="shared" si="698"/>
        <v>0</v>
      </c>
      <c r="AP1181" s="2">
        <f t="shared" si="699"/>
        <v>0</v>
      </c>
      <c r="AR1181" t="str">
        <f t="shared" si="700"/>
        <v>Cherry</v>
      </c>
      <c r="AS1181" t="s">
        <v>337</v>
      </c>
      <c r="AT1181" s="184">
        <v>3</v>
      </c>
      <c r="AV1181" s="97">
        <v>31</v>
      </c>
      <c r="AW1181" s="99">
        <v>31</v>
      </c>
      <c r="AX1181" s="105">
        <f t="shared" si="701"/>
        <v>31031</v>
      </c>
      <c r="AZ1181" s="7" t="s">
        <v>2951</v>
      </c>
      <c r="BA1181" t="s">
        <v>3184</v>
      </c>
    </row>
    <row r="1182" spans="1:53" hidden="1" outlineLevel="1">
      <c r="A1182" t="s">
        <v>1296</v>
      </c>
      <c r="B1182" t="s">
        <v>337</v>
      </c>
      <c r="C1182" s="1">
        <f t="shared" si="685"/>
        <v>1653</v>
      </c>
      <c r="D1182" s="7">
        <f>IF(R1182&gt;0,RANK(R1182,(R1182:T1182,U1182:AI1182)),0)</f>
        <v>3</v>
      </c>
      <c r="E1182" s="7">
        <f>IF(S1182&gt;0,RANK(S1182,(R1182:T1182,U1182:AI1182)),0)</f>
        <v>0</v>
      </c>
      <c r="F1182" s="7">
        <f>IF(T1182&gt;0,RANK(T1182,(R1182:T1182,U1182:AI1182)),0)</f>
        <v>5</v>
      </c>
      <c r="G1182" s="7">
        <f>IF(U1182&gt;0,RANK(U1182,(R1182:T1182,U1182:AI1182)),0)</f>
        <v>2</v>
      </c>
      <c r="H1182" s="7">
        <f t="shared" si="686"/>
        <v>1</v>
      </c>
      <c r="I1182" s="49">
        <f t="shared" si="687"/>
        <v>899</v>
      </c>
      <c r="J1182" s="177">
        <f t="shared" si="688"/>
        <v>0.54385964912280704</v>
      </c>
      <c r="K1182" s="2"/>
      <c r="L1182" s="2">
        <f t="shared" si="689"/>
        <v>8.2879612825166371E-2</v>
      </c>
      <c r="M1182" s="2">
        <f t="shared" si="690"/>
        <v>0</v>
      </c>
      <c r="N1182" s="2">
        <f t="shared" si="691"/>
        <v>2.2988505747126436E-2</v>
      </c>
      <c r="O1182" s="2">
        <f t="shared" si="692"/>
        <v>0.14398064125831822</v>
      </c>
      <c r="P1182" s="2">
        <f t="shared" si="693"/>
        <v>0.68784029038112526</v>
      </c>
      <c r="Q1182" s="2">
        <f t="shared" si="702"/>
        <v>6.2310949788263792E-2</v>
      </c>
      <c r="R1182" s="1">
        <v>137</v>
      </c>
      <c r="T1182" s="1">
        <v>38</v>
      </c>
      <c r="U1182" s="1">
        <v>238</v>
      </c>
      <c r="V1182" s="1">
        <v>1137</v>
      </c>
      <c r="W1182" s="1">
        <v>103</v>
      </c>
      <c r="AK1182" s="7">
        <f t="shared" si="694"/>
        <v>4</v>
      </c>
      <c r="AL1182" s="7">
        <f t="shared" si="695"/>
        <v>0</v>
      </c>
      <c r="AM1182" s="7">
        <f t="shared" si="696"/>
        <v>0</v>
      </c>
      <c r="AN1182" s="2">
        <f t="shared" si="697"/>
        <v>6.2310949788263764E-2</v>
      </c>
      <c r="AO1182" s="2">
        <f t="shared" si="698"/>
        <v>0</v>
      </c>
      <c r="AP1182" s="2">
        <f t="shared" si="699"/>
        <v>0</v>
      </c>
      <c r="AR1182" t="str">
        <f t="shared" si="700"/>
        <v>Cheyenne</v>
      </c>
      <c r="AS1182" t="s">
        <v>337</v>
      </c>
      <c r="AT1182" s="184">
        <v>3</v>
      </c>
      <c r="AV1182" s="97">
        <v>31</v>
      </c>
      <c r="AW1182" s="99">
        <v>33</v>
      </c>
      <c r="AX1182" s="105">
        <f t="shared" si="701"/>
        <v>31033</v>
      </c>
      <c r="AZ1182" s="7" t="s">
        <v>2951</v>
      </c>
      <c r="BA1182" t="s">
        <v>3184</v>
      </c>
    </row>
    <row r="1183" spans="1:53" hidden="1" outlineLevel="1">
      <c r="A1183" t="s">
        <v>1192</v>
      </c>
      <c r="B1183" t="s">
        <v>337</v>
      </c>
      <c r="C1183" s="1">
        <f t="shared" si="685"/>
        <v>971</v>
      </c>
      <c r="D1183" s="7">
        <f>IF(R1183&gt;0,RANK(R1183,(R1183:T1183,U1183:AI1183)),0)</f>
        <v>3</v>
      </c>
      <c r="E1183" s="7">
        <f>IF(S1183&gt;0,RANK(S1183,(R1183:T1183,U1183:AI1183)),0)</f>
        <v>0</v>
      </c>
      <c r="F1183" s="7">
        <f>IF(T1183&gt;0,RANK(T1183,(R1183:T1183,U1183:AI1183)),0)</f>
        <v>5</v>
      </c>
      <c r="G1183" s="7">
        <f>IF(U1183&gt;0,RANK(U1183,(R1183:T1183,U1183:AI1183)),0)</f>
        <v>2</v>
      </c>
      <c r="H1183" s="7">
        <f t="shared" si="686"/>
        <v>1</v>
      </c>
      <c r="I1183" s="49">
        <f t="shared" si="687"/>
        <v>508</v>
      </c>
      <c r="J1183" s="177">
        <f t="shared" si="688"/>
        <v>0.52317198764160655</v>
      </c>
      <c r="K1183" s="2"/>
      <c r="L1183" s="2">
        <f t="shared" si="689"/>
        <v>6.591143151390319E-2</v>
      </c>
      <c r="M1183" s="2">
        <f t="shared" si="690"/>
        <v>0</v>
      </c>
      <c r="N1183" s="2">
        <f t="shared" si="691"/>
        <v>2.7806385169927908E-2</v>
      </c>
      <c r="O1183" s="2">
        <f t="shared" si="692"/>
        <v>0.16065911431513905</v>
      </c>
      <c r="P1183" s="2">
        <f t="shared" si="693"/>
        <v>0.68383110195674557</v>
      </c>
      <c r="Q1183" s="2">
        <f t="shared" si="702"/>
        <v>6.1791967044284246E-2</v>
      </c>
      <c r="R1183" s="1">
        <v>64</v>
      </c>
      <c r="T1183" s="1">
        <v>27</v>
      </c>
      <c r="U1183" s="1">
        <v>156</v>
      </c>
      <c r="V1183" s="1">
        <v>664</v>
      </c>
      <c r="W1183" s="1">
        <v>60</v>
      </c>
      <c r="AK1183" s="7">
        <f t="shared" si="694"/>
        <v>4</v>
      </c>
      <c r="AL1183" s="7">
        <f t="shared" si="695"/>
        <v>0</v>
      </c>
      <c r="AM1183" s="7">
        <f t="shared" si="696"/>
        <v>0</v>
      </c>
      <c r="AN1183" s="2">
        <f t="shared" si="697"/>
        <v>6.1791967044284246E-2</v>
      </c>
      <c r="AO1183" s="2">
        <f t="shared" si="698"/>
        <v>0</v>
      </c>
      <c r="AP1183" s="2">
        <f t="shared" si="699"/>
        <v>0</v>
      </c>
      <c r="AR1183" t="str">
        <f t="shared" si="700"/>
        <v>Clay</v>
      </c>
      <c r="AS1183" t="s">
        <v>337</v>
      </c>
      <c r="AT1183" s="184">
        <v>3</v>
      </c>
      <c r="AV1183" s="97">
        <v>31</v>
      </c>
      <c r="AW1183" s="99">
        <v>35</v>
      </c>
      <c r="AX1183" s="105">
        <f t="shared" si="701"/>
        <v>31035</v>
      </c>
      <c r="AZ1183" s="7" t="s">
        <v>2951</v>
      </c>
      <c r="BA1183" t="s">
        <v>3184</v>
      </c>
    </row>
    <row r="1184" spans="1:53" hidden="1" outlineLevel="1">
      <c r="A1184" t="s">
        <v>443</v>
      </c>
      <c r="B1184" t="s">
        <v>337</v>
      </c>
      <c r="C1184" s="1">
        <f t="shared" si="685"/>
        <v>743</v>
      </c>
      <c r="D1184" s="7">
        <f>IF(R1184&gt;0,RANK(R1184,(R1184:T1184,U1184:AI1184)),0)</f>
        <v>3</v>
      </c>
      <c r="E1184" s="7">
        <f>IF(S1184&gt;0,RANK(S1184,(R1184:T1184,U1184:AI1184)),0)</f>
        <v>0</v>
      </c>
      <c r="F1184" s="7">
        <f>IF(T1184&gt;0,RANK(T1184,(R1184:T1184,U1184:AI1184)),0)</f>
        <v>5</v>
      </c>
      <c r="G1184" s="7">
        <f>IF(U1184&gt;0,RANK(U1184,(R1184:T1184,U1184:AI1184)),0)</f>
        <v>2</v>
      </c>
      <c r="H1184" s="7">
        <f t="shared" si="686"/>
        <v>1</v>
      </c>
      <c r="I1184" s="49">
        <f t="shared" si="687"/>
        <v>376</v>
      </c>
      <c r="J1184" s="177">
        <f t="shared" si="688"/>
        <v>0.50605652759084796</v>
      </c>
      <c r="K1184" s="2"/>
      <c r="L1184" s="2">
        <f t="shared" si="689"/>
        <v>9.0174966352624494E-2</v>
      </c>
      <c r="M1184" s="2">
        <f t="shared" si="690"/>
        <v>0</v>
      </c>
      <c r="N1184" s="2">
        <f t="shared" si="691"/>
        <v>3.6339165545087482E-2</v>
      </c>
      <c r="O1184" s="2">
        <f t="shared" si="692"/>
        <v>0.1601615074024226</v>
      </c>
      <c r="P1184" s="2">
        <f t="shared" si="693"/>
        <v>0.66621803499327048</v>
      </c>
      <c r="Q1184" s="2">
        <f t="shared" si="702"/>
        <v>4.7106325706595009E-2</v>
      </c>
      <c r="R1184" s="1">
        <v>67</v>
      </c>
      <c r="T1184" s="1">
        <v>27</v>
      </c>
      <c r="U1184" s="1">
        <v>119</v>
      </c>
      <c r="V1184" s="1">
        <v>495</v>
      </c>
      <c r="W1184" s="1">
        <v>35</v>
      </c>
      <c r="AK1184" s="7">
        <f t="shared" si="694"/>
        <v>4</v>
      </c>
      <c r="AL1184" s="7">
        <f t="shared" si="695"/>
        <v>0</v>
      </c>
      <c r="AM1184" s="7">
        <f t="shared" si="696"/>
        <v>0</v>
      </c>
      <c r="AN1184" s="2">
        <f t="shared" si="697"/>
        <v>4.7106325706594884E-2</v>
      </c>
      <c r="AO1184" s="2">
        <f t="shared" si="698"/>
        <v>0</v>
      </c>
      <c r="AP1184" s="2">
        <f t="shared" si="699"/>
        <v>0</v>
      </c>
      <c r="AR1184" t="str">
        <f t="shared" si="700"/>
        <v>Colfax</v>
      </c>
      <c r="AS1184" t="s">
        <v>337</v>
      </c>
      <c r="AT1184" s="184">
        <v>1</v>
      </c>
      <c r="AV1184" s="97">
        <v>31</v>
      </c>
      <c r="AW1184" s="99">
        <v>37</v>
      </c>
      <c r="AX1184" s="105">
        <f t="shared" si="701"/>
        <v>31037</v>
      </c>
      <c r="AZ1184" s="7" t="s">
        <v>2951</v>
      </c>
      <c r="BA1184" t="s">
        <v>3184</v>
      </c>
    </row>
    <row r="1185" spans="1:53" hidden="1" outlineLevel="1">
      <c r="A1185" t="s">
        <v>2966</v>
      </c>
      <c r="B1185" t="s">
        <v>337</v>
      </c>
      <c r="C1185" s="1">
        <f t="shared" si="685"/>
        <v>1178</v>
      </c>
      <c r="D1185" s="7">
        <f>IF(R1185&gt;0,RANK(R1185,(R1185:T1185,U1185:AI1185)),0)</f>
        <v>3</v>
      </c>
      <c r="E1185" s="7">
        <f>IF(S1185&gt;0,RANK(S1185,(R1185:T1185,U1185:AI1185)),0)</f>
        <v>0</v>
      </c>
      <c r="F1185" s="7">
        <f>IF(T1185&gt;0,RANK(T1185,(R1185:T1185,U1185:AI1185)),0)</f>
        <v>5</v>
      </c>
      <c r="G1185" s="7">
        <f>IF(U1185&gt;0,RANK(U1185,(R1185:T1185,U1185:AI1185)),0)</f>
        <v>2</v>
      </c>
      <c r="H1185" s="7">
        <f t="shared" si="686"/>
        <v>1</v>
      </c>
      <c r="I1185" s="49">
        <f t="shared" si="687"/>
        <v>572</v>
      </c>
      <c r="J1185" s="177">
        <f t="shared" si="688"/>
        <v>0.48556876061120541</v>
      </c>
      <c r="K1185" s="2"/>
      <c r="L1185" s="2">
        <f t="shared" si="689"/>
        <v>0.10696095076400679</v>
      </c>
      <c r="M1185" s="2">
        <f t="shared" si="690"/>
        <v>0</v>
      </c>
      <c r="N1185" s="2">
        <f t="shared" si="691"/>
        <v>3.3955857385398983E-2</v>
      </c>
      <c r="O1185" s="2">
        <f t="shared" si="692"/>
        <v>0.16468590831918506</v>
      </c>
      <c r="P1185" s="2">
        <f t="shared" si="693"/>
        <v>0.65025466893039052</v>
      </c>
      <c r="Q1185" s="2">
        <f t="shared" si="702"/>
        <v>4.4142614601018648E-2</v>
      </c>
      <c r="R1185" s="1">
        <v>126</v>
      </c>
      <c r="T1185" s="1">
        <v>40</v>
      </c>
      <c r="U1185" s="1">
        <v>194</v>
      </c>
      <c r="V1185" s="1">
        <v>766</v>
      </c>
      <c r="W1185" s="1">
        <v>52</v>
      </c>
      <c r="AK1185" s="7">
        <f t="shared" si="694"/>
        <v>4</v>
      </c>
      <c r="AL1185" s="7">
        <f t="shared" si="695"/>
        <v>0</v>
      </c>
      <c r="AM1185" s="7">
        <f t="shared" si="696"/>
        <v>0</v>
      </c>
      <c r="AN1185" s="2">
        <f t="shared" si="697"/>
        <v>4.4142614601018676E-2</v>
      </c>
      <c r="AO1185" s="2">
        <f t="shared" si="698"/>
        <v>0</v>
      </c>
      <c r="AP1185" s="2">
        <f t="shared" si="699"/>
        <v>0</v>
      </c>
      <c r="AR1185" t="str">
        <f t="shared" si="700"/>
        <v>Cuming</v>
      </c>
      <c r="AS1185" t="s">
        <v>337</v>
      </c>
      <c r="AT1185" s="184">
        <v>1</v>
      </c>
      <c r="AV1185" s="97">
        <v>31</v>
      </c>
      <c r="AW1185" s="99">
        <v>39</v>
      </c>
      <c r="AX1185" s="105">
        <f t="shared" si="701"/>
        <v>31039</v>
      </c>
      <c r="AZ1185" s="7" t="s">
        <v>2951</v>
      </c>
      <c r="BA1185" t="s">
        <v>3184</v>
      </c>
    </row>
    <row r="1186" spans="1:53" hidden="1" outlineLevel="1">
      <c r="A1186" t="s">
        <v>1237</v>
      </c>
      <c r="B1186" t="s">
        <v>337</v>
      </c>
      <c r="C1186" s="1">
        <f t="shared" si="685"/>
        <v>2067</v>
      </c>
      <c r="D1186" s="7">
        <f>IF(R1186&gt;0,RANK(R1186,(R1186:T1186,U1186:AI1186)),0)</f>
        <v>4</v>
      </c>
      <c r="E1186" s="7">
        <f>IF(S1186&gt;0,RANK(S1186,(R1186:T1186,U1186:AI1186)),0)</f>
        <v>0</v>
      </c>
      <c r="F1186" s="7">
        <f>IF(T1186&gt;0,RANK(T1186,(R1186:T1186,U1186:AI1186)),0)</f>
        <v>5</v>
      </c>
      <c r="G1186" s="7">
        <f>IF(U1186&gt;0,RANK(U1186,(R1186:T1186,U1186:AI1186)),0)</f>
        <v>2</v>
      </c>
      <c r="H1186" s="7">
        <f t="shared" si="686"/>
        <v>1</v>
      </c>
      <c r="I1186" s="49">
        <f t="shared" si="687"/>
        <v>910</v>
      </c>
      <c r="J1186" s="177">
        <f t="shared" si="688"/>
        <v>0.44025157232704404</v>
      </c>
      <c r="K1186" s="2"/>
      <c r="L1186" s="2">
        <f t="shared" si="689"/>
        <v>6.095791001451379E-2</v>
      </c>
      <c r="M1186" s="2">
        <f t="shared" si="690"/>
        <v>0</v>
      </c>
      <c r="N1186" s="2">
        <f t="shared" si="691"/>
        <v>2.4189646831156264E-2</v>
      </c>
      <c r="O1186" s="2">
        <f t="shared" si="692"/>
        <v>0.20367682631833575</v>
      </c>
      <c r="P1186" s="2">
        <f t="shared" si="693"/>
        <v>0.64392839864537976</v>
      </c>
      <c r="Q1186" s="2">
        <f t="shared" si="702"/>
        <v>6.7247218190614411E-2</v>
      </c>
      <c r="R1186" s="1">
        <v>126</v>
      </c>
      <c r="T1186" s="1">
        <v>50</v>
      </c>
      <c r="U1186" s="1">
        <v>421</v>
      </c>
      <c r="V1186" s="1">
        <v>1331</v>
      </c>
      <c r="W1186" s="1">
        <v>139</v>
      </c>
      <c r="AK1186" s="7">
        <f t="shared" si="694"/>
        <v>3</v>
      </c>
      <c r="AL1186" s="7">
        <f t="shared" si="695"/>
        <v>0</v>
      </c>
      <c r="AM1186" s="7">
        <f t="shared" si="696"/>
        <v>0</v>
      </c>
      <c r="AN1186" s="2">
        <f t="shared" si="697"/>
        <v>6.7247218190614411E-2</v>
      </c>
      <c r="AO1186" s="2">
        <f t="shared" si="698"/>
        <v>0</v>
      </c>
      <c r="AP1186" s="2">
        <f t="shared" si="699"/>
        <v>0</v>
      </c>
      <c r="AR1186" t="str">
        <f t="shared" si="700"/>
        <v>Custer</v>
      </c>
      <c r="AS1186" t="s">
        <v>337</v>
      </c>
      <c r="AT1186" s="184">
        <v>3</v>
      </c>
      <c r="AV1186" s="97">
        <v>31</v>
      </c>
      <c r="AW1186" s="99">
        <v>41</v>
      </c>
      <c r="AX1186" s="105">
        <f t="shared" si="701"/>
        <v>31041</v>
      </c>
      <c r="AZ1186" s="7" t="s">
        <v>2951</v>
      </c>
      <c r="BA1186" t="s">
        <v>3184</v>
      </c>
    </row>
    <row r="1187" spans="1:53" hidden="1" outlineLevel="1">
      <c r="A1187" t="s">
        <v>2485</v>
      </c>
      <c r="B1187" t="s">
        <v>337</v>
      </c>
      <c r="C1187" s="1">
        <f t="shared" si="685"/>
        <v>1223</v>
      </c>
      <c r="D1187" s="7">
        <f>IF(R1187&gt;0,RANK(R1187,(R1187:T1187,U1187:AI1187)),0)</f>
        <v>3</v>
      </c>
      <c r="E1187" s="7">
        <f>IF(S1187&gt;0,RANK(S1187,(R1187:T1187,U1187:AI1187)),0)</f>
        <v>0</v>
      </c>
      <c r="F1187" s="7">
        <f>IF(T1187&gt;0,RANK(T1187,(R1187:T1187,U1187:AI1187)),0)</f>
        <v>5</v>
      </c>
      <c r="G1187" s="7">
        <f>IF(U1187&gt;0,RANK(U1187,(R1187:T1187,U1187:AI1187)),0)</f>
        <v>2</v>
      </c>
      <c r="H1187" s="7">
        <f t="shared" si="686"/>
        <v>1</v>
      </c>
      <c r="I1187" s="49">
        <f t="shared" si="687"/>
        <v>632</v>
      </c>
      <c r="J1187" s="177">
        <f t="shared" si="688"/>
        <v>0.51676206050695017</v>
      </c>
      <c r="K1187" s="2"/>
      <c r="L1187" s="2">
        <f t="shared" si="689"/>
        <v>6.8683565004088301E-2</v>
      </c>
      <c r="M1187" s="2">
        <f t="shared" si="690"/>
        <v>0</v>
      </c>
      <c r="N1187" s="2">
        <f t="shared" si="691"/>
        <v>4.4971381847914965E-2</v>
      </c>
      <c r="O1187" s="2">
        <f t="shared" si="692"/>
        <v>0.15862632869991825</v>
      </c>
      <c r="P1187" s="2">
        <f t="shared" si="693"/>
        <v>0.67538838920686839</v>
      </c>
      <c r="Q1187" s="2">
        <f t="shared" si="702"/>
        <v>5.2330335241210113E-2</v>
      </c>
      <c r="R1187" s="1">
        <v>84</v>
      </c>
      <c r="T1187" s="1">
        <v>55</v>
      </c>
      <c r="U1187" s="1">
        <v>194</v>
      </c>
      <c r="V1187" s="1">
        <v>826</v>
      </c>
      <c r="W1187" s="1">
        <v>64</v>
      </c>
      <c r="AK1187" s="7">
        <f t="shared" si="694"/>
        <v>4</v>
      </c>
      <c r="AL1187" s="7">
        <f t="shared" si="695"/>
        <v>0</v>
      </c>
      <c r="AM1187" s="7">
        <f t="shared" si="696"/>
        <v>0</v>
      </c>
      <c r="AN1187" s="2">
        <f t="shared" si="697"/>
        <v>5.2330335241210141E-2</v>
      </c>
      <c r="AO1187" s="2">
        <f t="shared" si="698"/>
        <v>0</v>
      </c>
      <c r="AP1187" s="2">
        <f t="shared" si="699"/>
        <v>0</v>
      </c>
      <c r="AR1187" t="str">
        <f t="shared" si="700"/>
        <v>Dakota</v>
      </c>
      <c r="AS1187" t="s">
        <v>337</v>
      </c>
      <c r="AT1187" s="184">
        <v>3</v>
      </c>
      <c r="AV1187" s="97">
        <v>31</v>
      </c>
      <c r="AW1187" s="99">
        <v>43</v>
      </c>
      <c r="AX1187" s="105">
        <f t="shared" si="701"/>
        <v>31043</v>
      </c>
      <c r="AZ1187" s="7" t="s">
        <v>2951</v>
      </c>
      <c r="BA1187" t="s">
        <v>3184</v>
      </c>
    </row>
    <row r="1188" spans="1:53" hidden="1" outlineLevel="1">
      <c r="A1188" t="s">
        <v>388</v>
      </c>
      <c r="B1188" t="s">
        <v>337</v>
      </c>
      <c r="C1188" s="1">
        <f t="shared" si="685"/>
        <v>1348</v>
      </c>
      <c r="D1188" s="7">
        <f>IF(R1188&gt;0,RANK(R1188,(R1188:T1188,U1188:AI1188)),0)</f>
        <v>3</v>
      </c>
      <c r="E1188" s="7">
        <f>IF(S1188&gt;0,RANK(S1188,(R1188:T1188,U1188:AI1188)),0)</f>
        <v>0</v>
      </c>
      <c r="F1188" s="7">
        <f>IF(T1188&gt;0,RANK(T1188,(R1188:T1188,U1188:AI1188)),0)</f>
        <v>5</v>
      </c>
      <c r="G1188" s="7">
        <f>IF(U1188&gt;0,RANK(U1188,(R1188:T1188,U1188:AI1188)),0)</f>
        <v>2</v>
      </c>
      <c r="H1188" s="7">
        <f t="shared" si="686"/>
        <v>1</v>
      </c>
      <c r="I1188" s="49">
        <f t="shared" si="687"/>
        <v>583</v>
      </c>
      <c r="J1188" s="177">
        <f t="shared" si="688"/>
        <v>0.43249258160237386</v>
      </c>
      <c r="K1188" s="2"/>
      <c r="L1188" s="2">
        <f t="shared" si="689"/>
        <v>9.5697329376854601E-2</v>
      </c>
      <c r="M1188" s="2">
        <f t="shared" si="690"/>
        <v>0</v>
      </c>
      <c r="N1188" s="2">
        <f t="shared" si="691"/>
        <v>3.1899109792284865E-2</v>
      </c>
      <c r="O1188" s="2">
        <f t="shared" si="692"/>
        <v>0.19213649851632048</v>
      </c>
      <c r="P1188" s="2">
        <f t="shared" si="693"/>
        <v>0.62462908011869434</v>
      </c>
      <c r="Q1188" s="2">
        <f t="shared" si="702"/>
        <v>5.5637982195845814E-2</v>
      </c>
      <c r="R1188" s="1">
        <v>129</v>
      </c>
      <c r="T1188" s="1">
        <v>43</v>
      </c>
      <c r="U1188" s="1">
        <v>259</v>
      </c>
      <c r="V1188" s="1">
        <v>842</v>
      </c>
      <c r="W1188" s="1">
        <v>75</v>
      </c>
      <c r="AK1188" s="7">
        <f t="shared" si="694"/>
        <v>4</v>
      </c>
      <c r="AL1188" s="7">
        <f t="shared" si="695"/>
        <v>0</v>
      </c>
      <c r="AM1188" s="7">
        <f t="shared" si="696"/>
        <v>0</v>
      </c>
      <c r="AN1188" s="2">
        <f t="shared" si="697"/>
        <v>5.5637982195845696E-2</v>
      </c>
      <c r="AO1188" s="2">
        <f t="shared" si="698"/>
        <v>0</v>
      </c>
      <c r="AP1188" s="2">
        <f t="shared" si="699"/>
        <v>0</v>
      </c>
      <c r="AR1188" t="str">
        <f t="shared" si="700"/>
        <v>Dawes</v>
      </c>
      <c r="AS1188" t="s">
        <v>337</v>
      </c>
      <c r="AT1188" s="184">
        <v>3</v>
      </c>
      <c r="AV1188" s="97">
        <v>31</v>
      </c>
      <c r="AW1188" s="99">
        <v>45</v>
      </c>
      <c r="AX1188" s="105">
        <f t="shared" si="701"/>
        <v>31045</v>
      </c>
      <c r="AZ1188" s="7" t="s">
        <v>2951</v>
      </c>
      <c r="BA1188" t="s">
        <v>3184</v>
      </c>
    </row>
    <row r="1189" spans="1:53" hidden="1" outlineLevel="1">
      <c r="A1189" t="s">
        <v>2512</v>
      </c>
      <c r="B1189" t="s">
        <v>337</v>
      </c>
      <c r="C1189" s="1">
        <f t="shared" si="685"/>
        <v>2953</v>
      </c>
      <c r="D1189" s="7">
        <f>IF(R1189&gt;0,RANK(R1189,(R1189:T1189,U1189:AI1189)),0)</f>
        <v>3</v>
      </c>
      <c r="E1189" s="7">
        <f>IF(S1189&gt;0,RANK(S1189,(R1189:T1189,U1189:AI1189)),0)</f>
        <v>0</v>
      </c>
      <c r="F1189" s="7">
        <f>IF(T1189&gt;0,RANK(T1189,(R1189:T1189,U1189:AI1189)),0)</f>
        <v>5</v>
      </c>
      <c r="G1189" s="7">
        <f>IF(U1189&gt;0,RANK(U1189,(R1189:T1189,U1189:AI1189)),0)</f>
        <v>2</v>
      </c>
      <c r="H1189" s="7">
        <f t="shared" si="686"/>
        <v>1</v>
      </c>
      <c r="I1189" s="49">
        <f t="shared" si="687"/>
        <v>1500</v>
      </c>
      <c r="J1189" s="177">
        <f t="shared" si="688"/>
        <v>0.50795800880460551</v>
      </c>
      <c r="K1189" s="2"/>
      <c r="L1189" s="2">
        <f t="shared" si="689"/>
        <v>9.7189299017947844E-2</v>
      </c>
      <c r="M1189" s="2">
        <f t="shared" si="690"/>
        <v>0</v>
      </c>
      <c r="N1189" s="2">
        <f t="shared" si="691"/>
        <v>2.9122925838130715E-2</v>
      </c>
      <c r="O1189" s="2">
        <f t="shared" si="692"/>
        <v>0.15374195733152726</v>
      </c>
      <c r="P1189" s="2">
        <f t="shared" si="693"/>
        <v>0.6616999661361328</v>
      </c>
      <c r="Q1189" s="2">
        <f t="shared" si="702"/>
        <v>5.8245851676261395E-2</v>
      </c>
      <c r="R1189" s="1">
        <v>287</v>
      </c>
      <c r="T1189" s="1">
        <v>86</v>
      </c>
      <c r="U1189" s="1">
        <v>454</v>
      </c>
      <c r="V1189" s="1">
        <v>1954</v>
      </c>
      <c r="W1189" s="1">
        <v>172</v>
      </c>
      <c r="AK1189" s="7">
        <f t="shared" si="694"/>
        <v>4</v>
      </c>
      <c r="AL1189" s="7">
        <f t="shared" si="695"/>
        <v>0</v>
      </c>
      <c r="AM1189" s="7">
        <f t="shared" si="696"/>
        <v>0</v>
      </c>
      <c r="AN1189" s="2">
        <f t="shared" si="697"/>
        <v>5.824585167626143E-2</v>
      </c>
      <c r="AO1189" s="2">
        <f t="shared" si="698"/>
        <v>0</v>
      </c>
      <c r="AP1189" s="2">
        <f t="shared" si="699"/>
        <v>0</v>
      </c>
      <c r="AR1189" t="str">
        <f t="shared" si="700"/>
        <v>Dawson</v>
      </c>
      <c r="AS1189" t="s">
        <v>337</v>
      </c>
      <c r="AT1189" s="184">
        <v>3</v>
      </c>
      <c r="AV1189" s="97">
        <v>31</v>
      </c>
      <c r="AW1189" s="99">
        <v>47</v>
      </c>
      <c r="AX1189" s="105">
        <f t="shared" si="701"/>
        <v>31047</v>
      </c>
      <c r="AZ1189" s="7" t="s">
        <v>2951</v>
      </c>
      <c r="BA1189" t="s">
        <v>3184</v>
      </c>
    </row>
    <row r="1190" spans="1:53" hidden="1" outlineLevel="1">
      <c r="A1190" t="s">
        <v>793</v>
      </c>
      <c r="B1190" t="s">
        <v>337</v>
      </c>
      <c r="C1190" s="1">
        <f t="shared" si="685"/>
        <v>353</v>
      </c>
      <c r="D1190" s="7">
        <f>IF(R1190&gt;0,RANK(R1190,(R1190:T1190,U1190:AI1190)),0)</f>
        <v>3</v>
      </c>
      <c r="E1190" s="7">
        <f>IF(S1190&gt;0,RANK(S1190,(R1190:T1190,U1190:AI1190)),0)</f>
        <v>0</v>
      </c>
      <c r="F1190" s="7">
        <f>IF(T1190&gt;0,RANK(T1190,(R1190:T1190,U1190:AI1190)),0)</f>
        <v>5</v>
      </c>
      <c r="G1190" s="7">
        <f>IF(U1190&gt;0,RANK(U1190,(R1190:T1190,U1190:AI1190)),0)</f>
        <v>2</v>
      </c>
      <c r="H1190" s="7">
        <f t="shared" si="686"/>
        <v>1</v>
      </c>
      <c r="I1190" s="49">
        <f t="shared" si="687"/>
        <v>236</v>
      </c>
      <c r="J1190" s="177">
        <f t="shared" si="688"/>
        <v>0.66855524079320117</v>
      </c>
      <c r="K1190" s="2"/>
      <c r="L1190" s="2">
        <f t="shared" si="689"/>
        <v>7.0821529745042494E-2</v>
      </c>
      <c r="M1190" s="2">
        <f t="shared" si="690"/>
        <v>0</v>
      </c>
      <c r="N1190" s="2">
        <f t="shared" si="691"/>
        <v>1.1331444759206799E-2</v>
      </c>
      <c r="O1190" s="2">
        <f t="shared" si="692"/>
        <v>0.10764872521246459</v>
      </c>
      <c r="P1190" s="2">
        <f t="shared" si="693"/>
        <v>0.77620396600566577</v>
      </c>
      <c r="Q1190" s="2">
        <f t="shared" si="702"/>
        <v>3.3994334277620331E-2</v>
      </c>
      <c r="R1190" s="1">
        <v>25</v>
      </c>
      <c r="T1190" s="1">
        <v>4</v>
      </c>
      <c r="U1190" s="1">
        <v>38</v>
      </c>
      <c r="V1190" s="1">
        <v>274</v>
      </c>
      <c r="W1190" s="1">
        <v>12</v>
      </c>
      <c r="AK1190" s="7">
        <f t="shared" si="694"/>
        <v>4</v>
      </c>
      <c r="AL1190" s="7">
        <f t="shared" si="695"/>
        <v>0</v>
      </c>
      <c r="AM1190" s="7">
        <f t="shared" si="696"/>
        <v>0</v>
      </c>
      <c r="AN1190" s="2">
        <f t="shared" si="697"/>
        <v>3.39943342776204E-2</v>
      </c>
      <c r="AO1190" s="2">
        <f t="shared" si="698"/>
        <v>0</v>
      </c>
      <c r="AP1190" s="2">
        <f t="shared" si="699"/>
        <v>0</v>
      </c>
      <c r="AR1190" t="str">
        <f t="shared" si="700"/>
        <v>Deuel</v>
      </c>
      <c r="AS1190" t="s">
        <v>337</v>
      </c>
      <c r="AT1190" s="184">
        <v>3</v>
      </c>
      <c r="AV1190" s="97">
        <v>31</v>
      </c>
      <c r="AW1190" s="99">
        <v>49</v>
      </c>
      <c r="AX1190" s="105">
        <f t="shared" si="701"/>
        <v>31049</v>
      </c>
      <c r="AZ1190" s="7" t="s">
        <v>2951</v>
      </c>
      <c r="BA1190" t="s">
        <v>3184</v>
      </c>
    </row>
    <row r="1191" spans="1:53" hidden="1" outlineLevel="1">
      <c r="A1191" t="s">
        <v>794</v>
      </c>
      <c r="B1191" t="s">
        <v>337</v>
      </c>
      <c r="C1191" s="1">
        <f t="shared" si="685"/>
        <v>901</v>
      </c>
      <c r="D1191" s="7">
        <f>IF(R1191&gt;0,RANK(R1191,(R1191:T1191,U1191:AI1191)),0)</f>
        <v>3</v>
      </c>
      <c r="E1191" s="7">
        <f>IF(S1191&gt;0,RANK(S1191,(R1191:T1191,U1191:AI1191)),0)</f>
        <v>0</v>
      </c>
      <c r="F1191" s="7">
        <f>IF(T1191&gt;0,RANK(T1191,(R1191:T1191,U1191:AI1191)),0)</f>
        <v>5</v>
      </c>
      <c r="G1191" s="7">
        <f>IF(U1191&gt;0,RANK(U1191,(R1191:T1191,U1191:AI1191)),0)</f>
        <v>2</v>
      </c>
      <c r="H1191" s="7">
        <f t="shared" si="686"/>
        <v>1</v>
      </c>
      <c r="I1191" s="49">
        <f t="shared" si="687"/>
        <v>308</v>
      </c>
      <c r="J1191" s="177">
        <f t="shared" si="688"/>
        <v>0.34184239733629301</v>
      </c>
      <c r="K1191" s="2"/>
      <c r="L1191" s="2">
        <f t="shared" si="689"/>
        <v>0.12319644839067703</v>
      </c>
      <c r="M1191" s="2">
        <f t="shared" si="690"/>
        <v>0</v>
      </c>
      <c r="N1191" s="2">
        <f t="shared" si="691"/>
        <v>2.6637069922308545E-2</v>
      </c>
      <c r="O1191" s="2">
        <f t="shared" si="692"/>
        <v>0.22752497225305215</v>
      </c>
      <c r="P1191" s="2">
        <f t="shared" si="693"/>
        <v>0.5693673695893452</v>
      </c>
      <c r="Q1191" s="2">
        <f t="shared" si="702"/>
        <v>5.3274139844617152E-2</v>
      </c>
      <c r="R1191" s="1">
        <v>111</v>
      </c>
      <c r="T1191" s="1">
        <v>24</v>
      </c>
      <c r="U1191" s="1">
        <v>205</v>
      </c>
      <c r="V1191" s="1">
        <v>513</v>
      </c>
      <c r="W1191" s="1">
        <v>48</v>
      </c>
      <c r="AK1191" s="7">
        <f t="shared" si="694"/>
        <v>4</v>
      </c>
      <c r="AL1191" s="7">
        <f t="shared" si="695"/>
        <v>0</v>
      </c>
      <c r="AM1191" s="7">
        <f t="shared" si="696"/>
        <v>0</v>
      </c>
      <c r="AN1191" s="2">
        <f t="shared" si="697"/>
        <v>5.327413984461709E-2</v>
      </c>
      <c r="AO1191" s="2">
        <f t="shared" si="698"/>
        <v>0</v>
      </c>
      <c r="AP1191" s="2">
        <f t="shared" si="699"/>
        <v>0</v>
      </c>
      <c r="AR1191" t="str">
        <f t="shared" si="700"/>
        <v>Dixon</v>
      </c>
      <c r="AS1191" t="s">
        <v>337</v>
      </c>
      <c r="AT1191" s="184"/>
      <c r="AV1191" s="97">
        <v>31</v>
      </c>
      <c r="AW1191" s="99">
        <v>51</v>
      </c>
      <c r="AX1191" s="105">
        <f t="shared" si="701"/>
        <v>31051</v>
      </c>
      <c r="AZ1191" s="7" t="s">
        <v>2951</v>
      </c>
      <c r="BA1191" t="s">
        <v>3184</v>
      </c>
    </row>
    <row r="1192" spans="1:53" hidden="1" outlineLevel="1">
      <c r="A1192" t="s">
        <v>2714</v>
      </c>
      <c r="B1192" t="s">
        <v>337</v>
      </c>
      <c r="C1192" s="1">
        <f t="shared" si="685"/>
        <v>4226</v>
      </c>
      <c r="D1192" s="7">
        <f>IF(R1192&gt;0,RANK(R1192,(R1192:T1192,U1192:AI1192)),0)</f>
        <v>3</v>
      </c>
      <c r="E1192" s="7">
        <f>IF(S1192&gt;0,RANK(S1192,(R1192:T1192,U1192:AI1192)),0)</f>
        <v>0</v>
      </c>
      <c r="F1192" s="7">
        <f>IF(T1192&gt;0,RANK(T1192,(R1192:T1192,U1192:AI1192)),0)</f>
        <v>5</v>
      </c>
      <c r="G1192" s="7">
        <f>IF(U1192&gt;0,RANK(U1192,(R1192:T1192,U1192:AI1192)),0)</f>
        <v>2</v>
      </c>
      <c r="H1192" s="7">
        <f t="shared" si="686"/>
        <v>1</v>
      </c>
      <c r="I1192" s="49">
        <f t="shared" si="687"/>
        <v>2199</v>
      </c>
      <c r="J1192" s="177">
        <f t="shared" si="688"/>
        <v>0.52035021296734496</v>
      </c>
      <c r="K1192" s="2"/>
      <c r="L1192" s="2">
        <f t="shared" si="689"/>
        <v>0.10884997633696167</v>
      </c>
      <c r="M1192" s="2">
        <f t="shared" si="690"/>
        <v>0</v>
      </c>
      <c r="N1192" s="2">
        <f t="shared" si="691"/>
        <v>3.7387600567912918E-2</v>
      </c>
      <c r="O1192" s="2">
        <f t="shared" si="692"/>
        <v>0.13795551348793186</v>
      </c>
      <c r="P1192" s="2">
        <f t="shared" si="693"/>
        <v>0.65830572645527685</v>
      </c>
      <c r="Q1192" s="2">
        <f t="shared" si="702"/>
        <v>5.7501183151916657E-2</v>
      </c>
      <c r="R1192" s="1">
        <v>460</v>
      </c>
      <c r="T1192" s="1">
        <v>158</v>
      </c>
      <c r="U1192" s="1">
        <v>583</v>
      </c>
      <c r="V1192" s="1">
        <v>2782</v>
      </c>
      <c r="W1192" s="1">
        <v>243</v>
      </c>
      <c r="AK1192" s="7">
        <f t="shared" si="694"/>
        <v>4</v>
      </c>
      <c r="AL1192" s="7">
        <f t="shared" si="695"/>
        <v>0</v>
      </c>
      <c r="AM1192" s="7">
        <f t="shared" si="696"/>
        <v>0</v>
      </c>
      <c r="AN1192" s="2">
        <f t="shared" si="697"/>
        <v>5.7501183151916706E-2</v>
      </c>
      <c r="AO1192" s="2">
        <f t="shared" si="698"/>
        <v>0</v>
      </c>
      <c r="AP1192" s="2">
        <f t="shared" si="699"/>
        <v>0</v>
      </c>
      <c r="AR1192" t="str">
        <f t="shared" si="700"/>
        <v>Dodge</v>
      </c>
      <c r="AS1192" t="s">
        <v>337</v>
      </c>
      <c r="AT1192" s="184">
        <v>1</v>
      </c>
      <c r="AV1192" s="97">
        <v>31</v>
      </c>
      <c r="AW1192" s="99">
        <v>53</v>
      </c>
      <c r="AX1192" s="105">
        <f t="shared" si="701"/>
        <v>31053</v>
      </c>
      <c r="AZ1192" s="7" t="s">
        <v>2951</v>
      </c>
      <c r="BA1192" t="s">
        <v>3184</v>
      </c>
    </row>
    <row r="1193" spans="1:53" hidden="1" outlineLevel="1">
      <c r="A1193" t="s">
        <v>317</v>
      </c>
      <c r="B1193" t="s">
        <v>337</v>
      </c>
      <c r="C1193" s="1">
        <f t="shared" si="685"/>
        <v>38919</v>
      </c>
      <c r="D1193" s="7">
        <f>IF(R1193&gt;0,RANK(R1193,(R1193:T1193,U1193:AI1193)),0)</f>
        <v>3</v>
      </c>
      <c r="E1193" s="7">
        <f>IF(S1193&gt;0,RANK(S1193,(R1193:T1193,U1193:AI1193)),0)</f>
        <v>0</v>
      </c>
      <c r="F1193" s="7">
        <f>IF(T1193&gt;0,RANK(T1193,(R1193:T1193,U1193:AI1193)),0)</f>
        <v>5</v>
      </c>
      <c r="G1193" s="7">
        <f>IF(U1193&gt;0,RANK(U1193,(R1193:T1193,U1193:AI1193)),0)</f>
        <v>2</v>
      </c>
      <c r="H1193" s="7">
        <f t="shared" si="686"/>
        <v>1</v>
      </c>
      <c r="I1193" s="49">
        <f t="shared" si="687"/>
        <v>18111</v>
      </c>
      <c r="J1193" s="177">
        <f t="shared" si="688"/>
        <v>0.46535111385184613</v>
      </c>
      <c r="K1193" s="2"/>
      <c r="L1193" s="2">
        <f t="shared" si="689"/>
        <v>0.12993653485444129</v>
      </c>
      <c r="M1193" s="2">
        <f t="shared" si="690"/>
        <v>0</v>
      </c>
      <c r="N1193" s="2">
        <f t="shared" si="691"/>
        <v>3.9620750790102521E-2</v>
      </c>
      <c r="O1193" s="2">
        <f t="shared" si="692"/>
        <v>0.16118091420642874</v>
      </c>
      <c r="P1193" s="2">
        <f t="shared" si="693"/>
        <v>0.6265320280582749</v>
      </c>
      <c r="Q1193" s="2">
        <f t="shared" si="702"/>
        <v>4.2729772090752571E-2</v>
      </c>
      <c r="R1193" s="1">
        <v>5057</v>
      </c>
      <c r="T1193" s="1">
        <v>1542</v>
      </c>
      <c r="U1193" s="1">
        <v>6273</v>
      </c>
      <c r="V1193" s="1">
        <v>24384</v>
      </c>
      <c r="W1193" s="1">
        <v>1663</v>
      </c>
      <c r="AK1193" s="7">
        <f t="shared" si="694"/>
        <v>4</v>
      </c>
      <c r="AL1193" s="7">
        <f t="shared" si="695"/>
        <v>0</v>
      </c>
      <c r="AM1193" s="7">
        <f t="shared" si="696"/>
        <v>0</v>
      </c>
      <c r="AN1193" s="2">
        <f t="shared" si="697"/>
        <v>4.2729772090752592E-2</v>
      </c>
      <c r="AO1193" s="2">
        <f t="shared" si="698"/>
        <v>0</v>
      </c>
      <c r="AP1193" s="2">
        <f t="shared" si="699"/>
        <v>0</v>
      </c>
      <c r="AR1193" t="str">
        <f t="shared" si="700"/>
        <v>Douglas</v>
      </c>
      <c r="AS1193" t="s">
        <v>337</v>
      </c>
      <c r="AT1193" s="184">
        <v>2</v>
      </c>
      <c r="AV1193" s="97">
        <v>31</v>
      </c>
      <c r="AW1193" s="99">
        <v>55</v>
      </c>
      <c r="AX1193" s="105">
        <f t="shared" si="701"/>
        <v>31055</v>
      </c>
      <c r="AZ1193" s="7" t="s">
        <v>2951</v>
      </c>
      <c r="BA1193" t="s">
        <v>3184</v>
      </c>
    </row>
    <row r="1194" spans="1:53" hidden="1" outlineLevel="1">
      <c r="A1194" t="s">
        <v>533</v>
      </c>
      <c r="B1194" t="s">
        <v>337</v>
      </c>
      <c r="C1194" s="1">
        <f t="shared" si="685"/>
        <v>321</v>
      </c>
      <c r="D1194" s="7">
        <f>IF(R1194&gt;0,RANK(R1194,(R1194:T1194,U1194:AI1194)),0)</f>
        <v>3</v>
      </c>
      <c r="E1194" s="7">
        <f>IF(S1194&gt;0,RANK(S1194,(R1194:T1194,U1194:AI1194)),0)</f>
        <v>0</v>
      </c>
      <c r="F1194" s="7">
        <f>IF(T1194&gt;0,RANK(T1194,(R1194:T1194,U1194:AI1194)),0)</f>
        <v>5</v>
      </c>
      <c r="G1194" s="7">
        <f>IF(U1194&gt;0,RANK(U1194,(R1194:T1194,U1194:AI1194)),0)</f>
        <v>2</v>
      </c>
      <c r="H1194" s="7">
        <f t="shared" si="686"/>
        <v>1</v>
      </c>
      <c r="I1194" s="49">
        <f t="shared" si="687"/>
        <v>157</v>
      </c>
      <c r="J1194" s="177">
        <f t="shared" si="688"/>
        <v>0.48909657320872274</v>
      </c>
      <c r="K1194" s="2"/>
      <c r="L1194" s="2">
        <f t="shared" si="689"/>
        <v>8.0996884735202487E-2</v>
      </c>
      <c r="M1194" s="2">
        <f t="shared" si="690"/>
        <v>0</v>
      </c>
      <c r="N1194" s="2">
        <f t="shared" si="691"/>
        <v>1.2461059190031152E-2</v>
      </c>
      <c r="O1194" s="2">
        <f t="shared" si="692"/>
        <v>0.19314641744548286</v>
      </c>
      <c r="P1194" s="2">
        <f t="shared" si="693"/>
        <v>0.68224299065420557</v>
      </c>
      <c r="Q1194" s="2">
        <f t="shared" si="702"/>
        <v>3.1152647975077885E-2</v>
      </c>
      <c r="R1194" s="1">
        <v>26</v>
      </c>
      <c r="T1194" s="1">
        <v>4</v>
      </c>
      <c r="U1194" s="1">
        <v>62</v>
      </c>
      <c r="V1194" s="1">
        <v>219</v>
      </c>
      <c r="W1194" s="1">
        <v>10</v>
      </c>
      <c r="AK1194" s="7">
        <f t="shared" si="694"/>
        <v>4</v>
      </c>
      <c r="AL1194" s="7">
        <f t="shared" si="695"/>
        <v>0</v>
      </c>
      <c r="AM1194" s="7">
        <f t="shared" si="696"/>
        <v>0</v>
      </c>
      <c r="AN1194" s="2">
        <f t="shared" si="697"/>
        <v>3.1152647975077882E-2</v>
      </c>
      <c r="AO1194" s="2">
        <f t="shared" si="698"/>
        <v>0</v>
      </c>
      <c r="AP1194" s="2">
        <f t="shared" si="699"/>
        <v>0</v>
      </c>
      <c r="AR1194" t="str">
        <f t="shared" si="700"/>
        <v>Dundy</v>
      </c>
      <c r="AS1194" t="s">
        <v>337</v>
      </c>
      <c r="AT1194" s="184">
        <v>3</v>
      </c>
      <c r="AV1194" s="97">
        <v>31</v>
      </c>
      <c r="AW1194" s="99">
        <v>57</v>
      </c>
      <c r="AX1194" s="105">
        <f t="shared" si="701"/>
        <v>31057</v>
      </c>
      <c r="AZ1194" s="7" t="s">
        <v>2951</v>
      </c>
      <c r="BA1194" t="s">
        <v>3184</v>
      </c>
    </row>
    <row r="1195" spans="1:53" hidden="1" outlineLevel="1">
      <c r="A1195" t="s">
        <v>2130</v>
      </c>
      <c r="B1195" t="s">
        <v>337</v>
      </c>
      <c r="C1195" s="1">
        <f t="shared" si="685"/>
        <v>914</v>
      </c>
      <c r="D1195" s="7">
        <f>IF(R1195&gt;0,RANK(R1195,(R1195:T1195,U1195:AI1195)),0)</f>
        <v>3</v>
      </c>
      <c r="E1195" s="7">
        <f>IF(S1195&gt;0,RANK(S1195,(R1195:T1195,U1195:AI1195)),0)</f>
        <v>0</v>
      </c>
      <c r="F1195" s="7">
        <f>IF(T1195&gt;0,RANK(T1195,(R1195:T1195,U1195:AI1195)),0)</f>
        <v>5</v>
      </c>
      <c r="G1195" s="7">
        <f>IF(U1195&gt;0,RANK(U1195,(R1195:T1195,U1195:AI1195)),0)</f>
        <v>2</v>
      </c>
      <c r="H1195" s="7">
        <f t="shared" si="686"/>
        <v>1</v>
      </c>
      <c r="I1195" s="49">
        <f t="shared" si="687"/>
        <v>428</v>
      </c>
      <c r="J1195" s="177">
        <f t="shared" si="688"/>
        <v>0.46827133479212252</v>
      </c>
      <c r="K1195" s="2"/>
      <c r="L1195" s="2">
        <f t="shared" si="689"/>
        <v>0.11159737417943107</v>
      </c>
      <c r="M1195" s="2">
        <f t="shared" si="690"/>
        <v>0</v>
      </c>
      <c r="N1195" s="2">
        <f t="shared" si="691"/>
        <v>3.8293216630196934E-2</v>
      </c>
      <c r="O1195" s="2">
        <f t="shared" si="692"/>
        <v>0.16192560175054704</v>
      </c>
      <c r="P1195" s="2">
        <f t="shared" si="693"/>
        <v>0.63019693654266962</v>
      </c>
      <c r="Q1195" s="2">
        <f t="shared" si="702"/>
        <v>5.7986870897155374E-2</v>
      </c>
      <c r="R1195" s="1">
        <v>102</v>
      </c>
      <c r="T1195" s="1">
        <v>35</v>
      </c>
      <c r="U1195" s="1">
        <v>148</v>
      </c>
      <c r="V1195" s="1">
        <v>576</v>
      </c>
      <c r="W1195" s="1">
        <v>53</v>
      </c>
      <c r="AK1195" s="7">
        <f t="shared" si="694"/>
        <v>4</v>
      </c>
      <c r="AL1195" s="7">
        <f t="shared" si="695"/>
        <v>0</v>
      </c>
      <c r="AM1195" s="7">
        <f t="shared" si="696"/>
        <v>0</v>
      </c>
      <c r="AN1195" s="2">
        <f t="shared" si="697"/>
        <v>5.798687089715536E-2</v>
      </c>
      <c r="AO1195" s="2">
        <f t="shared" si="698"/>
        <v>0</v>
      </c>
      <c r="AP1195" s="2">
        <f t="shared" si="699"/>
        <v>0</v>
      </c>
      <c r="AR1195" t="str">
        <f t="shared" si="700"/>
        <v>Fillmore</v>
      </c>
      <c r="AS1195" t="s">
        <v>337</v>
      </c>
      <c r="AT1195" s="184">
        <v>3</v>
      </c>
      <c r="AV1195" s="97">
        <v>31</v>
      </c>
      <c r="AW1195" s="99">
        <v>59</v>
      </c>
      <c r="AX1195" s="105">
        <f t="shared" si="701"/>
        <v>31059</v>
      </c>
      <c r="AZ1195" s="7" t="s">
        <v>2951</v>
      </c>
      <c r="BA1195" t="s">
        <v>3184</v>
      </c>
    </row>
    <row r="1196" spans="1:53" hidden="1" outlineLevel="1">
      <c r="A1196" t="s">
        <v>2409</v>
      </c>
      <c r="B1196" t="s">
        <v>337</v>
      </c>
      <c r="C1196" s="1">
        <f t="shared" si="685"/>
        <v>455</v>
      </c>
      <c r="D1196" s="7">
        <f>IF(R1196&gt;0,RANK(R1196,(R1196:T1196,U1196:AI1196)),0)</f>
        <v>3</v>
      </c>
      <c r="E1196" s="7">
        <f>IF(S1196&gt;0,RANK(S1196,(R1196:T1196,U1196:AI1196)),0)</f>
        <v>0</v>
      </c>
      <c r="F1196" s="7">
        <f>IF(T1196&gt;0,RANK(T1196,(R1196:T1196,U1196:AI1196)),0)</f>
        <v>5</v>
      </c>
      <c r="G1196" s="7">
        <f>IF(U1196&gt;0,RANK(U1196,(R1196:T1196,U1196:AI1196)),0)</f>
        <v>2</v>
      </c>
      <c r="H1196" s="7">
        <f t="shared" si="686"/>
        <v>1</v>
      </c>
      <c r="I1196" s="49">
        <f t="shared" si="687"/>
        <v>269</v>
      </c>
      <c r="J1196" s="177">
        <f t="shared" si="688"/>
        <v>0.59120879120879122</v>
      </c>
      <c r="K1196" s="2"/>
      <c r="L1196" s="2">
        <f t="shared" si="689"/>
        <v>6.5934065934065936E-2</v>
      </c>
      <c r="M1196" s="2">
        <f t="shared" si="690"/>
        <v>0</v>
      </c>
      <c r="N1196" s="2">
        <f t="shared" si="691"/>
        <v>2.6373626373626374E-2</v>
      </c>
      <c r="O1196" s="2">
        <f t="shared" si="692"/>
        <v>0.14065934065934066</v>
      </c>
      <c r="P1196" s="2">
        <f t="shared" si="693"/>
        <v>0.73186813186813182</v>
      </c>
      <c r="Q1196" s="2">
        <f t="shared" si="702"/>
        <v>3.5164835164835151E-2</v>
      </c>
      <c r="R1196" s="1">
        <v>30</v>
      </c>
      <c r="T1196" s="1">
        <v>12</v>
      </c>
      <c r="U1196" s="1">
        <v>64</v>
      </c>
      <c r="V1196" s="1">
        <v>333</v>
      </c>
      <c r="W1196" s="1">
        <v>16</v>
      </c>
      <c r="AK1196" s="7">
        <f t="shared" si="694"/>
        <v>4</v>
      </c>
      <c r="AL1196" s="7">
        <f t="shared" si="695"/>
        <v>0</v>
      </c>
      <c r="AM1196" s="7">
        <f t="shared" si="696"/>
        <v>0</v>
      </c>
      <c r="AN1196" s="2">
        <f t="shared" si="697"/>
        <v>3.5164835164835165E-2</v>
      </c>
      <c r="AO1196" s="2">
        <f t="shared" si="698"/>
        <v>0</v>
      </c>
      <c r="AP1196" s="2">
        <f t="shared" si="699"/>
        <v>0</v>
      </c>
      <c r="AR1196" t="str">
        <f t="shared" si="700"/>
        <v>Franklin</v>
      </c>
      <c r="AS1196" t="s">
        <v>337</v>
      </c>
      <c r="AT1196" s="184">
        <v>3</v>
      </c>
      <c r="AV1196" s="97">
        <v>31</v>
      </c>
      <c r="AW1196" s="99">
        <v>61</v>
      </c>
      <c r="AX1196" s="105">
        <f t="shared" si="701"/>
        <v>31061</v>
      </c>
      <c r="AZ1196" s="7" t="s">
        <v>2951</v>
      </c>
      <c r="BA1196" t="s">
        <v>3184</v>
      </c>
    </row>
    <row r="1197" spans="1:53" hidden="1" outlineLevel="1">
      <c r="A1197" t="s">
        <v>1047</v>
      </c>
      <c r="B1197" t="s">
        <v>337</v>
      </c>
      <c r="C1197" s="1">
        <f t="shared" si="685"/>
        <v>440</v>
      </c>
      <c r="D1197" s="7">
        <f>IF(R1197&gt;0,RANK(R1197,(R1197:T1197,U1197:AI1197)),0)</f>
        <v>3</v>
      </c>
      <c r="E1197" s="7">
        <f>IF(S1197&gt;0,RANK(S1197,(R1197:T1197,U1197:AI1197)),0)</f>
        <v>0</v>
      </c>
      <c r="F1197" s="7">
        <f>IF(T1197&gt;0,RANK(T1197,(R1197:T1197,U1197:AI1197)),0)</f>
        <v>5</v>
      </c>
      <c r="G1197" s="7">
        <f>IF(U1197&gt;0,RANK(U1197,(R1197:T1197,U1197:AI1197)),0)</f>
        <v>2</v>
      </c>
      <c r="H1197" s="7">
        <f t="shared" si="686"/>
        <v>1</v>
      </c>
      <c r="I1197" s="49">
        <f t="shared" si="687"/>
        <v>253</v>
      </c>
      <c r="J1197" s="177">
        <f t="shared" si="688"/>
        <v>0.57499999999999996</v>
      </c>
      <c r="K1197" s="2"/>
      <c r="L1197" s="2">
        <f t="shared" si="689"/>
        <v>7.7272727272727271E-2</v>
      </c>
      <c r="M1197" s="2">
        <f t="shared" si="690"/>
        <v>0</v>
      </c>
      <c r="N1197" s="2">
        <f t="shared" si="691"/>
        <v>2.2727272727272728E-2</v>
      </c>
      <c r="O1197" s="2">
        <f t="shared" si="692"/>
        <v>0.1409090909090909</v>
      </c>
      <c r="P1197" s="2">
        <f t="shared" si="693"/>
        <v>0.71590909090909094</v>
      </c>
      <c r="Q1197" s="2">
        <f t="shared" si="702"/>
        <v>4.318181818181821E-2</v>
      </c>
      <c r="R1197" s="1">
        <v>34</v>
      </c>
      <c r="T1197" s="1">
        <v>10</v>
      </c>
      <c r="U1197" s="1">
        <v>62</v>
      </c>
      <c r="V1197" s="1">
        <v>315</v>
      </c>
      <c r="W1197" s="1">
        <v>19</v>
      </c>
      <c r="AK1197" s="7">
        <f t="shared" si="694"/>
        <v>4</v>
      </c>
      <c r="AL1197" s="7">
        <f t="shared" si="695"/>
        <v>0</v>
      </c>
      <c r="AM1197" s="7">
        <f t="shared" si="696"/>
        <v>0</v>
      </c>
      <c r="AN1197" s="2">
        <f t="shared" si="697"/>
        <v>4.3181818181818182E-2</v>
      </c>
      <c r="AO1197" s="2">
        <f t="shared" si="698"/>
        <v>0</v>
      </c>
      <c r="AP1197" s="2">
        <f t="shared" si="699"/>
        <v>0</v>
      </c>
      <c r="AR1197" t="str">
        <f t="shared" si="700"/>
        <v>Frontier</v>
      </c>
      <c r="AS1197" t="s">
        <v>337</v>
      </c>
      <c r="AT1197" s="184">
        <v>3</v>
      </c>
      <c r="AV1197" s="97">
        <v>31</v>
      </c>
      <c r="AW1197" s="99">
        <v>63</v>
      </c>
      <c r="AX1197" s="105">
        <f t="shared" si="701"/>
        <v>31063</v>
      </c>
      <c r="AZ1197" s="7" t="s">
        <v>2951</v>
      </c>
      <c r="BA1197" t="s">
        <v>3184</v>
      </c>
    </row>
    <row r="1198" spans="1:53" hidden="1" outlineLevel="1">
      <c r="A1198" t="s">
        <v>1048</v>
      </c>
      <c r="B1198" t="s">
        <v>337</v>
      </c>
      <c r="C1198" s="1">
        <f t="shared" ref="C1198:C1229" si="703">SUM(R1198:AI1198)</f>
        <v>799</v>
      </c>
      <c r="D1198" s="7">
        <f>IF(R1198&gt;0,RANK(R1198,(R1198:T1198,U1198:AI1198)),0)</f>
        <v>3</v>
      </c>
      <c r="E1198" s="7">
        <f>IF(S1198&gt;0,RANK(S1198,(R1198:T1198,U1198:AI1198)),0)</f>
        <v>0</v>
      </c>
      <c r="F1198" s="7">
        <f>IF(T1198&gt;0,RANK(T1198,(R1198:T1198,U1198:AI1198)),0)</f>
        <v>5</v>
      </c>
      <c r="G1198" s="7">
        <f>IF(U1198&gt;0,RANK(U1198,(R1198:T1198,U1198:AI1198)),0)</f>
        <v>2</v>
      </c>
      <c r="H1198" s="7">
        <f t="shared" ref="H1198:H1229" si="704">IF(V1198&gt;0,RANK(V1198,(R1198:AB1198)),0)</f>
        <v>1</v>
      </c>
      <c r="I1198" s="49">
        <f t="shared" ref="I1198:I1229" si="705">MAX(R1198:AA1198)-LARGE(R1198:AA1198,2)</f>
        <v>434</v>
      </c>
      <c r="J1198" s="177">
        <f t="shared" si="688"/>
        <v>0.54317897371714641</v>
      </c>
      <c r="K1198" s="2"/>
      <c r="L1198" s="2">
        <f t="shared" ref="L1198:L1229" si="706">IF($C1198=0,"-",R1198/$C1198)</f>
        <v>7.1339173967459327E-2</v>
      </c>
      <c r="M1198" s="2">
        <f t="shared" ref="M1198:M1229" si="707">IF($C1198=0,"-",S1198/$C1198)</f>
        <v>0</v>
      </c>
      <c r="N1198" s="2">
        <f t="shared" ref="N1198:N1229" si="708">IF($C1198=0,"-",T1198/$C1198)</f>
        <v>3.8798498122653319E-2</v>
      </c>
      <c r="O1198" s="2">
        <f t="shared" si="692"/>
        <v>0.14518147684605756</v>
      </c>
      <c r="P1198" s="2">
        <f t="shared" ref="P1198:P1229" si="709">IF($C1198=0,"-",V1198/$C1198)</f>
        <v>0.68836045056320405</v>
      </c>
      <c r="Q1198" s="2">
        <f t="shared" si="702"/>
        <v>5.63204005006257E-2</v>
      </c>
      <c r="R1198" s="1">
        <v>57</v>
      </c>
      <c r="T1198" s="1">
        <v>31</v>
      </c>
      <c r="U1198" s="1">
        <v>116</v>
      </c>
      <c r="V1198" s="1">
        <v>550</v>
      </c>
      <c r="W1198" s="1">
        <v>45</v>
      </c>
      <c r="AK1198" s="7">
        <f t="shared" ref="AK1198:AK1229" si="710">IF(W1198&gt;0,RANK(W1198,(R1198:AB1198)),0)</f>
        <v>4</v>
      </c>
      <c r="AL1198" s="7">
        <f t="shared" ref="AL1198:AL1229" si="711">IF(X1198&gt;0,RANK(X1198,(R1198:AB1198)),0)</f>
        <v>0</v>
      </c>
      <c r="AM1198" s="7">
        <f t="shared" ref="AM1198:AM1229" si="712">IF(Y1198&gt;0,RANK(Y1198,(R1198:AB1198)),0)</f>
        <v>0</v>
      </c>
      <c r="AN1198" s="2">
        <f t="shared" ref="AN1198:AN1229" si="713">IF($C1198=0,"-",W1198/$C1198)</f>
        <v>5.6320400500625784E-2</v>
      </c>
      <c r="AO1198" s="2">
        <f t="shared" ref="AO1198:AO1229" si="714">IF($C1198=0,"-",X1198/$C1198)</f>
        <v>0</v>
      </c>
      <c r="AP1198" s="2">
        <f t="shared" ref="AP1198:AP1229" si="715">IF($C1198=0,"-",Y1198/$C1198)</f>
        <v>0</v>
      </c>
      <c r="AR1198" t="str">
        <f t="shared" ref="AR1198:AR1229" si="716">A1198</f>
        <v>Furnas</v>
      </c>
      <c r="AS1198" t="s">
        <v>337</v>
      </c>
      <c r="AT1198" s="184">
        <v>3</v>
      </c>
      <c r="AV1198" s="97">
        <v>31</v>
      </c>
      <c r="AW1198" s="99">
        <v>65</v>
      </c>
      <c r="AX1198" s="105">
        <f t="shared" ref="AX1198:AX1229" si="717">AV1198*1000+AW1198</f>
        <v>31065</v>
      </c>
      <c r="AZ1198" s="7" t="s">
        <v>2951</v>
      </c>
      <c r="BA1198" t="s">
        <v>3184</v>
      </c>
    </row>
    <row r="1199" spans="1:53" hidden="1" outlineLevel="1">
      <c r="A1199" t="s">
        <v>1049</v>
      </c>
      <c r="B1199" t="s">
        <v>337</v>
      </c>
      <c r="C1199" s="1">
        <f t="shared" si="703"/>
        <v>2590</v>
      </c>
      <c r="D1199" s="7">
        <f>IF(R1199&gt;0,RANK(R1199,(R1199:T1199,U1199:AI1199)),0)</f>
        <v>3</v>
      </c>
      <c r="E1199" s="7">
        <f>IF(S1199&gt;0,RANK(S1199,(R1199:T1199,U1199:AI1199)),0)</f>
        <v>0</v>
      </c>
      <c r="F1199" s="7">
        <f>IF(T1199&gt;0,RANK(T1199,(R1199:T1199,U1199:AI1199)),0)</f>
        <v>5</v>
      </c>
      <c r="G1199" s="7">
        <f>IF(U1199&gt;0,RANK(U1199,(R1199:T1199,U1199:AI1199)),0)</f>
        <v>2</v>
      </c>
      <c r="H1199" s="7">
        <f t="shared" si="704"/>
        <v>1</v>
      </c>
      <c r="I1199" s="49">
        <f t="shared" si="705"/>
        <v>779</v>
      </c>
      <c r="J1199" s="177">
        <f t="shared" si="688"/>
        <v>0.30077220077220079</v>
      </c>
      <c r="K1199" s="2"/>
      <c r="L1199" s="2">
        <f t="shared" si="706"/>
        <v>0.15057915057915058</v>
      </c>
      <c r="M1199" s="2">
        <f t="shared" si="707"/>
        <v>0</v>
      </c>
      <c r="N1199" s="2">
        <f t="shared" si="708"/>
        <v>2.2393822393822392E-2</v>
      </c>
      <c r="O1199" s="2">
        <f t="shared" si="692"/>
        <v>0.24478764478764478</v>
      </c>
      <c r="P1199" s="2">
        <f t="shared" si="709"/>
        <v>0.5455598455598456</v>
      </c>
      <c r="Q1199" s="2">
        <f t="shared" si="702"/>
        <v>3.6679536679536606E-2</v>
      </c>
      <c r="R1199" s="1">
        <v>390</v>
      </c>
      <c r="T1199" s="1">
        <v>58</v>
      </c>
      <c r="U1199" s="1">
        <v>634</v>
      </c>
      <c r="V1199" s="1">
        <v>1413</v>
      </c>
      <c r="W1199" s="1">
        <v>95</v>
      </c>
      <c r="AK1199" s="7">
        <f t="shared" si="710"/>
        <v>4</v>
      </c>
      <c r="AL1199" s="7">
        <f t="shared" si="711"/>
        <v>0</v>
      </c>
      <c r="AM1199" s="7">
        <f t="shared" si="712"/>
        <v>0</v>
      </c>
      <c r="AN1199" s="2">
        <f t="shared" si="713"/>
        <v>3.6679536679536683E-2</v>
      </c>
      <c r="AO1199" s="2">
        <f t="shared" si="714"/>
        <v>0</v>
      </c>
      <c r="AP1199" s="2">
        <f t="shared" si="715"/>
        <v>0</v>
      </c>
      <c r="AR1199" t="str">
        <f t="shared" si="716"/>
        <v>Gage</v>
      </c>
      <c r="AS1199" t="s">
        <v>337</v>
      </c>
      <c r="AT1199" s="184">
        <v>3</v>
      </c>
      <c r="AV1199" s="97">
        <v>31</v>
      </c>
      <c r="AW1199" s="99">
        <v>67</v>
      </c>
      <c r="AX1199" s="105">
        <f t="shared" si="717"/>
        <v>31067</v>
      </c>
      <c r="AZ1199" s="7" t="s">
        <v>2951</v>
      </c>
      <c r="BA1199" t="s">
        <v>3184</v>
      </c>
    </row>
    <row r="1200" spans="1:53" hidden="1" outlineLevel="1">
      <c r="A1200" t="s">
        <v>2020</v>
      </c>
      <c r="B1200" t="s">
        <v>337</v>
      </c>
      <c r="C1200" s="1">
        <f t="shared" si="703"/>
        <v>483</v>
      </c>
      <c r="D1200" s="7">
        <f>IF(R1200&gt;0,RANK(R1200,(R1200:T1200,U1200:AI1200)),0)</f>
        <v>3</v>
      </c>
      <c r="E1200" s="7">
        <f>IF(S1200&gt;0,RANK(S1200,(R1200:T1200,U1200:AI1200)),0)</f>
        <v>0</v>
      </c>
      <c r="F1200" s="7">
        <f>IF(T1200&gt;0,RANK(T1200,(R1200:T1200,U1200:AI1200)),0)</f>
        <v>5</v>
      </c>
      <c r="G1200" s="7">
        <f>IF(U1200&gt;0,RANK(U1200,(R1200:T1200,U1200:AI1200)),0)</f>
        <v>2</v>
      </c>
      <c r="H1200" s="7">
        <f t="shared" si="704"/>
        <v>1</v>
      </c>
      <c r="I1200" s="49">
        <f t="shared" si="705"/>
        <v>311</v>
      </c>
      <c r="J1200" s="177">
        <f t="shared" si="688"/>
        <v>0.64389233954451341</v>
      </c>
      <c r="K1200" s="2"/>
      <c r="L1200" s="2">
        <f t="shared" si="706"/>
        <v>4.5548654244306416E-2</v>
      </c>
      <c r="M1200" s="2">
        <f t="shared" si="707"/>
        <v>0</v>
      </c>
      <c r="N1200" s="2">
        <f t="shared" si="708"/>
        <v>2.0703933747412008E-2</v>
      </c>
      <c r="O1200" s="2">
        <f t="shared" si="692"/>
        <v>0.12629399585921325</v>
      </c>
      <c r="P1200" s="2">
        <f t="shared" si="709"/>
        <v>0.77018633540372672</v>
      </c>
      <c r="Q1200" s="2">
        <f t="shared" si="702"/>
        <v>3.7267080745341574E-2</v>
      </c>
      <c r="R1200" s="1">
        <v>22</v>
      </c>
      <c r="T1200" s="1">
        <v>10</v>
      </c>
      <c r="U1200" s="1">
        <v>61</v>
      </c>
      <c r="V1200" s="1">
        <v>372</v>
      </c>
      <c r="W1200" s="1">
        <v>18</v>
      </c>
      <c r="AK1200" s="7">
        <f t="shared" si="710"/>
        <v>4</v>
      </c>
      <c r="AL1200" s="7">
        <f t="shared" si="711"/>
        <v>0</v>
      </c>
      <c r="AM1200" s="7">
        <f t="shared" si="712"/>
        <v>0</v>
      </c>
      <c r="AN1200" s="2">
        <f t="shared" si="713"/>
        <v>3.7267080745341616E-2</v>
      </c>
      <c r="AO1200" s="2">
        <f t="shared" si="714"/>
        <v>0</v>
      </c>
      <c r="AP1200" s="2">
        <f t="shared" si="715"/>
        <v>0</v>
      </c>
      <c r="AR1200" t="str">
        <f t="shared" si="716"/>
        <v>Garden</v>
      </c>
      <c r="AS1200" t="s">
        <v>337</v>
      </c>
      <c r="AT1200" s="184">
        <v>3</v>
      </c>
      <c r="AV1200" s="97">
        <v>31</v>
      </c>
      <c r="AW1200" s="99">
        <v>69</v>
      </c>
      <c r="AX1200" s="105">
        <f t="shared" si="717"/>
        <v>31069</v>
      </c>
      <c r="AZ1200" s="7" t="s">
        <v>2951</v>
      </c>
      <c r="BA1200" t="s">
        <v>3184</v>
      </c>
    </row>
    <row r="1201" spans="1:53" hidden="1" outlineLevel="1">
      <c r="A1201" t="s">
        <v>2082</v>
      </c>
      <c r="B1201" t="s">
        <v>337</v>
      </c>
      <c r="C1201" s="1">
        <f t="shared" si="703"/>
        <v>344</v>
      </c>
      <c r="D1201" s="7">
        <f>IF(R1201&gt;0,RANK(R1201,(R1201:T1201,U1201:AI1201)),0)</f>
        <v>4</v>
      </c>
      <c r="E1201" s="7">
        <f>IF(S1201&gt;0,RANK(S1201,(R1201:T1201,U1201:AI1201)),0)</f>
        <v>0</v>
      </c>
      <c r="F1201" s="7">
        <f>IF(T1201&gt;0,RANK(T1201,(R1201:T1201,U1201:AI1201)),0)</f>
        <v>5</v>
      </c>
      <c r="G1201" s="7">
        <f>IF(U1201&gt;0,RANK(U1201,(R1201:T1201,U1201:AI1201)),0)</f>
        <v>2</v>
      </c>
      <c r="H1201" s="7">
        <f t="shared" si="704"/>
        <v>1</v>
      </c>
      <c r="I1201" s="49">
        <f t="shared" si="705"/>
        <v>169</v>
      </c>
      <c r="J1201" s="177">
        <f t="shared" si="688"/>
        <v>0.49127906976744184</v>
      </c>
      <c r="K1201" s="2"/>
      <c r="L1201" s="2">
        <f t="shared" si="706"/>
        <v>6.6860465116279064E-2</v>
      </c>
      <c r="M1201" s="2">
        <f t="shared" si="707"/>
        <v>0</v>
      </c>
      <c r="N1201" s="2">
        <f t="shared" si="708"/>
        <v>2.9069767441860465E-2</v>
      </c>
      <c r="O1201" s="2">
        <f t="shared" si="692"/>
        <v>0.16860465116279069</v>
      </c>
      <c r="P1201" s="2">
        <f t="shared" si="709"/>
        <v>0.65988372093023251</v>
      </c>
      <c r="Q1201" s="2">
        <f t="shared" si="702"/>
        <v>7.5581395348837233E-2</v>
      </c>
      <c r="R1201" s="1">
        <v>23</v>
      </c>
      <c r="T1201" s="1">
        <v>10</v>
      </c>
      <c r="U1201" s="1">
        <v>58</v>
      </c>
      <c r="V1201" s="1">
        <v>227</v>
      </c>
      <c r="W1201" s="1">
        <v>26</v>
      </c>
      <c r="AK1201" s="7">
        <f t="shared" si="710"/>
        <v>3</v>
      </c>
      <c r="AL1201" s="7">
        <f t="shared" si="711"/>
        <v>0</v>
      </c>
      <c r="AM1201" s="7">
        <f t="shared" si="712"/>
        <v>0</v>
      </c>
      <c r="AN1201" s="2">
        <f t="shared" si="713"/>
        <v>7.5581395348837205E-2</v>
      </c>
      <c r="AO1201" s="2">
        <f t="shared" si="714"/>
        <v>0</v>
      </c>
      <c r="AP1201" s="2">
        <f t="shared" si="715"/>
        <v>0</v>
      </c>
      <c r="AR1201" t="str">
        <f t="shared" si="716"/>
        <v>Garfield</v>
      </c>
      <c r="AS1201" t="s">
        <v>337</v>
      </c>
      <c r="AT1201" s="184">
        <v>3</v>
      </c>
      <c r="AV1201" s="97">
        <v>31</v>
      </c>
      <c r="AW1201" s="99">
        <v>71</v>
      </c>
      <c r="AX1201" s="105">
        <f t="shared" si="717"/>
        <v>31071</v>
      </c>
      <c r="AZ1201" s="7" t="s">
        <v>2951</v>
      </c>
      <c r="BA1201" t="s">
        <v>3184</v>
      </c>
    </row>
    <row r="1202" spans="1:53" hidden="1" outlineLevel="1">
      <c r="A1202" t="s">
        <v>1565</v>
      </c>
      <c r="B1202" t="s">
        <v>337</v>
      </c>
      <c r="C1202" s="1">
        <f t="shared" si="703"/>
        <v>376</v>
      </c>
      <c r="D1202" s="7">
        <f>IF(R1202&gt;0,RANK(R1202,(R1202:T1202,U1202:AI1202)),0)</f>
        <v>3</v>
      </c>
      <c r="E1202" s="7">
        <f>IF(S1202&gt;0,RANK(S1202,(R1202:T1202,U1202:AI1202)),0)</f>
        <v>0</v>
      </c>
      <c r="F1202" s="7">
        <f>IF(T1202&gt;0,RANK(T1202,(R1202:T1202,U1202:AI1202)),0)</f>
        <v>5</v>
      </c>
      <c r="G1202" s="7">
        <f>IF(U1202&gt;0,RANK(U1202,(R1202:T1202,U1202:AI1202)),0)</f>
        <v>2</v>
      </c>
      <c r="H1202" s="7">
        <f t="shared" si="704"/>
        <v>1</v>
      </c>
      <c r="I1202" s="49">
        <f t="shared" si="705"/>
        <v>217</v>
      </c>
      <c r="J1202" s="177">
        <f t="shared" si="688"/>
        <v>0.5771276595744681</v>
      </c>
      <c r="K1202" s="2"/>
      <c r="L1202" s="2">
        <f t="shared" si="706"/>
        <v>0.10638297872340426</v>
      </c>
      <c r="M1202" s="2">
        <f t="shared" si="707"/>
        <v>0</v>
      </c>
      <c r="N1202" s="2">
        <f t="shared" si="708"/>
        <v>2.3936170212765957E-2</v>
      </c>
      <c r="O1202" s="2">
        <f t="shared" si="692"/>
        <v>0.11702127659574468</v>
      </c>
      <c r="P1202" s="2">
        <f t="shared" si="709"/>
        <v>0.69414893617021278</v>
      </c>
      <c r="Q1202" s="2">
        <f t="shared" si="702"/>
        <v>5.8510638297872286E-2</v>
      </c>
      <c r="R1202" s="1">
        <v>40</v>
      </c>
      <c r="T1202" s="1">
        <v>9</v>
      </c>
      <c r="U1202" s="1">
        <v>44</v>
      </c>
      <c r="V1202" s="1">
        <v>261</v>
      </c>
      <c r="W1202" s="1">
        <v>22</v>
      </c>
      <c r="AK1202" s="7">
        <f t="shared" si="710"/>
        <v>4</v>
      </c>
      <c r="AL1202" s="7">
        <f t="shared" si="711"/>
        <v>0</v>
      </c>
      <c r="AM1202" s="7">
        <f t="shared" si="712"/>
        <v>0</v>
      </c>
      <c r="AN1202" s="2">
        <f t="shared" si="713"/>
        <v>5.8510638297872342E-2</v>
      </c>
      <c r="AO1202" s="2">
        <f t="shared" si="714"/>
        <v>0</v>
      </c>
      <c r="AP1202" s="2">
        <f t="shared" si="715"/>
        <v>0</v>
      </c>
      <c r="AR1202" t="str">
        <f t="shared" si="716"/>
        <v>Gosper</v>
      </c>
      <c r="AS1202" t="s">
        <v>337</v>
      </c>
      <c r="AT1202" s="184">
        <v>3</v>
      </c>
      <c r="AV1202" s="97">
        <v>31</v>
      </c>
      <c r="AW1202" s="99">
        <v>73</v>
      </c>
      <c r="AX1202" s="105">
        <f t="shared" si="717"/>
        <v>31073</v>
      </c>
      <c r="AZ1202" s="7" t="s">
        <v>2951</v>
      </c>
      <c r="BA1202" t="s">
        <v>3184</v>
      </c>
    </row>
    <row r="1203" spans="1:53" hidden="1" outlineLevel="1">
      <c r="A1203" t="s">
        <v>2057</v>
      </c>
      <c r="B1203" t="s">
        <v>337</v>
      </c>
      <c r="C1203" s="1">
        <f t="shared" si="703"/>
        <v>229</v>
      </c>
      <c r="D1203" s="7">
        <f>IF(R1203&gt;0,RANK(R1203,(R1203:T1203,U1203:AI1203)),0)</f>
        <v>4</v>
      </c>
      <c r="E1203" s="7">
        <f>IF(S1203&gt;0,RANK(S1203,(R1203:T1203,U1203:AI1203)),0)</f>
        <v>0</v>
      </c>
      <c r="F1203" s="7">
        <f>IF(T1203&gt;0,RANK(T1203,(R1203:T1203,U1203:AI1203)),0)</f>
        <v>5</v>
      </c>
      <c r="G1203" s="7">
        <f>IF(U1203&gt;0,RANK(U1203,(R1203:T1203,U1203:AI1203)),0)</f>
        <v>2</v>
      </c>
      <c r="H1203" s="7">
        <f t="shared" si="704"/>
        <v>1</v>
      </c>
      <c r="I1203" s="49">
        <f t="shared" si="705"/>
        <v>121</v>
      </c>
      <c r="J1203" s="177">
        <f t="shared" si="688"/>
        <v>0.52838427947598254</v>
      </c>
      <c r="K1203" s="2"/>
      <c r="L1203" s="2">
        <f t="shared" si="706"/>
        <v>4.3668122270742356E-2</v>
      </c>
      <c r="M1203" s="2">
        <f t="shared" si="707"/>
        <v>0</v>
      </c>
      <c r="N1203" s="2">
        <f t="shared" si="708"/>
        <v>2.1834061135371178E-2</v>
      </c>
      <c r="O1203" s="2">
        <f t="shared" si="692"/>
        <v>0.17903930131004367</v>
      </c>
      <c r="P1203" s="2">
        <f t="shared" si="709"/>
        <v>0.70742358078602618</v>
      </c>
      <c r="Q1203" s="2">
        <f t="shared" si="702"/>
        <v>4.8034934497816595E-2</v>
      </c>
      <c r="R1203" s="1">
        <v>10</v>
      </c>
      <c r="T1203" s="1">
        <v>5</v>
      </c>
      <c r="U1203" s="1">
        <v>41</v>
      </c>
      <c r="V1203" s="1">
        <v>162</v>
      </c>
      <c r="W1203" s="1">
        <v>11</v>
      </c>
      <c r="AK1203" s="7">
        <f t="shared" si="710"/>
        <v>3</v>
      </c>
      <c r="AL1203" s="7">
        <f t="shared" si="711"/>
        <v>0</v>
      </c>
      <c r="AM1203" s="7">
        <f t="shared" si="712"/>
        <v>0</v>
      </c>
      <c r="AN1203" s="2">
        <f t="shared" si="713"/>
        <v>4.8034934497816595E-2</v>
      </c>
      <c r="AO1203" s="2">
        <f t="shared" si="714"/>
        <v>0</v>
      </c>
      <c r="AP1203" s="2">
        <f t="shared" si="715"/>
        <v>0</v>
      </c>
      <c r="AR1203" t="str">
        <f t="shared" si="716"/>
        <v>Grant</v>
      </c>
      <c r="AS1203" t="s">
        <v>337</v>
      </c>
      <c r="AT1203" s="184">
        <v>3</v>
      </c>
      <c r="AV1203" s="97">
        <v>31</v>
      </c>
      <c r="AW1203" s="99">
        <v>75</v>
      </c>
      <c r="AX1203" s="105">
        <f t="shared" si="717"/>
        <v>31075</v>
      </c>
      <c r="AZ1203" s="7" t="s">
        <v>2951</v>
      </c>
      <c r="BA1203" t="s">
        <v>3184</v>
      </c>
    </row>
    <row r="1204" spans="1:53" hidden="1" outlineLevel="1">
      <c r="A1204" t="s">
        <v>753</v>
      </c>
      <c r="B1204" t="s">
        <v>337</v>
      </c>
      <c r="C1204" s="1">
        <f t="shared" si="703"/>
        <v>236</v>
      </c>
      <c r="D1204" s="7">
        <f>IF(R1204&gt;0,RANK(R1204,(R1204:T1204,U1204:AI1204)),0)</f>
        <v>3</v>
      </c>
      <c r="E1204" s="7">
        <f>IF(S1204&gt;0,RANK(S1204,(R1204:T1204,U1204:AI1204)),0)</f>
        <v>0</v>
      </c>
      <c r="F1204" s="7">
        <f>IF(T1204&gt;0,RANK(T1204,(R1204:T1204,U1204:AI1204)),0)</f>
        <v>5</v>
      </c>
      <c r="G1204" s="7">
        <f>IF(U1204&gt;0,RANK(U1204,(R1204:T1204,U1204:AI1204)),0)</f>
        <v>2</v>
      </c>
      <c r="H1204" s="7">
        <f t="shared" si="704"/>
        <v>1</v>
      </c>
      <c r="I1204" s="49">
        <f t="shared" si="705"/>
        <v>61</v>
      </c>
      <c r="J1204" s="177">
        <f t="shared" si="688"/>
        <v>0.25847457627118642</v>
      </c>
      <c r="K1204" s="2"/>
      <c r="L1204" s="2">
        <f t="shared" si="706"/>
        <v>9.7457627118644072E-2</v>
      </c>
      <c r="M1204" s="2">
        <f t="shared" si="707"/>
        <v>0</v>
      </c>
      <c r="N1204" s="2">
        <f t="shared" si="708"/>
        <v>4.6610169491525424E-2</v>
      </c>
      <c r="O1204" s="2">
        <f t="shared" si="692"/>
        <v>0.2711864406779661</v>
      </c>
      <c r="P1204" s="2">
        <f t="shared" si="709"/>
        <v>0.52966101694915257</v>
      </c>
      <c r="Q1204" s="2">
        <f t="shared" si="702"/>
        <v>5.5084745762711829E-2</v>
      </c>
      <c r="R1204" s="1">
        <v>23</v>
      </c>
      <c r="T1204" s="1">
        <v>11</v>
      </c>
      <c r="U1204" s="1">
        <v>64</v>
      </c>
      <c r="V1204" s="1">
        <v>125</v>
      </c>
      <c r="W1204" s="1">
        <v>13</v>
      </c>
      <c r="AK1204" s="7">
        <f t="shared" si="710"/>
        <v>4</v>
      </c>
      <c r="AL1204" s="7">
        <f t="shared" si="711"/>
        <v>0</v>
      </c>
      <c r="AM1204" s="7">
        <f t="shared" si="712"/>
        <v>0</v>
      </c>
      <c r="AN1204" s="2">
        <f t="shared" si="713"/>
        <v>5.5084745762711863E-2</v>
      </c>
      <c r="AO1204" s="2">
        <f t="shared" si="714"/>
        <v>0</v>
      </c>
      <c r="AP1204" s="2">
        <f t="shared" si="715"/>
        <v>0</v>
      </c>
      <c r="AR1204" t="str">
        <f t="shared" si="716"/>
        <v>Greeley</v>
      </c>
      <c r="AS1204" t="s">
        <v>337</v>
      </c>
      <c r="AT1204" s="184">
        <v>3</v>
      </c>
      <c r="AV1204" s="97">
        <v>31</v>
      </c>
      <c r="AW1204" s="99">
        <v>77</v>
      </c>
      <c r="AX1204" s="105">
        <f t="shared" si="717"/>
        <v>31077</v>
      </c>
      <c r="AZ1204" s="7" t="s">
        <v>2951</v>
      </c>
      <c r="BA1204" t="s">
        <v>3184</v>
      </c>
    </row>
    <row r="1205" spans="1:53" hidden="1" outlineLevel="1">
      <c r="A1205" t="s">
        <v>846</v>
      </c>
      <c r="B1205" t="s">
        <v>337</v>
      </c>
      <c r="C1205" s="1">
        <f t="shared" si="703"/>
        <v>5902</v>
      </c>
      <c r="D1205" s="7">
        <f>IF(R1205&gt;0,RANK(R1205,(R1205:T1205,U1205:AI1205)),0)</f>
        <v>3</v>
      </c>
      <c r="E1205" s="7">
        <f>IF(S1205&gt;0,RANK(S1205,(R1205:T1205,U1205:AI1205)),0)</f>
        <v>0</v>
      </c>
      <c r="F1205" s="7">
        <f>IF(T1205&gt;0,RANK(T1205,(R1205:T1205,U1205:AI1205)),0)</f>
        <v>5</v>
      </c>
      <c r="G1205" s="7">
        <f>IF(U1205&gt;0,RANK(U1205,(R1205:T1205,U1205:AI1205)),0)</f>
        <v>2</v>
      </c>
      <c r="H1205" s="7">
        <f t="shared" si="704"/>
        <v>1</v>
      </c>
      <c r="I1205" s="49">
        <f t="shared" si="705"/>
        <v>2943</v>
      </c>
      <c r="J1205" s="177">
        <f t="shared" si="688"/>
        <v>0.49864452727888853</v>
      </c>
      <c r="K1205" s="2"/>
      <c r="L1205" s="2">
        <f t="shared" si="706"/>
        <v>0.11674008810572688</v>
      </c>
      <c r="M1205" s="2">
        <f t="shared" si="707"/>
        <v>0</v>
      </c>
      <c r="N1205" s="2">
        <f t="shared" si="708"/>
        <v>3.4733988478481873E-2</v>
      </c>
      <c r="O1205" s="2">
        <f t="shared" si="692"/>
        <v>0.1526601152151813</v>
      </c>
      <c r="P1205" s="2">
        <f t="shared" si="709"/>
        <v>0.65130464249406983</v>
      </c>
      <c r="Q1205" s="2">
        <f t="shared" si="702"/>
        <v>4.4561165706540118E-2</v>
      </c>
      <c r="R1205" s="1">
        <v>689</v>
      </c>
      <c r="T1205" s="1">
        <v>205</v>
      </c>
      <c r="U1205" s="1">
        <v>901</v>
      </c>
      <c r="V1205" s="1">
        <v>3844</v>
      </c>
      <c r="W1205" s="1">
        <v>263</v>
      </c>
      <c r="AK1205" s="7">
        <f t="shared" si="710"/>
        <v>4</v>
      </c>
      <c r="AL1205" s="7">
        <f t="shared" si="711"/>
        <v>0</v>
      </c>
      <c r="AM1205" s="7">
        <f t="shared" si="712"/>
        <v>0</v>
      </c>
      <c r="AN1205" s="2">
        <f t="shared" si="713"/>
        <v>4.4561165706540153E-2</v>
      </c>
      <c r="AO1205" s="2">
        <f t="shared" si="714"/>
        <v>0</v>
      </c>
      <c r="AP1205" s="2">
        <f t="shared" si="715"/>
        <v>0</v>
      </c>
      <c r="AR1205" t="str">
        <f t="shared" si="716"/>
        <v>Hall</v>
      </c>
      <c r="AS1205" t="s">
        <v>337</v>
      </c>
      <c r="AT1205" s="184">
        <v>3</v>
      </c>
      <c r="AV1205" s="97">
        <v>31</v>
      </c>
      <c r="AW1205" s="99">
        <v>79</v>
      </c>
      <c r="AX1205" s="105">
        <f t="shared" si="717"/>
        <v>31079</v>
      </c>
      <c r="AZ1205" s="7" t="s">
        <v>2951</v>
      </c>
      <c r="BA1205" t="s">
        <v>3184</v>
      </c>
    </row>
    <row r="1206" spans="1:53" hidden="1" outlineLevel="1">
      <c r="A1206" t="s">
        <v>1080</v>
      </c>
      <c r="B1206" t="s">
        <v>337</v>
      </c>
      <c r="C1206" s="1">
        <f t="shared" si="703"/>
        <v>1903</v>
      </c>
      <c r="D1206" s="7">
        <f>IF(R1206&gt;0,RANK(R1206,(R1206:T1206,U1206:AI1206)),0)</f>
        <v>3</v>
      </c>
      <c r="E1206" s="7">
        <f>IF(S1206&gt;0,RANK(S1206,(R1206:T1206,U1206:AI1206)),0)</f>
        <v>0</v>
      </c>
      <c r="F1206" s="7">
        <f>IF(T1206&gt;0,RANK(T1206,(R1206:T1206,U1206:AI1206)),0)</f>
        <v>5</v>
      </c>
      <c r="G1206" s="7">
        <f>IF(U1206&gt;0,RANK(U1206,(R1206:T1206,U1206:AI1206)),0)</f>
        <v>2</v>
      </c>
      <c r="H1206" s="7">
        <f t="shared" si="704"/>
        <v>1</v>
      </c>
      <c r="I1206" s="49">
        <f t="shared" si="705"/>
        <v>536</v>
      </c>
      <c r="J1206" s="177">
        <f t="shared" si="688"/>
        <v>0.2816605359957961</v>
      </c>
      <c r="K1206" s="2"/>
      <c r="L1206" s="2">
        <f t="shared" si="706"/>
        <v>0.10825013137151865</v>
      </c>
      <c r="M1206" s="2">
        <f t="shared" si="707"/>
        <v>0</v>
      </c>
      <c r="N1206" s="2">
        <f t="shared" si="708"/>
        <v>3.047819232790331E-2</v>
      </c>
      <c r="O1206" s="2">
        <f t="shared" si="692"/>
        <v>0.26011560693641617</v>
      </c>
      <c r="P1206" s="2">
        <f t="shared" si="709"/>
        <v>0.54177614293221232</v>
      </c>
      <c r="Q1206" s="2">
        <f t="shared" si="702"/>
        <v>5.937992643194967E-2</v>
      </c>
      <c r="R1206" s="1">
        <v>206</v>
      </c>
      <c r="T1206" s="1">
        <v>58</v>
      </c>
      <c r="U1206" s="1">
        <v>495</v>
      </c>
      <c r="V1206" s="1">
        <v>1031</v>
      </c>
      <c r="W1206" s="1">
        <v>113</v>
      </c>
      <c r="AK1206" s="7">
        <f t="shared" si="710"/>
        <v>4</v>
      </c>
      <c r="AL1206" s="7">
        <f t="shared" si="711"/>
        <v>0</v>
      </c>
      <c r="AM1206" s="7">
        <f t="shared" si="712"/>
        <v>0</v>
      </c>
      <c r="AN1206" s="2">
        <f t="shared" si="713"/>
        <v>5.9379926431949552E-2</v>
      </c>
      <c r="AO1206" s="2">
        <f t="shared" si="714"/>
        <v>0</v>
      </c>
      <c r="AP1206" s="2">
        <f t="shared" si="715"/>
        <v>0</v>
      </c>
      <c r="AR1206" t="str">
        <f t="shared" si="716"/>
        <v>Hamilton</v>
      </c>
      <c r="AS1206" t="s">
        <v>337</v>
      </c>
      <c r="AT1206" s="184">
        <v>3</v>
      </c>
      <c r="AV1206" s="97">
        <v>31</v>
      </c>
      <c r="AW1206" s="99">
        <v>81</v>
      </c>
      <c r="AX1206" s="105">
        <f t="shared" si="717"/>
        <v>31081</v>
      </c>
      <c r="AZ1206" s="7" t="s">
        <v>2951</v>
      </c>
      <c r="BA1206" t="s">
        <v>3184</v>
      </c>
    </row>
    <row r="1207" spans="1:53" hidden="1" outlineLevel="1">
      <c r="A1207" t="s">
        <v>1177</v>
      </c>
      <c r="B1207" t="s">
        <v>337</v>
      </c>
      <c r="C1207" s="1">
        <f t="shared" si="703"/>
        <v>704</v>
      </c>
      <c r="D1207" s="7">
        <f>IF(R1207&gt;0,RANK(R1207,(R1207:T1207,U1207:AI1207)),0)</f>
        <v>3</v>
      </c>
      <c r="E1207" s="7">
        <f>IF(S1207&gt;0,RANK(S1207,(R1207:T1207,U1207:AI1207)),0)</f>
        <v>0</v>
      </c>
      <c r="F1207" s="7">
        <f>IF(T1207&gt;0,RANK(T1207,(R1207:T1207,U1207:AI1207)),0)</f>
        <v>5</v>
      </c>
      <c r="G1207" s="7">
        <f>IF(U1207&gt;0,RANK(U1207,(R1207:T1207,U1207:AI1207)),0)</f>
        <v>2</v>
      </c>
      <c r="H1207" s="7">
        <f t="shared" si="704"/>
        <v>1</v>
      </c>
      <c r="I1207" s="49">
        <f t="shared" si="705"/>
        <v>285</v>
      </c>
      <c r="J1207" s="177">
        <f t="shared" si="688"/>
        <v>0.40482954545454547</v>
      </c>
      <c r="K1207" s="2"/>
      <c r="L1207" s="2">
        <f t="shared" si="706"/>
        <v>0.10085227272727272</v>
      </c>
      <c r="M1207" s="2">
        <f t="shared" si="707"/>
        <v>0</v>
      </c>
      <c r="N1207" s="2">
        <f t="shared" si="708"/>
        <v>2.6988636363636364E-2</v>
      </c>
      <c r="O1207" s="2">
        <f t="shared" si="692"/>
        <v>0.21448863636363635</v>
      </c>
      <c r="P1207" s="2">
        <f t="shared" si="709"/>
        <v>0.61931818181818177</v>
      </c>
      <c r="Q1207" s="2">
        <f t="shared" si="702"/>
        <v>3.8352272727272818E-2</v>
      </c>
      <c r="R1207" s="1">
        <v>71</v>
      </c>
      <c r="T1207" s="1">
        <v>19</v>
      </c>
      <c r="U1207" s="1">
        <v>151</v>
      </c>
      <c r="V1207" s="1">
        <v>436</v>
      </c>
      <c r="W1207" s="1">
        <v>27</v>
      </c>
      <c r="AK1207" s="7">
        <f t="shared" si="710"/>
        <v>4</v>
      </c>
      <c r="AL1207" s="7">
        <f t="shared" si="711"/>
        <v>0</v>
      </c>
      <c r="AM1207" s="7">
        <f t="shared" si="712"/>
        <v>0</v>
      </c>
      <c r="AN1207" s="2">
        <f t="shared" si="713"/>
        <v>3.8352272727272728E-2</v>
      </c>
      <c r="AO1207" s="2">
        <f t="shared" si="714"/>
        <v>0</v>
      </c>
      <c r="AP1207" s="2">
        <f t="shared" si="715"/>
        <v>0</v>
      </c>
      <c r="AR1207" t="str">
        <f t="shared" si="716"/>
        <v>Harlan</v>
      </c>
      <c r="AS1207" t="s">
        <v>337</v>
      </c>
      <c r="AT1207" s="184">
        <v>3</v>
      </c>
      <c r="AV1207" s="97">
        <v>31</v>
      </c>
      <c r="AW1207" s="99">
        <v>83</v>
      </c>
      <c r="AX1207" s="105">
        <f t="shared" si="717"/>
        <v>31083</v>
      </c>
      <c r="AZ1207" s="7" t="s">
        <v>2951</v>
      </c>
      <c r="BA1207" t="s">
        <v>3184</v>
      </c>
    </row>
    <row r="1208" spans="1:53" hidden="1" outlineLevel="1">
      <c r="A1208" t="s">
        <v>1512</v>
      </c>
      <c r="B1208" t="s">
        <v>337</v>
      </c>
      <c r="C1208" s="1">
        <f t="shared" si="703"/>
        <v>157</v>
      </c>
      <c r="D1208" s="7">
        <f>IF(R1208&gt;0,RANK(R1208,(R1208:T1208,U1208:AI1208)),0)</f>
        <v>5</v>
      </c>
      <c r="E1208" s="7">
        <f>IF(S1208&gt;0,RANK(S1208,(R1208:T1208,U1208:AI1208)),0)</f>
        <v>0</v>
      </c>
      <c r="F1208" s="7">
        <f>IF(T1208&gt;0,RANK(T1208,(R1208:T1208,U1208:AI1208)),0)</f>
        <v>4</v>
      </c>
      <c r="G1208" s="7">
        <f>IF(U1208&gt;0,RANK(U1208,(R1208:T1208,U1208:AI1208)),0)</f>
        <v>2</v>
      </c>
      <c r="H1208" s="7">
        <f t="shared" si="704"/>
        <v>1</v>
      </c>
      <c r="I1208" s="49">
        <f t="shared" si="705"/>
        <v>70</v>
      </c>
      <c r="J1208" s="177">
        <f t="shared" si="688"/>
        <v>0.44585987261146498</v>
      </c>
      <c r="K1208" s="2"/>
      <c r="L1208" s="2">
        <f t="shared" si="706"/>
        <v>3.1847133757961783E-2</v>
      </c>
      <c r="M1208" s="2">
        <f t="shared" si="707"/>
        <v>0</v>
      </c>
      <c r="N1208" s="2">
        <f t="shared" si="708"/>
        <v>4.4585987261146494E-2</v>
      </c>
      <c r="O1208" s="2">
        <f t="shared" ref="O1208:O1259" si="718">IF($C1208=0,"-",U1208/$C1208)</f>
        <v>0.21019108280254778</v>
      </c>
      <c r="P1208" s="2">
        <f t="shared" si="709"/>
        <v>0.6560509554140127</v>
      </c>
      <c r="Q1208" s="2">
        <f t="shared" si="702"/>
        <v>5.7324840764331308E-2</v>
      </c>
      <c r="R1208" s="1">
        <v>5</v>
      </c>
      <c r="T1208" s="1">
        <v>7</v>
      </c>
      <c r="U1208" s="1">
        <v>33</v>
      </c>
      <c r="V1208" s="1">
        <v>103</v>
      </c>
      <c r="W1208" s="1">
        <v>9</v>
      </c>
      <c r="AC1208" s="166"/>
      <c r="AK1208" s="7">
        <f t="shared" si="710"/>
        <v>3</v>
      </c>
      <c r="AL1208" s="7">
        <f t="shared" si="711"/>
        <v>0</v>
      </c>
      <c r="AM1208" s="7">
        <f t="shared" si="712"/>
        <v>0</v>
      </c>
      <c r="AN1208" s="2">
        <f t="shared" si="713"/>
        <v>5.7324840764331211E-2</v>
      </c>
      <c r="AO1208" s="2">
        <f t="shared" si="714"/>
        <v>0</v>
      </c>
      <c r="AP1208" s="2">
        <f t="shared" si="715"/>
        <v>0</v>
      </c>
      <c r="AR1208" t="str">
        <f t="shared" si="716"/>
        <v>Hayes</v>
      </c>
      <c r="AS1208" t="s">
        <v>337</v>
      </c>
      <c r="AT1208" s="184">
        <v>3</v>
      </c>
      <c r="AV1208" s="97">
        <v>31</v>
      </c>
      <c r="AW1208" s="99">
        <v>85</v>
      </c>
      <c r="AX1208" s="105">
        <f t="shared" si="717"/>
        <v>31085</v>
      </c>
      <c r="AZ1208" s="7" t="s">
        <v>2951</v>
      </c>
      <c r="BA1208" t="s">
        <v>3184</v>
      </c>
    </row>
    <row r="1209" spans="1:53" hidden="1" outlineLevel="1">
      <c r="A1209" t="s">
        <v>3206</v>
      </c>
      <c r="B1209" t="s">
        <v>337</v>
      </c>
      <c r="C1209" s="1">
        <f t="shared" si="703"/>
        <v>430</v>
      </c>
      <c r="D1209" s="7">
        <f>IF(R1209&gt;0,RANK(R1209,(R1209:T1209,U1209:AI1209)),0)</f>
        <v>4</v>
      </c>
      <c r="E1209" s="7">
        <f>IF(S1209&gt;0,RANK(S1209,(R1209:T1209,U1209:AI1209)),0)</f>
        <v>0</v>
      </c>
      <c r="F1209" s="7">
        <f>IF(T1209&gt;0,RANK(T1209,(R1209:T1209,U1209:AI1209)),0)</f>
        <v>5</v>
      </c>
      <c r="G1209" s="7">
        <f>IF(U1209&gt;0,RANK(U1209,(R1209:T1209,U1209:AI1209)),0)</f>
        <v>2</v>
      </c>
      <c r="H1209" s="7">
        <f t="shared" si="704"/>
        <v>1</v>
      </c>
      <c r="I1209" s="49">
        <f t="shared" si="705"/>
        <v>245</v>
      </c>
      <c r="J1209" s="177">
        <f t="shared" si="688"/>
        <v>0.56976744186046513</v>
      </c>
      <c r="K1209" s="2"/>
      <c r="L1209" s="2">
        <f t="shared" si="706"/>
        <v>5.3488372093023255E-2</v>
      </c>
      <c r="M1209" s="2">
        <f t="shared" si="707"/>
        <v>0</v>
      </c>
      <c r="N1209" s="2">
        <f t="shared" si="708"/>
        <v>2.5581395348837209E-2</v>
      </c>
      <c r="O1209" s="2">
        <f t="shared" si="718"/>
        <v>0.14418604651162792</v>
      </c>
      <c r="P1209" s="2">
        <f t="shared" si="709"/>
        <v>0.71395348837209305</v>
      </c>
      <c r="Q1209" s="2">
        <f t="shared" si="702"/>
        <v>6.2790697674418583E-2</v>
      </c>
      <c r="R1209" s="1">
        <v>23</v>
      </c>
      <c r="T1209" s="1">
        <v>11</v>
      </c>
      <c r="U1209" s="1">
        <v>62</v>
      </c>
      <c r="V1209" s="1">
        <v>307</v>
      </c>
      <c r="W1209" s="1">
        <v>27</v>
      </c>
      <c r="AK1209" s="7">
        <f t="shared" si="710"/>
        <v>3</v>
      </c>
      <c r="AL1209" s="7">
        <f t="shared" si="711"/>
        <v>0</v>
      </c>
      <c r="AM1209" s="7">
        <f t="shared" si="712"/>
        <v>0</v>
      </c>
      <c r="AN1209" s="2">
        <f t="shared" si="713"/>
        <v>6.2790697674418611E-2</v>
      </c>
      <c r="AO1209" s="2">
        <f t="shared" si="714"/>
        <v>0</v>
      </c>
      <c r="AP1209" s="2">
        <f t="shared" si="715"/>
        <v>0</v>
      </c>
      <c r="AR1209" t="str">
        <f t="shared" si="716"/>
        <v>Hitchcock</v>
      </c>
      <c r="AS1209" t="s">
        <v>337</v>
      </c>
      <c r="AT1209" s="184">
        <v>3</v>
      </c>
      <c r="AV1209" s="97">
        <v>31</v>
      </c>
      <c r="AW1209" s="99">
        <v>87</v>
      </c>
      <c r="AX1209" s="105">
        <f t="shared" si="717"/>
        <v>31087</v>
      </c>
      <c r="AZ1209" s="7" t="s">
        <v>2951</v>
      </c>
      <c r="BA1209" t="s">
        <v>3184</v>
      </c>
    </row>
    <row r="1210" spans="1:53" hidden="1" outlineLevel="1">
      <c r="A1210" t="s">
        <v>917</v>
      </c>
      <c r="B1210" t="s">
        <v>337</v>
      </c>
      <c r="C1210" s="1">
        <f t="shared" si="703"/>
        <v>1928</v>
      </c>
      <c r="D1210" s="7">
        <f>IF(R1210&gt;0,RANK(R1210,(R1210:T1210,U1210:AI1210)),0)</f>
        <v>3</v>
      </c>
      <c r="E1210" s="7">
        <f>IF(S1210&gt;0,RANK(S1210,(R1210:T1210,U1210:AI1210)),0)</f>
        <v>0</v>
      </c>
      <c r="F1210" s="7">
        <f>IF(T1210&gt;0,RANK(T1210,(R1210:T1210,U1210:AI1210)),0)</f>
        <v>5</v>
      </c>
      <c r="G1210" s="7">
        <f>IF(U1210&gt;0,RANK(U1210,(R1210:T1210,U1210:AI1210)),0)</f>
        <v>2</v>
      </c>
      <c r="H1210" s="7">
        <f t="shared" si="704"/>
        <v>1</v>
      </c>
      <c r="I1210" s="49">
        <f t="shared" si="705"/>
        <v>1043</v>
      </c>
      <c r="J1210" s="177">
        <f t="shared" si="688"/>
        <v>0.5409751037344398</v>
      </c>
      <c r="K1210" s="2"/>
      <c r="L1210" s="2">
        <f t="shared" si="706"/>
        <v>7.8838174273858919E-2</v>
      </c>
      <c r="M1210" s="2">
        <f t="shared" si="707"/>
        <v>0</v>
      </c>
      <c r="N1210" s="2">
        <f t="shared" si="708"/>
        <v>2.4377593360995851E-2</v>
      </c>
      <c r="O1210" s="2">
        <f t="shared" si="718"/>
        <v>0.14159751037344398</v>
      </c>
      <c r="P1210" s="2">
        <f t="shared" si="709"/>
        <v>0.68257261410788383</v>
      </c>
      <c r="Q1210" s="2">
        <f t="shared" si="702"/>
        <v>7.2614107883817391E-2</v>
      </c>
      <c r="R1210" s="1">
        <v>152</v>
      </c>
      <c r="T1210" s="1">
        <v>47</v>
      </c>
      <c r="U1210" s="1">
        <v>273</v>
      </c>
      <c r="V1210" s="1">
        <v>1316</v>
      </c>
      <c r="W1210" s="1">
        <v>140</v>
      </c>
      <c r="AK1210" s="7">
        <f t="shared" si="710"/>
        <v>4</v>
      </c>
      <c r="AL1210" s="7">
        <f t="shared" si="711"/>
        <v>0</v>
      </c>
      <c r="AM1210" s="7">
        <f t="shared" si="712"/>
        <v>0</v>
      </c>
      <c r="AN1210" s="2">
        <f t="shared" si="713"/>
        <v>7.2614107883817433E-2</v>
      </c>
      <c r="AO1210" s="2">
        <f t="shared" si="714"/>
        <v>0</v>
      </c>
      <c r="AP1210" s="2">
        <f t="shared" si="715"/>
        <v>0</v>
      </c>
      <c r="AR1210" t="str">
        <f t="shared" si="716"/>
        <v>Holt</v>
      </c>
      <c r="AS1210" t="s">
        <v>337</v>
      </c>
      <c r="AT1210" s="184">
        <v>3</v>
      </c>
      <c r="AV1210" s="97">
        <v>31</v>
      </c>
      <c r="AW1210" s="99">
        <v>89</v>
      </c>
      <c r="AX1210" s="105">
        <f t="shared" si="717"/>
        <v>31089</v>
      </c>
      <c r="AZ1210" s="7" t="s">
        <v>2951</v>
      </c>
      <c r="BA1210" t="s">
        <v>3184</v>
      </c>
    </row>
    <row r="1211" spans="1:53" hidden="1" outlineLevel="1">
      <c r="A1211" t="s">
        <v>1298</v>
      </c>
      <c r="B1211" t="s">
        <v>337</v>
      </c>
      <c r="C1211" s="1">
        <f t="shared" si="703"/>
        <v>172</v>
      </c>
      <c r="D1211" s="7">
        <f>IF(R1211&gt;0,RANK(R1211,(R1211:T1211,U1211:AI1211)),0)</f>
        <v>4</v>
      </c>
      <c r="E1211" s="7">
        <f>IF(S1211&gt;0,RANK(S1211,(R1211:T1211,U1211:AI1211)),0)</f>
        <v>0</v>
      </c>
      <c r="F1211" s="7">
        <f>IF(T1211&gt;0,RANK(T1211,(R1211:T1211,U1211:AI1211)),0)</f>
        <v>5</v>
      </c>
      <c r="G1211" s="7">
        <f>IF(U1211&gt;0,RANK(U1211,(R1211:T1211,U1211:AI1211)),0)</f>
        <v>2</v>
      </c>
      <c r="H1211" s="7">
        <f t="shared" si="704"/>
        <v>1</v>
      </c>
      <c r="I1211" s="49">
        <f t="shared" si="705"/>
        <v>96</v>
      </c>
      <c r="J1211" s="177">
        <f t="shared" si="688"/>
        <v>0.55813953488372092</v>
      </c>
      <c r="K1211" s="2"/>
      <c r="L1211" s="2">
        <f t="shared" si="706"/>
        <v>6.3953488372093026E-2</v>
      </c>
      <c r="M1211" s="2">
        <f t="shared" si="707"/>
        <v>0</v>
      </c>
      <c r="N1211" s="2">
        <f t="shared" si="708"/>
        <v>1.7441860465116279E-2</v>
      </c>
      <c r="O1211" s="2">
        <f t="shared" si="718"/>
        <v>0.13372093023255813</v>
      </c>
      <c r="P1211" s="2">
        <f t="shared" si="709"/>
        <v>0.69186046511627908</v>
      </c>
      <c r="Q1211" s="2">
        <f t="shared" si="702"/>
        <v>9.3023255813953432E-2</v>
      </c>
      <c r="R1211" s="1">
        <v>11</v>
      </c>
      <c r="T1211" s="1">
        <v>3</v>
      </c>
      <c r="U1211" s="1">
        <v>23</v>
      </c>
      <c r="V1211" s="1">
        <v>119</v>
      </c>
      <c r="W1211" s="1">
        <v>16</v>
      </c>
      <c r="AK1211" s="7">
        <f t="shared" si="710"/>
        <v>3</v>
      </c>
      <c r="AL1211" s="7">
        <f t="shared" si="711"/>
        <v>0</v>
      </c>
      <c r="AM1211" s="7">
        <f t="shared" si="712"/>
        <v>0</v>
      </c>
      <c r="AN1211" s="2">
        <f t="shared" si="713"/>
        <v>9.3023255813953487E-2</v>
      </c>
      <c r="AO1211" s="2">
        <f t="shared" si="714"/>
        <v>0</v>
      </c>
      <c r="AP1211" s="2">
        <f t="shared" si="715"/>
        <v>0</v>
      </c>
      <c r="AR1211" t="str">
        <f t="shared" si="716"/>
        <v>Hooker</v>
      </c>
      <c r="AS1211" t="s">
        <v>337</v>
      </c>
      <c r="AT1211" s="184">
        <v>3</v>
      </c>
      <c r="AV1211" s="97">
        <v>31</v>
      </c>
      <c r="AW1211" s="99">
        <v>91</v>
      </c>
      <c r="AX1211" s="105">
        <f t="shared" si="717"/>
        <v>31091</v>
      </c>
      <c r="AZ1211" s="7" t="s">
        <v>2951</v>
      </c>
      <c r="BA1211" t="s">
        <v>3184</v>
      </c>
    </row>
    <row r="1212" spans="1:53" hidden="1" outlineLevel="1">
      <c r="A1212" t="s">
        <v>1133</v>
      </c>
      <c r="B1212" t="s">
        <v>337</v>
      </c>
      <c r="C1212" s="1">
        <f t="shared" si="703"/>
        <v>828</v>
      </c>
      <c r="D1212" s="7">
        <f>IF(R1212&gt;0,RANK(R1212,(R1212:T1212,U1212:AI1212)),0)</f>
        <v>3</v>
      </c>
      <c r="E1212" s="7">
        <f>IF(S1212&gt;0,RANK(S1212,(R1212:T1212,U1212:AI1212)),0)</f>
        <v>0</v>
      </c>
      <c r="F1212" s="7">
        <f>IF(T1212&gt;0,RANK(T1212,(R1212:T1212,U1212:AI1212)),0)</f>
        <v>5</v>
      </c>
      <c r="G1212" s="7">
        <f>IF(U1212&gt;0,RANK(U1212,(R1212:T1212,U1212:AI1212)),0)</f>
        <v>2</v>
      </c>
      <c r="H1212" s="7">
        <f t="shared" si="704"/>
        <v>1</v>
      </c>
      <c r="I1212" s="49">
        <f t="shared" si="705"/>
        <v>397</v>
      </c>
      <c r="J1212" s="177">
        <f t="shared" si="688"/>
        <v>0.47946859903381644</v>
      </c>
      <c r="K1212" s="2"/>
      <c r="L1212" s="2">
        <f t="shared" si="706"/>
        <v>8.5748792270531407E-2</v>
      </c>
      <c r="M1212" s="2">
        <f t="shared" si="707"/>
        <v>0</v>
      </c>
      <c r="N1212" s="2">
        <f t="shared" si="708"/>
        <v>4.5893719806763288E-2</v>
      </c>
      <c r="O1212" s="2">
        <f t="shared" si="718"/>
        <v>0.16545893719806765</v>
      </c>
      <c r="P1212" s="2">
        <f t="shared" si="709"/>
        <v>0.64492753623188404</v>
      </c>
      <c r="Q1212" s="2">
        <f t="shared" si="702"/>
        <v>5.7971014492753659E-2</v>
      </c>
      <c r="R1212" s="1">
        <v>71</v>
      </c>
      <c r="T1212" s="1">
        <v>38</v>
      </c>
      <c r="U1212" s="1">
        <v>137</v>
      </c>
      <c r="V1212" s="1">
        <v>534</v>
      </c>
      <c r="W1212" s="1">
        <v>48</v>
      </c>
      <c r="AK1212" s="7">
        <f t="shared" si="710"/>
        <v>4</v>
      </c>
      <c r="AL1212" s="7">
        <f t="shared" si="711"/>
        <v>0</v>
      </c>
      <c r="AM1212" s="7">
        <f t="shared" si="712"/>
        <v>0</v>
      </c>
      <c r="AN1212" s="2">
        <f t="shared" si="713"/>
        <v>5.7971014492753624E-2</v>
      </c>
      <c r="AO1212" s="2">
        <f t="shared" si="714"/>
        <v>0</v>
      </c>
      <c r="AP1212" s="2">
        <f t="shared" si="715"/>
        <v>0</v>
      </c>
      <c r="AR1212" t="str">
        <f t="shared" si="716"/>
        <v>Howard</v>
      </c>
      <c r="AS1212" t="s">
        <v>337</v>
      </c>
      <c r="AT1212" s="184">
        <v>3</v>
      </c>
      <c r="AV1212" s="97">
        <v>31</v>
      </c>
      <c r="AW1212" s="99">
        <v>93</v>
      </c>
      <c r="AX1212" s="105">
        <f t="shared" si="717"/>
        <v>31093</v>
      </c>
      <c r="AZ1212" s="7" t="s">
        <v>2951</v>
      </c>
      <c r="BA1212" t="s">
        <v>3184</v>
      </c>
    </row>
    <row r="1213" spans="1:53" hidden="1" outlineLevel="1">
      <c r="A1213" t="s">
        <v>2461</v>
      </c>
      <c r="B1213" t="s">
        <v>337</v>
      </c>
      <c r="C1213" s="1">
        <f t="shared" si="703"/>
        <v>840</v>
      </c>
      <c r="D1213" s="7">
        <f>IF(R1213&gt;0,RANK(R1213,(R1213:T1213,U1213:AI1213)),0)</f>
        <v>3</v>
      </c>
      <c r="E1213" s="7">
        <f>IF(S1213&gt;0,RANK(S1213,(R1213:T1213,U1213:AI1213)),0)</f>
        <v>0</v>
      </c>
      <c r="F1213" s="7">
        <f>IF(T1213&gt;0,RANK(T1213,(R1213:T1213,U1213:AI1213)),0)</f>
        <v>5</v>
      </c>
      <c r="G1213" s="7">
        <f>IF(U1213&gt;0,RANK(U1213,(R1213:T1213,U1213:AI1213)),0)</f>
        <v>2</v>
      </c>
      <c r="H1213" s="7">
        <f t="shared" si="704"/>
        <v>1</v>
      </c>
      <c r="I1213" s="49">
        <f t="shared" si="705"/>
        <v>386</v>
      </c>
      <c r="J1213" s="177">
        <f t="shared" si="688"/>
        <v>0.4595238095238095</v>
      </c>
      <c r="K1213" s="2"/>
      <c r="L1213" s="2">
        <f t="shared" si="706"/>
        <v>0.10595238095238095</v>
      </c>
      <c r="M1213" s="2">
        <f t="shared" si="707"/>
        <v>0</v>
      </c>
      <c r="N1213" s="2">
        <f t="shared" si="708"/>
        <v>2.7380952380952381E-2</v>
      </c>
      <c r="O1213" s="2">
        <f t="shared" si="718"/>
        <v>0.17499999999999999</v>
      </c>
      <c r="P1213" s="2">
        <f t="shared" si="709"/>
        <v>0.63452380952380949</v>
      </c>
      <c r="Q1213" s="2">
        <f t="shared" si="702"/>
        <v>5.7142857142857162E-2</v>
      </c>
      <c r="R1213" s="1">
        <v>89</v>
      </c>
      <c r="T1213" s="1">
        <v>23</v>
      </c>
      <c r="U1213" s="1">
        <v>147</v>
      </c>
      <c r="V1213" s="1">
        <v>533</v>
      </c>
      <c r="W1213" s="1">
        <v>48</v>
      </c>
      <c r="AK1213" s="7">
        <f t="shared" si="710"/>
        <v>4</v>
      </c>
      <c r="AL1213" s="7">
        <f t="shared" si="711"/>
        <v>0</v>
      </c>
      <c r="AM1213" s="7">
        <f t="shared" si="712"/>
        <v>0</v>
      </c>
      <c r="AN1213" s="2">
        <f t="shared" si="713"/>
        <v>5.7142857142857141E-2</v>
      </c>
      <c r="AO1213" s="2">
        <f t="shared" si="714"/>
        <v>0</v>
      </c>
      <c r="AP1213" s="2">
        <f t="shared" si="715"/>
        <v>0</v>
      </c>
      <c r="AR1213" t="str">
        <f t="shared" si="716"/>
        <v>Jefferson</v>
      </c>
      <c r="AS1213" t="s">
        <v>337</v>
      </c>
      <c r="AT1213" s="184">
        <v>3</v>
      </c>
      <c r="AV1213" s="97">
        <v>31</v>
      </c>
      <c r="AW1213" s="99">
        <v>95</v>
      </c>
      <c r="AX1213" s="105">
        <f t="shared" si="717"/>
        <v>31095</v>
      </c>
      <c r="AZ1213" s="7" t="s">
        <v>2951</v>
      </c>
      <c r="BA1213" t="s">
        <v>3184</v>
      </c>
    </row>
    <row r="1214" spans="1:53" hidden="1" outlineLevel="1">
      <c r="A1214" t="s">
        <v>1947</v>
      </c>
      <c r="B1214" t="s">
        <v>337</v>
      </c>
      <c r="C1214" s="1">
        <f t="shared" si="703"/>
        <v>520</v>
      </c>
      <c r="D1214" s="7">
        <f>IF(R1214&gt;0,RANK(R1214,(R1214:T1214,U1214:AI1214)),0)</f>
        <v>3</v>
      </c>
      <c r="E1214" s="7">
        <f>IF(S1214&gt;0,RANK(S1214,(R1214:T1214,U1214:AI1214)),0)</f>
        <v>0</v>
      </c>
      <c r="F1214" s="7">
        <f>IF(T1214&gt;0,RANK(T1214,(R1214:T1214,U1214:AI1214)),0)</f>
        <v>5</v>
      </c>
      <c r="G1214" s="7">
        <f>IF(U1214&gt;0,RANK(U1214,(R1214:T1214,U1214:AI1214)),0)</f>
        <v>2</v>
      </c>
      <c r="H1214" s="7">
        <f t="shared" si="704"/>
        <v>1</v>
      </c>
      <c r="I1214" s="49">
        <f t="shared" si="705"/>
        <v>246</v>
      </c>
      <c r="J1214" s="177">
        <f t="shared" si="688"/>
        <v>0.47307692307692306</v>
      </c>
      <c r="K1214" s="2"/>
      <c r="L1214" s="2">
        <f t="shared" si="706"/>
        <v>0.10961538461538461</v>
      </c>
      <c r="M1214" s="2">
        <f t="shared" si="707"/>
        <v>0</v>
      </c>
      <c r="N1214" s="2">
        <f t="shared" si="708"/>
        <v>3.4615384615384617E-2</v>
      </c>
      <c r="O1214" s="2">
        <f t="shared" si="718"/>
        <v>0.15769230769230769</v>
      </c>
      <c r="P1214" s="2">
        <f t="shared" si="709"/>
        <v>0.63076923076923075</v>
      </c>
      <c r="Q1214" s="2">
        <f t="shared" si="702"/>
        <v>6.7307692307692291E-2</v>
      </c>
      <c r="R1214" s="1">
        <v>57</v>
      </c>
      <c r="T1214" s="1">
        <v>18</v>
      </c>
      <c r="U1214" s="1">
        <v>82</v>
      </c>
      <c r="V1214" s="1">
        <v>328</v>
      </c>
      <c r="W1214" s="1">
        <v>35</v>
      </c>
      <c r="AK1214" s="7">
        <f t="shared" si="710"/>
        <v>4</v>
      </c>
      <c r="AL1214" s="7">
        <f t="shared" si="711"/>
        <v>0</v>
      </c>
      <c r="AM1214" s="7">
        <f t="shared" si="712"/>
        <v>0</v>
      </c>
      <c r="AN1214" s="2">
        <f t="shared" si="713"/>
        <v>6.7307692307692304E-2</v>
      </c>
      <c r="AO1214" s="2">
        <f t="shared" si="714"/>
        <v>0</v>
      </c>
      <c r="AP1214" s="2">
        <f t="shared" si="715"/>
        <v>0</v>
      </c>
      <c r="AR1214" t="str">
        <f t="shared" si="716"/>
        <v>Johnson</v>
      </c>
      <c r="AS1214" t="s">
        <v>337</v>
      </c>
      <c r="AT1214" s="184">
        <v>3</v>
      </c>
      <c r="AV1214" s="97">
        <v>31</v>
      </c>
      <c r="AW1214" s="99">
        <v>97</v>
      </c>
      <c r="AX1214" s="105">
        <f t="shared" si="717"/>
        <v>31097</v>
      </c>
      <c r="AZ1214" s="7" t="s">
        <v>2951</v>
      </c>
      <c r="BA1214" t="s">
        <v>3184</v>
      </c>
    </row>
    <row r="1215" spans="1:53" hidden="1" outlineLevel="1">
      <c r="A1215" t="s">
        <v>1575</v>
      </c>
      <c r="B1215" t="s">
        <v>337</v>
      </c>
      <c r="C1215" s="1">
        <f t="shared" si="703"/>
        <v>944</v>
      </c>
      <c r="D1215" s="7">
        <f>IF(R1215&gt;0,RANK(R1215,(R1215:T1215,U1215:AI1215)),0)</f>
        <v>4</v>
      </c>
      <c r="E1215" s="7">
        <f>IF(S1215&gt;0,RANK(S1215,(R1215:T1215,U1215:AI1215)),0)</f>
        <v>0</v>
      </c>
      <c r="F1215" s="7">
        <f>IF(T1215&gt;0,RANK(T1215,(R1215:T1215,U1215:AI1215)),0)</f>
        <v>5</v>
      </c>
      <c r="G1215" s="7">
        <f>IF(U1215&gt;0,RANK(U1215,(R1215:T1215,U1215:AI1215)),0)</f>
        <v>2</v>
      </c>
      <c r="H1215" s="7">
        <f t="shared" si="704"/>
        <v>1</v>
      </c>
      <c r="I1215" s="49">
        <f t="shared" si="705"/>
        <v>456</v>
      </c>
      <c r="J1215" s="177">
        <f t="shared" si="688"/>
        <v>0.48305084745762711</v>
      </c>
      <c r="K1215" s="2"/>
      <c r="L1215" s="2">
        <f t="shared" si="706"/>
        <v>6.7796610169491525E-2</v>
      </c>
      <c r="M1215" s="2">
        <f t="shared" si="707"/>
        <v>0</v>
      </c>
      <c r="N1215" s="2">
        <f t="shared" si="708"/>
        <v>3.6016949152542374E-2</v>
      </c>
      <c r="O1215" s="2">
        <f t="shared" si="718"/>
        <v>0.17055084745762711</v>
      </c>
      <c r="P1215" s="2">
        <f t="shared" si="709"/>
        <v>0.65360169491525422</v>
      </c>
      <c r="Q1215" s="2">
        <f t="shared" si="702"/>
        <v>7.2033898305084665E-2</v>
      </c>
      <c r="R1215" s="1">
        <v>64</v>
      </c>
      <c r="T1215" s="1">
        <v>34</v>
      </c>
      <c r="U1215" s="1">
        <v>161</v>
      </c>
      <c r="V1215" s="1">
        <v>617</v>
      </c>
      <c r="W1215" s="1">
        <v>68</v>
      </c>
      <c r="AK1215" s="7">
        <f t="shared" si="710"/>
        <v>3</v>
      </c>
      <c r="AL1215" s="7">
        <f t="shared" si="711"/>
        <v>0</v>
      </c>
      <c r="AM1215" s="7">
        <f t="shared" si="712"/>
        <v>0</v>
      </c>
      <c r="AN1215" s="2">
        <f t="shared" si="713"/>
        <v>7.2033898305084748E-2</v>
      </c>
      <c r="AO1215" s="2">
        <f t="shared" si="714"/>
        <v>0</v>
      </c>
      <c r="AP1215" s="2">
        <f t="shared" si="715"/>
        <v>0</v>
      </c>
      <c r="AR1215" t="str">
        <f t="shared" si="716"/>
        <v>Kearney</v>
      </c>
      <c r="AS1215" t="s">
        <v>337</v>
      </c>
      <c r="AT1215" s="184">
        <v>3</v>
      </c>
      <c r="AV1215" s="97">
        <v>31</v>
      </c>
      <c r="AW1215" s="99">
        <v>99</v>
      </c>
      <c r="AX1215" s="105">
        <f t="shared" si="717"/>
        <v>31099</v>
      </c>
      <c r="AZ1215" s="7" t="s">
        <v>2951</v>
      </c>
      <c r="BA1215" t="s">
        <v>3184</v>
      </c>
    </row>
    <row r="1216" spans="1:53" hidden="1" outlineLevel="1">
      <c r="A1216" t="s">
        <v>2985</v>
      </c>
      <c r="B1216" t="s">
        <v>337</v>
      </c>
      <c r="C1216" s="1">
        <f t="shared" si="703"/>
        <v>1803</v>
      </c>
      <c r="D1216" s="7">
        <f>IF(R1216&gt;0,RANK(R1216,(R1216:T1216,U1216:AI1216)),0)</f>
        <v>3</v>
      </c>
      <c r="E1216" s="7">
        <f>IF(S1216&gt;0,RANK(S1216,(R1216:T1216,U1216:AI1216)),0)</f>
        <v>0</v>
      </c>
      <c r="F1216" s="7">
        <f>IF(T1216&gt;0,RANK(T1216,(R1216:T1216,U1216:AI1216)),0)</f>
        <v>5</v>
      </c>
      <c r="G1216" s="7">
        <f>IF(U1216&gt;0,RANK(U1216,(R1216:T1216,U1216:AI1216)),0)</f>
        <v>2</v>
      </c>
      <c r="H1216" s="7">
        <f t="shared" si="704"/>
        <v>1</v>
      </c>
      <c r="I1216" s="49">
        <f t="shared" si="705"/>
        <v>998</v>
      </c>
      <c r="J1216" s="177">
        <f t="shared" si="688"/>
        <v>0.55352190793122569</v>
      </c>
      <c r="K1216" s="2"/>
      <c r="L1216" s="2">
        <f t="shared" si="706"/>
        <v>7.9866888519134774E-2</v>
      </c>
      <c r="M1216" s="2">
        <f t="shared" si="707"/>
        <v>0</v>
      </c>
      <c r="N1216" s="2">
        <f t="shared" si="708"/>
        <v>2.5513033832501388E-2</v>
      </c>
      <c r="O1216" s="2">
        <f t="shared" si="718"/>
        <v>0.14420410427066002</v>
      </c>
      <c r="P1216" s="2">
        <f t="shared" si="709"/>
        <v>0.69772601220188579</v>
      </c>
      <c r="Q1216" s="2">
        <f t="shared" si="702"/>
        <v>5.2689961175818034E-2</v>
      </c>
      <c r="R1216" s="1">
        <v>144</v>
      </c>
      <c r="T1216" s="1">
        <v>46</v>
      </c>
      <c r="U1216" s="1">
        <v>260</v>
      </c>
      <c r="V1216" s="1">
        <v>1258</v>
      </c>
      <c r="W1216" s="1">
        <v>95</v>
      </c>
      <c r="AK1216" s="7">
        <f t="shared" si="710"/>
        <v>4</v>
      </c>
      <c r="AL1216" s="7">
        <f t="shared" si="711"/>
        <v>0</v>
      </c>
      <c r="AM1216" s="7">
        <f t="shared" si="712"/>
        <v>0</v>
      </c>
      <c r="AN1216" s="2">
        <f t="shared" si="713"/>
        <v>5.2689961175818083E-2</v>
      </c>
      <c r="AO1216" s="2">
        <f t="shared" si="714"/>
        <v>0</v>
      </c>
      <c r="AP1216" s="2">
        <f t="shared" si="715"/>
        <v>0</v>
      </c>
      <c r="AR1216" t="str">
        <f t="shared" si="716"/>
        <v>Keith</v>
      </c>
      <c r="AS1216" t="s">
        <v>337</v>
      </c>
      <c r="AT1216" s="184">
        <v>3</v>
      </c>
      <c r="AV1216" s="97">
        <v>31</v>
      </c>
      <c r="AW1216" s="99">
        <v>101</v>
      </c>
      <c r="AX1216" s="105">
        <f t="shared" si="717"/>
        <v>31101</v>
      </c>
      <c r="AZ1216" s="7" t="s">
        <v>2951</v>
      </c>
      <c r="BA1216" t="s">
        <v>3184</v>
      </c>
    </row>
    <row r="1217" spans="1:53" hidden="1" outlineLevel="1">
      <c r="A1217" t="s">
        <v>1417</v>
      </c>
      <c r="B1217" t="s">
        <v>337</v>
      </c>
      <c r="C1217" s="1">
        <f t="shared" si="703"/>
        <v>273</v>
      </c>
      <c r="D1217" s="7">
        <f>IF(R1217&gt;0,RANK(R1217,(R1217:T1217,U1217:AI1217)),0)</f>
        <v>4</v>
      </c>
      <c r="E1217" s="7">
        <f>IF(S1217&gt;0,RANK(S1217,(R1217:T1217,U1217:AI1217)),0)</f>
        <v>0</v>
      </c>
      <c r="F1217" s="7">
        <f>IF(T1217&gt;0,RANK(T1217,(R1217:T1217,U1217:AI1217)),0)</f>
        <v>5</v>
      </c>
      <c r="G1217" s="7">
        <f>IF(U1217&gt;0,RANK(U1217,(R1217:T1217,U1217:AI1217)),0)</f>
        <v>2</v>
      </c>
      <c r="H1217" s="7">
        <f t="shared" si="704"/>
        <v>1</v>
      </c>
      <c r="I1217" s="49">
        <f t="shared" si="705"/>
        <v>172</v>
      </c>
      <c r="J1217" s="177">
        <f t="shared" si="688"/>
        <v>0.63003663003663002</v>
      </c>
      <c r="K1217" s="2"/>
      <c r="L1217" s="2">
        <f t="shared" si="706"/>
        <v>5.4945054945054944E-2</v>
      </c>
      <c r="M1217" s="2">
        <f t="shared" si="707"/>
        <v>0</v>
      </c>
      <c r="N1217" s="2">
        <f t="shared" si="708"/>
        <v>1.4652014652014652E-2</v>
      </c>
      <c r="O1217" s="2">
        <f t="shared" si="718"/>
        <v>0.11355311355311355</v>
      </c>
      <c r="P1217" s="2">
        <f t="shared" si="709"/>
        <v>0.74358974358974361</v>
      </c>
      <c r="Q1217" s="2">
        <f t="shared" si="702"/>
        <v>7.3260073260073222E-2</v>
      </c>
      <c r="R1217" s="1">
        <v>15</v>
      </c>
      <c r="T1217" s="1">
        <v>4</v>
      </c>
      <c r="U1217" s="1">
        <v>31</v>
      </c>
      <c r="V1217" s="1">
        <v>203</v>
      </c>
      <c r="W1217" s="1">
        <v>20</v>
      </c>
      <c r="AK1217" s="7">
        <f t="shared" si="710"/>
        <v>3</v>
      </c>
      <c r="AL1217" s="7">
        <f t="shared" si="711"/>
        <v>0</v>
      </c>
      <c r="AM1217" s="7">
        <f t="shared" si="712"/>
        <v>0</v>
      </c>
      <c r="AN1217" s="2">
        <f t="shared" si="713"/>
        <v>7.3260073260073263E-2</v>
      </c>
      <c r="AO1217" s="2">
        <f t="shared" si="714"/>
        <v>0</v>
      </c>
      <c r="AP1217" s="2">
        <f t="shared" si="715"/>
        <v>0</v>
      </c>
      <c r="AR1217" t="str">
        <f t="shared" si="716"/>
        <v>Keya Paha</v>
      </c>
      <c r="AS1217" t="s">
        <v>337</v>
      </c>
      <c r="AT1217" s="184">
        <v>3</v>
      </c>
      <c r="AV1217" s="97">
        <v>31</v>
      </c>
      <c r="AW1217" s="99">
        <v>103</v>
      </c>
      <c r="AX1217" s="105">
        <f t="shared" si="717"/>
        <v>31103</v>
      </c>
      <c r="AZ1217" s="7" t="s">
        <v>2951</v>
      </c>
      <c r="BA1217" t="s">
        <v>3184</v>
      </c>
    </row>
    <row r="1218" spans="1:53" hidden="1" outlineLevel="1">
      <c r="A1218" t="s">
        <v>1406</v>
      </c>
      <c r="B1218" t="s">
        <v>337</v>
      </c>
      <c r="C1218" s="1">
        <f t="shared" si="703"/>
        <v>618</v>
      </c>
      <c r="D1218" s="7">
        <f>IF(R1218&gt;0,RANK(R1218,(R1218:T1218,U1218:AI1218)),0)</f>
        <v>3</v>
      </c>
      <c r="E1218" s="7">
        <f>IF(S1218&gt;0,RANK(S1218,(R1218:T1218,U1218:AI1218)),0)</f>
        <v>0</v>
      </c>
      <c r="F1218" s="7">
        <f>IF(T1218&gt;0,RANK(T1218,(R1218:T1218,U1218:AI1218)),0)</f>
        <v>5</v>
      </c>
      <c r="G1218" s="7">
        <f>IF(U1218&gt;0,RANK(U1218,(R1218:T1218,U1218:AI1218)),0)</f>
        <v>2</v>
      </c>
      <c r="H1218" s="7">
        <f t="shared" si="704"/>
        <v>1</v>
      </c>
      <c r="I1218" s="49">
        <f t="shared" si="705"/>
        <v>361</v>
      </c>
      <c r="J1218" s="177">
        <f t="shared" si="688"/>
        <v>0.58414239482200647</v>
      </c>
      <c r="K1218" s="2"/>
      <c r="L1218" s="2">
        <f t="shared" si="706"/>
        <v>6.4724919093851127E-2</v>
      </c>
      <c r="M1218" s="2">
        <f t="shared" si="707"/>
        <v>0</v>
      </c>
      <c r="N1218" s="2">
        <f t="shared" si="708"/>
        <v>2.1035598705501618E-2</v>
      </c>
      <c r="O1218" s="2">
        <f t="shared" si="718"/>
        <v>0.13430420711974109</v>
      </c>
      <c r="P1218" s="2">
        <f t="shared" si="709"/>
        <v>0.71844660194174759</v>
      </c>
      <c r="Q1218" s="2">
        <f t="shared" si="702"/>
        <v>6.1488673139158512E-2</v>
      </c>
      <c r="R1218" s="1">
        <v>40</v>
      </c>
      <c r="T1218" s="1">
        <v>13</v>
      </c>
      <c r="U1218" s="1">
        <v>83</v>
      </c>
      <c r="V1218" s="1">
        <v>444</v>
      </c>
      <c r="W1218" s="1">
        <v>38</v>
      </c>
      <c r="AK1218" s="7">
        <f t="shared" si="710"/>
        <v>4</v>
      </c>
      <c r="AL1218" s="7">
        <f t="shared" si="711"/>
        <v>0</v>
      </c>
      <c r="AM1218" s="7">
        <f t="shared" si="712"/>
        <v>0</v>
      </c>
      <c r="AN1218" s="2">
        <f t="shared" si="713"/>
        <v>6.1488673139158574E-2</v>
      </c>
      <c r="AO1218" s="2">
        <f t="shared" si="714"/>
        <v>0</v>
      </c>
      <c r="AP1218" s="2">
        <f t="shared" si="715"/>
        <v>0</v>
      </c>
      <c r="AR1218" t="str">
        <f t="shared" si="716"/>
        <v>Kimball</v>
      </c>
      <c r="AS1218" t="s">
        <v>337</v>
      </c>
      <c r="AT1218" s="184">
        <v>3</v>
      </c>
      <c r="AV1218" s="97">
        <v>31</v>
      </c>
      <c r="AW1218" s="99">
        <v>105</v>
      </c>
      <c r="AX1218" s="105">
        <f t="shared" si="717"/>
        <v>31105</v>
      </c>
      <c r="AZ1218" s="7" t="s">
        <v>2951</v>
      </c>
      <c r="BA1218" t="s">
        <v>3184</v>
      </c>
    </row>
    <row r="1219" spans="1:53" hidden="1" outlineLevel="1">
      <c r="A1219" t="s">
        <v>786</v>
      </c>
      <c r="B1219" t="s">
        <v>337</v>
      </c>
      <c r="C1219" s="1">
        <f t="shared" si="703"/>
        <v>1026</v>
      </c>
      <c r="D1219" s="7">
        <f>IF(R1219&gt;0,RANK(R1219,(R1219:T1219,U1219:AI1219)),0)</f>
        <v>3</v>
      </c>
      <c r="E1219" s="7">
        <f>IF(S1219&gt;0,RANK(S1219,(R1219:T1219,U1219:AI1219)),0)</f>
        <v>0</v>
      </c>
      <c r="F1219" s="7">
        <f>IF(T1219&gt;0,RANK(T1219,(R1219:T1219,U1219:AI1219)),0)</f>
        <v>5</v>
      </c>
      <c r="G1219" s="7">
        <f>IF(U1219&gt;0,RANK(U1219,(R1219:T1219,U1219:AI1219)),0)</f>
        <v>2</v>
      </c>
      <c r="H1219" s="7">
        <f t="shared" si="704"/>
        <v>1</v>
      </c>
      <c r="I1219" s="49">
        <f t="shared" si="705"/>
        <v>449</v>
      </c>
      <c r="J1219" s="177">
        <f t="shared" si="688"/>
        <v>0.43762183235867447</v>
      </c>
      <c r="K1219" s="2"/>
      <c r="L1219" s="2">
        <f t="shared" si="706"/>
        <v>9.9415204678362568E-2</v>
      </c>
      <c r="M1219" s="2">
        <f t="shared" si="707"/>
        <v>0</v>
      </c>
      <c r="N1219" s="2">
        <f t="shared" si="708"/>
        <v>2.6315789473684209E-2</v>
      </c>
      <c r="O1219" s="2">
        <f t="shared" si="718"/>
        <v>0.18810916179337231</v>
      </c>
      <c r="P1219" s="2">
        <f t="shared" si="709"/>
        <v>0.6257309941520468</v>
      </c>
      <c r="Q1219" s="2">
        <f t="shared" si="702"/>
        <v>6.0428849902534165E-2</v>
      </c>
      <c r="R1219" s="1">
        <v>102</v>
      </c>
      <c r="T1219" s="1">
        <v>27</v>
      </c>
      <c r="U1219" s="1">
        <v>193</v>
      </c>
      <c r="V1219" s="1">
        <v>642</v>
      </c>
      <c r="W1219" s="1">
        <v>62</v>
      </c>
      <c r="AK1219" s="7">
        <f t="shared" si="710"/>
        <v>4</v>
      </c>
      <c r="AL1219" s="7">
        <f t="shared" si="711"/>
        <v>0</v>
      </c>
      <c r="AM1219" s="7">
        <f t="shared" si="712"/>
        <v>0</v>
      </c>
      <c r="AN1219" s="2">
        <f t="shared" si="713"/>
        <v>6.042884990253411E-2</v>
      </c>
      <c r="AO1219" s="2">
        <f t="shared" si="714"/>
        <v>0</v>
      </c>
      <c r="AP1219" s="2">
        <f t="shared" si="715"/>
        <v>0</v>
      </c>
      <c r="AR1219" t="str">
        <f t="shared" si="716"/>
        <v>Knox</v>
      </c>
      <c r="AS1219" t="s">
        <v>337</v>
      </c>
      <c r="AT1219" s="184">
        <v>3</v>
      </c>
      <c r="AV1219" s="97">
        <v>31</v>
      </c>
      <c r="AW1219" s="99">
        <v>107</v>
      </c>
      <c r="AX1219" s="105">
        <f t="shared" si="717"/>
        <v>31107</v>
      </c>
      <c r="AZ1219" s="7" t="s">
        <v>2951</v>
      </c>
      <c r="BA1219" t="s">
        <v>3184</v>
      </c>
    </row>
    <row r="1220" spans="1:53" hidden="1" outlineLevel="1">
      <c r="A1220" t="s">
        <v>1797</v>
      </c>
      <c r="B1220" t="s">
        <v>337</v>
      </c>
      <c r="C1220" s="1">
        <f t="shared" si="703"/>
        <v>27214</v>
      </c>
      <c r="D1220" s="7">
        <f>IF(R1220&gt;0,RANK(R1220,(R1220:T1220,U1220:AI1220)),0)</f>
        <v>3</v>
      </c>
      <c r="E1220" s="7">
        <f>IF(S1220&gt;0,RANK(S1220,(R1220:T1220,U1220:AI1220)),0)</f>
        <v>0</v>
      </c>
      <c r="F1220" s="7">
        <f>IF(T1220&gt;0,RANK(T1220,(R1220:T1220,U1220:AI1220)),0)</f>
        <v>4</v>
      </c>
      <c r="G1220" s="7">
        <f>IF(U1220&gt;0,RANK(U1220,(R1220:T1220,U1220:AI1220)),0)</f>
        <v>2</v>
      </c>
      <c r="H1220" s="7">
        <f t="shared" si="704"/>
        <v>1</v>
      </c>
      <c r="I1220" s="49">
        <f t="shared" si="705"/>
        <v>6571</v>
      </c>
      <c r="J1220" s="177">
        <f t="shared" si="688"/>
        <v>0.24145660321893142</v>
      </c>
      <c r="K1220" s="2"/>
      <c r="L1220" s="2">
        <f t="shared" si="706"/>
        <v>0.17189681781436025</v>
      </c>
      <c r="M1220" s="2">
        <f t="shared" si="707"/>
        <v>0</v>
      </c>
      <c r="N1220" s="2">
        <f t="shared" si="708"/>
        <v>4.4535900639376791E-2</v>
      </c>
      <c r="O1220" s="2">
        <f t="shared" si="718"/>
        <v>0.24913647387374147</v>
      </c>
      <c r="P1220" s="2">
        <f t="shared" si="709"/>
        <v>0.49059307709267291</v>
      </c>
      <c r="Q1220" s="2">
        <f t="shared" si="702"/>
        <v>4.3837730579848466E-2</v>
      </c>
      <c r="R1220" s="1">
        <v>4678</v>
      </c>
      <c r="T1220" s="1">
        <v>1212</v>
      </c>
      <c r="U1220" s="1">
        <v>6780</v>
      </c>
      <c r="V1220" s="1">
        <v>13351</v>
      </c>
      <c r="W1220" s="1">
        <v>1193</v>
      </c>
      <c r="AK1220" s="7">
        <f t="shared" si="710"/>
        <v>5</v>
      </c>
      <c r="AL1220" s="7">
        <f t="shared" si="711"/>
        <v>0</v>
      </c>
      <c r="AM1220" s="7">
        <f t="shared" si="712"/>
        <v>0</v>
      </c>
      <c r="AN1220" s="2">
        <f t="shared" si="713"/>
        <v>4.3837730579848605E-2</v>
      </c>
      <c r="AO1220" s="2">
        <f t="shared" si="714"/>
        <v>0</v>
      </c>
      <c r="AP1220" s="2">
        <f t="shared" si="715"/>
        <v>0</v>
      </c>
      <c r="AR1220" t="str">
        <f t="shared" si="716"/>
        <v>Lancaster</v>
      </c>
      <c r="AS1220" t="s">
        <v>337</v>
      </c>
      <c r="AT1220" s="184">
        <v>1</v>
      </c>
      <c r="AV1220" s="97">
        <v>31</v>
      </c>
      <c r="AW1220" s="99">
        <v>109</v>
      </c>
      <c r="AX1220" s="105">
        <f t="shared" si="717"/>
        <v>31109</v>
      </c>
      <c r="AZ1220" s="7" t="s">
        <v>2951</v>
      </c>
      <c r="BA1220" t="s">
        <v>3184</v>
      </c>
    </row>
    <row r="1221" spans="1:53" hidden="1" outlineLevel="1">
      <c r="A1221" t="s">
        <v>223</v>
      </c>
      <c r="B1221" t="s">
        <v>337</v>
      </c>
      <c r="C1221" s="1">
        <f t="shared" si="703"/>
        <v>4882</v>
      </c>
      <c r="D1221" s="7">
        <f>IF(R1221&gt;0,RANK(R1221,(R1221:T1221,U1221:AI1221)),0)</f>
        <v>3</v>
      </c>
      <c r="E1221" s="7">
        <f>IF(S1221&gt;0,RANK(S1221,(R1221:T1221,U1221:AI1221)),0)</f>
        <v>0</v>
      </c>
      <c r="F1221" s="7">
        <f>IF(T1221&gt;0,RANK(T1221,(R1221:T1221,U1221:AI1221)),0)</f>
        <v>5</v>
      </c>
      <c r="G1221" s="7">
        <f>IF(U1221&gt;0,RANK(U1221,(R1221:T1221,U1221:AI1221)),0)</f>
        <v>2</v>
      </c>
      <c r="H1221" s="7">
        <f t="shared" si="704"/>
        <v>1</v>
      </c>
      <c r="I1221" s="49">
        <f t="shared" si="705"/>
        <v>2395</v>
      </c>
      <c r="J1221" s="177">
        <f t="shared" si="688"/>
        <v>0.49057763211798444</v>
      </c>
      <c r="K1221" s="2"/>
      <c r="L1221" s="2">
        <f t="shared" si="706"/>
        <v>7.4149938549774683E-2</v>
      </c>
      <c r="M1221" s="2">
        <f t="shared" si="707"/>
        <v>0</v>
      </c>
      <c r="N1221" s="2">
        <f t="shared" si="708"/>
        <v>2.8881605899221629E-2</v>
      </c>
      <c r="O1221" s="2">
        <f t="shared" si="718"/>
        <v>0.17554281032363786</v>
      </c>
      <c r="P1221" s="2">
        <f t="shared" si="709"/>
        <v>0.66612044244162227</v>
      </c>
      <c r="Q1221" s="2">
        <f t="shared" si="702"/>
        <v>5.5305202785743579E-2</v>
      </c>
      <c r="R1221" s="1">
        <v>362</v>
      </c>
      <c r="T1221" s="1">
        <v>141</v>
      </c>
      <c r="U1221" s="1">
        <v>857</v>
      </c>
      <c r="V1221" s="1">
        <v>3252</v>
      </c>
      <c r="W1221" s="1">
        <v>270</v>
      </c>
      <c r="AK1221" s="7">
        <f t="shared" si="710"/>
        <v>4</v>
      </c>
      <c r="AL1221" s="7">
        <f t="shared" si="711"/>
        <v>0</v>
      </c>
      <c r="AM1221" s="7">
        <f t="shared" si="712"/>
        <v>0</v>
      </c>
      <c r="AN1221" s="2">
        <f t="shared" si="713"/>
        <v>5.5305202785743544E-2</v>
      </c>
      <c r="AO1221" s="2">
        <f t="shared" si="714"/>
        <v>0</v>
      </c>
      <c r="AP1221" s="2">
        <f t="shared" si="715"/>
        <v>0</v>
      </c>
      <c r="AR1221" t="str">
        <f t="shared" si="716"/>
        <v>Lincoln</v>
      </c>
      <c r="AS1221" t="s">
        <v>337</v>
      </c>
      <c r="AT1221" s="184">
        <v>3</v>
      </c>
      <c r="AV1221" s="97">
        <v>31</v>
      </c>
      <c r="AW1221" s="99">
        <v>111</v>
      </c>
      <c r="AX1221" s="105">
        <f t="shared" si="717"/>
        <v>31111</v>
      </c>
      <c r="AZ1221" s="7" t="s">
        <v>2951</v>
      </c>
      <c r="BA1221" t="s">
        <v>3184</v>
      </c>
    </row>
    <row r="1222" spans="1:53" hidden="1" outlineLevel="1">
      <c r="A1222" t="s">
        <v>2156</v>
      </c>
      <c r="B1222" t="s">
        <v>337</v>
      </c>
      <c r="C1222" s="1">
        <f t="shared" si="703"/>
        <v>266</v>
      </c>
      <c r="D1222" s="7">
        <f>IF(R1222&gt;0,RANK(R1222,(R1222:T1222,U1222:AI1222)),0)</f>
        <v>4</v>
      </c>
      <c r="E1222" s="7">
        <f>IF(S1222&gt;0,RANK(S1222,(R1222:T1222,U1222:AI1222)),0)</f>
        <v>0</v>
      </c>
      <c r="F1222" s="7">
        <f>IF(T1222&gt;0,RANK(T1222,(R1222:T1222,U1222:AI1222)),0)</f>
        <v>5</v>
      </c>
      <c r="G1222" s="7">
        <f>IF(U1222&gt;0,RANK(U1222,(R1222:T1222,U1222:AI1222)),0)</f>
        <v>2</v>
      </c>
      <c r="H1222" s="7">
        <f t="shared" si="704"/>
        <v>1</v>
      </c>
      <c r="I1222" s="49">
        <f t="shared" si="705"/>
        <v>106</v>
      </c>
      <c r="J1222" s="177">
        <f t="shared" si="688"/>
        <v>0.39849624060150374</v>
      </c>
      <c r="K1222" s="2"/>
      <c r="L1222" s="2">
        <f t="shared" si="706"/>
        <v>4.5112781954887216E-2</v>
      </c>
      <c r="M1222" s="2">
        <f t="shared" si="707"/>
        <v>0</v>
      </c>
      <c r="N1222" s="2">
        <f t="shared" si="708"/>
        <v>1.1278195488721804E-2</v>
      </c>
      <c r="O1222" s="2">
        <f t="shared" si="718"/>
        <v>0.22556390977443608</v>
      </c>
      <c r="P1222" s="2">
        <f t="shared" si="709"/>
        <v>0.62406015037593987</v>
      </c>
      <c r="Q1222" s="2">
        <f t="shared" si="702"/>
        <v>9.398496240601506E-2</v>
      </c>
      <c r="R1222" s="1">
        <v>12</v>
      </c>
      <c r="T1222" s="1">
        <v>3</v>
      </c>
      <c r="U1222" s="1">
        <v>60</v>
      </c>
      <c r="V1222" s="1">
        <v>166</v>
      </c>
      <c r="W1222" s="1">
        <v>25</v>
      </c>
      <c r="AK1222" s="7">
        <f t="shared" si="710"/>
        <v>3</v>
      </c>
      <c r="AL1222" s="7">
        <f t="shared" si="711"/>
        <v>0</v>
      </c>
      <c r="AM1222" s="7">
        <f t="shared" si="712"/>
        <v>0</v>
      </c>
      <c r="AN1222" s="2">
        <f t="shared" si="713"/>
        <v>9.3984962406015032E-2</v>
      </c>
      <c r="AO1222" s="2">
        <f t="shared" si="714"/>
        <v>0</v>
      </c>
      <c r="AP1222" s="2">
        <f t="shared" si="715"/>
        <v>0</v>
      </c>
      <c r="AR1222" t="str">
        <f t="shared" si="716"/>
        <v>Logan</v>
      </c>
      <c r="AS1222" t="s">
        <v>337</v>
      </c>
      <c r="AT1222" s="184">
        <v>3</v>
      </c>
      <c r="AV1222" s="97">
        <v>31</v>
      </c>
      <c r="AW1222" s="99">
        <v>113</v>
      </c>
      <c r="AX1222" s="105">
        <f t="shared" si="717"/>
        <v>31113</v>
      </c>
      <c r="AZ1222" s="7" t="s">
        <v>2951</v>
      </c>
      <c r="BA1222" t="s">
        <v>3184</v>
      </c>
    </row>
    <row r="1223" spans="1:53" hidden="1" outlineLevel="1">
      <c r="A1223" t="s">
        <v>179</v>
      </c>
      <c r="B1223" t="s">
        <v>337</v>
      </c>
      <c r="C1223" s="1">
        <f t="shared" si="703"/>
        <v>147</v>
      </c>
      <c r="D1223" s="7">
        <f>IF(R1223&gt;0,RANK(R1223,(R1223:T1223,U1223:AI1223)),0)</f>
        <v>3</v>
      </c>
      <c r="E1223" s="7">
        <f>IF(S1223&gt;0,RANK(S1223,(R1223:T1223,U1223:AI1223)),0)</f>
        <v>0</v>
      </c>
      <c r="F1223" s="7">
        <f>IF(T1223&gt;0,RANK(T1223,(R1223:T1223,U1223:AI1223)),0)</f>
        <v>5</v>
      </c>
      <c r="G1223" s="7">
        <f>IF(U1223&gt;0,RANK(U1223,(R1223:T1223,U1223:AI1223)),0)</f>
        <v>2</v>
      </c>
      <c r="H1223" s="7">
        <f t="shared" si="704"/>
        <v>1</v>
      </c>
      <c r="I1223" s="49">
        <f t="shared" si="705"/>
        <v>76</v>
      </c>
      <c r="J1223" s="177">
        <f t="shared" si="688"/>
        <v>0.51700680272108845</v>
      </c>
      <c r="K1223" s="2"/>
      <c r="L1223" s="2">
        <f t="shared" si="706"/>
        <v>6.8027210884353748E-2</v>
      </c>
      <c r="M1223" s="2">
        <f t="shared" si="707"/>
        <v>0</v>
      </c>
      <c r="N1223" s="2">
        <f t="shared" si="708"/>
        <v>3.4013605442176874E-2</v>
      </c>
      <c r="O1223" s="2">
        <f t="shared" si="718"/>
        <v>0.17006802721088435</v>
      </c>
      <c r="P1223" s="2">
        <f t="shared" si="709"/>
        <v>0.68707482993197277</v>
      </c>
      <c r="Q1223" s="2">
        <f t="shared" si="702"/>
        <v>4.081632653061229E-2</v>
      </c>
      <c r="R1223" s="1">
        <v>10</v>
      </c>
      <c r="T1223" s="1">
        <v>5</v>
      </c>
      <c r="U1223" s="1">
        <v>25</v>
      </c>
      <c r="V1223" s="1">
        <v>101</v>
      </c>
      <c r="W1223" s="1">
        <v>6</v>
      </c>
      <c r="AK1223" s="7">
        <f t="shared" si="710"/>
        <v>4</v>
      </c>
      <c r="AL1223" s="7">
        <f t="shared" si="711"/>
        <v>0</v>
      </c>
      <c r="AM1223" s="7">
        <f t="shared" si="712"/>
        <v>0</v>
      </c>
      <c r="AN1223" s="2">
        <f t="shared" si="713"/>
        <v>4.0816326530612242E-2</v>
      </c>
      <c r="AO1223" s="2">
        <f t="shared" si="714"/>
        <v>0</v>
      </c>
      <c r="AP1223" s="2">
        <f t="shared" si="715"/>
        <v>0</v>
      </c>
      <c r="AR1223" t="str">
        <f t="shared" si="716"/>
        <v>Loup</v>
      </c>
      <c r="AS1223" t="s">
        <v>337</v>
      </c>
      <c r="AT1223" s="184">
        <v>3</v>
      </c>
      <c r="AV1223" s="97">
        <v>31</v>
      </c>
      <c r="AW1223" s="99">
        <v>115</v>
      </c>
      <c r="AX1223" s="105">
        <f t="shared" si="717"/>
        <v>31115</v>
      </c>
      <c r="AZ1223" s="7" t="s">
        <v>2951</v>
      </c>
      <c r="BA1223" t="s">
        <v>3184</v>
      </c>
    </row>
    <row r="1224" spans="1:53" hidden="1" outlineLevel="1">
      <c r="A1224" t="s">
        <v>522</v>
      </c>
      <c r="B1224" t="s">
        <v>337</v>
      </c>
      <c r="C1224" s="1">
        <f t="shared" si="703"/>
        <v>185</v>
      </c>
      <c r="D1224" s="7">
        <f>IF(R1224&gt;0,RANK(R1224,(R1224:T1224,U1224:AI1224)),0)</f>
        <v>4</v>
      </c>
      <c r="E1224" s="7">
        <f>IF(S1224&gt;0,RANK(S1224,(R1224:T1224,U1224:AI1224)),0)</f>
        <v>0</v>
      </c>
      <c r="F1224" s="7">
        <f>IF(T1224&gt;0,RANK(T1224,(R1224:T1224,U1224:AI1224)),0)</f>
        <v>4</v>
      </c>
      <c r="G1224" s="7">
        <f>IF(U1224&gt;0,RANK(U1224,(R1224:T1224,U1224:AI1224)),0)</f>
        <v>2</v>
      </c>
      <c r="H1224" s="7">
        <f t="shared" si="704"/>
        <v>1</v>
      </c>
      <c r="I1224" s="49">
        <f t="shared" si="705"/>
        <v>73</v>
      </c>
      <c r="J1224" s="177">
        <f t="shared" si="688"/>
        <v>0.39459459459459462</v>
      </c>
      <c r="K1224" s="2"/>
      <c r="L1224" s="2">
        <f t="shared" si="706"/>
        <v>4.8648648648648651E-2</v>
      </c>
      <c r="M1224" s="2">
        <f t="shared" si="707"/>
        <v>0</v>
      </c>
      <c r="N1224" s="2">
        <f t="shared" si="708"/>
        <v>4.8648648648648651E-2</v>
      </c>
      <c r="O1224" s="2">
        <f t="shared" si="718"/>
        <v>0.22162162162162163</v>
      </c>
      <c r="P1224" s="2">
        <f t="shared" si="709"/>
        <v>0.61621621621621625</v>
      </c>
      <c r="Q1224" s="2">
        <f t="shared" si="702"/>
        <v>6.4864864864864979E-2</v>
      </c>
      <c r="R1224" s="1">
        <v>9</v>
      </c>
      <c r="T1224" s="1">
        <v>9</v>
      </c>
      <c r="U1224" s="1">
        <v>41</v>
      </c>
      <c r="V1224" s="1">
        <v>114</v>
      </c>
      <c r="W1224" s="1">
        <v>12</v>
      </c>
      <c r="AK1224" s="7">
        <f t="shared" si="710"/>
        <v>3</v>
      </c>
      <c r="AL1224" s="7">
        <f t="shared" si="711"/>
        <v>0</v>
      </c>
      <c r="AM1224" s="7">
        <f t="shared" si="712"/>
        <v>0</v>
      </c>
      <c r="AN1224" s="2">
        <f t="shared" si="713"/>
        <v>6.4864864864864868E-2</v>
      </c>
      <c r="AO1224" s="2">
        <f t="shared" si="714"/>
        <v>0</v>
      </c>
      <c r="AP1224" s="2">
        <f t="shared" si="715"/>
        <v>0</v>
      </c>
      <c r="AR1224" t="str">
        <f t="shared" si="716"/>
        <v>McPherson</v>
      </c>
      <c r="AS1224" t="s">
        <v>337</v>
      </c>
      <c r="AT1224" s="184">
        <v>3</v>
      </c>
      <c r="AV1224" s="97">
        <v>31</v>
      </c>
      <c r="AW1224" s="99">
        <v>117</v>
      </c>
      <c r="AX1224" s="105">
        <f t="shared" si="717"/>
        <v>31117</v>
      </c>
      <c r="AZ1224" s="7" t="s">
        <v>2951</v>
      </c>
      <c r="BA1224" t="s">
        <v>3184</v>
      </c>
    </row>
    <row r="1225" spans="1:53" hidden="1" outlineLevel="1">
      <c r="A1225" t="s">
        <v>1388</v>
      </c>
      <c r="B1225" t="s">
        <v>337</v>
      </c>
      <c r="C1225" s="1">
        <f t="shared" si="703"/>
        <v>3772</v>
      </c>
      <c r="D1225" s="7">
        <f>IF(R1225&gt;0,RANK(R1225,(R1225:T1225,U1225:AI1225)),0)</f>
        <v>3</v>
      </c>
      <c r="E1225" s="7">
        <f>IF(S1225&gt;0,RANK(S1225,(R1225:T1225,U1225:AI1225)),0)</f>
        <v>0</v>
      </c>
      <c r="F1225" s="7">
        <f>IF(T1225&gt;0,RANK(T1225,(R1225:T1225,U1225:AI1225)),0)</f>
        <v>5</v>
      </c>
      <c r="G1225" s="7">
        <f>IF(U1225&gt;0,RANK(U1225,(R1225:T1225,U1225:AI1225)),0)</f>
        <v>2</v>
      </c>
      <c r="H1225" s="7">
        <f t="shared" si="704"/>
        <v>1</v>
      </c>
      <c r="I1225" s="49">
        <f t="shared" si="705"/>
        <v>1521</v>
      </c>
      <c r="J1225" s="177">
        <f t="shared" si="688"/>
        <v>0.40323435843054084</v>
      </c>
      <c r="K1225" s="2"/>
      <c r="L1225" s="2">
        <f t="shared" si="706"/>
        <v>9.1993637327677624E-2</v>
      </c>
      <c r="M1225" s="2">
        <f t="shared" si="707"/>
        <v>0</v>
      </c>
      <c r="N1225" s="2">
        <f t="shared" si="708"/>
        <v>4.3213149522799574E-2</v>
      </c>
      <c r="O1225" s="2">
        <f t="shared" si="718"/>
        <v>0.20201484623541888</v>
      </c>
      <c r="P1225" s="2">
        <f t="shared" si="709"/>
        <v>0.60524920466595966</v>
      </c>
      <c r="Q1225" s="2">
        <f t="shared" si="702"/>
        <v>5.7529162248144305E-2</v>
      </c>
      <c r="R1225" s="1">
        <v>347</v>
      </c>
      <c r="T1225" s="1">
        <v>163</v>
      </c>
      <c r="U1225" s="1">
        <v>762</v>
      </c>
      <c r="V1225" s="1">
        <v>2283</v>
      </c>
      <c r="W1225" s="1">
        <v>217</v>
      </c>
      <c r="AK1225" s="7">
        <f t="shared" si="710"/>
        <v>4</v>
      </c>
      <c r="AL1225" s="7">
        <f t="shared" si="711"/>
        <v>0</v>
      </c>
      <c r="AM1225" s="7">
        <f t="shared" si="712"/>
        <v>0</v>
      </c>
      <c r="AN1225" s="2">
        <f t="shared" si="713"/>
        <v>5.7529162248144222E-2</v>
      </c>
      <c r="AO1225" s="2">
        <f t="shared" si="714"/>
        <v>0</v>
      </c>
      <c r="AP1225" s="2">
        <f t="shared" si="715"/>
        <v>0</v>
      </c>
      <c r="AR1225" t="str">
        <f t="shared" si="716"/>
        <v>Madison</v>
      </c>
      <c r="AS1225" t="s">
        <v>337</v>
      </c>
      <c r="AT1225" s="184">
        <v>1</v>
      </c>
      <c r="AV1225" s="97">
        <v>31</v>
      </c>
      <c r="AW1225" s="99">
        <v>119</v>
      </c>
      <c r="AX1225" s="105">
        <f t="shared" si="717"/>
        <v>31119</v>
      </c>
      <c r="AZ1225" s="7" t="s">
        <v>2951</v>
      </c>
      <c r="BA1225" t="s">
        <v>3184</v>
      </c>
    </row>
    <row r="1226" spans="1:53" hidden="1" outlineLevel="1">
      <c r="A1226" t="s">
        <v>2008</v>
      </c>
      <c r="B1226" t="s">
        <v>337</v>
      </c>
      <c r="C1226" s="1">
        <f t="shared" si="703"/>
        <v>1323</v>
      </c>
      <c r="D1226" s="7">
        <f>IF(R1226&gt;0,RANK(R1226,(R1226:T1226,U1226:AI1226)),0)</f>
        <v>3</v>
      </c>
      <c r="E1226" s="7">
        <f>IF(S1226&gt;0,RANK(S1226,(R1226:T1226,U1226:AI1226)),0)</f>
        <v>0</v>
      </c>
      <c r="F1226" s="7">
        <f>IF(T1226&gt;0,RANK(T1226,(R1226:T1226,U1226:AI1226)),0)</f>
        <v>5</v>
      </c>
      <c r="G1226" s="7">
        <f>IF(U1226&gt;0,RANK(U1226,(R1226:T1226,U1226:AI1226)),0)</f>
        <v>2</v>
      </c>
      <c r="H1226" s="7">
        <f t="shared" si="704"/>
        <v>1</v>
      </c>
      <c r="I1226" s="49">
        <f t="shared" si="705"/>
        <v>460</v>
      </c>
      <c r="J1226" s="177">
        <f t="shared" si="688"/>
        <v>0.3476946334089191</v>
      </c>
      <c r="K1226" s="2"/>
      <c r="L1226" s="2">
        <f t="shared" si="706"/>
        <v>9.3726379440665156E-2</v>
      </c>
      <c r="M1226" s="2">
        <f t="shared" si="707"/>
        <v>0</v>
      </c>
      <c r="N1226" s="2">
        <f t="shared" si="708"/>
        <v>2.7210884353741496E-2</v>
      </c>
      <c r="O1226" s="2">
        <f t="shared" si="718"/>
        <v>0.24111866969009826</v>
      </c>
      <c r="P1226" s="2">
        <f t="shared" si="709"/>
        <v>0.58881330309901736</v>
      </c>
      <c r="Q1226" s="2">
        <f t="shared" si="702"/>
        <v>4.9130763416477596E-2</v>
      </c>
      <c r="R1226" s="1">
        <v>124</v>
      </c>
      <c r="T1226" s="1">
        <v>36</v>
      </c>
      <c r="U1226" s="1">
        <v>319</v>
      </c>
      <c r="V1226" s="1">
        <v>779</v>
      </c>
      <c r="W1226" s="1">
        <v>65</v>
      </c>
      <c r="AK1226" s="7">
        <f t="shared" si="710"/>
        <v>4</v>
      </c>
      <c r="AL1226" s="7">
        <f t="shared" si="711"/>
        <v>0</v>
      </c>
      <c r="AM1226" s="7">
        <f t="shared" si="712"/>
        <v>0</v>
      </c>
      <c r="AN1226" s="2">
        <f t="shared" si="713"/>
        <v>4.91307634164777E-2</v>
      </c>
      <c r="AO1226" s="2">
        <f t="shared" si="714"/>
        <v>0</v>
      </c>
      <c r="AP1226" s="2">
        <f t="shared" si="715"/>
        <v>0</v>
      </c>
      <c r="AR1226" t="str">
        <f t="shared" si="716"/>
        <v>Merrick</v>
      </c>
      <c r="AS1226" t="s">
        <v>337</v>
      </c>
      <c r="AT1226" s="184">
        <v>3</v>
      </c>
      <c r="AV1226" s="97">
        <v>31</v>
      </c>
      <c r="AW1226" s="99">
        <v>121</v>
      </c>
      <c r="AX1226" s="105">
        <f t="shared" si="717"/>
        <v>31121</v>
      </c>
      <c r="AZ1226" s="7" t="s">
        <v>2951</v>
      </c>
      <c r="BA1226" t="s">
        <v>3184</v>
      </c>
    </row>
    <row r="1227" spans="1:53" hidden="1" outlineLevel="1">
      <c r="A1227" t="s">
        <v>467</v>
      </c>
      <c r="B1227" t="s">
        <v>337</v>
      </c>
      <c r="C1227" s="1">
        <f t="shared" si="703"/>
        <v>992</v>
      </c>
      <c r="D1227" s="7">
        <f>IF(R1227&gt;0,RANK(R1227,(R1227:T1227,U1227:AI1227)),0)</f>
        <v>3</v>
      </c>
      <c r="E1227" s="7">
        <f>IF(S1227&gt;0,RANK(S1227,(R1227:T1227,U1227:AI1227)),0)</f>
        <v>0</v>
      </c>
      <c r="F1227" s="7">
        <f>IF(T1227&gt;0,RANK(T1227,(R1227:T1227,U1227:AI1227)),0)</f>
        <v>5</v>
      </c>
      <c r="G1227" s="7">
        <f>IF(U1227&gt;0,RANK(U1227,(R1227:T1227,U1227:AI1227)),0)</f>
        <v>2</v>
      </c>
      <c r="H1227" s="7">
        <f t="shared" si="704"/>
        <v>1</v>
      </c>
      <c r="I1227" s="49">
        <f t="shared" si="705"/>
        <v>558</v>
      </c>
      <c r="J1227" s="177">
        <f t="shared" si="688"/>
        <v>0.5625</v>
      </c>
      <c r="K1227" s="2"/>
      <c r="L1227" s="2">
        <f t="shared" si="706"/>
        <v>7.9637096774193547E-2</v>
      </c>
      <c r="M1227" s="2">
        <f t="shared" si="707"/>
        <v>0</v>
      </c>
      <c r="N1227" s="2">
        <f t="shared" si="708"/>
        <v>1.8145161290322582E-2</v>
      </c>
      <c r="O1227" s="2">
        <f t="shared" si="718"/>
        <v>0.14213709677419356</v>
      </c>
      <c r="P1227" s="2">
        <f t="shared" si="709"/>
        <v>0.70463709677419351</v>
      </c>
      <c r="Q1227" s="2">
        <f t="shared" si="702"/>
        <v>5.5443548387096753E-2</v>
      </c>
      <c r="R1227" s="1">
        <v>79</v>
      </c>
      <c r="T1227" s="1">
        <v>18</v>
      </c>
      <c r="U1227" s="1">
        <v>141</v>
      </c>
      <c r="V1227" s="1">
        <v>699</v>
      </c>
      <c r="W1227" s="1">
        <v>55</v>
      </c>
      <c r="AK1227" s="7">
        <f t="shared" si="710"/>
        <v>4</v>
      </c>
      <c r="AL1227" s="7">
        <f t="shared" si="711"/>
        <v>0</v>
      </c>
      <c r="AM1227" s="7">
        <f t="shared" si="712"/>
        <v>0</v>
      </c>
      <c r="AN1227" s="2">
        <f t="shared" si="713"/>
        <v>5.5443548387096774E-2</v>
      </c>
      <c r="AO1227" s="2">
        <f t="shared" si="714"/>
        <v>0</v>
      </c>
      <c r="AP1227" s="2">
        <f t="shared" si="715"/>
        <v>0</v>
      </c>
      <c r="AR1227" t="str">
        <f t="shared" si="716"/>
        <v>Morrill</v>
      </c>
      <c r="AS1227" t="s">
        <v>337</v>
      </c>
      <c r="AT1227" s="184">
        <v>3</v>
      </c>
      <c r="AV1227" s="97">
        <v>31</v>
      </c>
      <c r="AW1227" s="99">
        <v>123</v>
      </c>
      <c r="AX1227" s="105">
        <f t="shared" si="717"/>
        <v>31123</v>
      </c>
      <c r="AZ1227" s="7" t="s">
        <v>2951</v>
      </c>
      <c r="BA1227" t="s">
        <v>3184</v>
      </c>
    </row>
    <row r="1228" spans="1:53" hidden="1" outlineLevel="1">
      <c r="A1228" t="s">
        <v>894</v>
      </c>
      <c r="B1228" t="s">
        <v>337</v>
      </c>
      <c r="C1228" s="1">
        <f t="shared" si="703"/>
        <v>449</v>
      </c>
      <c r="D1228" s="7">
        <f>IF(R1228&gt;0,RANK(R1228,(R1228:T1228,U1228:AI1228)),0)</f>
        <v>3</v>
      </c>
      <c r="E1228" s="7">
        <f>IF(S1228&gt;0,RANK(S1228,(R1228:T1228,U1228:AI1228)),0)</f>
        <v>0</v>
      </c>
      <c r="F1228" s="7">
        <f>IF(T1228&gt;0,RANK(T1228,(R1228:T1228,U1228:AI1228)),0)</f>
        <v>5</v>
      </c>
      <c r="G1228" s="7">
        <f>IF(U1228&gt;0,RANK(U1228,(R1228:T1228,U1228:AI1228)),0)</f>
        <v>2</v>
      </c>
      <c r="H1228" s="7">
        <f t="shared" si="704"/>
        <v>1</v>
      </c>
      <c r="I1228" s="49">
        <f t="shared" si="705"/>
        <v>253</v>
      </c>
      <c r="J1228" s="177">
        <f t="shared" si="688"/>
        <v>0.56347438752783963</v>
      </c>
      <c r="K1228" s="2"/>
      <c r="L1228" s="2">
        <f t="shared" si="706"/>
        <v>8.9086859688195991E-2</v>
      </c>
      <c r="M1228" s="2">
        <f t="shared" si="707"/>
        <v>0</v>
      </c>
      <c r="N1228" s="2">
        <f t="shared" si="708"/>
        <v>3.34075723830735E-2</v>
      </c>
      <c r="O1228" s="2">
        <f t="shared" si="718"/>
        <v>0.1291759465478842</v>
      </c>
      <c r="P1228" s="2">
        <f t="shared" si="709"/>
        <v>0.69265033407572385</v>
      </c>
      <c r="Q1228" s="2">
        <f t="shared" si="702"/>
        <v>5.5679287305122505E-2</v>
      </c>
      <c r="R1228" s="1">
        <v>40</v>
      </c>
      <c r="T1228" s="1">
        <v>15</v>
      </c>
      <c r="U1228" s="1">
        <v>58</v>
      </c>
      <c r="V1228" s="1">
        <v>311</v>
      </c>
      <c r="W1228" s="1">
        <v>25</v>
      </c>
      <c r="AC1228" s="166"/>
      <c r="AK1228" s="7">
        <f t="shared" si="710"/>
        <v>4</v>
      </c>
      <c r="AL1228" s="7">
        <f t="shared" si="711"/>
        <v>0</v>
      </c>
      <c r="AM1228" s="7">
        <f t="shared" si="712"/>
        <v>0</v>
      </c>
      <c r="AN1228" s="2">
        <f t="shared" si="713"/>
        <v>5.5679287305122498E-2</v>
      </c>
      <c r="AO1228" s="2">
        <f t="shared" si="714"/>
        <v>0</v>
      </c>
      <c r="AP1228" s="2">
        <f t="shared" si="715"/>
        <v>0</v>
      </c>
      <c r="AR1228" t="str">
        <f t="shared" si="716"/>
        <v>Nance</v>
      </c>
      <c r="AS1228" t="s">
        <v>337</v>
      </c>
      <c r="AT1228" s="184">
        <v>3</v>
      </c>
      <c r="AV1228" s="97">
        <v>31</v>
      </c>
      <c r="AW1228" s="99">
        <v>125</v>
      </c>
      <c r="AX1228" s="105">
        <f t="shared" si="717"/>
        <v>31125</v>
      </c>
      <c r="AZ1228" s="7" t="s">
        <v>2951</v>
      </c>
      <c r="BA1228" t="s">
        <v>3184</v>
      </c>
    </row>
    <row r="1229" spans="1:53" hidden="1" outlineLevel="1">
      <c r="A1229" t="s">
        <v>815</v>
      </c>
      <c r="B1229" t="s">
        <v>337</v>
      </c>
      <c r="C1229" s="1">
        <f t="shared" si="703"/>
        <v>842</v>
      </c>
      <c r="D1229" s="7">
        <f>IF(R1229&gt;0,RANK(R1229,(R1229:T1229,U1229:AI1229)),0)</f>
        <v>3</v>
      </c>
      <c r="E1229" s="7">
        <f>IF(S1229&gt;0,RANK(S1229,(R1229:T1229,U1229:AI1229)),0)</f>
        <v>0</v>
      </c>
      <c r="F1229" s="7">
        <f>IF(T1229&gt;0,RANK(T1229,(R1229:T1229,U1229:AI1229)),0)</f>
        <v>5</v>
      </c>
      <c r="G1229" s="7">
        <f>IF(U1229&gt;0,RANK(U1229,(R1229:T1229,U1229:AI1229)),0)</f>
        <v>2</v>
      </c>
      <c r="H1229" s="7">
        <f t="shared" si="704"/>
        <v>1</v>
      </c>
      <c r="I1229" s="49">
        <f t="shared" si="705"/>
        <v>301</v>
      </c>
      <c r="J1229" s="177">
        <f t="shared" si="688"/>
        <v>0.35748218527315917</v>
      </c>
      <c r="K1229" s="2"/>
      <c r="L1229" s="2">
        <f t="shared" si="706"/>
        <v>9.5011876484560567E-2</v>
      </c>
      <c r="M1229" s="2">
        <f t="shared" si="707"/>
        <v>0</v>
      </c>
      <c r="N1229" s="2">
        <f t="shared" si="708"/>
        <v>4.9881235154394299E-2</v>
      </c>
      <c r="O1229" s="2">
        <f t="shared" si="718"/>
        <v>0.21021377672209027</v>
      </c>
      <c r="P1229" s="2">
        <f t="shared" si="709"/>
        <v>0.56769596199524941</v>
      </c>
      <c r="Q1229" s="2">
        <f t="shared" si="702"/>
        <v>7.7197149643705387E-2</v>
      </c>
      <c r="R1229" s="1">
        <v>80</v>
      </c>
      <c r="T1229" s="1">
        <v>42</v>
      </c>
      <c r="U1229" s="1">
        <v>177</v>
      </c>
      <c r="V1229" s="1">
        <v>478</v>
      </c>
      <c r="W1229" s="1">
        <v>65</v>
      </c>
      <c r="AK1229" s="7">
        <f t="shared" si="710"/>
        <v>4</v>
      </c>
      <c r="AL1229" s="7">
        <f t="shared" si="711"/>
        <v>0</v>
      </c>
      <c r="AM1229" s="7">
        <f t="shared" si="712"/>
        <v>0</v>
      </c>
      <c r="AN1229" s="2">
        <f t="shared" si="713"/>
        <v>7.7197149643705457E-2</v>
      </c>
      <c r="AO1229" s="2">
        <f t="shared" si="714"/>
        <v>0</v>
      </c>
      <c r="AP1229" s="2">
        <f t="shared" si="715"/>
        <v>0</v>
      </c>
      <c r="AR1229" t="str">
        <f t="shared" si="716"/>
        <v>Nemaha</v>
      </c>
      <c r="AS1229" t="s">
        <v>337</v>
      </c>
      <c r="AT1229" s="184">
        <v>3</v>
      </c>
      <c r="AV1229" s="97">
        <v>31</v>
      </c>
      <c r="AW1229" s="99">
        <v>127</v>
      </c>
      <c r="AX1229" s="105">
        <f t="shared" si="717"/>
        <v>31127</v>
      </c>
      <c r="AZ1229" s="7" t="s">
        <v>2951</v>
      </c>
      <c r="BA1229" t="s">
        <v>3184</v>
      </c>
    </row>
    <row r="1230" spans="1:53" hidden="1" outlineLevel="1">
      <c r="A1230" t="s">
        <v>2332</v>
      </c>
      <c r="B1230" t="s">
        <v>337</v>
      </c>
      <c r="C1230" s="1">
        <f t="shared" ref="C1230:C1259" si="719">SUM(R1230:AI1230)</f>
        <v>647</v>
      </c>
      <c r="D1230" s="7">
        <f>IF(R1230&gt;0,RANK(R1230,(R1230:T1230,U1230:AI1230)),0)</f>
        <v>4</v>
      </c>
      <c r="E1230" s="7">
        <f>IF(S1230&gt;0,RANK(S1230,(R1230:T1230,U1230:AI1230)),0)</f>
        <v>0</v>
      </c>
      <c r="F1230" s="7">
        <f>IF(T1230&gt;0,RANK(T1230,(R1230:T1230,U1230:AI1230)),0)</f>
        <v>5</v>
      </c>
      <c r="G1230" s="7">
        <f>IF(U1230&gt;0,RANK(U1230,(R1230:T1230,U1230:AI1230)),0)</f>
        <v>2</v>
      </c>
      <c r="H1230" s="7">
        <f t="shared" ref="H1230:H1259" si="720">IF(V1230&gt;0,RANK(V1230,(R1230:AB1230)),0)</f>
        <v>1</v>
      </c>
      <c r="I1230" s="49">
        <f t="shared" ref="I1230:I1259" si="721">MAX(R1230:AA1230)-LARGE(R1230:AA1230,2)</f>
        <v>363</v>
      </c>
      <c r="J1230" s="177">
        <f t="shared" ref="J1230:J1259" si="722">I1230/C1230</f>
        <v>0.56105100463678514</v>
      </c>
      <c r="K1230" s="2"/>
      <c r="L1230" s="2">
        <f t="shared" ref="L1230:L1259" si="723">IF($C1230=0,"-",R1230/$C1230)</f>
        <v>6.9551777434312206E-2</v>
      </c>
      <c r="M1230" s="2">
        <f t="shared" ref="M1230:M1259" si="724">IF($C1230=0,"-",S1230/$C1230)</f>
        <v>0</v>
      </c>
      <c r="N1230" s="2">
        <f t="shared" ref="N1230:N1259" si="725">IF($C1230=0,"-",T1230/$C1230)</f>
        <v>2.7820710973724884E-2</v>
      </c>
      <c r="O1230" s="2">
        <f t="shared" si="718"/>
        <v>0.13292117465224113</v>
      </c>
      <c r="P1230" s="2">
        <f t="shared" ref="P1230:P1259" si="726">IF($C1230=0,"-",V1230/$C1230)</f>
        <v>0.69397217928902633</v>
      </c>
      <c r="Q1230" s="2">
        <f t="shared" si="702"/>
        <v>7.5734157650695577E-2</v>
      </c>
      <c r="R1230" s="1">
        <v>45</v>
      </c>
      <c r="T1230" s="1">
        <v>18</v>
      </c>
      <c r="U1230" s="1">
        <v>86</v>
      </c>
      <c r="V1230" s="1">
        <v>449</v>
      </c>
      <c r="W1230" s="1">
        <v>49</v>
      </c>
      <c r="AK1230" s="7">
        <f t="shared" ref="AK1230:AK1259" si="727">IF(W1230&gt;0,RANK(W1230,(R1230:AB1230)),0)</f>
        <v>3</v>
      </c>
      <c r="AL1230" s="7">
        <f t="shared" ref="AL1230:AL1259" si="728">IF(X1230&gt;0,RANK(X1230,(R1230:AB1230)),0)</f>
        <v>0</v>
      </c>
      <c r="AM1230" s="7">
        <f t="shared" ref="AM1230:AM1259" si="729">IF(Y1230&gt;0,RANK(Y1230,(R1230:AB1230)),0)</f>
        <v>0</v>
      </c>
      <c r="AN1230" s="2">
        <f t="shared" ref="AN1230:AN1259" si="730">IF($C1230=0,"-",W1230/$C1230)</f>
        <v>7.5734157650695522E-2</v>
      </c>
      <c r="AO1230" s="2">
        <f t="shared" ref="AO1230:AO1259" si="731">IF($C1230=0,"-",X1230/$C1230)</f>
        <v>0</v>
      </c>
      <c r="AP1230" s="2">
        <f t="shared" ref="AP1230:AP1259" si="732">IF($C1230=0,"-",Y1230/$C1230)</f>
        <v>0</v>
      </c>
      <c r="AR1230" t="str">
        <f t="shared" ref="AR1230:AR1259" si="733">A1230</f>
        <v>Nuckolls</v>
      </c>
      <c r="AS1230" t="s">
        <v>337</v>
      </c>
      <c r="AT1230" s="184">
        <v>3</v>
      </c>
      <c r="AV1230" s="97">
        <v>31</v>
      </c>
      <c r="AW1230" s="99">
        <v>129</v>
      </c>
      <c r="AX1230" s="105">
        <f t="shared" ref="AX1230:AX1258" si="734">AV1230*1000+AW1230</f>
        <v>31129</v>
      </c>
      <c r="AZ1230" s="7" t="s">
        <v>2951</v>
      </c>
      <c r="BA1230" t="s">
        <v>3184</v>
      </c>
    </row>
    <row r="1231" spans="1:53" hidden="1" outlineLevel="1">
      <c r="A1231" t="s">
        <v>2340</v>
      </c>
      <c r="B1231" t="s">
        <v>337</v>
      </c>
      <c r="C1231" s="1">
        <f t="shared" si="719"/>
        <v>2142</v>
      </c>
      <c r="D1231" s="7">
        <f>IF(R1231&gt;0,RANK(R1231,(R1231:T1231,U1231:AI1231)),0)</f>
        <v>3</v>
      </c>
      <c r="E1231" s="7">
        <f>IF(S1231&gt;0,RANK(S1231,(R1231:T1231,U1231:AI1231)),0)</f>
        <v>0</v>
      </c>
      <c r="F1231" s="7">
        <f>IF(T1231&gt;0,RANK(T1231,(R1231:T1231,U1231:AI1231)),0)</f>
        <v>5</v>
      </c>
      <c r="G1231" s="7">
        <f>IF(U1231&gt;0,RANK(U1231,(R1231:T1231,U1231:AI1231)),0)</f>
        <v>2</v>
      </c>
      <c r="H1231" s="7">
        <f t="shared" si="720"/>
        <v>1</v>
      </c>
      <c r="I1231" s="49">
        <f t="shared" si="721"/>
        <v>879</v>
      </c>
      <c r="J1231" s="177">
        <f t="shared" si="722"/>
        <v>0.41036414565826329</v>
      </c>
      <c r="K1231" s="2"/>
      <c r="L1231" s="2">
        <f t="shared" si="723"/>
        <v>0.12978524743230627</v>
      </c>
      <c r="M1231" s="2">
        <f t="shared" si="724"/>
        <v>0</v>
      </c>
      <c r="N1231" s="2">
        <f t="shared" si="725"/>
        <v>2.9411764705882353E-2</v>
      </c>
      <c r="O1231" s="2">
        <f t="shared" si="718"/>
        <v>0.17973856209150327</v>
      </c>
      <c r="P1231" s="2">
        <f t="shared" si="726"/>
        <v>0.59010270774976659</v>
      </c>
      <c r="Q1231" s="2">
        <f t="shared" si="702"/>
        <v>7.096171802054152E-2</v>
      </c>
      <c r="R1231" s="1">
        <v>278</v>
      </c>
      <c r="T1231" s="1">
        <v>63</v>
      </c>
      <c r="U1231" s="1">
        <v>385</v>
      </c>
      <c r="V1231" s="1">
        <v>1264</v>
      </c>
      <c r="W1231" s="1">
        <v>152</v>
      </c>
      <c r="AK1231" s="7">
        <f t="shared" si="727"/>
        <v>4</v>
      </c>
      <c r="AL1231" s="7">
        <f t="shared" si="728"/>
        <v>0</v>
      </c>
      <c r="AM1231" s="7">
        <f t="shared" si="729"/>
        <v>0</v>
      </c>
      <c r="AN1231" s="2">
        <f t="shared" si="730"/>
        <v>7.0961718020541548E-2</v>
      </c>
      <c r="AO1231" s="2">
        <f t="shared" si="731"/>
        <v>0</v>
      </c>
      <c r="AP1231" s="2">
        <f t="shared" si="732"/>
        <v>0</v>
      </c>
      <c r="AR1231" t="str">
        <f t="shared" si="733"/>
        <v>Otoe</v>
      </c>
      <c r="AS1231" t="s">
        <v>337</v>
      </c>
      <c r="AT1231" s="184">
        <v>1</v>
      </c>
      <c r="AV1231" s="97">
        <v>31</v>
      </c>
      <c r="AW1231" s="99">
        <v>131</v>
      </c>
      <c r="AX1231" s="105">
        <f t="shared" si="734"/>
        <v>31131</v>
      </c>
      <c r="AZ1231" s="7" t="s">
        <v>2951</v>
      </c>
      <c r="BA1231" t="s">
        <v>3184</v>
      </c>
    </row>
    <row r="1232" spans="1:53" hidden="1" outlineLevel="1">
      <c r="A1232" t="s">
        <v>176</v>
      </c>
      <c r="B1232" t="s">
        <v>337</v>
      </c>
      <c r="C1232" s="1">
        <f t="shared" si="719"/>
        <v>356</v>
      </c>
      <c r="D1232" s="7">
        <f>IF(R1232&gt;0,RANK(R1232,(R1232:T1232,U1232:AI1232)),0)</f>
        <v>3</v>
      </c>
      <c r="E1232" s="7">
        <f>IF(S1232&gt;0,RANK(S1232,(R1232:T1232,U1232:AI1232)),0)</f>
        <v>0</v>
      </c>
      <c r="F1232" s="7">
        <f>IF(T1232&gt;0,RANK(T1232,(R1232:T1232,U1232:AI1232)),0)</f>
        <v>5</v>
      </c>
      <c r="G1232" s="7">
        <f>IF(U1232&gt;0,RANK(U1232,(R1232:T1232,U1232:AI1232)),0)</f>
        <v>2</v>
      </c>
      <c r="H1232" s="7">
        <f t="shared" si="720"/>
        <v>1</v>
      </c>
      <c r="I1232" s="49">
        <f t="shared" si="721"/>
        <v>166</v>
      </c>
      <c r="J1232" s="177">
        <f t="shared" si="722"/>
        <v>0.46629213483146065</v>
      </c>
      <c r="K1232" s="2"/>
      <c r="L1232" s="2">
        <f t="shared" si="723"/>
        <v>0.10955056179775281</v>
      </c>
      <c r="M1232" s="2">
        <f t="shared" si="724"/>
        <v>0</v>
      </c>
      <c r="N1232" s="2">
        <f t="shared" si="725"/>
        <v>4.2134831460674156E-2</v>
      </c>
      <c r="O1232" s="2">
        <f t="shared" si="718"/>
        <v>0.16853932584269662</v>
      </c>
      <c r="P1232" s="2">
        <f t="shared" si="726"/>
        <v>0.6348314606741573</v>
      </c>
      <c r="Q1232" s="2">
        <f t="shared" si="702"/>
        <v>4.49438202247191E-2</v>
      </c>
      <c r="R1232" s="1">
        <v>39</v>
      </c>
      <c r="T1232" s="1">
        <v>15</v>
      </c>
      <c r="U1232" s="1">
        <v>60</v>
      </c>
      <c r="V1232" s="1">
        <v>226</v>
      </c>
      <c r="W1232" s="1">
        <v>16</v>
      </c>
      <c r="AK1232" s="7">
        <f t="shared" si="727"/>
        <v>4</v>
      </c>
      <c r="AL1232" s="7">
        <f t="shared" si="728"/>
        <v>0</v>
      </c>
      <c r="AM1232" s="7">
        <f t="shared" si="729"/>
        <v>0</v>
      </c>
      <c r="AN1232" s="2">
        <f t="shared" si="730"/>
        <v>4.49438202247191E-2</v>
      </c>
      <c r="AO1232" s="2">
        <f t="shared" si="731"/>
        <v>0</v>
      </c>
      <c r="AP1232" s="2">
        <f t="shared" si="732"/>
        <v>0</v>
      </c>
      <c r="AR1232" t="str">
        <f t="shared" si="733"/>
        <v>Pawnee</v>
      </c>
      <c r="AS1232" t="s">
        <v>337</v>
      </c>
      <c r="AT1232" s="184">
        <v>3</v>
      </c>
      <c r="AV1232" s="97">
        <v>31</v>
      </c>
      <c r="AW1232" s="99">
        <v>133</v>
      </c>
      <c r="AX1232" s="105">
        <f t="shared" si="734"/>
        <v>31133</v>
      </c>
      <c r="AZ1232" s="7" t="s">
        <v>2951</v>
      </c>
      <c r="BA1232" t="s">
        <v>3184</v>
      </c>
    </row>
    <row r="1233" spans="1:53" hidden="1" outlineLevel="1">
      <c r="A1233" t="s">
        <v>1018</v>
      </c>
      <c r="B1233" t="s">
        <v>337</v>
      </c>
      <c r="C1233" s="1">
        <f t="shared" si="719"/>
        <v>577</v>
      </c>
      <c r="D1233" s="7">
        <f>IF(R1233&gt;0,RANK(R1233,(R1233:T1233,U1233:AI1233)),0)</f>
        <v>3</v>
      </c>
      <c r="E1233" s="7">
        <f>IF(S1233&gt;0,RANK(S1233,(R1233:T1233,U1233:AI1233)),0)</f>
        <v>0</v>
      </c>
      <c r="F1233" s="7">
        <f>IF(T1233&gt;0,RANK(T1233,(R1233:T1233,U1233:AI1233)),0)</f>
        <v>5</v>
      </c>
      <c r="G1233" s="7">
        <f>IF(U1233&gt;0,RANK(U1233,(R1233:T1233,U1233:AI1233)),0)</f>
        <v>2</v>
      </c>
      <c r="H1233" s="7">
        <f t="shared" si="720"/>
        <v>1</v>
      </c>
      <c r="I1233" s="49">
        <f t="shared" si="721"/>
        <v>211</v>
      </c>
      <c r="J1233" s="177">
        <f t="shared" si="722"/>
        <v>0.36568457538994803</v>
      </c>
      <c r="K1233" s="2"/>
      <c r="L1233" s="2">
        <f t="shared" si="723"/>
        <v>0.10745233968804159</v>
      </c>
      <c r="M1233" s="2">
        <f t="shared" si="724"/>
        <v>0</v>
      </c>
      <c r="N1233" s="2">
        <f t="shared" si="725"/>
        <v>1.9064124783362217E-2</v>
      </c>
      <c r="O1233" s="2">
        <f t="shared" si="718"/>
        <v>0.21837088388214904</v>
      </c>
      <c r="P1233" s="2">
        <f t="shared" si="726"/>
        <v>0.58405545927209701</v>
      </c>
      <c r="Q1233" s="2">
        <f t="shared" si="702"/>
        <v>7.1057192374350153E-2</v>
      </c>
      <c r="R1233" s="1">
        <v>62</v>
      </c>
      <c r="T1233" s="1">
        <v>11</v>
      </c>
      <c r="U1233" s="1">
        <v>126</v>
      </c>
      <c r="V1233" s="1">
        <v>337</v>
      </c>
      <c r="W1233" s="1">
        <v>41</v>
      </c>
      <c r="AK1233" s="7">
        <f t="shared" si="727"/>
        <v>4</v>
      </c>
      <c r="AL1233" s="7">
        <f t="shared" si="728"/>
        <v>0</v>
      </c>
      <c r="AM1233" s="7">
        <f t="shared" si="729"/>
        <v>0</v>
      </c>
      <c r="AN1233" s="2">
        <f t="shared" si="730"/>
        <v>7.1057192374350084E-2</v>
      </c>
      <c r="AO1233" s="2">
        <f t="shared" si="731"/>
        <v>0</v>
      </c>
      <c r="AP1233" s="2">
        <f t="shared" si="732"/>
        <v>0</v>
      </c>
      <c r="AR1233" t="str">
        <f t="shared" si="733"/>
        <v>Perkins</v>
      </c>
      <c r="AS1233" t="s">
        <v>337</v>
      </c>
      <c r="AT1233" s="184">
        <v>3</v>
      </c>
      <c r="AV1233" s="97">
        <v>31</v>
      </c>
      <c r="AW1233" s="99">
        <v>135</v>
      </c>
      <c r="AX1233" s="105">
        <f t="shared" si="734"/>
        <v>31135</v>
      </c>
      <c r="AZ1233" s="7" t="s">
        <v>2951</v>
      </c>
      <c r="BA1233" t="s">
        <v>3184</v>
      </c>
    </row>
    <row r="1234" spans="1:53" hidden="1" outlineLevel="1">
      <c r="A1234" t="s">
        <v>1000</v>
      </c>
      <c r="B1234" t="s">
        <v>337</v>
      </c>
      <c r="C1234" s="1">
        <f t="shared" si="719"/>
        <v>1575</v>
      </c>
      <c r="D1234" s="7">
        <f>IF(R1234&gt;0,RANK(R1234,(R1234:T1234,U1234:AI1234)),0)</f>
        <v>3</v>
      </c>
      <c r="E1234" s="7">
        <f>IF(S1234&gt;0,RANK(S1234,(R1234:T1234,U1234:AI1234)),0)</f>
        <v>0</v>
      </c>
      <c r="F1234" s="7">
        <f>IF(T1234&gt;0,RANK(T1234,(R1234:T1234,U1234:AI1234)),0)</f>
        <v>5</v>
      </c>
      <c r="G1234" s="7">
        <f>IF(U1234&gt;0,RANK(U1234,(R1234:T1234,U1234:AI1234)),0)</f>
        <v>2</v>
      </c>
      <c r="H1234" s="7">
        <f t="shared" si="720"/>
        <v>1</v>
      </c>
      <c r="I1234" s="49">
        <f t="shared" si="721"/>
        <v>657</v>
      </c>
      <c r="J1234" s="177">
        <f t="shared" si="722"/>
        <v>0.41714285714285715</v>
      </c>
      <c r="K1234" s="2"/>
      <c r="L1234" s="2">
        <f t="shared" si="723"/>
        <v>0.10539682539682539</v>
      </c>
      <c r="M1234" s="2">
        <f t="shared" si="724"/>
        <v>0</v>
      </c>
      <c r="N1234" s="2">
        <f t="shared" si="725"/>
        <v>3.1746031746031744E-2</v>
      </c>
      <c r="O1234" s="2">
        <f t="shared" si="718"/>
        <v>0.19555555555555557</v>
      </c>
      <c r="P1234" s="2">
        <f t="shared" si="726"/>
        <v>0.61269841269841274</v>
      </c>
      <c r="Q1234" s="2">
        <f t="shared" si="702"/>
        <v>5.4603174603174542E-2</v>
      </c>
      <c r="R1234" s="1">
        <v>166</v>
      </c>
      <c r="T1234" s="1">
        <v>50</v>
      </c>
      <c r="U1234" s="1">
        <v>308</v>
      </c>
      <c r="V1234" s="1">
        <v>965</v>
      </c>
      <c r="W1234" s="1">
        <v>86</v>
      </c>
      <c r="AK1234" s="7">
        <f t="shared" si="727"/>
        <v>4</v>
      </c>
      <c r="AL1234" s="7">
        <f t="shared" si="728"/>
        <v>0</v>
      </c>
      <c r="AM1234" s="7">
        <f t="shared" si="729"/>
        <v>0</v>
      </c>
      <c r="AN1234" s="2">
        <f t="shared" si="730"/>
        <v>5.4603174603174605E-2</v>
      </c>
      <c r="AO1234" s="2">
        <f t="shared" si="731"/>
        <v>0</v>
      </c>
      <c r="AP1234" s="2">
        <f t="shared" si="732"/>
        <v>0</v>
      </c>
      <c r="AR1234" t="str">
        <f t="shared" si="733"/>
        <v>Phelps</v>
      </c>
      <c r="AS1234" t="s">
        <v>337</v>
      </c>
      <c r="AT1234" s="184">
        <v>3</v>
      </c>
      <c r="AV1234" s="97">
        <v>31</v>
      </c>
      <c r="AW1234" s="99">
        <v>137</v>
      </c>
      <c r="AX1234" s="105">
        <f t="shared" si="734"/>
        <v>31137</v>
      </c>
      <c r="AZ1234" s="7" t="s">
        <v>2951</v>
      </c>
      <c r="BA1234" t="s">
        <v>3184</v>
      </c>
    </row>
    <row r="1235" spans="1:53" hidden="1" outlineLevel="1">
      <c r="A1235" t="s">
        <v>2153</v>
      </c>
      <c r="B1235" t="s">
        <v>337</v>
      </c>
      <c r="C1235" s="1">
        <f t="shared" si="719"/>
        <v>947</v>
      </c>
      <c r="D1235" s="7">
        <f>IF(R1235&gt;0,RANK(R1235,(R1235:T1235,U1235:AI1235)),0)</f>
        <v>3</v>
      </c>
      <c r="E1235" s="7">
        <f>IF(S1235&gt;0,RANK(S1235,(R1235:T1235,U1235:AI1235)),0)</f>
        <v>0</v>
      </c>
      <c r="F1235" s="7">
        <f>IF(T1235&gt;0,RANK(T1235,(R1235:T1235,U1235:AI1235)),0)</f>
        <v>4</v>
      </c>
      <c r="G1235" s="7">
        <f>IF(U1235&gt;0,RANK(U1235,(R1235:T1235,U1235:AI1235)),0)</f>
        <v>2</v>
      </c>
      <c r="H1235" s="7">
        <f t="shared" si="720"/>
        <v>1</v>
      </c>
      <c r="I1235" s="49">
        <f t="shared" si="721"/>
        <v>440</v>
      </c>
      <c r="J1235" s="177">
        <f t="shared" si="722"/>
        <v>0.46462513199577615</v>
      </c>
      <c r="K1235" s="2"/>
      <c r="L1235" s="2">
        <f t="shared" si="723"/>
        <v>7.2861668426610349E-2</v>
      </c>
      <c r="M1235" s="2">
        <f t="shared" si="724"/>
        <v>0</v>
      </c>
      <c r="N1235" s="2">
        <f t="shared" si="725"/>
        <v>4.5406546990496302E-2</v>
      </c>
      <c r="O1235" s="2">
        <f t="shared" si="718"/>
        <v>0.18690601900739176</v>
      </c>
      <c r="P1235" s="2">
        <f t="shared" si="726"/>
        <v>0.65153115100316794</v>
      </c>
      <c r="Q1235" s="2">
        <f t="shared" si="702"/>
        <v>4.3294614572333634E-2</v>
      </c>
      <c r="R1235" s="1">
        <v>69</v>
      </c>
      <c r="T1235" s="1">
        <v>43</v>
      </c>
      <c r="U1235" s="1">
        <v>177</v>
      </c>
      <c r="V1235" s="1">
        <v>617</v>
      </c>
      <c r="W1235" s="1">
        <v>41</v>
      </c>
      <c r="AK1235" s="7">
        <f t="shared" si="727"/>
        <v>5</v>
      </c>
      <c r="AL1235" s="7">
        <f t="shared" si="728"/>
        <v>0</v>
      </c>
      <c r="AM1235" s="7">
        <f t="shared" si="729"/>
        <v>0</v>
      </c>
      <c r="AN1235" s="2">
        <f t="shared" si="730"/>
        <v>4.3294614572333683E-2</v>
      </c>
      <c r="AO1235" s="2">
        <f t="shared" si="731"/>
        <v>0</v>
      </c>
      <c r="AP1235" s="2">
        <f t="shared" si="732"/>
        <v>0</v>
      </c>
      <c r="AR1235" t="str">
        <f t="shared" si="733"/>
        <v>Pierce</v>
      </c>
      <c r="AS1235" t="s">
        <v>337</v>
      </c>
      <c r="AT1235" s="184">
        <v>3</v>
      </c>
      <c r="AV1235" s="97">
        <v>31</v>
      </c>
      <c r="AW1235" s="99">
        <v>139</v>
      </c>
      <c r="AX1235" s="105">
        <f t="shared" si="734"/>
        <v>31139</v>
      </c>
      <c r="AZ1235" s="7" t="s">
        <v>2951</v>
      </c>
      <c r="BA1235" t="s">
        <v>3184</v>
      </c>
    </row>
    <row r="1236" spans="1:53" hidden="1" outlineLevel="1">
      <c r="A1236" t="s">
        <v>3052</v>
      </c>
      <c r="B1236" t="s">
        <v>337</v>
      </c>
      <c r="C1236" s="1">
        <f t="shared" si="719"/>
        <v>4503</v>
      </c>
      <c r="D1236" s="7">
        <f>IF(R1236&gt;0,RANK(R1236,(R1236:T1236,U1236:AI1236)),0)</f>
        <v>3</v>
      </c>
      <c r="E1236" s="7">
        <f>IF(S1236&gt;0,RANK(S1236,(R1236:T1236,U1236:AI1236)),0)</f>
        <v>0</v>
      </c>
      <c r="F1236" s="7">
        <f>IF(T1236&gt;0,RANK(T1236,(R1236:T1236,U1236:AI1236)),0)</f>
        <v>5</v>
      </c>
      <c r="G1236" s="7">
        <f>IF(U1236&gt;0,RANK(U1236,(R1236:T1236,U1236:AI1236)),0)</f>
        <v>2</v>
      </c>
      <c r="H1236" s="7">
        <f t="shared" si="720"/>
        <v>1</v>
      </c>
      <c r="I1236" s="49">
        <f t="shared" si="721"/>
        <v>2175</v>
      </c>
      <c r="J1236" s="177">
        <f t="shared" si="722"/>
        <v>0.48301132578281147</v>
      </c>
      <c r="K1236" s="2"/>
      <c r="L1236" s="2">
        <f t="shared" si="723"/>
        <v>0.1041527870308683</v>
      </c>
      <c r="M1236" s="2">
        <f t="shared" si="724"/>
        <v>0</v>
      </c>
      <c r="N1236" s="2">
        <f t="shared" si="725"/>
        <v>3.242282922496114E-2</v>
      </c>
      <c r="O1236" s="2">
        <f t="shared" si="718"/>
        <v>0.16477903619809017</v>
      </c>
      <c r="P1236" s="2">
        <f t="shared" si="726"/>
        <v>0.64779036198090167</v>
      </c>
      <c r="Q1236" s="2">
        <f t="shared" si="702"/>
        <v>5.0854985565178756E-2</v>
      </c>
      <c r="R1236" s="1">
        <v>469</v>
      </c>
      <c r="T1236" s="1">
        <v>146</v>
      </c>
      <c r="U1236" s="1">
        <v>742</v>
      </c>
      <c r="V1236" s="1">
        <v>2917</v>
      </c>
      <c r="W1236" s="1">
        <v>229</v>
      </c>
      <c r="AK1236" s="7">
        <f t="shared" si="727"/>
        <v>4</v>
      </c>
      <c r="AL1236" s="7">
        <f t="shared" si="728"/>
        <v>0</v>
      </c>
      <c r="AM1236" s="7">
        <f t="shared" si="729"/>
        <v>0</v>
      </c>
      <c r="AN1236" s="2">
        <f t="shared" si="730"/>
        <v>5.085498556517877E-2</v>
      </c>
      <c r="AO1236" s="2">
        <f t="shared" si="731"/>
        <v>0</v>
      </c>
      <c r="AP1236" s="2">
        <f t="shared" si="732"/>
        <v>0</v>
      </c>
      <c r="AR1236" t="str">
        <f t="shared" si="733"/>
        <v>Platte</v>
      </c>
      <c r="AS1236" t="s">
        <v>337</v>
      </c>
      <c r="AT1236" s="184">
        <v>1</v>
      </c>
      <c r="AV1236" s="97">
        <v>31</v>
      </c>
      <c r="AW1236" s="99">
        <v>141</v>
      </c>
      <c r="AX1236" s="105">
        <f t="shared" si="734"/>
        <v>31141</v>
      </c>
      <c r="AZ1236" s="7" t="s">
        <v>2951</v>
      </c>
      <c r="BA1236" t="s">
        <v>3184</v>
      </c>
    </row>
    <row r="1237" spans="1:53" hidden="1" outlineLevel="1">
      <c r="A1237" t="s">
        <v>2926</v>
      </c>
      <c r="B1237" t="s">
        <v>337</v>
      </c>
      <c r="C1237" s="1">
        <f t="shared" si="719"/>
        <v>763</v>
      </c>
      <c r="D1237" s="7">
        <f>IF(R1237&gt;0,RANK(R1237,(R1237:T1237,U1237:AI1237)),0)</f>
        <v>3</v>
      </c>
      <c r="E1237" s="7">
        <f>IF(S1237&gt;0,RANK(S1237,(R1237:T1237,U1237:AI1237)),0)</f>
        <v>0</v>
      </c>
      <c r="F1237" s="7">
        <f>IF(T1237&gt;0,RANK(T1237,(R1237:T1237,U1237:AI1237)),0)</f>
        <v>5</v>
      </c>
      <c r="G1237" s="7">
        <f>IF(U1237&gt;0,RANK(U1237,(R1237:T1237,U1237:AI1237)),0)</f>
        <v>2</v>
      </c>
      <c r="H1237" s="7">
        <f t="shared" si="720"/>
        <v>1</v>
      </c>
      <c r="I1237" s="49">
        <f t="shared" si="721"/>
        <v>281</v>
      </c>
      <c r="J1237" s="177">
        <f t="shared" si="722"/>
        <v>0.36828309305373524</v>
      </c>
      <c r="K1237" s="2"/>
      <c r="L1237" s="2">
        <f t="shared" si="723"/>
        <v>0.12975098296199214</v>
      </c>
      <c r="M1237" s="2">
        <f t="shared" si="724"/>
        <v>0</v>
      </c>
      <c r="N1237" s="2">
        <f t="shared" si="725"/>
        <v>3.2765399737876802E-2</v>
      </c>
      <c r="O1237" s="2">
        <f t="shared" si="718"/>
        <v>0.20576671035386632</v>
      </c>
      <c r="P1237" s="2">
        <f t="shared" si="726"/>
        <v>0.57404980340760159</v>
      </c>
      <c r="Q1237" s="2">
        <f t="shared" si="702"/>
        <v>5.7667103538663111E-2</v>
      </c>
      <c r="R1237" s="1">
        <v>99</v>
      </c>
      <c r="T1237" s="1">
        <v>25</v>
      </c>
      <c r="U1237" s="1">
        <v>157</v>
      </c>
      <c r="V1237" s="1">
        <v>438</v>
      </c>
      <c r="W1237" s="1">
        <v>44</v>
      </c>
      <c r="AK1237" s="7">
        <f t="shared" si="727"/>
        <v>4</v>
      </c>
      <c r="AL1237" s="7">
        <f t="shared" si="728"/>
        <v>0</v>
      </c>
      <c r="AM1237" s="7">
        <f t="shared" si="729"/>
        <v>0</v>
      </c>
      <c r="AN1237" s="2">
        <f t="shared" si="730"/>
        <v>5.7667103538663174E-2</v>
      </c>
      <c r="AO1237" s="2">
        <f t="shared" si="731"/>
        <v>0</v>
      </c>
      <c r="AP1237" s="2">
        <f t="shared" si="732"/>
        <v>0</v>
      </c>
      <c r="AR1237" t="str">
        <f t="shared" si="733"/>
        <v>Polk</v>
      </c>
      <c r="AS1237" t="s">
        <v>337</v>
      </c>
      <c r="AT1237" s="184">
        <v>1</v>
      </c>
      <c r="AV1237" s="97">
        <v>31</v>
      </c>
      <c r="AW1237" s="99">
        <v>143</v>
      </c>
      <c r="AX1237" s="105">
        <f t="shared" si="734"/>
        <v>31143</v>
      </c>
      <c r="AZ1237" s="7" t="s">
        <v>2951</v>
      </c>
      <c r="BA1237" t="s">
        <v>3184</v>
      </c>
    </row>
    <row r="1238" spans="1:53" hidden="1" outlineLevel="1">
      <c r="A1238" t="s">
        <v>2257</v>
      </c>
      <c r="B1238" t="s">
        <v>337</v>
      </c>
      <c r="C1238" s="1">
        <f t="shared" si="719"/>
        <v>1683</v>
      </c>
      <c r="D1238" s="7">
        <f>IF(R1238&gt;0,RANK(R1238,(R1238:T1238,U1238:AI1238)),0)</f>
        <v>3</v>
      </c>
      <c r="E1238" s="7">
        <f>IF(S1238&gt;0,RANK(S1238,(R1238:T1238,U1238:AI1238)),0)</f>
        <v>0</v>
      </c>
      <c r="F1238" s="7">
        <f>IF(T1238&gt;0,RANK(T1238,(R1238:T1238,U1238:AI1238)),0)</f>
        <v>5</v>
      </c>
      <c r="G1238" s="7">
        <f>IF(U1238&gt;0,RANK(U1238,(R1238:T1238,U1238:AI1238)),0)</f>
        <v>2</v>
      </c>
      <c r="H1238" s="7">
        <f t="shared" si="720"/>
        <v>1</v>
      </c>
      <c r="I1238" s="49">
        <f t="shared" si="721"/>
        <v>952</v>
      </c>
      <c r="J1238" s="177">
        <f t="shared" si="722"/>
        <v>0.56565656565656564</v>
      </c>
      <c r="K1238" s="2"/>
      <c r="L1238" s="2">
        <f t="shared" si="723"/>
        <v>7.6054664289958412E-2</v>
      </c>
      <c r="M1238" s="2">
        <f t="shared" si="724"/>
        <v>0</v>
      </c>
      <c r="N1238" s="2">
        <f t="shared" si="725"/>
        <v>3.1491384432560901E-2</v>
      </c>
      <c r="O1238" s="2">
        <f t="shared" si="718"/>
        <v>0.13547237076648841</v>
      </c>
      <c r="P1238" s="2">
        <f t="shared" si="726"/>
        <v>0.70112893642305407</v>
      </c>
      <c r="Q1238" s="2">
        <f t="shared" ref="Q1238:Q1301" si="735">IF(C1238=0,"-",(1-L1238-M1238-N1238-O1238-P1238))</f>
        <v>5.5852644087938108E-2</v>
      </c>
      <c r="R1238" s="1">
        <v>128</v>
      </c>
      <c r="T1238" s="1">
        <v>53</v>
      </c>
      <c r="U1238" s="1">
        <v>228</v>
      </c>
      <c r="V1238" s="1">
        <v>1180</v>
      </c>
      <c r="W1238" s="1">
        <v>94</v>
      </c>
      <c r="AK1238" s="7">
        <f t="shared" si="727"/>
        <v>4</v>
      </c>
      <c r="AL1238" s="7">
        <f t="shared" si="728"/>
        <v>0</v>
      </c>
      <c r="AM1238" s="7">
        <f t="shared" si="729"/>
        <v>0</v>
      </c>
      <c r="AN1238" s="2">
        <f t="shared" si="730"/>
        <v>5.5852644087938205E-2</v>
      </c>
      <c r="AO1238" s="2">
        <f t="shared" si="731"/>
        <v>0</v>
      </c>
      <c r="AP1238" s="2">
        <f t="shared" si="732"/>
        <v>0</v>
      </c>
      <c r="AR1238" t="str">
        <f t="shared" si="733"/>
        <v>Red Willow</v>
      </c>
      <c r="AS1238" t="s">
        <v>337</v>
      </c>
      <c r="AT1238" s="184">
        <v>3</v>
      </c>
      <c r="AV1238" s="97">
        <v>31</v>
      </c>
      <c r="AW1238" s="99">
        <v>145</v>
      </c>
      <c r="AX1238" s="105">
        <f t="shared" si="734"/>
        <v>31145</v>
      </c>
      <c r="AZ1238" s="7" t="s">
        <v>2951</v>
      </c>
      <c r="BA1238" t="s">
        <v>3184</v>
      </c>
    </row>
    <row r="1239" spans="1:53" hidden="1" outlineLevel="1">
      <c r="A1239" t="s">
        <v>1887</v>
      </c>
      <c r="B1239" t="s">
        <v>337</v>
      </c>
      <c r="C1239" s="1">
        <f t="shared" si="719"/>
        <v>1065</v>
      </c>
      <c r="D1239" s="7">
        <f>IF(R1239&gt;0,RANK(R1239,(R1239:T1239,U1239:AI1239)),0)</f>
        <v>3</v>
      </c>
      <c r="E1239" s="7">
        <f>IF(S1239&gt;0,RANK(S1239,(R1239:T1239,U1239:AI1239)),0)</f>
        <v>0</v>
      </c>
      <c r="F1239" s="7">
        <f>IF(T1239&gt;0,RANK(T1239,(R1239:T1239,U1239:AI1239)),0)</f>
        <v>5</v>
      </c>
      <c r="G1239" s="7">
        <f>IF(U1239&gt;0,RANK(U1239,(R1239:T1239,U1239:AI1239)),0)</f>
        <v>2</v>
      </c>
      <c r="H1239" s="7">
        <f t="shared" si="720"/>
        <v>1</v>
      </c>
      <c r="I1239" s="49">
        <f t="shared" si="721"/>
        <v>535</v>
      </c>
      <c r="J1239" s="177">
        <f t="shared" si="722"/>
        <v>0.50234741784037562</v>
      </c>
      <c r="K1239" s="2"/>
      <c r="L1239" s="2">
        <f t="shared" si="723"/>
        <v>0.10328638497652583</v>
      </c>
      <c r="M1239" s="2">
        <f t="shared" si="724"/>
        <v>0</v>
      </c>
      <c r="N1239" s="2">
        <f t="shared" si="725"/>
        <v>2.3474178403755867E-2</v>
      </c>
      <c r="O1239" s="2">
        <f t="shared" si="718"/>
        <v>0.15774647887323945</v>
      </c>
      <c r="P1239" s="2">
        <f t="shared" si="726"/>
        <v>0.66009389671361507</v>
      </c>
      <c r="Q1239" s="2">
        <f t="shared" si="735"/>
        <v>5.5399061032863739E-2</v>
      </c>
      <c r="R1239" s="1">
        <v>110</v>
      </c>
      <c r="T1239" s="1">
        <v>25</v>
      </c>
      <c r="U1239" s="1">
        <v>168</v>
      </c>
      <c r="V1239" s="1">
        <v>703</v>
      </c>
      <c r="W1239" s="1">
        <v>59</v>
      </c>
      <c r="AK1239" s="7">
        <f t="shared" si="727"/>
        <v>4</v>
      </c>
      <c r="AL1239" s="7">
        <f t="shared" si="728"/>
        <v>0</v>
      </c>
      <c r="AM1239" s="7">
        <f t="shared" si="729"/>
        <v>0</v>
      </c>
      <c r="AN1239" s="2">
        <f t="shared" si="730"/>
        <v>5.539906103286385E-2</v>
      </c>
      <c r="AO1239" s="2">
        <f t="shared" si="731"/>
        <v>0</v>
      </c>
      <c r="AP1239" s="2">
        <f t="shared" si="732"/>
        <v>0</v>
      </c>
      <c r="AR1239" t="str">
        <f t="shared" si="733"/>
        <v>Richardson</v>
      </c>
      <c r="AS1239" t="s">
        <v>337</v>
      </c>
      <c r="AT1239" s="184">
        <v>3</v>
      </c>
      <c r="AV1239" s="97">
        <v>31</v>
      </c>
      <c r="AW1239" s="99">
        <v>147</v>
      </c>
      <c r="AX1239" s="105">
        <f t="shared" si="734"/>
        <v>31147</v>
      </c>
      <c r="AZ1239" s="7" t="s">
        <v>2951</v>
      </c>
      <c r="BA1239" t="s">
        <v>3184</v>
      </c>
    </row>
    <row r="1240" spans="1:53" hidden="1" outlineLevel="1">
      <c r="A1240" t="s">
        <v>1933</v>
      </c>
      <c r="B1240" t="s">
        <v>337</v>
      </c>
      <c r="C1240" s="1">
        <f t="shared" si="719"/>
        <v>452</v>
      </c>
      <c r="D1240" s="7">
        <f>IF(R1240&gt;0,RANK(R1240,(R1240:T1240,U1240:AI1240)),0)</f>
        <v>3</v>
      </c>
      <c r="E1240" s="7">
        <f>IF(S1240&gt;0,RANK(S1240,(R1240:T1240,U1240:AI1240)),0)</f>
        <v>0</v>
      </c>
      <c r="F1240" s="7">
        <f>IF(T1240&gt;0,RANK(T1240,(R1240:T1240,U1240:AI1240)),0)</f>
        <v>5</v>
      </c>
      <c r="G1240" s="7">
        <f>IF(U1240&gt;0,RANK(U1240,(R1240:T1240,U1240:AI1240)),0)</f>
        <v>2</v>
      </c>
      <c r="H1240" s="7">
        <f t="shared" si="720"/>
        <v>1</v>
      </c>
      <c r="I1240" s="49">
        <f t="shared" si="721"/>
        <v>234</v>
      </c>
      <c r="J1240" s="177">
        <f t="shared" si="722"/>
        <v>0.51769911504424782</v>
      </c>
      <c r="K1240" s="2"/>
      <c r="L1240" s="2">
        <f t="shared" si="723"/>
        <v>6.8584070796460173E-2</v>
      </c>
      <c r="M1240" s="2">
        <f t="shared" si="724"/>
        <v>0</v>
      </c>
      <c r="N1240" s="2">
        <f t="shared" si="725"/>
        <v>2.8761061946902654E-2</v>
      </c>
      <c r="O1240" s="2">
        <f t="shared" si="718"/>
        <v>0.16371681415929204</v>
      </c>
      <c r="P1240" s="2">
        <f t="shared" si="726"/>
        <v>0.68141592920353977</v>
      </c>
      <c r="Q1240" s="2">
        <f t="shared" si="735"/>
        <v>5.7522123893805288E-2</v>
      </c>
      <c r="R1240" s="1">
        <v>31</v>
      </c>
      <c r="T1240" s="1">
        <v>13</v>
      </c>
      <c r="U1240" s="1">
        <v>74</v>
      </c>
      <c r="V1240" s="1">
        <v>308</v>
      </c>
      <c r="W1240" s="1">
        <v>26</v>
      </c>
      <c r="AK1240" s="7">
        <f t="shared" si="727"/>
        <v>4</v>
      </c>
      <c r="AL1240" s="7">
        <f t="shared" si="728"/>
        <v>0</v>
      </c>
      <c r="AM1240" s="7">
        <f t="shared" si="729"/>
        <v>0</v>
      </c>
      <c r="AN1240" s="2">
        <f t="shared" si="730"/>
        <v>5.7522123893805309E-2</v>
      </c>
      <c r="AO1240" s="2">
        <f t="shared" si="731"/>
        <v>0</v>
      </c>
      <c r="AP1240" s="2">
        <f t="shared" si="732"/>
        <v>0</v>
      </c>
      <c r="AR1240" t="str">
        <f t="shared" si="733"/>
        <v>Rock</v>
      </c>
      <c r="AS1240" t="s">
        <v>337</v>
      </c>
      <c r="AT1240" s="184">
        <v>3</v>
      </c>
      <c r="AV1240" s="97">
        <v>31</v>
      </c>
      <c r="AW1240" s="99">
        <v>149</v>
      </c>
      <c r="AX1240" s="105">
        <f t="shared" si="734"/>
        <v>31149</v>
      </c>
      <c r="AZ1240" s="7" t="s">
        <v>2951</v>
      </c>
      <c r="BA1240" t="s">
        <v>3184</v>
      </c>
    </row>
    <row r="1241" spans="1:53" hidden="1" outlineLevel="1">
      <c r="A1241" t="s">
        <v>691</v>
      </c>
      <c r="B1241" t="s">
        <v>337</v>
      </c>
      <c r="C1241" s="1">
        <f t="shared" si="719"/>
        <v>918</v>
      </c>
      <c r="D1241" s="7">
        <f>IF(R1241&gt;0,RANK(R1241,(R1241:T1241,U1241:AI1241)),0)</f>
        <v>3</v>
      </c>
      <c r="E1241" s="7">
        <f>IF(S1241&gt;0,RANK(S1241,(R1241:T1241,U1241:AI1241)),0)</f>
        <v>0</v>
      </c>
      <c r="F1241" s="7">
        <f>IF(T1241&gt;0,RANK(T1241,(R1241:T1241,U1241:AI1241)),0)</f>
        <v>5</v>
      </c>
      <c r="G1241" s="7">
        <f>IF(U1241&gt;0,RANK(U1241,(R1241:T1241,U1241:AI1241)),0)</f>
        <v>2</v>
      </c>
      <c r="H1241" s="7">
        <f t="shared" si="720"/>
        <v>1</v>
      </c>
      <c r="I1241" s="49">
        <f t="shared" si="721"/>
        <v>386</v>
      </c>
      <c r="J1241" s="177">
        <f t="shared" si="722"/>
        <v>0.420479302832244</v>
      </c>
      <c r="K1241" s="2"/>
      <c r="L1241" s="2">
        <f t="shared" si="723"/>
        <v>0.1111111111111111</v>
      </c>
      <c r="M1241" s="2">
        <f t="shared" si="724"/>
        <v>0</v>
      </c>
      <c r="N1241" s="2">
        <f t="shared" si="725"/>
        <v>2.5054466230936819E-2</v>
      </c>
      <c r="O1241" s="2">
        <f t="shared" si="718"/>
        <v>0.19281045751633988</v>
      </c>
      <c r="P1241" s="2">
        <f t="shared" si="726"/>
        <v>0.61328976034858385</v>
      </c>
      <c r="Q1241" s="2">
        <f t="shared" si="735"/>
        <v>5.7734204793028376E-2</v>
      </c>
      <c r="R1241" s="1">
        <v>102</v>
      </c>
      <c r="T1241" s="1">
        <v>23</v>
      </c>
      <c r="U1241" s="1">
        <v>177</v>
      </c>
      <c r="V1241" s="1">
        <v>563</v>
      </c>
      <c r="W1241" s="1">
        <v>53</v>
      </c>
      <c r="AK1241" s="7">
        <f t="shared" si="727"/>
        <v>4</v>
      </c>
      <c r="AL1241" s="7">
        <f t="shared" si="728"/>
        <v>0</v>
      </c>
      <c r="AM1241" s="7">
        <f t="shared" si="729"/>
        <v>0</v>
      </c>
      <c r="AN1241" s="2">
        <f t="shared" si="730"/>
        <v>5.7734204793028321E-2</v>
      </c>
      <c r="AO1241" s="2">
        <f t="shared" si="731"/>
        <v>0</v>
      </c>
      <c r="AP1241" s="2">
        <f t="shared" si="732"/>
        <v>0</v>
      </c>
      <c r="AR1241" t="str">
        <f t="shared" si="733"/>
        <v>Saline</v>
      </c>
      <c r="AS1241" t="s">
        <v>337</v>
      </c>
      <c r="AT1241" s="184">
        <v>3</v>
      </c>
      <c r="AV1241" s="97">
        <v>31</v>
      </c>
      <c r="AW1241" s="99">
        <v>151</v>
      </c>
      <c r="AX1241" s="105">
        <f t="shared" si="734"/>
        <v>31151</v>
      </c>
      <c r="AZ1241" s="7" t="s">
        <v>2951</v>
      </c>
      <c r="BA1241" t="s">
        <v>3184</v>
      </c>
    </row>
    <row r="1242" spans="1:53" hidden="1" outlineLevel="1">
      <c r="A1242" t="s">
        <v>2253</v>
      </c>
      <c r="B1242" t="s">
        <v>337</v>
      </c>
      <c r="C1242" s="1">
        <f t="shared" si="719"/>
        <v>15342</v>
      </c>
      <c r="D1242" s="7">
        <f>IF(R1242&gt;0,RANK(R1242,(R1242:T1242,U1242:AI1242)),0)</f>
        <v>3</v>
      </c>
      <c r="E1242" s="7">
        <f>IF(S1242&gt;0,RANK(S1242,(R1242:T1242,U1242:AI1242)),0)</f>
        <v>0</v>
      </c>
      <c r="F1242" s="7">
        <f>IF(T1242&gt;0,RANK(T1242,(R1242:T1242,U1242:AI1242)),0)</f>
        <v>5</v>
      </c>
      <c r="G1242" s="7">
        <f>IF(U1242&gt;0,RANK(U1242,(R1242:T1242,U1242:AI1242)),0)</f>
        <v>2</v>
      </c>
      <c r="H1242" s="7">
        <f t="shared" si="720"/>
        <v>1</v>
      </c>
      <c r="I1242" s="49">
        <f t="shared" si="721"/>
        <v>6647</v>
      </c>
      <c r="J1242" s="177">
        <f t="shared" si="722"/>
        <v>0.43325511667318473</v>
      </c>
      <c r="K1242" s="2"/>
      <c r="L1242" s="2">
        <f t="shared" si="723"/>
        <v>0.10989440750879938</v>
      </c>
      <c r="M1242" s="2">
        <f t="shared" si="724"/>
        <v>0</v>
      </c>
      <c r="N1242" s="2">
        <f t="shared" si="725"/>
        <v>4.132446877851649E-2</v>
      </c>
      <c r="O1242" s="2">
        <f t="shared" si="718"/>
        <v>0.18550384565245731</v>
      </c>
      <c r="P1242" s="2">
        <f t="shared" si="726"/>
        <v>0.61875896232564198</v>
      </c>
      <c r="Q1242" s="2">
        <f t="shared" si="735"/>
        <v>4.4518315734584757E-2</v>
      </c>
      <c r="R1242" s="1">
        <v>1686</v>
      </c>
      <c r="T1242" s="1">
        <v>634</v>
      </c>
      <c r="U1242" s="1">
        <v>2846</v>
      </c>
      <c r="V1242" s="1">
        <v>9493</v>
      </c>
      <c r="W1242" s="1">
        <v>683</v>
      </c>
      <c r="AK1242" s="7">
        <f t="shared" si="727"/>
        <v>4</v>
      </c>
      <c r="AL1242" s="7">
        <f t="shared" si="728"/>
        <v>0</v>
      </c>
      <c r="AM1242" s="7">
        <f t="shared" si="729"/>
        <v>0</v>
      </c>
      <c r="AN1242" s="2">
        <f t="shared" si="730"/>
        <v>4.4518315734584799E-2</v>
      </c>
      <c r="AO1242" s="2">
        <f t="shared" si="731"/>
        <v>0</v>
      </c>
      <c r="AP1242" s="2">
        <f t="shared" si="732"/>
        <v>0</v>
      </c>
      <c r="AR1242" t="str">
        <f t="shared" si="733"/>
        <v>Sarpy</v>
      </c>
      <c r="AS1242" t="s">
        <v>337</v>
      </c>
      <c r="AT1242" s="184"/>
      <c r="AV1242" s="97">
        <v>31</v>
      </c>
      <c r="AW1242" s="99">
        <v>153</v>
      </c>
      <c r="AX1242" s="105">
        <f t="shared" si="734"/>
        <v>31153</v>
      </c>
      <c r="AZ1242" s="7" t="s">
        <v>2951</v>
      </c>
      <c r="BA1242" t="s">
        <v>3184</v>
      </c>
    </row>
    <row r="1243" spans="1:53" hidden="1" outlineLevel="1">
      <c r="A1243" t="s">
        <v>1321</v>
      </c>
      <c r="B1243" t="s">
        <v>337</v>
      </c>
      <c r="C1243" s="1">
        <f t="shared" si="719"/>
        <v>2856</v>
      </c>
      <c r="D1243" s="7">
        <f>IF(R1243&gt;0,RANK(R1243,(R1243:T1243,U1243:AI1243)),0)</f>
        <v>3</v>
      </c>
      <c r="E1243" s="7">
        <f>IF(S1243&gt;0,RANK(S1243,(R1243:T1243,U1243:AI1243)),0)</f>
        <v>0</v>
      </c>
      <c r="F1243" s="7">
        <f>IF(T1243&gt;0,RANK(T1243,(R1243:T1243,U1243:AI1243)),0)</f>
        <v>5</v>
      </c>
      <c r="G1243" s="7">
        <f>IF(U1243&gt;0,RANK(U1243,(R1243:T1243,U1243:AI1243)),0)</f>
        <v>2</v>
      </c>
      <c r="H1243" s="7">
        <f t="shared" si="720"/>
        <v>1</v>
      </c>
      <c r="I1243" s="49">
        <f t="shared" si="721"/>
        <v>1241</v>
      </c>
      <c r="J1243" s="177">
        <f t="shared" si="722"/>
        <v>0.43452380952380953</v>
      </c>
      <c r="K1243" s="2"/>
      <c r="L1243" s="2">
        <f t="shared" si="723"/>
        <v>0.10049019607843138</v>
      </c>
      <c r="M1243" s="2">
        <f t="shared" si="724"/>
        <v>0</v>
      </c>
      <c r="N1243" s="2">
        <f t="shared" si="725"/>
        <v>3.8865546218487396E-2</v>
      </c>
      <c r="O1243" s="2">
        <f t="shared" si="718"/>
        <v>0.1873249299719888</v>
      </c>
      <c r="P1243" s="2">
        <f t="shared" si="726"/>
        <v>0.62184873949579833</v>
      </c>
      <c r="Q1243" s="2">
        <f t="shared" si="735"/>
        <v>5.1470588235294157E-2</v>
      </c>
      <c r="R1243" s="1">
        <v>287</v>
      </c>
      <c r="T1243" s="1">
        <v>111</v>
      </c>
      <c r="U1243" s="1">
        <v>535</v>
      </c>
      <c r="V1243" s="1">
        <v>1776</v>
      </c>
      <c r="W1243" s="1">
        <v>147</v>
      </c>
      <c r="AK1243" s="7">
        <f t="shared" si="727"/>
        <v>4</v>
      </c>
      <c r="AL1243" s="7">
        <f t="shared" si="728"/>
        <v>0</v>
      </c>
      <c r="AM1243" s="7">
        <f t="shared" si="729"/>
        <v>0</v>
      </c>
      <c r="AN1243" s="2">
        <f t="shared" si="730"/>
        <v>5.1470588235294115E-2</v>
      </c>
      <c r="AO1243" s="2">
        <f t="shared" si="731"/>
        <v>0</v>
      </c>
      <c r="AP1243" s="2">
        <f t="shared" si="732"/>
        <v>0</v>
      </c>
      <c r="AR1243" t="str">
        <f t="shared" si="733"/>
        <v>Saunders</v>
      </c>
      <c r="AS1243" t="s">
        <v>337</v>
      </c>
      <c r="AT1243" s="184">
        <v>1</v>
      </c>
      <c r="AV1243" s="97">
        <v>31</v>
      </c>
      <c r="AW1243" s="99">
        <v>155</v>
      </c>
      <c r="AX1243" s="105">
        <f t="shared" si="734"/>
        <v>31155</v>
      </c>
      <c r="AZ1243" s="7" t="s">
        <v>2951</v>
      </c>
      <c r="BA1243" t="s">
        <v>3184</v>
      </c>
    </row>
    <row r="1244" spans="1:53" hidden="1" outlineLevel="1">
      <c r="A1244" t="s">
        <v>132</v>
      </c>
      <c r="B1244" t="s">
        <v>337</v>
      </c>
      <c r="C1244" s="1">
        <f t="shared" si="719"/>
        <v>3854</v>
      </c>
      <c r="D1244" s="7">
        <f>IF(R1244&gt;0,RANK(R1244,(R1244:T1244,U1244:AI1244)),0)</f>
        <v>3</v>
      </c>
      <c r="E1244" s="7">
        <f>IF(S1244&gt;0,RANK(S1244,(R1244:T1244,U1244:AI1244)),0)</f>
        <v>0</v>
      </c>
      <c r="F1244" s="7">
        <f>IF(T1244&gt;0,RANK(T1244,(R1244:T1244,U1244:AI1244)),0)</f>
        <v>5</v>
      </c>
      <c r="G1244" s="7">
        <f>IF(U1244&gt;0,RANK(U1244,(R1244:T1244,U1244:AI1244)),0)</f>
        <v>2</v>
      </c>
      <c r="H1244" s="7">
        <f t="shared" si="720"/>
        <v>1</v>
      </c>
      <c r="I1244" s="49">
        <f t="shared" si="721"/>
        <v>1627</v>
      </c>
      <c r="J1244" s="177">
        <f t="shared" si="722"/>
        <v>0.42215879605604567</v>
      </c>
      <c r="K1244" s="2"/>
      <c r="L1244" s="2">
        <f t="shared" si="723"/>
        <v>0.10482615464452517</v>
      </c>
      <c r="M1244" s="2">
        <f t="shared" si="724"/>
        <v>0</v>
      </c>
      <c r="N1244" s="2">
        <f t="shared" si="725"/>
        <v>2.8801245459263103E-2</v>
      </c>
      <c r="O1244" s="2">
        <f t="shared" si="718"/>
        <v>0.20238713025428126</v>
      </c>
      <c r="P1244" s="2">
        <f t="shared" si="726"/>
        <v>0.6245459263103269</v>
      </c>
      <c r="Q1244" s="2">
        <f t="shared" si="735"/>
        <v>3.9439543331603599E-2</v>
      </c>
      <c r="R1244" s="1">
        <v>404</v>
      </c>
      <c r="T1244" s="1">
        <v>111</v>
      </c>
      <c r="U1244" s="1">
        <v>780</v>
      </c>
      <c r="V1244" s="1">
        <v>2407</v>
      </c>
      <c r="W1244" s="1">
        <v>152</v>
      </c>
      <c r="AK1244" s="7">
        <f t="shared" si="727"/>
        <v>4</v>
      </c>
      <c r="AL1244" s="7">
        <f t="shared" si="728"/>
        <v>0</v>
      </c>
      <c r="AM1244" s="7">
        <f t="shared" si="729"/>
        <v>0</v>
      </c>
      <c r="AN1244" s="2">
        <f t="shared" si="730"/>
        <v>3.943954333160353E-2</v>
      </c>
      <c r="AO1244" s="2">
        <f t="shared" si="731"/>
        <v>0</v>
      </c>
      <c r="AP1244" s="2">
        <f t="shared" si="732"/>
        <v>0</v>
      </c>
      <c r="AR1244" t="str">
        <f t="shared" si="733"/>
        <v>Scotts Bluff</v>
      </c>
      <c r="AS1244" t="s">
        <v>337</v>
      </c>
      <c r="AT1244" s="184">
        <v>3</v>
      </c>
      <c r="AV1244" s="97">
        <v>31</v>
      </c>
      <c r="AW1244" s="99">
        <v>157</v>
      </c>
      <c r="AX1244" s="105">
        <f t="shared" si="734"/>
        <v>31157</v>
      </c>
      <c r="AZ1244" s="7" t="s">
        <v>2951</v>
      </c>
      <c r="BA1244" t="s">
        <v>3184</v>
      </c>
    </row>
    <row r="1245" spans="1:53" hidden="1" outlineLevel="1">
      <c r="A1245" t="s">
        <v>433</v>
      </c>
      <c r="B1245" t="s">
        <v>337</v>
      </c>
      <c r="C1245" s="1">
        <f t="shared" si="719"/>
        <v>1793</v>
      </c>
      <c r="D1245" s="7">
        <f>IF(R1245&gt;0,RANK(R1245,(R1245:T1245,U1245:AI1245)),0)</f>
        <v>3</v>
      </c>
      <c r="E1245" s="7">
        <f>IF(S1245&gt;0,RANK(S1245,(R1245:T1245,U1245:AI1245)),0)</f>
        <v>0</v>
      </c>
      <c r="F1245" s="7">
        <f>IF(T1245&gt;0,RANK(T1245,(R1245:T1245,U1245:AI1245)),0)</f>
        <v>5</v>
      </c>
      <c r="G1245" s="7">
        <f>IF(U1245&gt;0,RANK(U1245,(R1245:T1245,U1245:AI1245)),0)</f>
        <v>2</v>
      </c>
      <c r="H1245" s="7">
        <f t="shared" si="720"/>
        <v>1</v>
      </c>
      <c r="I1245" s="49">
        <f t="shared" si="721"/>
        <v>467</v>
      </c>
      <c r="J1245" s="177">
        <f t="shared" si="722"/>
        <v>0.26045733407696597</v>
      </c>
      <c r="K1245" s="2"/>
      <c r="L1245" s="2">
        <f t="shared" si="723"/>
        <v>0.12771890686001117</v>
      </c>
      <c r="M1245" s="2">
        <f t="shared" si="724"/>
        <v>0</v>
      </c>
      <c r="N1245" s="2">
        <f t="shared" si="725"/>
        <v>3.0117122141662019E-2</v>
      </c>
      <c r="O1245" s="2">
        <f t="shared" si="718"/>
        <v>0.26324595649749022</v>
      </c>
      <c r="P1245" s="2">
        <f t="shared" si="726"/>
        <v>0.52370329057445619</v>
      </c>
      <c r="Q1245" s="2">
        <f t="shared" si="735"/>
        <v>5.5214723926380382E-2</v>
      </c>
      <c r="R1245" s="1">
        <v>229</v>
      </c>
      <c r="T1245" s="1">
        <v>54</v>
      </c>
      <c r="U1245" s="1">
        <v>472</v>
      </c>
      <c r="V1245" s="1">
        <v>939</v>
      </c>
      <c r="W1245" s="1">
        <v>99</v>
      </c>
      <c r="AK1245" s="7">
        <f t="shared" si="727"/>
        <v>4</v>
      </c>
      <c r="AL1245" s="7">
        <f t="shared" si="728"/>
        <v>0</v>
      </c>
      <c r="AM1245" s="7">
        <f t="shared" si="729"/>
        <v>0</v>
      </c>
      <c r="AN1245" s="2">
        <f t="shared" si="730"/>
        <v>5.5214723926380369E-2</v>
      </c>
      <c r="AO1245" s="2">
        <f t="shared" si="731"/>
        <v>0</v>
      </c>
      <c r="AP1245" s="2">
        <f t="shared" si="732"/>
        <v>0</v>
      </c>
      <c r="AR1245" t="str">
        <f t="shared" si="733"/>
        <v>Seward</v>
      </c>
      <c r="AS1245" t="s">
        <v>337</v>
      </c>
      <c r="AT1245" s="184">
        <v>1</v>
      </c>
      <c r="AV1245" s="97">
        <v>31</v>
      </c>
      <c r="AW1245" s="99">
        <v>159</v>
      </c>
      <c r="AX1245" s="105">
        <f t="shared" si="734"/>
        <v>31159</v>
      </c>
      <c r="AZ1245" s="7" t="s">
        <v>2951</v>
      </c>
      <c r="BA1245" t="s">
        <v>3184</v>
      </c>
    </row>
    <row r="1246" spans="1:53" hidden="1" outlineLevel="1">
      <c r="A1246" t="s">
        <v>2709</v>
      </c>
      <c r="B1246" t="s">
        <v>337</v>
      </c>
      <c r="C1246" s="1">
        <f t="shared" si="719"/>
        <v>1081</v>
      </c>
      <c r="D1246" s="7">
        <f>IF(R1246&gt;0,RANK(R1246,(R1246:T1246,U1246:AI1246)),0)</f>
        <v>4</v>
      </c>
      <c r="E1246" s="7">
        <f>IF(S1246&gt;0,RANK(S1246,(R1246:T1246,U1246:AI1246)),0)</f>
        <v>0</v>
      </c>
      <c r="F1246" s="7">
        <f>IF(T1246&gt;0,RANK(T1246,(R1246:T1246,U1246:AI1246)),0)</f>
        <v>5</v>
      </c>
      <c r="G1246" s="7">
        <f>IF(U1246&gt;0,RANK(U1246,(R1246:T1246,U1246:AI1246)),0)</f>
        <v>2</v>
      </c>
      <c r="H1246" s="7">
        <f t="shared" si="720"/>
        <v>1</v>
      </c>
      <c r="I1246" s="49">
        <f t="shared" si="721"/>
        <v>675</v>
      </c>
      <c r="J1246" s="177">
        <f t="shared" si="722"/>
        <v>0.62442183163737275</v>
      </c>
      <c r="K1246" s="2"/>
      <c r="L1246" s="2">
        <f t="shared" si="723"/>
        <v>5.0878815911193337E-2</v>
      </c>
      <c r="M1246" s="2">
        <f t="shared" si="724"/>
        <v>0</v>
      </c>
      <c r="N1246" s="2">
        <f t="shared" si="725"/>
        <v>2.1276595744680851E-2</v>
      </c>
      <c r="O1246" s="2">
        <f t="shared" si="718"/>
        <v>0.12488436632747456</v>
      </c>
      <c r="P1246" s="2">
        <f t="shared" si="726"/>
        <v>0.74930619796484732</v>
      </c>
      <c r="Q1246" s="2">
        <f t="shared" si="735"/>
        <v>5.3654024051803861E-2</v>
      </c>
      <c r="R1246" s="1">
        <v>55</v>
      </c>
      <c r="T1246" s="1">
        <v>23</v>
      </c>
      <c r="U1246" s="1">
        <v>135</v>
      </c>
      <c r="V1246" s="1">
        <v>810</v>
      </c>
      <c r="W1246" s="1">
        <v>58</v>
      </c>
      <c r="AK1246" s="7">
        <f t="shared" si="727"/>
        <v>3</v>
      </c>
      <c r="AL1246" s="7">
        <f t="shared" si="728"/>
        <v>0</v>
      </c>
      <c r="AM1246" s="7">
        <f t="shared" si="729"/>
        <v>0</v>
      </c>
      <c r="AN1246" s="2">
        <f t="shared" si="730"/>
        <v>5.3654024051803882E-2</v>
      </c>
      <c r="AO1246" s="2">
        <f t="shared" si="731"/>
        <v>0</v>
      </c>
      <c r="AP1246" s="2">
        <f t="shared" si="732"/>
        <v>0</v>
      </c>
      <c r="AR1246" t="str">
        <f t="shared" si="733"/>
        <v>Sheridan</v>
      </c>
      <c r="AS1246" t="s">
        <v>337</v>
      </c>
      <c r="AT1246" s="184">
        <v>3</v>
      </c>
      <c r="AV1246" s="97">
        <v>31</v>
      </c>
      <c r="AW1246" s="99">
        <v>161</v>
      </c>
      <c r="AX1246" s="105">
        <f t="shared" si="734"/>
        <v>31161</v>
      </c>
      <c r="AZ1246" s="7" t="s">
        <v>2951</v>
      </c>
      <c r="BA1246" t="s">
        <v>3184</v>
      </c>
    </row>
    <row r="1247" spans="1:53" hidden="1" outlineLevel="1">
      <c r="A1247" t="s">
        <v>1730</v>
      </c>
      <c r="B1247" t="s">
        <v>337</v>
      </c>
      <c r="C1247" s="1">
        <f t="shared" si="719"/>
        <v>388</v>
      </c>
      <c r="D1247" s="7">
        <f>IF(R1247&gt;0,RANK(R1247,(R1247:T1247,U1247:AI1247)),0)</f>
        <v>3</v>
      </c>
      <c r="E1247" s="7">
        <f>IF(S1247&gt;0,RANK(S1247,(R1247:T1247,U1247:AI1247)),0)</f>
        <v>0</v>
      </c>
      <c r="F1247" s="7">
        <f>IF(T1247&gt;0,RANK(T1247,(R1247:T1247,U1247:AI1247)),0)</f>
        <v>5</v>
      </c>
      <c r="G1247" s="7">
        <f>IF(U1247&gt;0,RANK(U1247,(R1247:T1247,U1247:AI1247)),0)</f>
        <v>2</v>
      </c>
      <c r="H1247" s="7">
        <f t="shared" si="720"/>
        <v>1</v>
      </c>
      <c r="I1247" s="49">
        <f t="shared" si="721"/>
        <v>206</v>
      </c>
      <c r="J1247" s="177">
        <f t="shared" si="722"/>
        <v>0.53092783505154639</v>
      </c>
      <c r="K1247" s="2"/>
      <c r="L1247" s="2">
        <f t="shared" si="723"/>
        <v>0.10824742268041238</v>
      </c>
      <c r="M1247" s="2">
        <f t="shared" si="724"/>
        <v>0</v>
      </c>
      <c r="N1247" s="2">
        <f t="shared" si="725"/>
        <v>2.8350515463917526E-2</v>
      </c>
      <c r="O1247" s="2">
        <f t="shared" si="718"/>
        <v>0.14690721649484537</v>
      </c>
      <c r="P1247" s="2">
        <f t="shared" si="726"/>
        <v>0.67783505154639179</v>
      </c>
      <c r="Q1247" s="2">
        <f t="shared" si="735"/>
        <v>3.8659793814432852E-2</v>
      </c>
      <c r="R1247" s="1">
        <v>42</v>
      </c>
      <c r="T1247" s="1">
        <v>11</v>
      </c>
      <c r="U1247" s="1">
        <v>57</v>
      </c>
      <c r="V1247" s="1">
        <v>263</v>
      </c>
      <c r="W1247" s="1">
        <v>15</v>
      </c>
      <c r="AK1247" s="7">
        <f t="shared" si="727"/>
        <v>4</v>
      </c>
      <c r="AL1247" s="7">
        <f t="shared" si="728"/>
        <v>0</v>
      </c>
      <c r="AM1247" s="7">
        <f t="shared" si="729"/>
        <v>0</v>
      </c>
      <c r="AN1247" s="2">
        <f t="shared" si="730"/>
        <v>3.8659793814432991E-2</v>
      </c>
      <c r="AO1247" s="2">
        <f t="shared" si="731"/>
        <v>0</v>
      </c>
      <c r="AP1247" s="2">
        <f t="shared" si="732"/>
        <v>0</v>
      </c>
      <c r="AR1247" t="str">
        <f t="shared" si="733"/>
        <v>Sherman</v>
      </c>
      <c r="AS1247" t="s">
        <v>337</v>
      </c>
      <c r="AT1247" s="184">
        <v>3</v>
      </c>
      <c r="AV1247" s="97">
        <v>31</v>
      </c>
      <c r="AW1247" s="99">
        <v>163</v>
      </c>
      <c r="AX1247" s="105">
        <f t="shared" si="734"/>
        <v>31163</v>
      </c>
      <c r="AZ1247" s="7" t="s">
        <v>2951</v>
      </c>
      <c r="BA1247" t="s">
        <v>3184</v>
      </c>
    </row>
    <row r="1248" spans="1:53" hidden="1" outlineLevel="1">
      <c r="A1248" t="s">
        <v>16</v>
      </c>
      <c r="B1248" t="s">
        <v>337</v>
      </c>
      <c r="C1248" s="1">
        <f t="shared" si="719"/>
        <v>324</v>
      </c>
      <c r="D1248" s="7">
        <f>IF(R1248&gt;0,RANK(R1248,(R1248:T1248,U1248:AI1248)),0)</f>
        <v>3</v>
      </c>
      <c r="E1248" s="7">
        <f>IF(S1248&gt;0,RANK(S1248,(R1248:T1248,U1248:AI1248)),0)</f>
        <v>0</v>
      </c>
      <c r="F1248" s="7">
        <f>IF(T1248&gt;0,RANK(T1248,(R1248:T1248,U1248:AI1248)),0)</f>
        <v>5</v>
      </c>
      <c r="G1248" s="7">
        <f>IF(U1248&gt;0,RANK(U1248,(R1248:T1248,U1248:AI1248)),0)</f>
        <v>2</v>
      </c>
      <c r="H1248" s="7">
        <f t="shared" si="720"/>
        <v>1</v>
      </c>
      <c r="I1248" s="49">
        <f t="shared" si="721"/>
        <v>112</v>
      </c>
      <c r="J1248" s="177">
        <f t="shared" si="722"/>
        <v>0.34567901234567899</v>
      </c>
      <c r="K1248" s="2"/>
      <c r="L1248" s="2">
        <f t="shared" si="723"/>
        <v>8.0246913580246909E-2</v>
      </c>
      <c r="M1248" s="2">
        <f t="shared" si="724"/>
        <v>0</v>
      </c>
      <c r="N1248" s="2">
        <f t="shared" si="725"/>
        <v>2.4691358024691357E-2</v>
      </c>
      <c r="O1248" s="2">
        <f t="shared" si="718"/>
        <v>0.25617283950617287</v>
      </c>
      <c r="P1248" s="2">
        <f t="shared" si="726"/>
        <v>0.60185185185185186</v>
      </c>
      <c r="Q1248" s="2">
        <f t="shared" si="735"/>
        <v>3.7037037037036979E-2</v>
      </c>
      <c r="R1248" s="1">
        <v>26</v>
      </c>
      <c r="T1248" s="1">
        <v>8</v>
      </c>
      <c r="U1248" s="1">
        <v>83</v>
      </c>
      <c r="V1248" s="1">
        <v>195</v>
      </c>
      <c r="W1248" s="1">
        <v>12</v>
      </c>
      <c r="AK1248" s="7">
        <f t="shared" si="727"/>
        <v>4</v>
      </c>
      <c r="AL1248" s="7">
        <f t="shared" si="728"/>
        <v>0</v>
      </c>
      <c r="AM1248" s="7">
        <f t="shared" si="729"/>
        <v>0</v>
      </c>
      <c r="AN1248" s="2">
        <f t="shared" si="730"/>
        <v>3.7037037037037035E-2</v>
      </c>
      <c r="AO1248" s="2">
        <f t="shared" si="731"/>
        <v>0</v>
      </c>
      <c r="AP1248" s="2">
        <f t="shared" si="732"/>
        <v>0</v>
      </c>
      <c r="AR1248" t="str">
        <f t="shared" si="733"/>
        <v>Sioux</v>
      </c>
      <c r="AS1248" t="s">
        <v>337</v>
      </c>
      <c r="AT1248" s="184">
        <v>3</v>
      </c>
      <c r="AV1248" s="97">
        <v>31</v>
      </c>
      <c r="AW1248" s="99">
        <v>165</v>
      </c>
      <c r="AX1248" s="105">
        <f t="shared" si="734"/>
        <v>31165</v>
      </c>
      <c r="AZ1248" s="7" t="s">
        <v>2951</v>
      </c>
      <c r="BA1248" t="s">
        <v>3184</v>
      </c>
    </row>
    <row r="1249" spans="1:80" hidden="1" outlineLevel="1">
      <c r="A1249" t="s">
        <v>2779</v>
      </c>
      <c r="B1249" t="s">
        <v>337</v>
      </c>
      <c r="C1249" s="1">
        <f t="shared" si="719"/>
        <v>949</v>
      </c>
      <c r="D1249" s="7">
        <f>IF(R1249&gt;0,RANK(R1249,(R1249:T1249,U1249:AI1249)),0)</f>
        <v>3</v>
      </c>
      <c r="E1249" s="7">
        <f>IF(S1249&gt;0,RANK(S1249,(R1249:T1249,U1249:AI1249)),0)</f>
        <v>0</v>
      </c>
      <c r="F1249" s="7">
        <f>IF(T1249&gt;0,RANK(T1249,(R1249:T1249,U1249:AI1249)),0)</f>
        <v>4</v>
      </c>
      <c r="G1249" s="7">
        <f>IF(U1249&gt;0,RANK(U1249,(R1249:T1249,U1249:AI1249)),0)</f>
        <v>2</v>
      </c>
      <c r="H1249" s="7">
        <f t="shared" si="720"/>
        <v>1</v>
      </c>
      <c r="I1249" s="49">
        <f t="shared" si="721"/>
        <v>291</v>
      </c>
      <c r="J1249" s="177">
        <f t="shared" si="722"/>
        <v>0.30663856691253949</v>
      </c>
      <c r="K1249" s="2"/>
      <c r="L1249" s="2">
        <f t="shared" si="723"/>
        <v>0.10537407797681771</v>
      </c>
      <c r="M1249" s="2">
        <f t="shared" si="724"/>
        <v>0</v>
      </c>
      <c r="N1249" s="2">
        <f t="shared" si="725"/>
        <v>3.5827186512118019E-2</v>
      </c>
      <c r="O1249" s="2">
        <f t="shared" si="718"/>
        <v>0.26343519494204426</v>
      </c>
      <c r="P1249" s="2">
        <f t="shared" si="726"/>
        <v>0.5700737618545838</v>
      </c>
      <c r="Q1249" s="2">
        <f t="shared" si="735"/>
        <v>2.5289778714436162E-2</v>
      </c>
      <c r="R1249" s="1">
        <v>100</v>
      </c>
      <c r="T1249" s="1">
        <v>34</v>
      </c>
      <c r="U1249" s="1">
        <v>250</v>
      </c>
      <c r="V1249" s="1">
        <v>541</v>
      </c>
      <c r="W1249" s="1">
        <v>24</v>
      </c>
      <c r="AK1249" s="7">
        <f t="shared" si="727"/>
        <v>5</v>
      </c>
      <c r="AL1249" s="7">
        <f t="shared" si="728"/>
        <v>0</v>
      </c>
      <c r="AM1249" s="7">
        <f t="shared" si="729"/>
        <v>0</v>
      </c>
      <c r="AN1249" s="2">
        <f t="shared" si="730"/>
        <v>2.5289778714436249E-2</v>
      </c>
      <c r="AO1249" s="2">
        <f t="shared" si="731"/>
        <v>0</v>
      </c>
      <c r="AP1249" s="2">
        <f t="shared" si="732"/>
        <v>0</v>
      </c>
      <c r="AR1249" t="str">
        <f t="shared" si="733"/>
        <v>Stanton</v>
      </c>
      <c r="AS1249" t="s">
        <v>337</v>
      </c>
      <c r="AT1249" s="184">
        <v>1</v>
      </c>
      <c r="AV1249" s="97">
        <v>31</v>
      </c>
      <c r="AW1249" s="99">
        <v>167</v>
      </c>
      <c r="AX1249" s="105">
        <f t="shared" si="734"/>
        <v>31167</v>
      </c>
      <c r="AZ1249" s="7" t="s">
        <v>2951</v>
      </c>
      <c r="BA1249" t="s">
        <v>3184</v>
      </c>
    </row>
    <row r="1250" spans="1:80" hidden="1" outlineLevel="1">
      <c r="A1250" t="s">
        <v>1923</v>
      </c>
      <c r="B1250" t="s">
        <v>337</v>
      </c>
      <c r="C1250" s="1">
        <f t="shared" si="719"/>
        <v>765</v>
      </c>
      <c r="D1250" s="7">
        <f>IF(R1250&gt;0,RANK(R1250,(R1250:T1250,U1250:AI1250)),0)</f>
        <v>3</v>
      </c>
      <c r="E1250" s="7">
        <f>IF(S1250&gt;0,RANK(S1250,(R1250:T1250,U1250:AI1250)),0)</f>
        <v>0</v>
      </c>
      <c r="F1250" s="7">
        <f>IF(T1250&gt;0,RANK(T1250,(R1250:T1250,U1250:AI1250)),0)</f>
        <v>5</v>
      </c>
      <c r="G1250" s="7">
        <f>IF(U1250&gt;0,RANK(U1250,(R1250:T1250,U1250:AI1250)),0)</f>
        <v>2</v>
      </c>
      <c r="H1250" s="7">
        <f t="shared" si="720"/>
        <v>1</v>
      </c>
      <c r="I1250" s="49">
        <f t="shared" si="721"/>
        <v>337</v>
      </c>
      <c r="J1250" s="177">
        <f t="shared" si="722"/>
        <v>0.44052287581699345</v>
      </c>
      <c r="K1250" s="2"/>
      <c r="L1250" s="2">
        <f t="shared" si="723"/>
        <v>0.11503267973856209</v>
      </c>
      <c r="M1250" s="2">
        <f t="shared" si="724"/>
        <v>0</v>
      </c>
      <c r="N1250" s="2">
        <f t="shared" si="725"/>
        <v>3.6601307189542485E-2</v>
      </c>
      <c r="O1250" s="2">
        <f t="shared" si="718"/>
        <v>0.17516339869281045</v>
      </c>
      <c r="P1250" s="2">
        <f t="shared" si="726"/>
        <v>0.61568627450980395</v>
      </c>
      <c r="Q1250" s="2">
        <f t="shared" si="735"/>
        <v>5.7516339869281063E-2</v>
      </c>
      <c r="R1250" s="1">
        <v>88</v>
      </c>
      <c r="T1250" s="1">
        <v>28</v>
      </c>
      <c r="U1250" s="1">
        <v>134</v>
      </c>
      <c r="V1250" s="1">
        <v>471</v>
      </c>
      <c r="W1250" s="1">
        <v>44</v>
      </c>
      <c r="AK1250" s="7">
        <f t="shared" si="727"/>
        <v>4</v>
      </c>
      <c r="AL1250" s="7">
        <f t="shared" si="728"/>
        <v>0</v>
      </c>
      <c r="AM1250" s="7">
        <f t="shared" si="729"/>
        <v>0</v>
      </c>
      <c r="AN1250" s="2">
        <f t="shared" si="730"/>
        <v>5.7516339869281043E-2</v>
      </c>
      <c r="AO1250" s="2">
        <f t="shared" si="731"/>
        <v>0</v>
      </c>
      <c r="AP1250" s="2">
        <f t="shared" si="732"/>
        <v>0</v>
      </c>
      <c r="AR1250" t="str">
        <f t="shared" si="733"/>
        <v>Thayer</v>
      </c>
      <c r="AS1250" t="s">
        <v>337</v>
      </c>
      <c r="AT1250" s="184">
        <v>3</v>
      </c>
      <c r="AV1250" s="97">
        <v>31</v>
      </c>
      <c r="AW1250" s="99">
        <v>169</v>
      </c>
      <c r="AX1250" s="105">
        <f t="shared" si="734"/>
        <v>31169</v>
      </c>
      <c r="AZ1250" s="7" t="s">
        <v>2951</v>
      </c>
      <c r="BA1250" t="s">
        <v>3184</v>
      </c>
    </row>
    <row r="1251" spans="1:80" hidden="1" outlineLevel="1">
      <c r="A1251" t="s">
        <v>1265</v>
      </c>
      <c r="B1251" t="s">
        <v>337</v>
      </c>
      <c r="C1251" s="1">
        <f t="shared" si="719"/>
        <v>236</v>
      </c>
      <c r="D1251" s="7">
        <f>IF(R1251&gt;0,RANK(R1251,(R1251:T1251,U1251:AI1251)),0)</f>
        <v>3</v>
      </c>
      <c r="E1251" s="7">
        <f>IF(S1251&gt;0,RANK(S1251,(R1251:T1251,U1251:AI1251)),0)</f>
        <v>0</v>
      </c>
      <c r="F1251" s="7">
        <f>IF(T1251&gt;0,RANK(T1251,(R1251:T1251,U1251:AI1251)),0)</f>
        <v>5</v>
      </c>
      <c r="G1251" s="7">
        <f>IF(U1251&gt;0,RANK(U1251,(R1251:T1251,U1251:AI1251)),0)</f>
        <v>2</v>
      </c>
      <c r="H1251" s="7">
        <f t="shared" si="720"/>
        <v>1</v>
      </c>
      <c r="I1251" s="49">
        <f t="shared" si="721"/>
        <v>146</v>
      </c>
      <c r="J1251" s="177">
        <f t="shared" si="722"/>
        <v>0.61864406779661019</v>
      </c>
      <c r="K1251" s="2"/>
      <c r="L1251" s="2">
        <f t="shared" si="723"/>
        <v>5.9322033898305086E-2</v>
      </c>
      <c r="M1251" s="2">
        <f t="shared" si="724"/>
        <v>0</v>
      </c>
      <c r="N1251" s="2">
        <f t="shared" si="725"/>
        <v>2.9661016949152543E-2</v>
      </c>
      <c r="O1251" s="2">
        <f t="shared" si="718"/>
        <v>0.1271186440677966</v>
      </c>
      <c r="P1251" s="2">
        <f t="shared" si="726"/>
        <v>0.74576271186440679</v>
      </c>
      <c r="Q1251" s="2">
        <f t="shared" si="735"/>
        <v>3.8135593220338992E-2</v>
      </c>
      <c r="R1251" s="1">
        <v>14</v>
      </c>
      <c r="T1251" s="1">
        <v>7</v>
      </c>
      <c r="U1251" s="1">
        <v>30</v>
      </c>
      <c r="V1251" s="1">
        <v>176</v>
      </c>
      <c r="W1251" s="1">
        <v>9</v>
      </c>
      <c r="AK1251" s="7">
        <f t="shared" si="727"/>
        <v>4</v>
      </c>
      <c r="AL1251" s="7">
        <f t="shared" si="728"/>
        <v>0</v>
      </c>
      <c r="AM1251" s="7">
        <f t="shared" si="729"/>
        <v>0</v>
      </c>
      <c r="AN1251" s="2">
        <f t="shared" si="730"/>
        <v>3.8135593220338986E-2</v>
      </c>
      <c r="AO1251" s="2">
        <f t="shared" si="731"/>
        <v>0</v>
      </c>
      <c r="AP1251" s="2">
        <f t="shared" si="732"/>
        <v>0</v>
      </c>
      <c r="AR1251" t="str">
        <f t="shared" si="733"/>
        <v>Thomas</v>
      </c>
      <c r="AS1251" t="s">
        <v>337</v>
      </c>
      <c r="AT1251" s="184">
        <v>3</v>
      </c>
      <c r="AV1251" s="97">
        <v>31</v>
      </c>
      <c r="AW1251" s="99">
        <v>171</v>
      </c>
      <c r="AX1251" s="105">
        <f t="shared" si="734"/>
        <v>31171</v>
      </c>
      <c r="AZ1251" s="7" t="s">
        <v>2951</v>
      </c>
      <c r="BA1251" t="s">
        <v>3184</v>
      </c>
    </row>
    <row r="1252" spans="1:80" hidden="1" outlineLevel="1">
      <c r="A1252" t="s">
        <v>419</v>
      </c>
      <c r="B1252" t="s">
        <v>337</v>
      </c>
      <c r="C1252" s="1">
        <f t="shared" si="719"/>
        <v>366</v>
      </c>
      <c r="D1252" s="7">
        <f>IF(R1252&gt;0,RANK(R1252,(R1252:T1252,U1252:AI1252)),0)</f>
        <v>3</v>
      </c>
      <c r="E1252" s="7">
        <f>IF(S1252&gt;0,RANK(S1252,(R1252:T1252,U1252:AI1252)),0)</f>
        <v>0</v>
      </c>
      <c r="F1252" s="7">
        <f>IF(T1252&gt;0,RANK(T1252,(R1252:T1252,U1252:AI1252)),0)</f>
        <v>5</v>
      </c>
      <c r="G1252" s="7">
        <f>IF(U1252&gt;0,RANK(U1252,(R1252:T1252,U1252:AI1252)),0)</f>
        <v>2</v>
      </c>
      <c r="H1252" s="7">
        <f t="shared" si="720"/>
        <v>1</v>
      </c>
      <c r="I1252" s="49">
        <f t="shared" si="721"/>
        <v>180</v>
      </c>
      <c r="J1252" s="177">
        <f t="shared" si="722"/>
        <v>0.49180327868852458</v>
      </c>
      <c r="K1252" s="2"/>
      <c r="L1252" s="2">
        <f t="shared" si="723"/>
        <v>8.7431693989071038E-2</v>
      </c>
      <c r="M1252" s="2">
        <f t="shared" si="724"/>
        <v>0</v>
      </c>
      <c r="N1252" s="2">
        <f t="shared" si="725"/>
        <v>3.825136612021858E-2</v>
      </c>
      <c r="O1252" s="2">
        <f t="shared" si="718"/>
        <v>0.16120218579234974</v>
      </c>
      <c r="P1252" s="2">
        <f t="shared" si="726"/>
        <v>0.65300546448087426</v>
      </c>
      <c r="Q1252" s="2">
        <f t="shared" si="735"/>
        <v>6.0109289617486406E-2</v>
      </c>
      <c r="R1252" s="1">
        <v>32</v>
      </c>
      <c r="T1252" s="1">
        <v>14</v>
      </c>
      <c r="U1252" s="1">
        <v>59</v>
      </c>
      <c r="V1252" s="1">
        <v>239</v>
      </c>
      <c r="W1252" s="1">
        <v>22</v>
      </c>
      <c r="AK1252" s="7">
        <f t="shared" si="727"/>
        <v>4</v>
      </c>
      <c r="AL1252" s="7">
        <f t="shared" si="728"/>
        <v>0</v>
      </c>
      <c r="AM1252" s="7">
        <f t="shared" si="729"/>
        <v>0</v>
      </c>
      <c r="AN1252" s="2">
        <f t="shared" si="730"/>
        <v>6.0109289617486336E-2</v>
      </c>
      <c r="AO1252" s="2">
        <f t="shared" si="731"/>
        <v>0</v>
      </c>
      <c r="AP1252" s="2">
        <f t="shared" si="732"/>
        <v>0</v>
      </c>
      <c r="AR1252" t="str">
        <f t="shared" si="733"/>
        <v>Thurston</v>
      </c>
      <c r="AS1252" t="s">
        <v>337</v>
      </c>
      <c r="AT1252" s="184">
        <v>1</v>
      </c>
      <c r="AV1252" s="97">
        <v>31</v>
      </c>
      <c r="AW1252" s="99">
        <v>173</v>
      </c>
      <c r="AX1252" s="105">
        <f t="shared" si="734"/>
        <v>31173</v>
      </c>
      <c r="AZ1252" s="7" t="s">
        <v>2951</v>
      </c>
      <c r="BA1252" t="s">
        <v>3184</v>
      </c>
    </row>
    <row r="1253" spans="1:80" hidden="1" outlineLevel="1">
      <c r="A1253" t="s">
        <v>1157</v>
      </c>
      <c r="B1253" t="s">
        <v>337</v>
      </c>
      <c r="C1253" s="1">
        <f t="shared" si="719"/>
        <v>766</v>
      </c>
      <c r="D1253" s="7">
        <f>IF(R1253&gt;0,RANK(R1253,(R1253:T1253,U1253:AI1253)),0)</f>
        <v>3</v>
      </c>
      <c r="E1253" s="7">
        <f>IF(S1253&gt;0,RANK(S1253,(R1253:T1253,U1253:AI1253)),0)</f>
        <v>0</v>
      </c>
      <c r="F1253" s="7">
        <f>IF(T1253&gt;0,RANK(T1253,(R1253:T1253,U1253:AI1253)),0)</f>
        <v>5</v>
      </c>
      <c r="G1253" s="7">
        <f>IF(U1253&gt;0,RANK(U1253,(R1253:T1253,U1253:AI1253)),0)</f>
        <v>2</v>
      </c>
      <c r="H1253" s="7">
        <f t="shared" si="720"/>
        <v>1</v>
      </c>
      <c r="I1253" s="49">
        <f t="shared" si="721"/>
        <v>389</v>
      </c>
      <c r="J1253" s="177">
        <f t="shared" si="722"/>
        <v>0.5078328981723238</v>
      </c>
      <c r="K1253" s="2"/>
      <c r="L1253" s="2">
        <f t="shared" si="723"/>
        <v>7.1801566579634463E-2</v>
      </c>
      <c r="M1253" s="2">
        <f t="shared" si="724"/>
        <v>0</v>
      </c>
      <c r="N1253" s="2">
        <f t="shared" si="725"/>
        <v>2.7415143603133161E-2</v>
      </c>
      <c r="O1253" s="2">
        <f t="shared" si="718"/>
        <v>0.16710182767624021</v>
      </c>
      <c r="P1253" s="2">
        <f t="shared" si="726"/>
        <v>0.67493472584856395</v>
      </c>
      <c r="Q1253" s="2">
        <f t="shared" si="735"/>
        <v>5.8746736292428214E-2</v>
      </c>
      <c r="R1253" s="1">
        <v>55</v>
      </c>
      <c r="T1253" s="1">
        <v>21</v>
      </c>
      <c r="U1253" s="1">
        <v>128</v>
      </c>
      <c r="V1253" s="1">
        <v>517</v>
      </c>
      <c r="W1253" s="1">
        <v>45</v>
      </c>
      <c r="AK1253" s="7">
        <f t="shared" si="727"/>
        <v>4</v>
      </c>
      <c r="AL1253" s="7">
        <f t="shared" si="728"/>
        <v>0</v>
      </c>
      <c r="AM1253" s="7">
        <f t="shared" si="729"/>
        <v>0</v>
      </c>
      <c r="AN1253" s="2">
        <f t="shared" si="730"/>
        <v>5.87467362924282E-2</v>
      </c>
      <c r="AO1253" s="2">
        <f t="shared" si="731"/>
        <v>0</v>
      </c>
      <c r="AP1253" s="2">
        <f t="shared" si="732"/>
        <v>0</v>
      </c>
      <c r="AR1253" t="str">
        <f t="shared" si="733"/>
        <v>Valley</v>
      </c>
      <c r="AS1253" t="s">
        <v>337</v>
      </c>
      <c r="AT1253" s="184">
        <v>3</v>
      </c>
      <c r="AV1253" s="97">
        <v>31</v>
      </c>
      <c r="AW1253" s="99">
        <v>175</v>
      </c>
      <c r="AX1253" s="105">
        <f t="shared" si="734"/>
        <v>31175</v>
      </c>
      <c r="AZ1253" s="7" t="s">
        <v>2951</v>
      </c>
      <c r="BA1253" t="s">
        <v>3184</v>
      </c>
    </row>
    <row r="1254" spans="1:80" hidden="1" outlineLevel="1">
      <c r="A1254" t="s">
        <v>637</v>
      </c>
      <c r="B1254" t="s">
        <v>337</v>
      </c>
      <c r="C1254" s="1">
        <f t="shared" si="719"/>
        <v>3620</v>
      </c>
      <c r="D1254" s="7">
        <f>IF(R1254&gt;0,RANK(R1254,(R1254:T1254,U1254:AI1254)),0)</f>
        <v>3</v>
      </c>
      <c r="E1254" s="7">
        <f>IF(S1254&gt;0,RANK(S1254,(R1254:T1254,U1254:AI1254)),0)</f>
        <v>0</v>
      </c>
      <c r="F1254" s="7">
        <f>IF(T1254&gt;0,RANK(T1254,(R1254:T1254,U1254:AI1254)),0)</f>
        <v>5</v>
      </c>
      <c r="G1254" s="7">
        <f>IF(U1254&gt;0,RANK(U1254,(R1254:T1254,U1254:AI1254)),0)</f>
        <v>2</v>
      </c>
      <c r="H1254" s="7">
        <f t="shared" si="720"/>
        <v>1</v>
      </c>
      <c r="I1254" s="49">
        <f t="shared" si="721"/>
        <v>1729</v>
      </c>
      <c r="J1254" s="177">
        <f t="shared" si="722"/>
        <v>0.47762430939226519</v>
      </c>
      <c r="K1254" s="2"/>
      <c r="L1254" s="2">
        <f t="shared" si="723"/>
        <v>0.10138121546961326</v>
      </c>
      <c r="M1254" s="2">
        <f t="shared" si="724"/>
        <v>0</v>
      </c>
      <c r="N1254" s="2">
        <f t="shared" si="725"/>
        <v>4.3093922651933701E-2</v>
      </c>
      <c r="O1254" s="2">
        <f t="shared" si="718"/>
        <v>0.15883977900552487</v>
      </c>
      <c r="P1254" s="2">
        <f t="shared" si="726"/>
        <v>0.63646408839779001</v>
      </c>
      <c r="Q1254" s="2">
        <f t="shared" si="735"/>
        <v>6.022099447513829E-2</v>
      </c>
      <c r="R1254" s="1">
        <v>367</v>
      </c>
      <c r="T1254" s="1">
        <v>156</v>
      </c>
      <c r="U1254" s="1">
        <v>575</v>
      </c>
      <c r="V1254" s="1">
        <v>2304</v>
      </c>
      <c r="W1254" s="1">
        <v>218</v>
      </c>
      <c r="AK1254" s="7">
        <f t="shared" si="727"/>
        <v>4</v>
      </c>
      <c r="AL1254" s="7">
        <f t="shared" si="728"/>
        <v>0</v>
      </c>
      <c r="AM1254" s="7">
        <f t="shared" si="729"/>
        <v>0</v>
      </c>
      <c r="AN1254" s="2">
        <f t="shared" si="730"/>
        <v>6.0220994475138123E-2</v>
      </c>
      <c r="AO1254" s="2">
        <f t="shared" si="731"/>
        <v>0</v>
      </c>
      <c r="AP1254" s="2">
        <f t="shared" si="732"/>
        <v>0</v>
      </c>
      <c r="AR1254" t="str">
        <f t="shared" si="733"/>
        <v>Washington</v>
      </c>
      <c r="AS1254" t="s">
        <v>337</v>
      </c>
      <c r="AT1254" s="184">
        <v>1</v>
      </c>
      <c r="AV1254" s="97">
        <v>31</v>
      </c>
      <c r="AW1254" s="99">
        <v>177</v>
      </c>
      <c r="AX1254" s="105">
        <f t="shared" si="734"/>
        <v>31177</v>
      </c>
      <c r="AZ1254" s="7" t="s">
        <v>2951</v>
      </c>
      <c r="BA1254" t="s">
        <v>3184</v>
      </c>
    </row>
    <row r="1255" spans="1:80" hidden="1" outlineLevel="1">
      <c r="A1255" t="s">
        <v>2146</v>
      </c>
      <c r="B1255" t="s">
        <v>337</v>
      </c>
      <c r="C1255" s="1">
        <f t="shared" si="719"/>
        <v>1250</v>
      </c>
      <c r="D1255" s="7">
        <f>IF(R1255&gt;0,RANK(R1255,(R1255:T1255,U1255:AI1255)),0)</f>
        <v>3</v>
      </c>
      <c r="E1255" s="7">
        <f>IF(S1255&gt;0,RANK(S1255,(R1255:T1255,U1255:AI1255)),0)</f>
        <v>0</v>
      </c>
      <c r="F1255" s="7">
        <f>IF(T1255&gt;0,RANK(T1255,(R1255:T1255,U1255:AI1255)),0)</f>
        <v>4</v>
      </c>
      <c r="G1255" s="7">
        <f>IF(U1255&gt;0,RANK(U1255,(R1255:T1255,U1255:AI1255)),0)</f>
        <v>2</v>
      </c>
      <c r="H1255" s="7">
        <f t="shared" si="720"/>
        <v>1</v>
      </c>
      <c r="I1255" s="49">
        <f t="shared" si="721"/>
        <v>462</v>
      </c>
      <c r="J1255" s="177">
        <f t="shared" si="722"/>
        <v>0.36959999999999998</v>
      </c>
      <c r="K1255" s="2"/>
      <c r="L1255" s="2">
        <f t="shared" si="723"/>
        <v>0.1192</v>
      </c>
      <c r="M1255" s="2">
        <f t="shared" si="724"/>
        <v>0</v>
      </c>
      <c r="N1255" s="2">
        <f t="shared" si="725"/>
        <v>6.2399999999999997E-2</v>
      </c>
      <c r="O1255" s="2">
        <f t="shared" si="718"/>
        <v>0.19520000000000001</v>
      </c>
      <c r="P1255" s="2">
        <f t="shared" si="726"/>
        <v>0.56479999999999997</v>
      </c>
      <c r="Q1255" s="2">
        <f t="shared" si="735"/>
        <v>5.8400000000000007E-2</v>
      </c>
      <c r="R1255" s="1">
        <v>149</v>
      </c>
      <c r="T1255" s="1">
        <v>78</v>
      </c>
      <c r="U1255" s="1">
        <v>244</v>
      </c>
      <c r="V1255" s="1">
        <v>706</v>
      </c>
      <c r="W1255" s="1">
        <v>73</v>
      </c>
      <c r="AK1255" s="7">
        <f t="shared" si="727"/>
        <v>5</v>
      </c>
      <c r="AL1255" s="7">
        <f t="shared" si="728"/>
        <v>0</v>
      </c>
      <c r="AM1255" s="7">
        <f t="shared" si="729"/>
        <v>0</v>
      </c>
      <c r="AN1255" s="2">
        <f t="shared" si="730"/>
        <v>5.8400000000000001E-2</v>
      </c>
      <c r="AO1255" s="2">
        <f t="shared" si="731"/>
        <v>0</v>
      </c>
      <c r="AP1255" s="2">
        <f t="shared" si="732"/>
        <v>0</v>
      </c>
      <c r="AR1255" t="str">
        <f t="shared" si="733"/>
        <v>Wayne</v>
      </c>
      <c r="AS1255" t="s">
        <v>337</v>
      </c>
      <c r="AT1255" s="184">
        <v>3</v>
      </c>
      <c r="AV1255" s="97">
        <v>31</v>
      </c>
      <c r="AW1255" s="99">
        <v>179</v>
      </c>
      <c r="AX1255" s="105">
        <f t="shared" si="734"/>
        <v>31179</v>
      </c>
      <c r="AZ1255" s="7" t="s">
        <v>2951</v>
      </c>
      <c r="BA1255" t="s">
        <v>3184</v>
      </c>
    </row>
    <row r="1256" spans="1:80" hidden="1" outlineLevel="1">
      <c r="A1256" t="s">
        <v>1040</v>
      </c>
      <c r="B1256" t="s">
        <v>337</v>
      </c>
      <c r="C1256" s="1">
        <f t="shared" si="719"/>
        <v>535</v>
      </c>
      <c r="D1256" s="7">
        <f>IF(R1256&gt;0,RANK(R1256,(R1256:T1256,U1256:AI1256)),0)</f>
        <v>3</v>
      </c>
      <c r="E1256" s="7">
        <f>IF(S1256&gt;0,RANK(S1256,(R1256:T1256,U1256:AI1256)),0)</f>
        <v>0</v>
      </c>
      <c r="F1256" s="7">
        <f>IF(T1256&gt;0,RANK(T1256,(R1256:T1256,U1256:AI1256)),0)</f>
        <v>5</v>
      </c>
      <c r="G1256" s="7">
        <f>IF(U1256&gt;0,RANK(U1256,(R1256:T1256,U1256:AI1256)),0)</f>
        <v>2</v>
      </c>
      <c r="H1256" s="7">
        <f t="shared" si="720"/>
        <v>1</v>
      </c>
      <c r="I1256" s="49">
        <f t="shared" si="721"/>
        <v>290</v>
      </c>
      <c r="J1256" s="177">
        <f t="shared" si="722"/>
        <v>0.54205607476635509</v>
      </c>
      <c r="K1256" s="2"/>
      <c r="L1256" s="2">
        <f t="shared" si="723"/>
        <v>5.7943925233644861E-2</v>
      </c>
      <c r="M1256" s="2">
        <f t="shared" si="724"/>
        <v>0</v>
      </c>
      <c r="N1256" s="2">
        <f t="shared" si="725"/>
        <v>2.4299065420560748E-2</v>
      </c>
      <c r="O1256" s="2">
        <f t="shared" si="718"/>
        <v>0.16074766355140188</v>
      </c>
      <c r="P1256" s="2">
        <f t="shared" si="726"/>
        <v>0.702803738317757</v>
      </c>
      <c r="Q1256" s="2">
        <f t="shared" si="735"/>
        <v>5.4205607476635498E-2</v>
      </c>
      <c r="R1256" s="1">
        <v>31</v>
      </c>
      <c r="T1256" s="1">
        <v>13</v>
      </c>
      <c r="U1256" s="1">
        <v>86</v>
      </c>
      <c r="V1256" s="1">
        <v>376</v>
      </c>
      <c r="W1256" s="1">
        <v>29</v>
      </c>
      <c r="AK1256" s="7">
        <f t="shared" si="727"/>
        <v>4</v>
      </c>
      <c r="AL1256" s="7">
        <f t="shared" si="728"/>
        <v>0</v>
      </c>
      <c r="AM1256" s="7">
        <f t="shared" si="729"/>
        <v>0</v>
      </c>
      <c r="AN1256" s="2">
        <f t="shared" si="730"/>
        <v>5.4205607476635512E-2</v>
      </c>
      <c r="AO1256" s="2">
        <f t="shared" si="731"/>
        <v>0</v>
      </c>
      <c r="AP1256" s="2">
        <f t="shared" si="732"/>
        <v>0</v>
      </c>
      <c r="AR1256" t="str">
        <f t="shared" si="733"/>
        <v>Webster</v>
      </c>
      <c r="AS1256" t="s">
        <v>337</v>
      </c>
      <c r="AT1256" s="184">
        <v>3</v>
      </c>
      <c r="AV1256" s="97">
        <v>31</v>
      </c>
      <c r="AW1256" s="99">
        <v>181</v>
      </c>
      <c r="AX1256" s="105">
        <f t="shared" si="734"/>
        <v>31181</v>
      </c>
      <c r="AZ1256" s="7" t="s">
        <v>2951</v>
      </c>
      <c r="BA1256" t="s">
        <v>3184</v>
      </c>
    </row>
    <row r="1257" spans="1:80" hidden="1" outlineLevel="1">
      <c r="A1257" t="s">
        <v>3256</v>
      </c>
      <c r="B1257" t="s">
        <v>337</v>
      </c>
      <c r="C1257" s="1">
        <f t="shared" si="719"/>
        <v>130</v>
      </c>
      <c r="D1257" s="7">
        <f>IF(R1257&gt;0,RANK(R1257,(R1257:T1257,U1257:AI1257)),0)</f>
        <v>3</v>
      </c>
      <c r="E1257" s="7">
        <f>IF(S1257&gt;0,RANK(S1257,(R1257:T1257,U1257:AI1257)),0)</f>
        <v>0</v>
      </c>
      <c r="F1257" s="7">
        <f>IF(T1257&gt;0,RANK(T1257,(R1257:T1257,U1257:AI1257)),0)</f>
        <v>4</v>
      </c>
      <c r="G1257" s="7">
        <f>IF(U1257&gt;0,RANK(U1257,(R1257:T1257,U1257:AI1257)),0)</f>
        <v>2</v>
      </c>
      <c r="H1257" s="7">
        <f t="shared" si="720"/>
        <v>1</v>
      </c>
      <c r="I1257" s="49">
        <f t="shared" si="721"/>
        <v>59</v>
      </c>
      <c r="J1257" s="177">
        <f t="shared" si="722"/>
        <v>0.45384615384615384</v>
      </c>
      <c r="K1257" s="2"/>
      <c r="L1257" s="2">
        <f t="shared" si="723"/>
        <v>0.11538461538461539</v>
      </c>
      <c r="M1257" s="2">
        <f t="shared" si="724"/>
        <v>0</v>
      </c>
      <c r="N1257" s="2">
        <f t="shared" si="725"/>
        <v>6.1538461538461542E-2</v>
      </c>
      <c r="O1257" s="2">
        <f t="shared" si="718"/>
        <v>0.15384615384615385</v>
      </c>
      <c r="P1257" s="2">
        <f t="shared" si="726"/>
        <v>0.60769230769230764</v>
      </c>
      <c r="Q1257" s="2">
        <f t="shared" si="735"/>
        <v>6.1538461538461542E-2</v>
      </c>
      <c r="R1257" s="1">
        <v>15</v>
      </c>
      <c r="T1257" s="1">
        <v>8</v>
      </c>
      <c r="U1257" s="1">
        <v>20</v>
      </c>
      <c r="V1257" s="1">
        <v>79</v>
      </c>
      <c r="W1257" s="1">
        <v>8</v>
      </c>
      <c r="AK1257" s="7">
        <f t="shared" si="727"/>
        <v>4</v>
      </c>
      <c r="AL1257" s="7">
        <f t="shared" si="728"/>
        <v>0</v>
      </c>
      <c r="AM1257" s="7">
        <f t="shared" si="729"/>
        <v>0</v>
      </c>
      <c r="AN1257" s="2">
        <f t="shared" si="730"/>
        <v>6.1538461538461542E-2</v>
      </c>
      <c r="AO1257" s="2">
        <f t="shared" si="731"/>
        <v>0</v>
      </c>
      <c r="AP1257" s="2">
        <f t="shared" si="732"/>
        <v>0</v>
      </c>
      <c r="AR1257" t="str">
        <f t="shared" si="733"/>
        <v>Wheeler</v>
      </c>
      <c r="AS1257" t="s">
        <v>337</v>
      </c>
      <c r="AT1257" s="184">
        <v>3</v>
      </c>
      <c r="AV1257" s="97">
        <v>31</v>
      </c>
      <c r="AW1257" s="99">
        <v>183</v>
      </c>
      <c r="AX1257" s="105">
        <f t="shared" si="734"/>
        <v>31183</v>
      </c>
      <c r="AZ1257" s="7" t="s">
        <v>2951</v>
      </c>
      <c r="BA1257" t="s">
        <v>3184</v>
      </c>
    </row>
    <row r="1258" spans="1:80" hidden="1" outlineLevel="1">
      <c r="A1258" t="s">
        <v>937</v>
      </c>
      <c r="B1258" t="s">
        <v>337</v>
      </c>
      <c r="C1258" s="1">
        <f t="shared" si="719"/>
        <v>1753</v>
      </c>
      <c r="D1258" s="7">
        <f>IF(R1258&gt;0,RANK(R1258,(R1258:T1258,U1258:AI1258)),0)</f>
        <v>3</v>
      </c>
      <c r="E1258" s="7">
        <f>IF(S1258&gt;0,RANK(S1258,(R1258:T1258,U1258:AI1258)),0)</f>
        <v>0</v>
      </c>
      <c r="F1258" s="7">
        <f>IF(T1258&gt;0,RANK(T1258,(R1258:T1258,U1258:AI1258)),0)</f>
        <v>5</v>
      </c>
      <c r="G1258" s="7">
        <f>IF(U1258&gt;0,RANK(U1258,(R1258:T1258,U1258:AI1258)),0)</f>
        <v>2</v>
      </c>
      <c r="H1258" s="7">
        <f t="shared" si="720"/>
        <v>1</v>
      </c>
      <c r="I1258" s="49">
        <f t="shared" si="721"/>
        <v>681</v>
      </c>
      <c r="J1258" s="177">
        <f t="shared" si="722"/>
        <v>0.38847689674843128</v>
      </c>
      <c r="K1258" s="2"/>
      <c r="L1258" s="2">
        <f t="shared" si="723"/>
        <v>0.1026811180832858</v>
      </c>
      <c r="M1258" s="2">
        <f t="shared" si="724"/>
        <v>0</v>
      </c>
      <c r="N1258" s="2">
        <f t="shared" si="725"/>
        <v>3.2515687393040504E-2</v>
      </c>
      <c r="O1258" s="2">
        <f t="shared" si="718"/>
        <v>0.21049629207073589</v>
      </c>
      <c r="P1258" s="2">
        <f t="shared" si="726"/>
        <v>0.59897318881916717</v>
      </c>
      <c r="Q1258" s="2">
        <f t="shared" si="735"/>
        <v>5.5333713633770598E-2</v>
      </c>
      <c r="R1258" s="1">
        <v>180</v>
      </c>
      <c r="T1258" s="1">
        <v>57</v>
      </c>
      <c r="U1258" s="1">
        <v>369</v>
      </c>
      <c r="V1258" s="1">
        <v>1050</v>
      </c>
      <c r="W1258" s="1">
        <v>97</v>
      </c>
      <c r="AK1258" s="7">
        <f t="shared" si="727"/>
        <v>4</v>
      </c>
      <c r="AL1258" s="7">
        <f t="shared" si="728"/>
        <v>0</v>
      </c>
      <c r="AM1258" s="7">
        <f t="shared" si="729"/>
        <v>0</v>
      </c>
      <c r="AN1258" s="2">
        <f t="shared" si="730"/>
        <v>5.5333713633770681E-2</v>
      </c>
      <c r="AO1258" s="2">
        <f t="shared" si="731"/>
        <v>0</v>
      </c>
      <c r="AP1258" s="2">
        <f t="shared" si="732"/>
        <v>0</v>
      </c>
      <c r="AR1258" t="str">
        <f t="shared" si="733"/>
        <v>York</v>
      </c>
      <c r="AS1258" t="s">
        <v>337</v>
      </c>
      <c r="AT1258" s="184">
        <v>3</v>
      </c>
      <c r="AV1258" s="97">
        <v>31</v>
      </c>
      <c r="AW1258" s="99">
        <v>185</v>
      </c>
      <c r="AX1258" s="105">
        <f t="shared" si="734"/>
        <v>31185</v>
      </c>
      <c r="AZ1258" s="7" t="s">
        <v>2951</v>
      </c>
      <c r="BA1258" t="s">
        <v>3184</v>
      </c>
    </row>
    <row r="1259" spans="1:80" collapsed="1">
      <c r="A1259" t="s">
        <v>336</v>
      </c>
      <c r="B1259" t="s">
        <v>1105</v>
      </c>
      <c r="C1259" s="1">
        <f t="shared" si="719"/>
        <v>198988</v>
      </c>
      <c r="D1259" s="7">
        <f>IF(R1259&gt;0,RANK(R1259,(R1259:T1259,U1259:AI1259)),0)</f>
        <v>3</v>
      </c>
      <c r="E1259" s="7">
        <f>IF(S1259&gt;0,RANK(S1259,(R1259:T1259,U1259:AI1259)),0)</f>
        <v>0</v>
      </c>
      <c r="F1259" s="7">
        <f>IF(T1259&gt;0,RANK(T1259,(R1259:T1259,U1259:AI1259)),0)</f>
        <v>5</v>
      </c>
      <c r="G1259" s="7">
        <f>IF(U1259&gt;0,RANK(U1259,(R1259:T1259,U1259:AI1259)),0)</f>
        <v>2</v>
      </c>
      <c r="H1259" s="7">
        <f t="shared" si="720"/>
        <v>1</v>
      </c>
      <c r="I1259" s="49">
        <f t="shared" si="721"/>
        <v>85624</v>
      </c>
      <c r="J1259" s="177">
        <f t="shared" si="722"/>
        <v>0.43029730436006192</v>
      </c>
      <c r="K1259" s="2"/>
      <c r="L1259" s="2">
        <f t="shared" si="723"/>
        <v>0.11412245964580779</v>
      </c>
      <c r="M1259" s="2">
        <f t="shared" si="724"/>
        <v>0</v>
      </c>
      <c r="N1259" s="2">
        <f t="shared" si="725"/>
        <v>3.6348925563350551E-2</v>
      </c>
      <c r="O1259" s="2">
        <f t="shared" si="718"/>
        <v>0.18444830844071</v>
      </c>
      <c r="P1259" s="2">
        <f t="shared" si="726"/>
        <v>0.61474561280077189</v>
      </c>
      <c r="Q1259" s="2">
        <f t="shared" si="735"/>
        <v>5.033469354935971E-2</v>
      </c>
      <c r="R1259" s="1">
        <f t="shared" ref="R1259:W1259" si="736">SUM(R1166:R1258)</f>
        <v>22709</v>
      </c>
      <c r="T1259" s="1">
        <f t="shared" si="736"/>
        <v>7233</v>
      </c>
      <c r="U1259" s="1">
        <f t="shared" si="736"/>
        <v>36703</v>
      </c>
      <c r="V1259" s="1">
        <f t="shared" si="736"/>
        <v>122327</v>
      </c>
      <c r="W1259" s="1">
        <f t="shared" si="736"/>
        <v>10016</v>
      </c>
      <c r="AK1259" s="7">
        <f t="shared" si="727"/>
        <v>4</v>
      </c>
      <c r="AL1259" s="7">
        <f t="shared" si="728"/>
        <v>0</v>
      </c>
      <c r="AM1259" s="7">
        <f t="shared" si="729"/>
        <v>0</v>
      </c>
      <c r="AN1259" s="2">
        <f t="shared" si="730"/>
        <v>5.0334693549359759E-2</v>
      </c>
      <c r="AO1259" s="2">
        <f t="shared" si="731"/>
        <v>0</v>
      </c>
      <c r="AP1259" s="2">
        <f t="shared" si="732"/>
        <v>0</v>
      </c>
      <c r="AR1259" t="str">
        <f t="shared" si="733"/>
        <v>Nebraska</v>
      </c>
      <c r="AS1259" t="s">
        <v>1105</v>
      </c>
      <c r="AT1259" s="184"/>
      <c r="AV1259" s="97">
        <v>31</v>
      </c>
      <c r="AW1259" s="99"/>
      <c r="AX1259" s="97">
        <v>31</v>
      </c>
      <c r="AZ1259" s="7" t="s">
        <v>1619</v>
      </c>
      <c r="BA1259" t="s">
        <v>3184</v>
      </c>
    </row>
    <row r="1260" spans="1:80">
      <c r="C1260" s="1"/>
      <c r="E1260" s="7"/>
      <c r="F1260" s="7"/>
      <c r="G1260" s="7"/>
      <c r="H1260" s="7"/>
      <c r="I1260" s="49"/>
      <c r="J1260" s="177"/>
      <c r="K1260" s="2"/>
      <c r="AK1260" s="7"/>
      <c r="AL1260" s="7"/>
      <c r="AM1260" s="7"/>
      <c r="AT1260" s="184"/>
      <c r="AV1260" s="97"/>
      <c r="AW1260" s="99"/>
      <c r="BN1260" s="182"/>
      <c r="BZ1260" s="152"/>
      <c r="CA1260" s="152"/>
      <c r="CB1260" s="152"/>
    </row>
    <row r="1261" spans="1:80" ht="13" hidden="1" customHeight="1" outlineLevel="1">
      <c r="A1261" t="s">
        <v>1371</v>
      </c>
      <c r="B1261" t="s">
        <v>3117</v>
      </c>
      <c r="C1261" s="1">
        <f t="shared" ref="C1261:C1271" si="737">SUM(R1261:AI1261)</f>
        <v>15667</v>
      </c>
      <c r="D1261" s="7">
        <f>IF(R1261&gt;0,RANK(R1261,(R1261:T1261,U1261:AI1261)),0)</f>
        <v>2</v>
      </c>
      <c r="E1261" s="7">
        <f>IF(S1261&gt;0,RANK(S1261,(R1261:T1261,U1261:AI1261)),0)</f>
        <v>4</v>
      </c>
      <c r="F1261" s="7">
        <f>IF(T1261&gt;0,RANK(T1261,(R1261:T1261,U1261:AI1261)),0)</f>
        <v>5</v>
      </c>
      <c r="G1261" s="7">
        <f>IF(U1261&gt;0,RANK(U1261,(R1261:T1261,U1261:AI1261)),0)</f>
        <v>3</v>
      </c>
      <c r="H1261" s="7">
        <f t="shared" ref="H1261:H1271" si="738">IF(V1261&gt;0,RANK(V1261,(R1261:AB1261)),0)</f>
        <v>1</v>
      </c>
      <c r="I1261" s="49">
        <f t="shared" ref="I1261:I1271" si="739">MAX(R1261:AA1261)-LARGE(R1261:AA1261,2)</f>
        <v>3044</v>
      </c>
      <c r="J1261" s="177">
        <f t="shared" ref="J1261:J1271" si="740">I1261/C1261</f>
        <v>0.19429373843109721</v>
      </c>
      <c r="K1261" s="2"/>
      <c r="L1261" s="2">
        <f t="shared" ref="L1261:L1271" si="741">IF($C1261=0,"-",R1261/$C1261)</f>
        <v>0.15727324950532967</v>
      </c>
      <c r="M1261" s="2">
        <f t="shared" ref="M1261:M1271" si="742">IF($C1261=0,"-",S1261/$C1261)</f>
        <v>0.11112529520648497</v>
      </c>
      <c r="N1261" s="2">
        <f t="shared" ref="N1261:N1271" si="743">IF($C1261=0,"-",T1261/$C1261)</f>
        <v>9.6444756494542663E-2</v>
      </c>
      <c r="O1261" s="2">
        <f t="shared" ref="O1261:O1271" si="744">IF($C1261=0,"-",U1261/$C1261)</f>
        <v>0.12886959851918045</v>
      </c>
      <c r="P1261" s="2">
        <f t="shared" ref="P1261:P1271" si="745">IF($C1261=0,"-",V1261/$C1261)</f>
        <v>0.35156698793642688</v>
      </c>
      <c r="Q1261" s="2">
        <f t="shared" si="735"/>
        <v>0.15472011233803534</v>
      </c>
      <c r="R1261" s="1">
        <f>SUMIF(Town!$AR$1048:$AR$1288,$AX1261,Town!P$1048:P$1288)</f>
        <v>2464</v>
      </c>
      <c r="S1261" s="1">
        <f>SUMIF(Town!$AR$1048:$AR$1288,$AX1261,Town!Q$1048:Q$1288)</f>
        <v>1741</v>
      </c>
      <c r="T1261" s="1">
        <f>SUMIF(Town!$AR$1048:$AR$1288,$AX1261,Town!R$1048:R$1288)</f>
        <v>1511</v>
      </c>
      <c r="U1261" s="1">
        <f>SUMIF(Town!$AR$1048:$AR$1288,$AX1261,Town!S$1048:S$1288)</f>
        <v>2019</v>
      </c>
      <c r="V1261" s="1">
        <f>SUMIF(Town!$AR$1048:$AR$1288,$AX1261,Town!T$1048:T$1288)</f>
        <v>5508</v>
      </c>
      <c r="W1261" s="1">
        <f>SUMIF(Town!$AR$1048:$AR$1288,$AX1261,Town!U$1048:U$1288)</f>
        <v>390</v>
      </c>
      <c r="X1261" s="1">
        <f>SUMIF(Town!$AR$1048:$AR$1288,$AX1261,Town!V$1048:V$1288)</f>
        <v>674</v>
      </c>
      <c r="Y1261" s="1">
        <f>SUMIF(Town!$AR$1048:$AR$1288,$AX1261,Town!W$1048:W$1288)</f>
        <v>1002</v>
      </c>
      <c r="Z1261" s="1">
        <f>SUMIF(Town!$AR$1048:$AR$1288,$AX1261,Town!X$1048:X$1288)</f>
        <v>79</v>
      </c>
      <c r="AA1261" s="1">
        <f>SUMIF(Town!$AR$1048:$AR$1288,$AX1261,Town!Y$1048:Y$1288)</f>
        <v>0</v>
      </c>
      <c r="AB1261" s="1">
        <f>SUMIF(Town!$AR$1048:$AR$1288,$AX1261,Town!Z$1048:Z$1288)</f>
        <v>204</v>
      </c>
      <c r="AC1261" s="1">
        <f>SUMIF(Town!$AR$1048:$AR$1288,$AX1261,Town!AA$1048:AA$1288)</f>
        <v>40</v>
      </c>
      <c r="AD1261" s="1">
        <f>SUMIF(Town!$AR$1048:$AR$1288,$AX1261,Town!AB$1048:AB$1288)</f>
        <v>9</v>
      </c>
      <c r="AE1261" s="1">
        <f>SUMIF(Town!$AR$1048:$AR$1288,$AX1261,Town!AC$1048:AC$1288)</f>
        <v>0</v>
      </c>
      <c r="AF1261" s="1">
        <f>SUMIF(Town!$AR$1048:$AR$1288,$AX1261,Town!AD$1048:AD$1288)</f>
        <v>12</v>
      </c>
      <c r="AG1261" s="1">
        <f>SUMIF(Town!$AR$1048:$AR$1288,$AX1261,Town!AE$1048:AE$1288)</f>
        <v>4</v>
      </c>
      <c r="AH1261" s="1">
        <f>SUMIF(Town!$AR$1048:$AR$1288,$AX1261,Town!AF$1048:AF$1288)</f>
        <v>5</v>
      </c>
      <c r="AI1261" s="1">
        <f>SUMIF(Town!$AR$1048:$AR$1288,$AX1261,Town!AG$1048:AG$1288)</f>
        <v>5</v>
      </c>
      <c r="AK1261" s="7">
        <f t="shared" ref="AK1261:AK1271" si="746">IF(W1261&gt;0,RANK(W1261,(R1261:AB1261)),0)</f>
        <v>8</v>
      </c>
      <c r="AL1261" s="7">
        <f t="shared" ref="AL1261:AL1271" si="747">IF(X1261&gt;0,RANK(X1261,(R1261:AB1261)),0)</f>
        <v>7</v>
      </c>
      <c r="AM1261" s="7">
        <f t="shared" ref="AM1261:AM1271" si="748">IF(Y1261&gt;0,RANK(Y1261,(R1261:AB1261)),0)</f>
        <v>6</v>
      </c>
      <c r="AN1261" s="2">
        <f t="shared" ref="AN1261:AN1271" si="749">IF($C1261=0,"-",W1261/$C1261)</f>
        <v>2.489308738111955E-2</v>
      </c>
      <c r="AO1261" s="2">
        <f t="shared" ref="AO1261:AO1271" si="750">IF($C1261=0,"-",X1261/$C1261)</f>
        <v>4.3020361268909173E-2</v>
      </c>
      <c r="AP1261" s="2">
        <f t="shared" ref="AP1261:AP1271" si="751">IF($C1261=0,"-",Y1261/$C1261)</f>
        <v>6.3956086040722532E-2</v>
      </c>
      <c r="AR1261" t="str">
        <f t="shared" ref="AR1261:AR1271" si="752">A1261</f>
        <v>Belknap</v>
      </c>
      <c r="AS1261" t="s">
        <v>3117</v>
      </c>
      <c r="AT1261" s="184"/>
      <c r="AV1261" s="97">
        <v>33</v>
      </c>
      <c r="AW1261" s="99">
        <v>1</v>
      </c>
      <c r="AX1261" s="105">
        <f t="shared" ref="AX1261:AX1270" si="753">AV1261*1000+AW1261</f>
        <v>33001</v>
      </c>
      <c r="AZ1261" s="7" t="s">
        <v>2951</v>
      </c>
      <c r="BA1261" t="s">
        <v>3184</v>
      </c>
      <c r="BE1261" s="1">
        <f>SUMIF(Town!$AR$1048:$AR$1288,$AX1261,Town!BM$1048:BM$1288)</f>
        <v>2</v>
      </c>
      <c r="BF1261" s="1">
        <f>SUMIF(Town!$AR$1048:$AR$1288,$AX1261,Town!BN$1048:BN$1288)</f>
        <v>6</v>
      </c>
      <c r="BG1261" s="1">
        <f>SUMIF(Town!$AR$1048:$AR$1288,$AX1261,Town!BO$1048:BO$1288)</f>
        <v>2</v>
      </c>
      <c r="BH1261" s="1">
        <f>SUMIF(Town!$AR$1048:$AR$1288,$AX1261,Town!BP$1048:BP$1288)</f>
        <v>0</v>
      </c>
      <c r="BI1261" s="1">
        <f>SUMIF(Town!$AR$1048:$AR$1288,$AX1261,Town!BQ$1048:BQ$1288)</f>
        <v>1</v>
      </c>
      <c r="BJ1261" s="1">
        <f>SUMIF(Town!$AR$1048:$AR$1288,$AX1261,Town!BR$1048:BR$1288)</f>
        <v>0</v>
      </c>
      <c r="BK1261" s="1">
        <f>SUMIF(Town!$AR$1048:$AR$1288,$AX1261,Town!BS$1048:BS$1288)</f>
        <v>0</v>
      </c>
      <c r="BL1261" s="1">
        <f>SUMIF(Town!$AR$1048:$AR$1288,$AX1261,Town!BT$1048:BT$1288)</f>
        <v>7</v>
      </c>
      <c r="BM1261" s="1">
        <f>SUMIF(Town!$AR$1048:$AR$1288,$AX1261,Town!BU$1048:BU$1288)</f>
        <v>0</v>
      </c>
      <c r="BN1261" s="1">
        <f>SUMIF(Town!$AR$1048:$AR$1288,$AX1261,Town!BV$1048:BV$1288)</f>
        <v>12</v>
      </c>
      <c r="BO1261" s="1">
        <f>SUMIF(Town!$AR$1048:$AR$1288,$AX1261,Town!BW$1048:BW$1288)</f>
        <v>0</v>
      </c>
      <c r="BP1261" s="1">
        <f>SUMIF(Town!$AR$1048:$AR$1288,$AX1261,Town!BX$1048:BX$1288)</f>
        <v>0</v>
      </c>
      <c r="BQ1261" s="1">
        <f>SUMIF(Town!$AR$1048:$AR$1288,$AX1261,Town!BY$1048:BY$1288)</f>
        <v>0</v>
      </c>
      <c r="BR1261" s="1">
        <f>SUMIF(Town!$AR$1048:$AR$1288,$AX1261,Town!BZ$1048:BZ$1288)</f>
        <v>3</v>
      </c>
      <c r="BS1261" s="1">
        <f>SUMIF(Town!$AR$1048:$AR$1288,$AX1261,Town!CA$1048:CA$1288)</f>
        <v>7</v>
      </c>
      <c r="BT1261" s="1">
        <f>SUMIF(Town!$AR$1048:$AR$1288,$AX1261,Town!CB$1048:CB$1288)</f>
        <v>0</v>
      </c>
      <c r="BU1261" s="1">
        <f>SUMIF(Town!$AR$1048:$AR$1288,$AX1261,Town!CC$1048:CC$1288)</f>
        <v>0</v>
      </c>
      <c r="BV1261" s="1">
        <f>SUMIF(Town!$AR$1048:$AR$1288,$AX1261,Town!CD$1048:CD$1288)</f>
        <v>0</v>
      </c>
      <c r="BW1261" s="1">
        <f>SUMIF(Town!$AR$1048:$AR$1288,$AX1261,Town!CE$1048:CE$1288)</f>
        <v>0</v>
      </c>
      <c r="BX1261" s="1">
        <f>SUMIF(Town!$AR$1048:$AR$1288,$AX1261,Town!CF$1048:CF$1288)</f>
        <v>0</v>
      </c>
      <c r="BY1261" s="152"/>
      <c r="BZ1261" s="152"/>
      <c r="CA1261" s="152"/>
      <c r="CB1261" s="152"/>
    </row>
    <row r="1262" spans="1:80" ht="13" hidden="1" customHeight="1" outlineLevel="1">
      <c r="A1262" t="s">
        <v>1790</v>
      </c>
      <c r="B1262" t="s">
        <v>3117</v>
      </c>
      <c r="C1262" s="1">
        <f t="shared" si="737"/>
        <v>12284</v>
      </c>
      <c r="D1262" s="7">
        <f>IF(R1262&gt;0,RANK(R1262,(R1262:T1262,U1262:AI1262)),0)</f>
        <v>2</v>
      </c>
      <c r="E1262" s="7">
        <f>IF(S1262&gt;0,RANK(S1262,(R1262:T1262,U1262:AI1262)),0)</f>
        <v>5</v>
      </c>
      <c r="F1262" s="7">
        <f>IF(T1262&gt;0,RANK(T1262,(R1262:T1262,U1262:AI1262)),0)</f>
        <v>3</v>
      </c>
      <c r="G1262" s="7">
        <f>IF(U1262&gt;0,RANK(U1262,(R1262:T1262,U1262:AI1262)),0)</f>
        <v>4</v>
      </c>
      <c r="H1262" s="7">
        <f t="shared" si="738"/>
        <v>1</v>
      </c>
      <c r="I1262" s="49">
        <f t="shared" si="739"/>
        <v>1891</v>
      </c>
      <c r="J1262" s="177">
        <f t="shared" si="740"/>
        <v>0.15394008466297623</v>
      </c>
      <c r="K1262" s="2"/>
      <c r="L1262" s="2">
        <f t="shared" si="741"/>
        <v>0.18552588733311626</v>
      </c>
      <c r="M1262" s="2">
        <f t="shared" si="742"/>
        <v>0.10094431781178768</v>
      </c>
      <c r="N1262" s="2">
        <f t="shared" si="743"/>
        <v>0.11641159231520677</v>
      </c>
      <c r="O1262" s="2">
        <f t="shared" si="744"/>
        <v>0.11046890263757733</v>
      </c>
      <c r="P1262" s="2">
        <f t="shared" si="745"/>
        <v>0.33946597199609246</v>
      </c>
      <c r="Q1262" s="2">
        <f t="shared" si="735"/>
        <v>0.14718332790621941</v>
      </c>
      <c r="R1262" s="1">
        <f>SUMIF(Town!$AR$1048:$AR$1288,$AX1262,Town!P$1048:P$1288)</f>
        <v>2279</v>
      </c>
      <c r="S1262" s="1">
        <f>SUMIF(Town!$AR$1048:$AR$1288,$AX1262,Town!Q$1048:Q$1288)</f>
        <v>1240</v>
      </c>
      <c r="T1262" s="1">
        <f>SUMIF(Town!$AR$1048:$AR$1288,$AX1262,Town!R$1048:R$1288)</f>
        <v>1430</v>
      </c>
      <c r="U1262" s="1">
        <f>SUMIF(Town!$AR$1048:$AR$1288,$AX1262,Town!S$1048:S$1288)</f>
        <v>1357</v>
      </c>
      <c r="V1262" s="1">
        <f>SUMIF(Town!$AR$1048:$AR$1288,$AX1262,Town!T$1048:T$1288)</f>
        <v>4170</v>
      </c>
      <c r="W1262" s="1">
        <f>SUMIF(Town!$AR$1048:$AR$1288,$AX1262,Town!U$1048:U$1288)</f>
        <v>280</v>
      </c>
      <c r="X1262" s="1">
        <f>SUMIF(Town!$AR$1048:$AR$1288,$AX1262,Town!V$1048:V$1288)</f>
        <v>441</v>
      </c>
      <c r="Y1262" s="1">
        <f>SUMIF(Town!$AR$1048:$AR$1288,$AX1262,Town!W$1048:W$1288)</f>
        <v>883</v>
      </c>
      <c r="Z1262" s="1">
        <f>SUMIF(Town!$AR$1048:$AR$1288,$AX1262,Town!X$1048:X$1288)</f>
        <v>61</v>
      </c>
      <c r="AA1262" s="1">
        <f>SUMIF(Town!$AR$1048:$AR$1288,$AX1262,Town!Y$1048:Y$1288)</f>
        <v>0</v>
      </c>
      <c r="AB1262" s="1">
        <f>SUMIF(Town!$AR$1048:$AR$1288,$AX1262,Town!Z$1048:Z$1288)</f>
        <v>88</v>
      </c>
      <c r="AC1262" s="1">
        <f>SUMIF(Town!$AR$1048:$AR$1288,$AX1262,Town!AA$1048:AA$1288)</f>
        <v>27</v>
      </c>
      <c r="AD1262" s="1">
        <f>SUMIF(Town!$AR$1048:$AR$1288,$AX1262,Town!AB$1048:AB$1288)</f>
        <v>8</v>
      </c>
      <c r="AE1262" s="1">
        <f>SUMIF(Town!$AR$1048:$AR$1288,$AX1262,Town!AC$1048:AC$1288)</f>
        <v>2</v>
      </c>
      <c r="AF1262" s="1">
        <f>SUMIF(Town!$AR$1048:$AR$1288,$AX1262,Town!AD$1048:AD$1288)</f>
        <v>9</v>
      </c>
      <c r="AG1262" s="1">
        <f>SUMIF(Town!$AR$1048:$AR$1288,$AX1262,Town!AE$1048:AE$1288)</f>
        <v>4</v>
      </c>
      <c r="AH1262" s="1">
        <f>SUMIF(Town!$AR$1048:$AR$1288,$AX1262,Town!AF$1048:AF$1288)</f>
        <v>1</v>
      </c>
      <c r="AI1262" s="1">
        <f>SUMIF(Town!$AR$1048:$AR$1288,$AX1262,Town!AG$1048:AG$1288)</f>
        <v>4</v>
      </c>
      <c r="AK1262" s="7">
        <f t="shared" si="746"/>
        <v>8</v>
      </c>
      <c r="AL1262" s="7">
        <f t="shared" si="747"/>
        <v>7</v>
      </c>
      <c r="AM1262" s="7">
        <f t="shared" si="748"/>
        <v>6</v>
      </c>
      <c r="AN1262" s="2">
        <f t="shared" si="749"/>
        <v>2.2793878215564962E-2</v>
      </c>
      <c r="AO1262" s="2">
        <f t="shared" si="750"/>
        <v>3.5900358189514814E-2</v>
      </c>
      <c r="AP1262" s="2">
        <f t="shared" si="751"/>
        <v>7.1882123086942362E-2</v>
      </c>
      <c r="AR1262" t="str">
        <f t="shared" si="752"/>
        <v>Carroll</v>
      </c>
      <c r="AS1262" t="s">
        <v>3117</v>
      </c>
      <c r="AT1262" s="184">
        <v>1</v>
      </c>
      <c r="AV1262" s="97">
        <v>33</v>
      </c>
      <c r="AW1262" s="99">
        <v>3</v>
      </c>
      <c r="AX1262" s="105">
        <f t="shared" si="753"/>
        <v>33003</v>
      </c>
      <c r="AZ1262" s="7" t="s">
        <v>2951</v>
      </c>
      <c r="BA1262" t="s">
        <v>3184</v>
      </c>
      <c r="BE1262" s="1">
        <f>SUMIF(Town!$AR$1048:$AR$1288,$AX1262,Town!BM$1048:BM$1288)</f>
        <v>3</v>
      </c>
      <c r="BF1262" s="1">
        <f>SUMIF(Town!$AR$1048:$AR$1288,$AX1262,Town!BN$1048:BN$1288)</f>
        <v>2</v>
      </c>
      <c r="BG1262" s="1">
        <f>SUMIF(Town!$AR$1048:$AR$1288,$AX1262,Town!BO$1048:BO$1288)</f>
        <v>3</v>
      </c>
      <c r="BH1262" s="1">
        <f>SUMIF(Town!$AR$1048:$AR$1288,$AX1262,Town!BP$1048:BP$1288)</f>
        <v>0</v>
      </c>
      <c r="BI1262" s="1">
        <f>SUMIF(Town!$AR$1048:$AR$1288,$AX1262,Town!BQ$1048:BQ$1288)</f>
        <v>1</v>
      </c>
      <c r="BJ1262" s="1">
        <f>SUMIF(Town!$AR$1048:$AR$1288,$AX1262,Town!BR$1048:BR$1288)</f>
        <v>1</v>
      </c>
      <c r="BK1262" s="1">
        <f>SUMIF(Town!$AR$1048:$AR$1288,$AX1262,Town!BS$1048:BS$1288)</f>
        <v>0</v>
      </c>
      <c r="BL1262" s="1">
        <f>SUMIF(Town!$AR$1048:$AR$1288,$AX1262,Town!BT$1048:BT$1288)</f>
        <v>0</v>
      </c>
      <c r="BM1262" s="1">
        <f>SUMIF(Town!$AR$1048:$AR$1288,$AX1262,Town!BU$1048:BU$1288)</f>
        <v>0</v>
      </c>
      <c r="BN1262" s="1">
        <f>SUMIF(Town!$AR$1048:$AR$1288,$AX1262,Town!BV$1048:BV$1288)</f>
        <v>8</v>
      </c>
      <c r="BO1262" s="1">
        <f>SUMIF(Town!$AR$1048:$AR$1288,$AX1262,Town!BW$1048:BW$1288)</f>
        <v>0</v>
      </c>
      <c r="BP1262" s="1">
        <f>SUMIF(Town!$AR$1048:$AR$1288,$AX1262,Town!BX$1048:BX$1288)</f>
        <v>0</v>
      </c>
      <c r="BQ1262" s="1">
        <f>SUMIF(Town!$AR$1048:$AR$1288,$AX1262,Town!BY$1048:BY$1288)</f>
        <v>0</v>
      </c>
      <c r="BR1262" s="1">
        <f>SUMIF(Town!$AR$1048:$AR$1288,$AX1262,Town!BZ$1048:BZ$1288)</f>
        <v>0</v>
      </c>
      <c r="BS1262" s="1">
        <f>SUMIF(Town!$AR$1048:$AR$1288,$AX1262,Town!CA$1048:CA$1288)</f>
        <v>9</v>
      </c>
      <c r="BT1262" s="1">
        <f>SUMIF(Town!$AR$1048:$AR$1288,$AX1262,Town!CB$1048:CB$1288)</f>
        <v>0</v>
      </c>
      <c r="BU1262" s="1">
        <f>SUMIF(Town!$AR$1048:$AR$1288,$AX1262,Town!CC$1048:CC$1288)</f>
        <v>0</v>
      </c>
      <c r="BV1262" s="1">
        <f>SUMIF(Town!$AR$1048:$AR$1288,$AX1262,Town!CD$1048:CD$1288)</f>
        <v>0</v>
      </c>
      <c r="BW1262" s="1">
        <f>SUMIF(Town!$AR$1048:$AR$1288,$AX1262,Town!CE$1048:CE$1288)</f>
        <v>0</v>
      </c>
      <c r="BX1262" s="1">
        <f>SUMIF(Town!$AR$1048:$AR$1288,$AX1262,Town!CF$1048:CF$1288)</f>
        <v>0</v>
      </c>
      <c r="BY1262" s="152"/>
      <c r="BZ1262" s="152"/>
      <c r="CA1262" s="152"/>
      <c r="CB1262" s="152"/>
    </row>
    <row r="1263" spans="1:80" ht="13" hidden="1" customHeight="1" outlineLevel="1">
      <c r="A1263" t="s">
        <v>1369</v>
      </c>
      <c r="B1263" t="s">
        <v>3117</v>
      </c>
      <c r="C1263" s="1">
        <f t="shared" si="737"/>
        <v>13562</v>
      </c>
      <c r="D1263" s="7">
        <f>IF(R1263&gt;0,RANK(R1263,(R1263:T1263,U1263:AI1263)),0)</f>
        <v>2</v>
      </c>
      <c r="E1263" s="7">
        <f>IF(S1263&gt;0,RANK(S1263,(R1263:T1263,U1263:AI1263)),0)</f>
        <v>4</v>
      </c>
      <c r="F1263" s="7">
        <f>IF(T1263&gt;0,RANK(T1263,(R1263:T1263,U1263:AI1263)),0)</f>
        <v>5</v>
      </c>
      <c r="G1263" s="7">
        <f>IF(U1263&gt;0,RANK(U1263,(R1263:T1263,U1263:AI1263)),0)</f>
        <v>3</v>
      </c>
      <c r="H1263" s="7">
        <f t="shared" si="738"/>
        <v>1</v>
      </c>
      <c r="I1263" s="49">
        <f t="shared" si="739"/>
        <v>2356</v>
      </c>
      <c r="J1263" s="177">
        <f t="shared" si="740"/>
        <v>0.17372069016369268</v>
      </c>
      <c r="K1263" s="2"/>
      <c r="L1263" s="2">
        <f t="shared" si="741"/>
        <v>0.1605220468957381</v>
      </c>
      <c r="M1263" s="2">
        <f t="shared" si="742"/>
        <v>0.11060315587671435</v>
      </c>
      <c r="N1263" s="2">
        <f t="shared" si="743"/>
        <v>9.121073587966376E-2</v>
      </c>
      <c r="O1263" s="2">
        <f t="shared" si="744"/>
        <v>0.13921250553015779</v>
      </c>
      <c r="P1263" s="2">
        <f t="shared" si="745"/>
        <v>0.33424273705943075</v>
      </c>
      <c r="Q1263" s="2">
        <f t="shared" si="735"/>
        <v>0.16420881875829524</v>
      </c>
      <c r="R1263" s="1">
        <f>SUMIF(Town!$AR$1048:$AR$1288,$AX1263,Town!P$1048:P$1288)</f>
        <v>2177</v>
      </c>
      <c r="S1263" s="1">
        <f>SUMIF(Town!$AR$1048:$AR$1288,$AX1263,Town!Q$1048:Q$1288)</f>
        <v>1500</v>
      </c>
      <c r="T1263" s="1">
        <f>SUMIF(Town!$AR$1048:$AR$1288,$AX1263,Town!R$1048:R$1288)</f>
        <v>1237</v>
      </c>
      <c r="U1263" s="1">
        <f>SUMIF(Town!$AR$1048:$AR$1288,$AX1263,Town!S$1048:S$1288)</f>
        <v>1888</v>
      </c>
      <c r="V1263" s="1">
        <f>SUMIF(Town!$AR$1048:$AR$1288,$AX1263,Town!T$1048:T$1288)</f>
        <v>4533</v>
      </c>
      <c r="W1263" s="1">
        <f>SUMIF(Town!$AR$1048:$AR$1288,$AX1263,Town!U$1048:U$1288)</f>
        <v>517</v>
      </c>
      <c r="X1263" s="1">
        <f>SUMIF(Town!$AR$1048:$AR$1288,$AX1263,Town!V$1048:V$1288)</f>
        <v>565</v>
      </c>
      <c r="Y1263" s="1">
        <f>SUMIF(Town!$AR$1048:$AR$1288,$AX1263,Town!W$1048:W$1288)</f>
        <v>754</v>
      </c>
      <c r="Z1263" s="1">
        <f>SUMIF(Town!$AR$1048:$AR$1288,$AX1263,Town!X$1048:X$1288)</f>
        <v>115</v>
      </c>
      <c r="AA1263" s="1">
        <f>SUMIF(Town!$AR$1048:$AR$1288,$AX1263,Town!Y$1048:Y$1288)</f>
        <v>0</v>
      </c>
      <c r="AB1263" s="1">
        <f>SUMIF(Town!$AR$1048:$AR$1288,$AX1263,Town!Z$1048:Z$1288)</f>
        <v>175</v>
      </c>
      <c r="AC1263" s="1">
        <f>SUMIF(Town!$AR$1048:$AR$1288,$AX1263,Town!AA$1048:AA$1288)</f>
        <v>65</v>
      </c>
      <c r="AD1263" s="1">
        <f>SUMIF(Town!$AR$1048:$AR$1288,$AX1263,Town!AB$1048:AB$1288)</f>
        <v>7</v>
      </c>
      <c r="AE1263" s="1">
        <f>SUMIF(Town!$AR$1048:$AR$1288,$AX1263,Town!AC$1048:AC$1288)</f>
        <v>5</v>
      </c>
      <c r="AF1263" s="1">
        <f>SUMIF(Town!$AR$1048:$AR$1288,$AX1263,Town!AD$1048:AD$1288)</f>
        <v>9</v>
      </c>
      <c r="AG1263" s="1">
        <f>SUMIF(Town!$AR$1048:$AR$1288,$AX1263,Town!AE$1048:AE$1288)</f>
        <v>5</v>
      </c>
      <c r="AH1263" s="1">
        <f>SUMIF(Town!$AR$1048:$AR$1288,$AX1263,Town!AF$1048:AF$1288)</f>
        <v>5</v>
      </c>
      <c r="AI1263" s="1">
        <f>SUMIF(Town!$AR$1048:$AR$1288,$AX1263,Town!AG$1048:AG$1288)</f>
        <v>5</v>
      </c>
      <c r="AK1263" s="7">
        <f t="shared" si="746"/>
        <v>8</v>
      </c>
      <c r="AL1263" s="7">
        <f t="shared" si="747"/>
        <v>7</v>
      </c>
      <c r="AM1263" s="7">
        <f t="shared" si="748"/>
        <v>6</v>
      </c>
      <c r="AN1263" s="2">
        <f t="shared" si="749"/>
        <v>3.812122105884088E-2</v>
      </c>
      <c r="AO1263" s="2">
        <f t="shared" si="750"/>
        <v>4.1660522046895736E-2</v>
      </c>
      <c r="AP1263" s="2">
        <f t="shared" si="751"/>
        <v>5.5596519687361748E-2</v>
      </c>
      <c r="AR1263" t="str">
        <f t="shared" si="752"/>
        <v>Cheshire</v>
      </c>
      <c r="AS1263" t="s">
        <v>3117</v>
      </c>
      <c r="AT1263" s="184">
        <v>2</v>
      </c>
      <c r="AV1263" s="97">
        <v>33</v>
      </c>
      <c r="AW1263" s="99">
        <v>5</v>
      </c>
      <c r="AX1263" s="105">
        <f t="shared" si="753"/>
        <v>33005</v>
      </c>
      <c r="AZ1263" s="7" t="s">
        <v>2951</v>
      </c>
      <c r="BA1263" t="s">
        <v>3184</v>
      </c>
      <c r="BE1263" s="1">
        <f>SUMIF(Town!$AR$1048:$AR$1288,$AX1263,Town!BM$1048:BM$1288)</f>
        <v>1</v>
      </c>
      <c r="BF1263" s="1">
        <f>SUMIF(Town!$AR$1048:$AR$1288,$AX1263,Town!BN$1048:BN$1288)</f>
        <v>4</v>
      </c>
      <c r="BG1263" s="1">
        <f>SUMIF(Town!$AR$1048:$AR$1288,$AX1263,Town!BO$1048:BO$1288)</f>
        <v>1</v>
      </c>
      <c r="BH1263" s="1">
        <f>SUMIF(Town!$AR$1048:$AR$1288,$AX1263,Town!BP$1048:BP$1288)</f>
        <v>0</v>
      </c>
      <c r="BI1263" s="1">
        <f>SUMIF(Town!$AR$1048:$AR$1288,$AX1263,Town!BQ$1048:BQ$1288)</f>
        <v>4</v>
      </c>
      <c r="BJ1263" s="1">
        <f>SUMIF(Town!$AR$1048:$AR$1288,$AX1263,Town!BR$1048:BR$1288)</f>
        <v>1</v>
      </c>
      <c r="BK1263" s="1">
        <f>SUMIF(Town!$AR$1048:$AR$1288,$AX1263,Town!BS$1048:BS$1288)</f>
        <v>1</v>
      </c>
      <c r="BL1263" s="1">
        <f>SUMIF(Town!$AR$1048:$AR$1288,$AX1263,Town!BT$1048:BT$1288)</f>
        <v>2</v>
      </c>
      <c r="BM1263" s="1">
        <f>SUMIF(Town!$AR$1048:$AR$1288,$AX1263,Town!BU$1048:BU$1288)</f>
        <v>0</v>
      </c>
      <c r="BN1263" s="1">
        <f>SUMIF(Town!$AR$1048:$AR$1288,$AX1263,Town!BV$1048:BV$1288)</f>
        <v>42</v>
      </c>
      <c r="BO1263" s="1">
        <f>SUMIF(Town!$AR$1048:$AR$1288,$AX1263,Town!BW$1048:BW$1288)</f>
        <v>0</v>
      </c>
      <c r="BP1263" s="1">
        <f>SUMIF(Town!$AR$1048:$AR$1288,$AX1263,Town!BX$1048:BX$1288)</f>
        <v>0</v>
      </c>
      <c r="BQ1263" s="1">
        <f>SUMIF(Town!$AR$1048:$AR$1288,$AX1263,Town!BY$1048:BY$1288)</f>
        <v>1</v>
      </c>
      <c r="BR1263" s="1">
        <f>SUMIF(Town!$AR$1048:$AR$1288,$AX1263,Town!BZ$1048:BZ$1288)</f>
        <v>2</v>
      </c>
      <c r="BS1263" s="1">
        <f>SUMIF(Town!$AR$1048:$AR$1288,$AX1263,Town!CA$1048:CA$1288)</f>
        <v>6</v>
      </c>
      <c r="BT1263" s="1">
        <f>SUMIF(Town!$AR$1048:$AR$1288,$AX1263,Town!CB$1048:CB$1288)</f>
        <v>0</v>
      </c>
      <c r="BU1263" s="1">
        <f>SUMIF(Town!$AR$1048:$AR$1288,$AX1263,Town!CC$1048:CC$1288)</f>
        <v>0</v>
      </c>
      <c r="BV1263" s="1">
        <f>SUMIF(Town!$AR$1048:$AR$1288,$AX1263,Town!CD$1048:CD$1288)</f>
        <v>0</v>
      </c>
      <c r="BW1263" s="1">
        <f>SUMIF(Town!$AR$1048:$AR$1288,$AX1263,Town!CE$1048:CE$1288)</f>
        <v>0</v>
      </c>
      <c r="BX1263" s="1">
        <f>SUMIF(Town!$AR$1048:$AR$1288,$AX1263,Town!CF$1048:CF$1288)</f>
        <v>0</v>
      </c>
      <c r="BY1263" s="152"/>
      <c r="BZ1263" s="152"/>
      <c r="CA1263" s="152"/>
      <c r="CB1263" s="152"/>
    </row>
    <row r="1264" spans="1:80" ht="13" hidden="1" customHeight="1" outlineLevel="1">
      <c r="A1264" t="s">
        <v>1926</v>
      </c>
      <c r="B1264" t="s">
        <v>3117</v>
      </c>
      <c r="C1264" s="1">
        <f t="shared" si="737"/>
        <v>5904</v>
      </c>
      <c r="D1264" s="7">
        <f>IF(R1264&gt;0,RANK(R1264,(R1264:T1264,U1264:AI1264)),0)</f>
        <v>2</v>
      </c>
      <c r="E1264" s="7">
        <f>IF(S1264&gt;0,RANK(S1264,(R1264:T1264,U1264:AI1264)),0)</f>
        <v>5</v>
      </c>
      <c r="F1264" s="7">
        <f>IF(T1264&gt;0,RANK(T1264,(R1264:T1264,U1264:AI1264)),0)</f>
        <v>3</v>
      </c>
      <c r="G1264" s="7">
        <f>IF(U1264&gt;0,RANK(U1264,(R1264:T1264,U1264:AI1264)),0)</f>
        <v>4</v>
      </c>
      <c r="H1264" s="7">
        <f t="shared" si="738"/>
        <v>1</v>
      </c>
      <c r="I1264" s="49">
        <f t="shared" si="739"/>
        <v>1241</v>
      </c>
      <c r="J1264" s="177">
        <f t="shared" si="740"/>
        <v>0.21019647696476965</v>
      </c>
      <c r="K1264" s="2"/>
      <c r="L1264" s="2">
        <f t="shared" si="741"/>
        <v>0.15972222222222221</v>
      </c>
      <c r="M1264" s="2">
        <f t="shared" si="742"/>
        <v>9.5189701897018975E-2</v>
      </c>
      <c r="N1264" s="2">
        <f t="shared" si="743"/>
        <v>0.10399728997289973</v>
      </c>
      <c r="O1264" s="2">
        <f t="shared" si="744"/>
        <v>0.10179539295392954</v>
      </c>
      <c r="P1264" s="2">
        <f t="shared" si="745"/>
        <v>0.36991869918699188</v>
      </c>
      <c r="Q1264" s="2">
        <f t="shared" si="735"/>
        <v>0.16937669376693759</v>
      </c>
      <c r="R1264" s="1">
        <f>SUMIF(Town!$AR$1048:$AR$1288,$AX1264,Town!P$1048:P$1288)</f>
        <v>943</v>
      </c>
      <c r="S1264" s="1">
        <f>SUMIF(Town!$AR$1048:$AR$1288,$AX1264,Town!Q$1048:Q$1288)</f>
        <v>562</v>
      </c>
      <c r="T1264" s="1">
        <f>SUMIF(Town!$AR$1048:$AR$1288,$AX1264,Town!R$1048:R$1288)</f>
        <v>614</v>
      </c>
      <c r="U1264" s="1">
        <f>SUMIF(Town!$AR$1048:$AR$1288,$AX1264,Town!S$1048:S$1288)</f>
        <v>601</v>
      </c>
      <c r="V1264" s="1">
        <f>SUMIF(Town!$AR$1048:$AR$1288,$AX1264,Town!T$1048:T$1288)</f>
        <v>2184</v>
      </c>
      <c r="W1264" s="1">
        <f>SUMIF(Town!$AR$1048:$AR$1288,$AX1264,Town!U$1048:U$1288)</f>
        <v>174</v>
      </c>
      <c r="X1264" s="1">
        <f>SUMIF(Town!$AR$1048:$AR$1288,$AX1264,Town!V$1048:V$1288)</f>
        <v>275</v>
      </c>
      <c r="Y1264" s="1">
        <f>SUMIF(Town!$AR$1048:$AR$1288,$AX1264,Town!W$1048:W$1288)</f>
        <v>355</v>
      </c>
      <c r="Z1264" s="1">
        <f>SUMIF(Town!$AR$1048:$AR$1288,$AX1264,Town!X$1048:X$1288)</f>
        <v>39</v>
      </c>
      <c r="AA1264" s="1">
        <f>SUMIF(Town!$AR$1048:$AR$1288,$AX1264,Town!Y$1048:Y$1288)</f>
        <v>0</v>
      </c>
      <c r="AB1264" s="1">
        <f>SUMIF(Town!$AR$1048:$AR$1288,$AX1264,Town!Z$1048:Z$1288)</f>
        <v>114</v>
      </c>
      <c r="AC1264" s="1">
        <f>SUMIF(Town!$AR$1048:$AR$1288,$AX1264,Town!AA$1048:AA$1288)</f>
        <v>18</v>
      </c>
      <c r="AD1264" s="1">
        <f>SUMIF(Town!$AR$1048:$AR$1288,$AX1264,Town!AB$1048:AB$1288)</f>
        <v>7</v>
      </c>
      <c r="AE1264" s="1">
        <f>SUMIF(Town!$AR$1048:$AR$1288,$AX1264,Town!AC$1048:AC$1288)</f>
        <v>1</v>
      </c>
      <c r="AF1264" s="1">
        <f>SUMIF(Town!$AR$1048:$AR$1288,$AX1264,Town!AD$1048:AD$1288)</f>
        <v>6</v>
      </c>
      <c r="AG1264" s="1">
        <f>SUMIF(Town!$AR$1048:$AR$1288,$AX1264,Town!AE$1048:AE$1288)</f>
        <v>5</v>
      </c>
      <c r="AH1264" s="1">
        <f>SUMIF(Town!$AR$1048:$AR$1288,$AX1264,Town!AF$1048:AF$1288)</f>
        <v>3</v>
      </c>
      <c r="AI1264" s="1">
        <f>SUMIF(Town!$AR$1048:$AR$1288,$AX1264,Town!AG$1048:AG$1288)</f>
        <v>3</v>
      </c>
      <c r="AK1264" s="7">
        <f t="shared" si="746"/>
        <v>8</v>
      </c>
      <c r="AL1264" s="7">
        <f t="shared" si="747"/>
        <v>7</v>
      </c>
      <c r="AM1264" s="7">
        <f t="shared" si="748"/>
        <v>6</v>
      </c>
      <c r="AN1264" s="2">
        <f t="shared" si="749"/>
        <v>2.9471544715447155E-2</v>
      </c>
      <c r="AO1264" s="2">
        <f t="shared" si="750"/>
        <v>4.6578590785907856E-2</v>
      </c>
      <c r="AP1264" s="2">
        <f t="shared" si="751"/>
        <v>6.0128726287262874E-2</v>
      </c>
      <c r="AR1264" t="str">
        <f t="shared" si="752"/>
        <v>Coos</v>
      </c>
      <c r="AS1264" t="s">
        <v>3117</v>
      </c>
      <c r="AT1264" s="184">
        <v>2</v>
      </c>
      <c r="AV1264" s="97">
        <v>33</v>
      </c>
      <c r="AW1264" s="99">
        <v>7</v>
      </c>
      <c r="AX1264" s="105">
        <f t="shared" si="753"/>
        <v>33007</v>
      </c>
      <c r="AZ1264" s="7" t="s">
        <v>2951</v>
      </c>
      <c r="BA1264" t="s">
        <v>3184</v>
      </c>
      <c r="BE1264" s="1">
        <f>SUMIF(Town!$AR$1048:$AR$1288,$AX1264,Town!BM$1048:BM$1288)</f>
        <v>2</v>
      </c>
      <c r="BF1264" s="1">
        <f>SUMIF(Town!$AR$1048:$AR$1288,$AX1264,Town!BN$1048:BN$1288)</f>
        <v>0</v>
      </c>
      <c r="BG1264" s="1">
        <f>SUMIF(Town!$AR$1048:$AR$1288,$AX1264,Town!BO$1048:BO$1288)</f>
        <v>0</v>
      </c>
      <c r="BH1264" s="1">
        <f>SUMIF(Town!$AR$1048:$AR$1288,$AX1264,Town!BP$1048:BP$1288)</f>
        <v>0</v>
      </c>
      <c r="BI1264" s="1">
        <f>SUMIF(Town!$AR$1048:$AR$1288,$AX1264,Town!BQ$1048:BQ$1288)</f>
        <v>0</v>
      </c>
      <c r="BJ1264" s="1">
        <f>SUMIF(Town!$AR$1048:$AR$1288,$AX1264,Town!BR$1048:BR$1288)</f>
        <v>0</v>
      </c>
      <c r="BK1264" s="1">
        <f>SUMIF(Town!$AR$1048:$AR$1288,$AX1264,Town!BS$1048:BS$1288)</f>
        <v>0</v>
      </c>
      <c r="BL1264" s="1">
        <f>SUMIF(Town!$AR$1048:$AR$1288,$AX1264,Town!BT$1048:BT$1288)</f>
        <v>0</v>
      </c>
      <c r="BM1264" s="1">
        <f>SUMIF(Town!$AR$1048:$AR$1288,$AX1264,Town!BU$1048:BU$1288)</f>
        <v>0</v>
      </c>
      <c r="BN1264" s="1">
        <f>SUMIF(Town!$AR$1048:$AR$1288,$AX1264,Town!BV$1048:BV$1288)</f>
        <v>8</v>
      </c>
      <c r="BO1264" s="1">
        <f>SUMIF(Town!$AR$1048:$AR$1288,$AX1264,Town!BW$1048:BW$1288)</f>
        <v>3</v>
      </c>
      <c r="BP1264" s="1">
        <f>SUMIF(Town!$AR$1048:$AR$1288,$AX1264,Town!BX$1048:BX$1288)</f>
        <v>1</v>
      </c>
      <c r="BQ1264" s="1">
        <f>SUMIF(Town!$AR$1048:$AR$1288,$AX1264,Town!BY$1048:BY$1288)</f>
        <v>0</v>
      </c>
      <c r="BR1264" s="1">
        <f>SUMIF(Town!$AR$1048:$AR$1288,$AX1264,Town!BZ$1048:BZ$1288)</f>
        <v>1</v>
      </c>
      <c r="BS1264" s="1">
        <f>SUMIF(Town!$AR$1048:$AR$1288,$AX1264,Town!CA$1048:CA$1288)</f>
        <v>3</v>
      </c>
      <c r="BT1264" s="1">
        <f>SUMIF(Town!$AR$1048:$AR$1288,$AX1264,Town!CB$1048:CB$1288)</f>
        <v>0</v>
      </c>
      <c r="BU1264" s="1">
        <f>SUMIF(Town!$AR$1048:$AR$1288,$AX1264,Town!CC$1048:CC$1288)</f>
        <v>0</v>
      </c>
      <c r="BV1264" s="1">
        <f>SUMIF(Town!$AR$1048:$AR$1288,$AX1264,Town!CD$1048:CD$1288)</f>
        <v>0</v>
      </c>
      <c r="BW1264" s="1">
        <f>SUMIF(Town!$AR$1048:$AR$1288,$AX1264,Town!CE$1048:CE$1288)</f>
        <v>0</v>
      </c>
      <c r="BX1264" s="1">
        <f>SUMIF(Town!$AR$1048:$AR$1288,$AX1264,Town!CF$1048:CF$1288)</f>
        <v>0</v>
      </c>
      <c r="BY1264" s="152"/>
      <c r="BZ1264" s="152"/>
      <c r="CA1264" s="152"/>
      <c r="CB1264" s="152"/>
    </row>
    <row r="1265" spans="1:80" ht="13" hidden="1" customHeight="1" outlineLevel="1">
      <c r="A1265" t="s">
        <v>923</v>
      </c>
      <c r="B1265" t="s">
        <v>3117</v>
      </c>
      <c r="C1265" s="1">
        <f t="shared" si="737"/>
        <v>16681</v>
      </c>
      <c r="D1265" s="7">
        <f>IF(R1265&gt;0,RANK(R1265,(R1265:T1265,U1265:AI1265)),0)</f>
        <v>2</v>
      </c>
      <c r="E1265" s="7">
        <f>IF(S1265&gt;0,RANK(S1265,(R1265:T1265,U1265:AI1265)),0)</f>
        <v>4</v>
      </c>
      <c r="F1265" s="7">
        <f>IF(T1265&gt;0,RANK(T1265,(R1265:T1265,U1265:AI1265)),0)</f>
        <v>3</v>
      </c>
      <c r="G1265" s="7">
        <f>IF(U1265&gt;0,RANK(U1265,(R1265:T1265,U1265:AI1265)),0)</f>
        <v>5</v>
      </c>
      <c r="H1265" s="7">
        <f t="shared" si="738"/>
        <v>1</v>
      </c>
      <c r="I1265" s="49">
        <f t="shared" si="739"/>
        <v>1422</v>
      </c>
      <c r="J1265" s="177">
        <f t="shared" si="740"/>
        <v>8.5246687848450339E-2</v>
      </c>
      <c r="K1265" s="2"/>
      <c r="L1265" s="2">
        <f t="shared" si="741"/>
        <v>0.20832084407409629</v>
      </c>
      <c r="M1265" s="2">
        <f t="shared" si="742"/>
        <v>0.11174390024578862</v>
      </c>
      <c r="N1265" s="2">
        <f t="shared" si="743"/>
        <v>0.11546070379473652</v>
      </c>
      <c r="O1265" s="2">
        <f t="shared" si="744"/>
        <v>0.10347101492716264</v>
      </c>
      <c r="P1265" s="2">
        <f t="shared" si="745"/>
        <v>0.29356753192254659</v>
      </c>
      <c r="Q1265" s="2">
        <f t="shared" si="735"/>
        <v>0.16743600503566941</v>
      </c>
      <c r="R1265" s="1">
        <f>SUMIF(Town!$AR$1048:$AR$1288,$AX1265,Town!P$1048:P$1288)</f>
        <v>3475</v>
      </c>
      <c r="S1265" s="1">
        <f>SUMIF(Town!$AR$1048:$AR$1288,$AX1265,Town!Q$1048:Q$1288)</f>
        <v>1864</v>
      </c>
      <c r="T1265" s="1">
        <f>SUMIF(Town!$AR$1048:$AR$1288,$AX1265,Town!R$1048:R$1288)</f>
        <v>1926</v>
      </c>
      <c r="U1265" s="1">
        <f>SUMIF(Town!$AR$1048:$AR$1288,$AX1265,Town!S$1048:S$1288)</f>
        <v>1726</v>
      </c>
      <c r="V1265" s="1">
        <f>SUMIF(Town!$AR$1048:$AR$1288,$AX1265,Town!T$1048:T$1288)</f>
        <v>4897</v>
      </c>
      <c r="W1265" s="1">
        <f>SUMIF(Town!$AR$1048:$AR$1288,$AX1265,Town!U$1048:U$1288)</f>
        <v>470</v>
      </c>
      <c r="X1265" s="1">
        <f>SUMIF(Town!$AR$1048:$AR$1288,$AX1265,Town!V$1048:V$1288)</f>
        <v>684</v>
      </c>
      <c r="Y1265" s="1">
        <f>SUMIF(Town!$AR$1048:$AR$1288,$AX1265,Town!W$1048:W$1288)</f>
        <v>1068</v>
      </c>
      <c r="Z1265" s="1">
        <f>SUMIF(Town!$AR$1048:$AR$1288,$AX1265,Town!X$1048:X$1288)</f>
        <v>143</v>
      </c>
      <c r="AA1265" s="1">
        <f>SUMIF(Town!$AR$1048:$AR$1288,$AX1265,Town!Y$1048:Y$1288)</f>
        <v>0</v>
      </c>
      <c r="AB1265" s="1">
        <f>SUMIF(Town!$AR$1048:$AR$1288,$AX1265,Town!Z$1048:Z$1288)</f>
        <v>318</v>
      </c>
      <c r="AC1265" s="1">
        <f>SUMIF(Town!$AR$1048:$AR$1288,$AX1265,Town!AA$1048:AA$1288)</f>
        <v>52</v>
      </c>
      <c r="AD1265" s="1">
        <f>SUMIF(Town!$AR$1048:$AR$1288,$AX1265,Town!AB$1048:AB$1288)</f>
        <v>23</v>
      </c>
      <c r="AE1265" s="1">
        <f>SUMIF(Town!$AR$1048:$AR$1288,$AX1265,Town!AC$1048:AC$1288)</f>
        <v>2</v>
      </c>
      <c r="AF1265" s="1">
        <f>SUMIF(Town!$AR$1048:$AR$1288,$AX1265,Town!AD$1048:AD$1288)</f>
        <v>9</v>
      </c>
      <c r="AG1265" s="1">
        <f>SUMIF(Town!$AR$1048:$AR$1288,$AX1265,Town!AE$1048:AE$1288)</f>
        <v>4</v>
      </c>
      <c r="AH1265" s="1">
        <f>SUMIF(Town!$AR$1048:$AR$1288,$AX1265,Town!AF$1048:AF$1288)</f>
        <v>10</v>
      </c>
      <c r="AI1265" s="1">
        <f>SUMIF(Town!$AR$1048:$AR$1288,$AX1265,Town!AG$1048:AG$1288)</f>
        <v>10</v>
      </c>
      <c r="AK1265" s="7">
        <f t="shared" si="746"/>
        <v>8</v>
      </c>
      <c r="AL1265" s="7">
        <f t="shared" si="747"/>
        <v>7</v>
      </c>
      <c r="AM1265" s="7">
        <f t="shared" si="748"/>
        <v>6</v>
      </c>
      <c r="AN1265" s="2">
        <f t="shared" si="749"/>
        <v>2.8175768838798632E-2</v>
      </c>
      <c r="AO1265" s="2">
        <f t="shared" si="750"/>
        <v>4.1004735927102694E-2</v>
      </c>
      <c r="AP1265" s="2">
        <f t="shared" si="751"/>
        <v>6.4024938552844551E-2</v>
      </c>
      <c r="AR1265" t="str">
        <f t="shared" si="752"/>
        <v>Grafton</v>
      </c>
      <c r="AS1265" t="s">
        <v>3117</v>
      </c>
      <c r="AT1265" s="184"/>
      <c r="AV1265" s="97">
        <v>33</v>
      </c>
      <c r="AW1265" s="99">
        <v>9</v>
      </c>
      <c r="AX1265" s="105">
        <f t="shared" si="753"/>
        <v>33009</v>
      </c>
      <c r="AZ1265" s="7" t="s">
        <v>2951</v>
      </c>
      <c r="BA1265" t="s">
        <v>3184</v>
      </c>
      <c r="BE1265" s="1">
        <f>SUMIF(Town!$AR$1048:$AR$1288,$AX1265,Town!BM$1048:BM$1288)</f>
        <v>0</v>
      </c>
      <c r="BF1265" s="1">
        <f>SUMIF(Town!$AR$1048:$AR$1288,$AX1265,Town!BN$1048:BN$1288)</f>
        <v>5</v>
      </c>
      <c r="BG1265" s="1">
        <f>SUMIF(Town!$AR$1048:$AR$1288,$AX1265,Town!BO$1048:BO$1288)</f>
        <v>2</v>
      </c>
      <c r="BH1265" s="1">
        <f>SUMIF(Town!$AR$1048:$AR$1288,$AX1265,Town!BP$1048:BP$1288)</f>
        <v>1</v>
      </c>
      <c r="BI1265" s="1">
        <f>SUMIF(Town!$AR$1048:$AR$1288,$AX1265,Town!BQ$1048:BQ$1288)</f>
        <v>1</v>
      </c>
      <c r="BJ1265" s="1">
        <f>SUMIF(Town!$AR$1048:$AR$1288,$AX1265,Town!BR$1048:BR$1288)</f>
        <v>1</v>
      </c>
      <c r="BK1265" s="1">
        <f>SUMIF(Town!$AR$1048:$AR$1288,$AX1265,Town!BS$1048:BS$1288)</f>
        <v>2</v>
      </c>
      <c r="BL1265" s="1">
        <f>SUMIF(Town!$AR$1048:$AR$1288,$AX1265,Town!BT$1048:BT$1288)</f>
        <v>5</v>
      </c>
      <c r="BM1265" s="1">
        <f>SUMIF(Town!$AR$1048:$AR$1288,$AX1265,Town!BU$1048:BU$1288)</f>
        <v>1</v>
      </c>
      <c r="BN1265" s="1">
        <f>SUMIF(Town!$AR$1048:$AR$1288,$AX1265,Town!BV$1048:BV$1288)</f>
        <v>19</v>
      </c>
      <c r="BO1265" s="1">
        <f>SUMIF(Town!$AR$1048:$AR$1288,$AX1265,Town!BW$1048:BW$1288)</f>
        <v>0</v>
      </c>
      <c r="BP1265" s="1">
        <f>SUMIF(Town!$AR$1048:$AR$1288,$AX1265,Town!BX$1048:BX$1288)</f>
        <v>0</v>
      </c>
      <c r="BQ1265" s="1">
        <f>SUMIF(Town!$AR$1048:$AR$1288,$AX1265,Town!BY$1048:BY$1288)</f>
        <v>1</v>
      </c>
      <c r="BR1265" s="1">
        <f>SUMIF(Town!$AR$1048:$AR$1288,$AX1265,Town!BZ$1048:BZ$1288)</f>
        <v>5</v>
      </c>
      <c r="BS1265" s="1">
        <f>SUMIF(Town!$AR$1048:$AR$1288,$AX1265,Town!CA$1048:CA$1288)</f>
        <v>9</v>
      </c>
      <c r="BT1265" s="1">
        <f>SUMIF(Town!$AR$1048:$AR$1288,$AX1265,Town!CB$1048:CB$1288)</f>
        <v>0</v>
      </c>
      <c r="BU1265" s="1">
        <f>SUMIF(Town!$AR$1048:$AR$1288,$AX1265,Town!CC$1048:CC$1288)</f>
        <v>0</v>
      </c>
      <c r="BV1265" s="1">
        <f>SUMIF(Town!$AR$1048:$AR$1288,$AX1265,Town!CD$1048:CD$1288)</f>
        <v>0</v>
      </c>
      <c r="BW1265" s="1">
        <f>SUMIF(Town!$AR$1048:$AR$1288,$AX1265,Town!CE$1048:CE$1288)</f>
        <v>0</v>
      </c>
      <c r="BX1265" s="1">
        <f>SUMIF(Town!$AR$1048:$AR$1288,$AX1265,Town!CF$1048:CF$1288)</f>
        <v>0</v>
      </c>
      <c r="BY1265" s="152"/>
      <c r="BZ1265" s="152"/>
      <c r="CA1265" s="152"/>
      <c r="CB1265" s="152"/>
    </row>
    <row r="1266" spans="1:80" ht="13" hidden="1" customHeight="1" outlineLevel="1">
      <c r="A1266" t="s">
        <v>118</v>
      </c>
      <c r="B1266" t="s">
        <v>3117</v>
      </c>
      <c r="C1266" s="1">
        <f t="shared" si="737"/>
        <v>84063</v>
      </c>
      <c r="D1266" s="7">
        <f>IF(R1266&gt;0,RANK(R1266,(R1266:T1266,U1266:AI1266)),0)</f>
        <v>2</v>
      </c>
      <c r="E1266" s="7">
        <f>IF(S1266&gt;0,RANK(S1266,(R1266:T1266,U1266:AI1266)),0)</f>
        <v>4</v>
      </c>
      <c r="F1266" s="7">
        <f>IF(T1266&gt;0,RANK(T1266,(R1266:T1266,U1266:AI1266)),0)</f>
        <v>5</v>
      </c>
      <c r="G1266" s="7">
        <f>IF(U1266&gt;0,RANK(U1266,(R1266:T1266,U1266:AI1266)),0)</f>
        <v>3</v>
      </c>
      <c r="H1266" s="7">
        <f t="shared" si="738"/>
        <v>1</v>
      </c>
      <c r="I1266" s="49">
        <f t="shared" si="739"/>
        <v>16811</v>
      </c>
      <c r="J1266" s="177">
        <f t="shared" si="740"/>
        <v>0.19998096665596041</v>
      </c>
      <c r="K1266" s="2"/>
      <c r="L1266" s="2">
        <f t="shared" si="741"/>
        <v>0.14890022958971247</v>
      </c>
      <c r="M1266" s="2">
        <f t="shared" si="742"/>
        <v>0.11400973079714025</v>
      </c>
      <c r="N1266" s="2">
        <f t="shared" si="743"/>
        <v>0.1049688923783353</v>
      </c>
      <c r="O1266" s="2">
        <f t="shared" si="744"/>
        <v>0.1142714392776846</v>
      </c>
      <c r="P1266" s="2">
        <f t="shared" si="745"/>
        <v>0.34888119624567288</v>
      </c>
      <c r="Q1266" s="2">
        <f t="shared" si="735"/>
        <v>0.16896851171145449</v>
      </c>
      <c r="R1266" s="1">
        <f>SUMIF(Town!$AR$1048:$AR$1288,$AX1266,Town!P$1048:P$1288)</f>
        <v>12517</v>
      </c>
      <c r="S1266" s="1">
        <f>SUMIF(Town!$AR$1048:$AR$1288,$AX1266,Town!Q$1048:Q$1288)</f>
        <v>9584</v>
      </c>
      <c r="T1266" s="1">
        <f>SUMIF(Town!$AR$1048:$AR$1288,$AX1266,Town!R$1048:R$1288)</f>
        <v>8824</v>
      </c>
      <c r="U1266" s="1">
        <f>SUMIF(Town!$AR$1048:$AR$1288,$AX1266,Town!S$1048:S$1288)</f>
        <v>9606</v>
      </c>
      <c r="V1266" s="1">
        <f>SUMIF(Town!$AR$1048:$AR$1288,$AX1266,Town!T$1048:T$1288)</f>
        <v>29328</v>
      </c>
      <c r="W1266" s="1">
        <f>SUMIF(Town!$AR$1048:$AR$1288,$AX1266,Town!U$1048:U$1288)</f>
        <v>1729</v>
      </c>
      <c r="X1266" s="1">
        <f>SUMIF(Town!$AR$1048:$AR$1288,$AX1266,Town!V$1048:V$1288)</f>
        <v>3616</v>
      </c>
      <c r="Y1266" s="1">
        <f>SUMIF(Town!$AR$1048:$AR$1288,$AX1266,Town!W$1048:W$1288)</f>
        <v>7155</v>
      </c>
      <c r="Z1266" s="1">
        <f>SUMIF(Town!$AR$1048:$AR$1288,$AX1266,Town!X$1048:X$1288)</f>
        <v>635</v>
      </c>
      <c r="AA1266" s="1">
        <f>SUMIF(Town!$AR$1048:$AR$1288,$AX1266,Town!Y$1048:Y$1288)</f>
        <v>0</v>
      </c>
      <c r="AB1266" s="1">
        <f>SUMIF(Town!$AR$1048:$AR$1288,$AX1266,Town!Z$1048:Z$1288)</f>
        <v>736</v>
      </c>
      <c r="AC1266" s="1">
        <f>SUMIF(Town!$AR$1048:$AR$1288,$AX1266,Town!AA$1048:AA$1288)</f>
        <v>156</v>
      </c>
      <c r="AD1266" s="1">
        <f>SUMIF(Town!$AR$1048:$AR$1288,$AX1266,Town!AB$1048:AB$1288)</f>
        <v>49</v>
      </c>
      <c r="AE1266" s="1">
        <f>SUMIF(Town!$AR$1048:$AR$1288,$AX1266,Town!AC$1048:AC$1288)</f>
        <v>11</v>
      </c>
      <c r="AF1266" s="1">
        <f>SUMIF(Town!$AR$1048:$AR$1288,$AX1266,Town!AD$1048:AD$1288)</f>
        <v>45</v>
      </c>
      <c r="AG1266" s="1">
        <f>SUMIF(Town!$AR$1048:$AR$1288,$AX1266,Town!AE$1048:AE$1288)</f>
        <v>16</v>
      </c>
      <c r="AH1266" s="1">
        <f>SUMIF(Town!$AR$1048:$AR$1288,$AX1266,Town!AF$1048:AF$1288)</f>
        <v>12</v>
      </c>
      <c r="AI1266" s="1">
        <f>SUMIF(Town!$AR$1048:$AR$1288,$AX1266,Town!AG$1048:AG$1288)</f>
        <v>44</v>
      </c>
      <c r="AK1266" s="7">
        <f t="shared" si="746"/>
        <v>8</v>
      </c>
      <c r="AL1266" s="7">
        <f t="shared" si="747"/>
        <v>7</v>
      </c>
      <c r="AM1266" s="7">
        <f t="shared" si="748"/>
        <v>6</v>
      </c>
      <c r="AN1266" s="2">
        <f t="shared" si="749"/>
        <v>2.0567907402781246E-2</v>
      </c>
      <c r="AO1266" s="2">
        <f t="shared" si="750"/>
        <v>4.3015357529471943E-2</v>
      </c>
      <c r="AP1266" s="2">
        <f t="shared" si="751"/>
        <v>8.5114735377038647E-2</v>
      </c>
      <c r="AR1266" t="str">
        <f t="shared" si="752"/>
        <v>Hillsborough</v>
      </c>
      <c r="AS1266" t="s">
        <v>3117</v>
      </c>
      <c r="AT1266" s="184"/>
      <c r="AV1266" s="97">
        <v>33</v>
      </c>
      <c r="AW1266" s="99">
        <v>11</v>
      </c>
      <c r="AX1266" s="105">
        <f t="shared" si="753"/>
        <v>33011</v>
      </c>
      <c r="AZ1266" s="7" t="s">
        <v>2951</v>
      </c>
      <c r="BA1266" t="s">
        <v>3184</v>
      </c>
      <c r="BE1266" s="1">
        <f>SUMIF(Town!$AR$1048:$AR$1288,$AX1266,Town!BM$1048:BM$1288)</f>
        <v>9</v>
      </c>
      <c r="BF1266" s="1">
        <f>SUMIF(Town!$AR$1048:$AR$1288,$AX1266,Town!BN$1048:BN$1288)</f>
        <v>16</v>
      </c>
      <c r="BG1266" s="1">
        <f>SUMIF(Town!$AR$1048:$AR$1288,$AX1266,Town!BO$1048:BO$1288)</f>
        <v>16</v>
      </c>
      <c r="BH1266" s="1">
        <f>SUMIF(Town!$AR$1048:$AR$1288,$AX1266,Town!BP$1048:BP$1288)</f>
        <v>2</v>
      </c>
      <c r="BI1266" s="1">
        <f>SUMIF(Town!$AR$1048:$AR$1288,$AX1266,Town!BQ$1048:BQ$1288)</f>
        <v>4</v>
      </c>
      <c r="BJ1266" s="1">
        <f>SUMIF(Town!$AR$1048:$AR$1288,$AX1266,Town!BR$1048:BR$1288)</f>
        <v>2</v>
      </c>
      <c r="BK1266" s="1">
        <f>SUMIF(Town!$AR$1048:$AR$1288,$AX1266,Town!BS$1048:BS$1288)</f>
        <v>1</v>
      </c>
      <c r="BL1266" s="1">
        <f>SUMIF(Town!$AR$1048:$AR$1288,$AX1266,Town!BT$1048:BT$1288)</f>
        <v>18</v>
      </c>
      <c r="BM1266" s="1">
        <f>SUMIF(Town!$AR$1048:$AR$1288,$AX1266,Town!BU$1048:BU$1288)</f>
        <v>2</v>
      </c>
      <c r="BN1266" s="1">
        <f>SUMIF(Town!$AR$1048:$AR$1288,$AX1266,Town!BV$1048:BV$1288)</f>
        <v>46</v>
      </c>
      <c r="BO1266" s="1">
        <f>SUMIF(Town!$AR$1048:$AR$1288,$AX1266,Town!BW$1048:BW$1288)</f>
        <v>4</v>
      </c>
      <c r="BP1266" s="1">
        <f>SUMIF(Town!$AR$1048:$AR$1288,$AX1266,Town!BX$1048:BX$1288)</f>
        <v>2</v>
      </c>
      <c r="BQ1266" s="1">
        <f>SUMIF(Town!$AR$1048:$AR$1288,$AX1266,Town!BY$1048:BY$1288)</f>
        <v>4</v>
      </c>
      <c r="BR1266" s="1">
        <f>SUMIF(Town!$AR$1048:$AR$1288,$AX1266,Town!BZ$1048:BZ$1288)</f>
        <v>10</v>
      </c>
      <c r="BS1266" s="1">
        <f>SUMIF(Town!$AR$1048:$AR$1288,$AX1266,Town!CA$1048:CA$1288)</f>
        <v>20</v>
      </c>
      <c r="BT1266" s="1">
        <f>SUMIF(Town!$AR$1048:$AR$1288,$AX1266,Town!CB$1048:CB$1288)</f>
        <v>0</v>
      </c>
      <c r="BU1266" s="1">
        <f>SUMIF(Town!$AR$1048:$AR$1288,$AX1266,Town!CC$1048:CC$1288)</f>
        <v>0</v>
      </c>
      <c r="BV1266" s="1">
        <f>SUMIF(Town!$AR$1048:$AR$1288,$AX1266,Town!CD$1048:CD$1288)</f>
        <v>0</v>
      </c>
      <c r="BW1266" s="1">
        <f>SUMIF(Town!$AR$1048:$AR$1288,$AX1266,Town!CE$1048:CE$1288)</f>
        <v>0</v>
      </c>
      <c r="BX1266" s="1">
        <f>SUMIF(Town!$AR$1048:$AR$1288,$AX1266,Town!CF$1048:CF$1288)</f>
        <v>0</v>
      </c>
      <c r="BY1266" s="152"/>
      <c r="BZ1266" s="152"/>
      <c r="CA1266" s="152"/>
      <c r="CB1266" s="152"/>
    </row>
    <row r="1267" spans="1:80" ht="13" hidden="1" customHeight="1" outlineLevel="1">
      <c r="A1267" t="s">
        <v>1643</v>
      </c>
      <c r="B1267" t="s">
        <v>3117</v>
      </c>
      <c r="C1267" s="1">
        <f t="shared" si="737"/>
        <v>33192</v>
      </c>
      <c r="D1267" s="7">
        <f>IF(R1267&gt;0,RANK(R1267,(R1267:T1267,U1267:AI1267)),0)</f>
        <v>2</v>
      </c>
      <c r="E1267" s="7">
        <f>IF(S1267&gt;0,RANK(S1267,(R1267:T1267,U1267:AI1267)),0)</f>
        <v>3</v>
      </c>
      <c r="F1267" s="7">
        <f>IF(T1267&gt;0,RANK(T1267,(R1267:T1267,U1267:AI1267)),0)</f>
        <v>5</v>
      </c>
      <c r="G1267" s="7">
        <f>IF(U1267&gt;0,RANK(U1267,(R1267:T1267,U1267:AI1267)),0)</f>
        <v>4</v>
      </c>
      <c r="H1267" s="7">
        <f t="shared" si="738"/>
        <v>1</v>
      </c>
      <c r="I1267" s="49">
        <f t="shared" si="739"/>
        <v>4781</v>
      </c>
      <c r="J1267" s="177">
        <f t="shared" si="740"/>
        <v>0.14404073270667631</v>
      </c>
      <c r="K1267" s="2"/>
      <c r="L1267" s="2">
        <f t="shared" si="741"/>
        <v>0.18612918775608581</v>
      </c>
      <c r="M1267" s="2">
        <f t="shared" si="742"/>
        <v>0.11490720655579657</v>
      </c>
      <c r="N1267" s="2">
        <f t="shared" si="743"/>
        <v>9.2251144854181732E-2</v>
      </c>
      <c r="O1267" s="2">
        <f t="shared" si="744"/>
        <v>0.11391299108218848</v>
      </c>
      <c r="P1267" s="2">
        <f t="shared" si="745"/>
        <v>0.33016992046276211</v>
      </c>
      <c r="Q1267" s="2">
        <f t="shared" si="735"/>
        <v>0.16262954928898532</v>
      </c>
      <c r="R1267" s="1">
        <f>SUMIF(Town!$AR$1048:$AR$1288,$AX1267,Town!P$1048:P$1288)</f>
        <v>6178</v>
      </c>
      <c r="S1267" s="1">
        <f>SUMIF(Town!$AR$1048:$AR$1288,$AX1267,Town!Q$1048:Q$1288)</f>
        <v>3814</v>
      </c>
      <c r="T1267" s="1">
        <f>SUMIF(Town!$AR$1048:$AR$1288,$AX1267,Town!R$1048:R$1288)</f>
        <v>3062</v>
      </c>
      <c r="U1267" s="1">
        <f>SUMIF(Town!$AR$1048:$AR$1288,$AX1267,Town!S$1048:S$1288)</f>
        <v>3781</v>
      </c>
      <c r="V1267" s="1">
        <f>SUMIF(Town!$AR$1048:$AR$1288,$AX1267,Town!T$1048:T$1288)</f>
        <v>10959</v>
      </c>
      <c r="W1267" s="1">
        <f>SUMIF(Town!$AR$1048:$AR$1288,$AX1267,Town!U$1048:U$1288)</f>
        <v>753</v>
      </c>
      <c r="X1267" s="1">
        <f>SUMIF(Town!$AR$1048:$AR$1288,$AX1267,Town!V$1048:V$1288)</f>
        <v>1511</v>
      </c>
      <c r="Y1267" s="1">
        <f>SUMIF(Town!$AR$1048:$AR$1288,$AX1267,Town!W$1048:W$1288)</f>
        <v>2376</v>
      </c>
      <c r="Z1267" s="1">
        <f>SUMIF(Town!$AR$1048:$AR$1288,$AX1267,Town!X$1048:X$1288)</f>
        <v>196</v>
      </c>
      <c r="AA1267" s="1">
        <f>SUMIF(Town!$AR$1048:$AR$1288,$AX1267,Town!Y$1048:Y$1288)</f>
        <v>0</v>
      </c>
      <c r="AB1267" s="1">
        <f>SUMIF(Town!$AR$1048:$AR$1288,$AX1267,Town!Z$1048:Z$1288)</f>
        <v>404</v>
      </c>
      <c r="AC1267" s="1">
        <f>SUMIF(Town!$AR$1048:$AR$1288,$AX1267,Town!AA$1048:AA$1288)</f>
        <v>60</v>
      </c>
      <c r="AD1267" s="1">
        <f>SUMIF(Town!$AR$1048:$AR$1288,$AX1267,Town!AB$1048:AB$1288)</f>
        <v>31</v>
      </c>
      <c r="AE1267" s="1">
        <f>SUMIF(Town!$AR$1048:$AR$1288,$AX1267,Town!AC$1048:AC$1288)</f>
        <v>10</v>
      </c>
      <c r="AF1267" s="1">
        <f>SUMIF(Town!$AR$1048:$AR$1288,$AX1267,Town!AD$1048:AD$1288)</f>
        <v>11</v>
      </c>
      <c r="AG1267" s="1">
        <f>SUMIF(Town!$AR$1048:$AR$1288,$AX1267,Town!AE$1048:AE$1288)</f>
        <v>11</v>
      </c>
      <c r="AH1267" s="1">
        <f>SUMIF(Town!$AR$1048:$AR$1288,$AX1267,Town!AF$1048:AF$1288)</f>
        <v>14</v>
      </c>
      <c r="AI1267" s="1">
        <f>SUMIF(Town!$AR$1048:$AR$1288,$AX1267,Town!AG$1048:AG$1288)</f>
        <v>21</v>
      </c>
      <c r="AK1267" s="7">
        <f t="shared" si="746"/>
        <v>8</v>
      </c>
      <c r="AL1267" s="7">
        <f t="shared" si="747"/>
        <v>7</v>
      </c>
      <c r="AM1267" s="7">
        <f t="shared" si="748"/>
        <v>6</v>
      </c>
      <c r="AN1267" s="2">
        <f t="shared" si="749"/>
        <v>2.2686189443239333E-2</v>
      </c>
      <c r="AO1267" s="2">
        <f t="shared" si="750"/>
        <v>4.552301759460111E-2</v>
      </c>
      <c r="AP1267" s="2">
        <f t="shared" si="751"/>
        <v>7.1583514099783085E-2</v>
      </c>
      <c r="AR1267" t="str">
        <f t="shared" si="752"/>
        <v>Merrimack</v>
      </c>
      <c r="AS1267" t="s">
        <v>3117</v>
      </c>
      <c r="AT1267" s="184"/>
      <c r="AV1267" s="97">
        <v>33</v>
      </c>
      <c r="AW1267" s="99">
        <v>13</v>
      </c>
      <c r="AX1267" s="105">
        <f t="shared" si="753"/>
        <v>33013</v>
      </c>
      <c r="AZ1267" s="7" t="s">
        <v>2951</v>
      </c>
      <c r="BA1267" t="s">
        <v>3184</v>
      </c>
      <c r="BE1267" s="1">
        <f>SUMIF(Town!$AR$1048:$AR$1288,$AX1267,Town!BM$1048:BM$1288)</f>
        <v>6</v>
      </c>
      <c r="BF1267" s="1">
        <f>SUMIF(Town!$AR$1048:$AR$1288,$AX1267,Town!BN$1048:BN$1288)</f>
        <v>9</v>
      </c>
      <c r="BG1267" s="1">
        <f>SUMIF(Town!$AR$1048:$AR$1288,$AX1267,Town!BO$1048:BO$1288)</f>
        <v>3</v>
      </c>
      <c r="BH1267" s="1">
        <f>SUMIF(Town!$AR$1048:$AR$1288,$AX1267,Town!BP$1048:BP$1288)</f>
        <v>1</v>
      </c>
      <c r="BI1267" s="1">
        <f>SUMIF(Town!$AR$1048:$AR$1288,$AX1267,Town!BQ$1048:BQ$1288)</f>
        <v>2</v>
      </c>
      <c r="BJ1267" s="1">
        <f>SUMIF(Town!$AR$1048:$AR$1288,$AX1267,Town!BR$1048:BR$1288)</f>
        <v>0</v>
      </c>
      <c r="BK1267" s="1">
        <f>SUMIF(Town!$AR$1048:$AR$1288,$AX1267,Town!BS$1048:BS$1288)</f>
        <v>1</v>
      </c>
      <c r="BL1267" s="1">
        <f>SUMIF(Town!$AR$1048:$AR$1288,$AX1267,Town!BT$1048:BT$1288)</f>
        <v>3</v>
      </c>
      <c r="BM1267" s="1">
        <f>SUMIF(Town!$AR$1048:$AR$1288,$AX1267,Town!BU$1048:BU$1288)</f>
        <v>0</v>
      </c>
      <c r="BN1267" s="1">
        <f>SUMIF(Town!$AR$1048:$AR$1288,$AX1267,Town!BV$1048:BV$1288)</f>
        <v>14</v>
      </c>
      <c r="BO1267" s="1">
        <f>SUMIF(Town!$AR$1048:$AR$1288,$AX1267,Town!BW$1048:BW$1288)</f>
        <v>2</v>
      </c>
      <c r="BP1267" s="1">
        <f>SUMIF(Town!$AR$1048:$AR$1288,$AX1267,Town!BX$1048:BX$1288)</f>
        <v>1</v>
      </c>
      <c r="BQ1267" s="1">
        <f>SUMIF(Town!$AR$1048:$AR$1288,$AX1267,Town!BY$1048:BY$1288)</f>
        <v>4</v>
      </c>
      <c r="BR1267" s="1">
        <f>SUMIF(Town!$AR$1048:$AR$1288,$AX1267,Town!BZ$1048:BZ$1288)</f>
        <v>6</v>
      </c>
      <c r="BS1267" s="1">
        <f>SUMIF(Town!$AR$1048:$AR$1288,$AX1267,Town!CA$1048:CA$1288)</f>
        <v>8</v>
      </c>
      <c r="BT1267" s="1">
        <f>SUMIF(Town!$AR$1048:$AR$1288,$AX1267,Town!CB$1048:CB$1288)</f>
        <v>0</v>
      </c>
      <c r="BU1267" s="1">
        <f>SUMIF(Town!$AR$1048:$AR$1288,$AX1267,Town!CC$1048:CC$1288)</f>
        <v>0</v>
      </c>
      <c r="BV1267" s="1">
        <f>SUMIF(Town!$AR$1048:$AR$1288,$AX1267,Town!CD$1048:CD$1288)</f>
        <v>0</v>
      </c>
      <c r="BW1267" s="1">
        <f>SUMIF(Town!$AR$1048:$AR$1288,$AX1267,Town!CE$1048:CE$1288)</f>
        <v>0</v>
      </c>
      <c r="BX1267" s="1">
        <f>SUMIF(Town!$AR$1048:$AR$1288,$AX1267,Town!CF$1048:CF$1288)</f>
        <v>0</v>
      </c>
      <c r="BY1267" s="152"/>
      <c r="BZ1267" s="152"/>
      <c r="CA1267" s="152"/>
      <c r="CB1267" s="152"/>
    </row>
    <row r="1268" spans="1:80" ht="13" hidden="1" customHeight="1" outlineLevel="1">
      <c r="A1268" t="s">
        <v>3010</v>
      </c>
      <c r="B1268" t="s">
        <v>3117</v>
      </c>
      <c r="C1268" s="1">
        <f t="shared" si="737"/>
        <v>74158</v>
      </c>
      <c r="D1268" s="7">
        <f>IF(R1268&gt;0,RANK(R1268,(R1268:T1268,U1268:AI1268)),0)</f>
        <v>2</v>
      </c>
      <c r="E1268" s="7">
        <f>IF(S1268&gt;0,RANK(S1268,(R1268:T1268,U1268:AI1268)),0)</f>
        <v>5</v>
      </c>
      <c r="F1268" s="7">
        <f>IF(T1268&gt;0,RANK(T1268,(R1268:T1268,U1268:AI1268)),0)</f>
        <v>3</v>
      </c>
      <c r="G1268" s="7">
        <f>IF(U1268&gt;0,RANK(U1268,(R1268:T1268,U1268:AI1268)),0)</f>
        <v>4</v>
      </c>
      <c r="H1268" s="7">
        <f t="shared" si="738"/>
        <v>1</v>
      </c>
      <c r="I1268" s="49">
        <f t="shared" si="739"/>
        <v>18348</v>
      </c>
      <c r="J1268" s="177">
        <f t="shared" si="740"/>
        <v>0.24741767577334881</v>
      </c>
      <c r="K1268" s="2"/>
      <c r="L1268" s="2">
        <f t="shared" si="741"/>
        <v>0.13983656517166052</v>
      </c>
      <c r="M1268" s="2">
        <f t="shared" si="742"/>
        <v>0.10447962458534481</v>
      </c>
      <c r="N1268" s="2">
        <f t="shared" si="743"/>
        <v>0.10887564389546643</v>
      </c>
      <c r="O1268" s="2">
        <f t="shared" si="744"/>
        <v>0.10775641198522075</v>
      </c>
      <c r="P1268" s="2">
        <f t="shared" si="745"/>
        <v>0.38725424094500932</v>
      </c>
      <c r="Q1268" s="2">
        <f t="shared" si="735"/>
        <v>0.15179751341729814</v>
      </c>
      <c r="R1268" s="1">
        <f>SUMIF(Town!$AR$1048:$AR$1288,$AX1268,Town!P$1048:P$1288)</f>
        <v>10370</v>
      </c>
      <c r="S1268" s="1">
        <f>SUMIF(Town!$AR$1048:$AR$1288,$AX1268,Town!Q$1048:Q$1288)</f>
        <v>7748</v>
      </c>
      <c r="T1268" s="1">
        <f>SUMIF(Town!$AR$1048:$AR$1288,$AX1268,Town!R$1048:R$1288)</f>
        <v>8074</v>
      </c>
      <c r="U1268" s="1">
        <f>SUMIF(Town!$AR$1048:$AR$1288,$AX1268,Town!S$1048:S$1288)</f>
        <v>7991</v>
      </c>
      <c r="V1268" s="1">
        <f>SUMIF(Town!$AR$1048:$AR$1288,$AX1268,Town!T$1048:T$1288)</f>
        <v>28718</v>
      </c>
      <c r="W1268" s="1">
        <f>SUMIF(Town!$AR$1048:$AR$1288,$AX1268,Town!U$1048:U$1288)</f>
        <v>1447</v>
      </c>
      <c r="X1268" s="1">
        <f>SUMIF(Town!$AR$1048:$AR$1288,$AX1268,Town!V$1048:V$1288)</f>
        <v>2829</v>
      </c>
      <c r="Y1268" s="1">
        <f>SUMIF(Town!$AR$1048:$AR$1288,$AX1268,Town!W$1048:W$1288)</f>
        <v>5783</v>
      </c>
      <c r="Z1268" s="1">
        <f>SUMIF(Town!$AR$1048:$AR$1288,$AX1268,Town!X$1048:X$1288)</f>
        <v>417</v>
      </c>
      <c r="AA1268" s="1">
        <f>SUMIF(Town!$AR$1048:$AR$1288,$AX1268,Town!Y$1048:Y$1288)</f>
        <v>0</v>
      </c>
      <c r="AB1268" s="1">
        <f>SUMIF(Town!$AR$1048:$AR$1288,$AX1268,Town!Z$1048:Z$1288)</f>
        <v>503</v>
      </c>
      <c r="AC1268" s="1">
        <f>SUMIF(Town!$AR$1048:$AR$1288,$AX1268,Town!AA$1048:AA$1288)</f>
        <v>127</v>
      </c>
      <c r="AD1268" s="1">
        <f>SUMIF(Town!$AR$1048:$AR$1288,$AX1268,Town!AB$1048:AB$1288)</f>
        <v>43</v>
      </c>
      <c r="AE1268" s="1">
        <f>SUMIF(Town!$AR$1048:$AR$1288,$AX1268,Town!AC$1048:AC$1288)</f>
        <v>13</v>
      </c>
      <c r="AF1268" s="1">
        <f>SUMIF(Town!$AR$1048:$AR$1288,$AX1268,Town!AD$1048:AD$1288)</f>
        <v>43</v>
      </c>
      <c r="AG1268" s="1">
        <f>SUMIF(Town!$AR$1048:$AR$1288,$AX1268,Town!AE$1048:AE$1288)</f>
        <v>16</v>
      </c>
      <c r="AH1268" s="1">
        <f>SUMIF(Town!$AR$1048:$AR$1288,$AX1268,Town!AF$1048:AF$1288)</f>
        <v>15</v>
      </c>
      <c r="AI1268" s="1">
        <f>SUMIF(Town!$AR$1048:$AR$1288,$AX1268,Town!AG$1048:AG$1288)</f>
        <v>21</v>
      </c>
      <c r="AK1268" s="7">
        <f t="shared" si="746"/>
        <v>8</v>
      </c>
      <c r="AL1268" s="7">
        <f t="shared" si="747"/>
        <v>7</v>
      </c>
      <c r="AM1268" s="7">
        <f t="shared" si="748"/>
        <v>6</v>
      </c>
      <c r="AN1268" s="2">
        <f t="shared" si="749"/>
        <v>1.9512392459343563E-2</v>
      </c>
      <c r="AO1268" s="2">
        <f t="shared" si="750"/>
        <v>3.8148278001024841E-2</v>
      </c>
      <c r="AP1268" s="2">
        <f t="shared" si="751"/>
        <v>7.7982146228323307E-2</v>
      </c>
      <c r="AR1268" t="str">
        <f t="shared" si="752"/>
        <v>Rockingham</v>
      </c>
      <c r="AS1268" t="s">
        <v>3117</v>
      </c>
      <c r="AT1268" s="184"/>
      <c r="AV1268" s="97">
        <v>33</v>
      </c>
      <c r="AW1268" s="99">
        <v>15</v>
      </c>
      <c r="AX1268" s="105">
        <f t="shared" si="753"/>
        <v>33015</v>
      </c>
      <c r="AZ1268" s="7" t="s">
        <v>2951</v>
      </c>
      <c r="BA1268" t="s">
        <v>3184</v>
      </c>
      <c r="BE1268" s="1">
        <f>SUMIF(Town!$AR$1048:$AR$1288,$AX1268,Town!BM$1048:BM$1288)</f>
        <v>6</v>
      </c>
      <c r="BF1268" s="1">
        <f>SUMIF(Town!$AR$1048:$AR$1288,$AX1268,Town!BN$1048:BN$1288)</f>
        <v>9</v>
      </c>
      <c r="BG1268" s="1">
        <f>SUMIF(Town!$AR$1048:$AR$1288,$AX1268,Town!BO$1048:BO$1288)</f>
        <v>20</v>
      </c>
      <c r="BH1268" s="1">
        <f>SUMIF(Town!$AR$1048:$AR$1288,$AX1268,Town!BP$1048:BP$1288)</f>
        <v>1</v>
      </c>
      <c r="BI1268" s="1">
        <f>SUMIF(Town!$AR$1048:$AR$1288,$AX1268,Town!BQ$1048:BQ$1288)</f>
        <v>0</v>
      </c>
      <c r="BJ1268" s="1">
        <f>SUMIF(Town!$AR$1048:$AR$1288,$AX1268,Town!BR$1048:BR$1288)</f>
        <v>1</v>
      </c>
      <c r="BK1268" s="1">
        <f>SUMIF(Town!$AR$1048:$AR$1288,$AX1268,Town!BS$1048:BS$1288)</f>
        <v>4</v>
      </c>
      <c r="BL1268" s="1">
        <f>SUMIF(Town!$AR$1048:$AR$1288,$AX1268,Town!BT$1048:BT$1288)</f>
        <v>6</v>
      </c>
      <c r="BM1268" s="1">
        <f>SUMIF(Town!$AR$1048:$AR$1288,$AX1268,Town!BU$1048:BU$1288)</f>
        <v>2</v>
      </c>
      <c r="BN1268" s="1">
        <f>SUMIF(Town!$AR$1048:$AR$1288,$AX1268,Town!BV$1048:BV$1288)</f>
        <v>33</v>
      </c>
      <c r="BO1268" s="1">
        <f>SUMIF(Town!$AR$1048:$AR$1288,$AX1268,Town!BW$1048:BW$1288)</f>
        <v>1</v>
      </c>
      <c r="BP1268" s="1">
        <f>SUMIF(Town!$AR$1048:$AR$1288,$AX1268,Town!BX$1048:BX$1288)</f>
        <v>0</v>
      </c>
      <c r="BQ1268" s="1">
        <f>SUMIF(Town!$AR$1048:$AR$1288,$AX1268,Town!BY$1048:BY$1288)</f>
        <v>2</v>
      </c>
      <c r="BR1268" s="1">
        <f>SUMIF(Town!$AR$1048:$AR$1288,$AX1268,Town!BZ$1048:BZ$1288)</f>
        <v>11</v>
      </c>
      <c r="BS1268" s="1">
        <f>SUMIF(Town!$AR$1048:$AR$1288,$AX1268,Town!CA$1048:CA$1288)</f>
        <v>31</v>
      </c>
      <c r="BT1268" s="1">
        <f>SUMIF(Town!$AR$1048:$AR$1288,$AX1268,Town!CB$1048:CB$1288)</f>
        <v>0</v>
      </c>
      <c r="BU1268" s="1">
        <f>SUMIF(Town!$AR$1048:$AR$1288,$AX1268,Town!CC$1048:CC$1288)</f>
        <v>0</v>
      </c>
      <c r="BV1268" s="1">
        <f>SUMIF(Town!$AR$1048:$AR$1288,$AX1268,Town!CD$1048:CD$1288)</f>
        <v>0</v>
      </c>
      <c r="BW1268" s="1">
        <f>SUMIF(Town!$AR$1048:$AR$1288,$AX1268,Town!CE$1048:CE$1288)</f>
        <v>0</v>
      </c>
      <c r="BX1268" s="1">
        <f>SUMIF(Town!$AR$1048:$AR$1288,$AX1268,Town!CF$1048:CF$1288)</f>
        <v>0</v>
      </c>
      <c r="BY1268" s="152"/>
      <c r="BZ1268" s="152"/>
      <c r="CA1268" s="152"/>
      <c r="CB1268" s="152"/>
    </row>
    <row r="1269" spans="1:80" ht="13" hidden="1" customHeight="1" outlineLevel="1">
      <c r="A1269" t="s">
        <v>2049</v>
      </c>
      <c r="B1269" t="s">
        <v>3117</v>
      </c>
      <c r="C1269" s="1">
        <f t="shared" si="737"/>
        <v>22027</v>
      </c>
      <c r="D1269" s="7">
        <f>IF(R1269&gt;0,RANK(R1269,(R1269:T1269,U1269:AI1269)),0)</f>
        <v>3</v>
      </c>
      <c r="E1269" s="7">
        <f>IF(S1269&gt;0,RANK(S1269,(R1269:T1269,U1269:AI1269)),0)</f>
        <v>5</v>
      </c>
      <c r="F1269" s="7">
        <f>IF(T1269&gt;0,RANK(T1269,(R1269:T1269,U1269:AI1269)),0)</f>
        <v>4</v>
      </c>
      <c r="G1269" s="7">
        <f>IF(U1269&gt;0,RANK(U1269,(R1269:T1269,U1269:AI1269)),0)</f>
        <v>2</v>
      </c>
      <c r="H1269" s="7">
        <f t="shared" si="738"/>
        <v>1</v>
      </c>
      <c r="I1269" s="49">
        <f t="shared" si="739"/>
        <v>4034</v>
      </c>
      <c r="J1269" s="177">
        <f t="shared" si="740"/>
        <v>0.18313887501702455</v>
      </c>
      <c r="K1269" s="2"/>
      <c r="L1269" s="2">
        <f t="shared" si="741"/>
        <v>0.14504925772915059</v>
      </c>
      <c r="M1269" s="2">
        <f t="shared" si="742"/>
        <v>0.1109547373677759</v>
      </c>
      <c r="N1269" s="2">
        <f t="shared" si="743"/>
        <v>0.11372406591909928</v>
      </c>
      <c r="O1269" s="2">
        <f t="shared" si="744"/>
        <v>0.15090570663276887</v>
      </c>
      <c r="P1269" s="2">
        <f t="shared" si="745"/>
        <v>0.33404458164979345</v>
      </c>
      <c r="Q1269" s="2">
        <f t="shared" si="735"/>
        <v>0.14532165070141184</v>
      </c>
      <c r="R1269" s="1">
        <f>SUMIF(Town!$AR$1048:$AR$1288,$AX1269,Town!P$1048:P$1288)</f>
        <v>3195</v>
      </c>
      <c r="S1269" s="1">
        <f>SUMIF(Town!$AR$1048:$AR$1288,$AX1269,Town!Q$1048:Q$1288)</f>
        <v>2444</v>
      </c>
      <c r="T1269" s="1">
        <f>SUMIF(Town!$AR$1048:$AR$1288,$AX1269,Town!R$1048:R$1288)</f>
        <v>2505</v>
      </c>
      <c r="U1269" s="1">
        <f>SUMIF(Town!$AR$1048:$AR$1288,$AX1269,Town!S$1048:S$1288)</f>
        <v>3324</v>
      </c>
      <c r="V1269" s="1">
        <f>SUMIF(Town!$AR$1048:$AR$1288,$AX1269,Town!T$1048:T$1288)</f>
        <v>7358</v>
      </c>
      <c r="W1269" s="1">
        <f>SUMIF(Town!$AR$1048:$AR$1288,$AX1269,Town!U$1048:U$1288)</f>
        <v>528</v>
      </c>
      <c r="X1269" s="1">
        <f>SUMIF(Town!$AR$1048:$AR$1288,$AX1269,Town!V$1048:V$1288)</f>
        <v>884</v>
      </c>
      <c r="Y1269" s="1">
        <f>SUMIF(Town!$AR$1048:$AR$1288,$AX1269,Town!W$1048:W$1288)</f>
        <v>1225</v>
      </c>
      <c r="Z1269" s="1">
        <f>SUMIF(Town!$AR$1048:$AR$1288,$AX1269,Town!X$1048:X$1288)</f>
        <v>193</v>
      </c>
      <c r="AA1269" s="1">
        <f>SUMIF(Town!$AR$1048:$AR$1288,$AX1269,Town!Y$1048:Y$1288)</f>
        <v>0</v>
      </c>
      <c r="AB1269" s="1">
        <f>SUMIF(Town!$AR$1048:$AR$1288,$AX1269,Town!Z$1048:Z$1288)</f>
        <v>234</v>
      </c>
      <c r="AC1269" s="1">
        <f>SUMIF(Town!$AR$1048:$AR$1288,$AX1269,Town!AA$1048:AA$1288)</f>
        <v>56</v>
      </c>
      <c r="AD1269" s="1">
        <f>SUMIF(Town!$AR$1048:$AR$1288,$AX1269,Town!AB$1048:AB$1288)</f>
        <v>32</v>
      </c>
      <c r="AE1269" s="1">
        <f>SUMIF(Town!$AR$1048:$AR$1288,$AX1269,Town!AC$1048:AC$1288)</f>
        <v>9</v>
      </c>
      <c r="AF1269" s="1">
        <f>SUMIF(Town!$AR$1048:$AR$1288,$AX1269,Town!AD$1048:AD$1288)</f>
        <v>11</v>
      </c>
      <c r="AG1269" s="1">
        <f>SUMIF(Town!$AR$1048:$AR$1288,$AX1269,Town!AE$1048:AE$1288)</f>
        <v>5</v>
      </c>
      <c r="AH1269" s="1">
        <f>SUMIF(Town!$AR$1048:$AR$1288,$AX1269,Town!AF$1048:AF$1288)</f>
        <v>12</v>
      </c>
      <c r="AI1269" s="1">
        <f>SUMIF(Town!$AR$1048:$AR$1288,$AX1269,Town!AG$1048:AG$1288)</f>
        <v>12</v>
      </c>
      <c r="AK1269" s="7">
        <f t="shared" si="746"/>
        <v>8</v>
      </c>
      <c r="AL1269" s="7">
        <f t="shared" si="747"/>
        <v>7</v>
      </c>
      <c r="AM1269" s="7">
        <f t="shared" si="748"/>
        <v>6</v>
      </c>
      <c r="AN1269" s="2">
        <f t="shared" si="749"/>
        <v>2.3970581558995778E-2</v>
      </c>
      <c r="AO1269" s="2">
        <f t="shared" si="750"/>
        <v>4.0132564579833843E-2</v>
      </c>
      <c r="AP1269" s="2">
        <f t="shared" si="751"/>
        <v>5.5613565170018614E-2</v>
      </c>
      <c r="AR1269" t="str">
        <f t="shared" si="752"/>
        <v>Strafford</v>
      </c>
      <c r="AS1269" t="s">
        <v>3117</v>
      </c>
      <c r="AT1269" s="184">
        <v>1</v>
      </c>
      <c r="AV1269" s="97">
        <v>33</v>
      </c>
      <c r="AW1269" s="99">
        <v>17</v>
      </c>
      <c r="AX1269" s="105">
        <f t="shared" si="753"/>
        <v>33017</v>
      </c>
      <c r="AZ1269" s="7" t="s">
        <v>2951</v>
      </c>
      <c r="BA1269" t="s">
        <v>3184</v>
      </c>
      <c r="BE1269" s="1">
        <f>SUMIF(Town!$AR$1048:$AR$1288,$AX1269,Town!BM$1048:BM$1288)</f>
        <v>3</v>
      </c>
      <c r="BF1269" s="1">
        <f>SUMIF(Town!$AR$1048:$AR$1288,$AX1269,Town!BN$1048:BN$1288)</f>
        <v>4</v>
      </c>
      <c r="BG1269" s="1">
        <f>SUMIF(Town!$AR$1048:$AR$1288,$AX1269,Town!BO$1048:BO$1288)</f>
        <v>6</v>
      </c>
      <c r="BH1269" s="1">
        <f>SUMIF(Town!$AR$1048:$AR$1288,$AX1269,Town!BP$1048:BP$1288)</f>
        <v>0</v>
      </c>
      <c r="BI1269" s="1">
        <f>SUMIF(Town!$AR$1048:$AR$1288,$AX1269,Town!BQ$1048:BQ$1288)</f>
        <v>2</v>
      </c>
      <c r="BJ1269" s="1">
        <f>SUMIF(Town!$AR$1048:$AR$1288,$AX1269,Town!BR$1048:BR$1288)</f>
        <v>2</v>
      </c>
      <c r="BK1269" s="1">
        <f>SUMIF(Town!$AR$1048:$AR$1288,$AX1269,Town!BS$1048:BS$1288)</f>
        <v>0</v>
      </c>
      <c r="BL1269" s="1">
        <f>SUMIF(Town!$AR$1048:$AR$1288,$AX1269,Town!BT$1048:BT$1288)</f>
        <v>3</v>
      </c>
      <c r="BM1269" s="1">
        <f>SUMIF(Town!$AR$1048:$AR$1288,$AX1269,Town!BU$1048:BU$1288)</f>
        <v>0</v>
      </c>
      <c r="BN1269" s="1">
        <f>SUMIF(Town!$AR$1048:$AR$1288,$AX1269,Town!BV$1048:BV$1288)</f>
        <v>11</v>
      </c>
      <c r="BO1269" s="1">
        <f>SUMIF(Town!$AR$1048:$AR$1288,$AX1269,Town!BW$1048:BW$1288)</f>
        <v>1</v>
      </c>
      <c r="BP1269" s="1">
        <f>SUMIF(Town!$AR$1048:$AR$1288,$AX1269,Town!BX$1048:BX$1288)</f>
        <v>1</v>
      </c>
      <c r="BQ1269" s="1">
        <f>SUMIF(Town!$AR$1048:$AR$1288,$AX1269,Town!BY$1048:BY$1288)</f>
        <v>4</v>
      </c>
      <c r="BR1269" s="1">
        <f>SUMIF(Town!$AR$1048:$AR$1288,$AX1269,Town!BZ$1048:BZ$1288)</f>
        <v>5</v>
      </c>
      <c r="BS1269" s="1">
        <f>SUMIF(Town!$AR$1048:$AR$1288,$AX1269,Town!CA$1048:CA$1288)</f>
        <v>14</v>
      </c>
      <c r="BT1269" s="1">
        <f>SUMIF(Town!$AR$1048:$AR$1288,$AX1269,Town!CB$1048:CB$1288)</f>
        <v>0</v>
      </c>
      <c r="BU1269" s="1">
        <f>SUMIF(Town!$AR$1048:$AR$1288,$AX1269,Town!CC$1048:CC$1288)</f>
        <v>0</v>
      </c>
      <c r="BV1269" s="1">
        <f>SUMIF(Town!$AR$1048:$AR$1288,$AX1269,Town!CD$1048:CD$1288)</f>
        <v>0</v>
      </c>
      <c r="BW1269" s="1">
        <f>SUMIF(Town!$AR$1048:$AR$1288,$AX1269,Town!CE$1048:CE$1288)</f>
        <v>0</v>
      </c>
      <c r="BX1269" s="1">
        <f>SUMIF(Town!$AR$1048:$AR$1288,$AX1269,Town!CF$1048:CF$1288)</f>
        <v>0</v>
      </c>
      <c r="BY1269" s="152"/>
      <c r="BZ1269" s="152"/>
      <c r="CA1269" s="152"/>
      <c r="CB1269" s="152"/>
    </row>
    <row r="1270" spans="1:80" ht="13" hidden="1" customHeight="1" outlineLevel="1">
      <c r="A1270" t="s">
        <v>162</v>
      </c>
      <c r="B1270" t="s">
        <v>3117</v>
      </c>
      <c r="C1270" s="1">
        <f t="shared" si="737"/>
        <v>8385</v>
      </c>
      <c r="D1270" s="7">
        <f>IF(R1270&gt;0,RANK(R1270,(R1270:T1270,U1270:AI1270)),0)</f>
        <v>2</v>
      </c>
      <c r="E1270" s="7">
        <f>IF(S1270&gt;0,RANK(S1270,(R1270:T1270,U1270:AI1270)),0)</f>
        <v>5</v>
      </c>
      <c r="F1270" s="7">
        <f>IF(T1270&gt;0,RANK(T1270,(R1270:T1270,U1270:AI1270)),0)</f>
        <v>4</v>
      </c>
      <c r="G1270" s="7">
        <f>IF(U1270&gt;0,RANK(U1270,(R1270:T1270,U1270:AI1270)),0)</f>
        <v>3</v>
      </c>
      <c r="H1270" s="7">
        <f t="shared" si="738"/>
        <v>1</v>
      </c>
      <c r="I1270" s="49">
        <f t="shared" si="739"/>
        <v>1746</v>
      </c>
      <c r="J1270" s="177">
        <f t="shared" si="740"/>
        <v>0.20822898032200357</v>
      </c>
      <c r="K1270" s="2"/>
      <c r="L1270" s="2">
        <f t="shared" si="741"/>
        <v>0.15909361955873583</v>
      </c>
      <c r="M1270" s="2">
        <f t="shared" si="742"/>
        <v>0.10065593321407275</v>
      </c>
      <c r="N1270" s="2">
        <f t="shared" si="743"/>
        <v>0.10590339892665473</v>
      </c>
      <c r="O1270" s="2">
        <f t="shared" si="744"/>
        <v>0.11341681574239713</v>
      </c>
      <c r="P1270" s="2">
        <f t="shared" si="745"/>
        <v>0.3673225998807394</v>
      </c>
      <c r="Q1270" s="2">
        <f t="shared" si="735"/>
        <v>0.15360763267740013</v>
      </c>
      <c r="R1270" s="1">
        <f>SUMIF(Town!$AR$1048:$AR$1288,$AX1270,Town!P$1048:P$1288)</f>
        <v>1334</v>
      </c>
      <c r="S1270" s="1">
        <f>SUMIF(Town!$AR$1048:$AR$1288,$AX1270,Town!Q$1048:Q$1288)</f>
        <v>844</v>
      </c>
      <c r="T1270" s="1">
        <f>SUMIF(Town!$AR$1048:$AR$1288,$AX1270,Town!R$1048:R$1288)</f>
        <v>888</v>
      </c>
      <c r="U1270" s="1">
        <f>SUMIF(Town!$AR$1048:$AR$1288,$AX1270,Town!S$1048:S$1288)</f>
        <v>951</v>
      </c>
      <c r="V1270" s="1">
        <f>SUMIF(Town!$AR$1048:$AR$1288,$AX1270,Town!T$1048:T$1288)</f>
        <v>3080</v>
      </c>
      <c r="W1270" s="1">
        <f>SUMIF(Town!$AR$1048:$AR$1288,$AX1270,Town!U$1048:U$1288)</f>
        <v>239</v>
      </c>
      <c r="X1270" s="1">
        <f>SUMIF(Town!$AR$1048:$AR$1288,$AX1270,Town!V$1048:V$1288)</f>
        <v>295</v>
      </c>
      <c r="Y1270" s="1">
        <f>SUMIF(Town!$AR$1048:$AR$1288,$AX1270,Town!W$1048:W$1288)</f>
        <v>488</v>
      </c>
      <c r="Z1270" s="1">
        <f>SUMIF(Town!$AR$1048:$AR$1288,$AX1270,Town!X$1048:X$1288)</f>
        <v>52</v>
      </c>
      <c r="AA1270" s="1">
        <f>SUMIF(Town!$AR$1048:$AR$1288,$AX1270,Town!Y$1048:Y$1288)</f>
        <v>0</v>
      </c>
      <c r="AB1270" s="1">
        <f>SUMIF(Town!$AR$1048:$AR$1288,$AX1270,Town!Z$1048:Z$1288)</f>
        <v>168</v>
      </c>
      <c r="AC1270" s="1">
        <f>SUMIF(Town!$AR$1048:$AR$1288,$AX1270,Town!AA$1048:AA$1288)</f>
        <v>20</v>
      </c>
      <c r="AD1270" s="1">
        <f>SUMIF(Town!$AR$1048:$AR$1288,$AX1270,Town!AB$1048:AB$1288)</f>
        <v>7</v>
      </c>
      <c r="AE1270" s="1">
        <f>SUMIF(Town!$AR$1048:$AR$1288,$AX1270,Town!AC$1048:AC$1288)</f>
        <v>0</v>
      </c>
      <c r="AF1270" s="1">
        <f>SUMIF(Town!$AR$1048:$AR$1288,$AX1270,Town!AD$1048:AD$1288)</f>
        <v>5</v>
      </c>
      <c r="AG1270" s="1">
        <f>SUMIF(Town!$AR$1048:$AR$1288,$AX1270,Town!AE$1048:AE$1288)</f>
        <v>3</v>
      </c>
      <c r="AH1270" s="1">
        <f>SUMIF(Town!$AR$1048:$AR$1288,$AX1270,Town!AF$1048:AF$1288)</f>
        <v>2</v>
      </c>
      <c r="AI1270" s="1">
        <f>SUMIF(Town!$AR$1048:$AR$1288,$AX1270,Town!AG$1048:AG$1288)</f>
        <v>9</v>
      </c>
      <c r="AK1270" s="7">
        <f t="shared" si="746"/>
        <v>8</v>
      </c>
      <c r="AL1270" s="7">
        <f t="shared" si="747"/>
        <v>7</v>
      </c>
      <c r="AM1270" s="7">
        <f t="shared" si="748"/>
        <v>6</v>
      </c>
      <c r="AN1270" s="2">
        <f t="shared" si="749"/>
        <v>2.8503279666070365E-2</v>
      </c>
      <c r="AO1270" s="2">
        <f t="shared" si="750"/>
        <v>3.5181872391174714E-2</v>
      </c>
      <c r="AP1270" s="2">
        <f t="shared" si="751"/>
        <v>5.8199165175909361E-2</v>
      </c>
      <c r="AR1270" t="str">
        <f t="shared" si="752"/>
        <v>Sullivan</v>
      </c>
      <c r="AS1270" t="s">
        <v>3117</v>
      </c>
      <c r="AT1270" s="184">
        <v>2</v>
      </c>
      <c r="AV1270" s="97">
        <v>33</v>
      </c>
      <c r="AW1270" s="99">
        <v>19</v>
      </c>
      <c r="AX1270" s="105">
        <f t="shared" si="753"/>
        <v>33019</v>
      </c>
      <c r="AZ1270" s="7" t="s">
        <v>2951</v>
      </c>
      <c r="BA1270" t="s">
        <v>3184</v>
      </c>
      <c r="BE1270" s="1">
        <f>SUMIF(Town!$AR$1048:$AR$1288,$AX1270,Town!BM$1048:BM$1288)</f>
        <v>0</v>
      </c>
      <c r="BF1270" s="1">
        <f>SUMIF(Town!$AR$1048:$AR$1288,$AX1270,Town!BN$1048:BN$1288)</f>
        <v>0</v>
      </c>
      <c r="BG1270" s="1">
        <f>SUMIF(Town!$AR$1048:$AR$1288,$AX1270,Town!BO$1048:BO$1288)</f>
        <v>3</v>
      </c>
      <c r="BH1270" s="1">
        <f>SUMIF(Town!$AR$1048:$AR$1288,$AX1270,Town!BP$1048:BP$1288)</f>
        <v>1</v>
      </c>
      <c r="BI1270" s="1">
        <f>SUMIF(Town!$AR$1048:$AR$1288,$AX1270,Town!BQ$1048:BQ$1288)</f>
        <v>0</v>
      </c>
      <c r="BJ1270" s="1">
        <f>SUMIF(Town!$AR$1048:$AR$1288,$AX1270,Town!BR$1048:BR$1288)</f>
        <v>0</v>
      </c>
      <c r="BK1270" s="1">
        <f>SUMIF(Town!$AR$1048:$AR$1288,$AX1270,Town!BS$1048:BS$1288)</f>
        <v>0</v>
      </c>
      <c r="BL1270" s="1">
        <f>SUMIF(Town!$AR$1048:$AR$1288,$AX1270,Town!BT$1048:BT$1288)</f>
        <v>3</v>
      </c>
      <c r="BM1270" s="1">
        <f>SUMIF(Town!$AR$1048:$AR$1288,$AX1270,Town!BU$1048:BU$1288)</f>
        <v>0</v>
      </c>
      <c r="BN1270" s="1">
        <f>SUMIF(Town!$AR$1048:$AR$1288,$AX1270,Town!BV$1048:BV$1288)</f>
        <v>9</v>
      </c>
      <c r="BO1270" s="1">
        <f>SUMIF(Town!$AR$1048:$AR$1288,$AX1270,Town!BW$1048:BW$1288)</f>
        <v>1</v>
      </c>
      <c r="BP1270" s="1">
        <f>SUMIF(Town!$AR$1048:$AR$1288,$AX1270,Town!BX$1048:BX$1288)</f>
        <v>0</v>
      </c>
      <c r="BQ1270" s="1">
        <f>SUMIF(Town!$AR$1048:$AR$1288,$AX1270,Town!BY$1048:BY$1288)</f>
        <v>0</v>
      </c>
      <c r="BR1270" s="1">
        <f>SUMIF(Town!$AR$1048:$AR$1288,$AX1270,Town!BZ$1048:BZ$1288)</f>
        <v>1</v>
      </c>
      <c r="BS1270" s="1">
        <f>SUMIF(Town!$AR$1048:$AR$1288,$AX1270,Town!CA$1048:CA$1288)</f>
        <v>2</v>
      </c>
      <c r="BT1270" s="1">
        <f>SUMIF(Town!$AR$1048:$AR$1288,$AX1270,Town!CB$1048:CB$1288)</f>
        <v>0</v>
      </c>
      <c r="BU1270" s="1">
        <f>SUMIF(Town!$AR$1048:$AR$1288,$AX1270,Town!CC$1048:CC$1288)</f>
        <v>0</v>
      </c>
      <c r="BV1270" s="1">
        <f>SUMIF(Town!$AR$1048:$AR$1288,$AX1270,Town!CD$1048:CD$1288)</f>
        <v>0</v>
      </c>
      <c r="BW1270" s="1">
        <f>SUMIF(Town!$AR$1048:$AR$1288,$AX1270,Town!CE$1048:CE$1288)</f>
        <v>0</v>
      </c>
      <c r="BX1270" s="1">
        <f>SUMIF(Town!$AR$1048:$AR$1288,$AX1270,Town!CF$1048:CF$1288)</f>
        <v>0</v>
      </c>
      <c r="BY1270" s="152"/>
      <c r="BZ1270" s="152"/>
      <c r="CA1270" s="152"/>
      <c r="CB1270" s="152"/>
    </row>
    <row r="1271" spans="1:80" collapsed="1">
      <c r="A1271" t="s">
        <v>2529</v>
      </c>
      <c r="B1271" t="s">
        <v>1105</v>
      </c>
      <c r="C1271" s="1">
        <f t="shared" si="737"/>
        <v>285923</v>
      </c>
      <c r="D1271" s="7">
        <f>IF(R1271&gt;0,RANK(R1271,(R1271:T1271,U1271:AI1271)),0)</f>
        <v>2</v>
      </c>
      <c r="E1271" s="7">
        <f>IF(S1271&gt;0,RANK(S1271,(R1271:T1271,U1271:AI1271)),0)</f>
        <v>4</v>
      </c>
      <c r="F1271" s="7">
        <f>IF(T1271&gt;0,RANK(T1271,(R1271:T1271,U1271:AI1271)),0)</f>
        <v>5</v>
      </c>
      <c r="G1271" s="7">
        <f>IF(U1271&gt;0,RANK(U1271,(R1271:T1271,U1271:AI1271)),0)</f>
        <v>3</v>
      </c>
      <c r="H1271" s="7">
        <f t="shared" si="738"/>
        <v>1</v>
      </c>
      <c r="I1271" s="49">
        <f t="shared" si="739"/>
        <v>55803</v>
      </c>
      <c r="J1271" s="177">
        <f t="shared" si="740"/>
        <v>0.19516792982726119</v>
      </c>
      <c r="K1271" s="2"/>
      <c r="L1271" s="2">
        <f t="shared" si="741"/>
        <v>0.15714720396750173</v>
      </c>
      <c r="M1271" s="2">
        <f t="shared" si="742"/>
        <v>0.10961342739129067</v>
      </c>
      <c r="N1271" s="2">
        <f t="shared" si="743"/>
        <v>0.10517167209353567</v>
      </c>
      <c r="O1271" s="2">
        <f t="shared" si="744"/>
        <v>0.11626906544769046</v>
      </c>
      <c r="P1271" s="2">
        <f t="shared" si="745"/>
        <v>0.35231513379476292</v>
      </c>
      <c r="Q1271" s="2">
        <f t="shared" si="735"/>
        <v>0.15948349730521855</v>
      </c>
      <c r="R1271" s="1">
        <f>SUM(R1261:R1270)</f>
        <v>44932</v>
      </c>
      <c r="S1271" s="1">
        <f t="shared" ref="S1271:X1271" si="754">SUM(S1261:S1270)</f>
        <v>31341</v>
      </c>
      <c r="T1271" s="1">
        <f t="shared" si="754"/>
        <v>30071</v>
      </c>
      <c r="U1271" s="1">
        <f t="shared" si="754"/>
        <v>33244</v>
      </c>
      <c r="V1271" s="1">
        <f t="shared" si="754"/>
        <v>100735</v>
      </c>
      <c r="W1271" s="1">
        <f t="shared" si="754"/>
        <v>6527</v>
      </c>
      <c r="X1271" s="1">
        <f t="shared" si="754"/>
        <v>11774</v>
      </c>
      <c r="Y1271" s="1">
        <f t="shared" ref="Y1271:AI1271" si="755">SUM(Y1261:Y1270)</f>
        <v>21089</v>
      </c>
      <c r="Z1271" s="1">
        <f t="shared" si="755"/>
        <v>1930</v>
      </c>
      <c r="AA1271" s="1">
        <f t="shared" si="755"/>
        <v>0</v>
      </c>
      <c r="AB1271" s="1">
        <f t="shared" si="755"/>
        <v>2944</v>
      </c>
      <c r="AC1271" s="1">
        <f t="shared" si="755"/>
        <v>621</v>
      </c>
      <c r="AD1271" s="1">
        <f t="shared" si="755"/>
        <v>216</v>
      </c>
      <c r="AE1271" s="1">
        <f t="shared" si="755"/>
        <v>53</v>
      </c>
      <c r="AF1271" s="1">
        <f t="shared" si="755"/>
        <v>160</v>
      </c>
      <c r="AG1271" s="1">
        <f t="shared" si="755"/>
        <v>73</v>
      </c>
      <c r="AH1271" s="1">
        <f t="shared" si="755"/>
        <v>79</v>
      </c>
      <c r="AI1271" s="1">
        <f t="shared" si="755"/>
        <v>134</v>
      </c>
      <c r="AK1271" s="7">
        <f t="shared" si="746"/>
        <v>8</v>
      </c>
      <c r="AL1271" s="7">
        <f t="shared" si="747"/>
        <v>7</v>
      </c>
      <c r="AM1271" s="7">
        <f t="shared" si="748"/>
        <v>6</v>
      </c>
      <c r="AN1271" s="2">
        <f t="shared" si="749"/>
        <v>2.2827824274367574E-2</v>
      </c>
      <c r="AO1271" s="2">
        <f t="shared" si="750"/>
        <v>4.1178918799816736E-2</v>
      </c>
      <c r="AP1271" s="2">
        <f t="shared" si="751"/>
        <v>7.3757620058547232E-2</v>
      </c>
      <c r="AR1271" t="str">
        <f t="shared" si="752"/>
        <v>New Hampshire</v>
      </c>
      <c r="AS1271" t="s">
        <v>1105</v>
      </c>
      <c r="AT1271" s="184"/>
      <c r="AV1271" s="97">
        <v>33</v>
      </c>
      <c r="AW1271" s="99"/>
      <c r="AX1271" s="97">
        <v>33</v>
      </c>
      <c r="AZ1271" s="7" t="s">
        <v>1619</v>
      </c>
      <c r="BA1271" t="s">
        <v>3184</v>
      </c>
      <c r="BE1271" s="1">
        <f t="shared" ref="BE1271:BM1271" si="756">SUM(BE1261:BE1270)</f>
        <v>32</v>
      </c>
      <c r="BF1271" s="1">
        <f t="shared" si="756"/>
        <v>55</v>
      </c>
      <c r="BG1271" s="1">
        <f t="shared" si="756"/>
        <v>56</v>
      </c>
      <c r="BH1271" s="1">
        <f t="shared" si="756"/>
        <v>6</v>
      </c>
      <c r="BI1271" s="1">
        <f t="shared" si="756"/>
        <v>15</v>
      </c>
      <c r="BJ1271" s="1">
        <f t="shared" si="756"/>
        <v>8</v>
      </c>
      <c r="BK1271" s="1">
        <f t="shared" si="756"/>
        <v>9</v>
      </c>
      <c r="BL1271" s="1">
        <f t="shared" si="756"/>
        <v>47</v>
      </c>
      <c r="BM1271" s="1">
        <f t="shared" si="756"/>
        <v>5</v>
      </c>
      <c r="BN1271" s="1">
        <f>SUM(BN1261:BN1270)</f>
        <v>202</v>
      </c>
      <c r="BO1271" s="1">
        <f t="shared" ref="BO1271:BX1271" si="757">SUM(BO1261:BO1270)</f>
        <v>12</v>
      </c>
      <c r="BP1271" s="1">
        <f t="shared" si="757"/>
        <v>5</v>
      </c>
      <c r="BQ1271" s="1">
        <f t="shared" si="757"/>
        <v>16</v>
      </c>
      <c r="BR1271" s="1">
        <f t="shared" si="757"/>
        <v>44</v>
      </c>
      <c r="BS1271" s="1">
        <f t="shared" si="757"/>
        <v>109</v>
      </c>
      <c r="BT1271" s="1">
        <f t="shared" si="757"/>
        <v>0</v>
      </c>
      <c r="BU1271" s="1">
        <f t="shared" si="757"/>
        <v>0</v>
      </c>
      <c r="BV1271" s="1">
        <f t="shared" si="757"/>
        <v>0</v>
      </c>
      <c r="BW1271" s="1">
        <f t="shared" si="757"/>
        <v>0</v>
      </c>
      <c r="BX1271" s="1">
        <f t="shared" si="757"/>
        <v>0</v>
      </c>
      <c r="BY1271" s="152"/>
      <c r="BZ1271" s="152"/>
      <c r="CA1271" s="152"/>
      <c r="CB1271" s="152"/>
    </row>
    <row r="1272" spans="1:80">
      <c r="A1272" s="1"/>
      <c r="C1272" s="1"/>
      <c r="E1272" s="7"/>
      <c r="F1272" s="7"/>
      <c r="G1272" s="7"/>
      <c r="H1272" s="7"/>
      <c r="I1272" s="49"/>
      <c r="J1272" s="177"/>
      <c r="K1272" s="2"/>
      <c r="X1272" s="49"/>
      <c r="Y1272" s="49"/>
      <c r="AK1272" s="7"/>
      <c r="AL1272" s="7"/>
      <c r="AM1272" s="7"/>
      <c r="AT1272" s="184"/>
      <c r="AV1272" s="97"/>
      <c r="AW1272" s="99"/>
    </row>
    <row r="1273" spans="1:80" hidden="1" outlineLevel="1">
      <c r="A1273" t="s">
        <v>2607</v>
      </c>
      <c r="B1273" t="s">
        <v>3070</v>
      </c>
      <c r="C1273" s="1">
        <f t="shared" ref="C1273:C1294" si="758">SUM(R1273:AI1273)</f>
        <v>15124</v>
      </c>
      <c r="D1273" s="7">
        <f>IF(R1273&gt;0,RANK(R1273,(R1273:T1273,U1273:AI1273)),0)</f>
        <v>2</v>
      </c>
      <c r="E1273" s="7">
        <f>IF(S1273&gt;0,RANK(S1273,(R1273:T1273,U1273:AI1273)),0)</f>
        <v>0</v>
      </c>
      <c r="F1273" s="7">
        <f>IF(T1273&gt;0,RANK(T1273,(R1273:T1273,U1273:AI1273)),0)</f>
        <v>0</v>
      </c>
      <c r="G1273" s="7">
        <f>IF(U1273&gt;0,RANK(U1273,(R1273:T1273,U1273:AI1273)),0)</f>
        <v>3</v>
      </c>
      <c r="H1273" s="7">
        <f t="shared" ref="H1273:H1294" si="759">IF(V1273&gt;0,RANK(V1273,(R1273:AB1273)),0)</f>
        <v>1</v>
      </c>
      <c r="I1273" s="49">
        <f>MAX(R1273:Y1273)-LARGE(R1273:Y1273,2)</f>
        <v>10512</v>
      </c>
      <c r="J1273" s="177">
        <f>I1273/C1273</f>
        <v>0.69505421846072468</v>
      </c>
      <c r="K1273" s="2"/>
      <c r="L1273" s="2">
        <f t="shared" ref="L1273:L1294" si="760">IF($C1273=0,"-",R1273/$C1273)</f>
        <v>0.11412324781803755</v>
      </c>
      <c r="M1273" s="2">
        <f t="shared" ref="M1273:M1294" si="761">IF($C1273=0,"-",S1273/$C1273)</f>
        <v>0</v>
      </c>
      <c r="N1273" s="2">
        <f t="shared" ref="N1273:N1294" si="762">IF($C1273=0,"-",T1273/$C1273)</f>
        <v>0</v>
      </c>
      <c r="O1273" s="2">
        <f t="shared" ref="O1273:O1335" si="763">IF($C1273=0,"-",U1273/$C1273)</f>
        <v>7.048399894207881E-2</v>
      </c>
      <c r="P1273" s="2">
        <f t="shared" ref="P1273:P1294" si="764">IF($C1273=0,"-",V1273/$C1273)</f>
        <v>0.80917746627876219</v>
      </c>
      <c r="Q1273" s="2">
        <f t="shared" si="735"/>
        <v>6.2152869611215023E-3</v>
      </c>
      <c r="R1273" s="1">
        <v>1726</v>
      </c>
      <c r="U1273" s="1">
        <v>1066</v>
      </c>
      <c r="V1273" s="1">
        <v>12238</v>
      </c>
      <c r="AB1273" s="166">
        <v>94</v>
      </c>
      <c r="AK1273" s="7">
        <f t="shared" ref="AK1273:AK1294" si="765">IF(W1273&gt;0,RANK(W1273,(R1273:AB1273)),0)</f>
        <v>0</v>
      </c>
      <c r="AL1273" s="7">
        <f t="shared" ref="AL1273:AL1294" si="766">IF(X1273&gt;0,RANK(X1273,(R1273:AB1273)),0)</f>
        <v>0</v>
      </c>
      <c r="AM1273" s="7">
        <f t="shared" ref="AM1273:AM1294" si="767">IF(Y1273&gt;0,RANK(Y1273,(R1273:AB1273)),0)</f>
        <v>0</v>
      </c>
      <c r="AN1273" s="2">
        <f t="shared" ref="AN1273:AN1294" si="768">IF($C1273=0,"-",W1273/$C1273)</f>
        <v>0</v>
      </c>
      <c r="AO1273" s="2">
        <f t="shared" ref="AO1273:AO1294" si="769">IF($C1273=0,"-",X1273/$C1273)</f>
        <v>0</v>
      </c>
      <c r="AP1273" s="2">
        <f t="shared" ref="AP1273:AP1294" si="770">IF($C1273=0,"-",Y1273/$C1273)</f>
        <v>0</v>
      </c>
      <c r="AR1273" t="str">
        <f t="shared" ref="AR1273:AR1294" si="771">A1273</f>
        <v>Atlantic</v>
      </c>
      <c r="AS1273" t="s">
        <v>3070</v>
      </c>
      <c r="AT1273" s="184">
        <v>2</v>
      </c>
      <c r="AV1273" s="97">
        <v>34</v>
      </c>
      <c r="AW1273" s="99">
        <v>1</v>
      </c>
      <c r="AX1273" s="105">
        <f t="shared" ref="AX1273:AX1293" si="772">AV1273*1000+AW1273</f>
        <v>34001</v>
      </c>
      <c r="AZ1273" s="7" t="s">
        <v>2951</v>
      </c>
      <c r="BA1273" t="s">
        <v>3184</v>
      </c>
    </row>
    <row r="1274" spans="1:80" hidden="1" outlineLevel="1">
      <c r="A1274" t="s">
        <v>1367</v>
      </c>
      <c r="B1274" t="s">
        <v>3070</v>
      </c>
      <c r="C1274" s="1">
        <f t="shared" si="758"/>
        <v>43895</v>
      </c>
      <c r="D1274" s="7">
        <f>IF(R1274&gt;0,RANK(R1274,(R1274:T1274,U1274:AI1274)),0)</f>
        <v>2</v>
      </c>
      <c r="E1274" s="7">
        <f>IF(S1274&gt;0,RANK(S1274,(R1274:T1274,U1274:AI1274)),0)</f>
        <v>0</v>
      </c>
      <c r="F1274" s="7">
        <f>IF(T1274&gt;0,RANK(T1274,(R1274:T1274,U1274:AI1274)),0)</f>
        <v>0</v>
      </c>
      <c r="G1274" s="7">
        <f>IF(U1274&gt;0,RANK(U1274,(R1274:T1274,U1274:AI1274)),0)</f>
        <v>3</v>
      </c>
      <c r="H1274" s="7">
        <f t="shared" si="759"/>
        <v>1</v>
      </c>
      <c r="I1274" s="49">
        <f t="shared" ref="I1274:I1294" si="773">MAX(R1274:Y1274)-LARGE(R1274:Y1274,2)</f>
        <v>30190</v>
      </c>
      <c r="J1274" s="177">
        <f>I1274/C1274</f>
        <v>0.68777765121312218</v>
      </c>
      <c r="K1274" s="2"/>
      <c r="L1274" s="2">
        <f t="shared" si="760"/>
        <v>0.1237498576147625</v>
      </c>
      <c r="M1274" s="2">
        <f t="shared" si="761"/>
        <v>0</v>
      </c>
      <c r="N1274" s="2">
        <f t="shared" si="762"/>
        <v>0</v>
      </c>
      <c r="O1274" s="2">
        <f t="shared" si="763"/>
        <v>5.7683107415423172E-2</v>
      </c>
      <c r="P1274" s="2">
        <f t="shared" si="764"/>
        <v>0.81152750882788471</v>
      </c>
      <c r="Q1274" s="2">
        <f t="shared" si="735"/>
        <v>7.0395261419295974E-3</v>
      </c>
      <c r="R1274" s="1">
        <v>5432</v>
      </c>
      <c r="U1274" s="1">
        <v>2532</v>
      </c>
      <c r="V1274" s="1">
        <v>35622</v>
      </c>
      <c r="AB1274" s="1">
        <v>309</v>
      </c>
      <c r="AK1274" s="7">
        <f t="shared" si="765"/>
        <v>0</v>
      </c>
      <c r="AL1274" s="7">
        <f t="shared" si="766"/>
        <v>0</v>
      </c>
      <c r="AM1274" s="7">
        <f t="shared" si="767"/>
        <v>0</v>
      </c>
      <c r="AN1274" s="2">
        <f t="shared" si="768"/>
        <v>0</v>
      </c>
      <c r="AO1274" s="2">
        <f t="shared" si="769"/>
        <v>0</v>
      </c>
      <c r="AP1274" s="2">
        <f t="shared" si="770"/>
        <v>0</v>
      </c>
      <c r="AR1274" t="str">
        <f t="shared" si="771"/>
        <v>Bergen</v>
      </c>
      <c r="AS1274" t="s">
        <v>3070</v>
      </c>
      <c r="AT1274" s="184"/>
      <c r="AV1274" s="97">
        <v>34</v>
      </c>
      <c r="AW1274" s="99">
        <v>3</v>
      </c>
      <c r="AX1274" s="105">
        <f t="shared" si="772"/>
        <v>34003</v>
      </c>
      <c r="AZ1274" s="7" t="s">
        <v>2951</v>
      </c>
      <c r="BA1274" t="s">
        <v>3184</v>
      </c>
    </row>
    <row r="1275" spans="1:80" hidden="1" outlineLevel="1">
      <c r="A1275" t="s">
        <v>2172</v>
      </c>
      <c r="B1275" t="s">
        <v>3070</v>
      </c>
      <c r="C1275" s="1">
        <f t="shared" si="758"/>
        <v>28046</v>
      </c>
      <c r="D1275" s="7">
        <f>IF(R1275&gt;0,RANK(R1275,(R1275:T1275,U1275:AI1275)),0)</f>
        <v>2</v>
      </c>
      <c r="E1275" s="7">
        <f>IF(S1275&gt;0,RANK(S1275,(R1275:T1275,U1275:AI1275)),0)</f>
        <v>0</v>
      </c>
      <c r="F1275" s="7">
        <f>IF(T1275&gt;0,RANK(T1275,(R1275:T1275,U1275:AI1275)),0)</f>
        <v>0</v>
      </c>
      <c r="G1275" s="7">
        <f>IF(U1275&gt;0,RANK(U1275,(R1275:T1275,U1275:AI1275)),0)</f>
        <v>3</v>
      </c>
      <c r="H1275" s="7">
        <f t="shared" si="759"/>
        <v>1</v>
      </c>
      <c r="I1275" s="49">
        <f t="shared" si="773"/>
        <v>16646</v>
      </c>
      <c r="J1275" s="177">
        <f t="shared" ref="J1275:J1338" si="774">I1275/C1275</f>
        <v>0.59352492334022677</v>
      </c>
      <c r="K1275" s="2"/>
      <c r="L1275" s="2">
        <f t="shared" si="760"/>
        <v>0.16148470370106255</v>
      </c>
      <c r="M1275" s="2">
        <f t="shared" si="761"/>
        <v>0</v>
      </c>
      <c r="N1275" s="2">
        <f t="shared" si="762"/>
        <v>0</v>
      </c>
      <c r="O1275" s="2">
        <f t="shared" si="763"/>
        <v>7.1846252585038864E-2</v>
      </c>
      <c r="P1275" s="2">
        <f t="shared" si="764"/>
        <v>0.75500962704128927</v>
      </c>
      <c r="Q1275" s="2">
        <f t="shared" si="735"/>
        <v>1.1659416672609391E-2</v>
      </c>
      <c r="R1275" s="1">
        <v>4529</v>
      </c>
      <c r="U1275" s="1">
        <v>2015</v>
      </c>
      <c r="V1275" s="1">
        <v>21175</v>
      </c>
      <c r="AB1275" s="1">
        <v>327</v>
      </c>
      <c r="AK1275" s="7">
        <f t="shared" si="765"/>
        <v>0</v>
      </c>
      <c r="AL1275" s="7">
        <f t="shared" si="766"/>
        <v>0</v>
      </c>
      <c r="AM1275" s="7">
        <f t="shared" si="767"/>
        <v>0</v>
      </c>
      <c r="AN1275" s="2">
        <f t="shared" si="768"/>
        <v>0</v>
      </c>
      <c r="AO1275" s="2">
        <f t="shared" si="769"/>
        <v>0</v>
      </c>
      <c r="AP1275" s="2">
        <f t="shared" si="770"/>
        <v>0</v>
      </c>
      <c r="AR1275" t="str">
        <f t="shared" si="771"/>
        <v>Burlington</v>
      </c>
      <c r="AS1275" t="s">
        <v>3070</v>
      </c>
      <c r="AT1275" s="184"/>
      <c r="AV1275" s="97">
        <v>34</v>
      </c>
      <c r="AW1275" s="99">
        <v>5</v>
      </c>
      <c r="AX1275" s="105">
        <f t="shared" si="772"/>
        <v>34005</v>
      </c>
      <c r="AZ1275" s="7" t="s">
        <v>2951</v>
      </c>
      <c r="BA1275" t="s">
        <v>3184</v>
      </c>
    </row>
    <row r="1276" spans="1:80" hidden="1" outlineLevel="1">
      <c r="A1276" t="s">
        <v>1552</v>
      </c>
      <c r="B1276" t="s">
        <v>3070</v>
      </c>
      <c r="C1276" s="1">
        <f t="shared" si="758"/>
        <v>18169</v>
      </c>
      <c r="D1276" s="7">
        <f>IF(R1276&gt;0,RANK(R1276,(R1276:T1276,U1276:AI1276)),0)</f>
        <v>2</v>
      </c>
      <c r="E1276" s="7">
        <f>IF(S1276&gt;0,RANK(S1276,(R1276:T1276,U1276:AI1276)),0)</f>
        <v>0</v>
      </c>
      <c r="F1276" s="7">
        <f>IF(T1276&gt;0,RANK(T1276,(R1276:T1276,U1276:AI1276)),0)</f>
        <v>0</v>
      </c>
      <c r="G1276" s="7">
        <f>IF(U1276&gt;0,RANK(U1276,(R1276:T1276,U1276:AI1276)),0)</f>
        <v>3</v>
      </c>
      <c r="H1276" s="7">
        <f t="shared" si="759"/>
        <v>1</v>
      </c>
      <c r="I1276" s="49">
        <f t="shared" si="773"/>
        <v>10767</v>
      </c>
      <c r="J1276" s="177">
        <f t="shared" si="774"/>
        <v>0.59260278496339924</v>
      </c>
      <c r="K1276" s="2"/>
      <c r="L1276" s="2">
        <f t="shared" si="760"/>
        <v>0.14810941713908304</v>
      </c>
      <c r="M1276" s="2">
        <f t="shared" si="761"/>
        <v>0</v>
      </c>
      <c r="N1276" s="2">
        <f t="shared" si="762"/>
        <v>0</v>
      </c>
      <c r="O1276" s="2">
        <f t="shared" si="763"/>
        <v>9.6317904122406303E-2</v>
      </c>
      <c r="P1276" s="2">
        <f t="shared" si="764"/>
        <v>0.74071220210248223</v>
      </c>
      <c r="Q1276" s="2">
        <f t="shared" si="735"/>
        <v>1.4860476636028408E-2</v>
      </c>
      <c r="R1276" s="1">
        <v>2691</v>
      </c>
      <c r="U1276" s="1">
        <v>1750</v>
      </c>
      <c r="V1276" s="1">
        <v>13458</v>
      </c>
      <c r="AB1276" s="1">
        <v>270</v>
      </c>
      <c r="AK1276" s="7">
        <f t="shared" si="765"/>
        <v>0</v>
      </c>
      <c r="AL1276" s="7">
        <f t="shared" si="766"/>
        <v>0</v>
      </c>
      <c r="AM1276" s="7">
        <f t="shared" si="767"/>
        <v>0</v>
      </c>
      <c r="AN1276" s="2">
        <f t="shared" si="768"/>
        <v>0</v>
      </c>
      <c r="AO1276" s="2">
        <f t="shared" si="769"/>
        <v>0</v>
      </c>
      <c r="AP1276" s="2">
        <f t="shared" si="770"/>
        <v>0</v>
      </c>
      <c r="AR1276" t="str">
        <f t="shared" si="771"/>
        <v>Camden</v>
      </c>
      <c r="AS1276" t="s">
        <v>3070</v>
      </c>
      <c r="AT1276" s="184"/>
      <c r="AV1276" s="97">
        <v>34</v>
      </c>
      <c r="AW1276" s="99">
        <v>7</v>
      </c>
      <c r="AX1276" s="105">
        <f t="shared" si="772"/>
        <v>34007</v>
      </c>
      <c r="AZ1276" s="7" t="s">
        <v>2951</v>
      </c>
      <c r="BA1276" t="s">
        <v>3184</v>
      </c>
    </row>
    <row r="1277" spans="1:80" hidden="1" outlineLevel="1">
      <c r="A1277" t="s">
        <v>1669</v>
      </c>
      <c r="B1277" t="s">
        <v>3070</v>
      </c>
      <c r="C1277" s="1">
        <f t="shared" si="758"/>
        <v>10635</v>
      </c>
      <c r="D1277" s="7">
        <f>IF(R1277&gt;0,RANK(R1277,(R1277:T1277,U1277:AI1277)),0)</f>
        <v>2</v>
      </c>
      <c r="E1277" s="7">
        <f>IF(S1277&gt;0,RANK(S1277,(R1277:T1277,U1277:AI1277)),0)</f>
        <v>0</v>
      </c>
      <c r="F1277" s="7">
        <f>IF(T1277&gt;0,RANK(T1277,(R1277:T1277,U1277:AI1277)),0)</f>
        <v>0</v>
      </c>
      <c r="G1277" s="7">
        <f>IF(U1277&gt;0,RANK(U1277,(R1277:T1277,U1277:AI1277)),0)</f>
        <v>3</v>
      </c>
      <c r="H1277" s="7">
        <f t="shared" si="759"/>
        <v>1</v>
      </c>
      <c r="I1277" s="49">
        <f t="shared" si="773"/>
        <v>6911</v>
      </c>
      <c r="J1277" s="177">
        <f t="shared" si="774"/>
        <v>0.64983544898918666</v>
      </c>
      <c r="K1277" s="2"/>
      <c r="L1277" s="2">
        <f t="shared" si="760"/>
        <v>0.13643629525152798</v>
      </c>
      <c r="M1277" s="2">
        <f t="shared" si="761"/>
        <v>0</v>
      </c>
      <c r="N1277" s="2">
        <f t="shared" si="762"/>
        <v>0</v>
      </c>
      <c r="O1277" s="2">
        <f t="shared" si="763"/>
        <v>6.8641278796426897E-2</v>
      </c>
      <c r="P1277" s="2">
        <f t="shared" si="764"/>
        <v>0.78627174424071467</v>
      </c>
      <c r="Q1277" s="2">
        <f t="shared" si="735"/>
        <v>8.6506817113304324E-3</v>
      </c>
      <c r="R1277" s="1">
        <v>1451</v>
      </c>
      <c r="U1277" s="1">
        <v>730</v>
      </c>
      <c r="V1277" s="1">
        <v>8362</v>
      </c>
      <c r="AB1277" s="1">
        <v>92</v>
      </c>
      <c r="AK1277" s="7">
        <f t="shared" si="765"/>
        <v>0</v>
      </c>
      <c r="AL1277" s="7">
        <f t="shared" si="766"/>
        <v>0</v>
      </c>
      <c r="AM1277" s="7">
        <f t="shared" si="767"/>
        <v>0</v>
      </c>
      <c r="AN1277" s="2">
        <f t="shared" si="768"/>
        <v>0</v>
      </c>
      <c r="AO1277" s="2">
        <f t="shared" si="769"/>
        <v>0</v>
      </c>
      <c r="AP1277" s="2">
        <f t="shared" si="770"/>
        <v>0</v>
      </c>
      <c r="AR1277" t="str">
        <f t="shared" si="771"/>
        <v>Cape May</v>
      </c>
      <c r="AS1277" t="s">
        <v>3070</v>
      </c>
      <c r="AT1277" s="184">
        <v>2</v>
      </c>
      <c r="AV1277" s="97">
        <v>34</v>
      </c>
      <c r="AW1277" s="99">
        <v>9</v>
      </c>
      <c r="AX1277" s="105">
        <f t="shared" si="772"/>
        <v>34009</v>
      </c>
      <c r="AZ1277" s="7" t="s">
        <v>2951</v>
      </c>
      <c r="BA1277" t="s">
        <v>3184</v>
      </c>
    </row>
    <row r="1278" spans="1:80" hidden="1" outlineLevel="1">
      <c r="A1278" t="s">
        <v>2189</v>
      </c>
      <c r="B1278" t="s">
        <v>3070</v>
      </c>
      <c r="C1278" s="1">
        <f t="shared" si="758"/>
        <v>6020</v>
      </c>
      <c r="D1278" s="7">
        <f>IF(R1278&gt;0,RANK(R1278,(R1278:T1278,U1278:AI1278)),0)</f>
        <v>2</v>
      </c>
      <c r="E1278" s="7">
        <f>IF(S1278&gt;0,RANK(S1278,(R1278:T1278,U1278:AI1278)),0)</f>
        <v>0</v>
      </c>
      <c r="F1278" s="7">
        <f>IF(T1278&gt;0,RANK(T1278,(R1278:T1278,U1278:AI1278)),0)</f>
        <v>0</v>
      </c>
      <c r="G1278" s="7">
        <f>IF(U1278&gt;0,RANK(U1278,(R1278:T1278,U1278:AI1278)),0)</f>
        <v>3</v>
      </c>
      <c r="H1278" s="7">
        <f t="shared" si="759"/>
        <v>1</v>
      </c>
      <c r="I1278" s="49">
        <f t="shared" si="773"/>
        <v>4366</v>
      </c>
      <c r="J1278" s="177">
        <f t="shared" si="774"/>
        <v>0.725249169435216</v>
      </c>
      <c r="K1278" s="2"/>
      <c r="L1278" s="2">
        <f t="shared" si="760"/>
        <v>9.8172757475083056E-2</v>
      </c>
      <c r="M1278" s="2">
        <f t="shared" si="761"/>
        <v>0</v>
      </c>
      <c r="N1278" s="2">
        <f t="shared" si="762"/>
        <v>0</v>
      </c>
      <c r="O1278" s="2">
        <f t="shared" si="763"/>
        <v>7.3255813953488375E-2</v>
      </c>
      <c r="P1278" s="2">
        <f t="shared" si="764"/>
        <v>0.82342192691029903</v>
      </c>
      <c r="Q1278" s="2">
        <f t="shared" si="735"/>
        <v>5.1495016611295963E-3</v>
      </c>
      <c r="R1278" s="1">
        <v>591</v>
      </c>
      <c r="U1278" s="1">
        <v>441</v>
      </c>
      <c r="V1278" s="1">
        <v>4957</v>
      </c>
      <c r="AB1278" s="1">
        <v>31</v>
      </c>
      <c r="AC1278" s="166"/>
      <c r="AK1278" s="7">
        <f t="shared" si="765"/>
        <v>0</v>
      </c>
      <c r="AL1278" s="7">
        <f t="shared" si="766"/>
        <v>0</v>
      </c>
      <c r="AM1278" s="7">
        <f t="shared" si="767"/>
        <v>0</v>
      </c>
      <c r="AN1278" s="2">
        <f t="shared" si="768"/>
        <v>0</v>
      </c>
      <c r="AO1278" s="2">
        <f t="shared" si="769"/>
        <v>0</v>
      </c>
      <c r="AP1278" s="2">
        <f t="shared" si="770"/>
        <v>0</v>
      </c>
      <c r="AR1278" t="str">
        <f t="shared" si="771"/>
        <v>Cumberland</v>
      </c>
      <c r="AS1278" t="s">
        <v>3070</v>
      </c>
      <c r="AT1278" s="184">
        <v>2</v>
      </c>
      <c r="AV1278" s="97">
        <v>34</v>
      </c>
      <c r="AW1278" s="99">
        <v>11</v>
      </c>
      <c r="AX1278" s="105">
        <f t="shared" si="772"/>
        <v>34011</v>
      </c>
      <c r="AZ1278" s="7" t="s">
        <v>2951</v>
      </c>
      <c r="BA1278" t="s">
        <v>3184</v>
      </c>
    </row>
    <row r="1279" spans="1:80" hidden="1" outlineLevel="1">
      <c r="A1279" t="s">
        <v>810</v>
      </c>
      <c r="B1279" t="s">
        <v>3070</v>
      </c>
      <c r="C1279" s="1">
        <f t="shared" si="758"/>
        <v>15188</v>
      </c>
      <c r="D1279" s="7">
        <f>IF(R1279&gt;0,RANK(R1279,(R1279:T1279,U1279:AI1279)),0)</f>
        <v>2</v>
      </c>
      <c r="E1279" s="7">
        <f>IF(S1279&gt;0,RANK(S1279,(R1279:T1279,U1279:AI1279)),0)</f>
        <v>0</v>
      </c>
      <c r="F1279" s="7">
        <f>IF(T1279&gt;0,RANK(T1279,(R1279:T1279,U1279:AI1279)),0)</f>
        <v>0</v>
      </c>
      <c r="G1279" s="7">
        <f>IF(U1279&gt;0,RANK(U1279,(R1279:T1279,U1279:AI1279)),0)</f>
        <v>3</v>
      </c>
      <c r="H1279" s="7">
        <f t="shared" si="759"/>
        <v>1</v>
      </c>
      <c r="I1279" s="49">
        <f t="shared" si="773"/>
        <v>9598</v>
      </c>
      <c r="J1279" s="177">
        <f t="shared" si="774"/>
        <v>0.63194627337371612</v>
      </c>
      <c r="K1279" s="2"/>
      <c r="L1279" s="2">
        <f t="shared" si="760"/>
        <v>0.14715564919673427</v>
      </c>
      <c r="M1279" s="2">
        <f t="shared" si="761"/>
        <v>0</v>
      </c>
      <c r="N1279" s="2">
        <f t="shared" si="762"/>
        <v>0</v>
      </c>
      <c r="O1279" s="2">
        <f t="shared" si="763"/>
        <v>5.6491967342638928E-2</v>
      </c>
      <c r="P1279" s="2">
        <f t="shared" si="764"/>
        <v>0.7791019225704503</v>
      </c>
      <c r="Q1279" s="2">
        <f t="shared" si="735"/>
        <v>1.7250460890176456E-2</v>
      </c>
      <c r="R1279" s="1">
        <v>2235</v>
      </c>
      <c r="U1279" s="1">
        <v>858</v>
      </c>
      <c r="V1279" s="1">
        <v>11833</v>
      </c>
      <c r="AB1279" s="1">
        <v>262</v>
      </c>
      <c r="AC1279" s="166"/>
      <c r="AK1279" s="7">
        <f t="shared" si="765"/>
        <v>0</v>
      </c>
      <c r="AL1279" s="7">
        <f t="shared" si="766"/>
        <v>0</v>
      </c>
      <c r="AM1279" s="7">
        <f t="shared" si="767"/>
        <v>0</v>
      </c>
      <c r="AN1279" s="2">
        <f t="shared" si="768"/>
        <v>0</v>
      </c>
      <c r="AO1279" s="2">
        <f t="shared" si="769"/>
        <v>0</v>
      </c>
      <c r="AP1279" s="2">
        <f t="shared" si="770"/>
        <v>0</v>
      </c>
      <c r="AR1279" t="str">
        <f t="shared" si="771"/>
        <v>Essex</v>
      </c>
      <c r="AS1279" t="s">
        <v>3070</v>
      </c>
      <c r="AT1279" s="184"/>
      <c r="AV1279" s="97">
        <v>34</v>
      </c>
      <c r="AW1279" s="99">
        <v>13</v>
      </c>
      <c r="AX1279" s="105">
        <f t="shared" si="772"/>
        <v>34013</v>
      </c>
      <c r="AZ1279" s="7" t="s">
        <v>2951</v>
      </c>
      <c r="BA1279" t="s">
        <v>3184</v>
      </c>
    </row>
    <row r="1280" spans="1:80" hidden="1" outlineLevel="1">
      <c r="A1280" t="s">
        <v>1385</v>
      </c>
      <c r="B1280" t="s">
        <v>3070</v>
      </c>
      <c r="C1280" s="1">
        <f t="shared" si="758"/>
        <v>15057</v>
      </c>
      <c r="D1280" s="7">
        <f>IF(R1280&gt;0,RANK(R1280,(R1280:T1280,U1280:AI1280)),0)</f>
        <v>2</v>
      </c>
      <c r="E1280" s="7">
        <f>IF(S1280&gt;0,RANK(S1280,(R1280:T1280,U1280:AI1280)),0)</f>
        <v>0</v>
      </c>
      <c r="F1280" s="7">
        <f>IF(T1280&gt;0,RANK(T1280,(R1280:T1280,U1280:AI1280)),0)</f>
        <v>0</v>
      </c>
      <c r="G1280" s="7">
        <f>IF(U1280&gt;0,RANK(U1280,(R1280:T1280,U1280:AI1280)),0)</f>
        <v>3</v>
      </c>
      <c r="H1280" s="7">
        <f t="shared" si="759"/>
        <v>1</v>
      </c>
      <c r="I1280" s="49">
        <f t="shared" si="773"/>
        <v>10095</v>
      </c>
      <c r="J1280" s="177">
        <f t="shared" si="774"/>
        <v>0.67045228133094237</v>
      </c>
      <c r="K1280" s="2"/>
      <c r="L1280" s="2">
        <f t="shared" si="760"/>
        <v>0.11908082619379691</v>
      </c>
      <c r="M1280" s="2">
        <f t="shared" si="761"/>
        <v>0</v>
      </c>
      <c r="N1280" s="2">
        <f t="shared" si="762"/>
        <v>0</v>
      </c>
      <c r="O1280" s="2">
        <f t="shared" si="763"/>
        <v>7.7239822009696493E-2</v>
      </c>
      <c r="P1280" s="2">
        <f t="shared" si="764"/>
        <v>0.78953310752473937</v>
      </c>
      <c r="Q1280" s="2">
        <f t="shared" si="735"/>
        <v>1.414624427176725E-2</v>
      </c>
      <c r="R1280" s="1">
        <v>1793</v>
      </c>
      <c r="U1280" s="1">
        <v>1163</v>
      </c>
      <c r="V1280" s="1">
        <v>11888</v>
      </c>
      <c r="AB1280" s="1">
        <v>213</v>
      </c>
      <c r="AK1280" s="7">
        <f t="shared" si="765"/>
        <v>0</v>
      </c>
      <c r="AL1280" s="7">
        <f t="shared" si="766"/>
        <v>0</v>
      </c>
      <c r="AM1280" s="7">
        <f t="shared" si="767"/>
        <v>0</v>
      </c>
      <c r="AN1280" s="2">
        <f t="shared" si="768"/>
        <v>0</v>
      </c>
      <c r="AO1280" s="2">
        <f t="shared" si="769"/>
        <v>0</v>
      </c>
      <c r="AP1280" s="2">
        <f t="shared" si="770"/>
        <v>0</v>
      </c>
      <c r="AR1280" t="str">
        <f t="shared" si="771"/>
        <v>Gloucester</v>
      </c>
      <c r="AS1280" t="s">
        <v>3070</v>
      </c>
      <c r="AT1280" s="184"/>
      <c r="AV1280" s="97">
        <v>34</v>
      </c>
      <c r="AW1280" s="99">
        <v>15</v>
      </c>
      <c r="AX1280" s="105">
        <f t="shared" si="772"/>
        <v>34015</v>
      </c>
      <c r="AZ1280" s="7" t="s">
        <v>2951</v>
      </c>
      <c r="BA1280" t="s">
        <v>3184</v>
      </c>
    </row>
    <row r="1281" spans="1:53" hidden="1" outlineLevel="1">
      <c r="A1281" t="s">
        <v>1386</v>
      </c>
      <c r="B1281" t="s">
        <v>3070</v>
      </c>
      <c r="C1281" s="1">
        <f t="shared" si="758"/>
        <v>8418</v>
      </c>
      <c r="D1281" s="7">
        <f>IF(R1281&gt;0,RANK(R1281,(R1281:T1281,U1281:AI1281)),0)</f>
        <v>2</v>
      </c>
      <c r="E1281" s="7">
        <f>IF(S1281&gt;0,RANK(S1281,(R1281:T1281,U1281:AI1281)),0)</f>
        <v>0</v>
      </c>
      <c r="F1281" s="7">
        <f>IF(T1281&gt;0,RANK(T1281,(R1281:T1281,U1281:AI1281)),0)</f>
        <v>0</v>
      </c>
      <c r="G1281" s="7">
        <f>IF(U1281&gt;0,RANK(U1281,(R1281:T1281,U1281:AI1281)),0)</f>
        <v>3</v>
      </c>
      <c r="H1281" s="7">
        <f t="shared" si="759"/>
        <v>1</v>
      </c>
      <c r="I1281" s="49">
        <f t="shared" si="773"/>
        <v>5689</v>
      </c>
      <c r="J1281" s="177">
        <f t="shared" si="774"/>
        <v>0.67581373247802323</v>
      </c>
      <c r="K1281" s="2"/>
      <c r="L1281" s="2">
        <f t="shared" si="760"/>
        <v>0.1104775481111903</v>
      </c>
      <c r="M1281" s="2">
        <f t="shared" si="761"/>
        <v>0</v>
      </c>
      <c r="N1281" s="2">
        <f t="shared" si="762"/>
        <v>0</v>
      </c>
      <c r="O1281" s="2">
        <f t="shared" si="763"/>
        <v>9.3014967925873132E-2</v>
      </c>
      <c r="P1281" s="2">
        <f t="shared" si="764"/>
        <v>0.7862912805892136</v>
      </c>
      <c r="Q1281" s="2">
        <f t="shared" si="735"/>
        <v>1.0216203373722976E-2</v>
      </c>
      <c r="R1281" s="1">
        <v>930</v>
      </c>
      <c r="U1281" s="1">
        <v>783</v>
      </c>
      <c r="V1281" s="1">
        <v>6619</v>
      </c>
      <c r="AB1281" s="1">
        <v>86</v>
      </c>
      <c r="AK1281" s="7">
        <f t="shared" si="765"/>
        <v>0</v>
      </c>
      <c r="AL1281" s="7">
        <f t="shared" si="766"/>
        <v>0</v>
      </c>
      <c r="AM1281" s="7">
        <f t="shared" si="767"/>
        <v>0</v>
      </c>
      <c r="AN1281" s="2">
        <f t="shared" si="768"/>
        <v>0</v>
      </c>
      <c r="AO1281" s="2">
        <f t="shared" si="769"/>
        <v>0</v>
      </c>
      <c r="AP1281" s="2">
        <f t="shared" si="770"/>
        <v>0</v>
      </c>
      <c r="AR1281" t="str">
        <f t="shared" si="771"/>
        <v>Hudson</v>
      </c>
      <c r="AS1281" t="s">
        <v>3070</v>
      </c>
      <c r="AT1281" s="184"/>
      <c r="AV1281" s="97">
        <v>34</v>
      </c>
      <c r="AW1281" s="99">
        <v>17</v>
      </c>
      <c r="AX1281" s="105">
        <f t="shared" si="772"/>
        <v>34017</v>
      </c>
      <c r="AZ1281" s="7" t="s">
        <v>2951</v>
      </c>
      <c r="BA1281" t="s">
        <v>3184</v>
      </c>
    </row>
    <row r="1282" spans="1:53" hidden="1" outlineLevel="1">
      <c r="A1282" t="s">
        <v>694</v>
      </c>
      <c r="B1282" t="s">
        <v>3070</v>
      </c>
      <c r="C1282" s="1">
        <f t="shared" si="758"/>
        <v>16623</v>
      </c>
      <c r="D1282" s="7">
        <f>IF(R1282&gt;0,RANK(R1282,(R1282:T1282,U1282:AI1282)),0)</f>
        <v>2</v>
      </c>
      <c r="E1282" s="7">
        <f>IF(S1282&gt;0,RANK(S1282,(R1282:T1282,U1282:AI1282)),0)</f>
        <v>0</v>
      </c>
      <c r="F1282" s="7">
        <f>IF(T1282&gt;0,RANK(T1282,(R1282:T1282,U1282:AI1282)),0)</f>
        <v>0</v>
      </c>
      <c r="G1282" s="7">
        <f>IF(U1282&gt;0,RANK(U1282,(R1282:T1282,U1282:AI1282)),0)</f>
        <v>3</v>
      </c>
      <c r="H1282" s="7">
        <f t="shared" si="759"/>
        <v>1</v>
      </c>
      <c r="I1282" s="49">
        <f t="shared" si="773"/>
        <v>9421</v>
      </c>
      <c r="J1282" s="177">
        <f t="shared" si="774"/>
        <v>0.5667448715634964</v>
      </c>
      <c r="K1282" s="2"/>
      <c r="L1282" s="2">
        <f t="shared" si="760"/>
        <v>0.18360103471094266</v>
      </c>
      <c r="M1282" s="2">
        <f t="shared" si="761"/>
        <v>0</v>
      </c>
      <c r="N1282" s="2">
        <f t="shared" si="762"/>
        <v>0</v>
      </c>
      <c r="O1282" s="2">
        <f t="shared" si="763"/>
        <v>5.3961378812488719E-2</v>
      </c>
      <c r="P1282" s="2">
        <f t="shared" si="764"/>
        <v>0.75034590627443898</v>
      </c>
      <c r="Q1282" s="2">
        <f t="shared" si="735"/>
        <v>1.2091680202129584E-2</v>
      </c>
      <c r="R1282" s="1">
        <v>3052</v>
      </c>
      <c r="U1282" s="1">
        <v>897</v>
      </c>
      <c r="V1282" s="1">
        <v>12473</v>
      </c>
      <c r="AB1282" s="166">
        <v>201</v>
      </c>
      <c r="AK1282" s="7">
        <f t="shared" si="765"/>
        <v>0</v>
      </c>
      <c r="AL1282" s="7">
        <f t="shared" si="766"/>
        <v>0</v>
      </c>
      <c r="AM1282" s="7">
        <f t="shared" si="767"/>
        <v>0</v>
      </c>
      <c r="AN1282" s="2">
        <f t="shared" si="768"/>
        <v>0</v>
      </c>
      <c r="AO1282" s="2">
        <f t="shared" si="769"/>
        <v>0</v>
      </c>
      <c r="AP1282" s="2">
        <f t="shared" si="770"/>
        <v>0</v>
      </c>
      <c r="AR1282" t="str">
        <f t="shared" si="771"/>
        <v>Hunterdon</v>
      </c>
      <c r="AS1282" t="s">
        <v>3070</v>
      </c>
      <c r="AT1282" s="184">
        <v>7</v>
      </c>
      <c r="AV1282" s="97">
        <v>34</v>
      </c>
      <c r="AW1282" s="99">
        <v>19</v>
      </c>
      <c r="AX1282" s="105">
        <f t="shared" si="772"/>
        <v>34019</v>
      </c>
      <c r="AZ1282" s="7" t="s">
        <v>2951</v>
      </c>
      <c r="BA1282" t="s">
        <v>3184</v>
      </c>
    </row>
    <row r="1283" spans="1:53" hidden="1" outlineLevel="1">
      <c r="A1283" t="s">
        <v>658</v>
      </c>
      <c r="B1283" t="s">
        <v>3070</v>
      </c>
      <c r="C1283" s="1">
        <f t="shared" si="758"/>
        <v>12014</v>
      </c>
      <c r="D1283" s="7">
        <f>IF(R1283&gt;0,RANK(R1283,(R1283:T1283,U1283:AI1283)),0)</f>
        <v>2</v>
      </c>
      <c r="E1283" s="7">
        <f>IF(S1283&gt;0,RANK(S1283,(R1283:T1283,U1283:AI1283)),0)</f>
        <v>0</v>
      </c>
      <c r="F1283" s="7">
        <f>IF(T1283&gt;0,RANK(T1283,(R1283:T1283,U1283:AI1283)),0)</f>
        <v>0</v>
      </c>
      <c r="G1283" s="7">
        <f>IF(U1283&gt;0,RANK(U1283,(R1283:T1283,U1283:AI1283)),0)</f>
        <v>3</v>
      </c>
      <c r="H1283" s="7">
        <f t="shared" si="759"/>
        <v>1</v>
      </c>
      <c r="I1283" s="49">
        <f t="shared" si="773"/>
        <v>6412</v>
      </c>
      <c r="J1283" s="177">
        <f t="shared" si="774"/>
        <v>0.53371067088396873</v>
      </c>
      <c r="K1283" s="2"/>
      <c r="L1283" s="2">
        <f t="shared" si="760"/>
        <v>0.19077742633594141</v>
      </c>
      <c r="M1283" s="2">
        <f t="shared" si="761"/>
        <v>0</v>
      </c>
      <c r="N1283" s="2">
        <f t="shared" si="762"/>
        <v>0</v>
      </c>
      <c r="O1283" s="2">
        <f t="shared" si="763"/>
        <v>7.5495255535208916E-2</v>
      </c>
      <c r="P1283" s="2">
        <f t="shared" si="764"/>
        <v>0.72448809721991014</v>
      </c>
      <c r="Q1283" s="2">
        <f t="shared" si="735"/>
        <v>9.2392209089395827E-3</v>
      </c>
      <c r="R1283" s="1">
        <v>2292</v>
      </c>
      <c r="U1283" s="1">
        <v>907</v>
      </c>
      <c r="V1283" s="1">
        <v>8704</v>
      </c>
      <c r="AB1283" s="1">
        <v>111</v>
      </c>
      <c r="AK1283" s="7">
        <f t="shared" si="765"/>
        <v>0</v>
      </c>
      <c r="AL1283" s="7">
        <f t="shared" si="766"/>
        <v>0</v>
      </c>
      <c r="AM1283" s="7">
        <f t="shared" si="767"/>
        <v>0</v>
      </c>
      <c r="AN1283" s="2">
        <f t="shared" si="768"/>
        <v>0</v>
      </c>
      <c r="AO1283" s="2">
        <f t="shared" si="769"/>
        <v>0</v>
      </c>
      <c r="AP1283" s="2">
        <f t="shared" si="770"/>
        <v>0</v>
      </c>
      <c r="AR1283" t="str">
        <f t="shared" si="771"/>
        <v>Mercer</v>
      </c>
      <c r="AS1283" t="s">
        <v>3070</v>
      </c>
      <c r="AT1283" s="184"/>
      <c r="AV1283" s="97">
        <v>34</v>
      </c>
      <c r="AW1283" s="99">
        <v>21</v>
      </c>
      <c r="AX1283" s="105">
        <f t="shared" si="772"/>
        <v>34021</v>
      </c>
      <c r="AZ1283" s="7" t="s">
        <v>2951</v>
      </c>
      <c r="BA1283" t="s">
        <v>3184</v>
      </c>
    </row>
    <row r="1284" spans="1:53" hidden="1" outlineLevel="1">
      <c r="A1284" t="s">
        <v>2234</v>
      </c>
      <c r="B1284" t="s">
        <v>3070</v>
      </c>
      <c r="C1284" s="1">
        <f t="shared" si="758"/>
        <v>25012</v>
      </c>
      <c r="D1284" s="7">
        <f>IF(R1284&gt;0,RANK(R1284,(R1284:T1284,U1284:AI1284)),0)</f>
        <v>2</v>
      </c>
      <c r="E1284" s="7">
        <f>IF(S1284&gt;0,RANK(S1284,(R1284:T1284,U1284:AI1284)),0)</f>
        <v>0</v>
      </c>
      <c r="F1284" s="7">
        <f>IF(T1284&gt;0,RANK(T1284,(R1284:T1284,U1284:AI1284)),0)</f>
        <v>0</v>
      </c>
      <c r="G1284" s="7">
        <f>IF(U1284&gt;0,RANK(U1284,(R1284:T1284,U1284:AI1284)),0)</f>
        <v>3</v>
      </c>
      <c r="H1284" s="7">
        <f t="shared" si="759"/>
        <v>1</v>
      </c>
      <c r="I1284" s="49">
        <f t="shared" si="773"/>
        <v>18496</v>
      </c>
      <c r="J1284" s="177">
        <f t="shared" si="774"/>
        <v>0.73948504717735486</v>
      </c>
      <c r="K1284" s="2"/>
      <c r="L1284" s="2">
        <f t="shared" si="760"/>
        <v>0.10315048776587238</v>
      </c>
      <c r="M1284" s="2">
        <f t="shared" si="761"/>
        <v>0</v>
      </c>
      <c r="N1284" s="2">
        <f t="shared" si="762"/>
        <v>0</v>
      </c>
      <c r="O1284" s="2">
        <f t="shared" si="763"/>
        <v>5.421397729090037E-2</v>
      </c>
      <c r="P1284" s="2">
        <f t="shared" si="764"/>
        <v>0.84263553494322729</v>
      </c>
      <c r="Q1284" s="2">
        <f t="shared" si="735"/>
        <v>-1.1102230246251565E-16</v>
      </c>
      <c r="R1284" s="1">
        <v>2580</v>
      </c>
      <c r="U1284" s="1">
        <v>1356</v>
      </c>
      <c r="V1284" s="1">
        <v>21076</v>
      </c>
      <c r="AC1284" s="166"/>
      <c r="AK1284" s="7">
        <f t="shared" si="765"/>
        <v>0</v>
      </c>
      <c r="AL1284" s="7">
        <f t="shared" si="766"/>
        <v>0</v>
      </c>
      <c r="AM1284" s="7">
        <f t="shared" si="767"/>
        <v>0</v>
      </c>
      <c r="AN1284" s="2">
        <f t="shared" si="768"/>
        <v>0</v>
      </c>
      <c r="AO1284" s="2">
        <f t="shared" si="769"/>
        <v>0</v>
      </c>
      <c r="AP1284" s="2">
        <f t="shared" si="770"/>
        <v>0</v>
      </c>
      <c r="AR1284" t="str">
        <f t="shared" si="771"/>
        <v>Middlesex</v>
      </c>
      <c r="AS1284" t="s">
        <v>3070</v>
      </c>
      <c r="AT1284" s="184"/>
      <c r="AV1284" s="97">
        <v>34</v>
      </c>
      <c r="AW1284" s="99">
        <v>23</v>
      </c>
      <c r="AX1284" s="105">
        <f t="shared" si="772"/>
        <v>34023</v>
      </c>
      <c r="AZ1284" s="7" t="s">
        <v>2951</v>
      </c>
      <c r="BA1284" t="s">
        <v>3184</v>
      </c>
    </row>
    <row r="1285" spans="1:53" hidden="1" outlineLevel="1">
      <c r="A1285" t="s">
        <v>2640</v>
      </c>
      <c r="B1285" t="s">
        <v>3070</v>
      </c>
      <c r="C1285" s="1">
        <f t="shared" si="758"/>
        <v>42234</v>
      </c>
      <c r="D1285" s="7">
        <f>IF(R1285&gt;0,RANK(R1285,(R1285:T1285,U1285:AI1285)),0)</f>
        <v>2</v>
      </c>
      <c r="E1285" s="7">
        <f>IF(S1285&gt;0,RANK(S1285,(R1285:T1285,U1285:AI1285)),0)</f>
        <v>0</v>
      </c>
      <c r="F1285" s="7">
        <f>IF(T1285&gt;0,RANK(T1285,(R1285:T1285,U1285:AI1285)),0)</f>
        <v>0</v>
      </c>
      <c r="G1285" s="7">
        <f>IF(U1285&gt;0,RANK(U1285,(R1285:T1285,U1285:AI1285)),0)</f>
        <v>3</v>
      </c>
      <c r="H1285" s="7">
        <f t="shared" si="759"/>
        <v>1</v>
      </c>
      <c r="I1285" s="49">
        <f t="shared" si="773"/>
        <v>30868</v>
      </c>
      <c r="J1285" s="177">
        <f t="shared" si="774"/>
        <v>0.73088033338068858</v>
      </c>
      <c r="K1285" s="2"/>
      <c r="L1285" s="2">
        <f t="shared" si="760"/>
        <v>0.10614670644504427</v>
      </c>
      <c r="M1285" s="2">
        <f t="shared" si="761"/>
        <v>0</v>
      </c>
      <c r="N1285" s="2">
        <f t="shared" si="762"/>
        <v>0</v>
      </c>
      <c r="O1285" s="2">
        <f t="shared" si="763"/>
        <v>4.7118435383813988E-2</v>
      </c>
      <c r="P1285" s="2">
        <f t="shared" si="764"/>
        <v>0.83702703982573279</v>
      </c>
      <c r="Q1285" s="2">
        <f t="shared" si="735"/>
        <v>9.7078183454089029E-3</v>
      </c>
      <c r="R1285" s="1">
        <v>4483</v>
      </c>
      <c r="U1285" s="1">
        <v>1990</v>
      </c>
      <c r="V1285" s="1">
        <v>35351</v>
      </c>
      <c r="AB1285" s="1">
        <v>410</v>
      </c>
      <c r="AK1285" s="7">
        <f t="shared" si="765"/>
        <v>0</v>
      </c>
      <c r="AL1285" s="7">
        <f t="shared" si="766"/>
        <v>0</v>
      </c>
      <c r="AM1285" s="7">
        <f t="shared" si="767"/>
        <v>0</v>
      </c>
      <c r="AN1285" s="2">
        <f t="shared" si="768"/>
        <v>0</v>
      </c>
      <c r="AO1285" s="2">
        <f t="shared" si="769"/>
        <v>0</v>
      </c>
      <c r="AP1285" s="2">
        <f t="shared" si="770"/>
        <v>0</v>
      </c>
      <c r="AR1285" t="str">
        <f t="shared" si="771"/>
        <v>Monmouth</v>
      </c>
      <c r="AS1285" t="s">
        <v>3070</v>
      </c>
      <c r="AT1285" s="184"/>
      <c r="AV1285" s="97">
        <v>34</v>
      </c>
      <c r="AW1285" s="99">
        <v>25</v>
      </c>
      <c r="AX1285" s="105">
        <f t="shared" si="772"/>
        <v>34025</v>
      </c>
      <c r="AZ1285" s="7" t="s">
        <v>2951</v>
      </c>
      <c r="BA1285" t="s">
        <v>3184</v>
      </c>
    </row>
    <row r="1286" spans="1:53" hidden="1" outlineLevel="1">
      <c r="A1286" t="s">
        <v>3197</v>
      </c>
      <c r="B1286" t="s">
        <v>3070</v>
      </c>
      <c r="C1286" s="1">
        <f t="shared" si="758"/>
        <v>51512</v>
      </c>
      <c r="D1286" s="7">
        <f>IF(R1286&gt;0,RANK(R1286,(R1286:T1286,U1286:AI1286)),0)</f>
        <v>2</v>
      </c>
      <c r="E1286" s="7">
        <f>IF(S1286&gt;0,RANK(S1286,(R1286:T1286,U1286:AI1286)),0)</f>
        <v>0</v>
      </c>
      <c r="F1286" s="7">
        <f>IF(T1286&gt;0,RANK(T1286,(R1286:T1286,U1286:AI1286)),0)</f>
        <v>0</v>
      </c>
      <c r="G1286" s="7">
        <f>IF(U1286&gt;0,RANK(U1286,(R1286:T1286,U1286:AI1286)),0)</f>
        <v>3</v>
      </c>
      <c r="H1286" s="7">
        <f t="shared" si="759"/>
        <v>1</v>
      </c>
      <c r="I1286" s="49">
        <f t="shared" si="773"/>
        <v>29000</v>
      </c>
      <c r="J1286" s="177">
        <f t="shared" si="774"/>
        <v>0.56297561733188384</v>
      </c>
      <c r="K1286" s="2"/>
      <c r="L1286" s="2">
        <f t="shared" si="760"/>
        <v>0.18069576021121292</v>
      </c>
      <c r="M1286" s="2">
        <f t="shared" si="761"/>
        <v>0</v>
      </c>
      <c r="N1286" s="2">
        <f t="shared" si="762"/>
        <v>0</v>
      </c>
      <c r="O1286" s="2">
        <f t="shared" si="763"/>
        <v>6.0937257338095976E-2</v>
      </c>
      <c r="P1286" s="2">
        <f t="shared" si="764"/>
        <v>0.74367137754309676</v>
      </c>
      <c r="Q1286" s="2">
        <f t="shared" si="735"/>
        <v>1.4695604907594362E-2</v>
      </c>
      <c r="R1286" s="1">
        <v>9308</v>
      </c>
      <c r="U1286" s="1">
        <v>3139</v>
      </c>
      <c r="V1286" s="1">
        <v>38308</v>
      </c>
      <c r="AB1286" s="1">
        <v>757</v>
      </c>
      <c r="AC1286" s="166"/>
      <c r="AK1286" s="7">
        <f t="shared" si="765"/>
        <v>0</v>
      </c>
      <c r="AL1286" s="7">
        <f t="shared" si="766"/>
        <v>0</v>
      </c>
      <c r="AM1286" s="7">
        <f t="shared" si="767"/>
        <v>0</v>
      </c>
      <c r="AN1286" s="2">
        <f t="shared" si="768"/>
        <v>0</v>
      </c>
      <c r="AO1286" s="2">
        <f t="shared" si="769"/>
        <v>0</v>
      </c>
      <c r="AP1286" s="2">
        <f t="shared" si="770"/>
        <v>0</v>
      </c>
      <c r="AR1286" t="str">
        <f t="shared" si="771"/>
        <v>Morris</v>
      </c>
      <c r="AS1286" t="s">
        <v>3070</v>
      </c>
      <c r="AT1286" s="184"/>
      <c r="AV1286" s="97">
        <v>34</v>
      </c>
      <c r="AW1286" s="99">
        <v>27</v>
      </c>
      <c r="AX1286" s="105">
        <f t="shared" si="772"/>
        <v>34027</v>
      </c>
      <c r="AZ1286" s="7" t="s">
        <v>2951</v>
      </c>
      <c r="BA1286" t="s">
        <v>3184</v>
      </c>
    </row>
    <row r="1287" spans="1:53" hidden="1" outlineLevel="1">
      <c r="A1287" t="s">
        <v>144</v>
      </c>
      <c r="B1287" t="s">
        <v>3070</v>
      </c>
      <c r="C1287" s="1">
        <f t="shared" si="758"/>
        <v>51316</v>
      </c>
      <c r="D1287" s="7">
        <f>IF(R1287&gt;0,RANK(R1287,(R1287:T1287,U1287:AI1287)),0)</f>
        <v>2</v>
      </c>
      <c r="E1287" s="7">
        <f>IF(S1287&gt;0,RANK(S1287,(R1287:T1287,U1287:AI1287)),0)</f>
        <v>0</v>
      </c>
      <c r="F1287" s="7">
        <f>IF(T1287&gt;0,RANK(T1287,(R1287:T1287,U1287:AI1287)),0)</f>
        <v>0</v>
      </c>
      <c r="G1287" s="7">
        <f>IF(U1287&gt;0,RANK(U1287,(R1287:T1287,U1287:AI1287)),0)</f>
        <v>3</v>
      </c>
      <c r="H1287" s="7">
        <f t="shared" si="759"/>
        <v>1</v>
      </c>
      <c r="I1287" s="49">
        <f t="shared" si="773"/>
        <v>41061</v>
      </c>
      <c r="J1287" s="177">
        <f t="shared" si="774"/>
        <v>0.80015979421622885</v>
      </c>
      <c r="K1287" s="2"/>
      <c r="L1287" s="2">
        <f t="shared" si="760"/>
        <v>7.3057136175851592E-2</v>
      </c>
      <c r="M1287" s="2">
        <f t="shared" si="761"/>
        <v>0</v>
      </c>
      <c r="N1287" s="2">
        <f t="shared" si="762"/>
        <v>0</v>
      </c>
      <c r="O1287" s="2">
        <f t="shared" si="763"/>
        <v>4.6164938810507442E-2</v>
      </c>
      <c r="P1287" s="2">
        <f t="shared" si="764"/>
        <v>0.87321693039208048</v>
      </c>
      <c r="Q1287" s="2">
        <f t="shared" si="735"/>
        <v>7.5609946215604573E-3</v>
      </c>
      <c r="R1287" s="1">
        <v>3749</v>
      </c>
      <c r="U1287" s="1">
        <v>2369</v>
      </c>
      <c r="V1287" s="1">
        <v>44810</v>
      </c>
      <c r="AB1287" s="1">
        <v>388</v>
      </c>
      <c r="AK1287" s="7">
        <f t="shared" si="765"/>
        <v>0</v>
      </c>
      <c r="AL1287" s="7">
        <f t="shared" si="766"/>
        <v>0</v>
      </c>
      <c r="AM1287" s="7">
        <f t="shared" si="767"/>
        <v>0</v>
      </c>
      <c r="AN1287" s="2">
        <f t="shared" si="768"/>
        <v>0</v>
      </c>
      <c r="AO1287" s="2">
        <f t="shared" si="769"/>
        <v>0</v>
      </c>
      <c r="AP1287" s="2">
        <f t="shared" si="770"/>
        <v>0</v>
      </c>
      <c r="AR1287" t="str">
        <f t="shared" si="771"/>
        <v>Ocean</v>
      </c>
      <c r="AS1287" t="s">
        <v>3070</v>
      </c>
      <c r="AT1287" s="184"/>
      <c r="AV1287" s="97">
        <v>34</v>
      </c>
      <c r="AW1287" s="99">
        <v>29</v>
      </c>
      <c r="AX1287" s="105">
        <f t="shared" si="772"/>
        <v>34029</v>
      </c>
      <c r="AZ1287" s="7" t="s">
        <v>2951</v>
      </c>
      <c r="BA1287" t="s">
        <v>3184</v>
      </c>
    </row>
    <row r="1288" spans="1:53" hidden="1" outlineLevel="1">
      <c r="A1288" t="s">
        <v>266</v>
      </c>
      <c r="B1288" t="s">
        <v>3070</v>
      </c>
      <c r="C1288" s="1">
        <f t="shared" si="758"/>
        <v>20036</v>
      </c>
      <c r="D1288" s="7">
        <f>IF(R1288&gt;0,RANK(R1288,(R1288:T1288,U1288:AI1288)),0)</f>
        <v>2</v>
      </c>
      <c r="E1288" s="7">
        <f>IF(S1288&gt;0,RANK(S1288,(R1288:T1288,U1288:AI1288)),0)</f>
        <v>0</v>
      </c>
      <c r="F1288" s="7">
        <f>IF(T1288&gt;0,RANK(T1288,(R1288:T1288,U1288:AI1288)),0)</f>
        <v>0</v>
      </c>
      <c r="G1288" s="7">
        <f>IF(U1288&gt;0,RANK(U1288,(R1288:T1288,U1288:AI1288)),0)</f>
        <v>3</v>
      </c>
      <c r="H1288" s="7">
        <f t="shared" si="759"/>
        <v>1</v>
      </c>
      <c r="I1288" s="49">
        <f t="shared" si="773"/>
        <v>14908</v>
      </c>
      <c r="J1288" s="177">
        <f t="shared" si="774"/>
        <v>0.74406069075663805</v>
      </c>
      <c r="K1288" s="2"/>
      <c r="L1288" s="2">
        <f t="shared" si="760"/>
        <v>9.1335595927330801E-2</v>
      </c>
      <c r="M1288" s="2">
        <f t="shared" si="761"/>
        <v>0</v>
      </c>
      <c r="N1288" s="2">
        <f t="shared" si="762"/>
        <v>0</v>
      </c>
      <c r="O1288" s="2">
        <f t="shared" si="763"/>
        <v>6.1788780195647833E-2</v>
      </c>
      <c r="P1288" s="2">
        <f t="shared" si="764"/>
        <v>0.83539628668396881</v>
      </c>
      <c r="Q1288" s="2">
        <f t="shared" si="735"/>
        <v>1.1479337193052608E-2</v>
      </c>
      <c r="R1288" s="1">
        <v>1830</v>
      </c>
      <c r="U1288" s="1">
        <v>1238</v>
      </c>
      <c r="V1288" s="1">
        <v>16738</v>
      </c>
      <c r="AB1288" s="1">
        <v>230</v>
      </c>
      <c r="AK1288" s="7">
        <f t="shared" si="765"/>
        <v>0</v>
      </c>
      <c r="AL1288" s="7">
        <f t="shared" si="766"/>
        <v>0</v>
      </c>
      <c r="AM1288" s="7">
        <f t="shared" si="767"/>
        <v>0</v>
      </c>
      <c r="AN1288" s="2">
        <f t="shared" si="768"/>
        <v>0</v>
      </c>
      <c r="AO1288" s="2">
        <f t="shared" si="769"/>
        <v>0</v>
      </c>
      <c r="AP1288" s="2">
        <f t="shared" si="770"/>
        <v>0</v>
      </c>
      <c r="AR1288" t="str">
        <f t="shared" si="771"/>
        <v>Passaic</v>
      </c>
      <c r="AS1288" t="s">
        <v>3070</v>
      </c>
      <c r="AT1288" s="184"/>
      <c r="AV1288" s="97">
        <v>34</v>
      </c>
      <c r="AW1288" s="99">
        <v>31</v>
      </c>
      <c r="AX1288" s="105">
        <f t="shared" si="772"/>
        <v>34031</v>
      </c>
      <c r="AZ1288" s="7" t="s">
        <v>2951</v>
      </c>
      <c r="BA1288" t="s">
        <v>3184</v>
      </c>
    </row>
    <row r="1289" spans="1:53" hidden="1" outlineLevel="1">
      <c r="A1289" t="s">
        <v>1837</v>
      </c>
      <c r="B1289" t="s">
        <v>3070</v>
      </c>
      <c r="C1289" s="1">
        <f t="shared" si="758"/>
        <v>3926</v>
      </c>
      <c r="D1289" s="7">
        <f>IF(R1289&gt;0,RANK(R1289,(R1289:T1289,U1289:AI1289)),0)</f>
        <v>2</v>
      </c>
      <c r="E1289" s="7">
        <f>IF(S1289&gt;0,RANK(S1289,(R1289:T1289,U1289:AI1289)),0)</f>
        <v>0</v>
      </c>
      <c r="F1289" s="7">
        <f>IF(T1289&gt;0,RANK(T1289,(R1289:T1289,U1289:AI1289)),0)</f>
        <v>0</v>
      </c>
      <c r="G1289" s="7">
        <f>IF(U1289&gt;0,RANK(U1289,(R1289:T1289,U1289:AI1289)),0)</f>
        <v>3</v>
      </c>
      <c r="H1289" s="7">
        <f t="shared" si="759"/>
        <v>1</v>
      </c>
      <c r="I1289" s="49">
        <f t="shared" si="773"/>
        <v>2543</v>
      </c>
      <c r="J1289" s="177">
        <f t="shared" si="774"/>
        <v>0.64773306164034639</v>
      </c>
      <c r="K1289" s="2"/>
      <c r="L1289" s="2">
        <f t="shared" si="760"/>
        <v>0.11793173713703516</v>
      </c>
      <c r="M1289" s="2">
        <f t="shared" si="761"/>
        <v>0</v>
      </c>
      <c r="N1289" s="2">
        <f t="shared" si="762"/>
        <v>0</v>
      </c>
      <c r="O1289" s="2">
        <f t="shared" si="763"/>
        <v>9.7045338767193068E-2</v>
      </c>
      <c r="P1289" s="2">
        <f t="shared" si="764"/>
        <v>0.76566479877738158</v>
      </c>
      <c r="Q1289" s="2">
        <f t="shared" si="735"/>
        <v>1.9358125318390207E-2</v>
      </c>
      <c r="R1289" s="1">
        <v>463</v>
      </c>
      <c r="U1289" s="1">
        <v>381</v>
      </c>
      <c r="V1289" s="1">
        <v>3006</v>
      </c>
      <c r="AB1289" s="1">
        <v>76</v>
      </c>
      <c r="AK1289" s="7">
        <f t="shared" si="765"/>
        <v>0</v>
      </c>
      <c r="AL1289" s="7">
        <f t="shared" si="766"/>
        <v>0</v>
      </c>
      <c r="AM1289" s="7">
        <f t="shared" si="767"/>
        <v>0</v>
      </c>
      <c r="AN1289" s="2">
        <f t="shared" si="768"/>
        <v>0</v>
      </c>
      <c r="AO1289" s="2">
        <f t="shared" si="769"/>
        <v>0</v>
      </c>
      <c r="AP1289" s="2">
        <f t="shared" si="770"/>
        <v>0</v>
      </c>
      <c r="AR1289" t="str">
        <f t="shared" si="771"/>
        <v>Salem</v>
      </c>
      <c r="AS1289" t="s">
        <v>3070</v>
      </c>
      <c r="AT1289" s="184">
        <v>2</v>
      </c>
      <c r="AV1289" s="97">
        <v>34</v>
      </c>
      <c r="AW1289" s="99">
        <v>33</v>
      </c>
      <c r="AX1289" s="105">
        <f t="shared" si="772"/>
        <v>34033</v>
      </c>
      <c r="AZ1289" s="7" t="s">
        <v>2951</v>
      </c>
      <c r="BA1289" t="s">
        <v>3184</v>
      </c>
    </row>
    <row r="1290" spans="1:53" hidden="1" outlineLevel="1">
      <c r="A1290" t="s">
        <v>411</v>
      </c>
      <c r="B1290" t="s">
        <v>3070</v>
      </c>
      <c r="C1290" s="1">
        <f t="shared" si="758"/>
        <v>22500</v>
      </c>
      <c r="D1290" s="7">
        <f>IF(R1290&gt;0,RANK(R1290,(R1290:T1290,U1290:AI1290)),0)</f>
        <v>2</v>
      </c>
      <c r="E1290" s="7">
        <f>IF(S1290&gt;0,RANK(S1290,(R1290:T1290,U1290:AI1290)),0)</f>
        <v>0</v>
      </c>
      <c r="F1290" s="7">
        <f>IF(T1290&gt;0,RANK(T1290,(R1290:T1290,U1290:AI1290)),0)</f>
        <v>0</v>
      </c>
      <c r="G1290" s="7">
        <f>IF(U1290&gt;0,RANK(U1290,(R1290:T1290,U1290:AI1290)),0)</f>
        <v>3</v>
      </c>
      <c r="H1290" s="7">
        <f t="shared" si="759"/>
        <v>1</v>
      </c>
      <c r="I1290" s="49">
        <f t="shared" si="773"/>
        <v>12811</v>
      </c>
      <c r="J1290" s="177">
        <f t="shared" si="774"/>
        <v>0.56937777777777776</v>
      </c>
      <c r="K1290" s="2"/>
      <c r="L1290" s="2">
        <f t="shared" si="760"/>
        <v>0.1852</v>
      </c>
      <c r="M1290" s="2">
        <f t="shared" si="761"/>
        <v>0</v>
      </c>
      <c r="N1290" s="2">
        <f t="shared" si="762"/>
        <v>0</v>
      </c>
      <c r="O1290" s="2">
        <f t="shared" si="763"/>
        <v>6.0222222222222226E-2</v>
      </c>
      <c r="P1290" s="2">
        <f t="shared" si="764"/>
        <v>0.75457777777777779</v>
      </c>
      <c r="Q1290" s="2">
        <f t="shared" si="735"/>
        <v>0</v>
      </c>
      <c r="R1290" s="1">
        <v>4167</v>
      </c>
      <c r="U1290" s="1">
        <v>1355</v>
      </c>
      <c r="V1290" s="1">
        <v>16978</v>
      </c>
      <c r="AC1290" s="166"/>
      <c r="AK1290" s="7">
        <f t="shared" si="765"/>
        <v>0</v>
      </c>
      <c r="AL1290" s="7">
        <f t="shared" si="766"/>
        <v>0</v>
      </c>
      <c r="AM1290" s="7">
        <f t="shared" si="767"/>
        <v>0</v>
      </c>
      <c r="AN1290" s="2">
        <f t="shared" si="768"/>
        <v>0</v>
      </c>
      <c r="AO1290" s="2">
        <f t="shared" si="769"/>
        <v>0</v>
      </c>
      <c r="AP1290" s="2">
        <f t="shared" si="770"/>
        <v>0</v>
      </c>
      <c r="AR1290" t="str">
        <f t="shared" si="771"/>
        <v>Somerset</v>
      </c>
      <c r="AS1290" t="s">
        <v>3070</v>
      </c>
      <c r="AT1290" s="184"/>
      <c r="AV1290" s="97">
        <v>34</v>
      </c>
      <c r="AW1290" s="99">
        <v>35</v>
      </c>
      <c r="AX1290" s="105">
        <f t="shared" si="772"/>
        <v>34035</v>
      </c>
      <c r="AZ1290" s="7" t="s">
        <v>2951</v>
      </c>
      <c r="BA1290" t="s">
        <v>3184</v>
      </c>
    </row>
    <row r="1291" spans="1:53" hidden="1" outlineLevel="1">
      <c r="A1291" t="s">
        <v>1135</v>
      </c>
      <c r="B1291" t="s">
        <v>3070</v>
      </c>
      <c r="C1291" s="1">
        <f t="shared" si="758"/>
        <v>17579</v>
      </c>
      <c r="D1291" s="7">
        <f>IF(R1291&gt;0,RANK(R1291,(R1291:T1291,U1291:AI1291)),0)</f>
        <v>2</v>
      </c>
      <c r="E1291" s="7">
        <f>IF(S1291&gt;0,RANK(S1291,(R1291:T1291,U1291:AI1291)),0)</f>
        <v>0</v>
      </c>
      <c r="F1291" s="7">
        <f>IF(T1291&gt;0,RANK(T1291,(R1291:T1291,U1291:AI1291)),0)</f>
        <v>0</v>
      </c>
      <c r="G1291" s="7">
        <f>IF(U1291&gt;0,RANK(U1291,(R1291:T1291,U1291:AI1291)),0)</f>
        <v>3</v>
      </c>
      <c r="H1291" s="7">
        <f t="shared" si="759"/>
        <v>1</v>
      </c>
      <c r="I1291" s="49">
        <f t="shared" si="773"/>
        <v>12065</v>
      </c>
      <c r="J1291" s="177">
        <f t="shared" si="774"/>
        <v>0.68633028044826216</v>
      </c>
      <c r="K1291" s="2"/>
      <c r="L1291" s="2">
        <f t="shared" si="760"/>
        <v>0.1132032538824734</v>
      </c>
      <c r="M1291" s="2">
        <f t="shared" si="761"/>
        <v>0</v>
      </c>
      <c r="N1291" s="2">
        <f t="shared" si="762"/>
        <v>0</v>
      </c>
      <c r="O1291" s="2">
        <f t="shared" si="763"/>
        <v>6.7125547528300814E-2</v>
      </c>
      <c r="P1291" s="2">
        <f t="shared" si="764"/>
        <v>0.79953353433073548</v>
      </c>
      <c r="Q1291" s="2">
        <f t="shared" si="735"/>
        <v>2.0137664258490284E-2</v>
      </c>
      <c r="R1291" s="1">
        <v>1990</v>
      </c>
      <c r="U1291" s="1">
        <v>1180</v>
      </c>
      <c r="V1291" s="1">
        <v>14055</v>
      </c>
      <c r="AB1291" s="1">
        <v>354</v>
      </c>
      <c r="AK1291" s="7">
        <f t="shared" si="765"/>
        <v>0</v>
      </c>
      <c r="AL1291" s="7">
        <f t="shared" si="766"/>
        <v>0</v>
      </c>
      <c r="AM1291" s="7">
        <f t="shared" si="767"/>
        <v>0</v>
      </c>
      <c r="AN1291" s="2">
        <f t="shared" si="768"/>
        <v>0</v>
      </c>
      <c r="AO1291" s="2">
        <f t="shared" si="769"/>
        <v>0</v>
      </c>
      <c r="AP1291" s="2">
        <f t="shared" si="770"/>
        <v>0</v>
      </c>
      <c r="AR1291" t="str">
        <f t="shared" si="771"/>
        <v>Sussex</v>
      </c>
      <c r="AS1291" t="s">
        <v>3070</v>
      </c>
      <c r="AT1291" s="184"/>
      <c r="AV1291" s="97">
        <v>34</v>
      </c>
      <c r="AW1291" s="99">
        <v>37</v>
      </c>
      <c r="AX1291" s="105">
        <f t="shared" si="772"/>
        <v>34037</v>
      </c>
      <c r="AZ1291" s="7" t="s">
        <v>2951</v>
      </c>
      <c r="BA1291" t="s">
        <v>3184</v>
      </c>
    </row>
    <row r="1292" spans="1:53" hidden="1" outlineLevel="1">
      <c r="A1292" t="s">
        <v>3233</v>
      </c>
      <c r="B1292" t="s">
        <v>3070</v>
      </c>
      <c r="C1292" s="1">
        <f t="shared" si="758"/>
        <v>16719</v>
      </c>
      <c r="D1292" s="7">
        <f>IF(R1292&gt;0,RANK(R1292,(R1292:T1292,U1292:AI1292)),0)</f>
        <v>2</v>
      </c>
      <c r="E1292" s="7">
        <f>IF(S1292&gt;0,RANK(S1292,(R1292:T1292,U1292:AI1292)),0)</f>
        <v>0</v>
      </c>
      <c r="F1292" s="7">
        <f>IF(T1292&gt;0,RANK(T1292,(R1292:T1292,U1292:AI1292)),0)</f>
        <v>0</v>
      </c>
      <c r="G1292" s="7">
        <f>IF(U1292&gt;0,RANK(U1292,(R1292:T1292,U1292:AI1292)),0)</f>
        <v>3</v>
      </c>
      <c r="H1292" s="7">
        <f t="shared" si="759"/>
        <v>1</v>
      </c>
      <c r="I1292" s="49">
        <f t="shared" si="773"/>
        <v>9376</v>
      </c>
      <c r="J1292" s="177">
        <f t="shared" si="774"/>
        <v>0.56079909085471624</v>
      </c>
      <c r="K1292" s="2"/>
      <c r="L1292" s="2">
        <f t="shared" si="760"/>
        <v>0.18721215383695197</v>
      </c>
      <c r="M1292" s="2">
        <f t="shared" si="761"/>
        <v>0</v>
      </c>
      <c r="N1292" s="2">
        <f t="shared" si="762"/>
        <v>0</v>
      </c>
      <c r="O1292" s="2">
        <f t="shared" si="763"/>
        <v>5.7120641186673843E-2</v>
      </c>
      <c r="P1292" s="2">
        <f t="shared" si="764"/>
        <v>0.74801124469166813</v>
      </c>
      <c r="Q1292" s="2">
        <f t="shared" si="735"/>
        <v>7.6559602847060537E-3</v>
      </c>
      <c r="R1292" s="1">
        <v>3130</v>
      </c>
      <c r="U1292" s="1">
        <v>955</v>
      </c>
      <c r="V1292" s="1">
        <v>12506</v>
      </c>
      <c r="AB1292" s="1">
        <v>128</v>
      </c>
      <c r="AK1292" s="7">
        <f t="shared" si="765"/>
        <v>0</v>
      </c>
      <c r="AL1292" s="7">
        <f t="shared" si="766"/>
        <v>0</v>
      </c>
      <c r="AM1292" s="7">
        <f t="shared" si="767"/>
        <v>0</v>
      </c>
      <c r="AN1292" s="2">
        <f t="shared" si="768"/>
        <v>0</v>
      </c>
      <c r="AO1292" s="2">
        <f t="shared" si="769"/>
        <v>0</v>
      </c>
      <c r="AP1292" s="2">
        <f t="shared" si="770"/>
        <v>0</v>
      </c>
      <c r="AR1292" t="str">
        <f t="shared" si="771"/>
        <v>Union</v>
      </c>
      <c r="AS1292" t="s">
        <v>3070</v>
      </c>
      <c r="AT1292" s="184"/>
      <c r="AV1292" s="97">
        <v>34</v>
      </c>
      <c r="AW1292" s="99">
        <v>39</v>
      </c>
      <c r="AX1292" s="105">
        <f t="shared" si="772"/>
        <v>34039</v>
      </c>
      <c r="AZ1292" s="7" t="s">
        <v>2951</v>
      </c>
      <c r="BA1292" t="s">
        <v>3184</v>
      </c>
    </row>
    <row r="1293" spans="1:53" hidden="1" outlineLevel="1">
      <c r="A1293" t="s">
        <v>1140</v>
      </c>
      <c r="B1293" t="s">
        <v>3070</v>
      </c>
      <c r="C1293" s="1">
        <f t="shared" si="758"/>
        <v>12462</v>
      </c>
      <c r="D1293" s="7">
        <f>IF(R1293&gt;0,RANK(R1293,(R1293:T1293,U1293:AI1293)),0)</f>
        <v>2</v>
      </c>
      <c r="E1293" s="7">
        <f>IF(S1293&gt;0,RANK(S1293,(R1293:T1293,U1293:AI1293)),0)</f>
        <v>0</v>
      </c>
      <c r="F1293" s="7">
        <f>IF(T1293&gt;0,RANK(T1293,(R1293:T1293,U1293:AI1293)),0)</f>
        <v>0</v>
      </c>
      <c r="G1293" s="7">
        <f>IF(U1293&gt;0,RANK(U1293,(R1293:T1293,U1293:AI1293)),0)</f>
        <v>3</v>
      </c>
      <c r="H1293" s="7">
        <f t="shared" si="759"/>
        <v>1</v>
      </c>
      <c r="I1293" s="49">
        <f t="shared" si="773"/>
        <v>8611</v>
      </c>
      <c r="J1293" s="177">
        <f t="shared" si="774"/>
        <v>0.69098058096613701</v>
      </c>
      <c r="K1293" s="2"/>
      <c r="L1293" s="2">
        <f t="shared" si="760"/>
        <v>0.1158722516450008</v>
      </c>
      <c r="M1293" s="2">
        <f t="shared" si="761"/>
        <v>0</v>
      </c>
      <c r="N1293" s="2">
        <f t="shared" si="762"/>
        <v>0</v>
      </c>
      <c r="O1293" s="2">
        <f t="shared" si="763"/>
        <v>6.1707591076873694E-2</v>
      </c>
      <c r="P1293" s="2">
        <f t="shared" si="764"/>
        <v>0.80685283261113783</v>
      </c>
      <c r="Q1293" s="2">
        <f t="shared" si="735"/>
        <v>1.5567324666987625E-2</v>
      </c>
      <c r="R1293" s="1">
        <v>1444</v>
      </c>
      <c r="U1293" s="1">
        <v>769</v>
      </c>
      <c r="V1293" s="1">
        <v>10055</v>
      </c>
      <c r="AB1293" s="1">
        <v>194</v>
      </c>
      <c r="AK1293" s="7">
        <f t="shared" si="765"/>
        <v>0</v>
      </c>
      <c r="AL1293" s="7">
        <f t="shared" si="766"/>
        <v>0</v>
      </c>
      <c r="AM1293" s="7">
        <f t="shared" si="767"/>
        <v>0</v>
      </c>
      <c r="AN1293" s="2">
        <f t="shared" si="768"/>
        <v>0</v>
      </c>
      <c r="AO1293" s="2">
        <f t="shared" si="769"/>
        <v>0</v>
      </c>
      <c r="AP1293" s="2">
        <f t="shared" si="770"/>
        <v>0</v>
      </c>
      <c r="AR1293" t="str">
        <f t="shared" si="771"/>
        <v>Warren</v>
      </c>
      <c r="AS1293" t="s">
        <v>3070</v>
      </c>
      <c r="AT1293" s="184"/>
      <c r="AV1293" s="97">
        <v>34</v>
      </c>
      <c r="AW1293" s="99">
        <v>41</v>
      </c>
      <c r="AX1293" s="105">
        <f t="shared" si="772"/>
        <v>34041</v>
      </c>
      <c r="AZ1293" s="7" t="s">
        <v>2951</v>
      </c>
      <c r="BA1293" t="s">
        <v>3184</v>
      </c>
    </row>
    <row r="1294" spans="1:53" collapsed="1">
      <c r="A1294" t="s">
        <v>1396</v>
      </c>
      <c r="B1294" t="s">
        <v>1105</v>
      </c>
      <c r="C1294" s="1">
        <f t="shared" si="758"/>
        <v>452485</v>
      </c>
      <c r="D1294" s="7">
        <f>IF(R1294&gt;0,RANK(R1294,(R1294:T1294,U1294:AI1294)),0)</f>
        <v>2</v>
      </c>
      <c r="E1294" s="7">
        <f>IF(S1294&gt;0,RANK(S1294,(R1294:T1294,U1294:AI1294)),0)</f>
        <v>0</v>
      </c>
      <c r="F1294" s="7">
        <f>IF(T1294&gt;0,RANK(T1294,(R1294:T1294,U1294:AI1294)),0)</f>
        <v>0</v>
      </c>
      <c r="G1294" s="7">
        <f>IF(U1294&gt;0,RANK(U1294,(R1294:T1294,U1294:AI1294)),0)</f>
        <v>3</v>
      </c>
      <c r="H1294" s="7">
        <f t="shared" si="759"/>
        <v>1</v>
      </c>
      <c r="I1294" s="49">
        <f t="shared" si="773"/>
        <v>300346</v>
      </c>
      <c r="J1294" s="177">
        <f t="shared" si="774"/>
        <v>0.66377006972606822</v>
      </c>
      <c r="K1294" s="2"/>
      <c r="L1294" s="2">
        <f t="shared" si="760"/>
        <v>0.13230493828524703</v>
      </c>
      <c r="M1294" s="2">
        <f t="shared" si="761"/>
        <v>0</v>
      </c>
      <c r="N1294" s="2">
        <f t="shared" si="762"/>
        <v>0</v>
      </c>
      <c r="O1294" s="2">
        <f t="shared" si="763"/>
        <v>6.1602042056642763E-2</v>
      </c>
      <c r="P1294" s="2">
        <f t="shared" si="764"/>
        <v>0.79607500801131525</v>
      </c>
      <c r="Q1294" s="2">
        <f t="shared" si="735"/>
        <v>1.0018011646794944E-2</v>
      </c>
      <c r="R1294" s="1">
        <f>SUM(R1273:R1293)</f>
        <v>59866</v>
      </c>
      <c r="U1294" s="1">
        <f>SUM(U1273:U1293)</f>
        <v>27874</v>
      </c>
      <c r="V1294" s="1">
        <f>SUM(V1273:V1293)</f>
        <v>360212</v>
      </c>
      <c r="AB1294" s="1">
        <f>SUM(AB1273:AB1293)</f>
        <v>4533</v>
      </c>
      <c r="AK1294" s="7">
        <f t="shared" si="765"/>
        <v>0</v>
      </c>
      <c r="AL1294" s="7">
        <f t="shared" si="766"/>
        <v>0</v>
      </c>
      <c r="AM1294" s="7">
        <f t="shared" si="767"/>
        <v>0</v>
      </c>
      <c r="AN1294" s="2">
        <f t="shared" si="768"/>
        <v>0</v>
      </c>
      <c r="AO1294" s="2">
        <f t="shared" si="769"/>
        <v>0</v>
      </c>
      <c r="AP1294" s="2">
        <f t="shared" si="770"/>
        <v>0</v>
      </c>
      <c r="AR1294" t="str">
        <f t="shared" si="771"/>
        <v>New Jersey</v>
      </c>
      <c r="AS1294" t="s">
        <v>1105</v>
      </c>
      <c r="AT1294" s="184"/>
      <c r="AV1294" s="97">
        <v>34</v>
      </c>
      <c r="AW1294" s="99"/>
      <c r="AX1294" s="97">
        <v>34</v>
      </c>
      <c r="AZ1294" s="7" t="s">
        <v>1619</v>
      </c>
      <c r="BA1294" t="s">
        <v>3184</v>
      </c>
    </row>
    <row r="1295" spans="1:53">
      <c r="C1295" s="1"/>
      <c r="E1295" s="7"/>
      <c r="F1295" s="7"/>
      <c r="G1295" s="7"/>
      <c r="H1295" s="7"/>
      <c r="I1295" s="49"/>
      <c r="J1295" s="177"/>
      <c r="K1295" s="2"/>
      <c r="AK1295" s="7"/>
      <c r="AL1295" s="7"/>
      <c r="AM1295" s="7"/>
      <c r="AT1295" s="184"/>
      <c r="AV1295" s="97"/>
      <c r="AW1295" s="99"/>
    </row>
    <row r="1296" spans="1:53" hidden="1" outlineLevel="1">
      <c r="A1296" t="s">
        <v>2782</v>
      </c>
      <c r="B1296" t="s">
        <v>868</v>
      </c>
      <c r="C1296" s="1">
        <f t="shared" ref="C1296:C1327" si="775">SUM(R1296:AI1296)</f>
        <v>31450</v>
      </c>
      <c r="D1296" s="7">
        <f>IF(R1296&gt;0,RANK(R1296,(R1296:T1296,U1296:AI1296)),0)</f>
        <v>3</v>
      </c>
      <c r="E1296" s="7">
        <f>IF(S1296&gt;0,RANK(S1296,(R1296:T1296,U1296:AI1296)),0)</f>
        <v>4</v>
      </c>
      <c r="F1296" s="7">
        <f>IF(T1296&gt;0,RANK(T1296,(R1296:T1296,U1296:AI1296)),0)</f>
        <v>0</v>
      </c>
      <c r="G1296" s="7">
        <f>IF(U1296&gt;0,RANK(U1296,(R1296:T1296,U1296:AI1296)),0)</f>
        <v>2</v>
      </c>
      <c r="H1296" s="7">
        <f t="shared" ref="H1296:H1329" si="776">IF(V1296&gt;0,RANK(V1296,(R1296:AB1296)),0)</f>
        <v>1</v>
      </c>
      <c r="I1296" s="49">
        <f t="shared" ref="I1296:I1329" si="777">MAX(R1296:AA1296)-LARGE(R1296:AA1296,2)</f>
        <v>17323</v>
      </c>
      <c r="J1296" s="177">
        <f t="shared" si="774"/>
        <v>0.55081081081081085</v>
      </c>
      <c r="K1296" s="2"/>
      <c r="L1296" s="2">
        <f t="shared" ref="L1296:L1329" si="778">IF($C1296=0,"-",R1296/$C1296)</f>
        <v>0.10333863275039745</v>
      </c>
      <c r="M1296" s="2">
        <f t="shared" ref="M1296:M1329" si="779">IF($C1296=0,"-",S1296/$C1296)</f>
        <v>3.7615262321144677E-2</v>
      </c>
      <c r="N1296" s="2">
        <f t="shared" ref="N1296:N1329" si="780">IF($C1296=0,"-",T1296/$C1296)</f>
        <v>0</v>
      </c>
      <c r="O1296" s="2">
        <f t="shared" si="763"/>
        <v>0.12712241653418124</v>
      </c>
      <c r="P1296" s="2">
        <f t="shared" ref="P1296:P1329" si="781">IF($C1296=0,"-",V1296/$C1296)</f>
        <v>0.67793322734499206</v>
      </c>
      <c r="Q1296" s="2">
        <f t="shared" si="735"/>
        <v>5.3990461049284622E-2</v>
      </c>
      <c r="R1296" s="1">
        <v>3250</v>
      </c>
      <c r="S1296" s="1">
        <v>1183</v>
      </c>
      <c r="U1296" s="1">
        <v>3998</v>
      </c>
      <c r="V1296" s="1">
        <v>21321</v>
      </c>
      <c r="W1296" s="1">
        <v>1087</v>
      </c>
      <c r="X1296" s="1">
        <v>611</v>
      </c>
      <c r="AK1296" s="7">
        <f t="shared" ref="AK1296:AK1329" si="782">IF(W1296&gt;0,RANK(W1296,(R1296:AB1296)),0)</f>
        <v>5</v>
      </c>
      <c r="AL1296" s="7">
        <f t="shared" ref="AL1296:AL1329" si="783">IF(X1296&gt;0,RANK(X1296,(R1296:AB1296)),0)</f>
        <v>6</v>
      </c>
      <c r="AM1296" s="7">
        <f t="shared" ref="AM1296:AM1329" si="784">IF(Y1296&gt;0,RANK(Y1296,(R1296:AB1296)),0)</f>
        <v>0</v>
      </c>
      <c r="AN1296" s="2">
        <f t="shared" ref="AN1296:AN1329" si="785">IF($C1296=0,"-",W1296/$C1296)</f>
        <v>3.4562798092209857E-2</v>
      </c>
      <c r="AO1296" s="2">
        <f t="shared" ref="AO1296:AO1329" si="786">IF($C1296=0,"-",X1296/$C1296)</f>
        <v>1.9427662957074723E-2</v>
      </c>
      <c r="AP1296" s="2">
        <f t="shared" ref="AP1296:AP1329" si="787">IF($C1296=0,"-",Y1296/$C1296)</f>
        <v>0</v>
      </c>
      <c r="AR1296" t="str">
        <f t="shared" ref="AR1296:AR1327" si="788">A1296</f>
        <v>Bernalillo</v>
      </c>
      <c r="AS1296" t="s">
        <v>868</v>
      </c>
      <c r="AT1296" s="184"/>
      <c r="AV1296" s="97">
        <v>35</v>
      </c>
      <c r="AW1296" s="99">
        <v>1</v>
      </c>
      <c r="AX1296" s="105">
        <f t="shared" ref="AX1296:AX1327" si="789">AV1296*1000+AW1296</f>
        <v>35001</v>
      </c>
      <c r="AZ1296" s="7" t="s">
        <v>2951</v>
      </c>
      <c r="BA1296" t="s">
        <v>3184</v>
      </c>
    </row>
    <row r="1297" spans="1:53" hidden="1" outlineLevel="1">
      <c r="A1297" t="s">
        <v>1494</v>
      </c>
      <c r="B1297" t="s">
        <v>868</v>
      </c>
      <c r="C1297" s="1">
        <f t="shared" si="775"/>
        <v>631</v>
      </c>
      <c r="D1297" s="7">
        <f>IF(R1297&gt;0,RANK(R1297,(R1297:T1297,U1297:AI1297)),0)</f>
        <v>5</v>
      </c>
      <c r="E1297" s="7">
        <f>IF(S1297&gt;0,RANK(S1297,(R1297:T1297,U1297:AI1297)),0)</f>
        <v>4</v>
      </c>
      <c r="F1297" s="7">
        <f>IF(T1297&gt;0,RANK(T1297,(R1297:T1297,U1297:AI1297)),0)</f>
        <v>0</v>
      </c>
      <c r="G1297" s="7">
        <f>IF(U1297&gt;0,RANK(U1297,(R1297:T1297,U1297:AI1297)),0)</f>
        <v>2</v>
      </c>
      <c r="H1297" s="7">
        <f t="shared" si="776"/>
        <v>1</v>
      </c>
      <c r="I1297" s="49">
        <f t="shared" si="777"/>
        <v>438</v>
      </c>
      <c r="J1297" s="177">
        <f t="shared" si="774"/>
        <v>0.69413629160063395</v>
      </c>
      <c r="K1297" s="2"/>
      <c r="L1297" s="2">
        <f t="shared" si="778"/>
        <v>2.2187004754358162E-2</v>
      </c>
      <c r="M1297" s="2">
        <f t="shared" si="779"/>
        <v>2.3771790808240888E-2</v>
      </c>
      <c r="N1297" s="2">
        <f t="shared" si="780"/>
        <v>0</v>
      </c>
      <c r="O1297" s="2">
        <f t="shared" si="763"/>
        <v>0.10776545166402536</v>
      </c>
      <c r="P1297" s="2">
        <f t="shared" si="781"/>
        <v>0.80190174326465924</v>
      </c>
      <c r="Q1297" s="2">
        <f t="shared" si="735"/>
        <v>4.4374009508716283E-2</v>
      </c>
      <c r="R1297" s="1">
        <v>14</v>
      </c>
      <c r="S1297" s="1">
        <v>15</v>
      </c>
      <c r="U1297" s="1">
        <v>68</v>
      </c>
      <c r="V1297" s="1">
        <v>506</v>
      </c>
      <c r="W1297" s="1">
        <v>22</v>
      </c>
      <c r="X1297" s="1">
        <v>6</v>
      </c>
      <c r="AK1297" s="7">
        <f t="shared" si="782"/>
        <v>3</v>
      </c>
      <c r="AL1297" s="7">
        <f t="shared" si="783"/>
        <v>6</v>
      </c>
      <c r="AM1297" s="7">
        <f t="shared" si="784"/>
        <v>0</v>
      </c>
      <c r="AN1297" s="2">
        <f t="shared" si="785"/>
        <v>3.486529318541997E-2</v>
      </c>
      <c r="AO1297" s="2">
        <f t="shared" si="786"/>
        <v>9.5087163232963554E-3</v>
      </c>
      <c r="AP1297" s="2">
        <f t="shared" si="787"/>
        <v>0</v>
      </c>
      <c r="AR1297" t="str">
        <f t="shared" si="788"/>
        <v>Catron</v>
      </c>
      <c r="AS1297" t="s">
        <v>868</v>
      </c>
      <c r="AT1297" s="184">
        <v>2</v>
      </c>
      <c r="AV1297" s="97">
        <v>35</v>
      </c>
      <c r="AW1297" s="99">
        <v>3</v>
      </c>
      <c r="AX1297" s="105">
        <f t="shared" si="789"/>
        <v>35003</v>
      </c>
      <c r="AZ1297" s="7" t="s">
        <v>2951</v>
      </c>
      <c r="BA1297" t="s">
        <v>3184</v>
      </c>
    </row>
    <row r="1298" spans="1:53" hidden="1" outlineLevel="1">
      <c r="A1298" t="s">
        <v>2095</v>
      </c>
      <c r="B1298" t="s">
        <v>868</v>
      </c>
      <c r="C1298" s="1">
        <f t="shared" si="775"/>
        <v>4704</v>
      </c>
      <c r="D1298" s="7">
        <f>IF(R1298&gt;0,RANK(R1298,(R1298:T1298,U1298:AI1298)),0)</f>
        <v>3</v>
      </c>
      <c r="E1298" s="7">
        <f>IF(S1298&gt;0,RANK(S1298,(R1298:T1298,U1298:AI1298)),0)</f>
        <v>5</v>
      </c>
      <c r="F1298" s="7">
        <f>IF(T1298&gt;0,RANK(T1298,(R1298:T1298,U1298:AI1298)),0)</f>
        <v>0</v>
      </c>
      <c r="G1298" s="7">
        <f>IF(U1298&gt;0,RANK(U1298,(R1298:T1298,U1298:AI1298)),0)</f>
        <v>2</v>
      </c>
      <c r="H1298" s="7">
        <f t="shared" si="776"/>
        <v>1</v>
      </c>
      <c r="I1298" s="49">
        <f t="shared" si="777"/>
        <v>3065</v>
      </c>
      <c r="J1298" s="177">
        <f t="shared" si="774"/>
        <v>0.65157312925170063</v>
      </c>
      <c r="K1298" s="2"/>
      <c r="L1298" s="2">
        <f t="shared" si="778"/>
        <v>4.2942176870748298E-2</v>
      </c>
      <c r="M1298" s="2">
        <f t="shared" si="779"/>
        <v>2.6360544217687076E-2</v>
      </c>
      <c r="N1298" s="2">
        <f t="shared" si="780"/>
        <v>0</v>
      </c>
      <c r="O1298" s="2">
        <f t="shared" si="763"/>
        <v>0.11755952380952381</v>
      </c>
      <c r="P1298" s="2">
        <f t="shared" si="781"/>
        <v>0.76913265306122447</v>
      </c>
      <c r="Q1298" s="2">
        <f t="shared" si="735"/>
        <v>4.4005102040816313E-2</v>
      </c>
      <c r="R1298" s="1">
        <v>202</v>
      </c>
      <c r="S1298" s="1">
        <v>124</v>
      </c>
      <c r="U1298" s="1">
        <v>553</v>
      </c>
      <c r="V1298" s="1">
        <v>3618</v>
      </c>
      <c r="W1298" s="1">
        <v>177</v>
      </c>
      <c r="X1298" s="1">
        <v>30</v>
      </c>
      <c r="AK1298" s="7">
        <f t="shared" si="782"/>
        <v>4</v>
      </c>
      <c r="AL1298" s="7">
        <f t="shared" si="783"/>
        <v>6</v>
      </c>
      <c r="AM1298" s="7">
        <f t="shared" si="784"/>
        <v>0</v>
      </c>
      <c r="AN1298" s="2">
        <f t="shared" si="785"/>
        <v>3.7627551020408163E-2</v>
      </c>
      <c r="AO1298" s="2">
        <f t="shared" si="786"/>
        <v>6.3775510204081634E-3</v>
      </c>
      <c r="AP1298" s="2">
        <f t="shared" si="787"/>
        <v>0</v>
      </c>
      <c r="AR1298" t="str">
        <f t="shared" si="788"/>
        <v>Chaves</v>
      </c>
      <c r="AS1298" t="s">
        <v>868</v>
      </c>
      <c r="AT1298" s="184">
        <v>2</v>
      </c>
      <c r="AV1298" s="97">
        <v>35</v>
      </c>
      <c r="AW1298" s="99">
        <v>5</v>
      </c>
      <c r="AX1298" s="105">
        <f t="shared" si="789"/>
        <v>35005</v>
      </c>
      <c r="AZ1298" s="7" t="s">
        <v>2951</v>
      </c>
      <c r="BA1298" t="s">
        <v>3184</v>
      </c>
    </row>
    <row r="1299" spans="1:53" hidden="1" outlineLevel="1">
      <c r="A1299" t="s">
        <v>2487</v>
      </c>
      <c r="B1299" t="s">
        <v>868</v>
      </c>
      <c r="C1299" s="1">
        <f t="shared" si="775"/>
        <v>943</v>
      </c>
      <c r="D1299" s="7">
        <f>IF(R1299&gt;0,RANK(R1299,(R1299:T1299,U1299:AI1299)),0)</f>
        <v>3</v>
      </c>
      <c r="E1299" s="7">
        <f>IF(S1299&gt;0,RANK(S1299,(R1299:T1299,U1299:AI1299)),0)</f>
        <v>4</v>
      </c>
      <c r="F1299" s="7">
        <f>IF(T1299&gt;0,RANK(T1299,(R1299:T1299,U1299:AI1299)),0)</f>
        <v>0</v>
      </c>
      <c r="G1299" s="7">
        <f>IF(U1299&gt;0,RANK(U1299,(R1299:T1299,U1299:AI1299)),0)</f>
        <v>2</v>
      </c>
      <c r="H1299" s="7">
        <f t="shared" si="776"/>
        <v>1</v>
      </c>
      <c r="I1299" s="49">
        <f t="shared" si="777"/>
        <v>526</v>
      </c>
      <c r="J1299" s="177">
        <f t="shared" si="774"/>
        <v>0.55779427359490985</v>
      </c>
      <c r="K1299" s="2"/>
      <c r="L1299" s="2">
        <f t="shared" si="778"/>
        <v>4.2417815482502653E-2</v>
      </c>
      <c r="M1299" s="2">
        <f t="shared" si="779"/>
        <v>3.3934252386002124E-2</v>
      </c>
      <c r="N1299" s="2">
        <f t="shared" si="780"/>
        <v>0</v>
      </c>
      <c r="O1299" s="2">
        <f t="shared" si="763"/>
        <v>0.16012725344644752</v>
      </c>
      <c r="P1299" s="2">
        <f t="shared" si="781"/>
        <v>0.71792152704135737</v>
      </c>
      <c r="Q1299" s="2">
        <f t="shared" si="735"/>
        <v>4.5599151643690328E-2</v>
      </c>
      <c r="R1299" s="1">
        <v>40</v>
      </c>
      <c r="S1299" s="1">
        <v>32</v>
      </c>
      <c r="U1299" s="1">
        <v>151</v>
      </c>
      <c r="V1299" s="1">
        <v>677</v>
      </c>
      <c r="W1299" s="1">
        <v>31</v>
      </c>
      <c r="X1299" s="1">
        <v>12</v>
      </c>
      <c r="AK1299" s="7">
        <f t="shared" si="782"/>
        <v>5</v>
      </c>
      <c r="AL1299" s="7">
        <f t="shared" si="783"/>
        <v>6</v>
      </c>
      <c r="AM1299" s="7">
        <f t="shared" si="784"/>
        <v>0</v>
      </c>
      <c r="AN1299" s="2">
        <f t="shared" si="785"/>
        <v>3.2873806998939555E-2</v>
      </c>
      <c r="AO1299" s="2">
        <f t="shared" si="786"/>
        <v>1.2725344644750796E-2</v>
      </c>
      <c r="AP1299" s="2">
        <f t="shared" si="787"/>
        <v>0</v>
      </c>
      <c r="AR1299" t="str">
        <f t="shared" si="788"/>
        <v>Cibola</v>
      </c>
      <c r="AS1299" t="s">
        <v>868</v>
      </c>
      <c r="AT1299" s="184">
        <v>2</v>
      </c>
      <c r="AV1299" s="97">
        <v>35</v>
      </c>
      <c r="AW1299" s="99">
        <v>6</v>
      </c>
      <c r="AX1299" s="105">
        <f t="shared" si="789"/>
        <v>35006</v>
      </c>
      <c r="AZ1299" s="7" t="s">
        <v>2951</v>
      </c>
      <c r="BA1299" t="s">
        <v>3184</v>
      </c>
    </row>
    <row r="1300" spans="1:53" hidden="1" outlineLevel="1">
      <c r="A1300" t="s">
        <v>443</v>
      </c>
      <c r="B1300" t="s">
        <v>868</v>
      </c>
      <c r="C1300" s="1">
        <f t="shared" si="775"/>
        <v>818</v>
      </c>
      <c r="D1300" s="7">
        <f>IF(R1300&gt;0,RANK(R1300,(R1300:T1300,U1300:AI1300)),0)</f>
        <v>3</v>
      </c>
      <c r="E1300" s="7">
        <f>IF(S1300&gt;0,RANK(S1300,(R1300:T1300,U1300:AI1300)),0)</f>
        <v>5</v>
      </c>
      <c r="F1300" s="7">
        <f>IF(T1300&gt;0,RANK(T1300,(R1300:T1300,U1300:AI1300)),0)</f>
        <v>0</v>
      </c>
      <c r="G1300" s="7">
        <f>IF(U1300&gt;0,RANK(U1300,(R1300:T1300,U1300:AI1300)),0)</f>
        <v>2</v>
      </c>
      <c r="H1300" s="7">
        <f t="shared" si="776"/>
        <v>1</v>
      </c>
      <c r="I1300" s="49">
        <f t="shared" si="777"/>
        <v>460</v>
      </c>
      <c r="J1300" s="177">
        <f t="shared" si="774"/>
        <v>0.56234718826405872</v>
      </c>
      <c r="K1300" s="2"/>
      <c r="L1300" s="2">
        <f t="shared" si="778"/>
        <v>7.45721271393643E-2</v>
      </c>
      <c r="M1300" s="2">
        <f t="shared" si="779"/>
        <v>2.3227383863080684E-2</v>
      </c>
      <c r="N1300" s="2">
        <f t="shared" si="780"/>
        <v>0</v>
      </c>
      <c r="O1300" s="2">
        <f t="shared" si="763"/>
        <v>0.13447432762836187</v>
      </c>
      <c r="P1300" s="2">
        <f t="shared" si="781"/>
        <v>0.69682151589242058</v>
      </c>
      <c r="Q1300" s="2">
        <f t="shared" si="735"/>
        <v>7.0904645476772554E-2</v>
      </c>
      <c r="R1300" s="1">
        <v>61</v>
      </c>
      <c r="S1300" s="1">
        <v>19</v>
      </c>
      <c r="U1300" s="1">
        <v>110</v>
      </c>
      <c r="V1300" s="1">
        <v>570</v>
      </c>
      <c r="W1300" s="1">
        <v>46</v>
      </c>
      <c r="X1300" s="1">
        <v>12</v>
      </c>
      <c r="AK1300" s="7">
        <f t="shared" si="782"/>
        <v>4</v>
      </c>
      <c r="AL1300" s="7">
        <f t="shared" si="783"/>
        <v>6</v>
      </c>
      <c r="AM1300" s="7">
        <f t="shared" si="784"/>
        <v>0</v>
      </c>
      <c r="AN1300" s="2">
        <f t="shared" si="785"/>
        <v>5.623471882640587E-2</v>
      </c>
      <c r="AO1300" s="2">
        <f t="shared" si="786"/>
        <v>1.4669926650366748E-2</v>
      </c>
      <c r="AP1300" s="2">
        <f t="shared" si="787"/>
        <v>0</v>
      </c>
      <c r="AR1300" t="str">
        <f t="shared" si="788"/>
        <v>Colfax</v>
      </c>
      <c r="AS1300" t="s">
        <v>868</v>
      </c>
      <c r="AT1300" s="184">
        <v>3</v>
      </c>
      <c r="AV1300" s="97">
        <v>35</v>
      </c>
      <c r="AW1300" s="99">
        <v>7</v>
      </c>
      <c r="AX1300" s="105">
        <f t="shared" si="789"/>
        <v>35007</v>
      </c>
      <c r="AZ1300" s="7" t="s">
        <v>2951</v>
      </c>
      <c r="BA1300" t="s">
        <v>3184</v>
      </c>
    </row>
    <row r="1301" spans="1:53" hidden="1" outlineLevel="1">
      <c r="A1301" t="s">
        <v>1</v>
      </c>
      <c r="B1301" t="s">
        <v>868</v>
      </c>
      <c r="C1301" s="1">
        <f t="shared" si="775"/>
        <v>3319</v>
      </c>
      <c r="D1301" s="7">
        <f>IF(R1301&gt;0,RANK(R1301,(R1301:T1301,U1301:AI1301)),0)</f>
        <v>4</v>
      </c>
      <c r="E1301" s="7">
        <f>IF(S1301&gt;0,RANK(S1301,(R1301:T1301,U1301:AI1301)),0)</f>
        <v>5</v>
      </c>
      <c r="F1301" s="7">
        <f>IF(T1301&gt;0,RANK(T1301,(R1301:T1301,U1301:AI1301)),0)</f>
        <v>0</v>
      </c>
      <c r="G1301" s="7">
        <f>IF(U1301&gt;0,RANK(U1301,(R1301:T1301,U1301:AI1301)),0)</f>
        <v>2</v>
      </c>
      <c r="H1301" s="7">
        <f t="shared" si="776"/>
        <v>1</v>
      </c>
      <c r="I1301" s="49">
        <f t="shared" si="777"/>
        <v>2238</v>
      </c>
      <c r="J1301" s="177">
        <f t="shared" si="774"/>
        <v>0.67429948779752935</v>
      </c>
      <c r="K1301" s="2"/>
      <c r="L1301" s="2">
        <f t="shared" si="778"/>
        <v>3.7963241940343478E-2</v>
      </c>
      <c r="M1301" s="2">
        <f t="shared" si="779"/>
        <v>2.289846339258813E-2</v>
      </c>
      <c r="N1301" s="2">
        <f t="shared" si="780"/>
        <v>0</v>
      </c>
      <c r="O1301" s="2">
        <f t="shared" si="763"/>
        <v>0.10695992768906297</v>
      </c>
      <c r="P1301" s="2">
        <f t="shared" si="781"/>
        <v>0.78125941548659239</v>
      </c>
      <c r="Q1301" s="2">
        <f t="shared" si="735"/>
        <v>5.0918951491413011E-2</v>
      </c>
      <c r="R1301" s="1">
        <v>126</v>
      </c>
      <c r="S1301" s="1">
        <v>76</v>
      </c>
      <c r="U1301" s="1">
        <v>355</v>
      </c>
      <c r="V1301" s="1">
        <v>2593</v>
      </c>
      <c r="W1301" s="1">
        <v>145</v>
      </c>
      <c r="X1301" s="1">
        <v>24</v>
      </c>
      <c r="AK1301" s="7">
        <f t="shared" si="782"/>
        <v>3</v>
      </c>
      <c r="AL1301" s="7">
        <f t="shared" si="783"/>
        <v>6</v>
      </c>
      <c r="AM1301" s="7">
        <f t="shared" si="784"/>
        <v>0</v>
      </c>
      <c r="AN1301" s="2">
        <f t="shared" si="785"/>
        <v>4.3687857788490513E-2</v>
      </c>
      <c r="AO1301" s="2">
        <f t="shared" si="786"/>
        <v>7.2310937029225674E-3</v>
      </c>
      <c r="AP1301" s="2">
        <f t="shared" si="787"/>
        <v>0</v>
      </c>
      <c r="AR1301" t="str">
        <f t="shared" si="788"/>
        <v>Curry</v>
      </c>
      <c r="AS1301" t="s">
        <v>868</v>
      </c>
      <c r="AT1301" s="184">
        <v>3</v>
      </c>
      <c r="AV1301" s="97">
        <v>35</v>
      </c>
      <c r="AW1301" s="99">
        <v>9</v>
      </c>
      <c r="AX1301" s="105">
        <f t="shared" si="789"/>
        <v>35009</v>
      </c>
      <c r="AZ1301" s="7" t="s">
        <v>2951</v>
      </c>
      <c r="BA1301" t="s">
        <v>3184</v>
      </c>
    </row>
    <row r="1302" spans="1:53" hidden="1" outlineLevel="1">
      <c r="A1302" t="s">
        <v>1772</v>
      </c>
      <c r="B1302" t="s">
        <v>868</v>
      </c>
      <c r="C1302" s="1">
        <f t="shared" si="775"/>
        <v>199</v>
      </c>
      <c r="D1302" s="7">
        <f>IF(R1302&gt;0,RANK(R1302,(R1302:T1302,U1302:AI1302)),0)</f>
        <v>3</v>
      </c>
      <c r="E1302" s="7">
        <f>IF(S1302&gt;0,RANK(S1302,(R1302:T1302,U1302:AI1302)),0)</f>
        <v>5</v>
      </c>
      <c r="F1302" s="7">
        <f>IF(T1302&gt;0,RANK(T1302,(R1302:T1302,U1302:AI1302)),0)</f>
        <v>0</v>
      </c>
      <c r="G1302" s="7">
        <f>IF(U1302&gt;0,RANK(U1302,(R1302:T1302,U1302:AI1302)),0)</f>
        <v>2</v>
      </c>
      <c r="H1302" s="7">
        <f t="shared" si="776"/>
        <v>1</v>
      </c>
      <c r="I1302" s="49">
        <f t="shared" si="777"/>
        <v>130</v>
      </c>
      <c r="J1302" s="177">
        <f t="shared" si="774"/>
        <v>0.65326633165829151</v>
      </c>
      <c r="K1302" s="2"/>
      <c r="L1302" s="2">
        <f t="shared" si="778"/>
        <v>6.5326633165829151E-2</v>
      </c>
      <c r="M1302" s="2">
        <f t="shared" si="779"/>
        <v>2.0100502512562814E-2</v>
      </c>
      <c r="N1302" s="2">
        <f t="shared" si="780"/>
        <v>0</v>
      </c>
      <c r="O1302" s="2">
        <f t="shared" si="763"/>
        <v>0.10552763819095477</v>
      </c>
      <c r="P1302" s="2">
        <f t="shared" si="781"/>
        <v>0.75879396984924619</v>
      </c>
      <c r="Q1302" s="2">
        <f t="shared" ref="Q1302:Q1365" si="790">IF(C1302=0,"-",(1-L1302-M1302-N1302-O1302-P1302))</f>
        <v>5.0251256281407142E-2</v>
      </c>
      <c r="R1302" s="1">
        <v>13</v>
      </c>
      <c r="S1302" s="1">
        <v>4</v>
      </c>
      <c r="U1302" s="1">
        <v>21</v>
      </c>
      <c r="V1302" s="1">
        <v>151</v>
      </c>
      <c r="W1302" s="1">
        <v>10</v>
      </c>
      <c r="X1302" s="1">
        <v>0</v>
      </c>
      <c r="AK1302" s="7">
        <f t="shared" si="782"/>
        <v>4</v>
      </c>
      <c r="AL1302" s="7">
        <f t="shared" si="783"/>
        <v>0</v>
      </c>
      <c r="AM1302" s="7">
        <f t="shared" si="784"/>
        <v>0</v>
      </c>
      <c r="AN1302" s="2">
        <f t="shared" si="785"/>
        <v>5.0251256281407038E-2</v>
      </c>
      <c r="AO1302" s="2">
        <f t="shared" si="786"/>
        <v>0</v>
      </c>
      <c r="AP1302" s="2">
        <f t="shared" si="787"/>
        <v>0</v>
      </c>
      <c r="AR1302" t="str">
        <f t="shared" si="788"/>
        <v>De Baca</v>
      </c>
      <c r="AS1302" t="s">
        <v>868</v>
      </c>
      <c r="AT1302" s="184">
        <v>2</v>
      </c>
      <c r="AV1302" s="97">
        <v>35</v>
      </c>
      <c r="AW1302" s="99">
        <v>11</v>
      </c>
      <c r="AX1302" s="105">
        <f t="shared" si="789"/>
        <v>35011</v>
      </c>
      <c r="AZ1302" s="7" t="s">
        <v>2951</v>
      </c>
      <c r="BA1302" t="s">
        <v>3184</v>
      </c>
    </row>
    <row r="1303" spans="1:53" hidden="1" outlineLevel="1">
      <c r="A1303" t="s">
        <v>3064</v>
      </c>
      <c r="B1303" t="s">
        <v>868</v>
      </c>
      <c r="C1303" s="1">
        <f t="shared" si="775"/>
        <v>7345</v>
      </c>
      <c r="D1303" s="7">
        <f>IF(R1303&gt;0,RANK(R1303,(R1303:T1303,U1303:AI1303)),0)</f>
        <v>3</v>
      </c>
      <c r="E1303" s="7">
        <f>IF(S1303&gt;0,RANK(S1303,(R1303:T1303,U1303:AI1303)),0)</f>
        <v>5</v>
      </c>
      <c r="F1303" s="7">
        <f>IF(T1303&gt;0,RANK(T1303,(R1303:T1303,U1303:AI1303)),0)</f>
        <v>0</v>
      </c>
      <c r="G1303" s="7">
        <f>IF(U1303&gt;0,RANK(U1303,(R1303:T1303,U1303:AI1303)),0)</f>
        <v>2</v>
      </c>
      <c r="H1303" s="7">
        <f t="shared" si="776"/>
        <v>1</v>
      </c>
      <c r="I1303" s="49">
        <f t="shared" si="777"/>
        <v>3902</v>
      </c>
      <c r="J1303" s="177">
        <f t="shared" si="774"/>
        <v>0.53124574540503744</v>
      </c>
      <c r="K1303" s="2"/>
      <c r="L1303" s="2">
        <f t="shared" si="778"/>
        <v>9.3533015656909468E-2</v>
      </c>
      <c r="M1303" s="2">
        <f t="shared" si="779"/>
        <v>3.6759700476514633E-2</v>
      </c>
      <c r="N1303" s="2">
        <f t="shared" si="780"/>
        <v>0</v>
      </c>
      <c r="O1303" s="2">
        <f t="shared" si="763"/>
        <v>0.14077603812117087</v>
      </c>
      <c r="P1303" s="2">
        <f t="shared" si="781"/>
        <v>0.67202178352620834</v>
      </c>
      <c r="Q1303" s="2">
        <f t="shared" si="790"/>
        <v>5.6909462219196683E-2</v>
      </c>
      <c r="R1303" s="1">
        <v>687</v>
      </c>
      <c r="S1303" s="1">
        <v>270</v>
      </c>
      <c r="U1303" s="1">
        <v>1034</v>
      </c>
      <c r="V1303" s="1">
        <v>4936</v>
      </c>
      <c r="W1303" s="1">
        <v>313</v>
      </c>
      <c r="X1303" s="1">
        <v>105</v>
      </c>
      <c r="AK1303" s="7">
        <f t="shared" si="782"/>
        <v>4</v>
      </c>
      <c r="AL1303" s="7">
        <f t="shared" si="783"/>
        <v>6</v>
      </c>
      <c r="AM1303" s="7">
        <f t="shared" si="784"/>
        <v>0</v>
      </c>
      <c r="AN1303" s="2">
        <f t="shared" si="785"/>
        <v>4.2614023144996599E-2</v>
      </c>
      <c r="AO1303" s="2">
        <f t="shared" si="786"/>
        <v>1.4295439074200136E-2</v>
      </c>
      <c r="AP1303" s="2">
        <f t="shared" si="787"/>
        <v>0</v>
      </c>
      <c r="AR1303" t="str">
        <f t="shared" si="788"/>
        <v>Dona Ana</v>
      </c>
      <c r="AS1303" t="s">
        <v>868</v>
      </c>
      <c r="AT1303" s="184">
        <v>2</v>
      </c>
      <c r="AV1303" s="97">
        <v>35</v>
      </c>
      <c r="AW1303" s="99">
        <v>13</v>
      </c>
      <c r="AX1303" s="105">
        <f t="shared" si="789"/>
        <v>35013</v>
      </c>
      <c r="AZ1303" s="7" t="s">
        <v>2951</v>
      </c>
      <c r="BA1303" t="s">
        <v>3184</v>
      </c>
    </row>
    <row r="1304" spans="1:53" hidden="1" outlineLevel="1">
      <c r="A1304" t="s">
        <v>1640</v>
      </c>
      <c r="B1304" t="s">
        <v>868</v>
      </c>
      <c r="C1304" s="1">
        <f t="shared" si="775"/>
        <v>4374</v>
      </c>
      <c r="D1304" s="7">
        <f>IF(R1304&gt;0,RANK(R1304,(R1304:T1304,U1304:AI1304)),0)</f>
        <v>3</v>
      </c>
      <c r="E1304" s="7">
        <f>IF(S1304&gt;0,RANK(S1304,(R1304:T1304,U1304:AI1304)),0)</f>
        <v>5</v>
      </c>
      <c r="F1304" s="7">
        <f>IF(T1304&gt;0,RANK(T1304,(R1304:T1304,U1304:AI1304)),0)</f>
        <v>0</v>
      </c>
      <c r="G1304" s="7">
        <f>IF(U1304&gt;0,RANK(U1304,(R1304:T1304,U1304:AI1304)),0)</f>
        <v>2</v>
      </c>
      <c r="H1304" s="7">
        <f t="shared" si="776"/>
        <v>1</v>
      </c>
      <c r="I1304" s="49">
        <f t="shared" si="777"/>
        <v>2919</v>
      </c>
      <c r="J1304" s="177">
        <f t="shared" si="774"/>
        <v>0.66735253772290815</v>
      </c>
      <c r="K1304" s="2"/>
      <c r="L1304" s="2">
        <f t="shared" si="778"/>
        <v>4.0695016003657977E-2</v>
      </c>
      <c r="M1304" s="2">
        <f t="shared" si="779"/>
        <v>2.1719250114311844E-2</v>
      </c>
      <c r="N1304" s="2">
        <f t="shared" si="780"/>
        <v>0</v>
      </c>
      <c r="O1304" s="2">
        <f t="shared" si="763"/>
        <v>0.1133973479652492</v>
      </c>
      <c r="P1304" s="2">
        <f t="shared" si="781"/>
        <v>0.78074988568815729</v>
      </c>
      <c r="Q1304" s="2">
        <f t="shared" si="790"/>
        <v>4.3438500228623611E-2</v>
      </c>
      <c r="R1304" s="1">
        <v>178</v>
      </c>
      <c r="S1304" s="1">
        <v>95</v>
      </c>
      <c r="U1304" s="1">
        <v>496</v>
      </c>
      <c r="V1304" s="1">
        <v>3415</v>
      </c>
      <c r="W1304" s="1">
        <v>172</v>
      </c>
      <c r="X1304" s="1">
        <v>18</v>
      </c>
      <c r="AK1304" s="7">
        <f t="shared" si="782"/>
        <v>4</v>
      </c>
      <c r="AL1304" s="7">
        <f t="shared" si="783"/>
        <v>6</v>
      </c>
      <c r="AM1304" s="7">
        <f t="shared" si="784"/>
        <v>0</v>
      </c>
      <c r="AN1304" s="2">
        <f t="shared" si="785"/>
        <v>3.9323273891175126E-2</v>
      </c>
      <c r="AO1304" s="2">
        <f t="shared" si="786"/>
        <v>4.11522633744856E-3</v>
      </c>
      <c r="AP1304" s="2">
        <f t="shared" si="787"/>
        <v>0</v>
      </c>
      <c r="AR1304" t="str">
        <f t="shared" si="788"/>
        <v>Eddy</v>
      </c>
      <c r="AS1304" t="s">
        <v>868</v>
      </c>
      <c r="AT1304" s="184">
        <v>2</v>
      </c>
      <c r="AV1304" s="97">
        <v>35</v>
      </c>
      <c r="AW1304" s="99">
        <v>15</v>
      </c>
      <c r="AX1304" s="105">
        <f t="shared" si="789"/>
        <v>35015</v>
      </c>
      <c r="AZ1304" s="7" t="s">
        <v>2951</v>
      </c>
      <c r="BA1304" t="s">
        <v>3184</v>
      </c>
    </row>
    <row r="1305" spans="1:53" hidden="1" outlineLevel="1">
      <c r="A1305" t="s">
        <v>2057</v>
      </c>
      <c r="B1305" t="s">
        <v>868</v>
      </c>
      <c r="C1305" s="1">
        <f t="shared" si="775"/>
        <v>1663</v>
      </c>
      <c r="D1305" s="7">
        <f>IF(R1305&gt;0,RANK(R1305,(R1305:T1305,U1305:AI1305)),0)</f>
        <v>3</v>
      </c>
      <c r="E1305" s="7">
        <f>IF(S1305&gt;0,RANK(S1305,(R1305:T1305,U1305:AI1305)),0)</f>
        <v>5</v>
      </c>
      <c r="F1305" s="7">
        <f>IF(T1305&gt;0,RANK(T1305,(R1305:T1305,U1305:AI1305)),0)</f>
        <v>0</v>
      </c>
      <c r="G1305" s="7">
        <f>IF(U1305&gt;0,RANK(U1305,(R1305:T1305,U1305:AI1305)),0)</f>
        <v>2</v>
      </c>
      <c r="H1305" s="7">
        <f t="shared" si="776"/>
        <v>1</v>
      </c>
      <c r="I1305" s="49">
        <f t="shared" si="777"/>
        <v>1047</v>
      </c>
      <c r="J1305" s="177">
        <f t="shared" si="774"/>
        <v>0.62958508719182205</v>
      </c>
      <c r="K1305" s="2"/>
      <c r="L1305" s="2">
        <f t="shared" si="778"/>
        <v>5.4119061936259774E-2</v>
      </c>
      <c r="M1305" s="2">
        <f t="shared" si="779"/>
        <v>2.6458208057727001E-2</v>
      </c>
      <c r="N1305" s="2">
        <f t="shared" si="780"/>
        <v>0</v>
      </c>
      <c r="O1305" s="2">
        <f t="shared" si="763"/>
        <v>0.12447384245339747</v>
      </c>
      <c r="P1305" s="2">
        <f t="shared" si="781"/>
        <v>0.75405892964521948</v>
      </c>
      <c r="Q1305" s="2">
        <f t="shared" si="790"/>
        <v>4.0889957907396246E-2</v>
      </c>
      <c r="R1305" s="1">
        <v>90</v>
      </c>
      <c r="S1305" s="1">
        <v>44</v>
      </c>
      <c r="U1305" s="1">
        <v>207</v>
      </c>
      <c r="V1305" s="1">
        <v>1254</v>
      </c>
      <c r="W1305" s="1">
        <v>53</v>
      </c>
      <c r="X1305" s="1">
        <v>15</v>
      </c>
      <c r="AK1305" s="7">
        <f t="shared" si="782"/>
        <v>4</v>
      </c>
      <c r="AL1305" s="7">
        <f t="shared" si="783"/>
        <v>6</v>
      </c>
      <c r="AM1305" s="7">
        <f t="shared" si="784"/>
        <v>0</v>
      </c>
      <c r="AN1305" s="2">
        <f t="shared" si="785"/>
        <v>3.1870114251352978E-2</v>
      </c>
      <c r="AO1305" s="2">
        <f t="shared" si="786"/>
        <v>9.0198436560432957E-3</v>
      </c>
      <c r="AP1305" s="2">
        <f t="shared" si="787"/>
        <v>0</v>
      </c>
      <c r="AR1305" t="str">
        <f t="shared" si="788"/>
        <v>Grant</v>
      </c>
      <c r="AS1305" t="s">
        <v>868</v>
      </c>
      <c r="AT1305" s="184">
        <v>2</v>
      </c>
      <c r="AV1305" s="97">
        <v>35</v>
      </c>
      <c r="AW1305" s="99">
        <v>17</v>
      </c>
      <c r="AX1305" s="105">
        <f t="shared" si="789"/>
        <v>35017</v>
      </c>
      <c r="AZ1305" s="7" t="s">
        <v>2951</v>
      </c>
      <c r="BA1305" t="s">
        <v>3184</v>
      </c>
    </row>
    <row r="1306" spans="1:53" hidden="1" outlineLevel="1">
      <c r="A1306" t="s">
        <v>1175</v>
      </c>
      <c r="B1306" t="s">
        <v>868</v>
      </c>
      <c r="C1306" s="1">
        <f t="shared" si="775"/>
        <v>110</v>
      </c>
      <c r="D1306" s="7">
        <f>IF(R1306&gt;0,RANK(R1306,(R1306:T1306,U1306:AI1306)),0)</f>
        <v>5</v>
      </c>
      <c r="E1306" s="7">
        <f>IF(S1306&gt;0,RANK(S1306,(R1306:T1306,U1306:AI1306)),0)</f>
        <v>3</v>
      </c>
      <c r="F1306" s="7">
        <f>IF(T1306&gt;0,RANK(T1306,(R1306:T1306,U1306:AI1306)),0)</f>
        <v>0</v>
      </c>
      <c r="G1306" s="7">
        <f>IF(U1306&gt;0,RANK(U1306,(R1306:T1306,U1306:AI1306)),0)</f>
        <v>2</v>
      </c>
      <c r="H1306" s="7">
        <f t="shared" si="776"/>
        <v>1</v>
      </c>
      <c r="I1306" s="49">
        <f t="shared" si="777"/>
        <v>36</v>
      </c>
      <c r="J1306" s="177">
        <f t="shared" si="774"/>
        <v>0.32727272727272727</v>
      </c>
      <c r="K1306" s="2"/>
      <c r="L1306" s="2">
        <f t="shared" si="778"/>
        <v>9.0909090909090905E-3</v>
      </c>
      <c r="M1306" s="2">
        <f t="shared" si="779"/>
        <v>6.363636363636363E-2</v>
      </c>
      <c r="N1306" s="2">
        <f t="shared" si="780"/>
        <v>0</v>
      </c>
      <c r="O1306" s="2">
        <f t="shared" si="763"/>
        <v>0.27272727272727271</v>
      </c>
      <c r="P1306" s="2">
        <f t="shared" si="781"/>
        <v>0.6</v>
      </c>
      <c r="Q1306" s="2">
        <f t="shared" si="790"/>
        <v>5.4545454545454675E-2</v>
      </c>
      <c r="R1306" s="1">
        <v>1</v>
      </c>
      <c r="S1306" s="1">
        <v>7</v>
      </c>
      <c r="U1306" s="1">
        <v>30</v>
      </c>
      <c r="V1306" s="1">
        <v>66</v>
      </c>
      <c r="W1306" s="1">
        <v>5</v>
      </c>
      <c r="X1306" s="1">
        <v>1</v>
      </c>
      <c r="AK1306" s="7">
        <f t="shared" si="782"/>
        <v>4</v>
      </c>
      <c r="AL1306" s="7">
        <f t="shared" si="783"/>
        <v>5</v>
      </c>
      <c r="AM1306" s="7">
        <f t="shared" si="784"/>
        <v>0</v>
      </c>
      <c r="AN1306" s="2">
        <f t="shared" si="785"/>
        <v>4.5454545454545456E-2</v>
      </c>
      <c r="AO1306" s="2">
        <f t="shared" si="786"/>
        <v>9.0909090909090905E-3</v>
      </c>
      <c r="AP1306" s="2">
        <f t="shared" si="787"/>
        <v>0</v>
      </c>
      <c r="AR1306" t="str">
        <f t="shared" si="788"/>
        <v>Guadalupe</v>
      </c>
      <c r="AS1306" t="s">
        <v>868</v>
      </c>
      <c r="AT1306" s="184">
        <v>2</v>
      </c>
      <c r="AV1306" s="97">
        <v>35</v>
      </c>
      <c r="AW1306" s="99">
        <v>19</v>
      </c>
      <c r="AX1306" s="105">
        <f t="shared" si="789"/>
        <v>35019</v>
      </c>
      <c r="AZ1306" s="7" t="s">
        <v>2951</v>
      </c>
      <c r="BA1306" t="s">
        <v>3184</v>
      </c>
    </row>
    <row r="1307" spans="1:53" hidden="1" outlineLevel="1">
      <c r="A1307" t="s">
        <v>1176</v>
      </c>
      <c r="B1307" t="s">
        <v>868</v>
      </c>
      <c r="C1307" s="1">
        <f t="shared" si="775"/>
        <v>161</v>
      </c>
      <c r="D1307" s="7">
        <f>IF(R1307&gt;0,RANK(R1307,(R1307:T1307,U1307:AI1307)),0)</f>
        <v>4</v>
      </c>
      <c r="E1307" s="7">
        <f>IF(S1307&gt;0,RANK(S1307,(R1307:T1307,U1307:AI1307)),0)</f>
        <v>5</v>
      </c>
      <c r="F1307" s="7">
        <f>IF(T1307&gt;0,RANK(T1307,(R1307:T1307,U1307:AI1307)),0)</f>
        <v>0</v>
      </c>
      <c r="G1307" s="7">
        <f>IF(U1307&gt;0,RANK(U1307,(R1307:T1307,U1307:AI1307)),0)</f>
        <v>2</v>
      </c>
      <c r="H1307" s="7">
        <f t="shared" si="776"/>
        <v>1</v>
      </c>
      <c r="I1307" s="49">
        <f t="shared" si="777"/>
        <v>78</v>
      </c>
      <c r="J1307" s="177">
        <f t="shared" si="774"/>
        <v>0.48447204968944102</v>
      </c>
      <c r="K1307" s="2"/>
      <c r="L1307" s="2">
        <f t="shared" si="778"/>
        <v>4.3478260869565216E-2</v>
      </c>
      <c r="M1307" s="2">
        <f t="shared" si="779"/>
        <v>3.7267080745341616E-2</v>
      </c>
      <c r="N1307" s="2">
        <f t="shared" si="780"/>
        <v>0</v>
      </c>
      <c r="O1307" s="2">
        <f t="shared" si="763"/>
        <v>0.18012422360248448</v>
      </c>
      <c r="P1307" s="2">
        <f t="shared" si="781"/>
        <v>0.6645962732919255</v>
      </c>
      <c r="Q1307" s="2">
        <f t="shared" si="790"/>
        <v>7.4534161490683259E-2</v>
      </c>
      <c r="R1307" s="1">
        <v>7</v>
      </c>
      <c r="S1307" s="1">
        <v>6</v>
      </c>
      <c r="U1307" s="1">
        <v>29</v>
      </c>
      <c r="V1307" s="1">
        <v>107</v>
      </c>
      <c r="W1307" s="1">
        <v>11</v>
      </c>
      <c r="X1307" s="1">
        <v>1</v>
      </c>
      <c r="AK1307" s="7">
        <f t="shared" si="782"/>
        <v>3</v>
      </c>
      <c r="AL1307" s="7">
        <f t="shared" si="783"/>
        <v>6</v>
      </c>
      <c r="AM1307" s="7">
        <f t="shared" si="784"/>
        <v>0</v>
      </c>
      <c r="AN1307" s="2">
        <f t="shared" si="785"/>
        <v>6.8322981366459631E-2</v>
      </c>
      <c r="AO1307" s="2">
        <f t="shared" si="786"/>
        <v>6.2111801242236021E-3</v>
      </c>
      <c r="AP1307" s="2">
        <f t="shared" si="787"/>
        <v>0</v>
      </c>
      <c r="AR1307" t="str">
        <f t="shared" si="788"/>
        <v>Harding</v>
      </c>
      <c r="AS1307" t="s">
        <v>868</v>
      </c>
      <c r="AT1307" s="184">
        <v>3</v>
      </c>
      <c r="AV1307" s="97">
        <v>35</v>
      </c>
      <c r="AW1307" s="99">
        <v>21</v>
      </c>
      <c r="AX1307" s="105">
        <f t="shared" si="789"/>
        <v>35021</v>
      </c>
      <c r="AZ1307" s="7" t="s">
        <v>2951</v>
      </c>
      <c r="BA1307" t="s">
        <v>3184</v>
      </c>
    </row>
    <row r="1308" spans="1:53" hidden="1" outlineLevel="1">
      <c r="A1308" t="s">
        <v>1181</v>
      </c>
      <c r="B1308" t="s">
        <v>868</v>
      </c>
      <c r="C1308" s="1">
        <f t="shared" si="775"/>
        <v>365</v>
      </c>
      <c r="D1308" s="7">
        <f>IF(R1308&gt;0,RANK(R1308,(R1308:T1308,U1308:AI1308)),0)</f>
        <v>4</v>
      </c>
      <c r="E1308" s="7">
        <f>IF(S1308&gt;0,RANK(S1308,(R1308:T1308,U1308:AI1308)),0)</f>
        <v>5</v>
      </c>
      <c r="F1308" s="7">
        <f>IF(T1308&gt;0,RANK(T1308,(R1308:T1308,U1308:AI1308)),0)</f>
        <v>0</v>
      </c>
      <c r="G1308" s="7">
        <f>IF(U1308&gt;0,RANK(U1308,(R1308:T1308,U1308:AI1308)),0)</f>
        <v>2</v>
      </c>
      <c r="H1308" s="7">
        <f t="shared" si="776"/>
        <v>1</v>
      </c>
      <c r="I1308" s="49">
        <f t="shared" si="777"/>
        <v>244</v>
      </c>
      <c r="J1308" s="177">
        <f t="shared" si="774"/>
        <v>0.66849315068493154</v>
      </c>
      <c r="K1308" s="2"/>
      <c r="L1308" s="2">
        <f t="shared" si="778"/>
        <v>3.0136986301369864E-2</v>
      </c>
      <c r="M1308" s="2">
        <f t="shared" si="779"/>
        <v>1.3698630136986301E-2</v>
      </c>
      <c r="N1308" s="2">
        <f t="shared" si="780"/>
        <v>0</v>
      </c>
      <c r="O1308" s="2">
        <f t="shared" si="763"/>
        <v>0.11232876712328767</v>
      </c>
      <c r="P1308" s="2">
        <f t="shared" si="781"/>
        <v>0.78082191780821919</v>
      </c>
      <c r="Q1308" s="2">
        <f t="shared" si="790"/>
        <v>6.3013698630136949E-2</v>
      </c>
      <c r="R1308" s="1">
        <v>11</v>
      </c>
      <c r="S1308" s="1">
        <v>5</v>
      </c>
      <c r="U1308" s="1">
        <v>41</v>
      </c>
      <c r="V1308" s="1">
        <v>285</v>
      </c>
      <c r="W1308" s="1">
        <v>19</v>
      </c>
      <c r="X1308" s="1">
        <v>4</v>
      </c>
      <c r="AK1308" s="7">
        <f t="shared" si="782"/>
        <v>3</v>
      </c>
      <c r="AL1308" s="7">
        <f t="shared" si="783"/>
        <v>6</v>
      </c>
      <c r="AM1308" s="7">
        <f t="shared" si="784"/>
        <v>0</v>
      </c>
      <c r="AN1308" s="2">
        <f t="shared" si="785"/>
        <v>5.2054794520547946E-2</v>
      </c>
      <c r="AO1308" s="2">
        <f t="shared" si="786"/>
        <v>1.0958904109589041E-2</v>
      </c>
      <c r="AP1308" s="2">
        <f t="shared" si="787"/>
        <v>0</v>
      </c>
      <c r="AR1308" t="str">
        <f t="shared" si="788"/>
        <v>Hidalgo</v>
      </c>
      <c r="AS1308" t="s">
        <v>868</v>
      </c>
      <c r="AT1308" s="184">
        <v>2</v>
      </c>
      <c r="AV1308" s="97">
        <v>35</v>
      </c>
      <c r="AW1308" s="99">
        <v>23</v>
      </c>
      <c r="AX1308" s="105">
        <f t="shared" si="789"/>
        <v>35023</v>
      </c>
      <c r="AZ1308" s="7" t="s">
        <v>2951</v>
      </c>
      <c r="BA1308" t="s">
        <v>3184</v>
      </c>
    </row>
    <row r="1309" spans="1:53" hidden="1" outlineLevel="1">
      <c r="A1309" t="s">
        <v>1399</v>
      </c>
      <c r="B1309" t="s">
        <v>868</v>
      </c>
      <c r="C1309" s="1">
        <f t="shared" si="775"/>
        <v>3966</v>
      </c>
      <c r="D1309" s="7">
        <f>IF(R1309&gt;0,RANK(R1309,(R1309:T1309,U1309:AI1309)),0)</f>
        <v>4</v>
      </c>
      <c r="E1309" s="7">
        <f>IF(S1309&gt;0,RANK(S1309,(R1309:T1309,U1309:AI1309)),0)</f>
        <v>5</v>
      </c>
      <c r="F1309" s="7">
        <f>IF(T1309&gt;0,RANK(T1309,(R1309:T1309,U1309:AI1309)),0)</f>
        <v>0</v>
      </c>
      <c r="G1309" s="7">
        <f>IF(U1309&gt;0,RANK(U1309,(R1309:T1309,U1309:AI1309)),0)</f>
        <v>2</v>
      </c>
      <c r="H1309" s="7">
        <f t="shared" si="776"/>
        <v>1</v>
      </c>
      <c r="I1309" s="49">
        <f t="shared" si="777"/>
        <v>2666</v>
      </c>
      <c r="J1309" s="177">
        <f t="shared" si="774"/>
        <v>0.67221381744831066</v>
      </c>
      <c r="K1309" s="2"/>
      <c r="L1309" s="2">
        <f t="shared" si="778"/>
        <v>3.1770045385779121E-2</v>
      </c>
      <c r="M1309" s="2">
        <f t="shared" si="779"/>
        <v>2.395360564800807E-2</v>
      </c>
      <c r="N1309" s="2">
        <f t="shared" si="780"/>
        <v>0</v>
      </c>
      <c r="O1309" s="2">
        <f t="shared" si="763"/>
        <v>0.11270801815431165</v>
      </c>
      <c r="P1309" s="2">
        <f t="shared" si="781"/>
        <v>0.7849218356026223</v>
      </c>
      <c r="Q1309" s="2">
        <f t="shared" si="790"/>
        <v>4.6646495209278882E-2</v>
      </c>
      <c r="R1309" s="1">
        <v>126</v>
      </c>
      <c r="S1309" s="1">
        <v>95</v>
      </c>
      <c r="U1309" s="1">
        <v>447</v>
      </c>
      <c r="V1309" s="1">
        <v>3113</v>
      </c>
      <c r="W1309" s="1">
        <v>162</v>
      </c>
      <c r="X1309" s="1">
        <v>23</v>
      </c>
      <c r="AK1309" s="7">
        <f t="shared" si="782"/>
        <v>3</v>
      </c>
      <c r="AL1309" s="7">
        <f t="shared" si="783"/>
        <v>6</v>
      </c>
      <c r="AM1309" s="7">
        <f t="shared" si="784"/>
        <v>0</v>
      </c>
      <c r="AN1309" s="2">
        <f t="shared" si="785"/>
        <v>4.084720121028744E-2</v>
      </c>
      <c r="AO1309" s="2">
        <f t="shared" si="786"/>
        <v>5.7992939989914274E-3</v>
      </c>
      <c r="AP1309" s="2">
        <f t="shared" si="787"/>
        <v>0</v>
      </c>
      <c r="AR1309" t="str">
        <f t="shared" si="788"/>
        <v>Lea</v>
      </c>
      <c r="AS1309" t="s">
        <v>868</v>
      </c>
      <c r="AT1309" s="184">
        <v>2</v>
      </c>
      <c r="AV1309" s="97">
        <v>35</v>
      </c>
      <c r="AW1309" s="99">
        <v>25</v>
      </c>
      <c r="AX1309" s="105">
        <f t="shared" si="789"/>
        <v>35025</v>
      </c>
      <c r="AZ1309" s="7" t="s">
        <v>2951</v>
      </c>
      <c r="BA1309" t="s">
        <v>3184</v>
      </c>
    </row>
    <row r="1310" spans="1:53" hidden="1" outlineLevel="1">
      <c r="A1310" t="s">
        <v>223</v>
      </c>
      <c r="B1310" t="s">
        <v>868</v>
      </c>
      <c r="C1310" s="1">
        <f t="shared" si="775"/>
        <v>2766</v>
      </c>
      <c r="D1310" s="7">
        <f>IF(R1310&gt;0,RANK(R1310,(R1310:T1310,U1310:AI1310)),0)</f>
        <v>3</v>
      </c>
      <c r="E1310" s="7">
        <f>IF(S1310&gt;0,RANK(S1310,(R1310:T1310,U1310:AI1310)),0)</f>
        <v>5</v>
      </c>
      <c r="F1310" s="7">
        <f>IF(T1310&gt;0,RANK(T1310,(R1310:T1310,U1310:AI1310)),0)</f>
        <v>0</v>
      </c>
      <c r="G1310" s="7">
        <f>IF(U1310&gt;0,RANK(U1310,(R1310:T1310,U1310:AI1310)),0)</f>
        <v>2</v>
      </c>
      <c r="H1310" s="7">
        <f t="shared" si="776"/>
        <v>1</v>
      </c>
      <c r="I1310" s="49">
        <f t="shared" si="777"/>
        <v>1908</v>
      </c>
      <c r="J1310" s="177">
        <f t="shared" si="774"/>
        <v>0.68980477223427328</v>
      </c>
      <c r="K1310" s="2"/>
      <c r="L1310" s="2">
        <f t="shared" si="778"/>
        <v>4.7722342733188719E-2</v>
      </c>
      <c r="M1310" s="2">
        <f t="shared" si="779"/>
        <v>2.3861171366594359E-2</v>
      </c>
      <c r="N1310" s="2">
        <f t="shared" si="780"/>
        <v>0</v>
      </c>
      <c r="O1310" s="2">
        <f t="shared" si="763"/>
        <v>9.8698481561822121E-2</v>
      </c>
      <c r="P1310" s="2">
        <f t="shared" si="781"/>
        <v>0.78850325379609543</v>
      </c>
      <c r="Q1310" s="2">
        <f t="shared" si="790"/>
        <v>4.1214750542299283E-2</v>
      </c>
      <c r="R1310" s="1">
        <v>132</v>
      </c>
      <c r="S1310" s="1">
        <v>66</v>
      </c>
      <c r="U1310" s="1">
        <v>273</v>
      </c>
      <c r="V1310" s="1">
        <v>2181</v>
      </c>
      <c r="W1310" s="1">
        <v>83</v>
      </c>
      <c r="X1310" s="1">
        <v>31</v>
      </c>
      <c r="AK1310" s="7">
        <f t="shared" si="782"/>
        <v>4</v>
      </c>
      <c r="AL1310" s="7">
        <f t="shared" si="783"/>
        <v>6</v>
      </c>
      <c r="AM1310" s="7">
        <f t="shared" si="784"/>
        <v>0</v>
      </c>
      <c r="AN1310" s="2">
        <f t="shared" si="785"/>
        <v>3.0007230657989877E-2</v>
      </c>
      <c r="AO1310" s="2">
        <f t="shared" si="786"/>
        <v>1.1207519884309472E-2</v>
      </c>
      <c r="AP1310" s="2">
        <f t="shared" si="787"/>
        <v>0</v>
      </c>
      <c r="AR1310" t="str">
        <f t="shared" si="788"/>
        <v>Lincoln</v>
      </c>
      <c r="AS1310" t="s">
        <v>868</v>
      </c>
      <c r="AT1310" s="184">
        <v>2</v>
      </c>
      <c r="AV1310" s="97">
        <v>35</v>
      </c>
      <c r="AW1310" s="99">
        <v>27</v>
      </c>
      <c r="AX1310" s="105">
        <f t="shared" si="789"/>
        <v>35027</v>
      </c>
      <c r="AZ1310" s="7" t="s">
        <v>2951</v>
      </c>
      <c r="BA1310" t="s">
        <v>3184</v>
      </c>
    </row>
    <row r="1311" spans="1:53" hidden="1" outlineLevel="1">
      <c r="A1311" t="s">
        <v>1154</v>
      </c>
      <c r="B1311" t="s">
        <v>868</v>
      </c>
      <c r="C1311" s="1">
        <f t="shared" si="775"/>
        <v>1575</v>
      </c>
      <c r="D1311" s="7">
        <f>IF(R1311&gt;0,RANK(R1311,(R1311:T1311,U1311:AI1311)),0)</f>
        <v>2</v>
      </c>
      <c r="E1311" s="7">
        <f>IF(S1311&gt;0,RANK(S1311,(R1311:T1311,U1311:AI1311)),0)</f>
        <v>5</v>
      </c>
      <c r="F1311" s="7">
        <f>IF(T1311&gt;0,RANK(T1311,(R1311:T1311,U1311:AI1311)),0)</f>
        <v>0</v>
      </c>
      <c r="G1311" s="7">
        <f>IF(U1311&gt;0,RANK(U1311,(R1311:T1311,U1311:AI1311)),0)</f>
        <v>3</v>
      </c>
      <c r="H1311" s="7">
        <f t="shared" si="776"/>
        <v>1</v>
      </c>
      <c r="I1311" s="49">
        <f t="shared" si="777"/>
        <v>462</v>
      </c>
      <c r="J1311" s="177">
        <f t="shared" si="774"/>
        <v>0.29333333333333333</v>
      </c>
      <c r="K1311" s="2"/>
      <c r="L1311" s="2">
        <f t="shared" si="778"/>
        <v>0.20761904761904762</v>
      </c>
      <c r="M1311" s="2">
        <f t="shared" si="779"/>
        <v>5.6507936507936507E-2</v>
      </c>
      <c r="N1311" s="2">
        <f t="shared" si="780"/>
        <v>0</v>
      </c>
      <c r="O1311" s="2">
        <f t="shared" si="763"/>
        <v>0.14031746031746031</v>
      </c>
      <c r="P1311" s="2">
        <f t="shared" si="781"/>
        <v>0.50095238095238093</v>
      </c>
      <c r="Q1311" s="2">
        <f t="shared" si="790"/>
        <v>9.4603174603174689E-2</v>
      </c>
      <c r="R1311" s="1">
        <v>327</v>
      </c>
      <c r="S1311" s="1">
        <v>89</v>
      </c>
      <c r="U1311" s="1">
        <v>221</v>
      </c>
      <c r="V1311" s="1">
        <v>789</v>
      </c>
      <c r="W1311" s="1">
        <v>101</v>
      </c>
      <c r="X1311" s="1">
        <v>48</v>
      </c>
      <c r="AK1311" s="7">
        <f t="shared" si="782"/>
        <v>4</v>
      </c>
      <c r="AL1311" s="7">
        <f t="shared" si="783"/>
        <v>6</v>
      </c>
      <c r="AM1311" s="7">
        <f t="shared" si="784"/>
        <v>0</v>
      </c>
      <c r="AN1311" s="2">
        <f t="shared" si="785"/>
        <v>6.412698412698413E-2</v>
      </c>
      <c r="AO1311" s="2">
        <f t="shared" si="786"/>
        <v>3.0476190476190476E-2</v>
      </c>
      <c r="AP1311" s="2">
        <f t="shared" si="787"/>
        <v>0</v>
      </c>
      <c r="AR1311" t="str">
        <f t="shared" si="788"/>
        <v>Los Alamos</v>
      </c>
      <c r="AS1311" t="s">
        <v>868</v>
      </c>
      <c r="AT1311" s="184">
        <v>3</v>
      </c>
      <c r="AV1311" s="97">
        <v>35</v>
      </c>
      <c r="AW1311" s="99">
        <v>28</v>
      </c>
      <c r="AX1311" s="105">
        <f t="shared" si="789"/>
        <v>35028</v>
      </c>
      <c r="AZ1311" s="7" t="s">
        <v>2951</v>
      </c>
      <c r="BA1311" t="s">
        <v>3184</v>
      </c>
    </row>
    <row r="1312" spans="1:53" hidden="1" outlineLevel="1">
      <c r="A1312" t="s">
        <v>2440</v>
      </c>
      <c r="B1312" t="s">
        <v>868</v>
      </c>
      <c r="C1312" s="1">
        <f t="shared" si="775"/>
        <v>1453</v>
      </c>
      <c r="D1312" s="7">
        <f>IF(R1312&gt;0,RANK(R1312,(R1312:T1312,U1312:AI1312)),0)</f>
        <v>3</v>
      </c>
      <c r="E1312" s="7">
        <f>IF(S1312&gt;0,RANK(S1312,(R1312:T1312,U1312:AI1312)),0)</f>
        <v>4</v>
      </c>
      <c r="F1312" s="7">
        <f>IF(T1312&gt;0,RANK(T1312,(R1312:T1312,U1312:AI1312)),0)</f>
        <v>0</v>
      </c>
      <c r="G1312" s="7">
        <f>IF(U1312&gt;0,RANK(U1312,(R1312:T1312,U1312:AI1312)),0)</f>
        <v>2</v>
      </c>
      <c r="H1312" s="7">
        <f t="shared" si="776"/>
        <v>1</v>
      </c>
      <c r="I1312" s="49">
        <f t="shared" si="777"/>
        <v>981</v>
      </c>
      <c r="J1312" s="177">
        <f t="shared" si="774"/>
        <v>0.67515485203028214</v>
      </c>
      <c r="K1312" s="2"/>
      <c r="L1312" s="2">
        <f t="shared" si="778"/>
        <v>5.4370268410185822E-2</v>
      </c>
      <c r="M1312" s="2">
        <f t="shared" si="779"/>
        <v>3.2346868547832072E-2</v>
      </c>
      <c r="N1312" s="2">
        <f t="shared" si="780"/>
        <v>0</v>
      </c>
      <c r="O1312" s="2">
        <f t="shared" si="763"/>
        <v>9.8417068134893329E-2</v>
      </c>
      <c r="P1312" s="2">
        <f t="shared" si="781"/>
        <v>0.77357192016517551</v>
      </c>
      <c r="Q1312" s="2">
        <f t="shared" si="790"/>
        <v>4.1293874741913261E-2</v>
      </c>
      <c r="R1312" s="1">
        <v>79</v>
      </c>
      <c r="S1312" s="1">
        <v>47</v>
      </c>
      <c r="U1312" s="1">
        <v>143</v>
      </c>
      <c r="V1312" s="1">
        <v>1124</v>
      </c>
      <c r="W1312" s="1">
        <v>43</v>
      </c>
      <c r="X1312" s="1">
        <v>17</v>
      </c>
      <c r="AK1312" s="7">
        <f t="shared" si="782"/>
        <v>5</v>
      </c>
      <c r="AL1312" s="7">
        <f t="shared" si="783"/>
        <v>6</v>
      </c>
      <c r="AM1312" s="7">
        <f t="shared" si="784"/>
        <v>0</v>
      </c>
      <c r="AN1312" s="2">
        <f t="shared" si="785"/>
        <v>2.9593943565037854E-2</v>
      </c>
      <c r="AO1312" s="2">
        <f t="shared" si="786"/>
        <v>1.1699931176875429E-2</v>
      </c>
      <c r="AP1312" s="2">
        <f t="shared" si="787"/>
        <v>0</v>
      </c>
      <c r="AR1312" t="str">
        <f t="shared" si="788"/>
        <v>Luna</v>
      </c>
      <c r="AS1312" t="s">
        <v>868</v>
      </c>
      <c r="AT1312" s="184">
        <v>2</v>
      </c>
      <c r="AV1312" s="97">
        <v>35</v>
      </c>
      <c r="AW1312" s="99">
        <v>29</v>
      </c>
      <c r="AX1312" s="105">
        <f t="shared" si="789"/>
        <v>35029</v>
      </c>
      <c r="AZ1312" s="7" t="s">
        <v>2951</v>
      </c>
      <c r="BA1312" t="s">
        <v>3184</v>
      </c>
    </row>
    <row r="1313" spans="1:53" hidden="1" outlineLevel="1">
      <c r="A1313" t="s">
        <v>731</v>
      </c>
      <c r="B1313" t="s">
        <v>868</v>
      </c>
      <c r="C1313" s="1">
        <f t="shared" si="775"/>
        <v>1408</v>
      </c>
      <c r="D1313" s="7">
        <f>IF(R1313&gt;0,RANK(R1313,(R1313:T1313,U1313:AI1313)),0)</f>
        <v>4</v>
      </c>
      <c r="E1313" s="7">
        <f>IF(S1313&gt;0,RANK(S1313,(R1313:T1313,U1313:AI1313)),0)</f>
        <v>3</v>
      </c>
      <c r="F1313" s="7">
        <f>IF(T1313&gt;0,RANK(T1313,(R1313:T1313,U1313:AI1313)),0)</f>
        <v>0</v>
      </c>
      <c r="G1313" s="7">
        <f>IF(U1313&gt;0,RANK(U1313,(R1313:T1313,U1313:AI1313)),0)</f>
        <v>2</v>
      </c>
      <c r="H1313" s="7">
        <f t="shared" si="776"/>
        <v>1</v>
      </c>
      <c r="I1313" s="49">
        <f t="shared" si="777"/>
        <v>471</v>
      </c>
      <c r="J1313" s="177">
        <f t="shared" si="774"/>
        <v>0.33451704545454547</v>
      </c>
      <c r="K1313" s="2"/>
      <c r="L1313" s="2">
        <f t="shared" si="778"/>
        <v>6.3920454545454544E-2</v>
      </c>
      <c r="M1313" s="2">
        <f t="shared" si="779"/>
        <v>9.8011363636363633E-2</v>
      </c>
      <c r="N1313" s="2">
        <f t="shared" si="780"/>
        <v>0</v>
      </c>
      <c r="O1313" s="2">
        <f t="shared" si="763"/>
        <v>0.21306818181818182</v>
      </c>
      <c r="P1313" s="2">
        <f t="shared" si="781"/>
        <v>0.54758522727272729</v>
      </c>
      <c r="Q1313" s="2">
        <f t="shared" si="790"/>
        <v>7.7414772727272707E-2</v>
      </c>
      <c r="R1313" s="1">
        <v>90</v>
      </c>
      <c r="S1313" s="1">
        <v>138</v>
      </c>
      <c r="U1313" s="1">
        <v>300</v>
      </c>
      <c r="V1313" s="1">
        <v>771</v>
      </c>
      <c r="W1313" s="1">
        <v>85</v>
      </c>
      <c r="X1313" s="1">
        <v>24</v>
      </c>
      <c r="AK1313" s="7">
        <f t="shared" si="782"/>
        <v>5</v>
      </c>
      <c r="AL1313" s="7">
        <f t="shared" si="783"/>
        <v>6</v>
      </c>
      <c r="AM1313" s="7">
        <f t="shared" si="784"/>
        <v>0</v>
      </c>
      <c r="AN1313" s="2">
        <f t="shared" si="785"/>
        <v>6.0369318181818184E-2</v>
      </c>
      <c r="AO1313" s="2">
        <f t="shared" si="786"/>
        <v>1.7045454545454544E-2</v>
      </c>
      <c r="AP1313" s="2">
        <f t="shared" si="787"/>
        <v>0</v>
      </c>
      <c r="AR1313" t="str">
        <f t="shared" si="788"/>
        <v>McKinley</v>
      </c>
      <c r="AS1313" t="s">
        <v>868</v>
      </c>
      <c r="AT1313" s="184"/>
      <c r="AV1313" s="97">
        <v>35</v>
      </c>
      <c r="AW1313" s="99">
        <v>31</v>
      </c>
      <c r="AX1313" s="105">
        <f t="shared" si="789"/>
        <v>35031</v>
      </c>
      <c r="AZ1313" s="7" t="s">
        <v>2951</v>
      </c>
      <c r="BA1313" t="s">
        <v>3184</v>
      </c>
    </row>
    <row r="1314" spans="1:53" hidden="1" outlineLevel="1">
      <c r="A1314" t="s">
        <v>732</v>
      </c>
      <c r="B1314" t="s">
        <v>868</v>
      </c>
      <c r="C1314" s="1">
        <f t="shared" si="775"/>
        <v>201</v>
      </c>
      <c r="D1314" s="7">
        <f>IF(R1314&gt;0,RANK(R1314,(R1314:T1314,U1314:AI1314)),0)</f>
        <v>5</v>
      </c>
      <c r="E1314" s="7">
        <f>IF(S1314&gt;0,RANK(S1314,(R1314:T1314,U1314:AI1314)),0)</f>
        <v>3</v>
      </c>
      <c r="F1314" s="7">
        <f>IF(T1314&gt;0,RANK(T1314,(R1314:T1314,U1314:AI1314)),0)</f>
        <v>0</v>
      </c>
      <c r="G1314" s="7">
        <f>IF(U1314&gt;0,RANK(U1314,(R1314:T1314,U1314:AI1314)),0)</f>
        <v>2</v>
      </c>
      <c r="H1314" s="7">
        <f t="shared" si="776"/>
        <v>1</v>
      </c>
      <c r="I1314" s="49">
        <f t="shared" si="777"/>
        <v>72</v>
      </c>
      <c r="J1314" s="177">
        <f t="shared" si="774"/>
        <v>0.35820895522388058</v>
      </c>
      <c r="K1314" s="2"/>
      <c r="L1314" s="2">
        <f t="shared" si="778"/>
        <v>2.4875621890547265E-2</v>
      </c>
      <c r="M1314" s="2">
        <f t="shared" si="779"/>
        <v>5.4726368159203981E-2</v>
      </c>
      <c r="N1314" s="2">
        <f t="shared" si="780"/>
        <v>0</v>
      </c>
      <c r="O1314" s="2">
        <f t="shared" si="763"/>
        <v>0.2537313432835821</v>
      </c>
      <c r="P1314" s="2">
        <f t="shared" si="781"/>
        <v>0.61194029850746268</v>
      </c>
      <c r="Q1314" s="2">
        <f t="shared" si="790"/>
        <v>5.4726368159204064E-2</v>
      </c>
      <c r="R1314" s="1">
        <v>5</v>
      </c>
      <c r="S1314" s="1">
        <v>11</v>
      </c>
      <c r="U1314" s="1">
        <v>51</v>
      </c>
      <c r="V1314" s="1">
        <v>123</v>
      </c>
      <c r="W1314" s="1">
        <v>7</v>
      </c>
      <c r="X1314" s="1">
        <v>4</v>
      </c>
      <c r="AK1314" s="7">
        <f t="shared" si="782"/>
        <v>4</v>
      </c>
      <c r="AL1314" s="7">
        <f t="shared" si="783"/>
        <v>6</v>
      </c>
      <c r="AM1314" s="7">
        <f t="shared" si="784"/>
        <v>0</v>
      </c>
      <c r="AN1314" s="2">
        <f t="shared" si="785"/>
        <v>3.482587064676617E-2</v>
      </c>
      <c r="AO1314" s="2">
        <f t="shared" si="786"/>
        <v>1.9900497512437811E-2</v>
      </c>
      <c r="AP1314" s="2">
        <f t="shared" si="787"/>
        <v>0</v>
      </c>
      <c r="AR1314" t="str">
        <f t="shared" si="788"/>
        <v>Mora</v>
      </c>
      <c r="AS1314" t="s">
        <v>868</v>
      </c>
      <c r="AT1314" s="184">
        <v>3</v>
      </c>
      <c r="AV1314" s="97">
        <v>35</v>
      </c>
      <c r="AW1314" s="99">
        <v>33</v>
      </c>
      <c r="AX1314" s="105">
        <f t="shared" si="789"/>
        <v>35033</v>
      </c>
      <c r="AZ1314" s="7" t="s">
        <v>2951</v>
      </c>
      <c r="BA1314" t="s">
        <v>3184</v>
      </c>
    </row>
    <row r="1315" spans="1:53" hidden="1" outlineLevel="1">
      <c r="A1315" t="s">
        <v>2812</v>
      </c>
      <c r="B1315" t="s">
        <v>868</v>
      </c>
      <c r="C1315" s="1">
        <f t="shared" si="775"/>
        <v>4515</v>
      </c>
      <c r="D1315" s="7">
        <f>IF(R1315&gt;0,RANK(R1315,(R1315:T1315,U1315:AI1315)),0)</f>
        <v>3</v>
      </c>
      <c r="E1315" s="7">
        <f>IF(S1315&gt;0,RANK(S1315,(R1315:T1315,U1315:AI1315)),0)</f>
        <v>5</v>
      </c>
      <c r="F1315" s="7">
        <f>IF(T1315&gt;0,RANK(T1315,(R1315:T1315,U1315:AI1315)),0)</f>
        <v>0</v>
      </c>
      <c r="G1315" s="7">
        <f>IF(U1315&gt;0,RANK(U1315,(R1315:T1315,U1315:AI1315)),0)</f>
        <v>2</v>
      </c>
      <c r="H1315" s="7">
        <f t="shared" si="776"/>
        <v>1</v>
      </c>
      <c r="I1315" s="49">
        <f t="shared" si="777"/>
        <v>2694</v>
      </c>
      <c r="J1315" s="177">
        <f t="shared" si="774"/>
        <v>0.59667774086378733</v>
      </c>
      <c r="K1315" s="2"/>
      <c r="L1315" s="2">
        <f t="shared" si="778"/>
        <v>5.537098560354374E-2</v>
      </c>
      <c r="M1315" s="2">
        <f t="shared" si="779"/>
        <v>2.8792912513842746E-2</v>
      </c>
      <c r="N1315" s="2">
        <f t="shared" si="780"/>
        <v>0</v>
      </c>
      <c r="O1315" s="2">
        <f t="shared" si="763"/>
        <v>0.13576965669988925</v>
      </c>
      <c r="P1315" s="2">
        <f t="shared" si="781"/>
        <v>0.73244739756367661</v>
      </c>
      <c r="Q1315" s="2">
        <f t="shared" si="790"/>
        <v>4.7619047619047672E-2</v>
      </c>
      <c r="R1315" s="1">
        <v>250</v>
      </c>
      <c r="S1315" s="1">
        <v>130</v>
      </c>
      <c r="U1315" s="1">
        <v>613</v>
      </c>
      <c r="V1315" s="1">
        <v>3307</v>
      </c>
      <c r="W1315" s="1">
        <v>159</v>
      </c>
      <c r="X1315" s="1">
        <v>56</v>
      </c>
      <c r="AK1315" s="7">
        <f t="shared" si="782"/>
        <v>4</v>
      </c>
      <c r="AL1315" s="7">
        <f t="shared" si="783"/>
        <v>6</v>
      </c>
      <c r="AM1315" s="7">
        <f t="shared" si="784"/>
        <v>0</v>
      </c>
      <c r="AN1315" s="2">
        <f t="shared" si="785"/>
        <v>3.5215946843853818E-2</v>
      </c>
      <c r="AO1315" s="2">
        <f t="shared" si="786"/>
        <v>1.2403100775193798E-2</v>
      </c>
      <c r="AP1315" s="2">
        <f t="shared" si="787"/>
        <v>0</v>
      </c>
      <c r="AR1315" t="str">
        <f t="shared" si="788"/>
        <v>Otero</v>
      </c>
      <c r="AS1315" t="s">
        <v>868</v>
      </c>
      <c r="AT1315" s="184">
        <v>2</v>
      </c>
      <c r="AV1315" s="97">
        <v>35</v>
      </c>
      <c r="AW1315" s="99">
        <v>35</v>
      </c>
      <c r="AX1315" s="105">
        <f t="shared" si="789"/>
        <v>35035</v>
      </c>
      <c r="AZ1315" s="7" t="s">
        <v>2951</v>
      </c>
      <c r="BA1315" t="s">
        <v>3184</v>
      </c>
    </row>
    <row r="1316" spans="1:53" hidden="1" outlineLevel="1">
      <c r="A1316" t="s">
        <v>1963</v>
      </c>
      <c r="B1316" t="s">
        <v>868</v>
      </c>
      <c r="C1316" s="1">
        <f t="shared" si="775"/>
        <v>915</v>
      </c>
      <c r="D1316" s="7">
        <f>IF(R1316&gt;0,RANK(R1316,(R1316:T1316,U1316:AI1316)),0)</f>
        <v>4</v>
      </c>
      <c r="E1316" s="7">
        <f>IF(S1316&gt;0,RANK(S1316,(R1316:T1316,U1316:AI1316)),0)</f>
        <v>3</v>
      </c>
      <c r="F1316" s="7">
        <f>IF(T1316&gt;0,RANK(T1316,(R1316:T1316,U1316:AI1316)),0)</f>
        <v>0</v>
      </c>
      <c r="G1316" s="7">
        <f>IF(U1316&gt;0,RANK(U1316,(R1316:T1316,U1316:AI1316)),0)</f>
        <v>2</v>
      </c>
      <c r="H1316" s="7">
        <f t="shared" si="776"/>
        <v>1</v>
      </c>
      <c r="I1316" s="49">
        <f t="shared" si="777"/>
        <v>578</v>
      </c>
      <c r="J1316" s="177">
        <f t="shared" si="774"/>
        <v>0.63169398907103824</v>
      </c>
      <c r="K1316" s="2"/>
      <c r="L1316" s="2">
        <f t="shared" si="778"/>
        <v>3.4972677595628415E-2</v>
      </c>
      <c r="M1316" s="2">
        <f t="shared" si="779"/>
        <v>3.7158469945355189E-2</v>
      </c>
      <c r="N1316" s="2">
        <f t="shared" si="780"/>
        <v>0</v>
      </c>
      <c r="O1316" s="2">
        <f t="shared" si="763"/>
        <v>0.13114754098360656</v>
      </c>
      <c r="P1316" s="2">
        <f t="shared" si="781"/>
        <v>0.76284153005464483</v>
      </c>
      <c r="Q1316" s="2">
        <f t="shared" si="790"/>
        <v>3.3879781420764976E-2</v>
      </c>
      <c r="R1316" s="1">
        <v>32</v>
      </c>
      <c r="S1316" s="1">
        <v>34</v>
      </c>
      <c r="U1316" s="1">
        <v>120</v>
      </c>
      <c r="V1316" s="1">
        <v>698</v>
      </c>
      <c r="W1316" s="1">
        <v>24</v>
      </c>
      <c r="X1316" s="1">
        <v>7</v>
      </c>
      <c r="AK1316" s="7">
        <f t="shared" si="782"/>
        <v>5</v>
      </c>
      <c r="AL1316" s="7">
        <f t="shared" si="783"/>
        <v>6</v>
      </c>
      <c r="AM1316" s="7">
        <f t="shared" si="784"/>
        <v>0</v>
      </c>
      <c r="AN1316" s="2">
        <f t="shared" si="785"/>
        <v>2.6229508196721311E-2</v>
      </c>
      <c r="AO1316" s="2">
        <f t="shared" si="786"/>
        <v>7.6502732240437158E-3</v>
      </c>
      <c r="AP1316" s="2">
        <f t="shared" si="787"/>
        <v>0</v>
      </c>
      <c r="AR1316" t="str">
        <f t="shared" si="788"/>
        <v>Quay</v>
      </c>
      <c r="AS1316" t="s">
        <v>868</v>
      </c>
      <c r="AT1316" s="184">
        <v>3</v>
      </c>
      <c r="AV1316" s="97">
        <v>35</v>
      </c>
      <c r="AW1316" s="99">
        <v>37</v>
      </c>
      <c r="AX1316" s="105">
        <f t="shared" si="789"/>
        <v>35037</v>
      </c>
      <c r="AZ1316" s="7" t="s">
        <v>2951</v>
      </c>
      <c r="BA1316" t="s">
        <v>3184</v>
      </c>
    </row>
    <row r="1317" spans="1:53" hidden="1" outlineLevel="1">
      <c r="A1317" t="s">
        <v>736</v>
      </c>
      <c r="B1317" t="s">
        <v>868</v>
      </c>
      <c r="C1317" s="1">
        <f t="shared" si="775"/>
        <v>729</v>
      </c>
      <c r="D1317" s="7">
        <f>IF(R1317&gt;0,RANK(R1317,(R1317:T1317,U1317:AI1317)),0)</f>
        <v>3</v>
      </c>
      <c r="E1317" s="7">
        <f>IF(S1317&gt;0,RANK(S1317,(R1317:T1317,U1317:AI1317)),0)</f>
        <v>4</v>
      </c>
      <c r="F1317" s="7">
        <f>IF(T1317&gt;0,RANK(T1317,(R1317:T1317,U1317:AI1317)),0)</f>
        <v>0</v>
      </c>
      <c r="G1317" s="7">
        <f>IF(U1317&gt;0,RANK(U1317,(R1317:T1317,U1317:AI1317)),0)</f>
        <v>2</v>
      </c>
      <c r="H1317" s="7">
        <f t="shared" si="776"/>
        <v>1</v>
      </c>
      <c r="I1317" s="49">
        <f t="shared" si="777"/>
        <v>339</v>
      </c>
      <c r="J1317" s="177">
        <f t="shared" si="774"/>
        <v>0.46502057613168724</v>
      </c>
      <c r="K1317" s="2"/>
      <c r="L1317" s="2">
        <f t="shared" si="778"/>
        <v>6.7215363511659812E-2</v>
      </c>
      <c r="M1317" s="2">
        <f t="shared" si="779"/>
        <v>5.2126200274348423E-2</v>
      </c>
      <c r="N1317" s="2">
        <f t="shared" si="780"/>
        <v>0</v>
      </c>
      <c r="O1317" s="2">
        <f t="shared" si="763"/>
        <v>0.18381344307270234</v>
      </c>
      <c r="P1317" s="2">
        <f t="shared" si="781"/>
        <v>0.64883401920438954</v>
      </c>
      <c r="Q1317" s="2">
        <f t="shared" si="790"/>
        <v>4.8010973936899903E-2</v>
      </c>
      <c r="R1317" s="1">
        <v>49</v>
      </c>
      <c r="S1317" s="1">
        <v>38</v>
      </c>
      <c r="U1317" s="1">
        <v>134</v>
      </c>
      <c r="V1317" s="1">
        <v>473</v>
      </c>
      <c r="W1317" s="1">
        <v>21</v>
      </c>
      <c r="X1317" s="1">
        <v>14</v>
      </c>
      <c r="AK1317" s="7">
        <f t="shared" si="782"/>
        <v>5</v>
      </c>
      <c r="AL1317" s="7">
        <f t="shared" si="783"/>
        <v>6</v>
      </c>
      <c r="AM1317" s="7">
        <f t="shared" si="784"/>
        <v>0</v>
      </c>
      <c r="AN1317" s="2">
        <f t="shared" si="785"/>
        <v>2.8806584362139918E-2</v>
      </c>
      <c r="AO1317" s="2">
        <f t="shared" si="786"/>
        <v>1.9204389574759947E-2</v>
      </c>
      <c r="AP1317" s="2">
        <f t="shared" si="787"/>
        <v>0</v>
      </c>
      <c r="AR1317" t="str">
        <f t="shared" si="788"/>
        <v>Rio Arriba</v>
      </c>
      <c r="AS1317" t="s">
        <v>868</v>
      </c>
      <c r="AT1317" s="184">
        <v>3</v>
      </c>
      <c r="AV1317" s="97">
        <v>35</v>
      </c>
      <c r="AW1317" s="99">
        <v>39</v>
      </c>
      <c r="AX1317" s="105">
        <f t="shared" si="789"/>
        <v>35039</v>
      </c>
      <c r="AZ1317" s="7" t="s">
        <v>2951</v>
      </c>
      <c r="BA1317" t="s">
        <v>3184</v>
      </c>
    </row>
    <row r="1318" spans="1:53" hidden="1" outlineLevel="1">
      <c r="A1318" t="s">
        <v>1819</v>
      </c>
      <c r="B1318" t="s">
        <v>868</v>
      </c>
      <c r="C1318" s="1">
        <f t="shared" si="775"/>
        <v>1287</v>
      </c>
      <c r="D1318" s="7">
        <f>IF(R1318&gt;0,RANK(R1318,(R1318:T1318,U1318:AI1318)),0)</f>
        <v>4</v>
      </c>
      <c r="E1318" s="7">
        <f>IF(S1318&gt;0,RANK(S1318,(R1318:T1318,U1318:AI1318)),0)</f>
        <v>5</v>
      </c>
      <c r="F1318" s="7">
        <f>IF(T1318&gt;0,RANK(T1318,(R1318:T1318,U1318:AI1318)),0)</f>
        <v>0</v>
      </c>
      <c r="G1318" s="7">
        <f>IF(U1318&gt;0,RANK(U1318,(R1318:T1318,U1318:AI1318)),0)</f>
        <v>2</v>
      </c>
      <c r="H1318" s="7">
        <f t="shared" si="776"/>
        <v>1</v>
      </c>
      <c r="I1318" s="49">
        <f t="shared" si="777"/>
        <v>820</v>
      </c>
      <c r="J1318" s="177">
        <f t="shared" si="774"/>
        <v>0.63714063714063718</v>
      </c>
      <c r="K1318" s="2"/>
      <c r="L1318" s="2">
        <f t="shared" si="778"/>
        <v>4.2735042735042736E-2</v>
      </c>
      <c r="M1318" s="2">
        <f t="shared" si="779"/>
        <v>3.651903651903652E-2</v>
      </c>
      <c r="N1318" s="2">
        <f t="shared" si="780"/>
        <v>0</v>
      </c>
      <c r="O1318" s="2">
        <f t="shared" si="763"/>
        <v>0.11344211344211344</v>
      </c>
      <c r="P1318" s="2">
        <f t="shared" si="781"/>
        <v>0.75058275058275059</v>
      </c>
      <c r="Q1318" s="2">
        <f t="shared" si="790"/>
        <v>5.6721056721056762E-2</v>
      </c>
      <c r="R1318" s="1">
        <v>55</v>
      </c>
      <c r="S1318" s="1">
        <v>47</v>
      </c>
      <c r="U1318" s="1">
        <v>146</v>
      </c>
      <c r="V1318" s="1">
        <v>966</v>
      </c>
      <c r="W1318" s="1">
        <v>65</v>
      </c>
      <c r="X1318" s="1">
        <v>8</v>
      </c>
      <c r="AK1318" s="7">
        <f t="shared" si="782"/>
        <v>3</v>
      </c>
      <c r="AL1318" s="7">
        <f t="shared" si="783"/>
        <v>6</v>
      </c>
      <c r="AM1318" s="7">
        <f t="shared" si="784"/>
        <v>0</v>
      </c>
      <c r="AN1318" s="2">
        <f t="shared" si="785"/>
        <v>5.0505050505050504E-2</v>
      </c>
      <c r="AO1318" s="2">
        <f t="shared" si="786"/>
        <v>6.216006216006216E-3</v>
      </c>
      <c r="AP1318" s="2">
        <f t="shared" si="787"/>
        <v>0</v>
      </c>
      <c r="AR1318" t="str">
        <f t="shared" si="788"/>
        <v>Roosevelt</v>
      </c>
      <c r="AS1318" t="s">
        <v>868</v>
      </c>
      <c r="AT1318" s="184"/>
      <c r="AV1318" s="97">
        <v>35</v>
      </c>
      <c r="AW1318" s="99">
        <v>41</v>
      </c>
      <c r="AX1318" s="105">
        <f t="shared" si="789"/>
        <v>35041</v>
      </c>
      <c r="AZ1318" s="7" t="s">
        <v>2951</v>
      </c>
      <c r="BA1318" t="s">
        <v>3184</v>
      </c>
    </row>
    <row r="1319" spans="1:53" hidden="1" outlineLevel="1">
      <c r="A1319" t="s">
        <v>737</v>
      </c>
      <c r="B1319" t="s">
        <v>868</v>
      </c>
      <c r="C1319" s="1">
        <f t="shared" si="775"/>
        <v>7949</v>
      </c>
      <c r="D1319" s="7">
        <f>IF(R1319&gt;0,RANK(R1319,(R1319:T1319,U1319:AI1319)),0)</f>
        <v>3</v>
      </c>
      <c r="E1319" s="7">
        <f>IF(S1319&gt;0,RANK(S1319,(R1319:T1319,U1319:AI1319)),0)</f>
        <v>5</v>
      </c>
      <c r="F1319" s="7">
        <f>IF(T1319&gt;0,RANK(T1319,(R1319:T1319,U1319:AI1319)),0)</f>
        <v>0</v>
      </c>
      <c r="G1319" s="7">
        <f>IF(U1319&gt;0,RANK(U1319,(R1319:T1319,U1319:AI1319)),0)</f>
        <v>2</v>
      </c>
      <c r="H1319" s="7">
        <f t="shared" si="776"/>
        <v>1</v>
      </c>
      <c r="I1319" s="49">
        <f t="shared" si="777"/>
        <v>4624</v>
      </c>
      <c r="J1319" s="177">
        <f t="shared" si="774"/>
        <v>0.58170839099257765</v>
      </c>
      <c r="K1319" s="2"/>
      <c r="L1319" s="2">
        <f t="shared" si="778"/>
        <v>7.4977984652157506E-2</v>
      </c>
      <c r="M1319" s="2">
        <f t="shared" si="779"/>
        <v>2.5537803497295258E-2</v>
      </c>
      <c r="N1319" s="2">
        <f t="shared" si="780"/>
        <v>0</v>
      </c>
      <c r="O1319" s="2">
        <f t="shared" si="763"/>
        <v>0.13410491885771794</v>
      </c>
      <c r="P1319" s="2">
        <f t="shared" si="781"/>
        <v>0.71581330985029568</v>
      </c>
      <c r="Q1319" s="2">
        <f t="shared" si="790"/>
        <v>4.9565983142533576E-2</v>
      </c>
      <c r="R1319" s="1">
        <v>596</v>
      </c>
      <c r="S1319" s="1">
        <v>203</v>
      </c>
      <c r="U1319" s="1">
        <v>1066</v>
      </c>
      <c r="V1319" s="1">
        <v>5690</v>
      </c>
      <c r="W1319" s="1">
        <v>261</v>
      </c>
      <c r="X1319" s="1">
        <v>133</v>
      </c>
      <c r="AK1319" s="7">
        <f t="shared" si="782"/>
        <v>4</v>
      </c>
      <c r="AL1319" s="7">
        <f t="shared" si="783"/>
        <v>6</v>
      </c>
      <c r="AM1319" s="7">
        <f t="shared" si="784"/>
        <v>0</v>
      </c>
      <c r="AN1319" s="2">
        <f t="shared" si="785"/>
        <v>3.2834318782236763E-2</v>
      </c>
      <c r="AO1319" s="2">
        <f t="shared" si="786"/>
        <v>1.6731664360296893E-2</v>
      </c>
      <c r="AP1319" s="2">
        <f t="shared" si="787"/>
        <v>0</v>
      </c>
      <c r="AR1319" t="str">
        <f t="shared" si="788"/>
        <v>Sandoval</v>
      </c>
      <c r="AS1319" t="s">
        <v>868</v>
      </c>
      <c r="AT1319" s="184"/>
      <c r="AV1319" s="97">
        <v>35</v>
      </c>
      <c r="AW1319" s="99">
        <v>43</v>
      </c>
      <c r="AX1319" s="105">
        <f t="shared" si="789"/>
        <v>35043</v>
      </c>
      <c r="AZ1319" s="7" t="s">
        <v>2951</v>
      </c>
      <c r="BA1319" t="s">
        <v>3184</v>
      </c>
    </row>
    <row r="1320" spans="1:53" hidden="1" outlineLevel="1">
      <c r="A1320" t="s">
        <v>1518</v>
      </c>
      <c r="B1320" t="s">
        <v>868</v>
      </c>
      <c r="C1320" s="1">
        <f t="shared" si="775"/>
        <v>8075</v>
      </c>
      <c r="D1320" s="7">
        <f>IF(R1320&gt;0,RANK(R1320,(R1320:T1320,U1320:AI1320)),0)</f>
        <v>3</v>
      </c>
      <c r="E1320" s="7">
        <f>IF(S1320&gt;0,RANK(S1320,(R1320:T1320,U1320:AI1320)),0)</f>
        <v>5</v>
      </c>
      <c r="F1320" s="7">
        <f>IF(T1320&gt;0,RANK(T1320,(R1320:T1320,U1320:AI1320)),0)</f>
        <v>0</v>
      </c>
      <c r="G1320" s="7">
        <f>IF(U1320&gt;0,RANK(U1320,(R1320:T1320,U1320:AI1320)),0)</f>
        <v>2</v>
      </c>
      <c r="H1320" s="7">
        <f t="shared" si="776"/>
        <v>1</v>
      </c>
      <c r="I1320" s="49">
        <f t="shared" si="777"/>
        <v>4548</v>
      </c>
      <c r="J1320" s="177">
        <f t="shared" si="774"/>
        <v>0.56321981424148604</v>
      </c>
      <c r="K1320" s="2"/>
      <c r="L1320" s="2">
        <f t="shared" si="778"/>
        <v>4.9411764705882349E-2</v>
      </c>
      <c r="M1320" s="2">
        <f t="shared" si="779"/>
        <v>3.4922600619195047E-2</v>
      </c>
      <c r="N1320" s="2">
        <f t="shared" si="780"/>
        <v>0</v>
      </c>
      <c r="O1320" s="2">
        <f t="shared" si="763"/>
        <v>0.15207430340557276</v>
      </c>
      <c r="P1320" s="2">
        <f t="shared" si="781"/>
        <v>0.71529411764705886</v>
      </c>
      <c r="Q1320" s="2">
        <f t="shared" si="790"/>
        <v>4.8297213622291002E-2</v>
      </c>
      <c r="R1320" s="1">
        <v>399</v>
      </c>
      <c r="S1320" s="1">
        <v>282</v>
      </c>
      <c r="U1320" s="1">
        <v>1228</v>
      </c>
      <c r="V1320" s="1">
        <v>5776</v>
      </c>
      <c r="W1320" s="1">
        <v>295</v>
      </c>
      <c r="X1320" s="1">
        <v>95</v>
      </c>
      <c r="AK1320" s="7">
        <f t="shared" si="782"/>
        <v>4</v>
      </c>
      <c r="AL1320" s="7">
        <f t="shared" si="783"/>
        <v>6</v>
      </c>
      <c r="AM1320" s="7">
        <f t="shared" si="784"/>
        <v>0</v>
      </c>
      <c r="AN1320" s="2">
        <f t="shared" si="785"/>
        <v>3.6532507739938082E-2</v>
      </c>
      <c r="AO1320" s="2">
        <f t="shared" si="786"/>
        <v>1.1764705882352941E-2</v>
      </c>
      <c r="AP1320" s="2">
        <f t="shared" si="787"/>
        <v>0</v>
      </c>
      <c r="AR1320" t="str">
        <f t="shared" si="788"/>
        <v>San Juan</v>
      </c>
      <c r="AS1320" t="s">
        <v>868</v>
      </c>
      <c r="AT1320" s="184">
        <v>3</v>
      </c>
      <c r="AV1320" s="97">
        <v>35</v>
      </c>
      <c r="AW1320" s="99">
        <v>45</v>
      </c>
      <c r="AX1320" s="105">
        <f t="shared" si="789"/>
        <v>35045</v>
      </c>
      <c r="AZ1320" s="7" t="s">
        <v>2951</v>
      </c>
      <c r="BA1320" t="s">
        <v>3184</v>
      </c>
    </row>
    <row r="1321" spans="1:53" hidden="1" outlineLevel="1">
      <c r="A1321" t="s">
        <v>2533</v>
      </c>
      <c r="B1321" t="s">
        <v>868</v>
      </c>
      <c r="C1321" s="1">
        <f t="shared" si="775"/>
        <v>570</v>
      </c>
      <c r="D1321" s="7">
        <f>IF(R1321&gt;0,RANK(R1321,(R1321:T1321,U1321:AI1321)),0)</f>
        <v>3</v>
      </c>
      <c r="E1321" s="7">
        <f>IF(S1321&gt;0,RANK(S1321,(R1321:T1321,U1321:AI1321)),0)</f>
        <v>4</v>
      </c>
      <c r="F1321" s="7">
        <f>IF(T1321&gt;0,RANK(T1321,(R1321:T1321,U1321:AI1321)),0)</f>
        <v>0</v>
      </c>
      <c r="G1321" s="7">
        <f>IF(U1321&gt;0,RANK(U1321,(R1321:T1321,U1321:AI1321)),0)</f>
        <v>2</v>
      </c>
      <c r="H1321" s="7">
        <f t="shared" si="776"/>
        <v>1</v>
      </c>
      <c r="I1321" s="49">
        <f t="shared" si="777"/>
        <v>222</v>
      </c>
      <c r="J1321" s="177">
        <f t="shared" si="774"/>
        <v>0.38947368421052631</v>
      </c>
      <c r="K1321" s="2"/>
      <c r="L1321" s="2">
        <f t="shared" si="778"/>
        <v>5.7894736842105263E-2</v>
      </c>
      <c r="M1321" s="2">
        <f t="shared" si="779"/>
        <v>4.2105263157894736E-2</v>
      </c>
      <c r="N1321" s="2">
        <f t="shared" si="780"/>
        <v>0</v>
      </c>
      <c r="O1321" s="2">
        <f t="shared" si="763"/>
        <v>0.22280701754385965</v>
      </c>
      <c r="P1321" s="2">
        <f t="shared" si="781"/>
        <v>0.61228070175438598</v>
      </c>
      <c r="Q1321" s="2">
        <f t="shared" si="790"/>
        <v>6.4912280701754366E-2</v>
      </c>
      <c r="R1321" s="1">
        <v>33</v>
      </c>
      <c r="S1321" s="1">
        <v>24</v>
      </c>
      <c r="U1321" s="1">
        <v>127</v>
      </c>
      <c r="V1321" s="1">
        <v>349</v>
      </c>
      <c r="W1321" s="1">
        <v>24</v>
      </c>
      <c r="X1321" s="1">
        <v>13</v>
      </c>
      <c r="AK1321" s="7">
        <f t="shared" si="782"/>
        <v>4</v>
      </c>
      <c r="AL1321" s="7">
        <f t="shared" si="783"/>
        <v>6</v>
      </c>
      <c r="AM1321" s="7">
        <f t="shared" si="784"/>
        <v>0</v>
      </c>
      <c r="AN1321" s="2">
        <f t="shared" si="785"/>
        <v>4.2105263157894736E-2</v>
      </c>
      <c r="AO1321" s="2">
        <f t="shared" si="786"/>
        <v>2.2807017543859651E-2</v>
      </c>
      <c r="AP1321" s="2">
        <f t="shared" si="787"/>
        <v>0</v>
      </c>
      <c r="AR1321" t="str">
        <f t="shared" si="788"/>
        <v>San Miguel</v>
      </c>
      <c r="AS1321" t="s">
        <v>868</v>
      </c>
      <c r="AT1321" s="184">
        <v>3</v>
      </c>
      <c r="AV1321" s="97">
        <v>35</v>
      </c>
      <c r="AW1321" s="99">
        <v>47</v>
      </c>
      <c r="AX1321" s="105">
        <f t="shared" si="789"/>
        <v>35047</v>
      </c>
      <c r="AZ1321" s="7" t="s">
        <v>2951</v>
      </c>
      <c r="BA1321" t="s">
        <v>3184</v>
      </c>
    </row>
    <row r="1322" spans="1:53" hidden="1" outlineLevel="1">
      <c r="A1322" t="s">
        <v>619</v>
      </c>
      <c r="B1322" t="s">
        <v>868</v>
      </c>
      <c r="C1322" s="1">
        <f t="shared" si="775"/>
        <v>4446</v>
      </c>
      <c r="D1322" s="7">
        <f>IF(R1322&gt;0,RANK(R1322,(R1322:T1322,U1322:AI1322)),0)</f>
        <v>3</v>
      </c>
      <c r="E1322" s="7">
        <f>IF(S1322&gt;0,RANK(S1322,(R1322:T1322,U1322:AI1322)),0)</f>
        <v>4</v>
      </c>
      <c r="F1322" s="7">
        <f>IF(T1322&gt;0,RANK(T1322,(R1322:T1322,U1322:AI1322)),0)</f>
        <v>0</v>
      </c>
      <c r="G1322" s="7">
        <f>IF(U1322&gt;0,RANK(U1322,(R1322:T1322,U1322:AI1322)),0)</f>
        <v>2</v>
      </c>
      <c r="H1322" s="7">
        <f t="shared" si="776"/>
        <v>1</v>
      </c>
      <c r="I1322" s="49">
        <f t="shared" si="777"/>
        <v>2238</v>
      </c>
      <c r="J1322" s="177">
        <f t="shared" si="774"/>
        <v>0.50337381916329282</v>
      </c>
      <c r="K1322" s="2"/>
      <c r="L1322" s="2">
        <f t="shared" si="778"/>
        <v>0.12663067926225821</v>
      </c>
      <c r="M1322" s="2">
        <f t="shared" si="779"/>
        <v>3.8911381016644174E-2</v>
      </c>
      <c r="N1322" s="2">
        <f t="shared" si="780"/>
        <v>0</v>
      </c>
      <c r="O1322" s="2">
        <f t="shared" si="763"/>
        <v>0.1417004048582996</v>
      </c>
      <c r="P1322" s="2">
        <f t="shared" si="781"/>
        <v>0.64507422402159242</v>
      </c>
      <c r="Q1322" s="2">
        <f t="shared" si="790"/>
        <v>4.7683310841205584E-2</v>
      </c>
      <c r="R1322" s="1">
        <v>563</v>
      </c>
      <c r="S1322" s="1">
        <v>173</v>
      </c>
      <c r="U1322" s="1">
        <v>630</v>
      </c>
      <c r="V1322" s="1">
        <v>2868</v>
      </c>
      <c r="W1322" s="1">
        <v>133</v>
      </c>
      <c r="X1322" s="1">
        <v>79</v>
      </c>
      <c r="AK1322" s="7">
        <f t="shared" si="782"/>
        <v>5</v>
      </c>
      <c r="AL1322" s="7">
        <f t="shared" si="783"/>
        <v>6</v>
      </c>
      <c r="AM1322" s="7">
        <f t="shared" si="784"/>
        <v>0</v>
      </c>
      <c r="AN1322" s="2">
        <f t="shared" si="785"/>
        <v>2.9914529914529916E-2</v>
      </c>
      <c r="AO1322" s="2">
        <f t="shared" si="786"/>
        <v>1.7768780926675665E-2</v>
      </c>
      <c r="AP1322" s="2">
        <f t="shared" si="787"/>
        <v>0</v>
      </c>
      <c r="AR1322" t="str">
        <f t="shared" si="788"/>
        <v>Santa Fe</v>
      </c>
      <c r="AS1322" t="s">
        <v>868</v>
      </c>
      <c r="AT1322" s="184"/>
      <c r="AV1322" s="97">
        <v>35</v>
      </c>
      <c r="AW1322" s="99">
        <v>49</v>
      </c>
      <c r="AX1322" s="105">
        <f t="shared" si="789"/>
        <v>35049</v>
      </c>
      <c r="AZ1322" s="7" t="s">
        <v>2951</v>
      </c>
      <c r="BA1322" t="s">
        <v>3184</v>
      </c>
    </row>
    <row r="1323" spans="1:53" hidden="1" outlineLevel="1">
      <c r="A1323" t="s">
        <v>444</v>
      </c>
      <c r="B1323" t="s">
        <v>868</v>
      </c>
      <c r="C1323" s="1">
        <f t="shared" si="775"/>
        <v>1228</v>
      </c>
      <c r="D1323" s="7">
        <f>IF(R1323&gt;0,RANK(R1323,(R1323:T1323,U1323:AI1323)),0)</f>
        <v>3</v>
      </c>
      <c r="E1323" s="7">
        <f>IF(S1323&gt;0,RANK(S1323,(R1323:T1323,U1323:AI1323)),0)</f>
        <v>5</v>
      </c>
      <c r="F1323" s="7">
        <f>IF(T1323&gt;0,RANK(T1323,(R1323:T1323,U1323:AI1323)),0)</f>
        <v>0</v>
      </c>
      <c r="G1323" s="7">
        <f>IF(U1323&gt;0,RANK(U1323,(R1323:T1323,U1323:AI1323)),0)</f>
        <v>2</v>
      </c>
      <c r="H1323" s="7">
        <f t="shared" si="776"/>
        <v>1</v>
      </c>
      <c r="I1323" s="49">
        <f t="shared" si="777"/>
        <v>919</v>
      </c>
      <c r="J1323" s="177">
        <f t="shared" si="774"/>
        <v>0.74837133550488599</v>
      </c>
      <c r="K1323" s="2"/>
      <c r="L1323" s="2">
        <f t="shared" si="778"/>
        <v>4.6416938110749185E-2</v>
      </c>
      <c r="M1323" s="2">
        <f t="shared" si="779"/>
        <v>2.1986970684039087E-2</v>
      </c>
      <c r="N1323" s="2">
        <f t="shared" si="780"/>
        <v>0</v>
      </c>
      <c r="O1323" s="2">
        <f t="shared" si="763"/>
        <v>7.6547231270358312E-2</v>
      </c>
      <c r="P1323" s="2">
        <f t="shared" si="781"/>
        <v>0.82491856677524433</v>
      </c>
      <c r="Q1323" s="2">
        <f t="shared" si="790"/>
        <v>3.0130293159609023E-2</v>
      </c>
      <c r="R1323" s="1">
        <v>57</v>
      </c>
      <c r="S1323" s="1">
        <v>27</v>
      </c>
      <c r="U1323" s="1">
        <v>94</v>
      </c>
      <c r="V1323" s="1">
        <v>1013</v>
      </c>
      <c r="W1323" s="1">
        <v>32</v>
      </c>
      <c r="X1323" s="1">
        <v>5</v>
      </c>
      <c r="AK1323" s="7">
        <f t="shared" si="782"/>
        <v>4</v>
      </c>
      <c r="AL1323" s="7">
        <f t="shared" si="783"/>
        <v>6</v>
      </c>
      <c r="AM1323" s="7">
        <f t="shared" si="784"/>
        <v>0</v>
      </c>
      <c r="AN1323" s="2">
        <f t="shared" si="785"/>
        <v>2.6058631921824105E-2</v>
      </c>
      <c r="AO1323" s="2">
        <f t="shared" si="786"/>
        <v>4.0716612377850164E-3</v>
      </c>
      <c r="AP1323" s="2">
        <f t="shared" si="787"/>
        <v>0</v>
      </c>
      <c r="AR1323" t="str">
        <f t="shared" si="788"/>
        <v>Sierra</v>
      </c>
      <c r="AS1323" t="s">
        <v>868</v>
      </c>
      <c r="AT1323" s="184">
        <v>2</v>
      </c>
      <c r="AV1323" s="97">
        <v>35</v>
      </c>
      <c r="AW1323" s="99">
        <v>51</v>
      </c>
      <c r="AX1323" s="105">
        <f t="shared" si="789"/>
        <v>35051</v>
      </c>
      <c r="AZ1323" s="7" t="s">
        <v>2951</v>
      </c>
      <c r="BA1323" t="s">
        <v>3184</v>
      </c>
    </row>
    <row r="1324" spans="1:53" hidden="1" outlineLevel="1">
      <c r="A1324" t="s">
        <v>1850</v>
      </c>
      <c r="B1324" t="s">
        <v>868</v>
      </c>
      <c r="C1324" s="1">
        <f t="shared" si="775"/>
        <v>1147</v>
      </c>
      <c r="D1324" s="7">
        <f>IF(R1324&gt;0,RANK(R1324,(R1324:T1324,U1324:AI1324)),0)</f>
        <v>3</v>
      </c>
      <c r="E1324" s="7">
        <f>IF(S1324&gt;0,RANK(S1324,(R1324:T1324,U1324:AI1324)),0)</f>
        <v>5</v>
      </c>
      <c r="F1324" s="7">
        <f>IF(T1324&gt;0,RANK(T1324,(R1324:T1324,U1324:AI1324)),0)</f>
        <v>0</v>
      </c>
      <c r="G1324" s="7">
        <f>IF(U1324&gt;0,RANK(U1324,(R1324:T1324,U1324:AI1324)),0)</f>
        <v>2</v>
      </c>
      <c r="H1324" s="7">
        <f t="shared" si="776"/>
        <v>1</v>
      </c>
      <c r="I1324" s="49">
        <f t="shared" si="777"/>
        <v>569</v>
      </c>
      <c r="J1324" s="177">
        <f t="shared" si="774"/>
        <v>0.49607672188317348</v>
      </c>
      <c r="K1324" s="2"/>
      <c r="L1324" s="2">
        <f t="shared" si="778"/>
        <v>8.0209241499564085E-2</v>
      </c>
      <c r="M1324" s="2">
        <f t="shared" si="779"/>
        <v>4.3591979075850044E-2</v>
      </c>
      <c r="N1324" s="2">
        <f t="shared" si="780"/>
        <v>0</v>
      </c>
      <c r="O1324" s="2">
        <f t="shared" si="763"/>
        <v>0.16041848299912817</v>
      </c>
      <c r="P1324" s="2">
        <f t="shared" si="781"/>
        <v>0.65649520488230162</v>
      </c>
      <c r="Q1324" s="2">
        <f t="shared" si="790"/>
        <v>5.9285091543156088E-2</v>
      </c>
      <c r="R1324" s="1">
        <v>92</v>
      </c>
      <c r="S1324" s="1">
        <v>50</v>
      </c>
      <c r="U1324" s="1">
        <v>184</v>
      </c>
      <c r="V1324" s="1">
        <v>753</v>
      </c>
      <c r="W1324" s="1">
        <v>53</v>
      </c>
      <c r="X1324" s="1">
        <v>15</v>
      </c>
      <c r="AK1324" s="7">
        <f t="shared" si="782"/>
        <v>4</v>
      </c>
      <c r="AL1324" s="7">
        <f t="shared" si="783"/>
        <v>6</v>
      </c>
      <c r="AM1324" s="7">
        <f t="shared" si="784"/>
        <v>0</v>
      </c>
      <c r="AN1324" s="2">
        <f t="shared" si="785"/>
        <v>4.6207497820401046E-2</v>
      </c>
      <c r="AO1324" s="2">
        <f t="shared" si="786"/>
        <v>1.3077593722755012E-2</v>
      </c>
      <c r="AP1324" s="2">
        <f t="shared" si="787"/>
        <v>0</v>
      </c>
      <c r="AR1324" t="str">
        <f t="shared" si="788"/>
        <v>Socorro</v>
      </c>
      <c r="AS1324" t="s">
        <v>868</v>
      </c>
      <c r="AT1324" s="184">
        <v>2</v>
      </c>
      <c r="AV1324" s="97">
        <v>35</v>
      </c>
      <c r="AW1324" s="99">
        <v>53</v>
      </c>
      <c r="AX1324" s="105">
        <f t="shared" si="789"/>
        <v>35053</v>
      </c>
      <c r="AZ1324" s="7" t="s">
        <v>2951</v>
      </c>
      <c r="BA1324" t="s">
        <v>3184</v>
      </c>
    </row>
    <row r="1325" spans="1:53" hidden="1" outlineLevel="1">
      <c r="A1325" t="s">
        <v>1851</v>
      </c>
      <c r="B1325" t="s">
        <v>868</v>
      </c>
      <c r="C1325" s="1">
        <f t="shared" si="775"/>
        <v>736</v>
      </c>
      <c r="D1325" s="7">
        <f>IF(R1325&gt;0,RANK(R1325,(R1325:T1325,U1325:AI1325)),0)</f>
        <v>3</v>
      </c>
      <c r="E1325" s="7">
        <f>IF(S1325&gt;0,RANK(S1325,(R1325:T1325,U1325:AI1325)),0)</f>
        <v>4</v>
      </c>
      <c r="F1325" s="7">
        <f>IF(T1325&gt;0,RANK(T1325,(R1325:T1325,U1325:AI1325)),0)</f>
        <v>0</v>
      </c>
      <c r="G1325" s="7">
        <f>IF(U1325&gt;0,RANK(U1325,(R1325:T1325,U1325:AI1325)),0)</f>
        <v>2</v>
      </c>
      <c r="H1325" s="7">
        <f t="shared" si="776"/>
        <v>1</v>
      </c>
      <c r="I1325" s="49">
        <f t="shared" si="777"/>
        <v>325</v>
      </c>
      <c r="J1325" s="177">
        <f t="shared" si="774"/>
        <v>0.44157608695652173</v>
      </c>
      <c r="K1325" s="2"/>
      <c r="L1325" s="2">
        <f t="shared" si="778"/>
        <v>9.5108695652173919E-2</v>
      </c>
      <c r="M1325" s="2">
        <f t="shared" si="779"/>
        <v>4.8913043478260872E-2</v>
      </c>
      <c r="N1325" s="2">
        <f t="shared" si="780"/>
        <v>0</v>
      </c>
      <c r="O1325" s="2">
        <f t="shared" si="763"/>
        <v>0.18342391304347827</v>
      </c>
      <c r="P1325" s="2">
        <f t="shared" si="781"/>
        <v>0.625</v>
      </c>
      <c r="Q1325" s="2">
        <f t="shared" si="790"/>
        <v>4.7554347826086918E-2</v>
      </c>
      <c r="R1325" s="1">
        <v>70</v>
      </c>
      <c r="S1325" s="1">
        <v>36</v>
      </c>
      <c r="U1325" s="1">
        <v>135</v>
      </c>
      <c r="V1325" s="1">
        <v>460</v>
      </c>
      <c r="W1325" s="1">
        <v>18</v>
      </c>
      <c r="X1325" s="1">
        <v>17</v>
      </c>
      <c r="AK1325" s="7">
        <f t="shared" si="782"/>
        <v>5</v>
      </c>
      <c r="AL1325" s="7">
        <f t="shared" si="783"/>
        <v>6</v>
      </c>
      <c r="AM1325" s="7">
        <f t="shared" si="784"/>
        <v>0</v>
      </c>
      <c r="AN1325" s="2">
        <f t="shared" si="785"/>
        <v>2.4456521739130436E-2</v>
      </c>
      <c r="AO1325" s="2">
        <f t="shared" si="786"/>
        <v>2.309782608695652E-2</v>
      </c>
      <c r="AP1325" s="2">
        <f t="shared" si="787"/>
        <v>0</v>
      </c>
      <c r="AR1325" t="str">
        <f t="shared" si="788"/>
        <v>Taos</v>
      </c>
      <c r="AS1325" t="s">
        <v>868</v>
      </c>
      <c r="AT1325" s="184">
        <v>3</v>
      </c>
      <c r="AV1325" s="97">
        <v>35</v>
      </c>
      <c r="AW1325" s="99">
        <v>55</v>
      </c>
      <c r="AX1325" s="105">
        <f t="shared" si="789"/>
        <v>35055</v>
      </c>
      <c r="AZ1325" s="7" t="s">
        <v>2951</v>
      </c>
      <c r="BA1325" t="s">
        <v>3184</v>
      </c>
    </row>
    <row r="1326" spans="1:53" hidden="1" outlineLevel="1">
      <c r="A1326" t="s">
        <v>169</v>
      </c>
      <c r="B1326" t="s">
        <v>868</v>
      </c>
      <c r="C1326" s="1">
        <f t="shared" si="775"/>
        <v>1445</v>
      </c>
      <c r="D1326" s="7">
        <f>IF(R1326&gt;0,RANK(R1326,(R1326:T1326,U1326:AI1326)),0)</f>
        <v>3</v>
      </c>
      <c r="E1326" s="7">
        <f>IF(S1326&gt;0,RANK(S1326,(R1326:T1326,U1326:AI1326)),0)</f>
        <v>5</v>
      </c>
      <c r="F1326" s="7">
        <f>IF(T1326&gt;0,RANK(T1326,(R1326:T1326,U1326:AI1326)),0)</f>
        <v>0</v>
      </c>
      <c r="G1326" s="7">
        <f>IF(U1326&gt;0,RANK(U1326,(R1326:T1326,U1326:AI1326)),0)</f>
        <v>2</v>
      </c>
      <c r="H1326" s="7">
        <f t="shared" si="776"/>
        <v>1</v>
      </c>
      <c r="I1326" s="49">
        <f t="shared" si="777"/>
        <v>753</v>
      </c>
      <c r="J1326" s="177">
        <f t="shared" si="774"/>
        <v>0.52110726643598615</v>
      </c>
      <c r="K1326" s="2"/>
      <c r="L1326" s="2">
        <f t="shared" si="778"/>
        <v>3.9446366782006921E-2</v>
      </c>
      <c r="M1326" s="2">
        <f t="shared" si="779"/>
        <v>2.4221453287197232E-2</v>
      </c>
      <c r="N1326" s="2">
        <f t="shared" si="780"/>
        <v>0</v>
      </c>
      <c r="O1326" s="2">
        <f t="shared" si="763"/>
        <v>0.18685121107266436</v>
      </c>
      <c r="P1326" s="2">
        <f t="shared" si="781"/>
        <v>0.70795847750865049</v>
      </c>
      <c r="Q1326" s="2">
        <f t="shared" si="790"/>
        <v>4.1522491349480939E-2</v>
      </c>
      <c r="R1326" s="1">
        <v>57</v>
      </c>
      <c r="S1326" s="1">
        <v>35</v>
      </c>
      <c r="U1326" s="1">
        <v>270</v>
      </c>
      <c r="V1326" s="1">
        <v>1023</v>
      </c>
      <c r="W1326" s="1">
        <v>40</v>
      </c>
      <c r="X1326" s="1">
        <v>20</v>
      </c>
      <c r="AK1326" s="7">
        <f t="shared" si="782"/>
        <v>4</v>
      </c>
      <c r="AL1326" s="7">
        <f t="shared" si="783"/>
        <v>6</v>
      </c>
      <c r="AM1326" s="7">
        <f t="shared" si="784"/>
        <v>0</v>
      </c>
      <c r="AN1326" s="2">
        <f t="shared" si="785"/>
        <v>2.768166089965398E-2</v>
      </c>
      <c r="AO1326" s="2">
        <f t="shared" si="786"/>
        <v>1.384083044982699E-2</v>
      </c>
      <c r="AP1326" s="2">
        <f t="shared" si="787"/>
        <v>0</v>
      </c>
      <c r="AR1326" t="str">
        <f t="shared" si="788"/>
        <v>Torrance</v>
      </c>
      <c r="AS1326" t="s">
        <v>868</v>
      </c>
      <c r="AT1326" s="184">
        <v>1</v>
      </c>
      <c r="AV1326" s="97">
        <v>35</v>
      </c>
      <c r="AW1326" s="99">
        <v>57</v>
      </c>
      <c r="AX1326" s="105">
        <f t="shared" si="789"/>
        <v>35057</v>
      </c>
      <c r="AZ1326" s="7" t="s">
        <v>2951</v>
      </c>
      <c r="BA1326" t="s">
        <v>3184</v>
      </c>
    </row>
    <row r="1327" spans="1:53" hidden="1" outlineLevel="1">
      <c r="A1327" t="s">
        <v>3233</v>
      </c>
      <c r="B1327" t="s">
        <v>868</v>
      </c>
      <c r="C1327" s="1">
        <f t="shared" si="775"/>
        <v>422</v>
      </c>
      <c r="D1327" s="7">
        <f>IF(R1327&gt;0,RANK(R1327,(R1327:T1327,U1327:AI1327)),0)</f>
        <v>4</v>
      </c>
      <c r="E1327" s="7">
        <f>IF(S1327&gt;0,RANK(S1327,(R1327:T1327,U1327:AI1327)),0)</f>
        <v>3</v>
      </c>
      <c r="F1327" s="7">
        <f>IF(T1327&gt;0,RANK(T1327,(R1327:T1327,U1327:AI1327)),0)</f>
        <v>0</v>
      </c>
      <c r="G1327" s="7">
        <f>IF(U1327&gt;0,RANK(U1327,(R1327:T1327,U1327:AI1327)),0)</f>
        <v>2</v>
      </c>
      <c r="H1327" s="7">
        <f t="shared" si="776"/>
        <v>1</v>
      </c>
      <c r="I1327" s="49">
        <f t="shared" si="777"/>
        <v>255</v>
      </c>
      <c r="J1327" s="177">
        <f t="shared" si="774"/>
        <v>0.60426540284360186</v>
      </c>
      <c r="K1327" s="2"/>
      <c r="L1327" s="2">
        <f t="shared" si="778"/>
        <v>3.3175355450236969E-2</v>
      </c>
      <c r="M1327" s="2">
        <f t="shared" si="779"/>
        <v>4.0284360189573459E-2</v>
      </c>
      <c r="N1327" s="2">
        <f t="shared" si="780"/>
        <v>0</v>
      </c>
      <c r="O1327" s="2">
        <f t="shared" si="763"/>
        <v>0.13981042654028436</v>
      </c>
      <c r="P1327" s="2">
        <f t="shared" si="781"/>
        <v>0.74407582938388628</v>
      </c>
      <c r="Q1327" s="2">
        <f t="shared" si="790"/>
        <v>4.2654028436018843E-2</v>
      </c>
      <c r="R1327" s="1">
        <v>14</v>
      </c>
      <c r="S1327" s="1">
        <v>17</v>
      </c>
      <c r="U1327" s="1">
        <v>59</v>
      </c>
      <c r="V1327" s="1">
        <v>314</v>
      </c>
      <c r="W1327" s="1">
        <v>12</v>
      </c>
      <c r="X1327" s="1">
        <v>6</v>
      </c>
      <c r="AK1327" s="7">
        <f t="shared" si="782"/>
        <v>5</v>
      </c>
      <c r="AL1327" s="7">
        <f t="shared" si="783"/>
        <v>6</v>
      </c>
      <c r="AM1327" s="7">
        <f t="shared" si="784"/>
        <v>0</v>
      </c>
      <c r="AN1327" s="2">
        <f t="shared" si="785"/>
        <v>2.843601895734597E-2</v>
      </c>
      <c r="AO1327" s="2">
        <f t="shared" si="786"/>
        <v>1.4218009478672985E-2</v>
      </c>
      <c r="AP1327" s="2">
        <f t="shared" si="787"/>
        <v>0</v>
      </c>
      <c r="AR1327" t="str">
        <f t="shared" si="788"/>
        <v>Union</v>
      </c>
      <c r="AS1327" t="s">
        <v>868</v>
      </c>
      <c r="AT1327" s="184">
        <v>3</v>
      </c>
      <c r="AV1327" s="97">
        <v>35</v>
      </c>
      <c r="AW1327" s="99">
        <v>59</v>
      </c>
      <c r="AX1327" s="105">
        <f t="shared" si="789"/>
        <v>35059</v>
      </c>
      <c r="AZ1327" s="7" t="s">
        <v>2951</v>
      </c>
      <c r="BA1327" t="s">
        <v>3184</v>
      </c>
    </row>
    <row r="1328" spans="1:53" hidden="1" outlineLevel="1">
      <c r="A1328" t="s">
        <v>409</v>
      </c>
      <c r="B1328" t="s">
        <v>868</v>
      </c>
      <c r="C1328" s="1">
        <f>SUM(R1328:AI1328)</f>
        <v>3712</v>
      </c>
      <c r="D1328" s="7">
        <f>IF(R1328&gt;0,RANK(R1328,(R1328:T1328,U1328:AI1328)),0)</f>
        <v>3</v>
      </c>
      <c r="E1328" s="7">
        <f>IF(S1328&gt;0,RANK(S1328,(R1328:T1328,U1328:AI1328)),0)</f>
        <v>5</v>
      </c>
      <c r="F1328" s="7">
        <f>IF(T1328&gt;0,RANK(T1328,(R1328:T1328,U1328:AI1328)),0)</f>
        <v>0</v>
      </c>
      <c r="G1328" s="7">
        <f>IF(U1328&gt;0,RANK(U1328,(R1328:T1328,U1328:AI1328)),0)</f>
        <v>2</v>
      </c>
      <c r="H1328" s="7">
        <f t="shared" si="776"/>
        <v>1</v>
      </c>
      <c r="I1328" s="49">
        <f t="shared" si="777"/>
        <v>2027</v>
      </c>
      <c r="J1328" s="177">
        <f>I1328/C1328</f>
        <v>0.54606681034482762</v>
      </c>
      <c r="K1328" s="2"/>
      <c r="L1328" s="2">
        <f>IF($C1328=0,"-",R1328/$C1328)</f>
        <v>5.8997844827586209E-2</v>
      </c>
      <c r="M1328" s="2">
        <f>IF($C1328=0,"-",S1328/$C1328)</f>
        <v>2.9364224137931036E-2</v>
      </c>
      <c r="N1328" s="2">
        <f>IF($C1328=0,"-",T1328/$C1328)</f>
        <v>0</v>
      </c>
      <c r="O1328" s="2">
        <f>IF($C1328=0,"-",U1328/$C1328)</f>
        <v>0.15921336206896552</v>
      </c>
      <c r="P1328" s="2">
        <f t="shared" si="781"/>
        <v>0.70528017241379315</v>
      </c>
      <c r="Q1328" s="2">
        <f t="shared" si="790"/>
        <v>4.7144396551724088E-2</v>
      </c>
      <c r="R1328" s="1">
        <v>219</v>
      </c>
      <c r="S1328" s="1">
        <v>109</v>
      </c>
      <c r="U1328" s="1">
        <v>591</v>
      </c>
      <c r="V1328" s="1">
        <v>2618</v>
      </c>
      <c r="W1328" s="1">
        <v>121</v>
      </c>
      <c r="X1328" s="1">
        <v>54</v>
      </c>
      <c r="AK1328" s="7">
        <f t="shared" si="782"/>
        <v>4</v>
      </c>
      <c r="AL1328" s="7">
        <f t="shared" si="783"/>
        <v>6</v>
      </c>
      <c r="AM1328" s="7">
        <f t="shared" si="784"/>
        <v>0</v>
      </c>
      <c r="AN1328" s="2">
        <f t="shared" si="785"/>
        <v>3.2596982758620691E-2</v>
      </c>
      <c r="AO1328" s="2">
        <f t="shared" si="786"/>
        <v>1.4547413793103448E-2</v>
      </c>
      <c r="AP1328" s="2">
        <f t="shared" si="787"/>
        <v>0</v>
      </c>
      <c r="AR1328" t="s">
        <v>409</v>
      </c>
      <c r="AS1328" t="s">
        <v>868</v>
      </c>
      <c r="AT1328" s="184"/>
      <c r="AV1328" s="97">
        <v>35</v>
      </c>
      <c r="AW1328" s="99">
        <v>61</v>
      </c>
      <c r="AX1328" s="105">
        <f>AV1328*1000+AW1328</f>
        <v>35061</v>
      </c>
      <c r="AZ1328" s="7" t="s">
        <v>2951</v>
      </c>
      <c r="BA1328" t="s">
        <v>3184</v>
      </c>
    </row>
    <row r="1329" spans="1:55" collapsed="1">
      <c r="A1329" t="s">
        <v>1624</v>
      </c>
      <c r="B1329" t="s">
        <v>1105</v>
      </c>
      <c r="C1329" s="1">
        <f>SUM(R1329:AI1329)</f>
        <v>104627</v>
      </c>
      <c r="D1329" s="7">
        <f>IF(R1329&gt;0,RANK(R1329,(R1329:T1329,U1329:AI1329)),0)</f>
        <v>3</v>
      </c>
      <c r="E1329" s="7">
        <f>IF(S1329&gt;0,RANK(S1329,(R1329:T1329,U1329:AI1329)),0)</f>
        <v>5</v>
      </c>
      <c r="F1329" s="7">
        <f>IF(T1329&gt;0,RANK(T1329,(R1329:T1329,U1329:AI1329)),0)</f>
        <v>0</v>
      </c>
      <c r="G1329" s="7">
        <f>IF(U1329&gt;0,RANK(U1329,(R1329:T1329,U1329:AI1329)),0)</f>
        <v>2</v>
      </c>
      <c r="H1329" s="7">
        <f t="shared" si="776"/>
        <v>1</v>
      </c>
      <c r="I1329" s="49">
        <f t="shared" si="777"/>
        <v>59983</v>
      </c>
      <c r="J1329" s="177">
        <f t="shared" si="774"/>
        <v>0.57330325824118056</v>
      </c>
      <c r="K1329" s="2"/>
      <c r="L1329" s="2">
        <f t="shared" si="778"/>
        <v>7.5745266518202764E-2</v>
      </c>
      <c r="M1329" s="2">
        <f t="shared" si="779"/>
        <v>3.3748458810823209E-2</v>
      </c>
      <c r="N1329" s="2">
        <f t="shared" si="780"/>
        <v>0</v>
      </c>
      <c r="O1329" s="2">
        <f t="shared" si="763"/>
        <v>0.13309184053829318</v>
      </c>
      <c r="P1329" s="2">
        <f t="shared" si="781"/>
        <v>0.70639509877947371</v>
      </c>
      <c r="Q1329" s="2">
        <f t="shared" si="790"/>
        <v>5.1019335353207129E-2</v>
      </c>
      <c r="R1329" s="1">
        <f>SUM(R1296:R1328)</f>
        <v>7925</v>
      </c>
      <c r="S1329" s="1">
        <f>SUM(S1296:S1328)</f>
        <v>3531</v>
      </c>
      <c r="U1329" s="1">
        <f>SUM(U1296:U1328)</f>
        <v>13925</v>
      </c>
      <c r="V1329" s="1">
        <f>SUM(V1296:V1328)</f>
        <v>73908</v>
      </c>
      <c r="W1329" s="1">
        <f>SUM(W1296:W1328)</f>
        <v>3830</v>
      </c>
      <c r="X1329" s="1">
        <f>SUM(X1296:X1328)</f>
        <v>1508</v>
      </c>
      <c r="AK1329" s="7">
        <f t="shared" si="782"/>
        <v>4</v>
      </c>
      <c r="AL1329" s="7">
        <f t="shared" si="783"/>
        <v>6</v>
      </c>
      <c r="AM1329" s="7">
        <f t="shared" si="784"/>
        <v>0</v>
      </c>
      <c r="AN1329" s="2">
        <f t="shared" si="785"/>
        <v>3.660622974949105E-2</v>
      </c>
      <c r="AO1329" s="2">
        <f t="shared" si="786"/>
        <v>1.4413105603716059E-2</v>
      </c>
      <c r="AP1329" s="2">
        <f t="shared" si="787"/>
        <v>0</v>
      </c>
      <c r="AR1329" t="str">
        <f>A1329</f>
        <v>New Mexico</v>
      </c>
      <c r="AS1329" t="s">
        <v>1105</v>
      </c>
      <c r="AT1329" s="184"/>
      <c r="AV1329" s="97">
        <v>35</v>
      </c>
      <c r="AW1329" s="99"/>
      <c r="AX1329" s="97">
        <v>35</v>
      </c>
      <c r="AZ1329" s="7" t="s">
        <v>1619</v>
      </c>
      <c r="BA1329" t="s">
        <v>3184</v>
      </c>
    </row>
    <row r="1330" spans="1:55">
      <c r="C1330" s="1"/>
      <c r="E1330" s="7"/>
      <c r="F1330" s="7"/>
      <c r="G1330" s="7"/>
      <c r="H1330" s="7"/>
      <c r="I1330" s="49"/>
      <c r="J1330" s="177"/>
      <c r="K1330" s="2"/>
      <c r="AK1330" s="7"/>
      <c r="AL1330" s="7"/>
      <c r="AM1330" s="7"/>
      <c r="AT1330" s="184"/>
      <c r="AV1330" s="97"/>
      <c r="AW1330" s="99"/>
    </row>
    <row r="1331" spans="1:55" hidden="1" outlineLevel="1">
      <c r="A1331" t="s">
        <v>1675</v>
      </c>
      <c r="B1331" t="s">
        <v>1928</v>
      </c>
      <c r="C1331" s="1">
        <f t="shared" ref="C1331:C1362" si="791">SUM(R1331:AI1331)</f>
        <v>14354</v>
      </c>
      <c r="D1331" s="7">
        <f>IF(R1331&gt;0,RANK(R1331,(R1331:T1331,U1331:AI1331)),0)</f>
        <v>2</v>
      </c>
      <c r="E1331" s="7">
        <f>IF(S1331&gt;0,RANK(S1331,(R1331:T1331,U1331:AI1331)),0)</f>
        <v>0</v>
      </c>
      <c r="F1331" s="7">
        <f>IF(T1331&gt;0,RANK(T1331,(R1331:T1331,U1331:AI1331)),0)</f>
        <v>0</v>
      </c>
      <c r="G1331" s="7">
        <f>IF(U1331&gt;0,RANK(U1331,(R1331:T1331,U1331:AI1331)),0)</f>
        <v>3</v>
      </c>
      <c r="H1331" s="7">
        <f t="shared" ref="H1331:H1362" si="792">IF(V1331&gt;0,RANK(V1331,(R1331:AB1331)),0)</f>
        <v>1</v>
      </c>
      <c r="I1331" s="49">
        <f t="shared" ref="I1331:I1362" si="793">MAX(R1331:AA1331)-LARGE(R1331:AA1331,2)</f>
        <v>1767</v>
      </c>
      <c r="J1331" s="177">
        <f t="shared" si="774"/>
        <v>0.12310157447401421</v>
      </c>
      <c r="K1331" s="2"/>
      <c r="L1331" s="2">
        <f t="shared" ref="L1331:L1362" si="794">IF($C1331=0,"-",R1331/$C1331)</f>
        <v>0.3501463006827365</v>
      </c>
      <c r="M1331" s="2">
        <f t="shared" ref="M1331:M1362" si="795">IF($C1331=0,"-",S1331/$C1331)</f>
        <v>0</v>
      </c>
      <c r="N1331" s="2">
        <f t="shared" ref="N1331:N1362" si="796">IF($C1331=0,"-",T1331/$C1331)</f>
        <v>0</v>
      </c>
      <c r="O1331" s="2">
        <f t="shared" si="763"/>
        <v>0.16650411035251497</v>
      </c>
      <c r="P1331" s="2">
        <f t="shared" ref="P1331:P1362" si="797">IF($C1331=0,"-",V1331/$C1331)</f>
        <v>0.47324787515675071</v>
      </c>
      <c r="Q1331" s="2">
        <f t="shared" si="790"/>
        <v>1.0101713807997736E-2</v>
      </c>
      <c r="R1331" s="1">
        <v>5026</v>
      </c>
      <c r="U1331" s="1">
        <v>2390</v>
      </c>
      <c r="V1331" s="1">
        <v>6793</v>
      </c>
      <c r="W1331" s="1">
        <v>145</v>
      </c>
      <c r="AK1331" s="7">
        <f t="shared" ref="AK1331:AK1362" si="798">IF(W1331&gt;0,RANK(W1331,(R1331:AB1331)),0)</f>
        <v>4</v>
      </c>
      <c r="AL1331" s="7">
        <f t="shared" ref="AL1331:AL1362" si="799">IF(X1331&gt;0,RANK(X1331,(R1331:AB1331)),0)</f>
        <v>0</v>
      </c>
      <c r="AM1331" s="7">
        <f t="shared" ref="AM1331:AM1362" si="800">IF(Y1331&gt;0,RANK(Y1331,(R1331:AB1331)),0)</f>
        <v>0</v>
      </c>
      <c r="AN1331" s="2">
        <f t="shared" ref="AN1331:AN1362" si="801">IF($C1331=0,"-",W1331/$C1331)</f>
        <v>1.0101713807997771E-2</v>
      </c>
      <c r="AO1331" s="2">
        <f t="shared" ref="AO1331:AO1362" si="802">IF($C1331=0,"-",X1331/$C1331)</f>
        <v>0</v>
      </c>
      <c r="AP1331" s="2">
        <f t="shared" ref="AP1331:AP1362" si="803">IF($C1331=0,"-",Y1331/$C1331)</f>
        <v>0</v>
      </c>
      <c r="AR1331" t="str">
        <f t="shared" ref="AR1331:AR1362" si="804">A1331</f>
        <v>Albany</v>
      </c>
      <c r="AS1331" t="s">
        <v>1928</v>
      </c>
      <c r="AT1331" s="184">
        <v>20</v>
      </c>
      <c r="AV1331" s="97">
        <v>36</v>
      </c>
      <c r="AW1331" s="99">
        <v>1</v>
      </c>
      <c r="AX1331" s="105">
        <f t="shared" ref="AX1331:AX1362" si="805">AV1331*1000+AW1331</f>
        <v>36001</v>
      </c>
      <c r="AZ1331" s="7" t="s">
        <v>2951</v>
      </c>
      <c r="BA1331" t="s">
        <v>3184</v>
      </c>
    </row>
    <row r="1332" spans="1:55" hidden="1" outlineLevel="1">
      <c r="A1332" t="s">
        <v>2836</v>
      </c>
      <c r="B1332" t="s">
        <v>1928</v>
      </c>
      <c r="C1332" s="1">
        <f t="shared" si="791"/>
        <v>5293</v>
      </c>
      <c r="D1332" s="7">
        <f>IF(R1332&gt;0,RANK(R1332,(R1332:T1332,U1332:AI1332)),0)</f>
        <v>2</v>
      </c>
      <c r="E1332" s="7">
        <f>IF(S1332&gt;0,RANK(S1332,(R1332:T1332,U1332:AI1332)),0)</f>
        <v>0</v>
      </c>
      <c r="F1332" s="7">
        <f>IF(T1332&gt;0,RANK(T1332,(R1332:T1332,U1332:AI1332)),0)</f>
        <v>0</v>
      </c>
      <c r="G1332" s="7">
        <f>IF(U1332&gt;0,RANK(U1332,(R1332:T1332,U1332:AI1332)),0)</f>
        <v>3</v>
      </c>
      <c r="H1332" s="7">
        <f t="shared" si="792"/>
        <v>1</v>
      </c>
      <c r="I1332" s="49">
        <f t="shared" si="793"/>
        <v>1652</v>
      </c>
      <c r="J1332" s="177">
        <f t="shared" si="774"/>
        <v>0.31211033440392971</v>
      </c>
      <c r="K1332" s="2"/>
      <c r="L1332" s="2">
        <f t="shared" si="794"/>
        <v>0.22199130927640279</v>
      </c>
      <c r="M1332" s="2">
        <f t="shared" si="795"/>
        <v>0</v>
      </c>
      <c r="N1332" s="2">
        <f t="shared" si="796"/>
        <v>0</v>
      </c>
      <c r="O1332" s="2">
        <f t="shared" si="763"/>
        <v>0.21896844889476666</v>
      </c>
      <c r="P1332" s="2">
        <f t="shared" si="797"/>
        <v>0.53410164368033253</v>
      </c>
      <c r="Q1332" s="2">
        <f t="shared" si="790"/>
        <v>2.4938598148498081E-2</v>
      </c>
      <c r="R1332" s="1">
        <v>1175</v>
      </c>
      <c r="U1332" s="1">
        <v>1159</v>
      </c>
      <c r="V1332" s="1">
        <v>2827</v>
      </c>
      <c r="W1332" s="1">
        <v>132</v>
      </c>
      <c r="AK1332" s="7">
        <f t="shared" si="798"/>
        <v>4</v>
      </c>
      <c r="AL1332" s="7">
        <f t="shared" si="799"/>
        <v>0</v>
      </c>
      <c r="AM1332" s="7">
        <f t="shared" si="800"/>
        <v>0</v>
      </c>
      <c r="AN1332" s="2">
        <f t="shared" si="801"/>
        <v>2.4938598148498015E-2</v>
      </c>
      <c r="AO1332" s="2">
        <f t="shared" si="802"/>
        <v>0</v>
      </c>
      <c r="AP1332" s="2">
        <f t="shared" si="803"/>
        <v>0</v>
      </c>
      <c r="AR1332" t="str">
        <f t="shared" si="804"/>
        <v>Allegany</v>
      </c>
      <c r="AS1332" t="s">
        <v>1928</v>
      </c>
      <c r="AT1332" s="184">
        <v>23</v>
      </c>
      <c r="AV1332" s="97">
        <v>36</v>
      </c>
      <c r="AW1332" s="99">
        <v>3</v>
      </c>
      <c r="AX1332" s="105">
        <f t="shared" si="805"/>
        <v>36003</v>
      </c>
      <c r="AZ1332" s="7" t="s">
        <v>2951</v>
      </c>
      <c r="BA1332" t="s">
        <v>3184</v>
      </c>
      <c r="BB1332" s="223"/>
      <c r="BC1332" s="223"/>
    </row>
    <row r="1333" spans="1:55" hidden="1" outlineLevel="1">
      <c r="A1333" t="s">
        <v>3248</v>
      </c>
      <c r="B1333" t="s">
        <v>1928</v>
      </c>
      <c r="C1333" s="1">
        <f t="shared" si="791"/>
        <v>18286</v>
      </c>
      <c r="D1333" s="7">
        <f>IF(R1333&gt;0,RANK(R1333,(R1333:T1333,U1333:AI1333)),0)</f>
        <v>2</v>
      </c>
      <c r="E1333" s="7">
        <f>IF(S1333&gt;0,RANK(S1333,(R1333:T1333,U1333:AI1333)),0)</f>
        <v>0</v>
      </c>
      <c r="F1333" s="7">
        <f>IF(T1333&gt;0,RANK(T1333,(R1333:T1333,U1333:AI1333)),0)</f>
        <v>0</v>
      </c>
      <c r="G1333" s="7">
        <f>IF(U1333&gt;0,RANK(U1333,(R1333:T1333,U1333:AI1333)),0)</f>
        <v>3</v>
      </c>
      <c r="H1333" s="7">
        <f t="shared" si="792"/>
        <v>1</v>
      </c>
      <c r="I1333" s="49">
        <f t="shared" si="793"/>
        <v>3785</v>
      </c>
      <c r="J1333" s="177">
        <f t="shared" si="774"/>
        <v>0.20698895329760472</v>
      </c>
      <c r="K1333" s="2"/>
      <c r="L1333" s="2">
        <f t="shared" si="794"/>
        <v>0.28097998468773927</v>
      </c>
      <c r="M1333" s="2">
        <f t="shared" si="795"/>
        <v>0</v>
      </c>
      <c r="N1333" s="2">
        <f t="shared" si="796"/>
        <v>0</v>
      </c>
      <c r="O1333" s="2">
        <f t="shared" si="763"/>
        <v>0.21617630974516022</v>
      </c>
      <c r="P1333" s="2">
        <f t="shared" si="797"/>
        <v>0.48796893798534396</v>
      </c>
      <c r="Q1333" s="2">
        <f t="shared" si="790"/>
        <v>1.4874767581756598E-2</v>
      </c>
      <c r="R1333" s="1">
        <v>5138</v>
      </c>
      <c r="U1333" s="1">
        <v>3953</v>
      </c>
      <c r="V1333" s="1">
        <v>8923</v>
      </c>
      <c r="W1333" s="1">
        <f>3+269</f>
        <v>272</v>
      </c>
      <c r="AK1333" s="7">
        <f t="shared" si="798"/>
        <v>4</v>
      </c>
      <c r="AL1333" s="7">
        <f t="shared" si="799"/>
        <v>0</v>
      </c>
      <c r="AM1333" s="7">
        <f t="shared" si="800"/>
        <v>0</v>
      </c>
      <c r="AN1333" s="2">
        <f t="shared" si="801"/>
        <v>1.4874767581756536E-2</v>
      </c>
      <c r="AO1333" s="2">
        <f t="shared" si="802"/>
        <v>0</v>
      </c>
      <c r="AP1333" s="2">
        <f t="shared" si="803"/>
        <v>0</v>
      </c>
      <c r="AR1333" t="str">
        <f t="shared" si="804"/>
        <v>Broome</v>
      </c>
      <c r="AS1333" t="s">
        <v>1928</v>
      </c>
      <c r="AT1333" s="184"/>
      <c r="AV1333" s="97">
        <v>36</v>
      </c>
      <c r="AW1333" s="99">
        <v>7</v>
      </c>
      <c r="AX1333" s="105">
        <f t="shared" si="805"/>
        <v>36007</v>
      </c>
      <c r="AZ1333" s="7" t="s">
        <v>2951</v>
      </c>
      <c r="BA1333" t="s">
        <v>3184</v>
      </c>
      <c r="BB1333" s="223"/>
      <c r="BC1333" s="223"/>
    </row>
    <row r="1334" spans="1:55" hidden="1" outlineLevel="1">
      <c r="A1334" t="s">
        <v>127</v>
      </c>
      <c r="B1334" t="s">
        <v>1928</v>
      </c>
      <c r="C1334" s="1">
        <f t="shared" si="791"/>
        <v>6460</v>
      </c>
      <c r="D1334" s="7">
        <f>IF(R1334&gt;0,RANK(R1334,(R1334:T1334,U1334:AI1334)),0)</f>
        <v>2</v>
      </c>
      <c r="E1334" s="7">
        <f>IF(S1334&gt;0,RANK(S1334,(R1334:T1334,U1334:AI1334)),0)</f>
        <v>0</v>
      </c>
      <c r="F1334" s="7">
        <f>IF(T1334&gt;0,RANK(T1334,(R1334:T1334,U1334:AI1334)),0)</f>
        <v>0</v>
      </c>
      <c r="G1334" s="7">
        <f>IF(U1334&gt;0,RANK(U1334,(R1334:T1334,U1334:AI1334)),0)</f>
        <v>3</v>
      </c>
      <c r="H1334" s="7">
        <f t="shared" si="792"/>
        <v>1</v>
      </c>
      <c r="I1334" s="49">
        <f t="shared" si="793"/>
        <v>2217</v>
      </c>
      <c r="J1334" s="177">
        <f t="shared" si="774"/>
        <v>0.34318885448916409</v>
      </c>
      <c r="K1334" s="2"/>
      <c r="L1334" s="2">
        <f t="shared" si="794"/>
        <v>0.2196594427244582</v>
      </c>
      <c r="M1334" s="2">
        <f t="shared" si="795"/>
        <v>0</v>
      </c>
      <c r="N1334" s="2">
        <f t="shared" si="796"/>
        <v>0</v>
      </c>
      <c r="O1334" s="2">
        <f t="shared" si="763"/>
        <v>0.20092879256965945</v>
      </c>
      <c r="P1334" s="2">
        <f t="shared" si="797"/>
        <v>0.56284829721362228</v>
      </c>
      <c r="Q1334" s="2">
        <f t="shared" si="790"/>
        <v>1.6563467492260009E-2</v>
      </c>
      <c r="R1334" s="1">
        <v>1419</v>
      </c>
      <c r="U1334" s="1">
        <v>1298</v>
      </c>
      <c r="V1334" s="1">
        <v>3636</v>
      </c>
      <c r="W1334" s="1">
        <v>107</v>
      </c>
      <c r="AK1334" s="7">
        <f t="shared" si="798"/>
        <v>4</v>
      </c>
      <c r="AL1334" s="7">
        <f t="shared" si="799"/>
        <v>0</v>
      </c>
      <c r="AM1334" s="7">
        <f t="shared" si="800"/>
        <v>0</v>
      </c>
      <c r="AN1334" s="2">
        <f t="shared" si="801"/>
        <v>1.6563467492260061E-2</v>
      </c>
      <c r="AO1334" s="2">
        <f t="shared" si="802"/>
        <v>0</v>
      </c>
      <c r="AP1334" s="2">
        <f t="shared" si="803"/>
        <v>0</v>
      </c>
      <c r="AR1334" t="str">
        <f t="shared" si="804"/>
        <v>Cattaraugus</v>
      </c>
      <c r="AS1334" t="s">
        <v>1928</v>
      </c>
      <c r="AT1334" s="184">
        <v>23</v>
      </c>
      <c r="AV1334" s="97">
        <v>36</v>
      </c>
      <c r="AW1334" s="99">
        <v>9</v>
      </c>
      <c r="AX1334" s="105">
        <f t="shared" si="805"/>
        <v>36009</v>
      </c>
      <c r="AZ1334" s="7" t="s">
        <v>2951</v>
      </c>
      <c r="BA1334" t="s">
        <v>3184</v>
      </c>
      <c r="BB1334" s="223"/>
      <c r="BC1334" s="223"/>
    </row>
    <row r="1335" spans="1:55" hidden="1" outlineLevel="1">
      <c r="A1335" t="s">
        <v>2196</v>
      </c>
      <c r="B1335" t="s">
        <v>1928</v>
      </c>
      <c r="C1335" s="1">
        <f t="shared" si="791"/>
        <v>6171</v>
      </c>
      <c r="D1335" s="7">
        <f>IF(R1335&gt;0,RANK(R1335,(R1335:T1335,U1335:AI1335)),0)</f>
        <v>2</v>
      </c>
      <c r="E1335" s="7">
        <f>IF(S1335&gt;0,RANK(S1335,(R1335:T1335,U1335:AI1335)),0)</f>
        <v>0</v>
      </c>
      <c r="F1335" s="7">
        <f>IF(T1335&gt;0,RANK(T1335,(R1335:T1335,U1335:AI1335)),0)</f>
        <v>0</v>
      </c>
      <c r="G1335" s="7">
        <f>IF(U1335&gt;0,RANK(U1335,(R1335:T1335,U1335:AI1335)),0)</f>
        <v>3</v>
      </c>
      <c r="H1335" s="7">
        <f t="shared" si="792"/>
        <v>1</v>
      </c>
      <c r="I1335" s="49">
        <f t="shared" si="793"/>
        <v>1082</v>
      </c>
      <c r="J1335" s="177">
        <f t="shared" si="774"/>
        <v>0.17533625020256036</v>
      </c>
      <c r="K1335" s="2"/>
      <c r="L1335" s="2">
        <f t="shared" si="794"/>
        <v>0.31469777993842163</v>
      </c>
      <c r="M1335" s="2">
        <f t="shared" si="795"/>
        <v>0</v>
      </c>
      <c r="N1335" s="2">
        <f t="shared" si="796"/>
        <v>0</v>
      </c>
      <c r="O1335" s="2">
        <f t="shared" si="763"/>
        <v>0.18408685788364934</v>
      </c>
      <c r="P1335" s="2">
        <f t="shared" si="797"/>
        <v>0.49003403014098201</v>
      </c>
      <c r="Q1335" s="2">
        <f t="shared" si="790"/>
        <v>1.1181332036947045E-2</v>
      </c>
      <c r="R1335" s="1">
        <v>1942</v>
      </c>
      <c r="U1335" s="1">
        <v>1136</v>
      </c>
      <c r="V1335" s="1">
        <v>3024</v>
      </c>
      <c r="W1335" s="1">
        <v>69</v>
      </c>
      <c r="AK1335" s="7">
        <f t="shared" si="798"/>
        <v>4</v>
      </c>
      <c r="AL1335" s="7">
        <f t="shared" si="799"/>
        <v>0</v>
      </c>
      <c r="AM1335" s="7">
        <f t="shared" si="800"/>
        <v>0</v>
      </c>
      <c r="AN1335" s="2">
        <f t="shared" si="801"/>
        <v>1.118133203694701E-2</v>
      </c>
      <c r="AO1335" s="2">
        <f t="shared" si="802"/>
        <v>0</v>
      </c>
      <c r="AP1335" s="2">
        <f t="shared" si="803"/>
        <v>0</v>
      </c>
      <c r="AR1335" t="str">
        <f t="shared" si="804"/>
        <v>Cayuga</v>
      </c>
      <c r="AS1335" t="s">
        <v>1928</v>
      </c>
      <c r="AT1335" s="184">
        <v>24</v>
      </c>
      <c r="AV1335" s="97">
        <v>36</v>
      </c>
      <c r="AW1335" s="99">
        <v>11</v>
      </c>
      <c r="AX1335" s="105">
        <f t="shared" si="805"/>
        <v>36011</v>
      </c>
      <c r="AZ1335" s="7" t="s">
        <v>2951</v>
      </c>
      <c r="BA1335" t="s">
        <v>3184</v>
      </c>
      <c r="BB1335" s="223"/>
      <c r="BC1335" s="223"/>
    </row>
    <row r="1336" spans="1:55" hidden="1" outlineLevel="1">
      <c r="A1336" t="s">
        <v>2175</v>
      </c>
      <c r="B1336" t="s">
        <v>1928</v>
      </c>
      <c r="C1336" s="1">
        <f t="shared" si="791"/>
        <v>9490</v>
      </c>
      <c r="D1336" s="7">
        <f>IF(R1336&gt;0,RANK(R1336,(R1336:T1336,U1336:AI1336)),0)</f>
        <v>2</v>
      </c>
      <c r="E1336" s="7">
        <f>IF(S1336&gt;0,RANK(S1336,(R1336:T1336,U1336:AI1336)),0)</f>
        <v>0</v>
      </c>
      <c r="F1336" s="7">
        <f>IF(T1336&gt;0,RANK(T1336,(R1336:T1336,U1336:AI1336)),0)</f>
        <v>0</v>
      </c>
      <c r="G1336" s="7">
        <f>IF(U1336&gt;0,RANK(U1336,(R1336:T1336,U1336:AI1336)),0)</f>
        <v>3</v>
      </c>
      <c r="H1336" s="7">
        <f t="shared" si="792"/>
        <v>1</v>
      </c>
      <c r="I1336" s="49">
        <f t="shared" si="793"/>
        <v>2733</v>
      </c>
      <c r="J1336" s="177">
        <f t="shared" si="774"/>
        <v>0.28798735511064277</v>
      </c>
      <c r="K1336" s="2"/>
      <c r="L1336" s="2">
        <f t="shared" si="794"/>
        <v>0.24172813487881981</v>
      </c>
      <c r="M1336" s="2">
        <f t="shared" si="795"/>
        <v>0</v>
      </c>
      <c r="N1336" s="2">
        <f t="shared" si="796"/>
        <v>0</v>
      </c>
      <c r="O1336" s="2">
        <f t="shared" ref="O1336:O1399" si="806">IF($C1336=0,"-",U1336/$C1336)</f>
        <v>0.2124341412012645</v>
      </c>
      <c r="P1336" s="2">
        <f t="shared" si="797"/>
        <v>0.52971548998946261</v>
      </c>
      <c r="Q1336" s="2">
        <f t="shared" si="790"/>
        <v>1.6122233930453089E-2</v>
      </c>
      <c r="R1336" s="1">
        <v>2294</v>
      </c>
      <c r="U1336" s="1">
        <v>2016</v>
      </c>
      <c r="V1336" s="1">
        <v>5027</v>
      </c>
      <c r="W1336" s="1">
        <v>153</v>
      </c>
      <c r="AK1336" s="7">
        <f t="shared" si="798"/>
        <v>4</v>
      </c>
      <c r="AL1336" s="7">
        <f t="shared" si="799"/>
        <v>0</v>
      </c>
      <c r="AM1336" s="7">
        <f t="shared" si="800"/>
        <v>0</v>
      </c>
      <c r="AN1336" s="2">
        <f t="shared" si="801"/>
        <v>1.612223393045311E-2</v>
      </c>
      <c r="AO1336" s="2">
        <f t="shared" si="802"/>
        <v>0</v>
      </c>
      <c r="AP1336" s="2">
        <f t="shared" si="803"/>
        <v>0</v>
      </c>
      <c r="AR1336" t="str">
        <f t="shared" si="804"/>
        <v>Chautauqua</v>
      </c>
      <c r="AS1336" t="s">
        <v>1928</v>
      </c>
      <c r="AT1336" s="184">
        <v>23</v>
      </c>
      <c r="AV1336" s="97">
        <v>36</v>
      </c>
      <c r="AW1336" s="99">
        <v>13</v>
      </c>
      <c r="AX1336" s="105">
        <f t="shared" si="805"/>
        <v>36013</v>
      </c>
      <c r="AZ1336" s="7" t="s">
        <v>2951</v>
      </c>
      <c r="BA1336" t="s">
        <v>3184</v>
      </c>
      <c r="BB1336" s="223"/>
      <c r="BC1336" s="223"/>
    </row>
    <row r="1337" spans="1:55" hidden="1" outlineLevel="1">
      <c r="A1337" t="s">
        <v>1300</v>
      </c>
      <c r="B1337" t="s">
        <v>1928</v>
      </c>
      <c r="C1337" s="1">
        <f t="shared" si="791"/>
        <v>8537</v>
      </c>
      <c r="D1337" s="7">
        <f>IF(R1337&gt;0,RANK(R1337,(R1337:T1337,U1337:AI1337)),0)</f>
        <v>2</v>
      </c>
      <c r="E1337" s="7">
        <f>IF(S1337&gt;0,RANK(S1337,(R1337:T1337,U1337:AI1337)),0)</f>
        <v>0</v>
      </c>
      <c r="F1337" s="7">
        <f>IF(T1337&gt;0,RANK(T1337,(R1337:T1337,U1337:AI1337)),0)</f>
        <v>0</v>
      </c>
      <c r="G1337" s="7">
        <f>IF(U1337&gt;0,RANK(U1337,(R1337:T1337,U1337:AI1337)),0)</f>
        <v>3</v>
      </c>
      <c r="H1337" s="7">
        <f t="shared" si="792"/>
        <v>1</v>
      </c>
      <c r="I1337" s="49">
        <f t="shared" si="793"/>
        <v>1836</v>
      </c>
      <c r="J1337" s="177">
        <f t="shared" si="774"/>
        <v>0.21506383975635468</v>
      </c>
      <c r="K1337" s="2"/>
      <c r="L1337" s="2">
        <f t="shared" si="794"/>
        <v>0.27784936160243645</v>
      </c>
      <c r="M1337" s="2">
        <f t="shared" si="795"/>
        <v>0</v>
      </c>
      <c r="N1337" s="2">
        <f t="shared" si="796"/>
        <v>0</v>
      </c>
      <c r="O1337" s="2">
        <f t="shared" si="806"/>
        <v>0.21318964507438209</v>
      </c>
      <c r="P1337" s="2">
        <f t="shared" si="797"/>
        <v>0.49291320135879113</v>
      </c>
      <c r="Q1337" s="2">
        <f t="shared" si="790"/>
        <v>1.6047791964390323E-2</v>
      </c>
      <c r="R1337" s="1">
        <v>2372</v>
      </c>
      <c r="U1337" s="1">
        <v>1820</v>
      </c>
      <c r="V1337" s="1">
        <v>4208</v>
      </c>
      <c r="W1337" s="1">
        <v>137</v>
      </c>
      <c r="AK1337" s="7">
        <f t="shared" si="798"/>
        <v>4</v>
      </c>
      <c r="AL1337" s="7">
        <f t="shared" si="799"/>
        <v>0</v>
      </c>
      <c r="AM1337" s="7">
        <f t="shared" si="800"/>
        <v>0</v>
      </c>
      <c r="AN1337" s="2">
        <f t="shared" si="801"/>
        <v>1.6047791964390302E-2</v>
      </c>
      <c r="AO1337" s="2">
        <f t="shared" si="802"/>
        <v>0</v>
      </c>
      <c r="AP1337" s="2">
        <f t="shared" si="803"/>
        <v>0</v>
      </c>
      <c r="AR1337" t="str">
        <f t="shared" si="804"/>
        <v>Chemung</v>
      </c>
      <c r="AS1337" t="s">
        <v>1928</v>
      </c>
      <c r="AT1337" s="184">
        <v>23</v>
      </c>
      <c r="AV1337" s="97">
        <v>36</v>
      </c>
      <c r="AW1337" s="99">
        <v>15</v>
      </c>
      <c r="AX1337" s="105">
        <f t="shared" si="805"/>
        <v>36015</v>
      </c>
      <c r="AZ1337" s="7" t="s">
        <v>2951</v>
      </c>
      <c r="BA1337" t="s">
        <v>3184</v>
      </c>
      <c r="BB1337" s="223"/>
      <c r="BC1337" s="223"/>
    </row>
    <row r="1338" spans="1:55" hidden="1" outlineLevel="1">
      <c r="A1338" t="s">
        <v>2924</v>
      </c>
      <c r="B1338" t="s">
        <v>1928</v>
      </c>
      <c r="C1338" s="1">
        <f t="shared" si="791"/>
        <v>5266</v>
      </c>
      <c r="D1338" s="7">
        <f>IF(R1338&gt;0,RANK(R1338,(R1338:T1338,U1338:AI1338)),0)</f>
        <v>2</v>
      </c>
      <c r="E1338" s="7">
        <f>IF(S1338&gt;0,RANK(S1338,(R1338:T1338,U1338:AI1338)),0)</f>
        <v>0</v>
      </c>
      <c r="F1338" s="7">
        <f>IF(T1338&gt;0,RANK(T1338,(R1338:T1338,U1338:AI1338)),0)</f>
        <v>0</v>
      </c>
      <c r="G1338" s="7">
        <f>IF(U1338&gt;0,RANK(U1338,(R1338:T1338,U1338:AI1338)),0)</f>
        <v>3</v>
      </c>
      <c r="H1338" s="7">
        <f t="shared" si="792"/>
        <v>1</v>
      </c>
      <c r="I1338" s="49">
        <f t="shared" si="793"/>
        <v>1265</v>
      </c>
      <c r="J1338" s="177">
        <f t="shared" si="774"/>
        <v>0.24022028104823395</v>
      </c>
      <c r="K1338" s="2"/>
      <c r="L1338" s="2">
        <f t="shared" si="794"/>
        <v>0.2647170527914926</v>
      </c>
      <c r="M1338" s="2">
        <f t="shared" si="795"/>
        <v>0</v>
      </c>
      <c r="N1338" s="2">
        <f t="shared" si="796"/>
        <v>0</v>
      </c>
      <c r="O1338" s="2">
        <f t="shared" si="806"/>
        <v>0.21515381693885302</v>
      </c>
      <c r="P1338" s="2">
        <f t="shared" si="797"/>
        <v>0.5049373338397265</v>
      </c>
      <c r="Q1338" s="2">
        <f t="shared" si="790"/>
        <v>1.5191796429927851E-2</v>
      </c>
      <c r="R1338" s="1">
        <v>1394</v>
      </c>
      <c r="U1338" s="1">
        <v>1133</v>
      </c>
      <c r="V1338" s="1">
        <v>2659</v>
      </c>
      <c r="W1338" s="1">
        <v>80</v>
      </c>
      <c r="AK1338" s="7">
        <f t="shared" si="798"/>
        <v>4</v>
      </c>
      <c r="AL1338" s="7">
        <f t="shared" si="799"/>
        <v>0</v>
      </c>
      <c r="AM1338" s="7">
        <f t="shared" si="800"/>
        <v>0</v>
      </c>
      <c r="AN1338" s="2">
        <f t="shared" si="801"/>
        <v>1.5191796429927839E-2</v>
      </c>
      <c r="AO1338" s="2">
        <f t="shared" si="802"/>
        <v>0</v>
      </c>
      <c r="AP1338" s="2">
        <f t="shared" si="803"/>
        <v>0</v>
      </c>
      <c r="AR1338" t="str">
        <f t="shared" si="804"/>
        <v>Chenango</v>
      </c>
      <c r="AS1338" t="s">
        <v>1928</v>
      </c>
      <c r="AT1338" s="184">
        <v>22</v>
      </c>
      <c r="AV1338" s="97">
        <v>36</v>
      </c>
      <c r="AW1338" s="99">
        <v>17</v>
      </c>
      <c r="AX1338" s="105">
        <f t="shared" si="805"/>
        <v>36017</v>
      </c>
      <c r="AZ1338" s="7" t="s">
        <v>2951</v>
      </c>
      <c r="BA1338" t="s">
        <v>3184</v>
      </c>
      <c r="BB1338" s="223"/>
      <c r="BC1338" s="223"/>
    </row>
    <row r="1339" spans="1:55" hidden="1" outlineLevel="1">
      <c r="A1339" t="s">
        <v>2265</v>
      </c>
      <c r="B1339" t="s">
        <v>1928</v>
      </c>
      <c r="C1339" s="1">
        <f t="shared" si="791"/>
        <v>4680</v>
      </c>
      <c r="D1339" s="7">
        <f>IF(R1339&gt;0,RANK(R1339,(R1339:T1339,U1339:AI1339)),0)</f>
        <v>2</v>
      </c>
      <c r="E1339" s="7">
        <f>IF(S1339&gt;0,RANK(S1339,(R1339:T1339,U1339:AI1339)),0)</f>
        <v>0</v>
      </c>
      <c r="F1339" s="7">
        <f>IF(T1339&gt;0,RANK(T1339,(R1339:T1339,U1339:AI1339)),0)</f>
        <v>0</v>
      </c>
      <c r="G1339" s="7">
        <f>IF(U1339&gt;0,RANK(U1339,(R1339:T1339,U1339:AI1339)),0)</f>
        <v>3</v>
      </c>
      <c r="H1339" s="7">
        <f t="shared" si="792"/>
        <v>1</v>
      </c>
      <c r="I1339" s="49">
        <f t="shared" si="793"/>
        <v>1098</v>
      </c>
      <c r="J1339" s="177">
        <f t="shared" ref="J1339:J1402" si="807">I1339/C1339</f>
        <v>0.23461538461538461</v>
      </c>
      <c r="K1339" s="2"/>
      <c r="L1339" s="2">
        <f t="shared" si="794"/>
        <v>0.2967948717948718</v>
      </c>
      <c r="M1339" s="2">
        <f t="shared" si="795"/>
        <v>0</v>
      </c>
      <c r="N1339" s="2">
        <f t="shared" si="796"/>
        <v>0</v>
      </c>
      <c r="O1339" s="2">
        <f t="shared" si="806"/>
        <v>0.1579059829059829</v>
      </c>
      <c r="P1339" s="2">
        <f t="shared" si="797"/>
        <v>0.53141025641025641</v>
      </c>
      <c r="Q1339" s="2">
        <f t="shared" si="790"/>
        <v>1.388888888888884E-2</v>
      </c>
      <c r="R1339" s="1">
        <v>1389</v>
      </c>
      <c r="U1339" s="1">
        <v>739</v>
      </c>
      <c r="V1339" s="1">
        <v>2487</v>
      </c>
      <c r="W1339" s="1">
        <v>65</v>
      </c>
      <c r="AK1339" s="7">
        <f t="shared" si="798"/>
        <v>4</v>
      </c>
      <c r="AL1339" s="7">
        <f t="shared" si="799"/>
        <v>0</v>
      </c>
      <c r="AM1339" s="7">
        <f t="shared" si="800"/>
        <v>0</v>
      </c>
      <c r="AN1339" s="2">
        <f t="shared" si="801"/>
        <v>1.3888888888888888E-2</v>
      </c>
      <c r="AO1339" s="2">
        <f t="shared" si="802"/>
        <v>0</v>
      </c>
      <c r="AP1339" s="2">
        <f t="shared" si="803"/>
        <v>0</v>
      </c>
      <c r="AR1339" t="str">
        <f t="shared" si="804"/>
        <v>Clinton</v>
      </c>
      <c r="AS1339" t="s">
        <v>1928</v>
      </c>
      <c r="AT1339" s="184">
        <v>21</v>
      </c>
      <c r="AV1339" s="97">
        <v>36</v>
      </c>
      <c r="AW1339" s="99">
        <v>19</v>
      </c>
      <c r="AX1339" s="105">
        <f t="shared" si="805"/>
        <v>36019</v>
      </c>
      <c r="AZ1339" s="7" t="s">
        <v>2951</v>
      </c>
      <c r="BA1339" t="s">
        <v>3184</v>
      </c>
      <c r="BB1339" s="223"/>
      <c r="BC1339" s="223"/>
    </row>
    <row r="1340" spans="1:55" hidden="1" outlineLevel="1">
      <c r="A1340" t="s">
        <v>3143</v>
      </c>
      <c r="B1340" t="s">
        <v>1928</v>
      </c>
      <c r="C1340" s="1">
        <f t="shared" si="791"/>
        <v>4733</v>
      </c>
      <c r="D1340" s="7">
        <f>IF(R1340&gt;0,RANK(R1340,(R1340:T1340,U1340:AI1340)),0)</f>
        <v>2</v>
      </c>
      <c r="E1340" s="7">
        <f>IF(S1340&gt;0,RANK(S1340,(R1340:T1340,U1340:AI1340)),0)</f>
        <v>0</v>
      </c>
      <c r="F1340" s="7">
        <f>IF(T1340&gt;0,RANK(T1340,(R1340:T1340,U1340:AI1340)),0)</f>
        <v>0</v>
      </c>
      <c r="G1340" s="7">
        <f>IF(U1340&gt;0,RANK(U1340,(R1340:T1340,U1340:AI1340)),0)</f>
        <v>3</v>
      </c>
      <c r="H1340" s="7">
        <f t="shared" si="792"/>
        <v>1</v>
      </c>
      <c r="I1340" s="49">
        <f t="shared" si="793"/>
        <v>1391</v>
      </c>
      <c r="J1340" s="177">
        <f t="shared" si="807"/>
        <v>0.29389393619268961</v>
      </c>
      <c r="K1340" s="2"/>
      <c r="L1340" s="2">
        <f t="shared" si="794"/>
        <v>0.26854003803084725</v>
      </c>
      <c r="M1340" s="2">
        <f t="shared" si="795"/>
        <v>0</v>
      </c>
      <c r="N1340" s="2">
        <f t="shared" si="796"/>
        <v>0</v>
      </c>
      <c r="O1340" s="2">
        <f t="shared" si="806"/>
        <v>0.15719416860342278</v>
      </c>
      <c r="P1340" s="2">
        <f t="shared" si="797"/>
        <v>0.56243397422353691</v>
      </c>
      <c r="Q1340" s="2">
        <f t="shared" si="790"/>
        <v>1.1831819142193112E-2</v>
      </c>
      <c r="R1340" s="1">
        <v>1271</v>
      </c>
      <c r="U1340" s="1">
        <v>744</v>
      </c>
      <c r="V1340" s="1">
        <v>2662</v>
      </c>
      <c r="W1340" s="1">
        <v>56</v>
      </c>
      <c r="AK1340" s="7">
        <f t="shared" si="798"/>
        <v>4</v>
      </c>
      <c r="AL1340" s="7">
        <f t="shared" si="799"/>
        <v>0</v>
      </c>
      <c r="AM1340" s="7">
        <f t="shared" si="800"/>
        <v>0</v>
      </c>
      <c r="AN1340" s="2">
        <f t="shared" si="801"/>
        <v>1.1831819142193112E-2</v>
      </c>
      <c r="AO1340" s="2">
        <f t="shared" si="802"/>
        <v>0</v>
      </c>
      <c r="AP1340" s="2">
        <f t="shared" si="803"/>
        <v>0</v>
      </c>
      <c r="AR1340" t="str">
        <f t="shared" si="804"/>
        <v>Columbia</v>
      </c>
      <c r="AS1340" t="s">
        <v>1928</v>
      </c>
      <c r="AT1340" s="184">
        <v>19</v>
      </c>
      <c r="AV1340" s="97">
        <v>36</v>
      </c>
      <c r="AW1340" s="99">
        <v>21</v>
      </c>
      <c r="AX1340" s="105">
        <f t="shared" si="805"/>
        <v>36021</v>
      </c>
      <c r="AZ1340" s="7" t="s">
        <v>2951</v>
      </c>
      <c r="BA1340" t="s">
        <v>3184</v>
      </c>
      <c r="BB1340" s="223"/>
      <c r="BC1340" s="223"/>
    </row>
    <row r="1341" spans="1:55" hidden="1" outlineLevel="1">
      <c r="A1341" t="s">
        <v>1814</v>
      </c>
      <c r="B1341" t="s">
        <v>1928</v>
      </c>
      <c r="C1341" s="1">
        <f t="shared" si="791"/>
        <v>3943</v>
      </c>
      <c r="D1341" s="7">
        <f>IF(R1341&gt;0,RANK(R1341,(R1341:T1341,U1341:AI1341)),0)</f>
        <v>2</v>
      </c>
      <c r="E1341" s="7">
        <f>IF(S1341&gt;0,RANK(S1341,(R1341:T1341,U1341:AI1341)),0)</f>
        <v>0</v>
      </c>
      <c r="F1341" s="7">
        <f>IF(T1341&gt;0,RANK(T1341,(R1341:T1341,U1341:AI1341)),0)</f>
        <v>0</v>
      </c>
      <c r="G1341" s="7">
        <f>IF(U1341&gt;0,RANK(U1341,(R1341:T1341,U1341:AI1341)),0)</f>
        <v>3</v>
      </c>
      <c r="H1341" s="7">
        <f t="shared" si="792"/>
        <v>1</v>
      </c>
      <c r="I1341" s="49">
        <f t="shared" si="793"/>
        <v>434</v>
      </c>
      <c r="J1341" s="177">
        <f t="shared" si="807"/>
        <v>0.11006847577986305</v>
      </c>
      <c r="K1341" s="2"/>
      <c r="L1341" s="2">
        <f t="shared" si="794"/>
        <v>0.32361146335277707</v>
      </c>
      <c r="M1341" s="2">
        <f t="shared" si="795"/>
        <v>0</v>
      </c>
      <c r="N1341" s="2">
        <f t="shared" si="796"/>
        <v>0</v>
      </c>
      <c r="O1341" s="2">
        <f t="shared" si="806"/>
        <v>0.22825259954349481</v>
      </c>
      <c r="P1341" s="2">
        <f t="shared" si="797"/>
        <v>0.43367993913264014</v>
      </c>
      <c r="Q1341" s="2">
        <f t="shared" si="790"/>
        <v>1.445599797108793E-2</v>
      </c>
      <c r="R1341" s="1">
        <v>1276</v>
      </c>
      <c r="U1341" s="1">
        <v>900</v>
      </c>
      <c r="V1341" s="1">
        <v>1710</v>
      </c>
      <c r="W1341" s="1">
        <v>57</v>
      </c>
      <c r="AK1341" s="7">
        <f t="shared" si="798"/>
        <v>4</v>
      </c>
      <c r="AL1341" s="7">
        <f t="shared" si="799"/>
        <v>0</v>
      </c>
      <c r="AM1341" s="7">
        <f t="shared" si="800"/>
        <v>0</v>
      </c>
      <c r="AN1341" s="2">
        <f t="shared" si="801"/>
        <v>1.4455997971088003E-2</v>
      </c>
      <c r="AO1341" s="2">
        <f t="shared" si="802"/>
        <v>0</v>
      </c>
      <c r="AP1341" s="2">
        <f t="shared" si="803"/>
        <v>0</v>
      </c>
      <c r="AR1341" t="str">
        <f t="shared" si="804"/>
        <v>Cortland</v>
      </c>
      <c r="AS1341" t="s">
        <v>1928</v>
      </c>
      <c r="AT1341" s="184">
        <v>22</v>
      </c>
      <c r="AV1341" s="97">
        <v>36</v>
      </c>
      <c r="AW1341" s="99">
        <v>23</v>
      </c>
      <c r="AX1341" s="105">
        <f t="shared" si="805"/>
        <v>36023</v>
      </c>
      <c r="AZ1341" s="7" t="s">
        <v>2951</v>
      </c>
      <c r="BA1341" t="s">
        <v>3184</v>
      </c>
      <c r="BB1341" s="223"/>
      <c r="BC1341" s="223"/>
    </row>
    <row r="1342" spans="1:55" hidden="1" outlineLevel="1">
      <c r="A1342" t="s">
        <v>1703</v>
      </c>
      <c r="B1342" t="s">
        <v>1928</v>
      </c>
      <c r="C1342" s="1">
        <f t="shared" si="791"/>
        <v>4898</v>
      </c>
      <c r="D1342" s="7">
        <f>IF(R1342&gt;0,RANK(R1342,(R1342:T1342,U1342:AI1342)),0)</f>
        <v>2</v>
      </c>
      <c r="E1342" s="7">
        <f>IF(S1342&gt;0,RANK(S1342,(R1342:T1342,U1342:AI1342)),0)</f>
        <v>0</v>
      </c>
      <c r="F1342" s="7">
        <f>IF(T1342&gt;0,RANK(T1342,(R1342:T1342,U1342:AI1342)),0)</f>
        <v>0</v>
      </c>
      <c r="G1342" s="7">
        <f>IF(U1342&gt;0,RANK(U1342,(R1342:T1342,U1342:AI1342)),0)</f>
        <v>3</v>
      </c>
      <c r="H1342" s="7">
        <f t="shared" si="792"/>
        <v>1</v>
      </c>
      <c r="I1342" s="49">
        <f t="shared" si="793"/>
        <v>1689</v>
      </c>
      <c r="J1342" s="177">
        <f t="shared" si="807"/>
        <v>0.34483462637811352</v>
      </c>
      <c r="K1342" s="2"/>
      <c r="L1342" s="2">
        <f t="shared" si="794"/>
        <v>0.23315639036341365</v>
      </c>
      <c r="M1342" s="2">
        <f t="shared" si="795"/>
        <v>0</v>
      </c>
      <c r="N1342" s="2">
        <f t="shared" si="796"/>
        <v>0</v>
      </c>
      <c r="O1342" s="2">
        <f t="shared" si="806"/>
        <v>0.17272356063699471</v>
      </c>
      <c r="P1342" s="2">
        <f t="shared" si="797"/>
        <v>0.5779910167415272</v>
      </c>
      <c r="Q1342" s="2">
        <f t="shared" si="790"/>
        <v>1.6129032258064502E-2</v>
      </c>
      <c r="R1342" s="1">
        <v>1142</v>
      </c>
      <c r="U1342" s="1">
        <v>846</v>
      </c>
      <c r="V1342" s="1">
        <v>2831</v>
      </c>
      <c r="W1342" s="1">
        <v>79</v>
      </c>
      <c r="AK1342" s="7">
        <f t="shared" si="798"/>
        <v>4</v>
      </c>
      <c r="AL1342" s="7">
        <f t="shared" si="799"/>
        <v>0</v>
      </c>
      <c r="AM1342" s="7">
        <f t="shared" si="800"/>
        <v>0</v>
      </c>
      <c r="AN1342" s="2">
        <f t="shared" si="801"/>
        <v>1.6129032258064516E-2</v>
      </c>
      <c r="AO1342" s="2">
        <f t="shared" si="802"/>
        <v>0</v>
      </c>
      <c r="AP1342" s="2">
        <f t="shared" si="803"/>
        <v>0</v>
      </c>
      <c r="AR1342" t="str">
        <f t="shared" si="804"/>
        <v>Delaware</v>
      </c>
      <c r="AS1342" t="s">
        <v>1928</v>
      </c>
      <c r="AT1342" s="184">
        <v>19</v>
      </c>
      <c r="AV1342" s="97">
        <v>36</v>
      </c>
      <c r="AW1342" s="99">
        <v>25</v>
      </c>
      <c r="AX1342" s="105">
        <f t="shared" si="805"/>
        <v>36025</v>
      </c>
      <c r="AZ1342" s="7" t="s">
        <v>2951</v>
      </c>
      <c r="BA1342" t="s">
        <v>3184</v>
      </c>
      <c r="BB1342" s="223"/>
      <c r="BC1342" s="223"/>
    </row>
    <row r="1343" spans="1:55" hidden="1" outlineLevel="1">
      <c r="A1343" t="s">
        <v>1812</v>
      </c>
      <c r="B1343" t="s">
        <v>1928</v>
      </c>
      <c r="C1343" s="1">
        <f t="shared" si="791"/>
        <v>20323</v>
      </c>
      <c r="D1343" s="7">
        <f>IF(R1343&gt;0,RANK(R1343,(R1343:T1343,U1343:AI1343)),0)</f>
        <v>2</v>
      </c>
      <c r="E1343" s="7">
        <f>IF(S1343&gt;0,RANK(S1343,(R1343:T1343,U1343:AI1343)),0)</f>
        <v>0</v>
      </c>
      <c r="F1343" s="7">
        <f>IF(T1343&gt;0,RANK(T1343,(R1343:T1343,U1343:AI1343)),0)</f>
        <v>0</v>
      </c>
      <c r="G1343" s="7">
        <f>IF(U1343&gt;0,RANK(U1343,(R1343:T1343,U1343:AI1343)),0)</f>
        <v>3</v>
      </c>
      <c r="H1343" s="7">
        <f t="shared" si="792"/>
        <v>1</v>
      </c>
      <c r="I1343" s="49">
        <f t="shared" si="793"/>
        <v>8471</v>
      </c>
      <c r="J1343" s="177">
        <f t="shared" si="807"/>
        <v>0.4168183831127294</v>
      </c>
      <c r="K1343" s="2"/>
      <c r="L1343" s="2">
        <f t="shared" si="794"/>
        <v>0.21655267430989519</v>
      </c>
      <c r="M1343" s="2">
        <f t="shared" si="795"/>
        <v>0</v>
      </c>
      <c r="N1343" s="2">
        <f t="shared" si="796"/>
        <v>0</v>
      </c>
      <c r="O1343" s="2">
        <f t="shared" si="806"/>
        <v>0.13974314815726024</v>
      </c>
      <c r="P1343" s="2">
        <f t="shared" si="797"/>
        <v>0.63337105742262456</v>
      </c>
      <c r="Q1343" s="2">
        <f t="shared" si="790"/>
        <v>1.0333120110219918E-2</v>
      </c>
      <c r="R1343" s="1">
        <v>4401</v>
      </c>
      <c r="U1343" s="1">
        <v>2840</v>
      </c>
      <c r="V1343" s="1">
        <v>12872</v>
      </c>
      <c r="W1343" s="1">
        <v>210</v>
      </c>
      <c r="AK1343" s="7">
        <f t="shared" si="798"/>
        <v>4</v>
      </c>
      <c r="AL1343" s="7">
        <f t="shared" si="799"/>
        <v>0</v>
      </c>
      <c r="AM1343" s="7">
        <f t="shared" si="800"/>
        <v>0</v>
      </c>
      <c r="AN1343" s="2">
        <f t="shared" si="801"/>
        <v>1.0333120110219947E-2</v>
      </c>
      <c r="AO1343" s="2">
        <f t="shared" si="802"/>
        <v>0</v>
      </c>
      <c r="AP1343" s="2">
        <f t="shared" si="803"/>
        <v>0</v>
      </c>
      <c r="AR1343" t="str">
        <f t="shared" si="804"/>
        <v>Dutchess</v>
      </c>
      <c r="AS1343" t="s">
        <v>1928</v>
      </c>
      <c r="AT1343" s="184"/>
      <c r="AV1343" s="97">
        <v>36</v>
      </c>
      <c r="AW1343" s="99">
        <v>27</v>
      </c>
      <c r="AX1343" s="105">
        <f t="shared" si="805"/>
        <v>36027</v>
      </c>
      <c r="AZ1343" s="7" t="s">
        <v>2951</v>
      </c>
      <c r="BA1343" t="s">
        <v>3184</v>
      </c>
      <c r="BB1343" s="223"/>
      <c r="BC1343" s="223"/>
    </row>
    <row r="1344" spans="1:55" hidden="1" outlineLevel="1">
      <c r="A1344" t="s">
        <v>178</v>
      </c>
      <c r="B1344" t="s">
        <v>1928</v>
      </c>
      <c r="C1344" s="1">
        <f t="shared" si="791"/>
        <v>60689</v>
      </c>
      <c r="D1344" s="7">
        <f>IF(R1344&gt;0,RANK(R1344,(R1344:T1344,U1344:AI1344)),0)</f>
        <v>2</v>
      </c>
      <c r="E1344" s="7">
        <f>IF(S1344&gt;0,RANK(S1344,(R1344:T1344,U1344:AI1344)),0)</f>
        <v>0</v>
      </c>
      <c r="F1344" s="7">
        <f>IF(T1344&gt;0,RANK(T1344,(R1344:T1344,U1344:AI1344)),0)</f>
        <v>0</v>
      </c>
      <c r="G1344" s="7">
        <f>IF(U1344&gt;0,RANK(U1344,(R1344:T1344,U1344:AI1344)),0)</f>
        <v>3</v>
      </c>
      <c r="H1344" s="7">
        <f t="shared" si="792"/>
        <v>1</v>
      </c>
      <c r="I1344" s="49">
        <f t="shared" si="793"/>
        <v>26453</v>
      </c>
      <c r="J1344" s="177">
        <f t="shared" si="807"/>
        <v>0.43587800095569212</v>
      </c>
      <c r="K1344" s="2"/>
      <c r="L1344" s="2">
        <f t="shared" si="794"/>
        <v>0.21644779119774588</v>
      </c>
      <c r="M1344" s="2">
        <f t="shared" si="795"/>
        <v>0</v>
      </c>
      <c r="N1344" s="2">
        <f t="shared" si="796"/>
        <v>0</v>
      </c>
      <c r="O1344" s="2">
        <f t="shared" si="806"/>
        <v>0.1312264166488161</v>
      </c>
      <c r="P1344" s="2">
        <f t="shared" si="797"/>
        <v>0.652325792153438</v>
      </c>
      <c r="Q1344" s="2">
        <f t="shared" si="790"/>
        <v>1.1102230246251565E-16</v>
      </c>
      <c r="R1344" s="1">
        <v>13136</v>
      </c>
      <c r="U1344" s="1">
        <v>7964</v>
      </c>
      <c r="V1344" s="1">
        <v>39589</v>
      </c>
      <c r="W1344" s="1">
        <v>0</v>
      </c>
      <c r="AK1344" s="7">
        <f t="shared" si="798"/>
        <v>0</v>
      </c>
      <c r="AL1344" s="7">
        <f t="shared" si="799"/>
        <v>0</v>
      </c>
      <c r="AM1344" s="7">
        <f t="shared" si="800"/>
        <v>0</v>
      </c>
      <c r="AN1344" s="2">
        <f t="shared" si="801"/>
        <v>0</v>
      </c>
      <c r="AO1344" s="2">
        <f t="shared" si="802"/>
        <v>0</v>
      </c>
      <c r="AP1344" s="2">
        <f t="shared" si="803"/>
        <v>0</v>
      </c>
      <c r="AR1344" t="str">
        <f t="shared" si="804"/>
        <v>Erie</v>
      </c>
      <c r="AS1344" t="s">
        <v>1928</v>
      </c>
      <c r="AT1344" s="184"/>
      <c r="AV1344" s="97">
        <v>36</v>
      </c>
      <c r="AW1344" s="99">
        <v>29</v>
      </c>
      <c r="AX1344" s="105">
        <f t="shared" si="805"/>
        <v>36029</v>
      </c>
      <c r="AZ1344" s="7" t="s">
        <v>2951</v>
      </c>
      <c r="BA1344" t="s">
        <v>3184</v>
      </c>
      <c r="BB1344" s="223"/>
      <c r="BC1344" s="223"/>
    </row>
    <row r="1345" spans="1:55" hidden="1" outlineLevel="1">
      <c r="A1345" t="s">
        <v>810</v>
      </c>
      <c r="B1345" t="s">
        <v>1928</v>
      </c>
      <c r="C1345" s="1">
        <f t="shared" si="791"/>
        <v>3924</v>
      </c>
      <c r="D1345" s="7">
        <f>IF(R1345&gt;0,RANK(R1345,(R1345:T1345,U1345:AI1345)),0)</f>
        <v>2</v>
      </c>
      <c r="E1345" s="7">
        <f>IF(S1345&gt;0,RANK(S1345,(R1345:T1345,U1345:AI1345)),0)</f>
        <v>0</v>
      </c>
      <c r="F1345" s="7">
        <f>IF(T1345&gt;0,RANK(T1345,(R1345:T1345,U1345:AI1345)),0)</f>
        <v>0</v>
      </c>
      <c r="G1345" s="7">
        <f>IF(U1345&gt;0,RANK(U1345,(R1345:T1345,U1345:AI1345)),0)</f>
        <v>3</v>
      </c>
      <c r="H1345" s="7">
        <f t="shared" si="792"/>
        <v>1</v>
      </c>
      <c r="I1345" s="49">
        <f t="shared" si="793"/>
        <v>644</v>
      </c>
      <c r="J1345" s="177">
        <f t="shared" si="807"/>
        <v>0.16411824668705402</v>
      </c>
      <c r="K1345" s="2"/>
      <c r="L1345" s="2">
        <f t="shared" si="794"/>
        <v>0.32466870540265036</v>
      </c>
      <c r="M1345" s="2">
        <f t="shared" si="795"/>
        <v>0</v>
      </c>
      <c r="N1345" s="2">
        <f t="shared" si="796"/>
        <v>0</v>
      </c>
      <c r="O1345" s="2">
        <f t="shared" si="806"/>
        <v>0.16921508664627929</v>
      </c>
      <c r="P1345" s="2">
        <f t="shared" si="797"/>
        <v>0.48878695208970441</v>
      </c>
      <c r="Q1345" s="2">
        <f t="shared" si="790"/>
        <v>1.7329255861365966E-2</v>
      </c>
      <c r="R1345" s="1">
        <v>1274</v>
      </c>
      <c r="U1345" s="1">
        <v>664</v>
      </c>
      <c r="V1345" s="1">
        <v>1918</v>
      </c>
      <c r="W1345" s="1">
        <v>68</v>
      </c>
      <c r="AK1345" s="7">
        <f t="shared" si="798"/>
        <v>4</v>
      </c>
      <c r="AL1345" s="7">
        <f t="shared" si="799"/>
        <v>0</v>
      </c>
      <c r="AM1345" s="7">
        <f t="shared" si="800"/>
        <v>0</v>
      </c>
      <c r="AN1345" s="2">
        <f t="shared" si="801"/>
        <v>1.7329255861365953E-2</v>
      </c>
      <c r="AO1345" s="2">
        <f t="shared" si="802"/>
        <v>0</v>
      </c>
      <c r="AP1345" s="2">
        <f t="shared" si="803"/>
        <v>0</v>
      </c>
      <c r="AR1345" t="str">
        <f t="shared" si="804"/>
        <v>Essex</v>
      </c>
      <c r="AS1345" t="s">
        <v>1928</v>
      </c>
      <c r="AT1345" s="184">
        <v>21</v>
      </c>
      <c r="AV1345" s="97">
        <v>36</v>
      </c>
      <c r="AW1345" s="99">
        <v>31</v>
      </c>
      <c r="AX1345" s="105">
        <f t="shared" si="805"/>
        <v>36031</v>
      </c>
      <c r="AZ1345" s="7" t="s">
        <v>2951</v>
      </c>
      <c r="BA1345" t="s">
        <v>3184</v>
      </c>
      <c r="BB1345" s="223"/>
      <c r="BC1345" s="223"/>
    </row>
    <row r="1346" spans="1:55" hidden="1" outlineLevel="1">
      <c r="A1346" t="s">
        <v>2409</v>
      </c>
      <c r="B1346" t="s">
        <v>1928</v>
      </c>
      <c r="C1346" s="1">
        <f t="shared" si="791"/>
        <v>2716</v>
      </c>
      <c r="D1346" s="7">
        <f>IF(R1346&gt;0,RANK(R1346,(R1346:T1346,U1346:AI1346)),0)</f>
        <v>2</v>
      </c>
      <c r="E1346" s="7">
        <f>IF(S1346&gt;0,RANK(S1346,(R1346:T1346,U1346:AI1346)),0)</f>
        <v>0</v>
      </c>
      <c r="F1346" s="7">
        <f>IF(T1346&gt;0,RANK(T1346,(R1346:T1346,U1346:AI1346)),0)</f>
        <v>0</v>
      </c>
      <c r="G1346" s="7">
        <f>IF(U1346&gt;0,RANK(U1346,(R1346:T1346,U1346:AI1346)),0)</f>
        <v>3</v>
      </c>
      <c r="H1346" s="7">
        <f t="shared" si="792"/>
        <v>1</v>
      </c>
      <c r="I1346" s="49">
        <f t="shared" si="793"/>
        <v>697</v>
      </c>
      <c r="J1346" s="177">
        <f t="shared" si="807"/>
        <v>0.25662739322533135</v>
      </c>
      <c r="K1346" s="2"/>
      <c r="L1346" s="2">
        <f t="shared" si="794"/>
        <v>0.28092783505154639</v>
      </c>
      <c r="M1346" s="2">
        <f t="shared" si="795"/>
        <v>0</v>
      </c>
      <c r="N1346" s="2">
        <f t="shared" si="796"/>
        <v>0</v>
      </c>
      <c r="O1346" s="2">
        <f t="shared" si="806"/>
        <v>0.15942562592047127</v>
      </c>
      <c r="P1346" s="2">
        <f t="shared" si="797"/>
        <v>0.53755522827687774</v>
      </c>
      <c r="Q1346" s="2">
        <f t="shared" si="790"/>
        <v>2.2091310751104598E-2</v>
      </c>
      <c r="R1346" s="1">
        <v>763</v>
      </c>
      <c r="U1346" s="1">
        <v>433</v>
      </c>
      <c r="V1346" s="1">
        <v>1460</v>
      </c>
      <c r="W1346" s="1">
        <v>60</v>
      </c>
      <c r="AK1346" s="7">
        <f t="shared" si="798"/>
        <v>4</v>
      </c>
      <c r="AL1346" s="7">
        <f t="shared" si="799"/>
        <v>0</v>
      </c>
      <c r="AM1346" s="7">
        <f t="shared" si="800"/>
        <v>0</v>
      </c>
      <c r="AN1346" s="2">
        <f t="shared" si="801"/>
        <v>2.2091310751104567E-2</v>
      </c>
      <c r="AO1346" s="2">
        <f t="shared" si="802"/>
        <v>0</v>
      </c>
      <c r="AP1346" s="2">
        <f t="shared" si="803"/>
        <v>0</v>
      </c>
      <c r="AR1346" t="str">
        <f t="shared" si="804"/>
        <v>Franklin</v>
      </c>
      <c r="AS1346" t="s">
        <v>1928</v>
      </c>
      <c r="AT1346" s="184">
        <v>21</v>
      </c>
      <c r="AV1346" s="97">
        <v>36</v>
      </c>
      <c r="AW1346" s="99">
        <v>33</v>
      </c>
      <c r="AX1346" s="105">
        <f t="shared" si="805"/>
        <v>36033</v>
      </c>
      <c r="AZ1346" s="7" t="s">
        <v>2951</v>
      </c>
      <c r="BA1346" t="s">
        <v>3184</v>
      </c>
      <c r="BB1346" s="223"/>
      <c r="BC1346" s="223"/>
    </row>
    <row r="1347" spans="1:55" hidden="1" outlineLevel="1">
      <c r="A1347" t="s">
        <v>3217</v>
      </c>
      <c r="B1347" t="s">
        <v>1928</v>
      </c>
      <c r="C1347" s="1">
        <f t="shared" si="791"/>
        <v>6109</v>
      </c>
      <c r="D1347" s="7">
        <f>IF(R1347&gt;0,RANK(R1347,(R1347:T1347,U1347:AI1347)),0)</f>
        <v>2</v>
      </c>
      <c r="E1347" s="7">
        <f>IF(S1347&gt;0,RANK(S1347,(R1347:T1347,U1347:AI1347)),0)</f>
        <v>0</v>
      </c>
      <c r="F1347" s="7">
        <f>IF(T1347&gt;0,RANK(T1347,(R1347:T1347,U1347:AI1347)),0)</f>
        <v>0</v>
      </c>
      <c r="G1347" s="7">
        <f>IF(U1347&gt;0,RANK(U1347,(R1347:T1347,U1347:AI1347)),0)</f>
        <v>3</v>
      </c>
      <c r="H1347" s="7">
        <f t="shared" si="792"/>
        <v>1</v>
      </c>
      <c r="I1347" s="49">
        <f t="shared" si="793"/>
        <v>1904</v>
      </c>
      <c r="J1347" s="177">
        <f t="shared" si="807"/>
        <v>0.31167130463250942</v>
      </c>
      <c r="K1347" s="2"/>
      <c r="L1347" s="2">
        <f t="shared" si="794"/>
        <v>0.25405139957439843</v>
      </c>
      <c r="M1347" s="2">
        <f t="shared" si="795"/>
        <v>0</v>
      </c>
      <c r="N1347" s="2">
        <f t="shared" si="796"/>
        <v>0</v>
      </c>
      <c r="O1347" s="2">
        <f t="shared" si="806"/>
        <v>0.16958585693239484</v>
      </c>
      <c r="P1347" s="2">
        <f t="shared" si="797"/>
        <v>0.56572270420690784</v>
      </c>
      <c r="Q1347" s="2">
        <f t="shared" si="790"/>
        <v>1.0640039286298864E-2</v>
      </c>
      <c r="R1347" s="1">
        <v>1552</v>
      </c>
      <c r="U1347" s="1">
        <v>1036</v>
      </c>
      <c r="V1347" s="1">
        <v>3456</v>
      </c>
      <c r="W1347" s="1">
        <v>65</v>
      </c>
      <c r="AK1347" s="7">
        <f t="shared" si="798"/>
        <v>4</v>
      </c>
      <c r="AL1347" s="7">
        <f t="shared" si="799"/>
        <v>0</v>
      </c>
      <c r="AM1347" s="7">
        <f t="shared" si="800"/>
        <v>0</v>
      </c>
      <c r="AN1347" s="2">
        <f t="shared" si="801"/>
        <v>1.0640039286298903E-2</v>
      </c>
      <c r="AO1347" s="2">
        <f t="shared" si="802"/>
        <v>0</v>
      </c>
      <c r="AP1347" s="2">
        <f t="shared" si="803"/>
        <v>0</v>
      </c>
      <c r="AR1347" t="str">
        <f t="shared" si="804"/>
        <v>Fulton</v>
      </c>
      <c r="AS1347" t="s">
        <v>1928</v>
      </c>
      <c r="AT1347" s="184">
        <v>21</v>
      </c>
      <c r="AV1347" s="97">
        <v>36</v>
      </c>
      <c r="AW1347" s="99">
        <v>35</v>
      </c>
      <c r="AX1347" s="105">
        <f t="shared" si="805"/>
        <v>36035</v>
      </c>
      <c r="AZ1347" s="7" t="s">
        <v>2951</v>
      </c>
      <c r="BA1347" t="s">
        <v>3184</v>
      </c>
      <c r="BB1347" s="223"/>
      <c r="BC1347" s="223"/>
    </row>
    <row r="1348" spans="1:55" hidden="1" outlineLevel="1">
      <c r="A1348" t="s">
        <v>249</v>
      </c>
      <c r="B1348" t="s">
        <v>1928</v>
      </c>
      <c r="C1348" s="1">
        <f t="shared" si="791"/>
        <v>6213</v>
      </c>
      <c r="D1348" s="7">
        <f>IF(R1348&gt;0,RANK(R1348,(R1348:T1348,U1348:AI1348)),0)</f>
        <v>2</v>
      </c>
      <c r="E1348" s="7">
        <f>IF(S1348&gt;0,RANK(S1348,(R1348:T1348,U1348:AI1348)),0)</f>
        <v>0</v>
      </c>
      <c r="F1348" s="7">
        <f>IF(T1348&gt;0,RANK(T1348,(R1348:T1348,U1348:AI1348)),0)</f>
        <v>0</v>
      </c>
      <c r="G1348" s="7">
        <f>IF(U1348&gt;0,RANK(U1348,(R1348:T1348,U1348:AI1348)),0)</f>
        <v>3</v>
      </c>
      <c r="H1348" s="7">
        <f t="shared" si="792"/>
        <v>1</v>
      </c>
      <c r="I1348" s="49">
        <f t="shared" si="793"/>
        <v>2533</v>
      </c>
      <c r="J1348" s="177">
        <f t="shared" si="807"/>
        <v>0.40769354579108319</v>
      </c>
      <c r="K1348" s="2"/>
      <c r="L1348" s="2">
        <f t="shared" si="794"/>
        <v>0.20634154192821502</v>
      </c>
      <c r="M1348" s="2">
        <f t="shared" si="795"/>
        <v>0</v>
      </c>
      <c r="N1348" s="2">
        <f t="shared" si="796"/>
        <v>0</v>
      </c>
      <c r="O1348" s="2">
        <f t="shared" si="806"/>
        <v>0.16610333172380493</v>
      </c>
      <c r="P1348" s="2">
        <f t="shared" si="797"/>
        <v>0.61403508771929827</v>
      </c>
      <c r="Q1348" s="2">
        <f t="shared" si="790"/>
        <v>1.3520038628681674E-2</v>
      </c>
      <c r="R1348" s="1">
        <v>1282</v>
      </c>
      <c r="U1348" s="1">
        <v>1032</v>
      </c>
      <c r="V1348" s="1">
        <v>3815</v>
      </c>
      <c r="W1348" s="1">
        <v>84</v>
      </c>
      <c r="AK1348" s="7">
        <f t="shared" si="798"/>
        <v>4</v>
      </c>
      <c r="AL1348" s="7">
        <f t="shared" si="799"/>
        <v>0</v>
      </c>
      <c r="AM1348" s="7">
        <f t="shared" si="800"/>
        <v>0</v>
      </c>
      <c r="AN1348" s="2">
        <f t="shared" si="801"/>
        <v>1.3520038628681796E-2</v>
      </c>
      <c r="AO1348" s="2">
        <f t="shared" si="802"/>
        <v>0</v>
      </c>
      <c r="AP1348" s="2">
        <f t="shared" si="803"/>
        <v>0</v>
      </c>
      <c r="AR1348" t="str">
        <f t="shared" si="804"/>
        <v>Genesee</v>
      </c>
      <c r="AS1348" t="s">
        <v>1928</v>
      </c>
      <c r="AT1348" s="184">
        <v>27</v>
      </c>
      <c r="AV1348" s="97">
        <v>36</v>
      </c>
      <c r="AW1348" s="99">
        <v>37</v>
      </c>
      <c r="AX1348" s="105">
        <f t="shared" si="805"/>
        <v>36037</v>
      </c>
      <c r="AZ1348" s="7" t="s">
        <v>2951</v>
      </c>
      <c r="BA1348" t="s">
        <v>3184</v>
      </c>
      <c r="BB1348" s="223"/>
      <c r="BC1348" s="223"/>
    </row>
    <row r="1349" spans="1:55" hidden="1" outlineLevel="1">
      <c r="A1349" t="s">
        <v>1307</v>
      </c>
      <c r="B1349" t="s">
        <v>1928</v>
      </c>
      <c r="C1349" s="1">
        <f t="shared" si="791"/>
        <v>4282</v>
      </c>
      <c r="D1349" s="7">
        <f>IF(R1349&gt;0,RANK(R1349,(R1349:T1349,U1349:AI1349)),0)</f>
        <v>2</v>
      </c>
      <c r="E1349" s="7">
        <f>IF(S1349&gt;0,RANK(S1349,(R1349:T1349,U1349:AI1349)),0)</f>
        <v>0</v>
      </c>
      <c r="F1349" s="7">
        <f>IF(T1349&gt;0,RANK(T1349,(R1349:T1349,U1349:AI1349)),0)</f>
        <v>0</v>
      </c>
      <c r="G1349" s="7">
        <f>IF(U1349&gt;0,RANK(U1349,(R1349:T1349,U1349:AI1349)),0)</f>
        <v>3</v>
      </c>
      <c r="H1349" s="7">
        <f t="shared" si="792"/>
        <v>1</v>
      </c>
      <c r="I1349" s="49">
        <f t="shared" si="793"/>
        <v>1851</v>
      </c>
      <c r="J1349" s="177">
        <f t="shared" si="807"/>
        <v>0.43227463801961702</v>
      </c>
      <c r="K1349" s="2"/>
      <c r="L1349" s="2">
        <f t="shared" si="794"/>
        <v>0.19570294255021017</v>
      </c>
      <c r="M1349" s="2">
        <f t="shared" si="795"/>
        <v>0</v>
      </c>
      <c r="N1349" s="2">
        <f t="shared" si="796"/>
        <v>0</v>
      </c>
      <c r="O1349" s="2">
        <f t="shared" si="806"/>
        <v>0.16464269033162074</v>
      </c>
      <c r="P1349" s="2">
        <f t="shared" si="797"/>
        <v>0.62797758056982722</v>
      </c>
      <c r="Q1349" s="2">
        <f t="shared" si="790"/>
        <v>1.1676786548341922E-2</v>
      </c>
      <c r="R1349" s="1">
        <v>838</v>
      </c>
      <c r="U1349" s="1">
        <v>705</v>
      </c>
      <c r="V1349" s="1">
        <v>2689</v>
      </c>
      <c r="W1349" s="1">
        <v>50</v>
      </c>
      <c r="AK1349" s="7">
        <f t="shared" si="798"/>
        <v>4</v>
      </c>
      <c r="AL1349" s="7">
        <f t="shared" si="799"/>
        <v>0</v>
      </c>
      <c r="AM1349" s="7">
        <f t="shared" si="800"/>
        <v>0</v>
      </c>
      <c r="AN1349" s="2">
        <f t="shared" si="801"/>
        <v>1.1676786548341896E-2</v>
      </c>
      <c r="AO1349" s="2">
        <f t="shared" si="802"/>
        <v>0</v>
      </c>
      <c r="AP1349" s="2">
        <f t="shared" si="803"/>
        <v>0</v>
      </c>
      <c r="AR1349" t="str">
        <f t="shared" si="804"/>
        <v>Greene</v>
      </c>
      <c r="AS1349" t="s">
        <v>1928</v>
      </c>
      <c r="AT1349" s="184">
        <v>19</v>
      </c>
      <c r="AV1349" s="97">
        <v>36</v>
      </c>
      <c r="AW1349" s="99">
        <v>39</v>
      </c>
      <c r="AX1349" s="105">
        <f t="shared" si="805"/>
        <v>36039</v>
      </c>
      <c r="AZ1349" s="7" t="s">
        <v>2951</v>
      </c>
      <c r="BA1349" t="s">
        <v>3184</v>
      </c>
      <c r="BB1349" s="223"/>
      <c r="BC1349" s="223"/>
    </row>
    <row r="1350" spans="1:55" hidden="1" outlineLevel="1">
      <c r="A1350" t="s">
        <v>1080</v>
      </c>
      <c r="B1350" t="s">
        <v>1928</v>
      </c>
      <c r="C1350" s="1">
        <f t="shared" si="791"/>
        <v>1101</v>
      </c>
      <c r="D1350" s="7">
        <f>IF(R1350&gt;0,RANK(R1350,(R1350:T1350,U1350:AI1350)),0)</f>
        <v>2</v>
      </c>
      <c r="E1350" s="7">
        <f>IF(S1350&gt;0,RANK(S1350,(R1350:T1350,U1350:AI1350)),0)</f>
        <v>0</v>
      </c>
      <c r="F1350" s="7">
        <f>IF(T1350&gt;0,RANK(T1350,(R1350:T1350,U1350:AI1350)),0)</f>
        <v>0</v>
      </c>
      <c r="G1350" s="7">
        <f>IF(U1350&gt;0,RANK(U1350,(R1350:T1350,U1350:AI1350)),0)</f>
        <v>3</v>
      </c>
      <c r="H1350" s="7">
        <f t="shared" si="792"/>
        <v>1</v>
      </c>
      <c r="I1350" s="49">
        <f t="shared" si="793"/>
        <v>239</v>
      </c>
      <c r="J1350" s="177">
        <f t="shared" si="807"/>
        <v>0.21707538601271573</v>
      </c>
      <c r="K1350" s="2"/>
      <c r="L1350" s="2">
        <f t="shared" si="794"/>
        <v>0.29609445958219799</v>
      </c>
      <c r="M1350" s="2">
        <f t="shared" si="795"/>
        <v>0</v>
      </c>
      <c r="N1350" s="2">
        <f t="shared" si="796"/>
        <v>0</v>
      </c>
      <c r="O1350" s="2">
        <f t="shared" si="806"/>
        <v>0.1907356948228883</v>
      </c>
      <c r="P1350" s="2">
        <f t="shared" si="797"/>
        <v>0.51316984559491374</v>
      </c>
      <c r="Q1350" s="2">
        <f t="shared" si="790"/>
        <v>0</v>
      </c>
      <c r="R1350" s="1">
        <v>326</v>
      </c>
      <c r="U1350" s="1">
        <v>210</v>
      </c>
      <c r="V1350" s="1">
        <v>565</v>
      </c>
      <c r="W1350" s="1">
        <v>0</v>
      </c>
      <c r="AK1350" s="7">
        <f t="shared" si="798"/>
        <v>0</v>
      </c>
      <c r="AL1350" s="7">
        <f t="shared" si="799"/>
        <v>0</v>
      </c>
      <c r="AM1350" s="7">
        <f t="shared" si="800"/>
        <v>0</v>
      </c>
      <c r="AN1350" s="2">
        <f t="shared" si="801"/>
        <v>0</v>
      </c>
      <c r="AO1350" s="2">
        <f t="shared" si="802"/>
        <v>0</v>
      </c>
      <c r="AP1350" s="2">
        <f t="shared" si="803"/>
        <v>0</v>
      </c>
      <c r="AR1350" t="str">
        <f t="shared" si="804"/>
        <v>Hamilton</v>
      </c>
      <c r="AS1350" t="s">
        <v>1928</v>
      </c>
      <c r="AT1350" s="184">
        <v>21</v>
      </c>
      <c r="AV1350" s="97">
        <v>36</v>
      </c>
      <c r="AW1350" s="99">
        <v>41</v>
      </c>
      <c r="AX1350" s="105">
        <f t="shared" si="805"/>
        <v>36041</v>
      </c>
      <c r="AZ1350" s="7" t="s">
        <v>2951</v>
      </c>
      <c r="BA1350" t="s">
        <v>3184</v>
      </c>
      <c r="BB1350" s="223"/>
      <c r="BC1350" s="223"/>
    </row>
    <row r="1351" spans="1:55" hidden="1" outlineLevel="1">
      <c r="A1351" t="s">
        <v>536</v>
      </c>
      <c r="B1351" t="s">
        <v>1928</v>
      </c>
      <c r="C1351" s="1">
        <f t="shared" si="791"/>
        <v>7215</v>
      </c>
      <c r="D1351" s="7">
        <f>IF(R1351&gt;0,RANK(R1351,(R1351:T1351,U1351:AI1351)),0)</f>
        <v>2</v>
      </c>
      <c r="E1351" s="7">
        <f>IF(S1351&gt;0,RANK(S1351,(R1351:T1351,U1351:AI1351)),0)</f>
        <v>0</v>
      </c>
      <c r="F1351" s="7">
        <f>IF(T1351&gt;0,RANK(T1351,(R1351:T1351,U1351:AI1351)),0)</f>
        <v>0</v>
      </c>
      <c r="G1351" s="7">
        <f>IF(U1351&gt;0,RANK(U1351,(R1351:T1351,U1351:AI1351)),0)</f>
        <v>3</v>
      </c>
      <c r="H1351" s="7">
        <f t="shared" si="792"/>
        <v>1</v>
      </c>
      <c r="I1351" s="49">
        <f t="shared" si="793"/>
        <v>2316</v>
      </c>
      <c r="J1351" s="177">
        <f t="shared" si="807"/>
        <v>0.32099792099792102</v>
      </c>
      <c r="K1351" s="2"/>
      <c r="L1351" s="2">
        <f t="shared" si="794"/>
        <v>0.26015246015246013</v>
      </c>
      <c r="M1351" s="2">
        <f t="shared" si="795"/>
        <v>0</v>
      </c>
      <c r="N1351" s="2">
        <f t="shared" si="796"/>
        <v>0</v>
      </c>
      <c r="O1351" s="2">
        <f t="shared" si="806"/>
        <v>0.14442134442134441</v>
      </c>
      <c r="P1351" s="2">
        <f t="shared" si="797"/>
        <v>0.5811503811503812</v>
      </c>
      <c r="Q1351" s="2">
        <f t="shared" si="790"/>
        <v>1.4275814275814258E-2</v>
      </c>
      <c r="R1351" s="1">
        <v>1877</v>
      </c>
      <c r="U1351" s="1">
        <v>1042</v>
      </c>
      <c r="V1351" s="1">
        <v>4193</v>
      </c>
      <c r="W1351" s="1">
        <v>103</v>
      </c>
      <c r="AK1351" s="7">
        <f t="shared" si="798"/>
        <v>4</v>
      </c>
      <c r="AL1351" s="7">
        <f t="shared" si="799"/>
        <v>0</v>
      </c>
      <c r="AM1351" s="7">
        <f t="shared" si="800"/>
        <v>0</v>
      </c>
      <c r="AN1351" s="2">
        <f t="shared" si="801"/>
        <v>1.4275814275814275E-2</v>
      </c>
      <c r="AO1351" s="2">
        <f t="shared" si="802"/>
        <v>0</v>
      </c>
      <c r="AP1351" s="2">
        <f t="shared" si="803"/>
        <v>0</v>
      </c>
      <c r="AR1351" t="str">
        <f t="shared" si="804"/>
        <v>Herkimer</v>
      </c>
      <c r="AS1351" t="s">
        <v>1928</v>
      </c>
      <c r="AT1351" s="184"/>
      <c r="AV1351" s="97">
        <v>36</v>
      </c>
      <c r="AW1351" s="99">
        <v>43</v>
      </c>
      <c r="AX1351" s="105">
        <f t="shared" si="805"/>
        <v>36043</v>
      </c>
      <c r="AZ1351" s="7" t="s">
        <v>2951</v>
      </c>
      <c r="BA1351" t="s">
        <v>3184</v>
      </c>
      <c r="BB1351" s="223"/>
      <c r="BC1351" s="223"/>
    </row>
    <row r="1352" spans="1:55" hidden="1" outlineLevel="1">
      <c r="A1352" t="s">
        <v>2461</v>
      </c>
      <c r="B1352" t="s">
        <v>1928</v>
      </c>
      <c r="C1352" s="1">
        <f t="shared" si="791"/>
        <v>9391</v>
      </c>
      <c r="D1352" s="7">
        <f>IF(R1352&gt;0,RANK(R1352,(R1352:T1352,U1352:AI1352)),0)</f>
        <v>2</v>
      </c>
      <c r="E1352" s="7">
        <f>IF(S1352&gt;0,RANK(S1352,(R1352:T1352,U1352:AI1352)),0)</f>
        <v>0</v>
      </c>
      <c r="F1352" s="7">
        <f>IF(T1352&gt;0,RANK(T1352,(R1352:T1352,U1352:AI1352)),0)</f>
        <v>0</v>
      </c>
      <c r="G1352" s="7">
        <f>IF(U1352&gt;0,RANK(U1352,(R1352:T1352,U1352:AI1352)),0)</f>
        <v>3</v>
      </c>
      <c r="H1352" s="7">
        <f t="shared" si="792"/>
        <v>1</v>
      </c>
      <c r="I1352" s="49">
        <f t="shared" si="793"/>
        <v>2330</v>
      </c>
      <c r="J1352" s="177">
        <f t="shared" si="807"/>
        <v>0.24810989245021831</v>
      </c>
      <c r="K1352" s="2"/>
      <c r="L1352" s="2">
        <f t="shared" si="794"/>
        <v>0.30454690661271427</v>
      </c>
      <c r="M1352" s="2">
        <f t="shared" si="795"/>
        <v>0</v>
      </c>
      <c r="N1352" s="2">
        <f t="shared" si="796"/>
        <v>0</v>
      </c>
      <c r="O1352" s="2">
        <f t="shared" si="806"/>
        <v>0.13150889149185391</v>
      </c>
      <c r="P1352" s="2">
        <f t="shared" si="797"/>
        <v>0.55265679906293264</v>
      </c>
      <c r="Q1352" s="2">
        <f t="shared" si="790"/>
        <v>1.1287402832499294E-2</v>
      </c>
      <c r="R1352" s="1">
        <v>2860</v>
      </c>
      <c r="U1352" s="1">
        <v>1235</v>
      </c>
      <c r="V1352" s="1">
        <v>5190</v>
      </c>
      <c r="W1352" s="1">
        <v>106</v>
      </c>
      <c r="AK1352" s="7">
        <f t="shared" si="798"/>
        <v>4</v>
      </c>
      <c r="AL1352" s="7">
        <f t="shared" si="799"/>
        <v>0</v>
      </c>
      <c r="AM1352" s="7">
        <f t="shared" si="800"/>
        <v>0</v>
      </c>
      <c r="AN1352" s="2">
        <f t="shared" si="801"/>
        <v>1.1287402832499202E-2</v>
      </c>
      <c r="AO1352" s="2">
        <f t="shared" si="802"/>
        <v>0</v>
      </c>
      <c r="AP1352" s="2">
        <f t="shared" si="803"/>
        <v>0</v>
      </c>
      <c r="AR1352" t="str">
        <f t="shared" si="804"/>
        <v>Jefferson</v>
      </c>
      <c r="AS1352" t="s">
        <v>1928</v>
      </c>
      <c r="AT1352" s="184">
        <v>21</v>
      </c>
      <c r="AV1352" s="97">
        <v>36</v>
      </c>
      <c r="AW1352" s="99">
        <v>45</v>
      </c>
      <c r="AX1352" s="105">
        <f t="shared" si="805"/>
        <v>36045</v>
      </c>
      <c r="AZ1352" s="7" t="s">
        <v>2951</v>
      </c>
      <c r="BA1352" t="s">
        <v>3184</v>
      </c>
      <c r="BB1352" s="223"/>
      <c r="BC1352" s="223"/>
    </row>
    <row r="1353" spans="1:55" hidden="1" outlineLevel="1">
      <c r="A1353" t="s">
        <v>2915</v>
      </c>
      <c r="B1353" t="s">
        <v>1928</v>
      </c>
      <c r="C1353" s="1">
        <f t="shared" si="791"/>
        <v>3083</v>
      </c>
      <c r="D1353" s="7">
        <f>IF(R1353&gt;0,RANK(R1353,(R1353:T1353,U1353:AI1353)),0)</f>
        <v>2</v>
      </c>
      <c r="E1353" s="7">
        <f>IF(S1353&gt;0,RANK(S1353,(R1353:T1353,U1353:AI1353)),0)</f>
        <v>0</v>
      </c>
      <c r="F1353" s="7">
        <f>IF(T1353&gt;0,RANK(T1353,(R1353:T1353,U1353:AI1353)),0)</f>
        <v>0</v>
      </c>
      <c r="G1353" s="7">
        <f>IF(U1353&gt;0,RANK(U1353,(R1353:T1353,U1353:AI1353)),0)</f>
        <v>3</v>
      </c>
      <c r="H1353" s="7">
        <f t="shared" si="792"/>
        <v>1</v>
      </c>
      <c r="I1353" s="49">
        <f t="shared" si="793"/>
        <v>745</v>
      </c>
      <c r="J1353" s="177">
        <f t="shared" si="807"/>
        <v>0.24164774570223807</v>
      </c>
      <c r="K1353" s="2"/>
      <c r="L1353" s="2">
        <f t="shared" si="794"/>
        <v>0.2912747324035031</v>
      </c>
      <c r="M1353" s="2">
        <f t="shared" si="795"/>
        <v>0</v>
      </c>
      <c r="N1353" s="2">
        <f t="shared" si="796"/>
        <v>0</v>
      </c>
      <c r="O1353" s="2">
        <f t="shared" si="806"/>
        <v>0.15439506973726888</v>
      </c>
      <c r="P1353" s="2">
        <f t="shared" si="797"/>
        <v>0.53292247810574112</v>
      </c>
      <c r="Q1353" s="2">
        <f t="shared" si="790"/>
        <v>2.1407719753486876E-2</v>
      </c>
      <c r="R1353" s="1">
        <v>898</v>
      </c>
      <c r="U1353" s="1">
        <v>476</v>
      </c>
      <c r="V1353" s="1">
        <v>1643</v>
      </c>
      <c r="W1353" s="1">
        <v>66</v>
      </c>
      <c r="AK1353" s="7">
        <f t="shared" si="798"/>
        <v>4</v>
      </c>
      <c r="AL1353" s="7">
        <f t="shared" si="799"/>
        <v>0</v>
      </c>
      <c r="AM1353" s="7">
        <f t="shared" si="800"/>
        <v>0</v>
      </c>
      <c r="AN1353" s="2">
        <f t="shared" si="801"/>
        <v>2.1407719753486862E-2</v>
      </c>
      <c r="AO1353" s="2">
        <f t="shared" si="802"/>
        <v>0</v>
      </c>
      <c r="AP1353" s="2">
        <f t="shared" si="803"/>
        <v>0</v>
      </c>
      <c r="AR1353" t="str">
        <f t="shared" si="804"/>
        <v>Lewis</v>
      </c>
      <c r="AS1353" t="s">
        <v>1928</v>
      </c>
      <c r="AT1353" s="184">
        <v>21</v>
      </c>
      <c r="AV1353" s="97">
        <v>36</v>
      </c>
      <c r="AW1353" s="99">
        <v>49</v>
      </c>
      <c r="AX1353" s="105">
        <f t="shared" si="805"/>
        <v>36049</v>
      </c>
      <c r="AZ1353" s="7" t="s">
        <v>2951</v>
      </c>
      <c r="BA1353" t="s">
        <v>3184</v>
      </c>
      <c r="BB1353" s="223"/>
      <c r="BC1353" s="223"/>
    </row>
    <row r="1354" spans="1:55" hidden="1" outlineLevel="1">
      <c r="A1354" t="s">
        <v>1731</v>
      </c>
      <c r="B1354" t="s">
        <v>1928</v>
      </c>
      <c r="C1354" s="1">
        <f t="shared" si="791"/>
        <v>7126</v>
      </c>
      <c r="D1354" s="7">
        <f>IF(R1354&gt;0,RANK(R1354,(R1354:T1354,U1354:AI1354)),0)</f>
        <v>2</v>
      </c>
      <c r="E1354" s="7">
        <f>IF(S1354&gt;0,RANK(S1354,(R1354:T1354,U1354:AI1354)),0)</f>
        <v>0</v>
      </c>
      <c r="F1354" s="7">
        <f>IF(T1354&gt;0,RANK(T1354,(R1354:T1354,U1354:AI1354)),0)</f>
        <v>0</v>
      </c>
      <c r="G1354" s="7">
        <f>IF(U1354&gt;0,RANK(U1354,(R1354:T1354,U1354:AI1354)),0)</f>
        <v>3</v>
      </c>
      <c r="H1354" s="7">
        <f t="shared" si="792"/>
        <v>1</v>
      </c>
      <c r="I1354" s="49">
        <f t="shared" si="793"/>
        <v>2233</v>
      </c>
      <c r="J1354" s="177">
        <f t="shared" si="807"/>
        <v>0.31335952848722987</v>
      </c>
      <c r="K1354" s="2"/>
      <c r="L1354" s="2">
        <f t="shared" si="794"/>
        <v>0.24193095705865844</v>
      </c>
      <c r="M1354" s="2">
        <f t="shared" si="795"/>
        <v>0</v>
      </c>
      <c r="N1354" s="2">
        <f t="shared" si="796"/>
        <v>0</v>
      </c>
      <c r="O1354" s="2">
        <f t="shared" si="806"/>
        <v>0.18650014033118159</v>
      </c>
      <c r="P1354" s="2">
        <f t="shared" si="797"/>
        <v>0.55529048554588833</v>
      </c>
      <c r="Q1354" s="2">
        <f t="shared" si="790"/>
        <v>1.6278417064271689E-2</v>
      </c>
      <c r="R1354" s="1">
        <v>1724</v>
      </c>
      <c r="U1354" s="1">
        <v>1329</v>
      </c>
      <c r="V1354" s="1">
        <v>3957</v>
      </c>
      <c r="W1354" s="1">
        <v>116</v>
      </c>
      <c r="AK1354" s="7">
        <f t="shared" si="798"/>
        <v>4</v>
      </c>
      <c r="AL1354" s="7">
        <f t="shared" si="799"/>
        <v>0</v>
      </c>
      <c r="AM1354" s="7">
        <f t="shared" si="800"/>
        <v>0</v>
      </c>
      <c r="AN1354" s="2">
        <f t="shared" si="801"/>
        <v>1.6278417064271682E-2</v>
      </c>
      <c r="AO1354" s="2">
        <f t="shared" si="802"/>
        <v>0</v>
      </c>
      <c r="AP1354" s="2">
        <f t="shared" si="803"/>
        <v>0</v>
      </c>
      <c r="AR1354" t="str">
        <f t="shared" si="804"/>
        <v>Livingston</v>
      </c>
      <c r="AS1354" t="s">
        <v>1928</v>
      </c>
      <c r="AT1354" s="184">
        <v>27</v>
      </c>
      <c r="AV1354" s="97">
        <v>36</v>
      </c>
      <c r="AW1354" s="99">
        <v>51</v>
      </c>
      <c r="AX1354" s="105">
        <f t="shared" si="805"/>
        <v>36051</v>
      </c>
      <c r="AZ1354" s="7" t="s">
        <v>2951</v>
      </c>
      <c r="BA1354" t="s">
        <v>3184</v>
      </c>
      <c r="BB1354" s="223"/>
      <c r="BC1354" s="223"/>
    </row>
    <row r="1355" spans="1:55" hidden="1" outlineLevel="1">
      <c r="A1355" t="s">
        <v>1388</v>
      </c>
      <c r="B1355" t="s">
        <v>1928</v>
      </c>
      <c r="C1355" s="1">
        <f t="shared" si="791"/>
        <v>6782</v>
      </c>
      <c r="D1355" s="7">
        <f>IF(R1355&gt;0,RANK(R1355,(R1355:T1355,U1355:AI1355)),0)</f>
        <v>2</v>
      </c>
      <c r="E1355" s="7">
        <f>IF(S1355&gt;0,RANK(S1355,(R1355:T1355,U1355:AI1355)),0)</f>
        <v>0</v>
      </c>
      <c r="F1355" s="7">
        <f>IF(T1355&gt;0,RANK(T1355,(R1355:T1355,U1355:AI1355)),0)</f>
        <v>0</v>
      </c>
      <c r="G1355" s="7">
        <f>IF(U1355&gt;0,RANK(U1355,(R1355:T1355,U1355:AI1355)),0)</f>
        <v>3</v>
      </c>
      <c r="H1355" s="7">
        <f t="shared" si="792"/>
        <v>1</v>
      </c>
      <c r="I1355" s="49">
        <f t="shared" si="793"/>
        <v>894</v>
      </c>
      <c r="J1355" s="177">
        <f t="shared" si="807"/>
        <v>0.13181952226481863</v>
      </c>
      <c r="K1355" s="2"/>
      <c r="L1355" s="2">
        <f t="shared" si="794"/>
        <v>0.3264523739309938</v>
      </c>
      <c r="M1355" s="2">
        <f t="shared" si="795"/>
        <v>0</v>
      </c>
      <c r="N1355" s="2">
        <f t="shared" si="796"/>
        <v>0</v>
      </c>
      <c r="O1355" s="2">
        <f t="shared" si="806"/>
        <v>0.20023591860808021</v>
      </c>
      <c r="P1355" s="2">
        <f t="shared" si="797"/>
        <v>0.45827189619581243</v>
      </c>
      <c r="Q1355" s="2">
        <f t="shared" si="790"/>
        <v>1.5039811265113556E-2</v>
      </c>
      <c r="R1355" s="1">
        <v>2214</v>
      </c>
      <c r="U1355" s="1">
        <v>1358</v>
      </c>
      <c r="V1355" s="1">
        <v>3108</v>
      </c>
      <c r="W1355" s="1">
        <v>102</v>
      </c>
      <c r="AK1355" s="7">
        <f t="shared" si="798"/>
        <v>4</v>
      </c>
      <c r="AL1355" s="7">
        <f t="shared" si="799"/>
        <v>0</v>
      </c>
      <c r="AM1355" s="7">
        <f t="shared" si="800"/>
        <v>0</v>
      </c>
      <c r="AN1355" s="2">
        <f t="shared" si="801"/>
        <v>1.5039811265113535E-2</v>
      </c>
      <c r="AO1355" s="2">
        <f t="shared" si="802"/>
        <v>0</v>
      </c>
      <c r="AP1355" s="2">
        <f t="shared" si="803"/>
        <v>0</v>
      </c>
      <c r="AR1355" t="str">
        <f t="shared" si="804"/>
        <v>Madison</v>
      </c>
      <c r="AS1355" t="s">
        <v>1928</v>
      </c>
      <c r="AT1355" s="184">
        <v>22</v>
      </c>
      <c r="AV1355" s="97">
        <v>36</v>
      </c>
      <c r="AW1355" s="99">
        <v>53</v>
      </c>
      <c r="AX1355" s="105">
        <f t="shared" si="805"/>
        <v>36053</v>
      </c>
      <c r="AZ1355" s="7" t="s">
        <v>2951</v>
      </c>
      <c r="BA1355" t="s">
        <v>3184</v>
      </c>
      <c r="BB1355" s="223"/>
      <c r="BC1355" s="223"/>
    </row>
    <row r="1356" spans="1:55" hidden="1" outlineLevel="1">
      <c r="A1356" t="s">
        <v>341</v>
      </c>
      <c r="B1356" t="s">
        <v>1928</v>
      </c>
      <c r="C1356" s="1">
        <f t="shared" si="791"/>
        <v>55105</v>
      </c>
      <c r="D1356" s="7">
        <f>IF(R1356&gt;0,RANK(R1356,(R1356:T1356,U1356:AI1356)),0)</f>
        <v>2</v>
      </c>
      <c r="E1356" s="7">
        <f>IF(S1356&gt;0,RANK(S1356,(R1356:T1356,U1356:AI1356)),0)</f>
        <v>0</v>
      </c>
      <c r="F1356" s="7">
        <f>IF(T1356&gt;0,RANK(T1356,(R1356:T1356,U1356:AI1356)),0)</f>
        <v>0</v>
      </c>
      <c r="G1356" s="7">
        <f>IF(U1356&gt;0,RANK(U1356,(R1356:T1356,U1356:AI1356)),0)</f>
        <v>3</v>
      </c>
      <c r="H1356" s="7">
        <f t="shared" si="792"/>
        <v>1</v>
      </c>
      <c r="I1356" s="49">
        <f t="shared" si="793"/>
        <v>11164</v>
      </c>
      <c r="J1356" s="177">
        <f t="shared" si="807"/>
        <v>0.20259504582161328</v>
      </c>
      <c r="K1356" s="2"/>
      <c r="L1356" s="2">
        <f t="shared" si="794"/>
        <v>0.3061428182560566</v>
      </c>
      <c r="M1356" s="2">
        <f t="shared" si="795"/>
        <v>0</v>
      </c>
      <c r="N1356" s="2">
        <f t="shared" si="796"/>
        <v>0</v>
      </c>
      <c r="O1356" s="2">
        <f t="shared" si="806"/>
        <v>0.17306959441067055</v>
      </c>
      <c r="P1356" s="2">
        <f t="shared" si="797"/>
        <v>0.50873786407766985</v>
      </c>
      <c r="Q1356" s="2">
        <f t="shared" si="790"/>
        <v>1.204972325560294E-2</v>
      </c>
      <c r="R1356" s="1">
        <v>16870</v>
      </c>
      <c r="U1356" s="1">
        <v>9537</v>
      </c>
      <c r="V1356" s="1">
        <v>28034</v>
      </c>
      <c r="W1356" s="1">
        <v>664</v>
      </c>
      <c r="AK1356" s="7">
        <f t="shared" si="798"/>
        <v>4</v>
      </c>
      <c r="AL1356" s="7">
        <f t="shared" si="799"/>
        <v>0</v>
      </c>
      <c r="AM1356" s="7">
        <f t="shared" si="800"/>
        <v>0</v>
      </c>
      <c r="AN1356" s="2">
        <f t="shared" si="801"/>
        <v>1.204972325560294E-2</v>
      </c>
      <c r="AO1356" s="2">
        <f t="shared" si="802"/>
        <v>0</v>
      </c>
      <c r="AP1356" s="2">
        <f t="shared" si="803"/>
        <v>0</v>
      </c>
      <c r="AR1356" t="str">
        <f t="shared" si="804"/>
        <v>Monroe</v>
      </c>
      <c r="AS1356" t="s">
        <v>1928</v>
      </c>
      <c r="AT1356" s="184"/>
      <c r="AV1356" s="97">
        <v>36</v>
      </c>
      <c r="AW1356" s="99">
        <v>55</v>
      </c>
      <c r="AX1356" s="105">
        <f t="shared" si="805"/>
        <v>36055</v>
      </c>
      <c r="AZ1356" s="7" t="s">
        <v>2951</v>
      </c>
      <c r="BA1356" t="s">
        <v>3184</v>
      </c>
      <c r="BB1356" s="223"/>
      <c r="BC1356" s="223"/>
    </row>
    <row r="1357" spans="1:55" hidden="1" outlineLevel="1">
      <c r="A1357" t="s">
        <v>393</v>
      </c>
      <c r="B1357" t="s">
        <v>1928</v>
      </c>
      <c r="C1357" s="1">
        <f t="shared" si="791"/>
        <v>3737</v>
      </c>
      <c r="D1357" s="7">
        <f>IF(R1357&gt;0,RANK(R1357,(R1357:T1357,U1357:AI1357)),0)</f>
        <v>2</v>
      </c>
      <c r="E1357" s="7">
        <f>IF(S1357&gt;0,RANK(S1357,(R1357:T1357,U1357:AI1357)),0)</f>
        <v>0</v>
      </c>
      <c r="F1357" s="7">
        <f>IF(T1357&gt;0,RANK(T1357,(R1357:T1357,U1357:AI1357)),0)</f>
        <v>0</v>
      </c>
      <c r="G1357" s="7">
        <f>IF(U1357&gt;0,RANK(U1357,(R1357:T1357,U1357:AI1357)),0)</f>
        <v>3</v>
      </c>
      <c r="H1357" s="7">
        <f t="shared" si="792"/>
        <v>1</v>
      </c>
      <c r="I1357" s="49">
        <f t="shared" si="793"/>
        <v>1174</v>
      </c>
      <c r="J1357" s="177">
        <f t="shared" si="807"/>
        <v>0.31415573989831413</v>
      </c>
      <c r="K1357" s="2"/>
      <c r="L1357" s="2">
        <f t="shared" si="794"/>
        <v>0.23146909285523146</v>
      </c>
      <c r="M1357" s="2">
        <f t="shared" si="795"/>
        <v>0</v>
      </c>
      <c r="N1357" s="2">
        <f t="shared" si="796"/>
        <v>0</v>
      </c>
      <c r="O1357" s="2">
        <f t="shared" si="806"/>
        <v>0.2122023013112122</v>
      </c>
      <c r="P1357" s="2">
        <f t="shared" si="797"/>
        <v>0.54562483275354567</v>
      </c>
      <c r="Q1357" s="2">
        <f t="shared" si="790"/>
        <v>1.0703773080010692E-2</v>
      </c>
      <c r="R1357" s="1">
        <v>865</v>
      </c>
      <c r="U1357" s="1">
        <v>793</v>
      </c>
      <c r="V1357" s="1">
        <v>2039</v>
      </c>
      <c r="W1357" s="1">
        <v>40</v>
      </c>
      <c r="AK1357" s="7">
        <f t="shared" si="798"/>
        <v>4</v>
      </c>
      <c r="AL1357" s="7">
        <f t="shared" si="799"/>
        <v>0</v>
      </c>
      <c r="AM1357" s="7">
        <f t="shared" si="800"/>
        <v>0</v>
      </c>
      <c r="AN1357" s="2">
        <f t="shared" si="801"/>
        <v>1.0703773080010704E-2</v>
      </c>
      <c r="AO1357" s="2">
        <f t="shared" si="802"/>
        <v>0</v>
      </c>
      <c r="AP1357" s="2">
        <f t="shared" si="803"/>
        <v>0</v>
      </c>
      <c r="AR1357" t="str">
        <f t="shared" si="804"/>
        <v>Montgomery</v>
      </c>
      <c r="AS1357" t="s">
        <v>1928</v>
      </c>
      <c r="AT1357" s="184"/>
      <c r="AV1357" s="97">
        <v>36</v>
      </c>
      <c r="AW1357" s="99">
        <v>57</v>
      </c>
      <c r="AX1357" s="105">
        <f t="shared" si="805"/>
        <v>36057</v>
      </c>
      <c r="AZ1357" s="7" t="s">
        <v>2951</v>
      </c>
      <c r="BA1357" t="s">
        <v>3184</v>
      </c>
      <c r="BB1357" s="223"/>
      <c r="BC1357" s="223"/>
    </row>
    <row r="1358" spans="1:55" hidden="1" outlineLevel="1">
      <c r="A1358" t="s">
        <v>505</v>
      </c>
      <c r="B1358" t="s">
        <v>1928</v>
      </c>
      <c r="C1358" s="1">
        <f t="shared" si="791"/>
        <v>103232</v>
      </c>
      <c r="D1358" s="7">
        <f>IF(R1358&gt;0,RANK(R1358,(R1358:T1358,U1358:AI1358)),0)</f>
        <v>2</v>
      </c>
      <c r="E1358" s="7">
        <f>IF(S1358&gt;0,RANK(S1358,(R1358:T1358,U1358:AI1358)),0)</f>
        <v>0</v>
      </c>
      <c r="F1358" s="7">
        <f>IF(T1358&gt;0,RANK(T1358,(R1358:T1358,U1358:AI1358)),0)</f>
        <v>0</v>
      </c>
      <c r="G1358" s="7">
        <f>IF(U1358&gt;0,RANK(U1358,(R1358:T1358,U1358:AI1358)),0)</f>
        <v>3</v>
      </c>
      <c r="H1358" s="7">
        <f t="shared" si="792"/>
        <v>1</v>
      </c>
      <c r="I1358" s="49">
        <f t="shared" si="793"/>
        <v>46970</v>
      </c>
      <c r="J1358" s="177">
        <f t="shared" si="807"/>
        <v>0.45499457532548049</v>
      </c>
      <c r="K1358" s="2"/>
      <c r="L1358" s="2">
        <f t="shared" si="794"/>
        <v>0.22010616862988222</v>
      </c>
      <c r="M1358" s="2">
        <f t="shared" si="795"/>
        <v>0</v>
      </c>
      <c r="N1358" s="2">
        <f t="shared" si="796"/>
        <v>0</v>
      </c>
      <c r="O1358" s="2">
        <f t="shared" si="806"/>
        <v>9.5919869807811531E-2</v>
      </c>
      <c r="P1358" s="2">
        <f t="shared" si="797"/>
        <v>0.67510074395536268</v>
      </c>
      <c r="Q1358" s="2">
        <f t="shared" si="790"/>
        <v>8.8732176069435953E-3</v>
      </c>
      <c r="R1358" s="1">
        <v>22722</v>
      </c>
      <c r="U1358" s="1">
        <v>9902</v>
      </c>
      <c r="V1358" s="1">
        <v>69692</v>
      </c>
      <c r="W1358" s="1">
        <f>135+604+74+103</f>
        <v>916</v>
      </c>
      <c r="AK1358" s="7">
        <f t="shared" si="798"/>
        <v>4</v>
      </c>
      <c r="AL1358" s="7">
        <f t="shared" si="799"/>
        <v>0</v>
      </c>
      <c r="AM1358" s="7">
        <f t="shared" si="800"/>
        <v>0</v>
      </c>
      <c r="AN1358" s="2">
        <f t="shared" si="801"/>
        <v>8.8732176069435831E-3</v>
      </c>
      <c r="AO1358" s="2">
        <f t="shared" si="802"/>
        <v>0</v>
      </c>
      <c r="AP1358" s="2">
        <f t="shared" si="803"/>
        <v>0</v>
      </c>
      <c r="AR1358" t="str">
        <f t="shared" si="804"/>
        <v>Nassau</v>
      </c>
      <c r="AS1358" t="s">
        <v>1928</v>
      </c>
      <c r="AT1358" s="184"/>
      <c r="AV1358" s="97">
        <v>36</v>
      </c>
      <c r="AW1358" s="99">
        <v>59</v>
      </c>
      <c r="AX1358" s="105">
        <f t="shared" si="805"/>
        <v>36059</v>
      </c>
      <c r="AZ1358" s="7" t="s">
        <v>2951</v>
      </c>
      <c r="BA1358" t="s">
        <v>3184</v>
      </c>
      <c r="BB1358" s="223"/>
      <c r="BC1358" s="223"/>
    </row>
    <row r="1359" spans="1:55" hidden="1" outlineLevel="1">
      <c r="A1359" t="s">
        <v>710</v>
      </c>
      <c r="B1359" t="s">
        <v>1928</v>
      </c>
      <c r="C1359" s="1">
        <f t="shared" si="791"/>
        <v>17391</v>
      </c>
      <c r="D1359" s="7">
        <f>IF(R1359&gt;0,RANK(R1359,(R1359:T1359,U1359:AI1359)),0)</f>
        <v>2</v>
      </c>
      <c r="E1359" s="7">
        <f>IF(S1359&gt;0,RANK(S1359,(R1359:T1359,U1359:AI1359)),0)</f>
        <v>0</v>
      </c>
      <c r="F1359" s="7">
        <f>IF(T1359&gt;0,RANK(T1359,(R1359:T1359,U1359:AI1359)),0)</f>
        <v>0</v>
      </c>
      <c r="G1359" s="7">
        <f>IF(U1359&gt;0,RANK(U1359,(R1359:T1359,U1359:AI1359)),0)</f>
        <v>3</v>
      </c>
      <c r="H1359" s="7">
        <f t="shared" si="792"/>
        <v>1</v>
      </c>
      <c r="I1359" s="49">
        <f t="shared" si="793"/>
        <v>8129</v>
      </c>
      <c r="J1359" s="177">
        <f t="shared" si="807"/>
        <v>0.4674256799493991</v>
      </c>
      <c r="K1359" s="2"/>
      <c r="L1359" s="2">
        <f t="shared" si="794"/>
        <v>0.19096084181473175</v>
      </c>
      <c r="M1359" s="2">
        <f t="shared" si="795"/>
        <v>0</v>
      </c>
      <c r="N1359" s="2">
        <f t="shared" si="796"/>
        <v>0</v>
      </c>
      <c r="O1359" s="2">
        <f t="shared" si="806"/>
        <v>0.13834742107986889</v>
      </c>
      <c r="P1359" s="2">
        <f t="shared" si="797"/>
        <v>0.65838652176413093</v>
      </c>
      <c r="Q1359" s="2">
        <f t="shared" si="790"/>
        <v>1.2305215341268494E-2</v>
      </c>
      <c r="R1359" s="1">
        <v>3321</v>
      </c>
      <c r="U1359" s="1">
        <v>2406</v>
      </c>
      <c r="V1359" s="1">
        <v>11450</v>
      </c>
      <c r="W1359" s="1">
        <f>49+165</f>
        <v>214</v>
      </c>
      <c r="AK1359" s="7">
        <f t="shared" si="798"/>
        <v>4</v>
      </c>
      <c r="AL1359" s="7">
        <f t="shared" si="799"/>
        <v>0</v>
      </c>
      <c r="AM1359" s="7">
        <f t="shared" si="800"/>
        <v>0</v>
      </c>
      <c r="AN1359" s="2">
        <f t="shared" si="801"/>
        <v>1.2305215341268471E-2</v>
      </c>
      <c r="AO1359" s="2">
        <f t="shared" si="802"/>
        <v>0</v>
      </c>
      <c r="AP1359" s="2">
        <f t="shared" si="803"/>
        <v>0</v>
      </c>
      <c r="AR1359" t="str">
        <f t="shared" si="804"/>
        <v>Niagara</v>
      </c>
      <c r="AS1359" t="s">
        <v>1928</v>
      </c>
      <c r="AT1359" s="184"/>
      <c r="AV1359" s="97">
        <v>36</v>
      </c>
      <c r="AW1359" s="99">
        <v>63</v>
      </c>
      <c r="AX1359" s="105">
        <f t="shared" si="805"/>
        <v>36063</v>
      </c>
      <c r="AZ1359" s="7" t="s">
        <v>2951</v>
      </c>
      <c r="BA1359" t="s">
        <v>3184</v>
      </c>
      <c r="BB1359" s="223"/>
      <c r="BC1359" s="223"/>
    </row>
    <row r="1360" spans="1:55" hidden="1" outlineLevel="1">
      <c r="A1360" t="s">
        <v>3096</v>
      </c>
      <c r="B1360" t="s">
        <v>1928</v>
      </c>
      <c r="C1360" s="1">
        <f t="shared" si="791"/>
        <v>20305</v>
      </c>
      <c r="D1360" s="7">
        <f>IF(R1360&gt;0,RANK(R1360,(R1360:T1360,U1360:AI1360)),0)</f>
        <v>2</v>
      </c>
      <c r="E1360" s="7">
        <f>IF(S1360&gt;0,RANK(S1360,(R1360:T1360,U1360:AI1360)),0)</f>
        <v>0</v>
      </c>
      <c r="F1360" s="7">
        <f>IF(T1360&gt;0,RANK(T1360,(R1360:T1360,U1360:AI1360)),0)</f>
        <v>0</v>
      </c>
      <c r="G1360" s="7">
        <f>IF(U1360&gt;0,RANK(U1360,(R1360:T1360,U1360:AI1360)),0)</f>
        <v>3</v>
      </c>
      <c r="H1360" s="7">
        <f t="shared" si="792"/>
        <v>1</v>
      </c>
      <c r="I1360" s="49">
        <f t="shared" si="793"/>
        <v>5934</v>
      </c>
      <c r="J1360" s="177">
        <f t="shared" si="807"/>
        <v>0.29224328983009112</v>
      </c>
      <c r="K1360" s="2"/>
      <c r="L1360" s="2">
        <f t="shared" si="794"/>
        <v>0.26584585077567102</v>
      </c>
      <c r="M1360" s="2">
        <f t="shared" si="795"/>
        <v>0</v>
      </c>
      <c r="N1360" s="2">
        <f t="shared" si="796"/>
        <v>0</v>
      </c>
      <c r="O1360" s="2">
        <f t="shared" si="806"/>
        <v>0.16424525978822951</v>
      </c>
      <c r="P1360" s="2">
        <f t="shared" si="797"/>
        <v>0.55808914060576209</v>
      </c>
      <c r="Q1360" s="2">
        <f t="shared" si="790"/>
        <v>1.1819748830337429E-2</v>
      </c>
      <c r="R1360" s="1">
        <v>5398</v>
      </c>
      <c r="U1360" s="1">
        <v>3335</v>
      </c>
      <c r="V1360" s="1">
        <v>11332</v>
      </c>
      <c r="W1360" s="1">
        <v>240</v>
      </c>
      <c r="AK1360" s="7">
        <f t="shared" si="798"/>
        <v>4</v>
      </c>
      <c r="AL1360" s="7">
        <f t="shared" si="799"/>
        <v>0</v>
      </c>
      <c r="AM1360" s="7">
        <f t="shared" si="800"/>
        <v>0</v>
      </c>
      <c r="AN1360" s="2">
        <f t="shared" si="801"/>
        <v>1.1819748830337356E-2</v>
      </c>
      <c r="AO1360" s="2">
        <f t="shared" si="802"/>
        <v>0</v>
      </c>
      <c r="AP1360" s="2">
        <f t="shared" si="803"/>
        <v>0</v>
      </c>
      <c r="AR1360" t="str">
        <f t="shared" si="804"/>
        <v>Oneida</v>
      </c>
      <c r="AS1360" t="s">
        <v>1928</v>
      </c>
      <c r="AT1360" s="184">
        <v>22</v>
      </c>
      <c r="AV1360" s="97">
        <v>36</v>
      </c>
      <c r="AW1360" s="99">
        <v>65</v>
      </c>
      <c r="AX1360" s="105">
        <f t="shared" si="805"/>
        <v>36065</v>
      </c>
      <c r="AZ1360" s="7" t="s">
        <v>2951</v>
      </c>
      <c r="BA1360" t="s">
        <v>3184</v>
      </c>
      <c r="BB1360" s="223"/>
      <c r="BC1360" s="223"/>
    </row>
    <row r="1361" spans="1:55" hidden="1" outlineLevel="1">
      <c r="A1361" t="s">
        <v>1874</v>
      </c>
      <c r="B1361" t="s">
        <v>1928</v>
      </c>
      <c r="C1361" s="1">
        <f t="shared" si="791"/>
        <v>33631</v>
      </c>
      <c r="D1361" s="7">
        <f>IF(R1361&gt;0,RANK(R1361,(R1361:T1361,U1361:AI1361)),0)</f>
        <v>2</v>
      </c>
      <c r="E1361" s="7">
        <f>IF(S1361&gt;0,RANK(S1361,(R1361:T1361,U1361:AI1361)),0)</f>
        <v>0</v>
      </c>
      <c r="F1361" s="7">
        <f>IF(T1361&gt;0,RANK(T1361,(R1361:T1361,U1361:AI1361)),0)</f>
        <v>0</v>
      </c>
      <c r="G1361" s="7">
        <f>IF(U1361&gt;0,RANK(U1361,(R1361:T1361,U1361:AI1361)),0)</f>
        <v>3</v>
      </c>
      <c r="H1361" s="7">
        <f t="shared" si="792"/>
        <v>1</v>
      </c>
      <c r="I1361" s="49">
        <f t="shared" si="793"/>
        <v>3100</v>
      </c>
      <c r="J1361" s="177">
        <f t="shared" si="807"/>
        <v>9.2176860634533619E-2</v>
      </c>
      <c r="K1361" s="2"/>
      <c r="L1361" s="2">
        <f t="shared" si="794"/>
        <v>0.35844904998364602</v>
      </c>
      <c r="M1361" s="2">
        <f t="shared" si="795"/>
        <v>0</v>
      </c>
      <c r="N1361" s="2">
        <f t="shared" si="796"/>
        <v>0</v>
      </c>
      <c r="O1361" s="2">
        <f t="shared" si="806"/>
        <v>0.18063691237251345</v>
      </c>
      <c r="P1361" s="2">
        <f t="shared" si="797"/>
        <v>0.45062591061817964</v>
      </c>
      <c r="Q1361" s="2">
        <f t="shared" si="790"/>
        <v>1.0288127025660898E-2</v>
      </c>
      <c r="R1361" s="1">
        <v>12055</v>
      </c>
      <c r="U1361" s="1">
        <v>6075</v>
      </c>
      <c r="V1361" s="1">
        <v>15155</v>
      </c>
      <c r="W1361" s="1">
        <v>346</v>
      </c>
      <c r="AK1361" s="7">
        <f t="shared" si="798"/>
        <v>4</v>
      </c>
      <c r="AL1361" s="7">
        <f t="shared" si="799"/>
        <v>0</v>
      </c>
      <c r="AM1361" s="7">
        <f t="shared" si="800"/>
        <v>0</v>
      </c>
      <c r="AN1361" s="2">
        <f t="shared" si="801"/>
        <v>1.0288127025660848E-2</v>
      </c>
      <c r="AO1361" s="2">
        <f t="shared" si="802"/>
        <v>0</v>
      </c>
      <c r="AP1361" s="2">
        <f t="shared" si="803"/>
        <v>0</v>
      </c>
      <c r="AR1361" t="str">
        <f t="shared" si="804"/>
        <v>Onondaga</v>
      </c>
      <c r="AS1361" t="s">
        <v>1928</v>
      </c>
      <c r="AT1361" s="184">
        <v>24</v>
      </c>
      <c r="AV1361" s="97">
        <v>36</v>
      </c>
      <c r="AW1361" s="99">
        <v>67</v>
      </c>
      <c r="AX1361" s="105">
        <f t="shared" si="805"/>
        <v>36067</v>
      </c>
      <c r="AZ1361" s="7" t="s">
        <v>2951</v>
      </c>
      <c r="BA1361" t="s">
        <v>3184</v>
      </c>
      <c r="BB1361" s="223"/>
      <c r="BC1361" s="223"/>
    </row>
    <row r="1362" spans="1:55" hidden="1" outlineLevel="1">
      <c r="A1362" t="s">
        <v>1671</v>
      </c>
      <c r="B1362" t="s">
        <v>1928</v>
      </c>
      <c r="C1362" s="1">
        <f t="shared" si="791"/>
        <v>11140</v>
      </c>
      <c r="D1362" s="7">
        <f>IF(R1362&gt;0,RANK(R1362,(R1362:T1362,U1362:AI1362)),0)</f>
        <v>2</v>
      </c>
      <c r="E1362" s="7">
        <f>IF(S1362&gt;0,RANK(S1362,(R1362:T1362,U1362:AI1362)),0)</f>
        <v>0</v>
      </c>
      <c r="F1362" s="7">
        <f>IF(T1362&gt;0,RANK(T1362,(R1362:T1362,U1362:AI1362)),0)</f>
        <v>0</v>
      </c>
      <c r="G1362" s="7">
        <f>IF(U1362&gt;0,RANK(U1362,(R1362:T1362,U1362:AI1362)),0)</f>
        <v>3</v>
      </c>
      <c r="H1362" s="7">
        <f t="shared" si="792"/>
        <v>1</v>
      </c>
      <c r="I1362" s="49">
        <f t="shared" si="793"/>
        <v>2178</v>
      </c>
      <c r="J1362" s="177">
        <f t="shared" si="807"/>
        <v>0.19551166965888689</v>
      </c>
      <c r="K1362" s="2"/>
      <c r="L1362" s="2">
        <f t="shared" si="794"/>
        <v>0.30341113105924594</v>
      </c>
      <c r="M1362" s="2">
        <f t="shared" si="795"/>
        <v>0</v>
      </c>
      <c r="N1362" s="2">
        <f t="shared" si="796"/>
        <v>0</v>
      </c>
      <c r="O1362" s="2">
        <f t="shared" si="806"/>
        <v>0.18500897666068222</v>
      </c>
      <c r="P1362" s="2">
        <f t="shared" si="797"/>
        <v>0.49892280071813283</v>
      </c>
      <c r="Q1362" s="2">
        <f t="shared" si="790"/>
        <v>1.2657091561939005E-2</v>
      </c>
      <c r="R1362" s="1">
        <v>3380</v>
      </c>
      <c r="U1362" s="1">
        <v>2061</v>
      </c>
      <c r="V1362" s="1">
        <v>5558</v>
      </c>
      <c r="W1362" s="1">
        <f>57+84</f>
        <v>141</v>
      </c>
      <c r="AK1362" s="7">
        <f t="shared" si="798"/>
        <v>4</v>
      </c>
      <c r="AL1362" s="7">
        <f t="shared" si="799"/>
        <v>0</v>
      </c>
      <c r="AM1362" s="7">
        <f t="shared" si="800"/>
        <v>0</v>
      </c>
      <c r="AN1362" s="2">
        <f t="shared" si="801"/>
        <v>1.2657091561938959E-2</v>
      </c>
      <c r="AO1362" s="2">
        <f t="shared" si="802"/>
        <v>0</v>
      </c>
      <c r="AP1362" s="2">
        <f t="shared" si="803"/>
        <v>0</v>
      </c>
      <c r="AR1362" t="str">
        <f t="shared" si="804"/>
        <v>Ontario</v>
      </c>
      <c r="AS1362" t="s">
        <v>1928</v>
      </c>
      <c r="AT1362" s="184"/>
      <c r="AV1362" s="97">
        <v>36</v>
      </c>
      <c r="AW1362" s="99">
        <v>69</v>
      </c>
      <c r="AX1362" s="105">
        <f t="shared" si="805"/>
        <v>36069</v>
      </c>
      <c r="AZ1362" s="7" t="s">
        <v>2951</v>
      </c>
      <c r="BA1362" t="s">
        <v>3184</v>
      </c>
      <c r="BB1362" s="223"/>
      <c r="BC1362" s="223"/>
    </row>
    <row r="1363" spans="1:55" hidden="1" outlineLevel="1">
      <c r="A1363" t="s">
        <v>1412</v>
      </c>
      <c r="B1363" t="s">
        <v>1928</v>
      </c>
      <c r="C1363" s="1">
        <f t="shared" ref="C1363:C1393" si="808">SUM(R1363:AI1363)</f>
        <v>24392</v>
      </c>
      <c r="D1363" s="7">
        <f>IF(R1363&gt;0,RANK(R1363,(R1363:T1363,U1363:AI1363)),0)</f>
        <v>2</v>
      </c>
      <c r="E1363" s="7">
        <f>IF(S1363&gt;0,RANK(S1363,(R1363:T1363,U1363:AI1363)),0)</f>
        <v>0</v>
      </c>
      <c r="F1363" s="7">
        <f>IF(T1363&gt;0,RANK(T1363,(R1363:T1363,U1363:AI1363)),0)</f>
        <v>0</v>
      </c>
      <c r="G1363" s="7">
        <f>IF(U1363&gt;0,RANK(U1363,(R1363:T1363,U1363:AI1363)),0)</f>
        <v>3</v>
      </c>
      <c r="H1363" s="7">
        <f t="shared" ref="H1363:H1393" si="809">IF(V1363&gt;0,RANK(V1363,(R1363:AB1363)),0)</f>
        <v>1</v>
      </c>
      <c r="I1363" s="49">
        <f t="shared" ref="I1363:I1393" si="810">MAX(R1363:AA1363)-LARGE(R1363:AA1363,2)</f>
        <v>12287</v>
      </c>
      <c r="J1363" s="177">
        <f t="shared" si="807"/>
        <v>0.50373073138734015</v>
      </c>
      <c r="K1363" s="2"/>
      <c r="L1363" s="2">
        <f t="shared" ref="L1363:L1393" si="811">IF($C1363=0,"-",R1363/$C1363)</f>
        <v>0.17923909478517547</v>
      </c>
      <c r="M1363" s="2">
        <f t="shared" ref="M1363:M1393" si="812">IF($C1363=0,"-",S1363/$C1363)</f>
        <v>0</v>
      </c>
      <c r="N1363" s="2">
        <f t="shared" ref="N1363:N1393" si="813">IF($C1363=0,"-",T1363/$C1363)</f>
        <v>0</v>
      </c>
      <c r="O1363" s="2">
        <f t="shared" si="806"/>
        <v>0.12791079042308953</v>
      </c>
      <c r="P1363" s="2">
        <f t="shared" ref="P1363:P1393" si="814">IF($C1363=0,"-",V1363/$C1363)</f>
        <v>0.68296982617251556</v>
      </c>
      <c r="Q1363" s="2">
        <f t="shared" si="790"/>
        <v>9.8802886192195238E-3</v>
      </c>
      <c r="R1363" s="1">
        <v>4372</v>
      </c>
      <c r="U1363" s="1">
        <v>3120</v>
      </c>
      <c r="V1363" s="1">
        <v>16659</v>
      </c>
      <c r="W1363" s="1">
        <v>241</v>
      </c>
      <c r="AK1363" s="7">
        <f t="shared" ref="AK1363:AK1393" si="815">IF(W1363&gt;0,RANK(W1363,(R1363:AB1363)),0)</f>
        <v>4</v>
      </c>
      <c r="AL1363" s="7">
        <f t="shared" ref="AL1363:AL1393" si="816">IF(X1363&gt;0,RANK(X1363,(R1363:AB1363)),0)</f>
        <v>0</v>
      </c>
      <c r="AM1363" s="7">
        <f t="shared" ref="AM1363:AM1393" si="817">IF(Y1363&gt;0,RANK(Y1363,(R1363:AB1363)),0)</f>
        <v>0</v>
      </c>
      <c r="AN1363" s="2">
        <f t="shared" ref="AN1363:AN1393" si="818">IF($C1363=0,"-",W1363/$C1363)</f>
        <v>9.8802886192194163E-3</v>
      </c>
      <c r="AO1363" s="2">
        <f t="shared" ref="AO1363:AO1393" si="819">IF($C1363=0,"-",X1363/$C1363)</f>
        <v>0</v>
      </c>
      <c r="AP1363" s="2">
        <f t="shared" ref="AP1363:AP1393" si="820">IF($C1363=0,"-",Y1363/$C1363)</f>
        <v>0</v>
      </c>
      <c r="AR1363" t="str">
        <f t="shared" ref="AR1363:AR1393" si="821">A1363</f>
        <v>Orange</v>
      </c>
      <c r="AS1363" t="s">
        <v>1928</v>
      </c>
      <c r="AT1363" s="184">
        <v>18</v>
      </c>
      <c r="AV1363" s="97">
        <v>36</v>
      </c>
      <c r="AW1363" s="99">
        <v>71</v>
      </c>
      <c r="AX1363" s="105">
        <f t="shared" ref="AX1363:AX1392" si="822">AV1363*1000+AW1363</f>
        <v>36071</v>
      </c>
      <c r="AZ1363" s="7" t="s">
        <v>2951</v>
      </c>
      <c r="BA1363" t="s">
        <v>3184</v>
      </c>
      <c r="BB1363" s="223"/>
      <c r="BC1363" s="223"/>
    </row>
    <row r="1364" spans="1:55" hidden="1" outlineLevel="1">
      <c r="A1364" t="s">
        <v>2168</v>
      </c>
      <c r="B1364" t="s">
        <v>1928</v>
      </c>
      <c r="C1364" s="1">
        <f t="shared" si="808"/>
        <v>4199</v>
      </c>
      <c r="D1364" s="7">
        <f>IF(R1364&gt;0,RANK(R1364,(R1364:T1364,U1364:AI1364)),0)</f>
        <v>2</v>
      </c>
      <c r="E1364" s="7">
        <f>IF(S1364&gt;0,RANK(S1364,(R1364:T1364,U1364:AI1364)),0)</f>
        <v>0</v>
      </c>
      <c r="F1364" s="7">
        <f>IF(T1364&gt;0,RANK(T1364,(R1364:T1364,U1364:AI1364)),0)</f>
        <v>0</v>
      </c>
      <c r="G1364" s="7">
        <f>IF(U1364&gt;0,RANK(U1364,(R1364:T1364,U1364:AI1364)),0)</f>
        <v>3</v>
      </c>
      <c r="H1364" s="7">
        <f t="shared" si="809"/>
        <v>1</v>
      </c>
      <c r="I1364" s="49">
        <f t="shared" si="810"/>
        <v>1844</v>
      </c>
      <c r="J1364" s="177">
        <f t="shared" si="807"/>
        <v>0.43915217909025961</v>
      </c>
      <c r="K1364" s="2"/>
      <c r="L1364" s="2">
        <f t="shared" si="811"/>
        <v>0.19028340080971659</v>
      </c>
      <c r="M1364" s="2">
        <f t="shared" si="812"/>
        <v>0</v>
      </c>
      <c r="N1364" s="2">
        <f t="shared" si="813"/>
        <v>0</v>
      </c>
      <c r="O1364" s="2">
        <f t="shared" si="806"/>
        <v>0.16718266253869968</v>
      </c>
      <c r="P1364" s="2">
        <f t="shared" si="814"/>
        <v>0.62943557989997623</v>
      </c>
      <c r="Q1364" s="2">
        <f t="shared" si="790"/>
        <v>1.3098356751607421E-2</v>
      </c>
      <c r="R1364" s="1">
        <v>799</v>
      </c>
      <c r="U1364" s="1">
        <v>702</v>
      </c>
      <c r="V1364" s="1">
        <v>2643</v>
      </c>
      <c r="W1364" s="1">
        <v>55</v>
      </c>
      <c r="AK1364" s="7">
        <f t="shared" si="815"/>
        <v>4</v>
      </c>
      <c r="AL1364" s="7">
        <f t="shared" si="816"/>
        <v>0</v>
      </c>
      <c r="AM1364" s="7">
        <f t="shared" si="817"/>
        <v>0</v>
      </c>
      <c r="AN1364" s="2">
        <f t="shared" si="818"/>
        <v>1.3098356751607526E-2</v>
      </c>
      <c r="AO1364" s="2">
        <f t="shared" si="819"/>
        <v>0</v>
      </c>
      <c r="AP1364" s="2">
        <f t="shared" si="820"/>
        <v>0</v>
      </c>
      <c r="AR1364" t="str">
        <f t="shared" si="821"/>
        <v>Orleans</v>
      </c>
      <c r="AS1364" t="s">
        <v>1928</v>
      </c>
      <c r="AT1364" s="184">
        <v>27</v>
      </c>
      <c r="AV1364" s="97">
        <v>36</v>
      </c>
      <c r="AW1364" s="99">
        <v>73</v>
      </c>
      <c r="AX1364" s="105">
        <f t="shared" si="822"/>
        <v>36073</v>
      </c>
      <c r="AZ1364" s="7" t="s">
        <v>2951</v>
      </c>
      <c r="BA1364" t="s">
        <v>3184</v>
      </c>
      <c r="BB1364" s="223"/>
      <c r="BC1364" s="223"/>
    </row>
    <row r="1365" spans="1:55" hidden="1" outlineLevel="1">
      <c r="A1365" t="s">
        <v>1728</v>
      </c>
      <c r="B1365" t="s">
        <v>1928</v>
      </c>
      <c r="C1365" s="1">
        <f t="shared" si="808"/>
        <v>11900</v>
      </c>
      <c r="D1365" s="7">
        <f>IF(R1365&gt;0,RANK(R1365,(R1365:T1365,U1365:AI1365)),0)</f>
        <v>2</v>
      </c>
      <c r="E1365" s="7">
        <f>IF(S1365&gt;0,RANK(S1365,(R1365:T1365,U1365:AI1365)),0)</f>
        <v>0</v>
      </c>
      <c r="F1365" s="7">
        <f>IF(T1365&gt;0,RANK(T1365,(R1365:T1365,U1365:AI1365)),0)</f>
        <v>0</v>
      </c>
      <c r="G1365" s="7">
        <f>IF(U1365&gt;0,RANK(U1365,(R1365:T1365,U1365:AI1365)),0)</f>
        <v>3</v>
      </c>
      <c r="H1365" s="7">
        <f t="shared" si="809"/>
        <v>1</v>
      </c>
      <c r="I1365" s="49">
        <f t="shared" si="810"/>
        <v>3138</v>
      </c>
      <c r="J1365" s="177">
        <f t="shared" si="807"/>
        <v>0.26369747899159662</v>
      </c>
      <c r="K1365" s="2"/>
      <c r="L1365" s="2">
        <f t="shared" si="811"/>
        <v>0.27605042016806725</v>
      </c>
      <c r="M1365" s="2">
        <f t="shared" si="812"/>
        <v>0</v>
      </c>
      <c r="N1365" s="2">
        <f t="shared" si="813"/>
        <v>0</v>
      </c>
      <c r="O1365" s="2">
        <f t="shared" si="806"/>
        <v>0.17025210084033612</v>
      </c>
      <c r="P1365" s="2">
        <f t="shared" si="814"/>
        <v>0.53974789915966381</v>
      </c>
      <c r="Q1365" s="2">
        <f t="shared" si="790"/>
        <v>1.394957983193279E-2</v>
      </c>
      <c r="R1365" s="1">
        <v>3285</v>
      </c>
      <c r="U1365" s="1">
        <v>2026</v>
      </c>
      <c r="V1365" s="1">
        <v>6423</v>
      </c>
      <c r="W1365" s="1">
        <f>92+74</f>
        <v>166</v>
      </c>
      <c r="AK1365" s="7">
        <f t="shared" si="815"/>
        <v>4</v>
      </c>
      <c r="AL1365" s="7">
        <f t="shared" si="816"/>
        <v>0</v>
      </c>
      <c r="AM1365" s="7">
        <f t="shared" si="817"/>
        <v>0</v>
      </c>
      <c r="AN1365" s="2">
        <f t="shared" si="818"/>
        <v>1.3949579831932773E-2</v>
      </c>
      <c r="AO1365" s="2">
        <f t="shared" si="819"/>
        <v>0</v>
      </c>
      <c r="AP1365" s="2">
        <f t="shared" si="820"/>
        <v>0</v>
      </c>
      <c r="AR1365" t="str">
        <f t="shared" si="821"/>
        <v>Oswego</v>
      </c>
      <c r="AS1365" t="s">
        <v>1928</v>
      </c>
      <c r="AT1365" s="184"/>
      <c r="AV1365" s="97">
        <v>36</v>
      </c>
      <c r="AW1365" s="99">
        <v>75</v>
      </c>
      <c r="AX1365" s="105">
        <f t="shared" si="822"/>
        <v>36075</v>
      </c>
      <c r="AZ1365" s="7" t="s">
        <v>2951</v>
      </c>
      <c r="BA1365" t="s">
        <v>3184</v>
      </c>
      <c r="BB1365" s="223"/>
      <c r="BC1365" s="223"/>
    </row>
    <row r="1366" spans="1:55" hidden="1" outlineLevel="1">
      <c r="A1366" t="s">
        <v>1729</v>
      </c>
      <c r="B1366" t="s">
        <v>1928</v>
      </c>
      <c r="C1366" s="1">
        <f t="shared" si="808"/>
        <v>5359</v>
      </c>
      <c r="D1366" s="7">
        <f>IF(R1366&gt;0,RANK(R1366,(R1366:T1366,U1366:AI1366)),0)</f>
        <v>2</v>
      </c>
      <c r="E1366" s="7">
        <f>IF(S1366&gt;0,RANK(S1366,(R1366:T1366,U1366:AI1366)),0)</f>
        <v>0</v>
      </c>
      <c r="F1366" s="7">
        <f>IF(T1366&gt;0,RANK(T1366,(R1366:T1366,U1366:AI1366)),0)</f>
        <v>0</v>
      </c>
      <c r="G1366" s="7">
        <f>IF(U1366&gt;0,RANK(U1366,(R1366:T1366,U1366:AI1366)),0)</f>
        <v>3</v>
      </c>
      <c r="H1366" s="7">
        <f t="shared" si="809"/>
        <v>1</v>
      </c>
      <c r="I1366" s="49">
        <f t="shared" si="810"/>
        <v>1203</v>
      </c>
      <c r="J1366" s="177">
        <f t="shared" si="807"/>
        <v>0.22448217951110283</v>
      </c>
      <c r="K1366" s="2"/>
      <c r="L1366" s="2">
        <f t="shared" si="811"/>
        <v>0.28288859861914534</v>
      </c>
      <c r="M1366" s="2">
        <f t="shared" si="812"/>
        <v>0</v>
      </c>
      <c r="N1366" s="2">
        <f t="shared" si="813"/>
        <v>0</v>
      </c>
      <c r="O1366" s="2">
        <f t="shared" si="806"/>
        <v>0.19313304721030042</v>
      </c>
      <c r="P1366" s="2">
        <f t="shared" si="814"/>
        <v>0.50737077813024822</v>
      </c>
      <c r="Q1366" s="2">
        <f t="shared" ref="Q1366:Q1429" si="823">IF(C1366=0,"-",(1-L1366-M1366-N1366-O1366-P1366))</f>
        <v>1.6607576040305938E-2</v>
      </c>
      <c r="R1366" s="1">
        <v>1516</v>
      </c>
      <c r="U1366" s="1">
        <v>1035</v>
      </c>
      <c r="V1366" s="1">
        <v>2719</v>
      </c>
      <c r="W1366" s="1">
        <v>89</v>
      </c>
      <c r="AK1366" s="7">
        <f t="shared" si="815"/>
        <v>4</v>
      </c>
      <c r="AL1366" s="7">
        <f t="shared" si="816"/>
        <v>0</v>
      </c>
      <c r="AM1366" s="7">
        <f t="shared" si="817"/>
        <v>0</v>
      </c>
      <c r="AN1366" s="2">
        <f t="shared" si="818"/>
        <v>1.6607576040306028E-2</v>
      </c>
      <c r="AO1366" s="2">
        <f t="shared" si="819"/>
        <v>0</v>
      </c>
      <c r="AP1366" s="2">
        <f t="shared" si="820"/>
        <v>0</v>
      </c>
      <c r="AR1366" t="str">
        <f t="shared" si="821"/>
        <v>Otsego</v>
      </c>
      <c r="AS1366" t="s">
        <v>1928</v>
      </c>
      <c r="AT1366" s="184">
        <v>19</v>
      </c>
      <c r="AV1366" s="97">
        <v>36</v>
      </c>
      <c r="AW1366" s="99">
        <v>77</v>
      </c>
      <c r="AX1366" s="105">
        <f t="shared" si="822"/>
        <v>36077</v>
      </c>
      <c r="AZ1366" s="7" t="s">
        <v>2951</v>
      </c>
      <c r="BA1366" t="s">
        <v>3184</v>
      </c>
      <c r="BB1366" s="223"/>
      <c r="BC1366" s="223"/>
    </row>
    <row r="1367" spans="1:55" hidden="1" outlineLevel="1">
      <c r="A1367" t="s">
        <v>604</v>
      </c>
      <c r="B1367" t="s">
        <v>1928</v>
      </c>
      <c r="C1367" s="1">
        <f t="shared" si="808"/>
        <v>8658</v>
      </c>
      <c r="D1367" s="7">
        <f>IF(R1367&gt;0,RANK(R1367,(R1367:T1367,U1367:AI1367)),0)</f>
        <v>2</v>
      </c>
      <c r="E1367" s="7">
        <f>IF(S1367&gt;0,RANK(S1367,(R1367:T1367,U1367:AI1367)),0)</f>
        <v>0</v>
      </c>
      <c r="F1367" s="7">
        <f>IF(T1367&gt;0,RANK(T1367,(R1367:T1367,U1367:AI1367)),0)</f>
        <v>0</v>
      </c>
      <c r="G1367" s="7">
        <f>IF(U1367&gt;0,RANK(U1367,(R1367:T1367,U1367:AI1367)),0)</f>
        <v>3</v>
      </c>
      <c r="H1367" s="7">
        <f t="shared" si="809"/>
        <v>1</v>
      </c>
      <c r="I1367" s="49">
        <f t="shared" si="810"/>
        <v>4440</v>
      </c>
      <c r="J1367" s="177">
        <f t="shared" si="807"/>
        <v>0.51282051282051277</v>
      </c>
      <c r="K1367" s="2"/>
      <c r="L1367" s="2">
        <f t="shared" si="811"/>
        <v>0.18329868329868329</v>
      </c>
      <c r="M1367" s="2">
        <f t="shared" si="812"/>
        <v>0</v>
      </c>
      <c r="N1367" s="2">
        <f t="shared" si="813"/>
        <v>0</v>
      </c>
      <c r="O1367" s="2">
        <f t="shared" si="806"/>
        <v>0.11388311388311388</v>
      </c>
      <c r="P1367" s="2">
        <f t="shared" si="814"/>
        <v>0.69611919611919615</v>
      </c>
      <c r="Q1367" s="2">
        <f t="shared" si="823"/>
        <v>6.6990066990066932E-3</v>
      </c>
      <c r="R1367" s="1">
        <v>1587</v>
      </c>
      <c r="U1367" s="1">
        <v>986</v>
      </c>
      <c r="V1367" s="1">
        <v>6027</v>
      </c>
      <c r="W1367" s="1">
        <v>58</v>
      </c>
      <c r="AK1367" s="7">
        <f t="shared" si="815"/>
        <v>4</v>
      </c>
      <c r="AL1367" s="7">
        <f t="shared" si="816"/>
        <v>0</v>
      </c>
      <c r="AM1367" s="7">
        <f t="shared" si="817"/>
        <v>0</v>
      </c>
      <c r="AN1367" s="2">
        <f t="shared" si="818"/>
        <v>6.6990066990066993E-3</v>
      </c>
      <c r="AO1367" s="2">
        <f t="shared" si="819"/>
        <v>0</v>
      </c>
      <c r="AP1367" s="2">
        <f t="shared" si="820"/>
        <v>0</v>
      </c>
      <c r="AR1367" t="str">
        <f t="shared" si="821"/>
        <v>Putnam</v>
      </c>
      <c r="AS1367" t="s">
        <v>1928</v>
      </c>
      <c r="AT1367" s="184">
        <v>18</v>
      </c>
      <c r="AV1367" s="97">
        <v>36</v>
      </c>
      <c r="AW1367" s="99">
        <v>79</v>
      </c>
      <c r="AX1367" s="105">
        <f t="shared" si="822"/>
        <v>36079</v>
      </c>
      <c r="AZ1367" s="7" t="s">
        <v>2951</v>
      </c>
      <c r="BA1367" t="s">
        <v>3184</v>
      </c>
      <c r="BB1367" s="223"/>
      <c r="BC1367" s="223"/>
    </row>
    <row r="1368" spans="1:55" hidden="1" outlineLevel="1">
      <c r="A1368" t="s">
        <v>1090</v>
      </c>
      <c r="B1368" t="s">
        <v>1928</v>
      </c>
      <c r="C1368" s="1">
        <f t="shared" si="808"/>
        <v>9034</v>
      </c>
      <c r="D1368" s="7">
        <f>IF(R1368&gt;0,RANK(R1368,(R1368:T1368,U1368:AI1368)),0)</f>
        <v>2</v>
      </c>
      <c r="E1368" s="7">
        <f>IF(S1368&gt;0,RANK(S1368,(R1368:T1368,U1368:AI1368)),0)</f>
        <v>0</v>
      </c>
      <c r="F1368" s="7">
        <f>IF(T1368&gt;0,RANK(T1368,(R1368:T1368,U1368:AI1368)),0)</f>
        <v>0</v>
      </c>
      <c r="G1368" s="7">
        <f>IF(U1368&gt;0,RANK(U1368,(R1368:T1368,U1368:AI1368)),0)</f>
        <v>3</v>
      </c>
      <c r="H1368" s="7">
        <f t="shared" si="809"/>
        <v>1</v>
      </c>
      <c r="I1368" s="49">
        <f t="shared" si="810"/>
        <v>2158</v>
      </c>
      <c r="J1368" s="177">
        <f t="shared" si="807"/>
        <v>0.23887535975204782</v>
      </c>
      <c r="K1368" s="2"/>
      <c r="L1368" s="2">
        <f t="shared" si="811"/>
        <v>0.28780163825547928</v>
      </c>
      <c r="M1368" s="2">
        <f t="shared" si="812"/>
        <v>0</v>
      </c>
      <c r="N1368" s="2">
        <f t="shared" si="813"/>
        <v>0</v>
      </c>
      <c r="O1368" s="2">
        <f t="shared" si="806"/>
        <v>0.17445206995793669</v>
      </c>
      <c r="P1368" s="2">
        <f t="shared" si="814"/>
        <v>0.5266769980075271</v>
      </c>
      <c r="Q1368" s="2">
        <f t="shared" si="823"/>
        <v>1.1069293779056855E-2</v>
      </c>
      <c r="R1368" s="1">
        <v>2600</v>
      </c>
      <c r="U1368" s="1">
        <v>1576</v>
      </c>
      <c r="V1368" s="1">
        <v>4758</v>
      </c>
      <c r="W1368" s="1">
        <v>100</v>
      </c>
      <c r="AK1368" s="7">
        <f t="shared" si="815"/>
        <v>4</v>
      </c>
      <c r="AL1368" s="7">
        <f t="shared" si="816"/>
        <v>0</v>
      </c>
      <c r="AM1368" s="7">
        <f t="shared" si="817"/>
        <v>0</v>
      </c>
      <c r="AN1368" s="2">
        <f t="shared" si="818"/>
        <v>1.1069293779056896E-2</v>
      </c>
      <c r="AO1368" s="2">
        <f t="shared" si="819"/>
        <v>0</v>
      </c>
      <c r="AP1368" s="2">
        <f t="shared" si="820"/>
        <v>0</v>
      </c>
      <c r="AR1368" t="str">
        <f t="shared" si="821"/>
        <v>Rensselaer</v>
      </c>
      <c r="AS1368" t="s">
        <v>1928</v>
      </c>
      <c r="AT1368" s="184"/>
      <c r="AV1368" s="97">
        <v>36</v>
      </c>
      <c r="AW1368" s="99">
        <v>83</v>
      </c>
      <c r="AX1368" s="105">
        <f t="shared" si="822"/>
        <v>36083</v>
      </c>
      <c r="AZ1368" s="7" t="s">
        <v>2951</v>
      </c>
      <c r="BA1368" t="s">
        <v>3184</v>
      </c>
      <c r="BB1368" s="223"/>
      <c r="BC1368" s="223"/>
    </row>
    <row r="1369" spans="1:55" hidden="1" outlineLevel="1">
      <c r="A1369" t="s">
        <v>364</v>
      </c>
      <c r="B1369" t="s">
        <v>1928</v>
      </c>
      <c r="C1369" s="1">
        <f t="shared" si="808"/>
        <v>14844</v>
      </c>
      <c r="D1369" s="7">
        <f>IF(R1369&gt;0,RANK(R1369,(R1369:T1369,U1369:AI1369)),0)</f>
        <v>2</v>
      </c>
      <c r="E1369" s="7">
        <f>IF(S1369&gt;0,RANK(S1369,(R1369:T1369,U1369:AI1369)),0)</f>
        <v>0</v>
      </c>
      <c r="F1369" s="7">
        <f>IF(T1369&gt;0,RANK(T1369,(R1369:T1369,U1369:AI1369)),0)</f>
        <v>0</v>
      </c>
      <c r="G1369" s="7">
        <f>IF(U1369&gt;0,RANK(U1369,(R1369:T1369,U1369:AI1369)),0)</f>
        <v>3</v>
      </c>
      <c r="H1369" s="7">
        <f t="shared" si="809"/>
        <v>1</v>
      </c>
      <c r="I1369" s="49">
        <f t="shared" si="810"/>
        <v>6061</v>
      </c>
      <c r="J1369" s="177">
        <f t="shared" si="807"/>
        <v>0.40831312314739965</v>
      </c>
      <c r="K1369" s="2"/>
      <c r="L1369" s="2">
        <f t="shared" si="811"/>
        <v>0.21274589059552682</v>
      </c>
      <c r="M1369" s="2">
        <f t="shared" si="812"/>
        <v>0</v>
      </c>
      <c r="N1369" s="2">
        <f t="shared" si="813"/>
        <v>0</v>
      </c>
      <c r="O1369" s="2">
        <f t="shared" si="806"/>
        <v>0.15945836701697655</v>
      </c>
      <c r="P1369" s="2">
        <f t="shared" si="814"/>
        <v>0.62105901374292638</v>
      </c>
      <c r="Q1369" s="2">
        <f t="shared" si="823"/>
        <v>6.7367286445702002E-3</v>
      </c>
      <c r="R1369" s="1">
        <v>3158</v>
      </c>
      <c r="U1369" s="1">
        <v>2367</v>
      </c>
      <c r="V1369" s="1">
        <v>9219</v>
      </c>
      <c r="W1369" s="1">
        <v>100</v>
      </c>
      <c r="AK1369" s="7">
        <f t="shared" si="815"/>
        <v>4</v>
      </c>
      <c r="AL1369" s="7">
        <f t="shared" si="816"/>
        <v>0</v>
      </c>
      <c r="AM1369" s="7">
        <f t="shared" si="817"/>
        <v>0</v>
      </c>
      <c r="AN1369" s="2">
        <f t="shared" si="818"/>
        <v>6.7367286445701967E-3</v>
      </c>
      <c r="AO1369" s="2">
        <f t="shared" si="819"/>
        <v>0</v>
      </c>
      <c r="AP1369" s="2">
        <f t="shared" si="820"/>
        <v>0</v>
      </c>
      <c r="AR1369" t="str">
        <f t="shared" si="821"/>
        <v>Rockland</v>
      </c>
      <c r="AS1369" t="s">
        <v>1928</v>
      </c>
      <c r="AT1369" s="184">
        <v>17</v>
      </c>
      <c r="AV1369" s="97">
        <v>36</v>
      </c>
      <c r="AW1369" s="99">
        <v>87</v>
      </c>
      <c r="AX1369" s="105">
        <f t="shared" si="822"/>
        <v>36087</v>
      </c>
      <c r="AZ1369" s="7" t="s">
        <v>2951</v>
      </c>
      <c r="BA1369" t="s">
        <v>3184</v>
      </c>
      <c r="BB1369" s="223"/>
      <c r="BC1369" s="223"/>
    </row>
    <row r="1370" spans="1:55" hidden="1" outlineLevel="1">
      <c r="A1370" t="s">
        <v>735</v>
      </c>
      <c r="B1370" t="s">
        <v>1928</v>
      </c>
      <c r="C1370" s="1">
        <f t="shared" si="808"/>
        <v>7055</v>
      </c>
      <c r="D1370" s="7">
        <f>IF(R1370&gt;0,RANK(R1370,(R1370:T1370,U1370:AI1370)),0)</f>
        <v>2</v>
      </c>
      <c r="E1370" s="7">
        <f>IF(S1370&gt;0,RANK(S1370,(R1370:T1370,U1370:AI1370)),0)</f>
        <v>0</v>
      </c>
      <c r="F1370" s="7">
        <f>IF(T1370&gt;0,RANK(T1370,(R1370:T1370,U1370:AI1370)),0)</f>
        <v>0</v>
      </c>
      <c r="G1370" s="7">
        <f>IF(U1370&gt;0,RANK(U1370,(R1370:T1370,U1370:AI1370)),0)</f>
        <v>3</v>
      </c>
      <c r="H1370" s="7">
        <f t="shared" si="809"/>
        <v>1</v>
      </c>
      <c r="I1370" s="49">
        <f t="shared" si="810"/>
        <v>1789</v>
      </c>
      <c r="J1370" s="177">
        <f t="shared" si="807"/>
        <v>0.25357902197023385</v>
      </c>
      <c r="K1370" s="2"/>
      <c r="L1370" s="2">
        <f t="shared" si="811"/>
        <v>0.2885896527285613</v>
      </c>
      <c r="M1370" s="2">
        <f t="shared" si="812"/>
        <v>0</v>
      </c>
      <c r="N1370" s="2">
        <f t="shared" si="813"/>
        <v>0</v>
      </c>
      <c r="O1370" s="2">
        <f t="shared" si="806"/>
        <v>0.15223245924875975</v>
      </c>
      <c r="P1370" s="2">
        <f t="shared" si="814"/>
        <v>0.54216867469879515</v>
      </c>
      <c r="Q1370" s="2">
        <f t="shared" si="823"/>
        <v>1.7009213323883832E-2</v>
      </c>
      <c r="R1370" s="1">
        <v>2036</v>
      </c>
      <c r="U1370" s="1">
        <v>1074</v>
      </c>
      <c r="V1370" s="1">
        <v>3825</v>
      </c>
      <c r="W1370" s="1">
        <v>120</v>
      </c>
      <c r="AK1370" s="7">
        <f t="shared" si="815"/>
        <v>4</v>
      </c>
      <c r="AL1370" s="7">
        <f t="shared" si="816"/>
        <v>0</v>
      </c>
      <c r="AM1370" s="7">
        <f t="shared" si="817"/>
        <v>0</v>
      </c>
      <c r="AN1370" s="2">
        <f t="shared" si="818"/>
        <v>1.7009213323883769E-2</v>
      </c>
      <c r="AO1370" s="2">
        <f t="shared" si="819"/>
        <v>0</v>
      </c>
      <c r="AP1370" s="2">
        <f t="shared" si="820"/>
        <v>0</v>
      </c>
      <c r="AR1370" t="str">
        <f t="shared" si="821"/>
        <v>St. Lawrence</v>
      </c>
      <c r="AS1370" t="s">
        <v>1928</v>
      </c>
      <c r="AT1370" s="184">
        <v>21</v>
      </c>
      <c r="AV1370" s="97">
        <v>36</v>
      </c>
      <c r="AW1370" s="99">
        <v>89</v>
      </c>
      <c r="AX1370" s="105">
        <f t="shared" si="822"/>
        <v>36089</v>
      </c>
      <c r="AZ1370" s="7" t="s">
        <v>2951</v>
      </c>
      <c r="BA1370" t="s">
        <v>3184</v>
      </c>
      <c r="BB1370" s="223"/>
      <c r="BC1370" s="223"/>
    </row>
    <row r="1371" spans="1:55" hidden="1" outlineLevel="1">
      <c r="A1371" t="s">
        <v>1586</v>
      </c>
      <c r="B1371" t="s">
        <v>1928</v>
      </c>
      <c r="C1371" s="1">
        <f t="shared" si="808"/>
        <v>24573</v>
      </c>
      <c r="D1371" s="7">
        <f>IF(R1371&gt;0,RANK(R1371,(R1371:T1371,U1371:AI1371)),0)</f>
        <v>2</v>
      </c>
      <c r="E1371" s="7">
        <f>IF(S1371&gt;0,RANK(S1371,(R1371:T1371,U1371:AI1371)),0)</f>
        <v>0</v>
      </c>
      <c r="F1371" s="7">
        <f>IF(T1371&gt;0,RANK(T1371,(R1371:T1371,U1371:AI1371)),0)</f>
        <v>0</v>
      </c>
      <c r="G1371" s="7">
        <f>IF(U1371&gt;0,RANK(U1371,(R1371:T1371,U1371:AI1371)),0)</f>
        <v>3</v>
      </c>
      <c r="H1371" s="7">
        <f t="shared" si="809"/>
        <v>1</v>
      </c>
      <c r="I1371" s="49">
        <f t="shared" si="810"/>
        <v>3401</v>
      </c>
      <c r="J1371" s="177">
        <f t="shared" si="807"/>
        <v>0.13840393928295283</v>
      </c>
      <c r="K1371" s="2"/>
      <c r="L1371" s="2">
        <f t="shared" si="811"/>
        <v>0.33662963415130426</v>
      </c>
      <c r="M1371" s="2">
        <f t="shared" si="812"/>
        <v>0</v>
      </c>
      <c r="N1371" s="2">
        <f t="shared" si="813"/>
        <v>0</v>
      </c>
      <c r="O1371" s="2">
        <f t="shared" si="806"/>
        <v>0.179221096325235</v>
      </c>
      <c r="P1371" s="2">
        <f t="shared" si="814"/>
        <v>0.47503357343425712</v>
      </c>
      <c r="Q1371" s="2">
        <f t="shared" si="823"/>
        <v>9.1156960892037064E-3</v>
      </c>
      <c r="R1371" s="1">
        <v>8272</v>
      </c>
      <c r="U1371" s="1">
        <v>4404</v>
      </c>
      <c r="V1371" s="1">
        <v>11673</v>
      </c>
      <c r="W1371" s="1">
        <v>224</v>
      </c>
      <c r="AK1371" s="7">
        <f t="shared" si="815"/>
        <v>4</v>
      </c>
      <c r="AL1371" s="7">
        <f t="shared" si="816"/>
        <v>0</v>
      </c>
      <c r="AM1371" s="7">
        <f t="shared" si="817"/>
        <v>0</v>
      </c>
      <c r="AN1371" s="2">
        <f t="shared" si="818"/>
        <v>9.1156960892035972E-3</v>
      </c>
      <c r="AO1371" s="2">
        <f t="shared" si="819"/>
        <v>0</v>
      </c>
      <c r="AP1371" s="2">
        <f t="shared" si="820"/>
        <v>0</v>
      </c>
      <c r="AR1371" t="str">
        <f t="shared" si="821"/>
        <v>Saratoga</v>
      </c>
      <c r="AS1371" t="s">
        <v>1928</v>
      </c>
      <c r="AT1371" s="184"/>
      <c r="AV1371" s="97">
        <v>36</v>
      </c>
      <c r="AW1371" s="99">
        <v>91</v>
      </c>
      <c r="AX1371" s="105">
        <f t="shared" si="822"/>
        <v>36091</v>
      </c>
      <c r="AZ1371" s="7" t="s">
        <v>2951</v>
      </c>
      <c r="BA1371" t="s">
        <v>3184</v>
      </c>
      <c r="BB1371" s="223"/>
      <c r="BC1371" s="223"/>
    </row>
    <row r="1372" spans="1:55" hidden="1" outlineLevel="1">
      <c r="A1372" t="s">
        <v>1145</v>
      </c>
      <c r="B1372" t="s">
        <v>1928</v>
      </c>
      <c r="C1372" s="1">
        <f t="shared" si="808"/>
        <v>9569</v>
      </c>
      <c r="D1372" s="7">
        <f>IF(R1372&gt;0,RANK(R1372,(R1372:T1372,U1372:AI1372)),0)</f>
        <v>2</v>
      </c>
      <c r="E1372" s="7">
        <f>IF(S1372&gt;0,RANK(S1372,(R1372:T1372,U1372:AI1372)),0)</f>
        <v>0</v>
      </c>
      <c r="F1372" s="7">
        <f>IF(T1372&gt;0,RANK(T1372,(R1372:T1372,U1372:AI1372)),0)</f>
        <v>0</v>
      </c>
      <c r="G1372" s="7">
        <f>IF(U1372&gt;0,RANK(U1372,(R1372:T1372,U1372:AI1372)),0)</f>
        <v>3</v>
      </c>
      <c r="H1372" s="7">
        <f t="shared" si="809"/>
        <v>1</v>
      </c>
      <c r="I1372" s="49">
        <f t="shared" si="810"/>
        <v>1550</v>
      </c>
      <c r="J1372" s="177">
        <f t="shared" si="807"/>
        <v>0.16198139826523147</v>
      </c>
      <c r="K1372" s="2"/>
      <c r="L1372" s="2">
        <f t="shared" si="811"/>
        <v>0.30786916083185284</v>
      </c>
      <c r="M1372" s="2">
        <f t="shared" si="812"/>
        <v>0</v>
      </c>
      <c r="N1372" s="2">
        <f t="shared" si="813"/>
        <v>0</v>
      </c>
      <c r="O1372" s="2">
        <f t="shared" si="806"/>
        <v>0.21005329710523565</v>
      </c>
      <c r="P1372" s="2">
        <f t="shared" si="814"/>
        <v>0.46985055909708434</v>
      </c>
      <c r="Q1372" s="2">
        <f t="shared" si="823"/>
        <v>1.2226982965827082E-2</v>
      </c>
      <c r="R1372" s="1">
        <v>2946</v>
      </c>
      <c r="U1372" s="1">
        <v>2010</v>
      </c>
      <c r="V1372" s="1">
        <v>4496</v>
      </c>
      <c r="W1372" s="1">
        <v>117</v>
      </c>
      <c r="AK1372" s="7">
        <f t="shared" si="815"/>
        <v>4</v>
      </c>
      <c r="AL1372" s="7">
        <f t="shared" si="816"/>
        <v>0</v>
      </c>
      <c r="AM1372" s="7">
        <f t="shared" si="817"/>
        <v>0</v>
      </c>
      <c r="AN1372" s="2">
        <f t="shared" si="818"/>
        <v>1.222698296582715E-2</v>
      </c>
      <c r="AO1372" s="2">
        <f t="shared" si="819"/>
        <v>0</v>
      </c>
      <c r="AP1372" s="2">
        <f t="shared" si="820"/>
        <v>0</v>
      </c>
      <c r="AR1372" t="str">
        <f t="shared" si="821"/>
        <v>Schenectady</v>
      </c>
      <c r="AS1372" t="s">
        <v>1928</v>
      </c>
      <c r="AT1372" s="184">
        <v>20</v>
      </c>
      <c r="AV1372" s="97">
        <v>36</v>
      </c>
      <c r="AW1372" s="99">
        <v>93</v>
      </c>
      <c r="AX1372" s="105">
        <f t="shared" si="822"/>
        <v>36093</v>
      </c>
      <c r="AZ1372" s="7" t="s">
        <v>2951</v>
      </c>
      <c r="BA1372" t="s">
        <v>3184</v>
      </c>
      <c r="BB1372" s="223"/>
      <c r="BC1372" s="223"/>
    </row>
    <row r="1373" spans="1:55" hidden="1" outlineLevel="1">
      <c r="A1373" t="s">
        <v>2052</v>
      </c>
      <c r="B1373" t="s">
        <v>1928</v>
      </c>
      <c r="C1373" s="1">
        <f t="shared" si="808"/>
        <v>2799</v>
      </c>
      <c r="D1373" s="7">
        <f>IF(R1373&gt;0,RANK(R1373,(R1373:T1373,U1373:AI1373)),0)</f>
        <v>3</v>
      </c>
      <c r="E1373" s="7">
        <f>IF(S1373&gt;0,RANK(S1373,(R1373:T1373,U1373:AI1373)),0)</f>
        <v>0</v>
      </c>
      <c r="F1373" s="7">
        <f>IF(T1373&gt;0,RANK(T1373,(R1373:T1373,U1373:AI1373)),0)</f>
        <v>0</v>
      </c>
      <c r="G1373" s="7">
        <f>IF(U1373&gt;0,RANK(U1373,(R1373:T1373,U1373:AI1373)),0)</f>
        <v>2</v>
      </c>
      <c r="H1373" s="7">
        <f t="shared" si="809"/>
        <v>1</v>
      </c>
      <c r="I1373" s="49">
        <f t="shared" si="810"/>
        <v>857</v>
      </c>
      <c r="J1373" s="177">
        <f t="shared" si="807"/>
        <v>0.30618077884958916</v>
      </c>
      <c r="K1373" s="2"/>
      <c r="L1373" s="2">
        <f t="shared" si="811"/>
        <v>0.22793854948195785</v>
      </c>
      <c r="M1373" s="2">
        <f t="shared" si="812"/>
        <v>0</v>
      </c>
      <c r="N1373" s="2">
        <f t="shared" si="813"/>
        <v>0</v>
      </c>
      <c r="O1373" s="2">
        <f t="shared" si="806"/>
        <v>0.2286530903894248</v>
      </c>
      <c r="P1373" s="2">
        <f t="shared" si="814"/>
        <v>0.53483386923901388</v>
      </c>
      <c r="Q1373" s="2">
        <f t="shared" si="823"/>
        <v>8.5744908896033811E-3</v>
      </c>
      <c r="R1373" s="1">
        <v>638</v>
      </c>
      <c r="U1373" s="1">
        <v>640</v>
      </c>
      <c r="V1373" s="1">
        <v>1497</v>
      </c>
      <c r="W1373" s="1">
        <v>24</v>
      </c>
      <c r="AK1373" s="7">
        <f t="shared" si="815"/>
        <v>4</v>
      </c>
      <c r="AL1373" s="7">
        <f t="shared" si="816"/>
        <v>0</v>
      </c>
      <c r="AM1373" s="7">
        <f t="shared" si="817"/>
        <v>0</v>
      </c>
      <c r="AN1373" s="2">
        <f t="shared" si="818"/>
        <v>8.5744908896034297E-3</v>
      </c>
      <c r="AO1373" s="2">
        <f t="shared" si="819"/>
        <v>0</v>
      </c>
      <c r="AP1373" s="2">
        <f t="shared" si="820"/>
        <v>0</v>
      </c>
      <c r="AR1373" t="str">
        <f t="shared" si="821"/>
        <v>Schoharie</v>
      </c>
      <c r="AS1373" t="s">
        <v>1928</v>
      </c>
      <c r="AT1373" s="184">
        <v>19</v>
      </c>
      <c r="AV1373" s="97">
        <v>36</v>
      </c>
      <c r="AW1373" s="99">
        <v>95</v>
      </c>
      <c r="AX1373" s="105">
        <f t="shared" si="822"/>
        <v>36095</v>
      </c>
      <c r="AZ1373" s="7" t="s">
        <v>2951</v>
      </c>
      <c r="BA1373" t="s">
        <v>3184</v>
      </c>
      <c r="BB1373" s="223"/>
      <c r="BC1373" s="223"/>
    </row>
    <row r="1374" spans="1:55" hidden="1" outlineLevel="1">
      <c r="A1374" t="s">
        <v>3013</v>
      </c>
      <c r="B1374" t="s">
        <v>1928</v>
      </c>
      <c r="C1374" s="1">
        <f t="shared" si="808"/>
        <v>1884</v>
      </c>
      <c r="D1374" s="7">
        <f>IF(R1374&gt;0,RANK(R1374,(R1374:T1374,U1374:AI1374)),0)</f>
        <v>2</v>
      </c>
      <c r="E1374" s="7">
        <f>IF(S1374&gt;0,RANK(S1374,(R1374:T1374,U1374:AI1374)),0)</f>
        <v>0</v>
      </c>
      <c r="F1374" s="7">
        <f>IF(T1374&gt;0,RANK(T1374,(R1374:T1374,U1374:AI1374)),0)</f>
        <v>0</v>
      </c>
      <c r="G1374" s="7">
        <f>IF(U1374&gt;0,RANK(U1374,(R1374:T1374,U1374:AI1374)),0)</f>
        <v>3</v>
      </c>
      <c r="H1374" s="7">
        <f t="shared" si="809"/>
        <v>1</v>
      </c>
      <c r="I1374" s="49">
        <f t="shared" si="810"/>
        <v>518</v>
      </c>
      <c r="J1374" s="177">
        <f t="shared" si="807"/>
        <v>0.27494692144373672</v>
      </c>
      <c r="K1374" s="2"/>
      <c r="L1374" s="2">
        <f t="shared" si="811"/>
        <v>0.24469214437367304</v>
      </c>
      <c r="M1374" s="2">
        <f t="shared" si="812"/>
        <v>0</v>
      </c>
      <c r="N1374" s="2">
        <f t="shared" si="813"/>
        <v>0</v>
      </c>
      <c r="O1374" s="2">
        <f t="shared" si="806"/>
        <v>0.21496815286624205</v>
      </c>
      <c r="P1374" s="2">
        <f t="shared" si="814"/>
        <v>0.51963906581740982</v>
      </c>
      <c r="Q1374" s="2">
        <f t="shared" si="823"/>
        <v>2.0700636942675099E-2</v>
      </c>
      <c r="R1374" s="1">
        <v>461</v>
      </c>
      <c r="U1374" s="1">
        <v>405</v>
      </c>
      <c r="V1374" s="1">
        <v>979</v>
      </c>
      <c r="W1374" s="1">
        <v>39</v>
      </c>
      <c r="AK1374" s="7">
        <f t="shared" si="815"/>
        <v>4</v>
      </c>
      <c r="AL1374" s="7">
        <f t="shared" si="816"/>
        <v>0</v>
      </c>
      <c r="AM1374" s="7">
        <f t="shared" si="817"/>
        <v>0</v>
      </c>
      <c r="AN1374" s="2">
        <f t="shared" si="818"/>
        <v>2.0700636942675158E-2</v>
      </c>
      <c r="AO1374" s="2">
        <f t="shared" si="819"/>
        <v>0</v>
      </c>
      <c r="AP1374" s="2">
        <f t="shared" si="820"/>
        <v>0</v>
      </c>
      <c r="AR1374" t="str">
        <f t="shared" si="821"/>
        <v>Schuyler</v>
      </c>
      <c r="AS1374" t="s">
        <v>1928</v>
      </c>
      <c r="AT1374" s="184">
        <v>23</v>
      </c>
      <c r="AV1374" s="97">
        <v>36</v>
      </c>
      <c r="AW1374" s="99">
        <v>97</v>
      </c>
      <c r="AX1374" s="105">
        <f t="shared" si="822"/>
        <v>36097</v>
      </c>
      <c r="AZ1374" s="7" t="s">
        <v>2951</v>
      </c>
      <c r="BA1374" t="s">
        <v>3184</v>
      </c>
      <c r="BB1374" s="223"/>
      <c r="BC1374" s="223"/>
    </row>
    <row r="1375" spans="1:55" hidden="1" outlineLevel="1">
      <c r="A1375" t="s">
        <v>3031</v>
      </c>
      <c r="B1375" t="s">
        <v>1928</v>
      </c>
      <c r="C1375" s="1">
        <f t="shared" si="808"/>
        <v>3012</v>
      </c>
      <c r="D1375" s="7">
        <f>IF(R1375&gt;0,RANK(R1375,(R1375:T1375,U1375:AI1375)),0)</f>
        <v>2</v>
      </c>
      <c r="E1375" s="7">
        <f>IF(S1375&gt;0,RANK(S1375,(R1375:T1375,U1375:AI1375)),0)</f>
        <v>0</v>
      </c>
      <c r="F1375" s="7">
        <f>IF(T1375&gt;0,RANK(T1375,(R1375:T1375,U1375:AI1375)),0)</f>
        <v>0</v>
      </c>
      <c r="G1375" s="7">
        <f>IF(U1375&gt;0,RANK(U1375,(R1375:T1375,U1375:AI1375)),0)</f>
        <v>3</v>
      </c>
      <c r="H1375" s="7">
        <f t="shared" si="809"/>
        <v>1</v>
      </c>
      <c r="I1375" s="49">
        <f t="shared" si="810"/>
        <v>731</v>
      </c>
      <c r="J1375" s="177">
        <f t="shared" si="807"/>
        <v>0.24269588313413015</v>
      </c>
      <c r="K1375" s="2"/>
      <c r="L1375" s="2">
        <f t="shared" si="811"/>
        <v>0.28353253652058436</v>
      </c>
      <c r="M1375" s="2">
        <f t="shared" si="812"/>
        <v>0</v>
      </c>
      <c r="N1375" s="2">
        <f t="shared" si="813"/>
        <v>0</v>
      </c>
      <c r="O1375" s="2">
        <f t="shared" si="806"/>
        <v>0.17297476759628155</v>
      </c>
      <c r="P1375" s="2">
        <f t="shared" si="814"/>
        <v>0.52622841965471445</v>
      </c>
      <c r="Q1375" s="2">
        <f t="shared" si="823"/>
        <v>1.7264276228419639E-2</v>
      </c>
      <c r="R1375" s="1">
        <v>854</v>
      </c>
      <c r="U1375" s="1">
        <v>521</v>
      </c>
      <c r="V1375" s="1">
        <v>1585</v>
      </c>
      <c r="W1375" s="1">
        <v>52</v>
      </c>
      <c r="AK1375" s="7">
        <f t="shared" si="815"/>
        <v>4</v>
      </c>
      <c r="AL1375" s="7">
        <f t="shared" si="816"/>
        <v>0</v>
      </c>
      <c r="AM1375" s="7">
        <f t="shared" si="817"/>
        <v>0</v>
      </c>
      <c r="AN1375" s="2">
        <f t="shared" si="818"/>
        <v>1.7264276228419653E-2</v>
      </c>
      <c r="AO1375" s="2">
        <f t="shared" si="819"/>
        <v>0</v>
      </c>
      <c r="AP1375" s="2">
        <f t="shared" si="820"/>
        <v>0</v>
      </c>
      <c r="AR1375" t="str">
        <f t="shared" si="821"/>
        <v>Seneca</v>
      </c>
      <c r="AS1375" t="s">
        <v>1928</v>
      </c>
      <c r="AT1375" s="184">
        <v>23</v>
      </c>
      <c r="AV1375" s="97">
        <v>36</v>
      </c>
      <c r="AW1375" s="99">
        <v>99</v>
      </c>
      <c r="AX1375" s="105">
        <f t="shared" si="822"/>
        <v>36099</v>
      </c>
      <c r="AZ1375" s="7" t="s">
        <v>2951</v>
      </c>
      <c r="BA1375" t="s">
        <v>3184</v>
      </c>
      <c r="BB1375" s="223"/>
      <c r="BC1375" s="223"/>
    </row>
    <row r="1376" spans="1:55" hidden="1" outlineLevel="1">
      <c r="A1376" t="s">
        <v>161</v>
      </c>
      <c r="B1376" t="s">
        <v>1928</v>
      </c>
      <c r="C1376" s="1">
        <f t="shared" si="808"/>
        <v>11655</v>
      </c>
      <c r="D1376" s="7">
        <f>IF(R1376&gt;0,RANK(R1376,(R1376:T1376,U1376:AI1376)),0)</f>
        <v>2</v>
      </c>
      <c r="E1376" s="7">
        <f>IF(S1376&gt;0,RANK(S1376,(R1376:T1376,U1376:AI1376)),0)</f>
        <v>0</v>
      </c>
      <c r="F1376" s="7">
        <f>IF(T1376&gt;0,RANK(T1376,(R1376:T1376,U1376:AI1376)),0)</f>
        <v>0</v>
      </c>
      <c r="G1376" s="7">
        <f>IF(U1376&gt;0,RANK(U1376,(R1376:T1376,U1376:AI1376)),0)</f>
        <v>3</v>
      </c>
      <c r="H1376" s="7">
        <f t="shared" si="809"/>
        <v>1</v>
      </c>
      <c r="I1376" s="49">
        <f t="shared" si="810"/>
        <v>3497</v>
      </c>
      <c r="J1376" s="177">
        <f t="shared" si="807"/>
        <v>0.30004290004290002</v>
      </c>
      <c r="K1376" s="2"/>
      <c r="L1376" s="2">
        <f t="shared" si="811"/>
        <v>0.23637923637923638</v>
      </c>
      <c r="M1376" s="2">
        <f t="shared" si="812"/>
        <v>0</v>
      </c>
      <c r="N1376" s="2">
        <f t="shared" si="813"/>
        <v>0</v>
      </c>
      <c r="O1376" s="2">
        <f t="shared" si="806"/>
        <v>0.20600600600600599</v>
      </c>
      <c r="P1376" s="2">
        <f t="shared" si="814"/>
        <v>0.53642213642213643</v>
      </c>
      <c r="Q1376" s="2">
        <f t="shared" si="823"/>
        <v>2.1192621192621219E-2</v>
      </c>
      <c r="R1376" s="1">
        <v>2755</v>
      </c>
      <c r="U1376" s="1">
        <v>2401</v>
      </c>
      <c r="V1376" s="1">
        <v>6252</v>
      </c>
      <c r="W1376" s="1">
        <v>247</v>
      </c>
      <c r="AK1376" s="7">
        <f t="shared" si="815"/>
        <v>4</v>
      </c>
      <c r="AL1376" s="7">
        <f t="shared" si="816"/>
        <v>0</v>
      </c>
      <c r="AM1376" s="7">
        <f t="shared" si="817"/>
        <v>0</v>
      </c>
      <c r="AN1376" s="2">
        <f t="shared" si="818"/>
        <v>2.1192621192621192E-2</v>
      </c>
      <c r="AO1376" s="2">
        <f t="shared" si="819"/>
        <v>0</v>
      </c>
      <c r="AP1376" s="2">
        <f t="shared" si="820"/>
        <v>0</v>
      </c>
      <c r="AR1376" t="str">
        <f t="shared" si="821"/>
        <v>Steuben</v>
      </c>
      <c r="AS1376" t="s">
        <v>1928</v>
      </c>
      <c r="AT1376" s="184">
        <v>23</v>
      </c>
      <c r="AV1376" s="97">
        <v>36</v>
      </c>
      <c r="AW1376" s="99">
        <v>101</v>
      </c>
      <c r="AX1376" s="105">
        <f t="shared" si="822"/>
        <v>36101</v>
      </c>
      <c r="AZ1376" s="7" t="s">
        <v>2951</v>
      </c>
      <c r="BA1376" t="s">
        <v>3184</v>
      </c>
      <c r="BB1376" s="223"/>
      <c r="BC1376" s="223"/>
    </row>
    <row r="1377" spans="1:55" hidden="1" outlineLevel="1">
      <c r="A1377" t="s">
        <v>2083</v>
      </c>
      <c r="B1377" t="s">
        <v>1928</v>
      </c>
      <c r="C1377" s="1">
        <f t="shared" si="808"/>
        <v>100863</v>
      </c>
      <c r="D1377" s="7">
        <f>IF(R1377&gt;0,RANK(R1377,(R1377:T1377,U1377:AI1377)),0)</f>
        <v>2</v>
      </c>
      <c r="E1377" s="7">
        <f>IF(S1377&gt;0,RANK(S1377,(R1377:T1377,U1377:AI1377)),0)</f>
        <v>0</v>
      </c>
      <c r="F1377" s="7">
        <f>IF(T1377&gt;0,RANK(T1377,(R1377:T1377,U1377:AI1377)),0)</f>
        <v>0</v>
      </c>
      <c r="G1377" s="7">
        <f>IF(U1377&gt;0,RANK(U1377,(R1377:T1377,U1377:AI1377)),0)</f>
        <v>3</v>
      </c>
      <c r="H1377" s="7">
        <f t="shared" si="809"/>
        <v>1</v>
      </c>
      <c r="I1377" s="49">
        <f t="shared" si="810"/>
        <v>53665</v>
      </c>
      <c r="J1377" s="177">
        <f t="shared" si="807"/>
        <v>0.53205833655552581</v>
      </c>
      <c r="K1377" s="2"/>
      <c r="L1377" s="2">
        <f t="shared" si="811"/>
        <v>0.18534051138673249</v>
      </c>
      <c r="M1377" s="2">
        <f t="shared" si="812"/>
        <v>0</v>
      </c>
      <c r="N1377" s="2">
        <f t="shared" si="813"/>
        <v>0</v>
      </c>
      <c r="O1377" s="2">
        <f t="shared" si="806"/>
        <v>9.0211474971000266E-2</v>
      </c>
      <c r="P1377" s="2">
        <f t="shared" si="814"/>
        <v>0.71739884794225828</v>
      </c>
      <c r="Q1377" s="2">
        <f t="shared" si="823"/>
        <v>7.0491657000090191E-3</v>
      </c>
      <c r="R1377" s="1">
        <v>18694</v>
      </c>
      <c r="U1377" s="1">
        <v>9099</v>
      </c>
      <c r="V1377" s="1">
        <v>72359</v>
      </c>
      <c r="W1377" s="1">
        <f>372+252+87</f>
        <v>711</v>
      </c>
      <c r="AK1377" s="7">
        <f t="shared" si="815"/>
        <v>4</v>
      </c>
      <c r="AL1377" s="7">
        <f t="shared" si="816"/>
        <v>0</v>
      </c>
      <c r="AM1377" s="7">
        <f t="shared" si="817"/>
        <v>0</v>
      </c>
      <c r="AN1377" s="2">
        <f t="shared" si="818"/>
        <v>7.0491657000089228E-3</v>
      </c>
      <c r="AO1377" s="2">
        <f t="shared" si="819"/>
        <v>0</v>
      </c>
      <c r="AP1377" s="2">
        <f t="shared" si="820"/>
        <v>0</v>
      </c>
      <c r="AR1377" t="str">
        <f t="shared" si="821"/>
        <v>Suffolk</v>
      </c>
      <c r="AS1377" t="s">
        <v>1928</v>
      </c>
      <c r="AT1377" s="184"/>
      <c r="AV1377" s="97">
        <v>36</v>
      </c>
      <c r="AW1377" s="99">
        <v>103</v>
      </c>
      <c r="AX1377" s="105">
        <f t="shared" si="822"/>
        <v>36103</v>
      </c>
      <c r="AZ1377" s="7" t="s">
        <v>2951</v>
      </c>
      <c r="BA1377" t="s">
        <v>3184</v>
      </c>
      <c r="BB1377" s="223"/>
      <c r="BC1377" s="223"/>
    </row>
    <row r="1378" spans="1:55" hidden="1" outlineLevel="1">
      <c r="A1378" t="s">
        <v>162</v>
      </c>
      <c r="B1378" t="s">
        <v>1928</v>
      </c>
      <c r="C1378" s="1">
        <f t="shared" si="808"/>
        <v>4026</v>
      </c>
      <c r="D1378" s="7">
        <f>IF(R1378&gt;0,RANK(R1378,(R1378:T1378,U1378:AI1378)),0)</f>
        <v>2</v>
      </c>
      <c r="E1378" s="7">
        <f>IF(S1378&gt;0,RANK(S1378,(R1378:T1378,U1378:AI1378)),0)</f>
        <v>0</v>
      </c>
      <c r="F1378" s="7">
        <f>IF(T1378&gt;0,RANK(T1378,(R1378:T1378,U1378:AI1378)),0)</f>
        <v>0</v>
      </c>
      <c r="G1378" s="7">
        <f>IF(U1378&gt;0,RANK(U1378,(R1378:T1378,U1378:AI1378)),0)</f>
        <v>3</v>
      </c>
      <c r="H1378" s="7">
        <f t="shared" si="809"/>
        <v>1</v>
      </c>
      <c r="I1378" s="49">
        <f t="shared" si="810"/>
        <v>2055</v>
      </c>
      <c r="J1378" s="177">
        <f t="shared" si="807"/>
        <v>0.51043219076005963</v>
      </c>
      <c r="K1378" s="2"/>
      <c r="L1378" s="2">
        <f t="shared" si="811"/>
        <v>0.1706408345752608</v>
      </c>
      <c r="M1378" s="2">
        <f t="shared" si="812"/>
        <v>0</v>
      </c>
      <c r="N1378" s="2">
        <f t="shared" si="813"/>
        <v>0</v>
      </c>
      <c r="O1378" s="2">
        <f t="shared" si="806"/>
        <v>0.13263785394932937</v>
      </c>
      <c r="P1378" s="2">
        <f t="shared" si="814"/>
        <v>0.68107302533532044</v>
      </c>
      <c r="Q1378" s="2">
        <f t="shared" si="823"/>
        <v>1.5648286140089396E-2</v>
      </c>
      <c r="R1378" s="1">
        <v>687</v>
      </c>
      <c r="U1378" s="1">
        <v>534</v>
      </c>
      <c r="V1378" s="1">
        <v>2742</v>
      </c>
      <c r="W1378" s="1">
        <v>63</v>
      </c>
      <c r="AK1378" s="7">
        <f t="shared" si="815"/>
        <v>4</v>
      </c>
      <c r="AL1378" s="7">
        <f t="shared" si="816"/>
        <v>0</v>
      </c>
      <c r="AM1378" s="7">
        <f t="shared" si="817"/>
        <v>0</v>
      </c>
      <c r="AN1378" s="2">
        <f t="shared" si="818"/>
        <v>1.564828614008942E-2</v>
      </c>
      <c r="AO1378" s="2">
        <f t="shared" si="819"/>
        <v>0</v>
      </c>
      <c r="AP1378" s="2">
        <f t="shared" si="820"/>
        <v>0</v>
      </c>
      <c r="AR1378" t="str">
        <f t="shared" si="821"/>
        <v>Sullivan</v>
      </c>
      <c r="AS1378" t="s">
        <v>1928</v>
      </c>
      <c r="AT1378" s="184">
        <v>19</v>
      </c>
      <c r="AV1378" s="97">
        <v>36</v>
      </c>
      <c r="AW1378" s="99">
        <v>105</v>
      </c>
      <c r="AX1378" s="105">
        <f t="shared" si="822"/>
        <v>36105</v>
      </c>
      <c r="AZ1378" s="7" t="s">
        <v>2951</v>
      </c>
      <c r="BA1378" t="s">
        <v>3184</v>
      </c>
      <c r="BB1378" s="223"/>
      <c r="BC1378" s="223"/>
    </row>
    <row r="1379" spans="1:55" hidden="1" outlineLevel="1">
      <c r="A1379" t="s">
        <v>2413</v>
      </c>
      <c r="B1379" t="s">
        <v>1928</v>
      </c>
      <c r="C1379" s="1">
        <f t="shared" si="808"/>
        <v>6005</v>
      </c>
      <c r="D1379" s="7">
        <f>IF(R1379&gt;0,RANK(R1379,(R1379:T1379,U1379:AI1379)),0)</f>
        <v>2</v>
      </c>
      <c r="E1379" s="7">
        <f>IF(S1379&gt;0,RANK(S1379,(R1379:T1379,U1379:AI1379)),0)</f>
        <v>0</v>
      </c>
      <c r="F1379" s="7">
        <f>IF(T1379&gt;0,RANK(T1379,(R1379:T1379,U1379:AI1379)),0)</f>
        <v>0</v>
      </c>
      <c r="G1379" s="7">
        <f>IF(U1379&gt;0,RANK(U1379,(R1379:T1379,U1379:AI1379)),0)</f>
        <v>3</v>
      </c>
      <c r="H1379" s="7">
        <f t="shared" si="809"/>
        <v>1</v>
      </c>
      <c r="I1379" s="49">
        <f t="shared" si="810"/>
        <v>1380</v>
      </c>
      <c r="J1379" s="177">
        <f t="shared" si="807"/>
        <v>0.22980849292256453</v>
      </c>
      <c r="K1379" s="2"/>
      <c r="L1379" s="2">
        <f t="shared" si="811"/>
        <v>0.25745212323064115</v>
      </c>
      <c r="M1379" s="2">
        <f t="shared" si="812"/>
        <v>0</v>
      </c>
      <c r="N1379" s="2">
        <f t="shared" si="813"/>
        <v>0</v>
      </c>
      <c r="O1379" s="2">
        <f t="shared" si="806"/>
        <v>0.23796835970024979</v>
      </c>
      <c r="P1379" s="2">
        <f t="shared" si="814"/>
        <v>0.48726061615320565</v>
      </c>
      <c r="Q1379" s="2">
        <f t="shared" si="823"/>
        <v>1.7318900915903435E-2</v>
      </c>
      <c r="R1379" s="1">
        <v>1546</v>
      </c>
      <c r="U1379" s="1">
        <v>1429</v>
      </c>
      <c r="V1379" s="1">
        <v>2926</v>
      </c>
      <c r="W1379" s="1">
        <v>104</v>
      </c>
      <c r="AK1379" s="7">
        <f t="shared" si="815"/>
        <v>4</v>
      </c>
      <c r="AL1379" s="7">
        <f t="shared" si="816"/>
        <v>0</v>
      </c>
      <c r="AM1379" s="7">
        <f t="shared" si="817"/>
        <v>0</v>
      </c>
      <c r="AN1379" s="2">
        <f t="shared" si="818"/>
        <v>1.7318900915903414E-2</v>
      </c>
      <c r="AO1379" s="2">
        <f t="shared" si="819"/>
        <v>0</v>
      </c>
      <c r="AP1379" s="2">
        <f t="shared" si="820"/>
        <v>0</v>
      </c>
      <c r="AR1379" t="str">
        <f t="shared" si="821"/>
        <v>Tioga</v>
      </c>
      <c r="AS1379" t="s">
        <v>1928</v>
      </c>
      <c r="AT1379" s="184"/>
      <c r="AV1379" s="97">
        <v>36</v>
      </c>
      <c r="AW1379" s="99">
        <v>107</v>
      </c>
      <c r="AX1379" s="105">
        <f t="shared" si="822"/>
        <v>36107</v>
      </c>
      <c r="AZ1379" s="7" t="s">
        <v>2951</v>
      </c>
      <c r="BA1379" t="s">
        <v>3184</v>
      </c>
      <c r="BB1379" s="223"/>
      <c r="BC1379" s="223"/>
    </row>
    <row r="1380" spans="1:55" hidden="1" outlineLevel="1">
      <c r="A1380" t="s">
        <v>1525</v>
      </c>
      <c r="B1380" t="s">
        <v>1928</v>
      </c>
      <c r="C1380" s="1">
        <f t="shared" si="808"/>
        <v>4926</v>
      </c>
      <c r="D1380" s="7">
        <f>IF(R1380&gt;0,RANK(R1380,(R1380:T1380,U1380:AI1380)),0)</f>
        <v>2</v>
      </c>
      <c r="E1380" s="7">
        <f>IF(S1380&gt;0,RANK(S1380,(R1380:T1380,U1380:AI1380)),0)</f>
        <v>0</v>
      </c>
      <c r="F1380" s="7">
        <f>IF(T1380&gt;0,RANK(T1380,(R1380:T1380,U1380:AI1380)),0)</f>
        <v>0</v>
      </c>
      <c r="G1380" s="7">
        <f>IF(U1380&gt;0,RANK(U1380,(R1380:T1380,U1380:AI1380)),0)</f>
        <v>3</v>
      </c>
      <c r="H1380" s="7">
        <f t="shared" si="809"/>
        <v>1</v>
      </c>
      <c r="I1380" s="49">
        <f t="shared" si="810"/>
        <v>130</v>
      </c>
      <c r="J1380" s="177">
        <f t="shared" si="807"/>
        <v>2.6390580592773039E-2</v>
      </c>
      <c r="K1380" s="2"/>
      <c r="L1380" s="2">
        <f t="shared" si="811"/>
        <v>0.34328055217214781</v>
      </c>
      <c r="M1380" s="2">
        <f t="shared" si="812"/>
        <v>0</v>
      </c>
      <c r="N1380" s="2">
        <f t="shared" si="813"/>
        <v>0</v>
      </c>
      <c r="O1380" s="2">
        <f t="shared" si="806"/>
        <v>0.27243199350385711</v>
      </c>
      <c r="P1380" s="2">
        <f t="shared" si="814"/>
        <v>0.36967113276492081</v>
      </c>
      <c r="Q1380" s="2">
        <f t="shared" si="823"/>
        <v>1.4616321559074275E-2</v>
      </c>
      <c r="R1380" s="1">
        <v>1691</v>
      </c>
      <c r="U1380" s="1">
        <v>1342</v>
      </c>
      <c r="V1380" s="1">
        <v>1821</v>
      </c>
      <c r="W1380" s="1">
        <v>72</v>
      </c>
      <c r="AK1380" s="7">
        <f t="shared" si="815"/>
        <v>4</v>
      </c>
      <c r="AL1380" s="7">
        <f t="shared" si="816"/>
        <v>0</v>
      </c>
      <c r="AM1380" s="7">
        <f t="shared" si="817"/>
        <v>0</v>
      </c>
      <c r="AN1380" s="2">
        <f t="shared" si="818"/>
        <v>1.4616321559074299E-2</v>
      </c>
      <c r="AO1380" s="2">
        <f t="shared" si="819"/>
        <v>0</v>
      </c>
      <c r="AP1380" s="2">
        <f t="shared" si="820"/>
        <v>0</v>
      </c>
      <c r="AR1380" t="str">
        <f t="shared" si="821"/>
        <v>Tompkins</v>
      </c>
      <c r="AS1380" t="s">
        <v>1928</v>
      </c>
      <c r="AT1380" s="184">
        <v>23</v>
      </c>
      <c r="AV1380" s="97">
        <v>36</v>
      </c>
      <c r="AW1380" s="99">
        <v>109</v>
      </c>
      <c r="AX1380" s="105">
        <f t="shared" si="822"/>
        <v>36109</v>
      </c>
      <c r="AZ1380" s="7" t="s">
        <v>2951</v>
      </c>
      <c r="BA1380" t="s">
        <v>3184</v>
      </c>
      <c r="BB1380" s="223"/>
      <c r="BC1380" s="223"/>
    </row>
    <row r="1381" spans="1:55" hidden="1" outlineLevel="1">
      <c r="A1381" t="s">
        <v>2514</v>
      </c>
      <c r="B1381" t="s">
        <v>1928</v>
      </c>
      <c r="C1381" s="1">
        <f t="shared" si="808"/>
        <v>10049</v>
      </c>
      <c r="D1381" s="7">
        <f>IF(R1381&gt;0,RANK(R1381,(R1381:T1381,U1381:AI1381)),0)</f>
        <v>2</v>
      </c>
      <c r="E1381" s="7">
        <f>IF(S1381&gt;0,RANK(S1381,(R1381:T1381,U1381:AI1381)),0)</f>
        <v>0</v>
      </c>
      <c r="F1381" s="7">
        <f>IF(T1381&gt;0,RANK(T1381,(R1381:T1381,U1381:AI1381)),0)</f>
        <v>0</v>
      </c>
      <c r="G1381" s="7">
        <f>IF(U1381&gt;0,RANK(U1381,(R1381:T1381,U1381:AI1381)),0)</f>
        <v>3</v>
      </c>
      <c r="H1381" s="7">
        <f t="shared" si="809"/>
        <v>1</v>
      </c>
      <c r="I1381" s="49">
        <f t="shared" si="810"/>
        <v>4191</v>
      </c>
      <c r="J1381" s="177">
        <f t="shared" si="807"/>
        <v>0.41705642352472883</v>
      </c>
      <c r="K1381" s="2"/>
      <c r="L1381" s="2">
        <f t="shared" si="811"/>
        <v>0.2186287192755498</v>
      </c>
      <c r="M1381" s="2">
        <f t="shared" si="812"/>
        <v>0</v>
      </c>
      <c r="N1381" s="2">
        <f t="shared" si="813"/>
        <v>0</v>
      </c>
      <c r="O1381" s="2">
        <f t="shared" si="806"/>
        <v>0.13255050253756592</v>
      </c>
      <c r="P1381" s="2">
        <f t="shared" si="814"/>
        <v>0.63568514280027866</v>
      </c>
      <c r="Q1381" s="2">
        <f t="shared" si="823"/>
        <v>1.313563538660556E-2</v>
      </c>
      <c r="R1381" s="1">
        <v>2197</v>
      </c>
      <c r="U1381" s="1">
        <v>1332</v>
      </c>
      <c r="V1381" s="1">
        <v>6388</v>
      </c>
      <c r="W1381" s="1">
        <v>132</v>
      </c>
      <c r="AK1381" s="7">
        <f t="shared" si="815"/>
        <v>4</v>
      </c>
      <c r="AL1381" s="7">
        <f t="shared" si="816"/>
        <v>0</v>
      </c>
      <c r="AM1381" s="7">
        <f t="shared" si="817"/>
        <v>0</v>
      </c>
      <c r="AN1381" s="2">
        <f t="shared" si="818"/>
        <v>1.3135635386605633E-2</v>
      </c>
      <c r="AO1381" s="2">
        <f t="shared" si="819"/>
        <v>0</v>
      </c>
      <c r="AP1381" s="2">
        <f t="shared" si="820"/>
        <v>0</v>
      </c>
      <c r="AR1381" t="str">
        <f t="shared" si="821"/>
        <v>Ulster</v>
      </c>
      <c r="AS1381" t="s">
        <v>1928</v>
      </c>
      <c r="AT1381" s="184">
        <v>19</v>
      </c>
      <c r="AV1381" s="97">
        <v>36</v>
      </c>
      <c r="AW1381" s="99">
        <v>111</v>
      </c>
      <c r="AX1381" s="105">
        <f t="shared" si="822"/>
        <v>36111</v>
      </c>
      <c r="AZ1381" s="7" t="s">
        <v>2951</v>
      </c>
      <c r="BA1381" t="s">
        <v>3184</v>
      </c>
      <c r="BB1381" s="223"/>
      <c r="BC1381" s="223"/>
    </row>
    <row r="1382" spans="1:55" hidden="1" outlineLevel="1">
      <c r="A1382" t="s">
        <v>1140</v>
      </c>
      <c r="B1382" t="s">
        <v>1928</v>
      </c>
      <c r="C1382" s="1">
        <f t="shared" si="808"/>
        <v>7832</v>
      </c>
      <c r="D1382" s="7">
        <f>IF(R1382&gt;0,RANK(R1382,(R1382:T1382,U1382:AI1382)),0)</f>
        <v>2</v>
      </c>
      <c r="E1382" s="7">
        <f>IF(S1382&gt;0,RANK(S1382,(R1382:T1382,U1382:AI1382)),0)</f>
        <v>0</v>
      </c>
      <c r="F1382" s="7">
        <f>IF(T1382&gt;0,RANK(T1382,(R1382:T1382,U1382:AI1382)),0)</f>
        <v>0</v>
      </c>
      <c r="G1382" s="7">
        <f>IF(U1382&gt;0,RANK(U1382,(R1382:T1382,U1382:AI1382)),0)</f>
        <v>3</v>
      </c>
      <c r="H1382" s="7">
        <f t="shared" si="809"/>
        <v>1</v>
      </c>
      <c r="I1382" s="49">
        <f t="shared" si="810"/>
        <v>989</v>
      </c>
      <c r="J1382" s="177">
        <f t="shared" si="807"/>
        <v>0.1262768130745659</v>
      </c>
      <c r="K1382" s="2"/>
      <c r="L1382" s="2">
        <f t="shared" si="811"/>
        <v>0.3539325842696629</v>
      </c>
      <c r="M1382" s="2">
        <f t="shared" si="812"/>
        <v>0</v>
      </c>
      <c r="N1382" s="2">
        <f t="shared" si="813"/>
        <v>0</v>
      </c>
      <c r="O1382" s="2">
        <f t="shared" si="806"/>
        <v>0.15398365679264556</v>
      </c>
      <c r="P1382" s="2">
        <f t="shared" si="814"/>
        <v>0.48020939734422879</v>
      </c>
      <c r="Q1382" s="2">
        <f t="shared" si="823"/>
        <v>1.1874361593462723E-2</v>
      </c>
      <c r="R1382" s="1">
        <v>2772</v>
      </c>
      <c r="U1382" s="1">
        <v>1206</v>
      </c>
      <c r="V1382" s="1">
        <v>3761</v>
      </c>
      <c r="W1382" s="1">
        <v>93</v>
      </c>
      <c r="AK1382" s="7">
        <f t="shared" si="815"/>
        <v>4</v>
      </c>
      <c r="AL1382" s="7">
        <f t="shared" si="816"/>
        <v>0</v>
      </c>
      <c r="AM1382" s="7">
        <f t="shared" si="817"/>
        <v>0</v>
      </c>
      <c r="AN1382" s="2">
        <f t="shared" si="818"/>
        <v>1.1874361593462716E-2</v>
      </c>
      <c r="AO1382" s="2">
        <f t="shared" si="819"/>
        <v>0</v>
      </c>
      <c r="AP1382" s="2">
        <f t="shared" si="820"/>
        <v>0</v>
      </c>
      <c r="AR1382" t="str">
        <f t="shared" si="821"/>
        <v>Warren</v>
      </c>
      <c r="AS1382" t="s">
        <v>1928</v>
      </c>
      <c r="AT1382" s="184">
        <v>21</v>
      </c>
      <c r="AV1382" s="97">
        <v>36</v>
      </c>
      <c r="AW1382" s="99">
        <v>113</v>
      </c>
      <c r="AX1382" s="105">
        <f t="shared" si="822"/>
        <v>36113</v>
      </c>
      <c r="AZ1382" s="7" t="s">
        <v>2951</v>
      </c>
      <c r="BA1382" t="s">
        <v>3184</v>
      </c>
      <c r="BB1382" s="223"/>
      <c r="BC1382" s="223"/>
    </row>
    <row r="1383" spans="1:55" hidden="1" outlineLevel="1">
      <c r="A1383" t="s">
        <v>637</v>
      </c>
      <c r="B1383" t="s">
        <v>1928</v>
      </c>
      <c r="C1383" s="1">
        <f t="shared" si="808"/>
        <v>5423</v>
      </c>
      <c r="D1383" s="7">
        <f>IF(R1383&gt;0,RANK(R1383,(R1383:T1383,U1383:AI1383)),0)</f>
        <v>2</v>
      </c>
      <c r="E1383" s="7">
        <f>IF(S1383&gt;0,RANK(S1383,(R1383:T1383,U1383:AI1383)),0)</f>
        <v>0</v>
      </c>
      <c r="F1383" s="7">
        <f>IF(T1383&gt;0,RANK(T1383,(R1383:T1383,U1383:AI1383)),0)</f>
        <v>0</v>
      </c>
      <c r="G1383" s="7">
        <f>IF(U1383&gt;0,RANK(U1383,(R1383:T1383,U1383:AI1383)),0)</f>
        <v>3</v>
      </c>
      <c r="H1383" s="7">
        <f t="shared" si="809"/>
        <v>1</v>
      </c>
      <c r="I1383" s="49">
        <f t="shared" si="810"/>
        <v>619</v>
      </c>
      <c r="J1383" s="177">
        <f t="shared" si="807"/>
        <v>0.11414346302784437</v>
      </c>
      <c r="K1383" s="2"/>
      <c r="L1383" s="2">
        <f t="shared" si="811"/>
        <v>0.33911119306656834</v>
      </c>
      <c r="M1383" s="2">
        <f t="shared" si="812"/>
        <v>0</v>
      </c>
      <c r="N1383" s="2">
        <f t="shared" si="813"/>
        <v>0</v>
      </c>
      <c r="O1383" s="2">
        <f t="shared" si="806"/>
        <v>0.19325096809883829</v>
      </c>
      <c r="P1383" s="2">
        <f t="shared" si="814"/>
        <v>0.45325465609441268</v>
      </c>
      <c r="Q1383" s="2">
        <f t="shared" si="823"/>
        <v>1.4383182740180689E-2</v>
      </c>
      <c r="R1383" s="1">
        <v>1839</v>
      </c>
      <c r="U1383" s="1">
        <v>1048</v>
      </c>
      <c r="V1383" s="1">
        <v>2458</v>
      </c>
      <c r="W1383" s="1">
        <v>78</v>
      </c>
      <c r="AK1383" s="7">
        <f t="shared" si="815"/>
        <v>4</v>
      </c>
      <c r="AL1383" s="7">
        <f t="shared" si="816"/>
        <v>0</v>
      </c>
      <c r="AM1383" s="7">
        <f t="shared" si="817"/>
        <v>0</v>
      </c>
      <c r="AN1383" s="2">
        <f t="shared" si="818"/>
        <v>1.4383182740180711E-2</v>
      </c>
      <c r="AO1383" s="2">
        <f t="shared" si="819"/>
        <v>0</v>
      </c>
      <c r="AP1383" s="2">
        <f t="shared" si="820"/>
        <v>0</v>
      </c>
      <c r="AR1383" t="str">
        <f t="shared" si="821"/>
        <v>Washington</v>
      </c>
      <c r="AS1383" t="s">
        <v>1928</v>
      </c>
      <c r="AT1383" s="184">
        <v>21</v>
      </c>
      <c r="AV1383" s="97">
        <v>36</v>
      </c>
      <c r="AW1383" s="99">
        <v>115</v>
      </c>
      <c r="AX1383" s="105">
        <f t="shared" si="822"/>
        <v>36115</v>
      </c>
      <c r="AZ1383" s="7" t="s">
        <v>2951</v>
      </c>
      <c r="BA1383" t="s">
        <v>3184</v>
      </c>
      <c r="BB1383" s="223"/>
      <c r="BC1383" s="223"/>
    </row>
    <row r="1384" spans="1:55" hidden="1" outlineLevel="1">
      <c r="A1384" t="s">
        <v>2146</v>
      </c>
      <c r="B1384" t="s">
        <v>1928</v>
      </c>
      <c r="C1384" s="1">
        <f t="shared" si="808"/>
        <v>8230</v>
      </c>
      <c r="D1384" s="7">
        <f>IF(R1384&gt;0,RANK(R1384,(R1384:T1384,U1384:AI1384)),0)</f>
        <v>2</v>
      </c>
      <c r="E1384" s="7">
        <f>IF(S1384&gt;0,RANK(S1384,(R1384:T1384,U1384:AI1384)),0)</f>
        <v>0</v>
      </c>
      <c r="F1384" s="7">
        <f>IF(T1384&gt;0,RANK(T1384,(R1384:T1384,U1384:AI1384)),0)</f>
        <v>0</v>
      </c>
      <c r="G1384" s="7">
        <f>IF(U1384&gt;0,RANK(U1384,(R1384:T1384,U1384:AI1384)),0)</f>
        <v>3</v>
      </c>
      <c r="H1384" s="7">
        <f t="shared" si="809"/>
        <v>1</v>
      </c>
      <c r="I1384" s="49">
        <f t="shared" si="810"/>
        <v>2456</v>
      </c>
      <c r="J1384" s="177">
        <f t="shared" si="807"/>
        <v>0.29842041312272177</v>
      </c>
      <c r="K1384" s="2"/>
      <c r="L1384" s="2">
        <f t="shared" si="811"/>
        <v>0.24495747266099635</v>
      </c>
      <c r="M1384" s="2">
        <f t="shared" si="812"/>
        <v>0</v>
      </c>
      <c r="N1384" s="2">
        <f t="shared" si="813"/>
        <v>0</v>
      </c>
      <c r="O1384" s="2">
        <f t="shared" si="806"/>
        <v>0.1976913730255164</v>
      </c>
      <c r="P1384" s="2">
        <f t="shared" si="814"/>
        <v>0.54337788578371815</v>
      </c>
      <c r="Q1384" s="2">
        <f t="shared" si="823"/>
        <v>1.3973268529769101E-2</v>
      </c>
      <c r="R1384" s="1">
        <v>2016</v>
      </c>
      <c r="U1384" s="1">
        <v>1627</v>
      </c>
      <c r="V1384" s="1">
        <v>4472</v>
      </c>
      <c r="W1384" s="1">
        <v>115</v>
      </c>
      <c r="AK1384" s="7">
        <f t="shared" si="815"/>
        <v>4</v>
      </c>
      <c r="AL1384" s="7">
        <f t="shared" si="816"/>
        <v>0</v>
      </c>
      <c r="AM1384" s="7">
        <f t="shared" si="817"/>
        <v>0</v>
      </c>
      <c r="AN1384" s="2">
        <f t="shared" si="818"/>
        <v>1.3973268529769137E-2</v>
      </c>
      <c r="AO1384" s="2">
        <f t="shared" si="819"/>
        <v>0</v>
      </c>
      <c r="AP1384" s="2">
        <f t="shared" si="820"/>
        <v>0</v>
      </c>
      <c r="AR1384" t="str">
        <f t="shared" si="821"/>
        <v>Wayne</v>
      </c>
      <c r="AS1384" t="s">
        <v>1928</v>
      </c>
      <c r="AT1384" s="184">
        <v>24</v>
      </c>
      <c r="AV1384" s="97">
        <v>36</v>
      </c>
      <c r="AW1384" s="99">
        <v>117</v>
      </c>
      <c r="AX1384" s="105">
        <f t="shared" si="822"/>
        <v>36117</v>
      </c>
      <c r="AZ1384" s="7" t="s">
        <v>2951</v>
      </c>
      <c r="BA1384" t="s">
        <v>3184</v>
      </c>
      <c r="BB1384" s="223"/>
      <c r="BC1384" s="223"/>
    </row>
    <row r="1385" spans="1:55" hidden="1" outlineLevel="1">
      <c r="A1385" t="s">
        <v>766</v>
      </c>
      <c r="B1385" t="s">
        <v>1928</v>
      </c>
      <c r="C1385" s="1">
        <f t="shared" si="808"/>
        <v>45094</v>
      </c>
      <c r="D1385" s="7">
        <f>IF(R1385&gt;0,RANK(R1385,(R1385:T1385,U1385:AI1385)),0)</f>
        <v>2</v>
      </c>
      <c r="E1385" s="7">
        <f>IF(S1385&gt;0,RANK(S1385,(R1385:T1385,U1385:AI1385)),0)</f>
        <v>0</v>
      </c>
      <c r="F1385" s="7">
        <f>IF(T1385&gt;0,RANK(T1385,(R1385:T1385,U1385:AI1385)),0)</f>
        <v>0</v>
      </c>
      <c r="G1385" s="7">
        <f>IF(U1385&gt;0,RANK(U1385,(R1385:T1385,U1385:AI1385)),0)</f>
        <v>3</v>
      </c>
      <c r="H1385" s="7">
        <f t="shared" si="809"/>
        <v>1</v>
      </c>
      <c r="I1385" s="49">
        <f t="shared" si="810"/>
        <v>12281</v>
      </c>
      <c r="J1385" s="177">
        <f t="shared" si="807"/>
        <v>0.27234221847695922</v>
      </c>
      <c r="K1385" s="2"/>
      <c r="L1385" s="2">
        <f t="shared" si="811"/>
        <v>0.30157005366567613</v>
      </c>
      <c r="M1385" s="2">
        <f t="shared" si="812"/>
        <v>0</v>
      </c>
      <c r="N1385" s="2">
        <f t="shared" si="813"/>
        <v>0</v>
      </c>
      <c r="O1385" s="2">
        <f t="shared" si="806"/>
        <v>0.11631259147558433</v>
      </c>
      <c r="P1385" s="2">
        <f t="shared" si="814"/>
        <v>0.5739122721426354</v>
      </c>
      <c r="Q1385" s="2">
        <f t="shared" si="823"/>
        <v>8.2050827161040951E-3</v>
      </c>
      <c r="R1385" s="1">
        <v>13599</v>
      </c>
      <c r="U1385" s="1">
        <v>5245</v>
      </c>
      <c r="V1385" s="1">
        <v>25880</v>
      </c>
      <c r="W1385" s="1">
        <f>162+174+34</f>
        <v>370</v>
      </c>
      <c r="AK1385" s="7">
        <f t="shared" si="815"/>
        <v>4</v>
      </c>
      <c r="AL1385" s="7">
        <f t="shared" si="816"/>
        <v>0</v>
      </c>
      <c r="AM1385" s="7">
        <f t="shared" si="817"/>
        <v>0</v>
      </c>
      <c r="AN1385" s="2">
        <f t="shared" si="818"/>
        <v>8.2050827161041385E-3</v>
      </c>
      <c r="AO1385" s="2">
        <f t="shared" si="819"/>
        <v>0</v>
      </c>
      <c r="AP1385" s="2">
        <f t="shared" si="820"/>
        <v>0</v>
      </c>
      <c r="AR1385" t="str">
        <f t="shared" si="821"/>
        <v>Westchester</v>
      </c>
      <c r="AS1385" t="s">
        <v>1928</v>
      </c>
      <c r="AT1385" s="184"/>
      <c r="AV1385" s="97">
        <v>36</v>
      </c>
      <c r="AW1385" s="99">
        <v>119</v>
      </c>
      <c r="AX1385" s="105">
        <f t="shared" si="822"/>
        <v>36119</v>
      </c>
      <c r="AZ1385" s="7" t="s">
        <v>2951</v>
      </c>
      <c r="BA1385" t="s">
        <v>3184</v>
      </c>
      <c r="BB1385" s="223"/>
      <c r="BC1385" s="223"/>
    </row>
    <row r="1386" spans="1:55" hidden="1" outlineLevel="1">
      <c r="A1386" t="s">
        <v>1335</v>
      </c>
      <c r="B1386" t="s">
        <v>1928</v>
      </c>
      <c r="C1386" s="1">
        <f t="shared" si="808"/>
        <v>4283</v>
      </c>
      <c r="D1386" s="7">
        <f>IF(R1386&gt;0,RANK(R1386,(R1386:T1386,U1386:AI1386)),0)</f>
        <v>3</v>
      </c>
      <c r="E1386" s="7">
        <f>IF(S1386&gt;0,RANK(S1386,(R1386:T1386,U1386:AI1386)),0)</f>
        <v>0</v>
      </c>
      <c r="F1386" s="7">
        <f>IF(T1386&gt;0,RANK(T1386,(R1386:T1386,U1386:AI1386)),0)</f>
        <v>0</v>
      </c>
      <c r="G1386" s="7">
        <f>IF(U1386&gt;0,RANK(U1386,(R1386:T1386,U1386:AI1386)),0)</f>
        <v>2</v>
      </c>
      <c r="H1386" s="7">
        <f t="shared" si="809"/>
        <v>1</v>
      </c>
      <c r="I1386" s="49">
        <f t="shared" si="810"/>
        <v>2003</v>
      </c>
      <c r="J1386" s="177">
        <f t="shared" si="807"/>
        <v>0.46766285314032219</v>
      </c>
      <c r="K1386" s="2"/>
      <c r="L1386" s="2">
        <f t="shared" si="811"/>
        <v>0.16904039224842402</v>
      </c>
      <c r="M1386" s="2">
        <f t="shared" si="812"/>
        <v>0</v>
      </c>
      <c r="N1386" s="2">
        <f t="shared" si="813"/>
        <v>0</v>
      </c>
      <c r="O1386" s="2">
        <f t="shared" si="806"/>
        <v>0.17487742236749942</v>
      </c>
      <c r="P1386" s="2">
        <f t="shared" si="814"/>
        <v>0.64254027550782167</v>
      </c>
      <c r="Q1386" s="2">
        <f t="shared" si="823"/>
        <v>1.3541909876254921E-2</v>
      </c>
      <c r="R1386" s="1">
        <v>724</v>
      </c>
      <c r="U1386" s="1">
        <v>749</v>
      </c>
      <c r="V1386" s="1">
        <v>2752</v>
      </c>
      <c r="W1386" s="1">
        <v>58</v>
      </c>
      <c r="AK1386" s="7">
        <f t="shared" si="815"/>
        <v>4</v>
      </c>
      <c r="AL1386" s="7">
        <f t="shared" si="816"/>
        <v>0</v>
      </c>
      <c r="AM1386" s="7">
        <f t="shared" si="817"/>
        <v>0</v>
      </c>
      <c r="AN1386" s="2">
        <f t="shared" si="818"/>
        <v>1.3541909876254962E-2</v>
      </c>
      <c r="AO1386" s="2">
        <f t="shared" si="819"/>
        <v>0</v>
      </c>
      <c r="AP1386" s="2">
        <f t="shared" si="820"/>
        <v>0</v>
      </c>
      <c r="AR1386" t="str">
        <f t="shared" si="821"/>
        <v>Wyoming</v>
      </c>
      <c r="AS1386" t="s">
        <v>1928</v>
      </c>
      <c r="AT1386" s="184">
        <v>27</v>
      </c>
      <c r="AV1386" s="97">
        <v>36</v>
      </c>
      <c r="AW1386" s="99">
        <v>121</v>
      </c>
      <c r="AX1386" s="105">
        <f t="shared" si="822"/>
        <v>36121</v>
      </c>
      <c r="AZ1386" s="7" t="s">
        <v>2951</v>
      </c>
      <c r="BA1386" t="s">
        <v>3184</v>
      </c>
      <c r="BB1386" s="223"/>
      <c r="BC1386" s="223"/>
    </row>
    <row r="1387" spans="1:55" hidden="1" outlineLevel="1">
      <c r="A1387" t="s">
        <v>435</v>
      </c>
      <c r="B1387" t="s">
        <v>1928</v>
      </c>
      <c r="C1387" s="1">
        <f t="shared" si="808"/>
        <v>2736</v>
      </c>
      <c r="D1387" s="7">
        <f>IF(R1387&gt;0,RANK(R1387,(R1387:T1387,U1387:AI1387)),0)</f>
        <v>2</v>
      </c>
      <c r="E1387" s="7">
        <f>IF(S1387&gt;0,RANK(S1387,(R1387:T1387,U1387:AI1387)),0)</f>
        <v>0</v>
      </c>
      <c r="F1387" s="7">
        <f>IF(T1387&gt;0,RANK(T1387,(R1387:T1387,U1387:AI1387)),0)</f>
        <v>0</v>
      </c>
      <c r="G1387" s="7">
        <f>IF(U1387&gt;0,RANK(U1387,(R1387:T1387,U1387:AI1387)),0)</f>
        <v>3</v>
      </c>
      <c r="H1387" s="7">
        <f t="shared" si="809"/>
        <v>1</v>
      </c>
      <c r="I1387" s="49">
        <f t="shared" si="810"/>
        <v>504</v>
      </c>
      <c r="J1387" s="177">
        <f t="shared" si="807"/>
        <v>0.18421052631578946</v>
      </c>
      <c r="K1387" s="2"/>
      <c r="L1387" s="2">
        <f t="shared" si="811"/>
        <v>0.32309941520467839</v>
      </c>
      <c r="M1387" s="2">
        <f t="shared" si="812"/>
        <v>0</v>
      </c>
      <c r="N1387" s="2">
        <f t="shared" si="813"/>
        <v>0</v>
      </c>
      <c r="O1387" s="2">
        <f t="shared" si="806"/>
        <v>0.15533625730994152</v>
      </c>
      <c r="P1387" s="2">
        <f t="shared" si="814"/>
        <v>0.50730994152046782</v>
      </c>
      <c r="Q1387" s="2">
        <f t="shared" si="823"/>
        <v>1.4254385964912242E-2</v>
      </c>
      <c r="R1387" s="1">
        <v>884</v>
      </c>
      <c r="U1387" s="1">
        <v>425</v>
      </c>
      <c r="V1387" s="1">
        <v>1388</v>
      </c>
      <c r="W1387" s="1">
        <v>39</v>
      </c>
      <c r="AK1387" s="7">
        <f t="shared" si="815"/>
        <v>4</v>
      </c>
      <c r="AL1387" s="7">
        <f t="shared" si="816"/>
        <v>0</v>
      </c>
      <c r="AM1387" s="7">
        <f t="shared" si="817"/>
        <v>0</v>
      </c>
      <c r="AN1387" s="2">
        <f t="shared" si="818"/>
        <v>1.425438596491228E-2</v>
      </c>
      <c r="AO1387" s="2">
        <f t="shared" si="819"/>
        <v>0</v>
      </c>
      <c r="AP1387" s="2">
        <f t="shared" si="820"/>
        <v>0</v>
      </c>
      <c r="AR1387" t="str">
        <f t="shared" si="821"/>
        <v>Yates</v>
      </c>
      <c r="AS1387" t="s">
        <v>1928</v>
      </c>
      <c r="AT1387" s="184">
        <v>23</v>
      </c>
      <c r="AV1387" s="97">
        <v>36</v>
      </c>
      <c r="AW1387" s="99">
        <v>123</v>
      </c>
      <c r="AX1387" s="105">
        <f t="shared" si="822"/>
        <v>36123</v>
      </c>
      <c r="AZ1387" s="7" t="s">
        <v>2951</v>
      </c>
      <c r="BA1387" t="s">
        <v>3184</v>
      </c>
      <c r="BB1387" s="223"/>
      <c r="BC1387" s="223"/>
    </row>
    <row r="1388" spans="1:55" hidden="1" outlineLevel="1">
      <c r="A1388" t="s">
        <v>504</v>
      </c>
      <c r="B1388" t="s">
        <v>1928</v>
      </c>
      <c r="C1388" s="1">
        <f t="shared" si="808"/>
        <v>7149</v>
      </c>
      <c r="D1388" s="7">
        <f>IF(R1388&gt;0,RANK(R1388,(R1388:T1388,U1388:AI1388)),0)</f>
        <v>3</v>
      </c>
      <c r="E1388" s="7">
        <f>IF(S1388&gt;0,RANK(S1388,(R1388:T1388,U1388:AI1388)),0)</f>
        <v>0</v>
      </c>
      <c r="F1388" s="7">
        <f>IF(T1388&gt;0,RANK(T1388,(R1388:T1388,U1388:AI1388)),0)</f>
        <v>0</v>
      </c>
      <c r="G1388" s="7">
        <f>IF(U1388&gt;0,RANK(U1388,(R1388:T1388,U1388:AI1388)),0)</f>
        <v>2</v>
      </c>
      <c r="H1388" s="7">
        <f t="shared" si="809"/>
        <v>1</v>
      </c>
      <c r="I1388" s="49">
        <f t="shared" si="810"/>
        <v>3566</v>
      </c>
      <c r="J1388" s="177">
        <f t="shared" si="807"/>
        <v>0.49881102252063225</v>
      </c>
      <c r="K1388" s="2"/>
      <c r="L1388" s="2">
        <f t="shared" si="811"/>
        <v>0.16058189956637292</v>
      </c>
      <c r="M1388" s="2">
        <f t="shared" si="812"/>
        <v>0</v>
      </c>
      <c r="N1388" s="2">
        <f t="shared" si="813"/>
        <v>0</v>
      </c>
      <c r="O1388" s="2">
        <f t="shared" si="806"/>
        <v>0.16281997482165339</v>
      </c>
      <c r="P1388" s="2">
        <f t="shared" si="814"/>
        <v>0.66163099734228559</v>
      </c>
      <c r="Q1388" s="2">
        <f t="shared" si="823"/>
        <v>1.4967128269688157E-2</v>
      </c>
      <c r="R1388" s="1">
        <v>1148</v>
      </c>
      <c r="U1388" s="1">
        <v>1164</v>
      </c>
      <c r="V1388" s="1">
        <v>4730</v>
      </c>
      <c r="W1388" s="1">
        <v>107</v>
      </c>
      <c r="AK1388" s="7">
        <f t="shared" si="815"/>
        <v>4</v>
      </c>
      <c r="AL1388" s="7">
        <f t="shared" si="816"/>
        <v>0</v>
      </c>
      <c r="AM1388" s="7">
        <f t="shared" si="817"/>
        <v>0</v>
      </c>
      <c r="AN1388" s="2">
        <f t="shared" si="818"/>
        <v>1.4967128269688068E-2</v>
      </c>
      <c r="AO1388" s="2">
        <f t="shared" si="819"/>
        <v>0</v>
      </c>
      <c r="AP1388" s="2">
        <f t="shared" si="820"/>
        <v>0</v>
      </c>
      <c r="AR1388" t="str">
        <f t="shared" si="821"/>
        <v>Bronx</v>
      </c>
      <c r="AS1388" t="s">
        <v>1928</v>
      </c>
      <c r="AT1388" s="184"/>
      <c r="AV1388" s="97">
        <v>36</v>
      </c>
      <c r="AW1388" s="99">
        <v>5</v>
      </c>
      <c r="AX1388" s="105">
        <f t="shared" si="822"/>
        <v>36005</v>
      </c>
      <c r="AZ1388" s="7" t="s">
        <v>2951</v>
      </c>
      <c r="BA1388" t="s">
        <v>3184</v>
      </c>
      <c r="BB1388" s="223"/>
      <c r="BC1388" s="223"/>
    </row>
    <row r="1389" spans="1:55" hidden="1" outlineLevel="1">
      <c r="A1389" t="s">
        <v>2610</v>
      </c>
      <c r="B1389" t="s">
        <v>1928</v>
      </c>
      <c r="C1389" s="1">
        <f t="shared" si="808"/>
        <v>25060</v>
      </c>
      <c r="D1389" s="7">
        <f>IF(R1389&gt;0,RANK(R1389,(R1389:T1389,U1389:AI1389)),0)</f>
        <v>3</v>
      </c>
      <c r="E1389" s="7">
        <f>IF(S1389&gt;0,RANK(S1389,(R1389:T1389,U1389:AI1389)),0)</f>
        <v>0</v>
      </c>
      <c r="F1389" s="7">
        <f>IF(T1389&gt;0,RANK(T1389,(R1389:T1389,U1389:AI1389)),0)</f>
        <v>0</v>
      </c>
      <c r="G1389" s="7">
        <f>IF(U1389&gt;0,RANK(U1389,(R1389:T1389,U1389:AI1389)),0)</f>
        <v>2</v>
      </c>
      <c r="H1389" s="7">
        <f t="shared" si="809"/>
        <v>1</v>
      </c>
      <c r="I1389" s="49">
        <f t="shared" si="810"/>
        <v>11048</v>
      </c>
      <c r="J1389" s="177">
        <f t="shared" si="807"/>
        <v>0.44086193136472468</v>
      </c>
      <c r="K1389" s="2"/>
      <c r="L1389" s="2">
        <f t="shared" si="811"/>
        <v>0.16057462090981645</v>
      </c>
      <c r="M1389" s="2">
        <f t="shared" si="812"/>
        <v>0</v>
      </c>
      <c r="N1389" s="2">
        <f t="shared" si="813"/>
        <v>0</v>
      </c>
      <c r="O1389" s="2">
        <f t="shared" si="806"/>
        <v>0.19441340782122904</v>
      </c>
      <c r="P1389" s="2">
        <f t="shared" si="814"/>
        <v>0.63527533918595369</v>
      </c>
      <c r="Q1389" s="2">
        <f t="shared" si="823"/>
        <v>9.7366320830007957E-3</v>
      </c>
      <c r="R1389" s="1">
        <v>4024</v>
      </c>
      <c r="U1389" s="1">
        <v>4872</v>
      </c>
      <c r="V1389" s="1">
        <v>15920</v>
      </c>
      <c r="W1389" s="1">
        <v>244</v>
      </c>
      <c r="AK1389" s="7">
        <f t="shared" si="815"/>
        <v>4</v>
      </c>
      <c r="AL1389" s="7">
        <f t="shared" si="816"/>
        <v>0</v>
      </c>
      <c r="AM1389" s="7">
        <f t="shared" si="817"/>
        <v>0</v>
      </c>
      <c r="AN1389" s="2">
        <f t="shared" si="818"/>
        <v>9.7366320830007975E-3</v>
      </c>
      <c r="AO1389" s="2">
        <f t="shared" si="819"/>
        <v>0</v>
      </c>
      <c r="AP1389" s="2">
        <f t="shared" si="820"/>
        <v>0</v>
      </c>
      <c r="AR1389" t="str">
        <f t="shared" si="821"/>
        <v>Kings</v>
      </c>
      <c r="AS1389" t="s">
        <v>1928</v>
      </c>
      <c r="AT1389" s="184"/>
      <c r="AV1389" s="97">
        <v>36</v>
      </c>
      <c r="AW1389" s="99">
        <v>47</v>
      </c>
      <c r="AX1389" s="105">
        <f t="shared" si="822"/>
        <v>36047</v>
      </c>
      <c r="AZ1389" s="7" t="s">
        <v>2951</v>
      </c>
      <c r="BA1389" t="s">
        <v>3184</v>
      </c>
      <c r="BB1389" s="223"/>
      <c r="BC1389" s="223"/>
    </row>
    <row r="1390" spans="1:55" hidden="1" outlineLevel="1">
      <c r="A1390" t="s">
        <v>1927</v>
      </c>
      <c r="B1390" t="s">
        <v>1928</v>
      </c>
      <c r="C1390" s="1">
        <f t="shared" si="808"/>
        <v>27190</v>
      </c>
      <c r="D1390" s="7">
        <f>IF(R1390&gt;0,RANK(R1390,(R1390:T1390,U1390:AI1390)),0)</f>
        <v>1</v>
      </c>
      <c r="E1390" s="7">
        <f>IF(S1390&gt;0,RANK(S1390,(R1390:T1390,U1390:AI1390)),0)</f>
        <v>0</v>
      </c>
      <c r="F1390" s="7">
        <f>IF(T1390&gt;0,RANK(T1390,(R1390:T1390,U1390:AI1390)),0)</f>
        <v>0</v>
      </c>
      <c r="G1390" s="7">
        <f>IF(U1390&gt;0,RANK(U1390,(R1390:T1390,U1390:AI1390)),0)</f>
        <v>3</v>
      </c>
      <c r="H1390" s="7">
        <f t="shared" si="809"/>
        <v>2</v>
      </c>
      <c r="I1390" s="49">
        <f t="shared" si="810"/>
        <v>985</v>
      </c>
      <c r="J1390" s="177">
        <f t="shared" si="807"/>
        <v>3.6226553880102978E-2</v>
      </c>
      <c r="K1390" s="2"/>
      <c r="L1390" s="2">
        <f t="shared" si="811"/>
        <v>0.44799558661272526</v>
      </c>
      <c r="M1390" s="2">
        <f t="shared" si="812"/>
        <v>0</v>
      </c>
      <c r="N1390" s="2">
        <f t="shared" si="813"/>
        <v>0</v>
      </c>
      <c r="O1390" s="2">
        <f t="shared" si="806"/>
        <v>0.1318867230599485</v>
      </c>
      <c r="P1390" s="2">
        <f t="shared" si="814"/>
        <v>0.41176903273262228</v>
      </c>
      <c r="Q1390" s="2">
        <f t="shared" si="823"/>
        <v>8.3486575947039898E-3</v>
      </c>
      <c r="R1390" s="1">
        <v>12181</v>
      </c>
      <c r="U1390" s="1">
        <v>3586</v>
      </c>
      <c r="V1390" s="1">
        <v>11196</v>
      </c>
      <c r="W1390" s="1">
        <v>227</v>
      </c>
      <c r="AK1390" s="7">
        <f t="shared" si="815"/>
        <v>4</v>
      </c>
      <c r="AL1390" s="7">
        <f t="shared" si="816"/>
        <v>0</v>
      </c>
      <c r="AM1390" s="7">
        <f t="shared" si="817"/>
        <v>0</v>
      </c>
      <c r="AN1390" s="2">
        <f t="shared" si="818"/>
        <v>8.348657594703936E-3</v>
      </c>
      <c r="AO1390" s="2">
        <f t="shared" si="819"/>
        <v>0</v>
      </c>
      <c r="AP1390" s="2">
        <f t="shared" si="820"/>
        <v>0</v>
      </c>
      <c r="AR1390" t="str">
        <f t="shared" si="821"/>
        <v>New York</v>
      </c>
      <c r="AS1390" t="s">
        <v>1928</v>
      </c>
      <c r="AT1390" s="184"/>
      <c r="AV1390" s="97">
        <v>36</v>
      </c>
      <c r="AW1390" s="99">
        <v>61</v>
      </c>
      <c r="AX1390" s="105">
        <f t="shared" si="822"/>
        <v>36061</v>
      </c>
      <c r="AZ1390" s="7" t="s">
        <v>2951</v>
      </c>
      <c r="BA1390" t="s">
        <v>3184</v>
      </c>
      <c r="BB1390" s="223"/>
      <c r="BC1390" s="223"/>
    </row>
    <row r="1391" spans="1:55" hidden="1" outlineLevel="1">
      <c r="A1391" t="s">
        <v>1261</v>
      </c>
      <c r="B1391" t="s">
        <v>1928</v>
      </c>
      <c r="C1391" s="1">
        <f t="shared" si="808"/>
        <v>31369</v>
      </c>
      <c r="D1391" s="7">
        <f>IF(R1391&gt;0,RANK(R1391,(R1391:T1391,U1391:AI1391)),0)</f>
        <v>2</v>
      </c>
      <c r="E1391" s="7">
        <f>IF(S1391&gt;0,RANK(S1391,(R1391:T1391,U1391:AI1391)),0)</f>
        <v>0</v>
      </c>
      <c r="F1391" s="7">
        <f>IF(T1391&gt;0,RANK(T1391,(R1391:T1391,U1391:AI1391)),0)</f>
        <v>0</v>
      </c>
      <c r="G1391" s="7">
        <f>IF(U1391&gt;0,RANK(U1391,(R1391:T1391,U1391:AI1391)),0)</f>
        <v>3</v>
      </c>
      <c r="H1391" s="7">
        <f t="shared" si="809"/>
        <v>1</v>
      </c>
      <c r="I1391" s="49">
        <f t="shared" si="810"/>
        <v>15350</v>
      </c>
      <c r="J1391" s="177">
        <f t="shared" si="807"/>
        <v>0.48933660620357677</v>
      </c>
      <c r="K1391" s="2"/>
      <c r="L1391" s="2">
        <f t="shared" si="811"/>
        <v>0.1785520737033377</v>
      </c>
      <c r="M1391" s="2">
        <f t="shared" si="812"/>
        <v>0</v>
      </c>
      <c r="N1391" s="2">
        <f t="shared" si="813"/>
        <v>0</v>
      </c>
      <c r="O1391" s="2">
        <f t="shared" si="806"/>
        <v>0.14329433517166629</v>
      </c>
      <c r="P1391" s="2">
        <f t="shared" si="814"/>
        <v>0.66788867990691447</v>
      </c>
      <c r="Q1391" s="2">
        <f t="shared" si="823"/>
        <v>1.0264911218081596E-2</v>
      </c>
      <c r="R1391" s="1">
        <v>5601</v>
      </c>
      <c r="U1391" s="1">
        <v>4495</v>
      </c>
      <c r="V1391" s="1">
        <v>20951</v>
      </c>
      <c r="W1391" s="1">
        <v>322</v>
      </c>
      <c r="AK1391" s="7">
        <f t="shared" si="815"/>
        <v>4</v>
      </c>
      <c r="AL1391" s="7">
        <f t="shared" si="816"/>
        <v>0</v>
      </c>
      <c r="AM1391" s="7">
        <f t="shared" si="817"/>
        <v>0</v>
      </c>
      <c r="AN1391" s="2">
        <f t="shared" si="818"/>
        <v>1.0264911218081546E-2</v>
      </c>
      <c r="AO1391" s="2">
        <f t="shared" si="819"/>
        <v>0</v>
      </c>
      <c r="AP1391" s="2">
        <f t="shared" si="820"/>
        <v>0</v>
      </c>
      <c r="AR1391" t="str">
        <f t="shared" si="821"/>
        <v>Queens</v>
      </c>
      <c r="AS1391" t="s">
        <v>1928</v>
      </c>
      <c r="AT1391" s="184"/>
      <c r="AV1391" s="97">
        <v>36</v>
      </c>
      <c r="AW1391" s="99">
        <v>81</v>
      </c>
      <c r="AX1391" s="105">
        <f t="shared" si="822"/>
        <v>36081</v>
      </c>
      <c r="AZ1391" s="7" t="s">
        <v>2951</v>
      </c>
      <c r="BA1391" t="s">
        <v>3184</v>
      </c>
      <c r="BB1391" s="223"/>
      <c r="BC1391" s="223"/>
    </row>
    <row r="1392" spans="1:55" hidden="1" outlineLevel="1">
      <c r="A1392" t="s">
        <v>2350</v>
      </c>
      <c r="B1392" t="s">
        <v>1928</v>
      </c>
      <c r="C1392" s="1">
        <f t="shared" si="808"/>
        <v>26427</v>
      </c>
      <c r="D1392" s="7">
        <f>IF(R1392&gt;0,RANK(R1392,(R1392:T1392,U1392:AI1392)),0)</f>
        <v>2</v>
      </c>
      <c r="E1392" s="7">
        <f>IF(S1392&gt;0,RANK(S1392,(R1392:T1392,U1392:AI1392)),0)</f>
        <v>0</v>
      </c>
      <c r="F1392" s="7">
        <f>IF(T1392&gt;0,RANK(T1392,(R1392:T1392,U1392:AI1392)),0)</f>
        <v>0</v>
      </c>
      <c r="G1392" s="7">
        <f>IF(U1392&gt;0,RANK(U1392,(R1392:T1392,U1392:AI1392)),0)</f>
        <v>3</v>
      </c>
      <c r="H1392" s="7">
        <f t="shared" si="809"/>
        <v>1</v>
      </c>
      <c r="I1392" s="49">
        <f t="shared" si="810"/>
        <v>18831</v>
      </c>
      <c r="J1392" s="177">
        <f t="shared" si="807"/>
        <v>0.71256669315472809</v>
      </c>
      <c r="K1392" s="2"/>
      <c r="L1392" s="2">
        <f t="shared" si="811"/>
        <v>0.10178983615241988</v>
      </c>
      <c r="M1392" s="2">
        <f t="shared" si="812"/>
        <v>0</v>
      </c>
      <c r="N1392" s="2">
        <f t="shared" si="813"/>
        <v>0</v>
      </c>
      <c r="O1392" s="2">
        <f t="shared" si="806"/>
        <v>7.9312824005751695E-2</v>
      </c>
      <c r="P1392" s="2">
        <f t="shared" si="814"/>
        <v>0.81435652930714797</v>
      </c>
      <c r="Q1392" s="2">
        <f t="shared" si="823"/>
        <v>4.5408105346804728E-3</v>
      </c>
      <c r="R1392" s="1">
        <v>2690</v>
      </c>
      <c r="U1392" s="1">
        <v>2096</v>
      </c>
      <c r="V1392" s="1">
        <v>21521</v>
      </c>
      <c r="W1392" s="1">
        <v>120</v>
      </c>
      <c r="AK1392" s="7">
        <f t="shared" si="815"/>
        <v>4</v>
      </c>
      <c r="AL1392" s="7">
        <f t="shared" si="816"/>
        <v>0</v>
      </c>
      <c r="AM1392" s="7">
        <f t="shared" si="817"/>
        <v>0</v>
      </c>
      <c r="AN1392" s="2">
        <f t="shared" si="818"/>
        <v>4.5408105346804407E-3</v>
      </c>
      <c r="AO1392" s="2">
        <f t="shared" si="819"/>
        <v>0</v>
      </c>
      <c r="AP1392" s="2">
        <f t="shared" si="820"/>
        <v>0</v>
      </c>
      <c r="AR1392" t="str">
        <f t="shared" si="821"/>
        <v>Richmond</v>
      </c>
      <c r="AS1392" t="s">
        <v>1928</v>
      </c>
      <c r="AT1392" s="184">
        <v>11</v>
      </c>
      <c r="AV1392" s="97">
        <v>36</v>
      </c>
      <c r="AW1392" s="99">
        <v>85</v>
      </c>
      <c r="AX1392" s="105">
        <f t="shared" si="822"/>
        <v>36085</v>
      </c>
      <c r="AZ1392" s="7" t="s">
        <v>2951</v>
      </c>
      <c r="BA1392" t="s">
        <v>3184</v>
      </c>
      <c r="BB1392" s="223"/>
      <c r="BC1392" s="223"/>
    </row>
    <row r="1393" spans="1:53" collapsed="1">
      <c r="A1393" t="s">
        <v>1927</v>
      </c>
      <c r="B1393" t="s">
        <v>1105</v>
      </c>
      <c r="C1393" s="1">
        <f t="shared" si="808"/>
        <v>931201</v>
      </c>
      <c r="D1393" s="7">
        <f>IF(R1393&gt;0,RANK(R1393,(R1393:T1393,U1393:AI1393)),0)</f>
        <v>2</v>
      </c>
      <c r="E1393" s="7">
        <f>IF(S1393&gt;0,RANK(S1393,(R1393:T1393,U1393:AI1393)),0)</f>
        <v>0</v>
      </c>
      <c r="F1393" s="7">
        <f>IF(T1393&gt;0,RANK(T1393,(R1393:T1393,U1393:AI1393)),0)</f>
        <v>0</v>
      </c>
      <c r="G1393" s="7">
        <f>IF(U1393&gt;0,RANK(U1393,(R1393:T1393,U1393:AI1393)),0)</f>
        <v>3</v>
      </c>
      <c r="H1393" s="7">
        <f t="shared" si="809"/>
        <v>1</v>
      </c>
      <c r="I1393" s="49">
        <f t="shared" si="810"/>
        <v>323356</v>
      </c>
      <c r="J1393" s="177">
        <f t="shared" si="807"/>
        <v>0.3472461906720461</v>
      </c>
      <c r="K1393" s="2"/>
      <c r="L1393" s="2">
        <f t="shared" si="811"/>
        <v>0.24824500832795499</v>
      </c>
      <c r="M1393" s="2">
        <f t="shared" si="812"/>
        <v>0</v>
      </c>
      <c r="N1393" s="2">
        <f t="shared" si="813"/>
        <v>0</v>
      </c>
      <c r="O1393" s="2">
        <f t="shared" si="806"/>
        <v>0.14613708533388603</v>
      </c>
      <c r="P1393" s="2">
        <f t="shared" si="814"/>
        <v>0.59549119900000103</v>
      </c>
      <c r="Q1393" s="2">
        <f t="shared" si="823"/>
        <v>1.0126707338157903E-2</v>
      </c>
      <c r="R1393" s="1">
        <f>SUM(R1331:R1392)</f>
        <v>231166</v>
      </c>
      <c r="U1393" s="1">
        <f>SUM(U1331:U1392)</f>
        <v>136083</v>
      </c>
      <c r="V1393" s="1">
        <f>SUM(V1331:V1392)</f>
        <v>554522</v>
      </c>
      <c r="W1393" s="1">
        <f>SUM(W1331:W1392)</f>
        <v>9430</v>
      </c>
      <c r="Z1393" s="83"/>
      <c r="AA1393" s="83"/>
      <c r="AB1393" s="83"/>
      <c r="AC1393" s="1">
        <f>SUM(AC1331:AC1392)</f>
        <v>0</v>
      </c>
      <c r="AE1393" s="83"/>
      <c r="AK1393" s="7">
        <f t="shared" si="815"/>
        <v>4</v>
      </c>
      <c r="AL1393" s="7">
        <f t="shared" si="816"/>
        <v>0</v>
      </c>
      <c r="AM1393" s="7">
        <f t="shared" si="817"/>
        <v>0</v>
      </c>
      <c r="AN1393" s="2">
        <f t="shared" si="818"/>
        <v>1.0126707338157927E-2</v>
      </c>
      <c r="AO1393" s="2">
        <f t="shared" si="819"/>
        <v>0</v>
      </c>
      <c r="AP1393" s="2">
        <f t="shared" si="820"/>
        <v>0</v>
      </c>
      <c r="AR1393" t="str">
        <f t="shared" si="821"/>
        <v>New York</v>
      </c>
      <c r="AS1393" t="s">
        <v>1105</v>
      </c>
      <c r="AT1393" s="184"/>
      <c r="AV1393" s="97">
        <v>36</v>
      </c>
      <c r="AW1393" s="99"/>
      <c r="AX1393" s="97">
        <v>36</v>
      </c>
      <c r="AZ1393" s="7" t="s">
        <v>1619</v>
      </c>
      <c r="BA1393" t="s">
        <v>3184</v>
      </c>
    </row>
    <row r="1394" spans="1:53" s="1" customFormat="1">
      <c r="A1394"/>
      <c r="B1394"/>
      <c r="D1394" s="7"/>
      <c r="E1394" s="7"/>
      <c r="F1394" s="7"/>
      <c r="G1394" s="7"/>
      <c r="H1394" s="7"/>
      <c r="I1394" s="49"/>
      <c r="J1394" s="177"/>
      <c r="L1394" s="2"/>
      <c r="M1394" s="2"/>
      <c r="N1394" s="2"/>
      <c r="O1394" s="2"/>
      <c r="P1394" s="2"/>
      <c r="Q1394" s="2"/>
      <c r="U1394" s="83"/>
      <c r="X1394" s="83"/>
      <c r="AB1394" s="83"/>
      <c r="AK1394" s="7"/>
      <c r="AL1394" s="7"/>
      <c r="AM1394" s="7"/>
      <c r="AN1394" s="2"/>
      <c r="AO1394" s="2"/>
      <c r="AP1394" s="2"/>
      <c r="AQ1394" s="2"/>
      <c r="AR1394"/>
      <c r="AS1394"/>
      <c r="AT1394" s="184"/>
      <c r="AV1394" s="97"/>
      <c r="AW1394" s="99"/>
      <c r="AX1394" s="105"/>
      <c r="AZ1394" s="7"/>
      <c r="BA1394"/>
    </row>
    <row r="1395" spans="1:53" ht="13" hidden="1" customHeight="1" outlineLevel="1">
      <c r="A1395" t="s">
        <v>2014</v>
      </c>
      <c r="B1395" t="s">
        <v>860</v>
      </c>
      <c r="C1395" s="1">
        <f t="shared" ref="C1395:C1426" si="824">SUM(R1395:AI1395)</f>
        <v>17201</v>
      </c>
      <c r="D1395" s="7">
        <f>IF(R1395&gt;0,RANK(R1395,(R1395:T1395,U1395:AI1395)),0)</f>
        <v>3</v>
      </c>
      <c r="E1395" s="7">
        <f>IF(S1395&gt;0,RANK(S1395,(R1395:T1395,U1395:AI1395)),0)</f>
        <v>7</v>
      </c>
      <c r="F1395" s="7">
        <f>IF(T1395&gt;0,RANK(T1395,(R1395:T1395,U1395:AI1395)),0)</f>
        <v>4</v>
      </c>
      <c r="G1395" s="7">
        <f>IF(U1395&gt;0,RANK(U1395,(R1395:T1395,U1395:AI1395)),0)</f>
        <v>1</v>
      </c>
      <c r="H1395" s="7">
        <f t="shared" ref="H1395:H1426" si="825">IF(V1395&gt;0,RANK(V1395,(R1395:AB1395)),0)</f>
        <v>2</v>
      </c>
      <c r="I1395" s="49">
        <f t="shared" ref="I1395:I1426" si="826">MAX(R1395:AA1395)-LARGE(R1395:AA1395,2)</f>
        <v>454</v>
      </c>
      <c r="J1395" s="177">
        <f t="shared" si="807"/>
        <v>2.6393814313121329E-2</v>
      </c>
      <c r="K1395" s="2"/>
      <c r="L1395" s="2">
        <f t="shared" ref="L1395:L1426" si="827">IF($C1395=0,"-",R1395/$C1395)</f>
        <v>0.10511016801348759</v>
      </c>
      <c r="M1395" s="2">
        <f t="shared" ref="M1395:M1426" si="828">IF($C1395=0,"-",S1395/$C1395)</f>
        <v>2.6161269693622466E-3</v>
      </c>
      <c r="N1395" s="2">
        <f t="shared" ref="N1395:N1426" si="829">IF($C1395=0,"-",T1395/$C1395)</f>
        <v>7.6100226731004014E-2</v>
      </c>
      <c r="O1395" s="2">
        <f t="shared" si="806"/>
        <v>0.40927853031800476</v>
      </c>
      <c r="P1395" s="2">
        <f t="shared" ref="P1395:P1426" si="830">IF($C1395=0,"-",V1395/$C1395)</f>
        <v>0.38288471600488344</v>
      </c>
      <c r="Q1395" s="2">
        <f t="shared" si="823"/>
        <v>2.4010231963257966E-2</v>
      </c>
      <c r="R1395" s="1">
        <v>1808</v>
      </c>
      <c r="S1395" s="1">
        <v>45</v>
      </c>
      <c r="T1395" s="1">
        <v>1309</v>
      </c>
      <c r="U1395" s="1">
        <v>7040</v>
      </c>
      <c r="V1395" s="1">
        <v>6586</v>
      </c>
      <c r="W1395" s="1">
        <v>194</v>
      </c>
      <c r="X1395" s="1">
        <v>8</v>
      </c>
      <c r="Y1395" s="1">
        <v>15</v>
      </c>
      <c r="Z1395" s="1">
        <v>42</v>
      </c>
      <c r="AA1395" s="1">
        <v>91</v>
      </c>
      <c r="AD1395" s="1">
        <v>45</v>
      </c>
      <c r="AF1395" s="1">
        <v>12</v>
      </c>
      <c r="AI1395" s="1">
        <v>6</v>
      </c>
      <c r="AK1395" s="7">
        <f t="shared" ref="AK1395:AK1426" si="831">IF(W1395&gt;0,RANK(W1395,(R1395:AB1395)),0)</f>
        <v>5</v>
      </c>
      <c r="AL1395" s="7">
        <f t="shared" ref="AL1395:AL1426" si="832">IF(X1395&gt;0,RANK(X1395,(R1395:AB1395)),0)</f>
        <v>10</v>
      </c>
      <c r="AM1395" s="7">
        <f t="shared" ref="AM1395:AM1426" si="833">IF(Y1395&gt;0,RANK(Y1395,(R1395:AB1395)),0)</f>
        <v>9</v>
      </c>
      <c r="AN1395" s="2">
        <f t="shared" ref="AN1395:AN1426" si="834">IF($C1395=0,"-",W1395/$C1395)</f>
        <v>1.1278414045695018E-2</v>
      </c>
      <c r="AO1395" s="2">
        <f t="shared" ref="AO1395:AO1426" si="835">IF($C1395=0,"-",X1395/$C1395)</f>
        <v>4.650892389977327E-4</v>
      </c>
      <c r="AP1395" s="2">
        <f t="shared" ref="AP1395:AP1426" si="836">IF($C1395=0,"-",Y1395/$C1395)</f>
        <v>8.7204232312074876E-4</v>
      </c>
      <c r="AR1395" t="str">
        <f t="shared" ref="AR1395:AR1426" si="837">A1395</f>
        <v>Alamance</v>
      </c>
      <c r="AS1395" t="s">
        <v>860</v>
      </c>
      <c r="AT1395" s="184"/>
      <c r="AV1395" s="97">
        <v>37</v>
      </c>
      <c r="AW1395" s="99">
        <v>1</v>
      </c>
      <c r="AX1395" s="105">
        <f t="shared" ref="AX1395:AX1426" si="838">AV1395*1000+AW1395</f>
        <v>37001</v>
      </c>
      <c r="AZ1395" s="7" t="s">
        <v>2951</v>
      </c>
      <c r="BA1395" t="s">
        <v>3184</v>
      </c>
    </row>
    <row r="1396" spans="1:53" ht="13" hidden="1" customHeight="1" outlineLevel="1">
      <c r="A1396" t="s">
        <v>120</v>
      </c>
      <c r="B1396" t="s">
        <v>860</v>
      </c>
      <c r="C1396" s="1">
        <f t="shared" si="824"/>
        <v>6241</v>
      </c>
      <c r="D1396" s="7">
        <f>IF(R1396&gt;0,RANK(R1396,(R1396:T1396,U1396:AI1396)),0)</f>
        <v>3</v>
      </c>
      <c r="E1396" s="7">
        <f>IF(S1396&gt;0,RANK(S1396,(R1396:T1396,U1396:AI1396)),0)</f>
        <v>8</v>
      </c>
      <c r="F1396" s="7">
        <f>IF(T1396&gt;0,RANK(T1396,(R1396:T1396,U1396:AI1396)),0)</f>
        <v>4</v>
      </c>
      <c r="G1396" s="7">
        <f>IF(U1396&gt;0,RANK(U1396,(R1396:T1396,U1396:AI1396)),0)</f>
        <v>1</v>
      </c>
      <c r="H1396" s="7">
        <f t="shared" si="825"/>
        <v>2</v>
      </c>
      <c r="I1396" s="49">
        <f t="shared" si="826"/>
        <v>228</v>
      </c>
      <c r="J1396" s="177">
        <f t="shared" si="807"/>
        <v>3.653260695401378E-2</v>
      </c>
      <c r="K1396" s="2"/>
      <c r="L1396" s="2">
        <f t="shared" si="827"/>
        <v>5.9926293863162956E-2</v>
      </c>
      <c r="M1396" s="2">
        <f t="shared" si="828"/>
        <v>3.5250761095978207E-3</v>
      </c>
      <c r="N1396" s="2">
        <f t="shared" si="829"/>
        <v>3.8936067937830478E-2</v>
      </c>
      <c r="O1396" s="2">
        <f t="shared" si="806"/>
        <v>0.45537574106713669</v>
      </c>
      <c r="P1396" s="2">
        <f t="shared" si="830"/>
        <v>0.41884313411312291</v>
      </c>
      <c r="Q1396" s="2">
        <f t="shared" si="823"/>
        <v>2.3393686909149169E-2</v>
      </c>
      <c r="R1396" s="1">
        <v>374</v>
      </c>
      <c r="S1396" s="1">
        <v>22</v>
      </c>
      <c r="T1396" s="1">
        <v>243</v>
      </c>
      <c r="U1396" s="1">
        <v>2842</v>
      </c>
      <c r="V1396" s="1">
        <v>2614</v>
      </c>
      <c r="W1396" s="1">
        <v>50</v>
      </c>
      <c r="X1396" s="1">
        <v>2</v>
      </c>
      <c r="Y1396" s="1">
        <v>8</v>
      </c>
      <c r="Z1396" s="1">
        <v>13</v>
      </c>
      <c r="AA1396" s="1">
        <v>36</v>
      </c>
      <c r="AD1396" s="1">
        <v>32</v>
      </c>
      <c r="AF1396" s="1">
        <v>4</v>
      </c>
      <c r="AI1396" s="1">
        <v>1</v>
      </c>
      <c r="AK1396" s="7">
        <f t="shared" si="831"/>
        <v>5</v>
      </c>
      <c r="AL1396" s="7">
        <f t="shared" si="832"/>
        <v>10</v>
      </c>
      <c r="AM1396" s="7">
        <f t="shared" si="833"/>
        <v>9</v>
      </c>
      <c r="AN1396" s="2">
        <f t="shared" si="834"/>
        <v>8.0115366127223205E-3</v>
      </c>
      <c r="AO1396" s="2">
        <f t="shared" si="835"/>
        <v>3.204614645088928E-4</v>
      </c>
      <c r="AP1396" s="2">
        <f t="shared" si="836"/>
        <v>1.2818458580355712E-3</v>
      </c>
      <c r="AR1396" t="str">
        <f t="shared" si="837"/>
        <v>Alexander</v>
      </c>
      <c r="AS1396" t="s">
        <v>860</v>
      </c>
      <c r="AT1396" s="184">
        <v>5</v>
      </c>
      <c r="AV1396" s="97">
        <v>37</v>
      </c>
      <c r="AW1396" s="99">
        <v>3</v>
      </c>
      <c r="AX1396" s="105">
        <f t="shared" si="838"/>
        <v>37003</v>
      </c>
      <c r="AZ1396" s="7" t="s">
        <v>2951</v>
      </c>
      <c r="BA1396" t="s">
        <v>3184</v>
      </c>
    </row>
    <row r="1397" spans="1:53" ht="13" hidden="1" customHeight="1" outlineLevel="1">
      <c r="A1397" t="s">
        <v>2942</v>
      </c>
      <c r="B1397" t="s">
        <v>860</v>
      </c>
      <c r="C1397" s="1">
        <f t="shared" si="824"/>
        <v>1601</v>
      </c>
      <c r="D1397" s="7">
        <f>IF(R1397&gt;0,RANK(R1397,(R1397:T1397,U1397:AI1397)),0)</f>
        <v>3</v>
      </c>
      <c r="E1397" s="7">
        <f>IF(S1397&gt;0,RANK(S1397,(R1397:T1397,U1397:AI1397)),0)</f>
        <v>7</v>
      </c>
      <c r="F1397" s="7">
        <f>IF(T1397&gt;0,RANK(T1397,(R1397:T1397,U1397:AI1397)),0)</f>
        <v>4</v>
      </c>
      <c r="G1397" s="7">
        <f>IF(U1397&gt;0,RANK(U1397,(R1397:T1397,U1397:AI1397)),0)</f>
        <v>2</v>
      </c>
      <c r="H1397" s="7">
        <f t="shared" si="825"/>
        <v>1</v>
      </c>
      <c r="I1397" s="49">
        <f t="shared" si="826"/>
        <v>296</v>
      </c>
      <c r="J1397" s="177">
        <f t="shared" si="807"/>
        <v>0.18488444722048719</v>
      </c>
      <c r="K1397" s="2"/>
      <c r="L1397" s="2">
        <f t="shared" si="827"/>
        <v>9.9937539038101181E-2</v>
      </c>
      <c r="M1397" s="2">
        <f t="shared" si="828"/>
        <v>3.7476577139287947E-3</v>
      </c>
      <c r="N1397" s="2">
        <f t="shared" si="829"/>
        <v>6.1836352279825112E-2</v>
      </c>
      <c r="O1397" s="2">
        <f t="shared" si="806"/>
        <v>0.31355402873204247</v>
      </c>
      <c r="P1397" s="2">
        <f t="shared" si="830"/>
        <v>0.49843847595252966</v>
      </c>
      <c r="Q1397" s="2">
        <f t="shared" si="823"/>
        <v>2.2485946283572811E-2</v>
      </c>
      <c r="R1397" s="1">
        <v>160</v>
      </c>
      <c r="S1397" s="1">
        <v>6</v>
      </c>
      <c r="T1397" s="1">
        <v>99</v>
      </c>
      <c r="U1397" s="1">
        <v>502</v>
      </c>
      <c r="V1397" s="1">
        <v>798</v>
      </c>
      <c r="W1397" s="1">
        <v>12</v>
      </c>
      <c r="X1397" s="1">
        <v>4</v>
      </c>
      <c r="Y1397" s="1">
        <v>2</v>
      </c>
      <c r="Z1397" s="1">
        <v>3</v>
      </c>
      <c r="AA1397" s="1">
        <v>4</v>
      </c>
      <c r="AD1397" s="1">
        <v>9</v>
      </c>
      <c r="AF1397" s="1">
        <v>2</v>
      </c>
      <c r="AI1397" s="1">
        <v>0</v>
      </c>
      <c r="AK1397" s="7">
        <f t="shared" si="831"/>
        <v>5</v>
      </c>
      <c r="AL1397" s="7">
        <f t="shared" si="832"/>
        <v>7</v>
      </c>
      <c r="AM1397" s="7">
        <f t="shared" si="833"/>
        <v>10</v>
      </c>
      <c r="AN1397" s="2">
        <f t="shared" si="834"/>
        <v>7.4953154278575894E-3</v>
      </c>
      <c r="AO1397" s="2">
        <f t="shared" si="835"/>
        <v>2.4984384759525295E-3</v>
      </c>
      <c r="AP1397" s="2">
        <f t="shared" si="836"/>
        <v>1.2492192379762648E-3</v>
      </c>
      <c r="AR1397" t="str">
        <f t="shared" si="837"/>
        <v>Alleghany</v>
      </c>
      <c r="AS1397" t="s">
        <v>860</v>
      </c>
      <c r="AT1397" s="184">
        <v>5</v>
      </c>
      <c r="AV1397" s="97">
        <v>37</v>
      </c>
      <c r="AW1397" s="99">
        <v>5</v>
      </c>
      <c r="AX1397" s="105">
        <f t="shared" si="838"/>
        <v>37005</v>
      </c>
      <c r="AZ1397" s="7" t="s">
        <v>2951</v>
      </c>
      <c r="BA1397" t="s">
        <v>3184</v>
      </c>
    </row>
    <row r="1398" spans="1:53" ht="13" hidden="1" customHeight="1" outlineLevel="1">
      <c r="A1398" t="s">
        <v>638</v>
      </c>
      <c r="B1398" t="s">
        <v>860</v>
      </c>
      <c r="C1398" s="1">
        <f t="shared" si="824"/>
        <v>1232</v>
      </c>
      <c r="D1398" s="7">
        <f>IF(R1398&gt;0,RANK(R1398,(R1398:T1398,U1398:AI1398)),0)</f>
        <v>3</v>
      </c>
      <c r="E1398" s="7">
        <f>IF(S1398&gt;0,RANK(S1398,(R1398:T1398,U1398:AI1398)),0)</f>
        <v>6</v>
      </c>
      <c r="F1398" s="7">
        <f>IF(T1398&gt;0,RANK(T1398,(R1398:T1398,U1398:AI1398)),0)</f>
        <v>4</v>
      </c>
      <c r="G1398" s="7">
        <f>IF(U1398&gt;0,RANK(U1398,(R1398:T1398,U1398:AI1398)),0)</f>
        <v>2</v>
      </c>
      <c r="H1398" s="7">
        <f t="shared" si="825"/>
        <v>1</v>
      </c>
      <c r="I1398" s="49">
        <f t="shared" si="826"/>
        <v>173</v>
      </c>
      <c r="J1398" s="177">
        <f t="shared" si="807"/>
        <v>0.14042207792207792</v>
      </c>
      <c r="K1398" s="2"/>
      <c r="L1398" s="2">
        <f t="shared" si="827"/>
        <v>5.844155844155844E-2</v>
      </c>
      <c r="M1398" s="2">
        <f t="shared" si="828"/>
        <v>4.0584415584415581E-3</v>
      </c>
      <c r="N1398" s="2">
        <f t="shared" si="829"/>
        <v>5.3571428571428568E-2</v>
      </c>
      <c r="O1398" s="2">
        <f t="shared" si="806"/>
        <v>0.36038961038961037</v>
      </c>
      <c r="P1398" s="2">
        <f t="shared" si="830"/>
        <v>0.50081168831168832</v>
      </c>
      <c r="Q1398" s="2">
        <f t="shared" si="823"/>
        <v>2.2727272727272707E-2</v>
      </c>
      <c r="R1398" s="1">
        <v>72</v>
      </c>
      <c r="S1398" s="1">
        <v>5</v>
      </c>
      <c r="T1398" s="1">
        <v>66</v>
      </c>
      <c r="U1398" s="1">
        <v>444</v>
      </c>
      <c r="V1398" s="1">
        <v>617</v>
      </c>
      <c r="W1398" s="1">
        <v>11</v>
      </c>
      <c r="X1398" s="1">
        <v>1</v>
      </c>
      <c r="Y1398" s="1">
        <v>1</v>
      </c>
      <c r="Z1398" s="1">
        <v>3</v>
      </c>
      <c r="AA1398" s="1">
        <v>4</v>
      </c>
      <c r="AD1398" s="1">
        <v>5</v>
      </c>
      <c r="AF1398" s="1">
        <v>2</v>
      </c>
      <c r="AI1398" s="1">
        <v>1</v>
      </c>
      <c r="AK1398" s="7">
        <f t="shared" si="831"/>
        <v>5</v>
      </c>
      <c r="AL1398" s="7">
        <f t="shared" si="832"/>
        <v>9</v>
      </c>
      <c r="AM1398" s="7">
        <f t="shared" si="833"/>
        <v>9</v>
      </c>
      <c r="AN1398" s="2">
        <f t="shared" si="834"/>
        <v>8.9285714285714281E-3</v>
      </c>
      <c r="AO1398" s="2">
        <f t="shared" si="835"/>
        <v>8.1168831168831174E-4</v>
      </c>
      <c r="AP1398" s="2">
        <f t="shared" si="836"/>
        <v>8.1168831168831174E-4</v>
      </c>
      <c r="AR1398" t="str">
        <f t="shared" si="837"/>
        <v>Anson</v>
      </c>
      <c r="AS1398" t="s">
        <v>860</v>
      </c>
      <c r="AT1398" s="184">
        <v>8</v>
      </c>
      <c r="AV1398" s="97">
        <v>37</v>
      </c>
      <c r="AW1398" s="99">
        <v>7</v>
      </c>
      <c r="AX1398" s="105">
        <f t="shared" si="838"/>
        <v>37007</v>
      </c>
      <c r="AZ1398" s="7" t="s">
        <v>2951</v>
      </c>
      <c r="BA1398" t="s">
        <v>3184</v>
      </c>
    </row>
    <row r="1399" spans="1:53" ht="13" hidden="1" customHeight="1" outlineLevel="1">
      <c r="A1399" t="s">
        <v>2012</v>
      </c>
      <c r="B1399" t="s">
        <v>860</v>
      </c>
      <c r="C1399" s="1">
        <f t="shared" si="824"/>
        <v>4491</v>
      </c>
      <c r="D1399" s="7">
        <f>IF(R1399&gt;0,RANK(R1399,(R1399:T1399,U1399:AI1399)),0)</f>
        <v>3</v>
      </c>
      <c r="E1399" s="7">
        <f>IF(S1399&gt;0,RANK(S1399,(R1399:T1399,U1399:AI1399)),0)</f>
        <v>8</v>
      </c>
      <c r="F1399" s="7">
        <f>IF(T1399&gt;0,RANK(T1399,(R1399:T1399,U1399:AI1399)),0)</f>
        <v>4</v>
      </c>
      <c r="G1399" s="7">
        <f>IF(U1399&gt;0,RANK(U1399,(R1399:T1399,U1399:AI1399)),0)</f>
        <v>2</v>
      </c>
      <c r="H1399" s="7">
        <f t="shared" si="825"/>
        <v>1</v>
      </c>
      <c r="I1399" s="49">
        <f t="shared" si="826"/>
        <v>406</v>
      </c>
      <c r="J1399" s="177">
        <f t="shared" si="807"/>
        <v>9.0403028278779787E-2</v>
      </c>
      <c r="K1399" s="2"/>
      <c r="L1399" s="2">
        <f t="shared" si="827"/>
        <v>9.8641727900244933E-2</v>
      </c>
      <c r="M1399" s="2">
        <f t="shared" si="828"/>
        <v>5.5666889334224003E-3</v>
      </c>
      <c r="N1399" s="2">
        <f t="shared" si="829"/>
        <v>6.4128256513026047E-2</v>
      </c>
      <c r="O1399" s="2">
        <f t="shared" si="806"/>
        <v>0.35671342685370744</v>
      </c>
      <c r="P1399" s="2">
        <f t="shared" si="830"/>
        <v>0.44711645513248721</v>
      </c>
      <c r="Q1399" s="2">
        <f t="shared" si="823"/>
        <v>2.7833444667112017E-2</v>
      </c>
      <c r="R1399" s="1">
        <v>443</v>
      </c>
      <c r="S1399" s="1">
        <v>25</v>
      </c>
      <c r="T1399" s="1">
        <v>288</v>
      </c>
      <c r="U1399" s="1">
        <v>1602</v>
      </c>
      <c r="V1399" s="1">
        <v>2008</v>
      </c>
      <c r="W1399" s="1">
        <v>50</v>
      </c>
      <c r="X1399" s="1">
        <v>1</v>
      </c>
      <c r="Y1399" s="1">
        <v>3</v>
      </c>
      <c r="Z1399" s="1">
        <v>10</v>
      </c>
      <c r="AA1399" s="1">
        <v>33</v>
      </c>
      <c r="AD1399" s="1">
        <v>28</v>
      </c>
      <c r="AF1399" s="1">
        <v>0</v>
      </c>
      <c r="AI1399" s="1">
        <v>0</v>
      </c>
      <c r="AK1399" s="7">
        <f t="shared" si="831"/>
        <v>5</v>
      </c>
      <c r="AL1399" s="7">
        <f t="shared" si="832"/>
        <v>10</v>
      </c>
      <c r="AM1399" s="7">
        <f t="shared" si="833"/>
        <v>9</v>
      </c>
      <c r="AN1399" s="2">
        <f t="shared" si="834"/>
        <v>1.1133377866844801E-2</v>
      </c>
      <c r="AO1399" s="2">
        <f t="shared" si="835"/>
        <v>2.2266755733689602E-4</v>
      </c>
      <c r="AP1399" s="2">
        <f t="shared" si="836"/>
        <v>6.680026720106881E-4</v>
      </c>
      <c r="AR1399" t="str">
        <f t="shared" si="837"/>
        <v>Ashe</v>
      </c>
      <c r="AS1399" t="s">
        <v>860</v>
      </c>
      <c r="AT1399" s="184">
        <v>5</v>
      </c>
      <c r="AV1399" s="97">
        <v>37</v>
      </c>
      <c r="AW1399" s="99">
        <v>9</v>
      </c>
      <c r="AX1399" s="105">
        <f t="shared" si="838"/>
        <v>37009</v>
      </c>
      <c r="AZ1399" s="7" t="s">
        <v>2951</v>
      </c>
      <c r="BA1399" t="s">
        <v>3184</v>
      </c>
    </row>
    <row r="1400" spans="1:53" ht="13" hidden="1" customHeight="1" outlineLevel="1">
      <c r="A1400" t="s">
        <v>2013</v>
      </c>
      <c r="B1400" t="s">
        <v>860</v>
      </c>
      <c r="C1400" s="1">
        <f t="shared" si="824"/>
        <v>4234</v>
      </c>
      <c r="D1400" s="7">
        <f>IF(R1400&gt;0,RANK(R1400,(R1400:T1400,U1400:AI1400)),0)</f>
        <v>3</v>
      </c>
      <c r="E1400" s="7">
        <f>IF(S1400&gt;0,RANK(S1400,(R1400:T1400,U1400:AI1400)),0)</f>
        <v>8</v>
      </c>
      <c r="F1400" s="7">
        <f>IF(T1400&gt;0,RANK(T1400,(R1400:T1400,U1400:AI1400)),0)</f>
        <v>4</v>
      </c>
      <c r="G1400" s="7">
        <f>IF(U1400&gt;0,RANK(U1400,(R1400:T1400,U1400:AI1400)),0)</f>
        <v>2</v>
      </c>
      <c r="H1400" s="7">
        <f t="shared" si="825"/>
        <v>1</v>
      </c>
      <c r="I1400" s="49">
        <f t="shared" si="826"/>
        <v>332</v>
      </c>
      <c r="J1400" s="177">
        <f t="shared" si="807"/>
        <v>7.8412848370335381E-2</v>
      </c>
      <c r="K1400" s="2"/>
      <c r="L1400" s="2">
        <f t="shared" si="827"/>
        <v>9.9196976854038735E-2</v>
      </c>
      <c r="M1400" s="2">
        <f t="shared" si="828"/>
        <v>6.8493150684931503E-3</v>
      </c>
      <c r="N1400" s="2">
        <f t="shared" si="829"/>
        <v>7.0854983467170521E-2</v>
      </c>
      <c r="O1400" s="2">
        <f t="shared" ref="O1400:O1463" si="839">IF($C1400=0,"-",U1400/$C1400)</f>
        <v>0.34837033538025508</v>
      </c>
      <c r="P1400" s="2">
        <f t="shared" si="830"/>
        <v>0.42678318375059043</v>
      </c>
      <c r="Q1400" s="2">
        <f t="shared" si="823"/>
        <v>4.7945205479452024E-2</v>
      </c>
      <c r="R1400" s="1">
        <v>420</v>
      </c>
      <c r="S1400" s="1">
        <v>29</v>
      </c>
      <c r="T1400" s="1">
        <v>300</v>
      </c>
      <c r="U1400" s="1">
        <v>1475</v>
      </c>
      <c r="V1400" s="1">
        <v>1807</v>
      </c>
      <c r="W1400" s="1">
        <v>81</v>
      </c>
      <c r="X1400" s="1">
        <v>7</v>
      </c>
      <c r="Y1400" s="1">
        <v>8</v>
      </c>
      <c r="Z1400" s="1">
        <v>12</v>
      </c>
      <c r="AA1400" s="1">
        <v>54</v>
      </c>
      <c r="AD1400" s="1">
        <v>37</v>
      </c>
      <c r="AF1400" s="1">
        <v>2</v>
      </c>
      <c r="AI1400" s="1">
        <v>2</v>
      </c>
      <c r="AK1400" s="7">
        <f t="shared" si="831"/>
        <v>5</v>
      </c>
      <c r="AL1400" s="7">
        <f t="shared" si="832"/>
        <v>10</v>
      </c>
      <c r="AM1400" s="7">
        <f t="shared" si="833"/>
        <v>9</v>
      </c>
      <c r="AN1400" s="2">
        <f t="shared" si="834"/>
        <v>1.9130845536136042E-2</v>
      </c>
      <c r="AO1400" s="2">
        <f t="shared" si="835"/>
        <v>1.6532829475673122E-3</v>
      </c>
      <c r="AP1400" s="2">
        <f t="shared" si="836"/>
        <v>1.8894662257912141E-3</v>
      </c>
      <c r="AR1400" t="str">
        <f t="shared" si="837"/>
        <v>Avery</v>
      </c>
      <c r="AS1400" t="s">
        <v>860</v>
      </c>
      <c r="AT1400" s="184">
        <v>11</v>
      </c>
      <c r="AV1400" s="97">
        <v>37</v>
      </c>
      <c r="AW1400" s="99">
        <v>11</v>
      </c>
      <c r="AX1400" s="105">
        <f t="shared" si="838"/>
        <v>37011</v>
      </c>
      <c r="AZ1400" s="7" t="s">
        <v>2951</v>
      </c>
      <c r="BA1400" t="s">
        <v>3184</v>
      </c>
    </row>
    <row r="1401" spans="1:53" ht="13" hidden="1" customHeight="1" outlineLevel="1">
      <c r="A1401" t="s">
        <v>18</v>
      </c>
      <c r="B1401" t="s">
        <v>860</v>
      </c>
      <c r="C1401" s="1">
        <f t="shared" si="824"/>
        <v>7178</v>
      </c>
      <c r="D1401" s="7">
        <f>IF(R1401&gt;0,RANK(R1401,(R1401:T1401,U1401:AI1401)),0)</f>
        <v>3</v>
      </c>
      <c r="E1401" s="7">
        <f>IF(S1401&gt;0,RANK(S1401,(R1401:T1401,U1401:AI1401)),0)</f>
        <v>8</v>
      </c>
      <c r="F1401" s="7">
        <f>IF(T1401&gt;0,RANK(T1401,(R1401:T1401,U1401:AI1401)),0)</f>
        <v>4</v>
      </c>
      <c r="G1401" s="7">
        <f>IF(U1401&gt;0,RANK(U1401,(R1401:T1401,U1401:AI1401)),0)</f>
        <v>2</v>
      </c>
      <c r="H1401" s="7">
        <f t="shared" si="825"/>
        <v>1</v>
      </c>
      <c r="I1401" s="49">
        <f t="shared" si="826"/>
        <v>481</v>
      </c>
      <c r="J1401" s="177">
        <f t="shared" si="807"/>
        <v>6.7010309278350513E-2</v>
      </c>
      <c r="K1401" s="2"/>
      <c r="L1401" s="2">
        <f t="shared" si="827"/>
        <v>0.10100306492059069</v>
      </c>
      <c r="M1401" s="2">
        <f t="shared" si="828"/>
        <v>2.3683477291724713E-3</v>
      </c>
      <c r="N1401" s="2">
        <f t="shared" si="829"/>
        <v>5.2242964614098636E-2</v>
      </c>
      <c r="O1401" s="2">
        <f t="shared" si="839"/>
        <v>0.37601003064920591</v>
      </c>
      <c r="P1401" s="2">
        <f t="shared" si="830"/>
        <v>0.44302033992755641</v>
      </c>
      <c r="Q1401" s="2">
        <f t="shared" si="823"/>
        <v>2.5355252159375952E-2</v>
      </c>
      <c r="R1401" s="1">
        <v>725</v>
      </c>
      <c r="S1401" s="1">
        <v>17</v>
      </c>
      <c r="T1401" s="1">
        <v>375</v>
      </c>
      <c r="U1401" s="1">
        <v>2699</v>
      </c>
      <c r="V1401" s="1">
        <v>3180</v>
      </c>
      <c r="W1401" s="1">
        <v>100</v>
      </c>
      <c r="X1401" s="1">
        <v>7</v>
      </c>
      <c r="Y1401" s="1">
        <v>5</v>
      </c>
      <c r="Z1401" s="1">
        <v>16</v>
      </c>
      <c r="AA1401" s="1">
        <v>30</v>
      </c>
      <c r="AD1401" s="1">
        <v>18</v>
      </c>
      <c r="AF1401" s="1">
        <v>5</v>
      </c>
      <c r="AI1401" s="1">
        <v>1</v>
      </c>
      <c r="AK1401" s="7">
        <f t="shared" si="831"/>
        <v>5</v>
      </c>
      <c r="AL1401" s="7">
        <f t="shared" si="832"/>
        <v>9</v>
      </c>
      <c r="AM1401" s="7">
        <f t="shared" si="833"/>
        <v>10</v>
      </c>
      <c r="AN1401" s="2">
        <f t="shared" si="834"/>
        <v>1.3931457230426303E-2</v>
      </c>
      <c r="AO1401" s="2">
        <f t="shared" si="835"/>
        <v>9.752020061298412E-4</v>
      </c>
      <c r="AP1401" s="2">
        <f t="shared" si="836"/>
        <v>6.9657286152131513E-4</v>
      </c>
      <c r="AR1401" t="str">
        <f t="shared" si="837"/>
        <v>Beaufort</v>
      </c>
      <c r="AS1401" t="s">
        <v>860</v>
      </c>
      <c r="AT1401" s="184"/>
      <c r="AV1401" s="97">
        <v>37</v>
      </c>
      <c r="AW1401" s="99">
        <v>13</v>
      </c>
      <c r="AX1401" s="105">
        <f t="shared" si="838"/>
        <v>37013</v>
      </c>
      <c r="AZ1401" s="7" t="s">
        <v>2951</v>
      </c>
      <c r="BA1401" t="s">
        <v>3184</v>
      </c>
    </row>
    <row r="1402" spans="1:53" ht="13" hidden="1" customHeight="1" outlineLevel="1">
      <c r="A1402" t="s">
        <v>502</v>
      </c>
      <c r="B1402" t="s">
        <v>860</v>
      </c>
      <c r="C1402" s="1">
        <f t="shared" si="824"/>
        <v>916</v>
      </c>
      <c r="D1402" s="7">
        <f>IF(R1402&gt;0,RANK(R1402,(R1402:T1402,U1402:AI1402)),0)</f>
        <v>3</v>
      </c>
      <c r="E1402" s="7">
        <f>IF(S1402&gt;0,RANK(S1402,(R1402:T1402,U1402:AI1402)),0)</f>
        <v>0</v>
      </c>
      <c r="F1402" s="7">
        <f>IF(T1402&gt;0,RANK(T1402,(R1402:T1402,U1402:AI1402)),0)</f>
        <v>4</v>
      </c>
      <c r="G1402" s="7">
        <f>IF(U1402&gt;0,RANK(U1402,(R1402:T1402,U1402:AI1402)),0)</f>
        <v>1</v>
      </c>
      <c r="H1402" s="7">
        <f t="shared" si="825"/>
        <v>2</v>
      </c>
      <c r="I1402" s="49">
        <f t="shared" si="826"/>
        <v>126</v>
      </c>
      <c r="J1402" s="177">
        <f t="shared" si="807"/>
        <v>0.13755458515283842</v>
      </c>
      <c r="K1402" s="2"/>
      <c r="L1402" s="2">
        <f t="shared" si="827"/>
        <v>4.6943231441048033E-2</v>
      </c>
      <c r="M1402" s="2">
        <f t="shared" si="828"/>
        <v>0</v>
      </c>
      <c r="N1402" s="2">
        <f t="shared" si="829"/>
        <v>3.2751091703056769E-2</v>
      </c>
      <c r="O1402" s="2">
        <f t="shared" si="839"/>
        <v>0.52074235807860259</v>
      </c>
      <c r="P1402" s="2">
        <f t="shared" si="830"/>
        <v>0.38318777292576417</v>
      </c>
      <c r="Q1402" s="2">
        <f t="shared" si="823"/>
        <v>1.6375545851528395E-2</v>
      </c>
      <c r="R1402" s="1">
        <v>43</v>
      </c>
      <c r="S1402" s="1">
        <v>0</v>
      </c>
      <c r="T1402" s="1">
        <v>30</v>
      </c>
      <c r="U1402" s="1">
        <v>477</v>
      </c>
      <c r="V1402" s="1">
        <v>351</v>
      </c>
      <c r="W1402" s="1">
        <v>9</v>
      </c>
      <c r="X1402" s="1">
        <v>0</v>
      </c>
      <c r="Y1402" s="1">
        <v>2</v>
      </c>
      <c r="Z1402" s="1">
        <v>0</v>
      </c>
      <c r="AA1402" s="1">
        <v>2</v>
      </c>
      <c r="AD1402" s="1">
        <v>1</v>
      </c>
      <c r="AF1402" s="1">
        <v>0</v>
      </c>
      <c r="AI1402" s="1">
        <v>1</v>
      </c>
      <c r="AK1402" s="7">
        <f t="shared" si="831"/>
        <v>5</v>
      </c>
      <c r="AL1402" s="7">
        <f t="shared" si="832"/>
        <v>0</v>
      </c>
      <c r="AM1402" s="7">
        <f t="shared" si="833"/>
        <v>6</v>
      </c>
      <c r="AN1402" s="2">
        <f t="shared" si="834"/>
        <v>9.8253275109170309E-3</v>
      </c>
      <c r="AO1402" s="2">
        <f t="shared" si="835"/>
        <v>0</v>
      </c>
      <c r="AP1402" s="2">
        <f t="shared" si="836"/>
        <v>2.1834061135371178E-3</v>
      </c>
      <c r="AR1402" t="str">
        <f t="shared" si="837"/>
        <v>Bertie</v>
      </c>
      <c r="AS1402" t="s">
        <v>860</v>
      </c>
      <c r="AT1402" s="184">
        <v>1</v>
      </c>
      <c r="AV1402" s="97">
        <v>37</v>
      </c>
      <c r="AW1402" s="99">
        <v>15</v>
      </c>
      <c r="AX1402" s="105">
        <f t="shared" si="838"/>
        <v>37015</v>
      </c>
      <c r="AZ1402" s="7" t="s">
        <v>2951</v>
      </c>
      <c r="BA1402" t="s">
        <v>3184</v>
      </c>
    </row>
    <row r="1403" spans="1:53" ht="13" hidden="1" customHeight="1" outlineLevel="1">
      <c r="A1403" t="s">
        <v>1594</v>
      </c>
      <c r="B1403" t="s">
        <v>860</v>
      </c>
      <c r="C1403" s="1">
        <f t="shared" si="824"/>
        <v>2465</v>
      </c>
      <c r="D1403" s="7">
        <f>IF(R1403&gt;0,RANK(R1403,(R1403:T1403,U1403:AI1403)),0)</f>
        <v>4</v>
      </c>
      <c r="E1403" s="7">
        <f>IF(S1403&gt;0,RANK(S1403,(R1403:T1403,U1403:AI1403)),0)</f>
        <v>8</v>
      </c>
      <c r="F1403" s="7">
        <f>IF(T1403&gt;0,RANK(T1403,(R1403:T1403,U1403:AI1403)),0)</f>
        <v>3</v>
      </c>
      <c r="G1403" s="7">
        <f>IF(U1403&gt;0,RANK(U1403,(R1403:T1403,U1403:AI1403)),0)</f>
        <v>2</v>
      </c>
      <c r="H1403" s="7">
        <f t="shared" si="825"/>
        <v>1</v>
      </c>
      <c r="I1403" s="49">
        <f t="shared" si="826"/>
        <v>599</v>
      </c>
      <c r="J1403" s="177">
        <f t="shared" ref="J1403:J1466" si="840">I1403/C1403</f>
        <v>0.24300202839756593</v>
      </c>
      <c r="K1403" s="2"/>
      <c r="L1403" s="2">
        <f t="shared" si="827"/>
        <v>3.7728194726166328E-2</v>
      </c>
      <c r="M1403" s="2">
        <f t="shared" si="828"/>
        <v>2.0283975659229209E-3</v>
      </c>
      <c r="N1403" s="2">
        <f t="shared" si="829"/>
        <v>3.9350912778904665E-2</v>
      </c>
      <c r="O1403" s="2">
        <f t="shared" si="839"/>
        <v>0.32576064908722108</v>
      </c>
      <c r="P1403" s="2">
        <f t="shared" si="830"/>
        <v>0.56876267748478704</v>
      </c>
      <c r="Q1403" s="2">
        <f t="shared" si="823"/>
        <v>2.6369168356998096E-2</v>
      </c>
      <c r="R1403" s="1">
        <v>93</v>
      </c>
      <c r="S1403" s="1">
        <v>5</v>
      </c>
      <c r="T1403" s="1">
        <v>97</v>
      </c>
      <c r="U1403" s="1">
        <v>803</v>
      </c>
      <c r="V1403" s="1">
        <v>1402</v>
      </c>
      <c r="W1403" s="1">
        <v>32</v>
      </c>
      <c r="X1403" s="1">
        <v>0</v>
      </c>
      <c r="Y1403" s="1">
        <v>1</v>
      </c>
      <c r="Z1403" s="1">
        <v>7</v>
      </c>
      <c r="AA1403" s="1">
        <v>19</v>
      </c>
      <c r="AD1403" s="1">
        <v>5</v>
      </c>
      <c r="AF1403" s="1">
        <v>1</v>
      </c>
      <c r="AI1403" s="1">
        <v>0</v>
      </c>
      <c r="AK1403" s="7">
        <f t="shared" si="831"/>
        <v>5</v>
      </c>
      <c r="AL1403" s="7">
        <f t="shared" si="832"/>
        <v>0</v>
      </c>
      <c r="AM1403" s="7">
        <f t="shared" si="833"/>
        <v>9</v>
      </c>
      <c r="AN1403" s="2">
        <f t="shared" si="834"/>
        <v>1.2981744421906694E-2</v>
      </c>
      <c r="AO1403" s="2">
        <f t="shared" si="835"/>
        <v>0</v>
      </c>
      <c r="AP1403" s="2">
        <f t="shared" si="836"/>
        <v>4.0567951318458417E-4</v>
      </c>
      <c r="AR1403" t="str">
        <f t="shared" si="837"/>
        <v>Bladen</v>
      </c>
      <c r="AS1403" t="s">
        <v>860</v>
      </c>
      <c r="AT1403" s="184">
        <v>7</v>
      </c>
      <c r="AV1403" s="97">
        <v>37</v>
      </c>
      <c r="AW1403" s="99">
        <v>17</v>
      </c>
      <c r="AX1403" s="105">
        <f t="shared" si="838"/>
        <v>37017</v>
      </c>
      <c r="AZ1403" s="7" t="s">
        <v>2951</v>
      </c>
      <c r="BA1403" t="s">
        <v>3184</v>
      </c>
    </row>
    <row r="1404" spans="1:53" ht="13" hidden="1" customHeight="1" outlineLevel="1">
      <c r="A1404" t="s">
        <v>1932</v>
      </c>
      <c r="B1404" t="s">
        <v>860</v>
      </c>
      <c r="C1404" s="1">
        <f t="shared" si="824"/>
        <v>22240</v>
      </c>
      <c r="D1404" s="7">
        <f>IF(R1404&gt;0,RANK(R1404,(R1404:T1404,U1404:AI1404)),0)</f>
        <v>3</v>
      </c>
      <c r="E1404" s="7">
        <f>IF(S1404&gt;0,RANK(S1404,(R1404:T1404,U1404:AI1404)),0)</f>
        <v>7</v>
      </c>
      <c r="F1404" s="7">
        <f>IF(T1404&gt;0,RANK(T1404,(R1404:T1404,U1404:AI1404)),0)</f>
        <v>4</v>
      </c>
      <c r="G1404" s="7">
        <f>IF(U1404&gt;0,RANK(U1404,(R1404:T1404,U1404:AI1404)),0)</f>
        <v>2</v>
      </c>
      <c r="H1404" s="7">
        <f t="shared" si="825"/>
        <v>1</v>
      </c>
      <c r="I1404" s="49">
        <f t="shared" si="826"/>
        <v>7013</v>
      </c>
      <c r="J1404" s="177">
        <f t="shared" si="840"/>
        <v>0.31533273381294963</v>
      </c>
      <c r="K1404" s="2"/>
      <c r="L1404" s="2">
        <f t="shared" si="827"/>
        <v>0.16429856115107913</v>
      </c>
      <c r="M1404" s="2">
        <f t="shared" si="828"/>
        <v>3.7320143884892088E-3</v>
      </c>
      <c r="N1404" s="2">
        <f t="shared" si="829"/>
        <v>7.8507194244604311E-2</v>
      </c>
      <c r="O1404" s="2">
        <f t="shared" si="839"/>
        <v>0.20912769784172661</v>
      </c>
      <c r="P1404" s="2">
        <f t="shared" si="830"/>
        <v>0.52446043165467626</v>
      </c>
      <c r="Q1404" s="2">
        <f t="shared" si="823"/>
        <v>1.9874100719424526E-2</v>
      </c>
      <c r="R1404" s="1">
        <v>3654</v>
      </c>
      <c r="S1404" s="1">
        <v>83</v>
      </c>
      <c r="T1404" s="1">
        <v>1746</v>
      </c>
      <c r="U1404" s="1">
        <v>4651</v>
      </c>
      <c r="V1404" s="1">
        <v>11664</v>
      </c>
      <c r="W1404" s="1">
        <v>182</v>
      </c>
      <c r="X1404" s="1">
        <v>15</v>
      </c>
      <c r="Y1404" s="1">
        <v>30</v>
      </c>
      <c r="Z1404" s="1">
        <v>30</v>
      </c>
      <c r="AA1404" s="1">
        <v>110</v>
      </c>
      <c r="AD1404" s="1">
        <v>52</v>
      </c>
      <c r="AF1404" s="1">
        <v>21</v>
      </c>
      <c r="AI1404" s="1">
        <v>2</v>
      </c>
      <c r="AK1404" s="7">
        <f t="shared" si="831"/>
        <v>5</v>
      </c>
      <c r="AL1404" s="7">
        <f t="shared" si="832"/>
        <v>10</v>
      </c>
      <c r="AM1404" s="7">
        <f t="shared" si="833"/>
        <v>8</v>
      </c>
      <c r="AN1404" s="2">
        <f t="shared" si="834"/>
        <v>8.1834532374100728E-3</v>
      </c>
      <c r="AO1404" s="2">
        <f t="shared" si="835"/>
        <v>6.7446043165467629E-4</v>
      </c>
      <c r="AP1404" s="2">
        <f t="shared" si="836"/>
        <v>1.3489208633093526E-3</v>
      </c>
      <c r="AR1404" t="str">
        <f t="shared" si="837"/>
        <v>Brunswick</v>
      </c>
      <c r="AS1404" t="s">
        <v>860</v>
      </c>
      <c r="AT1404" s="184">
        <v>7</v>
      </c>
      <c r="AV1404" s="97">
        <v>37</v>
      </c>
      <c r="AW1404" s="99">
        <v>19</v>
      </c>
      <c r="AX1404" s="105">
        <f t="shared" si="838"/>
        <v>37019</v>
      </c>
      <c r="AZ1404" s="7" t="s">
        <v>2951</v>
      </c>
      <c r="BA1404" t="s">
        <v>3184</v>
      </c>
    </row>
    <row r="1405" spans="1:53" ht="13" hidden="1" customHeight="1" outlineLevel="1">
      <c r="A1405" t="s">
        <v>2875</v>
      </c>
      <c r="B1405" t="s">
        <v>860</v>
      </c>
      <c r="C1405" s="1">
        <f t="shared" si="824"/>
        <v>27498</v>
      </c>
      <c r="D1405" s="7">
        <f>IF(R1405&gt;0,RANK(R1405,(R1405:T1405,U1405:AI1405)),0)</f>
        <v>3</v>
      </c>
      <c r="E1405" s="7">
        <f>IF(S1405&gt;0,RANK(S1405,(R1405:T1405,U1405:AI1405)),0)</f>
        <v>7</v>
      </c>
      <c r="F1405" s="7">
        <f>IF(T1405&gt;0,RANK(T1405,(R1405:T1405,U1405:AI1405)),0)</f>
        <v>4</v>
      </c>
      <c r="G1405" s="7">
        <f>IF(U1405&gt;0,RANK(U1405,(R1405:T1405,U1405:AI1405)),0)</f>
        <v>1</v>
      </c>
      <c r="H1405" s="7">
        <f t="shared" si="825"/>
        <v>2</v>
      </c>
      <c r="I1405" s="49">
        <f t="shared" si="826"/>
        <v>3027</v>
      </c>
      <c r="J1405" s="177">
        <f t="shared" si="840"/>
        <v>0.11008073314422867</v>
      </c>
      <c r="K1405" s="2"/>
      <c r="L1405" s="2">
        <f t="shared" si="827"/>
        <v>0.15455669503236599</v>
      </c>
      <c r="M1405" s="2">
        <f t="shared" si="828"/>
        <v>4.1821223361699035E-3</v>
      </c>
      <c r="N1405" s="2">
        <f t="shared" si="829"/>
        <v>9.1242999490872057E-2</v>
      </c>
      <c r="O1405" s="2">
        <f t="shared" si="839"/>
        <v>0.4185758964288312</v>
      </c>
      <c r="P1405" s="2">
        <f t="shared" si="830"/>
        <v>0.30849516328460252</v>
      </c>
      <c r="Q1405" s="2">
        <f t="shared" si="823"/>
        <v>2.2947123427158378E-2</v>
      </c>
      <c r="R1405" s="1">
        <v>4250</v>
      </c>
      <c r="S1405" s="1">
        <v>115</v>
      </c>
      <c r="T1405" s="1">
        <v>2509</v>
      </c>
      <c r="U1405" s="1">
        <v>11510</v>
      </c>
      <c r="V1405" s="1">
        <v>8483</v>
      </c>
      <c r="W1405" s="1">
        <v>267</v>
      </c>
      <c r="X1405" s="1">
        <v>31</v>
      </c>
      <c r="Y1405" s="1">
        <v>31</v>
      </c>
      <c r="Z1405" s="1">
        <v>96</v>
      </c>
      <c r="AA1405" s="1">
        <v>126</v>
      </c>
      <c r="AD1405" s="1">
        <v>61</v>
      </c>
      <c r="AF1405" s="1">
        <v>13</v>
      </c>
      <c r="AI1405" s="1">
        <v>6</v>
      </c>
      <c r="AK1405" s="7">
        <f t="shared" si="831"/>
        <v>5</v>
      </c>
      <c r="AL1405" s="7">
        <f t="shared" si="832"/>
        <v>9</v>
      </c>
      <c r="AM1405" s="7">
        <f t="shared" si="833"/>
        <v>9</v>
      </c>
      <c r="AN1405" s="2">
        <f t="shared" si="834"/>
        <v>9.7097970761509927E-3</v>
      </c>
      <c r="AO1405" s="2">
        <f t="shared" si="835"/>
        <v>1.1273547167066696E-3</v>
      </c>
      <c r="AP1405" s="2">
        <f t="shared" si="836"/>
        <v>1.1273547167066696E-3</v>
      </c>
      <c r="AR1405" t="str">
        <f t="shared" si="837"/>
        <v>Buncombe</v>
      </c>
      <c r="AS1405" t="s">
        <v>860</v>
      </c>
      <c r="AT1405" s="184"/>
      <c r="AV1405" s="97">
        <v>37</v>
      </c>
      <c r="AW1405" s="99">
        <v>21</v>
      </c>
      <c r="AX1405" s="105">
        <f t="shared" si="838"/>
        <v>37021</v>
      </c>
      <c r="AZ1405" s="7" t="s">
        <v>2951</v>
      </c>
      <c r="BA1405" t="s">
        <v>3184</v>
      </c>
    </row>
    <row r="1406" spans="1:53" ht="13" hidden="1" customHeight="1" outlineLevel="1">
      <c r="A1406" t="s">
        <v>1721</v>
      </c>
      <c r="B1406" t="s">
        <v>860</v>
      </c>
      <c r="C1406" s="1">
        <f t="shared" si="824"/>
        <v>11335</v>
      </c>
      <c r="D1406" s="7">
        <f>IF(R1406&gt;0,RANK(R1406,(R1406:T1406,U1406:AI1406)),0)</f>
        <v>3</v>
      </c>
      <c r="E1406" s="7">
        <f>IF(S1406&gt;0,RANK(S1406,(R1406:T1406,U1406:AI1406)),0)</f>
        <v>7</v>
      </c>
      <c r="F1406" s="7">
        <f>IF(T1406&gt;0,RANK(T1406,(R1406:T1406,U1406:AI1406)),0)</f>
        <v>4</v>
      </c>
      <c r="G1406" s="7">
        <f>IF(U1406&gt;0,RANK(U1406,(R1406:T1406,U1406:AI1406)),0)</f>
        <v>2</v>
      </c>
      <c r="H1406" s="7">
        <f t="shared" si="825"/>
        <v>1</v>
      </c>
      <c r="I1406" s="49">
        <f t="shared" si="826"/>
        <v>701</v>
      </c>
      <c r="J1406" s="177">
        <f t="shared" si="840"/>
        <v>6.1843846493162768E-2</v>
      </c>
      <c r="K1406" s="2"/>
      <c r="L1406" s="2">
        <f t="shared" si="827"/>
        <v>8.6898985443317159E-2</v>
      </c>
      <c r="M1406" s="2">
        <f t="shared" si="828"/>
        <v>4.1464490516100573E-3</v>
      </c>
      <c r="N1406" s="2">
        <f t="shared" si="829"/>
        <v>6.1579179532421702E-2</v>
      </c>
      <c r="O1406" s="2">
        <f t="shared" si="839"/>
        <v>0.37856197617997356</v>
      </c>
      <c r="P1406" s="2">
        <f t="shared" si="830"/>
        <v>0.44040582267313633</v>
      </c>
      <c r="Q1406" s="2">
        <f t="shared" si="823"/>
        <v>2.8407587119541056E-2</v>
      </c>
      <c r="R1406" s="1">
        <v>985</v>
      </c>
      <c r="S1406" s="1">
        <v>47</v>
      </c>
      <c r="T1406" s="1">
        <v>698</v>
      </c>
      <c r="U1406" s="1">
        <v>4291</v>
      </c>
      <c r="V1406" s="1">
        <v>4992</v>
      </c>
      <c r="W1406" s="1">
        <v>120</v>
      </c>
      <c r="X1406" s="1">
        <v>13</v>
      </c>
      <c r="Y1406" s="1">
        <v>22</v>
      </c>
      <c r="Z1406" s="1">
        <v>35</v>
      </c>
      <c r="AA1406" s="1">
        <v>74</v>
      </c>
      <c r="AD1406" s="1">
        <v>39</v>
      </c>
      <c r="AF1406" s="1">
        <v>16</v>
      </c>
      <c r="AI1406" s="1">
        <v>3</v>
      </c>
      <c r="AK1406" s="7">
        <f t="shared" si="831"/>
        <v>5</v>
      </c>
      <c r="AL1406" s="7">
        <f t="shared" si="832"/>
        <v>10</v>
      </c>
      <c r="AM1406" s="7">
        <f t="shared" si="833"/>
        <v>9</v>
      </c>
      <c r="AN1406" s="2">
        <f t="shared" si="834"/>
        <v>1.05866784296427E-2</v>
      </c>
      <c r="AO1406" s="2">
        <f t="shared" si="835"/>
        <v>1.1468901632112924E-3</v>
      </c>
      <c r="AP1406" s="2">
        <f t="shared" si="836"/>
        <v>1.9408910454344949E-3</v>
      </c>
      <c r="AR1406" t="str">
        <f t="shared" si="837"/>
        <v>Burke</v>
      </c>
      <c r="AS1406" t="s">
        <v>860</v>
      </c>
      <c r="AT1406" s="184">
        <v>11</v>
      </c>
      <c r="AV1406" s="97">
        <v>37</v>
      </c>
      <c r="AW1406" s="99">
        <v>23</v>
      </c>
      <c r="AX1406" s="105">
        <f t="shared" si="838"/>
        <v>37023</v>
      </c>
      <c r="AZ1406" s="7" t="s">
        <v>2951</v>
      </c>
      <c r="BA1406" t="s">
        <v>3184</v>
      </c>
    </row>
    <row r="1407" spans="1:53" ht="13" hidden="1" customHeight="1" outlineLevel="1">
      <c r="A1407" t="s">
        <v>1967</v>
      </c>
      <c r="B1407" t="s">
        <v>860</v>
      </c>
      <c r="C1407" s="1">
        <f t="shared" si="824"/>
        <v>26898</v>
      </c>
      <c r="D1407" s="7">
        <f>IF(R1407&gt;0,RANK(R1407,(R1407:T1407,U1407:AI1407)),0)</f>
        <v>3</v>
      </c>
      <c r="E1407" s="7">
        <f>IF(S1407&gt;0,RANK(S1407,(R1407:T1407,U1407:AI1407)),0)</f>
        <v>7</v>
      </c>
      <c r="F1407" s="7">
        <f>IF(T1407&gt;0,RANK(T1407,(R1407:T1407,U1407:AI1407)),0)</f>
        <v>4</v>
      </c>
      <c r="G1407" s="7">
        <f>IF(U1407&gt;0,RANK(U1407,(R1407:T1407,U1407:AI1407)),0)</f>
        <v>2</v>
      </c>
      <c r="H1407" s="7">
        <f t="shared" si="825"/>
        <v>1</v>
      </c>
      <c r="I1407" s="49">
        <f t="shared" si="826"/>
        <v>1195</v>
      </c>
      <c r="J1407" s="177">
        <f t="shared" si="840"/>
        <v>4.4427094951297492E-2</v>
      </c>
      <c r="K1407" s="2"/>
      <c r="L1407" s="2">
        <f t="shared" si="827"/>
        <v>0.10428284630827571</v>
      </c>
      <c r="M1407" s="2">
        <f t="shared" si="828"/>
        <v>2.8998438545616775E-3</v>
      </c>
      <c r="N1407" s="2">
        <f t="shared" si="829"/>
        <v>6.4986244330433485E-2</v>
      </c>
      <c r="O1407" s="2">
        <f t="shared" si="839"/>
        <v>0.38170124172800951</v>
      </c>
      <c r="P1407" s="2">
        <f t="shared" si="830"/>
        <v>0.426128336679307</v>
      </c>
      <c r="Q1407" s="2">
        <f t="shared" si="823"/>
        <v>2.0001487099412629E-2</v>
      </c>
      <c r="R1407" s="1">
        <v>2805</v>
      </c>
      <c r="S1407" s="1">
        <v>78</v>
      </c>
      <c r="T1407" s="1">
        <v>1748</v>
      </c>
      <c r="U1407" s="1">
        <v>10267</v>
      </c>
      <c r="V1407" s="1">
        <v>11462</v>
      </c>
      <c r="W1407" s="1">
        <v>263</v>
      </c>
      <c r="X1407" s="1">
        <v>12</v>
      </c>
      <c r="Y1407" s="1">
        <v>21</v>
      </c>
      <c r="Z1407" s="1">
        <v>57</v>
      </c>
      <c r="AA1407" s="49">
        <v>131</v>
      </c>
      <c r="AD1407" s="1">
        <v>44</v>
      </c>
      <c r="AF1407" s="1">
        <v>8</v>
      </c>
      <c r="AI1407" s="1">
        <v>2</v>
      </c>
      <c r="AK1407" s="7">
        <f t="shared" si="831"/>
        <v>5</v>
      </c>
      <c r="AL1407" s="7">
        <f t="shared" si="832"/>
        <v>10</v>
      </c>
      <c r="AM1407" s="7">
        <f t="shared" si="833"/>
        <v>9</v>
      </c>
      <c r="AN1407" s="2">
        <f t="shared" si="834"/>
        <v>9.7776786378169379E-3</v>
      </c>
      <c r="AO1407" s="2">
        <f t="shared" si="835"/>
        <v>4.4612982377871963E-4</v>
      </c>
      <c r="AP1407" s="2">
        <f t="shared" si="836"/>
        <v>7.8072719161275935E-4</v>
      </c>
      <c r="AR1407" t="str">
        <f t="shared" si="837"/>
        <v>Cabarrus</v>
      </c>
      <c r="AS1407" t="s">
        <v>860</v>
      </c>
      <c r="AT1407" s="184"/>
      <c r="AV1407" s="97">
        <v>37</v>
      </c>
      <c r="AW1407" s="99">
        <v>25</v>
      </c>
      <c r="AX1407" s="105">
        <f t="shared" si="838"/>
        <v>37025</v>
      </c>
      <c r="AZ1407" s="7" t="s">
        <v>2951</v>
      </c>
      <c r="BA1407" t="s">
        <v>3184</v>
      </c>
    </row>
    <row r="1408" spans="1:53" ht="13" hidden="1" customHeight="1" outlineLevel="1">
      <c r="A1408" t="s">
        <v>459</v>
      </c>
      <c r="B1408" t="s">
        <v>860</v>
      </c>
      <c r="C1408" s="1">
        <f t="shared" si="824"/>
        <v>12379</v>
      </c>
      <c r="D1408" s="7">
        <f>IF(R1408&gt;0,RANK(R1408,(R1408:T1408,U1408:AI1408)),0)</f>
        <v>3</v>
      </c>
      <c r="E1408" s="7">
        <f>IF(S1408&gt;0,RANK(S1408,(R1408:T1408,U1408:AI1408)),0)</f>
        <v>7</v>
      </c>
      <c r="F1408" s="7">
        <f>IF(T1408&gt;0,RANK(T1408,(R1408:T1408,U1408:AI1408)),0)</f>
        <v>4</v>
      </c>
      <c r="G1408" s="7">
        <f>IF(U1408&gt;0,RANK(U1408,(R1408:T1408,U1408:AI1408)),0)</f>
        <v>2</v>
      </c>
      <c r="H1408" s="7">
        <f t="shared" si="825"/>
        <v>1</v>
      </c>
      <c r="I1408" s="49">
        <f t="shared" si="826"/>
        <v>1027</v>
      </c>
      <c r="J1408" s="177">
        <f t="shared" si="840"/>
        <v>8.2963082639954763E-2</v>
      </c>
      <c r="K1408" s="2"/>
      <c r="L1408" s="2">
        <f t="shared" si="827"/>
        <v>8.3366992487276845E-2</v>
      </c>
      <c r="M1408" s="2">
        <f t="shared" si="828"/>
        <v>4.4430083205428544E-3</v>
      </c>
      <c r="N1408" s="2">
        <f t="shared" si="829"/>
        <v>5.7032070441877372E-2</v>
      </c>
      <c r="O1408" s="2">
        <f t="shared" si="839"/>
        <v>0.37087002181113177</v>
      </c>
      <c r="P1408" s="2">
        <f t="shared" si="830"/>
        <v>0.45383310445108654</v>
      </c>
      <c r="Q1408" s="2">
        <f t="shared" si="823"/>
        <v>3.045480248808452E-2</v>
      </c>
      <c r="R1408" s="1">
        <v>1032</v>
      </c>
      <c r="S1408" s="1">
        <v>55</v>
      </c>
      <c r="T1408" s="1">
        <v>706</v>
      </c>
      <c r="U1408" s="1">
        <v>4591</v>
      </c>
      <c r="V1408" s="1">
        <v>5618</v>
      </c>
      <c r="W1408" s="1">
        <v>171</v>
      </c>
      <c r="X1408" s="1">
        <v>10</v>
      </c>
      <c r="Y1408" s="1">
        <v>12</v>
      </c>
      <c r="Z1408" s="1">
        <v>23</v>
      </c>
      <c r="AA1408" s="1">
        <v>103</v>
      </c>
      <c r="AD1408" s="1">
        <v>47</v>
      </c>
      <c r="AF1408" s="1">
        <v>9</v>
      </c>
      <c r="AI1408" s="1">
        <v>2</v>
      </c>
      <c r="AK1408" s="7">
        <f t="shared" si="831"/>
        <v>5</v>
      </c>
      <c r="AL1408" s="7">
        <f t="shared" si="832"/>
        <v>10</v>
      </c>
      <c r="AM1408" s="7">
        <f t="shared" si="833"/>
        <v>9</v>
      </c>
      <c r="AN1408" s="2">
        <f t="shared" si="834"/>
        <v>1.3813716778415058E-2</v>
      </c>
      <c r="AO1408" s="2">
        <f t="shared" si="835"/>
        <v>8.0781969464415544E-4</v>
      </c>
      <c r="AP1408" s="2">
        <f t="shared" si="836"/>
        <v>9.6938363357298649E-4</v>
      </c>
      <c r="AR1408" t="str">
        <f t="shared" si="837"/>
        <v>Caldwell</v>
      </c>
      <c r="AS1408" t="s">
        <v>860</v>
      </c>
      <c r="AT1408" s="184">
        <v>11</v>
      </c>
      <c r="AV1408" s="97">
        <v>37</v>
      </c>
      <c r="AW1408" s="99">
        <v>27</v>
      </c>
      <c r="AX1408" s="105">
        <f t="shared" si="838"/>
        <v>37027</v>
      </c>
      <c r="AZ1408" s="7" t="s">
        <v>2951</v>
      </c>
      <c r="BA1408" t="s">
        <v>3184</v>
      </c>
    </row>
    <row r="1409" spans="1:53" ht="13" hidden="1" customHeight="1" outlineLevel="1">
      <c r="A1409" t="s">
        <v>1552</v>
      </c>
      <c r="B1409" t="s">
        <v>860</v>
      </c>
      <c r="C1409" s="1">
        <f t="shared" si="824"/>
        <v>1458</v>
      </c>
      <c r="D1409" s="7">
        <f>IF(R1409&gt;0,RANK(R1409,(R1409:T1409,U1409:AI1409)),0)</f>
        <v>4</v>
      </c>
      <c r="E1409" s="7">
        <f>IF(S1409&gt;0,RANK(S1409,(R1409:T1409,U1409:AI1409)),0)</f>
        <v>7</v>
      </c>
      <c r="F1409" s="7">
        <f>IF(T1409&gt;0,RANK(T1409,(R1409:T1409,U1409:AI1409)),0)</f>
        <v>3</v>
      </c>
      <c r="G1409" s="7">
        <f>IF(U1409&gt;0,RANK(U1409,(R1409:T1409,U1409:AI1409)),0)</f>
        <v>2</v>
      </c>
      <c r="H1409" s="7">
        <f t="shared" si="825"/>
        <v>1</v>
      </c>
      <c r="I1409" s="49">
        <f t="shared" si="826"/>
        <v>325</v>
      </c>
      <c r="J1409" s="177">
        <f t="shared" si="840"/>
        <v>0.22290809327846364</v>
      </c>
      <c r="K1409" s="2"/>
      <c r="L1409" s="2">
        <f t="shared" si="827"/>
        <v>6.4471879286694095E-2</v>
      </c>
      <c r="M1409" s="2">
        <f t="shared" si="828"/>
        <v>4.11522633744856E-3</v>
      </c>
      <c r="N1409" s="2">
        <f t="shared" si="829"/>
        <v>9.7393689986282575E-2</v>
      </c>
      <c r="O1409" s="2">
        <f t="shared" si="839"/>
        <v>0.2935528120713306</v>
      </c>
      <c r="P1409" s="2">
        <f t="shared" si="830"/>
        <v>0.51646090534979427</v>
      </c>
      <c r="Q1409" s="2">
        <f t="shared" si="823"/>
        <v>2.4005486968449952E-2</v>
      </c>
      <c r="R1409" s="1">
        <v>94</v>
      </c>
      <c r="S1409" s="1">
        <v>6</v>
      </c>
      <c r="T1409" s="1">
        <v>142</v>
      </c>
      <c r="U1409" s="1">
        <v>428</v>
      </c>
      <c r="V1409" s="1">
        <v>753</v>
      </c>
      <c r="W1409" s="1">
        <v>15</v>
      </c>
      <c r="X1409" s="1">
        <v>0</v>
      </c>
      <c r="Y1409" s="1">
        <v>1</v>
      </c>
      <c r="Z1409" s="1">
        <v>5</v>
      </c>
      <c r="AA1409" s="1">
        <v>11</v>
      </c>
      <c r="AD1409" s="1">
        <v>3</v>
      </c>
      <c r="AF1409" s="1">
        <v>0</v>
      </c>
      <c r="AI1409" s="1">
        <v>0</v>
      </c>
      <c r="AK1409" s="7">
        <f t="shared" si="831"/>
        <v>5</v>
      </c>
      <c r="AL1409" s="7">
        <f t="shared" si="832"/>
        <v>0</v>
      </c>
      <c r="AM1409" s="7">
        <f t="shared" si="833"/>
        <v>9</v>
      </c>
      <c r="AN1409" s="2">
        <f t="shared" si="834"/>
        <v>1.0288065843621399E-2</v>
      </c>
      <c r="AO1409" s="2">
        <f t="shared" si="835"/>
        <v>0</v>
      </c>
      <c r="AP1409" s="2">
        <f t="shared" si="836"/>
        <v>6.8587105624142656E-4</v>
      </c>
      <c r="AR1409" t="str">
        <f t="shared" si="837"/>
        <v>Camden</v>
      </c>
      <c r="AS1409" t="s">
        <v>860</v>
      </c>
      <c r="AT1409" s="184">
        <v>3</v>
      </c>
      <c r="AV1409" s="97">
        <v>37</v>
      </c>
      <c r="AW1409" s="99">
        <v>29</v>
      </c>
      <c r="AX1409" s="105">
        <f t="shared" si="838"/>
        <v>37029</v>
      </c>
      <c r="AZ1409" s="7" t="s">
        <v>2951</v>
      </c>
      <c r="BA1409" t="s">
        <v>3184</v>
      </c>
    </row>
    <row r="1410" spans="1:53" ht="13" hidden="1" customHeight="1" outlineLevel="1">
      <c r="A1410" t="s">
        <v>234</v>
      </c>
      <c r="B1410" t="s">
        <v>860</v>
      </c>
      <c r="C1410" s="1">
        <f t="shared" si="824"/>
        <v>13882</v>
      </c>
      <c r="D1410" s="7">
        <f>IF(R1410&gt;0,RANK(R1410,(R1410:T1410,U1410:AI1410)),0)</f>
        <v>3</v>
      </c>
      <c r="E1410" s="7">
        <f>IF(S1410&gt;0,RANK(S1410,(R1410:T1410,U1410:AI1410)),0)</f>
        <v>7</v>
      </c>
      <c r="F1410" s="7">
        <f>IF(T1410&gt;0,RANK(T1410,(R1410:T1410,U1410:AI1410)),0)</f>
        <v>4</v>
      </c>
      <c r="G1410" s="7">
        <f>IF(U1410&gt;0,RANK(U1410,(R1410:T1410,U1410:AI1410)),0)</f>
        <v>2</v>
      </c>
      <c r="H1410" s="7">
        <f t="shared" si="825"/>
        <v>1</v>
      </c>
      <c r="I1410" s="49">
        <f t="shared" si="826"/>
        <v>3180</v>
      </c>
      <c r="J1410" s="177">
        <f t="shared" si="840"/>
        <v>0.22907362051577582</v>
      </c>
      <c r="K1410" s="2"/>
      <c r="L1410" s="2">
        <f t="shared" si="827"/>
        <v>0.10978245209623974</v>
      </c>
      <c r="M1410" s="2">
        <f t="shared" si="828"/>
        <v>3.9619651347068147E-3</v>
      </c>
      <c r="N1410" s="2">
        <f t="shared" si="829"/>
        <v>6.1950727560870195E-2</v>
      </c>
      <c r="O1410" s="2">
        <f t="shared" si="839"/>
        <v>0.28569370407722228</v>
      </c>
      <c r="P1410" s="2">
        <f t="shared" si="830"/>
        <v>0.51476732459299812</v>
      </c>
      <c r="Q1410" s="2">
        <f t="shared" si="823"/>
        <v>2.3843826537962909E-2</v>
      </c>
      <c r="R1410" s="1">
        <v>1524</v>
      </c>
      <c r="S1410" s="1">
        <v>55</v>
      </c>
      <c r="T1410" s="1">
        <v>860</v>
      </c>
      <c r="U1410" s="1">
        <v>3966</v>
      </c>
      <c r="V1410" s="1">
        <v>7146</v>
      </c>
      <c r="W1410" s="1">
        <v>138</v>
      </c>
      <c r="X1410" s="1">
        <v>12</v>
      </c>
      <c r="Y1410" s="1">
        <v>17</v>
      </c>
      <c r="Z1410" s="1">
        <v>26</v>
      </c>
      <c r="AA1410" s="49">
        <v>82</v>
      </c>
      <c r="AD1410" s="1">
        <v>40</v>
      </c>
      <c r="AF1410" s="1">
        <v>13</v>
      </c>
      <c r="AI1410" s="1">
        <v>3</v>
      </c>
      <c r="AK1410" s="7">
        <f t="shared" si="831"/>
        <v>5</v>
      </c>
      <c r="AL1410" s="7">
        <f t="shared" si="832"/>
        <v>10</v>
      </c>
      <c r="AM1410" s="7">
        <f t="shared" si="833"/>
        <v>9</v>
      </c>
      <c r="AN1410" s="2">
        <f t="shared" si="834"/>
        <v>9.940930701628008E-3</v>
      </c>
      <c r="AO1410" s="2">
        <f t="shared" si="835"/>
        <v>8.6442875666330502E-4</v>
      </c>
      <c r="AP1410" s="2">
        <f t="shared" si="836"/>
        <v>1.2246074052730154E-3</v>
      </c>
      <c r="AR1410" t="str">
        <f t="shared" si="837"/>
        <v>Carteret</v>
      </c>
      <c r="AS1410" t="s">
        <v>860</v>
      </c>
      <c r="AT1410" s="184">
        <v>3</v>
      </c>
      <c r="AV1410" s="97">
        <v>37</v>
      </c>
      <c r="AW1410" s="99">
        <v>31</v>
      </c>
      <c r="AX1410" s="105">
        <f t="shared" si="838"/>
        <v>37031</v>
      </c>
      <c r="AZ1410" s="7" t="s">
        <v>2951</v>
      </c>
      <c r="BA1410" t="s">
        <v>3184</v>
      </c>
    </row>
    <row r="1411" spans="1:53" ht="13" hidden="1" customHeight="1" outlineLevel="1">
      <c r="A1411" t="s">
        <v>20</v>
      </c>
      <c r="B1411" t="s">
        <v>860</v>
      </c>
      <c r="C1411" s="1">
        <f t="shared" si="824"/>
        <v>2018</v>
      </c>
      <c r="D1411" s="7">
        <f>IF(R1411&gt;0,RANK(R1411,(R1411:T1411,U1411:AI1411)),0)</f>
        <v>3</v>
      </c>
      <c r="E1411" s="7">
        <f>IF(S1411&gt;0,RANK(S1411,(R1411:T1411,U1411:AI1411)),0)</f>
        <v>6</v>
      </c>
      <c r="F1411" s="7">
        <f>IF(T1411&gt;0,RANK(T1411,(R1411:T1411,U1411:AI1411)),0)</f>
        <v>4</v>
      </c>
      <c r="G1411" s="7">
        <f>IF(U1411&gt;0,RANK(U1411,(R1411:T1411,U1411:AI1411)),0)</f>
        <v>2</v>
      </c>
      <c r="H1411" s="7">
        <f t="shared" si="825"/>
        <v>1</v>
      </c>
      <c r="I1411" s="49">
        <f t="shared" si="826"/>
        <v>207</v>
      </c>
      <c r="J1411" s="177">
        <f t="shared" si="840"/>
        <v>0.10257680872150644</v>
      </c>
      <c r="K1411" s="2"/>
      <c r="L1411" s="2">
        <f t="shared" si="827"/>
        <v>4.3607532210109018E-2</v>
      </c>
      <c r="M1411" s="2">
        <f t="shared" si="828"/>
        <v>2.4777006937561942E-3</v>
      </c>
      <c r="N1411" s="2">
        <f t="shared" si="829"/>
        <v>4.1129831516352827E-2</v>
      </c>
      <c r="O1411" s="2">
        <f t="shared" si="839"/>
        <v>0.39345887016848363</v>
      </c>
      <c r="P1411" s="2">
        <f t="shared" si="830"/>
        <v>0.49603567888999006</v>
      </c>
      <c r="Q1411" s="2">
        <f t="shared" si="823"/>
        <v>2.3290386521308271E-2</v>
      </c>
      <c r="R1411" s="1">
        <v>88</v>
      </c>
      <c r="S1411" s="1">
        <v>5</v>
      </c>
      <c r="T1411" s="1">
        <v>83</v>
      </c>
      <c r="U1411" s="1">
        <v>794</v>
      </c>
      <c r="V1411" s="1">
        <v>1001</v>
      </c>
      <c r="W1411" s="1">
        <v>27</v>
      </c>
      <c r="X1411" s="1">
        <v>2</v>
      </c>
      <c r="Y1411" s="1">
        <v>1</v>
      </c>
      <c r="Z1411" s="1">
        <v>5</v>
      </c>
      <c r="AA1411" s="1">
        <v>2</v>
      </c>
      <c r="AD1411" s="1">
        <v>5</v>
      </c>
      <c r="AF1411" s="1">
        <v>3</v>
      </c>
      <c r="AI1411" s="1">
        <v>2</v>
      </c>
      <c r="AK1411" s="7">
        <f t="shared" si="831"/>
        <v>5</v>
      </c>
      <c r="AL1411" s="7">
        <f t="shared" si="832"/>
        <v>8</v>
      </c>
      <c r="AM1411" s="7">
        <f t="shared" si="833"/>
        <v>10</v>
      </c>
      <c r="AN1411" s="2">
        <f t="shared" si="834"/>
        <v>1.3379583746283449E-2</v>
      </c>
      <c r="AO1411" s="2">
        <f t="shared" si="835"/>
        <v>9.9108027750247768E-4</v>
      </c>
      <c r="AP1411" s="2">
        <f t="shared" si="836"/>
        <v>4.9554013875123884E-4</v>
      </c>
      <c r="AR1411" t="str">
        <f t="shared" si="837"/>
        <v>Caswell</v>
      </c>
      <c r="AS1411" t="s">
        <v>860</v>
      </c>
      <c r="AT1411" s="184">
        <v>6</v>
      </c>
      <c r="AV1411" s="97">
        <v>37</v>
      </c>
      <c r="AW1411" s="99">
        <v>33</v>
      </c>
      <c r="AX1411" s="105">
        <f t="shared" si="838"/>
        <v>37033</v>
      </c>
      <c r="AZ1411" s="7" t="s">
        <v>2951</v>
      </c>
      <c r="BA1411" t="s">
        <v>3184</v>
      </c>
    </row>
    <row r="1412" spans="1:53" ht="13" hidden="1" customHeight="1" outlineLevel="1">
      <c r="A1412" t="s">
        <v>1918</v>
      </c>
      <c r="B1412" t="s">
        <v>860</v>
      </c>
      <c r="C1412" s="1">
        <f t="shared" si="824"/>
        <v>25122</v>
      </c>
      <c r="D1412" s="7">
        <f>IF(R1412&gt;0,RANK(R1412,(R1412:T1412,U1412:AI1412)),0)</f>
        <v>3</v>
      </c>
      <c r="E1412" s="7">
        <f>IF(S1412&gt;0,RANK(S1412,(R1412:T1412,U1412:AI1412)),0)</f>
        <v>7</v>
      </c>
      <c r="F1412" s="7">
        <f>IF(T1412&gt;0,RANK(T1412,(R1412:T1412,U1412:AI1412)),0)</f>
        <v>4</v>
      </c>
      <c r="G1412" s="7">
        <f>IF(U1412&gt;0,RANK(U1412,(R1412:T1412,U1412:AI1412)),0)</f>
        <v>2</v>
      </c>
      <c r="H1412" s="7">
        <f t="shared" si="825"/>
        <v>1</v>
      </c>
      <c r="I1412" s="49">
        <f t="shared" si="826"/>
        <v>1300</v>
      </c>
      <c r="J1412" s="177">
        <f t="shared" si="840"/>
        <v>5.1747472335005172E-2</v>
      </c>
      <c r="K1412" s="2"/>
      <c r="L1412" s="2">
        <f t="shared" si="827"/>
        <v>9.4180399649709423E-2</v>
      </c>
      <c r="M1412" s="2">
        <f t="shared" si="828"/>
        <v>3.0650425921503067E-3</v>
      </c>
      <c r="N1412" s="2">
        <f t="shared" si="829"/>
        <v>5.4732903431255475E-2</v>
      </c>
      <c r="O1412" s="2">
        <f t="shared" si="839"/>
        <v>0.38810604251253883</v>
      </c>
      <c r="P1412" s="2">
        <f t="shared" si="830"/>
        <v>0.43985351484754398</v>
      </c>
      <c r="Q1412" s="2">
        <f t="shared" si="823"/>
        <v>2.006209696680189E-2</v>
      </c>
      <c r="R1412" s="1">
        <v>2366</v>
      </c>
      <c r="S1412" s="1">
        <v>77</v>
      </c>
      <c r="T1412" s="1">
        <v>1375</v>
      </c>
      <c r="U1412" s="1">
        <v>9750</v>
      </c>
      <c r="V1412" s="1">
        <v>11050</v>
      </c>
      <c r="W1412" s="1">
        <v>218</v>
      </c>
      <c r="X1412" s="1">
        <v>16</v>
      </c>
      <c r="Y1412" s="1">
        <v>26</v>
      </c>
      <c r="Z1412" s="1">
        <v>56</v>
      </c>
      <c r="AA1412" s="1">
        <v>118</v>
      </c>
      <c r="AD1412" s="1">
        <v>51</v>
      </c>
      <c r="AF1412" s="1">
        <v>10</v>
      </c>
      <c r="AI1412" s="1">
        <v>9</v>
      </c>
      <c r="AK1412" s="7">
        <f t="shared" si="831"/>
        <v>5</v>
      </c>
      <c r="AL1412" s="7">
        <f t="shared" si="832"/>
        <v>10</v>
      </c>
      <c r="AM1412" s="7">
        <f t="shared" si="833"/>
        <v>9</v>
      </c>
      <c r="AN1412" s="2">
        <f t="shared" si="834"/>
        <v>8.6776530531008679E-3</v>
      </c>
      <c r="AO1412" s="2">
        <f t="shared" si="835"/>
        <v>6.3689196720006364E-4</v>
      </c>
      <c r="AP1412" s="2">
        <f t="shared" si="836"/>
        <v>1.0349494467001034E-3</v>
      </c>
      <c r="AR1412" t="str">
        <f t="shared" si="837"/>
        <v>Catawba</v>
      </c>
      <c r="AS1412" t="s">
        <v>860</v>
      </c>
      <c r="AT1412" s="184"/>
      <c r="AV1412" s="97">
        <v>37</v>
      </c>
      <c r="AW1412" s="99">
        <v>35</v>
      </c>
      <c r="AX1412" s="105">
        <f t="shared" si="838"/>
        <v>37035</v>
      </c>
      <c r="AZ1412" s="7" t="s">
        <v>2951</v>
      </c>
      <c r="BA1412" t="s">
        <v>3184</v>
      </c>
    </row>
    <row r="1413" spans="1:53" ht="13" hidden="1" customHeight="1" outlineLevel="1">
      <c r="A1413" t="s">
        <v>1278</v>
      </c>
      <c r="B1413" t="s">
        <v>860</v>
      </c>
      <c r="C1413" s="1">
        <f t="shared" si="824"/>
        <v>9019</v>
      </c>
      <c r="D1413" s="7">
        <f>IF(R1413&gt;0,RANK(R1413,(R1413:T1413,U1413:AI1413)),0)</f>
        <v>3</v>
      </c>
      <c r="E1413" s="7">
        <f>IF(S1413&gt;0,RANK(S1413,(R1413:T1413,U1413:AI1413)),0)</f>
        <v>6</v>
      </c>
      <c r="F1413" s="7">
        <f>IF(T1413&gt;0,RANK(T1413,(R1413:T1413,U1413:AI1413)),0)</f>
        <v>4</v>
      </c>
      <c r="G1413" s="7">
        <f>IF(U1413&gt;0,RANK(U1413,(R1413:T1413,U1413:AI1413)),0)</f>
        <v>1</v>
      </c>
      <c r="H1413" s="7">
        <f t="shared" si="825"/>
        <v>2</v>
      </c>
      <c r="I1413" s="49">
        <f t="shared" si="826"/>
        <v>290</v>
      </c>
      <c r="J1413" s="177">
        <f t="shared" si="840"/>
        <v>3.215434083601286E-2</v>
      </c>
      <c r="K1413" s="2"/>
      <c r="L1413" s="2">
        <f t="shared" si="827"/>
        <v>0.16908748198248144</v>
      </c>
      <c r="M1413" s="2">
        <f t="shared" si="828"/>
        <v>4.5459585319880249E-3</v>
      </c>
      <c r="N1413" s="2">
        <f t="shared" si="829"/>
        <v>8.0164098015301027E-2</v>
      </c>
      <c r="O1413" s="2">
        <f t="shared" si="839"/>
        <v>0.38008648408914514</v>
      </c>
      <c r="P1413" s="2">
        <f t="shared" si="830"/>
        <v>0.34793214325313226</v>
      </c>
      <c r="Q1413" s="2">
        <f t="shared" si="823"/>
        <v>1.8183834127952103E-2</v>
      </c>
      <c r="R1413" s="1">
        <v>1525</v>
      </c>
      <c r="S1413" s="1">
        <v>41</v>
      </c>
      <c r="T1413" s="1">
        <v>723</v>
      </c>
      <c r="U1413" s="1">
        <v>3428</v>
      </c>
      <c r="V1413" s="1">
        <v>3138</v>
      </c>
      <c r="W1413" s="1">
        <v>62</v>
      </c>
      <c r="X1413" s="1">
        <v>6</v>
      </c>
      <c r="Y1413" s="1">
        <v>11</v>
      </c>
      <c r="Z1413" s="1">
        <v>18</v>
      </c>
      <c r="AA1413" s="1">
        <v>37</v>
      </c>
      <c r="AD1413" s="1">
        <v>25</v>
      </c>
      <c r="AF1413" s="1">
        <v>4</v>
      </c>
      <c r="AI1413" s="1">
        <v>1</v>
      </c>
      <c r="AK1413" s="7">
        <f t="shared" si="831"/>
        <v>5</v>
      </c>
      <c r="AL1413" s="7">
        <f t="shared" si="832"/>
        <v>10</v>
      </c>
      <c r="AM1413" s="7">
        <f t="shared" si="833"/>
        <v>9</v>
      </c>
      <c r="AN1413" s="2">
        <f t="shared" si="834"/>
        <v>6.8743763166648191E-3</v>
      </c>
      <c r="AO1413" s="2">
        <f t="shared" si="835"/>
        <v>6.652622241933695E-4</v>
      </c>
      <c r="AP1413" s="2">
        <f t="shared" si="836"/>
        <v>1.2196474110211775E-3</v>
      </c>
      <c r="AR1413" t="str">
        <f t="shared" si="837"/>
        <v>Chatham</v>
      </c>
      <c r="AS1413" t="s">
        <v>860</v>
      </c>
      <c r="AT1413" s="184"/>
      <c r="AV1413" s="97">
        <v>37</v>
      </c>
      <c r="AW1413" s="99">
        <v>37</v>
      </c>
      <c r="AX1413" s="105">
        <f t="shared" si="838"/>
        <v>37037</v>
      </c>
      <c r="AZ1413" s="7" t="s">
        <v>2951</v>
      </c>
      <c r="BA1413" t="s">
        <v>3184</v>
      </c>
    </row>
    <row r="1414" spans="1:53" ht="13" hidden="1" customHeight="1" outlineLevel="1">
      <c r="A1414" t="s">
        <v>11</v>
      </c>
      <c r="B1414" t="s">
        <v>860</v>
      </c>
      <c r="C1414" s="1">
        <f t="shared" si="824"/>
        <v>5692</v>
      </c>
      <c r="D1414" s="7">
        <f>IF(R1414&gt;0,RANK(R1414,(R1414:T1414,U1414:AI1414)),0)</f>
        <v>3</v>
      </c>
      <c r="E1414" s="7">
        <f>IF(S1414&gt;0,RANK(S1414,(R1414:T1414,U1414:AI1414)),0)</f>
        <v>8</v>
      </c>
      <c r="F1414" s="7">
        <f>IF(T1414&gt;0,RANK(T1414,(R1414:T1414,U1414:AI1414)),0)</f>
        <v>4</v>
      </c>
      <c r="G1414" s="7">
        <f>IF(U1414&gt;0,RANK(U1414,(R1414:T1414,U1414:AI1414)),0)</f>
        <v>2</v>
      </c>
      <c r="H1414" s="7">
        <f t="shared" si="825"/>
        <v>1</v>
      </c>
      <c r="I1414" s="49">
        <f t="shared" si="826"/>
        <v>1021</v>
      </c>
      <c r="J1414" s="177">
        <f t="shared" si="840"/>
        <v>0.17937456078706956</v>
      </c>
      <c r="K1414" s="2"/>
      <c r="L1414" s="2">
        <f t="shared" si="827"/>
        <v>7.9409697821503866E-2</v>
      </c>
      <c r="M1414" s="2">
        <f t="shared" si="828"/>
        <v>2.6352775825720311E-3</v>
      </c>
      <c r="N1414" s="2">
        <f t="shared" si="829"/>
        <v>6.2368236120871397E-2</v>
      </c>
      <c r="O1414" s="2">
        <f t="shared" si="839"/>
        <v>0.32484188334504566</v>
      </c>
      <c r="P1414" s="2">
        <f t="shared" si="830"/>
        <v>0.5042164441321153</v>
      </c>
      <c r="Q1414" s="2">
        <f t="shared" si="823"/>
        <v>2.6528460997891745E-2</v>
      </c>
      <c r="R1414" s="1">
        <v>452</v>
      </c>
      <c r="S1414" s="1">
        <v>15</v>
      </c>
      <c r="T1414" s="1">
        <v>355</v>
      </c>
      <c r="U1414" s="1">
        <v>1849</v>
      </c>
      <c r="V1414" s="1">
        <v>2870</v>
      </c>
      <c r="W1414" s="1">
        <v>76</v>
      </c>
      <c r="X1414" s="1">
        <v>2</v>
      </c>
      <c r="Y1414" s="1">
        <v>5</v>
      </c>
      <c r="Z1414" s="1">
        <v>8</v>
      </c>
      <c r="AA1414" s="1">
        <v>23</v>
      </c>
      <c r="AD1414" s="1">
        <v>30</v>
      </c>
      <c r="AF1414" s="1">
        <v>5</v>
      </c>
      <c r="AI1414" s="1">
        <v>2</v>
      </c>
      <c r="AK1414" s="7">
        <f t="shared" si="831"/>
        <v>5</v>
      </c>
      <c r="AL1414" s="7">
        <f t="shared" si="832"/>
        <v>10</v>
      </c>
      <c r="AM1414" s="7">
        <f t="shared" si="833"/>
        <v>9</v>
      </c>
      <c r="AN1414" s="2">
        <f t="shared" si="834"/>
        <v>1.3352073085031623E-2</v>
      </c>
      <c r="AO1414" s="2">
        <f t="shared" si="835"/>
        <v>3.5137034434293746E-4</v>
      </c>
      <c r="AP1414" s="2">
        <f t="shared" si="836"/>
        <v>8.7842586085734359E-4</v>
      </c>
      <c r="AR1414" t="str">
        <f t="shared" si="837"/>
        <v>Cherokee</v>
      </c>
      <c r="AS1414" t="s">
        <v>860</v>
      </c>
      <c r="AT1414" s="184">
        <v>11</v>
      </c>
      <c r="AV1414" s="97">
        <v>37</v>
      </c>
      <c r="AW1414" s="99">
        <v>39</v>
      </c>
      <c r="AX1414" s="105">
        <f t="shared" si="838"/>
        <v>37039</v>
      </c>
      <c r="AZ1414" s="7" t="s">
        <v>2951</v>
      </c>
      <c r="BA1414" t="s">
        <v>3184</v>
      </c>
    </row>
    <row r="1415" spans="1:53" ht="13" hidden="1" customHeight="1" outlineLevel="1">
      <c r="A1415" t="s">
        <v>3144</v>
      </c>
      <c r="B1415" t="s">
        <v>860</v>
      </c>
      <c r="C1415" s="1">
        <f t="shared" si="824"/>
        <v>1613</v>
      </c>
      <c r="D1415" s="7">
        <f>IF(R1415&gt;0,RANK(R1415,(R1415:T1415,U1415:AI1415)),0)</f>
        <v>3</v>
      </c>
      <c r="E1415" s="7">
        <f>IF(S1415&gt;0,RANK(S1415,(R1415:T1415,U1415:AI1415)),0)</f>
        <v>10</v>
      </c>
      <c r="F1415" s="7">
        <f>IF(T1415&gt;0,RANK(T1415,(R1415:T1415,U1415:AI1415)),0)</f>
        <v>4</v>
      </c>
      <c r="G1415" s="7">
        <f>IF(U1415&gt;0,RANK(U1415,(R1415:T1415,U1415:AI1415)),0)</f>
        <v>2</v>
      </c>
      <c r="H1415" s="7">
        <f t="shared" si="825"/>
        <v>1</v>
      </c>
      <c r="I1415" s="49">
        <f t="shared" si="826"/>
        <v>125</v>
      </c>
      <c r="J1415" s="177">
        <f t="shared" si="840"/>
        <v>7.7495350278983258E-2</v>
      </c>
      <c r="K1415" s="2"/>
      <c r="L1415" s="2">
        <f t="shared" si="827"/>
        <v>0.11097334159950403</v>
      </c>
      <c r="M1415" s="2">
        <f t="shared" si="828"/>
        <v>6.1996280223186606E-4</v>
      </c>
      <c r="N1415" s="2">
        <f t="shared" si="829"/>
        <v>6.8195908245505268E-2</v>
      </c>
      <c r="O1415" s="2">
        <f t="shared" si="839"/>
        <v>0.35957842529448231</v>
      </c>
      <c r="P1415" s="2">
        <f t="shared" si="830"/>
        <v>0.43707377557346561</v>
      </c>
      <c r="Q1415" s="2">
        <f t="shared" si="823"/>
        <v>2.3558586484810962E-2</v>
      </c>
      <c r="R1415" s="1">
        <v>179</v>
      </c>
      <c r="S1415" s="1">
        <v>1</v>
      </c>
      <c r="T1415" s="1">
        <v>110</v>
      </c>
      <c r="U1415" s="1">
        <v>580</v>
      </c>
      <c r="V1415" s="1">
        <v>705</v>
      </c>
      <c r="W1415" s="1">
        <v>18</v>
      </c>
      <c r="X1415" s="1">
        <v>3</v>
      </c>
      <c r="Y1415" s="1">
        <v>0</v>
      </c>
      <c r="Z1415" s="1">
        <v>3</v>
      </c>
      <c r="AA1415" s="1">
        <v>8</v>
      </c>
      <c r="AD1415" s="1">
        <v>5</v>
      </c>
      <c r="AF1415" s="1">
        <v>1</v>
      </c>
      <c r="AI1415" s="1">
        <v>0</v>
      </c>
      <c r="AK1415" s="7">
        <f t="shared" si="831"/>
        <v>5</v>
      </c>
      <c r="AL1415" s="7">
        <f t="shared" si="832"/>
        <v>7</v>
      </c>
      <c r="AM1415" s="7">
        <f t="shared" si="833"/>
        <v>0</v>
      </c>
      <c r="AN1415" s="2">
        <f t="shared" si="834"/>
        <v>1.1159330440173589E-2</v>
      </c>
      <c r="AO1415" s="2">
        <f t="shared" si="835"/>
        <v>1.8598884066955983E-3</v>
      </c>
      <c r="AP1415" s="2">
        <f t="shared" si="836"/>
        <v>0</v>
      </c>
      <c r="AR1415" t="str">
        <f t="shared" si="837"/>
        <v>Chowan</v>
      </c>
      <c r="AS1415" t="s">
        <v>860</v>
      </c>
      <c r="AT1415" s="184"/>
      <c r="AV1415" s="97">
        <v>37</v>
      </c>
      <c r="AW1415" s="99">
        <v>41</v>
      </c>
      <c r="AX1415" s="105">
        <f t="shared" si="838"/>
        <v>37041</v>
      </c>
      <c r="AZ1415" s="7" t="s">
        <v>2951</v>
      </c>
      <c r="BA1415" t="s">
        <v>3184</v>
      </c>
    </row>
    <row r="1416" spans="1:53" ht="13" hidden="1" customHeight="1" outlineLevel="1">
      <c r="A1416" t="s">
        <v>1192</v>
      </c>
      <c r="B1416" t="s">
        <v>860</v>
      </c>
      <c r="C1416" s="1">
        <f t="shared" si="824"/>
        <v>2575</v>
      </c>
      <c r="D1416" s="7">
        <f>IF(R1416&gt;0,RANK(R1416,(R1416:T1416,U1416:AI1416)),0)</f>
        <v>3</v>
      </c>
      <c r="E1416" s="7">
        <f>IF(S1416&gt;0,RANK(S1416,(R1416:T1416,U1416:AI1416)),0)</f>
        <v>8</v>
      </c>
      <c r="F1416" s="7">
        <f>IF(T1416&gt;0,RANK(T1416,(R1416:T1416,U1416:AI1416)),0)</f>
        <v>4</v>
      </c>
      <c r="G1416" s="7">
        <f>IF(U1416&gt;0,RANK(U1416,(R1416:T1416,U1416:AI1416)),0)</f>
        <v>2</v>
      </c>
      <c r="H1416" s="7">
        <f t="shared" si="825"/>
        <v>1</v>
      </c>
      <c r="I1416" s="49">
        <f t="shared" si="826"/>
        <v>346</v>
      </c>
      <c r="J1416" s="177">
        <f t="shared" si="840"/>
        <v>0.13436893203883496</v>
      </c>
      <c r="K1416" s="2"/>
      <c r="L1416" s="2">
        <f t="shared" si="827"/>
        <v>7.8834951456310684E-2</v>
      </c>
      <c r="M1416" s="2">
        <f t="shared" si="828"/>
        <v>2.7184466019417475E-3</v>
      </c>
      <c r="N1416" s="2">
        <f t="shared" si="829"/>
        <v>6.3689320388349513E-2</v>
      </c>
      <c r="O1416" s="2">
        <f t="shared" si="839"/>
        <v>0.34796116504854369</v>
      </c>
      <c r="P1416" s="2">
        <f t="shared" si="830"/>
        <v>0.48233009708737862</v>
      </c>
      <c r="Q1416" s="2">
        <f t="shared" si="823"/>
        <v>2.4466019417475726E-2</v>
      </c>
      <c r="R1416" s="1">
        <v>203</v>
      </c>
      <c r="S1416" s="1">
        <v>7</v>
      </c>
      <c r="T1416" s="1">
        <v>164</v>
      </c>
      <c r="U1416" s="1">
        <v>896</v>
      </c>
      <c r="V1416" s="1">
        <v>1242</v>
      </c>
      <c r="W1416" s="1">
        <v>28</v>
      </c>
      <c r="X1416" s="1">
        <v>1</v>
      </c>
      <c r="Y1416" s="1">
        <v>4</v>
      </c>
      <c r="Z1416" s="1">
        <v>4</v>
      </c>
      <c r="AA1416" s="1">
        <v>14</v>
      </c>
      <c r="AD1416" s="1">
        <v>12</v>
      </c>
      <c r="AF1416" s="1">
        <v>0</v>
      </c>
      <c r="AI1416" s="1">
        <v>0</v>
      </c>
      <c r="AK1416" s="7">
        <f t="shared" si="831"/>
        <v>5</v>
      </c>
      <c r="AL1416" s="7">
        <f t="shared" si="832"/>
        <v>10</v>
      </c>
      <c r="AM1416" s="7">
        <f t="shared" si="833"/>
        <v>8</v>
      </c>
      <c r="AN1416" s="2">
        <f t="shared" si="834"/>
        <v>1.087378640776699E-2</v>
      </c>
      <c r="AO1416" s="2">
        <f t="shared" si="835"/>
        <v>3.8834951456310682E-4</v>
      </c>
      <c r="AP1416" s="2">
        <f t="shared" si="836"/>
        <v>1.5533980582524273E-3</v>
      </c>
      <c r="AR1416" t="str">
        <f t="shared" si="837"/>
        <v>Clay</v>
      </c>
      <c r="AS1416" t="s">
        <v>860</v>
      </c>
      <c r="AT1416" s="184">
        <v>11</v>
      </c>
      <c r="AV1416" s="97">
        <v>37</v>
      </c>
      <c r="AW1416" s="99">
        <v>43</v>
      </c>
      <c r="AX1416" s="105">
        <f t="shared" si="838"/>
        <v>37043</v>
      </c>
      <c r="AZ1416" s="7" t="s">
        <v>2951</v>
      </c>
      <c r="BA1416" t="s">
        <v>3184</v>
      </c>
    </row>
    <row r="1417" spans="1:53" ht="13" hidden="1" customHeight="1" outlineLevel="1">
      <c r="A1417" t="s">
        <v>2112</v>
      </c>
      <c r="B1417" t="s">
        <v>860</v>
      </c>
      <c r="C1417" s="1">
        <f t="shared" si="824"/>
        <v>10470</v>
      </c>
      <c r="D1417" s="7">
        <f>IF(R1417&gt;0,RANK(R1417,(R1417:T1417,U1417:AI1417)),0)</f>
        <v>3</v>
      </c>
      <c r="E1417" s="7">
        <f>IF(S1417&gt;0,RANK(S1417,(R1417:T1417,U1417:AI1417)),0)</f>
        <v>9</v>
      </c>
      <c r="F1417" s="7">
        <f>IF(T1417&gt;0,RANK(T1417,(R1417:T1417,U1417:AI1417)),0)</f>
        <v>4</v>
      </c>
      <c r="G1417" s="7">
        <f>IF(U1417&gt;0,RANK(U1417,(R1417:T1417,U1417:AI1417)),0)</f>
        <v>2</v>
      </c>
      <c r="H1417" s="7">
        <f t="shared" si="825"/>
        <v>1</v>
      </c>
      <c r="I1417" s="49">
        <f t="shared" si="826"/>
        <v>420</v>
      </c>
      <c r="J1417" s="177">
        <f t="shared" si="840"/>
        <v>4.0114613180515762E-2</v>
      </c>
      <c r="K1417" s="2"/>
      <c r="L1417" s="2">
        <f t="shared" si="827"/>
        <v>7.1824259789875833E-2</v>
      </c>
      <c r="M1417" s="2">
        <f t="shared" si="828"/>
        <v>1.8147086914995225E-3</v>
      </c>
      <c r="N1417" s="2">
        <f t="shared" si="829"/>
        <v>5.1098376313276024E-2</v>
      </c>
      <c r="O1417" s="2">
        <f t="shared" si="839"/>
        <v>0.40716332378223496</v>
      </c>
      <c r="P1417" s="2">
        <f t="shared" si="830"/>
        <v>0.4472779369627507</v>
      </c>
      <c r="Q1417" s="2">
        <f t="shared" si="823"/>
        <v>2.0821394460362852E-2</v>
      </c>
      <c r="R1417" s="1">
        <v>752</v>
      </c>
      <c r="S1417" s="1">
        <v>19</v>
      </c>
      <c r="T1417" s="1">
        <v>535</v>
      </c>
      <c r="U1417" s="1">
        <v>4263</v>
      </c>
      <c r="V1417" s="1">
        <v>4683</v>
      </c>
      <c r="W1417" s="1">
        <v>114</v>
      </c>
      <c r="X1417" s="1">
        <v>5</v>
      </c>
      <c r="Y1417" s="1">
        <v>5</v>
      </c>
      <c r="Z1417" s="1">
        <v>24</v>
      </c>
      <c r="AA1417" s="1">
        <v>33</v>
      </c>
      <c r="AD1417" s="1">
        <v>30</v>
      </c>
      <c r="AF1417" s="1">
        <v>4</v>
      </c>
      <c r="AI1417" s="1">
        <v>3</v>
      </c>
      <c r="AK1417" s="7">
        <f t="shared" si="831"/>
        <v>5</v>
      </c>
      <c r="AL1417" s="7">
        <f t="shared" si="832"/>
        <v>9</v>
      </c>
      <c r="AM1417" s="7">
        <f t="shared" si="833"/>
        <v>9</v>
      </c>
      <c r="AN1417" s="2">
        <f t="shared" si="834"/>
        <v>1.0888252148997135E-2</v>
      </c>
      <c r="AO1417" s="2">
        <f t="shared" si="835"/>
        <v>4.7755491881566379E-4</v>
      </c>
      <c r="AP1417" s="2">
        <f t="shared" si="836"/>
        <v>4.7755491881566379E-4</v>
      </c>
      <c r="AR1417" t="str">
        <f t="shared" si="837"/>
        <v>Cleveland</v>
      </c>
      <c r="AS1417" t="s">
        <v>860</v>
      </c>
      <c r="AT1417" s="184">
        <v>10</v>
      </c>
      <c r="AV1417" s="97">
        <v>37</v>
      </c>
      <c r="AW1417" s="99">
        <v>45</v>
      </c>
      <c r="AX1417" s="105">
        <f t="shared" si="838"/>
        <v>37045</v>
      </c>
      <c r="AZ1417" s="7" t="s">
        <v>2951</v>
      </c>
      <c r="BA1417" t="s">
        <v>3184</v>
      </c>
    </row>
    <row r="1418" spans="1:53" ht="13" hidden="1" customHeight="1" outlineLevel="1">
      <c r="A1418" t="s">
        <v>1873</v>
      </c>
      <c r="B1418" t="s">
        <v>860</v>
      </c>
      <c r="C1418" s="1">
        <f t="shared" si="824"/>
        <v>3598</v>
      </c>
      <c r="D1418" s="7">
        <f>IF(R1418&gt;0,RANK(R1418,(R1418:T1418,U1418:AI1418)),0)</f>
        <v>3</v>
      </c>
      <c r="E1418" s="7">
        <f>IF(S1418&gt;0,RANK(S1418,(R1418:T1418,U1418:AI1418)),0)</f>
        <v>8</v>
      </c>
      <c r="F1418" s="7">
        <f>IF(T1418&gt;0,RANK(T1418,(R1418:T1418,U1418:AI1418)),0)</f>
        <v>4</v>
      </c>
      <c r="G1418" s="7">
        <f>IF(U1418&gt;0,RANK(U1418,(R1418:T1418,U1418:AI1418)),0)</f>
        <v>2</v>
      </c>
      <c r="H1418" s="7">
        <f t="shared" si="825"/>
        <v>1</v>
      </c>
      <c r="I1418" s="49">
        <f t="shared" si="826"/>
        <v>1185</v>
      </c>
      <c r="J1418" s="177">
        <f t="shared" si="840"/>
        <v>0.32934963868816008</v>
      </c>
      <c r="K1418" s="2"/>
      <c r="L1418" s="2">
        <f t="shared" si="827"/>
        <v>5.1695386325736517E-2</v>
      </c>
      <c r="M1418" s="2">
        <f t="shared" si="828"/>
        <v>2.7793218454697055E-3</v>
      </c>
      <c r="N1418" s="2">
        <f t="shared" si="829"/>
        <v>4.1689827682045578E-2</v>
      </c>
      <c r="O1418" s="2">
        <f t="shared" si="839"/>
        <v>0.27793218454697055</v>
      </c>
      <c r="P1418" s="2">
        <f t="shared" si="830"/>
        <v>0.60728182323513058</v>
      </c>
      <c r="Q1418" s="2">
        <f t="shared" si="823"/>
        <v>1.8621456364647071E-2</v>
      </c>
      <c r="R1418" s="1">
        <v>186</v>
      </c>
      <c r="S1418" s="1">
        <v>10</v>
      </c>
      <c r="T1418" s="1">
        <v>150</v>
      </c>
      <c r="U1418" s="1">
        <v>1000</v>
      </c>
      <c r="V1418" s="1">
        <v>2185</v>
      </c>
      <c r="W1418" s="1">
        <v>34</v>
      </c>
      <c r="X1418" s="1">
        <v>2</v>
      </c>
      <c r="Y1418" s="1">
        <v>3</v>
      </c>
      <c r="Z1418" s="1">
        <v>3</v>
      </c>
      <c r="AA1418" s="1">
        <v>13</v>
      </c>
      <c r="AD1418" s="1">
        <v>11</v>
      </c>
      <c r="AF1418" s="1">
        <v>1</v>
      </c>
      <c r="AI1418" s="1">
        <v>0</v>
      </c>
      <c r="AK1418" s="7">
        <f t="shared" si="831"/>
        <v>5</v>
      </c>
      <c r="AL1418" s="7">
        <f t="shared" si="832"/>
        <v>10</v>
      </c>
      <c r="AM1418" s="7">
        <f t="shared" si="833"/>
        <v>8</v>
      </c>
      <c r="AN1418" s="2">
        <f t="shared" si="834"/>
        <v>9.4496942745969977E-3</v>
      </c>
      <c r="AO1418" s="2">
        <f t="shared" si="835"/>
        <v>5.5586436909394106E-4</v>
      </c>
      <c r="AP1418" s="2">
        <f t="shared" si="836"/>
        <v>8.3379655364091158E-4</v>
      </c>
      <c r="AR1418" t="str">
        <f t="shared" si="837"/>
        <v>Columbus</v>
      </c>
      <c r="AS1418" t="s">
        <v>860</v>
      </c>
      <c r="AT1418" s="184">
        <v>7</v>
      </c>
      <c r="AV1418" s="97">
        <v>37</v>
      </c>
      <c r="AW1418" s="99">
        <v>47</v>
      </c>
      <c r="AX1418" s="105">
        <f t="shared" si="838"/>
        <v>37047</v>
      </c>
      <c r="AZ1418" s="7" t="s">
        <v>2951</v>
      </c>
      <c r="BA1418" t="s">
        <v>3184</v>
      </c>
    </row>
    <row r="1419" spans="1:53" ht="13" hidden="1" customHeight="1" outlineLevel="1">
      <c r="A1419" t="s">
        <v>2061</v>
      </c>
      <c r="B1419" t="s">
        <v>860</v>
      </c>
      <c r="C1419" s="1">
        <f t="shared" si="824"/>
        <v>13063</v>
      </c>
      <c r="D1419" s="7">
        <f>IF(R1419&gt;0,RANK(R1419,(R1419:T1419,U1419:AI1419)),0)</f>
        <v>3</v>
      </c>
      <c r="E1419" s="7">
        <f>IF(S1419&gt;0,RANK(S1419,(R1419:T1419,U1419:AI1419)),0)</f>
        <v>7</v>
      </c>
      <c r="F1419" s="7">
        <f>IF(T1419&gt;0,RANK(T1419,(R1419:T1419,U1419:AI1419)),0)</f>
        <v>4</v>
      </c>
      <c r="G1419" s="7">
        <f>IF(U1419&gt;0,RANK(U1419,(R1419:T1419,U1419:AI1419)),0)</f>
        <v>2</v>
      </c>
      <c r="H1419" s="7">
        <f t="shared" si="825"/>
        <v>1</v>
      </c>
      <c r="I1419" s="49">
        <f t="shared" si="826"/>
        <v>1367</v>
      </c>
      <c r="J1419" s="177">
        <f t="shared" si="840"/>
        <v>0.10464671208757559</v>
      </c>
      <c r="K1419" s="2"/>
      <c r="L1419" s="2">
        <f t="shared" si="827"/>
        <v>0.11360330705044783</v>
      </c>
      <c r="M1419" s="2">
        <f t="shared" si="828"/>
        <v>3.674500497588609E-3</v>
      </c>
      <c r="N1419" s="2">
        <f t="shared" si="829"/>
        <v>7.0427926203781674E-2</v>
      </c>
      <c r="O1419" s="2">
        <f t="shared" si="839"/>
        <v>0.34226441093163901</v>
      </c>
      <c r="P1419" s="2">
        <f t="shared" si="830"/>
        <v>0.4469111230192146</v>
      </c>
      <c r="Q1419" s="2">
        <f t="shared" si="823"/>
        <v>2.3118732297328193E-2</v>
      </c>
      <c r="R1419" s="1">
        <v>1484</v>
      </c>
      <c r="S1419" s="1">
        <v>48</v>
      </c>
      <c r="T1419" s="1">
        <v>920</v>
      </c>
      <c r="U1419" s="1">
        <v>4471</v>
      </c>
      <c r="V1419" s="1">
        <v>5838</v>
      </c>
      <c r="W1419" s="1">
        <v>160</v>
      </c>
      <c r="X1419" s="1">
        <v>11</v>
      </c>
      <c r="Y1419" s="1">
        <v>15</v>
      </c>
      <c r="Z1419" s="1">
        <v>28</v>
      </c>
      <c r="AA1419" s="1">
        <v>53</v>
      </c>
      <c r="AD1419" s="1">
        <v>30</v>
      </c>
      <c r="AF1419" s="1">
        <v>4</v>
      </c>
      <c r="AI1419" s="1">
        <v>1</v>
      </c>
      <c r="AK1419" s="7">
        <f t="shared" si="831"/>
        <v>5</v>
      </c>
      <c r="AL1419" s="7">
        <f t="shared" si="832"/>
        <v>10</v>
      </c>
      <c r="AM1419" s="7">
        <f t="shared" si="833"/>
        <v>9</v>
      </c>
      <c r="AN1419" s="2">
        <f t="shared" si="834"/>
        <v>1.2248334991962029E-2</v>
      </c>
      <c r="AO1419" s="2">
        <f t="shared" si="835"/>
        <v>8.4207303069738955E-4</v>
      </c>
      <c r="AP1419" s="2">
        <f t="shared" si="836"/>
        <v>1.1482814054964404E-3</v>
      </c>
      <c r="AR1419" t="str">
        <f t="shared" si="837"/>
        <v>Craven</v>
      </c>
      <c r="AS1419" t="s">
        <v>860</v>
      </c>
      <c r="AT1419" s="184"/>
      <c r="AV1419" s="97">
        <v>37</v>
      </c>
      <c r="AW1419" s="99">
        <v>49</v>
      </c>
      <c r="AX1419" s="105">
        <f t="shared" si="838"/>
        <v>37049</v>
      </c>
      <c r="AZ1419" s="7" t="s">
        <v>2951</v>
      </c>
      <c r="BA1419" t="s">
        <v>3184</v>
      </c>
    </row>
    <row r="1420" spans="1:53" ht="13" hidden="1" customHeight="1" outlineLevel="1">
      <c r="A1420" t="s">
        <v>2189</v>
      </c>
      <c r="B1420" t="s">
        <v>860</v>
      </c>
      <c r="C1420" s="1">
        <f t="shared" si="824"/>
        <v>22853</v>
      </c>
      <c r="D1420" s="7">
        <f>IF(R1420&gt;0,RANK(R1420,(R1420:T1420,U1420:AI1420)),0)</f>
        <v>3</v>
      </c>
      <c r="E1420" s="7">
        <f>IF(S1420&gt;0,RANK(S1420,(R1420:T1420,U1420:AI1420)),0)</f>
        <v>7</v>
      </c>
      <c r="F1420" s="7">
        <f>IF(T1420&gt;0,RANK(T1420,(R1420:T1420,U1420:AI1420)),0)</f>
        <v>4</v>
      </c>
      <c r="G1420" s="7">
        <f>IF(U1420&gt;0,RANK(U1420,(R1420:T1420,U1420:AI1420)),0)</f>
        <v>2</v>
      </c>
      <c r="H1420" s="7">
        <f t="shared" si="825"/>
        <v>1</v>
      </c>
      <c r="I1420" s="49">
        <f t="shared" si="826"/>
        <v>2781</v>
      </c>
      <c r="J1420" s="177">
        <f t="shared" si="840"/>
        <v>0.12169080645867063</v>
      </c>
      <c r="K1420" s="2"/>
      <c r="L1420" s="2">
        <f t="shared" si="827"/>
        <v>7.6051284295278521E-2</v>
      </c>
      <c r="M1420" s="2">
        <f t="shared" si="828"/>
        <v>4.0257296635015094E-3</v>
      </c>
      <c r="N1420" s="2">
        <f t="shared" si="829"/>
        <v>6.6337023585524874E-2</v>
      </c>
      <c r="O1420" s="2">
        <f t="shared" si="839"/>
        <v>0.35255765107425718</v>
      </c>
      <c r="P1420" s="2">
        <f t="shared" si="830"/>
        <v>0.47424845753292783</v>
      </c>
      <c r="Q1420" s="2">
        <f t="shared" si="823"/>
        <v>2.677985384851006E-2</v>
      </c>
      <c r="R1420" s="1">
        <v>1738</v>
      </c>
      <c r="S1420" s="1">
        <v>92</v>
      </c>
      <c r="T1420" s="1">
        <v>1516</v>
      </c>
      <c r="U1420" s="1">
        <v>8057</v>
      </c>
      <c r="V1420" s="1">
        <v>10838</v>
      </c>
      <c r="W1420" s="1">
        <v>249</v>
      </c>
      <c r="X1420" s="1">
        <v>21</v>
      </c>
      <c r="Y1420" s="1">
        <v>27</v>
      </c>
      <c r="Z1420" s="1">
        <v>53</v>
      </c>
      <c r="AA1420" s="1">
        <v>155</v>
      </c>
      <c r="AD1420" s="1">
        <v>87</v>
      </c>
      <c r="AF1420" s="1">
        <v>14</v>
      </c>
      <c r="AI1420" s="1">
        <v>6</v>
      </c>
      <c r="AK1420" s="7">
        <f t="shared" si="831"/>
        <v>5</v>
      </c>
      <c r="AL1420" s="7">
        <f t="shared" si="832"/>
        <v>10</v>
      </c>
      <c r="AM1420" s="7">
        <f t="shared" si="833"/>
        <v>9</v>
      </c>
      <c r="AN1420" s="2">
        <f t="shared" si="834"/>
        <v>1.0895724850129086E-2</v>
      </c>
      <c r="AO1420" s="2">
        <f t="shared" si="835"/>
        <v>9.1891655362534455E-4</v>
      </c>
      <c r="AP1420" s="2">
        <f t="shared" si="836"/>
        <v>1.1814641403754429E-3</v>
      </c>
      <c r="AR1420" t="str">
        <f t="shared" si="837"/>
        <v>Cumberland</v>
      </c>
      <c r="AS1420" t="s">
        <v>860</v>
      </c>
      <c r="AT1420" s="184"/>
      <c r="AV1420" s="97">
        <v>37</v>
      </c>
      <c r="AW1420" s="99">
        <v>51</v>
      </c>
      <c r="AX1420" s="105">
        <f t="shared" si="838"/>
        <v>37051</v>
      </c>
      <c r="AZ1420" s="7" t="s">
        <v>2951</v>
      </c>
      <c r="BA1420" t="s">
        <v>3184</v>
      </c>
    </row>
    <row r="1421" spans="1:53" ht="13" hidden="1" customHeight="1" outlineLevel="1">
      <c r="A1421" t="s">
        <v>841</v>
      </c>
      <c r="B1421" t="s">
        <v>860</v>
      </c>
      <c r="C1421" s="1">
        <f t="shared" si="824"/>
        <v>4410</v>
      </c>
      <c r="D1421" s="7">
        <f>IF(R1421&gt;0,RANK(R1421,(R1421:T1421,U1421:AI1421)),0)</f>
        <v>3</v>
      </c>
      <c r="E1421" s="7">
        <f>IF(S1421&gt;0,RANK(S1421,(R1421:T1421,U1421:AI1421)),0)</f>
        <v>7</v>
      </c>
      <c r="F1421" s="7">
        <f>IF(T1421&gt;0,RANK(T1421,(R1421:T1421,U1421:AI1421)),0)</f>
        <v>4</v>
      </c>
      <c r="G1421" s="7">
        <f>IF(U1421&gt;0,RANK(U1421,(R1421:T1421,U1421:AI1421)),0)</f>
        <v>2</v>
      </c>
      <c r="H1421" s="7">
        <f t="shared" si="825"/>
        <v>1</v>
      </c>
      <c r="I1421" s="49">
        <f t="shared" si="826"/>
        <v>1373</v>
      </c>
      <c r="J1421" s="177">
        <f t="shared" si="840"/>
        <v>0.31133786848072564</v>
      </c>
      <c r="K1421" s="2"/>
      <c r="L1421" s="2">
        <f t="shared" si="827"/>
        <v>0.10566893424036281</v>
      </c>
      <c r="M1421" s="2">
        <f t="shared" si="828"/>
        <v>4.9886621315192742E-3</v>
      </c>
      <c r="N1421" s="2">
        <f t="shared" si="829"/>
        <v>8.9795918367346933E-2</v>
      </c>
      <c r="O1421" s="2">
        <f t="shared" si="839"/>
        <v>0.2310657596371882</v>
      </c>
      <c r="P1421" s="2">
        <f t="shared" si="830"/>
        <v>0.54240362811791387</v>
      </c>
      <c r="Q1421" s="2">
        <f t="shared" si="823"/>
        <v>2.6077097505668889E-2</v>
      </c>
      <c r="R1421" s="1">
        <v>466</v>
      </c>
      <c r="S1421" s="1">
        <v>22</v>
      </c>
      <c r="T1421" s="1">
        <v>396</v>
      </c>
      <c r="U1421" s="1">
        <v>1019</v>
      </c>
      <c r="V1421" s="1">
        <v>2392</v>
      </c>
      <c r="W1421" s="1">
        <v>46</v>
      </c>
      <c r="X1421" s="1">
        <v>1</v>
      </c>
      <c r="Y1421" s="1">
        <v>9</v>
      </c>
      <c r="Z1421" s="1">
        <v>18</v>
      </c>
      <c r="AA1421" s="1">
        <v>29</v>
      </c>
      <c r="AD1421" s="1">
        <v>7</v>
      </c>
      <c r="AF1421" s="1">
        <v>4</v>
      </c>
      <c r="AI1421" s="1">
        <v>1</v>
      </c>
      <c r="AK1421" s="7">
        <f t="shared" si="831"/>
        <v>5</v>
      </c>
      <c r="AL1421" s="7">
        <f t="shared" si="832"/>
        <v>10</v>
      </c>
      <c r="AM1421" s="7">
        <f t="shared" si="833"/>
        <v>9</v>
      </c>
      <c r="AN1421" s="2">
        <f t="shared" si="834"/>
        <v>1.0430839002267574E-2</v>
      </c>
      <c r="AO1421" s="2">
        <f t="shared" si="835"/>
        <v>2.2675736961451248E-4</v>
      </c>
      <c r="AP1421" s="2">
        <f t="shared" si="836"/>
        <v>2.0408163265306124E-3</v>
      </c>
      <c r="AR1421" t="str">
        <f t="shared" si="837"/>
        <v>Currituck</v>
      </c>
      <c r="AS1421" t="s">
        <v>860</v>
      </c>
      <c r="AT1421" s="184">
        <v>3</v>
      </c>
      <c r="AV1421" s="97">
        <v>37</v>
      </c>
      <c r="AW1421" s="99">
        <v>53</v>
      </c>
      <c r="AX1421" s="105">
        <f t="shared" si="838"/>
        <v>37053</v>
      </c>
      <c r="AZ1421" s="7" t="s">
        <v>2951</v>
      </c>
      <c r="BA1421" t="s">
        <v>3184</v>
      </c>
    </row>
    <row r="1422" spans="1:53" ht="13" hidden="1" customHeight="1" outlineLevel="1">
      <c r="A1422" t="s">
        <v>339</v>
      </c>
      <c r="B1422" t="s">
        <v>860</v>
      </c>
      <c r="C1422" s="1">
        <f t="shared" si="824"/>
        <v>5287</v>
      </c>
      <c r="D1422" s="7">
        <f>IF(R1422&gt;0,RANK(R1422,(R1422:T1422,U1422:AI1422)),0)</f>
        <v>3</v>
      </c>
      <c r="E1422" s="7">
        <f>IF(S1422&gt;0,RANK(S1422,(R1422:T1422,U1422:AI1422)),0)</f>
        <v>9</v>
      </c>
      <c r="F1422" s="7">
        <f>IF(T1422&gt;0,RANK(T1422,(R1422:T1422,U1422:AI1422)),0)</f>
        <v>4</v>
      </c>
      <c r="G1422" s="7">
        <f>IF(U1422&gt;0,RANK(U1422,(R1422:T1422,U1422:AI1422)),0)</f>
        <v>2</v>
      </c>
      <c r="H1422" s="7">
        <f t="shared" si="825"/>
        <v>1</v>
      </c>
      <c r="I1422" s="49">
        <f t="shared" si="826"/>
        <v>1508</v>
      </c>
      <c r="J1422" s="177">
        <f t="shared" si="840"/>
        <v>0.28522791753357291</v>
      </c>
      <c r="K1422" s="2"/>
      <c r="L1422" s="2">
        <f t="shared" si="827"/>
        <v>0.15755627009646303</v>
      </c>
      <c r="M1422" s="2">
        <f t="shared" si="828"/>
        <v>1.8914318138831096E-3</v>
      </c>
      <c r="N1422" s="2">
        <f t="shared" si="829"/>
        <v>8.4168715717798367E-2</v>
      </c>
      <c r="O1422" s="2">
        <f t="shared" si="839"/>
        <v>0.21997351995460562</v>
      </c>
      <c r="P1422" s="2">
        <f t="shared" si="830"/>
        <v>0.50520143748817858</v>
      </c>
      <c r="Q1422" s="2">
        <f t="shared" si="823"/>
        <v>3.1208624929071282E-2</v>
      </c>
      <c r="R1422" s="1">
        <v>833</v>
      </c>
      <c r="S1422" s="1">
        <v>10</v>
      </c>
      <c r="T1422" s="1">
        <v>445</v>
      </c>
      <c r="U1422" s="1">
        <v>1163</v>
      </c>
      <c r="V1422" s="1">
        <v>2671</v>
      </c>
      <c r="W1422" s="1">
        <v>69</v>
      </c>
      <c r="X1422" s="1">
        <v>5</v>
      </c>
      <c r="Y1422" s="1">
        <v>9</v>
      </c>
      <c r="Z1422" s="1">
        <v>28</v>
      </c>
      <c r="AA1422" s="1">
        <v>38</v>
      </c>
      <c r="AD1422" s="1">
        <v>14</v>
      </c>
      <c r="AF1422" s="1">
        <v>2</v>
      </c>
      <c r="AI1422" s="1">
        <v>0</v>
      </c>
      <c r="AK1422" s="7">
        <f t="shared" si="831"/>
        <v>5</v>
      </c>
      <c r="AL1422" s="7">
        <f t="shared" si="832"/>
        <v>10</v>
      </c>
      <c r="AM1422" s="7">
        <f t="shared" si="833"/>
        <v>9</v>
      </c>
      <c r="AN1422" s="2">
        <f t="shared" si="834"/>
        <v>1.3050879515793456E-2</v>
      </c>
      <c r="AO1422" s="2">
        <f t="shared" si="835"/>
        <v>9.4571590694155481E-4</v>
      </c>
      <c r="AP1422" s="2">
        <f t="shared" si="836"/>
        <v>1.7022886324947987E-3</v>
      </c>
      <c r="AR1422" t="str">
        <f t="shared" si="837"/>
        <v>Dare</v>
      </c>
      <c r="AS1422" t="s">
        <v>860</v>
      </c>
      <c r="AT1422" s="184">
        <v>3</v>
      </c>
      <c r="AV1422" s="97">
        <v>37</v>
      </c>
      <c r="AW1422" s="99">
        <v>55</v>
      </c>
      <c r="AX1422" s="105">
        <f t="shared" si="838"/>
        <v>37055</v>
      </c>
      <c r="AZ1422" s="7" t="s">
        <v>2951</v>
      </c>
      <c r="BA1422" t="s">
        <v>3184</v>
      </c>
    </row>
    <row r="1423" spans="1:53" ht="13" hidden="1" customHeight="1" outlineLevel="1">
      <c r="A1423" t="s">
        <v>109</v>
      </c>
      <c r="B1423" t="s">
        <v>860</v>
      </c>
      <c r="C1423" s="1">
        <f t="shared" si="824"/>
        <v>24456</v>
      </c>
      <c r="D1423" s="7">
        <f>IF(R1423&gt;0,RANK(R1423,(R1423:T1423,U1423:AI1423)),0)</f>
        <v>3</v>
      </c>
      <c r="E1423" s="7">
        <f>IF(S1423&gt;0,RANK(S1423,(R1423:T1423,U1423:AI1423)),0)</f>
        <v>6</v>
      </c>
      <c r="F1423" s="7">
        <f>IF(T1423&gt;0,RANK(T1423,(R1423:T1423,U1423:AI1423)),0)</f>
        <v>4</v>
      </c>
      <c r="G1423" s="7">
        <f>IF(U1423&gt;0,RANK(U1423,(R1423:T1423,U1423:AI1423)),0)</f>
        <v>2</v>
      </c>
      <c r="H1423" s="7">
        <f t="shared" si="825"/>
        <v>1</v>
      </c>
      <c r="I1423" s="49">
        <f t="shared" si="826"/>
        <v>1617</v>
      </c>
      <c r="J1423" s="177">
        <f t="shared" si="840"/>
        <v>6.6118743866535823E-2</v>
      </c>
      <c r="K1423" s="2"/>
      <c r="L1423" s="2">
        <f t="shared" si="827"/>
        <v>7.8385672227674189E-2</v>
      </c>
      <c r="M1423" s="2">
        <f t="shared" si="828"/>
        <v>3.7209682695453061E-3</v>
      </c>
      <c r="N1423" s="2">
        <f t="shared" si="829"/>
        <v>5.6100752371606152E-2</v>
      </c>
      <c r="O1423" s="2">
        <f t="shared" si="839"/>
        <v>0.38575400719659797</v>
      </c>
      <c r="P1423" s="2">
        <f t="shared" si="830"/>
        <v>0.45187275106313379</v>
      </c>
      <c r="Q1423" s="2">
        <f t="shared" si="823"/>
        <v>2.4165848871442575E-2</v>
      </c>
      <c r="R1423" s="1">
        <v>1917</v>
      </c>
      <c r="S1423" s="1">
        <v>91</v>
      </c>
      <c r="T1423" s="1">
        <v>1372</v>
      </c>
      <c r="U1423" s="1">
        <v>9434</v>
      </c>
      <c r="V1423" s="1">
        <v>11051</v>
      </c>
      <c r="W1423" s="1">
        <v>292</v>
      </c>
      <c r="X1423" s="1">
        <v>17</v>
      </c>
      <c r="Y1423" s="1">
        <v>28</v>
      </c>
      <c r="Z1423" s="1">
        <v>62</v>
      </c>
      <c r="AA1423" s="1">
        <v>83</v>
      </c>
      <c r="AD1423" s="1">
        <v>77</v>
      </c>
      <c r="AF1423" s="1">
        <v>17</v>
      </c>
      <c r="AI1423" s="1">
        <v>15</v>
      </c>
      <c r="AK1423" s="7">
        <f t="shared" si="831"/>
        <v>5</v>
      </c>
      <c r="AL1423" s="7">
        <f t="shared" si="832"/>
        <v>10</v>
      </c>
      <c r="AM1423" s="7">
        <f t="shared" si="833"/>
        <v>9</v>
      </c>
      <c r="AN1423" s="2">
        <f t="shared" si="834"/>
        <v>1.1939810271508014E-2</v>
      </c>
      <c r="AO1423" s="2">
        <f t="shared" si="835"/>
        <v>6.951259404645077E-4</v>
      </c>
      <c r="AP1423" s="2">
        <f t="shared" si="836"/>
        <v>1.1449133137062481E-3</v>
      </c>
      <c r="AR1423" t="str">
        <f t="shared" si="837"/>
        <v>Davidson</v>
      </c>
      <c r="AS1423" t="s">
        <v>860</v>
      </c>
      <c r="AT1423" s="184"/>
      <c r="AV1423" s="97">
        <v>37</v>
      </c>
      <c r="AW1423" s="99">
        <v>57</v>
      </c>
      <c r="AX1423" s="105">
        <f t="shared" si="838"/>
        <v>37057</v>
      </c>
      <c r="AZ1423" s="7" t="s">
        <v>2951</v>
      </c>
      <c r="BA1423" t="s">
        <v>3184</v>
      </c>
    </row>
    <row r="1424" spans="1:53" ht="13" hidden="1" customHeight="1" outlineLevel="1">
      <c r="A1424" t="s">
        <v>483</v>
      </c>
      <c r="B1424" t="s">
        <v>860</v>
      </c>
      <c r="C1424" s="1">
        <f t="shared" si="824"/>
        <v>9479</v>
      </c>
      <c r="D1424" s="7">
        <f>IF(R1424&gt;0,RANK(R1424,(R1424:T1424,U1424:AI1424)),0)</f>
        <v>3</v>
      </c>
      <c r="E1424" s="7">
        <f>IF(S1424&gt;0,RANK(S1424,(R1424:T1424,U1424:AI1424)),0)</f>
        <v>8</v>
      </c>
      <c r="F1424" s="7">
        <f>IF(T1424&gt;0,RANK(T1424,(R1424:T1424,U1424:AI1424)),0)</f>
        <v>4</v>
      </c>
      <c r="G1424" s="7">
        <f>IF(U1424&gt;0,RANK(U1424,(R1424:T1424,U1424:AI1424)),0)</f>
        <v>2</v>
      </c>
      <c r="H1424" s="7">
        <f t="shared" si="825"/>
        <v>1</v>
      </c>
      <c r="I1424" s="49">
        <f t="shared" si="826"/>
        <v>484</v>
      </c>
      <c r="J1424" s="177">
        <f t="shared" si="840"/>
        <v>5.106023842177445E-2</v>
      </c>
      <c r="K1424" s="2"/>
      <c r="L1424" s="2">
        <f t="shared" si="827"/>
        <v>0.13155396138833211</v>
      </c>
      <c r="M1424" s="2">
        <f t="shared" si="828"/>
        <v>3.6923726131448467E-3</v>
      </c>
      <c r="N1424" s="2">
        <f t="shared" si="829"/>
        <v>6.65682033969828E-2</v>
      </c>
      <c r="O1424" s="2">
        <f t="shared" si="839"/>
        <v>0.35942609979955692</v>
      </c>
      <c r="P1424" s="2">
        <f t="shared" si="830"/>
        <v>0.41048633822133135</v>
      </c>
      <c r="Q1424" s="2">
        <f t="shared" si="823"/>
        <v>2.8273024580652062E-2</v>
      </c>
      <c r="R1424" s="1">
        <v>1247</v>
      </c>
      <c r="S1424" s="1">
        <v>35</v>
      </c>
      <c r="T1424" s="1">
        <v>631</v>
      </c>
      <c r="U1424" s="1">
        <v>3407</v>
      </c>
      <c r="V1424" s="1">
        <v>3891</v>
      </c>
      <c r="W1424" s="1">
        <v>98</v>
      </c>
      <c r="X1424" s="1">
        <v>6</v>
      </c>
      <c r="Y1424" s="1">
        <v>16</v>
      </c>
      <c r="Z1424" s="1">
        <v>27</v>
      </c>
      <c r="AA1424" s="1">
        <v>59</v>
      </c>
      <c r="AD1424" s="1">
        <v>46</v>
      </c>
      <c r="AF1424" s="1">
        <v>10</v>
      </c>
      <c r="AI1424" s="1">
        <v>6</v>
      </c>
      <c r="AK1424" s="7">
        <f t="shared" si="831"/>
        <v>5</v>
      </c>
      <c r="AL1424" s="7">
        <f t="shared" si="832"/>
        <v>10</v>
      </c>
      <c r="AM1424" s="7">
        <f t="shared" si="833"/>
        <v>9</v>
      </c>
      <c r="AN1424" s="2">
        <f t="shared" si="834"/>
        <v>1.0338643316805569E-2</v>
      </c>
      <c r="AO1424" s="2">
        <f t="shared" si="835"/>
        <v>6.3297816225340231E-4</v>
      </c>
      <c r="AP1424" s="2">
        <f t="shared" si="836"/>
        <v>1.6879417660090727E-3</v>
      </c>
      <c r="AR1424" t="str">
        <f t="shared" si="837"/>
        <v>Davie</v>
      </c>
      <c r="AS1424" t="s">
        <v>860</v>
      </c>
      <c r="AT1424" s="184">
        <v>5</v>
      </c>
      <c r="AV1424" s="97">
        <v>37</v>
      </c>
      <c r="AW1424" s="99">
        <v>59</v>
      </c>
      <c r="AX1424" s="105">
        <f t="shared" si="838"/>
        <v>37059</v>
      </c>
      <c r="AZ1424" s="7" t="s">
        <v>2951</v>
      </c>
      <c r="BA1424" t="s">
        <v>3184</v>
      </c>
    </row>
    <row r="1425" spans="1:53" ht="13" hidden="1" customHeight="1" outlineLevel="1">
      <c r="A1425" t="s">
        <v>484</v>
      </c>
      <c r="B1425" t="s">
        <v>860</v>
      </c>
      <c r="C1425" s="1">
        <f t="shared" si="824"/>
        <v>4816</v>
      </c>
      <c r="D1425" s="7">
        <f>IF(R1425&gt;0,RANK(R1425,(R1425:T1425,U1425:AI1425)),0)</f>
        <v>3</v>
      </c>
      <c r="E1425" s="7">
        <f>IF(S1425&gt;0,RANK(S1425,(R1425:T1425,U1425:AI1425)),0)</f>
        <v>7</v>
      </c>
      <c r="F1425" s="7">
        <f>IF(T1425&gt;0,RANK(T1425,(R1425:T1425,U1425:AI1425)),0)</f>
        <v>4</v>
      </c>
      <c r="G1425" s="7">
        <f>IF(U1425&gt;0,RANK(U1425,(R1425:T1425,U1425:AI1425)),0)</f>
        <v>2</v>
      </c>
      <c r="H1425" s="7">
        <f t="shared" si="825"/>
        <v>1</v>
      </c>
      <c r="I1425" s="49">
        <f t="shared" si="826"/>
        <v>445</v>
      </c>
      <c r="J1425" s="177">
        <f t="shared" si="840"/>
        <v>9.2400332225913623E-2</v>
      </c>
      <c r="K1425" s="2"/>
      <c r="L1425" s="2">
        <f t="shared" si="827"/>
        <v>6.3122923588039864E-2</v>
      </c>
      <c r="M1425" s="2">
        <f t="shared" si="828"/>
        <v>3.5299003322259138E-3</v>
      </c>
      <c r="N1425" s="2">
        <f t="shared" si="829"/>
        <v>4.3604651162790699E-2</v>
      </c>
      <c r="O1425" s="2">
        <f t="shared" si="839"/>
        <v>0.38808139534883723</v>
      </c>
      <c r="P1425" s="2">
        <f t="shared" si="830"/>
        <v>0.48048172757475083</v>
      </c>
      <c r="Q1425" s="2">
        <f t="shared" si="823"/>
        <v>2.1179401993355551E-2</v>
      </c>
      <c r="R1425" s="1">
        <v>304</v>
      </c>
      <c r="S1425" s="1">
        <v>17</v>
      </c>
      <c r="T1425" s="1">
        <v>210</v>
      </c>
      <c r="U1425" s="1">
        <v>1869</v>
      </c>
      <c r="V1425" s="1">
        <v>2314</v>
      </c>
      <c r="W1425" s="1">
        <v>56</v>
      </c>
      <c r="X1425" s="1">
        <v>3</v>
      </c>
      <c r="Y1425" s="1">
        <v>5</v>
      </c>
      <c r="Z1425" s="1">
        <v>8</v>
      </c>
      <c r="AA1425" s="1">
        <v>20</v>
      </c>
      <c r="AD1425" s="1">
        <v>9</v>
      </c>
      <c r="AF1425" s="1">
        <v>1</v>
      </c>
      <c r="AI1425" s="1">
        <v>0</v>
      </c>
      <c r="AK1425" s="7">
        <f t="shared" si="831"/>
        <v>5</v>
      </c>
      <c r="AL1425" s="7">
        <f t="shared" si="832"/>
        <v>10</v>
      </c>
      <c r="AM1425" s="7">
        <f t="shared" si="833"/>
        <v>9</v>
      </c>
      <c r="AN1425" s="2">
        <f t="shared" si="834"/>
        <v>1.1627906976744186E-2</v>
      </c>
      <c r="AO1425" s="2">
        <f t="shared" si="835"/>
        <v>6.2292358803986707E-4</v>
      </c>
      <c r="AP1425" s="2">
        <f t="shared" si="836"/>
        <v>1.0382059800664453E-3</v>
      </c>
      <c r="AR1425" t="str">
        <f t="shared" si="837"/>
        <v>Duplin</v>
      </c>
      <c r="AS1425" t="s">
        <v>860</v>
      </c>
      <c r="AT1425" s="184">
        <v>7</v>
      </c>
      <c r="AV1425" s="97">
        <v>37</v>
      </c>
      <c r="AW1425" s="99">
        <v>61</v>
      </c>
      <c r="AX1425" s="105">
        <f t="shared" si="838"/>
        <v>37061</v>
      </c>
      <c r="AZ1425" s="7" t="s">
        <v>2951</v>
      </c>
      <c r="BA1425" t="s">
        <v>3184</v>
      </c>
    </row>
    <row r="1426" spans="1:53" ht="13" hidden="1" customHeight="1" outlineLevel="1">
      <c r="A1426" t="s">
        <v>485</v>
      </c>
      <c r="B1426" t="s">
        <v>860</v>
      </c>
      <c r="C1426" s="1">
        <f t="shared" si="824"/>
        <v>16348</v>
      </c>
      <c r="D1426" s="7">
        <f>IF(R1426&gt;0,RANK(R1426,(R1426:T1426,U1426:AI1426)),0)</f>
        <v>3</v>
      </c>
      <c r="E1426" s="7">
        <f>IF(S1426&gt;0,RANK(S1426,(R1426:T1426,U1426:AI1426)),0)</f>
        <v>7</v>
      </c>
      <c r="F1426" s="7">
        <f>IF(T1426&gt;0,RANK(T1426,(R1426:T1426,U1426:AI1426)),0)</f>
        <v>4</v>
      </c>
      <c r="G1426" s="7">
        <f>IF(U1426&gt;0,RANK(U1426,(R1426:T1426,U1426:AI1426)),0)</f>
        <v>1</v>
      </c>
      <c r="H1426" s="7">
        <f t="shared" si="825"/>
        <v>2</v>
      </c>
      <c r="I1426" s="49">
        <f t="shared" si="826"/>
        <v>1783</v>
      </c>
      <c r="J1426" s="177">
        <f t="shared" si="840"/>
        <v>0.1090653290922437</v>
      </c>
      <c r="K1426" s="2"/>
      <c r="L1426" s="2">
        <f t="shared" si="827"/>
        <v>0.20791534132615611</v>
      </c>
      <c r="M1426" s="2">
        <f t="shared" si="828"/>
        <v>4.2818693418155123E-3</v>
      </c>
      <c r="N1426" s="2">
        <f t="shared" si="829"/>
        <v>0.12227795448984585</v>
      </c>
      <c r="O1426" s="2">
        <f t="shared" si="839"/>
        <v>0.37729385857597258</v>
      </c>
      <c r="P1426" s="2">
        <f t="shared" si="830"/>
        <v>0.26822852948372888</v>
      </c>
      <c r="Q1426" s="2">
        <f t="shared" si="823"/>
        <v>2.0002446782481031E-2</v>
      </c>
      <c r="R1426" s="1">
        <v>3399</v>
      </c>
      <c r="S1426" s="1">
        <v>70</v>
      </c>
      <c r="T1426" s="1">
        <v>1999</v>
      </c>
      <c r="U1426" s="1">
        <v>6168</v>
      </c>
      <c r="V1426" s="1">
        <v>4385</v>
      </c>
      <c r="W1426" s="1">
        <v>116</v>
      </c>
      <c r="X1426" s="1">
        <v>18</v>
      </c>
      <c r="Y1426" s="1">
        <v>9</v>
      </c>
      <c r="Z1426" s="1">
        <v>40</v>
      </c>
      <c r="AA1426" s="49">
        <v>102</v>
      </c>
      <c r="AD1426" s="1">
        <v>31</v>
      </c>
      <c r="AF1426" s="1">
        <v>6</v>
      </c>
      <c r="AI1426" s="1">
        <v>5</v>
      </c>
      <c r="AK1426" s="7">
        <f t="shared" si="831"/>
        <v>5</v>
      </c>
      <c r="AL1426" s="7">
        <f t="shared" si="832"/>
        <v>9</v>
      </c>
      <c r="AM1426" s="7">
        <f t="shared" si="833"/>
        <v>10</v>
      </c>
      <c r="AN1426" s="2">
        <f t="shared" si="834"/>
        <v>7.0956691950085637E-3</v>
      </c>
      <c r="AO1426" s="2">
        <f t="shared" si="835"/>
        <v>1.1010521164668461E-3</v>
      </c>
      <c r="AP1426" s="2">
        <f t="shared" si="836"/>
        <v>5.5052605823342304E-4</v>
      </c>
      <c r="AR1426" t="str">
        <f t="shared" si="837"/>
        <v>Durham</v>
      </c>
      <c r="AS1426" t="s">
        <v>860</v>
      </c>
      <c r="AT1426" s="184"/>
      <c r="AV1426" s="97">
        <v>37</v>
      </c>
      <c r="AW1426" s="99">
        <v>63</v>
      </c>
      <c r="AX1426" s="105">
        <f t="shared" si="838"/>
        <v>37063</v>
      </c>
      <c r="AZ1426" s="7" t="s">
        <v>2951</v>
      </c>
      <c r="BA1426" t="s">
        <v>3184</v>
      </c>
    </row>
    <row r="1427" spans="1:53" ht="13" hidden="1" customHeight="1" outlineLevel="1">
      <c r="A1427" t="s">
        <v>2883</v>
      </c>
      <c r="B1427" t="s">
        <v>860</v>
      </c>
      <c r="C1427" s="1">
        <f t="shared" ref="C1427:C1458" si="841">SUM(R1427:AI1427)</f>
        <v>2572</v>
      </c>
      <c r="D1427" s="7">
        <f>IF(R1427&gt;0,RANK(R1427,(R1427:T1427,U1427:AI1427)),0)</f>
        <v>4</v>
      </c>
      <c r="E1427" s="7">
        <f>IF(S1427&gt;0,RANK(S1427,(R1427:T1427,U1427:AI1427)),0)</f>
        <v>7</v>
      </c>
      <c r="F1427" s="7">
        <f>IF(T1427&gt;0,RANK(T1427,(R1427:T1427,U1427:AI1427)),0)</f>
        <v>3</v>
      </c>
      <c r="G1427" s="7">
        <f>IF(U1427&gt;0,RANK(U1427,(R1427:T1427,U1427:AI1427)),0)</f>
        <v>2</v>
      </c>
      <c r="H1427" s="7">
        <f t="shared" ref="H1427:H1458" si="842">IF(V1427&gt;0,RANK(V1427,(R1427:AB1427)),0)</f>
        <v>1</v>
      </c>
      <c r="I1427" s="49">
        <f t="shared" ref="I1427:I1458" si="843">MAX(R1427:AA1427)-LARGE(R1427:AA1427,2)</f>
        <v>86</v>
      </c>
      <c r="J1427" s="177">
        <f t="shared" si="840"/>
        <v>3.3437013996889579E-2</v>
      </c>
      <c r="K1427" s="2"/>
      <c r="L1427" s="2">
        <f t="shared" ref="L1427:L1458" si="844">IF($C1427=0,"-",R1427/$C1427)</f>
        <v>3.9269051321928462E-2</v>
      </c>
      <c r="M1427" s="2">
        <f t="shared" ref="M1427:M1458" si="845">IF($C1427=0,"-",S1427/$C1427)</f>
        <v>3.1104199066874028E-3</v>
      </c>
      <c r="N1427" s="2">
        <f t="shared" ref="N1427:N1458" si="846">IF($C1427=0,"-",T1427/$C1427)</f>
        <v>5.52099533437014E-2</v>
      </c>
      <c r="O1427" s="2">
        <f t="shared" si="839"/>
        <v>0.42185069984447898</v>
      </c>
      <c r="P1427" s="2">
        <f t="shared" ref="P1427:P1458" si="847">IF($C1427=0,"-",V1427/$C1427)</f>
        <v>0.45528771384136857</v>
      </c>
      <c r="Q1427" s="2">
        <f t="shared" si="823"/>
        <v>2.527216174183522E-2</v>
      </c>
      <c r="R1427" s="1">
        <v>101</v>
      </c>
      <c r="S1427" s="1">
        <v>8</v>
      </c>
      <c r="T1427" s="1">
        <v>142</v>
      </c>
      <c r="U1427" s="1">
        <v>1085</v>
      </c>
      <c r="V1427" s="1">
        <v>1171</v>
      </c>
      <c r="W1427" s="1">
        <v>35</v>
      </c>
      <c r="X1427" s="1">
        <v>1</v>
      </c>
      <c r="Y1427" s="1">
        <v>5</v>
      </c>
      <c r="Z1427" s="1">
        <v>4</v>
      </c>
      <c r="AA1427" s="1">
        <v>12</v>
      </c>
      <c r="AD1427" s="1">
        <v>6</v>
      </c>
      <c r="AF1427" s="1">
        <v>2</v>
      </c>
      <c r="AI1427" s="1">
        <v>0</v>
      </c>
      <c r="AK1427" s="7">
        <f t="shared" ref="AK1427:AK1458" si="848">IF(W1427&gt;0,RANK(W1427,(R1427:AB1427)),0)</f>
        <v>5</v>
      </c>
      <c r="AL1427" s="7">
        <f t="shared" ref="AL1427:AL1458" si="849">IF(X1427&gt;0,RANK(X1427,(R1427:AB1427)),0)</f>
        <v>10</v>
      </c>
      <c r="AM1427" s="7">
        <f t="shared" ref="AM1427:AM1458" si="850">IF(Y1427&gt;0,RANK(Y1427,(R1427:AB1427)),0)</f>
        <v>8</v>
      </c>
      <c r="AN1427" s="2">
        <f t="shared" ref="AN1427:AN1458" si="851">IF($C1427=0,"-",W1427/$C1427)</f>
        <v>1.3608087091757388E-2</v>
      </c>
      <c r="AO1427" s="2">
        <f t="shared" ref="AO1427:AO1458" si="852">IF($C1427=0,"-",X1427/$C1427)</f>
        <v>3.8880248833592535E-4</v>
      </c>
      <c r="AP1427" s="2">
        <f t="shared" ref="AP1427:AP1458" si="853">IF($C1427=0,"-",Y1427/$C1427)</f>
        <v>1.9440124416796269E-3</v>
      </c>
      <c r="AR1427" t="str">
        <f t="shared" ref="AR1427:AR1458" si="854">A1427</f>
        <v>Edgecombe</v>
      </c>
      <c r="AS1427" t="s">
        <v>860</v>
      </c>
      <c r="AT1427" s="184"/>
      <c r="AV1427" s="97">
        <v>37</v>
      </c>
      <c r="AW1427" s="99">
        <v>65</v>
      </c>
      <c r="AX1427" s="105">
        <f t="shared" ref="AX1427:AX1458" si="855">AV1427*1000+AW1427</f>
        <v>37065</v>
      </c>
      <c r="AZ1427" s="7" t="s">
        <v>2951</v>
      </c>
      <c r="BA1427" t="s">
        <v>3184</v>
      </c>
    </row>
    <row r="1428" spans="1:53" ht="13" hidden="1" customHeight="1" outlineLevel="1">
      <c r="A1428" t="s">
        <v>3033</v>
      </c>
      <c r="B1428" t="s">
        <v>860</v>
      </c>
      <c r="C1428" s="1">
        <f t="shared" si="841"/>
        <v>42006</v>
      </c>
      <c r="D1428" s="7">
        <f>IF(R1428&gt;0,RANK(R1428,(R1428:T1428,U1428:AI1428)),0)</f>
        <v>3</v>
      </c>
      <c r="E1428" s="7">
        <f>IF(S1428&gt;0,RANK(S1428,(R1428:T1428,U1428:AI1428)),0)</f>
        <v>7</v>
      </c>
      <c r="F1428" s="7">
        <f>IF(T1428&gt;0,RANK(T1428,(R1428:T1428,U1428:AI1428)),0)</f>
        <v>4</v>
      </c>
      <c r="G1428" s="7">
        <f>IF(U1428&gt;0,RANK(U1428,(R1428:T1428,U1428:AI1428)),0)</f>
        <v>1</v>
      </c>
      <c r="H1428" s="7">
        <f t="shared" si="842"/>
        <v>2</v>
      </c>
      <c r="I1428" s="49">
        <f t="shared" si="843"/>
        <v>1874</v>
      </c>
      <c r="J1428" s="177">
        <f t="shared" si="840"/>
        <v>4.4612674379850496E-2</v>
      </c>
      <c r="K1428" s="2"/>
      <c r="L1428" s="2">
        <f t="shared" si="844"/>
        <v>0.17297528924439365</v>
      </c>
      <c r="M1428" s="2">
        <f t="shared" si="845"/>
        <v>2.8805408751130792E-3</v>
      </c>
      <c r="N1428" s="2">
        <f t="shared" si="846"/>
        <v>8.310717516545256E-2</v>
      </c>
      <c r="O1428" s="2">
        <f t="shared" si="839"/>
        <v>0.38315954863590918</v>
      </c>
      <c r="P1428" s="2">
        <f t="shared" si="847"/>
        <v>0.33854687425605867</v>
      </c>
      <c r="Q1428" s="2">
        <f t="shared" si="823"/>
        <v>1.9330571823072962E-2</v>
      </c>
      <c r="R1428" s="1">
        <v>7266</v>
      </c>
      <c r="S1428" s="1">
        <v>121</v>
      </c>
      <c r="T1428" s="1">
        <v>3491</v>
      </c>
      <c r="U1428" s="1">
        <v>16095</v>
      </c>
      <c r="V1428" s="1">
        <v>14221</v>
      </c>
      <c r="W1428" s="1">
        <v>328</v>
      </c>
      <c r="X1428" s="1">
        <v>28</v>
      </c>
      <c r="Y1428" s="1">
        <v>47</v>
      </c>
      <c r="Z1428" s="1">
        <v>84</v>
      </c>
      <c r="AA1428" s="1">
        <v>206</v>
      </c>
      <c r="AD1428" s="1">
        <v>85</v>
      </c>
      <c r="AF1428" s="1">
        <v>26</v>
      </c>
      <c r="AI1428" s="1">
        <v>8</v>
      </c>
      <c r="AK1428" s="7">
        <f t="shared" si="848"/>
        <v>5</v>
      </c>
      <c r="AL1428" s="7">
        <f t="shared" si="849"/>
        <v>10</v>
      </c>
      <c r="AM1428" s="7">
        <f t="shared" si="850"/>
        <v>9</v>
      </c>
      <c r="AN1428" s="2">
        <f t="shared" si="851"/>
        <v>7.808408322620578E-3</v>
      </c>
      <c r="AO1428" s="2">
        <f t="shared" si="852"/>
        <v>6.6657144217492734E-4</v>
      </c>
      <c r="AP1428" s="2">
        <f t="shared" si="853"/>
        <v>1.1188877779364852E-3</v>
      </c>
      <c r="AR1428" t="str">
        <f t="shared" si="854"/>
        <v>Forsyth</v>
      </c>
      <c r="AS1428" t="s">
        <v>860</v>
      </c>
      <c r="AT1428" s="184"/>
      <c r="AV1428" s="97">
        <v>37</v>
      </c>
      <c r="AW1428" s="99">
        <v>67</v>
      </c>
      <c r="AX1428" s="105">
        <f t="shared" si="855"/>
        <v>37067</v>
      </c>
      <c r="AZ1428" s="7" t="s">
        <v>2951</v>
      </c>
      <c r="BA1428" t="s">
        <v>3184</v>
      </c>
    </row>
    <row r="1429" spans="1:53" ht="13" hidden="1" customHeight="1" outlineLevel="1">
      <c r="A1429" t="s">
        <v>2409</v>
      </c>
      <c r="B1429" t="s">
        <v>860</v>
      </c>
      <c r="C1429" s="1">
        <f t="shared" si="841"/>
        <v>7412</v>
      </c>
      <c r="D1429" s="7">
        <f>IF(R1429&gt;0,RANK(R1429,(R1429:T1429,U1429:AI1429)),0)</f>
        <v>3</v>
      </c>
      <c r="E1429" s="7">
        <f>IF(S1429&gt;0,RANK(S1429,(R1429:T1429,U1429:AI1429)),0)</f>
        <v>8</v>
      </c>
      <c r="F1429" s="7">
        <f>IF(T1429&gt;0,RANK(T1429,(R1429:T1429,U1429:AI1429)),0)</f>
        <v>4</v>
      </c>
      <c r="G1429" s="7">
        <f>IF(U1429&gt;0,RANK(U1429,(R1429:T1429,U1429:AI1429)),0)</f>
        <v>1</v>
      </c>
      <c r="H1429" s="7">
        <f t="shared" si="842"/>
        <v>2</v>
      </c>
      <c r="I1429" s="49">
        <f t="shared" si="843"/>
        <v>456</v>
      </c>
      <c r="J1429" s="177">
        <f t="shared" si="840"/>
        <v>6.152185644900162E-2</v>
      </c>
      <c r="K1429" s="2"/>
      <c r="L1429" s="2">
        <f t="shared" si="844"/>
        <v>6.1656772800863464E-2</v>
      </c>
      <c r="M1429" s="2">
        <f t="shared" si="845"/>
        <v>2.2935779816513763E-3</v>
      </c>
      <c r="N1429" s="2">
        <f t="shared" si="846"/>
        <v>4.3982730706961681E-2</v>
      </c>
      <c r="O1429" s="2">
        <f t="shared" si="839"/>
        <v>0.46667566109012415</v>
      </c>
      <c r="P1429" s="2">
        <f t="shared" si="847"/>
        <v>0.40515380464112249</v>
      </c>
      <c r="Q1429" s="2">
        <f t="shared" si="823"/>
        <v>2.0237452779276799E-2</v>
      </c>
      <c r="R1429" s="1">
        <v>457</v>
      </c>
      <c r="S1429" s="1">
        <v>17</v>
      </c>
      <c r="T1429" s="1">
        <v>326</v>
      </c>
      <c r="U1429" s="1">
        <v>3459</v>
      </c>
      <c r="V1429" s="1">
        <v>3003</v>
      </c>
      <c r="W1429" s="1">
        <v>66</v>
      </c>
      <c r="X1429" s="1">
        <v>5</v>
      </c>
      <c r="Y1429" s="1">
        <v>8</v>
      </c>
      <c r="Z1429" s="1">
        <v>14</v>
      </c>
      <c r="AA1429" s="1">
        <v>32</v>
      </c>
      <c r="AD1429" s="1">
        <v>22</v>
      </c>
      <c r="AF1429" s="1">
        <v>2</v>
      </c>
      <c r="AI1429" s="1">
        <v>1</v>
      </c>
      <c r="AK1429" s="7">
        <f t="shared" si="848"/>
        <v>5</v>
      </c>
      <c r="AL1429" s="7">
        <f t="shared" si="849"/>
        <v>10</v>
      </c>
      <c r="AM1429" s="7">
        <f t="shared" si="850"/>
        <v>9</v>
      </c>
      <c r="AN1429" s="2">
        <f t="shared" si="851"/>
        <v>8.9044792228818136E-3</v>
      </c>
      <c r="AO1429" s="2">
        <f t="shared" si="852"/>
        <v>6.7458175930922828E-4</v>
      </c>
      <c r="AP1429" s="2">
        <f t="shared" si="853"/>
        <v>1.0793308148947653E-3</v>
      </c>
      <c r="AR1429" t="str">
        <f t="shared" si="854"/>
        <v>Franklin</v>
      </c>
      <c r="AS1429" t="s">
        <v>860</v>
      </c>
      <c r="AT1429" s="184"/>
      <c r="AV1429" s="97">
        <v>37</v>
      </c>
      <c r="AW1429" s="99">
        <v>69</v>
      </c>
      <c r="AX1429" s="105">
        <f t="shared" si="855"/>
        <v>37069</v>
      </c>
      <c r="AZ1429" s="7" t="s">
        <v>2951</v>
      </c>
      <c r="BA1429" t="s">
        <v>3184</v>
      </c>
    </row>
    <row r="1430" spans="1:53" ht="13" hidden="1" customHeight="1" outlineLevel="1">
      <c r="A1430" t="s">
        <v>1622</v>
      </c>
      <c r="B1430" t="s">
        <v>860</v>
      </c>
      <c r="C1430" s="1">
        <f t="shared" si="841"/>
        <v>25591</v>
      </c>
      <c r="D1430" s="7">
        <f>IF(R1430&gt;0,RANK(R1430,(R1430:T1430,U1430:AI1430)),0)</f>
        <v>3</v>
      </c>
      <c r="E1430" s="7">
        <f>IF(S1430&gt;0,RANK(S1430,(R1430:T1430,U1430:AI1430)),0)</f>
        <v>7</v>
      </c>
      <c r="F1430" s="7">
        <f>IF(T1430&gt;0,RANK(T1430,(R1430:T1430,U1430:AI1430)),0)</f>
        <v>4</v>
      </c>
      <c r="G1430" s="7">
        <f>IF(U1430&gt;0,RANK(U1430,(R1430:T1430,U1430:AI1430)),0)</f>
        <v>2</v>
      </c>
      <c r="H1430" s="7">
        <f t="shared" si="842"/>
        <v>1</v>
      </c>
      <c r="I1430" s="49">
        <f t="shared" si="843"/>
        <v>2183</v>
      </c>
      <c r="J1430" s="177">
        <f t="shared" si="840"/>
        <v>8.5303426986049785E-2</v>
      </c>
      <c r="K1430" s="2"/>
      <c r="L1430" s="2">
        <f t="shared" si="844"/>
        <v>8.3584072525497238E-2</v>
      </c>
      <c r="M1430" s="2">
        <f t="shared" si="845"/>
        <v>2.9307178304872807E-3</v>
      </c>
      <c r="N1430" s="2">
        <f t="shared" si="846"/>
        <v>7.0688914071353207E-2</v>
      </c>
      <c r="O1430" s="2">
        <f t="shared" si="839"/>
        <v>0.36786370208276348</v>
      </c>
      <c r="P1430" s="2">
        <f t="shared" si="847"/>
        <v>0.45316712906881323</v>
      </c>
      <c r="Q1430" s="2">
        <f t="shared" ref="Q1430:Q1493" si="856">IF(C1430=0,"-",(1-L1430-M1430-N1430-O1430-P1430))</f>
        <v>2.1765464421085512E-2</v>
      </c>
      <c r="R1430" s="1">
        <v>2139</v>
      </c>
      <c r="S1430" s="1">
        <v>75</v>
      </c>
      <c r="T1430" s="1">
        <v>1809</v>
      </c>
      <c r="U1430" s="1">
        <v>9414</v>
      </c>
      <c r="V1430" s="1">
        <v>11597</v>
      </c>
      <c r="W1430" s="1">
        <v>265</v>
      </c>
      <c r="X1430" s="1">
        <v>17</v>
      </c>
      <c r="Y1430" s="1">
        <v>22</v>
      </c>
      <c r="Z1430" s="1">
        <v>47</v>
      </c>
      <c r="AA1430" s="1">
        <v>121</v>
      </c>
      <c r="AD1430" s="1">
        <v>73</v>
      </c>
      <c r="AF1430" s="1">
        <v>9</v>
      </c>
      <c r="AI1430" s="1">
        <v>3</v>
      </c>
      <c r="AK1430" s="7">
        <f t="shared" si="848"/>
        <v>5</v>
      </c>
      <c r="AL1430" s="7">
        <f t="shared" si="849"/>
        <v>10</v>
      </c>
      <c r="AM1430" s="7">
        <f t="shared" si="850"/>
        <v>9</v>
      </c>
      <c r="AN1430" s="2">
        <f t="shared" si="851"/>
        <v>1.0355203001055059E-2</v>
      </c>
      <c r="AO1430" s="2">
        <f t="shared" si="852"/>
        <v>6.6429604157711695E-4</v>
      </c>
      <c r="AP1430" s="2">
        <f t="shared" si="853"/>
        <v>8.5967723027626896E-4</v>
      </c>
      <c r="AR1430" t="str">
        <f t="shared" si="854"/>
        <v>Gaston</v>
      </c>
      <c r="AS1430" t="s">
        <v>860</v>
      </c>
      <c r="AT1430" s="184">
        <v>10</v>
      </c>
      <c r="AV1430" s="97">
        <v>37</v>
      </c>
      <c r="AW1430" s="99">
        <v>71</v>
      </c>
      <c r="AX1430" s="105">
        <f t="shared" si="855"/>
        <v>37071</v>
      </c>
      <c r="AZ1430" s="7" t="s">
        <v>2951</v>
      </c>
      <c r="BA1430" t="s">
        <v>3184</v>
      </c>
    </row>
    <row r="1431" spans="1:53" ht="13" hidden="1" customHeight="1" outlineLevel="1">
      <c r="A1431" t="s">
        <v>2076</v>
      </c>
      <c r="B1431" t="s">
        <v>860</v>
      </c>
      <c r="C1431" s="1">
        <f t="shared" si="841"/>
        <v>735</v>
      </c>
      <c r="D1431" s="7">
        <f>IF(R1431&gt;0,RANK(R1431,(R1431:T1431,U1431:AI1431)),0)</f>
        <v>4</v>
      </c>
      <c r="E1431" s="7">
        <f>IF(S1431&gt;0,RANK(S1431,(R1431:T1431,U1431:AI1431)),0)</f>
        <v>7</v>
      </c>
      <c r="F1431" s="7">
        <f>IF(T1431&gt;0,RANK(T1431,(R1431:T1431,U1431:AI1431)),0)</f>
        <v>3</v>
      </c>
      <c r="G1431" s="7">
        <f>IF(U1431&gt;0,RANK(U1431,(R1431:T1431,U1431:AI1431)),0)</f>
        <v>2</v>
      </c>
      <c r="H1431" s="7">
        <f t="shared" si="842"/>
        <v>1</v>
      </c>
      <c r="I1431" s="49">
        <f t="shared" si="843"/>
        <v>130</v>
      </c>
      <c r="J1431" s="177">
        <f t="shared" si="840"/>
        <v>0.17687074829931973</v>
      </c>
      <c r="K1431" s="2"/>
      <c r="L1431" s="2">
        <f t="shared" si="844"/>
        <v>4.4897959183673466E-2</v>
      </c>
      <c r="M1431" s="2">
        <f t="shared" si="845"/>
        <v>2.7210884353741495E-3</v>
      </c>
      <c r="N1431" s="2">
        <f t="shared" si="846"/>
        <v>5.9863945578231291E-2</v>
      </c>
      <c r="O1431" s="2">
        <f t="shared" si="839"/>
        <v>0.34421768707482991</v>
      </c>
      <c r="P1431" s="2">
        <f t="shared" si="847"/>
        <v>0.52108843537414962</v>
      </c>
      <c r="Q1431" s="2">
        <f t="shared" si="856"/>
        <v>2.7210884353741638E-2</v>
      </c>
      <c r="R1431" s="1">
        <v>33</v>
      </c>
      <c r="S1431" s="1">
        <v>2</v>
      </c>
      <c r="T1431" s="1">
        <v>44</v>
      </c>
      <c r="U1431" s="1">
        <v>253</v>
      </c>
      <c r="V1431" s="1">
        <v>383</v>
      </c>
      <c r="W1431" s="1">
        <v>14</v>
      </c>
      <c r="X1431" s="1">
        <v>0</v>
      </c>
      <c r="Y1431" s="1">
        <v>1</v>
      </c>
      <c r="Z1431" s="1">
        <v>0</v>
      </c>
      <c r="AA1431" s="1">
        <v>1</v>
      </c>
      <c r="AD1431" s="1">
        <v>4</v>
      </c>
      <c r="AF1431" s="1">
        <v>0</v>
      </c>
      <c r="AI1431" s="1">
        <v>0</v>
      </c>
      <c r="AK1431" s="7">
        <f t="shared" si="848"/>
        <v>5</v>
      </c>
      <c r="AL1431" s="7">
        <f t="shared" si="849"/>
        <v>0</v>
      </c>
      <c r="AM1431" s="7">
        <f t="shared" si="850"/>
        <v>7</v>
      </c>
      <c r="AN1431" s="2">
        <f t="shared" si="851"/>
        <v>1.9047619047619049E-2</v>
      </c>
      <c r="AO1431" s="2">
        <f t="shared" si="852"/>
        <v>0</v>
      </c>
      <c r="AP1431" s="2">
        <f t="shared" si="853"/>
        <v>1.3605442176870747E-3</v>
      </c>
      <c r="AR1431" t="str">
        <f t="shared" si="854"/>
        <v>Gates</v>
      </c>
      <c r="AS1431" t="s">
        <v>860</v>
      </c>
      <c r="AT1431" s="184"/>
      <c r="AV1431" s="97">
        <v>37</v>
      </c>
      <c r="AW1431" s="99">
        <v>73</v>
      </c>
      <c r="AX1431" s="105">
        <f t="shared" si="855"/>
        <v>37073</v>
      </c>
      <c r="AZ1431" s="7" t="s">
        <v>2951</v>
      </c>
      <c r="BA1431" t="s">
        <v>3184</v>
      </c>
    </row>
    <row r="1432" spans="1:53" ht="13" hidden="1" customHeight="1" outlineLevel="1">
      <c r="A1432" t="s">
        <v>837</v>
      </c>
      <c r="B1432" t="s">
        <v>860</v>
      </c>
      <c r="C1432" s="1">
        <f t="shared" si="841"/>
        <v>1650</v>
      </c>
      <c r="D1432" s="7">
        <f>IF(R1432&gt;0,RANK(R1432,(R1432:T1432,U1432:AI1432)),0)</f>
        <v>3</v>
      </c>
      <c r="E1432" s="7">
        <f>IF(S1432&gt;0,RANK(S1432,(R1432:T1432,U1432:AI1432)),0)</f>
        <v>8</v>
      </c>
      <c r="F1432" s="7">
        <f>IF(T1432&gt;0,RANK(T1432,(R1432:T1432,U1432:AI1432)),0)</f>
        <v>4</v>
      </c>
      <c r="G1432" s="7">
        <f>IF(U1432&gt;0,RANK(U1432,(R1432:T1432,U1432:AI1432)),0)</f>
        <v>2</v>
      </c>
      <c r="H1432" s="7">
        <f t="shared" si="842"/>
        <v>1</v>
      </c>
      <c r="I1432" s="49">
        <f t="shared" si="843"/>
        <v>318</v>
      </c>
      <c r="J1432" s="177">
        <f t="shared" si="840"/>
        <v>0.19272727272727272</v>
      </c>
      <c r="K1432" s="2"/>
      <c r="L1432" s="2">
        <f t="shared" si="844"/>
        <v>6.3030303030303034E-2</v>
      </c>
      <c r="M1432" s="2">
        <f t="shared" si="845"/>
        <v>2.4242424242424242E-3</v>
      </c>
      <c r="N1432" s="2">
        <f t="shared" si="846"/>
        <v>6.1212121212121211E-2</v>
      </c>
      <c r="O1432" s="2">
        <f t="shared" si="839"/>
        <v>0.32727272727272727</v>
      </c>
      <c r="P1432" s="2">
        <f t="shared" si="847"/>
        <v>0.52</v>
      </c>
      <c r="Q1432" s="2">
        <f t="shared" si="856"/>
        <v>2.6060606060606117E-2</v>
      </c>
      <c r="R1432" s="1">
        <v>104</v>
      </c>
      <c r="S1432" s="1">
        <v>4</v>
      </c>
      <c r="T1432" s="1">
        <v>101</v>
      </c>
      <c r="U1432" s="1">
        <v>540</v>
      </c>
      <c r="V1432" s="1">
        <v>858</v>
      </c>
      <c r="W1432" s="1">
        <v>14</v>
      </c>
      <c r="X1432" s="1">
        <v>1</v>
      </c>
      <c r="Y1432" s="1">
        <v>2</v>
      </c>
      <c r="Z1432" s="1">
        <v>1</v>
      </c>
      <c r="AA1432" s="1">
        <v>11</v>
      </c>
      <c r="AD1432" s="1">
        <v>13</v>
      </c>
      <c r="AF1432" s="1">
        <v>1</v>
      </c>
      <c r="AI1432" s="1">
        <v>0</v>
      </c>
      <c r="AK1432" s="7">
        <f t="shared" si="848"/>
        <v>5</v>
      </c>
      <c r="AL1432" s="7">
        <f t="shared" si="849"/>
        <v>9</v>
      </c>
      <c r="AM1432" s="7">
        <f t="shared" si="850"/>
        <v>8</v>
      </c>
      <c r="AN1432" s="2">
        <f t="shared" si="851"/>
        <v>8.4848484848484857E-3</v>
      </c>
      <c r="AO1432" s="2">
        <f t="shared" si="852"/>
        <v>6.0606060606060606E-4</v>
      </c>
      <c r="AP1432" s="2">
        <f t="shared" si="853"/>
        <v>1.2121212121212121E-3</v>
      </c>
      <c r="AR1432" t="str">
        <f t="shared" si="854"/>
        <v>Graham</v>
      </c>
      <c r="AS1432" t="s">
        <v>860</v>
      </c>
      <c r="AT1432" s="184">
        <v>11</v>
      </c>
      <c r="AV1432" s="97">
        <v>37</v>
      </c>
      <c r="AW1432" s="99">
        <v>75</v>
      </c>
      <c r="AX1432" s="105">
        <f t="shared" si="855"/>
        <v>37075</v>
      </c>
      <c r="AZ1432" s="7" t="s">
        <v>2951</v>
      </c>
      <c r="BA1432" t="s">
        <v>3184</v>
      </c>
    </row>
    <row r="1433" spans="1:53" ht="13" hidden="1" customHeight="1" outlineLevel="1">
      <c r="A1433" t="s">
        <v>582</v>
      </c>
      <c r="B1433" t="s">
        <v>860</v>
      </c>
      <c r="C1433" s="1">
        <f t="shared" si="841"/>
        <v>5154</v>
      </c>
      <c r="D1433" s="7">
        <f>IF(R1433&gt;0,RANK(R1433,(R1433:T1433,U1433:AI1433)),0)</f>
        <v>3</v>
      </c>
      <c r="E1433" s="7">
        <f>IF(S1433&gt;0,RANK(S1433,(R1433:T1433,U1433:AI1433)),0)</f>
        <v>7</v>
      </c>
      <c r="F1433" s="7">
        <f>IF(T1433&gt;0,RANK(T1433,(R1433:T1433,U1433:AI1433)),0)</f>
        <v>4</v>
      </c>
      <c r="G1433" s="7">
        <f>IF(U1433&gt;0,RANK(U1433,(R1433:T1433,U1433:AI1433)),0)</f>
        <v>2</v>
      </c>
      <c r="H1433" s="7">
        <f t="shared" si="842"/>
        <v>1</v>
      </c>
      <c r="I1433" s="49">
        <f t="shared" si="843"/>
        <v>34</v>
      </c>
      <c r="J1433" s="177">
        <f t="shared" si="840"/>
        <v>6.5968180054326734E-3</v>
      </c>
      <c r="K1433" s="2"/>
      <c r="L1433" s="2">
        <f t="shared" si="844"/>
        <v>6.2475746992627083E-2</v>
      </c>
      <c r="M1433" s="2">
        <f t="shared" si="845"/>
        <v>2.9103608847497091E-3</v>
      </c>
      <c r="N1433" s="2">
        <f t="shared" si="846"/>
        <v>5.0252231276678307E-2</v>
      </c>
      <c r="O1433" s="2">
        <f t="shared" si="839"/>
        <v>0.42646488164532403</v>
      </c>
      <c r="P1433" s="2">
        <f t="shared" si="847"/>
        <v>0.43306169965075669</v>
      </c>
      <c r="Q1433" s="2">
        <f t="shared" si="856"/>
        <v>2.4835079549864192E-2</v>
      </c>
      <c r="R1433" s="1">
        <v>322</v>
      </c>
      <c r="S1433" s="1">
        <v>15</v>
      </c>
      <c r="T1433" s="1">
        <v>259</v>
      </c>
      <c r="U1433" s="1">
        <v>2198</v>
      </c>
      <c r="V1433" s="1">
        <v>2232</v>
      </c>
      <c r="W1433" s="1">
        <v>56</v>
      </c>
      <c r="X1433" s="1">
        <v>2</v>
      </c>
      <c r="Y1433" s="1">
        <v>4</v>
      </c>
      <c r="Z1433" s="1">
        <v>9</v>
      </c>
      <c r="AA1433" s="1">
        <v>39</v>
      </c>
      <c r="AD1433" s="1">
        <v>12</v>
      </c>
      <c r="AF1433" s="1">
        <v>4</v>
      </c>
      <c r="AI1433" s="1">
        <v>2</v>
      </c>
      <c r="AK1433" s="7">
        <f t="shared" si="848"/>
        <v>5</v>
      </c>
      <c r="AL1433" s="7">
        <f t="shared" si="849"/>
        <v>10</v>
      </c>
      <c r="AM1433" s="7">
        <f t="shared" si="850"/>
        <v>9</v>
      </c>
      <c r="AN1433" s="2">
        <f t="shared" si="851"/>
        <v>1.086534730306558E-2</v>
      </c>
      <c r="AO1433" s="2">
        <f t="shared" si="852"/>
        <v>3.8804811796662784E-4</v>
      </c>
      <c r="AP1433" s="2">
        <f t="shared" si="853"/>
        <v>7.7609623593325567E-4</v>
      </c>
      <c r="AR1433" t="str">
        <f t="shared" si="854"/>
        <v>Granville</v>
      </c>
      <c r="AS1433" t="s">
        <v>860</v>
      </c>
      <c r="AT1433" s="184"/>
      <c r="AV1433" s="97">
        <v>37</v>
      </c>
      <c r="AW1433" s="99">
        <v>77</v>
      </c>
      <c r="AX1433" s="105">
        <f t="shared" si="855"/>
        <v>37077</v>
      </c>
      <c r="AZ1433" s="7" t="s">
        <v>2951</v>
      </c>
      <c r="BA1433" t="s">
        <v>3184</v>
      </c>
    </row>
    <row r="1434" spans="1:53" ht="13" hidden="1" customHeight="1" outlineLevel="1">
      <c r="A1434" t="s">
        <v>1307</v>
      </c>
      <c r="B1434" t="s">
        <v>860</v>
      </c>
      <c r="C1434" s="1">
        <f t="shared" si="841"/>
        <v>1414</v>
      </c>
      <c r="D1434" s="7">
        <f>IF(R1434&gt;0,RANK(R1434,(R1434:T1434,U1434:AI1434)),0)</f>
        <v>3</v>
      </c>
      <c r="E1434" s="7">
        <f>IF(S1434&gt;0,RANK(S1434,(R1434:T1434,U1434:AI1434)),0)</f>
        <v>10</v>
      </c>
      <c r="F1434" s="7">
        <f>IF(T1434&gt;0,RANK(T1434,(R1434:T1434,U1434:AI1434)),0)</f>
        <v>4</v>
      </c>
      <c r="G1434" s="7">
        <f>IF(U1434&gt;0,RANK(U1434,(R1434:T1434,U1434:AI1434)),0)</f>
        <v>1</v>
      </c>
      <c r="H1434" s="7">
        <f t="shared" si="842"/>
        <v>2</v>
      </c>
      <c r="I1434" s="49">
        <f t="shared" si="843"/>
        <v>73</v>
      </c>
      <c r="J1434" s="177">
        <f t="shared" si="840"/>
        <v>5.1626591230551626E-2</v>
      </c>
      <c r="K1434" s="2"/>
      <c r="L1434" s="2">
        <f t="shared" si="844"/>
        <v>4.5261669024045263E-2</v>
      </c>
      <c r="M1434" s="2">
        <f t="shared" si="845"/>
        <v>7.0721357850070724E-4</v>
      </c>
      <c r="N1434" s="2">
        <f t="shared" si="846"/>
        <v>3.3239038189533242E-2</v>
      </c>
      <c r="O1434" s="2">
        <f t="shared" si="839"/>
        <v>0.47878359264497877</v>
      </c>
      <c r="P1434" s="2">
        <f t="shared" si="847"/>
        <v>0.42715700141442714</v>
      </c>
      <c r="Q1434" s="2">
        <f t="shared" si="856"/>
        <v>1.485148514851492E-2</v>
      </c>
      <c r="R1434" s="1">
        <v>64</v>
      </c>
      <c r="S1434" s="1">
        <v>1</v>
      </c>
      <c r="T1434" s="1">
        <v>47</v>
      </c>
      <c r="U1434" s="1">
        <v>677</v>
      </c>
      <c r="V1434" s="1">
        <v>604</v>
      </c>
      <c r="W1434" s="1">
        <v>5</v>
      </c>
      <c r="X1434" s="1">
        <v>3</v>
      </c>
      <c r="Y1434" s="1">
        <v>2</v>
      </c>
      <c r="Z1434" s="1">
        <v>0</v>
      </c>
      <c r="AA1434" s="1">
        <v>6</v>
      </c>
      <c r="AD1434" s="1">
        <v>4</v>
      </c>
      <c r="AF1434" s="1">
        <v>1</v>
      </c>
      <c r="AI1434" s="1">
        <v>0</v>
      </c>
      <c r="AK1434" s="7">
        <f t="shared" si="848"/>
        <v>6</v>
      </c>
      <c r="AL1434" s="7">
        <f t="shared" si="849"/>
        <v>7</v>
      </c>
      <c r="AM1434" s="7">
        <f t="shared" si="850"/>
        <v>8</v>
      </c>
      <c r="AN1434" s="2">
        <f t="shared" si="851"/>
        <v>3.5360678925035359E-3</v>
      </c>
      <c r="AO1434" s="2">
        <f t="shared" si="852"/>
        <v>2.1216407355021216E-3</v>
      </c>
      <c r="AP1434" s="2">
        <f t="shared" si="853"/>
        <v>1.4144271570014145E-3</v>
      </c>
      <c r="AR1434" t="str">
        <f t="shared" si="854"/>
        <v>Greene</v>
      </c>
      <c r="AS1434" t="s">
        <v>860</v>
      </c>
      <c r="AT1434" s="184"/>
      <c r="AV1434" s="97">
        <v>37</v>
      </c>
      <c r="AW1434" s="99">
        <v>79</v>
      </c>
      <c r="AX1434" s="105">
        <f t="shared" si="855"/>
        <v>37079</v>
      </c>
      <c r="AZ1434" s="7" t="s">
        <v>2951</v>
      </c>
      <c r="BA1434" t="s">
        <v>3184</v>
      </c>
    </row>
    <row r="1435" spans="1:53" ht="13" hidden="1" customHeight="1" outlineLevel="1">
      <c r="A1435" t="s">
        <v>333</v>
      </c>
      <c r="B1435" t="s">
        <v>860</v>
      </c>
      <c r="C1435" s="1">
        <f t="shared" si="841"/>
        <v>53612</v>
      </c>
      <c r="D1435" s="7">
        <f>IF(R1435&gt;0,RANK(R1435,(R1435:T1435,U1435:AI1435)),0)</f>
        <v>3</v>
      </c>
      <c r="E1435" s="7">
        <f>IF(S1435&gt;0,RANK(S1435,(R1435:T1435,U1435:AI1435)),0)</f>
        <v>7</v>
      </c>
      <c r="F1435" s="7">
        <f>IF(T1435&gt;0,RANK(T1435,(R1435:T1435,U1435:AI1435)),0)</f>
        <v>4</v>
      </c>
      <c r="G1435" s="7">
        <f>IF(U1435&gt;0,RANK(U1435,(R1435:T1435,U1435:AI1435)),0)</f>
        <v>1</v>
      </c>
      <c r="H1435" s="7">
        <f t="shared" si="842"/>
        <v>2</v>
      </c>
      <c r="I1435" s="49">
        <f t="shared" si="843"/>
        <v>1817</v>
      </c>
      <c r="J1435" s="177">
        <f t="shared" si="840"/>
        <v>3.3891666044915315E-2</v>
      </c>
      <c r="K1435" s="2"/>
      <c r="L1435" s="2">
        <f t="shared" si="844"/>
        <v>0.16016936506752219</v>
      </c>
      <c r="M1435" s="2">
        <f t="shared" si="845"/>
        <v>3.1709318809221817E-3</v>
      </c>
      <c r="N1435" s="2">
        <f t="shared" si="846"/>
        <v>8.9364321420577486E-2</v>
      </c>
      <c r="O1435" s="2">
        <f t="shared" si="839"/>
        <v>0.37939267328210102</v>
      </c>
      <c r="P1435" s="2">
        <f t="shared" si="847"/>
        <v>0.34550100723718569</v>
      </c>
      <c r="Q1435" s="2">
        <f t="shared" si="856"/>
        <v>2.2401701111691374E-2</v>
      </c>
      <c r="R1435" s="1">
        <v>8587</v>
      </c>
      <c r="S1435" s="1">
        <v>170</v>
      </c>
      <c r="T1435" s="1">
        <v>4791</v>
      </c>
      <c r="U1435" s="1">
        <v>20340</v>
      </c>
      <c r="V1435" s="1">
        <v>18523</v>
      </c>
      <c r="W1435" s="1">
        <v>477</v>
      </c>
      <c r="X1435" s="1">
        <v>45</v>
      </c>
      <c r="Y1435" s="1">
        <v>71</v>
      </c>
      <c r="Z1435" s="1">
        <v>127</v>
      </c>
      <c r="AA1435" s="1">
        <v>264</v>
      </c>
      <c r="AD1435" s="1">
        <v>168</v>
      </c>
      <c r="AF1435" s="1">
        <v>35</v>
      </c>
      <c r="AI1435" s="1">
        <v>14</v>
      </c>
      <c r="AK1435" s="7">
        <f t="shared" si="848"/>
        <v>5</v>
      </c>
      <c r="AL1435" s="7">
        <f t="shared" si="849"/>
        <v>10</v>
      </c>
      <c r="AM1435" s="7">
        <f t="shared" si="850"/>
        <v>9</v>
      </c>
      <c r="AN1435" s="2">
        <f t="shared" si="851"/>
        <v>8.8972618070581218E-3</v>
      </c>
      <c r="AO1435" s="2">
        <f t="shared" si="852"/>
        <v>8.3936432142057743E-4</v>
      </c>
      <c r="AP1435" s="2">
        <f t="shared" si="853"/>
        <v>1.324330373796911E-3</v>
      </c>
      <c r="AR1435" t="str">
        <f t="shared" si="854"/>
        <v>Guilford</v>
      </c>
      <c r="AS1435" t="s">
        <v>860</v>
      </c>
      <c r="AT1435" s="184"/>
      <c r="AV1435" s="97">
        <v>37</v>
      </c>
      <c r="AW1435" s="99">
        <v>81</v>
      </c>
      <c r="AX1435" s="105">
        <f t="shared" si="855"/>
        <v>37081</v>
      </c>
      <c r="AZ1435" s="7" t="s">
        <v>2951</v>
      </c>
      <c r="BA1435" t="s">
        <v>3184</v>
      </c>
    </row>
    <row r="1436" spans="1:53" ht="13" hidden="1" customHeight="1" outlineLevel="1">
      <c r="A1436" t="s">
        <v>1556</v>
      </c>
      <c r="B1436" t="s">
        <v>860</v>
      </c>
      <c r="C1436" s="1">
        <f t="shared" si="841"/>
        <v>2499</v>
      </c>
      <c r="D1436" s="7">
        <f>IF(R1436&gt;0,RANK(R1436,(R1436:T1436,U1436:AI1436)),0)</f>
        <v>3</v>
      </c>
      <c r="E1436" s="7">
        <f>IF(S1436&gt;0,RANK(S1436,(R1436:T1436,U1436:AI1436)),0)</f>
        <v>8</v>
      </c>
      <c r="F1436" s="7">
        <f>IF(T1436&gt;0,RANK(T1436,(R1436:T1436,U1436:AI1436)),0)</f>
        <v>4</v>
      </c>
      <c r="G1436" s="7">
        <f>IF(U1436&gt;0,RANK(U1436,(R1436:T1436,U1436:AI1436)),0)</f>
        <v>2</v>
      </c>
      <c r="H1436" s="7">
        <f t="shared" si="842"/>
        <v>1</v>
      </c>
      <c r="I1436" s="49">
        <f t="shared" si="843"/>
        <v>462</v>
      </c>
      <c r="J1436" s="177">
        <f t="shared" si="840"/>
        <v>0.18487394957983194</v>
      </c>
      <c r="K1436" s="2"/>
      <c r="L1436" s="2">
        <f t="shared" si="844"/>
        <v>6.6826730692276917E-2</v>
      </c>
      <c r="M1436" s="2">
        <f t="shared" si="845"/>
        <v>2.8011204481792717E-3</v>
      </c>
      <c r="N1436" s="2">
        <f t="shared" si="846"/>
        <v>5.6022408963585436E-2</v>
      </c>
      <c r="O1436" s="2">
        <f t="shared" si="839"/>
        <v>0.32973189275710285</v>
      </c>
      <c r="P1436" s="2">
        <f t="shared" si="847"/>
        <v>0.51460584233693474</v>
      </c>
      <c r="Q1436" s="2">
        <f t="shared" si="856"/>
        <v>3.0012004801920678E-2</v>
      </c>
      <c r="R1436" s="1">
        <v>167</v>
      </c>
      <c r="S1436" s="1">
        <v>7</v>
      </c>
      <c r="T1436" s="1">
        <v>140</v>
      </c>
      <c r="U1436" s="1">
        <v>824</v>
      </c>
      <c r="V1436" s="1">
        <v>1286</v>
      </c>
      <c r="W1436" s="1">
        <v>30</v>
      </c>
      <c r="X1436" s="1">
        <v>3</v>
      </c>
      <c r="Y1436" s="1">
        <v>1</v>
      </c>
      <c r="Z1436" s="1">
        <v>5</v>
      </c>
      <c r="AA1436" s="1">
        <v>27</v>
      </c>
      <c r="AD1436" s="1">
        <v>9</v>
      </c>
      <c r="AF1436" s="1">
        <v>0</v>
      </c>
      <c r="AI1436" s="1">
        <v>0</v>
      </c>
      <c r="AK1436" s="7">
        <f t="shared" si="848"/>
        <v>5</v>
      </c>
      <c r="AL1436" s="7">
        <f t="shared" si="849"/>
        <v>9</v>
      </c>
      <c r="AM1436" s="7">
        <f t="shared" si="850"/>
        <v>10</v>
      </c>
      <c r="AN1436" s="2">
        <f t="shared" si="851"/>
        <v>1.2004801920768308E-2</v>
      </c>
      <c r="AO1436" s="2">
        <f t="shared" si="852"/>
        <v>1.2004801920768306E-3</v>
      </c>
      <c r="AP1436" s="2">
        <f t="shared" si="853"/>
        <v>4.0016006402561027E-4</v>
      </c>
      <c r="AR1436" t="str">
        <f t="shared" si="854"/>
        <v>Halifax</v>
      </c>
      <c r="AS1436" t="s">
        <v>860</v>
      </c>
      <c r="AT1436" s="184">
        <v>1</v>
      </c>
      <c r="AV1436" s="97">
        <v>37</v>
      </c>
      <c r="AW1436" s="99">
        <v>83</v>
      </c>
      <c r="AX1436" s="105">
        <f t="shared" si="855"/>
        <v>37083</v>
      </c>
      <c r="AZ1436" s="7" t="s">
        <v>2951</v>
      </c>
      <c r="BA1436" t="s">
        <v>3184</v>
      </c>
    </row>
    <row r="1437" spans="1:53" ht="13" hidden="1" customHeight="1" outlineLevel="1">
      <c r="A1437" t="s">
        <v>1811</v>
      </c>
      <c r="B1437" t="s">
        <v>860</v>
      </c>
      <c r="C1437" s="1">
        <f t="shared" si="841"/>
        <v>11296</v>
      </c>
      <c r="D1437" s="7">
        <f>IF(R1437&gt;0,RANK(R1437,(R1437:T1437,U1437:AI1437)),0)</f>
        <v>3</v>
      </c>
      <c r="E1437" s="7">
        <f>IF(S1437&gt;0,RANK(S1437,(R1437:T1437,U1437:AI1437)),0)</f>
        <v>6</v>
      </c>
      <c r="F1437" s="7">
        <f>IF(T1437&gt;0,RANK(T1437,(R1437:T1437,U1437:AI1437)),0)</f>
        <v>4</v>
      </c>
      <c r="G1437" s="7">
        <f>IF(U1437&gt;0,RANK(U1437,(R1437:T1437,U1437:AI1437)),0)</f>
        <v>2</v>
      </c>
      <c r="H1437" s="7">
        <f t="shared" si="842"/>
        <v>1</v>
      </c>
      <c r="I1437" s="49">
        <f t="shared" si="843"/>
        <v>312</v>
      </c>
      <c r="J1437" s="177">
        <f t="shared" si="840"/>
        <v>2.7620396600566571E-2</v>
      </c>
      <c r="K1437" s="2"/>
      <c r="L1437" s="2">
        <f t="shared" si="844"/>
        <v>5.9135977337110485E-2</v>
      </c>
      <c r="M1437" s="2">
        <f t="shared" si="845"/>
        <v>3.6296033994334276E-3</v>
      </c>
      <c r="N1437" s="2">
        <f t="shared" si="846"/>
        <v>5.6214589235127475E-2</v>
      </c>
      <c r="O1437" s="2">
        <f t="shared" si="839"/>
        <v>0.41660764872521244</v>
      </c>
      <c r="P1437" s="2">
        <f t="shared" si="847"/>
        <v>0.44422804532577903</v>
      </c>
      <c r="Q1437" s="2">
        <f t="shared" si="856"/>
        <v>2.0184135977337148E-2</v>
      </c>
      <c r="R1437" s="1">
        <v>668</v>
      </c>
      <c r="S1437" s="1">
        <v>41</v>
      </c>
      <c r="T1437" s="1">
        <v>635</v>
      </c>
      <c r="U1437" s="1">
        <v>4706</v>
      </c>
      <c r="V1437" s="1">
        <v>5018</v>
      </c>
      <c r="W1437" s="1">
        <v>114</v>
      </c>
      <c r="X1437" s="1">
        <v>9</v>
      </c>
      <c r="Y1437" s="1">
        <v>9</v>
      </c>
      <c r="Z1437" s="1">
        <v>20</v>
      </c>
      <c r="AA1437" s="1">
        <v>39</v>
      </c>
      <c r="AD1437" s="1">
        <v>34</v>
      </c>
      <c r="AF1437" s="1">
        <v>2</v>
      </c>
      <c r="AI1437" s="1">
        <v>1</v>
      </c>
      <c r="AK1437" s="7">
        <f t="shared" si="848"/>
        <v>5</v>
      </c>
      <c r="AL1437" s="7">
        <f t="shared" si="849"/>
        <v>9</v>
      </c>
      <c r="AM1437" s="7">
        <f t="shared" si="850"/>
        <v>9</v>
      </c>
      <c r="AN1437" s="2">
        <f t="shared" si="851"/>
        <v>1.0092067988668555E-2</v>
      </c>
      <c r="AO1437" s="2">
        <f t="shared" si="852"/>
        <v>7.9674220963172802E-4</v>
      </c>
      <c r="AP1437" s="2">
        <f t="shared" si="853"/>
        <v>7.9674220963172802E-4</v>
      </c>
      <c r="AR1437" t="str">
        <f t="shared" si="854"/>
        <v>Harnett</v>
      </c>
      <c r="AS1437" t="s">
        <v>860</v>
      </c>
      <c r="AT1437" s="184"/>
      <c r="AV1437" s="97">
        <v>37</v>
      </c>
      <c r="AW1437" s="99">
        <v>85</v>
      </c>
      <c r="AX1437" s="105">
        <f t="shared" si="855"/>
        <v>37085</v>
      </c>
      <c r="AZ1437" s="7" t="s">
        <v>2951</v>
      </c>
      <c r="BA1437" t="s">
        <v>3184</v>
      </c>
    </row>
    <row r="1438" spans="1:53" ht="13" hidden="1" customHeight="1" outlineLevel="1">
      <c r="A1438" t="s">
        <v>21</v>
      </c>
      <c r="B1438" t="s">
        <v>860</v>
      </c>
      <c r="C1438" s="1">
        <f t="shared" si="841"/>
        <v>7790</v>
      </c>
      <c r="D1438" s="7">
        <f>IF(R1438&gt;0,RANK(R1438,(R1438:T1438,U1438:AI1438)),0)</f>
        <v>3</v>
      </c>
      <c r="E1438" s="7">
        <f>IF(S1438&gt;0,RANK(S1438,(R1438:T1438,U1438:AI1438)),0)</f>
        <v>7</v>
      </c>
      <c r="F1438" s="7">
        <f>IF(T1438&gt;0,RANK(T1438,(R1438:T1438,U1438:AI1438)),0)</f>
        <v>4</v>
      </c>
      <c r="G1438" s="7">
        <f>IF(U1438&gt;0,RANK(U1438,(R1438:T1438,U1438:AI1438)),0)</f>
        <v>2</v>
      </c>
      <c r="H1438" s="7">
        <f t="shared" si="842"/>
        <v>1</v>
      </c>
      <c r="I1438" s="49">
        <f t="shared" si="843"/>
        <v>137</v>
      </c>
      <c r="J1438" s="177">
        <f t="shared" si="840"/>
        <v>1.7586649550706032E-2</v>
      </c>
      <c r="K1438" s="2"/>
      <c r="L1438" s="2">
        <f t="shared" si="844"/>
        <v>0.11270860077021823</v>
      </c>
      <c r="M1438" s="2">
        <f t="shared" si="845"/>
        <v>4.3645699614890884E-3</v>
      </c>
      <c r="N1438" s="2">
        <f t="shared" si="846"/>
        <v>7.9204107830551984E-2</v>
      </c>
      <c r="O1438" s="2">
        <f t="shared" si="839"/>
        <v>0.3810012836970475</v>
      </c>
      <c r="P1438" s="2">
        <f t="shared" si="847"/>
        <v>0.39858793324775355</v>
      </c>
      <c r="Q1438" s="2">
        <f t="shared" si="856"/>
        <v>2.4133504492939661E-2</v>
      </c>
      <c r="R1438" s="1">
        <v>878</v>
      </c>
      <c r="S1438" s="1">
        <v>34</v>
      </c>
      <c r="T1438" s="1">
        <v>617</v>
      </c>
      <c r="U1438" s="1">
        <v>2968</v>
      </c>
      <c r="V1438" s="1">
        <v>3105</v>
      </c>
      <c r="W1438" s="1">
        <v>78</v>
      </c>
      <c r="X1438" s="1">
        <v>5</v>
      </c>
      <c r="Y1438" s="1">
        <v>10</v>
      </c>
      <c r="Z1438" s="1">
        <v>21</v>
      </c>
      <c r="AA1438" s="1">
        <v>30</v>
      </c>
      <c r="AD1438" s="1">
        <v>35</v>
      </c>
      <c r="AF1438" s="1">
        <v>6</v>
      </c>
      <c r="AI1438" s="1">
        <v>3</v>
      </c>
      <c r="AK1438" s="7">
        <f t="shared" si="848"/>
        <v>5</v>
      </c>
      <c r="AL1438" s="7">
        <f t="shared" si="849"/>
        <v>10</v>
      </c>
      <c r="AM1438" s="7">
        <f t="shared" si="850"/>
        <v>9</v>
      </c>
      <c r="AN1438" s="2">
        <f t="shared" si="851"/>
        <v>1.0012836970474968E-2</v>
      </c>
      <c r="AO1438" s="2">
        <f t="shared" si="852"/>
        <v>6.4184852374839533E-4</v>
      </c>
      <c r="AP1438" s="2">
        <f t="shared" si="853"/>
        <v>1.2836970474967907E-3</v>
      </c>
      <c r="AR1438" t="str">
        <f t="shared" si="854"/>
        <v>Haywood</v>
      </c>
      <c r="AS1438" t="s">
        <v>860</v>
      </c>
      <c r="AT1438" s="184">
        <v>11</v>
      </c>
      <c r="AV1438" s="97">
        <v>37</v>
      </c>
      <c r="AW1438" s="99">
        <v>87</v>
      </c>
      <c r="AX1438" s="105">
        <f t="shared" si="855"/>
        <v>37087</v>
      </c>
      <c r="AZ1438" s="7" t="s">
        <v>2951</v>
      </c>
      <c r="BA1438" t="s">
        <v>3184</v>
      </c>
    </row>
    <row r="1439" spans="1:53" ht="13" hidden="1" customHeight="1" outlineLevel="1">
      <c r="A1439" t="s">
        <v>1419</v>
      </c>
      <c r="B1439" t="s">
        <v>860</v>
      </c>
      <c r="C1439" s="1">
        <f t="shared" si="841"/>
        <v>20883</v>
      </c>
      <c r="D1439" s="7">
        <f>IF(R1439&gt;0,RANK(R1439,(R1439:T1439,U1439:AI1439)),0)</f>
        <v>3</v>
      </c>
      <c r="E1439" s="7">
        <f>IF(S1439&gt;0,RANK(S1439,(R1439:T1439,U1439:AI1439)),0)</f>
        <v>6</v>
      </c>
      <c r="F1439" s="7">
        <f>IF(T1439&gt;0,RANK(T1439,(R1439:T1439,U1439:AI1439)),0)</f>
        <v>4</v>
      </c>
      <c r="G1439" s="7">
        <f>IF(U1439&gt;0,RANK(U1439,(R1439:T1439,U1439:AI1439)),0)</f>
        <v>1</v>
      </c>
      <c r="H1439" s="7">
        <f t="shared" si="842"/>
        <v>2</v>
      </c>
      <c r="I1439" s="49">
        <f t="shared" si="843"/>
        <v>1332</v>
      </c>
      <c r="J1439" s="177">
        <f t="shared" si="840"/>
        <v>6.3783939089211317E-2</v>
      </c>
      <c r="K1439" s="2"/>
      <c r="L1439" s="2">
        <f t="shared" si="844"/>
        <v>0.15471914954747881</v>
      </c>
      <c r="M1439" s="2">
        <f t="shared" si="845"/>
        <v>3.5435521716228511E-3</v>
      </c>
      <c r="N1439" s="2">
        <f t="shared" si="846"/>
        <v>8.4710051237848971E-2</v>
      </c>
      <c r="O1439" s="2">
        <f t="shared" si="839"/>
        <v>0.40099602547526697</v>
      </c>
      <c r="P1439" s="2">
        <f t="shared" si="847"/>
        <v>0.33721208638605565</v>
      </c>
      <c r="Q1439" s="2">
        <f t="shared" si="856"/>
        <v>1.8819135181726843E-2</v>
      </c>
      <c r="R1439" s="1">
        <v>3231</v>
      </c>
      <c r="S1439" s="1">
        <v>74</v>
      </c>
      <c r="T1439" s="1">
        <v>1769</v>
      </c>
      <c r="U1439" s="1">
        <v>8374</v>
      </c>
      <c r="V1439" s="1">
        <v>7042</v>
      </c>
      <c r="W1439" s="1">
        <v>170</v>
      </c>
      <c r="X1439" s="1">
        <v>13</v>
      </c>
      <c r="Y1439" s="1">
        <v>24</v>
      </c>
      <c r="Z1439" s="1">
        <v>46</v>
      </c>
      <c r="AA1439" s="1">
        <v>71</v>
      </c>
      <c r="AD1439" s="1">
        <v>48</v>
      </c>
      <c r="AF1439" s="1">
        <v>14</v>
      </c>
      <c r="AI1439" s="1">
        <v>7</v>
      </c>
      <c r="AK1439" s="7">
        <f t="shared" si="848"/>
        <v>5</v>
      </c>
      <c r="AL1439" s="7">
        <f t="shared" si="849"/>
        <v>10</v>
      </c>
      <c r="AM1439" s="7">
        <f t="shared" si="850"/>
        <v>9</v>
      </c>
      <c r="AN1439" s="2">
        <f t="shared" si="851"/>
        <v>8.1405928267011436E-3</v>
      </c>
      <c r="AO1439" s="2">
        <f t="shared" si="852"/>
        <v>6.2251592204185218E-4</v>
      </c>
      <c r="AP1439" s="2">
        <f t="shared" si="853"/>
        <v>1.1492601637695732E-3</v>
      </c>
      <c r="AR1439" t="str">
        <f t="shared" si="854"/>
        <v>Henderson</v>
      </c>
      <c r="AS1439" t="s">
        <v>860</v>
      </c>
      <c r="AT1439" s="184">
        <v>11</v>
      </c>
      <c r="AV1439" s="97">
        <v>37</v>
      </c>
      <c r="AW1439" s="99">
        <v>89</v>
      </c>
      <c r="AX1439" s="105">
        <f t="shared" si="855"/>
        <v>37089</v>
      </c>
      <c r="AZ1439" s="7" t="s">
        <v>2951</v>
      </c>
      <c r="BA1439" t="s">
        <v>3184</v>
      </c>
    </row>
    <row r="1440" spans="1:53" ht="13" hidden="1" customHeight="1" outlineLevel="1">
      <c r="A1440" t="s">
        <v>2519</v>
      </c>
      <c r="B1440" t="s">
        <v>860</v>
      </c>
      <c r="C1440" s="1">
        <f t="shared" si="841"/>
        <v>742</v>
      </c>
      <c r="D1440" s="7">
        <f>IF(R1440&gt;0,RANK(R1440,(R1440:T1440,U1440:AI1440)),0)</f>
        <v>3</v>
      </c>
      <c r="E1440" s="7">
        <f>IF(S1440&gt;0,RANK(S1440,(R1440:T1440,U1440:AI1440)),0)</f>
        <v>9</v>
      </c>
      <c r="F1440" s="7">
        <f>IF(T1440&gt;0,RANK(T1440,(R1440:T1440,U1440:AI1440)),0)</f>
        <v>4</v>
      </c>
      <c r="G1440" s="7">
        <f>IF(U1440&gt;0,RANK(U1440,(R1440:T1440,U1440:AI1440)),0)</f>
        <v>2</v>
      </c>
      <c r="H1440" s="7">
        <f t="shared" si="842"/>
        <v>1</v>
      </c>
      <c r="I1440" s="49">
        <f t="shared" si="843"/>
        <v>101</v>
      </c>
      <c r="J1440" s="177">
        <f t="shared" si="840"/>
        <v>0.13611859838274934</v>
      </c>
      <c r="K1440" s="2"/>
      <c r="L1440" s="2">
        <f t="shared" si="844"/>
        <v>6.3342318059299185E-2</v>
      </c>
      <c r="M1440" s="2">
        <f t="shared" si="845"/>
        <v>1.3477088948787063E-3</v>
      </c>
      <c r="N1440" s="2">
        <f t="shared" si="846"/>
        <v>5.6603773584905662E-2</v>
      </c>
      <c r="O1440" s="2">
        <f t="shared" si="839"/>
        <v>0.34770889487870621</v>
      </c>
      <c r="P1440" s="2">
        <f t="shared" si="847"/>
        <v>0.48382749326145552</v>
      </c>
      <c r="Q1440" s="2">
        <f t="shared" si="856"/>
        <v>4.7169811320754762E-2</v>
      </c>
      <c r="R1440" s="1">
        <v>47</v>
      </c>
      <c r="S1440" s="1">
        <v>1</v>
      </c>
      <c r="T1440" s="1">
        <v>42</v>
      </c>
      <c r="U1440" s="1">
        <v>258</v>
      </c>
      <c r="V1440" s="1">
        <v>359</v>
      </c>
      <c r="W1440" s="1">
        <v>13</v>
      </c>
      <c r="X1440" s="1">
        <v>1</v>
      </c>
      <c r="Y1440" s="1">
        <v>2</v>
      </c>
      <c r="Z1440" s="1">
        <v>2</v>
      </c>
      <c r="AA1440" s="1">
        <v>16</v>
      </c>
      <c r="AD1440" s="1">
        <v>1</v>
      </c>
      <c r="AF1440" s="1">
        <v>0</v>
      </c>
      <c r="AI1440" s="1">
        <v>0</v>
      </c>
      <c r="AK1440" s="7">
        <f t="shared" si="848"/>
        <v>6</v>
      </c>
      <c r="AL1440" s="7">
        <f t="shared" si="849"/>
        <v>9</v>
      </c>
      <c r="AM1440" s="7">
        <f t="shared" si="850"/>
        <v>7</v>
      </c>
      <c r="AN1440" s="2">
        <f t="shared" si="851"/>
        <v>1.7520215633423181E-2</v>
      </c>
      <c r="AO1440" s="2">
        <f t="shared" si="852"/>
        <v>1.3477088948787063E-3</v>
      </c>
      <c r="AP1440" s="2">
        <f t="shared" si="853"/>
        <v>2.6954177897574125E-3</v>
      </c>
      <c r="AR1440" t="str">
        <f t="shared" si="854"/>
        <v>Hertford</v>
      </c>
      <c r="AS1440" t="s">
        <v>860</v>
      </c>
      <c r="AT1440" s="184">
        <v>1</v>
      </c>
      <c r="AV1440" s="97">
        <v>37</v>
      </c>
      <c r="AW1440" s="99">
        <v>91</v>
      </c>
      <c r="AX1440" s="105">
        <f t="shared" si="855"/>
        <v>37091</v>
      </c>
      <c r="AZ1440" s="7" t="s">
        <v>2951</v>
      </c>
      <c r="BA1440" t="s">
        <v>3184</v>
      </c>
    </row>
    <row r="1441" spans="1:53" ht="13" hidden="1" customHeight="1" outlineLevel="1">
      <c r="A1441" t="s">
        <v>882</v>
      </c>
      <c r="B1441" t="s">
        <v>860</v>
      </c>
      <c r="C1441" s="1">
        <f t="shared" si="841"/>
        <v>2698</v>
      </c>
      <c r="D1441" s="7">
        <f>IF(R1441&gt;0,RANK(R1441,(R1441:T1441,U1441:AI1441)),0)</f>
        <v>4</v>
      </c>
      <c r="E1441" s="7">
        <f>IF(S1441&gt;0,RANK(S1441,(R1441:T1441,U1441:AI1441)),0)</f>
        <v>7</v>
      </c>
      <c r="F1441" s="7">
        <f>IF(T1441&gt;0,RANK(T1441,(R1441:T1441,U1441:AI1441)),0)</f>
        <v>3</v>
      </c>
      <c r="G1441" s="7">
        <f>IF(U1441&gt;0,RANK(U1441,(R1441:T1441,U1441:AI1441)),0)</f>
        <v>2</v>
      </c>
      <c r="H1441" s="7">
        <f t="shared" si="842"/>
        <v>1</v>
      </c>
      <c r="I1441" s="49">
        <f t="shared" si="843"/>
        <v>377</v>
      </c>
      <c r="J1441" s="177">
        <f t="shared" si="840"/>
        <v>0.13973313565604151</v>
      </c>
      <c r="K1441" s="2"/>
      <c r="L1441" s="2">
        <f t="shared" si="844"/>
        <v>4.9295774647887321E-2</v>
      </c>
      <c r="M1441" s="2">
        <f t="shared" si="845"/>
        <v>4.8183839881393627E-3</v>
      </c>
      <c r="N1441" s="2">
        <f t="shared" si="846"/>
        <v>6.1527057079318014E-2</v>
      </c>
      <c r="O1441" s="2">
        <f t="shared" si="839"/>
        <v>0.35730170496664193</v>
      </c>
      <c r="P1441" s="2">
        <f t="shared" si="847"/>
        <v>0.49703484062268349</v>
      </c>
      <c r="Q1441" s="2">
        <f t="shared" si="856"/>
        <v>3.0022238695329773E-2</v>
      </c>
      <c r="R1441" s="1">
        <v>133</v>
      </c>
      <c r="S1441" s="1">
        <v>13</v>
      </c>
      <c r="T1441" s="1">
        <v>166</v>
      </c>
      <c r="U1441" s="1">
        <v>964</v>
      </c>
      <c r="V1441" s="1">
        <v>1341</v>
      </c>
      <c r="W1441" s="1">
        <v>38</v>
      </c>
      <c r="X1441" s="1">
        <v>3</v>
      </c>
      <c r="Y1441" s="1">
        <v>3</v>
      </c>
      <c r="Z1441" s="1">
        <v>11</v>
      </c>
      <c r="AA1441" s="1">
        <v>21</v>
      </c>
      <c r="AD1441" s="1">
        <v>4</v>
      </c>
      <c r="AF1441" s="1">
        <v>1</v>
      </c>
      <c r="AI1441" s="1">
        <v>0</v>
      </c>
      <c r="AK1441" s="7">
        <f t="shared" si="848"/>
        <v>5</v>
      </c>
      <c r="AL1441" s="7">
        <f t="shared" si="849"/>
        <v>9</v>
      </c>
      <c r="AM1441" s="7">
        <f t="shared" si="850"/>
        <v>9</v>
      </c>
      <c r="AN1441" s="2">
        <f t="shared" si="851"/>
        <v>1.4084507042253521E-2</v>
      </c>
      <c r="AO1441" s="2">
        <f t="shared" si="852"/>
        <v>1.111934766493699E-3</v>
      </c>
      <c r="AP1441" s="2">
        <f t="shared" si="853"/>
        <v>1.111934766493699E-3</v>
      </c>
      <c r="AR1441" t="str">
        <f t="shared" si="854"/>
        <v>Hoke</v>
      </c>
      <c r="AS1441" t="s">
        <v>860</v>
      </c>
      <c r="AT1441" s="184"/>
      <c r="AV1441" s="97">
        <v>37</v>
      </c>
      <c r="AW1441" s="99">
        <v>93</v>
      </c>
      <c r="AX1441" s="105">
        <f t="shared" si="855"/>
        <v>37093</v>
      </c>
      <c r="AZ1441" s="7" t="s">
        <v>2951</v>
      </c>
      <c r="BA1441" t="s">
        <v>3184</v>
      </c>
    </row>
    <row r="1442" spans="1:53" ht="13" hidden="1" customHeight="1" outlineLevel="1">
      <c r="A1442" t="s">
        <v>2906</v>
      </c>
      <c r="B1442" t="s">
        <v>860</v>
      </c>
      <c r="C1442" s="1">
        <f t="shared" si="841"/>
        <v>424</v>
      </c>
      <c r="D1442" s="7">
        <f>IF(R1442&gt;0,RANK(R1442,(R1442:T1442,U1442:AI1442)),0)</f>
        <v>3</v>
      </c>
      <c r="E1442" s="7">
        <f>IF(S1442&gt;0,RANK(S1442,(R1442:T1442,U1442:AI1442)),0)</f>
        <v>0</v>
      </c>
      <c r="F1442" s="7">
        <f>IF(T1442&gt;0,RANK(T1442,(R1442:T1442,U1442:AI1442)),0)</f>
        <v>4</v>
      </c>
      <c r="G1442" s="7">
        <f>IF(U1442&gt;0,RANK(U1442,(R1442:T1442,U1442:AI1442)),0)</f>
        <v>2</v>
      </c>
      <c r="H1442" s="7">
        <f t="shared" si="842"/>
        <v>1</v>
      </c>
      <c r="I1442" s="49">
        <f t="shared" si="843"/>
        <v>79</v>
      </c>
      <c r="J1442" s="177">
        <f t="shared" si="840"/>
        <v>0.18632075471698112</v>
      </c>
      <c r="K1442" s="2"/>
      <c r="L1442" s="2">
        <f t="shared" si="844"/>
        <v>7.783018867924528E-2</v>
      </c>
      <c r="M1442" s="2">
        <f t="shared" si="845"/>
        <v>0</v>
      </c>
      <c r="N1442" s="2">
        <f t="shared" si="846"/>
        <v>4.4811320754716978E-2</v>
      </c>
      <c r="O1442" s="2">
        <f t="shared" si="839"/>
        <v>0.33726415094339623</v>
      </c>
      <c r="P1442" s="2">
        <f t="shared" si="847"/>
        <v>0.52358490566037741</v>
      </c>
      <c r="Q1442" s="2">
        <f t="shared" si="856"/>
        <v>1.650943396226412E-2</v>
      </c>
      <c r="R1442" s="1">
        <v>33</v>
      </c>
      <c r="S1442" s="1">
        <v>0</v>
      </c>
      <c r="T1442" s="1">
        <v>19</v>
      </c>
      <c r="U1442" s="1">
        <v>143</v>
      </c>
      <c r="V1442" s="1">
        <v>222</v>
      </c>
      <c r="W1442" s="1">
        <v>1</v>
      </c>
      <c r="X1442" s="1">
        <v>0</v>
      </c>
      <c r="Y1442" s="1">
        <v>1</v>
      </c>
      <c r="Z1442" s="1">
        <v>2</v>
      </c>
      <c r="AA1442" s="1">
        <v>2</v>
      </c>
      <c r="AD1442" s="1">
        <v>0</v>
      </c>
      <c r="AF1442" s="1">
        <v>1</v>
      </c>
      <c r="AI1442" s="1">
        <v>0</v>
      </c>
      <c r="AK1442" s="7">
        <f t="shared" si="848"/>
        <v>7</v>
      </c>
      <c r="AL1442" s="7">
        <f t="shared" si="849"/>
        <v>0</v>
      </c>
      <c r="AM1442" s="7">
        <f t="shared" si="850"/>
        <v>7</v>
      </c>
      <c r="AN1442" s="2">
        <f t="shared" si="851"/>
        <v>2.3584905660377358E-3</v>
      </c>
      <c r="AO1442" s="2">
        <f t="shared" si="852"/>
        <v>0</v>
      </c>
      <c r="AP1442" s="2">
        <f t="shared" si="853"/>
        <v>2.3584905660377358E-3</v>
      </c>
      <c r="AR1442" t="str">
        <f t="shared" si="854"/>
        <v>Hyde</v>
      </c>
      <c r="AS1442" t="s">
        <v>860</v>
      </c>
      <c r="AT1442" s="184">
        <v>3</v>
      </c>
      <c r="AV1442" s="97">
        <v>37</v>
      </c>
      <c r="AW1442" s="99">
        <v>95</v>
      </c>
      <c r="AX1442" s="105">
        <f t="shared" si="855"/>
        <v>37095</v>
      </c>
      <c r="AZ1442" s="7" t="s">
        <v>2951</v>
      </c>
      <c r="BA1442" t="s">
        <v>3184</v>
      </c>
    </row>
    <row r="1443" spans="1:53" ht="13" hidden="1" customHeight="1" outlineLevel="1">
      <c r="A1443" t="s">
        <v>887</v>
      </c>
      <c r="B1443" t="s">
        <v>860</v>
      </c>
      <c r="C1443" s="1">
        <f t="shared" si="841"/>
        <v>27933</v>
      </c>
      <c r="D1443" s="7">
        <f>IF(R1443&gt;0,RANK(R1443,(R1443:T1443,U1443:AI1443)),0)</f>
        <v>3</v>
      </c>
      <c r="E1443" s="7">
        <f>IF(S1443&gt;0,RANK(S1443,(R1443:T1443,U1443:AI1443)),0)</f>
        <v>7</v>
      </c>
      <c r="F1443" s="7">
        <f>IF(T1443&gt;0,RANK(T1443,(R1443:T1443,U1443:AI1443)),0)</f>
        <v>4</v>
      </c>
      <c r="G1443" s="7">
        <f>IF(U1443&gt;0,RANK(U1443,(R1443:T1443,U1443:AI1443)),0)</f>
        <v>2</v>
      </c>
      <c r="H1443" s="7">
        <f t="shared" si="842"/>
        <v>1</v>
      </c>
      <c r="I1443" s="49">
        <f t="shared" si="843"/>
        <v>3458</v>
      </c>
      <c r="J1443" s="177">
        <f t="shared" si="840"/>
        <v>0.12379622668528265</v>
      </c>
      <c r="K1443" s="2"/>
      <c r="L1443" s="2">
        <f t="shared" si="844"/>
        <v>0.11187484337521927</v>
      </c>
      <c r="M1443" s="2">
        <f t="shared" si="845"/>
        <v>2.9355958901657537E-3</v>
      </c>
      <c r="N1443" s="2">
        <f t="shared" si="846"/>
        <v>6.3688110836644829E-2</v>
      </c>
      <c r="O1443" s="2">
        <f t="shared" si="839"/>
        <v>0.33770092721870187</v>
      </c>
      <c r="P1443" s="2">
        <f t="shared" si="847"/>
        <v>0.46149715390398455</v>
      </c>
      <c r="Q1443" s="2">
        <f t="shared" si="856"/>
        <v>2.2303368775283716E-2</v>
      </c>
      <c r="R1443" s="1">
        <v>3125</v>
      </c>
      <c r="S1443" s="1">
        <v>82</v>
      </c>
      <c r="T1443" s="1">
        <v>1779</v>
      </c>
      <c r="U1443" s="1">
        <v>9433</v>
      </c>
      <c r="V1443" s="1">
        <v>12891</v>
      </c>
      <c r="W1443" s="1">
        <v>253</v>
      </c>
      <c r="X1443" s="1">
        <v>18</v>
      </c>
      <c r="Y1443" s="1">
        <v>28</v>
      </c>
      <c r="Z1443" s="1">
        <v>62</v>
      </c>
      <c r="AA1443" s="1">
        <v>159</v>
      </c>
      <c r="AD1443" s="1">
        <v>75</v>
      </c>
      <c r="AF1443" s="1">
        <v>23</v>
      </c>
      <c r="AI1443" s="1">
        <v>5</v>
      </c>
      <c r="AK1443" s="7">
        <f t="shared" si="848"/>
        <v>5</v>
      </c>
      <c r="AL1443" s="7">
        <f t="shared" si="849"/>
        <v>10</v>
      </c>
      <c r="AM1443" s="7">
        <f t="shared" si="850"/>
        <v>9</v>
      </c>
      <c r="AN1443" s="2">
        <f t="shared" si="851"/>
        <v>9.0573873196577517E-3</v>
      </c>
      <c r="AO1443" s="2">
        <f t="shared" si="852"/>
        <v>6.4439909784126301E-4</v>
      </c>
      <c r="AP1443" s="2">
        <f t="shared" si="853"/>
        <v>1.0023985966419646E-3</v>
      </c>
      <c r="AR1443" t="str">
        <f t="shared" si="854"/>
        <v>Iredell</v>
      </c>
      <c r="AS1443" t="s">
        <v>860</v>
      </c>
      <c r="AT1443" s="184"/>
      <c r="AV1443" s="97">
        <v>37</v>
      </c>
      <c r="AW1443" s="99">
        <v>97</v>
      </c>
      <c r="AX1443" s="105">
        <f t="shared" si="855"/>
        <v>37097</v>
      </c>
      <c r="AZ1443" s="7" t="s">
        <v>2951</v>
      </c>
      <c r="BA1443" t="s">
        <v>3184</v>
      </c>
    </row>
    <row r="1444" spans="1:53" ht="13" hidden="1" customHeight="1" outlineLevel="1">
      <c r="A1444" t="s">
        <v>3011</v>
      </c>
      <c r="B1444" t="s">
        <v>860</v>
      </c>
      <c r="C1444" s="1">
        <f t="shared" si="841"/>
        <v>4181</v>
      </c>
      <c r="D1444" s="7">
        <f>IF(R1444&gt;0,RANK(R1444,(R1444:T1444,U1444:AI1444)),0)</f>
        <v>3</v>
      </c>
      <c r="E1444" s="7">
        <f>IF(S1444&gt;0,RANK(S1444,(R1444:T1444,U1444:AI1444)),0)</f>
        <v>6</v>
      </c>
      <c r="F1444" s="7">
        <f>IF(T1444&gt;0,RANK(T1444,(R1444:T1444,U1444:AI1444)),0)</f>
        <v>4</v>
      </c>
      <c r="G1444" s="7">
        <f>IF(U1444&gt;0,RANK(U1444,(R1444:T1444,U1444:AI1444)),0)</f>
        <v>2</v>
      </c>
      <c r="H1444" s="7">
        <f t="shared" si="842"/>
        <v>1</v>
      </c>
      <c r="I1444" s="49">
        <f t="shared" si="843"/>
        <v>204</v>
      </c>
      <c r="J1444" s="177">
        <f t="shared" si="840"/>
        <v>4.8792154986845256E-2</v>
      </c>
      <c r="K1444" s="2"/>
      <c r="L1444" s="2">
        <f t="shared" si="844"/>
        <v>0.13274336283185842</v>
      </c>
      <c r="M1444" s="2">
        <f t="shared" si="845"/>
        <v>5.7402535278641472E-3</v>
      </c>
      <c r="N1444" s="2">
        <f t="shared" si="846"/>
        <v>9.0648170294187994E-2</v>
      </c>
      <c r="O1444" s="2">
        <f t="shared" si="839"/>
        <v>0.34824204735709158</v>
      </c>
      <c r="P1444" s="2">
        <f t="shared" si="847"/>
        <v>0.39703420234393688</v>
      </c>
      <c r="Q1444" s="2">
        <f t="shared" si="856"/>
        <v>2.5591963645061E-2</v>
      </c>
      <c r="R1444" s="1">
        <v>555</v>
      </c>
      <c r="S1444" s="1">
        <v>24</v>
      </c>
      <c r="T1444" s="1">
        <v>379</v>
      </c>
      <c r="U1444" s="1">
        <v>1456</v>
      </c>
      <c r="V1444" s="1">
        <v>1660</v>
      </c>
      <c r="W1444" s="1">
        <v>47</v>
      </c>
      <c r="X1444" s="1">
        <v>4</v>
      </c>
      <c r="Y1444" s="1">
        <v>3</v>
      </c>
      <c r="Z1444" s="1">
        <v>15</v>
      </c>
      <c r="AA1444" s="1">
        <v>16</v>
      </c>
      <c r="AD1444" s="1">
        <v>21</v>
      </c>
      <c r="AF1444" s="1">
        <v>0</v>
      </c>
      <c r="AI1444" s="1">
        <v>1</v>
      </c>
      <c r="AK1444" s="7">
        <f t="shared" si="848"/>
        <v>5</v>
      </c>
      <c r="AL1444" s="7">
        <f t="shared" si="849"/>
        <v>9</v>
      </c>
      <c r="AM1444" s="7">
        <f t="shared" si="850"/>
        <v>10</v>
      </c>
      <c r="AN1444" s="2">
        <f t="shared" si="851"/>
        <v>1.1241329825400622E-2</v>
      </c>
      <c r="AO1444" s="2">
        <f t="shared" si="852"/>
        <v>9.5670892131069127E-4</v>
      </c>
      <c r="AP1444" s="2">
        <f t="shared" si="853"/>
        <v>7.175316909830184E-4</v>
      </c>
      <c r="AR1444" t="str">
        <f t="shared" si="854"/>
        <v>Jackson</v>
      </c>
      <c r="AS1444" t="s">
        <v>860</v>
      </c>
      <c r="AT1444" s="184">
        <v>11</v>
      </c>
      <c r="AV1444" s="97">
        <v>37</v>
      </c>
      <c r="AW1444" s="99">
        <v>99</v>
      </c>
      <c r="AX1444" s="105">
        <f t="shared" si="855"/>
        <v>37099</v>
      </c>
      <c r="AZ1444" s="7" t="s">
        <v>2951</v>
      </c>
      <c r="BA1444" t="s">
        <v>3184</v>
      </c>
    </row>
    <row r="1445" spans="1:53" ht="13" hidden="1" customHeight="1" outlineLevel="1">
      <c r="A1445" t="s">
        <v>2623</v>
      </c>
      <c r="B1445" t="s">
        <v>860</v>
      </c>
      <c r="C1445" s="1">
        <f t="shared" si="841"/>
        <v>24697</v>
      </c>
      <c r="D1445" s="7">
        <f>IF(R1445&gt;0,RANK(R1445,(R1445:T1445,U1445:AI1445)),0)</f>
        <v>3</v>
      </c>
      <c r="E1445" s="7">
        <f>IF(S1445&gt;0,RANK(S1445,(R1445:T1445,U1445:AI1445)),0)</f>
        <v>7</v>
      </c>
      <c r="F1445" s="7">
        <f>IF(T1445&gt;0,RANK(T1445,(R1445:T1445,U1445:AI1445)),0)</f>
        <v>4</v>
      </c>
      <c r="G1445" s="7">
        <f>IF(U1445&gt;0,RANK(U1445,(R1445:T1445,U1445:AI1445)),0)</f>
        <v>1</v>
      </c>
      <c r="H1445" s="7">
        <f t="shared" si="842"/>
        <v>2</v>
      </c>
      <c r="I1445" s="49">
        <f t="shared" si="843"/>
        <v>631</v>
      </c>
      <c r="J1445" s="177">
        <f t="shared" si="840"/>
        <v>2.5549661902255334E-2</v>
      </c>
      <c r="K1445" s="2"/>
      <c r="L1445" s="2">
        <f t="shared" si="844"/>
        <v>6.3489492650929263E-2</v>
      </c>
      <c r="M1445" s="2">
        <f t="shared" si="845"/>
        <v>2.8748430983520264E-3</v>
      </c>
      <c r="N1445" s="2">
        <f t="shared" si="846"/>
        <v>5.5674778313155447E-2</v>
      </c>
      <c r="O1445" s="2">
        <f t="shared" si="839"/>
        <v>0.44118718872737578</v>
      </c>
      <c r="P1445" s="2">
        <f t="shared" si="847"/>
        <v>0.41563752682512045</v>
      </c>
      <c r="Q1445" s="2">
        <f t="shared" si="856"/>
        <v>2.1136170385066932E-2</v>
      </c>
      <c r="R1445" s="1">
        <v>1568</v>
      </c>
      <c r="S1445" s="1">
        <v>71</v>
      </c>
      <c r="T1445" s="1">
        <v>1375</v>
      </c>
      <c r="U1445" s="1">
        <v>10896</v>
      </c>
      <c r="V1445" s="1">
        <v>10265</v>
      </c>
      <c r="W1445" s="1">
        <v>235</v>
      </c>
      <c r="X1445" s="1">
        <v>12</v>
      </c>
      <c r="Y1445" s="1">
        <v>22</v>
      </c>
      <c r="Z1445" s="1">
        <v>45</v>
      </c>
      <c r="AA1445" s="1">
        <v>143</v>
      </c>
      <c r="AD1445" s="1">
        <v>52</v>
      </c>
      <c r="AF1445" s="1">
        <v>9</v>
      </c>
      <c r="AI1445" s="1">
        <v>4</v>
      </c>
      <c r="AK1445" s="7">
        <f t="shared" si="848"/>
        <v>5</v>
      </c>
      <c r="AL1445" s="7">
        <f t="shared" si="849"/>
        <v>10</v>
      </c>
      <c r="AM1445" s="7">
        <f t="shared" si="850"/>
        <v>9</v>
      </c>
      <c r="AN1445" s="2">
        <f t="shared" si="851"/>
        <v>9.5153257480665668E-3</v>
      </c>
      <c r="AO1445" s="2">
        <f t="shared" si="852"/>
        <v>4.858889743693566E-4</v>
      </c>
      <c r="AP1445" s="2">
        <f t="shared" si="853"/>
        <v>8.907964530104871E-4</v>
      </c>
      <c r="AR1445" t="str">
        <f t="shared" si="854"/>
        <v>Johnston</v>
      </c>
      <c r="AS1445" t="s">
        <v>860</v>
      </c>
      <c r="AT1445" s="184">
        <v>7</v>
      </c>
      <c r="AV1445" s="97">
        <v>37</v>
      </c>
      <c r="AW1445" s="99">
        <v>101</v>
      </c>
      <c r="AX1445" s="105">
        <f t="shared" si="855"/>
        <v>37101</v>
      </c>
      <c r="AZ1445" s="7" t="s">
        <v>2951</v>
      </c>
      <c r="BA1445" t="s">
        <v>3184</v>
      </c>
    </row>
    <row r="1446" spans="1:53" ht="13" hidden="1" customHeight="1" outlineLevel="1">
      <c r="A1446" t="s">
        <v>353</v>
      </c>
      <c r="B1446" t="s">
        <v>860</v>
      </c>
      <c r="C1446" s="1">
        <f t="shared" si="841"/>
        <v>1113</v>
      </c>
      <c r="D1446" s="7">
        <f>IF(R1446&gt;0,RANK(R1446,(R1446:T1446,U1446:AI1446)),0)</f>
        <v>3</v>
      </c>
      <c r="E1446" s="7">
        <f>IF(S1446&gt;0,RANK(S1446,(R1446:T1446,U1446:AI1446)),0)</f>
        <v>6</v>
      </c>
      <c r="F1446" s="7">
        <f>IF(T1446&gt;0,RANK(T1446,(R1446:T1446,U1446:AI1446)),0)</f>
        <v>4</v>
      </c>
      <c r="G1446" s="7">
        <f>IF(U1446&gt;0,RANK(U1446,(R1446:T1446,U1446:AI1446)),0)</f>
        <v>2</v>
      </c>
      <c r="H1446" s="7">
        <f t="shared" si="842"/>
        <v>1</v>
      </c>
      <c r="I1446" s="49">
        <f t="shared" si="843"/>
        <v>167</v>
      </c>
      <c r="J1446" s="177">
        <f t="shared" si="840"/>
        <v>0.1500449236298293</v>
      </c>
      <c r="K1446" s="2"/>
      <c r="L1446" s="2">
        <f t="shared" si="844"/>
        <v>4.9415992812219228E-2</v>
      </c>
      <c r="M1446" s="2">
        <f t="shared" si="845"/>
        <v>3.5938903863432167E-3</v>
      </c>
      <c r="N1446" s="2">
        <f t="shared" si="846"/>
        <v>3.4141958670260555E-2</v>
      </c>
      <c r="O1446" s="2">
        <f t="shared" si="839"/>
        <v>0.37017070979335132</v>
      </c>
      <c r="P1446" s="2">
        <f t="shared" si="847"/>
        <v>0.52021563342318056</v>
      </c>
      <c r="Q1446" s="2">
        <f t="shared" si="856"/>
        <v>2.2461814914645162E-2</v>
      </c>
      <c r="R1446" s="1">
        <v>55</v>
      </c>
      <c r="S1446" s="1">
        <v>4</v>
      </c>
      <c r="T1446" s="1">
        <v>38</v>
      </c>
      <c r="U1446" s="1">
        <v>412</v>
      </c>
      <c r="V1446" s="1">
        <v>579</v>
      </c>
      <c r="W1446" s="1">
        <v>18</v>
      </c>
      <c r="X1446" s="1">
        <v>0</v>
      </c>
      <c r="Y1446" s="1">
        <v>0</v>
      </c>
      <c r="Z1446" s="1">
        <v>1</v>
      </c>
      <c r="AA1446" s="1">
        <v>4</v>
      </c>
      <c r="AD1446" s="1">
        <v>2</v>
      </c>
      <c r="AF1446" s="1">
        <v>0</v>
      </c>
      <c r="AI1446" s="1">
        <v>0</v>
      </c>
      <c r="AK1446" s="7">
        <f t="shared" si="848"/>
        <v>5</v>
      </c>
      <c r="AL1446" s="7">
        <f t="shared" si="849"/>
        <v>0</v>
      </c>
      <c r="AM1446" s="7">
        <f t="shared" si="850"/>
        <v>0</v>
      </c>
      <c r="AN1446" s="2">
        <f t="shared" si="851"/>
        <v>1.6172506738544475E-2</v>
      </c>
      <c r="AO1446" s="2">
        <f t="shared" si="852"/>
        <v>0</v>
      </c>
      <c r="AP1446" s="2">
        <f t="shared" si="853"/>
        <v>0</v>
      </c>
      <c r="AR1446" t="str">
        <f t="shared" si="854"/>
        <v>Jones</v>
      </c>
      <c r="AS1446" t="s">
        <v>860</v>
      </c>
      <c r="AT1446" s="184">
        <v>3</v>
      </c>
      <c r="AV1446" s="97">
        <v>37</v>
      </c>
      <c r="AW1446" s="99">
        <v>103</v>
      </c>
      <c r="AX1446" s="105">
        <f t="shared" si="855"/>
        <v>37103</v>
      </c>
      <c r="AZ1446" s="7" t="s">
        <v>2951</v>
      </c>
      <c r="BA1446" t="s">
        <v>3184</v>
      </c>
    </row>
    <row r="1447" spans="1:53" ht="13" hidden="1" customHeight="1" outlineLevel="1">
      <c r="A1447" t="s">
        <v>634</v>
      </c>
      <c r="B1447" t="s">
        <v>860</v>
      </c>
      <c r="C1447" s="1">
        <f t="shared" si="841"/>
        <v>5714</v>
      </c>
      <c r="D1447" s="7">
        <f>IF(R1447&gt;0,RANK(R1447,(R1447:T1447,U1447:AI1447)),0)</f>
        <v>3</v>
      </c>
      <c r="E1447" s="7">
        <f>IF(S1447&gt;0,RANK(S1447,(R1447:T1447,U1447:AI1447)),0)</f>
        <v>7</v>
      </c>
      <c r="F1447" s="7">
        <f>IF(T1447&gt;0,RANK(T1447,(R1447:T1447,U1447:AI1447)),0)</f>
        <v>4</v>
      </c>
      <c r="G1447" s="7">
        <f>IF(U1447&gt;0,RANK(U1447,(R1447:T1447,U1447:AI1447)),0)</f>
        <v>2</v>
      </c>
      <c r="H1447" s="7">
        <f t="shared" si="842"/>
        <v>1</v>
      </c>
      <c r="I1447" s="49">
        <f t="shared" si="843"/>
        <v>147</v>
      </c>
      <c r="J1447" s="177">
        <f t="shared" si="840"/>
        <v>2.5726286314315717E-2</v>
      </c>
      <c r="K1447" s="2"/>
      <c r="L1447" s="2">
        <f t="shared" si="844"/>
        <v>9.3629681484074204E-2</v>
      </c>
      <c r="M1447" s="2">
        <f t="shared" si="845"/>
        <v>2.80014000700035E-3</v>
      </c>
      <c r="N1447" s="2">
        <f t="shared" si="846"/>
        <v>6.8428421421071056E-2</v>
      </c>
      <c r="O1447" s="2">
        <f t="shared" si="839"/>
        <v>0.39481974098704936</v>
      </c>
      <c r="P1447" s="2">
        <f t="shared" si="847"/>
        <v>0.42054602730136509</v>
      </c>
      <c r="Q1447" s="2">
        <f t="shared" si="856"/>
        <v>1.977598879943987E-2</v>
      </c>
      <c r="R1447" s="1">
        <v>535</v>
      </c>
      <c r="S1447" s="1">
        <v>16</v>
      </c>
      <c r="T1447" s="1">
        <v>391</v>
      </c>
      <c r="U1447" s="1">
        <v>2256</v>
      </c>
      <c r="V1447" s="1">
        <v>2403</v>
      </c>
      <c r="W1447" s="1">
        <v>41</v>
      </c>
      <c r="X1447" s="1">
        <v>7</v>
      </c>
      <c r="Y1447" s="1">
        <v>3</v>
      </c>
      <c r="Z1447" s="1">
        <v>15</v>
      </c>
      <c r="AA1447" s="1">
        <v>33</v>
      </c>
      <c r="AD1447" s="1">
        <v>11</v>
      </c>
      <c r="AF1447" s="1">
        <v>3</v>
      </c>
      <c r="AI1447" s="1">
        <v>0</v>
      </c>
      <c r="AK1447" s="7">
        <f t="shared" si="848"/>
        <v>5</v>
      </c>
      <c r="AL1447" s="7">
        <f t="shared" si="849"/>
        <v>9</v>
      </c>
      <c r="AM1447" s="7">
        <f t="shared" si="850"/>
        <v>10</v>
      </c>
      <c r="AN1447" s="2">
        <f t="shared" si="851"/>
        <v>7.1753587679383966E-3</v>
      </c>
      <c r="AO1447" s="2">
        <f t="shared" si="852"/>
        <v>1.225061253062653E-3</v>
      </c>
      <c r="AP1447" s="2">
        <f t="shared" si="853"/>
        <v>5.2502625131256564E-4</v>
      </c>
      <c r="AR1447" t="str">
        <f t="shared" si="854"/>
        <v>Lee</v>
      </c>
      <c r="AS1447" t="s">
        <v>860</v>
      </c>
      <c r="AT1447" s="184">
        <v>2</v>
      </c>
      <c r="AV1447" s="97">
        <v>37</v>
      </c>
      <c r="AW1447" s="99">
        <v>105</v>
      </c>
      <c r="AX1447" s="105">
        <f t="shared" si="855"/>
        <v>37105</v>
      </c>
      <c r="AZ1447" s="7" t="s">
        <v>2951</v>
      </c>
      <c r="BA1447" t="s">
        <v>3184</v>
      </c>
    </row>
    <row r="1448" spans="1:53" ht="13" hidden="1" customHeight="1" outlineLevel="1">
      <c r="A1448" t="s">
        <v>1600</v>
      </c>
      <c r="B1448" t="s">
        <v>860</v>
      </c>
      <c r="C1448" s="1">
        <f t="shared" si="841"/>
        <v>5271</v>
      </c>
      <c r="D1448" s="7">
        <f>IF(R1448&gt;0,RANK(R1448,(R1448:T1448,U1448:AI1448)),0)</f>
        <v>4</v>
      </c>
      <c r="E1448" s="7">
        <f>IF(S1448&gt;0,RANK(S1448,(R1448:T1448,U1448:AI1448)),0)</f>
        <v>8</v>
      </c>
      <c r="F1448" s="7">
        <f>IF(T1448&gt;0,RANK(T1448,(R1448:T1448,U1448:AI1448)),0)</f>
        <v>3</v>
      </c>
      <c r="G1448" s="7">
        <f>IF(U1448&gt;0,RANK(U1448,(R1448:T1448,U1448:AI1448)),0)</f>
        <v>2</v>
      </c>
      <c r="H1448" s="7">
        <f t="shared" si="842"/>
        <v>1</v>
      </c>
      <c r="I1448" s="49">
        <f t="shared" si="843"/>
        <v>421</v>
      </c>
      <c r="J1448" s="177">
        <f t="shared" si="840"/>
        <v>7.9870992221589832E-2</v>
      </c>
      <c r="K1448" s="2"/>
      <c r="L1448" s="2">
        <f t="shared" si="844"/>
        <v>6.3555302599127297E-2</v>
      </c>
      <c r="M1448" s="2">
        <f t="shared" si="845"/>
        <v>2.6560424966799467E-3</v>
      </c>
      <c r="N1448" s="2">
        <f t="shared" si="846"/>
        <v>6.8487952950104347E-2</v>
      </c>
      <c r="O1448" s="2">
        <f t="shared" si="839"/>
        <v>0.37943464238284957</v>
      </c>
      <c r="P1448" s="2">
        <f t="shared" si="847"/>
        <v>0.45930563460443941</v>
      </c>
      <c r="Q1448" s="2">
        <f t="shared" si="856"/>
        <v>2.656042496679939E-2</v>
      </c>
      <c r="R1448" s="1">
        <v>335</v>
      </c>
      <c r="S1448" s="1">
        <v>14</v>
      </c>
      <c r="T1448" s="1">
        <v>361</v>
      </c>
      <c r="U1448" s="1">
        <v>2000</v>
      </c>
      <c r="V1448" s="1">
        <v>2421</v>
      </c>
      <c r="W1448" s="1">
        <v>70</v>
      </c>
      <c r="X1448" s="1">
        <v>3</v>
      </c>
      <c r="Y1448" s="1">
        <v>5</v>
      </c>
      <c r="Z1448" s="1">
        <v>9</v>
      </c>
      <c r="AA1448" s="1">
        <v>27</v>
      </c>
      <c r="AD1448" s="1">
        <v>20</v>
      </c>
      <c r="AF1448" s="1">
        <v>3</v>
      </c>
      <c r="AI1448" s="1">
        <v>3</v>
      </c>
      <c r="AK1448" s="7">
        <f t="shared" si="848"/>
        <v>5</v>
      </c>
      <c r="AL1448" s="7">
        <f t="shared" si="849"/>
        <v>10</v>
      </c>
      <c r="AM1448" s="7">
        <f t="shared" si="850"/>
        <v>9</v>
      </c>
      <c r="AN1448" s="2">
        <f t="shared" si="851"/>
        <v>1.3280212483399735E-2</v>
      </c>
      <c r="AO1448" s="2">
        <f t="shared" si="852"/>
        <v>5.6915196357427435E-4</v>
      </c>
      <c r="AP1448" s="2">
        <f t="shared" si="853"/>
        <v>9.4858660595712385E-4</v>
      </c>
      <c r="AR1448" t="str">
        <f t="shared" si="854"/>
        <v>Lenoir</v>
      </c>
      <c r="AS1448" t="s">
        <v>860</v>
      </c>
      <c r="AT1448" s="184"/>
      <c r="AV1448" s="97">
        <v>37</v>
      </c>
      <c r="AW1448" s="99">
        <v>107</v>
      </c>
      <c r="AX1448" s="105">
        <f t="shared" si="855"/>
        <v>37107</v>
      </c>
      <c r="AZ1448" s="7" t="s">
        <v>2951</v>
      </c>
      <c r="BA1448" t="s">
        <v>3184</v>
      </c>
    </row>
    <row r="1449" spans="1:53" ht="13" hidden="1" customHeight="1" outlineLevel="1">
      <c r="A1449" t="s">
        <v>223</v>
      </c>
      <c r="B1449" t="s">
        <v>860</v>
      </c>
      <c r="C1449" s="1">
        <f t="shared" si="841"/>
        <v>13786</v>
      </c>
      <c r="D1449" s="7">
        <f>IF(R1449&gt;0,RANK(R1449,(R1449:T1449,U1449:AI1449)),0)</f>
        <v>3</v>
      </c>
      <c r="E1449" s="7">
        <f>IF(S1449&gt;0,RANK(S1449,(R1449:T1449,U1449:AI1449)),0)</f>
        <v>8</v>
      </c>
      <c r="F1449" s="7">
        <f>IF(T1449&gt;0,RANK(T1449,(R1449:T1449,U1449:AI1449)),0)</f>
        <v>4</v>
      </c>
      <c r="G1449" s="7">
        <f>IF(U1449&gt;0,RANK(U1449,(R1449:T1449,U1449:AI1449)),0)</f>
        <v>2</v>
      </c>
      <c r="H1449" s="7">
        <f t="shared" si="842"/>
        <v>1</v>
      </c>
      <c r="I1449" s="49">
        <f t="shared" si="843"/>
        <v>1306</v>
      </c>
      <c r="J1449" s="177">
        <f t="shared" si="840"/>
        <v>9.473378790076889E-2</v>
      </c>
      <c r="K1449" s="2"/>
      <c r="L1449" s="2">
        <f t="shared" si="844"/>
        <v>8.7334977513419412E-2</v>
      </c>
      <c r="M1449" s="2">
        <f t="shared" si="845"/>
        <v>2.0310459886841723E-3</v>
      </c>
      <c r="N1449" s="2">
        <f t="shared" si="846"/>
        <v>6.8402727404613381E-2</v>
      </c>
      <c r="O1449" s="2">
        <f t="shared" si="839"/>
        <v>0.36348469461772814</v>
      </c>
      <c r="P1449" s="2">
        <f t="shared" si="847"/>
        <v>0.45821848251849701</v>
      </c>
      <c r="Q1449" s="2">
        <f t="shared" si="856"/>
        <v>2.0528071957057803E-2</v>
      </c>
      <c r="R1449" s="1">
        <v>1204</v>
      </c>
      <c r="S1449" s="1">
        <v>28</v>
      </c>
      <c r="T1449" s="1">
        <v>943</v>
      </c>
      <c r="U1449" s="1">
        <v>5011</v>
      </c>
      <c r="V1449" s="1">
        <v>6317</v>
      </c>
      <c r="W1449" s="1">
        <v>134</v>
      </c>
      <c r="X1449" s="1">
        <v>13</v>
      </c>
      <c r="Y1449" s="1">
        <v>5</v>
      </c>
      <c r="Z1449" s="1">
        <v>27</v>
      </c>
      <c r="AA1449" s="1">
        <v>56</v>
      </c>
      <c r="AD1449" s="1">
        <v>37</v>
      </c>
      <c r="AF1449" s="1">
        <v>8</v>
      </c>
      <c r="AI1449" s="1">
        <v>3</v>
      </c>
      <c r="AK1449" s="7">
        <f t="shared" si="848"/>
        <v>5</v>
      </c>
      <c r="AL1449" s="7">
        <f t="shared" si="849"/>
        <v>9</v>
      </c>
      <c r="AM1449" s="7">
        <f t="shared" si="850"/>
        <v>10</v>
      </c>
      <c r="AN1449" s="2">
        <f t="shared" si="851"/>
        <v>9.7200058029885388E-3</v>
      </c>
      <c r="AO1449" s="2">
        <f t="shared" si="852"/>
        <v>9.4298563760336575E-4</v>
      </c>
      <c r="AP1449" s="2">
        <f t="shared" si="853"/>
        <v>3.6268678369360223E-4</v>
      </c>
      <c r="AR1449" t="str">
        <f t="shared" si="854"/>
        <v>Lincoln</v>
      </c>
      <c r="AS1449" t="s">
        <v>860</v>
      </c>
      <c r="AT1449" s="184">
        <v>10</v>
      </c>
      <c r="AV1449" s="97">
        <v>37</v>
      </c>
      <c r="AW1449" s="99">
        <v>109</v>
      </c>
      <c r="AX1449" s="105">
        <f t="shared" si="855"/>
        <v>37109</v>
      </c>
      <c r="AZ1449" s="7" t="s">
        <v>2951</v>
      </c>
      <c r="BA1449" t="s">
        <v>3184</v>
      </c>
    </row>
    <row r="1450" spans="1:53" ht="13" hidden="1" customHeight="1" outlineLevel="1">
      <c r="A1450" t="s">
        <v>1914</v>
      </c>
      <c r="B1450" t="s">
        <v>860</v>
      </c>
      <c r="C1450" s="1">
        <f t="shared" si="841"/>
        <v>6220</v>
      </c>
      <c r="D1450" s="7">
        <f>IF(R1450&gt;0,RANK(R1450,(R1450:T1450,U1450:AI1450)),0)</f>
        <v>3</v>
      </c>
      <c r="E1450" s="7">
        <f>IF(S1450&gt;0,RANK(S1450,(R1450:T1450,U1450:AI1450)),0)</f>
        <v>7</v>
      </c>
      <c r="F1450" s="7">
        <f>IF(T1450&gt;0,RANK(T1450,(R1450:T1450,U1450:AI1450)),0)</f>
        <v>4</v>
      </c>
      <c r="G1450" s="7">
        <f>IF(U1450&gt;0,RANK(U1450,(R1450:T1450,U1450:AI1450)),0)</f>
        <v>2</v>
      </c>
      <c r="H1450" s="7">
        <f t="shared" si="842"/>
        <v>1</v>
      </c>
      <c r="I1450" s="49">
        <f t="shared" si="843"/>
        <v>128</v>
      </c>
      <c r="J1450" s="177">
        <f t="shared" si="840"/>
        <v>2.0578778135048232E-2</v>
      </c>
      <c r="K1450" s="2"/>
      <c r="L1450" s="2">
        <f t="shared" si="844"/>
        <v>8.6495176848874603E-2</v>
      </c>
      <c r="M1450" s="2">
        <f t="shared" si="845"/>
        <v>4.3408360128617367E-3</v>
      </c>
      <c r="N1450" s="2">
        <f t="shared" si="846"/>
        <v>7.1864951768488741E-2</v>
      </c>
      <c r="O1450" s="2">
        <f t="shared" si="839"/>
        <v>0.39163987138263667</v>
      </c>
      <c r="P1450" s="2">
        <f t="shared" si="847"/>
        <v>0.41221864951768489</v>
      </c>
      <c r="Q1450" s="2">
        <f t="shared" si="856"/>
        <v>3.3440514469453342E-2</v>
      </c>
      <c r="R1450" s="1">
        <v>538</v>
      </c>
      <c r="S1450" s="1">
        <v>27</v>
      </c>
      <c r="T1450" s="1">
        <v>447</v>
      </c>
      <c r="U1450" s="1">
        <v>2436</v>
      </c>
      <c r="V1450" s="1">
        <v>2564</v>
      </c>
      <c r="W1450" s="1">
        <v>105</v>
      </c>
      <c r="X1450" s="1">
        <v>2</v>
      </c>
      <c r="Y1450" s="1">
        <v>5</v>
      </c>
      <c r="Z1450" s="1">
        <v>7</v>
      </c>
      <c r="AA1450" s="1">
        <v>61</v>
      </c>
      <c r="AD1450" s="1">
        <v>23</v>
      </c>
      <c r="AF1450" s="1">
        <v>2</v>
      </c>
      <c r="AI1450" s="1">
        <v>3</v>
      </c>
      <c r="AK1450" s="7">
        <f t="shared" si="848"/>
        <v>5</v>
      </c>
      <c r="AL1450" s="7">
        <f t="shared" si="849"/>
        <v>10</v>
      </c>
      <c r="AM1450" s="7">
        <f t="shared" si="850"/>
        <v>9</v>
      </c>
      <c r="AN1450" s="2">
        <f t="shared" si="851"/>
        <v>1.6881028938906754E-2</v>
      </c>
      <c r="AO1450" s="2">
        <f t="shared" si="852"/>
        <v>3.2154340836012862E-4</v>
      </c>
      <c r="AP1450" s="2">
        <f t="shared" si="853"/>
        <v>8.0385852090032153E-4</v>
      </c>
      <c r="AR1450" t="str">
        <f t="shared" si="854"/>
        <v>McDowell</v>
      </c>
      <c r="AS1450" t="s">
        <v>860</v>
      </c>
      <c r="AT1450" s="184">
        <v>11</v>
      </c>
      <c r="AV1450" s="97">
        <v>37</v>
      </c>
      <c r="AW1450" s="99">
        <v>111</v>
      </c>
      <c r="AX1450" s="105">
        <f t="shared" si="855"/>
        <v>37111</v>
      </c>
      <c r="AZ1450" s="7" t="s">
        <v>2951</v>
      </c>
      <c r="BA1450" t="s">
        <v>3184</v>
      </c>
    </row>
    <row r="1451" spans="1:53" ht="13" hidden="1" customHeight="1" outlineLevel="1">
      <c r="A1451" t="s">
        <v>263</v>
      </c>
      <c r="B1451" t="s">
        <v>860</v>
      </c>
      <c r="C1451" s="1">
        <f t="shared" si="841"/>
        <v>6456</v>
      </c>
      <c r="D1451" s="7">
        <f>IF(R1451&gt;0,RANK(R1451,(R1451:T1451,U1451:AI1451)),0)</f>
        <v>3</v>
      </c>
      <c r="E1451" s="7">
        <f>IF(S1451&gt;0,RANK(S1451,(R1451:T1451,U1451:AI1451)),0)</f>
        <v>7</v>
      </c>
      <c r="F1451" s="7">
        <f>IF(T1451&gt;0,RANK(T1451,(R1451:T1451,U1451:AI1451)),0)</f>
        <v>4</v>
      </c>
      <c r="G1451" s="7">
        <f>IF(U1451&gt;0,RANK(U1451,(R1451:T1451,U1451:AI1451)),0)</f>
        <v>2</v>
      </c>
      <c r="H1451" s="7">
        <f t="shared" si="842"/>
        <v>1</v>
      </c>
      <c r="I1451" s="49">
        <f t="shared" si="843"/>
        <v>880</v>
      </c>
      <c r="J1451" s="177">
        <f t="shared" si="840"/>
        <v>0.13630731102850063</v>
      </c>
      <c r="K1451" s="2"/>
      <c r="L1451" s="2">
        <f t="shared" si="844"/>
        <v>0.12252168525402726</v>
      </c>
      <c r="M1451" s="2">
        <f t="shared" si="845"/>
        <v>4.0272614622056998E-3</v>
      </c>
      <c r="N1451" s="2">
        <f t="shared" si="846"/>
        <v>8.1939281288723673E-2</v>
      </c>
      <c r="O1451" s="2">
        <f t="shared" si="839"/>
        <v>0.31304213135068154</v>
      </c>
      <c r="P1451" s="2">
        <f t="shared" si="847"/>
        <v>0.44934944237918217</v>
      </c>
      <c r="Q1451" s="2">
        <f t="shared" si="856"/>
        <v>2.9120198265179698E-2</v>
      </c>
      <c r="R1451" s="1">
        <v>791</v>
      </c>
      <c r="S1451" s="1">
        <v>26</v>
      </c>
      <c r="T1451" s="1">
        <v>529</v>
      </c>
      <c r="U1451" s="1">
        <v>2021</v>
      </c>
      <c r="V1451" s="1">
        <v>2901</v>
      </c>
      <c r="W1451" s="1">
        <v>97</v>
      </c>
      <c r="X1451" s="1">
        <v>7</v>
      </c>
      <c r="Y1451" s="1">
        <v>6</v>
      </c>
      <c r="Z1451" s="1">
        <v>16</v>
      </c>
      <c r="AA1451" s="1">
        <v>32</v>
      </c>
      <c r="AD1451" s="1">
        <v>23</v>
      </c>
      <c r="AF1451" s="1">
        <v>5</v>
      </c>
      <c r="AI1451" s="1">
        <v>2</v>
      </c>
      <c r="AK1451" s="7">
        <f t="shared" si="848"/>
        <v>5</v>
      </c>
      <c r="AL1451" s="7">
        <f t="shared" si="849"/>
        <v>9</v>
      </c>
      <c r="AM1451" s="7">
        <f t="shared" si="850"/>
        <v>10</v>
      </c>
      <c r="AN1451" s="2">
        <f t="shared" si="851"/>
        <v>1.5024783147459727E-2</v>
      </c>
      <c r="AO1451" s="2">
        <f t="shared" si="852"/>
        <v>1.0842627013630732E-3</v>
      </c>
      <c r="AP1451" s="2">
        <f t="shared" si="853"/>
        <v>9.2936802973977691E-4</v>
      </c>
      <c r="AR1451" t="str">
        <f t="shared" si="854"/>
        <v>Macon</v>
      </c>
      <c r="AS1451" t="s">
        <v>860</v>
      </c>
      <c r="AT1451" s="184">
        <v>11</v>
      </c>
      <c r="AV1451" s="97">
        <v>37</v>
      </c>
      <c r="AW1451" s="99">
        <v>113</v>
      </c>
      <c r="AX1451" s="105">
        <f t="shared" si="855"/>
        <v>37113</v>
      </c>
      <c r="AZ1451" s="7" t="s">
        <v>2951</v>
      </c>
      <c r="BA1451" t="s">
        <v>3184</v>
      </c>
    </row>
    <row r="1452" spans="1:53" ht="13" hidden="1" customHeight="1" outlineLevel="1">
      <c r="A1452" t="s">
        <v>1388</v>
      </c>
      <c r="B1452" t="s">
        <v>860</v>
      </c>
      <c r="C1452" s="1">
        <f t="shared" si="841"/>
        <v>2447</v>
      </c>
      <c r="D1452" s="7">
        <f>IF(R1452&gt;0,RANK(R1452,(R1452:T1452,U1452:AI1452)),0)</f>
        <v>3</v>
      </c>
      <c r="E1452" s="7">
        <f>IF(S1452&gt;0,RANK(S1452,(R1452:T1452,U1452:AI1452)),0)</f>
        <v>7</v>
      </c>
      <c r="F1452" s="7">
        <f>IF(T1452&gt;0,RANK(T1452,(R1452:T1452,U1452:AI1452)),0)</f>
        <v>4</v>
      </c>
      <c r="G1452" s="7">
        <f>IF(U1452&gt;0,RANK(U1452,(R1452:T1452,U1452:AI1452)),0)</f>
        <v>1</v>
      </c>
      <c r="H1452" s="7">
        <f t="shared" si="842"/>
        <v>2</v>
      </c>
      <c r="I1452" s="49">
        <f t="shared" si="843"/>
        <v>27</v>
      </c>
      <c r="J1452" s="177">
        <f t="shared" si="840"/>
        <v>1.1033919084593379E-2</v>
      </c>
      <c r="K1452" s="2"/>
      <c r="L1452" s="2">
        <f t="shared" si="844"/>
        <v>8.8271352676747031E-2</v>
      </c>
      <c r="M1452" s="2">
        <f t="shared" si="845"/>
        <v>4.086636697997548E-3</v>
      </c>
      <c r="N1452" s="2">
        <f t="shared" si="846"/>
        <v>7.0698814875357577E-2</v>
      </c>
      <c r="O1452" s="2">
        <f t="shared" si="839"/>
        <v>0.4123416428279526</v>
      </c>
      <c r="P1452" s="2">
        <f t="shared" si="847"/>
        <v>0.40130772374335921</v>
      </c>
      <c r="Q1452" s="2">
        <f t="shared" si="856"/>
        <v>2.3293829178586023E-2</v>
      </c>
      <c r="R1452" s="1">
        <v>216</v>
      </c>
      <c r="S1452" s="1">
        <v>10</v>
      </c>
      <c r="T1452" s="1">
        <v>173</v>
      </c>
      <c r="U1452" s="1">
        <v>1009</v>
      </c>
      <c r="V1452" s="1">
        <v>982</v>
      </c>
      <c r="W1452" s="1">
        <v>26</v>
      </c>
      <c r="X1452" s="1">
        <v>3</v>
      </c>
      <c r="Y1452" s="1">
        <v>3</v>
      </c>
      <c r="Z1452" s="1">
        <v>8</v>
      </c>
      <c r="AA1452" s="1">
        <v>11</v>
      </c>
      <c r="AD1452" s="1">
        <v>5</v>
      </c>
      <c r="AF1452" s="1">
        <v>0</v>
      </c>
      <c r="AI1452" s="1">
        <v>1</v>
      </c>
      <c r="AK1452" s="7">
        <f t="shared" si="848"/>
        <v>5</v>
      </c>
      <c r="AL1452" s="7">
        <f t="shared" si="849"/>
        <v>9</v>
      </c>
      <c r="AM1452" s="7">
        <f t="shared" si="850"/>
        <v>9</v>
      </c>
      <c r="AN1452" s="2">
        <f t="shared" si="851"/>
        <v>1.0625255414793625E-2</v>
      </c>
      <c r="AO1452" s="2">
        <f t="shared" si="852"/>
        <v>1.2259910093992644E-3</v>
      </c>
      <c r="AP1452" s="2">
        <f t="shared" si="853"/>
        <v>1.2259910093992644E-3</v>
      </c>
      <c r="AR1452" t="str">
        <f t="shared" si="854"/>
        <v>Madison</v>
      </c>
      <c r="AS1452" t="s">
        <v>860</v>
      </c>
      <c r="AT1452" s="184">
        <v>11</v>
      </c>
      <c r="AV1452" s="97">
        <v>37</v>
      </c>
      <c r="AW1452" s="99">
        <v>115</v>
      </c>
      <c r="AX1452" s="105">
        <f t="shared" si="855"/>
        <v>37115</v>
      </c>
      <c r="AZ1452" s="7" t="s">
        <v>2951</v>
      </c>
      <c r="BA1452" t="s">
        <v>3184</v>
      </c>
    </row>
    <row r="1453" spans="1:53" ht="13" hidden="1" customHeight="1" outlineLevel="1">
      <c r="A1453" t="s">
        <v>931</v>
      </c>
      <c r="B1453" t="s">
        <v>860</v>
      </c>
      <c r="C1453" s="1">
        <f t="shared" si="841"/>
        <v>1883</v>
      </c>
      <c r="D1453" s="7">
        <f>IF(R1453&gt;0,RANK(R1453,(R1453:T1453,U1453:AI1453)),0)</f>
        <v>3</v>
      </c>
      <c r="E1453" s="7">
        <f>IF(S1453&gt;0,RANK(S1453,(R1453:T1453,U1453:AI1453)),0)</f>
        <v>9</v>
      </c>
      <c r="F1453" s="7">
        <f>IF(T1453&gt;0,RANK(T1453,(R1453:T1453,U1453:AI1453)),0)</f>
        <v>4</v>
      </c>
      <c r="G1453" s="7">
        <f>IF(U1453&gt;0,RANK(U1453,(R1453:T1453,U1453:AI1453)),0)</f>
        <v>1</v>
      </c>
      <c r="H1453" s="7">
        <f t="shared" si="842"/>
        <v>2</v>
      </c>
      <c r="I1453" s="49">
        <f t="shared" si="843"/>
        <v>63</v>
      </c>
      <c r="J1453" s="177">
        <f t="shared" si="840"/>
        <v>3.3457249070631967E-2</v>
      </c>
      <c r="K1453" s="2"/>
      <c r="L1453" s="2">
        <f t="shared" si="844"/>
        <v>4.8858204992033985E-2</v>
      </c>
      <c r="M1453" s="2">
        <f t="shared" si="845"/>
        <v>1.0621348911311736E-3</v>
      </c>
      <c r="N1453" s="2">
        <f t="shared" si="846"/>
        <v>4.5140732873074879E-2</v>
      </c>
      <c r="O1453" s="2">
        <f t="shared" si="839"/>
        <v>0.45937334041423261</v>
      </c>
      <c r="P1453" s="2">
        <f t="shared" si="847"/>
        <v>0.42591609134360064</v>
      </c>
      <c r="Q1453" s="2">
        <f t="shared" si="856"/>
        <v>1.964949548592676E-2</v>
      </c>
      <c r="R1453" s="1">
        <v>92</v>
      </c>
      <c r="S1453" s="1">
        <v>2</v>
      </c>
      <c r="T1453" s="1">
        <v>85</v>
      </c>
      <c r="U1453" s="1">
        <v>865</v>
      </c>
      <c r="V1453" s="1">
        <v>802</v>
      </c>
      <c r="W1453" s="1">
        <v>16</v>
      </c>
      <c r="X1453" s="1">
        <v>2</v>
      </c>
      <c r="Y1453" s="1">
        <v>2</v>
      </c>
      <c r="Z1453" s="1">
        <v>4</v>
      </c>
      <c r="AA1453" s="1">
        <v>10</v>
      </c>
      <c r="AD1453" s="1">
        <v>3</v>
      </c>
      <c r="AF1453" s="1">
        <v>0</v>
      </c>
      <c r="AI1453" s="1">
        <v>0</v>
      </c>
      <c r="AK1453" s="7">
        <f t="shared" si="848"/>
        <v>5</v>
      </c>
      <c r="AL1453" s="7">
        <f t="shared" si="849"/>
        <v>8</v>
      </c>
      <c r="AM1453" s="7">
        <f t="shared" si="850"/>
        <v>8</v>
      </c>
      <c r="AN1453" s="2">
        <f t="shared" si="851"/>
        <v>8.4970791290493886E-3</v>
      </c>
      <c r="AO1453" s="2">
        <f t="shared" si="852"/>
        <v>1.0621348911311736E-3</v>
      </c>
      <c r="AP1453" s="2">
        <f t="shared" si="853"/>
        <v>1.0621348911311736E-3</v>
      </c>
      <c r="AR1453" t="str">
        <f t="shared" si="854"/>
        <v>Martin</v>
      </c>
      <c r="AS1453" t="s">
        <v>860</v>
      </c>
      <c r="AT1453" s="184"/>
      <c r="AV1453" s="97">
        <v>37</v>
      </c>
      <c r="AW1453" s="99">
        <v>117</v>
      </c>
      <c r="AX1453" s="105">
        <f t="shared" si="855"/>
        <v>37117</v>
      </c>
      <c r="AZ1453" s="7" t="s">
        <v>2951</v>
      </c>
      <c r="BA1453" t="s">
        <v>3184</v>
      </c>
    </row>
    <row r="1454" spans="1:53" ht="13" hidden="1" customHeight="1" outlineLevel="1">
      <c r="A1454" t="s">
        <v>255</v>
      </c>
      <c r="B1454" t="s">
        <v>860</v>
      </c>
      <c r="C1454" s="1">
        <f t="shared" si="841"/>
        <v>88189</v>
      </c>
      <c r="D1454" s="7">
        <f>IF(R1454&gt;0,RANK(R1454,(R1454:T1454,U1454:AI1454)),0)</f>
        <v>3</v>
      </c>
      <c r="E1454" s="7">
        <f>IF(S1454&gt;0,RANK(S1454,(R1454:T1454,U1454:AI1454)),0)</f>
        <v>7</v>
      </c>
      <c r="F1454" s="7">
        <f>IF(T1454&gt;0,RANK(T1454,(R1454:T1454,U1454:AI1454)),0)</f>
        <v>4</v>
      </c>
      <c r="G1454" s="7">
        <f>IF(U1454&gt;0,RANK(U1454,(R1454:T1454,U1454:AI1454)),0)</f>
        <v>2</v>
      </c>
      <c r="H1454" s="7">
        <f t="shared" si="842"/>
        <v>1</v>
      </c>
      <c r="I1454" s="49">
        <f t="shared" si="843"/>
        <v>1958</v>
      </c>
      <c r="J1454" s="177">
        <f t="shared" si="840"/>
        <v>2.2202315481522638E-2</v>
      </c>
      <c r="K1454" s="2"/>
      <c r="L1454" s="2">
        <f t="shared" si="844"/>
        <v>0.22777217113245415</v>
      </c>
      <c r="M1454" s="2">
        <f t="shared" si="845"/>
        <v>3.1863384322307771E-3</v>
      </c>
      <c r="N1454" s="2">
        <f t="shared" si="846"/>
        <v>0.12087675333658393</v>
      </c>
      <c r="O1454" s="2">
        <f t="shared" si="839"/>
        <v>0.30248670469106126</v>
      </c>
      <c r="P1454" s="2">
        <f t="shared" si="847"/>
        <v>0.32468902017258389</v>
      </c>
      <c r="Q1454" s="2">
        <f t="shared" si="856"/>
        <v>2.098901223508598E-2</v>
      </c>
      <c r="R1454" s="1">
        <v>20087</v>
      </c>
      <c r="S1454" s="1">
        <v>281</v>
      </c>
      <c r="T1454" s="1">
        <v>10660</v>
      </c>
      <c r="U1454" s="1">
        <v>26676</v>
      </c>
      <c r="V1454" s="1">
        <v>28634</v>
      </c>
      <c r="W1454" s="1">
        <v>684</v>
      </c>
      <c r="X1454" s="1">
        <v>97</v>
      </c>
      <c r="Y1454" s="1">
        <v>103</v>
      </c>
      <c r="Z1454" s="1">
        <v>274</v>
      </c>
      <c r="AA1454" s="1">
        <v>413</v>
      </c>
      <c r="AD1454" s="1">
        <v>198</v>
      </c>
      <c r="AF1454" s="1">
        <v>54</v>
      </c>
      <c r="AI1454" s="1">
        <v>28</v>
      </c>
      <c r="AK1454" s="7">
        <f t="shared" si="848"/>
        <v>5</v>
      </c>
      <c r="AL1454" s="7">
        <f t="shared" si="849"/>
        <v>10</v>
      </c>
      <c r="AM1454" s="7">
        <f t="shared" si="850"/>
        <v>9</v>
      </c>
      <c r="AN1454" s="2">
        <f t="shared" si="851"/>
        <v>7.7560693510528526E-3</v>
      </c>
      <c r="AO1454" s="2">
        <f t="shared" si="852"/>
        <v>1.0999104196668518E-3</v>
      </c>
      <c r="AP1454" s="2">
        <f t="shared" si="853"/>
        <v>1.1679461157287189E-3</v>
      </c>
      <c r="AR1454" t="str">
        <f t="shared" si="854"/>
        <v>Mecklenburg</v>
      </c>
      <c r="AS1454" t="s">
        <v>860</v>
      </c>
      <c r="AT1454" s="184"/>
      <c r="AV1454" s="97">
        <v>37</v>
      </c>
      <c r="AW1454" s="99">
        <v>119</v>
      </c>
      <c r="AX1454" s="105">
        <f t="shared" si="855"/>
        <v>37119</v>
      </c>
      <c r="AZ1454" s="7" t="s">
        <v>2951</v>
      </c>
      <c r="BA1454" t="s">
        <v>3184</v>
      </c>
    </row>
    <row r="1455" spans="1:53" ht="13" hidden="1" customHeight="1" outlineLevel="1">
      <c r="A1455" t="s">
        <v>381</v>
      </c>
      <c r="B1455" t="s">
        <v>860</v>
      </c>
      <c r="C1455" s="1">
        <f t="shared" si="841"/>
        <v>3799</v>
      </c>
      <c r="D1455" s="7">
        <f>IF(R1455&gt;0,RANK(R1455,(R1455:T1455,U1455:AI1455)),0)</f>
        <v>3</v>
      </c>
      <c r="E1455" s="7">
        <f>IF(S1455&gt;0,RANK(S1455,(R1455:T1455,U1455:AI1455)),0)</f>
        <v>8</v>
      </c>
      <c r="F1455" s="7">
        <f>IF(T1455&gt;0,RANK(T1455,(R1455:T1455,U1455:AI1455)),0)</f>
        <v>4</v>
      </c>
      <c r="G1455" s="7">
        <f>IF(U1455&gt;0,RANK(U1455,(R1455:T1455,U1455:AI1455)),0)</f>
        <v>2</v>
      </c>
      <c r="H1455" s="7">
        <f t="shared" si="842"/>
        <v>1</v>
      </c>
      <c r="I1455" s="49">
        <f t="shared" si="843"/>
        <v>584</v>
      </c>
      <c r="J1455" s="177">
        <f t="shared" si="840"/>
        <v>0.15372466438536456</v>
      </c>
      <c r="K1455" s="2"/>
      <c r="L1455" s="2">
        <f t="shared" si="844"/>
        <v>0.10608054751250329</v>
      </c>
      <c r="M1455" s="2">
        <f t="shared" si="845"/>
        <v>2.8954988154777572E-3</v>
      </c>
      <c r="N1455" s="2">
        <f t="shared" si="846"/>
        <v>6.949197157146618E-2</v>
      </c>
      <c r="O1455" s="2">
        <f t="shared" si="839"/>
        <v>0.31403000789681496</v>
      </c>
      <c r="P1455" s="2">
        <f t="shared" si="847"/>
        <v>0.46775467228217954</v>
      </c>
      <c r="Q1455" s="2">
        <f t="shared" si="856"/>
        <v>3.9747301921558342E-2</v>
      </c>
      <c r="R1455" s="1">
        <v>403</v>
      </c>
      <c r="S1455" s="1">
        <v>11</v>
      </c>
      <c r="T1455" s="1">
        <v>264</v>
      </c>
      <c r="U1455" s="1">
        <v>1193</v>
      </c>
      <c r="V1455" s="1">
        <v>1777</v>
      </c>
      <c r="W1455" s="1">
        <v>59</v>
      </c>
      <c r="X1455" s="1">
        <v>1</v>
      </c>
      <c r="Y1455" s="1">
        <v>4</v>
      </c>
      <c r="Z1455" s="1">
        <v>5</v>
      </c>
      <c r="AA1455" s="1">
        <v>50</v>
      </c>
      <c r="AD1455" s="1">
        <v>29</v>
      </c>
      <c r="AF1455" s="1">
        <v>1</v>
      </c>
      <c r="AI1455" s="1">
        <v>2</v>
      </c>
      <c r="AK1455" s="7">
        <f t="shared" si="848"/>
        <v>5</v>
      </c>
      <c r="AL1455" s="7">
        <f t="shared" si="849"/>
        <v>10</v>
      </c>
      <c r="AM1455" s="7">
        <f t="shared" si="850"/>
        <v>9</v>
      </c>
      <c r="AN1455" s="2">
        <f t="shared" si="851"/>
        <v>1.5530402737562517E-2</v>
      </c>
      <c r="AO1455" s="2">
        <f t="shared" si="852"/>
        <v>2.6322716504343247E-4</v>
      </c>
      <c r="AP1455" s="2">
        <f t="shared" si="853"/>
        <v>1.0529086601737299E-3</v>
      </c>
      <c r="AR1455" t="str">
        <f t="shared" si="854"/>
        <v>Mitchell</v>
      </c>
      <c r="AS1455" t="s">
        <v>860</v>
      </c>
      <c r="AT1455" s="184">
        <v>11</v>
      </c>
      <c r="AV1455" s="97">
        <v>37</v>
      </c>
      <c r="AW1455" s="99">
        <v>121</v>
      </c>
      <c r="AX1455" s="105">
        <f t="shared" si="855"/>
        <v>37121</v>
      </c>
      <c r="AZ1455" s="7" t="s">
        <v>2951</v>
      </c>
      <c r="BA1455" t="s">
        <v>3184</v>
      </c>
    </row>
    <row r="1456" spans="1:53" ht="13" hidden="1" customHeight="1" outlineLevel="1">
      <c r="A1456" t="s">
        <v>393</v>
      </c>
      <c r="B1456" t="s">
        <v>860</v>
      </c>
      <c r="C1456" s="1">
        <f t="shared" si="841"/>
        <v>2785</v>
      </c>
      <c r="D1456" s="7">
        <f>IF(R1456&gt;0,RANK(R1456,(R1456:T1456,U1456:AI1456)),0)</f>
        <v>3</v>
      </c>
      <c r="E1456" s="7">
        <f>IF(S1456&gt;0,RANK(S1456,(R1456:T1456,U1456:AI1456)),0)</f>
        <v>7</v>
      </c>
      <c r="F1456" s="7">
        <f>IF(T1456&gt;0,RANK(T1456,(R1456:T1456,U1456:AI1456)),0)</f>
        <v>4</v>
      </c>
      <c r="G1456" s="7">
        <f>IF(U1456&gt;0,RANK(U1456,(R1456:T1456,U1456:AI1456)),0)</f>
        <v>2</v>
      </c>
      <c r="H1456" s="7">
        <f t="shared" si="842"/>
        <v>1</v>
      </c>
      <c r="I1456" s="49">
        <f t="shared" si="843"/>
        <v>543</v>
      </c>
      <c r="J1456" s="177">
        <f t="shared" si="840"/>
        <v>0.19497307001795333</v>
      </c>
      <c r="K1456" s="2"/>
      <c r="L1456" s="2">
        <f t="shared" si="844"/>
        <v>7.6840215439856377E-2</v>
      </c>
      <c r="M1456" s="2">
        <f t="shared" si="845"/>
        <v>3.2315978456014362E-3</v>
      </c>
      <c r="N1456" s="2">
        <f t="shared" si="846"/>
        <v>4.5242369838420109E-2</v>
      </c>
      <c r="O1456" s="2">
        <f t="shared" si="839"/>
        <v>0.32495511669658889</v>
      </c>
      <c r="P1456" s="2">
        <f t="shared" si="847"/>
        <v>0.51992818671454222</v>
      </c>
      <c r="Q1456" s="2">
        <f t="shared" si="856"/>
        <v>2.9802513464990854E-2</v>
      </c>
      <c r="R1456" s="1">
        <v>214</v>
      </c>
      <c r="S1456" s="1">
        <v>9</v>
      </c>
      <c r="T1456" s="1">
        <v>126</v>
      </c>
      <c r="U1456" s="1">
        <v>905</v>
      </c>
      <c r="V1456" s="1">
        <v>1448</v>
      </c>
      <c r="W1456" s="1">
        <v>46</v>
      </c>
      <c r="X1456" s="1">
        <v>1</v>
      </c>
      <c r="Y1456" s="1">
        <v>3</v>
      </c>
      <c r="Z1456" s="1">
        <v>2</v>
      </c>
      <c r="AA1456" s="1">
        <v>20</v>
      </c>
      <c r="AD1456" s="1">
        <v>9</v>
      </c>
      <c r="AF1456" s="1">
        <v>1</v>
      </c>
      <c r="AI1456" s="1">
        <v>1</v>
      </c>
      <c r="AK1456" s="7">
        <f t="shared" si="848"/>
        <v>5</v>
      </c>
      <c r="AL1456" s="7">
        <f t="shared" si="849"/>
        <v>10</v>
      </c>
      <c r="AM1456" s="7">
        <f t="shared" si="850"/>
        <v>8</v>
      </c>
      <c r="AN1456" s="2">
        <f t="shared" si="851"/>
        <v>1.651705565529623E-2</v>
      </c>
      <c r="AO1456" s="2">
        <f t="shared" si="852"/>
        <v>3.590664272890485E-4</v>
      </c>
      <c r="AP1456" s="2">
        <f t="shared" si="853"/>
        <v>1.0771992818671453E-3</v>
      </c>
      <c r="AR1456" t="str">
        <f t="shared" si="854"/>
        <v>Montgomery</v>
      </c>
      <c r="AS1456" t="s">
        <v>860</v>
      </c>
      <c r="AT1456" s="184">
        <v>8</v>
      </c>
      <c r="AV1456" s="97">
        <v>37</v>
      </c>
      <c r="AW1456" s="99">
        <v>123</v>
      </c>
      <c r="AX1456" s="105">
        <f t="shared" si="855"/>
        <v>37123</v>
      </c>
      <c r="AZ1456" s="7" t="s">
        <v>2951</v>
      </c>
      <c r="BA1456" t="s">
        <v>3184</v>
      </c>
    </row>
    <row r="1457" spans="1:53" ht="13" hidden="1" customHeight="1" outlineLevel="1">
      <c r="A1457" t="s">
        <v>1011</v>
      </c>
      <c r="B1457" t="s">
        <v>860</v>
      </c>
      <c r="C1457" s="1">
        <f t="shared" si="841"/>
        <v>18170</v>
      </c>
      <c r="D1457" s="7">
        <f>IF(R1457&gt;0,RANK(R1457,(R1457:T1457,U1457:AI1457)),0)</f>
        <v>3</v>
      </c>
      <c r="E1457" s="7">
        <f>IF(S1457&gt;0,RANK(S1457,(R1457:T1457,U1457:AI1457)),0)</f>
        <v>7</v>
      </c>
      <c r="F1457" s="7">
        <f>IF(T1457&gt;0,RANK(T1457,(R1457:T1457,U1457:AI1457)),0)</f>
        <v>4</v>
      </c>
      <c r="G1457" s="7">
        <f>IF(U1457&gt;0,RANK(U1457,(R1457:T1457,U1457:AI1457)),0)</f>
        <v>2</v>
      </c>
      <c r="H1457" s="7">
        <f t="shared" si="842"/>
        <v>1</v>
      </c>
      <c r="I1457" s="49">
        <f t="shared" si="843"/>
        <v>1407</v>
      </c>
      <c r="J1457" s="177">
        <f t="shared" si="840"/>
        <v>7.7435332966428183E-2</v>
      </c>
      <c r="K1457" s="2"/>
      <c r="L1457" s="2">
        <f t="shared" si="844"/>
        <v>0.17149146945514585</v>
      </c>
      <c r="M1457" s="2">
        <f t="shared" si="845"/>
        <v>4.7881122729774355E-3</v>
      </c>
      <c r="N1457" s="2">
        <f t="shared" si="846"/>
        <v>6.4777105118326919E-2</v>
      </c>
      <c r="O1457" s="2">
        <f t="shared" si="839"/>
        <v>0.32938910291689599</v>
      </c>
      <c r="P1457" s="2">
        <f t="shared" si="847"/>
        <v>0.40682443588332418</v>
      </c>
      <c r="Q1457" s="2">
        <f t="shared" si="856"/>
        <v>2.2729774353329624E-2</v>
      </c>
      <c r="R1457" s="1">
        <v>3116</v>
      </c>
      <c r="S1457" s="1">
        <v>87</v>
      </c>
      <c r="T1457" s="1">
        <v>1177</v>
      </c>
      <c r="U1457" s="1">
        <v>5985</v>
      </c>
      <c r="V1457" s="1">
        <v>7392</v>
      </c>
      <c r="W1457" s="1">
        <v>166</v>
      </c>
      <c r="X1457" s="1">
        <v>16</v>
      </c>
      <c r="Y1457" s="1">
        <v>27</v>
      </c>
      <c r="Z1457" s="1">
        <v>41</v>
      </c>
      <c r="AA1457" s="1">
        <v>114</v>
      </c>
      <c r="AD1457" s="1">
        <v>29</v>
      </c>
      <c r="AF1457" s="1">
        <v>18</v>
      </c>
      <c r="AI1457" s="1">
        <v>2</v>
      </c>
      <c r="AK1457" s="7">
        <f t="shared" si="848"/>
        <v>5</v>
      </c>
      <c r="AL1457" s="7">
        <f t="shared" si="849"/>
        <v>10</v>
      </c>
      <c r="AM1457" s="7">
        <f t="shared" si="850"/>
        <v>9</v>
      </c>
      <c r="AN1457" s="2">
        <f t="shared" si="851"/>
        <v>9.1359383599339573E-3</v>
      </c>
      <c r="AO1457" s="2">
        <f t="shared" si="852"/>
        <v>8.8057237204182718E-4</v>
      </c>
      <c r="AP1457" s="2">
        <f t="shared" si="853"/>
        <v>1.4859658778205835E-3</v>
      </c>
      <c r="AR1457" t="str">
        <f t="shared" si="854"/>
        <v>Moore</v>
      </c>
      <c r="AS1457" t="s">
        <v>860</v>
      </c>
      <c r="AT1457" s="184">
        <v>2</v>
      </c>
      <c r="AV1457" s="97">
        <v>37</v>
      </c>
      <c r="AW1457" s="99">
        <v>125</v>
      </c>
      <c r="AX1457" s="105">
        <f t="shared" si="855"/>
        <v>37125</v>
      </c>
      <c r="AZ1457" s="7" t="s">
        <v>2951</v>
      </c>
      <c r="BA1457" t="s">
        <v>3184</v>
      </c>
    </row>
    <row r="1458" spans="1:53" ht="13" hidden="1" customHeight="1" outlineLevel="1">
      <c r="A1458" t="s">
        <v>2342</v>
      </c>
      <c r="B1458" t="s">
        <v>860</v>
      </c>
      <c r="C1458" s="1">
        <f t="shared" si="841"/>
        <v>10783</v>
      </c>
      <c r="D1458" s="7">
        <f>IF(R1458&gt;0,RANK(R1458,(R1458:T1458,U1458:AI1458)),0)</f>
        <v>3</v>
      </c>
      <c r="E1458" s="7">
        <f>IF(S1458&gt;0,RANK(S1458,(R1458:T1458,U1458:AI1458)),0)</f>
        <v>7</v>
      </c>
      <c r="F1458" s="7">
        <f>IF(T1458&gt;0,RANK(T1458,(R1458:T1458,U1458:AI1458)),0)</f>
        <v>4</v>
      </c>
      <c r="G1458" s="7">
        <f>IF(U1458&gt;0,RANK(U1458,(R1458:T1458,U1458:AI1458)),0)</f>
        <v>1</v>
      </c>
      <c r="H1458" s="7">
        <f t="shared" si="842"/>
        <v>2</v>
      </c>
      <c r="I1458" s="49">
        <f t="shared" si="843"/>
        <v>181</v>
      </c>
      <c r="J1458" s="177">
        <f t="shared" si="840"/>
        <v>1.6785681164796437E-2</v>
      </c>
      <c r="K1458" s="2"/>
      <c r="L1458" s="2">
        <f t="shared" si="844"/>
        <v>7.048131317815079E-2</v>
      </c>
      <c r="M1458" s="2">
        <f t="shared" si="845"/>
        <v>3.7095427988500418E-3</v>
      </c>
      <c r="N1458" s="2">
        <f t="shared" si="846"/>
        <v>6.2784011870536963E-2</v>
      </c>
      <c r="O1458" s="2">
        <f t="shared" si="839"/>
        <v>0.42743206899749608</v>
      </c>
      <c r="P1458" s="2">
        <f t="shared" si="847"/>
        <v>0.41064638783269963</v>
      </c>
      <c r="Q1458" s="2">
        <f t="shared" si="856"/>
        <v>2.4946675322266521E-2</v>
      </c>
      <c r="R1458" s="1">
        <v>760</v>
      </c>
      <c r="S1458" s="1">
        <v>40</v>
      </c>
      <c r="T1458" s="1">
        <v>677</v>
      </c>
      <c r="U1458" s="1">
        <v>4609</v>
      </c>
      <c r="V1458" s="1">
        <v>4428</v>
      </c>
      <c r="W1458" s="1">
        <v>115</v>
      </c>
      <c r="X1458" s="1">
        <v>8</v>
      </c>
      <c r="Y1458" s="1">
        <v>11</v>
      </c>
      <c r="Z1458" s="1">
        <v>30</v>
      </c>
      <c r="AA1458" s="1">
        <v>67</v>
      </c>
      <c r="AD1458" s="1">
        <v>28</v>
      </c>
      <c r="AF1458" s="1">
        <v>7</v>
      </c>
      <c r="AI1458" s="1">
        <v>3</v>
      </c>
      <c r="AK1458" s="7">
        <f t="shared" si="848"/>
        <v>5</v>
      </c>
      <c r="AL1458" s="7">
        <f t="shared" si="849"/>
        <v>10</v>
      </c>
      <c r="AM1458" s="7">
        <f t="shared" si="850"/>
        <v>9</v>
      </c>
      <c r="AN1458" s="2">
        <f t="shared" si="851"/>
        <v>1.0664935546693869E-2</v>
      </c>
      <c r="AO1458" s="2">
        <f t="shared" si="852"/>
        <v>7.4190855977000834E-4</v>
      </c>
      <c r="AP1458" s="2">
        <f t="shared" si="853"/>
        <v>1.0201242696837615E-3</v>
      </c>
      <c r="AR1458" t="str">
        <f t="shared" si="854"/>
        <v>Nash</v>
      </c>
      <c r="AS1458" t="s">
        <v>860</v>
      </c>
      <c r="AT1458" s="184"/>
      <c r="AV1458" s="97">
        <v>37</v>
      </c>
      <c r="AW1458" s="99">
        <v>127</v>
      </c>
      <c r="AX1458" s="105">
        <f t="shared" si="855"/>
        <v>37127</v>
      </c>
      <c r="AZ1458" s="7" t="s">
        <v>2951</v>
      </c>
      <c r="BA1458" t="s">
        <v>3184</v>
      </c>
    </row>
    <row r="1459" spans="1:53" ht="13" hidden="1" customHeight="1" outlineLevel="1">
      <c r="A1459" t="s">
        <v>2743</v>
      </c>
      <c r="B1459" t="s">
        <v>860</v>
      </c>
      <c r="C1459" s="1">
        <f t="shared" ref="C1459:C1495" si="857">SUM(R1459:AI1459)</f>
        <v>28732</v>
      </c>
      <c r="D1459" s="7">
        <f>IF(R1459&gt;0,RANK(R1459,(R1459:T1459,U1459:AI1459)),0)</f>
        <v>3</v>
      </c>
      <c r="E1459" s="7">
        <f>IF(S1459&gt;0,RANK(S1459,(R1459:T1459,U1459:AI1459)),0)</f>
        <v>7</v>
      </c>
      <c r="F1459" s="7">
        <f>IF(T1459&gt;0,RANK(T1459,(R1459:T1459,U1459:AI1459)),0)</f>
        <v>4</v>
      </c>
      <c r="G1459" s="7">
        <f>IF(U1459&gt;0,RANK(U1459,(R1459:T1459,U1459:AI1459)),0)</f>
        <v>2</v>
      </c>
      <c r="H1459" s="7">
        <f t="shared" ref="H1459:H1495" si="858">IF(V1459&gt;0,RANK(V1459,(R1459:AB1459)),0)</f>
        <v>1</v>
      </c>
      <c r="I1459" s="49">
        <f t="shared" ref="I1459:I1495" si="859">MAX(R1459:AA1459)-LARGE(R1459:AA1459,2)</f>
        <v>5586</v>
      </c>
      <c r="J1459" s="177">
        <f t="shared" si="840"/>
        <v>0.19441737435611861</v>
      </c>
      <c r="K1459" s="2"/>
      <c r="L1459" s="2">
        <f t="shared" ref="L1459:L1495" si="860">IF($C1459=0,"-",R1459/$C1459)</f>
        <v>0.18108728943338437</v>
      </c>
      <c r="M1459" s="2">
        <f t="shared" ref="M1459:M1495" si="861">IF($C1459=0,"-",S1459/$C1459)</f>
        <v>4.4897675066128363E-3</v>
      </c>
      <c r="N1459" s="2">
        <f t="shared" ref="N1459:N1495" si="862">IF($C1459=0,"-",T1459/$C1459)</f>
        <v>9.4911596825838787E-2</v>
      </c>
      <c r="O1459" s="2">
        <f t="shared" si="839"/>
        <v>0.24972156480579144</v>
      </c>
      <c r="P1459" s="2">
        <f t="shared" ref="P1459:P1495" si="863">IF($C1459=0,"-",V1459/$C1459)</f>
        <v>0.44413893916191005</v>
      </c>
      <c r="Q1459" s="2">
        <f t="shared" si="856"/>
        <v>2.5650842266462526E-2</v>
      </c>
      <c r="R1459" s="1">
        <v>5203</v>
      </c>
      <c r="S1459" s="1">
        <v>129</v>
      </c>
      <c r="T1459" s="1">
        <v>2727</v>
      </c>
      <c r="U1459" s="1">
        <v>7175</v>
      </c>
      <c r="V1459" s="1">
        <v>12761</v>
      </c>
      <c r="W1459" s="1">
        <v>297</v>
      </c>
      <c r="X1459" s="1">
        <v>37</v>
      </c>
      <c r="Y1459" s="1">
        <v>34</v>
      </c>
      <c r="Z1459" s="1">
        <v>90</v>
      </c>
      <c r="AA1459" s="1">
        <v>174</v>
      </c>
      <c r="AD1459" s="1">
        <v>76</v>
      </c>
      <c r="AF1459" s="1">
        <v>20</v>
      </c>
      <c r="AI1459" s="1">
        <v>9</v>
      </c>
      <c r="AK1459" s="7">
        <f t="shared" ref="AK1459:AK1495" si="864">IF(W1459&gt;0,RANK(W1459,(R1459:AB1459)),0)</f>
        <v>5</v>
      </c>
      <c r="AL1459" s="7">
        <f t="shared" ref="AL1459:AL1495" si="865">IF(X1459&gt;0,RANK(X1459,(R1459:AB1459)),0)</f>
        <v>9</v>
      </c>
      <c r="AM1459" s="7">
        <f t="shared" ref="AM1459:AM1495" si="866">IF(Y1459&gt;0,RANK(Y1459,(R1459:AB1459)),0)</f>
        <v>10</v>
      </c>
      <c r="AN1459" s="2">
        <f t="shared" ref="AN1459:AN1495" si="867">IF($C1459=0,"-",W1459/$C1459)</f>
        <v>1.0336906584992343E-2</v>
      </c>
      <c r="AO1459" s="2">
        <f t="shared" ref="AO1459:AO1495" si="868">IF($C1459=0,"-",X1459/$C1459)</f>
        <v>1.2877627732145343E-3</v>
      </c>
      <c r="AP1459" s="2">
        <f t="shared" ref="AP1459:AP1495" si="869">IF($C1459=0,"-",Y1459/$C1459)</f>
        <v>1.1833495753863288E-3</v>
      </c>
      <c r="AR1459" t="str">
        <f t="shared" ref="AR1459:AR1495" si="870">A1459</f>
        <v>New Hanover</v>
      </c>
      <c r="AS1459" t="s">
        <v>860</v>
      </c>
      <c r="AT1459" s="184"/>
      <c r="AV1459" s="97">
        <v>37</v>
      </c>
      <c r="AW1459" s="99">
        <v>129</v>
      </c>
      <c r="AX1459" s="105">
        <f t="shared" ref="AX1459:AX1490" si="871">AV1459*1000+AW1459</f>
        <v>37129</v>
      </c>
      <c r="AZ1459" s="7" t="s">
        <v>2951</v>
      </c>
      <c r="BA1459" t="s">
        <v>3184</v>
      </c>
    </row>
    <row r="1460" spans="1:53" ht="13" hidden="1" customHeight="1" outlineLevel="1">
      <c r="A1460" t="s">
        <v>2722</v>
      </c>
      <c r="B1460" t="s">
        <v>860</v>
      </c>
      <c r="C1460" s="1">
        <f t="shared" si="857"/>
        <v>1037</v>
      </c>
      <c r="D1460" s="7">
        <f>IF(R1460&gt;0,RANK(R1460,(R1460:T1460,U1460:AI1460)),0)</f>
        <v>3</v>
      </c>
      <c r="E1460" s="7">
        <f>IF(S1460&gt;0,RANK(S1460,(R1460:T1460,U1460:AI1460)),0)</f>
        <v>10</v>
      </c>
      <c r="F1460" s="7">
        <f>IF(T1460&gt;0,RANK(T1460,(R1460:T1460,U1460:AI1460)),0)</f>
        <v>4</v>
      </c>
      <c r="G1460" s="7">
        <f>IF(U1460&gt;0,RANK(U1460,(R1460:T1460,U1460:AI1460)),0)</f>
        <v>2</v>
      </c>
      <c r="H1460" s="7">
        <f t="shared" si="858"/>
        <v>1</v>
      </c>
      <c r="I1460" s="49">
        <f t="shared" si="859"/>
        <v>233</v>
      </c>
      <c r="J1460" s="177">
        <f t="shared" si="840"/>
        <v>0.22468659594985535</v>
      </c>
      <c r="K1460" s="2"/>
      <c r="L1460" s="2">
        <f t="shared" si="860"/>
        <v>5.7859209257473482E-2</v>
      </c>
      <c r="M1460" s="2">
        <f t="shared" si="861"/>
        <v>9.6432015429122472E-4</v>
      </c>
      <c r="N1460" s="2">
        <f t="shared" si="862"/>
        <v>4.9180327868852458E-2</v>
      </c>
      <c r="O1460" s="2">
        <f t="shared" si="839"/>
        <v>0.31533269045323048</v>
      </c>
      <c r="P1460" s="2">
        <f t="shared" si="863"/>
        <v>0.54001928640308583</v>
      </c>
      <c r="Q1460" s="2">
        <f t="shared" si="856"/>
        <v>3.6644165863066402E-2</v>
      </c>
      <c r="R1460" s="1">
        <v>60</v>
      </c>
      <c r="S1460" s="1">
        <v>1</v>
      </c>
      <c r="T1460" s="1">
        <v>51</v>
      </c>
      <c r="U1460" s="1">
        <v>327</v>
      </c>
      <c r="V1460" s="1">
        <v>560</v>
      </c>
      <c r="W1460" s="1">
        <v>18</v>
      </c>
      <c r="X1460" s="1">
        <v>1</v>
      </c>
      <c r="Y1460" s="1">
        <v>2</v>
      </c>
      <c r="Z1460" s="1">
        <v>3</v>
      </c>
      <c r="AA1460" s="1">
        <v>9</v>
      </c>
      <c r="AD1460" s="1">
        <v>4</v>
      </c>
      <c r="AF1460" s="1">
        <v>1</v>
      </c>
      <c r="AI1460" s="1">
        <v>0</v>
      </c>
      <c r="AK1460" s="7">
        <f t="shared" si="864"/>
        <v>5</v>
      </c>
      <c r="AL1460" s="7">
        <f t="shared" si="865"/>
        <v>9</v>
      </c>
      <c r="AM1460" s="7">
        <f t="shared" si="866"/>
        <v>8</v>
      </c>
      <c r="AN1460" s="2">
        <f t="shared" si="867"/>
        <v>1.7357762777242044E-2</v>
      </c>
      <c r="AO1460" s="2">
        <f t="shared" si="868"/>
        <v>9.6432015429122472E-4</v>
      </c>
      <c r="AP1460" s="2">
        <f t="shared" si="869"/>
        <v>1.9286403085824494E-3</v>
      </c>
      <c r="AR1460" t="str">
        <f t="shared" si="870"/>
        <v>Northampton</v>
      </c>
      <c r="AS1460" t="s">
        <v>860</v>
      </c>
      <c r="AT1460" s="184">
        <v>1</v>
      </c>
      <c r="AV1460" s="97">
        <v>37</v>
      </c>
      <c r="AW1460" s="99">
        <v>131</v>
      </c>
      <c r="AX1460" s="105">
        <f t="shared" si="871"/>
        <v>37131</v>
      </c>
      <c r="AZ1460" s="7" t="s">
        <v>2951</v>
      </c>
      <c r="BA1460" t="s">
        <v>3184</v>
      </c>
    </row>
    <row r="1461" spans="1:53" ht="13" hidden="1" customHeight="1" outlineLevel="1">
      <c r="A1461" t="s">
        <v>853</v>
      </c>
      <c r="B1461" t="s">
        <v>860</v>
      </c>
      <c r="C1461" s="1">
        <f t="shared" si="857"/>
        <v>17519</v>
      </c>
      <c r="D1461" s="7">
        <f>IF(R1461&gt;0,RANK(R1461,(R1461:T1461,U1461:AI1461)),0)</f>
        <v>3</v>
      </c>
      <c r="E1461" s="7">
        <f>IF(S1461&gt;0,RANK(S1461,(R1461:T1461,U1461:AI1461)),0)</f>
        <v>7</v>
      </c>
      <c r="F1461" s="7">
        <f>IF(T1461&gt;0,RANK(T1461,(R1461:T1461,U1461:AI1461)),0)</f>
        <v>4</v>
      </c>
      <c r="G1461" s="7">
        <f>IF(U1461&gt;0,RANK(U1461,(R1461:T1461,U1461:AI1461)),0)</f>
        <v>2</v>
      </c>
      <c r="H1461" s="7">
        <f t="shared" si="858"/>
        <v>1</v>
      </c>
      <c r="I1461" s="49">
        <f t="shared" si="859"/>
        <v>2650</v>
      </c>
      <c r="J1461" s="177">
        <f t="shared" si="840"/>
        <v>0.15126434157200752</v>
      </c>
      <c r="K1461" s="2"/>
      <c r="L1461" s="2">
        <f t="shared" si="860"/>
        <v>8.6077972487014098E-2</v>
      </c>
      <c r="M1461" s="2">
        <f t="shared" si="861"/>
        <v>4.1098236200696383E-3</v>
      </c>
      <c r="N1461" s="2">
        <f t="shared" si="862"/>
        <v>6.7812089731149036E-2</v>
      </c>
      <c r="O1461" s="2">
        <f t="shared" si="839"/>
        <v>0.33078372053199384</v>
      </c>
      <c r="P1461" s="2">
        <f t="shared" si="863"/>
        <v>0.48204806210400136</v>
      </c>
      <c r="Q1461" s="2">
        <f t="shared" si="856"/>
        <v>2.9168331525771973E-2</v>
      </c>
      <c r="R1461" s="1">
        <v>1508</v>
      </c>
      <c r="S1461" s="1">
        <v>72</v>
      </c>
      <c r="T1461" s="1">
        <v>1188</v>
      </c>
      <c r="U1461" s="1">
        <v>5795</v>
      </c>
      <c r="V1461" s="1">
        <v>8445</v>
      </c>
      <c r="W1461" s="1">
        <v>240</v>
      </c>
      <c r="X1461" s="1">
        <v>15</v>
      </c>
      <c r="Y1461" s="1">
        <v>15</v>
      </c>
      <c r="Z1461" s="1">
        <v>46</v>
      </c>
      <c r="AA1461" s="1">
        <v>142</v>
      </c>
      <c r="AD1461" s="1">
        <v>39</v>
      </c>
      <c r="AF1461" s="1">
        <v>10</v>
      </c>
      <c r="AI1461" s="1">
        <v>4</v>
      </c>
      <c r="AK1461" s="7">
        <f t="shared" si="864"/>
        <v>5</v>
      </c>
      <c r="AL1461" s="7">
        <f t="shared" si="865"/>
        <v>9</v>
      </c>
      <c r="AM1461" s="7">
        <f t="shared" si="866"/>
        <v>9</v>
      </c>
      <c r="AN1461" s="2">
        <f t="shared" si="867"/>
        <v>1.3699412066898795E-2</v>
      </c>
      <c r="AO1461" s="2">
        <f t="shared" si="868"/>
        <v>8.5621325418117468E-4</v>
      </c>
      <c r="AP1461" s="2">
        <f t="shared" si="869"/>
        <v>8.5621325418117468E-4</v>
      </c>
      <c r="AR1461" t="str">
        <f t="shared" si="870"/>
        <v>Onslow</v>
      </c>
      <c r="AS1461" t="s">
        <v>860</v>
      </c>
      <c r="AT1461" s="184">
        <v>3</v>
      </c>
      <c r="AV1461" s="97">
        <v>37</v>
      </c>
      <c r="AW1461" s="99">
        <v>133</v>
      </c>
      <c r="AX1461" s="105">
        <f t="shared" si="871"/>
        <v>37133</v>
      </c>
      <c r="AZ1461" s="7" t="s">
        <v>2951</v>
      </c>
      <c r="BA1461" t="s">
        <v>3184</v>
      </c>
    </row>
    <row r="1462" spans="1:53" ht="13" hidden="1" customHeight="1" outlineLevel="1">
      <c r="A1462" t="s">
        <v>1412</v>
      </c>
      <c r="B1462" t="s">
        <v>860</v>
      </c>
      <c r="C1462" s="1">
        <f t="shared" si="857"/>
        <v>10555</v>
      </c>
      <c r="D1462" s="7">
        <f>IF(R1462&gt;0,RANK(R1462,(R1462:T1462,U1462:AI1462)),0)</f>
        <v>3</v>
      </c>
      <c r="E1462" s="7">
        <f>IF(S1462&gt;0,RANK(S1462,(R1462:T1462,U1462:AI1462)),0)</f>
        <v>7</v>
      </c>
      <c r="F1462" s="7">
        <f>IF(T1462&gt;0,RANK(T1462,(R1462:T1462,U1462:AI1462)),0)</f>
        <v>4</v>
      </c>
      <c r="G1462" s="7">
        <f>IF(U1462&gt;0,RANK(U1462,(R1462:T1462,U1462:AI1462)),0)</f>
        <v>1</v>
      </c>
      <c r="H1462" s="7">
        <f t="shared" si="858"/>
        <v>2</v>
      </c>
      <c r="I1462" s="49">
        <f t="shared" si="859"/>
        <v>712</v>
      </c>
      <c r="J1462" s="177">
        <f t="shared" si="840"/>
        <v>6.7456181904310755E-2</v>
      </c>
      <c r="K1462" s="2"/>
      <c r="L1462" s="2">
        <f t="shared" si="860"/>
        <v>0.22008526764566555</v>
      </c>
      <c r="M1462" s="2">
        <f t="shared" si="861"/>
        <v>4.0738986262434862E-3</v>
      </c>
      <c r="N1462" s="2">
        <f t="shared" si="862"/>
        <v>0.1370914258645192</v>
      </c>
      <c r="O1462" s="2">
        <f t="shared" si="839"/>
        <v>0.3417337754618664</v>
      </c>
      <c r="P1462" s="2">
        <f t="shared" si="863"/>
        <v>0.27427759355755565</v>
      </c>
      <c r="Q1462" s="2">
        <f t="shared" si="856"/>
        <v>2.2738038844149766E-2</v>
      </c>
      <c r="R1462" s="1">
        <v>2323</v>
      </c>
      <c r="S1462" s="1">
        <v>43</v>
      </c>
      <c r="T1462" s="1">
        <v>1447</v>
      </c>
      <c r="U1462" s="1">
        <v>3607</v>
      </c>
      <c r="V1462" s="1">
        <v>2895</v>
      </c>
      <c r="W1462" s="1">
        <v>84</v>
      </c>
      <c r="X1462" s="1">
        <v>16</v>
      </c>
      <c r="Y1462" s="1">
        <v>20</v>
      </c>
      <c r="Z1462" s="1">
        <v>37</v>
      </c>
      <c r="AA1462" s="1">
        <v>53</v>
      </c>
      <c r="AD1462" s="1">
        <v>23</v>
      </c>
      <c r="AF1462" s="1">
        <v>4</v>
      </c>
      <c r="AI1462" s="1">
        <v>3</v>
      </c>
      <c r="AK1462" s="7">
        <f t="shared" si="864"/>
        <v>5</v>
      </c>
      <c r="AL1462" s="7">
        <f t="shared" si="865"/>
        <v>10</v>
      </c>
      <c r="AM1462" s="7">
        <f t="shared" si="866"/>
        <v>9</v>
      </c>
      <c r="AN1462" s="2">
        <f t="shared" si="867"/>
        <v>7.9583135954523921E-3</v>
      </c>
      <c r="AO1462" s="2">
        <f t="shared" si="868"/>
        <v>1.5158692562766462E-3</v>
      </c>
      <c r="AP1462" s="2">
        <f t="shared" si="869"/>
        <v>1.8948365703458077E-3</v>
      </c>
      <c r="AR1462" t="str">
        <f t="shared" si="870"/>
        <v>Orange</v>
      </c>
      <c r="AS1462" t="s">
        <v>860</v>
      </c>
      <c r="AT1462" s="184"/>
      <c r="AV1462" s="97">
        <v>37</v>
      </c>
      <c r="AW1462" s="99">
        <v>135</v>
      </c>
      <c r="AX1462" s="105">
        <f t="shared" si="871"/>
        <v>37135</v>
      </c>
      <c r="AZ1462" s="7" t="s">
        <v>2951</v>
      </c>
      <c r="BA1462" t="s">
        <v>3184</v>
      </c>
    </row>
    <row r="1463" spans="1:53" ht="13" hidden="1" customHeight="1" outlineLevel="1">
      <c r="A1463" t="s">
        <v>854</v>
      </c>
      <c r="B1463" t="s">
        <v>860</v>
      </c>
      <c r="C1463" s="1">
        <f t="shared" si="857"/>
        <v>1988</v>
      </c>
      <c r="D1463" s="7">
        <f>IF(R1463&gt;0,RANK(R1463,(R1463:T1463,U1463:AI1463)),0)</f>
        <v>3</v>
      </c>
      <c r="E1463" s="7">
        <f>IF(S1463&gt;0,RANK(S1463,(R1463:T1463,U1463:AI1463)),0)</f>
        <v>7</v>
      </c>
      <c r="F1463" s="7">
        <f>IF(T1463&gt;0,RANK(T1463,(R1463:T1463,U1463:AI1463)),0)</f>
        <v>4</v>
      </c>
      <c r="G1463" s="7">
        <f>IF(U1463&gt;0,RANK(U1463,(R1463:T1463,U1463:AI1463)),0)</f>
        <v>2</v>
      </c>
      <c r="H1463" s="7">
        <f t="shared" si="858"/>
        <v>1</v>
      </c>
      <c r="I1463" s="49">
        <f t="shared" si="859"/>
        <v>452</v>
      </c>
      <c r="J1463" s="177">
        <f t="shared" si="840"/>
        <v>0.22736418511066397</v>
      </c>
      <c r="K1463" s="2"/>
      <c r="L1463" s="2">
        <f t="shared" si="860"/>
        <v>0.11921529175050302</v>
      </c>
      <c r="M1463" s="2">
        <f t="shared" si="861"/>
        <v>1.5090543259557343E-3</v>
      </c>
      <c r="N1463" s="2">
        <f t="shared" si="862"/>
        <v>6.3883299798792759E-2</v>
      </c>
      <c r="O1463" s="2">
        <f t="shared" si="839"/>
        <v>0.28169014084507044</v>
      </c>
      <c r="P1463" s="2">
        <f t="shared" si="863"/>
        <v>0.50905432595573441</v>
      </c>
      <c r="Q1463" s="2">
        <f t="shared" si="856"/>
        <v>2.4647887323943629E-2</v>
      </c>
      <c r="R1463" s="1">
        <v>237</v>
      </c>
      <c r="S1463" s="1">
        <v>3</v>
      </c>
      <c r="T1463" s="1">
        <v>127</v>
      </c>
      <c r="U1463" s="1">
        <v>560</v>
      </c>
      <c r="V1463" s="1">
        <v>1012</v>
      </c>
      <c r="W1463" s="1">
        <v>32</v>
      </c>
      <c r="X1463" s="1">
        <v>1</v>
      </c>
      <c r="Y1463" s="1">
        <v>1</v>
      </c>
      <c r="Z1463" s="1">
        <v>3</v>
      </c>
      <c r="AA1463" s="1">
        <v>8</v>
      </c>
      <c r="AD1463" s="1">
        <v>2</v>
      </c>
      <c r="AF1463" s="1">
        <v>2</v>
      </c>
      <c r="AI1463" s="1">
        <v>0</v>
      </c>
      <c r="AK1463" s="7">
        <f t="shared" si="864"/>
        <v>5</v>
      </c>
      <c r="AL1463" s="7">
        <f t="shared" si="865"/>
        <v>9</v>
      </c>
      <c r="AM1463" s="7">
        <f t="shared" si="866"/>
        <v>9</v>
      </c>
      <c r="AN1463" s="2">
        <f t="shared" si="867"/>
        <v>1.6096579476861168E-2</v>
      </c>
      <c r="AO1463" s="2">
        <f t="shared" si="868"/>
        <v>5.0301810865191151E-4</v>
      </c>
      <c r="AP1463" s="2">
        <f t="shared" si="869"/>
        <v>5.0301810865191151E-4</v>
      </c>
      <c r="AR1463" t="str">
        <f t="shared" si="870"/>
        <v>Pamlico</v>
      </c>
      <c r="AS1463" t="s">
        <v>860</v>
      </c>
      <c r="AT1463" s="184">
        <v>3</v>
      </c>
      <c r="AV1463" s="97">
        <v>37</v>
      </c>
      <c r="AW1463" s="99">
        <v>137</v>
      </c>
      <c r="AX1463" s="105">
        <f t="shared" si="871"/>
        <v>37137</v>
      </c>
      <c r="AZ1463" s="7" t="s">
        <v>2951</v>
      </c>
      <c r="BA1463" t="s">
        <v>3184</v>
      </c>
    </row>
    <row r="1464" spans="1:53" ht="13" hidden="1" customHeight="1" outlineLevel="1">
      <c r="A1464" t="s">
        <v>855</v>
      </c>
      <c r="B1464" t="s">
        <v>860</v>
      </c>
      <c r="C1464" s="1">
        <f t="shared" si="857"/>
        <v>2903</v>
      </c>
      <c r="D1464" s="7">
        <f>IF(R1464&gt;0,RANK(R1464,(R1464:T1464,U1464:AI1464)),0)</f>
        <v>3</v>
      </c>
      <c r="E1464" s="7">
        <f>IF(S1464&gt;0,RANK(S1464,(R1464:T1464,U1464:AI1464)),0)</f>
        <v>8</v>
      </c>
      <c r="F1464" s="7">
        <f>IF(T1464&gt;0,RANK(T1464,(R1464:T1464,U1464:AI1464)),0)</f>
        <v>4</v>
      </c>
      <c r="G1464" s="7">
        <f>IF(U1464&gt;0,RANK(U1464,(R1464:T1464,U1464:AI1464)),0)</f>
        <v>2</v>
      </c>
      <c r="H1464" s="7">
        <f t="shared" si="858"/>
        <v>1</v>
      </c>
      <c r="I1464" s="49">
        <f t="shared" si="859"/>
        <v>427</v>
      </c>
      <c r="J1464" s="177">
        <f t="shared" si="840"/>
        <v>0.14708921805029279</v>
      </c>
      <c r="K1464" s="2"/>
      <c r="L1464" s="2">
        <f t="shared" si="860"/>
        <v>9.4385118842576651E-2</v>
      </c>
      <c r="M1464" s="2">
        <f t="shared" si="861"/>
        <v>2.4112986565621771E-3</v>
      </c>
      <c r="N1464" s="2">
        <f t="shared" si="862"/>
        <v>8.0606269376507056E-2</v>
      </c>
      <c r="O1464" s="2">
        <f t="shared" ref="O1464:O1495" si="872">IF($C1464=0,"-",U1464/$C1464)</f>
        <v>0.32621426110919738</v>
      </c>
      <c r="P1464" s="2">
        <f t="shared" si="863"/>
        <v>0.47330347915949017</v>
      </c>
      <c r="Q1464" s="2">
        <f t="shared" si="856"/>
        <v>2.3079572855666586E-2</v>
      </c>
      <c r="R1464" s="1">
        <v>274</v>
      </c>
      <c r="S1464" s="1">
        <v>7</v>
      </c>
      <c r="T1464" s="1">
        <v>234</v>
      </c>
      <c r="U1464" s="1">
        <v>947</v>
      </c>
      <c r="V1464" s="1">
        <v>1374</v>
      </c>
      <c r="W1464" s="1">
        <v>31</v>
      </c>
      <c r="X1464" s="1">
        <v>5</v>
      </c>
      <c r="Y1464" s="1">
        <v>5</v>
      </c>
      <c r="Z1464" s="1">
        <v>9</v>
      </c>
      <c r="AA1464" s="1">
        <v>7</v>
      </c>
      <c r="AD1464" s="1">
        <v>10</v>
      </c>
      <c r="AF1464" s="1">
        <v>0</v>
      </c>
      <c r="AI1464" s="1">
        <v>0</v>
      </c>
      <c r="AK1464" s="7">
        <f t="shared" si="864"/>
        <v>5</v>
      </c>
      <c r="AL1464" s="7">
        <f t="shared" si="865"/>
        <v>9</v>
      </c>
      <c r="AM1464" s="7">
        <f t="shared" si="866"/>
        <v>9</v>
      </c>
      <c r="AN1464" s="2">
        <f t="shared" si="867"/>
        <v>1.0678608336203927E-2</v>
      </c>
      <c r="AO1464" s="2">
        <f t="shared" si="868"/>
        <v>1.7223561832586979E-3</v>
      </c>
      <c r="AP1464" s="2">
        <f t="shared" si="869"/>
        <v>1.7223561832586979E-3</v>
      </c>
      <c r="AR1464" t="str">
        <f t="shared" si="870"/>
        <v>Pasquotank</v>
      </c>
      <c r="AS1464" t="s">
        <v>860</v>
      </c>
      <c r="AT1464" s="184"/>
      <c r="AV1464" s="97">
        <v>37</v>
      </c>
      <c r="AW1464" s="99">
        <v>139</v>
      </c>
      <c r="AX1464" s="105">
        <f t="shared" si="871"/>
        <v>37139</v>
      </c>
      <c r="AZ1464" s="7" t="s">
        <v>2951</v>
      </c>
      <c r="BA1464" t="s">
        <v>3184</v>
      </c>
    </row>
    <row r="1465" spans="1:53" ht="13" hidden="1" customHeight="1" outlineLevel="1">
      <c r="A1465" t="s">
        <v>1096</v>
      </c>
      <c r="B1465" t="s">
        <v>860</v>
      </c>
      <c r="C1465" s="1">
        <f t="shared" si="857"/>
        <v>7810</v>
      </c>
      <c r="D1465" s="7">
        <f>IF(R1465&gt;0,RANK(R1465,(R1465:T1465,U1465:AI1465)),0)</f>
        <v>3</v>
      </c>
      <c r="E1465" s="7">
        <f>IF(S1465&gt;0,RANK(S1465,(R1465:T1465,U1465:AI1465)),0)</f>
        <v>9</v>
      </c>
      <c r="F1465" s="7">
        <f>IF(T1465&gt;0,RANK(T1465,(R1465:T1465,U1465:AI1465)),0)</f>
        <v>4</v>
      </c>
      <c r="G1465" s="7">
        <f>IF(U1465&gt;0,RANK(U1465,(R1465:T1465,U1465:AI1465)),0)</f>
        <v>2</v>
      </c>
      <c r="H1465" s="7">
        <f t="shared" si="858"/>
        <v>1</v>
      </c>
      <c r="I1465" s="49">
        <f t="shared" si="859"/>
        <v>1845</v>
      </c>
      <c r="J1465" s="177">
        <f t="shared" si="840"/>
        <v>0.23623559539052497</v>
      </c>
      <c r="K1465" s="2"/>
      <c r="L1465" s="2">
        <f t="shared" si="860"/>
        <v>9.9103713188220227E-2</v>
      </c>
      <c r="M1465" s="2">
        <f t="shared" si="861"/>
        <v>1.9206145966709346E-3</v>
      </c>
      <c r="N1465" s="2">
        <f t="shared" si="862"/>
        <v>6.3508322663252237E-2</v>
      </c>
      <c r="O1465" s="2">
        <f t="shared" si="872"/>
        <v>0.28834827144686298</v>
      </c>
      <c r="P1465" s="2">
        <f t="shared" si="863"/>
        <v>0.524583866837388</v>
      </c>
      <c r="Q1465" s="2">
        <f t="shared" si="856"/>
        <v>2.2535211267605715E-2</v>
      </c>
      <c r="R1465" s="1">
        <v>774</v>
      </c>
      <c r="S1465" s="1">
        <v>15</v>
      </c>
      <c r="T1465" s="1">
        <v>496</v>
      </c>
      <c r="U1465" s="1">
        <v>2252</v>
      </c>
      <c r="V1465" s="1">
        <v>4097</v>
      </c>
      <c r="W1465" s="1">
        <v>84</v>
      </c>
      <c r="X1465" s="1">
        <v>8</v>
      </c>
      <c r="Y1465" s="1">
        <v>8</v>
      </c>
      <c r="Z1465" s="1">
        <v>23</v>
      </c>
      <c r="AA1465" s="1">
        <v>26</v>
      </c>
      <c r="AD1465" s="1">
        <v>22</v>
      </c>
      <c r="AF1465" s="1">
        <v>4</v>
      </c>
      <c r="AI1465" s="1">
        <v>1</v>
      </c>
      <c r="AK1465" s="7">
        <f t="shared" si="864"/>
        <v>5</v>
      </c>
      <c r="AL1465" s="7">
        <f t="shared" si="865"/>
        <v>9</v>
      </c>
      <c r="AM1465" s="7">
        <f t="shared" si="866"/>
        <v>9</v>
      </c>
      <c r="AN1465" s="2">
        <f t="shared" si="867"/>
        <v>1.0755441741357234E-2</v>
      </c>
      <c r="AO1465" s="2">
        <f t="shared" si="868"/>
        <v>1.0243277848911651E-3</v>
      </c>
      <c r="AP1465" s="2">
        <f t="shared" si="869"/>
        <v>1.0243277848911651E-3</v>
      </c>
      <c r="AR1465" t="str">
        <f t="shared" si="870"/>
        <v>Pender</v>
      </c>
      <c r="AS1465" t="s">
        <v>860</v>
      </c>
      <c r="AT1465" s="184"/>
      <c r="AV1465" s="97">
        <v>37</v>
      </c>
      <c r="AW1465" s="99">
        <v>141</v>
      </c>
      <c r="AX1465" s="105">
        <f t="shared" si="871"/>
        <v>37141</v>
      </c>
      <c r="AZ1465" s="7" t="s">
        <v>2951</v>
      </c>
      <c r="BA1465" t="s">
        <v>3184</v>
      </c>
    </row>
    <row r="1466" spans="1:53" ht="13" hidden="1" customHeight="1" outlineLevel="1">
      <c r="A1466" t="s">
        <v>1401</v>
      </c>
      <c r="B1466" t="s">
        <v>860</v>
      </c>
      <c r="C1466" s="1">
        <f t="shared" si="857"/>
        <v>1662</v>
      </c>
      <c r="D1466" s="7">
        <f>IF(R1466&gt;0,RANK(R1466,(R1466:T1466,U1466:AI1466)),0)</f>
        <v>3</v>
      </c>
      <c r="E1466" s="7">
        <f>IF(S1466&gt;0,RANK(S1466,(R1466:T1466,U1466:AI1466)),0)</f>
        <v>9</v>
      </c>
      <c r="F1466" s="7">
        <f>IF(T1466&gt;0,RANK(T1466,(R1466:T1466,U1466:AI1466)),0)</f>
        <v>4</v>
      </c>
      <c r="G1466" s="7">
        <f>IF(U1466&gt;0,RANK(U1466,(R1466:T1466,U1466:AI1466)),0)</f>
        <v>2</v>
      </c>
      <c r="H1466" s="7">
        <f t="shared" si="858"/>
        <v>1</v>
      </c>
      <c r="I1466" s="49">
        <f t="shared" si="859"/>
        <v>195</v>
      </c>
      <c r="J1466" s="177">
        <f t="shared" si="840"/>
        <v>0.11732851985559567</v>
      </c>
      <c r="K1466" s="2"/>
      <c r="L1466" s="2">
        <f t="shared" si="860"/>
        <v>0.12154031287605295</v>
      </c>
      <c r="M1466" s="2">
        <f t="shared" si="861"/>
        <v>1.8050541516245488E-3</v>
      </c>
      <c r="N1466" s="2">
        <f t="shared" si="862"/>
        <v>8.1829121540312882E-2</v>
      </c>
      <c r="O1466" s="2">
        <f t="shared" si="872"/>
        <v>0.32370637785800238</v>
      </c>
      <c r="P1466" s="2">
        <f t="shared" si="863"/>
        <v>0.44103489771359805</v>
      </c>
      <c r="Q1466" s="2">
        <f t="shared" si="856"/>
        <v>3.0084235860409203E-2</v>
      </c>
      <c r="R1466" s="1">
        <v>202</v>
      </c>
      <c r="S1466" s="1">
        <v>3</v>
      </c>
      <c r="T1466" s="1">
        <v>136</v>
      </c>
      <c r="U1466" s="1">
        <v>538</v>
      </c>
      <c r="V1466" s="1">
        <v>733</v>
      </c>
      <c r="W1466" s="1">
        <v>21</v>
      </c>
      <c r="X1466" s="1">
        <v>1</v>
      </c>
      <c r="Y1466" s="1">
        <v>1</v>
      </c>
      <c r="Z1466" s="1">
        <v>5</v>
      </c>
      <c r="AA1466" s="1">
        <v>12</v>
      </c>
      <c r="AD1466" s="1">
        <v>8</v>
      </c>
      <c r="AF1466" s="1">
        <v>1</v>
      </c>
      <c r="AI1466" s="1">
        <v>1</v>
      </c>
      <c r="AK1466" s="7">
        <f t="shared" si="864"/>
        <v>5</v>
      </c>
      <c r="AL1466" s="7">
        <f t="shared" si="865"/>
        <v>9</v>
      </c>
      <c r="AM1466" s="7">
        <f t="shared" si="866"/>
        <v>9</v>
      </c>
      <c r="AN1466" s="2">
        <f t="shared" si="867"/>
        <v>1.263537906137184E-2</v>
      </c>
      <c r="AO1466" s="2">
        <f t="shared" si="868"/>
        <v>6.0168471720818293E-4</v>
      </c>
      <c r="AP1466" s="2">
        <f t="shared" si="869"/>
        <v>6.0168471720818293E-4</v>
      </c>
      <c r="AR1466" t="str">
        <f t="shared" si="870"/>
        <v>Perquimans</v>
      </c>
      <c r="AS1466" t="s">
        <v>860</v>
      </c>
      <c r="AT1466" s="184"/>
      <c r="AV1466" s="97">
        <v>37</v>
      </c>
      <c r="AW1466" s="99">
        <v>143</v>
      </c>
      <c r="AX1466" s="105">
        <f t="shared" si="871"/>
        <v>37143</v>
      </c>
      <c r="AZ1466" s="7" t="s">
        <v>2951</v>
      </c>
      <c r="BA1466" t="s">
        <v>3184</v>
      </c>
    </row>
    <row r="1467" spans="1:53" ht="13" hidden="1" customHeight="1" outlineLevel="1">
      <c r="A1467" t="s">
        <v>147</v>
      </c>
      <c r="B1467" t="s">
        <v>860</v>
      </c>
      <c r="C1467" s="1">
        <f t="shared" si="857"/>
        <v>4108</v>
      </c>
      <c r="D1467" s="7">
        <f>IF(R1467&gt;0,RANK(R1467,(R1467:T1467,U1467:AI1467)),0)</f>
        <v>4</v>
      </c>
      <c r="E1467" s="7">
        <f>IF(S1467&gt;0,RANK(S1467,(R1467:T1467,U1467:AI1467)),0)</f>
        <v>7</v>
      </c>
      <c r="F1467" s="7">
        <f>IF(T1467&gt;0,RANK(T1467,(R1467:T1467,U1467:AI1467)),0)</f>
        <v>3</v>
      </c>
      <c r="G1467" s="7">
        <f>IF(U1467&gt;0,RANK(U1467,(R1467:T1467,U1467:AI1467)),0)</f>
        <v>2</v>
      </c>
      <c r="H1467" s="7">
        <f t="shared" si="858"/>
        <v>1</v>
      </c>
      <c r="I1467" s="49">
        <f t="shared" si="859"/>
        <v>162</v>
      </c>
      <c r="J1467" s="177">
        <f t="shared" ref="J1467:J1495" si="873">I1467/C1467</f>
        <v>3.9435248296007787E-2</v>
      </c>
      <c r="K1467" s="2"/>
      <c r="L1467" s="2">
        <f t="shared" si="860"/>
        <v>4.7711781888997079E-2</v>
      </c>
      <c r="M1467" s="2">
        <f t="shared" si="861"/>
        <v>3.4079844206426485E-3</v>
      </c>
      <c r="N1467" s="2">
        <f t="shared" si="862"/>
        <v>5.1363193768257057E-2</v>
      </c>
      <c r="O1467" s="2">
        <f t="shared" si="872"/>
        <v>0.41869522882181109</v>
      </c>
      <c r="P1467" s="2">
        <f t="shared" si="863"/>
        <v>0.4581304771178189</v>
      </c>
      <c r="Q1467" s="2">
        <f t="shared" si="856"/>
        <v>2.0691333982473303E-2</v>
      </c>
      <c r="R1467" s="1">
        <v>196</v>
      </c>
      <c r="S1467" s="1">
        <v>14</v>
      </c>
      <c r="T1467" s="1">
        <v>211</v>
      </c>
      <c r="U1467" s="1">
        <v>1720</v>
      </c>
      <c r="V1467" s="1">
        <v>1882</v>
      </c>
      <c r="W1467" s="1">
        <v>38</v>
      </c>
      <c r="X1467" s="1">
        <v>4</v>
      </c>
      <c r="Y1467" s="1">
        <v>3</v>
      </c>
      <c r="Z1467" s="1">
        <v>6</v>
      </c>
      <c r="AA1467" s="1">
        <v>20</v>
      </c>
      <c r="AD1467" s="1">
        <v>14</v>
      </c>
      <c r="AF1467" s="1">
        <v>0</v>
      </c>
      <c r="AI1467" s="1">
        <v>0</v>
      </c>
      <c r="AK1467" s="7">
        <f t="shared" si="864"/>
        <v>5</v>
      </c>
      <c r="AL1467" s="7">
        <f t="shared" si="865"/>
        <v>9</v>
      </c>
      <c r="AM1467" s="7">
        <f t="shared" si="866"/>
        <v>10</v>
      </c>
      <c r="AN1467" s="2">
        <f t="shared" si="867"/>
        <v>9.2502434274586171E-3</v>
      </c>
      <c r="AO1467" s="2">
        <f t="shared" si="868"/>
        <v>9.7370983446932818E-4</v>
      </c>
      <c r="AP1467" s="2">
        <f t="shared" si="869"/>
        <v>7.3028237585199608E-4</v>
      </c>
      <c r="AR1467" t="str">
        <f t="shared" si="870"/>
        <v>Person</v>
      </c>
      <c r="AS1467" t="s">
        <v>860</v>
      </c>
      <c r="AT1467" s="184">
        <v>6</v>
      </c>
      <c r="AV1467" s="97">
        <v>37</v>
      </c>
      <c r="AW1467" s="99">
        <v>145</v>
      </c>
      <c r="AX1467" s="105">
        <f t="shared" si="871"/>
        <v>37145</v>
      </c>
      <c r="AZ1467" s="7" t="s">
        <v>2951</v>
      </c>
      <c r="BA1467" t="s">
        <v>3184</v>
      </c>
    </row>
    <row r="1468" spans="1:53" ht="13" hidden="1" customHeight="1" outlineLevel="1">
      <c r="A1468" t="s">
        <v>532</v>
      </c>
      <c r="B1468" t="s">
        <v>860</v>
      </c>
      <c r="C1468" s="1">
        <f t="shared" si="857"/>
        <v>15744</v>
      </c>
      <c r="D1468" s="7">
        <f>IF(R1468&gt;0,RANK(R1468,(R1468:T1468,U1468:AI1468)),0)</f>
        <v>3</v>
      </c>
      <c r="E1468" s="7">
        <f>IF(S1468&gt;0,RANK(S1468,(R1468:T1468,U1468:AI1468)),0)</f>
        <v>7</v>
      </c>
      <c r="F1468" s="7">
        <f>IF(T1468&gt;0,RANK(T1468,(R1468:T1468,U1468:AI1468)),0)</f>
        <v>4</v>
      </c>
      <c r="G1468" s="7">
        <f>IF(U1468&gt;0,RANK(U1468,(R1468:T1468,U1468:AI1468)),0)</f>
        <v>1</v>
      </c>
      <c r="H1468" s="7">
        <f t="shared" si="858"/>
        <v>2</v>
      </c>
      <c r="I1468" s="49">
        <f t="shared" si="859"/>
        <v>1036</v>
      </c>
      <c r="J1468" s="177">
        <f t="shared" si="873"/>
        <v>6.5802845528455278E-2</v>
      </c>
      <c r="K1468" s="2"/>
      <c r="L1468" s="2">
        <f t="shared" si="860"/>
        <v>0.10746951219512195</v>
      </c>
      <c r="M1468" s="2">
        <f t="shared" si="861"/>
        <v>3.1758130081300812E-3</v>
      </c>
      <c r="N1468" s="2">
        <f t="shared" si="862"/>
        <v>7.5711382113821141E-2</v>
      </c>
      <c r="O1468" s="2">
        <f t="shared" si="872"/>
        <v>0.42638465447154472</v>
      </c>
      <c r="P1468" s="2">
        <f t="shared" si="863"/>
        <v>0.36058180894308944</v>
      </c>
      <c r="Q1468" s="2">
        <f t="shared" si="856"/>
        <v>2.6676829268292734E-2</v>
      </c>
      <c r="R1468" s="1">
        <v>1692</v>
      </c>
      <c r="S1468" s="1">
        <v>50</v>
      </c>
      <c r="T1468" s="1">
        <v>1192</v>
      </c>
      <c r="U1468" s="1">
        <v>6713</v>
      </c>
      <c r="V1468" s="1">
        <v>5677</v>
      </c>
      <c r="W1468" s="1">
        <v>197</v>
      </c>
      <c r="X1468" s="1">
        <v>14</v>
      </c>
      <c r="Y1468" s="1">
        <v>14</v>
      </c>
      <c r="Z1468" s="1">
        <v>33</v>
      </c>
      <c r="AA1468" s="1">
        <v>102</v>
      </c>
      <c r="AD1468" s="1">
        <v>42</v>
      </c>
      <c r="AF1468" s="1">
        <v>13</v>
      </c>
      <c r="AI1468" s="1">
        <v>5</v>
      </c>
      <c r="AK1468" s="7">
        <f t="shared" si="864"/>
        <v>5</v>
      </c>
      <c r="AL1468" s="7">
        <f t="shared" si="865"/>
        <v>9</v>
      </c>
      <c r="AM1468" s="7">
        <f t="shared" si="866"/>
        <v>9</v>
      </c>
      <c r="AN1468" s="2">
        <f t="shared" si="867"/>
        <v>1.251270325203252E-2</v>
      </c>
      <c r="AO1468" s="2">
        <f t="shared" si="868"/>
        <v>8.8922764227642272E-4</v>
      </c>
      <c r="AP1468" s="2">
        <f t="shared" si="869"/>
        <v>8.8922764227642272E-4</v>
      </c>
      <c r="AR1468" t="str">
        <f t="shared" si="870"/>
        <v>Pitt</v>
      </c>
      <c r="AS1468" t="s">
        <v>860</v>
      </c>
      <c r="AT1468" s="184"/>
      <c r="AV1468" s="97">
        <v>37</v>
      </c>
      <c r="AW1468" s="99">
        <v>147</v>
      </c>
      <c r="AX1468" s="105">
        <f t="shared" si="871"/>
        <v>37147</v>
      </c>
      <c r="AZ1468" s="7" t="s">
        <v>2951</v>
      </c>
      <c r="BA1468" t="s">
        <v>3184</v>
      </c>
    </row>
    <row r="1469" spans="1:53" ht="13" hidden="1" customHeight="1" outlineLevel="1">
      <c r="A1469" t="s">
        <v>2926</v>
      </c>
      <c r="B1469" t="s">
        <v>860</v>
      </c>
      <c r="C1469" s="1">
        <f t="shared" si="857"/>
        <v>3562</v>
      </c>
      <c r="D1469" s="7">
        <f>IF(R1469&gt;0,RANK(R1469,(R1469:T1469,U1469:AI1469)),0)</f>
        <v>3</v>
      </c>
      <c r="E1469" s="7">
        <f>IF(S1469&gt;0,RANK(S1469,(R1469:T1469,U1469:AI1469)),0)</f>
        <v>7</v>
      </c>
      <c r="F1469" s="7">
        <f>IF(T1469&gt;0,RANK(T1469,(R1469:T1469,U1469:AI1469)),0)</f>
        <v>4</v>
      </c>
      <c r="G1469" s="7">
        <f>IF(U1469&gt;0,RANK(U1469,(R1469:T1469,U1469:AI1469)),0)</f>
        <v>2</v>
      </c>
      <c r="H1469" s="7">
        <f t="shared" si="858"/>
        <v>1</v>
      </c>
      <c r="I1469" s="49">
        <f t="shared" si="859"/>
        <v>512</v>
      </c>
      <c r="J1469" s="177">
        <f t="shared" si="873"/>
        <v>0.1437394722066255</v>
      </c>
      <c r="K1469" s="2"/>
      <c r="L1469" s="2">
        <f t="shared" si="860"/>
        <v>0.13026389668725435</v>
      </c>
      <c r="M1469" s="2">
        <f t="shared" si="861"/>
        <v>3.368893879842785E-3</v>
      </c>
      <c r="N1469" s="2">
        <f t="shared" si="862"/>
        <v>6.2605277933745082E-2</v>
      </c>
      <c r="O1469" s="2">
        <f t="shared" si="872"/>
        <v>0.31948343627175746</v>
      </c>
      <c r="P1469" s="2">
        <f t="shared" si="863"/>
        <v>0.46322290847838293</v>
      </c>
      <c r="Q1469" s="2">
        <f t="shared" si="856"/>
        <v>2.1055586749017474E-2</v>
      </c>
      <c r="R1469" s="1">
        <v>464</v>
      </c>
      <c r="S1469" s="1">
        <v>12</v>
      </c>
      <c r="T1469" s="1">
        <v>223</v>
      </c>
      <c r="U1469" s="1">
        <v>1138</v>
      </c>
      <c r="V1469" s="1">
        <v>1650</v>
      </c>
      <c r="W1469" s="1">
        <v>34</v>
      </c>
      <c r="X1469" s="1">
        <v>6</v>
      </c>
      <c r="Y1469" s="1">
        <v>2</v>
      </c>
      <c r="Z1469" s="1">
        <v>13</v>
      </c>
      <c r="AA1469" s="1">
        <v>10</v>
      </c>
      <c r="AD1469" s="1">
        <v>10</v>
      </c>
      <c r="AF1469" s="1">
        <v>0</v>
      </c>
      <c r="AI1469" s="1">
        <v>0</v>
      </c>
      <c r="AK1469" s="7">
        <f t="shared" si="864"/>
        <v>5</v>
      </c>
      <c r="AL1469" s="7">
        <f t="shared" si="865"/>
        <v>9</v>
      </c>
      <c r="AM1469" s="7">
        <f t="shared" si="866"/>
        <v>10</v>
      </c>
      <c r="AN1469" s="2">
        <f t="shared" si="867"/>
        <v>9.5451993262212244E-3</v>
      </c>
      <c r="AO1469" s="2">
        <f t="shared" si="868"/>
        <v>1.6844469399213925E-3</v>
      </c>
      <c r="AP1469" s="2">
        <f t="shared" si="869"/>
        <v>5.6148231330713087E-4</v>
      </c>
      <c r="AR1469" t="str">
        <f t="shared" si="870"/>
        <v>Polk</v>
      </c>
      <c r="AS1469" t="s">
        <v>860</v>
      </c>
      <c r="AT1469" s="184">
        <v>10</v>
      </c>
      <c r="AV1469" s="97">
        <v>37</v>
      </c>
      <c r="AW1469" s="99">
        <v>149</v>
      </c>
      <c r="AX1469" s="105">
        <f t="shared" si="871"/>
        <v>37149</v>
      </c>
      <c r="AZ1469" s="7" t="s">
        <v>2951</v>
      </c>
      <c r="BA1469" t="s">
        <v>3184</v>
      </c>
    </row>
    <row r="1470" spans="1:53" ht="13" hidden="1" customHeight="1" outlineLevel="1">
      <c r="A1470" t="s">
        <v>971</v>
      </c>
      <c r="B1470" t="s">
        <v>860</v>
      </c>
      <c r="C1470" s="1">
        <f t="shared" si="857"/>
        <v>21441</v>
      </c>
      <c r="D1470" s="7">
        <f>IF(R1470&gt;0,RANK(R1470,(R1470:T1470,U1470:AI1470)),0)</f>
        <v>3</v>
      </c>
      <c r="E1470" s="7">
        <f>IF(S1470&gt;0,RANK(S1470,(R1470:T1470,U1470:AI1470)),0)</f>
        <v>7</v>
      </c>
      <c r="F1470" s="7">
        <f>IF(T1470&gt;0,RANK(T1470,(R1470:T1470,U1470:AI1470)),0)</f>
        <v>4</v>
      </c>
      <c r="G1470" s="7">
        <f>IF(U1470&gt;0,RANK(U1470,(R1470:T1470,U1470:AI1470)),0)</f>
        <v>2</v>
      </c>
      <c r="H1470" s="7">
        <f t="shared" si="858"/>
        <v>1</v>
      </c>
      <c r="I1470" s="49">
        <f t="shared" si="859"/>
        <v>118</v>
      </c>
      <c r="J1470" s="177">
        <f t="shared" si="873"/>
        <v>5.5034746513688724E-3</v>
      </c>
      <c r="K1470" s="2"/>
      <c r="L1470" s="2">
        <f t="shared" si="860"/>
        <v>6.8840072757800477E-2</v>
      </c>
      <c r="M1470" s="2">
        <f t="shared" si="861"/>
        <v>3.3114127139592369E-3</v>
      </c>
      <c r="N1470" s="2">
        <f t="shared" si="862"/>
        <v>5.3542278811622594E-2</v>
      </c>
      <c r="O1470" s="2">
        <f t="shared" si="872"/>
        <v>0.42250827853178491</v>
      </c>
      <c r="P1470" s="2">
        <f t="shared" si="863"/>
        <v>0.42801175318315376</v>
      </c>
      <c r="Q1470" s="2">
        <f t="shared" si="856"/>
        <v>2.3786204001679134E-2</v>
      </c>
      <c r="R1470" s="1">
        <v>1476</v>
      </c>
      <c r="S1470" s="1">
        <v>71</v>
      </c>
      <c r="T1470" s="1">
        <v>1148</v>
      </c>
      <c r="U1470" s="1">
        <v>9059</v>
      </c>
      <c r="V1470" s="1">
        <v>9177</v>
      </c>
      <c r="W1470" s="1">
        <v>237</v>
      </c>
      <c r="X1470" s="1">
        <v>16</v>
      </c>
      <c r="Y1470" s="1">
        <v>17</v>
      </c>
      <c r="Z1470" s="1">
        <v>47</v>
      </c>
      <c r="AA1470" s="1">
        <v>109</v>
      </c>
      <c r="AD1470" s="1">
        <v>67</v>
      </c>
      <c r="AF1470" s="1">
        <v>13</v>
      </c>
      <c r="AI1470" s="1">
        <v>4</v>
      </c>
      <c r="AK1470" s="7">
        <f t="shared" si="864"/>
        <v>5</v>
      </c>
      <c r="AL1470" s="7">
        <f t="shared" si="865"/>
        <v>10</v>
      </c>
      <c r="AM1470" s="7">
        <f t="shared" si="866"/>
        <v>9</v>
      </c>
      <c r="AN1470" s="2">
        <f t="shared" si="867"/>
        <v>1.1053588918427313E-2</v>
      </c>
      <c r="AO1470" s="2">
        <f t="shared" si="868"/>
        <v>7.4623385103306749E-4</v>
      </c>
      <c r="AP1470" s="2">
        <f t="shared" si="869"/>
        <v>7.9287346672263421E-4</v>
      </c>
      <c r="AR1470" t="str">
        <f t="shared" si="870"/>
        <v>Randolph</v>
      </c>
      <c r="AS1470" t="s">
        <v>860</v>
      </c>
      <c r="AT1470" s="184"/>
      <c r="AV1470" s="97">
        <v>37</v>
      </c>
      <c r="AW1470" s="99">
        <v>151</v>
      </c>
      <c r="AX1470" s="105">
        <f t="shared" si="871"/>
        <v>37151</v>
      </c>
      <c r="AZ1470" s="7" t="s">
        <v>2951</v>
      </c>
      <c r="BA1470" t="s">
        <v>3184</v>
      </c>
    </row>
    <row r="1471" spans="1:53" ht="13" hidden="1" customHeight="1" outlineLevel="1">
      <c r="A1471" t="s">
        <v>2350</v>
      </c>
      <c r="B1471" t="s">
        <v>860</v>
      </c>
      <c r="C1471" s="1">
        <f t="shared" si="857"/>
        <v>2686</v>
      </c>
      <c r="D1471" s="7">
        <f>IF(R1471&gt;0,RANK(R1471,(R1471:T1471,U1471:AI1471)),0)</f>
        <v>3</v>
      </c>
      <c r="E1471" s="7">
        <f>IF(S1471&gt;0,RANK(S1471,(R1471:T1471,U1471:AI1471)),0)</f>
        <v>7</v>
      </c>
      <c r="F1471" s="7">
        <f>IF(T1471&gt;0,RANK(T1471,(R1471:T1471,U1471:AI1471)),0)</f>
        <v>4</v>
      </c>
      <c r="G1471" s="7">
        <f>IF(U1471&gt;0,RANK(U1471,(R1471:T1471,U1471:AI1471)),0)</f>
        <v>2</v>
      </c>
      <c r="H1471" s="7">
        <f t="shared" si="858"/>
        <v>1</v>
      </c>
      <c r="I1471" s="49">
        <f t="shared" si="859"/>
        <v>634</v>
      </c>
      <c r="J1471" s="177">
        <f t="shared" si="873"/>
        <v>0.23603871928518244</v>
      </c>
      <c r="K1471" s="2"/>
      <c r="L1471" s="2">
        <f t="shared" si="860"/>
        <v>5.7334326135517498E-2</v>
      </c>
      <c r="M1471" s="2">
        <f t="shared" si="861"/>
        <v>2.6061057334326137E-3</v>
      </c>
      <c r="N1471" s="2">
        <f t="shared" si="862"/>
        <v>4.9143708116157855E-2</v>
      </c>
      <c r="O1471" s="2">
        <f t="shared" si="872"/>
        <v>0.31608339538346986</v>
      </c>
      <c r="P1471" s="2">
        <f t="shared" si="863"/>
        <v>0.55212211466865224</v>
      </c>
      <c r="Q1471" s="2">
        <f t="shared" si="856"/>
        <v>2.2710349962769993E-2</v>
      </c>
      <c r="R1471" s="1">
        <v>154</v>
      </c>
      <c r="S1471" s="1">
        <v>7</v>
      </c>
      <c r="T1471" s="1">
        <v>132</v>
      </c>
      <c r="U1471" s="1">
        <v>849</v>
      </c>
      <c r="V1471" s="1">
        <v>1483</v>
      </c>
      <c r="W1471" s="1">
        <v>28</v>
      </c>
      <c r="X1471" s="1">
        <v>3</v>
      </c>
      <c r="Y1471" s="1">
        <v>1</v>
      </c>
      <c r="Z1471" s="1">
        <v>3</v>
      </c>
      <c r="AA1471" s="1">
        <v>20</v>
      </c>
      <c r="AD1471" s="1">
        <v>4</v>
      </c>
      <c r="AF1471" s="1">
        <v>1</v>
      </c>
      <c r="AI1471" s="1">
        <v>1</v>
      </c>
      <c r="AK1471" s="7">
        <f t="shared" si="864"/>
        <v>5</v>
      </c>
      <c r="AL1471" s="7">
        <f t="shared" si="865"/>
        <v>8</v>
      </c>
      <c r="AM1471" s="7">
        <f t="shared" si="866"/>
        <v>10</v>
      </c>
      <c r="AN1471" s="2">
        <f t="shared" si="867"/>
        <v>1.0424422933730455E-2</v>
      </c>
      <c r="AO1471" s="2">
        <f t="shared" si="868"/>
        <v>1.1169024571854058E-3</v>
      </c>
      <c r="AP1471" s="2">
        <f t="shared" si="869"/>
        <v>3.7230081906180194E-4</v>
      </c>
      <c r="AR1471" t="str">
        <f t="shared" si="870"/>
        <v>Richmond</v>
      </c>
      <c r="AS1471" t="s">
        <v>860</v>
      </c>
      <c r="AT1471" s="184">
        <v>8</v>
      </c>
      <c r="AV1471" s="97">
        <v>37</v>
      </c>
      <c r="AW1471" s="99">
        <v>153</v>
      </c>
      <c r="AX1471" s="105">
        <f t="shared" si="871"/>
        <v>37153</v>
      </c>
      <c r="AZ1471" s="7" t="s">
        <v>2951</v>
      </c>
      <c r="BA1471" t="s">
        <v>3184</v>
      </c>
    </row>
    <row r="1472" spans="1:53" ht="13" hidden="1" customHeight="1" outlineLevel="1">
      <c r="A1472" t="s">
        <v>920</v>
      </c>
      <c r="B1472" t="s">
        <v>860</v>
      </c>
      <c r="C1472" s="1">
        <f t="shared" si="857"/>
        <v>4164</v>
      </c>
      <c r="D1472" s="7">
        <f>IF(R1472&gt;0,RANK(R1472,(R1472:T1472,U1472:AI1472)),0)</f>
        <v>4</v>
      </c>
      <c r="E1472" s="7">
        <f>IF(S1472&gt;0,RANK(S1472,(R1472:T1472,U1472:AI1472)),0)</f>
        <v>7</v>
      </c>
      <c r="F1472" s="7">
        <f>IF(T1472&gt;0,RANK(T1472,(R1472:T1472,U1472:AI1472)),0)</f>
        <v>3</v>
      </c>
      <c r="G1472" s="7">
        <f>IF(U1472&gt;0,RANK(U1472,(R1472:T1472,U1472:AI1472)),0)</f>
        <v>2</v>
      </c>
      <c r="H1472" s="7">
        <f t="shared" si="858"/>
        <v>1</v>
      </c>
      <c r="I1472" s="49">
        <f t="shared" si="859"/>
        <v>776</v>
      </c>
      <c r="J1472" s="177">
        <f t="shared" si="873"/>
        <v>0.18635926993275698</v>
      </c>
      <c r="K1472" s="2"/>
      <c r="L1472" s="2">
        <f t="shared" si="860"/>
        <v>5.139289145052834E-2</v>
      </c>
      <c r="M1472" s="2">
        <f t="shared" si="861"/>
        <v>8.1652257444764648E-3</v>
      </c>
      <c r="N1472" s="2">
        <f t="shared" si="862"/>
        <v>6.7963496637848217E-2</v>
      </c>
      <c r="O1472" s="2">
        <f t="shared" si="872"/>
        <v>0.32228626320845338</v>
      </c>
      <c r="P1472" s="2">
        <f t="shared" si="863"/>
        <v>0.50864553314121042</v>
      </c>
      <c r="Q1472" s="2">
        <f t="shared" si="856"/>
        <v>4.154658981748327E-2</v>
      </c>
      <c r="R1472" s="1">
        <v>214</v>
      </c>
      <c r="S1472" s="1">
        <v>34</v>
      </c>
      <c r="T1472" s="1">
        <v>283</v>
      </c>
      <c r="U1472" s="1">
        <v>1342</v>
      </c>
      <c r="V1472" s="1">
        <v>2118</v>
      </c>
      <c r="W1472" s="1">
        <v>64</v>
      </c>
      <c r="X1472" s="1">
        <v>4</v>
      </c>
      <c r="Y1472" s="1">
        <v>7</v>
      </c>
      <c r="Z1472" s="1">
        <v>11</v>
      </c>
      <c r="AA1472" s="1">
        <v>64</v>
      </c>
      <c r="AD1472" s="1">
        <v>21</v>
      </c>
      <c r="AF1472" s="1">
        <v>1</v>
      </c>
      <c r="AI1472" s="1">
        <v>1</v>
      </c>
      <c r="AK1472" s="7">
        <f t="shared" si="864"/>
        <v>5</v>
      </c>
      <c r="AL1472" s="7">
        <f t="shared" si="865"/>
        <v>10</v>
      </c>
      <c r="AM1472" s="7">
        <f t="shared" si="866"/>
        <v>9</v>
      </c>
      <c r="AN1472" s="2">
        <f t="shared" si="867"/>
        <v>1.536983669548511E-2</v>
      </c>
      <c r="AO1472" s="2">
        <f t="shared" si="868"/>
        <v>9.6061479346781938E-4</v>
      </c>
      <c r="AP1472" s="2">
        <f t="shared" si="869"/>
        <v>1.6810758885686839E-3</v>
      </c>
      <c r="AR1472" t="str">
        <f t="shared" si="870"/>
        <v>Robeson</v>
      </c>
      <c r="AS1472" t="s">
        <v>860</v>
      </c>
      <c r="AT1472" s="184"/>
      <c r="AV1472" s="97">
        <v>37</v>
      </c>
      <c r="AW1472" s="99">
        <v>155</v>
      </c>
      <c r="AX1472" s="105">
        <f t="shared" si="871"/>
        <v>37155</v>
      </c>
      <c r="AZ1472" s="7" t="s">
        <v>2951</v>
      </c>
      <c r="BA1472" t="s">
        <v>3184</v>
      </c>
    </row>
    <row r="1473" spans="1:53" ht="13" hidden="1" customHeight="1" outlineLevel="1">
      <c r="A1473" t="s">
        <v>3010</v>
      </c>
      <c r="B1473" t="s">
        <v>860</v>
      </c>
      <c r="C1473" s="1">
        <f t="shared" si="857"/>
        <v>11271</v>
      </c>
      <c r="D1473" s="7">
        <f>IF(R1473&gt;0,RANK(R1473,(R1473:T1473,U1473:AI1473)),0)</f>
        <v>3</v>
      </c>
      <c r="E1473" s="7">
        <f>IF(S1473&gt;0,RANK(S1473,(R1473:T1473,U1473:AI1473)),0)</f>
        <v>7</v>
      </c>
      <c r="F1473" s="7">
        <f>IF(T1473&gt;0,RANK(T1473,(R1473:T1473,U1473:AI1473)),0)</f>
        <v>4</v>
      </c>
      <c r="G1473" s="7">
        <f>IF(U1473&gt;0,RANK(U1473,(R1473:T1473,U1473:AI1473)),0)</f>
        <v>2</v>
      </c>
      <c r="H1473" s="7">
        <f t="shared" si="858"/>
        <v>1</v>
      </c>
      <c r="I1473" s="49">
        <f t="shared" si="859"/>
        <v>465</v>
      </c>
      <c r="J1473" s="177">
        <f t="shared" si="873"/>
        <v>4.1256321533138143E-2</v>
      </c>
      <c r="K1473" s="2"/>
      <c r="L1473" s="2">
        <f t="shared" si="860"/>
        <v>6.9381598793363503E-2</v>
      </c>
      <c r="M1473" s="2">
        <f t="shared" si="861"/>
        <v>2.8391447076568182E-3</v>
      </c>
      <c r="N1473" s="2">
        <f t="shared" si="862"/>
        <v>6.2017567207878627E-2</v>
      </c>
      <c r="O1473" s="2">
        <f t="shared" si="872"/>
        <v>0.39898855469789724</v>
      </c>
      <c r="P1473" s="2">
        <f t="shared" si="863"/>
        <v>0.44024487623103542</v>
      </c>
      <c r="Q1473" s="2">
        <f t="shared" si="856"/>
        <v>2.6528258362168433E-2</v>
      </c>
      <c r="R1473" s="1">
        <v>782</v>
      </c>
      <c r="S1473" s="1">
        <v>32</v>
      </c>
      <c r="T1473" s="1">
        <v>699</v>
      </c>
      <c r="U1473" s="1">
        <v>4497</v>
      </c>
      <c r="V1473" s="1">
        <v>4962</v>
      </c>
      <c r="W1473" s="1">
        <v>151</v>
      </c>
      <c r="X1473" s="1">
        <v>6</v>
      </c>
      <c r="Y1473" s="1">
        <v>6</v>
      </c>
      <c r="Z1473" s="1">
        <v>12</v>
      </c>
      <c r="AA1473" s="1">
        <v>80</v>
      </c>
      <c r="AD1473" s="1">
        <v>32</v>
      </c>
      <c r="AF1473" s="1">
        <v>10</v>
      </c>
      <c r="AI1473" s="1">
        <v>2</v>
      </c>
      <c r="AK1473" s="7">
        <f t="shared" si="864"/>
        <v>5</v>
      </c>
      <c r="AL1473" s="7">
        <f t="shared" si="865"/>
        <v>9</v>
      </c>
      <c r="AM1473" s="7">
        <f t="shared" si="866"/>
        <v>9</v>
      </c>
      <c r="AN1473" s="2">
        <f t="shared" si="867"/>
        <v>1.3397214089255611E-2</v>
      </c>
      <c r="AO1473" s="2">
        <f t="shared" si="868"/>
        <v>5.3233963268565349E-4</v>
      </c>
      <c r="AP1473" s="2">
        <f t="shared" si="869"/>
        <v>5.3233963268565349E-4</v>
      </c>
      <c r="AR1473" t="str">
        <f t="shared" si="870"/>
        <v>Rockingham</v>
      </c>
      <c r="AS1473" t="s">
        <v>860</v>
      </c>
      <c r="AT1473" s="184">
        <v>6</v>
      </c>
      <c r="AV1473" s="97">
        <v>37</v>
      </c>
      <c r="AW1473" s="99">
        <v>157</v>
      </c>
      <c r="AX1473" s="105">
        <f t="shared" si="871"/>
        <v>37157</v>
      </c>
      <c r="AZ1473" s="7" t="s">
        <v>2951</v>
      </c>
      <c r="BA1473" t="s">
        <v>3184</v>
      </c>
    </row>
    <row r="1474" spans="1:53" ht="13" hidden="1" customHeight="1" outlineLevel="1">
      <c r="A1474" t="s">
        <v>1297</v>
      </c>
      <c r="B1474" t="s">
        <v>860</v>
      </c>
      <c r="C1474" s="1">
        <f t="shared" si="857"/>
        <v>20450</v>
      </c>
      <c r="D1474" s="7">
        <f>IF(R1474&gt;0,RANK(R1474,(R1474:T1474,U1474:AI1474)),0)</f>
        <v>3</v>
      </c>
      <c r="E1474" s="7">
        <f>IF(S1474&gt;0,RANK(S1474,(R1474:T1474,U1474:AI1474)),0)</f>
        <v>8</v>
      </c>
      <c r="F1474" s="7">
        <f>IF(T1474&gt;0,RANK(T1474,(R1474:T1474,U1474:AI1474)),0)</f>
        <v>4</v>
      </c>
      <c r="G1474" s="7">
        <f>IF(U1474&gt;0,RANK(U1474,(R1474:T1474,U1474:AI1474)),0)</f>
        <v>2</v>
      </c>
      <c r="H1474" s="7">
        <f t="shared" si="858"/>
        <v>1</v>
      </c>
      <c r="I1474" s="49">
        <f t="shared" si="859"/>
        <v>1848</v>
      </c>
      <c r="J1474" s="177">
        <f t="shared" si="873"/>
        <v>9.036674816625917E-2</v>
      </c>
      <c r="K1474" s="2"/>
      <c r="L1474" s="2">
        <f t="shared" si="860"/>
        <v>8.7628361858190715E-2</v>
      </c>
      <c r="M1474" s="2">
        <f t="shared" si="861"/>
        <v>3.3740831295843519E-3</v>
      </c>
      <c r="N1474" s="2">
        <f t="shared" si="862"/>
        <v>5.3594132029339853E-2</v>
      </c>
      <c r="O1474" s="2">
        <f t="shared" si="872"/>
        <v>0.37061124694376529</v>
      </c>
      <c r="P1474" s="2">
        <f t="shared" si="863"/>
        <v>0.46097799511002446</v>
      </c>
      <c r="Q1474" s="2">
        <f t="shared" si="856"/>
        <v>2.381418092909543E-2</v>
      </c>
      <c r="R1474" s="1">
        <v>1792</v>
      </c>
      <c r="S1474" s="1">
        <v>69</v>
      </c>
      <c r="T1474" s="1">
        <v>1096</v>
      </c>
      <c r="U1474" s="1">
        <v>7579</v>
      </c>
      <c r="V1474" s="1">
        <v>9427</v>
      </c>
      <c r="W1474" s="1">
        <v>182</v>
      </c>
      <c r="X1474" s="1">
        <v>15</v>
      </c>
      <c r="Y1474" s="1">
        <v>30</v>
      </c>
      <c r="Z1474" s="1">
        <v>46</v>
      </c>
      <c r="AA1474" s="1">
        <v>114</v>
      </c>
      <c r="AD1474" s="1">
        <v>85</v>
      </c>
      <c r="AF1474" s="1">
        <v>10</v>
      </c>
      <c r="AI1474" s="1">
        <v>5</v>
      </c>
      <c r="AK1474" s="7">
        <f t="shared" si="864"/>
        <v>5</v>
      </c>
      <c r="AL1474" s="7">
        <f t="shared" si="865"/>
        <v>10</v>
      </c>
      <c r="AM1474" s="7">
        <f t="shared" si="866"/>
        <v>9</v>
      </c>
      <c r="AN1474" s="2">
        <f t="shared" si="867"/>
        <v>8.8997555012224946E-3</v>
      </c>
      <c r="AO1474" s="2">
        <f t="shared" si="868"/>
        <v>7.3349633251833745E-4</v>
      </c>
      <c r="AP1474" s="2">
        <f t="shared" si="869"/>
        <v>1.4669926650366749E-3</v>
      </c>
      <c r="AR1474" t="str">
        <f t="shared" si="870"/>
        <v>Rowan</v>
      </c>
      <c r="AS1474" t="s">
        <v>860</v>
      </c>
      <c r="AT1474" s="184"/>
      <c r="AV1474" s="97">
        <v>37</v>
      </c>
      <c r="AW1474" s="99">
        <v>159</v>
      </c>
      <c r="AX1474" s="105">
        <f t="shared" si="871"/>
        <v>37159</v>
      </c>
      <c r="AZ1474" s="7" t="s">
        <v>2951</v>
      </c>
      <c r="BA1474" t="s">
        <v>3184</v>
      </c>
    </row>
    <row r="1475" spans="1:53" ht="13" hidden="1" customHeight="1" outlineLevel="1">
      <c r="A1475" t="s">
        <v>2592</v>
      </c>
      <c r="B1475" t="s">
        <v>860</v>
      </c>
      <c r="C1475" s="1">
        <f t="shared" si="857"/>
        <v>8462</v>
      </c>
      <c r="D1475" s="7">
        <f>IF(R1475&gt;0,RANK(R1475,(R1475:T1475,U1475:AI1475)),0)</f>
        <v>3</v>
      </c>
      <c r="E1475" s="7">
        <f>IF(S1475&gt;0,RANK(S1475,(R1475:T1475,U1475:AI1475)),0)</f>
        <v>6</v>
      </c>
      <c r="F1475" s="7">
        <f>IF(T1475&gt;0,RANK(T1475,(R1475:T1475,U1475:AI1475)),0)</f>
        <v>4</v>
      </c>
      <c r="G1475" s="7">
        <f>IF(U1475&gt;0,RANK(U1475,(R1475:T1475,U1475:AI1475)),0)</f>
        <v>2</v>
      </c>
      <c r="H1475" s="7">
        <f t="shared" si="858"/>
        <v>1</v>
      </c>
      <c r="I1475" s="49">
        <f t="shared" si="859"/>
        <v>1258</v>
      </c>
      <c r="J1475" s="177">
        <f t="shared" si="873"/>
        <v>0.14866461829354763</v>
      </c>
      <c r="K1475" s="2"/>
      <c r="L1475" s="2">
        <f t="shared" si="860"/>
        <v>8.071377924840463E-2</v>
      </c>
      <c r="M1475" s="2">
        <f t="shared" si="861"/>
        <v>2.7180335618057195E-3</v>
      </c>
      <c r="N1475" s="2">
        <f t="shared" si="862"/>
        <v>6.4287402505317892E-2</v>
      </c>
      <c r="O1475" s="2">
        <f t="shared" si="872"/>
        <v>0.3425904041597731</v>
      </c>
      <c r="P1475" s="2">
        <f t="shared" si="863"/>
        <v>0.49125502245332076</v>
      </c>
      <c r="Q1475" s="2">
        <f t="shared" si="856"/>
        <v>1.8435358071377861E-2</v>
      </c>
      <c r="R1475" s="1">
        <v>683</v>
      </c>
      <c r="S1475" s="1">
        <v>23</v>
      </c>
      <c r="T1475" s="1">
        <v>544</v>
      </c>
      <c r="U1475" s="1">
        <v>2899</v>
      </c>
      <c r="V1475" s="1">
        <v>4157</v>
      </c>
      <c r="W1475" s="1">
        <v>89</v>
      </c>
      <c r="X1475" s="1">
        <v>4</v>
      </c>
      <c r="Y1475" s="1">
        <v>7</v>
      </c>
      <c r="Z1475" s="1">
        <v>11</v>
      </c>
      <c r="AA1475" s="1">
        <v>18</v>
      </c>
      <c r="AD1475" s="1">
        <v>22</v>
      </c>
      <c r="AF1475" s="1">
        <v>3</v>
      </c>
      <c r="AI1475" s="1">
        <v>2</v>
      </c>
      <c r="AK1475" s="7">
        <f t="shared" si="864"/>
        <v>5</v>
      </c>
      <c r="AL1475" s="7">
        <f t="shared" si="865"/>
        <v>10</v>
      </c>
      <c r="AM1475" s="7">
        <f t="shared" si="866"/>
        <v>9</v>
      </c>
      <c r="AN1475" s="2">
        <f t="shared" si="867"/>
        <v>1.0517608130465612E-2</v>
      </c>
      <c r="AO1475" s="2">
        <f t="shared" si="868"/>
        <v>4.7270148900969039E-4</v>
      </c>
      <c r="AP1475" s="2">
        <f t="shared" si="869"/>
        <v>8.2722760576695812E-4</v>
      </c>
      <c r="AR1475" t="str">
        <f t="shared" si="870"/>
        <v>Rutherford</v>
      </c>
      <c r="AS1475" t="s">
        <v>860</v>
      </c>
      <c r="AT1475" s="184">
        <v>10</v>
      </c>
      <c r="AV1475" s="97">
        <v>37</v>
      </c>
      <c r="AW1475" s="99">
        <v>161</v>
      </c>
      <c r="AX1475" s="105">
        <f t="shared" si="871"/>
        <v>37161</v>
      </c>
      <c r="AZ1475" s="7" t="s">
        <v>2951</v>
      </c>
      <c r="BA1475" t="s">
        <v>3184</v>
      </c>
    </row>
    <row r="1476" spans="1:53" ht="13" hidden="1" customHeight="1" outlineLevel="1">
      <c r="A1476" t="s">
        <v>921</v>
      </c>
      <c r="B1476" t="s">
        <v>860</v>
      </c>
      <c r="C1476" s="1">
        <f t="shared" si="857"/>
        <v>7017</v>
      </c>
      <c r="D1476" s="7">
        <f>IF(R1476&gt;0,RANK(R1476,(R1476:T1476,U1476:AI1476)),0)</f>
        <v>3</v>
      </c>
      <c r="E1476" s="7">
        <f>IF(S1476&gt;0,RANK(S1476,(R1476:T1476,U1476:AI1476)),0)</f>
        <v>7</v>
      </c>
      <c r="F1476" s="7">
        <f>IF(T1476&gt;0,RANK(T1476,(R1476:T1476,U1476:AI1476)),0)</f>
        <v>4</v>
      </c>
      <c r="G1476" s="7">
        <f>IF(U1476&gt;0,RANK(U1476,(R1476:T1476,U1476:AI1476)),0)</f>
        <v>2</v>
      </c>
      <c r="H1476" s="7">
        <f t="shared" si="858"/>
        <v>1</v>
      </c>
      <c r="I1476" s="49">
        <f t="shared" si="859"/>
        <v>574</v>
      </c>
      <c r="J1476" s="177">
        <f t="shared" si="873"/>
        <v>8.1801339603819301E-2</v>
      </c>
      <c r="K1476" s="2"/>
      <c r="L1476" s="2">
        <f t="shared" si="860"/>
        <v>5.201653128117429E-2</v>
      </c>
      <c r="M1476" s="2">
        <f t="shared" si="861"/>
        <v>4.4178423827846659E-3</v>
      </c>
      <c r="N1476" s="2">
        <f t="shared" si="862"/>
        <v>4.1185691891121562E-2</v>
      </c>
      <c r="O1476" s="2">
        <f t="shared" si="872"/>
        <v>0.39988599116431522</v>
      </c>
      <c r="P1476" s="2">
        <f t="shared" si="863"/>
        <v>0.48168733076813453</v>
      </c>
      <c r="Q1476" s="2">
        <f t="shared" si="856"/>
        <v>2.0806612512469735E-2</v>
      </c>
      <c r="R1476" s="1">
        <v>365</v>
      </c>
      <c r="S1476" s="1">
        <v>31</v>
      </c>
      <c r="T1476" s="1">
        <v>289</v>
      </c>
      <c r="U1476" s="1">
        <v>2806</v>
      </c>
      <c r="V1476" s="1">
        <v>3380</v>
      </c>
      <c r="W1476" s="1">
        <v>63</v>
      </c>
      <c r="X1476" s="1">
        <v>2</v>
      </c>
      <c r="Y1476" s="1">
        <v>9</v>
      </c>
      <c r="Z1476" s="1">
        <v>10</v>
      </c>
      <c r="AA1476" s="1">
        <v>42</v>
      </c>
      <c r="AD1476" s="1">
        <v>15</v>
      </c>
      <c r="AF1476" s="1">
        <v>2</v>
      </c>
      <c r="AI1476" s="1">
        <v>3</v>
      </c>
      <c r="AK1476" s="7">
        <f t="shared" si="864"/>
        <v>5</v>
      </c>
      <c r="AL1476" s="7">
        <f t="shared" si="865"/>
        <v>10</v>
      </c>
      <c r="AM1476" s="7">
        <f t="shared" si="866"/>
        <v>9</v>
      </c>
      <c r="AN1476" s="2">
        <f t="shared" si="867"/>
        <v>8.9781958101752893E-3</v>
      </c>
      <c r="AO1476" s="2">
        <f t="shared" si="868"/>
        <v>2.8502208921191391E-4</v>
      </c>
      <c r="AP1476" s="2">
        <f t="shared" si="869"/>
        <v>1.2825994014536127E-3</v>
      </c>
      <c r="AR1476" t="str">
        <f t="shared" si="870"/>
        <v>Sampson</v>
      </c>
      <c r="AS1476" t="s">
        <v>860</v>
      </c>
      <c r="AT1476" s="184">
        <v>7</v>
      </c>
      <c r="AV1476" s="97">
        <v>37</v>
      </c>
      <c r="AW1476" s="99">
        <v>163</v>
      </c>
      <c r="AX1476" s="105">
        <f t="shared" si="871"/>
        <v>37163</v>
      </c>
      <c r="AZ1476" s="7" t="s">
        <v>2951</v>
      </c>
      <c r="BA1476" t="s">
        <v>3184</v>
      </c>
    </row>
    <row r="1477" spans="1:53" ht="13" hidden="1" customHeight="1" outlineLevel="1">
      <c r="A1477" t="s">
        <v>2876</v>
      </c>
      <c r="B1477" t="s">
        <v>860</v>
      </c>
      <c r="C1477" s="1">
        <f t="shared" si="857"/>
        <v>1947</v>
      </c>
      <c r="D1477" s="7">
        <f>IF(R1477&gt;0,RANK(R1477,(R1477:T1477,U1477:AI1477)),0)</f>
        <v>3</v>
      </c>
      <c r="E1477" s="7">
        <f>IF(S1477&gt;0,RANK(S1477,(R1477:T1477,U1477:AI1477)),0)</f>
        <v>7</v>
      </c>
      <c r="F1477" s="7">
        <f>IF(T1477&gt;0,RANK(T1477,(R1477:T1477,U1477:AI1477)),0)</f>
        <v>4</v>
      </c>
      <c r="G1477" s="7">
        <f>IF(U1477&gt;0,RANK(U1477,(R1477:T1477,U1477:AI1477)),0)</f>
        <v>2</v>
      </c>
      <c r="H1477" s="7">
        <f t="shared" si="858"/>
        <v>1</v>
      </c>
      <c r="I1477" s="49">
        <f t="shared" si="859"/>
        <v>345</v>
      </c>
      <c r="J1477" s="177">
        <f t="shared" si="873"/>
        <v>0.17719568567026195</v>
      </c>
      <c r="K1477" s="2"/>
      <c r="L1477" s="2">
        <f t="shared" si="860"/>
        <v>9.0909090909090912E-2</v>
      </c>
      <c r="M1477" s="2">
        <f t="shared" si="861"/>
        <v>7.1905495634309192E-3</v>
      </c>
      <c r="N1477" s="2">
        <f t="shared" si="862"/>
        <v>6.4714946070878271E-2</v>
      </c>
      <c r="O1477" s="2">
        <f t="shared" si="872"/>
        <v>0.31792501284026708</v>
      </c>
      <c r="P1477" s="2">
        <f t="shared" si="863"/>
        <v>0.49512069851052903</v>
      </c>
      <c r="Q1477" s="2">
        <f t="shared" si="856"/>
        <v>2.4139702105803795E-2</v>
      </c>
      <c r="R1477" s="1">
        <v>177</v>
      </c>
      <c r="S1477" s="1">
        <v>14</v>
      </c>
      <c r="T1477" s="1">
        <v>126</v>
      </c>
      <c r="U1477" s="1">
        <v>619</v>
      </c>
      <c r="V1477" s="1">
        <v>964</v>
      </c>
      <c r="W1477" s="1">
        <v>16</v>
      </c>
      <c r="X1477" s="1">
        <v>1</v>
      </c>
      <c r="Y1477" s="1">
        <v>0</v>
      </c>
      <c r="Z1477" s="1">
        <v>6</v>
      </c>
      <c r="AA1477" s="1">
        <v>19</v>
      </c>
      <c r="AD1477" s="1">
        <v>4</v>
      </c>
      <c r="AF1477" s="1">
        <v>1</v>
      </c>
      <c r="AI1477" s="1">
        <v>0</v>
      </c>
      <c r="AK1477" s="7">
        <f t="shared" si="864"/>
        <v>6</v>
      </c>
      <c r="AL1477" s="7">
        <f t="shared" si="865"/>
        <v>9</v>
      </c>
      <c r="AM1477" s="7">
        <f t="shared" si="866"/>
        <v>0</v>
      </c>
      <c r="AN1477" s="2">
        <f t="shared" si="867"/>
        <v>8.2177709296353367E-3</v>
      </c>
      <c r="AO1477" s="2">
        <f t="shared" si="868"/>
        <v>5.1361068310220854E-4</v>
      </c>
      <c r="AP1477" s="2">
        <f t="shared" si="869"/>
        <v>0</v>
      </c>
      <c r="AR1477" t="str">
        <f t="shared" si="870"/>
        <v>Scotland</v>
      </c>
      <c r="AS1477" t="s">
        <v>860</v>
      </c>
      <c r="AT1477" s="184">
        <v>8</v>
      </c>
      <c r="AV1477" s="97">
        <v>37</v>
      </c>
      <c r="AW1477" s="99">
        <v>165</v>
      </c>
      <c r="AX1477" s="105">
        <f t="shared" si="871"/>
        <v>37165</v>
      </c>
      <c r="AZ1477" s="7" t="s">
        <v>2951</v>
      </c>
      <c r="BA1477" t="s">
        <v>3184</v>
      </c>
    </row>
    <row r="1478" spans="1:53" ht="13" hidden="1" customHeight="1" outlineLevel="1">
      <c r="A1478" t="s">
        <v>3045</v>
      </c>
      <c r="B1478" t="s">
        <v>860</v>
      </c>
      <c r="C1478" s="1">
        <f t="shared" si="857"/>
        <v>10676</v>
      </c>
      <c r="D1478" s="7">
        <f>IF(R1478&gt;0,RANK(R1478,(R1478:T1478,U1478:AI1478)),0)</f>
        <v>3</v>
      </c>
      <c r="E1478" s="7">
        <f>IF(S1478&gt;0,RANK(S1478,(R1478:T1478,U1478:AI1478)),0)</f>
        <v>7</v>
      </c>
      <c r="F1478" s="7">
        <f>IF(T1478&gt;0,RANK(T1478,(R1478:T1478,U1478:AI1478)),0)</f>
        <v>4</v>
      </c>
      <c r="G1478" s="7">
        <f>IF(U1478&gt;0,RANK(U1478,(R1478:T1478,U1478:AI1478)),0)</f>
        <v>2</v>
      </c>
      <c r="H1478" s="7">
        <f t="shared" si="858"/>
        <v>1</v>
      </c>
      <c r="I1478" s="49">
        <f t="shared" si="859"/>
        <v>1625</v>
      </c>
      <c r="J1478" s="177">
        <f t="shared" si="873"/>
        <v>0.15221056575496442</v>
      </c>
      <c r="K1478" s="2"/>
      <c r="L1478" s="2">
        <f t="shared" si="860"/>
        <v>7.0906706631697264E-2</v>
      </c>
      <c r="M1478" s="2">
        <f t="shared" si="861"/>
        <v>4.4023979018358939E-3</v>
      </c>
      <c r="N1478" s="2">
        <f t="shared" si="862"/>
        <v>5.5170475833645559E-2</v>
      </c>
      <c r="O1478" s="2">
        <f t="shared" si="872"/>
        <v>0.34095166729112025</v>
      </c>
      <c r="P1478" s="2">
        <f t="shared" si="863"/>
        <v>0.4931622330460847</v>
      </c>
      <c r="Q1478" s="2">
        <f t="shared" si="856"/>
        <v>3.5406519295616279E-2</v>
      </c>
      <c r="R1478" s="1">
        <v>757</v>
      </c>
      <c r="S1478" s="1">
        <v>47</v>
      </c>
      <c r="T1478" s="1">
        <v>589</v>
      </c>
      <c r="U1478" s="1">
        <v>3640</v>
      </c>
      <c r="V1478" s="1">
        <v>5265</v>
      </c>
      <c r="W1478" s="1">
        <v>155</v>
      </c>
      <c r="X1478" s="1">
        <v>9</v>
      </c>
      <c r="Y1478" s="1">
        <v>13</v>
      </c>
      <c r="Z1478" s="1">
        <v>34</v>
      </c>
      <c r="AA1478" s="1">
        <v>121</v>
      </c>
      <c r="AD1478" s="1">
        <v>42</v>
      </c>
      <c r="AF1478" s="1">
        <v>3</v>
      </c>
      <c r="AI1478" s="1">
        <v>1</v>
      </c>
      <c r="AK1478" s="7">
        <f t="shared" si="864"/>
        <v>5</v>
      </c>
      <c r="AL1478" s="7">
        <f t="shared" si="865"/>
        <v>10</v>
      </c>
      <c r="AM1478" s="7">
        <f t="shared" si="866"/>
        <v>9</v>
      </c>
      <c r="AN1478" s="2">
        <f t="shared" si="867"/>
        <v>1.451854627201199E-2</v>
      </c>
      <c r="AO1478" s="2">
        <f t="shared" si="868"/>
        <v>8.430123641813413E-4</v>
      </c>
      <c r="AP1478" s="2">
        <f t="shared" si="869"/>
        <v>1.2176845260397152E-3</v>
      </c>
      <c r="AR1478" t="str">
        <f t="shared" si="870"/>
        <v>Stanly</v>
      </c>
      <c r="AS1478" t="s">
        <v>860</v>
      </c>
      <c r="AT1478" s="184">
        <v>8</v>
      </c>
      <c r="AV1478" s="97">
        <v>37</v>
      </c>
      <c r="AW1478" s="99">
        <v>167</v>
      </c>
      <c r="AX1478" s="105">
        <f t="shared" si="871"/>
        <v>37167</v>
      </c>
      <c r="AZ1478" s="7" t="s">
        <v>2951</v>
      </c>
      <c r="BA1478" t="s">
        <v>3184</v>
      </c>
    </row>
    <row r="1479" spans="1:53" ht="13" hidden="1" customHeight="1" outlineLevel="1">
      <c r="A1479" t="s">
        <v>3046</v>
      </c>
      <c r="B1479" t="s">
        <v>860</v>
      </c>
      <c r="C1479" s="1">
        <f t="shared" si="857"/>
        <v>8269</v>
      </c>
      <c r="D1479" s="7">
        <f>IF(R1479&gt;0,RANK(R1479,(R1479:T1479,U1479:AI1479)),0)</f>
        <v>3</v>
      </c>
      <c r="E1479" s="7">
        <f>IF(S1479&gt;0,RANK(S1479,(R1479:T1479,U1479:AI1479)),0)</f>
        <v>8</v>
      </c>
      <c r="F1479" s="7">
        <f>IF(T1479&gt;0,RANK(T1479,(R1479:T1479,U1479:AI1479)),0)</f>
        <v>4</v>
      </c>
      <c r="G1479" s="7">
        <f>IF(U1479&gt;0,RANK(U1479,(R1479:T1479,U1479:AI1479)),0)</f>
        <v>2</v>
      </c>
      <c r="H1479" s="7">
        <f t="shared" si="858"/>
        <v>1</v>
      </c>
      <c r="I1479" s="49">
        <f t="shared" si="859"/>
        <v>407</v>
      </c>
      <c r="J1479" s="177">
        <f t="shared" si="873"/>
        <v>4.9219978231950658E-2</v>
      </c>
      <c r="K1479" s="2"/>
      <c r="L1479" s="2">
        <f t="shared" si="860"/>
        <v>6.2885475873745308E-2</v>
      </c>
      <c r="M1479" s="2">
        <f t="shared" si="861"/>
        <v>2.5396057564397146E-3</v>
      </c>
      <c r="N1479" s="2">
        <f t="shared" si="862"/>
        <v>4.0029024065787885E-2</v>
      </c>
      <c r="O1479" s="2">
        <f t="shared" si="872"/>
        <v>0.41153706615068325</v>
      </c>
      <c r="P1479" s="2">
        <f t="shared" si="863"/>
        <v>0.46075704438263393</v>
      </c>
      <c r="Q1479" s="2">
        <f t="shared" si="856"/>
        <v>2.225178377070991E-2</v>
      </c>
      <c r="R1479" s="1">
        <v>520</v>
      </c>
      <c r="S1479" s="1">
        <v>21</v>
      </c>
      <c r="T1479" s="1">
        <v>331</v>
      </c>
      <c r="U1479" s="1">
        <v>3403</v>
      </c>
      <c r="V1479" s="1">
        <v>3810</v>
      </c>
      <c r="W1479" s="1">
        <v>68</v>
      </c>
      <c r="X1479" s="1">
        <v>5</v>
      </c>
      <c r="Y1479" s="1">
        <v>5</v>
      </c>
      <c r="Z1479" s="1">
        <v>18</v>
      </c>
      <c r="AA1479" s="1">
        <v>55</v>
      </c>
      <c r="AD1479" s="1">
        <v>29</v>
      </c>
      <c r="AF1479" s="1">
        <v>3</v>
      </c>
      <c r="AI1479" s="1">
        <v>1</v>
      </c>
      <c r="AK1479" s="7">
        <f t="shared" si="864"/>
        <v>5</v>
      </c>
      <c r="AL1479" s="7">
        <f t="shared" si="865"/>
        <v>9</v>
      </c>
      <c r="AM1479" s="7">
        <f t="shared" si="866"/>
        <v>9</v>
      </c>
      <c r="AN1479" s="2">
        <f t="shared" si="867"/>
        <v>8.2234853065666948E-3</v>
      </c>
      <c r="AO1479" s="2">
        <f t="shared" si="868"/>
        <v>6.0466803724755112E-4</v>
      </c>
      <c r="AP1479" s="2">
        <f t="shared" si="869"/>
        <v>6.0466803724755112E-4</v>
      </c>
      <c r="AR1479" t="str">
        <f t="shared" si="870"/>
        <v>Stokes</v>
      </c>
      <c r="AS1479" t="s">
        <v>860</v>
      </c>
      <c r="AT1479" s="184">
        <v>6</v>
      </c>
      <c r="AV1479" s="97">
        <v>37</v>
      </c>
      <c r="AW1479" s="99">
        <v>169</v>
      </c>
      <c r="AX1479" s="105">
        <f t="shared" si="871"/>
        <v>37169</v>
      </c>
      <c r="AZ1479" s="7" t="s">
        <v>2951</v>
      </c>
      <c r="BA1479" t="s">
        <v>3184</v>
      </c>
    </row>
    <row r="1480" spans="1:53" ht="13" hidden="1" customHeight="1" outlineLevel="1">
      <c r="A1480" t="s">
        <v>1095</v>
      </c>
      <c r="B1480" t="s">
        <v>860</v>
      </c>
      <c r="C1480" s="1">
        <f t="shared" si="857"/>
        <v>9678</v>
      </c>
      <c r="D1480" s="7">
        <f>IF(R1480&gt;0,RANK(R1480,(R1480:T1480,U1480:AI1480)),0)</f>
        <v>3</v>
      </c>
      <c r="E1480" s="7">
        <f>IF(S1480&gt;0,RANK(S1480,(R1480:T1480,U1480:AI1480)),0)</f>
        <v>6</v>
      </c>
      <c r="F1480" s="7">
        <f>IF(T1480&gt;0,RANK(T1480,(R1480:T1480,U1480:AI1480)),0)</f>
        <v>4</v>
      </c>
      <c r="G1480" s="7">
        <f>IF(U1480&gt;0,RANK(U1480,(R1480:T1480,U1480:AI1480)),0)</f>
        <v>2</v>
      </c>
      <c r="H1480" s="7">
        <f t="shared" si="858"/>
        <v>1</v>
      </c>
      <c r="I1480" s="49">
        <f t="shared" si="859"/>
        <v>378</v>
      </c>
      <c r="J1480" s="177">
        <f t="shared" si="873"/>
        <v>3.9057656540607562E-2</v>
      </c>
      <c r="K1480" s="2"/>
      <c r="L1480" s="2">
        <f t="shared" si="860"/>
        <v>8.0801818557553209E-2</v>
      </c>
      <c r="M1480" s="2">
        <f t="shared" si="861"/>
        <v>4.5463938830336845E-3</v>
      </c>
      <c r="N1480" s="2">
        <f t="shared" si="862"/>
        <v>4.8873734242612113E-2</v>
      </c>
      <c r="O1480" s="2">
        <f t="shared" si="872"/>
        <v>0.40421574705517671</v>
      </c>
      <c r="P1480" s="2">
        <f t="shared" si="863"/>
        <v>0.44327340359578427</v>
      </c>
      <c r="Q1480" s="2">
        <f t="shared" si="856"/>
        <v>1.8288902665840046E-2</v>
      </c>
      <c r="R1480" s="1">
        <v>782</v>
      </c>
      <c r="S1480" s="1">
        <v>44</v>
      </c>
      <c r="T1480" s="1">
        <v>473</v>
      </c>
      <c r="U1480" s="1">
        <v>3912</v>
      </c>
      <c r="V1480" s="1">
        <v>4290</v>
      </c>
      <c r="W1480" s="1">
        <v>62</v>
      </c>
      <c r="X1480" s="1">
        <v>7</v>
      </c>
      <c r="Y1480" s="1">
        <v>15</v>
      </c>
      <c r="Z1480" s="1">
        <v>17</v>
      </c>
      <c r="AA1480" s="1">
        <v>42</v>
      </c>
      <c r="AD1480" s="1">
        <v>21</v>
      </c>
      <c r="AF1480" s="1">
        <v>10</v>
      </c>
      <c r="AI1480" s="1">
        <v>3</v>
      </c>
      <c r="AK1480" s="7">
        <f t="shared" si="864"/>
        <v>5</v>
      </c>
      <c r="AL1480" s="7">
        <f t="shared" si="865"/>
        <v>10</v>
      </c>
      <c r="AM1480" s="7">
        <f t="shared" si="866"/>
        <v>9</v>
      </c>
      <c r="AN1480" s="2">
        <f t="shared" si="867"/>
        <v>6.4062822897292832E-3</v>
      </c>
      <c r="AO1480" s="2">
        <f t="shared" si="868"/>
        <v>7.2328993593717705E-4</v>
      </c>
      <c r="AP1480" s="2">
        <f t="shared" si="869"/>
        <v>1.5499070055796653E-3</v>
      </c>
      <c r="AR1480" t="str">
        <f t="shared" si="870"/>
        <v>Surry</v>
      </c>
      <c r="AS1480" t="s">
        <v>860</v>
      </c>
      <c r="AT1480" s="184">
        <v>6</v>
      </c>
      <c r="AV1480" s="97">
        <v>37</v>
      </c>
      <c r="AW1480" s="99">
        <v>171</v>
      </c>
      <c r="AX1480" s="105">
        <f t="shared" si="871"/>
        <v>37171</v>
      </c>
      <c r="AZ1480" s="7" t="s">
        <v>2951</v>
      </c>
      <c r="BA1480" t="s">
        <v>3184</v>
      </c>
    </row>
    <row r="1481" spans="1:53" ht="13" hidden="1" customHeight="1" outlineLevel="1">
      <c r="A1481" t="s">
        <v>616</v>
      </c>
      <c r="B1481" t="s">
        <v>860</v>
      </c>
      <c r="C1481" s="1">
        <f t="shared" si="857"/>
        <v>1371</v>
      </c>
      <c r="D1481" s="7">
        <f>IF(R1481&gt;0,RANK(R1481,(R1481:T1481,U1481:AI1481)),0)</f>
        <v>3</v>
      </c>
      <c r="E1481" s="7">
        <f>IF(S1481&gt;0,RANK(S1481,(R1481:T1481,U1481:AI1481)),0)</f>
        <v>7</v>
      </c>
      <c r="F1481" s="7">
        <f>IF(T1481&gt;0,RANK(T1481,(R1481:T1481,U1481:AI1481)),0)</f>
        <v>4</v>
      </c>
      <c r="G1481" s="7">
        <f>IF(U1481&gt;0,RANK(U1481,(R1481:T1481,U1481:AI1481)),0)</f>
        <v>2</v>
      </c>
      <c r="H1481" s="7">
        <f t="shared" si="858"/>
        <v>1</v>
      </c>
      <c r="I1481" s="49">
        <f t="shared" si="859"/>
        <v>172</v>
      </c>
      <c r="J1481" s="177">
        <f t="shared" si="873"/>
        <v>0.12545587162654998</v>
      </c>
      <c r="K1481" s="2"/>
      <c r="L1481" s="2">
        <f t="shared" si="860"/>
        <v>9.6280087527352301E-2</v>
      </c>
      <c r="M1481" s="2">
        <f t="shared" si="861"/>
        <v>5.1057622173595919E-3</v>
      </c>
      <c r="N1481" s="2">
        <f t="shared" si="862"/>
        <v>8.5339168490153175E-2</v>
      </c>
      <c r="O1481" s="2">
        <f t="shared" si="872"/>
        <v>0.32895696571845368</v>
      </c>
      <c r="P1481" s="2">
        <f t="shared" si="863"/>
        <v>0.45441283734500365</v>
      </c>
      <c r="Q1481" s="2">
        <f t="shared" si="856"/>
        <v>2.9905178701677582E-2</v>
      </c>
      <c r="R1481" s="1">
        <v>132</v>
      </c>
      <c r="S1481" s="1">
        <v>7</v>
      </c>
      <c r="T1481" s="1">
        <v>117</v>
      </c>
      <c r="U1481" s="1">
        <v>451</v>
      </c>
      <c r="V1481" s="1">
        <v>623</v>
      </c>
      <c r="W1481" s="1">
        <v>20</v>
      </c>
      <c r="X1481" s="1">
        <v>0</v>
      </c>
      <c r="Y1481" s="1">
        <v>1</v>
      </c>
      <c r="Z1481" s="1">
        <v>3</v>
      </c>
      <c r="AA1481" s="1">
        <v>11</v>
      </c>
      <c r="AD1481" s="1">
        <v>6</v>
      </c>
      <c r="AF1481" s="1">
        <v>0</v>
      </c>
      <c r="AI1481" s="1">
        <v>0</v>
      </c>
      <c r="AK1481" s="7">
        <f t="shared" si="864"/>
        <v>5</v>
      </c>
      <c r="AL1481" s="7">
        <f t="shared" si="865"/>
        <v>0</v>
      </c>
      <c r="AM1481" s="7">
        <f t="shared" si="866"/>
        <v>9</v>
      </c>
      <c r="AN1481" s="2">
        <f t="shared" si="867"/>
        <v>1.4587892049598834E-2</v>
      </c>
      <c r="AO1481" s="2">
        <f t="shared" si="868"/>
        <v>0</v>
      </c>
      <c r="AP1481" s="2">
        <f t="shared" si="869"/>
        <v>7.2939460247994166E-4</v>
      </c>
      <c r="AR1481" t="str">
        <f t="shared" si="870"/>
        <v>Swain</v>
      </c>
      <c r="AS1481" t="s">
        <v>860</v>
      </c>
      <c r="AT1481" s="184">
        <v>11</v>
      </c>
      <c r="AV1481" s="97">
        <v>37</v>
      </c>
      <c r="AW1481" s="99">
        <v>173</v>
      </c>
      <c r="AX1481" s="105">
        <f t="shared" si="871"/>
        <v>37173</v>
      </c>
      <c r="AZ1481" s="7" t="s">
        <v>2951</v>
      </c>
      <c r="BA1481" t="s">
        <v>3184</v>
      </c>
    </row>
    <row r="1482" spans="1:53" ht="13" hidden="1" customHeight="1" outlineLevel="1">
      <c r="A1482" t="s">
        <v>1632</v>
      </c>
      <c r="B1482" t="s">
        <v>860</v>
      </c>
      <c r="C1482" s="1">
        <f t="shared" si="857"/>
        <v>5828</v>
      </c>
      <c r="D1482" s="7">
        <f>IF(R1482&gt;0,RANK(R1482,(R1482:T1482,U1482:AI1482)),0)</f>
        <v>3</v>
      </c>
      <c r="E1482" s="7">
        <f>IF(S1482&gt;0,RANK(S1482,(R1482:T1482,U1482:AI1482)),0)</f>
        <v>7</v>
      </c>
      <c r="F1482" s="7">
        <f>IF(T1482&gt;0,RANK(T1482,(R1482:T1482,U1482:AI1482)),0)</f>
        <v>4</v>
      </c>
      <c r="G1482" s="7">
        <f>IF(U1482&gt;0,RANK(U1482,(R1482:T1482,U1482:AI1482)),0)</f>
        <v>1</v>
      </c>
      <c r="H1482" s="7">
        <f t="shared" si="858"/>
        <v>2</v>
      </c>
      <c r="I1482" s="49">
        <f t="shared" si="859"/>
        <v>207</v>
      </c>
      <c r="J1482" s="177">
        <f t="shared" si="873"/>
        <v>3.5518188057652708E-2</v>
      </c>
      <c r="K1482" s="2"/>
      <c r="L1482" s="2">
        <f t="shared" si="860"/>
        <v>0.18067947838023335</v>
      </c>
      <c r="M1482" s="2">
        <f t="shared" si="861"/>
        <v>4.4612216884008238E-3</v>
      </c>
      <c r="N1482" s="2">
        <f t="shared" si="862"/>
        <v>8.0301990391214828E-2</v>
      </c>
      <c r="O1482" s="2">
        <f t="shared" si="872"/>
        <v>0.37079615648593001</v>
      </c>
      <c r="P1482" s="2">
        <f t="shared" si="863"/>
        <v>0.33527796842827728</v>
      </c>
      <c r="Q1482" s="2">
        <f t="shared" si="856"/>
        <v>2.8483184625943681E-2</v>
      </c>
      <c r="R1482" s="1">
        <v>1053</v>
      </c>
      <c r="S1482" s="1">
        <v>26</v>
      </c>
      <c r="T1482" s="1">
        <v>468</v>
      </c>
      <c r="U1482" s="1">
        <v>2161</v>
      </c>
      <c r="V1482" s="1">
        <v>1954</v>
      </c>
      <c r="W1482" s="1">
        <v>86</v>
      </c>
      <c r="X1482" s="1">
        <v>4</v>
      </c>
      <c r="Y1482" s="1">
        <v>9</v>
      </c>
      <c r="Z1482" s="1">
        <v>12</v>
      </c>
      <c r="AA1482" s="1">
        <v>34</v>
      </c>
      <c r="AD1482" s="1">
        <v>17</v>
      </c>
      <c r="AF1482" s="1">
        <v>2</v>
      </c>
      <c r="AI1482" s="1">
        <v>2</v>
      </c>
      <c r="AK1482" s="7">
        <f t="shared" si="864"/>
        <v>5</v>
      </c>
      <c r="AL1482" s="7">
        <f t="shared" si="865"/>
        <v>10</v>
      </c>
      <c r="AM1482" s="7">
        <f t="shared" si="866"/>
        <v>9</v>
      </c>
      <c r="AN1482" s="2">
        <f t="shared" si="867"/>
        <v>1.4756348661633494E-2</v>
      </c>
      <c r="AO1482" s="2">
        <f t="shared" si="868"/>
        <v>6.863417982155113E-4</v>
      </c>
      <c r="AP1482" s="2">
        <f t="shared" si="869"/>
        <v>1.5442690459849004E-3</v>
      </c>
      <c r="AR1482" t="str">
        <f t="shared" si="870"/>
        <v>Transylvania</v>
      </c>
      <c r="AS1482" t="s">
        <v>860</v>
      </c>
      <c r="AT1482" s="184">
        <v>11</v>
      </c>
      <c r="AV1482" s="97">
        <v>37</v>
      </c>
      <c r="AW1482" s="99">
        <v>175</v>
      </c>
      <c r="AX1482" s="105">
        <f t="shared" si="871"/>
        <v>37175</v>
      </c>
      <c r="AZ1482" s="7" t="s">
        <v>2951</v>
      </c>
      <c r="BA1482" t="s">
        <v>3184</v>
      </c>
    </row>
    <row r="1483" spans="1:53" ht="13" hidden="1" customHeight="1" outlineLevel="1">
      <c r="A1483" t="s">
        <v>3174</v>
      </c>
      <c r="B1483" t="s">
        <v>860</v>
      </c>
      <c r="C1483" s="1">
        <f t="shared" si="857"/>
        <v>322</v>
      </c>
      <c r="D1483" s="7">
        <f>IF(R1483&gt;0,RANK(R1483,(R1483:T1483,U1483:AI1483)),0)</f>
        <v>4</v>
      </c>
      <c r="E1483" s="7">
        <f>IF(S1483&gt;0,RANK(S1483,(R1483:T1483,U1483:AI1483)),0)</f>
        <v>0</v>
      </c>
      <c r="F1483" s="7">
        <f>IF(T1483&gt;0,RANK(T1483,(R1483:T1483,U1483:AI1483)),0)</f>
        <v>3</v>
      </c>
      <c r="G1483" s="7">
        <f>IF(U1483&gt;0,RANK(U1483,(R1483:T1483,U1483:AI1483)),0)</f>
        <v>2</v>
      </c>
      <c r="H1483" s="7">
        <f t="shared" si="858"/>
        <v>1</v>
      </c>
      <c r="I1483" s="49">
        <f t="shared" si="859"/>
        <v>30</v>
      </c>
      <c r="J1483" s="177">
        <f t="shared" si="873"/>
        <v>9.3167701863354033E-2</v>
      </c>
      <c r="K1483" s="2"/>
      <c r="L1483" s="2">
        <f t="shared" si="860"/>
        <v>8.0745341614906832E-2</v>
      </c>
      <c r="M1483" s="2">
        <f t="shared" si="861"/>
        <v>0</v>
      </c>
      <c r="N1483" s="2">
        <f t="shared" si="862"/>
        <v>8.3850931677018639E-2</v>
      </c>
      <c r="O1483" s="2">
        <f t="shared" si="872"/>
        <v>0.35093167701863354</v>
      </c>
      <c r="P1483" s="2">
        <f t="shared" si="863"/>
        <v>0.44409937888198758</v>
      </c>
      <c r="Q1483" s="2">
        <f t="shared" si="856"/>
        <v>4.0372670807453381E-2</v>
      </c>
      <c r="R1483" s="1">
        <v>26</v>
      </c>
      <c r="S1483" s="1">
        <v>0</v>
      </c>
      <c r="T1483" s="1">
        <v>27</v>
      </c>
      <c r="U1483" s="1">
        <v>113</v>
      </c>
      <c r="V1483" s="1">
        <v>143</v>
      </c>
      <c r="W1483" s="1">
        <v>5</v>
      </c>
      <c r="X1483" s="1">
        <v>1</v>
      </c>
      <c r="Y1483" s="1">
        <v>0</v>
      </c>
      <c r="Z1483" s="1">
        <v>1</v>
      </c>
      <c r="AA1483" s="1">
        <v>3</v>
      </c>
      <c r="AD1483" s="1">
        <v>3</v>
      </c>
      <c r="AF1483" s="1">
        <v>0</v>
      </c>
      <c r="AI1483" s="1">
        <v>0</v>
      </c>
      <c r="AK1483" s="7">
        <f t="shared" si="864"/>
        <v>5</v>
      </c>
      <c r="AL1483" s="7">
        <f t="shared" si="865"/>
        <v>7</v>
      </c>
      <c r="AM1483" s="7">
        <f t="shared" si="866"/>
        <v>0</v>
      </c>
      <c r="AN1483" s="2">
        <f t="shared" si="867"/>
        <v>1.5527950310559006E-2</v>
      </c>
      <c r="AO1483" s="2">
        <f t="shared" si="868"/>
        <v>3.105590062111801E-3</v>
      </c>
      <c r="AP1483" s="2">
        <f t="shared" si="869"/>
        <v>0</v>
      </c>
      <c r="AR1483" t="str">
        <f t="shared" si="870"/>
        <v>Tyrrell</v>
      </c>
      <c r="AS1483" t="s">
        <v>860</v>
      </c>
      <c r="AT1483" s="184">
        <v>3</v>
      </c>
      <c r="AV1483" s="97">
        <v>37</v>
      </c>
      <c r="AW1483" s="99">
        <v>177</v>
      </c>
      <c r="AX1483" s="105">
        <f t="shared" si="871"/>
        <v>37177</v>
      </c>
      <c r="AZ1483" s="7" t="s">
        <v>2951</v>
      </c>
      <c r="BA1483" t="s">
        <v>3184</v>
      </c>
    </row>
    <row r="1484" spans="1:53" ht="13" hidden="1" customHeight="1" outlineLevel="1">
      <c r="A1484" t="s">
        <v>3233</v>
      </c>
      <c r="B1484" t="s">
        <v>860</v>
      </c>
      <c r="C1484" s="1">
        <f t="shared" si="857"/>
        <v>32061</v>
      </c>
      <c r="D1484" s="7">
        <f>IF(R1484&gt;0,RANK(R1484,(R1484:T1484,U1484:AI1484)),0)</f>
        <v>3</v>
      </c>
      <c r="E1484" s="7">
        <f>IF(S1484&gt;0,RANK(S1484,(R1484:T1484,U1484:AI1484)),0)</f>
        <v>7</v>
      </c>
      <c r="F1484" s="7">
        <f>IF(T1484&gt;0,RANK(T1484,(R1484:T1484,U1484:AI1484)),0)</f>
        <v>4</v>
      </c>
      <c r="G1484" s="7">
        <f>IF(U1484&gt;0,RANK(U1484,(R1484:T1484,U1484:AI1484)),0)</f>
        <v>2</v>
      </c>
      <c r="H1484" s="7">
        <f t="shared" si="858"/>
        <v>1</v>
      </c>
      <c r="I1484" s="49">
        <f t="shared" si="859"/>
        <v>306</v>
      </c>
      <c r="J1484" s="177">
        <f t="shared" si="873"/>
        <v>9.5443061663703557E-3</v>
      </c>
      <c r="K1484" s="2"/>
      <c r="L1484" s="2">
        <f t="shared" si="860"/>
        <v>0.11708929852468732</v>
      </c>
      <c r="M1484" s="2">
        <f t="shared" si="861"/>
        <v>2.4016718131062661E-3</v>
      </c>
      <c r="N1484" s="2">
        <f t="shared" si="862"/>
        <v>7.8257072455631446E-2</v>
      </c>
      <c r="O1484" s="2">
        <f t="shared" si="872"/>
        <v>0.38741773494276538</v>
      </c>
      <c r="P1484" s="2">
        <f t="shared" si="863"/>
        <v>0.39696204110913569</v>
      </c>
      <c r="Q1484" s="2">
        <f t="shared" si="856"/>
        <v>1.7872181154673983E-2</v>
      </c>
      <c r="R1484" s="1">
        <v>3754</v>
      </c>
      <c r="S1484" s="1">
        <v>77</v>
      </c>
      <c r="T1484" s="1">
        <v>2509</v>
      </c>
      <c r="U1484" s="1">
        <v>12421</v>
      </c>
      <c r="V1484" s="1">
        <v>12727</v>
      </c>
      <c r="W1484" s="1">
        <v>275</v>
      </c>
      <c r="X1484" s="1">
        <v>15</v>
      </c>
      <c r="Y1484" s="1">
        <v>42</v>
      </c>
      <c r="Z1484" s="1">
        <v>60</v>
      </c>
      <c r="AA1484" s="49">
        <v>90</v>
      </c>
      <c r="AD1484" s="1">
        <v>67</v>
      </c>
      <c r="AF1484" s="1">
        <v>20</v>
      </c>
      <c r="AI1484" s="1">
        <v>4</v>
      </c>
      <c r="AK1484" s="7">
        <f t="shared" si="864"/>
        <v>5</v>
      </c>
      <c r="AL1484" s="7">
        <f t="shared" si="865"/>
        <v>10</v>
      </c>
      <c r="AM1484" s="7">
        <f t="shared" si="866"/>
        <v>9</v>
      </c>
      <c r="AN1484" s="2">
        <f t="shared" si="867"/>
        <v>8.5773993325223789E-3</v>
      </c>
      <c r="AO1484" s="2">
        <f t="shared" si="868"/>
        <v>4.6785814541031159E-4</v>
      </c>
      <c r="AP1484" s="2">
        <f t="shared" si="869"/>
        <v>1.3100028071488725E-3</v>
      </c>
      <c r="AR1484" t="str">
        <f t="shared" si="870"/>
        <v>Union</v>
      </c>
      <c r="AS1484" t="s">
        <v>860</v>
      </c>
      <c r="AT1484" s="184"/>
      <c r="AV1484" s="97">
        <v>37</v>
      </c>
      <c r="AW1484" s="99">
        <v>179</v>
      </c>
      <c r="AX1484" s="105">
        <f t="shared" si="871"/>
        <v>37179</v>
      </c>
      <c r="AZ1484" s="7" t="s">
        <v>2951</v>
      </c>
      <c r="BA1484" t="s">
        <v>3184</v>
      </c>
    </row>
    <row r="1485" spans="1:53" ht="13" hidden="1" customHeight="1" outlineLevel="1">
      <c r="A1485" t="s">
        <v>3035</v>
      </c>
      <c r="B1485" t="s">
        <v>860</v>
      </c>
      <c r="C1485" s="1">
        <f t="shared" si="857"/>
        <v>2030</v>
      </c>
      <c r="D1485" s="7">
        <f>IF(R1485&gt;0,RANK(R1485,(R1485:T1485,U1485:AI1485)),0)</f>
        <v>4</v>
      </c>
      <c r="E1485" s="7">
        <f>IF(S1485&gt;0,RANK(S1485,(R1485:T1485,U1485:AI1485)),0)</f>
        <v>7</v>
      </c>
      <c r="F1485" s="7">
        <f>IF(T1485&gt;0,RANK(T1485,(R1485:T1485,U1485:AI1485)),0)</f>
        <v>3</v>
      </c>
      <c r="G1485" s="7">
        <f>IF(U1485&gt;0,RANK(U1485,(R1485:T1485,U1485:AI1485)),0)</f>
        <v>2</v>
      </c>
      <c r="H1485" s="7">
        <f t="shared" si="858"/>
        <v>1</v>
      </c>
      <c r="I1485" s="49">
        <f t="shared" si="859"/>
        <v>322</v>
      </c>
      <c r="J1485" s="177">
        <f t="shared" si="873"/>
        <v>0.15862068965517243</v>
      </c>
      <c r="K1485" s="2"/>
      <c r="L1485" s="2">
        <f t="shared" si="860"/>
        <v>5.6650246305418719E-2</v>
      </c>
      <c r="M1485" s="2">
        <f t="shared" si="861"/>
        <v>7.8817733990147777E-3</v>
      </c>
      <c r="N1485" s="2">
        <f t="shared" si="862"/>
        <v>5.9113300492610835E-2</v>
      </c>
      <c r="O1485" s="2">
        <f t="shared" si="872"/>
        <v>0.34433497536945812</v>
      </c>
      <c r="P1485" s="2">
        <f t="shared" si="863"/>
        <v>0.50295566502463052</v>
      </c>
      <c r="Q1485" s="2">
        <f t="shared" si="856"/>
        <v>2.9064039408867037E-2</v>
      </c>
      <c r="R1485" s="1">
        <v>115</v>
      </c>
      <c r="S1485" s="1">
        <v>16</v>
      </c>
      <c r="T1485" s="1">
        <v>120</v>
      </c>
      <c r="U1485" s="1">
        <v>699</v>
      </c>
      <c r="V1485" s="1">
        <v>1021</v>
      </c>
      <c r="W1485" s="1">
        <v>20</v>
      </c>
      <c r="X1485" s="1">
        <v>4</v>
      </c>
      <c r="Y1485" s="1">
        <v>1</v>
      </c>
      <c r="Z1485" s="1">
        <v>4</v>
      </c>
      <c r="AA1485" s="1">
        <v>25</v>
      </c>
      <c r="AD1485" s="1">
        <v>5</v>
      </c>
      <c r="AF1485" s="1">
        <v>0</v>
      </c>
      <c r="AI1485" s="1">
        <v>0</v>
      </c>
      <c r="AK1485" s="7">
        <f t="shared" si="864"/>
        <v>6</v>
      </c>
      <c r="AL1485" s="7">
        <f t="shared" si="865"/>
        <v>8</v>
      </c>
      <c r="AM1485" s="7">
        <f t="shared" si="866"/>
        <v>10</v>
      </c>
      <c r="AN1485" s="2">
        <f t="shared" si="867"/>
        <v>9.852216748768473E-3</v>
      </c>
      <c r="AO1485" s="2">
        <f t="shared" si="868"/>
        <v>1.9704433497536944E-3</v>
      </c>
      <c r="AP1485" s="2">
        <f t="shared" si="869"/>
        <v>4.9261083743842361E-4</v>
      </c>
      <c r="AR1485" t="str">
        <f t="shared" si="870"/>
        <v>Vance</v>
      </c>
      <c r="AS1485" t="s">
        <v>860</v>
      </c>
      <c r="AT1485" s="184"/>
      <c r="AV1485" s="97">
        <v>37</v>
      </c>
      <c r="AW1485" s="99">
        <v>181</v>
      </c>
      <c r="AX1485" s="105">
        <f t="shared" si="871"/>
        <v>37181</v>
      </c>
      <c r="AZ1485" s="7" t="s">
        <v>2951</v>
      </c>
      <c r="BA1485" t="s">
        <v>3184</v>
      </c>
    </row>
    <row r="1486" spans="1:53" ht="13" hidden="1" customHeight="1" outlineLevel="1">
      <c r="A1486" t="s">
        <v>2444</v>
      </c>
      <c r="B1486" t="s">
        <v>860</v>
      </c>
      <c r="C1486" s="1">
        <f t="shared" si="857"/>
        <v>122204</v>
      </c>
      <c r="D1486" s="7">
        <f>IF(R1486&gt;0,RANK(R1486,(R1486:T1486,U1486:AI1486)),0)</f>
        <v>3</v>
      </c>
      <c r="E1486" s="7">
        <f>IF(S1486&gt;0,RANK(S1486,(R1486:T1486,U1486:AI1486)),0)</f>
        <v>7</v>
      </c>
      <c r="F1486" s="7">
        <f>IF(T1486&gt;0,RANK(T1486,(R1486:T1486,U1486:AI1486)),0)</f>
        <v>4</v>
      </c>
      <c r="G1486" s="7">
        <f>IF(U1486&gt;0,RANK(U1486,(R1486:T1486,U1486:AI1486)),0)</f>
        <v>1</v>
      </c>
      <c r="H1486" s="7">
        <f t="shared" si="858"/>
        <v>2</v>
      </c>
      <c r="I1486" s="49">
        <f t="shared" si="859"/>
        <v>13577</v>
      </c>
      <c r="J1486" s="177">
        <f t="shared" si="873"/>
        <v>0.11110110961997971</v>
      </c>
      <c r="K1486" s="2"/>
      <c r="L1486" s="2">
        <f t="shared" si="860"/>
        <v>0.17996137605970344</v>
      </c>
      <c r="M1486" s="2">
        <f t="shared" si="861"/>
        <v>2.9868089424241431E-3</v>
      </c>
      <c r="N1486" s="2">
        <f t="shared" si="862"/>
        <v>0.1033599554842722</v>
      </c>
      <c r="O1486" s="2">
        <f t="shared" si="872"/>
        <v>0.40360381002258516</v>
      </c>
      <c r="P1486" s="2">
        <f t="shared" si="863"/>
        <v>0.29250270040260545</v>
      </c>
      <c r="Q1486" s="2">
        <f t="shared" si="856"/>
        <v>1.7585349088409641E-2</v>
      </c>
      <c r="R1486" s="1">
        <v>21992</v>
      </c>
      <c r="S1486" s="1">
        <v>365</v>
      </c>
      <c r="T1486" s="1">
        <v>12631</v>
      </c>
      <c r="U1486" s="1">
        <v>49322</v>
      </c>
      <c r="V1486" s="1">
        <v>35745</v>
      </c>
      <c r="W1486" s="1">
        <v>731</v>
      </c>
      <c r="X1486" s="1">
        <v>121</v>
      </c>
      <c r="Y1486" s="1">
        <v>132</v>
      </c>
      <c r="Z1486" s="1">
        <v>347</v>
      </c>
      <c r="AA1486" s="49">
        <v>533</v>
      </c>
      <c r="AD1486" s="1">
        <v>196</v>
      </c>
      <c r="AF1486" s="1">
        <v>65</v>
      </c>
      <c r="AI1486" s="1">
        <v>24</v>
      </c>
      <c r="AK1486" s="7">
        <f t="shared" si="864"/>
        <v>5</v>
      </c>
      <c r="AL1486" s="7">
        <f t="shared" si="865"/>
        <v>10</v>
      </c>
      <c r="AM1486" s="7">
        <f t="shared" si="866"/>
        <v>9</v>
      </c>
      <c r="AN1486" s="2">
        <f t="shared" si="867"/>
        <v>5.9818009230467092E-3</v>
      </c>
      <c r="AO1486" s="2">
        <f t="shared" si="868"/>
        <v>9.9014762200909964E-4</v>
      </c>
      <c r="AP1486" s="2">
        <f t="shared" si="869"/>
        <v>1.0801610421917449E-3</v>
      </c>
      <c r="AR1486" t="str">
        <f t="shared" si="870"/>
        <v>Wake</v>
      </c>
      <c r="AS1486" t="s">
        <v>860</v>
      </c>
      <c r="AT1486" s="184"/>
      <c r="AV1486" s="97">
        <v>37</v>
      </c>
      <c r="AW1486" s="99">
        <v>183</v>
      </c>
      <c r="AX1486" s="105">
        <f t="shared" si="871"/>
        <v>37183</v>
      </c>
      <c r="AZ1486" s="7" t="s">
        <v>2951</v>
      </c>
      <c r="BA1486" t="s">
        <v>3184</v>
      </c>
    </row>
    <row r="1487" spans="1:53" ht="13" hidden="1" customHeight="1" outlineLevel="1">
      <c r="A1487" t="s">
        <v>1140</v>
      </c>
      <c r="B1487" t="s">
        <v>860</v>
      </c>
      <c r="C1487" s="1">
        <f t="shared" si="857"/>
        <v>1107</v>
      </c>
      <c r="D1487" s="7">
        <f>IF(R1487&gt;0,RANK(R1487,(R1487:T1487,U1487:AI1487)),0)</f>
        <v>3</v>
      </c>
      <c r="E1487" s="7">
        <f>IF(S1487&gt;0,RANK(S1487,(R1487:T1487,U1487:AI1487)),0)</f>
        <v>8</v>
      </c>
      <c r="F1487" s="7">
        <f>IF(T1487&gt;0,RANK(T1487,(R1487:T1487,U1487:AI1487)),0)</f>
        <v>4</v>
      </c>
      <c r="G1487" s="7">
        <f>IF(U1487&gt;0,RANK(U1487,(R1487:T1487,U1487:AI1487)),0)</f>
        <v>2</v>
      </c>
      <c r="H1487" s="7">
        <f t="shared" si="858"/>
        <v>1</v>
      </c>
      <c r="I1487" s="49">
        <f t="shared" si="859"/>
        <v>256</v>
      </c>
      <c r="J1487" s="177">
        <f t="shared" si="873"/>
        <v>0.23125564588979222</v>
      </c>
      <c r="K1487" s="2"/>
      <c r="L1487" s="2">
        <f t="shared" si="860"/>
        <v>9.2140921409214094E-2</v>
      </c>
      <c r="M1487" s="2">
        <f t="shared" si="861"/>
        <v>1.8066847335140017E-3</v>
      </c>
      <c r="N1487" s="2">
        <f t="shared" si="862"/>
        <v>5.6007226738934053E-2</v>
      </c>
      <c r="O1487" s="2">
        <f t="shared" si="872"/>
        <v>0.2990063233965673</v>
      </c>
      <c r="P1487" s="2">
        <f t="shared" si="863"/>
        <v>0.53026196928635949</v>
      </c>
      <c r="Q1487" s="2">
        <f t="shared" si="856"/>
        <v>2.0776874435410986E-2</v>
      </c>
      <c r="R1487" s="1">
        <v>102</v>
      </c>
      <c r="S1487" s="1">
        <v>2</v>
      </c>
      <c r="T1487" s="1">
        <v>62</v>
      </c>
      <c r="U1487" s="1">
        <v>331</v>
      </c>
      <c r="V1487" s="1">
        <v>587</v>
      </c>
      <c r="W1487" s="1">
        <v>9</v>
      </c>
      <c r="X1487" s="1">
        <v>0</v>
      </c>
      <c r="Y1487" s="1">
        <v>0</v>
      </c>
      <c r="Z1487" s="1">
        <v>1</v>
      </c>
      <c r="AA1487" s="1">
        <v>8</v>
      </c>
      <c r="AD1487" s="1">
        <v>3</v>
      </c>
      <c r="AF1487" s="1">
        <v>2</v>
      </c>
      <c r="AI1487" s="1">
        <v>0</v>
      </c>
      <c r="AK1487" s="7">
        <f t="shared" si="864"/>
        <v>5</v>
      </c>
      <c r="AL1487" s="7">
        <f t="shared" si="865"/>
        <v>0</v>
      </c>
      <c r="AM1487" s="7">
        <f t="shared" si="866"/>
        <v>0</v>
      </c>
      <c r="AN1487" s="2">
        <f t="shared" si="867"/>
        <v>8.130081300813009E-3</v>
      </c>
      <c r="AO1487" s="2">
        <f t="shared" si="868"/>
        <v>0</v>
      </c>
      <c r="AP1487" s="2">
        <f t="shared" si="869"/>
        <v>0</v>
      </c>
      <c r="AR1487" t="str">
        <f t="shared" si="870"/>
        <v>Warren</v>
      </c>
      <c r="AS1487" t="s">
        <v>860</v>
      </c>
      <c r="AT1487" s="184">
        <v>1</v>
      </c>
      <c r="AV1487" s="97">
        <v>37</v>
      </c>
      <c r="AW1487" s="99">
        <v>185</v>
      </c>
      <c r="AX1487" s="105">
        <f t="shared" si="871"/>
        <v>37185</v>
      </c>
      <c r="AZ1487" s="7" t="s">
        <v>2951</v>
      </c>
      <c r="BA1487" t="s">
        <v>3184</v>
      </c>
    </row>
    <row r="1488" spans="1:53" ht="13" hidden="1" customHeight="1" outlineLevel="1">
      <c r="A1488" t="s">
        <v>637</v>
      </c>
      <c r="B1488" t="s">
        <v>860</v>
      </c>
      <c r="C1488" s="1">
        <f t="shared" si="857"/>
        <v>714</v>
      </c>
      <c r="D1488" s="7">
        <f>IF(R1488&gt;0,RANK(R1488,(R1488:T1488,U1488:AI1488)),0)</f>
        <v>3</v>
      </c>
      <c r="E1488" s="7">
        <f>IF(S1488&gt;0,RANK(S1488,(R1488:T1488,U1488:AI1488)),0)</f>
        <v>8</v>
      </c>
      <c r="F1488" s="7">
        <f>IF(T1488&gt;0,RANK(T1488,(R1488:T1488,U1488:AI1488)),0)</f>
        <v>4</v>
      </c>
      <c r="G1488" s="7">
        <f>IF(U1488&gt;0,RANK(U1488,(R1488:T1488,U1488:AI1488)),0)</f>
        <v>1</v>
      </c>
      <c r="H1488" s="7">
        <f t="shared" si="858"/>
        <v>2</v>
      </c>
      <c r="I1488" s="49">
        <f t="shared" si="859"/>
        <v>59</v>
      </c>
      <c r="J1488" s="177">
        <f t="shared" si="873"/>
        <v>8.2633053221288513E-2</v>
      </c>
      <c r="K1488" s="2"/>
      <c r="L1488" s="2">
        <f t="shared" si="860"/>
        <v>5.3221288515406161E-2</v>
      </c>
      <c r="M1488" s="2">
        <f t="shared" si="861"/>
        <v>1.4005602240896359E-3</v>
      </c>
      <c r="N1488" s="2">
        <f t="shared" si="862"/>
        <v>4.6218487394957986E-2</v>
      </c>
      <c r="O1488" s="2">
        <f t="shared" si="872"/>
        <v>0.48039215686274511</v>
      </c>
      <c r="P1488" s="2">
        <f t="shared" si="863"/>
        <v>0.39775910364145656</v>
      </c>
      <c r="Q1488" s="2">
        <f t="shared" si="856"/>
        <v>2.1008403361344463E-2</v>
      </c>
      <c r="R1488" s="1">
        <v>38</v>
      </c>
      <c r="S1488" s="1">
        <v>1</v>
      </c>
      <c r="T1488" s="1">
        <v>33</v>
      </c>
      <c r="U1488" s="1">
        <v>343</v>
      </c>
      <c r="V1488" s="1">
        <v>284</v>
      </c>
      <c r="W1488" s="1">
        <v>9</v>
      </c>
      <c r="X1488" s="1">
        <v>0</v>
      </c>
      <c r="Y1488" s="1">
        <v>0</v>
      </c>
      <c r="Z1488" s="1">
        <v>3</v>
      </c>
      <c r="AA1488" s="1">
        <v>2</v>
      </c>
      <c r="AD1488" s="1">
        <v>1</v>
      </c>
      <c r="AF1488" s="1">
        <v>0</v>
      </c>
      <c r="AI1488" s="1">
        <v>0</v>
      </c>
      <c r="AK1488" s="7">
        <f t="shared" si="864"/>
        <v>5</v>
      </c>
      <c r="AL1488" s="7">
        <f t="shared" si="865"/>
        <v>0</v>
      </c>
      <c r="AM1488" s="7">
        <f t="shared" si="866"/>
        <v>0</v>
      </c>
      <c r="AN1488" s="2">
        <f t="shared" si="867"/>
        <v>1.2605042016806723E-2</v>
      </c>
      <c r="AO1488" s="2">
        <f t="shared" si="868"/>
        <v>0</v>
      </c>
      <c r="AP1488" s="2">
        <f t="shared" si="869"/>
        <v>0</v>
      </c>
      <c r="AR1488" t="str">
        <f t="shared" si="870"/>
        <v>Washington</v>
      </c>
      <c r="AS1488" t="s">
        <v>860</v>
      </c>
      <c r="AT1488" s="184"/>
      <c r="AV1488" s="97">
        <v>37</v>
      </c>
      <c r="AW1488" s="99">
        <v>187</v>
      </c>
      <c r="AX1488" s="105">
        <f t="shared" si="871"/>
        <v>37187</v>
      </c>
      <c r="AZ1488" s="7" t="s">
        <v>2951</v>
      </c>
      <c r="BA1488" t="s">
        <v>3184</v>
      </c>
    </row>
    <row r="1489" spans="1:53" ht="13" hidden="1" customHeight="1" outlineLevel="1">
      <c r="A1489" t="s">
        <v>1710</v>
      </c>
      <c r="B1489" t="s">
        <v>860</v>
      </c>
      <c r="C1489" s="1">
        <f t="shared" si="857"/>
        <v>7438</v>
      </c>
      <c r="D1489" s="7">
        <f>IF(R1489&gt;0,RANK(R1489,(R1489:T1489,U1489:AI1489)),0)</f>
        <v>3</v>
      </c>
      <c r="E1489" s="7">
        <f>IF(S1489&gt;0,RANK(S1489,(R1489:T1489,U1489:AI1489)),0)</f>
        <v>9</v>
      </c>
      <c r="F1489" s="7">
        <f>IF(T1489&gt;0,RANK(T1489,(R1489:T1489,U1489:AI1489)),0)</f>
        <v>4</v>
      </c>
      <c r="G1489" s="7">
        <f>IF(U1489&gt;0,RANK(U1489,(R1489:T1489,U1489:AI1489)),0)</f>
        <v>1</v>
      </c>
      <c r="H1489" s="7">
        <f t="shared" si="858"/>
        <v>2</v>
      </c>
      <c r="I1489" s="49">
        <f t="shared" si="859"/>
        <v>392</v>
      </c>
      <c r="J1489" s="177">
        <f t="shared" si="873"/>
        <v>5.2702339338531863E-2</v>
      </c>
      <c r="K1489" s="2"/>
      <c r="L1489" s="2">
        <f t="shared" si="860"/>
        <v>0.14600699112664695</v>
      </c>
      <c r="M1489" s="2">
        <f t="shared" si="861"/>
        <v>4.0333422963162143E-3</v>
      </c>
      <c r="N1489" s="2">
        <f t="shared" si="862"/>
        <v>0.12705028233396073</v>
      </c>
      <c r="O1489" s="2">
        <f t="shared" si="872"/>
        <v>0.37120193600430224</v>
      </c>
      <c r="P1489" s="2">
        <f t="shared" si="863"/>
        <v>0.31849959666577038</v>
      </c>
      <c r="Q1489" s="2">
        <f t="shared" si="856"/>
        <v>3.3207851573003433E-2</v>
      </c>
      <c r="R1489" s="1">
        <v>1086</v>
      </c>
      <c r="S1489" s="1">
        <v>30</v>
      </c>
      <c r="T1489" s="1">
        <v>945</v>
      </c>
      <c r="U1489" s="1">
        <v>2761</v>
      </c>
      <c r="V1489" s="1">
        <v>2369</v>
      </c>
      <c r="W1489" s="1">
        <v>97</v>
      </c>
      <c r="X1489" s="1">
        <v>10</v>
      </c>
      <c r="Y1489" s="1">
        <v>11</v>
      </c>
      <c r="Z1489" s="1">
        <v>41</v>
      </c>
      <c r="AA1489" s="1">
        <v>52</v>
      </c>
      <c r="AD1489" s="1">
        <v>31</v>
      </c>
      <c r="AF1489" s="1">
        <v>4</v>
      </c>
      <c r="AI1489" s="1">
        <v>1</v>
      </c>
      <c r="AK1489" s="7">
        <f t="shared" si="864"/>
        <v>5</v>
      </c>
      <c r="AL1489" s="7">
        <f t="shared" si="865"/>
        <v>10</v>
      </c>
      <c r="AM1489" s="7">
        <f t="shared" si="866"/>
        <v>9</v>
      </c>
      <c r="AN1489" s="2">
        <f t="shared" si="867"/>
        <v>1.3041140091422425E-2</v>
      </c>
      <c r="AO1489" s="2">
        <f t="shared" si="868"/>
        <v>1.3444474321054048E-3</v>
      </c>
      <c r="AP1489" s="2">
        <f t="shared" si="869"/>
        <v>1.4788921753159452E-3</v>
      </c>
      <c r="AR1489" t="str">
        <f t="shared" si="870"/>
        <v>Watauga</v>
      </c>
      <c r="AS1489" t="s">
        <v>860</v>
      </c>
      <c r="AT1489" s="184">
        <v>5</v>
      </c>
      <c r="AV1489" s="97">
        <v>37</v>
      </c>
      <c r="AW1489" s="99">
        <v>189</v>
      </c>
      <c r="AX1489" s="105">
        <f t="shared" si="871"/>
        <v>37189</v>
      </c>
      <c r="AZ1489" s="7" t="s">
        <v>2951</v>
      </c>
      <c r="BA1489" t="s">
        <v>3184</v>
      </c>
    </row>
    <row r="1490" spans="1:53" ht="13" hidden="1" customHeight="1" outlineLevel="1">
      <c r="A1490" t="s">
        <v>2146</v>
      </c>
      <c r="B1490" t="s">
        <v>860</v>
      </c>
      <c r="C1490" s="1">
        <f t="shared" si="857"/>
        <v>11720</v>
      </c>
      <c r="D1490" s="7">
        <f>IF(R1490&gt;0,RANK(R1490,(R1490:T1490,U1490:AI1490)),0)</f>
        <v>3</v>
      </c>
      <c r="E1490" s="7">
        <f>IF(S1490&gt;0,RANK(S1490,(R1490:T1490,U1490:AI1490)),0)</f>
        <v>7</v>
      </c>
      <c r="F1490" s="7">
        <f>IF(T1490&gt;0,RANK(T1490,(R1490:T1490,U1490:AI1490)),0)</f>
        <v>4</v>
      </c>
      <c r="G1490" s="7">
        <f>IF(U1490&gt;0,RANK(U1490,(R1490:T1490,U1490:AI1490)),0)</f>
        <v>2</v>
      </c>
      <c r="H1490" s="7">
        <f t="shared" si="858"/>
        <v>1</v>
      </c>
      <c r="I1490" s="49">
        <f t="shared" si="859"/>
        <v>35</v>
      </c>
      <c r="J1490" s="177">
        <f t="shared" si="873"/>
        <v>2.9863481228668944E-3</v>
      </c>
      <c r="K1490" s="2"/>
      <c r="L1490" s="2">
        <f t="shared" si="860"/>
        <v>6.4249146757679176E-2</v>
      </c>
      <c r="M1490" s="2">
        <f t="shared" si="861"/>
        <v>3.1569965870307166E-3</v>
      </c>
      <c r="N1490" s="2">
        <f t="shared" si="862"/>
        <v>6.2969283276450516E-2</v>
      </c>
      <c r="O1490" s="2">
        <f t="shared" si="872"/>
        <v>0.42167235494880545</v>
      </c>
      <c r="P1490" s="2">
        <f t="shared" si="863"/>
        <v>0.42465870307167236</v>
      </c>
      <c r="Q1490" s="2">
        <f t="shared" si="856"/>
        <v>2.3293515358361883E-2</v>
      </c>
      <c r="R1490" s="1">
        <v>753</v>
      </c>
      <c r="S1490" s="1">
        <v>37</v>
      </c>
      <c r="T1490" s="1">
        <v>738</v>
      </c>
      <c r="U1490" s="1">
        <v>4942</v>
      </c>
      <c r="V1490" s="1">
        <v>4977</v>
      </c>
      <c r="W1490" s="1">
        <v>126</v>
      </c>
      <c r="X1490" s="1">
        <v>6</v>
      </c>
      <c r="Y1490" s="1">
        <v>11</v>
      </c>
      <c r="Z1490" s="1">
        <v>24</v>
      </c>
      <c r="AA1490" s="1">
        <v>68</v>
      </c>
      <c r="AD1490" s="1">
        <v>24</v>
      </c>
      <c r="AF1490" s="1">
        <v>10</v>
      </c>
      <c r="AI1490" s="1">
        <v>4</v>
      </c>
      <c r="AK1490" s="7">
        <f t="shared" si="864"/>
        <v>5</v>
      </c>
      <c r="AL1490" s="7">
        <f t="shared" si="865"/>
        <v>10</v>
      </c>
      <c r="AM1490" s="7">
        <f t="shared" si="866"/>
        <v>9</v>
      </c>
      <c r="AN1490" s="2">
        <f t="shared" si="867"/>
        <v>1.0750853242320819E-2</v>
      </c>
      <c r="AO1490" s="2">
        <f t="shared" si="868"/>
        <v>5.1194539249146758E-4</v>
      </c>
      <c r="AP1490" s="2">
        <f t="shared" si="869"/>
        <v>9.3856655290102385E-4</v>
      </c>
      <c r="AR1490" t="str">
        <f t="shared" si="870"/>
        <v>Wayne</v>
      </c>
      <c r="AS1490" t="s">
        <v>860</v>
      </c>
      <c r="AT1490" s="184"/>
      <c r="AV1490" s="97">
        <v>37</v>
      </c>
      <c r="AW1490" s="99">
        <v>191</v>
      </c>
      <c r="AX1490" s="105">
        <f t="shared" si="871"/>
        <v>37191</v>
      </c>
      <c r="AZ1490" s="7" t="s">
        <v>2951</v>
      </c>
      <c r="BA1490" t="s">
        <v>3184</v>
      </c>
    </row>
    <row r="1491" spans="1:53" ht="13" hidden="1" customHeight="1" outlineLevel="1">
      <c r="A1491" t="s">
        <v>946</v>
      </c>
      <c r="B1491" t="s">
        <v>860</v>
      </c>
      <c r="C1491" s="1">
        <f t="shared" si="857"/>
        <v>12685</v>
      </c>
      <c r="D1491" s="7">
        <f>IF(R1491&gt;0,RANK(R1491,(R1491:T1491,U1491:AI1491)),0)</f>
        <v>3</v>
      </c>
      <c r="E1491" s="7">
        <f>IF(S1491&gt;0,RANK(S1491,(R1491:T1491,U1491:AI1491)),0)</f>
        <v>8</v>
      </c>
      <c r="F1491" s="7">
        <f>IF(T1491&gt;0,RANK(T1491,(R1491:T1491,U1491:AI1491)),0)</f>
        <v>4</v>
      </c>
      <c r="G1491" s="7">
        <f>IF(U1491&gt;0,RANK(U1491,(R1491:T1491,U1491:AI1491)),0)</f>
        <v>2</v>
      </c>
      <c r="H1491" s="7">
        <f t="shared" si="858"/>
        <v>1</v>
      </c>
      <c r="I1491" s="49">
        <f t="shared" si="859"/>
        <v>1166</v>
      </c>
      <c r="J1491" s="177">
        <f t="shared" si="873"/>
        <v>9.1919590067008283E-2</v>
      </c>
      <c r="K1491" s="2"/>
      <c r="L1491" s="2">
        <f t="shared" si="860"/>
        <v>8.198659834450138E-2</v>
      </c>
      <c r="M1491" s="2">
        <f t="shared" si="861"/>
        <v>3.7051635790303506E-3</v>
      </c>
      <c r="N1491" s="2">
        <f t="shared" si="862"/>
        <v>5.0926290894757587E-2</v>
      </c>
      <c r="O1491" s="2">
        <f t="shared" si="872"/>
        <v>0.37445802128498229</v>
      </c>
      <c r="P1491" s="2">
        <f t="shared" si="863"/>
        <v>0.46637761135199052</v>
      </c>
      <c r="Q1491" s="2">
        <f t="shared" si="856"/>
        <v>2.2546314544737767E-2</v>
      </c>
      <c r="R1491" s="1">
        <v>1040</v>
      </c>
      <c r="S1491" s="1">
        <v>47</v>
      </c>
      <c r="T1491" s="1">
        <v>646</v>
      </c>
      <c r="U1491" s="1">
        <v>4750</v>
      </c>
      <c r="V1491" s="1">
        <v>5916</v>
      </c>
      <c r="W1491" s="1">
        <v>104</v>
      </c>
      <c r="X1491" s="1">
        <v>5</v>
      </c>
      <c r="Y1491" s="1">
        <v>17</v>
      </c>
      <c r="Z1491" s="1">
        <v>24</v>
      </c>
      <c r="AA1491" s="1">
        <v>73</v>
      </c>
      <c r="AD1491" s="1">
        <v>50</v>
      </c>
      <c r="AF1491" s="1">
        <v>8</v>
      </c>
      <c r="AI1491" s="1">
        <v>5</v>
      </c>
      <c r="AK1491" s="7">
        <f t="shared" si="864"/>
        <v>5</v>
      </c>
      <c r="AL1491" s="7">
        <f t="shared" si="865"/>
        <v>10</v>
      </c>
      <c r="AM1491" s="7">
        <f t="shared" si="866"/>
        <v>9</v>
      </c>
      <c r="AN1491" s="2">
        <f t="shared" si="867"/>
        <v>8.198659834450138E-3</v>
      </c>
      <c r="AO1491" s="2">
        <f t="shared" si="868"/>
        <v>3.9416633819471815E-4</v>
      </c>
      <c r="AP1491" s="2">
        <f t="shared" si="869"/>
        <v>1.3401655498620417E-3</v>
      </c>
      <c r="AR1491" t="str">
        <f t="shared" si="870"/>
        <v>Wilkes</v>
      </c>
      <c r="AS1491" t="s">
        <v>860</v>
      </c>
      <c r="AT1491" s="184">
        <v>5</v>
      </c>
      <c r="AV1491" s="97">
        <v>37</v>
      </c>
      <c r="AW1491" s="99">
        <v>193</v>
      </c>
      <c r="AX1491" s="105">
        <f>AV1491*1000+AW1491</f>
        <v>37193</v>
      </c>
      <c r="AZ1491" s="7" t="s">
        <v>2951</v>
      </c>
      <c r="BA1491" t="s">
        <v>3184</v>
      </c>
    </row>
    <row r="1492" spans="1:53" ht="13" hidden="1" customHeight="1" outlineLevel="1">
      <c r="A1492" t="s">
        <v>261</v>
      </c>
      <c r="B1492" t="s">
        <v>860</v>
      </c>
      <c r="C1492" s="1">
        <f t="shared" si="857"/>
        <v>7698</v>
      </c>
      <c r="D1492" s="7">
        <f>IF(R1492&gt;0,RANK(R1492,(R1492:T1492,U1492:AI1492)),0)</f>
        <v>3</v>
      </c>
      <c r="E1492" s="7">
        <f>IF(S1492&gt;0,RANK(S1492,(R1492:T1492,U1492:AI1492)),0)</f>
        <v>7</v>
      </c>
      <c r="F1492" s="7">
        <f>IF(T1492&gt;0,RANK(T1492,(R1492:T1492,U1492:AI1492)),0)</f>
        <v>4</v>
      </c>
      <c r="G1492" s="7">
        <f>IF(U1492&gt;0,RANK(U1492,(R1492:T1492,U1492:AI1492)),0)</f>
        <v>1</v>
      </c>
      <c r="H1492" s="7">
        <f t="shared" si="858"/>
        <v>2</v>
      </c>
      <c r="I1492" s="49">
        <f t="shared" si="859"/>
        <v>252</v>
      </c>
      <c r="J1492" s="177">
        <f t="shared" si="873"/>
        <v>3.2735775526110678E-2</v>
      </c>
      <c r="K1492" s="2"/>
      <c r="L1492" s="2">
        <f t="shared" si="860"/>
        <v>7.300597557807223E-2</v>
      </c>
      <c r="M1492" s="2">
        <f t="shared" si="861"/>
        <v>3.6373083917900753E-3</v>
      </c>
      <c r="N1492" s="2">
        <f t="shared" si="862"/>
        <v>5.4040010392309691E-2</v>
      </c>
      <c r="O1492" s="2">
        <f t="shared" si="872"/>
        <v>0.4418030657313588</v>
      </c>
      <c r="P1492" s="2">
        <f t="shared" si="863"/>
        <v>0.40906729020524812</v>
      </c>
      <c r="Q1492" s="2">
        <f t="shared" si="856"/>
        <v>1.844634970122111E-2</v>
      </c>
      <c r="R1492" s="1">
        <v>562</v>
      </c>
      <c r="S1492" s="1">
        <v>28</v>
      </c>
      <c r="T1492" s="1">
        <v>416</v>
      </c>
      <c r="U1492" s="1">
        <v>3401</v>
      </c>
      <c r="V1492" s="1">
        <v>3149</v>
      </c>
      <c r="W1492" s="1">
        <v>62</v>
      </c>
      <c r="X1492" s="1">
        <v>6</v>
      </c>
      <c r="Y1492" s="1">
        <v>11</v>
      </c>
      <c r="Z1492" s="1">
        <v>8</v>
      </c>
      <c r="AA1492" s="1">
        <v>40</v>
      </c>
      <c r="AD1492" s="1">
        <v>11</v>
      </c>
      <c r="AF1492" s="1">
        <v>3</v>
      </c>
      <c r="AI1492" s="1">
        <v>1</v>
      </c>
      <c r="AK1492" s="7">
        <f t="shared" si="864"/>
        <v>5</v>
      </c>
      <c r="AL1492" s="7">
        <f t="shared" si="865"/>
        <v>10</v>
      </c>
      <c r="AM1492" s="7">
        <f t="shared" si="866"/>
        <v>8</v>
      </c>
      <c r="AN1492" s="2">
        <f t="shared" si="867"/>
        <v>8.0540400103923104E-3</v>
      </c>
      <c r="AO1492" s="2">
        <f t="shared" si="868"/>
        <v>7.7942322681215901E-4</v>
      </c>
      <c r="AP1492" s="2">
        <f t="shared" si="869"/>
        <v>1.4289425824889582E-3</v>
      </c>
      <c r="AR1492" t="str">
        <f t="shared" si="870"/>
        <v>Wilson</v>
      </c>
      <c r="AS1492" t="s">
        <v>860</v>
      </c>
      <c r="AT1492" s="184"/>
      <c r="AV1492" s="97">
        <v>37</v>
      </c>
      <c r="AW1492" s="99">
        <v>195</v>
      </c>
      <c r="AX1492" s="105">
        <f>AV1492*1000+AW1492</f>
        <v>37195</v>
      </c>
      <c r="AZ1492" s="7" t="s">
        <v>2951</v>
      </c>
      <c r="BA1492" t="s">
        <v>3184</v>
      </c>
    </row>
    <row r="1493" spans="1:53" ht="13" hidden="1" customHeight="1" outlineLevel="1">
      <c r="A1493" t="s">
        <v>3104</v>
      </c>
      <c r="B1493" t="s">
        <v>860</v>
      </c>
      <c r="C1493" s="1">
        <f t="shared" si="857"/>
        <v>7785</v>
      </c>
      <c r="D1493" s="7">
        <f>IF(R1493&gt;0,RANK(R1493,(R1493:T1493,U1493:AI1493)),0)</f>
        <v>3</v>
      </c>
      <c r="E1493" s="7">
        <f>IF(S1493&gt;0,RANK(S1493,(R1493:T1493,U1493:AI1493)),0)</f>
        <v>7</v>
      </c>
      <c r="F1493" s="7">
        <f>IF(T1493&gt;0,RANK(T1493,(R1493:T1493,U1493:AI1493)),0)</f>
        <v>4</v>
      </c>
      <c r="G1493" s="7">
        <f>IF(U1493&gt;0,RANK(U1493,(R1493:T1493,U1493:AI1493)),0)</f>
        <v>2</v>
      </c>
      <c r="H1493" s="7">
        <f t="shared" si="858"/>
        <v>1</v>
      </c>
      <c r="I1493" s="49">
        <f t="shared" si="859"/>
        <v>256</v>
      </c>
      <c r="J1493" s="177">
        <f t="shared" si="873"/>
        <v>3.2883750802825948E-2</v>
      </c>
      <c r="K1493" s="2"/>
      <c r="L1493" s="2">
        <f t="shared" si="860"/>
        <v>8.2337829158638409E-2</v>
      </c>
      <c r="M1493" s="2">
        <f t="shared" si="861"/>
        <v>3.9820166987797048E-3</v>
      </c>
      <c r="N1493" s="2">
        <f t="shared" si="862"/>
        <v>3.6608863198458574E-2</v>
      </c>
      <c r="O1493" s="2">
        <f t="shared" si="872"/>
        <v>0.40989081567116248</v>
      </c>
      <c r="P1493" s="2">
        <f t="shared" si="863"/>
        <v>0.44277456647398844</v>
      </c>
      <c r="Q1493" s="2">
        <f t="shared" si="856"/>
        <v>2.4405908798972364E-2</v>
      </c>
      <c r="R1493" s="1">
        <v>641</v>
      </c>
      <c r="S1493" s="1">
        <v>31</v>
      </c>
      <c r="T1493" s="1">
        <v>285</v>
      </c>
      <c r="U1493" s="1">
        <v>3191</v>
      </c>
      <c r="V1493" s="1">
        <v>3447</v>
      </c>
      <c r="W1493" s="1">
        <v>74</v>
      </c>
      <c r="X1493" s="1">
        <v>4</v>
      </c>
      <c r="Y1493" s="1">
        <v>10</v>
      </c>
      <c r="Z1493" s="1">
        <v>17</v>
      </c>
      <c r="AA1493" s="1">
        <v>55</v>
      </c>
      <c r="AD1493" s="1">
        <v>25</v>
      </c>
      <c r="AF1493" s="1">
        <v>5</v>
      </c>
      <c r="AI1493" s="1">
        <v>0</v>
      </c>
      <c r="AK1493" s="7">
        <f t="shared" si="864"/>
        <v>5</v>
      </c>
      <c r="AL1493" s="7">
        <f t="shared" si="865"/>
        <v>10</v>
      </c>
      <c r="AM1493" s="7">
        <f t="shared" si="866"/>
        <v>9</v>
      </c>
      <c r="AN1493" s="2">
        <f t="shared" si="867"/>
        <v>9.5054592164418757E-3</v>
      </c>
      <c r="AO1493" s="2">
        <f t="shared" si="868"/>
        <v>5.1380860629415544E-4</v>
      </c>
      <c r="AP1493" s="2">
        <f t="shared" si="869"/>
        <v>1.2845215157353885E-3</v>
      </c>
      <c r="AR1493" t="str">
        <f t="shared" si="870"/>
        <v>Yadkin</v>
      </c>
      <c r="AS1493" t="s">
        <v>860</v>
      </c>
      <c r="AT1493" s="184">
        <v>5</v>
      </c>
      <c r="AV1493" s="97">
        <v>37</v>
      </c>
      <c r="AW1493" s="99">
        <v>197</v>
      </c>
      <c r="AX1493" s="105">
        <f>AV1493*1000+AW1493</f>
        <v>37197</v>
      </c>
      <c r="AZ1493" s="7" t="s">
        <v>2951</v>
      </c>
      <c r="BA1493" t="s">
        <v>3184</v>
      </c>
    </row>
    <row r="1494" spans="1:53" ht="13" hidden="1" customHeight="1" outlineLevel="1">
      <c r="A1494" t="s">
        <v>746</v>
      </c>
      <c r="B1494" t="s">
        <v>860</v>
      </c>
      <c r="C1494" s="1">
        <f t="shared" si="857"/>
        <v>2913</v>
      </c>
      <c r="D1494" s="7">
        <f>IF(R1494&gt;0,RANK(R1494,(R1494:T1494,U1494:AI1494)),0)</f>
        <v>3</v>
      </c>
      <c r="E1494" s="7">
        <f>IF(S1494&gt;0,RANK(S1494,(R1494:T1494,U1494:AI1494)),0)</f>
        <v>8</v>
      </c>
      <c r="F1494" s="7">
        <f>IF(T1494&gt;0,RANK(T1494,(R1494:T1494,U1494:AI1494)),0)</f>
        <v>4</v>
      </c>
      <c r="G1494" s="7">
        <f>IF(U1494&gt;0,RANK(U1494,(R1494:T1494,U1494:AI1494)),0)</f>
        <v>2</v>
      </c>
      <c r="H1494" s="7">
        <f t="shared" si="858"/>
        <v>1</v>
      </c>
      <c r="I1494" s="49">
        <f t="shared" si="859"/>
        <v>27</v>
      </c>
      <c r="J1494" s="177">
        <f t="shared" si="873"/>
        <v>9.2687950566426366E-3</v>
      </c>
      <c r="K1494" s="2"/>
      <c r="L1494" s="2">
        <f t="shared" si="860"/>
        <v>9.7837281153450056E-2</v>
      </c>
      <c r="M1494" s="2">
        <f t="shared" si="861"/>
        <v>5.4926192928252664E-3</v>
      </c>
      <c r="N1494" s="2">
        <f t="shared" si="862"/>
        <v>5.6985925163062133E-2</v>
      </c>
      <c r="O1494" s="2">
        <f t="shared" si="872"/>
        <v>0.39855818743563337</v>
      </c>
      <c r="P1494" s="2">
        <f t="shared" si="863"/>
        <v>0.407826982492276</v>
      </c>
      <c r="Q1494" s="2">
        <f t="shared" ref="Q1494:Q1557" si="874">IF(C1494=0,"-",(1-L1494-M1494-N1494-O1494-P1494))</f>
        <v>3.329900446275319E-2</v>
      </c>
      <c r="R1494" s="1">
        <v>285</v>
      </c>
      <c r="S1494" s="1">
        <v>16</v>
      </c>
      <c r="T1494" s="1">
        <v>166</v>
      </c>
      <c r="U1494" s="1">
        <v>1161</v>
      </c>
      <c r="V1494" s="1">
        <v>1188</v>
      </c>
      <c r="W1494" s="1">
        <v>36</v>
      </c>
      <c r="X1494" s="1">
        <v>1</v>
      </c>
      <c r="Y1494" s="1">
        <v>2</v>
      </c>
      <c r="Z1494" s="1">
        <v>8</v>
      </c>
      <c r="AA1494" s="1">
        <v>29</v>
      </c>
      <c r="AD1494" s="1">
        <v>21</v>
      </c>
      <c r="AF1494" s="1">
        <v>0</v>
      </c>
      <c r="AI1494" s="1">
        <v>0</v>
      </c>
      <c r="AK1494" s="7">
        <f t="shared" si="864"/>
        <v>5</v>
      </c>
      <c r="AL1494" s="7">
        <f t="shared" si="865"/>
        <v>10</v>
      </c>
      <c r="AM1494" s="7">
        <f t="shared" si="866"/>
        <v>9</v>
      </c>
      <c r="AN1494" s="2">
        <f t="shared" si="867"/>
        <v>1.2358393408856848E-2</v>
      </c>
      <c r="AO1494" s="2">
        <f t="shared" si="868"/>
        <v>3.4328870580157915E-4</v>
      </c>
      <c r="AP1494" s="2">
        <f t="shared" si="869"/>
        <v>6.865774116031583E-4</v>
      </c>
      <c r="AR1494" t="str">
        <f t="shared" si="870"/>
        <v>Yancey</v>
      </c>
      <c r="AS1494" t="s">
        <v>860</v>
      </c>
      <c r="AT1494" s="184">
        <v>11</v>
      </c>
      <c r="AV1494" s="97">
        <v>37</v>
      </c>
      <c r="AW1494" s="99">
        <v>199</v>
      </c>
      <c r="AX1494" s="105">
        <f>AV1494*1000+AW1494</f>
        <v>37199</v>
      </c>
      <c r="AZ1494" s="7" t="s">
        <v>2951</v>
      </c>
      <c r="BA1494" t="s">
        <v>3184</v>
      </c>
    </row>
    <row r="1495" spans="1:53" collapsed="1">
      <c r="A1495" t="s">
        <v>2118</v>
      </c>
      <c r="B1495" t="s">
        <v>1105</v>
      </c>
      <c r="C1495" s="1">
        <f t="shared" si="857"/>
        <v>1149530</v>
      </c>
      <c r="D1495" s="7">
        <f>IF(R1495&gt;0,RANK(R1495,(R1495:T1495,U1495:AI1495)),0)</f>
        <v>3</v>
      </c>
      <c r="E1495" s="7">
        <f>IF(S1495&gt;0,RANK(S1495,(R1495:T1495,U1495:AI1495)),0)</f>
        <v>7</v>
      </c>
      <c r="F1495" s="7">
        <f>IF(T1495&gt;0,RANK(T1495,(R1495:T1495,U1495:AI1495)),0)</f>
        <v>4</v>
      </c>
      <c r="G1495" s="7">
        <f>IF(U1495&gt;0,RANK(U1495,(R1495:T1495,U1495:AI1495)),0)</f>
        <v>2</v>
      </c>
      <c r="H1495" s="7">
        <f t="shared" si="858"/>
        <v>1</v>
      </c>
      <c r="I1495" s="49">
        <f t="shared" si="859"/>
        <v>39792</v>
      </c>
      <c r="J1495" s="177">
        <f t="shared" si="873"/>
        <v>3.4615886492740514E-2</v>
      </c>
      <c r="K1495" s="2"/>
      <c r="L1495" s="2">
        <f t="shared" si="860"/>
        <v>0.12671178655624474</v>
      </c>
      <c r="M1495" s="2">
        <f t="shared" si="861"/>
        <v>3.3866014806051168E-3</v>
      </c>
      <c r="N1495" s="2">
        <f t="shared" si="862"/>
        <v>7.7342044139778868E-2</v>
      </c>
      <c r="O1495" s="2">
        <f t="shared" si="872"/>
        <v>0.36764677737858081</v>
      </c>
      <c r="P1495" s="2">
        <f t="shared" si="863"/>
        <v>0.40226266387132131</v>
      </c>
      <c r="Q1495" s="2">
        <f t="shared" si="874"/>
        <v>2.2650126573469209E-2</v>
      </c>
      <c r="R1495" s="1">
        <f t="shared" ref="R1495:AA1495" si="875">SUM(R1395:R1494)</f>
        <v>145659</v>
      </c>
      <c r="S1495" s="1">
        <f t="shared" si="875"/>
        <v>3893</v>
      </c>
      <c r="T1495" s="1">
        <f t="shared" si="875"/>
        <v>88907</v>
      </c>
      <c r="U1495" s="1">
        <f t="shared" si="875"/>
        <v>422621</v>
      </c>
      <c r="V1495" s="1">
        <f t="shared" si="875"/>
        <v>462413</v>
      </c>
      <c r="W1495" s="1">
        <f t="shared" si="875"/>
        <v>11019</v>
      </c>
      <c r="X1495" s="1">
        <f t="shared" si="875"/>
        <v>929</v>
      </c>
      <c r="Y1495" s="1">
        <f t="shared" si="875"/>
        <v>1256</v>
      </c>
      <c r="Z1495" s="1">
        <f t="shared" si="875"/>
        <v>2753</v>
      </c>
      <c r="AA1495" s="1">
        <f t="shared" si="875"/>
        <v>6081</v>
      </c>
      <c r="AD1495" s="1">
        <f>SUM(AD1395:AD1494)</f>
        <v>3071</v>
      </c>
      <c r="AF1495" s="1">
        <f>SUM(AF1395:AF1494)</f>
        <v>663</v>
      </c>
      <c r="AI1495" s="1">
        <f>SUM(AI1395:AI1494)</f>
        <v>265</v>
      </c>
      <c r="AK1495" s="7">
        <f t="shared" si="864"/>
        <v>5</v>
      </c>
      <c r="AL1495" s="7">
        <f t="shared" si="865"/>
        <v>10</v>
      </c>
      <c r="AM1495" s="7">
        <f t="shared" si="866"/>
        <v>9</v>
      </c>
      <c r="AN1495" s="2">
        <f t="shared" si="867"/>
        <v>9.585656746670378E-3</v>
      </c>
      <c r="AO1495" s="2">
        <f t="shared" si="868"/>
        <v>8.0815637695405953E-4</v>
      </c>
      <c r="AP1495" s="2">
        <f t="shared" si="869"/>
        <v>1.0926204622758867E-3</v>
      </c>
      <c r="AR1495" t="str">
        <f t="shared" si="870"/>
        <v>North Carolina</v>
      </c>
      <c r="AS1495" t="s">
        <v>1105</v>
      </c>
      <c r="AT1495" s="184"/>
      <c r="AV1495" s="97">
        <v>37</v>
      </c>
      <c r="AW1495" s="99"/>
      <c r="AX1495" s="97">
        <v>37</v>
      </c>
      <c r="AZ1495" s="7" t="s">
        <v>1619</v>
      </c>
      <c r="BA1495" t="s">
        <v>3184</v>
      </c>
    </row>
    <row r="1496" spans="1:53">
      <c r="C1496" s="1"/>
      <c r="E1496" s="7"/>
      <c r="F1496" s="7"/>
      <c r="G1496" s="7"/>
      <c r="H1496" s="7"/>
      <c r="I1496" s="49"/>
      <c r="J1496" s="177"/>
      <c r="K1496" s="2"/>
      <c r="AK1496" s="7"/>
      <c r="AL1496" s="7"/>
      <c r="AM1496" s="7"/>
      <c r="AT1496" s="184"/>
      <c r="AV1496" s="97"/>
      <c r="AW1496" s="99"/>
    </row>
    <row r="1497" spans="1:53" hidden="1" outlineLevel="1">
      <c r="A1497" t="s">
        <v>632</v>
      </c>
      <c r="B1497" t="s">
        <v>2491</v>
      </c>
      <c r="C1497" s="1">
        <f t="shared" ref="C1497:C1528" si="876">SUM(R1497:AI1497)</f>
        <v>5459</v>
      </c>
      <c r="D1497" s="7">
        <f>IF(R1497&gt;0,RANK(R1497,(R1497:T1497,U1497:AI1497)),0)</f>
        <v>2</v>
      </c>
      <c r="E1497" s="7">
        <f>IF(S1497&gt;0,RANK(S1497,(R1497:T1497,U1497:AI1497)),0)</f>
        <v>6</v>
      </c>
      <c r="F1497" s="7">
        <f>IF(T1497&gt;0,RANK(T1497,(R1497:T1497,U1497:AI1497)),0)</f>
        <v>4</v>
      </c>
      <c r="G1497" s="7">
        <f>IF(U1497&gt;0,RANK(U1497,(R1497:T1497,U1497:AI1497)),0)</f>
        <v>3</v>
      </c>
      <c r="H1497" s="7">
        <f t="shared" ref="H1497:H1528" si="877">IF(V1497&gt;0,RANK(V1497,(R1497:AB1497)),0)</f>
        <v>1</v>
      </c>
      <c r="I1497" s="49">
        <f t="shared" ref="I1497:I1528" si="878">MAX(R1497:AA1497)-LARGE(R1497:AA1497,2)</f>
        <v>891</v>
      </c>
      <c r="J1497" s="177">
        <f t="shared" ref="J1497:J1539" si="879">I1497/C1497</f>
        <v>0.16321670635647553</v>
      </c>
      <c r="K1497" s="2"/>
      <c r="L1497" s="2">
        <f t="shared" ref="L1497:L1528" si="880">IF($C1497=0,"-",R1497/$C1497)</f>
        <v>0.3194724308481407</v>
      </c>
      <c r="M1497" s="2">
        <f t="shared" ref="M1497:M1528" si="881">IF($C1497=0,"-",S1497/$C1497)</f>
        <v>4.3964095988276242E-3</v>
      </c>
      <c r="N1497" s="2">
        <f t="shared" ref="N1497:N1528" si="882">IF($C1497=0,"-",T1497/$C1497)</f>
        <v>1.4288331196189778E-2</v>
      </c>
      <c r="O1497" s="2">
        <f t="shared" ref="O1497:O1536" si="883">IF($C1497=0,"-",U1497/$C1497)</f>
        <v>0.15753801062465653</v>
      </c>
      <c r="P1497" s="2">
        <f t="shared" ref="P1497:P1528" si="884">IF($C1497=0,"-",V1497/$C1497)</f>
        <v>0.4826891372046162</v>
      </c>
      <c r="Q1497" s="2">
        <f t="shared" si="874"/>
        <v>2.1615680527569181E-2</v>
      </c>
      <c r="R1497" s="1">
        <v>1744</v>
      </c>
      <c r="S1497" s="1">
        <v>24</v>
      </c>
      <c r="T1497" s="1">
        <v>78</v>
      </c>
      <c r="U1497" s="1">
        <v>860</v>
      </c>
      <c r="V1497" s="1">
        <v>2635</v>
      </c>
      <c r="W1497" s="1">
        <v>77</v>
      </c>
      <c r="X1497" s="1">
        <v>5</v>
      </c>
      <c r="Y1497" s="1">
        <v>10</v>
      </c>
      <c r="AD1497" s="1">
        <v>21</v>
      </c>
      <c r="AF1497" s="1">
        <v>5</v>
      </c>
      <c r="AK1497" s="7">
        <f t="shared" ref="AK1497:AK1528" si="885">IF(W1497&gt;0,RANK(W1497,(R1497:AB1497)),0)</f>
        <v>5</v>
      </c>
      <c r="AL1497" s="7">
        <f t="shared" ref="AL1497:AL1528" si="886">IF(X1497&gt;0,RANK(X1497,(R1497:AB1497)),0)</f>
        <v>8</v>
      </c>
      <c r="AM1497" s="7">
        <f t="shared" ref="AM1497:AM1528" si="887">IF(Y1497&gt;0,RANK(Y1497,(R1497:AB1497)),0)</f>
        <v>7</v>
      </c>
      <c r="AN1497" s="2">
        <f t="shared" ref="AN1497:AN1528" si="888">IF($C1497=0,"-",W1497/$C1497)</f>
        <v>1.4105147462905294E-2</v>
      </c>
      <c r="AO1497" s="2">
        <f t="shared" ref="AO1497:AO1528" si="889">IF($C1497=0,"-",X1497/$C1497)</f>
        <v>9.1591866642242164E-4</v>
      </c>
      <c r="AP1497" s="2">
        <f t="shared" ref="AP1497:AP1528" si="890">IF($C1497=0,"-",Y1497/$C1497)</f>
        <v>1.8318373328448433E-3</v>
      </c>
      <c r="AR1497" t="str">
        <f t="shared" ref="AR1497:AR1528" si="891">A1497</f>
        <v>Adams</v>
      </c>
      <c r="AS1497" t="s">
        <v>2491</v>
      </c>
      <c r="AT1497" s="184">
        <v>2</v>
      </c>
      <c r="AV1497" s="97">
        <v>39</v>
      </c>
      <c r="AW1497" s="99">
        <v>1</v>
      </c>
      <c r="AX1497" s="105">
        <f t="shared" ref="AX1497:AX1528" si="892">AV1497*1000+AW1497</f>
        <v>39001</v>
      </c>
      <c r="AZ1497" s="7" t="s">
        <v>2951</v>
      </c>
      <c r="BA1497" t="s">
        <v>3184</v>
      </c>
    </row>
    <row r="1498" spans="1:53" hidden="1" outlineLevel="1">
      <c r="A1498" t="s">
        <v>664</v>
      </c>
      <c r="B1498" t="s">
        <v>2491</v>
      </c>
      <c r="C1498" s="1">
        <f t="shared" si="876"/>
        <v>20837</v>
      </c>
      <c r="D1498" s="7">
        <f>IF(R1498&gt;0,RANK(R1498,(R1498:T1498,U1498:AI1498)),0)</f>
        <v>1</v>
      </c>
      <c r="E1498" s="7">
        <f>IF(S1498&gt;0,RANK(S1498,(R1498:T1498,U1498:AI1498)),0)</f>
        <v>6</v>
      </c>
      <c r="F1498" s="7">
        <f>IF(T1498&gt;0,RANK(T1498,(R1498:T1498,U1498:AI1498)),0)</f>
        <v>4</v>
      </c>
      <c r="G1498" s="7">
        <f>IF(U1498&gt;0,RANK(U1498,(R1498:T1498,U1498:AI1498)),0)</f>
        <v>3</v>
      </c>
      <c r="H1498" s="7">
        <f t="shared" si="877"/>
        <v>2</v>
      </c>
      <c r="I1498" s="49">
        <f t="shared" si="878"/>
        <v>1541</v>
      </c>
      <c r="J1498" s="177">
        <f t="shared" si="879"/>
        <v>7.3954983922829579E-2</v>
      </c>
      <c r="K1498" s="2"/>
      <c r="L1498" s="2">
        <f t="shared" si="880"/>
        <v>0.42587704563996737</v>
      </c>
      <c r="M1498" s="2">
        <f t="shared" si="881"/>
        <v>3.0714594231415269E-3</v>
      </c>
      <c r="N1498" s="2">
        <f t="shared" si="882"/>
        <v>2.1452224408504104E-2</v>
      </c>
      <c r="O1498" s="2">
        <f t="shared" si="883"/>
        <v>0.18140807217929644</v>
      </c>
      <c r="P1498" s="2">
        <f t="shared" si="884"/>
        <v>0.3519220617171378</v>
      </c>
      <c r="Q1498" s="2">
        <f t="shared" si="874"/>
        <v>1.6269136631952619E-2</v>
      </c>
      <c r="R1498" s="1">
        <v>8874</v>
      </c>
      <c r="S1498" s="1">
        <v>64</v>
      </c>
      <c r="T1498" s="1">
        <v>447</v>
      </c>
      <c r="U1498" s="1">
        <v>3780</v>
      </c>
      <c r="V1498" s="1">
        <v>7333</v>
      </c>
      <c r="W1498" s="1">
        <v>218</v>
      </c>
      <c r="X1498" s="1">
        <v>22</v>
      </c>
      <c r="Y1498" s="1">
        <v>33</v>
      </c>
      <c r="AD1498" s="1">
        <v>52</v>
      </c>
      <c r="AF1498" s="1">
        <v>14</v>
      </c>
      <c r="AK1498" s="7">
        <f t="shared" si="885"/>
        <v>5</v>
      </c>
      <c r="AL1498" s="7">
        <f t="shared" si="886"/>
        <v>8</v>
      </c>
      <c r="AM1498" s="7">
        <f t="shared" si="887"/>
        <v>7</v>
      </c>
      <c r="AN1498" s="2">
        <f t="shared" si="888"/>
        <v>1.0462158660075827E-2</v>
      </c>
      <c r="AO1498" s="2">
        <f t="shared" si="889"/>
        <v>1.0558141767049E-3</v>
      </c>
      <c r="AP1498" s="2">
        <f t="shared" si="890"/>
        <v>1.5837212650573499E-3</v>
      </c>
      <c r="AR1498" t="str">
        <f t="shared" si="891"/>
        <v>Allen</v>
      </c>
      <c r="AS1498" t="s">
        <v>2491</v>
      </c>
      <c r="AT1498" s="184">
        <v>4</v>
      </c>
      <c r="AV1498" s="97">
        <v>39</v>
      </c>
      <c r="AW1498" s="99">
        <v>3</v>
      </c>
      <c r="AX1498" s="105">
        <f t="shared" si="892"/>
        <v>39003</v>
      </c>
      <c r="AZ1498" s="7" t="s">
        <v>2951</v>
      </c>
      <c r="BA1498" t="s">
        <v>3184</v>
      </c>
    </row>
    <row r="1499" spans="1:53" hidden="1" outlineLevel="1">
      <c r="A1499" t="s">
        <v>3230</v>
      </c>
      <c r="B1499" t="s">
        <v>2491</v>
      </c>
      <c r="C1499" s="1">
        <f t="shared" si="876"/>
        <v>11646</v>
      </c>
      <c r="D1499" s="7">
        <f>IF(R1499&gt;0,RANK(R1499,(R1499:T1499,U1499:AI1499)),0)</f>
        <v>1</v>
      </c>
      <c r="E1499" s="7">
        <f>IF(S1499&gt;0,RANK(S1499,(R1499:T1499,U1499:AI1499)),0)</f>
        <v>6</v>
      </c>
      <c r="F1499" s="7">
        <f>IF(T1499&gt;0,RANK(T1499,(R1499:T1499,U1499:AI1499)),0)</f>
        <v>4</v>
      </c>
      <c r="G1499" s="7">
        <f>IF(U1499&gt;0,RANK(U1499,(R1499:T1499,U1499:AI1499)),0)</f>
        <v>3</v>
      </c>
      <c r="H1499" s="7">
        <f t="shared" si="877"/>
        <v>2</v>
      </c>
      <c r="I1499" s="49">
        <f t="shared" si="878"/>
        <v>1343</v>
      </c>
      <c r="J1499" s="177">
        <f t="shared" si="879"/>
        <v>0.11531856431392754</v>
      </c>
      <c r="K1499" s="2"/>
      <c r="L1499" s="2">
        <f t="shared" si="880"/>
        <v>0.44504550918770391</v>
      </c>
      <c r="M1499" s="2">
        <f t="shared" si="881"/>
        <v>4.4650523784990556E-3</v>
      </c>
      <c r="N1499" s="2">
        <f t="shared" si="882"/>
        <v>2.4471921689850594E-2</v>
      </c>
      <c r="O1499" s="2">
        <f t="shared" si="883"/>
        <v>0.17473810750472266</v>
      </c>
      <c r="P1499" s="2">
        <f t="shared" si="884"/>
        <v>0.32972694487377641</v>
      </c>
      <c r="Q1499" s="2">
        <f t="shared" si="874"/>
        <v>2.1552464365447443E-2</v>
      </c>
      <c r="R1499" s="1">
        <v>5183</v>
      </c>
      <c r="S1499" s="1">
        <v>52</v>
      </c>
      <c r="T1499" s="1">
        <v>285</v>
      </c>
      <c r="U1499" s="1">
        <v>2035</v>
      </c>
      <c r="V1499" s="1">
        <v>3840</v>
      </c>
      <c r="W1499" s="1">
        <v>154</v>
      </c>
      <c r="X1499" s="1">
        <v>20</v>
      </c>
      <c r="Y1499" s="1">
        <v>22</v>
      </c>
      <c r="AD1499" s="1">
        <v>46</v>
      </c>
      <c r="AF1499" s="1">
        <v>9</v>
      </c>
      <c r="AK1499" s="7">
        <f t="shared" si="885"/>
        <v>5</v>
      </c>
      <c r="AL1499" s="7">
        <f t="shared" si="886"/>
        <v>8</v>
      </c>
      <c r="AM1499" s="7">
        <f t="shared" si="887"/>
        <v>7</v>
      </c>
      <c r="AN1499" s="2">
        <f t="shared" si="888"/>
        <v>1.3223424351708741E-2</v>
      </c>
      <c r="AO1499" s="2">
        <f t="shared" si="889"/>
        <v>1.717327837884252E-3</v>
      </c>
      <c r="AP1499" s="2">
        <f t="shared" si="890"/>
        <v>1.8890606216726772E-3</v>
      </c>
      <c r="AR1499" t="str">
        <f t="shared" si="891"/>
        <v>Ashland</v>
      </c>
      <c r="AS1499" t="s">
        <v>2491</v>
      </c>
      <c r="AT1499" s="184">
        <v>7</v>
      </c>
      <c r="AV1499" s="97">
        <v>39</v>
      </c>
      <c r="AW1499" s="99">
        <v>5</v>
      </c>
      <c r="AX1499" s="105">
        <f t="shared" si="892"/>
        <v>39005</v>
      </c>
      <c r="AZ1499" s="7" t="s">
        <v>2951</v>
      </c>
      <c r="BA1499" t="s">
        <v>3184</v>
      </c>
    </row>
    <row r="1500" spans="1:53" hidden="1" outlineLevel="1">
      <c r="A1500" t="s">
        <v>1362</v>
      </c>
      <c r="B1500" t="s">
        <v>2491</v>
      </c>
      <c r="C1500" s="1">
        <f t="shared" si="876"/>
        <v>14082</v>
      </c>
      <c r="D1500" s="7">
        <f>IF(R1500&gt;0,RANK(R1500,(R1500:T1500,U1500:AI1500)),0)</f>
        <v>2</v>
      </c>
      <c r="E1500" s="7">
        <f>IF(S1500&gt;0,RANK(S1500,(R1500:T1500,U1500:AI1500)),0)</f>
        <v>7</v>
      </c>
      <c r="F1500" s="7">
        <f>IF(T1500&gt;0,RANK(T1500,(R1500:T1500,U1500:AI1500)),0)</f>
        <v>4</v>
      </c>
      <c r="G1500" s="7">
        <f>IF(U1500&gt;0,RANK(U1500,(R1500:T1500,U1500:AI1500)),0)</f>
        <v>3</v>
      </c>
      <c r="H1500" s="7">
        <f t="shared" si="877"/>
        <v>1</v>
      </c>
      <c r="I1500" s="49">
        <f t="shared" si="878"/>
        <v>911</v>
      </c>
      <c r="J1500" s="177">
        <f t="shared" si="879"/>
        <v>6.469251526771766E-2</v>
      </c>
      <c r="K1500" s="2"/>
      <c r="L1500" s="2">
        <f t="shared" si="880"/>
        <v>0.3783553472518108</v>
      </c>
      <c r="M1500" s="2">
        <f t="shared" si="881"/>
        <v>3.1245561709984378E-3</v>
      </c>
      <c r="N1500" s="2">
        <f t="shared" si="882"/>
        <v>2.2795057520238603E-2</v>
      </c>
      <c r="O1500" s="2">
        <f t="shared" si="883"/>
        <v>0.13215452350518392</v>
      </c>
      <c r="P1500" s="2">
        <f t="shared" si="884"/>
        <v>0.44304786251952849</v>
      </c>
      <c r="Q1500" s="2">
        <f t="shared" si="874"/>
        <v>2.0522653032239768E-2</v>
      </c>
      <c r="R1500" s="1">
        <v>5328</v>
      </c>
      <c r="S1500" s="1">
        <v>44</v>
      </c>
      <c r="T1500" s="1">
        <v>321</v>
      </c>
      <c r="U1500" s="1">
        <v>1861</v>
      </c>
      <c r="V1500" s="1">
        <v>6239</v>
      </c>
      <c r="W1500" s="1">
        <v>154</v>
      </c>
      <c r="X1500" s="1">
        <v>25</v>
      </c>
      <c r="Y1500" s="1">
        <v>32</v>
      </c>
      <c r="AD1500" s="1">
        <v>58</v>
      </c>
      <c r="AF1500" s="1">
        <v>20</v>
      </c>
      <c r="AK1500" s="7">
        <f t="shared" si="885"/>
        <v>5</v>
      </c>
      <c r="AL1500" s="7">
        <f t="shared" si="886"/>
        <v>8</v>
      </c>
      <c r="AM1500" s="7">
        <f t="shared" si="887"/>
        <v>7</v>
      </c>
      <c r="AN1500" s="2">
        <f t="shared" si="888"/>
        <v>1.0935946598494532E-2</v>
      </c>
      <c r="AO1500" s="2">
        <f t="shared" si="889"/>
        <v>1.7753160062491124E-3</v>
      </c>
      <c r="AP1500" s="2">
        <f t="shared" si="890"/>
        <v>2.272404487998864E-3</v>
      </c>
      <c r="AR1500" t="str">
        <f t="shared" si="891"/>
        <v>Ashtabula</v>
      </c>
      <c r="AS1500" t="s">
        <v>2491</v>
      </c>
      <c r="AT1500" s="184">
        <v>14</v>
      </c>
      <c r="AV1500" s="97">
        <v>39</v>
      </c>
      <c r="AW1500" s="99">
        <v>7</v>
      </c>
      <c r="AX1500" s="105">
        <f t="shared" si="892"/>
        <v>39007</v>
      </c>
      <c r="AZ1500" s="7" t="s">
        <v>2951</v>
      </c>
      <c r="BA1500" t="s">
        <v>3184</v>
      </c>
    </row>
    <row r="1501" spans="1:53" hidden="1" outlineLevel="1">
      <c r="A1501" t="s">
        <v>2282</v>
      </c>
      <c r="B1501" t="s">
        <v>2491</v>
      </c>
      <c r="C1501" s="1">
        <f t="shared" si="876"/>
        <v>6587</v>
      </c>
      <c r="D1501" s="7">
        <f>IF(R1501&gt;0,RANK(R1501,(R1501:T1501,U1501:AI1501)),0)</f>
        <v>1</v>
      </c>
      <c r="E1501" s="7">
        <f>IF(S1501&gt;0,RANK(S1501,(R1501:T1501,U1501:AI1501)),0)</f>
        <v>6</v>
      </c>
      <c r="F1501" s="7">
        <f>IF(T1501&gt;0,RANK(T1501,(R1501:T1501,U1501:AI1501)),0)</f>
        <v>4</v>
      </c>
      <c r="G1501" s="7">
        <f>IF(U1501&gt;0,RANK(U1501,(R1501:T1501,U1501:AI1501)),0)</f>
        <v>3</v>
      </c>
      <c r="H1501" s="7">
        <f t="shared" si="877"/>
        <v>2</v>
      </c>
      <c r="I1501" s="49">
        <f t="shared" si="878"/>
        <v>20</v>
      </c>
      <c r="J1501" s="177">
        <f t="shared" si="879"/>
        <v>3.0362835888872019E-3</v>
      </c>
      <c r="K1501" s="2"/>
      <c r="L1501" s="2">
        <f t="shared" si="880"/>
        <v>0.41566722331865796</v>
      </c>
      <c r="M1501" s="2">
        <f t="shared" si="881"/>
        <v>4.5544253833308028E-3</v>
      </c>
      <c r="N1501" s="2">
        <f t="shared" si="882"/>
        <v>3.3399119477759226E-2</v>
      </c>
      <c r="O1501" s="2">
        <f t="shared" si="883"/>
        <v>0.11583421891604676</v>
      </c>
      <c r="P1501" s="2">
        <f t="shared" si="884"/>
        <v>0.41263093972977077</v>
      </c>
      <c r="Q1501" s="2">
        <f t="shared" si="874"/>
        <v>1.7914073174434442E-2</v>
      </c>
      <c r="R1501" s="1">
        <v>2738</v>
      </c>
      <c r="S1501" s="1">
        <v>30</v>
      </c>
      <c r="T1501" s="1">
        <v>220</v>
      </c>
      <c r="U1501" s="1">
        <v>763</v>
      </c>
      <c r="V1501" s="1">
        <v>2718</v>
      </c>
      <c r="W1501" s="1">
        <v>67</v>
      </c>
      <c r="X1501" s="1">
        <v>5</v>
      </c>
      <c r="Y1501" s="1">
        <v>14</v>
      </c>
      <c r="AD1501" s="1">
        <v>25</v>
      </c>
      <c r="AF1501" s="1">
        <v>7</v>
      </c>
      <c r="AK1501" s="7">
        <f t="shared" si="885"/>
        <v>5</v>
      </c>
      <c r="AL1501" s="7">
        <f t="shared" si="886"/>
        <v>8</v>
      </c>
      <c r="AM1501" s="7">
        <f t="shared" si="887"/>
        <v>7</v>
      </c>
      <c r="AN1501" s="2">
        <f t="shared" si="888"/>
        <v>1.0171550022772128E-2</v>
      </c>
      <c r="AO1501" s="2">
        <f t="shared" si="889"/>
        <v>7.5907089722180047E-4</v>
      </c>
      <c r="AP1501" s="2">
        <f t="shared" si="890"/>
        <v>2.1253985122210413E-3</v>
      </c>
      <c r="AR1501" t="str">
        <f t="shared" si="891"/>
        <v>Athens</v>
      </c>
      <c r="AS1501" t="s">
        <v>2491</v>
      </c>
      <c r="AT1501" s="184"/>
      <c r="AV1501" s="97">
        <v>39</v>
      </c>
      <c r="AW1501" s="99">
        <v>9</v>
      </c>
      <c r="AX1501" s="105">
        <f t="shared" si="892"/>
        <v>39009</v>
      </c>
      <c r="AZ1501" s="7" t="s">
        <v>2951</v>
      </c>
      <c r="BA1501" t="s">
        <v>3184</v>
      </c>
    </row>
    <row r="1502" spans="1:53" hidden="1" outlineLevel="1">
      <c r="A1502" t="s">
        <v>2296</v>
      </c>
      <c r="B1502" t="s">
        <v>2491</v>
      </c>
      <c r="C1502" s="1">
        <f t="shared" si="876"/>
        <v>11600</v>
      </c>
      <c r="D1502" s="7">
        <f>IF(R1502&gt;0,RANK(R1502,(R1502:T1502,U1502:AI1502)),0)</f>
        <v>1</v>
      </c>
      <c r="E1502" s="7">
        <f>IF(S1502&gt;0,RANK(S1502,(R1502:T1502,U1502:AI1502)),0)</f>
        <v>7</v>
      </c>
      <c r="F1502" s="7">
        <f>IF(T1502&gt;0,RANK(T1502,(R1502:T1502,U1502:AI1502)),0)</f>
        <v>4</v>
      </c>
      <c r="G1502" s="7">
        <f>IF(U1502&gt;0,RANK(U1502,(R1502:T1502,U1502:AI1502)),0)</f>
        <v>3</v>
      </c>
      <c r="H1502" s="7">
        <f t="shared" si="877"/>
        <v>2</v>
      </c>
      <c r="I1502" s="49">
        <f t="shared" si="878"/>
        <v>735</v>
      </c>
      <c r="J1502" s="177">
        <f t="shared" si="879"/>
        <v>6.3362068965517243E-2</v>
      </c>
      <c r="K1502" s="2"/>
      <c r="L1502" s="2">
        <f t="shared" si="880"/>
        <v>0.43818965517241382</v>
      </c>
      <c r="M1502" s="2">
        <f t="shared" si="881"/>
        <v>2.0689655172413794E-3</v>
      </c>
      <c r="N1502" s="2">
        <f t="shared" si="882"/>
        <v>1.8275862068965518E-2</v>
      </c>
      <c r="O1502" s="2">
        <f t="shared" si="883"/>
        <v>0.15491379310344827</v>
      </c>
      <c r="P1502" s="2">
        <f t="shared" si="884"/>
        <v>0.37482758620689655</v>
      </c>
      <c r="Q1502" s="2">
        <f t="shared" si="874"/>
        <v>1.1724137931034551E-2</v>
      </c>
      <c r="R1502" s="1">
        <v>5083</v>
      </c>
      <c r="S1502" s="1">
        <v>24</v>
      </c>
      <c r="T1502" s="1">
        <v>212</v>
      </c>
      <c r="U1502" s="1">
        <v>1797</v>
      </c>
      <c r="V1502" s="1">
        <v>4348</v>
      </c>
      <c r="W1502" s="1">
        <v>72</v>
      </c>
      <c r="X1502" s="1">
        <v>14</v>
      </c>
      <c r="Y1502" s="1">
        <v>11</v>
      </c>
      <c r="AD1502" s="1">
        <v>31</v>
      </c>
      <c r="AF1502" s="1">
        <v>8</v>
      </c>
      <c r="AK1502" s="7">
        <f t="shared" si="885"/>
        <v>5</v>
      </c>
      <c r="AL1502" s="7">
        <f t="shared" si="886"/>
        <v>7</v>
      </c>
      <c r="AM1502" s="7">
        <f t="shared" si="887"/>
        <v>8</v>
      </c>
      <c r="AN1502" s="2">
        <f t="shared" si="888"/>
        <v>6.2068965517241377E-3</v>
      </c>
      <c r="AO1502" s="2">
        <f t="shared" si="889"/>
        <v>1.206896551724138E-3</v>
      </c>
      <c r="AP1502" s="2">
        <f t="shared" si="890"/>
        <v>9.4827586206896553E-4</v>
      </c>
      <c r="AR1502" t="str">
        <f t="shared" si="891"/>
        <v>Auglaize</v>
      </c>
      <c r="AS1502" t="s">
        <v>2491</v>
      </c>
      <c r="AT1502" s="184">
        <v>4</v>
      </c>
      <c r="AV1502" s="97">
        <v>39</v>
      </c>
      <c r="AW1502" s="99">
        <v>11</v>
      </c>
      <c r="AX1502" s="105">
        <f t="shared" si="892"/>
        <v>39011</v>
      </c>
      <c r="AZ1502" s="7" t="s">
        <v>2951</v>
      </c>
      <c r="BA1502" t="s">
        <v>3184</v>
      </c>
    </row>
    <row r="1503" spans="1:53" hidden="1" outlineLevel="1">
      <c r="A1503" t="s">
        <v>1313</v>
      </c>
      <c r="B1503" t="s">
        <v>2491</v>
      </c>
      <c r="C1503" s="1">
        <f t="shared" si="876"/>
        <v>10910</v>
      </c>
      <c r="D1503" s="7">
        <f>IF(R1503&gt;0,RANK(R1503,(R1503:T1503,U1503:AI1503)),0)</f>
        <v>2</v>
      </c>
      <c r="E1503" s="7">
        <f>IF(S1503&gt;0,RANK(S1503,(R1503:T1503,U1503:AI1503)),0)</f>
        <v>6</v>
      </c>
      <c r="F1503" s="7">
        <f>IF(T1503&gt;0,RANK(T1503,(R1503:T1503,U1503:AI1503)),0)</f>
        <v>4</v>
      </c>
      <c r="G1503" s="7">
        <f>IF(U1503&gt;0,RANK(U1503,(R1503:T1503,U1503:AI1503)),0)</f>
        <v>3</v>
      </c>
      <c r="H1503" s="7">
        <f t="shared" si="877"/>
        <v>1</v>
      </c>
      <c r="I1503" s="49">
        <f t="shared" si="878"/>
        <v>2350</v>
      </c>
      <c r="J1503" s="177">
        <f t="shared" si="879"/>
        <v>0.2153987167736022</v>
      </c>
      <c r="K1503" s="2"/>
      <c r="L1503" s="2">
        <f t="shared" si="880"/>
        <v>0.27800183318056826</v>
      </c>
      <c r="M1503" s="2">
        <f t="shared" si="881"/>
        <v>2.933088909257562E-3</v>
      </c>
      <c r="N1503" s="2">
        <f t="shared" si="882"/>
        <v>3.1989000916590286E-2</v>
      </c>
      <c r="O1503" s="2">
        <f t="shared" si="883"/>
        <v>0.18185151237396885</v>
      </c>
      <c r="P1503" s="2">
        <f t="shared" si="884"/>
        <v>0.49340054995417049</v>
      </c>
      <c r="Q1503" s="2">
        <f t="shared" si="874"/>
        <v>1.1824014665444471E-2</v>
      </c>
      <c r="R1503" s="1">
        <v>3033</v>
      </c>
      <c r="S1503" s="1">
        <v>32</v>
      </c>
      <c r="T1503" s="1">
        <v>349</v>
      </c>
      <c r="U1503" s="1">
        <v>1984</v>
      </c>
      <c r="V1503" s="1">
        <v>5383</v>
      </c>
      <c r="W1503" s="1">
        <v>84</v>
      </c>
      <c r="X1503" s="1">
        <v>12</v>
      </c>
      <c r="Y1503" s="1">
        <v>5</v>
      </c>
      <c r="AD1503" s="1">
        <v>24</v>
      </c>
      <c r="AF1503" s="1">
        <v>4</v>
      </c>
      <c r="AK1503" s="7">
        <f t="shared" si="885"/>
        <v>5</v>
      </c>
      <c r="AL1503" s="7">
        <f t="shared" si="886"/>
        <v>7</v>
      </c>
      <c r="AM1503" s="7">
        <f t="shared" si="887"/>
        <v>8</v>
      </c>
      <c r="AN1503" s="2">
        <f t="shared" si="888"/>
        <v>7.6993583868010997E-3</v>
      </c>
      <c r="AO1503" s="2">
        <f t="shared" si="889"/>
        <v>1.0999083409715857E-3</v>
      </c>
      <c r="AP1503" s="2">
        <f t="shared" si="890"/>
        <v>4.5829514207149406E-4</v>
      </c>
      <c r="AR1503" t="str">
        <f t="shared" si="891"/>
        <v>Belmont</v>
      </c>
      <c r="AS1503" t="s">
        <v>2491</v>
      </c>
      <c r="AT1503" s="184">
        <v>6</v>
      </c>
      <c r="AV1503" s="97">
        <v>39</v>
      </c>
      <c r="AW1503" s="99">
        <v>13</v>
      </c>
      <c r="AX1503" s="105">
        <f t="shared" si="892"/>
        <v>39013</v>
      </c>
      <c r="AZ1503" s="7" t="s">
        <v>2951</v>
      </c>
      <c r="BA1503" t="s">
        <v>3184</v>
      </c>
    </row>
    <row r="1504" spans="1:53" hidden="1" outlineLevel="1">
      <c r="A1504" t="s">
        <v>2625</v>
      </c>
      <c r="B1504" t="s">
        <v>2491</v>
      </c>
      <c r="C1504" s="1">
        <f t="shared" si="876"/>
        <v>9373</v>
      </c>
      <c r="D1504" s="7">
        <f>IF(R1504&gt;0,RANK(R1504,(R1504:T1504,U1504:AI1504)),0)</f>
        <v>2</v>
      </c>
      <c r="E1504" s="7">
        <f>IF(S1504&gt;0,RANK(S1504,(R1504:T1504,U1504:AI1504)),0)</f>
        <v>6</v>
      </c>
      <c r="F1504" s="7">
        <f>IF(T1504&gt;0,RANK(T1504,(R1504:T1504,U1504:AI1504)),0)</f>
        <v>4</v>
      </c>
      <c r="G1504" s="7">
        <f>IF(U1504&gt;0,RANK(U1504,(R1504:T1504,U1504:AI1504)),0)</f>
        <v>3</v>
      </c>
      <c r="H1504" s="7">
        <f t="shared" si="877"/>
        <v>1</v>
      </c>
      <c r="I1504" s="49">
        <f t="shared" si="878"/>
        <v>1731</v>
      </c>
      <c r="J1504" s="177">
        <f t="shared" si="879"/>
        <v>0.18467939827163127</v>
      </c>
      <c r="K1504" s="2"/>
      <c r="L1504" s="2">
        <f t="shared" si="880"/>
        <v>0.30961271737970769</v>
      </c>
      <c r="M1504" s="2">
        <f t="shared" si="881"/>
        <v>5.0144030726554994E-3</v>
      </c>
      <c r="N1504" s="2">
        <f t="shared" si="882"/>
        <v>1.8457270884455351E-2</v>
      </c>
      <c r="O1504" s="2">
        <f t="shared" si="883"/>
        <v>0.15565987410647605</v>
      </c>
      <c r="P1504" s="2">
        <f t="shared" si="884"/>
        <v>0.49429211565133896</v>
      </c>
      <c r="Q1504" s="2">
        <f t="shared" si="874"/>
        <v>1.6963618905366407E-2</v>
      </c>
      <c r="R1504" s="1">
        <v>2902</v>
      </c>
      <c r="S1504" s="1">
        <v>47</v>
      </c>
      <c r="T1504" s="1">
        <v>173</v>
      </c>
      <c r="U1504" s="1">
        <v>1459</v>
      </c>
      <c r="V1504" s="1">
        <v>4633</v>
      </c>
      <c r="W1504" s="1">
        <v>94</v>
      </c>
      <c r="X1504" s="1">
        <v>12</v>
      </c>
      <c r="Y1504" s="1">
        <v>8</v>
      </c>
      <c r="AD1504" s="1">
        <v>37</v>
      </c>
      <c r="AF1504" s="1">
        <v>8</v>
      </c>
      <c r="AK1504" s="7">
        <f t="shared" si="885"/>
        <v>5</v>
      </c>
      <c r="AL1504" s="7">
        <f t="shared" si="886"/>
        <v>7</v>
      </c>
      <c r="AM1504" s="7">
        <f t="shared" si="887"/>
        <v>8</v>
      </c>
      <c r="AN1504" s="2">
        <f t="shared" si="888"/>
        <v>1.0028806145310999E-2</v>
      </c>
      <c r="AO1504" s="2">
        <f t="shared" si="889"/>
        <v>1.2802731249333191E-3</v>
      </c>
      <c r="AP1504" s="2">
        <f t="shared" si="890"/>
        <v>8.5351541662221275E-4</v>
      </c>
      <c r="AR1504" t="str">
        <f t="shared" si="891"/>
        <v>Brown</v>
      </c>
      <c r="AS1504" t="s">
        <v>2491</v>
      </c>
      <c r="AT1504" s="184">
        <v>2</v>
      </c>
      <c r="AV1504" s="97">
        <v>39</v>
      </c>
      <c r="AW1504" s="99">
        <v>15</v>
      </c>
      <c r="AX1504" s="105">
        <f t="shared" si="892"/>
        <v>39015</v>
      </c>
      <c r="AZ1504" s="7" t="s">
        <v>2951</v>
      </c>
      <c r="BA1504" t="s">
        <v>3184</v>
      </c>
    </row>
    <row r="1505" spans="1:53" hidden="1" outlineLevel="1">
      <c r="A1505" t="s">
        <v>613</v>
      </c>
      <c r="B1505" t="s">
        <v>2491</v>
      </c>
      <c r="C1505" s="1">
        <f t="shared" si="876"/>
        <v>70049</v>
      </c>
      <c r="D1505" s="7">
        <f>IF(R1505&gt;0,RANK(R1505,(R1505:T1505,U1505:AI1505)),0)</f>
        <v>1</v>
      </c>
      <c r="E1505" s="7">
        <f>IF(S1505&gt;0,RANK(S1505,(R1505:T1505,U1505:AI1505)),0)</f>
        <v>7</v>
      </c>
      <c r="F1505" s="7">
        <f>IF(T1505&gt;0,RANK(T1505,(R1505:T1505,U1505:AI1505)),0)</f>
        <v>4</v>
      </c>
      <c r="G1505" s="7">
        <f>IF(U1505&gt;0,RANK(U1505,(R1505:T1505,U1505:AI1505)),0)</f>
        <v>3</v>
      </c>
      <c r="H1505" s="7">
        <f t="shared" si="877"/>
        <v>2</v>
      </c>
      <c r="I1505" s="49">
        <f t="shared" si="878"/>
        <v>1386</v>
      </c>
      <c r="J1505" s="177">
        <f t="shared" si="879"/>
        <v>1.9786149695213352E-2</v>
      </c>
      <c r="K1505" s="2"/>
      <c r="L1505" s="2">
        <f t="shared" si="880"/>
        <v>0.41603734528687064</v>
      </c>
      <c r="M1505" s="2">
        <f t="shared" si="881"/>
        <v>2.9979014689717198E-3</v>
      </c>
      <c r="N1505" s="2">
        <f t="shared" si="882"/>
        <v>2.4654170651972191E-2</v>
      </c>
      <c r="O1505" s="2">
        <f t="shared" si="883"/>
        <v>0.14528401547488187</v>
      </c>
      <c r="P1505" s="2">
        <f t="shared" si="884"/>
        <v>0.39625119559165728</v>
      </c>
      <c r="Q1505" s="2">
        <f t="shared" si="874"/>
        <v>1.4775371525646286E-2</v>
      </c>
      <c r="R1505" s="1">
        <v>29143</v>
      </c>
      <c r="S1505" s="1">
        <v>210</v>
      </c>
      <c r="T1505" s="1">
        <v>1727</v>
      </c>
      <c r="U1505" s="1">
        <v>10177</v>
      </c>
      <c r="V1505" s="1">
        <v>27757</v>
      </c>
      <c r="W1505" s="1">
        <v>521</v>
      </c>
      <c r="X1505" s="1">
        <v>96</v>
      </c>
      <c r="Y1505" s="1">
        <v>75</v>
      </c>
      <c r="AD1505" s="1">
        <v>288</v>
      </c>
      <c r="AF1505" s="1">
        <v>55</v>
      </c>
      <c r="AK1505" s="7">
        <f t="shared" si="885"/>
        <v>5</v>
      </c>
      <c r="AL1505" s="7">
        <f t="shared" si="886"/>
        <v>7</v>
      </c>
      <c r="AM1505" s="7">
        <f t="shared" si="887"/>
        <v>8</v>
      </c>
      <c r="AN1505" s="2">
        <f t="shared" si="888"/>
        <v>7.437650787306029E-3</v>
      </c>
      <c r="AO1505" s="2">
        <f t="shared" si="889"/>
        <v>1.3704692429585006E-3</v>
      </c>
      <c r="AP1505" s="2">
        <f t="shared" si="890"/>
        <v>1.0706790960613285E-3</v>
      </c>
      <c r="AR1505" t="str">
        <f t="shared" si="891"/>
        <v>Butler</v>
      </c>
      <c r="AS1505" t="s">
        <v>2491</v>
      </c>
      <c r="AT1505" s="184">
        <v>8</v>
      </c>
      <c r="AV1505" s="97">
        <v>39</v>
      </c>
      <c r="AW1505" s="99">
        <v>17</v>
      </c>
      <c r="AX1505" s="105">
        <f t="shared" si="892"/>
        <v>39017</v>
      </c>
      <c r="AZ1505" s="7" t="s">
        <v>2951</v>
      </c>
      <c r="BA1505" t="s">
        <v>3184</v>
      </c>
    </row>
    <row r="1506" spans="1:53" hidden="1" outlineLevel="1">
      <c r="A1506" t="s">
        <v>1790</v>
      </c>
      <c r="B1506" t="s">
        <v>2491</v>
      </c>
      <c r="C1506" s="1">
        <f t="shared" si="876"/>
        <v>5779</v>
      </c>
      <c r="D1506" s="7">
        <f>IF(R1506&gt;0,RANK(R1506,(R1506:T1506,U1506:AI1506)),0)</f>
        <v>2</v>
      </c>
      <c r="E1506" s="7">
        <f>IF(S1506&gt;0,RANK(S1506,(R1506:T1506,U1506:AI1506)),0)</f>
        <v>6</v>
      </c>
      <c r="F1506" s="7">
        <f>IF(T1506&gt;0,RANK(T1506,(R1506:T1506,U1506:AI1506)),0)</f>
        <v>4</v>
      </c>
      <c r="G1506" s="7">
        <f>IF(U1506&gt;0,RANK(U1506,(R1506:T1506,U1506:AI1506)),0)</f>
        <v>3</v>
      </c>
      <c r="H1506" s="7">
        <f t="shared" si="877"/>
        <v>1</v>
      </c>
      <c r="I1506" s="49">
        <f t="shared" si="878"/>
        <v>772</v>
      </c>
      <c r="J1506" s="177">
        <f t="shared" si="879"/>
        <v>0.13358712580031148</v>
      </c>
      <c r="K1506" s="2"/>
      <c r="L1506" s="2">
        <f t="shared" si="880"/>
        <v>0.344523273922824</v>
      </c>
      <c r="M1506" s="2">
        <f t="shared" si="881"/>
        <v>2.9416854127011596E-3</v>
      </c>
      <c r="N1506" s="2">
        <f t="shared" si="882"/>
        <v>1.5227548018688355E-2</v>
      </c>
      <c r="O1506" s="2">
        <f t="shared" si="883"/>
        <v>0.14656514967987541</v>
      </c>
      <c r="P1506" s="2">
        <f t="shared" si="884"/>
        <v>0.47811039972313552</v>
      </c>
      <c r="Q1506" s="2">
        <f t="shared" si="874"/>
        <v>1.2631943242775612E-2</v>
      </c>
      <c r="R1506" s="1">
        <v>1991</v>
      </c>
      <c r="S1506" s="1">
        <v>17</v>
      </c>
      <c r="T1506" s="1">
        <v>88</v>
      </c>
      <c r="U1506" s="1">
        <v>847</v>
      </c>
      <c r="V1506" s="1">
        <v>2763</v>
      </c>
      <c r="W1506" s="1">
        <v>41</v>
      </c>
      <c r="X1506" s="1">
        <v>4</v>
      </c>
      <c r="Y1506" s="1">
        <v>7</v>
      </c>
      <c r="AD1506" s="1">
        <v>13</v>
      </c>
      <c r="AF1506" s="1">
        <v>8</v>
      </c>
      <c r="AK1506" s="7">
        <f t="shared" si="885"/>
        <v>5</v>
      </c>
      <c r="AL1506" s="7">
        <f t="shared" si="886"/>
        <v>8</v>
      </c>
      <c r="AM1506" s="7">
        <f t="shared" si="887"/>
        <v>7</v>
      </c>
      <c r="AN1506" s="2">
        <f t="shared" si="888"/>
        <v>7.0946530541616199E-3</v>
      </c>
      <c r="AO1506" s="2">
        <f t="shared" si="889"/>
        <v>6.9216127357674335E-4</v>
      </c>
      <c r="AP1506" s="2">
        <f t="shared" si="890"/>
        <v>1.2112822287593009E-3</v>
      </c>
      <c r="AR1506" t="str">
        <f t="shared" si="891"/>
        <v>Carroll</v>
      </c>
      <c r="AS1506" t="s">
        <v>2491</v>
      </c>
      <c r="AT1506" s="184">
        <v>6</v>
      </c>
      <c r="AV1506" s="97">
        <v>39</v>
      </c>
      <c r="AW1506" s="99">
        <v>19</v>
      </c>
      <c r="AX1506" s="105">
        <f t="shared" si="892"/>
        <v>39019</v>
      </c>
      <c r="AZ1506" s="7" t="s">
        <v>2951</v>
      </c>
      <c r="BA1506" t="s">
        <v>3184</v>
      </c>
    </row>
    <row r="1507" spans="1:53" hidden="1" outlineLevel="1">
      <c r="A1507" t="s">
        <v>3242</v>
      </c>
      <c r="B1507" t="s">
        <v>2491</v>
      </c>
      <c r="C1507" s="1">
        <f t="shared" si="876"/>
        <v>8632</v>
      </c>
      <c r="D1507" s="7">
        <f>IF(R1507&gt;0,RANK(R1507,(R1507:T1507,U1507:AI1507)),0)</f>
        <v>1</v>
      </c>
      <c r="E1507" s="7">
        <f>IF(S1507&gt;0,RANK(S1507,(R1507:T1507,U1507:AI1507)),0)</f>
        <v>7</v>
      </c>
      <c r="F1507" s="7">
        <f>IF(T1507&gt;0,RANK(T1507,(R1507:T1507,U1507:AI1507)),0)</f>
        <v>4</v>
      </c>
      <c r="G1507" s="7">
        <f>IF(U1507&gt;0,RANK(U1507,(R1507:T1507,U1507:AI1507)),0)</f>
        <v>3</v>
      </c>
      <c r="H1507" s="7">
        <f t="shared" si="877"/>
        <v>2</v>
      </c>
      <c r="I1507" s="49">
        <f t="shared" si="878"/>
        <v>210</v>
      </c>
      <c r="J1507" s="177">
        <f t="shared" si="879"/>
        <v>2.4328081556997221E-2</v>
      </c>
      <c r="K1507" s="2"/>
      <c r="L1507" s="2">
        <f t="shared" si="880"/>
        <v>0.42099165894346618</v>
      </c>
      <c r="M1507" s="2">
        <f t="shared" si="881"/>
        <v>3.5912882298424465E-3</v>
      </c>
      <c r="N1507" s="2">
        <f t="shared" si="882"/>
        <v>1.7377201112140871E-2</v>
      </c>
      <c r="O1507" s="2">
        <f t="shared" si="883"/>
        <v>0.14562094531974051</v>
      </c>
      <c r="P1507" s="2">
        <f t="shared" si="884"/>
        <v>0.39666357738646896</v>
      </c>
      <c r="Q1507" s="2">
        <f t="shared" si="874"/>
        <v>1.5755329008341035E-2</v>
      </c>
      <c r="R1507" s="1">
        <v>3634</v>
      </c>
      <c r="S1507" s="1">
        <v>31</v>
      </c>
      <c r="T1507" s="1">
        <v>150</v>
      </c>
      <c r="U1507" s="1">
        <v>1257</v>
      </c>
      <c r="V1507" s="1">
        <v>3424</v>
      </c>
      <c r="W1507" s="1">
        <v>73</v>
      </c>
      <c r="X1507" s="1">
        <v>8</v>
      </c>
      <c r="Y1507" s="1">
        <v>10</v>
      </c>
      <c r="AD1507" s="1">
        <v>36</v>
      </c>
      <c r="AF1507" s="1">
        <v>9</v>
      </c>
      <c r="AK1507" s="7">
        <f t="shared" si="885"/>
        <v>5</v>
      </c>
      <c r="AL1507" s="7">
        <f t="shared" si="886"/>
        <v>8</v>
      </c>
      <c r="AM1507" s="7">
        <f t="shared" si="887"/>
        <v>7</v>
      </c>
      <c r="AN1507" s="2">
        <f t="shared" si="888"/>
        <v>8.456904541241891E-3</v>
      </c>
      <c r="AO1507" s="2">
        <f t="shared" si="889"/>
        <v>9.2678405931417981E-4</v>
      </c>
      <c r="AP1507" s="2">
        <f t="shared" si="890"/>
        <v>1.1584800741427247E-3</v>
      </c>
      <c r="AR1507" t="str">
        <f t="shared" si="891"/>
        <v>Champaign</v>
      </c>
      <c r="AS1507" t="s">
        <v>2491</v>
      </c>
      <c r="AT1507" s="184">
        <v>4</v>
      </c>
      <c r="AV1507" s="97">
        <v>39</v>
      </c>
      <c r="AW1507" s="99">
        <v>21</v>
      </c>
      <c r="AX1507" s="105">
        <f t="shared" si="892"/>
        <v>39021</v>
      </c>
      <c r="AZ1507" s="7" t="s">
        <v>2951</v>
      </c>
      <c r="BA1507" t="s">
        <v>3184</v>
      </c>
    </row>
    <row r="1508" spans="1:53" hidden="1" outlineLevel="1">
      <c r="A1508" t="s">
        <v>97</v>
      </c>
      <c r="B1508" t="s">
        <v>2491</v>
      </c>
      <c r="C1508" s="1">
        <f t="shared" si="876"/>
        <v>24752</v>
      </c>
      <c r="D1508" s="7">
        <f>IF(R1508&gt;0,RANK(R1508,(R1508:T1508,U1508:AI1508)),0)</f>
        <v>1</v>
      </c>
      <c r="E1508" s="7">
        <f>IF(S1508&gt;0,RANK(S1508,(R1508:T1508,U1508:AI1508)),0)</f>
        <v>7</v>
      </c>
      <c r="F1508" s="7">
        <f>IF(T1508&gt;0,RANK(T1508,(R1508:T1508,U1508:AI1508)),0)</f>
        <v>4</v>
      </c>
      <c r="G1508" s="7">
        <f>IF(U1508&gt;0,RANK(U1508,(R1508:T1508,U1508:AI1508)),0)</f>
        <v>3</v>
      </c>
      <c r="H1508" s="7">
        <f t="shared" si="877"/>
        <v>2</v>
      </c>
      <c r="I1508" s="49">
        <f t="shared" si="878"/>
        <v>679</v>
      </c>
      <c r="J1508" s="177">
        <f t="shared" si="879"/>
        <v>2.7432126696832579E-2</v>
      </c>
      <c r="K1508" s="2"/>
      <c r="L1508" s="2">
        <f t="shared" si="880"/>
        <v>0.43612637362637363</v>
      </c>
      <c r="M1508" s="2">
        <f t="shared" si="881"/>
        <v>3.3532643826761472E-3</v>
      </c>
      <c r="N1508" s="2">
        <f t="shared" si="882"/>
        <v>2.068519715578539E-2</v>
      </c>
      <c r="O1508" s="2">
        <f t="shared" si="883"/>
        <v>0.11578862314156432</v>
      </c>
      <c r="P1508" s="2">
        <f t="shared" si="884"/>
        <v>0.40869424692954104</v>
      </c>
      <c r="Q1508" s="2">
        <f t="shared" si="874"/>
        <v>1.5352294764059415E-2</v>
      </c>
      <c r="R1508" s="1">
        <v>10795</v>
      </c>
      <c r="S1508" s="1">
        <v>83</v>
      </c>
      <c r="T1508" s="1">
        <v>512</v>
      </c>
      <c r="U1508" s="1">
        <v>2866</v>
      </c>
      <c r="V1508" s="1">
        <v>10116</v>
      </c>
      <c r="W1508" s="1">
        <v>219</v>
      </c>
      <c r="X1508" s="1">
        <v>25</v>
      </c>
      <c r="Y1508" s="1">
        <v>30</v>
      </c>
      <c r="AD1508" s="1">
        <v>90</v>
      </c>
      <c r="AF1508" s="1">
        <v>16</v>
      </c>
      <c r="AK1508" s="7">
        <f t="shared" si="885"/>
        <v>5</v>
      </c>
      <c r="AL1508" s="7">
        <f t="shared" si="886"/>
        <v>8</v>
      </c>
      <c r="AM1508" s="7">
        <f t="shared" si="887"/>
        <v>7</v>
      </c>
      <c r="AN1508" s="2">
        <f t="shared" si="888"/>
        <v>8.8477698771816417E-3</v>
      </c>
      <c r="AO1508" s="2">
        <f t="shared" si="889"/>
        <v>1.0100193923723336E-3</v>
      </c>
      <c r="AP1508" s="2">
        <f t="shared" si="890"/>
        <v>1.2120232708468003E-3</v>
      </c>
      <c r="AR1508" t="str">
        <f t="shared" si="891"/>
        <v>Clark</v>
      </c>
      <c r="AS1508" t="s">
        <v>2491</v>
      </c>
      <c r="AT1508" s="184">
        <v>8</v>
      </c>
      <c r="AV1508" s="97">
        <v>39</v>
      </c>
      <c r="AW1508" s="99">
        <v>23</v>
      </c>
      <c r="AX1508" s="105">
        <f t="shared" si="892"/>
        <v>39023</v>
      </c>
      <c r="AZ1508" s="7" t="s">
        <v>2951</v>
      </c>
      <c r="BA1508" t="s">
        <v>3184</v>
      </c>
    </row>
    <row r="1509" spans="1:53" hidden="1" outlineLevel="1">
      <c r="A1509" t="s">
        <v>1999</v>
      </c>
      <c r="B1509" t="s">
        <v>2491</v>
      </c>
      <c r="C1509" s="1">
        <f t="shared" si="876"/>
        <v>43553</v>
      </c>
      <c r="D1509" s="7">
        <f>IF(R1509&gt;0,RANK(R1509,(R1509:T1509,U1509:AI1509)),0)</f>
        <v>2</v>
      </c>
      <c r="E1509" s="7">
        <f>IF(S1509&gt;0,RANK(S1509,(R1509:T1509,U1509:AI1509)),0)</f>
        <v>6</v>
      </c>
      <c r="F1509" s="7">
        <f>IF(T1509&gt;0,RANK(T1509,(R1509:T1509,U1509:AI1509)),0)</f>
        <v>4</v>
      </c>
      <c r="G1509" s="7">
        <f>IF(U1509&gt;0,RANK(U1509,(R1509:T1509,U1509:AI1509)),0)</f>
        <v>3</v>
      </c>
      <c r="H1509" s="7">
        <f t="shared" si="877"/>
        <v>1</v>
      </c>
      <c r="I1509" s="49">
        <f t="shared" si="878"/>
        <v>88</v>
      </c>
      <c r="J1509" s="177">
        <f t="shared" si="879"/>
        <v>2.0205267145776409E-3</v>
      </c>
      <c r="K1509" s="2"/>
      <c r="L1509" s="2">
        <f t="shared" si="880"/>
        <v>0.40265882947213738</v>
      </c>
      <c r="M1509" s="2">
        <f t="shared" si="881"/>
        <v>2.5486189240695243E-3</v>
      </c>
      <c r="N1509" s="2">
        <f t="shared" si="882"/>
        <v>2.3304938810185291E-2</v>
      </c>
      <c r="O1509" s="2">
        <f t="shared" si="883"/>
        <v>0.15693522834247928</v>
      </c>
      <c r="P1509" s="2">
        <f t="shared" si="884"/>
        <v>0.40467935618671502</v>
      </c>
      <c r="Q1509" s="2">
        <f t="shared" si="874"/>
        <v>9.873028264413497E-3</v>
      </c>
      <c r="R1509" s="1">
        <v>17537</v>
      </c>
      <c r="S1509" s="1">
        <v>111</v>
      </c>
      <c r="T1509" s="1">
        <v>1015</v>
      </c>
      <c r="U1509" s="1">
        <v>6835</v>
      </c>
      <c r="V1509" s="1">
        <v>17625</v>
      </c>
      <c r="W1509" s="1">
        <v>252</v>
      </c>
      <c r="X1509" s="1">
        <v>50</v>
      </c>
      <c r="Y1509" s="1">
        <v>36</v>
      </c>
      <c r="AD1509" s="1">
        <v>74</v>
      </c>
      <c r="AF1509" s="1">
        <v>18</v>
      </c>
      <c r="AK1509" s="7">
        <f t="shared" si="885"/>
        <v>5</v>
      </c>
      <c r="AL1509" s="7">
        <f t="shared" si="886"/>
        <v>7</v>
      </c>
      <c r="AM1509" s="7">
        <f t="shared" si="887"/>
        <v>8</v>
      </c>
      <c r="AN1509" s="2">
        <f t="shared" si="888"/>
        <v>5.7860537735632449E-3</v>
      </c>
      <c r="AO1509" s="2">
        <f t="shared" si="889"/>
        <v>1.1480265423736598E-3</v>
      </c>
      <c r="AP1509" s="2">
        <f t="shared" si="890"/>
        <v>8.26579110509035E-4</v>
      </c>
      <c r="AR1509" t="str">
        <f t="shared" si="891"/>
        <v>Clermont</v>
      </c>
      <c r="AS1509" t="s">
        <v>2491</v>
      </c>
      <c r="AT1509" s="184">
        <v>2</v>
      </c>
      <c r="AV1509" s="97">
        <v>39</v>
      </c>
      <c r="AW1509" s="99">
        <v>25</v>
      </c>
      <c r="AX1509" s="105">
        <f t="shared" si="892"/>
        <v>39025</v>
      </c>
      <c r="AZ1509" s="7" t="s">
        <v>2951</v>
      </c>
      <c r="BA1509" t="s">
        <v>3184</v>
      </c>
    </row>
    <row r="1510" spans="1:53" hidden="1" outlineLevel="1">
      <c r="A1510" t="s">
        <v>2265</v>
      </c>
      <c r="B1510" t="s">
        <v>2491</v>
      </c>
      <c r="C1510" s="1">
        <f t="shared" si="876"/>
        <v>9308</v>
      </c>
      <c r="D1510" s="7">
        <f>IF(R1510&gt;0,RANK(R1510,(R1510:T1510,U1510:AI1510)),0)</f>
        <v>2</v>
      </c>
      <c r="E1510" s="7">
        <f>IF(S1510&gt;0,RANK(S1510,(R1510:T1510,U1510:AI1510)),0)</f>
        <v>7</v>
      </c>
      <c r="F1510" s="7">
        <f>IF(T1510&gt;0,RANK(T1510,(R1510:T1510,U1510:AI1510)),0)</f>
        <v>4</v>
      </c>
      <c r="G1510" s="7">
        <f>IF(U1510&gt;0,RANK(U1510,(R1510:T1510,U1510:AI1510)),0)</f>
        <v>3</v>
      </c>
      <c r="H1510" s="7">
        <f t="shared" si="877"/>
        <v>1</v>
      </c>
      <c r="I1510" s="49">
        <f t="shared" si="878"/>
        <v>469</v>
      </c>
      <c r="J1510" s="177">
        <f t="shared" si="879"/>
        <v>5.0386764073914909E-2</v>
      </c>
      <c r="K1510" s="2"/>
      <c r="L1510" s="2">
        <f t="shared" si="880"/>
        <v>0.38300386764073913</v>
      </c>
      <c r="M1510" s="2">
        <f t="shared" si="881"/>
        <v>3.867640739149119E-3</v>
      </c>
      <c r="N1510" s="2">
        <f t="shared" si="882"/>
        <v>2.556940266437473E-2</v>
      </c>
      <c r="O1510" s="2">
        <f t="shared" si="883"/>
        <v>0.13397077782552644</v>
      </c>
      <c r="P1510" s="2">
        <f t="shared" si="884"/>
        <v>0.43339063171465408</v>
      </c>
      <c r="Q1510" s="2">
        <f t="shared" si="874"/>
        <v>2.0197679415556502E-2</v>
      </c>
      <c r="R1510" s="1">
        <v>3565</v>
      </c>
      <c r="S1510" s="1">
        <v>36</v>
      </c>
      <c r="T1510" s="1">
        <v>238</v>
      </c>
      <c r="U1510" s="1">
        <v>1247</v>
      </c>
      <c r="V1510" s="1">
        <v>4034</v>
      </c>
      <c r="W1510" s="1">
        <v>108</v>
      </c>
      <c r="X1510" s="1">
        <v>12</v>
      </c>
      <c r="Y1510" s="1">
        <v>14</v>
      </c>
      <c r="AD1510" s="1">
        <v>46</v>
      </c>
      <c r="AF1510" s="1">
        <v>8</v>
      </c>
      <c r="AK1510" s="7">
        <f t="shared" si="885"/>
        <v>5</v>
      </c>
      <c r="AL1510" s="7">
        <f t="shared" si="886"/>
        <v>8</v>
      </c>
      <c r="AM1510" s="7">
        <f t="shared" si="887"/>
        <v>7</v>
      </c>
      <c r="AN1510" s="2">
        <f t="shared" si="888"/>
        <v>1.1602922217447357E-2</v>
      </c>
      <c r="AO1510" s="2">
        <f t="shared" si="889"/>
        <v>1.289213579716373E-3</v>
      </c>
      <c r="AP1510" s="2">
        <f t="shared" si="890"/>
        <v>1.5040825096691017E-3</v>
      </c>
      <c r="AR1510" t="str">
        <f t="shared" si="891"/>
        <v>Clinton</v>
      </c>
      <c r="AS1510" t="s">
        <v>2491</v>
      </c>
      <c r="AT1510" s="184">
        <v>15</v>
      </c>
      <c r="AV1510" s="97">
        <v>39</v>
      </c>
      <c r="AW1510" s="99">
        <v>27</v>
      </c>
      <c r="AX1510" s="105">
        <f t="shared" si="892"/>
        <v>39027</v>
      </c>
      <c r="AZ1510" s="7" t="s">
        <v>2951</v>
      </c>
      <c r="BA1510" t="s">
        <v>3184</v>
      </c>
    </row>
    <row r="1511" spans="1:53" hidden="1" outlineLevel="1">
      <c r="A1511" t="s">
        <v>2535</v>
      </c>
      <c r="B1511" t="s">
        <v>2491</v>
      </c>
      <c r="C1511" s="1">
        <f t="shared" si="876"/>
        <v>19083</v>
      </c>
      <c r="D1511" s="7">
        <f>IF(R1511&gt;0,RANK(R1511,(R1511:T1511,U1511:AI1511)),0)</f>
        <v>2</v>
      </c>
      <c r="E1511" s="7">
        <f>IF(S1511&gt;0,RANK(S1511,(R1511:T1511,U1511:AI1511)),0)</f>
        <v>7</v>
      </c>
      <c r="F1511" s="7">
        <f>IF(T1511&gt;0,RANK(T1511,(R1511:T1511,U1511:AI1511)),0)</f>
        <v>4</v>
      </c>
      <c r="G1511" s="7">
        <f>IF(U1511&gt;0,RANK(U1511,(R1511:T1511,U1511:AI1511)),0)</f>
        <v>3</v>
      </c>
      <c r="H1511" s="7">
        <f t="shared" si="877"/>
        <v>1</v>
      </c>
      <c r="I1511" s="49">
        <f t="shared" si="878"/>
        <v>1802</v>
      </c>
      <c r="J1511" s="177">
        <f t="shared" si="879"/>
        <v>9.4429597023528794E-2</v>
      </c>
      <c r="K1511" s="2"/>
      <c r="L1511" s="2">
        <f t="shared" si="880"/>
        <v>0.3735261751296966</v>
      </c>
      <c r="M1511" s="2">
        <f t="shared" si="881"/>
        <v>2.4105224545406907E-3</v>
      </c>
      <c r="N1511" s="2">
        <f t="shared" si="882"/>
        <v>2.0175024891264475E-2</v>
      </c>
      <c r="O1511" s="2">
        <f t="shared" si="883"/>
        <v>0.12005449876853744</v>
      </c>
      <c r="P1511" s="2">
        <f t="shared" si="884"/>
        <v>0.46795577215322537</v>
      </c>
      <c r="Q1511" s="2">
        <f t="shared" si="874"/>
        <v>1.5878006602735528E-2</v>
      </c>
      <c r="R1511" s="1">
        <v>7128</v>
      </c>
      <c r="S1511" s="1">
        <v>46</v>
      </c>
      <c r="T1511" s="1">
        <v>385</v>
      </c>
      <c r="U1511" s="1">
        <v>2291</v>
      </c>
      <c r="V1511" s="1">
        <v>8930</v>
      </c>
      <c r="W1511" s="1">
        <v>183</v>
      </c>
      <c r="X1511" s="1">
        <v>22</v>
      </c>
      <c r="Y1511" s="1">
        <v>26</v>
      </c>
      <c r="AD1511" s="1">
        <v>56</v>
      </c>
      <c r="AF1511" s="1">
        <v>16</v>
      </c>
      <c r="AK1511" s="7">
        <f t="shared" si="885"/>
        <v>5</v>
      </c>
      <c r="AL1511" s="7">
        <f t="shared" si="886"/>
        <v>8</v>
      </c>
      <c r="AM1511" s="7">
        <f t="shared" si="887"/>
        <v>7</v>
      </c>
      <c r="AN1511" s="2">
        <f t="shared" si="888"/>
        <v>9.5896871561075309E-3</v>
      </c>
      <c r="AO1511" s="2">
        <f t="shared" si="889"/>
        <v>1.1528585652151129E-3</v>
      </c>
      <c r="AP1511" s="2">
        <f t="shared" si="890"/>
        <v>1.3624692134360425E-3</v>
      </c>
      <c r="AR1511" t="str">
        <f t="shared" si="891"/>
        <v>Columbiana</v>
      </c>
      <c r="AS1511" t="s">
        <v>2491</v>
      </c>
      <c r="AT1511" s="184">
        <v>6</v>
      </c>
      <c r="AV1511" s="97">
        <v>39</v>
      </c>
      <c r="AW1511" s="99">
        <v>29</v>
      </c>
      <c r="AX1511" s="105">
        <f t="shared" si="892"/>
        <v>39029</v>
      </c>
      <c r="AZ1511" s="7" t="s">
        <v>2951</v>
      </c>
      <c r="BA1511" t="s">
        <v>3184</v>
      </c>
    </row>
    <row r="1512" spans="1:53" hidden="1" outlineLevel="1">
      <c r="A1512" t="s">
        <v>3148</v>
      </c>
      <c r="B1512" t="s">
        <v>2491</v>
      </c>
      <c r="C1512" s="1">
        <f t="shared" si="876"/>
        <v>6661</v>
      </c>
      <c r="D1512" s="7">
        <f>IF(R1512&gt;0,RANK(R1512,(R1512:T1512,U1512:AI1512)),0)</f>
        <v>2</v>
      </c>
      <c r="E1512" s="7">
        <f>IF(S1512&gt;0,RANK(S1512,(R1512:T1512,U1512:AI1512)),0)</f>
        <v>6</v>
      </c>
      <c r="F1512" s="7">
        <f>IF(T1512&gt;0,RANK(T1512,(R1512:T1512,U1512:AI1512)),0)</f>
        <v>4</v>
      </c>
      <c r="G1512" s="7">
        <f>IF(U1512&gt;0,RANK(U1512,(R1512:T1512,U1512:AI1512)),0)</f>
        <v>3</v>
      </c>
      <c r="H1512" s="7">
        <f t="shared" si="877"/>
        <v>1</v>
      </c>
      <c r="I1512" s="49">
        <f t="shared" si="878"/>
        <v>128</v>
      </c>
      <c r="J1512" s="177">
        <f t="shared" si="879"/>
        <v>1.9216333883801232E-2</v>
      </c>
      <c r="K1512" s="2"/>
      <c r="L1512" s="2">
        <f t="shared" si="880"/>
        <v>0.40204173547515387</v>
      </c>
      <c r="M1512" s="2">
        <f t="shared" si="881"/>
        <v>3.7531902116799279E-3</v>
      </c>
      <c r="N1512" s="2">
        <f t="shared" si="882"/>
        <v>2.2819396487013963E-2</v>
      </c>
      <c r="O1512" s="2">
        <f t="shared" si="883"/>
        <v>0.13406395436120702</v>
      </c>
      <c r="P1512" s="2">
        <f t="shared" si="884"/>
        <v>0.4212580693589551</v>
      </c>
      <c r="Q1512" s="2">
        <f t="shared" si="874"/>
        <v>1.6063654105990144E-2</v>
      </c>
      <c r="R1512" s="1">
        <v>2678</v>
      </c>
      <c r="S1512" s="1">
        <v>25</v>
      </c>
      <c r="T1512" s="1">
        <v>152</v>
      </c>
      <c r="U1512" s="1">
        <v>893</v>
      </c>
      <c r="V1512" s="1">
        <v>2806</v>
      </c>
      <c r="W1512" s="1">
        <v>67</v>
      </c>
      <c r="X1512" s="1">
        <v>8</v>
      </c>
      <c r="Y1512" s="1">
        <v>7</v>
      </c>
      <c r="AD1512" s="1">
        <v>17</v>
      </c>
      <c r="AF1512" s="1">
        <v>8</v>
      </c>
      <c r="AK1512" s="7">
        <f t="shared" si="885"/>
        <v>5</v>
      </c>
      <c r="AL1512" s="7">
        <f t="shared" si="886"/>
        <v>7</v>
      </c>
      <c r="AM1512" s="7">
        <f t="shared" si="887"/>
        <v>8</v>
      </c>
      <c r="AN1512" s="2">
        <f t="shared" si="888"/>
        <v>1.0058549767302206E-2</v>
      </c>
      <c r="AO1512" s="2">
        <f t="shared" si="889"/>
        <v>1.201020867737577E-3</v>
      </c>
      <c r="AP1512" s="2">
        <f t="shared" si="890"/>
        <v>1.0508932592703799E-3</v>
      </c>
      <c r="AR1512" t="str">
        <f t="shared" si="891"/>
        <v>Coshocton</v>
      </c>
      <c r="AS1512" t="s">
        <v>2491</v>
      </c>
      <c r="AT1512" s="184">
        <v>7</v>
      </c>
      <c r="AV1512" s="97">
        <v>39</v>
      </c>
      <c r="AW1512" s="99">
        <v>31</v>
      </c>
      <c r="AX1512" s="105">
        <f t="shared" si="892"/>
        <v>39031</v>
      </c>
      <c r="AZ1512" s="7" t="s">
        <v>2951</v>
      </c>
      <c r="BA1512" t="s">
        <v>3184</v>
      </c>
    </row>
    <row r="1513" spans="1:53" hidden="1" outlineLevel="1">
      <c r="A1513" t="s">
        <v>2685</v>
      </c>
      <c r="B1513" t="s">
        <v>2491</v>
      </c>
      <c r="C1513" s="1">
        <f t="shared" si="876"/>
        <v>8555</v>
      </c>
      <c r="D1513" s="7">
        <f>IF(R1513&gt;0,RANK(R1513,(R1513:T1513,U1513:AI1513)),0)</f>
        <v>1</v>
      </c>
      <c r="E1513" s="7">
        <f>IF(S1513&gt;0,RANK(S1513,(R1513:T1513,U1513:AI1513)),0)</f>
        <v>7</v>
      </c>
      <c r="F1513" s="7">
        <f>IF(T1513&gt;0,RANK(T1513,(R1513:T1513,U1513:AI1513)),0)</f>
        <v>4</v>
      </c>
      <c r="G1513" s="7">
        <f>IF(U1513&gt;0,RANK(U1513,(R1513:T1513,U1513:AI1513)),0)</f>
        <v>3</v>
      </c>
      <c r="H1513" s="7">
        <f t="shared" si="877"/>
        <v>2</v>
      </c>
      <c r="I1513" s="49">
        <f t="shared" si="878"/>
        <v>230</v>
      </c>
      <c r="J1513" s="177">
        <f t="shared" si="879"/>
        <v>2.6884862653419054E-2</v>
      </c>
      <c r="K1513" s="2"/>
      <c r="L1513" s="2">
        <f t="shared" si="880"/>
        <v>0.39170075978959673</v>
      </c>
      <c r="M1513" s="2">
        <f t="shared" si="881"/>
        <v>3.3898305084745762E-3</v>
      </c>
      <c r="N1513" s="2">
        <f t="shared" si="882"/>
        <v>1.9988310929281123E-2</v>
      </c>
      <c r="O1513" s="2">
        <f t="shared" si="883"/>
        <v>0.20455873758036236</v>
      </c>
      <c r="P1513" s="2">
        <f t="shared" si="884"/>
        <v>0.36481589713617768</v>
      </c>
      <c r="Q1513" s="2">
        <f t="shared" si="874"/>
        <v>1.5546464056107601E-2</v>
      </c>
      <c r="R1513" s="1">
        <v>3351</v>
      </c>
      <c r="S1513" s="1">
        <v>29</v>
      </c>
      <c r="T1513" s="1">
        <v>171</v>
      </c>
      <c r="U1513" s="1">
        <v>1750</v>
      </c>
      <c r="V1513" s="1">
        <v>3121</v>
      </c>
      <c r="W1513" s="1">
        <v>78</v>
      </c>
      <c r="X1513" s="1">
        <v>9</v>
      </c>
      <c r="Y1513" s="1">
        <v>8</v>
      </c>
      <c r="AD1513" s="1">
        <v>34</v>
      </c>
      <c r="AF1513" s="1">
        <v>4</v>
      </c>
      <c r="AK1513" s="7">
        <f t="shared" si="885"/>
        <v>5</v>
      </c>
      <c r="AL1513" s="7">
        <f t="shared" si="886"/>
        <v>7</v>
      </c>
      <c r="AM1513" s="7">
        <f t="shared" si="887"/>
        <v>8</v>
      </c>
      <c r="AN1513" s="2">
        <f t="shared" si="888"/>
        <v>9.1174751607247216E-3</v>
      </c>
      <c r="AO1513" s="2">
        <f t="shared" si="889"/>
        <v>1.0520163646990065E-3</v>
      </c>
      <c r="AP1513" s="2">
        <f t="shared" si="890"/>
        <v>9.3512565751022799E-4</v>
      </c>
      <c r="AR1513" t="str">
        <f t="shared" si="891"/>
        <v>Crawford</v>
      </c>
      <c r="AS1513" t="s">
        <v>2491</v>
      </c>
      <c r="AT1513" s="184">
        <v>4</v>
      </c>
      <c r="AV1513" s="97">
        <v>39</v>
      </c>
      <c r="AW1513" s="99">
        <v>33</v>
      </c>
      <c r="AX1513" s="105">
        <f t="shared" si="892"/>
        <v>39033</v>
      </c>
      <c r="AZ1513" s="7" t="s">
        <v>2951</v>
      </c>
      <c r="BA1513" t="s">
        <v>3184</v>
      </c>
    </row>
    <row r="1514" spans="1:53" hidden="1" outlineLevel="1">
      <c r="A1514" t="s">
        <v>327</v>
      </c>
      <c r="B1514" t="s">
        <v>2491</v>
      </c>
      <c r="C1514" s="1">
        <f t="shared" si="876"/>
        <v>144657</v>
      </c>
      <c r="D1514" s="7">
        <f>IF(R1514&gt;0,RANK(R1514,(R1514:T1514,U1514:AI1514)),0)</f>
        <v>1</v>
      </c>
      <c r="E1514" s="7">
        <f>IF(S1514&gt;0,RANK(S1514,(R1514:T1514,U1514:AI1514)),0)</f>
        <v>6</v>
      </c>
      <c r="F1514" s="7">
        <f>IF(T1514&gt;0,RANK(T1514,(R1514:T1514,U1514:AI1514)),0)</f>
        <v>4</v>
      </c>
      <c r="G1514" s="7">
        <f>IF(U1514&gt;0,RANK(U1514,(R1514:T1514,U1514:AI1514)),0)</f>
        <v>3</v>
      </c>
      <c r="H1514" s="7">
        <f t="shared" si="877"/>
        <v>2</v>
      </c>
      <c r="I1514" s="49">
        <f t="shared" si="878"/>
        <v>31651</v>
      </c>
      <c r="J1514" s="177">
        <f t="shared" si="879"/>
        <v>0.21880033458456902</v>
      </c>
      <c r="K1514" s="2"/>
      <c r="L1514" s="2">
        <f t="shared" si="880"/>
        <v>0.54412852471708939</v>
      </c>
      <c r="M1514" s="2">
        <f t="shared" si="881"/>
        <v>2.0946100085028722E-3</v>
      </c>
      <c r="N1514" s="2">
        <f t="shared" si="882"/>
        <v>3.2601256766005102E-2</v>
      </c>
      <c r="O1514" s="2">
        <f t="shared" si="883"/>
        <v>8.7254678307997532E-2</v>
      </c>
      <c r="P1514" s="2">
        <f t="shared" si="884"/>
        <v>0.3253281901325204</v>
      </c>
      <c r="Q1514" s="2">
        <f t="shared" si="874"/>
        <v>8.5927400678846855E-3</v>
      </c>
      <c r="R1514" s="1">
        <v>78712</v>
      </c>
      <c r="S1514" s="1">
        <v>303</v>
      </c>
      <c r="T1514" s="1">
        <v>4716</v>
      </c>
      <c r="U1514" s="1">
        <v>12622</v>
      </c>
      <c r="V1514" s="1">
        <v>47061</v>
      </c>
      <c r="W1514" s="1">
        <v>670</v>
      </c>
      <c r="X1514" s="1">
        <v>144</v>
      </c>
      <c r="Y1514" s="1">
        <v>142</v>
      </c>
      <c r="AD1514" s="1">
        <v>194</v>
      </c>
      <c r="AF1514" s="1">
        <v>93</v>
      </c>
      <c r="AK1514" s="7">
        <f t="shared" si="885"/>
        <v>5</v>
      </c>
      <c r="AL1514" s="7">
        <f t="shared" si="886"/>
        <v>7</v>
      </c>
      <c r="AM1514" s="7">
        <f t="shared" si="887"/>
        <v>8</v>
      </c>
      <c r="AN1514" s="2">
        <f t="shared" si="888"/>
        <v>4.6316458933891892E-3</v>
      </c>
      <c r="AO1514" s="2">
        <f t="shared" si="889"/>
        <v>9.9545822186275111E-4</v>
      </c>
      <c r="AP1514" s="2">
        <f t="shared" si="890"/>
        <v>9.8163241322576857E-4</v>
      </c>
      <c r="AR1514" t="str">
        <f t="shared" si="891"/>
        <v>Cuyahoga</v>
      </c>
      <c r="AS1514" t="s">
        <v>2491</v>
      </c>
      <c r="AT1514" s="184"/>
      <c r="AV1514" s="97">
        <v>39</v>
      </c>
      <c r="AW1514" s="99">
        <v>35</v>
      </c>
      <c r="AX1514" s="105">
        <f t="shared" si="892"/>
        <v>39035</v>
      </c>
      <c r="AZ1514" s="7" t="s">
        <v>2951</v>
      </c>
      <c r="BA1514" t="s">
        <v>3184</v>
      </c>
    </row>
    <row r="1515" spans="1:53" hidden="1" outlineLevel="1">
      <c r="A1515" t="s">
        <v>328</v>
      </c>
      <c r="B1515" t="s">
        <v>2491</v>
      </c>
      <c r="C1515" s="1">
        <f t="shared" si="876"/>
        <v>12919</v>
      </c>
      <c r="D1515" s="7">
        <f>IF(R1515&gt;0,RANK(R1515,(R1515:T1515,U1515:AI1515)),0)</f>
        <v>2</v>
      </c>
      <c r="E1515" s="7">
        <f>IF(S1515&gt;0,RANK(S1515,(R1515:T1515,U1515:AI1515)),0)</f>
        <v>7</v>
      </c>
      <c r="F1515" s="7">
        <f>IF(T1515&gt;0,RANK(T1515,(R1515:T1515,U1515:AI1515)),0)</f>
        <v>4</v>
      </c>
      <c r="G1515" s="7">
        <f>IF(U1515&gt;0,RANK(U1515,(R1515:T1515,U1515:AI1515)),0)</f>
        <v>3</v>
      </c>
      <c r="H1515" s="7">
        <f t="shared" si="877"/>
        <v>1</v>
      </c>
      <c r="I1515" s="49">
        <f t="shared" si="878"/>
        <v>426</v>
      </c>
      <c r="J1515" s="177">
        <f t="shared" si="879"/>
        <v>3.2974688443377968E-2</v>
      </c>
      <c r="K1515" s="2"/>
      <c r="L1515" s="2">
        <f t="shared" si="880"/>
        <v>0.3941481538818794</v>
      </c>
      <c r="M1515" s="2">
        <f t="shared" si="881"/>
        <v>2.9414041334468611E-3</v>
      </c>
      <c r="N1515" s="2">
        <f t="shared" si="882"/>
        <v>1.9660964470934284E-2</v>
      </c>
      <c r="O1515" s="2">
        <f t="shared" si="883"/>
        <v>0.13894264261939779</v>
      </c>
      <c r="P1515" s="2">
        <f t="shared" si="884"/>
        <v>0.42712284232525738</v>
      </c>
      <c r="Q1515" s="2">
        <f t="shared" si="874"/>
        <v>1.7183992569084261E-2</v>
      </c>
      <c r="R1515" s="1">
        <v>5092</v>
      </c>
      <c r="S1515" s="1">
        <v>38</v>
      </c>
      <c r="T1515" s="1">
        <v>254</v>
      </c>
      <c r="U1515" s="1">
        <v>1795</v>
      </c>
      <c r="V1515" s="1">
        <v>5518</v>
      </c>
      <c r="W1515" s="1">
        <v>113</v>
      </c>
      <c r="X1515" s="1">
        <v>21</v>
      </c>
      <c r="Y1515" s="1">
        <v>16</v>
      </c>
      <c r="AD1515" s="1">
        <v>54</v>
      </c>
      <c r="AF1515" s="1">
        <v>18</v>
      </c>
      <c r="AK1515" s="7">
        <f t="shared" si="885"/>
        <v>5</v>
      </c>
      <c r="AL1515" s="7">
        <f t="shared" si="886"/>
        <v>7</v>
      </c>
      <c r="AM1515" s="7">
        <f t="shared" si="887"/>
        <v>8</v>
      </c>
      <c r="AN1515" s="2">
        <f t="shared" si="888"/>
        <v>8.7468070284077715E-3</v>
      </c>
      <c r="AO1515" s="2">
        <f t="shared" si="889"/>
        <v>1.6255128105890548E-3</v>
      </c>
      <c r="AP1515" s="2">
        <f t="shared" si="890"/>
        <v>1.2384859509249942E-3</v>
      </c>
      <c r="AR1515" t="str">
        <f t="shared" si="891"/>
        <v>Darke</v>
      </c>
      <c r="AS1515" t="s">
        <v>2491</v>
      </c>
      <c r="AT1515" s="184">
        <v>8</v>
      </c>
      <c r="AV1515" s="97">
        <v>39</v>
      </c>
      <c r="AW1515" s="99">
        <v>37</v>
      </c>
      <c r="AX1515" s="105">
        <f t="shared" si="892"/>
        <v>39037</v>
      </c>
      <c r="AZ1515" s="7" t="s">
        <v>2951</v>
      </c>
      <c r="BA1515" t="s">
        <v>3184</v>
      </c>
    </row>
    <row r="1516" spans="1:53" hidden="1" outlineLevel="1">
      <c r="A1516" t="s">
        <v>2477</v>
      </c>
      <c r="B1516" t="s">
        <v>2491</v>
      </c>
      <c r="C1516" s="1">
        <f t="shared" si="876"/>
        <v>8478</v>
      </c>
      <c r="D1516" s="7">
        <f>IF(R1516&gt;0,RANK(R1516,(R1516:T1516,U1516:AI1516)),0)</f>
        <v>1</v>
      </c>
      <c r="E1516" s="7">
        <f>IF(S1516&gt;0,RANK(S1516,(R1516:T1516,U1516:AI1516)),0)</f>
        <v>6</v>
      </c>
      <c r="F1516" s="7">
        <f>IF(T1516&gt;0,RANK(T1516,(R1516:T1516,U1516:AI1516)),0)</f>
        <v>4</v>
      </c>
      <c r="G1516" s="7">
        <f>IF(U1516&gt;0,RANK(U1516,(R1516:T1516,U1516:AI1516)),0)</f>
        <v>3</v>
      </c>
      <c r="H1516" s="7">
        <f t="shared" si="877"/>
        <v>2</v>
      </c>
      <c r="I1516" s="49">
        <f t="shared" si="878"/>
        <v>1357</v>
      </c>
      <c r="J1516" s="177">
        <f t="shared" si="879"/>
        <v>0.16006133522057089</v>
      </c>
      <c r="K1516" s="2"/>
      <c r="L1516" s="2">
        <f t="shared" si="880"/>
        <v>0.4701580561453173</v>
      </c>
      <c r="M1516" s="2">
        <f t="shared" si="881"/>
        <v>4.7180938900684127E-3</v>
      </c>
      <c r="N1516" s="2">
        <f t="shared" si="882"/>
        <v>3.066761028544468E-2</v>
      </c>
      <c r="O1516" s="2">
        <f t="shared" si="883"/>
        <v>0.16666666666666666</v>
      </c>
      <c r="P1516" s="2">
        <f t="shared" si="884"/>
        <v>0.31009672092474638</v>
      </c>
      <c r="Q1516" s="2">
        <f t="shared" si="874"/>
        <v>1.7692852087756505E-2</v>
      </c>
      <c r="R1516" s="1">
        <v>3986</v>
      </c>
      <c r="S1516" s="1">
        <v>40</v>
      </c>
      <c r="T1516" s="1">
        <v>260</v>
      </c>
      <c r="U1516" s="1">
        <v>1413</v>
      </c>
      <c r="V1516" s="1">
        <v>2629</v>
      </c>
      <c r="W1516" s="1">
        <v>79</v>
      </c>
      <c r="X1516" s="1">
        <v>12</v>
      </c>
      <c r="Y1516" s="1">
        <v>21</v>
      </c>
      <c r="AD1516" s="1">
        <v>30</v>
      </c>
      <c r="AF1516" s="1">
        <v>8</v>
      </c>
      <c r="AK1516" s="7">
        <f t="shared" si="885"/>
        <v>5</v>
      </c>
      <c r="AL1516" s="7">
        <f t="shared" si="886"/>
        <v>8</v>
      </c>
      <c r="AM1516" s="7">
        <f t="shared" si="887"/>
        <v>7</v>
      </c>
      <c r="AN1516" s="2">
        <f t="shared" si="888"/>
        <v>9.3182354328851143E-3</v>
      </c>
      <c r="AO1516" s="2">
        <f t="shared" si="889"/>
        <v>1.4154281670205238E-3</v>
      </c>
      <c r="AP1516" s="2">
        <f t="shared" si="890"/>
        <v>2.4769992922859165E-3</v>
      </c>
      <c r="AR1516" t="str">
        <f t="shared" si="891"/>
        <v>Defiance</v>
      </c>
      <c r="AS1516" t="s">
        <v>2491</v>
      </c>
      <c r="AT1516" s="184">
        <v>5</v>
      </c>
      <c r="AV1516" s="97">
        <v>39</v>
      </c>
      <c r="AW1516" s="99">
        <v>39</v>
      </c>
      <c r="AX1516" s="105">
        <f t="shared" si="892"/>
        <v>39039</v>
      </c>
      <c r="AZ1516" s="7" t="s">
        <v>2951</v>
      </c>
      <c r="BA1516" t="s">
        <v>3184</v>
      </c>
    </row>
    <row r="1517" spans="1:53" hidden="1" outlineLevel="1">
      <c r="A1517" t="s">
        <v>1703</v>
      </c>
      <c r="B1517" t="s">
        <v>2491</v>
      </c>
      <c r="C1517" s="1">
        <f t="shared" si="876"/>
        <v>52448</v>
      </c>
      <c r="D1517" s="7">
        <f>IF(R1517&gt;0,RANK(R1517,(R1517:T1517,U1517:AI1517)),0)</f>
        <v>1</v>
      </c>
      <c r="E1517" s="7">
        <f>IF(S1517&gt;0,RANK(S1517,(R1517:T1517,U1517:AI1517)),0)</f>
        <v>6</v>
      </c>
      <c r="F1517" s="7">
        <f>IF(T1517&gt;0,RANK(T1517,(R1517:T1517,U1517:AI1517)),0)</f>
        <v>4</v>
      </c>
      <c r="G1517" s="7">
        <f>IF(U1517&gt;0,RANK(U1517,(R1517:T1517,U1517:AI1517)),0)</f>
        <v>3</v>
      </c>
      <c r="H1517" s="7">
        <f t="shared" si="877"/>
        <v>2</v>
      </c>
      <c r="I1517" s="49">
        <f t="shared" si="878"/>
        <v>22058</v>
      </c>
      <c r="J1517" s="177">
        <f t="shared" si="879"/>
        <v>0.42056894447834048</v>
      </c>
      <c r="K1517" s="2"/>
      <c r="L1517" s="2">
        <f t="shared" si="880"/>
        <v>0.63766015863331305</v>
      </c>
      <c r="M1517" s="2">
        <f t="shared" si="881"/>
        <v>1.5253203172666261E-3</v>
      </c>
      <c r="N1517" s="2">
        <f t="shared" si="882"/>
        <v>1.7102654057352045E-2</v>
      </c>
      <c r="O1517" s="2">
        <f t="shared" si="883"/>
        <v>0.12050030506406345</v>
      </c>
      <c r="P1517" s="2">
        <f t="shared" si="884"/>
        <v>0.21709121415497254</v>
      </c>
      <c r="Q1517" s="2">
        <f t="shared" si="874"/>
        <v>6.120347773032303E-3</v>
      </c>
      <c r="R1517" s="1">
        <v>33444</v>
      </c>
      <c r="S1517" s="1">
        <v>80</v>
      </c>
      <c r="T1517" s="1">
        <v>897</v>
      </c>
      <c r="U1517" s="1">
        <v>6320</v>
      </c>
      <c r="V1517" s="1">
        <v>11386</v>
      </c>
      <c r="W1517" s="1">
        <v>179</v>
      </c>
      <c r="X1517" s="1">
        <v>29</v>
      </c>
      <c r="Y1517" s="1">
        <v>38</v>
      </c>
      <c r="AD1517" s="1">
        <v>51</v>
      </c>
      <c r="AF1517" s="1">
        <v>24</v>
      </c>
      <c r="AK1517" s="7">
        <f t="shared" si="885"/>
        <v>5</v>
      </c>
      <c r="AL1517" s="7">
        <f t="shared" si="886"/>
        <v>8</v>
      </c>
      <c r="AM1517" s="7">
        <f t="shared" si="887"/>
        <v>7</v>
      </c>
      <c r="AN1517" s="2">
        <f t="shared" si="888"/>
        <v>3.4129042098840759E-3</v>
      </c>
      <c r="AO1517" s="2">
        <f t="shared" si="889"/>
        <v>5.5292861500915195E-4</v>
      </c>
      <c r="AP1517" s="2">
        <f t="shared" si="890"/>
        <v>7.2452715070164733E-4</v>
      </c>
      <c r="AR1517" t="str">
        <f t="shared" si="891"/>
        <v>Delaware</v>
      </c>
      <c r="AS1517" t="s">
        <v>2491</v>
      </c>
      <c r="AT1517" s="184">
        <v>12</v>
      </c>
      <c r="AV1517" s="97">
        <v>39</v>
      </c>
      <c r="AW1517" s="99">
        <v>41</v>
      </c>
      <c r="AX1517" s="105">
        <f t="shared" si="892"/>
        <v>39041</v>
      </c>
      <c r="AZ1517" s="7" t="s">
        <v>2951</v>
      </c>
      <c r="BA1517" t="s">
        <v>3184</v>
      </c>
    </row>
    <row r="1518" spans="1:53" hidden="1" outlineLevel="1">
      <c r="A1518" t="s">
        <v>178</v>
      </c>
      <c r="B1518" t="s">
        <v>2491</v>
      </c>
      <c r="C1518" s="1">
        <f t="shared" si="876"/>
        <v>12973</v>
      </c>
      <c r="D1518" s="7">
        <f>IF(R1518&gt;0,RANK(R1518,(R1518:T1518,U1518:AI1518)),0)</f>
        <v>1</v>
      </c>
      <c r="E1518" s="7">
        <f>IF(S1518&gt;0,RANK(S1518,(R1518:T1518,U1518:AI1518)),0)</f>
        <v>7</v>
      </c>
      <c r="F1518" s="7">
        <f>IF(T1518&gt;0,RANK(T1518,(R1518:T1518,U1518:AI1518)),0)</f>
        <v>4</v>
      </c>
      <c r="G1518" s="7">
        <f>IF(U1518&gt;0,RANK(U1518,(R1518:T1518,U1518:AI1518)),0)</f>
        <v>3</v>
      </c>
      <c r="H1518" s="7">
        <f t="shared" si="877"/>
        <v>2</v>
      </c>
      <c r="I1518" s="49">
        <f t="shared" si="878"/>
        <v>673</v>
      </c>
      <c r="J1518" s="177">
        <f t="shared" si="879"/>
        <v>5.1876975256301548E-2</v>
      </c>
      <c r="K1518" s="2"/>
      <c r="L1518" s="2">
        <f t="shared" si="880"/>
        <v>0.43667617359130501</v>
      </c>
      <c r="M1518" s="2">
        <f t="shared" si="881"/>
        <v>3.7770754644261156E-3</v>
      </c>
      <c r="N1518" s="2">
        <f t="shared" si="882"/>
        <v>2.9985354197178755E-2</v>
      </c>
      <c r="O1518" s="2">
        <f t="shared" si="883"/>
        <v>0.12526015570800894</v>
      </c>
      <c r="P1518" s="2">
        <f t="shared" si="884"/>
        <v>0.38479919833500348</v>
      </c>
      <c r="Q1518" s="2">
        <f t="shared" si="874"/>
        <v>1.9502042704077793E-2</v>
      </c>
      <c r="R1518" s="1">
        <v>5665</v>
      </c>
      <c r="S1518" s="1">
        <v>49</v>
      </c>
      <c r="T1518" s="1">
        <v>389</v>
      </c>
      <c r="U1518" s="1">
        <v>1625</v>
      </c>
      <c r="V1518" s="1">
        <v>4992</v>
      </c>
      <c r="W1518" s="1">
        <v>146</v>
      </c>
      <c r="X1518" s="1">
        <v>22</v>
      </c>
      <c r="Y1518" s="1">
        <v>17</v>
      </c>
      <c r="AD1518" s="1">
        <v>54</v>
      </c>
      <c r="AF1518" s="1">
        <v>14</v>
      </c>
      <c r="AK1518" s="7">
        <f t="shared" si="885"/>
        <v>5</v>
      </c>
      <c r="AL1518" s="7">
        <f t="shared" si="886"/>
        <v>7</v>
      </c>
      <c r="AM1518" s="7">
        <f t="shared" si="887"/>
        <v>8</v>
      </c>
      <c r="AN1518" s="2">
        <f t="shared" si="888"/>
        <v>1.1254143220534958E-2</v>
      </c>
      <c r="AO1518" s="2">
        <f t="shared" si="889"/>
        <v>1.6958298003545826E-3</v>
      </c>
      <c r="AP1518" s="2">
        <f t="shared" si="890"/>
        <v>1.3104139366376321E-3</v>
      </c>
      <c r="AR1518" t="str">
        <f t="shared" si="891"/>
        <v>Erie</v>
      </c>
      <c r="AS1518" t="s">
        <v>2491</v>
      </c>
      <c r="AT1518" s="184"/>
      <c r="AV1518" s="97">
        <v>39</v>
      </c>
      <c r="AW1518" s="99">
        <v>43</v>
      </c>
      <c r="AX1518" s="105">
        <f t="shared" si="892"/>
        <v>39043</v>
      </c>
      <c r="AZ1518" s="7" t="s">
        <v>2951</v>
      </c>
      <c r="BA1518" t="s">
        <v>3184</v>
      </c>
    </row>
    <row r="1519" spans="1:53" hidden="1" outlineLevel="1">
      <c r="A1519" t="s">
        <v>19</v>
      </c>
      <c r="B1519" t="s">
        <v>2491</v>
      </c>
      <c r="C1519" s="1">
        <f t="shared" si="876"/>
        <v>32177</v>
      </c>
      <c r="D1519" s="7">
        <f>IF(R1519&gt;0,RANK(R1519,(R1519:T1519,U1519:AI1519)),0)</f>
        <v>1</v>
      </c>
      <c r="E1519" s="7">
        <f>IF(S1519&gt;0,RANK(S1519,(R1519:T1519,U1519:AI1519)),0)</f>
        <v>6</v>
      </c>
      <c r="F1519" s="7">
        <f>IF(T1519&gt;0,RANK(T1519,(R1519:T1519,U1519:AI1519)),0)</f>
        <v>4</v>
      </c>
      <c r="G1519" s="7">
        <f>IF(U1519&gt;0,RANK(U1519,(R1519:T1519,U1519:AI1519)),0)</f>
        <v>3</v>
      </c>
      <c r="H1519" s="7">
        <f t="shared" si="877"/>
        <v>2</v>
      </c>
      <c r="I1519" s="49">
        <f t="shared" si="878"/>
        <v>5669</v>
      </c>
      <c r="J1519" s="177">
        <f t="shared" si="879"/>
        <v>0.17618174472449266</v>
      </c>
      <c r="K1519" s="2"/>
      <c r="L1519" s="2">
        <f t="shared" si="880"/>
        <v>0.48721136215309074</v>
      </c>
      <c r="M1519" s="2">
        <f t="shared" si="881"/>
        <v>1.8336078565434938E-3</v>
      </c>
      <c r="N1519" s="2">
        <f t="shared" si="882"/>
        <v>2.1350654193989495E-2</v>
      </c>
      <c r="O1519" s="2">
        <f t="shared" si="883"/>
        <v>0.1699350467725394</v>
      </c>
      <c r="P1519" s="2">
        <f t="shared" si="884"/>
        <v>0.31102961742859808</v>
      </c>
      <c r="Q1519" s="2">
        <f t="shared" si="874"/>
        <v>8.6397115952387971E-3</v>
      </c>
      <c r="R1519" s="1">
        <v>15677</v>
      </c>
      <c r="S1519" s="1">
        <v>59</v>
      </c>
      <c r="T1519" s="1">
        <v>687</v>
      </c>
      <c r="U1519" s="1">
        <v>5468</v>
      </c>
      <c r="V1519" s="1">
        <v>10008</v>
      </c>
      <c r="W1519" s="1">
        <v>165</v>
      </c>
      <c r="X1519" s="1">
        <v>23</v>
      </c>
      <c r="Y1519" s="1">
        <v>24</v>
      </c>
      <c r="AD1519" s="1">
        <v>52</v>
      </c>
      <c r="AF1519" s="1">
        <v>14</v>
      </c>
      <c r="AK1519" s="7">
        <f t="shared" si="885"/>
        <v>5</v>
      </c>
      <c r="AL1519" s="7">
        <f t="shared" si="886"/>
        <v>8</v>
      </c>
      <c r="AM1519" s="7">
        <f t="shared" si="887"/>
        <v>7</v>
      </c>
      <c r="AN1519" s="2">
        <f t="shared" si="888"/>
        <v>5.1278863784690928E-3</v>
      </c>
      <c r="AO1519" s="2">
        <f t="shared" si="889"/>
        <v>7.1479628305932811E-4</v>
      </c>
      <c r="AP1519" s="2">
        <f t="shared" si="890"/>
        <v>7.4587438232277716E-4</v>
      </c>
      <c r="AR1519" t="str">
        <f t="shared" si="891"/>
        <v>Fairfield</v>
      </c>
      <c r="AS1519" t="s">
        <v>2491</v>
      </c>
      <c r="AT1519" s="184">
        <v>15</v>
      </c>
      <c r="AV1519" s="97">
        <v>39</v>
      </c>
      <c r="AW1519" s="99">
        <v>45</v>
      </c>
      <c r="AX1519" s="105">
        <f t="shared" si="892"/>
        <v>39045</v>
      </c>
      <c r="AZ1519" s="7" t="s">
        <v>2951</v>
      </c>
      <c r="BA1519" t="s">
        <v>3184</v>
      </c>
    </row>
    <row r="1520" spans="1:53" hidden="1" outlineLevel="1">
      <c r="A1520" t="s">
        <v>30</v>
      </c>
      <c r="B1520" t="s">
        <v>2491</v>
      </c>
      <c r="C1520" s="1">
        <f t="shared" si="876"/>
        <v>5158</v>
      </c>
      <c r="D1520" s="7">
        <f>IF(R1520&gt;0,RANK(R1520,(R1520:T1520,U1520:AI1520)),0)</f>
        <v>1</v>
      </c>
      <c r="E1520" s="7">
        <f>IF(S1520&gt;0,RANK(S1520,(R1520:T1520,U1520:AI1520)),0)</f>
        <v>7</v>
      </c>
      <c r="F1520" s="7">
        <f>IF(T1520&gt;0,RANK(T1520,(R1520:T1520,U1520:AI1520)),0)</f>
        <v>4</v>
      </c>
      <c r="G1520" s="7">
        <f>IF(U1520&gt;0,RANK(U1520,(R1520:T1520,U1520:AI1520)),0)</f>
        <v>3</v>
      </c>
      <c r="H1520" s="7">
        <f t="shared" si="877"/>
        <v>2</v>
      </c>
      <c r="I1520" s="49">
        <f t="shared" si="878"/>
        <v>486</v>
      </c>
      <c r="J1520" s="177">
        <f t="shared" si="879"/>
        <v>9.422256688639008E-2</v>
      </c>
      <c r="K1520" s="2"/>
      <c r="L1520" s="2">
        <f t="shared" si="880"/>
        <v>0.46994959286545174</v>
      </c>
      <c r="M1520" s="2">
        <f t="shared" si="881"/>
        <v>2.5203567274137261E-3</v>
      </c>
      <c r="N1520" s="2">
        <f t="shared" si="882"/>
        <v>1.7836370686312525E-2</v>
      </c>
      <c r="O1520" s="2">
        <f t="shared" si="883"/>
        <v>0.11690577743311362</v>
      </c>
      <c r="P1520" s="2">
        <f t="shared" si="884"/>
        <v>0.37572702597906166</v>
      </c>
      <c r="Q1520" s="2">
        <f t="shared" si="874"/>
        <v>1.7060876308646777E-2</v>
      </c>
      <c r="R1520" s="1">
        <v>2424</v>
      </c>
      <c r="S1520" s="1">
        <v>13</v>
      </c>
      <c r="T1520" s="1">
        <v>92</v>
      </c>
      <c r="U1520" s="1">
        <v>603</v>
      </c>
      <c r="V1520" s="1">
        <v>1938</v>
      </c>
      <c r="W1520" s="1">
        <v>48</v>
      </c>
      <c r="X1520" s="1">
        <v>4</v>
      </c>
      <c r="Y1520" s="1">
        <v>7</v>
      </c>
      <c r="AD1520" s="1">
        <v>23</v>
      </c>
      <c r="AF1520" s="1">
        <v>6</v>
      </c>
      <c r="AK1520" s="7">
        <f t="shared" si="885"/>
        <v>5</v>
      </c>
      <c r="AL1520" s="7">
        <f t="shared" si="886"/>
        <v>8</v>
      </c>
      <c r="AM1520" s="7">
        <f t="shared" si="887"/>
        <v>7</v>
      </c>
      <c r="AN1520" s="2">
        <f t="shared" si="888"/>
        <v>9.3059325319891431E-3</v>
      </c>
      <c r="AO1520" s="2">
        <f t="shared" si="889"/>
        <v>7.7549437766576189E-4</v>
      </c>
      <c r="AP1520" s="2">
        <f t="shared" si="890"/>
        <v>1.3571151609150834E-3</v>
      </c>
      <c r="AR1520" t="str">
        <f t="shared" si="891"/>
        <v>Fayette</v>
      </c>
      <c r="AS1520" t="s">
        <v>2491</v>
      </c>
      <c r="AT1520" s="184"/>
      <c r="AV1520" s="97">
        <v>39</v>
      </c>
      <c r="AW1520" s="99">
        <v>47</v>
      </c>
      <c r="AX1520" s="105">
        <f t="shared" si="892"/>
        <v>39047</v>
      </c>
      <c r="AZ1520" s="7" t="s">
        <v>2951</v>
      </c>
      <c r="BA1520" t="s">
        <v>3184</v>
      </c>
    </row>
    <row r="1521" spans="1:53" hidden="1" outlineLevel="1">
      <c r="A1521" t="s">
        <v>2409</v>
      </c>
      <c r="B1521" t="s">
        <v>2491</v>
      </c>
      <c r="C1521" s="1">
        <f t="shared" si="876"/>
        <v>163634</v>
      </c>
      <c r="D1521" s="7">
        <f>IF(R1521&gt;0,RANK(R1521,(R1521:T1521,U1521:AI1521)),0)</f>
        <v>1</v>
      </c>
      <c r="E1521" s="7">
        <f>IF(S1521&gt;0,RANK(S1521,(R1521:T1521,U1521:AI1521)),0)</f>
        <v>6</v>
      </c>
      <c r="F1521" s="7">
        <f>IF(T1521&gt;0,RANK(T1521,(R1521:T1521,U1521:AI1521)),0)</f>
        <v>4</v>
      </c>
      <c r="G1521" s="7">
        <f>IF(U1521&gt;0,RANK(U1521,(R1521:T1521,U1521:AI1521)),0)</f>
        <v>3</v>
      </c>
      <c r="H1521" s="7">
        <f t="shared" si="877"/>
        <v>2</v>
      </c>
      <c r="I1521" s="49">
        <f t="shared" si="878"/>
        <v>67821</v>
      </c>
      <c r="J1521" s="177">
        <f t="shared" si="879"/>
        <v>0.41446765342166053</v>
      </c>
      <c r="K1521" s="2"/>
      <c r="L1521" s="2">
        <f t="shared" si="880"/>
        <v>0.63648141584267326</v>
      </c>
      <c r="M1521" s="2">
        <f t="shared" si="881"/>
        <v>1.4361318552379089E-3</v>
      </c>
      <c r="N1521" s="2">
        <f t="shared" si="882"/>
        <v>1.7557475830206438E-2</v>
      </c>
      <c r="O1521" s="2">
        <f t="shared" si="883"/>
        <v>0.1160027867069191</v>
      </c>
      <c r="P1521" s="2">
        <f t="shared" si="884"/>
        <v>0.22201376242101276</v>
      </c>
      <c r="Q1521" s="2">
        <f t="shared" si="874"/>
        <v>6.5084273439505458E-3</v>
      </c>
      <c r="R1521" s="1">
        <v>104150</v>
      </c>
      <c r="S1521" s="1">
        <v>235</v>
      </c>
      <c r="T1521" s="1">
        <v>2873</v>
      </c>
      <c r="U1521" s="1">
        <v>18982</v>
      </c>
      <c r="V1521" s="1">
        <v>36329</v>
      </c>
      <c r="W1521" s="1">
        <v>610</v>
      </c>
      <c r="X1521" s="1">
        <v>103</v>
      </c>
      <c r="Y1521" s="1">
        <v>118</v>
      </c>
      <c r="AD1521" s="1">
        <v>175</v>
      </c>
      <c r="AF1521" s="1">
        <v>59</v>
      </c>
      <c r="AK1521" s="7">
        <f t="shared" si="885"/>
        <v>5</v>
      </c>
      <c r="AL1521" s="7">
        <f t="shared" si="886"/>
        <v>8</v>
      </c>
      <c r="AM1521" s="7">
        <f t="shared" si="887"/>
        <v>7</v>
      </c>
      <c r="AN1521" s="2">
        <f t="shared" si="888"/>
        <v>3.7278316242345725E-3</v>
      </c>
      <c r="AO1521" s="2">
        <f t="shared" si="889"/>
        <v>6.2945353655108349E-4</v>
      </c>
      <c r="AP1521" s="2">
        <f t="shared" si="890"/>
        <v>7.2112152731095003E-4</v>
      </c>
      <c r="AR1521" t="str">
        <f t="shared" si="891"/>
        <v>Franklin</v>
      </c>
      <c r="AS1521" t="s">
        <v>2491</v>
      </c>
      <c r="AT1521" s="184"/>
      <c r="AV1521" s="97">
        <v>39</v>
      </c>
      <c r="AW1521" s="99">
        <v>49</v>
      </c>
      <c r="AX1521" s="105">
        <f t="shared" si="892"/>
        <v>39049</v>
      </c>
      <c r="AZ1521" s="7" t="s">
        <v>2951</v>
      </c>
      <c r="BA1521" t="s">
        <v>3184</v>
      </c>
    </row>
    <row r="1522" spans="1:53" hidden="1" outlineLevel="1">
      <c r="A1522" t="s">
        <v>3217</v>
      </c>
      <c r="B1522" t="s">
        <v>2491</v>
      </c>
      <c r="C1522" s="1">
        <f t="shared" si="876"/>
        <v>9684</v>
      </c>
      <c r="D1522" s="7">
        <f>IF(R1522&gt;0,RANK(R1522,(R1522:T1522,U1522:AI1522)),0)</f>
        <v>1</v>
      </c>
      <c r="E1522" s="7">
        <f>IF(S1522&gt;0,RANK(S1522,(R1522:T1522,U1522:AI1522)),0)</f>
        <v>6</v>
      </c>
      <c r="F1522" s="7">
        <f>IF(T1522&gt;0,RANK(T1522,(R1522:T1522,U1522:AI1522)),0)</f>
        <v>4</v>
      </c>
      <c r="G1522" s="7">
        <f>IF(U1522&gt;0,RANK(U1522,(R1522:T1522,U1522:AI1522)),0)</f>
        <v>3</v>
      </c>
      <c r="H1522" s="7">
        <f t="shared" si="877"/>
        <v>2</v>
      </c>
      <c r="I1522" s="49">
        <f t="shared" si="878"/>
        <v>1632</v>
      </c>
      <c r="J1522" s="177">
        <f t="shared" si="879"/>
        <v>0.16852540272614622</v>
      </c>
      <c r="K1522" s="2"/>
      <c r="L1522" s="2">
        <f t="shared" si="880"/>
        <v>0.47686906237092108</v>
      </c>
      <c r="M1522" s="2">
        <f t="shared" si="881"/>
        <v>3.510945890128046E-3</v>
      </c>
      <c r="N1522" s="2">
        <f t="shared" si="882"/>
        <v>2.1375464684014869E-2</v>
      </c>
      <c r="O1522" s="2">
        <f t="shared" si="883"/>
        <v>0.1758570838496489</v>
      </c>
      <c r="P1522" s="2">
        <f t="shared" si="884"/>
        <v>0.30834365964477489</v>
      </c>
      <c r="Q1522" s="2">
        <f t="shared" si="874"/>
        <v>1.4043783560512224E-2</v>
      </c>
      <c r="R1522" s="1">
        <v>4618</v>
      </c>
      <c r="S1522" s="1">
        <v>34</v>
      </c>
      <c r="T1522" s="1">
        <v>207</v>
      </c>
      <c r="U1522" s="1">
        <v>1703</v>
      </c>
      <c r="V1522" s="1">
        <v>2986</v>
      </c>
      <c r="W1522" s="1">
        <v>80</v>
      </c>
      <c r="X1522" s="1">
        <v>7</v>
      </c>
      <c r="Y1522" s="1">
        <v>12</v>
      </c>
      <c r="AD1522" s="1">
        <v>28</v>
      </c>
      <c r="AF1522" s="1">
        <v>9</v>
      </c>
      <c r="AK1522" s="7">
        <f t="shared" si="885"/>
        <v>5</v>
      </c>
      <c r="AL1522" s="7">
        <f t="shared" si="886"/>
        <v>8</v>
      </c>
      <c r="AM1522" s="7">
        <f t="shared" si="887"/>
        <v>7</v>
      </c>
      <c r="AN1522" s="2">
        <f t="shared" si="888"/>
        <v>8.2610491532424616E-3</v>
      </c>
      <c r="AO1522" s="2">
        <f t="shared" si="889"/>
        <v>7.2284180090871543E-4</v>
      </c>
      <c r="AP1522" s="2">
        <f t="shared" si="890"/>
        <v>1.2391573729863693E-3</v>
      </c>
      <c r="AR1522" t="str">
        <f t="shared" si="891"/>
        <v>Fulton</v>
      </c>
      <c r="AS1522" t="s">
        <v>2491</v>
      </c>
      <c r="AT1522" s="184">
        <v>5</v>
      </c>
      <c r="AV1522" s="97">
        <v>39</v>
      </c>
      <c r="AW1522" s="99">
        <v>51</v>
      </c>
      <c r="AX1522" s="105">
        <f t="shared" si="892"/>
        <v>39051</v>
      </c>
      <c r="AZ1522" s="7" t="s">
        <v>2951</v>
      </c>
      <c r="BA1522" t="s">
        <v>3184</v>
      </c>
    </row>
    <row r="1523" spans="1:53" hidden="1" outlineLevel="1">
      <c r="A1523" t="s">
        <v>900</v>
      </c>
      <c r="B1523" t="s">
        <v>2491</v>
      </c>
      <c r="C1523" s="1">
        <f t="shared" si="876"/>
        <v>6298</v>
      </c>
      <c r="D1523" s="7">
        <f>IF(R1523&gt;0,RANK(R1523,(R1523:T1523,U1523:AI1523)),0)</f>
        <v>2</v>
      </c>
      <c r="E1523" s="7">
        <f>IF(S1523&gt;0,RANK(S1523,(R1523:T1523,U1523:AI1523)),0)</f>
        <v>6</v>
      </c>
      <c r="F1523" s="7">
        <f>IF(T1523&gt;0,RANK(T1523,(R1523:T1523,U1523:AI1523)),0)</f>
        <v>4</v>
      </c>
      <c r="G1523" s="7">
        <f>IF(U1523&gt;0,RANK(U1523,(R1523:T1523,U1523:AI1523)),0)</f>
        <v>3</v>
      </c>
      <c r="H1523" s="7">
        <f t="shared" si="877"/>
        <v>1</v>
      </c>
      <c r="I1523" s="49">
        <f t="shared" si="878"/>
        <v>832</v>
      </c>
      <c r="J1523" s="177">
        <f t="shared" si="879"/>
        <v>0.13210543029533184</v>
      </c>
      <c r="K1523" s="2"/>
      <c r="L1523" s="2">
        <f t="shared" si="880"/>
        <v>0.3335979676087647</v>
      </c>
      <c r="M1523" s="2">
        <f t="shared" si="881"/>
        <v>6.1924420450936808E-3</v>
      </c>
      <c r="N1523" s="2">
        <f t="shared" si="882"/>
        <v>2.5881232137186409E-2</v>
      </c>
      <c r="O1523" s="2">
        <f t="shared" si="883"/>
        <v>0.14576055890758971</v>
      </c>
      <c r="P1523" s="2">
        <f t="shared" si="884"/>
        <v>0.46570339790409654</v>
      </c>
      <c r="Q1523" s="2">
        <f t="shared" si="874"/>
        <v>2.2864401397268919E-2</v>
      </c>
      <c r="R1523" s="1">
        <v>2101</v>
      </c>
      <c r="S1523" s="1">
        <v>39</v>
      </c>
      <c r="T1523" s="1">
        <v>163</v>
      </c>
      <c r="U1523" s="1">
        <v>918</v>
      </c>
      <c r="V1523" s="1">
        <v>2933</v>
      </c>
      <c r="W1523" s="1">
        <v>92</v>
      </c>
      <c r="X1523" s="1">
        <v>1</v>
      </c>
      <c r="Y1523" s="1">
        <v>13</v>
      </c>
      <c r="AD1523" s="1">
        <v>34</v>
      </c>
      <c r="AF1523" s="1">
        <v>4</v>
      </c>
      <c r="AK1523" s="7">
        <f t="shared" si="885"/>
        <v>5</v>
      </c>
      <c r="AL1523" s="7">
        <f t="shared" si="886"/>
        <v>8</v>
      </c>
      <c r="AM1523" s="7">
        <f t="shared" si="887"/>
        <v>7</v>
      </c>
      <c r="AN1523" s="2">
        <f t="shared" si="888"/>
        <v>1.4607812003810734E-2</v>
      </c>
      <c r="AO1523" s="2">
        <f t="shared" si="889"/>
        <v>1.5878056525881233E-4</v>
      </c>
      <c r="AP1523" s="2">
        <f t="shared" si="890"/>
        <v>2.06414734836456E-3</v>
      </c>
      <c r="AR1523" t="str">
        <f t="shared" si="891"/>
        <v>Gallia</v>
      </c>
      <c r="AS1523" t="s">
        <v>2491</v>
      </c>
      <c r="AT1523" s="184">
        <v>6</v>
      </c>
      <c r="AV1523" s="97">
        <v>39</v>
      </c>
      <c r="AW1523" s="99">
        <v>53</v>
      </c>
      <c r="AX1523" s="105">
        <f t="shared" si="892"/>
        <v>39053</v>
      </c>
      <c r="AZ1523" s="7" t="s">
        <v>2951</v>
      </c>
      <c r="BA1523" t="s">
        <v>3184</v>
      </c>
    </row>
    <row r="1524" spans="1:53" hidden="1" outlineLevel="1">
      <c r="A1524" t="s">
        <v>901</v>
      </c>
      <c r="B1524" t="s">
        <v>2491</v>
      </c>
      <c r="C1524" s="1">
        <f t="shared" si="876"/>
        <v>24192</v>
      </c>
      <c r="D1524" s="7">
        <f>IF(R1524&gt;0,RANK(R1524,(R1524:T1524,U1524:AI1524)),0)</f>
        <v>1</v>
      </c>
      <c r="E1524" s="7">
        <f>IF(S1524&gt;0,RANK(S1524,(R1524:T1524,U1524:AI1524)),0)</f>
        <v>6</v>
      </c>
      <c r="F1524" s="7">
        <f>IF(T1524&gt;0,RANK(T1524,(R1524:T1524,U1524:AI1524)),0)</f>
        <v>4</v>
      </c>
      <c r="G1524" s="7">
        <f>IF(U1524&gt;0,RANK(U1524,(R1524:T1524,U1524:AI1524)),0)</f>
        <v>3</v>
      </c>
      <c r="H1524" s="7">
        <f t="shared" si="877"/>
        <v>2</v>
      </c>
      <c r="I1524" s="49">
        <f t="shared" si="878"/>
        <v>3986</v>
      </c>
      <c r="J1524" s="177">
        <f t="shared" si="879"/>
        <v>0.16476521164021163</v>
      </c>
      <c r="K1524" s="2"/>
      <c r="L1524" s="2">
        <f t="shared" si="880"/>
        <v>0.50429894179894175</v>
      </c>
      <c r="M1524" s="2">
        <f t="shared" si="881"/>
        <v>3.1001984126984125E-3</v>
      </c>
      <c r="N1524" s="2">
        <f t="shared" si="882"/>
        <v>2.6083002645502645E-2</v>
      </c>
      <c r="O1524" s="2">
        <f t="shared" si="883"/>
        <v>0.11276455026455026</v>
      </c>
      <c r="P1524" s="2">
        <f t="shared" si="884"/>
        <v>0.33953373015873017</v>
      </c>
      <c r="Q1524" s="2">
        <f t="shared" si="874"/>
        <v>1.4219576719576799E-2</v>
      </c>
      <c r="R1524" s="1">
        <v>12200</v>
      </c>
      <c r="S1524" s="1">
        <v>75</v>
      </c>
      <c r="T1524" s="1">
        <v>631</v>
      </c>
      <c r="U1524" s="1">
        <v>2728</v>
      </c>
      <c r="V1524" s="1">
        <v>8214</v>
      </c>
      <c r="W1524" s="1">
        <v>187</v>
      </c>
      <c r="X1524" s="1">
        <v>55</v>
      </c>
      <c r="Y1524" s="1">
        <v>29</v>
      </c>
      <c r="AD1524" s="1">
        <v>57</v>
      </c>
      <c r="AF1524" s="1">
        <v>16</v>
      </c>
      <c r="AK1524" s="7">
        <f t="shared" si="885"/>
        <v>5</v>
      </c>
      <c r="AL1524" s="7">
        <f t="shared" si="886"/>
        <v>7</v>
      </c>
      <c r="AM1524" s="7">
        <f t="shared" si="887"/>
        <v>8</v>
      </c>
      <c r="AN1524" s="2">
        <f t="shared" si="888"/>
        <v>7.7298280423280423E-3</v>
      </c>
      <c r="AO1524" s="2">
        <f t="shared" si="889"/>
        <v>2.2734788359788359E-3</v>
      </c>
      <c r="AP1524" s="2">
        <f t="shared" si="890"/>
        <v>1.1987433862433862E-3</v>
      </c>
      <c r="AR1524" t="str">
        <f t="shared" si="891"/>
        <v>Geauga</v>
      </c>
      <c r="AS1524" t="s">
        <v>2491</v>
      </c>
      <c r="AT1524" s="184">
        <v>14</v>
      </c>
      <c r="AV1524" s="97">
        <v>39</v>
      </c>
      <c r="AW1524" s="99">
        <v>55</v>
      </c>
      <c r="AX1524" s="105">
        <f t="shared" si="892"/>
        <v>39055</v>
      </c>
      <c r="AZ1524" s="7" t="s">
        <v>2951</v>
      </c>
      <c r="BA1524" t="s">
        <v>3184</v>
      </c>
    </row>
    <row r="1525" spans="1:53" hidden="1" outlineLevel="1">
      <c r="A1525" t="s">
        <v>1307</v>
      </c>
      <c r="B1525" t="s">
        <v>2491</v>
      </c>
      <c r="C1525" s="1">
        <f t="shared" si="876"/>
        <v>37187</v>
      </c>
      <c r="D1525" s="7">
        <f>IF(R1525&gt;0,RANK(R1525,(R1525:T1525,U1525:AI1525)),0)</f>
        <v>1</v>
      </c>
      <c r="E1525" s="7">
        <f>IF(S1525&gt;0,RANK(S1525,(R1525:T1525,U1525:AI1525)),0)</f>
        <v>7</v>
      </c>
      <c r="F1525" s="7">
        <f>IF(T1525&gt;0,RANK(T1525,(R1525:T1525,U1525:AI1525)),0)</f>
        <v>4</v>
      </c>
      <c r="G1525" s="7">
        <f>IF(U1525&gt;0,RANK(U1525,(R1525:T1525,U1525:AI1525)),0)</f>
        <v>3</v>
      </c>
      <c r="H1525" s="7">
        <f t="shared" si="877"/>
        <v>2</v>
      </c>
      <c r="I1525" s="49">
        <f t="shared" si="878"/>
        <v>4013</v>
      </c>
      <c r="J1525" s="177">
        <f t="shared" si="879"/>
        <v>0.1079140559873074</v>
      </c>
      <c r="K1525" s="2"/>
      <c r="L1525" s="2">
        <f t="shared" si="880"/>
        <v>0.46793234194745476</v>
      </c>
      <c r="M1525" s="2">
        <f t="shared" si="881"/>
        <v>1.8554871326001022E-3</v>
      </c>
      <c r="N1525" s="2">
        <f t="shared" si="882"/>
        <v>2.2776776830612848E-2</v>
      </c>
      <c r="O1525" s="2">
        <f t="shared" si="883"/>
        <v>0.13690268104445102</v>
      </c>
      <c r="P1525" s="2">
        <f t="shared" si="884"/>
        <v>0.36001828596014734</v>
      </c>
      <c r="Q1525" s="2">
        <f t="shared" si="874"/>
        <v>1.0514427084733879E-2</v>
      </c>
      <c r="R1525" s="1">
        <v>17401</v>
      </c>
      <c r="S1525" s="1">
        <v>69</v>
      </c>
      <c r="T1525" s="1">
        <v>847</v>
      </c>
      <c r="U1525" s="1">
        <v>5091</v>
      </c>
      <c r="V1525" s="1">
        <v>13388</v>
      </c>
      <c r="W1525" s="1">
        <v>235</v>
      </c>
      <c r="X1525" s="1">
        <v>26</v>
      </c>
      <c r="Y1525" s="1">
        <v>35</v>
      </c>
      <c r="AD1525" s="1">
        <v>74</v>
      </c>
      <c r="AF1525" s="1">
        <v>21</v>
      </c>
      <c r="AK1525" s="7">
        <f t="shared" si="885"/>
        <v>5</v>
      </c>
      <c r="AL1525" s="7">
        <f t="shared" si="886"/>
        <v>8</v>
      </c>
      <c r="AM1525" s="7">
        <f t="shared" si="887"/>
        <v>7</v>
      </c>
      <c r="AN1525" s="2">
        <f t="shared" si="888"/>
        <v>6.3194126979858557E-3</v>
      </c>
      <c r="AO1525" s="2">
        <f t="shared" si="889"/>
        <v>6.9916906445800949E-4</v>
      </c>
      <c r="AP1525" s="2">
        <f t="shared" si="890"/>
        <v>9.4118912523193587E-4</v>
      </c>
      <c r="AR1525" t="str">
        <f t="shared" si="891"/>
        <v>Greene</v>
      </c>
      <c r="AS1525" t="s">
        <v>2491</v>
      </c>
      <c r="AT1525" s="184">
        <v>10</v>
      </c>
      <c r="AV1525" s="97">
        <v>39</v>
      </c>
      <c r="AW1525" s="99">
        <v>57</v>
      </c>
      <c r="AX1525" s="105">
        <f t="shared" si="892"/>
        <v>39057</v>
      </c>
      <c r="AZ1525" s="7" t="s">
        <v>2951</v>
      </c>
      <c r="BA1525" t="s">
        <v>3184</v>
      </c>
    </row>
    <row r="1526" spans="1:53" hidden="1" outlineLevel="1">
      <c r="A1526" t="s">
        <v>175</v>
      </c>
      <c r="B1526" t="s">
        <v>2491</v>
      </c>
      <c r="C1526" s="1">
        <f t="shared" si="876"/>
        <v>7048</v>
      </c>
      <c r="D1526" s="7">
        <f>IF(R1526&gt;0,RANK(R1526,(R1526:T1526,U1526:AI1526)),0)</f>
        <v>2</v>
      </c>
      <c r="E1526" s="7">
        <f>IF(S1526&gt;0,RANK(S1526,(R1526:T1526,U1526:AI1526)),0)</f>
        <v>6</v>
      </c>
      <c r="F1526" s="7">
        <f>IF(T1526&gt;0,RANK(T1526,(R1526:T1526,U1526:AI1526)),0)</f>
        <v>4</v>
      </c>
      <c r="G1526" s="7">
        <f>IF(U1526&gt;0,RANK(U1526,(R1526:T1526,U1526:AI1526)),0)</f>
        <v>3</v>
      </c>
      <c r="H1526" s="7">
        <f t="shared" si="877"/>
        <v>1</v>
      </c>
      <c r="I1526" s="49">
        <f t="shared" si="878"/>
        <v>383</v>
      </c>
      <c r="J1526" s="177">
        <f t="shared" si="879"/>
        <v>5.4341657207718504E-2</v>
      </c>
      <c r="K1526" s="2"/>
      <c r="L1526" s="2">
        <f t="shared" si="880"/>
        <v>0.38379682179341656</v>
      </c>
      <c r="M1526" s="2">
        <f t="shared" si="881"/>
        <v>3.2633371169125992E-3</v>
      </c>
      <c r="N1526" s="2">
        <f t="shared" si="882"/>
        <v>2.4120317820658342E-2</v>
      </c>
      <c r="O1526" s="2">
        <f t="shared" si="883"/>
        <v>0.13734392735527809</v>
      </c>
      <c r="P1526" s="2">
        <f t="shared" si="884"/>
        <v>0.43813847900113506</v>
      </c>
      <c r="Q1526" s="2">
        <f t="shared" si="874"/>
        <v>1.3337116912599256E-2</v>
      </c>
      <c r="R1526" s="1">
        <v>2705</v>
      </c>
      <c r="S1526" s="1">
        <v>23</v>
      </c>
      <c r="T1526" s="1">
        <v>170</v>
      </c>
      <c r="U1526" s="1">
        <v>968</v>
      </c>
      <c r="V1526" s="1">
        <v>3088</v>
      </c>
      <c r="W1526" s="1">
        <v>53</v>
      </c>
      <c r="X1526" s="1">
        <v>7</v>
      </c>
      <c r="Y1526" s="1">
        <v>7</v>
      </c>
      <c r="AD1526" s="1">
        <v>23</v>
      </c>
      <c r="AF1526" s="1">
        <v>4</v>
      </c>
      <c r="AK1526" s="7">
        <f t="shared" si="885"/>
        <v>5</v>
      </c>
      <c r="AL1526" s="7">
        <f t="shared" si="886"/>
        <v>7</v>
      </c>
      <c r="AM1526" s="7">
        <f t="shared" si="887"/>
        <v>7</v>
      </c>
      <c r="AN1526" s="2">
        <f t="shared" si="888"/>
        <v>7.5198637911464243E-3</v>
      </c>
      <c r="AO1526" s="2">
        <f t="shared" si="889"/>
        <v>9.9318955732122585E-4</v>
      </c>
      <c r="AP1526" s="2">
        <f t="shared" si="890"/>
        <v>9.9318955732122585E-4</v>
      </c>
      <c r="AR1526" t="str">
        <f t="shared" si="891"/>
        <v>Guernsey</v>
      </c>
      <c r="AS1526" t="s">
        <v>2491</v>
      </c>
      <c r="AT1526" s="184">
        <v>6</v>
      </c>
      <c r="AV1526" s="97">
        <v>39</v>
      </c>
      <c r="AW1526" s="99">
        <v>59</v>
      </c>
      <c r="AX1526" s="105">
        <f t="shared" si="892"/>
        <v>39059</v>
      </c>
      <c r="AZ1526" s="7" t="s">
        <v>2951</v>
      </c>
      <c r="BA1526" t="s">
        <v>3184</v>
      </c>
    </row>
    <row r="1527" spans="1:53" hidden="1" outlineLevel="1">
      <c r="A1527" t="s">
        <v>1080</v>
      </c>
      <c r="B1527" t="s">
        <v>2491</v>
      </c>
      <c r="C1527" s="1">
        <f t="shared" si="876"/>
        <v>131659</v>
      </c>
      <c r="D1527" s="7">
        <f>IF(R1527&gt;0,RANK(R1527,(R1527:T1527,U1527:AI1527)),0)</f>
        <v>1</v>
      </c>
      <c r="E1527" s="7">
        <f>IF(S1527&gt;0,RANK(S1527,(R1527:T1527,U1527:AI1527)),0)</f>
        <v>6</v>
      </c>
      <c r="F1527" s="7">
        <f>IF(T1527&gt;0,RANK(T1527,(R1527:T1527,U1527:AI1527)),0)</f>
        <v>4</v>
      </c>
      <c r="G1527" s="7">
        <f>IF(U1527&gt;0,RANK(U1527,(R1527:T1527,U1527:AI1527)),0)</f>
        <v>3</v>
      </c>
      <c r="H1527" s="7">
        <f t="shared" si="877"/>
        <v>2</v>
      </c>
      <c r="I1527" s="49">
        <f t="shared" si="878"/>
        <v>27199</v>
      </c>
      <c r="J1527" s="177">
        <f t="shared" si="879"/>
        <v>0.20658671264402736</v>
      </c>
      <c r="K1527" s="2"/>
      <c r="L1527" s="2">
        <f t="shared" si="880"/>
        <v>0.52413431668173083</v>
      </c>
      <c r="M1527" s="2">
        <f t="shared" si="881"/>
        <v>3.1900591680021875E-3</v>
      </c>
      <c r="N1527" s="2">
        <f t="shared" si="882"/>
        <v>2.4441929530073903E-2</v>
      </c>
      <c r="O1527" s="2">
        <f t="shared" si="883"/>
        <v>0.1174625357932234</v>
      </c>
      <c r="P1527" s="2">
        <f t="shared" si="884"/>
        <v>0.31754760403770343</v>
      </c>
      <c r="Q1527" s="2">
        <f t="shared" si="874"/>
        <v>1.3223554789266234E-2</v>
      </c>
      <c r="R1527" s="1">
        <v>69007</v>
      </c>
      <c r="S1527" s="1">
        <v>420</v>
      </c>
      <c r="T1527" s="1">
        <v>3218</v>
      </c>
      <c r="U1527" s="1">
        <v>15465</v>
      </c>
      <c r="V1527" s="1">
        <v>41808</v>
      </c>
      <c r="W1527" s="1">
        <v>944</v>
      </c>
      <c r="X1527" s="1">
        <v>210</v>
      </c>
      <c r="Y1527" s="1">
        <v>217</v>
      </c>
      <c r="AD1527" s="1">
        <v>276</v>
      </c>
      <c r="AF1527" s="1">
        <v>94</v>
      </c>
      <c r="AK1527" s="7">
        <f t="shared" si="885"/>
        <v>5</v>
      </c>
      <c r="AL1527" s="7">
        <f t="shared" si="886"/>
        <v>8</v>
      </c>
      <c r="AM1527" s="7">
        <f t="shared" si="887"/>
        <v>7</v>
      </c>
      <c r="AN1527" s="2">
        <f t="shared" si="888"/>
        <v>7.1700377490334878E-3</v>
      </c>
      <c r="AO1527" s="2">
        <f t="shared" si="889"/>
        <v>1.5950295840010938E-3</v>
      </c>
      <c r="AP1527" s="2">
        <f t="shared" si="890"/>
        <v>1.6481972368011303E-3</v>
      </c>
      <c r="AR1527" t="str">
        <f t="shared" si="891"/>
        <v>Hamilton</v>
      </c>
      <c r="AS1527" t="s">
        <v>2491</v>
      </c>
      <c r="AT1527" s="184"/>
      <c r="AV1527" s="97">
        <v>39</v>
      </c>
      <c r="AW1527" s="99">
        <v>61</v>
      </c>
      <c r="AX1527" s="105">
        <f t="shared" si="892"/>
        <v>39061</v>
      </c>
      <c r="AZ1527" s="7" t="s">
        <v>2951</v>
      </c>
      <c r="BA1527" t="s">
        <v>3184</v>
      </c>
    </row>
    <row r="1528" spans="1:53" hidden="1" outlineLevel="1">
      <c r="A1528" t="s">
        <v>688</v>
      </c>
      <c r="B1528" t="s">
        <v>2491</v>
      </c>
      <c r="C1528" s="1">
        <f t="shared" si="876"/>
        <v>18144</v>
      </c>
      <c r="D1528" s="7">
        <f>IF(R1528&gt;0,RANK(R1528,(R1528:T1528,U1528:AI1528)),0)</f>
        <v>1</v>
      </c>
      <c r="E1528" s="7">
        <f>IF(S1528&gt;0,RANK(S1528,(R1528:T1528,U1528:AI1528)),0)</f>
        <v>6</v>
      </c>
      <c r="F1528" s="7">
        <f>IF(T1528&gt;0,RANK(T1528,(R1528:T1528,U1528:AI1528)),0)</f>
        <v>4</v>
      </c>
      <c r="G1528" s="7">
        <f>IF(U1528&gt;0,RANK(U1528,(R1528:T1528,U1528:AI1528)),0)</f>
        <v>3</v>
      </c>
      <c r="H1528" s="7">
        <f t="shared" si="877"/>
        <v>2</v>
      </c>
      <c r="I1528" s="49">
        <f t="shared" si="878"/>
        <v>2746</v>
      </c>
      <c r="J1528" s="177">
        <f t="shared" si="879"/>
        <v>0.15134479717813051</v>
      </c>
      <c r="K1528" s="2"/>
      <c r="L1528" s="2">
        <f t="shared" si="880"/>
        <v>0.47056878306878308</v>
      </c>
      <c r="M1528" s="2">
        <f t="shared" si="881"/>
        <v>2.9210758377425042E-3</v>
      </c>
      <c r="N1528" s="2">
        <f t="shared" si="882"/>
        <v>2.4305555555555556E-2</v>
      </c>
      <c r="O1528" s="2">
        <f t="shared" si="883"/>
        <v>0.16815476190476192</v>
      </c>
      <c r="P1528" s="2">
        <f t="shared" si="884"/>
        <v>0.31922398589065254</v>
      </c>
      <c r="Q1528" s="2">
        <f t="shared" si="874"/>
        <v>1.4825837742504455E-2</v>
      </c>
      <c r="R1528" s="1">
        <v>8538</v>
      </c>
      <c r="S1528" s="1">
        <v>53</v>
      </c>
      <c r="T1528" s="1">
        <v>441</v>
      </c>
      <c r="U1528" s="1">
        <v>3051</v>
      </c>
      <c r="V1528" s="1">
        <v>5792</v>
      </c>
      <c r="W1528" s="1">
        <v>183</v>
      </c>
      <c r="X1528" s="1">
        <v>9</v>
      </c>
      <c r="Y1528" s="1">
        <v>23</v>
      </c>
      <c r="AD1528" s="1">
        <v>41</v>
      </c>
      <c r="AF1528" s="1">
        <v>13</v>
      </c>
      <c r="AK1528" s="7">
        <f t="shared" si="885"/>
        <v>5</v>
      </c>
      <c r="AL1528" s="7">
        <f t="shared" si="886"/>
        <v>8</v>
      </c>
      <c r="AM1528" s="7">
        <f t="shared" si="887"/>
        <v>7</v>
      </c>
      <c r="AN1528" s="2">
        <f t="shared" si="888"/>
        <v>1.0085978835978835E-2</v>
      </c>
      <c r="AO1528" s="2">
        <f t="shared" si="889"/>
        <v>4.96031746031746E-4</v>
      </c>
      <c r="AP1528" s="2">
        <f t="shared" si="890"/>
        <v>1.2676366843033509E-3</v>
      </c>
      <c r="AR1528" t="str">
        <f t="shared" si="891"/>
        <v>Hancock</v>
      </c>
      <c r="AS1528" t="s">
        <v>2491</v>
      </c>
      <c r="AT1528" s="184">
        <v>5</v>
      </c>
      <c r="AV1528" s="97">
        <v>39</v>
      </c>
      <c r="AW1528" s="99">
        <v>63</v>
      </c>
      <c r="AX1528" s="105">
        <f t="shared" si="892"/>
        <v>39063</v>
      </c>
      <c r="AZ1528" s="7" t="s">
        <v>2951</v>
      </c>
      <c r="BA1528" t="s">
        <v>3184</v>
      </c>
    </row>
    <row r="1529" spans="1:53" hidden="1" outlineLevel="1">
      <c r="A1529" t="s">
        <v>103</v>
      </c>
      <c r="B1529" t="s">
        <v>2491</v>
      </c>
      <c r="C1529" s="1">
        <f t="shared" ref="C1529:C1560" si="893">SUM(R1529:AI1529)</f>
        <v>5448</v>
      </c>
      <c r="D1529" s="7">
        <f>IF(R1529&gt;0,RANK(R1529,(R1529:T1529,U1529:AI1529)),0)</f>
        <v>1</v>
      </c>
      <c r="E1529" s="7">
        <f>IF(S1529&gt;0,RANK(S1529,(R1529:T1529,U1529:AI1529)),0)</f>
        <v>7</v>
      </c>
      <c r="F1529" s="7">
        <f>IF(T1529&gt;0,RANK(T1529,(R1529:T1529,U1529:AI1529)),0)</f>
        <v>4</v>
      </c>
      <c r="G1529" s="7">
        <f>IF(U1529&gt;0,RANK(U1529,(R1529:T1529,U1529:AI1529)),0)</f>
        <v>3</v>
      </c>
      <c r="H1529" s="7">
        <f t="shared" ref="H1529:H1560" si="894">IF(V1529&gt;0,RANK(V1529,(R1529:AB1529)),0)</f>
        <v>2</v>
      </c>
      <c r="I1529" s="49">
        <f t="shared" ref="I1529:I1560" si="895">MAX(R1529:AA1529)-LARGE(R1529:AA1529,2)</f>
        <v>301</v>
      </c>
      <c r="J1529" s="177">
        <f t="shared" si="879"/>
        <v>5.5249632892804698E-2</v>
      </c>
      <c r="K1529" s="2"/>
      <c r="L1529" s="2">
        <f t="shared" ref="L1529:L1560" si="896">IF($C1529=0,"-",R1529/$C1529)</f>
        <v>0.42052129221732748</v>
      </c>
      <c r="M1529" s="2">
        <f t="shared" ref="M1529:M1560" si="897">IF($C1529=0,"-",S1529/$C1529)</f>
        <v>3.6710719530102789E-3</v>
      </c>
      <c r="N1529" s="2">
        <f t="shared" ref="N1529:N1560" si="898">IF($C1529=0,"-",T1529/$C1529)</f>
        <v>2.0190895741556535E-2</v>
      </c>
      <c r="O1529" s="2">
        <f t="shared" si="883"/>
        <v>0.171071953010279</v>
      </c>
      <c r="P1529" s="2">
        <f t="shared" ref="P1529:P1560" si="899">IF($C1529=0,"-",V1529/$C1529)</f>
        <v>0.36527165932452277</v>
      </c>
      <c r="Q1529" s="2">
        <f t="shared" si="874"/>
        <v>1.927312775330392E-2</v>
      </c>
      <c r="R1529" s="1">
        <v>2291</v>
      </c>
      <c r="S1529" s="1">
        <v>20</v>
      </c>
      <c r="T1529" s="1">
        <v>110</v>
      </c>
      <c r="U1529" s="1">
        <v>932</v>
      </c>
      <c r="V1529" s="1">
        <v>1990</v>
      </c>
      <c r="W1529" s="1">
        <v>54</v>
      </c>
      <c r="X1529" s="1">
        <v>16</v>
      </c>
      <c r="Y1529" s="1">
        <v>6</v>
      </c>
      <c r="AD1529" s="1">
        <v>25</v>
      </c>
      <c r="AF1529" s="1">
        <v>4</v>
      </c>
      <c r="AK1529" s="7">
        <f t="shared" ref="AK1529:AK1560" si="900">IF(W1529&gt;0,RANK(W1529,(R1529:AB1529)),0)</f>
        <v>5</v>
      </c>
      <c r="AL1529" s="7">
        <f t="shared" ref="AL1529:AL1560" si="901">IF(X1529&gt;0,RANK(X1529,(R1529:AB1529)),0)</f>
        <v>7</v>
      </c>
      <c r="AM1529" s="7">
        <f t="shared" ref="AM1529:AM1560" si="902">IF(Y1529&gt;0,RANK(Y1529,(R1529:AB1529)),0)</f>
        <v>8</v>
      </c>
      <c r="AN1529" s="2">
        <f t="shared" ref="AN1529:AN1560" si="903">IF($C1529=0,"-",W1529/$C1529)</f>
        <v>9.911894273127754E-3</v>
      </c>
      <c r="AO1529" s="2">
        <f t="shared" ref="AO1529:AO1560" si="904">IF($C1529=0,"-",X1529/$C1529)</f>
        <v>2.936857562408223E-3</v>
      </c>
      <c r="AP1529" s="2">
        <f t="shared" ref="AP1529:AP1560" si="905">IF($C1529=0,"-",Y1529/$C1529)</f>
        <v>1.1013215859030838E-3</v>
      </c>
      <c r="AR1529" t="str">
        <f t="shared" ref="AR1529:AR1560" si="906">A1529</f>
        <v>Hardin</v>
      </c>
      <c r="AS1529" t="s">
        <v>2491</v>
      </c>
      <c r="AT1529" s="184">
        <v>5</v>
      </c>
      <c r="AV1529" s="97">
        <v>39</v>
      </c>
      <c r="AW1529" s="99">
        <v>65</v>
      </c>
      <c r="AX1529" s="105">
        <f t="shared" ref="AX1529:AX1560" si="907">AV1529*1000+AW1529</f>
        <v>39065</v>
      </c>
      <c r="AZ1529" s="7" t="s">
        <v>2951</v>
      </c>
      <c r="BA1529" t="s">
        <v>3184</v>
      </c>
    </row>
    <row r="1530" spans="1:53" hidden="1" outlineLevel="1">
      <c r="A1530" t="s">
        <v>1822</v>
      </c>
      <c r="B1530" t="s">
        <v>2491</v>
      </c>
      <c r="C1530" s="1">
        <f t="shared" si="893"/>
        <v>2865</v>
      </c>
      <c r="D1530" s="7">
        <f>IF(R1530&gt;0,RANK(R1530,(R1530:T1530,U1530:AI1530)),0)</f>
        <v>2</v>
      </c>
      <c r="E1530" s="7">
        <f>IF(S1530&gt;0,RANK(S1530,(R1530:T1530,U1530:AI1530)),0)</f>
        <v>7</v>
      </c>
      <c r="F1530" s="7">
        <f>IF(T1530&gt;0,RANK(T1530,(R1530:T1530,U1530:AI1530)),0)</f>
        <v>4</v>
      </c>
      <c r="G1530" s="7">
        <f>IF(U1530&gt;0,RANK(U1530,(R1530:T1530,U1530:AI1530)),0)</f>
        <v>3</v>
      </c>
      <c r="H1530" s="7">
        <f t="shared" si="894"/>
        <v>1</v>
      </c>
      <c r="I1530" s="49">
        <f t="shared" si="895"/>
        <v>661</v>
      </c>
      <c r="J1530" s="177">
        <f t="shared" si="879"/>
        <v>0.23071553228621292</v>
      </c>
      <c r="K1530" s="2"/>
      <c r="L1530" s="2">
        <f t="shared" si="896"/>
        <v>0.2879581151832461</v>
      </c>
      <c r="M1530" s="2">
        <f t="shared" si="897"/>
        <v>3.1413612565445027E-3</v>
      </c>
      <c r="N1530" s="2">
        <f t="shared" si="898"/>
        <v>2.4083769633507852E-2</v>
      </c>
      <c r="O1530" s="2">
        <f t="shared" si="883"/>
        <v>0.14764397905759163</v>
      </c>
      <c r="P1530" s="2">
        <f t="shared" si="899"/>
        <v>0.51867364746945899</v>
      </c>
      <c r="Q1530" s="2">
        <f t="shared" si="874"/>
        <v>1.8499127399650872E-2</v>
      </c>
      <c r="R1530" s="1">
        <v>825</v>
      </c>
      <c r="S1530" s="1">
        <v>9</v>
      </c>
      <c r="T1530" s="1">
        <v>69</v>
      </c>
      <c r="U1530" s="1">
        <v>423</v>
      </c>
      <c r="V1530" s="1">
        <v>1486</v>
      </c>
      <c r="W1530" s="1">
        <v>31</v>
      </c>
      <c r="X1530" s="1">
        <v>2</v>
      </c>
      <c r="Y1530" s="1">
        <v>6</v>
      </c>
      <c r="AD1530" s="1">
        <v>13</v>
      </c>
      <c r="AF1530" s="1">
        <v>1</v>
      </c>
      <c r="AK1530" s="7">
        <f t="shared" si="900"/>
        <v>5</v>
      </c>
      <c r="AL1530" s="7">
        <f t="shared" si="901"/>
        <v>8</v>
      </c>
      <c r="AM1530" s="7">
        <f t="shared" si="902"/>
        <v>7</v>
      </c>
      <c r="AN1530" s="2">
        <f t="shared" si="903"/>
        <v>1.0820244328097731E-2</v>
      </c>
      <c r="AO1530" s="2">
        <f t="shared" si="904"/>
        <v>6.9808027923211173E-4</v>
      </c>
      <c r="AP1530" s="2">
        <f t="shared" si="905"/>
        <v>2.0942408376963353E-3</v>
      </c>
      <c r="AR1530" t="str">
        <f t="shared" si="906"/>
        <v>Harrison</v>
      </c>
      <c r="AS1530" t="s">
        <v>2491</v>
      </c>
      <c r="AT1530" s="184">
        <v>6</v>
      </c>
      <c r="AV1530" s="97">
        <v>39</v>
      </c>
      <c r="AW1530" s="99">
        <v>67</v>
      </c>
      <c r="AX1530" s="105">
        <f t="shared" si="907"/>
        <v>39067</v>
      </c>
      <c r="AZ1530" s="7" t="s">
        <v>2951</v>
      </c>
      <c r="BA1530" t="s">
        <v>3184</v>
      </c>
    </row>
    <row r="1531" spans="1:53" hidden="1" outlineLevel="1">
      <c r="A1531" t="s">
        <v>2092</v>
      </c>
      <c r="B1531" t="s">
        <v>2491</v>
      </c>
      <c r="C1531" s="1">
        <f t="shared" si="893"/>
        <v>6838</v>
      </c>
      <c r="D1531" s="7">
        <f>IF(R1531&gt;0,RANK(R1531,(R1531:T1531,U1531:AI1531)),0)</f>
        <v>1</v>
      </c>
      <c r="E1531" s="7">
        <f>IF(S1531&gt;0,RANK(S1531,(R1531:T1531,U1531:AI1531)),0)</f>
        <v>6</v>
      </c>
      <c r="F1531" s="7">
        <f>IF(T1531&gt;0,RANK(T1531,(R1531:T1531,U1531:AI1531)),0)</f>
        <v>4</v>
      </c>
      <c r="G1531" s="7">
        <f>IF(U1531&gt;0,RANK(U1531,(R1531:T1531,U1531:AI1531)),0)</f>
        <v>3</v>
      </c>
      <c r="H1531" s="7">
        <f t="shared" si="894"/>
        <v>2</v>
      </c>
      <c r="I1531" s="49">
        <f t="shared" si="895"/>
        <v>1536</v>
      </c>
      <c r="J1531" s="177">
        <f t="shared" si="879"/>
        <v>0.22462708394267331</v>
      </c>
      <c r="K1531" s="2"/>
      <c r="L1531" s="2">
        <f t="shared" si="896"/>
        <v>0.51901140684410652</v>
      </c>
      <c r="M1531" s="2">
        <f t="shared" si="897"/>
        <v>5.410938871014917E-3</v>
      </c>
      <c r="N1531" s="2">
        <f t="shared" si="898"/>
        <v>2.2959929804036269E-2</v>
      </c>
      <c r="O1531" s="2">
        <f t="shared" si="883"/>
        <v>0.13995320269084527</v>
      </c>
      <c r="P1531" s="2">
        <f t="shared" si="899"/>
        <v>0.29438432290143318</v>
      </c>
      <c r="Q1531" s="2">
        <f t="shared" si="874"/>
        <v>1.8280198888563859E-2</v>
      </c>
      <c r="R1531" s="1">
        <v>3549</v>
      </c>
      <c r="S1531" s="1">
        <v>37</v>
      </c>
      <c r="T1531" s="1">
        <v>157</v>
      </c>
      <c r="U1531" s="1">
        <v>957</v>
      </c>
      <c r="V1531" s="1">
        <v>2013</v>
      </c>
      <c r="W1531" s="1">
        <v>84</v>
      </c>
      <c r="X1531" s="1">
        <v>5</v>
      </c>
      <c r="Y1531" s="1">
        <v>11</v>
      </c>
      <c r="AD1531" s="1">
        <v>20</v>
      </c>
      <c r="AF1531" s="1">
        <v>5</v>
      </c>
      <c r="AK1531" s="7">
        <f t="shared" si="900"/>
        <v>5</v>
      </c>
      <c r="AL1531" s="7">
        <f t="shared" si="901"/>
        <v>8</v>
      </c>
      <c r="AM1531" s="7">
        <f t="shared" si="902"/>
        <v>7</v>
      </c>
      <c r="AN1531" s="2">
        <f t="shared" si="903"/>
        <v>1.2284293653114946E-2</v>
      </c>
      <c r="AO1531" s="2">
        <f t="shared" si="904"/>
        <v>7.3120795554255632E-4</v>
      </c>
      <c r="AP1531" s="2">
        <f t="shared" si="905"/>
        <v>1.6086575021936238E-3</v>
      </c>
      <c r="AR1531" t="str">
        <f t="shared" si="906"/>
        <v>Henry</v>
      </c>
      <c r="AS1531" t="s">
        <v>2491</v>
      </c>
      <c r="AT1531" s="184">
        <v>5</v>
      </c>
      <c r="AV1531" s="97">
        <v>39</v>
      </c>
      <c r="AW1531" s="99">
        <v>69</v>
      </c>
      <c r="AX1531" s="105">
        <f t="shared" si="907"/>
        <v>39069</v>
      </c>
      <c r="AZ1531" s="7" t="s">
        <v>2951</v>
      </c>
      <c r="BA1531" t="s">
        <v>3184</v>
      </c>
    </row>
    <row r="1532" spans="1:53" hidden="1" outlineLevel="1">
      <c r="A1532" t="s">
        <v>354</v>
      </c>
      <c r="B1532" t="s">
        <v>2491</v>
      </c>
      <c r="C1532" s="1">
        <f t="shared" si="893"/>
        <v>7995</v>
      </c>
      <c r="D1532" s="7">
        <f>IF(R1532&gt;0,RANK(R1532,(R1532:T1532,U1532:AI1532)),0)</f>
        <v>2</v>
      </c>
      <c r="E1532" s="7">
        <f>IF(S1532&gt;0,RANK(S1532,(R1532:T1532,U1532:AI1532)),0)</f>
        <v>6</v>
      </c>
      <c r="F1532" s="7">
        <f>IF(T1532&gt;0,RANK(T1532,(R1532:T1532,U1532:AI1532)),0)</f>
        <v>4</v>
      </c>
      <c r="G1532" s="7">
        <f>IF(U1532&gt;0,RANK(U1532,(R1532:T1532,U1532:AI1532)),0)</f>
        <v>3</v>
      </c>
      <c r="H1532" s="7">
        <f t="shared" si="894"/>
        <v>1</v>
      </c>
      <c r="I1532" s="49">
        <f t="shared" si="895"/>
        <v>1254</v>
      </c>
      <c r="J1532" s="177">
        <f t="shared" si="879"/>
        <v>0.15684803001876171</v>
      </c>
      <c r="K1532" s="2"/>
      <c r="L1532" s="2">
        <f t="shared" si="896"/>
        <v>0.33083176985616009</v>
      </c>
      <c r="M1532" s="2">
        <f t="shared" si="897"/>
        <v>4.3777360850531582E-3</v>
      </c>
      <c r="N1532" s="2">
        <f t="shared" si="898"/>
        <v>2.2263914946841778E-2</v>
      </c>
      <c r="O1532" s="2">
        <f t="shared" si="883"/>
        <v>0.13946216385240776</v>
      </c>
      <c r="P1532" s="2">
        <f t="shared" si="899"/>
        <v>0.48767979987492183</v>
      </c>
      <c r="Q1532" s="2">
        <f t="shared" si="874"/>
        <v>1.5384615384615441E-2</v>
      </c>
      <c r="R1532" s="1">
        <v>2645</v>
      </c>
      <c r="S1532" s="1">
        <v>35</v>
      </c>
      <c r="T1532" s="1">
        <v>178</v>
      </c>
      <c r="U1532" s="1">
        <v>1115</v>
      </c>
      <c r="V1532" s="1">
        <v>3899</v>
      </c>
      <c r="W1532" s="1">
        <v>79</v>
      </c>
      <c r="X1532" s="1">
        <v>5</v>
      </c>
      <c r="Y1532" s="1">
        <v>8</v>
      </c>
      <c r="AD1532" s="1">
        <v>26</v>
      </c>
      <c r="AF1532" s="1">
        <v>5</v>
      </c>
      <c r="AK1532" s="7">
        <f t="shared" si="900"/>
        <v>5</v>
      </c>
      <c r="AL1532" s="7">
        <f t="shared" si="901"/>
        <v>8</v>
      </c>
      <c r="AM1532" s="7">
        <f t="shared" si="902"/>
        <v>7</v>
      </c>
      <c r="AN1532" s="2">
        <f t="shared" si="903"/>
        <v>9.8811757348342723E-3</v>
      </c>
      <c r="AO1532" s="2">
        <f t="shared" si="904"/>
        <v>6.2539086929330832E-4</v>
      </c>
      <c r="AP1532" s="2">
        <f t="shared" si="905"/>
        <v>1.0006253908692933E-3</v>
      </c>
      <c r="AR1532" t="str">
        <f t="shared" si="906"/>
        <v>Highland</v>
      </c>
      <c r="AS1532" t="s">
        <v>2491</v>
      </c>
      <c r="AT1532" s="184">
        <v>2</v>
      </c>
      <c r="AV1532" s="97">
        <v>39</v>
      </c>
      <c r="AW1532" s="99">
        <v>71</v>
      </c>
      <c r="AX1532" s="105">
        <f t="shared" si="907"/>
        <v>39071</v>
      </c>
      <c r="AZ1532" s="7" t="s">
        <v>2951</v>
      </c>
      <c r="BA1532" t="s">
        <v>3184</v>
      </c>
    </row>
    <row r="1533" spans="1:53" hidden="1" outlineLevel="1">
      <c r="A1533" t="s">
        <v>278</v>
      </c>
      <c r="B1533" t="s">
        <v>2491</v>
      </c>
      <c r="C1533" s="1">
        <f t="shared" si="893"/>
        <v>4904</v>
      </c>
      <c r="D1533" s="7">
        <f>IF(R1533&gt;0,RANK(R1533,(R1533:T1533,U1533:AI1533)),0)</f>
        <v>2</v>
      </c>
      <c r="E1533" s="7">
        <f>IF(S1533&gt;0,RANK(S1533,(R1533:T1533,U1533:AI1533)),0)</f>
        <v>6</v>
      </c>
      <c r="F1533" s="7">
        <f>IF(T1533&gt;0,RANK(T1533,(R1533:T1533,U1533:AI1533)),0)</f>
        <v>4</v>
      </c>
      <c r="G1533" s="7">
        <f>IF(U1533&gt;0,RANK(U1533,(R1533:T1533,U1533:AI1533)),0)</f>
        <v>3</v>
      </c>
      <c r="H1533" s="7">
        <f t="shared" si="894"/>
        <v>1</v>
      </c>
      <c r="I1533" s="49">
        <f t="shared" si="895"/>
        <v>229</v>
      </c>
      <c r="J1533" s="177">
        <f t="shared" si="879"/>
        <v>4.6696574225122349E-2</v>
      </c>
      <c r="K1533" s="2"/>
      <c r="L1533" s="2">
        <f t="shared" si="896"/>
        <v>0.3676590538336052</v>
      </c>
      <c r="M1533" s="2">
        <f t="shared" si="897"/>
        <v>2.6508972267536707E-3</v>
      </c>
      <c r="N1533" s="2">
        <f t="shared" si="898"/>
        <v>1.8760195758564437E-2</v>
      </c>
      <c r="O1533" s="2">
        <f t="shared" si="883"/>
        <v>0.18413539967373574</v>
      </c>
      <c r="P1533" s="2">
        <f t="shared" si="899"/>
        <v>0.41435562805872755</v>
      </c>
      <c r="Q1533" s="2">
        <f t="shared" si="874"/>
        <v>1.2438825448613355E-2</v>
      </c>
      <c r="R1533" s="1">
        <v>1803</v>
      </c>
      <c r="S1533" s="1">
        <v>13</v>
      </c>
      <c r="T1533" s="1">
        <v>92</v>
      </c>
      <c r="U1533" s="1">
        <v>903</v>
      </c>
      <c r="V1533" s="1">
        <v>2032</v>
      </c>
      <c r="W1533" s="1">
        <v>38</v>
      </c>
      <c r="X1533" s="1">
        <v>2</v>
      </c>
      <c r="Y1533" s="1">
        <v>6</v>
      </c>
      <c r="AD1533" s="1">
        <v>13</v>
      </c>
      <c r="AF1533" s="1">
        <v>2</v>
      </c>
      <c r="AK1533" s="7">
        <f t="shared" si="900"/>
        <v>5</v>
      </c>
      <c r="AL1533" s="7">
        <f t="shared" si="901"/>
        <v>8</v>
      </c>
      <c r="AM1533" s="7">
        <f t="shared" si="902"/>
        <v>7</v>
      </c>
      <c r="AN1533" s="2">
        <f t="shared" si="903"/>
        <v>7.7487765089722677E-3</v>
      </c>
      <c r="AO1533" s="2">
        <f t="shared" si="904"/>
        <v>4.0783034257748778E-4</v>
      </c>
      <c r="AP1533" s="2">
        <f t="shared" si="905"/>
        <v>1.2234910277324632E-3</v>
      </c>
      <c r="AR1533" t="str">
        <f t="shared" si="906"/>
        <v>Hocking</v>
      </c>
      <c r="AS1533" t="s">
        <v>2491</v>
      </c>
      <c r="AT1533" s="184">
        <v>15</v>
      </c>
      <c r="AV1533" s="97">
        <v>39</v>
      </c>
      <c r="AW1533" s="99">
        <v>73</v>
      </c>
      <c r="AX1533" s="105">
        <f t="shared" si="907"/>
        <v>39073</v>
      </c>
      <c r="AZ1533" s="7" t="s">
        <v>2951</v>
      </c>
      <c r="BA1533" t="s">
        <v>3184</v>
      </c>
    </row>
    <row r="1534" spans="1:53" hidden="1" outlineLevel="1">
      <c r="A1534" t="s">
        <v>254</v>
      </c>
      <c r="B1534" t="s">
        <v>2491</v>
      </c>
      <c r="C1534" s="1">
        <f t="shared" si="893"/>
        <v>5757</v>
      </c>
      <c r="D1534" s="7">
        <f>IF(R1534&gt;0,RANK(R1534,(R1534:T1534,U1534:AI1534)),0)</f>
        <v>1</v>
      </c>
      <c r="E1534" s="7">
        <f>IF(S1534&gt;0,RANK(S1534,(R1534:T1534,U1534:AI1534)),0)</f>
        <v>7</v>
      </c>
      <c r="F1534" s="7">
        <f>IF(T1534&gt;0,RANK(T1534,(R1534:T1534,U1534:AI1534)),0)</f>
        <v>4</v>
      </c>
      <c r="G1534" s="7">
        <f>IF(U1534&gt;0,RANK(U1534,(R1534:T1534,U1534:AI1534)),0)</f>
        <v>3</v>
      </c>
      <c r="H1534" s="7">
        <f t="shared" si="894"/>
        <v>2</v>
      </c>
      <c r="I1534" s="49">
        <f t="shared" si="895"/>
        <v>503</v>
      </c>
      <c r="J1534" s="177">
        <f t="shared" si="879"/>
        <v>8.7371895084245269E-2</v>
      </c>
      <c r="K1534" s="2"/>
      <c r="L1534" s="2">
        <f t="shared" si="896"/>
        <v>0.41045683515719994</v>
      </c>
      <c r="M1534" s="2">
        <f t="shared" si="897"/>
        <v>2.7792252909501478E-3</v>
      </c>
      <c r="N1534" s="2">
        <f t="shared" si="898"/>
        <v>2.1017891262810492E-2</v>
      </c>
      <c r="O1534" s="2">
        <f t="shared" si="883"/>
        <v>0.21886399166232412</v>
      </c>
      <c r="P1534" s="2">
        <f t="shared" si="899"/>
        <v>0.32308494007295468</v>
      </c>
      <c r="Q1534" s="2">
        <f t="shared" si="874"/>
        <v>2.37971165537606E-2</v>
      </c>
      <c r="R1534" s="1">
        <v>2363</v>
      </c>
      <c r="S1534" s="1">
        <v>16</v>
      </c>
      <c r="T1534" s="1">
        <v>121</v>
      </c>
      <c r="U1534" s="1">
        <v>1260</v>
      </c>
      <c r="V1534" s="1">
        <v>1860</v>
      </c>
      <c r="W1534" s="1">
        <v>96</v>
      </c>
      <c r="X1534" s="1">
        <v>4</v>
      </c>
      <c r="Y1534" s="1">
        <v>4</v>
      </c>
      <c r="AD1534" s="1">
        <v>30</v>
      </c>
      <c r="AF1534" s="1">
        <v>3</v>
      </c>
      <c r="AK1534" s="7">
        <f t="shared" si="900"/>
        <v>5</v>
      </c>
      <c r="AL1534" s="7">
        <f t="shared" si="901"/>
        <v>7</v>
      </c>
      <c r="AM1534" s="7">
        <f t="shared" si="902"/>
        <v>7</v>
      </c>
      <c r="AN1534" s="2">
        <f t="shared" si="903"/>
        <v>1.6675351745700884E-2</v>
      </c>
      <c r="AO1534" s="2">
        <f t="shared" si="904"/>
        <v>6.9480632273753696E-4</v>
      </c>
      <c r="AP1534" s="2">
        <f t="shared" si="905"/>
        <v>6.9480632273753696E-4</v>
      </c>
      <c r="AR1534" t="str">
        <f t="shared" si="906"/>
        <v>Holmes</v>
      </c>
      <c r="AS1534" t="s">
        <v>2491</v>
      </c>
      <c r="AT1534" s="184">
        <v>7</v>
      </c>
      <c r="AV1534" s="97">
        <v>39</v>
      </c>
      <c r="AW1534" s="99">
        <v>75</v>
      </c>
      <c r="AX1534" s="105">
        <f t="shared" si="907"/>
        <v>39075</v>
      </c>
      <c r="AZ1534" s="7" t="s">
        <v>2951</v>
      </c>
      <c r="BA1534" t="s">
        <v>3184</v>
      </c>
    </row>
    <row r="1535" spans="1:53" hidden="1" outlineLevel="1">
      <c r="A1535" t="s">
        <v>2251</v>
      </c>
      <c r="B1535" t="s">
        <v>2491</v>
      </c>
      <c r="C1535" s="1">
        <f t="shared" si="893"/>
        <v>9800</v>
      </c>
      <c r="D1535" s="7">
        <f>IF(R1535&gt;0,RANK(R1535,(R1535:T1535,U1535:AI1535)),0)</f>
        <v>1</v>
      </c>
      <c r="E1535" s="7">
        <f>IF(S1535&gt;0,RANK(S1535,(R1535:T1535,U1535:AI1535)),0)</f>
        <v>6</v>
      </c>
      <c r="F1535" s="7">
        <f>IF(T1535&gt;0,RANK(T1535,(R1535:T1535,U1535:AI1535)),0)</f>
        <v>4</v>
      </c>
      <c r="G1535" s="7">
        <f>IF(U1535&gt;0,RANK(U1535,(R1535:T1535,U1535:AI1535)),0)</f>
        <v>3</v>
      </c>
      <c r="H1535" s="7">
        <f t="shared" si="894"/>
        <v>2</v>
      </c>
      <c r="I1535" s="49">
        <f t="shared" si="895"/>
        <v>233</v>
      </c>
      <c r="J1535" s="177">
        <f t="shared" si="879"/>
        <v>2.3775510204081633E-2</v>
      </c>
      <c r="K1535" s="2"/>
      <c r="L1535" s="2">
        <f t="shared" si="896"/>
        <v>0.41408163265306125</v>
      </c>
      <c r="M1535" s="2">
        <f t="shared" si="897"/>
        <v>4.0816326530612249E-3</v>
      </c>
      <c r="N1535" s="2">
        <f t="shared" si="898"/>
        <v>2.3775510204081633E-2</v>
      </c>
      <c r="O1535" s="2">
        <f t="shared" si="883"/>
        <v>0.15112244897959184</v>
      </c>
      <c r="P1535" s="2">
        <f t="shared" si="899"/>
        <v>0.39030612244897961</v>
      </c>
      <c r="Q1535" s="2">
        <f t="shared" si="874"/>
        <v>1.6632653061224467E-2</v>
      </c>
      <c r="R1535" s="1">
        <v>4058</v>
      </c>
      <c r="S1535" s="1">
        <v>40</v>
      </c>
      <c r="T1535" s="1">
        <v>233</v>
      </c>
      <c r="U1535" s="1">
        <v>1481</v>
      </c>
      <c r="V1535" s="1">
        <v>3825</v>
      </c>
      <c r="W1535" s="1">
        <v>94</v>
      </c>
      <c r="X1535" s="1">
        <v>14</v>
      </c>
      <c r="Y1535" s="1">
        <v>11</v>
      </c>
      <c r="AD1535" s="1">
        <v>35</v>
      </c>
      <c r="AF1535" s="1">
        <v>9</v>
      </c>
      <c r="AK1535" s="7">
        <f t="shared" si="900"/>
        <v>5</v>
      </c>
      <c r="AL1535" s="7">
        <f t="shared" si="901"/>
        <v>7</v>
      </c>
      <c r="AM1535" s="7">
        <f t="shared" si="902"/>
        <v>8</v>
      </c>
      <c r="AN1535" s="2">
        <f t="shared" si="903"/>
        <v>9.5918367346938781E-3</v>
      </c>
      <c r="AO1535" s="2">
        <f t="shared" si="904"/>
        <v>1.4285714285714286E-3</v>
      </c>
      <c r="AP1535" s="2">
        <f t="shared" si="905"/>
        <v>1.1224489795918367E-3</v>
      </c>
      <c r="AR1535" t="str">
        <f t="shared" si="906"/>
        <v>Huron</v>
      </c>
      <c r="AS1535" t="s">
        <v>2491</v>
      </c>
      <c r="AT1535" s="184"/>
      <c r="AV1535" s="97">
        <v>39</v>
      </c>
      <c r="AW1535" s="99">
        <v>77</v>
      </c>
      <c r="AX1535" s="105">
        <f t="shared" si="907"/>
        <v>39077</v>
      </c>
      <c r="AZ1535" s="7" t="s">
        <v>2951</v>
      </c>
      <c r="BA1535" t="s">
        <v>3184</v>
      </c>
    </row>
    <row r="1536" spans="1:53" hidden="1" outlineLevel="1">
      <c r="A1536" t="s">
        <v>3011</v>
      </c>
      <c r="B1536" t="s">
        <v>2491</v>
      </c>
      <c r="C1536" s="1">
        <f t="shared" si="893"/>
        <v>6095</v>
      </c>
      <c r="D1536" s="7">
        <f>IF(R1536&gt;0,RANK(R1536,(R1536:T1536,U1536:AI1536)),0)</f>
        <v>2</v>
      </c>
      <c r="E1536" s="7">
        <f>IF(S1536&gt;0,RANK(S1536,(R1536:T1536,U1536:AI1536)),0)</f>
        <v>7</v>
      </c>
      <c r="F1536" s="7">
        <f>IF(T1536&gt;0,RANK(T1536,(R1536:T1536,U1536:AI1536)),0)</f>
        <v>4</v>
      </c>
      <c r="G1536" s="7">
        <f>IF(U1536&gt;0,RANK(U1536,(R1536:T1536,U1536:AI1536)),0)</f>
        <v>3</v>
      </c>
      <c r="H1536" s="7">
        <f t="shared" si="894"/>
        <v>1</v>
      </c>
      <c r="I1536" s="49">
        <f t="shared" si="895"/>
        <v>1091</v>
      </c>
      <c r="J1536" s="177">
        <f t="shared" si="879"/>
        <v>0.17899917965545528</v>
      </c>
      <c r="K1536" s="2"/>
      <c r="L1536" s="2">
        <f t="shared" si="896"/>
        <v>0.32616899097620999</v>
      </c>
      <c r="M1536" s="2">
        <f t="shared" si="897"/>
        <v>4.5939294503691552E-3</v>
      </c>
      <c r="N1536" s="2">
        <f t="shared" si="898"/>
        <v>2.7563576702214931E-2</v>
      </c>
      <c r="O1536" s="2">
        <f t="shared" si="883"/>
        <v>0.1125512715340443</v>
      </c>
      <c r="P1536" s="2">
        <f t="shared" si="899"/>
        <v>0.5051681706316653</v>
      </c>
      <c r="Q1536" s="2">
        <f t="shared" si="874"/>
        <v>2.3954060705496327E-2</v>
      </c>
      <c r="R1536" s="1">
        <v>1988</v>
      </c>
      <c r="S1536" s="1">
        <v>28</v>
      </c>
      <c r="T1536" s="1">
        <v>168</v>
      </c>
      <c r="U1536" s="1">
        <v>686</v>
      </c>
      <c r="V1536" s="1">
        <v>3079</v>
      </c>
      <c r="W1536" s="1">
        <v>85</v>
      </c>
      <c r="X1536" s="1">
        <v>4</v>
      </c>
      <c r="Y1536" s="1">
        <v>20</v>
      </c>
      <c r="AD1536" s="1">
        <v>32</v>
      </c>
      <c r="AF1536" s="1">
        <v>5</v>
      </c>
      <c r="AK1536" s="7">
        <f t="shared" si="900"/>
        <v>5</v>
      </c>
      <c r="AL1536" s="7">
        <f t="shared" si="901"/>
        <v>8</v>
      </c>
      <c r="AM1536" s="7">
        <f t="shared" si="902"/>
        <v>7</v>
      </c>
      <c r="AN1536" s="2">
        <f t="shared" si="903"/>
        <v>1.3945857260049221E-2</v>
      </c>
      <c r="AO1536" s="2">
        <f t="shared" si="904"/>
        <v>6.5627563576702214E-4</v>
      </c>
      <c r="AP1536" s="2">
        <f t="shared" si="905"/>
        <v>3.2813781788351109E-3</v>
      </c>
      <c r="AR1536" t="str">
        <f t="shared" si="906"/>
        <v>Jackson</v>
      </c>
      <c r="AS1536" t="s">
        <v>2491</v>
      </c>
      <c r="AT1536" s="184">
        <v>6</v>
      </c>
      <c r="AV1536" s="97">
        <v>39</v>
      </c>
      <c r="AW1536" s="99">
        <v>79</v>
      </c>
      <c r="AX1536" s="105">
        <f t="shared" si="907"/>
        <v>39079</v>
      </c>
      <c r="AZ1536" s="7" t="s">
        <v>2951</v>
      </c>
      <c r="BA1536" t="s">
        <v>3184</v>
      </c>
    </row>
    <row r="1537" spans="1:53" hidden="1" outlineLevel="1">
      <c r="A1537" t="s">
        <v>2461</v>
      </c>
      <c r="B1537" t="s">
        <v>2491</v>
      </c>
      <c r="C1537" s="1">
        <f t="shared" si="893"/>
        <v>11351</v>
      </c>
      <c r="D1537" s="7">
        <f>IF(R1537&gt;0,RANK(R1537,(R1537:T1537,U1537:AI1537)),0)</f>
        <v>2</v>
      </c>
      <c r="E1537" s="7">
        <f>IF(S1537&gt;0,RANK(S1537,(R1537:T1537,U1537:AI1537)),0)</f>
        <v>7</v>
      </c>
      <c r="F1537" s="7">
        <f>IF(T1537&gt;0,RANK(T1537,(R1537:T1537,U1537:AI1537)),0)</f>
        <v>4</v>
      </c>
      <c r="G1537" s="7">
        <f>IF(U1537&gt;0,RANK(U1537,(R1537:T1537,U1537:AI1537)),0)</f>
        <v>3</v>
      </c>
      <c r="H1537" s="7">
        <f t="shared" si="894"/>
        <v>1</v>
      </c>
      <c r="I1537" s="49">
        <f t="shared" si="895"/>
        <v>2716</v>
      </c>
      <c r="J1537" s="177">
        <f t="shared" si="879"/>
        <v>0.23927407276891904</v>
      </c>
      <c r="K1537" s="2"/>
      <c r="L1537" s="2">
        <f t="shared" si="896"/>
        <v>0.29081138225706987</v>
      </c>
      <c r="M1537" s="2">
        <f t="shared" si="897"/>
        <v>2.9953308078583384E-3</v>
      </c>
      <c r="N1537" s="2">
        <f t="shared" si="898"/>
        <v>2.6341291516165977E-2</v>
      </c>
      <c r="O1537" s="2">
        <f t="shared" ref="O1537:O1600" si="908">IF($C1537=0,"-",U1537/$C1537)</f>
        <v>0.13311602501982203</v>
      </c>
      <c r="P1537" s="2">
        <f t="shared" si="899"/>
        <v>0.53008545502598892</v>
      </c>
      <c r="Q1537" s="2">
        <f t="shared" si="874"/>
        <v>1.6650515373094921E-2</v>
      </c>
      <c r="R1537" s="1">
        <v>3301</v>
      </c>
      <c r="S1537" s="1">
        <v>34</v>
      </c>
      <c r="T1537" s="1">
        <v>299</v>
      </c>
      <c r="U1537" s="1">
        <v>1511</v>
      </c>
      <c r="V1537" s="1">
        <v>6017</v>
      </c>
      <c r="W1537" s="1">
        <v>98</v>
      </c>
      <c r="X1537" s="1">
        <v>16</v>
      </c>
      <c r="Y1537" s="1">
        <v>19</v>
      </c>
      <c r="AD1537" s="1">
        <v>35</v>
      </c>
      <c r="AF1537" s="1">
        <v>21</v>
      </c>
      <c r="AK1537" s="7">
        <f t="shared" si="900"/>
        <v>5</v>
      </c>
      <c r="AL1537" s="7">
        <f t="shared" si="901"/>
        <v>8</v>
      </c>
      <c r="AM1537" s="7">
        <f t="shared" si="902"/>
        <v>7</v>
      </c>
      <c r="AN1537" s="2">
        <f t="shared" si="903"/>
        <v>8.6336005638269764E-3</v>
      </c>
      <c r="AO1537" s="2">
        <f t="shared" si="904"/>
        <v>1.4095674389921593E-3</v>
      </c>
      <c r="AP1537" s="2">
        <f t="shared" si="905"/>
        <v>1.6738613338031891E-3</v>
      </c>
      <c r="AR1537" t="str">
        <f t="shared" si="906"/>
        <v>Jefferson</v>
      </c>
      <c r="AS1537" t="s">
        <v>2491</v>
      </c>
      <c r="AT1537" s="184">
        <v>6</v>
      </c>
      <c r="AV1537" s="97">
        <v>39</v>
      </c>
      <c r="AW1537" s="99">
        <v>81</v>
      </c>
      <c r="AX1537" s="105">
        <f t="shared" si="907"/>
        <v>39081</v>
      </c>
      <c r="AZ1537" s="7" t="s">
        <v>2951</v>
      </c>
      <c r="BA1537" t="s">
        <v>3184</v>
      </c>
    </row>
    <row r="1538" spans="1:53" hidden="1" outlineLevel="1">
      <c r="A1538" t="s">
        <v>786</v>
      </c>
      <c r="B1538" t="s">
        <v>2491</v>
      </c>
      <c r="C1538" s="1">
        <f t="shared" si="893"/>
        <v>13250</v>
      </c>
      <c r="D1538" s="7">
        <f>IF(R1538&gt;0,RANK(R1538,(R1538:T1538,U1538:AI1538)),0)</f>
        <v>1</v>
      </c>
      <c r="E1538" s="7">
        <f>IF(S1538&gt;0,RANK(S1538,(R1538:T1538,U1538:AI1538)),0)</f>
        <v>6</v>
      </c>
      <c r="F1538" s="7">
        <f>IF(T1538&gt;0,RANK(T1538,(R1538:T1538,U1538:AI1538)),0)</f>
        <v>4</v>
      </c>
      <c r="G1538" s="7">
        <f>IF(U1538&gt;0,RANK(U1538,(R1538:T1538,U1538:AI1538)),0)</f>
        <v>3</v>
      </c>
      <c r="H1538" s="7">
        <f t="shared" si="894"/>
        <v>2</v>
      </c>
      <c r="I1538" s="49">
        <f t="shared" si="895"/>
        <v>1435</v>
      </c>
      <c r="J1538" s="177">
        <f t="shared" si="879"/>
        <v>0.10830188679245283</v>
      </c>
      <c r="K1538" s="2"/>
      <c r="L1538" s="2">
        <f t="shared" si="896"/>
        <v>0.4221132075471698</v>
      </c>
      <c r="M1538" s="2">
        <f t="shared" si="897"/>
        <v>3.0943396226415093E-3</v>
      </c>
      <c r="N1538" s="2">
        <f t="shared" si="898"/>
        <v>1.909433962264151E-2</v>
      </c>
      <c r="O1538" s="2">
        <f t="shared" si="908"/>
        <v>0.22769811320754718</v>
      </c>
      <c r="P1538" s="2">
        <f t="shared" si="899"/>
        <v>0.31381132075471696</v>
      </c>
      <c r="Q1538" s="2">
        <f t="shared" si="874"/>
        <v>1.4188679245282998E-2</v>
      </c>
      <c r="R1538" s="1">
        <v>5593</v>
      </c>
      <c r="S1538" s="1">
        <v>41</v>
      </c>
      <c r="T1538" s="1">
        <v>253</v>
      </c>
      <c r="U1538" s="1">
        <v>3017</v>
      </c>
      <c r="V1538" s="1">
        <v>4158</v>
      </c>
      <c r="W1538" s="1">
        <v>108</v>
      </c>
      <c r="X1538" s="1">
        <v>12</v>
      </c>
      <c r="Y1538" s="1">
        <v>18</v>
      </c>
      <c r="AD1538" s="1">
        <v>41</v>
      </c>
      <c r="AF1538" s="1">
        <v>9</v>
      </c>
      <c r="AK1538" s="7">
        <f t="shared" si="900"/>
        <v>5</v>
      </c>
      <c r="AL1538" s="7">
        <f t="shared" si="901"/>
        <v>8</v>
      </c>
      <c r="AM1538" s="7">
        <f t="shared" si="902"/>
        <v>7</v>
      </c>
      <c r="AN1538" s="2">
        <f t="shared" si="903"/>
        <v>8.1509433962264153E-3</v>
      </c>
      <c r="AO1538" s="2">
        <f t="shared" si="904"/>
        <v>9.0566037735849056E-4</v>
      </c>
      <c r="AP1538" s="2">
        <f t="shared" si="905"/>
        <v>1.358490566037736E-3</v>
      </c>
      <c r="AR1538" t="str">
        <f t="shared" si="906"/>
        <v>Knox</v>
      </c>
      <c r="AS1538" t="s">
        <v>2491</v>
      </c>
      <c r="AT1538" s="184">
        <v>7</v>
      </c>
      <c r="AV1538" s="97">
        <v>39</v>
      </c>
      <c r="AW1538" s="99">
        <v>83</v>
      </c>
      <c r="AX1538" s="105">
        <f t="shared" si="907"/>
        <v>39083</v>
      </c>
      <c r="AZ1538" s="7" t="s">
        <v>2951</v>
      </c>
      <c r="BA1538" t="s">
        <v>3184</v>
      </c>
    </row>
    <row r="1539" spans="1:53" hidden="1" outlineLevel="1">
      <c r="A1539" t="s">
        <v>2398</v>
      </c>
      <c r="B1539" t="s">
        <v>2491</v>
      </c>
      <c r="C1539" s="1">
        <f t="shared" si="893"/>
        <v>44544</v>
      </c>
      <c r="D1539" s="7">
        <f>IF(R1539&gt;0,RANK(R1539,(R1539:T1539,U1539:AI1539)),0)</f>
        <v>1</v>
      </c>
      <c r="E1539" s="7">
        <f>IF(S1539&gt;0,RANK(S1539,(R1539:T1539,U1539:AI1539)),0)</f>
        <v>6</v>
      </c>
      <c r="F1539" s="7">
        <f>IF(T1539&gt;0,RANK(T1539,(R1539:T1539,U1539:AI1539)),0)</f>
        <v>4</v>
      </c>
      <c r="G1539" s="7">
        <f>IF(U1539&gt;0,RANK(U1539,(R1539:T1539,U1539:AI1539)),0)</f>
        <v>3</v>
      </c>
      <c r="H1539" s="7">
        <f t="shared" si="894"/>
        <v>2</v>
      </c>
      <c r="I1539" s="49">
        <f t="shared" si="895"/>
        <v>3245</v>
      </c>
      <c r="J1539" s="177">
        <f t="shared" si="879"/>
        <v>7.2849317528735635E-2</v>
      </c>
      <c r="K1539" s="2"/>
      <c r="L1539" s="2">
        <f t="shared" si="896"/>
        <v>0.46778466235632182</v>
      </c>
      <c r="M1539" s="2">
        <f t="shared" si="897"/>
        <v>1.9755747126436784E-3</v>
      </c>
      <c r="N1539" s="2">
        <f t="shared" si="898"/>
        <v>2.5008979885057472E-2</v>
      </c>
      <c r="O1539" s="2">
        <f t="shared" si="908"/>
        <v>0.10120330459770115</v>
      </c>
      <c r="P1539" s="2">
        <f t="shared" si="899"/>
        <v>0.39493534482758619</v>
      </c>
      <c r="Q1539" s="2">
        <f t="shared" si="874"/>
        <v>9.0921336206897796E-3</v>
      </c>
      <c r="R1539" s="1">
        <v>20837</v>
      </c>
      <c r="S1539" s="1">
        <v>88</v>
      </c>
      <c r="T1539" s="1">
        <v>1114</v>
      </c>
      <c r="U1539" s="1">
        <v>4508</v>
      </c>
      <c r="V1539" s="1">
        <v>17592</v>
      </c>
      <c r="W1539" s="1">
        <v>233</v>
      </c>
      <c r="X1539" s="1">
        <v>40</v>
      </c>
      <c r="Y1539" s="1">
        <v>36</v>
      </c>
      <c r="AD1539" s="1">
        <v>63</v>
      </c>
      <c r="AF1539" s="1">
        <v>33</v>
      </c>
      <c r="AK1539" s="7">
        <f t="shared" si="900"/>
        <v>5</v>
      </c>
      <c r="AL1539" s="7">
        <f t="shared" si="901"/>
        <v>7</v>
      </c>
      <c r="AM1539" s="7">
        <f t="shared" si="902"/>
        <v>8</v>
      </c>
      <c r="AN1539" s="2">
        <f t="shared" si="903"/>
        <v>5.2307830459770114E-3</v>
      </c>
      <c r="AO1539" s="2">
        <f t="shared" si="904"/>
        <v>8.9798850574712642E-4</v>
      </c>
      <c r="AP1539" s="2">
        <f t="shared" si="905"/>
        <v>8.0818965517241378E-4</v>
      </c>
      <c r="AR1539" t="str">
        <f t="shared" si="906"/>
        <v>Lake</v>
      </c>
      <c r="AS1539" t="s">
        <v>2491</v>
      </c>
      <c r="AT1539" s="184">
        <v>14</v>
      </c>
      <c r="AV1539" s="97">
        <v>39</v>
      </c>
      <c r="AW1539" s="99">
        <v>85</v>
      </c>
      <c r="AX1539" s="105">
        <f t="shared" si="907"/>
        <v>39085</v>
      </c>
      <c r="AZ1539" s="7" t="s">
        <v>2951</v>
      </c>
      <c r="BA1539" t="s">
        <v>3184</v>
      </c>
    </row>
    <row r="1540" spans="1:53" hidden="1" outlineLevel="1">
      <c r="A1540" t="s">
        <v>633</v>
      </c>
      <c r="B1540" t="s">
        <v>2491</v>
      </c>
      <c r="C1540" s="1">
        <f t="shared" si="893"/>
        <v>11872</v>
      </c>
      <c r="D1540" s="7">
        <f>IF(R1540&gt;0,RANK(R1540,(R1540:T1540,U1540:AI1540)),0)</f>
        <v>2</v>
      </c>
      <c r="E1540" s="7">
        <f>IF(S1540&gt;0,RANK(S1540,(R1540:T1540,U1540:AI1540)),0)</f>
        <v>6</v>
      </c>
      <c r="F1540" s="7">
        <f>IF(T1540&gt;0,RANK(T1540,(R1540:T1540,U1540:AI1540)),0)</f>
        <v>4</v>
      </c>
      <c r="G1540" s="7">
        <f>IF(U1540&gt;0,RANK(U1540,(R1540:T1540,U1540:AI1540)),0)</f>
        <v>3</v>
      </c>
      <c r="H1540" s="7">
        <f t="shared" si="894"/>
        <v>1</v>
      </c>
      <c r="I1540" s="49">
        <f t="shared" si="895"/>
        <v>1992</v>
      </c>
      <c r="J1540" s="177">
        <f t="shared" ref="J1540:J1603" si="909">I1540/C1540</f>
        <v>0.16778975741239893</v>
      </c>
      <c r="K1540" s="2"/>
      <c r="L1540" s="2">
        <f t="shared" si="896"/>
        <v>0.30247641509433965</v>
      </c>
      <c r="M1540" s="2">
        <f t="shared" si="897"/>
        <v>7.2439353099730455E-3</v>
      </c>
      <c r="N1540" s="2">
        <f t="shared" si="898"/>
        <v>3.840970350404313E-2</v>
      </c>
      <c r="O1540" s="2">
        <f t="shared" si="908"/>
        <v>0.159366576819407</v>
      </c>
      <c r="P1540" s="2">
        <f t="shared" si="899"/>
        <v>0.47026617250673852</v>
      </c>
      <c r="Q1540" s="2">
        <f t="shared" si="874"/>
        <v>2.2237196765498624E-2</v>
      </c>
      <c r="R1540" s="1">
        <v>3591</v>
      </c>
      <c r="S1540" s="1">
        <v>86</v>
      </c>
      <c r="T1540" s="1">
        <v>456</v>
      </c>
      <c r="U1540" s="1">
        <v>1892</v>
      </c>
      <c r="V1540" s="1">
        <v>5583</v>
      </c>
      <c r="W1540" s="1">
        <v>144</v>
      </c>
      <c r="X1540" s="1">
        <v>15</v>
      </c>
      <c r="Y1540" s="1">
        <v>30</v>
      </c>
      <c r="AD1540" s="1">
        <v>66</v>
      </c>
      <c r="AF1540" s="1">
        <v>9</v>
      </c>
      <c r="AK1540" s="7">
        <f t="shared" si="900"/>
        <v>5</v>
      </c>
      <c r="AL1540" s="7">
        <f t="shared" si="901"/>
        <v>8</v>
      </c>
      <c r="AM1540" s="7">
        <f t="shared" si="902"/>
        <v>7</v>
      </c>
      <c r="AN1540" s="2">
        <f t="shared" si="903"/>
        <v>1.2129380053908356E-2</v>
      </c>
      <c r="AO1540" s="2">
        <f t="shared" si="904"/>
        <v>1.263477088948787E-3</v>
      </c>
      <c r="AP1540" s="2">
        <f t="shared" si="905"/>
        <v>2.5269541778975739E-3</v>
      </c>
      <c r="AR1540" t="str">
        <f t="shared" si="906"/>
        <v>Lawrence</v>
      </c>
      <c r="AS1540" t="s">
        <v>2491</v>
      </c>
      <c r="AT1540" s="184">
        <v>6</v>
      </c>
      <c r="AV1540" s="97">
        <v>39</v>
      </c>
      <c r="AW1540" s="99">
        <v>87</v>
      </c>
      <c r="AX1540" s="105">
        <f t="shared" si="907"/>
        <v>39087</v>
      </c>
      <c r="AZ1540" s="7" t="s">
        <v>2951</v>
      </c>
      <c r="BA1540" t="s">
        <v>3184</v>
      </c>
    </row>
    <row r="1541" spans="1:53" hidden="1" outlineLevel="1">
      <c r="A1541" t="s">
        <v>2338</v>
      </c>
      <c r="B1541" t="s">
        <v>2491</v>
      </c>
      <c r="C1541" s="1">
        <f t="shared" si="893"/>
        <v>35695</v>
      </c>
      <c r="D1541" s="7">
        <f>IF(R1541&gt;0,RANK(R1541,(R1541:T1541,U1541:AI1541)),0)</f>
        <v>1</v>
      </c>
      <c r="E1541" s="7">
        <f>IF(S1541&gt;0,RANK(S1541,(R1541:T1541,U1541:AI1541)),0)</f>
        <v>7</v>
      </c>
      <c r="F1541" s="7">
        <f>IF(T1541&gt;0,RANK(T1541,(R1541:T1541,U1541:AI1541)),0)</f>
        <v>4</v>
      </c>
      <c r="G1541" s="7">
        <f>IF(U1541&gt;0,RANK(U1541,(R1541:T1541,U1541:AI1541)),0)</f>
        <v>3</v>
      </c>
      <c r="H1541" s="7">
        <f t="shared" si="894"/>
        <v>2</v>
      </c>
      <c r="I1541" s="49">
        <f t="shared" si="895"/>
        <v>6590</v>
      </c>
      <c r="J1541" s="177">
        <f t="shared" si="909"/>
        <v>0.18461969463510294</v>
      </c>
      <c r="K1541" s="2"/>
      <c r="L1541" s="2">
        <f t="shared" si="896"/>
        <v>0.49962179576971566</v>
      </c>
      <c r="M1541" s="2">
        <f t="shared" si="897"/>
        <v>1.6809076901526825E-3</v>
      </c>
      <c r="N1541" s="2">
        <f t="shared" si="898"/>
        <v>1.6865107157865246E-2</v>
      </c>
      <c r="O1541" s="2">
        <f t="shared" si="908"/>
        <v>0.15797730774618293</v>
      </c>
      <c r="P1541" s="2">
        <f t="shared" si="899"/>
        <v>0.31500210113461269</v>
      </c>
      <c r="Q1541" s="2">
        <f t="shared" si="874"/>
        <v>8.8527805014707583E-3</v>
      </c>
      <c r="R1541" s="1">
        <v>17834</v>
      </c>
      <c r="S1541" s="1">
        <v>60</v>
      </c>
      <c r="T1541" s="1">
        <v>602</v>
      </c>
      <c r="U1541" s="1">
        <v>5639</v>
      </c>
      <c r="V1541" s="1">
        <v>11244</v>
      </c>
      <c r="W1541" s="1">
        <v>183</v>
      </c>
      <c r="X1541" s="1">
        <v>29</v>
      </c>
      <c r="Y1541" s="1">
        <v>32</v>
      </c>
      <c r="AD1541" s="1">
        <v>63</v>
      </c>
      <c r="AF1541" s="1">
        <v>9</v>
      </c>
      <c r="AK1541" s="7">
        <f t="shared" si="900"/>
        <v>5</v>
      </c>
      <c r="AL1541" s="7">
        <f t="shared" si="901"/>
        <v>8</v>
      </c>
      <c r="AM1541" s="7">
        <f t="shared" si="902"/>
        <v>7</v>
      </c>
      <c r="AN1541" s="2">
        <f t="shared" si="903"/>
        <v>5.1267684549656817E-3</v>
      </c>
      <c r="AO1541" s="2">
        <f t="shared" si="904"/>
        <v>8.1243871690712987E-4</v>
      </c>
      <c r="AP1541" s="2">
        <f t="shared" si="905"/>
        <v>8.9648410141476397E-4</v>
      </c>
      <c r="AR1541" t="str">
        <f t="shared" si="906"/>
        <v>Licking</v>
      </c>
      <c r="AS1541" t="s">
        <v>2491</v>
      </c>
      <c r="AT1541" s="184">
        <v>12</v>
      </c>
      <c r="AV1541" s="97">
        <v>39</v>
      </c>
      <c r="AW1541" s="99">
        <v>89</v>
      </c>
      <c r="AX1541" s="105">
        <f t="shared" si="907"/>
        <v>39089</v>
      </c>
      <c r="AZ1541" s="7" t="s">
        <v>2951</v>
      </c>
      <c r="BA1541" t="s">
        <v>3184</v>
      </c>
    </row>
    <row r="1542" spans="1:53" hidden="1" outlineLevel="1">
      <c r="A1542" t="s">
        <v>2156</v>
      </c>
      <c r="B1542" t="s">
        <v>2491</v>
      </c>
      <c r="C1542" s="1">
        <f t="shared" si="893"/>
        <v>10566</v>
      </c>
      <c r="D1542" s="7">
        <f>IF(R1542&gt;0,RANK(R1542,(R1542:T1542,U1542:AI1542)),0)</f>
        <v>2</v>
      </c>
      <c r="E1542" s="7">
        <f>IF(S1542&gt;0,RANK(S1542,(R1542:T1542,U1542:AI1542)),0)</f>
        <v>6</v>
      </c>
      <c r="F1542" s="7">
        <f>IF(T1542&gt;0,RANK(T1542,(R1542:T1542,U1542:AI1542)),0)</f>
        <v>4</v>
      </c>
      <c r="G1542" s="7">
        <f>IF(U1542&gt;0,RANK(U1542,(R1542:T1542,U1542:AI1542)),0)</f>
        <v>3</v>
      </c>
      <c r="H1542" s="7">
        <f t="shared" si="894"/>
        <v>1</v>
      </c>
      <c r="I1542" s="49">
        <f t="shared" si="895"/>
        <v>158</v>
      </c>
      <c r="J1542" s="177">
        <f t="shared" si="909"/>
        <v>1.4953624834374409E-2</v>
      </c>
      <c r="K1542" s="2"/>
      <c r="L1542" s="2">
        <f t="shared" si="896"/>
        <v>0.3777209918606852</v>
      </c>
      <c r="M1542" s="2">
        <f t="shared" si="897"/>
        <v>4.6375165625591524E-3</v>
      </c>
      <c r="N1542" s="2">
        <f t="shared" si="898"/>
        <v>2.4891160325572592E-2</v>
      </c>
      <c r="O1542" s="2">
        <f t="shared" si="908"/>
        <v>0.18322922581866363</v>
      </c>
      <c r="P1542" s="2">
        <f t="shared" si="899"/>
        <v>0.39267461669505965</v>
      </c>
      <c r="Q1542" s="2">
        <f t="shared" si="874"/>
        <v>1.6846488737459753E-2</v>
      </c>
      <c r="R1542" s="1">
        <v>3991</v>
      </c>
      <c r="S1542" s="1">
        <v>49</v>
      </c>
      <c r="T1542" s="1">
        <v>263</v>
      </c>
      <c r="U1542" s="1">
        <v>1936</v>
      </c>
      <c r="V1542" s="1">
        <v>4149</v>
      </c>
      <c r="W1542" s="1">
        <v>101</v>
      </c>
      <c r="X1542" s="1">
        <v>10</v>
      </c>
      <c r="Y1542" s="1">
        <v>15</v>
      </c>
      <c r="AD1542" s="1">
        <v>44</v>
      </c>
      <c r="AF1542" s="1">
        <v>8</v>
      </c>
      <c r="AK1542" s="7">
        <f t="shared" si="900"/>
        <v>5</v>
      </c>
      <c r="AL1542" s="7">
        <f t="shared" si="901"/>
        <v>8</v>
      </c>
      <c r="AM1542" s="7">
        <f t="shared" si="902"/>
        <v>7</v>
      </c>
      <c r="AN1542" s="2">
        <f t="shared" si="903"/>
        <v>9.5589627105811086E-3</v>
      </c>
      <c r="AO1542" s="2">
        <f t="shared" si="904"/>
        <v>9.4643195154268413E-4</v>
      </c>
      <c r="AP1542" s="2">
        <f t="shared" si="905"/>
        <v>1.4196479273140261E-3</v>
      </c>
      <c r="AR1542" t="str">
        <f t="shared" si="906"/>
        <v>Logan</v>
      </c>
      <c r="AS1542" t="s">
        <v>2491</v>
      </c>
      <c r="AT1542" s="184">
        <v>4</v>
      </c>
      <c r="AV1542" s="97">
        <v>39</v>
      </c>
      <c r="AW1542" s="99">
        <v>91</v>
      </c>
      <c r="AX1542" s="105">
        <f t="shared" si="907"/>
        <v>39091</v>
      </c>
      <c r="AZ1542" s="7" t="s">
        <v>2951</v>
      </c>
      <c r="BA1542" t="s">
        <v>3184</v>
      </c>
    </row>
    <row r="1543" spans="1:53" hidden="1" outlineLevel="1">
      <c r="A1543" t="s">
        <v>1664</v>
      </c>
      <c r="B1543" t="s">
        <v>2491</v>
      </c>
      <c r="C1543" s="1">
        <f t="shared" si="893"/>
        <v>45161</v>
      </c>
      <c r="D1543" s="7">
        <f>IF(R1543&gt;0,RANK(R1543,(R1543:T1543,U1543:AI1543)),0)</f>
        <v>1</v>
      </c>
      <c r="E1543" s="7">
        <f>IF(S1543&gt;0,RANK(S1543,(R1543:T1543,U1543:AI1543)),0)</f>
        <v>6</v>
      </c>
      <c r="F1543" s="7">
        <f>IF(T1543&gt;0,RANK(T1543,(R1543:T1543,U1543:AI1543)),0)</f>
        <v>4</v>
      </c>
      <c r="G1543" s="7">
        <f>IF(U1543&gt;0,RANK(U1543,(R1543:T1543,U1543:AI1543)),0)</f>
        <v>3</v>
      </c>
      <c r="H1543" s="7">
        <f t="shared" si="894"/>
        <v>2</v>
      </c>
      <c r="I1543" s="49">
        <f t="shared" si="895"/>
        <v>5310</v>
      </c>
      <c r="J1543" s="177">
        <f t="shared" si="909"/>
        <v>0.11757932729567547</v>
      </c>
      <c r="K1543" s="2"/>
      <c r="L1543" s="2">
        <f t="shared" si="896"/>
        <v>0.48486525984809903</v>
      </c>
      <c r="M1543" s="2">
        <f t="shared" si="897"/>
        <v>2.1478709505989681E-3</v>
      </c>
      <c r="N1543" s="2">
        <f t="shared" si="898"/>
        <v>2.4468014437235668E-2</v>
      </c>
      <c r="O1543" s="2">
        <f t="shared" si="908"/>
        <v>0.11186643342707203</v>
      </c>
      <c r="P1543" s="2">
        <f t="shared" si="899"/>
        <v>0.36728593255242353</v>
      </c>
      <c r="Q1543" s="2">
        <f t="shared" si="874"/>
        <v>9.3664887845707478E-3</v>
      </c>
      <c r="R1543" s="1">
        <v>21897</v>
      </c>
      <c r="S1543" s="1">
        <v>97</v>
      </c>
      <c r="T1543" s="1">
        <v>1105</v>
      </c>
      <c r="U1543" s="1">
        <v>5052</v>
      </c>
      <c r="V1543" s="1">
        <v>16587</v>
      </c>
      <c r="W1543" s="1">
        <v>240</v>
      </c>
      <c r="X1543" s="1">
        <v>41</v>
      </c>
      <c r="Y1543" s="1">
        <v>39</v>
      </c>
      <c r="AD1543" s="1">
        <v>74</v>
      </c>
      <c r="AF1543" s="1">
        <v>29</v>
      </c>
      <c r="AK1543" s="7">
        <f t="shared" si="900"/>
        <v>5</v>
      </c>
      <c r="AL1543" s="7">
        <f t="shared" si="901"/>
        <v>7</v>
      </c>
      <c r="AM1543" s="7">
        <f t="shared" si="902"/>
        <v>8</v>
      </c>
      <c r="AN1543" s="2">
        <f t="shared" si="903"/>
        <v>5.3143198777706431E-3</v>
      </c>
      <c r="AO1543" s="2">
        <f t="shared" si="904"/>
        <v>9.0786297911915148E-4</v>
      </c>
      <c r="AP1543" s="2">
        <f t="shared" si="905"/>
        <v>8.6357698013772946E-4</v>
      </c>
      <c r="AR1543" t="str">
        <f t="shared" si="906"/>
        <v>Lorain</v>
      </c>
      <c r="AS1543" t="s">
        <v>2491</v>
      </c>
      <c r="AT1543" s="184"/>
      <c r="AV1543" s="97">
        <v>39</v>
      </c>
      <c r="AW1543" s="99">
        <v>93</v>
      </c>
      <c r="AX1543" s="105">
        <f t="shared" si="907"/>
        <v>39093</v>
      </c>
      <c r="AZ1543" s="7" t="s">
        <v>2951</v>
      </c>
      <c r="BA1543" t="s">
        <v>3184</v>
      </c>
    </row>
    <row r="1544" spans="1:53" hidden="1" outlineLevel="1">
      <c r="A1544" t="s">
        <v>1067</v>
      </c>
      <c r="B1544" t="s">
        <v>2491</v>
      </c>
      <c r="C1544" s="1">
        <f t="shared" si="893"/>
        <v>52350</v>
      </c>
      <c r="D1544" s="7">
        <f>IF(R1544&gt;0,RANK(R1544,(R1544:T1544,U1544:AI1544)),0)</f>
        <v>1</v>
      </c>
      <c r="E1544" s="7">
        <f>IF(S1544&gt;0,RANK(S1544,(R1544:T1544,U1544:AI1544)),0)</f>
        <v>6</v>
      </c>
      <c r="F1544" s="7">
        <f>IF(T1544&gt;0,RANK(T1544,(R1544:T1544,U1544:AI1544)),0)</f>
        <v>4</v>
      </c>
      <c r="G1544" s="7">
        <f>IF(U1544&gt;0,RANK(U1544,(R1544:T1544,U1544:AI1544)),0)</f>
        <v>3</v>
      </c>
      <c r="H1544" s="7">
        <f t="shared" si="894"/>
        <v>2</v>
      </c>
      <c r="I1544" s="49">
        <f t="shared" si="895"/>
        <v>7305</v>
      </c>
      <c r="J1544" s="177">
        <f t="shared" si="909"/>
        <v>0.13954154727793697</v>
      </c>
      <c r="K1544" s="2"/>
      <c r="L1544" s="2">
        <f t="shared" si="896"/>
        <v>0.47631327602674306</v>
      </c>
      <c r="M1544" s="2">
        <f t="shared" si="897"/>
        <v>2.139446036294174E-3</v>
      </c>
      <c r="N1544" s="2">
        <f t="shared" si="898"/>
        <v>2.364851957975167E-2</v>
      </c>
      <c r="O1544" s="2">
        <f t="shared" si="908"/>
        <v>0.1515186246418338</v>
      </c>
      <c r="P1544" s="2">
        <f t="shared" si="899"/>
        <v>0.33677172874880612</v>
      </c>
      <c r="Q1544" s="2">
        <f t="shared" si="874"/>
        <v>9.6084049665712823E-3</v>
      </c>
      <c r="R1544" s="1">
        <v>24935</v>
      </c>
      <c r="S1544" s="1">
        <v>112</v>
      </c>
      <c r="T1544" s="1">
        <v>1238</v>
      </c>
      <c r="U1544" s="1">
        <v>7932</v>
      </c>
      <c r="V1544" s="1">
        <v>17630</v>
      </c>
      <c r="W1544" s="1">
        <v>278</v>
      </c>
      <c r="X1544" s="1">
        <v>54</v>
      </c>
      <c r="Y1544" s="1">
        <v>57</v>
      </c>
      <c r="AD1544" s="1">
        <v>70</v>
      </c>
      <c r="AF1544" s="1">
        <v>44</v>
      </c>
      <c r="AK1544" s="7">
        <f t="shared" si="900"/>
        <v>5</v>
      </c>
      <c r="AL1544" s="7">
        <f t="shared" si="901"/>
        <v>8</v>
      </c>
      <c r="AM1544" s="7">
        <f t="shared" si="902"/>
        <v>7</v>
      </c>
      <c r="AN1544" s="2">
        <f t="shared" si="903"/>
        <v>5.3104106972301814E-3</v>
      </c>
      <c r="AO1544" s="2">
        <f t="shared" si="904"/>
        <v>1.0315186246418338E-3</v>
      </c>
      <c r="AP1544" s="2">
        <f t="shared" si="905"/>
        <v>1.0888252148997136E-3</v>
      </c>
      <c r="AR1544" t="str">
        <f t="shared" si="906"/>
        <v>Lucas</v>
      </c>
      <c r="AS1544" t="s">
        <v>2491</v>
      </c>
      <c r="AT1544" s="184"/>
      <c r="AV1544" s="97">
        <v>39</v>
      </c>
      <c r="AW1544" s="99">
        <v>95</v>
      </c>
      <c r="AX1544" s="105">
        <f t="shared" si="907"/>
        <v>39095</v>
      </c>
      <c r="AZ1544" s="7" t="s">
        <v>2951</v>
      </c>
      <c r="BA1544" t="s">
        <v>3184</v>
      </c>
    </row>
    <row r="1545" spans="1:53" hidden="1" outlineLevel="1">
      <c r="A1545" t="s">
        <v>1388</v>
      </c>
      <c r="B1545" t="s">
        <v>2491</v>
      </c>
      <c r="C1545" s="1">
        <f t="shared" si="893"/>
        <v>8191</v>
      </c>
      <c r="D1545" s="7">
        <f>IF(R1545&gt;0,RANK(R1545,(R1545:T1545,U1545:AI1545)),0)</f>
        <v>1</v>
      </c>
      <c r="E1545" s="7">
        <f>IF(S1545&gt;0,RANK(S1545,(R1545:T1545,U1545:AI1545)),0)</f>
        <v>7</v>
      </c>
      <c r="F1545" s="7">
        <f>IF(T1545&gt;0,RANK(T1545,(R1545:T1545,U1545:AI1545)),0)</f>
        <v>4</v>
      </c>
      <c r="G1545" s="7">
        <f>IF(U1545&gt;0,RANK(U1545,(R1545:T1545,U1545:AI1545)),0)</f>
        <v>3</v>
      </c>
      <c r="H1545" s="7">
        <f t="shared" si="894"/>
        <v>2</v>
      </c>
      <c r="I1545" s="49">
        <f t="shared" si="895"/>
        <v>1377</v>
      </c>
      <c r="J1545" s="177">
        <f t="shared" si="909"/>
        <v>0.16811134171651812</v>
      </c>
      <c r="K1545" s="2"/>
      <c r="L1545" s="2">
        <f t="shared" si="896"/>
        <v>0.48712000976681724</v>
      </c>
      <c r="M1545" s="2">
        <f t="shared" si="897"/>
        <v>2.8079599560493222E-3</v>
      </c>
      <c r="N1545" s="2">
        <f t="shared" si="898"/>
        <v>1.7702356244658771E-2</v>
      </c>
      <c r="O1545" s="2">
        <f t="shared" si="908"/>
        <v>0.16127456964961542</v>
      </c>
      <c r="P1545" s="2">
        <f t="shared" si="899"/>
        <v>0.31900866805029909</v>
      </c>
      <c r="Q1545" s="2">
        <f t="shared" si="874"/>
        <v>1.208643633256018E-2</v>
      </c>
      <c r="R1545" s="1">
        <v>3990</v>
      </c>
      <c r="S1545" s="1">
        <v>23</v>
      </c>
      <c r="T1545" s="1">
        <v>145</v>
      </c>
      <c r="U1545" s="1">
        <v>1321</v>
      </c>
      <c r="V1545" s="1">
        <v>2613</v>
      </c>
      <c r="W1545" s="1">
        <v>55</v>
      </c>
      <c r="X1545" s="1">
        <v>6</v>
      </c>
      <c r="Y1545" s="1">
        <v>10</v>
      </c>
      <c r="AD1545" s="1">
        <v>24</v>
      </c>
      <c r="AF1545" s="1">
        <v>4</v>
      </c>
      <c r="AK1545" s="7">
        <f t="shared" si="900"/>
        <v>5</v>
      </c>
      <c r="AL1545" s="7">
        <f t="shared" si="901"/>
        <v>8</v>
      </c>
      <c r="AM1545" s="7">
        <f t="shared" si="902"/>
        <v>7</v>
      </c>
      <c r="AN1545" s="2">
        <f t="shared" si="903"/>
        <v>6.714686851422293E-3</v>
      </c>
      <c r="AO1545" s="2">
        <f t="shared" si="904"/>
        <v>7.3251129288243199E-4</v>
      </c>
      <c r="AP1545" s="2">
        <f t="shared" si="905"/>
        <v>1.2208521548040532E-3</v>
      </c>
      <c r="AR1545" t="str">
        <f t="shared" si="906"/>
        <v>Madison</v>
      </c>
      <c r="AS1545" t="s">
        <v>2491</v>
      </c>
      <c r="AT1545" s="184">
        <v>15</v>
      </c>
      <c r="AV1545" s="97">
        <v>39</v>
      </c>
      <c r="AW1545" s="99">
        <v>97</v>
      </c>
      <c r="AX1545" s="105">
        <f t="shared" si="907"/>
        <v>39097</v>
      </c>
      <c r="AZ1545" s="7" t="s">
        <v>2951</v>
      </c>
      <c r="BA1545" t="s">
        <v>3184</v>
      </c>
    </row>
    <row r="1546" spans="1:53" hidden="1" outlineLevel="1">
      <c r="A1546" t="s">
        <v>605</v>
      </c>
      <c r="B1546" t="s">
        <v>2491</v>
      </c>
      <c r="C1546" s="1">
        <f t="shared" si="893"/>
        <v>34327</v>
      </c>
      <c r="D1546" s="7">
        <f>IF(R1546&gt;0,RANK(R1546,(R1546:T1546,U1546:AI1546)),0)</f>
        <v>2</v>
      </c>
      <c r="E1546" s="7">
        <f>IF(S1546&gt;0,RANK(S1546,(R1546:T1546,U1546:AI1546)),0)</f>
        <v>7</v>
      </c>
      <c r="F1546" s="7">
        <f>IF(T1546&gt;0,RANK(T1546,(R1546:T1546,U1546:AI1546)),0)</f>
        <v>4</v>
      </c>
      <c r="G1546" s="7">
        <f>IF(U1546&gt;0,RANK(U1546,(R1546:T1546,U1546:AI1546)),0)</f>
        <v>3</v>
      </c>
      <c r="H1546" s="7">
        <f t="shared" si="894"/>
        <v>1</v>
      </c>
      <c r="I1546" s="49">
        <f t="shared" si="895"/>
        <v>4581</v>
      </c>
      <c r="J1546" s="177">
        <f t="shared" si="909"/>
        <v>0.13345180178867946</v>
      </c>
      <c r="K1546" s="2"/>
      <c r="L1546" s="2">
        <f t="shared" si="896"/>
        <v>0.37326302910245579</v>
      </c>
      <c r="M1546" s="2">
        <f t="shared" si="897"/>
        <v>2.1557374661345299E-3</v>
      </c>
      <c r="N1546" s="2">
        <f t="shared" si="898"/>
        <v>2.3829638477000613E-2</v>
      </c>
      <c r="O1546" s="2">
        <f t="shared" si="908"/>
        <v>8.0228391645060737E-2</v>
      </c>
      <c r="P1546" s="2">
        <f t="shared" si="899"/>
        <v>0.50671483089113523</v>
      </c>
      <c r="Q1546" s="2">
        <f t="shared" si="874"/>
        <v>1.3808372418213088E-2</v>
      </c>
      <c r="R1546" s="1">
        <v>12813</v>
      </c>
      <c r="S1546" s="1">
        <v>74</v>
      </c>
      <c r="T1546" s="1">
        <v>818</v>
      </c>
      <c r="U1546" s="1">
        <v>2754</v>
      </c>
      <c r="V1546" s="1">
        <v>17394</v>
      </c>
      <c r="W1546" s="1">
        <v>277</v>
      </c>
      <c r="X1546" s="1">
        <v>37</v>
      </c>
      <c r="Y1546" s="1">
        <v>61</v>
      </c>
      <c r="AD1546" s="1">
        <v>75</v>
      </c>
      <c r="AF1546" s="1">
        <v>24</v>
      </c>
      <c r="AK1546" s="7">
        <f t="shared" si="900"/>
        <v>5</v>
      </c>
      <c r="AL1546" s="7">
        <f t="shared" si="901"/>
        <v>8</v>
      </c>
      <c r="AM1546" s="7">
        <f t="shared" si="902"/>
        <v>7</v>
      </c>
      <c r="AN1546" s="2">
        <f t="shared" si="903"/>
        <v>8.0694497043143874E-3</v>
      </c>
      <c r="AO1546" s="2">
        <f t="shared" si="904"/>
        <v>1.0778687330672649E-3</v>
      </c>
      <c r="AP1546" s="2">
        <f t="shared" si="905"/>
        <v>1.7770268301919771E-3</v>
      </c>
      <c r="AR1546" t="str">
        <f t="shared" si="906"/>
        <v>Mahoning</v>
      </c>
      <c r="AS1546" t="s">
        <v>2491</v>
      </c>
      <c r="AT1546" s="184"/>
      <c r="AV1546" s="97">
        <v>39</v>
      </c>
      <c r="AW1546" s="99">
        <v>99</v>
      </c>
      <c r="AX1546" s="105">
        <f t="shared" si="907"/>
        <v>39099</v>
      </c>
      <c r="AZ1546" s="7" t="s">
        <v>2951</v>
      </c>
      <c r="BA1546" t="s">
        <v>3184</v>
      </c>
    </row>
    <row r="1547" spans="1:53" hidden="1" outlineLevel="1">
      <c r="A1547" t="s">
        <v>1291</v>
      </c>
      <c r="B1547" t="s">
        <v>2491</v>
      </c>
      <c r="C1547" s="1">
        <f t="shared" si="893"/>
        <v>11137</v>
      </c>
      <c r="D1547" s="7">
        <f>IF(R1547&gt;0,RANK(R1547,(R1547:T1547,U1547:AI1547)),0)</f>
        <v>1</v>
      </c>
      <c r="E1547" s="7">
        <f>IF(S1547&gt;0,RANK(S1547,(R1547:T1547,U1547:AI1547)),0)</f>
        <v>6</v>
      </c>
      <c r="F1547" s="7">
        <f>IF(T1547&gt;0,RANK(T1547,(R1547:T1547,U1547:AI1547)),0)</f>
        <v>4</v>
      </c>
      <c r="G1547" s="7">
        <f>IF(U1547&gt;0,RANK(U1547,(R1547:T1547,U1547:AI1547)),0)</f>
        <v>3</v>
      </c>
      <c r="H1547" s="7">
        <f t="shared" si="894"/>
        <v>2</v>
      </c>
      <c r="I1547" s="49">
        <f t="shared" si="895"/>
        <v>399</v>
      </c>
      <c r="J1547" s="177">
        <f t="shared" si="909"/>
        <v>3.5826524198617225E-2</v>
      </c>
      <c r="K1547" s="2"/>
      <c r="L1547" s="2">
        <f t="shared" si="896"/>
        <v>0.4109724342282482</v>
      </c>
      <c r="M1547" s="2">
        <f t="shared" si="897"/>
        <v>3.2324683487474186E-3</v>
      </c>
      <c r="N1547" s="2">
        <f t="shared" si="898"/>
        <v>1.8496902217832449E-2</v>
      </c>
      <c r="O1547" s="2">
        <f t="shared" si="908"/>
        <v>0.18074885516745981</v>
      </c>
      <c r="P1547" s="2">
        <f t="shared" si="899"/>
        <v>0.37514591002963094</v>
      </c>
      <c r="Q1547" s="2">
        <f t="shared" si="874"/>
        <v>1.140343000808125E-2</v>
      </c>
      <c r="R1547" s="1">
        <v>4577</v>
      </c>
      <c r="S1547" s="1">
        <v>36</v>
      </c>
      <c r="T1547" s="1">
        <v>206</v>
      </c>
      <c r="U1547" s="1">
        <v>2013</v>
      </c>
      <c r="V1547" s="1">
        <v>4178</v>
      </c>
      <c r="W1547" s="1">
        <v>72</v>
      </c>
      <c r="X1547" s="1">
        <v>7</v>
      </c>
      <c r="Y1547" s="1">
        <v>11</v>
      </c>
      <c r="AD1547" s="1">
        <v>33</v>
      </c>
      <c r="AF1547" s="1">
        <v>4</v>
      </c>
      <c r="AK1547" s="7">
        <f t="shared" si="900"/>
        <v>5</v>
      </c>
      <c r="AL1547" s="7">
        <f t="shared" si="901"/>
        <v>8</v>
      </c>
      <c r="AM1547" s="7">
        <f t="shared" si="902"/>
        <v>7</v>
      </c>
      <c r="AN1547" s="2">
        <f t="shared" si="903"/>
        <v>6.4649366974948372E-3</v>
      </c>
      <c r="AO1547" s="2">
        <f t="shared" si="904"/>
        <v>6.285355122564425E-4</v>
      </c>
      <c r="AP1547" s="2">
        <f t="shared" si="905"/>
        <v>9.8769866211726679E-4</v>
      </c>
      <c r="AR1547" t="str">
        <f t="shared" si="906"/>
        <v>Marion</v>
      </c>
      <c r="AS1547" t="s">
        <v>2491</v>
      </c>
      <c r="AT1547" s="184"/>
      <c r="AV1547" s="97">
        <v>39</v>
      </c>
      <c r="AW1547" s="99">
        <v>101</v>
      </c>
      <c r="AX1547" s="105">
        <f t="shared" si="907"/>
        <v>39101</v>
      </c>
      <c r="AZ1547" s="7" t="s">
        <v>2951</v>
      </c>
      <c r="BA1547" t="s">
        <v>3184</v>
      </c>
    </row>
    <row r="1548" spans="1:53" hidden="1" outlineLevel="1">
      <c r="A1548" t="s">
        <v>166</v>
      </c>
      <c r="B1548" t="s">
        <v>2491</v>
      </c>
      <c r="C1548" s="1">
        <f t="shared" si="893"/>
        <v>38487</v>
      </c>
      <c r="D1548" s="7">
        <f>IF(R1548&gt;0,RANK(R1548,(R1548:T1548,U1548:AI1548)),0)</f>
        <v>1</v>
      </c>
      <c r="E1548" s="7">
        <f>IF(S1548&gt;0,RANK(S1548,(R1548:T1548,U1548:AI1548)),0)</f>
        <v>6</v>
      </c>
      <c r="F1548" s="7">
        <f>IF(T1548&gt;0,RANK(T1548,(R1548:T1548,U1548:AI1548)),0)</f>
        <v>4</v>
      </c>
      <c r="G1548" s="7">
        <f>IF(U1548&gt;0,RANK(U1548,(R1548:T1548,U1548:AI1548)),0)</f>
        <v>3</v>
      </c>
      <c r="H1548" s="7">
        <f t="shared" si="894"/>
        <v>2</v>
      </c>
      <c r="I1548" s="49">
        <f t="shared" si="895"/>
        <v>5060</v>
      </c>
      <c r="J1548" s="177">
        <f t="shared" si="909"/>
        <v>0.13147296489723803</v>
      </c>
      <c r="K1548" s="2"/>
      <c r="L1548" s="2">
        <f t="shared" si="896"/>
        <v>0.48907423285784812</v>
      </c>
      <c r="M1548" s="2">
        <f t="shared" si="897"/>
        <v>1.9227271546236391E-3</v>
      </c>
      <c r="N1548" s="2">
        <f t="shared" si="898"/>
        <v>2.2319224673266299E-2</v>
      </c>
      <c r="O1548" s="2">
        <f t="shared" si="908"/>
        <v>0.12050822355600592</v>
      </c>
      <c r="P1548" s="2">
        <f t="shared" si="899"/>
        <v>0.35760126796061009</v>
      </c>
      <c r="Q1548" s="2">
        <f t="shared" si="874"/>
        <v>8.5743237976459441E-3</v>
      </c>
      <c r="R1548" s="1">
        <v>18823</v>
      </c>
      <c r="S1548" s="1">
        <v>74</v>
      </c>
      <c r="T1548" s="1">
        <v>859</v>
      </c>
      <c r="U1548" s="1">
        <v>4638</v>
      </c>
      <c r="V1548" s="1">
        <v>13763</v>
      </c>
      <c r="W1548" s="1">
        <v>194</v>
      </c>
      <c r="X1548" s="1">
        <v>29</v>
      </c>
      <c r="Y1548" s="1">
        <v>22</v>
      </c>
      <c r="AD1548" s="1">
        <v>72</v>
      </c>
      <c r="AF1548" s="1">
        <v>13</v>
      </c>
      <c r="AK1548" s="7">
        <f t="shared" si="900"/>
        <v>5</v>
      </c>
      <c r="AL1548" s="7">
        <f t="shared" si="901"/>
        <v>7</v>
      </c>
      <c r="AM1548" s="7">
        <f t="shared" si="902"/>
        <v>8</v>
      </c>
      <c r="AN1548" s="2">
        <f t="shared" si="903"/>
        <v>5.0406630810403514E-3</v>
      </c>
      <c r="AO1548" s="2">
        <f t="shared" si="904"/>
        <v>7.5350118221737211E-4</v>
      </c>
      <c r="AP1548" s="2">
        <f t="shared" si="905"/>
        <v>5.7162158650973056E-4</v>
      </c>
      <c r="AR1548" t="str">
        <f t="shared" si="906"/>
        <v>Medina</v>
      </c>
      <c r="AS1548" t="s">
        <v>2491</v>
      </c>
      <c r="AT1548" s="184"/>
      <c r="AV1548" s="97">
        <v>39</v>
      </c>
      <c r="AW1548" s="99">
        <v>103</v>
      </c>
      <c r="AX1548" s="105">
        <f t="shared" si="907"/>
        <v>39103</v>
      </c>
      <c r="AZ1548" s="7" t="s">
        <v>2951</v>
      </c>
      <c r="BA1548" t="s">
        <v>3184</v>
      </c>
    </row>
    <row r="1549" spans="1:53" hidden="1" outlineLevel="1">
      <c r="A1549" t="s">
        <v>1117</v>
      </c>
      <c r="B1549" t="s">
        <v>2491</v>
      </c>
      <c r="C1549" s="1">
        <f t="shared" si="893"/>
        <v>5079</v>
      </c>
      <c r="D1549" s="7">
        <f>IF(R1549&gt;0,RANK(R1549,(R1549:T1549,U1549:AI1549)),0)</f>
        <v>2</v>
      </c>
      <c r="E1549" s="7">
        <f>IF(S1549&gt;0,RANK(S1549,(R1549:T1549,U1549:AI1549)),0)</f>
        <v>6</v>
      </c>
      <c r="F1549" s="7">
        <f>IF(T1549&gt;0,RANK(T1549,(R1549:T1549,U1549:AI1549)),0)</f>
        <v>4</v>
      </c>
      <c r="G1549" s="7">
        <f>IF(U1549&gt;0,RANK(U1549,(R1549:T1549,U1549:AI1549)),0)</f>
        <v>3</v>
      </c>
      <c r="H1549" s="7">
        <f t="shared" si="894"/>
        <v>1</v>
      </c>
      <c r="I1549" s="49">
        <f t="shared" si="895"/>
        <v>751</v>
      </c>
      <c r="J1549" s="177">
        <f t="shared" si="909"/>
        <v>0.14786375270722582</v>
      </c>
      <c r="K1549" s="2"/>
      <c r="L1549" s="2">
        <f t="shared" si="896"/>
        <v>0.32683599133687735</v>
      </c>
      <c r="M1549" s="2">
        <f t="shared" si="897"/>
        <v>8.2693443591258121E-3</v>
      </c>
      <c r="N1549" s="2">
        <f t="shared" si="898"/>
        <v>2.9533372711163616E-2</v>
      </c>
      <c r="O1549" s="2">
        <f t="shared" si="908"/>
        <v>0.13152195314038195</v>
      </c>
      <c r="P1549" s="2">
        <f t="shared" si="899"/>
        <v>0.47469974404410314</v>
      </c>
      <c r="Q1549" s="2">
        <f t="shared" si="874"/>
        <v>2.9139594408348068E-2</v>
      </c>
      <c r="R1549" s="1">
        <v>1660</v>
      </c>
      <c r="S1549" s="1">
        <v>42</v>
      </c>
      <c r="T1549" s="1">
        <v>150</v>
      </c>
      <c r="U1549" s="1">
        <v>668</v>
      </c>
      <c r="V1549" s="1">
        <v>2411</v>
      </c>
      <c r="W1549" s="1">
        <v>92</v>
      </c>
      <c r="X1549" s="1">
        <v>8</v>
      </c>
      <c r="Y1549" s="1">
        <v>14</v>
      </c>
      <c r="AD1549" s="1">
        <v>29</v>
      </c>
      <c r="AF1549" s="1">
        <v>5</v>
      </c>
      <c r="AK1549" s="7">
        <f t="shared" si="900"/>
        <v>5</v>
      </c>
      <c r="AL1549" s="7">
        <f t="shared" si="901"/>
        <v>8</v>
      </c>
      <c r="AM1549" s="7">
        <f t="shared" si="902"/>
        <v>7</v>
      </c>
      <c r="AN1549" s="2">
        <f t="shared" si="903"/>
        <v>1.8113801929513684E-2</v>
      </c>
      <c r="AO1549" s="2">
        <f t="shared" si="904"/>
        <v>1.5751132112620594E-3</v>
      </c>
      <c r="AP1549" s="2">
        <f t="shared" si="905"/>
        <v>2.756448119708604E-3</v>
      </c>
      <c r="AR1549" t="str">
        <f t="shared" si="906"/>
        <v>Meigs</v>
      </c>
      <c r="AS1549" t="s">
        <v>2491</v>
      </c>
      <c r="AT1549" s="184">
        <v>6</v>
      </c>
      <c r="AV1549" s="97">
        <v>39</v>
      </c>
      <c r="AW1549" s="99">
        <v>105</v>
      </c>
      <c r="AX1549" s="105">
        <f t="shared" si="907"/>
        <v>39105</v>
      </c>
      <c r="AZ1549" s="7" t="s">
        <v>2951</v>
      </c>
      <c r="BA1549" t="s">
        <v>3184</v>
      </c>
    </row>
    <row r="1550" spans="1:53" hidden="1" outlineLevel="1">
      <c r="A1550" t="s">
        <v>658</v>
      </c>
      <c r="B1550" t="s">
        <v>2491</v>
      </c>
      <c r="C1550" s="1">
        <f t="shared" si="893"/>
        <v>10551</v>
      </c>
      <c r="D1550" s="7">
        <f>IF(R1550&gt;0,RANK(R1550,(R1550:T1550,U1550:AI1550)),0)</f>
        <v>1</v>
      </c>
      <c r="E1550" s="7">
        <f>IF(S1550&gt;0,RANK(S1550,(R1550:T1550,U1550:AI1550)),0)</f>
        <v>6</v>
      </c>
      <c r="F1550" s="7">
        <f>IF(T1550&gt;0,RANK(T1550,(R1550:T1550,U1550:AI1550)),0)</f>
        <v>4</v>
      </c>
      <c r="G1550" s="7">
        <f>IF(U1550&gt;0,RANK(U1550,(R1550:T1550,U1550:AI1550)),0)</f>
        <v>3</v>
      </c>
      <c r="H1550" s="7">
        <f t="shared" si="894"/>
        <v>2</v>
      </c>
      <c r="I1550" s="49">
        <f t="shared" si="895"/>
        <v>955</v>
      </c>
      <c r="J1550" s="177">
        <f t="shared" si="909"/>
        <v>9.0512747606861912E-2</v>
      </c>
      <c r="K1550" s="2"/>
      <c r="L1550" s="2">
        <f t="shared" si="896"/>
        <v>0.42924841247275142</v>
      </c>
      <c r="M1550" s="2">
        <f t="shared" si="897"/>
        <v>2.9381101317410671E-3</v>
      </c>
      <c r="N1550" s="2">
        <f t="shared" si="898"/>
        <v>2.123021514548384E-2</v>
      </c>
      <c r="O1550" s="2">
        <f t="shared" si="908"/>
        <v>0.19344137996398444</v>
      </c>
      <c r="P1550" s="2">
        <f t="shared" si="899"/>
        <v>0.33873566486588946</v>
      </c>
      <c r="Q1550" s="2">
        <f t="shared" si="874"/>
        <v>1.4406217420149803E-2</v>
      </c>
      <c r="R1550" s="1">
        <v>4529</v>
      </c>
      <c r="S1550" s="1">
        <v>31</v>
      </c>
      <c r="T1550" s="1">
        <v>224</v>
      </c>
      <c r="U1550" s="1">
        <v>2041</v>
      </c>
      <c r="V1550" s="1">
        <v>3574</v>
      </c>
      <c r="W1550" s="1">
        <v>87</v>
      </c>
      <c r="X1550" s="1">
        <v>5</v>
      </c>
      <c r="Y1550" s="1">
        <v>20</v>
      </c>
      <c r="AD1550" s="1">
        <v>30</v>
      </c>
      <c r="AF1550" s="1">
        <v>10</v>
      </c>
      <c r="AK1550" s="7">
        <f t="shared" si="900"/>
        <v>5</v>
      </c>
      <c r="AL1550" s="7">
        <f t="shared" si="901"/>
        <v>8</v>
      </c>
      <c r="AM1550" s="7">
        <f t="shared" si="902"/>
        <v>7</v>
      </c>
      <c r="AN1550" s="2">
        <f t="shared" si="903"/>
        <v>8.2456639181120277E-3</v>
      </c>
      <c r="AO1550" s="2">
        <f t="shared" si="904"/>
        <v>4.738887309259786E-4</v>
      </c>
      <c r="AP1550" s="2">
        <f t="shared" si="905"/>
        <v>1.8955549237039144E-3</v>
      </c>
      <c r="AR1550" t="str">
        <f t="shared" si="906"/>
        <v>Mercer</v>
      </c>
      <c r="AS1550" t="s">
        <v>2491</v>
      </c>
      <c r="AT1550" s="184"/>
      <c r="AV1550" s="97">
        <v>39</v>
      </c>
      <c r="AW1550" s="99">
        <v>107</v>
      </c>
      <c r="AX1550" s="105">
        <f t="shared" si="907"/>
        <v>39107</v>
      </c>
      <c r="AZ1550" s="7" t="s">
        <v>2951</v>
      </c>
      <c r="BA1550" t="s">
        <v>3184</v>
      </c>
    </row>
    <row r="1551" spans="1:53" hidden="1" outlineLevel="1">
      <c r="A1551" t="s">
        <v>251</v>
      </c>
      <c r="B1551" t="s">
        <v>2491</v>
      </c>
      <c r="C1551" s="1">
        <f t="shared" si="893"/>
        <v>27024</v>
      </c>
      <c r="D1551" s="7">
        <f>IF(R1551&gt;0,RANK(R1551,(R1551:T1551,U1551:AI1551)),0)</f>
        <v>1</v>
      </c>
      <c r="E1551" s="7">
        <f>IF(S1551&gt;0,RANK(S1551,(R1551:T1551,U1551:AI1551)),0)</f>
        <v>7</v>
      </c>
      <c r="F1551" s="7">
        <f>IF(T1551&gt;0,RANK(T1551,(R1551:T1551,U1551:AI1551)),0)</f>
        <v>4</v>
      </c>
      <c r="G1551" s="7">
        <f>IF(U1551&gt;0,RANK(U1551,(R1551:T1551,U1551:AI1551)),0)</f>
        <v>3</v>
      </c>
      <c r="H1551" s="7">
        <f t="shared" si="894"/>
        <v>2</v>
      </c>
      <c r="I1551" s="49">
        <f t="shared" si="895"/>
        <v>170</v>
      </c>
      <c r="J1551" s="177">
        <f t="shared" si="909"/>
        <v>6.2907045589105978E-3</v>
      </c>
      <c r="K1551" s="2"/>
      <c r="L1551" s="2">
        <f t="shared" si="896"/>
        <v>0.41374333925399642</v>
      </c>
      <c r="M1551" s="2">
        <f t="shared" si="897"/>
        <v>3.3303730017761987E-3</v>
      </c>
      <c r="N1551" s="2">
        <f t="shared" si="898"/>
        <v>2.2202486678507993E-2</v>
      </c>
      <c r="O1551" s="2">
        <f t="shared" si="908"/>
        <v>0.13769242155121372</v>
      </c>
      <c r="P1551" s="2">
        <f t="shared" si="899"/>
        <v>0.40745263469508586</v>
      </c>
      <c r="Q1551" s="2">
        <f t="shared" si="874"/>
        <v>1.5578744819419788E-2</v>
      </c>
      <c r="R1551" s="1">
        <v>11181</v>
      </c>
      <c r="S1551" s="1">
        <v>90</v>
      </c>
      <c r="T1551" s="1">
        <v>600</v>
      </c>
      <c r="U1551" s="1">
        <v>3721</v>
      </c>
      <c r="V1551" s="1">
        <v>11011</v>
      </c>
      <c r="W1551" s="1">
        <v>226</v>
      </c>
      <c r="X1551" s="1">
        <v>43</v>
      </c>
      <c r="Y1551" s="1">
        <v>39</v>
      </c>
      <c r="AD1551" s="1">
        <v>101</v>
      </c>
      <c r="AF1551" s="1">
        <v>12</v>
      </c>
      <c r="AK1551" s="7">
        <f t="shared" si="900"/>
        <v>5</v>
      </c>
      <c r="AL1551" s="7">
        <f t="shared" si="901"/>
        <v>7</v>
      </c>
      <c r="AM1551" s="7">
        <f t="shared" si="902"/>
        <v>8</v>
      </c>
      <c r="AN1551" s="2">
        <f t="shared" si="903"/>
        <v>8.3629366489046779E-3</v>
      </c>
      <c r="AO1551" s="2">
        <f t="shared" si="904"/>
        <v>1.5911782119597394E-3</v>
      </c>
      <c r="AP1551" s="2">
        <f t="shared" si="905"/>
        <v>1.4431616341030195E-3</v>
      </c>
      <c r="AR1551" t="str">
        <f t="shared" si="906"/>
        <v>Miami</v>
      </c>
      <c r="AS1551" t="s">
        <v>2491</v>
      </c>
      <c r="AT1551" s="184">
        <v>8</v>
      </c>
      <c r="AV1551" s="97">
        <v>39</v>
      </c>
      <c r="AW1551" s="99">
        <v>109</v>
      </c>
      <c r="AX1551" s="105">
        <f t="shared" si="907"/>
        <v>39109</v>
      </c>
      <c r="AZ1551" s="7" t="s">
        <v>2951</v>
      </c>
      <c r="BA1551" t="s">
        <v>3184</v>
      </c>
    </row>
    <row r="1552" spans="1:53" hidden="1" outlineLevel="1">
      <c r="A1552" t="s">
        <v>341</v>
      </c>
      <c r="B1552" t="s">
        <v>2491</v>
      </c>
      <c r="C1552" s="1">
        <f t="shared" si="893"/>
        <v>2062</v>
      </c>
      <c r="D1552" s="7">
        <f>IF(R1552&gt;0,RANK(R1552,(R1552:T1552,U1552:AI1552)),0)</f>
        <v>2</v>
      </c>
      <c r="E1552" s="7">
        <f>IF(S1552&gt;0,RANK(S1552,(R1552:T1552,U1552:AI1552)),0)</f>
        <v>7</v>
      </c>
      <c r="F1552" s="7">
        <f>IF(T1552&gt;0,RANK(T1552,(R1552:T1552,U1552:AI1552)),0)</f>
        <v>4</v>
      </c>
      <c r="G1552" s="7">
        <f>IF(U1552&gt;0,RANK(U1552,(R1552:T1552,U1552:AI1552)),0)</f>
        <v>3</v>
      </c>
      <c r="H1552" s="7">
        <f t="shared" si="894"/>
        <v>1</v>
      </c>
      <c r="I1552" s="49">
        <f t="shared" si="895"/>
        <v>558</v>
      </c>
      <c r="J1552" s="177">
        <f t="shared" si="909"/>
        <v>0.27061105722599416</v>
      </c>
      <c r="K1552" s="2"/>
      <c r="L1552" s="2">
        <f t="shared" si="896"/>
        <v>0.23957322987390883</v>
      </c>
      <c r="M1552" s="2">
        <f t="shared" si="897"/>
        <v>3.3947623666343357E-3</v>
      </c>
      <c r="N1552" s="2">
        <f t="shared" si="898"/>
        <v>4.1707080504364696E-2</v>
      </c>
      <c r="O1552" s="2">
        <f t="shared" si="908"/>
        <v>0.18137730358874879</v>
      </c>
      <c r="P1552" s="2">
        <f t="shared" si="899"/>
        <v>0.51018428709990304</v>
      </c>
      <c r="Q1552" s="2">
        <f t="shared" si="874"/>
        <v>2.3763336566440252E-2</v>
      </c>
      <c r="R1552" s="1">
        <v>494</v>
      </c>
      <c r="S1552" s="1">
        <v>7</v>
      </c>
      <c r="T1552" s="1">
        <v>86</v>
      </c>
      <c r="U1552" s="1">
        <v>374</v>
      </c>
      <c r="V1552" s="1">
        <v>1052</v>
      </c>
      <c r="W1552" s="1">
        <v>25</v>
      </c>
      <c r="X1552" s="1">
        <v>2</v>
      </c>
      <c r="Y1552" s="1">
        <v>4</v>
      </c>
      <c r="AD1552" s="1">
        <v>16</v>
      </c>
      <c r="AF1552" s="1">
        <v>2</v>
      </c>
      <c r="AK1552" s="7">
        <f t="shared" si="900"/>
        <v>5</v>
      </c>
      <c r="AL1552" s="7">
        <f t="shared" si="901"/>
        <v>8</v>
      </c>
      <c r="AM1552" s="7">
        <f t="shared" si="902"/>
        <v>7</v>
      </c>
      <c r="AN1552" s="2">
        <f t="shared" si="903"/>
        <v>1.2124151309408341E-2</v>
      </c>
      <c r="AO1552" s="2">
        <f t="shared" si="904"/>
        <v>9.6993210475266732E-4</v>
      </c>
      <c r="AP1552" s="2">
        <f t="shared" si="905"/>
        <v>1.9398642095053346E-3</v>
      </c>
      <c r="AR1552" t="str">
        <f t="shared" si="906"/>
        <v>Monroe</v>
      </c>
      <c r="AS1552" t="s">
        <v>2491</v>
      </c>
      <c r="AT1552" s="184">
        <v>6</v>
      </c>
      <c r="AV1552" s="97">
        <v>39</v>
      </c>
      <c r="AW1552" s="99">
        <v>111</v>
      </c>
      <c r="AX1552" s="105">
        <f t="shared" si="907"/>
        <v>39111</v>
      </c>
      <c r="AZ1552" s="7" t="s">
        <v>2951</v>
      </c>
      <c r="BA1552" t="s">
        <v>3184</v>
      </c>
    </row>
    <row r="1553" spans="1:53" hidden="1" outlineLevel="1">
      <c r="A1553" t="s">
        <v>393</v>
      </c>
      <c r="B1553" t="s">
        <v>2491</v>
      </c>
      <c r="C1553" s="1">
        <f t="shared" si="893"/>
        <v>89662</v>
      </c>
      <c r="D1553" s="7">
        <f>IF(R1553&gt;0,RANK(R1553,(R1553:T1553,U1553:AI1553)),0)</f>
        <v>1</v>
      </c>
      <c r="E1553" s="7">
        <f>IF(S1553&gt;0,RANK(S1553,(R1553:T1553,U1553:AI1553)),0)</f>
        <v>7</v>
      </c>
      <c r="F1553" s="7">
        <f>IF(T1553&gt;0,RANK(T1553,(R1553:T1553,U1553:AI1553)),0)</f>
        <v>4</v>
      </c>
      <c r="G1553" s="7">
        <f>IF(U1553&gt;0,RANK(U1553,(R1553:T1553,U1553:AI1553)),0)</f>
        <v>3</v>
      </c>
      <c r="H1553" s="7">
        <f t="shared" si="894"/>
        <v>2</v>
      </c>
      <c r="I1553" s="49">
        <f t="shared" si="895"/>
        <v>4499</v>
      </c>
      <c r="J1553" s="177">
        <f t="shared" si="909"/>
        <v>5.0177332649282862E-2</v>
      </c>
      <c r="K1553" s="2"/>
      <c r="L1553" s="2">
        <f t="shared" si="896"/>
        <v>0.45021302223907567</v>
      </c>
      <c r="M1553" s="2">
        <f t="shared" si="897"/>
        <v>1.6729495215364368E-3</v>
      </c>
      <c r="N1553" s="2">
        <f t="shared" si="898"/>
        <v>1.9573509401976313E-2</v>
      </c>
      <c r="O1553" s="2">
        <f t="shared" si="908"/>
        <v>0.11819946019495438</v>
      </c>
      <c r="P1553" s="2">
        <f t="shared" si="899"/>
        <v>0.4000356895897928</v>
      </c>
      <c r="Q1553" s="2">
        <f t="shared" si="874"/>
        <v>1.0305369052664437E-2</v>
      </c>
      <c r="R1553" s="1">
        <v>40367</v>
      </c>
      <c r="S1553" s="1">
        <v>150</v>
      </c>
      <c r="T1553" s="1">
        <v>1755</v>
      </c>
      <c r="U1553" s="1">
        <v>10598</v>
      </c>
      <c r="V1553" s="1">
        <v>35868</v>
      </c>
      <c r="W1553" s="1">
        <v>528</v>
      </c>
      <c r="X1553" s="1">
        <v>73</v>
      </c>
      <c r="Y1553" s="1">
        <v>88</v>
      </c>
      <c r="AD1553" s="1">
        <v>189</v>
      </c>
      <c r="AF1553" s="1">
        <v>46</v>
      </c>
      <c r="AK1553" s="7">
        <f t="shared" si="900"/>
        <v>5</v>
      </c>
      <c r="AL1553" s="7">
        <f t="shared" si="901"/>
        <v>8</v>
      </c>
      <c r="AM1553" s="7">
        <f t="shared" si="902"/>
        <v>7</v>
      </c>
      <c r="AN1553" s="2">
        <f t="shared" si="903"/>
        <v>5.8887823158082575E-3</v>
      </c>
      <c r="AO1553" s="2">
        <f t="shared" si="904"/>
        <v>8.1416876714773259E-4</v>
      </c>
      <c r="AP1553" s="2">
        <f t="shared" si="905"/>
        <v>9.8146371930137618E-4</v>
      </c>
      <c r="AR1553" t="str">
        <f t="shared" si="906"/>
        <v>Montgomery</v>
      </c>
      <c r="AS1553" t="s">
        <v>2491</v>
      </c>
      <c r="AT1553" s="184">
        <v>10</v>
      </c>
      <c r="AV1553" s="97">
        <v>39</v>
      </c>
      <c r="AW1553" s="99">
        <v>113</v>
      </c>
      <c r="AX1553" s="105">
        <f t="shared" si="907"/>
        <v>39113</v>
      </c>
      <c r="AZ1553" s="7" t="s">
        <v>2951</v>
      </c>
      <c r="BA1553" t="s">
        <v>3184</v>
      </c>
    </row>
    <row r="1554" spans="1:53" hidden="1" outlineLevel="1">
      <c r="A1554" t="s">
        <v>365</v>
      </c>
      <c r="B1554" t="s">
        <v>2491</v>
      </c>
      <c r="C1554" s="1">
        <f t="shared" si="893"/>
        <v>3350</v>
      </c>
      <c r="D1554" s="7">
        <f>IF(R1554&gt;0,RANK(R1554,(R1554:T1554,U1554:AI1554)),0)</f>
        <v>2</v>
      </c>
      <c r="E1554" s="7">
        <f>IF(S1554&gt;0,RANK(S1554,(R1554:T1554,U1554:AI1554)),0)</f>
        <v>6</v>
      </c>
      <c r="F1554" s="7">
        <f>IF(T1554&gt;0,RANK(T1554,(R1554:T1554,U1554:AI1554)),0)</f>
        <v>4</v>
      </c>
      <c r="G1554" s="7">
        <f>IF(U1554&gt;0,RANK(U1554,(R1554:T1554,U1554:AI1554)),0)</f>
        <v>3</v>
      </c>
      <c r="H1554" s="7">
        <f t="shared" si="894"/>
        <v>1</v>
      </c>
      <c r="I1554" s="49">
        <f t="shared" si="895"/>
        <v>141</v>
      </c>
      <c r="J1554" s="177">
        <f t="shared" si="909"/>
        <v>4.208955223880597E-2</v>
      </c>
      <c r="K1554" s="2"/>
      <c r="L1554" s="2">
        <f t="shared" si="896"/>
        <v>0.37223880597014924</v>
      </c>
      <c r="M1554" s="2">
        <f t="shared" si="897"/>
        <v>8.3582089552238798E-3</v>
      </c>
      <c r="N1554" s="2">
        <f t="shared" si="898"/>
        <v>3.2835820895522387E-2</v>
      </c>
      <c r="O1554" s="2">
        <f t="shared" si="908"/>
        <v>0.14507462686567163</v>
      </c>
      <c r="P1554" s="2">
        <f t="shared" si="899"/>
        <v>0.41432835820895525</v>
      </c>
      <c r="Q1554" s="2">
        <f t="shared" si="874"/>
        <v>2.7164179104477604E-2</v>
      </c>
      <c r="R1554" s="1">
        <v>1247</v>
      </c>
      <c r="S1554" s="1">
        <v>28</v>
      </c>
      <c r="T1554" s="1">
        <v>110</v>
      </c>
      <c r="U1554" s="1">
        <v>486</v>
      </c>
      <c r="V1554" s="1">
        <v>1388</v>
      </c>
      <c r="W1554" s="1">
        <v>45</v>
      </c>
      <c r="X1554" s="1">
        <v>4</v>
      </c>
      <c r="Y1554" s="1">
        <v>19</v>
      </c>
      <c r="AD1554" s="1">
        <v>22</v>
      </c>
      <c r="AF1554" s="1">
        <v>1</v>
      </c>
      <c r="AK1554" s="7">
        <f t="shared" si="900"/>
        <v>5</v>
      </c>
      <c r="AL1554" s="7">
        <f t="shared" si="901"/>
        <v>8</v>
      </c>
      <c r="AM1554" s="7">
        <f t="shared" si="902"/>
        <v>7</v>
      </c>
      <c r="AN1554" s="2">
        <f t="shared" si="903"/>
        <v>1.3432835820895522E-2</v>
      </c>
      <c r="AO1554" s="2">
        <f t="shared" si="904"/>
        <v>1.1940298507462687E-3</v>
      </c>
      <c r="AP1554" s="2">
        <f t="shared" si="905"/>
        <v>5.6716417910447764E-3</v>
      </c>
      <c r="AR1554" t="str">
        <f t="shared" si="906"/>
        <v>Morgan</v>
      </c>
      <c r="AS1554" t="s">
        <v>2491</v>
      </c>
      <c r="AT1554" s="184">
        <v>15</v>
      </c>
      <c r="AV1554" s="97">
        <v>39</v>
      </c>
      <c r="AW1554" s="99">
        <v>115</v>
      </c>
      <c r="AX1554" s="105">
        <f t="shared" si="907"/>
        <v>39115</v>
      </c>
      <c r="AZ1554" s="7" t="s">
        <v>2951</v>
      </c>
      <c r="BA1554" t="s">
        <v>3184</v>
      </c>
    </row>
    <row r="1555" spans="1:53" hidden="1" outlineLevel="1">
      <c r="A1555" t="s">
        <v>1368</v>
      </c>
      <c r="B1555" t="s">
        <v>2491</v>
      </c>
      <c r="C1555" s="1">
        <f t="shared" si="893"/>
        <v>8878</v>
      </c>
      <c r="D1555" s="7">
        <f>IF(R1555&gt;0,RANK(R1555,(R1555:T1555,U1555:AI1555)),0)</f>
        <v>1</v>
      </c>
      <c r="E1555" s="7">
        <f>IF(S1555&gt;0,RANK(S1555,(R1555:T1555,U1555:AI1555)),0)</f>
        <v>6</v>
      </c>
      <c r="F1555" s="7">
        <f>IF(T1555&gt;0,RANK(T1555,(R1555:T1555,U1555:AI1555)),0)</f>
        <v>4</v>
      </c>
      <c r="G1555" s="7">
        <f>IF(U1555&gt;0,RANK(U1555,(R1555:T1555,U1555:AI1555)),0)</f>
        <v>3</v>
      </c>
      <c r="H1555" s="7">
        <f t="shared" si="894"/>
        <v>2</v>
      </c>
      <c r="I1555" s="49">
        <f t="shared" si="895"/>
        <v>466</v>
      </c>
      <c r="J1555" s="177">
        <f t="shared" si="909"/>
        <v>5.2489299391754903E-2</v>
      </c>
      <c r="K1555" s="2"/>
      <c r="L1555" s="2">
        <f t="shared" si="896"/>
        <v>0.39119170984455959</v>
      </c>
      <c r="M1555" s="2">
        <f t="shared" si="897"/>
        <v>3.4917774273485018E-3</v>
      </c>
      <c r="N1555" s="2">
        <f t="shared" si="898"/>
        <v>1.5769317413831946E-2</v>
      </c>
      <c r="O1555" s="2">
        <f t="shared" si="908"/>
        <v>0.23665239918900655</v>
      </c>
      <c r="P1555" s="2">
        <f t="shared" si="899"/>
        <v>0.33870241045280469</v>
      </c>
      <c r="Q1555" s="2">
        <f t="shared" si="874"/>
        <v>1.4192385672448682E-2</v>
      </c>
      <c r="R1555" s="1">
        <v>3473</v>
      </c>
      <c r="S1555" s="1">
        <v>31</v>
      </c>
      <c r="T1555" s="1">
        <v>140</v>
      </c>
      <c r="U1555" s="1">
        <v>2101</v>
      </c>
      <c r="V1555" s="1">
        <v>3007</v>
      </c>
      <c r="W1555" s="1">
        <v>76</v>
      </c>
      <c r="X1555" s="1">
        <v>8</v>
      </c>
      <c r="Y1555" s="1">
        <v>9</v>
      </c>
      <c r="AD1555" s="1">
        <v>27</v>
      </c>
      <c r="AF1555" s="1">
        <v>6</v>
      </c>
      <c r="AK1555" s="7">
        <f t="shared" si="900"/>
        <v>5</v>
      </c>
      <c r="AL1555" s="7">
        <f t="shared" si="901"/>
        <v>8</v>
      </c>
      <c r="AM1555" s="7">
        <f t="shared" si="902"/>
        <v>7</v>
      </c>
      <c r="AN1555" s="2">
        <f t="shared" si="903"/>
        <v>8.5604865960801982E-3</v>
      </c>
      <c r="AO1555" s="2">
        <f t="shared" si="904"/>
        <v>9.0110385221896824E-4</v>
      </c>
      <c r="AP1555" s="2">
        <f t="shared" si="905"/>
        <v>1.0137418337463392E-3</v>
      </c>
      <c r="AR1555" t="str">
        <f t="shared" si="906"/>
        <v>Morrow</v>
      </c>
      <c r="AS1555" t="s">
        <v>2491</v>
      </c>
      <c r="AT1555" s="184">
        <v>12</v>
      </c>
      <c r="AV1555" s="97">
        <v>39</v>
      </c>
      <c r="AW1555" s="99">
        <v>117</v>
      </c>
      <c r="AX1555" s="105">
        <f t="shared" si="907"/>
        <v>39117</v>
      </c>
      <c r="AZ1555" s="7" t="s">
        <v>2951</v>
      </c>
      <c r="BA1555" t="s">
        <v>3184</v>
      </c>
    </row>
    <row r="1556" spans="1:53" hidden="1" outlineLevel="1">
      <c r="A1556" t="s">
        <v>1243</v>
      </c>
      <c r="B1556" t="s">
        <v>2491</v>
      </c>
      <c r="C1556" s="1">
        <f t="shared" si="893"/>
        <v>15374</v>
      </c>
      <c r="D1556" s="7">
        <f>IF(R1556&gt;0,RANK(R1556,(R1556:T1556,U1556:AI1556)),0)</f>
        <v>1</v>
      </c>
      <c r="E1556" s="7">
        <f>IF(S1556&gt;0,RANK(S1556,(R1556:T1556,U1556:AI1556)),0)</f>
        <v>6</v>
      </c>
      <c r="F1556" s="7">
        <f>IF(T1556&gt;0,RANK(T1556,(R1556:T1556,U1556:AI1556)),0)</f>
        <v>4</v>
      </c>
      <c r="G1556" s="7">
        <f>IF(U1556&gt;0,RANK(U1556,(R1556:T1556,U1556:AI1556)),0)</f>
        <v>3</v>
      </c>
      <c r="H1556" s="7">
        <f t="shared" si="894"/>
        <v>2</v>
      </c>
      <c r="I1556" s="49">
        <f t="shared" si="895"/>
        <v>453</v>
      </c>
      <c r="J1556" s="177">
        <f t="shared" si="909"/>
        <v>2.9465331078444127E-2</v>
      </c>
      <c r="K1556" s="2"/>
      <c r="L1556" s="2">
        <f t="shared" si="896"/>
        <v>0.43313386236503187</v>
      </c>
      <c r="M1556" s="2">
        <f t="shared" si="897"/>
        <v>3.7075582151684661E-3</v>
      </c>
      <c r="N1556" s="2">
        <f t="shared" si="898"/>
        <v>2.400156107714323E-2</v>
      </c>
      <c r="O1556" s="2">
        <f t="shared" si="908"/>
        <v>0.12117861324313776</v>
      </c>
      <c r="P1556" s="2">
        <f t="shared" si="899"/>
        <v>0.40366853128658775</v>
      </c>
      <c r="Q1556" s="2">
        <f t="shared" si="874"/>
        <v>1.4309873812930973E-2</v>
      </c>
      <c r="R1556" s="1">
        <v>6659</v>
      </c>
      <c r="S1556" s="1">
        <v>57</v>
      </c>
      <c r="T1556" s="1">
        <v>369</v>
      </c>
      <c r="U1556" s="1">
        <v>1863</v>
      </c>
      <c r="V1556" s="1">
        <v>6206</v>
      </c>
      <c r="W1556" s="1">
        <v>135</v>
      </c>
      <c r="X1556" s="1">
        <v>14</v>
      </c>
      <c r="Y1556" s="1">
        <v>18</v>
      </c>
      <c r="AD1556" s="1">
        <v>42</v>
      </c>
      <c r="AF1556" s="1">
        <v>11</v>
      </c>
      <c r="AK1556" s="7">
        <f t="shared" si="900"/>
        <v>5</v>
      </c>
      <c r="AL1556" s="7">
        <f t="shared" si="901"/>
        <v>8</v>
      </c>
      <c r="AM1556" s="7">
        <f t="shared" si="902"/>
        <v>7</v>
      </c>
      <c r="AN1556" s="2">
        <f t="shared" si="903"/>
        <v>8.7810589306621563E-3</v>
      </c>
      <c r="AO1556" s="2">
        <f t="shared" si="904"/>
        <v>9.1062833355014965E-4</v>
      </c>
      <c r="AP1556" s="2">
        <f t="shared" si="905"/>
        <v>1.170807857421621E-3</v>
      </c>
      <c r="AR1556" t="str">
        <f t="shared" si="906"/>
        <v>Muskingum</v>
      </c>
      <c r="AS1556" t="s">
        <v>2491</v>
      </c>
      <c r="AT1556" s="184"/>
      <c r="AV1556" s="97">
        <v>39</v>
      </c>
      <c r="AW1556" s="99">
        <v>119</v>
      </c>
      <c r="AX1556" s="105">
        <f t="shared" si="907"/>
        <v>39119</v>
      </c>
      <c r="AZ1556" s="7" t="s">
        <v>2951</v>
      </c>
      <c r="BA1556" t="s">
        <v>3184</v>
      </c>
    </row>
    <row r="1557" spans="1:53" hidden="1" outlineLevel="1">
      <c r="A1557" t="s">
        <v>188</v>
      </c>
      <c r="B1557" t="s">
        <v>2491</v>
      </c>
      <c r="C1557" s="1">
        <f t="shared" si="893"/>
        <v>2551</v>
      </c>
      <c r="D1557" s="7">
        <f>IF(R1557&gt;0,RANK(R1557,(R1557:T1557,U1557:AI1557)),0)</f>
        <v>2</v>
      </c>
      <c r="E1557" s="7">
        <f>IF(S1557&gt;0,RANK(S1557,(R1557:T1557,U1557:AI1557)),0)</f>
        <v>6</v>
      </c>
      <c r="F1557" s="7">
        <f>IF(T1557&gt;0,RANK(T1557,(R1557:T1557,U1557:AI1557)),0)</f>
        <v>4</v>
      </c>
      <c r="G1557" s="7">
        <f>IF(U1557&gt;0,RANK(U1557,(R1557:T1557,U1557:AI1557)),0)</f>
        <v>3</v>
      </c>
      <c r="H1557" s="7">
        <f t="shared" si="894"/>
        <v>1</v>
      </c>
      <c r="I1557" s="49">
        <f t="shared" si="895"/>
        <v>342</v>
      </c>
      <c r="J1557" s="177">
        <f t="shared" si="909"/>
        <v>0.13406507252058017</v>
      </c>
      <c r="K1557" s="2"/>
      <c r="L1557" s="2">
        <f t="shared" si="896"/>
        <v>0.33477067816542533</v>
      </c>
      <c r="M1557" s="2">
        <f t="shared" si="897"/>
        <v>8.6240689925519403E-3</v>
      </c>
      <c r="N1557" s="2">
        <f t="shared" si="898"/>
        <v>2.6264210113680908E-2</v>
      </c>
      <c r="O1557" s="2">
        <f t="shared" si="908"/>
        <v>0.13916111328890632</v>
      </c>
      <c r="P1557" s="2">
        <f t="shared" si="899"/>
        <v>0.46883575068600547</v>
      </c>
      <c r="Q1557" s="2">
        <f t="shared" si="874"/>
        <v>2.2344178753429977E-2</v>
      </c>
      <c r="R1557" s="1">
        <v>854</v>
      </c>
      <c r="S1557" s="1">
        <v>22</v>
      </c>
      <c r="T1557" s="1">
        <v>67</v>
      </c>
      <c r="U1557" s="1">
        <v>355</v>
      </c>
      <c r="V1557" s="1">
        <v>1196</v>
      </c>
      <c r="W1557" s="1">
        <v>28</v>
      </c>
      <c r="X1557" s="1">
        <v>3</v>
      </c>
      <c r="Y1557" s="1">
        <v>7</v>
      </c>
      <c r="AD1557" s="1">
        <v>15</v>
      </c>
      <c r="AF1557" s="1">
        <v>4</v>
      </c>
      <c r="AK1557" s="7">
        <f t="shared" si="900"/>
        <v>5</v>
      </c>
      <c r="AL1557" s="7">
        <f t="shared" si="901"/>
        <v>8</v>
      </c>
      <c r="AM1557" s="7">
        <f t="shared" si="902"/>
        <v>7</v>
      </c>
      <c r="AN1557" s="2">
        <f t="shared" si="903"/>
        <v>1.097608780870247E-2</v>
      </c>
      <c r="AO1557" s="2">
        <f t="shared" si="904"/>
        <v>1.1760094080752645E-3</v>
      </c>
      <c r="AP1557" s="2">
        <f t="shared" si="905"/>
        <v>2.7440219521756176E-3</v>
      </c>
      <c r="AR1557" t="str">
        <f t="shared" si="906"/>
        <v>Noble</v>
      </c>
      <c r="AS1557" t="s">
        <v>2491</v>
      </c>
      <c r="AT1557" s="184">
        <v>6</v>
      </c>
      <c r="AV1557" s="97">
        <v>39</v>
      </c>
      <c r="AW1557" s="99">
        <v>121</v>
      </c>
      <c r="AX1557" s="105">
        <f t="shared" si="907"/>
        <v>39121</v>
      </c>
      <c r="AZ1557" s="7" t="s">
        <v>2951</v>
      </c>
      <c r="BA1557" t="s">
        <v>3184</v>
      </c>
    </row>
    <row r="1558" spans="1:53" hidden="1" outlineLevel="1">
      <c r="A1558" t="s">
        <v>1351</v>
      </c>
      <c r="B1558" t="s">
        <v>2491</v>
      </c>
      <c r="C1558" s="1">
        <f t="shared" si="893"/>
        <v>7770</v>
      </c>
      <c r="D1558" s="7">
        <f>IF(R1558&gt;0,RANK(R1558,(R1558:T1558,U1558:AI1558)),0)</f>
        <v>1</v>
      </c>
      <c r="E1558" s="7">
        <f>IF(S1558&gt;0,RANK(S1558,(R1558:T1558,U1558:AI1558)),0)</f>
        <v>7</v>
      </c>
      <c r="F1558" s="7">
        <f>IF(T1558&gt;0,RANK(T1558,(R1558:T1558,U1558:AI1558)),0)</f>
        <v>4</v>
      </c>
      <c r="G1558" s="7">
        <f>IF(U1558&gt;0,RANK(U1558,(R1558:T1558,U1558:AI1558)),0)</f>
        <v>3</v>
      </c>
      <c r="H1558" s="7">
        <f t="shared" si="894"/>
        <v>2</v>
      </c>
      <c r="I1558" s="49">
        <f t="shared" si="895"/>
        <v>327</v>
      </c>
      <c r="J1558" s="177">
        <f t="shared" si="909"/>
        <v>4.2084942084942088E-2</v>
      </c>
      <c r="K1558" s="2"/>
      <c r="L1558" s="2">
        <f t="shared" si="896"/>
        <v>0.42895752895752898</v>
      </c>
      <c r="M1558" s="2">
        <f t="shared" si="897"/>
        <v>2.7027027027027029E-3</v>
      </c>
      <c r="N1558" s="2">
        <f t="shared" si="898"/>
        <v>2.471042471042471E-2</v>
      </c>
      <c r="O1558" s="2">
        <f t="shared" si="908"/>
        <v>0.1416988416988417</v>
      </c>
      <c r="P1558" s="2">
        <f t="shared" si="899"/>
        <v>0.38687258687258685</v>
      </c>
      <c r="Q1558" s="2">
        <f t="shared" ref="Q1558:Q1621" si="910">IF(C1558=0,"-",(1-L1558-M1558-N1558-O1558-P1558))</f>
        <v>1.5057915057915094E-2</v>
      </c>
      <c r="R1558" s="1">
        <v>3333</v>
      </c>
      <c r="S1558" s="1">
        <v>21</v>
      </c>
      <c r="T1558" s="1">
        <v>192</v>
      </c>
      <c r="U1558" s="1">
        <v>1101</v>
      </c>
      <c r="V1558" s="1">
        <v>3006</v>
      </c>
      <c r="W1558" s="1">
        <v>58</v>
      </c>
      <c r="X1558" s="1">
        <v>6</v>
      </c>
      <c r="Y1558" s="1">
        <v>25</v>
      </c>
      <c r="AD1558" s="1">
        <v>20</v>
      </c>
      <c r="AF1558" s="1">
        <v>8</v>
      </c>
      <c r="AK1558" s="7">
        <f t="shared" si="900"/>
        <v>5</v>
      </c>
      <c r="AL1558" s="7">
        <f t="shared" si="901"/>
        <v>8</v>
      </c>
      <c r="AM1558" s="7">
        <f t="shared" si="902"/>
        <v>6</v>
      </c>
      <c r="AN1558" s="2">
        <f t="shared" si="903"/>
        <v>7.4646074646074643E-3</v>
      </c>
      <c r="AO1558" s="2">
        <f t="shared" si="904"/>
        <v>7.722007722007722E-4</v>
      </c>
      <c r="AP1558" s="2">
        <f t="shared" si="905"/>
        <v>3.2175032175032173E-3</v>
      </c>
      <c r="AR1558" t="str">
        <f t="shared" si="906"/>
        <v>Ottawa</v>
      </c>
      <c r="AS1558" t="s">
        <v>2491</v>
      </c>
      <c r="AT1558" s="184"/>
      <c r="AV1558" s="97">
        <v>39</v>
      </c>
      <c r="AW1558" s="99">
        <v>123</v>
      </c>
      <c r="AX1558" s="105">
        <f t="shared" si="907"/>
        <v>39123</v>
      </c>
      <c r="AZ1558" s="7" t="s">
        <v>2951</v>
      </c>
      <c r="BA1558" t="s">
        <v>3184</v>
      </c>
    </row>
    <row r="1559" spans="1:53" hidden="1" outlineLevel="1">
      <c r="A1559" t="s">
        <v>1706</v>
      </c>
      <c r="B1559" t="s">
        <v>2491</v>
      </c>
      <c r="C1559" s="1">
        <f t="shared" si="893"/>
        <v>4117</v>
      </c>
      <c r="D1559" s="7">
        <f>IF(R1559&gt;0,RANK(R1559,(R1559:T1559,U1559:AI1559)),0)</f>
        <v>1</v>
      </c>
      <c r="E1559" s="7">
        <f>IF(S1559&gt;0,RANK(S1559,(R1559:T1559,U1559:AI1559)),0)</f>
        <v>6</v>
      </c>
      <c r="F1559" s="7">
        <f>IF(T1559&gt;0,RANK(T1559,(R1559:T1559,U1559:AI1559)),0)</f>
        <v>4</v>
      </c>
      <c r="G1559" s="7">
        <f>IF(U1559&gt;0,RANK(U1559,(R1559:T1559,U1559:AI1559)),0)</f>
        <v>3</v>
      </c>
      <c r="H1559" s="7">
        <f t="shared" si="894"/>
        <v>2</v>
      </c>
      <c r="I1559" s="49">
        <f t="shared" si="895"/>
        <v>344</v>
      </c>
      <c r="J1559" s="177">
        <f t="shared" si="909"/>
        <v>8.3555987369443765E-2</v>
      </c>
      <c r="K1559" s="2"/>
      <c r="L1559" s="2">
        <f t="shared" si="896"/>
        <v>0.40563517124119502</v>
      </c>
      <c r="M1559" s="2">
        <f t="shared" si="897"/>
        <v>5.3436968666504738E-3</v>
      </c>
      <c r="N1559" s="2">
        <f t="shared" si="898"/>
        <v>3.4248239008987123E-2</v>
      </c>
      <c r="O1559" s="2">
        <f t="shared" si="908"/>
        <v>0.21301918872965753</v>
      </c>
      <c r="P1559" s="2">
        <f t="shared" si="899"/>
        <v>0.32207918387175127</v>
      </c>
      <c r="Q1559" s="2">
        <f t="shared" si="910"/>
        <v>1.9674520281758645E-2</v>
      </c>
      <c r="R1559" s="1">
        <v>1670</v>
      </c>
      <c r="S1559" s="1">
        <v>22</v>
      </c>
      <c r="T1559" s="1">
        <v>141</v>
      </c>
      <c r="U1559" s="1">
        <v>877</v>
      </c>
      <c r="V1559" s="1">
        <v>1326</v>
      </c>
      <c r="W1559" s="1">
        <v>45</v>
      </c>
      <c r="X1559" s="1">
        <v>9</v>
      </c>
      <c r="Y1559" s="1">
        <v>5</v>
      </c>
      <c r="AD1559" s="1">
        <v>17</v>
      </c>
      <c r="AF1559" s="1">
        <v>5</v>
      </c>
      <c r="AK1559" s="7">
        <f t="shared" si="900"/>
        <v>5</v>
      </c>
      <c r="AL1559" s="7">
        <f t="shared" si="901"/>
        <v>7</v>
      </c>
      <c r="AM1559" s="7">
        <f t="shared" si="902"/>
        <v>8</v>
      </c>
      <c r="AN1559" s="2">
        <f t="shared" si="903"/>
        <v>1.0930289045421423E-2</v>
      </c>
      <c r="AO1559" s="2">
        <f t="shared" si="904"/>
        <v>2.1860578090842847E-3</v>
      </c>
      <c r="AP1559" s="2">
        <f t="shared" si="905"/>
        <v>1.2144765606023804E-3</v>
      </c>
      <c r="AR1559" t="str">
        <f t="shared" si="906"/>
        <v>Paulding</v>
      </c>
      <c r="AS1559" t="s">
        <v>2491</v>
      </c>
      <c r="AT1559" s="184">
        <v>5</v>
      </c>
      <c r="AV1559" s="97">
        <v>39</v>
      </c>
      <c r="AW1559" s="99">
        <v>125</v>
      </c>
      <c r="AX1559" s="105">
        <f t="shared" si="907"/>
        <v>39125</v>
      </c>
      <c r="AZ1559" s="7" t="s">
        <v>2951</v>
      </c>
      <c r="BA1559" t="s">
        <v>3184</v>
      </c>
    </row>
    <row r="1560" spans="1:53" hidden="1" outlineLevel="1">
      <c r="A1560" t="s">
        <v>153</v>
      </c>
      <c r="B1560" t="s">
        <v>2491</v>
      </c>
      <c r="C1560" s="1">
        <f t="shared" si="893"/>
        <v>5903</v>
      </c>
      <c r="D1560" s="7">
        <f>IF(R1560&gt;0,RANK(R1560,(R1560:T1560,U1560:AI1560)),0)</f>
        <v>2</v>
      </c>
      <c r="E1560" s="7">
        <f>IF(S1560&gt;0,RANK(S1560,(R1560:T1560,U1560:AI1560)),0)</f>
        <v>7</v>
      </c>
      <c r="F1560" s="7">
        <f>IF(T1560&gt;0,RANK(T1560,(R1560:T1560,U1560:AI1560)),0)</f>
        <v>4</v>
      </c>
      <c r="G1560" s="7">
        <f>IF(U1560&gt;0,RANK(U1560,(R1560:T1560,U1560:AI1560)),0)</f>
        <v>3</v>
      </c>
      <c r="H1560" s="7">
        <f t="shared" si="894"/>
        <v>1</v>
      </c>
      <c r="I1560" s="49">
        <f t="shared" si="895"/>
        <v>396</v>
      </c>
      <c r="J1560" s="177">
        <f t="shared" si="909"/>
        <v>6.7084533288158568E-2</v>
      </c>
      <c r="K1560" s="2"/>
      <c r="L1560" s="2">
        <f t="shared" si="896"/>
        <v>0.36862612231068947</v>
      </c>
      <c r="M1560" s="2">
        <f t="shared" si="897"/>
        <v>2.7104861934609519E-3</v>
      </c>
      <c r="N1560" s="2">
        <f t="shared" si="898"/>
        <v>2.0836862612231069E-2</v>
      </c>
      <c r="O1560" s="2">
        <f t="shared" si="908"/>
        <v>0.16025749618837878</v>
      </c>
      <c r="P1560" s="2">
        <f t="shared" si="899"/>
        <v>0.43571065559884803</v>
      </c>
      <c r="Q1560" s="2">
        <f t="shared" si="910"/>
        <v>1.1858377096391703E-2</v>
      </c>
      <c r="R1560" s="1">
        <v>2176</v>
      </c>
      <c r="S1560" s="1">
        <v>16</v>
      </c>
      <c r="T1560" s="1">
        <v>123</v>
      </c>
      <c r="U1560" s="1">
        <v>946</v>
      </c>
      <c r="V1560" s="1">
        <v>2572</v>
      </c>
      <c r="W1560" s="1">
        <v>32</v>
      </c>
      <c r="X1560" s="1">
        <v>6</v>
      </c>
      <c r="Y1560" s="1">
        <v>8</v>
      </c>
      <c r="AD1560" s="1">
        <v>19</v>
      </c>
      <c r="AF1560" s="1">
        <v>5</v>
      </c>
      <c r="AK1560" s="7">
        <f t="shared" si="900"/>
        <v>5</v>
      </c>
      <c r="AL1560" s="7">
        <f t="shared" si="901"/>
        <v>8</v>
      </c>
      <c r="AM1560" s="7">
        <f t="shared" si="902"/>
        <v>7</v>
      </c>
      <c r="AN1560" s="2">
        <f t="shared" si="903"/>
        <v>5.4209723869219038E-3</v>
      </c>
      <c r="AO1560" s="2">
        <f t="shared" si="904"/>
        <v>1.016432322547857E-3</v>
      </c>
      <c r="AP1560" s="2">
        <f t="shared" si="905"/>
        <v>1.355243096730476E-3</v>
      </c>
      <c r="AR1560" t="str">
        <f t="shared" si="906"/>
        <v>Perry</v>
      </c>
      <c r="AS1560" t="s">
        <v>2491</v>
      </c>
      <c r="AT1560" s="184">
        <v>15</v>
      </c>
      <c r="AV1560" s="97">
        <v>39</v>
      </c>
      <c r="AW1560" s="99">
        <v>127</v>
      </c>
      <c r="AX1560" s="105">
        <f t="shared" si="907"/>
        <v>39127</v>
      </c>
      <c r="AZ1560" s="7" t="s">
        <v>2951</v>
      </c>
      <c r="BA1560" t="s">
        <v>3184</v>
      </c>
    </row>
    <row r="1561" spans="1:53" hidden="1" outlineLevel="1">
      <c r="A1561" t="s">
        <v>1262</v>
      </c>
      <c r="B1561" t="s">
        <v>2491</v>
      </c>
      <c r="C1561" s="1">
        <f t="shared" ref="C1561:C1585" si="911">SUM(R1561:AI1561)</f>
        <v>11141</v>
      </c>
      <c r="D1561" s="7">
        <f>IF(R1561&gt;0,RANK(R1561,(R1561:T1561,U1561:AI1561)),0)</f>
        <v>1</v>
      </c>
      <c r="E1561" s="7">
        <f>IF(S1561&gt;0,RANK(S1561,(R1561:T1561,U1561:AI1561)),0)</f>
        <v>6</v>
      </c>
      <c r="F1561" s="7">
        <f>IF(T1561&gt;0,RANK(T1561,(R1561:T1561,U1561:AI1561)),0)</f>
        <v>4</v>
      </c>
      <c r="G1561" s="7">
        <f>IF(U1561&gt;0,RANK(U1561,(R1561:T1561,U1561:AI1561)),0)</f>
        <v>3</v>
      </c>
      <c r="H1561" s="7">
        <f t="shared" ref="H1561:H1585" si="912">IF(V1561&gt;0,RANK(V1561,(R1561:AB1561)),0)</f>
        <v>2</v>
      </c>
      <c r="I1561" s="49">
        <f t="shared" ref="I1561:I1585" si="913">MAX(R1561:AA1561)-LARGE(R1561:AA1561,2)</f>
        <v>1397</v>
      </c>
      <c r="J1561" s="177">
        <f t="shared" si="909"/>
        <v>0.12539269365407055</v>
      </c>
      <c r="K1561" s="2"/>
      <c r="L1561" s="2">
        <f t="shared" ref="L1561:L1585" si="914">IF($C1561=0,"-",R1561/$C1561)</f>
        <v>0.45435777757831436</v>
      </c>
      <c r="M1561" s="2">
        <f t="shared" ref="M1561:M1585" si="915">IF($C1561=0,"-",S1561/$C1561)</f>
        <v>1.795170990036801E-3</v>
      </c>
      <c r="N1561" s="2">
        <f t="shared" ref="N1561:N1585" si="916">IF($C1561=0,"-",T1561/$C1561)</f>
        <v>1.8400502647877209E-2</v>
      </c>
      <c r="O1561" s="2">
        <f t="shared" si="908"/>
        <v>0.18804416120635489</v>
      </c>
      <c r="P1561" s="2">
        <f t="shared" ref="P1561:P1585" si="917">IF($C1561=0,"-",V1561/$C1561)</f>
        <v>0.32896508392424378</v>
      </c>
      <c r="Q1561" s="2">
        <f t="shared" si="910"/>
        <v>8.4373036531730228E-3</v>
      </c>
      <c r="R1561" s="1">
        <v>5062</v>
      </c>
      <c r="S1561" s="1">
        <v>20</v>
      </c>
      <c r="T1561" s="1">
        <v>205</v>
      </c>
      <c r="U1561" s="1">
        <v>2095</v>
      </c>
      <c r="V1561" s="1">
        <v>3665</v>
      </c>
      <c r="W1561" s="1">
        <v>54</v>
      </c>
      <c r="X1561" s="1">
        <v>6</v>
      </c>
      <c r="Y1561" s="1">
        <v>11</v>
      </c>
      <c r="AD1561" s="1">
        <v>20</v>
      </c>
      <c r="AF1561" s="1">
        <v>3</v>
      </c>
      <c r="AK1561" s="7">
        <f t="shared" ref="AK1561:AK1585" si="918">IF(W1561&gt;0,RANK(W1561,(R1561:AB1561)),0)</f>
        <v>5</v>
      </c>
      <c r="AL1561" s="7">
        <f t="shared" ref="AL1561:AL1585" si="919">IF(X1561&gt;0,RANK(X1561,(R1561:AB1561)),0)</f>
        <v>8</v>
      </c>
      <c r="AM1561" s="7">
        <f t="shared" ref="AM1561:AM1585" si="920">IF(Y1561&gt;0,RANK(Y1561,(R1561:AB1561)),0)</f>
        <v>7</v>
      </c>
      <c r="AN1561" s="2">
        <f t="shared" ref="AN1561:AN1585" si="921">IF($C1561=0,"-",W1561/$C1561)</f>
        <v>4.846961673099363E-3</v>
      </c>
      <c r="AO1561" s="2">
        <f t="shared" ref="AO1561:AO1585" si="922">IF($C1561=0,"-",X1561/$C1561)</f>
        <v>5.3855129701104029E-4</v>
      </c>
      <c r="AP1561" s="2">
        <f t="shared" ref="AP1561:AP1585" si="923">IF($C1561=0,"-",Y1561/$C1561)</f>
        <v>9.873440445202406E-4</v>
      </c>
      <c r="AR1561" t="str">
        <f t="shared" ref="AR1561:AR1585" si="924">A1561</f>
        <v>Pickaway</v>
      </c>
      <c r="AS1561" t="s">
        <v>2491</v>
      </c>
      <c r="AT1561" s="184">
        <v>15</v>
      </c>
      <c r="AV1561" s="97">
        <v>39</v>
      </c>
      <c r="AW1561" s="99">
        <v>129</v>
      </c>
      <c r="AX1561" s="105">
        <f t="shared" ref="AX1561:AX1584" si="925">AV1561*1000+AW1561</f>
        <v>39129</v>
      </c>
      <c r="AZ1561" s="7" t="s">
        <v>2951</v>
      </c>
      <c r="BA1561" t="s">
        <v>3184</v>
      </c>
    </row>
    <row r="1562" spans="1:53" hidden="1" outlineLevel="1">
      <c r="A1562" t="s">
        <v>1726</v>
      </c>
      <c r="B1562" t="s">
        <v>2491</v>
      </c>
      <c r="C1562" s="1">
        <f t="shared" si="911"/>
        <v>3727</v>
      </c>
      <c r="D1562" s="7">
        <f>IF(R1562&gt;0,RANK(R1562,(R1562:T1562,U1562:AI1562)),0)</f>
        <v>2</v>
      </c>
      <c r="E1562" s="7">
        <f>IF(S1562&gt;0,RANK(S1562,(R1562:T1562,U1562:AI1562)),0)</f>
        <v>7</v>
      </c>
      <c r="F1562" s="7">
        <f>IF(T1562&gt;0,RANK(T1562,(R1562:T1562,U1562:AI1562)),0)</f>
        <v>4</v>
      </c>
      <c r="G1562" s="7">
        <f>IF(U1562&gt;0,RANK(U1562,(R1562:T1562,U1562:AI1562)),0)</f>
        <v>3</v>
      </c>
      <c r="H1562" s="7">
        <f t="shared" si="912"/>
        <v>1</v>
      </c>
      <c r="I1562" s="49">
        <f t="shared" si="913"/>
        <v>536</v>
      </c>
      <c r="J1562" s="177">
        <f t="shared" si="909"/>
        <v>0.14381540112691171</v>
      </c>
      <c r="K1562" s="2"/>
      <c r="L1562" s="2">
        <f t="shared" si="914"/>
        <v>0.32546283874429838</v>
      </c>
      <c r="M1562" s="2">
        <f t="shared" si="915"/>
        <v>3.756372417493963E-3</v>
      </c>
      <c r="N1562" s="2">
        <f t="shared" si="916"/>
        <v>2.8977730077810571E-2</v>
      </c>
      <c r="O1562" s="2">
        <f t="shared" si="908"/>
        <v>0.15132814596189964</v>
      </c>
      <c r="P1562" s="2">
        <f t="shared" si="917"/>
        <v>0.46927823987121009</v>
      </c>
      <c r="Q1562" s="2">
        <f t="shared" si="910"/>
        <v>2.1196672927287386E-2</v>
      </c>
      <c r="R1562" s="1">
        <v>1213</v>
      </c>
      <c r="S1562" s="1">
        <v>14</v>
      </c>
      <c r="T1562" s="1">
        <v>108</v>
      </c>
      <c r="U1562" s="1">
        <v>564</v>
      </c>
      <c r="V1562" s="1">
        <v>1749</v>
      </c>
      <c r="W1562" s="1">
        <v>42</v>
      </c>
      <c r="X1562" s="1">
        <v>4</v>
      </c>
      <c r="Y1562" s="1">
        <v>8</v>
      </c>
      <c r="AD1562" s="1">
        <v>22</v>
      </c>
      <c r="AF1562" s="1">
        <v>3</v>
      </c>
      <c r="AK1562" s="7">
        <f t="shared" si="918"/>
        <v>5</v>
      </c>
      <c r="AL1562" s="7">
        <f t="shared" si="919"/>
        <v>8</v>
      </c>
      <c r="AM1562" s="7">
        <f t="shared" si="920"/>
        <v>7</v>
      </c>
      <c r="AN1562" s="2">
        <f t="shared" si="921"/>
        <v>1.1269117252481888E-2</v>
      </c>
      <c r="AO1562" s="2">
        <f t="shared" si="922"/>
        <v>1.0732492621411322E-3</v>
      </c>
      <c r="AP1562" s="2">
        <f t="shared" si="923"/>
        <v>2.1464985242822645E-3</v>
      </c>
      <c r="AR1562" t="str">
        <f t="shared" si="924"/>
        <v>Pike</v>
      </c>
      <c r="AS1562" t="s">
        <v>2491</v>
      </c>
      <c r="AT1562" s="184">
        <v>2</v>
      </c>
      <c r="AV1562" s="97">
        <v>39</v>
      </c>
      <c r="AW1562" s="99">
        <v>131</v>
      </c>
      <c r="AX1562" s="105">
        <f t="shared" si="925"/>
        <v>39131</v>
      </c>
      <c r="AZ1562" s="7" t="s">
        <v>2951</v>
      </c>
      <c r="BA1562" t="s">
        <v>3184</v>
      </c>
    </row>
    <row r="1563" spans="1:53" hidden="1" outlineLevel="1">
      <c r="A1563" t="s">
        <v>369</v>
      </c>
      <c r="B1563" t="s">
        <v>2491</v>
      </c>
      <c r="C1563" s="1">
        <f t="shared" si="911"/>
        <v>25705</v>
      </c>
      <c r="D1563" s="7">
        <f>IF(R1563&gt;0,RANK(R1563,(R1563:T1563,U1563:AI1563)),0)</f>
        <v>1</v>
      </c>
      <c r="E1563" s="7">
        <f>IF(S1563&gt;0,RANK(S1563,(R1563:T1563,U1563:AI1563)),0)</f>
        <v>7</v>
      </c>
      <c r="F1563" s="7">
        <f>IF(T1563&gt;0,RANK(T1563,(R1563:T1563,U1563:AI1563)),0)</f>
        <v>4</v>
      </c>
      <c r="G1563" s="7">
        <f>IF(U1563&gt;0,RANK(U1563,(R1563:T1563,U1563:AI1563)),0)</f>
        <v>3</v>
      </c>
      <c r="H1563" s="7">
        <f t="shared" si="912"/>
        <v>2</v>
      </c>
      <c r="I1563" s="49">
        <f t="shared" si="913"/>
        <v>103</v>
      </c>
      <c r="J1563" s="177">
        <f t="shared" si="909"/>
        <v>4.0070025286909165E-3</v>
      </c>
      <c r="K1563" s="2"/>
      <c r="L1563" s="2">
        <f t="shared" si="914"/>
        <v>0.43104454386306168</v>
      </c>
      <c r="M1563" s="2">
        <f t="shared" si="915"/>
        <v>2.1396615444466056E-3</v>
      </c>
      <c r="N1563" s="2">
        <f t="shared" si="916"/>
        <v>2.1591130130324841E-2</v>
      </c>
      <c r="O1563" s="2">
        <f t="shared" si="908"/>
        <v>0.10698307722233029</v>
      </c>
      <c r="P1563" s="2">
        <f t="shared" si="917"/>
        <v>0.42703754133437072</v>
      </c>
      <c r="Q1563" s="2">
        <f t="shared" si="910"/>
        <v>1.1204045905465865E-2</v>
      </c>
      <c r="R1563" s="1">
        <v>11080</v>
      </c>
      <c r="S1563" s="1">
        <v>55</v>
      </c>
      <c r="T1563" s="1">
        <v>555</v>
      </c>
      <c r="U1563" s="1">
        <v>2750</v>
      </c>
      <c r="V1563" s="1">
        <v>10977</v>
      </c>
      <c r="W1563" s="1">
        <v>155</v>
      </c>
      <c r="X1563" s="1">
        <v>23</v>
      </c>
      <c r="Y1563" s="1">
        <v>31</v>
      </c>
      <c r="AD1563" s="1">
        <v>62</v>
      </c>
      <c r="AF1563" s="1">
        <v>17</v>
      </c>
      <c r="AK1563" s="7">
        <f t="shared" si="918"/>
        <v>5</v>
      </c>
      <c r="AL1563" s="7">
        <f t="shared" si="919"/>
        <v>8</v>
      </c>
      <c r="AM1563" s="7">
        <f t="shared" si="920"/>
        <v>7</v>
      </c>
      <c r="AN1563" s="2">
        <f t="shared" si="921"/>
        <v>6.0299552616222525E-3</v>
      </c>
      <c r="AO1563" s="2">
        <f t="shared" si="922"/>
        <v>8.9476755495039877E-4</v>
      </c>
      <c r="AP1563" s="2">
        <f t="shared" si="923"/>
        <v>1.2059910523244506E-3</v>
      </c>
      <c r="AR1563" t="str">
        <f t="shared" si="924"/>
        <v>Portage</v>
      </c>
      <c r="AS1563" t="s">
        <v>2491</v>
      </c>
      <c r="AT1563" s="184"/>
      <c r="AV1563" s="97">
        <v>39</v>
      </c>
      <c r="AW1563" s="99">
        <v>133</v>
      </c>
      <c r="AX1563" s="105">
        <f t="shared" si="925"/>
        <v>39133</v>
      </c>
      <c r="AZ1563" s="7" t="s">
        <v>2951</v>
      </c>
      <c r="BA1563" t="s">
        <v>3184</v>
      </c>
    </row>
    <row r="1564" spans="1:53" hidden="1" outlineLevel="1">
      <c r="A1564" t="s">
        <v>1620</v>
      </c>
      <c r="B1564" t="s">
        <v>2491</v>
      </c>
      <c r="C1564" s="1">
        <f t="shared" si="911"/>
        <v>10491</v>
      </c>
      <c r="D1564" s="7">
        <f>IF(R1564&gt;0,RANK(R1564,(R1564:T1564,U1564:AI1564)),0)</f>
        <v>2</v>
      </c>
      <c r="E1564" s="7">
        <f>IF(S1564&gt;0,RANK(S1564,(R1564:T1564,U1564:AI1564)),0)</f>
        <v>7</v>
      </c>
      <c r="F1564" s="7">
        <f>IF(T1564&gt;0,RANK(T1564,(R1564:T1564,U1564:AI1564)),0)</f>
        <v>4</v>
      </c>
      <c r="G1564" s="7">
        <f>IF(U1564&gt;0,RANK(U1564,(R1564:T1564,U1564:AI1564)),0)</f>
        <v>3</v>
      </c>
      <c r="H1564" s="7">
        <f t="shared" si="912"/>
        <v>1</v>
      </c>
      <c r="I1564" s="49">
        <f t="shared" si="913"/>
        <v>1623</v>
      </c>
      <c r="J1564" s="177">
        <f t="shared" si="909"/>
        <v>0.15470403202745212</v>
      </c>
      <c r="K1564" s="2"/>
      <c r="L1564" s="2">
        <f t="shared" si="914"/>
        <v>0.32856734343723193</v>
      </c>
      <c r="M1564" s="2">
        <f t="shared" si="915"/>
        <v>3.3361929272709943E-3</v>
      </c>
      <c r="N1564" s="2">
        <f t="shared" si="916"/>
        <v>1.8682680392717567E-2</v>
      </c>
      <c r="O1564" s="2">
        <f t="shared" si="908"/>
        <v>0.15146315889810313</v>
      </c>
      <c r="P1564" s="2">
        <f t="shared" si="917"/>
        <v>0.48327137546468402</v>
      </c>
      <c r="Q1564" s="2">
        <f t="shared" si="910"/>
        <v>1.467924887999239E-2</v>
      </c>
      <c r="R1564" s="1">
        <v>3447</v>
      </c>
      <c r="S1564" s="1">
        <v>35</v>
      </c>
      <c r="T1564" s="1">
        <v>196</v>
      </c>
      <c r="U1564" s="1">
        <v>1589</v>
      </c>
      <c r="V1564" s="1">
        <v>5070</v>
      </c>
      <c r="W1564" s="1">
        <v>82</v>
      </c>
      <c r="X1564" s="1">
        <v>9</v>
      </c>
      <c r="Y1564" s="1">
        <v>18</v>
      </c>
      <c r="AD1564" s="1">
        <v>38</v>
      </c>
      <c r="AF1564" s="1">
        <v>7</v>
      </c>
      <c r="AK1564" s="7">
        <f t="shared" si="918"/>
        <v>5</v>
      </c>
      <c r="AL1564" s="7">
        <f t="shared" si="919"/>
        <v>8</v>
      </c>
      <c r="AM1564" s="7">
        <f t="shared" si="920"/>
        <v>7</v>
      </c>
      <c r="AN1564" s="2">
        <f t="shared" si="921"/>
        <v>7.8162234296063286E-3</v>
      </c>
      <c r="AO1564" s="2">
        <f t="shared" si="922"/>
        <v>8.5787818129825567E-4</v>
      </c>
      <c r="AP1564" s="2">
        <f t="shared" si="923"/>
        <v>1.7157563625965113E-3</v>
      </c>
      <c r="AR1564" t="str">
        <f t="shared" si="924"/>
        <v>Preble</v>
      </c>
      <c r="AS1564" t="s">
        <v>2491</v>
      </c>
      <c r="AT1564" s="184">
        <v>8</v>
      </c>
      <c r="AV1564" s="97">
        <v>39</v>
      </c>
      <c r="AW1564" s="99">
        <v>135</v>
      </c>
      <c r="AX1564" s="105">
        <f t="shared" si="925"/>
        <v>39135</v>
      </c>
      <c r="AZ1564" s="7" t="s">
        <v>2951</v>
      </c>
      <c r="BA1564" t="s">
        <v>3184</v>
      </c>
    </row>
    <row r="1565" spans="1:53" hidden="1" outlineLevel="1">
      <c r="A1565" t="s">
        <v>604</v>
      </c>
      <c r="B1565" t="s">
        <v>2491</v>
      </c>
      <c r="C1565" s="1">
        <f t="shared" si="911"/>
        <v>10621</v>
      </c>
      <c r="D1565" s="7">
        <f>IF(R1565&gt;0,RANK(R1565,(R1565:T1565,U1565:AI1565)),0)</f>
        <v>1</v>
      </c>
      <c r="E1565" s="7">
        <f>IF(S1565&gt;0,RANK(S1565,(R1565:T1565,U1565:AI1565)),0)</f>
        <v>6</v>
      </c>
      <c r="F1565" s="7">
        <f>IF(T1565&gt;0,RANK(T1565,(R1565:T1565,U1565:AI1565)),0)</f>
        <v>4</v>
      </c>
      <c r="G1565" s="7">
        <f>IF(U1565&gt;0,RANK(U1565,(R1565:T1565,U1565:AI1565)),0)</f>
        <v>3</v>
      </c>
      <c r="H1565" s="7">
        <f t="shared" si="912"/>
        <v>2</v>
      </c>
      <c r="I1565" s="49">
        <f t="shared" si="913"/>
        <v>2254</v>
      </c>
      <c r="J1565" s="177">
        <f t="shared" si="909"/>
        <v>0.21222107146219754</v>
      </c>
      <c r="K1565" s="2"/>
      <c r="L1565" s="2">
        <f t="shared" si="914"/>
        <v>0.47594388475661425</v>
      </c>
      <c r="M1565" s="2">
        <f t="shared" si="915"/>
        <v>4.5193484605969307E-3</v>
      </c>
      <c r="N1565" s="2">
        <f t="shared" si="916"/>
        <v>2.7304396949439789E-2</v>
      </c>
      <c r="O1565" s="2">
        <f t="shared" si="908"/>
        <v>0.21297429620563035</v>
      </c>
      <c r="P1565" s="2">
        <f t="shared" si="917"/>
        <v>0.26372281329441671</v>
      </c>
      <c r="Q1565" s="2">
        <f t="shared" si="910"/>
        <v>1.5535260333301937E-2</v>
      </c>
      <c r="R1565" s="1">
        <v>5055</v>
      </c>
      <c r="S1565" s="1">
        <v>48</v>
      </c>
      <c r="T1565" s="1">
        <v>290</v>
      </c>
      <c r="U1565" s="1">
        <v>2262</v>
      </c>
      <c r="V1565" s="1">
        <v>2801</v>
      </c>
      <c r="W1565" s="1">
        <v>100</v>
      </c>
      <c r="X1565" s="1">
        <v>9</v>
      </c>
      <c r="Y1565" s="1">
        <v>18</v>
      </c>
      <c r="AD1565" s="1">
        <v>23</v>
      </c>
      <c r="AF1565" s="1">
        <v>15</v>
      </c>
      <c r="AK1565" s="7">
        <f t="shared" si="918"/>
        <v>5</v>
      </c>
      <c r="AL1565" s="7">
        <f t="shared" si="919"/>
        <v>8</v>
      </c>
      <c r="AM1565" s="7">
        <f t="shared" si="920"/>
        <v>7</v>
      </c>
      <c r="AN1565" s="2">
        <f t="shared" si="921"/>
        <v>9.4153092929102726E-3</v>
      </c>
      <c r="AO1565" s="2">
        <f t="shared" si="922"/>
        <v>8.4737783636192445E-4</v>
      </c>
      <c r="AP1565" s="2">
        <f t="shared" si="923"/>
        <v>1.6947556727238489E-3</v>
      </c>
      <c r="AR1565" t="str">
        <f t="shared" si="924"/>
        <v>Putnam</v>
      </c>
      <c r="AS1565" t="s">
        <v>2491</v>
      </c>
      <c r="AT1565" s="184">
        <v>5</v>
      </c>
      <c r="AV1565" s="97">
        <v>39</v>
      </c>
      <c r="AW1565" s="99">
        <v>137</v>
      </c>
      <c r="AX1565" s="105">
        <f t="shared" si="925"/>
        <v>39137</v>
      </c>
      <c r="AZ1565" s="7" t="s">
        <v>2951</v>
      </c>
      <c r="BA1565" t="s">
        <v>3184</v>
      </c>
    </row>
    <row r="1566" spans="1:53" hidden="1" outlineLevel="1">
      <c r="A1566" t="s">
        <v>1696</v>
      </c>
      <c r="B1566" t="s">
        <v>2491</v>
      </c>
      <c r="C1566" s="1">
        <f t="shared" si="911"/>
        <v>24931</v>
      </c>
      <c r="D1566" s="7">
        <f>IF(R1566&gt;0,RANK(R1566,(R1566:T1566,U1566:AI1566)),0)</f>
        <v>1</v>
      </c>
      <c r="E1566" s="7">
        <f>IF(S1566&gt;0,RANK(S1566,(R1566:T1566,U1566:AI1566)),0)</f>
        <v>6</v>
      </c>
      <c r="F1566" s="7">
        <f>IF(T1566&gt;0,RANK(T1566,(R1566:T1566,U1566:AI1566)),0)</f>
        <v>4</v>
      </c>
      <c r="G1566" s="7">
        <f>IF(U1566&gt;0,RANK(U1566,(R1566:T1566,U1566:AI1566)),0)</f>
        <v>3</v>
      </c>
      <c r="H1566" s="7">
        <f t="shared" si="912"/>
        <v>2</v>
      </c>
      <c r="I1566" s="49">
        <f t="shared" si="913"/>
        <v>142</v>
      </c>
      <c r="J1566" s="177">
        <f t="shared" si="909"/>
        <v>5.6957201877181019E-3</v>
      </c>
      <c r="K1566" s="2"/>
      <c r="L1566" s="2">
        <f t="shared" si="914"/>
        <v>0.3658497452970198</v>
      </c>
      <c r="M1566" s="2">
        <f t="shared" si="915"/>
        <v>2.6473065661224982E-3</v>
      </c>
      <c r="N1566" s="2">
        <f t="shared" si="916"/>
        <v>2.1419116762263848E-2</v>
      </c>
      <c r="O1566" s="2">
        <f t="shared" si="908"/>
        <v>0.23448718462957763</v>
      </c>
      <c r="P1566" s="2">
        <f t="shared" si="917"/>
        <v>0.36015402510930167</v>
      </c>
      <c r="Q1566" s="2">
        <f t="shared" si="910"/>
        <v>1.5442621635714582E-2</v>
      </c>
      <c r="R1566" s="1">
        <v>9121</v>
      </c>
      <c r="S1566" s="1">
        <v>66</v>
      </c>
      <c r="T1566" s="1">
        <v>534</v>
      </c>
      <c r="U1566" s="1">
        <v>5846</v>
      </c>
      <c r="V1566" s="1">
        <v>8979</v>
      </c>
      <c r="W1566" s="1">
        <v>257</v>
      </c>
      <c r="X1566" s="1">
        <v>19</v>
      </c>
      <c r="Y1566" s="1">
        <v>31</v>
      </c>
      <c r="AD1566" s="1">
        <v>65</v>
      </c>
      <c r="AF1566" s="1">
        <v>13</v>
      </c>
      <c r="AK1566" s="7">
        <f t="shared" si="918"/>
        <v>5</v>
      </c>
      <c r="AL1566" s="7">
        <f t="shared" si="919"/>
        <v>8</v>
      </c>
      <c r="AM1566" s="7">
        <f t="shared" si="920"/>
        <v>7</v>
      </c>
      <c r="AN1566" s="2">
        <f t="shared" si="921"/>
        <v>1.0308451325658819E-2</v>
      </c>
      <c r="AO1566" s="2">
        <f t="shared" si="922"/>
        <v>7.6210340539890095E-4</v>
      </c>
      <c r="AP1566" s="2">
        <f t="shared" si="923"/>
        <v>1.2434318719666279E-3</v>
      </c>
      <c r="AR1566" t="str">
        <f t="shared" si="924"/>
        <v>Richland</v>
      </c>
      <c r="AS1566" t="s">
        <v>2491</v>
      </c>
      <c r="AT1566" s="184"/>
      <c r="AV1566" s="97">
        <v>39</v>
      </c>
      <c r="AW1566" s="99">
        <v>139</v>
      </c>
      <c r="AX1566" s="105">
        <f t="shared" si="925"/>
        <v>39139</v>
      </c>
      <c r="AZ1566" s="7" t="s">
        <v>2951</v>
      </c>
      <c r="BA1566" t="s">
        <v>3184</v>
      </c>
    </row>
    <row r="1567" spans="1:53" hidden="1" outlineLevel="1">
      <c r="A1567" t="s">
        <v>2808</v>
      </c>
      <c r="B1567" t="s">
        <v>2491</v>
      </c>
      <c r="C1567" s="1">
        <f t="shared" si="911"/>
        <v>12368</v>
      </c>
      <c r="D1567" s="7">
        <f>IF(R1567&gt;0,RANK(R1567,(R1567:T1567,U1567:AI1567)),0)</f>
        <v>1</v>
      </c>
      <c r="E1567" s="7">
        <f>IF(S1567&gt;0,RANK(S1567,(R1567:T1567,U1567:AI1567)),0)</f>
        <v>6</v>
      </c>
      <c r="F1567" s="7">
        <f>IF(T1567&gt;0,RANK(T1567,(R1567:T1567,U1567:AI1567)),0)</f>
        <v>4</v>
      </c>
      <c r="G1567" s="7">
        <f>IF(U1567&gt;0,RANK(U1567,(R1567:T1567,U1567:AI1567)),0)</f>
        <v>3</v>
      </c>
      <c r="H1567" s="7">
        <f t="shared" si="912"/>
        <v>2</v>
      </c>
      <c r="I1567" s="49">
        <f t="shared" si="913"/>
        <v>157</v>
      </c>
      <c r="J1567" s="177">
        <f t="shared" si="909"/>
        <v>1.2694049159120311E-2</v>
      </c>
      <c r="K1567" s="2"/>
      <c r="L1567" s="2">
        <f t="shared" si="914"/>
        <v>0.40402652005174644</v>
      </c>
      <c r="M1567" s="2">
        <f t="shared" si="915"/>
        <v>3.6384217335058214E-3</v>
      </c>
      <c r="N1567" s="2">
        <f t="shared" si="916"/>
        <v>2.7005174644243207E-2</v>
      </c>
      <c r="O1567" s="2">
        <f t="shared" si="908"/>
        <v>0.15863518758085382</v>
      </c>
      <c r="P1567" s="2">
        <f t="shared" si="917"/>
        <v>0.39133247089262613</v>
      </c>
      <c r="Q1567" s="2">
        <f t="shared" si="910"/>
        <v>1.5362225097024562E-2</v>
      </c>
      <c r="R1567" s="1">
        <v>4997</v>
      </c>
      <c r="S1567" s="1">
        <v>45</v>
      </c>
      <c r="T1567" s="1">
        <v>334</v>
      </c>
      <c r="U1567" s="1">
        <v>1962</v>
      </c>
      <c r="V1567" s="1">
        <v>4840</v>
      </c>
      <c r="W1567" s="1">
        <v>115</v>
      </c>
      <c r="X1567" s="1">
        <v>14</v>
      </c>
      <c r="Y1567" s="1">
        <v>18</v>
      </c>
      <c r="AD1567" s="1">
        <v>36</v>
      </c>
      <c r="AF1567" s="1">
        <v>7</v>
      </c>
      <c r="AK1567" s="7">
        <f t="shared" si="918"/>
        <v>5</v>
      </c>
      <c r="AL1567" s="7">
        <f t="shared" si="919"/>
        <v>8</v>
      </c>
      <c r="AM1567" s="7">
        <f t="shared" si="920"/>
        <v>7</v>
      </c>
      <c r="AN1567" s="2">
        <f t="shared" si="921"/>
        <v>9.2981888745148778E-3</v>
      </c>
      <c r="AO1567" s="2">
        <f t="shared" si="922"/>
        <v>1.131953428201811E-3</v>
      </c>
      <c r="AP1567" s="2">
        <f t="shared" si="923"/>
        <v>1.4553686934023287E-3</v>
      </c>
      <c r="AR1567" t="str">
        <f t="shared" si="924"/>
        <v>Ross</v>
      </c>
      <c r="AS1567" t="s">
        <v>2491</v>
      </c>
      <c r="AT1567" s="184"/>
      <c r="AV1567" s="97">
        <v>39</v>
      </c>
      <c r="AW1567" s="99">
        <v>141</v>
      </c>
      <c r="AX1567" s="105">
        <f t="shared" si="925"/>
        <v>39141</v>
      </c>
      <c r="AZ1567" s="7" t="s">
        <v>2951</v>
      </c>
      <c r="BA1567" t="s">
        <v>3184</v>
      </c>
    </row>
    <row r="1568" spans="1:53" hidden="1" outlineLevel="1">
      <c r="A1568" t="s">
        <v>2022</v>
      </c>
      <c r="B1568" t="s">
        <v>2491</v>
      </c>
      <c r="C1568" s="1">
        <f t="shared" si="911"/>
        <v>11915</v>
      </c>
      <c r="D1568" s="7">
        <f>IF(R1568&gt;0,RANK(R1568,(R1568:T1568,U1568:AI1568)),0)</f>
        <v>1</v>
      </c>
      <c r="E1568" s="7">
        <f>IF(S1568&gt;0,RANK(S1568,(R1568:T1568,U1568:AI1568)),0)</f>
        <v>6</v>
      </c>
      <c r="F1568" s="7">
        <f>IF(T1568&gt;0,RANK(T1568,(R1568:T1568,U1568:AI1568)),0)</f>
        <v>4</v>
      </c>
      <c r="G1568" s="7">
        <f>IF(U1568&gt;0,RANK(U1568,(R1568:T1568,U1568:AI1568)),0)</f>
        <v>3</v>
      </c>
      <c r="H1568" s="7">
        <f t="shared" si="912"/>
        <v>2</v>
      </c>
      <c r="I1568" s="49">
        <f t="shared" si="913"/>
        <v>903</v>
      </c>
      <c r="J1568" s="177">
        <f t="shared" si="909"/>
        <v>7.5786823331934539E-2</v>
      </c>
      <c r="K1568" s="2"/>
      <c r="L1568" s="2">
        <f t="shared" si="914"/>
        <v>0.42861938732689886</v>
      </c>
      <c r="M1568" s="2">
        <f t="shared" si="915"/>
        <v>5.4553084347461183E-3</v>
      </c>
      <c r="N1568" s="2">
        <f t="shared" si="916"/>
        <v>2.8283676038606799E-2</v>
      </c>
      <c r="O1568" s="2">
        <f t="shared" si="908"/>
        <v>0.16458245908518673</v>
      </c>
      <c r="P1568" s="2">
        <f t="shared" si="917"/>
        <v>0.35283256399496432</v>
      </c>
      <c r="Q1568" s="2">
        <f t="shared" si="910"/>
        <v>2.0226605119597174E-2</v>
      </c>
      <c r="R1568" s="1">
        <v>5107</v>
      </c>
      <c r="S1568" s="1">
        <v>65</v>
      </c>
      <c r="T1568" s="1">
        <v>337</v>
      </c>
      <c r="U1568" s="1">
        <v>1961</v>
      </c>
      <c r="V1568" s="1">
        <v>4204</v>
      </c>
      <c r="W1568" s="1">
        <v>132</v>
      </c>
      <c r="X1568" s="1">
        <v>28</v>
      </c>
      <c r="Y1568" s="1">
        <v>20</v>
      </c>
      <c r="AD1568" s="1">
        <v>46</v>
      </c>
      <c r="AF1568" s="1">
        <v>15</v>
      </c>
      <c r="AK1568" s="7">
        <f t="shared" si="918"/>
        <v>5</v>
      </c>
      <c r="AL1568" s="7">
        <f t="shared" si="919"/>
        <v>7</v>
      </c>
      <c r="AM1568" s="7">
        <f t="shared" si="920"/>
        <v>8</v>
      </c>
      <c r="AN1568" s="2">
        <f t="shared" si="921"/>
        <v>1.1078472513638271E-2</v>
      </c>
      <c r="AO1568" s="2">
        <f t="shared" si="922"/>
        <v>2.3499790180444816E-3</v>
      </c>
      <c r="AP1568" s="2">
        <f t="shared" si="923"/>
        <v>1.6785564414603441E-3</v>
      </c>
      <c r="AR1568" t="str">
        <f t="shared" si="924"/>
        <v>Sandusky</v>
      </c>
      <c r="AS1568" t="s">
        <v>2491</v>
      </c>
      <c r="AT1568" s="184">
        <v>4</v>
      </c>
      <c r="AV1568" s="97">
        <v>39</v>
      </c>
      <c r="AW1568" s="99">
        <v>143</v>
      </c>
      <c r="AX1568" s="105">
        <f t="shared" si="925"/>
        <v>39143</v>
      </c>
      <c r="AZ1568" s="7" t="s">
        <v>2951</v>
      </c>
      <c r="BA1568" t="s">
        <v>3184</v>
      </c>
    </row>
    <row r="1569" spans="1:53" hidden="1" outlineLevel="1">
      <c r="A1569" t="s">
        <v>2144</v>
      </c>
      <c r="B1569" t="s">
        <v>2491</v>
      </c>
      <c r="C1569" s="1">
        <f t="shared" si="911"/>
        <v>11651</v>
      </c>
      <c r="D1569" s="7">
        <f>IF(R1569&gt;0,RANK(R1569,(R1569:T1569,U1569:AI1569)),0)</f>
        <v>2</v>
      </c>
      <c r="E1569" s="7">
        <f>IF(S1569&gt;0,RANK(S1569,(R1569:T1569,U1569:AI1569)),0)</f>
        <v>7</v>
      </c>
      <c r="F1569" s="7">
        <f>IF(T1569&gt;0,RANK(T1569,(R1569:T1569,U1569:AI1569)),0)</f>
        <v>4</v>
      </c>
      <c r="G1569" s="7">
        <f>IF(U1569&gt;0,RANK(U1569,(R1569:T1569,U1569:AI1569)),0)</f>
        <v>3</v>
      </c>
      <c r="H1569" s="7">
        <f t="shared" si="912"/>
        <v>1</v>
      </c>
      <c r="I1569" s="49">
        <f t="shared" si="913"/>
        <v>2141</v>
      </c>
      <c r="J1569" s="177">
        <f t="shared" si="909"/>
        <v>0.18376105055360054</v>
      </c>
      <c r="K1569" s="2"/>
      <c r="L1569" s="2">
        <f t="shared" si="914"/>
        <v>0.31842760278087717</v>
      </c>
      <c r="M1569" s="2">
        <f t="shared" si="915"/>
        <v>3.1756930735559181E-3</v>
      </c>
      <c r="N1569" s="2">
        <f t="shared" si="916"/>
        <v>3.2186078448201871E-2</v>
      </c>
      <c r="O1569" s="2">
        <f t="shared" si="908"/>
        <v>0.12694189339970818</v>
      </c>
      <c r="P1569" s="2">
        <f t="shared" si="917"/>
        <v>0.50218865333447771</v>
      </c>
      <c r="Q1569" s="2">
        <f t="shared" si="910"/>
        <v>1.7080078963179091E-2</v>
      </c>
      <c r="R1569" s="1">
        <v>3710</v>
      </c>
      <c r="S1569" s="1">
        <v>37</v>
      </c>
      <c r="T1569" s="1">
        <v>375</v>
      </c>
      <c r="U1569" s="1">
        <v>1479</v>
      </c>
      <c r="V1569" s="1">
        <v>5851</v>
      </c>
      <c r="W1569" s="1">
        <v>125</v>
      </c>
      <c r="X1569" s="1">
        <v>10</v>
      </c>
      <c r="Y1569" s="1">
        <v>14</v>
      </c>
      <c r="AD1569" s="1">
        <v>42</v>
      </c>
      <c r="AF1569" s="1">
        <v>8</v>
      </c>
      <c r="AK1569" s="7">
        <f t="shared" si="918"/>
        <v>5</v>
      </c>
      <c r="AL1569" s="7">
        <f t="shared" si="919"/>
        <v>8</v>
      </c>
      <c r="AM1569" s="7">
        <f t="shared" si="920"/>
        <v>7</v>
      </c>
      <c r="AN1569" s="2">
        <f t="shared" si="921"/>
        <v>1.072869281606729E-2</v>
      </c>
      <c r="AO1569" s="2">
        <f t="shared" si="922"/>
        <v>8.5829542528538321E-4</v>
      </c>
      <c r="AP1569" s="2">
        <f t="shared" si="923"/>
        <v>1.2016135953995366E-3</v>
      </c>
      <c r="AR1569" t="str">
        <f t="shared" si="924"/>
        <v>Scioto</v>
      </c>
      <c r="AS1569" t="s">
        <v>2491</v>
      </c>
      <c r="AT1569" s="184"/>
      <c r="AV1569" s="97">
        <v>39</v>
      </c>
      <c r="AW1569" s="99">
        <v>145</v>
      </c>
      <c r="AX1569" s="105">
        <f t="shared" si="925"/>
        <v>39145</v>
      </c>
      <c r="AZ1569" s="7" t="s">
        <v>2951</v>
      </c>
      <c r="BA1569" t="s">
        <v>3184</v>
      </c>
    </row>
    <row r="1570" spans="1:53" hidden="1" outlineLevel="1">
      <c r="A1570" t="s">
        <v>3031</v>
      </c>
      <c r="B1570" t="s">
        <v>2491</v>
      </c>
      <c r="C1570" s="1">
        <f t="shared" si="911"/>
        <v>10473</v>
      </c>
      <c r="D1570" s="7">
        <f>IF(R1570&gt;0,RANK(R1570,(R1570:T1570,U1570:AI1570)),0)</f>
        <v>1</v>
      </c>
      <c r="E1570" s="7">
        <f>IF(S1570&gt;0,RANK(S1570,(R1570:T1570,U1570:AI1570)),0)</f>
        <v>6</v>
      </c>
      <c r="F1570" s="7">
        <f>IF(T1570&gt;0,RANK(T1570,(R1570:T1570,U1570:AI1570)),0)</f>
        <v>4</v>
      </c>
      <c r="G1570" s="7">
        <f>IF(U1570&gt;0,RANK(U1570,(R1570:T1570,U1570:AI1570)),0)</f>
        <v>3</v>
      </c>
      <c r="H1570" s="7">
        <f t="shared" si="912"/>
        <v>2</v>
      </c>
      <c r="I1570" s="49">
        <f t="shared" si="913"/>
        <v>1139</v>
      </c>
      <c r="J1570" s="177">
        <f t="shared" si="909"/>
        <v>0.10875584837200421</v>
      </c>
      <c r="K1570" s="2"/>
      <c r="L1570" s="2">
        <f t="shared" si="914"/>
        <v>0.45440656927336964</v>
      </c>
      <c r="M1570" s="2">
        <f t="shared" si="915"/>
        <v>4.6786976033610234E-3</v>
      </c>
      <c r="N1570" s="2">
        <f t="shared" si="916"/>
        <v>2.6544447627231928E-2</v>
      </c>
      <c r="O1570" s="2">
        <f t="shared" si="908"/>
        <v>0.147808650816385</v>
      </c>
      <c r="P1570" s="2">
        <f t="shared" si="917"/>
        <v>0.34565072090136539</v>
      </c>
      <c r="Q1570" s="2">
        <f t="shared" si="910"/>
        <v>2.0910913778286966E-2</v>
      </c>
      <c r="R1570" s="1">
        <v>4759</v>
      </c>
      <c r="S1570" s="1">
        <v>49</v>
      </c>
      <c r="T1570" s="1">
        <v>278</v>
      </c>
      <c r="U1570" s="1">
        <v>1548</v>
      </c>
      <c r="V1570" s="1">
        <v>3620</v>
      </c>
      <c r="W1570" s="1">
        <v>115</v>
      </c>
      <c r="X1570" s="1">
        <v>23</v>
      </c>
      <c r="Y1570" s="1">
        <v>19</v>
      </c>
      <c r="AD1570" s="1">
        <v>39</v>
      </c>
      <c r="AF1570" s="1">
        <v>23</v>
      </c>
      <c r="AK1570" s="7">
        <f t="shared" si="918"/>
        <v>5</v>
      </c>
      <c r="AL1570" s="7">
        <f t="shared" si="919"/>
        <v>7</v>
      </c>
      <c r="AM1570" s="7">
        <f t="shared" si="920"/>
        <v>8</v>
      </c>
      <c r="AN1570" s="2">
        <f t="shared" si="921"/>
        <v>1.0980616824214647E-2</v>
      </c>
      <c r="AO1570" s="2">
        <f t="shared" si="922"/>
        <v>2.1961233648429297E-3</v>
      </c>
      <c r="AP1570" s="2">
        <f t="shared" si="923"/>
        <v>1.8141888666093765E-3</v>
      </c>
      <c r="AR1570" t="str">
        <f t="shared" si="924"/>
        <v>Seneca</v>
      </c>
      <c r="AS1570" t="s">
        <v>2491</v>
      </c>
      <c r="AT1570" s="184">
        <v>4</v>
      </c>
      <c r="AV1570" s="97">
        <v>39</v>
      </c>
      <c r="AW1570" s="99">
        <v>147</v>
      </c>
      <c r="AX1570" s="105">
        <f t="shared" si="925"/>
        <v>39147</v>
      </c>
      <c r="AZ1570" s="7" t="s">
        <v>2951</v>
      </c>
      <c r="BA1570" t="s">
        <v>3184</v>
      </c>
    </row>
    <row r="1571" spans="1:53" hidden="1" outlineLevel="1">
      <c r="A1571" t="s">
        <v>1460</v>
      </c>
      <c r="B1571" t="s">
        <v>2491</v>
      </c>
      <c r="C1571" s="1">
        <f t="shared" si="911"/>
        <v>11835</v>
      </c>
      <c r="D1571" s="7">
        <f>IF(R1571&gt;0,RANK(R1571,(R1571:T1571,U1571:AI1571)),0)</f>
        <v>1</v>
      </c>
      <c r="E1571" s="7">
        <f>IF(S1571&gt;0,RANK(S1571,(R1571:T1571,U1571:AI1571)),0)</f>
        <v>6</v>
      </c>
      <c r="F1571" s="7">
        <f>IF(T1571&gt;0,RANK(T1571,(R1571:T1571,U1571:AI1571)),0)</f>
        <v>4</v>
      </c>
      <c r="G1571" s="7">
        <f>IF(U1571&gt;0,RANK(U1571,(R1571:T1571,U1571:AI1571)),0)</f>
        <v>3</v>
      </c>
      <c r="H1571" s="7">
        <f t="shared" si="912"/>
        <v>2</v>
      </c>
      <c r="I1571" s="49">
        <f t="shared" si="913"/>
        <v>132</v>
      </c>
      <c r="J1571" s="177">
        <f t="shared" si="909"/>
        <v>1.1153358681875792E-2</v>
      </c>
      <c r="K1571" s="2"/>
      <c r="L1571" s="2">
        <f t="shared" si="914"/>
        <v>0.40447824250105618</v>
      </c>
      <c r="M1571" s="2">
        <f t="shared" si="915"/>
        <v>3.6332910857625688E-3</v>
      </c>
      <c r="N1571" s="2">
        <f t="shared" si="916"/>
        <v>2.5602027883396706E-2</v>
      </c>
      <c r="O1571" s="2">
        <f t="shared" si="908"/>
        <v>0.16003379805661175</v>
      </c>
      <c r="P1571" s="2">
        <f t="shared" si="917"/>
        <v>0.3933248838191804</v>
      </c>
      <c r="Q1571" s="2">
        <f t="shared" si="910"/>
        <v>1.2927756653992262E-2</v>
      </c>
      <c r="R1571" s="1">
        <v>4787</v>
      </c>
      <c r="S1571" s="1">
        <v>43</v>
      </c>
      <c r="T1571" s="1">
        <v>303</v>
      </c>
      <c r="U1571" s="1">
        <v>1894</v>
      </c>
      <c r="V1571" s="1">
        <v>4655</v>
      </c>
      <c r="W1571" s="1">
        <v>98</v>
      </c>
      <c r="X1571" s="1">
        <v>8</v>
      </c>
      <c r="Y1571" s="1">
        <v>13</v>
      </c>
      <c r="AD1571" s="1">
        <v>28</v>
      </c>
      <c r="AF1571" s="1">
        <v>6</v>
      </c>
      <c r="AK1571" s="7">
        <f t="shared" si="918"/>
        <v>5</v>
      </c>
      <c r="AL1571" s="7">
        <f t="shared" si="919"/>
        <v>8</v>
      </c>
      <c r="AM1571" s="7">
        <f t="shared" si="920"/>
        <v>7</v>
      </c>
      <c r="AN1571" s="2">
        <f t="shared" si="921"/>
        <v>8.2805238698774822E-3</v>
      </c>
      <c r="AO1571" s="2">
        <f t="shared" si="922"/>
        <v>6.7596113223489652E-4</v>
      </c>
      <c r="AP1571" s="2">
        <f t="shared" si="923"/>
        <v>1.0984368398817069E-3</v>
      </c>
      <c r="AR1571" t="str">
        <f t="shared" si="924"/>
        <v>Shelby</v>
      </c>
      <c r="AS1571" t="s">
        <v>2491</v>
      </c>
      <c r="AT1571" s="184">
        <v>4</v>
      </c>
      <c r="AV1571" s="97">
        <v>39</v>
      </c>
      <c r="AW1571" s="99">
        <v>149</v>
      </c>
      <c r="AX1571" s="105">
        <f t="shared" si="925"/>
        <v>39149</v>
      </c>
      <c r="AZ1571" s="7" t="s">
        <v>2951</v>
      </c>
      <c r="BA1571" t="s">
        <v>3184</v>
      </c>
    </row>
    <row r="1572" spans="1:53" hidden="1" outlineLevel="1">
      <c r="A1572" t="s">
        <v>577</v>
      </c>
      <c r="B1572" t="s">
        <v>2491</v>
      </c>
      <c r="C1572" s="1">
        <f t="shared" si="911"/>
        <v>70312</v>
      </c>
      <c r="D1572" s="7">
        <f>IF(R1572&gt;0,RANK(R1572,(R1572:T1572,U1572:AI1572)),0)</f>
        <v>1</v>
      </c>
      <c r="E1572" s="7">
        <f>IF(S1572&gt;0,RANK(S1572,(R1572:T1572,U1572:AI1572)),0)</f>
        <v>7</v>
      </c>
      <c r="F1572" s="7">
        <f>IF(T1572&gt;0,RANK(T1572,(R1572:T1572,U1572:AI1572)),0)</f>
        <v>4</v>
      </c>
      <c r="G1572" s="7">
        <f>IF(U1572&gt;0,RANK(U1572,(R1572:T1572,U1572:AI1572)),0)</f>
        <v>3</v>
      </c>
      <c r="H1572" s="7">
        <f t="shared" si="912"/>
        <v>2</v>
      </c>
      <c r="I1572" s="49">
        <f t="shared" si="913"/>
        <v>7306</v>
      </c>
      <c r="J1572" s="177">
        <f t="shared" si="909"/>
        <v>0.10390829445898282</v>
      </c>
      <c r="K1572" s="2"/>
      <c r="L1572" s="2">
        <f t="shared" si="914"/>
        <v>0.48030208214813974</v>
      </c>
      <c r="M1572" s="2">
        <f t="shared" si="915"/>
        <v>2.3893503242689725E-3</v>
      </c>
      <c r="N1572" s="2">
        <f t="shared" si="916"/>
        <v>2.1333485038115826E-2</v>
      </c>
      <c r="O1572" s="2">
        <f t="shared" si="908"/>
        <v>0.1054585277050859</v>
      </c>
      <c r="P1572" s="2">
        <f t="shared" si="917"/>
        <v>0.37639378768915688</v>
      </c>
      <c r="Q1572" s="2">
        <f t="shared" si="910"/>
        <v>1.4122767095232636E-2</v>
      </c>
      <c r="R1572" s="1">
        <v>33771</v>
      </c>
      <c r="S1572" s="1">
        <v>168</v>
      </c>
      <c r="T1572" s="1">
        <v>1500</v>
      </c>
      <c r="U1572" s="1">
        <v>7415</v>
      </c>
      <c r="V1572" s="1">
        <v>26465</v>
      </c>
      <c r="W1572" s="1">
        <v>615</v>
      </c>
      <c r="X1572" s="1">
        <v>62</v>
      </c>
      <c r="Y1572" s="1">
        <v>76</v>
      </c>
      <c r="AD1572" s="1">
        <v>194</v>
      </c>
      <c r="AF1572" s="1">
        <v>46</v>
      </c>
      <c r="AK1572" s="7">
        <f t="shared" si="918"/>
        <v>5</v>
      </c>
      <c r="AL1572" s="7">
        <f t="shared" si="919"/>
        <v>8</v>
      </c>
      <c r="AM1572" s="7">
        <f t="shared" si="920"/>
        <v>7</v>
      </c>
      <c r="AN1572" s="2">
        <f t="shared" si="921"/>
        <v>8.7467288656274886E-3</v>
      </c>
      <c r="AO1572" s="2">
        <f t="shared" si="922"/>
        <v>8.8178404824212084E-4</v>
      </c>
      <c r="AP1572" s="2">
        <f t="shared" si="923"/>
        <v>1.0808965752645353E-3</v>
      </c>
      <c r="AR1572" t="str">
        <f t="shared" si="924"/>
        <v>Stark</v>
      </c>
      <c r="AS1572" t="s">
        <v>2491</v>
      </c>
      <c r="AT1572" s="184"/>
      <c r="AV1572" s="97">
        <v>39</v>
      </c>
      <c r="AW1572" s="99">
        <v>151</v>
      </c>
      <c r="AX1572" s="105">
        <f t="shared" si="925"/>
        <v>39151</v>
      </c>
      <c r="AZ1572" s="7" t="s">
        <v>2951</v>
      </c>
      <c r="BA1572" t="s">
        <v>3184</v>
      </c>
    </row>
    <row r="1573" spans="1:53" hidden="1" outlineLevel="1">
      <c r="A1573" t="s">
        <v>858</v>
      </c>
      <c r="B1573" t="s">
        <v>2491</v>
      </c>
      <c r="C1573" s="1">
        <f t="shared" si="911"/>
        <v>79137</v>
      </c>
      <c r="D1573" s="7">
        <f>IF(R1573&gt;0,RANK(R1573,(R1573:T1573,U1573:AI1573)),0)</f>
        <v>1</v>
      </c>
      <c r="E1573" s="7">
        <f>IF(S1573&gt;0,RANK(S1573,(R1573:T1573,U1573:AI1573)),0)</f>
        <v>7</v>
      </c>
      <c r="F1573" s="7">
        <f>IF(T1573&gt;0,RANK(T1573,(R1573:T1573,U1573:AI1573)),0)</f>
        <v>4</v>
      </c>
      <c r="G1573" s="7">
        <f>IF(U1573&gt;0,RANK(U1573,(R1573:T1573,U1573:AI1573)),0)</f>
        <v>3</v>
      </c>
      <c r="H1573" s="7">
        <f t="shared" si="912"/>
        <v>2</v>
      </c>
      <c r="I1573" s="49">
        <f t="shared" si="913"/>
        <v>11767</v>
      </c>
      <c r="J1573" s="177">
        <f t="shared" si="909"/>
        <v>0.14869150966046224</v>
      </c>
      <c r="K1573" s="2"/>
      <c r="L1573" s="2">
        <f t="shared" si="914"/>
        <v>0.50525038856666282</v>
      </c>
      <c r="M1573" s="2">
        <f t="shared" si="915"/>
        <v>2.4767175910130534E-3</v>
      </c>
      <c r="N1573" s="2">
        <f t="shared" si="916"/>
        <v>2.2922274031110607E-2</v>
      </c>
      <c r="O1573" s="2">
        <f t="shared" si="908"/>
        <v>9.9776337237954427E-2</v>
      </c>
      <c r="P1573" s="2">
        <f t="shared" si="917"/>
        <v>0.35655887890620064</v>
      </c>
      <c r="Q1573" s="2">
        <f t="shared" si="910"/>
        <v>1.3015403667058445E-2</v>
      </c>
      <c r="R1573" s="1">
        <v>39984</v>
      </c>
      <c r="S1573" s="1">
        <v>196</v>
      </c>
      <c r="T1573" s="1">
        <v>1814</v>
      </c>
      <c r="U1573" s="1">
        <v>7896</v>
      </c>
      <c r="V1573" s="1">
        <v>28217</v>
      </c>
      <c r="W1573" s="1">
        <v>538</v>
      </c>
      <c r="X1573" s="1">
        <v>118</v>
      </c>
      <c r="Y1573" s="1">
        <v>115</v>
      </c>
      <c r="AD1573" s="1">
        <v>213</v>
      </c>
      <c r="AF1573" s="1">
        <v>46</v>
      </c>
      <c r="AK1573" s="7">
        <f t="shared" si="918"/>
        <v>5</v>
      </c>
      <c r="AL1573" s="7">
        <f t="shared" si="919"/>
        <v>7</v>
      </c>
      <c r="AM1573" s="7">
        <f t="shared" si="920"/>
        <v>8</v>
      </c>
      <c r="AN1573" s="2">
        <f t="shared" si="921"/>
        <v>6.7983370610460343E-3</v>
      </c>
      <c r="AO1573" s="2">
        <f t="shared" si="922"/>
        <v>1.4910850803037769E-3</v>
      </c>
      <c r="AP1573" s="2">
        <f t="shared" si="923"/>
        <v>1.4531761375841895E-3</v>
      </c>
      <c r="AR1573" t="str">
        <f t="shared" si="924"/>
        <v>Summit</v>
      </c>
      <c r="AS1573" t="s">
        <v>2491</v>
      </c>
      <c r="AT1573" s="184"/>
      <c r="AV1573" s="97">
        <v>39</v>
      </c>
      <c r="AW1573" s="99">
        <v>153</v>
      </c>
      <c r="AX1573" s="105">
        <f t="shared" si="925"/>
        <v>39153</v>
      </c>
      <c r="AZ1573" s="7" t="s">
        <v>2951</v>
      </c>
      <c r="BA1573" t="s">
        <v>3184</v>
      </c>
    </row>
    <row r="1574" spans="1:53" hidden="1" outlineLevel="1">
      <c r="A1574" t="s">
        <v>2023</v>
      </c>
      <c r="B1574" t="s">
        <v>2491</v>
      </c>
      <c r="C1574" s="1">
        <f t="shared" si="911"/>
        <v>29183</v>
      </c>
      <c r="D1574" s="7">
        <f>IF(R1574&gt;0,RANK(R1574,(R1574:T1574,U1574:AI1574)),0)</f>
        <v>2</v>
      </c>
      <c r="E1574" s="7">
        <f>IF(S1574&gt;0,RANK(S1574,(R1574:T1574,U1574:AI1574)),0)</f>
        <v>6</v>
      </c>
      <c r="F1574" s="7">
        <f>IF(T1574&gt;0,RANK(T1574,(R1574:T1574,U1574:AI1574)),0)</f>
        <v>4</v>
      </c>
      <c r="G1574" s="7">
        <f>IF(U1574&gt;0,RANK(U1574,(R1574:T1574,U1574:AI1574)),0)</f>
        <v>3</v>
      </c>
      <c r="H1574" s="7">
        <f t="shared" si="912"/>
        <v>1</v>
      </c>
      <c r="I1574" s="49">
        <f t="shared" si="913"/>
        <v>5498</v>
      </c>
      <c r="J1574" s="177">
        <f t="shared" si="909"/>
        <v>0.18839735462426754</v>
      </c>
      <c r="K1574" s="2"/>
      <c r="L1574" s="2">
        <f t="shared" si="914"/>
        <v>0.33930713086385911</v>
      </c>
      <c r="M1574" s="2">
        <f t="shared" si="915"/>
        <v>2.432923277250454E-3</v>
      </c>
      <c r="N1574" s="2">
        <f t="shared" si="916"/>
        <v>2.2890038721173286E-2</v>
      </c>
      <c r="O1574" s="2">
        <f t="shared" si="908"/>
        <v>9.4232943837165475E-2</v>
      </c>
      <c r="P1574" s="2">
        <f t="shared" si="917"/>
        <v>0.52770448548812665</v>
      </c>
      <c r="Q1574" s="2">
        <f t="shared" si="910"/>
        <v>1.343247781242507E-2</v>
      </c>
      <c r="R1574" s="1">
        <v>9902</v>
      </c>
      <c r="S1574" s="1">
        <v>71</v>
      </c>
      <c r="T1574" s="1">
        <v>668</v>
      </c>
      <c r="U1574" s="1">
        <v>2750</v>
      </c>
      <c r="V1574" s="1">
        <v>15400</v>
      </c>
      <c r="W1574" s="1">
        <v>210</v>
      </c>
      <c r="X1574" s="1">
        <v>36</v>
      </c>
      <c r="Y1574" s="1">
        <v>47</v>
      </c>
      <c r="AD1574" s="1">
        <v>67</v>
      </c>
      <c r="AF1574" s="1">
        <v>32</v>
      </c>
      <c r="AK1574" s="7">
        <f t="shared" si="918"/>
        <v>5</v>
      </c>
      <c r="AL1574" s="7">
        <f t="shared" si="919"/>
        <v>8</v>
      </c>
      <c r="AM1574" s="7">
        <f t="shared" si="920"/>
        <v>7</v>
      </c>
      <c r="AN1574" s="2">
        <f t="shared" si="921"/>
        <v>7.1959702566562721E-3</v>
      </c>
      <c r="AO1574" s="2">
        <f t="shared" si="922"/>
        <v>1.2335949011410754E-3</v>
      </c>
      <c r="AP1574" s="2">
        <f t="shared" si="923"/>
        <v>1.6105266764897372E-3</v>
      </c>
      <c r="AR1574" t="str">
        <f t="shared" si="924"/>
        <v>Trumbull</v>
      </c>
      <c r="AS1574" t="s">
        <v>2491</v>
      </c>
      <c r="AT1574" s="184"/>
      <c r="AV1574" s="97">
        <v>39</v>
      </c>
      <c r="AW1574" s="99">
        <v>155</v>
      </c>
      <c r="AX1574" s="105">
        <f t="shared" si="925"/>
        <v>39155</v>
      </c>
      <c r="AZ1574" s="7" t="s">
        <v>2951</v>
      </c>
      <c r="BA1574" t="s">
        <v>3184</v>
      </c>
    </row>
    <row r="1575" spans="1:53" hidden="1" outlineLevel="1">
      <c r="A1575" t="s">
        <v>1732</v>
      </c>
      <c r="B1575" t="s">
        <v>2491</v>
      </c>
      <c r="C1575" s="1">
        <f t="shared" si="911"/>
        <v>14942</v>
      </c>
      <c r="D1575" s="7">
        <f>IF(R1575&gt;0,RANK(R1575,(R1575:T1575,U1575:AI1575)),0)</f>
        <v>2</v>
      </c>
      <c r="E1575" s="7">
        <f>IF(S1575&gt;0,RANK(S1575,(R1575:T1575,U1575:AI1575)),0)</f>
        <v>7</v>
      </c>
      <c r="F1575" s="7">
        <f>IF(T1575&gt;0,RANK(T1575,(R1575:T1575,U1575:AI1575)),0)</f>
        <v>4</v>
      </c>
      <c r="G1575" s="7">
        <f>IF(U1575&gt;0,RANK(U1575,(R1575:T1575,U1575:AI1575)),0)</f>
        <v>3</v>
      </c>
      <c r="H1575" s="7">
        <f t="shared" si="912"/>
        <v>1</v>
      </c>
      <c r="I1575" s="49">
        <f t="shared" si="913"/>
        <v>457</v>
      </c>
      <c r="J1575" s="177">
        <f t="shared" si="909"/>
        <v>3.058492838977379E-2</v>
      </c>
      <c r="K1575" s="2"/>
      <c r="L1575" s="2">
        <f t="shared" si="914"/>
        <v>0.38247891848480792</v>
      </c>
      <c r="M1575" s="2">
        <f t="shared" si="915"/>
        <v>2.9447195823852227E-3</v>
      </c>
      <c r="N1575" s="2">
        <f t="shared" si="916"/>
        <v>2.7774059697496987E-2</v>
      </c>
      <c r="O1575" s="2">
        <f t="shared" si="908"/>
        <v>0.15540088341587471</v>
      </c>
      <c r="P1575" s="2">
        <f t="shared" si="917"/>
        <v>0.4130638468745817</v>
      </c>
      <c r="Q1575" s="2">
        <f t="shared" si="910"/>
        <v>1.8337571944853526E-2</v>
      </c>
      <c r="R1575" s="1">
        <v>5715</v>
      </c>
      <c r="S1575" s="1">
        <v>44</v>
      </c>
      <c r="T1575" s="1">
        <v>415</v>
      </c>
      <c r="U1575" s="1">
        <v>2322</v>
      </c>
      <c r="V1575" s="1">
        <v>6172</v>
      </c>
      <c r="W1575" s="1">
        <v>174</v>
      </c>
      <c r="X1575" s="1">
        <v>9</v>
      </c>
      <c r="Y1575" s="1">
        <v>22</v>
      </c>
      <c r="AD1575" s="1">
        <v>56</v>
      </c>
      <c r="AF1575" s="1">
        <v>13</v>
      </c>
      <c r="AK1575" s="7">
        <f t="shared" si="918"/>
        <v>5</v>
      </c>
      <c r="AL1575" s="7">
        <f t="shared" si="919"/>
        <v>8</v>
      </c>
      <c r="AM1575" s="7">
        <f t="shared" si="920"/>
        <v>7</v>
      </c>
      <c r="AN1575" s="2">
        <f t="shared" si="921"/>
        <v>1.1645027439432472E-2</v>
      </c>
      <c r="AO1575" s="2">
        <f t="shared" si="922"/>
        <v>6.0232900548788648E-4</v>
      </c>
      <c r="AP1575" s="2">
        <f t="shared" si="923"/>
        <v>1.4723597911926113E-3</v>
      </c>
      <c r="AR1575" t="str">
        <f t="shared" si="924"/>
        <v>Tuscarawas</v>
      </c>
      <c r="AS1575" t="s">
        <v>2491</v>
      </c>
      <c r="AT1575" s="184"/>
      <c r="AV1575" s="97">
        <v>39</v>
      </c>
      <c r="AW1575" s="99">
        <v>157</v>
      </c>
      <c r="AX1575" s="105">
        <f t="shared" si="925"/>
        <v>39157</v>
      </c>
      <c r="AZ1575" s="7" t="s">
        <v>2951</v>
      </c>
      <c r="BA1575" t="s">
        <v>3184</v>
      </c>
    </row>
    <row r="1576" spans="1:53" hidden="1" outlineLevel="1">
      <c r="A1576" t="s">
        <v>3233</v>
      </c>
      <c r="B1576" t="s">
        <v>2491</v>
      </c>
      <c r="C1576" s="1">
        <f t="shared" si="911"/>
        <v>13291</v>
      </c>
      <c r="D1576" s="7">
        <f>IF(R1576&gt;0,RANK(R1576,(R1576:T1576,U1576:AI1576)),0)</f>
        <v>1</v>
      </c>
      <c r="E1576" s="7">
        <f>IF(S1576&gt;0,RANK(S1576,(R1576:T1576,U1576:AI1576)),0)</f>
        <v>6</v>
      </c>
      <c r="F1576" s="7">
        <f>IF(T1576&gt;0,RANK(T1576,(R1576:T1576,U1576:AI1576)),0)</f>
        <v>4</v>
      </c>
      <c r="G1576" s="7">
        <f>IF(U1576&gt;0,RANK(U1576,(R1576:T1576,U1576:AI1576)),0)</f>
        <v>3</v>
      </c>
      <c r="H1576" s="7">
        <f t="shared" si="912"/>
        <v>2</v>
      </c>
      <c r="I1576" s="49">
        <f t="shared" si="913"/>
        <v>3212</v>
      </c>
      <c r="J1576" s="177">
        <f t="shared" si="909"/>
        <v>0.24166729365736211</v>
      </c>
      <c r="K1576" s="2"/>
      <c r="L1576" s="2">
        <f t="shared" si="914"/>
        <v>0.52328643442931311</v>
      </c>
      <c r="M1576" s="2">
        <f t="shared" si="915"/>
        <v>1.9562109698292077E-3</v>
      </c>
      <c r="N1576" s="2">
        <f t="shared" si="916"/>
        <v>1.7605898728462868E-2</v>
      </c>
      <c r="O1576" s="2">
        <f t="shared" si="908"/>
        <v>0.16815890452185689</v>
      </c>
      <c r="P1576" s="2">
        <f t="shared" si="917"/>
        <v>0.28161914077195094</v>
      </c>
      <c r="Q1576" s="2">
        <f t="shared" si="910"/>
        <v>7.3734105785869808E-3</v>
      </c>
      <c r="R1576" s="1">
        <v>6955</v>
      </c>
      <c r="S1576" s="1">
        <v>26</v>
      </c>
      <c r="T1576" s="1">
        <v>234</v>
      </c>
      <c r="U1576" s="1">
        <v>2235</v>
      </c>
      <c r="V1576" s="1">
        <v>3743</v>
      </c>
      <c r="W1576" s="1">
        <v>67</v>
      </c>
      <c r="X1576" s="1">
        <v>9</v>
      </c>
      <c r="Y1576" s="1">
        <v>6</v>
      </c>
      <c r="AD1576" s="1">
        <v>13</v>
      </c>
      <c r="AF1576" s="1">
        <v>3</v>
      </c>
      <c r="AK1576" s="7">
        <f t="shared" si="918"/>
        <v>5</v>
      </c>
      <c r="AL1576" s="7">
        <f t="shared" si="919"/>
        <v>7</v>
      </c>
      <c r="AM1576" s="7">
        <f t="shared" si="920"/>
        <v>8</v>
      </c>
      <c r="AN1576" s="2">
        <f t="shared" si="921"/>
        <v>5.0410051914829583E-3</v>
      </c>
      <c r="AO1576" s="2">
        <f t="shared" si="922"/>
        <v>6.7714995109472581E-4</v>
      </c>
      <c r="AP1576" s="2">
        <f t="shared" si="923"/>
        <v>4.5143330072981719E-4</v>
      </c>
      <c r="AR1576" t="str">
        <f t="shared" si="924"/>
        <v>Union</v>
      </c>
      <c r="AS1576" t="s">
        <v>2491</v>
      </c>
      <c r="AT1576" s="184">
        <v>4</v>
      </c>
      <c r="AV1576" s="97">
        <v>39</v>
      </c>
      <c r="AW1576" s="99">
        <v>159</v>
      </c>
      <c r="AX1576" s="105">
        <f t="shared" si="925"/>
        <v>39159</v>
      </c>
      <c r="AZ1576" s="7" t="s">
        <v>2951</v>
      </c>
      <c r="BA1576" t="s">
        <v>3184</v>
      </c>
    </row>
    <row r="1577" spans="1:53" hidden="1" outlineLevel="1">
      <c r="A1577" t="s">
        <v>2998</v>
      </c>
      <c r="B1577" t="s">
        <v>2491</v>
      </c>
      <c r="C1577" s="1">
        <f t="shared" si="911"/>
        <v>7122</v>
      </c>
      <c r="D1577" s="7">
        <f>IF(R1577&gt;0,RANK(R1577,(R1577:T1577,U1577:AI1577)),0)</f>
        <v>1</v>
      </c>
      <c r="E1577" s="7">
        <f>IF(S1577&gt;0,RANK(S1577,(R1577:T1577,U1577:AI1577)),0)</f>
        <v>6</v>
      </c>
      <c r="F1577" s="7">
        <f>IF(T1577&gt;0,RANK(T1577,(R1577:T1577,U1577:AI1577)),0)</f>
        <v>4</v>
      </c>
      <c r="G1577" s="7">
        <f>IF(U1577&gt;0,RANK(U1577,(R1577:T1577,U1577:AI1577)),0)</f>
        <v>3</v>
      </c>
      <c r="H1577" s="7">
        <f t="shared" si="912"/>
        <v>2</v>
      </c>
      <c r="I1577" s="49">
        <f t="shared" si="913"/>
        <v>260</v>
      </c>
      <c r="J1577" s="177">
        <f t="shared" si="909"/>
        <v>3.6506599269868018E-2</v>
      </c>
      <c r="K1577" s="2"/>
      <c r="L1577" s="2">
        <f t="shared" si="914"/>
        <v>0.38008986239820275</v>
      </c>
      <c r="M1577" s="2">
        <f t="shared" si="915"/>
        <v>7.8629598427408035E-3</v>
      </c>
      <c r="N1577" s="2">
        <f t="shared" si="916"/>
        <v>4.0297669194046613E-2</v>
      </c>
      <c r="O1577" s="2">
        <f t="shared" si="908"/>
        <v>0.20204998595900028</v>
      </c>
      <c r="P1577" s="2">
        <f t="shared" si="917"/>
        <v>0.34358326312833476</v>
      </c>
      <c r="Q1577" s="2">
        <f t="shared" si="910"/>
        <v>2.6116259477674819E-2</v>
      </c>
      <c r="R1577" s="1">
        <v>2707</v>
      </c>
      <c r="S1577" s="1">
        <v>56</v>
      </c>
      <c r="T1577" s="1">
        <v>287</v>
      </c>
      <c r="U1577" s="1">
        <v>1439</v>
      </c>
      <c r="V1577" s="1">
        <v>2447</v>
      </c>
      <c r="W1577" s="1">
        <v>115</v>
      </c>
      <c r="X1577" s="1">
        <v>9</v>
      </c>
      <c r="Y1577" s="1">
        <v>13</v>
      </c>
      <c r="AD1577" s="1">
        <v>43</v>
      </c>
      <c r="AF1577" s="1">
        <v>6</v>
      </c>
      <c r="AK1577" s="7">
        <f t="shared" si="918"/>
        <v>5</v>
      </c>
      <c r="AL1577" s="7">
        <f t="shared" si="919"/>
        <v>8</v>
      </c>
      <c r="AM1577" s="7">
        <f t="shared" si="920"/>
        <v>7</v>
      </c>
      <c r="AN1577" s="2">
        <f t="shared" si="921"/>
        <v>1.6147149677057007E-2</v>
      </c>
      <c r="AO1577" s="2">
        <f t="shared" si="922"/>
        <v>1.2636899747262005E-3</v>
      </c>
      <c r="AP1577" s="2">
        <f t="shared" si="923"/>
        <v>1.8253299634934008E-3</v>
      </c>
      <c r="AR1577" t="str">
        <f t="shared" si="924"/>
        <v>Van Wert</v>
      </c>
      <c r="AS1577" t="s">
        <v>2491</v>
      </c>
      <c r="AT1577" s="184">
        <v>5</v>
      </c>
      <c r="AV1577" s="97">
        <v>39</v>
      </c>
      <c r="AW1577" s="99">
        <v>161</v>
      </c>
      <c r="AX1577" s="105">
        <f t="shared" si="925"/>
        <v>39161</v>
      </c>
      <c r="AZ1577" s="7" t="s">
        <v>2951</v>
      </c>
      <c r="BA1577" t="s">
        <v>3184</v>
      </c>
    </row>
    <row r="1578" spans="1:53" hidden="1" outlineLevel="1">
      <c r="A1578" t="s">
        <v>2636</v>
      </c>
      <c r="B1578" t="s">
        <v>2491</v>
      </c>
      <c r="C1578" s="1">
        <f t="shared" si="911"/>
        <v>2142</v>
      </c>
      <c r="D1578" s="7">
        <f>IF(R1578&gt;0,RANK(R1578,(R1578:T1578,U1578:AI1578)),0)</f>
        <v>2</v>
      </c>
      <c r="E1578" s="7">
        <f>IF(S1578&gt;0,RANK(S1578,(R1578:T1578,U1578:AI1578)),0)</f>
        <v>7</v>
      </c>
      <c r="F1578" s="7">
        <f>IF(T1578&gt;0,RANK(T1578,(R1578:T1578,U1578:AI1578)),0)</f>
        <v>4</v>
      </c>
      <c r="G1578" s="7">
        <f>IF(U1578&gt;0,RANK(U1578,(R1578:T1578,U1578:AI1578)),0)</f>
        <v>3</v>
      </c>
      <c r="H1578" s="7">
        <f t="shared" si="912"/>
        <v>1</v>
      </c>
      <c r="I1578" s="49">
        <f t="shared" si="913"/>
        <v>410</v>
      </c>
      <c r="J1578" s="177">
        <f t="shared" si="909"/>
        <v>0.19140989729225025</v>
      </c>
      <c r="K1578" s="2"/>
      <c r="L1578" s="2">
        <f t="shared" si="914"/>
        <v>0.29458450046685342</v>
      </c>
      <c r="M1578" s="2">
        <f t="shared" si="915"/>
        <v>3.2679738562091504E-3</v>
      </c>
      <c r="N1578" s="2">
        <f t="shared" si="916"/>
        <v>2.8478057889822595E-2</v>
      </c>
      <c r="O1578" s="2">
        <f t="shared" si="908"/>
        <v>0.1638655462184874</v>
      </c>
      <c r="P1578" s="2">
        <f t="shared" si="917"/>
        <v>0.48599439775910364</v>
      </c>
      <c r="Q1578" s="2">
        <f t="shared" si="910"/>
        <v>2.380952380952378E-2</v>
      </c>
      <c r="R1578" s="1">
        <v>631</v>
      </c>
      <c r="S1578" s="1">
        <v>7</v>
      </c>
      <c r="T1578" s="1">
        <v>61</v>
      </c>
      <c r="U1578" s="1">
        <v>351</v>
      </c>
      <c r="V1578" s="1">
        <v>1041</v>
      </c>
      <c r="W1578" s="1">
        <v>30</v>
      </c>
      <c r="X1578" s="1">
        <v>5</v>
      </c>
      <c r="Y1578" s="1">
        <v>9</v>
      </c>
      <c r="AD1578" s="1">
        <v>7</v>
      </c>
      <c r="AF1578" s="1">
        <v>0</v>
      </c>
      <c r="AK1578" s="7">
        <f t="shared" si="918"/>
        <v>5</v>
      </c>
      <c r="AL1578" s="7">
        <f t="shared" si="919"/>
        <v>8</v>
      </c>
      <c r="AM1578" s="7">
        <f t="shared" si="920"/>
        <v>6</v>
      </c>
      <c r="AN1578" s="2">
        <f t="shared" si="921"/>
        <v>1.4005602240896359E-2</v>
      </c>
      <c r="AO1578" s="2">
        <f t="shared" si="922"/>
        <v>2.334267040149393E-3</v>
      </c>
      <c r="AP1578" s="2">
        <f t="shared" si="923"/>
        <v>4.2016806722689074E-3</v>
      </c>
      <c r="AR1578" t="str">
        <f t="shared" si="924"/>
        <v>Vinton</v>
      </c>
      <c r="AS1578" t="s">
        <v>2491</v>
      </c>
      <c r="AT1578" s="184">
        <v>15</v>
      </c>
      <c r="AV1578" s="97">
        <v>39</v>
      </c>
      <c r="AW1578" s="99">
        <v>163</v>
      </c>
      <c r="AX1578" s="105">
        <f t="shared" si="925"/>
        <v>39163</v>
      </c>
      <c r="AZ1578" s="7" t="s">
        <v>2951</v>
      </c>
      <c r="BA1578" t="s">
        <v>3184</v>
      </c>
    </row>
    <row r="1579" spans="1:53" hidden="1" outlineLevel="1">
      <c r="A1579" t="s">
        <v>1140</v>
      </c>
      <c r="B1579" t="s">
        <v>2491</v>
      </c>
      <c r="C1579" s="1">
        <f t="shared" si="911"/>
        <v>54433</v>
      </c>
      <c r="D1579" s="7">
        <f>IF(R1579&gt;0,RANK(R1579,(R1579:T1579,U1579:AI1579)),0)</f>
        <v>1</v>
      </c>
      <c r="E1579" s="7">
        <f>IF(S1579&gt;0,RANK(S1579,(R1579:T1579,U1579:AI1579)),0)</f>
        <v>7</v>
      </c>
      <c r="F1579" s="7">
        <f>IF(T1579&gt;0,RANK(T1579,(R1579:T1579,U1579:AI1579)),0)</f>
        <v>4</v>
      </c>
      <c r="G1579" s="7">
        <f>IF(U1579&gt;0,RANK(U1579,(R1579:T1579,U1579:AI1579)),0)</f>
        <v>3</v>
      </c>
      <c r="H1579" s="7">
        <f t="shared" si="912"/>
        <v>2</v>
      </c>
      <c r="I1579" s="49">
        <f t="shared" si="913"/>
        <v>2645</v>
      </c>
      <c r="J1579" s="177">
        <f t="shared" si="909"/>
        <v>4.8591846857604759E-2</v>
      </c>
      <c r="K1579" s="2"/>
      <c r="L1579" s="2">
        <f t="shared" si="914"/>
        <v>0.42770010839013101</v>
      </c>
      <c r="M1579" s="2">
        <f t="shared" si="915"/>
        <v>2.9210221740488306E-3</v>
      </c>
      <c r="N1579" s="2">
        <f t="shared" si="916"/>
        <v>2.5756434515826796E-2</v>
      </c>
      <c r="O1579" s="2">
        <f t="shared" si="908"/>
        <v>0.14957838076167032</v>
      </c>
      <c r="P1579" s="2">
        <f t="shared" si="917"/>
        <v>0.37910826153252625</v>
      </c>
      <c r="Q1579" s="2">
        <f t="shared" si="910"/>
        <v>1.4935792625796751E-2</v>
      </c>
      <c r="R1579" s="1">
        <v>23281</v>
      </c>
      <c r="S1579" s="1">
        <v>159</v>
      </c>
      <c r="T1579" s="1">
        <v>1402</v>
      </c>
      <c r="U1579" s="1">
        <v>8142</v>
      </c>
      <c r="V1579" s="1">
        <v>20636</v>
      </c>
      <c r="W1579" s="1">
        <v>455</v>
      </c>
      <c r="X1579" s="1">
        <v>70</v>
      </c>
      <c r="Y1579" s="1">
        <v>86</v>
      </c>
      <c r="AD1579" s="1">
        <v>175</v>
      </c>
      <c r="AF1579" s="1">
        <v>27</v>
      </c>
      <c r="AK1579" s="7">
        <f t="shared" si="918"/>
        <v>5</v>
      </c>
      <c r="AL1579" s="7">
        <f t="shared" si="919"/>
        <v>8</v>
      </c>
      <c r="AM1579" s="7">
        <f t="shared" si="920"/>
        <v>7</v>
      </c>
      <c r="AN1579" s="2">
        <f t="shared" si="921"/>
        <v>8.3588999320265284E-3</v>
      </c>
      <c r="AO1579" s="2">
        <f t="shared" si="922"/>
        <v>1.2859846049271581E-3</v>
      </c>
      <c r="AP1579" s="2">
        <f t="shared" si="923"/>
        <v>1.579923943196223E-3</v>
      </c>
      <c r="AR1579" t="str">
        <f t="shared" si="924"/>
        <v>Warren</v>
      </c>
      <c r="AS1579" t="s">
        <v>2491</v>
      </c>
      <c r="AT1579" s="184">
        <v>1</v>
      </c>
      <c r="AV1579" s="97">
        <v>39</v>
      </c>
      <c r="AW1579" s="99">
        <v>165</v>
      </c>
      <c r="AX1579" s="105">
        <f t="shared" si="925"/>
        <v>39165</v>
      </c>
      <c r="AZ1579" s="7" t="s">
        <v>2951</v>
      </c>
      <c r="BA1579" t="s">
        <v>3184</v>
      </c>
    </row>
    <row r="1580" spans="1:53" hidden="1" outlineLevel="1">
      <c r="A1580" t="s">
        <v>637</v>
      </c>
      <c r="B1580" t="s">
        <v>2491</v>
      </c>
      <c r="C1580" s="1">
        <f t="shared" si="911"/>
        <v>12962</v>
      </c>
      <c r="D1580" s="7">
        <f>IF(R1580&gt;0,RANK(R1580,(R1580:T1580,U1580:AI1580)),0)</f>
        <v>2</v>
      </c>
      <c r="E1580" s="7">
        <f>IF(S1580&gt;0,RANK(S1580,(R1580:T1580,U1580:AI1580)),0)</f>
        <v>7</v>
      </c>
      <c r="F1580" s="7">
        <f>IF(T1580&gt;0,RANK(T1580,(R1580:T1580,U1580:AI1580)),0)</f>
        <v>4</v>
      </c>
      <c r="G1580" s="7">
        <f>IF(U1580&gt;0,RANK(U1580,(R1580:T1580,U1580:AI1580)),0)</f>
        <v>3</v>
      </c>
      <c r="H1580" s="7">
        <f t="shared" si="912"/>
        <v>1</v>
      </c>
      <c r="I1580" s="49">
        <f t="shared" si="913"/>
        <v>47</v>
      </c>
      <c r="J1580" s="177">
        <f t="shared" si="909"/>
        <v>3.6259836444993056E-3</v>
      </c>
      <c r="K1580" s="2"/>
      <c r="L1580" s="2">
        <f t="shared" si="914"/>
        <v>0.39368924548680762</v>
      </c>
      <c r="M1580" s="2">
        <f t="shared" si="915"/>
        <v>4.4746181144885051E-3</v>
      </c>
      <c r="N1580" s="2">
        <f t="shared" si="916"/>
        <v>2.8004937509643574E-2</v>
      </c>
      <c r="O1580" s="2">
        <f t="shared" si="908"/>
        <v>0.15661163400709768</v>
      </c>
      <c r="P1580" s="2">
        <f t="shared" si="917"/>
        <v>0.3973152291313069</v>
      </c>
      <c r="Q1580" s="2">
        <f t="shared" si="910"/>
        <v>1.9904335750655755E-2</v>
      </c>
      <c r="R1580" s="1">
        <v>5103</v>
      </c>
      <c r="S1580" s="1">
        <v>58</v>
      </c>
      <c r="T1580" s="1">
        <v>363</v>
      </c>
      <c r="U1580" s="1">
        <v>2030</v>
      </c>
      <c r="V1580" s="1">
        <v>5150</v>
      </c>
      <c r="W1580" s="1">
        <v>148</v>
      </c>
      <c r="X1580" s="1">
        <v>15</v>
      </c>
      <c r="Y1580" s="1">
        <v>19</v>
      </c>
      <c r="AD1580" s="1">
        <v>62</v>
      </c>
      <c r="AF1580" s="1">
        <v>14</v>
      </c>
      <c r="AK1580" s="7">
        <f t="shared" si="918"/>
        <v>5</v>
      </c>
      <c r="AL1580" s="7">
        <f t="shared" si="919"/>
        <v>8</v>
      </c>
      <c r="AM1580" s="7">
        <f t="shared" si="920"/>
        <v>7</v>
      </c>
      <c r="AN1580" s="2">
        <f t="shared" si="921"/>
        <v>1.1417991050763771E-2</v>
      </c>
      <c r="AO1580" s="2">
        <f t="shared" si="922"/>
        <v>1.1572288227125443E-3</v>
      </c>
      <c r="AP1580" s="2">
        <f t="shared" si="923"/>
        <v>1.4658231754358896E-3</v>
      </c>
      <c r="AR1580" t="str">
        <f t="shared" si="924"/>
        <v>Washington</v>
      </c>
      <c r="AS1580" t="s">
        <v>2491</v>
      </c>
      <c r="AT1580" s="184">
        <v>6</v>
      </c>
      <c r="AV1580" s="97">
        <v>39</v>
      </c>
      <c r="AW1580" s="99">
        <v>167</v>
      </c>
      <c r="AX1580" s="105">
        <f t="shared" si="925"/>
        <v>39167</v>
      </c>
      <c r="AZ1580" s="7" t="s">
        <v>2951</v>
      </c>
      <c r="BA1580" t="s">
        <v>3184</v>
      </c>
    </row>
    <row r="1581" spans="1:53" hidden="1" outlineLevel="1">
      <c r="A1581" t="s">
        <v>2146</v>
      </c>
      <c r="B1581" t="s">
        <v>2491</v>
      </c>
      <c r="C1581" s="1">
        <f t="shared" si="911"/>
        <v>21676</v>
      </c>
      <c r="D1581" s="7">
        <f>IF(R1581&gt;0,RANK(R1581,(R1581:T1581,U1581:AI1581)),0)</f>
        <v>1</v>
      </c>
      <c r="E1581" s="7">
        <f>IF(S1581&gt;0,RANK(S1581,(R1581:T1581,U1581:AI1581)),0)</f>
        <v>6</v>
      </c>
      <c r="F1581" s="7">
        <f>IF(T1581&gt;0,RANK(T1581,(R1581:T1581,U1581:AI1581)),0)</f>
        <v>4</v>
      </c>
      <c r="G1581" s="7">
        <f>IF(U1581&gt;0,RANK(U1581,(R1581:T1581,U1581:AI1581)),0)</f>
        <v>3</v>
      </c>
      <c r="H1581" s="7">
        <f t="shared" si="912"/>
        <v>2</v>
      </c>
      <c r="I1581" s="49">
        <f t="shared" si="913"/>
        <v>4060</v>
      </c>
      <c r="J1581" s="177">
        <f t="shared" si="909"/>
        <v>0.18730393061450451</v>
      </c>
      <c r="K1581" s="2"/>
      <c r="L1581" s="2">
        <f t="shared" si="914"/>
        <v>0.49146521498431445</v>
      </c>
      <c r="M1581" s="2">
        <f t="shared" si="915"/>
        <v>3.3216460601587007E-3</v>
      </c>
      <c r="N1581" s="2">
        <f t="shared" si="916"/>
        <v>1.8222919357815094E-2</v>
      </c>
      <c r="O1581" s="2">
        <f t="shared" si="908"/>
        <v>0.16788152795718767</v>
      </c>
      <c r="P1581" s="2">
        <f t="shared" si="917"/>
        <v>0.30416128436980994</v>
      </c>
      <c r="Q1581" s="2">
        <f t="shared" si="910"/>
        <v>1.4947407270714197E-2</v>
      </c>
      <c r="R1581" s="1">
        <v>10653</v>
      </c>
      <c r="S1581" s="1">
        <v>72</v>
      </c>
      <c r="T1581" s="1">
        <v>395</v>
      </c>
      <c r="U1581" s="1">
        <v>3639</v>
      </c>
      <c r="V1581" s="1">
        <v>6593</v>
      </c>
      <c r="W1581" s="1">
        <v>187</v>
      </c>
      <c r="X1581" s="1">
        <v>21</v>
      </c>
      <c r="Y1581" s="1">
        <v>32</v>
      </c>
      <c r="AD1581" s="1">
        <v>64</v>
      </c>
      <c r="AF1581" s="1">
        <v>20</v>
      </c>
      <c r="AK1581" s="7">
        <f t="shared" si="918"/>
        <v>5</v>
      </c>
      <c r="AL1581" s="7">
        <f t="shared" si="919"/>
        <v>8</v>
      </c>
      <c r="AM1581" s="7">
        <f t="shared" si="920"/>
        <v>7</v>
      </c>
      <c r="AN1581" s="2">
        <f t="shared" si="921"/>
        <v>8.6270529618010707E-3</v>
      </c>
      <c r="AO1581" s="2">
        <f t="shared" si="922"/>
        <v>9.6881343421295445E-4</v>
      </c>
      <c r="AP1581" s="2">
        <f t="shared" si="923"/>
        <v>1.4762871378483115E-3</v>
      </c>
      <c r="AR1581" t="str">
        <f t="shared" si="924"/>
        <v>Wayne</v>
      </c>
      <c r="AS1581" t="s">
        <v>2491</v>
      </c>
      <c r="AT1581" s="184">
        <v>16</v>
      </c>
      <c r="AV1581" s="97">
        <v>39</v>
      </c>
      <c r="AW1581" s="99">
        <v>169</v>
      </c>
      <c r="AX1581" s="105">
        <f t="shared" si="925"/>
        <v>39169</v>
      </c>
      <c r="AZ1581" s="7" t="s">
        <v>2951</v>
      </c>
      <c r="BA1581" t="s">
        <v>3184</v>
      </c>
    </row>
    <row r="1582" spans="1:53" hidden="1" outlineLevel="1">
      <c r="A1582" t="s">
        <v>859</v>
      </c>
      <c r="B1582" t="s">
        <v>2491</v>
      </c>
      <c r="C1582" s="1">
        <f t="shared" si="911"/>
        <v>8706</v>
      </c>
      <c r="D1582" s="7">
        <f>IF(R1582&gt;0,RANK(R1582,(R1582:T1582,U1582:AI1582)),0)</f>
        <v>1</v>
      </c>
      <c r="E1582" s="7">
        <f>IF(S1582&gt;0,RANK(S1582,(R1582:T1582,U1582:AI1582)),0)</f>
        <v>7</v>
      </c>
      <c r="F1582" s="7">
        <f>IF(T1582&gt;0,RANK(T1582,(R1582:T1582,U1582:AI1582)),0)</f>
        <v>4</v>
      </c>
      <c r="G1582" s="7">
        <f>IF(U1582&gt;0,RANK(U1582,(R1582:T1582,U1582:AI1582)),0)</f>
        <v>3</v>
      </c>
      <c r="H1582" s="7">
        <f t="shared" si="912"/>
        <v>2</v>
      </c>
      <c r="I1582" s="49">
        <f t="shared" si="913"/>
        <v>1129</v>
      </c>
      <c r="J1582" s="177">
        <f t="shared" si="909"/>
        <v>0.12968067999081093</v>
      </c>
      <c r="K1582" s="2"/>
      <c r="L1582" s="2">
        <f t="shared" si="914"/>
        <v>0.45727084769124743</v>
      </c>
      <c r="M1582" s="2">
        <f t="shared" si="915"/>
        <v>5.1688490696071678E-3</v>
      </c>
      <c r="N1582" s="2">
        <f t="shared" si="916"/>
        <v>2.7452331725246956E-2</v>
      </c>
      <c r="O1582" s="2">
        <f t="shared" si="908"/>
        <v>0.15322765908568803</v>
      </c>
      <c r="P1582" s="2">
        <f t="shared" si="917"/>
        <v>0.32759016770043647</v>
      </c>
      <c r="Q1582" s="2">
        <f t="shared" si="910"/>
        <v>2.9290144727773915E-2</v>
      </c>
      <c r="R1582" s="1">
        <v>3981</v>
      </c>
      <c r="S1582" s="1">
        <v>45</v>
      </c>
      <c r="T1582" s="1">
        <v>239</v>
      </c>
      <c r="U1582" s="1">
        <v>1334</v>
      </c>
      <c r="V1582" s="1">
        <v>2852</v>
      </c>
      <c r="W1582" s="1">
        <v>138</v>
      </c>
      <c r="X1582" s="1">
        <v>21</v>
      </c>
      <c r="Y1582" s="1">
        <v>23</v>
      </c>
      <c r="AD1582" s="1">
        <v>65</v>
      </c>
      <c r="AF1582" s="1">
        <v>8</v>
      </c>
      <c r="AK1582" s="7">
        <f t="shared" si="918"/>
        <v>5</v>
      </c>
      <c r="AL1582" s="7">
        <f t="shared" si="919"/>
        <v>8</v>
      </c>
      <c r="AM1582" s="7">
        <f t="shared" si="920"/>
        <v>7</v>
      </c>
      <c r="AN1582" s="2">
        <f t="shared" si="921"/>
        <v>1.5851137146795313E-2</v>
      </c>
      <c r="AO1582" s="2">
        <f t="shared" si="922"/>
        <v>2.4121295658166781E-3</v>
      </c>
      <c r="AP1582" s="2">
        <f t="shared" si="923"/>
        <v>2.6418561911325522E-3</v>
      </c>
      <c r="AR1582" t="str">
        <f t="shared" si="924"/>
        <v>Williams</v>
      </c>
      <c r="AS1582" t="s">
        <v>2491</v>
      </c>
      <c r="AT1582" s="184">
        <v>5</v>
      </c>
      <c r="AV1582" s="97">
        <v>39</v>
      </c>
      <c r="AW1582" s="99">
        <v>171</v>
      </c>
      <c r="AX1582" s="105">
        <f t="shared" si="925"/>
        <v>39171</v>
      </c>
      <c r="AZ1582" s="7" t="s">
        <v>2951</v>
      </c>
      <c r="BA1582" t="s">
        <v>3184</v>
      </c>
    </row>
    <row r="1583" spans="1:53" hidden="1" outlineLevel="1">
      <c r="A1583" t="s">
        <v>3269</v>
      </c>
      <c r="B1583" t="s">
        <v>2491</v>
      </c>
      <c r="C1583" s="1">
        <f t="shared" si="911"/>
        <v>23084</v>
      </c>
      <c r="D1583" s="7">
        <f>IF(R1583&gt;0,RANK(R1583,(R1583:T1583,U1583:AI1583)),0)</f>
        <v>1</v>
      </c>
      <c r="E1583" s="7">
        <f>IF(S1583&gt;0,RANK(S1583,(R1583:T1583,U1583:AI1583)),0)</f>
        <v>6</v>
      </c>
      <c r="F1583" s="7">
        <f>IF(T1583&gt;0,RANK(T1583,(R1583:T1583,U1583:AI1583)),0)</f>
        <v>4</v>
      </c>
      <c r="G1583" s="7">
        <f>IF(U1583&gt;0,RANK(U1583,(R1583:T1583,U1583:AI1583)),0)</f>
        <v>3</v>
      </c>
      <c r="H1583" s="7">
        <f t="shared" si="912"/>
        <v>2</v>
      </c>
      <c r="I1583" s="49">
        <f t="shared" si="913"/>
        <v>4124</v>
      </c>
      <c r="J1583" s="177">
        <f t="shared" si="909"/>
        <v>0.17865188009010571</v>
      </c>
      <c r="K1583" s="2"/>
      <c r="L1583" s="2">
        <f t="shared" si="914"/>
        <v>0.48410154219372725</v>
      </c>
      <c r="M1583" s="2">
        <f t="shared" si="915"/>
        <v>3.2490036388840757E-3</v>
      </c>
      <c r="N1583" s="2">
        <f t="shared" si="916"/>
        <v>2.8807832264772137E-2</v>
      </c>
      <c r="O1583" s="2">
        <f t="shared" si="908"/>
        <v>0.16448622422457113</v>
      </c>
      <c r="P1583" s="2">
        <f t="shared" si="917"/>
        <v>0.30544966210362157</v>
      </c>
      <c r="Q1583" s="2">
        <f t="shared" si="910"/>
        <v>1.3905735574423872E-2</v>
      </c>
      <c r="R1583" s="1">
        <v>11175</v>
      </c>
      <c r="S1583" s="1">
        <v>75</v>
      </c>
      <c r="T1583" s="1">
        <v>665</v>
      </c>
      <c r="U1583" s="1">
        <v>3797</v>
      </c>
      <c r="V1583" s="1">
        <v>7051</v>
      </c>
      <c r="W1583" s="1">
        <v>195</v>
      </c>
      <c r="X1583" s="1">
        <v>27</v>
      </c>
      <c r="Y1583" s="1">
        <v>32</v>
      </c>
      <c r="AD1583" s="1">
        <v>51</v>
      </c>
      <c r="AF1583" s="1">
        <v>16</v>
      </c>
      <c r="AK1583" s="7">
        <f t="shared" si="918"/>
        <v>5</v>
      </c>
      <c r="AL1583" s="7">
        <f t="shared" si="919"/>
        <v>8</v>
      </c>
      <c r="AM1583" s="7">
        <f t="shared" si="920"/>
        <v>7</v>
      </c>
      <c r="AN1583" s="2">
        <f t="shared" si="921"/>
        <v>8.4474094610985963E-3</v>
      </c>
      <c r="AO1583" s="2">
        <f t="shared" si="922"/>
        <v>1.1696413099982672E-3</v>
      </c>
      <c r="AP1583" s="2">
        <f t="shared" si="923"/>
        <v>1.3862415525905389E-3</v>
      </c>
      <c r="AR1583" t="str">
        <f t="shared" si="924"/>
        <v>Wood</v>
      </c>
      <c r="AS1583" t="s">
        <v>2491</v>
      </c>
      <c r="AT1583" s="184">
        <v>5</v>
      </c>
      <c r="AV1583" s="97">
        <v>39</v>
      </c>
      <c r="AW1583" s="99">
        <v>173</v>
      </c>
      <c r="AX1583" s="105">
        <f t="shared" si="925"/>
        <v>39173</v>
      </c>
      <c r="AZ1583" s="7" t="s">
        <v>2951</v>
      </c>
      <c r="BA1583" t="s">
        <v>3184</v>
      </c>
    </row>
    <row r="1584" spans="1:53" hidden="1" outlineLevel="1">
      <c r="A1584" t="s">
        <v>2731</v>
      </c>
      <c r="B1584" t="s">
        <v>2491</v>
      </c>
      <c r="C1584" s="1">
        <f t="shared" si="911"/>
        <v>4636</v>
      </c>
      <c r="D1584" s="7">
        <f>IF(R1584&gt;0,RANK(R1584,(R1584:T1584,U1584:AI1584)),0)</f>
        <v>1</v>
      </c>
      <c r="E1584" s="7">
        <f>IF(S1584&gt;0,RANK(S1584,(R1584:T1584,U1584:AI1584)),0)</f>
        <v>6</v>
      </c>
      <c r="F1584" s="7">
        <f>IF(T1584&gt;0,RANK(T1584,(R1584:T1584,U1584:AI1584)),0)</f>
        <v>4</v>
      </c>
      <c r="G1584" s="7">
        <f>IF(U1584&gt;0,RANK(U1584,(R1584:T1584,U1584:AI1584)),0)</f>
        <v>3</v>
      </c>
      <c r="H1584" s="7">
        <f t="shared" si="912"/>
        <v>2</v>
      </c>
      <c r="I1584" s="49">
        <f t="shared" si="913"/>
        <v>174</v>
      </c>
      <c r="J1584" s="177">
        <f t="shared" si="909"/>
        <v>3.7532355478861086E-2</v>
      </c>
      <c r="K1584" s="2"/>
      <c r="L1584" s="2">
        <f t="shared" si="914"/>
        <v>0.41328731665228646</v>
      </c>
      <c r="M1584" s="2">
        <f t="shared" si="915"/>
        <v>4.3140638481449526E-3</v>
      </c>
      <c r="N1584" s="2">
        <f t="shared" si="916"/>
        <v>2.3511647972389992E-2</v>
      </c>
      <c r="O1584" s="2">
        <f t="shared" si="908"/>
        <v>0.16932700603968939</v>
      </c>
      <c r="P1584" s="2">
        <f t="shared" si="917"/>
        <v>0.37575496117342538</v>
      </c>
      <c r="Q1584" s="2">
        <f t="shared" si="910"/>
        <v>1.3805004314063785E-2</v>
      </c>
      <c r="R1584" s="1">
        <v>1916</v>
      </c>
      <c r="S1584" s="1">
        <v>20</v>
      </c>
      <c r="T1584" s="1">
        <v>109</v>
      </c>
      <c r="U1584" s="1">
        <v>785</v>
      </c>
      <c r="V1584" s="1">
        <v>1742</v>
      </c>
      <c r="W1584" s="1">
        <v>37</v>
      </c>
      <c r="X1584" s="1">
        <v>6</v>
      </c>
      <c r="Y1584" s="1">
        <v>4</v>
      </c>
      <c r="AD1584" s="1">
        <v>15</v>
      </c>
      <c r="AF1584" s="1">
        <v>2</v>
      </c>
      <c r="AK1584" s="7">
        <f t="shared" si="918"/>
        <v>5</v>
      </c>
      <c r="AL1584" s="7">
        <f t="shared" si="919"/>
        <v>7</v>
      </c>
      <c r="AM1584" s="7">
        <f t="shared" si="920"/>
        <v>8</v>
      </c>
      <c r="AN1584" s="2">
        <f t="shared" si="921"/>
        <v>7.9810181190681628E-3</v>
      </c>
      <c r="AO1584" s="2">
        <f t="shared" si="922"/>
        <v>1.2942191544434857E-3</v>
      </c>
      <c r="AP1584" s="2">
        <f t="shared" si="923"/>
        <v>8.6281276962899055E-4</v>
      </c>
      <c r="AR1584" t="str">
        <f t="shared" si="924"/>
        <v>Wyandot</v>
      </c>
      <c r="AS1584" t="s">
        <v>2491</v>
      </c>
      <c r="AT1584" s="184">
        <v>5</v>
      </c>
      <c r="AV1584" s="97">
        <v>39</v>
      </c>
      <c r="AW1584" s="99">
        <v>175</v>
      </c>
      <c r="AX1584" s="105">
        <f t="shared" si="925"/>
        <v>39175</v>
      </c>
      <c r="AZ1584" s="7" t="s">
        <v>2951</v>
      </c>
      <c r="BA1584" t="s">
        <v>3184</v>
      </c>
    </row>
    <row r="1585" spans="1:53" collapsed="1">
      <c r="A1585" t="s">
        <v>725</v>
      </c>
      <c r="B1585" t="s">
        <v>1105</v>
      </c>
      <c r="C1585" s="1">
        <f t="shared" si="911"/>
        <v>1988960</v>
      </c>
      <c r="D1585" s="7">
        <f>IF(R1585&gt;0,RANK(R1585,(R1585:T1585,U1585:AI1585)),0)</f>
        <v>1</v>
      </c>
      <c r="E1585" s="7">
        <f>IF(S1585&gt;0,RANK(S1585,(R1585:T1585,U1585:AI1585)),0)</f>
        <v>6</v>
      </c>
      <c r="F1585" s="7">
        <f>IF(T1585&gt;0,RANK(T1585,(R1585:T1585,U1585:AI1585)),0)</f>
        <v>4</v>
      </c>
      <c r="G1585" s="7">
        <f>IF(U1585&gt;0,RANK(U1585,(R1585:T1585,U1585:AI1585)),0)</f>
        <v>3</v>
      </c>
      <c r="H1585" s="7">
        <f t="shared" si="912"/>
        <v>2</v>
      </c>
      <c r="I1585" s="49">
        <f t="shared" si="913"/>
        <v>220482</v>
      </c>
      <c r="J1585" s="177">
        <f t="shared" si="909"/>
        <v>0.11085290805244952</v>
      </c>
      <c r="K1585" s="2"/>
      <c r="L1585" s="2">
        <f t="shared" si="914"/>
        <v>0.46953483227415332</v>
      </c>
      <c r="M1585" s="2">
        <f t="shared" si="915"/>
        <v>2.713981176092028E-3</v>
      </c>
      <c r="N1585" s="2">
        <f t="shared" si="916"/>
        <v>2.3367991312042473E-2</v>
      </c>
      <c r="O1585" s="2">
        <f t="shared" si="908"/>
        <v>0.13305446062263696</v>
      </c>
      <c r="P1585" s="2">
        <f t="shared" si="917"/>
        <v>0.35868192422170381</v>
      </c>
      <c r="Q1585" s="2">
        <f t="shared" si="910"/>
        <v>1.264681039337151E-2</v>
      </c>
      <c r="R1585" s="1">
        <f t="shared" ref="R1585:Y1585" si="926">SUM(R1497:R1584)</f>
        <v>933886</v>
      </c>
      <c r="S1585" s="1">
        <f t="shared" si="926"/>
        <v>5398</v>
      </c>
      <c r="T1585" s="1">
        <f t="shared" si="926"/>
        <v>46478</v>
      </c>
      <c r="U1585" s="1">
        <f t="shared" si="926"/>
        <v>264640</v>
      </c>
      <c r="V1585" s="1">
        <f t="shared" si="926"/>
        <v>713404</v>
      </c>
      <c r="W1585" s="1">
        <f t="shared" si="926"/>
        <v>14351</v>
      </c>
      <c r="X1585" s="1">
        <f t="shared" si="926"/>
        <v>2112</v>
      </c>
      <c r="Y1585" s="1">
        <f t="shared" si="926"/>
        <v>2430</v>
      </c>
      <c r="AD1585" s="1">
        <f>SUM(AD1497:AD1584)</f>
        <v>4941</v>
      </c>
      <c r="AF1585" s="1">
        <f>SUM(AF1497:AF1584)</f>
        <v>1320</v>
      </c>
      <c r="AK1585" s="7">
        <f t="shared" si="918"/>
        <v>5</v>
      </c>
      <c r="AL1585" s="7">
        <f t="shared" si="919"/>
        <v>8</v>
      </c>
      <c r="AM1585" s="7">
        <f t="shared" si="920"/>
        <v>7</v>
      </c>
      <c r="AN1585" s="2">
        <f t="shared" si="921"/>
        <v>7.2153286139489984E-3</v>
      </c>
      <c r="AO1585" s="2">
        <f t="shared" si="922"/>
        <v>1.0618614753438982E-3</v>
      </c>
      <c r="AP1585" s="2">
        <f t="shared" si="923"/>
        <v>1.2217440270292012E-3</v>
      </c>
      <c r="AR1585" t="str">
        <f t="shared" si="924"/>
        <v>Ohio</v>
      </c>
      <c r="AS1585" t="s">
        <v>1105</v>
      </c>
      <c r="AT1585" s="184"/>
      <c r="AV1585" s="97">
        <v>39</v>
      </c>
      <c r="AW1585" s="99"/>
      <c r="AX1585" s="97">
        <v>39</v>
      </c>
      <c r="AZ1585" s="7" t="s">
        <v>1619</v>
      </c>
      <c r="BA1585" t="s">
        <v>3184</v>
      </c>
    </row>
    <row r="1586" spans="1:53">
      <c r="C1586" s="1"/>
      <c r="E1586" s="7"/>
      <c r="F1586" s="7"/>
      <c r="G1586" s="7"/>
      <c r="H1586" s="7"/>
      <c r="I1586" s="49"/>
      <c r="J1586" s="177"/>
      <c r="K1586" s="2"/>
      <c r="AG1586"/>
      <c r="AH1586"/>
      <c r="AK1586" s="7"/>
      <c r="AL1586" s="7"/>
      <c r="AM1586" s="7"/>
      <c r="AT1586" s="184"/>
      <c r="AV1586" s="97"/>
      <c r="AW1586" s="99"/>
    </row>
    <row r="1587" spans="1:53" s="1" customFormat="1" hidden="1" outlineLevel="1">
      <c r="A1587" t="s">
        <v>834</v>
      </c>
      <c r="B1587" t="s">
        <v>1843</v>
      </c>
      <c r="C1587" s="1">
        <f t="shared" ref="C1587:C1618" si="927">SUM(R1587:AI1587)</f>
        <v>1555</v>
      </c>
      <c r="D1587" s="7">
        <f>IF(R1587&gt;0,RANK(R1587,(R1587:T1587,U1587:AI1587)),0)</f>
        <v>5</v>
      </c>
      <c r="E1587" s="7">
        <f>IF(S1587&gt;0,RANK(S1587,(R1587:T1587,U1587:AI1587)),0)</f>
        <v>7</v>
      </c>
      <c r="F1587" s="7">
        <f>IF(T1587&gt;0,RANK(T1587,(R1587:T1587,U1587:AI1587)),0)</f>
        <v>3</v>
      </c>
      <c r="G1587" s="7">
        <f>IF(U1587&gt;0,RANK(U1587,(R1587:T1587,U1587:AI1587)),0)</f>
        <v>1</v>
      </c>
      <c r="H1587" s="7">
        <f t="shared" ref="H1587:H1618" si="928">IF(V1587&gt;0,RANK(V1587,(R1587:AB1587)),0)</f>
        <v>2</v>
      </c>
      <c r="I1587" s="49">
        <f t="shared" ref="I1587:I1618" si="929">MAX(R1587:AA1587)-LARGE(R1587:AA1587,2)</f>
        <v>23</v>
      </c>
      <c r="J1587" s="177">
        <f t="shared" si="909"/>
        <v>1.4790996784565916E-2</v>
      </c>
      <c r="K1587" s="2"/>
      <c r="L1587" s="2">
        <f t="shared" ref="L1587:L1618" si="930">IF($C1587=0,"-",R1587/$C1587)</f>
        <v>1.414790996784566E-2</v>
      </c>
      <c r="M1587" s="2">
        <f t="shared" ref="M1587:M1618" si="931">IF($C1587=0,"-",S1587/$C1587)</f>
        <v>3.8585209003215433E-3</v>
      </c>
      <c r="N1587" s="2">
        <f t="shared" ref="N1587:N1618" si="932">IF($C1587=0,"-",T1587/$C1587)</f>
        <v>0.24758842443729903</v>
      </c>
      <c r="O1587" s="2">
        <f t="shared" si="908"/>
        <v>0.33183279742765276</v>
      </c>
      <c r="P1587" s="2">
        <f t="shared" ref="P1587:P1618" si="933">IF($C1587=0,"-",V1587/$C1587)</f>
        <v>0.31704180064308679</v>
      </c>
      <c r="Q1587" s="2">
        <f t="shared" si="910"/>
        <v>8.5530546623794224E-2</v>
      </c>
      <c r="R1587" s="1">
        <v>22</v>
      </c>
      <c r="S1587" s="1">
        <v>6</v>
      </c>
      <c r="T1587" s="1">
        <v>385</v>
      </c>
      <c r="U1587" s="1">
        <v>516</v>
      </c>
      <c r="V1587" s="1">
        <v>493</v>
      </c>
      <c r="W1587" s="1">
        <v>112</v>
      </c>
      <c r="X1587" s="1">
        <v>1</v>
      </c>
      <c r="Y1587" s="1">
        <v>4</v>
      </c>
      <c r="Z1587" s="1">
        <v>4</v>
      </c>
      <c r="AD1587" s="1">
        <v>10</v>
      </c>
      <c r="AF1587" s="1">
        <v>1</v>
      </c>
      <c r="AG1587" s="1">
        <v>1</v>
      </c>
      <c r="AK1587" s="7">
        <f t="shared" ref="AK1587:AK1618" si="934">IF(W1587&gt;0,RANK(W1587,(R1587:AB1587)),0)</f>
        <v>4</v>
      </c>
      <c r="AL1587" s="7">
        <f t="shared" ref="AL1587:AL1618" si="935">IF(X1587&gt;0,RANK(X1587,(R1587:AB1587)),0)</f>
        <v>9</v>
      </c>
      <c r="AM1587" s="7">
        <f t="shared" ref="AM1587:AM1618" si="936">IF(Y1587&gt;0,RANK(Y1587,(R1587:AB1587)),0)</f>
        <v>7</v>
      </c>
      <c r="AN1587" s="2">
        <f t="shared" ref="AN1587:AN1618" si="937">IF($C1587=0,"-",W1587/$C1587)</f>
        <v>7.2025723472668807E-2</v>
      </c>
      <c r="AO1587" s="2">
        <f t="shared" ref="AO1587:AO1618" si="938">IF($C1587=0,"-",X1587/$C1587)</f>
        <v>6.4308681672025725E-4</v>
      </c>
      <c r="AP1587" s="2">
        <f t="shared" ref="AP1587:AP1618" si="939">IF($C1587=0,"-",Y1587/$C1587)</f>
        <v>2.572347266881029E-3</v>
      </c>
      <c r="AQ1587" s="2"/>
      <c r="AR1587" t="str">
        <f t="shared" ref="AR1587:AR1618" si="940">A1587</f>
        <v>Adair</v>
      </c>
      <c r="AS1587" t="s">
        <v>1843</v>
      </c>
      <c r="AT1587" s="184">
        <v>2</v>
      </c>
      <c r="AV1587" s="97">
        <v>40</v>
      </c>
      <c r="AW1587" s="99">
        <v>1</v>
      </c>
      <c r="AX1587" s="105">
        <f t="shared" ref="AX1587:AX1618" si="941">AV1587*1000+AW1587</f>
        <v>40001</v>
      </c>
      <c r="AZ1587" s="7" t="s">
        <v>2951</v>
      </c>
      <c r="BA1587" t="s">
        <v>3184</v>
      </c>
    </row>
    <row r="1588" spans="1:53" s="1" customFormat="1" hidden="1" outlineLevel="1">
      <c r="A1588" t="s">
        <v>2286</v>
      </c>
      <c r="B1588" t="s">
        <v>1843</v>
      </c>
      <c r="C1588" s="1">
        <f t="shared" si="927"/>
        <v>1145</v>
      </c>
      <c r="D1588" s="7">
        <f>IF(R1588&gt;0,RANK(R1588,(R1588:T1588,U1588:AI1588)),0)</f>
        <v>5</v>
      </c>
      <c r="E1588" s="7">
        <f>IF(S1588&gt;0,RANK(S1588,(R1588:T1588,U1588:AI1588)),0)</f>
        <v>7</v>
      </c>
      <c r="F1588" s="7">
        <f>IF(T1588&gt;0,RANK(T1588,(R1588:T1588,U1588:AI1588)),0)</f>
        <v>3</v>
      </c>
      <c r="G1588" s="7">
        <f>IF(U1588&gt;0,RANK(U1588,(R1588:T1588,U1588:AI1588)),0)</f>
        <v>1</v>
      </c>
      <c r="H1588" s="7">
        <f t="shared" si="928"/>
        <v>2</v>
      </c>
      <c r="I1588" s="49">
        <f t="shared" si="929"/>
        <v>84</v>
      </c>
      <c r="J1588" s="177">
        <f t="shared" si="909"/>
        <v>7.3362445414847155E-2</v>
      </c>
      <c r="K1588" s="2"/>
      <c r="L1588" s="2">
        <f t="shared" si="930"/>
        <v>1.5720524017467249E-2</v>
      </c>
      <c r="M1588" s="2">
        <f t="shared" si="931"/>
        <v>6.9868995633187774E-3</v>
      </c>
      <c r="N1588" s="2">
        <f t="shared" si="932"/>
        <v>0.23930131004366811</v>
      </c>
      <c r="O1588" s="2">
        <f t="shared" si="908"/>
        <v>0.36768558951965064</v>
      </c>
      <c r="P1588" s="2">
        <f t="shared" si="933"/>
        <v>0.29432314410480348</v>
      </c>
      <c r="Q1588" s="2">
        <f t="shared" si="910"/>
        <v>7.5982532751091791E-2</v>
      </c>
      <c r="R1588" s="1">
        <v>18</v>
      </c>
      <c r="S1588" s="1">
        <v>8</v>
      </c>
      <c r="T1588" s="1">
        <v>274</v>
      </c>
      <c r="U1588" s="1">
        <v>421</v>
      </c>
      <c r="V1588" s="1">
        <v>337</v>
      </c>
      <c r="W1588" s="1">
        <v>67</v>
      </c>
      <c r="X1588" s="1">
        <v>2</v>
      </c>
      <c r="Y1588" s="1">
        <v>4</v>
      </c>
      <c r="Z1588" s="1">
        <v>5</v>
      </c>
      <c r="AD1588" s="1">
        <v>9</v>
      </c>
      <c r="AF1588" s="1">
        <v>0</v>
      </c>
      <c r="AG1588" s="1">
        <v>0</v>
      </c>
      <c r="AK1588" s="7">
        <f t="shared" si="934"/>
        <v>4</v>
      </c>
      <c r="AL1588" s="7">
        <f t="shared" si="935"/>
        <v>9</v>
      </c>
      <c r="AM1588" s="7">
        <f t="shared" si="936"/>
        <v>8</v>
      </c>
      <c r="AN1588" s="2">
        <f t="shared" si="937"/>
        <v>5.8515283842794759E-2</v>
      </c>
      <c r="AO1588" s="2">
        <f t="shared" si="938"/>
        <v>1.7467248908296944E-3</v>
      </c>
      <c r="AP1588" s="2">
        <f t="shared" si="939"/>
        <v>3.4934497816593887E-3</v>
      </c>
      <c r="AQ1588" s="2"/>
      <c r="AR1588" t="str">
        <f t="shared" si="940"/>
        <v>Alfalfa</v>
      </c>
      <c r="AS1588" t="s">
        <v>1843</v>
      </c>
      <c r="AT1588" s="184">
        <v>3</v>
      </c>
      <c r="AV1588" s="97">
        <v>40</v>
      </c>
      <c r="AW1588" s="99">
        <v>3</v>
      </c>
      <c r="AX1588" s="105">
        <f t="shared" si="941"/>
        <v>40003</v>
      </c>
      <c r="AZ1588" s="7" t="s">
        <v>2951</v>
      </c>
      <c r="BA1588" t="s">
        <v>3184</v>
      </c>
    </row>
    <row r="1589" spans="1:53" s="1" customFormat="1" hidden="1" outlineLevel="1">
      <c r="A1589" t="s">
        <v>1341</v>
      </c>
      <c r="B1589" t="s">
        <v>1843</v>
      </c>
      <c r="C1589" s="1">
        <f t="shared" si="927"/>
        <v>744</v>
      </c>
      <c r="D1589" s="7">
        <f>IF(R1589&gt;0,RANK(R1589,(R1589:T1589,U1589:AI1589)),0)</f>
        <v>5</v>
      </c>
      <c r="E1589" s="7">
        <f>IF(S1589&gt;0,RANK(S1589,(R1589:T1589,U1589:AI1589)),0)</f>
        <v>7</v>
      </c>
      <c r="F1589" s="7">
        <f>IF(T1589&gt;0,RANK(T1589,(R1589:T1589,U1589:AI1589)),0)</f>
        <v>3</v>
      </c>
      <c r="G1589" s="7">
        <f>IF(U1589&gt;0,RANK(U1589,(R1589:T1589,U1589:AI1589)),0)</f>
        <v>2</v>
      </c>
      <c r="H1589" s="7">
        <f t="shared" si="928"/>
        <v>1</v>
      </c>
      <c r="I1589" s="49">
        <f t="shared" si="929"/>
        <v>9</v>
      </c>
      <c r="J1589" s="177">
        <f t="shared" si="909"/>
        <v>1.2096774193548387E-2</v>
      </c>
      <c r="K1589" s="2"/>
      <c r="L1589" s="2">
        <f t="shared" si="930"/>
        <v>2.4193548387096774E-2</v>
      </c>
      <c r="M1589" s="2">
        <f t="shared" si="931"/>
        <v>2.6881720430107529E-3</v>
      </c>
      <c r="N1589" s="2">
        <f t="shared" si="932"/>
        <v>0.13978494623655913</v>
      </c>
      <c r="O1589" s="2">
        <f t="shared" si="908"/>
        <v>0.36155913978494625</v>
      </c>
      <c r="P1589" s="2">
        <f t="shared" si="933"/>
        <v>0.37365591397849462</v>
      </c>
      <c r="Q1589" s="2">
        <f t="shared" si="910"/>
        <v>9.8118279569892497E-2</v>
      </c>
      <c r="R1589" s="1">
        <v>18</v>
      </c>
      <c r="S1589" s="1">
        <v>2</v>
      </c>
      <c r="T1589" s="1">
        <v>104</v>
      </c>
      <c r="U1589" s="1">
        <v>269</v>
      </c>
      <c r="V1589" s="1">
        <v>278</v>
      </c>
      <c r="W1589" s="1">
        <v>62</v>
      </c>
      <c r="X1589" s="1">
        <v>0</v>
      </c>
      <c r="Y1589" s="1">
        <v>1</v>
      </c>
      <c r="Z1589" s="1">
        <v>1</v>
      </c>
      <c r="AD1589" s="1">
        <v>9</v>
      </c>
      <c r="AF1589" s="1">
        <v>0</v>
      </c>
      <c r="AG1589" s="1">
        <v>0</v>
      </c>
      <c r="AK1589" s="7">
        <f t="shared" si="934"/>
        <v>4</v>
      </c>
      <c r="AL1589" s="7">
        <f t="shared" si="935"/>
        <v>0</v>
      </c>
      <c r="AM1589" s="7">
        <f t="shared" si="936"/>
        <v>7</v>
      </c>
      <c r="AN1589" s="2">
        <f t="shared" si="937"/>
        <v>8.3333333333333329E-2</v>
      </c>
      <c r="AO1589" s="2">
        <f t="shared" si="938"/>
        <v>0</v>
      </c>
      <c r="AP1589" s="2">
        <f t="shared" si="939"/>
        <v>1.3440860215053765E-3</v>
      </c>
      <c r="AQ1589" s="2"/>
      <c r="AR1589" t="str">
        <f t="shared" si="940"/>
        <v>Atoka</v>
      </c>
      <c r="AS1589" t="s">
        <v>1843</v>
      </c>
      <c r="AT1589" s="184">
        <v>2</v>
      </c>
      <c r="AV1589" s="97">
        <v>40</v>
      </c>
      <c r="AW1589" s="99">
        <v>5</v>
      </c>
      <c r="AX1589" s="105">
        <f t="shared" si="941"/>
        <v>40005</v>
      </c>
      <c r="AZ1589" s="7" t="s">
        <v>2951</v>
      </c>
      <c r="BA1589" t="s">
        <v>3184</v>
      </c>
    </row>
    <row r="1590" spans="1:53" s="1" customFormat="1" hidden="1" outlineLevel="1">
      <c r="A1590" t="s">
        <v>1808</v>
      </c>
      <c r="B1590" t="s">
        <v>1843</v>
      </c>
      <c r="C1590" s="1">
        <f t="shared" si="927"/>
        <v>1161</v>
      </c>
      <c r="D1590" s="7">
        <f>IF(R1590&gt;0,RANK(R1590,(R1590:T1590,U1590:AI1590)),0)</f>
        <v>5</v>
      </c>
      <c r="E1590" s="7">
        <f>IF(S1590&gt;0,RANK(S1590,(R1590:T1590,U1590:AI1590)),0)</f>
        <v>7</v>
      </c>
      <c r="F1590" s="7">
        <f>IF(T1590&gt;0,RANK(T1590,(R1590:T1590,U1590:AI1590)),0)</f>
        <v>3</v>
      </c>
      <c r="G1590" s="7">
        <f>IF(U1590&gt;0,RANK(U1590,(R1590:T1590,U1590:AI1590)),0)</f>
        <v>1</v>
      </c>
      <c r="H1590" s="7">
        <f t="shared" si="928"/>
        <v>2</v>
      </c>
      <c r="I1590" s="49">
        <f t="shared" si="929"/>
        <v>272</v>
      </c>
      <c r="J1590" s="177">
        <f t="shared" si="909"/>
        <v>0.23428079242032732</v>
      </c>
      <c r="K1590" s="2"/>
      <c r="L1590" s="2">
        <f t="shared" si="930"/>
        <v>1.9810508182601206E-2</v>
      </c>
      <c r="M1590" s="2">
        <f t="shared" si="931"/>
        <v>6.8906115417743325E-3</v>
      </c>
      <c r="N1590" s="2">
        <f t="shared" si="932"/>
        <v>0.13178294573643412</v>
      </c>
      <c r="O1590" s="2">
        <f t="shared" si="908"/>
        <v>0.47975882859603791</v>
      </c>
      <c r="P1590" s="2">
        <f t="shared" si="933"/>
        <v>0.2454780361757106</v>
      </c>
      <c r="Q1590" s="2">
        <f t="shared" si="910"/>
        <v>0.11627906976744187</v>
      </c>
      <c r="R1590" s="1">
        <v>23</v>
      </c>
      <c r="S1590" s="1">
        <v>8</v>
      </c>
      <c r="T1590" s="1">
        <v>153</v>
      </c>
      <c r="U1590" s="1">
        <v>557</v>
      </c>
      <c r="V1590" s="1">
        <v>285</v>
      </c>
      <c r="W1590" s="1">
        <v>109</v>
      </c>
      <c r="X1590" s="1">
        <v>1</v>
      </c>
      <c r="Y1590" s="1">
        <v>4</v>
      </c>
      <c r="Z1590" s="1">
        <v>6</v>
      </c>
      <c r="AD1590" s="1">
        <v>13</v>
      </c>
      <c r="AF1590" s="1">
        <v>0</v>
      </c>
      <c r="AG1590" s="1">
        <v>2</v>
      </c>
      <c r="AK1590" s="7">
        <f t="shared" si="934"/>
        <v>4</v>
      </c>
      <c r="AL1590" s="7">
        <f t="shared" si="935"/>
        <v>9</v>
      </c>
      <c r="AM1590" s="7">
        <f t="shared" si="936"/>
        <v>8</v>
      </c>
      <c r="AN1590" s="2">
        <f t="shared" si="937"/>
        <v>9.3884582256675286E-2</v>
      </c>
      <c r="AO1590" s="2">
        <f t="shared" si="938"/>
        <v>8.6132644272179156E-4</v>
      </c>
      <c r="AP1590" s="2">
        <f t="shared" si="939"/>
        <v>3.4453057708871662E-3</v>
      </c>
      <c r="AQ1590" s="2"/>
      <c r="AR1590" t="str">
        <f t="shared" si="940"/>
        <v>Beaver</v>
      </c>
      <c r="AS1590" t="s">
        <v>1843</v>
      </c>
      <c r="AT1590" s="184">
        <v>3</v>
      </c>
      <c r="AV1590" s="97">
        <v>40</v>
      </c>
      <c r="AW1590" s="99">
        <v>7</v>
      </c>
      <c r="AX1590" s="105">
        <f t="shared" si="941"/>
        <v>40007</v>
      </c>
      <c r="AZ1590" s="7" t="s">
        <v>2951</v>
      </c>
      <c r="BA1590" t="s">
        <v>3184</v>
      </c>
    </row>
    <row r="1591" spans="1:53" s="1" customFormat="1" hidden="1" outlineLevel="1">
      <c r="A1591" t="s">
        <v>743</v>
      </c>
      <c r="B1591" t="s">
        <v>1843</v>
      </c>
      <c r="C1591" s="1">
        <f t="shared" si="927"/>
        <v>2185</v>
      </c>
      <c r="D1591" s="7">
        <f>IF(R1591&gt;0,RANK(R1591,(R1591:T1591,U1591:AI1591)),0)</f>
        <v>5</v>
      </c>
      <c r="E1591" s="7">
        <f>IF(S1591&gt;0,RANK(S1591,(R1591:T1591,U1591:AI1591)),0)</f>
        <v>6</v>
      </c>
      <c r="F1591" s="7">
        <f>IF(T1591&gt;0,RANK(T1591,(R1591:T1591,U1591:AI1591)),0)</f>
        <v>3</v>
      </c>
      <c r="G1591" s="7">
        <f>IF(U1591&gt;0,RANK(U1591,(R1591:T1591,U1591:AI1591)),0)</f>
        <v>1</v>
      </c>
      <c r="H1591" s="7">
        <f t="shared" si="928"/>
        <v>2</v>
      </c>
      <c r="I1591" s="49">
        <f t="shared" si="929"/>
        <v>235</v>
      </c>
      <c r="J1591" s="177">
        <f t="shared" si="909"/>
        <v>0.10755148741418764</v>
      </c>
      <c r="K1591" s="2"/>
      <c r="L1591" s="2">
        <f t="shared" si="930"/>
        <v>2.6086956521739129E-2</v>
      </c>
      <c r="M1591" s="2">
        <f t="shared" si="931"/>
        <v>3.6613272311212816E-3</v>
      </c>
      <c r="N1591" s="2">
        <f t="shared" si="932"/>
        <v>0.18764302059496568</v>
      </c>
      <c r="O1591" s="2">
        <f t="shared" si="908"/>
        <v>0.41235697940503435</v>
      </c>
      <c r="P1591" s="2">
        <f t="shared" si="933"/>
        <v>0.30480549199084667</v>
      </c>
      <c r="Q1591" s="2">
        <f t="shared" si="910"/>
        <v>6.5446224256292818E-2</v>
      </c>
      <c r="R1591" s="1">
        <v>57</v>
      </c>
      <c r="S1591" s="1">
        <v>8</v>
      </c>
      <c r="T1591" s="1">
        <v>410</v>
      </c>
      <c r="U1591" s="1">
        <v>901</v>
      </c>
      <c r="V1591" s="1">
        <v>666</v>
      </c>
      <c r="W1591" s="1">
        <v>127</v>
      </c>
      <c r="X1591" s="1">
        <v>3</v>
      </c>
      <c r="Y1591" s="1">
        <v>1</v>
      </c>
      <c r="Z1591" s="1">
        <v>7</v>
      </c>
      <c r="AD1591" s="1">
        <v>5</v>
      </c>
      <c r="AF1591" s="1">
        <v>0</v>
      </c>
      <c r="AG1591" s="1">
        <v>0</v>
      </c>
      <c r="AK1591" s="7">
        <f t="shared" si="934"/>
        <v>4</v>
      </c>
      <c r="AL1591" s="7">
        <f t="shared" si="935"/>
        <v>8</v>
      </c>
      <c r="AM1591" s="7">
        <f t="shared" si="936"/>
        <v>9</v>
      </c>
      <c r="AN1591" s="2">
        <f t="shared" si="937"/>
        <v>5.8123569794050346E-2</v>
      </c>
      <c r="AO1591" s="2">
        <f t="shared" si="938"/>
        <v>1.3729977116704805E-3</v>
      </c>
      <c r="AP1591" s="2">
        <f t="shared" si="939"/>
        <v>4.5766590389016021E-4</v>
      </c>
      <c r="AQ1591" s="2"/>
      <c r="AR1591" t="str">
        <f t="shared" si="940"/>
        <v>Beckham</v>
      </c>
      <c r="AS1591" t="s">
        <v>1843</v>
      </c>
      <c r="AT1591" s="184">
        <v>3</v>
      </c>
      <c r="AV1591" s="97">
        <v>40</v>
      </c>
      <c r="AW1591" s="99">
        <v>9</v>
      </c>
      <c r="AX1591" s="105">
        <f t="shared" si="941"/>
        <v>40009</v>
      </c>
      <c r="AZ1591" s="7" t="s">
        <v>2951</v>
      </c>
      <c r="BA1591" t="s">
        <v>3184</v>
      </c>
    </row>
    <row r="1592" spans="1:53" s="1" customFormat="1" hidden="1" outlineLevel="1">
      <c r="A1592" t="s">
        <v>546</v>
      </c>
      <c r="B1592" t="s">
        <v>1843</v>
      </c>
      <c r="C1592" s="1">
        <f t="shared" si="927"/>
        <v>1448</v>
      </c>
      <c r="D1592" s="7">
        <f>IF(R1592&gt;0,RANK(R1592,(R1592:T1592,U1592:AI1592)),0)</f>
        <v>5</v>
      </c>
      <c r="E1592" s="7">
        <f>IF(S1592&gt;0,RANK(S1592,(R1592:T1592,U1592:AI1592)),0)</f>
        <v>6</v>
      </c>
      <c r="F1592" s="7">
        <f>IF(T1592&gt;0,RANK(T1592,(R1592:T1592,U1592:AI1592)),0)</f>
        <v>3</v>
      </c>
      <c r="G1592" s="7">
        <f>IF(U1592&gt;0,RANK(U1592,(R1592:T1592,U1592:AI1592)),0)</f>
        <v>1</v>
      </c>
      <c r="H1592" s="7">
        <f t="shared" si="928"/>
        <v>2</v>
      </c>
      <c r="I1592" s="49">
        <f t="shared" si="929"/>
        <v>81</v>
      </c>
      <c r="J1592" s="177">
        <f t="shared" si="909"/>
        <v>5.5939226519337019E-2</v>
      </c>
      <c r="K1592" s="2"/>
      <c r="L1592" s="2">
        <f t="shared" si="930"/>
        <v>2.0027624309392266E-2</v>
      </c>
      <c r="M1592" s="2">
        <f t="shared" si="931"/>
        <v>8.9779005524861875E-3</v>
      </c>
      <c r="N1592" s="2">
        <f t="shared" si="932"/>
        <v>0.2085635359116022</v>
      </c>
      <c r="O1592" s="2">
        <f t="shared" si="908"/>
        <v>0.36809392265193369</v>
      </c>
      <c r="P1592" s="2">
        <f t="shared" si="933"/>
        <v>0.31215469613259667</v>
      </c>
      <c r="Q1592" s="2">
        <f t="shared" si="910"/>
        <v>8.2182320441989032E-2</v>
      </c>
      <c r="R1592" s="1">
        <v>29</v>
      </c>
      <c r="S1592" s="1">
        <v>13</v>
      </c>
      <c r="T1592" s="1">
        <v>302</v>
      </c>
      <c r="U1592" s="1">
        <v>533</v>
      </c>
      <c r="V1592" s="1">
        <v>452</v>
      </c>
      <c r="W1592" s="1">
        <v>98</v>
      </c>
      <c r="X1592" s="1">
        <v>4</v>
      </c>
      <c r="Y1592" s="1">
        <v>1</v>
      </c>
      <c r="Z1592" s="1">
        <v>8</v>
      </c>
      <c r="AD1592" s="1">
        <v>3</v>
      </c>
      <c r="AF1592" s="1">
        <v>4</v>
      </c>
      <c r="AG1592" s="1">
        <v>1</v>
      </c>
      <c r="AK1592" s="7">
        <f t="shared" si="934"/>
        <v>4</v>
      </c>
      <c r="AL1592" s="7">
        <f t="shared" si="935"/>
        <v>8</v>
      </c>
      <c r="AM1592" s="7">
        <f t="shared" si="936"/>
        <v>9</v>
      </c>
      <c r="AN1592" s="2">
        <f t="shared" si="937"/>
        <v>6.7679558011049717E-2</v>
      </c>
      <c r="AO1592" s="2">
        <f t="shared" si="938"/>
        <v>2.7624309392265192E-3</v>
      </c>
      <c r="AP1592" s="2">
        <f t="shared" si="939"/>
        <v>6.9060773480662981E-4</v>
      </c>
      <c r="AQ1592" s="2"/>
      <c r="AR1592" t="str">
        <f t="shared" si="940"/>
        <v>Blaine</v>
      </c>
      <c r="AS1592" t="s">
        <v>1843</v>
      </c>
      <c r="AT1592" s="184">
        <v>3</v>
      </c>
      <c r="AV1592" s="97">
        <v>40</v>
      </c>
      <c r="AW1592" s="99">
        <v>11</v>
      </c>
      <c r="AX1592" s="105">
        <f t="shared" si="941"/>
        <v>40011</v>
      </c>
      <c r="AZ1592" s="7" t="s">
        <v>2951</v>
      </c>
      <c r="BA1592" t="s">
        <v>3184</v>
      </c>
    </row>
    <row r="1593" spans="1:53" s="1" customFormat="1" hidden="1" outlineLevel="1">
      <c r="A1593" t="s">
        <v>2735</v>
      </c>
      <c r="B1593" t="s">
        <v>1843</v>
      </c>
      <c r="C1593" s="1">
        <f t="shared" si="927"/>
        <v>2825</v>
      </c>
      <c r="D1593" s="7">
        <f>IF(R1593&gt;0,RANK(R1593,(R1593:T1593,U1593:AI1593)),0)</f>
        <v>5</v>
      </c>
      <c r="E1593" s="7">
        <f>IF(S1593&gt;0,RANK(S1593,(R1593:T1593,U1593:AI1593)),0)</f>
        <v>8</v>
      </c>
      <c r="F1593" s="7">
        <f>IF(T1593&gt;0,RANK(T1593,(R1593:T1593,U1593:AI1593)),0)</f>
        <v>3</v>
      </c>
      <c r="G1593" s="7">
        <f>IF(U1593&gt;0,RANK(U1593,(R1593:T1593,U1593:AI1593)),0)</f>
        <v>1</v>
      </c>
      <c r="H1593" s="7">
        <f t="shared" si="928"/>
        <v>2</v>
      </c>
      <c r="I1593" s="49">
        <f t="shared" si="929"/>
        <v>363</v>
      </c>
      <c r="J1593" s="177">
        <f t="shared" si="909"/>
        <v>0.12849557522123894</v>
      </c>
      <c r="K1593" s="2"/>
      <c r="L1593" s="2">
        <f t="shared" si="930"/>
        <v>2.4424778761061947E-2</v>
      </c>
      <c r="M1593" s="2">
        <f t="shared" si="931"/>
        <v>2.1238938053097347E-3</v>
      </c>
      <c r="N1593" s="2">
        <f t="shared" si="932"/>
        <v>0.11716814159292036</v>
      </c>
      <c r="O1593" s="2">
        <f t="shared" si="908"/>
        <v>0.44</v>
      </c>
      <c r="P1593" s="2">
        <f t="shared" si="933"/>
        <v>0.31150442477876106</v>
      </c>
      <c r="Q1593" s="2">
        <f t="shared" si="910"/>
        <v>0.10477876106194689</v>
      </c>
      <c r="R1593" s="1">
        <v>69</v>
      </c>
      <c r="S1593" s="1">
        <v>6</v>
      </c>
      <c r="T1593" s="1">
        <v>331</v>
      </c>
      <c r="U1593" s="1">
        <v>1243</v>
      </c>
      <c r="V1593" s="1">
        <v>880</v>
      </c>
      <c r="W1593" s="1">
        <v>256</v>
      </c>
      <c r="X1593" s="1">
        <v>3</v>
      </c>
      <c r="Y1593" s="1">
        <v>2</v>
      </c>
      <c r="Z1593" s="1">
        <v>14</v>
      </c>
      <c r="AD1593" s="1">
        <v>15</v>
      </c>
      <c r="AF1593" s="1">
        <v>3</v>
      </c>
      <c r="AG1593" s="1">
        <v>3</v>
      </c>
      <c r="AK1593" s="7">
        <f t="shared" si="934"/>
        <v>4</v>
      </c>
      <c r="AL1593" s="7">
        <f t="shared" si="935"/>
        <v>8</v>
      </c>
      <c r="AM1593" s="7">
        <f t="shared" si="936"/>
        <v>9</v>
      </c>
      <c r="AN1593" s="2">
        <f t="shared" si="937"/>
        <v>9.0619469026548674E-2</v>
      </c>
      <c r="AO1593" s="2">
        <f t="shared" si="938"/>
        <v>1.0619469026548673E-3</v>
      </c>
      <c r="AP1593" s="2">
        <f t="shared" si="939"/>
        <v>7.0796460176991152E-4</v>
      </c>
      <c r="AQ1593" s="2"/>
      <c r="AR1593" t="str">
        <f t="shared" si="940"/>
        <v>Bryan</v>
      </c>
      <c r="AS1593" t="s">
        <v>1843</v>
      </c>
      <c r="AT1593" s="184">
        <v>2</v>
      </c>
      <c r="AV1593" s="97">
        <v>40</v>
      </c>
      <c r="AW1593" s="99">
        <v>13</v>
      </c>
      <c r="AX1593" s="105">
        <f t="shared" si="941"/>
        <v>40013</v>
      </c>
      <c r="AZ1593" s="7" t="s">
        <v>2951</v>
      </c>
      <c r="BA1593" t="s">
        <v>3184</v>
      </c>
    </row>
    <row r="1594" spans="1:53" s="1" customFormat="1" hidden="1" outlineLevel="1">
      <c r="A1594" t="s">
        <v>356</v>
      </c>
      <c r="B1594" t="s">
        <v>1843</v>
      </c>
      <c r="C1594" s="1">
        <f t="shared" si="927"/>
        <v>2008</v>
      </c>
      <c r="D1594" s="7">
        <f>IF(R1594&gt;0,RANK(R1594,(R1594:T1594,U1594:AI1594)),0)</f>
        <v>5</v>
      </c>
      <c r="E1594" s="7">
        <f>IF(S1594&gt;0,RANK(S1594,(R1594:T1594,U1594:AI1594)),0)</f>
        <v>6</v>
      </c>
      <c r="F1594" s="7">
        <f>IF(T1594&gt;0,RANK(T1594,(R1594:T1594,U1594:AI1594)),0)</f>
        <v>3</v>
      </c>
      <c r="G1594" s="7">
        <f>IF(U1594&gt;0,RANK(U1594,(R1594:T1594,U1594:AI1594)),0)</f>
        <v>1</v>
      </c>
      <c r="H1594" s="7">
        <f t="shared" si="928"/>
        <v>2</v>
      </c>
      <c r="I1594" s="49">
        <f t="shared" si="929"/>
        <v>262</v>
      </c>
      <c r="J1594" s="177">
        <f t="shared" si="909"/>
        <v>0.13047808764940239</v>
      </c>
      <c r="K1594" s="2"/>
      <c r="L1594" s="2">
        <f t="shared" si="930"/>
        <v>2.0418326693227091E-2</v>
      </c>
      <c r="M1594" s="2">
        <f t="shared" si="931"/>
        <v>6.4741035856573708E-3</v>
      </c>
      <c r="N1594" s="2">
        <f t="shared" si="932"/>
        <v>0.17928286852589642</v>
      </c>
      <c r="O1594" s="2">
        <f t="shared" si="908"/>
        <v>0.42181274900398408</v>
      </c>
      <c r="P1594" s="2">
        <f t="shared" si="933"/>
        <v>0.29133466135458169</v>
      </c>
      <c r="Q1594" s="2">
        <f t="shared" si="910"/>
        <v>8.0677290836653315E-2</v>
      </c>
      <c r="R1594" s="1">
        <v>41</v>
      </c>
      <c r="S1594" s="1">
        <v>13</v>
      </c>
      <c r="T1594" s="1">
        <v>360</v>
      </c>
      <c r="U1594" s="1">
        <v>847</v>
      </c>
      <c r="V1594" s="1">
        <v>585</v>
      </c>
      <c r="W1594" s="1">
        <v>145</v>
      </c>
      <c r="X1594" s="1">
        <v>1</v>
      </c>
      <c r="Y1594" s="1">
        <v>1</v>
      </c>
      <c r="Z1594" s="1">
        <v>3</v>
      </c>
      <c r="AD1594" s="1">
        <v>11</v>
      </c>
      <c r="AF1594" s="1">
        <v>0</v>
      </c>
      <c r="AG1594" s="1">
        <v>1</v>
      </c>
      <c r="AK1594" s="7">
        <f t="shared" si="934"/>
        <v>4</v>
      </c>
      <c r="AL1594" s="7">
        <f t="shared" si="935"/>
        <v>8</v>
      </c>
      <c r="AM1594" s="7">
        <f t="shared" si="936"/>
        <v>8</v>
      </c>
      <c r="AN1594" s="2">
        <f t="shared" si="937"/>
        <v>7.2211155378486061E-2</v>
      </c>
      <c r="AO1594" s="2">
        <f t="shared" si="938"/>
        <v>4.9800796812749003E-4</v>
      </c>
      <c r="AP1594" s="2">
        <f t="shared" si="939"/>
        <v>4.9800796812749003E-4</v>
      </c>
      <c r="AQ1594" s="2"/>
      <c r="AR1594" t="str">
        <f t="shared" si="940"/>
        <v>Caddo</v>
      </c>
      <c r="AS1594" t="s">
        <v>1843</v>
      </c>
      <c r="AT1594" s="184">
        <v>3</v>
      </c>
      <c r="AV1594" s="97">
        <v>40</v>
      </c>
      <c r="AW1594" s="99">
        <v>15</v>
      </c>
      <c r="AX1594" s="105">
        <f t="shared" si="941"/>
        <v>40015</v>
      </c>
      <c r="AZ1594" s="7" t="s">
        <v>2951</v>
      </c>
      <c r="BA1594" t="s">
        <v>3184</v>
      </c>
    </row>
    <row r="1595" spans="1:53" hidden="1" outlineLevel="1">
      <c r="A1595" t="s">
        <v>891</v>
      </c>
      <c r="B1595" t="s">
        <v>1843</v>
      </c>
      <c r="C1595" s="1">
        <f t="shared" si="927"/>
        <v>22425</v>
      </c>
      <c r="D1595" s="7">
        <f>IF(R1595&gt;0,RANK(R1595,(R1595:T1595,U1595:AI1595)),0)</f>
        <v>5</v>
      </c>
      <c r="E1595" s="7">
        <f>IF(S1595&gt;0,RANK(S1595,(R1595:T1595,U1595:AI1595)),0)</f>
        <v>6</v>
      </c>
      <c r="F1595" s="7">
        <f>IF(T1595&gt;0,RANK(T1595,(R1595:T1595,U1595:AI1595)),0)</f>
        <v>3</v>
      </c>
      <c r="G1595" s="7">
        <f>IF(U1595&gt;0,RANK(U1595,(R1595:T1595,U1595:AI1595)),0)</f>
        <v>1</v>
      </c>
      <c r="H1595" s="7">
        <f t="shared" si="928"/>
        <v>2</v>
      </c>
      <c r="I1595" s="49">
        <f t="shared" si="929"/>
        <v>1912</v>
      </c>
      <c r="J1595" s="177">
        <f t="shared" si="909"/>
        <v>8.5261984392419179E-2</v>
      </c>
      <c r="K1595" s="2"/>
      <c r="L1595" s="2">
        <f t="shared" si="930"/>
        <v>2.7157190635451505E-2</v>
      </c>
      <c r="M1595" s="2">
        <f t="shared" si="931"/>
        <v>4.325529542920847E-3</v>
      </c>
      <c r="N1595" s="2">
        <f t="shared" si="932"/>
        <v>0.25944258639910811</v>
      </c>
      <c r="O1595" s="2">
        <f t="shared" si="908"/>
        <v>0.36182831661092529</v>
      </c>
      <c r="P1595" s="2">
        <f t="shared" si="933"/>
        <v>0.27656633221850613</v>
      </c>
      <c r="Q1595" s="2">
        <f t="shared" si="910"/>
        <v>7.0680044593088076E-2</v>
      </c>
      <c r="R1595" s="1">
        <v>609</v>
      </c>
      <c r="S1595" s="1">
        <v>97</v>
      </c>
      <c r="T1595" s="1">
        <v>5818</v>
      </c>
      <c r="U1595" s="1">
        <v>8114</v>
      </c>
      <c r="V1595" s="1">
        <v>6202</v>
      </c>
      <c r="W1595" s="1">
        <v>1379</v>
      </c>
      <c r="X1595" s="1">
        <v>36</v>
      </c>
      <c r="Y1595" s="1">
        <v>26</v>
      </c>
      <c r="Z1595" s="1">
        <v>79</v>
      </c>
      <c r="AD1595" s="1">
        <v>46</v>
      </c>
      <c r="AF1595" s="1">
        <v>10</v>
      </c>
      <c r="AG1595" s="1">
        <v>9</v>
      </c>
      <c r="AK1595" s="7">
        <f t="shared" si="934"/>
        <v>4</v>
      </c>
      <c r="AL1595" s="7">
        <f t="shared" si="935"/>
        <v>8</v>
      </c>
      <c r="AM1595" s="7">
        <f t="shared" si="936"/>
        <v>9</v>
      </c>
      <c r="AN1595" s="2">
        <f t="shared" si="937"/>
        <v>6.1493868450390191E-2</v>
      </c>
      <c r="AO1595" s="2">
        <f t="shared" si="938"/>
        <v>1.605351170568562E-3</v>
      </c>
      <c r="AP1595" s="2">
        <f t="shared" si="939"/>
        <v>1.1594202898550724E-3</v>
      </c>
      <c r="AR1595" t="str">
        <f t="shared" si="940"/>
        <v>Canadian</v>
      </c>
      <c r="AS1595" t="s">
        <v>1843</v>
      </c>
      <c r="AT1595" s="184"/>
      <c r="AU1595" s="1"/>
      <c r="AV1595" s="97">
        <v>40</v>
      </c>
      <c r="AW1595" s="99">
        <v>17</v>
      </c>
      <c r="AX1595" s="105">
        <f t="shared" si="941"/>
        <v>40017</v>
      </c>
      <c r="AZ1595" s="7" t="s">
        <v>2951</v>
      </c>
      <c r="BA1595" t="s">
        <v>3184</v>
      </c>
    </row>
    <row r="1596" spans="1:53" hidden="1" outlineLevel="1">
      <c r="A1596" t="s">
        <v>560</v>
      </c>
      <c r="B1596" t="s">
        <v>1843</v>
      </c>
      <c r="C1596" s="1">
        <f t="shared" si="927"/>
        <v>4163</v>
      </c>
      <c r="D1596" s="7">
        <f>IF(R1596&gt;0,RANK(R1596,(R1596:T1596,U1596:AI1596)),0)</f>
        <v>5</v>
      </c>
      <c r="E1596" s="7">
        <f>IF(S1596&gt;0,RANK(S1596,(R1596:T1596,U1596:AI1596)),0)</f>
        <v>7</v>
      </c>
      <c r="F1596" s="7">
        <f>IF(T1596&gt;0,RANK(T1596,(R1596:T1596,U1596:AI1596)),0)</f>
        <v>3</v>
      </c>
      <c r="G1596" s="7">
        <f>IF(U1596&gt;0,RANK(U1596,(R1596:T1596,U1596:AI1596)),0)</f>
        <v>1</v>
      </c>
      <c r="H1596" s="7">
        <f t="shared" si="928"/>
        <v>2</v>
      </c>
      <c r="I1596" s="49">
        <f t="shared" si="929"/>
        <v>145</v>
      </c>
      <c r="J1596" s="177">
        <f t="shared" si="909"/>
        <v>3.4830650972856113E-2</v>
      </c>
      <c r="K1596" s="2"/>
      <c r="L1596" s="2">
        <f t="shared" si="930"/>
        <v>3.5070862358875812E-2</v>
      </c>
      <c r="M1596" s="2">
        <f t="shared" si="931"/>
        <v>5.0444391064136439E-3</v>
      </c>
      <c r="N1596" s="2">
        <f t="shared" si="932"/>
        <v>0.17343262070622148</v>
      </c>
      <c r="O1596" s="2">
        <f t="shared" si="908"/>
        <v>0.35599327408119147</v>
      </c>
      <c r="P1596" s="2">
        <f t="shared" si="933"/>
        <v>0.32116262310833532</v>
      </c>
      <c r="Q1596" s="2">
        <f t="shared" si="910"/>
        <v>0.10929618063896235</v>
      </c>
      <c r="R1596" s="1">
        <v>146</v>
      </c>
      <c r="S1596" s="1">
        <v>21</v>
      </c>
      <c r="T1596" s="1">
        <v>722</v>
      </c>
      <c r="U1596" s="1">
        <v>1482</v>
      </c>
      <c r="V1596" s="1">
        <v>1337</v>
      </c>
      <c r="W1596" s="1">
        <v>396</v>
      </c>
      <c r="X1596" s="1">
        <v>5</v>
      </c>
      <c r="Y1596" s="1">
        <v>5</v>
      </c>
      <c r="Z1596" s="1">
        <v>27</v>
      </c>
      <c r="AD1596" s="1">
        <v>16</v>
      </c>
      <c r="AF1596" s="1">
        <v>3</v>
      </c>
      <c r="AG1596" s="1">
        <v>3</v>
      </c>
      <c r="AK1596" s="7">
        <f t="shared" si="934"/>
        <v>4</v>
      </c>
      <c r="AL1596" s="7">
        <f t="shared" si="935"/>
        <v>8</v>
      </c>
      <c r="AM1596" s="7">
        <f t="shared" si="936"/>
        <v>8</v>
      </c>
      <c r="AN1596" s="2">
        <f t="shared" si="937"/>
        <v>9.5123708863800144E-2</v>
      </c>
      <c r="AO1596" s="2">
        <f t="shared" si="938"/>
        <v>1.2010569300984868E-3</v>
      </c>
      <c r="AP1596" s="2">
        <f t="shared" si="939"/>
        <v>1.2010569300984868E-3</v>
      </c>
      <c r="AR1596" t="str">
        <f t="shared" si="940"/>
        <v>Carter</v>
      </c>
      <c r="AS1596" t="s">
        <v>1843</v>
      </c>
      <c r="AT1596" s="184">
        <v>4</v>
      </c>
      <c r="AU1596" s="1"/>
      <c r="AV1596" s="97">
        <v>40</v>
      </c>
      <c r="AW1596" s="99">
        <v>19</v>
      </c>
      <c r="AX1596" s="105">
        <f t="shared" si="941"/>
        <v>40019</v>
      </c>
      <c r="AZ1596" s="7" t="s">
        <v>2951</v>
      </c>
      <c r="BA1596" t="s">
        <v>3184</v>
      </c>
    </row>
    <row r="1597" spans="1:53" hidden="1" outlineLevel="1">
      <c r="A1597" t="s">
        <v>11</v>
      </c>
      <c r="B1597" t="s">
        <v>1843</v>
      </c>
      <c r="C1597" s="1">
        <f t="shared" si="927"/>
        <v>3339</v>
      </c>
      <c r="D1597" s="7">
        <f>IF(R1597&gt;0,RANK(R1597,(R1597:T1597,U1597:AI1597)),0)</f>
        <v>5</v>
      </c>
      <c r="E1597" s="7">
        <f>IF(S1597&gt;0,RANK(S1597,(R1597:T1597,U1597:AI1597)),0)</f>
        <v>8</v>
      </c>
      <c r="F1597" s="7">
        <f>IF(T1597&gt;0,RANK(T1597,(R1597:T1597,U1597:AI1597)),0)</f>
        <v>3</v>
      </c>
      <c r="G1597" s="7">
        <f>IF(U1597&gt;0,RANK(U1597,(R1597:T1597,U1597:AI1597)),0)</f>
        <v>1</v>
      </c>
      <c r="H1597" s="7">
        <f t="shared" si="928"/>
        <v>2</v>
      </c>
      <c r="I1597" s="49">
        <f t="shared" si="929"/>
        <v>146</v>
      </c>
      <c r="J1597" s="177">
        <f t="shared" si="909"/>
        <v>4.37256663671758E-2</v>
      </c>
      <c r="K1597" s="2"/>
      <c r="L1597" s="2">
        <f t="shared" si="930"/>
        <v>2.8451632225217131E-2</v>
      </c>
      <c r="M1597" s="2">
        <f t="shared" si="931"/>
        <v>3.2943995208146153E-3</v>
      </c>
      <c r="N1597" s="2">
        <f t="shared" si="932"/>
        <v>0.26415094339622641</v>
      </c>
      <c r="O1597" s="2">
        <f t="shared" si="908"/>
        <v>0.31955675351901769</v>
      </c>
      <c r="P1597" s="2">
        <f t="shared" si="933"/>
        <v>0.27583108715184185</v>
      </c>
      <c r="Q1597" s="2">
        <f t="shared" si="910"/>
        <v>0.10871518418688225</v>
      </c>
      <c r="R1597" s="1">
        <v>95</v>
      </c>
      <c r="S1597" s="1">
        <v>11</v>
      </c>
      <c r="T1597" s="1">
        <v>882</v>
      </c>
      <c r="U1597" s="1">
        <v>1067</v>
      </c>
      <c r="V1597" s="1">
        <v>921</v>
      </c>
      <c r="W1597" s="1">
        <v>309</v>
      </c>
      <c r="X1597" s="1">
        <v>4</v>
      </c>
      <c r="Y1597" s="1">
        <v>5</v>
      </c>
      <c r="Z1597" s="1">
        <v>18</v>
      </c>
      <c r="AD1597" s="1">
        <v>26</v>
      </c>
      <c r="AF1597" s="1">
        <v>0</v>
      </c>
      <c r="AG1597" s="1">
        <v>1</v>
      </c>
      <c r="AK1597" s="7">
        <f t="shared" si="934"/>
        <v>4</v>
      </c>
      <c r="AL1597" s="7">
        <f t="shared" si="935"/>
        <v>9</v>
      </c>
      <c r="AM1597" s="7">
        <f t="shared" si="936"/>
        <v>8</v>
      </c>
      <c r="AN1597" s="2">
        <f t="shared" si="937"/>
        <v>9.2542677448337829E-2</v>
      </c>
      <c r="AO1597" s="2">
        <f t="shared" si="938"/>
        <v>1.1979634621144056E-3</v>
      </c>
      <c r="AP1597" s="2">
        <f t="shared" si="939"/>
        <v>1.497454327643007E-3</v>
      </c>
      <c r="AR1597" t="str">
        <f t="shared" si="940"/>
        <v>Cherokee</v>
      </c>
      <c r="AS1597" t="s">
        <v>1843</v>
      </c>
      <c r="AT1597" s="184">
        <v>2</v>
      </c>
      <c r="AU1597" s="1"/>
      <c r="AV1597" s="97">
        <v>40</v>
      </c>
      <c r="AW1597" s="99">
        <v>21</v>
      </c>
      <c r="AX1597" s="105">
        <f t="shared" si="941"/>
        <v>40021</v>
      </c>
      <c r="AZ1597" s="7" t="s">
        <v>2951</v>
      </c>
      <c r="BA1597" t="s">
        <v>3184</v>
      </c>
    </row>
    <row r="1598" spans="1:53" hidden="1" outlineLevel="1">
      <c r="A1598" t="s">
        <v>738</v>
      </c>
      <c r="B1598" t="s">
        <v>1843</v>
      </c>
      <c r="C1598" s="1">
        <f t="shared" si="927"/>
        <v>711</v>
      </c>
      <c r="D1598" s="7">
        <f>IF(R1598&gt;0,RANK(R1598,(R1598:T1598,U1598:AI1598)),0)</f>
        <v>5</v>
      </c>
      <c r="E1598" s="7">
        <f>IF(S1598&gt;0,RANK(S1598,(R1598:T1598,U1598:AI1598)),0)</f>
        <v>8</v>
      </c>
      <c r="F1598" s="7">
        <f>IF(T1598&gt;0,RANK(T1598,(R1598:T1598,U1598:AI1598)),0)</f>
        <v>3</v>
      </c>
      <c r="G1598" s="7">
        <f>IF(U1598&gt;0,RANK(U1598,(R1598:T1598,U1598:AI1598)),0)</f>
        <v>2</v>
      </c>
      <c r="H1598" s="7">
        <f t="shared" si="928"/>
        <v>1</v>
      </c>
      <c r="I1598" s="49">
        <f t="shared" si="929"/>
        <v>73</v>
      </c>
      <c r="J1598" s="177">
        <f t="shared" si="909"/>
        <v>0.10267229254571027</v>
      </c>
      <c r="K1598" s="2"/>
      <c r="L1598" s="2">
        <f t="shared" si="930"/>
        <v>3.3755274261603373E-2</v>
      </c>
      <c r="M1598" s="2">
        <f t="shared" si="931"/>
        <v>2.8129395218002813E-3</v>
      </c>
      <c r="N1598" s="2">
        <f t="shared" si="932"/>
        <v>0.10970464135021098</v>
      </c>
      <c r="O1598" s="2">
        <f t="shared" si="908"/>
        <v>0.32911392405063289</v>
      </c>
      <c r="P1598" s="2">
        <f t="shared" si="933"/>
        <v>0.4317862165963432</v>
      </c>
      <c r="Q1598" s="2">
        <f t="shared" si="910"/>
        <v>9.2827004219409259E-2</v>
      </c>
      <c r="R1598" s="1">
        <v>24</v>
      </c>
      <c r="S1598" s="1">
        <v>2</v>
      </c>
      <c r="T1598" s="1">
        <v>78</v>
      </c>
      <c r="U1598" s="1">
        <v>234</v>
      </c>
      <c r="V1598" s="1">
        <v>307</v>
      </c>
      <c r="W1598" s="1">
        <v>58</v>
      </c>
      <c r="X1598" s="1">
        <v>0</v>
      </c>
      <c r="Y1598" s="1">
        <v>0</v>
      </c>
      <c r="Z1598" s="1">
        <v>4</v>
      </c>
      <c r="AD1598" s="1">
        <v>4</v>
      </c>
      <c r="AF1598" s="1">
        <v>0</v>
      </c>
      <c r="AG1598" s="1">
        <v>0</v>
      </c>
      <c r="AK1598" s="7">
        <f t="shared" si="934"/>
        <v>4</v>
      </c>
      <c r="AL1598" s="7">
        <f t="shared" si="935"/>
        <v>0</v>
      </c>
      <c r="AM1598" s="7">
        <f t="shared" si="936"/>
        <v>0</v>
      </c>
      <c r="AN1598" s="2">
        <f t="shared" si="937"/>
        <v>8.1575246132208151E-2</v>
      </c>
      <c r="AO1598" s="2">
        <f t="shared" si="938"/>
        <v>0</v>
      </c>
      <c r="AP1598" s="2">
        <f t="shared" si="939"/>
        <v>0</v>
      </c>
      <c r="AR1598" t="str">
        <f t="shared" si="940"/>
        <v>Choctaw</v>
      </c>
      <c r="AS1598" t="s">
        <v>1843</v>
      </c>
      <c r="AT1598" s="184">
        <v>2</v>
      </c>
      <c r="AU1598" s="1"/>
      <c r="AV1598" s="97">
        <v>40</v>
      </c>
      <c r="AW1598" s="99">
        <v>23</v>
      </c>
      <c r="AX1598" s="105">
        <f t="shared" si="941"/>
        <v>40023</v>
      </c>
      <c r="AZ1598" s="7" t="s">
        <v>2951</v>
      </c>
      <c r="BA1598" t="s">
        <v>3184</v>
      </c>
    </row>
    <row r="1599" spans="1:53" hidden="1" outlineLevel="1">
      <c r="A1599" t="s">
        <v>1943</v>
      </c>
      <c r="B1599" t="s">
        <v>1843</v>
      </c>
      <c r="C1599" s="1">
        <f t="shared" si="927"/>
        <v>483</v>
      </c>
      <c r="D1599" s="7">
        <f>IF(R1599&gt;0,RANK(R1599,(R1599:T1599,U1599:AI1599)),0)</f>
        <v>5</v>
      </c>
      <c r="E1599" s="7">
        <f>IF(S1599&gt;0,RANK(S1599,(R1599:T1599,U1599:AI1599)),0)</f>
        <v>7</v>
      </c>
      <c r="F1599" s="7">
        <f>IF(T1599&gt;0,RANK(T1599,(R1599:T1599,U1599:AI1599)),0)</f>
        <v>3</v>
      </c>
      <c r="G1599" s="7">
        <f>IF(U1599&gt;0,RANK(U1599,(R1599:T1599,U1599:AI1599)),0)</f>
        <v>1</v>
      </c>
      <c r="H1599" s="7">
        <f t="shared" si="928"/>
        <v>2</v>
      </c>
      <c r="I1599" s="49">
        <f t="shared" si="929"/>
        <v>80</v>
      </c>
      <c r="J1599" s="177">
        <f t="shared" si="909"/>
        <v>0.16563146997929606</v>
      </c>
      <c r="K1599" s="2"/>
      <c r="L1599" s="2">
        <f t="shared" si="930"/>
        <v>2.4844720496894408E-2</v>
      </c>
      <c r="M1599" s="2">
        <f t="shared" si="931"/>
        <v>4.140786749482402E-3</v>
      </c>
      <c r="N1599" s="2">
        <f t="shared" si="932"/>
        <v>0.13871635610766045</v>
      </c>
      <c r="O1599" s="2">
        <f t="shared" si="908"/>
        <v>0.42236024844720499</v>
      </c>
      <c r="P1599" s="2">
        <f t="shared" si="933"/>
        <v>0.25672877846790892</v>
      </c>
      <c r="Q1599" s="2">
        <f t="shared" si="910"/>
        <v>0.15320910973084884</v>
      </c>
      <c r="R1599" s="1">
        <v>12</v>
      </c>
      <c r="S1599" s="1">
        <v>2</v>
      </c>
      <c r="T1599" s="1">
        <v>67</v>
      </c>
      <c r="U1599" s="1">
        <v>204</v>
      </c>
      <c r="V1599" s="1">
        <v>124</v>
      </c>
      <c r="W1599" s="1">
        <v>65</v>
      </c>
      <c r="X1599" s="1">
        <v>0</v>
      </c>
      <c r="Y1599" s="1">
        <v>0</v>
      </c>
      <c r="Z1599" s="1">
        <v>8</v>
      </c>
      <c r="AD1599" s="1">
        <v>0</v>
      </c>
      <c r="AF1599" s="1">
        <v>1</v>
      </c>
      <c r="AG1599" s="1">
        <v>0</v>
      </c>
      <c r="AK1599" s="7">
        <f t="shared" si="934"/>
        <v>4</v>
      </c>
      <c r="AL1599" s="7">
        <f t="shared" si="935"/>
        <v>0</v>
      </c>
      <c r="AM1599" s="7">
        <f t="shared" si="936"/>
        <v>0</v>
      </c>
      <c r="AN1599" s="2">
        <f t="shared" si="937"/>
        <v>0.13457556935817805</v>
      </c>
      <c r="AO1599" s="2">
        <f t="shared" si="938"/>
        <v>0</v>
      </c>
      <c r="AP1599" s="2">
        <f t="shared" si="939"/>
        <v>0</v>
      </c>
      <c r="AR1599" t="str">
        <f t="shared" si="940"/>
        <v>Cimarron</v>
      </c>
      <c r="AS1599" t="s">
        <v>1843</v>
      </c>
      <c r="AT1599" s="184">
        <v>3</v>
      </c>
      <c r="AV1599" s="97">
        <v>40</v>
      </c>
      <c r="AW1599" s="99">
        <v>25</v>
      </c>
      <c r="AX1599" s="105">
        <f t="shared" si="941"/>
        <v>40025</v>
      </c>
      <c r="AZ1599" s="7" t="s">
        <v>2951</v>
      </c>
      <c r="BA1599" t="s">
        <v>3184</v>
      </c>
    </row>
    <row r="1600" spans="1:53" hidden="1" outlineLevel="1">
      <c r="A1600" t="s">
        <v>2112</v>
      </c>
      <c r="B1600" t="s">
        <v>1843</v>
      </c>
      <c r="C1600" s="1">
        <f t="shared" si="927"/>
        <v>35873</v>
      </c>
      <c r="D1600" s="7">
        <f>IF(R1600&gt;0,RANK(R1600,(R1600:T1600,U1600:AI1600)),0)</f>
        <v>5</v>
      </c>
      <c r="E1600" s="7">
        <f>IF(S1600&gt;0,RANK(S1600,(R1600:T1600,U1600:AI1600)),0)</f>
        <v>7</v>
      </c>
      <c r="F1600" s="7">
        <f>IF(T1600&gt;0,RANK(T1600,(R1600:T1600,U1600:AI1600)),0)</f>
        <v>2</v>
      </c>
      <c r="G1600" s="7">
        <f>IF(U1600&gt;0,RANK(U1600,(R1600:T1600,U1600:AI1600)),0)</f>
        <v>1</v>
      </c>
      <c r="H1600" s="7">
        <f t="shared" si="928"/>
        <v>3</v>
      </c>
      <c r="I1600" s="49">
        <f t="shared" si="929"/>
        <v>2229</v>
      </c>
      <c r="J1600" s="177">
        <f t="shared" si="909"/>
        <v>6.2135868201711596E-2</v>
      </c>
      <c r="K1600" s="2"/>
      <c r="L1600" s="2">
        <f t="shared" si="930"/>
        <v>4.0866389763889274E-2</v>
      </c>
      <c r="M1600" s="2">
        <f t="shared" si="931"/>
        <v>4.23717001644691E-3</v>
      </c>
      <c r="N1600" s="2">
        <f t="shared" si="932"/>
        <v>0.28171605385666099</v>
      </c>
      <c r="O1600" s="2">
        <f t="shared" si="908"/>
        <v>0.34385192205837262</v>
      </c>
      <c r="P1600" s="2">
        <f t="shared" si="933"/>
        <v>0.26197976193794775</v>
      </c>
      <c r="Q1600" s="2">
        <f t="shared" si="910"/>
        <v>6.7348702366682556E-2</v>
      </c>
      <c r="R1600" s="1">
        <v>1466</v>
      </c>
      <c r="S1600" s="1">
        <v>152</v>
      </c>
      <c r="T1600" s="1">
        <v>10106</v>
      </c>
      <c r="U1600" s="1">
        <v>12335</v>
      </c>
      <c r="V1600" s="1">
        <v>9398</v>
      </c>
      <c r="W1600" s="1">
        <v>2039</v>
      </c>
      <c r="X1600" s="1">
        <v>46</v>
      </c>
      <c r="Y1600" s="1">
        <v>46</v>
      </c>
      <c r="Z1600" s="1">
        <v>173</v>
      </c>
      <c r="AD1600" s="1">
        <v>68</v>
      </c>
      <c r="AF1600" s="1">
        <v>26</v>
      </c>
      <c r="AG1600" s="1">
        <v>18</v>
      </c>
      <c r="AK1600" s="7">
        <f t="shared" si="934"/>
        <v>4</v>
      </c>
      <c r="AL1600" s="7">
        <f t="shared" si="935"/>
        <v>8</v>
      </c>
      <c r="AM1600" s="7">
        <f t="shared" si="936"/>
        <v>8</v>
      </c>
      <c r="AN1600" s="2">
        <f t="shared" si="937"/>
        <v>5.6839405681152956E-2</v>
      </c>
      <c r="AO1600" s="2">
        <f t="shared" si="938"/>
        <v>1.2823014523457754E-3</v>
      </c>
      <c r="AP1600" s="2">
        <f t="shared" si="939"/>
        <v>1.2823014523457754E-3</v>
      </c>
      <c r="AR1600" t="str">
        <f t="shared" si="940"/>
        <v>Cleveland</v>
      </c>
      <c r="AS1600" t="s">
        <v>1843</v>
      </c>
      <c r="AT1600" s="184">
        <v>4</v>
      </c>
      <c r="AV1600" s="97">
        <v>40</v>
      </c>
      <c r="AW1600" s="99">
        <v>27</v>
      </c>
      <c r="AX1600" s="105">
        <f t="shared" si="941"/>
        <v>40027</v>
      </c>
      <c r="AZ1600" s="7" t="s">
        <v>2951</v>
      </c>
      <c r="BA1600" t="s">
        <v>3184</v>
      </c>
    </row>
    <row r="1601" spans="1:53" hidden="1" outlineLevel="1">
      <c r="A1601" t="s">
        <v>3147</v>
      </c>
      <c r="B1601" t="s">
        <v>1843</v>
      </c>
      <c r="C1601" s="1">
        <f t="shared" si="927"/>
        <v>258</v>
      </c>
      <c r="D1601" s="7">
        <f>IF(R1601&gt;0,RANK(R1601,(R1601:T1601,U1601:AI1601)),0)</f>
        <v>5</v>
      </c>
      <c r="E1601" s="7">
        <f>IF(S1601&gt;0,RANK(S1601,(R1601:T1601,U1601:AI1601)),0)</f>
        <v>7</v>
      </c>
      <c r="F1601" s="7">
        <f>IF(T1601&gt;0,RANK(T1601,(R1601:T1601,U1601:AI1601)),0)</f>
        <v>3</v>
      </c>
      <c r="G1601" s="7">
        <f>IF(U1601&gt;0,RANK(U1601,(R1601:T1601,U1601:AI1601)),0)</f>
        <v>2</v>
      </c>
      <c r="H1601" s="7">
        <f t="shared" si="928"/>
        <v>1</v>
      </c>
      <c r="I1601" s="49">
        <f t="shared" si="929"/>
        <v>15</v>
      </c>
      <c r="J1601" s="177">
        <f t="shared" si="909"/>
        <v>5.8139534883720929E-2</v>
      </c>
      <c r="K1601" s="2"/>
      <c r="L1601" s="2">
        <f t="shared" si="930"/>
        <v>1.5503875968992248E-2</v>
      </c>
      <c r="M1601" s="2">
        <f t="shared" si="931"/>
        <v>1.1627906976744186E-2</v>
      </c>
      <c r="N1601" s="2">
        <f t="shared" si="932"/>
        <v>0.13953488372093023</v>
      </c>
      <c r="O1601" s="2">
        <f t="shared" ref="O1601:O1664" si="942">IF($C1601=0,"-",U1601/$C1601)</f>
        <v>0.33720930232558138</v>
      </c>
      <c r="P1601" s="2">
        <f t="shared" si="933"/>
        <v>0.39534883720930231</v>
      </c>
      <c r="Q1601" s="2">
        <f t="shared" si="910"/>
        <v>0.10077519379844957</v>
      </c>
      <c r="R1601" s="1">
        <v>4</v>
      </c>
      <c r="S1601" s="1">
        <v>3</v>
      </c>
      <c r="T1601" s="1">
        <v>36</v>
      </c>
      <c r="U1601" s="1">
        <v>87</v>
      </c>
      <c r="V1601" s="1">
        <v>102</v>
      </c>
      <c r="W1601" s="1">
        <v>18</v>
      </c>
      <c r="X1601" s="1">
        <v>4</v>
      </c>
      <c r="Y1601" s="1">
        <v>2</v>
      </c>
      <c r="Z1601" s="1">
        <v>2</v>
      </c>
      <c r="AD1601" s="1">
        <v>0</v>
      </c>
      <c r="AF1601" s="1">
        <v>0</v>
      </c>
      <c r="AG1601" s="1">
        <v>0</v>
      </c>
      <c r="AK1601" s="7">
        <f t="shared" si="934"/>
        <v>4</v>
      </c>
      <c r="AL1601" s="7">
        <f t="shared" si="935"/>
        <v>5</v>
      </c>
      <c r="AM1601" s="7">
        <f t="shared" si="936"/>
        <v>8</v>
      </c>
      <c r="AN1601" s="2">
        <f t="shared" si="937"/>
        <v>6.9767441860465115E-2</v>
      </c>
      <c r="AO1601" s="2">
        <f t="shared" si="938"/>
        <v>1.5503875968992248E-2</v>
      </c>
      <c r="AP1601" s="2">
        <f t="shared" si="939"/>
        <v>7.7519379844961239E-3</v>
      </c>
      <c r="AR1601" t="str">
        <f t="shared" si="940"/>
        <v>Coal</v>
      </c>
      <c r="AS1601" t="s">
        <v>1843</v>
      </c>
      <c r="AT1601" s="184">
        <v>2</v>
      </c>
      <c r="AV1601" s="97">
        <v>40</v>
      </c>
      <c r="AW1601" s="99">
        <v>29</v>
      </c>
      <c r="AX1601" s="105">
        <f t="shared" si="941"/>
        <v>40029</v>
      </c>
      <c r="AZ1601" s="7" t="s">
        <v>2951</v>
      </c>
      <c r="BA1601" t="s">
        <v>3184</v>
      </c>
    </row>
    <row r="1602" spans="1:53" hidden="1" outlineLevel="1">
      <c r="A1602" t="s">
        <v>1471</v>
      </c>
      <c r="B1602" t="s">
        <v>1843</v>
      </c>
      <c r="C1602" s="1">
        <f t="shared" si="927"/>
        <v>8195</v>
      </c>
      <c r="D1602" s="7">
        <f>IF(R1602&gt;0,RANK(R1602,(R1602:T1602,U1602:AI1602)),0)</f>
        <v>5</v>
      </c>
      <c r="E1602" s="7">
        <f>IF(S1602&gt;0,RANK(S1602,(R1602:T1602,U1602:AI1602)),0)</f>
        <v>6</v>
      </c>
      <c r="F1602" s="7">
        <f>IF(T1602&gt;0,RANK(T1602,(R1602:T1602,U1602:AI1602)),0)</f>
        <v>3</v>
      </c>
      <c r="G1602" s="7">
        <f>IF(U1602&gt;0,RANK(U1602,(R1602:T1602,U1602:AI1602)),0)</f>
        <v>1</v>
      </c>
      <c r="H1602" s="7">
        <f t="shared" si="928"/>
        <v>2</v>
      </c>
      <c r="I1602" s="49">
        <f t="shared" si="929"/>
        <v>1045</v>
      </c>
      <c r="J1602" s="177">
        <f t="shared" si="909"/>
        <v>0.12751677852348994</v>
      </c>
      <c r="K1602" s="2"/>
      <c r="L1602" s="2">
        <f t="shared" si="930"/>
        <v>3.8682123245881633E-2</v>
      </c>
      <c r="M1602" s="2">
        <f t="shared" si="931"/>
        <v>6.1012812690665044E-3</v>
      </c>
      <c r="N1602" s="2">
        <f t="shared" si="932"/>
        <v>0.17303233679072605</v>
      </c>
      <c r="O1602" s="2">
        <f t="shared" si="942"/>
        <v>0.41769371568029284</v>
      </c>
      <c r="P1602" s="2">
        <f t="shared" si="933"/>
        <v>0.29017693715680293</v>
      </c>
      <c r="Q1602" s="2">
        <f t="shared" si="910"/>
        <v>7.431360585723007E-2</v>
      </c>
      <c r="R1602" s="1">
        <v>317</v>
      </c>
      <c r="S1602" s="1">
        <v>50</v>
      </c>
      <c r="T1602" s="1">
        <v>1418</v>
      </c>
      <c r="U1602" s="1">
        <v>3423</v>
      </c>
      <c r="V1602" s="1">
        <v>2378</v>
      </c>
      <c r="W1602" s="1">
        <v>519</v>
      </c>
      <c r="X1602" s="1">
        <v>8</v>
      </c>
      <c r="Y1602" s="1">
        <v>11</v>
      </c>
      <c r="Z1602" s="1">
        <v>31</v>
      </c>
      <c r="AD1602" s="1">
        <v>28</v>
      </c>
      <c r="AF1602" s="1">
        <v>7</v>
      </c>
      <c r="AG1602" s="1">
        <v>5</v>
      </c>
      <c r="AK1602" s="7">
        <f t="shared" si="934"/>
        <v>4</v>
      </c>
      <c r="AL1602" s="7">
        <f t="shared" si="935"/>
        <v>9</v>
      </c>
      <c r="AM1602" s="7">
        <f t="shared" si="936"/>
        <v>8</v>
      </c>
      <c r="AN1602" s="2">
        <f t="shared" si="937"/>
        <v>6.333129957291031E-2</v>
      </c>
      <c r="AO1602" s="2">
        <f t="shared" si="938"/>
        <v>9.7620500305064064E-4</v>
      </c>
      <c r="AP1602" s="2">
        <f t="shared" si="939"/>
        <v>1.3422818791946308E-3</v>
      </c>
      <c r="AR1602" t="str">
        <f t="shared" si="940"/>
        <v>Comanche</v>
      </c>
      <c r="AS1602" t="s">
        <v>1843</v>
      </c>
      <c r="AT1602" s="184">
        <v>4</v>
      </c>
      <c r="AV1602" s="97">
        <v>40</v>
      </c>
      <c r="AW1602" s="99">
        <v>31</v>
      </c>
      <c r="AX1602" s="105">
        <f t="shared" si="941"/>
        <v>40031</v>
      </c>
      <c r="AZ1602" s="7" t="s">
        <v>2951</v>
      </c>
      <c r="BA1602" t="s">
        <v>3184</v>
      </c>
    </row>
    <row r="1603" spans="1:53" hidden="1" outlineLevel="1">
      <c r="A1603" t="s">
        <v>2520</v>
      </c>
      <c r="B1603" t="s">
        <v>1843</v>
      </c>
      <c r="C1603" s="1">
        <f t="shared" si="927"/>
        <v>605</v>
      </c>
      <c r="D1603" s="7">
        <f>IF(R1603&gt;0,RANK(R1603,(R1603:T1603,U1603:AI1603)),0)</f>
        <v>5</v>
      </c>
      <c r="E1603" s="7">
        <f>IF(S1603&gt;0,RANK(S1603,(R1603:T1603,U1603:AI1603)),0)</f>
        <v>0</v>
      </c>
      <c r="F1603" s="7">
        <f>IF(T1603&gt;0,RANK(T1603,(R1603:T1603,U1603:AI1603)),0)</f>
        <v>3</v>
      </c>
      <c r="G1603" s="7">
        <f>IF(U1603&gt;0,RANK(U1603,(R1603:T1603,U1603:AI1603)),0)</f>
        <v>1</v>
      </c>
      <c r="H1603" s="7">
        <f t="shared" si="928"/>
        <v>2</v>
      </c>
      <c r="I1603" s="49">
        <f t="shared" si="929"/>
        <v>173</v>
      </c>
      <c r="J1603" s="177">
        <f t="shared" si="909"/>
        <v>0.28595041322314052</v>
      </c>
      <c r="K1603" s="2"/>
      <c r="L1603" s="2">
        <f t="shared" si="930"/>
        <v>1.9834710743801654E-2</v>
      </c>
      <c r="M1603" s="2">
        <f t="shared" si="931"/>
        <v>0</v>
      </c>
      <c r="N1603" s="2">
        <f t="shared" si="932"/>
        <v>0.12561983471074381</v>
      </c>
      <c r="O1603" s="2">
        <f t="shared" si="942"/>
        <v>0.52396694214876038</v>
      </c>
      <c r="P1603" s="2">
        <f t="shared" si="933"/>
        <v>0.23801652892561984</v>
      </c>
      <c r="Q1603" s="2">
        <f t="shared" si="910"/>
        <v>9.2561983471074388E-2</v>
      </c>
      <c r="R1603" s="1">
        <v>12</v>
      </c>
      <c r="S1603" s="1">
        <v>0</v>
      </c>
      <c r="T1603" s="1">
        <v>76</v>
      </c>
      <c r="U1603" s="1">
        <v>317</v>
      </c>
      <c r="V1603" s="1">
        <v>144</v>
      </c>
      <c r="W1603" s="1">
        <v>45</v>
      </c>
      <c r="X1603" s="1">
        <v>0</v>
      </c>
      <c r="Y1603" s="1">
        <v>2</v>
      </c>
      <c r="Z1603" s="1">
        <v>4</v>
      </c>
      <c r="AD1603" s="1">
        <v>4</v>
      </c>
      <c r="AF1603" s="1">
        <v>1</v>
      </c>
      <c r="AG1603" s="1">
        <v>0</v>
      </c>
      <c r="AK1603" s="7">
        <f t="shared" si="934"/>
        <v>4</v>
      </c>
      <c r="AL1603" s="7">
        <f t="shared" si="935"/>
        <v>0</v>
      </c>
      <c r="AM1603" s="7">
        <f t="shared" si="936"/>
        <v>7</v>
      </c>
      <c r="AN1603" s="2">
        <f t="shared" si="937"/>
        <v>7.43801652892562E-2</v>
      </c>
      <c r="AO1603" s="2">
        <f t="shared" si="938"/>
        <v>0</v>
      </c>
      <c r="AP1603" s="2">
        <f t="shared" si="939"/>
        <v>3.3057851239669421E-3</v>
      </c>
      <c r="AR1603" t="str">
        <f t="shared" si="940"/>
        <v>Cotton</v>
      </c>
      <c r="AS1603" t="s">
        <v>1843</v>
      </c>
      <c r="AT1603" s="184">
        <v>4</v>
      </c>
      <c r="AV1603" s="97">
        <v>40</v>
      </c>
      <c r="AW1603" s="99">
        <v>33</v>
      </c>
      <c r="AX1603" s="105">
        <f t="shared" si="941"/>
        <v>40033</v>
      </c>
      <c r="AZ1603" s="7" t="s">
        <v>2951</v>
      </c>
      <c r="BA1603" t="s">
        <v>3184</v>
      </c>
    </row>
    <row r="1604" spans="1:53" hidden="1" outlineLevel="1">
      <c r="A1604" t="s">
        <v>809</v>
      </c>
      <c r="B1604" t="s">
        <v>1843</v>
      </c>
      <c r="C1604" s="1">
        <f t="shared" si="927"/>
        <v>1206</v>
      </c>
      <c r="D1604" s="7">
        <f>IF(R1604&gt;0,RANK(R1604,(R1604:T1604,U1604:AI1604)),0)</f>
        <v>5</v>
      </c>
      <c r="E1604" s="7">
        <f>IF(S1604&gt;0,RANK(S1604,(R1604:T1604,U1604:AI1604)),0)</f>
        <v>7</v>
      </c>
      <c r="F1604" s="7">
        <f>IF(T1604&gt;0,RANK(T1604,(R1604:T1604,U1604:AI1604)),0)</f>
        <v>3</v>
      </c>
      <c r="G1604" s="7">
        <f>IF(U1604&gt;0,RANK(U1604,(R1604:T1604,U1604:AI1604)),0)</f>
        <v>2</v>
      </c>
      <c r="H1604" s="7">
        <f t="shared" si="928"/>
        <v>1</v>
      </c>
      <c r="I1604" s="49">
        <f t="shared" si="929"/>
        <v>4</v>
      </c>
      <c r="J1604" s="177">
        <f t="shared" ref="J1604:J1667" si="943">I1604/C1604</f>
        <v>3.3167495854063019E-3</v>
      </c>
      <c r="K1604" s="2"/>
      <c r="L1604" s="2">
        <f t="shared" si="930"/>
        <v>2.9850746268656716E-2</v>
      </c>
      <c r="M1604" s="2">
        <f t="shared" si="931"/>
        <v>1.658374792703151E-3</v>
      </c>
      <c r="N1604" s="2">
        <f t="shared" si="932"/>
        <v>0.19071310116086235</v>
      </c>
      <c r="O1604" s="2">
        <f t="shared" si="942"/>
        <v>0.3441127694859038</v>
      </c>
      <c r="P1604" s="2">
        <f t="shared" si="933"/>
        <v>0.34742951907131009</v>
      </c>
      <c r="Q1604" s="2">
        <f t="shared" si="910"/>
        <v>8.6235489220563899E-2</v>
      </c>
      <c r="R1604" s="1">
        <v>36</v>
      </c>
      <c r="S1604" s="1">
        <v>2</v>
      </c>
      <c r="T1604" s="1">
        <v>230</v>
      </c>
      <c r="U1604" s="1">
        <v>415</v>
      </c>
      <c r="V1604" s="1">
        <v>419</v>
      </c>
      <c r="W1604" s="1">
        <v>99</v>
      </c>
      <c r="X1604" s="1">
        <v>0</v>
      </c>
      <c r="Y1604" s="1">
        <v>0</v>
      </c>
      <c r="Z1604" s="1">
        <v>1</v>
      </c>
      <c r="AD1604" s="1">
        <v>4</v>
      </c>
      <c r="AF1604" s="1">
        <v>0</v>
      </c>
      <c r="AG1604" s="1">
        <v>0</v>
      </c>
      <c r="AK1604" s="7">
        <f t="shared" si="934"/>
        <v>4</v>
      </c>
      <c r="AL1604" s="7">
        <f t="shared" si="935"/>
        <v>0</v>
      </c>
      <c r="AM1604" s="7">
        <f t="shared" si="936"/>
        <v>0</v>
      </c>
      <c r="AN1604" s="2">
        <f t="shared" si="937"/>
        <v>8.2089552238805971E-2</v>
      </c>
      <c r="AO1604" s="2">
        <f t="shared" si="938"/>
        <v>0</v>
      </c>
      <c r="AP1604" s="2">
        <f t="shared" si="939"/>
        <v>0</v>
      </c>
      <c r="AR1604" t="str">
        <f t="shared" si="940"/>
        <v>Craig</v>
      </c>
      <c r="AS1604" t="s">
        <v>1843</v>
      </c>
      <c r="AT1604" s="184">
        <v>2</v>
      </c>
      <c r="AV1604" s="97">
        <v>40</v>
      </c>
      <c r="AW1604" s="99">
        <v>35</v>
      </c>
      <c r="AX1604" s="105">
        <f t="shared" si="941"/>
        <v>40035</v>
      </c>
      <c r="AZ1604" s="7" t="s">
        <v>2951</v>
      </c>
      <c r="BA1604" t="s">
        <v>3184</v>
      </c>
    </row>
    <row r="1605" spans="1:53" hidden="1" outlineLevel="1">
      <c r="A1605" t="s">
        <v>2521</v>
      </c>
      <c r="B1605" t="s">
        <v>1843</v>
      </c>
      <c r="C1605" s="1">
        <f t="shared" si="927"/>
        <v>10297</v>
      </c>
      <c r="D1605" s="7">
        <f>IF(R1605&gt;0,RANK(R1605,(R1605:T1605,U1605:AI1605)),0)</f>
        <v>5</v>
      </c>
      <c r="E1605" s="7">
        <f>IF(S1605&gt;0,RANK(S1605,(R1605:T1605,U1605:AI1605)),0)</f>
        <v>6</v>
      </c>
      <c r="F1605" s="7">
        <f>IF(T1605&gt;0,RANK(T1605,(R1605:T1605,U1605:AI1605)),0)</f>
        <v>3</v>
      </c>
      <c r="G1605" s="7">
        <f>IF(U1605&gt;0,RANK(U1605,(R1605:T1605,U1605:AI1605)),0)</f>
        <v>1</v>
      </c>
      <c r="H1605" s="7">
        <f t="shared" si="928"/>
        <v>2</v>
      </c>
      <c r="I1605" s="49">
        <f t="shared" si="929"/>
        <v>487</v>
      </c>
      <c r="J1605" s="177">
        <f t="shared" si="943"/>
        <v>4.72953287365252E-2</v>
      </c>
      <c r="K1605" s="2"/>
      <c r="L1605" s="2">
        <f t="shared" si="930"/>
        <v>2.4084684859667863E-2</v>
      </c>
      <c r="M1605" s="2">
        <f t="shared" si="931"/>
        <v>3.5932795959988345E-3</v>
      </c>
      <c r="N1605" s="2">
        <f t="shared" si="932"/>
        <v>0.20734194425560842</v>
      </c>
      <c r="O1605" s="2">
        <f t="shared" si="942"/>
        <v>0.37049626104690686</v>
      </c>
      <c r="P1605" s="2">
        <f t="shared" si="933"/>
        <v>0.32320093231038166</v>
      </c>
      <c r="Q1605" s="2">
        <f t="shared" si="910"/>
        <v>7.1282897931436273E-2</v>
      </c>
      <c r="R1605" s="1">
        <v>248</v>
      </c>
      <c r="S1605" s="1">
        <v>37</v>
      </c>
      <c r="T1605" s="1">
        <v>2135</v>
      </c>
      <c r="U1605" s="1">
        <v>3815</v>
      </c>
      <c r="V1605" s="1">
        <v>3328</v>
      </c>
      <c r="W1605" s="1">
        <v>634</v>
      </c>
      <c r="X1605" s="1">
        <v>11</v>
      </c>
      <c r="Y1605" s="1">
        <v>13</v>
      </c>
      <c r="Z1605" s="1">
        <v>37</v>
      </c>
      <c r="AD1605" s="1">
        <v>30</v>
      </c>
      <c r="AF1605" s="1">
        <v>3</v>
      </c>
      <c r="AG1605" s="1">
        <v>6</v>
      </c>
      <c r="AK1605" s="7">
        <f t="shared" si="934"/>
        <v>4</v>
      </c>
      <c r="AL1605" s="7">
        <f t="shared" si="935"/>
        <v>9</v>
      </c>
      <c r="AM1605" s="7">
        <f t="shared" si="936"/>
        <v>8</v>
      </c>
      <c r="AN1605" s="2">
        <f t="shared" si="937"/>
        <v>6.1571331455763816E-2</v>
      </c>
      <c r="AO1605" s="2">
        <f t="shared" si="938"/>
        <v>1.0682723123239778E-3</v>
      </c>
      <c r="AP1605" s="2">
        <f t="shared" si="939"/>
        <v>1.2625036418374284E-3</v>
      </c>
      <c r="AR1605" t="str">
        <f t="shared" si="940"/>
        <v>Creek</v>
      </c>
      <c r="AS1605" t="s">
        <v>1843</v>
      </c>
      <c r="AT1605" s="184"/>
      <c r="AV1605" s="97">
        <v>40</v>
      </c>
      <c r="AW1605" s="99">
        <v>37</v>
      </c>
      <c r="AX1605" s="105">
        <f t="shared" si="941"/>
        <v>40037</v>
      </c>
      <c r="AZ1605" s="7" t="s">
        <v>2951</v>
      </c>
      <c r="BA1605" t="s">
        <v>3184</v>
      </c>
    </row>
    <row r="1606" spans="1:53" hidden="1" outlineLevel="1">
      <c r="A1606" t="s">
        <v>1237</v>
      </c>
      <c r="B1606" t="s">
        <v>1843</v>
      </c>
      <c r="C1606" s="1">
        <f t="shared" si="927"/>
        <v>3512</v>
      </c>
      <c r="D1606" s="7">
        <f>IF(R1606&gt;0,RANK(R1606,(R1606:T1606,U1606:AI1606)),0)</f>
        <v>5</v>
      </c>
      <c r="E1606" s="7">
        <f>IF(S1606&gt;0,RANK(S1606,(R1606:T1606,U1606:AI1606)),0)</f>
        <v>6</v>
      </c>
      <c r="F1606" s="7">
        <f>IF(T1606&gt;0,RANK(T1606,(R1606:T1606,U1606:AI1606)),0)</f>
        <v>2</v>
      </c>
      <c r="G1606" s="7">
        <f>IF(U1606&gt;0,RANK(U1606,(R1606:T1606,U1606:AI1606)),0)</f>
        <v>1</v>
      </c>
      <c r="H1606" s="7">
        <f t="shared" si="928"/>
        <v>3</v>
      </c>
      <c r="I1606" s="49">
        <f t="shared" si="929"/>
        <v>621</v>
      </c>
      <c r="J1606" s="177">
        <f t="shared" si="943"/>
        <v>0.17682232346241458</v>
      </c>
      <c r="K1606" s="2"/>
      <c r="L1606" s="2">
        <f t="shared" si="930"/>
        <v>2.2209567198177675E-2</v>
      </c>
      <c r="M1606" s="2">
        <f t="shared" si="931"/>
        <v>5.41002277904328E-3</v>
      </c>
      <c r="N1606" s="2">
        <f t="shared" si="932"/>
        <v>0.24800683371298404</v>
      </c>
      <c r="O1606" s="2">
        <f t="shared" si="942"/>
        <v>0.42482915717539865</v>
      </c>
      <c r="P1606" s="2">
        <f t="shared" si="933"/>
        <v>0.22124145785876992</v>
      </c>
      <c r="Q1606" s="2">
        <f t="shared" si="910"/>
        <v>7.830296127562647E-2</v>
      </c>
      <c r="R1606" s="1">
        <v>78</v>
      </c>
      <c r="S1606" s="1">
        <v>19</v>
      </c>
      <c r="T1606" s="1">
        <v>871</v>
      </c>
      <c r="U1606" s="1">
        <v>1492</v>
      </c>
      <c r="V1606" s="1">
        <v>777</v>
      </c>
      <c r="W1606" s="1">
        <v>246</v>
      </c>
      <c r="X1606" s="1">
        <v>2</v>
      </c>
      <c r="Y1606" s="1">
        <v>2</v>
      </c>
      <c r="Z1606" s="1">
        <v>13</v>
      </c>
      <c r="AD1606" s="1">
        <v>6</v>
      </c>
      <c r="AF1606" s="1">
        <v>5</v>
      </c>
      <c r="AG1606" s="1">
        <v>1</v>
      </c>
      <c r="AK1606" s="7">
        <f t="shared" si="934"/>
        <v>4</v>
      </c>
      <c r="AL1606" s="7">
        <f t="shared" si="935"/>
        <v>8</v>
      </c>
      <c r="AM1606" s="7">
        <f t="shared" si="936"/>
        <v>8</v>
      </c>
      <c r="AN1606" s="2">
        <f t="shared" si="937"/>
        <v>7.0045558086560364E-2</v>
      </c>
      <c r="AO1606" s="2">
        <f t="shared" si="938"/>
        <v>5.6947608200455578E-4</v>
      </c>
      <c r="AP1606" s="2">
        <f t="shared" si="939"/>
        <v>5.6947608200455578E-4</v>
      </c>
      <c r="AR1606" t="str">
        <f t="shared" si="940"/>
        <v>Custer</v>
      </c>
      <c r="AS1606" t="s">
        <v>1843</v>
      </c>
      <c r="AT1606" s="184">
        <v>3</v>
      </c>
      <c r="AV1606" s="97">
        <v>40</v>
      </c>
      <c r="AW1606" s="99">
        <v>39</v>
      </c>
      <c r="AX1606" s="105">
        <f t="shared" si="941"/>
        <v>40039</v>
      </c>
      <c r="AZ1606" s="7" t="s">
        <v>2951</v>
      </c>
      <c r="BA1606" t="s">
        <v>3184</v>
      </c>
    </row>
    <row r="1607" spans="1:53" hidden="1" outlineLevel="1">
      <c r="A1607" t="s">
        <v>1703</v>
      </c>
      <c r="B1607" t="s">
        <v>1843</v>
      </c>
      <c r="C1607" s="1">
        <f t="shared" si="927"/>
        <v>4675</v>
      </c>
      <c r="D1607" s="7">
        <f>IF(R1607&gt;0,RANK(R1607,(R1607:T1607,U1607:AI1607)),0)</f>
        <v>5</v>
      </c>
      <c r="E1607" s="7">
        <f>IF(S1607&gt;0,RANK(S1607,(R1607:T1607,U1607:AI1607)),0)</f>
        <v>7</v>
      </c>
      <c r="F1607" s="7">
        <f>IF(T1607&gt;0,RANK(T1607,(R1607:T1607,U1607:AI1607)),0)</f>
        <v>3</v>
      </c>
      <c r="G1607" s="7">
        <f>IF(U1607&gt;0,RANK(U1607,(R1607:T1607,U1607:AI1607)),0)</f>
        <v>2</v>
      </c>
      <c r="H1607" s="7">
        <f t="shared" si="928"/>
        <v>1</v>
      </c>
      <c r="I1607" s="49">
        <f t="shared" si="929"/>
        <v>360</v>
      </c>
      <c r="J1607" s="177">
        <f t="shared" si="943"/>
        <v>7.7005347593582893E-2</v>
      </c>
      <c r="K1607" s="2"/>
      <c r="L1607" s="2">
        <f t="shared" si="930"/>
        <v>2.7593582887700533E-2</v>
      </c>
      <c r="M1607" s="2">
        <f t="shared" si="931"/>
        <v>4.0641711229946528E-3</v>
      </c>
      <c r="N1607" s="2">
        <f t="shared" si="932"/>
        <v>0.2290909090909091</v>
      </c>
      <c r="O1607" s="2">
        <f t="shared" si="942"/>
        <v>0.29240641711229948</v>
      </c>
      <c r="P1607" s="2">
        <f t="shared" si="933"/>
        <v>0.36941176470588233</v>
      </c>
      <c r="Q1607" s="2">
        <f t="shared" si="910"/>
        <v>7.7433155080213922E-2</v>
      </c>
      <c r="R1607" s="1">
        <v>129</v>
      </c>
      <c r="S1607" s="1">
        <v>19</v>
      </c>
      <c r="T1607" s="1">
        <v>1071</v>
      </c>
      <c r="U1607" s="1">
        <v>1367</v>
      </c>
      <c r="V1607" s="1">
        <v>1727</v>
      </c>
      <c r="W1607" s="1">
        <v>312</v>
      </c>
      <c r="X1607" s="1">
        <v>5</v>
      </c>
      <c r="Y1607" s="1">
        <v>3</v>
      </c>
      <c r="Z1607" s="1">
        <v>5</v>
      </c>
      <c r="AD1607" s="1">
        <v>30</v>
      </c>
      <c r="AF1607" s="1">
        <v>4</v>
      </c>
      <c r="AG1607" s="1">
        <v>3</v>
      </c>
      <c r="AK1607" s="7">
        <f t="shared" si="934"/>
        <v>4</v>
      </c>
      <c r="AL1607" s="7">
        <f t="shared" si="935"/>
        <v>7</v>
      </c>
      <c r="AM1607" s="7">
        <f t="shared" si="936"/>
        <v>9</v>
      </c>
      <c r="AN1607" s="2">
        <f t="shared" si="937"/>
        <v>6.6737967914438506E-2</v>
      </c>
      <c r="AO1607" s="2">
        <f t="shared" si="938"/>
        <v>1.0695187165775401E-3</v>
      </c>
      <c r="AP1607" s="2">
        <f t="shared" si="939"/>
        <v>6.4171122994652406E-4</v>
      </c>
      <c r="AR1607" t="str">
        <f t="shared" si="940"/>
        <v>Delaware</v>
      </c>
      <c r="AS1607" t="s">
        <v>1843</v>
      </c>
      <c r="AT1607" s="184">
        <v>2</v>
      </c>
      <c r="AV1607" s="97">
        <v>40</v>
      </c>
      <c r="AW1607" s="99">
        <v>41</v>
      </c>
      <c r="AX1607" s="105">
        <f t="shared" si="941"/>
        <v>40041</v>
      </c>
      <c r="AZ1607" s="7" t="s">
        <v>2951</v>
      </c>
      <c r="BA1607" t="s">
        <v>3184</v>
      </c>
    </row>
    <row r="1608" spans="1:53" hidden="1" outlineLevel="1">
      <c r="A1608" t="s">
        <v>625</v>
      </c>
      <c r="B1608" t="s">
        <v>1843</v>
      </c>
      <c r="C1608" s="1">
        <f t="shared" si="927"/>
        <v>854</v>
      </c>
      <c r="D1608" s="7">
        <f>IF(R1608&gt;0,RANK(R1608,(R1608:T1608,U1608:AI1608)),0)</f>
        <v>5</v>
      </c>
      <c r="E1608" s="7">
        <f>IF(S1608&gt;0,RANK(S1608,(R1608:T1608,U1608:AI1608)),0)</f>
        <v>7</v>
      </c>
      <c r="F1608" s="7">
        <f>IF(T1608&gt;0,RANK(T1608,(R1608:T1608,U1608:AI1608)),0)</f>
        <v>3</v>
      </c>
      <c r="G1608" s="7">
        <f>IF(U1608&gt;0,RANK(U1608,(R1608:T1608,U1608:AI1608)),0)</f>
        <v>1</v>
      </c>
      <c r="H1608" s="7">
        <f t="shared" si="928"/>
        <v>2</v>
      </c>
      <c r="I1608" s="49">
        <f t="shared" si="929"/>
        <v>104</v>
      </c>
      <c r="J1608" s="177">
        <f t="shared" si="943"/>
        <v>0.12177985948477751</v>
      </c>
      <c r="K1608" s="2"/>
      <c r="L1608" s="2">
        <f t="shared" si="930"/>
        <v>7.0257611241217799E-3</v>
      </c>
      <c r="M1608" s="2">
        <f t="shared" si="931"/>
        <v>4.6838407494145199E-3</v>
      </c>
      <c r="N1608" s="2">
        <f t="shared" si="932"/>
        <v>0.14637002341920374</v>
      </c>
      <c r="O1608" s="2">
        <f t="shared" si="942"/>
        <v>0.42505854800936765</v>
      </c>
      <c r="P1608" s="2">
        <f t="shared" si="933"/>
        <v>0.30327868852459017</v>
      </c>
      <c r="Q1608" s="2">
        <f t="shared" si="910"/>
        <v>0.11358313817330207</v>
      </c>
      <c r="R1608" s="1">
        <v>6</v>
      </c>
      <c r="S1608" s="1">
        <v>4</v>
      </c>
      <c r="T1608" s="1">
        <v>125</v>
      </c>
      <c r="U1608" s="1">
        <v>363</v>
      </c>
      <c r="V1608" s="1">
        <v>259</v>
      </c>
      <c r="W1608" s="1">
        <v>89</v>
      </c>
      <c r="X1608" s="1">
        <v>0</v>
      </c>
      <c r="Y1608" s="1">
        <v>2</v>
      </c>
      <c r="Z1608" s="1">
        <v>1</v>
      </c>
      <c r="AD1608" s="1">
        <v>5</v>
      </c>
      <c r="AF1608" s="1">
        <v>0</v>
      </c>
      <c r="AG1608" s="1">
        <v>0</v>
      </c>
      <c r="AK1608" s="7">
        <f t="shared" si="934"/>
        <v>4</v>
      </c>
      <c r="AL1608" s="7">
        <f t="shared" si="935"/>
        <v>0</v>
      </c>
      <c r="AM1608" s="7">
        <f t="shared" si="936"/>
        <v>7</v>
      </c>
      <c r="AN1608" s="2">
        <f t="shared" si="937"/>
        <v>0.10421545667447307</v>
      </c>
      <c r="AO1608" s="2">
        <f t="shared" si="938"/>
        <v>0</v>
      </c>
      <c r="AP1608" s="2">
        <f t="shared" si="939"/>
        <v>2.34192037470726E-3</v>
      </c>
      <c r="AR1608" t="str">
        <f t="shared" si="940"/>
        <v>Dewey</v>
      </c>
      <c r="AS1608" t="s">
        <v>1843</v>
      </c>
      <c r="AT1608" s="184">
        <v>3</v>
      </c>
      <c r="AV1608" s="97">
        <v>40</v>
      </c>
      <c r="AW1608" s="99">
        <v>43</v>
      </c>
      <c r="AX1608" s="105">
        <f t="shared" si="941"/>
        <v>40043</v>
      </c>
      <c r="AZ1608" s="7" t="s">
        <v>2951</v>
      </c>
      <c r="BA1608" t="s">
        <v>3184</v>
      </c>
    </row>
    <row r="1609" spans="1:53" hidden="1" outlineLevel="1">
      <c r="A1609" t="s">
        <v>2106</v>
      </c>
      <c r="B1609" t="s">
        <v>1843</v>
      </c>
      <c r="C1609" s="1">
        <f t="shared" si="927"/>
        <v>880</v>
      </c>
      <c r="D1609" s="7">
        <f>IF(R1609&gt;0,RANK(R1609,(R1609:T1609,U1609:AI1609)),0)</f>
        <v>5</v>
      </c>
      <c r="E1609" s="7">
        <f>IF(S1609&gt;0,RANK(S1609,(R1609:T1609,U1609:AI1609)),0)</f>
        <v>6</v>
      </c>
      <c r="F1609" s="7">
        <f>IF(T1609&gt;0,RANK(T1609,(R1609:T1609,U1609:AI1609)),0)</f>
        <v>3</v>
      </c>
      <c r="G1609" s="7">
        <f>IF(U1609&gt;0,RANK(U1609,(R1609:T1609,U1609:AI1609)),0)</f>
        <v>1</v>
      </c>
      <c r="H1609" s="7">
        <f t="shared" si="928"/>
        <v>2</v>
      </c>
      <c r="I1609" s="49">
        <f t="shared" si="929"/>
        <v>106</v>
      </c>
      <c r="J1609" s="177">
        <f t="shared" si="943"/>
        <v>0.12045454545454545</v>
      </c>
      <c r="K1609" s="2"/>
      <c r="L1609" s="2">
        <f t="shared" si="930"/>
        <v>3.0681818181818182E-2</v>
      </c>
      <c r="M1609" s="2">
        <f t="shared" si="931"/>
        <v>6.8181818181818179E-3</v>
      </c>
      <c r="N1609" s="2">
        <f t="shared" si="932"/>
        <v>0.20909090909090908</v>
      </c>
      <c r="O1609" s="2">
        <f t="shared" si="942"/>
        <v>0.39772727272727271</v>
      </c>
      <c r="P1609" s="2">
        <f t="shared" si="933"/>
        <v>0.27727272727272728</v>
      </c>
      <c r="Q1609" s="2">
        <f t="shared" si="910"/>
        <v>7.8409090909090928E-2</v>
      </c>
      <c r="R1609" s="1">
        <v>27</v>
      </c>
      <c r="S1609" s="1">
        <v>6</v>
      </c>
      <c r="T1609" s="1">
        <v>184</v>
      </c>
      <c r="U1609" s="1">
        <v>350</v>
      </c>
      <c r="V1609" s="1">
        <v>244</v>
      </c>
      <c r="W1609" s="1">
        <v>58</v>
      </c>
      <c r="X1609" s="1">
        <v>1</v>
      </c>
      <c r="Y1609" s="1">
        <v>3</v>
      </c>
      <c r="Z1609" s="1">
        <v>1</v>
      </c>
      <c r="AD1609" s="1">
        <v>6</v>
      </c>
      <c r="AF1609" s="1">
        <v>0</v>
      </c>
      <c r="AG1609" s="1">
        <v>0</v>
      </c>
      <c r="AK1609" s="7">
        <f t="shared" si="934"/>
        <v>4</v>
      </c>
      <c r="AL1609" s="7">
        <f t="shared" si="935"/>
        <v>8</v>
      </c>
      <c r="AM1609" s="7">
        <f t="shared" si="936"/>
        <v>7</v>
      </c>
      <c r="AN1609" s="2">
        <f t="shared" si="937"/>
        <v>6.5909090909090903E-2</v>
      </c>
      <c r="AO1609" s="2">
        <f t="shared" si="938"/>
        <v>1.1363636363636363E-3</v>
      </c>
      <c r="AP1609" s="2">
        <f t="shared" si="939"/>
        <v>3.4090909090909089E-3</v>
      </c>
      <c r="AR1609" t="str">
        <f t="shared" si="940"/>
        <v>Ellis</v>
      </c>
      <c r="AS1609" t="s">
        <v>1843</v>
      </c>
      <c r="AT1609" s="184">
        <v>3</v>
      </c>
      <c r="AV1609" s="97">
        <v>40</v>
      </c>
      <c r="AW1609" s="99">
        <v>45</v>
      </c>
      <c r="AX1609" s="105">
        <f t="shared" si="941"/>
        <v>40045</v>
      </c>
      <c r="AZ1609" s="7" t="s">
        <v>2951</v>
      </c>
      <c r="BA1609" t="s">
        <v>3184</v>
      </c>
    </row>
    <row r="1610" spans="1:53" hidden="1" outlineLevel="1">
      <c r="A1610" t="s">
        <v>2082</v>
      </c>
      <c r="B1610" t="s">
        <v>1843</v>
      </c>
      <c r="C1610" s="1">
        <f t="shared" si="927"/>
        <v>9108</v>
      </c>
      <c r="D1610" s="7">
        <f>IF(R1610&gt;0,RANK(R1610,(R1610:T1610,U1610:AI1610)),0)</f>
        <v>5</v>
      </c>
      <c r="E1610" s="7">
        <f>IF(S1610&gt;0,RANK(S1610,(R1610:T1610,U1610:AI1610)),0)</f>
        <v>6</v>
      </c>
      <c r="F1610" s="7">
        <f>IF(T1610&gt;0,RANK(T1610,(R1610:T1610,U1610:AI1610)),0)</f>
        <v>3</v>
      </c>
      <c r="G1610" s="7">
        <f>IF(U1610&gt;0,RANK(U1610,(R1610:T1610,U1610:AI1610)),0)</f>
        <v>1</v>
      </c>
      <c r="H1610" s="7">
        <f t="shared" si="928"/>
        <v>2</v>
      </c>
      <c r="I1610" s="49">
        <f t="shared" si="929"/>
        <v>56</v>
      </c>
      <c r="J1610" s="177">
        <f t="shared" si="943"/>
        <v>6.148440931049627E-3</v>
      </c>
      <c r="K1610" s="2"/>
      <c r="L1610" s="2">
        <f t="shared" si="930"/>
        <v>3.337725076855512E-2</v>
      </c>
      <c r="M1610" s="2">
        <f t="shared" si="931"/>
        <v>8.014931927975406E-3</v>
      </c>
      <c r="N1610" s="2">
        <f t="shared" si="932"/>
        <v>0.27942468159859463</v>
      </c>
      <c r="O1610" s="2">
        <f t="shared" si="942"/>
        <v>0.30720245937637242</v>
      </c>
      <c r="P1610" s="2">
        <f t="shared" si="933"/>
        <v>0.30105401844532281</v>
      </c>
      <c r="Q1610" s="2">
        <f t="shared" si="910"/>
        <v>7.0926657883179534E-2</v>
      </c>
      <c r="R1610" s="1">
        <v>304</v>
      </c>
      <c r="S1610" s="1">
        <v>73</v>
      </c>
      <c r="T1610" s="1">
        <v>2545</v>
      </c>
      <c r="U1610" s="1">
        <v>2798</v>
      </c>
      <c r="V1610" s="1">
        <v>2742</v>
      </c>
      <c r="W1610" s="1">
        <v>547</v>
      </c>
      <c r="X1610" s="1">
        <v>14</v>
      </c>
      <c r="Y1610" s="1">
        <v>14</v>
      </c>
      <c r="Z1610" s="1">
        <v>23</v>
      </c>
      <c r="AD1610" s="1">
        <v>38</v>
      </c>
      <c r="AF1610" s="1">
        <v>7</v>
      </c>
      <c r="AG1610" s="1">
        <v>3</v>
      </c>
      <c r="AK1610" s="7">
        <f t="shared" si="934"/>
        <v>4</v>
      </c>
      <c r="AL1610" s="7">
        <f t="shared" si="935"/>
        <v>8</v>
      </c>
      <c r="AM1610" s="7">
        <f t="shared" si="936"/>
        <v>8</v>
      </c>
      <c r="AN1610" s="2">
        <f t="shared" si="937"/>
        <v>6.005709266578832E-2</v>
      </c>
      <c r="AO1610" s="2">
        <f t="shared" si="938"/>
        <v>1.5371102327624067E-3</v>
      </c>
      <c r="AP1610" s="2">
        <f t="shared" si="939"/>
        <v>1.5371102327624067E-3</v>
      </c>
      <c r="AR1610" t="str">
        <f t="shared" si="940"/>
        <v>Garfield</v>
      </c>
      <c r="AS1610" t="s">
        <v>1843</v>
      </c>
      <c r="AT1610" s="184">
        <v>3</v>
      </c>
      <c r="AV1610" s="97">
        <v>40</v>
      </c>
      <c r="AW1610" s="99">
        <v>47</v>
      </c>
      <c r="AX1610" s="105">
        <f t="shared" si="941"/>
        <v>40047</v>
      </c>
      <c r="AZ1610" s="7" t="s">
        <v>2951</v>
      </c>
      <c r="BA1610" t="s">
        <v>3184</v>
      </c>
    </row>
    <row r="1611" spans="1:53" hidden="1" outlineLevel="1">
      <c r="A1611" t="s">
        <v>2595</v>
      </c>
      <c r="B1611" t="s">
        <v>1843</v>
      </c>
      <c r="C1611" s="1">
        <f t="shared" si="927"/>
        <v>2622</v>
      </c>
      <c r="D1611" s="7">
        <f>IF(R1611&gt;0,RANK(R1611,(R1611:T1611,U1611:AI1611)),0)</f>
        <v>5</v>
      </c>
      <c r="E1611" s="7">
        <f>IF(S1611&gt;0,RANK(S1611,(R1611:T1611,U1611:AI1611)),0)</f>
        <v>6</v>
      </c>
      <c r="F1611" s="7">
        <f>IF(T1611&gt;0,RANK(T1611,(R1611:T1611,U1611:AI1611)),0)</f>
        <v>3</v>
      </c>
      <c r="G1611" s="7">
        <f>IF(U1611&gt;0,RANK(U1611,(R1611:T1611,U1611:AI1611)),0)</f>
        <v>1</v>
      </c>
      <c r="H1611" s="7">
        <f t="shared" si="928"/>
        <v>2</v>
      </c>
      <c r="I1611" s="49">
        <f t="shared" si="929"/>
        <v>131</v>
      </c>
      <c r="J1611" s="177">
        <f t="shared" si="943"/>
        <v>4.9961861174675819E-2</v>
      </c>
      <c r="K1611" s="2"/>
      <c r="L1611" s="2">
        <f t="shared" si="930"/>
        <v>1.6781083142639208E-2</v>
      </c>
      <c r="M1611" s="2">
        <f t="shared" si="931"/>
        <v>6.4836003051106025E-3</v>
      </c>
      <c r="N1611" s="2">
        <f t="shared" si="932"/>
        <v>0.16094584286803967</v>
      </c>
      <c r="O1611" s="2">
        <f t="shared" si="942"/>
        <v>0.39321128909229597</v>
      </c>
      <c r="P1611" s="2">
        <f t="shared" si="933"/>
        <v>0.34324942791762014</v>
      </c>
      <c r="Q1611" s="2">
        <f t="shared" si="910"/>
        <v>7.9328756674294398E-2</v>
      </c>
      <c r="R1611" s="1">
        <v>44</v>
      </c>
      <c r="S1611" s="1">
        <v>17</v>
      </c>
      <c r="T1611" s="1">
        <v>422</v>
      </c>
      <c r="U1611" s="1">
        <v>1031</v>
      </c>
      <c r="V1611" s="1">
        <v>900</v>
      </c>
      <c r="W1611" s="1">
        <v>180</v>
      </c>
      <c r="X1611" s="1">
        <v>2</v>
      </c>
      <c r="Y1611" s="1">
        <v>2</v>
      </c>
      <c r="Z1611" s="1">
        <v>9</v>
      </c>
      <c r="AD1611" s="1">
        <v>14</v>
      </c>
      <c r="AF1611" s="1">
        <v>1</v>
      </c>
      <c r="AG1611" s="1">
        <v>0</v>
      </c>
      <c r="AK1611" s="7">
        <f t="shared" si="934"/>
        <v>4</v>
      </c>
      <c r="AL1611" s="7">
        <f t="shared" si="935"/>
        <v>8</v>
      </c>
      <c r="AM1611" s="7">
        <f t="shared" si="936"/>
        <v>8</v>
      </c>
      <c r="AN1611" s="2">
        <f t="shared" si="937"/>
        <v>6.8649885583524028E-2</v>
      </c>
      <c r="AO1611" s="2">
        <f t="shared" si="938"/>
        <v>7.6277650648360034E-4</v>
      </c>
      <c r="AP1611" s="2">
        <f t="shared" si="939"/>
        <v>7.6277650648360034E-4</v>
      </c>
      <c r="AR1611" t="str">
        <f t="shared" si="940"/>
        <v>Garvin</v>
      </c>
      <c r="AS1611" t="s">
        <v>1843</v>
      </c>
      <c r="AT1611" s="184">
        <v>4</v>
      </c>
      <c r="AV1611" s="97">
        <v>40</v>
      </c>
      <c r="AW1611" s="99">
        <v>49</v>
      </c>
      <c r="AX1611" s="105">
        <f t="shared" si="941"/>
        <v>40049</v>
      </c>
      <c r="AZ1611" s="7" t="s">
        <v>2951</v>
      </c>
      <c r="BA1611" t="s">
        <v>3184</v>
      </c>
    </row>
    <row r="1612" spans="1:53" hidden="1" outlineLevel="1">
      <c r="A1612" t="s">
        <v>497</v>
      </c>
      <c r="B1612" t="s">
        <v>1843</v>
      </c>
      <c r="C1612" s="1">
        <f t="shared" si="927"/>
        <v>7663</v>
      </c>
      <c r="D1612" s="7">
        <f>IF(R1612&gt;0,RANK(R1612,(R1612:T1612,U1612:AI1612)),0)</f>
        <v>5</v>
      </c>
      <c r="E1612" s="7">
        <f>IF(S1612&gt;0,RANK(S1612,(R1612:T1612,U1612:AI1612)),0)</f>
        <v>6</v>
      </c>
      <c r="F1612" s="7">
        <f>IF(T1612&gt;0,RANK(T1612,(R1612:T1612,U1612:AI1612)),0)</f>
        <v>3</v>
      </c>
      <c r="G1612" s="7">
        <f>IF(U1612&gt;0,RANK(U1612,(R1612:T1612,U1612:AI1612)),0)</f>
        <v>1</v>
      </c>
      <c r="H1612" s="7">
        <f t="shared" si="928"/>
        <v>2</v>
      </c>
      <c r="I1612" s="49">
        <f t="shared" si="929"/>
        <v>745</v>
      </c>
      <c r="J1612" s="177">
        <f t="shared" si="943"/>
        <v>9.7220409761190132E-2</v>
      </c>
      <c r="K1612" s="2"/>
      <c r="L1612" s="2">
        <f t="shared" si="930"/>
        <v>2.0879551089651574E-2</v>
      </c>
      <c r="M1612" s="2">
        <f t="shared" si="931"/>
        <v>4.6978989951716038E-3</v>
      </c>
      <c r="N1612" s="2">
        <f t="shared" si="932"/>
        <v>0.21649484536082475</v>
      </c>
      <c r="O1612" s="2">
        <f t="shared" si="942"/>
        <v>0.39410152681717342</v>
      </c>
      <c r="P1612" s="2">
        <f t="shared" si="933"/>
        <v>0.2968811170559833</v>
      </c>
      <c r="Q1612" s="2">
        <f t="shared" si="910"/>
        <v>6.6945060681195379E-2</v>
      </c>
      <c r="R1612" s="1">
        <v>160</v>
      </c>
      <c r="S1612" s="1">
        <v>36</v>
      </c>
      <c r="T1612" s="1">
        <v>1659</v>
      </c>
      <c r="U1612" s="1">
        <v>3020</v>
      </c>
      <c r="V1612" s="1">
        <v>2275</v>
      </c>
      <c r="W1612" s="1">
        <v>443</v>
      </c>
      <c r="X1612" s="1">
        <v>7</v>
      </c>
      <c r="Y1612" s="1">
        <v>8</v>
      </c>
      <c r="Z1612" s="1">
        <v>27</v>
      </c>
      <c r="AD1612" s="1">
        <v>18</v>
      </c>
      <c r="AF1612" s="1">
        <v>9</v>
      </c>
      <c r="AG1612" s="1">
        <v>1</v>
      </c>
      <c r="AK1612" s="7">
        <f t="shared" si="934"/>
        <v>4</v>
      </c>
      <c r="AL1612" s="7">
        <f t="shared" si="935"/>
        <v>9</v>
      </c>
      <c r="AM1612" s="7">
        <f t="shared" si="936"/>
        <v>8</v>
      </c>
      <c r="AN1612" s="2">
        <f t="shared" si="937"/>
        <v>5.7810257079472793E-2</v>
      </c>
      <c r="AO1612" s="2">
        <f t="shared" si="938"/>
        <v>9.1348036017225632E-4</v>
      </c>
      <c r="AP1612" s="2">
        <f t="shared" si="939"/>
        <v>1.0439775544825785E-3</v>
      </c>
      <c r="AR1612" t="str">
        <f t="shared" si="940"/>
        <v>Grady</v>
      </c>
      <c r="AS1612" t="s">
        <v>1843</v>
      </c>
      <c r="AT1612" s="184">
        <v>4</v>
      </c>
      <c r="AV1612" s="97">
        <v>40</v>
      </c>
      <c r="AW1612" s="99">
        <v>51</v>
      </c>
      <c r="AX1612" s="105">
        <f t="shared" si="941"/>
        <v>40051</v>
      </c>
      <c r="AZ1612" s="7" t="s">
        <v>2951</v>
      </c>
      <c r="BA1612" t="s">
        <v>3184</v>
      </c>
    </row>
    <row r="1613" spans="1:53" hidden="1" outlineLevel="1">
      <c r="A1613" t="s">
        <v>2057</v>
      </c>
      <c r="B1613" t="s">
        <v>1843</v>
      </c>
      <c r="C1613" s="1">
        <f t="shared" si="927"/>
        <v>994</v>
      </c>
      <c r="D1613" s="7">
        <f>IF(R1613&gt;0,RANK(R1613,(R1613:T1613,U1613:AI1613)),0)</f>
        <v>5</v>
      </c>
      <c r="E1613" s="7">
        <f>IF(S1613&gt;0,RANK(S1613,(R1613:T1613,U1613:AI1613)),0)</f>
        <v>6</v>
      </c>
      <c r="F1613" s="7">
        <f>IF(T1613&gt;0,RANK(T1613,(R1613:T1613,U1613:AI1613)),0)</f>
        <v>3</v>
      </c>
      <c r="G1613" s="7">
        <f>IF(U1613&gt;0,RANK(U1613,(R1613:T1613,U1613:AI1613)),0)</f>
        <v>2</v>
      </c>
      <c r="H1613" s="7">
        <f t="shared" si="928"/>
        <v>1</v>
      </c>
      <c r="I1613" s="49">
        <f t="shared" si="929"/>
        <v>17</v>
      </c>
      <c r="J1613" s="177">
        <f t="shared" si="943"/>
        <v>1.7102615694164991E-2</v>
      </c>
      <c r="K1613" s="2"/>
      <c r="L1613" s="2">
        <f t="shared" si="930"/>
        <v>2.9175050301810865E-2</v>
      </c>
      <c r="M1613" s="2">
        <f t="shared" si="931"/>
        <v>4.0241448692152921E-3</v>
      </c>
      <c r="N1613" s="2">
        <f t="shared" si="932"/>
        <v>0.23641851106639838</v>
      </c>
      <c r="O1613" s="2">
        <f t="shared" si="942"/>
        <v>0.31790744466800802</v>
      </c>
      <c r="P1613" s="2">
        <f t="shared" si="933"/>
        <v>0.33501006036217301</v>
      </c>
      <c r="Q1613" s="2">
        <f t="shared" si="910"/>
        <v>7.746478873239443E-2</v>
      </c>
      <c r="R1613" s="1">
        <v>29</v>
      </c>
      <c r="S1613" s="1">
        <v>4</v>
      </c>
      <c r="T1613" s="1">
        <v>235</v>
      </c>
      <c r="U1613" s="1">
        <v>316</v>
      </c>
      <c r="V1613" s="1">
        <v>333</v>
      </c>
      <c r="W1613" s="1">
        <v>65</v>
      </c>
      <c r="X1613" s="1">
        <v>1</v>
      </c>
      <c r="Y1613" s="1">
        <v>1</v>
      </c>
      <c r="Z1613" s="1">
        <v>4</v>
      </c>
      <c r="AD1613" s="1">
        <v>4</v>
      </c>
      <c r="AF1613" s="1">
        <v>2</v>
      </c>
      <c r="AG1613" s="1">
        <v>0</v>
      </c>
      <c r="AK1613" s="7">
        <f t="shared" si="934"/>
        <v>4</v>
      </c>
      <c r="AL1613" s="7">
        <f t="shared" si="935"/>
        <v>8</v>
      </c>
      <c r="AM1613" s="7">
        <f t="shared" si="936"/>
        <v>8</v>
      </c>
      <c r="AN1613" s="2">
        <f t="shared" si="937"/>
        <v>6.5392354124748489E-2</v>
      </c>
      <c r="AO1613" s="2">
        <f t="shared" si="938"/>
        <v>1.006036217303823E-3</v>
      </c>
      <c r="AP1613" s="2">
        <f t="shared" si="939"/>
        <v>1.006036217303823E-3</v>
      </c>
      <c r="AR1613" t="str">
        <f t="shared" si="940"/>
        <v>Grant</v>
      </c>
      <c r="AS1613" t="s">
        <v>1843</v>
      </c>
      <c r="AT1613" s="184">
        <v>3</v>
      </c>
      <c r="AV1613" s="97">
        <v>40</v>
      </c>
      <c r="AW1613" s="99">
        <v>53</v>
      </c>
      <c r="AX1613" s="105">
        <f t="shared" si="941"/>
        <v>40053</v>
      </c>
      <c r="AZ1613" s="7" t="s">
        <v>2951</v>
      </c>
      <c r="BA1613" t="s">
        <v>3184</v>
      </c>
    </row>
    <row r="1614" spans="1:53" hidden="1" outlineLevel="1">
      <c r="A1614" t="s">
        <v>2999</v>
      </c>
      <c r="B1614" t="s">
        <v>1843</v>
      </c>
      <c r="C1614" s="1">
        <f t="shared" si="927"/>
        <v>293</v>
      </c>
      <c r="D1614" s="7">
        <f>IF(R1614&gt;0,RANK(R1614,(R1614:T1614,U1614:AI1614)),0)</f>
        <v>5</v>
      </c>
      <c r="E1614" s="7">
        <f>IF(S1614&gt;0,RANK(S1614,(R1614:T1614,U1614:AI1614)),0)</f>
        <v>0</v>
      </c>
      <c r="F1614" s="7">
        <f>IF(T1614&gt;0,RANK(T1614,(R1614:T1614,U1614:AI1614)),0)</f>
        <v>3</v>
      </c>
      <c r="G1614" s="7">
        <f>IF(U1614&gt;0,RANK(U1614,(R1614:T1614,U1614:AI1614)),0)</f>
        <v>2</v>
      </c>
      <c r="H1614" s="7">
        <f t="shared" si="928"/>
        <v>1</v>
      </c>
      <c r="I1614" s="49">
        <f t="shared" si="929"/>
        <v>20</v>
      </c>
      <c r="J1614" s="177">
        <f t="shared" si="943"/>
        <v>6.8259385665529013E-2</v>
      </c>
      <c r="K1614" s="2"/>
      <c r="L1614" s="2">
        <f t="shared" si="930"/>
        <v>2.7303754266211604E-2</v>
      </c>
      <c r="M1614" s="2">
        <f t="shared" si="931"/>
        <v>0</v>
      </c>
      <c r="N1614" s="2">
        <f t="shared" si="932"/>
        <v>0.19453924914675769</v>
      </c>
      <c r="O1614" s="2">
        <f t="shared" si="942"/>
        <v>0.31058020477815701</v>
      </c>
      <c r="P1614" s="2">
        <f t="shared" si="933"/>
        <v>0.37883959044368598</v>
      </c>
      <c r="Q1614" s="2">
        <f t="shared" si="910"/>
        <v>8.8737201365187757E-2</v>
      </c>
      <c r="R1614" s="1">
        <v>8</v>
      </c>
      <c r="S1614" s="1">
        <v>0</v>
      </c>
      <c r="T1614" s="1">
        <v>57</v>
      </c>
      <c r="U1614" s="1">
        <v>91</v>
      </c>
      <c r="V1614" s="1">
        <v>111</v>
      </c>
      <c r="W1614" s="1">
        <v>21</v>
      </c>
      <c r="X1614" s="1">
        <v>0</v>
      </c>
      <c r="Y1614" s="1">
        <v>0</v>
      </c>
      <c r="Z1614" s="1">
        <v>5</v>
      </c>
      <c r="AD1614" s="1">
        <v>0</v>
      </c>
      <c r="AF1614" s="1">
        <v>0</v>
      </c>
      <c r="AG1614" s="1">
        <v>0</v>
      </c>
      <c r="AK1614" s="7">
        <f t="shared" si="934"/>
        <v>4</v>
      </c>
      <c r="AL1614" s="7">
        <f t="shared" si="935"/>
        <v>0</v>
      </c>
      <c r="AM1614" s="7">
        <f t="shared" si="936"/>
        <v>0</v>
      </c>
      <c r="AN1614" s="2">
        <f t="shared" si="937"/>
        <v>7.1672354948805458E-2</v>
      </c>
      <c r="AO1614" s="2">
        <f t="shared" si="938"/>
        <v>0</v>
      </c>
      <c r="AP1614" s="2">
        <f t="shared" si="939"/>
        <v>0</v>
      </c>
      <c r="AR1614" t="str">
        <f t="shared" si="940"/>
        <v>Greer</v>
      </c>
      <c r="AS1614" t="s">
        <v>1843</v>
      </c>
      <c r="AT1614" s="184">
        <v>3</v>
      </c>
      <c r="AV1614" s="97">
        <v>40</v>
      </c>
      <c r="AW1614" s="99">
        <v>55</v>
      </c>
      <c r="AX1614" s="105">
        <f t="shared" si="941"/>
        <v>40055</v>
      </c>
      <c r="AZ1614" s="7" t="s">
        <v>2951</v>
      </c>
      <c r="BA1614" t="s">
        <v>3184</v>
      </c>
    </row>
    <row r="1615" spans="1:53" hidden="1" outlineLevel="1">
      <c r="A1615" t="s">
        <v>1838</v>
      </c>
      <c r="B1615" t="s">
        <v>1843</v>
      </c>
      <c r="C1615" s="1">
        <f t="shared" si="927"/>
        <v>180</v>
      </c>
      <c r="D1615" s="7">
        <f>IF(R1615&gt;0,RANK(R1615,(R1615:T1615,U1615:AI1615)),0)</f>
        <v>5</v>
      </c>
      <c r="E1615" s="7">
        <f>IF(S1615&gt;0,RANK(S1615,(R1615:T1615,U1615:AI1615)),0)</f>
        <v>5</v>
      </c>
      <c r="F1615" s="7">
        <f>IF(T1615&gt;0,RANK(T1615,(R1615:T1615,U1615:AI1615)),0)</f>
        <v>2</v>
      </c>
      <c r="G1615" s="7">
        <f>IF(U1615&gt;0,RANK(U1615,(R1615:T1615,U1615:AI1615)),0)</f>
        <v>1</v>
      </c>
      <c r="H1615" s="7">
        <f t="shared" si="928"/>
        <v>3</v>
      </c>
      <c r="I1615" s="49">
        <f t="shared" si="929"/>
        <v>11</v>
      </c>
      <c r="J1615" s="177">
        <f t="shared" si="943"/>
        <v>6.1111111111111109E-2</v>
      </c>
      <c r="K1615" s="2"/>
      <c r="L1615" s="2">
        <f t="shared" si="930"/>
        <v>1.6666666666666666E-2</v>
      </c>
      <c r="M1615" s="2">
        <f t="shared" si="931"/>
        <v>1.6666666666666666E-2</v>
      </c>
      <c r="N1615" s="2">
        <f t="shared" si="932"/>
        <v>0.26666666666666666</v>
      </c>
      <c r="O1615" s="2">
        <f t="shared" si="942"/>
        <v>0.32777777777777778</v>
      </c>
      <c r="P1615" s="2">
        <f t="shared" si="933"/>
        <v>0.25555555555555554</v>
      </c>
      <c r="Q1615" s="2">
        <f t="shared" si="910"/>
        <v>0.11666666666666664</v>
      </c>
      <c r="R1615" s="1">
        <v>3</v>
      </c>
      <c r="S1615" s="1">
        <v>3</v>
      </c>
      <c r="T1615" s="1">
        <v>48</v>
      </c>
      <c r="U1615" s="1">
        <v>59</v>
      </c>
      <c r="V1615" s="1">
        <v>46</v>
      </c>
      <c r="W1615" s="1">
        <v>18</v>
      </c>
      <c r="X1615" s="1">
        <v>0</v>
      </c>
      <c r="Y1615" s="1">
        <v>0</v>
      </c>
      <c r="Z1615" s="1">
        <v>0</v>
      </c>
      <c r="AD1615" s="1">
        <v>3</v>
      </c>
      <c r="AF1615" s="1">
        <v>0</v>
      </c>
      <c r="AG1615" s="1">
        <v>0</v>
      </c>
      <c r="AK1615" s="7">
        <f t="shared" si="934"/>
        <v>4</v>
      </c>
      <c r="AL1615" s="7">
        <f t="shared" si="935"/>
        <v>0</v>
      </c>
      <c r="AM1615" s="7">
        <f t="shared" si="936"/>
        <v>0</v>
      </c>
      <c r="AN1615" s="2">
        <f t="shared" si="937"/>
        <v>0.1</v>
      </c>
      <c r="AO1615" s="2">
        <f t="shared" si="938"/>
        <v>0</v>
      </c>
      <c r="AP1615" s="2">
        <f t="shared" si="939"/>
        <v>0</v>
      </c>
      <c r="AR1615" t="str">
        <f t="shared" si="940"/>
        <v>Harmon</v>
      </c>
      <c r="AS1615" t="s">
        <v>1843</v>
      </c>
      <c r="AT1615" s="184">
        <v>3</v>
      </c>
      <c r="AV1615" s="97">
        <v>40</v>
      </c>
      <c r="AW1615" s="99">
        <v>57</v>
      </c>
      <c r="AX1615" s="105">
        <f t="shared" si="941"/>
        <v>40057</v>
      </c>
      <c r="AZ1615" s="7" t="s">
        <v>2951</v>
      </c>
      <c r="BA1615" t="s">
        <v>3184</v>
      </c>
    </row>
    <row r="1616" spans="1:53" hidden="1" outlineLevel="1">
      <c r="A1616" t="s">
        <v>606</v>
      </c>
      <c r="B1616" t="s">
        <v>1843</v>
      </c>
      <c r="C1616" s="1">
        <f t="shared" si="927"/>
        <v>673</v>
      </c>
      <c r="D1616" s="7">
        <f>IF(R1616&gt;0,RANK(R1616,(R1616:T1616,U1616:AI1616)),0)</f>
        <v>5</v>
      </c>
      <c r="E1616" s="7">
        <f>IF(S1616&gt;0,RANK(S1616,(R1616:T1616,U1616:AI1616)),0)</f>
        <v>8</v>
      </c>
      <c r="F1616" s="7">
        <f>IF(T1616&gt;0,RANK(T1616,(R1616:T1616,U1616:AI1616)),0)</f>
        <v>3</v>
      </c>
      <c r="G1616" s="7">
        <f>IF(U1616&gt;0,RANK(U1616,(R1616:T1616,U1616:AI1616)),0)</f>
        <v>1</v>
      </c>
      <c r="H1616" s="7">
        <f t="shared" si="928"/>
        <v>2</v>
      </c>
      <c r="I1616" s="49">
        <f t="shared" si="929"/>
        <v>90</v>
      </c>
      <c r="J1616" s="177">
        <f t="shared" si="943"/>
        <v>0.1337295690936107</v>
      </c>
      <c r="K1616" s="2"/>
      <c r="L1616" s="2">
        <f t="shared" si="930"/>
        <v>1.3372956909361069E-2</v>
      </c>
      <c r="M1616" s="2">
        <f t="shared" si="931"/>
        <v>7.429420505200594E-3</v>
      </c>
      <c r="N1616" s="2">
        <f t="shared" si="932"/>
        <v>0.19019316493313521</v>
      </c>
      <c r="O1616" s="2">
        <f t="shared" si="942"/>
        <v>0.4160475482912333</v>
      </c>
      <c r="P1616" s="2">
        <f t="shared" si="933"/>
        <v>0.28231797919762258</v>
      </c>
      <c r="Q1616" s="2">
        <f t="shared" si="910"/>
        <v>9.0638930163447318E-2</v>
      </c>
      <c r="R1616" s="1">
        <v>9</v>
      </c>
      <c r="S1616" s="1">
        <v>5</v>
      </c>
      <c r="T1616" s="1">
        <v>128</v>
      </c>
      <c r="U1616" s="1">
        <v>280</v>
      </c>
      <c r="V1616" s="1">
        <v>190</v>
      </c>
      <c r="W1616" s="1">
        <v>46</v>
      </c>
      <c r="X1616" s="1">
        <v>0</v>
      </c>
      <c r="Y1616" s="1">
        <v>0</v>
      </c>
      <c r="Z1616" s="1">
        <v>6</v>
      </c>
      <c r="AD1616" s="1">
        <v>7</v>
      </c>
      <c r="AF1616" s="1">
        <v>1</v>
      </c>
      <c r="AG1616" s="1">
        <v>1</v>
      </c>
      <c r="AK1616" s="7">
        <f t="shared" si="934"/>
        <v>4</v>
      </c>
      <c r="AL1616" s="7">
        <f t="shared" si="935"/>
        <v>0</v>
      </c>
      <c r="AM1616" s="7">
        <f t="shared" si="936"/>
        <v>0</v>
      </c>
      <c r="AN1616" s="2">
        <f t="shared" si="937"/>
        <v>6.8350668647845461E-2</v>
      </c>
      <c r="AO1616" s="2">
        <f t="shared" si="938"/>
        <v>0</v>
      </c>
      <c r="AP1616" s="2">
        <f t="shared" si="939"/>
        <v>0</v>
      </c>
      <c r="AR1616" t="str">
        <f t="shared" si="940"/>
        <v>Harper</v>
      </c>
      <c r="AS1616" t="s">
        <v>1843</v>
      </c>
      <c r="AT1616" s="184">
        <v>3</v>
      </c>
      <c r="AV1616" s="97">
        <v>40</v>
      </c>
      <c r="AW1616" s="99">
        <v>59</v>
      </c>
      <c r="AX1616" s="105">
        <f t="shared" si="941"/>
        <v>40059</v>
      </c>
      <c r="AZ1616" s="7" t="s">
        <v>2951</v>
      </c>
      <c r="BA1616" t="s">
        <v>3184</v>
      </c>
    </row>
    <row r="1617" spans="1:53" hidden="1" outlineLevel="1">
      <c r="A1617" t="s">
        <v>564</v>
      </c>
      <c r="B1617" t="s">
        <v>1843</v>
      </c>
      <c r="C1617" s="1">
        <f t="shared" si="927"/>
        <v>674</v>
      </c>
      <c r="D1617" s="7">
        <f>IF(R1617&gt;0,RANK(R1617,(R1617:T1617,U1617:AI1617)),0)</f>
        <v>5</v>
      </c>
      <c r="E1617" s="7">
        <f>IF(S1617&gt;0,RANK(S1617,(R1617:T1617,U1617:AI1617)),0)</f>
        <v>0</v>
      </c>
      <c r="F1617" s="7">
        <f>IF(T1617&gt;0,RANK(T1617,(R1617:T1617,U1617:AI1617)),0)</f>
        <v>3</v>
      </c>
      <c r="G1617" s="7">
        <f>IF(U1617&gt;0,RANK(U1617,(R1617:T1617,U1617:AI1617)),0)</f>
        <v>1</v>
      </c>
      <c r="H1617" s="7">
        <f t="shared" si="928"/>
        <v>2</v>
      </c>
      <c r="I1617" s="49">
        <f t="shared" si="929"/>
        <v>16</v>
      </c>
      <c r="J1617" s="177">
        <f t="shared" si="943"/>
        <v>2.3738872403560832E-2</v>
      </c>
      <c r="K1617" s="2"/>
      <c r="L1617" s="2">
        <f t="shared" si="930"/>
        <v>1.483679525222552E-2</v>
      </c>
      <c r="M1617" s="2">
        <f t="shared" si="931"/>
        <v>0</v>
      </c>
      <c r="N1617" s="2">
        <f t="shared" si="932"/>
        <v>0.14688427299703263</v>
      </c>
      <c r="O1617" s="2">
        <f t="shared" si="942"/>
        <v>0.39317507418397624</v>
      </c>
      <c r="P1617" s="2">
        <f t="shared" si="933"/>
        <v>0.36943620178041542</v>
      </c>
      <c r="Q1617" s="2">
        <f t="shared" si="910"/>
        <v>7.5667655786350208E-2</v>
      </c>
      <c r="R1617" s="1">
        <v>10</v>
      </c>
      <c r="S1617" s="1">
        <v>0</v>
      </c>
      <c r="T1617" s="1">
        <v>99</v>
      </c>
      <c r="U1617" s="1">
        <v>265</v>
      </c>
      <c r="V1617" s="1">
        <v>249</v>
      </c>
      <c r="W1617" s="1">
        <v>49</v>
      </c>
      <c r="X1617" s="1">
        <v>0</v>
      </c>
      <c r="Y1617" s="1">
        <v>1</v>
      </c>
      <c r="Z1617" s="1">
        <v>0</v>
      </c>
      <c r="AD1617" s="1">
        <v>1</v>
      </c>
      <c r="AF1617" s="1">
        <v>0</v>
      </c>
      <c r="AG1617" s="1">
        <v>0</v>
      </c>
      <c r="AK1617" s="7">
        <f t="shared" si="934"/>
        <v>4</v>
      </c>
      <c r="AL1617" s="7">
        <f t="shared" si="935"/>
        <v>0</v>
      </c>
      <c r="AM1617" s="7">
        <f t="shared" si="936"/>
        <v>6</v>
      </c>
      <c r="AN1617" s="2">
        <f t="shared" si="937"/>
        <v>7.2700296735905043E-2</v>
      </c>
      <c r="AO1617" s="2">
        <f t="shared" si="938"/>
        <v>0</v>
      </c>
      <c r="AP1617" s="2">
        <f t="shared" si="939"/>
        <v>1.483679525222552E-3</v>
      </c>
      <c r="AR1617" t="str">
        <f t="shared" si="940"/>
        <v>Haskell</v>
      </c>
      <c r="AS1617" t="s">
        <v>1843</v>
      </c>
      <c r="AT1617" s="184">
        <v>2</v>
      </c>
      <c r="AV1617" s="97">
        <v>40</v>
      </c>
      <c r="AW1617" s="99">
        <v>61</v>
      </c>
      <c r="AX1617" s="105">
        <f t="shared" si="941"/>
        <v>40061</v>
      </c>
      <c r="AZ1617" s="7" t="s">
        <v>2951</v>
      </c>
      <c r="BA1617" t="s">
        <v>3184</v>
      </c>
    </row>
    <row r="1618" spans="1:53" hidden="1" outlineLevel="1">
      <c r="A1618" t="s">
        <v>2658</v>
      </c>
      <c r="B1618" t="s">
        <v>1843</v>
      </c>
      <c r="C1618" s="1">
        <f t="shared" si="927"/>
        <v>760</v>
      </c>
      <c r="D1618" s="7">
        <f>IF(R1618&gt;0,RANK(R1618,(R1618:T1618,U1618:AI1618)),0)</f>
        <v>5</v>
      </c>
      <c r="E1618" s="7">
        <f>IF(S1618&gt;0,RANK(S1618,(R1618:T1618,U1618:AI1618)),0)</f>
        <v>6</v>
      </c>
      <c r="F1618" s="7">
        <f>IF(T1618&gt;0,RANK(T1618,(R1618:T1618,U1618:AI1618)),0)</f>
        <v>3</v>
      </c>
      <c r="G1618" s="7">
        <f>IF(U1618&gt;0,RANK(U1618,(R1618:T1618,U1618:AI1618)),0)</f>
        <v>1</v>
      </c>
      <c r="H1618" s="7">
        <f t="shared" si="928"/>
        <v>2</v>
      </c>
      <c r="I1618" s="49">
        <f t="shared" si="929"/>
        <v>46</v>
      </c>
      <c r="J1618" s="177">
        <f t="shared" si="943"/>
        <v>6.0526315789473685E-2</v>
      </c>
      <c r="K1618" s="2"/>
      <c r="L1618" s="2">
        <f t="shared" si="930"/>
        <v>2.1052631578947368E-2</v>
      </c>
      <c r="M1618" s="2">
        <f t="shared" si="931"/>
        <v>5.263157894736842E-3</v>
      </c>
      <c r="N1618" s="2">
        <f t="shared" si="932"/>
        <v>0.15131578947368421</v>
      </c>
      <c r="O1618" s="2">
        <f t="shared" si="942"/>
        <v>0.41578947368421054</v>
      </c>
      <c r="P1618" s="2">
        <f t="shared" si="933"/>
        <v>0.35526315789473684</v>
      </c>
      <c r="Q1618" s="2">
        <f t="shared" si="910"/>
        <v>5.1315789473684259E-2</v>
      </c>
      <c r="R1618" s="1">
        <v>16</v>
      </c>
      <c r="S1618" s="1">
        <v>4</v>
      </c>
      <c r="T1618" s="1">
        <v>115</v>
      </c>
      <c r="U1618" s="1">
        <v>316</v>
      </c>
      <c r="V1618" s="1">
        <v>270</v>
      </c>
      <c r="W1618" s="1">
        <v>34</v>
      </c>
      <c r="X1618" s="1">
        <v>0</v>
      </c>
      <c r="Y1618" s="1">
        <v>1</v>
      </c>
      <c r="Z1618" s="1">
        <v>1</v>
      </c>
      <c r="AD1618" s="1">
        <v>2</v>
      </c>
      <c r="AF1618" s="1">
        <v>0</v>
      </c>
      <c r="AG1618" s="1">
        <v>1</v>
      </c>
      <c r="AK1618" s="7">
        <f t="shared" si="934"/>
        <v>4</v>
      </c>
      <c r="AL1618" s="7">
        <f t="shared" si="935"/>
        <v>0</v>
      </c>
      <c r="AM1618" s="7">
        <f t="shared" si="936"/>
        <v>7</v>
      </c>
      <c r="AN1618" s="2">
        <f t="shared" si="937"/>
        <v>4.4736842105263158E-2</v>
      </c>
      <c r="AO1618" s="2">
        <f t="shared" si="938"/>
        <v>0</v>
      </c>
      <c r="AP1618" s="2">
        <f t="shared" si="939"/>
        <v>1.3157894736842105E-3</v>
      </c>
      <c r="AR1618" t="str">
        <f t="shared" si="940"/>
        <v>Hughes</v>
      </c>
      <c r="AS1618" t="s">
        <v>1843</v>
      </c>
      <c r="AT1618" s="184">
        <v>2</v>
      </c>
      <c r="AV1618" s="97">
        <v>40</v>
      </c>
      <c r="AW1618" s="99">
        <v>63</v>
      </c>
      <c r="AX1618" s="105">
        <f t="shared" si="941"/>
        <v>40063</v>
      </c>
      <c r="AZ1618" s="7" t="s">
        <v>2951</v>
      </c>
      <c r="BA1618" t="s">
        <v>3184</v>
      </c>
    </row>
    <row r="1619" spans="1:53" hidden="1" outlineLevel="1">
      <c r="A1619" t="s">
        <v>3011</v>
      </c>
      <c r="B1619" t="s">
        <v>1843</v>
      </c>
      <c r="C1619" s="1">
        <f t="shared" ref="C1619:C1650" si="944">SUM(R1619:AI1619)</f>
        <v>2363</v>
      </c>
      <c r="D1619" s="7">
        <f>IF(R1619&gt;0,RANK(R1619,(R1619:T1619,U1619:AI1619)),0)</f>
        <v>5</v>
      </c>
      <c r="E1619" s="7">
        <f>IF(S1619&gt;0,RANK(S1619,(R1619:T1619,U1619:AI1619)),0)</f>
        <v>7</v>
      </c>
      <c r="F1619" s="7">
        <f>IF(T1619&gt;0,RANK(T1619,(R1619:T1619,U1619:AI1619)),0)</f>
        <v>3</v>
      </c>
      <c r="G1619" s="7">
        <f>IF(U1619&gt;0,RANK(U1619,(R1619:T1619,U1619:AI1619)),0)</f>
        <v>1</v>
      </c>
      <c r="H1619" s="7">
        <f t="shared" ref="H1619:H1650" si="945">IF(V1619&gt;0,RANK(V1619,(R1619:AB1619)),0)</f>
        <v>2</v>
      </c>
      <c r="I1619" s="49">
        <f t="shared" ref="I1619:I1650" si="946">MAX(R1619:AA1619)-LARGE(R1619:AA1619,2)</f>
        <v>126</v>
      </c>
      <c r="J1619" s="177">
        <f t="shared" si="943"/>
        <v>5.3322048243757934E-2</v>
      </c>
      <c r="K1619" s="2"/>
      <c r="L1619" s="2">
        <f t="shared" ref="L1619:L1650" si="947">IF($C1619=0,"-",R1619/$C1619)</f>
        <v>4.0203131612357175E-2</v>
      </c>
      <c r="M1619" s="2">
        <f t="shared" ref="M1619:M1650" si="948">IF($C1619=0,"-",S1619/$C1619)</f>
        <v>1.6927634363097758E-3</v>
      </c>
      <c r="N1619" s="2">
        <f t="shared" ref="N1619:N1650" si="949">IF($C1619=0,"-",T1619/$C1619)</f>
        <v>0.18366483283961066</v>
      </c>
      <c r="O1619" s="2">
        <f t="shared" si="942"/>
        <v>0.37198476512907319</v>
      </c>
      <c r="P1619" s="2">
        <f t="shared" ref="P1619:P1650" si="950">IF($C1619=0,"-",V1619/$C1619)</f>
        <v>0.31866271688531528</v>
      </c>
      <c r="Q1619" s="2">
        <f t="shared" si="910"/>
        <v>8.3791790097333896E-2</v>
      </c>
      <c r="R1619" s="1">
        <v>95</v>
      </c>
      <c r="S1619" s="1">
        <v>4</v>
      </c>
      <c r="T1619" s="1">
        <v>434</v>
      </c>
      <c r="U1619" s="1">
        <v>879</v>
      </c>
      <c r="V1619" s="1">
        <v>753</v>
      </c>
      <c r="W1619" s="1">
        <v>180</v>
      </c>
      <c r="X1619" s="1">
        <v>1</v>
      </c>
      <c r="Y1619" s="1">
        <v>1</v>
      </c>
      <c r="Z1619" s="1">
        <v>3</v>
      </c>
      <c r="AD1619" s="1">
        <v>10</v>
      </c>
      <c r="AF1619" s="1">
        <v>3</v>
      </c>
      <c r="AG1619" s="1">
        <v>0</v>
      </c>
      <c r="AK1619" s="7">
        <f t="shared" ref="AK1619:AK1650" si="951">IF(W1619&gt;0,RANK(W1619,(R1619:AB1619)),0)</f>
        <v>4</v>
      </c>
      <c r="AL1619" s="7">
        <f t="shared" ref="AL1619:AL1650" si="952">IF(X1619&gt;0,RANK(X1619,(R1619:AB1619)),0)</f>
        <v>8</v>
      </c>
      <c r="AM1619" s="7">
        <f t="shared" ref="AM1619:AM1650" si="953">IF(Y1619&gt;0,RANK(Y1619,(R1619:AB1619)),0)</f>
        <v>8</v>
      </c>
      <c r="AN1619" s="2">
        <f t="shared" ref="AN1619:AN1650" si="954">IF($C1619=0,"-",W1619/$C1619)</f>
        <v>7.61743546339399E-2</v>
      </c>
      <c r="AO1619" s="2">
        <f t="shared" ref="AO1619:AO1650" si="955">IF($C1619=0,"-",X1619/$C1619)</f>
        <v>4.2319085907744394E-4</v>
      </c>
      <c r="AP1619" s="2">
        <f t="shared" ref="AP1619:AP1650" si="956">IF($C1619=0,"-",Y1619/$C1619)</f>
        <v>4.2319085907744394E-4</v>
      </c>
      <c r="AR1619" t="str">
        <f t="shared" ref="AR1619:AR1650" si="957">A1619</f>
        <v>Jackson</v>
      </c>
      <c r="AS1619" t="s">
        <v>1843</v>
      </c>
      <c r="AT1619" s="184">
        <v>3</v>
      </c>
      <c r="AV1619" s="97">
        <v>40</v>
      </c>
      <c r="AW1619" s="99">
        <v>65</v>
      </c>
      <c r="AX1619" s="105">
        <f t="shared" ref="AX1619:AX1650" si="958">AV1619*1000+AW1619</f>
        <v>40065</v>
      </c>
      <c r="AZ1619" s="7" t="s">
        <v>2951</v>
      </c>
      <c r="BA1619" t="s">
        <v>3184</v>
      </c>
    </row>
    <row r="1620" spans="1:53" hidden="1" outlineLevel="1">
      <c r="A1620" t="s">
        <v>2461</v>
      </c>
      <c r="B1620" t="s">
        <v>1843</v>
      </c>
      <c r="C1620" s="1">
        <f t="shared" si="944"/>
        <v>380</v>
      </c>
      <c r="D1620" s="7">
        <f>IF(R1620&gt;0,RANK(R1620,(R1620:T1620,U1620:AI1620)),0)</f>
        <v>5</v>
      </c>
      <c r="E1620" s="7">
        <f>IF(S1620&gt;0,RANK(S1620,(R1620:T1620,U1620:AI1620)),0)</f>
        <v>0</v>
      </c>
      <c r="F1620" s="7">
        <f>IF(T1620&gt;0,RANK(T1620,(R1620:T1620,U1620:AI1620)),0)</f>
        <v>3</v>
      </c>
      <c r="G1620" s="7">
        <f>IF(U1620&gt;0,RANK(U1620,(R1620:T1620,U1620:AI1620)),0)</f>
        <v>1</v>
      </c>
      <c r="H1620" s="7">
        <f t="shared" si="945"/>
        <v>2</v>
      </c>
      <c r="I1620" s="49">
        <f t="shared" si="946"/>
        <v>19</v>
      </c>
      <c r="J1620" s="177">
        <f t="shared" si="943"/>
        <v>0.05</v>
      </c>
      <c r="K1620" s="2"/>
      <c r="L1620" s="2">
        <f t="shared" si="947"/>
        <v>3.1578947368421054E-2</v>
      </c>
      <c r="M1620" s="2">
        <f t="shared" si="948"/>
        <v>0</v>
      </c>
      <c r="N1620" s="2">
        <f t="shared" si="949"/>
        <v>0.16052631578947368</v>
      </c>
      <c r="O1620" s="2">
        <f t="shared" si="942"/>
        <v>0.39210526315789473</v>
      </c>
      <c r="P1620" s="2">
        <f t="shared" si="950"/>
        <v>0.34210526315789475</v>
      </c>
      <c r="Q1620" s="2">
        <f t="shared" si="910"/>
        <v>7.3684210526315741E-2</v>
      </c>
      <c r="R1620" s="1">
        <v>12</v>
      </c>
      <c r="S1620" s="1">
        <v>0</v>
      </c>
      <c r="T1620" s="1">
        <v>61</v>
      </c>
      <c r="U1620" s="1">
        <v>149</v>
      </c>
      <c r="V1620" s="1">
        <v>130</v>
      </c>
      <c r="W1620" s="1">
        <v>25</v>
      </c>
      <c r="X1620" s="1">
        <v>0</v>
      </c>
      <c r="Y1620" s="1">
        <v>0</v>
      </c>
      <c r="Z1620" s="1">
        <v>3</v>
      </c>
      <c r="AD1620" s="1">
        <v>0</v>
      </c>
      <c r="AF1620" s="1">
        <v>0</v>
      </c>
      <c r="AG1620" s="1">
        <v>0</v>
      </c>
      <c r="AK1620" s="7">
        <f t="shared" si="951"/>
        <v>4</v>
      </c>
      <c r="AL1620" s="7">
        <f t="shared" si="952"/>
        <v>0</v>
      </c>
      <c r="AM1620" s="7">
        <f t="shared" si="953"/>
        <v>0</v>
      </c>
      <c r="AN1620" s="2">
        <f t="shared" si="954"/>
        <v>6.5789473684210523E-2</v>
      </c>
      <c r="AO1620" s="2">
        <f t="shared" si="955"/>
        <v>0</v>
      </c>
      <c r="AP1620" s="2">
        <f t="shared" si="956"/>
        <v>0</v>
      </c>
      <c r="AR1620" t="str">
        <f t="shared" si="957"/>
        <v>Jefferson</v>
      </c>
      <c r="AS1620" t="s">
        <v>1843</v>
      </c>
      <c r="AT1620" s="184">
        <v>4</v>
      </c>
      <c r="AV1620" s="97">
        <v>40</v>
      </c>
      <c r="AW1620" s="99">
        <v>67</v>
      </c>
      <c r="AX1620" s="105">
        <f t="shared" si="958"/>
        <v>40067</v>
      </c>
      <c r="AZ1620" s="7" t="s">
        <v>2951</v>
      </c>
      <c r="BA1620" t="s">
        <v>3184</v>
      </c>
    </row>
    <row r="1621" spans="1:53" hidden="1" outlineLevel="1">
      <c r="A1621" t="s">
        <v>2623</v>
      </c>
      <c r="B1621" t="s">
        <v>1843</v>
      </c>
      <c r="C1621" s="1">
        <f t="shared" si="944"/>
        <v>692</v>
      </c>
      <c r="D1621" s="7">
        <f>IF(R1621&gt;0,RANK(R1621,(R1621:T1621,U1621:AI1621)),0)</f>
        <v>5</v>
      </c>
      <c r="E1621" s="7">
        <f>IF(S1621&gt;0,RANK(S1621,(R1621:T1621,U1621:AI1621)),0)</f>
        <v>6</v>
      </c>
      <c r="F1621" s="7">
        <f>IF(T1621&gt;0,RANK(T1621,(R1621:T1621,U1621:AI1621)),0)</f>
        <v>3</v>
      </c>
      <c r="G1621" s="7">
        <f>IF(U1621&gt;0,RANK(U1621,(R1621:T1621,U1621:AI1621)),0)</f>
        <v>2</v>
      </c>
      <c r="H1621" s="7">
        <f t="shared" si="945"/>
        <v>1</v>
      </c>
      <c r="I1621" s="49">
        <f t="shared" si="946"/>
        <v>8</v>
      </c>
      <c r="J1621" s="177">
        <f t="shared" si="943"/>
        <v>1.1560693641618497E-2</v>
      </c>
      <c r="K1621" s="2"/>
      <c r="L1621" s="2">
        <f t="shared" si="947"/>
        <v>3.4682080924855488E-2</v>
      </c>
      <c r="M1621" s="2">
        <f t="shared" si="948"/>
        <v>7.2254335260115606E-3</v>
      </c>
      <c r="N1621" s="2">
        <f t="shared" si="949"/>
        <v>0.13583815028901733</v>
      </c>
      <c r="O1621" s="2">
        <f t="shared" si="942"/>
        <v>0.3554913294797688</v>
      </c>
      <c r="P1621" s="2">
        <f t="shared" si="950"/>
        <v>0.36705202312138729</v>
      </c>
      <c r="Q1621" s="2">
        <f t="shared" si="910"/>
        <v>9.9710982658959502E-2</v>
      </c>
      <c r="R1621" s="1">
        <v>24</v>
      </c>
      <c r="S1621" s="1">
        <v>5</v>
      </c>
      <c r="T1621" s="1">
        <v>94</v>
      </c>
      <c r="U1621" s="1">
        <v>246</v>
      </c>
      <c r="V1621" s="1">
        <v>254</v>
      </c>
      <c r="W1621" s="1">
        <v>60</v>
      </c>
      <c r="X1621" s="1">
        <v>2</v>
      </c>
      <c r="Y1621" s="1">
        <v>3</v>
      </c>
      <c r="Z1621" s="1">
        <v>1</v>
      </c>
      <c r="AD1621" s="1">
        <v>3</v>
      </c>
      <c r="AF1621" s="1">
        <v>0</v>
      </c>
      <c r="AG1621" s="1">
        <v>0</v>
      </c>
      <c r="AK1621" s="7">
        <f t="shared" si="951"/>
        <v>4</v>
      </c>
      <c r="AL1621" s="7">
        <f t="shared" si="952"/>
        <v>8</v>
      </c>
      <c r="AM1621" s="7">
        <f t="shared" si="953"/>
        <v>7</v>
      </c>
      <c r="AN1621" s="2">
        <f t="shared" si="954"/>
        <v>8.6705202312138727E-2</v>
      </c>
      <c r="AO1621" s="2">
        <f t="shared" si="955"/>
        <v>2.8901734104046241E-3</v>
      </c>
      <c r="AP1621" s="2">
        <f t="shared" si="956"/>
        <v>4.335260115606936E-3</v>
      </c>
      <c r="AR1621" t="str">
        <f t="shared" si="957"/>
        <v>Johnston</v>
      </c>
      <c r="AS1621" t="s">
        <v>1843</v>
      </c>
      <c r="AT1621" s="184">
        <v>2</v>
      </c>
      <c r="AV1621" s="97">
        <v>40</v>
      </c>
      <c r="AW1621" s="99">
        <v>69</v>
      </c>
      <c r="AX1621" s="105">
        <f t="shared" si="958"/>
        <v>40069</v>
      </c>
      <c r="AZ1621" s="7" t="s">
        <v>2951</v>
      </c>
      <c r="BA1621" t="s">
        <v>3184</v>
      </c>
    </row>
    <row r="1622" spans="1:53" hidden="1" outlineLevel="1">
      <c r="A1622" t="s">
        <v>2734</v>
      </c>
      <c r="B1622" t="s">
        <v>1843</v>
      </c>
      <c r="C1622" s="1">
        <f t="shared" si="944"/>
        <v>6420</v>
      </c>
      <c r="D1622" s="7">
        <f>IF(R1622&gt;0,RANK(R1622,(R1622:T1622,U1622:AI1622)),0)</f>
        <v>5</v>
      </c>
      <c r="E1622" s="7">
        <f>IF(S1622&gt;0,RANK(S1622,(R1622:T1622,U1622:AI1622)),0)</f>
        <v>7</v>
      </c>
      <c r="F1622" s="7">
        <f>IF(T1622&gt;0,RANK(T1622,(R1622:T1622,U1622:AI1622)),0)</f>
        <v>3</v>
      </c>
      <c r="G1622" s="7">
        <f>IF(U1622&gt;0,RANK(U1622,(R1622:T1622,U1622:AI1622)),0)</f>
        <v>1</v>
      </c>
      <c r="H1622" s="7">
        <f t="shared" si="945"/>
        <v>2</v>
      </c>
      <c r="I1622" s="49">
        <f t="shared" si="946"/>
        <v>264</v>
      </c>
      <c r="J1622" s="177">
        <f t="shared" si="943"/>
        <v>4.1121495327102804E-2</v>
      </c>
      <c r="K1622" s="2"/>
      <c r="L1622" s="2">
        <f t="shared" si="947"/>
        <v>3.3956386292834893E-2</v>
      </c>
      <c r="M1622" s="2">
        <f t="shared" si="948"/>
        <v>5.451713395638629E-3</v>
      </c>
      <c r="N1622" s="2">
        <f t="shared" si="949"/>
        <v>0.24813084112149533</v>
      </c>
      <c r="O1622" s="2">
        <f t="shared" si="942"/>
        <v>0.34112149532710279</v>
      </c>
      <c r="P1622" s="2">
        <f t="shared" si="950"/>
        <v>0.3</v>
      </c>
      <c r="Q1622" s="2">
        <f t="shared" ref="Q1622:Q1685" si="959">IF(C1622=0,"-",(1-L1622-M1622-N1622-O1622-P1622))</f>
        <v>7.1339563862928335E-2</v>
      </c>
      <c r="R1622" s="1">
        <v>218</v>
      </c>
      <c r="S1622" s="1">
        <v>35</v>
      </c>
      <c r="T1622" s="1">
        <v>1593</v>
      </c>
      <c r="U1622" s="1">
        <v>2190</v>
      </c>
      <c r="V1622" s="1">
        <v>1926</v>
      </c>
      <c r="W1622" s="1">
        <v>360</v>
      </c>
      <c r="X1622" s="1">
        <v>9</v>
      </c>
      <c r="Y1622" s="1">
        <v>11</v>
      </c>
      <c r="Z1622" s="1">
        <v>28</v>
      </c>
      <c r="AD1622" s="1">
        <v>37</v>
      </c>
      <c r="AF1622" s="1">
        <v>11</v>
      </c>
      <c r="AG1622" s="1">
        <v>2</v>
      </c>
      <c r="AK1622" s="7">
        <f t="shared" si="951"/>
        <v>4</v>
      </c>
      <c r="AL1622" s="7">
        <f t="shared" si="952"/>
        <v>9</v>
      </c>
      <c r="AM1622" s="7">
        <f t="shared" si="953"/>
        <v>8</v>
      </c>
      <c r="AN1622" s="2">
        <f t="shared" si="954"/>
        <v>5.6074766355140186E-2</v>
      </c>
      <c r="AO1622" s="2">
        <f t="shared" si="955"/>
        <v>1.4018691588785046E-3</v>
      </c>
      <c r="AP1622" s="2">
        <f t="shared" si="956"/>
        <v>1.7133956386292835E-3</v>
      </c>
      <c r="AR1622" t="str">
        <f t="shared" si="957"/>
        <v>Kay</v>
      </c>
      <c r="AS1622" t="s">
        <v>1843</v>
      </c>
      <c r="AT1622" s="184">
        <v>3</v>
      </c>
      <c r="AV1622" s="97">
        <v>40</v>
      </c>
      <c r="AW1622" s="99">
        <v>71</v>
      </c>
      <c r="AX1622" s="105">
        <f t="shared" si="958"/>
        <v>40071</v>
      </c>
      <c r="AZ1622" s="7" t="s">
        <v>2951</v>
      </c>
      <c r="BA1622" t="s">
        <v>3184</v>
      </c>
    </row>
    <row r="1623" spans="1:53" hidden="1" outlineLevel="1">
      <c r="A1623" t="s">
        <v>2471</v>
      </c>
      <c r="B1623" t="s">
        <v>1843</v>
      </c>
      <c r="C1623" s="1">
        <f t="shared" si="944"/>
        <v>2812</v>
      </c>
      <c r="D1623" s="7">
        <f>IF(R1623&gt;0,RANK(R1623,(R1623:T1623,U1623:AI1623)),0)</f>
        <v>5</v>
      </c>
      <c r="E1623" s="7">
        <f>IF(S1623&gt;0,RANK(S1623,(R1623:T1623,U1623:AI1623)),0)</f>
        <v>6</v>
      </c>
      <c r="F1623" s="7">
        <f>IF(T1623&gt;0,RANK(T1623,(R1623:T1623,U1623:AI1623)),0)</f>
        <v>3</v>
      </c>
      <c r="G1623" s="7">
        <f>IF(U1623&gt;0,RANK(U1623,(R1623:T1623,U1623:AI1623)),0)</f>
        <v>1</v>
      </c>
      <c r="H1623" s="7">
        <f t="shared" si="945"/>
        <v>2</v>
      </c>
      <c r="I1623" s="49">
        <f t="shared" si="946"/>
        <v>98</v>
      </c>
      <c r="J1623" s="177">
        <f t="shared" si="943"/>
        <v>3.4850640113798008E-2</v>
      </c>
      <c r="K1623" s="2"/>
      <c r="L1623" s="2">
        <f t="shared" si="947"/>
        <v>2.0981507823613087E-2</v>
      </c>
      <c r="M1623" s="2">
        <f t="shared" si="948"/>
        <v>8.5348506401137988E-3</v>
      </c>
      <c r="N1623" s="2">
        <f t="shared" si="949"/>
        <v>0.26137980085348506</v>
      </c>
      <c r="O1623" s="2">
        <f t="shared" si="942"/>
        <v>0.3410384068278805</v>
      </c>
      <c r="P1623" s="2">
        <f t="shared" si="950"/>
        <v>0.30618776671408249</v>
      </c>
      <c r="Q1623" s="2">
        <f t="shared" si="959"/>
        <v>6.1877667140825099E-2</v>
      </c>
      <c r="R1623" s="1">
        <v>59</v>
      </c>
      <c r="S1623" s="1">
        <v>24</v>
      </c>
      <c r="T1623" s="1">
        <v>735</v>
      </c>
      <c r="U1623" s="1">
        <v>959</v>
      </c>
      <c r="V1623" s="1">
        <v>861</v>
      </c>
      <c r="W1623" s="1">
        <v>149</v>
      </c>
      <c r="X1623" s="1">
        <v>2</v>
      </c>
      <c r="Y1623" s="1">
        <v>5</v>
      </c>
      <c r="Z1623" s="1">
        <v>10</v>
      </c>
      <c r="AD1623" s="1">
        <v>6</v>
      </c>
      <c r="AF1623" s="1">
        <v>1</v>
      </c>
      <c r="AG1623" s="1">
        <v>1</v>
      </c>
      <c r="AK1623" s="7">
        <f t="shared" si="951"/>
        <v>4</v>
      </c>
      <c r="AL1623" s="7">
        <f t="shared" si="952"/>
        <v>9</v>
      </c>
      <c r="AM1623" s="7">
        <f t="shared" si="953"/>
        <v>8</v>
      </c>
      <c r="AN1623" s="2">
        <f t="shared" si="954"/>
        <v>5.2987197724039828E-2</v>
      </c>
      <c r="AO1623" s="2">
        <f t="shared" si="955"/>
        <v>7.1123755334281653E-4</v>
      </c>
      <c r="AP1623" s="2">
        <f t="shared" si="956"/>
        <v>1.7780938833570413E-3</v>
      </c>
      <c r="AR1623" t="str">
        <f t="shared" si="957"/>
        <v>Kingfisher</v>
      </c>
      <c r="AS1623" t="s">
        <v>1843</v>
      </c>
      <c r="AT1623" s="184">
        <v>3</v>
      </c>
      <c r="AV1623" s="97">
        <v>40</v>
      </c>
      <c r="AW1623" s="99">
        <v>73</v>
      </c>
      <c r="AX1623" s="105">
        <f t="shared" si="958"/>
        <v>40073</v>
      </c>
      <c r="AZ1623" s="7" t="s">
        <v>2951</v>
      </c>
      <c r="BA1623" t="s">
        <v>3184</v>
      </c>
    </row>
    <row r="1624" spans="1:53" hidden="1" outlineLevel="1">
      <c r="A1624" t="s">
        <v>1256</v>
      </c>
      <c r="B1624" t="s">
        <v>1843</v>
      </c>
      <c r="C1624" s="1">
        <f t="shared" si="944"/>
        <v>792</v>
      </c>
      <c r="D1624" s="7">
        <f>IF(R1624&gt;0,RANK(R1624,(R1624:T1624,U1624:AI1624)),0)</f>
        <v>5</v>
      </c>
      <c r="E1624" s="7">
        <f>IF(S1624&gt;0,RANK(S1624,(R1624:T1624,U1624:AI1624)),0)</f>
        <v>6</v>
      </c>
      <c r="F1624" s="7">
        <f>IF(T1624&gt;0,RANK(T1624,(R1624:T1624,U1624:AI1624)),0)</f>
        <v>3</v>
      </c>
      <c r="G1624" s="7">
        <f>IF(U1624&gt;0,RANK(U1624,(R1624:T1624,U1624:AI1624)),0)</f>
        <v>1</v>
      </c>
      <c r="H1624" s="7">
        <f t="shared" si="945"/>
        <v>2</v>
      </c>
      <c r="I1624" s="49">
        <f t="shared" si="946"/>
        <v>69</v>
      </c>
      <c r="J1624" s="177">
        <f t="shared" si="943"/>
        <v>8.7121212121212127E-2</v>
      </c>
      <c r="K1624" s="2"/>
      <c r="L1624" s="2">
        <f t="shared" si="947"/>
        <v>3.1565656565656568E-2</v>
      </c>
      <c r="M1624" s="2">
        <f t="shared" si="948"/>
        <v>5.0505050505050509E-3</v>
      </c>
      <c r="N1624" s="2">
        <f t="shared" si="949"/>
        <v>0.2196969696969697</v>
      </c>
      <c r="O1624" s="2">
        <f t="shared" si="942"/>
        <v>0.38257575757575757</v>
      </c>
      <c r="P1624" s="2">
        <f t="shared" si="950"/>
        <v>0.29545454545454547</v>
      </c>
      <c r="Q1624" s="2">
        <f t="shared" si="959"/>
        <v>6.565656565656558E-2</v>
      </c>
      <c r="R1624" s="1">
        <v>25</v>
      </c>
      <c r="S1624" s="1">
        <v>4</v>
      </c>
      <c r="T1624" s="1">
        <v>174</v>
      </c>
      <c r="U1624" s="1">
        <v>303</v>
      </c>
      <c r="V1624" s="1">
        <v>234</v>
      </c>
      <c r="W1624" s="1">
        <v>44</v>
      </c>
      <c r="X1624" s="1">
        <v>1</v>
      </c>
      <c r="Y1624" s="1">
        <v>0</v>
      </c>
      <c r="Z1624" s="1">
        <v>2</v>
      </c>
      <c r="AD1624" s="1">
        <v>3</v>
      </c>
      <c r="AF1624" s="1">
        <v>1</v>
      </c>
      <c r="AG1624" s="1">
        <v>1</v>
      </c>
      <c r="AK1624" s="7">
        <f t="shared" si="951"/>
        <v>4</v>
      </c>
      <c r="AL1624" s="7">
        <f t="shared" si="952"/>
        <v>8</v>
      </c>
      <c r="AM1624" s="7">
        <f t="shared" si="953"/>
        <v>0</v>
      </c>
      <c r="AN1624" s="2">
        <f t="shared" si="954"/>
        <v>5.5555555555555552E-2</v>
      </c>
      <c r="AO1624" s="2">
        <f t="shared" si="955"/>
        <v>1.2626262626262627E-3</v>
      </c>
      <c r="AP1624" s="2">
        <f t="shared" si="956"/>
        <v>0</v>
      </c>
      <c r="AR1624" t="str">
        <f t="shared" si="957"/>
        <v>Kiowa</v>
      </c>
      <c r="AS1624" t="s">
        <v>1843</v>
      </c>
      <c r="AT1624" s="184">
        <v>3</v>
      </c>
      <c r="AV1624" s="97">
        <v>40</v>
      </c>
      <c r="AW1624" s="99">
        <v>75</v>
      </c>
      <c r="AX1624" s="105">
        <f t="shared" si="958"/>
        <v>40075</v>
      </c>
      <c r="AZ1624" s="7" t="s">
        <v>2951</v>
      </c>
      <c r="BA1624" t="s">
        <v>3184</v>
      </c>
    </row>
    <row r="1625" spans="1:53" hidden="1" outlineLevel="1">
      <c r="A1625" t="s">
        <v>1097</v>
      </c>
      <c r="B1625" t="s">
        <v>1843</v>
      </c>
      <c r="C1625" s="1">
        <f t="shared" si="944"/>
        <v>489</v>
      </c>
      <c r="D1625" s="7">
        <f>IF(R1625&gt;0,RANK(R1625,(R1625:T1625,U1625:AI1625)),0)</f>
        <v>5</v>
      </c>
      <c r="E1625" s="7">
        <f>IF(S1625&gt;0,RANK(S1625,(R1625:T1625,U1625:AI1625)),0)</f>
        <v>6</v>
      </c>
      <c r="F1625" s="7">
        <f>IF(T1625&gt;0,RANK(T1625,(R1625:T1625,U1625:AI1625)),0)</f>
        <v>3</v>
      </c>
      <c r="G1625" s="7">
        <f>IF(U1625&gt;0,RANK(U1625,(R1625:T1625,U1625:AI1625)),0)</f>
        <v>2</v>
      </c>
      <c r="H1625" s="7">
        <f t="shared" si="945"/>
        <v>1</v>
      </c>
      <c r="I1625" s="49">
        <f t="shared" si="946"/>
        <v>9</v>
      </c>
      <c r="J1625" s="177">
        <f t="shared" si="943"/>
        <v>1.8404907975460124E-2</v>
      </c>
      <c r="K1625" s="2"/>
      <c r="L1625" s="2">
        <f t="shared" si="947"/>
        <v>3.0674846625766871E-2</v>
      </c>
      <c r="M1625" s="2">
        <f t="shared" si="948"/>
        <v>6.1349693251533744E-3</v>
      </c>
      <c r="N1625" s="2">
        <f t="shared" si="949"/>
        <v>0.18200408997955012</v>
      </c>
      <c r="O1625" s="2">
        <f t="shared" si="942"/>
        <v>0.34764826175869118</v>
      </c>
      <c r="P1625" s="2">
        <f t="shared" si="950"/>
        <v>0.36605316973415131</v>
      </c>
      <c r="Q1625" s="2">
        <f t="shared" si="959"/>
        <v>6.7484662576687171E-2</v>
      </c>
      <c r="R1625" s="1">
        <v>15</v>
      </c>
      <c r="S1625" s="1">
        <v>3</v>
      </c>
      <c r="T1625" s="1">
        <v>89</v>
      </c>
      <c r="U1625" s="1">
        <v>170</v>
      </c>
      <c r="V1625" s="1">
        <v>179</v>
      </c>
      <c r="W1625" s="1">
        <v>27</v>
      </c>
      <c r="X1625" s="1">
        <v>1</v>
      </c>
      <c r="Y1625" s="1">
        <v>0</v>
      </c>
      <c r="Z1625" s="1">
        <v>0</v>
      </c>
      <c r="AD1625" s="1">
        <v>3</v>
      </c>
      <c r="AF1625" s="1">
        <v>1</v>
      </c>
      <c r="AG1625" s="1">
        <v>1</v>
      </c>
      <c r="AK1625" s="7">
        <f t="shared" si="951"/>
        <v>4</v>
      </c>
      <c r="AL1625" s="7">
        <f t="shared" si="952"/>
        <v>7</v>
      </c>
      <c r="AM1625" s="7">
        <f t="shared" si="953"/>
        <v>0</v>
      </c>
      <c r="AN1625" s="2">
        <f t="shared" si="954"/>
        <v>5.5214723926380369E-2</v>
      </c>
      <c r="AO1625" s="2">
        <f t="shared" si="955"/>
        <v>2.0449897750511249E-3</v>
      </c>
      <c r="AP1625" s="2">
        <f t="shared" si="956"/>
        <v>0</v>
      </c>
      <c r="AR1625" t="str">
        <f t="shared" si="957"/>
        <v>Latimer</v>
      </c>
      <c r="AS1625" t="s">
        <v>1843</v>
      </c>
      <c r="AT1625" s="184">
        <v>2</v>
      </c>
      <c r="AV1625" s="97">
        <v>40</v>
      </c>
      <c r="AW1625" s="99">
        <v>77</v>
      </c>
      <c r="AX1625" s="105">
        <f t="shared" si="958"/>
        <v>40077</v>
      </c>
      <c r="AZ1625" s="7" t="s">
        <v>2951</v>
      </c>
      <c r="BA1625" t="s">
        <v>3184</v>
      </c>
    </row>
    <row r="1626" spans="1:53" hidden="1" outlineLevel="1">
      <c r="A1626" t="s">
        <v>271</v>
      </c>
      <c r="B1626" t="s">
        <v>1843</v>
      </c>
      <c r="C1626" s="1">
        <f t="shared" si="944"/>
        <v>3055</v>
      </c>
      <c r="D1626" s="7">
        <f>IF(R1626&gt;0,RANK(R1626,(R1626:T1626,U1626:AI1626)),0)</f>
        <v>5</v>
      </c>
      <c r="E1626" s="7">
        <f>IF(S1626&gt;0,RANK(S1626,(R1626:T1626,U1626:AI1626)),0)</f>
        <v>8</v>
      </c>
      <c r="F1626" s="7">
        <f>IF(T1626&gt;0,RANK(T1626,(R1626:T1626,U1626:AI1626)),0)</f>
        <v>3</v>
      </c>
      <c r="G1626" s="7">
        <f>IF(U1626&gt;0,RANK(U1626,(R1626:T1626,U1626:AI1626)),0)</f>
        <v>1</v>
      </c>
      <c r="H1626" s="7">
        <f t="shared" si="945"/>
        <v>2</v>
      </c>
      <c r="I1626" s="49">
        <f t="shared" si="946"/>
        <v>347</v>
      </c>
      <c r="J1626" s="177">
        <f t="shared" si="943"/>
        <v>0.11358428805237315</v>
      </c>
      <c r="K1626" s="2"/>
      <c r="L1626" s="2">
        <f t="shared" si="947"/>
        <v>1.7021276595744681E-2</v>
      </c>
      <c r="M1626" s="2">
        <f t="shared" si="948"/>
        <v>2.2913256955810145E-3</v>
      </c>
      <c r="N1626" s="2">
        <f t="shared" si="949"/>
        <v>0.16661211129296236</v>
      </c>
      <c r="O1626" s="2">
        <f t="shared" si="942"/>
        <v>0.4248772504091653</v>
      </c>
      <c r="P1626" s="2">
        <f t="shared" si="950"/>
        <v>0.31129296235679216</v>
      </c>
      <c r="Q1626" s="2">
        <f t="shared" si="959"/>
        <v>7.7905073649754464E-2</v>
      </c>
      <c r="R1626" s="1">
        <v>52</v>
      </c>
      <c r="S1626" s="1">
        <v>7</v>
      </c>
      <c r="T1626" s="1">
        <v>509</v>
      </c>
      <c r="U1626" s="1">
        <v>1298</v>
      </c>
      <c r="V1626" s="1">
        <v>951</v>
      </c>
      <c r="W1626" s="1">
        <v>194</v>
      </c>
      <c r="X1626" s="1">
        <v>2</v>
      </c>
      <c r="Y1626" s="1">
        <v>1</v>
      </c>
      <c r="Z1626" s="1">
        <v>17</v>
      </c>
      <c r="AD1626" s="1">
        <v>21</v>
      </c>
      <c r="AF1626" s="1">
        <v>1</v>
      </c>
      <c r="AG1626" s="1">
        <v>2</v>
      </c>
      <c r="AK1626" s="7">
        <f t="shared" si="951"/>
        <v>4</v>
      </c>
      <c r="AL1626" s="7">
        <f t="shared" si="952"/>
        <v>8</v>
      </c>
      <c r="AM1626" s="7">
        <f t="shared" si="953"/>
        <v>9</v>
      </c>
      <c r="AN1626" s="2">
        <f t="shared" si="954"/>
        <v>6.3502454991816698E-2</v>
      </c>
      <c r="AO1626" s="2">
        <f t="shared" si="955"/>
        <v>6.5466448445171855E-4</v>
      </c>
      <c r="AP1626" s="2">
        <f t="shared" si="956"/>
        <v>3.2733224222585927E-4</v>
      </c>
      <c r="AR1626" t="str">
        <f t="shared" si="957"/>
        <v>Le Flore</v>
      </c>
      <c r="AS1626" t="s">
        <v>1843</v>
      </c>
      <c r="AT1626" s="184">
        <v>2</v>
      </c>
      <c r="AV1626" s="97">
        <v>40</v>
      </c>
      <c r="AW1626" s="99">
        <v>79</v>
      </c>
      <c r="AX1626" s="105">
        <f t="shared" si="958"/>
        <v>40079</v>
      </c>
      <c r="AZ1626" s="7" t="s">
        <v>2951</v>
      </c>
      <c r="BA1626" t="s">
        <v>3184</v>
      </c>
    </row>
    <row r="1627" spans="1:53" hidden="1" outlineLevel="1">
      <c r="A1627" t="s">
        <v>223</v>
      </c>
      <c r="B1627" t="s">
        <v>1843</v>
      </c>
      <c r="C1627" s="1">
        <f t="shared" si="944"/>
        <v>5003</v>
      </c>
      <c r="D1627" s="7">
        <f>IF(R1627&gt;0,RANK(R1627,(R1627:T1627,U1627:AI1627)),0)</f>
        <v>5</v>
      </c>
      <c r="E1627" s="7">
        <f>IF(S1627&gt;0,RANK(S1627,(R1627:T1627,U1627:AI1627)),0)</f>
        <v>6</v>
      </c>
      <c r="F1627" s="7">
        <f>IF(T1627&gt;0,RANK(T1627,(R1627:T1627,U1627:AI1627)),0)</f>
        <v>3</v>
      </c>
      <c r="G1627" s="7">
        <f>IF(U1627&gt;0,RANK(U1627,(R1627:T1627,U1627:AI1627)),0)</f>
        <v>1</v>
      </c>
      <c r="H1627" s="7">
        <f t="shared" si="945"/>
        <v>2</v>
      </c>
      <c r="I1627" s="49">
        <f t="shared" si="946"/>
        <v>313</v>
      </c>
      <c r="J1627" s="177">
        <f t="shared" si="943"/>
        <v>6.2562462522486512E-2</v>
      </c>
      <c r="K1627" s="2"/>
      <c r="L1627" s="2">
        <f t="shared" si="947"/>
        <v>2.0787527483509895E-2</v>
      </c>
      <c r="M1627" s="2">
        <f t="shared" si="948"/>
        <v>4.1974815110933442E-3</v>
      </c>
      <c r="N1627" s="2">
        <f t="shared" si="949"/>
        <v>0.19308414951029382</v>
      </c>
      <c r="O1627" s="2">
        <f t="shared" si="942"/>
        <v>0.3819708175094943</v>
      </c>
      <c r="P1627" s="2">
        <f t="shared" si="950"/>
        <v>0.31940835498700781</v>
      </c>
      <c r="Q1627" s="2">
        <f t="shared" si="959"/>
        <v>8.0551668998600834E-2</v>
      </c>
      <c r="R1627" s="1">
        <v>104</v>
      </c>
      <c r="S1627" s="1">
        <v>21</v>
      </c>
      <c r="T1627" s="1">
        <v>966</v>
      </c>
      <c r="U1627" s="1">
        <v>1911</v>
      </c>
      <c r="V1627" s="1">
        <v>1598</v>
      </c>
      <c r="W1627" s="1">
        <v>357</v>
      </c>
      <c r="X1627" s="1">
        <v>4</v>
      </c>
      <c r="Y1627" s="1">
        <v>5</v>
      </c>
      <c r="Z1627" s="1">
        <v>18</v>
      </c>
      <c r="AD1627" s="1">
        <v>14</v>
      </c>
      <c r="AF1627" s="1">
        <v>4</v>
      </c>
      <c r="AG1627" s="1">
        <v>1</v>
      </c>
      <c r="AK1627" s="7">
        <f t="shared" si="951"/>
        <v>4</v>
      </c>
      <c r="AL1627" s="7">
        <f t="shared" si="952"/>
        <v>9</v>
      </c>
      <c r="AM1627" s="7">
        <f t="shared" si="953"/>
        <v>8</v>
      </c>
      <c r="AN1627" s="2">
        <f t="shared" si="954"/>
        <v>7.1357185688586844E-2</v>
      </c>
      <c r="AO1627" s="2">
        <f t="shared" si="955"/>
        <v>7.9952028782730362E-4</v>
      </c>
      <c r="AP1627" s="2">
        <f t="shared" si="956"/>
        <v>9.9940035978412947E-4</v>
      </c>
      <c r="AR1627" t="str">
        <f t="shared" si="957"/>
        <v>Lincoln</v>
      </c>
      <c r="AS1627" t="s">
        <v>1843</v>
      </c>
      <c r="AT1627" s="184">
        <v>3</v>
      </c>
      <c r="AV1627" s="97">
        <v>40</v>
      </c>
      <c r="AW1627" s="99">
        <v>81</v>
      </c>
      <c r="AX1627" s="105">
        <f t="shared" si="958"/>
        <v>40081</v>
      </c>
      <c r="AZ1627" s="7" t="s">
        <v>2951</v>
      </c>
      <c r="BA1627" t="s">
        <v>3184</v>
      </c>
    </row>
    <row r="1628" spans="1:53" hidden="1" outlineLevel="1">
      <c r="A1628" t="s">
        <v>2156</v>
      </c>
      <c r="B1628" t="s">
        <v>1843</v>
      </c>
      <c r="C1628" s="1">
        <f t="shared" si="944"/>
        <v>7768</v>
      </c>
      <c r="D1628" s="7">
        <f>IF(R1628&gt;0,RANK(R1628,(R1628:T1628,U1628:AI1628)),0)</f>
        <v>5</v>
      </c>
      <c r="E1628" s="7">
        <f>IF(S1628&gt;0,RANK(S1628,(R1628:T1628,U1628:AI1628)),0)</f>
        <v>7</v>
      </c>
      <c r="F1628" s="7">
        <f>IF(T1628&gt;0,RANK(T1628,(R1628:T1628,U1628:AI1628)),0)</f>
        <v>3</v>
      </c>
      <c r="G1628" s="7">
        <f>IF(U1628&gt;0,RANK(U1628,(R1628:T1628,U1628:AI1628)),0)</f>
        <v>1</v>
      </c>
      <c r="H1628" s="7">
        <f t="shared" si="945"/>
        <v>2</v>
      </c>
      <c r="I1628" s="49">
        <f t="shared" si="946"/>
        <v>576</v>
      </c>
      <c r="J1628" s="177">
        <f t="shared" si="943"/>
        <v>7.4150360453141093E-2</v>
      </c>
      <c r="K1628" s="2"/>
      <c r="L1628" s="2">
        <f t="shared" si="947"/>
        <v>3.1282183316168895E-2</v>
      </c>
      <c r="M1628" s="2">
        <f t="shared" si="948"/>
        <v>3.2183316168898045E-3</v>
      </c>
      <c r="N1628" s="2">
        <f t="shared" si="949"/>
        <v>0.24626673532440782</v>
      </c>
      <c r="O1628" s="2">
        <f t="shared" si="942"/>
        <v>0.36328527291452112</v>
      </c>
      <c r="P1628" s="2">
        <f t="shared" si="950"/>
        <v>0.28913491246138001</v>
      </c>
      <c r="Q1628" s="2">
        <f t="shared" si="959"/>
        <v>6.6812564366632354E-2</v>
      </c>
      <c r="R1628" s="1">
        <v>243</v>
      </c>
      <c r="S1628" s="1">
        <v>25</v>
      </c>
      <c r="T1628" s="1">
        <v>1913</v>
      </c>
      <c r="U1628" s="1">
        <v>2822</v>
      </c>
      <c r="V1628" s="1">
        <v>2246</v>
      </c>
      <c r="W1628" s="1">
        <v>448</v>
      </c>
      <c r="X1628" s="1">
        <v>10</v>
      </c>
      <c r="Y1628" s="1">
        <v>7</v>
      </c>
      <c r="Z1628" s="1">
        <v>29</v>
      </c>
      <c r="AD1628" s="1">
        <v>12</v>
      </c>
      <c r="AF1628" s="1">
        <v>10</v>
      </c>
      <c r="AG1628" s="1">
        <v>3</v>
      </c>
      <c r="AK1628" s="7">
        <f t="shared" si="951"/>
        <v>4</v>
      </c>
      <c r="AL1628" s="7">
        <f t="shared" si="952"/>
        <v>8</v>
      </c>
      <c r="AM1628" s="7">
        <f t="shared" si="953"/>
        <v>9</v>
      </c>
      <c r="AN1628" s="2">
        <f t="shared" si="954"/>
        <v>5.7672502574665295E-2</v>
      </c>
      <c r="AO1628" s="2">
        <f t="shared" si="955"/>
        <v>1.2873326467559218E-3</v>
      </c>
      <c r="AP1628" s="2">
        <f t="shared" si="956"/>
        <v>9.0113285272914523E-4</v>
      </c>
      <c r="AR1628" t="str">
        <f t="shared" si="957"/>
        <v>Logan</v>
      </c>
      <c r="AS1628" t="s">
        <v>1843</v>
      </c>
      <c r="AT1628" s="184">
        <v>3</v>
      </c>
      <c r="AV1628" s="97">
        <v>40</v>
      </c>
      <c r="AW1628" s="99">
        <v>83</v>
      </c>
      <c r="AX1628" s="105">
        <f t="shared" si="958"/>
        <v>40083</v>
      </c>
      <c r="AZ1628" s="7" t="s">
        <v>2951</v>
      </c>
      <c r="BA1628" t="s">
        <v>3184</v>
      </c>
    </row>
    <row r="1629" spans="1:53" hidden="1" outlineLevel="1">
      <c r="A1629" t="s">
        <v>2299</v>
      </c>
      <c r="B1629" t="s">
        <v>1843</v>
      </c>
      <c r="C1629" s="1">
        <f t="shared" si="944"/>
        <v>512</v>
      </c>
      <c r="D1629" s="7">
        <f>IF(R1629&gt;0,RANK(R1629,(R1629:T1629,U1629:AI1629)),0)</f>
        <v>5</v>
      </c>
      <c r="E1629" s="7">
        <f>IF(S1629&gt;0,RANK(S1629,(R1629:T1629,U1629:AI1629)),0)</f>
        <v>0</v>
      </c>
      <c r="F1629" s="7">
        <f>IF(T1629&gt;0,RANK(T1629,(R1629:T1629,U1629:AI1629)),0)</f>
        <v>3</v>
      </c>
      <c r="G1629" s="7">
        <f>IF(U1629&gt;0,RANK(U1629,(R1629:T1629,U1629:AI1629)),0)</f>
        <v>2</v>
      </c>
      <c r="H1629" s="7">
        <f t="shared" si="945"/>
        <v>1</v>
      </c>
      <c r="I1629" s="49">
        <f t="shared" si="946"/>
        <v>41</v>
      </c>
      <c r="J1629" s="177">
        <f t="shared" si="943"/>
        <v>8.0078125E-2</v>
      </c>
      <c r="K1629" s="2"/>
      <c r="L1629" s="2">
        <f t="shared" si="947"/>
        <v>2.34375E-2</v>
      </c>
      <c r="M1629" s="2">
        <f t="shared" si="948"/>
        <v>0</v>
      </c>
      <c r="N1629" s="2">
        <f t="shared" si="949"/>
        <v>0.14453125</v>
      </c>
      <c r="O1629" s="2">
        <f t="shared" si="942"/>
        <v>0.341796875</v>
      </c>
      <c r="P1629" s="2">
        <f t="shared" si="950"/>
        <v>0.421875</v>
      </c>
      <c r="Q1629" s="2">
        <f t="shared" si="959"/>
        <v>6.8359375E-2</v>
      </c>
      <c r="R1629" s="1">
        <v>12</v>
      </c>
      <c r="S1629" s="1">
        <v>0</v>
      </c>
      <c r="T1629" s="1">
        <v>74</v>
      </c>
      <c r="U1629" s="1">
        <v>175</v>
      </c>
      <c r="V1629" s="1">
        <v>216</v>
      </c>
      <c r="W1629" s="1">
        <v>32</v>
      </c>
      <c r="X1629" s="1">
        <v>0</v>
      </c>
      <c r="Y1629" s="1">
        <v>0</v>
      </c>
      <c r="Z1629" s="1">
        <v>3</v>
      </c>
      <c r="AD1629" s="1">
        <v>0</v>
      </c>
      <c r="AF1629" s="1">
        <v>0</v>
      </c>
      <c r="AG1629" s="1">
        <v>0</v>
      </c>
      <c r="AK1629" s="7">
        <f t="shared" si="951"/>
        <v>4</v>
      </c>
      <c r="AL1629" s="7">
        <f t="shared" si="952"/>
        <v>0</v>
      </c>
      <c r="AM1629" s="7">
        <f t="shared" si="953"/>
        <v>0</v>
      </c>
      <c r="AN1629" s="2">
        <f t="shared" si="954"/>
        <v>6.25E-2</v>
      </c>
      <c r="AO1629" s="2">
        <f t="shared" si="955"/>
        <v>0</v>
      </c>
      <c r="AP1629" s="2">
        <f t="shared" si="956"/>
        <v>0</v>
      </c>
      <c r="AR1629" t="str">
        <f t="shared" si="957"/>
        <v>Love</v>
      </c>
      <c r="AS1629" t="s">
        <v>1843</v>
      </c>
      <c r="AT1629" s="184">
        <v>4</v>
      </c>
      <c r="AV1629" s="97">
        <v>40</v>
      </c>
      <c r="AW1629" s="99">
        <v>85</v>
      </c>
      <c r="AX1629" s="105">
        <f t="shared" si="958"/>
        <v>40085</v>
      </c>
      <c r="AZ1629" s="7" t="s">
        <v>2951</v>
      </c>
      <c r="BA1629" t="s">
        <v>3184</v>
      </c>
    </row>
    <row r="1630" spans="1:53" hidden="1" outlineLevel="1">
      <c r="A1630" t="s">
        <v>215</v>
      </c>
      <c r="B1630" t="s">
        <v>1843</v>
      </c>
      <c r="C1630" s="1">
        <f t="shared" si="944"/>
        <v>6115</v>
      </c>
      <c r="D1630" s="7">
        <f>IF(R1630&gt;0,RANK(R1630,(R1630:T1630,U1630:AI1630)),0)</f>
        <v>5</v>
      </c>
      <c r="E1630" s="7">
        <f>IF(S1630&gt;0,RANK(S1630,(R1630:T1630,U1630:AI1630)),0)</f>
        <v>6</v>
      </c>
      <c r="F1630" s="7">
        <f>IF(T1630&gt;0,RANK(T1630,(R1630:T1630,U1630:AI1630)),0)</f>
        <v>3</v>
      </c>
      <c r="G1630" s="7">
        <f>IF(U1630&gt;0,RANK(U1630,(R1630:T1630,U1630:AI1630)),0)</f>
        <v>1</v>
      </c>
      <c r="H1630" s="7">
        <f t="shared" si="945"/>
        <v>2</v>
      </c>
      <c r="I1630" s="49">
        <f t="shared" si="946"/>
        <v>726</v>
      </c>
      <c r="J1630" s="177">
        <f t="shared" si="943"/>
        <v>0.1187244480784955</v>
      </c>
      <c r="K1630" s="2"/>
      <c r="L1630" s="2">
        <f t="shared" si="947"/>
        <v>2.2403924775143091E-2</v>
      </c>
      <c r="M1630" s="2">
        <f t="shared" si="948"/>
        <v>4.4153720359771057E-3</v>
      </c>
      <c r="N1630" s="2">
        <f t="shared" si="949"/>
        <v>0.20605069501226492</v>
      </c>
      <c r="O1630" s="2">
        <f t="shared" si="942"/>
        <v>0.40621422730989371</v>
      </c>
      <c r="P1630" s="2">
        <f t="shared" si="950"/>
        <v>0.28748977923139818</v>
      </c>
      <c r="Q1630" s="2">
        <f t="shared" si="959"/>
        <v>7.3426001635323035E-2</v>
      </c>
      <c r="R1630" s="1">
        <v>137</v>
      </c>
      <c r="S1630" s="1">
        <v>27</v>
      </c>
      <c r="T1630" s="1">
        <v>1260</v>
      </c>
      <c r="U1630" s="1">
        <v>2484</v>
      </c>
      <c r="V1630" s="1">
        <v>1758</v>
      </c>
      <c r="W1630" s="1">
        <v>402</v>
      </c>
      <c r="X1630" s="1">
        <v>5</v>
      </c>
      <c r="Y1630" s="1">
        <v>6</v>
      </c>
      <c r="Z1630" s="1">
        <v>20</v>
      </c>
      <c r="AD1630" s="1">
        <v>14</v>
      </c>
      <c r="AF1630" s="1">
        <v>1</v>
      </c>
      <c r="AG1630" s="1">
        <v>1</v>
      </c>
      <c r="AK1630" s="7">
        <f t="shared" si="951"/>
        <v>4</v>
      </c>
      <c r="AL1630" s="7">
        <f t="shared" si="952"/>
        <v>9</v>
      </c>
      <c r="AM1630" s="7">
        <f t="shared" si="953"/>
        <v>8</v>
      </c>
      <c r="AN1630" s="2">
        <f t="shared" si="954"/>
        <v>6.5739983646770236E-2</v>
      </c>
      <c r="AO1630" s="2">
        <f t="shared" si="955"/>
        <v>8.1766148814390845E-4</v>
      </c>
      <c r="AP1630" s="2">
        <f t="shared" si="956"/>
        <v>9.8119378577269018E-4</v>
      </c>
      <c r="AR1630" t="str">
        <f t="shared" si="957"/>
        <v>McClain</v>
      </c>
      <c r="AS1630" t="s">
        <v>1843</v>
      </c>
      <c r="AT1630" s="184">
        <v>4</v>
      </c>
      <c r="AV1630" s="97">
        <v>40</v>
      </c>
      <c r="AW1630" s="99">
        <v>87</v>
      </c>
      <c r="AX1630" s="105">
        <f t="shared" si="958"/>
        <v>40087</v>
      </c>
      <c r="AZ1630" s="7" t="s">
        <v>2951</v>
      </c>
      <c r="BA1630" t="s">
        <v>3184</v>
      </c>
    </row>
    <row r="1631" spans="1:53" hidden="1" outlineLevel="1">
      <c r="A1631" t="s">
        <v>9</v>
      </c>
      <c r="B1631" t="s">
        <v>1843</v>
      </c>
      <c r="C1631" s="1">
        <f t="shared" si="944"/>
        <v>1360</v>
      </c>
      <c r="D1631" s="7">
        <f>IF(R1631&gt;0,RANK(R1631,(R1631:T1631,U1631:AI1631)),0)</f>
        <v>5</v>
      </c>
      <c r="E1631" s="7">
        <f>IF(S1631&gt;0,RANK(S1631,(R1631:T1631,U1631:AI1631)),0)</f>
        <v>7</v>
      </c>
      <c r="F1631" s="7">
        <f>IF(T1631&gt;0,RANK(T1631,(R1631:T1631,U1631:AI1631)),0)</f>
        <v>3</v>
      </c>
      <c r="G1631" s="7">
        <f>IF(U1631&gt;0,RANK(U1631,(R1631:T1631,U1631:AI1631)),0)</f>
        <v>1</v>
      </c>
      <c r="H1631" s="7">
        <f t="shared" si="945"/>
        <v>2</v>
      </c>
      <c r="I1631" s="49">
        <f t="shared" si="946"/>
        <v>1</v>
      </c>
      <c r="J1631" s="177">
        <f t="shared" si="943"/>
        <v>7.3529411764705881E-4</v>
      </c>
      <c r="K1631" s="2"/>
      <c r="L1631" s="2">
        <f t="shared" si="947"/>
        <v>3.0147058823529412E-2</v>
      </c>
      <c r="M1631" s="2">
        <f t="shared" si="948"/>
        <v>5.8823529411764705E-3</v>
      </c>
      <c r="N1631" s="2">
        <f t="shared" si="949"/>
        <v>0.16250000000000001</v>
      </c>
      <c r="O1631" s="2">
        <f t="shared" si="942"/>
        <v>0.34779411764705881</v>
      </c>
      <c r="P1631" s="2">
        <f t="shared" si="950"/>
        <v>0.34705882352941175</v>
      </c>
      <c r="Q1631" s="2">
        <f t="shared" si="959"/>
        <v>0.10661764705882359</v>
      </c>
      <c r="R1631" s="1">
        <v>41</v>
      </c>
      <c r="S1631" s="1">
        <v>8</v>
      </c>
      <c r="T1631" s="1">
        <v>221</v>
      </c>
      <c r="U1631" s="1">
        <v>473</v>
      </c>
      <c r="V1631" s="1">
        <v>472</v>
      </c>
      <c r="W1631" s="1">
        <v>124</v>
      </c>
      <c r="X1631" s="1">
        <v>2</v>
      </c>
      <c r="Y1631" s="1">
        <v>1</v>
      </c>
      <c r="Z1631" s="1">
        <v>2</v>
      </c>
      <c r="AD1631" s="1">
        <v>14</v>
      </c>
      <c r="AF1631" s="1">
        <v>2</v>
      </c>
      <c r="AG1631" s="1">
        <v>0</v>
      </c>
      <c r="AK1631" s="7">
        <f t="shared" si="951"/>
        <v>4</v>
      </c>
      <c r="AL1631" s="7">
        <f t="shared" si="952"/>
        <v>7</v>
      </c>
      <c r="AM1631" s="7">
        <f t="shared" si="953"/>
        <v>9</v>
      </c>
      <c r="AN1631" s="2">
        <f t="shared" si="954"/>
        <v>9.1176470588235289E-2</v>
      </c>
      <c r="AO1631" s="2">
        <f t="shared" si="955"/>
        <v>1.4705882352941176E-3</v>
      </c>
      <c r="AP1631" s="2">
        <f t="shared" si="956"/>
        <v>7.3529411764705881E-4</v>
      </c>
      <c r="AR1631" t="str">
        <f t="shared" si="957"/>
        <v>McCurtain</v>
      </c>
      <c r="AS1631" t="s">
        <v>1843</v>
      </c>
      <c r="AT1631" s="184">
        <v>2</v>
      </c>
      <c r="AV1631" s="97">
        <v>40</v>
      </c>
      <c r="AW1631" s="99">
        <v>89</v>
      </c>
      <c r="AX1631" s="105">
        <f t="shared" si="958"/>
        <v>40089</v>
      </c>
      <c r="AZ1631" s="7" t="s">
        <v>2951</v>
      </c>
      <c r="BA1631" t="s">
        <v>3184</v>
      </c>
    </row>
    <row r="1632" spans="1:53" hidden="1" outlineLevel="1">
      <c r="A1632" t="s">
        <v>2878</v>
      </c>
      <c r="B1632" t="s">
        <v>1843</v>
      </c>
      <c r="C1632" s="1">
        <f t="shared" si="944"/>
        <v>1478</v>
      </c>
      <c r="D1632" s="7">
        <f>IF(R1632&gt;0,RANK(R1632,(R1632:T1632,U1632:AI1632)),0)</f>
        <v>5</v>
      </c>
      <c r="E1632" s="7">
        <f>IF(S1632&gt;0,RANK(S1632,(R1632:T1632,U1632:AI1632)),0)</f>
        <v>6</v>
      </c>
      <c r="F1632" s="7">
        <f>IF(T1632&gt;0,RANK(T1632,(R1632:T1632,U1632:AI1632)),0)</f>
        <v>3</v>
      </c>
      <c r="G1632" s="7">
        <f>IF(U1632&gt;0,RANK(U1632,(R1632:T1632,U1632:AI1632)),0)</f>
        <v>2</v>
      </c>
      <c r="H1632" s="7">
        <f t="shared" si="945"/>
        <v>1</v>
      </c>
      <c r="I1632" s="49">
        <f t="shared" si="946"/>
        <v>98</v>
      </c>
      <c r="J1632" s="177">
        <f t="shared" si="943"/>
        <v>6.6305818673883632E-2</v>
      </c>
      <c r="K1632" s="2"/>
      <c r="L1632" s="2">
        <f t="shared" si="947"/>
        <v>2.6387009472259811E-2</v>
      </c>
      <c r="M1632" s="2">
        <f t="shared" si="948"/>
        <v>3.3829499323410014E-3</v>
      </c>
      <c r="N1632" s="2">
        <f t="shared" si="949"/>
        <v>0.20162381596752368</v>
      </c>
      <c r="O1632" s="2">
        <f t="shared" si="942"/>
        <v>0.32138024357239514</v>
      </c>
      <c r="P1632" s="2">
        <f t="shared" si="950"/>
        <v>0.38768606224627877</v>
      </c>
      <c r="Q1632" s="2">
        <f t="shared" si="959"/>
        <v>5.953991880920162E-2</v>
      </c>
      <c r="R1632" s="1">
        <v>39</v>
      </c>
      <c r="S1632" s="1">
        <v>5</v>
      </c>
      <c r="T1632" s="1">
        <v>298</v>
      </c>
      <c r="U1632" s="1">
        <v>475</v>
      </c>
      <c r="V1632" s="1">
        <v>573</v>
      </c>
      <c r="W1632" s="1">
        <v>78</v>
      </c>
      <c r="X1632" s="1">
        <v>1</v>
      </c>
      <c r="Y1632" s="1">
        <v>2</v>
      </c>
      <c r="Z1632" s="1">
        <v>3</v>
      </c>
      <c r="AD1632" s="1">
        <v>3</v>
      </c>
      <c r="AF1632" s="1">
        <v>1</v>
      </c>
      <c r="AG1632" s="1">
        <v>0</v>
      </c>
      <c r="AK1632" s="7">
        <f t="shared" si="951"/>
        <v>4</v>
      </c>
      <c r="AL1632" s="7">
        <f t="shared" si="952"/>
        <v>9</v>
      </c>
      <c r="AM1632" s="7">
        <f t="shared" si="953"/>
        <v>8</v>
      </c>
      <c r="AN1632" s="2">
        <f t="shared" si="954"/>
        <v>5.2774018944519621E-2</v>
      </c>
      <c r="AO1632" s="2">
        <f t="shared" si="955"/>
        <v>6.7658998646820032E-4</v>
      </c>
      <c r="AP1632" s="2">
        <f t="shared" si="956"/>
        <v>1.3531799729364006E-3</v>
      </c>
      <c r="AR1632" t="str">
        <f t="shared" si="957"/>
        <v>McIntosh</v>
      </c>
      <c r="AS1632" t="s">
        <v>1843</v>
      </c>
      <c r="AT1632" s="184">
        <v>2</v>
      </c>
      <c r="AV1632" s="97">
        <v>40</v>
      </c>
      <c r="AW1632" s="99">
        <v>91</v>
      </c>
      <c r="AX1632" s="105">
        <f t="shared" si="958"/>
        <v>40091</v>
      </c>
      <c r="AZ1632" s="7" t="s">
        <v>2951</v>
      </c>
      <c r="BA1632" t="s">
        <v>3184</v>
      </c>
    </row>
    <row r="1633" spans="1:53" hidden="1" outlineLevel="1">
      <c r="A1633" t="s">
        <v>665</v>
      </c>
      <c r="B1633" t="s">
        <v>1843</v>
      </c>
      <c r="C1633" s="1">
        <f t="shared" si="944"/>
        <v>1904</v>
      </c>
      <c r="D1633" s="7">
        <f>IF(R1633&gt;0,RANK(R1633,(R1633:T1633,U1633:AI1633)),0)</f>
        <v>5</v>
      </c>
      <c r="E1633" s="7">
        <f>IF(S1633&gt;0,RANK(S1633,(R1633:T1633,U1633:AI1633)),0)</f>
        <v>6</v>
      </c>
      <c r="F1633" s="7">
        <f>IF(T1633&gt;0,RANK(T1633,(R1633:T1633,U1633:AI1633)),0)</f>
        <v>3</v>
      </c>
      <c r="G1633" s="7">
        <f>IF(U1633&gt;0,RANK(U1633,(R1633:T1633,U1633:AI1633)),0)</f>
        <v>1</v>
      </c>
      <c r="H1633" s="7">
        <f t="shared" si="945"/>
        <v>2</v>
      </c>
      <c r="I1633" s="49">
        <f t="shared" si="946"/>
        <v>335</v>
      </c>
      <c r="J1633" s="177">
        <f t="shared" si="943"/>
        <v>0.17594537815126052</v>
      </c>
      <c r="K1633" s="2"/>
      <c r="L1633" s="2">
        <f t="shared" si="947"/>
        <v>2.3634453781512604E-2</v>
      </c>
      <c r="M1633" s="2">
        <f t="shared" si="948"/>
        <v>1.1029411764705883E-2</v>
      </c>
      <c r="N1633" s="2">
        <f t="shared" si="949"/>
        <v>0.21271008403361344</v>
      </c>
      <c r="O1633" s="2">
        <f t="shared" si="942"/>
        <v>0.42857142857142855</v>
      </c>
      <c r="P1633" s="2">
        <f t="shared" si="950"/>
        <v>0.25262605042016806</v>
      </c>
      <c r="Q1633" s="2">
        <f t="shared" si="959"/>
        <v>7.1428571428571452E-2</v>
      </c>
      <c r="R1633" s="1">
        <v>45</v>
      </c>
      <c r="S1633" s="1">
        <v>21</v>
      </c>
      <c r="T1633" s="1">
        <v>405</v>
      </c>
      <c r="U1633" s="1">
        <v>816</v>
      </c>
      <c r="V1633" s="1">
        <v>481</v>
      </c>
      <c r="W1633" s="1">
        <v>106</v>
      </c>
      <c r="X1633" s="1">
        <v>1</v>
      </c>
      <c r="Y1633" s="1">
        <v>10</v>
      </c>
      <c r="Z1633" s="1">
        <v>10</v>
      </c>
      <c r="AD1633" s="1">
        <v>8</v>
      </c>
      <c r="AF1633" s="1">
        <v>0</v>
      </c>
      <c r="AG1633" s="1">
        <v>1</v>
      </c>
      <c r="AK1633" s="7">
        <f t="shared" si="951"/>
        <v>4</v>
      </c>
      <c r="AL1633" s="7">
        <f t="shared" si="952"/>
        <v>9</v>
      </c>
      <c r="AM1633" s="7">
        <f t="shared" si="953"/>
        <v>7</v>
      </c>
      <c r="AN1633" s="2">
        <f t="shared" si="954"/>
        <v>5.5672268907563029E-2</v>
      </c>
      <c r="AO1633" s="2">
        <f t="shared" si="955"/>
        <v>5.2521008403361342E-4</v>
      </c>
      <c r="AP1633" s="2">
        <f t="shared" si="956"/>
        <v>5.2521008403361349E-3</v>
      </c>
      <c r="AR1633" t="str">
        <f t="shared" si="957"/>
        <v>Major</v>
      </c>
      <c r="AS1633" t="s">
        <v>1843</v>
      </c>
      <c r="AT1633" s="184">
        <v>3</v>
      </c>
      <c r="AV1633" s="97">
        <v>40</v>
      </c>
      <c r="AW1633" s="99">
        <v>93</v>
      </c>
      <c r="AX1633" s="105">
        <f t="shared" si="958"/>
        <v>40093</v>
      </c>
      <c r="AZ1633" s="7" t="s">
        <v>2951</v>
      </c>
      <c r="BA1633" t="s">
        <v>3184</v>
      </c>
    </row>
    <row r="1634" spans="1:53" hidden="1" outlineLevel="1">
      <c r="A1634" t="s">
        <v>1032</v>
      </c>
      <c r="B1634" t="s">
        <v>1843</v>
      </c>
      <c r="C1634" s="1">
        <f t="shared" si="944"/>
        <v>1188</v>
      </c>
      <c r="D1634" s="7">
        <f>IF(R1634&gt;0,RANK(R1634,(R1634:T1634,U1634:AI1634)),0)</f>
        <v>5</v>
      </c>
      <c r="E1634" s="7">
        <f>IF(S1634&gt;0,RANK(S1634,(R1634:T1634,U1634:AI1634)),0)</f>
        <v>6</v>
      </c>
      <c r="F1634" s="7">
        <f>IF(T1634&gt;0,RANK(T1634,(R1634:T1634,U1634:AI1634)),0)</f>
        <v>3</v>
      </c>
      <c r="G1634" s="7">
        <f>IF(U1634&gt;0,RANK(U1634,(R1634:T1634,U1634:AI1634)),0)</f>
        <v>2</v>
      </c>
      <c r="H1634" s="7">
        <f t="shared" si="945"/>
        <v>1</v>
      </c>
      <c r="I1634" s="49">
        <f t="shared" si="946"/>
        <v>126</v>
      </c>
      <c r="J1634" s="177">
        <f t="shared" si="943"/>
        <v>0.10606060606060606</v>
      </c>
      <c r="K1634" s="2"/>
      <c r="L1634" s="2">
        <f t="shared" si="947"/>
        <v>2.1043771043771045E-2</v>
      </c>
      <c r="M1634" s="2">
        <f t="shared" si="948"/>
        <v>3.3670033670033669E-3</v>
      </c>
      <c r="N1634" s="2">
        <f t="shared" si="949"/>
        <v>0.17255892255892255</v>
      </c>
      <c r="O1634" s="2">
        <f t="shared" si="942"/>
        <v>0.30218855218855217</v>
      </c>
      <c r="P1634" s="2">
        <f t="shared" si="950"/>
        <v>0.40824915824915825</v>
      </c>
      <c r="Q1634" s="2">
        <f t="shared" si="959"/>
        <v>9.2592592592592615E-2</v>
      </c>
      <c r="R1634" s="1">
        <v>25</v>
      </c>
      <c r="S1634" s="1">
        <v>4</v>
      </c>
      <c r="T1634" s="1">
        <v>205</v>
      </c>
      <c r="U1634" s="1">
        <v>359</v>
      </c>
      <c r="V1634" s="1">
        <v>485</v>
      </c>
      <c r="W1634" s="1">
        <v>102</v>
      </c>
      <c r="X1634" s="1">
        <v>0</v>
      </c>
      <c r="Y1634" s="1">
        <v>0</v>
      </c>
      <c r="Z1634" s="1">
        <v>3</v>
      </c>
      <c r="AD1634" s="1">
        <v>4</v>
      </c>
      <c r="AF1634" s="1">
        <v>1</v>
      </c>
      <c r="AG1634" s="1">
        <v>0</v>
      </c>
      <c r="AK1634" s="7">
        <f t="shared" si="951"/>
        <v>4</v>
      </c>
      <c r="AL1634" s="7">
        <f t="shared" si="952"/>
        <v>0</v>
      </c>
      <c r="AM1634" s="7">
        <f t="shared" si="953"/>
        <v>0</v>
      </c>
      <c r="AN1634" s="2">
        <f t="shared" si="954"/>
        <v>8.5858585858585856E-2</v>
      </c>
      <c r="AO1634" s="2">
        <f t="shared" si="955"/>
        <v>0</v>
      </c>
      <c r="AP1634" s="2">
        <f t="shared" si="956"/>
        <v>0</v>
      </c>
      <c r="AR1634" t="str">
        <f t="shared" si="957"/>
        <v>Marshall</v>
      </c>
      <c r="AS1634" t="s">
        <v>1843</v>
      </c>
      <c r="AT1634" s="184">
        <v>2</v>
      </c>
      <c r="AV1634" s="97">
        <v>40</v>
      </c>
      <c r="AW1634" s="99">
        <v>95</v>
      </c>
      <c r="AX1634" s="105">
        <f t="shared" si="958"/>
        <v>40095</v>
      </c>
      <c r="AZ1634" s="7" t="s">
        <v>2951</v>
      </c>
      <c r="BA1634" t="s">
        <v>3184</v>
      </c>
    </row>
    <row r="1635" spans="1:53" hidden="1" outlineLevel="1">
      <c r="A1635" t="s">
        <v>2200</v>
      </c>
      <c r="B1635" t="s">
        <v>1843</v>
      </c>
      <c r="C1635" s="1">
        <f t="shared" si="944"/>
        <v>4448</v>
      </c>
      <c r="D1635" s="7">
        <f>IF(R1635&gt;0,RANK(R1635,(R1635:T1635,U1635:AI1635)),0)</f>
        <v>5</v>
      </c>
      <c r="E1635" s="7">
        <f>IF(S1635&gt;0,RANK(S1635,(R1635:T1635,U1635:AI1635)),0)</f>
        <v>7</v>
      </c>
      <c r="F1635" s="7">
        <f>IF(T1635&gt;0,RANK(T1635,(R1635:T1635,U1635:AI1635)),0)</f>
        <v>3</v>
      </c>
      <c r="G1635" s="7">
        <f>IF(U1635&gt;0,RANK(U1635,(R1635:T1635,U1635:AI1635)),0)</f>
        <v>2</v>
      </c>
      <c r="H1635" s="7">
        <f t="shared" si="945"/>
        <v>1</v>
      </c>
      <c r="I1635" s="49">
        <f t="shared" si="946"/>
        <v>123</v>
      </c>
      <c r="J1635" s="177">
        <f t="shared" si="943"/>
        <v>2.7652877697841728E-2</v>
      </c>
      <c r="K1635" s="2"/>
      <c r="L1635" s="2">
        <f t="shared" si="947"/>
        <v>2.1133093525179857E-2</v>
      </c>
      <c r="M1635" s="2">
        <f t="shared" si="948"/>
        <v>2.4730215827338128E-3</v>
      </c>
      <c r="N1635" s="2">
        <f t="shared" si="949"/>
        <v>0.21245503597122303</v>
      </c>
      <c r="O1635" s="2">
        <f t="shared" si="942"/>
        <v>0.32531474820143885</v>
      </c>
      <c r="P1635" s="2">
        <f t="shared" si="950"/>
        <v>0.3529676258992806</v>
      </c>
      <c r="Q1635" s="2">
        <f t="shared" si="959"/>
        <v>8.5656474820143824E-2</v>
      </c>
      <c r="R1635" s="1">
        <v>94</v>
      </c>
      <c r="S1635" s="1">
        <v>11</v>
      </c>
      <c r="T1635" s="1">
        <v>945</v>
      </c>
      <c r="U1635" s="1">
        <v>1447</v>
      </c>
      <c r="V1635" s="1">
        <v>1570</v>
      </c>
      <c r="W1635" s="1">
        <v>346</v>
      </c>
      <c r="X1635" s="1">
        <v>2</v>
      </c>
      <c r="Y1635" s="1">
        <v>4</v>
      </c>
      <c r="Z1635" s="1">
        <v>11</v>
      </c>
      <c r="AD1635" s="1">
        <v>13</v>
      </c>
      <c r="AF1635" s="1">
        <v>3</v>
      </c>
      <c r="AG1635" s="1">
        <v>2</v>
      </c>
      <c r="AK1635" s="7">
        <f t="shared" si="951"/>
        <v>4</v>
      </c>
      <c r="AL1635" s="7">
        <f t="shared" si="952"/>
        <v>9</v>
      </c>
      <c r="AM1635" s="7">
        <f t="shared" si="953"/>
        <v>8</v>
      </c>
      <c r="AN1635" s="2">
        <f t="shared" si="954"/>
        <v>7.7787769784172664E-2</v>
      </c>
      <c r="AO1635" s="2">
        <f t="shared" si="955"/>
        <v>4.496402877697842E-4</v>
      </c>
      <c r="AP1635" s="2">
        <f t="shared" si="956"/>
        <v>8.9928057553956839E-4</v>
      </c>
      <c r="AR1635" t="str">
        <f t="shared" si="957"/>
        <v>Mayes</v>
      </c>
      <c r="AS1635" t="s">
        <v>1843</v>
      </c>
      <c r="AT1635" s="184">
        <v>2</v>
      </c>
      <c r="AV1635" s="97">
        <v>40</v>
      </c>
      <c r="AW1635" s="99">
        <v>97</v>
      </c>
      <c r="AX1635" s="105">
        <f t="shared" si="958"/>
        <v>40097</v>
      </c>
      <c r="AZ1635" s="7" t="s">
        <v>2951</v>
      </c>
      <c r="BA1635" t="s">
        <v>3184</v>
      </c>
    </row>
    <row r="1636" spans="1:53" hidden="1" outlineLevel="1">
      <c r="A1636" t="s">
        <v>2354</v>
      </c>
      <c r="B1636" t="s">
        <v>1843</v>
      </c>
      <c r="C1636" s="1">
        <f t="shared" si="944"/>
        <v>989</v>
      </c>
      <c r="D1636" s="7">
        <f>IF(R1636&gt;0,RANK(R1636,(R1636:T1636,U1636:AI1636)),0)</f>
        <v>5</v>
      </c>
      <c r="E1636" s="7">
        <f>IF(S1636&gt;0,RANK(S1636,(R1636:T1636,U1636:AI1636)),0)</f>
        <v>7</v>
      </c>
      <c r="F1636" s="7">
        <f>IF(T1636&gt;0,RANK(T1636,(R1636:T1636,U1636:AI1636)),0)</f>
        <v>3</v>
      </c>
      <c r="G1636" s="7">
        <f>IF(U1636&gt;0,RANK(U1636,(R1636:T1636,U1636:AI1636)),0)</f>
        <v>2</v>
      </c>
      <c r="H1636" s="7">
        <f t="shared" si="945"/>
        <v>1</v>
      </c>
      <c r="I1636" s="49">
        <f t="shared" si="946"/>
        <v>5</v>
      </c>
      <c r="J1636" s="177">
        <f t="shared" si="943"/>
        <v>5.0556117290192111E-3</v>
      </c>
      <c r="K1636" s="2"/>
      <c r="L1636" s="2">
        <f t="shared" si="947"/>
        <v>1.314459049544995E-2</v>
      </c>
      <c r="M1636" s="2">
        <f t="shared" si="948"/>
        <v>4.0444893832153692E-3</v>
      </c>
      <c r="N1636" s="2">
        <f t="shared" si="949"/>
        <v>0.20424671385237614</v>
      </c>
      <c r="O1636" s="2">
        <f t="shared" si="942"/>
        <v>0.3447927199191102</v>
      </c>
      <c r="P1636" s="2">
        <f t="shared" si="950"/>
        <v>0.34984833164812945</v>
      </c>
      <c r="Q1636" s="2">
        <f t="shared" si="959"/>
        <v>8.3923154701718961E-2</v>
      </c>
      <c r="R1636" s="1">
        <v>13</v>
      </c>
      <c r="S1636" s="1">
        <v>4</v>
      </c>
      <c r="T1636" s="1">
        <v>202</v>
      </c>
      <c r="U1636" s="1">
        <v>341</v>
      </c>
      <c r="V1636" s="1">
        <v>346</v>
      </c>
      <c r="W1636" s="1">
        <v>74</v>
      </c>
      <c r="X1636" s="1">
        <v>0</v>
      </c>
      <c r="Y1636" s="1">
        <v>0</v>
      </c>
      <c r="Z1636" s="1">
        <v>7</v>
      </c>
      <c r="AD1636" s="1">
        <v>2</v>
      </c>
      <c r="AF1636" s="1">
        <v>0</v>
      </c>
      <c r="AG1636" s="1">
        <v>0</v>
      </c>
      <c r="AK1636" s="7">
        <f t="shared" si="951"/>
        <v>4</v>
      </c>
      <c r="AL1636" s="7">
        <f t="shared" si="952"/>
        <v>0</v>
      </c>
      <c r="AM1636" s="7">
        <f t="shared" si="953"/>
        <v>0</v>
      </c>
      <c r="AN1636" s="2">
        <f t="shared" si="954"/>
        <v>7.4823053589484323E-2</v>
      </c>
      <c r="AO1636" s="2">
        <f t="shared" si="955"/>
        <v>0</v>
      </c>
      <c r="AP1636" s="2">
        <f t="shared" si="956"/>
        <v>0</v>
      </c>
      <c r="AR1636" t="str">
        <f t="shared" si="957"/>
        <v>Murray</v>
      </c>
      <c r="AS1636" t="s">
        <v>1843</v>
      </c>
      <c r="AT1636" s="184">
        <v>4</v>
      </c>
      <c r="AV1636" s="97">
        <v>40</v>
      </c>
      <c r="AW1636" s="99">
        <v>99</v>
      </c>
      <c r="AX1636" s="105">
        <f t="shared" si="958"/>
        <v>40099</v>
      </c>
      <c r="AZ1636" s="7" t="s">
        <v>2951</v>
      </c>
      <c r="BA1636" t="s">
        <v>3184</v>
      </c>
    </row>
    <row r="1637" spans="1:53" hidden="1" outlineLevel="1">
      <c r="A1637" t="s">
        <v>1745</v>
      </c>
      <c r="B1637" t="s">
        <v>1843</v>
      </c>
      <c r="C1637" s="1">
        <f t="shared" si="944"/>
        <v>5039</v>
      </c>
      <c r="D1637" s="7">
        <f>IF(R1637&gt;0,RANK(R1637,(R1637:T1637,U1637:AI1637)),0)</f>
        <v>5</v>
      </c>
      <c r="E1637" s="7">
        <f>IF(S1637&gt;0,RANK(S1637,(R1637:T1637,U1637:AI1637)),0)</f>
        <v>7</v>
      </c>
      <c r="F1637" s="7">
        <f>IF(T1637&gt;0,RANK(T1637,(R1637:T1637,U1637:AI1637)),0)</f>
        <v>3</v>
      </c>
      <c r="G1637" s="7">
        <f>IF(U1637&gt;0,RANK(U1637,(R1637:T1637,U1637:AI1637)),0)</f>
        <v>1</v>
      </c>
      <c r="H1637" s="7">
        <f t="shared" si="945"/>
        <v>2</v>
      </c>
      <c r="I1637" s="49">
        <f t="shared" si="946"/>
        <v>87</v>
      </c>
      <c r="J1637" s="177">
        <f t="shared" si="943"/>
        <v>1.7265330422702917E-2</v>
      </c>
      <c r="K1637" s="2"/>
      <c r="L1637" s="2">
        <f t="shared" si="947"/>
        <v>2.857709863068069E-2</v>
      </c>
      <c r="M1637" s="2">
        <f t="shared" si="948"/>
        <v>2.7783290335384003E-3</v>
      </c>
      <c r="N1637" s="2">
        <f t="shared" si="949"/>
        <v>0.28636634252827942</v>
      </c>
      <c r="O1637" s="2">
        <f t="shared" si="942"/>
        <v>0.31057749553482833</v>
      </c>
      <c r="P1637" s="2">
        <f t="shared" si="950"/>
        <v>0.29331216511212543</v>
      </c>
      <c r="Q1637" s="2">
        <f t="shared" si="959"/>
        <v>7.8388569160547761E-2</v>
      </c>
      <c r="R1637" s="1">
        <v>144</v>
      </c>
      <c r="S1637" s="1">
        <v>14</v>
      </c>
      <c r="T1637" s="1">
        <v>1443</v>
      </c>
      <c r="U1637" s="1">
        <v>1565</v>
      </c>
      <c r="V1637" s="1">
        <v>1478</v>
      </c>
      <c r="W1637" s="1">
        <v>346</v>
      </c>
      <c r="X1637" s="1">
        <v>3</v>
      </c>
      <c r="Y1637" s="1">
        <v>7</v>
      </c>
      <c r="Z1637" s="1">
        <v>14</v>
      </c>
      <c r="AD1637" s="1">
        <v>18</v>
      </c>
      <c r="AF1637" s="1">
        <v>4</v>
      </c>
      <c r="AG1637" s="1">
        <v>3</v>
      </c>
      <c r="AK1637" s="7">
        <f t="shared" si="951"/>
        <v>4</v>
      </c>
      <c r="AL1637" s="7">
        <f t="shared" si="952"/>
        <v>9</v>
      </c>
      <c r="AM1637" s="7">
        <f t="shared" si="953"/>
        <v>8</v>
      </c>
      <c r="AN1637" s="2">
        <f t="shared" si="954"/>
        <v>6.8664417543163325E-2</v>
      </c>
      <c r="AO1637" s="2">
        <f t="shared" si="955"/>
        <v>5.9535622147251438E-4</v>
      </c>
      <c r="AP1637" s="2">
        <f t="shared" si="956"/>
        <v>1.3891645167692002E-3</v>
      </c>
      <c r="AR1637" t="str">
        <f t="shared" si="957"/>
        <v>Muskogee</v>
      </c>
      <c r="AS1637" t="s">
        <v>1843</v>
      </c>
      <c r="AT1637" s="184">
        <v>2</v>
      </c>
      <c r="AV1637" s="97">
        <v>40</v>
      </c>
      <c r="AW1637" s="99">
        <v>101</v>
      </c>
      <c r="AX1637" s="105">
        <f t="shared" si="958"/>
        <v>40101</v>
      </c>
      <c r="AZ1637" s="7" t="s">
        <v>2951</v>
      </c>
      <c r="BA1637" t="s">
        <v>3184</v>
      </c>
    </row>
    <row r="1638" spans="1:53" hidden="1" outlineLevel="1">
      <c r="A1638" t="s">
        <v>188</v>
      </c>
      <c r="B1638" t="s">
        <v>1843</v>
      </c>
      <c r="C1638" s="1">
        <f t="shared" si="944"/>
        <v>1889</v>
      </c>
      <c r="D1638" s="7">
        <f>IF(R1638&gt;0,RANK(R1638,(R1638:T1638,U1638:AI1638)),0)</f>
        <v>5</v>
      </c>
      <c r="E1638" s="7">
        <f>IF(S1638&gt;0,RANK(S1638,(R1638:T1638,U1638:AI1638)),0)</f>
        <v>6</v>
      </c>
      <c r="F1638" s="7">
        <f>IF(T1638&gt;0,RANK(T1638,(R1638:T1638,U1638:AI1638)),0)</f>
        <v>3</v>
      </c>
      <c r="G1638" s="7">
        <f>IF(U1638&gt;0,RANK(U1638,(R1638:T1638,U1638:AI1638)),0)</f>
        <v>1</v>
      </c>
      <c r="H1638" s="7">
        <f t="shared" si="945"/>
        <v>2</v>
      </c>
      <c r="I1638" s="49">
        <f t="shared" si="946"/>
        <v>7</v>
      </c>
      <c r="J1638" s="177">
        <f t="shared" si="943"/>
        <v>3.7056643726839597E-3</v>
      </c>
      <c r="K1638" s="2"/>
      <c r="L1638" s="2">
        <f t="shared" si="947"/>
        <v>3.2821598729486499E-2</v>
      </c>
      <c r="M1638" s="2">
        <f t="shared" si="948"/>
        <v>7.4113287453679193E-3</v>
      </c>
      <c r="N1638" s="2">
        <f t="shared" si="949"/>
        <v>0.2466913710958179</v>
      </c>
      <c r="O1638" s="2">
        <f t="shared" si="942"/>
        <v>0.31815775542615138</v>
      </c>
      <c r="P1638" s="2">
        <f t="shared" si="950"/>
        <v>0.31445209105346744</v>
      </c>
      <c r="Q1638" s="2">
        <f t="shared" si="959"/>
        <v>8.0465854949708815E-2</v>
      </c>
      <c r="R1638" s="1">
        <v>62</v>
      </c>
      <c r="S1638" s="1">
        <v>14</v>
      </c>
      <c r="T1638" s="1">
        <v>466</v>
      </c>
      <c r="U1638" s="1">
        <v>601</v>
      </c>
      <c r="V1638" s="1">
        <v>594</v>
      </c>
      <c r="W1638" s="1">
        <v>126</v>
      </c>
      <c r="X1638" s="1">
        <v>4</v>
      </c>
      <c r="Y1638" s="1">
        <v>2</v>
      </c>
      <c r="Z1638" s="1">
        <v>2</v>
      </c>
      <c r="AD1638" s="1">
        <v>12</v>
      </c>
      <c r="AF1638" s="1">
        <v>4</v>
      </c>
      <c r="AG1638" s="1">
        <v>2</v>
      </c>
      <c r="AK1638" s="7">
        <f t="shared" si="951"/>
        <v>4</v>
      </c>
      <c r="AL1638" s="7">
        <f t="shared" si="952"/>
        <v>7</v>
      </c>
      <c r="AM1638" s="7">
        <f t="shared" si="953"/>
        <v>8</v>
      </c>
      <c r="AN1638" s="2">
        <f t="shared" si="954"/>
        <v>6.6701958708311276E-2</v>
      </c>
      <c r="AO1638" s="2">
        <f t="shared" si="955"/>
        <v>2.1175224986765486E-3</v>
      </c>
      <c r="AP1638" s="2">
        <f t="shared" si="956"/>
        <v>1.0587612493382743E-3</v>
      </c>
      <c r="AR1638" t="str">
        <f t="shared" si="957"/>
        <v>Noble</v>
      </c>
      <c r="AS1638" t="s">
        <v>1843</v>
      </c>
      <c r="AT1638" s="184">
        <v>3</v>
      </c>
      <c r="AV1638" s="97">
        <v>40</v>
      </c>
      <c r="AW1638" s="99">
        <v>103</v>
      </c>
      <c r="AX1638" s="105">
        <f t="shared" si="958"/>
        <v>40103</v>
      </c>
      <c r="AZ1638" s="7" t="s">
        <v>2951</v>
      </c>
      <c r="BA1638" t="s">
        <v>3184</v>
      </c>
    </row>
    <row r="1639" spans="1:53" hidden="1" outlineLevel="1">
      <c r="A1639" t="s">
        <v>2443</v>
      </c>
      <c r="B1639" t="s">
        <v>1843</v>
      </c>
      <c r="C1639" s="1">
        <f t="shared" si="944"/>
        <v>1275</v>
      </c>
      <c r="D1639" s="7">
        <f>IF(R1639&gt;0,RANK(R1639,(R1639:T1639,U1639:AI1639)),0)</f>
        <v>5</v>
      </c>
      <c r="E1639" s="7">
        <f>IF(S1639&gt;0,RANK(S1639,(R1639:T1639,U1639:AI1639)),0)</f>
        <v>6</v>
      </c>
      <c r="F1639" s="7">
        <f>IF(T1639&gt;0,RANK(T1639,(R1639:T1639,U1639:AI1639)),0)</f>
        <v>3</v>
      </c>
      <c r="G1639" s="7">
        <f>IF(U1639&gt;0,RANK(U1639,(R1639:T1639,U1639:AI1639)),0)</f>
        <v>1</v>
      </c>
      <c r="H1639" s="7">
        <f t="shared" si="945"/>
        <v>2</v>
      </c>
      <c r="I1639" s="49">
        <f t="shared" si="946"/>
        <v>18</v>
      </c>
      <c r="J1639" s="177">
        <f t="shared" si="943"/>
        <v>1.411764705882353E-2</v>
      </c>
      <c r="K1639" s="2"/>
      <c r="L1639" s="2">
        <f t="shared" si="947"/>
        <v>2.4313725490196079E-2</v>
      </c>
      <c r="M1639" s="2">
        <f t="shared" si="948"/>
        <v>3.9215686274509803E-3</v>
      </c>
      <c r="N1639" s="2">
        <f t="shared" si="949"/>
        <v>0.20470588235294118</v>
      </c>
      <c r="O1639" s="2">
        <f t="shared" si="942"/>
        <v>0.35137254901960785</v>
      </c>
      <c r="P1639" s="2">
        <f t="shared" si="950"/>
        <v>0.33725490196078434</v>
      </c>
      <c r="Q1639" s="2">
        <f t="shared" si="959"/>
        <v>7.8431372549019607E-2</v>
      </c>
      <c r="R1639" s="1">
        <v>31</v>
      </c>
      <c r="S1639" s="1">
        <v>5</v>
      </c>
      <c r="T1639" s="1">
        <v>261</v>
      </c>
      <c r="U1639" s="1">
        <v>448</v>
      </c>
      <c r="V1639" s="1">
        <v>430</v>
      </c>
      <c r="W1639" s="1">
        <v>88</v>
      </c>
      <c r="X1639" s="1">
        <v>0</v>
      </c>
      <c r="Y1639" s="1">
        <v>1</v>
      </c>
      <c r="Z1639" s="1">
        <v>3</v>
      </c>
      <c r="AD1639" s="1">
        <v>5</v>
      </c>
      <c r="AF1639" s="1">
        <v>1</v>
      </c>
      <c r="AG1639" s="1">
        <v>2</v>
      </c>
      <c r="AK1639" s="7">
        <f t="shared" si="951"/>
        <v>4</v>
      </c>
      <c r="AL1639" s="7">
        <f t="shared" si="952"/>
        <v>0</v>
      </c>
      <c r="AM1639" s="7">
        <f t="shared" si="953"/>
        <v>8</v>
      </c>
      <c r="AN1639" s="2">
        <f t="shared" si="954"/>
        <v>6.9019607843137251E-2</v>
      </c>
      <c r="AO1639" s="2">
        <f t="shared" si="955"/>
        <v>0</v>
      </c>
      <c r="AP1639" s="2">
        <f t="shared" si="956"/>
        <v>7.8431372549019605E-4</v>
      </c>
      <c r="AR1639" t="str">
        <f t="shared" si="957"/>
        <v>Nowata</v>
      </c>
      <c r="AS1639" t="s">
        <v>1843</v>
      </c>
      <c r="AT1639" s="184">
        <v>2</v>
      </c>
      <c r="AV1639" s="97">
        <v>40</v>
      </c>
      <c r="AW1639" s="99">
        <v>105</v>
      </c>
      <c r="AX1639" s="105">
        <f t="shared" si="958"/>
        <v>40105</v>
      </c>
      <c r="AZ1639" s="7" t="s">
        <v>2951</v>
      </c>
      <c r="BA1639" t="s">
        <v>3184</v>
      </c>
    </row>
    <row r="1640" spans="1:53" hidden="1" outlineLevel="1">
      <c r="A1640" t="s">
        <v>2955</v>
      </c>
      <c r="B1640" t="s">
        <v>1843</v>
      </c>
      <c r="C1640" s="1">
        <f t="shared" si="944"/>
        <v>789</v>
      </c>
      <c r="D1640" s="7">
        <f>IF(R1640&gt;0,RANK(R1640,(R1640:T1640,U1640:AI1640)),0)</f>
        <v>5</v>
      </c>
      <c r="E1640" s="7">
        <f>IF(S1640&gt;0,RANK(S1640,(R1640:T1640,U1640:AI1640)),0)</f>
        <v>7</v>
      </c>
      <c r="F1640" s="7">
        <f>IF(T1640&gt;0,RANK(T1640,(R1640:T1640,U1640:AI1640)),0)</f>
        <v>3</v>
      </c>
      <c r="G1640" s="7">
        <f>IF(U1640&gt;0,RANK(U1640,(R1640:T1640,U1640:AI1640)),0)</f>
        <v>1</v>
      </c>
      <c r="H1640" s="7">
        <f t="shared" si="945"/>
        <v>2</v>
      </c>
      <c r="I1640" s="49">
        <f t="shared" si="946"/>
        <v>70</v>
      </c>
      <c r="J1640" s="177">
        <f t="shared" si="943"/>
        <v>8.8719898605830169E-2</v>
      </c>
      <c r="K1640" s="2"/>
      <c r="L1640" s="2">
        <f t="shared" si="947"/>
        <v>2.2813688212927757E-2</v>
      </c>
      <c r="M1640" s="2">
        <f t="shared" si="948"/>
        <v>1.2674271229404308E-3</v>
      </c>
      <c r="N1640" s="2">
        <f t="shared" si="949"/>
        <v>0.18250950570342206</v>
      </c>
      <c r="O1640" s="2">
        <f t="shared" si="942"/>
        <v>0.39797211660329529</v>
      </c>
      <c r="P1640" s="2">
        <f t="shared" si="950"/>
        <v>0.30925221799746516</v>
      </c>
      <c r="Q1640" s="2">
        <f t="shared" si="959"/>
        <v>8.6185044359949281E-2</v>
      </c>
      <c r="R1640" s="1">
        <v>18</v>
      </c>
      <c r="S1640" s="1">
        <v>1</v>
      </c>
      <c r="T1640" s="1">
        <v>144</v>
      </c>
      <c r="U1640" s="1">
        <v>314</v>
      </c>
      <c r="V1640" s="1">
        <v>244</v>
      </c>
      <c r="W1640" s="1">
        <v>60</v>
      </c>
      <c r="X1640" s="1">
        <v>0</v>
      </c>
      <c r="Y1640" s="1">
        <v>1</v>
      </c>
      <c r="Z1640" s="1">
        <v>0</v>
      </c>
      <c r="AD1640" s="1">
        <v>5</v>
      </c>
      <c r="AF1640" s="1">
        <v>1</v>
      </c>
      <c r="AG1640" s="1">
        <v>1</v>
      </c>
      <c r="AK1640" s="7">
        <f t="shared" si="951"/>
        <v>4</v>
      </c>
      <c r="AL1640" s="7">
        <f t="shared" si="952"/>
        <v>0</v>
      </c>
      <c r="AM1640" s="7">
        <f t="shared" si="953"/>
        <v>6</v>
      </c>
      <c r="AN1640" s="2">
        <f t="shared" si="954"/>
        <v>7.6045627376425853E-2</v>
      </c>
      <c r="AO1640" s="2">
        <f t="shared" si="955"/>
        <v>0</v>
      </c>
      <c r="AP1640" s="2">
        <f t="shared" si="956"/>
        <v>1.2674271229404308E-3</v>
      </c>
      <c r="AR1640" t="str">
        <f t="shared" si="957"/>
        <v>Okfuskee</v>
      </c>
      <c r="AS1640" t="s">
        <v>1843</v>
      </c>
      <c r="AT1640" s="184">
        <v>2</v>
      </c>
      <c r="AV1640" s="97">
        <v>40</v>
      </c>
      <c r="AW1640" s="99">
        <v>107</v>
      </c>
      <c r="AX1640" s="105">
        <f t="shared" si="958"/>
        <v>40107</v>
      </c>
      <c r="AZ1640" s="7" t="s">
        <v>2951</v>
      </c>
      <c r="BA1640" t="s">
        <v>3184</v>
      </c>
    </row>
    <row r="1641" spans="1:53" hidden="1" outlineLevel="1">
      <c r="A1641" t="s">
        <v>1598</v>
      </c>
      <c r="B1641" t="s">
        <v>1843</v>
      </c>
      <c r="C1641" s="1">
        <f t="shared" si="944"/>
        <v>88459</v>
      </c>
      <c r="D1641" s="7">
        <f>IF(R1641&gt;0,RANK(R1641,(R1641:T1641,U1641:AI1641)),0)</f>
        <v>5</v>
      </c>
      <c r="E1641" s="7">
        <f>IF(S1641&gt;0,RANK(S1641,(R1641:T1641,U1641:AI1641)),0)</f>
        <v>6</v>
      </c>
      <c r="F1641" s="7">
        <f>IF(T1641&gt;0,RANK(T1641,(R1641:T1641,U1641:AI1641)),0)</f>
        <v>1</v>
      </c>
      <c r="G1641" s="7">
        <f>IF(U1641&gt;0,RANK(U1641,(R1641:T1641,U1641:AI1641)),0)</f>
        <v>2</v>
      </c>
      <c r="H1641" s="7">
        <f t="shared" si="945"/>
        <v>3</v>
      </c>
      <c r="I1641" s="49">
        <f t="shared" si="946"/>
        <v>2114</v>
      </c>
      <c r="J1641" s="177">
        <f t="shared" si="943"/>
        <v>2.3898077075255202E-2</v>
      </c>
      <c r="K1641" s="2"/>
      <c r="L1641" s="2">
        <f t="shared" si="947"/>
        <v>4.5320430934105066E-2</v>
      </c>
      <c r="M1641" s="2">
        <f t="shared" si="948"/>
        <v>5.0871024994630278E-3</v>
      </c>
      <c r="N1641" s="2">
        <f t="shared" si="949"/>
        <v>0.32828768129868074</v>
      </c>
      <c r="O1641" s="2">
        <f t="shared" si="942"/>
        <v>0.30438960422342554</v>
      </c>
      <c r="P1641" s="2">
        <f t="shared" si="950"/>
        <v>0.25022891961247584</v>
      </c>
      <c r="Q1641" s="2">
        <f t="shared" si="959"/>
        <v>6.6686261431849747E-2</v>
      </c>
      <c r="R1641" s="1">
        <v>4009</v>
      </c>
      <c r="S1641" s="1">
        <v>450</v>
      </c>
      <c r="T1641" s="1">
        <v>29040</v>
      </c>
      <c r="U1641" s="1">
        <v>26926</v>
      </c>
      <c r="V1641" s="1">
        <v>22135</v>
      </c>
      <c r="W1641" s="1">
        <v>4997</v>
      </c>
      <c r="X1641" s="1">
        <v>152</v>
      </c>
      <c r="Y1641" s="1">
        <v>112</v>
      </c>
      <c r="Z1641" s="1">
        <v>334</v>
      </c>
      <c r="AD1641" s="1">
        <v>164</v>
      </c>
      <c r="AF1641" s="1">
        <v>91</v>
      </c>
      <c r="AG1641" s="1">
        <v>49</v>
      </c>
      <c r="AK1641" s="7">
        <f t="shared" si="951"/>
        <v>4</v>
      </c>
      <c r="AL1641" s="7">
        <f t="shared" si="952"/>
        <v>8</v>
      </c>
      <c r="AM1641" s="7">
        <f t="shared" si="953"/>
        <v>9</v>
      </c>
      <c r="AN1641" s="2">
        <f t="shared" si="954"/>
        <v>5.6489447088481672E-2</v>
      </c>
      <c r="AO1641" s="2">
        <f t="shared" si="955"/>
        <v>1.7183101775964005E-3</v>
      </c>
      <c r="AP1641" s="2">
        <f t="shared" si="956"/>
        <v>1.2661232887552424E-3</v>
      </c>
      <c r="AR1641" t="str">
        <f t="shared" si="957"/>
        <v>Oklahoma</v>
      </c>
      <c r="AS1641" t="s">
        <v>1843</v>
      </c>
      <c r="AT1641" s="184"/>
      <c r="AV1641" s="97">
        <v>40</v>
      </c>
      <c r="AW1641" s="99">
        <v>109</v>
      </c>
      <c r="AX1641" s="105">
        <f t="shared" si="958"/>
        <v>40109</v>
      </c>
      <c r="AZ1641" s="7" t="s">
        <v>2951</v>
      </c>
      <c r="BA1641" t="s">
        <v>3184</v>
      </c>
    </row>
    <row r="1642" spans="1:53" hidden="1" outlineLevel="1">
      <c r="A1642" t="s">
        <v>3072</v>
      </c>
      <c r="B1642" t="s">
        <v>1843</v>
      </c>
      <c r="C1642" s="1">
        <f t="shared" si="944"/>
        <v>3111</v>
      </c>
      <c r="D1642" s="7">
        <f>IF(R1642&gt;0,RANK(R1642,(R1642:T1642,U1642:AI1642)),0)</f>
        <v>5</v>
      </c>
      <c r="E1642" s="7">
        <f>IF(S1642&gt;0,RANK(S1642,(R1642:T1642,U1642:AI1642)),0)</f>
        <v>7</v>
      </c>
      <c r="F1642" s="7">
        <f>IF(T1642&gt;0,RANK(T1642,(R1642:T1642,U1642:AI1642)),0)</f>
        <v>3</v>
      </c>
      <c r="G1642" s="7">
        <f>IF(U1642&gt;0,RANK(U1642,(R1642:T1642,U1642:AI1642)),0)</f>
        <v>1</v>
      </c>
      <c r="H1642" s="7">
        <f t="shared" si="945"/>
        <v>2</v>
      </c>
      <c r="I1642" s="49">
        <f t="shared" si="946"/>
        <v>204</v>
      </c>
      <c r="J1642" s="177">
        <f t="shared" si="943"/>
        <v>6.5573770491803282E-2</v>
      </c>
      <c r="K1642" s="2"/>
      <c r="L1642" s="2">
        <f t="shared" si="947"/>
        <v>2.1215043394406944E-2</v>
      </c>
      <c r="M1642" s="2">
        <f t="shared" si="948"/>
        <v>2.5715204114432656E-3</v>
      </c>
      <c r="N1642" s="2">
        <f t="shared" si="949"/>
        <v>0.20411443265830922</v>
      </c>
      <c r="O1642" s="2">
        <f t="shared" si="942"/>
        <v>0.37801350048216009</v>
      </c>
      <c r="P1642" s="2">
        <f t="shared" si="950"/>
        <v>0.3124397299903568</v>
      </c>
      <c r="Q1642" s="2">
        <f t="shared" si="959"/>
        <v>8.1645773063323712E-2</v>
      </c>
      <c r="R1642" s="1">
        <v>66</v>
      </c>
      <c r="S1642" s="1">
        <v>8</v>
      </c>
      <c r="T1642" s="1">
        <v>635</v>
      </c>
      <c r="U1642" s="1">
        <v>1176</v>
      </c>
      <c r="V1642" s="1">
        <v>972</v>
      </c>
      <c r="W1642" s="1">
        <v>226</v>
      </c>
      <c r="X1642" s="1">
        <v>4</v>
      </c>
      <c r="Y1642" s="1">
        <v>3</v>
      </c>
      <c r="Z1642" s="1">
        <v>10</v>
      </c>
      <c r="AD1642" s="1">
        <v>8</v>
      </c>
      <c r="AF1642" s="1">
        <v>2</v>
      </c>
      <c r="AG1642" s="1">
        <v>1</v>
      </c>
      <c r="AK1642" s="7">
        <f t="shared" si="951"/>
        <v>4</v>
      </c>
      <c r="AL1642" s="7">
        <f t="shared" si="952"/>
        <v>8</v>
      </c>
      <c r="AM1642" s="7">
        <f t="shared" si="953"/>
        <v>9</v>
      </c>
      <c r="AN1642" s="2">
        <f t="shared" si="954"/>
        <v>7.2645451623272253E-2</v>
      </c>
      <c r="AO1642" s="2">
        <f t="shared" si="955"/>
        <v>1.2857602057216328E-3</v>
      </c>
      <c r="AP1642" s="2">
        <f t="shared" si="956"/>
        <v>9.6432015429122472E-4</v>
      </c>
      <c r="AR1642" t="str">
        <f t="shared" si="957"/>
        <v>Okmulgee</v>
      </c>
      <c r="AS1642" t="s">
        <v>1843</v>
      </c>
      <c r="AT1642" s="184">
        <v>2</v>
      </c>
      <c r="AV1642" s="97">
        <v>40</v>
      </c>
      <c r="AW1642" s="99">
        <v>111</v>
      </c>
      <c r="AX1642" s="105">
        <f t="shared" si="958"/>
        <v>40111</v>
      </c>
      <c r="AZ1642" s="7" t="s">
        <v>2951</v>
      </c>
      <c r="BA1642" t="s">
        <v>3184</v>
      </c>
    </row>
    <row r="1643" spans="1:53" hidden="1" outlineLevel="1">
      <c r="A1643" t="s">
        <v>257</v>
      </c>
      <c r="B1643" t="s">
        <v>1843</v>
      </c>
      <c r="C1643" s="1">
        <f t="shared" si="944"/>
        <v>5402</v>
      </c>
      <c r="D1643" s="7">
        <f>IF(R1643&gt;0,RANK(R1643,(R1643:T1643,U1643:AI1643)),0)</f>
        <v>5</v>
      </c>
      <c r="E1643" s="7">
        <f>IF(S1643&gt;0,RANK(S1643,(R1643:T1643,U1643:AI1643)),0)</f>
        <v>7</v>
      </c>
      <c r="F1643" s="7">
        <f>IF(T1643&gt;0,RANK(T1643,(R1643:T1643,U1643:AI1643)),0)</f>
        <v>3</v>
      </c>
      <c r="G1643" s="7">
        <f>IF(U1643&gt;0,RANK(U1643,(R1643:T1643,U1643:AI1643)),0)</f>
        <v>1</v>
      </c>
      <c r="H1643" s="7">
        <f t="shared" si="945"/>
        <v>2</v>
      </c>
      <c r="I1643" s="49">
        <f t="shared" si="946"/>
        <v>350</v>
      </c>
      <c r="J1643" s="177">
        <f t="shared" si="943"/>
        <v>6.4790818215475748E-2</v>
      </c>
      <c r="K1643" s="2"/>
      <c r="L1643" s="2">
        <f t="shared" si="947"/>
        <v>2.5360977415771938E-2</v>
      </c>
      <c r="M1643" s="2">
        <f t="shared" si="948"/>
        <v>3.8874490929285449E-3</v>
      </c>
      <c r="N1643" s="2">
        <f t="shared" si="949"/>
        <v>0.2012217697149204</v>
      </c>
      <c r="O1643" s="2">
        <f t="shared" si="942"/>
        <v>0.37948907811921512</v>
      </c>
      <c r="P1643" s="2">
        <f t="shared" si="950"/>
        <v>0.31469825990373934</v>
      </c>
      <c r="Q1643" s="2">
        <f t="shared" si="959"/>
        <v>7.5342465753424681E-2</v>
      </c>
      <c r="R1643" s="1">
        <v>137</v>
      </c>
      <c r="S1643" s="1">
        <v>21</v>
      </c>
      <c r="T1643" s="1">
        <v>1087</v>
      </c>
      <c r="U1643" s="1">
        <v>2050</v>
      </c>
      <c r="V1643" s="1">
        <v>1700</v>
      </c>
      <c r="W1643" s="1">
        <v>345</v>
      </c>
      <c r="X1643" s="1">
        <v>5</v>
      </c>
      <c r="Y1643" s="1">
        <v>5</v>
      </c>
      <c r="Z1643" s="1">
        <v>20</v>
      </c>
      <c r="AD1643" s="1">
        <v>24</v>
      </c>
      <c r="AF1643" s="1">
        <v>4</v>
      </c>
      <c r="AG1643" s="1">
        <v>4</v>
      </c>
      <c r="AK1643" s="7">
        <f t="shared" si="951"/>
        <v>4</v>
      </c>
      <c r="AL1643" s="7">
        <f t="shared" si="952"/>
        <v>8</v>
      </c>
      <c r="AM1643" s="7">
        <f t="shared" si="953"/>
        <v>8</v>
      </c>
      <c r="AN1643" s="2">
        <f t="shared" si="954"/>
        <v>6.3865235098111817E-2</v>
      </c>
      <c r="AO1643" s="2">
        <f t="shared" si="955"/>
        <v>9.2558311736393932E-4</v>
      </c>
      <c r="AP1643" s="2">
        <f t="shared" si="956"/>
        <v>9.2558311736393932E-4</v>
      </c>
      <c r="AR1643" t="str">
        <f t="shared" si="957"/>
        <v>Osage</v>
      </c>
      <c r="AS1643" t="s">
        <v>1843</v>
      </c>
      <c r="AT1643" s="184">
        <v>3</v>
      </c>
      <c r="AV1643" s="97">
        <v>40</v>
      </c>
      <c r="AW1643" s="99">
        <v>113</v>
      </c>
      <c r="AX1643" s="105">
        <f t="shared" si="958"/>
        <v>40113</v>
      </c>
      <c r="AZ1643" s="7" t="s">
        <v>2951</v>
      </c>
      <c r="BA1643" t="s">
        <v>3184</v>
      </c>
    </row>
    <row r="1644" spans="1:53" hidden="1" outlineLevel="1">
      <c r="A1644" t="s">
        <v>1351</v>
      </c>
      <c r="B1644" t="s">
        <v>1843</v>
      </c>
      <c r="C1644" s="1">
        <f t="shared" si="944"/>
        <v>2048</v>
      </c>
      <c r="D1644" s="7">
        <f>IF(R1644&gt;0,RANK(R1644,(R1644:T1644,U1644:AI1644)),0)</f>
        <v>5</v>
      </c>
      <c r="E1644" s="7">
        <f>IF(S1644&gt;0,RANK(S1644,(R1644:T1644,U1644:AI1644)),0)</f>
        <v>7</v>
      </c>
      <c r="F1644" s="7">
        <f>IF(T1644&gt;0,RANK(T1644,(R1644:T1644,U1644:AI1644)),0)</f>
        <v>3</v>
      </c>
      <c r="G1644" s="7">
        <f>IF(U1644&gt;0,RANK(U1644,(R1644:T1644,U1644:AI1644)),0)</f>
        <v>1</v>
      </c>
      <c r="H1644" s="7">
        <f t="shared" si="945"/>
        <v>2</v>
      </c>
      <c r="I1644" s="49">
        <f t="shared" si="946"/>
        <v>61</v>
      </c>
      <c r="J1644" s="177">
        <f t="shared" si="943"/>
        <v>2.978515625E-2</v>
      </c>
      <c r="K1644" s="2"/>
      <c r="L1644" s="2">
        <f t="shared" si="947"/>
        <v>4.00390625E-2</v>
      </c>
      <c r="M1644" s="2">
        <f t="shared" si="948"/>
        <v>4.8828125E-3</v>
      </c>
      <c r="N1644" s="2">
        <f t="shared" si="949"/>
        <v>0.189453125</v>
      </c>
      <c r="O1644" s="2">
        <f t="shared" si="942"/>
        <v>0.3466796875</v>
      </c>
      <c r="P1644" s="2">
        <f t="shared" si="950"/>
        <v>0.31689453125</v>
      </c>
      <c r="Q1644" s="2">
        <f t="shared" si="959"/>
        <v>0.10205078125</v>
      </c>
      <c r="R1644" s="1">
        <v>82</v>
      </c>
      <c r="S1644" s="1">
        <v>10</v>
      </c>
      <c r="T1644" s="1">
        <v>388</v>
      </c>
      <c r="U1644" s="1">
        <v>710</v>
      </c>
      <c r="V1644" s="1">
        <v>649</v>
      </c>
      <c r="W1644" s="1">
        <v>176</v>
      </c>
      <c r="X1644" s="1">
        <v>7</v>
      </c>
      <c r="Y1644" s="1">
        <v>4</v>
      </c>
      <c r="Z1644" s="1">
        <v>8</v>
      </c>
      <c r="AD1644" s="1">
        <v>13</v>
      </c>
      <c r="AF1644" s="1">
        <v>1</v>
      </c>
      <c r="AG1644" s="1">
        <v>0</v>
      </c>
      <c r="AK1644" s="7">
        <f t="shared" si="951"/>
        <v>4</v>
      </c>
      <c r="AL1644" s="7">
        <f t="shared" si="952"/>
        <v>8</v>
      </c>
      <c r="AM1644" s="7">
        <f t="shared" si="953"/>
        <v>9</v>
      </c>
      <c r="AN1644" s="2">
        <f t="shared" si="954"/>
        <v>8.59375E-2</v>
      </c>
      <c r="AO1644" s="2">
        <f t="shared" si="955"/>
        <v>3.41796875E-3</v>
      </c>
      <c r="AP1644" s="2">
        <f t="shared" si="956"/>
        <v>1.953125E-3</v>
      </c>
      <c r="AR1644" t="str">
        <f t="shared" si="957"/>
        <v>Ottawa</v>
      </c>
      <c r="AS1644" t="s">
        <v>1843</v>
      </c>
      <c r="AT1644" s="184">
        <v>2</v>
      </c>
      <c r="AV1644" s="97">
        <v>40</v>
      </c>
      <c r="AW1644" s="99">
        <v>115</v>
      </c>
      <c r="AX1644" s="105">
        <f t="shared" si="958"/>
        <v>40115</v>
      </c>
      <c r="AZ1644" s="7" t="s">
        <v>2951</v>
      </c>
      <c r="BA1644" t="s">
        <v>3184</v>
      </c>
    </row>
    <row r="1645" spans="1:53" hidden="1" outlineLevel="1">
      <c r="A1645" t="s">
        <v>176</v>
      </c>
      <c r="B1645" t="s">
        <v>1843</v>
      </c>
      <c r="C1645" s="1">
        <f t="shared" si="944"/>
        <v>1972</v>
      </c>
      <c r="D1645" s="7">
        <f>IF(R1645&gt;0,RANK(R1645,(R1645:T1645,U1645:AI1645)),0)</f>
        <v>5</v>
      </c>
      <c r="E1645" s="7">
        <f>IF(S1645&gt;0,RANK(S1645,(R1645:T1645,U1645:AI1645)),0)</f>
        <v>7</v>
      </c>
      <c r="F1645" s="7">
        <f>IF(T1645&gt;0,RANK(T1645,(R1645:T1645,U1645:AI1645)),0)</f>
        <v>3</v>
      </c>
      <c r="G1645" s="7">
        <f>IF(U1645&gt;0,RANK(U1645,(R1645:T1645,U1645:AI1645)),0)</f>
        <v>1</v>
      </c>
      <c r="H1645" s="7">
        <f t="shared" si="945"/>
        <v>2</v>
      </c>
      <c r="I1645" s="49">
        <f t="shared" si="946"/>
        <v>57</v>
      </c>
      <c r="J1645" s="177">
        <f t="shared" si="943"/>
        <v>2.8904665314401622E-2</v>
      </c>
      <c r="K1645" s="2"/>
      <c r="L1645" s="2">
        <f t="shared" si="947"/>
        <v>1.5720081135902637E-2</v>
      </c>
      <c r="M1645" s="2">
        <f t="shared" si="948"/>
        <v>3.0425963488843813E-3</v>
      </c>
      <c r="N1645" s="2">
        <f t="shared" si="949"/>
        <v>0.17748478701825557</v>
      </c>
      <c r="O1645" s="2">
        <f t="shared" si="942"/>
        <v>0.377789046653144</v>
      </c>
      <c r="P1645" s="2">
        <f t="shared" si="950"/>
        <v>0.34888438133874239</v>
      </c>
      <c r="Q1645" s="2">
        <f t="shared" si="959"/>
        <v>7.7079107505071076E-2</v>
      </c>
      <c r="R1645" s="1">
        <v>31</v>
      </c>
      <c r="S1645" s="1">
        <v>6</v>
      </c>
      <c r="T1645" s="1">
        <v>350</v>
      </c>
      <c r="U1645" s="1">
        <v>745</v>
      </c>
      <c r="V1645" s="1">
        <v>688</v>
      </c>
      <c r="W1645" s="1">
        <v>130</v>
      </c>
      <c r="X1645" s="1">
        <v>1</v>
      </c>
      <c r="Y1645" s="1">
        <v>5</v>
      </c>
      <c r="Z1645" s="1">
        <v>6</v>
      </c>
      <c r="AD1645" s="1">
        <v>8</v>
      </c>
      <c r="AF1645" s="1">
        <v>1</v>
      </c>
      <c r="AG1645" s="1">
        <v>1</v>
      </c>
      <c r="AK1645" s="7">
        <f t="shared" si="951"/>
        <v>4</v>
      </c>
      <c r="AL1645" s="7">
        <f t="shared" si="952"/>
        <v>9</v>
      </c>
      <c r="AM1645" s="7">
        <f t="shared" si="953"/>
        <v>8</v>
      </c>
      <c r="AN1645" s="2">
        <f t="shared" si="954"/>
        <v>6.5922920892494935E-2</v>
      </c>
      <c r="AO1645" s="2">
        <f t="shared" si="955"/>
        <v>5.0709939148073022E-4</v>
      </c>
      <c r="AP1645" s="2">
        <f t="shared" si="956"/>
        <v>2.5354969574036511E-3</v>
      </c>
      <c r="AR1645" t="str">
        <f t="shared" si="957"/>
        <v>Pawnee</v>
      </c>
      <c r="AS1645" t="s">
        <v>1843</v>
      </c>
      <c r="AT1645" s="184">
        <v>3</v>
      </c>
      <c r="AV1645" s="97">
        <v>40</v>
      </c>
      <c r="AW1645" s="99">
        <v>117</v>
      </c>
      <c r="AX1645" s="105">
        <f t="shared" si="958"/>
        <v>40117</v>
      </c>
      <c r="AZ1645" s="7" t="s">
        <v>2951</v>
      </c>
      <c r="BA1645" t="s">
        <v>3184</v>
      </c>
    </row>
    <row r="1646" spans="1:53" hidden="1" outlineLevel="1">
      <c r="A1646" t="s">
        <v>2983</v>
      </c>
      <c r="B1646" t="s">
        <v>1843</v>
      </c>
      <c r="C1646" s="1">
        <f t="shared" si="944"/>
        <v>9220</v>
      </c>
      <c r="D1646" s="7">
        <f>IF(R1646&gt;0,RANK(R1646,(R1646:T1646,U1646:AI1646)),0)</f>
        <v>5</v>
      </c>
      <c r="E1646" s="7">
        <f>IF(S1646&gt;0,RANK(S1646,(R1646:T1646,U1646:AI1646)),0)</f>
        <v>6</v>
      </c>
      <c r="F1646" s="7">
        <f>IF(T1646&gt;0,RANK(T1646,(R1646:T1646,U1646:AI1646)),0)</f>
        <v>1</v>
      </c>
      <c r="G1646" s="7">
        <f>IF(U1646&gt;0,RANK(U1646,(R1646:T1646,U1646:AI1646)),0)</f>
        <v>2</v>
      </c>
      <c r="H1646" s="7">
        <f t="shared" si="945"/>
        <v>3</v>
      </c>
      <c r="I1646" s="49">
        <f t="shared" si="946"/>
        <v>174</v>
      </c>
      <c r="J1646" s="177">
        <f t="shared" si="943"/>
        <v>1.8872017353579174E-2</v>
      </c>
      <c r="K1646" s="2"/>
      <c r="L1646" s="2">
        <f t="shared" si="947"/>
        <v>4.7288503253796098E-2</v>
      </c>
      <c r="M1646" s="2">
        <f t="shared" si="948"/>
        <v>6.6160520607375269E-3</v>
      </c>
      <c r="N1646" s="2">
        <f t="shared" si="949"/>
        <v>0.31117136659436007</v>
      </c>
      <c r="O1646" s="2">
        <f t="shared" si="942"/>
        <v>0.29229934924078094</v>
      </c>
      <c r="P1646" s="2">
        <f t="shared" si="950"/>
        <v>0.25943600867678956</v>
      </c>
      <c r="Q1646" s="2">
        <f t="shared" si="959"/>
        <v>8.3188720173535791E-2</v>
      </c>
      <c r="R1646" s="1">
        <v>436</v>
      </c>
      <c r="S1646" s="1">
        <v>61</v>
      </c>
      <c r="T1646" s="1">
        <v>2869</v>
      </c>
      <c r="U1646" s="1">
        <v>2695</v>
      </c>
      <c r="V1646" s="1">
        <v>2392</v>
      </c>
      <c r="W1646" s="1">
        <v>649</v>
      </c>
      <c r="X1646" s="1">
        <v>25</v>
      </c>
      <c r="Y1646" s="1">
        <v>15</v>
      </c>
      <c r="Z1646" s="1">
        <v>33</v>
      </c>
      <c r="AD1646" s="1">
        <v>32</v>
      </c>
      <c r="AF1646" s="1">
        <v>6</v>
      </c>
      <c r="AG1646" s="1">
        <v>7</v>
      </c>
      <c r="AK1646" s="7">
        <f t="shared" si="951"/>
        <v>4</v>
      </c>
      <c r="AL1646" s="7">
        <f t="shared" si="952"/>
        <v>8</v>
      </c>
      <c r="AM1646" s="7">
        <f t="shared" si="953"/>
        <v>9</v>
      </c>
      <c r="AN1646" s="2">
        <f t="shared" si="954"/>
        <v>7.0390455531453358E-2</v>
      </c>
      <c r="AO1646" s="2">
        <f t="shared" si="955"/>
        <v>2.7114967462039045E-3</v>
      </c>
      <c r="AP1646" s="2">
        <f t="shared" si="956"/>
        <v>1.6268980477223427E-3</v>
      </c>
      <c r="AR1646" t="str">
        <f t="shared" si="957"/>
        <v>Payne</v>
      </c>
      <c r="AS1646" t="s">
        <v>1843</v>
      </c>
      <c r="AT1646" s="184">
        <v>3</v>
      </c>
      <c r="AV1646" s="97">
        <v>40</v>
      </c>
      <c r="AW1646" s="99">
        <v>119</v>
      </c>
      <c r="AX1646" s="105">
        <f t="shared" si="958"/>
        <v>40119</v>
      </c>
      <c r="AZ1646" s="7" t="s">
        <v>2951</v>
      </c>
      <c r="BA1646" t="s">
        <v>3184</v>
      </c>
    </row>
    <row r="1647" spans="1:53" hidden="1" outlineLevel="1">
      <c r="A1647" t="s">
        <v>520</v>
      </c>
      <c r="B1647" t="s">
        <v>1843</v>
      </c>
      <c r="C1647" s="1">
        <f t="shared" si="944"/>
        <v>2905</v>
      </c>
      <c r="D1647" s="7">
        <f>IF(R1647&gt;0,RANK(R1647,(R1647:T1647,U1647:AI1647)),0)</f>
        <v>5</v>
      </c>
      <c r="E1647" s="7">
        <f>IF(S1647&gt;0,RANK(S1647,(R1647:T1647,U1647:AI1647)),0)</f>
        <v>7</v>
      </c>
      <c r="F1647" s="7">
        <f>IF(T1647&gt;0,RANK(T1647,(R1647:T1647,U1647:AI1647)),0)</f>
        <v>3</v>
      </c>
      <c r="G1647" s="7">
        <f>IF(U1647&gt;0,RANK(U1647,(R1647:T1647,U1647:AI1647)),0)</f>
        <v>2</v>
      </c>
      <c r="H1647" s="7">
        <f t="shared" si="945"/>
        <v>1</v>
      </c>
      <c r="I1647" s="49">
        <f t="shared" si="946"/>
        <v>251</v>
      </c>
      <c r="J1647" s="177">
        <f t="shared" si="943"/>
        <v>8.6402753872633395E-2</v>
      </c>
      <c r="K1647" s="2"/>
      <c r="L1647" s="2">
        <f t="shared" si="947"/>
        <v>3.2702237521514632E-2</v>
      </c>
      <c r="M1647" s="2">
        <f t="shared" si="948"/>
        <v>4.8192771084337354E-3</v>
      </c>
      <c r="N1647" s="2">
        <f t="shared" si="949"/>
        <v>0.21135972461273667</v>
      </c>
      <c r="O1647" s="2">
        <f t="shared" si="942"/>
        <v>0.28812392426850258</v>
      </c>
      <c r="P1647" s="2">
        <f t="shared" si="950"/>
        <v>0.37452667814113599</v>
      </c>
      <c r="Q1647" s="2">
        <f t="shared" si="959"/>
        <v>8.8468158347676296E-2</v>
      </c>
      <c r="R1647" s="1">
        <v>95</v>
      </c>
      <c r="S1647" s="1">
        <v>14</v>
      </c>
      <c r="T1647" s="1">
        <v>614</v>
      </c>
      <c r="U1647" s="1">
        <v>837</v>
      </c>
      <c r="V1647" s="1">
        <v>1088</v>
      </c>
      <c r="W1647" s="1">
        <v>212</v>
      </c>
      <c r="X1647" s="1">
        <v>4</v>
      </c>
      <c r="Y1647" s="1">
        <v>5</v>
      </c>
      <c r="Z1647" s="1">
        <v>11</v>
      </c>
      <c r="AD1647" s="1">
        <v>20</v>
      </c>
      <c r="AF1647" s="1">
        <v>2</v>
      </c>
      <c r="AG1647" s="1">
        <v>3</v>
      </c>
      <c r="AK1647" s="7">
        <f t="shared" si="951"/>
        <v>4</v>
      </c>
      <c r="AL1647" s="7">
        <f t="shared" si="952"/>
        <v>9</v>
      </c>
      <c r="AM1647" s="7">
        <f t="shared" si="953"/>
        <v>8</v>
      </c>
      <c r="AN1647" s="2">
        <f t="shared" si="954"/>
        <v>7.2977624784853701E-2</v>
      </c>
      <c r="AO1647" s="2">
        <f t="shared" si="955"/>
        <v>1.3769363166953529E-3</v>
      </c>
      <c r="AP1647" s="2">
        <f t="shared" si="956"/>
        <v>1.7211703958691911E-3</v>
      </c>
      <c r="AR1647" t="str">
        <f t="shared" si="957"/>
        <v>Pittsburg</v>
      </c>
      <c r="AS1647" t="s">
        <v>1843</v>
      </c>
      <c r="AT1647" s="184">
        <v>2</v>
      </c>
      <c r="AV1647" s="97">
        <v>40</v>
      </c>
      <c r="AW1647" s="99">
        <v>121</v>
      </c>
      <c r="AX1647" s="105">
        <f t="shared" si="958"/>
        <v>40121</v>
      </c>
      <c r="AZ1647" s="7" t="s">
        <v>2951</v>
      </c>
      <c r="BA1647" t="s">
        <v>3184</v>
      </c>
    </row>
    <row r="1648" spans="1:53" hidden="1" outlineLevel="1">
      <c r="A1648" t="s">
        <v>1301</v>
      </c>
      <c r="B1648" t="s">
        <v>1843</v>
      </c>
      <c r="C1648" s="1">
        <f t="shared" si="944"/>
        <v>3280</v>
      </c>
      <c r="D1648" s="7">
        <f>IF(R1648&gt;0,RANK(R1648,(R1648:T1648,U1648:AI1648)),0)</f>
        <v>5</v>
      </c>
      <c r="E1648" s="7">
        <f>IF(S1648&gt;0,RANK(S1648,(R1648:T1648,U1648:AI1648)),0)</f>
        <v>7</v>
      </c>
      <c r="F1648" s="7">
        <f>IF(T1648&gt;0,RANK(T1648,(R1648:T1648,U1648:AI1648)),0)</f>
        <v>3</v>
      </c>
      <c r="G1648" s="7">
        <f>IF(U1648&gt;0,RANK(U1648,(R1648:T1648,U1648:AI1648)),0)</f>
        <v>1</v>
      </c>
      <c r="H1648" s="7">
        <f t="shared" si="945"/>
        <v>2</v>
      </c>
      <c r="I1648" s="49">
        <f t="shared" si="946"/>
        <v>141</v>
      </c>
      <c r="J1648" s="177">
        <f t="shared" si="943"/>
        <v>4.2987804878048777E-2</v>
      </c>
      <c r="K1648" s="2"/>
      <c r="L1648" s="2">
        <f t="shared" si="947"/>
        <v>3.201219512195122E-2</v>
      </c>
      <c r="M1648" s="2">
        <f t="shared" si="948"/>
        <v>4.5731707317073168E-3</v>
      </c>
      <c r="N1648" s="2">
        <f t="shared" si="949"/>
        <v>0.24390243902439024</v>
      </c>
      <c r="O1648" s="2">
        <f t="shared" si="942"/>
        <v>0.32469512195121952</v>
      </c>
      <c r="P1648" s="2">
        <f t="shared" si="950"/>
        <v>0.2817073170731707</v>
      </c>
      <c r="Q1648" s="2">
        <f t="shared" si="959"/>
        <v>0.11310975609756108</v>
      </c>
      <c r="R1648" s="1">
        <v>105</v>
      </c>
      <c r="S1648" s="1">
        <v>15</v>
      </c>
      <c r="T1648" s="1">
        <v>800</v>
      </c>
      <c r="U1648" s="1">
        <v>1065</v>
      </c>
      <c r="V1648" s="1">
        <v>924</v>
      </c>
      <c r="W1648" s="1">
        <v>333</v>
      </c>
      <c r="X1648" s="1">
        <v>4</v>
      </c>
      <c r="Y1648" s="1">
        <v>2</v>
      </c>
      <c r="Z1648" s="1">
        <v>9</v>
      </c>
      <c r="AD1648" s="1">
        <v>19</v>
      </c>
      <c r="AF1648" s="1">
        <v>4</v>
      </c>
      <c r="AG1648" s="1">
        <v>0</v>
      </c>
      <c r="AK1648" s="7">
        <f t="shared" si="951"/>
        <v>4</v>
      </c>
      <c r="AL1648" s="7">
        <f t="shared" si="952"/>
        <v>8</v>
      </c>
      <c r="AM1648" s="7">
        <f t="shared" si="953"/>
        <v>9</v>
      </c>
      <c r="AN1648" s="2">
        <f t="shared" si="954"/>
        <v>0.10152439024390245</v>
      </c>
      <c r="AO1648" s="2">
        <f t="shared" si="955"/>
        <v>1.2195121951219512E-3</v>
      </c>
      <c r="AP1648" s="2">
        <f t="shared" si="956"/>
        <v>6.0975609756097561E-4</v>
      </c>
      <c r="AR1648" t="str">
        <f t="shared" si="957"/>
        <v>Pontotoc</v>
      </c>
      <c r="AS1648" t="s">
        <v>1843</v>
      </c>
      <c r="AT1648" s="184">
        <v>4</v>
      </c>
      <c r="AV1648" s="97">
        <v>40</v>
      </c>
      <c r="AW1648" s="99">
        <v>123</v>
      </c>
      <c r="AX1648" s="105">
        <f t="shared" si="958"/>
        <v>40123</v>
      </c>
      <c r="AZ1648" s="7" t="s">
        <v>2951</v>
      </c>
      <c r="BA1648" t="s">
        <v>3184</v>
      </c>
    </row>
    <row r="1649" spans="1:53" hidden="1" outlineLevel="1">
      <c r="A1649" t="s">
        <v>716</v>
      </c>
      <c r="B1649" t="s">
        <v>1843</v>
      </c>
      <c r="C1649" s="1">
        <f t="shared" si="944"/>
        <v>7889</v>
      </c>
      <c r="D1649" s="7">
        <f>IF(R1649&gt;0,RANK(R1649,(R1649:T1649,U1649:AI1649)),0)</f>
        <v>5</v>
      </c>
      <c r="E1649" s="7">
        <f>IF(S1649&gt;0,RANK(S1649,(R1649:T1649,U1649:AI1649)),0)</f>
        <v>8</v>
      </c>
      <c r="F1649" s="7">
        <f>IF(T1649&gt;0,RANK(T1649,(R1649:T1649,U1649:AI1649)),0)</f>
        <v>3</v>
      </c>
      <c r="G1649" s="7">
        <f>IF(U1649&gt;0,RANK(U1649,(R1649:T1649,U1649:AI1649)),0)</f>
        <v>1</v>
      </c>
      <c r="H1649" s="7">
        <f t="shared" si="945"/>
        <v>2</v>
      </c>
      <c r="I1649" s="49">
        <f t="shared" si="946"/>
        <v>607</v>
      </c>
      <c r="J1649" s="177">
        <f t="shared" si="943"/>
        <v>7.6942578273545448E-2</v>
      </c>
      <c r="K1649" s="2"/>
      <c r="L1649" s="2">
        <f t="shared" si="947"/>
        <v>2.8393966282165041E-2</v>
      </c>
      <c r="M1649" s="2">
        <f t="shared" si="948"/>
        <v>2.0281404487260744E-3</v>
      </c>
      <c r="N1649" s="2">
        <f t="shared" si="949"/>
        <v>0.22892635314995563</v>
      </c>
      <c r="O1649" s="2">
        <f t="shared" si="942"/>
        <v>0.36988211433641782</v>
      </c>
      <c r="P1649" s="2">
        <f t="shared" si="950"/>
        <v>0.29293953606287237</v>
      </c>
      <c r="Q1649" s="2">
        <f t="shared" si="959"/>
        <v>7.7829889719862932E-2</v>
      </c>
      <c r="R1649" s="1">
        <v>224</v>
      </c>
      <c r="S1649" s="1">
        <v>16</v>
      </c>
      <c r="T1649" s="1">
        <v>1806</v>
      </c>
      <c r="U1649" s="1">
        <v>2918</v>
      </c>
      <c r="V1649" s="1">
        <v>2311</v>
      </c>
      <c r="W1649" s="1">
        <v>534</v>
      </c>
      <c r="X1649" s="1">
        <v>6</v>
      </c>
      <c r="Y1649" s="1">
        <v>9</v>
      </c>
      <c r="Z1649" s="1">
        <v>28</v>
      </c>
      <c r="AD1649" s="1">
        <v>23</v>
      </c>
      <c r="AF1649" s="1">
        <v>7</v>
      </c>
      <c r="AG1649" s="1">
        <v>7</v>
      </c>
      <c r="AK1649" s="7">
        <f t="shared" si="951"/>
        <v>4</v>
      </c>
      <c r="AL1649" s="7">
        <f t="shared" si="952"/>
        <v>9</v>
      </c>
      <c r="AM1649" s="7">
        <f t="shared" si="953"/>
        <v>8</v>
      </c>
      <c r="AN1649" s="2">
        <f t="shared" si="954"/>
        <v>6.7689187476232732E-2</v>
      </c>
      <c r="AO1649" s="2">
        <f t="shared" si="955"/>
        <v>7.6055266827227785E-4</v>
      </c>
      <c r="AP1649" s="2">
        <f t="shared" si="956"/>
        <v>1.1408290024084169E-3</v>
      </c>
      <c r="AR1649" t="str">
        <f t="shared" si="957"/>
        <v>Pottawatomie</v>
      </c>
      <c r="AS1649" t="s">
        <v>1843</v>
      </c>
      <c r="AT1649" s="184">
        <v>5</v>
      </c>
      <c r="AV1649" s="97">
        <v>40</v>
      </c>
      <c r="AW1649" s="99">
        <v>125</v>
      </c>
      <c r="AX1649" s="105">
        <f t="shared" si="958"/>
        <v>40125</v>
      </c>
      <c r="AZ1649" s="7" t="s">
        <v>2951</v>
      </c>
      <c r="BA1649" t="s">
        <v>3184</v>
      </c>
    </row>
    <row r="1650" spans="1:53" hidden="1" outlineLevel="1">
      <c r="A1650" t="s">
        <v>2216</v>
      </c>
      <c r="B1650" t="s">
        <v>1843</v>
      </c>
      <c r="C1650" s="1">
        <f t="shared" si="944"/>
        <v>553</v>
      </c>
      <c r="D1650" s="7">
        <f>IF(R1650&gt;0,RANK(R1650,(R1650:T1650,U1650:AI1650)),0)</f>
        <v>5</v>
      </c>
      <c r="E1650" s="7">
        <f>IF(S1650&gt;0,RANK(S1650,(R1650:T1650,U1650:AI1650)),0)</f>
        <v>7</v>
      </c>
      <c r="F1650" s="7">
        <f>IF(T1650&gt;0,RANK(T1650,(R1650:T1650,U1650:AI1650)),0)</f>
        <v>3</v>
      </c>
      <c r="G1650" s="7">
        <f>IF(U1650&gt;0,RANK(U1650,(R1650:T1650,U1650:AI1650)),0)</f>
        <v>2</v>
      </c>
      <c r="H1650" s="7">
        <f t="shared" si="945"/>
        <v>1</v>
      </c>
      <c r="I1650" s="49">
        <f t="shared" si="946"/>
        <v>32</v>
      </c>
      <c r="J1650" s="177">
        <f t="shared" si="943"/>
        <v>5.7866184448462928E-2</v>
      </c>
      <c r="K1650" s="2"/>
      <c r="L1650" s="2">
        <f t="shared" si="947"/>
        <v>3.074141048824593E-2</v>
      </c>
      <c r="M1650" s="2">
        <f t="shared" si="948"/>
        <v>3.616636528028933E-3</v>
      </c>
      <c r="N1650" s="2">
        <f t="shared" si="949"/>
        <v>0.12296564195298372</v>
      </c>
      <c r="O1650" s="2">
        <f t="shared" si="942"/>
        <v>0.33815551537070526</v>
      </c>
      <c r="P1650" s="2">
        <f t="shared" si="950"/>
        <v>0.39602169981916818</v>
      </c>
      <c r="Q1650" s="2">
        <f t="shared" si="959"/>
        <v>0.10849909584086798</v>
      </c>
      <c r="R1650" s="1">
        <v>17</v>
      </c>
      <c r="S1650" s="1">
        <v>2</v>
      </c>
      <c r="T1650" s="1">
        <v>68</v>
      </c>
      <c r="U1650" s="1">
        <v>187</v>
      </c>
      <c r="V1650" s="1">
        <v>219</v>
      </c>
      <c r="W1650" s="1">
        <v>57</v>
      </c>
      <c r="X1650" s="1">
        <v>0</v>
      </c>
      <c r="Y1650" s="1">
        <v>0</v>
      </c>
      <c r="Z1650" s="1">
        <v>0</v>
      </c>
      <c r="AD1650" s="1">
        <v>3</v>
      </c>
      <c r="AF1650" s="1">
        <v>0</v>
      </c>
      <c r="AG1650" s="1">
        <v>0</v>
      </c>
      <c r="AK1650" s="7">
        <f t="shared" si="951"/>
        <v>4</v>
      </c>
      <c r="AL1650" s="7">
        <f t="shared" si="952"/>
        <v>0</v>
      </c>
      <c r="AM1650" s="7">
        <f t="shared" si="953"/>
        <v>0</v>
      </c>
      <c r="AN1650" s="2">
        <f t="shared" si="954"/>
        <v>0.10307414104882459</v>
      </c>
      <c r="AO1650" s="2">
        <f t="shared" si="955"/>
        <v>0</v>
      </c>
      <c r="AP1650" s="2">
        <f t="shared" si="956"/>
        <v>0</v>
      </c>
      <c r="AR1650" t="str">
        <f t="shared" si="957"/>
        <v>Pushmataha</v>
      </c>
      <c r="AS1650" t="s">
        <v>1843</v>
      </c>
      <c r="AT1650" s="184">
        <v>2</v>
      </c>
      <c r="AV1650" s="97">
        <v>40</v>
      </c>
      <c r="AW1650" s="99">
        <v>127</v>
      </c>
      <c r="AX1650" s="105">
        <f t="shared" si="958"/>
        <v>40127</v>
      </c>
      <c r="AZ1650" s="7" t="s">
        <v>2951</v>
      </c>
      <c r="BA1650" t="s">
        <v>3184</v>
      </c>
    </row>
    <row r="1651" spans="1:53" hidden="1" outlineLevel="1">
      <c r="A1651" t="s">
        <v>2809</v>
      </c>
      <c r="B1651" t="s">
        <v>1843</v>
      </c>
      <c r="C1651" s="1">
        <f t="shared" ref="C1651:C1664" si="960">SUM(R1651:AI1651)</f>
        <v>479</v>
      </c>
      <c r="D1651" s="7">
        <f>IF(R1651&gt;0,RANK(R1651,(R1651:T1651,U1651:AI1651)),0)</f>
        <v>5</v>
      </c>
      <c r="E1651" s="7">
        <f>IF(S1651&gt;0,RANK(S1651,(R1651:T1651,U1651:AI1651)),0)</f>
        <v>8</v>
      </c>
      <c r="F1651" s="7">
        <f>IF(T1651&gt;0,RANK(T1651,(R1651:T1651,U1651:AI1651)),0)</f>
        <v>3</v>
      </c>
      <c r="G1651" s="7">
        <f>IF(U1651&gt;0,RANK(U1651,(R1651:T1651,U1651:AI1651)),0)</f>
        <v>1</v>
      </c>
      <c r="H1651" s="7">
        <f t="shared" ref="H1651:H1664" si="961">IF(V1651&gt;0,RANK(V1651,(R1651:AB1651)),0)</f>
        <v>2</v>
      </c>
      <c r="I1651" s="49">
        <f t="shared" ref="I1651:I1664" si="962">MAX(R1651:AA1651)-LARGE(R1651:AA1651,2)</f>
        <v>89</v>
      </c>
      <c r="J1651" s="177">
        <f t="shared" si="943"/>
        <v>0.18580375782881003</v>
      </c>
      <c r="K1651" s="2"/>
      <c r="L1651" s="2">
        <f t="shared" ref="L1651:L1664" si="963">IF($C1651=0,"-",R1651/$C1651)</f>
        <v>3.1315240083507306E-2</v>
      </c>
      <c r="M1651" s="2">
        <f t="shared" ref="M1651:M1664" si="964">IF($C1651=0,"-",S1651/$C1651)</f>
        <v>4.1753653444676405E-3</v>
      </c>
      <c r="N1651" s="2">
        <f t="shared" ref="N1651:N1664" si="965">IF($C1651=0,"-",T1651/$C1651)</f>
        <v>0.1544885177453027</v>
      </c>
      <c r="O1651" s="2">
        <f t="shared" si="942"/>
        <v>0.45302713987473903</v>
      </c>
      <c r="P1651" s="2">
        <f t="shared" ref="P1651:P1664" si="966">IF($C1651=0,"-",V1651/$C1651)</f>
        <v>0.26722338204592899</v>
      </c>
      <c r="Q1651" s="2">
        <f t="shared" si="959"/>
        <v>8.9770354906054395E-2</v>
      </c>
      <c r="R1651" s="1">
        <v>15</v>
      </c>
      <c r="S1651" s="1">
        <v>2</v>
      </c>
      <c r="T1651" s="1">
        <v>74</v>
      </c>
      <c r="U1651" s="1">
        <v>217</v>
      </c>
      <c r="V1651" s="1">
        <v>128</v>
      </c>
      <c r="W1651" s="1">
        <v>36</v>
      </c>
      <c r="X1651" s="1">
        <v>0</v>
      </c>
      <c r="Y1651" s="1">
        <v>1</v>
      </c>
      <c r="Z1651" s="1">
        <v>3</v>
      </c>
      <c r="AD1651" s="1">
        <v>3</v>
      </c>
      <c r="AF1651" s="1">
        <v>0</v>
      </c>
      <c r="AG1651" s="1">
        <v>0</v>
      </c>
      <c r="AK1651" s="7">
        <f t="shared" ref="AK1651:AK1664" si="967">IF(W1651&gt;0,RANK(W1651,(R1651:AB1651)),0)</f>
        <v>4</v>
      </c>
      <c r="AL1651" s="7">
        <f t="shared" ref="AL1651:AL1664" si="968">IF(X1651&gt;0,RANK(X1651,(R1651:AB1651)),0)</f>
        <v>0</v>
      </c>
      <c r="AM1651" s="7">
        <f t="shared" ref="AM1651:AM1664" si="969">IF(Y1651&gt;0,RANK(Y1651,(R1651:AB1651)),0)</f>
        <v>8</v>
      </c>
      <c r="AN1651" s="2">
        <f t="shared" ref="AN1651:AN1664" si="970">IF($C1651=0,"-",W1651/$C1651)</f>
        <v>7.5156576200417533E-2</v>
      </c>
      <c r="AO1651" s="2">
        <f t="shared" ref="AO1651:AO1664" si="971">IF($C1651=0,"-",X1651/$C1651)</f>
        <v>0</v>
      </c>
      <c r="AP1651" s="2">
        <f t="shared" ref="AP1651:AP1664" si="972">IF($C1651=0,"-",Y1651/$C1651)</f>
        <v>2.0876826722338203E-3</v>
      </c>
      <c r="AR1651" t="str">
        <f t="shared" ref="AR1651:AR1664" si="973">A1651</f>
        <v>Roger Mills</v>
      </c>
      <c r="AS1651" t="s">
        <v>1843</v>
      </c>
      <c r="AT1651" s="184">
        <v>3</v>
      </c>
      <c r="AV1651" s="97">
        <v>40</v>
      </c>
      <c r="AW1651" s="99">
        <v>129</v>
      </c>
      <c r="AX1651" s="105">
        <f t="shared" ref="AX1651:AX1663" si="974">AV1651*1000+AW1651</f>
        <v>40129</v>
      </c>
      <c r="AZ1651" s="7" t="s">
        <v>2951</v>
      </c>
      <c r="BA1651" t="s">
        <v>3184</v>
      </c>
    </row>
    <row r="1652" spans="1:53" hidden="1" outlineLevel="1">
      <c r="A1652" t="s">
        <v>2810</v>
      </c>
      <c r="B1652" t="s">
        <v>1843</v>
      </c>
      <c r="C1652" s="1">
        <f t="shared" si="960"/>
        <v>15732</v>
      </c>
      <c r="D1652" s="7">
        <f>IF(R1652&gt;0,RANK(R1652,(R1652:T1652,U1652:AI1652)),0)</f>
        <v>5</v>
      </c>
      <c r="E1652" s="7">
        <f>IF(S1652&gt;0,RANK(S1652,(R1652:T1652,U1652:AI1652)),0)</f>
        <v>6</v>
      </c>
      <c r="F1652" s="7">
        <f>IF(T1652&gt;0,RANK(T1652,(R1652:T1652,U1652:AI1652)),0)</f>
        <v>3</v>
      </c>
      <c r="G1652" s="7">
        <f>IF(U1652&gt;0,RANK(U1652,(R1652:T1652,U1652:AI1652)),0)</f>
        <v>1</v>
      </c>
      <c r="H1652" s="7">
        <f t="shared" si="961"/>
        <v>2</v>
      </c>
      <c r="I1652" s="49">
        <f t="shared" si="962"/>
        <v>1044</v>
      </c>
      <c r="J1652" s="177">
        <f t="shared" si="943"/>
        <v>6.6361556064073221E-2</v>
      </c>
      <c r="K1652" s="2"/>
      <c r="L1652" s="2">
        <f t="shared" si="963"/>
        <v>2.3836765827612509E-2</v>
      </c>
      <c r="M1652" s="2">
        <f t="shared" si="964"/>
        <v>3.178235443681668E-3</v>
      </c>
      <c r="N1652" s="2">
        <f t="shared" si="965"/>
        <v>0.22540045766590389</v>
      </c>
      <c r="O1652" s="2">
        <f t="shared" si="942"/>
        <v>0.37217137045512333</v>
      </c>
      <c r="P1652" s="2">
        <f t="shared" si="966"/>
        <v>0.30580981439105009</v>
      </c>
      <c r="Q1652" s="2">
        <f t="shared" si="959"/>
        <v>6.9603356216628498E-2</v>
      </c>
      <c r="R1652" s="1">
        <v>375</v>
      </c>
      <c r="S1652" s="1">
        <v>50</v>
      </c>
      <c r="T1652" s="1">
        <v>3546</v>
      </c>
      <c r="U1652" s="1">
        <v>5855</v>
      </c>
      <c r="V1652" s="1">
        <v>4811</v>
      </c>
      <c r="W1652" s="1">
        <v>957</v>
      </c>
      <c r="X1652" s="1">
        <v>18</v>
      </c>
      <c r="Y1652" s="1">
        <v>15</v>
      </c>
      <c r="Z1652" s="1">
        <v>48</v>
      </c>
      <c r="AD1652" s="1">
        <v>38</v>
      </c>
      <c r="AF1652" s="1">
        <v>11</v>
      </c>
      <c r="AG1652" s="1">
        <v>8</v>
      </c>
      <c r="AK1652" s="7">
        <f t="shared" si="967"/>
        <v>4</v>
      </c>
      <c r="AL1652" s="7">
        <f t="shared" si="968"/>
        <v>8</v>
      </c>
      <c r="AM1652" s="7">
        <f t="shared" si="969"/>
        <v>9</v>
      </c>
      <c r="AN1652" s="2">
        <f t="shared" si="970"/>
        <v>6.0831426392067123E-2</v>
      </c>
      <c r="AO1652" s="2">
        <f t="shared" si="971"/>
        <v>1.1441647597254005E-3</v>
      </c>
      <c r="AP1652" s="2">
        <f t="shared" si="972"/>
        <v>9.5347063310450035E-4</v>
      </c>
      <c r="AR1652" t="str">
        <f t="shared" si="973"/>
        <v>Rogers</v>
      </c>
      <c r="AS1652" t="s">
        <v>1843</v>
      </c>
      <c r="AT1652" s="184"/>
      <c r="AV1652" s="97">
        <v>40</v>
      </c>
      <c r="AW1652" s="99">
        <v>131</v>
      </c>
      <c r="AX1652" s="105">
        <f t="shared" si="974"/>
        <v>40131</v>
      </c>
      <c r="AZ1652" s="7" t="s">
        <v>2951</v>
      </c>
      <c r="BA1652" t="s">
        <v>3184</v>
      </c>
    </row>
    <row r="1653" spans="1:53" hidden="1" outlineLevel="1">
      <c r="A1653" t="s">
        <v>1293</v>
      </c>
      <c r="B1653" t="s">
        <v>1843</v>
      </c>
      <c r="C1653" s="1">
        <f t="shared" si="960"/>
        <v>1776</v>
      </c>
      <c r="D1653" s="7">
        <f>IF(R1653&gt;0,RANK(R1653,(R1653:T1653,U1653:AI1653)),0)</f>
        <v>5</v>
      </c>
      <c r="E1653" s="7">
        <f>IF(S1653&gt;0,RANK(S1653,(R1653:T1653,U1653:AI1653)),0)</f>
        <v>8</v>
      </c>
      <c r="F1653" s="7">
        <f>IF(T1653&gt;0,RANK(T1653,(R1653:T1653,U1653:AI1653)),0)</f>
        <v>3</v>
      </c>
      <c r="G1653" s="7">
        <f>IF(U1653&gt;0,RANK(U1653,(R1653:T1653,U1653:AI1653)),0)</f>
        <v>1</v>
      </c>
      <c r="H1653" s="7">
        <f t="shared" si="961"/>
        <v>2</v>
      </c>
      <c r="I1653" s="49">
        <f t="shared" si="962"/>
        <v>113</v>
      </c>
      <c r="J1653" s="177">
        <f t="shared" si="943"/>
        <v>6.3626126126126129E-2</v>
      </c>
      <c r="K1653" s="2"/>
      <c r="L1653" s="2">
        <f t="shared" si="963"/>
        <v>2.1396396396396396E-2</v>
      </c>
      <c r="M1653" s="2">
        <f t="shared" si="964"/>
        <v>2.8153153153153152E-3</v>
      </c>
      <c r="N1653" s="2">
        <f t="shared" si="965"/>
        <v>0.20382882882882883</v>
      </c>
      <c r="O1653" s="2">
        <f t="shared" si="942"/>
        <v>0.37894144144144143</v>
      </c>
      <c r="P1653" s="2">
        <f t="shared" si="966"/>
        <v>0.31531531531531531</v>
      </c>
      <c r="Q1653" s="2">
        <f t="shared" si="959"/>
        <v>7.7702702702702797E-2</v>
      </c>
      <c r="R1653" s="1">
        <v>38</v>
      </c>
      <c r="S1653" s="1">
        <v>5</v>
      </c>
      <c r="T1653" s="1">
        <v>362</v>
      </c>
      <c r="U1653" s="1">
        <v>673</v>
      </c>
      <c r="V1653" s="1">
        <v>560</v>
      </c>
      <c r="W1653" s="1">
        <v>119</v>
      </c>
      <c r="X1653" s="1">
        <v>0</v>
      </c>
      <c r="Y1653" s="1">
        <v>1</v>
      </c>
      <c r="Z1653" s="1">
        <v>7</v>
      </c>
      <c r="AD1653" s="1">
        <v>9</v>
      </c>
      <c r="AF1653" s="1">
        <v>1</v>
      </c>
      <c r="AG1653" s="1">
        <v>1</v>
      </c>
      <c r="AK1653" s="7">
        <f t="shared" si="967"/>
        <v>4</v>
      </c>
      <c r="AL1653" s="7">
        <f t="shared" si="968"/>
        <v>0</v>
      </c>
      <c r="AM1653" s="7">
        <f t="shared" si="969"/>
        <v>8</v>
      </c>
      <c r="AN1653" s="2">
        <f t="shared" si="970"/>
        <v>6.70045045045045E-2</v>
      </c>
      <c r="AO1653" s="2">
        <f t="shared" si="971"/>
        <v>0</v>
      </c>
      <c r="AP1653" s="2">
        <f t="shared" si="972"/>
        <v>5.6306306306306306E-4</v>
      </c>
      <c r="AR1653" t="str">
        <f t="shared" si="973"/>
        <v>Seminole</v>
      </c>
      <c r="AS1653" t="s">
        <v>1843</v>
      </c>
      <c r="AT1653" s="184">
        <v>5</v>
      </c>
      <c r="AV1653" s="97">
        <v>40</v>
      </c>
      <c r="AW1653" s="99">
        <v>133</v>
      </c>
      <c r="AX1653" s="105">
        <f t="shared" si="974"/>
        <v>40133</v>
      </c>
      <c r="AZ1653" s="7" t="s">
        <v>2951</v>
      </c>
      <c r="BA1653" t="s">
        <v>3184</v>
      </c>
    </row>
    <row r="1654" spans="1:53" hidden="1" outlineLevel="1">
      <c r="A1654" t="s">
        <v>229</v>
      </c>
      <c r="B1654" t="s">
        <v>1843</v>
      </c>
      <c r="C1654" s="1">
        <f t="shared" si="960"/>
        <v>2741</v>
      </c>
      <c r="D1654" s="7">
        <f>IF(R1654&gt;0,RANK(R1654,(R1654:T1654,U1654:AI1654)),0)</f>
        <v>5</v>
      </c>
      <c r="E1654" s="7">
        <f>IF(S1654&gt;0,RANK(S1654,(R1654:T1654,U1654:AI1654)),0)</f>
        <v>8</v>
      </c>
      <c r="F1654" s="7">
        <f>IF(T1654&gt;0,RANK(T1654,(R1654:T1654,U1654:AI1654)),0)</f>
        <v>3</v>
      </c>
      <c r="G1654" s="7">
        <f>IF(U1654&gt;0,RANK(U1654,(R1654:T1654,U1654:AI1654)),0)</f>
        <v>1</v>
      </c>
      <c r="H1654" s="7">
        <f t="shared" si="961"/>
        <v>2</v>
      </c>
      <c r="I1654" s="49">
        <f t="shared" si="962"/>
        <v>76</v>
      </c>
      <c r="J1654" s="177">
        <f t="shared" si="943"/>
        <v>2.7727106895293688E-2</v>
      </c>
      <c r="K1654" s="2"/>
      <c r="L1654" s="2">
        <f t="shared" si="963"/>
        <v>2.3713973002553814E-2</v>
      </c>
      <c r="M1654" s="2">
        <f t="shared" si="964"/>
        <v>1.0944910616563297E-3</v>
      </c>
      <c r="N1654" s="2">
        <f t="shared" si="965"/>
        <v>0.18241517694272164</v>
      </c>
      <c r="O1654" s="2">
        <f t="shared" si="942"/>
        <v>0.3735862823786939</v>
      </c>
      <c r="P1654" s="2">
        <f t="shared" si="966"/>
        <v>0.34585917548340023</v>
      </c>
      <c r="Q1654" s="2">
        <f t="shared" si="959"/>
        <v>7.3330901130973958E-2</v>
      </c>
      <c r="R1654" s="1">
        <v>65</v>
      </c>
      <c r="S1654" s="1">
        <v>3</v>
      </c>
      <c r="T1654" s="1">
        <v>500</v>
      </c>
      <c r="U1654" s="1">
        <v>1024</v>
      </c>
      <c r="V1654" s="1">
        <v>948</v>
      </c>
      <c r="W1654" s="1">
        <v>174</v>
      </c>
      <c r="X1654" s="1">
        <v>3</v>
      </c>
      <c r="Y1654" s="1">
        <v>3</v>
      </c>
      <c r="Z1654" s="1">
        <v>5</v>
      </c>
      <c r="AD1654" s="1">
        <v>11</v>
      </c>
      <c r="AF1654" s="1">
        <v>3</v>
      </c>
      <c r="AG1654" s="1">
        <v>2</v>
      </c>
      <c r="AK1654" s="7">
        <f t="shared" si="967"/>
        <v>4</v>
      </c>
      <c r="AL1654" s="7">
        <f t="shared" si="968"/>
        <v>7</v>
      </c>
      <c r="AM1654" s="7">
        <f t="shared" si="969"/>
        <v>7</v>
      </c>
      <c r="AN1654" s="2">
        <f t="shared" si="970"/>
        <v>6.348048157606713E-2</v>
      </c>
      <c r="AO1654" s="2">
        <f t="shared" si="971"/>
        <v>1.0944910616563297E-3</v>
      </c>
      <c r="AP1654" s="2">
        <f t="shared" si="972"/>
        <v>1.0944910616563297E-3</v>
      </c>
      <c r="AR1654" t="str">
        <f t="shared" si="973"/>
        <v>Sequoyah</v>
      </c>
      <c r="AS1654" t="s">
        <v>1843</v>
      </c>
      <c r="AT1654" s="184">
        <v>2</v>
      </c>
      <c r="AV1654" s="97">
        <v>40</v>
      </c>
      <c r="AW1654" s="99">
        <v>135</v>
      </c>
      <c r="AX1654" s="105">
        <f t="shared" si="974"/>
        <v>40135</v>
      </c>
      <c r="AZ1654" s="7" t="s">
        <v>2951</v>
      </c>
      <c r="BA1654" t="s">
        <v>3184</v>
      </c>
    </row>
    <row r="1655" spans="1:53" hidden="1" outlineLevel="1">
      <c r="A1655" t="s">
        <v>2258</v>
      </c>
      <c r="B1655" t="s">
        <v>1843</v>
      </c>
      <c r="C1655" s="1">
        <f t="shared" si="960"/>
        <v>5446</v>
      </c>
      <c r="D1655" s="7">
        <f>IF(R1655&gt;0,RANK(R1655,(R1655:T1655,U1655:AI1655)),0)</f>
        <v>5</v>
      </c>
      <c r="E1655" s="7">
        <f>IF(S1655&gt;0,RANK(S1655,(R1655:T1655,U1655:AI1655)),0)</f>
        <v>6</v>
      </c>
      <c r="F1655" s="7">
        <f>IF(T1655&gt;0,RANK(T1655,(R1655:T1655,U1655:AI1655)),0)</f>
        <v>3</v>
      </c>
      <c r="G1655" s="7">
        <f>IF(U1655&gt;0,RANK(U1655,(R1655:T1655,U1655:AI1655)),0)</f>
        <v>1</v>
      </c>
      <c r="H1655" s="7">
        <f t="shared" si="961"/>
        <v>2</v>
      </c>
      <c r="I1655" s="49">
        <f t="shared" si="962"/>
        <v>824</v>
      </c>
      <c r="J1655" s="177">
        <f t="shared" si="943"/>
        <v>0.15130370914432612</v>
      </c>
      <c r="K1655" s="2"/>
      <c r="L1655" s="2">
        <f t="shared" si="963"/>
        <v>2.9746603011384501E-2</v>
      </c>
      <c r="M1655" s="2">
        <f t="shared" si="964"/>
        <v>4.7741461623209691E-3</v>
      </c>
      <c r="N1655" s="2">
        <f t="shared" si="965"/>
        <v>0.14744766801322071</v>
      </c>
      <c r="O1655" s="2">
        <f t="shared" si="942"/>
        <v>0.44656628718325375</v>
      </c>
      <c r="P1655" s="2">
        <f t="shared" si="966"/>
        <v>0.29526257803892764</v>
      </c>
      <c r="Q1655" s="2">
        <f t="shared" si="959"/>
        <v>7.6202717590892366E-2</v>
      </c>
      <c r="R1655" s="1">
        <v>162</v>
      </c>
      <c r="S1655" s="1">
        <v>26</v>
      </c>
      <c r="T1655" s="1">
        <v>803</v>
      </c>
      <c r="U1655" s="1">
        <v>2432</v>
      </c>
      <c r="V1655" s="1">
        <v>1608</v>
      </c>
      <c r="W1655" s="1">
        <v>362</v>
      </c>
      <c r="X1655" s="1">
        <v>12</v>
      </c>
      <c r="Y1655" s="1">
        <v>3</v>
      </c>
      <c r="Z1655" s="1">
        <v>20</v>
      </c>
      <c r="AD1655" s="1">
        <v>16</v>
      </c>
      <c r="AF1655" s="1">
        <v>2</v>
      </c>
      <c r="AG1655" s="1">
        <v>0</v>
      </c>
      <c r="AK1655" s="7">
        <f t="shared" si="967"/>
        <v>4</v>
      </c>
      <c r="AL1655" s="7">
        <f t="shared" si="968"/>
        <v>8</v>
      </c>
      <c r="AM1655" s="7">
        <f t="shared" si="969"/>
        <v>9</v>
      </c>
      <c r="AN1655" s="2">
        <f t="shared" si="970"/>
        <v>6.6470804260007343E-2</v>
      </c>
      <c r="AO1655" s="2">
        <f t="shared" si="971"/>
        <v>2.2034520749173708E-3</v>
      </c>
      <c r="AP1655" s="2">
        <f t="shared" si="972"/>
        <v>5.5086301872934269E-4</v>
      </c>
      <c r="AR1655" t="str">
        <f t="shared" si="973"/>
        <v>Stephens</v>
      </c>
      <c r="AS1655" t="s">
        <v>1843</v>
      </c>
      <c r="AT1655" s="184">
        <v>4</v>
      </c>
      <c r="AV1655" s="97">
        <v>40</v>
      </c>
      <c r="AW1655" s="99">
        <v>137</v>
      </c>
      <c r="AX1655" s="105">
        <f t="shared" si="974"/>
        <v>40137</v>
      </c>
      <c r="AZ1655" s="7" t="s">
        <v>2951</v>
      </c>
      <c r="BA1655" t="s">
        <v>3184</v>
      </c>
    </row>
    <row r="1656" spans="1:53" hidden="1" outlineLevel="1">
      <c r="A1656" t="s">
        <v>424</v>
      </c>
      <c r="B1656" t="s">
        <v>1843</v>
      </c>
      <c r="C1656" s="1">
        <f t="shared" si="960"/>
        <v>2644</v>
      </c>
      <c r="D1656" s="7">
        <f>IF(R1656&gt;0,RANK(R1656,(R1656:T1656,U1656:AI1656)),0)</f>
        <v>5</v>
      </c>
      <c r="E1656" s="7">
        <f>IF(S1656&gt;0,RANK(S1656,(R1656:T1656,U1656:AI1656)),0)</f>
        <v>6</v>
      </c>
      <c r="F1656" s="7">
        <f>IF(T1656&gt;0,RANK(T1656,(R1656:T1656,U1656:AI1656)),0)</f>
        <v>3</v>
      </c>
      <c r="G1656" s="7">
        <f>IF(U1656&gt;0,RANK(U1656,(R1656:T1656,U1656:AI1656)),0)</f>
        <v>1</v>
      </c>
      <c r="H1656" s="7">
        <f t="shared" si="961"/>
        <v>2</v>
      </c>
      <c r="I1656" s="49">
        <f t="shared" si="962"/>
        <v>256</v>
      </c>
      <c r="J1656" s="177">
        <f t="shared" si="943"/>
        <v>9.682299546142209E-2</v>
      </c>
      <c r="K1656" s="2"/>
      <c r="L1656" s="2">
        <f t="shared" si="963"/>
        <v>2.1558245083207261E-2</v>
      </c>
      <c r="M1656" s="2">
        <f t="shared" si="964"/>
        <v>1.021180030257186E-2</v>
      </c>
      <c r="N1656" s="2">
        <f t="shared" si="965"/>
        <v>0.15204236006051436</v>
      </c>
      <c r="O1656" s="2">
        <f t="shared" si="942"/>
        <v>0.39334341906202724</v>
      </c>
      <c r="P1656" s="2">
        <f t="shared" si="966"/>
        <v>0.29652042360060515</v>
      </c>
      <c r="Q1656" s="2">
        <f t="shared" si="959"/>
        <v>0.12632375189107409</v>
      </c>
      <c r="R1656" s="1">
        <v>57</v>
      </c>
      <c r="S1656" s="1">
        <v>27</v>
      </c>
      <c r="T1656" s="1">
        <v>402</v>
      </c>
      <c r="U1656" s="1">
        <v>1040</v>
      </c>
      <c r="V1656" s="1">
        <v>784</v>
      </c>
      <c r="W1656" s="1">
        <v>301</v>
      </c>
      <c r="X1656" s="1">
        <v>0</v>
      </c>
      <c r="Y1656" s="1">
        <v>4</v>
      </c>
      <c r="Z1656" s="1">
        <v>11</v>
      </c>
      <c r="AD1656" s="1">
        <v>14</v>
      </c>
      <c r="AF1656" s="1">
        <v>2</v>
      </c>
      <c r="AG1656" s="1">
        <v>2</v>
      </c>
      <c r="AK1656" s="7">
        <f t="shared" si="967"/>
        <v>4</v>
      </c>
      <c r="AL1656" s="7">
        <f t="shared" si="968"/>
        <v>0</v>
      </c>
      <c r="AM1656" s="7">
        <f t="shared" si="969"/>
        <v>8</v>
      </c>
      <c r="AN1656" s="2">
        <f t="shared" si="970"/>
        <v>0.11384266263237519</v>
      </c>
      <c r="AO1656" s="2">
        <f t="shared" si="971"/>
        <v>0</v>
      </c>
      <c r="AP1656" s="2">
        <f t="shared" si="972"/>
        <v>1.5128593040847202E-3</v>
      </c>
      <c r="AR1656" t="str">
        <f t="shared" si="973"/>
        <v>Texas</v>
      </c>
      <c r="AS1656" t="s">
        <v>1843</v>
      </c>
      <c r="AT1656" s="184">
        <v>3</v>
      </c>
      <c r="AV1656" s="97">
        <v>40</v>
      </c>
      <c r="AW1656" s="99">
        <v>139</v>
      </c>
      <c r="AX1656" s="105">
        <f t="shared" si="974"/>
        <v>40139</v>
      </c>
      <c r="AZ1656" s="7" t="s">
        <v>2951</v>
      </c>
      <c r="BA1656" t="s">
        <v>3184</v>
      </c>
    </row>
    <row r="1657" spans="1:53" hidden="1" outlineLevel="1">
      <c r="A1657" t="s">
        <v>2478</v>
      </c>
      <c r="B1657" t="s">
        <v>1843</v>
      </c>
      <c r="C1657" s="1">
        <f t="shared" si="960"/>
        <v>678</v>
      </c>
      <c r="D1657" s="7">
        <f>IF(R1657&gt;0,RANK(R1657,(R1657:T1657,U1657:AI1657)),0)</f>
        <v>5</v>
      </c>
      <c r="E1657" s="7">
        <f>IF(S1657&gt;0,RANK(S1657,(R1657:T1657,U1657:AI1657)),0)</f>
        <v>6</v>
      </c>
      <c r="F1657" s="7">
        <f>IF(T1657&gt;0,RANK(T1657,(R1657:T1657,U1657:AI1657)),0)</f>
        <v>3</v>
      </c>
      <c r="G1657" s="7">
        <f>IF(U1657&gt;0,RANK(U1657,(R1657:T1657,U1657:AI1657)),0)</f>
        <v>1</v>
      </c>
      <c r="H1657" s="7">
        <f t="shared" si="961"/>
        <v>2</v>
      </c>
      <c r="I1657" s="49">
        <f t="shared" si="962"/>
        <v>87</v>
      </c>
      <c r="J1657" s="177">
        <f t="shared" si="943"/>
        <v>0.12831858407079647</v>
      </c>
      <c r="K1657" s="2"/>
      <c r="L1657" s="2">
        <f t="shared" si="963"/>
        <v>2.9498525073746312E-2</v>
      </c>
      <c r="M1657" s="2">
        <f t="shared" si="964"/>
        <v>5.8997050147492625E-3</v>
      </c>
      <c r="N1657" s="2">
        <f t="shared" si="965"/>
        <v>0.19174041297935104</v>
      </c>
      <c r="O1657" s="2">
        <f t="shared" si="942"/>
        <v>0.41297935103244837</v>
      </c>
      <c r="P1657" s="2">
        <f t="shared" si="966"/>
        <v>0.28466076696165193</v>
      </c>
      <c r="Q1657" s="2">
        <f t="shared" si="959"/>
        <v>7.5221238938053103E-2</v>
      </c>
      <c r="R1657" s="1">
        <v>20</v>
      </c>
      <c r="S1657" s="1">
        <v>4</v>
      </c>
      <c r="T1657" s="1">
        <v>130</v>
      </c>
      <c r="U1657" s="1">
        <v>280</v>
      </c>
      <c r="V1657" s="1">
        <v>193</v>
      </c>
      <c r="W1657" s="1">
        <v>46</v>
      </c>
      <c r="X1657" s="1">
        <v>0</v>
      </c>
      <c r="Y1657" s="1">
        <v>0</v>
      </c>
      <c r="Z1657" s="1">
        <v>2</v>
      </c>
      <c r="AD1657" s="1">
        <v>3</v>
      </c>
      <c r="AF1657" s="1">
        <v>0</v>
      </c>
      <c r="AG1657" s="1">
        <v>0</v>
      </c>
      <c r="AK1657" s="7">
        <f t="shared" si="967"/>
        <v>4</v>
      </c>
      <c r="AL1657" s="7">
        <f t="shared" si="968"/>
        <v>0</v>
      </c>
      <c r="AM1657" s="7">
        <f t="shared" si="969"/>
        <v>0</v>
      </c>
      <c r="AN1657" s="2">
        <f t="shared" si="970"/>
        <v>6.7846607669616518E-2</v>
      </c>
      <c r="AO1657" s="2">
        <f t="shared" si="971"/>
        <v>0</v>
      </c>
      <c r="AP1657" s="2">
        <f t="shared" si="972"/>
        <v>0</v>
      </c>
      <c r="AR1657" t="str">
        <f t="shared" si="973"/>
        <v>Tillman</v>
      </c>
      <c r="AS1657" t="s">
        <v>1843</v>
      </c>
      <c r="AT1657" s="184">
        <v>4</v>
      </c>
      <c r="AV1657" s="97">
        <v>40</v>
      </c>
      <c r="AW1657" s="99">
        <v>141</v>
      </c>
      <c r="AX1657" s="105">
        <f t="shared" si="974"/>
        <v>40141</v>
      </c>
      <c r="AZ1657" s="7" t="s">
        <v>2951</v>
      </c>
      <c r="BA1657" t="s">
        <v>3184</v>
      </c>
    </row>
    <row r="1658" spans="1:53" hidden="1" outlineLevel="1">
      <c r="A1658" t="s">
        <v>2043</v>
      </c>
      <c r="B1658" t="s">
        <v>1843</v>
      </c>
      <c r="C1658" s="1">
        <f t="shared" si="960"/>
        <v>88243</v>
      </c>
      <c r="D1658" s="7">
        <f>IF(R1658&gt;0,RANK(R1658,(R1658:T1658,U1658:AI1658)),0)</f>
        <v>5</v>
      </c>
      <c r="E1658" s="7">
        <f>IF(S1658&gt;0,RANK(S1658,(R1658:T1658,U1658:AI1658)),0)</f>
        <v>6</v>
      </c>
      <c r="F1658" s="7">
        <f>IF(T1658&gt;0,RANK(T1658,(R1658:T1658,U1658:AI1658)),0)</f>
        <v>2</v>
      </c>
      <c r="G1658" s="7">
        <f>IF(U1658&gt;0,RANK(U1658,(R1658:T1658,U1658:AI1658)),0)</f>
        <v>1</v>
      </c>
      <c r="H1658" s="7">
        <f t="shared" si="961"/>
        <v>3</v>
      </c>
      <c r="I1658" s="49">
        <f t="shared" si="962"/>
        <v>1843</v>
      </c>
      <c r="J1658" s="177">
        <f t="shared" si="943"/>
        <v>2.0885509332184988E-2</v>
      </c>
      <c r="K1658" s="2"/>
      <c r="L1658" s="2">
        <f t="shared" si="963"/>
        <v>4.7709166732772007E-2</v>
      </c>
      <c r="M1658" s="2">
        <f t="shared" si="964"/>
        <v>4.5669344877214057E-3</v>
      </c>
      <c r="N1658" s="2">
        <f t="shared" si="965"/>
        <v>0.29482225218997543</v>
      </c>
      <c r="O1658" s="2">
        <f t="shared" si="942"/>
        <v>0.3157077615221604</v>
      </c>
      <c r="P1658" s="2">
        <f t="shared" si="966"/>
        <v>0.27114898632186124</v>
      </c>
      <c r="Q1658" s="2">
        <f t="shared" si="959"/>
        <v>6.6044898745509562E-2</v>
      </c>
      <c r="R1658" s="1">
        <v>4210</v>
      </c>
      <c r="S1658" s="1">
        <v>403</v>
      </c>
      <c r="T1658" s="1">
        <v>26016</v>
      </c>
      <c r="U1658" s="1">
        <v>27859</v>
      </c>
      <c r="V1658" s="1">
        <v>23927</v>
      </c>
      <c r="W1658" s="1">
        <v>4950</v>
      </c>
      <c r="X1658" s="1">
        <v>140</v>
      </c>
      <c r="Y1658" s="1">
        <v>103</v>
      </c>
      <c r="Z1658" s="1">
        <v>325</v>
      </c>
      <c r="AD1658" s="1">
        <v>188</v>
      </c>
      <c r="AF1658" s="1">
        <v>78</v>
      </c>
      <c r="AG1658" s="1">
        <v>44</v>
      </c>
      <c r="AK1658" s="7">
        <f t="shared" si="967"/>
        <v>4</v>
      </c>
      <c r="AL1658" s="7">
        <f t="shared" si="968"/>
        <v>8</v>
      </c>
      <c r="AM1658" s="7">
        <f t="shared" si="969"/>
        <v>9</v>
      </c>
      <c r="AN1658" s="2">
        <f t="shared" si="970"/>
        <v>5.6095101027843569E-2</v>
      </c>
      <c r="AO1658" s="2">
        <f t="shared" si="971"/>
        <v>1.5865281098784039E-3</v>
      </c>
      <c r="AP1658" s="2">
        <f t="shared" si="972"/>
        <v>1.1672313951248258E-3</v>
      </c>
      <c r="AR1658" t="str">
        <f t="shared" si="973"/>
        <v>Tulsa</v>
      </c>
      <c r="AS1658" t="s">
        <v>1843</v>
      </c>
      <c r="AT1658" s="184">
        <v>1</v>
      </c>
      <c r="AV1658" s="97">
        <v>40</v>
      </c>
      <c r="AW1658" s="99">
        <v>143</v>
      </c>
      <c r="AX1658" s="105">
        <f t="shared" si="974"/>
        <v>40143</v>
      </c>
      <c r="AZ1658" s="7" t="s">
        <v>2951</v>
      </c>
      <c r="BA1658" t="s">
        <v>3184</v>
      </c>
    </row>
    <row r="1659" spans="1:53" hidden="1" outlineLevel="1">
      <c r="A1659" t="s">
        <v>2939</v>
      </c>
      <c r="B1659" t="s">
        <v>1843</v>
      </c>
      <c r="C1659" s="1">
        <f t="shared" si="960"/>
        <v>11536</v>
      </c>
      <c r="D1659" s="7">
        <f>IF(R1659&gt;0,RANK(R1659,(R1659:T1659,U1659:AI1659)),0)</f>
        <v>5</v>
      </c>
      <c r="E1659" s="7">
        <f>IF(S1659&gt;0,RANK(S1659,(R1659:T1659,U1659:AI1659)),0)</f>
        <v>6</v>
      </c>
      <c r="F1659" s="7">
        <f>IF(T1659&gt;0,RANK(T1659,(R1659:T1659,U1659:AI1659)),0)</f>
        <v>3</v>
      </c>
      <c r="G1659" s="7">
        <f>IF(U1659&gt;0,RANK(U1659,(R1659:T1659,U1659:AI1659)),0)</f>
        <v>1</v>
      </c>
      <c r="H1659" s="7">
        <f t="shared" si="961"/>
        <v>2</v>
      </c>
      <c r="I1659" s="49">
        <f t="shared" si="962"/>
        <v>1001</v>
      </c>
      <c r="J1659" s="177">
        <f t="shared" si="943"/>
        <v>8.6771844660194178E-2</v>
      </c>
      <c r="K1659" s="2"/>
      <c r="L1659" s="2">
        <f t="shared" si="963"/>
        <v>2.2884882108183079E-2</v>
      </c>
      <c r="M1659" s="2">
        <f t="shared" si="964"/>
        <v>3.0339805825242718E-3</v>
      </c>
      <c r="N1659" s="2">
        <f t="shared" si="965"/>
        <v>0.22035367545076284</v>
      </c>
      <c r="O1659" s="2">
        <f t="shared" si="942"/>
        <v>0.3872226074895978</v>
      </c>
      <c r="P1659" s="2">
        <f t="shared" si="966"/>
        <v>0.30045076282940358</v>
      </c>
      <c r="Q1659" s="2">
        <f t="shared" si="959"/>
        <v>6.6054091539528514E-2</v>
      </c>
      <c r="R1659" s="1">
        <v>264</v>
      </c>
      <c r="S1659" s="1">
        <v>35</v>
      </c>
      <c r="T1659" s="1">
        <v>2542</v>
      </c>
      <c r="U1659" s="1">
        <v>4467</v>
      </c>
      <c r="V1659" s="1">
        <v>3466</v>
      </c>
      <c r="W1659" s="1">
        <v>694</v>
      </c>
      <c r="X1659" s="1">
        <v>9</v>
      </c>
      <c r="Y1659" s="1">
        <v>4</v>
      </c>
      <c r="Z1659" s="1">
        <v>22</v>
      </c>
      <c r="AD1659" s="1">
        <v>19</v>
      </c>
      <c r="AF1659" s="1">
        <v>10</v>
      </c>
      <c r="AG1659" s="1">
        <v>4</v>
      </c>
      <c r="AK1659" s="7">
        <f t="shared" si="967"/>
        <v>4</v>
      </c>
      <c r="AL1659" s="7">
        <f t="shared" si="968"/>
        <v>8</v>
      </c>
      <c r="AM1659" s="7">
        <f t="shared" si="969"/>
        <v>9</v>
      </c>
      <c r="AN1659" s="2">
        <f t="shared" si="970"/>
        <v>6.0159500693481277E-2</v>
      </c>
      <c r="AO1659" s="2">
        <f t="shared" si="971"/>
        <v>7.8016643550624131E-4</v>
      </c>
      <c r="AP1659" s="2">
        <f t="shared" si="972"/>
        <v>3.4674063800277393E-4</v>
      </c>
      <c r="AR1659" t="str">
        <f t="shared" si="973"/>
        <v>Wagoner</v>
      </c>
      <c r="AS1659" t="s">
        <v>1843</v>
      </c>
      <c r="AT1659" s="184">
        <v>1</v>
      </c>
      <c r="AV1659" s="97">
        <v>40</v>
      </c>
      <c r="AW1659" s="99">
        <v>145</v>
      </c>
      <c r="AX1659" s="105">
        <f t="shared" si="974"/>
        <v>40145</v>
      </c>
      <c r="AZ1659" s="7" t="s">
        <v>2951</v>
      </c>
      <c r="BA1659" t="s">
        <v>3184</v>
      </c>
    </row>
    <row r="1660" spans="1:53" hidden="1" outlineLevel="1">
      <c r="A1660" t="s">
        <v>637</v>
      </c>
      <c r="B1660" t="s">
        <v>1843</v>
      </c>
      <c r="C1660" s="1">
        <f t="shared" si="960"/>
        <v>9359</v>
      </c>
      <c r="D1660" s="7">
        <f>IF(R1660&gt;0,RANK(R1660,(R1660:T1660,U1660:AI1660)),0)</f>
        <v>5</v>
      </c>
      <c r="E1660" s="7">
        <f>IF(S1660&gt;0,RANK(S1660,(R1660:T1660,U1660:AI1660)),0)</f>
        <v>6</v>
      </c>
      <c r="F1660" s="7">
        <f>IF(T1660&gt;0,RANK(T1660,(R1660:T1660,U1660:AI1660)),0)</f>
        <v>2</v>
      </c>
      <c r="G1660" s="7">
        <f>IF(U1660&gt;0,RANK(U1660,(R1660:T1660,U1660:AI1660)),0)</f>
        <v>1</v>
      </c>
      <c r="H1660" s="7">
        <f t="shared" si="961"/>
        <v>3</v>
      </c>
      <c r="I1660" s="49">
        <f t="shared" si="962"/>
        <v>1151</v>
      </c>
      <c r="J1660" s="177">
        <f t="shared" si="943"/>
        <v>0.12298322470349396</v>
      </c>
      <c r="K1660" s="2"/>
      <c r="L1660" s="2">
        <f t="shared" si="963"/>
        <v>4.1030024575275138E-2</v>
      </c>
      <c r="M1660" s="2">
        <f t="shared" si="964"/>
        <v>3.4191687146062615E-3</v>
      </c>
      <c r="N1660" s="2">
        <f t="shared" si="965"/>
        <v>0.26135270862271609</v>
      </c>
      <c r="O1660" s="2">
        <f t="shared" si="942"/>
        <v>0.38433593332621008</v>
      </c>
      <c r="P1660" s="2">
        <f t="shared" si="966"/>
        <v>0.24244043167005022</v>
      </c>
      <c r="Q1660" s="2">
        <f t="shared" si="959"/>
        <v>6.7421733091142216E-2</v>
      </c>
      <c r="R1660" s="1">
        <v>384</v>
      </c>
      <c r="S1660" s="1">
        <v>32</v>
      </c>
      <c r="T1660" s="1">
        <v>2446</v>
      </c>
      <c r="U1660" s="1">
        <v>3597</v>
      </c>
      <c r="V1660" s="1">
        <v>2269</v>
      </c>
      <c r="W1660" s="1">
        <v>546</v>
      </c>
      <c r="X1660" s="1">
        <v>7</v>
      </c>
      <c r="Y1660" s="1">
        <v>13</v>
      </c>
      <c r="Z1660" s="1">
        <v>30</v>
      </c>
      <c r="AD1660" s="1">
        <v>22</v>
      </c>
      <c r="AF1660" s="1">
        <v>10</v>
      </c>
      <c r="AG1660" s="1">
        <v>3</v>
      </c>
      <c r="AK1660" s="7">
        <f t="shared" si="967"/>
        <v>4</v>
      </c>
      <c r="AL1660" s="7">
        <f t="shared" si="968"/>
        <v>9</v>
      </c>
      <c r="AM1660" s="7">
        <f t="shared" si="969"/>
        <v>8</v>
      </c>
      <c r="AN1660" s="2">
        <f t="shared" si="970"/>
        <v>5.8339566192969337E-2</v>
      </c>
      <c r="AO1660" s="2">
        <f t="shared" si="971"/>
        <v>7.4794315632011965E-4</v>
      </c>
      <c r="AP1660" s="2">
        <f t="shared" si="972"/>
        <v>1.3890372903087936E-3</v>
      </c>
      <c r="AR1660" t="str">
        <f t="shared" si="973"/>
        <v>Washington</v>
      </c>
      <c r="AS1660" t="s">
        <v>1843</v>
      </c>
      <c r="AT1660" s="184">
        <v>1</v>
      </c>
      <c r="AV1660" s="97">
        <v>40</v>
      </c>
      <c r="AW1660" s="99">
        <v>147</v>
      </c>
      <c r="AX1660" s="105">
        <f t="shared" si="974"/>
        <v>40147</v>
      </c>
      <c r="AZ1660" s="7" t="s">
        <v>2951</v>
      </c>
      <c r="BA1660" t="s">
        <v>3184</v>
      </c>
    </row>
    <row r="1661" spans="1:53" hidden="1" outlineLevel="1">
      <c r="A1661" t="s">
        <v>2856</v>
      </c>
      <c r="B1661" t="s">
        <v>1843</v>
      </c>
      <c r="C1661" s="1">
        <f t="shared" si="960"/>
        <v>1297</v>
      </c>
      <c r="D1661" s="7">
        <f>IF(R1661&gt;0,RANK(R1661,(R1661:T1661,U1661:AI1661)),0)</f>
        <v>5</v>
      </c>
      <c r="E1661" s="7">
        <f>IF(S1661&gt;0,RANK(S1661,(R1661:T1661,U1661:AI1661)),0)</f>
        <v>6</v>
      </c>
      <c r="F1661" s="7">
        <f>IF(T1661&gt;0,RANK(T1661,(R1661:T1661,U1661:AI1661)),0)</f>
        <v>3</v>
      </c>
      <c r="G1661" s="7">
        <f>IF(U1661&gt;0,RANK(U1661,(R1661:T1661,U1661:AI1661)),0)</f>
        <v>1</v>
      </c>
      <c r="H1661" s="7">
        <f t="shared" si="961"/>
        <v>2</v>
      </c>
      <c r="I1661" s="49">
        <f t="shared" si="962"/>
        <v>208</v>
      </c>
      <c r="J1661" s="177">
        <f t="shared" si="943"/>
        <v>0.16037008481110254</v>
      </c>
      <c r="K1661" s="2"/>
      <c r="L1661" s="2">
        <f t="shared" si="963"/>
        <v>1.6962220508866616E-2</v>
      </c>
      <c r="M1661" s="2">
        <f t="shared" si="964"/>
        <v>4.6260601387818042E-3</v>
      </c>
      <c r="N1661" s="2">
        <f t="shared" si="965"/>
        <v>0.20585967617579029</v>
      </c>
      <c r="O1661" s="2">
        <f t="shared" si="942"/>
        <v>0.43253662297609868</v>
      </c>
      <c r="P1661" s="2">
        <f t="shared" si="966"/>
        <v>0.27216653816499614</v>
      </c>
      <c r="Q1661" s="2">
        <f t="shared" si="959"/>
        <v>6.7848882035466518E-2</v>
      </c>
      <c r="R1661" s="1">
        <v>22</v>
      </c>
      <c r="S1661" s="1">
        <v>6</v>
      </c>
      <c r="T1661" s="1">
        <v>267</v>
      </c>
      <c r="U1661" s="1">
        <v>561</v>
      </c>
      <c r="V1661" s="1">
        <v>353</v>
      </c>
      <c r="W1661" s="1">
        <v>75</v>
      </c>
      <c r="X1661" s="1">
        <v>0</v>
      </c>
      <c r="Y1661" s="1">
        <v>2</v>
      </c>
      <c r="Z1661" s="1">
        <v>5</v>
      </c>
      <c r="AD1661" s="1">
        <v>4</v>
      </c>
      <c r="AF1661" s="1">
        <v>1</v>
      </c>
      <c r="AG1661" s="1">
        <v>1</v>
      </c>
      <c r="AK1661" s="7">
        <f t="shared" si="967"/>
        <v>4</v>
      </c>
      <c r="AL1661" s="7">
        <f t="shared" si="968"/>
        <v>0</v>
      </c>
      <c r="AM1661" s="7">
        <f t="shared" si="969"/>
        <v>8</v>
      </c>
      <c r="AN1661" s="2">
        <f t="shared" si="970"/>
        <v>5.782575173477255E-2</v>
      </c>
      <c r="AO1661" s="2">
        <f t="shared" si="971"/>
        <v>0</v>
      </c>
      <c r="AP1661" s="2">
        <f t="shared" si="972"/>
        <v>1.5420200462606013E-3</v>
      </c>
      <c r="AR1661" t="str">
        <f t="shared" si="973"/>
        <v>Washita</v>
      </c>
      <c r="AS1661" t="s">
        <v>1843</v>
      </c>
      <c r="AT1661" s="184">
        <v>3</v>
      </c>
      <c r="AV1661" s="97">
        <v>40</v>
      </c>
      <c r="AW1661" s="99">
        <v>149</v>
      </c>
      <c r="AX1661" s="105">
        <f t="shared" si="974"/>
        <v>40149</v>
      </c>
      <c r="AZ1661" s="7" t="s">
        <v>2951</v>
      </c>
      <c r="BA1661" t="s">
        <v>3184</v>
      </c>
    </row>
    <row r="1662" spans="1:53" hidden="1" outlineLevel="1">
      <c r="A1662" t="s">
        <v>2341</v>
      </c>
      <c r="B1662" t="s">
        <v>1843</v>
      </c>
      <c r="C1662" s="1">
        <f t="shared" si="960"/>
        <v>1592</v>
      </c>
      <c r="D1662" s="7">
        <f>IF(R1662&gt;0,RANK(R1662,(R1662:T1662,U1662:AI1662)),0)</f>
        <v>5</v>
      </c>
      <c r="E1662" s="7">
        <f>IF(S1662&gt;0,RANK(S1662,(R1662:T1662,U1662:AI1662)),0)</f>
        <v>6</v>
      </c>
      <c r="F1662" s="7">
        <f>IF(T1662&gt;0,RANK(T1662,(R1662:T1662,U1662:AI1662)),0)</f>
        <v>3</v>
      </c>
      <c r="G1662" s="7">
        <f>IF(U1662&gt;0,RANK(U1662,(R1662:T1662,U1662:AI1662)),0)</f>
        <v>1</v>
      </c>
      <c r="H1662" s="7">
        <f t="shared" si="961"/>
        <v>2</v>
      </c>
      <c r="I1662" s="49">
        <f t="shared" si="962"/>
        <v>89</v>
      </c>
      <c r="J1662" s="177">
        <f t="shared" si="943"/>
        <v>5.5904522613065326E-2</v>
      </c>
      <c r="K1662" s="2"/>
      <c r="L1662" s="2">
        <f t="shared" si="963"/>
        <v>2.5125628140703519E-2</v>
      </c>
      <c r="M1662" s="2">
        <f t="shared" si="964"/>
        <v>5.6532663316582916E-3</v>
      </c>
      <c r="N1662" s="2">
        <f t="shared" si="965"/>
        <v>0.22738693467336685</v>
      </c>
      <c r="O1662" s="2">
        <f t="shared" si="942"/>
        <v>0.36118090452261309</v>
      </c>
      <c r="P1662" s="2">
        <f t="shared" si="966"/>
        <v>0.30527638190954776</v>
      </c>
      <c r="Q1662" s="2">
        <f t="shared" si="959"/>
        <v>7.5376884422110435E-2</v>
      </c>
      <c r="R1662" s="1">
        <v>40</v>
      </c>
      <c r="S1662" s="1">
        <v>9</v>
      </c>
      <c r="T1662" s="1">
        <v>362</v>
      </c>
      <c r="U1662" s="1">
        <v>575</v>
      </c>
      <c r="V1662" s="1">
        <v>486</v>
      </c>
      <c r="W1662" s="1">
        <v>103</v>
      </c>
      <c r="X1662" s="1">
        <v>1</v>
      </c>
      <c r="Y1662" s="1">
        <v>2</v>
      </c>
      <c r="Z1662" s="1">
        <v>4</v>
      </c>
      <c r="AD1662" s="1">
        <v>7</v>
      </c>
      <c r="AF1662" s="1">
        <v>0</v>
      </c>
      <c r="AG1662" s="1">
        <v>3</v>
      </c>
      <c r="AK1662" s="7">
        <f t="shared" si="967"/>
        <v>4</v>
      </c>
      <c r="AL1662" s="7">
        <f t="shared" si="968"/>
        <v>9</v>
      </c>
      <c r="AM1662" s="7">
        <f t="shared" si="969"/>
        <v>8</v>
      </c>
      <c r="AN1662" s="2">
        <f t="shared" si="970"/>
        <v>6.469849246231156E-2</v>
      </c>
      <c r="AO1662" s="2">
        <f t="shared" si="971"/>
        <v>6.2814070351758795E-4</v>
      </c>
      <c r="AP1662" s="2">
        <f t="shared" si="972"/>
        <v>1.2562814070351759E-3</v>
      </c>
      <c r="AR1662" t="str">
        <f t="shared" si="973"/>
        <v>Woods</v>
      </c>
      <c r="AS1662" t="s">
        <v>1843</v>
      </c>
      <c r="AT1662" s="184">
        <v>3</v>
      </c>
      <c r="AV1662" s="97">
        <v>40</v>
      </c>
      <c r="AW1662" s="99">
        <v>151</v>
      </c>
      <c r="AX1662" s="105">
        <f t="shared" si="974"/>
        <v>40151</v>
      </c>
      <c r="AZ1662" s="7" t="s">
        <v>2951</v>
      </c>
      <c r="BA1662" t="s">
        <v>3184</v>
      </c>
    </row>
    <row r="1663" spans="1:53" hidden="1" outlineLevel="1">
      <c r="A1663" t="s">
        <v>190</v>
      </c>
      <c r="B1663" t="s">
        <v>1843</v>
      </c>
      <c r="C1663" s="1">
        <f t="shared" si="960"/>
        <v>3286</v>
      </c>
      <c r="D1663" s="7">
        <f>IF(R1663&gt;0,RANK(R1663,(R1663:T1663,U1663:AI1663)),0)</f>
        <v>5</v>
      </c>
      <c r="E1663" s="7">
        <f>IF(S1663&gt;0,RANK(S1663,(R1663:T1663,U1663:AI1663)),0)</f>
        <v>7</v>
      </c>
      <c r="F1663" s="7">
        <f>IF(T1663&gt;0,RANK(T1663,(R1663:T1663,U1663:AI1663)),0)</f>
        <v>3</v>
      </c>
      <c r="G1663" s="7">
        <f>IF(U1663&gt;0,RANK(U1663,(R1663:T1663,U1663:AI1663)),0)</f>
        <v>1</v>
      </c>
      <c r="H1663" s="7">
        <f t="shared" si="961"/>
        <v>2</v>
      </c>
      <c r="I1663" s="49">
        <f t="shared" si="962"/>
        <v>118</v>
      </c>
      <c r="J1663" s="177">
        <f t="shared" si="943"/>
        <v>3.5909920876445525E-2</v>
      </c>
      <c r="K1663" s="2"/>
      <c r="L1663" s="2">
        <f t="shared" si="963"/>
        <v>2.8301886792452831E-2</v>
      </c>
      <c r="M1663" s="2">
        <f t="shared" si="964"/>
        <v>3.9561777236762023E-3</v>
      </c>
      <c r="N1663" s="2">
        <f t="shared" si="965"/>
        <v>0.17894096165550821</v>
      </c>
      <c r="O1663" s="2">
        <f t="shared" si="942"/>
        <v>0.37614120511259891</v>
      </c>
      <c r="P1663" s="2">
        <f t="shared" si="966"/>
        <v>0.3402312842361534</v>
      </c>
      <c r="Q1663" s="2">
        <f t="shared" si="959"/>
        <v>7.2428484479610478E-2</v>
      </c>
      <c r="R1663" s="1">
        <v>93</v>
      </c>
      <c r="S1663" s="1">
        <v>13</v>
      </c>
      <c r="T1663" s="1">
        <v>588</v>
      </c>
      <c r="U1663" s="1">
        <v>1236</v>
      </c>
      <c r="V1663" s="1">
        <v>1118</v>
      </c>
      <c r="W1663" s="1">
        <v>206</v>
      </c>
      <c r="X1663" s="1">
        <v>1</v>
      </c>
      <c r="Y1663" s="1">
        <v>2</v>
      </c>
      <c r="Z1663" s="1">
        <v>9</v>
      </c>
      <c r="AD1663" s="1">
        <v>18</v>
      </c>
      <c r="AF1663" s="1">
        <v>1</v>
      </c>
      <c r="AG1663" s="1">
        <v>1</v>
      </c>
      <c r="AK1663" s="7">
        <f t="shared" si="967"/>
        <v>4</v>
      </c>
      <c r="AL1663" s="7">
        <f t="shared" si="968"/>
        <v>9</v>
      </c>
      <c r="AM1663" s="7">
        <f t="shared" si="969"/>
        <v>8</v>
      </c>
      <c r="AN1663" s="2">
        <f t="shared" si="970"/>
        <v>6.2690200852099823E-2</v>
      </c>
      <c r="AO1663" s="2">
        <f t="shared" si="971"/>
        <v>3.0432136335970786E-4</v>
      </c>
      <c r="AP1663" s="2">
        <f t="shared" si="972"/>
        <v>6.0864272671941571E-4</v>
      </c>
      <c r="AR1663" t="str">
        <f t="shared" si="973"/>
        <v>Woodward</v>
      </c>
      <c r="AS1663" t="s">
        <v>1843</v>
      </c>
      <c r="AT1663" s="184">
        <v>3</v>
      </c>
      <c r="AV1663" s="97">
        <v>40</v>
      </c>
      <c r="AW1663" s="99">
        <v>153</v>
      </c>
      <c r="AX1663" s="105">
        <f t="shared" si="974"/>
        <v>40153</v>
      </c>
      <c r="AZ1663" s="7" t="s">
        <v>2951</v>
      </c>
      <c r="BA1663" t="s">
        <v>3184</v>
      </c>
    </row>
    <row r="1664" spans="1:53" collapsed="1">
      <c r="A1664" t="s">
        <v>1598</v>
      </c>
      <c r="B1664" t="s">
        <v>1105</v>
      </c>
      <c r="C1664" s="1">
        <f t="shared" si="960"/>
        <v>459922</v>
      </c>
      <c r="D1664" s="7">
        <f>IF(R1664&gt;0,RANK(R1664,(R1664:T1664,U1664:AI1664)),0)</f>
        <v>5</v>
      </c>
      <c r="E1664" s="7">
        <f>IF(S1664&gt;0,RANK(S1664,(R1664:T1664,U1664:AI1664)),0)</f>
        <v>6</v>
      </c>
      <c r="F1664" s="7">
        <f>IF(T1664&gt;0,RANK(T1664,(R1664:T1664,U1664:AI1664)),0)</f>
        <v>3</v>
      </c>
      <c r="G1664" s="7">
        <f>IF(U1664&gt;0,RANK(U1664,(R1664:T1664,U1664:AI1664)),0)</f>
        <v>1</v>
      </c>
      <c r="H1664" s="7">
        <f t="shared" si="961"/>
        <v>2</v>
      </c>
      <c r="I1664" s="49">
        <f t="shared" si="962"/>
        <v>27811</v>
      </c>
      <c r="J1664" s="177">
        <f t="shared" si="943"/>
        <v>6.0468949082670538E-2</v>
      </c>
      <c r="K1664" s="2"/>
      <c r="L1664" s="2">
        <f t="shared" si="963"/>
        <v>3.5927831240949552E-2</v>
      </c>
      <c r="M1664" s="2">
        <f t="shared" si="964"/>
        <v>4.5464230891325052E-3</v>
      </c>
      <c r="N1664" s="2">
        <f t="shared" si="965"/>
        <v>0.26011584573036295</v>
      </c>
      <c r="O1664" s="2">
        <f t="shared" si="942"/>
        <v>0.34370610668765572</v>
      </c>
      <c r="P1664" s="2">
        <f t="shared" si="966"/>
        <v>0.28323715760498519</v>
      </c>
      <c r="Q1664" s="2">
        <f t="shared" si="959"/>
        <v>7.2466635646914024E-2</v>
      </c>
      <c r="R1664" s="1">
        <f t="shared" ref="R1664:Z1664" si="975">SUM(R1587:R1663)</f>
        <v>16524</v>
      </c>
      <c r="S1664" s="1">
        <f t="shared" si="975"/>
        <v>2091</v>
      </c>
      <c r="T1664" s="1">
        <f t="shared" si="975"/>
        <v>119633</v>
      </c>
      <c r="U1664" s="1">
        <f t="shared" si="975"/>
        <v>158078</v>
      </c>
      <c r="V1664" s="1">
        <f t="shared" si="975"/>
        <v>130267</v>
      </c>
      <c r="W1664" s="1">
        <f t="shared" si="975"/>
        <v>28601</v>
      </c>
      <c r="X1664" s="1">
        <f t="shared" si="975"/>
        <v>610</v>
      </c>
      <c r="Y1664" s="1">
        <f t="shared" si="975"/>
        <v>545</v>
      </c>
      <c r="Z1664" s="1">
        <f t="shared" si="975"/>
        <v>1666</v>
      </c>
      <c r="AA1664" s="83"/>
      <c r="AD1664" s="1">
        <f>SUM(AD1587:AD1663)</f>
        <v>1308</v>
      </c>
      <c r="AE1664" s="83"/>
      <c r="AF1664" s="1">
        <f>SUM(AF1587:AF1663)</f>
        <v>375</v>
      </c>
      <c r="AG1664" s="1">
        <f>SUM(AG1587:AG1663)</f>
        <v>224</v>
      </c>
      <c r="AK1664" s="7">
        <f t="shared" si="967"/>
        <v>4</v>
      </c>
      <c r="AL1664" s="7">
        <f t="shared" si="968"/>
        <v>8</v>
      </c>
      <c r="AM1664" s="7">
        <f t="shared" si="969"/>
        <v>9</v>
      </c>
      <c r="AN1664" s="2">
        <f t="shared" si="970"/>
        <v>6.2186631646235668E-2</v>
      </c>
      <c r="AO1664" s="2">
        <f t="shared" si="971"/>
        <v>1.3263118528794014E-3</v>
      </c>
      <c r="AP1664" s="2">
        <f t="shared" si="972"/>
        <v>1.184983540687334E-3</v>
      </c>
      <c r="AR1664" t="str">
        <f t="shared" si="973"/>
        <v>Oklahoma</v>
      </c>
      <c r="AS1664" t="s">
        <v>1105</v>
      </c>
      <c r="AT1664" s="184"/>
      <c r="AV1664" s="97">
        <v>40</v>
      </c>
      <c r="AW1664" s="99"/>
      <c r="AX1664" s="97">
        <v>40</v>
      </c>
      <c r="AZ1664" s="7" t="s">
        <v>1619</v>
      </c>
      <c r="BA1664" t="s">
        <v>3184</v>
      </c>
    </row>
    <row r="1665" spans="1:53">
      <c r="C1665" s="1"/>
      <c r="E1665" s="7"/>
      <c r="F1665" s="7"/>
      <c r="G1665" s="7"/>
      <c r="H1665" s="7"/>
      <c r="I1665" s="49"/>
      <c r="J1665" s="177"/>
      <c r="K1665" s="2"/>
      <c r="AK1665" s="7"/>
      <c r="AL1665" s="7"/>
      <c r="AM1665" s="7"/>
      <c r="AT1665" s="184"/>
      <c r="AV1665" s="97"/>
      <c r="AW1665" s="99"/>
    </row>
    <row r="1666" spans="1:53" hidden="1" outlineLevel="1">
      <c r="A1666" t="s">
        <v>2218</v>
      </c>
      <c r="B1666" t="s">
        <v>1331</v>
      </c>
      <c r="C1666" s="1">
        <f t="shared" ref="C1666:C1702" si="976">SUM(R1666:AI1666)</f>
        <v>3580</v>
      </c>
      <c r="D1666" s="7">
        <f>IF(R1666&gt;0,RANK(R1666,(R1666:T1666,U1666:AI1666)),0)</f>
        <v>3</v>
      </c>
      <c r="E1666" s="7">
        <f>IF(S1666&gt;0,RANK(S1666,(R1666:T1666,U1666:AI1666)),0)</f>
        <v>0</v>
      </c>
      <c r="F1666" s="7">
        <f>IF(T1666&gt;0,RANK(T1666,(R1666:T1666,U1666:AI1666)),0)</f>
        <v>0</v>
      </c>
      <c r="G1666" s="7">
        <f>IF(U1666&gt;0,RANK(U1666,(R1666:T1666,U1666:AI1666)),0)</f>
        <v>2</v>
      </c>
      <c r="H1666" s="7">
        <f t="shared" ref="H1666:H1702" si="977">IF(V1666&gt;0,RANK(V1666,(R1666:AB1666)),0)</f>
        <v>1</v>
      </c>
      <c r="I1666" s="49">
        <f t="shared" ref="I1666:I1702" si="978">MAX(R1666:Z1666)-LARGE(R1666:Z1666,2)</f>
        <v>1660</v>
      </c>
      <c r="J1666" s="177">
        <f t="shared" si="943"/>
        <v>0.46368715083798884</v>
      </c>
      <c r="K1666" s="2"/>
      <c r="L1666" s="2">
        <f t="shared" ref="L1666:L1702" si="979">IF($C1666=0,"-",R1666/$C1666)</f>
        <v>0.13156424581005585</v>
      </c>
      <c r="M1666" s="2">
        <f t="shared" ref="M1666:M1702" si="980">IF($C1666=0,"-",S1666/$C1666)</f>
        <v>0</v>
      </c>
      <c r="N1666" s="2">
        <f t="shared" ref="N1666:N1728" si="981">IF($C1666=0,"-",T1666/$C1666)</f>
        <v>0</v>
      </c>
      <c r="O1666" s="2">
        <f t="shared" ref="O1666:O1728" si="982">IF($C1666=0,"-",U1666/$C1666)</f>
        <v>0.19162011173184357</v>
      </c>
      <c r="P1666" s="2">
        <f t="shared" ref="P1666:P1702" si="983">IF($C1666=0,"-",V1666/$C1666)</f>
        <v>0.6553072625698324</v>
      </c>
      <c r="Q1666" s="2">
        <f t="shared" si="959"/>
        <v>2.1508379888268148E-2</v>
      </c>
      <c r="R1666" s="1">
        <v>471</v>
      </c>
      <c r="U1666" s="1">
        <v>686</v>
      </c>
      <c r="V1666" s="1">
        <v>2346</v>
      </c>
      <c r="AB1666" s="1">
        <v>77</v>
      </c>
      <c r="AC1666"/>
      <c r="AK1666" s="7">
        <f t="shared" ref="AK1666:AK1702" si="984">IF(W1666&gt;0,RANK(W1666,(R1666:AB1666)),0)</f>
        <v>0</v>
      </c>
      <c r="AL1666" s="7">
        <f t="shared" ref="AL1666:AL1702" si="985">IF(X1666&gt;0,RANK(X1666,(R1666:AB1666)),0)</f>
        <v>0</v>
      </c>
      <c r="AM1666" s="7">
        <f t="shared" ref="AM1666:AM1702" si="986">IF(Y1666&gt;0,RANK(Y1666,(R1666:AB1666)),0)</f>
        <v>0</v>
      </c>
      <c r="AN1666" s="2">
        <f t="shared" ref="AN1666:AN1702" si="987">IF($C1666=0,"-",W1666/$C1666)</f>
        <v>0</v>
      </c>
      <c r="AO1666" s="2">
        <f t="shared" ref="AO1666:AO1702" si="988">IF($C1666=0,"-",X1666/$C1666)</f>
        <v>0</v>
      </c>
      <c r="AP1666" s="2">
        <f t="shared" ref="AP1666:AP1702" si="989">IF($C1666=0,"-",Y1666/$C1666)</f>
        <v>0</v>
      </c>
      <c r="AR1666" t="str">
        <f t="shared" ref="AR1666:AR1702" si="990">A1666</f>
        <v>Baker</v>
      </c>
      <c r="AS1666" t="s">
        <v>1331</v>
      </c>
      <c r="AT1666" s="184">
        <v>2</v>
      </c>
      <c r="AV1666" s="97">
        <v>41</v>
      </c>
      <c r="AW1666" s="99">
        <v>1</v>
      </c>
      <c r="AX1666" s="105">
        <f t="shared" ref="AX1666:AX1701" si="991">AV1666*1000+AW1666</f>
        <v>41001</v>
      </c>
      <c r="AZ1666" s="7" t="s">
        <v>2951</v>
      </c>
      <c r="BA1666" t="s">
        <v>3184</v>
      </c>
    </row>
    <row r="1667" spans="1:53" hidden="1" outlineLevel="1">
      <c r="A1667" t="s">
        <v>1156</v>
      </c>
      <c r="B1667" t="s">
        <v>1331</v>
      </c>
      <c r="C1667" s="1">
        <f t="shared" si="976"/>
        <v>7748</v>
      </c>
      <c r="D1667" s="7">
        <f>IF(R1667&gt;0,RANK(R1667,(R1667:T1667,U1667:AI1667)),0)</f>
        <v>2</v>
      </c>
      <c r="E1667" s="7">
        <f>IF(S1667&gt;0,RANK(S1667,(R1667:T1667,U1667:AI1667)),0)</f>
        <v>0</v>
      </c>
      <c r="F1667" s="7">
        <f>IF(T1667&gt;0,RANK(T1667,(R1667:T1667,U1667:AI1667)),0)</f>
        <v>0</v>
      </c>
      <c r="G1667" s="7">
        <f>IF(U1667&gt;0,RANK(U1667,(R1667:T1667,U1667:AI1667)),0)</f>
        <v>3</v>
      </c>
      <c r="H1667" s="7">
        <f t="shared" si="977"/>
        <v>1</v>
      </c>
      <c r="I1667" s="49">
        <f t="shared" si="978"/>
        <v>2457</v>
      </c>
      <c r="J1667" s="177">
        <f t="shared" si="943"/>
        <v>0.31711409395973156</v>
      </c>
      <c r="K1667" s="2"/>
      <c r="L1667" s="2">
        <f t="shared" si="979"/>
        <v>0.22934950955085184</v>
      </c>
      <c r="M1667" s="2">
        <f t="shared" si="980"/>
        <v>0</v>
      </c>
      <c r="N1667" s="2">
        <f t="shared" si="981"/>
        <v>0</v>
      </c>
      <c r="O1667" s="2">
        <f t="shared" si="982"/>
        <v>0.18675787299948374</v>
      </c>
      <c r="P1667" s="2">
        <f t="shared" si="983"/>
        <v>0.54646360351058343</v>
      </c>
      <c r="Q1667" s="2">
        <f t="shared" si="959"/>
        <v>3.7429013939080935E-2</v>
      </c>
      <c r="R1667" s="1">
        <v>1777</v>
      </c>
      <c r="U1667" s="1">
        <v>1447</v>
      </c>
      <c r="V1667" s="1">
        <v>4234</v>
      </c>
      <c r="AB1667" s="1">
        <v>290</v>
      </c>
      <c r="AC1667"/>
      <c r="AK1667" s="7">
        <f t="shared" si="984"/>
        <v>0</v>
      </c>
      <c r="AL1667" s="7">
        <f t="shared" si="985"/>
        <v>0</v>
      </c>
      <c r="AM1667" s="7">
        <f t="shared" si="986"/>
        <v>0</v>
      </c>
      <c r="AN1667" s="2">
        <f t="shared" si="987"/>
        <v>0</v>
      </c>
      <c r="AO1667" s="2">
        <f t="shared" si="988"/>
        <v>0</v>
      </c>
      <c r="AP1667" s="2">
        <f t="shared" si="989"/>
        <v>0</v>
      </c>
      <c r="AR1667" t="str">
        <f t="shared" si="990"/>
        <v>Benton</v>
      </c>
      <c r="AS1667" t="s">
        <v>1331</v>
      </c>
      <c r="AT1667" s="184"/>
      <c r="AV1667" s="97">
        <v>41</v>
      </c>
      <c r="AW1667" s="99">
        <v>3</v>
      </c>
      <c r="AX1667" s="105">
        <f t="shared" si="991"/>
        <v>41003</v>
      </c>
      <c r="AZ1667" s="7" t="s">
        <v>2951</v>
      </c>
      <c r="BA1667" t="s">
        <v>3184</v>
      </c>
    </row>
    <row r="1668" spans="1:53" hidden="1" outlineLevel="1">
      <c r="A1668" t="s">
        <v>2123</v>
      </c>
      <c r="B1668" t="s">
        <v>1331</v>
      </c>
      <c r="C1668" s="1">
        <f t="shared" si="976"/>
        <v>43078</v>
      </c>
      <c r="D1668" s="7">
        <f>IF(R1668&gt;0,RANK(R1668,(R1668:T1668,U1668:AI1668)),0)</f>
        <v>2</v>
      </c>
      <c r="E1668" s="7">
        <f>IF(S1668&gt;0,RANK(S1668,(R1668:T1668,U1668:AI1668)),0)</f>
        <v>0</v>
      </c>
      <c r="F1668" s="7">
        <f>IF(T1668&gt;0,RANK(T1668,(R1668:T1668,U1668:AI1668)),0)</f>
        <v>0</v>
      </c>
      <c r="G1668" s="7">
        <f>IF(U1668&gt;0,RANK(U1668,(R1668:T1668,U1668:AI1668)),0)</f>
        <v>3</v>
      </c>
      <c r="H1668" s="7">
        <f t="shared" si="977"/>
        <v>1</v>
      </c>
      <c r="I1668" s="49">
        <f t="shared" si="978"/>
        <v>18610</v>
      </c>
      <c r="J1668" s="177">
        <f t="shared" ref="J1668:J1731" si="992">I1668/C1668</f>
        <v>0.43200705696643299</v>
      </c>
      <c r="K1668" s="2"/>
      <c r="L1668" s="2">
        <f t="shared" si="979"/>
        <v>0.18037049073773156</v>
      </c>
      <c r="M1668" s="2">
        <f t="shared" si="980"/>
        <v>0</v>
      </c>
      <c r="N1668" s="2">
        <f t="shared" si="981"/>
        <v>0</v>
      </c>
      <c r="O1668" s="2">
        <f t="shared" si="982"/>
        <v>0.16904220251636567</v>
      </c>
      <c r="P1668" s="2">
        <f t="shared" si="983"/>
        <v>0.61237754770416453</v>
      </c>
      <c r="Q1668" s="2">
        <f t="shared" si="959"/>
        <v>3.8209759041738178E-2</v>
      </c>
      <c r="R1668" s="1">
        <v>7770</v>
      </c>
      <c r="U1668" s="1">
        <v>7282</v>
      </c>
      <c r="V1668" s="1">
        <v>26380</v>
      </c>
      <c r="AB1668" s="1">
        <v>1646</v>
      </c>
      <c r="AK1668" s="7">
        <f t="shared" si="984"/>
        <v>0</v>
      </c>
      <c r="AL1668" s="7">
        <f t="shared" si="985"/>
        <v>0</v>
      </c>
      <c r="AM1668" s="7">
        <f t="shared" si="986"/>
        <v>0</v>
      </c>
      <c r="AN1668" s="2">
        <f t="shared" si="987"/>
        <v>0</v>
      </c>
      <c r="AO1668" s="2">
        <f t="shared" si="988"/>
        <v>0</v>
      </c>
      <c r="AP1668" s="2">
        <f t="shared" si="989"/>
        <v>0</v>
      </c>
      <c r="AR1668" t="str">
        <f t="shared" si="990"/>
        <v>Clackamas</v>
      </c>
      <c r="AS1668" t="s">
        <v>1331</v>
      </c>
      <c r="AT1668" s="184"/>
      <c r="AV1668" s="97">
        <v>41</v>
      </c>
      <c r="AW1668" s="99">
        <v>5</v>
      </c>
      <c r="AX1668" s="105">
        <f t="shared" si="991"/>
        <v>41005</v>
      </c>
      <c r="AZ1668" s="7" t="s">
        <v>2951</v>
      </c>
      <c r="BA1668" t="s">
        <v>3184</v>
      </c>
    </row>
    <row r="1669" spans="1:53" hidden="1" outlineLevel="1">
      <c r="A1669" t="s">
        <v>2124</v>
      </c>
      <c r="B1669" t="s">
        <v>1331</v>
      </c>
      <c r="C1669" s="1">
        <f t="shared" si="976"/>
        <v>3723</v>
      </c>
      <c r="D1669" s="7">
        <f>IF(R1669&gt;0,RANK(R1669,(R1669:T1669,U1669:AI1669)),0)</f>
        <v>2</v>
      </c>
      <c r="E1669" s="7">
        <f>IF(S1669&gt;0,RANK(S1669,(R1669:T1669,U1669:AI1669)),0)</f>
        <v>0</v>
      </c>
      <c r="F1669" s="7">
        <f>IF(T1669&gt;0,RANK(T1669,(R1669:T1669,U1669:AI1669)),0)</f>
        <v>0</v>
      </c>
      <c r="G1669" s="7">
        <f>IF(U1669&gt;0,RANK(U1669,(R1669:T1669,U1669:AI1669)),0)</f>
        <v>3</v>
      </c>
      <c r="H1669" s="7">
        <f t="shared" si="977"/>
        <v>1</v>
      </c>
      <c r="I1669" s="49">
        <f t="shared" si="978"/>
        <v>1885</v>
      </c>
      <c r="J1669" s="177">
        <f t="shared" si="992"/>
        <v>0.50631211388665054</v>
      </c>
      <c r="K1669" s="2"/>
      <c r="L1669" s="2">
        <f t="shared" si="979"/>
        <v>0.16680096696212732</v>
      </c>
      <c r="M1669" s="2">
        <f t="shared" si="980"/>
        <v>0</v>
      </c>
      <c r="N1669" s="2">
        <f t="shared" si="981"/>
        <v>0</v>
      </c>
      <c r="O1669" s="2">
        <f t="shared" si="982"/>
        <v>0.12436207359656191</v>
      </c>
      <c r="P1669" s="2">
        <f t="shared" si="983"/>
        <v>0.67311308084877786</v>
      </c>
      <c r="Q1669" s="2">
        <f t="shared" si="959"/>
        <v>3.5723878592532898E-2</v>
      </c>
      <c r="R1669" s="1">
        <v>621</v>
      </c>
      <c r="U1669" s="1">
        <v>463</v>
      </c>
      <c r="V1669" s="1">
        <v>2506</v>
      </c>
      <c r="AB1669" s="1">
        <v>133</v>
      </c>
      <c r="AC1669"/>
      <c r="AK1669" s="7">
        <f t="shared" si="984"/>
        <v>0</v>
      </c>
      <c r="AL1669" s="7">
        <f t="shared" si="985"/>
        <v>0</v>
      </c>
      <c r="AM1669" s="7">
        <f t="shared" si="986"/>
        <v>0</v>
      </c>
      <c r="AN1669" s="2">
        <f t="shared" si="987"/>
        <v>0</v>
      </c>
      <c r="AO1669" s="2">
        <f t="shared" si="988"/>
        <v>0</v>
      </c>
      <c r="AP1669" s="2">
        <f t="shared" si="989"/>
        <v>0</v>
      </c>
      <c r="AR1669" t="str">
        <f t="shared" si="990"/>
        <v>Clatsop</v>
      </c>
      <c r="AS1669" t="s">
        <v>1331</v>
      </c>
      <c r="AT1669" s="184">
        <v>1</v>
      </c>
      <c r="AV1669" s="97">
        <v>41</v>
      </c>
      <c r="AW1669" s="99">
        <v>7</v>
      </c>
      <c r="AX1669" s="105">
        <f t="shared" si="991"/>
        <v>41007</v>
      </c>
      <c r="AZ1669" s="7" t="s">
        <v>2951</v>
      </c>
      <c r="BA1669" t="s">
        <v>3184</v>
      </c>
    </row>
    <row r="1670" spans="1:53" hidden="1" outlineLevel="1">
      <c r="A1670" t="s">
        <v>3143</v>
      </c>
      <c r="B1670" t="s">
        <v>1331</v>
      </c>
      <c r="C1670" s="1">
        <f t="shared" si="976"/>
        <v>5309</v>
      </c>
      <c r="D1670" s="7">
        <f>IF(R1670&gt;0,RANK(R1670,(R1670:T1670,U1670:AI1670)),0)</f>
        <v>3</v>
      </c>
      <c r="E1670" s="7">
        <f>IF(S1670&gt;0,RANK(S1670,(R1670:T1670,U1670:AI1670)),0)</f>
        <v>0</v>
      </c>
      <c r="F1670" s="7">
        <f>IF(T1670&gt;0,RANK(T1670,(R1670:T1670,U1670:AI1670)),0)</f>
        <v>0</v>
      </c>
      <c r="G1670" s="7">
        <f>IF(U1670&gt;0,RANK(U1670,(R1670:T1670,U1670:AI1670)),0)</f>
        <v>2</v>
      </c>
      <c r="H1670" s="7">
        <f t="shared" si="977"/>
        <v>1</v>
      </c>
      <c r="I1670" s="49">
        <f t="shared" si="978"/>
        <v>2470</v>
      </c>
      <c r="J1670" s="177">
        <f t="shared" si="992"/>
        <v>0.465247692597476</v>
      </c>
      <c r="K1670" s="2"/>
      <c r="L1670" s="2">
        <f t="shared" si="979"/>
        <v>0.12262196270484084</v>
      </c>
      <c r="M1670" s="2">
        <f t="shared" si="980"/>
        <v>0</v>
      </c>
      <c r="N1670" s="2">
        <f t="shared" si="981"/>
        <v>0</v>
      </c>
      <c r="O1670" s="2">
        <f t="shared" si="982"/>
        <v>0.18873610849500846</v>
      </c>
      <c r="P1670" s="2">
        <f t="shared" si="983"/>
        <v>0.65398380109248444</v>
      </c>
      <c r="Q1670" s="2">
        <f t="shared" si="959"/>
        <v>3.4658127707666297E-2</v>
      </c>
      <c r="R1670" s="1">
        <v>651</v>
      </c>
      <c r="U1670" s="1">
        <v>1002</v>
      </c>
      <c r="V1670" s="1">
        <v>3472</v>
      </c>
      <c r="AB1670" s="1">
        <v>184</v>
      </c>
      <c r="AC1670"/>
      <c r="AK1670" s="7">
        <f t="shared" si="984"/>
        <v>0</v>
      </c>
      <c r="AL1670" s="7">
        <f t="shared" si="985"/>
        <v>0</v>
      </c>
      <c r="AM1670" s="7">
        <f t="shared" si="986"/>
        <v>0</v>
      </c>
      <c r="AN1670" s="2">
        <f t="shared" si="987"/>
        <v>0</v>
      </c>
      <c r="AO1670" s="2">
        <f t="shared" si="988"/>
        <v>0</v>
      </c>
      <c r="AP1670" s="2">
        <f t="shared" si="989"/>
        <v>0</v>
      </c>
      <c r="AR1670" t="str">
        <f t="shared" si="990"/>
        <v>Columbia</v>
      </c>
      <c r="AS1670" t="s">
        <v>1331</v>
      </c>
      <c r="AT1670" s="184">
        <v>1</v>
      </c>
      <c r="AV1670" s="97">
        <v>41</v>
      </c>
      <c r="AW1670" s="99">
        <v>9</v>
      </c>
      <c r="AX1670" s="105">
        <f t="shared" si="991"/>
        <v>41009</v>
      </c>
      <c r="AZ1670" s="7" t="s">
        <v>2951</v>
      </c>
      <c r="BA1670" t="s">
        <v>3184</v>
      </c>
    </row>
    <row r="1671" spans="1:53" hidden="1" outlineLevel="1">
      <c r="A1671" t="s">
        <v>1926</v>
      </c>
      <c r="B1671" t="s">
        <v>1331</v>
      </c>
      <c r="C1671" s="1">
        <f t="shared" si="976"/>
        <v>7824</v>
      </c>
      <c r="D1671" s="7">
        <f>IF(R1671&gt;0,RANK(R1671,(R1671:T1671,U1671:AI1671)),0)</f>
        <v>3</v>
      </c>
      <c r="E1671" s="7">
        <f>IF(S1671&gt;0,RANK(S1671,(R1671:T1671,U1671:AI1671)),0)</f>
        <v>0</v>
      </c>
      <c r="F1671" s="7">
        <f>IF(T1671&gt;0,RANK(T1671,(R1671:T1671,U1671:AI1671)),0)</f>
        <v>0</v>
      </c>
      <c r="G1671" s="7">
        <f>IF(U1671&gt;0,RANK(U1671,(R1671:T1671,U1671:AI1671)),0)</f>
        <v>2</v>
      </c>
      <c r="H1671" s="7">
        <f t="shared" si="977"/>
        <v>1</v>
      </c>
      <c r="I1671" s="49">
        <f t="shared" si="978"/>
        <v>5139</v>
      </c>
      <c r="J1671" s="177">
        <f t="shared" si="992"/>
        <v>0.65682515337423308</v>
      </c>
      <c r="K1671" s="2"/>
      <c r="L1671" s="2">
        <f t="shared" si="979"/>
        <v>9.5347648261758691E-2</v>
      </c>
      <c r="M1671" s="2">
        <f t="shared" si="980"/>
        <v>0</v>
      </c>
      <c r="N1671" s="2">
        <f t="shared" si="981"/>
        <v>0</v>
      </c>
      <c r="O1671" s="2">
        <f t="shared" si="982"/>
        <v>0.11221881390593047</v>
      </c>
      <c r="P1671" s="2">
        <f t="shared" si="983"/>
        <v>0.76904396728016355</v>
      </c>
      <c r="Q1671" s="2">
        <f t="shared" si="959"/>
        <v>2.3389570552147299E-2</v>
      </c>
      <c r="R1671" s="1">
        <v>746</v>
      </c>
      <c r="U1671" s="1">
        <v>878</v>
      </c>
      <c r="V1671" s="1">
        <v>6017</v>
      </c>
      <c r="AB1671" s="1">
        <v>183</v>
      </c>
      <c r="AC1671"/>
      <c r="AK1671" s="7">
        <f t="shared" si="984"/>
        <v>0</v>
      </c>
      <c r="AL1671" s="7">
        <f t="shared" si="985"/>
        <v>0</v>
      </c>
      <c r="AM1671" s="7">
        <f t="shared" si="986"/>
        <v>0</v>
      </c>
      <c r="AN1671" s="2">
        <f t="shared" si="987"/>
        <v>0</v>
      </c>
      <c r="AO1671" s="2">
        <f t="shared" si="988"/>
        <v>0</v>
      </c>
      <c r="AP1671" s="2">
        <f t="shared" si="989"/>
        <v>0</v>
      </c>
      <c r="AR1671" t="str">
        <f t="shared" si="990"/>
        <v>Coos</v>
      </c>
      <c r="AS1671" t="s">
        <v>1331</v>
      </c>
      <c r="AT1671" s="184">
        <v>4</v>
      </c>
      <c r="AV1671" s="97">
        <v>41</v>
      </c>
      <c r="AW1671" s="99">
        <v>11</v>
      </c>
      <c r="AX1671" s="105">
        <f t="shared" si="991"/>
        <v>41011</v>
      </c>
      <c r="AZ1671" s="7" t="s">
        <v>2951</v>
      </c>
      <c r="BA1671" t="s">
        <v>3184</v>
      </c>
    </row>
    <row r="1672" spans="1:53" hidden="1" outlineLevel="1">
      <c r="A1672" t="s">
        <v>2418</v>
      </c>
      <c r="B1672" t="s">
        <v>1331</v>
      </c>
      <c r="C1672" s="1">
        <f t="shared" si="976"/>
        <v>4278</v>
      </c>
      <c r="D1672" s="7">
        <f>IF(R1672&gt;0,RANK(R1672,(R1672:T1672,U1672:AI1672)),0)</f>
        <v>3</v>
      </c>
      <c r="E1672" s="7">
        <f>IF(S1672&gt;0,RANK(S1672,(R1672:T1672,U1672:AI1672)),0)</f>
        <v>0</v>
      </c>
      <c r="F1672" s="7">
        <f>IF(T1672&gt;0,RANK(T1672,(R1672:T1672,U1672:AI1672)),0)</f>
        <v>0</v>
      </c>
      <c r="G1672" s="7">
        <f>IF(U1672&gt;0,RANK(U1672,(R1672:T1672,U1672:AI1672)),0)</f>
        <v>2</v>
      </c>
      <c r="H1672" s="7">
        <f t="shared" si="977"/>
        <v>1</v>
      </c>
      <c r="I1672" s="49">
        <f t="shared" si="978"/>
        <v>2384</v>
      </c>
      <c r="J1672" s="177">
        <f t="shared" si="992"/>
        <v>0.55726975222066388</v>
      </c>
      <c r="K1672" s="2"/>
      <c r="L1672" s="2">
        <f t="shared" si="979"/>
        <v>0.10612435717625059</v>
      </c>
      <c r="M1672" s="2">
        <f t="shared" si="980"/>
        <v>0</v>
      </c>
      <c r="N1672" s="2">
        <f t="shared" si="981"/>
        <v>0</v>
      </c>
      <c r="O1672" s="2">
        <f t="shared" si="982"/>
        <v>0.16058906030855541</v>
      </c>
      <c r="P1672" s="2">
        <f t="shared" si="983"/>
        <v>0.71785881252921924</v>
      </c>
      <c r="Q1672" s="2">
        <f t="shared" si="959"/>
        <v>1.5427769985974726E-2</v>
      </c>
      <c r="R1672" s="1">
        <v>454</v>
      </c>
      <c r="U1672" s="1">
        <v>687</v>
      </c>
      <c r="V1672" s="1">
        <v>3071</v>
      </c>
      <c r="AB1672" s="1">
        <v>66</v>
      </c>
      <c r="AC1672"/>
      <c r="AK1672" s="7">
        <f t="shared" si="984"/>
        <v>0</v>
      </c>
      <c r="AL1672" s="7">
        <f t="shared" si="985"/>
        <v>0</v>
      </c>
      <c r="AM1672" s="7">
        <f t="shared" si="986"/>
        <v>0</v>
      </c>
      <c r="AN1672" s="2">
        <f t="shared" si="987"/>
        <v>0</v>
      </c>
      <c r="AO1672" s="2">
        <f t="shared" si="988"/>
        <v>0</v>
      </c>
      <c r="AP1672" s="2">
        <f t="shared" si="989"/>
        <v>0</v>
      </c>
      <c r="AR1672" t="str">
        <f t="shared" si="990"/>
        <v>Crook</v>
      </c>
      <c r="AS1672" t="s">
        <v>1331</v>
      </c>
      <c r="AT1672" s="184">
        <v>2</v>
      </c>
      <c r="AV1672" s="97">
        <v>41</v>
      </c>
      <c r="AW1672" s="99">
        <v>13</v>
      </c>
      <c r="AX1672" s="105">
        <f t="shared" si="991"/>
        <v>41013</v>
      </c>
      <c r="AZ1672" s="7" t="s">
        <v>2951</v>
      </c>
      <c r="BA1672" t="s">
        <v>3184</v>
      </c>
    </row>
    <row r="1673" spans="1:53" hidden="1" outlineLevel="1">
      <c r="A1673" t="s">
        <v>1</v>
      </c>
      <c r="B1673" t="s">
        <v>1331</v>
      </c>
      <c r="C1673" s="1">
        <f t="shared" si="976"/>
        <v>3894</v>
      </c>
      <c r="D1673" s="7">
        <f>IF(R1673&gt;0,RANK(R1673,(R1673:T1673,U1673:AI1673)),0)</f>
        <v>3</v>
      </c>
      <c r="E1673" s="7">
        <f>IF(S1673&gt;0,RANK(S1673,(R1673:T1673,U1673:AI1673)),0)</f>
        <v>0</v>
      </c>
      <c r="F1673" s="7">
        <f>IF(T1673&gt;0,RANK(T1673,(R1673:T1673,U1673:AI1673)),0)</f>
        <v>0</v>
      </c>
      <c r="G1673" s="7">
        <f>IF(U1673&gt;0,RANK(U1673,(R1673:T1673,U1673:AI1673)),0)</f>
        <v>2</v>
      </c>
      <c r="H1673" s="7">
        <f t="shared" si="977"/>
        <v>1</v>
      </c>
      <c r="I1673" s="49">
        <f t="shared" si="978"/>
        <v>2455</v>
      </c>
      <c r="J1673" s="177">
        <f t="shared" si="992"/>
        <v>0.63045711350796096</v>
      </c>
      <c r="K1673" s="2"/>
      <c r="L1673" s="2">
        <f t="shared" si="979"/>
        <v>8.8084232152028763E-2</v>
      </c>
      <c r="M1673" s="2">
        <f t="shared" si="980"/>
        <v>0</v>
      </c>
      <c r="N1673" s="2">
        <f t="shared" si="981"/>
        <v>0</v>
      </c>
      <c r="O1673" s="2">
        <f t="shared" si="982"/>
        <v>0.12865947611710324</v>
      </c>
      <c r="P1673" s="2">
        <f t="shared" si="983"/>
        <v>0.75911658962506423</v>
      </c>
      <c r="Q1673" s="2">
        <f t="shared" si="959"/>
        <v>2.413970210580374E-2</v>
      </c>
      <c r="R1673" s="1">
        <v>343</v>
      </c>
      <c r="U1673" s="1">
        <v>501</v>
      </c>
      <c r="V1673" s="1">
        <v>2956</v>
      </c>
      <c r="AB1673" s="1">
        <v>94</v>
      </c>
      <c r="AC1673"/>
      <c r="AK1673" s="7">
        <f t="shared" si="984"/>
        <v>0</v>
      </c>
      <c r="AL1673" s="7">
        <f t="shared" si="985"/>
        <v>0</v>
      </c>
      <c r="AM1673" s="7">
        <f t="shared" si="986"/>
        <v>0</v>
      </c>
      <c r="AN1673" s="2">
        <f t="shared" si="987"/>
        <v>0</v>
      </c>
      <c r="AO1673" s="2">
        <f t="shared" si="988"/>
        <v>0</v>
      </c>
      <c r="AP1673" s="2">
        <f t="shared" si="989"/>
        <v>0</v>
      </c>
      <c r="AR1673" t="str">
        <f t="shared" si="990"/>
        <v>Curry</v>
      </c>
      <c r="AS1673" t="s">
        <v>1331</v>
      </c>
      <c r="AT1673" s="184">
        <v>4</v>
      </c>
      <c r="AV1673" s="97">
        <v>41</v>
      </c>
      <c r="AW1673" s="99">
        <v>15</v>
      </c>
      <c r="AX1673" s="105">
        <f t="shared" si="991"/>
        <v>41015</v>
      </c>
      <c r="AZ1673" s="7" t="s">
        <v>2951</v>
      </c>
      <c r="BA1673" t="s">
        <v>3184</v>
      </c>
    </row>
    <row r="1674" spans="1:53" hidden="1" outlineLevel="1">
      <c r="A1674" t="s">
        <v>727</v>
      </c>
      <c r="B1674" t="s">
        <v>1331</v>
      </c>
      <c r="C1674" s="1">
        <f t="shared" si="976"/>
        <v>22259</v>
      </c>
      <c r="D1674" s="7">
        <f>IF(R1674&gt;0,RANK(R1674,(R1674:T1674,U1674:AI1674)),0)</f>
        <v>2</v>
      </c>
      <c r="E1674" s="7">
        <f>IF(S1674&gt;0,RANK(S1674,(R1674:T1674,U1674:AI1674)),0)</f>
        <v>0</v>
      </c>
      <c r="F1674" s="7">
        <f>IF(T1674&gt;0,RANK(T1674,(R1674:T1674,U1674:AI1674)),0)</f>
        <v>0</v>
      </c>
      <c r="G1674" s="7">
        <f>IF(U1674&gt;0,RANK(U1674,(R1674:T1674,U1674:AI1674)),0)</f>
        <v>3</v>
      </c>
      <c r="H1674" s="7">
        <f t="shared" si="977"/>
        <v>1</v>
      </c>
      <c r="I1674" s="49">
        <f t="shared" si="978"/>
        <v>10988</v>
      </c>
      <c r="J1674" s="177">
        <f t="shared" si="992"/>
        <v>0.49364302080057504</v>
      </c>
      <c r="K1674" s="2"/>
      <c r="L1674" s="2">
        <f t="shared" si="979"/>
        <v>0.16878565973314166</v>
      </c>
      <c r="M1674" s="2">
        <f t="shared" si="980"/>
        <v>0</v>
      </c>
      <c r="N1674" s="2">
        <f t="shared" si="981"/>
        <v>0</v>
      </c>
      <c r="O1674" s="2">
        <f t="shared" si="982"/>
        <v>0.14344759423154679</v>
      </c>
      <c r="P1674" s="2">
        <f t="shared" si="983"/>
        <v>0.66242868053371673</v>
      </c>
      <c r="Q1674" s="2">
        <f t="shared" si="959"/>
        <v>2.5338065501594897E-2</v>
      </c>
      <c r="R1674" s="1">
        <v>3757</v>
      </c>
      <c r="U1674" s="1">
        <v>3193</v>
      </c>
      <c r="V1674" s="1">
        <v>14745</v>
      </c>
      <c r="AB1674" s="1">
        <v>564</v>
      </c>
      <c r="AC1674"/>
      <c r="AK1674" s="7">
        <f t="shared" si="984"/>
        <v>0</v>
      </c>
      <c r="AL1674" s="7">
        <f t="shared" si="985"/>
        <v>0</v>
      </c>
      <c r="AM1674" s="7">
        <f t="shared" si="986"/>
        <v>0</v>
      </c>
      <c r="AN1674" s="2">
        <f t="shared" si="987"/>
        <v>0</v>
      </c>
      <c r="AO1674" s="2">
        <f t="shared" si="988"/>
        <v>0</v>
      </c>
      <c r="AP1674" s="2">
        <f t="shared" si="989"/>
        <v>0</v>
      </c>
      <c r="AR1674" t="str">
        <f t="shared" si="990"/>
        <v>Deschutes</v>
      </c>
      <c r="AS1674" t="s">
        <v>1331</v>
      </c>
      <c r="AT1674" s="184">
        <v>2</v>
      </c>
      <c r="AV1674" s="97">
        <v>41</v>
      </c>
      <c r="AW1674" s="99">
        <v>17</v>
      </c>
      <c r="AX1674" s="105">
        <f t="shared" si="991"/>
        <v>41017</v>
      </c>
      <c r="AZ1674" s="7" t="s">
        <v>2951</v>
      </c>
      <c r="BA1674" t="s">
        <v>3184</v>
      </c>
    </row>
    <row r="1675" spans="1:53" hidden="1" outlineLevel="1">
      <c r="A1675" t="s">
        <v>317</v>
      </c>
      <c r="B1675" t="s">
        <v>1331</v>
      </c>
      <c r="C1675" s="1">
        <f t="shared" si="976"/>
        <v>16723</v>
      </c>
      <c r="D1675" s="7">
        <f>IF(R1675&gt;0,RANK(R1675,(R1675:T1675,U1675:AI1675)),0)</f>
        <v>3</v>
      </c>
      <c r="E1675" s="7">
        <f>IF(S1675&gt;0,RANK(S1675,(R1675:T1675,U1675:AI1675)),0)</f>
        <v>0</v>
      </c>
      <c r="F1675" s="7">
        <f>IF(T1675&gt;0,RANK(T1675,(R1675:T1675,U1675:AI1675)),0)</f>
        <v>0</v>
      </c>
      <c r="G1675" s="7">
        <f>IF(U1675&gt;0,RANK(U1675,(R1675:T1675,U1675:AI1675)),0)</f>
        <v>2</v>
      </c>
      <c r="H1675" s="7">
        <f t="shared" si="977"/>
        <v>1</v>
      </c>
      <c r="I1675" s="49">
        <f t="shared" si="978"/>
        <v>10011</v>
      </c>
      <c r="J1675" s="177">
        <f t="shared" si="992"/>
        <v>0.5986366082640675</v>
      </c>
      <c r="K1675" s="2"/>
      <c r="L1675" s="2">
        <f t="shared" si="979"/>
        <v>9.2208335824911794E-2</v>
      </c>
      <c r="M1675" s="2">
        <f t="shared" si="980"/>
        <v>0</v>
      </c>
      <c r="N1675" s="2">
        <f t="shared" si="981"/>
        <v>0</v>
      </c>
      <c r="O1675" s="2">
        <f t="shared" si="982"/>
        <v>0.14219936614243855</v>
      </c>
      <c r="P1675" s="2">
        <f t="shared" si="983"/>
        <v>0.74083597440650606</v>
      </c>
      <c r="Q1675" s="2">
        <f t="shared" si="959"/>
        <v>2.475632362614355E-2</v>
      </c>
      <c r="R1675" s="1">
        <v>1542</v>
      </c>
      <c r="U1675" s="1">
        <v>2378</v>
      </c>
      <c r="V1675" s="1">
        <v>12389</v>
      </c>
      <c r="AB1675" s="1">
        <v>414</v>
      </c>
      <c r="AC1675"/>
      <c r="AK1675" s="7">
        <f t="shared" si="984"/>
        <v>0</v>
      </c>
      <c r="AL1675" s="7">
        <f t="shared" si="985"/>
        <v>0</v>
      </c>
      <c r="AM1675" s="7">
        <f t="shared" si="986"/>
        <v>0</v>
      </c>
      <c r="AN1675" s="2">
        <f t="shared" si="987"/>
        <v>0</v>
      </c>
      <c r="AO1675" s="2">
        <f t="shared" si="988"/>
        <v>0</v>
      </c>
      <c r="AP1675" s="2">
        <f t="shared" si="989"/>
        <v>0</v>
      </c>
      <c r="AR1675" t="str">
        <f t="shared" si="990"/>
        <v>Douglas</v>
      </c>
      <c r="AS1675" t="s">
        <v>1331</v>
      </c>
      <c r="AT1675" s="184">
        <v>4</v>
      </c>
      <c r="AV1675" s="97">
        <v>41</v>
      </c>
      <c r="AW1675" s="99">
        <v>19</v>
      </c>
      <c r="AX1675" s="105">
        <f t="shared" si="991"/>
        <v>41019</v>
      </c>
      <c r="AZ1675" s="7" t="s">
        <v>2951</v>
      </c>
      <c r="BA1675" t="s">
        <v>3184</v>
      </c>
    </row>
    <row r="1676" spans="1:53" hidden="1" outlineLevel="1">
      <c r="A1676" t="s">
        <v>728</v>
      </c>
      <c r="B1676" t="s">
        <v>1331</v>
      </c>
      <c r="C1676" s="1">
        <f t="shared" si="976"/>
        <v>321</v>
      </c>
      <c r="D1676" s="7">
        <f>IF(R1676&gt;0,RANK(R1676,(R1676:T1676,U1676:AI1676)),0)</f>
        <v>2</v>
      </c>
      <c r="E1676" s="7">
        <f>IF(S1676&gt;0,RANK(S1676,(R1676:T1676,U1676:AI1676)),0)</f>
        <v>0</v>
      </c>
      <c r="F1676" s="7">
        <f>IF(T1676&gt;0,RANK(T1676,(R1676:T1676,U1676:AI1676)),0)</f>
        <v>0</v>
      </c>
      <c r="G1676" s="7">
        <f>IF(U1676&gt;0,RANK(U1676,(R1676:T1676,U1676:AI1676)),0)</f>
        <v>3</v>
      </c>
      <c r="H1676" s="7">
        <f t="shared" si="977"/>
        <v>1</v>
      </c>
      <c r="I1676" s="49">
        <f t="shared" si="978"/>
        <v>181</v>
      </c>
      <c r="J1676" s="177">
        <f t="shared" si="992"/>
        <v>0.56386292834890961</v>
      </c>
      <c r="K1676" s="2"/>
      <c r="L1676" s="2">
        <f t="shared" si="979"/>
        <v>0.14330218068535824</v>
      </c>
      <c r="M1676" s="2">
        <f t="shared" si="980"/>
        <v>0</v>
      </c>
      <c r="N1676" s="2">
        <f t="shared" si="981"/>
        <v>0</v>
      </c>
      <c r="O1676" s="2">
        <f t="shared" si="982"/>
        <v>0.13395638629283488</v>
      </c>
      <c r="P1676" s="2">
        <f t="shared" si="983"/>
        <v>0.70716510903426788</v>
      </c>
      <c r="Q1676" s="2">
        <f t="shared" si="959"/>
        <v>1.5576323987538943E-2</v>
      </c>
      <c r="R1676" s="1">
        <v>46</v>
      </c>
      <c r="U1676" s="1">
        <v>43</v>
      </c>
      <c r="V1676" s="1">
        <v>227</v>
      </c>
      <c r="AB1676" s="1">
        <v>5</v>
      </c>
      <c r="AC1676"/>
      <c r="AK1676" s="7">
        <f t="shared" si="984"/>
        <v>0</v>
      </c>
      <c r="AL1676" s="7">
        <f t="shared" si="985"/>
        <v>0</v>
      </c>
      <c r="AM1676" s="7">
        <f t="shared" si="986"/>
        <v>0</v>
      </c>
      <c r="AN1676" s="2">
        <f t="shared" si="987"/>
        <v>0</v>
      </c>
      <c r="AO1676" s="2">
        <f t="shared" si="988"/>
        <v>0</v>
      </c>
      <c r="AP1676" s="2">
        <f t="shared" si="989"/>
        <v>0</v>
      </c>
      <c r="AR1676" t="str">
        <f t="shared" si="990"/>
        <v>Gilliam</v>
      </c>
      <c r="AS1676" t="s">
        <v>1331</v>
      </c>
      <c r="AT1676" s="184">
        <v>2</v>
      </c>
      <c r="AV1676" s="97">
        <v>41</v>
      </c>
      <c r="AW1676" s="99">
        <v>21</v>
      </c>
      <c r="AX1676" s="105">
        <f t="shared" si="991"/>
        <v>41021</v>
      </c>
      <c r="AZ1676" s="7" t="s">
        <v>2951</v>
      </c>
      <c r="BA1676" t="s">
        <v>3184</v>
      </c>
    </row>
    <row r="1677" spans="1:53" hidden="1" outlineLevel="1">
      <c r="A1677" t="s">
        <v>2057</v>
      </c>
      <c r="B1677" t="s">
        <v>1331</v>
      </c>
      <c r="C1677" s="1">
        <f t="shared" si="976"/>
        <v>1900</v>
      </c>
      <c r="D1677" s="7">
        <f>IF(R1677&gt;0,RANK(R1677,(R1677:T1677,U1677:AI1677)),0)</f>
        <v>3</v>
      </c>
      <c r="E1677" s="7">
        <f>IF(S1677&gt;0,RANK(S1677,(R1677:T1677,U1677:AI1677)),0)</f>
        <v>0</v>
      </c>
      <c r="F1677" s="7">
        <f>IF(T1677&gt;0,RANK(T1677,(R1677:T1677,U1677:AI1677)),0)</f>
        <v>0</v>
      </c>
      <c r="G1677" s="7">
        <f>IF(U1677&gt;0,RANK(U1677,(R1677:T1677,U1677:AI1677)),0)</f>
        <v>2</v>
      </c>
      <c r="H1677" s="7">
        <f t="shared" si="977"/>
        <v>1</v>
      </c>
      <c r="I1677" s="49">
        <f t="shared" si="978"/>
        <v>1199</v>
      </c>
      <c r="J1677" s="177">
        <f t="shared" si="992"/>
        <v>0.63105263157894742</v>
      </c>
      <c r="K1677" s="2"/>
      <c r="L1677" s="2">
        <f t="shared" si="979"/>
        <v>8.1052631578947362E-2</v>
      </c>
      <c r="M1677" s="2">
        <f t="shared" si="980"/>
        <v>0</v>
      </c>
      <c r="N1677" s="2">
        <f t="shared" si="981"/>
        <v>0</v>
      </c>
      <c r="O1677" s="2">
        <f t="shared" si="982"/>
        <v>0.13578947368421052</v>
      </c>
      <c r="P1677" s="2">
        <f t="shared" si="983"/>
        <v>0.76684210526315788</v>
      </c>
      <c r="Q1677" s="2">
        <f t="shared" si="959"/>
        <v>1.6315789473684172E-2</v>
      </c>
      <c r="R1677" s="1">
        <v>154</v>
      </c>
      <c r="U1677" s="1">
        <v>258</v>
      </c>
      <c r="V1677" s="1">
        <v>1457</v>
      </c>
      <c r="AB1677" s="1">
        <v>31</v>
      </c>
      <c r="AC1677"/>
      <c r="AK1677" s="7">
        <f t="shared" si="984"/>
        <v>0</v>
      </c>
      <c r="AL1677" s="7">
        <f t="shared" si="985"/>
        <v>0</v>
      </c>
      <c r="AM1677" s="7">
        <f t="shared" si="986"/>
        <v>0</v>
      </c>
      <c r="AN1677" s="2">
        <f t="shared" si="987"/>
        <v>0</v>
      </c>
      <c r="AO1677" s="2">
        <f t="shared" si="988"/>
        <v>0</v>
      </c>
      <c r="AP1677" s="2">
        <f t="shared" si="989"/>
        <v>0</v>
      </c>
      <c r="AR1677" t="str">
        <f t="shared" si="990"/>
        <v>Grant</v>
      </c>
      <c r="AS1677" t="s">
        <v>1331</v>
      </c>
      <c r="AT1677" s="184">
        <v>2</v>
      </c>
      <c r="AV1677" s="97">
        <v>41</v>
      </c>
      <c r="AW1677" s="99">
        <v>23</v>
      </c>
      <c r="AX1677" s="105">
        <f t="shared" si="991"/>
        <v>41023</v>
      </c>
      <c r="AZ1677" s="7" t="s">
        <v>2951</v>
      </c>
      <c r="BA1677" t="s">
        <v>3184</v>
      </c>
    </row>
    <row r="1678" spans="1:53" hidden="1" outlineLevel="1">
      <c r="A1678" t="s">
        <v>729</v>
      </c>
      <c r="B1678" t="s">
        <v>1331</v>
      </c>
      <c r="C1678" s="1">
        <f t="shared" si="976"/>
        <v>1783</v>
      </c>
      <c r="D1678" s="7">
        <f>IF(R1678&gt;0,RANK(R1678,(R1678:T1678,U1678:AI1678)),0)</f>
        <v>3</v>
      </c>
      <c r="E1678" s="7">
        <f>IF(S1678&gt;0,RANK(S1678,(R1678:T1678,U1678:AI1678)),0)</f>
        <v>0</v>
      </c>
      <c r="F1678" s="7">
        <f>IF(T1678&gt;0,RANK(T1678,(R1678:T1678,U1678:AI1678)),0)</f>
        <v>0</v>
      </c>
      <c r="G1678" s="7">
        <f>IF(U1678&gt;0,RANK(U1678,(R1678:T1678,U1678:AI1678)),0)</f>
        <v>2</v>
      </c>
      <c r="H1678" s="7">
        <f t="shared" si="977"/>
        <v>1</v>
      </c>
      <c r="I1678" s="49">
        <f t="shared" si="978"/>
        <v>1111</v>
      </c>
      <c r="J1678" s="177">
        <f t="shared" si="992"/>
        <v>0.62310712282669656</v>
      </c>
      <c r="K1678" s="2"/>
      <c r="L1678" s="2">
        <f t="shared" si="979"/>
        <v>0.10487941671340438</v>
      </c>
      <c r="M1678" s="2">
        <f t="shared" si="980"/>
        <v>0</v>
      </c>
      <c r="N1678" s="2">
        <f t="shared" si="981"/>
        <v>0</v>
      </c>
      <c r="O1678" s="2">
        <f t="shared" si="982"/>
        <v>0.1256309590577678</v>
      </c>
      <c r="P1678" s="2">
        <f t="shared" si="983"/>
        <v>0.74873808188446433</v>
      </c>
      <c r="Q1678" s="2">
        <f t="shared" si="959"/>
        <v>2.0751542344363494E-2</v>
      </c>
      <c r="R1678" s="1">
        <v>187</v>
      </c>
      <c r="U1678" s="1">
        <v>224</v>
      </c>
      <c r="V1678" s="1">
        <v>1335</v>
      </c>
      <c r="AB1678" s="1">
        <v>37</v>
      </c>
      <c r="AC1678"/>
      <c r="AK1678" s="7">
        <f t="shared" si="984"/>
        <v>0</v>
      </c>
      <c r="AL1678" s="7">
        <f t="shared" si="985"/>
        <v>0</v>
      </c>
      <c r="AM1678" s="7">
        <f t="shared" si="986"/>
        <v>0</v>
      </c>
      <c r="AN1678" s="2">
        <f t="shared" si="987"/>
        <v>0</v>
      </c>
      <c r="AO1678" s="2">
        <f t="shared" si="988"/>
        <v>0</v>
      </c>
      <c r="AP1678" s="2">
        <f t="shared" si="989"/>
        <v>0</v>
      </c>
      <c r="AR1678" t="str">
        <f t="shared" si="990"/>
        <v>Harney</v>
      </c>
      <c r="AS1678" t="s">
        <v>1331</v>
      </c>
      <c r="AT1678" s="184">
        <v>2</v>
      </c>
      <c r="AV1678" s="97">
        <v>41</v>
      </c>
      <c r="AW1678" s="99">
        <v>25</v>
      </c>
      <c r="AX1678" s="105">
        <f t="shared" si="991"/>
        <v>41025</v>
      </c>
      <c r="AZ1678" s="7" t="s">
        <v>2951</v>
      </c>
      <c r="BA1678" t="s">
        <v>3184</v>
      </c>
    </row>
    <row r="1679" spans="1:53" hidden="1" outlineLevel="1">
      <c r="A1679" t="s">
        <v>1697</v>
      </c>
      <c r="B1679" t="s">
        <v>1331</v>
      </c>
      <c r="C1679" s="1">
        <f t="shared" si="976"/>
        <v>2053</v>
      </c>
      <c r="D1679" s="7">
        <f>IF(R1679&gt;0,RANK(R1679,(R1679:T1679,U1679:AI1679)),0)</f>
        <v>2</v>
      </c>
      <c r="E1679" s="7">
        <f>IF(S1679&gt;0,RANK(S1679,(R1679:T1679,U1679:AI1679)),0)</f>
        <v>0</v>
      </c>
      <c r="F1679" s="7">
        <f>IF(T1679&gt;0,RANK(T1679,(R1679:T1679,U1679:AI1679)),0)</f>
        <v>0</v>
      </c>
      <c r="G1679" s="7">
        <f>IF(U1679&gt;0,RANK(U1679,(R1679:T1679,U1679:AI1679)),0)</f>
        <v>3</v>
      </c>
      <c r="H1679" s="7">
        <f t="shared" si="977"/>
        <v>1</v>
      </c>
      <c r="I1679" s="49">
        <f t="shared" si="978"/>
        <v>696</v>
      </c>
      <c r="J1679" s="177">
        <f t="shared" si="992"/>
        <v>0.33901607403799316</v>
      </c>
      <c r="K1679" s="2"/>
      <c r="L1679" s="2">
        <f t="shared" si="979"/>
        <v>0.23283000487092059</v>
      </c>
      <c r="M1679" s="2">
        <f t="shared" si="980"/>
        <v>0</v>
      </c>
      <c r="N1679" s="2">
        <f t="shared" si="981"/>
        <v>0</v>
      </c>
      <c r="O1679" s="2">
        <f t="shared" si="982"/>
        <v>0.15927910375060886</v>
      </c>
      <c r="P1679" s="2">
        <f t="shared" si="983"/>
        <v>0.57184607890891381</v>
      </c>
      <c r="Q1679" s="2">
        <f t="shared" si="959"/>
        <v>3.6044812469556708E-2</v>
      </c>
      <c r="R1679" s="1">
        <v>478</v>
      </c>
      <c r="U1679" s="1">
        <v>327</v>
      </c>
      <c r="V1679" s="1">
        <v>1174</v>
      </c>
      <c r="AB1679" s="1">
        <v>74</v>
      </c>
      <c r="AC1679"/>
      <c r="AK1679" s="7">
        <f t="shared" si="984"/>
        <v>0</v>
      </c>
      <c r="AL1679" s="7">
        <f t="shared" si="985"/>
        <v>0</v>
      </c>
      <c r="AM1679" s="7">
        <f t="shared" si="986"/>
        <v>0</v>
      </c>
      <c r="AN1679" s="2">
        <f t="shared" si="987"/>
        <v>0</v>
      </c>
      <c r="AO1679" s="2">
        <f t="shared" si="988"/>
        <v>0</v>
      </c>
      <c r="AP1679" s="2">
        <f t="shared" si="989"/>
        <v>0</v>
      </c>
      <c r="AR1679" t="str">
        <f t="shared" si="990"/>
        <v>Hood River</v>
      </c>
      <c r="AS1679" t="s">
        <v>1331</v>
      </c>
      <c r="AT1679" s="184">
        <v>2</v>
      </c>
      <c r="AV1679" s="97">
        <v>41</v>
      </c>
      <c r="AW1679" s="99">
        <v>27</v>
      </c>
      <c r="AX1679" s="105">
        <f t="shared" si="991"/>
        <v>41027</v>
      </c>
      <c r="AZ1679" s="7" t="s">
        <v>2951</v>
      </c>
      <c r="BA1679" t="s">
        <v>3184</v>
      </c>
    </row>
    <row r="1680" spans="1:53" hidden="1" outlineLevel="1">
      <c r="A1680" t="s">
        <v>3011</v>
      </c>
      <c r="B1680" t="s">
        <v>1331</v>
      </c>
      <c r="C1680" s="1">
        <f t="shared" si="976"/>
        <v>26878</v>
      </c>
      <c r="D1680" s="7">
        <f>IF(R1680&gt;0,RANK(R1680,(R1680:T1680,U1680:AI1680)),0)</f>
        <v>3</v>
      </c>
      <c r="E1680" s="7">
        <f>IF(S1680&gt;0,RANK(S1680,(R1680:T1680,U1680:AI1680)),0)</f>
        <v>0</v>
      </c>
      <c r="F1680" s="7">
        <f>IF(T1680&gt;0,RANK(T1680,(R1680:T1680,U1680:AI1680)),0)</f>
        <v>0</v>
      </c>
      <c r="G1680" s="7">
        <f>IF(U1680&gt;0,RANK(U1680,(R1680:T1680,U1680:AI1680)),0)</f>
        <v>2</v>
      </c>
      <c r="H1680" s="7">
        <f t="shared" si="977"/>
        <v>1</v>
      </c>
      <c r="I1680" s="49">
        <f t="shared" si="978"/>
        <v>16136</v>
      </c>
      <c r="J1680" s="177">
        <f t="shared" si="992"/>
        <v>0.60034228737257234</v>
      </c>
      <c r="K1680" s="2"/>
      <c r="L1680" s="2">
        <f t="shared" si="979"/>
        <v>0.1220328893518863</v>
      </c>
      <c r="M1680" s="2">
        <f t="shared" si="980"/>
        <v>0</v>
      </c>
      <c r="N1680" s="2">
        <f t="shared" si="981"/>
        <v>0</v>
      </c>
      <c r="O1680" s="2">
        <f t="shared" si="982"/>
        <v>0.12579060942034379</v>
      </c>
      <c r="P1680" s="2">
        <f t="shared" si="983"/>
        <v>0.72613289679291615</v>
      </c>
      <c r="Q1680" s="2">
        <f t="shared" si="959"/>
        <v>2.6043604434853762E-2</v>
      </c>
      <c r="R1680" s="1">
        <v>3280</v>
      </c>
      <c r="U1680" s="1">
        <v>3381</v>
      </c>
      <c r="V1680" s="1">
        <v>19517</v>
      </c>
      <c r="AB1680" s="1">
        <v>700</v>
      </c>
      <c r="AK1680" s="7">
        <f t="shared" si="984"/>
        <v>0</v>
      </c>
      <c r="AL1680" s="7">
        <f t="shared" si="985"/>
        <v>0</v>
      </c>
      <c r="AM1680" s="7">
        <f t="shared" si="986"/>
        <v>0</v>
      </c>
      <c r="AN1680" s="2">
        <f t="shared" si="987"/>
        <v>0</v>
      </c>
      <c r="AO1680" s="2">
        <f t="shared" si="988"/>
        <v>0</v>
      </c>
      <c r="AP1680" s="2">
        <f t="shared" si="989"/>
        <v>0</v>
      </c>
      <c r="AR1680" t="str">
        <f t="shared" si="990"/>
        <v>Jackson</v>
      </c>
      <c r="AS1680" t="s">
        <v>1331</v>
      </c>
      <c r="AT1680" s="184">
        <v>2</v>
      </c>
      <c r="AV1680" s="97">
        <v>41</v>
      </c>
      <c r="AW1680" s="99">
        <v>29</v>
      </c>
      <c r="AX1680" s="105">
        <f t="shared" si="991"/>
        <v>41029</v>
      </c>
      <c r="AZ1680" s="7" t="s">
        <v>2951</v>
      </c>
      <c r="BA1680" t="s">
        <v>3184</v>
      </c>
    </row>
    <row r="1681" spans="1:53" hidden="1" outlineLevel="1">
      <c r="A1681" t="s">
        <v>2461</v>
      </c>
      <c r="B1681" t="s">
        <v>1331</v>
      </c>
      <c r="C1681" s="1">
        <f t="shared" si="976"/>
        <v>2580</v>
      </c>
      <c r="D1681" s="7">
        <f>IF(R1681&gt;0,RANK(R1681,(R1681:T1681,U1681:AI1681)),0)</f>
        <v>3</v>
      </c>
      <c r="E1681" s="7">
        <f>IF(S1681&gt;0,RANK(S1681,(R1681:T1681,U1681:AI1681)),0)</f>
        <v>0</v>
      </c>
      <c r="F1681" s="7">
        <f>IF(T1681&gt;0,RANK(T1681,(R1681:T1681,U1681:AI1681)),0)</f>
        <v>0</v>
      </c>
      <c r="G1681" s="7">
        <f>IF(U1681&gt;0,RANK(U1681,(R1681:T1681,U1681:AI1681)),0)</f>
        <v>2</v>
      </c>
      <c r="H1681" s="7">
        <f t="shared" si="977"/>
        <v>1</v>
      </c>
      <c r="I1681" s="49">
        <f t="shared" si="978"/>
        <v>1440</v>
      </c>
      <c r="J1681" s="177">
        <f t="shared" si="992"/>
        <v>0.55813953488372092</v>
      </c>
      <c r="K1681" s="2"/>
      <c r="L1681" s="2">
        <f t="shared" si="979"/>
        <v>0.13372093023255813</v>
      </c>
      <c r="M1681" s="2">
        <f t="shared" si="980"/>
        <v>0</v>
      </c>
      <c r="N1681" s="2">
        <f t="shared" si="981"/>
        <v>0</v>
      </c>
      <c r="O1681" s="2">
        <f t="shared" si="982"/>
        <v>0.14612403100775193</v>
      </c>
      <c r="P1681" s="2">
        <f t="shared" si="983"/>
        <v>0.70426356589147288</v>
      </c>
      <c r="Q1681" s="2">
        <f t="shared" si="959"/>
        <v>1.5891472868217016E-2</v>
      </c>
      <c r="R1681" s="1">
        <v>345</v>
      </c>
      <c r="U1681" s="1">
        <v>377</v>
      </c>
      <c r="V1681" s="1">
        <v>1817</v>
      </c>
      <c r="AB1681" s="1">
        <v>41</v>
      </c>
      <c r="AC1681"/>
      <c r="AK1681" s="7">
        <f t="shared" si="984"/>
        <v>0</v>
      </c>
      <c r="AL1681" s="7">
        <f t="shared" si="985"/>
        <v>0</v>
      </c>
      <c r="AM1681" s="7">
        <f t="shared" si="986"/>
        <v>0</v>
      </c>
      <c r="AN1681" s="2">
        <f t="shared" si="987"/>
        <v>0</v>
      </c>
      <c r="AO1681" s="2">
        <f t="shared" si="988"/>
        <v>0</v>
      </c>
      <c r="AP1681" s="2">
        <f t="shared" si="989"/>
        <v>0</v>
      </c>
      <c r="AR1681" t="str">
        <f t="shared" si="990"/>
        <v>Jefferson</v>
      </c>
      <c r="AS1681" t="s">
        <v>1331</v>
      </c>
      <c r="AT1681" s="184">
        <v>2</v>
      </c>
      <c r="AV1681" s="97">
        <v>41</v>
      </c>
      <c r="AW1681" s="99">
        <v>31</v>
      </c>
      <c r="AX1681" s="105">
        <f t="shared" si="991"/>
        <v>41031</v>
      </c>
      <c r="AZ1681" s="7" t="s">
        <v>2951</v>
      </c>
      <c r="BA1681" t="s">
        <v>3184</v>
      </c>
    </row>
    <row r="1682" spans="1:53" hidden="1" outlineLevel="1">
      <c r="A1682" t="s">
        <v>1535</v>
      </c>
      <c r="B1682" t="s">
        <v>1331</v>
      </c>
      <c r="C1682" s="1">
        <f t="shared" si="976"/>
        <v>14247</v>
      </c>
      <c r="D1682" s="7">
        <f>IF(R1682&gt;0,RANK(R1682,(R1682:T1682,U1682:AI1682)),0)</f>
        <v>3</v>
      </c>
      <c r="E1682" s="7">
        <f>IF(S1682&gt;0,RANK(S1682,(R1682:T1682,U1682:AI1682)),0)</f>
        <v>0</v>
      </c>
      <c r="F1682" s="7">
        <f>IF(T1682&gt;0,RANK(T1682,(R1682:T1682,U1682:AI1682)),0)</f>
        <v>0</v>
      </c>
      <c r="G1682" s="7">
        <f>IF(U1682&gt;0,RANK(U1682,(R1682:T1682,U1682:AI1682)),0)</f>
        <v>2</v>
      </c>
      <c r="H1682" s="7">
        <f t="shared" si="977"/>
        <v>1</v>
      </c>
      <c r="I1682" s="49">
        <f t="shared" si="978"/>
        <v>8413</v>
      </c>
      <c r="J1682" s="177">
        <f t="shared" si="992"/>
        <v>0.59051028286656837</v>
      </c>
      <c r="K1682" s="2"/>
      <c r="L1682" s="2">
        <f t="shared" si="979"/>
        <v>9.4546220256896185E-2</v>
      </c>
      <c r="M1682" s="2">
        <f t="shared" si="980"/>
        <v>0</v>
      </c>
      <c r="N1682" s="2">
        <f t="shared" si="981"/>
        <v>0</v>
      </c>
      <c r="O1682" s="2">
        <f t="shared" si="982"/>
        <v>0.14325822980276551</v>
      </c>
      <c r="P1682" s="2">
        <f t="shared" si="983"/>
        <v>0.73376851266933385</v>
      </c>
      <c r="Q1682" s="2">
        <f t="shared" si="959"/>
        <v>2.8427037271004485E-2</v>
      </c>
      <c r="R1682" s="1">
        <v>1347</v>
      </c>
      <c r="U1682" s="1">
        <v>2041</v>
      </c>
      <c r="V1682" s="1">
        <v>10454</v>
      </c>
      <c r="AB1682" s="1">
        <v>405</v>
      </c>
      <c r="AC1682"/>
      <c r="AK1682" s="7">
        <f t="shared" si="984"/>
        <v>0</v>
      </c>
      <c r="AL1682" s="7">
        <f t="shared" si="985"/>
        <v>0</v>
      </c>
      <c r="AM1682" s="7">
        <f t="shared" si="986"/>
        <v>0</v>
      </c>
      <c r="AN1682" s="2">
        <f t="shared" si="987"/>
        <v>0</v>
      </c>
      <c r="AO1682" s="2">
        <f t="shared" si="988"/>
        <v>0</v>
      </c>
      <c r="AP1682" s="2">
        <f t="shared" si="989"/>
        <v>0</v>
      </c>
      <c r="AR1682" t="str">
        <f t="shared" si="990"/>
        <v>Josephine</v>
      </c>
      <c r="AS1682" t="s">
        <v>1331</v>
      </c>
      <c r="AT1682" s="184"/>
      <c r="AV1682" s="97">
        <v>41</v>
      </c>
      <c r="AW1682" s="99">
        <v>33</v>
      </c>
      <c r="AX1682" s="105">
        <f t="shared" si="991"/>
        <v>41033</v>
      </c>
      <c r="AZ1682" s="7" t="s">
        <v>2951</v>
      </c>
      <c r="BA1682" t="s">
        <v>3184</v>
      </c>
    </row>
    <row r="1683" spans="1:53" hidden="1" outlineLevel="1">
      <c r="A1683" t="s">
        <v>338</v>
      </c>
      <c r="B1683" t="s">
        <v>1331</v>
      </c>
      <c r="C1683" s="1">
        <f t="shared" si="976"/>
        <v>11716</v>
      </c>
      <c r="D1683" s="7">
        <f>IF(R1683&gt;0,RANK(R1683,(R1683:T1683,U1683:AI1683)),0)</f>
        <v>3</v>
      </c>
      <c r="E1683" s="7">
        <f>IF(S1683&gt;0,RANK(S1683,(R1683:T1683,U1683:AI1683)),0)</f>
        <v>0</v>
      </c>
      <c r="F1683" s="7">
        <f>IF(T1683&gt;0,RANK(T1683,(R1683:T1683,U1683:AI1683)),0)</f>
        <v>0</v>
      </c>
      <c r="G1683" s="7">
        <f>IF(U1683&gt;0,RANK(U1683,(R1683:T1683,U1683:AI1683)),0)</f>
        <v>2</v>
      </c>
      <c r="H1683" s="7">
        <f t="shared" si="977"/>
        <v>1</v>
      </c>
      <c r="I1683" s="49">
        <f t="shared" si="978"/>
        <v>6555</v>
      </c>
      <c r="J1683" s="177">
        <f t="shared" si="992"/>
        <v>0.55949129395698194</v>
      </c>
      <c r="K1683" s="2"/>
      <c r="L1683" s="2">
        <f t="shared" si="979"/>
        <v>8.6292249914646638E-2</v>
      </c>
      <c r="M1683" s="2">
        <f t="shared" si="980"/>
        <v>0</v>
      </c>
      <c r="N1683" s="2">
        <f t="shared" si="981"/>
        <v>0</v>
      </c>
      <c r="O1683" s="2">
        <f t="shared" si="982"/>
        <v>0.16575623079549334</v>
      </c>
      <c r="P1683" s="2">
        <f t="shared" si="983"/>
        <v>0.72524752475247523</v>
      </c>
      <c r="Q1683" s="2">
        <f t="shared" si="959"/>
        <v>2.2703994537384808E-2</v>
      </c>
      <c r="R1683" s="1">
        <v>1011</v>
      </c>
      <c r="U1683" s="1">
        <v>1942</v>
      </c>
      <c r="V1683" s="1">
        <v>8497</v>
      </c>
      <c r="AB1683" s="1">
        <v>266</v>
      </c>
      <c r="AC1683"/>
      <c r="AK1683" s="7">
        <f t="shared" si="984"/>
        <v>0</v>
      </c>
      <c r="AL1683" s="7">
        <f t="shared" si="985"/>
        <v>0</v>
      </c>
      <c r="AM1683" s="7">
        <f t="shared" si="986"/>
        <v>0</v>
      </c>
      <c r="AN1683" s="2">
        <f t="shared" si="987"/>
        <v>0</v>
      </c>
      <c r="AO1683" s="2">
        <f t="shared" si="988"/>
        <v>0</v>
      </c>
      <c r="AP1683" s="2">
        <f t="shared" si="989"/>
        <v>0</v>
      </c>
      <c r="AR1683" t="str">
        <f t="shared" si="990"/>
        <v>Klamath</v>
      </c>
      <c r="AS1683" t="s">
        <v>1331</v>
      </c>
      <c r="AT1683" s="184">
        <v>2</v>
      </c>
      <c r="AV1683" s="97">
        <v>41</v>
      </c>
      <c r="AW1683" s="99">
        <v>35</v>
      </c>
      <c r="AX1683" s="105">
        <f t="shared" si="991"/>
        <v>41035</v>
      </c>
      <c r="AZ1683" s="7" t="s">
        <v>2951</v>
      </c>
      <c r="BA1683" t="s">
        <v>3184</v>
      </c>
    </row>
    <row r="1684" spans="1:53" hidden="1" outlineLevel="1">
      <c r="A1684" t="s">
        <v>2398</v>
      </c>
      <c r="B1684" t="s">
        <v>1331</v>
      </c>
      <c r="C1684" s="1">
        <f t="shared" si="976"/>
        <v>1792</v>
      </c>
      <c r="D1684" s="7">
        <f>IF(R1684&gt;0,RANK(R1684,(R1684:T1684,U1684:AI1684)),0)</f>
        <v>3</v>
      </c>
      <c r="E1684" s="7">
        <f>IF(S1684&gt;0,RANK(S1684,(R1684:T1684,U1684:AI1684)),0)</f>
        <v>0</v>
      </c>
      <c r="F1684" s="7">
        <f>IF(T1684&gt;0,RANK(T1684,(R1684:T1684,U1684:AI1684)),0)</f>
        <v>0</v>
      </c>
      <c r="G1684" s="7">
        <f>IF(U1684&gt;0,RANK(U1684,(R1684:T1684,U1684:AI1684)),0)</f>
        <v>2</v>
      </c>
      <c r="H1684" s="7">
        <f t="shared" si="977"/>
        <v>1</v>
      </c>
      <c r="I1684" s="49">
        <f t="shared" si="978"/>
        <v>1072</v>
      </c>
      <c r="J1684" s="177">
        <f t="shared" si="992"/>
        <v>0.5982142857142857</v>
      </c>
      <c r="K1684" s="2"/>
      <c r="L1684" s="2">
        <f t="shared" si="979"/>
        <v>9.6540178571428575E-2</v>
      </c>
      <c r="M1684" s="2">
        <f t="shared" si="980"/>
        <v>0</v>
      </c>
      <c r="N1684" s="2">
        <f t="shared" si="981"/>
        <v>0</v>
      </c>
      <c r="O1684" s="2">
        <f t="shared" si="982"/>
        <v>0.14508928571428573</v>
      </c>
      <c r="P1684" s="2">
        <f t="shared" si="983"/>
        <v>0.7433035714285714</v>
      </c>
      <c r="Q1684" s="2">
        <f t="shared" si="959"/>
        <v>1.5066964285714302E-2</v>
      </c>
      <c r="R1684" s="1">
        <v>173</v>
      </c>
      <c r="U1684" s="1">
        <v>260</v>
      </c>
      <c r="V1684" s="1">
        <v>1332</v>
      </c>
      <c r="AB1684" s="1">
        <v>27</v>
      </c>
      <c r="AC1684"/>
      <c r="AK1684" s="7">
        <f t="shared" si="984"/>
        <v>0</v>
      </c>
      <c r="AL1684" s="7">
        <f t="shared" si="985"/>
        <v>0</v>
      </c>
      <c r="AM1684" s="7">
        <f t="shared" si="986"/>
        <v>0</v>
      </c>
      <c r="AN1684" s="2">
        <f t="shared" si="987"/>
        <v>0</v>
      </c>
      <c r="AO1684" s="2">
        <f t="shared" si="988"/>
        <v>0</v>
      </c>
      <c r="AP1684" s="2">
        <f t="shared" si="989"/>
        <v>0</v>
      </c>
      <c r="AR1684" t="str">
        <f t="shared" si="990"/>
        <v>Lake</v>
      </c>
      <c r="AS1684" t="s">
        <v>1331</v>
      </c>
      <c r="AT1684" s="184">
        <v>2</v>
      </c>
      <c r="AV1684" s="97">
        <v>41</v>
      </c>
      <c r="AW1684" s="99">
        <v>37</v>
      </c>
      <c r="AX1684" s="105">
        <f t="shared" si="991"/>
        <v>41037</v>
      </c>
      <c r="AZ1684" s="7" t="s">
        <v>2951</v>
      </c>
      <c r="BA1684" t="s">
        <v>3184</v>
      </c>
    </row>
    <row r="1685" spans="1:53" hidden="1" outlineLevel="1">
      <c r="A1685" t="s">
        <v>1753</v>
      </c>
      <c r="B1685" t="s">
        <v>1331</v>
      </c>
      <c r="C1685" s="1">
        <f t="shared" si="976"/>
        <v>34743</v>
      </c>
      <c r="D1685" s="7">
        <f>IF(R1685&gt;0,RANK(R1685,(R1685:T1685,U1685:AI1685)),0)</f>
        <v>2</v>
      </c>
      <c r="E1685" s="7">
        <f>IF(S1685&gt;0,RANK(S1685,(R1685:T1685,U1685:AI1685)),0)</f>
        <v>0</v>
      </c>
      <c r="F1685" s="7">
        <f>IF(T1685&gt;0,RANK(T1685,(R1685:T1685,U1685:AI1685)),0)</f>
        <v>0</v>
      </c>
      <c r="G1685" s="7">
        <f>IF(U1685&gt;0,RANK(U1685,(R1685:T1685,U1685:AI1685)),0)</f>
        <v>3</v>
      </c>
      <c r="H1685" s="7">
        <f t="shared" si="977"/>
        <v>1</v>
      </c>
      <c r="I1685" s="49">
        <f t="shared" si="978"/>
        <v>17385</v>
      </c>
      <c r="J1685" s="177">
        <f t="shared" si="992"/>
        <v>0.50038856748121929</v>
      </c>
      <c r="K1685" s="2"/>
      <c r="L1685" s="2">
        <f t="shared" si="979"/>
        <v>0.15539820971130874</v>
      </c>
      <c r="M1685" s="2">
        <f t="shared" si="980"/>
        <v>0</v>
      </c>
      <c r="N1685" s="2">
        <f t="shared" si="981"/>
        <v>0</v>
      </c>
      <c r="O1685" s="2">
        <f t="shared" si="982"/>
        <v>0.15467864030164349</v>
      </c>
      <c r="P1685" s="2">
        <f t="shared" si="983"/>
        <v>0.65578677719252798</v>
      </c>
      <c r="Q1685" s="2">
        <f t="shared" si="959"/>
        <v>3.4136372794519865E-2</v>
      </c>
      <c r="R1685" s="1">
        <v>5399</v>
      </c>
      <c r="U1685" s="1">
        <v>5374</v>
      </c>
      <c r="V1685" s="1">
        <v>22784</v>
      </c>
      <c r="AB1685" s="1">
        <v>1186</v>
      </c>
      <c r="AK1685" s="7">
        <f t="shared" si="984"/>
        <v>0</v>
      </c>
      <c r="AL1685" s="7">
        <f t="shared" si="985"/>
        <v>0</v>
      </c>
      <c r="AM1685" s="7">
        <f t="shared" si="986"/>
        <v>0</v>
      </c>
      <c r="AN1685" s="2">
        <f t="shared" si="987"/>
        <v>0</v>
      </c>
      <c r="AO1685" s="2">
        <f t="shared" si="988"/>
        <v>0</v>
      </c>
      <c r="AP1685" s="2">
        <f t="shared" si="989"/>
        <v>0</v>
      </c>
      <c r="AR1685" t="str">
        <f t="shared" si="990"/>
        <v>Lane</v>
      </c>
      <c r="AS1685" t="s">
        <v>1331</v>
      </c>
      <c r="AT1685" s="184">
        <v>4</v>
      </c>
      <c r="AV1685" s="97">
        <v>41</v>
      </c>
      <c r="AW1685" s="99">
        <v>39</v>
      </c>
      <c r="AX1685" s="105">
        <f t="shared" si="991"/>
        <v>41039</v>
      </c>
      <c r="AZ1685" s="7" t="s">
        <v>2951</v>
      </c>
      <c r="BA1685" t="s">
        <v>3184</v>
      </c>
    </row>
    <row r="1686" spans="1:53" hidden="1" outlineLevel="1">
      <c r="A1686" t="s">
        <v>223</v>
      </c>
      <c r="B1686" t="s">
        <v>1331</v>
      </c>
      <c r="C1686" s="1">
        <f t="shared" si="976"/>
        <v>4956</v>
      </c>
      <c r="D1686" s="7">
        <f>IF(R1686&gt;0,RANK(R1686,(R1686:T1686,U1686:AI1686)),0)</f>
        <v>2</v>
      </c>
      <c r="E1686" s="7">
        <f>IF(S1686&gt;0,RANK(S1686,(R1686:T1686,U1686:AI1686)),0)</f>
        <v>0</v>
      </c>
      <c r="F1686" s="7">
        <f>IF(T1686&gt;0,RANK(T1686,(R1686:T1686,U1686:AI1686)),0)</f>
        <v>0</v>
      </c>
      <c r="G1686" s="7">
        <f>IF(U1686&gt;0,RANK(U1686,(R1686:T1686,U1686:AI1686)),0)</f>
        <v>3</v>
      </c>
      <c r="H1686" s="7">
        <f t="shared" si="977"/>
        <v>1</v>
      </c>
      <c r="I1686" s="49">
        <f t="shared" si="978"/>
        <v>2544</v>
      </c>
      <c r="J1686" s="177">
        <f t="shared" si="992"/>
        <v>0.51331719128329301</v>
      </c>
      <c r="K1686" s="2"/>
      <c r="L1686" s="2">
        <f t="shared" si="979"/>
        <v>0.15940274414850686</v>
      </c>
      <c r="M1686" s="2">
        <f t="shared" si="980"/>
        <v>0</v>
      </c>
      <c r="N1686" s="2">
        <f t="shared" si="981"/>
        <v>0</v>
      </c>
      <c r="O1686" s="2">
        <f t="shared" si="982"/>
        <v>0.13317191283292978</v>
      </c>
      <c r="P1686" s="2">
        <f t="shared" si="983"/>
        <v>0.67271993543179986</v>
      </c>
      <c r="Q1686" s="2">
        <f t="shared" ref="Q1686:Q1749" si="993">IF(C1686=0,"-",(1-L1686-M1686-N1686-O1686-P1686))</f>
        <v>3.4705407586763437E-2</v>
      </c>
      <c r="R1686" s="1">
        <v>790</v>
      </c>
      <c r="U1686" s="1">
        <v>660</v>
      </c>
      <c r="V1686" s="1">
        <v>3334</v>
      </c>
      <c r="AB1686" s="1">
        <v>172</v>
      </c>
      <c r="AC1686"/>
      <c r="AK1686" s="7">
        <f t="shared" si="984"/>
        <v>0</v>
      </c>
      <c r="AL1686" s="7">
        <f t="shared" si="985"/>
        <v>0</v>
      </c>
      <c r="AM1686" s="7">
        <f t="shared" si="986"/>
        <v>0</v>
      </c>
      <c r="AN1686" s="2">
        <f t="shared" si="987"/>
        <v>0</v>
      </c>
      <c r="AO1686" s="2">
        <f t="shared" si="988"/>
        <v>0</v>
      </c>
      <c r="AP1686" s="2">
        <f t="shared" si="989"/>
        <v>0</v>
      </c>
      <c r="AR1686" t="str">
        <f t="shared" si="990"/>
        <v>Lincoln</v>
      </c>
      <c r="AS1686" t="s">
        <v>1331</v>
      </c>
      <c r="AT1686" s="184">
        <v>5</v>
      </c>
      <c r="AV1686" s="97">
        <v>41</v>
      </c>
      <c r="AW1686" s="99">
        <v>41</v>
      </c>
      <c r="AX1686" s="105">
        <f t="shared" si="991"/>
        <v>41041</v>
      </c>
      <c r="AZ1686" s="7" t="s">
        <v>2951</v>
      </c>
      <c r="BA1686" t="s">
        <v>3184</v>
      </c>
    </row>
    <row r="1687" spans="1:53" hidden="1" outlineLevel="1">
      <c r="A1687" t="s">
        <v>1921</v>
      </c>
      <c r="B1687" t="s">
        <v>1331</v>
      </c>
      <c r="C1687" s="1">
        <f t="shared" si="976"/>
        <v>14375</v>
      </c>
      <c r="D1687" s="7">
        <f>IF(R1687&gt;0,RANK(R1687,(R1687:T1687,U1687:AI1687)),0)</f>
        <v>3</v>
      </c>
      <c r="E1687" s="7">
        <f>IF(S1687&gt;0,RANK(S1687,(R1687:T1687,U1687:AI1687)),0)</f>
        <v>0</v>
      </c>
      <c r="F1687" s="7">
        <f>IF(T1687&gt;0,RANK(T1687,(R1687:T1687,U1687:AI1687)),0)</f>
        <v>0</v>
      </c>
      <c r="G1687" s="7">
        <f>IF(U1687&gt;0,RANK(U1687,(R1687:T1687,U1687:AI1687)),0)</f>
        <v>2</v>
      </c>
      <c r="H1687" s="7">
        <f t="shared" si="977"/>
        <v>1</v>
      </c>
      <c r="I1687" s="49">
        <f t="shared" si="978"/>
        <v>6551</v>
      </c>
      <c r="J1687" s="177">
        <f t="shared" si="992"/>
        <v>0.45572173913043479</v>
      </c>
      <c r="K1687" s="2"/>
      <c r="L1687" s="2">
        <f t="shared" si="979"/>
        <v>0.12285217391304348</v>
      </c>
      <c r="M1687" s="2">
        <f t="shared" si="980"/>
        <v>0</v>
      </c>
      <c r="N1687" s="2">
        <f t="shared" si="981"/>
        <v>0</v>
      </c>
      <c r="O1687" s="2">
        <f t="shared" si="982"/>
        <v>0.19596521739130435</v>
      </c>
      <c r="P1687" s="2">
        <f t="shared" si="983"/>
        <v>0.65168695652173914</v>
      </c>
      <c r="Q1687" s="2">
        <f t="shared" si="993"/>
        <v>2.9495652173913034E-2</v>
      </c>
      <c r="R1687" s="1">
        <v>1766</v>
      </c>
      <c r="U1687" s="1">
        <v>2817</v>
      </c>
      <c r="V1687" s="1">
        <v>9368</v>
      </c>
      <c r="AB1687" s="1">
        <v>424</v>
      </c>
      <c r="AC1687"/>
      <c r="AK1687" s="7">
        <f t="shared" si="984"/>
        <v>0</v>
      </c>
      <c r="AL1687" s="7">
        <f t="shared" si="985"/>
        <v>0</v>
      </c>
      <c r="AM1687" s="7">
        <f t="shared" si="986"/>
        <v>0</v>
      </c>
      <c r="AN1687" s="2">
        <f t="shared" si="987"/>
        <v>0</v>
      </c>
      <c r="AO1687" s="2">
        <f t="shared" si="988"/>
        <v>0</v>
      </c>
      <c r="AP1687" s="2">
        <f t="shared" si="989"/>
        <v>0</v>
      </c>
      <c r="AR1687" t="str">
        <f t="shared" si="990"/>
        <v>Linn</v>
      </c>
      <c r="AS1687" t="s">
        <v>1331</v>
      </c>
      <c r="AT1687" s="184">
        <v>4</v>
      </c>
      <c r="AV1687" s="97">
        <v>41</v>
      </c>
      <c r="AW1687" s="99">
        <v>43</v>
      </c>
      <c r="AX1687" s="105">
        <f t="shared" si="991"/>
        <v>41043</v>
      </c>
      <c r="AZ1687" s="7" t="s">
        <v>2951</v>
      </c>
      <c r="BA1687" t="s">
        <v>3184</v>
      </c>
    </row>
    <row r="1688" spans="1:53" hidden="1" outlineLevel="1">
      <c r="A1688" t="s">
        <v>895</v>
      </c>
      <c r="B1688" t="s">
        <v>1331</v>
      </c>
      <c r="C1688" s="1">
        <f t="shared" si="976"/>
        <v>3480</v>
      </c>
      <c r="D1688" s="7">
        <f>IF(R1688&gt;0,RANK(R1688,(R1688:T1688,U1688:AI1688)),0)</f>
        <v>3</v>
      </c>
      <c r="E1688" s="7">
        <f>IF(S1688&gt;0,RANK(S1688,(R1688:T1688,U1688:AI1688)),0)</f>
        <v>0</v>
      </c>
      <c r="F1688" s="7">
        <f>IF(T1688&gt;0,RANK(T1688,(R1688:T1688,U1688:AI1688)),0)</f>
        <v>0</v>
      </c>
      <c r="G1688" s="7">
        <f>IF(U1688&gt;0,RANK(U1688,(R1688:T1688,U1688:AI1688)),0)</f>
        <v>2</v>
      </c>
      <c r="H1688" s="7">
        <f t="shared" si="977"/>
        <v>1</v>
      </c>
      <c r="I1688" s="49">
        <f t="shared" si="978"/>
        <v>1985</v>
      </c>
      <c r="J1688" s="177">
        <f t="shared" si="992"/>
        <v>0.5704022988505747</v>
      </c>
      <c r="K1688" s="2"/>
      <c r="L1688" s="2">
        <f t="shared" si="979"/>
        <v>8.3620689655172414E-2</v>
      </c>
      <c r="M1688" s="2">
        <f t="shared" si="980"/>
        <v>0</v>
      </c>
      <c r="N1688" s="2">
        <f t="shared" si="981"/>
        <v>0</v>
      </c>
      <c r="O1688" s="2">
        <f t="shared" si="982"/>
        <v>0.16609195402298851</v>
      </c>
      <c r="P1688" s="2">
        <f t="shared" si="983"/>
        <v>0.73649425287356318</v>
      </c>
      <c r="Q1688" s="2">
        <f t="shared" si="993"/>
        <v>1.379310344827589E-2</v>
      </c>
      <c r="R1688" s="1">
        <v>291</v>
      </c>
      <c r="U1688" s="1">
        <v>578</v>
      </c>
      <c r="V1688" s="1">
        <v>2563</v>
      </c>
      <c r="AB1688" s="1">
        <v>48</v>
      </c>
      <c r="AC1688"/>
      <c r="AK1688" s="7">
        <f t="shared" si="984"/>
        <v>0</v>
      </c>
      <c r="AL1688" s="7">
        <f t="shared" si="985"/>
        <v>0</v>
      </c>
      <c r="AM1688" s="7">
        <f t="shared" si="986"/>
        <v>0</v>
      </c>
      <c r="AN1688" s="2">
        <f t="shared" si="987"/>
        <v>0</v>
      </c>
      <c r="AO1688" s="2">
        <f t="shared" si="988"/>
        <v>0</v>
      </c>
      <c r="AP1688" s="2">
        <f t="shared" si="989"/>
        <v>0</v>
      </c>
      <c r="AR1688" t="str">
        <f t="shared" si="990"/>
        <v>Malheur</v>
      </c>
      <c r="AS1688" t="s">
        <v>1331</v>
      </c>
      <c r="AT1688" s="184">
        <v>2</v>
      </c>
      <c r="AV1688" s="97">
        <v>41</v>
      </c>
      <c r="AW1688" s="99">
        <v>45</v>
      </c>
      <c r="AX1688" s="105">
        <f t="shared" si="991"/>
        <v>41045</v>
      </c>
      <c r="AZ1688" s="7" t="s">
        <v>2951</v>
      </c>
      <c r="BA1688" t="s">
        <v>3184</v>
      </c>
    </row>
    <row r="1689" spans="1:53" hidden="1" outlineLevel="1">
      <c r="A1689" t="s">
        <v>1291</v>
      </c>
      <c r="B1689" t="s">
        <v>1331</v>
      </c>
      <c r="C1689" s="1">
        <f t="shared" si="976"/>
        <v>32223</v>
      </c>
      <c r="D1689" s="7">
        <f>IF(R1689&gt;0,RANK(R1689,(R1689:T1689,U1689:AI1689)),0)</f>
        <v>3</v>
      </c>
      <c r="E1689" s="7">
        <f>IF(S1689&gt;0,RANK(S1689,(R1689:T1689,U1689:AI1689)),0)</f>
        <v>0</v>
      </c>
      <c r="F1689" s="7">
        <f>IF(T1689&gt;0,RANK(T1689,(R1689:T1689,U1689:AI1689)),0)</f>
        <v>0</v>
      </c>
      <c r="G1689" s="7">
        <f>IF(U1689&gt;0,RANK(U1689,(R1689:T1689,U1689:AI1689)),0)</f>
        <v>2</v>
      </c>
      <c r="H1689" s="7">
        <f t="shared" si="977"/>
        <v>1</v>
      </c>
      <c r="I1689" s="49">
        <f t="shared" si="978"/>
        <v>12219</v>
      </c>
      <c r="J1689" s="177">
        <f t="shared" si="992"/>
        <v>0.37920119169537286</v>
      </c>
      <c r="K1689" s="2"/>
      <c r="L1689" s="2">
        <f t="shared" si="979"/>
        <v>0.15290320578468797</v>
      </c>
      <c r="M1689" s="2">
        <f t="shared" si="980"/>
        <v>0</v>
      </c>
      <c r="N1689" s="2">
        <f t="shared" si="981"/>
        <v>0</v>
      </c>
      <c r="O1689" s="2">
        <f t="shared" si="982"/>
        <v>0.21556031406138473</v>
      </c>
      <c r="P1689" s="2">
        <f t="shared" si="983"/>
        <v>0.59476150575675757</v>
      </c>
      <c r="Q1689" s="2">
        <f t="shared" si="993"/>
        <v>3.6774974397169702E-2</v>
      </c>
      <c r="R1689" s="1">
        <v>4927</v>
      </c>
      <c r="U1689" s="1">
        <v>6946</v>
      </c>
      <c r="V1689" s="1">
        <v>19165</v>
      </c>
      <c r="AB1689" s="1">
        <v>1185</v>
      </c>
      <c r="AK1689" s="7">
        <f t="shared" si="984"/>
        <v>0</v>
      </c>
      <c r="AL1689" s="7">
        <f t="shared" si="985"/>
        <v>0</v>
      </c>
      <c r="AM1689" s="7">
        <f t="shared" si="986"/>
        <v>0</v>
      </c>
      <c r="AN1689" s="2">
        <f t="shared" si="987"/>
        <v>0</v>
      </c>
      <c r="AO1689" s="2">
        <f t="shared" si="988"/>
        <v>0</v>
      </c>
      <c r="AP1689" s="2">
        <f t="shared" si="989"/>
        <v>0</v>
      </c>
      <c r="AR1689" t="str">
        <f t="shared" si="990"/>
        <v>Marion</v>
      </c>
      <c r="AS1689" t="s">
        <v>1331</v>
      </c>
      <c r="AT1689" s="184">
        <v>5</v>
      </c>
      <c r="AV1689" s="97">
        <v>41</v>
      </c>
      <c r="AW1689" s="99">
        <v>47</v>
      </c>
      <c r="AX1689" s="105">
        <f t="shared" si="991"/>
        <v>41047</v>
      </c>
      <c r="AZ1689" s="7" t="s">
        <v>2951</v>
      </c>
      <c r="BA1689" t="s">
        <v>3184</v>
      </c>
    </row>
    <row r="1690" spans="1:53" hidden="1" outlineLevel="1">
      <c r="A1690" t="s">
        <v>1368</v>
      </c>
      <c r="B1690" t="s">
        <v>1331</v>
      </c>
      <c r="C1690" s="1">
        <f t="shared" si="976"/>
        <v>1308</v>
      </c>
      <c r="D1690" s="7">
        <f>IF(R1690&gt;0,RANK(R1690,(R1690:T1690,U1690:AI1690)),0)</f>
        <v>3</v>
      </c>
      <c r="E1690" s="7">
        <f>IF(S1690&gt;0,RANK(S1690,(R1690:T1690,U1690:AI1690)),0)</f>
        <v>0</v>
      </c>
      <c r="F1690" s="7">
        <f>IF(T1690&gt;0,RANK(T1690,(R1690:T1690,U1690:AI1690)),0)</f>
        <v>0</v>
      </c>
      <c r="G1690" s="7">
        <f>IF(U1690&gt;0,RANK(U1690,(R1690:T1690,U1690:AI1690)),0)</f>
        <v>2</v>
      </c>
      <c r="H1690" s="7">
        <f t="shared" si="977"/>
        <v>1</v>
      </c>
      <c r="I1690" s="49">
        <f t="shared" si="978"/>
        <v>605</v>
      </c>
      <c r="J1690" s="177">
        <f t="shared" si="992"/>
        <v>0.46253822629969421</v>
      </c>
      <c r="K1690" s="2"/>
      <c r="L1690" s="2">
        <f t="shared" si="979"/>
        <v>0.12003058103975535</v>
      </c>
      <c r="M1690" s="2">
        <f t="shared" si="980"/>
        <v>0</v>
      </c>
      <c r="N1690" s="2">
        <f t="shared" si="981"/>
        <v>0</v>
      </c>
      <c r="O1690" s="2">
        <f t="shared" si="982"/>
        <v>0.20259938837920488</v>
      </c>
      <c r="P1690" s="2">
        <f t="shared" si="983"/>
        <v>0.66513761467889909</v>
      </c>
      <c r="Q1690" s="2">
        <f t="shared" si="993"/>
        <v>1.2232415902140636E-2</v>
      </c>
      <c r="R1690" s="1">
        <v>157</v>
      </c>
      <c r="U1690" s="1">
        <v>265</v>
      </c>
      <c r="V1690" s="1">
        <v>870</v>
      </c>
      <c r="AB1690" s="1">
        <v>16</v>
      </c>
      <c r="AC1690"/>
      <c r="AK1690" s="7">
        <f t="shared" si="984"/>
        <v>0</v>
      </c>
      <c r="AL1690" s="7">
        <f t="shared" si="985"/>
        <v>0</v>
      </c>
      <c r="AM1690" s="7">
        <f t="shared" si="986"/>
        <v>0</v>
      </c>
      <c r="AN1690" s="2">
        <f t="shared" si="987"/>
        <v>0</v>
      </c>
      <c r="AO1690" s="2">
        <f t="shared" si="988"/>
        <v>0</v>
      </c>
      <c r="AP1690" s="2">
        <f t="shared" si="989"/>
        <v>0</v>
      </c>
      <c r="AR1690" t="str">
        <f t="shared" si="990"/>
        <v>Morrow</v>
      </c>
      <c r="AS1690" t="s">
        <v>1331</v>
      </c>
      <c r="AT1690" s="184">
        <v>2</v>
      </c>
      <c r="AV1690" s="97">
        <v>41</v>
      </c>
      <c r="AW1690" s="99">
        <v>49</v>
      </c>
      <c r="AX1690" s="105">
        <f t="shared" si="991"/>
        <v>41049</v>
      </c>
      <c r="AZ1690" s="7" t="s">
        <v>2951</v>
      </c>
      <c r="BA1690" t="s">
        <v>3184</v>
      </c>
    </row>
    <row r="1691" spans="1:53" hidden="1" outlineLevel="1">
      <c r="A1691" t="s">
        <v>1365</v>
      </c>
      <c r="B1691" t="s">
        <v>1331</v>
      </c>
      <c r="C1691" s="1">
        <f t="shared" si="976"/>
        <v>34736</v>
      </c>
      <c r="D1691" s="7">
        <f>IF(R1691&gt;0,RANK(R1691,(R1691:T1691,U1691:AI1691)),0)</f>
        <v>2</v>
      </c>
      <c r="E1691" s="7">
        <f>IF(S1691&gt;0,RANK(S1691,(R1691:T1691,U1691:AI1691)),0)</f>
        <v>0</v>
      </c>
      <c r="F1691" s="7">
        <f>IF(T1691&gt;0,RANK(T1691,(R1691:T1691,U1691:AI1691)),0)</f>
        <v>0</v>
      </c>
      <c r="G1691" s="7">
        <f>IF(U1691&gt;0,RANK(U1691,(R1691:T1691,U1691:AI1691)),0)</f>
        <v>3</v>
      </c>
      <c r="H1691" s="7">
        <f t="shared" si="977"/>
        <v>1</v>
      </c>
      <c r="I1691" s="49">
        <f t="shared" si="978"/>
        <v>11201</v>
      </c>
      <c r="J1691" s="177">
        <f t="shared" si="992"/>
        <v>0.32246084753569781</v>
      </c>
      <c r="K1691" s="2"/>
      <c r="L1691" s="2">
        <f t="shared" si="979"/>
        <v>0.23361929986181484</v>
      </c>
      <c r="M1691" s="2">
        <f t="shared" si="980"/>
        <v>0</v>
      </c>
      <c r="N1691" s="2">
        <f t="shared" si="981"/>
        <v>0</v>
      </c>
      <c r="O1691" s="2">
        <f t="shared" si="982"/>
        <v>0.16049631506218331</v>
      </c>
      <c r="P1691" s="2">
        <f t="shared" si="983"/>
        <v>0.55608014739751266</v>
      </c>
      <c r="Q1691" s="2">
        <f t="shared" si="993"/>
        <v>4.9804237678489183E-2</v>
      </c>
      <c r="R1691" s="1">
        <v>8115</v>
      </c>
      <c r="U1691" s="1">
        <v>5575</v>
      </c>
      <c r="V1691" s="1">
        <v>19316</v>
      </c>
      <c r="AB1691" s="1">
        <v>1730</v>
      </c>
      <c r="AK1691" s="7">
        <f t="shared" si="984"/>
        <v>0</v>
      </c>
      <c r="AL1691" s="7">
        <f t="shared" si="985"/>
        <v>0</v>
      </c>
      <c r="AM1691" s="7">
        <f t="shared" si="986"/>
        <v>0</v>
      </c>
      <c r="AN1691" s="2">
        <f t="shared" si="987"/>
        <v>0</v>
      </c>
      <c r="AO1691" s="2">
        <f t="shared" si="988"/>
        <v>0</v>
      </c>
      <c r="AP1691" s="2">
        <f t="shared" si="989"/>
        <v>0</v>
      </c>
      <c r="AR1691" t="str">
        <f t="shared" si="990"/>
        <v>Multnomah</v>
      </c>
      <c r="AS1691" t="s">
        <v>1331</v>
      </c>
      <c r="AT1691" s="184"/>
      <c r="AV1691" s="97">
        <v>41</v>
      </c>
      <c r="AW1691" s="99">
        <v>51</v>
      </c>
      <c r="AX1691" s="105">
        <f t="shared" si="991"/>
        <v>41051</v>
      </c>
      <c r="AZ1691" s="7" t="s">
        <v>2951</v>
      </c>
      <c r="BA1691" t="s">
        <v>3184</v>
      </c>
    </row>
    <row r="1692" spans="1:53" hidden="1" outlineLevel="1">
      <c r="A1692" t="s">
        <v>2926</v>
      </c>
      <c r="B1692" t="s">
        <v>1331</v>
      </c>
      <c r="C1692" s="1">
        <f t="shared" si="976"/>
        <v>9865</v>
      </c>
      <c r="D1692" s="7">
        <f>IF(R1692&gt;0,RANK(R1692,(R1692:T1692,U1692:AI1692)),0)</f>
        <v>3</v>
      </c>
      <c r="E1692" s="7">
        <f>IF(S1692&gt;0,RANK(S1692,(R1692:T1692,U1692:AI1692)),0)</f>
        <v>0</v>
      </c>
      <c r="F1692" s="7">
        <f>IF(T1692&gt;0,RANK(T1692,(R1692:T1692,U1692:AI1692)),0)</f>
        <v>0</v>
      </c>
      <c r="G1692" s="7">
        <f>IF(U1692&gt;0,RANK(U1692,(R1692:T1692,U1692:AI1692)),0)</f>
        <v>2</v>
      </c>
      <c r="H1692" s="7">
        <f t="shared" si="977"/>
        <v>1</v>
      </c>
      <c r="I1692" s="49">
        <f t="shared" si="978"/>
        <v>3526</v>
      </c>
      <c r="J1692" s="177">
        <f t="shared" si="992"/>
        <v>0.35742524075012672</v>
      </c>
      <c r="K1692" s="2"/>
      <c r="L1692" s="2">
        <f t="shared" si="979"/>
        <v>0.1572225038013178</v>
      </c>
      <c r="M1692" s="2">
        <f t="shared" si="980"/>
        <v>0</v>
      </c>
      <c r="N1692" s="2">
        <f t="shared" si="981"/>
        <v>0</v>
      </c>
      <c r="O1692" s="2">
        <f t="shared" si="982"/>
        <v>0.22564622402432843</v>
      </c>
      <c r="P1692" s="2">
        <f t="shared" si="983"/>
        <v>0.58307146477445515</v>
      </c>
      <c r="Q1692" s="2">
        <f t="shared" si="993"/>
        <v>3.4059807399898667E-2</v>
      </c>
      <c r="R1692" s="1">
        <v>1551</v>
      </c>
      <c r="U1692" s="1">
        <v>2226</v>
      </c>
      <c r="V1692" s="1">
        <v>5752</v>
      </c>
      <c r="AB1692" s="1">
        <v>336</v>
      </c>
      <c r="AC1692"/>
      <c r="AK1692" s="7">
        <f t="shared" si="984"/>
        <v>0</v>
      </c>
      <c r="AL1692" s="7">
        <f t="shared" si="985"/>
        <v>0</v>
      </c>
      <c r="AM1692" s="7">
        <f t="shared" si="986"/>
        <v>0</v>
      </c>
      <c r="AN1692" s="2">
        <f t="shared" si="987"/>
        <v>0</v>
      </c>
      <c r="AO1692" s="2">
        <f t="shared" si="988"/>
        <v>0</v>
      </c>
      <c r="AP1692" s="2">
        <f t="shared" si="989"/>
        <v>0</v>
      </c>
      <c r="AR1692" t="str">
        <f t="shared" si="990"/>
        <v>Polk</v>
      </c>
      <c r="AS1692" t="s">
        <v>1331</v>
      </c>
      <c r="AT1692" s="184">
        <v>5</v>
      </c>
      <c r="AV1692" s="97">
        <v>41</v>
      </c>
      <c r="AW1692" s="99">
        <v>53</v>
      </c>
      <c r="AX1692" s="105">
        <f t="shared" si="991"/>
        <v>41053</v>
      </c>
      <c r="AZ1692" s="7" t="s">
        <v>2951</v>
      </c>
      <c r="BA1692" t="s">
        <v>3184</v>
      </c>
    </row>
    <row r="1693" spans="1:53" hidden="1" outlineLevel="1">
      <c r="A1693" t="s">
        <v>1730</v>
      </c>
      <c r="B1693" t="s">
        <v>1331</v>
      </c>
      <c r="C1693" s="1">
        <f t="shared" si="976"/>
        <v>388</v>
      </c>
      <c r="D1693" s="7">
        <f>IF(R1693&gt;0,RANK(R1693,(R1693:T1693,U1693:AI1693)),0)</f>
        <v>3</v>
      </c>
      <c r="E1693" s="7">
        <f>IF(S1693&gt;0,RANK(S1693,(R1693:T1693,U1693:AI1693)),0)</f>
        <v>0</v>
      </c>
      <c r="F1693" s="7">
        <f>IF(T1693&gt;0,RANK(T1693,(R1693:T1693,U1693:AI1693)),0)</f>
        <v>0</v>
      </c>
      <c r="G1693" s="7">
        <f>IF(U1693&gt;0,RANK(U1693,(R1693:T1693,U1693:AI1693)),0)</f>
        <v>2</v>
      </c>
      <c r="H1693" s="7">
        <f t="shared" si="977"/>
        <v>1</v>
      </c>
      <c r="I1693" s="49">
        <f t="shared" si="978"/>
        <v>220</v>
      </c>
      <c r="J1693" s="177">
        <f t="shared" si="992"/>
        <v>0.5670103092783505</v>
      </c>
      <c r="K1693" s="2"/>
      <c r="L1693" s="2">
        <f t="shared" si="979"/>
        <v>0.11597938144329897</v>
      </c>
      <c r="M1693" s="2">
        <f t="shared" si="980"/>
        <v>0</v>
      </c>
      <c r="N1693" s="2">
        <f t="shared" si="981"/>
        <v>0</v>
      </c>
      <c r="O1693" s="2">
        <f t="shared" si="982"/>
        <v>0.15206185567010308</v>
      </c>
      <c r="P1693" s="2">
        <f t="shared" si="983"/>
        <v>0.71907216494845361</v>
      </c>
      <c r="Q1693" s="2">
        <f t="shared" si="993"/>
        <v>1.2886597938144284E-2</v>
      </c>
      <c r="R1693" s="1">
        <v>45</v>
      </c>
      <c r="U1693" s="1">
        <v>59</v>
      </c>
      <c r="V1693" s="1">
        <v>279</v>
      </c>
      <c r="AB1693" s="1">
        <v>5</v>
      </c>
      <c r="AC1693"/>
      <c r="AK1693" s="7">
        <f t="shared" si="984"/>
        <v>0</v>
      </c>
      <c r="AL1693" s="7">
        <f t="shared" si="985"/>
        <v>0</v>
      </c>
      <c r="AM1693" s="7">
        <f t="shared" si="986"/>
        <v>0</v>
      </c>
      <c r="AN1693" s="2">
        <f t="shared" si="987"/>
        <v>0</v>
      </c>
      <c r="AO1693" s="2">
        <f t="shared" si="988"/>
        <v>0</v>
      </c>
      <c r="AP1693" s="2">
        <f t="shared" si="989"/>
        <v>0</v>
      </c>
      <c r="AR1693" t="str">
        <f t="shared" si="990"/>
        <v>Sherman</v>
      </c>
      <c r="AS1693" t="s">
        <v>1331</v>
      </c>
      <c r="AT1693" s="184">
        <v>2</v>
      </c>
      <c r="AV1693" s="97">
        <v>41</v>
      </c>
      <c r="AW1693" s="99">
        <v>55</v>
      </c>
      <c r="AX1693" s="105">
        <f t="shared" si="991"/>
        <v>41055</v>
      </c>
      <c r="AZ1693" s="7" t="s">
        <v>2951</v>
      </c>
      <c r="BA1693" t="s">
        <v>3184</v>
      </c>
    </row>
    <row r="1694" spans="1:53" hidden="1" outlineLevel="1">
      <c r="A1694" t="s">
        <v>517</v>
      </c>
      <c r="B1694" t="s">
        <v>1331</v>
      </c>
      <c r="C1694" s="1">
        <f t="shared" si="976"/>
        <v>3132</v>
      </c>
      <c r="D1694" s="7">
        <f>IF(R1694&gt;0,RANK(R1694,(R1694:T1694,U1694:AI1694)),0)</f>
        <v>3</v>
      </c>
      <c r="E1694" s="7">
        <f>IF(S1694&gt;0,RANK(S1694,(R1694:T1694,U1694:AI1694)),0)</f>
        <v>0</v>
      </c>
      <c r="F1694" s="7">
        <f>IF(T1694&gt;0,RANK(T1694,(R1694:T1694,U1694:AI1694)),0)</f>
        <v>0</v>
      </c>
      <c r="G1694" s="7">
        <f>IF(U1694&gt;0,RANK(U1694,(R1694:T1694,U1694:AI1694)),0)</f>
        <v>2</v>
      </c>
      <c r="H1694" s="7">
        <f t="shared" si="977"/>
        <v>1</v>
      </c>
      <c r="I1694" s="49">
        <f t="shared" si="978"/>
        <v>1672</v>
      </c>
      <c r="J1694" s="177">
        <f t="shared" si="992"/>
        <v>0.5338441890166028</v>
      </c>
      <c r="K1694" s="2"/>
      <c r="L1694" s="2">
        <f t="shared" si="979"/>
        <v>0.13952745849297574</v>
      </c>
      <c r="M1694" s="2">
        <f t="shared" si="980"/>
        <v>0</v>
      </c>
      <c r="N1694" s="2">
        <f t="shared" si="981"/>
        <v>0</v>
      </c>
      <c r="O1694" s="2">
        <f t="shared" si="982"/>
        <v>0.14942528735632185</v>
      </c>
      <c r="P1694" s="2">
        <f t="shared" si="983"/>
        <v>0.68326947637292468</v>
      </c>
      <c r="Q1694" s="2">
        <f t="shared" si="993"/>
        <v>2.7777777777777679E-2</v>
      </c>
      <c r="R1694" s="1">
        <v>437</v>
      </c>
      <c r="U1694" s="1">
        <v>468</v>
      </c>
      <c r="V1694" s="1">
        <v>2140</v>
      </c>
      <c r="AB1694" s="1">
        <v>87</v>
      </c>
      <c r="AC1694"/>
      <c r="AK1694" s="7">
        <f t="shared" si="984"/>
        <v>0</v>
      </c>
      <c r="AL1694" s="7">
        <f t="shared" si="985"/>
        <v>0</v>
      </c>
      <c r="AM1694" s="7">
        <f t="shared" si="986"/>
        <v>0</v>
      </c>
      <c r="AN1694" s="2">
        <f t="shared" si="987"/>
        <v>0</v>
      </c>
      <c r="AO1694" s="2">
        <f t="shared" si="988"/>
        <v>0</v>
      </c>
      <c r="AP1694" s="2">
        <f t="shared" si="989"/>
        <v>0</v>
      </c>
      <c r="AR1694" t="str">
        <f t="shared" si="990"/>
        <v>Tillamook</v>
      </c>
      <c r="AS1694" t="s">
        <v>1331</v>
      </c>
      <c r="AT1694" s="184">
        <v>5</v>
      </c>
      <c r="AV1694" s="97">
        <v>41</v>
      </c>
      <c r="AW1694" s="99">
        <v>57</v>
      </c>
      <c r="AX1694" s="105">
        <f t="shared" si="991"/>
        <v>41057</v>
      </c>
      <c r="AZ1694" s="7" t="s">
        <v>2951</v>
      </c>
      <c r="BA1694" t="s">
        <v>3184</v>
      </c>
    </row>
    <row r="1695" spans="1:53" hidden="1" outlineLevel="1">
      <c r="A1695" t="s">
        <v>771</v>
      </c>
      <c r="B1695" t="s">
        <v>1331</v>
      </c>
      <c r="C1695" s="1">
        <f t="shared" si="976"/>
        <v>7472</v>
      </c>
      <c r="D1695" s="7">
        <f>IF(R1695&gt;0,RANK(R1695,(R1695:T1695,U1695:AI1695)),0)</f>
        <v>3</v>
      </c>
      <c r="E1695" s="7">
        <f>IF(S1695&gt;0,RANK(S1695,(R1695:T1695,U1695:AI1695)),0)</f>
        <v>0</v>
      </c>
      <c r="F1695" s="7">
        <f>IF(T1695&gt;0,RANK(T1695,(R1695:T1695,U1695:AI1695)),0)</f>
        <v>0</v>
      </c>
      <c r="G1695" s="7">
        <f>IF(U1695&gt;0,RANK(U1695,(R1695:T1695,U1695:AI1695)),0)</f>
        <v>2</v>
      </c>
      <c r="H1695" s="7">
        <f t="shared" si="977"/>
        <v>1</v>
      </c>
      <c r="I1695" s="49">
        <f t="shared" si="978"/>
        <v>3865</v>
      </c>
      <c r="J1695" s="177">
        <f t="shared" si="992"/>
        <v>0.51726445396145615</v>
      </c>
      <c r="K1695" s="2"/>
      <c r="L1695" s="2">
        <f t="shared" si="979"/>
        <v>0.1180406852248394</v>
      </c>
      <c r="M1695" s="2">
        <f t="shared" si="980"/>
        <v>0</v>
      </c>
      <c r="N1695" s="2">
        <f t="shared" si="981"/>
        <v>0</v>
      </c>
      <c r="O1695" s="2">
        <f t="shared" si="982"/>
        <v>0.16889721627408993</v>
      </c>
      <c r="P1695" s="2">
        <f t="shared" si="983"/>
        <v>0.68616167023554608</v>
      </c>
      <c r="Q1695" s="2">
        <f t="shared" si="993"/>
        <v>2.6900428265524523E-2</v>
      </c>
      <c r="R1695" s="1">
        <v>882</v>
      </c>
      <c r="U1695" s="1">
        <v>1262</v>
      </c>
      <c r="V1695" s="1">
        <v>5127</v>
      </c>
      <c r="AB1695" s="1">
        <v>201</v>
      </c>
      <c r="AC1695"/>
      <c r="AK1695" s="7">
        <f t="shared" si="984"/>
        <v>0</v>
      </c>
      <c r="AL1695" s="7">
        <f t="shared" si="985"/>
        <v>0</v>
      </c>
      <c r="AM1695" s="7">
        <f t="shared" si="986"/>
        <v>0</v>
      </c>
      <c r="AN1695" s="2">
        <f t="shared" si="987"/>
        <v>0</v>
      </c>
      <c r="AO1695" s="2">
        <f t="shared" si="988"/>
        <v>0</v>
      </c>
      <c r="AP1695" s="2">
        <f t="shared" si="989"/>
        <v>0</v>
      </c>
      <c r="AR1695" t="str">
        <f t="shared" si="990"/>
        <v>Umatilla</v>
      </c>
      <c r="AS1695" t="s">
        <v>1331</v>
      </c>
      <c r="AT1695" s="184">
        <v>2</v>
      </c>
      <c r="AV1695" s="97">
        <v>41</v>
      </c>
      <c r="AW1695" s="99">
        <v>59</v>
      </c>
      <c r="AX1695" s="105">
        <f t="shared" si="991"/>
        <v>41059</v>
      </c>
      <c r="AZ1695" s="7" t="s">
        <v>2951</v>
      </c>
      <c r="BA1695" t="s">
        <v>3184</v>
      </c>
    </row>
    <row r="1696" spans="1:53" hidden="1" outlineLevel="1">
      <c r="A1696" t="s">
        <v>3233</v>
      </c>
      <c r="B1696" t="s">
        <v>1331</v>
      </c>
      <c r="C1696" s="1">
        <f t="shared" si="976"/>
        <v>4549</v>
      </c>
      <c r="D1696" s="7">
        <f>IF(R1696&gt;0,RANK(R1696,(R1696:T1696,U1696:AI1696)),0)</f>
        <v>3</v>
      </c>
      <c r="E1696" s="7">
        <f>IF(S1696&gt;0,RANK(S1696,(R1696:T1696,U1696:AI1696)),0)</f>
        <v>0</v>
      </c>
      <c r="F1696" s="7">
        <f>IF(T1696&gt;0,RANK(T1696,(R1696:T1696,U1696:AI1696)),0)</f>
        <v>0</v>
      </c>
      <c r="G1696" s="7">
        <f>IF(U1696&gt;0,RANK(U1696,(R1696:T1696,U1696:AI1696)),0)</f>
        <v>2</v>
      </c>
      <c r="H1696" s="7">
        <f t="shared" si="977"/>
        <v>1</v>
      </c>
      <c r="I1696" s="49">
        <f t="shared" si="978"/>
        <v>2161</v>
      </c>
      <c r="J1696" s="177">
        <f t="shared" si="992"/>
        <v>0.4750494614200923</v>
      </c>
      <c r="K1696" s="2"/>
      <c r="L1696" s="2">
        <f t="shared" si="979"/>
        <v>0.11277203781050781</v>
      </c>
      <c r="M1696" s="2">
        <f t="shared" si="980"/>
        <v>0</v>
      </c>
      <c r="N1696" s="2">
        <f t="shared" si="981"/>
        <v>0</v>
      </c>
      <c r="O1696" s="2">
        <f t="shared" si="982"/>
        <v>0.19256979555946363</v>
      </c>
      <c r="P1696" s="2">
        <f t="shared" si="983"/>
        <v>0.66761925697955593</v>
      </c>
      <c r="Q1696" s="2">
        <f t="shared" si="993"/>
        <v>2.703890965047262E-2</v>
      </c>
      <c r="R1696" s="1">
        <v>513</v>
      </c>
      <c r="U1696" s="1">
        <v>876</v>
      </c>
      <c r="V1696" s="1">
        <v>3037</v>
      </c>
      <c r="AB1696" s="1">
        <v>123</v>
      </c>
      <c r="AC1696"/>
      <c r="AK1696" s="7">
        <f t="shared" si="984"/>
        <v>0</v>
      </c>
      <c r="AL1696" s="7">
        <f t="shared" si="985"/>
        <v>0</v>
      </c>
      <c r="AM1696" s="7">
        <f t="shared" si="986"/>
        <v>0</v>
      </c>
      <c r="AN1696" s="2">
        <f t="shared" si="987"/>
        <v>0</v>
      </c>
      <c r="AO1696" s="2">
        <f t="shared" si="988"/>
        <v>0</v>
      </c>
      <c r="AP1696" s="2">
        <f t="shared" si="989"/>
        <v>0</v>
      </c>
      <c r="AR1696" t="str">
        <f t="shared" si="990"/>
        <v>Union</v>
      </c>
      <c r="AS1696" t="s">
        <v>1331</v>
      </c>
      <c r="AT1696" s="184">
        <v>2</v>
      </c>
      <c r="AV1696" s="97">
        <v>41</v>
      </c>
      <c r="AW1696" s="99">
        <v>61</v>
      </c>
      <c r="AX1696" s="105">
        <f t="shared" si="991"/>
        <v>41061</v>
      </c>
      <c r="AZ1696" s="7" t="s">
        <v>2951</v>
      </c>
      <c r="BA1696" t="s">
        <v>3184</v>
      </c>
    </row>
    <row r="1697" spans="1:53" hidden="1" outlineLevel="1">
      <c r="A1697" t="s">
        <v>227</v>
      </c>
      <c r="B1697" t="s">
        <v>1331</v>
      </c>
      <c r="C1697" s="1">
        <f t="shared" si="976"/>
        <v>1710</v>
      </c>
      <c r="D1697" s="7">
        <f>IF(R1697&gt;0,RANK(R1697,(R1697:T1697,U1697:AI1697)),0)</f>
        <v>3</v>
      </c>
      <c r="E1697" s="7">
        <f>IF(S1697&gt;0,RANK(S1697,(R1697:T1697,U1697:AI1697)),0)</f>
        <v>0</v>
      </c>
      <c r="F1697" s="7">
        <f>IF(T1697&gt;0,RANK(T1697,(R1697:T1697,U1697:AI1697)),0)</f>
        <v>0</v>
      </c>
      <c r="G1697" s="7">
        <f>IF(U1697&gt;0,RANK(U1697,(R1697:T1697,U1697:AI1697)),0)</f>
        <v>2</v>
      </c>
      <c r="H1697" s="7">
        <f t="shared" si="977"/>
        <v>1</v>
      </c>
      <c r="I1697" s="49">
        <f t="shared" si="978"/>
        <v>974</v>
      </c>
      <c r="J1697" s="177">
        <f t="shared" si="992"/>
        <v>0.56959064327485376</v>
      </c>
      <c r="K1697" s="2"/>
      <c r="L1697" s="2">
        <f t="shared" si="979"/>
        <v>8.9473684210526316E-2</v>
      </c>
      <c r="M1697" s="2">
        <f t="shared" si="980"/>
        <v>0</v>
      </c>
      <c r="N1697" s="2">
        <f t="shared" si="981"/>
        <v>0</v>
      </c>
      <c r="O1697" s="2">
        <f t="shared" si="982"/>
        <v>0.15964912280701754</v>
      </c>
      <c r="P1697" s="2">
        <f t="shared" si="983"/>
        <v>0.72923976608187135</v>
      </c>
      <c r="Q1697" s="2">
        <f t="shared" si="993"/>
        <v>2.1637426900584678E-2</v>
      </c>
      <c r="R1697" s="1">
        <v>153</v>
      </c>
      <c r="U1697" s="1">
        <v>273</v>
      </c>
      <c r="V1697" s="1">
        <v>1247</v>
      </c>
      <c r="AB1697" s="1">
        <v>37</v>
      </c>
      <c r="AC1697"/>
      <c r="AK1697" s="7">
        <f t="shared" si="984"/>
        <v>0</v>
      </c>
      <c r="AL1697" s="7">
        <f t="shared" si="985"/>
        <v>0</v>
      </c>
      <c r="AM1697" s="7">
        <f t="shared" si="986"/>
        <v>0</v>
      </c>
      <c r="AN1697" s="2">
        <f t="shared" si="987"/>
        <v>0</v>
      </c>
      <c r="AO1697" s="2">
        <f t="shared" si="988"/>
        <v>0</v>
      </c>
      <c r="AP1697" s="2">
        <f t="shared" si="989"/>
        <v>0</v>
      </c>
      <c r="AR1697" t="str">
        <f t="shared" si="990"/>
        <v>Wallowa</v>
      </c>
      <c r="AS1697" t="s">
        <v>1331</v>
      </c>
      <c r="AT1697" s="184">
        <v>2</v>
      </c>
      <c r="AV1697" s="97">
        <v>41</v>
      </c>
      <c r="AW1697" s="99">
        <v>63</v>
      </c>
      <c r="AX1697" s="105">
        <f t="shared" si="991"/>
        <v>41063</v>
      </c>
      <c r="AZ1697" s="7" t="s">
        <v>2951</v>
      </c>
      <c r="BA1697" t="s">
        <v>3184</v>
      </c>
    </row>
    <row r="1698" spans="1:53" hidden="1" outlineLevel="1">
      <c r="A1698" t="s">
        <v>1416</v>
      </c>
      <c r="B1698" t="s">
        <v>1331</v>
      </c>
      <c r="C1698" s="1">
        <f t="shared" si="976"/>
        <v>2617</v>
      </c>
      <c r="D1698" s="7">
        <f>IF(R1698&gt;0,RANK(R1698,(R1698:T1698,U1698:AI1698)),0)</f>
        <v>3</v>
      </c>
      <c r="E1698" s="7">
        <f>IF(S1698&gt;0,RANK(S1698,(R1698:T1698,U1698:AI1698)),0)</f>
        <v>0</v>
      </c>
      <c r="F1698" s="7">
        <f>IF(T1698&gt;0,RANK(T1698,(R1698:T1698,U1698:AI1698)),0)</f>
        <v>0</v>
      </c>
      <c r="G1698" s="7">
        <f>IF(U1698&gt;0,RANK(U1698,(R1698:T1698,U1698:AI1698)),0)</f>
        <v>2</v>
      </c>
      <c r="H1698" s="7">
        <f t="shared" si="977"/>
        <v>1</v>
      </c>
      <c r="I1698" s="49">
        <f t="shared" si="978"/>
        <v>1309</v>
      </c>
      <c r="J1698" s="177">
        <f t="shared" si="992"/>
        <v>0.50019105846389</v>
      </c>
      <c r="K1698" s="2"/>
      <c r="L1698" s="2">
        <f t="shared" si="979"/>
        <v>0.15131830340084065</v>
      </c>
      <c r="M1698" s="2">
        <f t="shared" si="980"/>
        <v>0</v>
      </c>
      <c r="N1698" s="2">
        <f t="shared" si="981"/>
        <v>0</v>
      </c>
      <c r="O1698" s="2">
        <f t="shared" si="982"/>
        <v>0.16163546045089797</v>
      </c>
      <c r="P1698" s="2">
        <f t="shared" si="983"/>
        <v>0.66182651891478794</v>
      </c>
      <c r="Q1698" s="2">
        <f t="shared" si="993"/>
        <v>2.5219717233473493E-2</v>
      </c>
      <c r="R1698" s="1">
        <v>396</v>
      </c>
      <c r="U1698" s="1">
        <v>423</v>
      </c>
      <c r="V1698" s="1">
        <v>1732</v>
      </c>
      <c r="AB1698" s="1">
        <v>66</v>
      </c>
      <c r="AC1698"/>
      <c r="AK1698" s="7">
        <f t="shared" si="984"/>
        <v>0</v>
      </c>
      <c r="AL1698" s="7">
        <f t="shared" si="985"/>
        <v>0</v>
      </c>
      <c r="AM1698" s="7">
        <f t="shared" si="986"/>
        <v>0</v>
      </c>
      <c r="AN1698" s="2">
        <f t="shared" si="987"/>
        <v>0</v>
      </c>
      <c r="AO1698" s="2">
        <f t="shared" si="988"/>
        <v>0</v>
      </c>
      <c r="AP1698" s="2">
        <f t="shared" si="989"/>
        <v>0</v>
      </c>
      <c r="AR1698" t="str">
        <f t="shared" si="990"/>
        <v>Wasco</v>
      </c>
      <c r="AS1698" t="s">
        <v>1331</v>
      </c>
      <c r="AT1698" s="184">
        <v>2</v>
      </c>
      <c r="AV1698" s="97">
        <v>41</v>
      </c>
      <c r="AW1698" s="99">
        <v>65</v>
      </c>
      <c r="AX1698" s="105">
        <f t="shared" si="991"/>
        <v>41065</v>
      </c>
      <c r="AZ1698" s="7" t="s">
        <v>2951</v>
      </c>
      <c r="BA1698" t="s">
        <v>3184</v>
      </c>
    </row>
    <row r="1699" spans="1:53" hidden="1" outlineLevel="1">
      <c r="A1699" t="s">
        <v>637</v>
      </c>
      <c r="B1699" t="s">
        <v>1331</v>
      </c>
      <c r="C1699" s="1">
        <f t="shared" si="976"/>
        <v>44481</v>
      </c>
      <c r="D1699" s="7">
        <f>IF(R1699&gt;0,RANK(R1699,(R1699:T1699,U1699:AI1699)),0)</f>
        <v>2</v>
      </c>
      <c r="E1699" s="7">
        <f>IF(S1699&gt;0,RANK(S1699,(R1699:T1699,U1699:AI1699)),0)</f>
        <v>0</v>
      </c>
      <c r="F1699" s="7">
        <f>IF(T1699&gt;0,RANK(T1699,(R1699:T1699,U1699:AI1699)),0)</f>
        <v>0</v>
      </c>
      <c r="G1699" s="7">
        <f>IF(U1699&gt;0,RANK(U1699,(R1699:T1699,U1699:AI1699)),0)</f>
        <v>3</v>
      </c>
      <c r="H1699" s="7">
        <f t="shared" si="977"/>
        <v>1</v>
      </c>
      <c r="I1699" s="49">
        <f t="shared" si="978"/>
        <v>15170</v>
      </c>
      <c r="J1699" s="177">
        <f t="shared" si="992"/>
        <v>0.34104449090622962</v>
      </c>
      <c r="K1699" s="2"/>
      <c r="L1699" s="2">
        <f t="shared" si="979"/>
        <v>0.21910478631325733</v>
      </c>
      <c r="M1699" s="2">
        <f t="shared" si="980"/>
        <v>0</v>
      </c>
      <c r="N1699" s="2">
        <f t="shared" si="981"/>
        <v>0</v>
      </c>
      <c r="O1699" s="2">
        <f t="shared" si="982"/>
        <v>0.1739169533059059</v>
      </c>
      <c r="P1699" s="2">
        <f t="shared" si="983"/>
        <v>0.56014927721948693</v>
      </c>
      <c r="Q1699" s="2">
        <f t="shared" si="993"/>
        <v>4.6828983161349758E-2</v>
      </c>
      <c r="R1699" s="1">
        <v>9746</v>
      </c>
      <c r="U1699" s="1">
        <v>7736</v>
      </c>
      <c r="V1699" s="1">
        <v>24916</v>
      </c>
      <c r="AB1699" s="1">
        <v>2083</v>
      </c>
      <c r="AK1699" s="7">
        <f t="shared" si="984"/>
        <v>0</v>
      </c>
      <c r="AL1699" s="7">
        <f t="shared" si="985"/>
        <v>0</v>
      </c>
      <c r="AM1699" s="7">
        <f t="shared" si="986"/>
        <v>0</v>
      </c>
      <c r="AN1699" s="2">
        <f t="shared" si="987"/>
        <v>0</v>
      </c>
      <c r="AO1699" s="2">
        <f t="shared" si="988"/>
        <v>0</v>
      </c>
      <c r="AP1699" s="2">
        <f t="shared" si="989"/>
        <v>0</v>
      </c>
      <c r="AR1699" t="str">
        <f t="shared" si="990"/>
        <v>Washington</v>
      </c>
      <c r="AS1699" t="s">
        <v>1331</v>
      </c>
      <c r="AT1699" s="184">
        <v>1</v>
      </c>
      <c r="AV1699" s="97">
        <v>41</v>
      </c>
      <c r="AW1699" s="99">
        <v>67</v>
      </c>
      <c r="AX1699" s="105">
        <f t="shared" si="991"/>
        <v>41067</v>
      </c>
      <c r="AZ1699" s="7" t="s">
        <v>2951</v>
      </c>
      <c r="BA1699" t="s">
        <v>3184</v>
      </c>
    </row>
    <row r="1700" spans="1:53" hidden="1" outlineLevel="1">
      <c r="A1700" t="s">
        <v>3256</v>
      </c>
      <c r="B1700" t="s">
        <v>1331</v>
      </c>
      <c r="C1700" s="1">
        <f t="shared" si="976"/>
        <v>288</v>
      </c>
      <c r="D1700" s="7">
        <f>IF(R1700&gt;0,RANK(R1700,(R1700:T1700,U1700:AI1700)),0)</f>
        <v>3</v>
      </c>
      <c r="E1700" s="7">
        <f>IF(S1700&gt;0,RANK(S1700,(R1700:T1700,U1700:AI1700)),0)</f>
        <v>0</v>
      </c>
      <c r="F1700" s="7">
        <f>IF(T1700&gt;0,RANK(T1700,(R1700:T1700,U1700:AI1700)),0)</f>
        <v>0</v>
      </c>
      <c r="G1700" s="7">
        <f>IF(U1700&gt;0,RANK(U1700,(R1700:T1700,U1700:AI1700)),0)</f>
        <v>2</v>
      </c>
      <c r="H1700" s="7">
        <f t="shared" si="977"/>
        <v>1</v>
      </c>
      <c r="I1700" s="49">
        <f t="shared" si="978"/>
        <v>152</v>
      </c>
      <c r="J1700" s="177">
        <f t="shared" si="992"/>
        <v>0.52777777777777779</v>
      </c>
      <c r="K1700" s="2"/>
      <c r="L1700" s="2">
        <f t="shared" si="979"/>
        <v>8.3333333333333329E-2</v>
      </c>
      <c r="M1700" s="2">
        <f t="shared" si="980"/>
        <v>0</v>
      </c>
      <c r="N1700" s="2">
        <f t="shared" si="981"/>
        <v>0</v>
      </c>
      <c r="O1700" s="2">
        <f t="shared" si="982"/>
        <v>0.18055555555555555</v>
      </c>
      <c r="P1700" s="2">
        <f t="shared" si="983"/>
        <v>0.70833333333333337</v>
      </c>
      <c r="Q1700" s="2">
        <f t="shared" si="993"/>
        <v>2.7777777777777679E-2</v>
      </c>
      <c r="R1700" s="1">
        <v>24</v>
      </c>
      <c r="U1700" s="1">
        <v>52</v>
      </c>
      <c r="V1700" s="1">
        <v>204</v>
      </c>
      <c r="AB1700" s="1">
        <v>8</v>
      </c>
      <c r="AC1700"/>
      <c r="AK1700" s="7">
        <f t="shared" si="984"/>
        <v>0</v>
      </c>
      <c r="AL1700" s="7">
        <f t="shared" si="985"/>
        <v>0</v>
      </c>
      <c r="AM1700" s="7">
        <f t="shared" si="986"/>
        <v>0</v>
      </c>
      <c r="AN1700" s="2">
        <f t="shared" si="987"/>
        <v>0</v>
      </c>
      <c r="AO1700" s="2">
        <f t="shared" si="988"/>
        <v>0</v>
      </c>
      <c r="AP1700" s="2">
        <f t="shared" si="989"/>
        <v>0</v>
      </c>
      <c r="AR1700" t="str">
        <f t="shared" si="990"/>
        <v>Wheeler</v>
      </c>
      <c r="AS1700" t="s">
        <v>1331</v>
      </c>
      <c r="AT1700" s="184">
        <v>2</v>
      </c>
      <c r="AV1700" s="97">
        <v>41</v>
      </c>
      <c r="AW1700" s="99">
        <v>69</v>
      </c>
      <c r="AX1700" s="105">
        <f t="shared" si="991"/>
        <v>41069</v>
      </c>
      <c r="AZ1700" s="7" t="s">
        <v>2951</v>
      </c>
      <c r="BA1700" t="s">
        <v>3184</v>
      </c>
    </row>
    <row r="1701" spans="1:53" hidden="1" outlineLevel="1">
      <c r="A1701" t="s">
        <v>284</v>
      </c>
      <c r="B1701" t="s">
        <v>1331</v>
      </c>
      <c r="C1701" s="1">
        <f t="shared" si="976"/>
        <v>11911</v>
      </c>
      <c r="D1701" s="7">
        <f>IF(R1701&gt;0,RANK(R1701,(R1701:T1701,U1701:AI1701)),0)</f>
        <v>3</v>
      </c>
      <c r="E1701" s="7">
        <f>IF(S1701&gt;0,RANK(S1701,(R1701:T1701,U1701:AI1701)),0)</f>
        <v>0</v>
      </c>
      <c r="F1701" s="7">
        <f>IF(T1701&gt;0,RANK(T1701,(R1701:T1701,U1701:AI1701)),0)</f>
        <v>0</v>
      </c>
      <c r="G1701" s="7">
        <f>IF(U1701&gt;0,RANK(U1701,(R1701:T1701,U1701:AI1701)),0)</f>
        <v>2</v>
      </c>
      <c r="H1701" s="7">
        <f t="shared" si="977"/>
        <v>1</v>
      </c>
      <c r="I1701" s="49">
        <f t="shared" si="978"/>
        <v>4435</v>
      </c>
      <c r="J1701" s="177">
        <f t="shared" si="992"/>
        <v>0.37234489127697085</v>
      </c>
      <c r="K1701" s="2"/>
      <c r="L1701" s="2">
        <f t="shared" si="979"/>
        <v>0.15976828142053565</v>
      </c>
      <c r="M1701" s="2">
        <f t="shared" si="980"/>
        <v>0</v>
      </c>
      <c r="N1701" s="2">
        <f t="shared" si="981"/>
        <v>0</v>
      </c>
      <c r="O1701" s="2">
        <f t="shared" si="982"/>
        <v>0.21433968600453362</v>
      </c>
      <c r="P1701" s="2">
        <f t="shared" si="983"/>
        <v>0.58668457728150447</v>
      </c>
      <c r="Q1701" s="2">
        <f t="shared" si="993"/>
        <v>3.9207455293426174E-2</v>
      </c>
      <c r="R1701" s="1">
        <v>1903</v>
      </c>
      <c r="U1701" s="1">
        <v>2553</v>
      </c>
      <c r="V1701" s="1">
        <v>6988</v>
      </c>
      <c r="AB1701" s="1">
        <v>467</v>
      </c>
      <c r="AC1701"/>
      <c r="AK1701" s="7">
        <f t="shared" si="984"/>
        <v>0</v>
      </c>
      <c r="AL1701" s="7">
        <f t="shared" si="985"/>
        <v>0</v>
      </c>
      <c r="AM1701" s="7">
        <f t="shared" si="986"/>
        <v>0</v>
      </c>
      <c r="AN1701" s="2">
        <f t="shared" si="987"/>
        <v>0</v>
      </c>
      <c r="AO1701" s="2">
        <f t="shared" si="988"/>
        <v>0</v>
      </c>
      <c r="AP1701" s="2">
        <f t="shared" si="989"/>
        <v>0</v>
      </c>
      <c r="AR1701" t="str">
        <f t="shared" si="990"/>
        <v>Yamhill</v>
      </c>
      <c r="AS1701" t="s">
        <v>1331</v>
      </c>
      <c r="AT1701" s="184">
        <v>1</v>
      </c>
      <c r="AV1701" s="97">
        <v>41</v>
      </c>
      <c r="AW1701" s="99">
        <v>71</v>
      </c>
      <c r="AX1701" s="105">
        <f t="shared" si="991"/>
        <v>41071</v>
      </c>
      <c r="AZ1701" s="7" t="s">
        <v>2951</v>
      </c>
      <c r="BA1701" t="s">
        <v>3184</v>
      </c>
    </row>
    <row r="1702" spans="1:53" collapsed="1">
      <c r="A1702" t="s">
        <v>2405</v>
      </c>
      <c r="B1702" t="s">
        <v>1105</v>
      </c>
      <c r="C1702" s="1">
        <f t="shared" si="976"/>
        <v>393920</v>
      </c>
      <c r="D1702" s="7">
        <f>IF(R1702&gt;0,RANK(R1702,(R1702:T1702,U1702:AI1702)),0)</f>
        <v>3</v>
      </c>
      <c r="E1702" s="7">
        <f>IF(S1702&gt;0,RANK(S1702,(R1702:T1702,U1702:AI1702)),0)</f>
        <v>0</v>
      </c>
      <c r="F1702" s="7">
        <f>IF(T1702&gt;0,RANK(T1702,(R1702:T1702,U1702:AI1702)),0)</f>
        <v>0</v>
      </c>
      <c r="G1702" s="7">
        <f>IF(U1702&gt;0,RANK(U1702,(R1702:T1702,U1702:AI1702)),0)</f>
        <v>2</v>
      </c>
      <c r="H1702" s="7">
        <f t="shared" si="977"/>
        <v>1</v>
      </c>
      <c r="I1702" s="49">
        <f t="shared" si="978"/>
        <v>187235</v>
      </c>
      <c r="J1702" s="177">
        <f t="shared" si="992"/>
        <v>0.47531224614134848</v>
      </c>
      <c r="K1702" s="2"/>
      <c r="L1702" s="2">
        <f t="shared" si="979"/>
        <v>0.15802193338748985</v>
      </c>
      <c r="M1702" s="2">
        <f t="shared" si="980"/>
        <v>0</v>
      </c>
      <c r="N1702" s="2">
        <f t="shared" si="981"/>
        <v>0</v>
      </c>
      <c r="O1702" s="2">
        <f t="shared" si="982"/>
        <v>0.16631041835905769</v>
      </c>
      <c r="P1702" s="2">
        <f t="shared" si="983"/>
        <v>0.64162266450040617</v>
      </c>
      <c r="Q1702" s="2">
        <f t="shared" si="993"/>
        <v>3.4044983753046321E-2</v>
      </c>
      <c r="R1702" s="1">
        <f>SUM(R1666:R1701)</f>
        <v>62248</v>
      </c>
      <c r="U1702" s="1">
        <f>SUM(U1666:U1701)</f>
        <v>65513</v>
      </c>
      <c r="V1702" s="1">
        <f>SUM(V1666:V1701)</f>
        <v>252748</v>
      </c>
      <c r="AB1702" s="1">
        <f>SUM(AB1666:AB1701)</f>
        <v>13411</v>
      </c>
      <c r="AK1702" s="7">
        <f t="shared" si="984"/>
        <v>0</v>
      </c>
      <c r="AL1702" s="7">
        <f t="shared" si="985"/>
        <v>0</v>
      </c>
      <c r="AM1702" s="7">
        <f t="shared" si="986"/>
        <v>0</v>
      </c>
      <c r="AN1702" s="2">
        <f t="shared" si="987"/>
        <v>0</v>
      </c>
      <c r="AO1702" s="2">
        <f t="shared" si="988"/>
        <v>0</v>
      </c>
      <c r="AP1702" s="2">
        <f t="shared" si="989"/>
        <v>0</v>
      </c>
      <c r="AR1702" t="str">
        <f t="shared" si="990"/>
        <v>Oregon</v>
      </c>
      <c r="AS1702" t="s">
        <v>1105</v>
      </c>
      <c r="AT1702" s="184"/>
      <c r="AV1702" s="97">
        <v>41</v>
      </c>
      <c r="AW1702" s="99"/>
      <c r="AX1702" s="97">
        <v>41</v>
      </c>
      <c r="AZ1702" s="7" t="s">
        <v>1619</v>
      </c>
      <c r="BA1702" t="s">
        <v>3184</v>
      </c>
    </row>
    <row r="1703" spans="1:53">
      <c r="C1703" s="1"/>
      <c r="E1703" s="7"/>
      <c r="F1703" s="7"/>
      <c r="G1703" s="7"/>
      <c r="H1703" s="7"/>
      <c r="I1703" s="49"/>
      <c r="J1703" s="177"/>
      <c r="K1703" s="2"/>
      <c r="AK1703" s="7"/>
      <c r="AL1703" s="7"/>
      <c r="AM1703" s="7"/>
      <c r="AT1703" s="184"/>
      <c r="AV1703" s="97"/>
      <c r="AW1703" s="99"/>
    </row>
    <row r="1704" spans="1:53" hidden="1" outlineLevel="1">
      <c r="A1704" t="s">
        <v>632</v>
      </c>
      <c r="B1704" t="s">
        <v>2005</v>
      </c>
      <c r="C1704" s="1">
        <f t="shared" ref="C1704:C1735" si="994">SUM(R1704:AI1704)</f>
        <v>17070</v>
      </c>
      <c r="D1704" s="7">
        <f>IF(R1704&gt;0,RANK(R1704,(R1704:T1704,U1704:AI1704)),0)</f>
        <v>3</v>
      </c>
      <c r="E1704" s="7">
        <f>IF(S1704&gt;0,RANK(S1704,(R1704:T1704,U1704:AI1704)),0)</f>
        <v>5</v>
      </c>
      <c r="F1704" s="7">
        <f>IF(T1704&gt;0,RANK(T1704,(R1704:T1704,U1704:AI1704)),0)</f>
        <v>6</v>
      </c>
      <c r="G1704" s="7">
        <f>IF(U1704&gt;0,RANK(U1704,(R1704:T1704,U1704:AI1704)),0)</f>
        <v>2</v>
      </c>
      <c r="H1704" s="7">
        <f t="shared" ref="H1704:H1735" si="995">IF(V1704&gt;0,RANK(V1704,(R1704:AB1704)),0)</f>
        <v>1</v>
      </c>
      <c r="I1704" s="49">
        <f t="shared" ref="I1704:I1735" si="996">MAX(R1704:AA1704)-LARGE(R1704:AA1704,2)</f>
        <v>5697</v>
      </c>
      <c r="J1704" s="177">
        <f t="shared" si="992"/>
        <v>0.33374340949033393</v>
      </c>
      <c r="K1704" s="2"/>
      <c r="L1704" s="2">
        <f t="shared" ref="L1704:L1735" si="997">IF($C1704=0,"-",R1704/$C1704)</f>
        <v>0.15846514352665494</v>
      </c>
      <c r="M1704" s="2">
        <f t="shared" ref="M1704:M1735" si="998">IF($C1704=0,"-",S1704/$C1704)</f>
        <v>7.0884592852958409E-3</v>
      </c>
      <c r="N1704" s="2">
        <f t="shared" si="981"/>
        <v>6.561218512009373E-3</v>
      </c>
      <c r="O1704" s="2">
        <f t="shared" si="982"/>
        <v>0.23878148799062682</v>
      </c>
      <c r="P1704" s="2">
        <f t="shared" ref="P1704:P1735" si="999">IF($C1704=0,"-",V1704/$C1704)</f>
        <v>0.5725248974809608</v>
      </c>
      <c r="Q1704" s="2">
        <f t="shared" si="993"/>
        <v>1.6578793204452102E-2</v>
      </c>
      <c r="R1704" s="1">
        <v>2705</v>
      </c>
      <c r="S1704" s="1">
        <v>121</v>
      </c>
      <c r="T1704" s="226">
        <v>112</v>
      </c>
      <c r="U1704" s="1">
        <v>4076</v>
      </c>
      <c r="V1704" s="1">
        <v>9773</v>
      </c>
      <c r="W1704" s="226">
        <v>283</v>
      </c>
      <c r="AC1704" s="161"/>
      <c r="AK1704" s="7">
        <f t="shared" ref="AK1704:AK1735" si="1000">IF(W1704&gt;0,RANK(W1704,(R1704:AB1704)),0)</f>
        <v>4</v>
      </c>
      <c r="AL1704" s="7">
        <f t="shared" ref="AL1704:AL1735" si="1001">IF(X1704&gt;0,RANK(X1704,(R1704:AB1704)),0)</f>
        <v>0</v>
      </c>
      <c r="AM1704" s="7">
        <f t="shared" ref="AM1704:AM1735" si="1002">IF(Y1704&gt;0,RANK(Y1704,(R1704:AB1704)),0)</f>
        <v>0</v>
      </c>
      <c r="AN1704" s="2">
        <f t="shared" ref="AN1704:AN1735" si="1003">IF($C1704=0,"-",W1704/$C1704)</f>
        <v>1.6578793204452255E-2</v>
      </c>
      <c r="AO1704" s="2">
        <f t="shared" ref="AO1704:AO1735" si="1004">IF($C1704=0,"-",X1704/$C1704)</f>
        <v>0</v>
      </c>
      <c r="AP1704" s="2">
        <f t="shared" ref="AP1704:AP1735" si="1005">IF($C1704=0,"-",Y1704/$C1704)</f>
        <v>0</v>
      </c>
      <c r="AR1704" t="str">
        <f t="shared" ref="AR1704:AR1735" si="1006">A1704</f>
        <v>Adams</v>
      </c>
      <c r="AS1704" t="s">
        <v>2005</v>
      </c>
      <c r="AT1704" s="184">
        <v>4</v>
      </c>
      <c r="AV1704" s="97">
        <v>42</v>
      </c>
      <c r="AW1704" s="99">
        <v>1</v>
      </c>
      <c r="AX1704" s="105">
        <f t="shared" ref="AX1704:AX1735" si="1007">AV1704*1000+AW1704</f>
        <v>42001</v>
      </c>
      <c r="AZ1704" s="7" t="s">
        <v>2951</v>
      </c>
      <c r="BA1704" t="s">
        <v>3184</v>
      </c>
    </row>
    <row r="1705" spans="1:53" hidden="1" outlineLevel="1">
      <c r="A1705" t="s">
        <v>1279</v>
      </c>
      <c r="B1705" t="s">
        <v>2005</v>
      </c>
      <c r="C1705" s="1">
        <f t="shared" si="994"/>
        <v>120622</v>
      </c>
      <c r="D1705" s="7">
        <f>IF(R1705&gt;0,RANK(R1705,(R1705:T1705,U1705:AI1705)),0)</f>
        <v>2</v>
      </c>
      <c r="E1705" s="7">
        <f>IF(S1705&gt;0,RANK(S1705,(R1705:T1705,U1705:AI1705)),0)</f>
        <v>6</v>
      </c>
      <c r="F1705" s="7">
        <f>IF(T1705&gt;0,RANK(T1705,(R1705:T1705,U1705:AI1705)),0)</f>
        <v>4</v>
      </c>
      <c r="G1705" s="7">
        <f>IF(U1705&gt;0,RANK(U1705,(R1705:T1705,U1705:AI1705)),0)</f>
        <v>3</v>
      </c>
      <c r="H1705" s="7">
        <f t="shared" si="995"/>
        <v>1</v>
      </c>
      <c r="I1705" s="49">
        <f t="shared" si="996"/>
        <v>28151</v>
      </c>
      <c r="J1705" s="177">
        <f t="shared" si="992"/>
        <v>0.23338197012153669</v>
      </c>
      <c r="K1705" s="2"/>
      <c r="L1705" s="2">
        <f t="shared" si="997"/>
        <v>0.27621826864087812</v>
      </c>
      <c r="M1705" s="2">
        <f t="shared" si="998"/>
        <v>3.7472434547594965E-3</v>
      </c>
      <c r="N1705" s="2">
        <f t="shared" si="981"/>
        <v>6.0602543482946728E-3</v>
      </c>
      <c r="O1705" s="2">
        <f t="shared" si="982"/>
        <v>0.19972310192170584</v>
      </c>
      <c r="P1705" s="2">
        <f t="shared" si="999"/>
        <v>0.50960023876241478</v>
      </c>
      <c r="Q1705" s="2">
        <f t="shared" si="993"/>
        <v>4.6508928719470877E-3</v>
      </c>
      <c r="R1705" s="1">
        <v>33318</v>
      </c>
      <c r="S1705" s="1">
        <v>452</v>
      </c>
      <c r="T1705" s="226">
        <v>731</v>
      </c>
      <c r="U1705" s="1">
        <v>24091</v>
      </c>
      <c r="V1705" s="1">
        <v>61469</v>
      </c>
      <c r="W1705" s="226">
        <v>561</v>
      </c>
      <c r="AK1705" s="7">
        <f t="shared" si="1000"/>
        <v>5</v>
      </c>
      <c r="AL1705" s="7">
        <f t="shared" si="1001"/>
        <v>0</v>
      </c>
      <c r="AM1705" s="7">
        <f t="shared" si="1002"/>
        <v>0</v>
      </c>
      <c r="AN1705" s="2">
        <f t="shared" si="1003"/>
        <v>4.6508928719470747E-3</v>
      </c>
      <c r="AO1705" s="2">
        <f t="shared" si="1004"/>
        <v>0</v>
      </c>
      <c r="AP1705" s="2">
        <f t="shared" si="1005"/>
        <v>0</v>
      </c>
      <c r="AR1705" t="str">
        <f t="shared" si="1006"/>
        <v>Allegheny</v>
      </c>
      <c r="AS1705" t="s">
        <v>2005</v>
      </c>
      <c r="AT1705" s="184"/>
      <c r="AV1705" s="97">
        <v>42</v>
      </c>
      <c r="AW1705" s="99">
        <v>3</v>
      </c>
      <c r="AX1705" s="105">
        <f t="shared" si="1007"/>
        <v>42003</v>
      </c>
      <c r="AZ1705" s="7" t="s">
        <v>2951</v>
      </c>
      <c r="BA1705" t="s">
        <v>3184</v>
      </c>
    </row>
    <row r="1706" spans="1:53" hidden="1" outlineLevel="1">
      <c r="A1706" t="s">
        <v>1771</v>
      </c>
      <c r="B1706" t="s">
        <v>2005</v>
      </c>
      <c r="C1706" s="1">
        <f t="shared" si="994"/>
        <v>11525</v>
      </c>
      <c r="D1706" s="7">
        <f>IF(R1706&gt;0,RANK(R1706,(R1706:T1706,U1706:AI1706)),0)</f>
        <v>3</v>
      </c>
      <c r="E1706" s="7">
        <f>IF(S1706&gt;0,RANK(S1706,(R1706:T1706,U1706:AI1706)),0)</f>
        <v>6</v>
      </c>
      <c r="F1706" s="7">
        <f>IF(T1706&gt;0,RANK(T1706,(R1706:T1706,U1706:AI1706)),0)</f>
        <v>5</v>
      </c>
      <c r="G1706" s="7">
        <f>IF(U1706&gt;0,RANK(U1706,(R1706:T1706,U1706:AI1706)),0)</f>
        <v>2</v>
      </c>
      <c r="H1706" s="7">
        <f t="shared" si="995"/>
        <v>1</v>
      </c>
      <c r="I1706" s="49">
        <f t="shared" si="996"/>
        <v>5513</v>
      </c>
      <c r="J1706" s="177">
        <f t="shared" si="992"/>
        <v>0.47835140997830805</v>
      </c>
      <c r="K1706" s="2"/>
      <c r="L1706" s="2">
        <f t="shared" si="997"/>
        <v>0.1182646420824295</v>
      </c>
      <c r="M1706" s="2">
        <f t="shared" si="998"/>
        <v>3.9913232104121475E-3</v>
      </c>
      <c r="N1706" s="2">
        <f t="shared" si="981"/>
        <v>6.073752711496746E-3</v>
      </c>
      <c r="O1706" s="2">
        <f t="shared" si="982"/>
        <v>0.1913232104121475</v>
      </c>
      <c r="P1706" s="2">
        <f t="shared" si="999"/>
        <v>0.66967462039045555</v>
      </c>
      <c r="Q1706" s="2">
        <f t="shared" si="993"/>
        <v>1.0672451193058485E-2</v>
      </c>
      <c r="R1706" s="1">
        <v>1363</v>
      </c>
      <c r="S1706" s="1">
        <v>46</v>
      </c>
      <c r="T1706" s="226">
        <v>70</v>
      </c>
      <c r="U1706" s="1">
        <v>2205</v>
      </c>
      <c r="V1706" s="1">
        <v>7718</v>
      </c>
      <c r="W1706" s="226">
        <v>123</v>
      </c>
      <c r="AK1706" s="7">
        <f t="shared" si="1000"/>
        <v>4</v>
      </c>
      <c r="AL1706" s="7">
        <f t="shared" si="1001"/>
        <v>0</v>
      </c>
      <c r="AM1706" s="7">
        <f t="shared" si="1002"/>
        <v>0</v>
      </c>
      <c r="AN1706" s="2">
        <f t="shared" si="1003"/>
        <v>1.0672451193058569E-2</v>
      </c>
      <c r="AO1706" s="2">
        <f t="shared" si="1004"/>
        <v>0</v>
      </c>
      <c r="AP1706" s="2">
        <f t="shared" si="1005"/>
        <v>0</v>
      </c>
      <c r="AR1706" t="str">
        <f t="shared" si="1006"/>
        <v>Armstrong</v>
      </c>
      <c r="AS1706" t="s">
        <v>2005</v>
      </c>
      <c r="AT1706" s="184">
        <v>3</v>
      </c>
      <c r="AV1706" s="97">
        <v>42</v>
      </c>
      <c r="AW1706" s="99">
        <v>5</v>
      </c>
      <c r="AX1706" s="105">
        <f t="shared" si="1007"/>
        <v>42005</v>
      </c>
      <c r="AZ1706" s="7" t="s">
        <v>2951</v>
      </c>
      <c r="BA1706" t="s">
        <v>3184</v>
      </c>
    </row>
    <row r="1707" spans="1:53" hidden="1" outlineLevel="1">
      <c r="A1707" t="s">
        <v>1808</v>
      </c>
      <c r="B1707" t="s">
        <v>2005</v>
      </c>
      <c r="C1707" s="1">
        <f t="shared" si="994"/>
        <v>20111</v>
      </c>
      <c r="D1707" s="7">
        <f>IF(R1707&gt;0,RANK(R1707,(R1707:T1707,U1707:AI1707)),0)</f>
        <v>3</v>
      </c>
      <c r="E1707" s="7">
        <f>IF(S1707&gt;0,RANK(S1707,(R1707:T1707,U1707:AI1707)),0)</f>
        <v>6</v>
      </c>
      <c r="F1707" s="7">
        <f>IF(T1707&gt;0,RANK(T1707,(R1707:T1707,U1707:AI1707)),0)</f>
        <v>5</v>
      </c>
      <c r="G1707" s="7">
        <f>IF(U1707&gt;0,RANK(U1707,(R1707:T1707,U1707:AI1707)),0)</f>
        <v>2</v>
      </c>
      <c r="H1707" s="7">
        <f t="shared" si="995"/>
        <v>1</v>
      </c>
      <c r="I1707" s="49">
        <f t="shared" si="996"/>
        <v>7009</v>
      </c>
      <c r="J1707" s="177">
        <f t="shared" si="992"/>
        <v>0.34851573765600913</v>
      </c>
      <c r="K1707" s="2"/>
      <c r="L1707" s="2">
        <f t="shared" si="997"/>
        <v>0.18631594649694197</v>
      </c>
      <c r="M1707" s="2">
        <f t="shared" si="998"/>
        <v>4.8232310675749594E-3</v>
      </c>
      <c r="N1707" s="2">
        <f t="shared" si="981"/>
        <v>5.8674357316891249E-3</v>
      </c>
      <c r="O1707" s="2">
        <f t="shared" si="982"/>
        <v>0.22326090199393367</v>
      </c>
      <c r="P1707" s="2">
        <f t="shared" si="999"/>
        <v>0.57177663964994285</v>
      </c>
      <c r="Q1707" s="2">
        <f t="shared" si="993"/>
        <v>7.9558450599174213E-3</v>
      </c>
      <c r="R1707" s="1">
        <v>3747</v>
      </c>
      <c r="S1707" s="1">
        <v>97</v>
      </c>
      <c r="T1707" s="226">
        <v>118</v>
      </c>
      <c r="U1707" s="1">
        <v>4490</v>
      </c>
      <c r="V1707" s="1">
        <v>11499</v>
      </c>
      <c r="W1707" s="226">
        <v>160</v>
      </c>
      <c r="AK1707" s="7">
        <f t="shared" si="1000"/>
        <v>4</v>
      </c>
      <c r="AL1707" s="7">
        <f t="shared" si="1001"/>
        <v>0</v>
      </c>
      <c r="AM1707" s="7">
        <f t="shared" si="1002"/>
        <v>0</v>
      </c>
      <c r="AN1707" s="2">
        <f t="shared" si="1003"/>
        <v>7.9558450599174577E-3</v>
      </c>
      <c r="AO1707" s="2">
        <f t="shared" si="1004"/>
        <v>0</v>
      </c>
      <c r="AP1707" s="2">
        <f t="shared" si="1005"/>
        <v>0</v>
      </c>
      <c r="AR1707" t="str">
        <f t="shared" si="1006"/>
        <v>Beaver</v>
      </c>
      <c r="AS1707" t="s">
        <v>2005</v>
      </c>
      <c r="AT1707" s="184">
        <v>12</v>
      </c>
      <c r="AV1707" s="97">
        <v>42</v>
      </c>
      <c r="AW1707" s="99">
        <v>7</v>
      </c>
      <c r="AX1707" s="105">
        <f t="shared" si="1007"/>
        <v>42007</v>
      </c>
      <c r="AZ1707" s="7" t="s">
        <v>2951</v>
      </c>
      <c r="BA1707" t="s">
        <v>3184</v>
      </c>
    </row>
    <row r="1708" spans="1:53" hidden="1" outlineLevel="1">
      <c r="A1708" t="s">
        <v>1050</v>
      </c>
      <c r="B1708" t="s">
        <v>2005</v>
      </c>
      <c r="C1708" s="1">
        <f t="shared" si="994"/>
        <v>10426</v>
      </c>
      <c r="D1708" s="7">
        <f>IF(R1708&gt;0,RANK(R1708,(R1708:T1708,U1708:AI1708)),0)</f>
        <v>3</v>
      </c>
      <c r="E1708" s="7">
        <f>IF(S1708&gt;0,RANK(S1708,(R1708:T1708,U1708:AI1708)),0)</f>
        <v>5</v>
      </c>
      <c r="F1708" s="7">
        <f>IF(T1708&gt;0,RANK(T1708,(R1708:T1708,U1708:AI1708)),0)</f>
        <v>6</v>
      </c>
      <c r="G1708" s="7">
        <f>IF(U1708&gt;0,RANK(U1708,(R1708:T1708,U1708:AI1708)),0)</f>
        <v>2</v>
      </c>
      <c r="H1708" s="7">
        <f t="shared" si="995"/>
        <v>1</v>
      </c>
      <c r="I1708" s="49">
        <f t="shared" si="996"/>
        <v>4013</v>
      </c>
      <c r="J1708" s="177">
        <f t="shared" si="992"/>
        <v>0.38490312679838862</v>
      </c>
      <c r="K1708" s="2"/>
      <c r="L1708" s="2">
        <f t="shared" si="997"/>
        <v>9.2365240744293114E-2</v>
      </c>
      <c r="M1708" s="2">
        <f t="shared" si="998"/>
        <v>6.9058123920966814E-3</v>
      </c>
      <c r="N1708" s="2">
        <f t="shared" si="981"/>
        <v>6.3303280260886248E-3</v>
      </c>
      <c r="O1708" s="2">
        <f t="shared" si="982"/>
        <v>0.24592365240744293</v>
      </c>
      <c r="P1708" s="2">
        <f t="shared" si="999"/>
        <v>0.63082677920583152</v>
      </c>
      <c r="Q1708" s="2">
        <f t="shared" si="993"/>
        <v>1.7648187224247214E-2</v>
      </c>
      <c r="R1708" s="226">
        <v>963</v>
      </c>
      <c r="S1708" s="1">
        <v>72</v>
      </c>
      <c r="T1708" s="226">
        <v>66</v>
      </c>
      <c r="U1708" s="1">
        <v>2564</v>
      </c>
      <c r="V1708" s="1">
        <v>6577</v>
      </c>
      <c r="W1708" s="226">
        <v>184</v>
      </c>
      <c r="AK1708" s="7">
        <f t="shared" si="1000"/>
        <v>4</v>
      </c>
      <c r="AL1708" s="7">
        <f t="shared" si="1001"/>
        <v>0</v>
      </c>
      <c r="AM1708" s="7">
        <f t="shared" si="1002"/>
        <v>0</v>
      </c>
      <c r="AN1708" s="2">
        <f t="shared" si="1003"/>
        <v>1.7648187224247075E-2</v>
      </c>
      <c r="AO1708" s="2">
        <f t="shared" si="1004"/>
        <v>0</v>
      </c>
      <c r="AP1708" s="2">
        <f t="shared" si="1005"/>
        <v>0</v>
      </c>
      <c r="AR1708" t="str">
        <f t="shared" si="1006"/>
        <v>Bedford</v>
      </c>
      <c r="AS1708" t="s">
        <v>2005</v>
      </c>
      <c r="AT1708" s="184">
        <v>9</v>
      </c>
      <c r="AV1708" s="97">
        <v>42</v>
      </c>
      <c r="AW1708" s="99">
        <v>9</v>
      </c>
      <c r="AX1708" s="105">
        <f t="shared" si="1007"/>
        <v>42009</v>
      </c>
      <c r="AZ1708" s="7" t="s">
        <v>2951</v>
      </c>
      <c r="BA1708" t="s">
        <v>3184</v>
      </c>
    </row>
    <row r="1709" spans="1:53" hidden="1" outlineLevel="1">
      <c r="A1709" t="s">
        <v>2575</v>
      </c>
      <c r="B1709" t="s">
        <v>2005</v>
      </c>
      <c r="C1709" s="1">
        <f t="shared" si="994"/>
        <v>49177</v>
      </c>
      <c r="D1709" s="7">
        <f>IF(R1709&gt;0,RANK(R1709,(R1709:T1709,U1709:AI1709)),0)</f>
        <v>3</v>
      </c>
      <c r="E1709" s="7">
        <f>IF(S1709&gt;0,RANK(S1709,(R1709:T1709,U1709:AI1709)),0)</f>
        <v>6</v>
      </c>
      <c r="F1709" s="7">
        <f>IF(T1709&gt;0,RANK(T1709,(R1709:T1709,U1709:AI1709)),0)</f>
        <v>5</v>
      </c>
      <c r="G1709" s="7">
        <f>IF(U1709&gt;0,RANK(U1709,(R1709:T1709,U1709:AI1709)),0)</f>
        <v>2</v>
      </c>
      <c r="H1709" s="7">
        <f t="shared" si="995"/>
        <v>1</v>
      </c>
      <c r="I1709" s="49">
        <f t="shared" si="996"/>
        <v>18638</v>
      </c>
      <c r="J1709" s="177">
        <f t="shared" si="992"/>
        <v>0.37899831221912683</v>
      </c>
      <c r="K1709" s="2"/>
      <c r="L1709" s="2">
        <f t="shared" si="997"/>
        <v>0.16666327754844745</v>
      </c>
      <c r="M1709" s="2">
        <f t="shared" si="998"/>
        <v>5.8767309921304673E-3</v>
      </c>
      <c r="N1709" s="2">
        <f t="shared" si="981"/>
        <v>7.7678589584561893E-3</v>
      </c>
      <c r="O1709" s="2">
        <f t="shared" si="982"/>
        <v>0.21599528234743884</v>
      </c>
      <c r="P1709" s="2">
        <f t="shared" si="999"/>
        <v>0.59499359456656564</v>
      </c>
      <c r="Q1709" s="2">
        <f t="shared" si="993"/>
        <v>8.7032555869613892E-3</v>
      </c>
      <c r="R1709" s="1">
        <v>8196</v>
      </c>
      <c r="S1709" s="1">
        <v>289</v>
      </c>
      <c r="T1709" s="226">
        <v>382</v>
      </c>
      <c r="U1709" s="1">
        <v>10622</v>
      </c>
      <c r="V1709" s="1">
        <v>29260</v>
      </c>
      <c r="W1709" s="226">
        <v>428</v>
      </c>
      <c r="AK1709" s="7">
        <f t="shared" si="1000"/>
        <v>4</v>
      </c>
      <c r="AL1709" s="7">
        <f t="shared" si="1001"/>
        <v>0</v>
      </c>
      <c r="AM1709" s="7">
        <f t="shared" si="1002"/>
        <v>0</v>
      </c>
      <c r="AN1709" s="2">
        <f t="shared" si="1003"/>
        <v>8.703255586961384E-3</v>
      </c>
      <c r="AO1709" s="2">
        <f t="shared" si="1004"/>
        <v>0</v>
      </c>
      <c r="AP1709" s="2">
        <f t="shared" si="1005"/>
        <v>0</v>
      </c>
      <c r="AR1709" t="str">
        <f t="shared" si="1006"/>
        <v>Berks</v>
      </c>
      <c r="AS1709" t="s">
        <v>2005</v>
      </c>
      <c r="AT1709" s="184"/>
      <c r="AV1709" s="97">
        <v>42</v>
      </c>
      <c r="AW1709" s="99">
        <v>11</v>
      </c>
      <c r="AX1709" s="105">
        <f t="shared" si="1007"/>
        <v>42011</v>
      </c>
      <c r="AZ1709" s="7" t="s">
        <v>2951</v>
      </c>
      <c r="BA1709" t="s">
        <v>3184</v>
      </c>
    </row>
    <row r="1710" spans="1:53" hidden="1" outlineLevel="1">
      <c r="A1710" t="s">
        <v>2741</v>
      </c>
      <c r="B1710" t="s">
        <v>2005</v>
      </c>
      <c r="C1710" s="1">
        <f t="shared" si="994"/>
        <v>21659</v>
      </c>
      <c r="D1710" s="7">
        <f>IF(R1710&gt;0,RANK(R1710,(R1710:T1710,U1710:AI1710)),0)</f>
        <v>3</v>
      </c>
      <c r="E1710" s="7">
        <f>IF(S1710&gt;0,RANK(S1710,(R1710:T1710,U1710:AI1710)),0)</f>
        <v>6</v>
      </c>
      <c r="F1710" s="7">
        <f>IF(T1710&gt;0,RANK(T1710,(R1710:T1710,U1710:AI1710)),0)</f>
        <v>5</v>
      </c>
      <c r="G1710" s="7">
        <f>IF(U1710&gt;0,RANK(U1710,(R1710:T1710,U1710:AI1710)),0)</f>
        <v>2</v>
      </c>
      <c r="H1710" s="7">
        <f t="shared" si="995"/>
        <v>1</v>
      </c>
      <c r="I1710" s="49">
        <f t="shared" si="996"/>
        <v>7935</v>
      </c>
      <c r="J1710" s="177">
        <f t="shared" si="992"/>
        <v>0.36636040445080564</v>
      </c>
      <c r="K1710" s="2"/>
      <c r="L1710" s="2">
        <f t="shared" si="997"/>
        <v>0.12244332610000462</v>
      </c>
      <c r="M1710" s="2">
        <f t="shared" si="998"/>
        <v>6.7408467611616415E-3</v>
      </c>
      <c r="N1710" s="2">
        <f t="shared" si="981"/>
        <v>8.4953137263954932E-3</v>
      </c>
      <c r="O1710" s="2">
        <f t="shared" si="982"/>
        <v>0.24207027101897594</v>
      </c>
      <c r="P1710" s="2">
        <f t="shared" si="999"/>
        <v>0.60843067546978158</v>
      </c>
      <c r="Q1710" s="2">
        <f t="shared" si="993"/>
        <v>1.1819566923680802E-2</v>
      </c>
      <c r="R1710" s="1">
        <v>2652</v>
      </c>
      <c r="S1710" s="1">
        <v>146</v>
      </c>
      <c r="T1710" s="226">
        <v>184</v>
      </c>
      <c r="U1710" s="1">
        <v>5243</v>
      </c>
      <c r="V1710" s="1">
        <v>13178</v>
      </c>
      <c r="W1710" s="226">
        <v>256</v>
      </c>
      <c r="AK1710" s="7">
        <f t="shared" si="1000"/>
        <v>4</v>
      </c>
      <c r="AL1710" s="7">
        <f t="shared" si="1001"/>
        <v>0</v>
      </c>
      <c r="AM1710" s="7">
        <f t="shared" si="1002"/>
        <v>0</v>
      </c>
      <c r="AN1710" s="2">
        <f t="shared" si="1003"/>
        <v>1.1819566923680688E-2</v>
      </c>
      <c r="AO1710" s="2">
        <f t="shared" si="1004"/>
        <v>0</v>
      </c>
      <c r="AP1710" s="2">
        <f t="shared" si="1005"/>
        <v>0</v>
      </c>
      <c r="AR1710" t="str">
        <f t="shared" si="1006"/>
        <v>Blair</v>
      </c>
      <c r="AS1710" t="s">
        <v>2005</v>
      </c>
      <c r="AT1710" s="184">
        <v>9</v>
      </c>
      <c r="AV1710" s="97">
        <v>42</v>
      </c>
      <c r="AW1710" s="99">
        <v>13</v>
      </c>
      <c r="AX1710" s="105">
        <f t="shared" si="1007"/>
        <v>42013</v>
      </c>
      <c r="AZ1710" s="7" t="s">
        <v>2951</v>
      </c>
      <c r="BA1710" t="s">
        <v>3184</v>
      </c>
    </row>
    <row r="1711" spans="1:53" hidden="1" outlineLevel="1">
      <c r="A1711" t="s">
        <v>2214</v>
      </c>
      <c r="B1711" t="s">
        <v>2005</v>
      </c>
      <c r="C1711" s="1">
        <f t="shared" si="994"/>
        <v>10966</v>
      </c>
      <c r="D1711" s="7">
        <f>IF(R1711&gt;0,RANK(R1711,(R1711:T1711,U1711:AI1711)),0)</f>
        <v>3</v>
      </c>
      <c r="E1711" s="7">
        <f>IF(S1711&gt;0,RANK(S1711,(R1711:T1711,U1711:AI1711)),0)</f>
        <v>6</v>
      </c>
      <c r="F1711" s="7">
        <f>IF(T1711&gt;0,RANK(T1711,(R1711:T1711,U1711:AI1711)),0)</f>
        <v>5</v>
      </c>
      <c r="G1711" s="7">
        <f>IF(U1711&gt;0,RANK(U1711,(R1711:T1711,U1711:AI1711)),0)</f>
        <v>2</v>
      </c>
      <c r="H1711" s="7">
        <f t="shared" si="995"/>
        <v>1</v>
      </c>
      <c r="I1711" s="49">
        <f t="shared" si="996"/>
        <v>4250</v>
      </c>
      <c r="J1711" s="177">
        <f t="shared" si="992"/>
        <v>0.38756155389385372</v>
      </c>
      <c r="K1711" s="2"/>
      <c r="L1711" s="2">
        <f t="shared" si="997"/>
        <v>0.14362575232536931</v>
      </c>
      <c r="M1711" s="2">
        <f t="shared" si="998"/>
        <v>7.2040853547328107E-3</v>
      </c>
      <c r="N1711" s="2">
        <f t="shared" si="981"/>
        <v>8.2983768010213392E-3</v>
      </c>
      <c r="O1711" s="2">
        <f t="shared" si="982"/>
        <v>0.2202261535655663</v>
      </c>
      <c r="P1711" s="2">
        <f t="shared" si="999"/>
        <v>0.60778770745942001</v>
      </c>
      <c r="Q1711" s="2">
        <f t="shared" si="993"/>
        <v>1.2857924493890227E-2</v>
      </c>
      <c r="R1711" s="1">
        <v>1575</v>
      </c>
      <c r="S1711" s="1">
        <v>79</v>
      </c>
      <c r="T1711" s="226">
        <v>91</v>
      </c>
      <c r="U1711" s="1">
        <v>2415</v>
      </c>
      <c r="V1711" s="1">
        <v>6665</v>
      </c>
      <c r="W1711" s="226">
        <v>141</v>
      </c>
      <c r="AC1711" s="166"/>
      <c r="AK1711" s="7">
        <f t="shared" si="1000"/>
        <v>4</v>
      </c>
      <c r="AL1711" s="7">
        <f t="shared" si="1001"/>
        <v>0</v>
      </c>
      <c r="AM1711" s="7">
        <f t="shared" si="1002"/>
        <v>0</v>
      </c>
      <c r="AN1711" s="2">
        <f t="shared" si="1003"/>
        <v>1.2857924493890206E-2</v>
      </c>
      <c r="AO1711" s="2">
        <f t="shared" si="1004"/>
        <v>0</v>
      </c>
      <c r="AP1711" s="2">
        <f t="shared" si="1005"/>
        <v>0</v>
      </c>
      <c r="AR1711" t="str">
        <f t="shared" si="1006"/>
        <v>Bradford</v>
      </c>
      <c r="AS1711" t="s">
        <v>2005</v>
      </c>
      <c r="AT1711" s="184">
        <v>10</v>
      </c>
      <c r="AV1711" s="97">
        <v>42</v>
      </c>
      <c r="AW1711" s="99">
        <v>15</v>
      </c>
      <c r="AX1711" s="105">
        <f t="shared" si="1007"/>
        <v>42015</v>
      </c>
      <c r="AZ1711" s="7" t="s">
        <v>2951</v>
      </c>
      <c r="BA1711" t="s">
        <v>3184</v>
      </c>
    </row>
    <row r="1712" spans="1:53" hidden="1" outlineLevel="1">
      <c r="A1712" t="s">
        <v>292</v>
      </c>
      <c r="B1712" t="s">
        <v>2005</v>
      </c>
      <c r="C1712" s="1">
        <f t="shared" si="994"/>
        <v>90991</v>
      </c>
      <c r="D1712" s="7">
        <f>IF(R1712&gt;0,RANK(R1712,(R1712:T1712,U1712:AI1712)),0)</f>
        <v>2</v>
      </c>
      <c r="E1712" s="7">
        <f>IF(S1712&gt;0,RANK(S1712,(R1712:T1712,U1712:AI1712)),0)</f>
        <v>6</v>
      </c>
      <c r="F1712" s="7">
        <f>IF(T1712&gt;0,RANK(T1712,(R1712:T1712,U1712:AI1712)),0)</f>
        <v>4</v>
      </c>
      <c r="G1712" s="7">
        <f>IF(U1712&gt;0,RANK(U1712,(R1712:T1712,U1712:AI1712)),0)</f>
        <v>3</v>
      </c>
      <c r="H1712" s="7">
        <f t="shared" si="995"/>
        <v>1</v>
      </c>
      <c r="I1712" s="49">
        <f t="shared" si="996"/>
        <v>31221</v>
      </c>
      <c r="J1712" s="177">
        <f t="shared" si="992"/>
        <v>0.34312184721565869</v>
      </c>
      <c r="K1712" s="2"/>
      <c r="L1712" s="2">
        <f t="shared" si="997"/>
        <v>0.22243958193667507</v>
      </c>
      <c r="M1712" s="2">
        <f t="shared" si="998"/>
        <v>6.583068655141717E-3</v>
      </c>
      <c r="N1712" s="2">
        <f t="shared" si="981"/>
        <v>8.8360387291050758E-3</v>
      </c>
      <c r="O1712" s="2">
        <f t="shared" si="982"/>
        <v>0.18835928828125859</v>
      </c>
      <c r="P1712" s="2">
        <f t="shared" si="999"/>
        <v>0.56556142915233376</v>
      </c>
      <c r="Q1712" s="2">
        <f t="shared" si="993"/>
        <v>8.2205932454857411E-3</v>
      </c>
      <c r="R1712" s="1">
        <v>20240</v>
      </c>
      <c r="S1712" s="1">
        <v>599</v>
      </c>
      <c r="T1712" s="226">
        <v>804</v>
      </c>
      <c r="U1712" s="1">
        <v>17139</v>
      </c>
      <c r="V1712" s="1">
        <v>51461</v>
      </c>
      <c r="W1712" s="226">
        <v>748</v>
      </c>
      <c r="AK1712" s="7">
        <f t="shared" si="1000"/>
        <v>5</v>
      </c>
      <c r="AL1712" s="7">
        <f t="shared" si="1001"/>
        <v>0</v>
      </c>
      <c r="AM1712" s="7">
        <f t="shared" si="1002"/>
        <v>0</v>
      </c>
      <c r="AN1712" s="2">
        <f t="shared" si="1003"/>
        <v>8.2205932454858174E-3</v>
      </c>
      <c r="AO1712" s="2">
        <f t="shared" si="1004"/>
        <v>0</v>
      </c>
      <c r="AP1712" s="2">
        <f t="shared" si="1005"/>
        <v>0</v>
      </c>
      <c r="AR1712" t="str">
        <f t="shared" si="1006"/>
        <v>Bucks</v>
      </c>
      <c r="AS1712" t="s">
        <v>2005</v>
      </c>
      <c r="AT1712" s="184">
        <v>8</v>
      </c>
      <c r="AV1712" s="97">
        <v>42</v>
      </c>
      <c r="AW1712" s="99">
        <v>17</v>
      </c>
      <c r="AX1712" s="105">
        <f t="shared" si="1007"/>
        <v>42017</v>
      </c>
      <c r="AZ1712" s="7" t="s">
        <v>2951</v>
      </c>
      <c r="BA1712" t="s">
        <v>3184</v>
      </c>
    </row>
    <row r="1713" spans="1:53" hidden="1" outlineLevel="1">
      <c r="A1713" t="s">
        <v>613</v>
      </c>
      <c r="B1713" t="s">
        <v>2005</v>
      </c>
      <c r="C1713" s="1">
        <f t="shared" si="994"/>
        <v>35453</v>
      </c>
      <c r="D1713" s="7">
        <f>IF(R1713&gt;0,RANK(R1713,(R1713:T1713,U1713:AI1713)),0)</f>
        <v>3</v>
      </c>
      <c r="E1713" s="7">
        <f>IF(S1713&gt;0,RANK(S1713,(R1713:T1713,U1713:AI1713)),0)</f>
        <v>6</v>
      </c>
      <c r="F1713" s="7">
        <f>IF(T1713&gt;0,RANK(T1713,(R1713:T1713,U1713:AI1713)),0)</f>
        <v>5</v>
      </c>
      <c r="G1713" s="7">
        <f>IF(U1713&gt;0,RANK(U1713,(R1713:T1713,U1713:AI1713)),0)</f>
        <v>2</v>
      </c>
      <c r="H1713" s="7">
        <f t="shared" si="995"/>
        <v>1</v>
      </c>
      <c r="I1713" s="49">
        <f t="shared" si="996"/>
        <v>12241</v>
      </c>
      <c r="J1713" s="177">
        <f t="shared" si="992"/>
        <v>0.3452740247651821</v>
      </c>
      <c r="K1713" s="2"/>
      <c r="L1713" s="2">
        <f t="shared" si="997"/>
        <v>0.1952444080895834</v>
      </c>
      <c r="M1713" s="2">
        <f t="shared" si="998"/>
        <v>4.8796998843539333E-3</v>
      </c>
      <c r="N1713" s="2">
        <f t="shared" si="981"/>
        <v>6.0079541928750738E-3</v>
      </c>
      <c r="O1713" s="2">
        <f t="shared" si="982"/>
        <v>0.22037627281189179</v>
      </c>
      <c r="P1713" s="2">
        <f t="shared" si="999"/>
        <v>0.56565029757707386</v>
      </c>
      <c r="Q1713" s="2">
        <f t="shared" si="993"/>
        <v>7.841367444222036E-3</v>
      </c>
      <c r="R1713" s="1">
        <v>6922</v>
      </c>
      <c r="S1713" s="1">
        <v>173</v>
      </c>
      <c r="T1713" s="226">
        <v>213</v>
      </c>
      <c r="U1713" s="1">
        <v>7813</v>
      </c>
      <c r="V1713" s="1">
        <v>20054</v>
      </c>
      <c r="W1713" s="226">
        <v>278</v>
      </c>
      <c r="AK1713" s="7">
        <f t="shared" si="1000"/>
        <v>4</v>
      </c>
      <c r="AL1713" s="7">
        <f t="shared" si="1001"/>
        <v>0</v>
      </c>
      <c r="AM1713" s="7">
        <f t="shared" si="1002"/>
        <v>0</v>
      </c>
      <c r="AN1713" s="2">
        <f t="shared" si="1003"/>
        <v>7.8413674442219285E-3</v>
      </c>
      <c r="AO1713" s="2">
        <f t="shared" si="1004"/>
        <v>0</v>
      </c>
      <c r="AP1713" s="2">
        <f t="shared" si="1005"/>
        <v>0</v>
      </c>
      <c r="AR1713" t="str">
        <f t="shared" si="1006"/>
        <v>Butler</v>
      </c>
      <c r="AS1713" t="s">
        <v>2005</v>
      </c>
      <c r="AT1713" s="184">
        <v>3</v>
      </c>
      <c r="AV1713" s="97">
        <v>42</v>
      </c>
      <c r="AW1713" s="99">
        <v>19</v>
      </c>
      <c r="AX1713" s="105">
        <f t="shared" si="1007"/>
        <v>42019</v>
      </c>
      <c r="AZ1713" s="7" t="s">
        <v>2951</v>
      </c>
      <c r="BA1713" t="s">
        <v>3184</v>
      </c>
    </row>
    <row r="1714" spans="1:53" hidden="1" outlineLevel="1">
      <c r="A1714" t="s">
        <v>2386</v>
      </c>
      <c r="B1714" t="s">
        <v>2005</v>
      </c>
      <c r="C1714" s="1">
        <f t="shared" si="994"/>
        <v>16933</v>
      </c>
      <c r="D1714" s="7">
        <f>IF(R1714&gt;0,RANK(R1714,(R1714:T1714,U1714:AI1714)),0)</f>
        <v>3</v>
      </c>
      <c r="E1714" s="7">
        <f>IF(S1714&gt;0,RANK(S1714,(R1714:T1714,U1714:AI1714)),0)</f>
        <v>6</v>
      </c>
      <c r="F1714" s="7">
        <f>IF(T1714&gt;0,RANK(T1714,(R1714:T1714,U1714:AI1714)),0)</f>
        <v>5</v>
      </c>
      <c r="G1714" s="7">
        <f>IF(U1714&gt;0,RANK(U1714,(R1714:T1714,U1714:AI1714)),0)</f>
        <v>2</v>
      </c>
      <c r="H1714" s="7">
        <f t="shared" si="995"/>
        <v>1</v>
      </c>
      <c r="I1714" s="49">
        <f t="shared" si="996"/>
        <v>7480</v>
      </c>
      <c r="J1714" s="177">
        <f t="shared" si="992"/>
        <v>0.44174097915313293</v>
      </c>
      <c r="K1714" s="2"/>
      <c r="L1714" s="2">
        <f t="shared" si="997"/>
        <v>0.12265989487982047</v>
      </c>
      <c r="M1714" s="2">
        <f t="shared" si="998"/>
        <v>5.3150652571901024E-3</v>
      </c>
      <c r="N1714" s="2">
        <f t="shared" si="981"/>
        <v>6.6143034311699047E-3</v>
      </c>
      <c r="O1714" s="2">
        <f t="shared" si="982"/>
        <v>0.2071694324691431</v>
      </c>
      <c r="P1714" s="2">
        <f t="shared" si="999"/>
        <v>0.64891041162227603</v>
      </c>
      <c r="Q1714" s="2">
        <f t="shared" si="993"/>
        <v>9.3308923404005206E-3</v>
      </c>
      <c r="R1714" s="1">
        <v>2077</v>
      </c>
      <c r="S1714" s="1">
        <v>90</v>
      </c>
      <c r="T1714" s="226">
        <v>112</v>
      </c>
      <c r="U1714" s="1">
        <v>3508</v>
      </c>
      <c r="V1714" s="1">
        <v>10988</v>
      </c>
      <c r="W1714" s="226">
        <v>158</v>
      </c>
      <c r="AK1714" s="7">
        <f t="shared" si="1000"/>
        <v>4</v>
      </c>
      <c r="AL1714" s="7">
        <f t="shared" si="1001"/>
        <v>0</v>
      </c>
      <c r="AM1714" s="7">
        <f t="shared" si="1002"/>
        <v>0</v>
      </c>
      <c r="AN1714" s="2">
        <f t="shared" si="1003"/>
        <v>9.3308923404004009E-3</v>
      </c>
      <c r="AO1714" s="2">
        <f t="shared" si="1004"/>
        <v>0</v>
      </c>
      <c r="AP1714" s="2">
        <f t="shared" si="1005"/>
        <v>0</v>
      </c>
      <c r="AR1714" t="str">
        <f t="shared" si="1006"/>
        <v>Cambria</v>
      </c>
      <c r="AS1714" t="s">
        <v>2005</v>
      </c>
      <c r="AT1714" s="184"/>
      <c r="AV1714" s="97">
        <v>42</v>
      </c>
      <c r="AW1714" s="99">
        <v>21</v>
      </c>
      <c r="AX1714" s="105">
        <f t="shared" si="1007"/>
        <v>42021</v>
      </c>
      <c r="AZ1714" s="7" t="s">
        <v>2951</v>
      </c>
      <c r="BA1714" t="s">
        <v>3184</v>
      </c>
    </row>
    <row r="1715" spans="1:53" hidden="1" outlineLevel="1">
      <c r="A1715" t="s">
        <v>1976</v>
      </c>
      <c r="B1715" t="s">
        <v>2005</v>
      </c>
      <c r="C1715" s="1">
        <f t="shared" si="994"/>
        <v>872</v>
      </c>
      <c r="D1715" s="7">
        <f>IF(R1715&gt;0,RANK(R1715,(R1715:T1715,U1715:AI1715)),0)</f>
        <v>3</v>
      </c>
      <c r="E1715" s="7">
        <f>IF(S1715&gt;0,RANK(S1715,(R1715:T1715,U1715:AI1715)),0)</f>
        <v>6</v>
      </c>
      <c r="F1715" s="7">
        <f>IF(T1715&gt;0,RANK(T1715,(R1715:T1715,U1715:AI1715)),0)</f>
        <v>5</v>
      </c>
      <c r="G1715" s="7">
        <f>IF(U1715&gt;0,RANK(U1715,(R1715:T1715,U1715:AI1715)),0)</f>
        <v>2</v>
      </c>
      <c r="H1715" s="7">
        <f t="shared" si="995"/>
        <v>1</v>
      </c>
      <c r="I1715" s="49">
        <f t="shared" si="996"/>
        <v>308</v>
      </c>
      <c r="J1715" s="177">
        <f t="shared" si="992"/>
        <v>0.35321100917431192</v>
      </c>
      <c r="K1715" s="2"/>
      <c r="L1715" s="2">
        <f t="shared" si="997"/>
        <v>0.15711009174311927</v>
      </c>
      <c r="M1715" s="2">
        <f t="shared" si="998"/>
        <v>1.0321100917431193E-2</v>
      </c>
      <c r="N1715" s="2">
        <f t="shared" si="981"/>
        <v>1.261467889908257E-2</v>
      </c>
      <c r="O1715" s="2">
        <f t="shared" si="982"/>
        <v>0.22362385321100917</v>
      </c>
      <c r="P1715" s="2">
        <f t="shared" si="999"/>
        <v>0.57683486238532111</v>
      </c>
      <c r="Q1715" s="2">
        <f t="shared" si="993"/>
        <v>1.9495412844036664E-2</v>
      </c>
      <c r="R1715" s="226">
        <v>137</v>
      </c>
      <c r="S1715" s="1">
        <v>9</v>
      </c>
      <c r="T1715" s="226">
        <v>11</v>
      </c>
      <c r="U1715" s="226">
        <v>195</v>
      </c>
      <c r="V1715" s="1">
        <v>503</v>
      </c>
      <c r="W1715" s="226">
        <v>17</v>
      </c>
      <c r="AK1715" s="7">
        <f t="shared" si="1000"/>
        <v>4</v>
      </c>
      <c r="AL1715" s="7">
        <f t="shared" si="1001"/>
        <v>0</v>
      </c>
      <c r="AM1715" s="7">
        <f t="shared" si="1002"/>
        <v>0</v>
      </c>
      <c r="AN1715" s="2">
        <f t="shared" si="1003"/>
        <v>1.9495412844036698E-2</v>
      </c>
      <c r="AO1715" s="2">
        <f t="shared" si="1004"/>
        <v>0</v>
      </c>
      <c r="AP1715" s="2">
        <f t="shared" si="1005"/>
        <v>0</v>
      </c>
      <c r="AR1715" t="str">
        <f t="shared" si="1006"/>
        <v>Cameron</v>
      </c>
      <c r="AS1715" t="s">
        <v>2005</v>
      </c>
      <c r="AT1715" s="184">
        <v>5</v>
      </c>
      <c r="AV1715" s="97">
        <v>42</v>
      </c>
      <c r="AW1715" s="99">
        <v>23</v>
      </c>
      <c r="AX1715" s="105">
        <f t="shared" si="1007"/>
        <v>42023</v>
      </c>
      <c r="AZ1715" s="7" t="s">
        <v>2951</v>
      </c>
      <c r="BA1715" t="s">
        <v>3184</v>
      </c>
    </row>
    <row r="1716" spans="1:53" hidden="1" outlineLevel="1">
      <c r="A1716" t="s">
        <v>1659</v>
      </c>
      <c r="B1716" t="s">
        <v>2005</v>
      </c>
      <c r="C1716" s="1">
        <f t="shared" si="994"/>
        <v>8324</v>
      </c>
      <c r="D1716" s="7">
        <f>IF(R1716&gt;0,RANK(R1716,(R1716:T1716,U1716:AI1716)),0)</f>
        <v>3</v>
      </c>
      <c r="E1716" s="7">
        <f>IF(S1716&gt;0,RANK(S1716,(R1716:T1716,U1716:AI1716)),0)</f>
        <v>5</v>
      </c>
      <c r="F1716" s="7">
        <f>IF(T1716&gt;0,RANK(T1716,(R1716:T1716,U1716:AI1716)),0)</f>
        <v>6</v>
      </c>
      <c r="G1716" s="7">
        <f>IF(U1716&gt;0,RANK(U1716,(R1716:T1716,U1716:AI1716)),0)</f>
        <v>2</v>
      </c>
      <c r="H1716" s="7">
        <f t="shared" si="995"/>
        <v>1</v>
      </c>
      <c r="I1716" s="49">
        <f t="shared" si="996"/>
        <v>4599</v>
      </c>
      <c r="J1716" s="177">
        <f t="shared" si="992"/>
        <v>0.55249879865449303</v>
      </c>
      <c r="K1716" s="2"/>
      <c r="L1716" s="2">
        <f t="shared" si="997"/>
        <v>8.5175396444017296E-2</v>
      </c>
      <c r="M1716" s="2">
        <f t="shared" si="998"/>
        <v>5.0456511292647768E-3</v>
      </c>
      <c r="N1716" s="2">
        <f t="shared" si="981"/>
        <v>4.4449783757808748E-3</v>
      </c>
      <c r="O1716" s="2">
        <f t="shared" si="982"/>
        <v>0.1721528111484863</v>
      </c>
      <c r="P1716" s="2">
        <f t="shared" si="999"/>
        <v>0.72465160980297938</v>
      </c>
      <c r="Q1716" s="2">
        <f t="shared" si="993"/>
        <v>8.5295530994713431E-3</v>
      </c>
      <c r="R1716" s="226">
        <v>709</v>
      </c>
      <c r="S1716" s="1">
        <v>42</v>
      </c>
      <c r="T1716" s="226">
        <v>37</v>
      </c>
      <c r="U1716" s="1">
        <v>1433</v>
      </c>
      <c r="V1716" s="1">
        <v>6032</v>
      </c>
      <c r="W1716" s="226">
        <v>71</v>
      </c>
      <c r="AC1716" s="166"/>
      <c r="AK1716" s="7">
        <f t="shared" si="1000"/>
        <v>4</v>
      </c>
      <c r="AL1716" s="7">
        <f t="shared" si="1001"/>
        <v>0</v>
      </c>
      <c r="AM1716" s="7">
        <f t="shared" si="1002"/>
        <v>0</v>
      </c>
      <c r="AN1716" s="2">
        <f t="shared" si="1003"/>
        <v>8.5295530994714073E-3</v>
      </c>
      <c r="AO1716" s="2">
        <f t="shared" si="1004"/>
        <v>0</v>
      </c>
      <c r="AP1716" s="2">
        <f t="shared" si="1005"/>
        <v>0</v>
      </c>
      <c r="AR1716" t="str">
        <f t="shared" si="1006"/>
        <v>Carbon</v>
      </c>
      <c r="AS1716" t="s">
        <v>2005</v>
      </c>
      <c r="AT1716" s="184"/>
      <c r="AV1716" s="97">
        <v>42</v>
      </c>
      <c r="AW1716" s="99">
        <v>25</v>
      </c>
      <c r="AX1716" s="105">
        <f t="shared" si="1007"/>
        <v>42025</v>
      </c>
      <c r="AZ1716" s="7" t="s">
        <v>2951</v>
      </c>
      <c r="BA1716" t="s">
        <v>3184</v>
      </c>
    </row>
    <row r="1717" spans="1:53" hidden="1" outlineLevel="1">
      <c r="A1717" t="s">
        <v>2162</v>
      </c>
      <c r="B1717" t="s">
        <v>2005</v>
      </c>
      <c r="C1717" s="1">
        <f t="shared" si="994"/>
        <v>20381</v>
      </c>
      <c r="D1717" s="7">
        <f>IF(R1717&gt;0,RANK(R1717,(R1717:T1717,U1717:AI1717)),0)</f>
        <v>3</v>
      </c>
      <c r="E1717" s="7">
        <f>IF(S1717&gt;0,RANK(S1717,(R1717:T1717,U1717:AI1717)),0)</f>
        <v>6</v>
      </c>
      <c r="F1717" s="7">
        <f>IF(T1717&gt;0,RANK(T1717,(R1717:T1717,U1717:AI1717)),0)</f>
        <v>5</v>
      </c>
      <c r="G1717" s="7">
        <f>IF(U1717&gt;0,RANK(U1717,(R1717:T1717,U1717:AI1717)),0)</f>
        <v>2</v>
      </c>
      <c r="H1717" s="7">
        <f t="shared" si="995"/>
        <v>1</v>
      </c>
      <c r="I1717" s="49">
        <f t="shared" si="996"/>
        <v>4812</v>
      </c>
      <c r="J1717" s="177">
        <f t="shared" si="992"/>
        <v>0.23610225209754182</v>
      </c>
      <c r="K1717" s="2"/>
      <c r="L1717" s="2">
        <f t="shared" si="997"/>
        <v>0.22417938275845151</v>
      </c>
      <c r="M1717" s="2">
        <f t="shared" si="998"/>
        <v>8.3411020067710121E-3</v>
      </c>
      <c r="N1717" s="2">
        <f t="shared" si="981"/>
        <v>9.4696040429812084E-3</v>
      </c>
      <c r="O1717" s="2">
        <f t="shared" si="982"/>
        <v>0.25587557038418135</v>
      </c>
      <c r="P1717" s="2">
        <f t="shared" si="999"/>
        <v>0.49197782248172317</v>
      </c>
      <c r="Q1717" s="2">
        <f t="shared" si="993"/>
        <v>1.0156518325891706E-2</v>
      </c>
      <c r="R1717" s="1">
        <v>4569</v>
      </c>
      <c r="S1717" s="1">
        <v>170</v>
      </c>
      <c r="T1717" s="226">
        <v>193</v>
      </c>
      <c r="U1717" s="1">
        <v>5215</v>
      </c>
      <c r="V1717" s="1">
        <v>10027</v>
      </c>
      <c r="W1717" s="226">
        <v>207</v>
      </c>
      <c r="AK1717" s="7">
        <f t="shared" si="1000"/>
        <v>4</v>
      </c>
      <c r="AL1717" s="7">
        <f t="shared" si="1001"/>
        <v>0</v>
      </c>
      <c r="AM1717" s="7">
        <f t="shared" si="1002"/>
        <v>0</v>
      </c>
      <c r="AN1717" s="2">
        <f t="shared" si="1003"/>
        <v>1.0156518325891761E-2</v>
      </c>
      <c r="AO1717" s="2">
        <f t="shared" si="1004"/>
        <v>0</v>
      </c>
      <c r="AP1717" s="2">
        <f t="shared" si="1005"/>
        <v>0</v>
      </c>
      <c r="AR1717" t="str">
        <f t="shared" si="1006"/>
        <v>Centre</v>
      </c>
      <c r="AS1717" t="s">
        <v>2005</v>
      </c>
      <c r="AT1717" s="184">
        <v>5</v>
      </c>
      <c r="AV1717" s="97">
        <v>42</v>
      </c>
      <c r="AW1717" s="99">
        <v>27</v>
      </c>
      <c r="AX1717" s="105">
        <f t="shared" si="1007"/>
        <v>42027</v>
      </c>
      <c r="AZ1717" s="7" t="s">
        <v>2951</v>
      </c>
      <c r="BA1717" t="s">
        <v>3184</v>
      </c>
    </row>
    <row r="1718" spans="1:53" hidden="1" outlineLevel="1">
      <c r="A1718" t="s">
        <v>2163</v>
      </c>
      <c r="B1718" t="s">
        <v>2005</v>
      </c>
      <c r="C1718" s="1">
        <f t="shared" si="994"/>
        <v>76240</v>
      </c>
      <c r="D1718" s="7">
        <f>IF(R1718&gt;0,RANK(R1718,(R1718:T1718,U1718:AI1718)),0)</f>
        <v>2</v>
      </c>
      <c r="E1718" s="7">
        <f>IF(S1718&gt;0,RANK(S1718,(R1718:T1718,U1718:AI1718)),0)</f>
        <v>6</v>
      </c>
      <c r="F1718" s="7">
        <f>IF(T1718&gt;0,RANK(T1718,(R1718:T1718,U1718:AI1718)),0)</f>
        <v>4</v>
      </c>
      <c r="G1718" s="7">
        <f>IF(U1718&gt;0,RANK(U1718,(R1718:T1718,U1718:AI1718)),0)</f>
        <v>3</v>
      </c>
      <c r="H1718" s="7">
        <f t="shared" si="995"/>
        <v>1</v>
      </c>
      <c r="I1718" s="49">
        <f t="shared" si="996"/>
        <v>11723</v>
      </c>
      <c r="J1718" s="177">
        <f t="shared" si="992"/>
        <v>0.15376442812172089</v>
      </c>
      <c r="K1718" s="2"/>
      <c r="L1718" s="2">
        <f t="shared" si="997"/>
        <v>0.31358866736621194</v>
      </c>
      <c r="M1718" s="2">
        <f t="shared" si="998"/>
        <v>6.3614900314795386E-3</v>
      </c>
      <c r="N1718" s="2">
        <f t="shared" si="981"/>
        <v>8.0928646379853104E-3</v>
      </c>
      <c r="O1718" s="2">
        <f t="shared" si="982"/>
        <v>0.19724554039874082</v>
      </c>
      <c r="P1718" s="2">
        <f t="shared" si="999"/>
        <v>0.46735309548793286</v>
      </c>
      <c r="Q1718" s="2">
        <f t="shared" si="993"/>
        <v>7.3583420776495156E-3</v>
      </c>
      <c r="R1718" s="1">
        <v>23908</v>
      </c>
      <c r="S1718" s="1">
        <v>485</v>
      </c>
      <c r="T1718" s="226">
        <v>617</v>
      </c>
      <c r="U1718" s="1">
        <v>15038</v>
      </c>
      <c r="V1718" s="1">
        <v>35631</v>
      </c>
      <c r="W1718" s="226">
        <v>561</v>
      </c>
      <c r="AK1718" s="7">
        <f t="shared" si="1000"/>
        <v>5</v>
      </c>
      <c r="AL1718" s="7">
        <f t="shared" si="1001"/>
        <v>0</v>
      </c>
      <c r="AM1718" s="7">
        <f t="shared" si="1002"/>
        <v>0</v>
      </c>
      <c r="AN1718" s="2">
        <f t="shared" si="1003"/>
        <v>7.3583420776495278E-3</v>
      </c>
      <c r="AO1718" s="2">
        <f t="shared" si="1004"/>
        <v>0</v>
      </c>
      <c r="AP1718" s="2">
        <f t="shared" si="1005"/>
        <v>0</v>
      </c>
      <c r="AR1718" t="str">
        <f t="shared" si="1006"/>
        <v>Chester</v>
      </c>
      <c r="AS1718" t="s">
        <v>2005</v>
      </c>
      <c r="AT1718" s="184"/>
      <c r="AV1718" s="97">
        <v>42</v>
      </c>
      <c r="AW1718" s="99">
        <v>29</v>
      </c>
      <c r="AX1718" s="105">
        <f t="shared" si="1007"/>
        <v>42029</v>
      </c>
      <c r="AZ1718" s="7" t="s">
        <v>2951</v>
      </c>
      <c r="BA1718" t="s">
        <v>3184</v>
      </c>
    </row>
    <row r="1719" spans="1:53" hidden="1" outlineLevel="1">
      <c r="A1719" t="s">
        <v>1674</v>
      </c>
      <c r="B1719" t="s">
        <v>2005</v>
      </c>
      <c r="C1719" s="1">
        <f t="shared" si="994"/>
        <v>6896</v>
      </c>
      <c r="D1719" s="7">
        <f>IF(R1719&gt;0,RANK(R1719,(R1719:T1719,U1719:AI1719)),0)</f>
        <v>3</v>
      </c>
      <c r="E1719" s="7">
        <f>IF(S1719&gt;0,RANK(S1719,(R1719:T1719,U1719:AI1719)),0)</f>
        <v>5</v>
      </c>
      <c r="F1719" s="7">
        <f>IF(T1719&gt;0,RANK(T1719,(R1719:T1719,U1719:AI1719)),0)</f>
        <v>6</v>
      </c>
      <c r="G1719" s="7">
        <f>IF(U1719&gt;0,RANK(U1719,(R1719:T1719,U1719:AI1719)),0)</f>
        <v>2</v>
      </c>
      <c r="H1719" s="7">
        <f t="shared" si="995"/>
        <v>1</v>
      </c>
      <c r="I1719" s="49">
        <f t="shared" si="996"/>
        <v>2770</v>
      </c>
      <c r="J1719" s="177">
        <f t="shared" si="992"/>
        <v>0.40168213457076568</v>
      </c>
      <c r="K1719" s="2"/>
      <c r="L1719" s="2">
        <f t="shared" si="997"/>
        <v>0.14878190255220416</v>
      </c>
      <c r="M1719" s="2">
        <f t="shared" si="998"/>
        <v>8.2656612529002325E-3</v>
      </c>
      <c r="N1719" s="2">
        <f t="shared" si="981"/>
        <v>6.3805104408352666E-3</v>
      </c>
      <c r="O1719" s="2">
        <f t="shared" si="982"/>
        <v>0.21171693735498839</v>
      </c>
      <c r="P1719" s="2">
        <f t="shared" si="999"/>
        <v>0.61339907192575405</v>
      </c>
      <c r="Q1719" s="2">
        <f t="shared" si="993"/>
        <v>1.1455916473317895E-2</v>
      </c>
      <c r="R1719" s="1">
        <v>1026</v>
      </c>
      <c r="S1719" s="1">
        <v>57</v>
      </c>
      <c r="T1719" s="226">
        <v>44</v>
      </c>
      <c r="U1719" s="1">
        <v>1460</v>
      </c>
      <c r="V1719" s="1">
        <v>4230</v>
      </c>
      <c r="W1719" s="226">
        <v>79</v>
      </c>
      <c r="AC1719" s="161"/>
      <c r="AK1719" s="7">
        <f t="shared" si="1000"/>
        <v>4</v>
      </c>
      <c r="AL1719" s="7">
        <f t="shared" si="1001"/>
        <v>0</v>
      </c>
      <c r="AM1719" s="7">
        <f t="shared" si="1002"/>
        <v>0</v>
      </c>
      <c r="AN1719" s="2">
        <f t="shared" si="1003"/>
        <v>1.1455916473317866E-2</v>
      </c>
      <c r="AO1719" s="2">
        <f t="shared" si="1004"/>
        <v>0</v>
      </c>
      <c r="AP1719" s="2">
        <f t="shared" si="1005"/>
        <v>0</v>
      </c>
      <c r="AR1719" t="str">
        <f t="shared" si="1006"/>
        <v>Clarion</v>
      </c>
      <c r="AS1719" t="s">
        <v>2005</v>
      </c>
      <c r="AT1719" s="184"/>
      <c r="AV1719" s="97">
        <v>42</v>
      </c>
      <c r="AW1719" s="99">
        <v>31</v>
      </c>
      <c r="AX1719" s="105">
        <f t="shared" si="1007"/>
        <v>42031</v>
      </c>
      <c r="AZ1719" s="7" t="s">
        <v>2951</v>
      </c>
      <c r="BA1719" t="s">
        <v>3184</v>
      </c>
    </row>
    <row r="1720" spans="1:53" hidden="1" outlineLevel="1">
      <c r="A1720" t="s">
        <v>1312</v>
      </c>
      <c r="B1720" t="s">
        <v>2005</v>
      </c>
      <c r="C1720" s="1">
        <f t="shared" si="994"/>
        <v>12007</v>
      </c>
      <c r="D1720" s="7">
        <f>IF(R1720&gt;0,RANK(R1720,(R1720:T1720,U1720:AI1720)),0)</f>
        <v>3</v>
      </c>
      <c r="E1720" s="7">
        <f>IF(S1720&gt;0,RANK(S1720,(R1720:T1720,U1720:AI1720)),0)</f>
        <v>6</v>
      </c>
      <c r="F1720" s="7">
        <f>IF(T1720&gt;0,RANK(T1720,(R1720:T1720,U1720:AI1720)),0)</f>
        <v>5</v>
      </c>
      <c r="G1720" s="7">
        <f>IF(U1720&gt;0,RANK(U1720,(R1720:T1720,U1720:AI1720)),0)</f>
        <v>2</v>
      </c>
      <c r="H1720" s="7">
        <f t="shared" si="995"/>
        <v>1</v>
      </c>
      <c r="I1720" s="49">
        <f t="shared" si="996"/>
        <v>5707</v>
      </c>
      <c r="J1720" s="177">
        <f t="shared" si="992"/>
        <v>0.47530607145831599</v>
      </c>
      <c r="K1720" s="2"/>
      <c r="L1720" s="2">
        <f t="shared" si="997"/>
        <v>0.11851420004997085</v>
      </c>
      <c r="M1720" s="2">
        <f t="shared" si="998"/>
        <v>6.0797867910385613E-3</v>
      </c>
      <c r="N1720" s="2">
        <f t="shared" si="981"/>
        <v>6.163071541600733E-3</v>
      </c>
      <c r="O1720" s="2">
        <f t="shared" si="982"/>
        <v>0.19238777379861746</v>
      </c>
      <c r="P1720" s="2">
        <f t="shared" si="999"/>
        <v>0.66769384525693343</v>
      </c>
      <c r="Q1720" s="2">
        <f t="shared" si="993"/>
        <v>9.1613225618388805E-3</v>
      </c>
      <c r="R1720" s="1">
        <v>1423</v>
      </c>
      <c r="S1720" s="1">
        <v>73</v>
      </c>
      <c r="T1720" s="226">
        <v>74</v>
      </c>
      <c r="U1720" s="1">
        <v>2310</v>
      </c>
      <c r="V1720" s="1">
        <v>8017</v>
      </c>
      <c r="W1720" s="226">
        <v>110</v>
      </c>
      <c r="AK1720" s="7">
        <f t="shared" si="1000"/>
        <v>4</v>
      </c>
      <c r="AL1720" s="7">
        <f t="shared" si="1001"/>
        <v>0</v>
      </c>
      <c r="AM1720" s="7">
        <f t="shared" si="1002"/>
        <v>0</v>
      </c>
      <c r="AN1720" s="2">
        <f t="shared" si="1003"/>
        <v>9.1613225618389273E-3</v>
      </c>
      <c r="AO1720" s="2">
        <f t="shared" si="1004"/>
        <v>0</v>
      </c>
      <c r="AP1720" s="2">
        <f t="shared" si="1005"/>
        <v>0</v>
      </c>
      <c r="AR1720" t="str">
        <f t="shared" si="1006"/>
        <v>Clearfield</v>
      </c>
      <c r="AS1720" t="s">
        <v>2005</v>
      </c>
      <c r="AT1720" s="184">
        <v>5</v>
      </c>
      <c r="AV1720" s="97">
        <v>42</v>
      </c>
      <c r="AW1720" s="99">
        <v>33</v>
      </c>
      <c r="AX1720" s="105">
        <f t="shared" si="1007"/>
        <v>42033</v>
      </c>
      <c r="AZ1720" s="7" t="s">
        <v>2951</v>
      </c>
      <c r="BA1720" t="s">
        <v>3184</v>
      </c>
    </row>
    <row r="1721" spans="1:53" hidden="1" outlineLevel="1">
      <c r="A1721" t="s">
        <v>2265</v>
      </c>
      <c r="B1721" t="s">
        <v>2005</v>
      </c>
      <c r="C1721" s="1">
        <f t="shared" si="994"/>
        <v>4946</v>
      </c>
      <c r="D1721" s="7">
        <f>IF(R1721&gt;0,RANK(R1721,(R1721:T1721,U1721:AI1721)),0)</f>
        <v>3</v>
      </c>
      <c r="E1721" s="7">
        <f>IF(S1721&gt;0,RANK(S1721,(R1721:T1721,U1721:AI1721)),0)</f>
        <v>5</v>
      </c>
      <c r="F1721" s="7">
        <f>IF(T1721&gt;0,RANK(T1721,(R1721:T1721,U1721:AI1721)),0)</f>
        <v>6</v>
      </c>
      <c r="G1721" s="7">
        <f>IF(U1721&gt;0,RANK(U1721,(R1721:T1721,U1721:AI1721)),0)</f>
        <v>2</v>
      </c>
      <c r="H1721" s="7">
        <f t="shared" si="995"/>
        <v>1</v>
      </c>
      <c r="I1721" s="49">
        <f t="shared" si="996"/>
        <v>2181</v>
      </c>
      <c r="J1721" s="177">
        <f t="shared" si="992"/>
        <v>0.44096239385361907</v>
      </c>
      <c r="K1721" s="2"/>
      <c r="L1721" s="2">
        <f t="shared" si="997"/>
        <v>0.11120097048119693</v>
      </c>
      <c r="M1721" s="2">
        <f t="shared" si="998"/>
        <v>6.2676910634856453E-3</v>
      </c>
      <c r="N1721" s="2">
        <f t="shared" si="981"/>
        <v>4.6502224019409621E-3</v>
      </c>
      <c r="O1721" s="2">
        <f t="shared" si="982"/>
        <v>0.21330367974120501</v>
      </c>
      <c r="P1721" s="2">
        <f t="shared" si="999"/>
        <v>0.65426607359482414</v>
      </c>
      <c r="Q1721" s="2">
        <f t="shared" si="993"/>
        <v>1.0311362717347228E-2</v>
      </c>
      <c r="R1721" s="226">
        <v>550</v>
      </c>
      <c r="S1721" s="1">
        <v>31</v>
      </c>
      <c r="T1721" s="226">
        <v>23</v>
      </c>
      <c r="U1721" s="1">
        <v>1055</v>
      </c>
      <c r="V1721" s="1">
        <v>3236</v>
      </c>
      <c r="W1721" s="226">
        <v>51</v>
      </c>
      <c r="AC1721" s="166"/>
      <c r="AK1721" s="7">
        <f t="shared" si="1000"/>
        <v>4</v>
      </c>
      <c r="AL1721" s="7">
        <f t="shared" si="1001"/>
        <v>0</v>
      </c>
      <c r="AM1721" s="7">
        <f t="shared" si="1002"/>
        <v>0</v>
      </c>
      <c r="AN1721" s="2">
        <f t="shared" si="1003"/>
        <v>1.0311362717347351E-2</v>
      </c>
      <c r="AO1721" s="2">
        <f t="shared" si="1004"/>
        <v>0</v>
      </c>
      <c r="AP1721" s="2">
        <f t="shared" si="1005"/>
        <v>0</v>
      </c>
      <c r="AR1721" t="str">
        <f t="shared" si="1006"/>
        <v>Clinton</v>
      </c>
      <c r="AS1721" t="s">
        <v>2005</v>
      </c>
      <c r="AT1721" s="184">
        <v>5</v>
      </c>
      <c r="AV1721" s="97">
        <v>42</v>
      </c>
      <c r="AW1721" s="99">
        <v>35</v>
      </c>
      <c r="AX1721" s="105">
        <f t="shared" si="1007"/>
        <v>42035</v>
      </c>
      <c r="AZ1721" s="7" t="s">
        <v>2951</v>
      </c>
      <c r="BA1721" t="s">
        <v>3184</v>
      </c>
    </row>
    <row r="1722" spans="1:53" hidden="1" outlineLevel="1">
      <c r="A1722" t="s">
        <v>3143</v>
      </c>
      <c r="B1722" t="s">
        <v>2005</v>
      </c>
      <c r="C1722" s="1">
        <f t="shared" si="994"/>
        <v>9046</v>
      </c>
      <c r="D1722" s="7">
        <f>IF(R1722&gt;0,RANK(R1722,(R1722:T1722,U1722:AI1722)),0)</f>
        <v>3</v>
      </c>
      <c r="E1722" s="7">
        <f>IF(S1722&gt;0,RANK(S1722,(R1722:T1722,U1722:AI1722)),0)</f>
        <v>6</v>
      </c>
      <c r="F1722" s="7">
        <f>IF(T1722&gt;0,RANK(T1722,(R1722:T1722,U1722:AI1722)),0)</f>
        <v>5</v>
      </c>
      <c r="G1722" s="7">
        <f>IF(U1722&gt;0,RANK(U1722,(R1722:T1722,U1722:AI1722)),0)</f>
        <v>2</v>
      </c>
      <c r="H1722" s="7">
        <f t="shared" si="995"/>
        <v>1</v>
      </c>
      <c r="I1722" s="49">
        <f t="shared" si="996"/>
        <v>4357</v>
      </c>
      <c r="J1722" s="177">
        <f t="shared" si="992"/>
        <v>0.48164934777802343</v>
      </c>
      <c r="K1722" s="2"/>
      <c r="L1722" s="2">
        <f t="shared" si="997"/>
        <v>0.11762104797700641</v>
      </c>
      <c r="M1722" s="2">
        <f t="shared" si="998"/>
        <v>5.3062126906920186E-3</v>
      </c>
      <c r="N1722" s="2">
        <f t="shared" si="981"/>
        <v>5.9694892770285205E-3</v>
      </c>
      <c r="O1722" s="2">
        <f t="shared" si="982"/>
        <v>0.18947601149679416</v>
      </c>
      <c r="P1722" s="2">
        <f t="shared" si="999"/>
        <v>0.67112535927481765</v>
      </c>
      <c r="Q1722" s="2">
        <f t="shared" si="993"/>
        <v>1.0501879283661197E-2</v>
      </c>
      <c r="R1722" s="1">
        <v>1064</v>
      </c>
      <c r="S1722" s="1">
        <v>48</v>
      </c>
      <c r="T1722" s="226">
        <v>54</v>
      </c>
      <c r="U1722" s="1">
        <v>1714</v>
      </c>
      <c r="V1722" s="1">
        <v>6071</v>
      </c>
      <c r="W1722" s="226">
        <v>95</v>
      </c>
      <c r="AC1722" s="166"/>
      <c r="AK1722" s="7">
        <f t="shared" si="1000"/>
        <v>4</v>
      </c>
      <c r="AL1722" s="7">
        <f t="shared" si="1001"/>
        <v>0</v>
      </c>
      <c r="AM1722" s="7">
        <f t="shared" si="1002"/>
        <v>0</v>
      </c>
      <c r="AN1722" s="2">
        <f t="shared" si="1003"/>
        <v>1.0501879283661288E-2</v>
      </c>
      <c r="AO1722" s="2">
        <f t="shared" si="1004"/>
        <v>0</v>
      </c>
      <c r="AP1722" s="2">
        <f t="shared" si="1005"/>
        <v>0</v>
      </c>
      <c r="AR1722" t="str">
        <f t="shared" si="1006"/>
        <v>Columbia</v>
      </c>
      <c r="AS1722" t="s">
        <v>2005</v>
      </c>
      <c r="AT1722" s="184">
        <v>11</v>
      </c>
      <c r="AV1722" s="97">
        <v>42</v>
      </c>
      <c r="AW1722" s="99">
        <v>37</v>
      </c>
      <c r="AX1722" s="105">
        <f t="shared" si="1007"/>
        <v>42037</v>
      </c>
      <c r="AZ1722" s="7" t="s">
        <v>2951</v>
      </c>
      <c r="BA1722" t="s">
        <v>3184</v>
      </c>
    </row>
    <row r="1723" spans="1:53" hidden="1" outlineLevel="1">
      <c r="A1723" t="s">
        <v>2685</v>
      </c>
      <c r="B1723" t="s">
        <v>2005</v>
      </c>
      <c r="C1723" s="1">
        <f t="shared" si="994"/>
        <v>13971</v>
      </c>
      <c r="D1723" s="7">
        <f>IF(R1723&gt;0,RANK(R1723,(R1723:T1723,U1723:AI1723)),0)</f>
        <v>3</v>
      </c>
      <c r="E1723" s="7">
        <f>IF(S1723&gt;0,RANK(S1723,(R1723:T1723,U1723:AI1723)),0)</f>
        <v>6</v>
      </c>
      <c r="F1723" s="7">
        <f>IF(T1723&gt;0,RANK(T1723,(R1723:T1723,U1723:AI1723)),0)</f>
        <v>5</v>
      </c>
      <c r="G1723" s="7">
        <f>IF(U1723&gt;0,RANK(U1723,(R1723:T1723,U1723:AI1723)),0)</f>
        <v>2</v>
      </c>
      <c r="H1723" s="7">
        <f t="shared" si="995"/>
        <v>1</v>
      </c>
      <c r="I1723" s="49">
        <f t="shared" si="996"/>
        <v>4055</v>
      </c>
      <c r="J1723" s="177">
        <f t="shared" si="992"/>
        <v>0.29024407701667743</v>
      </c>
      <c r="K1723" s="2"/>
      <c r="L1723" s="2">
        <f t="shared" si="997"/>
        <v>0.16391095841385728</v>
      </c>
      <c r="M1723" s="2">
        <f t="shared" si="998"/>
        <v>7.3008374490015028E-3</v>
      </c>
      <c r="N1723" s="2">
        <f t="shared" si="981"/>
        <v>8.9471047169136075E-3</v>
      </c>
      <c r="O1723" s="2">
        <f t="shared" si="982"/>
        <v>0.2588934220886121</v>
      </c>
      <c r="P1723" s="2">
        <f t="shared" si="999"/>
        <v>0.54913749910528953</v>
      </c>
      <c r="Q1723" s="2">
        <f t="shared" si="993"/>
        <v>1.1810178226326018E-2</v>
      </c>
      <c r="R1723" s="1">
        <v>2290</v>
      </c>
      <c r="S1723" s="1">
        <v>102</v>
      </c>
      <c r="T1723" s="226">
        <v>125</v>
      </c>
      <c r="U1723" s="1">
        <v>3617</v>
      </c>
      <c r="V1723" s="1">
        <v>7672</v>
      </c>
      <c r="W1723" s="226">
        <v>165</v>
      </c>
      <c r="AC1723" s="166"/>
      <c r="AK1723" s="7">
        <f t="shared" si="1000"/>
        <v>4</v>
      </c>
      <c r="AL1723" s="7">
        <f t="shared" si="1001"/>
        <v>0</v>
      </c>
      <c r="AM1723" s="7">
        <f t="shared" si="1002"/>
        <v>0</v>
      </c>
      <c r="AN1723" s="2">
        <f t="shared" si="1003"/>
        <v>1.1810178226325961E-2</v>
      </c>
      <c r="AO1723" s="2">
        <f t="shared" si="1004"/>
        <v>0</v>
      </c>
      <c r="AP1723" s="2">
        <f t="shared" si="1005"/>
        <v>0</v>
      </c>
      <c r="AR1723" t="str">
        <f t="shared" si="1006"/>
        <v>Crawford</v>
      </c>
      <c r="AS1723" t="s">
        <v>2005</v>
      </c>
      <c r="AT1723" s="184"/>
      <c r="AV1723" s="97">
        <v>42</v>
      </c>
      <c r="AW1723" s="99">
        <v>39</v>
      </c>
      <c r="AX1723" s="105">
        <f t="shared" si="1007"/>
        <v>42039</v>
      </c>
      <c r="AZ1723" s="7" t="s">
        <v>2951</v>
      </c>
      <c r="BA1723" t="s">
        <v>3184</v>
      </c>
    </row>
    <row r="1724" spans="1:53" hidden="1" outlineLevel="1">
      <c r="A1724" t="s">
        <v>2189</v>
      </c>
      <c r="B1724" t="s">
        <v>2005</v>
      </c>
      <c r="C1724" s="1">
        <f t="shared" si="994"/>
        <v>45374</v>
      </c>
      <c r="D1724" s="7">
        <f>IF(R1724&gt;0,RANK(R1724,(R1724:T1724,U1724:AI1724)),0)</f>
        <v>3</v>
      </c>
      <c r="E1724" s="7">
        <f>IF(S1724&gt;0,RANK(S1724,(R1724:T1724,U1724:AI1724)),0)</f>
        <v>6</v>
      </c>
      <c r="F1724" s="7">
        <f>IF(T1724&gt;0,RANK(T1724,(R1724:T1724,U1724:AI1724)),0)</f>
        <v>5</v>
      </c>
      <c r="G1724" s="7">
        <f>IF(U1724&gt;0,RANK(U1724,(R1724:T1724,U1724:AI1724)),0)</f>
        <v>2</v>
      </c>
      <c r="H1724" s="7">
        <f t="shared" si="995"/>
        <v>1</v>
      </c>
      <c r="I1724" s="49">
        <f t="shared" si="996"/>
        <v>10777</v>
      </c>
      <c r="J1724" s="177">
        <f t="shared" si="992"/>
        <v>0.23751487636091154</v>
      </c>
      <c r="K1724" s="2"/>
      <c r="L1724" s="2">
        <f t="shared" si="997"/>
        <v>0.19903468946974037</v>
      </c>
      <c r="M1724" s="2">
        <f t="shared" si="998"/>
        <v>6.7439502798959756E-3</v>
      </c>
      <c r="N1724" s="2">
        <f t="shared" si="981"/>
        <v>8.1985277912460883E-3</v>
      </c>
      <c r="O1724" s="2">
        <f t="shared" si="982"/>
        <v>0.26887644906774805</v>
      </c>
      <c r="P1724" s="2">
        <f t="shared" si="999"/>
        <v>0.50639132542865961</v>
      </c>
      <c r="Q1724" s="2">
        <f t="shared" si="993"/>
        <v>1.0755057962710035E-2</v>
      </c>
      <c r="R1724" s="1">
        <v>9031</v>
      </c>
      <c r="S1724" s="1">
        <v>306</v>
      </c>
      <c r="T1724" s="226">
        <v>372</v>
      </c>
      <c r="U1724" s="1">
        <v>12200</v>
      </c>
      <c r="V1724" s="1">
        <v>22977</v>
      </c>
      <c r="W1724" s="226">
        <v>488</v>
      </c>
      <c r="AC1724" s="166"/>
      <c r="AK1724" s="7">
        <f t="shared" si="1000"/>
        <v>4</v>
      </c>
      <c r="AL1724" s="7">
        <f t="shared" si="1001"/>
        <v>0</v>
      </c>
      <c r="AM1724" s="7">
        <f t="shared" si="1002"/>
        <v>0</v>
      </c>
      <c r="AN1724" s="2">
        <f t="shared" si="1003"/>
        <v>1.0755057962709922E-2</v>
      </c>
      <c r="AO1724" s="2">
        <f t="shared" si="1004"/>
        <v>0</v>
      </c>
      <c r="AP1724" s="2">
        <f t="shared" si="1005"/>
        <v>0</v>
      </c>
      <c r="AR1724" t="str">
        <f t="shared" si="1006"/>
        <v>Cumberland</v>
      </c>
      <c r="AS1724" t="s">
        <v>2005</v>
      </c>
      <c r="AT1724" s="184"/>
      <c r="AV1724" s="97">
        <v>42</v>
      </c>
      <c r="AW1724" s="99">
        <v>41</v>
      </c>
      <c r="AX1724" s="105">
        <f t="shared" si="1007"/>
        <v>42041</v>
      </c>
      <c r="AZ1724" s="7" t="s">
        <v>2951</v>
      </c>
      <c r="BA1724" t="s">
        <v>3184</v>
      </c>
    </row>
    <row r="1725" spans="1:53" hidden="1" outlineLevel="1">
      <c r="A1725" t="s">
        <v>1723</v>
      </c>
      <c r="B1725" t="s">
        <v>2005</v>
      </c>
      <c r="C1725" s="1">
        <f t="shared" si="994"/>
        <v>39844</v>
      </c>
      <c r="D1725" s="7">
        <f>IF(R1725&gt;0,RANK(R1725,(R1725:T1725,U1725:AI1725)),0)</f>
        <v>3</v>
      </c>
      <c r="E1725" s="7">
        <f>IF(S1725&gt;0,RANK(S1725,(R1725:T1725,U1725:AI1725)),0)</f>
        <v>6</v>
      </c>
      <c r="F1725" s="7">
        <f>IF(T1725&gt;0,RANK(T1725,(R1725:T1725,U1725:AI1725)),0)</f>
        <v>5</v>
      </c>
      <c r="G1725" s="7">
        <f>IF(U1725&gt;0,RANK(U1725,(R1725:T1725,U1725:AI1725)),0)</f>
        <v>2</v>
      </c>
      <c r="H1725" s="7">
        <f t="shared" si="995"/>
        <v>1</v>
      </c>
      <c r="I1725" s="49">
        <f t="shared" si="996"/>
        <v>11110</v>
      </c>
      <c r="J1725" s="177">
        <f t="shared" si="992"/>
        <v>0.27883746611785964</v>
      </c>
      <c r="K1725" s="2"/>
      <c r="L1725" s="2">
        <f t="shared" si="997"/>
        <v>0.18371649432787873</v>
      </c>
      <c r="M1725" s="2">
        <f t="shared" si="998"/>
        <v>6.600742897299468E-3</v>
      </c>
      <c r="N1725" s="2">
        <f t="shared" si="981"/>
        <v>8.959943780744906E-3</v>
      </c>
      <c r="O1725" s="2">
        <f t="shared" si="982"/>
        <v>0.25599839373556871</v>
      </c>
      <c r="P1725" s="2">
        <f t="shared" si="999"/>
        <v>0.53483585985342841</v>
      </c>
      <c r="Q1725" s="2">
        <f t="shared" si="993"/>
        <v>9.8885654050797633E-3</v>
      </c>
      <c r="R1725" s="1">
        <v>7320</v>
      </c>
      <c r="S1725" s="1">
        <v>263</v>
      </c>
      <c r="T1725" s="226">
        <v>357</v>
      </c>
      <c r="U1725" s="1">
        <v>10200</v>
      </c>
      <c r="V1725" s="1">
        <v>21310</v>
      </c>
      <c r="W1725" s="226">
        <v>394</v>
      </c>
      <c r="AK1725" s="7">
        <f t="shared" si="1000"/>
        <v>4</v>
      </c>
      <c r="AL1725" s="7">
        <f t="shared" si="1001"/>
        <v>0</v>
      </c>
      <c r="AM1725" s="7">
        <f t="shared" si="1002"/>
        <v>0</v>
      </c>
      <c r="AN1725" s="2">
        <f t="shared" si="1003"/>
        <v>9.8885654050798119E-3</v>
      </c>
      <c r="AO1725" s="2">
        <f t="shared" si="1004"/>
        <v>0</v>
      </c>
      <c r="AP1725" s="2">
        <f t="shared" si="1005"/>
        <v>0</v>
      </c>
      <c r="AR1725" t="str">
        <f t="shared" si="1006"/>
        <v>Dauphin</v>
      </c>
      <c r="AS1725" t="s">
        <v>2005</v>
      </c>
      <c r="AT1725" s="184"/>
      <c r="AV1725" s="97">
        <v>42</v>
      </c>
      <c r="AW1725" s="99">
        <v>43</v>
      </c>
      <c r="AX1725" s="105">
        <f t="shared" si="1007"/>
        <v>42043</v>
      </c>
      <c r="AZ1725" s="7" t="s">
        <v>2951</v>
      </c>
      <c r="BA1725" t="s">
        <v>3184</v>
      </c>
    </row>
    <row r="1726" spans="1:53" hidden="1" outlineLevel="1">
      <c r="A1726" t="s">
        <v>1703</v>
      </c>
      <c r="B1726" t="s">
        <v>2005</v>
      </c>
      <c r="C1726" s="1">
        <f t="shared" si="994"/>
        <v>83132</v>
      </c>
      <c r="D1726" s="7">
        <f>IF(R1726&gt;0,RANK(R1726,(R1726:T1726,U1726:AI1726)),0)</f>
        <v>2</v>
      </c>
      <c r="E1726" s="7">
        <f>IF(S1726&gt;0,RANK(S1726,(R1726:T1726,U1726:AI1726)),0)</f>
        <v>5</v>
      </c>
      <c r="F1726" s="7">
        <f>IF(T1726&gt;0,RANK(T1726,(R1726:T1726,U1726:AI1726)),0)</f>
        <v>4</v>
      </c>
      <c r="G1726" s="7">
        <f>IF(U1726&gt;0,RANK(U1726,(R1726:T1726,U1726:AI1726)),0)</f>
        <v>3</v>
      </c>
      <c r="H1726" s="7">
        <f t="shared" si="995"/>
        <v>1</v>
      </c>
      <c r="I1726" s="49">
        <f t="shared" si="996"/>
        <v>19597</v>
      </c>
      <c r="J1726" s="177">
        <f t="shared" si="992"/>
        <v>0.23573353221382862</v>
      </c>
      <c r="K1726" s="2"/>
      <c r="L1726" s="2">
        <f t="shared" si="997"/>
        <v>0.284367030746283</v>
      </c>
      <c r="M1726" s="2">
        <f t="shared" si="998"/>
        <v>1.0778039744021556E-2</v>
      </c>
      <c r="N1726" s="2">
        <f t="shared" si="981"/>
        <v>1.3424433431169705E-2</v>
      </c>
      <c r="O1726" s="2">
        <f t="shared" si="982"/>
        <v>0.1618630611557523</v>
      </c>
      <c r="P1726" s="2">
        <f t="shared" si="999"/>
        <v>0.52010056296011165</v>
      </c>
      <c r="Q1726" s="2">
        <f t="shared" si="993"/>
        <v>9.4668719626617159E-3</v>
      </c>
      <c r="R1726" s="1">
        <v>23640</v>
      </c>
      <c r="S1726" s="1">
        <v>896</v>
      </c>
      <c r="T1726" s="1">
        <v>1116</v>
      </c>
      <c r="U1726" s="1">
        <v>13456</v>
      </c>
      <c r="V1726" s="1">
        <v>43237</v>
      </c>
      <c r="W1726" s="226">
        <v>787</v>
      </c>
      <c r="AK1726" s="7">
        <f t="shared" si="1000"/>
        <v>6</v>
      </c>
      <c r="AL1726" s="7">
        <f t="shared" si="1001"/>
        <v>0</v>
      </c>
      <c r="AM1726" s="7">
        <f t="shared" si="1002"/>
        <v>0</v>
      </c>
      <c r="AN1726" s="2">
        <f t="shared" si="1003"/>
        <v>9.4668719626617905E-3</v>
      </c>
      <c r="AO1726" s="2">
        <f t="shared" si="1004"/>
        <v>0</v>
      </c>
      <c r="AP1726" s="2">
        <f t="shared" si="1005"/>
        <v>0</v>
      </c>
      <c r="AR1726" t="str">
        <f t="shared" si="1006"/>
        <v>Delaware</v>
      </c>
      <c r="AS1726" t="s">
        <v>2005</v>
      </c>
      <c r="AT1726" s="184"/>
      <c r="AV1726" s="97">
        <v>42</v>
      </c>
      <c r="AW1726" s="99">
        <v>45</v>
      </c>
      <c r="AX1726" s="105">
        <f t="shared" si="1007"/>
        <v>42045</v>
      </c>
      <c r="AZ1726" s="7" t="s">
        <v>2951</v>
      </c>
      <c r="BA1726" t="s">
        <v>3184</v>
      </c>
    </row>
    <row r="1727" spans="1:53" hidden="1" outlineLevel="1">
      <c r="A1727" t="s">
        <v>1744</v>
      </c>
      <c r="B1727" t="s">
        <v>2005</v>
      </c>
      <c r="C1727" s="1">
        <f t="shared" si="994"/>
        <v>4031</v>
      </c>
      <c r="D1727" s="7">
        <f>IF(R1727&gt;0,RANK(R1727,(R1727:T1727,U1727:AI1727)),0)</f>
        <v>3</v>
      </c>
      <c r="E1727" s="7">
        <f>IF(S1727&gt;0,RANK(S1727,(R1727:T1727,U1727:AI1727)),0)</f>
        <v>6</v>
      </c>
      <c r="F1727" s="7">
        <f>IF(T1727&gt;0,RANK(T1727,(R1727:T1727,U1727:AI1727)),0)</f>
        <v>5</v>
      </c>
      <c r="G1727" s="7">
        <f>IF(U1727&gt;0,RANK(U1727,(R1727:T1727,U1727:AI1727)),0)</f>
        <v>2</v>
      </c>
      <c r="H1727" s="7">
        <f t="shared" si="995"/>
        <v>1</v>
      </c>
      <c r="I1727" s="49">
        <f t="shared" si="996"/>
        <v>2021</v>
      </c>
      <c r="J1727" s="177">
        <f t="shared" si="992"/>
        <v>0.50136442570081863</v>
      </c>
      <c r="K1727" s="2"/>
      <c r="L1727" s="2">
        <f t="shared" si="997"/>
        <v>0.1431406598858844</v>
      </c>
      <c r="M1727" s="2">
        <f t="shared" si="998"/>
        <v>5.4577028032746213E-3</v>
      </c>
      <c r="N1727" s="2">
        <f t="shared" si="981"/>
        <v>8.1865542049119333E-3</v>
      </c>
      <c r="O1727" s="2">
        <f t="shared" si="982"/>
        <v>0.16546762589928057</v>
      </c>
      <c r="P1727" s="2">
        <f t="shared" si="999"/>
        <v>0.66683205160009928</v>
      </c>
      <c r="Q1727" s="2">
        <f t="shared" si="993"/>
        <v>1.0915405606549244E-2</v>
      </c>
      <c r="R1727" s="226">
        <v>577</v>
      </c>
      <c r="S1727" s="1">
        <v>22</v>
      </c>
      <c r="T1727" s="226">
        <v>33</v>
      </c>
      <c r="U1727" s="226">
        <v>667</v>
      </c>
      <c r="V1727" s="1">
        <v>2688</v>
      </c>
      <c r="W1727" s="226">
        <v>44</v>
      </c>
      <c r="AC1727" s="166"/>
      <c r="AK1727" s="7">
        <f t="shared" si="1000"/>
        <v>4</v>
      </c>
      <c r="AL1727" s="7">
        <f t="shared" si="1001"/>
        <v>0</v>
      </c>
      <c r="AM1727" s="7">
        <f t="shared" si="1002"/>
        <v>0</v>
      </c>
      <c r="AN1727" s="2">
        <f t="shared" si="1003"/>
        <v>1.0915405606549243E-2</v>
      </c>
      <c r="AO1727" s="2">
        <f t="shared" si="1004"/>
        <v>0</v>
      </c>
      <c r="AP1727" s="2">
        <f t="shared" si="1005"/>
        <v>0</v>
      </c>
      <c r="AR1727" t="str">
        <f t="shared" si="1006"/>
        <v>Elk</v>
      </c>
      <c r="AS1727" t="s">
        <v>2005</v>
      </c>
      <c r="AT1727" s="184">
        <v>5</v>
      </c>
      <c r="AV1727" s="97">
        <v>42</v>
      </c>
      <c r="AW1727" s="99">
        <v>47</v>
      </c>
      <c r="AX1727" s="105">
        <f t="shared" si="1007"/>
        <v>42047</v>
      </c>
      <c r="AZ1727" s="7" t="s">
        <v>2951</v>
      </c>
      <c r="BA1727" t="s">
        <v>3184</v>
      </c>
    </row>
    <row r="1728" spans="1:53" hidden="1" outlineLevel="1">
      <c r="A1728" t="s">
        <v>178</v>
      </c>
      <c r="B1728" t="s">
        <v>2005</v>
      </c>
      <c r="C1728" s="1">
        <f t="shared" si="994"/>
        <v>31647</v>
      </c>
      <c r="D1728" s="7">
        <f>IF(R1728&gt;0,RANK(R1728,(R1728:T1728,U1728:AI1728)),0)</f>
        <v>3</v>
      </c>
      <c r="E1728" s="7">
        <f>IF(S1728&gt;0,RANK(S1728,(R1728:T1728,U1728:AI1728)),0)</f>
        <v>6</v>
      </c>
      <c r="F1728" s="7">
        <f>IF(T1728&gt;0,RANK(T1728,(R1728:T1728,U1728:AI1728)),0)</f>
        <v>5</v>
      </c>
      <c r="G1728" s="7">
        <f>IF(U1728&gt;0,RANK(U1728,(R1728:T1728,U1728:AI1728)),0)</f>
        <v>2</v>
      </c>
      <c r="H1728" s="7">
        <f t="shared" si="995"/>
        <v>1</v>
      </c>
      <c r="I1728" s="49">
        <f t="shared" si="996"/>
        <v>8639</v>
      </c>
      <c r="J1728" s="177">
        <f t="shared" si="992"/>
        <v>0.2729800613012292</v>
      </c>
      <c r="K1728" s="2"/>
      <c r="L1728" s="2">
        <f t="shared" si="997"/>
        <v>0.20561190634183335</v>
      </c>
      <c r="M1728" s="2">
        <f t="shared" si="998"/>
        <v>7.0464814990362432E-3</v>
      </c>
      <c r="N1728" s="2">
        <f t="shared" si="981"/>
        <v>8.3420229405630868E-3</v>
      </c>
      <c r="O1728" s="2">
        <f t="shared" si="982"/>
        <v>0.24823837962524095</v>
      </c>
      <c r="P1728" s="2">
        <f t="shared" si="999"/>
        <v>0.52121844092647007</v>
      </c>
      <c r="Q1728" s="2">
        <f t="shared" si="993"/>
        <v>9.5427686668563272E-3</v>
      </c>
      <c r="R1728" s="1">
        <v>6507</v>
      </c>
      <c r="S1728" s="1">
        <v>223</v>
      </c>
      <c r="T1728" s="226">
        <v>264</v>
      </c>
      <c r="U1728" s="1">
        <v>7856</v>
      </c>
      <c r="V1728" s="1">
        <v>16495</v>
      </c>
      <c r="W1728" s="226">
        <v>302</v>
      </c>
      <c r="AK1728" s="7">
        <f t="shared" si="1000"/>
        <v>4</v>
      </c>
      <c r="AL1728" s="7">
        <f t="shared" si="1001"/>
        <v>0</v>
      </c>
      <c r="AM1728" s="7">
        <f t="shared" si="1002"/>
        <v>0</v>
      </c>
      <c r="AN1728" s="2">
        <f t="shared" si="1003"/>
        <v>9.5427686668562578E-3</v>
      </c>
      <c r="AO1728" s="2">
        <f t="shared" si="1004"/>
        <v>0</v>
      </c>
      <c r="AP1728" s="2">
        <f t="shared" si="1005"/>
        <v>0</v>
      </c>
      <c r="AR1728" t="str">
        <f t="shared" si="1006"/>
        <v>Erie</v>
      </c>
      <c r="AS1728" t="s">
        <v>2005</v>
      </c>
      <c r="AT1728" s="184"/>
      <c r="AV1728" s="97">
        <v>42</v>
      </c>
      <c r="AW1728" s="99">
        <v>49</v>
      </c>
      <c r="AX1728" s="105">
        <f t="shared" si="1007"/>
        <v>42049</v>
      </c>
      <c r="AZ1728" s="7" t="s">
        <v>2951</v>
      </c>
      <c r="BA1728" t="s">
        <v>3184</v>
      </c>
    </row>
    <row r="1729" spans="1:53" hidden="1" outlineLevel="1">
      <c r="A1729" t="s">
        <v>30</v>
      </c>
      <c r="B1729" t="s">
        <v>2005</v>
      </c>
      <c r="C1729" s="1">
        <f t="shared" si="994"/>
        <v>12268</v>
      </c>
      <c r="D1729" s="7">
        <f>IF(R1729&gt;0,RANK(R1729,(R1729:T1729,U1729:AI1729)),0)</f>
        <v>3</v>
      </c>
      <c r="E1729" s="7">
        <f>IF(S1729&gt;0,RANK(S1729,(R1729:T1729,U1729:AI1729)),0)</f>
        <v>6</v>
      </c>
      <c r="F1729" s="7">
        <f>IF(T1729&gt;0,RANK(T1729,(R1729:T1729,U1729:AI1729)),0)</f>
        <v>5</v>
      </c>
      <c r="G1729" s="7">
        <f>IF(U1729&gt;0,RANK(U1729,(R1729:T1729,U1729:AI1729)),0)</f>
        <v>2</v>
      </c>
      <c r="H1729" s="7">
        <f t="shared" si="995"/>
        <v>1</v>
      </c>
      <c r="I1729" s="49">
        <f t="shared" si="996"/>
        <v>6326</v>
      </c>
      <c r="J1729" s="177">
        <f t="shared" si="992"/>
        <v>0.51565047277469844</v>
      </c>
      <c r="K1729" s="2"/>
      <c r="L1729" s="2">
        <f t="shared" si="997"/>
        <v>0.10816759047929572</v>
      </c>
      <c r="M1729" s="2">
        <f t="shared" si="998"/>
        <v>2.9344636452559502E-3</v>
      </c>
      <c r="N1729" s="2">
        <f t="shared" ref="N1729:N1771" si="1008">IF($C1729=0,"-",T1729/$C1729)</f>
        <v>3.3420280404303881E-3</v>
      </c>
      <c r="O1729" s="2">
        <f t="shared" ref="O1729:O1771" si="1009">IF($C1729=0,"-",U1729/$C1729)</f>
        <v>0.18128464297358982</v>
      </c>
      <c r="P1729" s="2">
        <f t="shared" si="999"/>
        <v>0.69693511574828826</v>
      </c>
      <c r="Q1729" s="2">
        <f t="shared" si="993"/>
        <v>7.3361591131398951E-3</v>
      </c>
      <c r="R1729" s="1">
        <v>1327</v>
      </c>
      <c r="S1729" s="1">
        <v>36</v>
      </c>
      <c r="T1729" s="226">
        <v>41</v>
      </c>
      <c r="U1729" s="1">
        <v>2224</v>
      </c>
      <c r="V1729" s="1">
        <v>8550</v>
      </c>
      <c r="W1729" s="226">
        <v>90</v>
      </c>
      <c r="AK1729" s="7">
        <f t="shared" si="1000"/>
        <v>4</v>
      </c>
      <c r="AL1729" s="7">
        <f t="shared" si="1001"/>
        <v>0</v>
      </c>
      <c r="AM1729" s="7">
        <f t="shared" si="1002"/>
        <v>0</v>
      </c>
      <c r="AN1729" s="2">
        <f t="shared" si="1003"/>
        <v>7.336159113139876E-3</v>
      </c>
      <c r="AO1729" s="2">
        <f t="shared" si="1004"/>
        <v>0</v>
      </c>
      <c r="AP1729" s="2">
        <f t="shared" si="1005"/>
        <v>0</v>
      </c>
      <c r="AR1729" t="str">
        <f t="shared" si="1006"/>
        <v>Fayette</v>
      </c>
      <c r="AS1729" t="s">
        <v>2005</v>
      </c>
      <c r="AT1729" s="184">
        <v>9</v>
      </c>
      <c r="AV1729" s="97">
        <v>42</v>
      </c>
      <c r="AW1729" s="99">
        <v>51</v>
      </c>
      <c r="AX1729" s="105">
        <f t="shared" si="1007"/>
        <v>42051</v>
      </c>
      <c r="AZ1729" s="7" t="s">
        <v>2951</v>
      </c>
      <c r="BA1729" t="s">
        <v>3184</v>
      </c>
    </row>
    <row r="1730" spans="1:53" hidden="1" outlineLevel="1">
      <c r="A1730" t="s">
        <v>988</v>
      </c>
      <c r="B1730" t="s">
        <v>2005</v>
      </c>
      <c r="C1730" s="1">
        <f t="shared" si="994"/>
        <v>938</v>
      </c>
      <c r="D1730" s="7">
        <f>IF(R1730&gt;0,RANK(R1730,(R1730:T1730,U1730:AI1730)),0)</f>
        <v>3</v>
      </c>
      <c r="E1730" s="7">
        <f>IF(S1730&gt;0,RANK(S1730,(R1730:T1730,U1730:AI1730)),0)</f>
        <v>4</v>
      </c>
      <c r="F1730" s="7">
        <f>IF(T1730&gt;0,RANK(T1730,(R1730:T1730,U1730:AI1730)),0)</f>
        <v>5</v>
      </c>
      <c r="G1730" s="7">
        <f>IF(U1730&gt;0,RANK(U1730,(R1730:T1730,U1730:AI1730)),0)</f>
        <v>2</v>
      </c>
      <c r="H1730" s="7">
        <f t="shared" si="995"/>
        <v>1</v>
      </c>
      <c r="I1730" s="49">
        <f t="shared" si="996"/>
        <v>418</v>
      </c>
      <c r="J1730" s="177">
        <f t="shared" si="992"/>
        <v>0.44562899786780386</v>
      </c>
      <c r="K1730" s="2"/>
      <c r="L1730" s="2">
        <f t="shared" si="997"/>
        <v>0.14712153518123666</v>
      </c>
      <c r="M1730" s="2">
        <f t="shared" si="998"/>
        <v>1.279317697228145E-2</v>
      </c>
      <c r="N1730" s="2">
        <f t="shared" si="1008"/>
        <v>6.3965884861407248E-3</v>
      </c>
      <c r="O1730" s="2">
        <f t="shared" si="1009"/>
        <v>0.19189765458422176</v>
      </c>
      <c r="P1730" s="2">
        <f t="shared" si="999"/>
        <v>0.63752665245202556</v>
      </c>
      <c r="Q1730" s="2">
        <f t="shared" si="993"/>
        <v>4.2643923240937021E-3</v>
      </c>
      <c r="R1730" s="226">
        <v>138</v>
      </c>
      <c r="S1730" s="1">
        <v>12</v>
      </c>
      <c r="T1730" s="226">
        <v>6</v>
      </c>
      <c r="U1730" s="226">
        <v>180</v>
      </c>
      <c r="V1730" s="1">
        <v>598</v>
      </c>
      <c r="W1730" s="226">
        <v>4</v>
      </c>
      <c r="AC1730" s="166"/>
      <c r="AK1730" s="7">
        <f t="shared" si="1000"/>
        <v>6</v>
      </c>
      <c r="AL1730" s="7">
        <f t="shared" si="1001"/>
        <v>0</v>
      </c>
      <c r="AM1730" s="7">
        <f t="shared" si="1002"/>
        <v>0</v>
      </c>
      <c r="AN1730" s="2">
        <f t="shared" si="1003"/>
        <v>4.2643923240938165E-3</v>
      </c>
      <c r="AO1730" s="2">
        <f t="shared" si="1004"/>
        <v>0</v>
      </c>
      <c r="AP1730" s="2">
        <f t="shared" si="1005"/>
        <v>0</v>
      </c>
      <c r="AR1730" t="str">
        <f t="shared" si="1006"/>
        <v>Forest</v>
      </c>
      <c r="AS1730" t="s">
        <v>2005</v>
      </c>
      <c r="AT1730" s="184">
        <v>5</v>
      </c>
      <c r="AV1730" s="97">
        <v>42</v>
      </c>
      <c r="AW1730" s="99">
        <v>53</v>
      </c>
      <c r="AX1730" s="105">
        <f t="shared" si="1007"/>
        <v>42053</v>
      </c>
      <c r="AZ1730" s="7" t="s">
        <v>2951</v>
      </c>
      <c r="BA1730" t="s">
        <v>3184</v>
      </c>
    </row>
    <row r="1731" spans="1:53" hidden="1" outlineLevel="1">
      <c r="A1731" t="s">
        <v>2409</v>
      </c>
      <c r="B1731" t="s">
        <v>2005</v>
      </c>
      <c r="C1731" s="1">
        <f t="shared" si="994"/>
        <v>27131</v>
      </c>
      <c r="D1731" s="7">
        <f>IF(R1731&gt;0,RANK(R1731,(R1731:T1731,U1731:AI1731)),0)</f>
        <v>3</v>
      </c>
      <c r="E1731" s="7">
        <f>IF(S1731&gt;0,RANK(S1731,(R1731:T1731,U1731:AI1731)),0)</f>
        <v>5</v>
      </c>
      <c r="F1731" s="7">
        <f>IF(T1731&gt;0,RANK(T1731,(R1731:T1731,U1731:AI1731)),0)</f>
        <v>6</v>
      </c>
      <c r="G1731" s="7">
        <f>IF(U1731&gt;0,RANK(U1731,(R1731:T1731,U1731:AI1731)),0)</f>
        <v>2</v>
      </c>
      <c r="H1731" s="7">
        <f t="shared" si="995"/>
        <v>1</v>
      </c>
      <c r="I1731" s="49">
        <f t="shared" si="996"/>
        <v>8695</v>
      </c>
      <c r="J1731" s="177">
        <f t="shared" si="992"/>
        <v>0.32048210534075411</v>
      </c>
      <c r="K1731" s="2"/>
      <c r="L1731" s="2">
        <f t="shared" si="997"/>
        <v>0.13530647598687848</v>
      </c>
      <c r="M1731" s="2">
        <f t="shared" si="998"/>
        <v>7.5927905348125756E-3</v>
      </c>
      <c r="N1731" s="2">
        <f t="shared" si="1008"/>
        <v>6.8556264052191222E-3</v>
      </c>
      <c r="O1731" s="2">
        <f t="shared" si="1009"/>
        <v>0.25645940068556267</v>
      </c>
      <c r="P1731" s="2">
        <f t="shared" si="999"/>
        <v>0.57694150602631677</v>
      </c>
      <c r="Q1731" s="2">
        <f t="shared" si="993"/>
        <v>1.6844200361210371E-2</v>
      </c>
      <c r="R1731" s="1">
        <v>3671</v>
      </c>
      <c r="S1731" s="1">
        <v>206</v>
      </c>
      <c r="T1731" s="226">
        <v>186</v>
      </c>
      <c r="U1731" s="1">
        <v>6958</v>
      </c>
      <c r="V1731" s="1">
        <v>15653</v>
      </c>
      <c r="W1731" s="226">
        <v>457</v>
      </c>
      <c r="AK1731" s="7">
        <f t="shared" si="1000"/>
        <v>4</v>
      </c>
      <c r="AL1731" s="7">
        <f t="shared" si="1001"/>
        <v>0</v>
      </c>
      <c r="AM1731" s="7">
        <f t="shared" si="1002"/>
        <v>0</v>
      </c>
      <c r="AN1731" s="2">
        <f t="shared" si="1003"/>
        <v>1.6844200361210423E-2</v>
      </c>
      <c r="AO1731" s="2">
        <f t="shared" si="1004"/>
        <v>0</v>
      </c>
      <c r="AP1731" s="2">
        <f t="shared" si="1005"/>
        <v>0</v>
      </c>
      <c r="AR1731" t="str">
        <f t="shared" si="1006"/>
        <v>Franklin</v>
      </c>
      <c r="AS1731" t="s">
        <v>2005</v>
      </c>
      <c r="AT1731" s="184">
        <v>9</v>
      </c>
      <c r="AV1731" s="97">
        <v>42</v>
      </c>
      <c r="AW1731" s="99">
        <v>55</v>
      </c>
      <c r="AX1731" s="105">
        <f t="shared" si="1007"/>
        <v>42055</v>
      </c>
      <c r="AZ1731" s="7" t="s">
        <v>2951</v>
      </c>
      <c r="BA1731" t="s">
        <v>3184</v>
      </c>
    </row>
    <row r="1732" spans="1:53" hidden="1" outlineLevel="1">
      <c r="A1732" t="s">
        <v>3217</v>
      </c>
      <c r="B1732" t="s">
        <v>2005</v>
      </c>
      <c r="C1732" s="1">
        <f t="shared" si="994"/>
        <v>2770</v>
      </c>
      <c r="D1732" s="7">
        <f>IF(R1732&gt;0,RANK(R1732,(R1732:T1732,U1732:AI1732)),0)</f>
        <v>3</v>
      </c>
      <c r="E1732" s="7">
        <f>IF(S1732&gt;0,RANK(S1732,(R1732:T1732,U1732:AI1732)),0)</f>
        <v>5</v>
      </c>
      <c r="F1732" s="7">
        <f>IF(T1732&gt;0,RANK(T1732,(R1732:T1732,U1732:AI1732)),0)</f>
        <v>6</v>
      </c>
      <c r="G1732" s="7">
        <f>IF(U1732&gt;0,RANK(U1732,(R1732:T1732,U1732:AI1732)),0)</f>
        <v>2</v>
      </c>
      <c r="H1732" s="7">
        <f t="shared" si="995"/>
        <v>1</v>
      </c>
      <c r="I1732" s="49">
        <f t="shared" si="996"/>
        <v>1119</v>
      </c>
      <c r="J1732" s="177">
        <f t="shared" ref="J1732:J1771" si="1010">I1732/C1732</f>
        <v>0.40397111913357403</v>
      </c>
      <c r="K1732" s="2"/>
      <c r="L1732" s="2">
        <f t="shared" si="997"/>
        <v>8.7364620938628165E-2</v>
      </c>
      <c r="M1732" s="2">
        <f t="shared" si="998"/>
        <v>6.4981949458483759E-3</v>
      </c>
      <c r="N1732" s="2">
        <f t="shared" si="1008"/>
        <v>5.415162454873646E-3</v>
      </c>
      <c r="O1732" s="2">
        <f t="shared" si="1009"/>
        <v>0.23826714801444043</v>
      </c>
      <c r="P1732" s="2">
        <f t="shared" si="999"/>
        <v>0.64223826714801446</v>
      </c>
      <c r="Q1732" s="2">
        <f t="shared" si="993"/>
        <v>2.0216606498195011E-2</v>
      </c>
      <c r="R1732" s="226">
        <v>242</v>
      </c>
      <c r="S1732" s="1">
        <v>18</v>
      </c>
      <c r="T1732" s="226">
        <v>15</v>
      </c>
      <c r="U1732" s="226">
        <v>660</v>
      </c>
      <c r="V1732" s="1">
        <v>1779</v>
      </c>
      <c r="W1732" s="226">
        <v>56</v>
      </c>
      <c r="AK1732" s="7">
        <f t="shared" si="1000"/>
        <v>4</v>
      </c>
      <c r="AL1732" s="7">
        <f t="shared" si="1001"/>
        <v>0</v>
      </c>
      <c r="AM1732" s="7">
        <f t="shared" si="1002"/>
        <v>0</v>
      </c>
      <c r="AN1732" s="2">
        <f t="shared" si="1003"/>
        <v>2.0216606498194945E-2</v>
      </c>
      <c r="AO1732" s="2">
        <f t="shared" si="1004"/>
        <v>0</v>
      </c>
      <c r="AP1732" s="2">
        <f t="shared" si="1005"/>
        <v>0</v>
      </c>
      <c r="AR1732" t="str">
        <f t="shared" si="1006"/>
        <v>Fulton</v>
      </c>
      <c r="AS1732" t="s">
        <v>2005</v>
      </c>
      <c r="AT1732" s="184">
        <v>9</v>
      </c>
      <c r="AV1732" s="97">
        <v>42</v>
      </c>
      <c r="AW1732" s="99">
        <v>57</v>
      </c>
      <c r="AX1732" s="105">
        <f t="shared" si="1007"/>
        <v>42057</v>
      </c>
      <c r="AZ1732" s="7" t="s">
        <v>2951</v>
      </c>
      <c r="BA1732" t="s">
        <v>3184</v>
      </c>
    </row>
    <row r="1733" spans="1:53" hidden="1" outlineLevel="1">
      <c r="A1733" t="s">
        <v>1307</v>
      </c>
      <c r="B1733" t="s">
        <v>2005</v>
      </c>
      <c r="C1733" s="1">
        <f t="shared" si="994"/>
        <v>3874</v>
      </c>
      <c r="D1733" s="7">
        <f>IF(R1733&gt;0,RANK(R1733,(R1733:T1733,U1733:AI1733)),0)</f>
        <v>3</v>
      </c>
      <c r="E1733" s="7">
        <f>IF(S1733&gt;0,RANK(S1733,(R1733:T1733,U1733:AI1733)),0)</f>
        <v>6</v>
      </c>
      <c r="F1733" s="7">
        <f>IF(T1733&gt;0,RANK(T1733,(R1733:T1733,U1733:AI1733)),0)</f>
        <v>5</v>
      </c>
      <c r="G1733" s="7">
        <f>IF(U1733&gt;0,RANK(U1733,(R1733:T1733,U1733:AI1733)),0)</f>
        <v>2</v>
      </c>
      <c r="H1733" s="7">
        <f t="shared" si="995"/>
        <v>1</v>
      </c>
      <c r="I1733" s="49">
        <f t="shared" si="996"/>
        <v>1687</v>
      </c>
      <c r="J1733" s="177">
        <f t="shared" si="1010"/>
        <v>0.43546721734641197</v>
      </c>
      <c r="K1733" s="2"/>
      <c r="L1733" s="2">
        <f t="shared" si="997"/>
        <v>0.1109963861641714</v>
      </c>
      <c r="M1733" s="2">
        <f t="shared" si="998"/>
        <v>4.6463603510583373E-3</v>
      </c>
      <c r="N1733" s="2">
        <f t="shared" si="1008"/>
        <v>5.1626226122870418E-3</v>
      </c>
      <c r="O1733" s="2">
        <f t="shared" si="1009"/>
        <v>0.21812080536912751</v>
      </c>
      <c r="P1733" s="2">
        <f t="shared" si="999"/>
        <v>0.65358802271553951</v>
      </c>
      <c r="Q1733" s="2">
        <f t="shared" si="993"/>
        <v>7.485802787816187E-3</v>
      </c>
      <c r="R1733" s="226">
        <v>430</v>
      </c>
      <c r="S1733" s="1">
        <v>18</v>
      </c>
      <c r="T1733" s="226">
        <v>20</v>
      </c>
      <c r="U1733" s="226">
        <v>845</v>
      </c>
      <c r="V1733" s="1">
        <v>2532</v>
      </c>
      <c r="W1733" s="226">
        <v>29</v>
      </c>
      <c r="AK1733" s="7">
        <f t="shared" si="1000"/>
        <v>4</v>
      </c>
      <c r="AL1733" s="7">
        <f t="shared" si="1001"/>
        <v>0</v>
      </c>
      <c r="AM1733" s="7">
        <f t="shared" si="1002"/>
        <v>0</v>
      </c>
      <c r="AN1733" s="2">
        <f t="shared" si="1003"/>
        <v>7.4858027878162104E-3</v>
      </c>
      <c r="AO1733" s="2">
        <f t="shared" si="1004"/>
        <v>0</v>
      </c>
      <c r="AP1733" s="2">
        <f t="shared" si="1005"/>
        <v>0</v>
      </c>
      <c r="AR1733" t="str">
        <f t="shared" si="1006"/>
        <v>Greene</v>
      </c>
      <c r="AS1733" t="s">
        <v>2005</v>
      </c>
      <c r="AT1733" s="184"/>
      <c r="AV1733" s="97">
        <v>42</v>
      </c>
      <c r="AW1733" s="99">
        <v>59</v>
      </c>
      <c r="AX1733" s="105">
        <f t="shared" si="1007"/>
        <v>42059</v>
      </c>
      <c r="AZ1733" s="7" t="s">
        <v>2951</v>
      </c>
      <c r="BA1733" t="s">
        <v>3184</v>
      </c>
    </row>
    <row r="1734" spans="1:53" hidden="1" outlineLevel="1">
      <c r="A1734" t="s">
        <v>264</v>
      </c>
      <c r="B1734" t="s">
        <v>2005</v>
      </c>
      <c r="C1734" s="1">
        <f t="shared" si="994"/>
        <v>8388</v>
      </c>
      <c r="D1734" s="7">
        <f>IF(R1734&gt;0,RANK(R1734,(R1734:T1734,U1734:AI1734)),0)</f>
        <v>3</v>
      </c>
      <c r="E1734" s="7">
        <f>IF(S1734&gt;0,RANK(S1734,(R1734:T1734,U1734:AI1734)),0)</f>
        <v>5</v>
      </c>
      <c r="F1734" s="7">
        <f>IF(T1734&gt;0,RANK(T1734,(R1734:T1734,U1734:AI1734)),0)</f>
        <v>6</v>
      </c>
      <c r="G1734" s="7">
        <f>IF(U1734&gt;0,RANK(U1734,(R1734:T1734,U1734:AI1734)),0)</f>
        <v>2</v>
      </c>
      <c r="H1734" s="7">
        <f t="shared" si="995"/>
        <v>1</v>
      </c>
      <c r="I1734" s="49">
        <f t="shared" si="996"/>
        <v>3351</v>
      </c>
      <c r="J1734" s="177">
        <f t="shared" si="1010"/>
        <v>0.39949928469241774</v>
      </c>
      <c r="K1734" s="2"/>
      <c r="L1734" s="2">
        <f t="shared" si="997"/>
        <v>0.11695278969957082</v>
      </c>
      <c r="M1734" s="2">
        <f t="shared" si="998"/>
        <v>8.5836909871244635E-3</v>
      </c>
      <c r="N1734" s="2">
        <f t="shared" si="1008"/>
        <v>6.7954220314735336E-3</v>
      </c>
      <c r="O1734" s="2">
        <f t="shared" si="1009"/>
        <v>0.22472579876013352</v>
      </c>
      <c r="P1734" s="2">
        <f t="shared" si="999"/>
        <v>0.62422508345255123</v>
      </c>
      <c r="Q1734" s="2">
        <f t="shared" si="993"/>
        <v>1.8717215069146476E-2</v>
      </c>
      <c r="R1734" s="226">
        <v>981</v>
      </c>
      <c r="S1734" s="1">
        <v>72</v>
      </c>
      <c r="T1734" s="226">
        <v>57</v>
      </c>
      <c r="U1734" s="1">
        <v>1885</v>
      </c>
      <c r="V1734" s="1">
        <v>5236</v>
      </c>
      <c r="W1734" s="226">
        <v>157</v>
      </c>
      <c r="AK1734" s="7">
        <f t="shared" si="1000"/>
        <v>4</v>
      </c>
      <c r="AL1734" s="7">
        <f t="shared" si="1001"/>
        <v>0</v>
      </c>
      <c r="AM1734" s="7">
        <f t="shared" si="1002"/>
        <v>0</v>
      </c>
      <c r="AN1734" s="2">
        <f t="shared" si="1003"/>
        <v>1.8717215069146399E-2</v>
      </c>
      <c r="AO1734" s="2">
        <f t="shared" si="1004"/>
        <v>0</v>
      </c>
      <c r="AP1734" s="2">
        <f t="shared" si="1005"/>
        <v>0</v>
      </c>
      <c r="AR1734" t="str">
        <f t="shared" si="1006"/>
        <v>Huntingdon</v>
      </c>
      <c r="AS1734" t="s">
        <v>2005</v>
      </c>
      <c r="AT1734" s="184"/>
      <c r="AV1734" s="97">
        <v>42</v>
      </c>
      <c r="AW1734" s="99">
        <v>61</v>
      </c>
      <c r="AX1734" s="105">
        <f t="shared" si="1007"/>
        <v>42061</v>
      </c>
      <c r="AZ1734" s="7" t="s">
        <v>2951</v>
      </c>
      <c r="BA1734" t="s">
        <v>3184</v>
      </c>
    </row>
    <row r="1735" spans="1:53" hidden="1" outlineLevel="1">
      <c r="A1735" t="s">
        <v>293</v>
      </c>
      <c r="B1735" t="s">
        <v>2005</v>
      </c>
      <c r="C1735" s="1">
        <f t="shared" si="994"/>
        <v>12495</v>
      </c>
      <c r="D1735" s="7">
        <f>IF(R1735&gt;0,RANK(R1735,(R1735:T1735,U1735:AI1735)),0)</f>
        <v>3</v>
      </c>
      <c r="E1735" s="7">
        <f>IF(S1735&gt;0,RANK(S1735,(R1735:T1735,U1735:AI1735)),0)</f>
        <v>6</v>
      </c>
      <c r="F1735" s="7">
        <f>IF(T1735&gt;0,RANK(T1735,(R1735:T1735,U1735:AI1735)),0)</f>
        <v>5</v>
      </c>
      <c r="G1735" s="7">
        <f>IF(U1735&gt;0,RANK(U1735,(R1735:T1735,U1735:AI1735)),0)</f>
        <v>2</v>
      </c>
      <c r="H1735" s="7">
        <f t="shared" si="995"/>
        <v>1</v>
      </c>
      <c r="I1735" s="49">
        <f t="shared" si="996"/>
        <v>5109</v>
      </c>
      <c r="J1735" s="177">
        <f t="shared" si="1010"/>
        <v>0.40888355342136856</v>
      </c>
      <c r="K1735" s="2"/>
      <c r="L1735" s="2">
        <f t="shared" si="997"/>
        <v>0.14533813525410164</v>
      </c>
      <c r="M1735" s="2">
        <f t="shared" si="998"/>
        <v>5.7623049219687871E-3</v>
      </c>
      <c r="N1735" s="2">
        <f t="shared" si="1008"/>
        <v>6.4825930372148857E-3</v>
      </c>
      <c r="O1735" s="2">
        <f t="shared" si="1009"/>
        <v>0.21080432172869148</v>
      </c>
      <c r="P1735" s="2">
        <f t="shared" si="999"/>
        <v>0.61968787515006007</v>
      </c>
      <c r="Q1735" s="2">
        <f t="shared" si="993"/>
        <v>1.1924769907963095E-2</v>
      </c>
      <c r="R1735" s="1">
        <v>1816</v>
      </c>
      <c r="S1735" s="1">
        <v>72</v>
      </c>
      <c r="T1735" s="226">
        <v>81</v>
      </c>
      <c r="U1735" s="1">
        <v>2634</v>
      </c>
      <c r="V1735" s="1">
        <v>7743</v>
      </c>
      <c r="W1735" s="226">
        <v>149</v>
      </c>
      <c r="AK1735" s="7">
        <f t="shared" si="1000"/>
        <v>4</v>
      </c>
      <c r="AL1735" s="7">
        <f t="shared" si="1001"/>
        <v>0</v>
      </c>
      <c r="AM1735" s="7">
        <f t="shared" si="1002"/>
        <v>0</v>
      </c>
      <c r="AN1735" s="2">
        <f t="shared" si="1003"/>
        <v>1.1924769907963186E-2</v>
      </c>
      <c r="AO1735" s="2">
        <f t="shared" si="1004"/>
        <v>0</v>
      </c>
      <c r="AP1735" s="2">
        <f t="shared" si="1005"/>
        <v>0</v>
      </c>
      <c r="AR1735" t="str">
        <f t="shared" si="1006"/>
        <v>Indiana</v>
      </c>
      <c r="AS1735" t="s">
        <v>2005</v>
      </c>
      <c r="AT1735" s="184">
        <v>9</v>
      </c>
      <c r="AV1735" s="97">
        <v>42</v>
      </c>
      <c r="AW1735" s="99">
        <v>63</v>
      </c>
      <c r="AX1735" s="105">
        <f t="shared" si="1007"/>
        <v>42063</v>
      </c>
      <c r="AZ1735" s="7" t="s">
        <v>2951</v>
      </c>
      <c r="BA1735" t="s">
        <v>3184</v>
      </c>
    </row>
    <row r="1736" spans="1:53" hidden="1" outlineLevel="1">
      <c r="A1736" t="s">
        <v>2461</v>
      </c>
      <c r="B1736" t="s">
        <v>2005</v>
      </c>
      <c r="C1736" s="1">
        <f t="shared" ref="C1736:C1771" si="1011">SUM(R1736:AI1736)</f>
        <v>7963</v>
      </c>
      <c r="D1736" s="7">
        <f>IF(R1736&gt;0,RANK(R1736,(R1736:T1736,U1736:AI1736)),0)</f>
        <v>3</v>
      </c>
      <c r="E1736" s="7">
        <f>IF(S1736&gt;0,RANK(S1736,(R1736:T1736,U1736:AI1736)),0)</f>
        <v>6</v>
      </c>
      <c r="F1736" s="7">
        <f>IF(T1736&gt;0,RANK(T1736,(R1736:T1736,U1736:AI1736)),0)</f>
        <v>5</v>
      </c>
      <c r="G1736" s="7">
        <f>IF(U1736&gt;0,RANK(U1736,(R1736:T1736,U1736:AI1736)),0)</f>
        <v>2</v>
      </c>
      <c r="H1736" s="7">
        <f t="shared" ref="H1736:H1771" si="1012">IF(V1736&gt;0,RANK(V1736,(R1736:AB1736)),0)</f>
        <v>1</v>
      </c>
      <c r="I1736" s="49">
        <f t="shared" ref="I1736:I1771" si="1013">MAX(R1736:AA1736)-LARGE(R1736:AA1736,2)</f>
        <v>3717</v>
      </c>
      <c r="J1736" s="177">
        <f t="shared" si="1010"/>
        <v>0.46678387542383526</v>
      </c>
      <c r="K1736" s="2"/>
      <c r="L1736" s="2">
        <f t="shared" ref="L1736:L1771" si="1014">IF($C1736=0,"-",R1736/$C1736)</f>
        <v>0.13148310938088659</v>
      </c>
      <c r="M1736" s="2">
        <f t="shared" ref="M1736:M1771" si="1015">IF($C1736=0,"-",S1736/$C1736)</f>
        <v>6.5302021851061159E-3</v>
      </c>
      <c r="N1736" s="2">
        <f t="shared" si="1008"/>
        <v>6.6557829963581564E-3</v>
      </c>
      <c r="O1736" s="2">
        <f t="shared" si="1009"/>
        <v>0.18899912093432122</v>
      </c>
      <c r="P1736" s="2">
        <f t="shared" ref="P1736:P1771" si="1016">IF($C1736=0,"-",V1736/$C1736)</f>
        <v>0.65578299635815651</v>
      </c>
      <c r="Q1736" s="2">
        <f t="shared" si="993"/>
        <v>1.0548788145171351E-2</v>
      </c>
      <c r="R1736" s="1">
        <v>1047</v>
      </c>
      <c r="S1736" s="1">
        <v>52</v>
      </c>
      <c r="T1736" s="226">
        <v>53</v>
      </c>
      <c r="U1736" s="1">
        <v>1505</v>
      </c>
      <c r="V1736" s="1">
        <v>5222</v>
      </c>
      <c r="W1736" s="226">
        <v>84</v>
      </c>
      <c r="AC1736" s="166"/>
      <c r="AK1736" s="7">
        <f t="shared" ref="AK1736:AK1771" si="1017">IF(W1736&gt;0,RANK(W1736,(R1736:AB1736)),0)</f>
        <v>4</v>
      </c>
      <c r="AL1736" s="7">
        <f t="shared" ref="AL1736:AL1771" si="1018">IF(X1736&gt;0,RANK(X1736,(R1736:AB1736)),0)</f>
        <v>0</v>
      </c>
      <c r="AM1736" s="7">
        <f t="shared" ref="AM1736:AM1771" si="1019">IF(Y1736&gt;0,RANK(Y1736,(R1736:AB1736)),0)</f>
        <v>0</v>
      </c>
      <c r="AN1736" s="2">
        <f t="shared" ref="AN1736:AN1771" si="1020">IF($C1736=0,"-",W1736/$C1736)</f>
        <v>1.0548788145171418E-2</v>
      </c>
      <c r="AO1736" s="2">
        <f t="shared" ref="AO1736:AO1771" si="1021">IF($C1736=0,"-",X1736/$C1736)</f>
        <v>0</v>
      </c>
      <c r="AP1736" s="2">
        <f t="shared" ref="AP1736:AP1771" si="1022">IF($C1736=0,"-",Y1736/$C1736)</f>
        <v>0</v>
      </c>
      <c r="AR1736" t="str">
        <f t="shared" ref="AR1736:AR1771" si="1023">A1736</f>
        <v>Jefferson</v>
      </c>
      <c r="AS1736" t="s">
        <v>2005</v>
      </c>
      <c r="AT1736" s="184">
        <v>5</v>
      </c>
      <c r="AV1736" s="97">
        <v>42</v>
      </c>
      <c r="AW1736" s="99">
        <v>65</v>
      </c>
      <c r="AX1736" s="105">
        <f t="shared" ref="AX1736:AX1767" si="1024">AV1736*1000+AW1736</f>
        <v>42065</v>
      </c>
      <c r="AZ1736" s="7" t="s">
        <v>2951</v>
      </c>
      <c r="BA1736" t="s">
        <v>3184</v>
      </c>
    </row>
    <row r="1737" spans="1:53" hidden="1" outlineLevel="1">
      <c r="A1737" t="s">
        <v>1359</v>
      </c>
      <c r="B1737" t="s">
        <v>2005</v>
      </c>
      <c r="C1737" s="1">
        <f t="shared" si="1011"/>
        <v>4258</v>
      </c>
      <c r="D1737" s="7">
        <f>IF(R1737&gt;0,RANK(R1737,(R1737:T1737,U1737:AI1737)),0)</f>
        <v>3</v>
      </c>
      <c r="E1737" s="7">
        <f>IF(S1737&gt;0,RANK(S1737,(R1737:T1737,U1737:AI1737)),0)</f>
        <v>5</v>
      </c>
      <c r="F1737" s="7">
        <f>IF(T1737&gt;0,RANK(T1737,(R1737:T1737,U1737:AI1737)),0)</f>
        <v>6</v>
      </c>
      <c r="G1737" s="7">
        <f>IF(U1737&gt;0,RANK(U1737,(R1737:T1737,U1737:AI1737)),0)</f>
        <v>2</v>
      </c>
      <c r="H1737" s="7">
        <f t="shared" si="1012"/>
        <v>1</v>
      </c>
      <c r="I1737" s="49">
        <f t="shared" si="1013"/>
        <v>1231</v>
      </c>
      <c r="J1737" s="177">
        <f t="shared" si="1010"/>
        <v>0.28910286519492717</v>
      </c>
      <c r="K1737" s="2"/>
      <c r="L1737" s="2">
        <f t="shared" si="1014"/>
        <v>0.12987317989666511</v>
      </c>
      <c r="M1737" s="2">
        <f t="shared" si="1015"/>
        <v>1.0803193987787695E-2</v>
      </c>
      <c r="N1737" s="2">
        <f t="shared" si="1008"/>
        <v>5.1667449506810712E-3</v>
      </c>
      <c r="O1737" s="2">
        <f t="shared" si="1009"/>
        <v>0.27313292625645841</v>
      </c>
      <c r="P1737" s="2">
        <f t="shared" si="1016"/>
        <v>0.56223579145138558</v>
      </c>
      <c r="Q1737" s="2">
        <f t="shared" si="993"/>
        <v>1.8788163457022167E-2</v>
      </c>
      <c r="R1737" s="226">
        <v>553</v>
      </c>
      <c r="S1737" s="1">
        <v>46</v>
      </c>
      <c r="T1737" s="226">
        <v>22</v>
      </c>
      <c r="U1737" s="1">
        <v>1163</v>
      </c>
      <c r="V1737" s="1">
        <v>2394</v>
      </c>
      <c r="W1737" s="226">
        <v>80</v>
      </c>
      <c r="AC1737" s="166"/>
      <c r="AK1737" s="7">
        <f t="shared" si="1017"/>
        <v>4</v>
      </c>
      <c r="AL1737" s="7">
        <f t="shared" si="1018"/>
        <v>0</v>
      </c>
      <c r="AM1737" s="7">
        <f t="shared" si="1019"/>
        <v>0</v>
      </c>
      <c r="AN1737" s="2">
        <f t="shared" si="1020"/>
        <v>1.8788163457022077E-2</v>
      </c>
      <c r="AO1737" s="2">
        <f t="shared" si="1021"/>
        <v>0</v>
      </c>
      <c r="AP1737" s="2">
        <f t="shared" si="1022"/>
        <v>0</v>
      </c>
      <c r="AR1737" t="str">
        <f t="shared" si="1023"/>
        <v>Juniata</v>
      </c>
      <c r="AS1737" t="s">
        <v>2005</v>
      </c>
      <c r="AT1737" s="184">
        <v>10</v>
      </c>
      <c r="AV1737" s="97">
        <v>42</v>
      </c>
      <c r="AW1737" s="99">
        <v>67</v>
      </c>
      <c r="AX1737" s="105">
        <f t="shared" si="1024"/>
        <v>42067</v>
      </c>
      <c r="AZ1737" s="7" t="s">
        <v>2951</v>
      </c>
      <c r="BA1737" t="s">
        <v>3184</v>
      </c>
    </row>
    <row r="1738" spans="1:53" hidden="1" outlineLevel="1">
      <c r="A1738" t="s">
        <v>2362</v>
      </c>
      <c r="B1738" t="s">
        <v>2005</v>
      </c>
      <c r="C1738" s="1">
        <f t="shared" si="1011"/>
        <v>20710</v>
      </c>
      <c r="D1738" s="7">
        <f>IF(R1738&gt;0,RANK(R1738,(R1738:T1738,U1738:AI1738)),0)</f>
        <v>3</v>
      </c>
      <c r="E1738" s="7">
        <f>IF(S1738&gt;0,RANK(S1738,(R1738:T1738,U1738:AI1738)),0)</f>
        <v>5</v>
      </c>
      <c r="F1738" s="7">
        <f>IF(T1738&gt;0,RANK(T1738,(R1738:T1738,U1738:AI1738)),0)</f>
        <v>4</v>
      </c>
      <c r="G1738" s="7">
        <f>IF(U1738&gt;0,RANK(U1738,(R1738:T1738,U1738:AI1738)),0)</f>
        <v>2</v>
      </c>
      <c r="H1738" s="7">
        <f t="shared" si="1012"/>
        <v>1</v>
      </c>
      <c r="I1738" s="49">
        <f t="shared" si="1013"/>
        <v>11062</v>
      </c>
      <c r="J1738" s="177">
        <f t="shared" si="1010"/>
        <v>0.53413809753742159</v>
      </c>
      <c r="K1738" s="2"/>
      <c r="L1738" s="2">
        <f t="shared" si="1014"/>
        <v>0.1258329309512313</v>
      </c>
      <c r="M1738" s="2">
        <f t="shared" si="1015"/>
        <v>4.8285852245292128E-3</v>
      </c>
      <c r="N1738" s="2">
        <f t="shared" si="1008"/>
        <v>5.3597295992274261E-3</v>
      </c>
      <c r="O1738" s="2">
        <f t="shared" si="1009"/>
        <v>0.16262675036214388</v>
      </c>
      <c r="P1738" s="2">
        <f t="shared" si="1016"/>
        <v>0.69676484789956539</v>
      </c>
      <c r="Q1738" s="2">
        <f t="shared" si="993"/>
        <v>4.5871559633027248E-3</v>
      </c>
      <c r="R1738" s="1">
        <v>2606</v>
      </c>
      <c r="S1738" s="1">
        <v>100</v>
      </c>
      <c r="T1738" s="226">
        <v>111</v>
      </c>
      <c r="U1738" s="1">
        <v>3368</v>
      </c>
      <c r="V1738" s="1">
        <v>14430</v>
      </c>
      <c r="W1738" s="226">
        <v>95</v>
      </c>
      <c r="AK1738" s="7">
        <f t="shared" si="1017"/>
        <v>6</v>
      </c>
      <c r="AL1738" s="7">
        <f t="shared" si="1018"/>
        <v>0</v>
      </c>
      <c r="AM1738" s="7">
        <f t="shared" si="1019"/>
        <v>0</v>
      </c>
      <c r="AN1738" s="2">
        <f t="shared" si="1020"/>
        <v>4.5871559633027525E-3</v>
      </c>
      <c r="AO1738" s="2">
        <f t="shared" si="1021"/>
        <v>0</v>
      </c>
      <c r="AP1738" s="2">
        <f t="shared" si="1022"/>
        <v>0</v>
      </c>
      <c r="AR1738" t="str">
        <f t="shared" si="1023"/>
        <v>Lackawanna</v>
      </c>
      <c r="AS1738" t="s">
        <v>2005</v>
      </c>
      <c r="AT1738" s="184"/>
      <c r="AV1738" s="97">
        <v>42</v>
      </c>
      <c r="AW1738" s="99">
        <v>69</v>
      </c>
      <c r="AX1738" s="105">
        <f t="shared" si="1024"/>
        <v>42069</v>
      </c>
      <c r="AZ1738" s="7" t="s">
        <v>2951</v>
      </c>
      <c r="BA1738" t="s">
        <v>3184</v>
      </c>
    </row>
    <row r="1739" spans="1:53" hidden="1" outlineLevel="1">
      <c r="A1739" t="s">
        <v>1797</v>
      </c>
      <c r="B1739" t="s">
        <v>2005</v>
      </c>
      <c r="C1739" s="1">
        <f t="shared" si="1011"/>
        <v>86933</v>
      </c>
      <c r="D1739" s="7">
        <f>IF(R1739&gt;0,RANK(R1739,(R1739:T1739,U1739:AI1739)),0)</f>
        <v>3</v>
      </c>
      <c r="E1739" s="7">
        <f>IF(S1739&gt;0,RANK(S1739,(R1739:T1739,U1739:AI1739)),0)</f>
        <v>6</v>
      </c>
      <c r="F1739" s="7">
        <f>IF(T1739&gt;0,RANK(T1739,(R1739:T1739,U1739:AI1739)),0)</f>
        <v>5</v>
      </c>
      <c r="G1739" s="7">
        <f>IF(U1739&gt;0,RANK(U1739,(R1739:T1739,U1739:AI1739)),0)</f>
        <v>2</v>
      </c>
      <c r="H1739" s="7">
        <f t="shared" si="1012"/>
        <v>1</v>
      </c>
      <c r="I1739" s="49">
        <f t="shared" si="1013"/>
        <v>10787</v>
      </c>
      <c r="J1739" s="177">
        <f t="shared" si="1010"/>
        <v>0.12408406473951204</v>
      </c>
      <c r="K1739" s="2"/>
      <c r="L1739" s="2">
        <f t="shared" si="1014"/>
        <v>0.21586739212957104</v>
      </c>
      <c r="M1739" s="2">
        <f t="shared" si="1015"/>
        <v>6.5337673840773925E-3</v>
      </c>
      <c r="N1739" s="2">
        <f t="shared" si="1008"/>
        <v>6.6718047231776193E-3</v>
      </c>
      <c r="O1739" s="2">
        <f t="shared" si="1009"/>
        <v>0.31599047542360209</v>
      </c>
      <c r="P1739" s="2">
        <f t="shared" si="1016"/>
        <v>0.44007454016311415</v>
      </c>
      <c r="Q1739" s="2">
        <f t="shared" si="993"/>
        <v>1.4862020176457658E-2</v>
      </c>
      <c r="R1739" s="1">
        <v>18766</v>
      </c>
      <c r="S1739" s="1">
        <v>568</v>
      </c>
      <c r="T1739" s="226">
        <v>580</v>
      </c>
      <c r="U1739" s="1">
        <v>27470</v>
      </c>
      <c r="V1739" s="1">
        <v>38257</v>
      </c>
      <c r="W1739" s="1">
        <v>1292</v>
      </c>
      <c r="AK1739" s="7">
        <f t="shared" si="1017"/>
        <v>4</v>
      </c>
      <c r="AL1739" s="7">
        <f t="shared" si="1018"/>
        <v>0</v>
      </c>
      <c r="AM1739" s="7">
        <f t="shared" si="1019"/>
        <v>0</v>
      </c>
      <c r="AN1739" s="2">
        <f t="shared" si="1020"/>
        <v>1.4862020176457732E-2</v>
      </c>
      <c r="AO1739" s="2">
        <f t="shared" si="1021"/>
        <v>0</v>
      </c>
      <c r="AP1739" s="2">
        <f t="shared" si="1022"/>
        <v>0</v>
      </c>
      <c r="AR1739" t="str">
        <f t="shared" si="1023"/>
        <v>Lancaster</v>
      </c>
      <c r="AS1739" t="s">
        <v>2005</v>
      </c>
      <c r="AT1739" s="184"/>
      <c r="AV1739" s="97">
        <v>42</v>
      </c>
      <c r="AW1739" s="99">
        <v>71</v>
      </c>
      <c r="AX1739" s="105">
        <f t="shared" si="1024"/>
        <v>42071</v>
      </c>
      <c r="AZ1739" s="7" t="s">
        <v>2951</v>
      </c>
      <c r="BA1739" t="s">
        <v>3184</v>
      </c>
    </row>
    <row r="1740" spans="1:53" hidden="1" outlineLevel="1">
      <c r="A1740" t="s">
        <v>633</v>
      </c>
      <c r="B1740" t="s">
        <v>2005</v>
      </c>
      <c r="C1740" s="1">
        <f t="shared" si="1011"/>
        <v>11627</v>
      </c>
      <c r="D1740" s="7">
        <f>IF(R1740&gt;0,RANK(R1740,(R1740:T1740,U1740:AI1740)),0)</f>
        <v>3</v>
      </c>
      <c r="E1740" s="7">
        <f>IF(S1740&gt;0,RANK(S1740,(R1740:T1740,U1740:AI1740)),0)</f>
        <v>6</v>
      </c>
      <c r="F1740" s="7">
        <f>IF(T1740&gt;0,RANK(T1740,(R1740:T1740,U1740:AI1740)),0)</f>
        <v>5</v>
      </c>
      <c r="G1740" s="7">
        <f>IF(U1740&gt;0,RANK(U1740,(R1740:T1740,U1740:AI1740)),0)</f>
        <v>2</v>
      </c>
      <c r="H1740" s="7">
        <f t="shared" si="1012"/>
        <v>1</v>
      </c>
      <c r="I1740" s="49">
        <f t="shared" si="1013"/>
        <v>4333</v>
      </c>
      <c r="J1740" s="177">
        <f t="shared" si="1010"/>
        <v>0.37266706803130645</v>
      </c>
      <c r="K1740" s="2"/>
      <c r="L1740" s="2">
        <f t="shared" si="1014"/>
        <v>0.15489808205039993</v>
      </c>
      <c r="M1740" s="2">
        <f t="shared" si="1015"/>
        <v>4.4723488432097704E-3</v>
      </c>
      <c r="N1740" s="2">
        <f t="shared" si="1008"/>
        <v>6.2784897221983315E-3</v>
      </c>
      <c r="O1740" s="2">
        <f t="shared" si="1009"/>
        <v>0.22671368366732605</v>
      </c>
      <c r="P1740" s="2">
        <f t="shared" si="1016"/>
        <v>0.59938075169863247</v>
      </c>
      <c r="Q1740" s="2">
        <f t="shared" si="993"/>
        <v>8.25664401823345E-3</v>
      </c>
      <c r="R1740" s="1">
        <v>1801</v>
      </c>
      <c r="S1740" s="1">
        <v>52</v>
      </c>
      <c r="T1740" s="226">
        <v>73</v>
      </c>
      <c r="U1740" s="1">
        <v>2636</v>
      </c>
      <c r="V1740" s="1">
        <v>6969</v>
      </c>
      <c r="W1740" s="226">
        <v>96</v>
      </c>
      <c r="AC1740" s="166"/>
      <c r="AK1740" s="7">
        <f t="shared" si="1017"/>
        <v>4</v>
      </c>
      <c r="AL1740" s="7">
        <f t="shared" si="1018"/>
        <v>0</v>
      </c>
      <c r="AM1740" s="7">
        <f t="shared" si="1019"/>
        <v>0</v>
      </c>
      <c r="AN1740" s="2">
        <f t="shared" si="1020"/>
        <v>8.2566440182334222E-3</v>
      </c>
      <c r="AO1740" s="2">
        <f t="shared" si="1021"/>
        <v>0</v>
      </c>
      <c r="AP1740" s="2">
        <f t="shared" si="1022"/>
        <v>0</v>
      </c>
      <c r="AR1740" t="str">
        <f t="shared" si="1023"/>
        <v>Lawrence</v>
      </c>
      <c r="AS1740" t="s">
        <v>2005</v>
      </c>
      <c r="AT1740" s="184"/>
      <c r="AV1740" s="97">
        <v>42</v>
      </c>
      <c r="AW1740" s="99">
        <v>73</v>
      </c>
      <c r="AX1740" s="105">
        <f t="shared" si="1024"/>
        <v>42073</v>
      </c>
      <c r="AZ1740" s="7" t="s">
        <v>2951</v>
      </c>
      <c r="BA1740" t="s">
        <v>3184</v>
      </c>
    </row>
    <row r="1741" spans="1:53" hidden="1" outlineLevel="1">
      <c r="A1741" t="s">
        <v>2363</v>
      </c>
      <c r="B1741" t="s">
        <v>2005</v>
      </c>
      <c r="C1741" s="1">
        <f t="shared" si="1011"/>
        <v>24874</v>
      </c>
      <c r="D1741" s="7">
        <f>IF(R1741&gt;0,RANK(R1741,(R1741:T1741,U1741:AI1741)),0)</f>
        <v>3</v>
      </c>
      <c r="E1741" s="7">
        <f>IF(S1741&gt;0,RANK(S1741,(R1741:T1741,U1741:AI1741)),0)</f>
        <v>6</v>
      </c>
      <c r="F1741" s="7">
        <f>IF(T1741&gt;0,RANK(T1741,(R1741:T1741,U1741:AI1741)),0)</f>
        <v>5</v>
      </c>
      <c r="G1741" s="7">
        <f>IF(U1741&gt;0,RANK(U1741,(R1741:T1741,U1741:AI1741)),0)</f>
        <v>2</v>
      </c>
      <c r="H1741" s="7">
        <f t="shared" si="1012"/>
        <v>1</v>
      </c>
      <c r="I1741" s="49">
        <f t="shared" si="1013"/>
        <v>6905</v>
      </c>
      <c r="J1741" s="177">
        <f t="shared" si="1010"/>
        <v>0.27759909946128486</v>
      </c>
      <c r="K1741" s="2"/>
      <c r="L1741" s="2">
        <f t="shared" si="1014"/>
        <v>0.15301117632869662</v>
      </c>
      <c r="M1741" s="2">
        <f t="shared" si="1015"/>
        <v>5.4273538634718984E-3</v>
      </c>
      <c r="N1741" s="2">
        <f t="shared" si="1008"/>
        <v>6.0705958028463456E-3</v>
      </c>
      <c r="O1741" s="2">
        <f t="shared" si="1009"/>
        <v>0.27293559540082013</v>
      </c>
      <c r="P1741" s="2">
        <f t="shared" si="1016"/>
        <v>0.55053469486210505</v>
      </c>
      <c r="Q1741" s="2">
        <f t="shared" si="993"/>
        <v>1.2020583742059943E-2</v>
      </c>
      <c r="R1741" s="1">
        <v>3806</v>
      </c>
      <c r="S1741" s="1">
        <v>135</v>
      </c>
      <c r="T1741" s="226">
        <v>151</v>
      </c>
      <c r="U1741" s="1">
        <v>6789</v>
      </c>
      <c r="V1741" s="1">
        <v>13694</v>
      </c>
      <c r="W1741" s="226">
        <v>299</v>
      </c>
      <c r="AK1741" s="7">
        <f t="shared" si="1017"/>
        <v>4</v>
      </c>
      <c r="AL1741" s="7">
        <f t="shared" si="1018"/>
        <v>0</v>
      </c>
      <c r="AM1741" s="7">
        <f t="shared" si="1019"/>
        <v>0</v>
      </c>
      <c r="AN1741" s="2">
        <f t="shared" si="1020"/>
        <v>1.2020583742059983E-2</v>
      </c>
      <c r="AO1741" s="2">
        <f t="shared" si="1021"/>
        <v>0</v>
      </c>
      <c r="AP1741" s="2">
        <f t="shared" si="1022"/>
        <v>0</v>
      </c>
      <c r="AR1741" t="str">
        <f t="shared" si="1023"/>
        <v>Lebanon</v>
      </c>
      <c r="AS1741" t="s">
        <v>2005</v>
      </c>
      <c r="AT1741" s="184"/>
      <c r="AV1741" s="97">
        <v>42</v>
      </c>
      <c r="AW1741" s="99">
        <v>75</v>
      </c>
      <c r="AX1741" s="105">
        <f t="shared" si="1024"/>
        <v>42075</v>
      </c>
      <c r="AZ1741" s="7" t="s">
        <v>2951</v>
      </c>
      <c r="BA1741" t="s">
        <v>3184</v>
      </c>
    </row>
    <row r="1742" spans="1:53" hidden="1" outlineLevel="1">
      <c r="A1742" t="s">
        <v>1127</v>
      </c>
      <c r="B1742" t="s">
        <v>2005</v>
      </c>
      <c r="C1742" s="1">
        <f t="shared" si="1011"/>
        <v>38588</v>
      </c>
      <c r="D1742" s="7">
        <f>IF(R1742&gt;0,RANK(R1742,(R1742:T1742,U1742:AI1742)),0)</f>
        <v>3</v>
      </c>
      <c r="E1742" s="7">
        <f>IF(S1742&gt;0,RANK(S1742,(R1742:T1742,U1742:AI1742)),0)</f>
        <v>6</v>
      </c>
      <c r="F1742" s="7">
        <f>IF(T1742&gt;0,RANK(T1742,(R1742:T1742,U1742:AI1742)),0)</f>
        <v>5</v>
      </c>
      <c r="G1742" s="7">
        <f>IF(U1742&gt;0,RANK(U1742,(R1742:T1742,U1742:AI1742)),0)</f>
        <v>2</v>
      </c>
      <c r="H1742" s="7">
        <f t="shared" si="1012"/>
        <v>1</v>
      </c>
      <c r="I1742" s="49">
        <f t="shared" si="1013"/>
        <v>12304</v>
      </c>
      <c r="J1742" s="177">
        <f t="shared" si="1010"/>
        <v>0.31885560277806574</v>
      </c>
      <c r="K1742" s="2"/>
      <c r="L1742" s="2">
        <f t="shared" si="1014"/>
        <v>0.19117342178915725</v>
      </c>
      <c r="M1742" s="2">
        <f t="shared" si="1015"/>
        <v>4.7424069658961333E-3</v>
      </c>
      <c r="N1742" s="2">
        <f t="shared" si="1008"/>
        <v>6.8674199232922149E-3</v>
      </c>
      <c r="O1742" s="2">
        <f t="shared" si="1009"/>
        <v>0.23528039805120762</v>
      </c>
      <c r="P1742" s="2">
        <f t="shared" si="1016"/>
        <v>0.55413600082927339</v>
      </c>
      <c r="Q1742" s="2">
        <f t="shared" si="993"/>
        <v>7.800352441173497E-3</v>
      </c>
      <c r="R1742" s="1">
        <v>7377</v>
      </c>
      <c r="S1742" s="1">
        <v>183</v>
      </c>
      <c r="T1742" s="226">
        <v>265</v>
      </c>
      <c r="U1742" s="1">
        <v>9079</v>
      </c>
      <c r="V1742" s="1">
        <v>21383</v>
      </c>
      <c r="W1742" s="226">
        <v>301</v>
      </c>
      <c r="AK1742" s="7">
        <f t="shared" si="1017"/>
        <v>4</v>
      </c>
      <c r="AL1742" s="7">
        <f t="shared" si="1018"/>
        <v>0</v>
      </c>
      <c r="AM1742" s="7">
        <f t="shared" si="1019"/>
        <v>0</v>
      </c>
      <c r="AN1742" s="2">
        <f t="shared" si="1020"/>
        <v>7.8003524411734216E-3</v>
      </c>
      <c r="AO1742" s="2">
        <f t="shared" si="1021"/>
        <v>0</v>
      </c>
      <c r="AP1742" s="2">
        <f t="shared" si="1022"/>
        <v>0</v>
      </c>
      <c r="AR1742" t="str">
        <f t="shared" si="1023"/>
        <v>Lehigh</v>
      </c>
      <c r="AS1742" t="s">
        <v>2005</v>
      </c>
      <c r="AT1742" s="184">
        <v>15</v>
      </c>
      <c r="AV1742" s="97">
        <v>42</v>
      </c>
      <c r="AW1742" s="99">
        <v>77</v>
      </c>
      <c r="AX1742" s="105">
        <f t="shared" si="1024"/>
        <v>42077</v>
      </c>
      <c r="AZ1742" s="7" t="s">
        <v>2951</v>
      </c>
      <c r="BA1742" t="s">
        <v>3184</v>
      </c>
    </row>
    <row r="1743" spans="1:53" hidden="1" outlineLevel="1">
      <c r="A1743" t="s">
        <v>2237</v>
      </c>
      <c r="B1743" t="s">
        <v>2005</v>
      </c>
      <c r="C1743" s="1">
        <f t="shared" si="1011"/>
        <v>37062</v>
      </c>
      <c r="D1743" s="7">
        <f>IF(R1743&gt;0,RANK(R1743,(R1743:T1743,U1743:AI1743)),0)</f>
        <v>3</v>
      </c>
      <c r="E1743" s="7">
        <f>IF(S1743&gt;0,RANK(S1743,(R1743:T1743,U1743:AI1743)),0)</f>
        <v>6</v>
      </c>
      <c r="F1743" s="7">
        <f>IF(T1743&gt;0,RANK(T1743,(R1743:T1743,U1743:AI1743)),0)</f>
        <v>5</v>
      </c>
      <c r="G1743" s="7">
        <f>IF(U1743&gt;0,RANK(U1743,(R1743:T1743,U1743:AI1743)),0)</f>
        <v>2</v>
      </c>
      <c r="H1743" s="7">
        <f t="shared" si="1012"/>
        <v>1</v>
      </c>
      <c r="I1743" s="49">
        <f t="shared" si="1013"/>
        <v>24047</v>
      </c>
      <c r="J1743" s="177">
        <f t="shared" si="1010"/>
        <v>0.64883168744266362</v>
      </c>
      <c r="K1743" s="2"/>
      <c r="L1743" s="2">
        <f t="shared" si="1014"/>
        <v>9.0955695860989699E-2</v>
      </c>
      <c r="M1743" s="2">
        <f t="shared" si="1015"/>
        <v>2.6442177972046841E-3</v>
      </c>
      <c r="N1743" s="2">
        <f t="shared" si="1008"/>
        <v>3.5346176676919758E-3</v>
      </c>
      <c r="O1743" s="2">
        <f t="shared" si="1009"/>
        <v>0.1250067454535643</v>
      </c>
      <c r="P1743" s="2">
        <f t="shared" si="1016"/>
        <v>0.77383843289622789</v>
      </c>
      <c r="Q1743" s="2">
        <f t="shared" si="993"/>
        <v>4.020290324321385E-3</v>
      </c>
      <c r="R1743" s="1">
        <v>3371</v>
      </c>
      <c r="S1743" s="1">
        <v>98</v>
      </c>
      <c r="T1743" s="226">
        <v>131</v>
      </c>
      <c r="U1743" s="1">
        <v>4633</v>
      </c>
      <c r="V1743" s="1">
        <v>28680</v>
      </c>
      <c r="W1743" s="226">
        <v>149</v>
      </c>
      <c r="AK1743" s="7">
        <f t="shared" si="1017"/>
        <v>4</v>
      </c>
      <c r="AL1743" s="7">
        <f t="shared" si="1018"/>
        <v>0</v>
      </c>
      <c r="AM1743" s="7">
        <f t="shared" si="1019"/>
        <v>0</v>
      </c>
      <c r="AN1743" s="2">
        <f t="shared" si="1020"/>
        <v>4.0202903243214076E-3</v>
      </c>
      <c r="AO1743" s="2">
        <f t="shared" si="1021"/>
        <v>0</v>
      </c>
      <c r="AP1743" s="2">
        <f t="shared" si="1022"/>
        <v>0</v>
      </c>
      <c r="AR1743" t="str">
        <f t="shared" si="1023"/>
        <v>Luzerne</v>
      </c>
      <c r="AS1743" t="s">
        <v>2005</v>
      </c>
      <c r="AT1743" s="184"/>
      <c r="AV1743" s="97">
        <v>42</v>
      </c>
      <c r="AW1743" s="99">
        <v>79</v>
      </c>
      <c r="AX1743" s="105">
        <f t="shared" si="1024"/>
        <v>42079</v>
      </c>
      <c r="AZ1743" s="7" t="s">
        <v>2951</v>
      </c>
      <c r="BA1743" t="s">
        <v>3184</v>
      </c>
    </row>
    <row r="1744" spans="1:53" hidden="1" outlineLevel="1">
      <c r="A1744" t="s">
        <v>2940</v>
      </c>
      <c r="B1744" t="s">
        <v>2005</v>
      </c>
      <c r="C1744" s="1">
        <f t="shared" si="1011"/>
        <v>20941</v>
      </c>
      <c r="D1744" s="7">
        <f>IF(R1744&gt;0,RANK(R1744,(R1744:T1744,U1744:AI1744)),0)</f>
        <v>3</v>
      </c>
      <c r="E1744" s="7">
        <f>IF(S1744&gt;0,RANK(S1744,(R1744:T1744,U1744:AI1744)),0)</f>
        <v>6</v>
      </c>
      <c r="F1744" s="7">
        <f>IF(T1744&gt;0,RANK(T1744,(R1744:T1744,U1744:AI1744)),0)</f>
        <v>5</v>
      </c>
      <c r="G1744" s="7">
        <f>IF(U1744&gt;0,RANK(U1744,(R1744:T1744,U1744:AI1744)),0)</f>
        <v>2</v>
      </c>
      <c r="H1744" s="7">
        <f t="shared" si="1012"/>
        <v>1</v>
      </c>
      <c r="I1744" s="49">
        <f t="shared" si="1013"/>
        <v>7568</v>
      </c>
      <c r="J1744" s="177">
        <f t="shared" si="1010"/>
        <v>0.3613963039014374</v>
      </c>
      <c r="K1744" s="2"/>
      <c r="L1744" s="2">
        <f t="shared" si="1014"/>
        <v>0.10586886968148608</v>
      </c>
      <c r="M1744" s="2">
        <f t="shared" si="1015"/>
        <v>4.7275679289432212E-3</v>
      </c>
      <c r="N1744" s="2">
        <f t="shared" si="1008"/>
        <v>5.9691514254333602E-3</v>
      </c>
      <c r="O1744" s="2">
        <f t="shared" si="1009"/>
        <v>0.25543192779714435</v>
      </c>
      <c r="P1744" s="2">
        <f t="shared" si="1016"/>
        <v>0.6168282316985817</v>
      </c>
      <c r="Q1744" s="2">
        <f t="shared" si="993"/>
        <v>1.1174251468411334E-2</v>
      </c>
      <c r="R1744" s="1">
        <v>2217</v>
      </c>
      <c r="S1744" s="1">
        <v>99</v>
      </c>
      <c r="T1744" s="226">
        <v>125</v>
      </c>
      <c r="U1744" s="1">
        <v>5349</v>
      </c>
      <c r="V1744" s="1">
        <v>12917</v>
      </c>
      <c r="W1744" s="226">
        <v>234</v>
      </c>
      <c r="AK1744" s="7">
        <f t="shared" si="1017"/>
        <v>4</v>
      </c>
      <c r="AL1744" s="7">
        <f t="shared" si="1018"/>
        <v>0</v>
      </c>
      <c r="AM1744" s="7">
        <f t="shared" si="1019"/>
        <v>0</v>
      </c>
      <c r="AN1744" s="2">
        <f t="shared" si="1020"/>
        <v>1.117425146841125E-2</v>
      </c>
      <c r="AO1744" s="2">
        <f t="shared" si="1021"/>
        <v>0</v>
      </c>
      <c r="AP1744" s="2">
        <f t="shared" si="1022"/>
        <v>0</v>
      </c>
      <c r="AR1744" t="str">
        <f t="shared" si="1023"/>
        <v>Lycoming</v>
      </c>
      <c r="AS1744" t="s">
        <v>2005</v>
      </c>
      <c r="AT1744" s="184">
        <v>10</v>
      </c>
      <c r="AV1744" s="97">
        <v>42</v>
      </c>
      <c r="AW1744" s="99">
        <v>81</v>
      </c>
      <c r="AX1744" s="105">
        <f t="shared" si="1024"/>
        <v>42081</v>
      </c>
      <c r="AZ1744" s="7" t="s">
        <v>2951</v>
      </c>
      <c r="BA1744" t="s">
        <v>3184</v>
      </c>
    </row>
    <row r="1745" spans="1:53" hidden="1" outlineLevel="1">
      <c r="A1745" t="s">
        <v>2941</v>
      </c>
      <c r="B1745" t="s">
        <v>2005</v>
      </c>
      <c r="C1745" s="1">
        <f t="shared" si="1011"/>
        <v>6167</v>
      </c>
      <c r="D1745" s="7">
        <f>IF(R1745&gt;0,RANK(R1745,(R1745:T1745,U1745:AI1745)),0)</f>
        <v>3</v>
      </c>
      <c r="E1745" s="7">
        <f>IF(S1745&gt;0,RANK(S1745,(R1745:T1745,U1745:AI1745)),0)</f>
        <v>6</v>
      </c>
      <c r="F1745" s="7">
        <f>IF(T1745&gt;0,RANK(T1745,(R1745:T1745,U1745:AI1745)),0)</f>
        <v>5</v>
      </c>
      <c r="G1745" s="7">
        <f>IF(U1745&gt;0,RANK(U1745,(R1745:T1745,U1745:AI1745)),0)</f>
        <v>2</v>
      </c>
      <c r="H1745" s="7">
        <f t="shared" si="1012"/>
        <v>1</v>
      </c>
      <c r="I1745" s="49">
        <f t="shared" si="1013"/>
        <v>2750</v>
      </c>
      <c r="J1745" s="177">
        <f t="shared" si="1010"/>
        <v>0.44592184206259122</v>
      </c>
      <c r="K1745" s="2"/>
      <c r="L1745" s="2">
        <f t="shared" si="1014"/>
        <v>0.15566726122912275</v>
      </c>
      <c r="M1745" s="2">
        <f t="shared" si="1015"/>
        <v>5.9996756932057726E-3</v>
      </c>
      <c r="N1745" s="2">
        <f t="shared" si="1008"/>
        <v>7.7833630614561377E-3</v>
      </c>
      <c r="O1745" s="2">
        <f t="shared" si="1009"/>
        <v>0.18663856007783364</v>
      </c>
      <c r="P1745" s="2">
        <f t="shared" si="1016"/>
        <v>0.63256040214042486</v>
      </c>
      <c r="Q1745" s="2">
        <f t="shared" si="993"/>
        <v>1.1350737797956811E-2</v>
      </c>
      <c r="R1745" s="226">
        <v>960</v>
      </c>
      <c r="S1745" s="1">
        <v>37</v>
      </c>
      <c r="T1745" s="226">
        <v>48</v>
      </c>
      <c r="U1745" s="1">
        <v>1151</v>
      </c>
      <c r="V1745" s="1">
        <v>3901</v>
      </c>
      <c r="W1745" s="226">
        <v>70</v>
      </c>
      <c r="AK1745" s="7">
        <f t="shared" si="1017"/>
        <v>4</v>
      </c>
      <c r="AL1745" s="7">
        <f t="shared" si="1018"/>
        <v>0</v>
      </c>
      <c r="AM1745" s="7">
        <f t="shared" si="1019"/>
        <v>0</v>
      </c>
      <c r="AN1745" s="2">
        <f t="shared" si="1020"/>
        <v>1.1350737797956867E-2</v>
      </c>
      <c r="AO1745" s="2">
        <f t="shared" si="1021"/>
        <v>0</v>
      </c>
      <c r="AP1745" s="2">
        <f t="shared" si="1022"/>
        <v>0</v>
      </c>
      <c r="AR1745" t="str">
        <f t="shared" si="1023"/>
        <v>McKean</v>
      </c>
      <c r="AS1745" t="s">
        <v>2005</v>
      </c>
      <c r="AT1745" s="184">
        <v>5</v>
      </c>
      <c r="AV1745" s="97">
        <v>42</v>
      </c>
      <c r="AW1745" s="99">
        <v>83</v>
      </c>
      <c r="AX1745" s="105">
        <f t="shared" si="1024"/>
        <v>42083</v>
      </c>
      <c r="AZ1745" s="7" t="s">
        <v>2951</v>
      </c>
      <c r="BA1745" t="s">
        <v>3184</v>
      </c>
    </row>
    <row r="1746" spans="1:53" hidden="1" outlineLevel="1">
      <c r="A1746" t="s">
        <v>658</v>
      </c>
      <c r="B1746" t="s">
        <v>2005</v>
      </c>
      <c r="C1746" s="1">
        <f t="shared" si="1011"/>
        <v>15325</v>
      </c>
      <c r="D1746" s="7">
        <f>IF(R1746&gt;0,RANK(R1746,(R1746:T1746,U1746:AI1746)),0)</f>
        <v>2</v>
      </c>
      <c r="E1746" s="7">
        <f>IF(S1746&gt;0,RANK(S1746,(R1746:T1746,U1746:AI1746)),0)</f>
        <v>6</v>
      </c>
      <c r="F1746" s="7">
        <f>IF(T1746&gt;0,RANK(T1746,(R1746:T1746,U1746:AI1746)),0)</f>
        <v>5</v>
      </c>
      <c r="G1746" s="7">
        <f>IF(U1746&gt;0,RANK(U1746,(R1746:T1746,U1746:AI1746)),0)</f>
        <v>3</v>
      </c>
      <c r="H1746" s="7">
        <f t="shared" si="1012"/>
        <v>1</v>
      </c>
      <c r="I1746" s="49">
        <f t="shared" si="1013"/>
        <v>5025</v>
      </c>
      <c r="J1746" s="177">
        <f t="shared" si="1010"/>
        <v>0.32789559543230018</v>
      </c>
      <c r="K1746" s="2"/>
      <c r="L1746" s="2">
        <f t="shared" si="1014"/>
        <v>0.22375203915171288</v>
      </c>
      <c r="M1746" s="2">
        <f t="shared" si="1015"/>
        <v>6.1337683523654159E-3</v>
      </c>
      <c r="N1746" s="2">
        <f t="shared" si="1008"/>
        <v>6.4600326264274066E-3</v>
      </c>
      <c r="O1746" s="2">
        <f t="shared" si="1009"/>
        <v>0.20130505709624796</v>
      </c>
      <c r="P1746" s="2">
        <f t="shared" si="1016"/>
        <v>0.551647634584013</v>
      </c>
      <c r="Q1746" s="2">
        <f t="shared" si="993"/>
        <v>1.0701468189233343E-2</v>
      </c>
      <c r="R1746" s="1">
        <v>3429</v>
      </c>
      <c r="S1746" s="1">
        <v>94</v>
      </c>
      <c r="T1746" s="226">
        <v>99</v>
      </c>
      <c r="U1746" s="1">
        <v>3085</v>
      </c>
      <c r="V1746" s="1">
        <v>8454</v>
      </c>
      <c r="W1746" s="226">
        <v>164</v>
      </c>
      <c r="AK1746" s="7">
        <f t="shared" si="1017"/>
        <v>4</v>
      </c>
      <c r="AL1746" s="7">
        <f t="shared" si="1018"/>
        <v>0</v>
      </c>
      <c r="AM1746" s="7">
        <f t="shared" si="1019"/>
        <v>0</v>
      </c>
      <c r="AN1746" s="2">
        <f t="shared" si="1020"/>
        <v>1.0701468189233279E-2</v>
      </c>
      <c r="AO1746" s="2">
        <f t="shared" si="1021"/>
        <v>0</v>
      </c>
      <c r="AP1746" s="2">
        <f t="shared" si="1022"/>
        <v>0</v>
      </c>
      <c r="AR1746" t="str">
        <f t="shared" si="1023"/>
        <v>Mercer</v>
      </c>
      <c r="AS1746" t="s">
        <v>2005</v>
      </c>
      <c r="AT1746" s="184">
        <v>3</v>
      </c>
      <c r="AV1746" s="97">
        <v>42</v>
      </c>
      <c r="AW1746" s="99">
        <v>85</v>
      </c>
      <c r="AX1746" s="105">
        <f t="shared" si="1024"/>
        <v>42085</v>
      </c>
      <c r="AZ1746" s="7" t="s">
        <v>2951</v>
      </c>
      <c r="BA1746" t="s">
        <v>3184</v>
      </c>
    </row>
    <row r="1747" spans="1:53" hidden="1" outlineLevel="1">
      <c r="A1747" t="s">
        <v>1651</v>
      </c>
      <c r="B1747" t="s">
        <v>2005</v>
      </c>
      <c r="C1747" s="1">
        <f t="shared" si="1011"/>
        <v>7320</v>
      </c>
      <c r="D1747" s="7">
        <f>IF(R1747&gt;0,RANK(R1747,(R1747:T1747,U1747:AI1747)),0)</f>
        <v>3</v>
      </c>
      <c r="E1747" s="7">
        <f>IF(S1747&gt;0,RANK(S1747,(R1747:T1747,U1747:AI1747)),0)</f>
        <v>6</v>
      </c>
      <c r="F1747" s="7">
        <f>IF(T1747&gt;0,RANK(T1747,(R1747:T1747,U1747:AI1747)),0)</f>
        <v>5</v>
      </c>
      <c r="G1747" s="7">
        <f>IF(U1747&gt;0,RANK(U1747,(R1747:T1747,U1747:AI1747)),0)</f>
        <v>2</v>
      </c>
      <c r="H1747" s="7">
        <f t="shared" si="1012"/>
        <v>1</v>
      </c>
      <c r="I1747" s="49">
        <f t="shared" si="1013"/>
        <v>2522</v>
      </c>
      <c r="J1747" s="177">
        <f t="shared" si="1010"/>
        <v>0.34453551912568309</v>
      </c>
      <c r="K1747" s="2"/>
      <c r="L1747" s="2">
        <f t="shared" si="1014"/>
        <v>0.14221311475409837</v>
      </c>
      <c r="M1747" s="2">
        <f t="shared" si="1015"/>
        <v>5.8743169398907105E-3</v>
      </c>
      <c r="N1747" s="2">
        <f t="shared" si="1008"/>
        <v>6.420765027322404E-3</v>
      </c>
      <c r="O1747" s="2">
        <f t="shared" si="1009"/>
        <v>0.2442622950819672</v>
      </c>
      <c r="P1747" s="2">
        <f t="shared" si="1016"/>
        <v>0.58879781420765032</v>
      </c>
      <c r="Q1747" s="2">
        <f t="shared" si="993"/>
        <v>1.2431693989071069E-2</v>
      </c>
      <c r="R1747" s="1">
        <v>1041</v>
      </c>
      <c r="S1747" s="1">
        <v>43</v>
      </c>
      <c r="T1747" s="226">
        <v>47</v>
      </c>
      <c r="U1747" s="1">
        <v>1788</v>
      </c>
      <c r="V1747" s="1">
        <v>4310</v>
      </c>
      <c r="W1747" s="226">
        <v>91</v>
      </c>
      <c r="AC1747" s="166"/>
      <c r="AK1747" s="7">
        <f t="shared" si="1017"/>
        <v>4</v>
      </c>
      <c r="AL1747" s="7">
        <f t="shared" si="1018"/>
        <v>0</v>
      </c>
      <c r="AM1747" s="7">
        <f t="shared" si="1019"/>
        <v>0</v>
      </c>
      <c r="AN1747" s="2">
        <f t="shared" si="1020"/>
        <v>1.2431693989071037E-2</v>
      </c>
      <c r="AO1747" s="2">
        <f t="shared" si="1021"/>
        <v>0</v>
      </c>
      <c r="AP1747" s="2">
        <f t="shared" si="1022"/>
        <v>0</v>
      </c>
      <c r="AR1747" t="str">
        <f t="shared" si="1023"/>
        <v>Mifflin</v>
      </c>
      <c r="AS1747" t="s">
        <v>2005</v>
      </c>
      <c r="AT1747" s="184">
        <v>10</v>
      </c>
      <c r="AV1747" s="97">
        <v>42</v>
      </c>
      <c r="AW1747" s="99">
        <v>87</v>
      </c>
      <c r="AX1747" s="105">
        <f t="shared" si="1024"/>
        <v>42087</v>
      </c>
      <c r="AZ1747" s="7" t="s">
        <v>2951</v>
      </c>
      <c r="BA1747" t="s">
        <v>3184</v>
      </c>
    </row>
    <row r="1748" spans="1:53" hidden="1" outlineLevel="1">
      <c r="A1748" t="s">
        <v>341</v>
      </c>
      <c r="B1748" t="s">
        <v>2005</v>
      </c>
      <c r="C1748" s="1">
        <f t="shared" si="1011"/>
        <v>14839</v>
      </c>
      <c r="D1748" s="7">
        <f>IF(R1748&gt;0,RANK(R1748,(R1748:T1748,U1748:AI1748)),0)</f>
        <v>3</v>
      </c>
      <c r="E1748" s="7">
        <f>IF(S1748&gt;0,RANK(S1748,(R1748:T1748,U1748:AI1748)),0)</f>
        <v>6</v>
      </c>
      <c r="F1748" s="7">
        <f>IF(T1748&gt;0,RANK(T1748,(R1748:T1748,U1748:AI1748)),0)</f>
        <v>4</v>
      </c>
      <c r="G1748" s="7">
        <f>IF(U1748&gt;0,RANK(U1748,(R1748:T1748,U1748:AI1748)),0)</f>
        <v>2</v>
      </c>
      <c r="H1748" s="7">
        <f t="shared" si="1012"/>
        <v>1</v>
      </c>
      <c r="I1748" s="49">
        <f t="shared" si="1013"/>
        <v>7753</v>
      </c>
      <c r="J1748" s="177">
        <f t="shared" si="1010"/>
        <v>0.52247456028034234</v>
      </c>
      <c r="K1748" s="2"/>
      <c r="L1748" s="2">
        <f t="shared" si="1014"/>
        <v>0.12116719455488914</v>
      </c>
      <c r="M1748" s="2">
        <f t="shared" si="1015"/>
        <v>5.3238088820001346E-3</v>
      </c>
      <c r="N1748" s="2">
        <f t="shared" si="1008"/>
        <v>7.6824583866837385E-3</v>
      </c>
      <c r="O1748" s="2">
        <f t="shared" si="1009"/>
        <v>0.16840757463440933</v>
      </c>
      <c r="P1748" s="2">
        <f t="shared" si="1016"/>
        <v>0.6908821349147517</v>
      </c>
      <c r="Q1748" s="2">
        <f t="shared" si="993"/>
        <v>6.5368286272660114E-3</v>
      </c>
      <c r="R1748" s="1">
        <v>1798</v>
      </c>
      <c r="S1748" s="1">
        <v>79</v>
      </c>
      <c r="T1748" s="226">
        <v>114</v>
      </c>
      <c r="U1748" s="1">
        <v>2499</v>
      </c>
      <c r="V1748" s="1">
        <v>10252</v>
      </c>
      <c r="W1748" s="226">
        <v>97</v>
      </c>
      <c r="AK1748" s="7">
        <f t="shared" si="1017"/>
        <v>5</v>
      </c>
      <c r="AL1748" s="7">
        <f t="shared" si="1018"/>
        <v>0</v>
      </c>
      <c r="AM1748" s="7">
        <f t="shared" si="1019"/>
        <v>0</v>
      </c>
      <c r="AN1748" s="2">
        <f t="shared" si="1020"/>
        <v>6.536828627265988E-3</v>
      </c>
      <c r="AO1748" s="2">
        <f t="shared" si="1021"/>
        <v>0</v>
      </c>
      <c r="AP1748" s="2">
        <f t="shared" si="1022"/>
        <v>0</v>
      </c>
      <c r="AR1748" t="str">
        <f t="shared" si="1023"/>
        <v>Monroe</v>
      </c>
      <c r="AS1748" t="s">
        <v>2005</v>
      </c>
      <c r="AT1748" s="184"/>
      <c r="AV1748" s="97">
        <v>42</v>
      </c>
      <c r="AW1748" s="99">
        <v>89</v>
      </c>
      <c r="AX1748" s="105">
        <f t="shared" si="1024"/>
        <v>42089</v>
      </c>
      <c r="AZ1748" s="7" t="s">
        <v>2951</v>
      </c>
      <c r="BA1748" t="s">
        <v>3184</v>
      </c>
    </row>
    <row r="1749" spans="1:53" hidden="1" outlineLevel="1">
      <c r="A1749" t="s">
        <v>393</v>
      </c>
      <c r="B1749" t="s">
        <v>2005</v>
      </c>
      <c r="C1749" s="1">
        <f t="shared" si="1011"/>
        <v>106896</v>
      </c>
      <c r="D1749" s="7">
        <f>IF(R1749&gt;0,RANK(R1749,(R1749:T1749,U1749:AI1749)),0)</f>
        <v>2</v>
      </c>
      <c r="E1749" s="7">
        <f>IF(S1749&gt;0,RANK(S1749,(R1749:T1749,U1749:AI1749)),0)</f>
        <v>6</v>
      </c>
      <c r="F1749" s="7">
        <f>IF(T1749&gt;0,RANK(T1749,(R1749:T1749,U1749:AI1749)),0)</f>
        <v>4</v>
      </c>
      <c r="G1749" s="7">
        <f>IF(U1749&gt;0,RANK(U1749,(R1749:T1749,U1749:AI1749)),0)</f>
        <v>3</v>
      </c>
      <c r="H1749" s="7">
        <f t="shared" si="1012"/>
        <v>1</v>
      </c>
      <c r="I1749" s="49">
        <f t="shared" si="1013"/>
        <v>20223</v>
      </c>
      <c r="J1749" s="177">
        <f t="shared" si="1010"/>
        <v>0.18918387965873373</v>
      </c>
      <c r="K1749" s="2"/>
      <c r="L1749" s="2">
        <f t="shared" si="1014"/>
        <v>0.29346280496931598</v>
      </c>
      <c r="M1749" s="2">
        <f t="shared" si="1015"/>
        <v>6.0151923364765757E-3</v>
      </c>
      <c r="N1749" s="2">
        <f t="shared" si="1008"/>
        <v>9.5794042807962887E-3</v>
      </c>
      <c r="O1749" s="2">
        <f t="shared" si="1009"/>
        <v>0.20115813500972909</v>
      </c>
      <c r="P1749" s="2">
        <f t="shared" si="1016"/>
        <v>0.48264668462804972</v>
      </c>
      <c r="Q1749" s="2">
        <f t="shared" si="993"/>
        <v>7.1377787756322641E-3</v>
      </c>
      <c r="R1749" s="1">
        <v>31370</v>
      </c>
      <c r="S1749" s="1">
        <v>643</v>
      </c>
      <c r="T1749" s="1">
        <v>1024</v>
      </c>
      <c r="U1749" s="1">
        <v>21503</v>
      </c>
      <c r="V1749" s="1">
        <v>51593</v>
      </c>
      <c r="W1749" s="226">
        <v>763</v>
      </c>
      <c r="AK1749" s="7">
        <f t="shared" si="1017"/>
        <v>5</v>
      </c>
      <c r="AL1749" s="7">
        <f t="shared" si="1018"/>
        <v>0</v>
      </c>
      <c r="AM1749" s="7">
        <f t="shared" si="1019"/>
        <v>0</v>
      </c>
      <c r="AN1749" s="2">
        <f t="shared" si="1020"/>
        <v>7.1377787756323908E-3</v>
      </c>
      <c r="AO1749" s="2">
        <f t="shared" si="1021"/>
        <v>0</v>
      </c>
      <c r="AP1749" s="2">
        <f t="shared" si="1022"/>
        <v>0</v>
      </c>
      <c r="AR1749" t="str">
        <f t="shared" si="1023"/>
        <v>Montgomery</v>
      </c>
      <c r="AS1749" t="s">
        <v>2005</v>
      </c>
      <c r="AT1749" s="184"/>
      <c r="AV1749" s="97">
        <v>42</v>
      </c>
      <c r="AW1749" s="99">
        <v>91</v>
      </c>
      <c r="AX1749" s="105">
        <f t="shared" si="1024"/>
        <v>42091</v>
      </c>
      <c r="AZ1749" s="7" t="s">
        <v>2951</v>
      </c>
      <c r="BA1749" t="s">
        <v>3184</v>
      </c>
    </row>
    <row r="1750" spans="1:53" hidden="1" outlineLevel="1">
      <c r="A1750" t="s">
        <v>2795</v>
      </c>
      <c r="B1750" t="s">
        <v>2005</v>
      </c>
      <c r="C1750" s="1">
        <f t="shared" si="1011"/>
        <v>2950</v>
      </c>
      <c r="D1750" s="7">
        <f>IF(R1750&gt;0,RANK(R1750,(R1750:T1750,U1750:AI1750)),0)</f>
        <v>3</v>
      </c>
      <c r="E1750" s="7">
        <f>IF(S1750&gt;0,RANK(S1750,(R1750:T1750,U1750:AI1750)),0)</f>
        <v>6</v>
      </c>
      <c r="F1750" s="7">
        <f>IF(T1750&gt;0,RANK(T1750,(R1750:T1750,U1750:AI1750)),0)</f>
        <v>5</v>
      </c>
      <c r="G1750" s="7">
        <f>IF(U1750&gt;0,RANK(U1750,(R1750:T1750,U1750:AI1750)),0)</f>
        <v>2</v>
      </c>
      <c r="H1750" s="7">
        <f t="shared" si="1012"/>
        <v>1</v>
      </c>
      <c r="I1750" s="49">
        <f t="shared" si="1013"/>
        <v>1128</v>
      </c>
      <c r="J1750" s="177">
        <f t="shared" si="1010"/>
        <v>0.38237288135593223</v>
      </c>
      <c r="K1750" s="2"/>
      <c r="L1750" s="2">
        <f t="shared" si="1014"/>
        <v>0.17355932203389832</v>
      </c>
      <c r="M1750" s="2">
        <f t="shared" si="1015"/>
        <v>5.084745762711864E-3</v>
      </c>
      <c r="N1750" s="2">
        <f t="shared" si="1008"/>
        <v>8.1355932203389832E-3</v>
      </c>
      <c r="O1750" s="2">
        <f t="shared" si="1009"/>
        <v>0.20915254237288136</v>
      </c>
      <c r="P1750" s="2">
        <f t="shared" si="1016"/>
        <v>0.59152542372881356</v>
      </c>
      <c r="Q1750" s="2">
        <f t="shared" ref="Q1750:Q1813" si="1025">IF(C1750=0,"-",(1-L1750-M1750-N1750-O1750-P1750))</f>
        <v>1.2542372881355845E-2</v>
      </c>
      <c r="R1750" s="226">
        <v>512</v>
      </c>
      <c r="S1750" s="1">
        <v>15</v>
      </c>
      <c r="T1750" s="226">
        <v>24</v>
      </c>
      <c r="U1750" s="226">
        <v>617</v>
      </c>
      <c r="V1750" s="1">
        <v>1745</v>
      </c>
      <c r="W1750" s="226">
        <v>37</v>
      </c>
      <c r="AK1750" s="7">
        <f t="shared" si="1017"/>
        <v>4</v>
      </c>
      <c r="AL1750" s="7">
        <f t="shared" si="1018"/>
        <v>0</v>
      </c>
      <c r="AM1750" s="7">
        <f t="shared" si="1019"/>
        <v>0</v>
      </c>
      <c r="AN1750" s="2">
        <f t="shared" si="1020"/>
        <v>1.2542372881355932E-2</v>
      </c>
      <c r="AO1750" s="2">
        <f t="shared" si="1021"/>
        <v>0</v>
      </c>
      <c r="AP1750" s="2">
        <f t="shared" si="1022"/>
        <v>0</v>
      </c>
      <c r="AR1750" t="str">
        <f t="shared" si="1023"/>
        <v>Montour</v>
      </c>
      <c r="AS1750" t="s">
        <v>2005</v>
      </c>
      <c r="AT1750" s="184">
        <v>11</v>
      </c>
      <c r="AV1750" s="97">
        <v>42</v>
      </c>
      <c r="AW1750" s="99">
        <v>93</v>
      </c>
      <c r="AX1750" s="105">
        <f t="shared" si="1024"/>
        <v>42093</v>
      </c>
      <c r="AZ1750" s="7" t="s">
        <v>2951</v>
      </c>
      <c r="BA1750" t="s">
        <v>3184</v>
      </c>
    </row>
    <row r="1751" spans="1:53" hidden="1" outlineLevel="1">
      <c r="A1751" t="s">
        <v>2722</v>
      </c>
      <c r="B1751" t="s">
        <v>2005</v>
      </c>
      <c r="C1751" s="1">
        <f t="shared" si="1011"/>
        <v>32268</v>
      </c>
      <c r="D1751" s="7">
        <f>IF(R1751&gt;0,RANK(R1751,(R1751:T1751,U1751:AI1751)),0)</f>
        <v>3</v>
      </c>
      <c r="E1751" s="7">
        <f>IF(S1751&gt;0,RANK(S1751,(R1751:T1751,U1751:AI1751)),0)</f>
        <v>6</v>
      </c>
      <c r="F1751" s="7">
        <f>IF(T1751&gt;0,RANK(T1751,(R1751:T1751,U1751:AI1751)),0)</f>
        <v>4</v>
      </c>
      <c r="G1751" s="7">
        <f>IF(U1751&gt;0,RANK(U1751,(R1751:T1751,U1751:AI1751)),0)</f>
        <v>2</v>
      </c>
      <c r="H1751" s="7">
        <f t="shared" si="1012"/>
        <v>1</v>
      </c>
      <c r="I1751" s="49">
        <f t="shared" si="1013"/>
        <v>12682</v>
      </c>
      <c r="J1751" s="177">
        <f t="shared" si="1010"/>
        <v>0.39302094954753936</v>
      </c>
      <c r="K1751" s="2"/>
      <c r="L1751" s="2">
        <f t="shared" si="1014"/>
        <v>0.15554109334325028</v>
      </c>
      <c r="M1751" s="2">
        <f t="shared" si="1015"/>
        <v>3.9667782323044506E-3</v>
      </c>
      <c r="N1751" s="2">
        <f t="shared" si="1008"/>
        <v>6.5699764472542457E-3</v>
      </c>
      <c r="O1751" s="2">
        <f t="shared" si="1009"/>
        <v>0.21733606049336804</v>
      </c>
      <c r="P1751" s="2">
        <f t="shared" si="1016"/>
        <v>0.61035701004090737</v>
      </c>
      <c r="Q1751" s="2">
        <f t="shared" si="1025"/>
        <v>6.2290814429156738E-3</v>
      </c>
      <c r="R1751" s="1">
        <v>5019</v>
      </c>
      <c r="S1751" s="1">
        <v>128</v>
      </c>
      <c r="T1751" s="226">
        <v>212</v>
      </c>
      <c r="U1751" s="1">
        <v>7013</v>
      </c>
      <c r="V1751" s="1">
        <v>19695</v>
      </c>
      <c r="W1751" s="226">
        <v>201</v>
      </c>
      <c r="AK1751" s="7">
        <f t="shared" si="1017"/>
        <v>5</v>
      </c>
      <c r="AL1751" s="7">
        <f t="shared" si="1018"/>
        <v>0</v>
      </c>
      <c r="AM1751" s="7">
        <f t="shared" si="1019"/>
        <v>0</v>
      </c>
      <c r="AN1751" s="2">
        <f t="shared" si="1020"/>
        <v>6.2290814429155818E-3</v>
      </c>
      <c r="AO1751" s="2">
        <f t="shared" si="1021"/>
        <v>0</v>
      </c>
      <c r="AP1751" s="2">
        <f t="shared" si="1022"/>
        <v>0</v>
      </c>
      <c r="AR1751" t="str">
        <f t="shared" si="1023"/>
        <v>Northampton</v>
      </c>
      <c r="AS1751" t="s">
        <v>2005</v>
      </c>
      <c r="AT1751" s="184"/>
      <c r="AV1751" s="97">
        <v>42</v>
      </c>
      <c r="AW1751" s="99">
        <v>95</v>
      </c>
      <c r="AX1751" s="105">
        <f t="shared" si="1024"/>
        <v>42095</v>
      </c>
      <c r="AZ1751" s="7" t="s">
        <v>2951</v>
      </c>
      <c r="BA1751" t="s">
        <v>3184</v>
      </c>
    </row>
    <row r="1752" spans="1:53" hidden="1" outlineLevel="1">
      <c r="A1752" t="s">
        <v>2241</v>
      </c>
      <c r="B1752" t="s">
        <v>2005</v>
      </c>
      <c r="C1752" s="1">
        <f t="shared" si="1011"/>
        <v>12849</v>
      </c>
      <c r="D1752" s="7">
        <f>IF(R1752&gt;0,RANK(R1752,(R1752:T1752,U1752:AI1752)),0)</f>
        <v>3</v>
      </c>
      <c r="E1752" s="7">
        <f>IF(S1752&gt;0,RANK(S1752,(R1752:T1752,U1752:AI1752)),0)</f>
        <v>6</v>
      </c>
      <c r="F1752" s="7">
        <f>IF(T1752&gt;0,RANK(T1752,(R1752:T1752,U1752:AI1752)),0)</f>
        <v>5</v>
      </c>
      <c r="G1752" s="7">
        <f>IF(U1752&gt;0,RANK(U1752,(R1752:T1752,U1752:AI1752)),0)</f>
        <v>2</v>
      </c>
      <c r="H1752" s="7">
        <f t="shared" si="1012"/>
        <v>1</v>
      </c>
      <c r="I1752" s="49">
        <f t="shared" si="1013"/>
        <v>5376</v>
      </c>
      <c r="J1752" s="177">
        <f t="shared" si="1010"/>
        <v>0.4183983189353257</v>
      </c>
      <c r="K1752" s="2"/>
      <c r="L1752" s="2">
        <f t="shared" si="1014"/>
        <v>0.11393882792435209</v>
      </c>
      <c r="M1752" s="2">
        <f t="shared" si="1015"/>
        <v>5.9926842555840919E-3</v>
      </c>
      <c r="N1752" s="2">
        <f t="shared" si="1008"/>
        <v>6.3818195968557865E-3</v>
      </c>
      <c r="O1752" s="2">
        <f t="shared" si="1009"/>
        <v>0.22297455054868084</v>
      </c>
      <c r="P1752" s="2">
        <f t="shared" si="1016"/>
        <v>0.64137286948400651</v>
      </c>
      <c r="Q1752" s="2">
        <f t="shared" si="1025"/>
        <v>9.339248190520677E-3</v>
      </c>
      <c r="R1752" s="1">
        <v>1464</v>
      </c>
      <c r="S1752" s="1">
        <v>77</v>
      </c>
      <c r="T1752" s="226">
        <v>82</v>
      </c>
      <c r="U1752" s="1">
        <v>2865</v>
      </c>
      <c r="V1752" s="1">
        <v>8241</v>
      </c>
      <c r="W1752" s="226">
        <v>120</v>
      </c>
      <c r="AK1752" s="7">
        <f t="shared" si="1017"/>
        <v>4</v>
      </c>
      <c r="AL1752" s="7">
        <f t="shared" si="1018"/>
        <v>0</v>
      </c>
      <c r="AM1752" s="7">
        <f t="shared" si="1019"/>
        <v>0</v>
      </c>
      <c r="AN1752" s="2">
        <f t="shared" si="1020"/>
        <v>9.3392481905206631E-3</v>
      </c>
      <c r="AO1752" s="2">
        <f t="shared" si="1021"/>
        <v>0</v>
      </c>
      <c r="AP1752" s="2">
        <f t="shared" si="1022"/>
        <v>0</v>
      </c>
      <c r="AR1752" t="str">
        <f t="shared" si="1023"/>
        <v>Northumberland</v>
      </c>
      <c r="AS1752" t="s">
        <v>2005</v>
      </c>
      <c r="AT1752" s="184"/>
      <c r="AV1752" s="97">
        <v>42</v>
      </c>
      <c r="AW1752" s="99">
        <v>97</v>
      </c>
      <c r="AX1752" s="105">
        <f t="shared" si="1024"/>
        <v>42097</v>
      </c>
      <c r="AZ1752" s="7" t="s">
        <v>2951</v>
      </c>
      <c r="BA1752" t="s">
        <v>3184</v>
      </c>
    </row>
    <row r="1753" spans="1:53" hidden="1" outlineLevel="1">
      <c r="A1753" t="s">
        <v>153</v>
      </c>
      <c r="B1753" t="s">
        <v>2005</v>
      </c>
      <c r="C1753" s="1">
        <f t="shared" si="1011"/>
        <v>9650</v>
      </c>
      <c r="D1753" s="7">
        <f>IF(R1753&gt;0,RANK(R1753,(R1753:T1753,U1753:AI1753)),0)</f>
        <v>3</v>
      </c>
      <c r="E1753" s="7">
        <f>IF(S1753&gt;0,RANK(S1753,(R1753:T1753,U1753:AI1753)),0)</f>
        <v>5</v>
      </c>
      <c r="F1753" s="7">
        <f>IF(T1753&gt;0,RANK(T1753,(R1753:T1753,U1753:AI1753)),0)</f>
        <v>6</v>
      </c>
      <c r="G1753" s="7">
        <f>IF(U1753&gt;0,RANK(U1753,(R1753:T1753,U1753:AI1753)),0)</f>
        <v>2</v>
      </c>
      <c r="H1753" s="7">
        <f t="shared" si="1012"/>
        <v>1</v>
      </c>
      <c r="I1753" s="49">
        <f t="shared" si="1013"/>
        <v>2739</v>
      </c>
      <c r="J1753" s="177">
        <f t="shared" si="1010"/>
        <v>0.28383419689119171</v>
      </c>
      <c r="K1753" s="2"/>
      <c r="L1753" s="2">
        <f t="shared" si="1014"/>
        <v>0.11316062176165803</v>
      </c>
      <c r="M1753" s="2">
        <f t="shared" si="1015"/>
        <v>8.4974093264248707E-3</v>
      </c>
      <c r="N1753" s="2">
        <f t="shared" si="1008"/>
        <v>5.38860103626943E-3</v>
      </c>
      <c r="O1753" s="2">
        <f t="shared" si="1009"/>
        <v>0.28808290155440414</v>
      </c>
      <c r="P1753" s="2">
        <f t="shared" si="1016"/>
        <v>0.57191709844559591</v>
      </c>
      <c r="Q1753" s="2">
        <f t="shared" si="1025"/>
        <v>1.2953367875647492E-2</v>
      </c>
      <c r="R1753" s="1">
        <v>1092</v>
      </c>
      <c r="S1753" s="1">
        <v>82</v>
      </c>
      <c r="T1753" s="226">
        <v>52</v>
      </c>
      <c r="U1753" s="1">
        <v>2780</v>
      </c>
      <c r="V1753" s="1">
        <v>5519</v>
      </c>
      <c r="W1753" s="226">
        <v>125</v>
      </c>
      <c r="AC1753" s="166"/>
      <c r="AK1753" s="7">
        <f t="shared" si="1017"/>
        <v>4</v>
      </c>
      <c r="AL1753" s="7">
        <f t="shared" si="1018"/>
        <v>0</v>
      </c>
      <c r="AM1753" s="7">
        <f t="shared" si="1019"/>
        <v>0</v>
      </c>
      <c r="AN1753" s="2">
        <f t="shared" si="1020"/>
        <v>1.2953367875647668E-2</v>
      </c>
      <c r="AO1753" s="2">
        <f t="shared" si="1021"/>
        <v>0</v>
      </c>
      <c r="AP1753" s="2">
        <f t="shared" si="1022"/>
        <v>0</v>
      </c>
      <c r="AR1753" t="str">
        <f t="shared" si="1023"/>
        <v>Perry</v>
      </c>
      <c r="AS1753" t="s">
        <v>2005</v>
      </c>
      <c r="AT1753" s="184"/>
      <c r="AV1753" s="97">
        <v>42</v>
      </c>
      <c r="AW1753" s="99">
        <v>99</v>
      </c>
      <c r="AX1753" s="105">
        <f t="shared" si="1024"/>
        <v>42099</v>
      </c>
      <c r="AZ1753" s="7" t="s">
        <v>2951</v>
      </c>
      <c r="BA1753" t="s">
        <v>3184</v>
      </c>
    </row>
    <row r="1754" spans="1:53" hidden="1" outlineLevel="1">
      <c r="A1754" t="s">
        <v>1596</v>
      </c>
      <c r="B1754" t="s">
        <v>2005</v>
      </c>
      <c r="C1754" s="1">
        <f t="shared" si="1011"/>
        <v>44954</v>
      </c>
      <c r="D1754" s="7">
        <f>IF(R1754&gt;0,RANK(R1754,(R1754:T1754,U1754:AI1754)),0)</f>
        <v>2</v>
      </c>
      <c r="E1754" s="7">
        <f>IF(S1754&gt;0,RANK(S1754,(R1754:T1754,U1754:AI1754)),0)</f>
        <v>5</v>
      </c>
      <c r="F1754" s="7">
        <f>IF(T1754&gt;0,RANK(T1754,(R1754:T1754,U1754:AI1754)),0)</f>
        <v>4</v>
      </c>
      <c r="G1754" s="7">
        <f>IF(U1754&gt;0,RANK(U1754,(R1754:T1754,U1754:AI1754)),0)</f>
        <v>3</v>
      </c>
      <c r="H1754" s="7">
        <f t="shared" si="1012"/>
        <v>1</v>
      </c>
      <c r="I1754" s="49">
        <f t="shared" si="1013"/>
        <v>16109</v>
      </c>
      <c r="J1754" s="177">
        <f t="shared" si="1010"/>
        <v>0.35834408506473286</v>
      </c>
      <c r="K1754" s="2"/>
      <c r="L1754" s="2">
        <f t="shared" si="1014"/>
        <v>0.21419673443964943</v>
      </c>
      <c r="M1754" s="2">
        <f t="shared" si="1015"/>
        <v>8.4308404146460833E-3</v>
      </c>
      <c r="N1754" s="2">
        <f t="shared" si="1008"/>
        <v>1.4659429639186724E-2</v>
      </c>
      <c r="O1754" s="2">
        <f t="shared" si="1009"/>
        <v>0.18309827823997865</v>
      </c>
      <c r="P1754" s="2">
        <f t="shared" si="1016"/>
        <v>0.57254081950438229</v>
      </c>
      <c r="Q1754" s="2">
        <f t="shared" si="1025"/>
        <v>7.0738977621568333E-3</v>
      </c>
      <c r="R1754" s="1">
        <v>9629</v>
      </c>
      <c r="S1754" s="1">
        <v>379</v>
      </c>
      <c r="T1754" s="226">
        <v>659</v>
      </c>
      <c r="U1754" s="1">
        <v>8231</v>
      </c>
      <c r="V1754" s="1">
        <v>25738</v>
      </c>
      <c r="W1754" s="226">
        <v>318</v>
      </c>
      <c r="AK1754" s="7">
        <f t="shared" si="1017"/>
        <v>6</v>
      </c>
      <c r="AL1754" s="7">
        <f t="shared" si="1018"/>
        <v>0</v>
      </c>
      <c r="AM1754" s="7">
        <f t="shared" si="1019"/>
        <v>0</v>
      </c>
      <c r="AN1754" s="2">
        <f t="shared" si="1020"/>
        <v>7.0738977621568715E-3</v>
      </c>
      <c r="AO1754" s="2">
        <f t="shared" si="1021"/>
        <v>0</v>
      </c>
      <c r="AP1754" s="2">
        <f t="shared" si="1022"/>
        <v>0</v>
      </c>
      <c r="AR1754" t="str">
        <f t="shared" si="1023"/>
        <v>Philadelphia</v>
      </c>
      <c r="AS1754" t="s">
        <v>2005</v>
      </c>
      <c r="AT1754" s="184"/>
      <c r="AV1754" s="97">
        <v>42</v>
      </c>
      <c r="AW1754" s="99">
        <v>101</v>
      </c>
      <c r="AX1754" s="105">
        <f t="shared" si="1024"/>
        <v>42101</v>
      </c>
      <c r="AZ1754" s="7" t="s">
        <v>2951</v>
      </c>
      <c r="BA1754" t="s">
        <v>3184</v>
      </c>
    </row>
    <row r="1755" spans="1:53" hidden="1" outlineLevel="1">
      <c r="A1755" t="s">
        <v>1726</v>
      </c>
      <c r="B1755" t="s">
        <v>2005</v>
      </c>
      <c r="C1755" s="1">
        <f t="shared" si="1011"/>
        <v>7020</v>
      </c>
      <c r="D1755" s="7">
        <f>IF(R1755&gt;0,RANK(R1755,(R1755:T1755,U1755:AI1755)),0)</f>
        <v>3</v>
      </c>
      <c r="E1755" s="7">
        <f>IF(S1755&gt;0,RANK(S1755,(R1755:T1755,U1755:AI1755)),0)</f>
        <v>6</v>
      </c>
      <c r="F1755" s="7">
        <f>IF(T1755&gt;0,RANK(T1755,(R1755:T1755,U1755:AI1755)),0)</f>
        <v>4</v>
      </c>
      <c r="G1755" s="7">
        <f>IF(U1755&gt;0,RANK(U1755,(R1755:T1755,U1755:AI1755)),0)</f>
        <v>2</v>
      </c>
      <c r="H1755" s="7">
        <f t="shared" si="1012"/>
        <v>1</v>
      </c>
      <c r="I1755" s="49">
        <f t="shared" si="1013"/>
        <v>4248</v>
      </c>
      <c r="J1755" s="177">
        <f t="shared" si="1010"/>
        <v>0.60512820512820509</v>
      </c>
      <c r="K1755" s="2"/>
      <c r="L1755" s="2">
        <f t="shared" si="1014"/>
        <v>0.11096866096866097</v>
      </c>
      <c r="M1755" s="2">
        <f t="shared" si="1015"/>
        <v>3.1339031339031338E-3</v>
      </c>
      <c r="N1755" s="2">
        <f t="shared" si="1008"/>
        <v>4.5584045584045581E-3</v>
      </c>
      <c r="O1755" s="2">
        <f t="shared" si="1009"/>
        <v>0.13603988603988604</v>
      </c>
      <c r="P1755" s="2">
        <f t="shared" si="1016"/>
        <v>0.74116809116809113</v>
      </c>
      <c r="Q1755" s="2">
        <f t="shared" si="1025"/>
        <v>4.1310541310541904E-3</v>
      </c>
      <c r="R1755" s="226">
        <v>779</v>
      </c>
      <c r="S1755" s="1">
        <v>22</v>
      </c>
      <c r="T1755" s="226">
        <v>32</v>
      </c>
      <c r="U1755" s="226">
        <v>955</v>
      </c>
      <c r="V1755" s="1">
        <v>5203</v>
      </c>
      <c r="W1755" s="226">
        <v>29</v>
      </c>
      <c r="AK1755" s="7">
        <f t="shared" si="1017"/>
        <v>5</v>
      </c>
      <c r="AL1755" s="7">
        <f t="shared" si="1018"/>
        <v>0</v>
      </c>
      <c r="AM1755" s="7">
        <f t="shared" si="1019"/>
        <v>0</v>
      </c>
      <c r="AN1755" s="2">
        <f t="shared" si="1020"/>
        <v>4.1310541310541314E-3</v>
      </c>
      <c r="AO1755" s="2">
        <f t="shared" si="1021"/>
        <v>0</v>
      </c>
      <c r="AP1755" s="2">
        <f t="shared" si="1022"/>
        <v>0</v>
      </c>
      <c r="AR1755" t="str">
        <f t="shared" si="1023"/>
        <v>Pike</v>
      </c>
      <c r="AS1755" t="s">
        <v>2005</v>
      </c>
      <c r="AT1755" s="184">
        <v>10</v>
      </c>
      <c r="AV1755" s="97">
        <v>42</v>
      </c>
      <c r="AW1755" s="99">
        <v>103</v>
      </c>
      <c r="AX1755" s="105">
        <f t="shared" si="1024"/>
        <v>42103</v>
      </c>
      <c r="AZ1755" s="7" t="s">
        <v>2951</v>
      </c>
      <c r="BA1755" t="s">
        <v>3184</v>
      </c>
    </row>
    <row r="1756" spans="1:53" hidden="1" outlineLevel="1">
      <c r="A1756" t="s">
        <v>2884</v>
      </c>
      <c r="B1756" t="s">
        <v>2005</v>
      </c>
      <c r="C1756" s="1">
        <f t="shared" si="1011"/>
        <v>3577</v>
      </c>
      <c r="D1756" s="7">
        <f>IF(R1756&gt;0,RANK(R1756,(R1756:T1756,U1756:AI1756)),0)</f>
        <v>3</v>
      </c>
      <c r="E1756" s="7">
        <f>IF(S1756&gt;0,RANK(S1756,(R1756:T1756,U1756:AI1756)),0)</f>
        <v>5</v>
      </c>
      <c r="F1756" s="7">
        <f>IF(T1756&gt;0,RANK(T1756,(R1756:T1756,U1756:AI1756)),0)</f>
        <v>6</v>
      </c>
      <c r="G1756" s="7">
        <f>IF(U1756&gt;0,RANK(U1756,(R1756:T1756,U1756:AI1756)),0)</f>
        <v>2</v>
      </c>
      <c r="H1756" s="7">
        <f t="shared" si="1012"/>
        <v>1</v>
      </c>
      <c r="I1756" s="49">
        <f t="shared" si="1013"/>
        <v>1660</v>
      </c>
      <c r="J1756" s="177">
        <f t="shared" si="1010"/>
        <v>0.46407604137545427</v>
      </c>
      <c r="K1756" s="2"/>
      <c r="L1756" s="2">
        <f t="shared" si="1014"/>
        <v>0.11154598825831702</v>
      </c>
      <c r="M1756" s="2">
        <f t="shared" si="1015"/>
        <v>7.8277886497064575E-3</v>
      </c>
      <c r="N1756" s="2">
        <f t="shared" si="1008"/>
        <v>6.9890970086664804E-3</v>
      </c>
      <c r="O1756" s="2">
        <f t="shared" si="1009"/>
        <v>0.19821079116578139</v>
      </c>
      <c r="P1756" s="2">
        <f t="shared" si="1016"/>
        <v>0.66228683254123566</v>
      </c>
      <c r="Q1756" s="2">
        <f t="shared" si="1025"/>
        <v>1.3139502376293022E-2</v>
      </c>
      <c r="R1756" s="226">
        <v>399</v>
      </c>
      <c r="S1756" s="1">
        <v>28</v>
      </c>
      <c r="T1756" s="226">
        <v>25</v>
      </c>
      <c r="U1756" s="226">
        <v>709</v>
      </c>
      <c r="V1756" s="1">
        <v>2369</v>
      </c>
      <c r="W1756" s="226">
        <v>47</v>
      </c>
      <c r="AK1756" s="7">
        <f t="shared" si="1017"/>
        <v>4</v>
      </c>
      <c r="AL1756" s="7">
        <f t="shared" si="1018"/>
        <v>0</v>
      </c>
      <c r="AM1756" s="7">
        <f t="shared" si="1019"/>
        <v>0</v>
      </c>
      <c r="AN1756" s="2">
        <f t="shared" si="1020"/>
        <v>1.3139502376292984E-2</v>
      </c>
      <c r="AO1756" s="2">
        <f t="shared" si="1021"/>
        <v>0</v>
      </c>
      <c r="AP1756" s="2">
        <f t="shared" si="1022"/>
        <v>0</v>
      </c>
      <c r="AR1756" t="str">
        <f t="shared" si="1023"/>
        <v>Potter</v>
      </c>
      <c r="AS1756" t="s">
        <v>2005</v>
      </c>
      <c r="AT1756" s="184">
        <v>5</v>
      </c>
      <c r="AV1756" s="97">
        <v>42</v>
      </c>
      <c r="AW1756" s="99">
        <v>105</v>
      </c>
      <c r="AX1756" s="105">
        <f t="shared" si="1024"/>
        <v>42105</v>
      </c>
      <c r="AZ1756" s="7" t="s">
        <v>2951</v>
      </c>
      <c r="BA1756" t="s">
        <v>3184</v>
      </c>
    </row>
    <row r="1757" spans="1:53" hidden="1" outlineLevel="1">
      <c r="A1757" t="s">
        <v>1370</v>
      </c>
      <c r="B1757" t="s">
        <v>2005</v>
      </c>
      <c r="C1757" s="1">
        <f t="shared" si="1011"/>
        <v>22627</v>
      </c>
      <c r="D1757" s="7">
        <f>IF(R1757&gt;0,RANK(R1757,(R1757:T1757,U1757:AI1757)),0)</f>
        <v>3</v>
      </c>
      <c r="E1757" s="7">
        <f>IF(S1757&gt;0,RANK(S1757,(R1757:T1757,U1757:AI1757)),0)</f>
        <v>6</v>
      </c>
      <c r="F1757" s="7">
        <f>IF(T1757&gt;0,RANK(T1757,(R1757:T1757,U1757:AI1757)),0)</f>
        <v>5</v>
      </c>
      <c r="G1757" s="7">
        <f>IF(U1757&gt;0,RANK(U1757,(R1757:T1757,U1757:AI1757)),0)</f>
        <v>2</v>
      </c>
      <c r="H1757" s="7">
        <f t="shared" si="1012"/>
        <v>1</v>
      </c>
      <c r="I1757" s="49">
        <f t="shared" si="1013"/>
        <v>13716</v>
      </c>
      <c r="J1757" s="177">
        <f t="shared" si="1010"/>
        <v>0.60617845936270831</v>
      </c>
      <c r="K1757" s="2"/>
      <c r="L1757" s="2">
        <f t="shared" si="1014"/>
        <v>0.10350466257126442</v>
      </c>
      <c r="M1757" s="2">
        <f t="shared" si="1015"/>
        <v>4.9056437000044193E-3</v>
      </c>
      <c r="N1757" s="2">
        <f t="shared" si="1008"/>
        <v>5.3033985945993723E-3</v>
      </c>
      <c r="O1757" s="2">
        <f t="shared" si="1009"/>
        <v>0.13634153886949221</v>
      </c>
      <c r="P1757" s="2">
        <f t="shared" si="1016"/>
        <v>0.7425199982322005</v>
      </c>
      <c r="Q1757" s="2">
        <f t="shared" si="1025"/>
        <v>7.4247580324390272E-3</v>
      </c>
      <c r="R1757" s="1">
        <v>2342</v>
      </c>
      <c r="S1757" s="1">
        <v>111</v>
      </c>
      <c r="T1757" s="226">
        <v>120</v>
      </c>
      <c r="U1757" s="1">
        <v>3085</v>
      </c>
      <c r="V1757" s="1">
        <v>16801</v>
      </c>
      <c r="W1757" s="226">
        <v>168</v>
      </c>
      <c r="AK1757" s="7">
        <f t="shared" si="1017"/>
        <v>4</v>
      </c>
      <c r="AL1757" s="7">
        <f t="shared" si="1018"/>
        <v>0</v>
      </c>
      <c r="AM1757" s="7">
        <f t="shared" si="1019"/>
        <v>0</v>
      </c>
      <c r="AN1757" s="2">
        <f t="shared" si="1020"/>
        <v>7.4247580324391218E-3</v>
      </c>
      <c r="AO1757" s="2">
        <f t="shared" si="1021"/>
        <v>0</v>
      </c>
      <c r="AP1757" s="2">
        <f t="shared" si="1022"/>
        <v>0</v>
      </c>
      <c r="AR1757" t="str">
        <f t="shared" si="1023"/>
        <v>Schuylkill</v>
      </c>
      <c r="AS1757" t="s">
        <v>2005</v>
      </c>
      <c r="AT1757" s="184">
        <v>17</v>
      </c>
      <c r="AV1757" s="97">
        <v>42</v>
      </c>
      <c r="AW1757" s="99">
        <v>107</v>
      </c>
      <c r="AX1757" s="105">
        <f t="shared" si="1024"/>
        <v>42107</v>
      </c>
      <c r="AZ1757" s="7" t="s">
        <v>2951</v>
      </c>
      <c r="BA1757" t="s">
        <v>3184</v>
      </c>
    </row>
    <row r="1758" spans="1:53" hidden="1" outlineLevel="1">
      <c r="A1758" t="s">
        <v>1384</v>
      </c>
      <c r="B1758" t="s">
        <v>2005</v>
      </c>
      <c r="C1758" s="1">
        <f t="shared" si="1011"/>
        <v>6972</v>
      </c>
      <c r="D1758" s="7">
        <f>IF(R1758&gt;0,RANK(R1758,(R1758:T1758,U1758:AI1758)),0)</f>
        <v>3</v>
      </c>
      <c r="E1758" s="7">
        <f>IF(S1758&gt;0,RANK(S1758,(R1758:T1758,U1758:AI1758)),0)</f>
        <v>5</v>
      </c>
      <c r="F1758" s="7">
        <f>IF(T1758&gt;0,RANK(T1758,(R1758:T1758,U1758:AI1758)),0)</f>
        <v>6</v>
      </c>
      <c r="G1758" s="7">
        <f>IF(U1758&gt;0,RANK(U1758,(R1758:T1758,U1758:AI1758)),0)</f>
        <v>2</v>
      </c>
      <c r="H1758" s="7">
        <f t="shared" si="1012"/>
        <v>1</v>
      </c>
      <c r="I1758" s="49">
        <f t="shared" si="1013"/>
        <v>1711</v>
      </c>
      <c r="J1758" s="177">
        <f t="shared" si="1010"/>
        <v>0.24541021227768214</v>
      </c>
      <c r="K1758" s="2"/>
      <c r="L1758" s="2">
        <f t="shared" si="1014"/>
        <v>0.14285714285714285</v>
      </c>
      <c r="M1758" s="2">
        <f t="shared" si="1015"/>
        <v>6.7412507171543314E-3</v>
      </c>
      <c r="N1758" s="2">
        <f t="shared" si="1008"/>
        <v>5.0200803212851405E-3</v>
      </c>
      <c r="O1758" s="2">
        <f t="shared" si="1009"/>
        <v>0.29173838209982789</v>
      </c>
      <c r="P1758" s="2">
        <f t="shared" si="1016"/>
        <v>0.53714859437751006</v>
      </c>
      <c r="Q1758" s="2">
        <f t="shared" si="1025"/>
        <v>1.6494549627079858E-2</v>
      </c>
      <c r="R1758" s="226">
        <v>996</v>
      </c>
      <c r="S1758" s="1">
        <v>47</v>
      </c>
      <c r="T1758" s="226">
        <v>35</v>
      </c>
      <c r="U1758" s="1">
        <v>2034</v>
      </c>
      <c r="V1758" s="1">
        <v>3745</v>
      </c>
      <c r="W1758" s="226">
        <v>115</v>
      </c>
      <c r="AC1758" s="166"/>
      <c r="AK1758" s="7">
        <f t="shared" si="1017"/>
        <v>4</v>
      </c>
      <c r="AL1758" s="7">
        <f t="shared" si="1018"/>
        <v>0</v>
      </c>
      <c r="AM1758" s="7">
        <f t="shared" si="1019"/>
        <v>0</v>
      </c>
      <c r="AN1758" s="2">
        <f t="shared" si="1020"/>
        <v>1.6494549627079746E-2</v>
      </c>
      <c r="AO1758" s="2">
        <f t="shared" si="1021"/>
        <v>0</v>
      </c>
      <c r="AP1758" s="2">
        <f t="shared" si="1022"/>
        <v>0</v>
      </c>
      <c r="AR1758" t="str">
        <f t="shared" si="1023"/>
        <v>Snyder</v>
      </c>
      <c r="AS1758" t="s">
        <v>2005</v>
      </c>
      <c r="AT1758" s="184">
        <v>10</v>
      </c>
      <c r="AV1758" s="97">
        <v>42</v>
      </c>
      <c r="AW1758" s="99">
        <v>109</v>
      </c>
      <c r="AX1758" s="105">
        <f t="shared" si="1024"/>
        <v>42109</v>
      </c>
      <c r="AZ1758" s="7" t="s">
        <v>2951</v>
      </c>
      <c r="BA1758" t="s">
        <v>3184</v>
      </c>
    </row>
    <row r="1759" spans="1:53" hidden="1" outlineLevel="1">
      <c r="A1759" t="s">
        <v>411</v>
      </c>
      <c r="B1759" t="s">
        <v>2005</v>
      </c>
      <c r="C1759" s="1">
        <f t="shared" si="1011"/>
        <v>14176</v>
      </c>
      <c r="D1759" s="7">
        <f>IF(R1759&gt;0,RANK(R1759,(R1759:T1759,U1759:AI1759)),0)</f>
        <v>3</v>
      </c>
      <c r="E1759" s="7">
        <f>IF(S1759&gt;0,RANK(S1759,(R1759:T1759,U1759:AI1759)),0)</f>
        <v>5</v>
      </c>
      <c r="F1759" s="7">
        <f>IF(T1759&gt;0,RANK(T1759,(R1759:T1759,U1759:AI1759)),0)</f>
        <v>6</v>
      </c>
      <c r="G1759" s="7">
        <f>IF(U1759&gt;0,RANK(U1759,(R1759:T1759,U1759:AI1759)),0)</f>
        <v>2</v>
      </c>
      <c r="H1759" s="7">
        <f t="shared" si="1012"/>
        <v>1</v>
      </c>
      <c r="I1759" s="49">
        <f t="shared" si="1013"/>
        <v>5910</v>
      </c>
      <c r="J1759" s="177">
        <f t="shared" si="1010"/>
        <v>0.41690180586907449</v>
      </c>
      <c r="K1759" s="2"/>
      <c r="L1759" s="2">
        <f t="shared" si="1014"/>
        <v>0.10863431151241534</v>
      </c>
      <c r="M1759" s="2">
        <f t="shared" si="1015"/>
        <v>7.4068848758465011E-3</v>
      </c>
      <c r="N1759" s="2">
        <f t="shared" si="1008"/>
        <v>6.1371331828442436E-3</v>
      </c>
      <c r="O1759" s="2">
        <f t="shared" si="1009"/>
        <v>0.22284142212189617</v>
      </c>
      <c r="P1759" s="2">
        <f t="shared" si="1016"/>
        <v>0.63974322799097061</v>
      </c>
      <c r="Q1759" s="2">
        <f t="shared" si="1025"/>
        <v>1.5237020316027139E-2</v>
      </c>
      <c r="R1759" s="1">
        <v>1540</v>
      </c>
      <c r="S1759" s="1">
        <v>105</v>
      </c>
      <c r="T1759" s="226">
        <v>87</v>
      </c>
      <c r="U1759" s="1">
        <v>3159</v>
      </c>
      <c r="V1759" s="1">
        <v>9069</v>
      </c>
      <c r="W1759" s="226">
        <v>216</v>
      </c>
      <c r="AK1759" s="7">
        <f t="shared" si="1017"/>
        <v>4</v>
      </c>
      <c r="AL1759" s="7">
        <f t="shared" si="1018"/>
        <v>0</v>
      </c>
      <c r="AM1759" s="7">
        <f t="shared" si="1019"/>
        <v>0</v>
      </c>
      <c r="AN1759" s="2">
        <f t="shared" si="1020"/>
        <v>1.5237020316027089E-2</v>
      </c>
      <c r="AO1759" s="2">
        <f t="shared" si="1021"/>
        <v>0</v>
      </c>
      <c r="AP1759" s="2">
        <f t="shared" si="1022"/>
        <v>0</v>
      </c>
      <c r="AR1759" t="str">
        <f t="shared" si="1023"/>
        <v>Somerset</v>
      </c>
      <c r="AS1759" t="s">
        <v>2005</v>
      </c>
      <c r="AT1759" s="184"/>
      <c r="AV1759" s="97">
        <v>42</v>
      </c>
      <c r="AW1759" s="99">
        <v>111</v>
      </c>
      <c r="AX1759" s="105">
        <f t="shared" si="1024"/>
        <v>42111</v>
      </c>
      <c r="AZ1759" s="7" t="s">
        <v>2951</v>
      </c>
      <c r="BA1759" t="s">
        <v>3184</v>
      </c>
    </row>
    <row r="1760" spans="1:53" hidden="1" outlineLevel="1">
      <c r="A1760" t="s">
        <v>162</v>
      </c>
      <c r="B1760" t="s">
        <v>2005</v>
      </c>
      <c r="C1760" s="1">
        <f t="shared" si="1011"/>
        <v>1310</v>
      </c>
      <c r="D1760" s="7">
        <f>IF(R1760&gt;0,RANK(R1760,(R1760:T1760,U1760:AI1760)),0)</f>
        <v>3</v>
      </c>
      <c r="E1760" s="7">
        <f>IF(S1760&gt;0,RANK(S1760,(R1760:T1760,U1760:AI1760)),0)</f>
        <v>6</v>
      </c>
      <c r="F1760" s="7">
        <f>IF(T1760&gt;0,RANK(T1760,(R1760:T1760,U1760:AI1760)),0)</f>
        <v>5</v>
      </c>
      <c r="G1760" s="7">
        <f>IF(U1760&gt;0,RANK(U1760,(R1760:T1760,U1760:AI1760)),0)</f>
        <v>2</v>
      </c>
      <c r="H1760" s="7">
        <f t="shared" si="1012"/>
        <v>1</v>
      </c>
      <c r="I1760" s="49">
        <f t="shared" si="1013"/>
        <v>595</v>
      </c>
      <c r="J1760" s="177">
        <f t="shared" si="1010"/>
        <v>0.45419847328244273</v>
      </c>
      <c r="K1760" s="2"/>
      <c r="L1760" s="2">
        <f t="shared" si="1014"/>
        <v>0.13969465648854962</v>
      </c>
      <c r="M1760" s="2">
        <f t="shared" si="1015"/>
        <v>6.8702290076335876E-3</v>
      </c>
      <c r="N1760" s="2">
        <f t="shared" si="1008"/>
        <v>9.1603053435114507E-3</v>
      </c>
      <c r="O1760" s="2">
        <f t="shared" si="1009"/>
        <v>0.18854961832061068</v>
      </c>
      <c r="P1760" s="2">
        <f t="shared" si="1016"/>
        <v>0.64274809160305346</v>
      </c>
      <c r="Q1760" s="2">
        <f t="shared" si="1025"/>
        <v>1.2977099236641254E-2</v>
      </c>
      <c r="R1760" s="226">
        <v>183</v>
      </c>
      <c r="S1760" s="1">
        <v>9</v>
      </c>
      <c r="T1760" s="226">
        <v>12</v>
      </c>
      <c r="U1760" s="226">
        <v>247</v>
      </c>
      <c r="V1760" s="1">
        <v>842</v>
      </c>
      <c r="W1760" s="226">
        <v>17</v>
      </c>
      <c r="AK1760" s="7">
        <f t="shared" si="1017"/>
        <v>4</v>
      </c>
      <c r="AL1760" s="7">
        <f t="shared" si="1018"/>
        <v>0</v>
      </c>
      <c r="AM1760" s="7">
        <f t="shared" si="1019"/>
        <v>0</v>
      </c>
      <c r="AN1760" s="2">
        <f t="shared" si="1020"/>
        <v>1.2977099236641221E-2</v>
      </c>
      <c r="AO1760" s="2">
        <f t="shared" si="1021"/>
        <v>0</v>
      </c>
      <c r="AP1760" s="2">
        <f t="shared" si="1022"/>
        <v>0</v>
      </c>
      <c r="AR1760" t="str">
        <f t="shared" si="1023"/>
        <v>Sullivan</v>
      </c>
      <c r="AS1760" t="s">
        <v>2005</v>
      </c>
      <c r="AT1760" s="184">
        <v>10</v>
      </c>
      <c r="AV1760" s="97">
        <v>42</v>
      </c>
      <c r="AW1760" s="99">
        <v>113</v>
      </c>
      <c r="AX1760" s="105">
        <f t="shared" si="1024"/>
        <v>42113</v>
      </c>
      <c r="AZ1760" s="7" t="s">
        <v>2951</v>
      </c>
      <c r="BA1760" t="s">
        <v>3184</v>
      </c>
    </row>
    <row r="1761" spans="1:53" hidden="1" outlineLevel="1">
      <c r="A1761" t="s">
        <v>1010</v>
      </c>
      <c r="B1761" t="s">
        <v>2005</v>
      </c>
      <c r="C1761" s="1">
        <f t="shared" si="1011"/>
        <v>8313</v>
      </c>
      <c r="D1761" s="7">
        <f>IF(R1761&gt;0,RANK(R1761,(R1761:T1761,U1761:AI1761)),0)</f>
        <v>3</v>
      </c>
      <c r="E1761" s="7">
        <f>IF(S1761&gt;0,RANK(S1761,(R1761:T1761,U1761:AI1761)),0)</f>
        <v>6</v>
      </c>
      <c r="F1761" s="7">
        <f>IF(T1761&gt;0,RANK(T1761,(R1761:T1761,U1761:AI1761)),0)</f>
        <v>5</v>
      </c>
      <c r="G1761" s="7">
        <f>IF(U1761&gt;0,RANK(U1761,(R1761:T1761,U1761:AI1761)),0)</f>
        <v>2</v>
      </c>
      <c r="H1761" s="7">
        <f t="shared" si="1012"/>
        <v>1</v>
      </c>
      <c r="I1761" s="49">
        <f t="shared" si="1013"/>
        <v>2969</v>
      </c>
      <c r="J1761" s="177">
        <f t="shared" si="1010"/>
        <v>0.35715144953686995</v>
      </c>
      <c r="K1761" s="2"/>
      <c r="L1761" s="2">
        <f t="shared" si="1014"/>
        <v>0.12534584385901601</v>
      </c>
      <c r="M1761" s="2">
        <f t="shared" si="1015"/>
        <v>5.6537952604354628E-3</v>
      </c>
      <c r="N1761" s="2">
        <f t="shared" si="1008"/>
        <v>5.77408877661494E-3</v>
      </c>
      <c r="O1761" s="2">
        <f t="shared" si="1009"/>
        <v>0.24864669794298086</v>
      </c>
      <c r="P1761" s="2">
        <f t="shared" si="1016"/>
        <v>0.60579814747985083</v>
      </c>
      <c r="Q1761" s="2">
        <f t="shared" si="1025"/>
        <v>8.7814266811019337E-3</v>
      </c>
      <c r="R1761" s="1">
        <v>1042</v>
      </c>
      <c r="S1761" s="1">
        <v>47</v>
      </c>
      <c r="T1761" s="226">
        <v>48</v>
      </c>
      <c r="U1761" s="1">
        <v>2067</v>
      </c>
      <c r="V1761" s="1">
        <v>5036</v>
      </c>
      <c r="W1761" s="226">
        <v>73</v>
      </c>
      <c r="AC1761" s="166"/>
      <c r="AK1761" s="7">
        <f t="shared" si="1017"/>
        <v>4</v>
      </c>
      <c r="AL1761" s="7">
        <f t="shared" si="1018"/>
        <v>0</v>
      </c>
      <c r="AM1761" s="7">
        <f t="shared" si="1019"/>
        <v>0</v>
      </c>
      <c r="AN1761" s="2">
        <f t="shared" si="1020"/>
        <v>8.7814266811018886E-3</v>
      </c>
      <c r="AO1761" s="2">
        <f t="shared" si="1021"/>
        <v>0</v>
      </c>
      <c r="AP1761" s="2">
        <f t="shared" si="1022"/>
        <v>0</v>
      </c>
      <c r="AR1761" t="str">
        <f t="shared" si="1023"/>
        <v>Susquehanna</v>
      </c>
      <c r="AS1761" t="s">
        <v>2005</v>
      </c>
      <c r="AT1761" s="184">
        <v>10</v>
      </c>
      <c r="AV1761" s="97">
        <v>42</v>
      </c>
      <c r="AW1761" s="99">
        <v>115</v>
      </c>
      <c r="AX1761" s="105">
        <f t="shared" si="1024"/>
        <v>42115</v>
      </c>
      <c r="AZ1761" s="7" t="s">
        <v>2951</v>
      </c>
      <c r="BA1761" t="s">
        <v>3184</v>
      </c>
    </row>
    <row r="1762" spans="1:53" hidden="1" outlineLevel="1">
      <c r="A1762" t="s">
        <v>2413</v>
      </c>
      <c r="B1762" t="s">
        <v>2005</v>
      </c>
      <c r="C1762" s="1">
        <f t="shared" si="1011"/>
        <v>7810</v>
      </c>
      <c r="D1762" s="7">
        <f>IF(R1762&gt;0,RANK(R1762,(R1762:T1762,U1762:AI1762)),0)</f>
        <v>3</v>
      </c>
      <c r="E1762" s="7">
        <f>IF(S1762&gt;0,RANK(S1762,(R1762:T1762,U1762:AI1762)),0)</f>
        <v>5</v>
      </c>
      <c r="F1762" s="7">
        <f>IF(T1762&gt;0,RANK(T1762,(R1762:T1762,U1762:AI1762)),0)</f>
        <v>6</v>
      </c>
      <c r="G1762" s="7">
        <f>IF(U1762&gt;0,RANK(U1762,(R1762:T1762,U1762:AI1762)),0)</f>
        <v>2</v>
      </c>
      <c r="H1762" s="7">
        <f t="shared" si="1012"/>
        <v>1</v>
      </c>
      <c r="I1762" s="49">
        <f t="shared" si="1013"/>
        <v>3055</v>
      </c>
      <c r="J1762" s="177">
        <f t="shared" si="1010"/>
        <v>0.39116517285531371</v>
      </c>
      <c r="K1762" s="2"/>
      <c r="L1762" s="2">
        <f t="shared" si="1014"/>
        <v>0.14596670934699105</v>
      </c>
      <c r="M1762" s="2">
        <f t="shared" si="1015"/>
        <v>8.7067861715749047E-3</v>
      </c>
      <c r="N1762" s="2">
        <f t="shared" si="1008"/>
        <v>8.5787451984635082E-3</v>
      </c>
      <c r="O1762" s="2">
        <f t="shared" si="1009"/>
        <v>0.21600512163892446</v>
      </c>
      <c r="P1762" s="2">
        <f t="shared" si="1016"/>
        <v>0.60717029449423821</v>
      </c>
      <c r="Q1762" s="2">
        <f t="shared" si="1025"/>
        <v>1.357234314980782E-2</v>
      </c>
      <c r="R1762" s="1">
        <v>1140</v>
      </c>
      <c r="S1762" s="1">
        <v>68</v>
      </c>
      <c r="T1762" s="226">
        <v>67</v>
      </c>
      <c r="U1762" s="1">
        <v>1687</v>
      </c>
      <c r="V1762" s="1">
        <v>4742</v>
      </c>
      <c r="W1762" s="226">
        <v>106</v>
      </c>
      <c r="AK1762" s="7">
        <f t="shared" si="1017"/>
        <v>4</v>
      </c>
      <c r="AL1762" s="7">
        <f t="shared" si="1018"/>
        <v>0</v>
      </c>
      <c r="AM1762" s="7">
        <f t="shared" si="1019"/>
        <v>0</v>
      </c>
      <c r="AN1762" s="2">
        <f t="shared" si="1020"/>
        <v>1.3572343149807939E-2</v>
      </c>
      <c r="AO1762" s="2">
        <f t="shared" si="1021"/>
        <v>0</v>
      </c>
      <c r="AP1762" s="2">
        <f t="shared" si="1022"/>
        <v>0</v>
      </c>
      <c r="AR1762" t="str">
        <f t="shared" si="1023"/>
        <v>Tioga</v>
      </c>
      <c r="AS1762" t="s">
        <v>2005</v>
      </c>
      <c r="AT1762" s="184"/>
      <c r="AV1762" s="97">
        <v>42</v>
      </c>
      <c r="AW1762" s="99">
        <v>117</v>
      </c>
      <c r="AX1762" s="105">
        <f t="shared" si="1024"/>
        <v>42117</v>
      </c>
      <c r="AZ1762" s="7" t="s">
        <v>2951</v>
      </c>
      <c r="BA1762" t="s">
        <v>3184</v>
      </c>
    </row>
    <row r="1763" spans="1:53" hidden="1" outlineLevel="1">
      <c r="A1763" t="s">
        <v>3233</v>
      </c>
      <c r="B1763" t="s">
        <v>2005</v>
      </c>
      <c r="C1763" s="1">
        <f t="shared" si="1011"/>
        <v>6567</v>
      </c>
      <c r="D1763" s="7">
        <f>IF(R1763&gt;0,RANK(R1763,(R1763:T1763,U1763:AI1763)),0)</f>
        <v>3</v>
      </c>
      <c r="E1763" s="7">
        <f>IF(S1763&gt;0,RANK(S1763,(R1763:T1763,U1763:AI1763)),0)</f>
        <v>5</v>
      </c>
      <c r="F1763" s="7">
        <f>IF(T1763&gt;0,RANK(T1763,(R1763:T1763,U1763:AI1763)),0)</f>
        <v>6</v>
      </c>
      <c r="G1763" s="7">
        <f>IF(U1763&gt;0,RANK(U1763,(R1763:T1763,U1763:AI1763)),0)</f>
        <v>2</v>
      </c>
      <c r="H1763" s="7">
        <f t="shared" si="1012"/>
        <v>1</v>
      </c>
      <c r="I1763" s="49">
        <f t="shared" si="1013"/>
        <v>1468</v>
      </c>
      <c r="J1763" s="177">
        <f t="shared" si="1010"/>
        <v>0.22354195218516826</v>
      </c>
      <c r="K1763" s="2"/>
      <c r="L1763" s="2">
        <f t="shared" si="1014"/>
        <v>0.15532206486980357</v>
      </c>
      <c r="M1763" s="2">
        <f t="shared" si="1015"/>
        <v>6.395614435815441E-3</v>
      </c>
      <c r="N1763" s="2">
        <f t="shared" si="1008"/>
        <v>5.7865082990711135E-3</v>
      </c>
      <c r="O1763" s="2">
        <f t="shared" si="1009"/>
        <v>0.297396071265418</v>
      </c>
      <c r="P1763" s="2">
        <f t="shared" si="1016"/>
        <v>0.52093802345058626</v>
      </c>
      <c r="Q1763" s="2">
        <f t="shared" si="1025"/>
        <v>1.4161717679305519E-2</v>
      </c>
      <c r="R1763" s="1">
        <v>1020</v>
      </c>
      <c r="S1763" s="1">
        <v>42</v>
      </c>
      <c r="T1763" s="226">
        <v>38</v>
      </c>
      <c r="U1763" s="1">
        <v>1953</v>
      </c>
      <c r="V1763" s="1">
        <v>3421</v>
      </c>
      <c r="W1763" s="226">
        <v>93</v>
      </c>
      <c r="AK1763" s="7">
        <f t="shared" si="1017"/>
        <v>4</v>
      </c>
      <c r="AL1763" s="7">
        <f t="shared" si="1018"/>
        <v>0</v>
      </c>
      <c r="AM1763" s="7">
        <f t="shared" si="1019"/>
        <v>0</v>
      </c>
      <c r="AN1763" s="2">
        <f t="shared" si="1020"/>
        <v>1.4161717679305619E-2</v>
      </c>
      <c r="AO1763" s="2">
        <f t="shared" si="1021"/>
        <v>0</v>
      </c>
      <c r="AP1763" s="2">
        <f t="shared" si="1022"/>
        <v>0</v>
      </c>
      <c r="AR1763" t="str">
        <f t="shared" si="1023"/>
        <v>Union</v>
      </c>
      <c r="AS1763" t="s">
        <v>2005</v>
      </c>
      <c r="AT1763" s="184">
        <v>10</v>
      </c>
      <c r="AV1763" s="97">
        <v>42</v>
      </c>
      <c r="AW1763" s="99">
        <v>119</v>
      </c>
      <c r="AX1763" s="105">
        <f t="shared" si="1024"/>
        <v>42119</v>
      </c>
      <c r="AZ1763" s="7" t="s">
        <v>2951</v>
      </c>
      <c r="BA1763" t="s">
        <v>3184</v>
      </c>
    </row>
    <row r="1764" spans="1:53" hidden="1" outlineLevel="1">
      <c r="A1764" t="s">
        <v>139</v>
      </c>
      <c r="B1764" t="s">
        <v>2005</v>
      </c>
      <c r="C1764" s="1">
        <f t="shared" si="1011"/>
        <v>8885</v>
      </c>
      <c r="D1764" s="7">
        <f>IF(R1764&gt;0,RANK(R1764,(R1764:T1764,U1764:AI1764)),0)</f>
        <v>3</v>
      </c>
      <c r="E1764" s="7">
        <f>IF(S1764&gt;0,RANK(S1764,(R1764:T1764,U1764:AI1764)),0)</f>
        <v>5</v>
      </c>
      <c r="F1764" s="7">
        <f>IF(T1764&gt;0,RANK(T1764,(R1764:T1764,U1764:AI1764)),0)</f>
        <v>6</v>
      </c>
      <c r="G1764" s="7">
        <f>IF(U1764&gt;0,RANK(U1764,(R1764:T1764,U1764:AI1764)),0)</f>
        <v>2</v>
      </c>
      <c r="H1764" s="7">
        <f t="shared" si="1012"/>
        <v>1</v>
      </c>
      <c r="I1764" s="49">
        <f t="shared" si="1013"/>
        <v>2545</v>
      </c>
      <c r="J1764" s="177">
        <f t="shared" si="1010"/>
        <v>0.28643781654473832</v>
      </c>
      <c r="K1764" s="2"/>
      <c r="L1764" s="2">
        <f t="shared" si="1014"/>
        <v>0.15014068655036578</v>
      </c>
      <c r="M1764" s="2">
        <f t="shared" si="1015"/>
        <v>7.878446820483961E-3</v>
      </c>
      <c r="N1764" s="2">
        <f t="shared" si="1008"/>
        <v>4.3894203714124926E-3</v>
      </c>
      <c r="O1764" s="2">
        <f t="shared" si="1009"/>
        <v>0.26888013505908837</v>
      </c>
      <c r="P1764" s="2">
        <f t="shared" si="1016"/>
        <v>0.55531795160382669</v>
      </c>
      <c r="Q1764" s="2">
        <f t="shared" si="1025"/>
        <v>1.3393359594822574E-2</v>
      </c>
      <c r="R1764" s="1">
        <v>1334</v>
      </c>
      <c r="S1764" s="1">
        <v>70</v>
      </c>
      <c r="T1764" s="226">
        <v>39</v>
      </c>
      <c r="U1764" s="1">
        <v>2389</v>
      </c>
      <c r="V1764" s="1">
        <v>4934</v>
      </c>
      <c r="W1764" s="226">
        <v>119</v>
      </c>
      <c r="AK1764" s="7">
        <f t="shared" si="1017"/>
        <v>4</v>
      </c>
      <c r="AL1764" s="7">
        <f t="shared" si="1018"/>
        <v>0</v>
      </c>
      <c r="AM1764" s="7">
        <f t="shared" si="1019"/>
        <v>0</v>
      </c>
      <c r="AN1764" s="2">
        <f t="shared" si="1020"/>
        <v>1.3393359594822735E-2</v>
      </c>
      <c r="AO1764" s="2">
        <f t="shared" si="1021"/>
        <v>0</v>
      </c>
      <c r="AP1764" s="2">
        <f t="shared" si="1022"/>
        <v>0</v>
      </c>
      <c r="AR1764" t="str">
        <f t="shared" si="1023"/>
        <v>Venango</v>
      </c>
      <c r="AS1764" t="s">
        <v>2005</v>
      </c>
      <c r="AT1764" s="184">
        <v>5</v>
      </c>
      <c r="AV1764" s="97">
        <v>42</v>
      </c>
      <c r="AW1764" s="99">
        <v>121</v>
      </c>
      <c r="AX1764" s="105">
        <f t="shared" si="1024"/>
        <v>42121</v>
      </c>
      <c r="AZ1764" s="7" t="s">
        <v>2951</v>
      </c>
      <c r="BA1764" t="s">
        <v>3184</v>
      </c>
    </row>
    <row r="1765" spans="1:53" hidden="1" outlineLevel="1">
      <c r="A1765" t="s">
        <v>1140</v>
      </c>
      <c r="B1765" t="s">
        <v>2005</v>
      </c>
      <c r="C1765" s="1">
        <f t="shared" si="1011"/>
        <v>6791</v>
      </c>
      <c r="D1765" s="7">
        <f>IF(R1765&gt;0,RANK(R1765,(R1765:T1765,U1765:AI1765)),0)</f>
        <v>3</v>
      </c>
      <c r="E1765" s="7">
        <f>IF(S1765&gt;0,RANK(S1765,(R1765:T1765,U1765:AI1765)),0)</f>
        <v>5</v>
      </c>
      <c r="F1765" s="7">
        <f>IF(T1765&gt;0,RANK(T1765,(R1765:T1765,U1765:AI1765)),0)</f>
        <v>6</v>
      </c>
      <c r="G1765" s="7">
        <f>IF(U1765&gt;0,RANK(U1765,(R1765:T1765,U1765:AI1765)),0)</f>
        <v>2</v>
      </c>
      <c r="H1765" s="7">
        <f t="shared" si="1012"/>
        <v>1</v>
      </c>
      <c r="I1765" s="49">
        <f t="shared" si="1013"/>
        <v>2055</v>
      </c>
      <c r="J1765" s="177">
        <f t="shared" si="1010"/>
        <v>0.30260639081136798</v>
      </c>
      <c r="K1765" s="2"/>
      <c r="L1765" s="2">
        <f t="shared" si="1014"/>
        <v>0.16021204535414518</v>
      </c>
      <c r="M1765" s="2">
        <f t="shared" si="1015"/>
        <v>8.8352230893830076E-3</v>
      </c>
      <c r="N1765" s="2">
        <f t="shared" si="1008"/>
        <v>8.393461934913856E-3</v>
      </c>
      <c r="O1765" s="2">
        <f t="shared" si="1009"/>
        <v>0.25268738035635402</v>
      </c>
      <c r="P1765" s="2">
        <f t="shared" si="1016"/>
        <v>0.55529377116772194</v>
      </c>
      <c r="Q1765" s="2">
        <f t="shared" si="1025"/>
        <v>1.4578118097481996E-2</v>
      </c>
      <c r="R1765" s="1">
        <v>1088</v>
      </c>
      <c r="S1765" s="1">
        <v>60</v>
      </c>
      <c r="T1765" s="226">
        <v>57</v>
      </c>
      <c r="U1765" s="1">
        <v>1716</v>
      </c>
      <c r="V1765" s="1">
        <v>3771</v>
      </c>
      <c r="W1765" s="226">
        <v>99</v>
      </c>
      <c r="AK1765" s="7">
        <f t="shared" si="1017"/>
        <v>4</v>
      </c>
      <c r="AL1765" s="7">
        <f t="shared" si="1018"/>
        <v>0</v>
      </c>
      <c r="AM1765" s="7">
        <f t="shared" si="1019"/>
        <v>0</v>
      </c>
      <c r="AN1765" s="2">
        <f t="shared" si="1020"/>
        <v>1.4578118097481961E-2</v>
      </c>
      <c r="AO1765" s="2">
        <f t="shared" si="1021"/>
        <v>0</v>
      </c>
      <c r="AP1765" s="2">
        <f t="shared" si="1022"/>
        <v>0</v>
      </c>
      <c r="AR1765" t="str">
        <f t="shared" si="1023"/>
        <v>Warren</v>
      </c>
      <c r="AS1765" t="s">
        <v>2005</v>
      </c>
      <c r="AT1765" s="184">
        <v>5</v>
      </c>
      <c r="AV1765" s="97">
        <v>42</v>
      </c>
      <c r="AW1765" s="99">
        <v>123</v>
      </c>
      <c r="AX1765" s="105">
        <f t="shared" si="1024"/>
        <v>42123</v>
      </c>
      <c r="AZ1765" s="7" t="s">
        <v>2951</v>
      </c>
      <c r="BA1765" t="s">
        <v>3184</v>
      </c>
    </row>
    <row r="1766" spans="1:53" hidden="1" outlineLevel="1">
      <c r="A1766" t="s">
        <v>637</v>
      </c>
      <c r="B1766" t="s">
        <v>2005</v>
      </c>
      <c r="C1766" s="1">
        <f t="shared" si="1011"/>
        <v>26722</v>
      </c>
      <c r="D1766" s="7">
        <f>IF(R1766&gt;0,RANK(R1766,(R1766:T1766,U1766:AI1766)),0)</f>
        <v>3</v>
      </c>
      <c r="E1766" s="7">
        <f>IF(S1766&gt;0,RANK(S1766,(R1766:T1766,U1766:AI1766)),0)</f>
        <v>6</v>
      </c>
      <c r="F1766" s="7">
        <f>IF(T1766&gt;0,RANK(T1766,(R1766:T1766,U1766:AI1766)),0)</f>
        <v>5</v>
      </c>
      <c r="G1766" s="7">
        <f>IF(U1766&gt;0,RANK(U1766,(R1766:T1766,U1766:AI1766)),0)</f>
        <v>2</v>
      </c>
      <c r="H1766" s="7">
        <f t="shared" si="1012"/>
        <v>1</v>
      </c>
      <c r="I1766" s="49">
        <f t="shared" si="1013"/>
        <v>10798</v>
      </c>
      <c r="J1766" s="177">
        <f t="shared" si="1010"/>
        <v>0.40408652047002469</v>
      </c>
      <c r="K1766" s="2"/>
      <c r="L1766" s="2">
        <f t="shared" si="1014"/>
        <v>0.17476236808622109</v>
      </c>
      <c r="M1766" s="2">
        <f t="shared" si="1015"/>
        <v>3.3305890277673827E-3</v>
      </c>
      <c r="N1766" s="2">
        <f t="shared" si="1008"/>
        <v>4.9397500187111747E-3</v>
      </c>
      <c r="O1766" s="2">
        <f t="shared" si="1009"/>
        <v>0.20372726592320933</v>
      </c>
      <c r="P1766" s="2">
        <f t="shared" si="1016"/>
        <v>0.60781378639323402</v>
      </c>
      <c r="Q1766" s="2">
        <f t="shared" si="1025"/>
        <v>5.4262405508569422E-3</v>
      </c>
      <c r="R1766" s="1">
        <v>4670</v>
      </c>
      <c r="S1766" s="1">
        <v>89</v>
      </c>
      <c r="T1766" s="226">
        <v>132</v>
      </c>
      <c r="U1766" s="1">
        <v>5444</v>
      </c>
      <c r="V1766" s="1">
        <v>16242</v>
      </c>
      <c r="W1766" s="226">
        <v>145</v>
      </c>
      <c r="AK1766" s="7">
        <f t="shared" si="1017"/>
        <v>4</v>
      </c>
      <c r="AL1766" s="7">
        <f t="shared" si="1018"/>
        <v>0</v>
      </c>
      <c r="AM1766" s="7">
        <f t="shared" si="1019"/>
        <v>0</v>
      </c>
      <c r="AN1766" s="2">
        <f t="shared" si="1020"/>
        <v>5.4262405508569717E-3</v>
      </c>
      <c r="AO1766" s="2">
        <f t="shared" si="1021"/>
        <v>0</v>
      </c>
      <c r="AP1766" s="2">
        <f t="shared" si="1022"/>
        <v>0</v>
      </c>
      <c r="AR1766" t="str">
        <f t="shared" si="1023"/>
        <v>Washington</v>
      </c>
      <c r="AS1766" t="s">
        <v>2005</v>
      </c>
      <c r="AT1766" s="184"/>
      <c r="AV1766" s="97">
        <v>42</v>
      </c>
      <c r="AW1766" s="99">
        <v>125</v>
      </c>
      <c r="AX1766" s="105">
        <f t="shared" si="1024"/>
        <v>42125</v>
      </c>
      <c r="AZ1766" s="7" t="s">
        <v>2951</v>
      </c>
      <c r="BA1766" t="s">
        <v>3184</v>
      </c>
    </row>
    <row r="1767" spans="1:53" hidden="1" outlineLevel="1">
      <c r="A1767" t="s">
        <v>2146</v>
      </c>
      <c r="B1767" t="s">
        <v>2005</v>
      </c>
      <c r="C1767" s="1">
        <f t="shared" si="1011"/>
        <v>9357</v>
      </c>
      <c r="D1767" s="7">
        <f>IF(R1767&gt;0,RANK(R1767,(R1767:T1767,U1767:AI1767)),0)</f>
        <v>3</v>
      </c>
      <c r="E1767" s="7">
        <f>IF(S1767&gt;0,RANK(S1767,(R1767:T1767,U1767:AI1767)),0)</f>
        <v>6</v>
      </c>
      <c r="F1767" s="7">
        <f>IF(T1767&gt;0,RANK(T1767,(R1767:T1767,U1767:AI1767)),0)</f>
        <v>5</v>
      </c>
      <c r="G1767" s="7">
        <f>IF(U1767&gt;0,RANK(U1767,(R1767:T1767,U1767:AI1767)),0)</f>
        <v>2</v>
      </c>
      <c r="H1767" s="7">
        <f t="shared" si="1012"/>
        <v>1</v>
      </c>
      <c r="I1767" s="49">
        <f t="shared" si="1013"/>
        <v>4528</v>
      </c>
      <c r="J1767" s="177">
        <f t="shared" si="1010"/>
        <v>0.48391578497381638</v>
      </c>
      <c r="K1767" s="2"/>
      <c r="L1767" s="2">
        <f t="shared" si="1014"/>
        <v>0.10249011435289089</v>
      </c>
      <c r="M1767" s="2">
        <f t="shared" si="1015"/>
        <v>4.2748744255637489E-3</v>
      </c>
      <c r="N1767" s="2">
        <f t="shared" si="1008"/>
        <v>4.4886181468419368E-3</v>
      </c>
      <c r="O1767" s="2">
        <f t="shared" si="1009"/>
        <v>0.19952976381318799</v>
      </c>
      <c r="P1767" s="2">
        <f t="shared" si="1016"/>
        <v>0.68344554878700436</v>
      </c>
      <c r="Q1767" s="2">
        <f t="shared" si="1025"/>
        <v>5.7710804745110256E-3</v>
      </c>
      <c r="R1767" s="226">
        <v>959</v>
      </c>
      <c r="S1767" s="1">
        <v>40</v>
      </c>
      <c r="T1767" s="226">
        <v>42</v>
      </c>
      <c r="U1767" s="1">
        <v>1867</v>
      </c>
      <c r="V1767" s="1">
        <v>6395</v>
      </c>
      <c r="W1767" s="226">
        <v>54</v>
      </c>
      <c r="AK1767" s="7">
        <f t="shared" si="1017"/>
        <v>4</v>
      </c>
      <c r="AL1767" s="7">
        <f t="shared" si="1018"/>
        <v>0</v>
      </c>
      <c r="AM1767" s="7">
        <f t="shared" si="1019"/>
        <v>0</v>
      </c>
      <c r="AN1767" s="2">
        <f t="shared" si="1020"/>
        <v>5.7710804745110611E-3</v>
      </c>
      <c r="AO1767" s="2">
        <f t="shared" si="1021"/>
        <v>0</v>
      </c>
      <c r="AP1767" s="2">
        <f t="shared" si="1022"/>
        <v>0</v>
      </c>
      <c r="AR1767" t="str">
        <f t="shared" si="1023"/>
        <v>Wayne</v>
      </c>
      <c r="AS1767" t="s">
        <v>2005</v>
      </c>
      <c r="AT1767" s="184">
        <v>10</v>
      </c>
      <c r="AV1767" s="97">
        <v>42</v>
      </c>
      <c r="AW1767" s="99">
        <v>127</v>
      </c>
      <c r="AX1767" s="105">
        <f t="shared" si="1024"/>
        <v>42127</v>
      </c>
      <c r="AZ1767" s="7" t="s">
        <v>2951</v>
      </c>
      <c r="BA1767" t="s">
        <v>3184</v>
      </c>
    </row>
    <row r="1768" spans="1:53" hidden="1" outlineLevel="1">
      <c r="A1768" t="s">
        <v>1348</v>
      </c>
      <c r="B1768" t="s">
        <v>2005</v>
      </c>
      <c r="C1768" s="1">
        <f t="shared" si="1011"/>
        <v>51940</v>
      </c>
      <c r="D1768" s="7">
        <f>IF(R1768&gt;0,RANK(R1768,(R1768:T1768,U1768:AI1768)),0)</f>
        <v>3</v>
      </c>
      <c r="E1768" s="7">
        <f>IF(S1768&gt;0,RANK(S1768,(R1768:T1768,U1768:AI1768)),0)</f>
        <v>6</v>
      </c>
      <c r="F1768" s="7">
        <f>IF(T1768&gt;0,RANK(T1768,(R1768:T1768,U1768:AI1768)),0)</f>
        <v>5</v>
      </c>
      <c r="G1768" s="7">
        <f>IF(U1768&gt;0,RANK(U1768,(R1768:T1768,U1768:AI1768)),0)</f>
        <v>2</v>
      </c>
      <c r="H1768" s="7">
        <f t="shared" si="1012"/>
        <v>1</v>
      </c>
      <c r="I1768" s="49">
        <f t="shared" si="1013"/>
        <v>21703</v>
      </c>
      <c r="J1768" s="177">
        <f t="shared" si="1010"/>
        <v>0.41784751636503659</v>
      </c>
      <c r="K1768" s="2"/>
      <c r="L1768" s="2">
        <f t="shared" si="1014"/>
        <v>0.16388140161725068</v>
      </c>
      <c r="M1768" s="2">
        <f t="shared" si="1015"/>
        <v>2.8494416634578358E-3</v>
      </c>
      <c r="N1768" s="2">
        <f t="shared" si="1008"/>
        <v>4.8902579899884483E-3</v>
      </c>
      <c r="O1768" s="2">
        <f t="shared" si="1009"/>
        <v>0.20227185213708124</v>
      </c>
      <c r="P1768" s="2">
        <f t="shared" si="1016"/>
        <v>0.6201193685021178</v>
      </c>
      <c r="Q1768" s="2">
        <f t="shared" si="1025"/>
        <v>5.9876780901040316E-3</v>
      </c>
      <c r="R1768" s="1">
        <v>8512</v>
      </c>
      <c r="S1768" s="1">
        <v>148</v>
      </c>
      <c r="T1768" s="226">
        <v>254</v>
      </c>
      <c r="U1768" s="1">
        <v>10506</v>
      </c>
      <c r="V1768" s="1">
        <v>32209</v>
      </c>
      <c r="W1768" s="226">
        <v>311</v>
      </c>
      <c r="AK1768" s="7">
        <f t="shared" si="1017"/>
        <v>4</v>
      </c>
      <c r="AL1768" s="7">
        <f t="shared" si="1018"/>
        <v>0</v>
      </c>
      <c r="AM1768" s="7">
        <f t="shared" si="1019"/>
        <v>0</v>
      </c>
      <c r="AN1768" s="2">
        <f t="shared" si="1020"/>
        <v>5.9876780901039657E-3</v>
      </c>
      <c r="AO1768" s="2">
        <f t="shared" si="1021"/>
        <v>0</v>
      </c>
      <c r="AP1768" s="2">
        <f t="shared" si="1022"/>
        <v>0</v>
      </c>
      <c r="AR1768" t="str">
        <f t="shared" si="1023"/>
        <v>Westmoreland</v>
      </c>
      <c r="AS1768" t="s">
        <v>2005</v>
      </c>
      <c r="AT1768" s="184"/>
      <c r="AV1768" s="97">
        <v>42</v>
      </c>
      <c r="AW1768" s="99">
        <v>129</v>
      </c>
      <c r="AX1768" s="105">
        <f>AV1768*1000+AW1768</f>
        <v>42129</v>
      </c>
      <c r="AZ1768" s="7" t="s">
        <v>2951</v>
      </c>
      <c r="BA1768" t="s">
        <v>3184</v>
      </c>
    </row>
    <row r="1769" spans="1:53" hidden="1" outlineLevel="1">
      <c r="A1769" t="s">
        <v>1335</v>
      </c>
      <c r="B1769" t="s">
        <v>2005</v>
      </c>
      <c r="C1769" s="1">
        <f t="shared" si="1011"/>
        <v>5502</v>
      </c>
      <c r="D1769" s="7">
        <f>IF(R1769&gt;0,RANK(R1769,(R1769:T1769,U1769:AI1769)),0)</f>
        <v>3</v>
      </c>
      <c r="E1769" s="7">
        <f>IF(S1769&gt;0,RANK(S1769,(R1769:T1769,U1769:AI1769)),0)</f>
        <v>6</v>
      </c>
      <c r="F1769" s="7">
        <f>IF(T1769&gt;0,RANK(T1769,(R1769:T1769,U1769:AI1769)),0)</f>
        <v>5</v>
      </c>
      <c r="G1769" s="7">
        <f>IF(U1769&gt;0,RANK(U1769,(R1769:T1769,U1769:AI1769)),0)</f>
        <v>2</v>
      </c>
      <c r="H1769" s="7">
        <f t="shared" si="1012"/>
        <v>1</v>
      </c>
      <c r="I1769" s="49">
        <f t="shared" si="1013"/>
        <v>2524</v>
      </c>
      <c r="J1769" s="177">
        <f t="shared" si="1010"/>
        <v>0.45874227553616864</v>
      </c>
      <c r="K1769" s="2"/>
      <c r="L1769" s="2">
        <f t="shared" si="1014"/>
        <v>0.11504907306434024</v>
      </c>
      <c r="M1769" s="2">
        <f t="shared" si="1015"/>
        <v>5.9978189749182115E-3</v>
      </c>
      <c r="N1769" s="2">
        <f t="shared" si="1008"/>
        <v>6.9065794256633955E-3</v>
      </c>
      <c r="O1769" s="2">
        <f t="shared" si="1009"/>
        <v>0.20174482006543076</v>
      </c>
      <c r="P1769" s="2">
        <f t="shared" si="1016"/>
        <v>0.66048709560159946</v>
      </c>
      <c r="Q1769" s="2">
        <f t="shared" si="1025"/>
        <v>9.8146128680479672E-3</v>
      </c>
      <c r="R1769" s="226">
        <v>633</v>
      </c>
      <c r="S1769" s="1">
        <v>33</v>
      </c>
      <c r="T1769" s="226">
        <v>38</v>
      </c>
      <c r="U1769" s="1">
        <v>1110</v>
      </c>
      <c r="V1769" s="1">
        <v>3634</v>
      </c>
      <c r="W1769" s="226">
        <v>54</v>
      </c>
      <c r="AC1769" s="166"/>
      <c r="AK1769" s="7">
        <f t="shared" si="1017"/>
        <v>4</v>
      </c>
      <c r="AL1769" s="7">
        <f t="shared" si="1018"/>
        <v>0</v>
      </c>
      <c r="AM1769" s="7">
        <f t="shared" si="1019"/>
        <v>0</v>
      </c>
      <c r="AN1769" s="2">
        <f t="shared" si="1020"/>
        <v>9.8146128680479828E-3</v>
      </c>
      <c r="AO1769" s="2">
        <f t="shared" si="1021"/>
        <v>0</v>
      </c>
      <c r="AP1769" s="2">
        <f t="shared" si="1022"/>
        <v>0</v>
      </c>
      <c r="AR1769" t="str">
        <f t="shared" si="1023"/>
        <v>Wyoming</v>
      </c>
      <c r="AS1769" t="s">
        <v>2005</v>
      </c>
      <c r="AT1769" s="184">
        <v>11</v>
      </c>
      <c r="AV1769" s="97">
        <v>42</v>
      </c>
      <c r="AW1769" s="99">
        <v>131</v>
      </c>
      <c r="AX1769" s="105">
        <f>AV1769*1000+AW1769</f>
        <v>42131</v>
      </c>
      <c r="AZ1769" s="7" t="s">
        <v>2951</v>
      </c>
      <c r="BA1769" t="s">
        <v>3184</v>
      </c>
    </row>
    <row r="1770" spans="1:53" hidden="1" outlineLevel="1">
      <c r="A1770" t="s">
        <v>937</v>
      </c>
      <c r="B1770" t="s">
        <v>2005</v>
      </c>
      <c r="C1770" s="1">
        <f t="shared" si="1011"/>
        <v>71224</v>
      </c>
      <c r="D1770" s="7">
        <f>IF(R1770&gt;0,RANK(R1770,(R1770:T1770,U1770:AI1770)),0)</f>
        <v>3</v>
      </c>
      <c r="E1770" s="7">
        <f>IF(S1770&gt;0,RANK(S1770,(R1770:T1770,U1770:AI1770)),0)</f>
        <v>6</v>
      </c>
      <c r="F1770" s="7">
        <f>IF(T1770&gt;0,RANK(T1770,(R1770:T1770,U1770:AI1770)),0)</f>
        <v>5</v>
      </c>
      <c r="G1770" s="7">
        <f>IF(U1770&gt;0,RANK(U1770,(R1770:T1770,U1770:AI1770)),0)</f>
        <v>2</v>
      </c>
      <c r="H1770" s="7">
        <f t="shared" si="1012"/>
        <v>1</v>
      </c>
      <c r="I1770" s="49">
        <f t="shared" si="1013"/>
        <v>24841</v>
      </c>
      <c r="J1770" s="177">
        <f t="shared" si="1010"/>
        <v>0.34877288554419861</v>
      </c>
      <c r="K1770" s="2"/>
      <c r="L1770" s="2">
        <f t="shared" si="1014"/>
        <v>0.1459339548466809</v>
      </c>
      <c r="M1770" s="2">
        <f t="shared" si="1015"/>
        <v>5.9390093227002132E-3</v>
      </c>
      <c r="N1770" s="2">
        <f t="shared" si="1008"/>
        <v>6.2759743906548359E-3</v>
      </c>
      <c r="O1770" s="2">
        <f t="shared" si="1009"/>
        <v>0.23989104796136135</v>
      </c>
      <c r="P1770" s="2">
        <f t="shared" si="1016"/>
        <v>0.5886639335055599</v>
      </c>
      <c r="Q1770" s="2">
        <f t="shared" si="1025"/>
        <v>1.3296079973042829E-2</v>
      </c>
      <c r="R1770" s="1">
        <v>10394</v>
      </c>
      <c r="S1770" s="1">
        <v>423</v>
      </c>
      <c r="T1770" s="226">
        <v>447</v>
      </c>
      <c r="U1770" s="1">
        <v>17086</v>
      </c>
      <c r="V1770" s="1">
        <v>41927</v>
      </c>
      <c r="W1770" s="226">
        <v>947</v>
      </c>
      <c r="AK1770" s="7">
        <f t="shared" si="1017"/>
        <v>4</v>
      </c>
      <c r="AL1770" s="7">
        <f t="shared" si="1018"/>
        <v>0</v>
      </c>
      <c r="AM1770" s="7">
        <f t="shared" si="1019"/>
        <v>0</v>
      </c>
      <c r="AN1770" s="2">
        <f t="shared" si="1020"/>
        <v>1.3296079973042794E-2</v>
      </c>
      <c r="AO1770" s="2">
        <f t="shared" si="1021"/>
        <v>0</v>
      </c>
      <c r="AP1770" s="2">
        <f t="shared" si="1022"/>
        <v>0</v>
      </c>
      <c r="AR1770" t="str">
        <f t="shared" si="1023"/>
        <v>York</v>
      </c>
      <c r="AS1770" t="s">
        <v>2005</v>
      </c>
      <c r="AT1770" s="184">
        <v>4</v>
      </c>
      <c r="AV1770" s="97">
        <v>42</v>
      </c>
      <c r="AW1770" s="99">
        <v>133</v>
      </c>
      <c r="AX1770" s="105">
        <f>AV1770*1000+AW1770</f>
        <v>42133</v>
      </c>
      <c r="AZ1770" s="7" t="s">
        <v>2951</v>
      </c>
      <c r="BA1770" t="s">
        <v>3184</v>
      </c>
    </row>
    <row r="1771" spans="1:53" collapsed="1">
      <c r="A1771" t="s">
        <v>2035</v>
      </c>
      <c r="B1771" t="s">
        <v>1105</v>
      </c>
      <c r="C1771" s="1">
        <f t="shared" si="1011"/>
        <v>1594475</v>
      </c>
      <c r="D1771" s="7">
        <f>IF(R1771&gt;0,RANK(R1771,(R1771:T1771,U1771:AI1771)),0)</f>
        <v>3</v>
      </c>
      <c r="E1771" s="7">
        <f>IF(S1771&gt;0,RANK(S1771,(R1771:T1771,U1771:AI1771)),0)</f>
        <v>6</v>
      </c>
      <c r="F1771" s="7">
        <f>IF(T1771&gt;0,RANK(T1771,(R1771:T1771,U1771:AI1771)),0)</f>
        <v>5</v>
      </c>
      <c r="G1771" s="7">
        <f>IF(U1771&gt;0,RANK(U1771,(R1771:T1771,U1771:AI1771)),0)</f>
        <v>2</v>
      </c>
      <c r="H1771" s="7">
        <f t="shared" si="1012"/>
        <v>1</v>
      </c>
      <c r="I1771" s="49">
        <f t="shared" si="1013"/>
        <v>557087</v>
      </c>
      <c r="J1771" s="177">
        <f t="shared" si="1010"/>
        <v>0.3493858480063971</v>
      </c>
      <c r="K1771" s="2"/>
      <c r="L1771" s="2">
        <f t="shared" si="1014"/>
        <v>0.19442324276015616</v>
      </c>
      <c r="M1771" s="2">
        <f t="shared" si="1015"/>
        <v>6.0063657316671631E-3</v>
      </c>
      <c r="N1771" s="2">
        <f t="shared" si="1008"/>
        <v>7.4971385565781841E-3</v>
      </c>
      <c r="O1771" s="2">
        <f t="shared" si="1009"/>
        <v>0.2166895059502344</v>
      </c>
      <c r="P1771" s="2">
        <f t="shared" si="1016"/>
        <v>0.56607535395663144</v>
      </c>
      <c r="Q1771" s="2">
        <f t="shared" si="1025"/>
        <v>9.3083930447326324E-3</v>
      </c>
      <c r="R1771" s="1">
        <f t="shared" ref="R1771:W1771" si="1026">SUM(R1704:R1770)</f>
        <v>310003</v>
      </c>
      <c r="S1771" s="1">
        <f t="shared" si="1026"/>
        <v>9577</v>
      </c>
      <c r="T1771" s="1">
        <f t="shared" si="1026"/>
        <v>11954</v>
      </c>
      <c r="U1771" s="1">
        <f t="shared" si="1026"/>
        <v>345506</v>
      </c>
      <c r="V1771" s="1">
        <f t="shared" si="1026"/>
        <v>902593</v>
      </c>
      <c r="W1771" s="1">
        <f t="shared" si="1026"/>
        <v>14842</v>
      </c>
      <c r="AK1771" s="7">
        <f t="shared" si="1017"/>
        <v>4</v>
      </c>
      <c r="AL1771" s="7">
        <f t="shared" si="1018"/>
        <v>0</v>
      </c>
      <c r="AM1771" s="7">
        <f t="shared" si="1019"/>
        <v>0</v>
      </c>
      <c r="AN1771" s="2">
        <f t="shared" si="1020"/>
        <v>9.3083930447325925E-3</v>
      </c>
      <c r="AO1771" s="2">
        <f t="shared" si="1021"/>
        <v>0</v>
      </c>
      <c r="AP1771" s="2">
        <f t="shared" si="1022"/>
        <v>0</v>
      </c>
      <c r="AR1771" t="str">
        <f t="shared" si="1023"/>
        <v>Pennsylvania</v>
      </c>
      <c r="AS1771" t="s">
        <v>1105</v>
      </c>
      <c r="AT1771" s="184"/>
      <c r="AV1771" s="97">
        <v>42</v>
      </c>
      <c r="AW1771" s="99"/>
      <c r="AX1771" s="97">
        <v>42</v>
      </c>
      <c r="AZ1771" s="7" t="s">
        <v>1619</v>
      </c>
      <c r="BA1771" t="s">
        <v>3184</v>
      </c>
    </row>
    <row r="1772" spans="1:53">
      <c r="C1772" s="1"/>
      <c r="E1772" s="7"/>
      <c r="F1772" s="7"/>
      <c r="G1772" s="7"/>
      <c r="H1772" s="1"/>
      <c r="I1772" s="49"/>
      <c r="J1772" s="177"/>
      <c r="K1772" s="2"/>
      <c r="P1772" s="1"/>
      <c r="AK1772" s="1"/>
      <c r="AL1772" s="1"/>
      <c r="AM1772" s="1"/>
      <c r="AN1772" s="1"/>
      <c r="AO1772" s="1"/>
      <c r="AP1772" s="1"/>
      <c r="AT1772" s="184"/>
      <c r="AV1772" s="97"/>
      <c r="AW1772" s="99"/>
      <c r="BA1772" s="165"/>
    </row>
    <row r="1773" spans="1:53" hidden="1" outlineLevel="1">
      <c r="A1773" t="s">
        <v>1308</v>
      </c>
      <c r="B1773" t="s">
        <v>3191</v>
      </c>
      <c r="C1773" s="1">
        <f t="shared" ref="C1773:C1836" si="1027">SUM(R1773:AI1773)</f>
        <v>0</v>
      </c>
      <c r="D1773" s="7">
        <f>IF(R1773&gt;0,RANK(R1773,(R1773:T1773,U1773:AI1773)),0)</f>
        <v>0</v>
      </c>
      <c r="E1773" s="7">
        <f>IF(S1773&gt;0,RANK(S1773,(R1773:T1773,U1773:AI1773)),0)</f>
        <v>0</v>
      </c>
      <c r="F1773" s="7">
        <f>IF(T1773&gt;0,RANK(T1773,(R1773:T1773,U1773:AI1773)),0)</f>
        <v>0</v>
      </c>
      <c r="G1773" s="7">
        <f>IF(U1773&gt;0,RANK(U1773,(R1773:T1773,U1773:AI1773)),0)</f>
        <v>0</v>
      </c>
      <c r="H1773" s="7">
        <f t="shared" ref="H1773:H1804" si="1028">IF(V1773&gt;0,RANK(V1773,(R1773:AB1773)),0)</f>
        <v>0</v>
      </c>
      <c r="I1773" s="49" t="e">
        <f t="shared" ref="I1773:I1836" si="1029">MAX(R1773:AA1773)-LARGE(R1773:AA1773,2)</f>
        <v>#NUM!</v>
      </c>
      <c r="J1773" s="177" t="e">
        <f t="shared" ref="J1773:J1836" si="1030">I1773/C1773</f>
        <v>#NUM!</v>
      </c>
      <c r="K1773" s="2"/>
      <c r="L1773" s="2" t="str">
        <f t="shared" ref="L1773:L1836" si="1031">IF($C1773=0,"-",R1773/$C1773)</f>
        <v>-</v>
      </c>
      <c r="M1773" s="2" t="str">
        <f t="shared" ref="M1773:M1836" si="1032">IF($C1773=0,"-",S1773/$C1773)</f>
        <v>-</v>
      </c>
      <c r="N1773" s="2" t="str">
        <f t="shared" ref="N1773:N1836" si="1033">IF($C1773=0,"-",T1773/$C1773)</f>
        <v>-</v>
      </c>
      <c r="O1773" s="2" t="str">
        <f t="shared" ref="O1773:O1836" si="1034">IF($C1773=0,"-",U1773/$C1773)</f>
        <v>-</v>
      </c>
      <c r="P1773" s="2" t="str">
        <f t="shared" ref="P1773:P1804" si="1035">IF($C1773=0,"-",V1773/$C1773)</f>
        <v>-</v>
      </c>
      <c r="Q1773" s="2" t="str">
        <f t="shared" si="1025"/>
        <v>-</v>
      </c>
      <c r="AK1773" s="7">
        <f t="shared" ref="AK1773:AK1804" si="1036">IF(W1773&gt;0,RANK(W1773,(R1773:AB1773)),0)</f>
        <v>0</v>
      </c>
      <c r="AL1773" s="7">
        <f t="shared" ref="AL1773:AL1804" si="1037">IF(X1773&gt;0,RANK(X1773,(R1773:AB1773)),0)</f>
        <v>0</v>
      </c>
      <c r="AM1773" s="7">
        <f t="shared" ref="AM1773:AM1804" si="1038">IF(Y1773&gt;0,RANK(Y1773,(R1773:AB1773)),0)</f>
        <v>0</v>
      </c>
      <c r="AN1773" s="2" t="str">
        <f t="shared" ref="AN1773:AN1804" si="1039">IF($C1773=0,"-",W1773/$C1773)</f>
        <v>-</v>
      </c>
      <c r="AO1773" s="2" t="str">
        <f t="shared" ref="AO1773:AO1804" si="1040">IF($C1773=0,"-",X1773/$C1773)</f>
        <v>-</v>
      </c>
      <c r="AP1773" s="2" t="str">
        <f t="shared" ref="AP1773:AP1804" si="1041">IF($C1773=0,"-",Y1773/$C1773)</f>
        <v>-</v>
      </c>
      <c r="AR1773" t="str">
        <f t="shared" ref="AR1773:AR1804" si="1042">A1773</f>
        <v>Adjuntas</v>
      </c>
      <c r="AS1773" t="s">
        <v>3191</v>
      </c>
      <c r="AT1773" s="184"/>
      <c r="AV1773" s="97">
        <v>72</v>
      </c>
      <c r="AW1773" s="99">
        <v>1</v>
      </c>
      <c r="AX1773" s="105">
        <f t="shared" ref="AX1773:AX1804" si="1043">AV1773*1000+AW1773</f>
        <v>72001</v>
      </c>
      <c r="AZ1773" s="7" t="s">
        <v>1073</v>
      </c>
      <c r="BA1773" s="165" t="s">
        <v>3184</v>
      </c>
    </row>
    <row r="1774" spans="1:53" hidden="1" outlineLevel="1">
      <c r="A1774" t="s">
        <v>2064</v>
      </c>
      <c r="B1774" t="s">
        <v>3191</v>
      </c>
      <c r="C1774" s="1">
        <f t="shared" si="1027"/>
        <v>0</v>
      </c>
      <c r="D1774" s="7">
        <f>IF(R1774&gt;0,RANK(R1774,(R1774:T1774,U1774:AI1774)),0)</f>
        <v>0</v>
      </c>
      <c r="E1774" s="7">
        <f>IF(S1774&gt;0,RANK(S1774,(R1774:T1774,U1774:AI1774)),0)</f>
        <v>0</v>
      </c>
      <c r="F1774" s="7">
        <f>IF(T1774&gt;0,RANK(T1774,(R1774:T1774,U1774:AI1774)),0)</f>
        <v>0</v>
      </c>
      <c r="G1774" s="7">
        <f>IF(U1774&gt;0,RANK(U1774,(R1774:T1774,U1774:AI1774)),0)</f>
        <v>0</v>
      </c>
      <c r="H1774" s="7">
        <f t="shared" si="1028"/>
        <v>0</v>
      </c>
      <c r="I1774" s="49" t="e">
        <f t="shared" si="1029"/>
        <v>#NUM!</v>
      </c>
      <c r="J1774" s="177" t="e">
        <f t="shared" si="1030"/>
        <v>#NUM!</v>
      </c>
      <c r="K1774" s="2"/>
      <c r="L1774" s="2" t="str">
        <f t="shared" si="1031"/>
        <v>-</v>
      </c>
      <c r="M1774" s="2" t="str">
        <f t="shared" si="1032"/>
        <v>-</v>
      </c>
      <c r="N1774" s="2" t="str">
        <f t="shared" si="1033"/>
        <v>-</v>
      </c>
      <c r="O1774" s="2" t="str">
        <f t="shared" si="1034"/>
        <v>-</v>
      </c>
      <c r="P1774" s="2" t="str">
        <f t="shared" si="1035"/>
        <v>-</v>
      </c>
      <c r="Q1774" s="2" t="str">
        <f t="shared" si="1025"/>
        <v>-</v>
      </c>
      <c r="AK1774" s="7">
        <f t="shared" si="1036"/>
        <v>0</v>
      </c>
      <c r="AL1774" s="7">
        <f t="shared" si="1037"/>
        <v>0</v>
      </c>
      <c r="AM1774" s="7">
        <f t="shared" si="1038"/>
        <v>0</v>
      </c>
      <c r="AN1774" s="2" t="str">
        <f t="shared" si="1039"/>
        <v>-</v>
      </c>
      <c r="AO1774" s="2" t="str">
        <f t="shared" si="1040"/>
        <v>-</v>
      </c>
      <c r="AP1774" s="2" t="str">
        <f t="shared" si="1041"/>
        <v>-</v>
      </c>
      <c r="AR1774" t="str">
        <f t="shared" si="1042"/>
        <v>Aguada</v>
      </c>
      <c r="AS1774" t="s">
        <v>3191</v>
      </c>
      <c r="AT1774" s="184"/>
      <c r="AV1774" s="97">
        <v>72</v>
      </c>
      <c r="AW1774" s="99">
        <v>3</v>
      </c>
      <c r="AX1774" s="105">
        <f t="shared" si="1043"/>
        <v>72003</v>
      </c>
      <c r="AZ1774" s="7" t="s">
        <v>1073</v>
      </c>
      <c r="BA1774" s="165" t="s">
        <v>3184</v>
      </c>
    </row>
    <row r="1775" spans="1:53" hidden="1" outlineLevel="1">
      <c r="A1775" t="s">
        <v>2383</v>
      </c>
      <c r="B1775" t="s">
        <v>3191</v>
      </c>
      <c r="C1775" s="1">
        <f t="shared" si="1027"/>
        <v>0</v>
      </c>
      <c r="D1775" s="7">
        <f>IF(R1775&gt;0,RANK(R1775,(R1775:T1775,U1775:AI1775)),0)</f>
        <v>0</v>
      </c>
      <c r="E1775" s="7">
        <f>IF(S1775&gt;0,RANK(S1775,(R1775:T1775,U1775:AI1775)),0)</f>
        <v>0</v>
      </c>
      <c r="F1775" s="7">
        <f>IF(T1775&gt;0,RANK(T1775,(R1775:T1775,U1775:AI1775)),0)</f>
        <v>0</v>
      </c>
      <c r="G1775" s="7">
        <f>IF(U1775&gt;0,RANK(U1775,(R1775:T1775,U1775:AI1775)),0)</f>
        <v>0</v>
      </c>
      <c r="H1775" s="7">
        <f t="shared" si="1028"/>
        <v>0</v>
      </c>
      <c r="I1775" s="49" t="e">
        <f t="shared" si="1029"/>
        <v>#NUM!</v>
      </c>
      <c r="J1775" s="177" t="e">
        <f t="shared" si="1030"/>
        <v>#NUM!</v>
      </c>
      <c r="K1775" s="2"/>
      <c r="L1775" s="2" t="str">
        <f t="shared" si="1031"/>
        <v>-</v>
      </c>
      <c r="M1775" s="2" t="str">
        <f t="shared" si="1032"/>
        <v>-</v>
      </c>
      <c r="N1775" s="2" t="str">
        <f t="shared" si="1033"/>
        <v>-</v>
      </c>
      <c r="O1775" s="2" t="str">
        <f t="shared" si="1034"/>
        <v>-</v>
      </c>
      <c r="P1775" s="2" t="str">
        <f t="shared" si="1035"/>
        <v>-</v>
      </c>
      <c r="Q1775" s="2" t="str">
        <f t="shared" si="1025"/>
        <v>-</v>
      </c>
      <c r="AK1775" s="7">
        <f t="shared" si="1036"/>
        <v>0</v>
      </c>
      <c r="AL1775" s="7">
        <f t="shared" si="1037"/>
        <v>0</v>
      </c>
      <c r="AM1775" s="7">
        <f t="shared" si="1038"/>
        <v>0</v>
      </c>
      <c r="AN1775" s="2" t="str">
        <f t="shared" si="1039"/>
        <v>-</v>
      </c>
      <c r="AO1775" s="2" t="str">
        <f t="shared" si="1040"/>
        <v>-</v>
      </c>
      <c r="AP1775" s="2" t="str">
        <f t="shared" si="1041"/>
        <v>-</v>
      </c>
      <c r="AR1775" t="str">
        <f t="shared" si="1042"/>
        <v>Aguadilla</v>
      </c>
      <c r="AS1775" t="s">
        <v>3191</v>
      </c>
      <c r="AT1775" s="184"/>
      <c r="AV1775" s="97">
        <v>72</v>
      </c>
      <c r="AW1775" s="99">
        <v>5</v>
      </c>
      <c r="AX1775" s="105">
        <f t="shared" si="1043"/>
        <v>72005</v>
      </c>
      <c r="AZ1775" s="7" t="s">
        <v>1073</v>
      </c>
      <c r="BA1775" s="165" t="s">
        <v>3184</v>
      </c>
    </row>
    <row r="1776" spans="1:53" hidden="1" outlineLevel="1">
      <c r="A1776" t="s">
        <v>344</v>
      </c>
      <c r="B1776" t="s">
        <v>3191</v>
      </c>
      <c r="C1776" s="1">
        <f t="shared" si="1027"/>
        <v>0</v>
      </c>
      <c r="D1776" s="7">
        <f>IF(R1776&gt;0,RANK(R1776,(R1776:T1776,U1776:AI1776)),0)</f>
        <v>0</v>
      </c>
      <c r="E1776" s="7">
        <f>IF(S1776&gt;0,RANK(S1776,(R1776:T1776,U1776:AI1776)),0)</f>
        <v>0</v>
      </c>
      <c r="F1776" s="7">
        <f>IF(T1776&gt;0,RANK(T1776,(R1776:T1776,U1776:AI1776)),0)</f>
        <v>0</v>
      </c>
      <c r="G1776" s="7">
        <f>IF(U1776&gt;0,RANK(U1776,(R1776:T1776,U1776:AI1776)),0)</f>
        <v>0</v>
      </c>
      <c r="H1776" s="7">
        <f t="shared" si="1028"/>
        <v>0</v>
      </c>
      <c r="I1776" s="49" t="e">
        <f t="shared" si="1029"/>
        <v>#NUM!</v>
      </c>
      <c r="J1776" s="177" t="e">
        <f t="shared" si="1030"/>
        <v>#NUM!</v>
      </c>
      <c r="K1776" s="2"/>
      <c r="L1776" s="2" t="str">
        <f t="shared" si="1031"/>
        <v>-</v>
      </c>
      <c r="M1776" s="2" t="str">
        <f t="shared" si="1032"/>
        <v>-</v>
      </c>
      <c r="N1776" s="2" t="str">
        <f t="shared" si="1033"/>
        <v>-</v>
      </c>
      <c r="O1776" s="2" t="str">
        <f t="shared" si="1034"/>
        <v>-</v>
      </c>
      <c r="P1776" s="2" t="str">
        <f t="shared" si="1035"/>
        <v>-</v>
      </c>
      <c r="Q1776" s="2" t="str">
        <f t="shared" si="1025"/>
        <v>-</v>
      </c>
      <c r="AK1776" s="7">
        <f t="shared" si="1036"/>
        <v>0</v>
      </c>
      <c r="AL1776" s="7">
        <f t="shared" si="1037"/>
        <v>0</v>
      </c>
      <c r="AM1776" s="7">
        <f t="shared" si="1038"/>
        <v>0</v>
      </c>
      <c r="AN1776" s="2" t="str">
        <f t="shared" si="1039"/>
        <v>-</v>
      </c>
      <c r="AO1776" s="2" t="str">
        <f t="shared" si="1040"/>
        <v>-</v>
      </c>
      <c r="AP1776" s="2" t="str">
        <f t="shared" si="1041"/>
        <v>-</v>
      </c>
      <c r="AR1776" t="str">
        <f t="shared" si="1042"/>
        <v>Aguas Buenas</v>
      </c>
      <c r="AS1776" t="s">
        <v>3191</v>
      </c>
      <c r="AT1776" s="184"/>
      <c r="AV1776" s="97">
        <v>72</v>
      </c>
      <c r="AW1776" s="99">
        <v>7</v>
      </c>
      <c r="AX1776" s="105">
        <f t="shared" si="1043"/>
        <v>72007</v>
      </c>
      <c r="AZ1776" s="7" t="s">
        <v>1073</v>
      </c>
      <c r="BA1776" s="165" t="s">
        <v>3184</v>
      </c>
    </row>
    <row r="1777" spans="1:53" hidden="1" outlineLevel="1">
      <c r="A1777" t="s">
        <v>918</v>
      </c>
      <c r="B1777" t="s">
        <v>3191</v>
      </c>
      <c r="C1777" s="1">
        <f t="shared" si="1027"/>
        <v>0</v>
      </c>
      <c r="D1777" s="7">
        <f>IF(R1777&gt;0,RANK(R1777,(R1777:T1777,U1777:AI1777)),0)</f>
        <v>0</v>
      </c>
      <c r="E1777" s="7">
        <f>IF(S1777&gt;0,RANK(S1777,(R1777:T1777,U1777:AI1777)),0)</f>
        <v>0</v>
      </c>
      <c r="F1777" s="7">
        <f>IF(T1777&gt;0,RANK(T1777,(R1777:T1777,U1777:AI1777)),0)</f>
        <v>0</v>
      </c>
      <c r="G1777" s="7">
        <f>IF(U1777&gt;0,RANK(U1777,(R1777:T1777,U1777:AI1777)),0)</f>
        <v>0</v>
      </c>
      <c r="H1777" s="7">
        <f t="shared" si="1028"/>
        <v>0</v>
      </c>
      <c r="I1777" s="49" t="e">
        <f t="shared" si="1029"/>
        <v>#NUM!</v>
      </c>
      <c r="J1777" s="177" t="e">
        <f t="shared" si="1030"/>
        <v>#NUM!</v>
      </c>
      <c r="K1777" s="2"/>
      <c r="L1777" s="2" t="str">
        <f t="shared" si="1031"/>
        <v>-</v>
      </c>
      <c r="M1777" s="2" t="str">
        <f t="shared" si="1032"/>
        <v>-</v>
      </c>
      <c r="N1777" s="2" t="str">
        <f t="shared" si="1033"/>
        <v>-</v>
      </c>
      <c r="O1777" s="2" t="str">
        <f t="shared" si="1034"/>
        <v>-</v>
      </c>
      <c r="P1777" s="2" t="str">
        <f t="shared" si="1035"/>
        <v>-</v>
      </c>
      <c r="Q1777" s="2" t="str">
        <f t="shared" si="1025"/>
        <v>-</v>
      </c>
      <c r="AK1777" s="7">
        <f t="shared" si="1036"/>
        <v>0</v>
      </c>
      <c r="AL1777" s="7">
        <f t="shared" si="1037"/>
        <v>0</v>
      </c>
      <c r="AM1777" s="7">
        <f t="shared" si="1038"/>
        <v>0</v>
      </c>
      <c r="AN1777" s="2" t="str">
        <f t="shared" si="1039"/>
        <v>-</v>
      </c>
      <c r="AO1777" s="2" t="str">
        <f t="shared" si="1040"/>
        <v>-</v>
      </c>
      <c r="AP1777" s="2" t="str">
        <f t="shared" si="1041"/>
        <v>-</v>
      </c>
      <c r="AR1777" t="str">
        <f t="shared" si="1042"/>
        <v>Aibonito</v>
      </c>
      <c r="AS1777" t="s">
        <v>3191</v>
      </c>
      <c r="AT1777" s="184"/>
      <c r="AV1777" s="97">
        <v>72</v>
      </c>
      <c r="AW1777" s="99">
        <v>9</v>
      </c>
      <c r="AX1777" s="105">
        <f t="shared" si="1043"/>
        <v>72009</v>
      </c>
      <c r="AZ1777" s="7" t="s">
        <v>1073</v>
      </c>
      <c r="BA1777" s="165" t="s">
        <v>3184</v>
      </c>
    </row>
    <row r="1778" spans="1:53" hidden="1" outlineLevel="1">
      <c r="A1778" t="s">
        <v>2276</v>
      </c>
      <c r="B1778" t="s">
        <v>3191</v>
      </c>
      <c r="C1778" s="1">
        <f t="shared" si="1027"/>
        <v>0</v>
      </c>
      <c r="D1778" s="7">
        <f>IF(R1778&gt;0,RANK(R1778,(R1778:T1778,U1778:AI1778)),0)</f>
        <v>0</v>
      </c>
      <c r="E1778" s="7">
        <f>IF(S1778&gt;0,RANK(S1778,(R1778:T1778,U1778:AI1778)),0)</f>
        <v>0</v>
      </c>
      <c r="F1778" s="7">
        <f>IF(T1778&gt;0,RANK(T1778,(R1778:T1778,U1778:AI1778)),0)</f>
        <v>0</v>
      </c>
      <c r="G1778" s="7">
        <f>IF(U1778&gt;0,RANK(U1778,(R1778:T1778,U1778:AI1778)),0)</f>
        <v>0</v>
      </c>
      <c r="H1778" s="7">
        <f t="shared" si="1028"/>
        <v>0</v>
      </c>
      <c r="I1778" s="49" t="e">
        <f t="shared" si="1029"/>
        <v>#NUM!</v>
      </c>
      <c r="J1778" s="177" t="e">
        <f t="shared" si="1030"/>
        <v>#NUM!</v>
      </c>
      <c r="K1778" s="2"/>
      <c r="L1778" s="2" t="str">
        <f t="shared" si="1031"/>
        <v>-</v>
      </c>
      <c r="M1778" s="2" t="str">
        <f t="shared" si="1032"/>
        <v>-</v>
      </c>
      <c r="N1778" s="2" t="str">
        <f t="shared" si="1033"/>
        <v>-</v>
      </c>
      <c r="O1778" s="2" t="str">
        <f t="shared" si="1034"/>
        <v>-</v>
      </c>
      <c r="P1778" s="2" t="str">
        <f t="shared" si="1035"/>
        <v>-</v>
      </c>
      <c r="Q1778" s="2" t="str">
        <f t="shared" si="1025"/>
        <v>-</v>
      </c>
      <c r="AK1778" s="7">
        <f t="shared" si="1036"/>
        <v>0</v>
      </c>
      <c r="AL1778" s="7">
        <f t="shared" si="1037"/>
        <v>0</v>
      </c>
      <c r="AM1778" s="7">
        <f t="shared" si="1038"/>
        <v>0</v>
      </c>
      <c r="AN1778" s="2" t="str">
        <f t="shared" si="1039"/>
        <v>-</v>
      </c>
      <c r="AO1778" s="2" t="str">
        <f t="shared" si="1040"/>
        <v>-</v>
      </c>
      <c r="AP1778" s="2" t="str">
        <f t="shared" si="1041"/>
        <v>-</v>
      </c>
      <c r="AR1778" t="str">
        <f t="shared" si="1042"/>
        <v>Añasco</v>
      </c>
      <c r="AS1778" t="s">
        <v>3191</v>
      </c>
      <c r="AT1778" s="184"/>
      <c r="AV1778" s="97">
        <v>72</v>
      </c>
      <c r="AW1778" s="99">
        <v>11</v>
      </c>
      <c r="AX1778" s="105">
        <f t="shared" si="1043"/>
        <v>72011</v>
      </c>
      <c r="AZ1778" s="7" t="s">
        <v>1073</v>
      </c>
      <c r="BA1778" s="165" t="s">
        <v>3184</v>
      </c>
    </row>
    <row r="1779" spans="1:53" hidden="1" outlineLevel="1">
      <c r="A1779" t="s">
        <v>956</v>
      </c>
      <c r="B1779" t="s">
        <v>3191</v>
      </c>
      <c r="C1779" s="1">
        <f t="shared" si="1027"/>
        <v>0</v>
      </c>
      <c r="D1779" s="7">
        <f>IF(R1779&gt;0,RANK(R1779,(R1779:T1779,U1779:AI1779)),0)</f>
        <v>0</v>
      </c>
      <c r="E1779" s="7">
        <f>IF(S1779&gt;0,RANK(S1779,(R1779:T1779,U1779:AI1779)),0)</f>
        <v>0</v>
      </c>
      <c r="F1779" s="7">
        <f>IF(T1779&gt;0,RANK(T1779,(R1779:T1779,U1779:AI1779)),0)</f>
        <v>0</v>
      </c>
      <c r="G1779" s="7">
        <f>IF(U1779&gt;0,RANK(U1779,(R1779:T1779,U1779:AI1779)),0)</f>
        <v>0</v>
      </c>
      <c r="H1779" s="7">
        <f t="shared" si="1028"/>
        <v>0</v>
      </c>
      <c r="I1779" s="49" t="e">
        <f t="shared" si="1029"/>
        <v>#NUM!</v>
      </c>
      <c r="J1779" s="177" t="e">
        <f t="shared" si="1030"/>
        <v>#NUM!</v>
      </c>
      <c r="K1779" s="2"/>
      <c r="L1779" s="2" t="str">
        <f t="shared" si="1031"/>
        <v>-</v>
      </c>
      <c r="M1779" s="2" t="str">
        <f t="shared" si="1032"/>
        <v>-</v>
      </c>
      <c r="N1779" s="2" t="str">
        <f t="shared" si="1033"/>
        <v>-</v>
      </c>
      <c r="O1779" s="2" t="str">
        <f t="shared" si="1034"/>
        <v>-</v>
      </c>
      <c r="P1779" s="2" t="str">
        <f t="shared" si="1035"/>
        <v>-</v>
      </c>
      <c r="Q1779" s="2" t="str">
        <f t="shared" si="1025"/>
        <v>-</v>
      </c>
      <c r="AK1779" s="7">
        <f t="shared" si="1036"/>
        <v>0</v>
      </c>
      <c r="AL1779" s="7">
        <f t="shared" si="1037"/>
        <v>0</v>
      </c>
      <c r="AM1779" s="7">
        <f t="shared" si="1038"/>
        <v>0</v>
      </c>
      <c r="AN1779" s="2" t="str">
        <f t="shared" si="1039"/>
        <v>-</v>
      </c>
      <c r="AO1779" s="2" t="str">
        <f t="shared" si="1040"/>
        <v>-</v>
      </c>
      <c r="AP1779" s="2" t="str">
        <f t="shared" si="1041"/>
        <v>-</v>
      </c>
      <c r="AR1779" t="str">
        <f t="shared" si="1042"/>
        <v>Arecibo</v>
      </c>
      <c r="AS1779" t="s">
        <v>3191</v>
      </c>
      <c r="AT1779" s="184"/>
      <c r="AV1779" s="97">
        <v>72</v>
      </c>
      <c r="AW1779" s="99">
        <v>13</v>
      </c>
      <c r="AX1779" s="105">
        <f t="shared" si="1043"/>
        <v>72013</v>
      </c>
      <c r="AZ1779" s="7" t="s">
        <v>1073</v>
      </c>
      <c r="BA1779" s="165" t="s">
        <v>3184</v>
      </c>
    </row>
    <row r="1780" spans="1:53" hidden="1" outlineLevel="1">
      <c r="A1780" t="s">
        <v>957</v>
      </c>
      <c r="B1780" t="s">
        <v>3191</v>
      </c>
      <c r="C1780" s="1">
        <f t="shared" si="1027"/>
        <v>0</v>
      </c>
      <c r="D1780" s="7">
        <f>IF(R1780&gt;0,RANK(R1780,(R1780:T1780,U1780:AI1780)),0)</f>
        <v>0</v>
      </c>
      <c r="E1780" s="7">
        <f>IF(S1780&gt;0,RANK(S1780,(R1780:T1780,U1780:AI1780)),0)</f>
        <v>0</v>
      </c>
      <c r="F1780" s="7">
        <f>IF(T1780&gt;0,RANK(T1780,(R1780:T1780,U1780:AI1780)),0)</f>
        <v>0</v>
      </c>
      <c r="G1780" s="7">
        <f>IF(U1780&gt;0,RANK(U1780,(R1780:T1780,U1780:AI1780)),0)</f>
        <v>0</v>
      </c>
      <c r="H1780" s="7">
        <f t="shared" si="1028"/>
        <v>0</v>
      </c>
      <c r="I1780" s="49" t="e">
        <f t="shared" si="1029"/>
        <v>#NUM!</v>
      </c>
      <c r="J1780" s="177" t="e">
        <f t="shared" si="1030"/>
        <v>#NUM!</v>
      </c>
      <c r="K1780" s="2"/>
      <c r="L1780" s="2" t="str">
        <f t="shared" si="1031"/>
        <v>-</v>
      </c>
      <c r="M1780" s="2" t="str">
        <f t="shared" si="1032"/>
        <v>-</v>
      </c>
      <c r="N1780" s="2" t="str">
        <f t="shared" si="1033"/>
        <v>-</v>
      </c>
      <c r="O1780" s="2" t="str">
        <f t="shared" si="1034"/>
        <v>-</v>
      </c>
      <c r="P1780" s="2" t="str">
        <f t="shared" si="1035"/>
        <v>-</v>
      </c>
      <c r="Q1780" s="2" t="str">
        <f t="shared" si="1025"/>
        <v>-</v>
      </c>
      <c r="AK1780" s="7">
        <f t="shared" si="1036"/>
        <v>0</v>
      </c>
      <c r="AL1780" s="7">
        <f t="shared" si="1037"/>
        <v>0</v>
      </c>
      <c r="AM1780" s="7">
        <f t="shared" si="1038"/>
        <v>0</v>
      </c>
      <c r="AN1780" s="2" t="str">
        <f t="shared" si="1039"/>
        <v>-</v>
      </c>
      <c r="AO1780" s="2" t="str">
        <f t="shared" si="1040"/>
        <v>-</v>
      </c>
      <c r="AP1780" s="2" t="str">
        <f t="shared" si="1041"/>
        <v>-</v>
      </c>
      <c r="AR1780" t="str">
        <f t="shared" si="1042"/>
        <v>Arroyo</v>
      </c>
      <c r="AS1780" t="s">
        <v>3191</v>
      </c>
      <c r="AT1780" s="184"/>
      <c r="AV1780" s="97">
        <v>72</v>
      </c>
      <c r="AW1780" s="99">
        <v>15</v>
      </c>
      <c r="AX1780" s="105">
        <f t="shared" si="1043"/>
        <v>72015</v>
      </c>
      <c r="AZ1780" s="7" t="s">
        <v>1073</v>
      </c>
      <c r="BA1780" s="165" t="s">
        <v>3184</v>
      </c>
    </row>
    <row r="1781" spans="1:53" hidden="1" outlineLevel="1">
      <c r="A1781" t="s">
        <v>1562</v>
      </c>
      <c r="B1781" t="s">
        <v>3191</v>
      </c>
      <c r="C1781" s="1">
        <f t="shared" si="1027"/>
        <v>0</v>
      </c>
      <c r="D1781" s="7">
        <f>IF(R1781&gt;0,RANK(R1781,(R1781:T1781,U1781:AI1781)),0)</f>
        <v>0</v>
      </c>
      <c r="E1781" s="7">
        <f>IF(S1781&gt;0,RANK(S1781,(R1781:T1781,U1781:AI1781)),0)</f>
        <v>0</v>
      </c>
      <c r="F1781" s="7">
        <f>IF(T1781&gt;0,RANK(T1781,(R1781:T1781,U1781:AI1781)),0)</f>
        <v>0</v>
      </c>
      <c r="G1781" s="7">
        <f>IF(U1781&gt;0,RANK(U1781,(R1781:T1781,U1781:AI1781)),0)</f>
        <v>0</v>
      </c>
      <c r="H1781" s="7">
        <f t="shared" si="1028"/>
        <v>0</v>
      </c>
      <c r="I1781" s="49" t="e">
        <f t="shared" si="1029"/>
        <v>#NUM!</v>
      </c>
      <c r="J1781" s="177" t="e">
        <f t="shared" si="1030"/>
        <v>#NUM!</v>
      </c>
      <c r="K1781" s="2"/>
      <c r="L1781" s="2" t="str">
        <f t="shared" si="1031"/>
        <v>-</v>
      </c>
      <c r="M1781" s="2" t="str">
        <f t="shared" si="1032"/>
        <v>-</v>
      </c>
      <c r="N1781" s="2" t="str">
        <f t="shared" si="1033"/>
        <v>-</v>
      </c>
      <c r="O1781" s="2" t="str">
        <f t="shared" si="1034"/>
        <v>-</v>
      </c>
      <c r="P1781" s="2" t="str">
        <f t="shared" si="1035"/>
        <v>-</v>
      </c>
      <c r="Q1781" s="2" t="str">
        <f t="shared" si="1025"/>
        <v>-</v>
      </c>
      <c r="AK1781" s="7">
        <f t="shared" si="1036"/>
        <v>0</v>
      </c>
      <c r="AL1781" s="7">
        <f t="shared" si="1037"/>
        <v>0</v>
      </c>
      <c r="AM1781" s="7">
        <f t="shared" si="1038"/>
        <v>0</v>
      </c>
      <c r="AN1781" s="2" t="str">
        <f t="shared" si="1039"/>
        <v>-</v>
      </c>
      <c r="AO1781" s="2" t="str">
        <f t="shared" si="1040"/>
        <v>-</v>
      </c>
      <c r="AP1781" s="2" t="str">
        <f t="shared" si="1041"/>
        <v>-</v>
      </c>
      <c r="AR1781" t="str">
        <f t="shared" si="1042"/>
        <v>Barceloneta</v>
      </c>
      <c r="AS1781" t="s">
        <v>3191</v>
      </c>
      <c r="AT1781" s="184"/>
      <c r="AV1781" s="97">
        <v>72</v>
      </c>
      <c r="AW1781" s="99">
        <v>17</v>
      </c>
      <c r="AX1781" s="105">
        <f t="shared" si="1043"/>
        <v>72017</v>
      </c>
      <c r="AZ1781" s="7" t="s">
        <v>1073</v>
      </c>
      <c r="BA1781" s="165" t="s">
        <v>3184</v>
      </c>
    </row>
    <row r="1782" spans="1:53" hidden="1" outlineLevel="1">
      <c r="A1782" t="s">
        <v>702</v>
      </c>
      <c r="B1782" t="s">
        <v>3191</v>
      </c>
      <c r="C1782" s="1">
        <f t="shared" si="1027"/>
        <v>0</v>
      </c>
      <c r="D1782" s="7">
        <f>IF(R1782&gt;0,RANK(R1782,(R1782:T1782,U1782:AI1782)),0)</f>
        <v>0</v>
      </c>
      <c r="E1782" s="7">
        <f>IF(S1782&gt;0,RANK(S1782,(R1782:T1782,U1782:AI1782)),0)</f>
        <v>0</v>
      </c>
      <c r="F1782" s="7">
        <f>IF(T1782&gt;0,RANK(T1782,(R1782:T1782,U1782:AI1782)),0)</f>
        <v>0</v>
      </c>
      <c r="G1782" s="7">
        <f>IF(U1782&gt;0,RANK(U1782,(R1782:T1782,U1782:AI1782)),0)</f>
        <v>0</v>
      </c>
      <c r="H1782" s="7">
        <f t="shared" si="1028"/>
        <v>0</v>
      </c>
      <c r="I1782" s="49" t="e">
        <f t="shared" si="1029"/>
        <v>#NUM!</v>
      </c>
      <c r="J1782" s="177" t="e">
        <f t="shared" si="1030"/>
        <v>#NUM!</v>
      </c>
      <c r="K1782" s="2"/>
      <c r="L1782" s="2" t="str">
        <f t="shared" si="1031"/>
        <v>-</v>
      </c>
      <c r="M1782" s="2" t="str">
        <f t="shared" si="1032"/>
        <v>-</v>
      </c>
      <c r="N1782" s="2" t="str">
        <f t="shared" si="1033"/>
        <v>-</v>
      </c>
      <c r="O1782" s="2" t="str">
        <f t="shared" si="1034"/>
        <v>-</v>
      </c>
      <c r="P1782" s="2" t="str">
        <f t="shared" si="1035"/>
        <v>-</v>
      </c>
      <c r="Q1782" s="2" t="str">
        <f t="shared" si="1025"/>
        <v>-</v>
      </c>
      <c r="AK1782" s="7">
        <f t="shared" si="1036"/>
        <v>0</v>
      </c>
      <c r="AL1782" s="7">
        <f t="shared" si="1037"/>
        <v>0</v>
      </c>
      <c r="AM1782" s="7">
        <f t="shared" si="1038"/>
        <v>0</v>
      </c>
      <c r="AN1782" s="2" t="str">
        <f t="shared" si="1039"/>
        <v>-</v>
      </c>
      <c r="AO1782" s="2" t="str">
        <f t="shared" si="1040"/>
        <v>-</v>
      </c>
      <c r="AP1782" s="2" t="str">
        <f t="shared" si="1041"/>
        <v>-</v>
      </c>
      <c r="AR1782" t="str">
        <f t="shared" si="1042"/>
        <v>Barranquitas</v>
      </c>
      <c r="AS1782" t="s">
        <v>3191</v>
      </c>
      <c r="AT1782" s="184"/>
      <c r="AV1782" s="97">
        <v>72</v>
      </c>
      <c r="AW1782" s="99">
        <v>19</v>
      </c>
      <c r="AX1782" s="105">
        <f t="shared" si="1043"/>
        <v>72019</v>
      </c>
      <c r="AZ1782" s="7" t="s">
        <v>1073</v>
      </c>
      <c r="BA1782" s="165" t="s">
        <v>3184</v>
      </c>
    </row>
    <row r="1783" spans="1:53" hidden="1" outlineLevel="1">
      <c r="A1783" t="s">
        <v>1559</v>
      </c>
      <c r="B1783" t="s">
        <v>3191</v>
      </c>
      <c r="C1783" s="1">
        <f t="shared" si="1027"/>
        <v>0</v>
      </c>
      <c r="D1783" s="7">
        <f>IF(R1783&gt;0,RANK(R1783,(R1783:T1783,U1783:AI1783)),0)</f>
        <v>0</v>
      </c>
      <c r="E1783" s="7">
        <f>IF(S1783&gt;0,RANK(S1783,(R1783:T1783,U1783:AI1783)),0)</f>
        <v>0</v>
      </c>
      <c r="F1783" s="7">
        <f>IF(T1783&gt;0,RANK(T1783,(R1783:T1783,U1783:AI1783)),0)</f>
        <v>0</v>
      </c>
      <c r="G1783" s="7">
        <f>IF(U1783&gt;0,RANK(U1783,(R1783:T1783,U1783:AI1783)),0)</f>
        <v>0</v>
      </c>
      <c r="H1783" s="7">
        <f t="shared" si="1028"/>
        <v>0</v>
      </c>
      <c r="I1783" s="49" t="e">
        <f t="shared" si="1029"/>
        <v>#NUM!</v>
      </c>
      <c r="J1783" s="177" t="e">
        <f t="shared" si="1030"/>
        <v>#NUM!</v>
      </c>
      <c r="K1783" s="2"/>
      <c r="L1783" s="2" t="str">
        <f t="shared" si="1031"/>
        <v>-</v>
      </c>
      <c r="M1783" s="2" t="str">
        <f t="shared" si="1032"/>
        <v>-</v>
      </c>
      <c r="N1783" s="2" t="str">
        <f t="shared" si="1033"/>
        <v>-</v>
      </c>
      <c r="O1783" s="2" t="str">
        <f t="shared" si="1034"/>
        <v>-</v>
      </c>
      <c r="P1783" s="2" t="str">
        <f t="shared" si="1035"/>
        <v>-</v>
      </c>
      <c r="Q1783" s="2" t="str">
        <f t="shared" si="1025"/>
        <v>-</v>
      </c>
      <c r="AK1783" s="7">
        <f t="shared" si="1036"/>
        <v>0</v>
      </c>
      <c r="AL1783" s="7">
        <f t="shared" si="1037"/>
        <v>0</v>
      </c>
      <c r="AM1783" s="7">
        <f t="shared" si="1038"/>
        <v>0</v>
      </c>
      <c r="AN1783" s="2" t="str">
        <f t="shared" si="1039"/>
        <v>-</v>
      </c>
      <c r="AO1783" s="2" t="str">
        <f t="shared" si="1040"/>
        <v>-</v>
      </c>
      <c r="AP1783" s="2" t="str">
        <f t="shared" si="1041"/>
        <v>-</v>
      </c>
      <c r="AR1783" t="str">
        <f t="shared" si="1042"/>
        <v>Bayamón</v>
      </c>
      <c r="AS1783" t="s">
        <v>3191</v>
      </c>
      <c r="AT1783" s="184"/>
      <c r="AV1783" s="97">
        <v>72</v>
      </c>
      <c r="AW1783" s="99">
        <v>21</v>
      </c>
      <c r="AX1783" s="105">
        <f t="shared" si="1043"/>
        <v>72021</v>
      </c>
      <c r="AZ1783" s="7" t="s">
        <v>1073</v>
      </c>
      <c r="BA1783" s="165" t="s">
        <v>3184</v>
      </c>
    </row>
    <row r="1784" spans="1:53" hidden="1" outlineLevel="1">
      <c r="A1784" t="s">
        <v>796</v>
      </c>
      <c r="B1784" t="s">
        <v>3191</v>
      </c>
      <c r="C1784" s="1">
        <f t="shared" si="1027"/>
        <v>0</v>
      </c>
      <c r="D1784" s="7">
        <f>IF(R1784&gt;0,RANK(R1784,(R1784:T1784,U1784:AI1784)),0)</f>
        <v>0</v>
      </c>
      <c r="E1784" s="7">
        <f>IF(S1784&gt;0,RANK(S1784,(R1784:T1784,U1784:AI1784)),0)</f>
        <v>0</v>
      </c>
      <c r="F1784" s="7">
        <f>IF(T1784&gt;0,RANK(T1784,(R1784:T1784,U1784:AI1784)),0)</f>
        <v>0</v>
      </c>
      <c r="G1784" s="7">
        <f>IF(U1784&gt;0,RANK(U1784,(R1784:T1784,U1784:AI1784)),0)</f>
        <v>0</v>
      </c>
      <c r="H1784" s="7">
        <f t="shared" si="1028"/>
        <v>0</v>
      </c>
      <c r="I1784" s="49" t="e">
        <f t="shared" si="1029"/>
        <v>#NUM!</v>
      </c>
      <c r="J1784" s="177" t="e">
        <f t="shared" si="1030"/>
        <v>#NUM!</v>
      </c>
      <c r="K1784" s="2"/>
      <c r="L1784" s="2" t="str">
        <f t="shared" si="1031"/>
        <v>-</v>
      </c>
      <c r="M1784" s="2" t="str">
        <f t="shared" si="1032"/>
        <v>-</v>
      </c>
      <c r="N1784" s="2" t="str">
        <f t="shared" si="1033"/>
        <v>-</v>
      </c>
      <c r="O1784" s="2" t="str">
        <f t="shared" si="1034"/>
        <v>-</v>
      </c>
      <c r="P1784" s="2" t="str">
        <f t="shared" si="1035"/>
        <v>-</v>
      </c>
      <c r="Q1784" s="2" t="str">
        <f t="shared" si="1025"/>
        <v>-</v>
      </c>
      <c r="AK1784" s="7">
        <f t="shared" si="1036"/>
        <v>0</v>
      </c>
      <c r="AL1784" s="7">
        <f t="shared" si="1037"/>
        <v>0</v>
      </c>
      <c r="AM1784" s="7">
        <f t="shared" si="1038"/>
        <v>0</v>
      </c>
      <c r="AN1784" s="2" t="str">
        <f t="shared" si="1039"/>
        <v>-</v>
      </c>
      <c r="AO1784" s="2" t="str">
        <f t="shared" si="1040"/>
        <v>-</v>
      </c>
      <c r="AP1784" s="2" t="str">
        <f t="shared" si="1041"/>
        <v>-</v>
      </c>
      <c r="AR1784" t="str">
        <f t="shared" si="1042"/>
        <v>Cabo Rojo</v>
      </c>
      <c r="AS1784" t="s">
        <v>3191</v>
      </c>
      <c r="AT1784" s="184"/>
      <c r="AV1784" s="97">
        <v>72</v>
      </c>
      <c r="AW1784" s="99">
        <v>23</v>
      </c>
      <c r="AX1784" s="105">
        <f t="shared" si="1043"/>
        <v>72023</v>
      </c>
      <c r="AZ1784" s="7" t="s">
        <v>1073</v>
      </c>
      <c r="BA1784" s="165" t="s">
        <v>3184</v>
      </c>
    </row>
    <row r="1785" spans="1:53" hidden="1" outlineLevel="1">
      <c r="A1785" t="s">
        <v>2420</v>
      </c>
      <c r="B1785" t="s">
        <v>3191</v>
      </c>
      <c r="C1785" s="1">
        <f t="shared" si="1027"/>
        <v>0</v>
      </c>
      <c r="D1785" s="7">
        <f>IF(R1785&gt;0,RANK(R1785,(R1785:T1785,U1785:AI1785)),0)</f>
        <v>0</v>
      </c>
      <c r="E1785" s="7">
        <f>IF(S1785&gt;0,RANK(S1785,(R1785:T1785,U1785:AI1785)),0)</f>
        <v>0</v>
      </c>
      <c r="F1785" s="7">
        <f>IF(T1785&gt;0,RANK(T1785,(R1785:T1785,U1785:AI1785)),0)</f>
        <v>0</v>
      </c>
      <c r="G1785" s="7">
        <f>IF(U1785&gt;0,RANK(U1785,(R1785:T1785,U1785:AI1785)),0)</f>
        <v>0</v>
      </c>
      <c r="H1785" s="7">
        <f t="shared" si="1028"/>
        <v>0</v>
      </c>
      <c r="I1785" s="49" t="e">
        <f t="shared" si="1029"/>
        <v>#NUM!</v>
      </c>
      <c r="J1785" s="177" t="e">
        <f t="shared" si="1030"/>
        <v>#NUM!</v>
      </c>
      <c r="K1785" s="2"/>
      <c r="L1785" s="2" t="str">
        <f t="shared" si="1031"/>
        <v>-</v>
      </c>
      <c r="M1785" s="2" t="str">
        <f t="shared" si="1032"/>
        <v>-</v>
      </c>
      <c r="N1785" s="2" t="str">
        <f t="shared" si="1033"/>
        <v>-</v>
      </c>
      <c r="O1785" s="2" t="str">
        <f t="shared" si="1034"/>
        <v>-</v>
      </c>
      <c r="P1785" s="2" t="str">
        <f t="shared" si="1035"/>
        <v>-</v>
      </c>
      <c r="Q1785" s="2" t="str">
        <f t="shared" si="1025"/>
        <v>-</v>
      </c>
      <c r="AK1785" s="7">
        <f t="shared" si="1036"/>
        <v>0</v>
      </c>
      <c r="AL1785" s="7">
        <f t="shared" si="1037"/>
        <v>0</v>
      </c>
      <c r="AM1785" s="7">
        <f t="shared" si="1038"/>
        <v>0</v>
      </c>
      <c r="AN1785" s="2" t="str">
        <f t="shared" si="1039"/>
        <v>-</v>
      </c>
      <c r="AO1785" s="2" t="str">
        <f t="shared" si="1040"/>
        <v>-</v>
      </c>
      <c r="AP1785" s="2" t="str">
        <f t="shared" si="1041"/>
        <v>-</v>
      </c>
      <c r="AR1785" t="str">
        <f t="shared" si="1042"/>
        <v>Caguas</v>
      </c>
      <c r="AS1785" t="s">
        <v>3191</v>
      </c>
      <c r="AT1785" s="184"/>
      <c r="AV1785" s="97">
        <v>72</v>
      </c>
      <c r="AW1785" s="99">
        <v>25</v>
      </c>
      <c r="AX1785" s="105">
        <f t="shared" si="1043"/>
        <v>72025</v>
      </c>
      <c r="AZ1785" s="7" t="s">
        <v>1073</v>
      </c>
      <c r="BA1785" s="165" t="s">
        <v>3184</v>
      </c>
    </row>
    <row r="1786" spans="1:53" hidden="1" outlineLevel="1">
      <c r="A1786" t="s">
        <v>2611</v>
      </c>
      <c r="B1786" t="s">
        <v>3191</v>
      </c>
      <c r="C1786" s="1">
        <f t="shared" si="1027"/>
        <v>0</v>
      </c>
      <c r="D1786" s="7">
        <f>IF(R1786&gt;0,RANK(R1786,(R1786:T1786,U1786:AI1786)),0)</f>
        <v>0</v>
      </c>
      <c r="E1786" s="7">
        <f>IF(S1786&gt;0,RANK(S1786,(R1786:T1786,U1786:AI1786)),0)</f>
        <v>0</v>
      </c>
      <c r="F1786" s="7">
        <f>IF(T1786&gt;0,RANK(T1786,(R1786:T1786,U1786:AI1786)),0)</f>
        <v>0</v>
      </c>
      <c r="G1786" s="7">
        <f>IF(U1786&gt;0,RANK(U1786,(R1786:T1786,U1786:AI1786)),0)</f>
        <v>0</v>
      </c>
      <c r="H1786" s="7">
        <f t="shared" si="1028"/>
        <v>0</v>
      </c>
      <c r="I1786" s="49" t="e">
        <f t="shared" si="1029"/>
        <v>#NUM!</v>
      </c>
      <c r="J1786" s="177" t="e">
        <f t="shared" si="1030"/>
        <v>#NUM!</v>
      </c>
      <c r="K1786" s="2"/>
      <c r="L1786" s="2" t="str">
        <f t="shared" si="1031"/>
        <v>-</v>
      </c>
      <c r="M1786" s="2" t="str">
        <f t="shared" si="1032"/>
        <v>-</v>
      </c>
      <c r="N1786" s="2" t="str">
        <f t="shared" si="1033"/>
        <v>-</v>
      </c>
      <c r="O1786" s="2" t="str">
        <f t="shared" si="1034"/>
        <v>-</v>
      </c>
      <c r="P1786" s="2" t="str">
        <f t="shared" si="1035"/>
        <v>-</v>
      </c>
      <c r="Q1786" s="2" t="str">
        <f t="shared" si="1025"/>
        <v>-</v>
      </c>
      <c r="AK1786" s="7">
        <f t="shared" si="1036"/>
        <v>0</v>
      </c>
      <c r="AL1786" s="7">
        <f t="shared" si="1037"/>
        <v>0</v>
      </c>
      <c r="AM1786" s="7">
        <f t="shared" si="1038"/>
        <v>0</v>
      </c>
      <c r="AN1786" s="2" t="str">
        <f t="shared" si="1039"/>
        <v>-</v>
      </c>
      <c r="AO1786" s="2" t="str">
        <f t="shared" si="1040"/>
        <v>-</v>
      </c>
      <c r="AP1786" s="2" t="str">
        <f t="shared" si="1041"/>
        <v>-</v>
      </c>
      <c r="AR1786" t="str">
        <f t="shared" si="1042"/>
        <v>Camuy</v>
      </c>
      <c r="AS1786" t="s">
        <v>3191</v>
      </c>
      <c r="AT1786" s="184"/>
      <c r="AV1786" s="97">
        <v>72</v>
      </c>
      <c r="AW1786" s="99">
        <v>27</v>
      </c>
      <c r="AX1786" s="105">
        <f t="shared" si="1043"/>
        <v>72027</v>
      </c>
      <c r="AZ1786" s="7" t="s">
        <v>1073</v>
      </c>
      <c r="BA1786" s="165" t="s">
        <v>3184</v>
      </c>
    </row>
    <row r="1787" spans="1:53" hidden="1" outlineLevel="1">
      <c r="A1787" t="s">
        <v>2612</v>
      </c>
      <c r="B1787" t="s">
        <v>3191</v>
      </c>
      <c r="C1787" s="1">
        <f t="shared" si="1027"/>
        <v>0</v>
      </c>
      <c r="D1787" s="7">
        <f>IF(R1787&gt;0,RANK(R1787,(R1787:T1787,U1787:AI1787)),0)</f>
        <v>0</v>
      </c>
      <c r="E1787" s="7">
        <f>IF(S1787&gt;0,RANK(S1787,(R1787:T1787,U1787:AI1787)),0)</f>
        <v>0</v>
      </c>
      <c r="F1787" s="7">
        <f>IF(T1787&gt;0,RANK(T1787,(R1787:T1787,U1787:AI1787)),0)</f>
        <v>0</v>
      </c>
      <c r="G1787" s="7">
        <f>IF(U1787&gt;0,RANK(U1787,(R1787:T1787,U1787:AI1787)),0)</f>
        <v>0</v>
      </c>
      <c r="H1787" s="7">
        <f t="shared" si="1028"/>
        <v>0</v>
      </c>
      <c r="I1787" s="49" t="e">
        <f t="shared" si="1029"/>
        <v>#NUM!</v>
      </c>
      <c r="J1787" s="177" t="e">
        <f t="shared" si="1030"/>
        <v>#NUM!</v>
      </c>
      <c r="K1787" s="2"/>
      <c r="L1787" s="2" t="str">
        <f t="shared" si="1031"/>
        <v>-</v>
      </c>
      <c r="M1787" s="2" t="str">
        <f t="shared" si="1032"/>
        <v>-</v>
      </c>
      <c r="N1787" s="2" t="str">
        <f t="shared" si="1033"/>
        <v>-</v>
      </c>
      <c r="O1787" s="2" t="str">
        <f t="shared" si="1034"/>
        <v>-</v>
      </c>
      <c r="P1787" s="2" t="str">
        <f t="shared" si="1035"/>
        <v>-</v>
      </c>
      <c r="Q1787" s="2" t="str">
        <f t="shared" si="1025"/>
        <v>-</v>
      </c>
      <c r="AK1787" s="7">
        <f t="shared" si="1036"/>
        <v>0</v>
      </c>
      <c r="AL1787" s="7">
        <f t="shared" si="1037"/>
        <v>0</v>
      </c>
      <c r="AM1787" s="7">
        <f t="shared" si="1038"/>
        <v>0</v>
      </c>
      <c r="AN1787" s="2" t="str">
        <f t="shared" si="1039"/>
        <v>-</v>
      </c>
      <c r="AO1787" s="2" t="str">
        <f t="shared" si="1040"/>
        <v>-</v>
      </c>
      <c r="AP1787" s="2" t="str">
        <f t="shared" si="1041"/>
        <v>-</v>
      </c>
      <c r="AR1787" t="str">
        <f t="shared" si="1042"/>
        <v>Canóvanas</v>
      </c>
      <c r="AS1787" t="s">
        <v>3191</v>
      </c>
      <c r="AT1787" s="184"/>
      <c r="AV1787" s="97">
        <v>72</v>
      </c>
      <c r="AW1787" s="99">
        <v>29</v>
      </c>
      <c r="AX1787" s="105">
        <f t="shared" si="1043"/>
        <v>72029</v>
      </c>
      <c r="AZ1787" s="7" t="s">
        <v>1073</v>
      </c>
      <c r="BA1787" s="165" t="s">
        <v>3184</v>
      </c>
    </row>
    <row r="1788" spans="1:53" hidden="1" outlineLevel="1">
      <c r="A1788" t="s">
        <v>2613</v>
      </c>
      <c r="B1788" t="s">
        <v>3191</v>
      </c>
      <c r="C1788" s="1">
        <f t="shared" si="1027"/>
        <v>0</v>
      </c>
      <c r="D1788" s="7">
        <f>IF(R1788&gt;0,RANK(R1788,(R1788:T1788,U1788:AI1788)),0)</f>
        <v>0</v>
      </c>
      <c r="E1788" s="7">
        <f>IF(S1788&gt;0,RANK(S1788,(R1788:T1788,U1788:AI1788)),0)</f>
        <v>0</v>
      </c>
      <c r="F1788" s="7">
        <f>IF(T1788&gt;0,RANK(T1788,(R1788:T1788,U1788:AI1788)),0)</f>
        <v>0</v>
      </c>
      <c r="G1788" s="7">
        <f>IF(U1788&gt;0,RANK(U1788,(R1788:T1788,U1788:AI1788)),0)</f>
        <v>0</v>
      </c>
      <c r="H1788" s="7">
        <f t="shared" si="1028"/>
        <v>0</v>
      </c>
      <c r="I1788" s="49" t="e">
        <f t="shared" si="1029"/>
        <v>#NUM!</v>
      </c>
      <c r="J1788" s="177" t="e">
        <f t="shared" si="1030"/>
        <v>#NUM!</v>
      </c>
      <c r="K1788" s="2"/>
      <c r="L1788" s="2" t="str">
        <f t="shared" si="1031"/>
        <v>-</v>
      </c>
      <c r="M1788" s="2" t="str">
        <f t="shared" si="1032"/>
        <v>-</v>
      </c>
      <c r="N1788" s="2" t="str">
        <f t="shared" si="1033"/>
        <v>-</v>
      </c>
      <c r="O1788" s="2" t="str">
        <f t="shared" si="1034"/>
        <v>-</v>
      </c>
      <c r="P1788" s="2" t="str">
        <f t="shared" si="1035"/>
        <v>-</v>
      </c>
      <c r="Q1788" s="2" t="str">
        <f t="shared" si="1025"/>
        <v>-</v>
      </c>
      <c r="AK1788" s="7">
        <f t="shared" si="1036"/>
        <v>0</v>
      </c>
      <c r="AL1788" s="7">
        <f t="shared" si="1037"/>
        <v>0</v>
      </c>
      <c r="AM1788" s="7">
        <f t="shared" si="1038"/>
        <v>0</v>
      </c>
      <c r="AN1788" s="2" t="str">
        <f t="shared" si="1039"/>
        <v>-</v>
      </c>
      <c r="AO1788" s="2" t="str">
        <f t="shared" si="1040"/>
        <v>-</v>
      </c>
      <c r="AP1788" s="2" t="str">
        <f t="shared" si="1041"/>
        <v>-</v>
      </c>
      <c r="AR1788" t="str">
        <f t="shared" si="1042"/>
        <v>Carolina</v>
      </c>
      <c r="AS1788" t="s">
        <v>3191</v>
      </c>
      <c r="AT1788" s="184"/>
      <c r="AV1788" s="97">
        <v>72</v>
      </c>
      <c r="AW1788" s="99">
        <v>31</v>
      </c>
      <c r="AX1788" s="105">
        <f t="shared" si="1043"/>
        <v>72031</v>
      </c>
      <c r="AZ1788" s="7" t="s">
        <v>1073</v>
      </c>
      <c r="BA1788" s="165" t="s">
        <v>3184</v>
      </c>
    </row>
    <row r="1789" spans="1:53" hidden="1" outlineLevel="1">
      <c r="A1789" t="s">
        <v>32</v>
      </c>
      <c r="B1789" t="s">
        <v>3191</v>
      </c>
      <c r="C1789" s="1">
        <f t="shared" si="1027"/>
        <v>0</v>
      </c>
      <c r="D1789" s="7">
        <f>IF(R1789&gt;0,RANK(R1789,(R1789:T1789,U1789:AI1789)),0)</f>
        <v>0</v>
      </c>
      <c r="E1789" s="7">
        <f>IF(S1789&gt;0,RANK(S1789,(R1789:T1789,U1789:AI1789)),0)</f>
        <v>0</v>
      </c>
      <c r="F1789" s="7">
        <f>IF(T1789&gt;0,RANK(T1789,(R1789:T1789,U1789:AI1789)),0)</f>
        <v>0</v>
      </c>
      <c r="G1789" s="7">
        <f>IF(U1789&gt;0,RANK(U1789,(R1789:T1789,U1789:AI1789)),0)</f>
        <v>0</v>
      </c>
      <c r="H1789" s="7">
        <f t="shared" si="1028"/>
        <v>0</v>
      </c>
      <c r="I1789" s="49" t="e">
        <f t="shared" si="1029"/>
        <v>#NUM!</v>
      </c>
      <c r="J1789" s="177" t="e">
        <f t="shared" si="1030"/>
        <v>#NUM!</v>
      </c>
      <c r="K1789" s="2"/>
      <c r="L1789" s="2" t="str">
        <f t="shared" si="1031"/>
        <v>-</v>
      </c>
      <c r="M1789" s="2" t="str">
        <f t="shared" si="1032"/>
        <v>-</v>
      </c>
      <c r="N1789" s="2" t="str">
        <f t="shared" si="1033"/>
        <v>-</v>
      </c>
      <c r="O1789" s="2" t="str">
        <f t="shared" si="1034"/>
        <v>-</v>
      </c>
      <c r="P1789" s="2" t="str">
        <f t="shared" si="1035"/>
        <v>-</v>
      </c>
      <c r="Q1789" s="2" t="str">
        <f t="shared" si="1025"/>
        <v>-</v>
      </c>
      <c r="AK1789" s="7">
        <f t="shared" si="1036"/>
        <v>0</v>
      </c>
      <c r="AL1789" s="7">
        <f t="shared" si="1037"/>
        <v>0</v>
      </c>
      <c r="AM1789" s="7">
        <f t="shared" si="1038"/>
        <v>0</v>
      </c>
      <c r="AN1789" s="2" t="str">
        <f t="shared" si="1039"/>
        <v>-</v>
      </c>
      <c r="AO1789" s="2" t="str">
        <f t="shared" si="1040"/>
        <v>-</v>
      </c>
      <c r="AP1789" s="2" t="str">
        <f t="shared" si="1041"/>
        <v>-</v>
      </c>
      <c r="AR1789" t="str">
        <f t="shared" si="1042"/>
        <v>Cataño</v>
      </c>
      <c r="AS1789" t="s">
        <v>3191</v>
      </c>
      <c r="AT1789" s="184"/>
      <c r="AV1789" s="97">
        <v>72</v>
      </c>
      <c r="AW1789" s="99">
        <v>33</v>
      </c>
      <c r="AX1789" s="105">
        <f t="shared" si="1043"/>
        <v>72033</v>
      </c>
      <c r="AZ1789" s="7" t="s">
        <v>1073</v>
      </c>
      <c r="BA1789" s="165" t="s">
        <v>3184</v>
      </c>
    </row>
    <row r="1790" spans="1:53" hidden="1" outlineLevel="1">
      <c r="A1790" t="s">
        <v>165</v>
      </c>
      <c r="B1790" t="s">
        <v>3191</v>
      </c>
      <c r="C1790" s="1">
        <f t="shared" si="1027"/>
        <v>0</v>
      </c>
      <c r="D1790" s="7">
        <f>IF(R1790&gt;0,RANK(R1790,(R1790:T1790,U1790:AI1790)),0)</f>
        <v>0</v>
      </c>
      <c r="E1790" s="7">
        <f>IF(S1790&gt;0,RANK(S1790,(R1790:T1790,U1790:AI1790)),0)</f>
        <v>0</v>
      </c>
      <c r="F1790" s="7">
        <f>IF(T1790&gt;0,RANK(T1790,(R1790:T1790,U1790:AI1790)),0)</f>
        <v>0</v>
      </c>
      <c r="G1790" s="7">
        <f>IF(U1790&gt;0,RANK(U1790,(R1790:T1790,U1790:AI1790)),0)</f>
        <v>0</v>
      </c>
      <c r="H1790" s="7">
        <f t="shared" si="1028"/>
        <v>0</v>
      </c>
      <c r="I1790" s="49" t="e">
        <f t="shared" si="1029"/>
        <v>#NUM!</v>
      </c>
      <c r="J1790" s="177" t="e">
        <f t="shared" si="1030"/>
        <v>#NUM!</v>
      </c>
      <c r="K1790" s="2"/>
      <c r="L1790" s="2" t="str">
        <f t="shared" si="1031"/>
        <v>-</v>
      </c>
      <c r="M1790" s="2" t="str">
        <f t="shared" si="1032"/>
        <v>-</v>
      </c>
      <c r="N1790" s="2" t="str">
        <f t="shared" si="1033"/>
        <v>-</v>
      </c>
      <c r="O1790" s="2" t="str">
        <f t="shared" si="1034"/>
        <v>-</v>
      </c>
      <c r="P1790" s="2" t="str">
        <f t="shared" si="1035"/>
        <v>-</v>
      </c>
      <c r="Q1790" s="2" t="str">
        <f t="shared" si="1025"/>
        <v>-</v>
      </c>
      <c r="AK1790" s="7">
        <f t="shared" si="1036"/>
        <v>0</v>
      </c>
      <c r="AL1790" s="7">
        <f t="shared" si="1037"/>
        <v>0</v>
      </c>
      <c r="AM1790" s="7">
        <f t="shared" si="1038"/>
        <v>0</v>
      </c>
      <c r="AN1790" s="2" t="str">
        <f t="shared" si="1039"/>
        <v>-</v>
      </c>
      <c r="AO1790" s="2" t="str">
        <f t="shared" si="1040"/>
        <v>-</v>
      </c>
      <c r="AP1790" s="2" t="str">
        <f t="shared" si="1041"/>
        <v>-</v>
      </c>
      <c r="AR1790" t="str">
        <f t="shared" si="1042"/>
        <v>Cayey</v>
      </c>
      <c r="AS1790" t="s">
        <v>3191</v>
      </c>
      <c r="AT1790" s="184"/>
      <c r="AV1790" s="97">
        <v>72</v>
      </c>
      <c r="AW1790" s="99">
        <v>35</v>
      </c>
      <c r="AX1790" s="105">
        <f t="shared" si="1043"/>
        <v>72035</v>
      </c>
      <c r="AZ1790" s="7" t="s">
        <v>1073</v>
      </c>
      <c r="BA1790" s="165" t="s">
        <v>3184</v>
      </c>
    </row>
    <row r="1791" spans="1:53" hidden="1" outlineLevel="1">
      <c r="A1791" t="s">
        <v>2603</v>
      </c>
      <c r="B1791" t="s">
        <v>3191</v>
      </c>
      <c r="C1791" s="1">
        <f t="shared" si="1027"/>
        <v>0</v>
      </c>
      <c r="D1791" s="7">
        <f>IF(R1791&gt;0,RANK(R1791,(R1791:T1791,U1791:AI1791)),0)</f>
        <v>0</v>
      </c>
      <c r="E1791" s="7">
        <f>IF(S1791&gt;0,RANK(S1791,(R1791:T1791,U1791:AI1791)),0)</f>
        <v>0</v>
      </c>
      <c r="F1791" s="7">
        <f>IF(T1791&gt;0,RANK(T1791,(R1791:T1791,U1791:AI1791)),0)</f>
        <v>0</v>
      </c>
      <c r="G1791" s="7">
        <f>IF(U1791&gt;0,RANK(U1791,(R1791:T1791,U1791:AI1791)),0)</f>
        <v>0</v>
      </c>
      <c r="H1791" s="7">
        <f t="shared" si="1028"/>
        <v>0</v>
      </c>
      <c r="I1791" s="49" t="e">
        <f t="shared" si="1029"/>
        <v>#NUM!</v>
      </c>
      <c r="J1791" s="177" t="e">
        <f t="shared" si="1030"/>
        <v>#NUM!</v>
      </c>
      <c r="K1791" s="2"/>
      <c r="L1791" s="2" t="str">
        <f t="shared" si="1031"/>
        <v>-</v>
      </c>
      <c r="M1791" s="2" t="str">
        <f t="shared" si="1032"/>
        <v>-</v>
      </c>
      <c r="N1791" s="2" t="str">
        <f t="shared" si="1033"/>
        <v>-</v>
      </c>
      <c r="O1791" s="2" t="str">
        <f t="shared" si="1034"/>
        <v>-</v>
      </c>
      <c r="P1791" s="2" t="str">
        <f t="shared" si="1035"/>
        <v>-</v>
      </c>
      <c r="Q1791" s="2" t="str">
        <f t="shared" si="1025"/>
        <v>-</v>
      </c>
      <c r="AK1791" s="7">
        <f t="shared" si="1036"/>
        <v>0</v>
      </c>
      <c r="AL1791" s="7">
        <f t="shared" si="1037"/>
        <v>0</v>
      </c>
      <c r="AM1791" s="7">
        <f t="shared" si="1038"/>
        <v>0</v>
      </c>
      <c r="AN1791" s="2" t="str">
        <f t="shared" si="1039"/>
        <v>-</v>
      </c>
      <c r="AO1791" s="2" t="str">
        <f t="shared" si="1040"/>
        <v>-</v>
      </c>
      <c r="AP1791" s="2" t="str">
        <f t="shared" si="1041"/>
        <v>-</v>
      </c>
      <c r="AR1791" t="str">
        <f t="shared" si="1042"/>
        <v>Ceiba</v>
      </c>
      <c r="AS1791" t="s">
        <v>3191</v>
      </c>
      <c r="AT1791" s="184"/>
      <c r="AV1791" s="97">
        <v>72</v>
      </c>
      <c r="AW1791" s="99">
        <v>37</v>
      </c>
      <c r="AX1791" s="105">
        <f t="shared" si="1043"/>
        <v>72037</v>
      </c>
      <c r="AZ1791" s="7" t="s">
        <v>1073</v>
      </c>
      <c r="BA1791" s="165" t="s">
        <v>3184</v>
      </c>
    </row>
    <row r="1792" spans="1:53" hidden="1" outlineLevel="1">
      <c r="A1792" t="s">
        <v>2639</v>
      </c>
      <c r="B1792" t="s">
        <v>3191</v>
      </c>
      <c r="C1792" s="1">
        <f t="shared" si="1027"/>
        <v>0</v>
      </c>
      <c r="D1792" s="7">
        <f>IF(R1792&gt;0,RANK(R1792,(R1792:T1792,U1792:AI1792)),0)</f>
        <v>0</v>
      </c>
      <c r="E1792" s="7">
        <f>IF(S1792&gt;0,RANK(S1792,(R1792:T1792,U1792:AI1792)),0)</f>
        <v>0</v>
      </c>
      <c r="F1792" s="7">
        <f>IF(T1792&gt;0,RANK(T1792,(R1792:T1792,U1792:AI1792)),0)</f>
        <v>0</v>
      </c>
      <c r="G1792" s="7">
        <f>IF(U1792&gt;0,RANK(U1792,(R1792:T1792,U1792:AI1792)),0)</f>
        <v>0</v>
      </c>
      <c r="H1792" s="7">
        <f t="shared" si="1028"/>
        <v>0</v>
      </c>
      <c r="I1792" s="49" t="e">
        <f t="shared" si="1029"/>
        <v>#NUM!</v>
      </c>
      <c r="J1792" s="177" t="e">
        <f t="shared" si="1030"/>
        <v>#NUM!</v>
      </c>
      <c r="K1792" s="2"/>
      <c r="L1792" s="2" t="str">
        <f t="shared" si="1031"/>
        <v>-</v>
      </c>
      <c r="M1792" s="2" t="str">
        <f t="shared" si="1032"/>
        <v>-</v>
      </c>
      <c r="N1792" s="2" t="str">
        <f t="shared" si="1033"/>
        <v>-</v>
      </c>
      <c r="O1792" s="2" t="str">
        <f t="shared" si="1034"/>
        <v>-</v>
      </c>
      <c r="P1792" s="2" t="str">
        <f t="shared" si="1035"/>
        <v>-</v>
      </c>
      <c r="Q1792" s="2" t="str">
        <f t="shared" si="1025"/>
        <v>-</v>
      </c>
      <c r="AK1792" s="7">
        <f t="shared" si="1036"/>
        <v>0</v>
      </c>
      <c r="AL1792" s="7">
        <f t="shared" si="1037"/>
        <v>0</v>
      </c>
      <c r="AM1792" s="7">
        <f t="shared" si="1038"/>
        <v>0</v>
      </c>
      <c r="AN1792" s="2" t="str">
        <f t="shared" si="1039"/>
        <v>-</v>
      </c>
      <c r="AO1792" s="2" t="str">
        <f t="shared" si="1040"/>
        <v>-</v>
      </c>
      <c r="AP1792" s="2" t="str">
        <f t="shared" si="1041"/>
        <v>-</v>
      </c>
      <c r="AR1792" t="str">
        <f t="shared" si="1042"/>
        <v>Ciales</v>
      </c>
      <c r="AS1792" t="s">
        <v>3191</v>
      </c>
      <c r="AT1792" s="184"/>
      <c r="AV1792" s="97">
        <v>72</v>
      </c>
      <c r="AW1792" s="99">
        <v>39</v>
      </c>
      <c r="AX1792" s="105">
        <f t="shared" si="1043"/>
        <v>72039</v>
      </c>
      <c r="AZ1792" s="7" t="s">
        <v>1073</v>
      </c>
      <c r="BA1792" s="165" t="s">
        <v>3184</v>
      </c>
    </row>
    <row r="1793" spans="1:53" hidden="1" outlineLevel="1">
      <c r="A1793" t="s">
        <v>3218</v>
      </c>
      <c r="B1793" t="s">
        <v>3191</v>
      </c>
      <c r="C1793" s="1">
        <f t="shared" si="1027"/>
        <v>0</v>
      </c>
      <c r="D1793" s="7">
        <f>IF(R1793&gt;0,RANK(R1793,(R1793:T1793,U1793:AI1793)),0)</f>
        <v>0</v>
      </c>
      <c r="E1793" s="7">
        <f>IF(S1793&gt;0,RANK(S1793,(R1793:T1793,U1793:AI1793)),0)</f>
        <v>0</v>
      </c>
      <c r="F1793" s="7">
        <f>IF(T1793&gt;0,RANK(T1793,(R1793:T1793,U1793:AI1793)),0)</f>
        <v>0</v>
      </c>
      <c r="G1793" s="7">
        <f>IF(U1793&gt;0,RANK(U1793,(R1793:T1793,U1793:AI1793)),0)</f>
        <v>0</v>
      </c>
      <c r="H1793" s="7">
        <f t="shared" si="1028"/>
        <v>0</v>
      </c>
      <c r="I1793" s="49" t="e">
        <f t="shared" si="1029"/>
        <v>#NUM!</v>
      </c>
      <c r="J1793" s="177" t="e">
        <f t="shared" si="1030"/>
        <v>#NUM!</v>
      </c>
      <c r="K1793" s="2"/>
      <c r="L1793" s="2" t="str">
        <f t="shared" si="1031"/>
        <v>-</v>
      </c>
      <c r="M1793" s="2" t="str">
        <f t="shared" si="1032"/>
        <v>-</v>
      </c>
      <c r="N1793" s="2" t="str">
        <f t="shared" si="1033"/>
        <v>-</v>
      </c>
      <c r="O1793" s="2" t="str">
        <f t="shared" si="1034"/>
        <v>-</v>
      </c>
      <c r="P1793" s="2" t="str">
        <f t="shared" si="1035"/>
        <v>-</v>
      </c>
      <c r="Q1793" s="2" t="str">
        <f t="shared" si="1025"/>
        <v>-</v>
      </c>
      <c r="AK1793" s="7">
        <f t="shared" si="1036"/>
        <v>0</v>
      </c>
      <c r="AL1793" s="7">
        <f t="shared" si="1037"/>
        <v>0</v>
      </c>
      <c r="AM1793" s="7">
        <f t="shared" si="1038"/>
        <v>0</v>
      </c>
      <c r="AN1793" s="2" t="str">
        <f t="shared" si="1039"/>
        <v>-</v>
      </c>
      <c r="AO1793" s="2" t="str">
        <f t="shared" si="1040"/>
        <v>-</v>
      </c>
      <c r="AP1793" s="2" t="str">
        <f t="shared" si="1041"/>
        <v>-</v>
      </c>
      <c r="AR1793" t="str">
        <f t="shared" si="1042"/>
        <v>Cidra</v>
      </c>
      <c r="AS1793" t="s">
        <v>3191</v>
      </c>
      <c r="AT1793" s="184"/>
      <c r="AV1793" s="97">
        <v>72</v>
      </c>
      <c r="AW1793" s="99">
        <v>41</v>
      </c>
      <c r="AX1793" s="105">
        <f t="shared" si="1043"/>
        <v>72041</v>
      </c>
      <c r="AZ1793" s="7" t="s">
        <v>1073</v>
      </c>
      <c r="BA1793" s="165" t="s">
        <v>3184</v>
      </c>
    </row>
    <row r="1794" spans="1:53" hidden="1" outlineLevel="1">
      <c r="A1794" t="s">
        <v>3219</v>
      </c>
      <c r="B1794" t="s">
        <v>3191</v>
      </c>
      <c r="C1794" s="1">
        <f t="shared" si="1027"/>
        <v>0</v>
      </c>
      <c r="D1794" s="7">
        <f>IF(R1794&gt;0,RANK(R1794,(R1794:T1794,U1794:AI1794)),0)</f>
        <v>0</v>
      </c>
      <c r="E1794" s="7">
        <f>IF(S1794&gt;0,RANK(S1794,(R1794:T1794,U1794:AI1794)),0)</f>
        <v>0</v>
      </c>
      <c r="F1794" s="7">
        <f>IF(T1794&gt;0,RANK(T1794,(R1794:T1794,U1794:AI1794)),0)</f>
        <v>0</v>
      </c>
      <c r="G1794" s="7">
        <f>IF(U1794&gt;0,RANK(U1794,(R1794:T1794,U1794:AI1794)),0)</f>
        <v>0</v>
      </c>
      <c r="H1794" s="7">
        <f t="shared" si="1028"/>
        <v>0</v>
      </c>
      <c r="I1794" s="49" t="e">
        <f t="shared" si="1029"/>
        <v>#NUM!</v>
      </c>
      <c r="J1794" s="177" t="e">
        <f t="shared" si="1030"/>
        <v>#NUM!</v>
      </c>
      <c r="K1794" s="2"/>
      <c r="L1794" s="2" t="str">
        <f t="shared" si="1031"/>
        <v>-</v>
      </c>
      <c r="M1794" s="2" t="str">
        <f t="shared" si="1032"/>
        <v>-</v>
      </c>
      <c r="N1794" s="2" t="str">
        <f t="shared" si="1033"/>
        <v>-</v>
      </c>
      <c r="O1794" s="2" t="str">
        <f t="shared" si="1034"/>
        <v>-</v>
      </c>
      <c r="P1794" s="2" t="str">
        <f t="shared" si="1035"/>
        <v>-</v>
      </c>
      <c r="Q1794" s="2" t="str">
        <f t="shared" si="1025"/>
        <v>-</v>
      </c>
      <c r="AK1794" s="7">
        <f t="shared" si="1036"/>
        <v>0</v>
      </c>
      <c r="AL1794" s="7">
        <f t="shared" si="1037"/>
        <v>0</v>
      </c>
      <c r="AM1794" s="7">
        <f t="shared" si="1038"/>
        <v>0</v>
      </c>
      <c r="AN1794" s="2" t="str">
        <f t="shared" si="1039"/>
        <v>-</v>
      </c>
      <c r="AO1794" s="2" t="str">
        <f t="shared" si="1040"/>
        <v>-</v>
      </c>
      <c r="AP1794" s="2" t="str">
        <f t="shared" si="1041"/>
        <v>-</v>
      </c>
      <c r="AR1794" t="str">
        <f t="shared" si="1042"/>
        <v>Coamo</v>
      </c>
      <c r="AS1794" t="s">
        <v>3191</v>
      </c>
      <c r="AT1794" s="184"/>
      <c r="AV1794" s="97">
        <v>72</v>
      </c>
      <c r="AW1794" s="99">
        <v>43</v>
      </c>
      <c r="AX1794" s="105">
        <f t="shared" si="1043"/>
        <v>72043</v>
      </c>
      <c r="AZ1794" s="7" t="s">
        <v>1073</v>
      </c>
      <c r="BA1794" s="165" t="s">
        <v>3184</v>
      </c>
    </row>
    <row r="1795" spans="1:53" hidden="1" outlineLevel="1">
      <c r="A1795" t="s">
        <v>1650</v>
      </c>
      <c r="B1795" t="s">
        <v>3191</v>
      </c>
      <c r="C1795" s="1">
        <f t="shared" si="1027"/>
        <v>0</v>
      </c>
      <c r="D1795" s="7">
        <f>IF(R1795&gt;0,RANK(R1795,(R1795:T1795,U1795:AI1795)),0)</f>
        <v>0</v>
      </c>
      <c r="E1795" s="7">
        <f>IF(S1795&gt;0,RANK(S1795,(R1795:T1795,U1795:AI1795)),0)</f>
        <v>0</v>
      </c>
      <c r="F1795" s="7">
        <f>IF(T1795&gt;0,RANK(T1795,(R1795:T1795,U1795:AI1795)),0)</f>
        <v>0</v>
      </c>
      <c r="G1795" s="7">
        <f>IF(U1795&gt;0,RANK(U1795,(R1795:T1795,U1795:AI1795)),0)</f>
        <v>0</v>
      </c>
      <c r="H1795" s="7">
        <f t="shared" si="1028"/>
        <v>0</v>
      </c>
      <c r="I1795" s="49" t="e">
        <f t="shared" si="1029"/>
        <v>#NUM!</v>
      </c>
      <c r="J1795" s="177" t="e">
        <f t="shared" si="1030"/>
        <v>#NUM!</v>
      </c>
      <c r="K1795" s="2"/>
      <c r="L1795" s="2" t="str">
        <f t="shared" si="1031"/>
        <v>-</v>
      </c>
      <c r="M1795" s="2" t="str">
        <f t="shared" si="1032"/>
        <v>-</v>
      </c>
      <c r="N1795" s="2" t="str">
        <f t="shared" si="1033"/>
        <v>-</v>
      </c>
      <c r="O1795" s="2" t="str">
        <f t="shared" si="1034"/>
        <v>-</v>
      </c>
      <c r="P1795" s="2" t="str">
        <f t="shared" si="1035"/>
        <v>-</v>
      </c>
      <c r="Q1795" s="2" t="str">
        <f t="shared" si="1025"/>
        <v>-</v>
      </c>
      <c r="AK1795" s="7">
        <f t="shared" si="1036"/>
        <v>0</v>
      </c>
      <c r="AL1795" s="7">
        <f t="shared" si="1037"/>
        <v>0</v>
      </c>
      <c r="AM1795" s="7">
        <f t="shared" si="1038"/>
        <v>0</v>
      </c>
      <c r="AN1795" s="2" t="str">
        <f t="shared" si="1039"/>
        <v>-</v>
      </c>
      <c r="AO1795" s="2" t="str">
        <f t="shared" si="1040"/>
        <v>-</v>
      </c>
      <c r="AP1795" s="2" t="str">
        <f t="shared" si="1041"/>
        <v>-</v>
      </c>
      <c r="AR1795" t="str">
        <f t="shared" si="1042"/>
        <v>Comerío</v>
      </c>
      <c r="AS1795" t="s">
        <v>3191</v>
      </c>
      <c r="AT1795" s="184"/>
      <c r="AV1795" s="97">
        <v>72</v>
      </c>
      <c r="AW1795" s="99">
        <v>45</v>
      </c>
      <c r="AX1795" s="105">
        <f t="shared" si="1043"/>
        <v>72045</v>
      </c>
      <c r="AZ1795" s="7" t="s">
        <v>1073</v>
      </c>
      <c r="BA1795" s="165" t="s">
        <v>3184</v>
      </c>
    </row>
    <row r="1796" spans="1:53" hidden="1" outlineLevel="1">
      <c r="A1796" t="s">
        <v>1292</v>
      </c>
      <c r="B1796" t="s">
        <v>3191</v>
      </c>
      <c r="C1796" s="1">
        <f t="shared" si="1027"/>
        <v>0</v>
      </c>
      <c r="D1796" s="7">
        <f>IF(R1796&gt;0,RANK(R1796,(R1796:T1796,U1796:AI1796)),0)</f>
        <v>0</v>
      </c>
      <c r="E1796" s="7">
        <f>IF(S1796&gt;0,RANK(S1796,(R1796:T1796,U1796:AI1796)),0)</f>
        <v>0</v>
      </c>
      <c r="F1796" s="7">
        <f>IF(T1796&gt;0,RANK(T1796,(R1796:T1796,U1796:AI1796)),0)</f>
        <v>0</v>
      </c>
      <c r="G1796" s="7">
        <f>IF(U1796&gt;0,RANK(U1796,(R1796:T1796,U1796:AI1796)),0)</f>
        <v>0</v>
      </c>
      <c r="H1796" s="7">
        <f t="shared" si="1028"/>
        <v>0</v>
      </c>
      <c r="I1796" s="49" t="e">
        <f t="shared" si="1029"/>
        <v>#NUM!</v>
      </c>
      <c r="J1796" s="177" t="e">
        <f t="shared" si="1030"/>
        <v>#NUM!</v>
      </c>
      <c r="K1796" s="2"/>
      <c r="L1796" s="2" t="str">
        <f t="shared" si="1031"/>
        <v>-</v>
      </c>
      <c r="M1796" s="2" t="str">
        <f t="shared" si="1032"/>
        <v>-</v>
      </c>
      <c r="N1796" s="2" t="str">
        <f t="shared" si="1033"/>
        <v>-</v>
      </c>
      <c r="O1796" s="2" t="str">
        <f t="shared" si="1034"/>
        <v>-</v>
      </c>
      <c r="P1796" s="2" t="str">
        <f t="shared" si="1035"/>
        <v>-</v>
      </c>
      <c r="Q1796" s="2" t="str">
        <f t="shared" si="1025"/>
        <v>-</v>
      </c>
      <c r="AK1796" s="7">
        <f t="shared" si="1036"/>
        <v>0</v>
      </c>
      <c r="AL1796" s="7">
        <f t="shared" si="1037"/>
        <v>0</v>
      </c>
      <c r="AM1796" s="7">
        <f t="shared" si="1038"/>
        <v>0</v>
      </c>
      <c r="AN1796" s="2" t="str">
        <f t="shared" si="1039"/>
        <v>-</v>
      </c>
      <c r="AO1796" s="2" t="str">
        <f t="shared" si="1040"/>
        <v>-</v>
      </c>
      <c r="AP1796" s="2" t="str">
        <f t="shared" si="1041"/>
        <v>-</v>
      </c>
      <c r="AR1796" t="str">
        <f t="shared" si="1042"/>
        <v>Corozal</v>
      </c>
      <c r="AS1796" t="s">
        <v>3191</v>
      </c>
      <c r="AT1796" s="184"/>
      <c r="AV1796" s="97">
        <v>72</v>
      </c>
      <c r="AW1796" s="99">
        <v>47</v>
      </c>
      <c r="AX1796" s="105">
        <f t="shared" si="1043"/>
        <v>72047</v>
      </c>
      <c r="AZ1796" s="7" t="s">
        <v>1073</v>
      </c>
      <c r="BA1796" s="165" t="s">
        <v>3184</v>
      </c>
    </row>
    <row r="1797" spans="1:53" hidden="1" outlineLevel="1">
      <c r="A1797" t="s">
        <v>2927</v>
      </c>
      <c r="B1797" t="s">
        <v>3191</v>
      </c>
      <c r="C1797" s="1">
        <f t="shared" si="1027"/>
        <v>0</v>
      </c>
      <c r="D1797" s="7">
        <f>IF(R1797&gt;0,RANK(R1797,(R1797:T1797,U1797:AI1797)),0)</f>
        <v>0</v>
      </c>
      <c r="E1797" s="7">
        <f>IF(S1797&gt;0,RANK(S1797,(R1797:T1797,U1797:AI1797)),0)</f>
        <v>0</v>
      </c>
      <c r="F1797" s="7">
        <f>IF(T1797&gt;0,RANK(T1797,(R1797:T1797,U1797:AI1797)),0)</f>
        <v>0</v>
      </c>
      <c r="G1797" s="7">
        <f>IF(U1797&gt;0,RANK(U1797,(R1797:T1797,U1797:AI1797)),0)</f>
        <v>0</v>
      </c>
      <c r="H1797" s="7">
        <f t="shared" si="1028"/>
        <v>0</v>
      </c>
      <c r="I1797" s="49" t="e">
        <f t="shared" si="1029"/>
        <v>#NUM!</v>
      </c>
      <c r="J1797" s="177" t="e">
        <f t="shared" si="1030"/>
        <v>#NUM!</v>
      </c>
      <c r="K1797" s="2"/>
      <c r="L1797" s="2" t="str">
        <f t="shared" si="1031"/>
        <v>-</v>
      </c>
      <c r="M1797" s="2" t="str">
        <f t="shared" si="1032"/>
        <v>-</v>
      </c>
      <c r="N1797" s="2" t="str">
        <f t="shared" si="1033"/>
        <v>-</v>
      </c>
      <c r="O1797" s="2" t="str">
        <f t="shared" si="1034"/>
        <v>-</v>
      </c>
      <c r="P1797" s="2" t="str">
        <f t="shared" si="1035"/>
        <v>-</v>
      </c>
      <c r="Q1797" s="2" t="str">
        <f t="shared" si="1025"/>
        <v>-</v>
      </c>
      <c r="AK1797" s="7">
        <f t="shared" si="1036"/>
        <v>0</v>
      </c>
      <c r="AL1797" s="7">
        <f t="shared" si="1037"/>
        <v>0</v>
      </c>
      <c r="AM1797" s="7">
        <f t="shared" si="1038"/>
        <v>0</v>
      </c>
      <c r="AN1797" s="2" t="str">
        <f t="shared" si="1039"/>
        <v>-</v>
      </c>
      <c r="AO1797" s="2" t="str">
        <f t="shared" si="1040"/>
        <v>-</v>
      </c>
      <c r="AP1797" s="2" t="str">
        <f t="shared" si="1041"/>
        <v>-</v>
      </c>
      <c r="AR1797" t="str">
        <f t="shared" si="1042"/>
        <v>Culebra</v>
      </c>
      <c r="AS1797" t="s">
        <v>3191</v>
      </c>
      <c r="AT1797" s="184"/>
      <c r="AV1797" s="97">
        <v>72</v>
      </c>
      <c r="AW1797" s="99">
        <v>49</v>
      </c>
      <c r="AX1797" s="105">
        <f t="shared" si="1043"/>
        <v>72049</v>
      </c>
      <c r="AZ1797" s="7" t="s">
        <v>1073</v>
      </c>
      <c r="BA1797" s="165" t="s">
        <v>3184</v>
      </c>
    </row>
    <row r="1798" spans="1:53" hidden="1" outlineLevel="1">
      <c r="A1798" t="s">
        <v>2518</v>
      </c>
      <c r="B1798" t="s">
        <v>3191</v>
      </c>
      <c r="C1798" s="1">
        <f t="shared" si="1027"/>
        <v>0</v>
      </c>
      <c r="D1798" s="7">
        <f>IF(R1798&gt;0,RANK(R1798,(R1798:T1798,U1798:AI1798)),0)</f>
        <v>0</v>
      </c>
      <c r="E1798" s="7">
        <f>IF(S1798&gt;0,RANK(S1798,(R1798:T1798,U1798:AI1798)),0)</f>
        <v>0</v>
      </c>
      <c r="F1798" s="7">
        <f>IF(T1798&gt;0,RANK(T1798,(R1798:T1798,U1798:AI1798)),0)</f>
        <v>0</v>
      </c>
      <c r="G1798" s="7">
        <f>IF(U1798&gt;0,RANK(U1798,(R1798:T1798,U1798:AI1798)),0)</f>
        <v>0</v>
      </c>
      <c r="H1798" s="7">
        <f t="shared" si="1028"/>
        <v>0</v>
      </c>
      <c r="I1798" s="49" t="e">
        <f t="shared" si="1029"/>
        <v>#NUM!</v>
      </c>
      <c r="J1798" s="177" t="e">
        <f t="shared" si="1030"/>
        <v>#NUM!</v>
      </c>
      <c r="K1798" s="2"/>
      <c r="L1798" s="2" t="str">
        <f t="shared" si="1031"/>
        <v>-</v>
      </c>
      <c r="M1798" s="2" t="str">
        <f t="shared" si="1032"/>
        <v>-</v>
      </c>
      <c r="N1798" s="2" t="str">
        <f t="shared" si="1033"/>
        <v>-</v>
      </c>
      <c r="O1798" s="2" t="str">
        <f t="shared" si="1034"/>
        <v>-</v>
      </c>
      <c r="P1798" s="2" t="str">
        <f t="shared" si="1035"/>
        <v>-</v>
      </c>
      <c r="Q1798" s="2" t="str">
        <f t="shared" si="1025"/>
        <v>-</v>
      </c>
      <c r="AK1798" s="7">
        <f t="shared" si="1036"/>
        <v>0</v>
      </c>
      <c r="AL1798" s="7">
        <f t="shared" si="1037"/>
        <v>0</v>
      </c>
      <c r="AM1798" s="7">
        <f t="shared" si="1038"/>
        <v>0</v>
      </c>
      <c r="AN1798" s="2" t="str">
        <f t="shared" si="1039"/>
        <v>-</v>
      </c>
      <c r="AO1798" s="2" t="str">
        <f t="shared" si="1040"/>
        <v>-</v>
      </c>
      <c r="AP1798" s="2" t="str">
        <f t="shared" si="1041"/>
        <v>-</v>
      </c>
      <c r="AR1798" t="str">
        <f t="shared" si="1042"/>
        <v>Dorado</v>
      </c>
      <c r="AS1798" t="s">
        <v>3191</v>
      </c>
      <c r="AT1798" s="184"/>
      <c r="AV1798" s="97">
        <v>72</v>
      </c>
      <c r="AW1798" s="99">
        <v>51</v>
      </c>
      <c r="AX1798" s="105">
        <f t="shared" si="1043"/>
        <v>72051</v>
      </c>
      <c r="AZ1798" s="7" t="s">
        <v>1073</v>
      </c>
      <c r="BA1798" s="165" t="s">
        <v>3184</v>
      </c>
    </row>
    <row r="1799" spans="1:53" hidden="1" outlineLevel="1">
      <c r="A1799" t="s">
        <v>2062</v>
      </c>
      <c r="B1799" t="s">
        <v>3191</v>
      </c>
      <c r="C1799" s="1">
        <f t="shared" si="1027"/>
        <v>0</v>
      </c>
      <c r="D1799" s="7">
        <f>IF(R1799&gt;0,RANK(R1799,(R1799:T1799,U1799:AI1799)),0)</f>
        <v>0</v>
      </c>
      <c r="E1799" s="7">
        <f>IF(S1799&gt;0,RANK(S1799,(R1799:T1799,U1799:AI1799)),0)</f>
        <v>0</v>
      </c>
      <c r="F1799" s="7">
        <f>IF(T1799&gt;0,RANK(T1799,(R1799:T1799,U1799:AI1799)),0)</f>
        <v>0</v>
      </c>
      <c r="G1799" s="7">
        <f>IF(U1799&gt;0,RANK(U1799,(R1799:T1799,U1799:AI1799)),0)</f>
        <v>0</v>
      </c>
      <c r="H1799" s="7">
        <f t="shared" si="1028"/>
        <v>0</v>
      </c>
      <c r="I1799" s="49" t="e">
        <f t="shared" si="1029"/>
        <v>#NUM!</v>
      </c>
      <c r="J1799" s="177" t="e">
        <f t="shared" si="1030"/>
        <v>#NUM!</v>
      </c>
      <c r="K1799" s="2"/>
      <c r="L1799" s="2" t="str">
        <f t="shared" si="1031"/>
        <v>-</v>
      </c>
      <c r="M1799" s="2" t="str">
        <f t="shared" si="1032"/>
        <v>-</v>
      </c>
      <c r="N1799" s="2" t="str">
        <f t="shared" si="1033"/>
        <v>-</v>
      </c>
      <c r="O1799" s="2" t="str">
        <f t="shared" si="1034"/>
        <v>-</v>
      </c>
      <c r="P1799" s="2" t="str">
        <f t="shared" si="1035"/>
        <v>-</v>
      </c>
      <c r="Q1799" s="2" t="str">
        <f t="shared" si="1025"/>
        <v>-</v>
      </c>
      <c r="AK1799" s="7">
        <f t="shared" si="1036"/>
        <v>0</v>
      </c>
      <c r="AL1799" s="7">
        <f t="shared" si="1037"/>
        <v>0</v>
      </c>
      <c r="AM1799" s="7">
        <f t="shared" si="1038"/>
        <v>0</v>
      </c>
      <c r="AN1799" s="2" t="str">
        <f t="shared" si="1039"/>
        <v>-</v>
      </c>
      <c r="AO1799" s="2" t="str">
        <f t="shared" si="1040"/>
        <v>-</v>
      </c>
      <c r="AP1799" s="2" t="str">
        <f t="shared" si="1041"/>
        <v>-</v>
      </c>
      <c r="AR1799" t="str">
        <f t="shared" si="1042"/>
        <v>Fajardo</v>
      </c>
      <c r="AS1799" t="s">
        <v>3191</v>
      </c>
      <c r="AT1799" s="184"/>
      <c r="AV1799" s="97">
        <v>72</v>
      </c>
      <c r="AW1799" s="99">
        <v>53</v>
      </c>
      <c r="AX1799" s="105">
        <f t="shared" si="1043"/>
        <v>72053</v>
      </c>
      <c r="AZ1799" s="7" t="s">
        <v>1073</v>
      </c>
      <c r="BA1799" s="165" t="s">
        <v>3184</v>
      </c>
    </row>
    <row r="1800" spans="1:53" hidden="1" outlineLevel="1">
      <c r="A1800" t="s">
        <v>2774</v>
      </c>
      <c r="B1800" t="s">
        <v>3191</v>
      </c>
      <c r="C1800" s="1">
        <f t="shared" si="1027"/>
        <v>0</v>
      </c>
      <c r="D1800" s="7">
        <f>IF(R1800&gt;0,RANK(R1800,(R1800:T1800,U1800:AI1800)),0)</f>
        <v>0</v>
      </c>
      <c r="E1800" s="7">
        <f>IF(S1800&gt;0,RANK(S1800,(R1800:T1800,U1800:AI1800)),0)</f>
        <v>0</v>
      </c>
      <c r="F1800" s="7">
        <f>IF(T1800&gt;0,RANK(T1800,(R1800:T1800,U1800:AI1800)),0)</f>
        <v>0</v>
      </c>
      <c r="G1800" s="7">
        <f>IF(U1800&gt;0,RANK(U1800,(R1800:T1800,U1800:AI1800)),0)</f>
        <v>0</v>
      </c>
      <c r="H1800" s="7">
        <f t="shared" si="1028"/>
        <v>0</v>
      </c>
      <c r="I1800" s="49" t="e">
        <f t="shared" si="1029"/>
        <v>#NUM!</v>
      </c>
      <c r="J1800" s="177" t="e">
        <f t="shared" si="1030"/>
        <v>#NUM!</v>
      </c>
      <c r="K1800" s="2"/>
      <c r="L1800" s="2" t="str">
        <f t="shared" si="1031"/>
        <v>-</v>
      </c>
      <c r="M1800" s="2" t="str">
        <f t="shared" si="1032"/>
        <v>-</v>
      </c>
      <c r="N1800" s="2" t="str">
        <f t="shared" si="1033"/>
        <v>-</v>
      </c>
      <c r="O1800" s="2" t="str">
        <f t="shared" si="1034"/>
        <v>-</v>
      </c>
      <c r="P1800" s="2" t="str">
        <f t="shared" si="1035"/>
        <v>-</v>
      </c>
      <c r="Q1800" s="2" t="str">
        <f t="shared" si="1025"/>
        <v>-</v>
      </c>
      <c r="AK1800" s="7">
        <f t="shared" si="1036"/>
        <v>0</v>
      </c>
      <c r="AL1800" s="7">
        <f t="shared" si="1037"/>
        <v>0</v>
      </c>
      <c r="AM1800" s="7">
        <f t="shared" si="1038"/>
        <v>0</v>
      </c>
      <c r="AN1800" s="2" t="str">
        <f t="shared" si="1039"/>
        <v>-</v>
      </c>
      <c r="AO1800" s="2" t="str">
        <f t="shared" si="1040"/>
        <v>-</v>
      </c>
      <c r="AP1800" s="2" t="str">
        <f t="shared" si="1041"/>
        <v>-</v>
      </c>
      <c r="AR1800" t="str">
        <f t="shared" si="1042"/>
        <v>Florida</v>
      </c>
      <c r="AS1800" t="s">
        <v>3191</v>
      </c>
      <c r="AT1800" s="184"/>
      <c r="AV1800" s="97">
        <v>72</v>
      </c>
      <c r="AW1800" s="99">
        <v>54</v>
      </c>
      <c r="AX1800" s="105">
        <f t="shared" si="1043"/>
        <v>72054</v>
      </c>
      <c r="AZ1800" s="7" t="s">
        <v>1073</v>
      </c>
      <c r="BA1800" s="165" t="s">
        <v>3184</v>
      </c>
    </row>
    <row r="1801" spans="1:53" hidden="1" outlineLevel="1">
      <c r="A1801" t="s">
        <v>2288</v>
      </c>
      <c r="B1801" t="s">
        <v>3191</v>
      </c>
      <c r="C1801" s="1">
        <f t="shared" si="1027"/>
        <v>0</v>
      </c>
      <c r="D1801" s="7">
        <f>IF(R1801&gt;0,RANK(R1801,(R1801:T1801,U1801:AI1801)),0)</f>
        <v>0</v>
      </c>
      <c r="E1801" s="7">
        <f>IF(S1801&gt;0,RANK(S1801,(R1801:T1801,U1801:AI1801)),0)</f>
        <v>0</v>
      </c>
      <c r="F1801" s="7">
        <f>IF(T1801&gt;0,RANK(T1801,(R1801:T1801,U1801:AI1801)),0)</f>
        <v>0</v>
      </c>
      <c r="G1801" s="7">
        <f>IF(U1801&gt;0,RANK(U1801,(R1801:T1801,U1801:AI1801)),0)</f>
        <v>0</v>
      </c>
      <c r="H1801" s="7">
        <f t="shared" si="1028"/>
        <v>0</v>
      </c>
      <c r="I1801" s="49" t="e">
        <f t="shared" si="1029"/>
        <v>#NUM!</v>
      </c>
      <c r="J1801" s="177" t="e">
        <f t="shared" si="1030"/>
        <v>#NUM!</v>
      </c>
      <c r="K1801" s="2"/>
      <c r="L1801" s="2" t="str">
        <f t="shared" si="1031"/>
        <v>-</v>
      </c>
      <c r="M1801" s="2" t="str">
        <f t="shared" si="1032"/>
        <v>-</v>
      </c>
      <c r="N1801" s="2" t="str">
        <f t="shared" si="1033"/>
        <v>-</v>
      </c>
      <c r="O1801" s="2" t="str">
        <f t="shared" si="1034"/>
        <v>-</v>
      </c>
      <c r="P1801" s="2" t="str">
        <f t="shared" si="1035"/>
        <v>-</v>
      </c>
      <c r="Q1801" s="2" t="str">
        <f t="shared" si="1025"/>
        <v>-</v>
      </c>
      <c r="AK1801" s="7">
        <f t="shared" si="1036"/>
        <v>0</v>
      </c>
      <c r="AL1801" s="7">
        <f t="shared" si="1037"/>
        <v>0</v>
      </c>
      <c r="AM1801" s="7">
        <f t="shared" si="1038"/>
        <v>0</v>
      </c>
      <c r="AN1801" s="2" t="str">
        <f t="shared" si="1039"/>
        <v>-</v>
      </c>
      <c r="AO1801" s="2" t="str">
        <f t="shared" si="1040"/>
        <v>-</v>
      </c>
      <c r="AP1801" s="2" t="str">
        <f t="shared" si="1041"/>
        <v>-</v>
      </c>
      <c r="AR1801" t="str">
        <f t="shared" si="1042"/>
        <v>Guánica</v>
      </c>
      <c r="AS1801" t="s">
        <v>3191</v>
      </c>
      <c r="AT1801" s="184"/>
      <c r="AV1801" s="97">
        <v>72</v>
      </c>
      <c r="AW1801" s="99">
        <v>55</v>
      </c>
      <c r="AX1801" s="105">
        <f t="shared" si="1043"/>
        <v>72055</v>
      </c>
      <c r="AZ1801" s="7" t="s">
        <v>1073</v>
      </c>
      <c r="BA1801" s="165" t="s">
        <v>3184</v>
      </c>
    </row>
    <row r="1802" spans="1:53" hidden="1" outlineLevel="1">
      <c r="A1802" t="s">
        <v>272</v>
      </c>
      <c r="B1802" t="s">
        <v>3191</v>
      </c>
      <c r="C1802" s="1">
        <f t="shared" si="1027"/>
        <v>0</v>
      </c>
      <c r="D1802" s="7">
        <f>IF(R1802&gt;0,RANK(R1802,(R1802:T1802,U1802:AI1802)),0)</f>
        <v>0</v>
      </c>
      <c r="E1802" s="7">
        <f>IF(S1802&gt;0,RANK(S1802,(R1802:T1802,U1802:AI1802)),0)</f>
        <v>0</v>
      </c>
      <c r="F1802" s="7">
        <f>IF(T1802&gt;0,RANK(T1802,(R1802:T1802,U1802:AI1802)),0)</f>
        <v>0</v>
      </c>
      <c r="G1802" s="7">
        <f>IF(U1802&gt;0,RANK(U1802,(R1802:T1802,U1802:AI1802)),0)</f>
        <v>0</v>
      </c>
      <c r="H1802" s="7">
        <f t="shared" si="1028"/>
        <v>0</v>
      </c>
      <c r="I1802" s="49" t="e">
        <f t="shared" si="1029"/>
        <v>#NUM!</v>
      </c>
      <c r="J1802" s="177" t="e">
        <f t="shared" si="1030"/>
        <v>#NUM!</v>
      </c>
      <c r="K1802" s="2"/>
      <c r="L1802" s="2" t="str">
        <f t="shared" si="1031"/>
        <v>-</v>
      </c>
      <c r="M1802" s="2" t="str">
        <f t="shared" si="1032"/>
        <v>-</v>
      </c>
      <c r="N1802" s="2" t="str">
        <f t="shared" si="1033"/>
        <v>-</v>
      </c>
      <c r="O1802" s="2" t="str">
        <f t="shared" si="1034"/>
        <v>-</v>
      </c>
      <c r="P1802" s="2" t="str">
        <f t="shared" si="1035"/>
        <v>-</v>
      </c>
      <c r="Q1802" s="2" t="str">
        <f t="shared" si="1025"/>
        <v>-</v>
      </c>
      <c r="AK1802" s="7">
        <f t="shared" si="1036"/>
        <v>0</v>
      </c>
      <c r="AL1802" s="7">
        <f t="shared" si="1037"/>
        <v>0</v>
      </c>
      <c r="AM1802" s="7">
        <f t="shared" si="1038"/>
        <v>0</v>
      </c>
      <c r="AN1802" s="2" t="str">
        <f t="shared" si="1039"/>
        <v>-</v>
      </c>
      <c r="AO1802" s="2" t="str">
        <f t="shared" si="1040"/>
        <v>-</v>
      </c>
      <c r="AP1802" s="2" t="str">
        <f t="shared" si="1041"/>
        <v>-</v>
      </c>
      <c r="AR1802" t="str">
        <f t="shared" si="1042"/>
        <v>Guayama</v>
      </c>
      <c r="AS1802" t="s">
        <v>3191</v>
      </c>
      <c r="AT1802" s="184"/>
      <c r="AV1802" s="97">
        <v>72</v>
      </c>
      <c r="AW1802" s="99">
        <v>57</v>
      </c>
      <c r="AX1802" s="105">
        <f t="shared" si="1043"/>
        <v>72057</v>
      </c>
      <c r="AZ1802" s="7" t="s">
        <v>1073</v>
      </c>
      <c r="BA1802" s="165" t="s">
        <v>3184</v>
      </c>
    </row>
    <row r="1803" spans="1:53" hidden="1" outlineLevel="1">
      <c r="A1803" t="s">
        <v>2502</v>
      </c>
      <c r="B1803" t="s">
        <v>3191</v>
      </c>
      <c r="C1803" s="1">
        <f t="shared" si="1027"/>
        <v>0</v>
      </c>
      <c r="D1803" s="7">
        <f>IF(R1803&gt;0,RANK(R1803,(R1803:T1803,U1803:AI1803)),0)</f>
        <v>0</v>
      </c>
      <c r="E1803" s="7">
        <f>IF(S1803&gt;0,RANK(S1803,(R1803:T1803,U1803:AI1803)),0)</f>
        <v>0</v>
      </c>
      <c r="F1803" s="7">
        <f>IF(T1803&gt;0,RANK(T1803,(R1803:T1803,U1803:AI1803)),0)</f>
        <v>0</v>
      </c>
      <c r="G1803" s="7">
        <f>IF(U1803&gt;0,RANK(U1803,(R1803:T1803,U1803:AI1803)),0)</f>
        <v>0</v>
      </c>
      <c r="H1803" s="7">
        <f t="shared" si="1028"/>
        <v>0</v>
      </c>
      <c r="I1803" s="49" t="e">
        <f t="shared" si="1029"/>
        <v>#NUM!</v>
      </c>
      <c r="J1803" s="177" t="e">
        <f t="shared" si="1030"/>
        <v>#NUM!</v>
      </c>
      <c r="K1803" s="2"/>
      <c r="L1803" s="2" t="str">
        <f t="shared" si="1031"/>
        <v>-</v>
      </c>
      <c r="M1803" s="2" t="str">
        <f t="shared" si="1032"/>
        <v>-</v>
      </c>
      <c r="N1803" s="2" t="str">
        <f t="shared" si="1033"/>
        <v>-</v>
      </c>
      <c r="O1803" s="2" t="str">
        <f t="shared" si="1034"/>
        <v>-</v>
      </c>
      <c r="P1803" s="2" t="str">
        <f t="shared" si="1035"/>
        <v>-</v>
      </c>
      <c r="Q1803" s="2" t="str">
        <f t="shared" si="1025"/>
        <v>-</v>
      </c>
      <c r="AK1803" s="7">
        <f t="shared" si="1036"/>
        <v>0</v>
      </c>
      <c r="AL1803" s="7">
        <f t="shared" si="1037"/>
        <v>0</v>
      </c>
      <c r="AM1803" s="7">
        <f t="shared" si="1038"/>
        <v>0</v>
      </c>
      <c r="AN1803" s="2" t="str">
        <f t="shared" si="1039"/>
        <v>-</v>
      </c>
      <c r="AO1803" s="2" t="str">
        <f t="shared" si="1040"/>
        <v>-</v>
      </c>
      <c r="AP1803" s="2" t="str">
        <f t="shared" si="1041"/>
        <v>-</v>
      </c>
      <c r="AR1803" t="str">
        <f t="shared" si="1042"/>
        <v>Guayanilla</v>
      </c>
      <c r="AS1803" t="s">
        <v>3191</v>
      </c>
      <c r="AT1803" s="184"/>
      <c r="AV1803" s="97">
        <v>72</v>
      </c>
      <c r="AW1803" s="99">
        <v>59</v>
      </c>
      <c r="AX1803" s="105">
        <f t="shared" si="1043"/>
        <v>72059</v>
      </c>
      <c r="AZ1803" s="7" t="s">
        <v>1073</v>
      </c>
      <c r="BA1803" s="165" t="s">
        <v>3184</v>
      </c>
    </row>
    <row r="1804" spans="1:53" hidden="1" outlineLevel="1">
      <c r="A1804" t="s">
        <v>2503</v>
      </c>
      <c r="B1804" t="s">
        <v>3191</v>
      </c>
      <c r="C1804" s="1">
        <f t="shared" si="1027"/>
        <v>0</v>
      </c>
      <c r="D1804" s="7">
        <f>IF(R1804&gt;0,RANK(R1804,(R1804:T1804,U1804:AI1804)),0)</f>
        <v>0</v>
      </c>
      <c r="E1804" s="7">
        <f>IF(S1804&gt;0,RANK(S1804,(R1804:T1804,U1804:AI1804)),0)</f>
        <v>0</v>
      </c>
      <c r="F1804" s="7">
        <f>IF(T1804&gt;0,RANK(T1804,(R1804:T1804,U1804:AI1804)),0)</f>
        <v>0</v>
      </c>
      <c r="G1804" s="7">
        <f>IF(U1804&gt;0,RANK(U1804,(R1804:T1804,U1804:AI1804)),0)</f>
        <v>0</v>
      </c>
      <c r="H1804" s="7">
        <f t="shared" si="1028"/>
        <v>0</v>
      </c>
      <c r="I1804" s="49" t="e">
        <f t="shared" si="1029"/>
        <v>#NUM!</v>
      </c>
      <c r="J1804" s="177" t="e">
        <f t="shared" si="1030"/>
        <v>#NUM!</v>
      </c>
      <c r="K1804" s="2"/>
      <c r="L1804" s="2" t="str">
        <f t="shared" si="1031"/>
        <v>-</v>
      </c>
      <c r="M1804" s="2" t="str">
        <f t="shared" si="1032"/>
        <v>-</v>
      </c>
      <c r="N1804" s="2" t="str">
        <f t="shared" si="1033"/>
        <v>-</v>
      </c>
      <c r="O1804" s="2" t="str">
        <f t="shared" si="1034"/>
        <v>-</v>
      </c>
      <c r="P1804" s="2" t="str">
        <f t="shared" si="1035"/>
        <v>-</v>
      </c>
      <c r="Q1804" s="2" t="str">
        <f t="shared" si="1025"/>
        <v>-</v>
      </c>
      <c r="AK1804" s="7">
        <f t="shared" si="1036"/>
        <v>0</v>
      </c>
      <c r="AL1804" s="7">
        <f t="shared" si="1037"/>
        <v>0</v>
      </c>
      <c r="AM1804" s="7">
        <f t="shared" si="1038"/>
        <v>0</v>
      </c>
      <c r="AN1804" s="2" t="str">
        <f t="shared" si="1039"/>
        <v>-</v>
      </c>
      <c r="AO1804" s="2" t="str">
        <f t="shared" si="1040"/>
        <v>-</v>
      </c>
      <c r="AP1804" s="2" t="str">
        <f t="shared" si="1041"/>
        <v>-</v>
      </c>
      <c r="AR1804" t="str">
        <f t="shared" si="1042"/>
        <v>Guaynabo</v>
      </c>
      <c r="AS1804" t="s">
        <v>3191</v>
      </c>
      <c r="AT1804" s="184"/>
      <c r="AV1804" s="97">
        <v>72</v>
      </c>
      <c r="AW1804" s="99">
        <v>61</v>
      </c>
      <c r="AX1804" s="105">
        <f t="shared" si="1043"/>
        <v>72061</v>
      </c>
      <c r="AZ1804" s="7" t="s">
        <v>1073</v>
      </c>
      <c r="BA1804" s="165" t="s">
        <v>3184</v>
      </c>
    </row>
    <row r="1805" spans="1:53" hidden="1" outlineLevel="1">
      <c r="A1805" t="s">
        <v>2291</v>
      </c>
      <c r="B1805" t="s">
        <v>3191</v>
      </c>
      <c r="C1805" s="1">
        <f t="shared" si="1027"/>
        <v>0</v>
      </c>
      <c r="D1805" s="7">
        <f>IF(R1805&gt;0,RANK(R1805,(R1805:T1805,U1805:AI1805)),0)</f>
        <v>0</v>
      </c>
      <c r="E1805" s="7">
        <f>IF(S1805&gt;0,RANK(S1805,(R1805:T1805,U1805:AI1805)),0)</f>
        <v>0</v>
      </c>
      <c r="F1805" s="7">
        <f>IF(T1805&gt;0,RANK(T1805,(R1805:T1805,U1805:AI1805)),0)</f>
        <v>0</v>
      </c>
      <c r="G1805" s="7">
        <f>IF(U1805&gt;0,RANK(U1805,(R1805:T1805,U1805:AI1805)),0)</f>
        <v>0</v>
      </c>
      <c r="H1805" s="7">
        <f t="shared" ref="H1805:H1836" si="1044">IF(V1805&gt;0,RANK(V1805,(R1805:AB1805)),0)</f>
        <v>0</v>
      </c>
      <c r="I1805" s="49" t="e">
        <f t="shared" si="1029"/>
        <v>#NUM!</v>
      </c>
      <c r="J1805" s="177" t="e">
        <f t="shared" si="1030"/>
        <v>#NUM!</v>
      </c>
      <c r="K1805" s="2"/>
      <c r="L1805" s="2" t="str">
        <f t="shared" si="1031"/>
        <v>-</v>
      </c>
      <c r="M1805" s="2" t="str">
        <f t="shared" si="1032"/>
        <v>-</v>
      </c>
      <c r="N1805" s="2" t="str">
        <f t="shared" si="1033"/>
        <v>-</v>
      </c>
      <c r="O1805" s="2" t="str">
        <f t="shared" si="1034"/>
        <v>-</v>
      </c>
      <c r="P1805" s="2" t="str">
        <f t="shared" ref="P1805:P1836" si="1045">IF($C1805=0,"-",V1805/$C1805)</f>
        <v>-</v>
      </c>
      <c r="Q1805" s="2" t="str">
        <f t="shared" si="1025"/>
        <v>-</v>
      </c>
      <c r="AK1805" s="7">
        <f t="shared" ref="AK1805:AK1836" si="1046">IF(W1805&gt;0,RANK(W1805,(R1805:AB1805)),0)</f>
        <v>0</v>
      </c>
      <c r="AL1805" s="7">
        <f t="shared" ref="AL1805:AL1836" si="1047">IF(X1805&gt;0,RANK(X1805,(R1805:AB1805)),0)</f>
        <v>0</v>
      </c>
      <c r="AM1805" s="7">
        <f t="shared" ref="AM1805:AM1836" si="1048">IF(Y1805&gt;0,RANK(Y1805,(R1805:AB1805)),0)</f>
        <v>0</v>
      </c>
      <c r="AN1805" s="2" t="str">
        <f t="shared" ref="AN1805:AN1836" si="1049">IF($C1805=0,"-",W1805/$C1805)</f>
        <v>-</v>
      </c>
      <c r="AO1805" s="2" t="str">
        <f t="shared" ref="AO1805:AO1836" si="1050">IF($C1805=0,"-",X1805/$C1805)</f>
        <v>-</v>
      </c>
      <c r="AP1805" s="2" t="str">
        <f t="shared" ref="AP1805:AP1836" si="1051">IF($C1805=0,"-",Y1805/$C1805)</f>
        <v>-</v>
      </c>
      <c r="AR1805" t="str">
        <f t="shared" ref="AR1805:AR1836" si="1052">A1805</f>
        <v>Gurabo</v>
      </c>
      <c r="AS1805" t="s">
        <v>3191</v>
      </c>
      <c r="AT1805" s="184"/>
      <c r="AV1805" s="97">
        <v>72</v>
      </c>
      <c r="AW1805" s="99">
        <v>63</v>
      </c>
      <c r="AX1805" s="105">
        <f t="shared" ref="AX1805:AX1836" si="1053">AV1805*1000+AW1805</f>
        <v>72063</v>
      </c>
      <c r="AZ1805" s="7" t="s">
        <v>1073</v>
      </c>
      <c r="BA1805" s="165" t="s">
        <v>3184</v>
      </c>
    </row>
    <row r="1806" spans="1:53" hidden="1" outlineLevel="1">
      <c r="A1806" t="s">
        <v>1500</v>
      </c>
      <c r="B1806" t="s">
        <v>3191</v>
      </c>
      <c r="C1806" s="1">
        <f t="shared" si="1027"/>
        <v>0</v>
      </c>
      <c r="D1806" s="7">
        <f>IF(R1806&gt;0,RANK(R1806,(R1806:T1806,U1806:AI1806)),0)</f>
        <v>0</v>
      </c>
      <c r="E1806" s="7">
        <f>IF(S1806&gt;0,RANK(S1806,(R1806:T1806,U1806:AI1806)),0)</f>
        <v>0</v>
      </c>
      <c r="F1806" s="7">
        <f>IF(T1806&gt;0,RANK(T1806,(R1806:T1806,U1806:AI1806)),0)</f>
        <v>0</v>
      </c>
      <c r="G1806" s="7">
        <f>IF(U1806&gt;0,RANK(U1806,(R1806:T1806,U1806:AI1806)),0)</f>
        <v>0</v>
      </c>
      <c r="H1806" s="7">
        <f t="shared" si="1044"/>
        <v>0</v>
      </c>
      <c r="I1806" s="49" t="e">
        <f t="shared" si="1029"/>
        <v>#NUM!</v>
      </c>
      <c r="J1806" s="177" t="e">
        <f t="shared" si="1030"/>
        <v>#NUM!</v>
      </c>
      <c r="K1806" s="2"/>
      <c r="L1806" s="2" t="str">
        <f t="shared" si="1031"/>
        <v>-</v>
      </c>
      <c r="M1806" s="2" t="str">
        <f t="shared" si="1032"/>
        <v>-</v>
      </c>
      <c r="N1806" s="2" t="str">
        <f t="shared" si="1033"/>
        <v>-</v>
      </c>
      <c r="O1806" s="2" t="str">
        <f t="shared" si="1034"/>
        <v>-</v>
      </c>
      <c r="P1806" s="2" t="str">
        <f t="shared" si="1045"/>
        <v>-</v>
      </c>
      <c r="Q1806" s="2" t="str">
        <f t="shared" si="1025"/>
        <v>-</v>
      </c>
      <c r="AK1806" s="7">
        <f t="shared" si="1046"/>
        <v>0</v>
      </c>
      <c r="AL1806" s="7">
        <f t="shared" si="1047"/>
        <v>0</v>
      </c>
      <c r="AM1806" s="7">
        <f t="shared" si="1048"/>
        <v>0</v>
      </c>
      <c r="AN1806" s="2" t="str">
        <f t="shared" si="1049"/>
        <v>-</v>
      </c>
      <c r="AO1806" s="2" t="str">
        <f t="shared" si="1050"/>
        <v>-</v>
      </c>
      <c r="AP1806" s="2" t="str">
        <f t="shared" si="1051"/>
        <v>-</v>
      </c>
      <c r="AR1806" t="str">
        <f t="shared" si="1052"/>
        <v>Hatillo</v>
      </c>
      <c r="AS1806" t="s">
        <v>3191</v>
      </c>
      <c r="AT1806" s="184"/>
      <c r="AV1806" s="97">
        <v>72</v>
      </c>
      <c r="AW1806" s="99">
        <v>65</v>
      </c>
      <c r="AX1806" s="105">
        <f t="shared" si="1053"/>
        <v>72065</v>
      </c>
      <c r="AZ1806" s="7" t="s">
        <v>1073</v>
      </c>
      <c r="BA1806" s="165" t="s">
        <v>3184</v>
      </c>
    </row>
    <row r="1807" spans="1:53" hidden="1" outlineLevel="1">
      <c r="A1807" t="s">
        <v>2499</v>
      </c>
      <c r="B1807" t="s">
        <v>3191</v>
      </c>
      <c r="C1807" s="1">
        <f t="shared" si="1027"/>
        <v>0</v>
      </c>
      <c r="D1807" s="7">
        <f>IF(R1807&gt;0,RANK(R1807,(R1807:T1807,U1807:AI1807)),0)</f>
        <v>0</v>
      </c>
      <c r="E1807" s="7">
        <f>IF(S1807&gt;0,RANK(S1807,(R1807:T1807,U1807:AI1807)),0)</f>
        <v>0</v>
      </c>
      <c r="F1807" s="7">
        <f>IF(T1807&gt;0,RANK(T1807,(R1807:T1807,U1807:AI1807)),0)</f>
        <v>0</v>
      </c>
      <c r="G1807" s="7">
        <f>IF(U1807&gt;0,RANK(U1807,(R1807:T1807,U1807:AI1807)),0)</f>
        <v>0</v>
      </c>
      <c r="H1807" s="7">
        <f t="shared" si="1044"/>
        <v>0</v>
      </c>
      <c r="I1807" s="49" t="e">
        <f t="shared" si="1029"/>
        <v>#NUM!</v>
      </c>
      <c r="J1807" s="177" t="e">
        <f t="shared" si="1030"/>
        <v>#NUM!</v>
      </c>
      <c r="K1807" s="2"/>
      <c r="L1807" s="2" t="str">
        <f t="shared" si="1031"/>
        <v>-</v>
      </c>
      <c r="M1807" s="2" t="str">
        <f t="shared" si="1032"/>
        <v>-</v>
      </c>
      <c r="N1807" s="2" t="str">
        <f t="shared" si="1033"/>
        <v>-</v>
      </c>
      <c r="O1807" s="2" t="str">
        <f t="shared" si="1034"/>
        <v>-</v>
      </c>
      <c r="P1807" s="2" t="str">
        <f t="shared" si="1045"/>
        <v>-</v>
      </c>
      <c r="Q1807" s="2" t="str">
        <f t="shared" si="1025"/>
        <v>-</v>
      </c>
      <c r="AK1807" s="7">
        <f t="shared" si="1046"/>
        <v>0</v>
      </c>
      <c r="AL1807" s="7">
        <f t="shared" si="1047"/>
        <v>0</v>
      </c>
      <c r="AM1807" s="7">
        <f t="shared" si="1048"/>
        <v>0</v>
      </c>
      <c r="AN1807" s="2" t="str">
        <f t="shared" si="1049"/>
        <v>-</v>
      </c>
      <c r="AO1807" s="2" t="str">
        <f t="shared" si="1050"/>
        <v>-</v>
      </c>
      <c r="AP1807" s="2" t="str">
        <f t="shared" si="1051"/>
        <v>-</v>
      </c>
      <c r="AR1807" t="str">
        <f t="shared" si="1052"/>
        <v>Hormigueros</v>
      </c>
      <c r="AS1807" t="s">
        <v>3191</v>
      </c>
      <c r="AT1807" s="184"/>
      <c r="AV1807" s="97">
        <v>72</v>
      </c>
      <c r="AW1807" s="99">
        <v>67</v>
      </c>
      <c r="AX1807" s="105">
        <f t="shared" si="1053"/>
        <v>72067</v>
      </c>
      <c r="AZ1807" s="7" t="s">
        <v>1073</v>
      </c>
      <c r="BA1807" s="165" t="s">
        <v>3184</v>
      </c>
    </row>
    <row r="1808" spans="1:53" hidden="1" outlineLevel="1">
      <c r="A1808" t="s">
        <v>780</v>
      </c>
      <c r="B1808" t="s">
        <v>3191</v>
      </c>
      <c r="C1808" s="1">
        <f t="shared" si="1027"/>
        <v>0</v>
      </c>
      <c r="D1808" s="7">
        <f>IF(R1808&gt;0,RANK(R1808,(R1808:T1808,U1808:AI1808)),0)</f>
        <v>0</v>
      </c>
      <c r="E1808" s="7">
        <f>IF(S1808&gt;0,RANK(S1808,(R1808:T1808,U1808:AI1808)),0)</f>
        <v>0</v>
      </c>
      <c r="F1808" s="7">
        <f>IF(T1808&gt;0,RANK(T1808,(R1808:T1808,U1808:AI1808)),0)</f>
        <v>0</v>
      </c>
      <c r="G1808" s="7">
        <f>IF(U1808&gt;0,RANK(U1808,(R1808:T1808,U1808:AI1808)),0)</f>
        <v>0</v>
      </c>
      <c r="H1808" s="7">
        <f t="shared" si="1044"/>
        <v>0</v>
      </c>
      <c r="I1808" s="49" t="e">
        <f t="shared" si="1029"/>
        <v>#NUM!</v>
      </c>
      <c r="J1808" s="177" t="e">
        <f t="shared" si="1030"/>
        <v>#NUM!</v>
      </c>
      <c r="K1808" s="2"/>
      <c r="L1808" s="2" t="str">
        <f t="shared" si="1031"/>
        <v>-</v>
      </c>
      <c r="M1808" s="2" t="str">
        <f t="shared" si="1032"/>
        <v>-</v>
      </c>
      <c r="N1808" s="2" t="str">
        <f t="shared" si="1033"/>
        <v>-</v>
      </c>
      <c r="O1808" s="2" t="str">
        <f t="shared" si="1034"/>
        <v>-</v>
      </c>
      <c r="P1808" s="2" t="str">
        <f t="shared" si="1045"/>
        <v>-</v>
      </c>
      <c r="Q1808" s="2" t="str">
        <f t="shared" si="1025"/>
        <v>-</v>
      </c>
      <c r="AK1808" s="7">
        <f t="shared" si="1046"/>
        <v>0</v>
      </c>
      <c r="AL1808" s="7">
        <f t="shared" si="1047"/>
        <v>0</v>
      </c>
      <c r="AM1808" s="7">
        <f t="shared" si="1048"/>
        <v>0</v>
      </c>
      <c r="AN1808" s="2" t="str">
        <f t="shared" si="1049"/>
        <v>-</v>
      </c>
      <c r="AO1808" s="2" t="str">
        <f t="shared" si="1050"/>
        <v>-</v>
      </c>
      <c r="AP1808" s="2" t="str">
        <f t="shared" si="1051"/>
        <v>-</v>
      </c>
      <c r="AR1808" t="str">
        <f t="shared" si="1052"/>
        <v>Humacao</v>
      </c>
      <c r="AS1808" t="s">
        <v>3191</v>
      </c>
      <c r="AT1808" s="184"/>
      <c r="AV1808" s="97">
        <v>72</v>
      </c>
      <c r="AW1808" s="99">
        <v>69</v>
      </c>
      <c r="AX1808" s="105">
        <f t="shared" si="1053"/>
        <v>72069</v>
      </c>
      <c r="AZ1808" s="7" t="s">
        <v>1073</v>
      </c>
      <c r="BA1808" s="165" t="s">
        <v>3184</v>
      </c>
    </row>
    <row r="1809" spans="1:53" hidden="1" outlineLevel="1">
      <c r="A1809" t="s">
        <v>1496</v>
      </c>
      <c r="B1809" t="s">
        <v>3191</v>
      </c>
      <c r="C1809" s="1">
        <f t="shared" si="1027"/>
        <v>0</v>
      </c>
      <c r="D1809" s="7">
        <f>IF(R1809&gt;0,RANK(R1809,(R1809:T1809,U1809:AI1809)),0)</f>
        <v>0</v>
      </c>
      <c r="E1809" s="7">
        <f>IF(S1809&gt;0,RANK(S1809,(R1809:T1809,U1809:AI1809)),0)</f>
        <v>0</v>
      </c>
      <c r="F1809" s="7">
        <f>IF(T1809&gt;0,RANK(T1809,(R1809:T1809,U1809:AI1809)),0)</f>
        <v>0</v>
      </c>
      <c r="G1809" s="7">
        <f>IF(U1809&gt;0,RANK(U1809,(R1809:T1809,U1809:AI1809)),0)</f>
        <v>0</v>
      </c>
      <c r="H1809" s="7">
        <f t="shared" si="1044"/>
        <v>0</v>
      </c>
      <c r="I1809" s="49" t="e">
        <f t="shared" si="1029"/>
        <v>#NUM!</v>
      </c>
      <c r="J1809" s="177" t="e">
        <f t="shared" si="1030"/>
        <v>#NUM!</v>
      </c>
      <c r="K1809" s="2"/>
      <c r="L1809" s="2" t="str">
        <f t="shared" si="1031"/>
        <v>-</v>
      </c>
      <c r="M1809" s="2" t="str">
        <f t="shared" si="1032"/>
        <v>-</v>
      </c>
      <c r="N1809" s="2" t="str">
        <f t="shared" si="1033"/>
        <v>-</v>
      </c>
      <c r="O1809" s="2" t="str">
        <f t="shared" si="1034"/>
        <v>-</v>
      </c>
      <c r="P1809" s="2" t="str">
        <f t="shared" si="1045"/>
        <v>-</v>
      </c>
      <c r="Q1809" s="2" t="str">
        <f t="shared" si="1025"/>
        <v>-</v>
      </c>
      <c r="AK1809" s="7">
        <f t="shared" si="1046"/>
        <v>0</v>
      </c>
      <c r="AL1809" s="7">
        <f t="shared" si="1047"/>
        <v>0</v>
      </c>
      <c r="AM1809" s="7">
        <f t="shared" si="1048"/>
        <v>0</v>
      </c>
      <c r="AN1809" s="2" t="str">
        <f t="shared" si="1049"/>
        <v>-</v>
      </c>
      <c r="AO1809" s="2" t="str">
        <f t="shared" si="1050"/>
        <v>-</v>
      </c>
      <c r="AP1809" s="2" t="str">
        <f t="shared" si="1051"/>
        <v>-</v>
      </c>
      <c r="AR1809" t="str">
        <f t="shared" si="1052"/>
        <v>Isabela</v>
      </c>
      <c r="AS1809" t="s">
        <v>3191</v>
      </c>
      <c r="AT1809" s="184"/>
      <c r="AV1809" s="97">
        <v>72</v>
      </c>
      <c r="AW1809" s="99">
        <v>71</v>
      </c>
      <c r="AX1809" s="105">
        <f t="shared" si="1053"/>
        <v>72071</v>
      </c>
      <c r="AZ1809" s="7" t="s">
        <v>1073</v>
      </c>
      <c r="BA1809" s="165" t="s">
        <v>3184</v>
      </c>
    </row>
    <row r="1810" spans="1:53" hidden="1" outlineLevel="1">
      <c r="A1810" t="s">
        <v>683</v>
      </c>
      <c r="B1810" t="s">
        <v>3191</v>
      </c>
      <c r="C1810" s="1">
        <f t="shared" si="1027"/>
        <v>0</v>
      </c>
      <c r="D1810" s="7">
        <f>IF(R1810&gt;0,RANK(R1810,(R1810:T1810,U1810:AI1810)),0)</f>
        <v>0</v>
      </c>
      <c r="E1810" s="7">
        <f>IF(S1810&gt;0,RANK(S1810,(R1810:T1810,U1810:AI1810)),0)</f>
        <v>0</v>
      </c>
      <c r="F1810" s="7">
        <f>IF(T1810&gt;0,RANK(T1810,(R1810:T1810,U1810:AI1810)),0)</f>
        <v>0</v>
      </c>
      <c r="G1810" s="7">
        <f>IF(U1810&gt;0,RANK(U1810,(R1810:T1810,U1810:AI1810)),0)</f>
        <v>0</v>
      </c>
      <c r="H1810" s="7">
        <f t="shared" si="1044"/>
        <v>0</v>
      </c>
      <c r="I1810" s="49" t="e">
        <f t="shared" si="1029"/>
        <v>#NUM!</v>
      </c>
      <c r="J1810" s="177" t="e">
        <f t="shared" si="1030"/>
        <v>#NUM!</v>
      </c>
      <c r="K1810" s="2"/>
      <c r="L1810" s="2" t="str">
        <f t="shared" si="1031"/>
        <v>-</v>
      </c>
      <c r="M1810" s="2" t="str">
        <f t="shared" si="1032"/>
        <v>-</v>
      </c>
      <c r="N1810" s="2" t="str">
        <f t="shared" si="1033"/>
        <v>-</v>
      </c>
      <c r="O1810" s="2" t="str">
        <f t="shared" si="1034"/>
        <v>-</v>
      </c>
      <c r="P1810" s="2" t="str">
        <f t="shared" si="1045"/>
        <v>-</v>
      </c>
      <c r="Q1810" s="2" t="str">
        <f t="shared" si="1025"/>
        <v>-</v>
      </c>
      <c r="AK1810" s="7">
        <f t="shared" si="1046"/>
        <v>0</v>
      </c>
      <c r="AL1810" s="7">
        <f t="shared" si="1047"/>
        <v>0</v>
      </c>
      <c r="AM1810" s="7">
        <f t="shared" si="1048"/>
        <v>0</v>
      </c>
      <c r="AN1810" s="2" t="str">
        <f t="shared" si="1049"/>
        <v>-</v>
      </c>
      <c r="AO1810" s="2" t="str">
        <f t="shared" si="1050"/>
        <v>-</v>
      </c>
      <c r="AP1810" s="2" t="str">
        <f t="shared" si="1051"/>
        <v>-</v>
      </c>
      <c r="AR1810" t="str">
        <f t="shared" si="1052"/>
        <v>Jayuya</v>
      </c>
      <c r="AS1810" t="s">
        <v>3191</v>
      </c>
      <c r="AT1810" s="184"/>
      <c r="AV1810" s="97">
        <v>72</v>
      </c>
      <c r="AW1810" s="99">
        <v>73</v>
      </c>
      <c r="AX1810" s="105">
        <f t="shared" si="1053"/>
        <v>72073</v>
      </c>
      <c r="AZ1810" s="7" t="s">
        <v>1073</v>
      </c>
      <c r="BA1810" s="165" t="s">
        <v>3184</v>
      </c>
    </row>
    <row r="1811" spans="1:53" hidden="1" outlineLevel="1">
      <c r="A1811" t="s">
        <v>213</v>
      </c>
      <c r="B1811" t="s">
        <v>3191</v>
      </c>
      <c r="C1811" s="1">
        <f t="shared" si="1027"/>
        <v>0</v>
      </c>
      <c r="D1811" s="7">
        <f>IF(R1811&gt;0,RANK(R1811,(R1811:T1811,U1811:AI1811)),0)</f>
        <v>0</v>
      </c>
      <c r="E1811" s="7">
        <f>IF(S1811&gt;0,RANK(S1811,(R1811:T1811,U1811:AI1811)),0)</f>
        <v>0</v>
      </c>
      <c r="F1811" s="7">
        <f>IF(T1811&gt;0,RANK(T1811,(R1811:T1811,U1811:AI1811)),0)</f>
        <v>0</v>
      </c>
      <c r="G1811" s="7">
        <f>IF(U1811&gt;0,RANK(U1811,(R1811:T1811,U1811:AI1811)),0)</f>
        <v>0</v>
      </c>
      <c r="H1811" s="7">
        <f t="shared" si="1044"/>
        <v>0</v>
      </c>
      <c r="I1811" s="49" t="e">
        <f t="shared" si="1029"/>
        <v>#NUM!</v>
      </c>
      <c r="J1811" s="177" t="e">
        <f t="shared" si="1030"/>
        <v>#NUM!</v>
      </c>
      <c r="K1811" s="2"/>
      <c r="L1811" s="2" t="str">
        <f t="shared" si="1031"/>
        <v>-</v>
      </c>
      <c r="M1811" s="2" t="str">
        <f t="shared" si="1032"/>
        <v>-</v>
      </c>
      <c r="N1811" s="2" t="str">
        <f t="shared" si="1033"/>
        <v>-</v>
      </c>
      <c r="O1811" s="2" t="str">
        <f t="shared" si="1034"/>
        <v>-</v>
      </c>
      <c r="P1811" s="2" t="str">
        <f t="shared" si="1045"/>
        <v>-</v>
      </c>
      <c r="Q1811" s="2" t="str">
        <f t="shared" si="1025"/>
        <v>-</v>
      </c>
      <c r="AK1811" s="7">
        <f t="shared" si="1046"/>
        <v>0</v>
      </c>
      <c r="AL1811" s="7">
        <f t="shared" si="1047"/>
        <v>0</v>
      </c>
      <c r="AM1811" s="7">
        <f t="shared" si="1048"/>
        <v>0</v>
      </c>
      <c r="AN1811" s="2" t="str">
        <f t="shared" si="1049"/>
        <v>-</v>
      </c>
      <c r="AO1811" s="2" t="str">
        <f t="shared" si="1050"/>
        <v>-</v>
      </c>
      <c r="AP1811" s="2" t="str">
        <f t="shared" si="1051"/>
        <v>-</v>
      </c>
      <c r="AR1811" t="str">
        <f t="shared" si="1052"/>
        <v>Juana Díaz</v>
      </c>
      <c r="AS1811" t="s">
        <v>3191</v>
      </c>
      <c r="AT1811" s="184"/>
      <c r="AV1811" s="97">
        <v>72</v>
      </c>
      <c r="AW1811" s="99">
        <v>75</v>
      </c>
      <c r="AX1811" s="105">
        <f t="shared" si="1053"/>
        <v>72075</v>
      </c>
      <c r="AZ1811" s="7" t="s">
        <v>1073</v>
      </c>
      <c r="BA1811" s="165" t="s">
        <v>3184</v>
      </c>
    </row>
    <row r="1812" spans="1:53" hidden="1" outlineLevel="1">
      <c r="A1812" t="s">
        <v>1286</v>
      </c>
      <c r="B1812" t="s">
        <v>3191</v>
      </c>
      <c r="C1812" s="1">
        <f t="shared" si="1027"/>
        <v>0</v>
      </c>
      <c r="D1812" s="7">
        <f>IF(R1812&gt;0,RANK(R1812,(R1812:T1812,U1812:AI1812)),0)</f>
        <v>0</v>
      </c>
      <c r="E1812" s="7">
        <f>IF(S1812&gt;0,RANK(S1812,(R1812:T1812,U1812:AI1812)),0)</f>
        <v>0</v>
      </c>
      <c r="F1812" s="7">
        <f>IF(T1812&gt;0,RANK(T1812,(R1812:T1812,U1812:AI1812)),0)</f>
        <v>0</v>
      </c>
      <c r="G1812" s="7">
        <f>IF(U1812&gt;0,RANK(U1812,(R1812:T1812,U1812:AI1812)),0)</f>
        <v>0</v>
      </c>
      <c r="H1812" s="7">
        <f t="shared" si="1044"/>
        <v>0</v>
      </c>
      <c r="I1812" s="49" t="e">
        <f t="shared" si="1029"/>
        <v>#NUM!</v>
      </c>
      <c r="J1812" s="177" t="e">
        <f t="shared" si="1030"/>
        <v>#NUM!</v>
      </c>
      <c r="K1812" s="2"/>
      <c r="L1812" s="2" t="str">
        <f t="shared" si="1031"/>
        <v>-</v>
      </c>
      <c r="M1812" s="2" t="str">
        <f t="shared" si="1032"/>
        <v>-</v>
      </c>
      <c r="N1812" s="2" t="str">
        <f t="shared" si="1033"/>
        <v>-</v>
      </c>
      <c r="O1812" s="2" t="str">
        <f t="shared" si="1034"/>
        <v>-</v>
      </c>
      <c r="P1812" s="2" t="str">
        <f t="shared" si="1045"/>
        <v>-</v>
      </c>
      <c r="Q1812" s="2" t="str">
        <f t="shared" si="1025"/>
        <v>-</v>
      </c>
      <c r="AK1812" s="7">
        <f t="shared" si="1046"/>
        <v>0</v>
      </c>
      <c r="AL1812" s="7">
        <f t="shared" si="1047"/>
        <v>0</v>
      </c>
      <c r="AM1812" s="7">
        <f t="shared" si="1048"/>
        <v>0</v>
      </c>
      <c r="AN1812" s="2" t="str">
        <f t="shared" si="1049"/>
        <v>-</v>
      </c>
      <c r="AO1812" s="2" t="str">
        <f t="shared" si="1050"/>
        <v>-</v>
      </c>
      <c r="AP1812" s="2" t="str">
        <f t="shared" si="1051"/>
        <v>-</v>
      </c>
      <c r="AR1812" t="str">
        <f t="shared" si="1052"/>
        <v>Juncos</v>
      </c>
      <c r="AS1812" t="s">
        <v>3191</v>
      </c>
      <c r="AT1812" s="184"/>
      <c r="AV1812" s="97">
        <v>72</v>
      </c>
      <c r="AW1812" s="99">
        <v>77</v>
      </c>
      <c r="AX1812" s="105">
        <f t="shared" si="1053"/>
        <v>72077</v>
      </c>
      <c r="AZ1812" s="7" t="s">
        <v>1073</v>
      </c>
      <c r="BA1812" s="165" t="s">
        <v>3184</v>
      </c>
    </row>
    <row r="1813" spans="1:53" hidden="1" outlineLevel="1">
      <c r="A1813" t="s">
        <v>2404</v>
      </c>
      <c r="B1813" t="s">
        <v>3191</v>
      </c>
      <c r="C1813" s="1">
        <f t="shared" si="1027"/>
        <v>0</v>
      </c>
      <c r="D1813" s="7">
        <f>IF(R1813&gt;0,RANK(R1813,(R1813:T1813,U1813:AI1813)),0)</f>
        <v>0</v>
      </c>
      <c r="E1813" s="7">
        <f>IF(S1813&gt;0,RANK(S1813,(R1813:T1813,U1813:AI1813)),0)</f>
        <v>0</v>
      </c>
      <c r="F1813" s="7">
        <f>IF(T1813&gt;0,RANK(T1813,(R1813:T1813,U1813:AI1813)),0)</f>
        <v>0</v>
      </c>
      <c r="G1813" s="7">
        <f>IF(U1813&gt;0,RANK(U1813,(R1813:T1813,U1813:AI1813)),0)</f>
        <v>0</v>
      </c>
      <c r="H1813" s="7">
        <f t="shared" si="1044"/>
        <v>0</v>
      </c>
      <c r="I1813" s="49" t="e">
        <f t="shared" si="1029"/>
        <v>#NUM!</v>
      </c>
      <c r="J1813" s="177" t="e">
        <f t="shared" si="1030"/>
        <v>#NUM!</v>
      </c>
      <c r="K1813" s="2"/>
      <c r="L1813" s="2" t="str">
        <f t="shared" si="1031"/>
        <v>-</v>
      </c>
      <c r="M1813" s="2" t="str">
        <f t="shared" si="1032"/>
        <v>-</v>
      </c>
      <c r="N1813" s="2" t="str">
        <f t="shared" si="1033"/>
        <v>-</v>
      </c>
      <c r="O1813" s="2" t="str">
        <f t="shared" si="1034"/>
        <v>-</v>
      </c>
      <c r="P1813" s="2" t="str">
        <f t="shared" si="1045"/>
        <v>-</v>
      </c>
      <c r="Q1813" s="2" t="str">
        <f t="shared" si="1025"/>
        <v>-</v>
      </c>
      <c r="AK1813" s="7">
        <f t="shared" si="1046"/>
        <v>0</v>
      </c>
      <c r="AL1813" s="7">
        <f t="shared" si="1047"/>
        <v>0</v>
      </c>
      <c r="AM1813" s="7">
        <f t="shared" si="1048"/>
        <v>0</v>
      </c>
      <c r="AN1813" s="2" t="str">
        <f t="shared" si="1049"/>
        <v>-</v>
      </c>
      <c r="AO1813" s="2" t="str">
        <f t="shared" si="1050"/>
        <v>-</v>
      </c>
      <c r="AP1813" s="2" t="str">
        <f t="shared" si="1051"/>
        <v>-</v>
      </c>
      <c r="AR1813" t="str">
        <f t="shared" si="1052"/>
        <v>Lajas</v>
      </c>
      <c r="AS1813" t="s">
        <v>3191</v>
      </c>
      <c r="AT1813" s="184"/>
      <c r="AV1813" s="97">
        <v>72</v>
      </c>
      <c r="AW1813" s="99">
        <v>79</v>
      </c>
      <c r="AX1813" s="105">
        <f t="shared" si="1053"/>
        <v>72079</v>
      </c>
      <c r="AZ1813" s="7" t="s">
        <v>1073</v>
      </c>
      <c r="BA1813" s="165" t="s">
        <v>3184</v>
      </c>
    </row>
    <row r="1814" spans="1:53" hidden="1" outlineLevel="1">
      <c r="A1814" t="s">
        <v>1656</v>
      </c>
      <c r="B1814" t="s">
        <v>3191</v>
      </c>
      <c r="C1814" s="1">
        <f t="shared" si="1027"/>
        <v>0</v>
      </c>
      <c r="D1814" s="7">
        <f>IF(R1814&gt;0,RANK(R1814,(R1814:T1814,U1814:AI1814)),0)</f>
        <v>0</v>
      </c>
      <c r="E1814" s="7">
        <f>IF(S1814&gt;0,RANK(S1814,(R1814:T1814,U1814:AI1814)),0)</f>
        <v>0</v>
      </c>
      <c r="F1814" s="7">
        <f>IF(T1814&gt;0,RANK(T1814,(R1814:T1814,U1814:AI1814)),0)</f>
        <v>0</v>
      </c>
      <c r="G1814" s="7">
        <f>IF(U1814&gt;0,RANK(U1814,(R1814:T1814,U1814:AI1814)),0)</f>
        <v>0</v>
      </c>
      <c r="H1814" s="7">
        <f t="shared" si="1044"/>
        <v>0</v>
      </c>
      <c r="I1814" s="49" t="e">
        <f t="shared" si="1029"/>
        <v>#NUM!</v>
      </c>
      <c r="J1814" s="177" t="e">
        <f t="shared" si="1030"/>
        <v>#NUM!</v>
      </c>
      <c r="K1814" s="2"/>
      <c r="L1814" s="2" t="str">
        <f t="shared" si="1031"/>
        <v>-</v>
      </c>
      <c r="M1814" s="2" t="str">
        <f t="shared" si="1032"/>
        <v>-</v>
      </c>
      <c r="N1814" s="2" t="str">
        <f t="shared" si="1033"/>
        <v>-</v>
      </c>
      <c r="O1814" s="2" t="str">
        <f t="shared" si="1034"/>
        <v>-</v>
      </c>
      <c r="P1814" s="2" t="str">
        <f t="shared" si="1045"/>
        <v>-</v>
      </c>
      <c r="Q1814" s="2" t="str">
        <f t="shared" ref="Q1814:Q1877" si="1054">IF(C1814=0,"-",(1-L1814-M1814-N1814-O1814-P1814))</f>
        <v>-</v>
      </c>
      <c r="AK1814" s="7">
        <f t="shared" si="1046"/>
        <v>0</v>
      </c>
      <c r="AL1814" s="7">
        <f t="shared" si="1047"/>
        <v>0</v>
      </c>
      <c r="AM1814" s="7">
        <f t="shared" si="1048"/>
        <v>0</v>
      </c>
      <c r="AN1814" s="2" t="str">
        <f t="shared" si="1049"/>
        <v>-</v>
      </c>
      <c r="AO1814" s="2" t="str">
        <f t="shared" si="1050"/>
        <v>-</v>
      </c>
      <c r="AP1814" s="2" t="str">
        <f t="shared" si="1051"/>
        <v>-</v>
      </c>
      <c r="AR1814" t="str">
        <f t="shared" si="1052"/>
        <v>Lares</v>
      </c>
      <c r="AS1814" t="s">
        <v>3191</v>
      </c>
      <c r="AT1814" s="184"/>
      <c r="AV1814" s="97">
        <v>72</v>
      </c>
      <c r="AW1814" s="99">
        <v>81</v>
      </c>
      <c r="AX1814" s="105">
        <f t="shared" si="1053"/>
        <v>72081</v>
      </c>
      <c r="AZ1814" s="7" t="s">
        <v>1073</v>
      </c>
      <c r="BA1814" s="165" t="s">
        <v>3184</v>
      </c>
    </row>
    <row r="1815" spans="1:53" hidden="1" outlineLevel="1">
      <c r="A1815" t="s">
        <v>752</v>
      </c>
      <c r="B1815" t="s">
        <v>3191</v>
      </c>
      <c r="C1815" s="1">
        <f t="shared" si="1027"/>
        <v>0</v>
      </c>
      <c r="D1815" s="7">
        <f>IF(R1815&gt;0,RANK(R1815,(R1815:T1815,U1815:AI1815)),0)</f>
        <v>0</v>
      </c>
      <c r="E1815" s="7">
        <f>IF(S1815&gt;0,RANK(S1815,(R1815:T1815,U1815:AI1815)),0)</f>
        <v>0</v>
      </c>
      <c r="F1815" s="7">
        <f>IF(T1815&gt;0,RANK(T1815,(R1815:T1815,U1815:AI1815)),0)</f>
        <v>0</v>
      </c>
      <c r="G1815" s="7">
        <f>IF(U1815&gt;0,RANK(U1815,(R1815:T1815,U1815:AI1815)),0)</f>
        <v>0</v>
      </c>
      <c r="H1815" s="7">
        <f t="shared" si="1044"/>
        <v>0</v>
      </c>
      <c r="I1815" s="49" t="e">
        <f t="shared" si="1029"/>
        <v>#NUM!</v>
      </c>
      <c r="J1815" s="177" t="e">
        <f t="shared" si="1030"/>
        <v>#NUM!</v>
      </c>
      <c r="K1815" s="2"/>
      <c r="L1815" s="2" t="str">
        <f t="shared" si="1031"/>
        <v>-</v>
      </c>
      <c r="M1815" s="2" t="str">
        <f t="shared" si="1032"/>
        <v>-</v>
      </c>
      <c r="N1815" s="2" t="str">
        <f t="shared" si="1033"/>
        <v>-</v>
      </c>
      <c r="O1815" s="2" t="str">
        <f t="shared" si="1034"/>
        <v>-</v>
      </c>
      <c r="P1815" s="2" t="str">
        <f t="shared" si="1045"/>
        <v>-</v>
      </c>
      <c r="Q1815" s="2" t="str">
        <f t="shared" si="1054"/>
        <v>-</v>
      </c>
      <c r="AK1815" s="7">
        <f t="shared" si="1046"/>
        <v>0</v>
      </c>
      <c r="AL1815" s="7">
        <f t="shared" si="1047"/>
        <v>0</v>
      </c>
      <c r="AM1815" s="7">
        <f t="shared" si="1048"/>
        <v>0</v>
      </c>
      <c r="AN1815" s="2" t="str">
        <f t="shared" si="1049"/>
        <v>-</v>
      </c>
      <c r="AO1815" s="2" t="str">
        <f t="shared" si="1050"/>
        <v>-</v>
      </c>
      <c r="AP1815" s="2" t="str">
        <f t="shared" si="1051"/>
        <v>-</v>
      </c>
      <c r="AR1815" t="str">
        <f t="shared" si="1052"/>
        <v>Las Marías</v>
      </c>
      <c r="AS1815" t="s">
        <v>3191</v>
      </c>
      <c r="AT1815" s="184"/>
      <c r="AV1815" s="97">
        <v>72</v>
      </c>
      <c r="AW1815" s="99">
        <v>83</v>
      </c>
      <c r="AX1815" s="105">
        <f t="shared" si="1053"/>
        <v>72083</v>
      </c>
      <c r="AZ1815" s="7" t="s">
        <v>1073</v>
      </c>
      <c r="BA1815" s="165" t="s">
        <v>3184</v>
      </c>
    </row>
    <row r="1816" spans="1:53" hidden="1" outlineLevel="1">
      <c r="A1816" t="s">
        <v>122</v>
      </c>
      <c r="B1816" t="s">
        <v>3191</v>
      </c>
      <c r="C1816" s="1">
        <f t="shared" si="1027"/>
        <v>0</v>
      </c>
      <c r="D1816" s="7">
        <f>IF(R1816&gt;0,RANK(R1816,(R1816:T1816,U1816:AI1816)),0)</f>
        <v>0</v>
      </c>
      <c r="E1816" s="7">
        <f>IF(S1816&gt;0,RANK(S1816,(R1816:T1816,U1816:AI1816)),0)</f>
        <v>0</v>
      </c>
      <c r="F1816" s="7">
        <f>IF(T1816&gt;0,RANK(T1816,(R1816:T1816,U1816:AI1816)),0)</f>
        <v>0</v>
      </c>
      <c r="G1816" s="7">
        <f>IF(U1816&gt;0,RANK(U1816,(R1816:T1816,U1816:AI1816)),0)</f>
        <v>0</v>
      </c>
      <c r="H1816" s="7">
        <f t="shared" si="1044"/>
        <v>0</v>
      </c>
      <c r="I1816" s="49" t="e">
        <f t="shared" si="1029"/>
        <v>#NUM!</v>
      </c>
      <c r="J1816" s="177" t="e">
        <f t="shared" si="1030"/>
        <v>#NUM!</v>
      </c>
      <c r="K1816" s="2"/>
      <c r="L1816" s="2" t="str">
        <f t="shared" si="1031"/>
        <v>-</v>
      </c>
      <c r="M1816" s="2" t="str">
        <f t="shared" si="1032"/>
        <v>-</v>
      </c>
      <c r="N1816" s="2" t="str">
        <f t="shared" si="1033"/>
        <v>-</v>
      </c>
      <c r="O1816" s="2" t="str">
        <f t="shared" si="1034"/>
        <v>-</v>
      </c>
      <c r="P1816" s="2" t="str">
        <f t="shared" si="1045"/>
        <v>-</v>
      </c>
      <c r="Q1816" s="2" t="str">
        <f t="shared" si="1054"/>
        <v>-</v>
      </c>
      <c r="AK1816" s="7">
        <f t="shared" si="1046"/>
        <v>0</v>
      </c>
      <c r="AL1816" s="7">
        <f t="shared" si="1047"/>
        <v>0</v>
      </c>
      <c r="AM1816" s="7">
        <f t="shared" si="1048"/>
        <v>0</v>
      </c>
      <c r="AN1816" s="2" t="str">
        <f t="shared" si="1049"/>
        <v>-</v>
      </c>
      <c r="AO1816" s="2" t="str">
        <f t="shared" si="1050"/>
        <v>-</v>
      </c>
      <c r="AP1816" s="2" t="str">
        <f t="shared" si="1051"/>
        <v>-</v>
      </c>
      <c r="AR1816" t="str">
        <f t="shared" si="1052"/>
        <v>Las Piedras</v>
      </c>
      <c r="AS1816" t="s">
        <v>3191</v>
      </c>
      <c r="AT1816" s="184"/>
      <c r="AV1816" s="97">
        <v>72</v>
      </c>
      <c r="AW1816" s="99">
        <v>85</v>
      </c>
      <c r="AX1816" s="105">
        <f t="shared" si="1053"/>
        <v>72085</v>
      </c>
      <c r="AZ1816" s="7" t="s">
        <v>1073</v>
      </c>
      <c r="BA1816" s="165" t="s">
        <v>3184</v>
      </c>
    </row>
    <row r="1817" spans="1:53" hidden="1" outlineLevel="1">
      <c r="A1817" t="s">
        <v>123</v>
      </c>
      <c r="B1817" t="s">
        <v>3191</v>
      </c>
      <c r="C1817" s="1">
        <f t="shared" si="1027"/>
        <v>0</v>
      </c>
      <c r="D1817" s="7">
        <f>IF(R1817&gt;0,RANK(R1817,(R1817:T1817,U1817:AI1817)),0)</f>
        <v>0</v>
      </c>
      <c r="E1817" s="7">
        <f>IF(S1817&gt;0,RANK(S1817,(R1817:T1817,U1817:AI1817)),0)</f>
        <v>0</v>
      </c>
      <c r="F1817" s="7">
        <f>IF(T1817&gt;0,RANK(T1817,(R1817:T1817,U1817:AI1817)),0)</f>
        <v>0</v>
      </c>
      <c r="G1817" s="7">
        <f>IF(U1817&gt;0,RANK(U1817,(R1817:T1817,U1817:AI1817)),0)</f>
        <v>0</v>
      </c>
      <c r="H1817" s="7">
        <f t="shared" si="1044"/>
        <v>0</v>
      </c>
      <c r="I1817" s="49" t="e">
        <f t="shared" si="1029"/>
        <v>#NUM!</v>
      </c>
      <c r="J1817" s="177" t="e">
        <f t="shared" si="1030"/>
        <v>#NUM!</v>
      </c>
      <c r="K1817" s="2"/>
      <c r="L1817" s="2" t="str">
        <f t="shared" si="1031"/>
        <v>-</v>
      </c>
      <c r="M1817" s="2" t="str">
        <f t="shared" si="1032"/>
        <v>-</v>
      </c>
      <c r="N1817" s="2" t="str">
        <f t="shared" si="1033"/>
        <v>-</v>
      </c>
      <c r="O1817" s="2" t="str">
        <f t="shared" si="1034"/>
        <v>-</v>
      </c>
      <c r="P1817" s="2" t="str">
        <f t="shared" si="1045"/>
        <v>-</v>
      </c>
      <c r="Q1817" s="2" t="str">
        <f t="shared" si="1054"/>
        <v>-</v>
      </c>
      <c r="AK1817" s="7">
        <f t="shared" si="1046"/>
        <v>0</v>
      </c>
      <c r="AL1817" s="7">
        <f t="shared" si="1047"/>
        <v>0</v>
      </c>
      <c r="AM1817" s="7">
        <f t="shared" si="1048"/>
        <v>0</v>
      </c>
      <c r="AN1817" s="2" t="str">
        <f t="shared" si="1049"/>
        <v>-</v>
      </c>
      <c r="AO1817" s="2" t="str">
        <f t="shared" si="1050"/>
        <v>-</v>
      </c>
      <c r="AP1817" s="2" t="str">
        <f t="shared" si="1051"/>
        <v>-</v>
      </c>
      <c r="AR1817" t="str">
        <f t="shared" si="1052"/>
        <v>Loíza</v>
      </c>
      <c r="AS1817" t="s">
        <v>3191</v>
      </c>
      <c r="AT1817" s="184"/>
      <c r="AV1817" s="97">
        <v>72</v>
      </c>
      <c r="AW1817" s="99">
        <v>87</v>
      </c>
      <c r="AX1817" s="105">
        <f t="shared" si="1053"/>
        <v>72087</v>
      </c>
      <c r="AZ1817" s="7" t="s">
        <v>1073</v>
      </c>
      <c r="BA1817" s="165" t="s">
        <v>3184</v>
      </c>
    </row>
    <row r="1818" spans="1:53" hidden="1" outlineLevel="1">
      <c r="A1818" t="s">
        <v>2918</v>
      </c>
      <c r="B1818" t="s">
        <v>3191</v>
      </c>
      <c r="C1818" s="1">
        <f t="shared" si="1027"/>
        <v>0</v>
      </c>
      <c r="D1818" s="7">
        <f>IF(R1818&gt;0,RANK(R1818,(R1818:T1818,U1818:AI1818)),0)</f>
        <v>0</v>
      </c>
      <c r="E1818" s="7">
        <f>IF(S1818&gt;0,RANK(S1818,(R1818:T1818,U1818:AI1818)),0)</f>
        <v>0</v>
      </c>
      <c r="F1818" s="7">
        <f>IF(T1818&gt;0,RANK(T1818,(R1818:T1818,U1818:AI1818)),0)</f>
        <v>0</v>
      </c>
      <c r="G1818" s="7">
        <f>IF(U1818&gt;0,RANK(U1818,(R1818:T1818,U1818:AI1818)),0)</f>
        <v>0</v>
      </c>
      <c r="H1818" s="7">
        <f t="shared" si="1044"/>
        <v>0</v>
      </c>
      <c r="I1818" s="49" t="e">
        <f t="shared" si="1029"/>
        <v>#NUM!</v>
      </c>
      <c r="J1818" s="177" t="e">
        <f t="shared" si="1030"/>
        <v>#NUM!</v>
      </c>
      <c r="K1818" s="2"/>
      <c r="L1818" s="2" t="str">
        <f t="shared" si="1031"/>
        <v>-</v>
      </c>
      <c r="M1818" s="2" t="str">
        <f t="shared" si="1032"/>
        <v>-</v>
      </c>
      <c r="N1818" s="2" t="str">
        <f t="shared" si="1033"/>
        <v>-</v>
      </c>
      <c r="O1818" s="2" t="str">
        <f t="shared" si="1034"/>
        <v>-</v>
      </c>
      <c r="P1818" s="2" t="str">
        <f t="shared" si="1045"/>
        <v>-</v>
      </c>
      <c r="Q1818" s="2" t="str">
        <f t="shared" si="1054"/>
        <v>-</v>
      </c>
      <c r="AK1818" s="7">
        <f t="shared" si="1046"/>
        <v>0</v>
      </c>
      <c r="AL1818" s="7">
        <f t="shared" si="1047"/>
        <v>0</v>
      </c>
      <c r="AM1818" s="7">
        <f t="shared" si="1048"/>
        <v>0</v>
      </c>
      <c r="AN1818" s="2" t="str">
        <f t="shared" si="1049"/>
        <v>-</v>
      </c>
      <c r="AO1818" s="2" t="str">
        <f t="shared" si="1050"/>
        <v>-</v>
      </c>
      <c r="AP1818" s="2" t="str">
        <f t="shared" si="1051"/>
        <v>-</v>
      </c>
      <c r="AR1818" t="str">
        <f t="shared" si="1052"/>
        <v>Luquillo</v>
      </c>
      <c r="AS1818" t="s">
        <v>3191</v>
      </c>
      <c r="AT1818" s="184"/>
      <c r="AV1818" s="97">
        <v>72</v>
      </c>
      <c r="AW1818" s="99">
        <v>89</v>
      </c>
      <c r="AX1818" s="105">
        <f t="shared" si="1053"/>
        <v>72089</v>
      </c>
      <c r="AZ1818" s="7" t="s">
        <v>1073</v>
      </c>
      <c r="BA1818" s="165" t="s">
        <v>3184</v>
      </c>
    </row>
    <row r="1819" spans="1:53" hidden="1" outlineLevel="1">
      <c r="A1819" t="s">
        <v>2169</v>
      </c>
      <c r="B1819" t="s">
        <v>3191</v>
      </c>
      <c r="C1819" s="1">
        <f t="shared" si="1027"/>
        <v>0</v>
      </c>
      <c r="D1819" s="7">
        <f>IF(R1819&gt;0,RANK(R1819,(R1819:T1819,U1819:AI1819)),0)</f>
        <v>0</v>
      </c>
      <c r="E1819" s="7">
        <f>IF(S1819&gt;0,RANK(S1819,(R1819:T1819,U1819:AI1819)),0)</f>
        <v>0</v>
      </c>
      <c r="F1819" s="7">
        <f>IF(T1819&gt;0,RANK(T1819,(R1819:T1819,U1819:AI1819)),0)</f>
        <v>0</v>
      </c>
      <c r="G1819" s="7">
        <f>IF(U1819&gt;0,RANK(U1819,(R1819:T1819,U1819:AI1819)),0)</f>
        <v>0</v>
      </c>
      <c r="H1819" s="7">
        <f t="shared" si="1044"/>
        <v>0</v>
      </c>
      <c r="I1819" s="49" t="e">
        <f t="shared" si="1029"/>
        <v>#NUM!</v>
      </c>
      <c r="J1819" s="177" t="e">
        <f t="shared" si="1030"/>
        <v>#NUM!</v>
      </c>
      <c r="K1819" s="2"/>
      <c r="L1819" s="2" t="str">
        <f t="shared" si="1031"/>
        <v>-</v>
      </c>
      <c r="M1819" s="2" t="str">
        <f t="shared" si="1032"/>
        <v>-</v>
      </c>
      <c r="N1819" s="2" t="str">
        <f t="shared" si="1033"/>
        <v>-</v>
      </c>
      <c r="O1819" s="2" t="str">
        <f t="shared" si="1034"/>
        <v>-</v>
      </c>
      <c r="P1819" s="2" t="str">
        <f t="shared" si="1045"/>
        <v>-</v>
      </c>
      <c r="Q1819" s="2" t="str">
        <f t="shared" si="1054"/>
        <v>-</v>
      </c>
      <c r="AK1819" s="7">
        <f t="shared" si="1046"/>
        <v>0</v>
      </c>
      <c r="AL1819" s="7">
        <f t="shared" si="1047"/>
        <v>0</v>
      </c>
      <c r="AM1819" s="7">
        <f t="shared" si="1048"/>
        <v>0</v>
      </c>
      <c r="AN1819" s="2" t="str">
        <f t="shared" si="1049"/>
        <v>-</v>
      </c>
      <c r="AO1819" s="2" t="str">
        <f t="shared" si="1050"/>
        <v>-</v>
      </c>
      <c r="AP1819" s="2" t="str">
        <f t="shared" si="1051"/>
        <v>-</v>
      </c>
      <c r="AR1819" t="str">
        <f t="shared" si="1052"/>
        <v>Manatí</v>
      </c>
      <c r="AS1819" t="s">
        <v>3191</v>
      </c>
      <c r="AT1819" s="184"/>
      <c r="AV1819" s="97">
        <v>72</v>
      </c>
      <c r="AW1819" s="99">
        <v>91</v>
      </c>
      <c r="AX1819" s="105">
        <f t="shared" si="1053"/>
        <v>72091</v>
      </c>
      <c r="AZ1819" s="7" t="s">
        <v>1073</v>
      </c>
      <c r="BA1819" s="165" t="s">
        <v>3184</v>
      </c>
    </row>
    <row r="1820" spans="1:53" hidden="1" outlineLevel="1">
      <c r="A1820" t="s">
        <v>406</v>
      </c>
      <c r="B1820" t="s">
        <v>3191</v>
      </c>
      <c r="C1820" s="1">
        <f t="shared" si="1027"/>
        <v>0</v>
      </c>
      <c r="D1820" s="7">
        <f>IF(R1820&gt;0,RANK(R1820,(R1820:T1820,U1820:AI1820)),0)</f>
        <v>0</v>
      </c>
      <c r="E1820" s="7">
        <f>IF(S1820&gt;0,RANK(S1820,(R1820:T1820,U1820:AI1820)),0)</f>
        <v>0</v>
      </c>
      <c r="F1820" s="7">
        <f>IF(T1820&gt;0,RANK(T1820,(R1820:T1820,U1820:AI1820)),0)</f>
        <v>0</v>
      </c>
      <c r="G1820" s="7">
        <f>IF(U1820&gt;0,RANK(U1820,(R1820:T1820,U1820:AI1820)),0)</f>
        <v>0</v>
      </c>
      <c r="H1820" s="7">
        <f t="shared" si="1044"/>
        <v>0</v>
      </c>
      <c r="I1820" s="49" t="e">
        <f t="shared" si="1029"/>
        <v>#NUM!</v>
      </c>
      <c r="J1820" s="177" t="e">
        <f t="shared" si="1030"/>
        <v>#NUM!</v>
      </c>
      <c r="K1820" s="2"/>
      <c r="L1820" s="2" t="str">
        <f t="shared" si="1031"/>
        <v>-</v>
      </c>
      <c r="M1820" s="2" t="str">
        <f t="shared" si="1032"/>
        <v>-</v>
      </c>
      <c r="N1820" s="2" t="str">
        <f t="shared" si="1033"/>
        <v>-</v>
      </c>
      <c r="O1820" s="2" t="str">
        <f t="shared" si="1034"/>
        <v>-</v>
      </c>
      <c r="P1820" s="2" t="str">
        <f t="shared" si="1045"/>
        <v>-</v>
      </c>
      <c r="Q1820" s="2" t="str">
        <f t="shared" si="1054"/>
        <v>-</v>
      </c>
      <c r="AK1820" s="7">
        <f t="shared" si="1046"/>
        <v>0</v>
      </c>
      <c r="AL1820" s="7">
        <f t="shared" si="1047"/>
        <v>0</v>
      </c>
      <c r="AM1820" s="7">
        <f t="shared" si="1048"/>
        <v>0</v>
      </c>
      <c r="AN1820" s="2" t="str">
        <f t="shared" si="1049"/>
        <v>-</v>
      </c>
      <c r="AO1820" s="2" t="str">
        <f t="shared" si="1050"/>
        <v>-</v>
      </c>
      <c r="AP1820" s="2" t="str">
        <f t="shared" si="1051"/>
        <v>-</v>
      </c>
      <c r="AR1820" t="str">
        <f t="shared" si="1052"/>
        <v>Maricao</v>
      </c>
      <c r="AS1820" t="s">
        <v>3191</v>
      </c>
      <c r="AT1820" s="184"/>
      <c r="AV1820" s="97">
        <v>72</v>
      </c>
      <c r="AW1820" s="99">
        <v>93</v>
      </c>
      <c r="AX1820" s="105">
        <f t="shared" si="1053"/>
        <v>72093</v>
      </c>
      <c r="AZ1820" s="7" t="s">
        <v>1073</v>
      </c>
      <c r="BA1820" s="165" t="s">
        <v>3184</v>
      </c>
    </row>
    <row r="1821" spans="1:53" hidden="1" outlineLevel="1">
      <c r="A1821" t="s">
        <v>61</v>
      </c>
      <c r="B1821" t="s">
        <v>3191</v>
      </c>
      <c r="C1821" s="1">
        <f t="shared" si="1027"/>
        <v>0</v>
      </c>
      <c r="D1821" s="7">
        <f>IF(R1821&gt;0,RANK(R1821,(R1821:T1821,U1821:AI1821)),0)</f>
        <v>0</v>
      </c>
      <c r="E1821" s="7">
        <f>IF(S1821&gt;0,RANK(S1821,(R1821:T1821,U1821:AI1821)),0)</f>
        <v>0</v>
      </c>
      <c r="F1821" s="7">
        <f>IF(T1821&gt;0,RANK(T1821,(R1821:T1821,U1821:AI1821)),0)</f>
        <v>0</v>
      </c>
      <c r="G1821" s="7">
        <f>IF(U1821&gt;0,RANK(U1821,(R1821:T1821,U1821:AI1821)),0)</f>
        <v>0</v>
      </c>
      <c r="H1821" s="7">
        <f t="shared" si="1044"/>
        <v>0</v>
      </c>
      <c r="I1821" s="49" t="e">
        <f t="shared" si="1029"/>
        <v>#NUM!</v>
      </c>
      <c r="J1821" s="177" t="e">
        <f t="shared" si="1030"/>
        <v>#NUM!</v>
      </c>
      <c r="K1821" s="2"/>
      <c r="L1821" s="2" t="str">
        <f t="shared" si="1031"/>
        <v>-</v>
      </c>
      <c r="M1821" s="2" t="str">
        <f t="shared" si="1032"/>
        <v>-</v>
      </c>
      <c r="N1821" s="2" t="str">
        <f t="shared" si="1033"/>
        <v>-</v>
      </c>
      <c r="O1821" s="2" t="str">
        <f t="shared" si="1034"/>
        <v>-</v>
      </c>
      <c r="P1821" s="2" t="str">
        <f t="shared" si="1045"/>
        <v>-</v>
      </c>
      <c r="Q1821" s="2" t="str">
        <f t="shared" si="1054"/>
        <v>-</v>
      </c>
      <c r="AK1821" s="7">
        <f t="shared" si="1046"/>
        <v>0</v>
      </c>
      <c r="AL1821" s="7">
        <f t="shared" si="1047"/>
        <v>0</v>
      </c>
      <c r="AM1821" s="7">
        <f t="shared" si="1048"/>
        <v>0</v>
      </c>
      <c r="AN1821" s="2" t="str">
        <f t="shared" si="1049"/>
        <v>-</v>
      </c>
      <c r="AO1821" s="2" t="str">
        <f t="shared" si="1050"/>
        <v>-</v>
      </c>
      <c r="AP1821" s="2" t="str">
        <f t="shared" si="1051"/>
        <v>-</v>
      </c>
      <c r="AR1821" t="str">
        <f t="shared" si="1052"/>
        <v>Maunabo</v>
      </c>
      <c r="AS1821" t="s">
        <v>3191</v>
      </c>
      <c r="AT1821" s="184"/>
      <c r="AV1821" s="97">
        <v>72</v>
      </c>
      <c r="AW1821" s="99">
        <v>95</v>
      </c>
      <c r="AX1821" s="105">
        <f t="shared" si="1053"/>
        <v>72095</v>
      </c>
      <c r="AZ1821" s="7" t="s">
        <v>1073</v>
      </c>
      <c r="BA1821" s="165" t="s">
        <v>3184</v>
      </c>
    </row>
    <row r="1822" spans="1:53" hidden="1" outlineLevel="1">
      <c r="A1822" t="s">
        <v>906</v>
      </c>
      <c r="B1822" t="s">
        <v>3191</v>
      </c>
      <c r="C1822" s="1">
        <f t="shared" si="1027"/>
        <v>0</v>
      </c>
      <c r="D1822" s="7">
        <f>IF(R1822&gt;0,RANK(R1822,(R1822:T1822,U1822:AI1822)),0)</f>
        <v>0</v>
      </c>
      <c r="E1822" s="7">
        <f>IF(S1822&gt;0,RANK(S1822,(R1822:T1822,U1822:AI1822)),0)</f>
        <v>0</v>
      </c>
      <c r="F1822" s="7">
        <f>IF(T1822&gt;0,RANK(T1822,(R1822:T1822,U1822:AI1822)),0)</f>
        <v>0</v>
      </c>
      <c r="G1822" s="7">
        <f>IF(U1822&gt;0,RANK(U1822,(R1822:T1822,U1822:AI1822)),0)</f>
        <v>0</v>
      </c>
      <c r="H1822" s="7">
        <f t="shared" si="1044"/>
        <v>0</v>
      </c>
      <c r="I1822" s="49" t="e">
        <f t="shared" si="1029"/>
        <v>#NUM!</v>
      </c>
      <c r="J1822" s="177" t="e">
        <f t="shared" si="1030"/>
        <v>#NUM!</v>
      </c>
      <c r="K1822" s="2"/>
      <c r="L1822" s="2" t="str">
        <f t="shared" si="1031"/>
        <v>-</v>
      </c>
      <c r="M1822" s="2" t="str">
        <f t="shared" si="1032"/>
        <v>-</v>
      </c>
      <c r="N1822" s="2" t="str">
        <f t="shared" si="1033"/>
        <v>-</v>
      </c>
      <c r="O1822" s="2" t="str">
        <f t="shared" si="1034"/>
        <v>-</v>
      </c>
      <c r="P1822" s="2" t="str">
        <f t="shared" si="1045"/>
        <v>-</v>
      </c>
      <c r="Q1822" s="2" t="str">
        <f t="shared" si="1054"/>
        <v>-</v>
      </c>
      <c r="AK1822" s="7">
        <f t="shared" si="1046"/>
        <v>0</v>
      </c>
      <c r="AL1822" s="7">
        <f t="shared" si="1047"/>
        <v>0</v>
      </c>
      <c r="AM1822" s="7">
        <f t="shared" si="1048"/>
        <v>0</v>
      </c>
      <c r="AN1822" s="2" t="str">
        <f t="shared" si="1049"/>
        <v>-</v>
      </c>
      <c r="AO1822" s="2" t="str">
        <f t="shared" si="1050"/>
        <v>-</v>
      </c>
      <c r="AP1822" s="2" t="str">
        <f t="shared" si="1051"/>
        <v>-</v>
      </c>
      <c r="AR1822" t="str">
        <f t="shared" si="1052"/>
        <v>Mayagüez</v>
      </c>
      <c r="AS1822" t="s">
        <v>3191</v>
      </c>
      <c r="AT1822" s="184"/>
      <c r="AV1822" s="97">
        <v>72</v>
      </c>
      <c r="AW1822" s="99">
        <v>97</v>
      </c>
      <c r="AX1822" s="105">
        <f t="shared" si="1053"/>
        <v>72097</v>
      </c>
      <c r="AZ1822" s="7" t="s">
        <v>1073</v>
      </c>
      <c r="BA1822" s="165" t="s">
        <v>3184</v>
      </c>
    </row>
    <row r="1823" spans="1:53" hidden="1" outlineLevel="1">
      <c r="A1823" t="s">
        <v>662</v>
      </c>
      <c r="B1823" t="s">
        <v>3191</v>
      </c>
      <c r="C1823" s="1">
        <f t="shared" si="1027"/>
        <v>0</v>
      </c>
      <c r="D1823" s="7">
        <f>IF(R1823&gt;0,RANK(R1823,(R1823:T1823,U1823:AI1823)),0)</f>
        <v>0</v>
      </c>
      <c r="E1823" s="7">
        <f>IF(S1823&gt;0,RANK(S1823,(R1823:T1823,U1823:AI1823)),0)</f>
        <v>0</v>
      </c>
      <c r="F1823" s="7">
        <f>IF(T1823&gt;0,RANK(T1823,(R1823:T1823,U1823:AI1823)),0)</f>
        <v>0</v>
      </c>
      <c r="G1823" s="7">
        <f>IF(U1823&gt;0,RANK(U1823,(R1823:T1823,U1823:AI1823)),0)</f>
        <v>0</v>
      </c>
      <c r="H1823" s="7">
        <f t="shared" si="1044"/>
        <v>0</v>
      </c>
      <c r="I1823" s="49" t="e">
        <f t="shared" si="1029"/>
        <v>#NUM!</v>
      </c>
      <c r="J1823" s="177" t="e">
        <f t="shared" si="1030"/>
        <v>#NUM!</v>
      </c>
      <c r="K1823" s="2"/>
      <c r="L1823" s="2" t="str">
        <f t="shared" si="1031"/>
        <v>-</v>
      </c>
      <c r="M1823" s="2" t="str">
        <f t="shared" si="1032"/>
        <v>-</v>
      </c>
      <c r="N1823" s="2" t="str">
        <f t="shared" si="1033"/>
        <v>-</v>
      </c>
      <c r="O1823" s="2" t="str">
        <f t="shared" si="1034"/>
        <v>-</v>
      </c>
      <c r="P1823" s="2" t="str">
        <f t="shared" si="1045"/>
        <v>-</v>
      </c>
      <c r="Q1823" s="2" t="str">
        <f t="shared" si="1054"/>
        <v>-</v>
      </c>
      <c r="AK1823" s="7">
        <f t="shared" si="1046"/>
        <v>0</v>
      </c>
      <c r="AL1823" s="7">
        <f t="shared" si="1047"/>
        <v>0</v>
      </c>
      <c r="AM1823" s="7">
        <f t="shared" si="1048"/>
        <v>0</v>
      </c>
      <c r="AN1823" s="2" t="str">
        <f t="shared" si="1049"/>
        <v>-</v>
      </c>
      <c r="AO1823" s="2" t="str">
        <f t="shared" si="1050"/>
        <v>-</v>
      </c>
      <c r="AP1823" s="2" t="str">
        <f t="shared" si="1051"/>
        <v>-</v>
      </c>
      <c r="AR1823" t="str">
        <f t="shared" si="1052"/>
        <v>Moca</v>
      </c>
      <c r="AS1823" t="s">
        <v>3191</v>
      </c>
      <c r="AT1823" s="184"/>
      <c r="AV1823" s="97">
        <v>72</v>
      </c>
      <c r="AW1823" s="99">
        <v>99</v>
      </c>
      <c r="AX1823" s="105">
        <f t="shared" si="1053"/>
        <v>72099</v>
      </c>
      <c r="AZ1823" s="7" t="s">
        <v>1073</v>
      </c>
      <c r="BA1823" s="165" t="s">
        <v>3184</v>
      </c>
    </row>
    <row r="1824" spans="1:53" hidden="1" outlineLevel="1">
      <c r="A1824" t="s">
        <v>1676</v>
      </c>
      <c r="B1824" t="s">
        <v>3191</v>
      </c>
      <c r="C1824" s="1">
        <f t="shared" si="1027"/>
        <v>0</v>
      </c>
      <c r="D1824" s="7">
        <f>IF(R1824&gt;0,RANK(R1824,(R1824:T1824,U1824:AI1824)),0)</f>
        <v>0</v>
      </c>
      <c r="E1824" s="7">
        <f>IF(S1824&gt;0,RANK(S1824,(R1824:T1824,U1824:AI1824)),0)</f>
        <v>0</v>
      </c>
      <c r="F1824" s="7">
        <f>IF(T1824&gt;0,RANK(T1824,(R1824:T1824,U1824:AI1824)),0)</f>
        <v>0</v>
      </c>
      <c r="G1824" s="7">
        <f>IF(U1824&gt;0,RANK(U1824,(R1824:T1824,U1824:AI1824)),0)</f>
        <v>0</v>
      </c>
      <c r="H1824" s="7">
        <f t="shared" si="1044"/>
        <v>0</v>
      </c>
      <c r="I1824" s="49" t="e">
        <f t="shared" si="1029"/>
        <v>#NUM!</v>
      </c>
      <c r="J1824" s="177" t="e">
        <f t="shared" si="1030"/>
        <v>#NUM!</v>
      </c>
      <c r="K1824" s="2"/>
      <c r="L1824" s="2" t="str">
        <f t="shared" si="1031"/>
        <v>-</v>
      </c>
      <c r="M1824" s="2" t="str">
        <f t="shared" si="1032"/>
        <v>-</v>
      </c>
      <c r="N1824" s="2" t="str">
        <f t="shared" si="1033"/>
        <v>-</v>
      </c>
      <c r="O1824" s="2" t="str">
        <f t="shared" si="1034"/>
        <v>-</v>
      </c>
      <c r="P1824" s="2" t="str">
        <f t="shared" si="1045"/>
        <v>-</v>
      </c>
      <c r="Q1824" s="2" t="str">
        <f t="shared" si="1054"/>
        <v>-</v>
      </c>
      <c r="AK1824" s="7">
        <f t="shared" si="1046"/>
        <v>0</v>
      </c>
      <c r="AL1824" s="7">
        <f t="shared" si="1047"/>
        <v>0</v>
      </c>
      <c r="AM1824" s="7">
        <f t="shared" si="1048"/>
        <v>0</v>
      </c>
      <c r="AN1824" s="2" t="str">
        <f t="shared" si="1049"/>
        <v>-</v>
      </c>
      <c r="AO1824" s="2" t="str">
        <f t="shared" si="1050"/>
        <v>-</v>
      </c>
      <c r="AP1824" s="2" t="str">
        <f t="shared" si="1051"/>
        <v>-</v>
      </c>
      <c r="AR1824" t="str">
        <f t="shared" si="1052"/>
        <v>Morovis</v>
      </c>
      <c r="AS1824" t="s">
        <v>3191</v>
      </c>
      <c r="AT1824" s="184"/>
      <c r="AV1824" s="97">
        <v>72</v>
      </c>
      <c r="AW1824" s="99">
        <v>101</v>
      </c>
      <c r="AX1824" s="105">
        <f t="shared" si="1053"/>
        <v>72101</v>
      </c>
      <c r="AZ1824" s="7" t="s">
        <v>1073</v>
      </c>
      <c r="BA1824" s="165" t="s">
        <v>3184</v>
      </c>
    </row>
    <row r="1825" spans="1:53" hidden="1" outlineLevel="1">
      <c r="A1825" t="s">
        <v>698</v>
      </c>
      <c r="B1825" t="s">
        <v>3191</v>
      </c>
      <c r="C1825" s="1">
        <f t="shared" si="1027"/>
        <v>0</v>
      </c>
      <c r="D1825" s="7">
        <f>IF(R1825&gt;0,RANK(R1825,(R1825:T1825,U1825:AI1825)),0)</f>
        <v>0</v>
      </c>
      <c r="E1825" s="7">
        <f>IF(S1825&gt;0,RANK(S1825,(R1825:T1825,U1825:AI1825)),0)</f>
        <v>0</v>
      </c>
      <c r="F1825" s="7">
        <f>IF(T1825&gt;0,RANK(T1825,(R1825:T1825,U1825:AI1825)),0)</f>
        <v>0</v>
      </c>
      <c r="G1825" s="7">
        <f>IF(U1825&gt;0,RANK(U1825,(R1825:T1825,U1825:AI1825)),0)</f>
        <v>0</v>
      </c>
      <c r="H1825" s="7">
        <f t="shared" si="1044"/>
        <v>0</v>
      </c>
      <c r="I1825" s="49" t="e">
        <f t="shared" si="1029"/>
        <v>#NUM!</v>
      </c>
      <c r="J1825" s="177" t="e">
        <f t="shared" si="1030"/>
        <v>#NUM!</v>
      </c>
      <c r="K1825" s="2"/>
      <c r="L1825" s="2" t="str">
        <f t="shared" si="1031"/>
        <v>-</v>
      </c>
      <c r="M1825" s="2" t="str">
        <f t="shared" si="1032"/>
        <v>-</v>
      </c>
      <c r="N1825" s="2" t="str">
        <f t="shared" si="1033"/>
        <v>-</v>
      </c>
      <c r="O1825" s="2" t="str">
        <f t="shared" si="1034"/>
        <v>-</v>
      </c>
      <c r="P1825" s="2" t="str">
        <f t="shared" si="1045"/>
        <v>-</v>
      </c>
      <c r="Q1825" s="2" t="str">
        <f t="shared" si="1054"/>
        <v>-</v>
      </c>
      <c r="AK1825" s="7">
        <f t="shared" si="1046"/>
        <v>0</v>
      </c>
      <c r="AL1825" s="7">
        <f t="shared" si="1047"/>
        <v>0</v>
      </c>
      <c r="AM1825" s="7">
        <f t="shared" si="1048"/>
        <v>0</v>
      </c>
      <c r="AN1825" s="2" t="str">
        <f t="shared" si="1049"/>
        <v>-</v>
      </c>
      <c r="AO1825" s="2" t="str">
        <f t="shared" si="1050"/>
        <v>-</v>
      </c>
      <c r="AP1825" s="2" t="str">
        <f t="shared" si="1051"/>
        <v>-</v>
      </c>
      <c r="AR1825" t="str">
        <f t="shared" si="1052"/>
        <v>Naguabo</v>
      </c>
      <c r="AS1825" t="s">
        <v>3191</v>
      </c>
      <c r="AT1825" s="184"/>
      <c r="AV1825" s="97">
        <v>72</v>
      </c>
      <c r="AW1825" s="99">
        <v>103</v>
      </c>
      <c r="AX1825" s="105">
        <f t="shared" si="1053"/>
        <v>72103</v>
      </c>
      <c r="AZ1825" s="7" t="s">
        <v>1073</v>
      </c>
      <c r="BA1825" s="165" t="s">
        <v>3184</v>
      </c>
    </row>
    <row r="1826" spans="1:53" hidden="1" outlineLevel="1">
      <c r="A1826" t="s">
        <v>699</v>
      </c>
      <c r="B1826" t="s">
        <v>3191</v>
      </c>
      <c r="C1826" s="1">
        <f t="shared" si="1027"/>
        <v>0</v>
      </c>
      <c r="D1826" s="7">
        <f>IF(R1826&gt;0,RANK(R1826,(R1826:T1826,U1826:AI1826)),0)</f>
        <v>0</v>
      </c>
      <c r="E1826" s="7">
        <f>IF(S1826&gt;0,RANK(S1826,(R1826:T1826,U1826:AI1826)),0)</f>
        <v>0</v>
      </c>
      <c r="F1826" s="7">
        <f>IF(T1826&gt;0,RANK(T1826,(R1826:T1826,U1826:AI1826)),0)</f>
        <v>0</v>
      </c>
      <c r="G1826" s="7">
        <f>IF(U1826&gt;0,RANK(U1826,(R1826:T1826,U1826:AI1826)),0)</f>
        <v>0</v>
      </c>
      <c r="H1826" s="7">
        <f t="shared" si="1044"/>
        <v>0</v>
      </c>
      <c r="I1826" s="49" t="e">
        <f t="shared" si="1029"/>
        <v>#NUM!</v>
      </c>
      <c r="J1826" s="177" t="e">
        <f t="shared" si="1030"/>
        <v>#NUM!</v>
      </c>
      <c r="K1826" s="2"/>
      <c r="L1826" s="2" t="str">
        <f t="shared" si="1031"/>
        <v>-</v>
      </c>
      <c r="M1826" s="2" t="str">
        <f t="shared" si="1032"/>
        <v>-</v>
      </c>
      <c r="N1826" s="2" t="str">
        <f t="shared" si="1033"/>
        <v>-</v>
      </c>
      <c r="O1826" s="2" t="str">
        <f t="shared" si="1034"/>
        <v>-</v>
      </c>
      <c r="P1826" s="2" t="str">
        <f t="shared" si="1045"/>
        <v>-</v>
      </c>
      <c r="Q1826" s="2" t="str">
        <f t="shared" si="1054"/>
        <v>-</v>
      </c>
      <c r="AK1826" s="7">
        <f t="shared" si="1046"/>
        <v>0</v>
      </c>
      <c r="AL1826" s="7">
        <f t="shared" si="1047"/>
        <v>0</v>
      </c>
      <c r="AM1826" s="7">
        <f t="shared" si="1048"/>
        <v>0</v>
      </c>
      <c r="AN1826" s="2" t="str">
        <f t="shared" si="1049"/>
        <v>-</v>
      </c>
      <c r="AO1826" s="2" t="str">
        <f t="shared" si="1050"/>
        <v>-</v>
      </c>
      <c r="AP1826" s="2" t="str">
        <f t="shared" si="1051"/>
        <v>-</v>
      </c>
      <c r="AR1826" t="str">
        <f t="shared" si="1052"/>
        <v>Naranjito</v>
      </c>
      <c r="AS1826" t="s">
        <v>3191</v>
      </c>
      <c r="AT1826" s="184"/>
      <c r="AV1826" s="97">
        <v>72</v>
      </c>
      <c r="AW1826" s="99">
        <v>105</v>
      </c>
      <c r="AX1826" s="105">
        <f t="shared" si="1053"/>
        <v>72105</v>
      </c>
      <c r="AZ1826" s="7" t="s">
        <v>1073</v>
      </c>
      <c r="BA1826" s="165" t="s">
        <v>3184</v>
      </c>
    </row>
    <row r="1827" spans="1:53" hidden="1" outlineLevel="1">
      <c r="A1827" t="s">
        <v>208</v>
      </c>
      <c r="B1827" t="s">
        <v>3191</v>
      </c>
      <c r="C1827" s="1">
        <f t="shared" si="1027"/>
        <v>0</v>
      </c>
      <c r="D1827" s="7">
        <f>IF(R1827&gt;0,RANK(R1827,(R1827:T1827,U1827:AI1827)),0)</f>
        <v>0</v>
      </c>
      <c r="E1827" s="7">
        <f>IF(S1827&gt;0,RANK(S1827,(R1827:T1827,U1827:AI1827)),0)</f>
        <v>0</v>
      </c>
      <c r="F1827" s="7">
        <f>IF(T1827&gt;0,RANK(T1827,(R1827:T1827,U1827:AI1827)),0)</f>
        <v>0</v>
      </c>
      <c r="G1827" s="7">
        <f>IF(U1827&gt;0,RANK(U1827,(R1827:T1827,U1827:AI1827)),0)</f>
        <v>0</v>
      </c>
      <c r="H1827" s="7">
        <f t="shared" si="1044"/>
        <v>0</v>
      </c>
      <c r="I1827" s="49" t="e">
        <f t="shared" si="1029"/>
        <v>#NUM!</v>
      </c>
      <c r="J1827" s="177" t="e">
        <f t="shared" si="1030"/>
        <v>#NUM!</v>
      </c>
      <c r="K1827" s="2"/>
      <c r="L1827" s="2" t="str">
        <f t="shared" si="1031"/>
        <v>-</v>
      </c>
      <c r="M1827" s="2" t="str">
        <f t="shared" si="1032"/>
        <v>-</v>
      </c>
      <c r="N1827" s="2" t="str">
        <f t="shared" si="1033"/>
        <v>-</v>
      </c>
      <c r="O1827" s="2" t="str">
        <f t="shared" si="1034"/>
        <v>-</v>
      </c>
      <c r="P1827" s="2" t="str">
        <f t="shared" si="1045"/>
        <v>-</v>
      </c>
      <c r="Q1827" s="2" t="str">
        <f t="shared" si="1054"/>
        <v>-</v>
      </c>
      <c r="AK1827" s="7">
        <f t="shared" si="1046"/>
        <v>0</v>
      </c>
      <c r="AL1827" s="7">
        <f t="shared" si="1047"/>
        <v>0</v>
      </c>
      <c r="AM1827" s="7">
        <f t="shared" si="1048"/>
        <v>0</v>
      </c>
      <c r="AN1827" s="2" t="str">
        <f t="shared" si="1049"/>
        <v>-</v>
      </c>
      <c r="AO1827" s="2" t="str">
        <f t="shared" si="1050"/>
        <v>-</v>
      </c>
      <c r="AP1827" s="2" t="str">
        <f t="shared" si="1051"/>
        <v>-</v>
      </c>
      <c r="AR1827" t="str">
        <f t="shared" si="1052"/>
        <v>Orocovis</v>
      </c>
      <c r="AS1827" t="s">
        <v>3191</v>
      </c>
      <c r="AT1827" s="184"/>
      <c r="AV1827" s="97">
        <v>72</v>
      </c>
      <c r="AW1827" s="99">
        <v>107</v>
      </c>
      <c r="AX1827" s="105">
        <f t="shared" si="1053"/>
        <v>72107</v>
      </c>
      <c r="AZ1827" s="7" t="s">
        <v>1073</v>
      </c>
      <c r="BA1827" s="165" t="s">
        <v>3184</v>
      </c>
    </row>
    <row r="1828" spans="1:53" hidden="1" outlineLevel="1">
      <c r="A1828" t="s">
        <v>1026</v>
      </c>
      <c r="B1828" t="s">
        <v>3191</v>
      </c>
      <c r="C1828" s="1">
        <f t="shared" si="1027"/>
        <v>0</v>
      </c>
      <c r="D1828" s="7">
        <f>IF(R1828&gt;0,RANK(R1828,(R1828:T1828,U1828:AI1828)),0)</f>
        <v>0</v>
      </c>
      <c r="E1828" s="7">
        <f>IF(S1828&gt;0,RANK(S1828,(R1828:T1828,U1828:AI1828)),0)</f>
        <v>0</v>
      </c>
      <c r="F1828" s="7">
        <f>IF(T1828&gt;0,RANK(T1828,(R1828:T1828,U1828:AI1828)),0)</f>
        <v>0</v>
      </c>
      <c r="G1828" s="7">
        <f>IF(U1828&gt;0,RANK(U1828,(R1828:T1828,U1828:AI1828)),0)</f>
        <v>0</v>
      </c>
      <c r="H1828" s="7">
        <f t="shared" si="1044"/>
        <v>0</v>
      </c>
      <c r="I1828" s="49" t="e">
        <f t="shared" si="1029"/>
        <v>#NUM!</v>
      </c>
      <c r="J1828" s="177" t="e">
        <f t="shared" si="1030"/>
        <v>#NUM!</v>
      </c>
      <c r="K1828" s="2"/>
      <c r="L1828" s="2" t="str">
        <f t="shared" si="1031"/>
        <v>-</v>
      </c>
      <c r="M1828" s="2" t="str">
        <f t="shared" si="1032"/>
        <v>-</v>
      </c>
      <c r="N1828" s="2" t="str">
        <f t="shared" si="1033"/>
        <v>-</v>
      </c>
      <c r="O1828" s="2" t="str">
        <f t="shared" si="1034"/>
        <v>-</v>
      </c>
      <c r="P1828" s="2" t="str">
        <f t="shared" si="1045"/>
        <v>-</v>
      </c>
      <c r="Q1828" s="2" t="str">
        <f t="shared" si="1054"/>
        <v>-</v>
      </c>
      <c r="AK1828" s="7">
        <f t="shared" si="1046"/>
        <v>0</v>
      </c>
      <c r="AL1828" s="7">
        <f t="shared" si="1047"/>
        <v>0</v>
      </c>
      <c r="AM1828" s="7">
        <f t="shared" si="1048"/>
        <v>0</v>
      </c>
      <c r="AN1828" s="2" t="str">
        <f t="shared" si="1049"/>
        <v>-</v>
      </c>
      <c r="AO1828" s="2" t="str">
        <f t="shared" si="1050"/>
        <v>-</v>
      </c>
      <c r="AP1828" s="2" t="str">
        <f t="shared" si="1051"/>
        <v>-</v>
      </c>
      <c r="AR1828" t="str">
        <f t="shared" si="1052"/>
        <v>Patillas</v>
      </c>
      <c r="AS1828" t="s">
        <v>3191</v>
      </c>
      <c r="AT1828" s="184"/>
      <c r="AV1828" s="97">
        <v>72</v>
      </c>
      <c r="AW1828" s="99">
        <v>109</v>
      </c>
      <c r="AX1828" s="105">
        <f t="shared" si="1053"/>
        <v>72109</v>
      </c>
      <c r="AZ1828" s="7" t="s">
        <v>1073</v>
      </c>
      <c r="BA1828" s="165" t="s">
        <v>3184</v>
      </c>
    </row>
    <row r="1829" spans="1:53" hidden="1" outlineLevel="1">
      <c r="A1829" t="s">
        <v>448</v>
      </c>
      <c r="B1829" t="s">
        <v>3191</v>
      </c>
      <c r="C1829" s="1">
        <f t="shared" si="1027"/>
        <v>0</v>
      </c>
      <c r="D1829" s="7">
        <f>IF(R1829&gt;0,RANK(R1829,(R1829:T1829,U1829:AI1829)),0)</f>
        <v>0</v>
      </c>
      <c r="E1829" s="7">
        <f>IF(S1829&gt;0,RANK(S1829,(R1829:T1829,U1829:AI1829)),0)</f>
        <v>0</v>
      </c>
      <c r="F1829" s="7">
        <f>IF(T1829&gt;0,RANK(T1829,(R1829:T1829,U1829:AI1829)),0)</f>
        <v>0</v>
      </c>
      <c r="G1829" s="7">
        <f>IF(U1829&gt;0,RANK(U1829,(R1829:T1829,U1829:AI1829)),0)</f>
        <v>0</v>
      </c>
      <c r="H1829" s="7">
        <f t="shared" si="1044"/>
        <v>0</v>
      </c>
      <c r="I1829" s="49" t="e">
        <f t="shared" si="1029"/>
        <v>#NUM!</v>
      </c>
      <c r="J1829" s="177" t="e">
        <f t="shared" si="1030"/>
        <v>#NUM!</v>
      </c>
      <c r="K1829" s="2"/>
      <c r="L1829" s="2" t="str">
        <f t="shared" si="1031"/>
        <v>-</v>
      </c>
      <c r="M1829" s="2" t="str">
        <f t="shared" si="1032"/>
        <v>-</v>
      </c>
      <c r="N1829" s="2" t="str">
        <f t="shared" si="1033"/>
        <v>-</v>
      </c>
      <c r="O1829" s="2" t="str">
        <f t="shared" si="1034"/>
        <v>-</v>
      </c>
      <c r="P1829" s="2" t="str">
        <f t="shared" si="1045"/>
        <v>-</v>
      </c>
      <c r="Q1829" s="2" t="str">
        <f t="shared" si="1054"/>
        <v>-</v>
      </c>
      <c r="AK1829" s="7">
        <f t="shared" si="1046"/>
        <v>0</v>
      </c>
      <c r="AL1829" s="7">
        <f t="shared" si="1047"/>
        <v>0</v>
      </c>
      <c r="AM1829" s="7">
        <f t="shared" si="1048"/>
        <v>0</v>
      </c>
      <c r="AN1829" s="2" t="str">
        <f t="shared" si="1049"/>
        <v>-</v>
      </c>
      <c r="AO1829" s="2" t="str">
        <f t="shared" si="1050"/>
        <v>-</v>
      </c>
      <c r="AP1829" s="2" t="str">
        <f t="shared" si="1051"/>
        <v>-</v>
      </c>
      <c r="AR1829" t="str">
        <f t="shared" si="1052"/>
        <v>Peñuelas</v>
      </c>
      <c r="AS1829" t="s">
        <v>3191</v>
      </c>
      <c r="AT1829" s="184"/>
      <c r="AV1829" s="97">
        <v>72</v>
      </c>
      <c r="AW1829" s="99">
        <v>111</v>
      </c>
      <c r="AX1829" s="105">
        <f t="shared" si="1053"/>
        <v>72111</v>
      </c>
      <c r="AZ1829" s="7" t="s">
        <v>1073</v>
      </c>
      <c r="BA1829" s="165" t="s">
        <v>3184</v>
      </c>
    </row>
    <row r="1830" spans="1:53" hidden="1" outlineLevel="1">
      <c r="A1830" t="s">
        <v>449</v>
      </c>
      <c r="B1830" t="s">
        <v>3191</v>
      </c>
      <c r="C1830" s="1">
        <f t="shared" si="1027"/>
        <v>0</v>
      </c>
      <c r="D1830" s="7">
        <f>IF(R1830&gt;0,RANK(R1830,(R1830:T1830,U1830:AI1830)),0)</f>
        <v>0</v>
      </c>
      <c r="E1830" s="7">
        <f>IF(S1830&gt;0,RANK(S1830,(R1830:T1830,U1830:AI1830)),0)</f>
        <v>0</v>
      </c>
      <c r="F1830" s="7">
        <f>IF(T1830&gt;0,RANK(T1830,(R1830:T1830,U1830:AI1830)),0)</f>
        <v>0</v>
      </c>
      <c r="G1830" s="7">
        <f>IF(U1830&gt;0,RANK(U1830,(R1830:T1830,U1830:AI1830)),0)</f>
        <v>0</v>
      </c>
      <c r="H1830" s="7">
        <f t="shared" si="1044"/>
        <v>0</v>
      </c>
      <c r="I1830" s="49" t="e">
        <f t="shared" si="1029"/>
        <v>#NUM!</v>
      </c>
      <c r="J1830" s="177" t="e">
        <f t="shared" si="1030"/>
        <v>#NUM!</v>
      </c>
      <c r="K1830" s="2"/>
      <c r="L1830" s="2" t="str">
        <f t="shared" si="1031"/>
        <v>-</v>
      </c>
      <c r="M1830" s="2" t="str">
        <f t="shared" si="1032"/>
        <v>-</v>
      </c>
      <c r="N1830" s="2" t="str">
        <f t="shared" si="1033"/>
        <v>-</v>
      </c>
      <c r="O1830" s="2" t="str">
        <f t="shared" si="1034"/>
        <v>-</v>
      </c>
      <c r="P1830" s="2" t="str">
        <f t="shared" si="1045"/>
        <v>-</v>
      </c>
      <c r="Q1830" s="2" t="str">
        <f t="shared" si="1054"/>
        <v>-</v>
      </c>
      <c r="AK1830" s="7">
        <f t="shared" si="1046"/>
        <v>0</v>
      </c>
      <c r="AL1830" s="7">
        <f t="shared" si="1047"/>
        <v>0</v>
      </c>
      <c r="AM1830" s="7">
        <f t="shared" si="1048"/>
        <v>0</v>
      </c>
      <c r="AN1830" s="2" t="str">
        <f t="shared" si="1049"/>
        <v>-</v>
      </c>
      <c r="AO1830" s="2" t="str">
        <f t="shared" si="1050"/>
        <v>-</v>
      </c>
      <c r="AP1830" s="2" t="str">
        <f t="shared" si="1051"/>
        <v>-</v>
      </c>
      <c r="AR1830" t="str">
        <f t="shared" si="1052"/>
        <v>Ponce</v>
      </c>
      <c r="AS1830" t="s">
        <v>3191</v>
      </c>
      <c r="AT1830" s="184"/>
      <c r="AV1830" s="97">
        <v>72</v>
      </c>
      <c r="AW1830" s="99">
        <v>113</v>
      </c>
      <c r="AX1830" s="105">
        <f t="shared" si="1053"/>
        <v>72113</v>
      </c>
      <c r="AZ1830" s="7" t="s">
        <v>1073</v>
      </c>
      <c r="BA1830" s="165" t="s">
        <v>3184</v>
      </c>
    </row>
    <row r="1831" spans="1:53" hidden="1" outlineLevel="1">
      <c r="A1831" t="s">
        <v>212</v>
      </c>
      <c r="B1831" t="s">
        <v>3191</v>
      </c>
      <c r="C1831" s="1">
        <f t="shared" si="1027"/>
        <v>0</v>
      </c>
      <c r="D1831" s="7">
        <f>IF(R1831&gt;0,RANK(R1831,(R1831:T1831,U1831:AI1831)),0)</f>
        <v>0</v>
      </c>
      <c r="E1831" s="7">
        <f>IF(S1831&gt;0,RANK(S1831,(R1831:T1831,U1831:AI1831)),0)</f>
        <v>0</v>
      </c>
      <c r="F1831" s="7">
        <f>IF(T1831&gt;0,RANK(T1831,(R1831:T1831,U1831:AI1831)),0)</f>
        <v>0</v>
      </c>
      <c r="G1831" s="7">
        <f>IF(U1831&gt;0,RANK(U1831,(R1831:T1831,U1831:AI1831)),0)</f>
        <v>0</v>
      </c>
      <c r="H1831" s="7">
        <f t="shared" si="1044"/>
        <v>0</v>
      </c>
      <c r="I1831" s="49" t="e">
        <f t="shared" si="1029"/>
        <v>#NUM!</v>
      </c>
      <c r="J1831" s="177" t="e">
        <f t="shared" si="1030"/>
        <v>#NUM!</v>
      </c>
      <c r="K1831" s="2"/>
      <c r="L1831" s="2" t="str">
        <f t="shared" si="1031"/>
        <v>-</v>
      </c>
      <c r="M1831" s="2" t="str">
        <f t="shared" si="1032"/>
        <v>-</v>
      </c>
      <c r="N1831" s="2" t="str">
        <f t="shared" si="1033"/>
        <v>-</v>
      </c>
      <c r="O1831" s="2" t="str">
        <f t="shared" si="1034"/>
        <v>-</v>
      </c>
      <c r="P1831" s="2" t="str">
        <f t="shared" si="1045"/>
        <v>-</v>
      </c>
      <c r="Q1831" s="2" t="str">
        <f t="shared" si="1054"/>
        <v>-</v>
      </c>
      <c r="AK1831" s="7">
        <f t="shared" si="1046"/>
        <v>0</v>
      </c>
      <c r="AL1831" s="7">
        <f t="shared" si="1047"/>
        <v>0</v>
      </c>
      <c r="AM1831" s="7">
        <f t="shared" si="1048"/>
        <v>0</v>
      </c>
      <c r="AN1831" s="2" t="str">
        <f t="shared" si="1049"/>
        <v>-</v>
      </c>
      <c r="AO1831" s="2" t="str">
        <f t="shared" si="1050"/>
        <v>-</v>
      </c>
      <c r="AP1831" s="2" t="str">
        <f t="shared" si="1051"/>
        <v>-</v>
      </c>
      <c r="AR1831" t="str">
        <f t="shared" si="1052"/>
        <v>Quebradillas</v>
      </c>
      <c r="AS1831" t="s">
        <v>3191</v>
      </c>
      <c r="AT1831" s="184"/>
      <c r="AV1831" s="97">
        <v>72</v>
      </c>
      <c r="AW1831" s="99">
        <v>115</v>
      </c>
      <c r="AX1831" s="105">
        <f t="shared" si="1053"/>
        <v>72115</v>
      </c>
      <c r="AZ1831" s="7" t="s">
        <v>1073</v>
      </c>
      <c r="BA1831" s="165" t="s">
        <v>3184</v>
      </c>
    </row>
    <row r="1832" spans="1:53" hidden="1" outlineLevel="1">
      <c r="A1832" t="s">
        <v>1456</v>
      </c>
      <c r="B1832" t="s">
        <v>3191</v>
      </c>
      <c r="C1832" s="1">
        <f t="shared" si="1027"/>
        <v>0</v>
      </c>
      <c r="D1832" s="7">
        <f>IF(R1832&gt;0,RANK(R1832,(R1832:T1832,U1832:AI1832)),0)</f>
        <v>0</v>
      </c>
      <c r="E1832" s="7">
        <f>IF(S1832&gt;0,RANK(S1832,(R1832:T1832,U1832:AI1832)),0)</f>
        <v>0</v>
      </c>
      <c r="F1832" s="7">
        <f>IF(T1832&gt;0,RANK(T1832,(R1832:T1832,U1832:AI1832)),0)</f>
        <v>0</v>
      </c>
      <c r="G1832" s="7">
        <f>IF(U1832&gt;0,RANK(U1832,(R1832:T1832,U1832:AI1832)),0)</f>
        <v>0</v>
      </c>
      <c r="H1832" s="7">
        <f t="shared" si="1044"/>
        <v>0</v>
      </c>
      <c r="I1832" s="49" t="e">
        <f t="shared" si="1029"/>
        <v>#NUM!</v>
      </c>
      <c r="J1832" s="177" t="e">
        <f t="shared" si="1030"/>
        <v>#NUM!</v>
      </c>
      <c r="K1832" s="2"/>
      <c r="L1832" s="2" t="str">
        <f t="shared" si="1031"/>
        <v>-</v>
      </c>
      <c r="M1832" s="2" t="str">
        <f t="shared" si="1032"/>
        <v>-</v>
      </c>
      <c r="N1832" s="2" t="str">
        <f t="shared" si="1033"/>
        <v>-</v>
      </c>
      <c r="O1832" s="2" t="str">
        <f t="shared" si="1034"/>
        <v>-</v>
      </c>
      <c r="P1832" s="2" t="str">
        <f t="shared" si="1045"/>
        <v>-</v>
      </c>
      <c r="Q1832" s="2" t="str">
        <f t="shared" si="1054"/>
        <v>-</v>
      </c>
      <c r="AK1832" s="7">
        <f t="shared" si="1046"/>
        <v>0</v>
      </c>
      <c r="AL1832" s="7">
        <f t="shared" si="1047"/>
        <v>0</v>
      </c>
      <c r="AM1832" s="7">
        <f t="shared" si="1048"/>
        <v>0</v>
      </c>
      <c r="AN1832" s="2" t="str">
        <f t="shared" si="1049"/>
        <v>-</v>
      </c>
      <c r="AO1832" s="2" t="str">
        <f t="shared" si="1050"/>
        <v>-</v>
      </c>
      <c r="AP1832" s="2" t="str">
        <f t="shared" si="1051"/>
        <v>-</v>
      </c>
      <c r="AR1832" t="str">
        <f t="shared" si="1052"/>
        <v>Rincón</v>
      </c>
      <c r="AS1832" t="s">
        <v>3191</v>
      </c>
      <c r="AT1832" s="184"/>
      <c r="AV1832" s="97">
        <v>72</v>
      </c>
      <c r="AW1832" s="99">
        <v>117</v>
      </c>
      <c r="AX1832" s="105">
        <f t="shared" si="1053"/>
        <v>72117</v>
      </c>
      <c r="AZ1832" s="7" t="s">
        <v>1073</v>
      </c>
      <c r="BA1832" s="165" t="s">
        <v>3184</v>
      </c>
    </row>
    <row r="1833" spans="1:53" hidden="1" outlineLevel="1">
      <c r="A1833" t="s">
        <v>345</v>
      </c>
      <c r="B1833" t="s">
        <v>3191</v>
      </c>
      <c r="C1833" s="1">
        <f t="shared" si="1027"/>
        <v>0</v>
      </c>
      <c r="D1833" s="7">
        <f>IF(R1833&gt;0,RANK(R1833,(R1833:T1833,U1833:AI1833)),0)</f>
        <v>0</v>
      </c>
      <c r="E1833" s="7">
        <f>IF(S1833&gt;0,RANK(S1833,(R1833:T1833,U1833:AI1833)),0)</f>
        <v>0</v>
      </c>
      <c r="F1833" s="7">
        <f>IF(T1833&gt;0,RANK(T1833,(R1833:T1833,U1833:AI1833)),0)</f>
        <v>0</v>
      </c>
      <c r="G1833" s="7">
        <f>IF(U1833&gt;0,RANK(U1833,(R1833:T1833,U1833:AI1833)),0)</f>
        <v>0</v>
      </c>
      <c r="H1833" s="7">
        <f t="shared" si="1044"/>
        <v>0</v>
      </c>
      <c r="I1833" s="49" t="e">
        <f t="shared" si="1029"/>
        <v>#NUM!</v>
      </c>
      <c r="J1833" s="177" t="e">
        <f t="shared" si="1030"/>
        <v>#NUM!</v>
      </c>
      <c r="K1833" s="2"/>
      <c r="L1833" s="2" t="str">
        <f t="shared" si="1031"/>
        <v>-</v>
      </c>
      <c r="M1833" s="2" t="str">
        <f t="shared" si="1032"/>
        <v>-</v>
      </c>
      <c r="N1833" s="2" t="str">
        <f t="shared" si="1033"/>
        <v>-</v>
      </c>
      <c r="O1833" s="2" t="str">
        <f t="shared" si="1034"/>
        <v>-</v>
      </c>
      <c r="P1833" s="2" t="str">
        <f t="shared" si="1045"/>
        <v>-</v>
      </c>
      <c r="Q1833" s="2" t="str">
        <f t="shared" si="1054"/>
        <v>-</v>
      </c>
      <c r="AK1833" s="7">
        <f t="shared" si="1046"/>
        <v>0</v>
      </c>
      <c r="AL1833" s="7">
        <f t="shared" si="1047"/>
        <v>0</v>
      </c>
      <c r="AM1833" s="7">
        <f t="shared" si="1048"/>
        <v>0</v>
      </c>
      <c r="AN1833" s="2" t="str">
        <f t="shared" si="1049"/>
        <v>-</v>
      </c>
      <c r="AO1833" s="2" t="str">
        <f t="shared" si="1050"/>
        <v>-</v>
      </c>
      <c r="AP1833" s="2" t="str">
        <f t="shared" si="1051"/>
        <v>-</v>
      </c>
      <c r="AR1833" t="str">
        <f t="shared" si="1052"/>
        <v>Río Grande</v>
      </c>
      <c r="AS1833" t="s">
        <v>3191</v>
      </c>
      <c r="AT1833" s="184"/>
      <c r="AV1833" s="97">
        <v>72</v>
      </c>
      <c r="AW1833" s="99">
        <v>119</v>
      </c>
      <c r="AX1833" s="105">
        <f t="shared" si="1053"/>
        <v>72119</v>
      </c>
      <c r="AZ1833" s="7" t="s">
        <v>1073</v>
      </c>
      <c r="BA1833" s="165" t="s">
        <v>3184</v>
      </c>
    </row>
    <row r="1834" spans="1:53" hidden="1" outlineLevel="1">
      <c r="A1834" t="s">
        <v>1536</v>
      </c>
      <c r="B1834" t="s">
        <v>3191</v>
      </c>
      <c r="C1834" s="1">
        <f t="shared" si="1027"/>
        <v>0</v>
      </c>
      <c r="D1834" s="7">
        <f>IF(R1834&gt;0,RANK(R1834,(R1834:T1834,U1834:AI1834)),0)</f>
        <v>0</v>
      </c>
      <c r="E1834" s="7">
        <f>IF(S1834&gt;0,RANK(S1834,(R1834:T1834,U1834:AI1834)),0)</f>
        <v>0</v>
      </c>
      <c r="F1834" s="7">
        <f>IF(T1834&gt;0,RANK(T1834,(R1834:T1834,U1834:AI1834)),0)</f>
        <v>0</v>
      </c>
      <c r="G1834" s="7">
        <f>IF(U1834&gt;0,RANK(U1834,(R1834:T1834,U1834:AI1834)),0)</f>
        <v>0</v>
      </c>
      <c r="H1834" s="7">
        <f t="shared" si="1044"/>
        <v>0</v>
      </c>
      <c r="I1834" s="49" t="e">
        <f t="shared" si="1029"/>
        <v>#NUM!</v>
      </c>
      <c r="J1834" s="177" t="e">
        <f t="shared" si="1030"/>
        <v>#NUM!</v>
      </c>
      <c r="K1834" s="2"/>
      <c r="L1834" s="2" t="str">
        <f t="shared" si="1031"/>
        <v>-</v>
      </c>
      <c r="M1834" s="2" t="str">
        <f t="shared" si="1032"/>
        <v>-</v>
      </c>
      <c r="N1834" s="2" t="str">
        <f t="shared" si="1033"/>
        <v>-</v>
      </c>
      <c r="O1834" s="2" t="str">
        <f t="shared" si="1034"/>
        <v>-</v>
      </c>
      <c r="P1834" s="2" t="str">
        <f t="shared" si="1045"/>
        <v>-</v>
      </c>
      <c r="Q1834" s="2" t="str">
        <f t="shared" si="1054"/>
        <v>-</v>
      </c>
      <c r="AK1834" s="7">
        <f t="shared" si="1046"/>
        <v>0</v>
      </c>
      <c r="AL1834" s="7">
        <f t="shared" si="1047"/>
        <v>0</v>
      </c>
      <c r="AM1834" s="7">
        <f t="shared" si="1048"/>
        <v>0</v>
      </c>
      <c r="AN1834" s="2" t="str">
        <f t="shared" si="1049"/>
        <v>-</v>
      </c>
      <c r="AO1834" s="2" t="str">
        <f t="shared" si="1050"/>
        <v>-</v>
      </c>
      <c r="AP1834" s="2" t="str">
        <f t="shared" si="1051"/>
        <v>-</v>
      </c>
      <c r="AR1834" t="str">
        <f t="shared" si="1052"/>
        <v>Sabana Grande</v>
      </c>
      <c r="AS1834" t="s">
        <v>3191</v>
      </c>
      <c r="AT1834" s="184"/>
      <c r="AV1834" s="97">
        <v>72</v>
      </c>
      <c r="AW1834" s="99">
        <v>121</v>
      </c>
      <c r="AX1834" s="105">
        <f t="shared" si="1053"/>
        <v>72121</v>
      </c>
      <c r="AZ1834" s="7" t="s">
        <v>1073</v>
      </c>
      <c r="BA1834" s="165" t="s">
        <v>3184</v>
      </c>
    </row>
    <row r="1835" spans="1:53" hidden="1" outlineLevel="1">
      <c r="A1835" t="s">
        <v>1314</v>
      </c>
      <c r="B1835" t="s">
        <v>3191</v>
      </c>
      <c r="C1835" s="1">
        <f t="shared" si="1027"/>
        <v>0</v>
      </c>
      <c r="D1835" s="7">
        <f>IF(R1835&gt;0,RANK(R1835,(R1835:T1835,U1835:AI1835)),0)</f>
        <v>0</v>
      </c>
      <c r="E1835" s="7">
        <f>IF(S1835&gt;0,RANK(S1835,(R1835:T1835,U1835:AI1835)),0)</f>
        <v>0</v>
      </c>
      <c r="F1835" s="7">
        <f>IF(T1835&gt;0,RANK(T1835,(R1835:T1835,U1835:AI1835)),0)</f>
        <v>0</v>
      </c>
      <c r="G1835" s="7">
        <f>IF(U1835&gt;0,RANK(U1835,(R1835:T1835,U1835:AI1835)),0)</f>
        <v>0</v>
      </c>
      <c r="H1835" s="7">
        <f t="shared" si="1044"/>
        <v>0</v>
      </c>
      <c r="I1835" s="49" t="e">
        <f t="shared" si="1029"/>
        <v>#NUM!</v>
      </c>
      <c r="J1835" s="177" t="e">
        <f t="shared" si="1030"/>
        <v>#NUM!</v>
      </c>
      <c r="K1835" s="2"/>
      <c r="L1835" s="2" t="str">
        <f t="shared" si="1031"/>
        <v>-</v>
      </c>
      <c r="M1835" s="2" t="str">
        <f t="shared" si="1032"/>
        <v>-</v>
      </c>
      <c r="N1835" s="2" t="str">
        <f t="shared" si="1033"/>
        <v>-</v>
      </c>
      <c r="O1835" s="2" t="str">
        <f t="shared" si="1034"/>
        <v>-</v>
      </c>
      <c r="P1835" s="2" t="str">
        <f t="shared" si="1045"/>
        <v>-</v>
      </c>
      <c r="Q1835" s="2" t="str">
        <f t="shared" si="1054"/>
        <v>-</v>
      </c>
      <c r="AK1835" s="7">
        <f t="shared" si="1046"/>
        <v>0</v>
      </c>
      <c r="AL1835" s="7">
        <f t="shared" si="1047"/>
        <v>0</v>
      </c>
      <c r="AM1835" s="7">
        <f t="shared" si="1048"/>
        <v>0</v>
      </c>
      <c r="AN1835" s="2" t="str">
        <f t="shared" si="1049"/>
        <v>-</v>
      </c>
      <c r="AO1835" s="2" t="str">
        <f t="shared" si="1050"/>
        <v>-</v>
      </c>
      <c r="AP1835" s="2" t="str">
        <f t="shared" si="1051"/>
        <v>-</v>
      </c>
      <c r="AR1835" t="str">
        <f t="shared" si="1052"/>
        <v>Salinas</v>
      </c>
      <c r="AS1835" t="s">
        <v>3191</v>
      </c>
      <c r="AT1835" s="184"/>
      <c r="AV1835" s="97">
        <v>72</v>
      </c>
      <c r="AW1835" s="99">
        <v>123</v>
      </c>
      <c r="AX1835" s="105">
        <f t="shared" si="1053"/>
        <v>72123</v>
      </c>
      <c r="AZ1835" s="7" t="s">
        <v>1073</v>
      </c>
      <c r="BA1835" s="165" t="s">
        <v>3184</v>
      </c>
    </row>
    <row r="1836" spans="1:53" hidden="1" outlineLevel="1">
      <c r="A1836" t="s">
        <v>53</v>
      </c>
      <c r="B1836" t="s">
        <v>3191</v>
      </c>
      <c r="C1836" s="1">
        <f t="shared" si="1027"/>
        <v>0</v>
      </c>
      <c r="D1836" s="7">
        <f>IF(R1836&gt;0,RANK(R1836,(R1836:T1836,U1836:AI1836)),0)</f>
        <v>0</v>
      </c>
      <c r="E1836" s="7">
        <f>IF(S1836&gt;0,RANK(S1836,(R1836:T1836,U1836:AI1836)),0)</f>
        <v>0</v>
      </c>
      <c r="F1836" s="7">
        <f>IF(T1836&gt;0,RANK(T1836,(R1836:T1836,U1836:AI1836)),0)</f>
        <v>0</v>
      </c>
      <c r="G1836" s="7">
        <f>IF(U1836&gt;0,RANK(U1836,(R1836:T1836,U1836:AI1836)),0)</f>
        <v>0</v>
      </c>
      <c r="H1836" s="7">
        <f t="shared" si="1044"/>
        <v>0</v>
      </c>
      <c r="I1836" s="49" t="e">
        <f t="shared" si="1029"/>
        <v>#NUM!</v>
      </c>
      <c r="J1836" s="177" t="e">
        <f t="shared" si="1030"/>
        <v>#NUM!</v>
      </c>
      <c r="K1836" s="2"/>
      <c r="L1836" s="2" t="str">
        <f t="shared" si="1031"/>
        <v>-</v>
      </c>
      <c r="M1836" s="2" t="str">
        <f t="shared" si="1032"/>
        <v>-</v>
      </c>
      <c r="N1836" s="2" t="str">
        <f t="shared" si="1033"/>
        <v>-</v>
      </c>
      <c r="O1836" s="2" t="str">
        <f t="shared" si="1034"/>
        <v>-</v>
      </c>
      <c r="P1836" s="2" t="str">
        <f t="shared" si="1045"/>
        <v>-</v>
      </c>
      <c r="Q1836" s="2" t="str">
        <f t="shared" si="1054"/>
        <v>-</v>
      </c>
      <c r="AK1836" s="7">
        <f t="shared" si="1046"/>
        <v>0</v>
      </c>
      <c r="AL1836" s="7">
        <f t="shared" si="1047"/>
        <v>0</v>
      </c>
      <c r="AM1836" s="7">
        <f t="shared" si="1048"/>
        <v>0</v>
      </c>
      <c r="AN1836" s="2" t="str">
        <f t="shared" si="1049"/>
        <v>-</v>
      </c>
      <c r="AO1836" s="2" t="str">
        <f t="shared" si="1050"/>
        <v>-</v>
      </c>
      <c r="AP1836" s="2" t="str">
        <f t="shared" si="1051"/>
        <v>-</v>
      </c>
      <c r="AR1836" t="str">
        <f t="shared" si="1052"/>
        <v>San Germán</v>
      </c>
      <c r="AS1836" t="s">
        <v>3191</v>
      </c>
      <c r="AT1836" s="184"/>
      <c r="AV1836" s="97">
        <v>72</v>
      </c>
      <c r="AW1836" s="99">
        <v>125</v>
      </c>
      <c r="AX1836" s="105">
        <f t="shared" si="1053"/>
        <v>72125</v>
      </c>
      <c r="AZ1836" s="7" t="s">
        <v>1073</v>
      </c>
      <c r="BA1836" s="165" t="s">
        <v>3184</v>
      </c>
    </row>
    <row r="1837" spans="1:53" hidden="1" outlineLevel="1">
      <c r="A1837" t="s">
        <v>1518</v>
      </c>
      <c r="B1837" t="s">
        <v>3191</v>
      </c>
      <c r="C1837" s="1">
        <f t="shared" ref="C1837:C1850" si="1055">SUM(R1837:AI1837)</f>
        <v>0</v>
      </c>
      <c r="D1837" s="7">
        <f>IF(R1837&gt;0,RANK(R1837,(R1837:T1837,U1837:AI1837)),0)</f>
        <v>0</v>
      </c>
      <c r="E1837" s="7">
        <f>IF(S1837&gt;0,RANK(S1837,(R1837:T1837,U1837:AI1837)),0)</f>
        <v>0</v>
      </c>
      <c r="F1837" s="7">
        <f>IF(T1837&gt;0,RANK(T1837,(R1837:T1837,U1837:AI1837)),0)</f>
        <v>0</v>
      </c>
      <c r="G1837" s="7">
        <f>IF(U1837&gt;0,RANK(U1837,(R1837:T1837,U1837:AI1837)),0)</f>
        <v>0</v>
      </c>
      <c r="H1837" s="7">
        <f t="shared" ref="H1837:H1851" si="1056">IF(V1837&gt;0,RANK(V1837,(R1837:AB1837)),0)</f>
        <v>0</v>
      </c>
      <c r="I1837" s="49" t="e">
        <f t="shared" ref="I1837:I1850" si="1057">MAX(R1837:AA1837)-LARGE(R1837:AA1837,2)</f>
        <v>#NUM!</v>
      </c>
      <c r="J1837" s="177" t="e">
        <f t="shared" ref="J1837:J1850" si="1058">I1837/C1837</f>
        <v>#NUM!</v>
      </c>
      <c r="K1837" s="2"/>
      <c r="L1837" s="2" t="str">
        <f t="shared" ref="L1837:L1850" si="1059">IF($C1837=0,"-",R1837/$C1837)</f>
        <v>-</v>
      </c>
      <c r="M1837" s="2" t="str">
        <f t="shared" ref="M1837:M1850" si="1060">IF($C1837=0,"-",S1837/$C1837)</f>
        <v>-</v>
      </c>
      <c r="N1837" s="2" t="str">
        <f t="shared" ref="N1837:N1850" si="1061">IF($C1837=0,"-",T1837/$C1837)</f>
        <v>-</v>
      </c>
      <c r="O1837" s="2" t="str">
        <f t="shared" ref="O1837:O1850" si="1062">IF($C1837=0,"-",U1837/$C1837)</f>
        <v>-</v>
      </c>
      <c r="P1837" s="2" t="str">
        <f t="shared" ref="P1837:P1851" si="1063">IF($C1837=0,"-",V1837/$C1837)</f>
        <v>-</v>
      </c>
      <c r="Q1837" s="2" t="str">
        <f t="shared" si="1054"/>
        <v>-</v>
      </c>
      <c r="AK1837" s="7">
        <f t="shared" ref="AK1837:AK1851" si="1064">IF(W1837&gt;0,RANK(W1837,(R1837:AB1837)),0)</f>
        <v>0</v>
      </c>
      <c r="AL1837" s="7">
        <f t="shared" ref="AL1837:AL1851" si="1065">IF(X1837&gt;0,RANK(X1837,(R1837:AB1837)),0)</f>
        <v>0</v>
      </c>
      <c r="AM1837" s="7">
        <f t="shared" ref="AM1837:AM1851" si="1066">IF(Y1837&gt;0,RANK(Y1837,(R1837:AB1837)),0)</f>
        <v>0</v>
      </c>
      <c r="AN1837" s="2" t="str">
        <f t="shared" ref="AN1837:AN1851" si="1067">IF($C1837=0,"-",W1837/$C1837)</f>
        <v>-</v>
      </c>
      <c r="AO1837" s="2" t="str">
        <f t="shared" ref="AO1837:AO1851" si="1068">IF($C1837=0,"-",X1837/$C1837)</f>
        <v>-</v>
      </c>
      <c r="AP1837" s="2" t="str">
        <f t="shared" ref="AP1837:AP1851" si="1069">IF($C1837=0,"-",Y1837/$C1837)</f>
        <v>-</v>
      </c>
      <c r="AR1837" t="str">
        <f t="shared" ref="AR1837:AR1851" si="1070">A1837</f>
        <v>San Juan</v>
      </c>
      <c r="AS1837" t="s">
        <v>3191</v>
      </c>
      <c r="AT1837" s="184"/>
      <c r="AV1837" s="97">
        <v>72</v>
      </c>
      <c r="AW1837" s="99">
        <v>127</v>
      </c>
      <c r="AX1837" s="105">
        <f t="shared" ref="AX1837:AX1850" si="1071">AV1837*1000+AW1837</f>
        <v>72127</v>
      </c>
      <c r="AZ1837" s="7" t="s">
        <v>1073</v>
      </c>
      <c r="BA1837" s="165" t="s">
        <v>3184</v>
      </c>
    </row>
    <row r="1838" spans="1:53" hidden="1" outlineLevel="1">
      <c r="A1838" t="s">
        <v>756</v>
      </c>
      <c r="B1838" t="s">
        <v>3191</v>
      </c>
      <c r="C1838" s="1">
        <f t="shared" si="1055"/>
        <v>0</v>
      </c>
      <c r="D1838" s="7">
        <f>IF(R1838&gt;0,RANK(R1838,(R1838:T1838,U1838:AI1838)),0)</f>
        <v>0</v>
      </c>
      <c r="E1838" s="7">
        <f>IF(S1838&gt;0,RANK(S1838,(R1838:T1838,U1838:AI1838)),0)</f>
        <v>0</v>
      </c>
      <c r="F1838" s="7">
        <f>IF(T1838&gt;0,RANK(T1838,(R1838:T1838,U1838:AI1838)),0)</f>
        <v>0</v>
      </c>
      <c r="G1838" s="7">
        <f>IF(U1838&gt;0,RANK(U1838,(R1838:T1838,U1838:AI1838)),0)</f>
        <v>0</v>
      </c>
      <c r="H1838" s="7">
        <f t="shared" si="1056"/>
        <v>0</v>
      </c>
      <c r="I1838" s="49" t="e">
        <f t="shared" si="1057"/>
        <v>#NUM!</v>
      </c>
      <c r="J1838" s="177" t="e">
        <f t="shared" si="1058"/>
        <v>#NUM!</v>
      </c>
      <c r="K1838" s="2"/>
      <c r="L1838" s="2" t="str">
        <f t="shared" si="1059"/>
        <v>-</v>
      </c>
      <c r="M1838" s="2" t="str">
        <f t="shared" si="1060"/>
        <v>-</v>
      </c>
      <c r="N1838" s="2" t="str">
        <f t="shared" si="1061"/>
        <v>-</v>
      </c>
      <c r="O1838" s="2" t="str">
        <f t="shared" si="1062"/>
        <v>-</v>
      </c>
      <c r="P1838" s="2" t="str">
        <f t="shared" si="1063"/>
        <v>-</v>
      </c>
      <c r="Q1838" s="2" t="str">
        <f t="shared" si="1054"/>
        <v>-</v>
      </c>
      <c r="AK1838" s="7">
        <f t="shared" si="1064"/>
        <v>0</v>
      </c>
      <c r="AL1838" s="7">
        <f t="shared" si="1065"/>
        <v>0</v>
      </c>
      <c r="AM1838" s="7">
        <f t="shared" si="1066"/>
        <v>0</v>
      </c>
      <c r="AN1838" s="2" t="str">
        <f t="shared" si="1067"/>
        <v>-</v>
      </c>
      <c r="AO1838" s="2" t="str">
        <f t="shared" si="1068"/>
        <v>-</v>
      </c>
      <c r="AP1838" s="2" t="str">
        <f t="shared" si="1069"/>
        <v>-</v>
      </c>
      <c r="AR1838" t="str">
        <f t="shared" si="1070"/>
        <v>San Lorenzo</v>
      </c>
      <c r="AS1838" t="s">
        <v>3191</v>
      </c>
      <c r="AT1838" s="184"/>
      <c r="AV1838" s="97">
        <v>72</v>
      </c>
      <c r="AW1838" s="99">
        <v>129</v>
      </c>
      <c r="AX1838" s="105">
        <f t="shared" si="1071"/>
        <v>72129</v>
      </c>
      <c r="AZ1838" s="7" t="s">
        <v>1073</v>
      </c>
      <c r="BA1838" s="165" t="s">
        <v>3184</v>
      </c>
    </row>
    <row r="1839" spans="1:53" hidden="1" outlineLevel="1">
      <c r="A1839" t="s">
        <v>2371</v>
      </c>
      <c r="B1839" t="s">
        <v>3191</v>
      </c>
      <c r="C1839" s="1">
        <f t="shared" si="1055"/>
        <v>0</v>
      </c>
      <c r="D1839" s="7">
        <f>IF(R1839&gt;0,RANK(R1839,(R1839:T1839,U1839:AI1839)),0)</f>
        <v>0</v>
      </c>
      <c r="E1839" s="7">
        <f>IF(S1839&gt;0,RANK(S1839,(R1839:T1839,U1839:AI1839)),0)</f>
        <v>0</v>
      </c>
      <c r="F1839" s="7">
        <f>IF(T1839&gt;0,RANK(T1839,(R1839:T1839,U1839:AI1839)),0)</f>
        <v>0</v>
      </c>
      <c r="G1839" s="7">
        <f>IF(U1839&gt;0,RANK(U1839,(R1839:T1839,U1839:AI1839)),0)</f>
        <v>0</v>
      </c>
      <c r="H1839" s="7">
        <f t="shared" si="1056"/>
        <v>0</v>
      </c>
      <c r="I1839" s="49" t="e">
        <f t="shared" si="1057"/>
        <v>#NUM!</v>
      </c>
      <c r="J1839" s="177" t="e">
        <f t="shared" si="1058"/>
        <v>#NUM!</v>
      </c>
      <c r="K1839" s="2"/>
      <c r="L1839" s="2" t="str">
        <f t="shared" si="1059"/>
        <v>-</v>
      </c>
      <c r="M1839" s="2" t="str">
        <f t="shared" si="1060"/>
        <v>-</v>
      </c>
      <c r="N1839" s="2" t="str">
        <f t="shared" si="1061"/>
        <v>-</v>
      </c>
      <c r="O1839" s="2" t="str">
        <f t="shared" si="1062"/>
        <v>-</v>
      </c>
      <c r="P1839" s="2" t="str">
        <f t="shared" si="1063"/>
        <v>-</v>
      </c>
      <c r="Q1839" s="2" t="str">
        <f t="shared" si="1054"/>
        <v>-</v>
      </c>
      <c r="AK1839" s="7">
        <f t="shared" si="1064"/>
        <v>0</v>
      </c>
      <c r="AL1839" s="7">
        <f t="shared" si="1065"/>
        <v>0</v>
      </c>
      <c r="AM1839" s="7">
        <f t="shared" si="1066"/>
        <v>0</v>
      </c>
      <c r="AN1839" s="2" t="str">
        <f t="shared" si="1067"/>
        <v>-</v>
      </c>
      <c r="AO1839" s="2" t="str">
        <f t="shared" si="1068"/>
        <v>-</v>
      </c>
      <c r="AP1839" s="2" t="str">
        <f t="shared" si="1069"/>
        <v>-</v>
      </c>
      <c r="AR1839" t="str">
        <f t="shared" si="1070"/>
        <v>San Sebastián</v>
      </c>
      <c r="AS1839" t="s">
        <v>3191</v>
      </c>
      <c r="AT1839" s="184"/>
      <c r="AV1839" s="97">
        <v>72</v>
      </c>
      <c r="AW1839" s="99">
        <v>131</v>
      </c>
      <c r="AX1839" s="105">
        <f t="shared" si="1071"/>
        <v>72131</v>
      </c>
      <c r="AZ1839" s="7" t="s">
        <v>1073</v>
      </c>
      <c r="BA1839" s="165" t="s">
        <v>3184</v>
      </c>
    </row>
    <row r="1840" spans="1:53" hidden="1" outlineLevel="1">
      <c r="A1840" t="s">
        <v>672</v>
      </c>
      <c r="B1840" t="s">
        <v>3191</v>
      </c>
      <c r="C1840" s="1">
        <f t="shared" si="1055"/>
        <v>0</v>
      </c>
      <c r="D1840" s="7">
        <f>IF(R1840&gt;0,RANK(R1840,(R1840:T1840,U1840:AI1840)),0)</f>
        <v>0</v>
      </c>
      <c r="E1840" s="7">
        <f>IF(S1840&gt;0,RANK(S1840,(R1840:T1840,U1840:AI1840)),0)</f>
        <v>0</v>
      </c>
      <c r="F1840" s="7">
        <f>IF(T1840&gt;0,RANK(T1840,(R1840:T1840,U1840:AI1840)),0)</f>
        <v>0</v>
      </c>
      <c r="G1840" s="7">
        <f>IF(U1840&gt;0,RANK(U1840,(R1840:T1840,U1840:AI1840)),0)</f>
        <v>0</v>
      </c>
      <c r="H1840" s="7">
        <f t="shared" si="1056"/>
        <v>0</v>
      </c>
      <c r="I1840" s="49" t="e">
        <f t="shared" si="1057"/>
        <v>#NUM!</v>
      </c>
      <c r="J1840" s="177" t="e">
        <f t="shared" si="1058"/>
        <v>#NUM!</v>
      </c>
      <c r="K1840" s="2"/>
      <c r="L1840" s="2" t="str">
        <f t="shared" si="1059"/>
        <v>-</v>
      </c>
      <c r="M1840" s="2" t="str">
        <f t="shared" si="1060"/>
        <v>-</v>
      </c>
      <c r="N1840" s="2" t="str">
        <f t="shared" si="1061"/>
        <v>-</v>
      </c>
      <c r="O1840" s="2" t="str">
        <f t="shared" si="1062"/>
        <v>-</v>
      </c>
      <c r="P1840" s="2" t="str">
        <f t="shared" si="1063"/>
        <v>-</v>
      </c>
      <c r="Q1840" s="2" t="str">
        <f t="shared" si="1054"/>
        <v>-</v>
      </c>
      <c r="AK1840" s="7">
        <f t="shared" si="1064"/>
        <v>0</v>
      </c>
      <c r="AL1840" s="7">
        <f t="shared" si="1065"/>
        <v>0</v>
      </c>
      <c r="AM1840" s="7">
        <f t="shared" si="1066"/>
        <v>0</v>
      </c>
      <c r="AN1840" s="2" t="str">
        <f t="shared" si="1067"/>
        <v>-</v>
      </c>
      <c r="AO1840" s="2" t="str">
        <f t="shared" si="1068"/>
        <v>-</v>
      </c>
      <c r="AP1840" s="2" t="str">
        <f t="shared" si="1069"/>
        <v>-</v>
      </c>
      <c r="AR1840" t="str">
        <f t="shared" si="1070"/>
        <v>Santa Isabel</v>
      </c>
      <c r="AS1840" t="s">
        <v>3191</v>
      </c>
      <c r="AT1840" s="184"/>
      <c r="AV1840" s="97">
        <v>72</v>
      </c>
      <c r="AW1840" s="99">
        <v>133</v>
      </c>
      <c r="AX1840" s="105">
        <f t="shared" si="1071"/>
        <v>72133</v>
      </c>
      <c r="AZ1840" s="7" t="s">
        <v>1073</v>
      </c>
      <c r="BA1840" s="165" t="s">
        <v>3184</v>
      </c>
    </row>
    <row r="1841" spans="1:53" hidden="1" outlineLevel="1">
      <c r="A1841" t="s">
        <v>1448</v>
      </c>
      <c r="B1841" t="s">
        <v>3191</v>
      </c>
      <c r="C1841" s="1">
        <f t="shared" si="1055"/>
        <v>0</v>
      </c>
      <c r="D1841" s="7">
        <f>IF(R1841&gt;0,RANK(R1841,(R1841:T1841,U1841:AI1841)),0)</f>
        <v>0</v>
      </c>
      <c r="E1841" s="7">
        <f>IF(S1841&gt;0,RANK(S1841,(R1841:T1841,U1841:AI1841)),0)</f>
        <v>0</v>
      </c>
      <c r="F1841" s="7">
        <f>IF(T1841&gt;0,RANK(T1841,(R1841:T1841,U1841:AI1841)),0)</f>
        <v>0</v>
      </c>
      <c r="G1841" s="7">
        <f>IF(U1841&gt;0,RANK(U1841,(R1841:T1841,U1841:AI1841)),0)</f>
        <v>0</v>
      </c>
      <c r="H1841" s="7">
        <f t="shared" si="1056"/>
        <v>0</v>
      </c>
      <c r="I1841" s="49" t="e">
        <f t="shared" si="1057"/>
        <v>#NUM!</v>
      </c>
      <c r="J1841" s="177" t="e">
        <f t="shared" si="1058"/>
        <v>#NUM!</v>
      </c>
      <c r="K1841" s="2"/>
      <c r="L1841" s="2" t="str">
        <f t="shared" si="1059"/>
        <v>-</v>
      </c>
      <c r="M1841" s="2" t="str">
        <f t="shared" si="1060"/>
        <v>-</v>
      </c>
      <c r="N1841" s="2" t="str">
        <f t="shared" si="1061"/>
        <v>-</v>
      </c>
      <c r="O1841" s="2" t="str">
        <f t="shared" si="1062"/>
        <v>-</v>
      </c>
      <c r="P1841" s="2" t="str">
        <f t="shared" si="1063"/>
        <v>-</v>
      </c>
      <c r="Q1841" s="2" t="str">
        <f t="shared" si="1054"/>
        <v>-</v>
      </c>
      <c r="AK1841" s="7">
        <f t="shared" si="1064"/>
        <v>0</v>
      </c>
      <c r="AL1841" s="7">
        <f t="shared" si="1065"/>
        <v>0</v>
      </c>
      <c r="AM1841" s="7">
        <f t="shared" si="1066"/>
        <v>0</v>
      </c>
      <c r="AN1841" s="2" t="str">
        <f t="shared" si="1067"/>
        <v>-</v>
      </c>
      <c r="AO1841" s="2" t="str">
        <f t="shared" si="1068"/>
        <v>-</v>
      </c>
      <c r="AP1841" s="2" t="str">
        <f t="shared" si="1069"/>
        <v>-</v>
      </c>
      <c r="AR1841" t="str">
        <f t="shared" si="1070"/>
        <v>Toa Alta</v>
      </c>
      <c r="AS1841" t="s">
        <v>3191</v>
      </c>
      <c r="AT1841" s="184"/>
      <c r="AV1841" s="97">
        <v>72</v>
      </c>
      <c r="AW1841" s="99">
        <v>135</v>
      </c>
      <c r="AX1841" s="105">
        <f t="shared" si="1071"/>
        <v>72135</v>
      </c>
      <c r="AZ1841" s="7" t="s">
        <v>1073</v>
      </c>
      <c r="BA1841" s="165" t="s">
        <v>3184</v>
      </c>
    </row>
    <row r="1842" spans="1:53" hidden="1" outlineLevel="1">
      <c r="A1842" t="s">
        <v>1452</v>
      </c>
      <c r="B1842" t="s">
        <v>3191</v>
      </c>
      <c r="C1842" s="1">
        <f t="shared" si="1055"/>
        <v>0</v>
      </c>
      <c r="D1842" s="7">
        <f>IF(R1842&gt;0,RANK(R1842,(R1842:T1842,U1842:AI1842)),0)</f>
        <v>0</v>
      </c>
      <c r="E1842" s="7">
        <f>IF(S1842&gt;0,RANK(S1842,(R1842:T1842,U1842:AI1842)),0)</f>
        <v>0</v>
      </c>
      <c r="F1842" s="7">
        <f>IF(T1842&gt;0,RANK(T1842,(R1842:T1842,U1842:AI1842)),0)</f>
        <v>0</v>
      </c>
      <c r="G1842" s="7">
        <f>IF(U1842&gt;0,RANK(U1842,(R1842:T1842,U1842:AI1842)),0)</f>
        <v>0</v>
      </c>
      <c r="H1842" s="7">
        <f t="shared" si="1056"/>
        <v>0</v>
      </c>
      <c r="I1842" s="49" t="e">
        <f t="shared" si="1057"/>
        <v>#NUM!</v>
      </c>
      <c r="J1842" s="177" t="e">
        <f t="shared" si="1058"/>
        <v>#NUM!</v>
      </c>
      <c r="K1842" s="2"/>
      <c r="L1842" s="2" t="str">
        <f t="shared" si="1059"/>
        <v>-</v>
      </c>
      <c r="M1842" s="2" t="str">
        <f t="shared" si="1060"/>
        <v>-</v>
      </c>
      <c r="N1842" s="2" t="str">
        <f t="shared" si="1061"/>
        <v>-</v>
      </c>
      <c r="O1842" s="2" t="str">
        <f t="shared" si="1062"/>
        <v>-</v>
      </c>
      <c r="P1842" s="2" t="str">
        <f t="shared" si="1063"/>
        <v>-</v>
      </c>
      <c r="Q1842" s="2" t="str">
        <f t="shared" si="1054"/>
        <v>-</v>
      </c>
      <c r="AK1842" s="7">
        <f t="shared" si="1064"/>
        <v>0</v>
      </c>
      <c r="AL1842" s="7">
        <f t="shared" si="1065"/>
        <v>0</v>
      </c>
      <c r="AM1842" s="7">
        <f t="shared" si="1066"/>
        <v>0</v>
      </c>
      <c r="AN1842" s="2" t="str">
        <f t="shared" si="1067"/>
        <v>-</v>
      </c>
      <c r="AO1842" s="2" t="str">
        <f t="shared" si="1068"/>
        <v>-</v>
      </c>
      <c r="AP1842" s="2" t="str">
        <f t="shared" si="1069"/>
        <v>-</v>
      </c>
      <c r="AR1842" t="str">
        <f t="shared" si="1070"/>
        <v>Toa Baja</v>
      </c>
      <c r="AS1842" t="s">
        <v>3191</v>
      </c>
      <c r="AT1842" s="184"/>
      <c r="AV1842" s="97">
        <v>72</v>
      </c>
      <c r="AW1842" s="99">
        <v>137</v>
      </c>
      <c r="AX1842" s="105">
        <f t="shared" si="1071"/>
        <v>72137</v>
      </c>
      <c r="AZ1842" s="7" t="s">
        <v>1073</v>
      </c>
      <c r="BA1842" s="165" t="s">
        <v>3184</v>
      </c>
    </row>
    <row r="1843" spans="1:53" hidden="1" outlineLevel="1">
      <c r="A1843" t="s">
        <v>1446</v>
      </c>
      <c r="B1843" t="s">
        <v>3191</v>
      </c>
      <c r="C1843" s="1">
        <f t="shared" si="1055"/>
        <v>0</v>
      </c>
      <c r="D1843" s="7">
        <f>IF(R1843&gt;0,RANK(R1843,(R1843:T1843,U1843:AI1843)),0)</f>
        <v>0</v>
      </c>
      <c r="E1843" s="7">
        <f>IF(S1843&gt;0,RANK(S1843,(R1843:T1843,U1843:AI1843)),0)</f>
        <v>0</v>
      </c>
      <c r="F1843" s="7">
        <f>IF(T1843&gt;0,RANK(T1843,(R1843:T1843,U1843:AI1843)),0)</f>
        <v>0</v>
      </c>
      <c r="G1843" s="7">
        <f>IF(U1843&gt;0,RANK(U1843,(R1843:T1843,U1843:AI1843)),0)</f>
        <v>0</v>
      </c>
      <c r="H1843" s="7">
        <f t="shared" si="1056"/>
        <v>0</v>
      </c>
      <c r="I1843" s="49" t="e">
        <f t="shared" si="1057"/>
        <v>#NUM!</v>
      </c>
      <c r="J1843" s="177" t="e">
        <f t="shared" si="1058"/>
        <v>#NUM!</v>
      </c>
      <c r="K1843" s="2"/>
      <c r="L1843" s="2" t="str">
        <f t="shared" si="1059"/>
        <v>-</v>
      </c>
      <c r="M1843" s="2" t="str">
        <f t="shared" si="1060"/>
        <v>-</v>
      </c>
      <c r="N1843" s="2" t="str">
        <f t="shared" si="1061"/>
        <v>-</v>
      </c>
      <c r="O1843" s="2" t="str">
        <f t="shared" si="1062"/>
        <v>-</v>
      </c>
      <c r="P1843" s="2" t="str">
        <f t="shared" si="1063"/>
        <v>-</v>
      </c>
      <c r="Q1843" s="2" t="str">
        <f t="shared" si="1054"/>
        <v>-</v>
      </c>
      <c r="AK1843" s="7">
        <f t="shared" si="1064"/>
        <v>0</v>
      </c>
      <c r="AL1843" s="7">
        <f t="shared" si="1065"/>
        <v>0</v>
      </c>
      <c r="AM1843" s="7">
        <f t="shared" si="1066"/>
        <v>0</v>
      </c>
      <c r="AN1843" s="2" t="str">
        <f t="shared" si="1067"/>
        <v>-</v>
      </c>
      <c r="AO1843" s="2" t="str">
        <f t="shared" si="1068"/>
        <v>-</v>
      </c>
      <c r="AP1843" s="2" t="str">
        <f t="shared" si="1069"/>
        <v>-</v>
      </c>
      <c r="AR1843" t="str">
        <f t="shared" si="1070"/>
        <v>Trujillo Alto</v>
      </c>
      <c r="AS1843" t="s">
        <v>3191</v>
      </c>
      <c r="AT1843" s="184"/>
      <c r="AV1843" s="97">
        <v>72</v>
      </c>
      <c r="AW1843" s="99">
        <v>139</v>
      </c>
      <c r="AX1843" s="105">
        <f t="shared" si="1071"/>
        <v>72139</v>
      </c>
      <c r="AZ1843" s="7" t="s">
        <v>1073</v>
      </c>
      <c r="BA1843" s="165" t="s">
        <v>3184</v>
      </c>
    </row>
    <row r="1844" spans="1:53" hidden="1" outlineLevel="1">
      <c r="A1844" t="s">
        <v>1537</v>
      </c>
      <c r="B1844" t="s">
        <v>3191</v>
      </c>
      <c r="C1844" s="1">
        <f t="shared" si="1055"/>
        <v>0</v>
      </c>
      <c r="D1844" s="7">
        <f>IF(R1844&gt;0,RANK(R1844,(R1844:T1844,U1844:AI1844)),0)</f>
        <v>0</v>
      </c>
      <c r="E1844" s="7">
        <f>IF(S1844&gt;0,RANK(S1844,(R1844:T1844,U1844:AI1844)),0)</f>
        <v>0</v>
      </c>
      <c r="F1844" s="7">
        <f>IF(T1844&gt;0,RANK(T1844,(R1844:T1844,U1844:AI1844)),0)</f>
        <v>0</v>
      </c>
      <c r="G1844" s="7">
        <f>IF(U1844&gt;0,RANK(U1844,(R1844:T1844,U1844:AI1844)),0)</f>
        <v>0</v>
      </c>
      <c r="H1844" s="7">
        <f t="shared" si="1056"/>
        <v>0</v>
      </c>
      <c r="I1844" s="49" t="e">
        <f t="shared" si="1057"/>
        <v>#NUM!</v>
      </c>
      <c r="J1844" s="177" t="e">
        <f t="shared" si="1058"/>
        <v>#NUM!</v>
      </c>
      <c r="K1844" s="2"/>
      <c r="L1844" s="2" t="str">
        <f t="shared" si="1059"/>
        <v>-</v>
      </c>
      <c r="M1844" s="2" t="str">
        <f t="shared" si="1060"/>
        <v>-</v>
      </c>
      <c r="N1844" s="2" t="str">
        <f t="shared" si="1061"/>
        <v>-</v>
      </c>
      <c r="O1844" s="2" t="str">
        <f t="shared" si="1062"/>
        <v>-</v>
      </c>
      <c r="P1844" s="2" t="str">
        <f t="shared" si="1063"/>
        <v>-</v>
      </c>
      <c r="Q1844" s="2" t="str">
        <f t="shared" si="1054"/>
        <v>-</v>
      </c>
      <c r="AK1844" s="7">
        <f t="shared" si="1064"/>
        <v>0</v>
      </c>
      <c r="AL1844" s="7">
        <f t="shared" si="1065"/>
        <v>0</v>
      </c>
      <c r="AM1844" s="7">
        <f t="shared" si="1066"/>
        <v>0</v>
      </c>
      <c r="AN1844" s="2" t="str">
        <f t="shared" si="1067"/>
        <v>-</v>
      </c>
      <c r="AO1844" s="2" t="str">
        <f t="shared" si="1068"/>
        <v>-</v>
      </c>
      <c r="AP1844" s="2" t="str">
        <f t="shared" si="1069"/>
        <v>-</v>
      </c>
      <c r="AR1844" t="str">
        <f t="shared" si="1070"/>
        <v>Utuado</v>
      </c>
      <c r="AS1844" t="s">
        <v>3191</v>
      </c>
      <c r="AT1844" s="184"/>
      <c r="AV1844" s="97">
        <v>72</v>
      </c>
      <c r="AW1844" s="99">
        <v>141</v>
      </c>
      <c r="AX1844" s="105">
        <f t="shared" si="1071"/>
        <v>72141</v>
      </c>
      <c r="AZ1844" s="7" t="s">
        <v>1073</v>
      </c>
      <c r="BA1844" s="165" t="s">
        <v>3184</v>
      </c>
    </row>
    <row r="1845" spans="1:53" hidden="1" outlineLevel="1">
      <c r="A1845" t="s">
        <v>3190</v>
      </c>
      <c r="B1845" t="s">
        <v>3191</v>
      </c>
      <c r="C1845" s="1">
        <f t="shared" si="1055"/>
        <v>0</v>
      </c>
      <c r="D1845" s="7">
        <f>IF(R1845&gt;0,RANK(R1845,(R1845:T1845,U1845:AI1845)),0)</f>
        <v>0</v>
      </c>
      <c r="E1845" s="7">
        <f>IF(S1845&gt;0,RANK(S1845,(R1845:T1845,U1845:AI1845)),0)</f>
        <v>0</v>
      </c>
      <c r="F1845" s="7">
        <f>IF(T1845&gt;0,RANK(T1845,(R1845:T1845,U1845:AI1845)),0)</f>
        <v>0</v>
      </c>
      <c r="G1845" s="7">
        <f>IF(U1845&gt;0,RANK(U1845,(R1845:T1845,U1845:AI1845)),0)</f>
        <v>0</v>
      </c>
      <c r="H1845" s="7">
        <f t="shared" si="1056"/>
        <v>0</v>
      </c>
      <c r="I1845" s="49" t="e">
        <f t="shared" si="1057"/>
        <v>#NUM!</v>
      </c>
      <c r="J1845" s="177" t="e">
        <f t="shared" si="1058"/>
        <v>#NUM!</v>
      </c>
      <c r="K1845" s="2"/>
      <c r="L1845" s="2" t="str">
        <f t="shared" si="1059"/>
        <v>-</v>
      </c>
      <c r="M1845" s="2" t="str">
        <f t="shared" si="1060"/>
        <v>-</v>
      </c>
      <c r="N1845" s="2" t="str">
        <f t="shared" si="1061"/>
        <v>-</v>
      </c>
      <c r="O1845" s="2" t="str">
        <f t="shared" si="1062"/>
        <v>-</v>
      </c>
      <c r="P1845" s="2" t="str">
        <f t="shared" si="1063"/>
        <v>-</v>
      </c>
      <c r="Q1845" s="2" t="str">
        <f t="shared" si="1054"/>
        <v>-</v>
      </c>
      <c r="AK1845" s="7">
        <f t="shared" si="1064"/>
        <v>0</v>
      </c>
      <c r="AL1845" s="7">
        <f t="shared" si="1065"/>
        <v>0</v>
      </c>
      <c r="AM1845" s="7">
        <f t="shared" si="1066"/>
        <v>0</v>
      </c>
      <c r="AN1845" s="2" t="str">
        <f t="shared" si="1067"/>
        <v>-</v>
      </c>
      <c r="AO1845" s="2" t="str">
        <f t="shared" si="1068"/>
        <v>-</v>
      </c>
      <c r="AP1845" s="2" t="str">
        <f t="shared" si="1069"/>
        <v>-</v>
      </c>
      <c r="AR1845" t="str">
        <f t="shared" si="1070"/>
        <v>Vega Alta</v>
      </c>
      <c r="AS1845" t="s">
        <v>3191</v>
      </c>
      <c r="AT1845" s="184"/>
      <c r="AV1845" s="97">
        <v>72</v>
      </c>
      <c r="AW1845" s="99">
        <v>143</v>
      </c>
      <c r="AX1845" s="105">
        <f t="shared" si="1071"/>
        <v>72143</v>
      </c>
      <c r="AZ1845" s="7" t="s">
        <v>1073</v>
      </c>
      <c r="BA1845" s="165" t="s">
        <v>3184</v>
      </c>
    </row>
    <row r="1846" spans="1:53" hidden="1" outlineLevel="1">
      <c r="A1846" t="s">
        <v>403</v>
      </c>
      <c r="B1846" t="s">
        <v>3191</v>
      </c>
      <c r="C1846" s="1">
        <f t="shared" si="1055"/>
        <v>0</v>
      </c>
      <c r="D1846" s="7">
        <f>IF(R1846&gt;0,RANK(R1846,(R1846:T1846,U1846:AI1846)),0)</f>
        <v>0</v>
      </c>
      <c r="E1846" s="7">
        <f>IF(S1846&gt;0,RANK(S1846,(R1846:T1846,U1846:AI1846)),0)</f>
        <v>0</v>
      </c>
      <c r="F1846" s="7">
        <f>IF(T1846&gt;0,RANK(T1846,(R1846:T1846,U1846:AI1846)),0)</f>
        <v>0</v>
      </c>
      <c r="G1846" s="7">
        <f>IF(U1846&gt;0,RANK(U1846,(R1846:T1846,U1846:AI1846)),0)</f>
        <v>0</v>
      </c>
      <c r="H1846" s="7">
        <f t="shared" si="1056"/>
        <v>0</v>
      </c>
      <c r="I1846" s="49" t="e">
        <f t="shared" si="1057"/>
        <v>#NUM!</v>
      </c>
      <c r="J1846" s="177" t="e">
        <f t="shared" si="1058"/>
        <v>#NUM!</v>
      </c>
      <c r="K1846" s="2"/>
      <c r="L1846" s="2" t="str">
        <f t="shared" si="1059"/>
        <v>-</v>
      </c>
      <c r="M1846" s="2" t="str">
        <f t="shared" si="1060"/>
        <v>-</v>
      </c>
      <c r="N1846" s="2" t="str">
        <f t="shared" si="1061"/>
        <v>-</v>
      </c>
      <c r="O1846" s="2" t="str">
        <f t="shared" si="1062"/>
        <v>-</v>
      </c>
      <c r="P1846" s="2" t="str">
        <f t="shared" si="1063"/>
        <v>-</v>
      </c>
      <c r="Q1846" s="2" t="str">
        <f t="shared" si="1054"/>
        <v>-</v>
      </c>
      <c r="AK1846" s="7">
        <f t="shared" si="1064"/>
        <v>0</v>
      </c>
      <c r="AL1846" s="7">
        <f t="shared" si="1065"/>
        <v>0</v>
      </c>
      <c r="AM1846" s="7">
        <f t="shared" si="1066"/>
        <v>0</v>
      </c>
      <c r="AN1846" s="2" t="str">
        <f t="shared" si="1067"/>
        <v>-</v>
      </c>
      <c r="AO1846" s="2" t="str">
        <f t="shared" si="1068"/>
        <v>-</v>
      </c>
      <c r="AP1846" s="2" t="str">
        <f t="shared" si="1069"/>
        <v>-</v>
      </c>
      <c r="AR1846" t="str">
        <f t="shared" si="1070"/>
        <v>Vega Baja</v>
      </c>
      <c r="AS1846" t="s">
        <v>3191</v>
      </c>
      <c r="AT1846" s="184"/>
      <c r="AV1846" s="97">
        <v>72</v>
      </c>
      <c r="AW1846" s="99">
        <v>145</v>
      </c>
      <c r="AX1846" s="105">
        <f t="shared" si="1071"/>
        <v>72145</v>
      </c>
      <c r="AZ1846" s="7" t="s">
        <v>1073</v>
      </c>
      <c r="BA1846" s="165" t="s">
        <v>3184</v>
      </c>
    </row>
    <row r="1847" spans="1:53" hidden="1" outlineLevel="1">
      <c r="A1847" t="s">
        <v>404</v>
      </c>
      <c r="B1847" t="s">
        <v>3191</v>
      </c>
      <c r="C1847" s="1">
        <f t="shared" si="1055"/>
        <v>0</v>
      </c>
      <c r="D1847" s="7">
        <f>IF(R1847&gt;0,RANK(R1847,(R1847:T1847,U1847:AI1847)),0)</f>
        <v>0</v>
      </c>
      <c r="E1847" s="7">
        <f>IF(S1847&gt;0,RANK(S1847,(R1847:T1847,U1847:AI1847)),0)</f>
        <v>0</v>
      </c>
      <c r="F1847" s="7">
        <f>IF(T1847&gt;0,RANK(T1847,(R1847:T1847,U1847:AI1847)),0)</f>
        <v>0</v>
      </c>
      <c r="G1847" s="7">
        <f>IF(U1847&gt;0,RANK(U1847,(R1847:T1847,U1847:AI1847)),0)</f>
        <v>0</v>
      </c>
      <c r="H1847" s="7">
        <f t="shared" si="1056"/>
        <v>0</v>
      </c>
      <c r="I1847" s="49" t="e">
        <f t="shared" si="1057"/>
        <v>#NUM!</v>
      </c>
      <c r="J1847" s="177" t="e">
        <f t="shared" si="1058"/>
        <v>#NUM!</v>
      </c>
      <c r="K1847" s="2"/>
      <c r="L1847" s="2" t="str">
        <f t="shared" si="1059"/>
        <v>-</v>
      </c>
      <c r="M1847" s="2" t="str">
        <f t="shared" si="1060"/>
        <v>-</v>
      </c>
      <c r="N1847" s="2" t="str">
        <f t="shared" si="1061"/>
        <v>-</v>
      </c>
      <c r="O1847" s="2" t="str">
        <f t="shared" si="1062"/>
        <v>-</v>
      </c>
      <c r="P1847" s="2" t="str">
        <f t="shared" si="1063"/>
        <v>-</v>
      </c>
      <c r="Q1847" s="2" t="str">
        <f t="shared" si="1054"/>
        <v>-</v>
      </c>
      <c r="AK1847" s="7">
        <f t="shared" si="1064"/>
        <v>0</v>
      </c>
      <c r="AL1847" s="7">
        <f t="shared" si="1065"/>
        <v>0</v>
      </c>
      <c r="AM1847" s="7">
        <f t="shared" si="1066"/>
        <v>0</v>
      </c>
      <c r="AN1847" s="2" t="str">
        <f t="shared" si="1067"/>
        <v>-</v>
      </c>
      <c r="AO1847" s="2" t="str">
        <f t="shared" si="1068"/>
        <v>-</v>
      </c>
      <c r="AP1847" s="2" t="str">
        <f t="shared" si="1069"/>
        <v>-</v>
      </c>
      <c r="AR1847" t="str">
        <f t="shared" si="1070"/>
        <v>Vieques</v>
      </c>
      <c r="AS1847" t="s">
        <v>3191</v>
      </c>
      <c r="AT1847" s="184"/>
      <c r="AV1847" s="97">
        <v>72</v>
      </c>
      <c r="AW1847" s="99">
        <v>147</v>
      </c>
      <c r="AX1847" s="105">
        <f t="shared" si="1071"/>
        <v>72147</v>
      </c>
      <c r="AZ1847" s="7" t="s">
        <v>1073</v>
      </c>
      <c r="BA1847" s="165" t="s">
        <v>3184</v>
      </c>
    </row>
    <row r="1848" spans="1:53" hidden="1" outlineLevel="1">
      <c r="A1848" t="s">
        <v>12</v>
      </c>
      <c r="B1848" t="s">
        <v>3191</v>
      </c>
      <c r="C1848" s="1">
        <f t="shared" si="1055"/>
        <v>0</v>
      </c>
      <c r="D1848" s="7">
        <f>IF(R1848&gt;0,RANK(R1848,(R1848:T1848,U1848:AI1848)),0)</f>
        <v>0</v>
      </c>
      <c r="E1848" s="7">
        <f>IF(S1848&gt;0,RANK(S1848,(R1848:T1848,U1848:AI1848)),0)</f>
        <v>0</v>
      </c>
      <c r="F1848" s="7">
        <f>IF(T1848&gt;0,RANK(T1848,(R1848:T1848,U1848:AI1848)),0)</f>
        <v>0</v>
      </c>
      <c r="G1848" s="7">
        <f>IF(U1848&gt;0,RANK(U1848,(R1848:T1848,U1848:AI1848)),0)</f>
        <v>0</v>
      </c>
      <c r="H1848" s="7">
        <f t="shared" si="1056"/>
        <v>0</v>
      </c>
      <c r="I1848" s="49" t="e">
        <f t="shared" si="1057"/>
        <v>#NUM!</v>
      </c>
      <c r="J1848" s="177" t="e">
        <f t="shared" si="1058"/>
        <v>#NUM!</v>
      </c>
      <c r="K1848" s="2"/>
      <c r="L1848" s="2" t="str">
        <f t="shared" si="1059"/>
        <v>-</v>
      </c>
      <c r="M1848" s="2" t="str">
        <f t="shared" si="1060"/>
        <v>-</v>
      </c>
      <c r="N1848" s="2" t="str">
        <f t="shared" si="1061"/>
        <v>-</v>
      </c>
      <c r="O1848" s="2" t="str">
        <f t="shared" si="1062"/>
        <v>-</v>
      </c>
      <c r="P1848" s="2" t="str">
        <f t="shared" si="1063"/>
        <v>-</v>
      </c>
      <c r="Q1848" s="2" t="str">
        <f t="shared" si="1054"/>
        <v>-</v>
      </c>
      <c r="AK1848" s="7">
        <f t="shared" si="1064"/>
        <v>0</v>
      </c>
      <c r="AL1848" s="7">
        <f t="shared" si="1065"/>
        <v>0</v>
      </c>
      <c r="AM1848" s="7">
        <f t="shared" si="1066"/>
        <v>0</v>
      </c>
      <c r="AN1848" s="2" t="str">
        <f t="shared" si="1067"/>
        <v>-</v>
      </c>
      <c r="AO1848" s="2" t="str">
        <f t="shared" si="1068"/>
        <v>-</v>
      </c>
      <c r="AP1848" s="2" t="str">
        <f t="shared" si="1069"/>
        <v>-</v>
      </c>
      <c r="AR1848" t="str">
        <f t="shared" si="1070"/>
        <v>Villalba</v>
      </c>
      <c r="AS1848" t="s">
        <v>3191</v>
      </c>
      <c r="AT1848" s="184"/>
      <c r="AV1848" s="97">
        <v>72</v>
      </c>
      <c r="AW1848" s="99">
        <v>149</v>
      </c>
      <c r="AX1848" s="105">
        <f t="shared" si="1071"/>
        <v>72149</v>
      </c>
      <c r="AZ1848" s="7" t="s">
        <v>1073</v>
      </c>
      <c r="BA1848" s="165" t="s">
        <v>3184</v>
      </c>
    </row>
    <row r="1849" spans="1:53" hidden="1" outlineLevel="1">
      <c r="A1849" t="s">
        <v>13</v>
      </c>
      <c r="B1849" t="s">
        <v>3191</v>
      </c>
      <c r="C1849" s="1">
        <f t="shared" si="1055"/>
        <v>0</v>
      </c>
      <c r="D1849" s="7">
        <f>IF(R1849&gt;0,RANK(R1849,(R1849:T1849,U1849:AI1849)),0)</f>
        <v>0</v>
      </c>
      <c r="E1849" s="7">
        <f>IF(S1849&gt;0,RANK(S1849,(R1849:T1849,U1849:AI1849)),0)</f>
        <v>0</v>
      </c>
      <c r="F1849" s="7">
        <f>IF(T1849&gt;0,RANK(T1849,(R1849:T1849,U1849:AI1849)),0)</f>
        <v>0</v>
      </c>
      <c r="G1849" s="7">
        <f>IF(U1849&gt;0,RANK(U1849,(R1849:T1849,U1849:AI1849)),0)</f>
        <v>0</v>
      </c>
      <c r="H1849" s="7">
        <f t="shared" si="1056"/>
        <v>0</v>
      </c>
      <c r="I1849" s="49" t="e">
        <f t="shared" si="1057"/>
        <v>#NUM!</v>
      </c>
      <c r="J1849" s="177" t="e">
        <f t="shared" si="1058"/>
        <v>#NUM!</v>
      </c>
      <c r="K1849" s="2"/>
      <c r="L1849" s="2" t="str">
        <f t="shared" si="1059"/>
        <v>-</v>
      </c>
      <c r="M1849" s="2" t="str">
        <f t="shared" si="1060"/>
        <v>-</v>
      </c>
      <c r="N1849" s="2" t="str">
        <f t="shared" si="1061"/>
        <v>-</v>
      </c>
      <c r="O1849" s="2" t="str">
        <f t="shared" si="1062"/>
        <v>-</v>
      </c>
      <c r="P1849" s="2" t="str">
        <f t="shared" si="1063"/>
        <v>-</v>
      </c>
      <c r="Q1849" s="2" t="str">
        <f t="shared" si="1054"/>
        <v>-</v>
      </c>
      <c r="AK1849" s="7">
        <f t="shared" si="1064"/>
        <v>0</v>
      </c>
      <c r="AL1849" s="7">
        <f t="shared" si="1065"/>
        <v>0</v>
      </c>
      <c r="AM1849" s="7">
        <f t="shared" si="1066"/>
        <v>0</v>
      </c>
      <c r="AN1849" s="2" t="str">
        <f t="shared" si="1067"/>
        <v>-</v>
      </c>
      <c r="AO1849" s="2" t="str">
        <f t="shared" si="1068"/>
        <v>-</v>
      </c>
      <c r="AP1849" s="2" t="str">
        <f t="shared" si="1069"/>
        <v>-</v>
      </c>
      <c r="AR1849" t="str">
        <f t="shared" si="1070"/>
        <v>Yabucoa</v>
      </c>
      <c r="AS1849" t="s">
        <v>3191</v>
      </c>
      <c r="AT1849" s="184"/>
      <c r="AV1849" s="97">
        <v>72</v>
      </c>
      <c r="AW1849" s="99">
        <v>151</v>
      </c>
      <c r="AX1849" s="105">
        <f t="shared" si="1071"/>
        <v>72151</v>
      </c>
      <c r="AZ1849" s="7" t="s">
        <v>1073</v>
      </c>
      <c r="BA1849" s="165" t="s">
        <v>3184</v>
      </c>
    </row>
    <row r="1850" spans="1:53" hidden="1" outlineLevel="1">
      <c r="A1850" t="s">
        <v>402</v>
      </c>
      <c r="B1850" t="s">
        <v>3191</v>
      </c>
      <c r="C1850" s="1">
        <f t="shared" si="1055"/>
        <v>0</v>
      </c>
      <c r="D1850" s="7">
        <f>IF(R1850&gt;0,RANK(R1850,(R1850:T1850,U1850:AI1850)),0)</f>
        <v>0</v>
      </c>
      <c r="E1850" s="7">
        <f>IF(S1850&gt;0,RANK(S1850,(R1850:T1850,U1850:AI1850)),0)</f>
        <v>0</v>
      </c>
      <c r="F1850" s="7">
        <f>IF(T1850&gt;0,RANK(T1850,(R1850:T1850,U1850:AI1850)),0)</f>
        <v>0</v>
      </c>
      <c r="G1850" s="7">
        <f>IF(U1850&gt;0,RANK(U1850,(R1850:T1850,U1850:AI1850)),0)</f>
        <v>0</v>
      </c>
      <c r="H1850" s="7">
        <f t="shared" si="1056"/>
        <v>0</v>
      </c>
      <c r="I1850" s="49" t="e">
        <f t="shared" si="1057"/>
        <v>#NUM!</v>
      </c>
      <c r="J1850" s="177" t="e">
        <f t="shared" si="1058"/>
        <v>#NUM!</v>
      </c>
      <c r="K1850" s="2"/>
      <c r="L1850" s="2" t="str">
        <f t="shared" si="1059"/>
        <v>-</v>
      </c>
      <c r="M1850" s="2" t="str">
        <f t="shared" si="1060"/>
        <v>-</v>
      </c>
      <c r="N1850" s="2" t="str">
        <f t="shared" si="1061"/>
        <v>-</v>
      </c>
      <c r="O1850" s="2" t="str">
        <f t="shared" si="1062"/>
        <v>-</v>
      </c>
      <c r="P1850" s="2" t="str">
        <f t="shared" si="1063"/>
        <v>-</v>
      </c>
      <c r="Q1850" s="2" t="str">
        <f t="shared" si="1054"/>
        <v>-</v>
      </c>
      <c r="AK1850" s="7">
        <f t="shared" si="1064"/>
        <v>0</v>
      </c>
      <c r="AL1850" s="7">
        <f t="shared" si="1065"/>
        <v>0</v>
      </c>
      <c r="AM1850" s="7">
        <f t="shared" si="1066"/>
        <v>0</v>
      </c>
      <c r="AN1850" s="2" t="str">
        <f t="shared" si="1067"/>
        <v>-</v>
      </c>
      <c r="AO1850" s="2" t="str">
        <f t="shared" si="1068"/>
        <v>-</v>
      </c>
      <c r="AP1850" s="2" t="str">
        <f t="shared" si="1069"/>
        <v>-</v>
      </c>
      <c r="AR1850" t="str">
        <f t="shared" si="1070"/>
        <v>Yauco</v>
      </c>
      <c r="AS1850" t="s">
        <v>3191</v>
      </c>
      <c r="AT1850" s="184"/>
      <c r="AV1850" s="97">
        <v>72</v>
      </c>
      <c r="AW1850" s="99">
        <v>153</v>
      </c>
      <c r="AX1850" s="105">
        <f t="shared" si="1071"/>
        <v>72153</v>
      </c>
      <c r="AZ1850" s="7" t="s">
        <v>1073</v>
      </c>
      <c r="BA1850" s="165" t="s">
        <v>3184</v>
      </c>
    </row>
    <row r="1851" spans="1:53" collapsed="1">
      <c r="A1851" t="s">
        <v>2445</v>
      </c>
      <c r="B1851" t="s">
        <v>1105</v>
      </c>
      <c r="C1851" s="1">
        <f>SUM(R1851:AI1851)</f>
        <v>39671</v>
      </c>
      <c r="D1851" s="7">
        <f>IF(R1851&gt;0,RANK(R1851,(R1851:T1851,U1851:AI1851)),0)</f>
        <v>4</v>
      </c>
      <c r="E1851" s="7">
        <f>IF(S1851&gt;0,RANK(S1851,(R1851:T1851,U1851:AI1851)),0)</f>
        <v>6</v>
      </c>
      <c r="F1851" s="7">
        <f>IF(T1851&gt;0,RANK(T1851,(R1851:T1851,U1851:AI1851)),0)</f>
        <v>1</v>
      </c>
      <c r="G1851" s="7">
        <f>IF(U1851&gt;0,RANK(U1851,(R1851:T1851,U1851:AI1851)),0)</f>
        <v>3</v>
      </c>
      <c r="H1851" s="7">
        <f t="shared" si="1056"/>
        <v>2</v>
      </c>
      <c r="I1851" s="49">
        <f>MAX(R1851:AA1851)-LARGE(R1851:AA1851,2)</f>
        <v>23463</v>
      </c>
      <c r="J1851" s="177">
        <f>I1851/C1851</f>
        <v>0.59143959063295604</v>
      </c>
      <c r="K1851" s="2"/>
      <c r="L1851" s="2">
        <f>IF($C1851=0,"-",R1851/$C1851)</f>
        <v>1.4670666229739608E-2</v>
      </c>
      <c r="M1851" s="2">
        <f>IF($C1851=0,"-",S1851/$C1851)</f>
        <v>7.4613697663280486E-3</v>
      </c>
      <c r="N1851" s="2">
        <f>IF($C1851=0,"-",T1851/$C1851)</f>
        <v>0.72942451664944163</v>
      </c>
      <c r="O1851" s="2">
        <f>IF($C1851=0,"-",U1851/$C1851)</f>
        <v>9.0998462352852208E-2</v>
      </c>
      <c r="P1851" s="2">
        <f t="shared" si="1063"/>
        <v>0.1379849260164856</v>
      </c>
      <c r="Q1851" s="2">
        <f t="shared" si="1054"/>
        <v>1.9460058985152962E-2</v>
      </c>
      <c r="R1851" s="83">
        <v>582</v>
      </c>
      <c r="S1851" s="83">
        <v>296</v>
      </c>
      <c r="T1851" s="83">
        <v>28937</v>
      </c>
      <c r="U1851" s="83">
        <v>3610</v>
      </c>
      <c r="V1851" s="83">
        <v>5474</v>
      </c>
      <c r="W1851" s="83">
        <v>168</v>
      </c>
      <c r="X1851" s="83">
        <v>375</v>
      </c>
      <c r="Y1851" s="83">
        <v>23</v>
      </c>
      <c r="Z1851" s="83">
        <v>48</v>
      </c>
      <c r="AB1851" s="83">
        <v>15</v>
      </c>
      <c r="AC1851" s="83"/>
      <c r="AD1851" s="83">
        <v>77</v>
      </c>
      <c r="AE1851" s="1">
        <f>SUM(AE1773:AE1850)</f>
        <v>0</v>
      </c>
      <c r="AF1851" s="83">
        <v>36</v>
      </c>
      <c r="AI1851" s="83">
        <v>30</v>
      </c>
      <c r="AK1851" s="7">
        <f t="shared" si="1064"/>
        <v>7</v>
      </c>
      <c r="AL1851" s="7">
        <f t="shared" si="1065"/>
        <v>5</v>
      </c>
      <c r="AM1851" s="7">
        <f t="shared" si="1066"/>
        <v>9</v>
      </c>
      <c r="AN1851" s="2">
        <f t="shared" si="1067"/>
        <v>4.2348314889970005E-3</v>
      </c>
      <c r="AO1851" s="2">
        <f t="shared" si="1068"/>
        <v>9.4527488593683043E-3</v>
      </c>
      <c r="AP1851" s="2">
        <f t="shared" si="1069"/>
        <v>5.7976859670792269E-4</v>
      </c>
      <c r="AR1851" t="str">
        <f t="shared" si="1070"/>
        <v>Puerto Rico</v>
      </c>
      <c r="AS1851" t="s">
        <v>1105</v>
      </c>
      <c r="AT1851" s="184"/>
      <c r="AV1851" s="97">
        <v>72</v>
      </c>
      <c r="AW1851" s="99"/>
      <c r="AX1851" s="97">
        <v>72</v>
      </c>
      <c r="AZ1851" s="7" t="s">
        <v>2653</v>
      </c>
      <c r="BA1851" t="s">
        <v>3184</v>
      </c>
    </row>
    <row r="1852" spans="1:53">
      <c r="C1852" s="1"/>
      <c r="E1852" s="7"/>
      <c r="F1852" s="7"/>
      <c r="G1852" s="7"/>
      <c r="H1852" s="7"/>
      <c r="I1852" s="49"/>
      <c r="J1852" s="177"/>
      <c r="K1852" s="2"/>
      <c r="AK1852" s="7"/>
      <c r="AL1852" s="7"/>
      <c r="AM1852" s="7"/>
      <c r="AT1852" s="184"/>
      <c r="AV1852" s="97"/>
      <c r="AW1852" s="99"/>
    </row>
    <row r="1853" spans="1:53" hidden="1" outlineLevel="1">
      <c r="A1853" t="s">
        <v>2763</v>
      </c>
      <c r="B1853" t="s">
        <v>2181</v>
      </c>
      <c r="C1853" s="1">
        <f t="shared" ref="C1853:C1859" si="1072">SUM(R1853:AI1853)</f>
        <v>3521</v>
      </c>
      <c r="D1853" s="7">
        <f>IF(R1853&gt;0,RANK(R1853,(R1853:T1853,U1853:AI1853)),0)</f>
        <v>2</v>
      </c>
      <c r="E1853" s="7">
        <f>IF(S1853&gt;0,RANK(S1853,(R1853:T1853,U1853:AI1853)),0)</f>
        <v>0</v>
      </c>
      <c r="F1853" s="7">
        <f>IF(T1853&gt;0,RANK(T1853,(R1853:T1853,U1853:AI1853)),0)</f>
        <v>4</v>
      </c>
      <c r="G1853" s="7">
        <f>IF(U1853&gt;0,RANK(U1853,(R1853:T1853,U1853:AI1853)),0)</f>
        <v>3</v>
      </c>
      <c r="H1853" s="7">
        <f>IF(V1853&gt;0,RANK(V1853,(R1853:AB1853)),0)</f>
        <v>1</v>
      </c>
      <c r="I1853" s="49">
        <f t="shared" ref="I1853:I1859" si="1073">MAX(R1853:AA1853)-LARGE(R1853:AA1853,2)</f>
        <v>590</v>
      </c>
      <c r="J1853" s="177">
        <f t="shared" ref="J1853:J1859" si="1074">I1853/C1853</f>
        <v>0.16756603237716558</v>
      </c>
      <c r="K1853" s="2"/>
      <c r="L1853" s="2">
        <f t="shared" ref="L1853:P1859" si="1075">IF($C1853=0,"-",R1853/$C1853)</f>
        <v>0.35671684180630503</v>
      </c>
      <c r="M1853" s="2">
        <f t="shared" si="1075"/>
        <v>0</v>
      </c>
      <c r="N1853" s="2">
        <f t="shared" si="1075"/>
        <v>8.520306731042317E-3</v>
      </c>
      <c r="O1853" s="2">
        <f t="shared" si="1075"/>
        <v>9.9119568304458963E-2</v>
      </c>
      <c r="P1853" s="2">
        <f t="shared" si="1075"/>
        <v>0.52428287418347064</v>
      </c>
      <c r="Q1853" s="2">
        <f t="shared" si="1054"/>
        <v>1.1360408974723013E-2</v>
      </c>
      <c r="R1853" s="1">
        <f>SUMIF(Town!$AR$1291:$AR$1330,$AX1853,Town!P$1291:P$1330)</f>
        <v>1256</v>
      </c>
      <c r="T1853" s="1">
        <f>SUMIF(Town!$AR$1291:$AR$1330,$AX1853,Town!R$1291:R$1330)</f>
        <v>30</v>
      </c>
      <c r="U1853" s="1">
        <f>SUMIF(Town!$AR$1291:$AR$1330,$AX1853,Town!S$1291:S$1330)</f>
        <v>349</v>
      </c>
      <c r="V1853" s="1">
        <f>SUMIF(Town!$AR$1291:$AR$1330,$AX1853,Town!T$1291:T$1330)</f>
        <v>1846</v>
      </c>
      <c r="AA1853" s="1">
        <f>SUMIF(Town!$AR$1291:$AR$1330,$AX1853,Town!Y$1291:Y$1330)</f>
        <v>23</v>
      </c>
      <c r="AB1853" s="1">
        <f>SUMIF(Town!$AR$1291:$AR$1330,$AX1853,Town!Z$1291:Z$1330)</f>
        <v>17</v>
      </c>
      <c r="AK1853" s="7">
        <f>IF(W1853&gt;0,RANK(W1853,(R1853:AB1853)),0)</f>
        <v>0</v>
      </c>
      <c r="AL1853" s="7">
        <f>IF(X1853&gt;0,RANK(X1853,(R1853:AB1853)),0)</f>
        <v>0</v>
      </c>
      <c r="AM1853" s="7">
        <f>IF(Y1853&gt;0,RANK(Y1853,(R1853:AB1853)),0)</f>
        <v>0</v>
      </c>
      <c r="AN1853" s="2">
        <f t="shared" ref="AN1853:AP1859" si="1076">IF($C1853=0,"-",W1853/$C1853)</f>
        <v>0</v>
      </c>
      <c r="AO1853" s="2">
        <f t="shared" si="1076"/>
        <v>0</v>
      </c>
      <c r="AP1853" s="2">
        <f t="shared" si="1076"/>
        <v>0</v>
      </c>
      <c r="AR1853" t="str">
        <f t="shared" ref="AR1853:AR1859" si="1077">A1853</f>
        <v>Bristol</v>
      </c>
      <c r="AS1853" t="s">
        <v>2181</v>
      </c>
      <c r="AT1853" s="184">
        <v>1</v>
      </c>
      <c r="AV1853" s="97">
        <v>44</v>
      </c>
      <c r="AW1853" s="99">
        <v>1</v>
      </c>
      <c r="AX1853" s="105">
        <f t="shared" ref="AX1853:AX1858" si="1078">AV1853*1000+AW1853</f>
        <v>44001</v>
      </c>
      <c r="AZ1853" s="7" t="s">
        <v>2951</v>
      </c>
      <c r="BA1853" t="s">
        <v>3184</v>
      </c>
    </row>
    <row r="1854" spans="1:53" hidden="1" outlineLevel="1">
      <c r="A1854" t="s">
        <v>1829</v>
      </c>
      <c r="B1854" t="s">
        <v>2181</v>
      </c>
      <c r="C1854" s="1">
        <f t="shared" si="1072"/>
        <v>13304</v>
      </c>
      <c r="D1854" s="7">
        <f>IF(R1854&gt;0,RANK(R1854,(R1854:T1854,U1854:AI1854)),0)</f>
        <v>2</v>
      </c>
      <c r="E1854" s="7">
        <f>IF(S1854&gt;0,RANK(S1854,(R1854:T1854,U1854:AI1854)),0)</f>
        <v>0</v>
      </c>
      <c r="F1854" s="7">
        <f>IF(T1854&gt;0,RANK(T1854,(R1854:T1854,U1854:AI1854)),0)</f>
        <v>5</v>
      </c>
      <c r="G1854" s="7">
        <f>IF(U1854&gt;0,RANK(U1854,(R1854:T1854,U1854:AI1854)),0)</f>
        <v>3</v>
      </c>
      <c r="H1854" s="7">
        <f>IF(V1854&gt;0,RANK(V1854,(R1854:AB1854)),0)</f>
        <v>1</v>
      </c>
      <c r="I1854" s="49">
        <f t="shared" si="1073"/>
        <v>5964</v>
      </c>
      <c r="J1854" s="177">
        <f t="shared" si="1074"/>
        <v>0.44828622970535176</v>
      </c>
      <c r="K1854" s="2"/>
      <c r="L1854" s="2">
        <f t="shared" si="1075"/>
        <v>0.22346662657847263</v>
      </c>
      <c r="M1854" s="2">
        <f t="shared" si="1075"/>
        <v>0</v>
      </c>
      <c r="N1854" s="2">
        <f t="shared" si="1075"/>
        <v>5.0360793746241734E-3</v>
      </c>
      <c r="O1854" s="2">
        <f t="shared" si="1075"/>
        <v>9.125075165363801E-2</v>
      </c>
      <c r="P1854" s="2">
        <f t="shared" si="1075"/>
        <v>0.67175285628382442</v>
      </c>
      <c r="Q1854" s="2">
        <f t="shared" si="1054"/>
        <v>8.4936861094407901E-3</v>
      </c>
      <c r="R1854" s="1">
        <f>SUMIF(Town!$AR$1291:$AR$1330,$AX1854,Town!P$1291:P$1330)</f>
        <v>2973</v>
      </c>
      <c r="T1854" s="1">
        <f>SUMIF(Town!$AR$1291:$AR$1330,$AX1854,Town!R$1291:R$1330)</f>
        <v>67</v>
      </c>
      <c r="U1854" s="1">
        <f>SUMIF(Town!$AR$1291:$AR$1330,$AX1854,Town!S$1291:S$1330)</f>
        <v>1214</v>
      </c>
      <c r="V1854" s="1">
        <f>SUMIF(Town!$AR$1291:$AR$1330,$AX1854,Town!T$1291:T$1330)</f>
        <v>8937</v>
      </c>
      <c r="AA1854" s="1">
        <f>SUMIF(Town!$AR$1291:$AR$1330,$AX1854,Town!Y$1291:Y$1330)</f>
        <v>75</v>
      </c>
      <c r="AB1854" s="1">
        <f>SUMIF(Town!$AR$1291:$AR$1330,$AX1854,Town!Z$1291:Z$1330)</f>
        <v>38</v>
      </c>
      <c r="AK1854" s="7">
        <f>IF(W1854&gt;0,RANK(W1854,(R1854:AB1854)),0)</f>
        <v>0</v>
      </c>
      <c r="AL1854" s="7">
        <f>IF(X1854&gt;0,RANK(X1854,(R1854:AB1854)),0)</f>
        <v>0</v>
      </c>
      <c r="AM1854" s="7">
        <f>IF(Y1854&gt;0,RANK(Y1854,(R1854:AB1854)),0)</f>
        <v>0</v>
      </c>
      <c r="AN1854" s="2">
        <f t="shared" si="1076"/>
        <v>0</v>
      </c>
      <c r="AO1854" s="2">
        <f t="shared" si="1076"/>
        <v>0</v>
      </c>
      <c r="AP1854" s="2">
        <f t="shared" si="1076"/>
        <v>0</v>
      </c>
      <c r="AR1854" t="str">
        <f t="shared" si="1077"/>
        <v>Kent</v>
      </c>
      <c r="AS1854" t="s">
        <v>2181</v>
      </c>
      <c r="AT1854" s="184">
        <v>2</v>
      </c>
      <c r="AV1854" s="97">
        <v>44</v>
      </c>
      <c r="AW1854" s="99">
        <v>3</v>
      </c>
      <c r="AX1854" s="105">
        <f t="shared" si="1078"/>
        <v>44003</v>
      </c>
      <c r="AZ1854" s="7" t="s">
        <v>2951</v>
      </c>
      <c r="BA1854" t="s">
        <v>3184</v>
      </c>
    </row>
    <row r="1855" spans="1:53" hidden="1" outlineLevel="1">
      <c r="A1855" t="s">
        <v>581</v>
      </c>
      <c r="B1855" t="s">
        <v>2181</v>
      </c>
      <c r="C1855" s="1">
        <f t="shared" si="1072"/>
        <v>6195</v>
      </c>
      <c r="D1855" s="7">
        <f>IF(R1855&gt;0,RANK(R1855,(R1855:T1855,U1855:AI1855)),0)</f>
        <v>2</v>
      </c>
      <c r="E1855" s="7">
        <f>IF(S1855&gt;0,RANK(S1855,(R1855:T1855,U1855:AI1855)),0)</f>
        <v>0</v>
      </c>
      <c r="F1855" s="7">
        <f>IF(T1855&gt;0,RANK(T1855,(R1855:T1855,U1855:AI1855)),0)</f>
        <v>5</v>
      </c>
      <c r="G1855" s="7">
        <f>IF(U1855&gt;0,RANK(U1855,(R1855:T1855,U1855:AI1855)),0)</f>
        <v>3</v>
      </c>
      <c r="H1855" s="7">
        <f>IF(V1855&gt;0,RANK(V1855,(R1855:AB1855)),0)</f>
        <v>1</v>
      </c>
      <c r="I1855" s="49">
        <f t="shared" si="1073"/>
        <v>1687</v>
      </c>
      <c r="J1855" s="177">
        <f t="shared" si="1074"/>
        <v>0.27231638418079096</v>
      </c>
      <c r="K1855" s="2"/>
      <c r="L1855" s="2">
        <f t="shared" si="1075"/>
        <v>0.2966908797417272</v>
      </c>
      <c r="M1855" s="2">
        <f t="shared" si="1075"/>
        <v>0</v>
      </c>
      <c r="N1855" s="2">
        <f t="shared" si="1075"/>
        <v>7.7481840193704601E-3</v>
      </c>
      <c r="O1855" s="2">
        <f t="shared" si="1075"/>
        <v>0.11460855528652139</v>
      </c>
      <c r="P1855" s="2">
        <f t="shared" si="1075"/>
        <v>0.56900726392251821</v>
      </c>
      <c r="Q1855" s="2">
        <f t="shared" si="1054"/>
        <v>1.1945117029862784E-2</v>
      </c>
      <c r="R1855" s="1">
        <f>SUMIF(Town!$AR$1291:$AR$1330,$AX1855,Town!P$1291:P$1330)</f>
        <v>1838</v>
      </c>
      <c r="T1855" s="1">
        <f>SUMIF(Town!$AR$1291:$AR$1330,$AX1855,Town!R$1291:R$1330)</f>
        <v>48</v>
      </c>
      <c r="U1855" s="1">
        <f>SUMIF(Town!$AR$1291:$AR$1330,$AX1855,Town!S$1291:S$1330)</f>
        <v>710</v>
      </c>
      <c r="V1855" s="1">
        <f>SUMIF(Town!$AR$1291:$AR$1330,$AX1855,Town!T$1291:T$1330)</f>
        <v>3525</v>
      </c>
      <c r="AA1855" s="1">
        <f>SUMIF(Town!$AR$1291:$AR$1330,$AX1855,Town!Y$1291:Y$1330)</f>
        <v>52</v>
      </c>
      <c r="AB1855" s="1">
        <f>SUMIF(Town!$AR$1291:$AR$1330,$AX1855,Town!Z$1291:Z$1330)</f>
        <v>22</v>
      </c>
      <c r="AK1855" s="7">
        <f>IF(W1855&gt;0,RANK(W1855,(R1855:AB1855)),0)</f>
        <v>0</v>
      </c>
      <c r="AL1855" s="7">
        <f>IF(X1855&gt;0,RANK(X1855,(R1855:AB1855)),0)</f>
        <v>0</v>
      </c>
      <c r="AM1855" s="7">
        <f>IF(Y1855&gt;0,RANK(Y1855,(R1855:AB1855)),0)</f>
        <v>0</v>
      </c>
      <c r="AN1855" s="2">
        <f t="shared" si="1076"/>
        <v>0</v>
      </c>
      <c r="AO1855" s="2">
        <f t="shared" si="1076"/>
        <v>0</v>
      </c>
      <c r="AP1855" s="2">
        <f t="shared" si="1076"/>
        <v>0</v>
      </c>
      <c r="AR1855" t="str">
        <f t="shared" si="1077"/>
        <v>Newport</v>
      </c>
      <c r="AS1855" t="s">
        <v>2181</v>
      </c>
      <c r="AT1855" s="184">
        <v>1</v>
      </c>
      <c r="AV1855" s="97">
        <v>44</v>
      </c>
      <c r="AW1855" s="99">
        <v>5</v>
      </c>
      <c r="AX1855" s="105">
        <f t="shared" si="1078"/>
        <v>44005</v>
      </c>
      <c r="AZ1855" s="7" t="s">
        <v>2951</v>
      </c>
      <c r="BA1855" t="s">
        <v>3184</v>
      </c>
    </row>
    <row r="1856" spans="1:53" hidden="1" outlineLevel="1">
      <c r="A1856" t="s">
        <v>927</v>
      </c>
      <c r="B1856" t="s">
        <v>2181</v>
      </c>
      <c r="C1856" s="1">
        <f t="shared" si="1072"/>
        <v>26057</v>
      </c>
      <c r="D1856" s="7">
        <f>IF(R1856&gt;0,RANK(R1856,(R1856:T1856,U1856:AI1856)),0)</f>
        <v>2</v>
      </c>
      <c r="E1856" s="7">
        <f>IF(S1856&gt;0,RANK(S1856,(R1856:T1856,U1856:AI1856)),0)</f>
        <v>0</v>
      </c>
      <c r="F1856" s="7">
        <f>IF(T1856&gt;0,RANK(T1856,(R1856:T1856,U1856:AI1856)),0)</f>
        <v>5</v>
      </c>
      <c r="G1856" s="7">
        <f>IF(U1856&gt;0,RANK(U1856,(R1856:T1856,U1856:AI1856)),0)</f>
        <v>3</v>
      </c>
      <c r="H1856" s="7">
        <f>IF(V1856&gt;0,RANK(V1856,(R1856:AB1856)),0)</f>
        <v>1</v>
      </c>
      <c r="I1856" s="49">
        <f t="shared" si="1073"/>
        <v>12357</v>
      </c>
      <c r="J1856" s="177">
        <f t="shared" si="1074"/>
        <v>0.47422957362704837</v>
      </c>
      <c r="K1856" s="2"/>
      <c r="L1856" s="2">
        <f t="shared" si="1075"/>
        <v>0.20316997351959165</v>
      </c>
      <c r="M1856" s="2">
        <f t="shared" si="1075"/>
        <v>0</v>
      </c>
      <c r="N1856" s="2">
        <f t="shared" si="1075"/>
        <v>6.0636297348121426E-3</v>
      </c>
      <c r="O1856" s="2">
        <f t="shared" si="1075"/>
        <v>0.10369574394596462</v>
      </c>
      <c r="P1856" s="2">
        <f t="shared" si="1075"/>
        <v>0.67739954714664008</v>
      </c>
      <c r="Q1856" s="2">
        <f t="shared" si="1054"/>
        <v>9.6711056529915629E-3</v>
      </c>
      <c r="R1856" s="1">
        <f>SUMIF(Town!$AR$1291:$AR$1330,$AX1856,Town!P$1291:P$1330)</f>
        <v>5294</v>
      </c>
      <c r="T1856" s="1">
        <f>SUMIF(Town!$AR$1291:$AR$1330,$AX1856,Town!R$1291:R$1330)</f>
        <v>158</v>
      </c>
      <c r="U1856" s="1">
        <f>SUMIF(Town!$AR$1291:$AR$1330,$AX1856,Town!S$1291:S$1330)</f>
        <v>2702</v>
      </c>
      <c r="V1856" s="1">
        <f>SUMIF(Town!$AR$1291:$AR$1330,$AX1856,Town!T$1291:T$1330)</f>
        <v>17651</v>
      </c>
      <c r="AA1856" s="1">
        <f>SUMIF(Town!$AR$1291:$AR$1330,$AX1856,Town!Y$1291:Y$1330)</f>
        <v>162</v>
      </c>
      <c r="AB1856" s="1">
        <f>SUMIF(Town!$AR$1291:$AR$1330,$AX1856,Town!Z$1291:Z$1330)</f>
        <v>90</v>
      </c>
      <c r="AK1856" s="7">
        <f>IF(W1856&gt;0,RANK(W1856,(R1856:AB1856)),0)</f>
        <v>0</v>
      </c>
      <c r="AL1856" s="7">
        <f>IF(X1856&gt;0,RANK(X1856,(R1856:AB1856)),0)</f>
        <v>0</v>
      </c>
      <c r="AM1856" s="7">
        <f>IF(Y1856&gt;0,RANK(Y1856,(R1856:AB1856)),0)</f>
        <v>0</v>
      </c>
      <c r="AN1856" s="2">
        <f t="shared" si="1076"/>
        <v>0</v>
      </c>
      <c r="AO1856" s="2">
        <f t="shared" si="1076"/>
        <v>0</v>
      </c>
      <c r="AP1856" s="2">
        <f t="shared" si="1076"/>
        <v>0</v>
      </c>
      <c r="AR1856" t="str">
        <f t="shared" si="1077"/>
        <v>Providence</v>
      </c>
      <c r="AS1856" t="s">
        <v>2181</v>
      </c>
      <c r="AT1856" s="184"/>
      <c r="AV1856" s="97">
        <v>44</v>
      </c>
      <c r="AW1856" s="99">
        <v>7</v>
      </c>
      <c r="AX1856" s="105">
        <f t="shared" si="1078"/>
        <v>44007</v>
      </c>
      <c r="AZ1856" s="7" t="s">
        <v>2951</v>
      </c>
      <c r="BA1856" t="s">
        <v>3184</v>
      </c>
    </row>
    <row r="1857" spans="1:63" hidden="1" outlineLevel="1">
      <c r="A1857" t="s">
        <v>637</v>
      </c>
      <c r="B1857" t="s">
        <v>2181</v>
      </c>
      <c r="C1857" s="1">
        <f t="shared" si="1072"/>
        <v>10543</v>
      </c>
      <c r="D1857" s="7">
        <f>IF(R1857&gt;0,RANK(R1857,(R1857:T1857,U1857:AI1857)),0)</f>
        <v>2</v>
      </c>
      <c r="E1857" s="7">
        <f>IF(S1857&gt;0,RANK(S1857,(R1857:T1857,U1857:AI1857)),0)</f>
        <v>0</v>
      </c>
      <c r="F1857" s="7">
        <f>IF(T1857&gt;0,RANK(T1857,(R1857:T1857,U1857:AI1857)),0)</f>
        <v>5</v>
      </c>
      <c r="G1857" s="7">
        <f>IF(U1857&gt;0,RANK(U1857,(R1857:T1857,U1857:AI1857)),0)</f>
        <v>3</v>
      </c>
      <c r="H1857" s="7">
        <f>IF(V1857&gt;0,RANK(V1857,(R1857:AB1857)),0)</f>
        <v>1</v>
      </c>
      <c r="I1857" s="49">
        <f t="shared" si="1073"/>
        <v>3046</v>
      </c>
      <c r="J1857" s="177">
        <f t="shared" si="1074"/>
        <v>0.28891207436213601</v>
      </c>
      <c r="K1857" s="2"/>
      <c r="L1857" s="2">
        <f t="shared" si="1075"/>
        <v>0.29441335483259035</v>
      </c>
      <c r="M1857" s="2">
        <f t="shared" si="1075"/>
        <v>0</v>
      </c>
      <c r="N1857" s="2">
        <f t="shared" si="1075"/>
        <v>5.2167314806032435E-3</v>
      </c>
      <c r="O1857" s="2">
        <f t="shared" si="1075"/>
        <v>0.10765436782699421</v>
      </c>
      <c r="P1857" s="2">
        <f t="shared" si="1075"/>
        <v>0.58332542919472641</v>
      </c>
      <c r="Q1857" s="2">
        <f t="shared" si="1054"/>
        <v>9.3901166650858237E-3</v>
      </c>
      <c r="R1857" s="1">
        <f>SUMIF(Town!$AR$1291:$AR$1330,$AX1857,Town!P$1291:P$1330)</f>
        <v>3104</v>
      </c>
      <c r="T1857" s="1">
        <f>SUMIF(Town!$AR$1291:$AR$1330,$AX1857,Town!R$1291:R$1330)</f>
        <v>55</v>
      </c>
      <c r="U1857" s="1">
        <f>SUMIF(Town!$AR$1291:$AR$1330,$AX1857,Town!S$1291:S$1330)</f>
        <v>1135</v>
      </c>
      <c r="V1857" s="1">
        <f>SUMIF(Town!$AR$1291:$AR$1330,$AX1857,Town!T$1291:T$1330)</f>
        <v>6150</v>
      </c>
      <c r="AA1857" s="1">
        <f>SUMIF(Town!$AR$1291:$AR$1330,$AX1857,Town!Y$1291:Y$1330)</f>
        <v>60</v>
      </c>
      <c r="AB1857" s="1">
        <f>SUMIF(Town!$AR$1291:$AR$1330,$AX1857,Town!Z$1291:Z$1330)</f>
        <v>39</v>
      </c>
      <c r="AK1857" s="7">
        <f>IF(W1857&gt;0,RANK(W1857,(R1857:AB1857)),0)</f>
        <v>0</v>
      </c>
      <c r="AL1857" s="7">
        <f>IF(X1857&gt;0,RANK(X1857,(R1857:AB1857)),0)</f>
        <v>0</v>
      </c>
      <c r="AM1857" s="7">
        <f>IF(Y1857&gt;0,RANK(Y1857,(R1857:AB1857)),0)</f>
        <v>0</v>
      </c>
      <c r="AN1857" s="2">
        <f t="shared" si="1076"/>
        <v>0</v>
      </c>
      <c r="AO1857" s="2">
        <f t="shared" si="1076"/>
        <v>0</v>
      </c>
      <c r="AP1857" s="2">
        <f t="shared" si="1076"/>
        <v>0</v>
      </c>
      <c r="AR1857" t="str">
        <f t="shared" si="1077"/>
        <v>Washington</v>
      </c>
      <c r="AS1857" t="s">
        <v>2181</v>
      </c>
      <c r="AT1857" s="184">
        <v>2</v>
      </c>
      <c r="AV1857" s="97">
        <v>44</v>
      </c>
      <c r="AW1857" s="99">
        <v>9</v>
      </c>
      <c r="AX1857" s="105">
        <f t="shared" si="1078"/>
        <v>44009</v>
      </c>
      <c r="AZ1857" s="7" t="s">
        <v>2951</v>
      </c>
      <c r="BA1857" t="s">
        <v>3184</v>
      </c>
    </row>
    <row r="1858" spans="1:63" hidden="1" outlineLevel="1">
      <c r="A1858" t="s">
        <v>2224</v>
      </c>
      <c r="B1858" t="s">
        <v>2181</v>
      </c>
      <c r="C1858" s="1">
        <f>SUM(R1858:AI1858)</f>
        <v>1994</v>
      </c>
      <c r="D1858" s="7">
        <f>IF(R1858&gt;0,RANK(R1858,(R1858:T1858,U1858:AI1858)),0)</f>
        <v>2</v>
      </c>
      <c r="E1858" s="7">
        <f>IF(S1858&gt;0,RANK(S1858,(R1858:T1858,U1858:AI1858)),0)</f>
        <v>0</v>
      </c>
      <c r="F1858" s="7">
        <f>IF(T1858&gt;0,RANK(T1858,(R1858:T1858,U1858:AI1858)),0)</f>
        <v>5</v>
      </c>
      <c r="G1858" s="7">
        <f>IF(U1858&gt;0,RANK(U1858,(R1858:T1858,U1858:AI1858)),0)</f>
        <v>3</v>
      </c>
      <c r="H1858" s="7">
        <f>IF(V1858&gt;0,RANK(V1858,(Q1858:AA1858)),0)</f>
        <v>1</v>
      </c>
      <c r="I1858" s="49">
        <f>MAX(R1858:AA1858)-LARGE(R1858:AA1858,2)</f>
        <v>614</v>
      </c>
      <c r="J1858" s="177">
        <f t="shared" si="1074"/>
        <v>0.30792377131394183</v>
      </c>
      <c r="K1858" s="2"/>
      <c r="L1858" s="2">
        <f t="shared" si="1075"/>
        <v>0.24974924774322968</v>
      </c>
      <c r="M1858" s="2">
        <f t="shared" si="1075"/>
        <v>0</v>
      </c>
      <c r="N1858" s="2">
        <f t="shared" si="1075"/>
        <v>1.2036108324974924E-2</v>
      </c>
      <c r="O1858" s="2">
        <f t="shared" si="1075"/>
        <v>0.1534603811434303</v>
      </c>
      <c r="P1858" s="2">
        <f t="shared" si="1075"/>
        <v>0.55767301905717148</v>
      </c>
      <c r="Q1858" s="2">
        <f t="shared" si="1054"/>
        <v>2.7081243731193583E-2</v>
      </c>
      <c r="R1858" s="1">
        <f>SUMIF(Town!$AR$1291:$AR$1330,$AX1858,Town!P$1291:P$1330)</f>
        <v>498</v>
      </c>
      <c r="T1858" s="1">
        <f>SUMIF(Town!$AR$1291:$AR$1330,$AX1858,Town!R$1291:R$1330)</f>
        <v>24</v>
      </c>
      <c r="U1858" s="1">
        <f>SUMIF(Town!$AR$1291:$AR$1330,$AX1858,Town!S$1291:S$1330)</f>
        <v>306</v>
      </c>
      <c r="V1858" s="1">
        <f>SUMIF(Town!$AR$1291:$AR$1330,$AX1858,Town!T$1291:T$1330)</f>
        <v>1112</v>
      </c>
      <c r="AA1858" s="1">
        <f>SUMIF(Town!$AR$1291:$AR$1330,$AX1858,Town!Y$1291:Y$1330)</f>
        <v>45</v>
      </c>
      <c r="AB1858" s="1">
        <f>SUMIF(Town!$AR$1291:$AR$1330,$AX1858,Town!Z$1291:Z$1330)</f>
        <v>9</v>
      </c>
      <c r="AJ1858" s="7">
        <f>IF(U1858&gt;0,RANK(U1858,(Q1858:AA1858)),0)</f>
        <v>3</v>
      </c>
      <c r="AK1858" s="7">
        <f>IF(W1858&gt;0,RANK(W1858,(Q1858:AA1858)),0)</f>
        <v>0</v>
      </c>
      <c r="AL1858" s="7">
        <f>IF(X1858&gt;0,RANK(X1858,(Q1858:AA1858)),0)</f>
        <v>0</v>
      </c>
      <c r="AM1858" s="2">
        <f>IF($C1858=0,"-",U1858/$C1858)</f>
        <v>0.1534603811434303</v>
      </c>
      <c r="AN1858" s="2">
        <f t="shared" si="1076"/>
        <v>0</v>
      </c>
      <c r="AO1858" s="2">
        <f t="shared" si="1076"/>
        <v>0</v>
      </c>
      <c r="AP1858" s="2">
        <f t="shared" si="1076"/>
        <v>0</v>
      </c>
      <c r="AR1858" t="str">
        <f t="shared" si="1077"/>
        <v>Mail Ballots</v>
      </c>
      <c r="AS1858" t="s">
        <v>2181</v>
      </c>
      <c r="AT1858" s="184"/>
      <c r="AV1858" s="97">
        <v>44</v>
      </c>
      <c r="AW1858" s="99">
        <v>99</v>
      </c>
      <c r="AX1858" s="105">
        <f t="shared" si="1078"/>
        <v>44099</v>
      </c>
      <c r="BA1858" t="s">
        <v>3184</v>
      </c>
    </row>
    <row r="1859" spans="1:63" collapsed="1">
      <c r="A1859" t="s">
        <v>3134</v>
      </c>
      <c r="B1859" t="s">
        <v>1105</v>
      </c>
      <c r="C1859" s="1">
        <f t="shared" si="1072"/>
        <v>61614</v>
      </c>
      <c r="D1859" s="7">
        <f>IF(R1859&gt;0,RANK(R1859,(R1859:T1859,U1859:AI1859)),0)</f>
        <v>2</v>
      </c>
      <c r="E1859" s="7">
        <f>IF(S1859&gt;0,RANK(S1859,(R1859:T1859,U1859:AI1859)),0)</f>
        <v>0</v>
      </c>
      <c r="F1859" s="7">
        <f>IF(T1859&gt;0,RANK(T1859,(R1859:T1859,U1859:AI1859)),0)</f>
        <v>5</v>
      </c>
      <c r="G1859" s="7">
        <f>IF(U1859&gt;0,RANK(U1859,(R1859:T1859,U1859:AI1859)),0)</f>
        <v>3</v>
      </c>
      <c r="H1859" s="7">
        <f>IF(V1859&gt;0,RANK(V1859,(R1859:AB1859)),0)</f>
        <v>1</v>
      </c>
      <c r="I1859" s="49">
        <f t="shared" si="1073"/>
        <v>24258</v>
      </c>
      <c r="J1859" s="177">
        <f t="shared" si="1074"/>
        <v>0.39370922193008084</v>
      </c>
      <c r="K1859" s="2"/>
      <c r="L1859" s="2">
        <f t="shared" si="1075"/>
        <v>0.24285065082611096</v>
      </c>
      <c r="M1859" s="2">
        <f t="shared" si="1075"/>
        <v>0</v>
      </c>
      <c r="N1859" s="2">
        <f t="shared" si="1075"/>
        <v>6.1998896354724577E-3</v>
      </c>
      <c r="O1859" s="2">
        <f t="shared" si="1075"/>
        <v>0.10413217775180965</v>
      </c>
      <c r="P1859" s="2">
        <f t="shared" si="1075"/>
        <v>0.63655987275619175</v>
      </c>
      <c r="Q1859" s="2">
        <f t="shared" si="1054"/>
        <v>1.0257409030415165E-2</v>
      </c>
      <c r="R1859" s="1">
        <f>SUM(R1853:R1858)</f>
        <v>14963</v>
      </c>
      <c r="T1859" s="1">
        <f t="shared" ref="T1859:AA1859" si="1079">SUM(T1853:T1858)</f>
        <v>382</v>
      </c>
      <c r="U1859" s="1">
        <f t="shared" si="1079"/>
        <v>6416</v>
      </c>
      <c r="V1859" s="1">
        <f t="shared" si="1079"/>
        <v>39221</v>
      </c>
      <c r="AA1859" s="1">
        <f t="shared" si="1079"/>
        <v>417</v>
      </c>
      <c r="AB1859" s="1">
        <f>SUM(AB1853:AB1858)</f>
        <v>215</v>
      </c>
      <c r="AK1859" s="7">
        <f>IF(W1859&gt;0,RANK(W1859,(R1859:AB1859)),0)</f>
        <v>0</v>
      </c>
      <c r="AL1859" s="7">
        <f>IF(X1859&gt;0,RANK(X1859,(R1859:AB1859)),0)</f>
        <v>0</v>
      </c>
      <c r="AM1859" s="7">
        <f>IF(Y1859&gt;0,RANK(Y1859,(R1859:AB1859)),0)</f>
        <v>0</v>
      </c>
      <c r="AN1859" s="2">
        <f t="shared" si="1076"/>
        <v>0</v>
      </c>
      <c r="AO1859" s="2">
        <f t="shared" si="1076"/>
        <v>0</v>
      </c>
      <c r="AP1859" s="2">
        <f t="shared" si="1076"/>
        <v>0</v>
      </c>
      <c r="AR1859" t="str">
        <f t="shared" si="1077"/>
        <v>Rhode Island</v>
      </c>
      <c r="AS1859" t="s">
        <v>1105</v>
      </c>
      <c r="AT1859" s="184"/>
      <c r="AV1859" s="97">
        <v>44</v>
      </c>
      <c r="AW1859" s="99"/>
      <c r="AX1859" s="97">
        <v>44</v>
      </c>
      <c r="AZ1859" s="7" t="s">
        <v>1619</v>
      </c>
      <c r="BA1859" t="s">
        <v>3184</v>
      </c>
    </row>
    <row r="1860" spans="1:63">
      <c r="C1860" s="1"/>
      <c r="E1860" s="7"/>
      <c r="F1860" s="7"/>
      <c r="G1860" s="7"/>
      <c r="H1860" s="7"/>
      <c r="I1860" s="49"/>
      <c r="J1860" s="177"/>
      <c r="K1860" s="2"/>
      <c r="AK1860" s="7"/>
      <c r="AL1860" s="7"/>
      <c r="AM1860" s="7"/>
      <c r="AT1860" s="184"/>
      <c r="AV1860" s="97"/>
      <c r="AW1860" s="99"/>
    </row>
    <row r="1861" spans="1:63" hidden="1" outlineLevel="1">
      <c r="A1861" t="s">
        <v>840</v>
      </c>
      <c r="B1861" t="s">
        <v>1614</v>
      </c>
      <c r="C1861" s="1">
        <f t="shared" ref="C1861:C1907" si="1080">SUM(R1861:AI1861)</f>
        <v>3689</v>
      </c>
      <c r="D1861" s="7">
        <f>IF(R1861&gt;0,RANK(R1861,(R1861:T1861,U1861:AI1861)),0)</f>
        <v>6</v>
      </c>
      <c r="E1861" s="7">
        <f>IF(S1861&gt;0,RANK(S1861,(R1861:T1861,U1861:AI1861)),0)</f>
        <v>5</v>
      </c>
      <c r="F1861" s="7">
        <f>IF(T1861&gt;0,RANK(T1861,(R1861:T1861,U1861:AI1861)),0)</f>
        <v>3</v>
      </c>
      <c r="G1861" s="7">
        <f>IF(U1861&gt;0,RANK(U1861,(R1861:T1861,U1861:AI1861)),0)</f>
        <v>2</v>
      </c>
      <c r="H1861" s="7">
        <f t="shared" ref="H1861:H1907" si="1081">IF(V1861&gt;0,RANK(V1861,(R1861:AB1861)),0)</f>
        <v>1</v>
      </c>
      <c r="I1861" s="49">
        <f t="shared" ref="I1861:I1907" si="1082">MAX(R1861:AA1861)-LARGE(R1861:AA1861,2)</f>
        <v>480</v>
      </c>
      <c r="J1861" s="177">
        <f t="shared" ref="J1861:J1907" si="1083">I1861/C1861</f>
        <v>0.13011656275413391</v>
      </c>
      <c r="K1861" s="2"/>
      <c r="L1861" s="2">
        <f t="shared" ref="L1861:L1907" si="1084">IF($C1861=0,"-",R1861/$C1861)</f>
        <v>4.2830035239902413E-2</v>
      </c>
      <c r="M1861" s="2">
        <f t="shared" ref="M1861:M1907" si="1085">IF($C1861=0,"-",S1861/$C1861)</f>
        <v>6.3973976687449169E-2</v>
      </c>
      <c r="N1861" s="2">
        <f t="shared" ref="N1861:N1907" si="1086">IF($C1861=0,"-",T1861/$C1861)</f>
        <v>0.20086744375169421</v>
      </c>
      <c r="O1861" s="2">
        <f t="shared" ref="O1861:O1907" si="1087">IF($C1861=0,"-",U1861/$C1861)</f>
        <v>0.23800487937110329</v>
      </c>
      <c r="P1861" s="2">
        <f t="shared" ref="P1861:P1907" si="1088">IF($C1861=0,"-",V1861/$C1861)</f>
        <v>0.36812144212523717</v>
      </c>
      <c r="Q1861" s="2">
        <f t="shared" si="1054"/>
        <v>8.6202222824613817E-2</v>
      </c>
      <c r="R1861" s="1">
        <v>158</v>
      </c>
      <c r="S1861" s="1">
        <v>236</v>
      </c>
      <c r="T1861" s="1">
        <v>741</v>
      </c>
      <c r="U1861" s="1">
        <v>878</v>
      </c>
      <c r="V1861" s="1">
        <v>1358</v>
      </c>
      <c r="W1861" s="1">
        <v>308</v>
      </c>
      <c r="X1861" s="1">
        <v>1</v>
      </c>
      <c r="Y1861" s="1">
        <v>2</v>
      </c>
      <c r="Z1861" s="1">
        <v>3</v>
      </c>
      <c r="AD1861" s="1">
        <v>1</v>
      </c>
      <c r="AF1861" s="1">
        <v>3</v>
      </c>
      <c r="AI1861" s="1">
        <v>0</v>
      </c>
      <c r="AK1861" s="7">
        <f t="shared" ref="AK1861:AK1907" si="1089">IF(W1861&gt;0,RANK(W1861,(R1861:AB1861)),0)</f>
        <v>4</v>
      </c>
      <c r="AL1861" s="7">
        <f t="shared" ref="AL1861:AL1907" si="1090">IF(X1861&gt;0,RANK(X1861,(R1861:AB1861)),0)</f>
        <v>9</v>
      </c>
      <c r="AM1861" s="7">
        <f t="shared" ref="AM1861:AM1907" si="1091">IF(Y1861&gt;0,RANK(Y1861,(R1861:AB1861)),0)</f>
        <v>8</v>
      </c>
      <c r="AN1861" s="2">
        <f t="shared" ref="AN1861:AN1907" si="1092">IF($C1861=0,"-",W1861/$C1861)</f>
        <v>8.3491461100569264E-2</v>
      </c>
      <c r="AO1861" s="2">
        <f t="shared" ref="AO1861:AO1907" si="1093">IF($C1861=0,"-",X1861/$C1861)</f>
        <v>2.7107617240444562E-4</v>
      </c>
      <c r="AP1861" s="2">
        <f t="shared" ref="AP1861:AP1907" si="1094">IF($C1861=0,"-",Y1861/$C1861)</f>
        <v>5.4215234480889125E-4</v>
      </c>
      <c r="AR1861" t="str">
        <f t="shared" ref="AR1861:AR1907" si="1095">A1861</f>
        <v>Abbeville</v>
      </c>
      <c r="AS1861" t="s">
        <v>1614</v>
      </c>
      <c r="AT1861" s="184">
        <v>3</v>
      </c>
      <c r="AV1861" s="97">
        <v>45</v>
      </c>
      <c r="AW1861" s="99">
        <v>1</v>
      </c>
      <c r="AX1861" s="105">
        <f t="shared" ref="AX1861:AX1906" si="1096">AV1861*1000+AW1861</f>
        <v>45001</v>
      </c>
      <c r="AZ1861" s="7" t="s">
        <v>2951</v>
      </c>
      <c r="BA1861" t="s">
        <v>3184</v>
      </c>
      <c r="BC1861" s="1"/>
      <c r="BD1861" s="1"/>
      <c r="BE1861" s="1"/>
      <c r="BF1861" s="1"/>
      <c r="BG1861" s="1"/>
      <c r="BH1861" s="1"/>
    </row>
    <row r="1862" spans="1:63" hidden="1" outlineLevel="1">
      <c r="A1862" t="s">
        <v>2850</v>
      </c>
      <c r="B1862" t="s">
        <v>1614</v>
      </c>
      <c r="C1862" s="1">
        <f t="shared" si="1080"/>
        <v>29190</v>
      </c>
      <c r="D1862" s="7">
        <f>IF(R1862&gt;0,RANK(R1862,(R1862:T1862,U1862:AI1862)),0)</f>
        <v>5</v>
      </c>
      <c r="E1862" s="7">
        <f>IF(S1862&gt;0,RANK(S1862,(R1862:T1862,U1862:AI1862)),0)</f>
        <v>6</v>
      </c>
      <c r="F1862" s="7">
        <f>IF(T1862&gt;0,RANK(T1862,(R1862:T1862,U1862:AI1862)),0)</f>
        <v>3</v>
      </c>
      <c r="G1862" s="7">
        <f>IF(U1862&gt;0,RANK(U1862,(R1862:T1862,U1862:AI1862)),0)</f>
        <v>2</v>
      </c>
      <c r="H1862" s="7">
        <f t="shared" si="1081"/>
        <v>1</v>
      </c>
      <c r="I1862" s="49">
        <f t="shared" si="1082"/>
        <v>2021</v>
      </c>
      <c r="J1862" s="177">
        <f t="shared" si="1083"/>
        <v>6.9236039739636865E-2</v>
      </c>
      <c r="K1862" s="2"/>
      <c r="L1862" s="2">
        <f t="shared" si="1084"/>
        <v>6.7043508050702291E-2</v>
      </c>
      <c r="M1862" s="2">
        <f t="shared" si="1085"/>
        <v>4.2411784857828025E-2</v>
      </c>
      <c r="N1862" s="2">
        <f t="shared" si="1086"/>
        <v>0.23621103117505995</v>
      </c>
      <c r="O1862" s="2">
        <f t="shared" si="1087"/>
        <v>0.2446728331620418</v>
      </c>
      <c r="P1862" s="2">
        <f t="shared" si="1088"/>
        <v>0.31390887290167868</v>
      </c>
      <c r="Q1862" s="2">
        <f t="shared" si="1054"/>
        <v>9.57519698526893E-2</v>
      </c>
      <c r="R1862" s="1">
        <v>1957</v>
      </c>
      <c r="S1862" s="1">
        <v>1238</v>
      </c>
      <c r="T1862" s="1">
        <v>6895</v>
      </c>
      <c r="U1862" s="1">
        <v>7142</v>
      </c>
      <c r="V1862" s="1">
        <v>9163</v>
      </c>
      <c r="W1862" s="1">
        <v>2644</v>
      </c>
      <c r="X1862" s="1">
        <v>30</v>
      </c>
      <c r="Y1862" s="1">
        <v>41</v>
      </c>
      <c r="Z1862" s="1">
        <v>46</v>
      </c>
      <c r="AD1862" s="1">
        <v>23</v>
      </c>
      <c r="AF1862" s="1">
        <v>7</v>
      </c>
      <c r="AI1862" s="1">
        <v>4</v>
      </c>
      <c r="AK1862" s="7">
        <f t="shared" si="1089"/>
        <v>4</v>
      </c>
      <c r="AL1862" s="7">
        <f t="shared" si="1090"/>
        <v>9</v>
      </c>
      <c r="AM1862" s="7">
        <f t="shared" si="1091"/>
        <v>8</v>
      </c>
      <c r="AN1862" s="2">
        <f t="shared" si="1092"/>
        <v>9.0578965399109285E-2</v>
      </c>
      <c r="AO1862" s="2">
        <f t="shared" si="1093"/>
        <v>1.0277492291880781E-3</v>
      </c>
      <c r="AP1862" s="2">
        <f t="shared" si="1094"/>
        <v>1.4045906132237067E-3</v>
      </c>
      <c r="AR1862" t="str">
        <f t="shared" si="1095"/>
        <v>Aiken</v>
      </c>
      <c r="AS1862" t="s">
        <v>1614</v>
      </c>
      <c r="AT1862" s="184">
        <v>2</v>
      </c>
      <c r="AV1862" s="97">
        <v>45</v>
      </c>
      <c r="AW1862" s="99">
        <v>3</v>
      </c>
      <c r="AX1862" s="105">
        <f t="shared" si="1096"/>
        <v>45003</v>
      </c>
      <c r="AZ1862" s="7" t="s">
        <v>2951</v>
      </c>
      <c r="BA1862" t="s">
        <v>3184</v>
      </c>
      <c r="BC1862" s="1"/>
      <c r="BD1862" s="1"/>
      <c r="BE1862" s="1"/>
      <c r="BF1862" s="1"/>
      <c r="BG1862" s="1"/>
      <c r="BH1862" s="1"/>
      <c r="BI1862" s="194"/>
      <c r="BJ1862" s="194"/>
      <c r="BK1862" s="194"/>
    </row>
    <row r="1863" spans="1:63" hidden="1" outlineLevel="1">
      <c r="A1863" t="s">
        <v>1218</v>
      </c>
      <c r="B1863" t="s">
        <v>1614</v>
      </c>
      <c r="C1863" s="1">
        <f t="shared" si="1080"/>
        <v>362</v>
      </c>
      <c r="D1863" s="7">
        <f>IF(R1863&gt;0,RANK(R1863,(R1863:T1863,U1863:AI1863)),0)</f>
        <v>6</v>
      </c>
      <c r="E1863" s="7">
        <f>IF(S1863&gt;0,RANK(S1863,(R1863:T1863,U1863:AI1863)),0)</f>
        <v>5</v>
      </c>
      <c r="F1863" s="7">
        <f>IF(T1863&gt;0,RANK(T1863,(R1863:T1863,U1863:AI1863)),0)</f>
        <v>2</v>
      </c>
      <c r="G1863" s="7">
        <f>IF(U1863&gt;0,RANK(U1863,(R1863:T1863,U1863:AI1863)),0)</f>
        <v>3</v>
      </c>
      <c r="H1863" s="7">
        <f t="shared" si="1081"/>
        <v>1</v>
      </c>
      <c r="I1863" s="49">
        <f t="shared" si="1082"/>
        <v>68</v>
      </c>
      <c r="J1863" s="177">
        <f t="shared" si="1083"/>
        <v>0.18784530386740331</v>
      </c>
      <c r="K1863" s="2"/>
      <c r="L1863" s="2">
        <f t="shared" si="1084"/>
        <v>3.3149171270718231E-2</v>
      </c>
      <c r="M1863" s="2">
        <f t="shared" si="1085"/>
        <v>5.8011049723756904E-2</v>
      </c>
      <c r="N1863" s="2">
        <f t="shared" si="1086"/>
        <v>0.2541436464088398</v>
      </c>
      <c r="O1863" s="2">
        <f t="shared" si="1087"/>
        <v>0.12154696132596685</v>
      </c>
      <c r="P1863" s="2">
        <f t="shared" si="1088"/>
        <v>0.44198895027624308</v>
      </c>
      <c r="Q1863" s="2">
        <f t="shared" si="1054"/>
        <v>9.1160220994475072E-2</v>
      </c>
      <c r="R1863" s="1">
        <v>12</v>
      </c>
      <c r="S1863" s="1">
        <v>21</v>
      </c>
      <c r="T1863" s="1">
        <v>92</v>
      </c>
      <c r="U1863" s="1">
        <v>44</v>
      </c>
      <c r="V1863" s="1">
        <v>160</v>
      </c>
      <c r="W1863" s="1">
        <v>32</v>
      </c>
      <c r="X1863" s="1">
        <v>0</v>
      </c>
      <c r="Y1863" s="1">
        <v>0</v>
      </c>
      <c r="Z1863" s="1">
        <v>0</v>
      </c>
      <c r="AD1863" s="1">
        <v>1</v>
      </c>
      <c r="AF1863" s="1">
        <v>0</v>
      </c>
      <c r="AI1863" s="1">
        <v>0</v>
      </c>
      <c r="AK1863" s="7">
        <f t="shared" si="1089"/>
        <v>4</v>
      </c>
      <c r="AL1863" s="7">
        <f t="shared" si="1090"/>
        <v>0</v>
      </c>
      <c r="AM1863" s="7">
        <f t="shared" si="1091"/>
        <v>0</v>
      </c>
      <c r="AN1863" s="2">
        <f t="shared" si="1092"/>
        <v>8.8397790055248615E-2</v>
      </c>
      <c r="AO1863" s="2">
        <f t="shared" si="1093"/>
        <v>0</v>
      </c>
      <c r="AP1863" s="2">
        <f t="shared" si="1094"/>
        <v>0</v>
      </c>
      <c r="AR1863" t="str">
        <f t="shared" si="1095"/>
        <v>Allendale</v>
      </c>
      <c r="AS1863" t="s">
        <v>1614</v>
      </c>
      <c r="AT1863" s="184">
        <v>6</v>
      </c>
      <c r="AV1863" s="97">
        <v>45</v>
      </c>
      <c r="AW1863" s="99">
        <v>5</v>
      </c>
      <c r="AX1863" s="105">
        <f t="shared" si="1096"/>
        <v>45005</v>
      </c>
      <c r="AZ1863" s="7" t="s">
        <v>2951</v>
      </c>
      <c r="BA1863" t="s">
        <v>3184</v>
      </c>
      <c r="BC1863" s="1"/>
      <c r="BD1863" s="1"/>
      <c r="BE1863" s="1"/>
      <c r="BF1863" s="1"/>
      <c r="BG1863" s="1"/>
      <c r="BH1863" s="1"/>
      <c r="BI1863" s="194"/>
      <c r="BJ1863" s="194"/>
      <c r="BK1863" s="194"/>
    </row>
    <row r="1864" spans="1:63" hidden="1" outlineLevel="1">
      <c r="A1864" t="s">
        <v>1229</v>
      </c>
      <c r="B1864" t="s">
        <v>1614</v>
      </c>
      <c r="C1864" s="1">
        <f t="shared" si="1080"/>
        <v>34483</v>
      </c>
      <c r="D1864" s="7">
        <f>IF(R1864&gt;0,RANK(R1864,(R1864:T1864,U1864:AI1864)),0)</f>
        <v>6</v>
      </c>
      <c r="E1864" s="7">
        <f>IF(S1864&gt;0,RANK(S1864,(R1864:T1864,U1864:AI1864)),0)</f>
        <v>5</v>
      </c>
      <c r="F1864" s="7">
        <f>IF(T1864&gt;0,RANK(T1864,(R1864:T1864,U1864:AI1864)),0)</f>
        <v>3</v>
      </c>
      <c r="G1864" s="7">
        <f>IF(U1864&gt;0,RANK(U1864,(R1864:T1864,U1864:AI1864)),0)</f>
        <v>2</v>
      </c>
      <c r="H1864" s="7">
        <f t="shared" si="1081"/>
        <v>1</v>
      </c>
      <c r="I1864" s="49">
        <f t="shared" si="1082"/>
        <v>2205</v>
      </c>
      <c r="J1864" s="177">
        <f t="shared" si="1083"/>
        <v>6.3944552388133277E-2</v>
      </c>
      <c r="K1864" s="2"/>
      <c r="L1864" s="2">
        <f t="shared" si="1084"/>
        <v>5.9362584461908764E-2</v>
      </c>
      <c r="M1864" s="2">
        <f t="shared" si="1085"/>
        <v>6.9947510367427426E-2</v>
      </c>
      <c r="N1864" s="2">
        <f t="shared" si="1086"/>
        <v>0.20874053881622828</v>
      </c>
      <c r="O1864" s="2">
        <f t="shared" si="1087"/>
        <v>0.25456021807847345</v>
      </c>
      <c r="P1864" s="2">
        <f t="shared" si="1088"/>
        <v>0.31850477046660675</v>
      </c>
      <c r="Q1864" s="2">
        <f t="shared" si="1054"/>
        <v>8.8884377809355375E-2</v>
      </c>
      <c r="R1864" s="1">
        <v>2047</v>
      </c>
      <c r="S1864" s="1">
        <v>2412</v>
      </c>
      <c r="T1864" s="1">
        <v>7198</v>
      </c>
      <c r="U1864" s="1">
        <v>8778</v>
      </c>
      <c r="V1864" s="1">
        <v>10983</v>
      </c>
      <c r="W1864" s="1">
        <v>2969</v>
      </c>
      <c r="X1864" s="1">
        <v>9</v>
      </c>
      <c r="Y1864" s="1">
        <v>26</v>
      </c>
      <c r="Z1864" s="1">
        <v>22</v>
      </c>
      <c r="AD1864" s="1">
        <v>25</v>
      </c>
      <c r="AF1864" s="1">
        <v>12</v>
      </c>
      <c r="AI1864" s="1">
        <v>2</v>
      </c>
      <c r="AK1864" s="7">
        <f t="shared" si="1089"/>
        <v>4</v>
      </c>
      <c r="AL1864" s="7">
        <f t="shared" si="1090"/>
        <v>9</v>
      </c>
      <c r="AM1864" s="7">
        <f t="shared" si="1091"/>
        <v>7</v>
      </c>
      <c r="AN1864" s="2">
        <f t="shared" si="1092"/>
        <v>8.6100397297218925E-2</v>
      </c>
      <c r="AO1864" s="2">
        <f t="shared" si="1093"/>
        <v>2.6099817301278891E-4</v>
      </c>
      <c r="AP1864" s="2">
        <f t="shared" si="1094"/>
        <v>7.5399472203694577E-4</v>
      </c>
      <c r="AR1864" t="str">
        <f t="shared" si="1095"/>
        <v>Anderson</v>
      </c>
      <c r="AS1864" t="s">
        <v>1614</v>
      </c>
      <c r="AT1864" s="184">
        <v>3</v>
      </c>
      <c r="AV1864" s="97">
        <v>45</v>
      </c>
      <c r="AW1864" s="99">
        <v>7</v>
      </c>
      <c r="AX1864" s="105">
        <f t="shared" si="1096"/>
        <v>45007</v>
      </c>
      <c r="AZ1864" s="7" t="s">
        <v>2951</v>
      </c>
      <c r="BA1864" t="s">
        <v>3184</v>
      </c>
      <c r="BC1864" s="1"/>
      <c r="BD1864" s="1"/>
      <c r="BE1864" s="1"/>
      <c r="BF1864" s="1"/>
      <c r="BG1864" s="1"/>
      <c r="BH1864" s="1"/>
      <c r="BI1864" s="194"/>
      <c r="BJ1864" s="194"/>
      <c r="BK1864" s="194"/>
    </row>
    <row r="1865" spans="1:63" hidden="1" outlineLevel="1">
      <c r="A1865" t="s">
        <v>776</v>
      </c>
      <c r="B1865" t="s">
        <v>1614</v>
      </c>
      <c r="C1865" s="1">
        <f t="shared" si="1080"/>
        <v>1205</v>
      </c>
      <c r="D1865" s="7">
        <f>IF(R1865&gt;0,RANK(R1865,(R1865:T1865,U1865:AI1865)),0)</f>
        <v>6</v>
      </c>
      <c r="E1865" s="7">
        <f>IF(S1865&gt;0,RANK(S1865,(R1865:T1865,U1865:AI1865)),0)</f>
        <v>5</v>
      </c>
      <c r="F1865" s="7">
        <f>IF(T1865&gt;0,RANK(T1865,(R1865:T1865,U1865:AI1865)),0)</f>
        <v>2</v>
      </c>
      <c r="G1865" s="7">
        <f>IF(U1865&gt;0,RANK(U1865,(R1865:T1865,U1865:AI1865)),0)</f>
        <v>3</v>
      </c>
      <c r="H1865" s="7">
        <f t="shared" si="1081"/>
        <v>1</v>
      </c>
      <c r="I1865" s="49">
        <f t="shared" si="1082"/>
        <v>148</v>
      </c>
      <c r="J1865" s="177">
        <f t="shared" si="1083"/>
        <v>0.12282157676348547</v>
      </c>
      <c r="K1865" s="2"/>
      <c r="L1865" s="2">
        <f t="shared" si="1084"/>
        <v>4.7302904564315351E-2</v>
      </c>
      <c r="M1865" s="2">
        <f t="shared" si="1085"/>
        <v>4.8132780082987554E-2</v>
      </c>
      <c r="N1865" s="2">
        <f t="shared" si="1086"/>
        <v>0.27634854771784234</v>
      </c>
      <c r="O1865" s="2">
        <f t="shared" si="1087"/>
        <v>0.16016597510373445</v>
      </c>
      <c r="P1865" s="2">
        <f t="shared" si="1088"/>
        <v>0.39917012448132783</v>
      </c>
      <c r="Q1865" s="2">
        <f t="shared" si="1054"/>
        <v>6.8879668049792397E-2</v>
      </c>
      <c r="R1865" s="1">
        <v>57</v>
      </c>
      <c r="S1865" s="1">
        <v>58</v>
      </c>
      <c r="T1865" s="1">
        <v>333</v>
      </c>
      <c r="U1865" s="1">
        <v>193</v>
      </c>
      <c r="V1865" s="1">
        <v>481</v>
      </c>
      <c r="W1865" s="1">
        <v>78</v>
      </c>
      <c r="X1865" s="1">
        <v>2</v>
      </c>
      <c r="Y1865" s="1">
        <v>0</v>
      </c>
      <c r="Z1865" s="1">
        <v>0</v>
      </c>
      <c r="AD1865" s="1">
        <v>3</v>
      </c>
      <c r="AF1865" s="1">
        <v>0</v>
      </c>
      <c r="AI1865" s="1">
        <v>0</v>
      </c>
      <c r="AK1865" s="7">
        <f t="shared" si="1089"/>
        <v>4</v>
      </c>
      <c r="AL1865" s="7">
        <f t="shared" si="1090"/>
        <v>7</v>
      </c>
      <c r="AM1865" s="7">
        <f t="shared" si="1091"/>
        <v>0</v>
      </c>
      <c r="AN1865" s="2">
        <f t="shared" si="1092"/>
        <v>6.4730290456431541E-2</v>
      </c>
      <c r="AO1865" s="2">
        <f t="shared" si="1093"/>
        <v>1.6597510373443983E-3</v>
      </c>
      <c r="AP1865" s="2">
        <f t="shared" si="1094"/>
        <v>0</v>
      </c>
      <c r="AR1865" t="str">
        <f t="shared" si="1095"/>
        <v>Bamberg</v>
      </c>
      <c r="AS1865" t="s">
        <v>1614</v>
      </c>
      <c r="AT1865" s="184">
        <v>6</v>
      </c>
      <c r="AV1865" s="97">
        <v>45</v>
      </c>
      <c r="AW1865" s="99">
        <v>9</v>
      </c>
      <c r="AX1865" s="105">
        <f t="shared" si="1096"/>
        <v>45009</v>
      </c>
      <c r="AZ1865" s="7" t="s">
        <v>2951</v>
      </c>
      <c r="BA1865" t="s">
        <v>3184</v>
      </c>
      <c r="BC1865" s="1"/>
      <c r="BD1865" s="1"/>
      <c r="BE1865" s="1"/>
      <c r="BF1865" s="1"/>
      <c r="BG1865" s="1"/>
      <c r="BH1865" s="1"/>
      <c r="BI1865" s="194"/>
      <c r="BJ1865" s="194"/>
      <c r="BK1865" s="194"/>
    </row>
    <row r="1866" spans="1:63" hidden="1" outlineLevel="1">
      <c r="A1866" t="s">
        <v>17</v>
      </c>
      <c r="B1866" t="s">
        <v>1614</v>
      </c>
      <c r="C1866" s="1">
        <f t="shared" si="1080"/>
        <v>2600</v>
      </c>
      <c r="D1866" s="7">
        <f>IF(R1866&gt;0,RANK(R1866,(R1866:T1866,U1866:AI1866)),0)</f>
        <v>6</v>
      </c>
      <c r="E1866" s="7">
        <f>IF(S1866&gt;0,RANK(S1866,(R1866:T1866,U1866:AI1866)),0)</f>
        <v>5</v>
      </c>
      <c r="F1866" s="7">
        <f>IF(T1866&gt;0,RANK(T1866,(R1866:T1866,U1866:AI1866)),0)</f>
        <v>2</v>
      </c>
      <c r="G1866" s="7">
        <f>IF(U1866&gt;0,RANK(U1866,(R1866:T1866,U1866:AI1866)),0)</f>
        <v>3</v>
      </c>
      <c r="H1866" s="7">
        <f t="shared" si="1081"/>
        <v>1</v>
      </c>
      <c r="I1866" s="49">
        <f t="shared" si="1082"/>
        <v>532</v>
      </c>
      <c r="J1866" s="177">
        <f t="shared" si="1083"/>
        <v>0.20461538461538462</v>
      </c>
      <c r="K1866" s="2"/>
      <c r="L1866" s="2">
        <f t="shared" si="1084"/>
        <v>3.5000000000000003E-2</v>
      </c>
      <c r="M1866" s="2">
        <f t="shared" si="1085"/>
        <v>4.9615384615384617E-2</v>
      </c>
      <c r="N1866" s="2">
        <f t="shared" si="1086"/>
        <v>0.22115384615384615</v>
      </c>
      <c r="O1866" s="2">
        <f t="shared" si="1087"/>
        <v>0.19846153846153847</v>
      </c>
      <c r="P1866" s="2">
        <f t="shared" si="1088"/>
        <v>0.42576923076923079</v>
      </c>
      <c r="Q1866" s="2">
        <f t="shared" si="1054"/>
        <v>6.9999999999999951E-2</v>
      </c>
      <c r="R1866" s="1">
        <v>91</v>
      </c>
      <c r="S1866" s="1">
        <v>129</v>
      </c>
      <c r="T1866" s="1">
        <v>575</v>
      </c>
      <c r="U1866" s="1">
        <v>516</v>
      </c>
      <c r="V1866" s="1">
        <v>1107</v>
      </c>
      <c r="W1866" s="1">
        <v>171</v>
      </c>
      <c r="X1866" s="1">
        <v>0</v>
      </c>
      <c r="Y1866" s="1">
        <v>1</v>
      </c>
      <c r="Z1866" s="1">
        <v>3</v>
      </c>
      <c r="AD1866" s="1">
        <v>6</v>
      </c>
      <c r="AF1866" s="1">
        <v>1</v>
      </c>
      <c r="AI1866" s="1">
        <v>0</v>
      </c>
      <c r="AK1866" s="7">
        <f t="shared" si="1089"/>
        <v>4</v>
      </c>
      <c r="AL1866" s="7">
        <f t="shared" si="1090"/>
        <v>0</v>
      </c>
      <c r="AM1866" s="7">
        <f t="shared" si="1091"/>
        <v>8</v>
      </c>
      <c r="AN1866" s="2">
        <f t="shared" si="1092"/>
        <v>6.5769230769230774E-2</v>
      </c>
      <c r="AO1866" s="2">
        <f t="shared" si="1093"/>
        <v>0</v>
      </c>
      <c r="AP1866" s="2">
        <f t="shared" si="1094"/>
        <v>3.8461538461538462E-4</v>
      </c>
      <c r="AR1866" t="str">
        <f t="shared" si="1095"/>
        <v>Barnwell</v>
      </c>
      <c r="AS1866" t="s">
        <v>1614</v>
      </c>
      <c r="AT1866" s="184">
        <v>2</v>
      </c>
      <c r="AV1866" s="97">
        <v>45</v>
      </c>
      <c r="AW1866" s="99">
        <v>11</v>
      </c>
      <c r="AX1866" s="105">
        <f t="shared" si="1096"/>
        <v>45011</v>
      </c>
      <c r="AZ1866" s="7" t="s">
        <v>2951</v>
      </c>
      <c r="BA1866" t="s">
        <v>3184</v>
      </c>
      <c r="BC1866" s="1"/>
      <c r="BD1866" s="1"/>
      <c r="BE1866" s="1"/>
      <c r="BF1866" s="1"/>
      <c r="BG1866" s="1"/>
      <c r="BH1866" s="1"/>
      <c r="BI1866" s="194"/>
      <c r="BJ1866" s="194"/>
      <c r="BK1866" s="194"/>
    </row>
    <row r="1867" spans="1:63" hidden="1" outlineLevel="1">
      <c r="A1867" t="s">
        <v>18</v>
      </c>
      <c r="B1867" t="s">
        <v>1614</v>
      </c>
      <c r="C1867" s="1">
        <f t="shared" si="1080"/>
        <v>33269</v>
      </c>
      <c r="D1867" s="7">
        <f>IF(R1867&gt;0,RANK(R1867,(R1867:T1867,U1867:AI1867)),0)</f>
        <v>3</v>
      </c>
      <c r="E1867" s="7">
        <f>IF(S1867&gt;0,RANK(S1867,(R1867:T1867,U1867:AI1867)),0)</f>
        <v>5</v>
      </c>
      <c r="F1867" s="7">
        <f>IF(T1867&gt;0,RANK(T1867,(R1867:T1867,U1867:AI1867)),0)</f>
        <v>2</v>
      </c>
      <c r="G1867" s="7">
        <f>IF(U1867&gt;0,RANK(U1867,(R1867:T1867,U1867:AI1867)),0)</f>
        <v>4</v>
      </c>
      <c r="H1867" s="7">
        <f t="shared" si="1081"/>
        <v>1</v>
      </c>
      <c r="I1867" s="49">
        <f t="shared" si="1082"/>
        <v>795</v>
      </c>
      <c r="J1867" s="177">
        <f t="shared" si="1083"/>
        <v>2.3896119510655567E-2</v>
      </c>
      <c r="K1867" s="2"/>
      <c r="L1867" s="2">
        <f t="shared" si="1084"/>
        <v>0.18825332892482491</v>
      </c>
      <c r="M1867" s="2">
        <f t="shared" si="1085"/>
        <v>6.6067510294869097E-2</v>
      </c>
      <c r="N1867" s="2">
        <f t="shared" si="1086"/>
        <v>0.2754816796417085</v>
      </c>
      <c r="O1867" s="2">
        <f t="shared" si="1087"/>
        <v>0.13282635486488922</v>
      </c>
      <c r="P1867" s="2">
        <f t="shared" si="1088"/>
        <v>0.29937779915236407</v>
      </c>
      <c r="Q1867" s="2">
        <f t="shared" si="1054"/>
        <v>3.7993327121344178E-2</v>
      </c>
      <c r="R1867" s="1">
        <v>6263</v>
      </c>
      <c r="S1867" s="1">
        <v>2198</v>
      </c>
      <c r="T1867" s="1">
        <v>9165</v>
      </c>
      <c r="U1867" s="1">
        <v>4419</v>
      </c>
      <c r="V1867" s="1">
        <v>9960</v>
      </c>
      <c r="W1867" s="1">
        <v>1100</v>
      </c>
      <c r="X1867" s="1">
        <v>34</v>
      </c>
      <c r="Y1867" s="1">
        <v>63</v>
      </c>
      <c r="Z1867" s="1">
        <v>28</v>
      </c>
      <c r="AD1867" s="1">
        <v>23</v>
      </c>
      <c r="AF1867" s="1">
        <v>14</v>
      </c>
      <c r="AI1867" s="1">
        <v>2</v>
      </c>
      <c r="AK1867" s="7">
        <f t="shared" si="1089"/>
        <v>6</v>
      </c>
      <c r="AL1867" s="7">
        <f t="shared" si="1090"/>
        <v>8</v>
      </c>
      <c r="AM1867" s="7">
        <f t="shared" si="1091"/>
        <v>7</v>
      </c>
      <c r="AN1867" s="2">
        <f t="shared" si="1092"/>
        <v>3.3063813159397638E-2</v>
      </c>
      <c r="AO1867" s="2">
        <f t="shared" si="1093"/>
        <v>1.021972406745018E-3</v>
      </c>
      <c r="AP1867" s="2">
        <f t="shared" si="1094"/>
        <v>1.893654753674592E-3</v>
      </c>
      <c r="AR1867" t="str">
        <f t="shared" si="1095"/>
        <v>Beaufort</v>
      </c>
      <c r="AS1867" t="s">
        <v>1614</v>
      </c>
      <c r="AT1867" s="184"/>
      <c r="AV1867" s="97">
        <v>45</v>
      </c>
      <c r="AW1867" s="99">
        <v>13</v>
      </c>
      <c r="AX1867" s="105">
        <f t="shared" si="1096"/>
        <v>45013</v>
      </c>
      <c r="AZ1867" s="7" t="s">
        <v>2951</v>
      </c>
      <c r="BA1867" t="s">
        <v>3184</v>
      </c>
      <c r="BC1867" s="1"/>
      <c r="BD1867" s="1"/>
      <c r="BE1867" s="1"/>
      <c r="BF1867" s="1"/>
      <c r="BG1867" s="1"/>
      <c r="BH1867" s="1"/>
      <c r="BI1867" s="194"/>
      <c r="BJ1867" s="194"/>
      <c r="BK1867" s="194"/>
    </row>
    <row r="1868" spans="1:63" hidden="1" outlineLevel="1">
      <c r="A1868" t="s">
        <v>2229</v>
      </c>
      <c r="B1868" t="s">
        <v>1614</v>
      </c>
      <c r="C1868" s="1">
        <f t="shared" si="1080"/>
        <v>27793</v>
      </c>
      <c r="D1868" s="7">
        <f>IF(R1868&gt;0,RANK(R1868,(R1868:T1868,U1868:AI1868)),0)</f>
        <v>6</v>
      </c>
      <c r="E1868" s="7">
        <f>IF(S1868&gt;0,RANK(S1868,(R1868:T1868,U1868:AI1868)),0)</f>
        <v>4</v>
      </c>
      <c r="F1868" s="7">
        <f>IF(T1868&gt;0,RANK(T1868,(R1868:T1868,U1868:AI1868)),0)</f>
        <v>3</v>
      </c>
      <c r="G1868" s="7">
        <f>IF(U1868&gt;0,RANK(U1868,(R1868:T1868,U1868:AI1868)),0)</f>
        <v>2</v>
      </c>
      <c r="H1868" s="7">
        <f t="shared" si="1081"/>
        <v>1</v>
      </c>
      <c r="I1868" s="49">
        <f t="shared" si="1082"/>
        <v>3158</v>
      </c>
      <c r="J1868" s="177">
        <f t="shared" si="1083"/>
        <v>0.11362573309826215</v>
      </c>
      <c r="K1868" s="2"/>
      <c r="L1868" s="2">
        <f t="shared" si="1084"/>
        <v>5.5949339761810525E-2</v>
      </c>
      <c r="M1868" s="2">
        <f t="shared" si="1085"/>
        <v>9.5851473392580863E-2</v>
      </c>
      <c r="N1868" s="2">
        <f t="shared" si="1086"/>
        <v>0.22228618716943116</v>
      </c>
      <c r="O1868" s="2">
        <f t="shared" si="1087"/>
        <v>0.22494872809700284</v>
      </c>
      <c r="P1868" s="2">
        <f t="shared" si="1088"/>
        <v>0.33857446119526502</v>
      </c>
      <c r="Q1868" s="2">
        <f t="shared" si="1054"/>
        <v>6.2389810383909672E-2</v>
      </c>
      <c r="R1868" s="1">
        <v>1555</v>
      </c>
      <c r="S1868" s="1">
        <v>2664</v>
      </c>
      <c r="T1868" s="1">
        <v>6178</v>
      </c>
      <c r="U1868" s="1">
        <v>6252</v>
      </c>
      <c r="V1868" s="1">
        <v>9410</v>
      </c>
      <c r="W1868" s="1">
        <v>1642</v>
      </c>
      <c r="X1868" s="1">
        <v>12</v>
      </c>
      <c r="Y1868" s="1">
        <v>20</v>
      </c>
      <c r="Z1868" s="1">
        <v>35</v>
      </c>
      <c r="AD1868" s="1">
        <v>17</v>
      </c>
      <c r="AF1868" s="1">
        <v>4</v>
      </c>
      <c r="AI1868" s="1">
        <v>4</v>
      </c>
      <c r="AK1868" s="7">
        <f t="shared" si="1089"/>
        <v>5</v>
      </c>
      <c r="AL1868" s="7">
        <f t="shared" si="1090"/>
        <v>9</v>
      </c>
      <c r="AM1868" s="7">
        <f t="shared" si="1091"/>
        <v>8</v>
      </c>
      <c r="AN1868" s="2">
        <f t="shared" si="1092"/>
        <v>5.9079624365847516E-2</v>
      </c>
      <c r="AO1868" s="2">
        <f t="shared" si="1093"/>
        <v>4.3176339366027418E-4</v>
      </c>
      <c r="AP1868" s="2">
        <f t="shared" si="1094"/>
        <v>7.1960565610045696E-4</v>
      </c>
      <c r="AR1868" t="str">
        <f t="shared" si="1095"/>
        <v>Berkeley</v>
      </c>
      <c r="AS1868" t="s">
        <v>1614</v>
      </c>
      <c r="AT1868" s="184"/>
      <c r="AV1868" s="97">
        <v>45</v>
      </c>
      <c r="AW1868" s="99">
        <v>15</v>
      </c>
      <c r="AX1868" s="105">
        <f t="shared" si="1096"/>
        <v>45015</v>
      </c>
      <c r="AZ1868" s="7" t="s">
        <v>2951</v>
      </c>
      <c r="BA1868" t="s">
        <v>3184</v>
      </c>
      <c r="BC1868" s="1"/>
      <c r="BD1868" s="1"/>
      <c r="BE1868" s="1"/>
      <c r="BF1868" s="1"/>
      <c r="BG1868" s="1"/>
      <c r="BH1868" s="1"/>
      <c r="BI1868" s="194"/>
      <c r="BJ1868" s="194"/>
      <c r="BK1868" s="194"/>
    </row>
    <row r="1869" spans="1:63" hidden="1" outlineLevel="1">
      <c r="A1869" t="s">
        <v>1925</v>
      </c>
      <c r="B1869" t="s">
        <v>1614</v>
      </c>
      <c r="C1869" s="1">
        <f t="shared" si="1080"/>
        <v>2298</v>
      </c>
      <c r="D1869" s="7">
        <f>IF(R1869&gt;0,RANK(R1869,(R1869:T1869,U1869:AI1869)),0)</f>
        <v>6</v>
      </c>
      <c r="E1869" s="7">
        <f>IF(S1869&gt;0,RANK(S1869,(R1869:T1869,U1869:AI1869)),0)</f>
        <v>4</v>
      </c>
      <c r="F1869" s="7">
        <f>IF(T1869&gt;0,RANK(T1869,(R1869:T1869,U1869:AI1869)),0)</f>
        <v>3</v>
      </c>
      <c r="G1869" s="7">
        <f>IF(U1869&gt;0,RANK(U1869,(R1869:T1869,U1869:AI1869)),0)</f>
        <v>2</v>
      </c>
      <c r="H1869" s="7">
        <f t="shared" si="1081"/>
        <v>1</v>
      </c>
      <c r="I1869" s="49">
        <f t="shared" si="1082"/>
        <v>241</v>
      </c>
      <c r="J1869" s="177">
        <f t="shared" si="1083"/>
        <v>0.10487380330722368</v>
      </c>
      <c r="K1869" s="2"/>
      <c r="L1869" s="2">
        <f t="shared" si="1084"/>
        <v>4.7867711053089644E-2</v>
      </c>
      <c r="M1869" s="2">
        <f t="shared" si="1085"/>
        <v>0.10879025239338555</v>
      </c>
      <c r="N1869" s="2">
        <f t="shared" si="1086"/>
        <v>0.18320278503046128</v>
      </c>
      <c r="O1869" s="2">
        <f t="shared" si="1087"/>
        <v>0.24543080939947781</v>
      </c>
      <c r="P1869" s="2">
        <f t="shared" si="1088"/>
        <v>0.35030461270670149</v>
      </c>
      <c r="Q1869" s="2">
        <f t="shared" si="1054"/>
        <v>6.4403829416884217E-2</v>
      </c>
      <c r="R1869" s="1">
        <v>110</v>
      </c>
      <c r="S1869" s="1">
        <v>250</v>
      </c>
      <c r="T1869" s="1">
        <v>421</v>
      </c>
      <c r="U1869" s="1">
        <v>564</v>
      </c>
      <c r="V1869" s="1">
        <v>805</v>
      </c>
      <c r="W1869" s="1">
        <v>139</v>
      </c>
      <c r="X1869" s="1">
        <v>1</v>
      </c>
      <c r="Y1869" s="1">
        <v>2</v>
      </c>
      <c r="Z1869" s="1">
        <v>3</v>
      </c>
      <c r="AD1869" s="1">
        <v>3</v>
      </c>
      <c r="AF1869" s="1">
        <v>0</v>
      </c>
      <c r="AI1869" s="1">
        <v>0</v>
      </c>
      <c r="AK1869" s="7">
        <f t="shared" si="1089"/>
        <v>5</v>
      </c>
      <c r="AL1869" s="7">
        <f t="shared" si="1090"/>
        <v>9</v>
      </c>
      <c r="AM1869" s="7">
        <f t="shared" si="1091"/>
        <v>8</v>
      </c>
      <c r="AN1869" s="2">
        <f t="shared" si="1092"/>
        <v>6.0487380330722366E-2</v>
      </c>
      <c r="AO1869" s="2">
        <f t="shared" si="1093"/>
        <v>4.351610095735422E-4</v>
      </c>
      <c r="AP1869" s="2">
        <f t="shared" si="1094"/>
        <v>8.703220191470844E-4</v>
      </c>
      <c r="AR1869" t="str">
        <f t="shared" si="1095"/>
        <v>Calhoun</v>
      </c>
      <c r="AS1869" t="s">
        <v>1614</v>
      </c>
      <c r="AT1869" s="184">
        <v>6</v>
      </c>
      <c r="AV1869" s="97">
        <v>45</v>
      </c>
      <c r="AW1869" s="99">
        <v>17</v>
      </c>
      <c r="AX1869" s="105">
        <f t="shared" si="1096"/>
        <v>45017</v>
      </c>
      <c r="AZ1869" s="7" t="s">
        <v>2951</v>
      </c>
      <c r="BA1869" t="s">
        <v>3184</v>
      </c>
      <c r="BC1869" s="1"/>
      <c r="BD1869" s="1"/>
      <c r="BE1869" s="1"/>
      <c r="BF1869" s="1"/>
      <c r="BG1869" s="1"/>
      <c r="BH1869" s="1"/>
      <c r="BI1869" s="194"/>
      <c r="BJ1869" s="194"/>
      <c r="BK1869" s="194"/>
    </row>
    <row r="1870" spans="1:63" hidden="1" outlineLevel="1">
      <c r="A1870" t="s">
        <v>3025</v>
      </c>
      <c r="B1870" t="s">
        <v>1614</v>
      </c>
      <c r="C1870" s="1">
        <f t="shared" si="1080"/>
        <v>55037</v>
      </c>
      <c r="D1870" s="7">
        <f>IF(R1870&gt;0,RANK(R1870,(R1870:T1870,U1870:AI1870)),0)</f>
        <v>4</v>
      </c>
      <c r="E1870" s="7">
        <f>IF(S1870&gt;0,RANK(S1870,(R1870:T1870,U1870:AI1870)),0)</f>
        <v>5</v>
      </c>
      <c r="F1870" s="7">
        <f>IF(T1870&gt;0,RANK(T1870,(R1870:T1870,U1870:AI1870)),0)</f>
        <v>1</v>
      </c>
      <c r="G1870" s="7">
        <f>IF(U1870&gt;0,RANK(U1870,(R1870:T1870,U1870:AI1870)),0)</f>
        <v>3</v>
      </c>
      <c r="H1870" s="7">
        <f t="shared" si="1081"/>
        <v>2</v>
      </c>
      <c r="I1870" s="49">
        <f t="shared" si="1082"/>
        <v>834</v>
      </c>
      <c r="J1870" s="177">
        <f t="shared" si="1083"/>
        <v>1.5153442229772699E-2</v>
      </c>
      <c r="K1870" s="2"/>
      <c r="L1870" s="2">
        <f t="shared" si="1084"/>
        <v>0.13296509620800553</v>
      </c>
      <c r="M1870" s="2">
        <f t="shared" si="1085"/>
        <v>0.11192470519832112</v>
      </c>
      <c r="N1870" s="2">
        <f t="shared" si="1086"/>
        <v>0.27790395552083141</v>
      </c>
      <c r="O1870" s="2">
        <f t="shared" si="1087"/>
        <v>0.16501626178752477</v>
      </c>
      <c r="P1870" s="2">
        <f t="shared" si="1088"/>
        <v>0.26275051329105875</v>
      </c>
      <c r="Q1870" s="2">
        <f t="shared" si="1054"/>
        <v>4.9439467994258413E-2</v>
      </c>
      <c r="R1870" s="1">
        <v>7318</v>
      </c>
      <c r="S1870" s="1">
        <v>6160</v>
      </c>
      <c r="T1870" s="1">
        <v>15295</v>
      </c>
      <c r="U1870" s="1">
        <v>9082</v>
      </c>
      <c r="V1870" s="1">
        <v>14461</v>
      </c>
      <c r="W1870" s="1">
        <v>2485</v>
      </c>
      <c r="X1870" s="1">
        <v>45</v>
      </c>
      <c r="Y1870" s="1">
        <v>58</v>
      </c>
      <c r="Z1870" s="1">
        <v>99</v>
      </c>
      <c r="AD1870" s="1">
        <v>19</v>
      </c>
      <c r="AF1870" s="1">
        <v>13</v>
      </c>
      <c r="AI1870" s="1">
        <v>2</v>
      </c>
      <c r="AK1870" s="7">
        <f t="shared" si="1089"/>
        <v>6</v>
      </c>
      <c r="AL1870" s="7">
        <f t="shared" si="1090"/>
        <v>9</v>
      </c>
      <c r="AM1870" s="7">
        <f t="shared" si="1091"/>
        <v>8</v>
      </c>
      <c r="AN1870" s="2">
        <f t="shared" si="1092"/>
        <v>4.5151443574322728E-2</v>
      </c>
      <c r="AO1870" s="2">
        <f t="shared" si="1093"/>
        <v>8.1763177498773553E-4</v>
      </c>
      <c r="AP1870" s="2">
        <f t="shared" si="1094"/>
        <v>1.0538365099841925E-3</v>
      </c>
      <c r="AR1870" t="str">
        <f t="shared" si="1095"/>
        <v>Charleston</v>
      </c>
      <c r="AS1870" t="s">
        <v>1614</v>
      </c>
      <c r="AT1870" s="184"/>
      <c r="AV1870" s="97">
        <v>45</v>
      </c>
      <c r="AW1870" s="99">
        <v>19</v>
      </c>
      <c r="AX1870" s="105">
        <f t="shared" si="1096"/>
        <v>45019</v>
      </c>
      <c r="AZ1870" s="7" t="s">
        <v>2951</v>
      </c>
      <c r="BA1870" t="s">
        <v>3184</v>
      </c>
      <c r="BC1870" s="1"/>
      <c r="BD1870" s="1"/>
      <c r="BE1870" s="1"/>
      <c r="BF1870" s="1"/>
      <c r="BG1870" s="1"/>
      <c r="BH1870" s="1"/>
      <c r="BI1870" s="194"/>
      <c r="BJ1870" s="194"/>
      <c r="BK1870" s="194"/>
    </row>
    <row r="1871" spans="1:63" hidden="1" outlineLevel="1">
      <c r="A1871" t="s">
        <v>11</v>
      </c>
      <c r="B1871" t="s">
        <v>1614</v>
      </c>
      <c r="C1871" s="1">
        <f t="shared" si="1080"/>
        <v>8645</v>
      </c>
      <c r="D1871" s="7">
        <f>IF(R1871&gt;0,RANK(R1871,(R1871:T1871,U1871:AI1871)),0)</f>
        <v>6</v>
      </c>
      <c r="E1871" s="7">
        <f>IF(S1871&gt;0,RANK(S1871,(R1871:T1871,U1871:AI1871)),0)</f>
        <v>5</v>
      </c>
      <c r="F1871" s="7">
        <f>IF(T1871&gt;0,RANK(T1871,(R1871:T1871,U1871:AI1871)),0)</f>
        <v>3</v>
      </c>
      <c r="G1871" s="7">
        <f>IF(U1871&gt;0,RANK(U1871,(R1871:T1871,U1871:AI1871)),0)</f>
        <v>2</v>
      </c>
      <c r="H1871" s="7">
        <f t="shared" si="1081"/>
        <v>1</v>
      </c>
      <c r="I1871" s="49">
        <f t="shared" si="1082"/>
        <v>1638</v>
      </c>
      <c r="J1871" s="177">
        <f t="shared" si="1083"/>
        <v>0.18947368421052632</v>
      </c>
      <c r="K1871" s="2"/>
      <c r="L1871" s="2">
        <f t="shared" si="1084"/>
        <v>3.5743204164256796E-2</v>
      </c>
      <c r="M1871" s="2">
        <f t="shared" si="1085"/>
        <v>4.4187391555812611E-2</v>
      </c>
      <c r="N1871" s="2">
        <f t="shared" si="1086"/>
        <v>0.16784268363215732</v>
      </c>
      <c r="O1871" s="2">
        <f t="shared" si="1087"/>
        <v>0.22891844997108154</v>
      </c>
      <c r="P1871" s="2">
        <f t="shared" si="1088"/>
        <v>0.41839213418160787</v>
      </c>
      <c r="Q1871" s="2">
        <f t="shared" si="1054"/>
        <v>0.10491613649508386</v>
      </c>
      <c r="R1871" s="1">
        <v>309</v>
      </c>
      <c r="S1871" s="1">
        <v>382</v>
      </c>
      <c r="T1871" s="1">
        <v>1451</v>
      </c>
      <c r="U1871" s="1">
        <v>1979</v>
      </c>
      <c r="V1871" s="1">
        <v>3617</v>
      </c>
      <c r="W1871" s="1">
        <v>879</v>
      </c>
      <c r="X1871" s="1">
        <v>2</v>
      </c>
      <c r="Y1871" s="1">
        <v>8</v>
      </c>
      <c r="Z1871" s="1">
        <v>6</v>
      </c>
      <c r="AD1871" s="1">
        <v>9</v>
      </c>
      <c r="AF1871" s="1">
        <v>2</v>
      </c>
      <c r="AI1871" s="1">
        <v>1</v>
      </c>
      <c r="AK1871" s="7">
        <f t="shared" si="1089"/>
        <v>4</v>
      </c>
      <c r="AL1871" s="7">
        <f t="shared" si="1090"/>
        <v>9</v>
      </c>
      <c r="AM1871" s="7">
        <f t="shared" si="1091"/>
        <v>7</v>
      </c>
      <c r="AN1871" s="2">
        <f t="shared" si="1092"/>
        <v>0.10167727009832273</v>
      </c>
      <c r="AO1871" s="2">
        <f t="shared" si="1093"/>
        <v>2.3134759976865241E-4</v>
      </c>
      <c r="AP1871" s="2">
        <f t="shared" si="1094"/>
        <v>9.2539039907460962E-4</v>
      </c>
      <c r="AR1871" t="str">
        <f t="shared" si="1095"/>
        <v>Cherokee</v>
      </c>
      <c r="AS1871" t="s">
        <v>1614</v>
      </c>
      <c r="AT1871" s="184">
        <v>5</v>
      </c>
      <c r="AV1871" s="97">
        <v>45</v>
      </c>
      <c r="AW1871" s="99">
        <v>21</v>
      </c>
      <c r="AX1871" s="105">
        <f t="shared" si="1096"/>
        <v>45021</v>
      </c>
      <c r="AZ1871" s="7" t="s">
        <v>2951</v>
      </c>
      <c r="BA1871" t="s">
        <v>3184</v>
      </c>
      <c r="BC1871" s="1"/>
      <c r="BD1871" s="1"/>
      <c r="BE1871" s="1"/>
      <c r="BF1871" s="1"/>
      <c r="BG1871" s="1"/>
      <c r="BH1871" s="1"/>
      <c r="BI1871" s="194"/>
      <c r="BJ1871" s="194"/>
      <c r="BK1871" s="194"/>
    </row>
    <row r="1872" spans="1:63" hidden="1" outlineLevel="1">
      <c r="A1872" t="s">
        <v>2163</v>
      </c>
      <c r="B1872" t="s">
        <v>1614</v>
      </c>
      <c r="C1872" s="1">
        <f t="shared" si="1080"/>
        <v>3347</v>
      </c>
      <c r="D1872" s="7">
        <f>IF(R1872&gt;0,RANK(R1872,(R1872:T1872,U1872:AI1872)),0)</f>
        <v>6</v>
      </c>
      <c r="E1872" s="7">
        <f>IF(S1872&gt;0,RANK(S1872,(R1872:T1872,U1872:AI1872)),0)</f>
        <v>5</v>
      </c>
      <c r="F1872" s="7">
        <f>IF(T1872&gt;0,RANK(T1872,(R1872:T1872,U1872:AI1872)),0)</f>
        <v>3</v>
      </c>
      <c r="G1872" s="7">
        <f>IF(U1872&gt;0,RANK(U1872,(R1872:T1872,U1872:AI1872)),0)</f>
        <v>2</v>
      </c>
      <c r="H1872" s="7">
        <f t="shared" si="1081"/>
        <v>1</v>
      </c>
      <c r="I1872" s="49">
        <f t="shared" si="1082"/>
        <v>559</v>
      </c>
      <c r="J1872" s="177">
        <f t="shared" si="1083"/>
        <v>0.16701523752614281</v>
      </c>
      <c r="K1872" s="2"/>
      <c r="L1872" s="2">
        <f t="shared" si="1084"/>
        <v>3.5554227666567073E-2</v>
      </c>
      <c r="M1872" s="2">
        <f t="shared" si="1085"/>
        <v>3.7645652823423963E-2</v>
      </c>
      <c r="N1872" s="2">
        <f t="shared" si="1086"/>
        <v>0.16522258739169404</v>
      </c>
      <c r="O1872" s="2">
        <f t="shared" si="1087"/>
        <v>0.25216611891245894</v>
      </c>
      <c r="P1872" s="2">
        <f t="shared" si="1088"/>
        <v>0.41918135643860172</v>
      </c>
      <c r="Q1872" s="2">
        <f t="shared" si="1054"/>
        <v>9.0230056767254319E-2</v>
      </c>
      <c r="R1872" s="1">
        <v>119</v>
      </c>
      <c r="S1872" s="1">
        <v>126</v>
      </c>
      <c r="T1872" s="1">
        <v>553</v>
      </c>
      <c r="U1872" s="1">
        <v>844</v>
      </c>
      <c r="V1872" s="1">
        <v>1403</v>
      </c>
      <c r="W1872" s="1">
        <v>284</v>
      </c>
      <c r="X1872" s="1">
        <v>2</v>
      </c>
      <c r="Y1872" s="1">
        <v>2</v>
      </c>
      <c r="Z1872" s="1">
        <v>4</v>
      </c>
      <c r="AD1872" s="1">
        <v>10</v>
      </c>
      <c r="AF1872" s="1">
        <v>0</v>
      </c>
      <c r="AI1872" s="1">
        <v>0</v>
      </c>
      <c r="AK1872" s="7">
        <f t="shared" si="1089"/>
        <v>4</v>
      </c>
      <c r="AL1872" s="7">
        <f t="shared" si="1090"/>
        <v>8</v>
      </c>
      <c r="AM1872" s="7">
        <f t="shared" si="1091"/>
        <v>8</v>
      </c>
      <c r="AN1872" s="2">
        <f t="shared" si="1092"/>
        <v>8.4852106363907984E-2</v>
      </c>
      <c r="AO1872" s="2">
        <f t="shared" si="1093"/>
        <v>5.9755004481625333E-4</v>
      </c>
      <c r="AP1872" s="2">
        <f t="shared" si="1094"/>
        <v>5.9755004481625333E-4</v>
      </c>
      <c r="AR1872" t="str">
        <f t="shared" si="1095"/>
        <v>Chester</v>
      </c>
      <c r="AS1872" t="s">
        <v>1614</v>
      </c>
      <c r="AT1872" s="184">
        <v>5</v>
      </c>
      <c r="AV1872" s="97">
        <v>45</v>
      </c>
      <c r="AW1872" s="99">
        <v>23</v>
      </c>
      <c r="AX1872" s="105">
        <f t="shared" si="1096"/>
        <v>45023</v>
      </c>
      <c r="AZ1872" s="7" t="s">
        <v>2951</v>
      </c>
      <c r="BA1872" t="s">
        <v>3184</v>
      </c>
      <c r="BC1872" s="1"/>
      <c r="BD1872" s="1"/>
      <c r="BE1872" s="1"/>
      <c r="BF1872" s="1"/>
      <c r="BG1872" s="1"/>
      <c r="BH1872" s="1"/>
      <c r="BI1872" s="194"/>
      <c r="BJ1872" s="194"/>
      <c r="BK1872" s="194"/>
    </row>
    <row r="1873" spans="1:63" hidden="1" outlineLevel="1">
      <c r="A1873" s="9" t="s">
        <v>2316</v>
      </c>
      <c r="B1873" t="s">
        <v>1614</v>
      </c>
      <c r="C1873" s="1">
        <f t="shared" si="1080"/>
        <v>4553</v>
      </c>
      <c r="D1873" s="7">
        <f>IF(R1873&gt;0,RANK(R1873,(R1873:T1873,U1873:AI1873)),0)</f>
        <v>6</v>
      </c>
      <c r="E1873" s="7">
        <f>IF(S1873&gt;0,RANK(S1873,(R1873:T1873,U1873:AI1873)),0)</f>
        <v>5</v>
      </c>
      <c r="F1873" s="7">
        <f>IF(T1873&gt;0,RANK(T1873,(R1873:T1873,U1873:AI1873)),0)</f>
        <v>3</v>
      </c>
      <c r="G1873" s="7">
        <f>IF(U1873&gt;0,RANK(U1873,(R1873:T1873,U1873:AI1873)),0)</f>
        <v>2</v>
      </c>
      <c r="H1873" s="7">
        <f t="shared" si="1081"/>
        <v>1</v>
      </c>
      <c r="I1873" s="49">
        <f t="shared" si="1082"/>
        <v>388</v>
      </c>
      <c r="J1873" s="177">
        <f t="shared" si="1083"/>
        <v>8.5218537228201191E-2</v>
      </c>
      <c r="K1873" s="2"/>
      <c r="L1873" s="2">
        <f t="shared" si="1084"/>
        <v>3.1847133757961783E-2</v>
      </c>
      <c r="M1873" s="2">
        <f t="shared" si="1085"/>
        <v>3.9754008346145397E-2</v>
      </c>
      <c r="N1873" s="2">
        <f t="shared" si="1086"/>
        <v>0.15330551284867119</v>
      </c>
      <c r="O1873" s="2">
        <f t="shared" si="1087"/>
        <v>0.31539644190643534</v>
      </c>
      <c r="P1873" s="2">
        <f t="shared" si="1088"/>
        <v>0.40061497913463651</v>
      </c>
      <c r="Q1873" s="2">
        <f t="shared" si="1054"/>
        <v>5.9081924006149755E-2</v>
      </c>
      <c r="R1873" s="1">
        <v>145</v>
      </c>
      <c r="S1873" s="1">
        <v>181</v>
      </c>
      <c r="T1873" s="1">
        <v>698</v>
      </c>
      <c r="U1873" s="1">
        <v>1436</v>
      </c>
      <c r="V1873" s="1">
        <v>1824</v>
      </c>
      <c r="W1873" s="1">
        <v>249</v>
      </c>
      <c r="X1873" s="1">
        <v>1</v>
      </c>
      <c r="Y1873" s="1">
        <v>9</v>
      </c>
      <c r="Z1873" s="1">
        <v>3</v>
      </c>
      <c r="AD1873" s="1">
        <v>5</v>
      </c>
      <c r="AF1873" s="1">
        <v>2</v>
      </c>
      <c r="AI1873" s="1">
        <v>0</v>
      </c>
      <c r="AK1873" s="7">
        <f t="shared" si="1089"/>
        <v>4</v>
      </c>
      <c r="AL1873" s="7">
        <f t="shared" si="1090"/>
        <v>9</v>
      </c>
      <c r="AM1873" s="7">
        <f t="shared" si="1091"/>
        <v>7</v>
      </c>
      <c r="AN1873" s="2">
        <f t="shared" si="1092"/>
        <v>5.468921590160334E-2</v>
      </c>
      <c r="AO1873" s="2">
        <f t="shared" si="1093"/>
        <v>2.1963540522732265E-4</v>
      </c>
      <c r="AP1873" s="2">
        <f t="shared" si="1094"/>
        <v>1.976718647045904E-3</v>
      </c>
      <c r="AR1873" t="str">
        <f t="shared" si="1095"/>
        <v>Chesterfield</v>
      </c>
      <c r="AS1873" t="s">
        <v>1614</v>
      </c>
      <c r="AT1873" s="184">
        <v>7</v>
      </c>
      <c r="AV1873" s="97">
        <v>45</v>
      </c>
      <c r="AW1873" s="99">
        <v>25</v>
      </c>
      <c r="AX1873" s="105">
        <f t="shared" si="1096"/>
        <v>45025</v>
      </c>
      <c r="AZ1873" s="7" t="s">
        <v>2951</v>
      </c>
      <c r="BA1873" t="s">
        <v>3184</v>
      </c>
      <c r="BC1873" s="1"/>
      <c r="BD1873" s="1"/>
      <c r="BE1873" s="1"/>
      <c r="BF1873" s="1"/>
      <c r="BG1873" s="1"/>
      <c r="BH1873" s="1"/>
      <c r="BI1873" s="194"/>
      <c r="BJ1873" s="194"/>
      <c r="BK1873" s="194"/>
    </row>
    <row r="1874" spans="1:63" hidden="1" outlineLevel="1">
      <c r="A1874" s="9" t="s">
        <v>207</v>
      </c>
      <c r="B1874" t="s">
        <v>1614</v>
      </c>
      <c r="C1874" s="1">
        <f t="shared" si="1080"/>
        <v>4353</v>
      </c>
      <c r="D1874" s="7">
        <f>IF(R1874&gt;0,RANK(R1874,(R1874:T1874,U1874:AI1874)),0)</f>
        <v>6</v>
      </c>
      <c r="E1874" s="7">
        <f>IF(S1874&gt;0,RANK(S1874,(R1874:T1874,U1874:AI1874)),0)</f>
        <v>4</v>
      </c>
      <c r="F1874" s="7">
        <f>IF(T1874&gt;0,RANK(T1874,(R1874:T1874,U1874:AI1874)),0)</f>
        <v>3</v>
      </c>
      <c r="G1874" s="7">
        <f>IF(U1874&gt;0,RANK(U1874,(R1874:T1874,U1874:AI1874)),0)</f>
        <v>2</v>
      </c>
      <c r="H1874" s="7">
        <f t="shared" si="1081"/>
        <v>1</v>
      </c>
      <c r="I1874" s="49">
        <f t="shared" si="1082"/>
        <v>573</v>
      </c>
      <c r="J1874" s="177">
        <f t="shared" si="1083"/>
        <v>0.13163335630599587</v>
      </c>
      <c r="K1874" s="2"/>
      <c r="L1874" s="2">
        <f t="shared" si="1084"/>
        <v>5.6283023202389156E-2</v>
      </c>
      <c r="M1874" s="2">
        <f t="shared" si="1085"/>
        <v>8.2471858488398803E-2</v>
      </c>
      <c r="N1874" s="2">
        <f t="shared" si="1086"/>
        <v>0.18309212037675165</v>
      </c>
      <c r="O1874" s="2">
        <f t="shared" si="1087"/>
        <v>0.24098322995635194</v>
      </c>
      <c r="P1874" s="2">
        <f t="shared" si="1088"/>
        <v>0.37261658626234778</v>
      </c>
      <c r="Q1874" s="2">
        <f t="shared" si="1054"/>
        <v>6.4553181713760621E-2</v>
      </c>
      <c r="R1874" s="1">
        <v>245</v>
      </c>
      <c r="S1874" s="1">
        <v>359</v>
      </c>
      <c r="T1874" s="1">
        <v>797</v>
      </c>
      <c r="U1874" s="1">
        <v>1049</v>
      </c>
      <c r="V1874" s="1">
        <v>1622</v>
      </c>
      <c r="W1874" s="1">
        <v>268</v>
      </c>
      <c r="X1874" s="1">
        <v>1</v>
      </c>
      <c r="Y1874" s="1">
        <v>4</v>
      </c>
      <c r="Z1874" s="1">
        <v>5</v>
      </c>
      <c r="AD1874" s="1">
        <v>3</v>
      </c>
      <c r="AF1874" s="1">
        <v>0</v>
      </c>
      <c r="AI1874" s="1">
        <v>0</v>
      </c>
      <c r="AK1874" s="7">
        <f t="shared" si="1089"/>
        <v>5</v>
      </c>
      <c r="AL1874" s="7">
        <f t="shared" si="1090"/>
        <v>9</v>
      </c>
      <c r="AM1874" s="7">
        <f t="shared" si="1091"/>
        <v>8</v>
      </c>
      <c r="AN1874" s="2">
        <f t="shared" si="1092"/>
        <v>6.156673558465426E-2</v>
      </c>
      <c r="AO1874" s="2">
        <f t="shared" si="1093"/>
        <v>2.2972662531587412E-4</v>
      </c>
      <c r="AP1874" s="2">
        <f t="shared" si="1094"/>
        <v>9.1890650126349646E-4</v>
      </c>
      <c r="AR1874" t="str">
        <f t="shared" si="1095"/>
        <v>Clarendon</v>
      </c>
      <c r="AS1874" t="s">
        <v>1614</v>
      </c>
      <c r="AT1874" s="184">
        <v>6</v>
      </c>
      <c r="AV1874" s="97">
        <v>45</v>
      </c>
      <c r="AW1874" s="99">
        <v>27</v>
      </c>
      <c r="AX1874" s="105">
        <f t="shared" si="1096"/>
        <v>45027</v>
      </c>
      <c r="AZ1874" s="7" t="s">
        <v>2951</v>
      </c>
      <c r="BA1874" t="s">
        <v>3184</v>
      </c>
      <c r="BC1874" s="1"/>
      <c r="BD1874" s="1"/>
      <c r="BE1874" s="1"/>
      <c r="BF1874" s="1"/>
      <c r="BG1874" s="1"/>
      <c r="BH1874" s="1"/>
      <c r="BI1874" s="194"/>
      <c r="BJ1874" s="194"/>
      <c r="BK1874" s="194"/>
    </row>
    <row r="1875" spans="1:63" hidden="1" outlineLevel="1">
      <c r="A1875" s="9" t="s">
        <v>1101</v>
      </c>
      <c r="B1875" t="s">
        <v>1614</v>
      </c>
      <c r="C1875" s="1">
        <f t="shared" si="1080"/>
        <v>5392</v>
      </c>
      <c r="D1875" s="7">
        <f>IF(R1875&gt;0,RANK(R1875,(R1875:T1875,U1875:AI1875)),0)</f>
        <v>6</v>
      </c>
      <c r="E1875" s="7">
        <f>IF(S1875&gt;0,RANK(S1875,(R1875:T1875,U1875:AI1875)),0)</f>
        <v>4</v>
      </c>
      <c r="F1875" s="7">
        <f>IF(T1875&gt;0,RANK(T1875,(R1875:T1875,U1875:AI1875)),0)</f>
        <v>3</v>
      </c>
      <c r="G1875" s="7">
        <f>IF(U1875&gt;0,RANK(U1875,(R1875:T1875,U1875:AI1875)),0)</f>
        <v>2</v>
      </c>
      <c r="H1875" s="7">
        <f t="shared" si="1081"/>
        <v>1</v>
      </c>
      <c r="I1875" s="49">
        <f t="shared" si="1082"/>
        <v>1222</v>
      </c>
      <c r="J1875" s="177">
        <f t="shared" si="1083"/>
        <v>0.22663204747774482</v>
      </c>
      <c r="K1875" s="2"/>
      <c r="L1875" s="2">
        <f t="shared" si="1084"/>
        <v>4.1357566765578634E-2</v>
      </c>
      <c r="M1875" s="2">
        <f t="shared" si="1085"/>
        <v>9.3657270029673584E-2</v>
      </c>
      <c r="N1875" s="2">
        <f t="shared" si="1086"/>
        <v>0.17359050445103857</v>
      </c>
      <c r="O1875" s="2">
        <f t="shared" si="1087"/>
        <v>0.20474777448071216</v>
      </c>
      <c r="P1875" s="2">
        <f t="shared" si="1088"/>
        <v>0.43137982195845698</v>
      </c>
      <c r="Q1875" s="2">
        <f t="shared" si="1054"/>
        <v>5.5267062314540094E-2</v>
      </c>
      <c r="R1875" s="1">
        <v>223</v>
      </c>
      <c r="S1875" s="1">
        <v>505</v>
      </c>
      <c r="T1875" s="1">
        <v>936</v>
      </c>
      <c r="U1875" s="1">
        <v>1104</v>
      </c>
      <c r="V1875" s="1">
        <v>2326</v>
      </c>
      <c r="W1875" s="1">
        <v>281</v>
      </c>
      <c r="X1875" s="1">
        <v>2</v>
      </c>
      <c r="Y1875" s="1">
        <v>3</v>
      </c>
      <c r="Z1875" s="1">
        <v>4</v>
      </c>
      <c r="AD1875" s="1">
        <v>5</v>
      </c>
      <c r="AF1875" s="1">
        <v>3</v>
      </c>
      <c r="AI1875" s="1">
        <v>0</v>
      </c>
      <c r="AK1875" s="7">
        <f t="shared" si="1089"/>
        <v>5</v>
      </c>
      <c r="AL1875" s="7">
        <f t="shared" si="1090"/>
        <v>9</v>
      </c>
      <c r="AM1875" s="7">
        <f t="shared" si="1091"/>
        <v>8</v>
      </c>
      <c r="AN1875" s="2">
        <f t="shared" si="1092"/>
        <v>5.2114243323442139E-2</v>
      </c>
      <c r="AO1875" s="2">
        <f t="shared" si="1093"/>
        <v>3.70919881305638E-4</v>
      </c>
      <c r="AP1875" s="2">
        <f t="shared" si="1094"/>
        <v>5.5637982195845699E-4</v>
      </c>
      <c r="AR1875" t="str">
        <f t="shared" si="1095"/>
        <v>Colleton</v>
      </c>
      <c r="AS1875" t="s">
        <v>1614</v>
      </c>
      <c r="AT1875" s="184"/>
      <c r="AV1875" s="97">
        <v>45</v>
      </c>
      <c r="AW1875" s="99">
        <v>29</v>
      </c>
      <c r="AX1875" s="105">
        <f t="shared" si="1096"/>
        <v>45029</v>
      </c>
      <c r="AZ1875" s="7" t="s">
        <v>2951</v>
      </c>
      <c r="BA1875" t="s">
        <v>3184</v>
      </c>
      <c r="BC1875" s="1"/>
      <c r="BD1875" s="1"/>
      <c r="BE1875" s="1"/>
      <c r="BF1875" s="1"/>
      <c r="BG1875" s="1"/>
      <c r="BH1875" s="1"/>
      <c r="BI1875" s="194"/>
      <c r="BJ1875" s="194"/>
      <c r="BK1875" s="194"/>
    </row>
    <row r="1876" spans="1:63" hidden="1" outlineLevel="1">
      <c r="A1876" s="9" t="s">
        <v>2907</v>
      </c>
      <c r="B1876" t="s">
        <v>1614</v>
      </c>
      <c r="C1876" s="1">
        <f t="shared" si="1080"/>
        <v>8916</v>
      </c>
      <c r="D1876" s="7">
        <f>IF(R1876&gt;0,RANK(R1876,(R1876:T1876,U1876:AI1876)),0)</f>
        <v>6</v>
      </c>
      <c r="E1876" s="7">
        <f>IF(S1876&gt;0,RANK(S1876,(R1876:T1876,U1876:AI1876)),0)</f>
        <v>4</v>
      </c>
      <c r="F1876" s="7">
        <f>IF(T1876&gt;0,RANK(T1876,(R1876:T1876,U1876:AI1876)),0)</f>
        <v>3</v>
      </c>
      <c r="G1876" s="7">
        <f>IF(U1876&gt;0,RANK(U1876,(R1876:T1876,U1876:AI1876)),0)</f>
        <v>2</v>
      </c>
      <c r="H1876" s="7">
        <f t="shared" si="1081"/>
        <v>1</v>
      </c>
      <c r="I1876" s="49">
        <f t="shared" si="1082"/>
        <v>758</v>
      </c>
      <c r="J1876" s="177">
        <f t="shared" si="1083"/>
        <v>8.5015702108568861E-2</v>
      </c>
      <c r="K1876" s="2"/>
      <c r="L1876" s="2">
        <f t="shared" si="1084"/>
        <v>3.6787797218483624E-2</v>
      </c>
      <c r="M1876" s="2">
        <f t="shared" si="1085"/>
        <v>7.772543741588156E-2</v>
      </c>
      <c r="N1876" s="2">
        <f t="shared" si="1086"/>
        <v>0.15556303275011216</v>
      </c>
      <c r="O1876" s="2">
        <f t="shared" si="1087"/>
        <v>0.29093764019739793</v>
      </c>
      <c r="P1876" s="2">
        <f t="shared" si="1088"/>
        <v>0.37595334230596678</v>
      </c>
      <c r="Q1876" s="2">
        <f t="shared" si="1054"/>
        <v>6.3032750112157976E-2</v>
      </c>
      <c r="R1876" s="1">
        <v>328</v>
      </c>
      <c r="S1876" s="1">
        <v>693</v>
      </c>
      <c r="T1876" s="1">
        <v>1387</v>
      </c>
      <c r="U1876" s="1">
        <v>2594</v>
      </c>
      <c r="V1876" s="1">
        <v>3352</v>
      </c>
      <c r="W1876" s="1">
        <v>525</v>
      </c>
      <c r="X1876" s="1">
        <v>4</v>
      </c>
      <c r="Y1876" s="1">
        <v>9</v>
      </c>
      <c r="Z1876" s="1">
        <v>10</v>
      </c>
      <c r="AD1876" s="1">
        <v>10</v>
      </c>
      <c r="AF1876" s="1">
        <v>4</v>
      </c>
      <c r="AI1876" s="1">
        <v>0</v>
      </c>
      <c r="AK1876" s="7">
        <f t="shared" si="1089"/>
        <v>5</v>
      </c>
      <c r="AL1876" s="7">
        <f t="shared" si="1090"/>
        <v>9</v>
      </c>
      <c r="AM1876" s="7">
        <f t="shared" si="1091"/>
        <v>8</v>
      </c>
      <c r="AN1876" s="2">
        <f t="shared" si="1092"/>
        <v>5.8882907133243609E-2</v>
      </c>
      <c r="AO1876" s="2">
        <f t="shared" si="1093"/>
        <v>4.4863167339614175E-4</v>
      </c>
      <c r="AP1876" s="2">
        <f t="shared" si="1094"/>
        <v>1.009421265141319E-3</v>
      </c>
      <c r="AR1876" t="str">
        <f t="shared" si="1095"/>
        <v>Darlington</v>
      </c>
      <c r="AS1876" t="s">
        <v>1614</v>
      </c>
      <c r="AT1876" s="184">
        <v>7</v>
      </c>
      <c r="AV1876" s="97">
        <v>45</v>
      </c>
      <c r="AW1876" s="99">
        <v>31</v>
      </c>
      <c r="AX1876" s="105">
        <f t="shared" si="1096"/>
        <v>45031</v>
      </c>
      <c r="AZ1876" s="7" t="s">
        <v>2951</v>
      </c>
      <c r="BA1876" t="s">
        <v>3184</v>
      </c>
      <c r="BC1876" s="1"/>
      <c r="BD1876" s="1"/>
      <c r="BE1876" s="1"/>
      <c r="BF1876" s="1"/>
      <c r="BG1876" s="1"/>
      <c r="BH1876" s="1"/>
      <c r="BI1876" s="194"/>
      <c r="BJ1876" s="194"/>
      <c r="BK1876" s="194"/>
    </row>
    <row r="1877" spans="1:63" hidden="1" outlineLevel="1">
      <c r="A1877" s="9" t="s">
        <v>2828</v>
      </c>
      <c r="B1877" t="s">
        <v>1614</v>
      </c>
      <c r="C1877" s="1">
        <f t="shared" si="1080"/>
        <v>2682</v>
      </c>
      <c r="D1877" s="7">
        <f>IF(R1877&gt;0,RANK(R1877,(R1877:T1877,U1877:AI1877)),0)</f>
        <v>6</v>
      </c>
      <c r="E1877" s="7">
        <f>IF(S1877&gt;0,RANK(S1877,(R1877:T1877,U1877:AI1877)),0)</f>
        <v>4</v>
      </c>
      <c r="F1877" s="7">
        <f>IF(T1877&gt;0,RANK(T1877,(R1877:T1877,U1877:AI1877)),0)</f>
        <v>3</v>
      </c>
      <c r="G1877" s="7">
        <f>IF(U1877&gt;0,RANK(U1877,(R1877:T1877,U1877:AI1877)),0)</f>
        <v>2</v>
      </c>
      <c r="H1877" s="7">
        <f t="shared" si="1081"/>
        <v>1</v>
      </c>
      <c r="I1877" s="49">
        <f t="shared" si="1082"/>
        <v>60</v>
      </c>
      <c r="J1877" s="177">
        <f t="shared" si="1083"/>
        <v>2.2371364653243849E-2</v>
      </c>
      <c r="K1877" s="2"/>
      <c r="L1877" s="2">
        <f t="shared" si="1084"/>
        <v>2.4235645041014168E-2</v>
      </c>
      <c r="M1877" s="2">
        <f t="shared" si="1085"/>
        <v>6.3012677106636841E-2</v>
      </c>
      <c r="N1877" s="2">
        <f t="shared" si="1086"/>
        <v>0.16592095451155853</v>
      </c>
      <c r="O1877" s="2">
        <f t="shared" si="1087"/>
        <v>0.34004474272930652</v>
      </c>
      <c r="P1877" s="2">
        <f t="shared" si="1088"/>
        <v>0.36241610738255031</v>
      </c>
      <c r="Q1877" s="2">
        <f t="shared" si="1054"/>
        <v>4.4369873228933654E-2</v>
      </c>
      <c r="R1877" s="1">
        <v>65</v>
      </c>
      <c r="S1877" s="1">
        <v>169</v>
      </c>
      <c r="T1877" s="1">
        <v>445</v>
      </c>
      <c r="U1877" s="1">
        <v>912</v>
      </c>
      <c r="V1877" s="1">
        <v>972</v>
      </c>
      <c r="W1877" s="1">
        <v>112</v>
      </c>
      <c r="X1877" s="1">
        <v>0</v>
      </c>
      <c r="Y1877" s="1">
        <v>2</v>
      </c>
      <c r="Z1877" s="1">
        <v>3</v>
      </c>
      <c r="AD1877" s="1">
        <v>1</v>
      </c>
      <c r="AF1877" s="1">
        <v>0</v>
      </c>
      <c r="AI1877" s="1">
        <v>1</v>
      </c>
      <c r="AK1877" s="7">
        <f t="shared" si="1089"/>
        <v>5</v>
      </c>
      <c r="AL1877" s="7">
        <f t="shared" si="1090"/>
        <v>0</v>
      </c>
      <c r="AM1877" s="7">
        <f t="shared" si="1091"/>
        <v>8</v>
      </c>
      <c r="AN1877" s="2">
        <f t="shared" si="1092"/>
        <v>4.1759880686055184E-2</v>
      </c>
      <c r="AO1877" s="2">
        <f t="shared" si="1093"/>
        <v>0</v>
      </c>
      <c r="AP1877" s="2">
        <f t="shared" si="1094"/>
        <v>7.4571215510812821E-4</v>
      </c>
      <c r="AR1877" t="str">
        <f t="shared" si="1095"/>
        <v>Dillon</v>
      </c>
      <c r="AS1877" t="s">
        <v>1614</v>
      </c>
      <c r="AT1877" s="184">
        <v>7</v>
      </c>
      <c r="AV1877" s="97">
        <v>45</v>
      </c>
      <c r="AW1877" s="99">
        <v>33</v>
      </c>
      <c r="AX1877" s="105">
        <f t="shared" si="1096"/>
        <v>45033</v>
      </c>
      <c r="AZ1877" s="7" t="s">
        <v>2951</v>
      </c>
      <c r="BA1877" t="s">
        <v>3184</v>
      </c>
      <c r="BC1877" s="1"/>
      <c r="BD1877" s="1"/>
      <c r="BE1877" s="1"/>
      <c r="BF1877" s="1"/>
      <c r="BG1877" s="1"/>
      <c r="BH1877" s="1"/>
      <c r="BI1877" s="194"/>
      <c r="BJ1877" s="194"/>
      <c r="BK1877" s="194"/>
    </row>
    <row r="1878" spans="1:63" hidden="1" outlineLevel="1">
      <c r="A1878" s="9" t="s">
        <v>1774</v>
      </c>
      <c r="B1878" t="s">
        <v>1614</v>
      </c>
      <c r="C1878" s="1">
        <f t="shared" si="1080"/>
        <v>22200</v>
      </c>
      <c r="D1878" s="7">
        <f>IF(R1878&gt;0,RANK(R1878,(R1878:T1878,U1878:AI1878)),0)</f>
        <v>5</v>
      </c>
      <c r="E1878" s="7">
        <f>IF(S1878&gt;0,RANK(S1878,(R1878:T1878,U1878:AI1878)),0)</f>
        <v>4</v>
      </c>
      <c r="F1878" s="7">
        <f>IF(T1878&gt;0,RANK(T1878,(R1878:T1878,U1878:AI1878)),0)</f>
        <v>2</v>
      </c>
      <c r="G1878" s="7">
        <f>IF(U1878&gt;0,RANK(U1878,(R1878:T1878,U1878:AI1878)),0)</f>
        <v>3</v>
      </c>
      <c r="H1878" s="7">
        <f t="shared" si="1081"/>
        <v>1</v>
      </c>
      <c r="I1878" s="49">
        <f t="shared" si="1082"/>
        <v>1714</v>
      </c>
      <c r="J1878" s="177">
        <f t="shared" si="1083"/>
        <v>7.720720720720721E-2</v>
      </c>
      <c r="K1878" s="2"/>
      <c r="L1878" s="2">
        <f t="shared" si="1084"/>
        <v>6.4054054054054052E-2</v>
      </c>
      <c r="M1878" s="2">
        <f t="shared" si="1085"/>
        <v>8.7927927927927932E-2</v>
      </c>
      <c r="N1878" s="2">
        <f t="shared" si="1086"/>
        <v>0.23662162162162162</v>
      </c>
      <c r="O1878" s="2">
        <f t="shared" si="1087"/>
        <v>0.23495495495495494</v>
      </c>
      <c r="P1878" s="2">
        <f t="shared" si="1088"/>
        <v>0.31382882882882884</v>
      </c>
      <c r="Q1878" s="2">
        <f t="shared" ref="Q1878:Q1941" si="1097">IF(C1878=0,"-",(1-L1878-M1878-N1878-O1878-P1878))</f>
        <v>6.2612612612612639E-2</v>
      </c>
      <c r="R1878" s="1">
        <v>1422</v>
      </c>
      <c r="S1878" s="1">
        <v>1952</v>
      </c>
      <c r="T1878" s="1">
        <v>5253</v>
      </c>
      <c r="U1878" s="1">
        <v>5216</v>
      </c>
      <c r="V1878" s="1">
        <v>6967</v>
      </c>
      <c r="W1878" s="1">
        <v>1315</v>
      </c>
      <c r="X1878" s="1">
        <v>18</v>
      </c>
      <c r="Y1878" s="1">
        <v>13</v>
      </c>
      <c r="Z1878" s="1">
        <v>25</v>
      </c>
      <c r="AD1878" s="1">
        <v>12</v>
      </c>
      <c r="AF1878" s="1">
        <v>4</v>
      </c>
      <c r="AI1878" s="1">
        <v>3</v>
      </c>
      <c r="AK1878" s="7">
        <f t="shared" si="1089"/>
        <v>6</v>
      </c>
      <c r="AL1878" s="7">
        <f t="shared" si="1090"/>
        <v>8</v>
      </c>
      <c r="AM1878" s="7">
        <f t="shared" si="1091"/>
        <v>9</v>
      </c>
      <c r="AN1878" s="2">
        <f t="shared" si="1092"/>
        <v>5.9234234234234233E-2</v>
      </c>
      <c r="AO1878" s="2">
        <f t="shared" si="1093"/>
        <v>8.1081081081081077E-4</v>
      </c>
      <c r="AP1878" s="2">
        <f t="shared" si="1094"/>
        <v>5.8558558558558557E-4</v>
      </c>
      <c r="AR1878" t="str">
        <f t="shared" si="1095"/>
        <v>Dorchester</v>
      </c>
      <c r="AS1878" t="s">
        <v>1614</v>
      </c>
      <c r="AT1878" s="184"/>
      <c r="AV1878" s="97">
        <v>45</v>
      </c>
      <c r="AW1878" s="99">
        <v>35</v>
      </c>
      <c r="AX1878" s="105">
        <f t="shared" si="1096"/>
        <v>45035</v>
      </c>
      <c r="AZ1878" s="7" t="s">
        <v>2951</v>
      </c>
      <c r="BA1878" t="s">
        <v>3184</v>
      </c>
      <c r="BC1878" s="1"/>
      <c r="BD1878" s="1"/>
      <c r="BE1878" s="1"/>
      <c r="BF1878" s="1"/>
      <c r="BG1878" s="1"/>
      <c r="BH1878" s="1"/>
      <c r="BI1878" s="194"/>
      <c r="BJ1878" s="194"/>
      <c r="BK1878" s="194"/>
    </row>
    <row r="1879" spans="1:63" hidden="1" outlineLevel="1">
      <c r="A1879" s="9" t="s">
        <v>1821</v>
      </c>
      <c r="B1879" t="s">
        <v>1614</v>
      </c>
      <c r="C1879" s="1">
        <f t="shared" si="1080"/>
        <v>4017</v>
      </c>
      <c r="D1879" s="7">
        <f>IF(R1879&gt;0,RANK(R1879,(R1879:T1879,U1879:AI1879)),0)</f>
        <v>5</v>
      </c>
      <c r="E1879" s="7">
        <f>IF(S1879&gt;0,RANK(S1879,(R1879:T1879,U1879:AI1879)),0)</f>
        <v>6</v>
      </c>
      <c r="F1879" s="7">
        <f>IF(T1879&gt;0,RANK(T1879,(R1879:T1879,U1879:AI1879)),0)</f>
        <v>3</v>
      </c>
      <c r="G1879" s="7">
        <f>IF(U1879&gt;0,RANK(U1879,(R1879:T1879,U1879:AI1879)),0)</f>
        <v>2</v>
      </c>
      <c r="H1879" s="7">
        <f t="shared" si="1081"/>
        <v>1</v>
      </c>
      <c r="I1879" s="49">
        <f t="shared" si="1082"/>
        <v>218</v>
      </c>
      <c r="J1879" s="177">
        <f t="shared" si="1083"/>
        <v>5.4269355240229029E-2</v>
      </c>
      <c r="K1879" s="2"/>
      <c r="L1879" s="2">
        <f t="shared" si="1084"/>
        <v>3.7590241473736623E-2</v>
      </c>
      <c r="M1879" s="2">
        <f t="shared" si="1085"/>
        <v>2.8877271595718196E-2</v>
      </c>
      <c r="N1879" s="2">
        <f t="shared" si="1086"/>
        <v>0.22404779686333084</v>
      </c>
      <c r="O1879" s="2">
        <f t="shared" si="1087"/>
        <v>0.28578541199900426</v>
      </c>
      <c r="P1879" s="2">
        <f t="shared" si="1088"/>
        <v>0.34005476723923328</v>
      </c>
      <c r="Q1879" s="2">
        <f t="shared" si="1097"/>
        <v>8.3644510828976837E-2</v>
      </c>
      <c r="R1879" s="1">
        <v>151</v>
      </c>
      <c r="S1879" s="1">
        <v>116</v>
      </c>
      <c r="T1879" s="1">
        <v>900</v>
      </c>
      <c r="U1879" s="1">
        <v>1148</v>
      </c>
      <c r="V1879" s="1">
        <v>1366</v>
      </c>
      <c r="W1879" s="1">
        <v>328</v>
      </c>
      <c r="X1879" s="1">
        <v>2</v>
      </c>
      <c r="Y1879" s="1">
        <v>1</v>
      </c>
      <c r="Z1879" s="1">
        <v>4</v>
      </c>
      <c r="AD1879" s="1">
        <v>1</v>
      </c>
      <c r="AF1879" s="1">
        <v>0</v>
      </c>
      <c r="AI1879" s="1">
        <v>0</v>
      </c>
      <c r="AK1879" s="7">
        <f t="shared" si="1089"/>
        <v>4</v>
      </c>
      <c r="AL1879" s="7">
        <f t="shared" si="1090"/>
        <v>8</v>
      </c>
      <c r="AM1879" s="7">
        <f t="shared" si="1091"/>
        <v>9</v>
      </c>
      <c r="AN1879" s="2">
        <f t="shared" si="1092"/>
        <v>8.1652974856858351E-2</v>
      </c>
      <c r="AO1879" s="2">
        <f t="shared" si="1093"/>
        <v>4.978839930296241E-4</v>
      </c>
      <c r="AP1879" s="2">
        <f t="shared" si="1094"/>
        <v>2.4894199651481205E-4</v>
      </c>
      <c r="AR1879" t="str">
        <f t="shared" si="1095"/>
        <v>Edgefield</v>
      </c>
      <c r="AS1879" t="s">
        <v>1614</v>
      </c>
      <c r="AT1879" s="184">
        <v>3</v>
      </c>
      <c r="AV1879" s="97">
        <v>45</v>
      </c>
      <c r="AW1879" s="99">
        <v>37</v>
      </c>
      <c r="AX1879" s="105">
        <f t="shared" si="1096"/>
        <v>45037</v>
      </c>
      <c r="AZ1879" s="7" t="s">
        <v>2951</v>
      </c>
      <c r="BA1879" t="s">
        <v>3184</v>
      </c>
      <c r="BC1879" s="1"/>
      <c r="BD1879" s="1"/>
      <c r="BE1879" s="1"/>
      <c r="BF1879" s="1"/>
      <c r="BG1879" s="1"/>
      <c r="BH1879" s="1"/>
      <c r="BI1879" s="194"/>
      <c r="BJ1879" s="194"/>
      <c r="BK1879" s="194"/>
    </row>
    <row r="1880" spans="1:63" hidden="1" outlineLevel="1">
      <c r="A1880" s="9" t="s">
        <v>19</v>
      </c>
      <c r="B1880" t="s">
        <v>1614</v>
      </c>
      <c r="C1880" s="1">
        <f t="shared" si="1080"/>
        <v>2572</v>
      </c>
      <c r="D1880" s="7">
        <f>IF(R1880&gt;0,RANK(R1880,(R1880:T1880,U1880:AI1880)),0)</f>
        <v>5</v>
      </c>
      <c r="E1880" s="7">
        <f>IF(S1880&gt;0,RANK(S1880,(R1880:T1880,U1880:AI1880)),0)</f>
        <v>4</v>
      </c>
      <c r="F1880" s="7">
        <f>IF(T1880&gt;0,RANK(T1880,(R1880:T1880,U1880:AI1880)),0)</f>
        <v>3</v>
      </c>
      <c r="G1880" s="7">
        <f>IF(U1880&gt;0,RANK(U1880,(R1880:T1880,U1880:AI1880)),0)</f>
        <v>2</v>
      </c>
      <c r="H1880" s="7">
        <f t="shared" si="1081"/>
        <v>1</v>
      </c>
      <c r="I1880" s="49">
        <f t="shared" si="1082"/>
        <v>288</v>
      </c>
      <c r="J1880" s="177">
        <f t="shared" si="1083"/>
        <v>0.1119751166407465</v>
      </c>
      <c r="K1880" s="2"/>
      <c r="L1880" s="2">
        <f t="shared" si="1084"/>
        <v>6.3763608087091764E-2</v>
      </c>
      <c r="M1880" s="2">
        <f t="shared" si="1085"/>
        <v>7.9704510108864701E-2</v>
      </c>
      <c r="N1880" s="2">
        <f t="shared" si="1086"/>
        <v>0.19323483670295491</v>
      </c>
      <c r="O1880" s="2">
        <f t="shared" si="1087"/>
        <v>0.24572317262830481</v>
      </c>
      <c r="P1880" s="2">
        <f t="shared" si="1088"/>
        <v>0.35769828926905134</v>
      </c>
      <c r="Q1880" s="2">
        <f t="shared" si="1097"/>
        <v>5.987558320373243E-2</v>
      </c>
      <c r="R1880" s="1">
        <v>164</v>
      </c>
      <c r="S1880" s="1">
        <v>205</v>
      </c>
      <c r="T1880" s="1">
        <v>497</v>
      </c>
      <c r="U1880" s="1">
        <v>632</v>
      </c>
      <c r="V1880" s="1">
        <v>920</v>
      </c>
      <c r="W1880" s="1">
        <v>145</v>
      </c>
      <c r="X1880" s="1">
        <v>0</v>
      </c>
      <c r="Y1880" s="1">
        <v>3</v>
      </c>
      <c r="Z1880" s="1">
        <v>1</v>
      </c>
      <c r="AD1880" s="1">
        <v>3</v>
      </c>
      <c r="AF1880" s="1">
        <v>1</v>
      </c>
      <c r="AI1880" s="1">
        <v>1</v>
      </c>
      <c r="AK1880" s="7">
        <f t="shared" si="1089"/>
        <v>6</v>
      </c>
      <c r="AL1880" s="7">
        <f t="shared" si="1090"/>
        <v>0</v>
      </c>
      <c r="AM1880" s="7">
        <f t="shared" si="1091"/>
        <v>7</v>
      </c>
      <c r="AN1880" s="2">
        <f t="shared" si="1092"/>
        <v>5.6376360808709176E-2</v>
      </c>
      <c r="AO1880" s="2">
        <f t="shared" si="1093"/>
        <v>0</v>
      </c>
      <c r="AP1880" s="2">
        <f t="shared" si="1094"/>
        <v>1.1664074650077762E-3</v>
      </c>
      <c r="AR1880" t="str">
        <f t="shared" si="1095"/>
        <v>Fairfield</v>
      </c>
      <c r="AS1880" t="s">
        <v>1614</v>
      </c>
      <c r="AT1880" s="184">
        <v>5</v>
      </c>
      <c r="AV1880" s="97">
        <v>45</v>
      </c>
      <c r="AW1880" s="99">
        <v>39</v>
      </c>
      <c r="AX1880" s="105">
        <f t="shared" si="1096"/>
        <v>45039</v>
      </c>
      <c r="AZ1880" s="7" t="s">
        <v>2951</v>
      </c>
      <c r="BA1880" t="s">
        <v>3184</v>
      </c>
      <c r="BC1880" s="1"/>
      <c r="BD1880" s="1"/>
      <c r="BE1880" s="1"/>
      <c r="BF1880" s="1"/>
      <c r="BG1880" s="1"/>
      <c r="BH1880" s="1"/>
      <c r="BI1880" s="194"/>
      <c r="BJ1880" s="194"/>
      <c r="BK1880" s="194"/>
    </row>
    <row r="1881" spans="1:63" hidden="1" outlineLevel="1">
      <c r="A1881" s="9" t="s">
        <v>2928</v>
      </c>
      <c r="B1881" t="s">
        <v>1614</v>
      </c>
      <c r="C1881" s="1">
        <f t="shared" si="1080"/>
        <v>18227</v>
      </c>
      <c r="D1881" s="7">
        <f>IF(R1881&gt;0,RANK(R1881,(R1881:T1881,U1881:AI1881)),0)</f>
        <v>6</v>
      </c>
      <c r="E1881" s="7">
        <f>IF(S1881&gt;0,RANK(S1881,(R1881:T1881,U1881:AI1881)),0)</f>
        <v>4</v>
      </c>
      <c r="F1881" s="7">
        <f>IF(T1881&gt;0,RANK(T1881,(R1881:T1881,U1881:AI1881)),0)</f>
        <v>3</v>
      </c>
      <c r="G1881" s="7">
        <f>IF(U1881&gt;0,RANK(U1881,(R1881:T1881,U1881:AI1881)),0)</f>
        <v>2</v>
      </c>
      <c r="H1881" s="7">
        <f t="shared" si="1081"/>
        <v>1</v>
      </c>
      <c r="I1881" s="49">
        <f t="shared" si="1082"/>
        <v>805</v>
      </c>
      <c r="J1881" s="177">
        <f t="shared" si="1083"/>
        <v>4.4165249355351953E-2</v>
      </c>
      <c r="K1881" s="2"/>
      <c r="L1881" s="2">
        <f t="shared" si="1084"/>
        <v>4.5207658967465848E-2</v>
      </c>
      <c r="M1881" s="2">
        <f t="shared" si="1085"/>
        <v>8.0265540132770069E-2</v>
      </c>
      <c r="N1881" s="2">
        <f t="shared" si="1086"/>
        <v>0.18483568332693256</v>
      </c>
      <c r="O1881" s="2">
        <f t="shared" si="1087"/>
        <v>0.28627859768475339</v>
      </c>
      <c r="P1881" s="2">
        <f t="shared" si="1088"/>
        <v>0.33044384704010532</v>
      </c>
      <c r="Q1881" s="2">
        <f t="shared" si="1097"/>
        <v>7.2968672847972815E-2</v>
      </c>
      <c r="R1881" s="1">
        <v>824</v>
      </c>
      <c r="S1881" s="1">
        <v>1463</v>
      </c>
      <c r="T1881" s="1">
        <v>3369</v>
      </c>
      <c r="U1881" s="1">
        <v>5218</v>
      </c>
      <c r="V1881" s="1">
        <v>6023</v>
      </c>
      <c r="W1881" s="1">
        <v>1273</v>
      </c>
      <c r="X1881" s="1">
        <v>6</v>
      </c>
      <c r="Y1881" s="1">
        <v>22</v>
      </c>
      <c r="Z1881" s="1">
        <v>19</v>
      </c>
      <c r="AD1881" s="1">
        <v>9</v>
      </c>
      <c r="AF1881" s="1">
        <v>1</v>
      </c>
      <c r="AI1881" s="1">
        <v>0</v>
      </c>
      <c r="AK1881" s="7">
        <f t="shared" si="1089"/>
        <v>5</v>
      </c>
      <c r="AL1881" s="7">
        <f t="shared" si="1090"/>
        <v>9</v>
      </c>
      <c r="AM1881" s="7">
        <f t="shared" si="1091"/>
        <v>7</v>
      </c>
      <c r="AN1881" s="2">
        <f t="shared" si="1092"/>
        <v>6.9841444011631101E-2</v>
      </c>
      <c r="AO1881" s="2">
        <f t="shared" si="1093"/>
        <v>3.2918198277280959E-4</v>
      </c>
      <c r="AP1881" s="2">
        <f t="shared" si="1094"/>
        <v>1.2070006035003018E-3</v>
      </c>
      <c r="AR1881" t="str">
        <f t="shared" si="1095"/>
        <v>Florence</v>
      </c>
      <c r="AS1881" t="s">
        <v>1614</v>
      </c>
      <c r="AT1881" s="184"/>
      <c r="AV1881" s="97">
        <v>45</v>
      </c>
      <c r="AW1881" s="99">
        <v>41</v>
      </c>
      <c r="AX1881" s="105">
        <f t="shared" si="1096"/>
        <v>45041</v>
      </c>
      <c r="AZ1881" s="7" t="s">
        <v>2951</v>
      </c>
      <c r="BA1881" t="s">
        <v>3184</v>
      </c>
      <c r="BC1881" s="1"/>
      <c r="BD1881" s="1"/>
      <c r="BE1881" s="1"/>
      <c r="BF1881" s="1"/>
      <c r="BG1881" s="1"/>
      <c r="BH1881" s="1"/>
      <c r="BI1881" s="194"/>
      <c r="BJ1881" s="194"/>
      <c r="BK1881" s="194"/>
    </row>
    <row r="1882" spans="1:63" hidden="1" outlineLevel="1">
      <c r="A1882" s="9" t="s">
        <v>452</v>
      </c>
      <c r="B1882" t="s">
        <v>1614</v>
      </c>
      <c r="C1882" s="1">
        <f t="shared" si="1080"/>
        <v>11560</v>
      </c>
      <c r="D1882" s="7">
        <f>IF(R1882&gt;0,RANK(R1882,(R1882:T1882,U1882:AI1882)),0)</f>
        <v>4</v>
      </c>
      <c r="E1882" s="7">
        <f>IF(S1882&gt;0,RANK(S1882,(R1882:T1882,U1882:AI1882)),0)</f>
        <v>5</v>
      </c>
      <c r="F1882" s="7">
        <f>IF(T1882&gt;0,RANK(T1882,(R1882:T1882,U1882:AI1882)),0)</f>
        <v>2</v>
      </c>
      <c r="G1882" s="7">
        <f>IF(U1882&gt;0,RANK(U1882,(R1882:T1882,U1882:AI1882)),0)</f>
        <v>3</v>
      </c>
      <c r="H1882" s="7">
        <f t="shared" si="1081"/>
        <v>1</v>
      </c>
      <c r="I1882" s="49">
        <f t="shared" si="1082"/>
        <v>1932</v>
      </c>
      <c r="J1882" s="177">
        <f t="shared" si="1083"/>
        <v>0.16712802768166091</v>
      </c>
      <c r="K1882" s="2"/>
      <c r="L1882" s="2">
        <f t="shared" si="1084"/>
        <v>8.8581314878892731E-2</v>
      </c>
      <c r="M1882" s="2">
        <f t="shared" si="1085"/>
        <v>8.3044982698961933E-2</v>
      </c>
      <c r="N1882" s="2">
        <f t="shared" si="1086"/>
        <v>0.23313148788927335</v>
      </c>
      <c r="O1882" s="2">
        <f t="shared" si="1087"/>
        <v>0.13788927335640139</v>
      </c>
      <c r="P1882" s="2">
        <f t="shared" si="1088"/>
        <v>0.40025951557093425</v>
      </c>
      <c r="Q1882" s="2">
        <f t="shared" si="1097"/>
        <v>5.7093425605536319E-2</v>
      </c>
      <c r="R1882" s="1">
        <v>1024</v>
      </c>
      <c r="S1882" s="1">
        <v>960</v>
      </c>
      <c r="T1882" s="1">
        <v>2695</v>
      </c>
      <c r="U1882" s="1">
        <v>1594</v>
      </c>
      <c r="V1882" s="1">
        <v>4627</v>
      </c>
      <c r="W1882" s="1">
        <v>611</v>
      </c>
      <c r="X1882" s="1">
        <v>7</v>
      </c>
      <c r="Y1882" s="1">
        <v>21</v>
      </c>
      <c r="Z1882" s="1">
        <v>9</v>
      </c>
      <c r="AD1882" s="1">
        <v>9</v>
      </c>
      <c r="AF1882" s="1">
        <v>2</v>
      </c>
      <c r="AI1882" s="1">
        <v>1</v>
      </c>
      <c r="AK1882" s="7">
        <f t="shared" si="1089"/>
        <v>6</v>
      </c>
      <c r="AL1882" s="7">
        <f t="shared" si="1090"/>
        <v>9</v>
      </c>
      <c r="AM1882" s="7">
        <f t="shared" si="1091"/>
        <v>7</v>
      </c>
      <c r="AN1882" s="2">
        <f t="shared" si="1092"/>
        <v>5.2854671280276815E-2</v>
      </c>
      <c r="AO1882" s="2">
        <f t="shared" si="1093"/>
        <v>6.0553633217993075E-4</v>
      </c>
      <c r="AP1882" s="2">
        <f t="shared" si="1094"/>
        <v>1.8166089965397925E-3</v>
      </c>
      <c r="AR1882" t="str">
        <f t="shared" si="1095"/>
        <v>Georgetown</v>
      </c>
      <c r="AS1882" t="s">
        <v>1614</v>
      </c>
      <c r="AT1882" s="184">
        <v>7</v>
      </c>
      <c r="AV1882" s="97">
        <v>45</v>
      </c>
      <c r="AW1882" s="99">
        <v>43</v>
      </c>
      <c r="AX1882" s="105">
        <f t="shared" si="1096"/>
        <v>45043</v>
      </c>
      <c r="AZ1882" s="7" t="s">
        <v>2951</v>
      </c>
      <c r="BA1882" t="s">
        <v>3184</v>
      </c>
      <c r="BC1882" s="1"/>
      <c r="BD1882" s="1"/>
      <c r="BE1882" s="1"/>
      <c r="BF1882" s="1"/>
      <c r="BG1882" s="1"/>
      <c r="BH1882" s="1"/>
      <c r="BI1882" s="194"/>
      <c r="BJ1882" s="194"/>
      <c r="BK1882" s="194"/>
    </row>
    <row r="1883" spans="1:63" hidden="1" outlineLevel="1">
      <c r="A1883" s="9" t="s">
        <v>955</v>
      </c>
      <c r="B1883" t="s">
        <v>1614</v>
      </c>
      <c r="C1883" s="1">
        <f t="shared" si="1080"/>
        <v>93817</v>
      </c>
      <c r="D1883" s="7">
        <f>IF(R1883&gt;0,RANK(R1883,(R1883:T1883,U1883:AI1883)),0)</f>
        <v>5</v>
      </c>
      <c r="E1883" s="7">
        <f>IF(S1883&gt;0,RANK(S1883,(R1883:T1883,U1883:AI1883)),0)</f>
        <v>6</v>
      </c>
      <c r="F1883" s="7">
        <f>IF(T1883&gt;0,RANK(T1883,(R1883:T1883,U1883:AI1883)),0)</f>
        <v>2</v>
      </c>
      <c r="G1883" s="7">
        <f>IF(U1883&gt;0,RANK(U1883,(R1883:T1883,U1883:AI1883)),0)</f>
        <v>3</v>
      </c>
      <c r="H1883" s="7">
        <f t="shared" si="1081"/>
        <v>1</v>
      </c>
      <c r="I1883" s="49">
        <f t="shared" si="1082"/>
        <v>2007</v>
      </c>
      <c r="J1883" s="177">
        <f t="shared" si="1083"/>
        <v>2.1392711342294042E-2</v>
      </c>
      <c r="K1883" s="2"/>
      <c r="L1883" s="2">
        <f t="shared" si="1084"/>
        <v>8.2277199228284859E-2</v>
      </c>
      <c r="M1883" s="2">
        <f t="shared" si="1085"/>
        <v>7.000863382968972E-2</v>
      </c>
      <c r="N1883" s="2">
        <f t="shared" si="1086"/>
        <v>0.24555251180489676</v>
      </c>
      <c r="O1883" s="2">
        <f t="shared" si="1087"/>
        <v>0.24543526226590065</v>
      </c>
      <c r="P1883" s="2">
        <f t="shared" si="1088"/>
        <v>0.26694522314719082</v>
      </c>
      <c r="Q1883" s="2">
        <f t="shared" si="1097"/>
        <v>8.9781169724037158E-2</v>
      </c>
      <c r="R1883" s="1">
        <v>7719</v>
      </c>
      <c r="S1883" s="1">
        <v>6568</v>
      </c>
      <c r="T1883" s="1">
        <v>23037</v>
      </c>
      <c r="U1883" s="1">
        <v>23026</v>
      </c>
      <c r="V1883" s="1">
        <v>25044</v>
      </c>
      <c r="W1883" s="1">
        <v>8080</v>
      </c>
      <c r="X1883" s="1">
        <v>42</v>
      </c>
      <c r="Y1883" s="1">
        <v>71</v>
      </c>
      <c r="Z1883" s="1">
        <v>155</v>
      </c>
      <c r="AD1883" s="1">
        <v>45</v>
      </c>
      <c r="AF1883" s="1">
        <v>22</v>
      </c>
      <c r="AI1883" s="1">
        <v>8</v>
      </c>
      <c r="AK1883" s="7">
        <f t="shared" si="1089"/>
        <v>4</v>
      </c>
      <c r="AL1883" s="7">
        <f t="shared" si="1090"/>
        <v>9</v>
      </c>
      <c r="AM1883" s="7">
        <f t="shared" si="1091"/>
        <v>8</v>
      </c>
      <c r="AN1883" s="2">
        <f t="shared" si="1092"/>
        <v>8.6125115917157866E-2</v>
      </c>
      <c r="AO1883" s="2">
        <f t="shared" si="1093"/>
        <v>4.4768005798522653E-4</v>
      </c>
      <c r="AP1883" s="2">
        <f t="shared" si="1094"/>
        <v>7.5679247897502582E-4</v>
      </c>
      <c r="AR1883" t="str">
        <f t="shared" si="1095"/>
        <v>Greenville</v>
      </c>
      <c r="AS1883" t="s">
        <v>1614</v>
      </c>
      <c r="AT1883" s="184"/>
      <c r="AV1883" s="97">
        <v>45</v>
      </c>
      <c r="AW1883" s="99">
        <v>45</v>
      </c>
      <c r="AX1883" s="105">
        <f t="shared" si="1096"/>
        <v>45045</v>
      </c>
      <c r="AZ1883" s="7" t="s">
        <v>2951</v>
      </c>
      <c r="BA1883" t="s">
        <v>3184</v>
      </c>
      <c r="BC1883" s="1"/>
      <c r="BD1883" s="1"/>
      <c r="BE1883" s="1"/>
      <c r="BF1883" s="1"/>
      <c r="BG1883" s="1"/>
      <c r="BH1883" s="1"/>
      <c r="BI1883" s="194"/>
      <c r="BJ1883" s="194"/>
      <c r="BK1883" s="194"/>
    </row>
    <row r="1884" spans="1:63" hidden="1" outlineLevel="1">
      <c r="A1884" s="9" t="s">
        <v>3208</v>
      </c>
      <c r="B1884" t="s">
        <v>1614</v>
      </c>
      <c r="C1884" s="1">
        <f t="shared" si="1080"/>
        <v>10650</v>
      </c>
      <c r="D1884" s="7">
        <f>IF(R1884&gt;0,RANK(R1884,(R1884:T1884,U1884:AI1884)),0)</f>
        <v>6</v>
      </c>
      <c r="E1884" s="7">
        <f>IF(S1884&gt;0,RANK(S1884,(R1884:T1884,U1884:AI1884)),0)</f>
        <v>5</v>
      </c>
      <c r="F1884" s="7">
        <f>IF(T1884&gt;0,RANK(T1884,(R1884:T1884,U1884:AI1884)),0)</f>
        <v>2</v>
      </c>
      <c r="G1884" s="7">
        <f>IF(U1884&gt;0,RANK(U1884,(R1884:T1884,U1884:AI1884)),0)</f>
        <v>3</v>
      </c>
      <c r="H1884" s="7">
        <f t="shared" si="1081"/>
        <v>1</v>
      </c>
      <c r="I1884" s="49">
        <f t="shared" si="1082"/>
        <v>491</v>
      </c>
      <c r="J1884" s="177">
        <f t="shared" si="1083"/>
        <v>4.6103286384976523E-2</v>
      </c>
      <c r="K1884" s="2"/>
      <c r="L1884" s="2">
        <f t="shared" si="1084"/>
        <v>6.5727699530516437E-2</v>
      </c>
      <c r="M1884" s="2">
        <f t="shared" si="1085"/>
        <v>8.1971830985915498E-2</v>
      </c>
      <c r="N1884" s="2">
        <f t="shared" si="1086"/>
        <v>0.24</v>
      </c>
      <c r="O1884" s="2">
        <f t="shared" si="1087"/>
        <v>0.22769953051643194</v>
      </c>
      <c r="P1884" s="2">
        <f t="shared" si="1088"/>
        <v>0.28610328638497651</v>
      </c>
      <c r="Q1884" s="2">
        <f t="shared" si="1097"/>
        <v>9.8497652582159534E-2</v>
      </c>
      <c r="R1884" s="1">
        <v>700</v>
      </c>
      <c r="S1884" s="1">
        <v>873</v>
      </c>
      <c r="T1884" s="1">
        <v>2556</v>
      </c>
      <c r="U1884" s="1">
        <v>2425</v>
      </c>
      <c r="V1884" s="1">
        <v>3047</v>
      </c>
      <c r="W1884" s="1">
        <v>993</v>
      </c>
      <c r="X1884" s="1">
        <v>17</v>
      </c>
      <c r="Y1884" s="1">
        <v>9</v>
      </c>
      <c r="Z1884" s="1">
        <v>13</v>
      </c>
      <c r="AD1884" s="1">
        <v>17</v>
      </c>
      <c r="AF1884" s="1">
        <v>0</v>
      </c>
      <c r="AI1884" s="1">
        <v>0</v>
      </c>
      <c r="AK1884" s="7">
        <f t="shared" si="1089"/>
        <v>4</v>
      </c>
      <c r="AL1884" s="7">
        <f t="shared" si="1090"/>
        <v>7</v>
      </c>
      <c r="AM1884" s="7">
        <f t="shared" si="1091"/>
        <v>9</v>
      </c>
      <c r="AN1884" s="2">
        <f t="shared" si="1092"/>
        <v>9.3239436619718313E-2</v>
      </c>
      <c r="AO1884" s="2">
        <f t="shared" si="1093"/>
        <v>1.596244131455399E-3</v>
      </c>
      <c r="AP1884" s="2">
        <f t="shared" si="1094"/>
        <v>8.4507042253521131E-4</v>
      </c>
      <c r="AR1884" t="str">
        <f t="shared" si="1095"/>
        <v>Greenwood</v>
      </c>
      <c r="AS1884" t="s">
        <v>1614</v>
      </c>
      <c r="AT1884" s="184">
        <v>3</v>
      </c>
      <c r="AV1884" s="97">
        <v>45</v>
      </c>
      <c r="AW1884" s="99">
        <v>47</v>
      </c>
      <c r="AX1884" s="105">
        <f t="shared" si="1096"/>
        <v>45047</v>
      </c>
      <c r="AZ1884" s="7" t="s">
        <v>2951</v>
      </c>
      <c r="BA1884" t="s">
        <v>3184</v>
      </c>
      <c r="BC1884" s="1"/>
      <c r="BD1884" s="1"/>
      <c r="BE1884" s="1"/>
      <c r="BF1884" s="1"/>
      <c r="BG1884" s="1"/>
      <c r="BH1884" s="1"/>
      <c r="BI1884" s="194"/>
      <c r="BJ1884" s="194"/>
      <c r="BK1884" s="194"/>
    </row>
    <row r="1885" spans="1:63" hidden="1" outlineLevel="1">
      <c r="A1885" s="9" t="s">
        <v>269</v>
      </c>
      <c r="B1885" t="s">
        <v>1614</v>
      </c>
      <c r="C1885" s="1">
        <f t="shared" si="1080"/>
        <v>1672</v>
      </c>
      <c r="D1885" s="7">
        <f>IF(R1885&gt;0,RANK(R1885,(R1885:T1885,U1885:AI1885)),0)</f>
        <v>5</v>
      </c>
      <c r="E1885" s="7">
        <f>IF(S1885&gt;0,RANK(S1885,(R1885:T1885,U1885:AI1885)),0)</f>
        <v>6</v>
      </c>
      <c r="F1885" s="7">
        <f>IF(T1885&gt;0,RANK(T1885,(R1885:T1885,U1885:AI1885)),0)</f>
        <v>3</v>
      </c>
      <c r="G1885" s="7">
        <f>IF(U1885&gt;0,RANK(U1885,(R1885:T1885,U1885:AI1885)),0)</f>
        <v>2</v>
      </c>
      <c r="H1885" s="7">
        <f t="shared" si="1081"/>
        <v>1</v>
      </c>
      <c r="I1885" s="49">
        <f t="shared" si="1082"/>
        <v>356</v>
      </c>
      <c r="J1885" s="177">
        <f t="shared" si="1083"/>
        <v>0.21291866028708134</v>
      </c>
      <c r="K1885" s="2"/>
      <c r="L1885" s="2">
        <f t="shared" si="1084"/>
        <v>5.2631578947368418E-2</v>
      </c>
      <c r="M1885" s="2">
        <f t="shared" si="1085"/>
        <v>4.9641148325358854E-2</v>
      </c>
      <c r="N1885" s="2">
        <f t="shared" si="1086"/>
        <v>0.18779904306220097</v>
      </c>
      <c r="O1885" s="2">
        <f t="shared" si="1087"/>
        <v>0.21830143540669855</v>
      </c>
      <c r="P1885" s="2">
        <f t="shared" si="1088"/>
        <v>0.43122009569377989</v>
      </c>
      <c r="Q1885" s="2">
        <f t="shared" si="1097"/>
        <v>6.0406698564593408E-2</v>
      </c>
      <c r="R1885" s="1">
        <v>88</v>
      </c>
      <c r="S1885" s="1">
        <v>83</v>
      </c>
      <c r="T1885" s="1">
        <v>314</v>
      </c>
      <c r="U1885" s="1">
        <v>365</v>
      </c>
      <c r="V1885" s="1">
        <v>721</v>
      </c>
      <c r="W1885" s="1">
        <v>92</v>
      </c>
      <c r="X1885" s="1">
        <v>0</v>
      </c>
      <c r="Y1885" s="1">
        <v>0</v>
      </c>
      <c r="Z1885" s="1">
        <v>7</v>
      </c>
      <c r="AD1885" s="1">
        <v>1</v>
      </c>
      <c r="AF1885" s="1">
        <v>0</v>
      </c>
      <c r="AI1885" s="1">
        <v>1</v>
      </c>
      <c r="AK1885" s="7">
        <f t="shared" si="1089"/>
        <v>4</v>
      </c>
      <c r="AL1885" s="7">
        <f t="shared" si="1090"/>
        <v>0</v>
      </c>
      <c r="AM1885" s="7">
        <f t="shared" si="1091"/>
        <v>0</v>
      </c>
      <c r="AN1885" s="2">
        <f t="shared" si="1092"/>
        <v>5.5023923444976079E-2</v>
      </c>
      <c r="AO1885" s="2">
        <f t="shared" si="1093"/>
        <v>0</v>
      </c>
      <c r="AP1885" s="2">
        <f t="shared" si="1094"/>
        <v>0</v>
      </c>
      <c r="AR1885" t="str">
        <f t="shared" si="1095"/>
        <v>Hampton</v>
      </c>
      <c r="AS1885" t="s">
        <v>1614</v>
      </c>
      <c r="AT1885" s="184">
        <v>6</v>
      </c>
      <c r="AV1885" s="97">
        <v>45</v>
      </c>
      <c r="AW1885" s="99">
        <v>49</v>
      </c>
      <c r="AX1885" s="105">
        <f t="shared" si="1096"/>
        <v>45049</v>
      </c>
      <c r="AZ1885" s="7" t="s">
        <v>2951</v>
      </c>
      <c r="BA1885" t="s">
        <v>3184</v>
      </c>
      <c r="BC1885" s="1"/>
      <c r="BD1885" s="1"/>
      <c r="BE1885" s="1"/>
      <c r="BF1885" s="1"/>
      <c r="BG1885" s="1"/>
      <c r="BH1885" s="1"/>
      <c r="BI1885" s="194"/>
      <c r="BJ1885" s="194"/>
      <c r="BK1885" s="194"/>
    </row>
    <row r="1886" spans="1:63" hidden="1" outlineLevel="1">
      <c r="A1886" s="9" t="s">
        <v>1793</v>
      </c>
      <c r="B1886" t="s">
        <v>1614</v>
      </c>
      <c r="C1886" s="1">
        <f t="shared" si="1080"/>
        <v>54455</v>
      </c>
      <c r="D1886" s="7">
        <f>IF(R1886&gt;0,RANK(R1886,(R1886:T1886,U1886:AI1886)),0)</f>
        <v>4</v>
      </c>
      <c r="E1886" s="7">
        <f>IF(S1886&gt;0,RANK(S1886,(R1886:T1886,U1886:AI1886)),0)</f>
        <v>5</v>
      </c>
      <c r="F1886" s="7">
        <f>IF(T1886&gt;0,RANK(T1886,(R1886:T1886,U1886:AI1886)),0)</f>
        <v>2</v>
      </c>
      <c r="G1886" s="7">
        <f>IF(U1886&gt;0,RANK(U1886,(R1886:T1886,U1886:AI1886)),0)</f>
        <v>3</v>
      </c>
      <c r="H1886" s="7">
        <f t="shared" si="1081"/>
        <v>1</v>
      </c>
      <c r="I1886" s="49">
        <f t="shared" si="1082"/>
        <v>16985</v>
      </c>
      <c r="J1886" s="177">
        <f t="shared" si="1083"/>
        <v>0.31190891561840051</v>
      </c>
      <c r="K1886" s="2"/>
      <c r="L1886" s="2">
        <f t="shared" si="1084"/>
        <v>6.3575429253512075E-2</v>
      </c>
      <c r="M1886" s="2">
        <f t="shared" si="1085"/>
        <v>5.8562115508217792E-2</v>
      </c>
      <c r="N1886" s="2">
        <f t="shared" si="1086"/>
        <v>0.17811036635754293</v>
      </c>
      <c r="O1886" s="2">
        <f t="shared" si="1087"/>
        <v>0.15754292535120742</v>
      </c>
      <c r="P1886" s="2">
        <f t="shared" si="1088"/>
        <v>0.49001928197594347</v>
      </c>
      <c r="Q1886" s="2">
        <f t="shared" si="1097"/>
        <v>5.2189881553576289E-2</v>
      </c>
      <c r="R1886" s="1">
        <v>3462</v>
      </c>
      <c r="S1886" s="1">
        <v>3189</v>
      </c>
      <c r="T1886" s="1">
        <v>9699</v>
      </c>
      <c r="U1886" s="1">
        <v>8579</v>
      </c>
      <c r="V1886" s="1">
        <v>26684</v>
      </c>
      <c r="W1886" s="1">
        <v>2662</v>
      </c>
      <c r="X1886" s="1">
        <v>18</v>
      </c>
      <c r="Y1886" s="1">
        <v>50</v>
      </c>
      <c r="Z1886" s="1">
        <v>56</v>
      </c>
      <c r="AD1886" s="1">
        <v>33</v>
      </c>
      <c r="AF1886" s="1">
        <v>17</v>
      </c>
      <c r="AI1886" s="1">
        <v>6</v>
      </c>
      <c r="AK1886" s="7">
        <f t="shared" si="1089"/>
        <v>6</v>
      </c>
      <c r="AL1886" s="7">
        <f t="shared" si="1090"/>
        <v>9</v>
      </c>
      <c r="AM1886" s="7">
        <f t="shared" si="1091"/>
        <v>8</v>
      </c>
      <c r="AN1886" s="2">
        <f t="shared" si="1092"/>
        <v>4.8884399963272429E-2</v>
      </c>
      <c r="AO1886" s="2">
        <f t="shared" si="1093"/>
        <v>3.3054815903039205E-4</v>
      </c>
      <c r="AP1886" s="2">
        <f t="shared" si="1094"/>
        <v>9.1818933063997799E-4</v>
      </c>
      <c r="AR1886" t="str">
        <f t="shared" si="1095"/>
        <v>Horry</v>
      </c>
      <c r="AS1886" t="s">
        <v>1614</v>
      </c>
      <c r="AT1886" s="184">
        <v>7</v>
      </c>
      <c r="AV1886" s="97">
        <v>45</v>
      </c>
      <c r="AW1886" s="99">
        <v>51</v>
      </c>
      <c r="AX1886" s="105">
        <f t="shared" si="1096"/>
        <v>45051</v>
      </c>
      <c r="AZ1886" s="7" t="s">
        <v>2951</v>
      </c>
      <c r="BA1886" t="s">
        <v>3184</v>
      </c>
      <c r="BC1886" s="1"/>
      <c r="BD1886" s="1"/>
      <c r="BE1886" s="1"/>
      <c r="BF1886" s="1"/>
      <c r="BG1886" s="1"/>
      <c r="BH1886" s="1"/>
      <c r="BI1886" s="194"/>
      <c r="BJ1886" s="194"/>
      <c r="BK1886" s="194"/>
    </row>
    <row r="1887" spans="1:63" hidden="1" outlineLevel="1">
      <c r="A1887" s="9" t="s">
        <v>1340</v>
      </c>
      <c r="B1887" t="s">
        <v>1614</v>
      </c>
      <c r="C1887" s="1">
        <f t="shared" si="1080"/>
        <v>2998</v>
      </c>
      <c r="D1887" s="7">
        <f>IF(R1887&gt;0,RANK(R1887,(R1887:T1887,U1887:AI1887)),0)</f>
        <v>4</v>
      </c>
      <c r="E1887" s="7">
        <f>IF(S1887&gt;0,RANK(S1887,(R1887:T1887,U1887:AI1887)),0)</f>
        <v>6</v>
      </c>
      <c r="F1887" s="7">
        <f>IF(T1887&gt;0,RANK(T1887,(R1887:T1887,U1887:AI1887)),0)</f>
        <v>2</v>
      </c>
      <c r="G1887" s="7">
        <f>IF(U1887&gt;0,RANK(U1887,(R1887:T1887,U1887:AI1887)),0)</f>
        <v>3</v>
      </c>
      <c r="H1887" s="7">
        <f t="shared" si="1081"/>
        <v>1</v>
      </c>
      <c r="I1887" s="49">
        <f t="shared" si="1082"/>
        <v>474</v>
      </c>
      <c r="J1887" s="177">
        <f t="shared" si="1083"/>
        <v>0.15810540360240161</v>
      </c>
      <c r="K1887" s="2"/>
      <c r="L1887" s="2">
        <f t="shared" si="1084"/>
        <v>9.1727818545697129E-2</v>
      </c>
      <c r="M1887" s="2">
        <f t="shared" si="1085"/>
        <v>3.9693128752501666E-2</v>
      </c>
      <c r="N1887" s="2">
        <f t="shared" si="1086"/>
        <v>0.23182121414276183</v>
      </c>
      <c r="O1887" s="2">
        <f t="shared" si="1087"/>
        <v>0.1894596397598399</v>
      </c>
      <c r="P1887" s="2">
        <f t="shared" si="1088"/>
        <v>0.38992661774516346</v>
      </c>
      <c r="Q1887" s="2">
        <f t="shared" si="1097"/>
        <v>5.7371581054036058E-2</v>
      </c>
      <c r="R1887" s="1">
        <v>275</v>
      </c>
      <c r="S1887" s="1">
        <v>119</v>
      </c>
      <c r="T1887" s="1">
        <v>695</v>
      </c>
      <c r="U1887" s="1">
        <v>568</v>
      </c>
      <c r="V1887" s="1">
        <v>1169</v>
      </c>
      <c r="W1887" s="1">
        <v>157</v>
      </c>
      <c r="X1887" s="1">
        <v>2</v>
      </c>
      <c r="Y1887" s="1">
        <v>7</v>
      </c>
      <c r="Z1887" s="1">
        <v>2</v>
      </c>
      <c r="AD1887" s="1">
        <v>4</v>
      </c>
      <c r="AF1887" s="1">
        <v>0</v>
      </c>
      <c r="AI1887" s="1">
        <v>0</v>
      </c>
      <c r="AK1887" s="7">
        <f t="shared" si="1089"/>
        <v>5</v>
      </c>
      <c r="AL1887" s="7">
        <f t="shared" si="1090"/>
        <v>8</v>
      </c>
      <c r="AM1887" s="7">
        <f t="shared" si="1091"/>
        <v>7</v>
      </c>
      <c r="AN1887" s="2">
        <f t="shared" si="1092"/>
        <v>5.2368245496997999E-2</v>
      </c>
      <c r="AO1887" s="2">
        <f t="shared" si="1093"/>
        <v>6.6711140760506999E-4</v>
      </c>
      <c r="AP1887" s="2">
        <f t="shared" si="1094"/>
        <v>2.3348899266177454E-3</v>
      </c>
      <c r="AR1887" t="str">
        <f t="shared" si="1095"/>
        <v>Jasper</v>
      </c>
      <c r="AS1887" t="s">
        <v>1614</v>
      </c>
      <c r="AT1887" s="184">
        <v>6</v>
      </c>
      <c r="AV1887" s="97">
        <v>45</v>
      </c>
      <c r="AW1887" s="99">
        <v>53</v>
      </c>
      <c r="AX1887" s="105">
        <f t="shared" si="1096"/>
        <v>45053</v>
      </c>
      <c r="AZ1887" s="7" t="s">
        <v>2951</v>
      </c>
      <c r="BA1887" t="s">
        <v>3184</v>
      </c>
      <c r="BC1887" s="1"/>
      <c r="BD1887" s="1"/>
      <c r="BE1887" s="1"/>
      <c r="BF1887" s="1"/>
      <c r="BG1887" s="1"/>
      <c r="BH1887" s="1"/>
      <c r="BI1887" s="194"/>
      <c r="BJ1887" s="194"/>
      <c r="BK1887" s="194"/>
    </row>
    <row r="1888" spans="1:63" hidden="1" outlineLevel="1">
      <c r="A1888" s="9" t="s">
        <v>1865</v>
      </c>
      <c r="B1888" t="s">
        <v>1614</v>
      </c>
      <c r="C1888" s="1">
        <f t="shared" si="1080"/>
        <v>10747</v>
      </c>
      <c r="D1888" s="7">
        <f>IF(R1888&gt;0,RANK(R1888,(R1888:T1888,U1888:AI1888)),0)</f>
        <v>6</v>
      </c>
      <c r="E1888" s="7">
        <f>IF(S1888&gt;0,RANK(S1888,(R1888:T1888,U1888:AI1888)),0)</f>
        <v>4</v>
      </c>
      <c r="F1888" s="7">
        <f>IF(T1888&gt;0,RANK(T1888,(R1888:T1888,U1888:AI1888)),0)</f>
        <v>3</v>
      </c>
      <c r="G1888" s="7">
        <f>IF(U1888&gt;0,RANK(U1888,(R1888:T1888,U1888:AI1888)),0)</f>
        <v>2</v>
      </c>
      <c r="H1888" s="7">
        <f t="shared" si="1081"/>
        <v>1</v>
      </c>
      <c r="I1888" s="49">
        <f t="shared" si="1082"/>
        <v>902</v>
      </c>
      <c r="J1888" s="177">
        <f t="shared" si="1083"/>
        <v>8.3930399181166834E-2</v>
      </c>
      <c r="K1888" s="2"/>
      <c r="L1888" s="2">
        <f t="shared" si="1084"/>
        <v>5.4061598585651807E-2</v>
      </c>
      <c r="M1888" s="2">
        <f t="shared" si="1085"/>
        <v>0.10719270494091375</v>
      </c>
      <c r="N1888" s="2">
        <f t="shared" si="1086"/>
        <v>0.1773518191123104</v>
      </c>
      <c r="O1888" s="2">
        <f t="shared" si="1087"/>
        <v>0.2585837908253466</v>
      </c>
      <c r="P1888" s="2">
        <f t="shared" si="1088"/>
        <v>0.34251419000651345</v>
      </c>
      <c r="Q1888" s="2">
        <f t="shared" si="1097"/>
        <v>6.0295896529264037E-2</v>
      </c>
      <c r="R1888" s="1">
        <v>581</v>
      </c>
      <c r="S1888" s="1">
        <v>1152</v>
      </c>
      <c r="T1888" s="1">
        <v>1906</v>
      </c>
      <c r="U1888" s="1">
        <v>2779</v>
      </c>
      <c r="V1888" s="1">
        <v>3681</v>
      </c>
      <c r="W1888" s="1">
        <v>617</v>
      </c>
      <c r="X1888" s="1">
        <v>2</v>
      </c>
      <c r="Y1888" s="1">
        <v>7</v>
      </c>
      <c r="Z1888" s="1">
        <v>14</v>
      </c>
      <c r="AD1888" s="1">
        <v>7</v>
      </c>
      <c r="AF1888" s="1">
        <v>1</v>
      </c>
      <c r="AI1888" s="1">
        <v>0</v>
      </c>
      <c r="AK1888" s="7">
        <f t="shared" si="1089"/>
        <v>5</v>
      </c>
      <c r="AL1888" s="7">
        <f t="shared" si="1090"/>
        <v>9</v>
      </c>
      <c r="AM1888" s="7">
        <f t="shared" si="1091"/>
        <v>8</v>
      </c>
      <c r="AN1888" s="2">
        <f t="shared" si="1092"/>
        <v>5.7411370615055364E-2</v>
      </c>
      <c r="AO1888" s="2">
        <f t="shared" si="1093"/>
        <v>1.8609844607797525E-4</v>
      </c>
      <c r="AP1888" s="2">
        <f t="shared" si="1094"/>
        <v>6.5134456127291334E-4</v>
      </c>
      <c r="AR1888" t="str">
        <f t="shared" si="1095"/>
        <v>Kershaw</v>
      </c>
      <c r="AS1888" t="s">
        <v>1614</v>
      </c>
      <c r="AT1888" s="184">
        <v>5</v>
      </c>
      <c r="AV1888" s="97">
        <v>45</v>
      </c>
      <c r="AW1888" s="99">
        <v>55</v>
      </c>
      <c r="AX1888" s="105">
        <f t="shared" si="1096"/>
        <v>45055</v>
      </c>
      <c r="AZ1888" s="7" t="s">
        <v>2951</v>
      </c>
      <c r="BA1888" t="s">
        <v>3184</v>
      </c>
      <c r="BC1888" s="1"/>
      <c r="BD1888" s="1"/>
      <c r="BE1888" s="1"/>
      <c r="BF1888" s="1"/>
      <c r="BG1888" s="1"/>
      <c r="BH1888" s="1"/>
      <c r="BI1888" s="194"/>
      <c r="BJ1888" s="194"/>
      <c r="BK1888" s="194"/>
    </row>
    <row r="1889" spans="1:63" hidden="1" outlineLevel="1">
      <c r="A1889" s="9" t="s">
        <v>1797</v>
      </c>
      <c r="B1889" t="s">
        <v>1614</v>
      </c>
      <c r="C1889" s="1">
        <f t="shared" si="1080"/>
        <v>12481</v>
      </c>
      <c r="D1889" s="7">
        <f>IF(R1889&gt;0,RANK(R1889,(R1889:T1889,U1889:AI1889)),0)</f>
        <v>5</v>
      </c>
      <c r="E1889" s="7">
        <f>IF(S1889&gt;0,RANK(S1889,(R1889:T1889,U1889:AI1889)),0)</f>
        <v>6</v>
      </c>
      <c r="F1889" s="7">
        <f>IF(T1889&gt;0,RANK(T1889,(R1889:T1889,U1889:AI1889)),0)</f>
        <v>2</v>
      </c>
      <c r="G1889" s="7">
        <f>IF(U1889&gt;0,RANK(U1889,(R1889:T1889,U1889:AI1889)),0)</f>
        <v>3</v>
      </c>
      <c r="H1889" s="7">
        <f t="shared" si="1081"/>
        <v>1</v>
      </c>
      <c r="I1889" s="49">
        <f t="shared" si="1082"/>
        <v>1441</v>
      </c>
      <c r="J1889" s="177">
        <f t="shared" si="1083"/>
        <v>0.11545549234836952</v>
      </c>
      <c r="K1889" s="2"/>
      <c r="L1889" s="2">
        <f t="shared" si="1084"/>
        <v>8.3967630798814197E-2</v>
      </c>
      <c r="M1889" s="2">
        <f t="shared" si="1085"/>
        <v>4.5108565018828622E-2</v>
      </c>
      <c r="N1889" s="2">
        <f t="shared" si="1086"/>
        <v>0.22161685762358785</v>
      </c>
      <c r="O1889" s="2">
        <f t="shared" si="1087"/>
        <v>0.21616857623587854</v>
      </c>
      <c r="P1889" s="2">
        <f t="shared" si="1088"/>
        <v>0.3370723499719574</v>
      </c>
      <c r="Q1889" s="2">
        <f t="shared" si="1097"/>
        <v>9.6066020350933368E-2</v>
      </c>
      <c r="R1889" s="1">
        <v>1048</v>
      </c>
      <c r="S1889" s="1">
        <v>563</v>
      </c>
      <c r="T1889" s="1">
        <v>2766</v>
      </c>
      <c r="U1889" s="1">
        <v>2698</v>
      </c>
      <c r="V1889" s="1">
        <v>4207</v>
      </c>
      <c r="W1889" s="1">
        <v>1136</v>
      </c>
      <c r="X1889" s="1">
        <v>11</v>
      </c>
      <c r="Y1889" s="1">
        <v>22</v>
      </c>
      <c r="Z1889" s="1">
        <v>16</v>
      </c>
      <c r="AD1889" s="1">
        <v>10</v>
      </c>
      <c r="AF1889" s="1">
        <v>3</v>
      </c>
      <c r="AI1889" s="1">
        <v>1</v>
      </c>
      <c r="AK1889" s="7">
        <f t="shared" si="1089"/>
        <v>4</v>
      </c>
      <c r="AL1889" s="7">
        <f t="shared" si="1090"/>
        <v>9</v>
      </c>
      <c r="AM1889" s="7">
        <f t="shared" si="1091"/>
        <v>7</v>
      </c>
      <c r="AN1889" s="2">
        <f t="shared" si="1092"/>
        <v>9.1018347888790957E-2</v>
      </c>
      <c r="AO1889" s="2">
        <f t="shared" si="1093"/>
        <v>8.8133963624709556E-4</v>
      </c>
      <c r="AP1889" s="2">
        <f t="shared" si="1094"/>
        <v>1.7626792724941911E-3</v>
      </c>
      <c r="AR1889" t="str">
        <f t="shared" si="1095"/>
        <v>Lancaster</v>
      </c>
      <c r="AS1889" t="s">
        <v>1614</v>
      </c>
      <c r="AT1889" s="184">
        <v>5</v>
      </c>
      <c r="AV1889" s="97">
        <v>45</v>
      </c>
      <c r="AW1889" s="99">
        <v>57</v>
      </c>
      <c r="AX1889" s="105">
        <f t="shared" si="1096"/>
        <v>45057</v>
      </c>
      <c r="AZ1889" s="7" t="s">
        <v>2951</v>
      </c>
      <c r="BA1889" t="s">
        <v>3184</v>
      </c>
      <c r="BC1889" s="1"/>
      <c r="BD1889" s="1"/>
      <c r="BE1889" s="1"/>
      <c r="BF1889" s="1"/>
      <c r="BG1889" s="1"/>
      <c r="BH1889" s="1"/>
      <c r="BI1889" s="194"/>
      <c r="BJ1889" s="194"/>
      <c r="BK1889" s="194"/>
    </row>
    <row r="1890" spans="1:63" hidden="1" outlineLevel="1">
      <c r="A1890" s="9" t="s">
        <v>447</v>
      </c>
      <c r="B1890" t="s">
        <v>1614</v>
      </c>
      <c r="C1890" s="1">
        <f t="shared" si="1080"/>
        <v>9703</v>
      </c>
      <c r="D1890" s="7">
        <f>IF(R1890&gt;0,RANK(R1890,(R1890:T1890,U1890:AI1890)),0)</f>
        <v>6</v>
      </c>
      <c r="E1890" s="7">
        <f>IF(S1890&gt;0,RANK(S1890,(R1890:T1890,U1890:AI1890)),0)</f>
        <v>5</v>
      </c>
      <c r="F1890" s="7">
        <f>IF(T1890&gt;0,RANK(T1890,(R1890:T1890,U1890:AI1890)),0)</f>
        <v>3</v>
      </c>
      <c r="G1890" s="7">
        <f>IF(U1890&gt;0,RANK(U1890,(R1890:T1890,U1890:AI1890)),0)</f>
        <v>2</v>
      </c>
      <c r="H1890" s="7">
        <f t="shared" si="1081"/>
        <v>1</v>
      </c>
      <c r="I1890" s="49">
        <f t="shared" si="1082"/>
        <v>577</v>
      </c>
      <c r="J1890" s="177">
        <f t="shared" si="1083"/>
        <v>5.9466144491394417E-2</v>
      </c>
      <c r="K1890" s="2"/>
      <c r="L1890" s="2">
        <f t="shared" si="1084"/>
        <v>4.5243739049778416E-2</v>
      </c>
      <c r="M1890" s="2">
        <f t="shared" si="1085"/>
        <v>7.9047717200865716E-2</v>
      </c>
      <c r="N1890" s="2">
        <f t="shared" si="1086"/>
        <v>0.1632484798515923</v>
      </c>
      <c r="O1890" s="2">
        <f t="shared" si="1087"/>
        <v>0.2834174997423477</v>
      </c>
      <c r="P1890" s="2">
        <f t="shared" si="1088"/>
        <v>0.34288364423374212</v>
      </c>
      <c r="Q1890" s="2">
        <f t="shared" si="1097"/>
        <v>8.6158919921673793E-2</v>
      </c>
      <c r="R1890" s="1">
        <v>439</v>
      </c>
      <c r="S1890" s="1">
        <v>767</v>
      </c>
      <c r="T1890" s="1">
        <v>1584</v>
      </c>
      <c r="U1890" s="1">
        <v>2750</v>
      </c>
      <c r="V1890" s="1">
        <v>3327</v>
      </c>
      <c r="W1890" s="1">
        <v>793</v>
      </c>
      <c r="X1890" s="1">
        <v>3</v>
      </c>
      <c r="Y1890" s="1">
        <v>7</v>
      </c>
      <c r="Z1890" s="1">
        <v>21</v>
      </c>
      <c r="AD1890" s="1">
        <v>8</v>
      </c>
      <c r="AF1890" s="1">
        <v>4</v>
      </c>
      <c r="AI1890" s="1">
        <v>0</v>
      </c>
      <c r="AK1890" s="7">
        <f t="shared" si="1089"/>
        <v>4</v>
      </c>
      <c r="AL1890" s="7">
        <f t="shared" si="1090"/>
        <v>9</v>
      </c>
      <c r="AM1890" s="7">
        <f t="shared" si="1091"/>
        <v>8</v>
      </c>
      <c r="AN1890" s="2">
        <f t="shared" si="1092"/>
        <v>8.1727300834793362E-2</v>
      </c>
      <c r="AO1890" s="2">
        <f t="shared" si="1093"/>
        <v>3.0918272699165207E-4</v>
      </c>
      <c r="AP1890" s="2">
        <f t="shared" si="1094"/>
        <v>7.2142636298052145E-4</v>
      </c>
      <c r="AR1890" t="str">
        <f t="shared" si="1095"/>
        <v>Laurens</v>
      </c>
      <c r="AS1890" t="s">
        <v>1614</v>
      </c>
      <c r="AT1890" s="184">
        <v>3</v>
      </c>
      <c r="AV1890" s="97">
        <v>45</v>
      </c>
      <c r="AW1890" s="99">
        <v>59</v>
      </c>
      <c r="AX1890" s="105">
        <f t="shared" si="1096"/>
        <v>45059</v>
      </c>
      <c r="AZ1890" s="7" t="s">
        <v>2951</v>
      </c>
      <c r="BA1890" t="s">
        <v>3184</v>
      </c>
      <c r="BC1890" s="1"/>
      <c r="BD1890" s="1"/>
      <c r="BE1890" s="1"/>
      <c r="BF1890" s="1"/>
      <c r="BG1890" s="1"/>
      <c r="BH1890" s="1"/>
      <c r="BI1890" s="194"/>
      <c r="BJ1890" s="194"/>
      <c r="BK1890" s="194"/>
    </row>
    <row r="1891" spans="1:63" hidden="1" outlineLevel="1">
      <c r="A1891" s="9" t="s">
        <v>634</v>
      </c>
      <c r="B1891" t="s">
        <v>1614</v>
      </c>
      <c r="C1891" s="1">
        <f t="shared" si="1080"/>
        <v>1575</v>
      </c>
      <c r="D1891" s="7">
        <f>IF(R1891&gt;0,RANK(R1891,(R1891:T1891,U1891:AI1891)),0)</f>
        <v>6</v>
      </c>
      <c r="E1891" s="7">
        <f>IF(S1891&gt;0,RANK(S1891,(R1891:T1891,U1891:AI1891)),0)</f>
        <v>4</v>
      </c>
      <c r="F1891" s="7">
        <f>IF(T1891&gt;0,RANK(T1891,(R1891:T1891,U1891:AI1891)),0)</f>
        <v>3</v>
      </c>
      <c r="G1891" s="7">
        <f>IF(U1891&gt;0,RANK(U1891,(R1891:T1891,U1891:AI1891)),0)</f>
        <v>2</v>
      </c>
      <c r="H1891" s="7">
        <f t="shared" si="1081"/>
        <v>1</v>
      </c>
      <c r="I1891" s="49">
        <f t="shared" si="1082"/>
        <v>391</v>
      </c>
      <c r="J1891" s="177">
        <f t="shared" si="1083"/>
        <v>0.24825396825396825</v>
      </c>
      <c r="K1891" s="2"/>
      <c r="L1891" s="2">
        <f t="shared" si="1084"/>
        <v>3.6825396825396824E-2</v>
      </c>
      <c r="M1891" s="2">
        <f t="shared" si="1085"/>
        <v>9.6507936507936515E-2</v>
      </c>
      <c r="N1891" s="2">
        <f t="shared" si="1086"/>
        <v>0.12444444444444444</v>
      </c>
      <c r="O1891" s="2">
        <f t="shared" si="1087"/>
        <v>0.22412698412698412</v>
      </c>
      <c r="P1891" s="2">
        <f t="shared" si="1088"/>
        <v>0.4723809523809524</v>
      </c>
      <c r="Q1891" s="2">
        <f t="shared" si="1097"/>
        <v>4.5714285714285541E-2</v>
      </c>
      <c r="R1891" s="1">
        <v>58</v>
      </c>
      <c r="S1891" s="1">
        <v>152</v>
      </c>
      <c r="T1891" s="1">
        <v>196</v>
      </c>
      <c r="U1891" s="1">
        <v>353</v>
      </c>
      <c r="V1891" s="1">
        <v>744</v>
      </c>
      <c r="W1891" s="1">
        <v>65</v>
      </c>
      <c r="X1891" s="1">
        <v>0</v>
      </c>
      <c r="Y1891" s="1">
        <v>4</v>
      </c>
      <c r="Z1891" s="1">
        <v>1</v>
      </c>
      <c r="AD1891" s="1">
        <v>1</v>
      </c>
      <c r="AF1891" s="1">
        <v>1</v>
      </c>
      <c r="AI1891" s="1">
        <v>0</v>
      </c>
      <c r="AK1891" s="7">
        <f t="shared" si="1089"/>
        <v>5</v>
      </c>
      <c r="AL1891" s="7">
        <f t="shared" si="1090"/>
        <v>0</v>
      </c>
      <c r="AM1891" s="7">
        <f t="shared" si="1091"/>
        <v>7</v>
      </c>
      <c r="AN1891" s="2">
        <f t="shared" si="1092"/>
        <v>4.1269841269841269E-2</v>
      </c>
      <c r="AO1891" s="2">
        <f t="shared" si="1093"/>
        <v>0</v>
      </c>
      <c r="AP1891" s="2">
        <f t="shared" si="1094"/>
        <v>2.5396825396825397E-3</v>
      </c>
      <c r="AR1891" t="str">
        <f t="shared" si="1095"/>
        <v>Lee</v>
      </c>
      <c r="AS1891" t="s">
        <v>1614</v>
      </c>
      <c r="AT1891" s="184">
        <v>5</v>
      </c>
      <c r="AV1891" s="97">
        <v>45</v>
      </c>
      <c r="AW1891" s="99">
        <v>61</v>
      </c>
      <c r="AX1891" s="105">
        <f t="shared" si="1096"/>
        <v>45061</v>
      </c>
      <c r="AZ1891" s="7" t="s">
        <v>2951</v>
      </c>
      <c r="BA1891" t="s">
        <v>3184</v>
      </c>
      <c r="BC1891" s="1"/>
      <c r="BD1891" s="1"/>
      <c r="BE1891" s="1"/>
      <c r="BF1891" s="1"/>
      <c r="BG1891" s="1"/>
      <c r="BH1891" s="1"/>
      <c r="BI1891" s="194"/>
      <c r="BJ1891" s="194"/>
      <c r="BK1891" s="194"/>
    </row>
    <row r="1892" spans="1:63" hidden="1" outlineLevel="1">
      <c r="A1892" s="9" t="s">
        <v>545</v>
      </c>
      <c r="B1892" t="s">
        <v>1614</v>
      </c>
      <c r="C1892" s="1">
        <f t="shared" si="1080"/>
        <v>54842</v>
      </c>
      <c r="D1892" s="7">
        <f>IF(R1892&gt;0,RANK(R1892,(R1892:T1892,U1892:AI1892)),0)</f>
        <v>6</v>
      </c>
      <c r="E1892" s="7">
        <f>IF(S1892&gt;0,RANK(S1892,(R1892:T1892,U1892:AI1892)),0)</f>
        <v>4</v>
      </c>
      <c r="F1892" s="7">
        <f>IF(T1892&gt;0,RANK(T1892,(R1892:T1892,U1892:AI1892)),0)</f>
        <v>3</v>
      </c>
      <c r="G1892" s="7">
        <f>IF(U1892&gt;0,RANK(U1892,(R1892:T1892,U1892:AI1892)),0)</f>
        <v>2</v>
      </c>
      <c r="H1892" s="7">
        <f t="shared" si="1081"/>
        <v>1</v>
      </c>
      <c r="I1892" s="49">
        <f t="shared" si="1082"/>
        <v>3202</v>
      </c>
      <c r="J1892" s="177">
        <f t="shared" si="1083"/>
        <v>5.8385908610189274E-2</v>
      </c>
      <c r="K1892" s="2"/>
      <c r="L1892" s="2">
        <f t="shared" si="1084"/>
        <v>6.2926224426534408E-2</v>
      </c>
      <c r="M1892" s="2">
        <f t="shared" si="1085"/>
        <v>9.676889974836804E-2</v>
      </c>
      <c r="N1892" s="2">
        <f t="shared" si="1086"/>
        <v>0.20859924875095728</v>
      </c>
      <c r="O1892" s="2">
        <f t="shared" si="1087"/>
        <v>0.24050909886583274</v>
      </c>
      <c r="P1892" s="2">
        <f t="shared" si="1088"/>
        <v>0.29889500747602205</v>
      </c>
      <c r="Q1892" s="2">
        <f t="shared" si="1097"/>
        <v>9.2301520732285591E-2</v>
      </c>
      <c r="R1892" s="1">
        <v>3451</v>
      </c>
      <c r="S1892" s="1">
        <v>5307</v>
      </c>
      <c r="T1892" s="1">
        <v>11440</v>
      </c>
      <c r="U1892" s="1">
        <v>13190</v>
      </c>
      <c r="V1892" s="1">
        <v>16392</v>
      </c>
      <c r="W1892" s="1">
        <v>4854</v>
      </c>
      <c r="X1892" s="1">
        <v>31</v>
      </c>
      <c r="Y1892" s="1">
        <v>39</v>
      </c>
      <c r="Z1892" s="1">
        <v>76</v>
      </c>
      <c r="AD1892" s="1">
        <v>45</v>
      </c>
      <c r="AF1892" s="1">
        <v>14</v>
      </c>
      <c r="AI1892" s="1">
        <v>3</v>
      </c>
      <c r="AK1892" s="7">
        <f t="shared" si="1089"/>
        <v>5</v>
      </c>
      <c r="AL1892" s="7">
        <f t="shared" si="1090"/>
        <v>9</v>
      </c>
      <c r="AM1892" s="7">
        <f t="shared" si="1091"/>
        <v>8</v>
      </c>
      <c r="AN1892" s="2">
        <f t="shared" si="1092"/>
        <v>8.850880711863171E-2</v>
      </c>
      <c r="AO1892" s="2">
        <f t="shared" si="1093"/>
        <v>5.6526020203493668E-4</v>
      </c>
      <c r="AP1892" s="2">
        <f t="shared" si="1094"/>
        <v>7.1113380256008173E-4</v>
      </c>
      <c r="AR1892" t="str">
        <f t="shared" si="1095"/>
        <v>Lexington</v>
      </c>
      <c r="AS1892" t="s">
        <v>1614</v>
      </c>
      <c r="AT1892" s="184">
        <v>2</v>
      </c>
      <c r="AV1892" s="97">
        <v>45</v>
      </c>
      <c r="AW1892" s="99">
        <v>63</v>
      </c>
      <c r="AX1892" s="105">
        <f t="shared" si="1096"/>
        <v>45063</v>
      </c>
      <c r="AZ1892" s="7" t="s">
        <v>2951</v>
      </c>
      <c r="BA1892" t="s">
        <v>3184</v>
      </c>
      <c r="BC1892" s="1"/>
      <c r="BD1892" s="1"/>
      <c r="BE1892" s="1"/>
      <c r="BF1892" s="1"/>
      <c r="BG1892" s="1"/>
      <c r="BH1892" s="1"/>
      <c r="BI1892" s="194"/>
      <c r="BJ1892" s="194"/>
      <c r="BK1892" s="194"/>
    </row>
    <row r="1893" spans="1:63" hidden="1" outlineLevel="1">
      <c r="A1893" s="9" t="s">
        <v>1027</v>
      </c>
      <c r="B1893" t="s">
        <v>1614</v>
      </c>
      <c r="C1893" s="1">
        <f t="shared" si="1080"/>
        <v>1824</v>
      </c>
      <c r="D1893" s="7">
        <f>IF(R1893&gt;0,RANK(R1893,(R1893:T1893,U1893:AI1893)),0)</f>
        <v>4</v>
      </c>
      <c r="E1893" s="7">
        <f>IF(S1893&gt;0,RANK(S1893,(R1893:T1893,U1893:AI1893)),0)</f>
        <v>6</v>
      </c>
      <c r="F1893" s="7">
        <f>IF(T1893&gt;0,RANK(T1893,(R1893:T1893,U1893:AI1893)),0)</f>
        <v>2</v>
      </c>
      <c r="G1893" s="7">
        <f>IF(U1893&gt;0,RANK(U1893,(R1893:T1893,U1893:AI1893)),0)</f>
        <v>3</v>
      </c>
      <c r="H1893" s="7">
        <f t="shared" si="1081"/>
        <v>1</v>
      </c>
      <c r="I1893" s="49">
        <f t="shared" si="1082"/>
        <v>148</v>
      </c>
      <c r="J1893" s="177">
        <f t="shared" si="1083"/>
        <v>8.1140350877192985E-2</v>
      </c>
      <c r="K1893" s="2"/>
      <c r="L1893" s="2">
        <f t="shared" si="1084"/>
        <v>9.8684210526315791E-2</v>
      </c>
      <c r="M1893" s="2">
        <f t="shared" si="1085"/>
        <v>4.1666666666666664E-2</v>
      </c>
      <c r="N1893" s="2">
        <f t="shared" si="1086"/>
        <v>0.25657894736842107</v>
      </c>
      <c r="O1893" s="2">
        <f t="shared" si="1087"/>
        <v>0.20394736842105263</v>
      </c>
      <c r="P1893" s="2">
        <f t="shared" si="1088"/>
        <v>0.33771929824561403</v>
      </c>
      <c r="Q1893" s="2">
        <f t="shared" si="1097"/>
        <v>6.1403508771929849E-2</v>
      </c>
      <c r="R1893" s="1">
        <v>180</v>
      </c>
      <c r="S1893" s="1">
        <v>76</v>
      </c>
      <c r="T1893" s="1">
        <v>468</v>
      </c>
      <c r="U1893" s="1">
        <v>372</v>
      </c>
      <c r="V1893" s="1">
        <v>616</v>
      </c>
      <c r="W1893" s="1">
        <v>106</v>
      </c>
      <c r="X1893" s="1">
        <v>1</v>
      </c>
      <c r="Y1893" s="1">
        <v>2</v>
      </c>
      <c r="Z1893" s="1">
        <v>1</v>
      </c>
      <c r="AD1893" s="1">
        <v>2</v>
      </c>
      <c r="AF1893" s="1">
        <v>0</v>
      </c>
      <c r="AI1893" s="1">
        <v>0</v>
      </c>
      <c r="AK1893" s="7">
        <f t="shared" si="1089"/>
        <v>5</v>
      </c>
      <c r="AL1893" s="7">
        <f t="shared" si="1090"/>
        <v>8</v>
      </c>
      <c r="AM1893" s="7">
        <f t="shared" si="1091"/>
        <v>7</v>
      </c>
      <c r="AN1893" s="2">
        <f t="shared" si="1092"/>
        <v>5.8114035087719298E-2</v>
      </c>
      <c r="AO1893" s="2">
        <f t="shared" si="1093"/>
        <v>5.4824561403508769E-4</v>
      </c>
      <c r="AP1893" s="2">
        <f t="shared" si="1094"/>
        <v>1.0964912280701754E-3</v>
      </c>
      <c r="AR1893" t="str">
        <f t="shared" si="1095"/>
        <v>McCormick</v>
      </c>
      <c r="AS1893" t="s">
        <v>1614</v>
      </c>
      <c r="AT1893" s="184">
        <v>3</v>
      </c>
      <c r="AV1893" s="97">
        <v>45</v>
      </c>
      <c r="AW1893" s="99">
        <v>65</v>
      </c>
      <c r="AX1893" s="105">
        <f t="shared" si="1096"/>
        <v>45065</v>
      </c>
      <c r="AZ1893" s="7" t="s">
        <v>2951</v>
      </c>
      <c r="BA1893" t="s">
        <v>3184</v>
      </c>
      <c r="BC1893" s="1"/>
      <c r="BD1893" s="1"/>
      <c r="BE1893" s="1"/>
      <c r="BF1893" s="1"/>
      <c r="BG1893" s="1"/>
      <c r="BH1893" s="1"/>
      <c r="BI1893" s="194"/>
      <c r="BJ1893" s="194"/>
      <c r="BK1893" s="194"/>
    </row>
    <row r="1894" spans="1:63" hidden="1" outlineLevel="1">
      <c r="A1894" s="9" t="s">
        <v>1291</v>
      </c>
      <c r="B1894" t="s">
        <v>1614</v>
      </c>
      <c r="C1894" s="1">
        <f t="shared" si="1080"/>
        <v>2851</v>
      </c>
      <c r="D1894" s="7">
        <f>IF(R1894&gt;0,RANK(R1894,(R1894:T1894,U1894:AI1894)),0)</f>
        <v>6</v>
      </c>
      <c r="E1894" s="7">
        <f>IF(S1894&gt;0,RANK(S1894,(R1894:T1894,U1894:AI1894)),0)</f>
        <v>4</v>
      </c>
      <c r="F1894" s="7">
        <f>IF(T1894&gt;0,RANK(T1894,(R1894:T1894,U1894:AI1894)),0)</f>
        <v>3</v>
      </c>
      <c r="G1894" s="7">
        <f>IF(U1894&gt;0,RANK(U1894,(R1894:T1894,U1894:AI1894)),0)</f>
        <v>2</v>
      </c>
      <c r="H1894" s="7">
        <f t="shared" si="1081"/>
        <v>1</v>
      </c>
      <c r="I1894" s="49">
        <f t="shared" si="1082"/>
        <v>471</v>
      </c>
      <c r="J1894" s="177">
        <f t="shared" si="1083"/>
        <v>0.16520519116099613</v>
      </c>
      <c r="K1894" s="2"/>
      <c r="L1894" s="2">
        <f t="shared" si="1084"/>
        <v>3.5075412136092596E-2</v>
      </c>
      <c r="M1894" s="2">
        <f t="shared" si="1085"/>
        <v>7.5412136092599086E-2</v>
      </c>
      <c r="N1894" s="2">
        <f t="shared" si="1086"/>
        <v>0.15292879691336372</v>
      </c>
      <c r="O1894" s="2">
        <f t="shared" si="1087"/>
        <v>0.25990880392844617</v>
      </c>
      <c r="P1894" s="2">
        <f t="shared" si="1088"/>
        <v>0.42511399508944231</v>
      </c>
      <c r="Q1894" s="2">
        <f t="shared" si="1097"/>
        <v>5.1560855840056152E-2</v>
      </c>
      <c r="R1894" s="1">
        <v>100</v>
      </c>
      <c r="S1894" s="1">
        <v>215</v>
      </c>
      <c r="T1894" s="1">
        <v>436</v>
      </c>
      <c r="U1894" s="1">
        <v>741</v>
      </c>
      <c r="V1894" s="1">
        <v>1212</v>
      </c>
      <c r="W1894" s="1">
        <v>141</v>
      </c>
      <c r="X1894" s="1">
        <v>1</v>
      </c>
      <c r="Y1894" s="1">
        <v>1</v>
      </c>
      <c r="Z1894" s="1">
        <v>2</v>
      </c>
      <c r="AD1894" s="1">
        <v>1</v>
      </c>
      <c r="AF1894" s="1">
        <v>1</v>
      </c>
      <c r="AI1894" s="1">
        <v>0</v>
      </c>
      <c r="AK1894" s="7">
        <f t="shared" si="1089"/>
        <v>5</v>
      </c>
      <c r="AL1894" s="7">
        <f t="shared" si="1090"/>
        <v>8</v>
      </c>
      <c r="AM1894" s="7">
        <f t="shared" si="1091"/>
        <v>8</v>
      </c>
      <c r="AN1894" s="2">
        <f t="shared" si="1092"/>
        <v>4.9456331111890565E-2</v>
      </c>
      <c r="AO1894" s="2">
        <f t="shared" si="1093"/>
        <v>3.5075412136092597E-4</v>
      </c>
      <c r="AP1894" s="2">
        <f t="shared" si="1094"/>
        <v>3.5075412136092597E-4</v>
      </c>
      <c r="AR1894" t="str">
        <f t="shared" si="1095"/>
        <v>Marion</v>
      </c>
      <c r="AS1894" t="s">
        <v>1614</v>
      </c>
      <c r="AT1894" s="184">
        <v>7</v>
      </c>
      <c r="AV1894" s="97">
        <v>45</v>
      </c>
      <c r="AW1894" s="99">
        <v>67</v>
      </c>
      <c r="AX1894" s="105">
        <f t="shared" si="1096"/>
        <v>45067</v>
      </c>
      <c r="AZ1894" s="7" t="s">
        <v>2951</v>
      </c>
      <c r="BA1894" t="s">
        <v>3184</v>
      </c>
      <c r="BC1894" s="1"/>
      <c r="BD1894" s="1"/>
      <c r="BE1894" s="1"/>
      <c r="BF1894" s="1"/>
      <c r="BG1894" s="1"/>
      <c r="BH1894" s="1"/>
      <c r="BI1894" s="194"/>
      <c r="BJ1894" s="194"/>
      <c r="BK1894" s="194"/>
    </row>
    <row r="1895" spans="1:63" hidden="1" outlineLevel="1">
      <c r="A1895" s="9" t="s">
        <v>6</v>
      </c>
      <c r="B1895" t="s">
        <v>1614</v>
      </c>
      <c r="C1895" s="1">
        <f t="shared" si="1080"/>
        <v>1760</v>
      </c>
      <c r="D1895" s="7">
        <f>IF(R1895&gt;0,RANK(R1895,(R1895:T1895,U1895:AI1895)),0)</f>
        <v>6</v>
      </c>
      <c r="E1895" s="7">
        <f>IF(S1895&gt;0,RANK(S1895,(R1895:T1895,U1895:AI1895)),0)</f>
        <v>4</v>
      </c>
      <c r="F1895" s="7">
        <f>IF(T1895&gt;0,RANK(T1895,(R1895:T1895,U1895:AI1895)),0)</f>
        <v>3</v>
      </c>
      <c r="G1895" s="7">
        <f>IF(U1895&gt;0,RANK(U1895,(R1895:T1895,U1895:AI1895)),0)</f>
        <v>2</v>
      </c>
      <c r="H1895" s="7">
        <f t="shared" si="1081"/>
        <v>1</v>
      </c>
      <c r="I1895" s="49">
        <f t="shared" si="1082"/>
        <v>331</v>
      </c>
      <c r="J1895" s="177">
        <f t="shared" si="1083"/>
        <v>0.18806818181818183</v>
      </c>
      <c r="K1895" s="2"/>
      <c r="L1895" s="2">
        <f t="shared" si="1084"/>
        <v>3.2386363636363637E-2</v>
      </c>
      <c r="M1895" s="2">
        <f t="shared" si="1085"/>
        <v>9.3181818181818185E-2</v>
      </c>
      <c r="N1895" s="2">
        <f t="shared" si="1086"/>
        <v>0.14431818181818182</v>
      </c>
      <c r="O1895" s="2">
        <f t="shared" si="1087"/>
        <v>0.23295454545454544</v>
      </c>
      <c r="P1895" s="2">
        <f t="shared" si="1088"/>
        <v>0.42102272727272727</v>
      </c>
      <c r="Q1895" s="2">
        <f t="shared" si="1097"/>
        <v>7.613636363636378E-2</v>
      </c>
      <c r="R1895" s="1">
        <v>57</v>
      </c>
      <c r="S1895" s="1">
        <v>164</v>
      </c>
      <c r="T1895" s="1">
        <v>254</v>
      </c>
      <c r="U1895" s="1">
        <v>410</v>
      </c>
      <c r="V1895" s="1">
        <v>741</v>
      </c>
      <c r="W1895" s="1">
        <v>128</v>
      </c>
      <c r="X1895" s="1">
        <v>0</v>
      </c>
      <c r="Y1895" s="1">
        <v>1</v>
      </c>
      <c r="Z1895" s="1">
        <v>2</v>
      </c>
      <c r="AD1895" s="1">
        <v>1</v>
      </c>
      <c r="AF1895" s="1">
        <v>1</v>
      </c>
      <c r="AI1895" s="1">
        <v>1</v>
      </c>
      <c r="AK1895" s="7">
        <f t="shared" si="1089"/>
        <v>5</v>
      </c>
      <c r="AL1895" s="7">
        <f t="shared" si="1090"/>
        <v>0</v>
      </c>
      <c r="AM1895" s="7">
        <f t="shared" si="1091"/>
        <v>8</v>
      </c>
      <c r="AN1895" s="2">
        <f t="shared" si="1092"/>
        <v>7.2727272727272724E-2</v>
      </c>
      <c r="AO1895" s="2">
        <f t="shared" si="1093"/>
        <v>0</v>
      </c>
      <c r="AP1895" s="2">
        <f t="shared" si="1094"/>
        <v>5.6818181818181815E-4</v>
      </c>
      <c r="AR1895" t="str">
        <f t="shared" si="1095"/>
        <v>Marlboro</v>
      </c>
      <c r="AS1895" t="s">
        <v>1614</v>
      </c>
      <c r="AT1895" s="184">
        <v>7</v>
      </c>
      <c r="AV1895" s="97">
        <v>45</v>
      </c>
      <c r="AW1895" s="99">
        <v>69</v>
      </c>
      <c r="AX1895" s="105">
        <f t="shared" si="1096"/>
        <v>45069</v>
      </c>
      <c r="AZ1895" s="7" t="s">
        <v>2951</v>
      </c>
      <c r="BA1895" t="s">
        <v>3184</v>
      </c>
      <c r="BC1895" s="1"/>
      <c r="BD1895" s="1"/>
      <c r="BE1895" s="1"/>
      <c r="BF1895" s="1"/>
      <c r="BG1895" s="1"/>
      <c r="BH1895" s="1"/>
      <c r="BI1895" s="194"/>
      <c r="BJ1895" s="194"/>
      <c r="BK1895" s="194"/>
    </row>
    <row r="1896" spans="1:63" hidden="1" outlineLevel="1">
      <c r="A1896" s="9" t="s">
        <v>928</v>
      </c>
      <c r="B1896" t="s">
        <v>1614</v>
      </c>
      <c r="C1896" s="1">
        <f t="shared" si="1080"/>
        <v>5972</v>
      </c>
      <c r="D1896" s="7">
        <f>IF(R1896&gt;0,RANK(R1896,(R1896:T1896,U1896:AI1896)),0)</f>
        <v>6</v>
      </c>
      <c r="E1896" s="7">
        <f>IF(S1896&gt;0,RANK(S1896,(R1896:T1896,U1896:AI1896)),0)</f>
        <v>4</v>
      </c>
      <c r="F1896" s="7">
        <f>IF(T1896&gt;0,RANK(T1896,(R1896:T1896,U1896:AI1896)),0)</f>
        <v>3</v>
      </c>
      <c r="G1896" s="7">
        <f>IF(U1896&gt;0,RANK(U1896,(R1896:T1896,U1896:AI1896)),0)</f>
        <v>2</v>
      </c>
      <c r="H1896" s="7">
        <f t="shared" si="1081"/>
        <v>1</v>
      </c>
      <c r="I1896" s="49">
        <f t="shared" si="1082"/>
        <v>779</v>
      </c>
      <c r="J1896" s="177">
        <f t="shared" si="1083"/>
        <v>0.13044206296048225</v>
      </c>
      <c r="K1896" s="2"/>
      <c r="L1896" s="2">
        <f t="shared" si="1084"/>
        <v>5.7434695244474213E-2</v>
      </c>
      <c r="M1896" s="2">
        <f t="shared" si="1085"/>
        <v>0.10398526456798393</v>
      </c>
      <c r="N1896" s="2">
        <f t="shared" si="1086"/>
        <v>0.19356999330207636</v>
      </c>
      <c r="O1896" s="2">
        <f t="shared" si="1087"/>
        <v>0.21215673141326188</v>
      </c>
      <c r="P1896" s="2">
        <f t="shared" si="1088"/>
        <v>0.34259879437374413</v>
      </c>
      <c r="Q1896" s="2">
        <f t="shared" si="1097"/>
        <v>9.0254521098459495E-2</v>
      </c>
      <c r="R1896" s="1">
        <v>343</v>
      </c>
      <c r="S1896" s="1">
        <v>621</v>
      </c>
      <c r="T1896" s="1">
        <v>1156</v>
      </c>
      <c r="U1896" s="1">
        <v>1267</v>
      </c>
      <c r="V1896" s="1">
        <v>2046</v>
      </c>
      <c r="W1896" s="1">
        <v>523</v>
      </c>
      <c r="X1896" s="1">
        <v>5</v>
      </c>
      <c r="Y1896" s="1">
        <v>2</v>
      </c>
      <c r="Z1896" s="1">
        <v>6</v>
      </c>
      <c r="AD1896" s="1">
        <v>2</v>
      </c>
      <c r="AF1896" s="1">
        <v>1</v>
      </c>
      <c r="AI1896" s="1">
        <v>0</v>
      </c>
      <c r="AK1896" s="7">
        <f t="shared" si="1089"/>
        <v>5</v>
      </c>
      <c r="AL1896" s="7">
        <f t="shared" si="1090"/>
        <v>8</v>
      </c>
      <c r="AM1896" s="7">
        <f t="shared" si="1091"/>
        <v>9</v>
      </c>
      <c r="AN1896" s="2">
        <f t="shared" si="1092"/>
        <v>8.7575351640991297E-2</v>
      </c>
      <c r="AO1896" s="2">
        <f t="shared" si="1093"/>
        <v>8.3724045545880777E-4</v>
      </c>
      <c r="AP1896" s="2">
        <f t="shared" si="1094"/>
        <v>3.348961821835231E-4</v>
      </c>
      <c r="AR1896" t="str">
        <f t="shared" si="1095"/>
        <v>Newberry</v>
      </c>
      <c r="AS1896" t="s">
        <v>1614</v>
      </c>
      <c r="AT1896" s="184"/>
      <c r="AV1896" s="97">
        <v>45</v>
      </c>
      <c r="AW1896" s="99">
        <v>71</v>
      </c>
      <c r="AX1896" s="105">
        <f t="shared" si="1096"/>
        <v>45071</v>
      </c>
      <c r="AZ1896" s="7" t="s">
        <v>2951</v>
      </c>
      <c r="BA1896" t="s">
        <v>3184</v>
      </c>
      <c r="BC1896" s="1"/>
      <c r="BD1896" s="1"/>
      <c r="BE1896" s="1"/>
      <c r="BF1896" s="1"/>
      <c r="BG1896" s="1"/>
      <c r="BH1896" s="1"/>
      <c r="BI1896" s="194"/>
      <c r="BJ1896" s="194"/>
      <c r="BK1896" s="194"/>
    </row>
    <row r="1897" spans="1:63" hidden="1" outlineLevel="1">
      <c r="A1897" s="9" t="s">
        <v>2493</v>
      </c>
      <c r="B1897" t="s">
        <v>1614</v>
      </c>
      <c r="C1897" s="1">
        <f t="shared" si="1080"/>
        <v>15647</v>
      </c>
      <c r="D1897" s="7">
        <f>IF(R1897&gt;0,RANK(R1897,(R1897:T1897,U1897:AI1897)),0)</f>
        <v>4</v>
      </c>
      <c r="E1897" s="7">
        <f>IF(S1897&gt;0,RANK(S1897,(R1897:T1897,U1897:AI1897)),0)</f>
        <v>5</v>
      </c>
      <c r="F1897" s="7">
        <f>IF(T1897&gt;0,RANK(T1897,(R1897:T1897,U1897:AI1897)),0)</f>
        <v>2</v>
      </c>
      <c r="G1897" s="7">
        <f>IF(U1897&gt;0,RANK(U1897,(R1897:T1897,U1897:AI1897)),0)</f>
        <v>3</v>
      </c>
      <c r="H1897" s="7">
        <f t="shared" si="1081"/>
        <v>1</v>
      </c>
      <c r="I1897" s="49">
        <f t="shared" si="1082"/>
        <v>423</v>
      </c>
      <c r="J1897" s="177">
        <f t="shared" si="1083"/>
        <v>2.7033936217805331E-2</v>
      </c>
      <c r="K1897" s="2"/>
      <c r="L1897" s="2">
        <f t="shared" si="1084"/>
        <v>9.4459001725570396E-2</v>
      </c>
      <c r="M1897" s="2">
        <f t="shared" si="1085"/>
        <v>8.8898830446730998E-2</v>
      </c>
      <c r="N1897" s="2">
        <f t="shared" si="1086"/>
        <v>0.25589569885601071</v>
      </c>
      <c r="O1897" s="2">
        <f t="shared" si="1087"/>
        <v>0.2022751965232952</v>
      </c>
      <c r="P1897" s="2">
        <f t="shared" si="1088"/>
        <v>0.28292963507381608</v>
      </c>
      <c r="Q1897" s="2">
        <f t="shared" si="1097"/>
        <v>7.5541637374576642E-2</v>
      </c>
      <c r="R1897" s="1">
        <v>1478</v>
      </c>
      <c r="S1897" s="1">
        <v>1391</v>
      </c>
      <c r="T1897" s="1">
        <v>4004</v>
      </c>
      <c r="U1897" s="1">
        <v>3165</v>
      </c>
      <c r="V1897" s="1">
        <v>4427</v>
      </c>
      <c r="W1897" s="1">
        <v>1126</v>
      </c>
      <c r="X1897" s="1">
        <v>3</v>
      </c>
      <c r="Y1897" s="1">
        <v>22</v>
      </c>
      <c r="Z1897" s="1">
        <v>14</v>
      </c>
      <c r="AD1897" s="1">
        <v>11</v>
      </c>
      <c r="AF1897" s="1">
        <v>6</v>
      </c>
      <c r="AI1897" s="1">
        <v>0</v>
      </c>
      <c r="AK1897" s="7">
        <f t="shared" si="1089"/>
        <v>6</v>
      </c>
      <c r="AL1897" s="7">
        <f t="shared" si="1090"/>
        <v>9</v>
      </c>
      <c r="AM1897" s="7">
        <f t="shared" si="1091"/>
        <v>7</v>
      </c>
      <c r="AN1897" s="2">
        <f t="shared" si="1092"/>
        <v>7.1962676551415611E-2</v>
      </c>
      <c r="AO1897" s="2">
        <f t="shared" si="1093"/>
        <v>1.9173004409791015E-4</v>
      </c>
      <c r="AP1897" s="2">
        <f t="shared" si="1094"/>
        <v>1.4060203233846743E-3</v>
      </c>
      <c r="AR1897" t="str">
        <f t="shared" si="1095"/>
        <v>Oconee</v>
      </c>
      <c r="AS1897" t="s">
        <v>1614</v>
      </c>
      <c r="AT1897" s="184">
        <v>3</v>
      </c>
      <c r="AV1897" s="97">
        <v>45</v>
      </c>
      <c r="AW1897" s="99">
        <v>73</v>
      </c>
      <c r="AX1897" s="105">
        <f t="shared" si="1096"/>
        <v>45073</v>
      </c>
      <c r="AZ1897" s="7" t="s">
        <v>2951</v>
      </c>
      <c r="BA1897" t="s">
        <v>3184</v>
      </c>
      <c r="BC1897" s="1"/>
      <c r="BD1897" s="1"/>
      <c r="BE1897" s="1"/>
      <c r="BF1897" s="1"/>
      <c r="BG1897" s="1"/>
      <c r="BH1897" s="1"/>
      <c r="BI1897" s="194"/>
      <c r="BJ1897" s="194"/>
      <c r="BK1897" s="194"/>
    </row>
    <row r="1898" spans="1:63" hidden="1" outlineLevel="1">
      <c r="A1898" s="9" t="s">
        <v>562</v>
      </c>
      <c r="B1898" t="s">
        <v>1614</v>
      </c>
      <c r="C1898" s="1">
        <f t="shared" si="1080"/>
        <v>6736</v>
      </c>
      <c r="D1898" s="7">
        <f>IF(R1898&gt;0,RANK(R1898,(R1898:T1898,U1898:AI1898)),0)</f>
        <v>6</v>
      </c>
      <c r="E1898" s="7">
        <f>IF(S1898&gt;0,RANK(S1898,(R1898:T1898,U1898:AI1898)),0)</f>
        <v>4</v>
      </c>
      <c r="F1898" s="7">
        <f>IF(T1898&gt;0,RANK(T1898,(R1898:T1898,U1898:AI1898)),0)</f>
        <v>2</v>
      </c>
      <c r="G1898" s="7">
        <f>IF(U1898&gt;0,RANK(U1898,(R1898:T1898,U1898:AI1898)),0)</f>
        <v>3</v>
      </c>
      <c r="H1898" s="7">
        <f t="shared" si="1081"/>
        <v>1</v>
      </c>
      <c r="I1898" s="49">
        <f t="shared" si="1082"/>
        <v>1242</v>
      </c>
      <c r="J1898" s="177">
        <f t="shared" si="1083"/>
        <v>0.18438242280285036</v>
      </c>
      <c r="K1898" s="2"/>
      <c r="L1898" s="2">
        <f t="shared" si="1084"/>
        <v>5.2553444180522567E-2</v>
      </c>
      <c r="M1898" s="2">
        <f t="shared" si="1085"/>
        <v>0.11594418052256532</v>
      </c>
      <c r="N1898" s="2">
        <f t="shared" si="1086"/>
        <v>0.19462589073634204</v>
      </c>
      <c r="O1898" s="2">
        <f t="shared" si="1087"/>
        <v>0.19447743467933493</v>
      </c>
      <c r="P1898" s="2">
        <f t="shared" si="1088"/>
        <v>0.3790083135391924</v>
      </c>
      <c r="Q1898" s="2">
        <f t="shared" si="1097"/>
        <v>6.3390736342042786E-2</v>
      </c>
      <c r="R1898" s="1">
        <v>354</v>
      </c>
      <c r="S1898" s="1">
        <v>781</v>
      </c>
      <c r="T1898" s="1">
        <v>1311</v>
      </c>
      <c r="U1898" s="1">
        <v>1310</v>
      </c>
      <c r="V1898" s="1">
        <v>2553</v>
      </c>
      <c r="W1898" s="1">
        <v>405</v>
      </c>
      <c r="X1898" s="1">
        <v>4</v>
      </c>
      <c r="Y1898" s="1">
        <v>6</v>
      </c>
      <c r="Z1898" s="1">
        <v>5</v>
      </c>
      <c r="AD1898" s="1">
        <v>4</v>
      </c>
      <c r="AF1898" s="1">
        <v>3</v>
      </c>
      <c r="AI1898" s="1">
        <v>0</v>
      </c>
      <c r="AK1898" s="7">
        <f t="shared" si="1089"/>
        <v>5</v>
      </c>
      <c r="AL1898" s="7">
        <f t="shared" si="1090"/>
        <v>9</v>
      </c>
      <c r="AM1898" s="7">
        <f t="shared" si="1091"/>
        <v>7</v>
      </c>
      <c r="AN1898" s="2">
        <f t="shared" si="1092"/>
        <v>6.0124703087885985E-2</v>
      </c>
      <c r="AO1898" s="2">
        <f t="shared" si="1093"/>
        <v>5.9382422802850359E-4</v>
      </c>
      <c r="AP1898" s="2">
        <f t="shared" si="1094"/>
        <v>8.9073634204275538E-4</v>
      </c>
      <c r="AR1898" t="str">
        <f t="shared" si="1095"/>
        <v>Orangeburg</v>
      </c>
      <c r="AS1898" t="s">
        <v>1614</v>
      </c>
      <c r="AT1898" s="184"/>
      <c r="AV1898" s="97">
        <v>45</v>
      </c>
      <c r="AW1898" s="99">
        <v>75</v>
      </c>
      <c r="AX1898" s="105">
        <f t="shared" si="1096"/>
        <v>45075</v>
      </c>
      <c r="AZ1898" s="7" t="s">
        <v>2951</v>
      </c>
      <c r="BA1898" t="s">
        <v>3184</v>
      </c>
      <c r="BC1898" s="1"/>
      <c r="BD1898" s="1"/>
      <c r="BE1898" s="1"/>
      <c r="BF1898" s="1"/>
      <c r="BG1898" s="1"/>
      <c r="BH1898" s="1"/>
      <c r="BI1898" s="194"/>
      <c r="BJ1898" s="194"/>
      <c r="BK1898" s="194"/>
    </row>
    <row r="1899" spans="1:63" hidden="1" outlineLevel="1">
      <c r="A1899" s="9" t="s">
        <v>1725</v>
      </c>
      <c r="B1899" t="s">
        <v>1614</v>
      </c>
      <c r="C1899" s="1">
        <f t="shared" si="1080"/>
        <v>23798</v>
      </c>
      <c r="D1899" s="7">
        <f>IF(R1899&gt;0,RANK(R1899,(R1899:T1899,U1899:AI1899)),0)</f>
        <v>6</v>
      </c>
      <c r="E1899" s="7">
        <f>IF(S1899&gt;0,RANK(S1899,(R1899:T1899,U1899:AI1899)),0)</f>
        <v>4</v>
      </c>
      <c r="F1899" s="7">
        <f>IF(T1899&gt;0,RANK(T1899,(R1899:T1899,U1899:AI1899)),0)</f>
        <v>3</v>
      </c>
      <c r="G1899" s="7">
        <f>IF(U1899&gt;0,RANK(U1899,(R1899:T1899,U1899:AI1899)),0)</f>
        <v>2</v>
      </c>
      <c r="H1899" s="7">
        <f t="shared" si="1081"/>
        <v>1</v>
      </c>
      <c r="I1899" s="49">
        <f t="shared" si="1082"/>
        <v>745</v>
      </c>
      <c r="J1899" s="177">
        <f t="shared" si="1083"/>
        <v>3.1305151693419617E-2</v>
      </c>
      <c r="K1899" s="2"/>
      <c r="L1899" s="2">
        <f t="shared" si="1084"/>
        <v>6.0845449197411548E-2</v>
      </c>
      <c r="M1899" s="2">
        <f t="shared" si="1085"/>
        <v>8.5511387511555598E-2</v>
      </c>
      <c r="N1899" s="2">
        <f t="shared" si="1086"/>
        <v>0.20854693671737121</v>
      </c>
      <c r="O1899" s="2">
        <f t="shared" si="1087"/>
        <v>0.26909824354987816</v>
      </c>
      <c r="P1899" s="2">
        <f t="shared" si="1088"/>
        <v>0.30040339524329773</v>
      </c>
      <c r="Q1899" s="2">
        <f t="shared" si="1097"/>
        <v>7.5594587780485722E-2</v>
      </c>
      <c r="R1899" s="1">
        <v>1448</v>
      </c>
      <c r="S1899" s="1">
        <v>2035</v>
      </c>
      <c r="T1899" s="1">
        <v>4963</v>
      </c>
      <c r="U1899" s="1">
        <v>6404</v>
      </c>
      <c r="V1899" s="1">
        <v>7149</v>
      </c>
      <c r="W1899" s="1">
        <v>1715</v>
      </c>
      <c r="X1899" s="1">
        <v>11</v>
      </c>
      <c r="Y1899" s="1">
        <v>16</v>
      </c>
      <c r="Z1899" s="1">
        <v>31</v>
      </c>
      <c r="AD1899" s="1">
        <v>17</v>
      </c>
      <c r="AF1899" s="1">
        <v>8</v>
      </c>
      <c r="AG1899" s="49"/>
      <c r="AI1899" s="1">
        <v>1</v>
      </c>
      <c r="AK1899" s="7">
        <f t="shared" si="1089"/>
        <v>5</v>
      </c>
      <c r="AL1899" s="7">
        <f t="shared" si="1090"/>
        <v>9</v>
      </c>
      <c r="AM1899" s="7">
        <f t="shared" si="1091"/>
        <v>8</v>
      </c>
      <c r="AN1899" s="2">
        <f t="shared" si="1092"/>
        <v>7.2064879401630394E-2</v>
      </c>
      <c r="AO1899" s="2">
        <f t="shared" si="1093"/>
        <v>4.6222371627867889E-4</v>
      </c>
      <c r="AP1899" s="2">
        <f t="shared" si="1094"/>
        <v>6.7232540549626014E-4</v>
      </c>
      <c r="AR1899" t="str">
        <f t="shared" si="1095"/>
        <v>Pickens</v>
      </c>
      <c r="AS1899" t="s">
        <v>1614</v>
      </c>
      <c r="AT1899" s="184">
        <v>3</v>
      </c>
      <c r="AV1899" s="97">
        <v>45</v>
      </c>
      <c r="AW1899" s="99">
        <v>77</v>
      </c>
      <c r="AX1899" s="105">
        <f t="shared" si="1096"/>
        <v>45077</v>
      </c>
      <c r="AZ1899" s="7" t="s">
        <v>2951</v>
      </c>
      <c r="BA1899" t="s">
        <v>3184</v>
      </c>
      <c r="BC1899" s="1"/>
      <c r="BD1899" s="1"/>
      <c r="BE1899" s="1"/>
      <c r="BF1899" s="1"/>
      <c r="BG1899" s="1"/>
      <c r="BH1899" s="1"/>
      <c r="BI1899" s="194"/>
      <c r="BJ1899" s="194"/>
      <c r="BK1899" s="194"/>
    </row>
    <row r="1900" spans="1:63" hidden="1" outlineLevel="1">
      <c r="A1900" s="9" t="s">
        <v>1696</v>
      </c>
      <c r="B1900" t="s">
        <v>1614</v>
      </c>
      <c r="C1900" s="1">
        <f t="shared" si="1080"/>
        <v>39546</v>
      </c>
      <c r="D1900" s="7">
        <f>IF(R1900&gt;0,RANK(R1900,(R1900:T1900,U1900:AI1900)),0)</f>
        <v>5</v>
      </c>
      <c r="E1900" s="7">
        <f>IF(S1900&gt;0,RANK(S1900,(R1900:T1900,U1900:AI1900)),0)</f>
        <v>4</v>
      </c>
      <c r="F1900" s="7">
        <f>IF(T1900&gt;0,RANK(T1900,(R1900:T1900,U1900:AI1900)),0)</f>
        <v>1</v>
      </c>
      <c r="G1900" s="7">
        <f>IF(U1900&gt;0,RANK(U1900,(R1900:T1900,U1900:AI1900)),0)</f>
        <v>3</v>
      </c>
      <c r="H1900" s="7">
        <f t="shared" si="1081"/>
        <v>2</v>
      </c>
      <c r="I1900" s="49">
        <f t="shared" si="1082"/>
        <v>1787</v>
      </c>
      <c r="J1900" s="177">
        <f t="shared" si="1083"/>
        <v>4.5187882465988975E-2</v>
      </c>
      <c r="K1900" s="2"/>
      <c r="L1900" s="2">
        <f t="shared" si="1084"/>
        <v>0.10274111161685126</v>
      </c>
      <c r="M1900" s="2">
        <f t="shared" si="1085"/>
        <v>0.1136145248571284</v>
      </c>
      <c r="N1900" s="2">
        <f t="shared" si="1086"/>
        <v>0.27795478683052649</v>
      </c>
      <c r="O1900" s="2">
        <f t="shared" si="1087"/>
        <v>0.20186618115612198</v>
      </c>
      <c r="P1900" s="2">
        <f t="shared" si="1088"/>
        <v>0.23276690436453751</v>
      </c>
      <c r="Q1900" s="2">
        <f t="shared" si="1097"/>
        <v>7.1056491174834369E-2</v>
      </c>
      <c r="R1900" s="1">
        <v>4063</v>
      </c>
      <c r="S1900" s="1">
        <v>4493</v>
      </c>
      <c r="T1900" s="1">
        <v>10992</v>
      </c>
      <c r="U1900" s="1">
        <v>7983</v>
      </c>
      <c r="V1900" s="1">
        <v>9205</v>
      </c>
      <c r="W1900" s="1">
        <v>2641</v>
      </c>
      <c r="X1900" s="49">
        <v>24</v>
      </c>
      <c r="Y1900" s="1">
        <v>49</v>
      </c>
      <c r="Z1900" s="1">
        <v>56</v>
      </c>
      <c r="AD1900" s="1">
        <v>24</v>
      </c>
      <c r="AF1900" s="1">
        <v>15</v>
      </c>
      <c r="AI1900" s="1">
        <v>1</v>
      </c>
      <c r="AK1900" s="7">
        <f t="shared" si="1089"/>
        <v>6</v>
      </c>
      <c r="AL1900" s="7">
        <f t="shared" si="1090"/>
        <v>9</v>
      </c>
      <c r="AM1900" s="7">
        <f t="shared" si="1091"/>
        <v>8</v>
      </c>
      <c r="AN1900" s="2">
        <f t="shared" si="1092"/>
        <v>6.6782986901330096E-2</v>
      </c>
      <c r="AO1900" s="2">
        <f t="shared" si="1093"/>
        <v>6.0688818085267787E-4</v>
      </c>
      <c r="AP1900" s="2">
        <f t="shared" si="1094"/>
        <v>1.2390633692408841E-3</v>
      </c>
      <c r="AR1900" t="str">
        <f t="shared" si="1095"/>
        <v>Richland</v>
      </c>
      <c r="AS1900" t="s">
        <v>1614</v>
      </c>
      <c r="AT1900" s="184"/>
      <c r="AV1900" s="97">
        <v>45</v>
      </c>
      <c r="AW1900" s="99">
        <v>79</v>
      </c>
      <c r="AX1900" s="105">
        <f t="shared" si="1096"/>
        <v>45079</v>
      </c>
      <c r="AZ1900" s="7" t="s">
        <v>2951</v>
      </c>
      <c r="BA1900" t="s">
        <v>3184</v>
      </c>
      <c r="BC1900" s="1"/>
      <c r="BD1900" s="1"/>
      <c r="BE1900" s="1"/>
      <c r="BF1900" s="1"/>
      <c r="BG1900" s="1"/>
      <c r="BH1900" s="1"/>
      <c r="BI1900" s="194"/>
      <c r="BJ1900" s="194"/>
      <c r="BK1900" s="194"/>
    </row>
    <row r="1901" spans="1:63" hidden="1" outlineLevel="1">
      <c r="A1901" s="9" t="s">
        <v>154</v>
      </c>
      <c r="B1901" t="s">
        <v>1614</v>
      </c>
      <c r="C1901" s="1">
        <f t="shared" si="1080"/>
        <v>3437</v>
      </c>
      <c r="D1901" s="7">
        <f>IF(R1901&gt;0,RANK(R1901,(R1901:T1901,U1901:AI1901)),0)</f>
        <v>6</v>
      </c>
      <c r="E1901" s="7">
        <f>IF(S1901&gt;0,RANK(S1901,(R1901:T1901,U1901:AI1901)),0)</f>
        <v>4</v>
      </c>
      <c r="F1901" s="7">
        <f>IF(T1901&gt;0,RANK(T1901,(R1901:T1901,U1901:AI1901)),0)</f>
        <v>3</v>
      </c>
      <c r="G1901" s="7">
        <f>IF(U1901&gt;0,RANK(U1901,(R1901:T1901,U1901:AI1901)),0)</f>
        <v>2</v>
      </c>
      <c r="H1901" s="7">
        <f t="shared" si="1081"/>
        <v>1</v>
      </c>
      <c r="I1901" s="49">
        <f t="shared" si="1082"/>
        <v>451</v>
      </c>
      <c r="J1901" s="177">
        <f t="shared" si="1083"/>
        <v>0.1312190864125691</v>
      </c>
      <c r="K1901" s="2"/>
      <c r="L1901" s="2">
        <f t="shared" si="1084"/>
        <v>4.5388420133837648E-2</v>
      </c>
      <c r="M1901" s="2">
        <f t="shared" si="1085"/>
        <v>0.11114343904567937</v>
      </c>
      <c r="N1901" s="2">
        <f t="shared" si="1086"/>
        <v>0.16089613034623218</v>
      </c>
      <c r="O1901" s="2">
        <f t="shared" si="1087"/>
        <v>0.23188827465813208</v>
      </c>
      <c r="P1901" s="2">
        <f t="shared" si="1088"/>
        <v>0.36310736107070118</v>
      </c>
      <c r="Q1901" s="2">
        <f t="shared" si="1097"/>
        <v>8.7576374745417462E-2</v>
      </c>
      <c r="R1901" s="1">
        <v>156</v>
      </c>
      <c r="S1901" s="1">
        <v>382</v>
      </c>
      <c r="T1901" s="1">
        <v>553</v>
      </c>
      <c r="U1901" s="1">
        <v>797</v>
      </c>
      <c r="V1901" s="1">
        <v>1248</v>
      </c>
      <c r="W1901" s="1">
        <v>295</v>
      </c>
      <c r="X1901" s="1">
        <v>0</v>
      </c>
      <c r="Y1901" s="1">
        <v>1</v>
      </c>
      <c r="Z1901" s="1">
        <v>3</v>
      </c>
      <c r="AD1901" s="1">
        <v>2</v>
      </c>
      <c r="AF1901" s="1">
        <v>0</v>
      </c>
      <c r="AI1901" s="1">
        <v>0</v>
      </c>
      <c r="AK1901" s="7">
        <f t="shared" si="1089"/>
        <v>5</v>
      </c>
      <c r="AL1901" s="7">
        <f t="shared" si="1090"/>
        <v>0</v>
      </c>
      <c r="AM1901" s="7">
        <f t="shared" si="1091"/>
        <v>8</v>
      </c>
      <c r="AN1901" s="2">
        <f t="shared" si="1092"/>
        <v>8.5830666278731454E-2</v>
      </c>
      <c r="AO1901" s="2">
        <f t="shared" si="1093"/>
        <v>0</v>
      </c>
      <c r="AP1901" s="2">
        <f t="shared" si="1094"/>
        <v>2.9095141111434392E-4</v>
      </c>
      <c r="AR1901" t="str">
        <f t="shared" si="1095"/>
        <v>Saluda</v>
      </c>
      <c r="AS1901" t="s">
        <v>1614</v>
      </c>
      <c r="AT1901" s="184">
        <v>3</v>
      </c>
      <c r="AV1901" s="97">
        <v>45</v>
      </c>
      <c r="AW1901" s="99">
        <v>81</v>
      </c>
      <c r="AX1901" s="105">
        <f t="shared" si="1096"/>
        <v>45081</v>
      </c>
      <c r="AZ1901" s="7" t="s">
        <v>2951</v>
      </c>
      <c r="BA1901" t="s">
        <v>3184</v>
      </c>
      <c r="BC1901" s="1"/>
      <c r="BD1901" s="1"/>
      <c r="BE1901" s="1"/>
      <c r="BF1901" s="1"/>
      <c r="BG1901" s="1"/>
      <c r="BH1901" s="1"/>
      <c r="BI1901" s="194"/>
      <c r="BJ1901" s="194"/>
      <c r="BK1901" s="194"/>
    </row>
    <row r="1902" spans="1:63" hidden="1" outlineLevel="1">
      <c r="A1902" s="9" t="s">
        <v>1444</v>
      </c>
      <c r="B1902" t="s">
        <v>1614</v>
      </c>
      <c r="C1902" s="1">
        <f t="shared" si="1080"/>
        <v>46880</v>
      </c>
      <c r="D1902" s="7">
        <f>IF(R1902&gt;0,RANK(R1902,(R1902:T1902,U1902:AI1902)),0)</f>
        <v>6</v>
      </c>
      <c r="E1902" s="7">
        <f>IF(S1902&gt;0,RANK(S1902,(R1902:T1902,U1902:AI1902)),0)</f>
        <v>5</v>
      </c>
      <c r="F1902" s="7">
        <f>IF(T1902&gt;0,RANK(T1902,(R1902:T1902,U1902:AI1902)),0)</f>
        <v>3</v>
      </c>
      <c r="G1902" s="7">
        <f>IF(U1902&gt;0,RANK(U1902,(R1902:T1902,U1902:AI1902)),0)</f>
        <v>2</v>
      </c>
      <c r="H1902" s="7">
        <f t="shared" si="1081"/>
        <v>1</v>
      </c>
      <c r="I1902" s="49">
        <f t="shared" si="1082"/>
        <v>3799</v>
      </c>
      <c r="J1902" s="177">
        <f t="shared" si="1083"/>
        <v>8.1036689419795221E-2</v>
      </c>
      <c r="K1902" s="2"/>
      <c r="L1902" s="2">
        <f t="shared" si="1084"/>
        <v>5.2495733788395907E-2</v>
      </c>
      <c r="M1902" s="2">
        <f t="shared" si="1085"/>
        <v>5.8575085324232085E-2</v>
      </c>
      <c r="N1902" s="2">
        <f t="shared" si="1086"/>
        <v>0.2284769624573379</v>
      </c>
      <c r="O1902" s="2">
        <f t="shared" si="1087"/>
        <v>0.24517918088737201</v>
      </c>
      <c r="P1902" s="2">
        <f t="shared" si="1088"/>
        <v>0.32621587030716725</v>
      </c>
      <c r="Q1902" s="2">
        <f t="shared" si="1097"/>
        <v>8.9057167235494838E-2</v>
      </c>
      <c r="R1902" s="1">
        <v>2461</v>
      </c>
      <c r="S1902" s="1">
        <v>2746</v>
      </c>
      <c r="T1902" s="1">
        <v>10711</v>
      </c>
      <c r="U1902" s="1">
        <v>11494</v>
      </c>
      <c r="V1902" s="1">
        <v>15293</v>
      </c>
      <c r="W1902" s="1">
        <v>4041</v>
      </c>
      <c r="X1902" s="1">
        <v>18</v>
      </c>
      <c r="Y1902" s="1">
        <v>30</v>
      </c>
      <c r="Z1902" s="1">
        <v>51</v>
      </c>
      <c r="AD1902" s="1">
        <v>18</v>
      </c>
      <c r="AF1902" s="1">
        <v>14</v>
      </c>
      <c r="AI1902" s="1">
        <v>3</v>
      </c>
      <c r="AK1902" s="7">
        <f t="shared" si="1089"/>
        <v>4</v>
      </c>
      <c r="AL1902" s="7">
        <f t="shared" si="1090"/>
        <v>9</v>
      </c>
      <c r="AM1902" s="7">
        <f t="shared" si="1091"/>
        <v>8</v>
      </c>
      <c r="AN1902" s="2">
        <f t="shared" si="1092"/>
        <v>8.6198805460750857E-2</v>
      </c>
      <c r="AO1902" s="2">
        <f t="shared" si="1093"/>
        <v>3.8395904436860066E-4</v>
      </c>
      <c r="AP1902" s="2">
        <f t="shared" si="1094"/>
        <v>6.3993174061433445E-4</v>
      </c>
      <c r="AR1902" t="str">
        <f t="shared" si="1095"/>
        <v>Spartanburg</v>
      </c>
      <c r="AS1902" t="s">
        <v>1614</v>
      </c>
      <c r="AT1902" s="184"/>
      <c r="AV1902" s="97">
        <v>45</v>
      </c>
      <c r="AW1902" s="99">
        <v>83</v>
      </c>
      <c r="AX1902" s="105">
        <f t="shared" si="1096"/>
        <v>45083</v>
      </c>
      <c r="AZ1902" s="7" t="s">
        <v>2951</v>
      </c>
      <c r="BA1902" t="s">
        <v>3184</v>
      </c>
      <c r="BC1902" s="1"/>
      <c r="BD1902" s="1"/>
      <c r="BE1902" s="1"/>
      <c r="BF1902" s="1"/>
      <c r="BG1902" s="1"/>
      <c r="BH1902" s="1"/>
      <c r="BI1902" s="194"/>
      <c r="BJ1902" s="194"/>
      <c r="BK1902" s="194"/>
    </row>
    <row r="1903" spans="1:63" hidden="1" outlineLevel="1">
      <c r="A1903" t="s">
        <v>1093</v>
      </c>
      <c r="B1903" t="s">
        <v>1614</v>
      </c>
      <c r="C1903" s="1">
        <f t="shared" si="1080"/>
        <v>11214</v>
      </c>
      <c r="D1903" s="7">
        <f>IF(R1903&gt;0,RANK(R1903,(R1903:T1903,U1903:AI1903)),0)</f>
        <v>6</v>
      </c>
      <c r="E1903" s="7">
        <f>IF(S1903&gt;0,RANK(S1903,(R1903:T1903,U1903:AI1903)),0)</f>
        <v>4</v>
      </c>
      <c r="F1903" s="7">
        <f>IF(T1903&gt;0,RANK(T1903,(R1903:T1903,U1903:AI1903)),0)</f>
        <v>3</v>
      </c>
      <c r="G1903" s="7">
        <f>IF(U1903&gt;0,RANK(U1903,(R1903:T1903,U1903:AI1903)),0)</f>
        <v>2</v>
      </c>
      <c r="H1903" s="7">
        <f t="shared" si="1081"/>
        <v>1</v>
      </c>
      <c r="I1903" s="49">
        <f t="shared" si="1082"/>
        <v>1287</v>
      </c>
      <c r="J1903" s="177">
        <f t="shared" si="1083"/>
        <v>0.11476725521669343</v>
      </c>
      <c r="K1903" s="2"/>
      <c r="L1903" s="2">
        <f t="shared" si="1084"/>
        <v>4.7440699126092382E-2</v>
      </c>
      <c r="M1903" s="2">
        <f t="shared" si="1085"/>
        <v>0.12065275548421615</v>
      </c>
      <c r="N1903" s="2">
        <f t="shared" si="1086"/>
        <v>0.19939361512395221</v>
      </c>
      <c r="O1903" s="2">
        <f t="shared" si="1087"/>
        <v>0.22088460852505795</v>
      </c>
      <c r="P1903" s="2">
        <f t="shared" si="1088"/>
        <v>0.33565186374175138</v>
      </c>
      <c r="Q1903" s="2">
        <f t="shared" si="1097"/>
        <v>7.5976457998929936E-2</v>
      </c>
      <c r="R1903" s="1">
        <v>532</v>
      </c>
      <c r="S1903" s="1">
        <v>1353</v>
      </c>
      <c r="T1903" s="1">
        <v>2236</v>
      </c>
      <c r="U1903" s="1">
        <v>2477</v>
      </c>
      <c r="V1903" s="1">
        <v>3764</v>
      </c>
      <c r="W1903" s="1">
        <v>818</v>
      </c>
      <c r="X1903" s="1">
        <v>5</v>
      </c>
      <c r="Y1903" s="1">
        <v>8</v>
      </c>
      <c r="Z1903" s="1">
        <v>12</v>
      </c>
      <c r="AD1903" s="1">
        <v>4</v>
      </c>
      <c r="AF1903" s="1">
        <v>4</v>
      </c>
      <c r="AI1903" s="1">
        <v>1</v>
      </c>
      <c r="AK1903" s="7">
        <f t="shared" si="1089"/>
        <v>5</v>
      </c>
      <c r="AL1903" s="7">
        <f t="shared" si="1090"/>
        <v>9</v>
      </c>
      <c r="AM1903" s="7">
        <f t="shared" si="1091"/>
        <v>8</v>
      </c>
      <c r="AN1903" s="2">
        <f t="shared" si="1092"/>
        <v>7.2944533618690924E-2</v>
      </c>
      <c r="AO1903" s="2">
        <f t="shared" si="1093"/>
        <v>4.4587123238808634E-4</v>
      </c>
      <c r="AP1903" s="2">
        <f t="shared" si="1094"/>
        <v>7.1339397182093817E-4</v>
      </c>
      <c r="AR1903" t="str">
        <f t="shared" si="1095"/>
        <v>Sumter</v>
      </c>
      <c r="AS1903" t="s">
        <v>1614</v>
      </c>
      <c r="AT1903" s="184"/>
      <c r="AV1903" s="97">
        <v>45</v>
      </c>
      <c r="AW1903" s="99">
        <v>85</v>
      </c>
      <c r="AX1903" s="105">
        <f t="shared" si="1096"/>
        <v>45085</v>
      </c>
      <c r="AZ1903" s="7" t="s">
        <v>2951</v>
      </c>
      <c r="BA1903" t="s">
        <v>3184</v>
      </c>
      <c r="BC1903" s="1"/>
      <c r="BD1903" s="1"/>
      <c r="BE1903" s="1"/>
      <c r="BF1903" s="1"/>
      <c r="BG1903" s="1"/>
      <c r="BH1903" s="1"/>
      <c r="BI1903" s="194"/>
      <c r="BJ1903" s="194"/>
      <c r="BK1903" s="194"/>
    </row>
    <row r="1904" spans="1:63" hidden="1" outlineLevel="1">
      <c r="A1904" t="s">
        <v>3233</v>
      </c>
      <c r="B1904" t="s">
        <v>1614</v>
      </c>
      <c r="C1904" s="1">
        <f t="shared" si="1080"/>
        <v>3621</v>
      </c>
      <c r="D1904" s="7">
        <f>IF(R1904&gt;0,RANK(R1904,(R1904:T1904,U1904:AI1904)),0)</f>
        <v>6</v>
      </c>
      <c r="E1904" s="7">
        <f>IF(S1904&gt;0,RANK(S1904,(R1904:T1904,U1904:AI1904)),0)</f>
        <v>4</v>
      </c>
      <c r="F1904" s="7">
        <f>IF(T1904&gt;0,RANK(T1904,(R1904:T1904,U1904:AI1904)),0)</f>
        <v>3</v>
      </c>
      <c r="G1904" s="7">
        <f>IF(U1904&gt;0,RANK(U1904,(R1904:T1904,U1904:AI1904)),0)</f>
        <v>2</v>
      </c>
      <c r="H1904" s="7">
        <f t="shared" si="1081"/>
        <v>1</v>
      </c>
      <c r="I1904" s="49">
        <f t="shared" si="1082"/>
        <v>518</v>
      </c>
      <c r="J1904" s="177">
        <f t="shared" si="1083"/>
        <v>0.14305440486053575</v>
      </c>
      <c r="K1904" s="2"/>
      <c r="L1904" s="2">
        <f t="shared" si="1084"/>
        <v>3.1483015741507872E-2</v>
      </c>
      <c r="M1904" s="2">
        <f t="shared" si="1085"/>
        <v>7.4288870477768568E-2</v>
      </c>
      <c r="N1904" s="2">
        <f t="shared" si="1086"/>
        <v>0.20767743717205192</v>
      </c>
      <c r="O1904" s="2">
        <f t="shared" si="1087"/>
        <v>0.2444076222038111</v>
      </c>
      <c r="P1904" s="2">
        <f t="shared" si="1088"/>
        <v>0.38746202706434685</v>
      </c>
      <c r="Q1904" s="2">
        <f t="shared" si="1097"/>
        <v>5.4681027340513721E-2</v>
      </c>
      <c r="R1904" s="1">
        <v>114</v>
      </c>
      <c r="S1904" s="1">
        <v>269</v>
      </c>
      <c r="T1904" s="1">
        <v>752</v>
      </c>
      <c r="U1904" s="1">
        <v>885</v>
      </c>
      <c r="V1904" s="1">
        <v>1403</v>
      </c>
      <c r="W1904" s="1">
        <v>189</v>
      </c>
      <c r="X1904" s="1">
        <v>1</v>
      </c>
      <c r="Y1904" s="1">
        <v>0</v>
      </c>
      <c r="Z1904" s="1">
        <v>4</v>
      </c>
      <c r="AD1904" s="1">
        <v>4</v>
      </c>
      <c r="AF1904" s="1">
        <v>0</v>
      </c>
      <c r="AI1904" s="1">
        <v>0</v>
      </c>
      <c r="AK1904" s="7">
        <f t="shared" si="1089"/>
        <v>5</v>
      </c>
      <c r="AL1904" s="7">
        <f t="shared" si="1090"/>
        <v>8</v>
      </c>
      <c r="AM1904" s="7">
        <f t="shared" si="1091"/>
        <v>0</v>
      </c>
      <c r="AN1904" s="2">
        <f t="shared" si="1092"/>
        <v>5.2195526097763047E-2</v>
      </c>
      <c r="AO1904" s="2">
        <f t="shared" si="1093"/>
        <v>2.7616680475006904E-4</v>
      </c>
      <c r="AP1904" s="2">
        <f t="shared" si="1094"/>
        <v>0</v>
      </c>
      <c r="AR1904" t="str">
        <f t="shared" si="1095"/>
        <v>Union</v>
      </c>
      <c r="AS1904" t="s">
        <v>1614</v>
      </c>
      <c r="AT1904" s="184">
        <v>5</v>
      </c>
      <c r="AV1904" s="97">
        <v>45</v>
      </c>
      <c r="AW1904" s="99">
        <v>87</v>
      </c>
      <c r="AX1904" s="105">
        <f t="shared" si="1096"/>
        <v>45087</v>
      </c>
      <c r="AZ1904" s="7" t="s">
        <v>2951</v>
      </c>
      <c r="BA1904" t="s">
        <v>3184</v>
      </c>
      <c r="BC1904" s="1"/>
      <c r="BD1904" s="1"/>
      <c r="BE1904" s="1"/>
      <c r="BF1904" s="1"/>
      <c r="BG1904" s="1"/>
      <c r="BH1904" s="1"/>
      <c r="BI1904" s="194"/>
      <c r="BJ1904" s="194"/>
      <c r="BK1904" s="194"/>
    </row>
    <row r="1905" spans="1:63" hidden="1" outlineLevel="1">
      <c r="A1905" t="s">
        <v>650</v>
      </c>
      <c r="B1905" t="s">
        <v>1614</v>
      </c>
      <c r="C1905" s="1">
        <f t="shared" si="1080"/>
        <v>2754</v>
      </c>
      <c r="D1905" s="7">
        <f>IF(R1905&gt;0,RANK(R1905,(R1905:T1905,U1905:AI1905)),0)</f>
        <v>6</v>
      </c>
      <c r="E1905" s="7">
        <f>IF(S1905&gt;0,RANK(S1905,(R1905:T1905,U1905:AI1905)),0)</f>
        <v>4</v>
      </c>
      <c r="F1905" s="7">
        <f>IF(T1905&gt;0,RANK(T1905,(R1905:T1905,U1905:AI1905)),0)</f>
        <v>3</v>
      </c>
      <c r="G1905" s="7">
        <f>IF(U1905&gt;0,RANK(U1905,(R1905:T1905,U1905:AI1905)),0)</f>
        <v>2</v>
      </c>
      <c r="H1905" s="7">
        <f t="shared" si="1081"/>
        <v>1</v>
      </c>
      <c r="I1905" s="49">
        <f t="shared" si="1082"/>
        <v>612</v>
      </c>
      <c r="J1905" s="177">
        <f t="shared" si="1083"/>
        <v>0.22222222222222221</v>
      </c>
      <c r="K1905" s="2"/>
      <c r="L1905" s="2">
        <f t="shared" si="1084"/>
        <v>2.7596223674655047E-2</v>
      </c>
      <c r="M1905" s="2">
        <f t="shared" si="1085"/>
        <v>8.3514887436456062E-2</v>
      </c>
      <c r="N1905" s="2">
        <f t="shared" si="1086"/>
        <v>0.18917937545388525</v>
      </c>
      <c r="O1905" s="2">
        <f t="shared" si="1087"/>
        <v>0.20878721859114016</v>
      </c>
      <c r="P1905" s="2">
        <f t="shared" si="1088"/>
        <v>0.4310094408133624</v>
      </c>
      <c r="Q1905" s="2">
        <f t="shared" si="1097"/>
        <v>5.9912854030501006E-2</v>
      </c>
      <c r="R1905" s="1">
        <v>76</v>
      </c>
      <c r="S1905" s="1">
        <v>230</v>
      </c>
      <c r="T1905" s="1">
        <v>521</v>
      </c>
      <c r="U1905" s="1">
        <v>575</v>
      </c>
      <c r="V1905" s="1">
        <v>1187</v>
      </c>
      <c r="W1905" s="1">
        <v>152</v>
      </c>
      <c r="X1905" s="1">
        <v>3</v>
      </c>
      <c r="Y1905" s="1">
        <v>2</v>
      </c>
      <c r="Z1905" s="1">
        <v>2</v>
      </c>
      <c r="AD1905" s="1">
        <v>4</v>
      </c>
      <c r="AF1905" s="1">
        <v>2</v>
      </c>
      <c r="AI1905" s="1">
        <v>0</v>
      </c>
      <c r="AK1905" s="7">
        <f t="shared" si="1089"/>
        <v>5</v>
      </c>
      <c r="AL1905" s="7">
        <f t="shared" si="1090"/>
        <v>7</v>
      </c>
      <c r="AM1905" s="7">
        <f t="shared" si="1091"/>
        <v>8</v>
      </c>
      <c r="AN1905" s="2">
        <f t="shared" si="1092"/>
        <v>5.5192447349310093E-2</v>
      </c>
      <c r="AO1905" s="2">
        <f t="shared" si="1093"/>
        <v>1.0893246187363835E-3</v>
      </c>
      <c r="AP1905" s="2">
        <f t="shared" si="1094"/>
        <v>7.2621641249092229E-4</v>
      </c>
      <c r="AR1905" t="str">
        <f t="shared" si="1095"/>
        <v>Williamsburg</v>
      </c>
      <c r="AS1905" t="s">
        <v>1614</v>
      </c>
      <c r="AT1905" s="184">
        <v>6</v>
      </c>
      <c r="AV1905" s="97">
        <v>45</v>
      </c>
      <c r="AW1905" s="99">
        <v>89</v>
      </c>
      <c r="AX1905" s="105">
        <f t="shared" si="1096"/>
        <v>45089</v>
      </c>
      <c r="AZ1905" s="7" t="s">
        <v>2951</v>
      </c>
      <c r="BA1905" t="s">
        <v>3184</v>
      </c>
      <c r="BC1905" s="1"/>
      <c r="BD1905" s="1"/>
      <c r="BE1905" s="1"/>
      <c r="BF1905" s="1"/>
      <c r="BG1905" s="1"/>
      <c r="BH1905" s="1"/>
      <c r="BI1905" s="194"/>
      <c r="BJ1905" s="194"/>
      <c r="BK1905" s="194"/>
    </row>
    <row r="1906" spans="1:63" hidden="1" outlineLevel="1">
      <c r="A1906" t="s">
        <v>937</v>
      </c>
      <c r="B1906" t="s">
        <v>1614</v>
      </c>
      <c r="C1906" s="1">
        <f t="shared" si="1080"/>
        <v>38297</v>
      </c>
      <c r="D1906" s="7">
        <f>IF(R1906&gt;0,RANK(R1906,(R1906:T1906,U1906:AI1906)),0)</f>
        <v>5</v>
      </c>
      <c r="E1906" s="7">
        <f>IF(S1906&gt;0,RANK(S1906,(R1906:T1906,U1906:AI1906)),0)</f>
        <v>6</v>
      </c>
      <c r="F1906" s="7">
        <f>IF(T1906&gt;0,RANK(T1906,(R1906:T1906,U1906:AI1906)),0)</f>
        <v>3</v>
      </c>
      <c r="G1906" s="7">
        <f>IF(U1906&gt;0,RANK(U1906,(R1906:T1906,U1906:AI1906)),0)</f>
        <v>2</v>
      </c>
      <c r="H1906" s="7">
        <f t="shared" si="1081"/>
        <v>1</v>
      </c>
      <c r="I1906" s="49">
        <f t="shared" si="1082"/>
        <v>2905</v>
      </c>
      <c r="J1906" s="177">
        <f t="shared" si="1083"/>
        <v>7.5854505574849199E-2</v>
      </c>
      <c r="K1906" s="2"/>
      <c r="L1906" s="2">
        <f t="shared" si="1084"/>
        <v>6.8934903517246779E-2</v>
      </c>
      <c r="M1906" s="2">
        <f t="shared" si="1085"/>
        <v>5.3528997049377233E-2</v>
      </c>
      <c r="N1906" s="2">
        <f t="shared" si="1086"/>
        <v>0.212575397550722</v>
      </c>
      <c r="O1906" s="2">
        <f t="shared" si="1087"/>
        <v>0.24048881113403139</v>
      </c>
      <c r="P1906" s="2">
        <f t="shared" si="1088"/>
        <v>0.31634331670888061</v>
      </c>
      <c r="Q1906" s="2">
        <f t="shared" si="1097"/>
        <v>0.10812857403974208</v>
      </c>
      <c r="R1906" s="1">
        <v>2640</v>
      </c>
      <c r="S1906" s="1">
        <v>2050</v>
      </c>
      <c r="T1906" s="1">
        <v>8141</v>
      </c>
      <c r="U1906" s="1">
        <v>9210</v>
      </c>
      <c r="V1906" s="1">
        <v>12115</v>
      </c>
      <c r="W1906" s="1">
        <v>3984</v>
      </c>
      <c r="X1906" s="1">
        <v>31</v>
      </c>
      <c r="Y1906" s="1">
        <v>33</v>
      </c>
      <c r="Z1906" s="1">
        <v>47</v>
      </c>
      <c r="AD1906" s="1">
        <v>34</v>
      </c>
      <c r="AF1906" s="1">
        <v>10</v>
      </c>
      <c r="AG1906" s="49"/>
      <c r="AI1906" s="1">
        <v>2</v>
      </c>
      <c r="AK1906" s="7">
        <f t="shared" si="1089"/>
        <v>4</v>
      </c>
      <c r="AL1906" s="7">
        <f t="shared" si="1090"/>
        <v>9</v>
      </c>
      <c r="AM1906" s="7">
        <f t="shared" si="1091"/>
        <v>8</v>
      </c>
      <c r="AN1906" s="2">
        <f t="shared" si="1092"/>
        <v>0.10402903621693606</v>
      </c>
      <c r="AO1906" s="2">
        <f t="shared" si="1093"/>
        <v>8.0946288221009474E-4</v>
      </c>
      <c r="AP1906" s="2">
        <f t="shared" si="1094"/>
        <v>8.616862939655848E-4</v>
      </c>
      <c r="AR1906" t="str">
        <f t="shared" si="1095"/>
        <v>York</v>
      </c>
      <c r="AS1906" t="s">
        <v>1614</v>
      </c>
      <c r="AT1906" s="184">
        <v>5</v>
      </c>
      <c r="AV1906" s="97">
        <v>45</v>
      </c>
      <c r="AW1906" s="99">
        <v>91</v>
      </c>
      <c r="AX1906" s="105">
        <f t="shared" si="1096"/>
        <v>45091</v>
      </c>
      <c r="AZ1906" s="7" t="s">
        <v>2951</v>
      </c>
      <c r="BA1906" t="s">
        <v>3184</v>
      </c>
      <c r="BC1906" s="1"/>
      <c r="BD1906" s="1"/>
      <c r="BE1906" s="1"/>
      <c r="BF1906" s="1"/>
      <c r="BG1906" s="1"/>
      <c r="BH1906" s="1"/>
      <c r="BI1906" s="194"/>
      <c r="BJ1906" s="194"/>
      <c r="BK1906" s="194"/>
    </row>
    <row r="1907" spans="1:63" collapsed="1">
      <c r="A1907" t="s">
        <v>1611</v>
      </c>
      <c r="B1907" t="s">
        <v>1105</v>
      </c>
      <c r="C1907" s="1">
        <f t="shared" si="1080"/>
        <v>743667</v>
      </c>
      <c r="D1907" s="7">
        <f>IF(R1907&gt;0,RANK(R1907,(R1907:T1907,U1907:AI1907)),0)</f>
        <v>5</v>
      </c>
      <c r="E1907" s="7">
        <f>IF(S1907&gt;0,RANK(S1907,(R1907:T1907,U1907:AI1907)),0)</f>
        <v>4</v>
      </c>
      <c r="F1907" s="7">
        <f>IF(T1907&gt;0,RANK(T1907,(R1907:T1907,U1907:AI1907)),0)</f>
        <v>2</v>
      </c>
      <c r="G1907" s="7">
        <f>IF(U1907&gt;0,RANK(U1907,(R1907:T1907,U1907:AI1907)),0)</f>
        <v>3</v>
      </c>
      <c r="H1907" s="7">
        <f t="shared" si="1081"/>
        <v>1</v>
      </c>
      <c r="I1907" s="49">
        <f t="shared" si="1082"/>
        <v>74317</v>
      </c>
      <c r="J1907" s="177">
        <f t="shared" si="1083"/>
        <v>9.9933169012474676E-2</v>
      </c>
      <c r="K1907" s="2"/>
      <c r="L1907" s="2">
        <f t="shared" si="1084"/>
        <v>7.5853843185189077E-2</v>
      </c>
      <c r="M1907" s="2">
        <f t="shared" si="1085"/>
        <v>7.8067199432003839E-2</v>
      </c>
      <c r="N1907" s="2">
        <f t="shared" si="1086"/>
        <v>0.22397793636130151</v>
      </c>
      <c r="O1907" s="2">
        <f t="shared" si="1087"/>
        <v>0.2224342346776178</v>
      </c>
      <c r="P1907" s="2">
        <f t="shared" si="1088"/>
        <v>0.32391110537377615</v>
      </c>
      <c r="Q1907" s="2">
        <f t="shared" si="1097"/>
        <v>7.5755680970111705E-2</v>
      </c>
      <c r="R1907" s="49">
        <f t="shared" ref="R1907:Z1907" si="1098">SUM(R1861:R1906)</f>
        <v>56410</v>
      </c>
      <c r="S1907" s="49">
        <f t="shared" si="1098"/>
        <v>58056</v>
      </c>
      <c r="T1907" s="49">
        <f t="shared" si="1098"/>
        <v>166565</v>
      </c>
      <c r="U1907" s="49">
        <f t="shared" si="1098"/>
        <v>165417</v>
      </c>
      <c r="V1907" s="49">
        <f t="shared" si="1098"/>
        <v>240882</v>
      </c>
      <c r="W1907" s="49">
        <f t="shared" si="1098"/>
        <v>53551</v>
      </c>
      <c r="X1907" s="49">
        <f t="shared" si="1098"/>
        <v>412</v>
      </c>
      <c r="Y1907" s="49">
        <f t="shared" si="1098"/>
        <v>699</v>
      </c>
      <c r="Z1907" s="49">
        <f t="shared" si="1098"/>
        <v>929</v>
      </c>
      <c r="AA1907" s="49"/>
      <c r="AB1907" s="49"/>
      <c r="AC1907" s="49"/>
      <c r="AD1907" s="49">
        <f>SUM(AD1861:AD1906)</f>
        <v>497</v>
      </c>
      <c r="AE1907" s="49"/>
      <c r="AF1907" s="49">
        <f>SUM(AF1861:AF1906)</f>
        <v>200</v>
      </c>
      <c r="AG1907" s="49"/>
      <c r="AH1907" s="49"/>
      <c r="AI1907" s="49">
        <f>SUM(AI1861:AI1906)</f>
        <v>49</v>
      </c>
      <c r="AK1907" s="7">
        <f t="shared" si="1089"/>
        <v>6</v>
      </c>
      <c r="AL1907" s="7">
        <f t="shared" si="1090"/>
        <v>9</v>
      </c>
      <c r="AM1907" s="7">
        <f t="shared" si="1091"/>
        <v>8</v>
      </c>
      <c r="AN1907" s="2">
        <f t="shared" si="1092"/>
        <v>7.2009380542635351E-2</v>
      </c>
      <c r="AO1907" s="2">
        <f t="shared" si="1093"/>
        <v>5.5401140564257929E-4</v>
      </c>
      <c r="AP1907" s="2">
        <f t="shared" si="1094"/>
        <v>9.3993682656350226E-4</v>
      </c>
      <c r="AR1907" t="str">
        <f t="shared" si="1095"/>
        <v>South Carolina</v>
      </c>
      <c r="AS1907" t="s">
        <v>1105</v>
      </c>
      <c r="AT1907" s="184"/>
      <c r="AV1907" s="97">
        <v>45</v>
      </c>
      <c r="AW1907" s="99"/>
      <c r="AX1907" s="97">
        <v>45</v>
      </c>
      <c r="AZ1907" s="7" t="s">
        <v>1619</v>
      </c>
      <c r="BA1907" t="s">
        <v>3184</v>
      </c>
      <c r="BC1907" s="1"/>
      <c r="BD1907" s="1"/>
      <c r="BE1907" s="1"/>
      <c r="BF1907" s="1"/>
      <c r="BG1907" s="1"/>
      <c r="BH1907" s="1"/>
      <c r="BI1907" s="194"/>
      <c r="BJ1907" s="194"/>
      <c r="BK1907" s="194"/>
    </row>
    <row r="1908" spans="1:63">
      <c r="C1908" s="1"/>
      <c r="E1908" s="7"/>
      <c r="F1908" s="7"/>
      <c r="G1908" s="7"/>
      <c r="H1908" s="7"/>
      <c r="I1908" s="49"/>
      <c r="J1908" s="177"/>
      <c r="K1908" s="2"/>
      <c r="X1908" s="49"/>
      <c r="AK1908" s="7"/>
      <c r="AL1908" s="7"/>
      <c r="AM1908" s="7"/>
      <c r="AT1908" s="184"/>
      <c r="AV1908" s="97"/>
      <c r="AW1908" s="99"/>
    </row>
    <row r="1909" spans="1:63" hidden="1" outlineLevel="1">
      <c r="A1909" t="s">
        <v>1490</v>
      </c>
      <c r="B1909" t="s">
        <v>90</v>
      </c>
      <c r="C1909" s="1">
        <f t="shared" ref="C1909:C1940" si="1099">SUM(R1909:AI1909)</f>
        <v>213</v>
      </c>
      <c r="D1909" s="7">
        <f>IF(R1909&gt;0,RANK(R1909,(R1909:T1909,U1909:AI1909)),0)</f>
        <v>3</v>
      </c>
      <c r="E1909" s="7">
        <f>IF(S1909&gt;0,RANK(S1909,(R1909:T1909,U1909:AI1909)),0)</f>
        <v>0</v>
      </c>
      <c r="F1909" s="7">
        <f>IF(T1909&gt;0,RANK(T1909,(R1909:T1909,U1909:AI1909)),0)</f>
        <v>0</v>
      </c>
      <c r="G1909" s="7">
        <f>IF(U1909&gt;0,RANK(U1909,(R1909:T1909,U1909:AI1909)),0)</f>
        <v>2</v>
      </c>
      <c r="H1909" s="7">
        <f t="shared" ref="H1909:H1940" si="1100">IF(V1909&gt;0,RANK(V1909,(R1909:AB1909)),0)</f>
        <v>1</v>
      </c>
      <c r="I1909" s="49">
        <f t="shared" ref="I1909:I1940" si="1101">MAX(R1909:AA1909)-LARGE(R1909:AA1909,2)</f>
        <v>86</v>
      </c>
      <c r="J1909" s="177">
        <f t="shared" ref="J1909:J1924" si="1102">I1909/C1909</f>
        <v>0.40375586854460094</v>
      </c>
      <c r="K1909" s="2"/>
      <c r="L1909" s="2">
        <f t="shared" ref="L1909:L1940" si="1103">IF($C1909=0,"-",R1909/$C1909)</f>
        <v>0.12676056338028169</v>
      </c>
      <c r="M1909" s="2">
        <f t="shared" ref="M1909:M1940" si="1104">IF($C1909=0,"-",S1909/$C1909)</f>
        <v>0</v>
      </c>
      <c r="N1909" s="2">
        <f t="shared" ref="N1909:N1940" si="1105">IF($C1909=0,"-",T1909/$C1909)</f>
        <v>0</v>
      </c>
      <c r="O1909" s="2">
        <f t="shared" ref="O1909:O1972" si="1106">IF($C1909=0,"-",U1909/$C1909)</f>
        <v>0.23474178403755869</v>
      </c>
      <c r="P1909" s="2">
        <f t="shared" ref="P1909:P1940" si="1107">IF($C1909=0,"-",V1909/$C1909)</f>
        <v>0.63849765258215962</v>
      </c>
      <c r="Q1909" s="2">
        <f t="shared" si="1097"/>
        <v>-1.1102230246251565E-16</v>
      </c>
      <c r="R1909" s="1">
        <v>27</v>
      </c>
      <c r="U1909" s="1">
        <v>50</v>
      </c>
      <c r="V1909" s="1">
        <v>136</v>
      </c>
      <c r="AK1909" s="7">
        <f t="shared" ref="AK1909:AK1940" si="1108">IF(W1909&gt;0,RANK(W1909,(R1909:AB1909)),0)</f>
        <v>0</v>
      </c>
      <c r="AL1909" s="7">
        <f t="shared" ref="AL1909:AL1940" si="1109">IF(X1909&gt;0,RANK(X1909,(R1909:AB1909)),0)</f>
        <v>0</v>
      </c>
      <c r="AM1909" s="7">
        <f t="shared" ref="AM1909:AM1940" si="1110">IF(Y1909&gt;0,RANK(Y1909,(R1909:AB1909)),0)</f>
        <v>0</v>
      </c>
      <c r="AN1909" s="2">
        <f t="shared" ref="AN1909:AN1940" si="1111">IF($C1909=0,"-",W1909/$C1909)</f>
        <v>0</v>
      </c>
      <c r="AO1909" s="2">
        <f t="shared" ref="AO1909:AO1940" si="1112">IF($C1909=0,"-",X1909/$C1909)</f>
        <v>0</v>
      </c>
      <c r="AP1909" s="2">
        <f t="shared" ref="AP1909:AP1940" si="1113">IF($C1909=0,"-",Y1909/$C1909)</f>
        <v>0</v>
      </c>
      <c r="AR1909" t="str">
        <f t="shared" ref="AR1909:AR1940" si="1114">A1909</f>
        <v>Aurora</v>
      </c>
      <c r="AS1909" t="s">
        <v>90</v>
      </c>
      <c r="AT1909" s="184">
        <v>1</v>
      </c>
      <c r="AV1909" s="97">
        <v>46</v>
      </c>
      <c r="AW1909" s="99">
        <v>3</v>
      </c>
      <c r="AX1909" s="105">
        <f t="shared" ref="AX1909:AX1940" si="1115">AV1909*1000+AW1909</f>
        <v>46003</v>
      </c>
      <c r="AZ1909" s="7" t="s">
        <v>2951</v>
      </c>
      <c r="BA1909" t="s">
        <v>3184</v>
      </c>
    </row>
    <row r="1910" spans="1:63" hidden="1" outlineLevel="1">
      <c r="A1910" t="s">
        <v>2304</v>
      </c>
      <c r="B1910" t="s">
        <v>90</v>
      </c>
      <c r="C1910" s="1">
        <f t="shared" si="1099"/>
        <v>702</v>
      </c>
      <c r="D1910" s="7">
        <f>IF(R1910&gt;0,RANK(R1910,(R1910:T1910,U1910:AI1910)),0)</f>
        <v>3</v>
      </c>
      <c r="E1910" s="7">
        <f>IF(S1910&gt;0,RANK(S1910,(R1910:T1910,U1910:AI1910)),0)</f>
        <v>0</v>
      </c>
      <c r="F1910" s="7">
        <f>IF(T1910&gt;0,RANK(T1910,(R1910:T1910,U1910:AI1910)),0)</f>
        <v>0</v>
      </c>
      <c r="G1910" s="7">
        <f>IF(U1910&gt;0,RANK(U1910,(R1910:T1910,U1910:AI1910)),0)</f>
        <v>2</v>
      </c>
      <c r="H1910" s="7">
        <f t="shared" si="1100"/>
        <v>1</v>
      </c>
      <c r="I1910" s="49">
        <f t="shared" si="1101"/>
        <v>314</v>
      </c>
      <c r="J1910" s="177">
        <f t="shared" si="1102"/>
        <v>0.44729344729344728</v>
      </c>
      <c r="K1910" s="2"/>
      <c r="L1910" s="2">
        <f t="shared" si="1103"/>
        <v>0.15384615384615385</v>
      </c>
      <c r="M1910" s="2">
        <f t="shared" si="1104"/>
        <v>0</v>
      </c>
      <c r="N1910" s="2">
        <f t="shared" si="1105"/>
        <v>0</v>
      </c>
      <c r="O1910" s="2">
        <f t="shared" si="1106"/>
        <v>0.19943019943019943</v>
      </c>
      <c r="P1910" s="2">
        <f t="shared" si="1107"/>
        <v>0.64672364672364668</v>
      </c>
      <c r="Q1910" s="2">
        <f t="shared" si="1097"/>
        <v>0</v>
      </c>
      <c r="R1910" s="1">
        <v>108</v>
      </c>
      <c r="U1910" s="1">
        <v>140</v>
      </c>
      <c r="V1910" s="1">
        <v>454</v>
      </c>
      <c r="AK1910" s="7">
        <f t="shared" si="1108"/>
        <v>0</v>
      </c>
      <c r="AL1910" s="7">
        <f t="shared" si="1109"/>
        <v>0</v>
      </c>
      <c r="AM1910" s="7">
        <f t="shared" si="1110"/>
        <v>0</v>
      </c>
      <c r="AN1910" s="2">
        <f t="shared" si="1111"/>
        <v>0</v>
      </c>
      <c r="AO1910" s="2">
        <f t="shared" si="1112"/>
        <v>0</v>
      </c>
      <c r="AP1910" s="2">
        <f t="shared" si="1113"/>
        <v>0</v>
      </c>
      <c r="AR1910" t="str">
        <f t="shared" si="1114"/>
        <v>Beadle</v>
      </c>
      <c r="AS1910" t="s">
        <v>90</v>
      </c>
      <c r="AT1910" s="184">
        <v>1</v>
      </c>
      <c r="AV1910" s="97">
        <v>46</v>
      </c>
      <c r="AW1910" s="99">
        <v>5</v>
      </c>
      <c r="AX1910" s="105">
        <f t="shared" si="1115"/>
        <v>46005</v>
      </c>
      <c r="AZ1910" s="7" t="s">
        <v>2951</v>
      </c>
      <c r="BA1910" t="s">
        <v>3184</v>
      </c>
    </row>
    <row r="1911" spans="1:63" hidden="1" outlineLevel="1">
      <c r="A1911" t="s">
        <v>1505</v>
      </c>
      <c r="B1911" t="s">
        <v>90</v>
      </c>
      <c r="C1911" s="1">
        <f t="shared" si="1099"/>
        <v>238</v>
      </c>
      <c r="D1911" s="7">
        <f>IF(R1911&gt;0,RANK(R1911,(R1911:T1911,U1911:AI1911)),0)</f>
        <v>3</v>
      </c>
      <c r="E1911" s="7">
        <f>IF(S1911&gt;0,RANK(S1911,(R1911:T1911,U1911:AI1911)),0)</f>
        <v>0</v>
      </c>
      <c r="F1911" s="7">
        <f>IF(T1911&gt;0,RANK(T1911,(R1911:T1911,U1911:AI1911)),0)</f>
        <v>0</v>
      </c>
      <c r="G1911" s="7">
        <f>IF(U1911&gt;0,RANK(U1911,(R1911:T1911,U1911:AI1911)),0)</f>
        <v>2</v>
      </c>
      <c r="H1911" s="7">
        <f t="shared" si="1100"/>
        <v>1</v>
      </c>
      <c r="I1911" s="49">
        <f t="shared" si="1101"/>
        <v>149</v>
      </c>
      <c r="J1911" s="177">
        <f t="shared" si="1102"/>
        <v>0.62605042016806722</v>
      </c>
      <c r="K1911" s="2"/>
      <c r="L1911" s="2">
        <f t="shared" si="1103"/>
        <v>0.12184873949579832</v>
      </c>
      <c r="M1911" s="2">
        <f t="shared" si="1104"/>
        <v>0</v>
      </c>
      <c r="N1911" s="2">
        <f t="shared" si="1105"/>
        <v>0</v>
      </c>
      <c r="O1911" s="2">
        <f t="shared" si="1106"/>
        <v>0.12605042016806722</v>
      </c>
      <c r="P1911" s="2">
        <f t="shared" si="1107"/>
        <v>0.75210084033613445</v>
      </c>
      <c r="Q1911" s="2">
        <f t="shared" si="1097"/>
        <v>0</v>
      </c>
      <c r="R1911" s="1">
        <v>29</v>
      </c>
      <c r="U1911" s="1">
        <v>30</v>
      </c>
      <c r="V1911" s="1">
        <v>179</v>
      </c>
      <c r="AK1911" s="7">
        <f t="shared" si="1108"/>
        <v>0</v>
      </c>
      <c r="AL1911" s="7">
        <f t="shared" si="1109"/>
        <v>0</v>
      </c>
      <c r="AM1911" s="7">
        <f t="shared" si="1110"/>
        <v>0</v>
      </c>
      <c r="AN1911" s="2">
        <f t="shared" si="1111"/>
        <v>0</v>
      </c>
      <c r="AO1911" s="2">
        <f t="shared" si="1112"/>
        <v>0</v>
      </c>
      <c r="AP1911" s="2">
        <f t="shared" si="1113"/>
        <v>0</v>
      </c>
      <c r="AR1911" t="str">
        <f t="shared" si="1114"/>
        <v>Bennett</v>
      </c>
      <c r="AS1911" t="s">
        <v>90</v>
      </c>
      <c r="AT1911" s="184">
        <v>1</v>
      </c>
      <c r="AV1911" s="97">
        <v>46</v>
      </c>
      <c r="AW1911" s="99">
        <v>7</v>
      </c>
      <c r="AX1911" s="105">
        <f t="shared" si="1115"/>
        <v>46007</v>
      </c>
      <c r="AZ1911" s="7" t="s">
        <v>2951</v>
      </c>
      <c r="BA1911" t="s">
        <v>3184</v>
      </c>
    </row>
    <row r="1912" spans="1:63" hidden="1" outlineLevel="1">
      <c r="A1912" t="s">
        <v>1506</v>
      </c>
      <c r="B1912" t="s">
        <v>90</v>
      </c>
      <c r="C1912" s="1">
        <f t="shared" si="1099"/>
        <v>508</v>
      </c>
      <c r="D1912" s="7">
        <f>IF(R1912&gt;0,RANK(R1912,(R1912:T1912,U1912:AI1912)),0)</f>
        <v>3</v>
      </c>
      <c r="E1912" s="7">
        <f>IF(S1912&gt;0,RANK(S1912,(R1912:T1912,U1912:AI1912)),0)</f>
        <v>0</v>
      </c>
      <c r="F1912" s="7">
        <f>IF(T1912&gt;0,RANK(T1912,(R1912:T1912,U1912:AI1912)),0)</f>
        <v>0</v>
      </c>
      <c r="G1912" s="7">
        <f>IF(U1912&gt;0,RANK(U1912,(R1912:T1912,U1912:AI1912)),0)</f>
        <v>2</v>
      </c>
      <c r="H1912" s="7">
        <f t="shared" si="1100"/>
        <v>1</v>
      </c>
      <c r="I1912" s="49">
        <f t="shared" si="1101"/>
        <v>249</v>
      </c>
      <c r="J1912" s="177">
        <f t="shared" si="1102"/>
        <v>0.49015748031496065</v>
      </c>
      <c r="K1912" s="2"/>
      <c r="L1912" s="2">
        <f t="shared" si="1103"/>
        <v>0.13976377952755906</v>
      </c>
      <c r="M1912" s="2">
        <f t="shared" si="1104"/>
        <v>0</v>
      </c>
      <c r="N1912" s="2">
        <f t="shared" si="1105"/>
        <v>0</v>
      </c>
      <c r="O1912" s="2">
        <f t="shared" si="1106"/>
        <v>0.18503937007874016</v>
      </c>
      <c r="P1912" s="2">
        <f t="shared" si="1107"/>
        <v>0.67519685039370081</v>
      </c>
      <c r="Q1912" s="2">
        <f t="shared" si="1097"/>
        <v>0</v>
      </c>
      <c r="R1912" s="1">
        <v>71</v>
      </c>
      <c r="U1912" s="1">
        <v>94</v>
      </c>
      <c r="V1912" s="1">
        <v>343</v>
      </c>
      <c r="AK1912" s="7">
        <f t="shared" si="1108"/>
        <v>0</v>
      </c>
      <c r="AL1912" s="7">
        <f t="shared" si="1109"/>
        <v>0</v>
      </c>
      <c r="AM1912" s="7">
        <f t="shared" si="1110"/>
        <v>0</v>
      </c>
      <c r="AN1912" s="2">
        <f t="shared" si="1111"/>
        <v>0</v>
      </c>
      <c r="AO1912" s="2">
        <f t="shared" si="1112"/>
        <v>0</v>
      </c>
      <c r="AP1912" s="2">
        <f t="shared" si="1113"/>
        <v>0</v>
      </c>
      <c r="AR1912" t="str">
        <f t="shared" si="1114"/>
        <v>Bon Homme</v>
      </c>
      <c r="AS1912" t="s">
        <v>90</v>
      </c>
      <c r="AT1912" s="184">
        <v>1</v>
      </c>
      <c r="AV1912" s="97">
        <v>46</v>
      </c>
      <c r="AW1912" s="99">
        <v>9</v>
      </c>
      <c r="AX1912" s="105">
        <f t="shared" si="1115"/>
        <v>46009</v>
      </c>
      <c r="AZ1912" s="7" t="s">
        <v>2951</v>
      </c>
      <c r="BA1912" t="s">
        <v>3184</v>
      </c>
    </row>
    <row r="1913" spans="1:63" hidden="1" outlineLevel="1">
      <c r="A1913" t="s">
        <v>3030</v>
      </c>
      <c r="B1913" t="s">
        <v>90</v>
      </c>
      <c r="C1913" s="1">
        <f t="shared" si="1099"/>
        <v>1609</v>
      </c>
      <c r="D1913" s="7">
        <f>IF(R1913&gt;0,RANK(R1913,(R1913:T1913,U1913:AI1913)),0)</f>
        <v>2</v>
      </c>
      <c r="E1913" s="7">
        <f>IF(S1913&gt;0,RANK(S1913,(R1913:T1913,U1913:AI1913)),0)</f>
        <v>0</v>
      </c>
      <c r="F1913" s="7">
        <f>IF(T1913&gt;0,RANK(T1913,(R1913:T1913,U1913:AI1913)),0)</f>
        <v>0</v>
      </c>
      <c r="G1913" s="7">
        <f>IF(U1913&gt;0,RANK(U1913,(R1913:T1913,U1913:AI1913)),0)</f>
        <v>3</v>
      </c>
      <c r="H1913" s="7">
        <f t="shared" si="1100"/>
        <v>1</v>
      </c>
      <c r="I1913" s="49">
        <f t="shared" si="1101"/>
        <v>540</v>
      </c>
      <c r="J1913" s="177">
        <f t="shared" si="1102"/>
        <v>0.33561218147917959</v>
      </c>
      <c r="K1913" s="2"/>
      <c r="L1913" s="2">
        <f t="shared" si="1103"/>
        <v>0.23306401491609696</v>
      </c>
      <c r="M1913" s="2">
        <f t="shared" si="1104"/>
        <v>0</v>
      </c>
      <c r="N1913" s="2">
        <f t="shared" si="1105"/>
        <v>0</v>
      </c>
      <c r="O1913" s="2">
        <f t="shared" si="1106"/>
        <v>0.19825978868862648</v>
      </c>
      <c r="P1913" s="2">
        <f t="shared" si="1107"/>
        <v>0.56867619639527656</v>
      </c>
      <c r="Q1913" s="2">
        <f t="shared" si="1097"/>
        <v>0</v>
      </c>
      <c r="R1913" s="1">
        <v>375</v>
      </c>
      <c r="U1913" s="1">
        <v>319</v>
      </c>
      <c r="V1913" s="1">
        <v>915</v>
      </c>
      <c r="AK1913" s="7">
        <f t="shared" si="1108"/>
        <v>0</v>
      </c>
      <c r="AL1913" s="7">
        <f t="shared" si="1109"/>
        <v>0</v>
      </c>
      <c r="AM1913" s="7">
        <f t="shared" si="1110"/>
        <v>0</v>
      </c>
      <c r="AN1913" s="2">
        <f t="shared" si="1111"/>
        <v>0</v>
      </c>
      <c r="AO1913" s="2">
        <f t="shared" si="1112"/>
        <v>0</v>
      </c>
      <c r="AP1913" s="2">
        <f t="shared" si="1113"/>
        <v>0</v>
      </c>
      <c r="AR1913" t="str">
        <f t="shared" si="1114"/>
        <v>Brookings</v>
      </c>
      <c r="AS1913" t="s">
        <v>90</v>
      </c>
      <c r="AT1913" s="184">
        <v>1</v>
      </c>
      <c r="AV1913" s="97">
        <v>46</v>
      </c>
      <c r="AW1913" s="99">
        <v>11</v>
      </c>
      <c r="AX1913" s="105">
        <f t="shared" si="1115"/>
        <v>46011</v>
      </c>
      <c r="AZ1913" s="7" t="s">
        <v>2951</v>
      </c>
      <c r="BA1913" t="s">
        <v>3184</v>
      </c>
    </row>
    <row r="1914" spans="1:63" hidden="1" outlineLevel="1">
      <c r="A1914" t="s">
        <v>2625</v>
      </c>
      <c r="B1914" t="s">
        <v>90</v>
      </c>
      <c r="C1914" s="1">
        <f t="shared" si="1099"/>
        <v>2175</v>
      </c>
      <c r="D1914" s="7">
        <f>IF(R1914&gt;0,RANK(R1914,(R1914:T1914,U1914:AI1914)),0)</f>
        <v>3</v>
      </c>
      <c r="E1914" s="7">
        <f>IF(S1914&gt;0,RANK(S1914,(R1914:T1914,U1914:AI1914)),0)</f>
        <v>0</v>
      </c>
      <c r="F1914" s="7">
        <f>IF(T1914&gt;0,RANK(T1914,(R1914:T1914,U1914:AI1914)),0)</f>
        <v>0</v>
      </c>
      <c r="G1914" s="7">
        <f>IF(U1914&gt;0,RANK(U1914,(R1914:T1914,U1914:AI1914)),0)</f>
        <v>2</v>
      </c>
      <c r="H1914" s="7">
        <f t="shared" si="1100"/>
        <v>1</v>
      </c>
      <c r="I1914" s="49">
        <f t="shared" si="1101"/>
        <v>1010</v>
      </c>
      <c r="J1914" s="177">
        <f t="shared" si="1102"/>
        <v>0.46436781609195404</v>
      </c>
      <c r="K1914" s="2"/>
      <c r="L1914" s="2">
        <f t="shared" si="1103"/>
        <v>0.17057471264367816</v>
      </c>
      <c r="M1914" s="2">
        <f t="shared" si="1104"/>
        <v>0</v>
      </c>
      <c r="N1914" s="2">
        <f t="shared" si="1105"/>
        <v>0</v>
      </c>
      <c r="O1914" s="2">
        <f t="shared" si="1106"/>
        <v>0.18252873563218391</v>
      </c>
      <c r="P1914" s="2">
        <f t="shared" si="1107"/>
        <v>0.64689655172413796</v>
      </c>
      <c r="Q1914" s="2">
        <f t="shared" si="1097"/>
        <v>-1.1102230246251565E-16</v>
      </c>
      <c r="R1914" s="1">
        <v>371</v>
      </c>
      <c r="U1914" s="1">
        <v>397</v>
      </c>
      <c r="V1914" s="1">
        <v>1407</v>
      </c>
      <c r="AK1914" s="7">
        <f t="shared" si="1108"/>
        <v>0</v>
      </c>
      <c r="AL1914" s="7">
        <f t="shared" si="1109"/>
        <v>0</v>
      </c>
      <c r="AM1914" s="7">
        <f t="shared" si="1110"/>
        <v>0</v>
      </c>
      <c r="AN1914" s="2">
        <f t="shared" si="1111"/>
        <v>0</v>
      </c>
      <c r="AO1914" s="2">
        <f t="shared" si="1112"/>
        <v>0</v>
      </c>
      <c r="AP1914" s="2">
        <f t="shared" si="1113"/>
        <v>0</v>
      </c>
      <c r="AR1914" t="str">
        <f t="shared" si="1114"/>
        <v>Brown</v>
      </c>
      <c r="AS1914" t="s">
        <v>90</v>
      </c>
      <c r="AT1914" s="184">
        <v>1</v>
      </c>
      <c r="AV1914" s="97">
        <v>46</v>
      </c>
      <c r="AW1914" s="99">
        <v>13</v>
      </c>
      <c r="AX1914" s="105">
        <f t="shared" si="1115"/>
        <v>46013</v>
      </c>
      <c r="AZ1914" s="7" t="s">
        <v>2951</v>
      </c>
      <c r="BA1914" t="s">
        <v>3184</v>
      </c>
    </row>
    <row r="1915" spans="1:63" hidden="1" outlineLevel="1">
      <c r="A1915" t="s">
        <v>2537</v>
      </c>
      <c r="B1915" t="s">
        <v>90</v>
      </c>
      <c r="C1915" s="1">
        <f t="shared" si="1099"/>
        <v>364</v>
      </c>
      <c r="D1915" s="7">
        <f>IF(R1915&gt;0,RANK(R1915,(R1915:T1915,U1915:AI1915)),0)</f>
        <v>3</v>
      </c>
      <c r="E1915" s="7">
        <f>IF(S1915&gt;0,RANK(S1915,(R1915:T1915,U1915:AI1915)),0)</f>
        <v>0</v>
      </c>
      <c r="F1915" s="7">
        <f>IF(T1915&gt;0,RANK(T1915,(R1915:T1915,U1915:AI1915)),0)</f>
        <v>0</v>
      </c>
      <c r="G1915" s="7">
        <f>IF(U1915&gt;0,RANK(U1915,(R1915:T1915,U1915:AI1915)),0)</f>
        <v>2</v>
      </c>
      <c r="H1915" s="7">
        <f t="shared" si="1100"/>
        <v>1</v>
      </c>
      <c r="I1915" s="49">
        <f t="shared" si="1101"/>
        <v>184</v>
      </c>
      <c r="J1915" s="177">
        <f t="shared" si="1102"/>
        <v>0.50549450549450547</v>
      </c>
      <c r="K1915" s="2"/>
      <c r="L1915" s="2">
        <f t="shared" si="1103"/>
        <v>0.15934065934065933</v>
      </c>
      <c r="M1915" s="2">
        <f t="shared" si="1104"/>
        <v>0</v>
      </c>
      <c r="N1915" s="2">
        <f t="shared" si="1105"/>
        <v>0</v>
      </c>
      <c r="O1915" s="2">
        <f t="shared" si="1106"/>
        <v>0.16758241758241757</v>
      </c>
      <c r="P1915" s="2">
        <f t="shared" si="1107"/>
        <v>0.67307692307692313</v>
      </c>
      <c r="Q1915" s="2">
        <f t="shared" si="1097"/>
        <v>0</v>
      </c>
      <c r="R1915" s="1">
        <v>58</v>
      </c>
      <c r="U1915" s="1">
        <v>61</v>
      </c>
      <c r="V1915" s="1">
        <v>245</v>
      </c>
      <c r="AK1915" s="7">
        <f t="shared" si="1108"/>
        <v>0</v>
      </c>
      <c r="AL1915" s="7">
        <f t="shared" si="1109"/>
        <v>0</v>
      </c>
      <c r="AM1915" s="7">
        <f t="shared" si="1110"/>
        <v>0</v>
      </c>
      <c r="AN1915" s="2">
        <f t="shared" si="1111"/>
        <v>0</v>
      </c>
      <c r="AO1915" s="2">
        <f t="shared" si="1112"/>
        <v>0</v>
      </c>
      <c r="AP1915" s="2">
        <f t="shared" si="1113"/>
        <v>0</v>
      </c>
      <c r="AR1915" t="str">
        <f t="shared" si="1114"/>
        <v>Brule</v>
      </c>
      <c r="AS1915" t="s">
        <v>90</v>
      </c>
      <c r="AT1915" s="184">
        <v>1</v>
      </c>
      <c r="AV1915" s="97">
        <v>46</v>
      </c>
      <c r="AW1915" s="99">
        <v>15</v>
      </c>
      <c r="AX1915" s="105">
        <f t="shared" si="1115"/>
        <v>46015</v>
      </c>
      <c r="AZ1915" s="7" t="s">
        <v>2951</v>
      </c>
      <c r="BA1915" t="s">
        <v>3184</v>
      </c>
    </row>
    <row r="1916" spans="1:63" hidden="1" outlineLevel="1">
      <c r="A1916" t="s">
        <v>2506</v>
      </c>
      <c r="B1916" t="s">
        <v>90</v>
      </c>
      <c r="C1916" s="1">
        <f t="shared" si="1099"/>
        <v>48</v>
      </c>
      <c r="D1916" s="7">
        <f>IF(R1916&gt;0,RANK(R1916,(R1916:T1916,U1916:AI1916)),0)</f>
        <v>3</v>
      </c>
      <c r="E1916" s="7">
        <f>IF(S1916&gt;0,RANK(S1916,(R1916:T1916,U1916:AI1916)),0)</f>
        <v>0</v>
      </c>
      <c r="F1916" s="7">
        <f>IF(T1916&gt;0,RANK(T1916,(R1916:T1916,U1916:AI1916)),0)</f>
        <v>0</v>
      </c>
      <c r="G1916" s="7">
        <f>IF(U1916&gt;0,RANK(U1916,(R1916:T1916,U1916:AI1916)),0)</f>
        <v>2</v>
      </c>
      <c r="H1916" s="7">
        <f t="shared" si="1100"/>
        <v>1</v>
      </c>
      <c r="I1916" s="49">
        <f t="shared" si="1101"/>
        <v>31</v>
      </c>
      <c r="J1916" s="177">
        <f t="shared" si="1102"/>
        <v>0.64583333333333337</v>
      </c>
      <c r="K1916" s="2"/>
      <c r="L1916" s="2">
        <f t="shared" si="1103"/>
        <v>0.10416666666666667</v>
      </c>
      <c r="M1916" s="2">
        <f t="shared" si="1104"/>
        <v>0</v>
      </c>
      <c r="N1916" s="2">
        <f t="shared" si="1105"/>
        <v>0</v>
      </c>
      <c r="O1916" s="2">
        <f t="shared" si="1106"/>
        <v>0.125</v>
      </c>
      <c r="P1916" s="2">
        <f t="shared" si="1107"/>
        <v>0.77083333333333337</v>
      </c>
      <c r="Q1916" s="2">
        <f t="shared" si="1097"/>
        <v>0</v>
      </c>
      <c r="R1916" s="1">
        <v>5</v>
      </c>
      <c r="U1916" s="1">
        <v>6</v>
      </c>
      <c r="V1916" s="1">
        <v>37</v>
      </c>
      <c r="AK1916" s="7">
        <f t="shared" si="1108"/>
        <v>0</v>
      </c>
      <c r="AL1916" s="7">
        <f t="shared" si="1109"/>
        <v>0</v>
      </c>
      <c r="AM1916" s="7">
        <f t="shared" si="1110"/>
        <v>0</v>
      </c>
      <c r="AN1916" s="2">
        <f t="shared" si="1111"/>
        <v>0</v>
      </c>
      <c r="AO1916" s="2">
        <f t="shared" si="1112"/>
        <v>0</v>
      </c>
      <c r="AP1916" s="2">
        <f t="shared" si="1113"/>
        <v>0</v>
      </c>
      <c r="AR1916" t="str">
        <f t="shared" si="1114"/>
        <v>Buffalo</v>
      </c>
      <c r="AS1916" t="s">
        <v>90</v>
      </c>
      <c r="AT1916" s="184">
        <v>1</v>
      </c>
      <c r="AV1916" s="97">
        <v>46</v>
      </c>
      <c r="AW1916" s="99">
        <v>17</v>
      </c>
      <c r="AX1916" s="105">
        <f t="shared" si="1115"/>
        <v>46017</v>
      </c>
      <c r="AZ1916" s="7" t="s">
        <v>2951</v>
      </c>
      <c r="BA1916" t="s">
        <v>3184</v>
      </c>
    </row>
    <row r="1917" spans="1:63" hidden="1" outlineLevel="1">
      <c r="A1917" t="s">
        <v>1220</v>
      </c>
      <c r="B1917" t="s">
        <v>90</v>
      </c>
      <c r="C1917" s="1">
        <f t="shared" si="1099"/>
        <v>1511</v>
      </c>
      <c r="D1917" s="7">
        <f>IF(R1917&gt;0,RANK(R1917,(R1917:T1917,U1917:AI1917)),0)</f>
        <v>3</v>
      </c>
      <c r="E1917" s="7">
        <f>IF(S1917&gt;0,RANK(S1917,(R1917:T1917,U1917:AI1917)),0)</f>
        <v>0</v>
      </c>
      <c r="F1917" s="7">
        <f>IF(T1917&gt;0,RANK(T1917,(R1917:T1917,U1917:AI1917)),0)</f>
        <v>0</v>
      </c>
      <c r="G1917" s="7">
        <f>IF(U1917&gt;0,RANK(U1917,(R1917:T1917,U1917:AI1917)),0)</f>
        <v>2</v>
      </c>
      <c r="H1917" s="7">
        <f t="shared" si="1100"/>
        <v>1</v>
      </c>
      <c r="I1917" s="49">
        <f t="shared" si="1101"/>
        <v>828</v>
      </c>
      <c r="J1917" s="177">
        <f t="shared" si="1102"/>
        <v>0.54798146922567836</v>
      </c>
      <c r="K1917" s="2"/>
      <c r="L1917" s="2">
        <f t="shared" si="1103"/>
        <v>0.12640635340833886</v>
      </c>
      <c r="M1917" s="2">
        <f t="shared" si="1104"/>
        <v>0</v>
      </c>
      <c r="N1917" s="2">
        <f t="shared" si="1105"/>
        <v>0</v>
      </c>
      <c r="O1917" s="2">
        <f t="shared" si="1106"/>
        <v>0.1628060886829914</v>
      </c>
      <c r="P1917" s="2">
        <f t="shared" si="1107"/>
        <v>0.71078755790866976</v>
      </c>
      <c r="Q1917" s="2">
        <f t="shared" si="1097"/>
        <v>0</v>
      </c>
      <c r="R1917" s="1">
        <v>191</v>
      </c>
      <c r="U1917" s="1">
        <v>246</v>
      </c>
      <c r="V1917" s="1">
        <v>1074</v>
      </c>
      <c r="AK1917" s="7">
        <f t="shared" si="1108"/>
        <v>0</v>
      </c>
      <c r="AL1917" s="7">
        <f t="shared" si="1109"/>
        <v>0</v>
      </c>
      <c r="AM1917" s="7">
        <f t="shared" si="1110"/>
        <v>0</v>
      </c>
      <c r="AN1917" s="2">
        <f t="shared" si="1111"/>
        <v>0</v>
      </c>
      <c r="AO1917" s="2">
        <f t="shared" si="1112"/>
        <v>0</v>
      </c>
      <c r="AP1917" s="2">
        <f t="shared" si="1113"/>
        <v>0</v>
      </c>
      <c r="AR1917" t="str">
        <f t="shared" si="1114"/>
        <v>Butte</v>
      </c>
      <c r="AS1917" t="s">
        <v>90</v>
      </c>
      <c r="AT1917" s="184">
        <v>1</v>
      </c>
      <c r="AV1917" s="97">
        <v>46</v>
      </c>
      <c r="AW1917" s="99">
        <v>19</v>
      </c>
      <c r="AX1917" s="105">
        <f t="shared" si="1115"/>
        <v>46019</v>
      </c>
      <c r="AZ1917" s="7" t="s">
        <v>2951</v>
      </c>
      <c r="BA1917" t="s">
        <v>3184</v>
      </c>
    </row>
    <row r="1918" spans="1:63" hidden="1" outlineLevel="1">
      <c r="A1918" t="s">
        <v>418</v>
      </c>
      <c r="B1918" t="s">
        <v>90</v>
      </c>
      <c r="C1918" s="1">
        <f t="shared" si="1099"/>
        <v>450</v>
      </c>
      <c r="D1918" s="7">
        <f>IF(R1918&gt;0,RANK(R1918,(R1918:T1918,U1918:AI1918)),0)</f>
        <v>3</v>
      </c>
      <c r="E1918" s="7">
        <f>IF(S1918&gt;0,RANK(S1918,(R1918:T1918,U1918:AI1918)),0)</f>
        <v>0</v>
      </c>
      <c r="F1918" s="7">
        <f>IF(T1918&gt;0,RANK(T1918,(R1918:T1918,U1918:AI1918)),0)</f>
        <v>0</v>
      </c>
      <c r="G1918" s="7">
        <f>IF(U1918&gt;0,RANK(U1918,(R1918:T1918,U1918:AI1918)),0)</f>
        <v>2</v>
      </c>
      <c r="H1918" s="7">
        <f t="shared" si="1100"/>
        <v>1</v>
      </c>
      <c r="I1918" s="49">
        <f t="shared" si="1101"/>
        <v>303</v>
      </c>
      <c r="J1918" s="177">
        <f t="shared" si="1102"/>
        <v>0.67333333333333334</v>
      </c>
      <c r="K1918" s="2"/>
      <c r="L1918" s="2">
        <f t="shared" si="1103"/>
        <v>9.555555555555556E-2</v>
      </c>
      <c r="M1918" s="2">
        <f t="shared" si="1104"/>
        <v>0</v>
      </c>
      <c r="N1918" s="2">
        <f t="shared" si="1105"/>
        <v>0</v>
      </c>
      <c r="O1918" s="2">
        <f t="shared" si="1106"/>
        <v>0.11555555555555555</v>
      </c>
      <c r="P1918" s="2">
        <f t="shared" si="1107"/>
        <v>0.78888888888888886</v>
      </c>
      <c r="Q1918" s="2">
        <f t="shared" si="1097"/>
        <v>0</v>
      </c>
      <c r="R1918" s="1">
        <v>43</v>
      </c>
      <c r="U1918" s="1">
        <v>52</v>
      </c>
      <c r="V1918" s="1">
        <v>355</v>
      </c>
      <c r="AK1918" s="7">
        <f t="shared" si="1108"/>
        <v>0</v>
      </c>
      <c r="AL1918" s="7">
        <f t="shared" si="1109"/>
        <v>0</v>
      </c>
      <c r="AM1918" s="7">
        <f t="shared" si="1110"/>
        <v>0</v>
      </c>
      <c r="AN1918" s="2">
        <f t="shared" si="1111"/>
        <v>0</v>
      </c>
      <c r="AO1918" s="2">
        <f t="shared" si="1112"/>
        <v>0</v>
      </c>
      <c r="AP1918" s="2">
        <f t="shared" si="1113"/>
        <v>0</v>
      </c>
      <c r="AR1918" t="str">
        <f t="shared" si="1114"/>
        <v>Campbell</v>
      </c>
      <c r="AS1918" t="s">
        <v>90</v>
      </c>
      <c r="AT1918" s="184">
        <v>1</v>
      </c>
      <c r="AV1918" s="97">
        <v>46</v>
      </c>
      <c r="AW1918" s="99">
        <v>21</v>
      </c>
      <c r="AX1918" s="105">
        <f t="shared" si="1115"/>
        <v>46021</v>
      </c>
      <c r="AZ1918" s="7" t="s">
        <v>2951</v>
      </c>
      <c r="BA1918" t="s">
        <v>3184</v>
      </c>
    </row>
    <row r="1919" spans="1:63" hidden="1" outlineLevel="1">
      <c r="A1919" t="s">
        <v>1901</v>
      </c>
      <c r="B1919" t="s">
        <v>90</v>
      </c>
      <c r="C1919" s="1">
        <f t="shared" si="1099"/>
        <v>575</v>
      </c>
      <c r="D1919" s="7">
        <f>IF(R1919&gt;0,RANK(R1919,(R1919:T1919,U1919:AI1919)),0)</f>
        <v>3</v>
      </c>
      <c r="E1919" s="7">
        <f>IF(S1919&gt;0,RANK(S1919,(R1919:T1919,U1919:AI1919)),0)</f>
        <v>0</v>
      </c>
      <c r="F1919" s="7">
        <f>IF(T1919&gt;0,RANK(T1919,(R1919:T1919,U1919:AI1919)),0)</f>
        <v>0</v>
      </c>
      <c r="G1919" s="7">
        <f>IF(U1919&gt;0,RANK(U1919,(R1919:T1919,U1919:AI1919)),0)</f>
        <v>2</v>
      </c>
      <c r="H1919" s="7">
        <f t="shared" si="1100"/>
        <v>1</v>
      </c>
      <c r="I1919" s="49">
        <f t="shared" si="1101"/>
        <v>291</v>
      </c>
      <c r="J1919" s="177">
        <f t="shared" si="1102"/>
        <v>0.50608695652173918</v>
      </c>
      <c r="K1919" s="2"/>
      <c r="L1919" s="2">
        <f t="shared" si="1103"/>
        <v>0.10086956521739131</v>
      </c>
      <c r="M1919" s="2">
        <f t="shared" si="1104"/>
        <v>0</v>
      </c>
      <c r="N1919" s="2">
        <f t="shared" si="1105"/>
        <v>0</v>
      </c>
      <c r="O1919" s="2">
        <f t="shared" si="1106"/>
        <v>0.19652173913043477</v>
      </c>
      <c r="P1919" s="2">
        <f t="shared" si="1107"/>
        <v>0.70260869565217388</v>
      </c>
      <c r="Q1919" s="2">
        <f t="shared" si="1097"/>
        <v>0</v>
      </c>
      <c r="R1919" s="1">
        <v>58</v>
      </c>
      <c r="U1919" s="1">
        <v>113</v>
      </c>
      <c r="V1919" s="1">
        <v>404</v>
      </c>
      <c r="AK1919" s="7">
        <f t="shared" si="1108"/>
        <v>0</v>
      </c>
      <c r="AL1919" s="7">
        <f t="shared" si="1109"/>
        <v>0</v>
      </c>
      <c r="AM1919" s="7">
        <f t="shared" si="1110"/>
        <v>0</v>
      </c>
      <c r="AN1919" s="2">
        <f t="shared" si="1111"/>
        <v>0</v>
      </c>
      <c r="AO1919" s="2">
        <f t="shared" si="1112"/>
        <v>0</v>
      </c>
      <c r="AP1919" s="2">
        <f t="shared" si="1113"/>
        <v>0</v>
      </c>
      <c r="AR1919" t="str">
        <f t="shared" si="1114"/>
        <v>Charles Mix</v>
      </c>
      <c r="AS1919" t="s">
        <v>90</v>
      </c>
      <c r="AT1919" s="184">
        <v>1</v>
      </c>
      <c r="AV1919" s="97">
        <v>46</v>
      </c>
      <c r="AW1919" s="99">
        <v>23</v>
      </c>
      <c r="AX1919" s="105">
        <f t="shared" si="1115"/>
        <v>46023</v>
      </c>
      <c r="AZ1919" s="7" t="s">
        <v>2951</v>
      </c>
      <c r="BA1919" t="s">
        <v>3184</v>
      </c>
    </row>
    <row r="1920" spans="1:63" hidden="1" outlineLevel="1">
      <c r="A1920" t="s">
        <v>97</v>
      </c>
      <c r="B1920" t="s">
        <v>90</v>
      </c>
      <c r="C1920" s="1">
        <f t="shared" si="1099"/>
        <v>282</v>
      </c>
      <c r="D1920" s="7">
        <f>IF(R1920&gt;0,RANK(R1920,(R1920:T1920,U1920:AI1920)),0)</f>
        <v>2</v>
      </c>
      <c r="E1920" s="7">
        <f>IF(S1920&gt;0,RANK(S1920,(R1920:T1920,U1920:AI1920)),0)</f>
        <v>0</v>
      </c>
      <c r="F1920" s="7">
        <f>IF(T1920&gt;0,RANK(T1920,(R1920:T1920,U1920:AI1920)),0)</f>
        <v>0</v>
      </c>
      <c r="G1920" s="7">
        <f>IF(U1920&gt;0,RANK(U1920,(R1920:T1920,U1920:AI1920)),0)</f>
        <v>3</v>
      </c>
      <c r="H1920" s="7">
        <f t="shared" si="1100"/>
        <v>1</v>
      </c>
      <c r="I1920" s="49">
        <f t="shared" si="1101"/>
        <v>126</v>
      </c>
      <c r="J1920" s="177">
        <f t="shared" si="1102"/>
        <v>0.44680851063829785</v>
      </c>
      <c r="K1920" s="2"/>
      <c r="L1920" s="2">
        <f t="shared" si="1103"/>
        <v>0.18794326241134751</v>
      </c>
      <c r="M1920" s="2">
        <f t="shared" si="1104"/>
        <v>0</v>
      </c>
      <c r="N1920" s="2">
        <f t="shared" si="1105"/>
        <v>0</v>
      </c>
      <c r="O1920" s="2">
        <f t="shared" si="1106"/>
        <v>0.1773049645390071</v>
      </c>
      <c r="P1920" s="2">
        <f t="shared" si="1107"/>
        <v>0.63475177304964536</v>
      </c>
      <c r="Q1920" s="2">
        <f t="shared" si="1097"/>
        <v>0</v>
      </c>
      <c r="R1920" s="1">
        <v>53</v>
      </c>
      <c r="U1920" s="1">
        <v>50</v>
      </c>
      <c r="V1920" s="1">
        <v>179</v>
      </c>
      <c r="AK1920" s="7">
        <f t="shared" si="1108"/>
        <v>0</v>
      </c>
      <c r="AL1920" s="7">
        <f t="shared" si="1109"/>
        <v>0</v>
      </c>
      <c r="AM1920" s="7">
        <f t="shared" si="1110"/>
        <v>0</v>
      </c>
      <c r="AN1920" s="2">
        <f t="shared" si="1111"/>
        <v>0</v>
      </c>
      <c r="AO1920" s="2">
        <f t="shared" si="1112"/>
        <v>0</v>
      </c>
      <c r="AP1920" s="2">
        <f t="shared" si="1113"/>
        <v>0</v>
      </c>
      <c r="AR1920" t="str">
        <f t="shared" si="1114"/>
        <v>Clark</v>
      </c>
      <c r="AS1920" t="s">
        <v>90</v>
      </c>
      <c r="AT1920" s="184">
        <v>1</v>
      </c>
      <c r="AV1920" s="97">
        <v>46</v>
      </c>
      <c r="AW1920" s="99">
        <v>25</v>
      </c>
      <c r="AX1920" s="105">
        <f t="shared" si="1115"/>
        <v>46025</v>
      </c>
      <c r="AZ1920" s="7" t="s">
        <v>2951</v>
      </c>
      <c r="BA1920" t="s">
        <v>3184</v>
      </c>
    </row>
    <row r="1921" spans="1:53" hidden="1" outlineLevel="1">
      <c r="A1921" t="s">
        <v>1192</v>
      </c>
      <c r="B1921" t="s">
        <v>90</v>
      </c>
      <c r="C1921" s="1">
        <f t="shared" si="1099"/>
        <v>565</v>
      </c>
      <c r="D1921" s="7">
        <f>IF(R1921&gt;0,RANK(R1921,(R1921:T1921,U1921:AI1921)),0)</f>
        <v>2</v>
      </c>
      <c r="E1921" s="7">
        <f>IF(S1921&gt;0,RANK(S1921,(R1921:T1921,U1921:AI1921)),0)</f>
        <v>0</v>
      </c>
      <c r="F1921" s="7">
        <f>IF(T1921&gt;0,RANK(T1921,(R1921:T1921,U1921:AI1921)),0)</f>
        <v>0</v>
      </c>
      <c r="G1921" s="7">
        <f>IF(U1921&gt;0,RANK(U1921,(R1921:T1921,U1921:AI1921)),0)</f>
        <v>3</v>
      </c>
      <c r="H1921" s="7">
        <f t="shared" si="1100"/>
        <v>1</v>
      </c>
      <c r="I1921" s="49">
        <f t="shared" si="1101"/>
        <v>177</v>
      </c>
      <c r="J1921" s="177">
        <f t="shared" si="1102"/>
        <v>0.31327433628318585</v>
      </c>
      <c r="K1921" s="2"/>
      <c r="L1921" s="2">
        <f t="shared" si="1103"/>
        <v>0.25309734513274335</v>
      </c>
      <c r="M1921" s="2">
        <f t="shared" si="1104"/>
        <v>0</v>
      </c>
      <c r="N1921" s="2">
        <f t="shared" si="1105"/>
        <v>0</v>
      </c>
      <c r="O1921" s="2">
        <f t="shared" si="1106"/>
        <v>0.18053097345132743</v>
      </c>
      <c r="P1921" s="2">
        <f t="shared" si="1107"/>
        <v>0.5663716814159292</v>
      </c>
      <c r="Q1921" s="2">
        <f t="shared" si="1097"/>
        <v>0</v>
      </c>
      <c r="R1921" s="1">
        <v>143</v>
      </c>
      <c r="U1921" s="1">
        <v>102</v>
      </c>
      <c r="V1921" s="1">
        <v>320</v>
      </c>
      <c r="AK1921" s="7">
        <f t="shared" si="1108"/>
        <v>0</v>
      </c>
      <c r="AL1921" s="7">
        <f t="shared" si="1109"/>
        <v>0</v>
      </c>
      <c r="AM1921" s="7">
        <f t="shared" si="1110"/>
        <v>0</v>
      </c>
      <c r="AN1921" s="2">
        <f t="shared" si="1111"/>
        <v>0</v>
      </c>
      <c r="AO1921" s="2">
        <f t="shared" si="1112"/>
        <v>0</v>
      </c>
      <c r="AP1921" s="2">
        <f t="shared" si="1113"/>
        <v>0</v>
      </c>
      <c r="AR1921" t="str">
        <f t="shared" si="1114"/>
        <v>Clay</v>
      </c>
      <c r="AS1921" t="s">
        <v>90</v>
      </c>
      <c r="AT1921" s="184">
        <v>1</v>
      </c>
      <c r="AV1921" s="97">
        <v>46</v>
      </c>
      <c r="AW1921" s="99">
        <v>27</v>
      </c>
      <c r="AX1921" s="105">
        <f t="shared" si="1115"/>
        <v>46027</v>
      </c>
      <c r="AZ1921" s="7" t="s">
        <v>2951</v>
      </c>
      <c r="BA1921" t="s">
        <v>3184</v>
      </c>
    </row>
    <row r="1922" spans="1:53" hidden="1" outlineLevel="1">
      <c r="A1922" t="s">
        <v>1190</v>
      </c>
      <c r="B1922" t="s">
        <v>90</v>
      </c>
      <c r="C1922" s="1">
        <f t="shared" si="1099"/>
        <v>2190</v>
      </c>
      <c r="D1922" s="7">
        <f>IF(R1922&gt;0,RANK(R1922,(R1922:T1922,U1922:AI1922)),0)</f>
        <v>2</v>
      </c>
      <c r="E1922" s="7">
        <f>IF(S1922&gt;0,RANK(S1922,(R1922:T1922,U1922:AI1922)),0)</f>
        <v>0</v>
      </c>
      <c r="F1922" s="7">
        <f>IF(T1922&gt;0,RANK(T1922,(R1922:T1922,U1922:AI1922)),0)</f>
        <v>0</v>
      </c>
      <c r="G1922" s="7">
        <f>IF(U1922&gt;0,RANK(U1922,(R1922:T1922,U1922:AI1922)),0)</f>
        <v>3</v>
      </c>
      <c r="H1922" s="7">
        <f t="shared" si="1100"/>
        <v>1</v>
      </c>
      <c r="I1922" s="49">
        <f t="shared" si="1101"/>
        <v>1092</v>
      </c>
      <c r="J1922" s="177">
        <f t="shared" si="1102"/>
        <v>0.49863013698630138</v>
      </c>
      <c r="K1922" s="2"/>
      <c r="L1922" s="2">
        <f t="shared" si="1103"/>
        <v>0.17397260273972603</v>
      </c>
      <c r="M1922" s="2">
        <f t="shared" si="1104"/>
        <v>0</v>
      </c>
      <c r="N1922" s="2">
        <f t="shared" si="1105"/>
        <v>0</v>
      </c>
      <c r="O1922" s="2">
        <f t="shared" si="1106"/>
        <v>0.15342465753424658</v>
      </c>
      <c r="P1922" s="2">
        <f t="shared" si="1107"/>
        <v>0.67260273972602735</v>
      </c>
      <c r="Q1922" s="2">
        <f t="shared" si="1097"/>
        <v>0</v>
      </c>
      <c r="R1922" s="1">
        <v>381</v>
      </c>
      <c r="U1922" s="1">
        <v>336</v>
      </c>
      <c r="V1922" s="1">
        <v>1473</v>
      </c>
      <c r="AK1922" s="7">
        <f t="shared" si="1108"/>
        <v>0</v>
      </c>
      <c r="AL1922" s="7">
        <f t="shared" si="1109"/>
        <v>0</v>
      </c>
      <c r="AM1922" s="7">
        <f t="shared" si="1110"/>
        <v>0</v>
      </c>
      <c r="AN1922" s="2">
        <f t="shared" si="1111"/>
        <v>0</v>
      </c>
      <c r="AO1922" s="2">
        <f t="shared" si="1112"/>
        <v>0</v>
      </c>
      <c r="AP1922" s="2">
        <f t="shared" si="1113"/>
        <v>0</v>
      </c>
      <c r="AR1922" t="str">
        <f t="shared" si="1114"/>
        <v>Codington</v>
      </c>
      <c r="AS1922" t="s">
        <v>90</v>
      </c>
      <c r="AT1922" s="184">
        <v>1</v>
      </c>
      <c r="AV1922" s="97">
        <v>46</v>
      </c>
      <c r="AW1922" s="99">
        <v>29</v>
      </c>
      <c r="AX1922" s="105">
        <f t="shared" si="1115"/>
        <v>46029</v>
      </c>
      <c r="AZ1922" s="7" t="s">
        <v>2951</v>
      </c>
      <c r="BA1922" t="s">
        <v>3184</v>
      </c>
    </row>
    <row r="1923" spans="1:53" hidden="1" outlineLevel="1">
      <c r="A1923" t="s">
        <v>1178</v>
      </c>
      <c r="B1923" t="s">
        <v>90</v>
      </c>
      <c r="C1923" s="1">
        <f t="shared" si="1099"/>
        <v>178</v>
      </c>
      <c r="D1923" s="7">
        <f>IF(R1923&gt;0,RANK(R1923,(R1923:T1923,U1923:AI1923)),0)</f>
        <v>3</v>
      </c>
      <c r="E1923" s="7">
        <f>IF(S1923&gt;0,RANK(S1923,(R1923:T1923,U1923:AI1923)),0)</f>
        <v>0</v>
      </c>
      <c r="F1923" s="7">
        <f>IF(T1923&gt;0,RANK(T1923,(R1923:T1923,U1923:AI1923)),0)</f>
        <v>0</v>
      </c>
      <c r="G1923" s="7">
        <f>IF(U1923&gt;0,RANK(U1923,(R1923:T1923,U1923:AI1923)),0)</f>
        <v>2</v>
      </c>
      <c r="H1923" s="7">
        <f t="shared" si="1100"/>
        <v>1</v>
      </c>
      <c r="I1923" s="49">
        <f t="shared" si="1101"/>
        <v>89</v>
      </c>
      <c r="J1923" s="177">
        <f t="shared" si="1102"/>
        <v>0.5</v>
      </c>
      <c r="K1923" s="2"/>
      <c r="L1923" s="2">
        <f t="shared" si="1103"/>
        <v>8.4269662921348312E-2</v>
      </c>
      <c r="M1923" s="2">
        <f t="shared" si="1104"/>
        <v>0</v>
      </c>
      <c r="N1923" s="2">
        <f t="shared" si="1105"/>
        <v>0</v>
      </c>
      <c r="O1923" s="2">
        <f t="shared" si="1106"/>
        <v>0.20786516853932585</v>
      </c>
      <c r="P1923" s="2">
        <f t="shared" si="1107"/>
        <v>0.7078651685393258</v>
      </c>
      <c r="Q1923" s="2">
        <f t="shared" si="1097"/>
        <v>0</v>
      </c>
      <c r="R1923" s="1">
        <v>15</v>
      </c>
      <c r="U1923" s="1">
        <v>37</v>
      </c>
      <c r="V1923" s="1">
        <v>126</v>
      </c>
      <c r="AK1923" s="7">
        <f t="shared" si="1108"/>
        <v>0</v>
      </c>
      <c r="AL1923" s="7">
        <f t="shared" si="1109"/>
        <v>0</v>
      </c>
      <c r="AM1923" s="7">
        <f t="shared" si="1110"/>
        <v>0</v>
      </c>
      <c r="AN1923" s="2">
        <f t="shared" si="1111"/>
        <v>0</v>
      </c>
      <c r="AO1923" s="2">
        <f t="shared" si="1112"/>
        <v>0</v>
      </c>
      <c r="AP1923" s="2">
        <f t="shared" si="1113"/>
        <v>0</v>
      </c>
      <c r="AR1923" t="str">
        <f t="shared" si="1114"/>
        <v>Corson</v>
      </c>
      <c r="AS1923" t="s">
        <v>90</v>
      </c>
      <c r="AT1923" s="184">
        <v>1</v>
      </c>
      <c r="AV1923" s="97">
        <v>46</v>
      </c>
      <c r="AW1923" s="99">
        <v>31</v>
      </c>
      <c r="AX1923" s="105">
        <f t="shared" si="1115"/>
        <v>46031</v>
      </c>
      <c r="AZ1923" s="7" t="s">
        <v>2951</v>
      </c>
      <c r="BA1923" t="s">
        <v>3184</v>
      </c>
    </row>
    <row r="1924" spans="1:53" hidden="1" outlineLevel="1">
      <c r="A1924" t="s">
        <v>1237</v>
      </c>
      <c r="B1924" t="s">
        <v>90</v>
      </c>
      <c r="C1924" s="1">
        <f t="shared" si="1099"/>
        <v>1489</v>
      </c>
      <c r="D1924" s="7">
        <f>IF(R1924&gt;0,RANK(R1924,(R1924:T1924,U1924:AI1924)),0)</f>
        <v>3</v>
      </c>
      <c r="E1924" s="7">
        <f>IF(S1924&gt;0,RANK(S1924,(R1924:T1924,U1924:AI1924)),0)</f>
        <v>0</v>
      </c>
      <c r="F1924" s="7">
        <f>IF(T1924&gt;0,RANK(T1924,(R1924:T1924,U1924:AI1924)),0)</f>
        <v>0</v>
      </c>
      <c r="G1924" s="7">
        <f>IF(U1924&gt;0,RANK(U1924,(R1924:T1924,U1924:AI1924)),0)</f>
        <v>2</v>
      </c>
      <c r="H1924" s="7">
        <f t="shared" si="1100"/>
        <v>1</v>
      </c>
      <c r="I1924" s="49">
        <f t="shared" si="1101"/>
        <v>842</v>
      </c>
      <c r="J1924" s="177">
        <f t="shared" si="1102"/>
        <v>0.56548018804566824</v>
      </c>
      <c r="K1924" s="2"/>
      <c r="L1924" s="2">
        <f t="shared" si="1103"/>
        <v>0.13096037609133646</v>
      </c>
      <c r="M1924" s="2">
        <f t="shared" si="1104"/>
        <v>0</v>
      </c>
      <c r="N1924" s="2">
        <f t="shared" si="1105"/>
        <v>0</v>
      </c>
      <c r="O1924" s="2">
        <f t="shared" si="1106"/>
        <v>0.15177971793149764</v>
      </c>
      <c r="P1924" s="2">
        <f t="shared" si="1107"/>
        <v>0.71725990597716593</v>
      </c>
      <c r="Q1924" s="2">
        <f t="shared" si="1097"/>
        <v>-1.1102230246251565E-16</v>
      </c>
      <c r="R1924" s="1">
        <v>195</v>
      </c>
      <c r="U1924" s="1">
        <v>226</v>
      </c>
      <c r="V1924" s="1">
        <v>1068</v>
      </c>
      <c r="AK1924" s="7">
        <f t="shared" si="1108"/>
        <v>0</v>
      </c>
      <c r="AL1924" s="7">
        <f t="shared" si="1109"/>
        <v>0</v>
      </c>
      <c r="AM1924" s="7">
        <f t="shared" si="1110"/>
        <v>0</v>
      </c>
      <c r="AN1924" s="2">
        <f t="shared" si="1111"/>
        <v>0</v>
      </c>
      <c r="AO1924" s="2">
        <f t="shared" si="1112"/>
        <v>0</v>
      </c>
      <c r="AP1924" s="2">
        <f t="shared" si="1113"/>
        <v>0</v>
      </c>
      <c r="AR1924" t="str">
        <f t="shared" si="1114"/>
        <v>Custer</v>
      </c>
      <c r="AS1924" t="s">
        <v>90</v>
      </c>
      <c r="AT1924" s="184">
        <v>1</v>
      </c>
      <c r="AV1924" s="97">
        <v>46</v>
      </c>
      <c r="AW1924" s="99">
        <v>33</v>
      </c>
      <c r="AX1924" s="105">
        <f t="shared" si="1115"/>
        <v>46033</v>
      </c>
      <c r="AZ1924" s="7" t="s">
        <v>2951</v>
      </c>
      <c r="BA1924" t="s">
        <v>3184</v>
      </c>
    </row>
    <row r="1925" spans="1:53" hidden="1" outlineLevel="1">
      <c r="A1925" t="s">
        <v>281</v>
      </c>
      <c r="B1925" t="s">
        <v>90</v>
      </c>
      <c r="C1925" s="1">
        <f t="shared" si="1099"/>
        <v>1185</v>
      </c>
      <c r="D1925" s="7">
        <f>IF(R1925&gt;0,RANK(R1925,(R1925:T1925,U1925:AI1925)),0)</f>
        <v>2</v>
      </c>
      <c r="E1925" s="7">
        <f>IF(S1925&gt;0,RANK(S1925,(R1925:T1925,U1925:AI1925)),0)</f>
        <v>0</v>
      </c>
      <c r="F1925" s="7">
        <f>IF(T1925&gt;0,RANK(T1925,(R1925:T1925,U1925:AI1925)),0)</f>
        <v>0</v>
      </c>
      <c r="G1925" s="7">
        <f>IF(U1925&gt;0,RANK(U1925,(R1925:T1925,U1925:AI1925)),0)</f>
        <v>3</v>
      </c>
      <c r="H1925" s="7">
        <f t="shared" si="1100"/>
        <v>1</v>
      </c>
      <c r="I1925" s="49">
        <f t="shared" si="1101"/>
        <v>594</v>
      </c>
      <c r="J1925" s="177">
        <f t="shared" ref="J1925:J1988" si="1116">I1925/C1925</f>
        <v>0.50126582278481013</v>
      </c>
      <c r="K1925" s="2"/>
      <c r="L1925" s="2">
        <f t="shared" si="1103"/>
        <v>0.18059071729957807</v>
      </c>
      <c r="M1925" s="2">
        <f t="shared" si="1104"/>
        <v>0</v>
      </c>
      <c r="N1925" s="2">
        <f t="shared" si="1105"/>
        <v>0</v>
      </c>
      <c r="O1925" s="2">
        <f t="shared" si="1106"/>
        <v>0.13755274261603376</v>
      </c>
      <c r="P1925" s="2">
        <f t="shared" si="1107"/>
        <v>0.68185654008438823</v>
      </c>
      <c r="Q1925" s="2">
        <f t="shared" si="1097"/>
        <v>-1.1102230246251565E-16</v>
      </c>
      <c r="R1925" s="1">
        <v>214</v>
      </c>
      <c r="U1925" s="1">
        <v>163</v>
      </c>
      <c r="V1925" s="1">
        <v>808</v>
      </c>
      <c r="AK1925" s="7">
        <f t="shared" si="1108"/>
        <v>0</v>
      </c>
      <c r="AL1925" s="7">
        <f t="shared" si="1109"/>
        <v>0</v>
      </c>
      <c r="AM1925" s="7">
        <f t="shared" si="1110"/>
        <v>0</v>
      </c>
      <c r="AN1925" s="2">
        <f t="shared" si="1111"/>
        <v>0</v>
      </c>
      <c r="AO1925" s="2">
        <f t="shared" si="1112"/>
        <v>0</v>
      </c>
      <c r="AP1925" s="2">
        <f t="shared" si="1113"/>
        <v>0</v>
      </c>
      <c r="AR1925" t="str">
        <f t="shared" si="1114"/>
        <v>Davison</v>
      </c>
      <c r="AS1925" t="s">
        <v>90</v>
      </c>
      <c r="AT1925" s="184">
        <v>1</v>
      </c>
      <c r="AV1925" s="97">
        <v>46</v>
      </c>
      <c r="AW1925" s="99">
        <v>35</v>
      </c>
      <c r="AX1925" s="105">
        <f t="shared" si="1115"/>
        <v>46035</v>
      </c>
      <c r="AZ1925" s="7" t="s">
        <v>2951</v>
      </c>
      <c r="BA1925" t="s">
        <v>3184</v>
      </c>
    </row>
    <row r="1926" spans="1:53" hidden="1" outlineLevel="1">
      <c r="A1926" t="s">
        <v>2631</v>
      </c>
      <c r="B1926" t="s">
        <v>90</v>
      </c>
      <c r="C1926" s="1">
        <f t="shared" si="1099"/>
        <v>343</v>
      </c>
      <c r="D1926" s="7">
        <f>IF(R1926&gt;0,RANK(R1926,(R1926:T1926,U1926:AI1926)),0)</f>
        <v>3</v>
      </c>
      <c r="E1926" s="7">
        <f>IF(S1926&gt;0,RANK(S1926,(R1926:T1926,U1926:AI1926)),0)</f>
        <v>0</v>
      </c>
      <c r="F1926" s="7">
        <f>IF(T1926&gt;0,RANK(T1926,(R1926:T1926,U1926:AI1926)),0)</f>
        <v>0</v>
      </c>
      <c r="G1926" s="7">
        <f>IF(U1926&gt;0,RANK(U1926,(R1926:T1926,U1926:AI1926)),0)</f>
        <v>2</v>
      </c>
      <c r="H1926" s="7">
        <f t="shared" si="1100"/>
        <v>1</v>
      </c>
      <c r="I1926" s="49">
        <f t="shared" si="1101"/>
        <v>201</v>
      </c>
      <c r="J1926" s="177">
        <f t="shared" si="1116"/>
        <v>0.5860058309037901</v>
      </c>
      <c r="K1926" s="2"/>
      <c r="L1926" s="2">
        <f t="shared" si="1103"/>
        <v>0.13411078717201166</v>
      </c>
      <c r="M1926" s="2">
        <f t="shared" si="1104"/>
        <v>0</v>
      </c>
      <c r="N1926" s="2">
        <f t="shared" si="1105"/>
        <v>0</v>
      </c>
      <c r="O1926" s="2">
        <f t="shared" si="1106"/>
        <v>0.13994169096209913</v>
      </c>
      <c r="P1926" s="2">
        <f t="shared" si="1107"/>
        <v>0.72594752186588918</v>
      </c>
      <c r="Q1926" s="2">
        <f t="shared" si="1097"/>
        <v>1.1102230246251565E-16</v>
      </c>
      <c r="R1926" s="1">
        <v>46</v>
      </c>
      <c r="U1926" s="1">
        <v>48</v>
      </c>
      <c r="V1926" s="1">
        <v>249</v>
      </c>
      <c r="AK1926" s="7">
        <f t="shared" si="1108"/>
        <v>0</v>
      </c>
      <c r="AL1926" s="7">
        <f t="shared" si="1109"/>
        <v>0</v>
      </c>
      <c r="AM1926" s="7">
        <f t="shared" si="1110"/>
        <v>0</v>
      </c>
      <c r="AN1926" s="2">
        <f t="shared" si="1111"/>
        <v>0</v>
      </c>
      <c r="AO1926" s="2">
        <f t="shared" si="1112"/>
        <v>0</v>
      </c>
      <c r="AP1926" s="2">
        <f t="shared" si="1113"/>
        <v>0</v>
      </c>
      <c r="AR1926" t="str">
        <f t="shared" si="1114"/>
        <v>Day</v>
      </c>
      <c r="AS1926" t="s">
        <v>90</v>
      </c>
      <c r="AT1926" s="184">
        <v>1</v>
      </c>
      <c r="AV1926" s="97">
        <v>46</v>
      </c>
      <c r="AW1926" s="99">
        <v>37</v>
      </c>
      <c r="AX1926" s="105">
        <f t="shared" si="1115"/>
        <v>46037</v>
      </c>
      <c r="AZ1926" s="7" t="s">
        <v>2951</v>
      </c>
      <c r="BA1926" t="s">
        <v>3184</v>
      </c>
    </row>
    <row r="1927" spans="1:53" hidden="1" outlineLevel="1">
      <c r="A1927" t="s">
        <v>793</v>
      </c>
      <c r="B1927" t="s">
        <v>90</v>
      </c>
      <c r="C1927" s="1">
        <f t="shared" si="1099"/>
        <v>260</v>
      </c>
      <c r="D1927" s="7">
        <f>IF(R1927&gt;0,RANK(R1927,(R1927:T1927,U1927:AI1927)),0)</f>
        <v>2</v>
      </c>
      <c r="E1927" s="7">
        <f>IF(S1927&gt;0,RANK(S1927,(R1927:T1927,U1927:AI1927)),0)</f>
        <v>0</v>
      </c>
      <c r="F1927" s="7">
        <f>IF(T1927&gt;0,RANK(T1927,(R1927:T1927,U1927:AI1927)),0)</f>
        <v>0</v>
      </c>
      <c r="G1927" s="7">
        <f>IF(U1927&gt;0,RANK(U1927,(R1927:T1927,U1927:AI1927)),0)</f>
        <v>3</v>
      </c>
      <c r="H1927" s="7">
        <f t="shared" si="1100"/>
        <v>1</v>
      </c>
      <c r="I1927" s="49">
        <f t="shared" si="1101"/>
        <v>81</v>
      </c>
      <c r="J1927" s="177">
        <f t="shared" si="1116"/>
        <v>0.31153846153846154</v>
      </c>
      <c r="K1927" s="2"/>
      <c r="L1927" s="2">
        <f t="shared" si="1103"/>
        <v>0.23076923076923078</v>
      </c>
      <c r="M1927" s="2">
        <f t="shared" si="1104"/>
        <v>0</v>
      </c>
      <c r="N1927" s="2">
        <f t="shared" si="1105"/>
        <v>0</v>
      </c>
      <c r="O1927" s="2">
        <f t="shared" si="1106"/>
        <v>0.22692307692307692</v>
      </c>
      <c r="P1927" s="2">
        <f t="shared" si="1107"/>
        <v>0.54230769230769227</v>
      </c>
      <c r="Q1927" s="2">
        <f t="shared" si="1097"/>
        <v>0</v>
      </c>
      <c r="R1927" s="1">
        <v>60</v>
      </c>
      <c r="U1927" s="1">
        <v>59</v>
      </c>
      <c r="V1927" s="1">
        <v>141</v>
      </c>
      <c r="AK1927" s="7">
        <f t="shared" si="1108"/>
        <v>0</v>
      </c>
      <c r="AL1927" s="7">
        <f t="shared" si="1109"/>
        <v>0</v>
      </c>
      <c r="AM1927" s="7">
        <f t="shared" si="1110"/>
        <v>0</v>
      </c>
      <c r="AN1927" s="2">
        <f t="shared" si="1111"/>
        <v>0</v>
      </c>
      <c r="AO1927" s="2">
        <f t="shared" si="1112"/>
        <v>0</v>
      </c>
      <c r="AP1927" s="2">
        <f t="shared" si="1113"/>
        <v>0</v>
      </c>
      <c r="AR1927" t="str">
        <f t="shared" si="1114"/>
        <v>Deuel</v>
      </c>
      <c r="AS1927" t="s">
        <v>90</v>
      </c>
      <c r="AT1927" s="184">
        <v>1</v>
      </c>
      <c r="AV1927" s="97">
        <v>46</v>
      </c>
      <c r="AW1927" s="99">
        <v>39</v>
      </c>
      <c r="AX1927" s="105">
        <f t="shared" si="1115"/>
        <v>46039</v>
      </c>
      <c r="AZ1927" s="7" t="s">
        <v>2951</v>
      </c>
      <c r="BA1927" t="s">
        <v>3184</v>
      </c>
    </row>
    <row r="1928" spans="1:53" hidden="1" outlineLevel="1">
      <c r="A1928" t="s">
        <v>625</v>
      </c>
      <c r="B1928" t="s">
        <v>90</v>
      </c>
      <c r="C1928" s="1">
        <f t="shared" si="1099"/>
        <v>232</v>
      </c>
      <c r="D1928" s="7">
        <f>IF(R1928&gt;0,RANK(R1928,(R1928:T1928,U1928:AI1928)),0)</f>
        <v>3</v>
      </c>
      <c r="E1928" s="7">
        <f>IF(S1928&gt;0,RANK(S1928,(R1928:T1928,U1928:AI1928)),0)</f>
        <v>0</v>
      </c>
      <c r="F1928" s="7">
        <f>IF(T1928&gt;0,RANK(T1928,(R1928:T1928,U1928:AI1928)),0)</f>
        <v>0</v>
      </c>
      <c r="G1928" s="7">
        <f>IF(U1928&gt;0,RANK(U1928,(R1928:T1928,U1928:AI1928)),0)</f>
        <v>2</v>
      </c>
      <c r="H1928" s="7">
        <f t="shared" si="1100"/>
        <v>1</v>
      </c>
      <c r="I1928" s="49">
        <f t="shared" si="1101"/>
        <v>146</v>
      </c>
      <c r="J1928" s="177">
        <f t="shared" si="1116"/>
        <v>0.62931034482758619</v>
      </c>
      <c r="K1928" s="2"/>
      <c r="L1928" s="2">
        <f t="shared" si="1103"/>
        <v>9.4827586206896547E-2</v>
      </c>
      <c r="M1928" s="2">
        <f t="shared" si="1104"/>
        <v>0</v>
      </c>
      <c r="N1928" s="2">
        <f t="shared" si="1105"/>
        <v>0</v>
      </c>
      <c r="O1928" s="2">
        <f t="shared" si="1106"/>
        <v>0.13793103448275862</v>
      </c>
      <c r="P1928" s="2">
        <f t="shared" si="1107"/>
        <v>0.76724137931034486</v>
      </c>
      <c r="Q1928" s="2">
        <f t="shared" si="1097"/>
        <v>-1.1102230246251565E-16</v>
      </c>
      <c r="R1928" s="1">
        <v>22</v>
      </c>
      <c r="U1928" s="1">
        <v>32</v>
      </c>
      <c r="V1928" s="1">
        <v>178</v>
      </c>
      <c r="AK1928" s="7">
        <f t="shared" si="1108"/>
        <v>0</v>
      </c>
      <c r="AL1928" s="7">
        <f t="shared" si="1109"/>
        <v>0</v>
      </c>
      <c r="AM1928" s="7">
        <f t="shared" si="1110"/>
        <v>0</v>
      </c>
      <c r="AN1928" s="2">
        <f t="shared" si="1111"/>
        <v>0</v>
      </c>
      <c r="AO1928" s="2">
        <f t="shared" si="1112"/>
        <v>0</v>
      </c>
      <c r="AP1928" s="2">
        <f t="shared" si="1113"/>
        <v>0</v>
      </c>
      <c r="AR1928" t="str">
        <f t="shared" si="1114"/>
        <v>Dewey</v>
      </c>
      <c r="AS1928" t="s">
        <v>90</v>
      </c>
      <c r="AT1928" s="184">
        <v>1</v>
      </c>
      <c r="AV1928" s="97">
        <v>46</v>
      </c>
      <c r="AW1928" s="99">
        <v>41</v>
      </c>
      <c r="AX1928" s="105">
        <f t="shared" si="1115"/>
        <v>46041</v>
      </c>
      <c r="AZ1928" s="7" t="s">
        <v>2951</v>
      </c>
      <c r="BA1928" t="s">
        <v>3184</v>
      </c>
    </row>
    <row r="1929" spans="1:53" hidden="1" outlineLevel="1">
      <c r="A1929" t="s">
        <v>317</v>
      </c>
      <c r="B1929" t="s">
        <v>90</v>
      </c>
      <c r="C1929" s="1">
        <f t="shared" si="1099"/>
        <v>412</v>
      </c>
      <c r="D1929" s="7">
        <f>IF(R1929&gt;0,RANK(R1929,(R1929:T1929,U1929:AI1929)),0)</f>
        <v>3</v>
      </c>
      <c r="E1929" s="7">
        <f>IF(S1929&gt;0,RANK(S1929,(R1929:T1929,U1929:AI1929)),0)</f>
        <v>0</v>
      </c>
      <c r="F1929" s="7">
        <f>IF(T1929&gt;0,RANK(T1929,(R1929:T1929,U1929:AI1929)),0)</f>
        <v>0</v>
      </c>
      <c r="G1929" s="7">
        <f>IF(U1929&gt;0,RANK(U1929,(R1929:T1929,U1929:AI1929)),0)</f>
        <v>2</v>
      </c>
      <c r="H1929" s="7">
        <f t="shared" si="1100"/>
        <v>1</v>
      </c>
      <c r="I1929" s="49">
        <f t="shared" si="1101"/>
        <v>180</v>
      </c>
      <c r="J1929" s="177">
        <f t="shared" si="1116"/>
        <v>0.43689320388349512</v>
      </c>
      <c r="K1929" s="2"/>
      <c r="L1929" s="2">
        <f t="shared" si="1103"/>
        <v>0.1650485436893204</v>
      </c>
      <c r="M1929" s="2">
        <f t="shared" si="1104"/>
        <v>0</v>
      </c>
      <c r="N1929" s="2">
        <f t="shared" si="1105"/>
        <v>0</v>
      </c>
      <c r="O1929" s="2">
        <f t="shared" si="1106"/>
        <v>0.19902912621359223</v>
      </c>
      <c r="P1929" s="2">
        <f t="shared" si="1107"/>
        <v>0.63592233009708743</v>
      </c>
      <c r="Q1929" s="2">
        <f t="shared" si="1097"/>
        <v>-1.1102230246251565E-16</v>
      </c>
      <c r="R1929" s="1">
        <v>68</v>
      </c>
      <c r="U1929" s="1">
        <v>82</v>
      </c>
      <c r="V1929" s="1">
        <v>262</v>
      </c>
      <c r="AK1929" s="7">
        <f t="shared" si="1108"/>
        <v>0</v>
      </c>
      <c r="AL1929" s="7">
        <f t="shared" si="1109"/>
        <v>0</v>
      </c>
      <c r="AM1929" s="7">
        <f t="shared" si="1110"/>
        <v>0</v>
      </c>
      <c r="AN1929" s="2">
        <f t="shared" si="1111"/>
        <v>0</v>
      </c>
      <c r="AO1929" s="2">
        <f t="shared" si="1112"/>
        <v>0</v>
      </c>
      <c r="AP1929" s="2">
        <f t="shared" si="1113"/>
        <v>0</v>
      </c>
      <c r="AR1929" t="str">
        <f t="shared" si="1114"/>
        <v>Douglas</v>
      </c>
      <c r="AS1929" t="s">
        <v>90</v>
      </c>
      <c r="AT1929" s="184">
        <v>1</v>
      </c>
      <c r="AV1929" s="97">
        <v>46</v>
      </c>
      <c r="AW1929" s="99">
        <v>43</v>
      </c>
      <c r="AX1929" s="105">
        <f t="shared" si="1115"/>
        <v>46043</v>
      </c>
      <c r="AZ1929" s="7" t="s">
        <v>2951</v>
      </c>
      <c r="BA1929" t="s">
        <v>3184</v>
      </c>
    </row>
    <row r="1930" spans="1:53" hidden="1" outlineLevel="1">
      <c r="A1930" t="s">
        <v>1869</v>
      </c>
      <c r="B1930" t="s">
        <v>90</v>
      </c>
      <c r="C1930" s="1">
        <f t="shared" si="1099"/>
        <v>559</v>
      </c>
      <c r="D1930" s="7">
        <f>IF(R1930&gt;0,RANK(R1930,(R1930:T1930,U1930:AI1930)),0)</f>
        <v>3</v>
      </c>
      <c r="E1930" s="7">
        <f>IF(S1930&gt;0,RANK(S1930,(R1930:T1930,U1930:AI1930)),0)</f>
        <v>0</v>
      </c>
      <c r="F1930" s="7">
        <f>IF(T1930&gt;0,RANK(T1930,(R1930:T1930,U1930:AI1930)),0)</f>
        <v>0</v>
      </c>
      <c r="G1930" s="7">
        <f>IF(U1930&gt;0,RANK(U1930,(R1930:T1930,U1930:AI1930)),0)</f>
        <v>2</v>
      </c>
      <c r="H1930" s="7">
        <f t="shared" si="1100"/>
        <v>1</v>
      </c>
      <c r="I1930" s="49">
        <f t="shared" si="1101"/>
        <v>351</v>
      </c>
      <c r="J1930" s="177">
        <f t="shared" si="1116"/>
        <v>0.62790697674418605</v>
      </c>
      <c r="K1930" s="2"/>
      <c r="L1930" s="2">
        <f t="shared" si="1103"/>
        <v>0.1037567084078712</v>
      </c>
      <c r="M1930" s="2">
        <f t="shared" si="1104"/>
        <v>0</v>
      </c>
      <c r="N1930" s="2">
        <f t="shared" si="1105"/>
        <v>0</v>
      </c>
      <c r="O1930" s="2">
        <f t="shared" si="1106"/>
        <v>0.13416815742397137</v>
      </c>
      <c r="P1930" s="2">
        <f t="shared" si="1107"/>
        <v>0.76207513416815742</v>
      </c>
      <c r="Q1930" s="2">
        <f t="shared" si="1097"/>
        <v>0</v>
      </c>
      <c r="R1930" s="1">
        <v>58</v>
      </c>
      <c r="U1930" s="1">
        <v>75</v>
      </c>
      <c r="V1930" s="1">
        <v>426</v>
      </c>
      <c r="AK1930" s="7">
        <f t="shared" si="1108"/>
        <v>0</v>
      </c>
      <c r="AL1930" s="7">
        <f t="shared" si="1109"/>
        <v>0</v>
      </c>
      <c r="AM1930" s="7">
        <f t="shared" si="1110"/>
        <v>0</v>
      </c>
      <c r="AN1930" s="2">
        <f t="shared" si="1111"/>
        <v>0</v>
      </c>
      <c r="AO1930" s="2">
        <f t="shared" si="1112"/>
        <v>0</v>
      </c>
      <c r="AP1930" s="2">
        <f t="shared" si="1113"/>
        <v>0</v>
      </c>
      <c r="AR1930" t="str">
        <f t="shared" si="1114"/>
        <v>Edmunds</v>
      </c>
      <c r="AS1930" t="s">
        <v>90</v>
      </c>
      <c r="AT1930" s="184">
        <v>1</v>
      </c>
      <c r="AV1930" s="97">
        <v>46</v>
      </c>
      <c r="AW1930" s="99">
        <v>45</v>
      </c>
      <c r="AX1930" s="105">
        <f t="shared" si="1115"/>
        <v>46045</v>
      </c>
      <c r="AZ1930" s="7" t="s">
        <v>2951</v>
      </c>
      <c r="BA1930" t="s">
        <v>3184</v>
      </c>
    </row>
    <row r="1931" spans="1:53" hidden="1" outlineLevel="1">
      <c r="A1931" t="s">
        <v>2572</v>
      </c>
      <c r="B1931" t="s">
        <v>90</v>
      </c>
      <c r="C1931" s="1">
        <f t="shared" si="1099"/>
        <v>1302</v>
      </c>
      <c r="D1931" s="7">
        <f>IF(R1931&gt;0,RANK(R1931,(R1931:T1931,U1931:AI1931)),0)</f>
        <v>3</v>
      </c>
      <c r="E1931" s="7">
        <f>IF(S1931&gt;0,RANK(S1931,(R1931:T1931,U1931:AI1931)),0)</f>
        <v>0</v>
      </c>
      <c r="F1931" s="7">
        <f>IF(T1931&gt;0,RANK(T1931,(R1931:T1931,U1931:AI1931)),0)</f>
        <v>0</v>
      </c>
      <c r="G1931" s="7">
        <f>IF(U1931&gt;0,RANK(U1931,(R1931:T1931,U1931:AI1931)),0)</f>
        <v>2</v>
      </c>
      <c r="H1931" s="7">
        <f t="shared" si="1100"/>
        <v>1</v>
      </c>
      <c r="I1931" s="49">
        <f t="shared" si="1101"/>
        <v>712</v>
      </c>
      <c r="J1931" s="177">
        <f t="shared" si="1116"/>
        <v>0.54685099846390173</v>
      </c>
      <c r="K1931" s="2"/>
      <c r="L1931" s="2">
        <f t="shared" si="1103"/>
        <v>0.12903225806451613</v>
      </c>
      <c r="M1931" s="2">
        <f t="shared" si="1104"/>
        <v>0</v>
      </c>
      <c r="N1931" s="2">
        <f t="shared" si="1105"/>
        <v>0</v>
      </c>
      <c r="O1931" s="2">
        <f t="shared" si="1106"/>
        <v>0.1620583717357911</v>
      </c>
      <c r="P1931" s="2">
        <f t="shared" si="1107"/>
        <v>0.7089093701996928</v>
      </c>
      <c r="Q1931" s="2">
        <f t="shared" si="1097"/>
        <v>0</v>
      </c>
      <c r="R1931" s="1">
        <v>168</v>
      </c>
      <c r="U1931" s="1">
        <v>211</v>
      </c>
      <c r="V1931" s="1">
        <v>923</v>
      </c>
      <c r="AK1931" s="7">
        <f t="shared" si="1108"/>
        <v>0</v>
      </c>
      <c r="AL1931" s="7">
        <f t="shared" si="1109"/>
        <v>0</v>
      </c>
      <c r="AM1931" s="7">
        <f t="shared" si="1110"/>
        <v>0</v>
      </c>
      <c r="AN1931" s="2">
        <f t="shared" si="1111"/>
        <v>0</v>
      </c>
      <c r="AO1931" s="2">
        <f t="shared" si="1112"/>
        <v>0</v>
      </c>
      <c r="AP1931" s="2">
        <f t="shared" si="1113"/>
        <v>0</v>
      </c>
      <c r="AR1931" t="str">
        <f t="shared" si="1114"/>
        <v>Fall River</v>
      </c>
      <c r="AS1931" t="s">
        <v>90</v>
      </c>
      <c r="AT1931" s="184">
        <v>1</v>
      </c>
      <c r="AV1931" s="97">
        <v>46</v>
      </c>
      <c r="AW1931" s="99">
        <v>47</v>
      </c>
      <c r="AX1931" s="105">
        <f t="shared" si="1115"/>
        <v>46047</v>
      </c>
      <c r="AZ1931" s="7" t="s">
        <v>2951</v>
      </c>
      <c r="BA1931" t="s">
        <v>3184</v>
      </c>
    </row>
    <row r="1932" spans="1:53" hidden="1" outlineLevel="1">
      <c r="A1932" t="s">
        <v>3150</v>
      </c>
      <c r="B1932" t="s">
        <v>90</v>
      </c>
      <c r="C1932" s="1">
        <f t="shared" si="1099"/>
        <v>295</v>
      </c>
      <c r="D1932" s="7">
        <f>IF(R1932&gt;0,RANK(R1932,(R1932:T1932,U1932:AI1932)),0)</f>
        <v>3</v>
      </c>
      <c r="E1932" s="7">
        <f>IF(S1932&gt;0,RANK(S1932,(R1932:T1932,U1932:AI1932)),0)</f>
        <v>0</v>
      </c>
      <c r="F1932" s="7">
        <f>IF(T1932&gt;0,RANK(T1932,(R1932:T1932,U1932:AI1932)),0)</f>
        <v>0</v>
      </c>
      <c r="G1932" s="7">
        <f>IF(U1932&gt;0,RANK(U1932,(R1932:T1932,U1932:AI1932)),0)</f>
        <v>2</v>
      </c>
      <c r="H1932" s="7">
        <f t="shared" si="1100"/>
        <v>1</v>
      </c>
      <c r="I1932" s="49">
        <f t="shared" si="1101"/>
        <v>163</v>
      </c>
      <c r="J1932" s="177">
        <f t="shared" si="1116"/>
        <v>0.55254237288135588</v>
      </c>
      <c r="K1932" s="2"/>
      <c r="L1932" s="2">
        <f t="shared" si="1103"/>
        <v>8.8135593220338981E-2</v>
      </c>
      <c r="M1932" s="2">
        <f t="shared" si="1104"/>
        <v>0</v>
      </c>
      <c r="N1932" s="2">
        <f t="shared" si="1105"/>
        <v>0</v>
      </c>
      <c r="O1932" s="2">
        <f t="shared" si="1106"/>
        <v>0.17966101694915254</v>
      </c>
      <c r="P1932" s="2">
        <f t="shared" si="1107"/>
        <v>0.73220338983050848</v>
      </c>
      <c r="Q1932" s="2">
        <f t="shared" si="1097"/>
        <v>0</v>
      </c>
      <c r="R1932" s="1">
        <v>26</v>
      </c>
      <c r="U1932" s="1">
        <v>53</v>
      </c>
      <c r="V1932" s="1">
        <v>216</v>
      </c>
      <c r="AK1932" s="7">
        <f t="shared" si="1108"/>
        <v>0</v>
      </c>
      <c r="AL1932" s="7">
        <f t="shared" si="1109"/>
        <v>0</v>
      </c>
      <c r="AM1932" s="7">
        <f t="shared" si="1110"/>
        <v>0</v>
      </c>
      <c r="AN1932" s="2">
        <f t="shared" si="1111"/>
        <v>0</v>
      </c>
      <c r="AO1932" s="2">
        <f t="shared" si="1112"/>
        <v>0</v>
      </c>
      <c r="AP1932" s="2">
        <f t="shared" si="1113"/>
        <v>0</v>
      </c>
      <c r="AR1932" t="str">
        <f t="shared" si="1114"/>
        <v>Faulk</v>
      </c>
      <c r="AS1932" t="s">
        <v>90</v>
      </c>
      <c r="AT1932" s="184">
        <v>1</v>
      </c>
      <c r="AV1932" s="97">
        <v>46</v>
      </c>
      <c r="AW1932" s="99">
        <v>49</v>
      </c>
      <c r="AX1932" s="105">
        <f t="shared" si="1115"/>
        <v>46049</v>
      </c>
      <c r="AZ1932" s="7" t="s">
        <v>2951</v>
      </c>
      <c r="BA1932" t="s">
        <v>3184</v>
      </c>
    </row>
    <row r="1933" spans="1:53" hidden="1" outlineLevel="1">
      <c r="A1933" t="s">
        <v>2057</v>
      </c>
      <c r="B1933" t="s">
        <v>90</v>
      </c>
      <c r="C1933" s="1">
        <f t="shared" si="1099"/>
        <v>1249</v>
      </c>
      <c r="D1933" s="7">
        <f>IF(R1933&gt;0,RANK(R1933,(R1933:T1933,U1933:AI1933)),0)</f>
        <v>2</v>
      </c>
      <c r="E1933" s="7">
        <f>IF(S1933&gt;0,RANK(S1933,(R1933:T1933,U1933:AI1933)),0)</f>
        <v>0</v>
      </c>
      <c r="F1933" s="7">
        <f>IF(T1933&gt;0,RANK(T1933,(R1933:T1933,U1933:AI1933)),0)</f>
        <v>0</v>
      </c>
      <c r="G1933" s="7">
        <f>IF(U1933&gt;0,RANK(U1933,(R1933:T1933,U1933:AI1933)),0)</f>
        <v>3</v>
      </c>
      <c r="H1933" s="7">
        <f t="shared" si="1100"/>
        <v>1</v>
      </c>
      <c r="I1933" s="49">
        <f t="shared" si="1101"/>
        <v>639</v>
      </c>
      <c r="J1933" s="177">
        <f t="shared" si="1116"/>
        <v>0.51160928742994394</v>
      </c>
      <c r="K1933" s="2"/>
      <c r="L1933" s="2">
        <f t="shared" si="1103"/>
        <v>0.1689351481184948</v>
      </c>
      <c r="M1933" s="2">
        <f t="shared" si="1104"/>
        <v>0</v>
      </c>
      <c r="N1933" s="2">
        <f t="shared" si="1105"/>
        <v>0</v>
      </c>
      <c r="O1933" s="2">
        <f t="shared" si="1106"/>
        <v>0.15052041633306645</v>
      </c>
      <c r="P1933" s="2">
        <f t="shared" si="1107"/>
        <v>0.6805444355484388</v>
      </c>
      <c r="Q1933" s="2">
        <f t="shared" si="1097"/>
        <v>-1.1102230246251565E-16</v>
      </c>
      <c r="R1933" s="1">
        <v>211</v>
      </c>
      <c r="U1933" s="1">
        <v>188</v>
      </c>
      <c r="V1933" s="1">
        <v>850</v>
      </c>
      <c r="AK1933" s="7">
        <f t="shared" si="1108"/>
        <v>0</v>
      </c>
      <c r="AL1933" s="7">
        <f t="shared" si="1109"/>
        <v>0</v>
      </c>
      <c r="AM1933" s="7">
        <f t="shared" si="1110"/>
        <v>0</v>
      </c>
      <c r="AN1933" s="2">
        <f t="shared" si="1111"/>
        <v>0</v>
      </c>
      <c r="AO1933" s="2">
        <f t="shared" si="1112"/>
        <v>0</v>
      </c>
      <c r="AP1933" s="2">
        <f t="shared" si="1113"/>
        <v>0</v>
      </c>
      <c r="AR1933" t="str">
        <f t="shared" si="1114"/>
        <v>Grant</v>
      </c>
      <c r="AS1933" t="s">
        <v>90</v>
      </c>
      <c r="AT1933" s="184">
        <v>1</v>
      </c>
      <c r="AV1933" s="97">
        <v>46</v>
      </c>
      <c r="AW1933" s="99">
        <v>51</v>
      </c>
      <c r="AX1933" s="105">
        <f t="shared" si="1115"/>
        <v>46051</v>
      </c>
      <c r="AZ1933" s="7" t="s">
        <v>2951</v>
      </c>
      <c r="BA1933" t="s">
        <v>3184</v>
      </c>
    </row>
    <row r="1934" spans="1:53" hidden="1" outlineLevel="1">
      <c r="A1934" t="s">
        <v>3151</v>
      </c>
      <c r="B1934" t="s">
        <v>90</v>
      </c>
      <c r="C1934" s="1">
        <f t="shared" si="1099"/>
        <v>442</v>
      </c>
      <c r="D1934" s="7">
        <f>IF(R1934&gt;0,RANK(R1934,(R1934:T1934,U1934:AI1934)),0)</f>
        <v>3</v>
      </c>
      <c r="E1934" s="7">
        <f>IF(S1934&gt;0,RANK(S1934,(R1934:T1934,U1934:AI1934)),0)</f>
        <v>0</v>
      </c>
      <c r="F1934" s="7">
        <f>IF(T1934&gt;0,RANK(T1934,(R1934:T1934,U1934:AI1934)),0)</f>
        <v>0</v>
      </c>
      <c r="G1934" s="7">
        <f>IF(U1934&gt;0,RANK(U1934,(R1934:T1934,U1934:AI1934)),0)</f>
        <v>2</v>
      </c>
      <c r="H1934" s="7">
        <f t="shared" si="1100"/>
        <v>1</v>
      </c>
      <c r="I1934" s="49">
        <f t="shared" si="1101"/>
        <v>281</v>
      </c>
      <c r="J1934" s="177">
        <f t="shared" si="1116"/>
        <v>0.63574660633484159</v>
      </c>
      <c r="K1934" s="2"/>
      <c r="L1934" s="2">
        <f t="shared" si="1103"/>
        <v>9.2760180995475117E-2</v>
      </c>
      <c r="M1934" s="2">
        <f t="shared" si="1104"/>
        <v>0</v>
      </c>
      <c r="N1934" s="2">
        <f t="shared" si="1105"/>
        <v>0</v>
      </c>
      <c r="O1934" s="2">
        <f t="shared" si="1106"/>
        <v>0.13574660633484162</v>
      </c>
      <c r="P1934" s="2">
        <f t="shared" si="1107"/>
        <v>0.77149321266968329</v>
      </c>
      <c r="Q1934" s="2">
        <f t="shared" si="1097"/>
        <v>0</v>
      </c>
      <c r="R1934" s="1">
        <v>41</v>
      </c>
      <c r="U1934" s="1">
        <v>60</v>
      </c>
      <c r="V1934" s="1">
        <v>341</v>
      </c>
      <c r="AK1934" s="7">
        <f t="shared" si="1108"/>
        <v>0</v>
      </c>
      <c r="AL1934" s="7">
        <f t="shared" si="1109"/>
        <v>0</v>
      </c>
      <c r="AM1934" s="7">
        <f t="shared" si="1110"/>
        <v>0</v>
      </c>
      <c r="AN1934" s="2">
        <f t="shared" si="1111"/>
        <v>0</v>
      </c>
      <c r="AO1934" s="2">
        <f t="shared" si="1112"/>
        <v>0</v>
      </c>
      <c r="AP1934" s="2">
        <f t="shared" si="1113"/>
        <v>0</v>
      </c>
      <c r="AR1934" t="str">
        <f t="shared" si="1114"/>
        <v>Gregory</v>
      </c>
      <c r="AS1934" t="s">
        <v>90</v>
      </c>
      <c r="AT1934" s="184">
        <v>1</v>
      </c>
      <c r="AV1934" s="97">
        <v>46</v>
      </c>
      <c r="AW1934" s="99">
        <v>53</v>
      </c>
      <c r="AX1934" s="105">
        <f t="shared" si="1115"/>
        <v>46053</v>
      </c>
      <c r="AZ1934" s="7" t="s">
        <v>2951</v>
      </c>
      <c r="BA1934" t="s">
        <v>3184</v>
      </c>
    </row>
    <row r="1935" spans="1:53" hidden="1" outlineLevel="1">
      <c r="A1935" t="s">
        <v>3152</v>
      </c>
      <c r="B1935" t="s">
        <v>90</v>
      </c>
      <c r="C1935" s="1">
        <f t="shared" si="1099"/>
        <v>494</v>
      </c>
      <c r="D1935" s="7">
        <f>IF(R1935&gt;0,RANK(R1935,(R1935:T1935,U1935:AI1935)),0)</f>
        <v>3</v>
      </c>
      <c r="E1935" s="7">
        <f>IF(S1935&gt;0,RANK(S1935,(R1935:T1935,U1935:AI1935)),0)</f>
        <v>0</v>
      </c>
      <c r="F1935" s="7">
        <f>IF(T1935&gt;0,RANK(T1935,(R1935:T1935,U1935:AI1935)),0)</f>
        <v>0</v>
      </c>
      <c r="G1935" s="7">
        <f>IF(U1935&gt;0,RANK(U1935,(R1935:T1935,U1935:AI1935)),0)</f>
        <v>2</v>
      </c>
      <c r="H1935" s="7">
        <f t="shared" si="1100"/>
        <v>1</v>
      </c>
      <c r="I1935" s="49">
        <f t="shared" si="1101"/>
        <v>339</v>
      </c>
      <c r="J1935" s="177">
        <f t="shared" si="1116"/>
        <v>0.68623481781376516</v>
      </c>
      <c r="K1935" s="2"/>
      <c r="L1935" s="2">
        <f t="shared" si="1103"/>
        <v>7.8947368421052627E-2</v>
      </c>
      <c r="M1935" s="2">
        <f t="shared" si="1104"/>
        <v>0</v>
      </c>
      <c r="N1935" s="2">
        <f t="shared" si="1105"/>
        <v>0</v>
      </c>
      <c r="O1935" s="2">
        <f t="shared" si="1106"/>
        <v>0.11740890688259109</v>
      </c>
      <c r="P1935" s="2">
        <f t="shared" si="1107"/>
        <v>0.80364372469635625</v>
      </c>
      <c r="Q1935" s="2">
        <f t="shared" si="1097"/>
        <v>0</v>
      </c>
      <c r="R1935" s="1">
        <v>39</v>
      </c>
      <c r="U1935" s="1">
        <v>58</v>
      </c>
      <c r="V1935" s="1">
        <v>397</v>
      </c>
      <c r="AK1935" s="7">
        <f t="shared" si="1108"/>
        <v>0</v>
      </c>
      <c r="AL1935" s="7">
        <f t="shared" si="1109"/>
        <v>0</v>
      </c>
      <c r="AM1935" s="7">
        <f t="shared" si="1110"/>
        <v>0</v>
      </c>
      <c r="AN1935" s="2">
        <f t="shared" si="1111"/>
        <v>0</v>
      </c>
      <c r="AO1935" s="2">
        <f t="shared" si="1112"/>
        <v>0</v>
      </c>
      <c r="AP1935" s="2">
        <f t="shared" si="1113"/>
        <v>0</v>
      </c>
      <c r="AR1935" t="str">
        <f t="shared" si="1114"/>
        <v>Haakon</v>
      </c>
      <c r="AS1935" t="s">
        <v>90</v>
      </c>
      <c r="AT1935" s="184">
        <v>1</v>
      </c>
      <c r="AV1935" s="97">
        <v>46</v>
      </c>
      <c r="AW1935" s="99">
        <v>55</v>
      </c>
      <c r="AX1935" s="105">
        <f t="shared" si="1115"/>
        <v>46055</v>
      </c>
      <c r="AZ1935" s="7" t="s">
        <v>2951</v>
      </c>
      <c r="BA1935" t="s">
        <v>3184</v>
      </c>
    </row>
    <row r="1936" spans="1:53" hidden="1" outlineLevel="1">
      <c r="A1936" t="s">
        <v>1919</v>
      </c>
      <c r="B1936" t="s">
        <v>90</v>
      </c>
      <c r="C1936" s="1">
        <f t="shared" si="1099"/>
        <v>804</v>
      </c>
      <c r="D1936" s="7">
        <f>IF(R1936&gt;0,RANK(R1936,(R1936:T1936,U1936:AI1936)),0)</f>
        <v>3</v>
      </c>
      <c r="E1936" s="7">
        <f>IF(S1936&gt;0,RANK(S1936,(R1936:T1936,U1936:AI1936)),0)</f>
        <v>0</v>
      </c>
      <c r="F1936" s="7">
        <f>IF(T1936&gt;0,RANK(T1936,(R1936:T1936,U1936:AI1936)),0)</f>
        <v>0</v>
      </c>
      <c r="G1936" s="7">
        <f>IF(U1936&gt;0,RANK(U1936,(R1936:T1936,U1936:AI1936)),0)</f>
        <v>2</v>
      </c>
      <c r="H1936" s="7">
        <f t="shared" si="1100"/>
        <v>1</v>
      </c>
      <c r="I1936" s="49">
        <f t="shared" si="1101"/>
        <v>293</v>
      </c>
      <c r="J1936" s="177">
        <f t="shared" si="1116"/>
        <v>0.36442786069651739</v>
      </c>
      <c r="K1936" s="2"/>
      <c r="L1936" s="2">
        <f t="shared" si="1103"/>
        <v>0.14800995024875621</v>
      </c>
      <c r="M1936" s="2">
        <f t="shared" si="1104"/>
        <v>0</v>
      </c>
      <c r="N1936" s="2">
        <f t="shared" si="1105"/>
        <v>0</v>
      </c>
      <c r="O1936" s="2">
        <f t="shared" si="1106"/>
        <v>0.24378109452736318</v>
      </c>
      <c r="P1936" s="2">
        <f t="shared" si="1107"/>
        <v>0.60820895522388063</v>
      </c>
      <c r="Q1936" s="2">
        <f t="shared" si="1097"/>
        <v>0</v>
      </c>
      <c r="R1936" s="1">
        <v>119</v>
      </c>
      <c r="U1936" s="1">
        <v>196</v>
      </c>
      <c r="V1936" s="1">
        <v>489</v>
      </c>
      <c r="AK1936" s="7">
        <f t="shared" si="1108"/>
        <v>0</v>
      </c>
      <c r="AL1936" s="7">
        <f t="shared" si="1109"/>
        <v>0</v>
      </c>
      <c r="AM1936" s="7">
        <f t="shared" si="1110"/>
        <v>0</v>
      </c>
      <c r="AN1936" s="2">
        <f t="shared" si="1111"/>
        <v>0</v>
      </c>
      <c r="AO1936" s="2">
        <f t="shared" si="1112"/>
        <v>0</v>
      </c>
      <c r="AP1936" s="2">
        <f t="shared" si="1113"/>
        <v>0</v>
      </c>
      <c r="AR1936" t="str">
        <f t="shared" si="1114"/>
        <v>Hamlin</v>
      </c>
      <c r="AS1936" t="s">
        <v>90</v>
      </c>
      <c r="AT1936" s="184">
        <v>1</v>
      </c>
      <c r="AV1936" s="97">
        <v>46</v>
      </c>
      <c r="AW1936" s="99">
        <v>57</v>
      </c>
      <c r="AX1936" s="105">
        <f t="shared" si="1115"/>
        <v>46057</v>
      </c>
      <c r="AZ1936" s="7" t="s">
        <v>2951</v>
      </c>
      <c r="BA1936" t="s">
        <v>3184</v>
      </c>
    </row>
    <row r="1937" spans="1:53" hidden="1" outlineLevel="1">
      <c r="A1937" t="s">
        <v>1810</v>
      </c>
      <c r="B1937" t="s">
        <v>90</v>
      </c>
      <c r="C1937" s="1">
        <f t="shared" si="1099"/>
        <v>555</v>
      </c>
      <c r="D1937" s="7">
        <f>IF(R1937&gt;0,RANK(R1937,(R1937:T1937,U1937:AI1937)),0)</f>
        <v>3</v>
      </c>
      <c r="E1937" s="7">
        <f>IF(S1937&gt;0,RANK(S1937,(R1937:T1937,U1937:AI1937)),0)</f>
        <v>0</v>
      </c>
      <c r="F1937" s="7">
        <f>IF(T1937&gt;0,RANK(T1937,(R1937:T1937,U1937:AI1937)),0)</f>
        <v>0</v>
      </c>
      <c r="G1937" s="7">
        <f>IF(U1937&gt;0,RANK(U1937,(R1937:T1937,U1937:AI1937)),0)</f>
        <v>2</v>
      </c>
      <c r="H1937" s="7">
        <f t="shared" si="1100"/>
        <v>1</v>
      </c>
      <c r="I1937" s="49">
        <f t="shared" si="1101"/>
        <v>292</v>
      </c>
      <c r="J1937" s="177">
        <f t="shared" si="1116"/>
        <v>0.52612612612612608</v>
      </c>
      <c r="K1937" s="2"/>
      <c r="L1937" s="2">
        <f t="shared" si="1103"/>
        <v>0.13873873873873874</v>
      </c>
      <c r="M1937" s="2">
        <f t="shared" si="1104"/>
        <v>0</v>
      </c>
      <c r="N1937" s="2">
        <f t="shared" si="1105"/>
        <v>0</v>
      </c>
      <c r="O1937" s="2">
        <f t="shared" si="1106"/>
        <v>0.16756756756756758</v>
      </c>
      <c r="P1937" s="2">
        <f t="shared" si="1107"/>
        <v>0.69369369369369371</v>
      </c>
      <c r="Q1937" s="2">
        <f t="shared" si="1097"/>
        <v>0</v>
      </c>
      <c r="R1937" s="1">
        <v>77</v>
      </c>
      <c r="U1937" s="1">
        <v>93</v>
      </c>
      <c r="V1937" s="1">
        <v>385</v>
      </c>
      <c r="AK1937" s="7">
        <f t="shared" si="1108"/>
        <v>0</v>
      </c>
      <c r="AL1937" s="7">
        <f t="shared" si="1109"/>
        <v>0</v>
      </c>
      <c r="AM1937" s="7">
        <f t="shared" si="1110"/>
        <v>0</v>
      </c>
      <c r="AN1937" s="2">
        <f t="shared" si="1111"/>
        <v>0</v>
      </c>
      <c r="AO1937" s="2">
        <f t="shared" si="1112"/>
        <v>0</v>
      </c>
      <c r="AP1937" s="2">
        <f t="shared" si="1113"/>
        <v>0</v>
      </c>
      <c r="AR1937" t="str">
        <f t="shared" si="1114"/>
        <v>Hand</v>
      </c>
      <c r="AS1937" t="s">
        <v>90</v>
      </c>
      <c r="AT1937" s="184">
        <v>1</v>
      </c>
      <c r="AV1937" s="97">
        <v>46</v>
      </c>
      <c r="AW1937" s="99">
        <v>59</v>
      </c>
      <c r="AX1937" s="105">
        <f t="shared" si="1115"/>
        <v>46059</v>
      </c>
      <c r="AZ1937" s="7" t="s">
        <v>2951</v>
      </c>
      <c r="BA1937" t="s">
        <v>3184</v>
      </c>
    </row>
    <row r="1938" spans="1:53" hidden="1" outlineLevel="1">
      <c r="A1938" t="s">
        <v>2356</v>
      </c>
      <c r="B1938" t="s">
        <v>90</v>
      </c>
      <c r="C1938" s="1">
        <f t="shared" si="1099"/>
        <v>411</v>
      </c>
      <c r="D1938" s="7">
        <f>IF(R1938&gt;0,RANK(R1938,(R1938:T1938,U1938:AI1938)),0)</f>
        <v>3</v>
      </c>
      <c r="E1938" s="7">
        <f>IF(S1938&gt;0,RANK(S1938,(R1938:T1938,U1938:AI1938)),0)</f>
        <v>0</v>
      </c>
      <c r="F1938" s="7">
        <f>IF(T1938&gt;0,RANK(T1938,(R1938:T1938,U1938:AI1938)),0)</f>
        <v>0</v>
      </c>
      <c r="G1938" s="7">
        <f>IF(U1938&gt;0,RANK(U1938,(R1938:T1938,U1938:AI1938)),0)</f>
        <v>2</v>
      </c>
      <c r="H1938" s="7">
        <f t="shared" si="1100"/>
        <v>1</v>
      </c>
      <c r="I1938" s="49">
        <f t="shared" si="1101"/>
        <v>242</v>
      </c>
      <c r="J1938" s="177">
        <f t="shared" si="1116"/>
        <v>0.58880778588807781</v>
      </c>
      <c r="K1938" s="2"/>
      <c r="L1938" s="2">
        <f t="shared" si="1103"/>
        <v>0.10462287104622871</v>
      </c>
      <c r="M1938" s="2">
        <f t="shared" si="1104"/>
        <v>0</v>
      </c>
      <c r="N1938" s="2">
        <f t="shared" si="1105"/>
        <v>0</v>
      </c>
      <c r="O1938" s="2">
        <f t="shared" si="1106"/>
        <v>0.15328467153284672</v>
      </c>
      <c r="P1938" s="2">
        <f t="shared" si="1107"/>
        <v>0.74209245742092456</v>
      </c>
      <c r="Q1938" s="2">
        <f t="shared" si="1097"/>
        <v>0</v>
      </c>
      <c r="R1938" s="1">
        <v>43</v>
      </c>
      <c r="U1938" s="1">
        <v>63</v>
      </c>
      <c r="V1938" s="1">
        <v>305</v>
      </c>
      <c r="AK1938" s="7">
        <f t="shared" si="1108"/>
        <v>0</v>
      </c>
      <c r="AL1938" s="7">
        <f t="shared" si="1109"/>
        <v>0</v>
      </c>
      <c r="AM1938" s="7">
        <f t="shared" si="1110"/>
        <v>0</v>
      </c>
      <c r="AN1938" s="2">
        <f t="shared" si="1111"/>
        <v>0</v>
      </c>
      <c r="AO1938" s="2">
        <f t="shared" si="1112"/>
        <v>0</v>
      </c>
      <c r="AP1938" s="2">
        <f t="shared" si="1113"/>
        <v>0</v>
      </c>
      <c r="AR1938" t="str">
        <f t="shared" si="1114"/>
        <v>Hanson</v>
      </c>
      <c r="AS1938" t="s">
        <v>90</v>
      </c>
      <c r="AT1938" s="184">
        <v>1</v>
      </c>
      <c r="AV1938" s="97">
        <v>46</v>
      </c>
      <c r="AW1938" s="99">
        <v>61</v>
      </c>
      <c r="AX1938" s="105">
        <f t="shared" si="1115"/>
        <v>46061</v>
      </c>
      <c r="AZ1938" s="7" t="s">
        <v>2951</v>
      </c>
      <c r="BA1938" t="s">
        <v>3184</v>
      </c>
    </row>
    <row r="1939" spans="1:53" hidden="1" outlineLevel="1">
      <c r="A1939" t="s">
        <v>1176</v>
      </c>
      <c r="B1939" t="s">
        <v>90</v>
      </c>
      <c r="C1939" s="1">
        <f t="shared" si="1099"/>
        <v>385</v>
      </c>
      <c r="D1939" s="7">
        <f>IF(R1939&gt;0,RANK(R1939,(R1939:T1939,U1939:AI1939)),0)</f>
        <v>3</v>
      </c>
      <c r="E1939" s="7">
        <f>IF(S1939&gt;0,RANK(S1939,(R1939:T1939,U1939:AI1939)),0)</f>
        <v>0</v>
      </c>
      <c r="F1939" s="7">
        <f>IF(T1939&gt;0,RANK(T1939,(R1939:T1939,U1939:AI1939)),0)</f>
        <v>0</v>
      </c>
      <c r="G1939" s="7">
        <f>IF(U1939&gt;0,RANK(U1939,(R1939:T1939,U1939:AI1939)),0)</f>
        <v>2</v>
      </c>
      <c r="H1939" s="7">
        <f t="shared" si="1100"/>
        <v>1</v>
      </c>
      <c r="I1939" s="49">
        <f t="shared" si="1101"/>
        <v>242</v>
      </c>
      <c r="J1939" s="177">
        <f t="shared" si="1116"/>
        <v>0.62857142857142856</v>
      </c>
      <c r="K1939" s="2"/>
      <c r="L1939" s="2">
        <f t="shared" si="1103"/>
        <v>8.0519480519480519E-2</v>
      </c>
      <c r="M1939" s="2">
        <f t="shared" si="1104"/>
        <v>0</v>
      </c>
      <c r="N1939" s="2">
        <f t="shared" si="1105"/>
        <v>0</v>
      </c>
      <c r="O1939" s="2">
        <f t="shared" si="1106"/>
        <v>0.14545454545454545</v>
      </c>
      <c r="P1939" s="2">
        <f t="shared" si="1107"/>
        <v>0.77402597402597406</v>
      </c>
      <c r="Q1939" s="2">
        <f t="shared" si="1097"/>
        <v>0</v>
      </c>
      <c r="R1939" s="1">
        <v>31</v>
      </c>
      <c r="U1939" s="1">
        <v>56</v>
      </c>
      <c r="V1939" s="1">
        <v>298</v>
      </c>
      <c r="AK1939" s="7">
        <f t="shared" si="1108"/>
        <v>0</v>
      </c>
      <c r="AL1939" s="7">
        <f t="shared" si="1109"/>
        <v>0</v>
      </c>
      <c r="AM1939" s="7">
        <f t="shared" si="1110"/>
        <v>0</v>
      </c>
      <c r="AN1939" s="2">
        <f t="shared" si="1111"/>
        <v>0</v>
      </c>
      <c r="AO1939" s="2">
        <f t="shared" si="1112"/>
        <v>0</v>
      </c>
      <c r="AP1939" s="2">
        <f t="shared" si="1113"/>
        <v>0</v>
      </c>
      <c r="AR1939" t="str">
        <f t="shared" si="1114"/>
        <v>Harding</v>
      </c>
      <c r="AS1939" t="s">
        <v>90</v>
      </c>
      <c r="AT1939" s="184">
        <v>1</v>
      </c>
      <c r="AV1939" s="97">
        <v>46</v>
      </c>
      <c r="AW1939" s="99">
        <v>63</v>
      </c>
      <c r="AX1939" s="105">
        <f t="shared" si="1115"/>
        <v>46063</v>
      </c>
      <c r="AZ1939" s="7" t="s">
        <v>2951</v>
      </c>
      <c r="BA1939" t="s">
        <v>3184</v>
      </c>
    </row>
    <row r="1940" spans="1:53" hidden="1" outlineLevel="1">
      <c r="A1940" t="s">
        <v>2658</v>
      </c>
      <c r="B1940" t="s">
        <v>90</v>
      </c>
      <c r="C1940" s="1">
        <f t="shared" si="1099"/>
        <v>2562</v>
      </c>
      <c r="D1940" s="7">
        <f>IF(R1940&gt;0,RANK(R1940,(R1940:T1940,U1940:AI1940)),0)</f>
        <v>2</v>
      </c>
      <c r="E1940" s="7">
        <f>IF(S1940&gt;0,RANK(S1940,(R1940:T1940,U1940:AI1940)),0)</f>
        <v>0</v>
      </c>
      <c r="F1940" s="7">
        <f>IF(T1940&gt;0,RANK(T1940,(R1940:T1940,U1940:AI1940)),0)</f>
        <v>0</v>
      </c>
      <c r="G1940" s="7">
        <f>IF(U1940&gt;0,RANK(U1940,(R1940:T1940,U1940:AI1940)),0)</f>
        <v>3</v>
      </c>
      <c r="H1940" s="7">
        <f t="shared" si="1100"/>
        <v>1</v>
      </c>
      <c r="I1940" s="49">
        <f t="shared" si="1101"/>
        <v>1005</v>
      </c>
      <c r="J1940" s="177">
        <f t="shared" si="1116"/>
        <v>0.39227166276346603</v>
      </c>
      <c r="K1940" s="2"/>
      <c r="L1940" s="2">
        <f t="shared" si="1103"/>
        <v>0.23458235753317722</v>
      </c>
      <c r="M1940" s="2">
        <f t="shared" si="1104"/>
        <v>0</v>
      </c>
      <c r="N1940" s="2">
        <f t="shared" si="1105"/>
        <v>0</v>
      </c>
      <c r="O1940" s="2">
        <f t="shared" si="1106"/>
        <v>0.13856362217017953</v>
      </c>
      <c r="P1940" s="2">
        <f t="shared" si="1107"/>
        <v>0.62685402029664328</v>
      </c>
      <c r="Q1940" s="2">
        <f t="shared" si="1097"/>
        <v>0</v>
      </c>
      <c r="R1940" s="1">
        <v>601</v>
      </c>
      <c r="U1940" s="1">
        <v>355</v>
      </c>
      <c r="V1940" s="1">
        <v>1606</v>
      </c>
      <c r="AK1940" s="7">
        <f t="shared" si="1108"/>
        <v>0</v>
      </c>
      <c r="AL1940" s="7">
        <f t="shared" si="1109"/>
        <v>0</v>
      </c>
      <c r="AM1940" s="7">
        <f t="shared" si="1110"/>
        <v>0</v>
      </c>
      <c r="AN1940" s="2">
        <f t="shared" si="1111"/>
        <v>0</v>
      </c>
      <c r="AO1940" s="2">
        <f t="shared" si="1112"/>
        <v>0</v>
      </c>
      <c r="AP1940" s="2">
        <f t="shared" si="1113"/>
        <v>0</v>
      </c>
      <c r="AR1940" t="str">
        <f t="shared" si="1114"/>
        <v>Hughes</v>
      </c>
      <c r="AS1940" t="s">
        <v>90</v>
      </c>
      <c r="AT1940" s="184">
        <v>1</v>
      </c>
      <c r="AV1940" s="97">
        <v>46</v>
      </c>
      <c r="AW1940" s="99">
        <v>65</v>
      </c>
      <c r="AX1940" s="105">
        <f t="shared" si="1115"/>
        <v>46065</v>
      </c>
      <c r="AZ1940" s="7" t="s">
        <v>2951</v>
      </c>
      <c r="BA1940" t="s">
        <v>3184</v>
      </c>
    </row>
    <row r="1941" spans="1:53" hidden="1" outlineLevel="1">
      <c r="A1941" t="s">
        <v>3113</v>
      </c>
      <c r="B1941" t="s">
        <v>90</v>
      </c>
      <c r="C1941" s="1">
        <f t="shared" ref="C1941:C1975" si="1117">SUM(R1941:AI1941)</f>
        <v>966</v>
      </c>
      <c r="D1941" s="7">
        <f>IF(R1941&gt;0,RANK(R1941,(R1941:T1941,U1941:AI1941)),0)</f>
        <v>3</v>
      </c>
      <c r="E1941" s="7">
        <f>IF(S1941&gt;0,RANK(S1941,(R1941:T1941,U1941:AI1941)),0)</f>
        <v>0</v>
      </c>
      <c r="F1941" s="7">
        <f>IF(T1941&gt;0,RANK(T1941,(R1941:T1941,U1941:AI1941)),0)</f>
        <v>0</v>
      </c>
      <c r="G1941" s="7">
        <f>IF(U1941&gt;0,RANK(U1941,(R1941:T1941,U1941:AI1941)),0)</f>
        <v>2</v>
      </c>
      <c r="H1941" s="7">
        <f t="shared" ref="H1941:H1975" si="1118">IF(V1941&gt;0,RANK(V1941,(R1941:AB1941)),0)</f>
        <v>1</v>
      </c>
      <c r="I1941" s="49">
        <f t="shared" ref="I1941:I1975" si="1119">MAX(R1941:AA1941)-LARGE(R1941:AA1941,2)</f>
        <v>428</v>
      </c>
      <c r="J1941" s="177">
        <f t="shared" si="1116"/>
        <v>0.44306418219461696</v>
      </c>
      <c r="K1941" s="2"/>
      <c r="L1941" s="2">
        <f t="shared" ref="L1941:L1975" si="1120">IF($C1941=0,"-",R1941/$C1941)</f>
        <v>0.15527950310559005</v>
      </c>
      <c r="M1941" s="2">
        <f t="shared" ref="M1941:M1975" si="1121">IF($C1941=0,"-",S1941/$C1941)</f>
        <v>0</v>
      </c>
      <c r="N1941" s="2">
        <f t="shared" ref="N1941:N1975" si="1122">IF($C1941=0,"-",T1941/$C1941)</f>
        <v>0</v>
      </c>
      <c r="O1941" s="2">
        <f t="shared" si="1106"/>
        <v>0.20082815734989648</v>
      </c>
      <c r="P1941" s="2">
        <f t="shared" ref="P1941:P1975" si="1123">IF($C1941=0,"-",V1941/$C1941)</f>
        <v>0.64389233954451341</v>
      </c>
      <c r="Q1941" s="2">
        <f t="shared" si="1097"/>
        <v>1.1102230246251565E-16</v>
      </c>
      <c r="R1941" s="1">
        <v>150</v>
      </c>
      <c r="U1941" s="1">
        <v>194</v>
      </c>
      <c r="V1941" s="1">
        <v>622</v>
      </c>
      <c r="AK1941" s="7">
        <f t="shared" ref="AK1941:AK1975" si="1124">IF(W1941&gt;0,RANK(W1941,(R1941:AB1941)),0)</f>
        <v>0</v>
      </c>
      <c r="AL1941" s="7">
        <f t="shared" ref="AL1941:AL1975" si="1125">IF(X1941&gt;0,RANK(X1941,(R1941:AB1941)),0)</f>
        <v>0</v>
      </c>
      <c r="AM1941" s="7">
        <f t="shared" ref="AM1941:AM1975" si="1126">IF(Y1941&gt;0,RANK(Y1941,(R1941:AB1941)),0)</f>
        <v>0</v>
      </c>
      <c r="AN1941" s="2">
        <f t="shared" ref="AN1941:AN1975" si="1127">IF($C1941=0,"-",W1941/$C1941)</f>
        <v>0</v>
      </c>
      <c r="AO1941" s="2">
        <f t="shared" ref="AO1941:AO1975" si="1128">IF($C1941=0,"-",X1941/$C1941)</f>
        <v>0</v>
      </c>
      <c r="AP1941" s="2">
        <f t="shared" ref="AP1941:AP1975" si="1129">IF($C1941=0,"-",Y1941/$C1941)</f>
        <v>0</v>
      </c>
      <c r="AR1941" t="str">
        <f t="shared" ref="AR1941:AR1975" si="1130">A1941</f>
        <v>Hutchinson</v>
      </c>
      <c r="AS1941" t="s">
        <v>90</v>
      </c>
      <c r="AT1941" s="184">
        <v>1</v>
      </c>
      <c r="AV1941" s="97">
        <v>46</v>
      </c>
      <c r="AW1941" s="99">
        <v>67</v>
      </c>
      <c r="AX1941" s="105">
        <f t="shared" ref="AX1941:AX1972" si="1131">AV1941*1000+AW1941</f>
        <v>46067</v>
      </c>
      <c r="AZ1941" s="7" t="s">
        <v>2951</v>
      </c>
      <c r="BA1941" t="s">
        <v>3184</v>
      </c>
    </row>
    <row r="1942" spans="1:53" hidden="1" outlineLevel="1">
      <c r="A1942" t="s">
        <v>2906</v>
      </c>
      <c r="B1942" t="s">
        <v>90</v>
      </c>
      <c r="C1942" s="1">
        <f t="shared" si="1117"/>
        <v>132</v>
      </c>
      <c r="D1942" s="7">
        <f>IF(R1942&gt;0,RANK(R1942,(R1942:T1942,U1942:AI1942)),0)</f>
        <v>3</v>
      </c>
      <c r="E1942" s="7">
        <f>IF(S1942&gt;0,RANK(S1942,(R1942:T1942,U1942:AI1942)),0)</f>
        <v>0</v>
      </c>
      <c r="F1942" s="7">
        <f>IF(T1942&gt;0,RANK(T1942,(R1942:T1942,U1942:AI1942)),0)</f>
        <v>0</v>
      </c>
      <c r="G1942" s="7">
        <f>IF(U1942&gt;0,RANK(U1942,(R1942:T1942,U1942:AI1942)),0)</f>
        <v>2</v>
      </c>
      <c r="H1942" s="7">
        <f t="shared" si="1118"/>
        <v>1</v>
      </c>
      <c r="I1942" s="49">
        <f t="shared" si="1119"/>
        <v>75</v>
      </c>
      <c r="J1942" s="177">
        <f t="shared" si="1116"/>
        <v>0.56818181818181823</v>
      </c>
      <c r="K1942" s="2"/>
      <c r="L1942" s="2">
        <f t="shared" si="1120"/>
        <v>0.11363636363636363</v>
      </c>
      <c r="M1942" s="2">
        <f t="shared" si="1121"/>
        <v>0</v>
      </c>
      <c r="N1942" s="2">
        <f t="shared" si="1122"/>
        <v>0</v>
      </c>
      <c r="O1942" s="2">
        <f t="shared" si="1106"/>
        <v>0.15909090909090909</v>
      </c>
      <c r="P1942" s="2">
        <f t="shared" si="1123"/>
        <v>0.72727272727272729</v>
      </c>
      <c r="Q1942" s="2">
        <f t="shared" ref="Q1942:Q2005" si="1132">IF(C1942=0,"-",(1-L1942-M1942-N1942-O1942-P1942))</f>
        <v>0</v>
      </c>
      <c r="R1942" s="1">
        <v>15</v>
      </c>
      <c r="U1942" s="1">
        <v>21</v>
      </c>
      <c r="V1942" s="1">
        <v>96</v>
      </c>
      <c r="AK1942" s="7">
        <f t="shared" si="1124"/>
        <v>0</v>
      </c>
      <c r="AL1942" s="7">
        <f t="shared" si="1125"/>
        <v>0</v>
      </c>
      <c r="AM1942" s="7">
        <f t="shared" si="1126"/>
        <v>0</v>
      </c>
      <c r="AN1942" s="2">
        <f t="shared" si="1127"/>
        <v>0</v>
      </c>
      <c r="AO1942" s="2">
        <f t="shared" si="1128"/>
        <v>0</v>
      </c>
      <c r="AP1942" s="2">
        <f t="shared" si="1129"/>
        <v>0</v>
      </c>
      <c r="AR1942" t="str">
        <f t="shared" si="1130"/>
        <v>Hyde</v>
      </c>
      <c r="AS1942" t="s">
        <v>90</v>
      </c>
      <c r="AT1942" s="184">
        <v>1</v>
      </c>
      <c r="AV1942" s="97">
        <v>46</v>
      </c>
      <c r="AW1942" s="99">
        <v>69</v>
      </c>
      <c r="AX1942" s="105">
        <f t="shared" si="1131"/>
        <v>46069</v>
      </c>
      <c r="AZ1942" s="7" t="s">
        <v>2951</v>
      </c>
      <c r="BA1942" t="s">
        <v>3184</v>
      </c>
    </row>
    <row r="1943" spans="1:53" hidden="1" outlineLevel="1">
      <c r="A1943" t="s">
        <v>3011</v>
      </c>
      <c r="B1943" t="s">
        <v>90</v>
      </c>
      <c r="C1943" s="1">
        <f t="shared" si="1117"/>
        <v>211</v>
      </c>
      <c r="D1943" s="7">
        <f>IF(R1943&gt;0,RANK(R1943,(R1943:T1943,U1943:AI1943)),0)</f>
        <v>2</v>
      </c>
      <c r="E1943" s="7">
        <f>IF(S1943&gt;0,RANK(S1943,(R1943:T1943,U1943:AI1943)),0)</f>
        <v>0</v>
      </c>
      <c r="F1943" s="7">
        <f>IF(T1943&gt;0,RANK(T1943,(R1943:T1943,U1943:AI1943)),0)</f>
        <v>0</v>
      </c>
      <c r="G1943" s="7">
        <f>IF(U1943&gt;0,RANK(U1943,(R1943:T1943,U1943:AI1943)),0)</f>
        <v>3</v>
      </c>
      <c r="H1943" s="7">
        <f t="shared" si="1118"/>
        <v>1</v>
      </c>
      <c r="I1943" s="49">
        <f t="shared" si="1119"/>
        <v>121</v>
      </c>
      <c r="J1943" s="177">
        <f t="shared" si="1116"/>
        <v>0.57345971563981046</v>
      </c>
      <c r="K1943" s="2"/>
      <c r="L1943" s="2">
        <f t="shared" si="1120"/>
        <v>0.15165876777251186</v>
      </c>
      <c r="M1943" s="2">
        <f t="shared" si="1121"/>
        <v>0</v>
      </c>
      <c r="N1943" s="2">
        <f t="shared" si="1122"/>
        <v>0</v>
      </c>
      <c r="O1943" s="2">
        <f t="shared" si="1106"/>
        <v>0.12322274881516587</v>
      </c>
      <c r="P1943" s="2">
        <f t="shared" si="1123"/>
        <v>0.72511848341232232</v>
      </c>
      <c r="Q1943" s="2">
        <f t="shared" si="1132"/>
        <v>0</v>
      </c>
      <c r="R1943" s="1">
        <v>32</v>
      </c>
      <c r="U1943" s="1">
        <v>26</v>
      </c>
      <c r="V1943" s="1">
        <v>153</v>
      </c>
      <c r="AK1943" s="7">
        <f t="shared" si="1124"/>
        <v>0</v>
      </c>
      <c r="AL1943" s="7">
        <f t="shared" si="1125"/>
        <v>0</v>
      </c>
      <c r="AM1943" s="7">
        <f t="shared" si="1126"/>
        <v>0</v>
      </c>
      <c r="AN1943" s="2">
        <f t="shared" si="1127"/>
        <v>0</v>
      </c>
      <c r="AO1943" s="2">
        <f t="shared" si="1128"/>
        <v>0</v>
      </c>
      <c r="AP1943" s="2">
        <f t="shared" si="1129"/>
        <v>0</v>
      </c>
      <c r="AR1943" t="str">
        <f t="shared" si="1130"/>
        <v>Jackson</v>
      </c>
      <c r="AS1943" t="s">
        <v>90</v>
      </c>
      <c r="AT1943" s="184">
        <v>1</v>
      </c>
      <c r="AV1943" s="97">
        <v>46</v>
      </c>
      <c r="AW1943" s="99">
        <v>71</v>
      </c>
      <c r="AX1943" s="105">
        <f t="shared" si="1131"/>
        <v>46071</v>
      </c>
      <c r="AZ1943" s="7" t="s">
        <v>2951</v>
      </c>
      <c r="BA1943" t="s">
        <v>3184</v>
      </c>
    </row>
    <row r="1944" spans="1:53" hidden="1" outlineLevel="1">
      <c r="A1944" t="s">
        <v>2540</v>
      </c>
      <c r="B1944" t="s">
        <v>90</v>
      </c>
      <c r="C1944" s="1">
        <f t="shared" si="1117"/>
        <v>151</v>
      </c>
      <c r="D1944" s="7">
        <f>IF(R1944&gt;0,RANK(R1944,(R1944:T1944,U1944:AI1944)),0)</f>
        <v>3</v>
      </c>
      <c r="E1944" s="7">
        <f>IF(S1944&gt;0,RANK(S1944,(R1944:T1944,U1944:AI1944)),0)</f>
        <v>0</v>
      </c>
      <c r="F1944" s="7">
        <f>IF(T1944&gt;0,RANK(T1944,(R1944:T1944,U1944:AI1944)),0)</f>
        <v>0</v>
      </c>
      <c r="G1944" s="7">
        <f>IF(U1944&gt;0,RANK(U1944,(R1944:T1944,U1944:AI1944)),0)</f>
        <v>2</v>
      </c>
      <c r="H1944" s="7">
        <f t="shared" si="1118"/>
        <v>1</v>
      </c>
      <c r="I1944" s="49">
        <f t="shared" si="1119"/>
        <v>59</v>
      </c>
      <c r="J1944" s="177">
        <f t="shared" si="1116"/>
        <v>0.39072847682119205</v>
      </c>
      <c r="K1944" s="2"/>
      <c r="L1944" s="2">
        <f t="shared" si="1120"/>
        <v>0.19867549668874171</v>
      </c>
      <c r="M1944" s="2">
        <f t="shared" si="1121"/>
        <v>0</v>
      </c>
      <c r="N1944" s="2">
        <f t="shared" si="1122"/>
        <v>0</v>
      </c>
      <c r="O1944" s="2">
        <f t="shared" si="1106"/>
        <v>0.20529801324503311</v>
      </c>
      <c r="P1944" s="2">
        <f t="shared" si="1123"/>
        <v>0.59602649006622521</v>
      </c>
      <c r="Q1944" s="2">
        <f t="shared" si="1132"/>
        <v>-1.1102230246251565E-16</v>
      </c>
      <c r="R1944" s="1">
        <v>30</v>
      </c>
      <c r="U1944" s="1">
        <v>31</v>
      </c>
      <c r="V1944" s="1">
        <v>90</v>
      </c>
      <c r="AK1944" s="7">
        <f t="shared" si="1124"/>
        <v>0</v>
      </c>
      <c r="AL1944" s="7">
        <f t="shared" si="1125"/>
        <v>0</v>
      </c>
      <c r="AM1944" s="7">
        <f t="shared" si="1126"/>
        <v>0</v>
      </c>
      <c r="AN1944" s="2">
        <f t="shared" si="1127"/>
        <v>0</v>
      </c>
      <c r="AO1944" s="2">
        <f t="shared" si="1128"/>
        <v>0</v>
      </c>
      <c r="AP1944" s="2">
        <f t="shared" si="1129"/>
        <v>0</v>
      </c>
      <c r="AR1944" t="str">
        <f t="shared" si="1130"/>
        <v>Jerauld</v>
      </c>
      <c r="AS1944" t="s">
        <v>90</v>
      </c>
      <c r="AT1944" s="184">
        <v>1</v>
      </c>
      <c r="AV1944" s="97">
        <v>46</v>
      </c>
      <c r="AW1944" s="99">
        <v>73</v>
      </c>
      <c r="AX1944" s="105">
        <f t="shared" si="1131"/>
        <v>46073</v>
      </c>
      <c r="AZ1944" s="7" t="s">
        <v>2951</v>
      </c>
      <c r="BA1944" t="s">
        <v>3184</v>
      </c>
    </row>
    <row r="1945" spans="1:53" hidden="1" outlineLevel="1">
      <c r="A1945" t="s">
        <v>353</v>
      </c>
      <c r="B1945" t="s">
        <v>90</v>
      </c>
      <c r="C1945" s="1">
        <f t="shared" si="1117"/>
        <v>236</v>
      </c>
      <c r="D1945" s="7">
        <f>IF(R1945&gt;0,RANK(R1945,(R1945:T1945,U1945:AI1945)),0)</f>
        <v>3</v>
      </c>
      <c r="E1945" s="7">
        <f>IF(S1945&gt;0,RANK(S1945,(R1945:T1945,U1945:AI1945)),0)</f>
        <v>0</v>
      </c>
      <c r="F1945" s="7">
        <f>IF(T1945&gt;0,RANK(T1945,(R1945:T1945,U1945:AI1945)),0)</f>
        <v>0</v>
      </c>
      <c r="G1945" s="7">
        <f>IF(U1945&gt;0,RANK(U1945,(R1945:T1945,U1945:AI1945)),0)</f>
        <v>2</v>
      </c>
      <c r="H1945" s="7">
        <f t="shared" si="1118"/>
        <v>1</v>
      </c>
      <c r="I1945" s="49">
        <f t="shared" si="1119"/>
        <v>142</v>
      </c>
      <c r="J1945" s="177">
        <f t="shared" si="1116"/>
        <v>0.60169491525423724</v>
      </c>
      <c r="K1945" s="2"/>
      <c r="L1945" s="2">
        <f t="shared" si="1120"/>
        <v>0.11864406779661017</v>
      </c>
      <c r="M1945" s="2">
        <f t="shared" si="1121"/>
        <v>0</v>
      </c>
      <c r="N1945" s="2">
        <f t="shared" si="1122"/>
        <v>0</v>
      </c>
      <c r="O1945" s="2">
        <f t="shared" si="1106"/>
        <v>0.13983050847457626</v>
      </c>
      <c r="P1945" s="2">
        <f t="shared" si="1123"/>
        <v>0.74152542372881358</v>
      </c>
      <c r="Q1945" s="2">
        <f t="shared" si="1132"/>
        <v>0</v>
      </c>
      <c r="R1945" s="1">
        <v>28</v>
      </c>
      <c r="U1945" s="1">
        <v>33</v>
      </c>
      <c r="V1945" s="1">
        <v>175</v>
      </c>
      <c r="AK1945" s="7">
        <f t="shared" si="1124"/>
        <v>0</v>
      </c>
      <c r="AL1945" s="7">
        <f t="shared" si="1125"/>
        <v>0</v>
      </c>
      <c r="AM1945" s="7">
        <f t="shared" si="1126"/>
        <v>0</v>
      </c>
      <c r="AN1945" s="2">
        <f t="shared" si="1127"/>
        <v>0</v>
      </c>
      <c r="AO1945" s="2">
        <f t="shared" si="1128"/>
        <v>0</v>
      </c>
      <c r="AP1945" s="2">
        <f t="shared" si="1129"/>
        <v>0</v>
      </c>
      <c r="AR1945" t="str">
        <f t="shared" si="1130"/>
        <v>Jones</v>
      </c>
      <c r="AS1945" t="s">
        <v>90</v>
      </c>
      <c r="AT1945" s="184">
        <v>1</v>
      </c>
      <c r="AV1945" s="97">
        <v>46</v>
      </c>
      <c r="AW1945" s="99">
        <v>75</v>
      </c>
      <c r="AX1945" s="105">
        <f t="shared" si="1131"/>
        <v>46075</v>
      </c>
      <c r="AZ1945" s="7" t="s">
        <v>2951</v>
      </c>
      <c r="BA1945" t="s">
        <v>3184</v>
      </c>
    </row>
    <row r="1946" spans="1:53" hidden="1" outlineLevel="1">
      <c r="A1946" t="s">
        <v>1438</v>
      </c>
      <c r="B1946" t="s">
        <v>90</v>
      </c>
      <c r="C1946" s="1">
        <f t="shared" si="1117"/>
        <v>638</v>
      </c>
      <c r="D1946" s="7">
        <f>IF(R1946&gt;0,RANK(R1946,(R1946:T1946,U1946:AI1946)),0)</f>
        <v>2</v>
      </c>
      <c r="E1946" s="7">
        <f>IF(S1946&gt;0,RANK(S1946,(R1946:T1946,U1946:AI1946)),0)</f>
        <v>0</v>
      </c>
      <c r="F1946" s="7">
        <f>IF(T1946&gt;0,RANK(T1946,(R1946:T1946,U1946:AI1946)),0)</f>
        <v>0</v>
      </c>
      <c r="G1946" s="7">
        <f>IF(U1946&gt;0,RANK(U1946,(R1946:T1946,U1946:AI1946)),0)</f>
        <v>3</v>
      </c>
      <c r="H1946" s="7">
        <f t="shared" si="1118"/>
        <v>1</v>
      </c>
      <c r="I1946" s="49">
        <f t="shared" si="1119"/>
        <v>304</v>
      </c>
      <c r="J1946" s="177">
        <f t="shared" si="1116"/>
        <v>0.47648902821316613</v>
      </c>
      <c r="K1946" s="2"/>
      <c r="L1946" s="2">
        <f t="shared" si="1120"/>
        <v>0.18338557993730409</v>
      </c>
      <c r="M1946" s="2">
        <f t="shared" si="1121"/>
        <v>0</v>
      </c>
      <c r="N1946" s="2">
        <f t="shared" si="1122"/>
        <v>0</v>
      </c>
      <c r="O1946" s="2">
        <f t="shared" si="1106"/>
        <v>0.15673981191222572</v>
      </c>
      <c r="P1946" s="2">
        <f t="shared" si="1123"/>
        <v>0.65987460815047017</v>
      </c>
      <c r="Q1946" s="2">
        <f t="shared" si="1132"/>
        <v>0</v>
      </c>
      <c r="R1946" s="1">
        <v>117</v>
      </c>
      <c r="U1946" s="1">
        <v>100</v>
      </c>
      <c r="V1946" s="1">
        <v>421</v>
      </c>
      <c r="AK1946" s="7">
        <f t="shared" si="1124"/>
        <v>0</v>
      </c>
      <c r="AL1946" s="7">
        <f t="shared" si="1125"/>
        <v>0</v>
      </c>
      <c r="AM1946" s="7">
        <f t="shared" si="1126"/>
        <v>0</v>
      </c>
      <c r="AN1946" s="2">
        <f t="shared" si="1127"/>
        <v>0</v>
      </c>
      <c r="AO1946" s="2">
        <f t="shared" si="1128"/>
        <v>0</v>
      </c>
      <c r="AP1946" s="2">
        <f t="shared" si="1129"/>
        <v>0</v>
      </c>
      <c r="AR1946" t="str">
        <f t="shared" si="1130"/>
        <v>Kingsbury</v>
      </c>
      <c r="AS1946" t="s">
        <v>90</v>
      </c>
      <c r="AT1946" s="184">
        <v>1</v>
      </c>
      <c r="AV1946" s="97">
        <v>46</v>
      </c>
      <c r="AW1946" s="99">
        <v>77</v>
      </c>
      <c r="AX1946" s="105">
        <f t="shared" si="1131"/>
        <v>46077</v>
      </c>
      <c r="AZ1946" s="7" t="s">
        <v>2951</v>
      </c>
      <c r="BA1946" t="s">
        <v>3184</v>
      </c>
    </row>
    <row r="1947" spans="1:53" hidden="1" outlineLevel="1">
      <c r="A1947" t="s">
        <v>2398</v>
      </c>
      <c r="B1947" t="s">
        <v>90</v>
      </c>
      <c r="C1947" s="1">
        <f t="shared" si="1117"/>
        <v>946</v>
      </c>
      <c r="D1947" s="7">
        <f>IF(R1947&gt;0,RANK(R1947,(R1947:T1947,U1947:AI1947)),0)</f>
        <v>2</v>
      </c>
      <c r="E1947" s="7">
        <f>IF(S1947&gt;0,RANK(S1947,(R1947:T1947,U1947:AI1947)),0)</f>
        <v>0</v>
      </c>
      <c r="F1947" s="7">
        <f>IF(T1947&gt;0,RANK(T1947,(R1947:T1947,U1947:AI1947)),0)</f>
        <v>0</v>
      </c>
      <c r="G1947" s="7">
        <f>IF(U1947&gt;0,RANK(U1947,(R1947:T1947,U1947:AI1947)),0)</f>
        <v>3</v>
      </c>
      <c r="H1947" s="7">
        <f t="shared" si="1118"/>
        <v>1</v>
      </c>
      <c r="I1947" s="49">
        <f t="shared" si="1119"/>
        <v>448</v>
      </c>
      <c r="J1947" s="177">
        <f t="shared" si="1116"/>
        <v>0.47357293868921774</v>
      </c>
      <c r="K1947" s="2"/>
      <c r="L1947" s="2">
        <f t="shared" si="1120"/>
        <v>0.18076109936575052</v>
      </c>
      <c r="M1947" s="2">
        <f t="shared" si="1121"/>
        <v>0</v>
      </c>
      <c r="N1947" s="2">
        <f t="shared" si="1122"/>
        <v>0</v>
      </c>
      <c r="O1947" s="2">
        <f t="shared" si="1106"/>
        <v>0.16490486257928119</v>
      </c>
      <c r="P1947" s="2">
        <f t="shared" si="1123"/>
        <v>0.65433403805496826</v>
      </c>
      <c r="Q1947" s="2">
        <f t="shared" si="1132"/>
        <v>1.1102230246251565E-16</v>
      </c>
      <c r="R1947" s="1">
        <v>171</v>
      </c>
      <c r="U1947" s="1">
        <v>156</v>
      </c>
      <c r="V1947" s="1">
        <v>619</v>
      </c>
      <c r="AK1947" s="7">
        <f t="shared" si="1124"/>
        <v>0</v>
      </c>
      <c r="AL1947" s="7">
        <f t="shared" si="1125"/>
        <v>0</v>
      </c>
      <c r="AM1947" s="7">
        <f t="shared" si="1126"/>
        <v>0</v>
      </c>
      <c r="AN1947" s="2">
        <f t="shared" si="1127"/>
        <v>0</v>
      </c>
      <c r="AO1947" s="2">
        <f t="shared" si="1128"/>
        <v>0</v>
      </c>
      <c r="AP1947" s="2">
        <f t="shared" si="1129"/>
        <v>0</v>
      </c>
      <c r="AR1947" t="str">
        <f t="shared" si="1130"/>
        <v>Lake</v>
      </c>
      <c r="AS1947" t="s">
        <v>90</v>
      </c>
      <c r="AT1947" s="184">
        <v>1</v>
      </c>
      <c r="AV1947" s="97">
        <v>46</v>
      </c>
      <c r="AW1947" s="99">
        <v>79</v>
      </c>
      <c r="AX1947" s="105">
        <f t="shared" si="1131"/>
        <v>46079</v>
      </c>
      <c r="AZ1947" s="7" t="s">
        <v>2951</v>
      </c>
      <c r="BA1947" t="s">
        <v>3184</v>
      </c>
    </row>
    <row r="1948" spans="1:53" hidden="1" outlineLevel="1">
      <c r="A1948" t="s">
        <v>633</v>
      </c>
      <c r="B1948" t="s">
        <v>90</v>
      </c>
      <c r="C1948" s="1">
        <f t="shared" si="1117"/>
        <v>2626</v>
      </c>
      <c r="D1948" s="7">
        <f>IF(R1948&gt;0,RANK(R1948,(R1948:T1948,U1948:AI1948)),0)</f>
        <v>2</v>
      </c>
      <c r="E1948" s="7">
        <f>IF(S1948&gt;0,RANK(S1948,(R1948:T1948,U1948:AI1948)),0)</f>
        <v>0</v>
      </c>
      <c r="F1948" s="7">
        <f>IF(T1948&gt;0,RANK(T1948,(R1948:T1948,U1948:AI1948)),0)</f>
        <v>0</v>
      </c>
      <c r="G1948" s="7">
        <f>IF(U1948&gt;0,RANK(U1948,(R1948:T1948,U1948:AI1948)),0)</f>
        <v>3</v>
      </c>
      <c r="H1948" s="7">
        <f t="shared" si="1118"/>
        <v>1</v>
      </c>
      <c r="I1948" s="49">
        <f t="shared" si="1119"/>
        <v>1348</v>
      </c>
      <c r="J1948" s="177">
        <f t="shared" si="1116"/>
        <v>0.5133282559025133</v>
      </c>
      <c r="K1948" s="2"/>
      <c r="L1948" s="2">
        <f t="shared" si="1120"/>
        <v>0.1725057121096725</v>
      </c>
      <c r="M1948" s="2">
        <f t="shared" si="1121"/>
        <v>0</v>
      </c>
      <c r="N1948" s="2">
        <f t="shared" si="1122"/>
        <v>0</v>
      </c>
      <c r="O1948" s="2">
        <f t="shared" si="1106"/>
        <v>0.14166031987814165</v>
      </c>
      <c r="P1948" s="2">
        <f t="shared" si="1123"/>
        <v>0.68583396801218588</v>
      </c>
      <c r="Q1948" s="2">
        <f t="shared" si="1132"/>
        <v>0</v>
      </c>
      <c r="R1948" s="1">
        <v>453</v>
      </c>
      <c r="U1948" s="1">
        <v>372</v>
      </c>
      <c r="V1948" s="1">
        <v>1801</v>
      </c>
      <c r="AK1948" s="7">
        <f t="shared" si="1124"/>
        <v>0</v>
      </c>
      <c r="AL1948" s="7">
        <f t="shared" si="1125"/>
        <v>0</v>
      </c>
      <c r="AM1948" s="7">
        <f t="shared" si="1126"/>
        <v>0</v>
      </c>
      <c r="AN1948" s="2">
        <f t="shared" si="1127"/>
        <v>0</v>
      </c>
      <c r="AO1948" s="2">
        <f t="shared" si="1128"/>
        <v>0</v>
      </c>
      <c r="AP1948" s="2">
        <f t="shared" si="1129"/>
        <v>0</v>
      </c>
      <c r="AR1948" t="str">
        <f t="shared" si="1130"/>
        <v>Lawrence</v>
      </c>
      <c r="AS1948" t="s">
        <v>90</v>
      </c>
      <c r="AT1948" s="184">
        <v>1</v>
      </c>
      <c r="AV1948" s="97">
        <v>46</v>
      </c>
      <c r="AW1948" s="99">
        <v>81</v>
      </c>
      <c r="AX1948" s="105">
        <f t="shared" si="1131"/>
        <v>46081</v>
      </c>
      <c r="AZ1948" s="7" t="s">
        <v>2951</v>
      </c>
      <c r="BA1948" t="s">
        <v>3184</v>
      </c>
    </row>
    <row r="1949" spans="1:53" hidden="1" outlineLevel="1">
      <c r="A1949" t="s">
        <v>223</v>
      </c>
      <c r="B1949" t="s">
        <v>90</v>
      </c>
      <c r="C1949" s="1">
        <f t="shared" si="1117"/>
        <v>2870</v>
      </c>
      <c r="D1949" s="7">
        <f>IF(R1949&gt;0,RANK(R1949,(R1949:T1949,U1949:AI1949)),0)</f>
        <v>3</v>
      </c>
      <c r="E1949" s="7">
        <f>IF(S1949&gt;0,RANK(S1949,(R1949:T1949,U1949:AI1949)),0)</f>
        <v>0</v>
      </c>
      <c r="F1949" s="7">
        <f>IF(T1949&gt;0,RANK(T1949,(R1949:T1949,U1949:AI1949)),0)</f>
        <v>0</v>
      </c>
      <c r="G1949" s="7">
        <f>IF(U1949&gt;0,RANK(U1949,(R1949:T1949,U1949:AI1949)),0)</f>
        <v>2</v>
      </c>
      <c r="H1949" s="7">
        <f t="shared" si="1118"/>
        <v>1</v>
      </c>
      <c r="I1949" s="49">
        <f t="shared" si="1119"/>
        <v>1173</v>
      </c>
      <c r="J1949" s="177">
        <f t="shared" si="1116"/>
        <v>0.40871080139372823</v>
      </c>
      <c r="K1949" s="2"/>
      <c r="L1949" s="2">
        <f t="shared" si="1120"/>
        <v>0.18222996515679443</v>
      </c>
      <c r="M1949" s="2">
        <f t="shared" si="1121"/>
        <v>0</v>
      </c>
      <c r="N1949" s="2">
        <f t="shared" si="1122"/>
        <v>0</v>
      </c>
      <c r="O1949" s="2">
        <f t="shared" si="1106"/>
        <v>0.20452961672473868</v>
      </c>
      <c r="P1949" s="2">
        <f t="shared" si="1123"/>
        <v>0.61324041811846686</v>
      </c>
      <c r="Q1949" s="2">
        <f t="shared" si="1132"/>
        <v>0</v>
      </c>
      <c r="R1949" s="1">
        <v>523</v>
      </c>
      <c r="U1949" s="1">
        <v>587</v>
      </c>
      <c r="V1949" s="1">
        <v>1760</v>
      </c>
      <c r="AK1949" s="7">
        <f t="shared" si="1124"/>
        <v>0</v>
      </c>
      <c r="AL1949" s="7">
        <f t="shared" si="1125"/>
        <v>0</v>
      </c>
      <c r="AM1949" s="7">
        <f t="shared" si="1126"/>
        <v>0</v>
      </c>
      <c r="AN1949" s="2">
        <f t="shared" si="1127"/>
        <v>0</v>
      </c>
      <c r="AO1949" s="2">
        <f t="shared" si="1128"/>
        <v>0</v>
      </c>
      <c r="AP1949" s="2">
        <f t="shared" si="1129"/>
        <v>0</v>
      </c>
      <c r="AR1949" t="str">
        <f t="shared" si="1130"/>
        <v>Lincoln</v>
      </c>
      <c r="AS1949" t="s">
        <v>90</v>
      </c>
      <c r="AT1949" s="184">
        <v>1</v>
      </c>
      <c r="AV1949" s="97">
        <v>46</v>
      </c>
      <c r="AW1949" s="99">
        <v>83</v>
      </c>
      <c r="AX1949" s="105">
        <f t="shared" si="1131"/>
        <v>46083</v>
      </c>
      <c r="AZ1949" s="7" t="s">
        <v>2951</v>
      </c>
      <c r="BA1949" t="s">
        <v>3184</v>
      </c>
    </row>
    <row r="1950" spans="1:53" hidden="1" outlineLevel="1">
      <c r="A1950" t="s">
        <v>829</v>
      </c>
      <c r="B1950" t="s">
        <v>90</v>
      </c>
      <c r="C1950" s="1">
        <f t="shared" si="1117"/>
        <v>580</v>
      </c>
      <c r="D1950" s="7">
        <f>IF(R1950&gt;0,RANK(R1950,(R1950:T1950,U1950:AI1950)),0)</f>
        <v>2</v>
      </c>
      <c r="E1950" s="7">
        <f>IF(S1950&gt;0,RANK(S1950,(R1950:T1950,U1950:AI1950)),0)</f>
        <v>0</v>
      </c>
      <c r="F1950" s="7">
        <f>IF(T1950&gt;0,RANK(T1950,(R1950:T1950,U1950:AI1950)),0)</f>
        <v>0</v>
      </c>
      <c r="G1950" s="7">
        <f>IF(U1950&gt;0,RANK(U1950,(R1950:T1950,U1950:AI1950)),0)</f>
        <v>3</v>
      </c>
      <c r="H1950" s="7">
        <f t="shared" si="1118"/>
        <v>1</v>
      </c>
      <c r="I1950" s="49">
        <f t="shared" si="1119"/>
        <v>357</v>
      </c>
      <c r="J1950" s="177">
        <f t="shared" si="1116"/>
        <v>0.6155172413793103</v>
      </c>
      <c r="K1950" s="2"/>
      <c r="L1950" s="2">
        <f t="shared" si="1120"/>
        <v>0.12931034482758622</v>
      </c>
      <c r="M1950" s="2">
        <f t="shared" si="1121"/>
        <v>0</v>
      </c>
      <c r="N1950" s="2">
        <f t="shared" si="1122"/>
        <v>0</v>
      </c>
      <c r="O1950" s="2">
        <f t="shared" si="1106"/>
        <v>0.12586206896551724</v>
      </c>
      <c r="P1950" s="2">
        <f t="shared" si="1123"/>
        <v>0.7448275862068966</v>
      </c>
      <c r="Q1950" s="2">
        <f t="shared" si="1132"/>
        <v>0</v>
      </c>
      <c r="R1950" s="1">
        <v>75</v>
      </c>
      <c r="U1950" s="1">
        <v>73</v>
      </c>
      <c r="V1950" s="1">
        <v>432</v>
      </c>
      <c r="AK1950" s="7">
        <f t="shared" si="1124"/>
        <v>0</v>
      </c>
      <c r="AL1950" s="7">
        <f t="shared" si="1125"/>
        <v>0</v>
      </c>
      <c r="AM1950" s="7">
        <f t="shared" si="1126"/>
        <v>0</v>
      </c>
      <c r="AN1950" s="2">
        <f t="shared" si="1127"/>
        <v>0</v>
      </c>
      <c r="AO1950" s="2">
        <f t="shared" si="1128"/>
        <v>0</v>
      </c>
      <c r="AP1950" s="2">
        <f t="shared" si="1129"/>
        <v>0</v>
      </c>
      <c r="AR1950" t="str">
        <f t="shared" si="1130"/>
        <v>Lyman</v>
      </c>
      <c r="AS1950" t="s">
        <v>90</v>
      </c>
      <c r="AT1950" s="184">
        <v>1</v>
      </c>
      <c r="AV1950" s="97">
        <v>46</v>
      </c>
      <c r="AW1950" s="99">
        <v>85</v>
      </c>
      <c r="AX1950" s="105">
        <f t="shared" si="1131"/>
        <v>46085</v>
      </c>
      <c r="AZ1950" s="7" t="s">
        <v>2951</v>
      </c>
      <c r="BA1950" t="s">
        <v>3184</v>
      </c>
    </row>
    <row r="1951" spans="1:53" hidden="1" outlineLevel="1">
      <c r="A1951" t="s">
        <v>1138</v>
      </c>
      <c r="B1951" t="s">
        <v>90</v>
      </c>
      <c r="C1951" s="1">
        <f t="shared" si="1117"/>
        <v>501</v>
      </c>
      <c r="D1951" s="7">
        <f>IF(R1951&gt;0,RANK(R1951,(R1951:T1951,U1951:AI1951)),0)</f>
        <v>3</v>
      </c>
      <c r="E1951" s="7">
        <f>IF(S1951&gt;0,RANK(S1951,(R1951:T1951,U1951:AI1951)),0)</f>
        <v>0</v>
      </c>
      <c r="F1951" s="7">
        <f>IF(T1951&gt;0,RANK(T1951,(R1951:T1951,U1951:AI1951)),0)</f>
        <v>0</v>
      </c>
      <c r="G1951" s="7">
        <f>IF(U1951&gt;0,RANK(U1951,(R1951:T1951,U1951:AI1951)),0)</f>
        <v>2</v>
      </c>
      <c r="H1951" s="7">
        <f t="shared" si="1118"/>
        <v>1</v>
      </c>
      <c r="I1951" s="49">
        <f t="shared" si="1119"/>
        <v>219</v>
      </c>
      <c r="J1951" s="177">
        <f t="shared" si="1116"/>
        <v>0.43712574850299402</v>
      </c>
      <c r="K1951" s="2"/>
      <c r="L1951" s="2">
        <f t="shared" si="1120"/>
        <v>0.15968063872255489</v>
      </c>
      <c r="M1951" s="2">
        <f t="shared" si="1121"/>
        <v>0</v>
      </c>
      <c r="N1951" s="2">
        <f t="shared" si="1122"/>
        <v>0</v>
      </c>
      <c r="O1951" s="2">
        <f t="shared" si="1106"/>
        <v>0.20159680638722555</v>
      </c>
      <c r="P1951" s="2">
        <f t="shared" si="1123"/>
        <v>0.63872255489021956</v>
      </c>
      <c r="Q1951" s="2">
        <f t="shared" si="1132"/>
        <v>0</v>
      </c>
      <c r="R1951" s="1">
        <v>80</v>
      </c>
      <c r="U1951" s="1">
        <v>101</v>
      </c>
      <c r="V1951" s="1">
        <v>320</v>
      </c>
      <c r="AK1951" s="7">
        <f t="shared" si="1124"/>
        <v>0</v>
      </c>
      <c r="AL1951" s="7">
        <f t="shared" si="1125"/>
        <v>0</v>
      </c>
      <c r="AM1951" s="7">
        <f t="shared" si="1126"/>
        <v>0</v>
      </c>
      <c r="AN1951" s="2">
        <f t="shared" si="1127"/>
        <v>0</v>
      </c>
      <c r="AO1951" s="2">
        <f t="shared" si="1128"/>
        <v>0</v>
      </c>
      <c r="AP1951" s="2">
        <f t="shared" si="1129"/>
        <v>0</v>
      </c>
      <c r="AR1951" t="str">
        <f t="shared" si="1130"/>
        <v>McCook</v>
      </c>
      <c r="AS1951" t="s">
        <v>90</v>
      </c>
      <c r="AT1951" s="184">
        <v>1</v>
      </c>
      <c r="AV1951" s="97">
        <v>46</v>
      </c>
      <c r="AW1951" s="99">
        <v>87</v>
      </c>
      <c r="AX1951" s="105">
        <f t="shared" si="1131"/>
        <v>46087</v>
      </c>
      <c r="AZ1951" s="7" t="s">
        <v>2951</v>
      </c>
      <c r="BA1951" t="s">
        <v>3184</v>
      </c>
    </row>
    <row r="1952" spans="1:53" hidden="1" outlineLevel="1">
      <c r="A1952" t="s">
        <v>522</v>
      </c>
      <c r="B1952" t="s">
        <v>90</v>
      </c>
      <c r="C1952" s="1">
        <f t="shared" si="1117"/>
        <v>505</v>
      </c>
      <c r="D1952" s="7">
        <f>IF(R1952&gt;0,RANK(R1952,(R1952:T1952,U1952:AI1952)),0)</f>
        <v>3</v>
      </c>
      <c r="E1952" s="7">
        <f>IF(S1952&gt;0,RANK(S1952,(R1952:T1952,U1952:AI1952)),0)</f>
        <v>0</v>
      </c>
      <c r="F1952" s="7">
        <f>IF(T1952&gt;0,RANK(T1952,(R1952:T1952,U1952:AI1952)),0)</f>
        <v>0</v>
      </c>
      <c r="G1952" s="7">
        <f>IF(U1952&gt;0,RANK(U1952,(R1952:T1952,U1952:AI1952)),0)</f>
        <v>2</v>
      </c>
      <c r="H1952" s="7">
        <f t="shared" si="1118"/>
        <v>1</v>
      </c>
      <c r="I1952" s="49">
        <f t="shared" si="1119"/>
        <v>250</v>
      </c>
      <c r="J1952" s="177">
        <f t="shared" si="1116"/>
        <v>0.49504950495049505</v>
      </c>
      <c r="K1952" s="2"/>
      <c r="L1952" s="2">
        <f t="shared" si="1120"/>
        <v>0.14851485148514851</v>
      </c>
      <c r="M1952" s="2">
        <f t="shared" si="1121"/>
        <v>0</v>
      </c>
      <c r="N1952" s="2">
        <f t="shared" si="1122"/>
        <v>0</v>
      </c>
      <c r="O1952" s="2">
        <f t="shared" si="1106"/>
        <v>0.17821782178217821</v>
      </c>
      <c r="P1952" s="2">
        <f t="shared" si="1123"/>
        <v>0.67326732673267331</v>
      </c>
      <c r="Q1952" s="2">
        <f t="shared" si="1132"/>
        <v>-1.1102230246251565E-16</v>
      </c>
      <c r="R1952" s="1">
        <v>75</v>
      </c>
      <c r="U1952" s="1">
        <v>90</v>
      </c>
      <c r="V1952" s="1">
        <v>340</v>
      </c>
      <c r="AK1952" s="7">
        <f t="shared" si="1124"/>
        <v>0</v>
      </c>
      <c r="AL1952" s="7">
        <f t="shared" si="1125"/>
        <v>0</v>
      </c>
      <c r="AM1952" s="7">
        <f t="shared" si="1126"/>
        <v>0</v>
      </c>
      <c r="AN1952" s="2">
        <f t="shared" si="1127"/>
        <v>0</v>
      </c>
      <c r="AO1952" s="2">
        <f t="shared" si="1128"/>
        <v>0</v>
      </c>
      <c r="AP1952" s="2">
        <f t="shared" si="1129"/>
        <v>0</v>
      </c>
      <c r="AR1952" t="str">
        <f t="shared" si="1130"/>
        <v>McPherson</v>
      </c>
      <c r="AS1952" t="s">
        <v>90</v>
      </c>
      <c r="AT1952" s="184">
        <v>1</v>
      </c>
      <c r="AV1952" s="97">
        <v>46</v>
      </c>
      <c r="AW1952" s="99">
        <v>89</v>
      </c>
      <c r="AX1952" s="105">
        <f t="shared" si="1131"/>
        <v>46089</v>
      </c>
      <c r="AZ1952" s="7" t="s">
        <v>2951</v>
      </c>
      <c r="BA1952" t="s">
        <v>3184</v>
      </c>
    </row>
    <row r="1953" spans="1:53" hidden="1" outlineLevel="1">
      <c r="A1953" t="s">
        <v>1032</v>
      </c>
      <c r="B1953" t="s">
        <v>90</v>
      </c>
      <c r="C1953" s="1">
        <f t="shared" si="1117"/>
        <v>265</v>
      </c>
      <c r="D1953" s="7">
        <f>IF(R1953&gt;0,RANK(R1953,(R1953:T1953,U1953:AI1953)),0)</f>
        <v>2</v>
      </c>
      <c r="E1953" s="7">
        <f>IF(S1953&gt;0,RANK(S1953,(R1953:T1953,U1953:AI1953)),0)</f>
        <v>0</v>
      </c>
      <c r="F1953" s="7">
        <f>IF(T1953&gt;0,RANK(T1953,(R1953:T1953,U1953:AI1953)),0)</f>
        <v>0</v>
      </c>
      <c r="G1953" s="7">
        <f>IF(U1953&gt;0,RANK(U1953,(R1953:T1953,U1953:AI1953)),0)</f>
        <v>3</v>
      </c>
      <c r="H1953" s="7">
        <f t="shared" si="1118"/>
        <v>1</v>
      </c>
      <c r="I1953" s="49">
        <f t="shared" si="1119"/>
        <v>103</v>
      </c>
      <c r="J1953" s="177">
        <f t="shared" si="1116"/>
        <v>0.38867924528301889</v>
      </c>
      <c r="K1953" s="2"/>
      <c r="L1953" s="2">
        <f t="shared" si="1120"/>
        <v>0.22641509433962265</v>
      </c>
      <c r="M1953" s="2">
        <f t="shared" si="1121"/>
        <v>0</v>
      </c>
      <c r="N1953" s="2">
        <f t="shared" si="1122"/>
        <v>0</v>
      </c>
      <c r="O1953" s="2">
        <f t="shared" si="1106"/>
        <v>0.15849056603773584</v>
      </c>
      <c r="P1953" s="2">
        <f t="shared" si="1123"/>
        <v>0.61509433962264148</v>
      </c>
      <c r="Q1953" s="2">
        <f t="shared" si="1132"/>
        <v>1.1102230246251565E-16</v>
      </c>
      <c r="R1953" s="1">
        <v>60</v>
      </c>
      <c r="U1953" s="1">
        <v>42</v>
      </c>
      <c r="V1953" s="1">
        <v>163</v>
      </c>
      <c r="AK1953" s="7">
        <f t="shared" si="1124"/>
        <v>0</v>
      </c>
      <c r="AL1953" s="7">
        <f t="shared" si="1125"/>
        <v>0</v>
      </c>
      <c r="AM1953" s="7">
        <f t="shared" si="1126"/>
        <v>0</v>
      </c>
      <c r="AN1953" s="2">
        <f t="shared" si="1127"/>
        <v>0</v>
      </c>
      <c r="AO1953" s="2">
        <f t="shared" si="1128"/>
        <v>0</v>
      </c>
      <c r="AP1953" s="2">
        <f t="shared" si="1129"/>
        <v>0</v>
      </c>
      <c r="AR1953" t="str">
        <f t="shared" si="1130"/>
        <v>Marshall</v>
      </c>
      <c r="AS1953" t="s">
        <v>90</v>
      </c>
      <c r="AT1953" s="184">
        <v>1</v>
      </c>
      <c r="AV1953" s="97">
        <v>46</v>
      </c>
      <c r="AW1953" s="99">
        <v>91</v>
      </c>
      <c r="AX1953" s="105">
        <f t="shared" si="1131"/>
        <v>46091</v>
      </c>
      <c r="AZ1953" s="7" t="s">
        <v>2951</v>
      </c>
      <c r="BA1953" t="s">
        <v>3184</v>
      </c>
    </row>
    <row r="1954" spans="1:53" hidden="1" outlineLevel="1">
      <c r="A1954" t="s">
        <v>1248</v>
      </c>
      <c r="B1954" t="s">
        <v>90</v>
      </c>
      <c r="C1954" s="1">
        <f t="shared" si="1117"/>
        <v>3129</v>
      </c>
      <c r="D1954" s="7">
        <f>IF(R1954&gt;0,RANK(R1954,(R1954:T1954,U1954:AI1954)),0)</f>
        <v>3</v>
      </c>
      <c r="E1954" s="7">
        <f>IF(S1954&gt;0,RANK(S1954,(R1954:T1954,U1954:AI1954)),0)</f>
        <v>0</v>
      </c>
      <c r="F1954" s="7">
        <f>IF(T1954&gt;0,RANK(T1954,(R1954:T1954,U1954:AI1954)),0)</f>
        <v>0</v>
      </c>
      <c r="G1954" s="7">
        <f>IF(U1954&gt;0,RANK(U1954,(R1954:T1954,U1954:AI1954)),0)</f>
        <v>2</v>
      </c>
      <c r="H1954" s="7">
        <f t="shared" si="1118"/>
        <v>1</v>
      </c>
      <c r="I1954" s="49">
        <f t="shared" si="1119"/>
        <v>1707</v>
      </c>
      <c r="J1954" s="177">
        <f t="shared" si="1116"/>
        <v>0.54554170661553214</v>
      </c>
      <c r="K1954" s="2"/>
      <c r="L1954" s="2">
        <f t="shared" si="1120"/>
        <v>0.1361457334611697</v>
      </c>
      <c r="M1954" s="2">
        <f t="shared" si="1121"/>
        <v>0</v>
      </c>
      <c r="N1954" s="2">
        <f t="shared" si="1122"/>
        <v>0</v>
      </c>
      <c r="O1954" s="2">
        <f t="shared" si="1106"/>
        <v>0.15915627996164908</v>
      </c>
      <c r="P1954" s="2">
        <f t="shared" si="1123"/>
        <v>0.70469798657718119</v>
      </c>
      <c r="Q1954" s="2">
        <f t="shared" si="1132"/>
        <v>0</v>
      </c>
      <c r="R1954" s="1">
        <v>426</v>
      </c>
      <c r="U1954" s="1">
        <v>498</v>
      </c>
      <c r="V1954" s="1">
        <v>2205</v>
      </c>
      <c r="AK1954" s="7">
        <f t="shared" si="1124"/>
        <v>0</v>
      </c>
      <c r="AL1954" s="7">
        <f t="shared" si="1125"/>
        <v>0</v>
      </c>
      <c r="AM1954" s="7">
        <f t="shared" si="1126"/>
        <v>0</v>
      </c>
      <c r="AN1954" s="2">
        <f t="shared" si="1127"/>
        <v>0</v>
      </c>
      <c r="AO1954" s="2">
        <f t="shared" si="1128"/>
        <v>0</v>
      </c>
      <c r="AP1954" s="2">
        <f t="shared" si="1129"/>
        <v>0</v>
      </c>
      <c r="AR1954" t="str">
        <f t="shared" si="1130"/>
        <v>Meade</v>
      </c>
      <c r="AS1954" t="s">
        <v>90</v>
      </c>
      <c r="AT1954" s="184">
        <v>1</v>
      </c>
      <c r="AV1954" s="97">
        <v>46</v>
      </c>
      <c r="AW1954" s="99">
        <v>93</v>
      </c>
      <c r="AX1954" s="105">
        <f t="shared" si="1131"/>
        <v>46093</v>
      </c>
      <c r="AZ1954" s="7" t="s">
        <v>2951</v>
      </c>
      <c r="BA1954" t="s">
        <v>3184</v>
      </c>
    </row>
    <row r="1955" spans="1:53" hidden="1" outlineLevel="1">
      <c r="A1955" t="s">
        <v>489</v>
      </c>
      <c r="B1955" t="s">
        <v>90</v>
      </c>
      <c r="C1955" s="1">
        <f t="shared" si="1117"/>
        <v>107</v>
      </c>
      <c r="D1955" s="7">
        <f>IF(R1955&gt;0,RANK(R1955,(R1955:T1955,U1955:AI1955)),0)</f>
        <v>2</v>
      </c>
      <c r="E1955" s="7">
        <f>IF(S1955&gt;0,RANK(S1955,(R1955:T1955,U1955:AI1955)),0)</f>
        <v>0</v>
      </c>
      <c r="F1955" s="7">
        <f>IF(T1955&gt;0,RANK(T1955,(R1955:T1955,U1955:AI1955)),0)</f>
        <v>0</v>
      </c>
      <c r="G1955" s="7">
        <f>IF(U1955&gt;0,RANK(U1955,(R1955:T1955,U1955:AI1955)),0)</f>
        <v>3</v>
      </c>
      <c r="H1955" s="7">
        <f t="shared" si="1118"/>
        <v>1</v>
      </c>
      <c r="I1955" s="49">
        <f t="shared" si="1119"/>
        <v>75</v>
      </c>
      <c r="J1955" s="177">
        <f t="shared" si="1116"/>
        <v>0.7009345794392523</v>
      </c>
      <c r="K1955" s="2"/>
      <c r="L1955" s="2">
        <f t="shared" si="1120"/>
        <v>0.11214953271028037</v>
      </c>
      <c r="M1955" s="2">
        <f t="shared" si="1121"/>
        <v>0</v>
      </c>
      <c r="N1955" s="2">
        <f t="shared" si="1122"/>
        <v>0</v>
      </c>
      <c r="O1955" s="2">
        <f t="shared" si="1106"/>
        <v>7.476635514018691E-2</v>
      </c>
      <c r="P1955" s="2">
        <f t="shared" si="1123"/>
        <v>0.81308411214953269</v>
      </c>
      <c r="Q1955" s="2">
        <f t="shared" si="1132"/>
        <v>0</v>
      </c>
      <c r="R1955" s="1">
        <v>12</v>
      </c>
      <c r="U1955" s="1">
        <v>8</v>
      </c>
      <c r="V1955" s="1">
        <v>87</v>
      </c>
      <c r="AK1955" s="7">
        <f t="shared" si="1124"/>
        <v>0</v>
      </c>
      <c r="AL1955" s="7">
        <f t="shared" si="1125"/>
        <v>0</v>
      </c>
      <c r="AM1955" s="7">
        <f t="shared" si="1126"/>
        <v>0</v>
      </c>
      <c r="AN1955" s="2">
        <f t="shared" si="1127"/>
        <v>0</v>
      </c>
      <c r="AO1955" s="2">
        <f t="shared" si="1128"/>
        <v>0</v>
      </c>
      <c r="AP1955" s="2">
        <f t="shared" si="1129"/>
        <v>0</v>
      </c>
      <c r="AR1955" t="str">
        <f t="shared" si="1130"/>
        <v>Mellette</v>
      </c>
      <c r="AS1955" t="s">
        <v>90</v>
      </c>
      <c r="AT1955" s="184">
        <v>1</v>
      </c>
      <c r="AV1955" s="97">
        <v>46</v>
      </c>
      <c r="AW1955" s="99">
        <v>95</v>
      </c>
      <c r="AX1955" s="105">
        <f t="shared" si="1131"/>
        <v>46095</v>
      </c>
      <c r="AZ1955" s="7" t="s">
        <v>2951</v>
      </c>
      <c r="BA1955" t="s">
        <v>3184</v>
      </c>
    </row>
    <row r="1956" spans="1:53" hidden="1" outlineLevel="1">
      <c r="A1956" t="s">
        <v>2608</v>
      </c>
      <c r="B1956" t="s">
        <v>90</v>
      </c>
      <c r="C1956" s="1">
        <f t="shared" si="1117"/>
        <v>153</v>
      </c>
      <c r="D1956" s="7">
        <f>IF(R1956&gt;0,RANK(R1956,(R1956:T1956,U1956:AI1956)),0)</f>
        <v>3</v>
      </c>
      <c r="E1956" s="7">
        <f>IF(S1956&gt;0,RANK(S1956,(R1956:T1956,U1956:AI1956)),0)</f>
        <v>0</v>
      </c>
      <c r="F1956" s="7">
        <f>IF(T1956&gt;0,RANK(T1956,(R1956:T1956,U1956:AI1956)),0)</f>
        <v>0</v>
      </c>
      <c r="G1956" s="7">
        <f>IF(U1956&gt;0,RANK(U1956,(R1956:T1956,U1956:AI1956)),0)</f>
        <v>2</v>
      </c>
      <c r="H1956" s="7">
        <f t="shared" si="1118"/>
        <v>1</v>
      </c>
      <c r="I1956" s="49">
        <f t="shared" si="1119"/>
        <v>69</v>
      </c>
      <c r="J1956" s="177">
        <f t="shared" si="1116"/>
        <v>0.45098039215686275</v>
      </c>
      <c r="K1956" s="2"/>
      <c r="L1956" s="2">
        <f t="shared" si="1120"/>
        <v>0.16993464052287582</v>
      </c>
      <c r="M1956" s="2">
        <f t="shared" si="1121"/>
        <v>0</v>
      </c>
      <c r="N1956" s="2">
        <f t="shared" si="1122"/>
        <v>0</v>
      </c>
      <c r="O1956" s="2">
        <f t="shared" si="1106"/>
        <v>0.18954248366013071</v>
      </c>
      <c r="P1956" s="2">
        <f t="shared" si="1123"/>
        <v>0.64052287581699341</v>
      </c>
      <c r="Q1956" s="2">
        <f t="shared" si="1132"/>
        <v>0</v>
      </c>
      <c r="R1956" s="1">
        <v>26</v>
      </c>
      <c r="U1956" s="1">
        <v>29</v>
      </c>
      <c r="V1956" s="1">
        <v>98</v>
      </c>
      <c r="AK1956" s="7">
        <f t="shared" si="1124"/>
        <v>0</v>
      </c>
      <c r="AL1956" s="7">
        <f t="shared" si="1125"/>
        <v>0</v>
      </c>
      <c r="AM1956" s="7">
        <f t="shared" si="1126"/>
        <v>0</v>
      </c>
      <c r="AN1956" s="2">
        <f t="shared" si="1127"/>
        <v>0</v>
      </c>
      <c r="AO1956" s="2">
        <f t="shared" si="1128"/>
        <v>0</v>
      </c>
      <c r="AP1956" s="2">
        <f t="shared" si="1129"/>
        <v>0</v>
      </c>
      <c r="AR1956" t="str">
        <f t="shared" si="1130"/>
        <v>Miner</v>
      </c>
      <c r="AS1956" t="s">
        <v>90</v>
      </c>
      <c r="AT1956" s="184">
        <v>1</v>
      </c>
      <c r="AV1956" s="97">
        <v>46</v>
      </c>
      <c r="AW1956" s="99">
        <v>97</v>
      </c>
      <c r="AX1956" s="105">
        <f t="shared" si="1131"/>
        <v>46097</v>
      </c>
      <c r="AZ1956" s="7" t="s">
        <v>2951</v>
      </c>
      <c r="BA1956" t="s">
        <v>3184</v>
      </c>
    </row>
    <row r="1957" spans="1:53" hidden="1" outlineLevel="1">
      <c r="A1957" t="s">
        <v>298</v>
      </c>
      <c r="B1957" t="s">
        <v>90</v>
      </c>
      <c r="C1957" s="1">
        <f t="shared" si="1117"/>
        <v>8505</v>
      </c>
      <c r="D1957" s="7">
        <f>IF(R1957&gt;0,RANK(R1957,(R1957:T1957,U1957:AI1957)),0)</f>
        <v>3</v>
      </c>
      <c r="E1957" s="7">
        <f>IF(S1957&gt;0,RANK(S1957,(R1957:T1957,U1957:AI1957)),0)</f>
        <v>0</v>
      </c>
      <c r="F1957" s="7">
        <f>IF(T1957&gt;0,RANK(T1957,(R1957:T1957,U1957:AI1957)),0)</f>
        <v>0</v>
      </c>
      <c r="G1957" s="7">
        <f>IF(U1957&gt;0,RANK(U1957,(R1957:T1957,U1957:AI1957)),0)</f>
        <v>2</v>
      </c>
      <c r="H1957" s="7">
        <f t="shared" si="1118"/>
        <v>1</v>
      </c>
      <c r="I1957" s="49">
        <f t="shared" si="1119"/>
        <v>3505</v>
      </c>
      <c r="J1957" s="177">
        <f t="shared" si="1116"/>
        <v>0.41211052322163433</v>
      </c>
      <c r="K1957" s="2"/>
      <c r="L1957" s="2">
        <f t="shared" si="1120"/>
        <v>0.18788947677836568</v>
      </c>
      <c r="M1957" s="2">
        <f t="shared" si="1121"/>
        <v>0</v>
      </c>
      <c r="N1957" s="2">
        <f t="shared" si="1122"/>
        <v>0</v>
      </c>
      <c r="O1957" s="2">
        <f t="shared" si="1106"/>
        <v>0.2</v>
      </c>
      <c r="P1957" s="2">
        <f t="shared" si="1123"/>
        <v>0.61211052322163428</v>
      </c>
      <c r="Q1957" s="2">
        <f t="shared" si="1132"/>
        <v>1.1102230246251565E-16</v>
      </c>
      <c r="R1957" s="1">
        <v>1598</v>
      </c>
      <c r="U1957" s="1">
        <v>1701</v>
      </c>
      <c r="V1957" s="1">
        <v>5206</v>
      </c>
      <c r="AK1957" s="7">
        <f t="shared" si="1124"/>
        <v>0</v>
      </c>
      <c r="AL1957" s="7">
        <f t="shared" si="1125"/>
        <v>0</v>
      </c>
      <c r="AM1957" s="7">
        <f t="shared" si="1126"/>
        <v>0</v>
      </c>
      <c r="AN1957" s="2">
        <f t="shared" si="1127"/>
        <v>0</v>
      </c>
      <c r="AO1957" s="2">
        <f t="shared" si="1128"/>
        <v>0</v>
      </c>
      <c r="AP1957" s="2">
        <f t="shared" si="1129"/>
        <v>0</v>
      </c>
      <c r="AR1957" t="str">
        <f t="shared" si="1130"/>
        <v>Minnehaha</v>
      </c>
      <c r="AS1957" t="s">
        <v>90</v>
      </c>
      <c r="AT1957" s="184">
        <v>1</v>
      </c>
      <c r="AV1957" s="97">
        <v>46</v>
      </c>
      <c r="AW1957" s="99">
        <v>99</v>
      </c>
      <c r="AX1957" s="105">
        <f t="shared" si="1131"/>
        <v>46099</v>
      </c>
      <c r="AZ1957" s="7" t="s">
        <v>2951</v>
      </c>
      <c r="BA1957" t="s">
        <v>3184</v>
      </c>
    </row>
    <row r="1958" spans="1:53" hidden="1" outlineLevel="1">
      <c r="A1958" t="s">
        <v>105</v>
      </c>
      <c r="B1958" t="s">
        <v>90</v>
      </c>
      <c r="C1958" s="1">
        <f t="shared" si="1117"/>
        <v>320</v>
      </c>
      <c r="D1958" s="7">
        <f>IF(R1958&gt;0,RANK(R1958,(R1958:T1958,U1958:AI1958)),0)</f>
        <v>3</v>
      </c>
      <c r="E1958" s="7">
        <f>IF(S1958&gt;0,RANK(S1958,(R1958:T1958,U1958:AI1958)),0)</f>
        <v>0</v>
      </c>
      <c r="F1958" s="7">
        <f>IF(T1958&gt;0,RANK(T1958,(R1958:T1958,U1958:AI1958)),0)</f>
        <v>0</v>
      </c>
      <c r="G1958" s="7">
        <f>IF(U1958&gt;0,RANK(U1958,(R1958:T1958,U1958:AI1958)),0)</f>
        <v>2</v>
      </c>
      <c r="H1958" s="7">
        <f t="shared" si="1118"/>
        <v>1</v>
      </c>
      <c r="I1958" s="49">
        <f t="shared" si="1119"/>
        <v>124</v>
      </c>
      <c r="J1958" s="177">
        <f t="shared" si="1116"/>
        <v>0.38750000000000001</v>
      </c>
      <c r="K1958" s="2"/>
      <c r="L1958" s="2">
        <f t="shared" si="1120"/>
        <v>0.16250000000000001</v>
      </c>
      <c r="M1958" s="2">
        <f t="shared" si="1121"/>
        <v>0</v>
      </c>
      <c r="N1958" s="2">
        <f t="shared" si="1122"/>
        <v>0</v>
      </c>
      <c r="O1958" s="2">
        <f t="shared" si="1106"/>
        <v>0.22500000000000001</v>
      </c>
      <c r="P1958" s="2">
        <f t="shared" si="1123"/>
        <v>0.61250000000000004</v>
      </c>
      <c r="Q1958" s="2">
        <f t="shared" si="1132"/>
        <v>0</v>
      </c>
      <c r="R1958" s="1">
        <v>52</v>
      </c>
      <c r="U1958" s="1">
        <v>72</v>
      </c>
      <c r="V1958" s="1">
        <v>196</v>
      </c>
      <c r="AK1958" s="7">
        <f t="shared" si="1124"/>
        <v>0</v>
      </c>
      <c r="AL1958" s="7">
        <f t="shared" si="1125"/>
        <v>0</v>
      </c>
      <c r="AM1958" s="7">
        <f t="shared" si="1126"/>
        <v>0</v>
      </c>
      <c r="AN1958" s="2">
        <f t="shared" si="1127"/>
        <v>0</v>
      </c>
      <c r="AO1958" s="2">
        <f t="shared" si="1128"/>
        <v>0</v>
      </c>
      <c r="AP1958" s="2">
        <f t="shared" si="1129"/>
        <v>0</v>
      </c>
      <c r="AR1958" t="str">
        <f t="shared" si="1130"/>
        <v>Moody</v>
      </c>
      <c r="AS1958" t="s">
        <v>90</v>
      </c>
      <c r="AT1958" s="184">
        <v>1</v>
      </c>
      <c r="AV1958" s="97">
        <v>46</v>
      </c>
      <c r="AW1958" s="99">
        <v>101</v>
      </c>
      <c r="AX1958" s="105">
        <f t="shared" si="1131"/>
        <v>46101</v>
      </c>
      <c r="AZ1958" s="7" t="s">
        <v>2951</v>
      </c>
      <c r="BA1958" t="s">
        <v>3184</v>
      </c>
    </row>
    <row r="1959" spans="1:53" hidden="1" outlineLevel="1">
      <c r="A1959" t="s">
        <v>3538</v>
      </c>
      <c r="B1959" t="s">
        <v>90</v>
      </c>
      <c r="C1959" s="1">
        <f>SUM(R1959:AI1959)</f>
        <v>76</v>
      </c>
      <c r="D1959" s="7">
        <f>IF(R1959&gt;0,RANK(R1959,(R1959:T1959,U1959:AI1959)),0)</f>
        <v>2</v>
      </c>
      <c r="E1959" s="7">
        <f>IF(S1959&gt;0,RANK(S1959,(R1959:T1959,U1959:AI1959)),0)</f>
        <v>0</v>
      </c>
      <c r="F1959" s="7">
        <f>IF(T1959&gt;0,RANK(T1959,(R1959:T1959,U1959:AI1959)),0)</f>
        <v>0</v>
      </c>
      <c r="G1959" s="7">
        <f>IF(U1959&gt;0,RANK(U1959,(R1959:T1959,U1959:AI1959)),0)</f>
        <v>3</v>
      </c>
      <c r="H1959" s="7">
        <f>IF(V1959&gt;0,RANK(V1959,(R1959:AB1959)),0)</f>
        <v>1</v>
      </c>
      <c r="I1959" s="49">
        <f>MAX(R1959:AA1959)-LARGE(R1959:AA1959,2)</f>
        <v>31</v>
      </c>
      <c r="J1959" s="177">
        <f>I1959/C1959</f>
        <v>0.40789473684210525</v>
      </c>
      <c r="K1959" s="2"/>
      <c r="L1959" s="2">
        <f>IF($C1959=0,"-",R1959/$C1959)</f>
        <v>0.22368421052631579</v>
      </c>
      <c r="M1959" s="2">
        <f>IF($C1959=0,"-",S1959/$C1959)</f>
        <v>0</v>
      </c>
      <c r="N1959" s="2">
        <f>IF($C1959=0,"-",T1959/$C1959)</f>
        <v>0</v>
      </c>
      <c r="O1959" s="2">
        <f>IF($C1959=0,"-",U1959/$C1959)</f>
        <v>0.14473684210526316</v>
      </c>
      <c r="P1959" s="2">
        <f>IF($C1959=0,"-",V1959/$C1959)</f>
        <v>0.63157894736842102</v>
      </c>
      <c r="Q1959" s="2">
        <f>IF(C1959=0,"-",(1-L1959-M1959-N1959-O1959-P1959))</f>
        <v>0</v>
      </c>
      <c r="R1959" s="1">
        <v>17</v>
      </c>
      <c r="U1959" s="1">
        <v>11</v>
      </c>
      <c r="V1959" s="1">
        <v>48</v>
      </c>
      <c r="AK1959" s="7">
        <f>IF(W1959&gt;0,RANK(W1959,(R1959:AB1959)),0)</f>
        <v>0</v>
      </c>
      <c r="AL1959" s="7">
        <f>IF(X1959&gt;0,RANK(X1959,(R1959:AB1959)),0)</f>
        <v>0</v>
      </c>
      <c r="AM1959" s="7">
        <f>IF(Y1959&gt;0,RANK(Y1959,(R1959:AB1959)),0)</f>
        <v>0</v>
      </c>
      <c r="AN1959" s="2">
        <f>IF($C1959=0,"-",W1959/$C1959)</f>
        <v>0</v>
      </c>
      <c r="AO1959" s="2">
        <f>IF($C1959=0,"-",X1959/$C1959)</f>
        <v>0</v>
      </c>
      <c r="AP1959" s="2">
        <f>IF($C1959=0,"-",Y1959/$C1959)</f>
        <v>0</v>
      </c>
      <c r="AR1959" t="str">
        <f>A1959</f>
        <v>Oglala Lakota</v>
      </c>
      <c r="AS1959" t="s">
        <v>90</v>
      </c>
      <c r="AT1959" s="184">
        <v>1</v>
      </c>
      <c r="AV1959" s="97">
        <v>46</v>
      </c>
      <c r="AW1959" s="99">
        <v>113</v>
      </c>
      <c r="AX1959" s="105">
        <f>AV1959*1000+AW1959</f>
        <v>46113</v>
      </c>
      <c r="AZ1959" s="7" t="s">
        <v>2951</v>
      </c>
      <c r="BA1959" t="s">
        <v>3184</v>
      </c>
    </row>
    <row r="1960" spans="1:53" hidden="1" outlineLevel="1">
      <c r="A1960" t="s">
        <v>343</v>
      </c>
      <c r="B1960" t="s">
        <v>90</v>
      </c>
      <c r="C1960" s="1">
        <f t="shared" si="1117"/>
        <v>11891</v>
      </c>
      <c r="D1960" s="7">
        <f>IF(R1960&gt;0,RANK(R1960,(R1960:T1960,U1960:AI1960)),0)</f>
        <v>3</v>
      </c>
      <c r="E1960" s="7">
        <f>IF(S1960&gt;0,RANK(S1960,(R1960:T1960,U1960:AI1960)),0)</f>
        <v>0</v>
      </c>
      <c r="F1960" s="7">
        <f>IF(T1960&gt;0,RANK(T1960,(R1960:T1960,U1960:AI1960)),0)</f>
        <v>0</v>
      </c>
      <c r="G1960" s="7">
        <f>IF(U1960&gt;0,RANK(U1960,(R1960:T1960,U1960:AI1960)),0)</f>
        <v>2</v>
      </c>
      <c r="H1960" s="7">
        <f t="shared" si="1118"/>
        <v>1</v>
      </c>
      <c r="I1960" s="49">
        <f t="shared" si="1119"/>
        <v>6233</v>
      </c>
      <c r="J1960" s="177">
        <f t="shared" si="1116"/>
        <v>0.52417794970986464</v>
      </c>
      <c r="K1960" s="2"/>
      <c r="L1960" s="2">
        <f t="shared" si="1120"/>
        <v>0.15137498948784794</v>
      </c>
      <c r="M1960" s="2">
        <f t="shared" si="1121"/>
        <v>0</v>
      </c>
      <c r="N1960" s="2">
        <f t="shared" si="1122"/>
        <v>0</v>
      </c>
      <c r="O1960" s="2">
        <f t="shared" si="1106"/>
        <v>0.16222353040114373</v>
      </c>
      <c r="P1960" s="2">
        <f t="shared" si="1123"/>
        <v>0.68640148011100832</v>
      </c>
      <c r="Q1960" s="2">
        <f t="shared" si="1132"/>
        <v>0</v>
      </c>
      <c r="R1960" s="1">
        <v>1800</v>
      </c>
      <c r="U1960" s="1">
        <v>1929</v>
      </c>
      <c r="V1960" s="1">
        <v>8162</v>
      </c>
      <c r="AK1960" s="7">
        <f t="shared" si="1124"/>
        <v>0</v>
      </c>
      <c r="AL1960" s="7">
        <f t="shared" si="1125"/>
        <v>0</v>
      </c>
      <c r="AM1960" s="7">
        <f t="shared" si="1126"/>
        <v>0</v>
      </c>
      <c r="AN1960" s="2">
        <f t="shared" si="1127"/>
        <v>0</v>
      </c>
      <c r="AO1960" s="2">
        <f t="shared" si="1128"/>
        <v>0</v>
      </c>
      <c r="AP1960" s="2">
        <f t="shared" si="1129"/>
        <v>0</v>
      </c>
      <c r="AR1960" t="str">
        <f t="shared" si="1130"/>
        <v>Pennington</v>
      </c>
      <c r="AS1960" t="s">
        <v>90</v>
      </c>
      <c r="AT1960" s="184">
        <v>1</v>
      </c>
      <c r="AV1960" s="97">
        <v>46</v>
      </c>
      <c r="AW1960" s="99">
        <v>103</v>
      </c>
      <c r="AX1960" s="105">
        <f t="shared" si="1131"/>
        <v>46103</v>
      </c>
      <c r="AZ1960" s="7" t="s">
        <v>2951</v>
      </c>
      <c r="BA1960" t="s">
        <v>3184</v>
      </c>
    </row>
    <row r="1961" spans="1:53" hidden="1" outlineLevel="1">
      <c r="A1961" t="s">
        <v>1018</v>
      </c>
      <c r="B1961" t="s">
        <v>90</v>
      </c>
      <c r="C1961" s="1">
        <f t="shared" si="1117"/>
        <v>611</v>
      </c>
      <c r="D1961" s="7">
        <f>IF(R1961&gt;0,RANK(R1961,(R1961:T1961,U1961:AI1961)),0)</f>
        <v>3</v>
      </c>
      <c r="E1961" s="7">
        <f>IF(S1961&gt;0,RANK(S1961,(R1961:T1961,U1961:AI1961)),0)</f>
        <v>0</v>
      </c>
      <c r="F1961" s="7">
        <f>IF(T1961&gt;0,RANK(T1961,(R1961:T1961,U1961:AI1961)),0)</f>
        <v>0</v>
      </c>
      <c r="G1961" s="7">
        <f>IF(U1961&gt;0,RANK(U1961,(R1961:T1961,U1961:AI1961)),0)</f>
        <v>2</v>
      </c>
      <c r="H1961" s="7">
        <f t="shared" si="1118"/>
        <v>1</v>
      </c>
      <c r="I1961" s="49">
        <f t="shared" si="1119"/>
        <v>333</v>
      </c>
      <c r="J1961" s="177">
        <f t="shared" si="1116"/>
        <v>0.5450081833060556</v>
      </c>
      <c r="K1961" s="2"/>
      <c r="L1961" s="2">
        <f t="shared" si="1120"/>
        <v>0.10147299509001637</v>
      </c>
      <c r="M1961" s="2">
        <f t="shared" si="1121"/>
        <v>0</v>
      </c>
      <c r="N1961" s="2">
        <f t="shared" si="1122"/>
        <v>0</v>
      </c>
      <c r="O1961" s="2">
        <f t="shared" si="1106"/>
        <v>0.176759410801964</v>
      </c>
      <c r="P1961" s="2">
        <f t="shared" si="1123"/>
        <v>0.72176759410801961</v>
      </c>
      <c r="Q1961" s="2">
        <f t="shared" si="1132"/>
        <v>0</v>
      </c>
      <c r="R1961" s="1">
        <v>62</v>
      </c>
      <c r="U1961" s="1">
        <v>108</v>
      </c>
      <c r="V1961" s="1">
        <v>441</v>
      </c>
      <c r="AK1961" s="7">
        <f t="shared" si="1124"/>
        <v>0</v>
      </c>
      <c r="AL1961" s="7">
        <f t="shared" si="1125"/>
        <v>0</v>
      </c>
      <c r="AM1961" s="7">
        <f t="shared" si="1126"/>
        <v>0</v>
      </c>
      <c r="AN1961" s="2">
        <f t="shared" si="1127"/>
        <v>0</v>
      </c>
      <c r="AO1961" s="2">
        <f t="shared" si="1128"/>
        <v>0</v>
      </c>
      <c r="AP1961" s="2">
        <f t="shared" si="1129"/>
        <v>0</v>
      </c>
      <c r="AR1961" t="str">
        <f t="shared" si="1130"/>
        <v>Perkins</v>
      </c>
      <c r="AS1961" t="s">
        <v>90</v>
      </c>
      <c r="AT1961" s="184">
        <v>1</v>
      </c>
      <c r="AV1961" s="97">
        <v>46</v>
      </c>
      <c r="AW1961" s="99">
        <v>105</v>
      </c>
      <c r="AX1961" s="105">
        <f t="shared" si="1131"/>
        <v>46105</v>
      </c>
      <c r="AZ1961" s="7" t="s">
        <v>2951</v>
      </c>
      <c r="BA1961" t="s">
        <v>3184</v>
      </c>
    </row>
    <row r="1962" spans="1:53" hidden="1" outlineLevel="1">
      <c r="A1962" t="s">
        <v>2884</v>
      </c>
      <c r="B1962" t="s">
        <v>90</v>
      </c>
      <c r="C1962" s="1">
        <f t="shared" si="1117"/>
        <v>756</v>
      </c>
      <c r="D1962" s="7">
        <f>IF(R1962&gt;0,RANK(R1962,(R1962:T1962,U1962:AI1962)),0)</f>
        <v>3</v>
      </c>
      <c r="E1962" s="7">
        <f>IF(S1962&gt;0,RANK(S1962,(R1962:T1962,U1962:AI1962)),0)</f>
        <v>0</v>
      </c>
      <c r="F1962" s="7">
        <f>IF(T1962&gt;0,RANK(T1962,(R1962:T1962,U1962:AI1962)),0)</f>
        <v>0</v>
      </c>
      <c r="G1962" s="7">
        <f>IF(U1962&gt;0,RANK(U1962,(R1962:T1962,U1962:AI1962)),0)</f>
        <v>2</v>
      </c>
      <c r="H1962" s="7">
        <f t="shared" si="1118"/>
        <v>1</v>
      </c>
      <c r="I1962" s="49">
        <f t="shared" si="1119"/>
        <v>471</v>
      </c>
      <c r="J1962" s="177">
        <f t="shared" si="1116"/>
        <v>0.62301587301587302</v>
      </c>
      <c r="K1962" s="2"/>
      <c r="L1962" s="2">
        <f t="shared" si="1120"/>
        <v>9.1269841269841265E-2</v>
      </c>
      <c r="M1962" s="2">
        <f t="shared" si="1121"/>
        <v>0</v>
      </c>
      <c r="N1962" s="2">
        <f t="shared" si="1122"/>
        <v>0</v>
      </c>
      <c r="O1962" s="2">
        <f t="shared" si="1106"/>
        <v>0.14285714285714285</v>
      </c>
      <c r="P1962" s="2">
        <f t="shared" si="1123"/>
        <v>0.76587301587301593</v>
      </c>
      <c r="Q1962" s="2">
        <f t="shared" si="1132"/>
        <v>-1.1102230246251565E-16</v>
      </c>
      <c r="R1962" s="1">
        <v>69</v>
      </c>
      <c r="U1962" s="1">
        <v>108</v>
      </c>
      <c r="V1962" s="1">
        <v>579</v>
      </c>
      <c r="AK1962" s="7">
        <f t="shared" si="1124"/>
        <v>0</v>
      </c>
      <c r="AL1962" s="7">
        <f t="shared" si="1125"/>
        <v>0</v>
      </c>
      <c r="AM1962" s="7">
        <f t="shared" si="1126"/>
        <v>0</v>
      </c>
      <c r="AN1962" s="2">
        <f t="shared" si="1127"/>
        <v>0</v>
      </c>
      <c r="AO1962" s="2">
        <f t="shared" si="1128"/>
        <v>0</v>
      </c>
      <c r="AP1962" s="2">
        <f t="shared" si="1129"/>
        <v>0</v>
      </c>
      <c r="AR1962" t="str">
        <f t="shared" si="1130"/>
        <v>Potter</v>
      </c>
      <c r="AS1962" t="s">
        <v>90</v>
      </c>
      <c r="AT1962" s="184">
        <v>1</v>
      </c>
      <c r="AV1962" s="97">
        <v>46</v>
      </c>
      <c r="AW1962" s="99">
        <v>107</v>
      </c>
      <c r="AX1962" s="105">
        <f t="shared" si="1131"/>
        <v>46107</v>
      </c>
      <c r="AZ1962" s="7" t="s">
        <v>2951</v>
      </c>
      <c r="BA1962" t="s">
        <v>3184</v>
      </c>
    </row>
    <row r="1963" spans="1:53" hidden="1" outlineLevel="1">
      <c r="A1963" t="s">
        <v>775</v>
      </c>
      <c r="B1963" t="s">
        <v>90</v>
      </c>
      <c r="C1963" s="1">
        <f t="shared" si="1117"/>
        <v>400</v>
      </c>
      <c r="D1963" s="7">
        <f>IF(R1963&gt;0,RANK(R1963,(R1963:T1963,U1963:AI1963)),0)</f>
        <v>3</v>
      </c>
      <c r="E1963" s="7">
        <f>IF(S1963&gt;0,RANK(S1963,(R1963:T1963,U1963:AI1963)),0)</f>
        <v>0</v>
      </c>
      <c r="F1963" s="7">
        <f>IF(T1963&gt;0,RANK(T1963,(R1963:T1963,U1963:AI1963)),0)</f>
        <v>0</v>
      </c>
      <c r="G1963" s="7">
        <f>IF(U1963&gt;0,RANK(U1963,(R1963:T1963,U1963:AI1963)),0)</f>
        <v>2</v>
      </c>
      <c r="H1963" s="7">
        <f t="shared" si="1118"/>
        <v>1</v>
      </c>
      <c r="I1963" s="49">
        <f t="shared" si="1119"/>
        <v>225</v>
      </c>
      <c r="J1963" s="177">
        <f t="shared" si="1116"/>
        <v>0.5625</v>
      </c>
      <c r="K1963" s="2"/>
      <c r="L1963" s="2">
        <f t="shared" si="1120"/>
        <v>0.13250000000000001</v>
      </c>
      <c r="M1963" s="2">
        <f t="shared" si="1121"/>
        <v>0</v>
      </c>
      <c r="N1963" s="2">
        <f t="shared" si="1122"/>
        <v>0</v>
      </c>
      <c r="O1963" s="2">
        <f t="shared" si="1106"/>
        <v>0.1525</v>
      </c>
      <c r="P1963" s="2">
        <f t="shared" si="1123"/>
        <v>0.71499999999999997</v>
      </c>
      <c r="Q1963" s="2">
        <f t="shared" si="1132"/>
        <v>0</v>
      </c>
      <c r="R1963" s="1">
        <v>53</v>
      </c>
      <c r="U1963" s="1">
        <v>61</v>
      </c>
      <c r="V1963" s="1">
        <v>286</v>
      </c>
      <c r="AK1963" s="7">
        <f t="shared" si="1124"/>
        <v>0</v>
      </c>
      <c r="AL1963" s="7">
        <f t="shared" si="1125"/>
        <v>0</v>
      </c>
      <c r="AM1963" s="7">
        <f t="shared" si="1126"/>
        <v>0</v>
      </c>
      <c r="AN1963" s="2">
        <f t="shared" si="1127"/>
        <v>0</v>
      </c>
      <c r="AO1963" s="2">
        <f t="shared" si="1128"/>
        <v>0</v>
      </c>
      <c r="AP1963" s="2">
        <f t="shared" si="1129"/>
        <v>0</v>
      </c>
      <c r="AR1963" t="str">
        <f t="shared" si="1130"/>
        <v>Roberts</v>
      </c>
      <c r="AS1963" t="s">
        <v>90</v>
      </c>
      <c r="AT1963" s="184">
        <v>1</v>
      </c>
      <c r="AV1963" s="97">
        <v>46</v>
      </c>
      <c r="AW1963" s="99">
        <v>109</v>
      </c>
      <c r="AX1963" s="105">
        <f t="shared" si="1131"/>
        <v>46109</v>
      </c>
      <c r="AZ1963" s="7" t="s">
        <v>2951</v>
      </c>
      <c r="BA1963" t="s">
        <v>3184</v>
      </c>
    </row>
    <row r="1964" spans="1:53" hidden="1" outlineLevel="1">
      <c r="A1964" t="s">
        <v>2139</v>
      </c>
      <c r="B1964" t="s">
        <v>90</v>
      </c>
      <c r="C1964" s="1">
        <f t="shared" si="1117"/>
        <v>166</v>
      </c>
      <c r="D1964" s="7">
        <f>IF(R1964&gt;0,RANK(R1964,(R1964:T1964,U1964:AI1964)),0)</f>
        <v>3</v>
      </c>
      <c r="E1964" s="7">
        <f>IF(S1964&gt;0,RANK(S1964,(R1964:T1964,U1964:AI1964)),0)</f>
        <v>0</v>
      </c>
      <c r="F1964" s="7">
        <f>IF(T1964&gt;0,RANK(T1964,(R1964:T1964,U1964:AI1964)),0)</f>
        <v>0</v>
      </c>
      <c r="G1964" s="7">
        <f>IF(U1964&gt;0,RANK(U1964,(R1964:T1964,U1964:AI1964)),0)</f>
        <v>2</v>
      </c>
      <c r="H1964" s="7">
        <f t="shared" si="1118"/>
        <v>1</v>
      </c>
      <c r="I1964" s="49">
        <f t="shared" si="1119"/>
        <v>94</v>
      </c>
      <c r="J1964" s="177">
        <f t="shared" si="1116"/>
        <v>0.5662650602409639</v>
      </c>
      <c r="K1964" s="2"/>
      <c r="L1964" s="2">
        <f t="shared" si="1120"/>
        <v>9.6385542168674704E-2</v>
      </c>
      <c r="M1964" s="2">
        <f t="shared" si="1121"/>
        <v>0</v>
      </c>
      <c r="N1964" s="2">
        <f t="shared" si="1122"/>
        <v>0</v>
      </c>
      <c r="O1964" s="2">
        <f t="shared" si="1106"/>
        <v>0.16867469879518071</v>
      </c>
      <c r="P1964" s="2">
        <f t="shared" si="1123"/>
        <v>0.73493975903614461</v>
      </c>
      <c r="Q1964" s="2">
        <f t="shared" si="1132"/>
        <v>0</v>
      </c>
      <c r="R1964" s="1">
        <v>16</v>
      </c>
      <c r="U1964" s="1">
        <v>28</v>
      </c>
      <c r="V1964" s="1">
        <v>122</v>
      </c>
      <c r="AK1964" s="7">
        <f t="shared" si="1124"/>
        <v>0</v>
      </c>
      <c r="AL1964" s="7">
        <f t="shared" si="1125"/>
        <v>0</v>
      </c>
      <c r="AM1964" s="7">
        <f t="shared" si="1126"/>
        <v>0</v>
      </c>
      <c r="AN1964" s="2">
        <f t="shared" si="1127"/>
        <v>0</v>
      </c>
      <c r="AO1964" s="2">
        <f t="shared" si="1128"/>
        <v>0</v>
      </c>
      <c r="AP1964" s="2">
        <f t="shared" si="1129"/>
        <v>0</v>
      </c>
      <c r="AR1964" t="str">
        <f t="shared" si="1130"/>
        <v>Sanborn</v>
      </c>
      <c r="AS1964" t="s">
        <v>90</v>
      </c>
      <c r="AT1964" s="184">
        <v>1</v>
      </c>
      <c r="AV1964" s="97">
        <v>46</v>
      </c>
      <c r="AW1964" s="99">
        <v>111</v>
      </c>
      <c r="AX1964" s="105">
        <f t="shared" si="1131"/>
        <v>46111</v>
      </c>
      <c r="AZ1964" s="7" t="s">
        <v>2951</v>
      </c>
      <c r="BA1964" t="s">
        <v>3184</v>
      </c>
    </row>
    <row r="1965" spans="1:53" hidden="1" outlineLevel="1">
      <c r="A1965" t="s">
        <v>200</v>
      </c>
      <c r="B1965" t="s">
        <v>90</v>
      </c>
      <c r="C1965" s="1">
        <f t="shared" si="1117"/>
        <v>447</v>
      </c>
      <c r="D1965" s="7">
        <f>IF(R1965&gt;0,RANK(R1965,(R1965:T1965,U1965:AI1965)),0)</f>
        <v>3</v>
      </c>
      <c r="E1965" s="7">
        <f>IF(S1965&gt;0,RANK(S1965,(R1965:T1965,U1965:AI1965)),0)</f>
        <v>0</v>
      </c>
      <c r="F1965" s="7">
        <f>IF(T1965&gt;0,RANK(T1965,(R1965:T1965,U1965:AI1965)),0)</f>
        <v>0</v>
      </c>
      <c r="G1965" s="7">
        <f>IF(U1965&gt;0,RANK(U1965,(R1965:T1965,U1965:AI1965)),0)</f>
        <v>2</v>
      </c>
      <c r="H1965" s="7">
        <f t="shared" si="1118"/>
        <v>1</v>
      </c>
      <c r="I1965" s="49">
        <f t="shared" si="1119"/>
        <v>220</v>
      </c>
      <c r="J1965" s="177">
        <f t="shared" si="1116"/>
        <v>0.49217002237136465</v>
      </c>
      <c r="K1965" s="2"/>
      <c r="L1965" s="2">
        <f t="shared" si="1120"/>
        <v>0.14093959731543623</v>
      </c>
      <c r="M1965" s="2">
        <f t="shared" si="1121"/>
        <v>0</v>
      </c>
      <c r="N1965" s="2">
        <f t="shared" si="1122"/>
        <v>0</v>
      </c>
      <c r="O1965" s="2">
        <f t="shared" si="1106"/>
        <v>0.18344519015659955</v>
      </c>
      <c r="P1965" s="2">
        <f t="shared" si="1123"/>
        <v>0.67561521252796419</v>
      </c>
      <c r="Q1965" s="2">
        <f t="shared" si="1132"/>
        <v>0</v>
      </c>
      <c r="R1965" s="1">
        <v>63</v>
      </c>
      <c r="U1965" s="1">
        <v>82</v>
      </c>
      <c r="V1965" s="1">
        <v>302</v>
      </c>
      <c r="AK1965" s="7">
        <f t="shared" si="1124"/>
        <v>0</v>
      </c>
      <c r="AL1965" s="7">
        <f t="shared" si="1125"/>
        <v>0</v>
      </c>
      <c r="AM1965" s="7">
        <f t="shared" si="1126"/>
        <v>0</v>
      </c>
      <c r="AN1965" s="2">
        <f t="shared" si="1127"/>
        <v>0</v>
      </c>
      <c r="AO1965" s="2">
        <f t="shared" si="1128"/>
        <v>0</v>
      </c>
      <c r="AP1965" s="2">
        <f t="shared" si="1129"/>
        <v>0</v>
      </c>
      <c r="AR1965" t="str">
        <f t="shared" si="1130"/>
        <v>Spink</v>
      </c>
      <c r="AS1965" t="s">
        <v>90</v>
      </c>
      <c r="AT1965" s="184">
        <v>1</v>
      </c>
      <c r="AV1965" s="97">
        <v>46</v>
      </c>
      <c r="AW1965" s="99">
        <v>115</v>
      </c>
      <c r="AX1965" s="105">
        <f t="shared" si="1131"/>
        <v>46115</v>
      </c>
      <c r="AZ1965" s="7" t="s">
        <v>2951</v>
      </c>
      <c r="BA1965" t="s">
        <v>3184</v>
      </c>
    </row>
    <row r="1966" spans="1:53" hidden="1" outlineLevel="1">
      <c r="A1966" t="s">
        <v>1900</v>
      </c>
      <c r="B1966" t="s">
        <v>90</v>
      </c>
      <c r="C1966" s="1">
        <f t="shared" si="1117"/>
        <v>480</v>
      </c>
      <c r="D1966" s="7">
        <f>IF(R1966&gt;0,RANK(R1966,(R1966:T1966,U1966:AI1966)),0)</f>
        <v>2</v>
      </c>
      <c r="E1966" s="7">
        <f>IF(S1966&gt;0,RANK(S1966,(R1966:T1966,U1966:AI1966)),0)</f>
        <v>0</v>
      </c>
      <c r="F1966" s="7">
        <f>IF(T1966&gt;0,RANK(T1966,(R1966:T1966,U1966:AI1966)),0)</f>
        <v>0</v>
      </c>
      <c r="G1966" s="7">
        <f>IF(U1966&gt;0,RANK(U1966,(R1966:T1966,U1966:AI1966)),0)</f>
        <v>3</v>
      </c>
      <c r="H1966" s="7">
        <f t="shared" si="1118"/>
        <v>1</v>
      </c>
      <c r="I1966" s="49">
        <f t="shared" si="1119"/>
        <v>269</v>
      </c>
      <c r="J1966" s="177">
        <f t="shared" si="1116"/>
        <v>0.56041666666666667</v>
      </c>
      <c r="K1966" s="2"/>
      <c r="L1966" s="2">
        <f t="shared" si="1120"/>
        <v>0.17291666666666666</v>
      </c>
      <c r="M1966" s="2">
        <f t="shared" si="1121"/>
        <v>0</v>
      </c>
      <c r="N1966" s="2">
        <f t="shared" si="1122"/>
        <v>0</v>
      </c>
      <c r="O1966" s="2">
        <f t="shared" si="1106"/>
        <v>9.375E-2</v>
      </c>
      <c r="P1966" s="2">
        <f t="shared" si="1123"/>
        <v>0.73333333333333328</v>
      </c>
      <c r="Q1966" s="2">
        <f t="shared" si="1132"/>
        <v>1.1102230246251565E-16</v>
      </c>
      <c r="R1966" s="1">
        <v>83</v>
      </c>
      <c r="U1966" s="1">
        <v>45</v>
      </c>
      <c r="V1966" s="1">
        <v>352</v>
      </c>
      <c r="AK1966" s="7">
        <f t="shared" si="1124"/>
        <v>0</v>
      </c>
      <c r="AL1966" s="7">
        <f t="shared" si="1125"/>
        <v>0</v>
      </c>
      <c r="AM1966" s="7">
        <f t="shared" si="1126"/>
        <v>0</v>
      </c>
      <c r="AN1966" s="2">
        <f t="shared" si="1127"/>
        <v>0</v>
      </c>
      <c r="AO1966" s="2">
        <f t="shared" si="1128"/>
        <v>0</v>
      </c>
      <c r="AP1966" s="2">
        <f t="shared" si="1129"/>
        <v>0</v>
      </c>
      <c r="AR1966" t="str">
        <f t="shared" si="1130"/>
        <v>Stanley</v>
      </c>
      <c r="AS1966" t="s">
        <v>90</v>
      </c>
      <c r="AT1966" s="184">
        <v>1</v>
      </c>
      <c r="AV1966" s="97">
        <v>46</v>
      </c>
      <c r="AW1966" s="99">
        <v>117</v>
      </c>
      <c r="AX1966" s="105">
        <f t="shared" si="1131"/>
        <v>46117</v>
      </c>
      <c r="AZ1966" s="7" t="s">
        <v>2951</v>
      </c>
      <c r="BA1966" t="s">
        <v>3184</v>
      </c>
    </row>
    <row r="1967" spans="1:53" hidden="1" outlineLevel="1">
      <c r="A1967" t="s">
        <v>1908</v>
      </c>
      <c r="B1967" t="s">
        <v>90</v>
      </c>
      <c r="C1967" s="1">
        <f t="shared" si="1117"/>
        <v>199</v>
      </c>
      <c r="D1967" s="7">
        <f>IF(R1967&gt;0,RANK(R1967,(R1967:T1967,U1967:AI1967)),0)</f>
        <v>3</v>
      </c>
      <c r="E1967" s="7">
        <f>IF(S1967&gt;0,RANK(S1967,(R1967:T1967,U1967:AI1967)),0)</f>
        <v>0</v>
      </c>
      <c r="F1967" s="7">
        <f>IF(T1967&gt;0,RANK(T1967,(R1967:T1967,U1967:AI1967)),0)</f>
        <v>0</v>
      </c>
      <c r="G1967" s="7">
        <f>IF(U1967&gt;0,RANK(U1967,(R1967:T1967,U1967:AI1967)),0)</f>
        <v>2</v>
      </c>
      <c r="H1967" s="7">
        <f t="shared" si="1118"/>
        <v>1</v>
      </c>
      <c r="I1967" s="49">
        <f t="shared" si="1119"/>
        <v>90</v>
      </c>
      <c r="J1967" s="177">
        <f t="shared" si="1116"/>
        <v>0.45226130653266333</v>
      </c>
      <c r="K1967" s="2"/>
      <c r="L1967" s="2">
        <f t="shared" si="1120"/>
        <v>0.11557788944723618</v>
      </c>
      <c r="M1967" s="2">
        <f t="shared" si="1121"/>
        <v>0</v>
      </c>
      <c r="N1967" s="2">
        <f t="shared" si="1122"/>
        <v>0</v>
      </c>
      <c r="O1967" s="2">
        <f t="shared" si="1106"/>
        <v>0.21608040201005024</v>
      </c>
      <c r="P1967" s="2">
        <f t="shared" si="1123"/>
        <v>0.66834170854271358</v>
      </c>
      <c r="Q1967" s="2">
        <f t="shared" si="1132"/>
        <v>1.1102230246251565E-16</v>
      </c>
      <c r="R1967" s="1">
        <v>23</v>
      </c>
      <c r="U1967" s="1">
        <v>43</v>
      </c>
      <c r="V1967" s="1">
        <v>133</v>
      </c>
      <c r="AK1967" s="7">
        <f t="shared" si="1124"/>
        <v>0</v>
      </c>
      <c r="AL1967" s="7">
        <f t="shared" si="1125"/>
        <v>0</v>
      </c>
      <c r="AM1967" s="7">
        <f t="shared" si="1126"/>
        <v>0</v>
      </c>
      <c r="AN1967" s="2">
        <f t="shared" si="1127"/>
        <v>0</v>
      </c>
      <c r="AO1967" s="2">
        <f t="shared" si="1128"/>
        <v>0</v>
      </c>
      <c r="AP1967" s="2">
        <f t="shared" si="1129"/>
        <v>0</v>
      </c>
      <c r="AR1967" t="str">
        <f t="shared" si="1130"/>
        <v>Sully</v>
      </c>
      <c r="AS1967" t="s">
        <v>90</v>
      </c>
      <c r="AT1967" s="184">
        <v>1</v>
      </c>
      <c r="AV1967" s="97">
        <v>46</v>
      </c>
      <c r="AW1967" s="99">
        <v>119</v>
      </c>
      <c r="AX1967" s="105">
        <f t="shared" si="1131"/>
        <v>46119</v>
      </c>
      <c r="AZ1967" s="7" t="s">
        <v>2951</v>
      </c>
      <c r="BA1967" t="s">
        <v>3184</v>
      </c>
    </row>
    <row r="1968" spans="1:53" hidden="1" outlineLevel="1">
      <c r="A1968" t="s">
        <v>230</v>
      </c>
      <c r="B1968" t="s">
        <v>90</v>
      </c>
      <c r="C1968" s="1">
        <f t="shared" si="1117"/>
        <v>170</v>
      </c>
      <c r="D1968" s="7">
        <f>IF(R1968&gt;0,RANK(R1968,(R1968:T1968,U1968:AI1968)),0)</f>
        <v>3</v>
      </c>
      <c r="E1968" s="7">
        <f>IF(S1968&gt;0,RANK(S1968,(R1968:T1968,U1968:AI1968)),0)</f>
        <v>0</v>
      </c>
      <c r="F1968" s="7">
        <f>IF(T1968&gt;0,RANK(T1968,(R1968:T1968,U1968:AI1968)),0)</f>
        <v>0</v>
      </c>
      <c r="G1968" s="7">
        <f>IF(U1968&gt;0,RANK(U1968,(R1968:T1968,U1968:AI1968)),0)</f>
        <v>2</v>
      </c>
      <c r="H1968" s="7">
        <f t="shared" si="1118"/>
        <v>1</v>
      </c>
      <c r="I1968" s="49">
        <f t="shared" si="1119"/>
        <v>36</v>
      </c>
      <c r="J1968" s="177">
        <f t="shared" si="1116"/>
        <v>0.21176470588235294</v>
      </c>
      <c r="K1968" s="2"/>
      <c r="L1968" s="2">
        <f t="shared" si="1120"/>
        <v>0.15294117647058825</v>
      </c>
      <c r="M1968" s="2">
        <f t="shared" si="1121"/>
        <v>0</v>
      </c>
      <c r="N1968" s="2">
        <f t="shared" si="1122"/>
        <v>0</v>
      </c>
      <c r="O1968" s="2">
        <f t="shared" si="1106"/>
        <v>0.31764705882352939</v>
      </c>
      <c r="P1968" s="2">
        <f t="shared" si="1123"/>
        <v>0.52941176470588236</v>
      </c>
      <c r="Q1968" s="2">
        <f t="shared" si="1132"/>
        <v>0</v>
      </c>
      <c r="R1968" s="1">
        <v>26</v>
      </c>
      <c r="U1968" s="1">
        <v>54</v>
      </c>
      <c r="V1968" s="1">
        <v>90</v>
      </c>
      <c r="AK1968" s="7">
        <f t="shared" si="1124"/>
        <v>0</v>
      </c>
      <c r="AL1968" s="7">
        <f t="shared" si="1125"/>
        <v>0</v>
      </c>
      <c r="AM1968" s="7">
        <f t="shared" si="1126"/>
        <v>0</v>
      </c>
      <c r="AN1968" s="2">
        <f t="shared" si="1127"/>
        <v>0</v>
      </c>
      <c r="AO1968" s="2">
        <f t="shared" si="1128"/>
        <v>0</v>
      </c>
      <c r="AP1968" s="2">
        <f t="shared" si="1129"/>
        <v>0</v>
      </c>
      <c r="AR1968" t="str">
        <f t="shared" si="1130"/>
        <v>Todd</v>
      </c>
      <c r="AS1968" t="s">
        <v>90</v>
      </c>
      <c r="AT1968" s="184">
        <v>1</v>
      </c>
      <c r="AV1968" s="97">
        <v>46</v>
      </c>
      <c r="AW1968" s="99">
        <v>121</v>
      </c>
      <c r="AX1968" s="105">
        <f t="shared" si="1131"/>
        <v>46121</v>
      </c>
      <c r="AZ1968" s="7" t="s">
        <v>2951</v>
      </c>
      <c r="BA1968" t="s">
        <v>3184</v>
      </c>
    </row>
    <row r="1969" spans="1:56" hidden="1" outlineLevel="1">
      <c r="A1969" t="s">
        <v>2600</v>
      </c>
      <c r="B1969" t="s">
        <v>90</v>
      </c>
      <c r="C1969" s="1">
        <f t="shared" si="1117"/>
        <v>581</v>
      </c>
      <c r="D1969" s="7">
        <f>IF(R1969&gt;0,RANK(R1969,(R1969:T1969,U1969:AI1969)),0)</f>
        <v>3</v>
      </c>
      <c r="E1969" s="7">
        <f>IF(S1969&gt;0,RANK(S1969,(R1969:T1969,U1969:AI1969)),0)</f>
        <v>0</v>
      </c>
      <c r="F1969" s="7">
        <f>IF(T1969&gt;0,RANK(T1969,(R1969:T1969,U1969:AI1969)),0)</f>
        <v>0</v>
      </c>
      <c r="G1969" s="7">
        <f>IF(U1969&gt;0,RANK(U1969,(R1969:T1969,U1969:AI1969)),0)</f>
        <v>2</v>
      </c>
      <c r="H1969" s="7">
        <f t="shared" si="1118"/>
        <v>1</v>
      </c>
      <c r="I1969" s="49">
        <f t="shared" si="1119"/>
        <v>378</v>
      </c>
      <c r="J1969" s="177">
        <f t="shared" si="1116"/>
        <v>0.6506024096385542</v>
      </c>
      <c r="K1969" s="2"/>
      <c r="L1969" s="2">
        <f t="shared" si="1120"/>
        <v>9.4664371772805511E-2</v>
      </c>
      <c r="M1969" s="2">
        <f t="shared" si="1121"/>
        <v>0</v>
      </c>
      <c r="N1969" s="2">
        <f t="shared" si="1122"/>
        <v>0</v>
      </c>
      <c r="O1969" s="2">
        <f t="shared" si="1106"/>
        <v>0.12736660929432014</v>
      </c>
      <c r="P1969" s="2">
        <f t="shared" si="1123"/>
        <v>0.7779690189328744</v>
      </c>
      <c r="Q1969" s="2">
        <f t="shared" si="1132"/>
        <v>-1.1102230246251565E-16</v>
      </c>
      <c r="R1969" s="1">
        <v>55</v>
      </c>
      <c r="U1969" s="1">
        <v>74</v>
      </c>
      <c r="V1969" s="1">
        <v>452</v>
      </c>
      <c r="AK1969" s="7">
        <f t="shared" si="1124"/>
        <v>0</v>
      </c>
      <c r="AL1969" s="7">
        <f t="shared" si="1125"/>
        <v>0</v>
      </c>
      <c r="AM1969" s="7">
        <f t="shared" si="1126"/>
        <v>0</v>
      </c>
      <c r="AN1969" s="2">
        <f t="shared" si="1127"/>
        <v>0</v>
      </c>
      <c r="AO1969" s="2">
        <f t="shared" si="1128"/>
        <v>0</v>
      </c>
      <c r="AP1969" s="2">
        <f t="shared" si="1129"/>
        <v>0</v>
      </c>
      <c r="AR1969" t="str">
        <f t="shared" si="1130"/>
        <v>Tripp</v>
      </c>
      <c r="AS1969" t="s">
        <v>90</v>
      </c>
      <c r="AT1969" s="184">
        <v>1</v>
      </c>
      <c r="AV1969" s="97">
        <v>46</v>
      </c>
      <c r="AW1969" s="99">
        <v>123</v>
      </c>
      <c r="AX1969" s="105">
        <f t="shared" si="1131"/>
        <v>46123</v>
      </c>
      <c r="AZ1969" s="7" t="s">
        <v>2951</v>
      </c>
      <c r="BA1969" t="s">
        <v>3184</v>
      </c>
    </row>
    <row r="1970" spans="1:56" hidden="1" outlineLevel="1">
      <c r="A1970" t="s">
        <v>2407</v>
      </c>
      <c r="B1970" t="s">
        <v>90</v>
      </c>
      <c r="C1970" s="1">
        <f t="shared" si="1117"/>
        <v>570</v>
      </c>
      <c r="D1970" s="7">
        <f>IF(R1970&gt;0,RANK(R1970,(R1970:T1970,U1970:AI1970)),0)</f>
        <v>3</v>
      </c>
      <c r="E1970" s="7">
        <f>IF(S1970&gt;0,RANK(S1970,(R1970:T1970,U1970:AI1970)),0)</f>
        <v>0</v>
      </c>
      <c r="F1970" s="7">
        <f>IF(T1970&gt;0,RANK(T1970,(R1970:T1970,U1970:AI1970)),0)</f>
        <v>0</v>
      </c>
      <c r="G1970" s="7">
        <f>IF(U1970&gt;0,RANK(U1970,(R1970:T1970,U1970:AI1970)),0)</f>
        <v>2</v>
      </c>
      <c r="H1970" s="7">
        <f t="shared" si="1118"/>
        <v>1</v>
      </c>
      <c r="I1970" s="49">
        <f t="shared" si="1119"/>
        <v>274</v>
      </c>
      <c r="J1970" s="177">
        <f t="shared" si="1116"/>
        <v>0.48070175438596491</v>
      </c>
      <c r="K1970" s="2"/>
      <c r="L1970" s="2">
        <f t="shared" si="1120"/>
        <v>0.13333333333333333</v>
      </c>
      <c r="M1970" s="2">
        <f t="shared" si="1121"/>
        <v>0</v>
      </c>
      <c r="N1970" s="2">
        <f t="shared" si="1122"/>
        <v>0</v>
      </c>
      <c r="O1970" s="2">
        <f t="shared" si="1106"/>
        <v>0.19298245614035087</v>
      </c>
      <c r="P1970" s="2">
        <f t="shared" si="1123"/>
        <v>0.67368421052631577</v>
      </c>
      <c r="Q1970" s="2">
        <f t="shared" si="1132"/>
        <v>1.1102230246251565E-16</v>
      </c>
      <c r="R1970" s="1">
        <v>76</v>
      </c>
      <c r="U1970" s="1">
        <v>110</v>
      </c>
      <c r="V1970" s="1">
        <v>384</v>
      </c>
      <c r="AK1970" s="7">
        <f t="shared" si="1124"/>
        <v>0</v>
      </c>
      <c r="AL1970" s="7">
        <f t="shared" si="1125"/>
        <v>0</v>
      </c>
      <c r="AM1970" s="7">
        <f t="shared" si="1126"/>
        <v>0</v>
      </c>
      <c r="AN1970" s="2">
        <f t="shared" si="1127"/>
        <v>0</v>
      </c>
      <c r="AO1970" s="2">
        <f t="shared" si="1128"/>
        <v>0</v>
      </c>
      <c r="AP1970" s="2">
        <f t="shared" si="1129"/>
        <v>0</v>
      </c>
      <c r="AR1970" t="str">
        <f t="shared" si="1130"/>
        <v>Turner</v>
      </c>
      <c r="AS1970" t="s">
        <v>90</v>
      </c>
      <c r="AT1970" s="184">
        <v>1</v>
      </c>
      <c r="AV1970" s="97">
        <v>46</v>
      </c>
      <c r="AW1970" s="99">
        <v>125</v>
      </c>
      <c r="AX1970" s="105">
        <f t="shared" si="1131"/>
        <v>46125</v>
      </c>
      <c r="AZ1970" s="7" t="s">
        <v>2951</v>
      </c>
      <c r="BA1970" t="s">
        <v>3184</v>
      </c>
    </row>
    <row r="1971" spans="1:56" hidden="1" outlineLevel="1">
      <c r="A1971" t="s">
        <v>3233</v>
      </c>
      <c r="B1971" t="s">
        <v>90</v>
      </c>
      <c r="C1971" s="1">
        <f t="shared" si="1117"/>
        <v>945</v>
      </c>
      <c r="D1971" s="7">
        <f>IF(R1971&gt;0,RANK(R1971,(R1971:T1971,U1971:AI1971)),0)</f>
        <v>3</v>
      </c>
      <c r="E1971" s="7">
        <f>IF(S1971&gt;0,RANK(S1971,(R1971:T1971,U1971:AI1971)),0)</f>
        <v>0</v>
      </c>
      <c r="F1971" s="7">
        <f>IF(T1971&gt;0,RANK(T1971,(R1971:T1971,U1971:AI1971)),0)</f>
        <v>0</v>
      </c>
      <c r="G1971" s="7">
        <f>IF(U1971&gt;0,RANK(U1971,(R1971:T1971,U1971:AI1971)),0)</f>
        <v>2</v>
      </c>
      <c r="H1971" s="7">
        <f t="shared" si="1118"/>
        <v>1</v>
      </c>
      <c r="I1971" s="49">
        <f t="shared" si="1119"/>
        <v>483</v>
      </c>
      <c r="J1971" s="177">
        <f t="shared" si="1116"/>
        <v>0.51111111111111107</v>
      </c>
      <c r="K1971" s="2"/>
      <c r="L1971" s="2">
        <f t="shared" si="1120"/>
        <v>0.14814814814814814</v>
      </c>
      <c r="M1971" s="2">
        <f t="shared" si="1121"/>
        <v>0</v>
      </c>
      <c r="N1971" s="2">
        <f t="shared" si="1122"/>
        <v>0</v>
      </c>
      <c r="O1971" s="2">
        <f t="shared" si="1106"/>
        <v>0.17037037037037037</v>
      </c>
      <c r="P1971" s="2">
        <f t="shared" si="1123"/>
        <v>0.68148148148148147</v>
      </c>
      <c r="Q1971" s="2">
        <f t="shared" si="1132"/>
        <v>0</v>
      </c>
      <c r="R1971" s="1">
        <v>140</v>
      </c>
      <c r="U1971" s="1">
        <v>161</v>
      </c>
      <c r="V1971" s="1">
        <v>644</v>
      </c>
      <c r="AK1971" s="7">
        <f t="shared" si="1124"/>
        <v>0</v>
      </c>
      <c r="AL1971" s="7">
        <f t="shared" si="1125"/>
        <v>0</v>
      </c>
      <c r="AM1971" s="7">
        <f t="shared" si="1126"/>
        <v>0</v>
      </c>
      <c r="AN1971" s="2">
        <f t="shared" si="1127"/>
        <v>0</v>
      </c>
      <c r="AO1971" s="2">
        <f t="shared" si="1128"/>
        <v>0</v>
      </c>
      <c r="AP1971" s="2">
        <f t="shared" si="1129"/>
        <v>0</v>
      </c>
      <c r="AR1971" t="str">
        <f t="shared" si="1130"/>
        <v>Union</v>
      </c>
      <c r="AS1971" t="s">
        <v>90</v>
      </c>
      <c r="AT1971" s="184">
        <v>1</v>
      </c>
      <c r="AV1971" s="97">
        <v>46</v>
      </c>
      <c r="AW1971" s="99">
        <v>127</v>
      </c>
      <c r="AX1971" s="105">
        <f t="shared" si="1131"/>
        <v>46127</v>
      </c>
      <c r="AZ1971" s="7" t="s">
        <v>2951</v>
      </c>
      <c r="BA1971" t="s">
        <v>3184</v>
      </c>
    </row>
    <row r="1972" spans="1:56" hidden="1" outlineLevel="1">
      <c r="A1972" t="s">
        <v>473</v>
      </c>
      <c r="B1972" t="s">
        <v>90</v>
      </c>
      <c r="C1972" s="1">
        <f t="shared" si="1117"/>
        <v>1028</v>
      </c>
      <c r="D1972" s="7">
        <f>IF(R1972&gt;0,RANK(R1972,(R1972:T1972,U1972:AI1972)),0)</f>
        <v>3</v>
      </c>
      <c r="E1972" s="7">
        <f>IF(S1972&gt;0,RANK(S1972,(R1972:T1972,U1972:AI1972)),0)</f>
        <v>0</v>
      </c>
      <c r="F1972" s="7">
        <f>IF(T1972&gt;0,RANK(T1972,(R1972:T1972,U1972:AI1972)),0)</f>
        <v>0</v>
      </c>
      <c r="G1972" s="7">
        <f>IF(U1972&gt;0,RANK(U1972,(R1972:T1972,U1972:AI1972)),0)</f>
        <v>2</v>
      </c>
      <c r="H1972" s="7">
        <f t="shared" si="1118"/>
        <v>1</v>
      </c>
      <c r="I1972" s="49">
        <f t="shared" si="1119"/>
        <v>632</v>
      </c>
      <c r="J1972" s="177">
        <f t="shared" si="1116"/>
        <v>0.61478599221789887</v>
      </c>
      <c r="K1972" s="2"/>
      <c r="L1972" s="2">
        <f t="shared" si="1120"/>
        <v>0.10894941634241245</v>
      </c>
      <c r="M1972" s="2">
        <f t="shared" si="1121"/>
        <v>0</v>
      </c>
      <c r="N1972" s="2">
        <f t="shared" si="1122"/>
        <v>0</v>
      </c>
      <c r="O1972" s="2">
        <f t="shared" si="1106"/>
        <v>0.13813229571984437</v>
      </c>
      <c r="P1972" s="2">
        <f t="shared" si="1123"/>
        <v>0.75291828793774318</v>
      </c>
      <c r="Q1972" s="2">
        <f t="shared" si="1132"/>
        <v>0</v>
      </c>
      <c r="R1972" s="1">
        <v>112</v>
      </c>
      <c r="U1972" s="1">
        <v>142</v>
      </c>
      <c r="V1972" s="1">
        <v>774</v>
      </c>
      <c r="AK1972" s="7">
        <f t="shared" si="1124"/>
        <v>0</v>
      </c>
      <c r="AL1972" s="7">
        <f t="shared" si="1125"/>
        <v>0</v>
      </c>
      <c r="AM1972" s="7">
        <f t="shared" si="1126"/>
        <v>0</v>
      </c>
      <c r="AN1972" s="2">
        <f t="shared" si="1127"/>
        <v>0</v>
      </c>
      <c r="AO1972" s="2">
        <f t="shared" si="1128"/>
        <v>0</v>
      </c>
      <c r="AP1972" s="2">
        <f t="shared" si="1129"/>
        <v>0</v>
      </c>
      <c r="AR1972" t="str">
        <f t="shared" si="1130"/>
        <v>Walworth</v>
      </c>
      <c r="AS1972" t="s">
        <v>90</v>
      </c>
      <c r="AT1972" s="184">
        <v>1</v>
      </c>
      <c r="AV1972" s="97">
        <v>46</v>
      </c>
      <c r="AW1972" s="99">
        <v>129</v>
      </c>
      <c r="AX1972" s="105">
        <f t="shared" si="1131"/>
        <v>46129</v>
      </c>
      <c r="AZ1972" s="7" t="s">
        <v>2951</v>
      </c>
      <c r="BA1972" t="s">
        <v>3184</v>
      </c>
    </row>
    <row r="1973" spans="1:56" hidden="1" outlineLevel="1">
      <c r="A1973" t="s">
        <v>2937</v>
      </c>
      <c r="B1973" t="s">
        <v>90</v>
      </c>
      <c r="C1973" s="1">
        <f t="shared" si="1117"/>
        <v>1016</v>
      </c>
      <c r="D1973" s="7">
        <f>IF(R1973&gt;0,RANK(R1973,(R1973:T1973,U1973:AI1973)),0)</f>
        <v>3</v>
      </c>
      <c r="E1973" s="7">
        <f>IF(S1973&gt;0,RANK(S1973,(R1973:T1973,U1973:AI1973)),0)</f>
        <v>0</v>
      </c>
      <c r="F1973" s="7">
        <f>IF(T1973&gt;0,RANK(T1973,(R1973:T1973,U1973:AI1973)),0)</f>
        <v>0</v>
      </c>
      <c r="G1973" s="7">
        <f>IF(U1973&gt;0,RANK(U1973,(R1973:T1973,U1973:AI1973)),0)</f>
        <v>2</v>
      </c>
      <c r="H1973" s="7">
        <f t="shared" si="1118"/>
        <v>1</v>
      </c>
      <c r="I1973" s="49">
        <f t="shared" si="1119"/>
        <v>460</v>
      </c>
      <c r="J1973" s="177">
        <f t="shared" si="1116"/>
        <v>0.452755905511811</v>
      </c>
      <c r="K1973" s="2"/>
      <c r="L1973" s="2">
        <f t="shared" si="1120"/>
        <v>0.18110236220472442</v>
      </c>
      <c r="M1973" s="2">
        <f t="shared" si="1121"/>
        <v>0</v>
      </c>
      <c r="N1973" s="2">
        <f t="shared" si="1122"/>
        <v>0</v>
      </c>
      <c r="O1973" s="2">
        <f>IF($C1973=0,"-",U1973/$C1973)</f>
        <v>0.18307086614173229</v>
      </c>
      <c r="P1973" s="2">
        <f t="shared" si="1123"/>
        <v>0.63582677165354329</v>
      </c>
      <c r="Q1973" s="2">
        <f t="shared" si="1132"/>
        <v>0</v>
      </c>
      <c r="R1973" s="1">
        <v>184</v>
      </c>
      <c r="U1973" s="1">
        <v>186</v>
      </c>
      <c r="V1973" s="1">
        <v>646</v>
      </c>
      <c r="AK1973" s="7">
        <f t="shared" si="1124"/>
        <v>0</v>
      </c>
      <c r="AL1973" s="7">
        <f t="shared" si="1125"/>
        <v>0</v>
      </c>
      <c r="AM1973" s="7">
        <f t="shared" si="1126"/>
        <v>0</v>
      </c>
      <c r="AN1973" s="2">
        <f t="shared" si="1127"/>
        <v>0</v>
      </c>
      <c r="AO1973" s="2">
        <f t="shared" si="1128"/>
        <v>0</v>
      </c>
      <c r="AP1973" s="2">
        <f t="shared" si="1129"/>
        <v>0</v>
      </c>
      <c r="AR1973" t="str">
        <f t="shared" si="1130"/>
        <v>Yankton</v>
      </c>
      <c r="AS1973" t="s">
        <v>90</v>
      </c>
      <c r="AT1973" s="184">
        <v>1</v>
      </c>
      <c r="AV1973" s="97">
        <v>46</v>
      </c>
      <c r="AW1973" s="99">
        <v>135</v>
      </c>
      <c r="AX1973" s="105">
        <f>AV1973*1000+AW1973</f>
        <v>46135</v>
      </c>
      <c r="AZ1973" s="7" t="s">
        <v>2951</v>
      </c>
      <c r="BA1973" t="s">
        <v>3184</v>
      </c>
    </row>
    <row r="1974" spans="1:56" hidden="1" outlineLevel="1">
      <c r="A1974" t="s">
        <v>657</v>
      </c>
      <c r="B1974" t="s">
        <v>90</v>
      </c>
      <c r="C1974" s="1">
        <f t="shared" si="1117"/>
        <v>115</v>
      </c>
      <c r="D1974" s="7">
        <f>IF(R1974&gt;0,RANK(R1974,(R1974:T1974,U1974:AI1974)),0)</f>
        <v>3</v>
      </c>
      <c r="E1974" s="7">
        <f>IF(S1974&gt;0,RANK(S1974,(R1974:T1974,U1974:AI1974)),0)</f>
        <v>0</v>
      </c>
      <c r="F1974" s="7">
        <f>IF(T1974&gt;0,RANK(T1974,(R1974:T1974,U1974:AI1974)),0)</f>
        <v>0</v>
      </c>
      <c r="G1974" s="7">
        <f>IF(U1974&gt;0,RANK(U1974,(R1974:T1974,U1974:AI1974)),0)</f>
        <v>2</v>
      </c>
      <c r="H1974" s="7">
        <f t="shared" si="1118"/>
        <v>1</v>
      </c>
      <c r="I1974" s="49">
        <f t="shared" si="1119"/>
        <v>54</v>
      </c>
      <c r="J1974" s="177">
        <f t="shared" si="1116"/>
        <v>0.46956521739130436</v>
      </c>
      <c r="K1974" s="2"/>
      <c r="L1974" s="2">
        <f t="shared" si="1120"/>
        <v>9.5652173913043481E-2</v>
      </c>
      <c r="M1974" s="2">
        <f t="shared" si="1121"/>
        <v>0</v>
      </c>
      <c r="N1974" s="2">
        <f t="shared" si="1122"/>
        <v>0</v>
      </c>
      <c r="O1974" s="2">
        <f>IF($C1974=0,"-",U1974/$C1974)</f>
        <v>0.21739130434782608</v>
      </c>
      <c r="P1974" s="2">
        <f t="shared" si="1123"/>
        <v>0.68695652173913047</v>
      </c>
      <c r="Q1974" s="2">
        <f t="shared" si="1132"/>
        <v>0</v>
      </c>
      <c r="R1974" s="1">
        <v>11</v>
      </c>
      <c r="U1974" s="1">
        <v>25</v>
      </c>
      <c r="V1974" s="1">
        <v>79</v>
      </c>
      <c r="AK1974" s="7">
        <f t="shared" si="1124"/>
        <v>0</v>
      </c>
      <c r="AL1974" s="7">
        <f t="shared" si="1125"/>
        <v>0</v>
      </c>
      <c r="AM1974" s="7">
        <f t="shared" si="1126"/>
        <v>0</v>
      </c>
      <c r="AN1974" s="2">
        <f t="shared" si="1127"/>
        <v>0</v>
      </c>
      <c r="AO1974" s="2">
        <f t="shared" si="1128"/>
        <v>0</v>
      </c>
      <c r="AP1974" s="2">
        <f t="shared" si="1129"/>
        <v>0</v>
      </c>
      <c r="AR1974" t="str">
        <f t="shared" si="1130"/>
        <v>Ziebach</v>
      </c>
      <c r="AS1974" t="s">
        <v>90</v>
      </c>
      <c r="AT1974" s="184">
        <v>1</v>
      </c>
      <c r="AV1974" s="97">
        <v>46</v>
      </c>
      <c r="AW1974" s="99">
        <v>137</v>
      </c>
      <c r="AX1974" s="105">
        <f>AV1974*1000+AW1974</f>
        <v>46137</v>
      </c>
      <c r="AZ1974" s="7" t="s">
        <v>2951</v>
      </c>
      <c r="BA1974" t="s">
        <v>3184</v>
      </c>
    </row>
    <row r="1975" spans="1:56" collapsed="1">
      <c r="A1975" t="s">
        <v>1111</v>
      </c>
      <c r="B1975" t="s">
        <v>1105</v>
      </c>
      <c r="C1975" s="1">
        <f t="shared" si="1117"/>
        <v>66879</v>
      </c>
      <c r="D1975" s="7">
        <f>IF(R1975&gt;0,RANK(R1975,(R1975:T1975,U1975:AI1975)),0)</f>
        <v>3</v>
      </c>
      <c r="E1975" s="7">
        <f>IF(S1975&gt;0,RANK(S1975,(R1975:T1975,U1975:AI1975)),0)</f>
        <v>0</v>
      </c>
      <c r="F1975" s="7">
        <f>IF(T1975&gt;0,RANK(T1975,(R1975:T1975,U1975:AI1975)),0)</f>
        <v>0</v>
      </c>
      <c r="G1975" s="7">
        <f>IF(U1975&gt;0,RANK(U1975,(R1975:T1975,U1975:AI1975)),0)</f>
        <v>2</v>
      </c>
      <c r="H1975" s="7">
        <f t="shared" si="1118"/>
        <v>1</v>
      </c>
      <c r="I1975" s="49">
        <f t="shared" si="1119"/>
        <v>33515</v>
      </c>
      <c r="J1975" s="177">
        <f t="shared" si="1116"/>
        <v>0.50112890443936065</v>
      </c>
      <c r="K1975" s="2"/>
      <c r="L1975" s="2">
        <f t="shared" si="1120"/>
        <v>0.15939233541171369</v>
      </c>
      <c r="M1975" s="2">
        <f t="shared" si="1121"/>
        <v>0</v>
      </c>
      <c r="N1975" s="2">
        <f t="shared" si="1122"/>
        <v>0</v>
      </c>
      <c r="O1975" s="2">
        <f>IF($C1975=0,"-",U1975/$C1975)</f>
        <v>0.16973938007446285</v>
      </c>
      <c r="P1975" s="2">
        <f t="shared" si="1123"/>
        <v>0.67086828451382352</v>
      </c>
      <c r="Q1975" s="2">
        <f t="shared" si="1132"/>
        <v>-1.1102230246251565E-16</v>
      </c>
      <c r="R1975" s="1">
        <f>SUM(R1909:R1974)</f>
        <v>10660</v>
      </c>
      <c r="U1975" s="1">
        <f>SUM(U1909:U1974)</f>
        <v>11352</v>
      </c>
      <c r="V1975" s="1">
        <f>SUM(V1909:V1974)</f>
        <v>44867</v>
      </c>
      <c r="AK1975" s="7">
        <f t="shared" si="1124"/>
        <v>0</v>
      </c>
      <c r="AL1975" s="7">
        <f t="shared" si="1125"/>
        <v>0</v>
      </c>
      <c r="AM1975" s="7">
        <f t="shared" si="1126"/>
        <v>0</v>
      </c>
      <c r="AN1975" s="2">
        <f t="shared" si="1127"/>
        <v>0</v>
      </c>
      <c r="AO1975" s="2">
        <f t="shared" si="1128"/>
        <v>0</v>
      </c>
      <c r="AP1975" s="2">
        <f t="shared" si="1129"/>
        <v>0</v>
      </c>
      <c r="AR1975" t="str">
        <f t="shared" si="1130"/>
        <v>South Dakota</v>
      </c>
      <c r="AS1975" t="s">
        <v>1105</v>
      </c>
      <c r="AT1975" s="184"/>
      <c r="AV1975" s="97">
        <v>46</v>
      </c>
      <c r="AW1975" s="99"/>
      <c r="AX1975" s="97">
        <v>46</v>
      </c>
      <c r="AZ1975" s="7" t="s">
        <v>1619</v>
      </c>
      <c r="BA1975" t="s">
        <v>3184</v>
      </c>
      <c r="BB1975" s="176"/>
      <c r="BC1975" s="176"/>
      <c r="BD1975" s="176"/>
    </row>
    <row r="1976" spans="1:56">
      <c r="C1976" s="1"/>
      <c r="E1976" s="7"/>
      <c r="F1976" s="7"/>
      <c r="G1976" s="7"/>
      <c r="H1976" s="7"/>
      <c r="I1976" s="49"/>
      <c r="J1976" s="177"/>
      <c r="K1976" s="2"/>
      <c r="AK1976" s="7"/>
      <c r="AL1976" s="7"/>
      <c r="AM1976" s="7"/>
      <c r="AT1976" s="184"/>
      <c r="AV1976" s="97"/>
      <c r="AW1976" s="99"/>
      <c r="BB1976" s="176"/>
      <c r="BC1976" s="176"/>
      <c r="BD1976" s="176"/>
    </row>
    <row r="1977" spans="1:56" s="1" customFormat="1" hidden="1" outlineLevel="1">
      <c r="A1977" t="s">
        <v>1229</v>
      </c>
      <c r="B1977" t="s">
        <v>14</v>
      </c>
      <c r="C1977" s="1">
        <f t="shared" ref="C1977:C2008" si="1133">SUM(R1977:AI1977)</f>
        <v>10752</v>
      </c>
      <c r="D1977" s="7">
        <f>IF(R1977&gt;0,RANK(R1977,(R1977:T1977,U1977:AI1977)),0)</f>
        <v>5</v>
      </c>
      <c r="E1977" s="7">
        <f>IF(S1977&gt;0,RANK(S1977,(R1977:T1977,U1977:AI1977)),0)</f>
        <v>6</v>
      </c>
      <c r="F1977" s="7">
        <f>IF(T1977&gt;0,RANK(T1977,(R1977:T1977,U1977:AI1977)),0)</f>
        <v>3</v>
      </c>
      <c r="G1977" s="7">
        <f>IF(U1977&gt;0,RANK(U1977,(R1977:T1977,U1977:AI1977)),0)</f>
        <v>2</v>
      </c>
      <c r="H1977" s="7">
        <f t="shared" ref="H1977:H2008" si="1134">IF(V1977&gt;0,RANK(V1977,(R1977:AB1977)),0)</f>
        <v>1</v>
      </c>
      <c r="I1977" s="49">
        <f t="shared" ref="I1977:I2008" si="1135">MAX(R1977:AA1977)-LARGE(R1977:AA1977,2)</f>
        <v>1849</v>
      </c>
      <c r="J1977" s="177">
        <f t="shared" si="1116"/>
        <v>0.17196800595238096</v>
      </c>
      <c r="K1977" s="2"/>
      <c r="L1977" s="2">
        <f t="shared" ref="L1977:L2008" si="1136">IF($C1977=0,"-",R1977/$C1977)</f>
        <v>5.2362351190476192E-2</v>
      </c>
      <c r="M1977" s="2">
        <f t="shared" ref="M1977:M2008" si="1137">IF($C1977=0,"-",S1977/$C1977)</f>
        <v>1.134672619047619E-2</v>
      </c>
      <c r="N1977" s="2">
        <f t="shared" ref="N1977:N2008" si="1138">IF($C1977=0,"-",T1977/$C1977)</f>
        <v>0.21763392857142858</v>
      </c>
      <c r="O1977" s="2">
        <f t="shared" ref="O1977:O2040" si="1139">IF($C1977=0,"-",U1977/$C1977)</f>
        <v>0.22786458333333334</v>
      </c>
      <c r="P1977" s="2">
        <f t="shared" ref="P1977:P2008" si="1140">IF($C1977=0,"-",V1977/$C1977)</f>
        <v>0.3998325892857143</v>
      </c>
      <c r="Q1977" s="2">
        <f t="shared" si="1132"/>
        <v>9.0959821428571397E-2</v>
      </c>
      <c r="R1977" s="1">
        <v>563</v>
      </c>
      <c r="S1977" s="1">
        <v>122</v>
      </c>
      <c r="T1977" s="1">
        <v>2340</v>
      </c>
      <c r="U1977" s="1">
        <v>2450</v>
      </c>
      <c r="V1977" s="1">
        <v>4299</v>
      </c>
      <c r="W1977" s="1">
        <v>862</v>
      </c>
      <c r="X1977" s="1">
        <v>15</v>
      </c>
      <c r="Y1977" s="1">
        <v>12</v>
      </c>
      <c r="Z1977" s="1">
        <v>24</v>
      </c>
      <c r="AA1977" s="1">
        <v>14</v>
      </c>
      <c r="AD1977" s="1">
        <v>30</v>
      </c>
      <c r="AF1977" s="1">
        <v>10</v>
      </c>
      <c r="AG1977" s="1">
        <v>4</v>
      </c>
      <c r="AH1977" s="1">
        <v>5</v>
      </c>
      <c r="AI1977" s="1">
        <v>2</v>
      </c>
      <c r="AK1977" s="7">
        <f t="shared" ref="AK1977:AK2008" si="1141">IF(W1977&gt;0,RANK(W1977,(R1977:AB1977)),0)</f>
        <v>4</v>
      </c>
      <c r="AL1977" s="7">
        <f t="shared" ref="AL1977:AL2008" si="1142">IF(X1977&gt;0,RANK(X1977,(R1977:AB1977)),0)</f>
        <v>8</v>
      </c>
      <c r="AM1977" s="7">
        <f t="shared" ref="AM1977:AM2008" si="1143">IF(Y1977&gt;0,RANK(Y1977,(R1977:AB1977)),0)</f>
        <v>10</v>
      </c>
      <c r="AN1977" s="2">
        <f t="shared" ref="AN1977:AN2008" si="1144">IF($C1977=0,"-",W1977/$C1977)</f>
        <v>8.0171130952380959E-2</v>
      </c>
      <c r="AO1977" s="2">
        <f t="shared" ref="AO1977:AO2008" si="1145">IF($C1977=0,"-",X1977/$C1977)</f>
        <v>1.3950892857142857E-3</v>
      </c>
      <c r="AP1977" s="2">
        <f t="shared" ref="AP1977:AP2008" si="1146">IF($C1977=0,"-",Y1977/$C1977)</f>
        <v>1.1160714285714285E-3</v>
      </c>
      <c r="AQ1977" s="2"/>
      <c r="AR1977" t="str">
        <f t="shared" ref="AR1977:AR2008" si="1147">A1977</f>
        <v>Anderson</v>
      </c>
      <c r="AS1977" t="s">
        <v>14</v>
      </c>
      <c r="AT1977" s="184">
        <v>3</v>
      </c>
      <c r="AV1977" s="97">
        <v>47</v>
      </c>
      <c r="AW1977" s="99">
        <v>1</v>
      </c>
      <c r="AX1977" s="105">
        <f t="shared" ref="AX1977:AX2008" si="1148">AV1977*1000+AW1977</f>
        <v>47001</v>
      </c>
      <c r="AZ1977" s="7" t="s">
        <v>2951</v>
      </c>
      <c r="BA1977" t="s">
        <v>3184</v>
      </c>
      <c r="BB1977" s="176"/>
      <c r="BC1977" s="176"/>
      <c r="BD1977" s="176"/>
    </row>
    <row r="1978" spans="1:56" s="1" customFormat="1" hidden="1" outlineLevel="1">
      <c r="A1978" t="s">
        <v>1050</v>
      </c>
      <c r="B1978" t="s">
        <v>14</v>
      </c>
      <c r="C1978" s="1">
        <f t="shared" si="1133"/>
        <v>6324</v>
      </c>
      <c r="D1978" s="7">
        <f>IF(R1978&gt;0,RANK(R1978,(R1978:T1978,U1978:AI1978)),0)</f>
        <v>5</v>
      </c>
      <c r="E1978" s="7">
        <f>IF(S1978&gt;0,RANK(S1978,(R1978:T1978,U1978:AI1978)),0)</f>
        <v>6</v>
      </c>
      <c r="F1978" s="7">
        <f>IF(T1978&gt;0,RANK(T1978,(R1978:T1978,U1978:AI1978)),0)</f>
        <v>3</v>
      </c>
      <c r="G1978" s="7">
        <f>IF(U1978&gt;0,RANK(U1978,(R1978:T1978,U1978:AI1978)),0)</f>
        <v>2</v>
      </c>
      <c r="H1978" s="7">
        <f t="shared" si="1134"/>
        <v>1</v>
      </c>
      <c r="I1978" s="49">
        <f t="shared" si="1135"/>
        <v>1429</v>
      </c>
      <c r="J1978" s="177">
        <f t="shared" si="1116"/>
        <v>0.22596457938013914</v>
      </c>
      <c r="K1978" s="2"/>
      <c r="L1978" s="2">
        <f t="shared" si="1136"/>
        <v>3.1625553447185324E-2</v>
      </c>
      <c r="M1978" s="2">
        <f t="shared" si="1137"/>
        <v>6.1669829222011389E-3</v>
      </c>
      <c r="N1978" s="2">
        <f t="shared" si="1138"/>
        <v>0.12982289690069576</v>
      </c>
      <c r="O1978" s="2">
        <f t="shared" si="1139"/>
        <v>0.26170145477545859</v>
      </c>
      <c r="P1978" s="2">
        <f t="shared" si="1140"/>
        <v>0.48766603415559773</v>
      </c>
      <c r="Q1978" s="2">
        <f t="shared" si="1132"/>
        <v>8.3017077798861361E-2</v>
      </c>
      <c r="R1978" s="1">
        <v>200</v>
      </c>
      <c r="S1978" s="1">
        <v>39</v>
      </c>
      <c r="T1978" s="1">
        <v>821</v>
      </c>
      <c r="U1978" s="1">
        <v>1655</v>
      </c>
      <c r="V1978" s="1">
        <v>3084</v>
      </c>
      <c r="W1978" s="1">
        <v>475</v>
      </c>
      <c r="X1978" s="1">
        <v>3</v>
      </c>
      <c r="Y1978" s="1">
        <v>5</v>
      </c>
      <c r="Z1978" s="1">
        <v>8</v>
      </c>
      <c r="AA1978" s="1">
        <v>10</v>
      </c>
      <c r="AD1978" s="1">
        <v>13</v>
      </c>
      <c r="AF1978" s="1">
        <v>4</v>
      </c>
      <c r="AG1978" s="1">
        <v>2</v>
      </c>
      <c r="AH1978" s="1">
        <v>0</v>
      </c>
      <c r="AI1978" s="1">
        <v>5</v>
      </c>
      <c r="AK1978" s="7">
        <f t="shared" si="1141"/>
        <v>4</v>
      </c>
      <c r="AL1978" s="7">
        <f t="shared" si="1142"/>
        <v>10</v>
      </c>
      <c r="AM1978" s="7">
        <f t="shared" si="1143"/>
        <v>9</v>
      </c>
      <c r="AN1978" s="2">
        <f t="shared" si="1144"/>
        <v>7.5110689437065142E-2</v>
      </c>
      <c r="AO1978" s="2">
        <f t="shared" si="1145"/>
        <v>4.743833017077799E-4</v>
      </c>
      <c r="AP1978" s="2">
        <f t="shared" si="1146"/>
        <v>7.906388361796331E-4</v>
      </c>
      <c r="AQ1978" s="2"/>
      <c r="AR1978" t="str">
        <f t="shared" si="1147"/>
        <v>Bedford</v>
      </c>
      <c r="AS1978" t="s">
        <v>14</v>
      </c>
      <c r="AT1978" s="184">
        <v>4</v>
      </c>
      <c r="AV1978" s="97">
        <v>47</v>
      </c>
      <c r="AW1978" s="99">
        <v>3</v>
      </c>
      <c r="AX1978" s="105">
        <f t="shared" si="1148"/>
        <v>47003</v>
      </c>
      <c r="AZ1978" s="7" t="s">
        <v>2951</v>
      </c>
      <c r="BA1978" t="s">
        <v>3184</v>
      </c>
      <c r="BB1978" s="176"/>
      <c r="BC1978" s="176"/>
      <c r="BD1978" s="176"/>
    </row>
    <row r="1979" spans="1:56" s="1" customFormat="1" hidden="1" outlineLevel="1">
      <c r="A1979" t="s">
        <v>1156</v>
      </c>
      <c r="B1979" t="s">
        <v>14</v>
      </c>
      <c r="C1979" s="1">
        <f t="shared" si="1133"/>
        <v>2225</v>
      </c>
      <c r="D1979" s="7">
        <f>IF(R1979&gt;0,RANK(R1979,(R1979:T1979,U1979:AI1979)),0)</f>
        <v>5</v>
      </c>
      <c r="E1979" s="7">
        <f>IF(S1979&gt;0,RANK(S1979,(R1979:T1979,U1979:AI1979)),0)</f>
        <v>6</v>
      </c>
      <c r="F1979" s="7">
        <f>IF(T1979&gt;0,RANK(T1979,(R1979:T1979,U1979:AI1979)),0)</f>
        <v>3</v>
      </c>
      <c r="G1979" s="7">
        <f>IF(U1979&gt;0,RANK(U1979,(R1979:T1979,U1979:AI1979)),0)</f>
        <v>2</v>
      </c>
      <c r="H1979" s="7">
        <f t="shared" si="1134"/>
        <v>1</v>
      </c>
      <c r="I1979" s="49">
        <f t="shared" si="1135"/>
        <v>584</v>
      </c>
      <c r="J1979" s="177">
        <f t="shared" si="1116"/>
        <v>0.26247191011235954</v>
      </c>
      <c r="K1979" s="2"/>
      <c r="L1979" s="2">
        <f t="shared" si="1136"/>
        <v>3.2808988764044943E-2</v>
      </c>
      <c r="M1979" s="2">
        <f t="shared" si="1137"/>
        <v>6.7415730337078653E-3</v>
      </c>
      <c r="N1979" s="2">
        <f t="shared" si="1138"/>
        <v>0.1249438202247191</v>
      </c>
      <c r="O1979" s="2">
        <f t="shared" si="1139"/>
        <v>0.25617977528089886</v>
      </c>
      <c r="P1979" s="2">
        <f t="shared" si="1140"/>
        <v>0.51865168539325845</v>
      </c>
      <c r="Q1979" s="2">
        <f t="shared" si="1132"/>
        <v>6.067415730337089E-2</v>
      </c>
      <c r="R1979" s="1">
        <v>73</v>
      </c>
      <c r="S1979" s="1">
        <v>15</v>
      </c>
      <c r="T1979" s="1">
        <v>278</v>
      </c>
      <c r="U1979" s="1">
        <v>570</v>
      </c>
      <c r="V1979" s="1">
        <v>1154</v>
      </c>
      <c r="W1979" s="1">
        <v>123</v>
      </c>
      <c r="X1979" s="1">
        <v>0</v>
      </c>
      <c r="Y1979" s="1">
        <v>1</v>
      </c>
      <c r="Z1979" s="1">
        <v>2</v>
      </c>
      <c r="AA1979" s="1">
        <v>3</v>
      </c>
      <c r="AD1979" s="1">
        <v>4</v>
      </c>
      <c r="AF1979" s="1">
        <v>0</v>
      </c>
      <c r="AG1979" s="1">
        <v>1</v>
      </c>
      <c r="AH1979" s="1">
        <v>0</v>
      </c>
      <c r="AI1979" s="1">
        <v>1</v>
      </c>
      <c r="AK1979" s="7">
        <f t="shared" si="1141"/>
        <v>4</v>
      </c>
      <c r="AL1979" s="7">
        <f t="shared" si="1142"/>
        <v>0</v>
      </c>
      <c r="AM1979" s="7">
        <f t="shared" si="1143"/>
        <v>9</v>
      </c>
      <c r="AN1979" s="2">
        <f t="shared" si="1144"/>
        <v>5.5280898876404493E-2</v>
      </c>
      <c r="AO1979" s="2">
        <f t="shared" si="1145"/>
        <v>0</v>
      </c>
      <c r="AP1979" s="2">
        <f t="shared" si="1146"/>
        <v>4.4943820224719103E-4</v>
      </c>
      <c r="AQ1979" s="2"/>
      <c r="AR1979" t="str">
        <f t="shared" si="1147"/>
        <v>Benton</v>
      </c>
      <c r="AS1979" t="s">
        <v>14</v>
      </c>
      <c r="AT1979" s="184"/>
      <c r="AV1979" s="97">
        <v>47</v>
      </c>
      <c r="AW1979" s="99">
        <v>5</v>
      </c>
      <c r="AX1979" s="105">
        <f t="shared" si="1148"/>
        <v>47005</v>
      </c>
      <c r="AZ1979" s="7" t="s">
        <v>2951</v>
      </c>
      <c r="BA1979" t="s">
        <v>3184</v>
      </c>
      <c r="BB1979" s="176"/>
      <c r="BC1979" s="176"/>
      <c r="BD1979" s="176"/>
    </row>
    <row r="1980" spans="1:56" s="1" customFormat="1" hidden="1" outlineLevel="1">
      <c r="A1980" t="s">
        <v>2252</v>
      </c>
      <c r="B1980" t="s">
        <v>14</v>
      </c>
      <c r="C1980" s="1">
        <f t="shared" si="1133"/>
        <v>2050</v>
      </c>
      <c r="D1980" s="7">
        <f>IF(R1980&gt;0,RANK(R1980,(R1980:T1980,U1980:AI1980)),0)</f>
        <v>5</v>
      </c>
      <c r="E1980" s="7">
        <f>IF(S1980&gt;0,RANK(S1980,(R1980:T1980,U1980:AI1980)),0)</f>
        <v>6</v>
      </c>
      <c r="F1980" s="7">
        <f>IF(T1980&gt;0,RANK(T1980,(R1980:T1980,U1980:AI1980)),0)</f>
        <v>3</v>
      </c>
      <c r="G1980" s="7">
        <f>IF(U1980&gt;0,RANK(U1980,(R1980:T1980,U1980:AI1980)),0)</f>
        <v>2</v>
      </c>
      <c r="H1980" s="7">
        <f t="shared" si="1134"/>
        <v>1</v>
      </c>
      <c r="I1980" s="49">
        <f t="shared" si="1135"/>
        <v>522</v>
      </c>
      <c r="J1980" s="177">
        <f t="shared" si="1116"/>
        <v>0.25463414634146342</v>
      </c>
      <c r="K1980" s="2"/>
      <c r="L1980" s="2">
        <f t="shared" si="1136"/>
        <v>2.7317073170731707E-2</v>
      </c>
      <c r="M1980" s="2">
        <f t="shared" si="1137"/>
        <v>8.7804878048780496E-3</v>
      </c>
      <c r="N1980" s="2">
        <f t="shared" si="1138"/>
        <v>0.13902439024390245</v>
      </c>
      <c r="O1980" s="2">
        <f t="shared" si="1139"/>
        <v>0.23756097560975609</v>
      </c>
      <c r="P1980" s="2">
        <f t="shared" si="1140"/>
        <v>0.49219512195121951</v>
      </c>
      <c r="Q1980" s="2">
        <f t="shared" si="1132"/>
        <v>9.5121951219512169E-2</v>
      </c>
      <c r="R1980" s="1">
        <v>56</v>
      </c>
      <c r="S1980" s="1">
        <v>18</v>
      </c>
      <c r="T1980" s="1">
        <v>285</v>
      </c>
      <c r="U1980" s="1">
        <v>487</v>
      </c>
      <c r="V1980" s="1">
        <v>1009</v>
      </c>
      <c r="W1980" s="1">
        <v>166</v>
      </c>
      <c r="X1980" s="1">
        <v>1</v>
      </c>
      <c r="Y1980" s="1">
        <v>3</v>
      </c>
      <c r="Z1980" s="1">
        <v>4</v>
      </c>
      <c r="AA1980" s="1">
        <v>4</v>
      </c>
      <c r="AD1980" s="1">
        <v>10</v>
      </c>
      <c r="AF1980" s="1">
        <v>4</v>
      </c>
      <c r="AG1980" s="1">
        <v>2</v>
      </c>
      <c r="AH1980" s="1">
        <v>0</v>
      </c>
      <c r="AI1980" s="1">
        <v>1</v>
      </c>
      <c r="AK1980" s="7">
        <f t="shared" si="1141"/>
        <v>4</v>
      </c>
      <c r="AL1980" s="7">
        <f t="shared" si="1142"/>
        <v>10</v>
      </c>
      <c r="AM1980" s="7">
        <f t="shared" si="1143"/>
        <v>9</v>
      </c>
      <c r="AN1980" s="2">
        <f t="shared" si="1144"/>
        <v>8.0975609756097564E-2</v>
      </c>
      <c r="AO1980" s="2">
        <f t="shared" si="1145"/>
        <v>4.8780487804878049E-4</v>
      </c>
      <c r="AP1980" s="2">
        <f t="shared" si="1146"/>
        <v>1.4634146341463415E-3</v>
      </c>
      <c r="AQ1980" s="2"/>
      <c r="AR1980" t="str">
        <f t="shared" si="1147"/>
        <v>Bledsoe</v>
      </c>
      <c r="AS1980" t="s">
        <v>14</v>
      </c>
      <c r="AT1980" s="184">
        <v>4</v>
      </c>
      <c r="AV1980" s="97">
        <v>47</v>
      </c>
      <c r="AW1980" s="99">
        <v>7</v>
      </c>
      <c r="AX1980" s="105">
        <f t="shared" si="1148"/>
        <v>47007</v>
      </c>
      <c r="AZ1980" s="7" t="s">
        <v>2951</v>
      </c>
      <c r="BA1980" t="s">
        <v>3184</v>
      </c>
      <c r="BB1980" s="176"/>
      <c r="BC1980" s="176"/>
      <c r="BD1980" s="176"/>
    </row>
    <row r="1981" spans="1:56" s="1" customFormat="1" hidden="1" outlineLevel="1">
      <c r="A1981" t="s">
        <v>848</v>
      </c>
      <c r="B1981" t="s">
        <v>14</v>
      </c>
      <c r="C1981" s="1">
        <f t="shared" si="1133"/>
        <v>21223</v>
      </c>
      <c r="D1981" s="7">
        <f>IF(R1981&gt;0,RANK(R1981,(R1981:T1981,U1981:AI1981)),0)</f>
        <v>5</v>
      </c>
      <c r="E1981" s="7">
        <f>IF(S1981&gt;0,RANK(S1981,(R1981:T1981,U1981:AI1981)),0)</f>
        <v>6</v>
      </c>
      <c r="F1981" s="7">
        <f>IF(T1981&gt;0,RANK(T1981,(R1981:T1981,U1981:AI1981)),0)</f>
        <v>2</v>
      </c>
      <c r="G1981" s="7">
        <f>IF(U1981&gt;0,RANK(U1981,(R1981:T1981,U1981:AI1981)),0)</f>
        <v>3</v>
      </c>
      <c r="H1981" s="7">
        <f t="shared" si="1134"/>
        <v>1</v>
      </c>
      <c r="I1981" s="49">
        <f t="shared" si="1135"/>
        <v>2944</v>
      </c>
      <c r="J1981" s="177">
        <f t="shared" si="1116"/>
        <v>0.1387174292041653</v>
      </c>
      <c r="K1981" s="2"/>
      <c r="L1981" s="2">
        <f t="shared" si="1136"/>
        <v>5.5128869622579277E-2</v>
      </c>
      <c r="M1981" s="2">
        <f t="shared" si="1137"/>
        <v>1.338170852377138E-2</v>
      </c>
      <c r="N1981" s="2">
        <f t="shared" si="1138"/>
        <v>0.23879753098053999</v>
      </c>
      <c r="O1981" s="2">
        <f t="shared" si="1139"/>
        <v>0.22249446355369176</v>
      </c>
      <c r="P1981" s="2">
        <f t="shared" si="1140"/>
        <v>0.37751496018470526</v>
      </c>
      <c r="Q1981" s="2">
        <f t="shared" si="1132"/>
        <v>9.2682467134712343E-2</v>
      </c>
      <c r="R1981" s="1">
        <v>1170</v>
      </c>
      <c r="S1981" s="1">
        <v>284</v>
      </c>
      <c r="T1981" s="1">
        <v>5068</v>
      </c>
      <c r="U1981" s="1">
        <v>4722</v>
      </c>
      <c r="V1981" s="1">
        <v>8012</v>
      </c>
      <c r="W1981" s="1">
        <v>1730</v>
      </c>
      <c r="X1981" s="1">
        <v>22</v>
      </c>
      <c r="Y1981" s="1">
        <v>26</v>
      </c>
      <c r="Z1981" s="1">
        <v>48</v>
      </c>
      <c r="AA1981" s="1">
        <v>38</v>
      </c>
      <c r="AD1981" s="1">
        <v>61</v>
      </c>
      <c r="AF1981" s="1">
        <v>18</v>
      </c>
      <c r="AG1981" s="1">
        <v>4</v>
      </c>
      <c r="AH1981" s="1">
        <v>8</v>
      </c>
      <c r="AI1981" s="1">
        <v>12</v>
      </c>
      <c r="AK1981" s="7">
        <f t="shared" si="1141"/>
        <v>4</v>
      </c>
      <c r="AL1981" s="7">
        <f t="shared" si="1142"/>
        <v>10</v>
      </c>
      <c r="AM1981" s="7">
        <f t="shared" si="1143"/>
        <v>9</v>
      </c>
      <c r="AN1981" s="2">
        <f t="shared" si="1144"/>
        <v>8.1515337134241153E-2</v>
      </c>
      <c r="AO1981" s="2">
        <f t="shared" si="1145"/>
        <v>1.0366112236724308E-3</v>
      </c>
      <c r="AP1981" s="2">
        <f t="shared" si="1146"/>
        <v>1.2250859916128729E-3</v>
      </c>
      <c r="AQ1981" s="2"/>
      <c r="AR1981" t="str">
        <f t="shared" si="1147"/>
        <v>Blount</v>
      </c>
      <c r="AS1981" t="s">
        <v>14</v>
      </c>
      <c r="AT1981" s="184">
        <v>2</v>
      </c>
      <c r="AV1981" s="97">
        <v>47</v>
      </c>
      <c r="AW1981" s="99">
        <v>9</v>
      </c>
      <c r="AX1981" s="105">
        <f t="shared" si="1148"/>
        <v>47009</v>
      </c>
      <c r="AZ1981" s="7" t="s">
        <v>2951</v>
      </c>
      <c r="BA1981" t="s">
        <v>3184</v>
      </c>
      <c r="BB1981" s="176"/>
      <c r="BC1981" s="176"/>
      <c r="BD1981" s="176"/>
    </row>
    <row r="1982" spans="1:56" s="1" customFormat="1" hidden="1" outlineLevel="1">
      <c r="A1982" t="s">
        <v>1019</v>
      </c>
      <c r="B1982" t="s">
        <v>14</v>
      </c>
      <c r="C1982" s="1">
        <f t="shared" si="1133"/>
        <v>16679</v>
      </c>
      <c r="D1982" s="7">
        <f>IF(R1982&gt;0,RANK(R1982,(R1982:T1982,U1982:AI1982)),0)</f>
        <v>5</v>
      </c>
      <c r="E1982" s="7">
        <f>IF(S1982&gt;0,RANK(S1982,(R1982:T1982,U1982:AI1982)),0)</f>
        <v>6</v>
      </c>
      <c r="F1982" s="7">
        <f>IF(T1982&gt;0,RANK(T1982,(R1982:T1982,U1982:AI1982)),0)</f>
        <v>2</v>
      </c>
      <c r="G1982" s="7">
        <f>IF(U1982&gt;0,RANK(U1982,(R1982:T1982,U1982:AI1982)),0)</f>
        <v>3</v>
      </c>
      <c r="H1982" s="7">
        <f t="shared" si="1134"/>
        <v>1</v>
      </c>
      <c r="I1982" s="49">
        <f t="shared" si="1135"/>
        <v>2035</v>
      </c>
      <c r="J1982" s="177">
        <f t="shared" si="1116"/>
        <v>0.12200971281251874</v>
      </c>
      <c r="K1982" s="2"/>
      <c r="L1982" s="2">
        <f t="shared" si="1136"/>
        <v>4.7424905569878287E-2</v>
      </c>
      <c r="M1982" s="2">
        <f t="shared" si="1137"/>
        <v>1.1511481503687271E-2</v>
      </c>
      <c r="N1982" s="2">
        <f t="shared" si="1138"/>
        <v>0.24389951435937407</v>
      </c>
      <c r="O1982" s="2">
        <f t="shared" si="1139"/>
        <v>0.21733916901492895</v>
      </c>
      <c r="P1982" s="2">
        <f t="shared" si="1140"/>
        <v>0.36590922717189278</v>
      </c>
      <c r="Q1982" s="2">
        <f t="shared" si="1132"/>
        <v>0.11391570238023857</v>
      </c>
      <c r="R1982" s="1">
        <v>791</v>
      </c>
      <c r="S1982" s="1">
        <v>192</v>
      </c>
      <c r="T1982" s="1">
        <v>4068</v>
      </c>
      <c r="U1982" s="1">
        <v>3625</v>
      </c>
      <c r="V1982" s="1">
        <v>6103</v>
      </c>
      <c r="W1982" s="1">
        <v>1719</v>
      </c>
      <c r="X1982" s="1">
        <v>20</v>
      </c>
      <c r="Y1982" s="1">
        <v>12</v>
      </c>
      <c r="Z1982" s="1">
        <v>28</v>
      </c>
      <c r="AA1982" s="1">
        <v>23</v>
      </c>
      <c r="AD1982" s="1">
        <v>73</v>
      </c>
      <c r="AF1982" s="1">
        <v>11</v>
      </c>
      <c r="AG1982" s="1">
        <v>7</v>
      </c>
      <c r="AH1982" s="1">
        <v>2</v>
      </c>
      <c r="AI1982" s="1">
        <v>5</v>
      </c>
      <c r="AK1982" s="7">
        <f t="shared" si="1141"/>
        <v>4</v>
      </c>
      <c r="AL1982" s="7">
        <f t="shared" si="1142"/>
        <v>9</v>
      </c>
      <c r="AM1982" s="7">
        <f t="shared" si="1143"/>
        <v>10</v>
      </c>
      <c r="AN1982" s="2">
        <f t="shared" si="1144"/>
        <v>0.10306373283770011</v>
      </c>
      <c r="AO1982" s="2">
        <f t="shared" si="1145"/>
        <v>1.1991126566340909E-3</v>
      </c>
      <c r="AP1982" s="2">
        <f t="shared" si="1146"/>
        <v>7.1946759398045445E-4</v>
      </c>
      <c r="AQ1982" s="2"/>
      <c r="AR1982" t="str">
        <f t="shared" si="1147"/>
        <v>Bradley</v>
      </c>
      <c r="AS1982" t="s">
        <v>14</v>
      </c>
      <c r="AT1982" s="184"/>
      <c r="AV1982" s="97">
        <v>47</v>
      </c>
      <c r="AW1982" s="99">
        <v>11</v>
      </c>
      <c r="AX1982" s="105">
        <f t="shared" si="1148"/>
        <v>47011</v>
      </c>
      <c r="AZ1982" s="7" t="s">
        <v>2951</v>
      </c>
      <c r="BA1982" t="s">
        <v>3184</v>
      </c>
      <c r="BB1982" s="176"/>
      <c r="BC1982" s="176"/>
      <c r="BD1982" s="176"/>
    </row>
    <row r="1983" spans="1:56" s="1" customFormat="1" hidden="1" outlineLevel="1">
      <c r="A1983" t="s">
        <v>418</v>
      </c>
      <c r="B1983" t="s">
        <v>14</v>
      </c>
      <c r="C1983" s="1">
        <f t="shared" si="1133"/>
        <v>4237</v>
      </c>
      <c r="D1983" s="7">
        <f>IF(R1983&gt;0,RANK(R1983,(R1983:T1983,U1983:AI1983)),0)</f>
        <v>5</v>
      </c>
      <c r="E1983" s="7">
        <f>IF(S1983&gt;0,RANK(S1983,(R1983:T1983,U1983:AI1983)),0)</f>
        <v>6</v>
      </c>
      <c r="F1983" s="7">
        <f>IF(T1983&gt;0,RANK(T1983,(R1983:T1983,U1983:AI1983)),0)</f>
        <v>3</v>
      </c>
      <c r="G1983" s="7">
        <f>IF(U1983&gt;0,RANK(U1983,(R1983:T1983,U1983:AI1983)),0)</f>
        <v>2</v>
      </c>
      <c r="H1983" s="7">
        <f t="shared" si="1134"/>
        <v>1</v>
      </c>
      <c r="I1983" s="49">
        <f t="shared" si="1135"/>
        <v>1369</v>
      </c>
      <c r="J1983" s="177">
        <f t="shared" si="1116"/>
        <v>0.32310597120604201</v>
      </c>
      <c r="K1983" s="2"/>
      <c r="L1983" s="2">
        <f t="shared" si="1136"/>
        <v>3.4458343167335377E-2</v>
      </c>
      <c r="M1983" s="2">
        <f t="shared" si="1137"/>
        <v>8.2605617181968367E-3</v>
      </c>
      <c r="N1983" s="2">
        <f t="shared" si="1138"/>
        <v>0.16662733065848478</v>
      </c>
      <c r="O1983" s="2">
        <f t="shared" si="1139"/>
        <v>0.19612933679490205</v>
      </c>
      <c r="P1983" s="2">
        <f t="shared" si="1140"/>
        <v>0.51923530800094408</v>
      </c>
      <c r="Q1983" s="2">
        <f t="shared" si="1132"/>
        <v>7.5289119660136739E-2</v>
      </c>
      <c r="R1983" s="1">
        <v>146</v>
      </c>
      <c r="S1983" s="1">
        <v>35</v>
      </c>
      <c r="T1983" s="1">
        <v>706</v>
      </c>
      <c r="U1983" s="1">
        <v>831</v>
      </c>
      <c r="V1983" s="1">
        <v>2200</v>
      </c>
      <c r="W1983" s="1">
        <v>289</v>
      </c>
      <c r="X1983" s="1">
        <v>3</v>
      </c>
      <c r="Y1983" s="1">
        <v>6</v>
      </c>
      <c r="Z1983" s="1">
        <v>4</v>
      </c>
      <c r="AA1983" s="1">
        <v>6</v>
      </c>
      <c r="AD1983" s="1">
        <v>7</v>
      </c>
      <c r="AF1983" s="1">
        <v>3</v>
      </c>
      <c r="AG1983" s="1">
        <v>1</v>
      </c>
      <c r="AH1983" s="1">
        <v>0</v>
      </c>
      <c r="AI1983" s="1">
        <v>0</v>
      </c>
      <c r="AK1983" s="7">
        <f t="shared" si="1141"/>
        <v>4</v>
      </c>
      <c r="AL1983" s="7">
        <f t="shared" si="1142"/>
        <v>10</v>
      </c>
      <c r="AM1983" s="7">
        <f t="shared" si="1143"/>
        <v>7</v>
      </c>
      <c r="AN1983" s="2">
        <f t="shared" si="1144"/>
        <v>6.8208638187396739E-2</v>
      </c>
      <c r="AO1983" s="2">
        <f t="shared" si="1145"/>
        <v>7.0804814727401467E-4</v>
      </c>
      <c r="AP1983" s="2">
        <f t="shared" si="1146"/>
        <v>1.4160962945480293E-3</v>
      </c>
      <c r="AQ1983" s="2"/>
      <c r="AR1983" t="str">
        <f t="shared" si="1147"/>
        <v>Campbell</v>
      </c>
      <c r="AS1983" t="s">
        <v>14</v>
      </c>
      <c r="AT1983" s="184"/>
      <c r="AV1983" s="97">
        <v>47</v>
      </c>
      <c r="AW1983" s="99">
        <v>13</v>
      </c>
      <c r="AX1983" s="105">
        <f t="shared" si="1148"/>
        <v>47013</v>
      </c>
      <c r="AZ1983" s="7" t="s">
        <v>2951</v>
      </c>
      <c r="BA1983" t="s">
        <v>3184</v>
      </c>
      <c r="BB1983" s="176"/>
      <c r="BC1983" s="176"/>
      <c r="BD1983" s="176"/>
    </row>
    <row r="1984" spans="1:56" s="1" customFormat="1" hidden="1" outlineLevel="1">
      <c r="A1984" t="s">
        <v>670</v>
      </c>
      <c r="B1984" t="s">
        <v>14</v>
      </c>
      <c r="C1984" s="1">
        <f t="shared" si="1133"/>
        <v>2349</v>
      </c>
      <c r="D1984" s="7">
        <f>IF(R1984&gt;0,RANK(R1984,(R1984:T1984,U1984:AI1984)),0)</f>
        <v>5</v>
      </c>
      <c r="E1984" s="7">
        <f>IF(S1984&gt;0,RANK(S1984,(R1984:T1984,U1984:AI1984)),0)</f>
        <v>6</v>
      </c>
      <c r="F1984" s="7">
        <f>IF(T1984&gt;0,RANK(T1984,(R1984:T1984,U1984:AI1984)),0)</f>
        <v>3</v>
      </c>
      <c r="G1984" s="7">
        <f>IF(U1984&gt;0,RANK(U1984,(R1984:T1984,U1984:AI1984)),0)</f>
        <v>2</v>
      </c>
      <c r="H1984" s="7">
        <f t="shared" si="1134"/>
        <v>1</v>
      </c>
      <c r="I1984" s="49">
        <f t="shared" si="1135"/>
        <v>587</v>
      </c>
      <c r="J1984" s="177">
        <f t="shared" si="1116"/>
        <v>0.2498935717326522</v>
      </c>
      <c r="K1984" s="2"/>
      <c r="L1984" s="2">
        <f t="shared" si="1136"/>
        <v>2.1285653469561516E-2</v>
      </c>
      <c r="M1984" s="2">
        <f t="shared" si="1137"/>
        <v>7.2371221796509152E-3</v>
      </c>
      <c r="N1984" s="2">
        <f t="shared" si="1138"/>
        <v>8.3014048531289908E-2</v>
      </c>
      <c r="O1984" s="2">
        <f t="shared" si="1139"/>
        <v>0.27969348659003829</v>
      </c>
      <c r="P1984" s="2">
        <f t="shared" si="1140"/>
        <v>0.52958705832269048</v>
      </c>
      <c r="Q1984" s="2">
        <f t="shared" si="1132"/>
        <v>7.9182630906768914E-2</v>
      </c>
      <c r="R1984" s="1">
        <v>50</v>
      </c>
      <c r="S1984" s="1">
        <v>17</v>
      </c>
      <c r="T1984" s="1">
        <v>195</v>
      </c>
      <c r="U1984" s="1">
        <v>657</v>
      </c>
      <c r="V1984" s="1">
        <v>1244</v>
      </c>
      <c r="W1984" s="1">
        <v>159</v>
      </c>
      <c r="X1984" s="1">
        <v>3</v>
      </c>
      <c r="Y1984" s="1">
        <v>8</v>
      </c>
      <c r="Z1984" s="1">
        <v>2</v>
      </c>
      <c r="AA1984" s="1">
        <v>8</v>
      </c>
      <c r="AD1984" s="1">
        <v>4</v>
      </c>
      <c r="AF1984" s="1">
        <v>2</v>
      </c>
      <c r="AG1984" s="1">
        <v>0</v>
      </c>
      <c r="AH1984" s="1">
        <v>0</v>
      </c>
      <c r="AI1984" s="1">
        <v>0</v>
      </c>
      <c r="AK1984" s="7">
        <f t="shared" si="1141"/>
        <v>4</v>
      </c>
      <c r="AL1984" s="7">
        <f t="shared" si="1142"/>
        <v>9</v>
      </c>
      <c r="AM1984" s="7">
        <f t="shared" si="1143"/>
        <v>7</v>
      </c>
      <c r="AN1984" s="2">
        <f t="shared" si="1144"/>
        <v>6.7688378033205626E-2</v>
      </c>
      <c r="AO1984" s="2">
        <f t="shared" si="1145"/>
        <v>1.277139208173691E-3</v>
      </c>
      <c r="AP1984" s="2">
        <f t="shared" si="1146"/>
        <v>3.4057045551298426E-3</v>
      </c>
      <c r="AQ1984" s="2"/>
      <c r="AR1984" t="str">
        <f t="shared" si="1147"/>
        <v>Cannon</v>
      </c>
      <c r="AS1984" t="s">
        <v>14</v>
      </c>
      <c r="AT1984" s="184">
        <v>6</v>
      </c>
      <c r="AV1984" s="97">
        <v>47</v>
      </c>
      <c r="AW1984" s="99">
        <v>15</v>
      </c>
      <c r="AX1984" s="105">
        <f t="shared" si="1148"/>
        <v>47015</v>
      </c>
      <c r="AZ1984" s="7" t="s">
        <v>2951</v>
      </c>
      <c r="BA1984" t="s">
        <v>3184</v>
      </c>
      <c r="BB1984" s="176"/>
      <c r="BC1984" s="176"/>
      <c r="BD1984" s="176"/>
    </row>
    <row r="1985" spans="1:56" s="1" customFormat="1" hidden="1" outlineLevel="1">
      <c r="A1985" t="s">
        <v>1790</v>
      </c>
      <c r="B1985" t="s">
        <v>14</v>
      </c>
      <c r="C1985" s="1">
        <f t="shared" si="1133"/>
        <v>3656</v>
      </c>
      <c r="D1985" s="7">
        <f>IF(R1985&gt;0,RANK(R1985,(R1985:T1985,U1985:AI1985)),0)</f>
        <v>5</v>
      </c>
      <c r="E1985" s="7">
        <f>IF(S1985&gt;0,RANK(S1985,(R1985:T1985,U1985:AI1985)),0)</f>
        <v>6</v>
      </c>
      <c r="F1985" s="7">
        <f>IF(T1985&gt;0,RANK(T1985,(R1985:T1985,U1985:AI1985)),0)</f>
        <v>3</v>
      </c>
      <c r="G1985" s="7">
        <f>IF(U1985&gt;0,RANK(U1985,(R1985:T1985,U1985:AI1985)),0)</f>
        <v>2</v>
      </c>
      <c r="H1985" s="7">
        <f t="shared" si="1134"/>
        <v>1</v>
      </c>
      <c r="I1985" s="49">
        <f t="shared" si="1135"/>
        <v>614</v>
      </c>
      <c r="J1985" s="177">
        <f t="shared" si="1116"/>
        <v>0.16794310722100655</v>
      </c>
      <c r="K1985" s="2"/>
      <c r="L1985" s="2">
        <f t="shared" si="1136"/>
        <v>3.9934354485776806E-2</v>
      </c>
      <c r="M1985" s="2">
        <f t="shared" si="1137"/>
        <v>9.8468271334792128E-3</v>
      </c>
      <c r="N1985" s="2">
        <f t="shared" si="1138"/>
        <v>0.15672866520787745</v>
      </c>
      <c r="O1985" s="2">
        <f t="shared" si="1139"/>
        <v>0.26449671772428884</v>
      </c>
      <c r="P1985" s="2">
        <f t="shared" si="1140"/>
        <v>0.43243982494529543</v>
      </c>
      <c r="Q1985" s="2">
        <f t="shared" si="1132"/>
        <v>9.6553610503282372E-2</v>
      </c>
      <c r="R1985" s="1">
        <v>146</v>
      </c>
      <c r="S1985" s="1">
        <v>36</v>
      </c>
      <c r="T1985" s="1">
        <v>573</v>
      </c>
      <c r="U1985" s="1">
        <v>967</v>
      </c>
      <c r="V1985" s="1">
        <v>1581</v>
      </c>
      <c r="W1985" s="1">
        <v>315</v>
      </c>
      <c r="X1985" s="1">
        <v>0</v>
      </c>
      <c r="Y1985" s="1">
        <v>3</v>
      </c>
      <c r="Z1985" s="1">
        <v>4</v>
      </c>
      <c r="AA1985" s="1">
        <v>10</v>
      </c>
      <c r="AD1985" s="1">
        <v>14</v>
      </c>
      <c r="AF1985" s="1">
        <v>3</v>
      </c>
      <c r="AG1985" s="1">
        <v>2</v>
      </c>
      <c r="AH1985" s="1">
        <v>0</v>
      </c>
      <c r="AI1985" s="1">
        <v>2</v>
      </c>
      <c r="AK1985" s="7">
        <f t="shared" si="1141"/>
        <v>4</v>
      </c>
      <c r="AL1985" s="7">
        <f t="shared" si="1142"/>
        <v>0</v>
      </c>
      <c r="AM1985" s="7">
        <f t="shared" si="1143"/>
        <v>9</v>
      </c>
      <c r="AN1985" s="2">
        <f t="shared" si="1144"/>
        <v>8.6159737417943111E-2</v>
      </c>
      <c r="AO1985" s="2">
        <f t="shared" si="1145"/>
        <v>0</v>
      </c>
      <c r="AP1985" s="2">
        <f t="shared" si="1146"/>
        <v>8.2056892778993432E-4</v>
      </c>
      <c r="AQ1985" s="2"/>
      <c r="AR1985" t="str">
        <f t="shared" si="1147"/>
        <v>Carroll</v>
      </c>
      <c r="AS1985" t="s">
        <v>14</v>
      </c>
      <c r="AT1985" s="184">
        <v>8</v>
      </c>
      <c r="AV1985" s="97">
        <v>47</v>
      </c>
      <c r="AW1985" s="99">
        <v>17</v>
      </c>
      <c r="AX1985" s="105">
        <f t="shared" si="1148"/>
        <v>47017</v>
      </c>
      <c r="AZ1985" s="7" t="s">
        <v>2951</v>
      </c>
      <c r="BA1985" t="s">
        <v>3184</v>
      </c>
      <c r="BB1985" s="176"/>
      <c r="BC1985" s="176"/>
      <c r="BD1985" s="176"/>
    </row>
    <row r="1986" spans="1:56" s="1" customFormat="1" hidden="1" outlineLevel="1">
      <c r="A1986" t="s">
        <v>560</v>
      </c>
      <c r="B1986" t="s">
        <v>14</v>
      </c>
      <c r="C1986" s="1">
        <f t="shared" si="1133"/>
        <v>9618</v>
      </c>
      <c r="D1986" s="7">
        <f>IF(R1986&gt;0,RANK(R1986,(R1986:T1986,U1986:AI1986)),0)</f>
        <v>5</v>
      </c>
      <c r="E1986" s="7">
        <f>IF(S1986&gt;0,RANK(S1986,(R1986:T1986,U1986:AI1986)),0)</f>
        <v>6</v>
      </c>
      <c r="F1986" s="7">
        <f>IF(T1986&gt;0,RANK(T1986,(R1986:T1986,U1986:AI1986)),0)</f>
        <v>3</v>
      </c>
      <c r="G1986" s="7">
        <f>IF(U1986&gt;0,RANK(U1986,(R1986:T1986,U1986:AI1986)),0)</f>
        <v>2</v>
      </c>
      <c r="H1986" s="7">
        <f t="shared" si="1134"/>
        <v>1</v>
      </c>
      <c r="I1986" s="49">
        <f t="shared" si="1135"/>
        <v>1916</v>
      </c>
      <c r="J1986" s="177">
        <f t="shared" si="1116"/>
        <v>0.19920981493033896</v>
      </c>
      <c r="K1986" s="2"/>
      <c r="L1986" s="2">
        <f t="shared" si="1136"/>
        <v>3.2647119983364524E-2</v>
      </c>
      <c r="M1986" s="2">
        <f t="shared" si="1137"/>
        <v>1.0813058847993346E-2</v>
      </c>
      <c r="N1986" s="2">
        <f t="shared" si="1138"/>
        <v>0.18267831149927219</v>
      </c>
      <c r="O1986" s="2">
        <f t="shared" si="1139"/>
        <v>0.24454148471615719</v>
      </c>
      <c r="P1986" s="2">
        <f t="shared" si="1140"/>
        <v>0.44375129964649618</v>
      </c>
      <c r="Q1986" s="2">
        <f t="shared" si="1132"/>
        <v>8.5568725306716553E-2</v>
      </c>
      <c r="R1986" s="1">
        <v>314</v>
      </c>
      <c r="S1986" s="1">
        <v>104</v>
      </c>
      <c r="T1986" s="1">
        <v>1757</v>
      </c>
      <c r="U1986" s="1">
        <v>2352</v>
      </c>
      <c r="V1986" s="1">
        <v>4268</v>
      </c>
      <c r="W1986" s="1">
        <v>699</v>
      </c>
      <c r="X1986" s="1">
        <v>7</v>
      </c>
      <c r="Y1986" s="1">
        <v>18</v>
      </c>
      <c r="Z1986" s="1">
        <v>14</v>
      </c>
      <c r="AA1986" s="1">
        <v>19</v>
      </c>
      <c r="AD1986" s="1">
        <v>45</v>
      </c>
      <c r="AF1986" s="1">
        <v>7</v>
      </c>
      <c r="AG1986" s="1">
        <v>7</v>
      </c>
      <c r="AH1986" s="1">
        <v>2</v>
      </c>
      <c r="AI1986" s="1">
        <v>5</v>
      </c>
      <c r="AK1986" s="7">
        <f t="shared" si="1141"/>
        <v>4</v>
      </c>
      <c r="AL1986" s="7">
        <f t="shared" si="1142"/>
        <v>10</v>
      </c>
      <c r="AM1986" s="7">
        <f t="shared" si="1143"/>
        <v>8</v>
      </c>
      <c r="AN1986" s="2">
        <f t="shared" si="1144"/>
        <v>7.267623206487836E-2</v>
      </c>
      <c r="AO1986" s="2">
        <f t="shared" si="1145"/>
        <v>7.27802037845706E-4</v>
      </c>
      <c r="AP1986" s="2">
        <f t="shared" si="1146"/>
        <v>1.8714909544603868E-3</v>
      </c>
      <c r="AQ1986" s="2"/>
      <c r="AR1986" t="str">
        <f t="shared" si="1147"/>
        <v>Carter</v>
      </c>
      <c r="AS1986" t="s">
        <v>14</v>
      </c>
      <c r="AT1986" s="184">
        <v>1</v>
      </c>
      <c r="AV1986" s="97">
        <v>47</v>
      </c>
      <c r="AW1986" s="99">
        <v>19</v>
      </c>
      <c r="AX1986" s="105">
        <f t="shared" si="1148"/>
        <v>47019</v>
      </c>
      <c r="AZ1986" s="7" t="s">
        <v>2951</v>
      </c>
      <c r="BA1986" t="s">
        <v>3184</v>
      </c>
      <c r="BB1986" s="176"/>
      <c r="BC1986" s="176"/>
      <c r="BD1986" s="176"/>
    </row>
    <row r="1987" spans="1:56" s="1" customFormat="1" hidden="1" outlineLevel="1">
      <c r="A1987" t="s">
        <v>802</v>
      </c>
      <c r="B1987" t="s">
        <v>14</v>
      </c>
      <c r="C1987" s="1">
        <f t="shared" si="1133"/>
        <v>5714</v>
      </c>
      <c r="D1987" s="7">
        <f>IF(R1987&gt;0,RANK(R1987,(R1987:T1987,U1987:AI1987)),0)</f>
        <v>5</v>
      </c>
      <c r="E1987" s="7">
        <f>IF(S1987&gt;0,RANK(S1987,(R1987:T1987,U1987:AI1987)),0)</f>
        <v>6</v>
      </c>
      <c r="F1987" s="7">
        <f>IF(T1987&gt;0,RANK(T1987,(R1987:T1987,U1987:AI1987)),0)</f>
        <v>3</v>
      </c>
      <c r="G1987" s="7">
        <f>IF(U1987&gt;0,RANK(U1987,(R1987:T1987,U1987:AI1987)),0)</f>
        <v>2</v>
      </c>
      <c r="H1987" s="7">
        <f t="shared" si="1134"/>
        <v>1</v>
      </c>
      <c r="I1987" s="49">
        <f t="shared" si="1135"/>
        <v>905</v>
      </c>
      <c r="J1987" s="177">
        <f t="shared" si="1116"/>
        <v>0.15838291914595728</v>
      </c>
      <c r="K1987" s="2"/>
      <c r="L1987" s="2">
        <f t="shared" si="1136"/>
        <v>3.6926846342317118E-2</v>
      </c>
      <c r="M1987" s="2">
        <f t="shared" si="1137"/>
        <v>7.0003500175008747E-3</v>
      </c>
      <c r="N1987" s="2">
        <f t="shared" si="1138"/>
        <v>0.14840742037101856</v>
      </c>
      <c r="O1987" s="2">
        <f t="shared" si="1139"/>
        <v>0.28456422821141059</v>
      </c>
      <c r="P1987" s="2">
        <f t="shared" si="1140"/>
        <v>0.44294714735736784</v>
      </c>
      <c r="Q1987" s="2">
        <f t="shared" si="1132"/>
        <v>8.0154007700384944E-2</v>
      </c>
      <c r="R1987" s="1">
        <v>211</v>
      </c>
      <c r="S1987" s="1">
        <v>40</v>
      </c>
      <c r="T1987" s="1">
        <v>848</v>
      </c>
      <c r="U1987" s="1">
        <v>1626</v>
      </c>
      <c r="V1987" s="1">
        <v>2531</v>
      </c>
      <c r="W1987" s="1">
        <v>419</v>
      </c>
      <c r="X1987" s="1">
        <v>2</v>
      </c>
      <c r="Y1987" s="1">
        <v>2</v>
      </c>
      <c r="Z1987" s="1">
        <v>11</v>
      </c>
      <c r="AA1987" s="1">
        <v>4</v>
      </c>
      <c r="AD1987" s="1">
        <v>9</v>
      </c>
      <c r="AF1987" s="1">
        <v>5</v>
      </c>
      <c r="AG1987" s="1">
        <v>2</v>
      </c>
      <c r="AH1987" s="1">
        <v>2</v>
      </c>
      <c r="AI1987" s="1">
        <v>2</v>
      </c>
      <c r="AK1987" s="7">
        <f t="shared" si="1141"/>
        <v>4</v>
      </c>
      <c r="AL1987" s="7">
        <f t="shared" si="1142"/>
        <v>9</v>
      </c>
      <c r="AM1987" s="7">
        <f t="shared" si="1143"/>
        <v>9</v>
      </c>
      <c r="AN1987" s="2">
        <f t="shared" si="1144"/>
        <v>7.3328666433321671E-2</v>
      </c>
      <c r="AO1987" s="2">
        <f t="shared" si="1145"/>
        <v>3.5001750087504374E-4</v>
      </c>
      <c r="AP1987" s="2">
        <f t="shared" si="1146"/>
        <v>3.5001750087504374E-4</v>
      </c>
      <c r="AQ1987" s="2"/>
      <c r="AR1987" t="str">
        <f t="shared" si="1147"/>
        <v>Cheatham</v>
      </c>
      <c r="AS1987" t="s">
        <v>14</v>
      </c>
      <c r="AT1987" s="184"/>
      <c r="AV1987" s="97">
        <v>47</v>
      </c>
      <c r="AW1987" s="99">
        <v>21</v>
      </c>
      <c r="AX1987" s="105">
        <f t="shared" si="1148"/>
        <v>47021</v>
      </c>
      <c r="AZ1987" s="7" t="s">
        <v>2951</v>
      </c>
      <c r="BA1987" t="s">
        <v>3184</v>
      </c>
      <c r="BB1987" s="176"/>
      <c r="BC1987" s="176"/>
      <c r="BD1987" s="176"/>
    </row>
    <row r="1988" spans="1:56" s="1" customFormat="1" hidden="1" outlineLevel="1">
      <c r="A1988" t="s">
        <v>2163</v>
      </c>
      <c r="B1988" t="s">
        <v>14</v>
      </c>
      <c r="C1988" s="1">
        <f t="shared" si="1133"/>
        <v>2494</v>
      </c>
      <c r="D1988" s="7">
        <f>IF(R1988&gt;0,RANK(R1988,(R1988:T1988,U1988:AI1988)),0)</f>
        <v>5</v>
      </c>
      <c r="E1988" s="7">
        <f>IF(S1988&gt;0,RANK(S1988,(R1988:T1988,U1988:AI1988)),0)</f>
        <v>6</v>
      </c>
      <c r="F1988" s="7">
        <f>IF(T1988&gt;0,RANK(T1988,(R1988:T1988,U1988:AI1988)),0)</f>
        <v>3</v>
      </c>
      <c r="G1988" s="7">
        <f>IF(U1988&gt;0,RANK(U1988,(R1988:T1988,U1988:AI1988)),0)</f>
        <v>2</v>
      </c>
      <c r="H1988" s="7">
        <f t="shared" si="1134"/>
        <v>1</v>
      </c>
      <c r="I1988" s="49">
        <f t="shared" si="1135"/>
        <v>377</v>
      </c>
      <c r="J1988" s="177">
        <f t="shared" si="1116"/>
        <v>0.15116279069767441</v>
      </c>
      <c r="K1988" s="2"/>
      <c r="L1988" s="2">
        <f t="shared" si="1136"/>
        <v>2.5260625501202887E-2</v>
      </c>
      <c r="M1988" s="2">
        <f t="shared" si="1137"/>
        <v>1.1226944667201283E-2</v>
      </c>
      <c r="N1988" s="2">
        <f t="shared" si="1138"/>
        <v>0.15196471531676023</v>
      </c>
      <c r="O1988" s="2">
        <f t="shared" si="1139"/>
        <v>0.26102646351242981</v>
      </c>
      <c r="P1988" s="2">
        <f t="shared" si="1140"/>
        <v>0.41218925421010427</v>
      </c>
      <c r="Q1988" s="2">
        <f t="shared" si="1132"/>
        <v>0.13833199679230151</v>
      </c>
      <c r="R1988" s="1">
        <v>63</v>
      </c>
      <c r="S1988" s="1">
        <v>28</v>
      </c>
      <c r="T1988" s="1">
        <v>379</v>
      </c>
      <c r="U1988" s="1">
        <v>651</v>
      </c>
      <c r="V1988" s="1">
        <v>1028</v>
      </c>
      <c r="W1988" s="1">
        <v>322</v>
      </c>
      <c r="X1988" s="1">
        <v>0</v>
      </c>
      <c r="Y1988" s="1">
        <v>2</v>
      </c>
      <c r="Z1988" s="1">
        <v>2</v>
      </c>
      <c r="AA1988" s="1">
        <v>3</v>
      </c>
      <c r="AD1988" s="1">
        <v>9</v>
      </c>
      <c r="AF1988" s="1">
        <v>2</v>
      </c>
      <c r="AG1988" s="1">
        <v>0</v>
      </c>
      <c r="AH1988" s="1">
        <v>1</v>
      </c>
      <c r="AI1988" s="1">
        <v>4</v>
      </c>
      <c r="AK1988" s="7">
        <f t="shared" si="1141"/>
        <v>4</v>
      </c>
      <c r="AL1988" s="7">
        <f t="shared" si="1142"/>
        <v>0</v>
      </c>
      <c r="AM1988" s="7">
        <f t="shared" si="1143"/>
        <v>8</v>
      </c>
      <c r="AN1988" s="2">
        <f t="shared" si="1144"/>
        <v>0.12910986367281477</v>
      </c>
      <c r="AO1988" s="2">
        <f t="shared" si="1145"/>
        <v>0</v>
      </c>
      <c r="AP1988" s="2">
        <f t="shared" si="1146"/>
        <v>8.0192461908580592E-4</v>
      </c>
      <c r="AQ1988" s="2"/>
      <c r="AR1988" t="str">
        <f t="shared" si="1147"/>
        <v>Chester</v>
      </c>
      <c r="AS1988" t="s">
        <v>14</v>
      </c>
      <c r="AT1988" s="184">
        <v>7</v>
      </c>
      <c r="AV1988" s="97">
        <v>47</v>
      </c>
      <c r="AW1988" s="99">
        <v>23</v>
      </c>
      <c r="AX1988" s="105">
        <f t="shared" si="1148"/>
        <v>47023</v>
      </c>
      <c r="AZ1988" s="7" t="s">
        <v>2951</v>
      </c>
      <c r="BA1988" t="s">
        <v>3184</v>
      </c>
      <c r="BB1988" s="176"/>
      <c r="BC1988" s="176"/>
      <c r="BD1988" s="176"/>
    </row>
    <row r="1989" spans="1:56" hidden="1" outlineLevel="1">
      <c r="A1989" t="s">
        <v>2334</v>
      </c>
      <c r="B1989" t="s">
        <v>14</v>
      </c>
      <c r="C1989" s="1">
        <f t="shared" si="1133"/>
        <v>3761</v>
      </c>
      <c r="D1989" s="7">
        <f>IF(R1989&gt;0,RANK(R1989,(R1989:T1989,U1989:AI1989)),0)</f>
        <v>5</v>
      </c>
      <c r="E1989" s="7">
        <f>IF(S1989&gt;0,RANK(S1989,(R1989:T1989,U1989:AI1989)),0)</f>
        <v>6</v>
      </c>
      <c r="F1989" s="7">
        <f>IF(T1989&gt;0,RANK(T1989,(R1989:T1989,U1989:AI1989)),0)</f>
        <v>3</v>
      </c>
      <c r="G1989" s="7">
        <f>IF(U1989&gt;0,RANK(U1989,(R1989:T1989,U1989:AI1989)),0)</f>
        <v>2</v>
      </c>
      <c r="H1989" s="7">
        <f t="shared" si="1134"/>
        <v>1</v>
      </c>
      <c r="I1989" s="49">
        <f t="shared" si="1135"/>
        <v>1224</v>
      </c>
      <c r="J1989" s="177">
        <f t="shared" ref="J1989:J2052" si="1149">I1989/C1989</f>
        <v>0.32544536027652221</v>
      </c>
      <c r="K1989" s="2"/>
      <c r="L1989" s="2">
        <f t="shared" si="1136"/>
        <v>3.1374634405743153E-2</v>
      </c>
      <c r="M1989" s="2">
        <f t="shared" si="1137"/>
        <v>7.7107152353097577E-3</v>
      </c>
      <c r="N1989" s="2">
        <f t="shared" si="1138"/>
        <v>0.14357883541611274</v>
      </c>
      <c r="O1989" s="2">
        <f t="shared" si="1139"/>
        <v>0.21324115926615261</v>
      </c>
      <c r="P1989" s="2">
        <f t="shared" si="1140"/>
        <v>0.53868651954267477</v>
      </c>
      <c r="Q1989" s="2">
        <f t="shared" si="1132"/>
        <v>6.5408136134006978E-2</v>
      </c>
      <c r="R1989" s="1">
        <v>118</v>
      </c>
      <c r="S1989" s="1">
        <v>29</v>
      </c>
      <c r="T1989" s="1">
        <v>540</v>
      </c>
      <c r="U1989" s="1">
        <v>802</v>
      </c>
      <c r="V1989" s="1">
        <v>2026</v>
      </c>
      <c r="W1989" s="1">
        <v>200</v>
      </c>
      <c r="X1989" s="1">
        <v>5</v>
      </c>
      <c r="Y1989" s="1">
        <v>6</v>
      </c>
      <c r="Z1989" s="1">
        <v>8</v>
      </c>
      <c r="AA1989" s="1">
        <v>5</v>
      </c>
      <c r="AD1989" s="1">
        <v>15</v>
      </c>
      <c r="AF1989" s="1">
        <v>1</v>
      </c>
      <c r="AG1989" s="1">
        <v>2</v>
      </c>
      <c r="AH1989" s="1">
        <v>0</v>
      </c>
      <c r="AI1989" s="1">
        <v>4</v>
      </c>
      <c r="AK1989" s="7">
        <f t="shared" si="1141"/>
        <v>4</v>
      </c>
      <c r="AL1989" s="7">
        <f t="shared" si="1142"/>
        <v>9</v>
      </c>
      <c r="AM1989" s="7">
        <f t="shared" si="1143"/>
        <v>8</v>
      </c>
      <c r="AN1989" s="2">
        <f t="shared" si="1144"/>
        <v>5.3177346450412125E-2</v>
      </c>
      <c r="AO1989" s="2">
        <f t="shared" si="1145"/>
        <v>1.3294336612603031E-3</v>
      </c>
      <c r="AP1989" s="2">
        <f t="shared" si="1146"/>
        <v>1.5953203935123637E-3</v>
      </c>
      <c r="AR1989" t="str">
        <f t="shared" si="1147"/>
        <v>Claiborne</v>
      </c>
      <c r="AS1989" t="s">
        <v>14</v>
      </c>
      <c r="AT1989" s="184">
        <v>2</v>
      </c>
      <c r="AV1989" s="97">
        <v>47</v>
      </c>
      <c r="AW1989" s="99">
        <v>25</v>
      </c>
      <c r="AX1989" s="105">
        <f t="shared" si="1148"/>
        <v>47025</v>
      </c>
      <c r="AZ1989" s="7" t="s">
        <v>2951</v>
      </c>
      <c r="BA1989" t="s">
        <v>3184</v>
      </c>
      <c r="BB1989" s="176"/>
      <c r="BC1989" s="176"/>
      <c r="BD1989" s="176"/>
    </row>
    <row r="1990" spans="1:56" hidden="1" outlineLevel="1">
      <c r="A1990" t="s">
        <v>1192</v>
      </c>
      <c r="B1990" t="s">
        <v>14</v>
      </c>
      <c r="C1990" s="1">
        <f t="shared" si="1133"/>
        <v>1050</v>
      </c>
      <c r="D1990" s="7">
        <f>IF(R1990&gt;0,RANK(R1990,(R1990:T1990,U1990:AI1990)),0)</f>
        <v>5</v>
      </c>
      <c r="E1990" s="7">
        <f>IF(S1990&gt;0,RANK(S1990,(R1990:T1990,U1990:AI1990)),0)</f>
        <v>6</v>
      </c>
      <c r="F1990" s="7">
        <f>IF(T1990&gt;0,RANK(T1990,(R1990:T1990,U1990:AI1990)),0)</f>
        <v>3</v>
      </c>
      <c r="G1990" s="7">
        <f>IF(U1990&gt;0,RANK(U1990,(R1990:T1990,U1990:AI1990)),0)</f>
        <v>2</v>
      </c>
      <c r="H1990" s="7">
        <f t="shared" si="1134"/>
        <v>1</v>
      </c>
      <c r="I1990" s="49">
        <f t="shared" si="1135"/>
        <v>420</v>
      </c>
      <c r="J1990" s="177">
        <f t="shared" si="1149"/>
        <v>0.4</v>
      </c>
      <c r="K1990" s="2"/>
      <c r="L1990" s="2">
        <f t="shared" si="1136"/>
        <v>3.5238095238095235E-2</v>
      </c>
      <c r="M1990" s="2">
        <f t="shared" si="1137"/>
        <v>6.6666666666666671E-3</v>
      </c>
      <c r="N1990" s="2">
        <f t="shared" si="1138"/>
        <v>0.13904761904761906</v>
      </c>
      <c r="O1990" s="2">
        <f t="shared" si="1139"/>
        <v>0.17142857142857143</v>
      </c>
      <c r="P1990" s="2">
        <f t="shared" si="1140"/>
        <v>0.5714285714285714</v>
      </c>
      <c r="Q1990" s="2">
        <f t="shared" si="1132"/>
        <v>7.6190476190476142E-2</v>
      </c>
      <c r="R1990" s="1">
        <v>37</v>
      </c>
      <c r="S1990" s="1">
        <v>7</v>
      </c>
      <c r="T1990" s="1">
        <v>146</v>
      </c>
      <c r="U1990" s="1">
        <v>180</v>
      </c>
      <c r="V1990" s="1">
        <v>600</v>
      </c>
      <c r="W1990" s="1">
        <v>66</v>
      </c>
      <c r="X1990" s="1">
        <v>0</v>
      </c>
      <c r="Y1990" s="1">
        <v>3</v>
      </c>
      <c r="Z1990" s="1">
        <v>6</v>
      </c>
      <c r="AA1990" s="1">
        <v>2</v>
      </c>
      <c r="AD1990" s="1">
        <v>0</v>
      </c>
      <c r="AF1990" s="1">
        <v>1</v>
      </c>
      <c r="AG1990" s="1">
        <v>0</v>
      </c>
      <c r="AH1990" s="1">
        <v>0</v>
      </c>
      <c r="AI1990" s="1">
        <v>2</v>
      </c>
      <c r="AK1990" s="7">
        <f t="shared" si="1141"/>
        <v>4</v>
      </c>
      <c r="AL1990" s="7">
        <f t="shared" si="1142"/>
        <v>0</v>
      </c>
      <c r="AM1990" s="7">
        <f t="shared" si="1143"/>
        <v>8</v>
      </c>
      <c r="AN1990" s="2">
        <f t="shared" si="1144"/>
        <v>6.2857142857142861E-2</v>
      </c>
      <c r="AO1990" s="2">
        <f t="shared" si="1145"/>
        <v>0</v>
      </c>
      <c r="AP1990" s="2">
        <f t="shared" si="1146"/>
        <v>2.8571428571428571E-3</v>
      </c>
      <c r="AR1990" t="str">
        <f t="shared" si="1147"/>
        <v>Clay</v>
      </c>
      <c r="AS1990" t="s">
        <v>14</v>
      </c>
      <c r="AT1990" s="184">
        <v>6</v>
      </c>
      <c r="AV1990" s="97">
        <v>47</v>
      </c>
      <c r="AW1990" s="99">
        <v>27</v>
      </c>
      <c r="AX1990" s="105">
        <f t="shared" si="1148"/>
        <v>47027</v>
      </c>
      <c r="AZ1990" s="7" t="s">
        <v>2951</v>
      </c>
      <c r="BA1990" t="s">
        <v>3184</v>
      </c>
      <c r="BB1990" s="176"/>
      <c r="BC1990" s="176"/>
      <c r="BD1990" s="176"/>
    </row>
    <row r="1991" spans="1:56" hidden="1" outlineLevel="1">
      <c r="A1991" t="s">
        <v>2015</v>
      </c>
      <c r="B1991" t="s">
        <v>14</v>
      </c>
      <c r="C1991" s="1">
        <f t="shared" si="1133"/>
        <v>6037</v>
      </c>
      <c r="D1991" s="7">
        <f>IF(R1991&gt;0,RANK(R1991,(R1991:T1991,U1991:AI1991)),0)</f>
        <v>5</v>
      </c>
      <c r="E1991" s="7">
        <f>IF(S1991&gt;0,RANK(S1991,(R1991:T1991,U1991:AI1991)),0)</f>
        <v>6</v>
      </c>
      <c r="F1991" s="7">
        <f>IF(T1991&gt;0,RANK(T1991,(R1991:T1991,U1991:AI1991)),0)</f>
        <v>3</v>
      </c>
      <c r="G1991" s="7">
        <f>IF(U1991&gt;0,RANK(U1991,(R1991:T1991,U1991:AI1991)),0)</f>
        <v>2</v>
      </c>
      <c r="H1991" s="7">
        <f t="shared" si="1134"/>
        <v>1</v>
      </c>
      <c r="I1991" s="49">
        <f t="shared" si="1135"/>
        <v>1904</v>
      </c>
      <c r="J1991" s="177">
        <f t="shared" si="1149"/>
        <v>0.31538843796587707</v>
      </c>
      <c r="K1991" s="2"/>
      <c r="L1991" s="2">
        <f t="shared" si="1136"/>
        <v>3.4288553917508693E-2</v>
      </c>
      <c r="M1991" s="2">
        <f t="shared" si="1137"/>
        <v>1.4411131356634089E-2</v>
      </c>
      <c r="N1991" s="2">
        <f t="shared" si="1138"/>
        <v>0.12671856882557561</v>
      </c>
      <c r="O1991" s="2">
        <f t="shared" si="1139"/>
        <v>0.21467616365744574</v>
      </c>
      <c r="P1991" s="2">
        <f t="shared" si="1140"/>
        <v>0.53006460162332281</v>
      </c>
      <c r="Q1991" s="2">
        <f t="shared" si="1132"/>
        <v>7.9840980619513058E-2</v>
      </c>
      <c r="R1991" s="1">
        <v>207</v>
      </c>
      <c r="S1991" s="1">
        <v>87</v>
      </c>
      <c r="T1991" s="1">
        <v>765</v>
      </c>
      <c r="U1991" s="1">
        <v>1296</v>
      </c>
      <c r="V1991" s="1">
        <v>3200</v>
      </c>
      <c r="W1991" s="1">
        <v>356</v>
      </c>
      <c r="X1991" s="1">
        <v>9</v>
      </c>
      <c r="Y1991" s="1">
        <v>11</v>
      </c>
      <c r="Z1991" s="1">
        <v>15</v>
      </c>
      <c r="AA1991" s="1">
        <v>31</v>
      </c>
      <c r="AD1991" s="1">
        <v>49</v>
      </c>
      <c r="AF1991" s="1">
        <v>7</v>
      </c>
      <c r="AG1991" s="1">
        <v>3</v>
      </c>
      <c r="AH1991" s="1">
        <v>0</v>
      </c>
      <c r="AI1991" s="1">
        <v>1</v>
      </c>
      <c r="AK1991" s="7">
        <f t="shared" si="1141"/>
        <v>4</v>
      </c>
      <c r="AL1991" s="7">
        <f t="shared" si="1142"/>
        <v>10</v>
      </c>
      <c r="AM1991" s="7">
        <f t="shared" si="1143"/>
        <v>9</v>
      </c>
      <c r="AN1991" s="2">
        <f t="shared" si="1144"/>
        <v>5.8969686930594664E-2</v>
      </c>
      <c r="AO1991" s="2">
        <f t="shared" si="1145"/>
        <v>1.4908066920655955E-3</v>
      </c>
      <c r="AP1991" s="2">
        <f t="shared" si="1146"/>
        <v>1.8220970680801723E-3</v>
      </c>
      <c r="AR1991" t="str">
        <f t="shared" si="1147"/>
        <v>Cocke</v>
      </c>
      <c r="AS1991" t="s">
        <v>14</v>
      </c>
      <c r="AT1991" s="184">
        <v>1</v>
      </c>
      <c r="AV1991" s="97">
        <v>47</v>
      </c>
      <c r="AW1991" s="99">
        <v>29</v>
      </c>
      <c r="AX1991" s="105">
        <f t="shared" si="1148"/>
        <v>47029</v>
      </c>
      <c r="AZ1991" s="7" t="s">
        <v>2951</v>
      </c>
      <c r="BA1991" t="s">
        <v>3184</v>
      </c>
      <c r="BB1991" s="176"/>
      <c r="BC1991" s="176"/>
      <c r="BD1991" s="176"/>
    </row>
    <row r="1992" spans="1:56" hidden="1" outlineLevel="1">
      <c r="A1992" t="s">
        <v>881</v>
      </c>
      <c r="B1992" t="s">
        <v>14</v>
      </c>
      <c r="C1992" s="1">
        <f t="shared" si="1133"/>
        <v>8294</v>
      </c>
      <c r="D1992" s="7">
        <f>IF(R1992&gt;0,RANK(R1992,(R1992:T1992,U1992:AI1992)),0)</f>
        <v>5</v>
      </c>
      <c r="E1992" s="7">
        <f>IF(S1992&gt;0,RANK(S1992,(R1992:T1992,U1992:AI1992)),0)</f>
        <v>6</v>
      </c>
      <c r="F1992" s="7">
        <f>IF(T1992&gt;0,RANK(T1992,(R1992:T1992,U1992:AI1992)),0)</f>
        <v>3</v>
      </c>
      <c r="G1992" s="7">
        <f>IF(U1992&gt;0,RANK(U1992,(R1992:T1992,U1992:AI1992)),0)</f>
        <v>2</v>
      </c>
      <c r="H1992" s="7">
        <f t="shared" si="1134"/>
        <v>1</v>
      </c>
      <c r="I1992" s="49">
        <f t="shared" si="1135"/>
        <v>1320</v>
      </c>
      <c r="J1992" s="177">
        <f t="shared" si="1149"/>
        <v>0.15915119363395225</v>
      </c>
      <c r="K1992" s="2"/>
      <c r="L1992" s="2">
        <f t="shared" si="1136"/>
        <v>4.7142512659754041E-2</v>
      </c>
      <c r="M1992" s="2">
        <f t="shared" si="1137"/>
        <v>9.4043887147335428E-3</v>
      </c>
      <c r="N1992" s="2">
        <f t="shared" si="1138"/>
        <v>0.15770436460091633</v>
      </c>
      <c r="O1992" s="2">
        <f t="shared" si="1139"/>
        <v>0.26537255847600677</v>
      </c>
      <c r="P1992" s="2">
        <f t="shared" si="1140"/>
        <v>0.42452375210995902</v>
      </c>
      <c r="Q1992" s="2">
        <f t="shared" si="1132"/>
        <v>9.5852423438630374E-2</v>
      </c>
      <c r="R1992" s="1">
        <v>391</v>
      </c>
      <c r="S1992" s="1">
        <v>78</v>
      </c>
      <c r="T1992" s="1">
        <v>1308</v>
      </c>
      <c r="U1992" s="1">
        <v>2201</v>
      </c>
      <c r="V1992" s="1">
        <v>3521</v>
      </c>
      <c r="W1992" s="1">
        <v>707</v>
      </c>
      <c r="X1992" s="1">
        <v>7</v>
      </c>
      <c r="Y1992" s="1">
        <v>10</v>
      </c>
      <c r="Z1992" s="1">
        <v>18</v>
      </c>
      <c r="AA1992" s="1">
        <v>32</v>
      </c>
      <c r="AD1992" s="1">
        <v>13</v>
      </c>
      <c r="AF1992" s="1">
        <v>5</v>
      </c>
      <c r="AG1992" s="1">
        <v>1</v>
      </c>
      <c r="AH1992" s="1">
        <v>1</v>
      </c>
      <c r="AI1992" s="1">
        <v>1</v>
      </c>
      <c r="AK1992" s="7">
        <f t="shared" si="1141"/>
        <v>4</v>
      </c>
      <c r="AL1992" s="7">
        <f t="shared" si="1142"/>
        <v>10</v>
      </c>
      <c r="AM1992" s="7">
        <f t="shared" si="1143"/>
        <v>9</v>
      </c>
      <c r="AN1992" s="2">
        <f t="shared" si="1144"/>
        <v>8.5242343863033518E-2</v>
      </c>
      <c r="AO1992" s="2">
        <f t="shared" si="1145"/>
        <v>8.4398360260429228E-4</v>
      </c>
      <c r="AP1992" s="2">
        <f t="shared" si="1146"/>
        <v>1.2056908608632747E-3</v>
      </c>
      <c r="AR1992" t="str">
        <f t="shared" si="1147"/>
        <v>Coffee</v>
      </c>
      <c r="AS1992" t="s">
        <v>14</v>
      </c>
      <c r="AT1992" s="184">
        <v>6</v>
      </c>
      <c r="AV1992" s="97">
        <v>47</v>
      </c>
      <c r="AW1992" s="99">
        <v>31</v>
      </c>
      <c r="AX1992" s="105">
        <f t="shared" si="1148"/>
        <v>47031</v>
      </c>
      <c r="AZ1992" s="7" t="s">
        <v>2951</v>
      </c>
      <c r="BA1992" t="s">
        <v>3184</v>
      </c>
      <c r="BB1992" s="176"/>
      <c r="BC1992" s="176"/>
      <c r="BD1992" s="176"/>
    </row>
    <row r="1993" spans="1:56" hidden="1" outlineLevel="1">
      <c r="A1993" t="s">
        <v>548</v>
      </c>
      <c r="B1993" t="s">
        <v>14</v>
      </c>
      <c r="C1993" s="1">
        <f t="shared" si="1133"/>
        <v>2094</v>
      </c>
      <c r="D1993" s="7">
        <f>IF(R1993&gt;0,RANK(R1993,(R1993:T1993,U1993:AI1993)),0)</f>
        <v>5</v>
      </c>
      <c r="E1993" s="7">
        <f>IF(S1993&gt;0,RANK(S1993,(R1993:T1993,U1993:AI1993)),0)</f>
        <v>6</v>
      </c>
      <c r="F1993" s="7">
        <f>IF(T1993&gt;0,RANK(T1993,(R1993:T1993,U1993:AI1993)),0)</f>
        <v>3</v>
      </c>
      <c r="G1993" s="7">
        <f>IF(U1993&gt;0,RANK(U1993,(R1993:T1993,U1993:AI1993)),0)</f>
        <v>2</v>
      </c>
      <c r="H1993" s="7">
        <f t="shared" si="1134"/>
        <v>1</v>
      </c>
      <c r="I1993" s="49">
        <f t="shared" si="1135"/>
        <v>457</v>
      </c>
      <c r="J1993" s="177">
        <f t="shared" si="1149"/>
        <v>0.21824259789875836</v>
      </c>
      <c r="K1993" s="2"/>
      <c r="L1993" s="2">
        <f t="shared" si="1136"/>
        <v>2.5787965616045846E-2</v>
      </c>
      <c r="M1993" s="2">
        <f t="shared" si="1137"/>
        <v>1.2416427889207259E-2</v>
      </c>
      <c r="N1993" s="2">
        <f t="shared" si="1138"/>
        <v>0.13132760267430754</v>
      </c>
      <c r="O1993" s="2">
        <f t="shared" si="1139"/>
        <v>0.25692454632282713</v>
      </c>
      <c r="P1993" s="2">
        <f t="shared" si="1140"/>
        <v>0.47516714422158546</v>
      </c>
      <c r="Q1993" s="2">
        <f t="shared" si="1132"/>
        <v>9.8376313276026806E-2</v>
      </c>
      <c r="R1993" s="1">
        <v>54</v>
      </c>
      <c r="S1993" s="1">
        <v>26</v>
      </c>
      <c r="T1993" s="1">
        <v>275</v>
      </c>
      <c r="U1993" s="1">
        <v>538</v>
      </c>
      <c r="V1993" s="1">
        <v>995</v>
      </c>
      <c r="W1993" s="1">
        <v>189</v>
      </c>
      <c r="X1993" s="1">
        <v>1</v>
      </c>
      <c r="Y1993" s="1">
        <v>4</v>
      </c>
      <c r="Z1993" s="1">
        <v>5</v>
      </c>
      <c r="AA1993" s="1">
        <v>0</v>
      </c>
      <c r="AD1993" s="1">
        <v>6</v>
      </c>
      <c r="AF1993" s="1">
        <v>0</v>
      </c>
      <c r="AG1993" s="1">
        <v>1</v>
      </c>
      <c r="AH1993" s="1">
        <v>0</v>
      </c>
      <c r="AI1993" s="1">
        <v>0</v>
      </c>
      <c r="AK1993" s="7">
        <f t="shared" si="1141"/>
        <v>4</v>
      </c>
      <c r="AL1993" s="7">
        <f t="shared" si="1142"/>
        <v>9</v>
      </c>
      <c r="AM1993" s="7">
        <f t="shared" si="1143"/>
        <v>8</v>
      </c>
      <c r="AN1993" s="2">
        <f t="shared" si="1144"/>
        <v>9.0257879656160458E-2</v>
      </c>
      <c r="AO1993" s="2">
        <f t="shared" si="1145"/>
        <v>4.7755491881566379E-4</v>
      </c>
      <c r="AP1993" s="2">
        <f t="shared" si="1146"/>
        <v>1.9102196752626551E-3</v>
      </c>
      <c r="AR1993" t="str">
        <f t="shared" si="1147"/>
        <v>Crockett</v>
      </c>
      <c r="AS1993" t="s">
        <v>14</v>
      </c>
      <c r="AT1993" s="184">
        <v>8</v>
      </c>
      <c r="AV1993" s="97">
        <v>47</v>
      </c>
      <c r="AW1993" s="99">
        <v>33</v>
      </c>
      <c r="AX1993" s="105">
        <f t="shared" si="1148"/>
        <v>47033</v>
      </c>
      <c r="AZ1993" s="7" t="s">
        <v>2951</v>
      </c>
      <c r="BA1993" t="s">
        <v>3184</v>
      </c>
      <c r="BB1993" s="176"/>
      <c r="BC1993" s="176"/>
      <c r="BD1993" s="176"/>
    </row>
    <row r="1994" spans="1:56" hidden="1" outlineLevel="1">
      <c r="A1994" t="s">
        <v>2189</v>
      </c>
      <c r="B1994" t="s">
        <v>14</v>
      </c>
      <c r="C1994" s="1">
        <f t="shared" si="1133"/>
        <v>11938</v>
      </c>
      <c r="D1994" s="7">
        <f>IF(R1994&gt;0,RANK(R1994,(R1994:T1994,U1994:AI1994)),0)</f>
        <v>5</v>
      </c>
      <c r="E1994" s="7">
        <f>IF(S1994&gt;0,RANK(S1994,(R1994:T1994,U1994:AI1994)),0)</f>
        <v>6</v>
      </c>
      <c r="F1994" s="7">
        <f>IF(T1994&gt;0,RANK(T1994,(R1994:T1994,U1994:AI1994)),0)</f>
        <v>3</v>
      </c>
      <c r="G1994" s="7">
        <f>IF(U1994&gt;0,RANK(U1994,(R1994:T1994,U1994:AI1994)),0)</f>
        <v>2</v>
      </c>
      <c r="H1994" s="7">
        <f t="shared" si="1134"/>
        <v>1</v>
      </c>
      <c r="I1994" s="49">
        <f t="shared" si="1135"/>
        <v>2088</v>
      </c>
      <c r="J1994" s="177">
        <f t="shared" si="1149"/>
        <v>0.17490366895627407</v>
      </c>
      <c r="K1994" s="2"/>
      <c r="L1994" s="2">
        <f t="shared" si="1136"/>
        <v>5.5872005361031998E-2</v>
      </c>
      <c r="M1994" s="2">
        <f t="shared" si="1137"/>
        <v>1.2732450996816887E-2</v>
      </c>
      <c r="N1994" s="2">
        <f t="shared" si="1138"/>
        <v>0.16518679845870329</v>
      </c>
      <c r="O1994" s="2">
        <f t="shared" si="1139"/>
        <v>0.25665940693583517</v>
      </c>
      <c r="P1994" s="2">
        <f t="shared" si="1140"/>
        <v>0.43156307589210924</v>
      </c>
      <c r="Q1994" s="2">
        <f t="shared" si="1132"/>
        <v>7.7986262355503377E-2</v>
      </c>
      <c r="R1994" s="1">
        <v>667</v>
      </c>
      <c r="S1994" s="1">
        <v>152</v>
      </c>
      <c r="T1994" s="1">
        <v>1972</v>
      </c>
      <c r="U1994" s="1">
        <v>3064</v>
      </c>
      <c r="V1994" s="1">
        <v>5152</v>
      </c>
      <c r="W1994" s="1">
        <v>791</v>
      </c>
      <c r="X1994" s="1">
        <v>9</v>
      </c>
      <c r="Y1994" s="1">
        <v>22</v>
      </c>
      <c r="Z1994" s="1">
        <v>22</v>
      </c>
      <c r="AA1994" s="1">
        <v>28</v>
      </c>
      <c r="AD1994" s="1">
        <v>39</v>
      </c>
      <c r="AF1994" s="1">
        <v>9</v>
      </c>
      <c r="AG1994" s="1">
        <v>1</v>
      </c>
      <c r="AH1994" s="1">
        <v>5</v>
      </c>
      <c r="AI1994" s="1">
        <v>5</v>
      </c>
      <c r="AK1994" s="7">
        <f t="shared" si="1141"/>
        <v>4</v>
      </c>
      <c r="AL1994" s="7">
        <f t="shared" si="1142"/>
        <v>10</v>
      </c>
      <c r="AM1994" s="7">
        <f t="shared" si="1143"/>
        <v>8</v>
      </c>
      <c r="AN1994" s="2">
        <f t="shared" si="1144"/>
        <v>6.625900485843525E-2</v>
      </c>
      <c r="AO1994" s="2">
        <f t="shared" si="1145"/>
        <v>7.5389512481152622E-4</v>
      </c>
      <c r="AP1994" s="2">
        <f t="shared" si="1146"/>
        <v>1.8428547495392862E-3</v>
      </c>
      <c r="AR1994" t="str">
        <f t="shared" si="1147"/>
        <v>Cumberland</v>
      </c>
      <c r="AS1994" t="s">
        <v>14</v>
      </c>
      <c r="AT1994" s="184">
        <v>6</v>
      </c>
      <c r="AV1994" s="97">
        <v>47</v>
      </c>
      <c r="AW1994" s="99">
        <v>35</v>
      </c>
      <c r="AX1994" s="105">
        <f t="shared" si="1148"/>
        <v>47035</v>
      </c>
      <c r="AZ1994" s="7" t="s">
        <v>2951</v>
      </c>
      <c r="BA1994" t="s">
        <v>3184</v>
      </c>
      <c r="BB1994" s="176"/>
      <c r="BC1994" s="176"/>
      <c r="BD1994" s="176"/>
    </row>
    <row r="1995" spans="1:56" hidden="1" outlineLevel="1">
      <c r="A1995" t="s">
        <v>109</v>
      </c>
      <c r="B1995" t="s">
        <v>14</v>
      </c>
      <c r="C1995" s="1">
        <f t="shared" si="1133"/>
        <v>55592</v>
      </c>
      <c r="D1995" s="7">
        <f>IF(R1995&gt;0,RANK(R1995,(R1995:T1995,U1995:AI1995)),0)</f>
        <v>4</v>
      </c>
      <c r="E1995" s="7">
        <f>IF(S1995&gt;0,RANK(S1995,(R1995:T1995,U1995:AI1995)),0)</f>
        <v>6</v>
      </c>
      <c r="F1995" s="7">
        <f>IF(T1995&gt;0,RANK(T1995,(R1995:T1995,U1995:AI1995)),0)</f>
        <v>2</v>
      </c>
      <c r="G1995" s="7">
        <f>IF(U1995&gt;0,RANK(U1995,(R1995:T1995,U1995:AI1995)),0)</f>
        <v>3</v>
      </c>
      <c r="H1995" s="7">
        <f t="shared" si="1134"/>
        <v>1</v>
      </c>
      <c r="I1995" s="49">
        <f t="shared" si="1135"/>
        <v>946</v>
      </c>
      <c r="J1995" s="177">
        <f t="shared" si="1149"/>
        <v>1.7016836954957548E-2</v>
      </c>
      <c r="K1995" s="2"/>
      <c r="L1995" s="2">
        <f t="shared" si="1136"/>
        <v>8.8070225931788745E-2</v>
      </c>
      <c r="M1995" s="2">
        <f t="shared" si="1137"/>
        <v>1.4588429989926608E-2</v>
      </c>
      <c r="N1995" s="2">
        <f t="shared" si="1138"/>
        <v>0.29268599798532163</v>
      </c>
      <c r="O1995" s="2">
        <f t="shared" si="1139"/>
        <v>0.21961793063750179</v>
      </c>
      <c r="P1995" s="2">
        <f t="shared" si="1140"/>
        <v>0.30970283494027917</v>
      </c>
      <c r="Q1995" s="2">
        <f t="shared" si="1132"/>
        <v>7.5334580515182159E-2</v>
      </c>
      <c r="R1995" s="1">
        <v>4896</v>
      </c>
      <c r="S1995" s="1">
        <v>811</v>
      </c>
      <c r="T1995" s="1">
        <v>16271</v>
      </c>
      <c r="U1995" s="1">
        <v>12209</v>
      </c>
      <c r="V1995" s="1">
        <v>17217</v>
      </c>
      <c r="W1995" s="1">
        <v>3657</v>
      </c>
      <c r="X1995" s="1">
        <v>51</v>
      </c>
      <c r="Y1995" s="1">
        <v>55</v>
      </c>
      <c r="Z1995" s="1">
        <v>172</v>
      </c>
      <c r="AA1995" s="1">
        <v>114</v>
      </c>
      <c r="AD1995" s="1">
        <v>83</v>
      </c>
      <c r="AF1995" s="1">
        <v>34</v>
      </c>
      <c r="AG1995" s="1">
        <v>7</v>
      </c>
      <c r="AH1995" s="1">
        <v>6</v>
      </c>
      <c r="AI1995" s="1">
        <v>9</v>
      </c>
      <c r="AK1995" s="7">
        <f t="shared" si="1141"/>
        <v>5</v>
      </c>
      <c r="AL1995" s="7">
        <f t="shared" si="1142"/>
        <v>10</v>
      </c>
      <c r="AM1995" s="7">
        <f t="shared" si="1143"/>
        <v>9</v>
      </c>
      <c r="AN1995" s="2">
        <f t="shared" si="1144"/>
        <v>6.5782846452727015E-2</v>
      </c>
      <c r="AO1995" s="2">
        <f t="shared" si="1145"/>
        <v>9.173981867894661E-4</v>
      </c>
      <c r="AP1995" s="2">
        <f t="shared" si="1146"/>
        <v>9.8935098575334587E-4</v>
      </c>
      <c r="AR1995" t="str">
        <f t="shared" si="1147"/>
        <v>Davidson</v>
      </c>
      <c r="AS1995" t="s">
        <v>14</v>
      </c>
      <c r="AT1995" s="184">
        <v>5</v>
      </c>
      <c r="AV1995" s="97">
        <v>47</v>
      </c>
      <c r="AW1995" s="99">
        <v>37</v>
      </c>
      <c r="AX1995" s="105">
        <f t="shared" si="1148"/>
        <v>47037</v>
      </c>
      <c r="AZ1995" s="7" t="s">
        <v>2951</v>
      </c>
      <c r="BA1995" t="s">
        <v>3184</v>
      </c>
      <c r="BB1995" s="176"/>
      <c r="BC1995" s="176"/>
      <c r="BD1995" s="176"/>
    </row>
    <row r="1996" spans="1:56" hidden="1" outlineLevel="1">
      <c r="A1996" t="s">
        <v>570</v>
      </c>
      <c r="B1996" t="s">
        <v>14</v>
      </c>
      <c r="C1996" s="1">
        <f t="shared" si="1133"/>
        <v>1594</v>
      </c>
      <c r="D1996" s="7">
        <f>IF(R1996&gt;0,RANK(R1996,(R1996:T1996,U1996:AI1996)),0)</f>
        <v>5</v>
      </c>
      <c r="E1996" s="7">
        <f>IF(S1996&gt;0,RANK(S1996,(R1996:T1996,U1996:AI1996)),0)</f>
        <v>6</v>
      </c>
      <c r="F1996" s="7">
        <f>IF(T1996&gt;0,RANK(T1996,(R1996:T1996,U1996:AI1996)),0)</f>
        <v>3</v>
      </c>
      <c r="G1996" s="7">
        <f>IF(U1996&gt;0,RANK(U1996,(R1996:T1996,U1996:AI1996)),0)</f>
        <v>2</v>
      </c>
      <c r="H1996" s="7">
        <f t="shared" si="1134"/>
        <v>1</v>
      </c>
      <c r="I1996" s="49">
        <f t="shared" si="1135"/>
        <v>475</v>
      </c>
      <c r="J1996" s="177">
        <f t="shared" si="1149"/>
        <v>0.29799247176913424</v>
      </c>
      <c r="K1996" s="2"/>
      <c r="L1996" s="2">
        <f t="shared" si="1136"/>
        <v>2.8858218318695106E-2</v>
      </c>
      <c r="M1996" s="2">
        <f t="shared" si="1137"/>
        <v>8.1555834378920951E-3</v>
      </c>
      <c r="N1996" s="2">
        <f t="shared" si="1138"/>
        <v>0.12484316185696362</v>
      </c>
      <c r="O1996" s="2">
        <f t="shared" si="1139"/>
        <v>0.2302383939774153</v>
      </c>
      <c r="P1996" s="2">
        <f t="shared" si="1140"/>
        <v>0.52823086574654954</v>
      </c>
      <c r="Q1996" s="2">
        <f t="shared" si="1132"/>
        <v>7.9673776662484319E-2</v>
      </c>
      <c r="R1996" s="1">
        <v>46</v>
      </c>
      <c r="S1996" s="1">
        <v>13</v>
      </c>
      <c r="T1996" s="1">
        <v>199</v>
      </c>
      <c r="U1996" s="1">
        <v>367</v>
      </c>
      <c r="V1996" s="1">
        <v>842</v>
      </c>
      <c r="W1996" s="1">
        <v>110</v>
      </c>
      <c r="X1996" s="1">
        <v>1</v>
      </c>
      <c r="Y1996" s="1">
        <v>4</v>
      </c>
      <c r="Z1996" s="1">
        <v>2</v>
      </c>
      <c r="AA1996" s="1">
        <v>3</v>
      </c>
      <c r="AD1996" s="1">
        <v>5</v>
      </c>
      <c r="AF1996" s="1">
        <v>2</v>
      </c>
      <c r="AG1996" s="1">
        <v>0</v>
      </c>
      <c r="AH1996" s="1">
        <v>0</v>
      </c>
      <c r="AI1996" s="1">
        <v>0</v>
      </c>
      <c r="AK1996" s="7">
        <f t="shared" si="1141"/>
        <v>4</v>
      </c>
      <c r="AL1996" s="7">
        <f t="shared" si="1142"/>
        <v>10</v>
      </c>
      <c r="AM1996" s="7">
        <f t="shared" si="1143"/>
        <v>7</v>
      </c>
      <c r="AN1996" s="2">
        <f t="shared" si="1144"/>
        <v>6.9008782936010038E-2</v>
      </c>
      <c r="AO1996" s="2">
        <f t="shared" si="1145"/>
        <v>6.2735257214554575E-4</v>
      </c>
      <c r="AP1996" s="2">
        <f t="shared" si="1146"/>
        <v>2.509410288582183E-3</v>
      </c>
      <c r="AR1996" t="str">
        <f t="shared" si="1147"/>
        <v>Decatur</v>
      </c>
      <c r="AS1996" t="s">
        <v>14</v>
      </c>
      <c r="AT1996" s="184">
        <v>7</v>
      </c>
      <c r="AV1996" s="97">
        <v>47</v>
      </c>
      <c r="AW1996" s="99">
        <v>39</v>
      </c>
      <c r="AX1996" s="105">
        <f t="shared" si="1148"/>
        <v>47039</v>
      </c>
      <c r="AZ1996" s="7" t="s">
        <v>2951</v>
      </c>
      <c r="BA1996" t="s">
        <v>3184</v>
      </c>
      <c r="BB1996" s="176"/>
      <c r="BC1996" s="176"/>
      <c r="BD1996" s="176"/>
    </row>
    <row r="1997" spans="1:56" hidden="1" outlineLevel="1">
      <c r="A1997" t="s">
        <v>248</v>
      </c>
      <c r="B1997" t="s">
        <v>14</v>
      </c>
      <c r="C1997" s="1">
        <f t="shared" si="1133"/>
        <v>2497</v>
      </c>
      <c r="D1997" s="7">
        <f>IF(R1997&gt;0,RANK(R1997,(R1997:T1997,U1997:AI1997)),0)</f>
        <v>5</v>
      </c>
      <c r="E1997" s="7">
        <f>IF(S1997&gt;0,RANK(S1997,(R1997:T1997,U1997:AI1997)),0)</f>
        <v>6</v>
      </c>
      <c r="F1997" s="7">
        <f>IF(T1997&gt;0,RANK(T1997,(R1997:T1997,U1997:AI1997)),0)</f>
        <v>3</v>
      </c>
      <c r="G1997" s="7">
        <f>IF(U1997&gt;0,RANK(U1997,(R1997:T1997,U1997:AI1997)),0)</f>
        <v>2</v>
      </c>
      <c r="H1997" s="7">
        <f t="shared" si="1134"/>
        <v>1</v>
      </c>
      <c r="I1997" s="49">
        <f t="shared" si="1135"/>
        <v>643</v>
      </c>
      <c r="J1997" s="177">
        <f t="shared" si="1149"/>
        <v>0.25750901081297556</v>
      </c>
      <c r="K1997" s="2"/>
      <c r="L1997" s="2">
        <f t="shared" si="1136"/>
        <v>3.5242290748898682E-2</v>
      </c>
      <c r="M1997" s="2">
        <f t="shared" si="1137"/>
        <v>4.0048057669203043E-3</v>
      </c>
      <c r="N1997" s="2">
        <f t="shared" si="1138"/>
        <v>0.13776531838205847</v>
      </c>
      <c r="O1997" s="2">
        <f t="shared" si="1139"/>
        <v>0.24028834601521826</v>
      </c>
      <c r="P1997" s="2">
        <f t="shared" si="1140"/>
        <v>0.49779735682819382</v>
      </c>
      <c r="Q1997" s="2">
        <f t="shared" si="1132"/>
        <v>8.4901882258710315E-2</v>
      </c>
      <c r="R1997" s="1">
        <v>88</v>
      </c>
      <c r="S1997" s="1">
        <v>10</v>
      </c>
      <c r="T1997" s="1">
        <v>344</v>
      </c>
      <c r="U1997" s="1">
        <v>600</v>
      </c>
      <c r="V1997" s="1">
        <v>1243</v>
      </c>
      <c r="W1997" s="1">
        <v>175</v>
      </c>
      <c r="X1997" s="1">
        <v>3</v>
      </c>
      <c r="Y1997" s="1">
        <v>3</v>
      </c>
      <c r="Z1997" s="1">
        <v>10</v>
      </c>
      <c r="AA1997" s="1">
        <v>3</v>
      </c>
      <c r="AD1997" s="1">
        <v>9</v>
      </c>
      <c r="AF1997" s="1">
        <v>3</v>
      </c>
      <c r="AG1997" s="1">
        <v>3</v>
      </c>
      <c r="AH1997" s="1">
        <v>1</v>
      </c>
      <c r="AI1997" s="1">
        <v>2</v>
      </c>
      <c r="AK1997" s="7">
        <f t="shared" si="1141"/>
        <v>4</v>
      </c>
      <c r="AL1997" s="7">
        <f t="shared" si="1142"/>
        <v>8</v>
      </c>
      <c r="AM1997" s="7">
        <f t="shared" si="1143"/>
        <v>8</v>
      </c>
      <c r="AN1997" s="2">
        <f t="shared" si="1144"/>
        <v>7.0084100921105327E-2</v>
      </c>
      <c r="AO1997" s="2">
        <f t="shared" si="1145"/>
        <v>1.2014417300760913E-3</v>
      </c>
      <c r="AP1997" s="2">
        <f t="shared" si="1146"/>
        <v>1.2014417300760913E-3</v>
      </c>
      <c r="AR1997" t="str">
        <f t="shared" si="1147"/>
        <v>DeKalb</v>
      </c>
      <c r="AS1997" t="s">
        <v>14</v>
      </c>
      <c r="AT1997" s="184">
        <v>6</v>
      </c>
      <c r="AV1997" s="97">
        <v>47</v>
      </c>
      <c r="AW1997" s="99">
        <v>41</v>
      </c>
      <c r="AX1997" s="105">
        <f t="shared" si="1148"/>
        <v>47041</v>
      </c>
      <c r="AZ1997" s="7" t="s">
        <v>2951</v>
      </c>
      <c r="BA1997" t="s">
        <v>3184</v>
      </c>
      <c r="BB1997" s="176"/>
      <c r="BC1997" s="176"/>
      <c r="BD1997" s="176"/>
    </row>
    <row r="1998" spans="1:56" hidden="1" outlineLevel="1">
      <c r="A1998" t="s">
        <v>306</v>
      </c>
      <c r="B1998" t="s">
        <v>14</v>
      </c>
      <c r="C1998" s="1">
        <f t="shared" si="1133"/>
        <v>6238</v>
      </c>
      <c r="D1998" s="7">
        <f>IF(R1998&gt;0,RANK(R1998,(R1998:T1998,U1998:AI1998)),0)</f>
        <v>5</v>
      </c>
      <c r="E1998" s="7">
        <f>IF(S1998&gt;0,RANK(S1998,(R1998:T1998,U1998:AI1998)),0)</f>
        <v>6</v>
      </c>
      <c r="F1998" s="7">
        <f>IF(T1998&gt;0,RANK(T1998,(R1998:T1998,U1998:AI1998)),0)</f>
        <v>3</v>
      </c>
      <c r="G1998" s="7">
        <f>IF(U1998&gt;0,RANK(U1998,(R1998:T1998,U1998:AI1998)),0)</f>
        <v>2</v>
      </c>
      <c r="H1998" s="7">
        <f t="shared" si="1134"/>
        <v>1</v>
      </c>
      <c r="I1998" s="49">
        <f t="shared" si="1135"/>
        <v>966</v>
      </c>
      <c r="J1998" s="177">
        <f t="shared" si="1149"/>
        <v>0.1548573260660468</v>
      </c>
      <c r="K1998" s="2"/>
      <c r="L1998" s="2">
        <f t="shared" si="1136"/>
        <v>3.1740942609810835E-2</v>
      </c>
      <c r="M1998" s="2">
        <f t="shared" si="1137"/>
        <v>8.4963129208079514E-3</v>
      </c>
      <c r="N1998" s="2">
        <f t="shared" si="1138"/>
        <v>0.14812439884578391</v>
      </c>
      <c r="O1998" s="2">
        <f t="shared" si="1139"/>
        <v>0.28294325104200063</v>
      </c>
      <c r="P1998" s="2">
        <f t="shared" si="1140"/>
        <v>0.43780057710804743</v>
      </c>
      <c r="Q1998" s="2">
        <f t="shared" si="1132"/>
        <v>9.0894517473549263E-2</v>
      </c>
      <c r="R1998" s="1">
        <v>198</v>
      </c>
      <c r="S1998" s="1">
        <v>53</v>
      </c>
      <c r="T1998" s="1">
        <v>924</v>
      </c>
      <c r="U1998" s="1">
        <v>1765</v>
      </c>
      <c r="V1998" s="1">
        <v>2731</v>
      </c>
      <c r="W1998" s="1">
        <v>520</v>
      </c>
      <c r="X1998" s="1">
        <v>4</v>
      </c>
      <c r="Y1998" s="1">
        <v>6</v>
      </c>
      <c r="Z1998" s="1">
        <v>8</v>
      </c>
      <c r="AA1998" s="1">
        <v>9</v>
      </c>
      <c r="AD1998" s="1">
        <v>11</v>
      </c>
      <c r="AF1998" s="1">
        <v>2</v>
      </c>
      <c r="AG1998" s="1">
        <v>3</v>
      </c>
      <c r="AH1998" s="1">
        <v>1</v>
      </c>
      <c r="AI1998" s="1">
        <v>3</v>
      </c>
      <c r="AK1998" s="7">
        <f t="shared" si="1141"/>
        <v>4</v>
      </c>
      <c r="AL1998" s="7">
        <f t="shared" si="1142"/>
        <v>10</v>
      </c>
      <c r="AM1998" s="7">
        <f t="shared" si="1143"/>
        <v>9</v>
      </c>
      <c r="AN1998" s="2">
        <f t="shared" si="1144"/>
        <v>8.336005129849311E-2</v>
      </c>
      <c r="AO1998" s="2">
        <f t="shared" si="1145"/>
        <v>6.4123116383456237E-4</v>
      </c>
      <c r="AP1998" s="2">
        <f t="shared" si="1146"/>
        <v>9.6184674575184356E-4</v>
      </c>
      <c r="AR1998" t="str">
        <f t="shared" si="1147"/>
        <v>Dickson</v>
      </c>
      <c r="AS1998" t="s">
        <v>14</v>
      </c>
      <c r="AT1998" s="184">
        <v>5</v>
      </c>
      <c r="AV1998" s="97">
        <v>47</v>
      </c>
      <c r="AW1998" s="99">
        <v>43</v>
      </c>
      <c r="AX1998" s="105">
        <f t="shared" si="1148"/>
        <v>47043</v>
      </c>
      <c r="AZ1998" s="7" t="s">
        <v>2951</v>
      </c>
      <c r="BA1998" t="s">
        <v>3184</v>
      </c>
      <c r="BB1998" s="176"/>
      <c r="BC1998" s="176"/>
      <c r="BD1998" s="176"/>
    </row>
    <row r="1999" spans="1:56" hidden="1" outlineLevel="1">
      <c r="A1999" t="s">
        <v>359</v>
      </c>
      <c r="B1999" t="s">
        <v>14</v>
      </c>
      <c r="C1999" s="1">
        <f t="shared" si="1133"/>
        <v>5067</v>
      </c>
      <c r="D1999" s="7">
        <f>IF(R1999&gt;0,RANK(R1999,(R1999:T1999,U1999:AI1999)),0)</f>
        <v>5</v>
      </c>
      <c r="E1999" s="7">
        <f>IF(S1999&gt;0,RANK(S1999,(R1999:T1999,U1999:AI1999)),0)</f>
        <v>6</v>
      </c>
      <c r="F1999" s="7">
        <f>IF(T1999&gt;0,RANK(T1999,(R1999:T1999,U1999:AI1999)),0)</f>
        <v>3</v>
      </c>
      <c r="G1999" s="7">
        <f>IF(U1999&gt;0,RANK(U1999,(R1999:T1999,U1999:AI1999)),0)</f>
        <v>2</v>
      </c>
      <c r="H1999" s="7">
        <f t="shared" si="1134"/>
        <v>1</v>
      </c>
      <c r="I1999" s="49">
        <f t="shared" si="1135"/>
        <v>1132</v>
      </c>
      <c r="J1999" s="177">
        <f t="shared" si="1149"/>
        <v>0.22340635484507598</v>
      </c>
      <c r="K1999" s="2"/>
      <c r="L1999" s="2">
        <f t="shared" si="1136"/>
        <v>2.6840339451351884E-2</v>
      </c>
      <c r="M1999" s="2">
        <f t="shared" si="1137"/>
        <v>8.8809946714031966E-3</v>
      </c>
      <c r="N1999" s="2">
        <f t="shared" si="1138"/>
        <v>0.16025261495954213</v>
      </c>
      <c r="O1999" s="2">
        <f t="shared" si="1139"/>
        <v>0.25024669429642787</v>
      </c>
      <c r="P1999" s="2">
        <f t="shared" si="1140"/>
        <v>0.47365304914150386</v>
      </c>
      <c r="Q1999" s="2">
        <f t="shared" si="1132"/>
        <v>8.0126307479771008E-2</v>
      </c>
      <c r="R1999" s="1">
        <v>136</v>
      </c>
      <c r="S1999" s="1">
        <v>45</v>
      </c>
      <c r="T1999" s="1">
        <v>812</v>
      </c>
      <c r="U1999" s="1">
        <v>1268</v>
      </c>
      <c r="V1999" s="1">
        <v>2400</v>
      </c>
      <c r="W1999" s="1">
        <v>361</v>
      </c>
      <c r="X1999" s="1">
        <v>7</v>
      </c>
      <c r="Y1999" s="1">
        <v>3</v>
      </c>
      <c r="Z1999" s="1">
        <v>6</v>
      </c>
      <c r="AA1999" s="1">
        <v>4</v>
      </c>
      <c r="AD1999" s="1">
        <v>22</v>
      </c>
      <c r="AF1999" s="1">
        <v>1</v>
      </c>
      <c r="AG1999" s="1">
        <v>1</v>
      </c>
      <c r="AH1999" s="1">
        <v>0</v>
      </c>
      <c r="AI1999" s="1">
        <v>1</v>
      </c>
      <c r="AK1999" s="7">
        <f t="shared" si="1141"/>
        <v>4</v>
      </c>
      <c r="AL1999" s="7">
        <f t="shared" si="1142"/>
        <v>7</v>
      </c>
      <c r="AM1999" s="7">
        <f t="shared" si="1143"/>
        <v>10</v>
      </c>
      <c r="AN1999" s="2">
        <f t="shared" si="1144"/>
        <v>7.1245312808367864E-2</v>
      </c>
      <c r="AO1999" s="2">
        <f t="shared" si="1145"/>
        <v>1.381488059996053E-3</v>
      </c>
      <c r="AP1999" s="2">
        <f t="shared" si="1146"/>
        <v>5.9206631142687976E-4</v>
      </c>
      <c r="AR1999" t="str">
        <f t="shared" si="1147"/>
        <v>Dyer</v>
      </c>
      <c r="AS1999" t="s">
        <v>14</v>
      </c>
      <c r="AT1999" s="184">
        <v>8</v>
      </c>
      <c r="AV1999" s="97">
        <v>47</v>
      </c>
      <c r="AW1999" s="99">
        <v>45</v>
      </c>
      <c r="AX1999" s="105">
        <f t="shared" si="1148"/>
        <v>47045</v>
      </c>
      <c r="AZ1999" s="7" t="s">
        <v>2951</v>
      </c>
      <c r="BA1999" t="s">
        <v>3184</v>
      </c>
      <c r="BB1999" s="176"/>
      <c r="BC1999" s="176"/>
      <c r="BD1999" s="176"/>
    </row>
    <row r="2000" spans="1:56" hidden="1" outlineLevel="1">
      <c r="A2000" t="s">
        <v>30</v>
      </c>
      <c r="B2000" t="s">
        <v>14</v>
      </c>
      <c r="C2000" s="1">
        <f t="shared" si="1133"/>
        <v>7266</v>
      </c>
      <c r="D2000" s="7">
        <f>IF(R2000&gt;0,RANK(R2000,(R2000:T2000,U2000:AI2000)),0)</f>
        <v>5</v>
      </c>
      <c r="E2000" s="7">
        <f>IF(S2000&gt;0,RANK(S2000,(R2000:T2000,U2000:AI2000)),0)</f>
        <v>6</v>
      </c>
      <c r="F2000" s="7">
        <f>IF(T2000&gt;0,RANK(T2000,(R2000:T2000,U2000:AI2000)),0)</f>
        <v>3</v>
      </c>
      <c r="G2000" s="7">
        <f>IF(U2000&gt;0,RANK(U2000,(R2000:T2000,U2000:AI2000)),0)</f>
        <v>2</v>
      </c>
      <c r="H2000" s="7">
        <f t="shared" si="1134"/>
        <v>1</v>
      </c>
      <c r="I2000" s="49">
        <f t="shared" si="1135"/>
        <v>361</v>
      </c>
      <c r="J2000" s="177">
        <f t="shared" si="1149"/>
        <v>4.9683457197908065E-2</v>
      </c>
      <c r="K2000" s="2"/>
      <c r="L2000" s="2">
        <f t="shared" si="1136"/>
        <v>2.8901734104046242E-2</v>
      </c>
      <c r="M2000" s="2">
        <f t="shared" si="1137"/>
        <v>5.7803468208092483E-3</v>
      </c>
      <c r="N2000" s="2">
        <f t="shared" si="1138"/>
        <v>0.15428020919350399</v>
      </c>
      <c r="O2000" s="2">
        <f t="shared" si="1139"/>
        <v>0.34682080924855491</v>
      </c>
      <c r="P2000" s="2">
        <f t="shared" si="1140"/>
        <v>0.39650426644646297</v>
      </c>
      <c r="Q2000" s="2">
        <f t="shared" si="1132"/>
        <v>6.7712634186622489E-2</v>
      </c>
      <c r="R2000" s="1">
        <v>210</v>
      </c>
      <c r="S2000" s="1">
        <v>42</v>
      </c>
      <c r="T2000" s="1">
        <v>1121</v>
      </c>
      <c r="U2000" s="1">
        <v>2520</v>
      </c>
      <c r="V2000" s="1">
        <v>2881</v>
      </c>
      <c r="W2000" s="1">
        <v>430</v>
      </c>
      <c r="X2000" s="1">
        <v>2</v>
      </c>
      <c r="Y2000" s="1">
        <v>4</v>
      </c>
      <c r="Z2000" s="1">
        <v>15</v>
      </c>
      <c r="AA2000" s="1">
        <v>4</v>
      </c>
      <c r="AD2000" s="1">
        <v>26</v>
      </c>
      <c r="AF2000" s="1">
        <v>1</v>
      </c>
      <c r="AG2000" s="1">
        <v>5</v>
      </c>
      <c r="AH2000" s="1">
        <v>2</v>
      </c>
      <c r="AI2000" s="1">
        <v>3</v>
      </c>
      <c r="AK2000" s="7">
        <f t="shared" si="1141"/>
        <v>4</v>
      </c>
      <c r="AL2000" s="7">
        <f t="shared" si="1142"/>
        <v>10</v>
      </c>
      <c r="AM2000" s="7">
        <f t="shared" si="1143"/>
        <v>8</v>
      </c>
      <c r="AN2000" s="2">
        <f t="shared" si="1144"/>
        <v>5.9179741260666115E-2</v>
      </c>
      <c r="AO2000" s="2">
        <f t="shared" si="1145"/>
        <v>2.7525461051472613E-4</v>
      </c>
      <c r="AP2000" s="2">
        <f t="shared" si="1146"/>
        <v>5.5050922102945225E-4</v>
      </c>
      <c r="AR2000" t="str">
        <f t="shared" si="1147"/>
        <v>Fayette</v>
      </c>
      <c r="AS2000" t="s">
        <v>14</v>
      </c>
      <c r="AT2000" s="184">
        <v>8</v>
      </c>
      <c r="AV2000" s="97">
        <v>47</v>
      </c>
      <c r="AW2000" s="99">
        <v>47</v>
      </c>
      <c r="AX2000" s="105">
        <f t="shared" si="1148"/>
        <v>47047</v>
      </c>
      <c r="AZ2000" s="7" t="s">
        <v>2951</v>
      </c>
      <c r="BA2000" t="s">
        <v>3184</v>
      </c>
      <c r="BB2000" s="176"/>
      <c r="BC2000" s="176"/>
      <c r="BD2000" s="176"/>
    </row>
    <row r="2001" spans="1:56" hidden="1" outlineLevel="1">
      <c r="A2001" t="s">
        <v>2509</v>
      </c>
      <c r="B2001" t="s">
        <v>14</v>
      </c>
      <c r="C2001" s="1">
        <f t="shared" si="1133"/>
        <v>2921</v>
      </c>
      <c r="D2001" s="7">
        <f>IF(R2001&gt;0,RANK(R2001,(R2001:T2001,U2001:AI2001)),0)</f>
        <v>5</v>
      </c>
      <c r="E2001" s="7">
        <f>IF(S2001&gt;0,RANK(S2001,(R2001:T2001,U2001:AI2001)),0)</f>
        <v>6</v>
      </c>
      <c r="F2001" s="7">
        <f>IF(T2001&gt;0,RANK(T2001,(R2001:T2001,U2001:AI2001)),0)</f>
        <v>3</v>
      </c>
      <c r="G2001" s="7">
        <f>IF(U2001&gt;0,RANK(U2001,(R2001:T2001,U2001:AI2001)),0)</f>
        <v>2</v>
      </c>
      <c r="H2001" s="7">
        <f t="shared" si="1134"/>
        <v>1</v>
      </c>
      <c r="I2001" s="49">
        <f t="shared" si="1135"/>
        <v>518</v>
      </c>
      <c r="J2001" s="177">
        <f t="shared" si="1149"/>
        <v>0.17733652858610066</v>
      </c>
      <c r="K2001" s="2"/>
      <c r="L2001" s="2">
        <f t="shared" si="1136"/>
        <v>2.4991441287230399E-2</v>
      </c>
      <c r="M2001" s="2">
        <f t="shared" si="1137"/>
        <v>7.5316672372475182E-3</v>
      </c>
      <c r="N2001" s="2">
        <f t="shared" si="1138"/>
        <v>0.1109209174940089</v>
      </c>
      <c r="O2001" s="2">
        <f t="shared" si="1139"/>
        <v>0.30845600821636426</v>
      </c>
      <c r="P2001" s="2">
        <f t="shared" si="1140"/>
        <v>0.48579253680246492</v>
      </c>
      <c r="Q2001" s="2">
        <f t="shared" si="1132"/>
        <v>6.2307428962683931E-2</v>
      </c>
      <c r="R2001" s="1">
        <v>73</v>
      </c>
      <c r="S2001" s="1">
        <v>22</v>
      </c>
      <c r="T2001" s="1">
        <v>324</v>
      </c>
      <c r="U2001" s="1">
        <v>901</v>
      </c>
      <c r="V2001" s="1">
        <v>1419</v>
      </c>
      <c r="W2001" s="1">
        <v>147</v>
      </c>
      <c r="X2001" s="1">
        <v>3</v>
      </c>
      <c r="Y2001" s="1">
        <v>4</v>
      </c>
      <c r="Z2001" s="1">
        <v>1</v>
      </c>
      <c r="AA2001" s="1">
        <v>7</v>
      </c>
      <c r="AD2001" s="1">
        <v>18</v>
      </c>
      <c r="AF2001" s="1">
        <v>1</v>
      </c>
      <c r="AG2001" s="1">
        <v>0</v>
      </c>
      <c r="AH2001" s="1">
        <v>0</v>
      </c>
      <c r="AI2001" s="1">
        <v>1</v>
      </c>
      <c r="AK2001" s="7">
        <f t="shared" si="1141"/>
        <v>4</v>
      </c>
      <c r="AL2001" s="7">
        <f t="shared" si="1142"/>
        <v>9</v>
      </c>
      <c r="AM2001" s="7">
        <f t="shared" si="1143"/>
        <v>8</v>
      </c>
      <c r="AN2001" s="2">
        <f t="shared" si="1144"/>
        <v>5.0325231085244782E-2</v>
      </c>
      <c r="AO2001" s="2">
        <f t="shared" si="1145"/>
        <v>1.0270455323519343E-3</v>
      </c>
      <c r="AP2001" s="2">
        <f t="shared" si="1146"/>
        <v>1.3693940431359123E-3</v>
      </c>
      <c r="AR2001" t="str">
        <f t="shared" si="1147"/>
        <v>Fentress</v>
      </c>
      <c r="AS2001" t="s">
        <v>14</v>
      </c>
      <c r="AT2001" s="184">
        <v>6</v>
      </c>
      <c r="AV2001" s="97">
        <v>47</v>
      </c>
      <c r="AW2001" s="99">
        <v>49</v>
      </c>
      <c r="AX2001" s="105">
        <f t="shared" si="1148"/>
        <v>47049</v>
      </c>
      <c r="AZ2001" s="7" t="s">
        <v>2951</v>
      </c>
      <c r="BA2001" t="s">
        <v>3184</v>
      </c>
      <c r="BB2001" s="176"/>
      <c r="BC2001" s="176"/>
      <c r="BD2001" s="176"/>
    </row>
    <row r="2002" spans="1:56" hidden="1" outlineLevel="1">
      <c r="A2002" t="s">
        <v>2409</v>
      </c>
      <c r="B2002" t="s">
        <v>14</v>
      </c>
      <c r="C2002" s="1">
        <f t="shared" si="1133"/>
        <v>6397</v>
      </c>
      <c r="D2002" s="7">
        <f>IF(R2002&gt;0,RANK(R2002,(R2002:T2002,U2002:AI2002)),0)</f>
        <v>5</v>
      </c>
      <c r="E2002" s="7">
        <f>IF(S2002&gt;0,RANK(S2002,(R2002:T2002,U2002:AI2002)),0)</f>
        <v>6</v>
      </c>
      <c r="F2002" s="7">
        <f>IF(T2002&gt;0,RANK(T2002,(R2002:T2002,U2002:AI2002)),0)</f>
        <v>3</v>
      </c>
      <c r="G2002" s="7">
        <f>IF(U2002&gt;0,RANK(U2002,(R2002:T2002,U2002:AI2002)),0)</f>
        <v>2</v>
      </c>
      <c r="H2002" s="7">
        <f t="shared" si="1134"/>
        <v>1</v>
      </c>
      <c r="I2002" s="49">
        <f t="shared" si="1135"/>
        <v>1625</v>
      </c>
      <c r="J2002" s="177">
        <f t="shared" si="1149"/>
        <v>0.25402532437079883</v>
      </c>
      <c r="K2002" s="2"/>
      <c r="L2002" s="2">
        <f t="shared" si="1136"/>
        <v>4.0800375175863685E-2</v>
      </c>
      <c r="M2002" s="2">
        <f t="shared" si="1137"/>
        <v>8.2851336564014385E-3</v>
      </c>
      <c r="N2002" s="2">
        <f t="shared" si="1138"/>
        <v>0.14835078943254651</v>
      </c>
      <c r="O2002" s="2">
        <f t="shared" si="1139"/>
        <v>0.22635610442394874</v>
      </c>
      <c r="P2002" s="2">
        <f t="shared" si="1140"/>
        <v>0.48038142879474754</v>
      </c>
      <c r="Q2002" s="2">
        <f t="shared" si="1132"/>
        <v>9.5826168516492061E-2</v>
      </c>
      <c r="R2002" s="1">
        <v>261</v>
      </c>
      <c r="S2002" s="1">
        <v>53</v>
      </c>
      <c r="T2002" s="1">
        <v>949</v>
      </c>
      <c r="U2002" s="1">
        <v>1448</v>
      </c>
      <c r="V2002" s="1">
        <v>3073</v>
      </c>
      <c r="W2002" s="1">
        <v>556</v>
      </c>
      <c r="X2002" s="1">
        <v>3</v>
      </c>
      <c r="Y2002" s="1">
        <v>7</v>
      </c>
      <c r="Z2002" s="1">
        <v>8</v>
      </c>
      <c r="AA2002" s="1">
        <v>8</v>
      </c>
      <c r="AD2002" s="1">
        <v>19</v>
      </c>
      <c r="AF2002" s="1">
        <v>4</v>
      </c>
      <c r="AG2002" s="1">
        <v>3</v>
      </c>
      <c r="AH2002" s="1">
        <v>3</v>
      </c>
      <c r="AI2002" s="1">
        <v>2</v>
      </c>
      <c r="AK2002" s="7">
        <f t="shared" si="1141"/>
        <v>4</v>
      </c>
      <c r="AL2002" s="7">
        <f t="shared" si="1142"/>
        <v>10</v>
      </c>
      <c r="AM2002" s="7">
        <f t="shared" si="1143"/>
        <v>9</v>
      </c>
      <c r="AN2002" s="2">
        <f t="shared" si="1144"/>
        <v>8.6915741753947159E-2</v>
      </c>
      <c r="AO2002" s="2">
        <f t="shared" si="1145"/>
        <v>4.6896982960762859E-4</v>
      </c>
      <c r="AP2002" s="2">
        <f t="shared" si="1146"/>
        <v>1.0942629357511334E-3</v>
      </c>
      <c r="AR2002" t="str">
        <f t="shared" si="1147"/>
        <v>Franklin</v>
      </c>
      <c r="AS2002" t="s">
        <v>14</v>
      </c>
      <c r="AT2002" s="184">
        <v>4</v>
      </c>
      <c r="AV2002" s="97">
        <v>47</v>
      </c>
      <c r="AW2002" s="99">
        <v>51</v>
      </c>
      <c r="AX2002" s="105">
        <f t="shared" si="1148"/>
        <v>47051</v>
      </c>
      <c r="AZ2002" s="7" t="s">
        <v>2951</v>
      </c>
      <c r="BA2002" t="s">
        <v>3184</v>
      </c>
      <c r="BB2002" s="176"/>
      <c r="BC2002" s="176"/>
      <c r="BD2002" s="176"/>
    </row>
    <row r="2003" spans="1:56" hidden="1" outlineLevel="1">
      <c r="A2003" t="s">
        <v>2451</v>
      </c>
      <c r="B2003" t="s">
        <v>14</v>
      </c>
      <c r="C2003" s="1">
        <f t="shared" si="1133"/>
        <v>6896</v>
      </c>
      <c r="D2003" s="7">
        <f>IF(R2003&gt;0,RANK(R2003,(R2003:T2003,U2003:AI2003)),0)</f>
        <v>5</v>
      </c>
      <c r="E2003" s="7">
        <f>IF(S2003&gt;0,RANK(S2003,(R2003:T2003,U2003:AI2003)),0)</f>
        <v>6</v>
      </c>
      <c r="F2003" s="7">
        <f>IF(T2003&gt;0,RANK(T2003,(R2003:T2003,U2003:AI2003)),0)</f>
        <v>3</v>
      </c>
      <c r="G2003" s="7">
        <f>IF(U2003&gt;0,RANK(U2003,(R2003:T2003,U2003:AI2003)),0)</f>
        <v>2</v>
      </c>
      <c r="H2003" s="7">
        <f t="shared" si="1134"/>
        <v>1</v>
      </c>
      <c r="I2003" s="49">
        <f t="shared" si="1135"/>
        <v>966</v>
      </c>
      <c r="J2003" s="177">
        <f t="shared" si="1149"/>
        <v>0.14008120649651973</v>
      </c>
      <c r="K2003" s="2"/>
      <c r="L2003" s="2">
        <f t="shared" si="1136"/>
        <v>3.1612529002320186E-2</v>
      </c>
      <c r="M2003" s="2">
        <f t="shared" si="1137"/>
        <v>6.5255220417633408E-3</v>
      </c>
      <c r="N2003" s="2">
        <f t="shared" si="1138"/>
        <v>0.14704176334106728</v>
      </c>
      <c r="O2003" s="2">
        <f t="shared" si="1139"/>
        <v>0.27726218097447797</v>
      </c>
      <c r="P2003" s="2">
        <f t="shared" si="1140"/>
        <v>0.4173433874709977</v>
      </c>
      <c r="Q2003" s="2">
        <f t="shared" si="1132"/>
        <v>0.12021461716937348</v>
      </c>
      <c r="R2003" s="1">
        <v>218</v>
      </c>
      <c r="S2003" s="1">
        <v>45</v>
      </c>
      <c r="T2003" s="1">
        <v>1014</v>
      </c>
      <c r="U2003" s="1">
        <v>1912</v>
      </c>
      <c r="V2003" s="1">
        <v>2878</v>
      </c>
      <c r="W2003" s="1">
        <v>762</v>
      </c>
      <c r="X2003" s="1">
        <v>1</v>
      </c>
      <c r="Y2003" s="1">
        <v>16</v>
      </c>
      <c r="Z2003" s="1">
        <v>12</v>
      </c>
      <c r="AA2003" s="1">
        <v>8</v>
      </c>
      <c r="AD2003" s="1">
        <v>16</v>
      </c>
      <c r="AF2003" s="1">
        <v>5</v>
      </c>
      <c r="AG2003" s="1">
        <v>4</v>
      </c>
      <c r="AH2003" s="1">
        <v>2</v>
      </c>
      <c r="AI2003" s="1">
        <v>3</v>
      </c>
      <c r="AK2003" s="7">
        <f t="shared" si="1141"/>
        <v>4</v>
      </c>
      <c r="AL2003" s="7">
        <f t="shared" si="1142"/>
        <v>10</v>
      </c>
      <c r="AM2003" s="7">
        <f t="shared" si="1143"/>
        <v>7</v>
      </c>
      <c r="AN2003" s="2">
        <f t="shared" si="1144"/>
        <v>0.11049883990719257</v>
      </c>
      <c r="AO2003" s="2">
        <f t="shared" si="1145"/>
        <v>1.4501160092807424E-4</v>
      </c>
      <c r="AP2003" s="2">
        <f t="shared" si="1146"/>
        <v>2.3201856148491878E-3</v>
      </c>
      <c r="AR2003" t="str">
        <f t="shared" si="1147"/>
        <v>Gibson</v>
      </c>
      <c r="AS2003" t="s">
        <v>14</v>
      </c>
      <c r="AT2003" s="184">
        <v>8</v>
      </c>
      <c r="AV2003" s="97">
        <v>47</v>
      </c>
      <c r="AW2003" s="99">
        <v>53</v>
      </c>
      <c r="AX2003" s="105">
        <f t="shared" si="1148"/>
        <v>47053</v>
      </c>
      <c r="AZ2003" s="7" t="s">
        <v>2951</v>
      </c>
      <c r="BA2003" t="s">
        <v>3184</v>
      </c>
      <c r="BB2003" s="176"/>
      <c r="BC2003" s="176"/>
      <c r="BD2003" s="176"/>
    </row>
    <row r="2004" spans="1:56" hidden="1" outlineLevel="1">
      <c r="A2004" t="s">
        <v>2510</v>
      </c>
      <c r="B2004" t="s">
        <v>14</v>
      </c>
      <c r="C2004" s="1">
        <f t="shared" si="1133"/>
        <v>3777</v>
      </c>
      <c r="D2004" s="7">
        <f>IF(R2004&gt;0,RANK(R2004,(R2004:T2004,U2004:AI2004)),0)</f>
        <v>5</v>
      </c>
      <c r="E2004" s="7">
        <f>IF(S2004&gt;0,RANK(S2004,(R2004:T2004,U2004:AI2004)),0)</f>
        <v>6</v>
      </c>
      <c r="F2004" s="7">
        <f>IF(T2004&gt;0,RANK(T2004,(R2004:T2004,U2004:AI2004)),0)</f>
        <v>3</v>
      </c>
      <c r="G2004" s="7">
        <f>IF(U2004&gt;0,RANK(U2004,(R2004:T2004,U2004:AI2004)),0)</f>
        <v>2</v>
      </c>
      <c r="H2004" s="7">
        <f t="shared" si="1134"/>
        <v>1</v>
      </c>
      <c r="I2004" s="49">
        <f t="shared" si="1135"/>
        <v>1013</v>
      </c>
      <c r="J2004" s="177">
        <f t="shared" si="1149"/>
        <v>0.26820227693936988</v>
      </c>
      <c r="K2004" s="2"/>
      <c r="L2004" s="2">
        <f t="shared" si="1136"/>
        <v>2.5152237225311094E-2</v>
      </c>
      <c r="M2004" s="2">
        <f t="shared" si="1137"/>
        <v>8.2075721472067778E-3</v>
      </c>
      <c r="N2004" s="2">
        <f t="shared" si="1138"/>
        <v>0.13952872650251522</v>
      </c>
      <c r="O2004" s="2">
        <f t="shared" si="1139"/>
        <v>0.23801959226899655</v>
      </c>
      <c r="P2004" s="2">
        <f t="shared" si="1140"/>
        <v>0.50622186920836643</v>
      </c>
      <c r="Q2004" s="2">
        <f t="shared" si="1132"/>
        <v>8.2870002647603913E-2</v>
      </c>
      <c r="R2004" s="1">
        <v>95</v>
      </c>
      <c r="S2004" s="1">
        <v>31</v>
      </c>
      <c r="T2004" s="1">
        <v>527</v>
      </c>
      <c r="U2004" s="1">
        <v>899</v>
      </c>
      <c r="V2004" s="1">
        <v>1912</v>
      </c>
      <c r="W2004" s="1">
        <v>273</v>
      </c>
      <c r="X2004" s="1">
        <v>3</v>
      </c>
      <c r="Y2004" s="1">
        <v>4</v>
      </c>
      <c r="Z2004" s="1">
        <v>6</v>
      </c>
      <c r="AA2004" s="1">
        <v>6</v>
      </c>
      <c r="AD2004" s="1">
        <v>17</v>
      </c>
      <c r="AF2004" s="1">
        <v>2</v>
      </c>
      <c r="AG2004" s="1">
        <v>1</v>
      </c>
      <c r="AH2004" s="1">
        <v>0</v>
      </c>
      <c r="AI2004" s="1">
        <v>1</v>
      </c>
      <c r="AK2004" s="7">
        <f t="shared" si="1141"/>
        <v>4</v>
      </c>
      <c r="AL2004" s="7">
        <f t="shared" si="1142"/>
        <v>10</v>
      </c>
      <c r="AM2004" s="7">
        <f t="shared" si="1143"/>
        <v>9</v>
      </c>
      <c r="AN2004" s="2">
        <f t="shared" si="1144"/>
        <v>7.2279586973788723E-2</v>
      </c>
      <c r="AO2004" s="2">
        <f t="shared" si="1145"/>
        <v>7.9428117553613975E-4</v>
      </c>
      <c r="AP2004" s="2">
        <f t="shared" si="1146"/>
        <v>1.0590415673815197E-3</v>
      </c>
      <c r="AR2004" t="str">
        <f t="shared" si="1147"/>
        <v>Giles</v>
      </c>
      <c r="AS2004" t="s">
        <v>14</v>
      </c>
      <c r="AT2004" s="184">
        <v>7</v>
      </c>
      <c r="AV2004" s="97">
        <v>47</v>
      </c>
      <c r="AW2004" s="99">
        <v>55</v>
      </c>
      <c r="AX2004" s="105">
        <f t="shared" si="1148"/>
        <v>47055</v>
      </c>
      <c r="AZ2004" s="7" t="s">
        <v>2951</v>
      </c>
      <c r="BA2004" t="s">
        <v>3184</v>
      </c>
      <c r="BB2004" s="176"/>
      <c r="BC2004" s="176"/>
      <c r="BD2004" s="176"/>
    </row>
    <row r="2005" spans="1:56" hidden="1" outlineLevel="1">
      <c r="A2005" t="s">
        <v>2374</v>
      </c>
      <c r="B2005" t="s">
        <v>14</v>
      </c>
      <c r="C2005" s="1">
        <f t="shared" si="1133"/>
        <v>3508</v>
      </c>
      <c r="D2005" s="7">
        <f>IF(R2005&gt;0,RANK(R2005,(R2005:T2005,U2005:AI2005)),0)</f>
        <v>5</v>
      </c>
      <c r="E2005" s="7">
        <f>IF(S2005&gt;0,RANK(S2005,(R2005:T2005,U2005:AI2005)),0)</f>
        <v>6</v>
      </c>
      <c r="F2005" s="7">
        <f>IF(T2005&gt;0,RANK(T2005,(R2005:T2005,U2005:AI2005)),0)</f>
        <v>3</v>
      </c>
      <c r="G2005" s="7">
        <f>IF(U2005&gt;0,RANK(U2005,(R2005:T2005,U2005:AI2005)),0)</f>
        <v>2</v>
      </c>
      <c r="H2005" s="7">
        <f t="shared" si="1134"/>
        <v>1</v>
      </c>
      <c r="I2005" s="49">
        <f t="shared" si="1135"/>
        <v>976</v>
      </c>
      <c r="J2005" s="177">
        <f t="shared" si="1149"/>
        <v>0.27822120866590649</v>
      </c>
      <c r="K2005" s="2"/>
      <c r="L2005" s="2">
        <f t="shared" si="1136"/>
        <v>3.1641961231470922E-2</v>
      </c>
      <c r="M2005" s="2">
        <f t="shared" si="1137"/>
        <v>1.5108323831242873E-2</v>
      </c>
      <c r="N2005" s="2">
        <f t="shared" si="1138"/>
        <v>0.15877993158494869</v>
      </c>
      <c r="O2005" s="2">
        <f t="shared" si="1139"/>
        <v>0.22633979475484606</v>
      </c>
      <c r="P2005" s="2">
        <f t="shared" si="1140"/>
        <v>0.50456100342075261</v>
      </c>
      <c r="Q2005" s="2">
        <f t="shared" si="1132"/>
        <v>6.3568985176738924E-2</v>
      </c>
      <c r="R2005" s="1">
        <v>111</v>
      </c>
      <c r="S2005" s="1">
        <v>53</v>
      </c>
      <c r="T2005" s="1">
        <v>557</v>
      </c>
      <c r="U2005" s="1">
        <v>794</v>
      </c>
      <c r="V2005" s="1">
        <v>1770</v>
      </c>
      <c r="W2005" s="1">
        <v>171</v>
      </c>
      <c r="X2005" s="1">
        <v>7</v>
      </c>
      <c r="Y2005" s="1">
        <v>7</v>
      </c>
      <c r="Z2005" s="1">
        <v>7</v>
      </c>
      <c r="AA2005" s="1">
        <v>10</v>
      </c>
      <c r="AD2005" s="1">
        <v>13</v>
      </c>
      <c r="AF2005" s="1">
        <v>4</v>
      </c>
      <c r="AG2005" s="1">
        <v>0</v>
      </c>
      <c r="AH2005" s="1">
        <v>2</v>
      </c>
      <c r="AI2005" s="1">
        <v>2</v>
      </c>
      <c r="AK2005" s="7">
        <f t="shared" si="1141"/>
        <v>4</v>
      </c>
      <c r="AL2005" s="7">
        <f t="shared" si="1142"/>
        <v>8</v>
      </c>
      <c r="AM2005" s="7">
        <f t="shared" si="1143"/>
        <v>8</v>
      </c>
      <c r="AN2005" s="2">
        <f t="shared" si="1144"/>
        <v>4.8745724059293047E-2</v>
      </c>
      <c r="AO2005" s="2">
        <f t="shared" si="1145"/>
        <v>1.9954389965792475E-3</v>
      </c>
      <c r="AP2005" s="2">
        <f t="shared" si="1146"/>
        <v>1.9954389965792475E-3</v>
      </c>
      <c r="AR2005" t="str">
        <f t="shared" si="1147"/>
        <v>Grainger</v>
      </c>
      <c r="AS2005" t="s">
        <v>14</v>
      </c>
      <c r="AT2005" s="184">
        <v>2</v>
      </c>
      <c r="AV2005" s="97">
        <v>47</v>
      </c>
      <c r="AW2005" s="99">
        <v>57</v>
      </c>
      <c r="AX2005" s="105">
        <f t="shared" si="1148"/>
        <v>47057</v>
      </c>
      <c r="AZ2005" s="7" t="s">
        <v>2951</v>
      </c>
      <c r="BA2005" t="s">
        <v>3184</v>
      </c>
      <c r="BB2005" s="176"/>
      <c r="BC2005" s="176"/>
      <c r="BD2005" s="176"/>
    </row>
    <row r="2006" spans="1:56" hidden="1" outlineLevel="1">
      <c r="A2006" t="s">
        <v>1307</v>
      </c>
      <c r="B2006" t="s">
        <v>14</v>
      </c>
      <c r="C2006" s="1">
        <f t="shared" si="1133"/>
        <v>11057</v>
      </c>
      <c r="D2006" s="7">
        <f>IF(R2006&gt;0,RANK(R2006,(R2006:T2006,U2006:AI2006)),0)</f>
        <v>5</v>
      </c>
      <c r="E2006" s="7">
        <f>IF(S2006&gt;0,RANK(S2006,(R2006:T2006,U2006:AI2006)),0)</f>
        <v>6</v>
      </c>
      <c r="F2006" s="7">
        <f>IF(T2006&gt;0,RANK(T2006,(R2006:T2006,U2006:AI2006)),0)</f>
        <v>3</v>
      </c>
      <c r="G2006" s="7">
        <f>IF(U2006&gt;0,RANK(U2006,(R2006:T2006,U2006:AI2006)),0)</f>
        <v>2</v>
      </c>
      <c r="H2006" s="7">
        <f t="shared" si="1134"/>
        <v>1</v>
      </c>
      <c r="I2006" s="49">
        <f t="shared" si="1135"/>
        <v>2447</v>
      </c>
      <c r="J2006" s="177">
        <f t="shared" si="1149"/>
        <v>0.22130776883422265</v>
      </c>
      <c r="K2006" s="2"/>
      <c r="L2006" s="2">
        <f t="shared" si="1136"/>
        <v>3.9974676675409243E-2</v>
      </c>
      <c r="M2006" s="2">
        <f t="shared" si="1137"/>
        <v>1.4651352084652257E-2</v>
      </c>
      <c r="N2006" s="2">
        <f t="shared" si="1138"/>
        <v>0.16695306140906213</v>
      </c>
      <c r="O2006" s="2">
        <f t="shared" si="1139"/>
        <v>0.23243194356516234</v>
      </c>
      <c r="P2006" s="2">
        <f t="shared" si="1140"/>
        <v>0.45373971239938499</v>
      </c>
      <c r="Q2006" s="2">
        <f t="shared" ref="Q2006:Q2069" si="1150">IF(C2006=0,"-",(1-L2006-M2006-N2006-O2006-P2006))</f>
        <v>9.224925386632904E-2</v>
      </c>
      <c r="R2006" s="1">
        <v>442</v>
      </c>
      <c r="S2006" s="1">
        <v>162</v>
      </c>
      <c r="T2006" s="1">
        <v>1846</v>
      </c>
      <c r="U2006" s="1">
        <v>2570</v>
      </c>
      <c r="V2006" s="1">
        <v>5017</v>
      </c>
      <c r="W2006" s="1">
        <v>860</v>
      </c>
      <c r="X2006" s="1">
        <v>10</v>
      </c>
      <c r="Y2006" s="1">
        <v>26</v>
      </c>
      <c r="Z2006" s="1">
        <v>34</v>
      </c>
      <c r="AA2006" s="1">
        <v>21</v>
      </c>
      <c r="AD2006" s="1">
        <v>47</v>
      </c>
      <c r="AF2006" s="1">
        <v>13</v>
      </c>
      <c r="AG2006" s="1">
        <v>3</v>
      </c>
      <c r="AH2006" s="1">
        <v>2</v>
      </c>
      <c r="AI2006" s="1">
        <v>4</v>
      </c>
      <c r="AK2006" s="7">
        <f t="shared" si="1141"/>
        <v>4</v>
      </c>
      <c r="AL2006" s="7">
        <f t="shared" si="1142"/>
        <v>10</v>
      </c>
      <c r="AM2006" s="7">
        <f t="shared" si="1143"/>
        <v>8</v>
      </c>
      <c r="AN2006" s="2">
        <f t="shared" si="1144"/>
        <v>7.7778782671610744E-2</v>
      </c>
      <c r="AO2006" s="2">
        <f t="shared" si="1145"/>
        <v>9.044044496698924E-4</v>
      </c>
      <c r="AP2006" s="2">
        <f t="shared" si="1146"/>
        <v>2.3514515691417204E-3</v>
      </c>
      <c r="AR2006" t="str">
        <f t="shared" si="1147"/>
        <v>Greene</v>
      </c>
      <c r="AS2006" t="s">
        <v>14</v>
      </c>
      <c r="AT2006" s="184">
        <v>1</v>
      </c>
      <c r="AV2006" s="97">
        <v>47</v>
      </c>
      <c r="AW2006" s="99">
        <v>59</v>
      </c>
      <c r="AX2006" s="105">
        <f t="shared" si="1148"/>
        <v>47059</v>
      </c>
      <c r="AZ2006" s="7" t="s">
        <v>2951</v>
      </c>
      <c r="BA2006" t="s">
        <v>3184</v>
      </c>
      <c r="BB2006" s="176"/>
      <c r="BC2006" s="176"/>
      <c r="BD2006" s="176"/>
    </row>
    <row r="2007" spans="1:56" hidden="1" outlineLevel="1">
      <c r="A2007" t="s">
        <v>2232</v>
      </c>
      <c r="B2007" t="s">
        <v>14</v>
      </c>
      <c r="C2007" s="1">
        <f t="shared" si="1133"/>
        <v>1635</v>
      </c>
      <c r="D2007" s="7">
        <f>IF(R2007&gt;0,RANK(R2007,(R2007:T2007,U2007:AI2007)),0)</f>
        <v>5</v>
      </c>
      <c r="E2007" s="7">
        <f>IF(S2007&gt;0,RANK(S2007,(R2007:T2007,U2007:AI2007)),0)</f>
        <v>6</v>
      </c>
      <c r="F2007" s="7">
        <f>IF(T2007&gt;0,RANK(T2007,(R2007:T2007,U2007:AI2007)),0)</f>
        <v>4</v>
      </c>
      <c r="G2007" s="7">
        <f>IF(U2007&gt;0,RANK(U2007,(R2007:T2007,U2007:AI2007)),0)</f>
        <v>2</v>
      </c>
      <c r="H2007" s="7">
        <f t="shared" si="1134"/>
        <v>1</v>
      </c>
      <c r="I2007" s="49">
        <f t="shared" si="1135"/>
        <v>529</v>
      </c>
      <c r="J2007" s="177">
        <f t="shared" si="1149"/>
        <v>0.32354740061162079</v>
      </c>
      <c r="K2007" s="2"/>
      <c r="L2007" s="2">
        <f t="shared" si="1136"/>
        <v>1.834862385321101E-2</v>
      </c>
      <c r="M2007" s="2">
        <f t="shared" si="1137"/>
        <v>9.7859327217125376E-3</v>
      </c>
      <c r="N2007" s="2">
        <f t="shared" si="1138"/>
        <v>8.1957186544342503E-2</v>
      </c>
      <c r="O2007" s="2">
        <f t="shared" si="1139"/>
        <v>0.23425076452599389</v>
      </c>
      <c r="P2007" s="2">
        <f t="shared" si="1140"/>
        <v>0.55779816513761471</v>
      </c>
      <c r="Q2007" s="2">
        <f t="shared" si="1150"/>
        <v>9.7859327217125314E-2</v>
      </c>
      <c r="R2007" s="1">
        <v>30</v>
      </c>
      <c r="S2007" s="1">
        <v>16</v>
      </c>
      <c r="T2007" s="1">
        <v>134</v>
      </c>
      <c r="U2007" s="1">
        <v>383</v>
      </c>
      <c r="V2007" s="1">
        <v>912</v>
      </c>
      <c r="W2007" s="1">
        <v>141</v>
      </c>
      <c r="X2007" s="1">
        <v>0</v>
      </c>
      <c r="Y2007" s="1">
        <v>3</v>
      </c>
      <c r="Z2007" s="1">
        <v>2</v>
      </c>
      <c r="AA2007" s="1">
        <v>2</v>
      </c>
      <c r="AD2007" s="1">
        <v>7</v>
      </c>
      <c r="AF2007" s="1">
        <v>2</v>
      </c>
      <c r="AG2007" s="1">
        <v>1</v>
      </c>
      <c r="AH2007" s="1">
        <v>0</v>
      </c>
      <c r="AI2007" s="1">
        <v>2</v>
      </c>
      <c r="AK2007" s="7">
        <f t="shared" si="1141"/>
        <v>3</v>
      </c>
      <c r="AL2007" s="7">
        <f t="shared" si="1142"/>
        <v>0</v>
      </c>
      <c r="AM2007" s="7">
        <f t="shared" si="1143"/>
        <v>7</v>
      </c>
      <c r="AN2007" s="2">
        <f t="shared" si="1144"/>
        <v>8.6238532110091748E-2</v>
      </c>
      <c r="AO2007" s="2">
        <f t="shared" si="1145"/>
        <v>0</v>
      </c>
      <c r="AP2007" s="2">
        <f t="shared" si="1146"/>
        <v>1.834862385321101E-3</v>
      </c>
      <c r="AR2007" t="str">
        <f t="shared" si="1147"/>
        <v>Grundy</v>
      </c>
      <c r="AS2007" t="s">
        <v>14</v>
      </c>
      <c r="AT2007" s="184">
        <v>4</v>
      </c>
      <c r="AV2007" s="97">
        <v>47</v>
      </c>
      <c r="AW2007" s="99">
        <v>61</v>
      </c>
      <c r="AX2007" s="105">
        <f t="shared" si="1148"/>
        <v>47061</v>
      </c>
      <c r="AZ2007" s="7" t="s">
        <v>2951</v>
      </c>
      <c r="BA2007" t="s">
        <v>3184</v>
      </c>
      <c r="BB2007" s="176"/>
      <c r="BC2007" s="176"/>
      <c r="BD2007" s="176"/>
    </row>
    <row r="2008" spans="1:56" hidden="1" outlineLevel="1">
      <c r="A2008" t="s">
        <v>2159</v>
      </c>
      <c r="B2008" t="s">
        <v>14</v>
      </c>
      <c r="C2008" s="1">
        <f t="shared" si="1133"/>
        <v>10574</v>
      </c>
      <c r="D2008" s="7">
        <f>IF(R2008&gt;0,RANK(R2008,(R2008:T2008,U2008:AI2008)),0)</f>
        <v>5</v>
      </c>
      <c r="E2008" s="7">
        <f>IF(S2008&gt;0,RANK(S2008,(R2008:T2008,U2008:AI2008)),0)</f>
        <v>6</v>
      </c>
      <c r="F2008" s="7">
        <f>IF(T2008&gt;0,RANK(T2008,(R2008:T2008,U2008:AI2008)),0)</f>
        <v>3</v>
      </c>
      <c r="G2008" s="7">
        <f>IF(U2008&gt;0,RANK(U2008,(R2008:T2008,U2008:AI2008)),0)</f>
        <v>2</v>
      </c>
      <c r="H2008" s="7">
        <f t="shared" si="1134"/>
        <v>1</v>
      </c>
      <c r="I2008" s="49">
        <f t="shared" si="1135"/>
        <v>2460</v>
      </c>
      <c r="J2008" s="177">
        <f t="shared" si="1149"/>
        <v>0.23264611310762248</v>
      </c>
      <c r="K2008" s="2"/>
      <c r="L2008" s="2">
        <f t="shared" si="1136"/>
        <v>4.6529222621524494E-2</v>
      </c>
      <c r="M2008" s="2">
        <f t="shared" si="1137"/>
        <v>1.5226026101759032E-2</v>
      </c>
      <c r="N2008" s="2">
        <f t="shared" si="1138"/>
        <v>0.18488745980707397</v>
      </c>
      <c r="O2008" s="2">
        <f t="shared" si="1139"/>
        <v>0.21098921883866087</v>
      </c>
      <c r="P2008" s="2">
        <f t="shared" si="1140"/>
        <v>0.44363533194628335</v>
      </c>
      <c r="Q2008" s="2">
        <f t="shared" si="1150"/>
        <v>9.8732740684698284E-2</v>
      </c>
      <c r="R2008" s="1">
        <v>492</v>
      </c>
      <c r="S2008" s="1">
        <v>161</v>
      </c>
      <c r="T2008" s="1">
        <v>1955</v>
      </c>
      <c r="U2008" s="1">
        <v>2231</v>
      </c>
      <c r="V2008" s="1">
        <v>4691</v>
      </c>
      <c r="W2008" s="1">
        <v>829</v>
      </c>
      <c r="X2008" s="1">
        <v>9</v>
      </c>
      <c r="Y2008" s="1">
        <v>20</v>
      </c>
      <c r="Z2008" s="1">
        <v>29</v>
      </c>
      <c r="AA2008" s="1">
        <v>56</v>
      </c>
      <c r="AD2008" s="1">
        <v>68</v>
      </c>
      <c r="AF2008" s="1">
        <v>5</v>
      </c>
      <c r="AG2008" s="1">
        <v>7</v>
      </c>
      <c r="AH2008" s="1">
        <v>10</v>
      </c>
      <c r="AI2008" s="1">
        <v>11</v>
      </c>
      <c r="AK2008" s="7">
        <f t="shared" si="1141"/>
        <v>4</v>
      </c>
      <c r="AL2008" s="7">
        <f t="shared" si="1142"/>
        <v>10</v>
      </c>
      <c r="AM2008" s="7">
        <f t="shared" si="1143"/>
        <v>9</v>
      </c>
      <c r="AN2008" s="2">
        <f t="shared" si="1144"/>
        <v>7.8399848685454895E-2</v>
      </c>
      <c r="AO2008" s="2">
        <f t="shared" si="1145"/>
        <v>8.5114431624739933E-4</v>
      </c>
      <c r="AP2008" s="2">
        <f t="shared" si="1146"/>
        <v>1.8914318138831096E-3</v>
      </c>
      <c r="AR2008" t="str">
        <f t="shared" si="1147"/>
        <v>Hamblen</v>
      </c>
      <c r="AS2008" t="s">
        <v>14</v>
      </c>
      <c r="AT2008" s="184">
        <v>1</v>
      </c>
      <c r="AV2008" s="97">
        <v>47</v>
      </c>
      <c r="AW2008" s="99">
        <v>63</v>
      </c>
      <c r="AX2008" s="105">
        <f t="shared" si="1148"/>
        <v>47063</v>
      </c>
      <c r="AZ2008" s="7" t="s">
        <v>2951</v>
      </c>
      <c r="BA2008" t="s">
        <v>3184</v>
      </c>
      <c r="BB2008" s="176"/>
      <c r="BC2008" s="176"/>
      <c r="BD2008" s="176"/>
    </row>
    <row r="2009" spans="1:56" hidden="1" outlineLevel="1">
      <c r="A2009" t="s">
        <v>1080</v>
      </c>
      <c r="B2009" t="s">
        <v>14</v>
      </c>
      <c r="C2009" s="1">
        <f t="shared" ref="C2009:C2040" si="1151">SUM(R2009:AI2009)</f>
        <v>51616</v>
      </c>
      <c r="D2009" s="7">
        <f>IF(R2009&gt;0,RANK(R2009,(R2009:T2009,U2009:AI2009)),0)</f>
        <v>5</v>
      </c>
      <c r="E2009" s="7">
        <f>IF(S2009&gt;0,RANK(S2009,(R2009:T2009,U2009:AI2009)),0)</f>
        <v>7</v>
      </c>
      <c r="F2009" s="7">
        <f>IF(T2009&gt;0,RANK(T2009,(R2009:T2009,U2009:AI2009)),0)</f>
        <v>2</v>
      </c>
      <c r="G2009" s="7">
        <f>IF(U2009&gt;0,RANK(U2009,(R2009:T2009,U2009:AI2009)),0)</f>
        <v>3</v>
      </c>
      <c r="H2009" s="7">
        <f t="shared" ref="H2009:H2040" si="1152">IF(V2009&gt;0,RANK(V2009,(R2009:AB2009)),0)</f>
        <v>1</v>
      </c>
      <c r="I2009" s="49">
        <f t="shared" ref="I2009:I2040" si="1153">MAX(R2009:AA2009)-LARGE(R2009:AA2009,2)</f>
        <v>2592</v>
      </c>
      <c r="J2009" s="177">
        <f t="shared" si="1149"/>
        <v>5.0216986980781156E-2</v>
      </c>
      <c r="K2009" s="2"/>
      <c r="L2009" s="2">
        <f t="shared" ref="L2009:L2040" si="1154">IF($C2009=0,"-",R2009/$C2009)</f>
        <v>7.0559516429014257E-2</v>
      </c>
      <c r="M2009" s="2">
        <f t="shared" ref="M2009:M2040" si="1155">IF($C2009=0,"-",S2009/$C2009)</f>
        <v>1.0984965902045877E-2</v>
      </c>
      <c r="N2009" s="2">
        <f t="shared" ref="N2009:N2040" si="1156">IF($C2009=0,"-",T2009/$C2009)</f>
        <v>0.27908013019218847</v>
      </c>
      <c r="O2009" s="2">
        <f t="shared" si="1139"/>
        <v>0.18658942963422195</v>
      </c>
      <c r="P2009" s="2">
        <f t="shared" ref="P2009:P2040" si="1157">IF($C2009=0,"-",V2009/$C2009)</f>
        <v>0.32929711717296961</v>
      </c>
      <c r="Q2009" s="2">
        <f t="shared" si="1150"/>
        <v>0.12348884066955979</v>
      </c>
      <c r="R2009" s="1">
        <v>3642</v>
      </c>
      <c r="S2009" s="1">
        <v>567</v>
      </c>
      <c r="T2009" s="1">
        <v>14405</v>
      </c>
      <c r="U2009" s="1">
        <v>9631</v>
      </c>
      <c r="V2009" s="1">
        <v>16997</v>
      </c>
      <c r="W2009" s="1">
        <v>5081</v>
      </c>
      <c r="X2009" s="1">
        <v>33</v>
      </c>
      <c r="Y2009" s="1">
        <v>165</v>
      </c>
      <c r="Z2009" s="1">
        <v>596</v>
      </c>
      <c r="AA2009" s="1">
        <v>161</v>
      </c>
      <c r="AD2009" s="1">
        <v>97</v>
      </c>
      <c r="AF2009" s="1">
        <v>210</v>
      </c>
      <c r="AG2009" s="1">
        <v>14</v>
      </c>
      <c r="AH2009" s="1">
        <v>13</v>
      </c>
      <c r="AI2009" s="1">
        <v>4</v>
      </c>
      <c r="AK2009" s="7">
        <f t="shared" ref="AK2009:AK2040" si="1158">IF(W2009&gt;0,RANK(W2009,(R2009:AB2009)),0)</f>
        <v>4</v>
      </c>
      <c r="AL2009" s="7">
        <f t="shared" ref="AL2009:AL2040" si="1159">IF(X2009&gt;0,RANK(X2009,(R2009:AB2009)),0)</f>
        <v>10</v>
      </c>
      <c r="AM2009" s="7">
        <f t="shared" ref="AM2009:AM2040" si="1160">IF(Y2009&gt;0,RANK(Y2009,(R2009:AB2009)),0)</f>
        <v>8</v>
      </c>
      <c r="AN2009" s="2">
        <f t="shared" ref="AN2009:AN2040" si="1161">IF($C2009=0,"-",W2009/$C2009)</f>
        <v>9.8438468691878486E-2</v>
      </c>
      <c r="AO2009" s="2">
        <f t="shared" ref="AO2009:AO2040" si="1162">IF($C2009=0,"-",X2009/$C2009)</f>
        <v>6.3933663980161187E-4</v>
      </c>
      <c r="AP2009" s="2">
        <f t="shared" ref="AP2009:AP2040" si="1163">IF($C2009=0,"-",Y2009/$C2009)</f>
        <v>3.1966831990080597E-3</v>
      </c>
      <c r="AR2009" t="str">
        <f t="shared" ref="AR2009:AR2040" si="1164">A2009</f>
        <v>Hamilton</v>
      </c>
      <c r="AS2009" t="s">
        <v>14</v>
      </c>
      <c r="AT2009" s="184">
        <v>3</v>
      </c>
      <c r="AV2009" s="97">
        <v>47</v>
      </c>
      <c r="AW2009" s="99">
        <v>65</v>
      </c>
      <c r="AX2009" s="105">
        <f t="shared" ref="AX2009:AX2040" si="1165">AV2009*1000+AW2009</f>
        <v>47065</v>
      </c>
      <c r="AZ2009" s="7" t="s">
        <v>2951</v>
      </c>
      <c r="BA2009" t="s">
        <v>3184</v>
      </c>
      <c r="BB2009" s="176"/>
      <c r="BC2009" s="176"/>
      <c r="BD2009" s="176"/>
    </row>
    <row r="2010" spans="1:56" hidden="1" outlineLevel="1">
      <c r="A2010" t="s">
        <v>688</v>
      </c>
      <c r="B2010" t="s">
        <v>14</v>
      </c>
      <c r="C2010" s="1">
        <f t="shared" si="1151"/>
        <v>883</v>
      </c>
      <c r="D2010" s="7">
        <f>IF(R2010&gt;0,RANK(R2010,(R2010:T2010,U2010:AI2010)),0)</f>
        <v>5</v>
      </c>
      <c r="E2010" s="7">
        <f>IF(S2010&gt;0,RANK(S2010,(R2010:T2010,U2010:AI2010)),0)</f>
        <v>6</v>
      </c>
      <c r="F2010" s="7">
        <f>IF(T2010&gt;0,RANK(T2010,(R2010:T2010,U2010:AI2010)),0)</f>
        <v>3</v>
      </c>
      <c r="G2010" s="7">
        <f>IF(U2010&gt;0,RANK(U2010,(R2010:T2010,U2010:AI2010)),0)</f>
        <v>2</v>
      </c>
      <c r="H2010" s="7">
        <f t="shared" si="1152"/>
        <v>1</v>
      </c>
      <c r="I2010" s="49">
        <f t="shared" si="1153"/>
        <v>225</v>
      </c>
      <c r="J2010" s="177">
        <f t="shared" si="1149"/>
        <v>0.25481313703284258</v>
      </c>
      <c r="K2010" s="2"/>
      <c r="L2010" s="2">
        <f t="shared" si="1154"/>
        <v>3.6240090600226503E-2</v>
      </c>
      <c r="M2010" s="2">
        <f t="shared" si="1155"/>
        <v>1.5855039637599093E-2</v>
      </c>
      <c r="N2010" s="2">
        <f t="shared" si="1156"/>
        <v>0.16987542468856173</v>
      </c>
      <c r="O2010" s="2">
        <f t="shared" si="1139"/>
        <v>0.23556058890147225</v>
      </c>
      <c r="P2010" s="2">
        <f t="shared" si="1157"/>
        <v>0.49037372593431483</v>
      </c>
      <c r="Q2010" s="2">
        <f t="shared" si="1150"/>
        <v>5.2095130237825638E-2</v>
      </c>
      <c r="R2010" s="1">
        <v>32</v>
      </c>
      <c r="S2010" s="1">
        <v>14</v>
      </c>
      <c r="T2010" s="1">
        <v>150</v>
      </c>
      <c r="U2010" s="1">
        <v>208</v>
      </c>
      <c r="V2010" s="1">
        <v>433</v>
      </c>
      <c r="W2010" s="1">
        <v>40</v>
      </c>
      <c r="X2010" s="1">
        <v>0</v>
      </c>
      <c r="Y2010" s="1">
        <v>1</v>
      </c>
      <c r="Z2010" s="1">
        <v>2</v>
      </c>
      <c r="AA2010" s="1">
        <v>1</v>
      </c>
      <c r="AD2010" s="1">
        <v>1</v>
      </c>
      <c r="AF2010" s="1">
        <v>0</v>
      </c>
      <c r="AG2010" s="1">
        <v>0</v>
      </c>
      <c r="AH2010" s="1">
        <v>0</v>
      </c>
      <c r="AI2010" s="1">
        <v>1</v>
      </c>
      <c r="AK2010" s="7">
        <f t="shared" si="1158"/>
        <v>4</v>
      </c>
      <c r="AL2010" s="7">
        <f t="shared" si="1159"/>
        <v>0</v>
      </c>
      <c r="AM2010" s="7">
        <f t="shared" si="1160"/>
        <v>8</v>
      </c>
      <c r="AN2010" s="2">
        <f t="shared" si="1161"/>
        <v>4.5300113250283124E-2</v>
      </c>
      <c r="AO2010" s="2">
        <f t="shared" si="1162"/>
        <v>0</v>
      </c>
      <c r="AP2010" s="2">
        <f t="shared" si="1163"/>
        <v>1.1325028312570782E-3</v>
      </c>
      <c r="AR2010" t="str">
        <f t="shared" si="1164"/>
        <v>Hancock</v>
      </c>
      <c r="AS2010" t="s">
        <v>14</v>
      </c>
      <c r="AT2010" s="184">
        <v>1</v>
      </c>
      <c r="AV2010" s="97">
        <v>47</v>
      </c>
      <c r="AW2010" s="99">
        <v>67</v>
      </c>
      <c r="AX2010" s="105">
        <f t="shared" si="1165"/>
        <v>47067</v>
      </c>
      <c r="AZ2010" s="7" t="s">
        <v>2951</v>
      </c>
      <c r="BA2010" t="s">
        <v>3184</v>
      </c>
      <c r="BB2010" s="176"/>
      <c r="BC2010" s="176"/>
      <c r="BD2010" s="176"/>
    </row>
    <row r="2011" spans="1:56" hidden="1" outlineLevel="1">
      <c r="A2011" t="s">
        <v>308</v>
      </c>
      <c r="B2011" t="s">
        <v>14</v>
      </c>
      <c r="C2011" s="1">
        <f t="shared" si="1151"/>
        <v>2375</v>
      </c>
      <c r="D2011" s="7">
        <f>IF(R2011&gt;0,RANK(R2011,(R2011:T2011,U2011:AI2011)),0)</f>
        <v>5</v>
      </c>
      <c r="E2011" s="7">
        <f>IF(S2011&gt;0,RANK(S2011,(R2011:T2011,U2011:AI2011)),0)</f>
        <v>6</v>
      </c>
      <c r="F2011" s="7">
        <f>IF(T2011&gt;0,RANK(T2011,(R2011:T2011,U2011:AI2011)),0)</f>
        <v>3</v>
      </c>
      <c r="G2011" s="7">
        <f>IF(U2011&gt;0,RANK(U2011,(R2011:T2011,U2011:AI2011)),0)</f>
        <v>2</v>
      </c>
      <c r="H2011" s="7">
        <f t="shared" si="1152"/>
        <v>1</v>
      </c>
      <c r="I2011" s="49">
        <f t="shared" si="1153"/>
        <v>598</v>
      </c>
      <c r="J2011" s="177">
        <f t="shared" si="1149"/>
        <v>0.25178947368421051</v>
      </c>
      <c r="K2011" s="2"/>
      <c r="L2011" s="2">
        <f t="shared" si="1154"/>
        <v>2.4421052631578948E-2</v>
      </c>
      <c r="M2011" s="2">
        <f t="shared" si="1155"/>
        <v>8.0000000000000002E-3</v>
      </c>
      <c r="N2011" s="2">
        <f t="shared" si="1156"/>
        <v>0.13263157894736843</v>
      </c>
      <c r="O2011" s="2">
        <f t="shared" si="1139"/>
        <v>0.24084210526315789</v>
      </c>
      <c r="P2011" s="2">
        <f t="shared" si="1157"/>
        <v>0.49263157894736842</v>
      </c>
      <c r="Q2011" s="2">
        <f t="shared" si="1150"/>
        <v>0.10147368421052638</v>
      </c>
      <c r="R2011" s="1">
        <v>58</v>
      </c>
      <c r="S2011" s="1">
        <v>19</v>
      </c>
      <c r="T2011" s="1">
        <v>315</v>
      </c>
      <c r="U2011" s="1">
        <v>572</v>
      </c>
      <c r="V2011" s="1">
        <v>1170</v>
      </c>
      <c r="W2011" s="1">
        <v>216</v>
      </c>
      <c r="X2011" s="1">
        <v>3</v>
      </c>
      <c r="Y2011" s="1">
        <v>2</v>
      </c>
      <c r="Z2011" s="1">
        <v>1</v>
      </c>
      <c r="AA2011" s="1">
        <v>3</v>
      </c>
      <c r="AD2011" s="1">
        <v>11</v>
      </c>
      <c r="AF2011" s="1">
        <v>3</v>
      </c>
      <c r="AG2011" s="1">
        <v>1</v>
      </c>
      <c r="AH2011" s="1">
        <v>1</v>
      </c>
      <c r="AI2011" s="1">
        <v>0</v>
      </c>
      <c r="AK2011" s="7">
        <f t="shared" si="1158"/>
        <v>4</v>
      </c>
      <c r="AL2011" s="7">
        <f t="shared" si="1159"/>
        <v>7</v>
      </c>
      <c r="AM2011" s="7">
        <f t="shared" si="1160"/>
        <v>9</v>
      </c>
      <c r="AN2011" s="2">
        <f t="shared" si="1161"/>
        <v>9.0947368421052638E-2</v>
      </c>
      <c r="AO2011" s="2">
        <f t="shared" si="1162"/>
        <v>1.2631578947368421E-3</v>
      </c>
      <c r="AP2011" s="2">
        <f t="shared" si="1163"/>
        <v>8.4210526315789478E-4</v>
      </c>
      <c r="AR2011" t="str">
        <f t="shared" si="1164"/>
        <v>Hardeman</v>
      </c>
      <c r="AS2011" t="s">
        <v>14</v>
      </c>
      <c r="AT2011" s="184">
        <v>7</v>
      </c>
      <c r="AV2011" s="97">
        <v>47</v>
      </c>
      <c r="AW2011" s="99">
        <v>69</v>
      </c>
      <c r="AX2011" s="105">
        <f t="shared" si="1165"/>
        <v>47069</v>
      </c>
      <c r="AZ2011" s="7" t="s">
        <v>2951</v>
      </c>
      <c r="BA2011" t="s">
        <v>3184</v>
      </c>
      <c r="BB2011" s="176"/>
      <c r="BC2011" s="176"/>
      <c r="BD2011" s="176"/>
    </row>
    <row r="2012" spans="1:56" hidden="1" outlineLevel="1">
      <c r="A2012" t="s">
        <v>103</v>
      </c>
      <c r="B2012" t="s">
        <v>14</v>
      </c>
      <c r="C2012" s="1">
        <f t="shared" si="1151"/>
        <v>3836</v>
      </c>
      <c r="D2012" s="7">
        <f>IF(R2012&gt;0,RANK(R2012,(R2012:T2012,U2012:AI2012)),0)</f>
        <v>5</v>
      </c>
      <c r="E2012" s="7">
        <f>IF(S2012&gt;0,RANK(S2012,(R2012:T2012,U2012:AI2012)),0)</f>
        <v>6</v>
      </c>
      <c r="F2012" s="7">
        <f>IF(T2012&gt;0,RANK(T2012,(R2012:T2012,U2012:AI2012)),0)</f>
        <v>3</v>
      </c>
      <c r="G2012" s="7">
        <f>IF(U2012&gt;0,RANK(U2012,(R2012:T2012,U2012:AI2012)),0)</f>
        <v>2</v>
      </c>
      <c r="H2012" s="7">
        <f t="shared" si="1152"/>
        <v>1</v>
      </c>
      <c r="I2012" s="49">
        <f t="shared" si="1153"/>
        <v>1465</v>
      </c>
      <c r="J2012" s="177">
        <f t="shared" si="1149"/>
        <v>0.38190823774765381</v>
      </c>
      <c r="K2012" s="2"/>
      <c r="L2012" s="2">
        <f t="shared" si="1154"/>
        <v>4.1970802919708027E-2</v>
      </c>
      <c r="M2012" s="2">
        <f t="shared" si="1155"/>
        <v>1.1209593326381648E-2</v>
      </c>
      <c r="N2012" s="2">
        <f t="shared" si="1156"/>
        <v>0.15563086548488009</v>
      </c>
      <c r="O2012" s="2">
        <f t="shared" si="1139"/>
        <v>0.16397288842544316</v>
      </c>
      <c r="P2012" s="2">
        <f t="shared" si="1157"/>
        <v>0.54588112617309703</v>
      </c>
      <c r="Q2012" s="2">
        <f t="shared" si="1150"/>
        <v>8.1334723670490106E-2</v>
      </c>
      <c r="R2012" s="1">
        <v>161</v>
      </c>
      <c r="S2012" s="1">
        <v>43</v>
      </c>
      <c r="T2012" s="1">
        <v>597</v>
      </c>
      <c r="U2012" s="1">
        <v>629</v>
      </c>
      <c r="V2012" s="1">
        <v>2094</v>
      </c>
      <c r="W2012" s="1">
        <v>283</v>
      </c>
      <c r="X2012" s="1">
        <v>3</v>
      </c>
      <c r="Y2012" s="1">
        <v>2</v>
      </c>
      <c r="Z2012" s="1">
        <v>1</v>
      </c>
      <c r="AA2012" s="1">
        <v>3</v>
      </c>
      <c r="AD2012" s="1">
        <v>16</v>
      </c>
      <c r="AF2012" s="1">
        <v>4</v>
      </c>
      <c r="AG2012" s="1">
        <v>0</v>
      </c>
      <c r="AH2012" s="1">
        <v>0</v>
      </c>
      <c r="AI2012" s="1">
        <v>0</v>
      </c>
      <c r="AK2012" s="7">
        <f t="shared" si="1158"/>
        <v>4</v>
      </c>
      <c r="AL2012" s="7">
        <f t="shared" si="1159"/>
        <v>7</v>
      </c>
      <c r="AM2012" s="7">
        <f t="shared" si="1160"/>
        <v>9</v>
      </c>
      <c r="AN2012" s="2">
        <f t="shared" si="1161"/>
        <v>7.377476538060479E-2</v>
      </c>
      <c r="AO2012" s="2">
        <f t="shared" si="1162"/>
        <v>7.8206465067778938E-4</v>
      </c>
      <c r="AP2012" s="2">
        <f t="shared" si="1163"/>
        <v>5.2137643378519292E-4</v>
      </c>
      <c r="AR2012" t="str">
        <f t="shared" si="1164"/>
        <v>Hardin</v>
      </c>
      <c r="AS2012" t="s">
        <v>14</v>
      </c>
      <c r="AT2012" s="184">
        <v>7</v>
      </c>
      <c r="AV2012" s="97">
        <v>47</v>
      </c>
      <c r="AW2012" s="99">
        <v>71</v>
      </c>
      <c r="AX2012" s="105">
        <f t="shared" si="1165"/>
        <v>47071</v>
      </c>
      <c r="AZ2012" s="7" t="s">
        <v>2951</v>
      </c>
      <c r="BA2012" t="s">
        <v>3184</v>
      </c>
      <c r="BB2012" s="176"/>
      <c r="BC2012" s="176"/>
      <c r="BD2012" s="176"/>
    </row>
    <row r="2013" spans="1:56" hidden="1" outlineLevel="1">
      <c r="A2013" t="s">
        <v>1805</v>
      </c>
      <c r="B2013" t="s">
        <v>14</v>
      </c>
      <c r="C2013" s="1">
        <f t="shared" si="1151"/>
        <v>9174</v>
      </c>
      <c r="D2013" s="7">
        <f>IF(R2013&gt;0,RANK(R2013,(R2013:T2013,U2013:AI2013)),0)</f>
        <v>5</v>
      </c>
      <c r="E2013" s="7">
        <f>IF(S2013&gt;0,RANK(S2013,(R2013:T2013,U2013:AI2013)),0)</f>
        <v>6</v>
      </c>
      <c r="F2013" s="7">
        <f>IF(T2013&gt;0,RANK(T2013,(R2013:T2013,U2013:AI2013)),0)</f>
        <v>3</v>
      </c>
      <c r="G2013" s="7">
        <f>IF(U2013&gt;0,RANK(U2013,(R2013:T2013,U2013:AI2013)),0)</f>
        <v>2</v>
      </c>
      <c r="H2013" s="7">
        <f t="shared" si="1152"/>
        <v>1</v>
      </c>
      <c r="I2013" s="49">
        <f t="shared" si="1153"/>
        <v>2377</v>
      </c>
      <c r="J2013" s="177">
        <f t="shared" si="1149"/>
        <v>0.25910180946152167</v>
      </c>
      <c r="K2013" s="2"/>
      <c r="L2013" s="2">
        <f t="shared" si="1154"/>
        <v>3.9350337911488988E-2</v>
      </c>
      <c r="M2013" s="2">
        <f t="shared" si="1155"/>
        <v>1.4497492914759103E-2</v>
      </c>
      <c r="N2013" s="2">
        <f t="shared" si="1156"/>
        <v>0.15914541094397208</v>
      </c>
      <c r="O2013" s="2">
        <f t="shared" si="1139"/>
        <v>0.22411161979507302</v>
      </c>
      <c r="P2013" s="2">
        <f t="shared" si="1157"/>
        <v>0.48321342925659472</v>
      </c>
      <c r="Q2013" s="2">
        <f t="shared" si="1150"/>
        <v>7.9681709178112126E-2</v>
      </c>
      <c r="R2013" s="1">
        <v>361</v>
      </c>
      <c r="S2013" s="1">
        <v>133</v>
      </c>
      <c r="T2013" s="1">
        <v>1460</v>
      </c>
      <c r="U2013" s="1">
        <v>2056</v>
      </c>
      <c r="V2013" s="1">
        <v>4433</v>
      </c>
      <c r="W2013" s="1">
        <v>572</v>
      </c>
      <c r="X2013" s="1">
        <v>12</v>
      </c>
      <c r="Y2013" s="1">
        <v>11</v>
      </c>
      <c r="Z2013" s="1">
        <v>18</v>
      </c>
      <c r="AA2013" s="1">
        <v>31</v>
      </c>
      <c r="AD2013" s="1">
        <v>77</v>
      </c>
      <c r="AF2013" s="1">
        <v>6</v>
      </c>
      <c r="AG2013" s="1">
        <v>2</v>
      </c>
      <c r="AH2013" s="1">
        <v>0</v>
      </c>
      <c r="AI2013" s="1">
        <v>2</v>
      </c>
      <c r="AK2013" s="7">
        <f t="shared" si="1158"/>
        <v>4</v>
      </c>
      <c r="AL2013" s="7">
        <f t="shared" si="1159"/>
        <v>9</v>
      </c>
      <c r="AM2013" s="7">
        <f t="shared" si="1160"/>
        <v>10</v>
      </c>
      <c r="AN2013" s="2">
        <f t="shared" si="1161"/>
        <v>6.235011990407674E-2</v>
      </c>
      <c r="AO2013" s="2">
        <f t="shared" si="1162"/>
        <v>1.3080444735120995E-3</v>
      </c>
      <c r="AP2013" s="2">
        <f t="shared" si="1163"/>
        <v>1.199040767386091E-3</v>
      </c>
      <c r="AR2013" t="str">
        <f t="shared" si="1164"/>
        <v>Hawkins</v>
      </c>
      <c r="AS2013" t="s">
        <v>14</v>
      </c>
      <c r="AT2013" s="184">
        <v>1</v>
      </c>
      <c r="AV2013" s="97">
        <v>47</v>
      </c>
      <c r="AW2013" s="99">
        <v>73</v>
      </c>
      <c r="AX2013" s="105">
        <f t="shared" si="1165"/>
        <v>47073</v>
      </c>
      <c r="AZ2013" s="7" t="s">
        <v>2951</v>
      </c>
      <c r="BA2013" t="s">
        <v>3184</v>
      </c>
      <c r="BB2013" s="176"/>
      <c r="BC2013" s="176"/>
      <c r="BD2013" s="176"/>
    </row>
    <row r="2014" spans="1:56" hidden="1" outlineLevel="1">
      <c r="A2014" t="s">
        <v>21</v>
      </c>
      <c r="B2014" t="s">
        <v>14</v>
      </c>
      <c r="C2014" s="1">
        <f t="shared" si="1151"/>
        <v>1505</v>
      </c>
      <c r="D2014" s="7">
        <f>IF(R2014&gt;0,RANK(R2014,(R2014:T2014,U2014:AI2014)),0)</f>
        <v>5</v>
      </c>
      <c r="E2014" s="7">
        <f>IF(S2014&gt;0,RANK(S2014,(R2014:T2014,U2014:AI2014)),0)</f>
        <v>6</v>
      </c>
      <c r="F2014" s="7">
        <f>IF(T2014&gt;0,RANK(T2014,(R2014:T2014,U2014:AI2014)),0)</f>
        <v>3</v>
      </c>
      <c r="G2014" s="7">
        <f>IF(U2014&gt;0,RANK(U2014,(R2014:T2014,U2014:AI2014)),0)</f>
        <v>2</v>
      </c>
      <c r="H2014" s="7">
        <f t="shared" si="1152"/>
        <v>1</v>
      </c>
      <c r="I2014" s="49">
        <f t="shared" si="1153"/>
        <v>138</v>
      </c>
      <c r="J2014" s="177">
        <f t="shared" si="1149"/>
        <v>9.1694352159468445E-2</v>
      </c>
      <c r="K2014" s="2"/>
      <c r="L2014" s="2">
        <f t="shared" si="1154"/>
        <v>3.6544850498338874E-2</v>
      </c>
      <c r="M2014" s="2">
        <f t="shared" si="1155"/>
        <v>1.1295681063122924E-2</v>
      </c>
      <c r="N2014" s="2">
        <f t="shared" si="1156"/>
        <v>0.14883720930232558</v>
      </c>
      <c r="O2014" s="2">
        <f t="shared" si="1139"/>
        <v>0.31561461794019935</v>
      </c>
      <c r="P2014" s="2">
        <f t="shared" si="1157"/>
        <v>0.40730897009966777</v>
      </c>
      <c r="Q2014" s="2">
        <f t="shared" si="1150"/>
        <v>8.0398671096345464E-2</v>
      </c>
      <c r="R2014" s="1">
        <v>55</v>
      </c>
      <c r="S2014" s="1">
        <v>17</v>
      </c>
      <c r="T2014" s="1">
        <v>224</v>
      </c>
      <c r="U2014" s="1">
        <v>475</v>
      </c>
      <c r="V2014" s="1">
        <v>613</v>
      </c>
      <c r="W2014" s="1">
        <v>106</v>
      </c>
      <c r="X2014" s="1">
        <v>0</v>
      </c>
      <c r="Y2014" s="1">
        <v>4</v>
      </c>
      <c r="Z2014" s="1">
        <v>2</v>
      </c>
      <c r="AA2014" s="1">
        <v>0</v>
      </c>
      <c r="AD2014" s="1">
        <v>6</v>
      </c>
      <c r="AF2014" s="1">
        <v>0</v>
      </c>
      <c r="AG2014" s="1">
        <v>0</v>
      </c>
      <c r="AH2014" s="1">
        <v>3</v>
      </c>
      <c r="AI2014" s="1">
        <v>0</v>
      </c>
      <c r="AK2014" s="7">
        <f t="shared" si="1158"/>
        <v>4</v>
      </c>
      <c r="AL2014" s="7">
        <f t="shared" si="1159"/>
        <v>0</v>
      </c>
      <c r="AM2014" s="7">
        <f t="shared" si="1160"/>
        <v>7</v>
      </c>
      <c r="AN2014" s="2">
        <f t="shared" si="1161"/>
        <v>7.0431893687707636E-2</v>
      </c>
      <c r="AO2014" s="2">
        <f t="shared" si="1162"/>
        <v>0</v>
      </c>
      <c r="AP2014" s="2">
        <f t="shared" si="1163"/>
        <v>2.6578073089700998E-3</v>
      </c>
      <c r="AR2014" t="str">
        <f t="shared" si="1164"/>
        <v>Haywood</v>
      </c>
      <c r="AS2014" t="s">
        <v>14</v>
      </c>
      <c r="AT2014" s="184">
        <v>8</v>
      </c>
      <c r="AV2014" s="97">
        <v>47</v>
      </c>
      <c r="AW2014" s="99">
        <v>75</v>
      </c>
      <c r="AX2014" s="105">
        <f t="shared" si="1165"/>
        <v>47075</v>
      </c>
      <c r="AZ2014" s="7" t="s">
        <v>2951</v>
      </c>
      <c r="BA2014" t="s">
        <v>3184</v>
      </c>
      <c r="BB2014" s="176"/>
      <c r="BC2014" s="176"/>
      <c r="BD2014" s="176"/>
    </row>
    <row r="2015" spans="1:56" hidden="1" outlineLevel="1">
      <c r="A2015" t="s">
        <v>1419</v>
      </c>
      <c r="B2015" t="s">
        <v>14</v>
      </c>
      <c r="C2015" s="1">
        <f t="shared" si="1151"/>
        <v>3967</v>
      </c>
      <c r="D2015" s="7">
        <f>IF(R2015&gt;0,RANK(R2015,(R2015:T2015,U2015:AI2015)),0)</f>
        <v>5</v>
      </c>
      <c r="E2015" s="7">
        <f>IF(S2015&gt;0,RANK(S2015,(R2015:T2015,U2015:AI2015)),0)</f>
        <v>6</v>
      </c>
      <c r="F2015" s="7">
        <f>IF(T2015&gt;0,RANK(T2015,(R2015:T2015,U2015:AI2015)),0)</f>
        <v>3</v>
      </c>
      <c r="G2015" s="7">
        <f>IF(U2015&gt;0,RANK(U2015,(R2015:T2015,U2015:AI2015)),0)</f>
        <v>2</v>
      </c>
      <c r="H2015" s="7">
        <f t="shared" si="1152"/>
        <v>1</v>
      </c>
      <c r="I2015" s="49">
        <f t="shared" si="1153"/>
        <v>871</v>
      </c>
      <c r="J2015" s="177">
        <f t="shared" si="1149"/>
        <v>0.21956138139652129</v>
      </c>
      <c r="K2015" s="2"/>
      <c r="L2015" s="2">
        <f t="shared" si="1154"/>
        <v>3.554323166120494E-2</v>
      </c>
      <c r="M2015" s="2">
        <f t="shared" si="1155"/>
        <v>1.2351903201411647E-2</v>
      </c>
      <c r="N2015" s="2">
        <f t="shared" si="1156"/>
        <v>0.14393748424502142</v>
      </c>
      <c r="O2015" s="2">
        <f t="shared" si="1139"/>
        <v>0.24325686917065792</v>
      </c>
      <c r="P2015" s="2">
        <f t="shared" si="1157"/>
        <v>0.46281825056717923</v>
      </c>
      <c r="Q2015" s="2">
        <f t="shared" si="1150"/>
        <v>0.1020922611545248</v>
      </c>
      <c r="R2015" s="1">
        <v>141</v>
      </c>
      <c r="S2015" s="1">
        <v>49</v>
      </c>
      <c r="T2015" s="1">
        <v>571</v>
      </c>
      <c r="U2015" s="1">
        <v>965</v>
      </c>
      <c r="V2015" s="1">
        <v>1836</v>
      </c>
      <c r="W2015" s="1">
        <v>363</v>
      </c>
      <c r="X2015" s="1">
        <v>5</v>
      </c>
      <c r="Y2015" s="1">
        <v>3</v>
      </c>
      <c r="Z2015" s="1">
        <v>6</v>
      </c>
      <c r="AA2015" s="1">
        <v>3</v>
      </c>
      <c r="AD2015" s="1">
        <v>15</v>
      </c>
      <c r="AF2015" s="1">
        <v>4</v>
      </c>
      <c r="AG2015" s="1">
        <v>2</v>
      </c>
      <c r="AH2015" s="1">
        <v>1</v>
      </c>
      <c r="AI2015" s="1">
        <v>3</v>
      </c>
      <c r="AK2015" s="7">
        <f t="shared" si="1158"/>
        <v>4</v>
      </c>
      <c r="AL2015" s="7">
        <f t="shared" si="1159"/>
        <v>8</v>
      </c>
      <c r="AM2015" s="7">
        <f t="shared" si="1160"/>
        <v>9</v>
      </c>
      <c r="AN2015" s="2">
        <f t="shared" si="1161"/>
        <v>9.1504915553314845E-2</v>
      </c>
      <c r="AO2015" s="2">
        <f t="shared" si="1162"/>
        <v>1.2603982858583312E-3</v>
      </c>
      <c r="AP2015" s="2">
        <f t="shared" si="1163"/>
        <v>7.5623897151499877E-4</v>
      </c>
      <c r="AR2015" t="str">
        <f t="shared" si="1164"/>
        <v>Henderson</v>
      </c>
      <c r="AS2015" t="s">
        <v>14</v>
      </c>
      <c r="AT2015" s="184">
        <v>7</v>
      </c>
      <c r="AV2015" s="97">
        <v>47</v>
      </c>
      <c r="AW2015" s="99">
        <v>77</v>
      </c>
      <c r="AX2015" s="105">
        <f t="shared" si="1165"/>
        <v>47077</v>
      </c>
      <c r="AZ2015" s="7" t="s">
        <v>2951</v>
      </c>
      <c r="BA2015" t="s">
        <v>3184</v>
      </c>
      <c r="BB2015" s="176"/>
      <c r="BC2015" s="176"/>
      <c r="BD2015" s="176"/>
    </row>
    <row r="2016" spans="1:56" hidden="1" outlineLevel="1">
      <c r="A2016" t="s">
        <v>2092</v>
      </c>
      <c r="B2016" t="s">
        <v>14</v>
      </c>
      <c r="C2016" s="1">
        <f t="shared" si="1151"/>
        <v>5461</v>
      </c>
      <c r="D2016" s="7">
        <f>IF(R2016&gt;0,RANK(R2016,(R2016:T2016,U2016:AI2016)),0)</f>
        <v>5</v>
      </c>
      <c r="E2016" s="7">
        <f>IF(S2016&gt;0,RANK(S2016,(R2016:T2016,U2016:AI2016)),0)</f>
        <v>6</v>
      </c>
      <c r="F2016" s="7">
        <f>IF(T2016&gt;0,RANK(T2016,(R2016:T2016,U2016:AI2016)),0)</f>
        <v>3</v>
      </c>
      <c r="G2016" s="7">
        <f>IF(U2016&gt;0,RANK(U2016,(R2016:T2016,U2016:AI2016)),0)</f>
        <v>2</v>
      </c>
      <c r="H2016" s="7">
        <f t="shared" si="1152"/>
        <v>1</v>
      </c>
      <c r="I2016" s="49">
        <f t="shared" si="1153"/>
        <v>1450</v>
      </c>
      <c r="J2016" s="177">
        <f t="shared" si="1149"/>
        <v>0.26551913568943419</v>
      </c>
      <c r="K2016" s="2"/>
      <c r="L2016" s="2">
        <f t="shared" si="1154"/>
        <v>4.7244094488188976E-2</v>
      </c>
      <c r="M2016" s="2">
        <f t="shared" si="1155"/>
        <v>1.2818165171214063E-2</v>
      </c>
      <c r="N2016" s="2">
        <f t="shared" si="1156"/>
        <v>0.13752060062259661</v>
      </c>
      <c r="O2016" s="2">
        <f t="shared" si="1139"/>
        <v>0.22376854056033693</v>
      </c>
      <c r="P2016" s="2">
        <f t="shared" si="1157"/>
        <v>0.4892876762497711</v>
      </c>
      <c r="Q2016" s="2">
        <f t="shared" si="1150"/>
        <v>8.9360922907892326E-2</v>
      </c>
      <c r="R2016" s="1">
        <v>258</v>
      </c>
      <c r="S2016" s="1">
        <v>70</v>
      </c>
      <c r="T2016" s="1">
        <v>751</v>
      </c>
      <c r="U2016" s="1">
        <v>1222</v>
      </c>
      <c r="V2016" s="1">
        <v>2672</v>
      </c>
      <c r="W2016" s="1">
        <v>370</v>
      </c>
      <c r="X2016" s="1">
        <v>10</v>
      </c>
      <c r="Y2016" s="1">
        <v>19</v>
      </c>
      <c r="Z2016" s="1">
        <v>13</v>
      </c>
      <c r="AA2016" s="1">
        <v>40</v>
      </c>
      <c r="AD2016" s="1">
        <v>27</v>
      </c>
      <c r="AF2016" s="1">
        <v>1</v>
      </c>
      <c r="AG2016" s="1">
        <v>1</v>
      </c>
      <c r="AH2016" s="1">
        <v>4</v>
      </c>
      <c r="AI2016" s="1">
        <v>3</v>
      </c>
      <c r="AK2016" s="7">
        <f t="shared" si="1158"/>
        <v>4</v>
      </c>
      <c r="AL2016" s="7">
        <f t="shared" si="1159"/>
        <v>10</v>
      </c>
      <c r="AM2016" s="7">
        <f t="shared" si="1160"/>
        <v>8</v>
      </c>
      <c r="AN2016" s="2">
        <f t="shared" si="1161"/>
        <v>6.7753158762131477E-2</v>
      </c>
      <c r="AO2016" s="2">
        <f t="shared" si="1162"/>
        <v>1.8311664530305805E-3</v>
      </c>
      <c r="AP2016" s="2">
        <f t="shared" si="1163"/>
        <v>3.4792162607581029E-3</v>
      </c>
      <c r="AR2016" t="str">
        <f t="shared" si="1164"/>
        <v>Henry</v>
      </c>
      <c r="AS2016" t="s">
        <v>14</v>
      </c>
      <c r="AT2016" s="184">
        <v>8</v>
      </c>
      <c r="AV2016" s="97">
        <v>47</v>
      </c>
      <c r="AW2016" s="99">
        <v>79</v>
      </c>
      <c r="AX2016" s="105">
        <f t="shared" si="1165"/>
        <v>47079</v>
      </c>
      <c r="AZ2016" s="7" t="s">
        <v>2951</v>
      </c>
      <c r="BA2016" t="s">
        <v>3184</v>
      </c>
      <c r="BB2016" s="176"/>
      <c r="BC2016" s="176"/>
      <c r="BD2016" s="176"/>
    </row>
    <row r="2017" spans="1:56" hidden="1" outlineLevel="1">
      <c r="A2017" t="s">
        <v>291</v>
      </c>
      <c r="B2017" t="s">
        <v>14</v>
      </c>
      <c r="C2017" s="1">
        <f t="shared" si="1151"/>
        <v>2820</v>
      </c>
      <c r="D2017" s="7">
        <f>IF(R2017&gt;0,RANK(R2017,(R2017:T2017,U2017:AI2017)),0)</f>
        <v>5</v>
      </c>
      <c r="E2017" s="7">
        <f>IF(S2017&gt;0,RANK(S2017,(R2017:T2017,U2017:AI2017)),0)</f>
        <v>6</v>
      </c>
      <c r="F2017" s="7">
        <f>IF(T2017&gt;0,RANK(T2017,(R2017:T2017,U2017:AI2017)),0)</f>
        <v>3</v>
      </c>
      <c r="G2017" s="7">
        <f>IF(U2017&gt;0,RANK(U2017,(R2017:T2017,U2017:AI2017)),0)</f>
        <v>2</v>
      </c>
      <c r="H2017" s="7">
        <f t="shared" si="1152"/>
        <v>1</v>
      </c>
      <c r="I2017" s="49">
        <f t="shared" si="1153"/>
        <v>490</v>
      </c>
      <c r="J2017" s="177">
        <f t="shared" si="1149"/>
        <v>0.17375886524822695</v>
      </c>
      <c r="K2017" s="2"/>
      <c r="L2017" s="2">
        <f t="shared" si="1154"/>
        <v>2.4468085106382979E-2</v>
      </c>
      <c r="M2017" s="2">
        <f t="shared" si="1155"/>
        <v>8.1560283687943259E-3</v>
      </c>
      <c r="N2017" s="2">
        <f t="shared" si="1156"/>
        <v>0.1173758865248227</v>
      </c>
      <c r="O2017" s="2">
        <f t="shared" si="1139"/>
        <v>0.29645390070921984</v>
      </c>
      <c r="P2017" s="2">
        <f t="shared" si="1157"/>
        <v>0.47021276595744682</v>
      </c>
      <c r="Q2017" s="2">
        <f t="shared" si="1150"/>
        <v>8.3333333333333315E-2</v>
      </c>
      <c r="R2017" s="1">
        <v>69</v>
      </c>
      <c r="S2017" s="1">
        <v>23</v>
      </c>
      <c r="T2017" s="1">
        <v>331</v>
      </c>
      <c r="U2017" s="1">
        <v>836</v>
      </c>
      <c r="V2017" s="1">
        <v>1326</v>
      </c>
      <c r="W2017" s="1">
        <v>210</v>
      </c>
      <c r="X2017" s="1">
        <v>2</v>
      </c>
      <c r="Y2017" s="1">
        <v>4</v>
      </c>
      <c r="Z2017" s="1">
        <v>3</v>
      </c>
      <c r="AA2017" s="1">
        <v>1</v>
      </c>
      <c r="AD2017" s="1">
        <v>9</v>
      </c>
      <c r="AF2017" s="1">
        <v>3</v>
      </c>
      <c r="AG2017" s="1">
        <v>3</v>
      </c>
      <c r="AH2017" s="1">
        <v>0</v>
      </c>
      <c r="AI2017" s="1">
        <v>0</v>
      </c>
      <c r="AK2017" s="7">
        <f t="shared" si="1158"/>
        <v>4</v>
      </c>
      <c r="AL2017" s="7">
        <f t="shared" si="1159"/>
        <v>9</v>
      </c>
      <c r="AM2017" s="7">
        <f t="shared" si="1160"/>
        <v>7</v>
      </c>
      <c r="AN2017" s="2">
        <f t="shared" si="1161"/>
        <v>7.4468085106382975E-2</v>
      </c>
      <c r="AO2017" s="2">
        <f t="shared" si="1162"/>
        <v>7.0921985815602842E-4</v>
      </c>
      <c r="AP2017" s="2">
        <f t="shared" si="1163"/>
        <v>1.4184397163120568E-3</v>
      </c>
      <c r="AR2017" t="str">
        <f t="shared" si="1164"/>
        <v>Hickman</v>
      </c>
      <c r="AS2017" t="s">
        <v>14</v>
      </c>
      <c r="AT2017" s="184">
        <v>7</v>
      </c>
      <c r="AV2017" s="97">
        <v>47</v>
      </c>
      <c r="AW2017" s="99">
        <v>81</v>
      </c>
      <c r="AX2017" s="105">
        <f t="shared" si="1165"/>
        <v>47081</v>
      </c>
      <c r="AZ2017" s="7" t="s">
        <v>2951</v>
      </c>
      <c r="BA2017" t="s">
        <v>3184</v>
      </c>
      <c r="BB2017" s="176"/>
      <c r="BC2017" s="176"/>
      <c r="BD2017" s="176"/>
    </row>
    <row r="2018" spans="1:56" hidden="1" outlineLevel="1">
      <c r="A2018" t="s">
        <v>2093</v>
      </c>
      <c r="B2018" t="s">
        <v>14</v>
      </c>
      <c r="C2018" s="1">
        <f t="shared" si="1151"/>
        <v>1021</v>
      </c>
      <c r="D2018" s="7">
        <f>IF(R2018&gt;0,RANK(R2018,(R2018:T2018,U2018:AI2018)),0)</f>
        <v>5</v>
      </c>
      <c r="E2018" s="7">
        <f>IF(S2018&gt;0,RANK(S2018,(R2018:T2018,U2018:AI2018)),0)</f>
        <v>6</v>
      </c>
      <c r="F2018" s="7">
        <f>IF(T2018&gt;0,RANK(T2018,(R2018:T2018,U2018:AI2018)),0)</f>
        <v>3</v>
      </c>
      <c r="G2018" s="7">
        <f>IF(U2018&gt;0,RANK(U2018,(R2018:T2018,U2018:AI2018)),0)</f>
        <v>2</v>
      </c>
      <c r="H2018" s="7">
        <f t="shared" si="1152"/>
        <v>1</v>
      </c>
      <c r="I2018" s="49">
        <f t="shared" si="1153"/>
        <v>292</v>
      </c>
      <c r="J2018" s="177">
        <f t="shared" si="1149"/>
        <v>0.28599412340842312</v>
      </c>
      <c r="K2018" s="2"/>
      <c r="L2018" s="2">
        <f t="shared" si="1154"/>
        <v>2.5465230166503428E-2</v>
      </c>
      <c r="M2018" s="2">
        <f t="shared" si="1155"/>
        <v>5.8765915768854062E-3</v>
      </c>
      <c r="N2018" s="2">
        <f t="shared" si="1156"/>
        <v>0.15572967678746327</v>
      </c>
      <c r="O2018" s="2">
        <f t="shared" si="1139"/>
        <v>0.22624877571008814</v>
      </c>
      <c r="P2018" s="2">
        <f t="shared" si="1157"/>
        <v>0.51224289911851129</v>
      </c>
      <c r="Q2018" s="2">
        <f t="shared" si="1150"/>
        <v>7.4436826640548404E-2</v>
      </c>
      <c r="R2018" s="1">
        <v>26</v>
      </c>
      <c r="S2018" s="1">
        <v>6</v>
      </c>
      <c r="T2018" s="1">
        <v>159</v>
      </c>
      <c r="U2018" s="1">
        <v>231</v>
      </c>
      <c r="V2018" s="1">
        <v>523</v>
      </c>
      <c r="W2018" s="1">
        <v>67</v>
      </c>
      <c r="X2018" s="1">
        <v>3</v>
      </c>
      <c r="Y2018" s="1">
        <v>2</v>
      </c>
      <c r="Z2018" s="1">
        <v>1</v>
      </c>
      <c r="AA2018" s="1">
        <v>1</v>
      </c>
      <c r="AD2018" s="1">
        <v>0</v>
      </c>
      <c r="AF2018" s="1">
        <v>1</v>
      </c>
      <c r="AG2018" s="1">
        <v>0</v>
      </c>
      <c r="AH2018" s="1">
        <v>1</v>
      </c>
      <c r="AI2018" s="1">
        <v>0</v>
      </c>
      <c r="AK2018" s="7">
        <f t="shared" si="1158"/>
        <v>4</v>
      </c>
      <c r="AL2018" s="7">
        <f t="shared" si="1159"/>
        <v>7</v>
      </c>
      <c r="AM2018" s="7">
        <f t="shared" si="1160"/>
        <v>8</v>
      </c>
      <c r="AN2018" s="2">
        <f t="shared" si="1161"/>
        <v>6.5621939275220378E-2</v>
      </c>
      <c r="AO2018" s="2">
        <f t="shared" si="1162"/>
        <v>2.9382957884427031E-3</v>
      </c>
      <c r="AP2018" s="2">
        <f t="shared" si="1163"/>
        <v>1.9588638589618022E-3</v>
      </c>
      <c r="AR2018" t="str">
        <f t="shared" si="1164"/>
        <v>Houston</v>
      </c>
      <c r="AS2018" t="s">
        <v>14</v>
      </c>
      <c r="AT2018" s="184">
        <v>7</v>
      </c>
      <c r="AV2018" s="97">
        <v>47</v>
      </c>
      <c r="AW2018" s="99">
        <v>83</v>
      </c>
      <c r="AX2018" s="105">
        <f t="shared" si="1165"/>
        <v>47083</v>
      </c>
      <c r="AZ2018" s="7" t="s">
        <v>2951</v>
      </c>
      <c r="BA2018" t="s">
        <v>3184</v>
      </c>
      <c r="BB2018" s="176"/>
      <c r="BC2018" s="176"/>
      <c r="BD2018" s="176"/>
    </row>
    <row r="2019" spans="1:56" hidden="1" outlineLevel="1">
      <c r="A2019" t="s">
        <v>1871</v>
      </c>
      <c r="B2019" t="s">
        <v>14</v>
      </c>
      <c r="C2019" s="1">
        <f t="shared" si="1151"/>
        <v>2357</v>
      </c>
      <c r="D2019" s="7">
        <f>IF(R2019&gt;0,RANK(R2019,(R2019:T2019,U2019:AI2019)),0)</f>
        <v>5</v>
      </c>
      <c r="E2019" s="7">
        <f>IF(S2019&gt;0,RANK(S2019,(R2019:T2019,U2019:AI2019)),0)</f>
        <v>6</v>
      </c>
      <c r="F2019" s="7">
        <f>IF(T2019&gt;0,RANK(T2019,(R2019:T2019,U2019:AI2019)),0)</f>
        <v>3</v>
      </c>
      <c r="G2019" s="7">
        <f>IF(U2019&gt;0,RANK(U2019,(R2019:T2019,U2019:AI2019)),0)</f>
        <v>2</v>
      </c>
      <c r="H2019" s="7">
        <f t="shared" si="1152"/>
        <v>1</v>
      </c>
      <c r="I2019" s="49">
        <f t="shared" si="1153"/>
        <v>685</v>
      </c>
      <c r="J2019" s="177">
        <f t="shared" si="1149"/>
        <v>0.29062367416207041</v>
      </c>
      <c r="K2019" s="2"/>
      <c r="L2019" s="2">
        <f t="shared" si="1154"/>
        <v>2.6304624522698345E-2</v>
      </c>
      <c r="M2019" s="2">
        <f t="shared" si="1155"/>
        <v>1.0606703436571913E-2</v>
      </c>
      <c r="N2019" s="2">
        <f t="shared" si="1156"/>
        <v>0.1391599490878235</v>
      </c>
      <c r="O2019" s="2">
        <f t="shared" si="1139"/>
        <v>0.2261349172677132</v>
      </c>
      <c r="P2019" s="2">
        <f t="shared" si="1157"/>
        <v>0.51675859142978364</v>
      </c>
      <c r="Q2019" s="2">
        <f t="shared" si="1150"/>
        <v>8.1035214255409493E-2</v>
      </c>
      <c r="R2019" s="1">
        <v>62</v>
      </c>
      <c r="S2019" s="1">
        <v>25</v>
      </c>
      <c r="T2019" s="1">
        <v>328</v>
      </c>
      <c r="U2019" s="1">
        <v>533</v>
      </c>
      <c r="V2019" s="1">
        <v>1218</v>
      </c>
      <c r="W2019" s="1">
        <v>173</v>
      </c>
      <c r="X2019" s="1">
        <v>3</v>
      </c>
      <c r="Y2019" s="1">
        <v>1</v>
      </c>
      <c r="Z2019" s="1">
        <v>3</v>
      </c>
      <c r="AA2019" s="1">
        <v>1</v>
      </c>
      <c r="AD2019" s="1">
        <v>3</v>
      </c>
      <c r="AF2019" s="1">
        <v>3</v>
      </c>
      <c r="AG2019" s="1">
        <v>1</v>
      </c>
      <c r="AH2019" s="1">
        <v>0</v>
      </c>
      <c r="AI2019" s="1">
        <v>3</v>
      </c>
      <c r="AK2019" s="7">
        <f t="shared" si="1158"/>
        <v>4</v>
      </c>
      <c r="AL2019" s="7">
        <f t="shared" si="1159"/>
        <v>7</v>
      </c>
      <c r="AM2019" s="7">
        <f t="shared" si="1160"/>
        <v>9</v>
      </c>
      <c r="AN2019" s="2">
        <f t="shared" si="1161"/>
        <v>7.3398387781077642E-2</v>
      </c>
      <c r="AO2019" s="2">
        <f t="shared" si="1162"/>
        <v>1.2728044123886295E-3</v>
      </c>
      <c r="AP2019" s="2">
        <f t="shared" si="1163"/>
        <v>4.2426813746287653E-4</v>
      </c>
      <c r="AR2019" t="str">
        <f t="shared" si="1164"/>
        <v>Humphreys</v>
      </c>
      <c r="AS2019" t="s">
        <v>14</v>
      </c>
      <c r="AT2019" s="184">
        <v>7</v>
      </c>
      <c r="AV2019" s="97">
        <v>47</v>
      </c>
      <c r="AW2019" s="99">
        <v>85</v>
      </c>
      <c r="AX2019" s="105">
        <f t="shared" si="1165"/>
        <v>47085</v>
      </c>
      <c r="AZ2019" s="7" t="s">
        <v>2951</v>
      </c>
      <c r="BA2019" t="s">
        <v>3184</v>
      </c>
      <c r="BB2019" s="176"/>
      <c r="BC2019" s="176"/>
      <c r="BD2019" s="176"/>
    </row>
    <row r="2020" spans="1:56" hidden="1" outlineLevel="1">
      <c r="A2020" t="s">
        <v>3011</v>
      </c>
      <c r="B2020" t="s">
        <v>14</v>
      </c>
      <c r="C2020" s="1">
        <f t="shared" si="1151"/>
        <v>1524</v>
      </c>
      <c r="D2020" s="7">
        <f>IF(R2020&gt;0,RANK(R2020,(R2020:T2020,U2020:AI2020)),0)</f>
        <v>5</v>
      </c>
      <c r="E2020" s="7">
        <f>IF(S2020&gt;0,RANK(S2020,(R2020:T2020,U2020:AI2020)),0)</f>
        <v>6</v>
      </c>
      <c r="F2020" s="7">
        <f>IF(T2020&gt;0,RANK(T2020,(R2020:T2020,U2020:AI2020)),0)</f>
        <v>3</v>
      </c>
      <c r="G2020" s="7">
        <f>IF(U2020&gt;0,RANK(U2020,(R2020:T2020,U2020:AI2020)),0)</f>
        <v>2</v>
      </c>
      <c r="H2020" s="7">
        <f t="shared" si="1152"/>
        <v>1</v>
      </c>
      <c r="I2020" s="49">
        <f t="shared" si="1153"/>
        <v>263</v>
      </c>
      <c r="J2020" s="177">
        <f t="shared" si="1149"/>
        <v>0.1725721784776903</v>
      </c>
      <c r="K2020" s="2"/>
      <c r="L2020" s="2">
        <f t="shared" si="1154"/>
        <v>3.5433070866141732E-2</v>
      </c>
      <c r="M2020" s="2">
        <f t="shared" si="1155"/>
        <v>5.2493438320209973E-3</v>
      </c>
      <c r="N2020" s="2">
        <f t="shared" si="1156"/>
        <v>0.12598425196850394</v>
      </c>
      <c r="O2020" s="2">
        <f t="shared" si="1139"/>
        <v>0.29527559055118108</v>
      </c>
      <c r="P2020" s="2">
        <f t="shared" si="1157"/>
        <v>0.46784776902887137</v>
      </c>
      <c r="Q2020" s="2">
        <f t="shared" si="1150"/>
        <v>7.0209973753280863E-2</v>
      </c>
      <c r="R2020" s="1">
        <v>54</v>
      </c>
      <c r="S2020" s="1">
        <v>8</v>
      </c>
      <c r="T2020" s="1">
        <v>192</v>
      </c>
      <c r="U2020" s="1">
        <v>450</v>
      </c>
      <c r="V2020" s="1">
        <v>713</v>
      </c>
      <c r="W2020" s="1">
        <v>92</v>
      </c>
      <c r="X2020" s="1">
        <v>0</v>
      </c>
      <c r="Y2020" s="1">
        <v>5</v>
      </c>
      <c r="Z2020" s="1">
        <v>2</v>
      </c>
      <c r="AA2020" s="1">
        <v>2</v>
      </c>
      <c r="AD2020" s="1">
        <v>6</v>
      </c>
      <c r="AF2020" s="1">
        <v>0</v>
      </c>
      <c r="AG2020" s="1">
        <v>0</v>
      </c>
      <c r="AH2020" s="1">
        <v>0</v>
      </c>
      <c r="AI2020" s="1">
        <v>0</v>
      </c>
      <c r="AK2020" s="7">
        <f t="shared" si="1158"/>
        <v>4</v>
      </c>
      <c r="AL2020" s="7">
        <f t="shared" si="1159"/>
        <v>0</v>
      </c>
      <c r="AM2020" s="7">
        <f t="shared" si="1160"/>
        <v>7</v>
      </c>
      <c r="AN2020" s="2">
        <f t="shared" si="1161"/>
        <v>6.0367454068241469E-2</v>
      </c>
      <c r="AO2020" s="2">
        <f t="shared" si="1162"/>
        <v>0</v>
      </c>
      <c r="AP2020" s="2">
        <f t="shared" si="1163"/>
        <v>3.2808398950131233E-3</v>
      </c>
      <c r="AR2020" t="str">
        <f t="shared" si="1164"/>
        <v>Jackson</v>
      </c>
      <c r="AS2020" t="s">
        <v>14</v>
      </c>
      <c r="AT2020" s="184">
        <v>6</v>
      </c>
      <c r="AV2020" s="97">
        <v>47</v>
      </c>
      <c r="AW2020" s="99">
        <v>87</v>
      </c>
      <c r="AX2020" s="105">
        <f t="shared" si="1165"/>
        <v>47087</v>
      </c>
      <c r="AZ2020" s="7" t="s">
        <v>2951</v>
      </c>
      <c r="BA2020" t="s">
        <v>3184</v>
      </c>
      <c r="BB2020" s="176"/>
      <c r="BC2020" s="176"/>
      <c r="BD2020" s="176"/>
    </row>
    <row r="2021" spans="1:56" hidden="1" outlineLevel="1">
      <c r="A2021" t="s">
        <v>2461</v>
      </c>
      <c r="B2021" t="s">
        <v>14</v>
      </c>
      <c r="C2021" s="1">
        <f t="shared" si="1151"/>
        <v>9014</v>
      </c>
      <c r="D2021" s="7">
        <f>IF(R2021&gt;0,RANK(R2021,(R2021:T2021,U2021:AI2021)),0)</f>
        <v>5</v>
      </c>
      <c r="E2021" s="7">
        <f>IF(S2021&gt;0,RANK(S2021,(R2021:T2021,U2021:AI2021)),0)</f>
        <v>6</v>
      </c>
      <c r="F2021" s="7">
        <f>IF(T2021&gt;0,RANK(T2021,(R2021:T2021,U2021:AI2021)),0)</f>
        <v>3</v>
      </c>
      <c r="G2021" s="7">
        <f>IF(U2021&gt;0,RANK(U2021,(R2021:T2021,U2021:AI2021)),0)</f>
        <v>2</v>
      </c>
      <c r="H2021" s="7">
        <f t="shared" si="1152"/>
        <v>1</v>
      </c>
      <c r="I2021" s="49">
        <f t="shared" si="1153"/>
        <v>2047</v>
      </c>
      <c r="J2021" s="177">
        <f t="shared" si="1149"/>
        <v>0.22709119147992013</v>
      </c>
      <c r="K2021" s="2"/>
      <c r="L2021" s="2">
        <f t="shared" si="1154"/>
        <v>4.5262924339915689E-2</v>
      </c>
      <c r="M2021" s="2">
        <f t="shared" si="1155"/>
        <v>1.7861104947858888E-2</v>
      </c>
      <c r="N2021" s="2">
        <f t="shared" si="1156"/>
        <v>0.17528289327712449</v>
      </c>
      <c r="O2021" s="2">
        <f t="shared" si="1139"/>
        <v>0.22243177279786999</v>
      </c>
      <c r="P2021" s="2">
        <f t="shared" si="1157"/>
        <v>0.44952296427779009</v>
      </c>
      <c r="Q2021" s="2">
        <f t="shared" si="1150"/>
        <v>8.9638340359440905E-2</v>
      </c>
      <c r="R2021" s="1">
        <v>408</v>
      </c>
      <c r="S2021" s="1">
        <v>161</v>
      </c>
      <c r="T2021" s="1">
        <v>1580</v>
      </c>
      <c r="U2021" s="1">
        <v>2005</v>
      </c>
      <c r="V2021" s="1">
        <v>4052</v>
      </c>
      <c r="W2021" s="1">
        <v>664</v>
      </c>
      <c r="X2021" s="1">
        <v>18</v>
      </c>
      <c r="Y2021" s="1">
        <v>13</v>
      </c>
      <c r="Z2021" s="1">
        <v>22</v>
      </c>
      <c r="AA2021" s="1">
        <v>29</v>
      </c>
      <c r="AD2021" s="1">
        <v>40</v>
      </c>
      <c r="AF2021" s="1">
        <v>8</v>
      </c>
      <c r="AG2021" s="1">
        <v>3</v>
      </c>
      <c r="AH2021" s="1">
        <v>0</v>
      </c>
      <c r="AI2021" s="1">
        <v>11</v>
      </c>
      <c r="AK2021" s="7">
        <f t="shared" si="1158"/>
        <v>4</v>
      </c>
      <c r="AL2021" s="7">
        <f t="shared" si="1159"/>
        <v>9</v>
      </c>
      <c r="AM2021" s="7">
        <f t="shared" si="1160"/>
        <v>10</v>
      </c>
      <c r="AN2021" s="2">
        <f t="shared" si="1161"/>
        <v>7.3663190592411804E-2</v>
      </c>
      <c r="AO2021" s="2">
        <f t="shared" si="1162"/>
        <v>1.9968937208786333E-3</v>
      </c>
      <c r="AP2021" s="2">
        <f t="shared" si="1163"/>
        <v>1.4422010206345684E-3</v>
      </c>
      <c r="AR2021" t="str">
        <f t="shared" si="1164"/>
        <v>Jefferson</v>
      </c>
      <c r="AS2021" t="s">
        <v>14</v>
      </c>
      <c r="AT2021" s="184"/>
      <c r="AV2021" s="97">
        <v>47</v>
      </c>
      <c r="AW2021" s="99">
        <v>89</v>
      </c>
      <c r="AX2021" s="105">
        <f t="shared" si="1165"/>
        <v>47089</v>
      </c>
      <c r="AZ2021" s="7" t="s">
        <v>2951</v>
      </c>
      <c r="BA2021" t="s">
        <v>3184</v>
      </c>
      <c r="BB2021" s="176"/>
      <c r="BC2021" s="176"/>
      <c r="BD2021" s="176"/>
    </row>
    <row r="2022" spans="1:56" hidden="1" outlineLevel="1">
      <c r="A2022" t="s">
        <v>1947</v>
      </c>
      <c r="B2022" t="s">
        <v>14</v>
      </c>
      <c r="C2022" s="1">
        <f t="shared" si="1151"/>
        <v>2838</v>
      </c>
      <c r="D2022" s="7">
        <f>IF(R2022&gt;0,RANK(R2022,(R2022:T2022,U2022:AI2022)),0)</f>
        <v>5</v>
      </c>
      <c r="E2022" s="7">
        <f>IF(S2022&gt;0,RANK(S2022,(R2022:T2022,U2022:AI2022)),0)</f>
        <v>6</v>
      </c>
      <c r="F2022" s="7">
        <f>IF(T2022&gt;0,RANK(T2022,(R2022:T2022,U2022:AI2022)),0)</f>
        <v>3</v>
      </c>
      <c r="G2022" s="7">
        <f>IF(U2022&gt;0,RANK(U2022,(R2022:T2022,U2022:AI2022)),0)</f>
        <v>2</v>
      </c>
      <c r="H2022" s="7">
        <f t="shared" si="1152"/>
        <v>1</v>
      </c>
      <c r="I2022" s="49">
        <f t="shared" si="1153"/>
        <v>567</v>
      </c>
      <c r="J2022" s="177">
        <f t="shared" si="1149"/>
        <v>0.19978858350951373</v>
      </c>
      <c r="K2022" s="2"/>
      <c r="L2022" s="2">
        <f t="shared" si="1154"/>
        <v>3.5940803382663845E-2</v>
      </c>
      <c r="M2022" s="2">
        <f t="shared" si="1155"/>
        <v>1.0218463706835801E-2</v>
      </c>
      <c r="N2022" s="2">
        <f t="shared" si="1156"/>
        <v>0.15926708949964763</v>
      </c>
      <c r="O2022" s="2">
        <f t="shared" si="1139"/>
        <v>0.26074700493305142</v>
      </c>
      <c r="P2022" s="2">
        <f t="shared" si="1157"/>
        <v>0.4605355884425652</v>
      </c>
      <c r="Q2022" s="2">
        <f t="shared" si="1150"/>
        <v>7.3291050035236227E-2</v>
      </c>
      <c r="R2022" s="1">
        <v>102</v>
      </c>
      <c r="S2022" s="1">
        <v>29</v>
      </c>
      <c r="T2022" s="1">
        <v>452</v>
      </c>
      <c r="U2022" s="1">
        <v>740</v>
      </c>
      <c r="V2022" s="1">
        <v>1307</v>
      </c>
      <c r="W2022" s="1">
        <v>169</v>
      </c>
      <c r="X2022" s="1">
        <v>2</v>
      </c>
      <c r="Y2022" s="1">
        <v>6</v>
      </c>
      <c r="Z2022" s="1">
        <v>5</v>
      </c>
      <c r="AA2022" s="1">
        <v>4</v>
      </c>
      <c r="AD2022" s="1">
        <v>13</v>
      </c>
      <c r="AF2022" s="1">
        <v>3</v>
      </c>
      <c r="AG2022" s="1">
        <v>0</v>
      </c>
      <c r="AH2022" s="1">
        <v>3</v>
      </c>
      <c r="AI2022" s="1">
        <v>3</v>
      </c>
      <c r="AK2022" s="7">
        <f t="shared" si="1158"/>
        <v>4</v>
      </c>
      <c r="AL2022" s="7">
        <f t="shared" si="1159"/>
        <v>10</v>
      </c>
      <c r="AM2022" s="7">
        <f t="shared" si="1160"/>
        <v>7</v>
      </c>
      <c r="AN2022" s="2">
        <f t="shared" si="1161"/>
        <v>5.9548978153629313E-2</v>
      </c>
      <c r="AO2022" s="2">
        <f t="shared" si="1162"/>
        <v>7.0472163495419312E-4</v>
      </c>
      <c r="AP2022" s="2">
        <f t="shared" si="1163"/>
        <v>2.1141649048625794E-3</v>
      </c>
      <c r="AR2022" t="str">
        <f t="shared" si="1164"/>
        <v>Johnson</v>
      </c>
      <c r="AS2022" t="s">
        <v>14</v>
      </c>
      <c r="AT2022" s="184">
        <v>1</v>
      </c>
      <c r="AV2022" s="97">
        <v>47</v>
      </c>
      <c r="AW2022" s="99">
        <v>91</v>
      </c>
      <c r="AX2022" s="105">
        <f t="shared" si="1165"/>
        <v>47091</v>
      </c>
      <c r="AZ2022" s="7" t="s">
        <v>2951</v>
      </c>
      <c r="BA2022" t="s">
        <v>3184</v>
      </c>
      <c r="BB2022" s="176"/>
      <c r="BC2022" s="176"/>
      <c r="BD2022" s="176"/>
    </row>
    <row r="2023" spans="1:56" hidden="1" outlineLevel="1">
      <c r="A2023" t="s">
        <v>786</v>
      </c>
      <c r="B2023" t="s">
        <v>14</v>
      </c>
      <c r="C2023" s="1">
        <f t="shared" si="1151"/>
        <v>64845</v>
      </c>
      <c r="D2023" s="7">
        <f>IF(R2023&gt;0,RANK(R2023,(R2023:T2023,U2023:AI2023)),0)</f>
        <v>4</v>
      </c>
      <c r="E2023" s="7">
        <f>IF(S2023&gt;0,RANK(S2023,(R2023:T2023,U2023:AI2023)),0)</f>
        <v>6</v>
      </c>
      <c r="F2023" s="7">
        <f>IF(T2023&gt;0,RANK(T2023,(R2023:T2023,U2023:AI2023)),0)</f>
        <v>2</v>
      </c>
      <c r="G2023" s="7">
        <f>IF(U2023&gt;0,RANK(U2023,(R2023:T2023,U2023:AI2023)),0)</f>
        <v>3</v>
      </c>
      <c r="H2023" s="7">
        <f t="shared" si="1152"/>
        <v>1</v>
      </c>
      <c r="I2023" s="49">
        <f t="shared" si="1153"/>
        <v>2668</v>
      </c>
      <c r="J2023" s="177">
        <f t="shared" si="1149"/>
        <v>4.1144267098465574E-2</v>
      </c>
      <c r="K2023" s="2"/>
      <c r="L2023" s="2">
        <f t="shared" si="1154"/>
        <v>7.7646695967306653E-2</v>
      </c>
      <c r="M2023" s="2">
        <f t="shared" si="1155"/>
        <v>1.753411982419616E-2</v>
      </c>
      <c r="N2023" s="2">
        <f t="shared" si="1156"/>
        <v>0.28256611920734059</v>
      </c>
      <c r="O2023" s="2">
        <f t="shared" si="1139"/>
        <v>0.20932994062765056</v>
      </c>
      <c r="P2023" s="2">
        <f t="shared" si="1157"/>
        <v>0.32371038630580617</v>
      </c>
      <c r="Q2023" s="2">
        <f t="shared" si="1150"/>
        <v>8.9212738067699915E-2</v>
      </c>
      <c r="R2023" s="1">
        <v>5035</v>
      </c>
      <c r="S2023" s="1">
        <v>1137</v>
      </c>
      <c r="T2023" s="1">
        <v>18323</v>
      </c>
      <c r="U2023" s="1">
        <v>13574</v>
      </c>
      <c r="V2023" s="1">
        <v>20991</v>
      </c>
      <c r="W2023" s="1">
        <v>4774</v>
      </c>
      <c r="X2023" s="1">
        <v>88</v>
      </c>
      <c r="Y2023" s="1">
        <v>130</v>
      </c>
      <c r="Z2023" s="1">
        <v>212</v>
      </c>
      <c r="AA2023" s="1">
        <v>261</v>
      </c>
      <c r="AD2023" s="1">
        <v>180</v>
      </c>
      <c r="AF2023" s="1">
        <v>49</v>
      </c>
      <c r="AG2023" s="1">
        <v>36</v>
      </c>
      <c r="AH2023" s="1">
        <v>30</v>
      </c>
      <c r="AI2023" s="1">
        <v>25</v>
      </c>
      <c r="AK2023" s="7">
        <f t="shared" si="1158"/>
        <v>5</v>
      </c>
      <c r="AL2023" s="7">
        <f t="shared" si="1159"/>
        <v>10</v>
      </c>
      <c r="AM2023" s="7">
        <f t="shared" si="1160"/>
        <v>9</v>
      </c>
      <c r="AN2023" s="2">
        <f t="shared" si="1161"/>
        <v>7.3621713316369811E-2</v>
      </c>
      <c r="AO2023" s="2">
        <f t="shared" si="1162"/>
        <v>1.3570822731128074E-3</v>
      </c>
      <c r="AP2023" s="2">
        <f t="shared" si="1163"/>
        <v>2.0047806307348292E-3</v>
      </c>
      <c r="AR2023" t="str">
        <f t="shared" si="1164"/>
        <v>Knox</v>
      </c>
      <c r="AS2023" t="s">
        <v>14</v>
      </c>
      <c r="AT2023" s="184">
        <v>2</v>
      </c>
      <c r="AV2023" s="97">
        <v>47</v>
      </c>
      <c r="AW2023" s="99">
        <v>93</v>
      </c>
      <c r="AX2023" s="105">
        <f t="shared" si="1165"/>
        <v>47093</v>
      </c>
      <c r="AZ2023" s="7" t="s">
        <v>2951</v>
      </c>
      <c r="BA2023" t="s">
        <v>3184</v>
      </c>
      <c r="BB2023" s="176"/>
      <c r="BC2023" s="176"/>
      <c r="BD2023" s="176"/>
    </row>
    <row r="2024" spans="1:56" hidden="1" outlineLevel="1">
      <c r="A2024" t="s">
        <v>2398</v>
      </c>
      <c r="B2024" t="s">
        <v>14</v>
      </c>
      <c r="C2024" s="1">
        <f t="shared" si="1151"/>
        <v>580</v>
      </c>
      <c r="D2024" s="7">
        <f>IF(R2024&gt;0,RANK(R2024,(R2024:T2024,U2024:AI2024)),0)</f>
        <v>5</v>
      </c>
      <c r="E2024" s="7">
        <f>IF(S2024&gt;0,RANK(S2024,(R2024:T2024,U2024:AI2024)),0)</f>
        <v>6</v>
      </c>
      <c r="F2024" s="7">
        <f>IF(T2024&gt;0,RANK(T2024,(R2024:T2024,U2024:AI2024)),0)</f>
        <v>3</v>
      </c>
      <c r="G2024" s="7">
        <f>IF(U2024&gt;0,RANK(U2024,(R2024:T2024,U2024:AI2024)),0)</f>
        <v>2</v>
      </c>
      <c r="H2024" s="7">
        <f t="shared" si="1152"/>
        <v>1</v>
      </c>
      <c r="I2024" s="49">
        <f t="shared" si="1153"/>
        <v>201</v>
      </c>
      <c r="J2024" s="177">
        <f t="shared" si="1149"/>
        <v>0.34655172413793106</v>
      </c>
      <c r="K2024" s="2"/>
      <c r="L2024" s="2">
        <f t="shared" si="1154"/>
        <v>1.2068965517241379E-2</v>
      </c>
      <c r="M2024" s="2">
        <f t="shared" si="1155"/>
        <v>1.7241379310344827E-3</v>
      </c>
      <c r="N2024" s="2">
        <f t="shared" si="1156"/>
        <v>0.12413793103448276</v>
      </c>
      <c r="O2024" s="2">
        <f t="shared" si="1139"/>
        <v>0.21551724137931033</v>
      </c>
      <c r="P2024" s="2">
        <f t="shared" si="1157"/>
        <v>0.56206896551724139</v>
      </c>
      <c r="Q2024" s="2">
        <f t="shared" si="1150"/>
        <v>8.4482758620689657E-2</v>
      </c>
      <c r="R2024" s="1">
        <v>7</v>
      </c>
      <c r="S2024" s="1">
        <v>1</v>
      </c>
      <c r="T2024" s="1">
        <v>72</v>
      </c>
      <c r="U2024" s="1">
        <v>125</v>
      </c>
      <c r="V2024" s="1">
        <v>326</v>
      </c>
      <c r="W2024" s="1">
        <v>45</v>
      </c>
      <c r="X2024" s="1">
        <v>1</v>
      </c>
      <c r="Y2024" s="1">
        <v>0</v>
      </c>
      <c r="Z2024" s="1">
        <v>0</v>
      </c>
      <c r="AA2024" s="1">
        <v>0</v>
      </c>
      <c r="AD2024" s="1">
        <v>1</v>
      </c>
      <c r="AF2024" s="1">
        <v>1</v>
      </c>
      <c r="AG2024" s="1">
        <v>0</v>
      </c>
      <c r="AH2024" s="1">
        <v>1</v>
      </c>
      <c r="AI2024" s="1">
        <v>0</v>
      </c>
      <c r="AK2024" s="7">
        <f t="shared" si="1158"/>
        <v>4</v>
      </c>
      <c r="AL2024" s="7">
        <f t="shared" si="1159"/>
        <v>6</v>
      </c>
      <c r="AM2024" s="7">
        <f t="shared" si="1160"/>
        <v>0</v>
      </c>
      <c r="AN2024" s="2">
        <f t="shared" si="1161"/>
        <v>7.7586206896551727E-2</v>
      </c>
      <c r="AO2024" s="2">
        <f t="shared" si="1162"/>
        <v>1.7241379310344827E-3</v>
      </c>
      <c r="AP2024" s="2">
        <f t="shared" si="1163"/>
        <v>0</v>
      </c>
      <c r="AR2024" t="str">
        <f t="shared" si="1164"/>
        <v>Lake</v>
      </c>
      <c r="AS2024" t="s">
        <v>14</v>
      </c>
      <c r="AT2024" s="184">
        <v>8</v>
      </c>
      <c r="AV2024" s="97">
        <v>47</v>
      </c>
      <c r="AW2024" s="99">
        <v>95</v>
      </c>
      <c r="AX2024" s="105">
        <f t="shared" si="1165"/>
        <v>47095</v>
      </c>
      <c r="AZ2024" s="7" t="s">
        <v>2951</v>
      </c>
      <c r="BA2024" t="s">
        <v>3184</v>
      </c>
      <c r="BB2024" s="176"/>
      <c r="BC2024" s="176"/>
      <c r="BD2024" s="176"/>
    </row>
    <row r="2025" spans="1:56" hidden="1" outlineLevel="1">
      <c r="A2025" t="s">
        <v>3159</v>
      </c>
      <c r="B2025" t="s">
        <v>14</v>
      </c>
      <c r="C2025" s="1">
        <f t="shared" si="1151"/>
        <v>2328</v>
      </c>
      <c r="D2025" s="7">
        <f>IF(R2025&gt;0,RANK(R2025,(R2025:T2025,U2025:AI2025)),0)</f>
        <v>5</v>
      </c>
      <c r="E2025" s="7">
        <f>IF(S2025&gt;0,RANK(S2025,(R2025:T2025,U2025:AI2025)),0)</f>
        <v>6</v>
      </c>
      <c r="F2025" s="7">
        <f>IF(T2025&gt;0,RANK(T2025,(R2025:T2025,U2025:AI2025)),0)</f>
        <v>3</v>
      </c>
      <c r="G2025" s="7">
        <f>IF(U2025&gt;0,RANK(U2025,(R2025:T2025,U2025:AI2025)),0)</f>
        <v>2</v>
      </c>
      <c r="H2025" s="7">
        <f t="shared" si="1152"/>
        <v>1</v>
      </c>
      <c r="I2025" s="49">
        <f t="shared" si="1153"/>
        <v>473</v>
      </c>
      <c r="J2025" s="177">
        <f t="shared" si="1149"/>
        <v>0.2031786941580756</v>
      </c>
      <c r="K2025" s="2"/>
      <c r="L2025" s="2">
        <f t="shared" si="1154"/>
        <v>2.7491408934707903E-2</v>
      </c>
      <c r="M2025" s="2">
        <f t="shared" si="1155"/>
        <v>9.0206185567010301E-3</v>
      </c>
      <c r="N2025" s="2">
        <f t="shared" si="1156"/>
        <v>0.13058419243986255</v>
      </c>
      <c r="O2025" s="2">
        <f t="shared" si="1139"/>
        <v>0.27405498281786944</v>
      </c>
      <c r="P2025" s="2">
        <f t="shared" si="1157"/>
        <v>0.47723367697594504</v>
      </c>
      <c r="Q2025" s="2">
        <f t="shared" si="1150"/>
        <v>8.1615120274914077E-2</v>
      </c>
      <c r="R2025" s="1">
        <v>64</v>
      </c>
      <c r="S2025" s="1">
        <v>21</v>
      </c>
      <c r="T2025" s="1">
        <v>304</v>
      </c>
      <c r="U2025" s="1">
        <v>638</v>
      </c>
      <c r="V2025" s="1">
        <v>1111</v>
      </c>
      <c r="W2025" s="1">
        <v>161</v>
      </c>
      <c r="X2025" s="1">
        <v>1</v>
      </c>
      <c r="Y2025" s="1">
        <v>9</v>
      </c>
      <c r="Z2025" s="1">
        <v>3</v>
      </c>
      <c r="AA2025" s="1">
        <v>3</v>
      </c>
      <c r="AD2025" s="1">
        <v>12</v>
      </c>
      <c r="AF2025" s="1">
        <v>0</v>
      </c>
      <c r="AG2025" s="1">
        <v>0</v>
      </c>
      <c r="AH2025" s="1">
        <v>1</v>
      </c>
      <c r="AI2025" s="1">
        <v>0</v>
      </c>
      <c r="AK2025" s="7">
        <f t="shared" si="1158"/>
        <v>4</v>
      </c>
      <c r="AL2025" s="7">
        <f t="shared" si="1159"/>
        <v>10</v>
      </c>
      <c r="AM2025" s="7">
        <f t="shared" si="1160"/>
        <v>7</v>
      </c>
      <c r="AN2025" s="2">
        <f t="shared" si="1161"/>
        <v>6.9158075601374575E-2</v>
      </c>
      <c r="AO2025" s="2">
        <f t="shared" si="1162"/>
        <v>4.2955326460481099E-4</v>
      </c>
      <c r="AP2025" s="2">
        <f t="shared" si="1163"/>
        <v>3.8659793814432991E-3</v>
      </c>
      <c r="AR2025" t="str">
        <f t="shared" si="1164"/>
        <v>Lauderdale</v>
      </c>
      <c r="AS2025" t="s">
        <v>14</v>
      </c>
      <c r="AT2025" s="184">
        <v>8</v>
      </c>
      <c r="AV2025" s="97">
        <v>47</v>
      </c>
      <c r="AW2025" s="99">
        <v>97</v>
      </c>
      <c r="AX2025" s="105">
        <f t="shared" si="1165"/>
        <v>47097</v>
      </c>
      <c r="AZ2025" s="7" t="s">
        <v>2951</v>
      </c>
      <c r="BA2025" t="s">
        <v>3184</v>
      </c>
      <c r="BB2025" s="176"/>
      <c r="BC2025" s="176"/>
      <c r="BD2025" s="176"/>
    </row>
    <row r="2026" spans="1:56" hidden="1" outlineLevel="1">
      <c r="A2026" t="s">
        <v>633</v>
      </c>
      <c r="B2026" t="s">
        <v>14</v>
      </c>
      <c r="C2026" s="1">
        <f t="shared" si="1151"/>
        <v>5797</v>
      </c>
      <c r="D2026" s="7">
        <f>IF(R2026&gt;0,RANK(R2026,(R2026:T2026,U2026:AI2026)),0)</f>
        <v>5</v>
      </c>
      <c r="E2026" s="7">
        <f>IF(S2026&gt;0,RANK(S2026,(R2026:T2026,U2026:AI2026)),0)</f>
        <v>6</v>
      </c>
      <c r="F2026" s="7">
        <f>IF(T2026&gt;0,RANK(T2026,(R2026:T2026,U2026:AI2026)),0)</f>
        <v>3</v>
      </c>
      <c r="G2026" s="7">
        <f>IF(U2026&gt;0,RANK(U2026,(R2026:T2026,U2026:AI2026)),0)</f>
        <v>2</v>
      </c>
      <c r="H2026" s="7">
        <f t="shared" si="1152"/>
        <v>1</v>
      </c>
      <c r="I2026" s="49">
        <f t="shared" si="1153"/>
        <v>1316</v>
      </c>
      <c r="J2026" s="177">
        <f t="shared" si="1149"/>
        <v>0.22701397274452303</v>
      </c>
      <c r="K2026" s="2"/>
      <c r="L2026" s="2">
        <f t="shared" si="1154"/>
        <v>2.518544074521304E-2</v>
      </c>
      <c r="M2026" s="2">
        <f t="shared" si="1155"/>
        <v>6.7276177333103326E-3</v>
      </c>
      <c r="N2026" s="2">
        <f t="shared" si="1156"/>
        <v>0.11885457995514921</v>
      </c>
      <c r="O2026" s="2">
        <f t="shared" si="1139"/>
        <v>0.27031223046403313</v>
      </c>
      <c r="P2026" s="2">
        <f t="shared" si="1157"/>
        <v>0.49732620320855614</v>
      </c>
      <c r="Q2026" s="2">
        <f t="shared" si="1150"/>
        <v>8.1593927893738094E-2</v>
      </c>
      <c r="R2026" s="1">
        <v>146</v>
      </c>
      <c r="S2026" s="1">
        <v>39</v>
      </c>
      <c r="T2026" s="1">
        <v>689</v>
      </c>
      <c r="U2026" s="1">
        <v>1567</v>
      </c>
      <c r="V2026" s="1">
        <v>2883</v>
      </c>
      <c r="W2026" s="1">
        <v>395</v>
      </c>
      <c r="X2026" s="1">
        <v>0</v>
      </c>
      <c r="Y2026" s="1">
        <v>9</v>
      </c>
      <c r="Z2026" s="1">
        <v>10</v>
      </c>
      <c r="AA2026" s="1">
        <v>13</v>
      </c>
      <c r="AD2026" s="1">
        <v>35</v>
      </c>
      <c r="AF2026" s="1">
        <v>6</v>
      </c>
      <c r="AG2026" s="1">
        <v>1</v>
      </c>
      <c r="AH2026" s="1">
        <v>3</v>
      </c>
      <c r="AI2026" s="1">
        <v>1</v>
      </c>
      <c r="AK2026" s="7">
        <f t="shared" si="1158"/>
        <v>4</v>
      </c>
      <c r="AL2026" s="7">
        <f t="shared" si="1159"/>
        <v>0</v>
      </c>
      <c r="AM2026" s="7">
        <f t="shared" si="1160"/>
        <v>9</v>
      </c>
      <c r="AN2026" s="2">
        <f t="shared" si="1161"/>
        <v>6.8138692427117481E-2</v>
      </c>
      <c r="AO2026" s="2">
        <f t="shared" si="1162"/>
        <v>0</v>
      </c>
      <c r="AP2026" s="2">
        <f t="shared" si="1163"/>
        <v>1.5525271692254615E-3</v>
      </c>
      <c r="AR2026" t="str">
        <f t="shared" si="1164"/>
        <v>Lawrence</v>
      </c>
      <c r="AS2026" t="s">
        <v>14</v>
      </c>
      <c r="AT2026" s="184">
        <v>7</v>
      </c>
      <c r="AV2026" s="97">
        <v>47</v>
      </c>
      <c r="AW2026" s="99">
        <v>99</v>
      </c>
      <c r="AX2026" s="105">
        <f t="shared" si="1165"/>
        <v>47099</v>
      </c>
      <c r="AZ2026" s="7" t="s">
        <v>2951</v>
      </c>
      <c r="BA2026" t="s">
        <v>3184</v>
      </c>
      <c r="BB2026" s="176"/>
      <c r="BC2026" s="176"/>
      <c r="BD2026" s="176"/>
    </row>
    <row r="2027" spans="1:56" hidden="1" outlineLevel="1">
      <c r="A2027" t="s">
        <v>2915</v>
      </c>
      <c r="B2027" t="s">
        <v>14</v>
      </c>
      <c r="C2027" s="1">
        <f t="shared" si="1151"/>
        <v>1597</v>
      </c>
      <c r="D2027" s="7">
        <f>IF(R2027&gt;0,RANK(R2027,(R2027:T2027,U2027:AI2027)),0)</f>
        <v>5</v>
      </c>
      <c r="E2027" s="7">
        <f>IF(S2027&gt;0,RANK(S2027,(R2027:T2027,U2027:AI2027)),0)</f>
        <v>6</v>
      </c>
      <c r="F2027" s="7">
        <f>IF(T2027&gt;0,RANK(T2027,(R2027:T2027,U2027:AI2027)),0)</f>
        <v>3</v>
      </c>
      <c r="G2027" s="7">
        <f>IF(U2027&gt;0,RANK(U2027,(R2027:T2027,U2027:AI2027)),0)</f>
        <v>2</v>
      </c>
      <c r="H2027" s="7">
        <f t="shared" si="1152"/>
        <v>1</v>
      </c>
      <c r="I2027" s="49">
        <f t="shared" si="1153"/>
        <v>380</v>
      </c>
      <c r="J2027" s="177">
        <f t="shared" si="1149"/>
        <v>0.23794614902943018</v>
      </c>
      <c r="K2027" s="2"/>
      <c r="L2027" s="2">
        <f t="shared" si="1154"/>
        <v>1.6906700062617408E-2</v>
      </c>
      <c r="M2027" s="2">
        <f t="shared" si="1155"/>
        <v>7.5140889167188479E-3</v>
      </c>
      <c r="N2027" s="2">
        <f t="shared" si="1156"/>
        <v>0.11020663744520977</v>
      </c>
      <c r="O2027" s="2">
        <f t="shared" si="1139"/>
        <v>0.2686286787726988</v>
      </c>
      <c r="P2027" s="2">
        <f t="shared" si="1157"/>
        <v>0.50657482780212904</v>
      </c>
      <c r="Q2027" s="2">
        <f t="shared" si="1150"/>
        <v>9.0169067000626102E-2</v>
      </c>
      <c r="R2027" s="1">
        <v>27</v>
      </c>
      <c r="S2027" s="1">
        <v>12</v>
      </c>
      <c r="T2027" s="1">
        <v>176</v>
      </c>
      <c r="U2027" s="1">
        <v>429</v>
      </c>
      <c r="V2027" s="1">
        <v>809</v>
      </c>
      <c r="W2027" s="1">
        <v>125</v>
      </c>
      <c r="X2027" s="1">
        <v>3</v>
      </c>
      <c r="Y2027" s="1">
        <v>4</v>
      </c>
      <c r="Z2027" s="1">
        <v>5</v>
      </c>
      <c r="AA2027" s="1">
        <v>4</v>
      </c>
      <c r="AD2027" s="1">
        <v>2</v>
      </c>
      <c r="AF2027" s="1">
        <v>0</v>
      </c>
      <c r="AG2027" s="1">
        <v>1</v>
      </c>
      <c r="AH2027" s="1">
        <v>0</v>
      </c>
      <c r="AI2027" s="1">
        <v>0</v>
      </c>
      <c r="AK2027" s="7">
        <f t="shared" si="1158"/>
        <v>4</v>
      </c>
      <c r="AL2027" s="7">
        <f t="shared" si="1159"/>
        <v>10</v>
      </c>
      <c r="AM2027" s="7">
        <f t="shared" si="1160"/>
        <v>8</v>
      </c>
      <c r="AN2027" s="2">
        <f t="shared" si="1161"/>
        <v>7.8271759549154662E-2</v>
      </c>
      <c r="AO2027" s="2">
        <f t="shared" si="1162"/>
        <v>1.878522229179712E-3</v>
      </c>
      <c r="AP2027" s="2">
        <f t="shared" si="1163"/>
        <v>2.5046963055729492E-3</v>
      </c>
      <c r="AR2027" t="str">
        <f t="shared" si="1164"/>
        <v>Lewis</v>
      </c>
      <c r="AS2027" t="s">
        <v>14</v>
      </c>
      <c r="AT2027" s="184">
        <v>7</v>
      </c>
      <c r="AV2027" s="97">
        <v>47</v>
      </c>
      <c r="AW2027" s="99">
        <v>101</v>
      </c>
      <c r="AX2027" s="105">
        <f t="shared" si="1165"/>
        <v>47101</v>
      </c>
      <c r="AZ2027" s="7" t="s">
        <v>2951</v>
      </c>
      <c r="BA2027" t="s">
        <v>3184</v>
      </c>
      <c r="BB2027" s="176"/>
      <c r="BC2027" s="176"/>
      <c r="BD2027" s="176"/>
    </row>
    <row r="2028" spans="1:56" hidden="1" outlineLevel="1">
      <c r="A2028" t="s">
        <v>223</v>
      </c>
      <c r="B2028" t="s">
        <v>14</v>
      </c>
      <c r="C2028" s="1">
        <f t="shared" si="1151"/>
        <v>5501</v>
      </c>
      <c r="D2028" s="7">
        <f>IF(R2028&gt;0,RANK(R2028,(R2028:T2028,U2028:AI2028)),0)</f>
        <v>5</v>
      </c>
      <c r="E2028" s="7">
        <f>IF(S2028&gt;0,RANK(S2028,(R2028:T2028,U2028:AI2028)),0)</f>
        <v>6</v>
      </c>
      <c r="F2028" s="7">
        <f>IF(T2028&gt;0,RANK(T2028,(R2028:T2028,U2028:AI2028)),0)</f>
        <v>3</v>
      </c>
      <c r="G2028" s="7">
        <f>IF(U2028&gt;0,RANK(U2028,(R2028:T2028,U2028:AI2028)),0)</f>
        <v>2</v>
      </c>
      <c r="H2028" s="7">
        <f t="shared" si="1152"/>
        <v>1</v>
      </c>
      <c r="I2028" s="49">
        <f t="shared" si="1153"/>
        <v>1396</v>
      </c>
      <c r="J2028" s="177">
        <f t="shared" si="1149"/>
        <v>0.25377204144700966</v>
      </c>
      <c r="K2028" s="2"/>
      <c r="L2028" s="2">
        <f t="shared" si="1154"/>
        <v>2.9085620796218868E-2</v>
      </c>
      <c r="M2028" s="2">
        <f t="shared" si="1155"/>
        <v>8.1803308489365577E-3</v>
      </c>
      <c r="N2028" s="2">
        <f t="shared" si="1156"/>
        <v>0.15451736047991274</v>
      </c>
      <c r="O2028" s="2">
        <f t="shared" si="1139"/>
        <v>0.22941283403017634</v>
      </c>
      <c r="P2028" s="2">
        <f t="shared" si="1157"/>
        <v>0.48318487547718597</v>
      </c>
      <c r="Q2028" s="2">
        <f t="shared" si="1150"/>
        <v>9.5618978367569551E-2</v>
      </c>
      <c r="R2028" s="1">
        <v>160</v>
      </c>
      <c r="S2028" s="1">
        <v>45</v>
      </c>
      <c r="T2028" s="1">
        <v>850</v>
      </c>
      <c r="U2028" s="1">
        <v>1262</v>
      </c>
      <c r="V2028" s="1">
        <v>2658</v>
      </c>
      <c r="W2028" s="1">
        <v>489</v>
      </c>
      <c r="X2028" s="1">
        <v>5</v>
      </c>
      <c r="Y2028" s="1">
        <v>6</v>
      </c>
      <c r="Z2028" s="1">
        <v>9</v>
      </c>
      <c r="AA2028" s="1">
        <v>6</v>
      </c>
      <c r="AD2028" s="1">
        <v>4</v>
      </c>
      <c r="AF2028" s="1">
        <v>5</v>
      </c>
      <c r="AG2028" s="1">
        <v>1</v>
      </c>
      <c r="AH2028" s="1">
        <v>0</v>
      </c>
      <c r="AI2028" s="1">
        <v>1</v>
      </c>
      <c r="AK2028" s="7">
        <f t="shared" si="1158"/>
        <v>4</v>
      </c>
      <c r="AL2028" s="7">
        <f t="shared" si="1159"/>
        <v>10</v>
      </c>
      <c r="AM2028" s="7">
        <f t="shared" si="1160"/>
        <v>8</v>
      </c>
      <c r="AN2028" s="2">
        <f t="shared" si="1161"/>
        <v>8.8892928558443926E-2</v>
      </c>
      <c r="AO2028" s="2">
        <f t="shared" si="1162"/>
        <v>9.0892564988183963E-4</v>
      </c>
      <c r="AP2028" s="2">
        <f t="shared" si="1163"/>
        <v>1.0907107798582077E-3</v>
      </c>
      <c r="AR2028" t="str">
        <f t="shared" si="1164"/>
        <v>Lincoln</v>
      </c>
      <c r="AS2028" t="s">
        <v>14</v>
      </c>
      <c r="AT2028" s="184">
        <v>4</v>
      </c>
      <c r="AV2028" s="97">
        <v>47</v>
      </c>
      <c r="AW2028" s="99">
        <v>103</v>
      </c>
      <c r="AX2028" s="105">
        <f t="shared" si="1165"/>
        <v>47103</v>
      </c>
      <c r="AZ2028" s="7" t="s">
        <v>2951</v>
      </c>
      <c r="BA2028" t="s">
        <v>3184</v>
      </c>
      <c r="BB2028" s="176"/>
      <c r="BC2028" s="176"/>
      <c r="BD2028" s="176"/>
    </row>
    <row r="2029" spans="1:56" hidden="1" outlineLevel="1">
      <c r="A2029" t="s">
        <v>1830</v>
      </c>
      <c r="B2029" t="s">
        <v>14</v>
      </c>
      <c r="C2029" s="1">
        <f t="shared" si="1151"/>
        <v>10438</v>
      </c>
      <c r="D2029" s="7">
        <f>IF(R2029&gt;0,RANK(R2029,(R2029:T2029,U2029:AI2029)),0)</f>
        <v>4</v>
      </c>
      <c r="E2029" s="7">
        <f>IF(S2029&gt;0,RANK(S2029,(R2029:T2029,U2029:AI2029)),0)</f>
        <v>6</v>
      </c>
      <c r="F2029" s="7">
        <f>IF(T2029&gt;0,RANK(T2029,(R2029:T2029,U2029:AI2029)),0)</f>
        <v>2</v>
      </c>
      <c r="G2029" s="7">
        <f>IF(U2029&gt;0,RANK(U2029,(R2029:T2029,U2029:AI2029)),0)</f>
        <v>3</v>
      </c>
      <c r="H2029" s="7">
        <f t="shared" si="1152"/>
        <v>1</v>
      </c>
      <c r="I2029" s="49">
        <f t="shared" si="1153"/>
        <v>1890</v>
      </c>
      <c r="J2029" s="177">
        <f t="shared" si="1149"/>
        <v>0.18106917033914544</v>
      </c>
      <c r="K2029" s="2"/>
      <c r="L2029" s="2">
        <f t="shared" si="1154"/>
        <v>7.4726959187583833E-2</v>
      </c>
      <c r="M2029" s="2">
        <f t="shared" si="1155"/>
        <v>1.350833493006323E-2</v>
      </c>
      <c r="N2029" s="2">
        <f t="shared" si="1156"/>
        <v>0.22130676374784441</v>
      </c>
      <c r="O2029" s="2">
        <f t="shared" si="1139"/>
        <v>0.21067254263268825</v>
      </c>
      <c r="P2029" s="2">
        <f t="shared" si="1157"/>
        <v>0.40237593408698985</v>
      </c>
      <c r="Q2029" s="2">
        <f t="shared" si="1150"/>
        <v>7.7409465414830403E-2</v>
      </c>
      <c r="R2029" s="1">
        <v>780</v>
      </c>
      <c r="S2029" s="1">
        <v>141</v>
      </c>
      <c r="T2029" s="1">
        <v>2310</v>
      </c>
      <c r="U2029" s="1">
        <v>2199</v>
      </c>
      <c r="V2029" s="1">
        <v>4200</v>
      </c>
      <c r="W2029" s="1">
        <v>672</v>
      </c>
      <c r="X2029" s="1">
        <v>17</v>
      </c>
      <c r="Y2029" s="1">
        <v>17</v>
      </c>
      <c r="Z2029" s="1">
        <v>22</v>
      </c>
      <c r="AA2029" s="1">
        <v>20</v>
      </c>
      <c r="AD2029" s="1">
        <v>42</v>
      </c>
      <c r="AF2029" s="1">
        <v>9</v>
      </c>
      <c r="AG2029" s="1">
        <v>2</v>
      </c>
      <c r="AH2029" s="1">
        <v>1</v>
      </c>
      <c r="AI2029" s="1">
        <v>6</v>
      </c>
      <c r="AK2029" s="7">
        <f t="shared" si="1158"/>
        <v>5</v>
      </c>
      <c r="AL2029" s="7">
        <f t="shared" si="1159"/>
        <v>9</v>
      </c>
      <c r="AM2029" s="7">
        <f t="shared" si="1160"/>
        <v>9</v>
      </c>
      <c r="AN2029" s="2">
        <f t="shared" si="1161"/>
        <v>6.4380149453918373E-2</v>
      </c>
      <c r="AO2029" s="2">
        <f t="shared" si="1162"/>
        <v>1.6286644951140066E-3</v>
      </c>
      <c r="AP2029" s="2">
        <f t="shared" si="1163"/>
        <v>1.6286644951140066E-3</v>
      </c>
      <c r="AR2029" t="str">
        <f t="shared" si="1164"/>
        <v>Loudon</v>
      </c>
      <c r="AS2029" t="s">
        <v>14</v>
      </c>
      <c r="AT2029" s="184">
        <v>2</v>
      </c>
      <c r="AV2029" s="97">
        <v>47</v>
      </c>
      <c r="AW2029" s="99">
        <v>105</v>
      </c>
      <c r="AX2029" s="105">
        <f t="shared" si="1165"/>
        <v>47105</v>
      </c>
      <c r="AZ2029" s="7" t="s">
        <v>2951</v>
      </c>
      <c r="BA2029" t="s">
        <v>3184</v>
      </c>
      <c r="BB2029" s="176"/>
      <c r="BC2029" s="176"/>
      <c r="BD2029" s="176"/>
    </row>
    <row r="2030" spans="1:56" hidden="1" outlineLevel="1">
      <c r="A2030" t="s">
        <v>1064</v>
      </c>
      <c r="B2030" t="s">
        <v>14</v>
      </c>
      <c r="C2030" s="1">
        <f t="shared" si="1151"/>
        <v>8553</v>
      </c>
      <c r="D2030" s="7">
        <f>IF(R2030&gt;0,RANK(R2030,(R2030:T2030,U2030:AI2030)),0)</f>
        <v>5</v>
      </c>
      <c r="E2030" s="7">
        <f>IF(S2030&gt;0,RANK(S2030,(R2030:T2030,U2030:AI2030)),0)</f>
        <v>6</v>
      </c>
      <c r="F2030" s="7">
        <f>IF(T2030&gt;0,RANK(T2030,(R2030:T2030,U2030:AI2030)),0)</f>
        <v>3</v>
      </c>
      <c r="G2030" s="7">
        <f>IF(U2030&gt;0,RANK(U2030,(R2030:T2030,U2030:AI2030)),0)</f>
        <v>2</v>
      </c>
      <c r="H2030" s="7">
        <f t="shared" si="1152"/>
        <v>1</v>
      </c>
      <c r="I2030" s="49">
        <f t="shared" si="1153"/>
        <v>1604</v>
      </c>
      <c r="J2030" s="177">
        <f t="shared" si="1149"/>
        <v>0.18753653688764177</v>
      </c>
      <c r="K2030" s="2"/>
      <c r="L2030" s="2">
        <f t="shared" si="1154"/>
        <v>4.5481117736466736E-2</v>
      </c>
      <c r="M2030" s="2">
        <f t="shared" si="1155"/>
        <v>1.5667017420788028E-2</v>
      </c>
      <c r="N2030" s="2">
        <f t="shared" si="1156"/>
        <v>0.18145679878405238</v>
      </c>
      <c r="O2030" s="2">
        <f t="shared" si="1139"/>
        <v>0.233836080907284</v>
      </c>
      <c r="P2030" s="2">
        <f t="shared" si="1157"/>
        <v>0.42137261779492574</v>
      </c>
      <c r="Q2030" s="2">
        <f t="shared" si="1150"/>
        <v>0.10218636735648312</v>
      </c>
      <c r="R2030" s="1">
        <v>389</v>
      </c>
      <c r="S2030" s="1">
        <v>134</v>
      </c>
      <c r="T2030" s="1">
        <v>1552</v>
      </c>
      <c r="U2030" s="1">
        <v>2000</v>
      </c>
      <c r="V2030" s="1">
        <v>3604</v>
      </c>
      <c r="W2030" s="1">
        <v>744</v>
      </c>
      <c r="X2030" s="1">
        <v>11</v>
      </c>
      <c r="Y2030" s="1">
        <v>15</v>
      </c>
      <c r="Z2030" s="1">
        <v>19</v>
      </c>
      <c r="AA2030" s="1">
        <v>34</v>
      </c>
      <c r="AD2030" s="1">
        <v>33</v>
      </c>
      <c r="AF2030" s="1">
        <v>9</v>
      </c>
      <c r="AG2030" s="1">
        <v>5</v>
      </c>
      <c r="AH2030" s="1">
        <v>0</v>
      </c>
      <c r="AI2030" s="1">
        <v>4</v>
      </c>
      <c r="AK2030" s="7">
        <f t="shared" si="1158"/>
        <v>4</v>
      </c>
      <c r="AL2030" s="7">
        <f t="shared" si="1159"/>
        <v>10</v>
      </c>
      <c r="AM2030" s="7">
        <f t="shared" si="1160"/>
        <v>9</v>
      </c>
      <c r="AN2030" s="2">
        <f t="shared" si="1161"/>
        <v>8.698702209750965E-2</v>
      </c>
      <c r="AO2030" s="2">
        <f t="shared" si="1162"/>
        <v>1.286098444990062E-3</v>
      </c>
      <c r="AP2030" s="2">
        <f t="shared" si="1163"/>
        <v>1.75377060680463E-3</v>
      </c>
      <c r="AR2030" t="str">
        <f t="shared" si="1164"/>
        <v>McMinn</v>
      </c>
      <c r="AS2030" t="s">
        <v>14</v>
      </c>
      <c r="AT2030" s="184">
        <v>3</v>
      </c>
      <c r="AV2030" s="97">
        <v>47</v>
      </c>
      <c r="AW2030" s="99">
        <v>107</v>
      </c>
      <c r="AX2030" s="105">
        <f t="shared" si="1165"/>
        <v>47107</v>
      </c>
      <c r="AZ2030" s="7" t="s">
        <v>2951</v>
      </c>
      <c r="BA2030" t="s">
        <v>3184</v>
      </c>
      <c r="BB2030" s="176"/>
      <c r="BC2030" s="176"/>
      <c r="BD2030" s="176"/>
    </row>
    <row r="2031" spans="1:56" hidden="1" outlineLevel="1">
      <c r="A2031" t="s">
        <v>1259</v>
      </c>
      <c r="B2031" t="s">
        <v>14</v>
      </c>
      <c r="C2031" s="1">
        <f t="shared" si="1151"/>
        <v>3756</v>
      </c>
      <c r="D2031" s="7">
        <f>IF(R2031&gt;0,RANK(R2031,(R2031:T2031,U2031:AI2031)),0)</f>
        <v>5</v>
      </c>
      <c r="E2031" s="7">
        <f>IF(S2031&gt;0,RANK(S2031,(R2031:T2031,U2031:AI2031)),0)</f>
        <v>7</v>
      </c>
      <c r="F2031" s="7">
        <f>IF(T2031&gt;0,RANK(T2031,(R2031:T2031,U2031:AI2031)),0)</f>
        <v>3</v>
      </c>
      <c r="G2031" s="7">
        <f>IF(U2031&gt;0,RANK(U2031,(R2031:T2031,U2031:AI2031)),0)</f>
        <v>2</v>
      </c>
      <c r="H2031" s="7">
        <f t="shared" si="1152"/>
        <v>1</v>
      </c>
      <c r="I2031" s="49">
        <f t="shared" si="1153"/>
        <v>1040</v>
      </c>
      <c r="J2031" s="177">
        <f t="shared" si="1149"/>
        <v>0.27689030883919064</v>
      </c>
      <c r="K2031" s="2"/>
      <c r="L2031" s="2">
        <f t="shared" si="1154"/>
        <v>2.9020234291799788E-2</v>
      </c>
      <c r="M2031" s="2">
        <f t="shared" si="1155"/>
        <v>6.6560170394036212E-3</v>
      </c>
      <c r="N2031" s="2">
        <f t="shared" si="1156"/>
        <v>0.15468583599574015</v>
      </c>
      <c r="O2031" s="2">
        <f t="shared" si="1139"/>
        <v>0.20820021299254526</v>
      </c>
      <c r="P2031" s="2">
        <f t="shared" si="1157"/>
        <v>0.4850905218317359</v>
      </c>
      <c r="Q2031" s="2">
        <f t="shared" si="1150"/>
        <v>0.11634717784877519</v>
      </c>
      <c r="R2031" s="1">
        <v>109</v>
      </c>
      <c r="S2031" s="1">
        <v>25</v>
      </c>
      <c r="T2031" s="1">
        <v>581</v>
      </c>
      <c r="U2031" s="1">
        <v>782</v>
      </c>
      <c r="V2031" s="1">
        <v>1822</v>
      </c>
      <c r="W2031" s="1">
        <v>385</v>
      </c>
      <c r="X2031" s="1">
        <v>2</v>
      </c>
      <c r="Y2031" s="1">
        <v>6</v>
      </c>
      <c r="Z2031" s="1">
        <v>11</v>
      </c>
      <c r="AA2031" s="1">
        <v>2</v>
      </c>
      <c r="AD2031" s="1">
        <v>28</v>
      </c>
      <c r="AF2031" s="1">
        <v>1</v>
      </c>
      <c r="AG2031" s="1">
        <v>0</v>
      </c>
      <c r="AH2031" s="1">
        <v>0</v>
      </c>
      <c r="AI2031" s="1">
        <v>2</v>
      </c>
      <c r="AK2031" s="7">
        <f t="shared" si="1158"/>
        <v>4</v>
      </c>
      <c r="AL2031" s="7">
        <f t="shared" si="1159"/>
        <v>9</v>
      </c>
      <c r="AM2031" s="7">
        <f t="shared" si="1160"/>
        <v>8</v>
      </c>
      <c r="AN2031" s="2">
        <f t="shared" si="1161"/>
        <v>0.10250266240681576</v>
      </c>
      <c r="AO2031" s="2">
        <f t="shared" si="1162"/>
        <v>5.3248136315228972E-4</v>
      </c>
      <c r="AP2031" s="2">
        <f t="shared" si="1163"/>
        <v>1.5974440894568689E-3</v>
      </c>
      <c r="AR2031" t="str">
        <f t="shared" si="1164"/>
        <v>McNairy</v>
      </c>
      <c r="AS2031" t="s">
        <v>14</v>
      </c>
      <c r="AT2031" s="184">
        <v>7</v>
      </c>
      <c r="AV2031" s="97">
        <v>47</v>
      </c>
      <c r="AW2031" s="99">
        <v>109</v>
      </c>
      <c r="AX2031" s="105">
        <f t="shared" si="1165"/>
        <v>47109</v>
      </c>
      <c r="AZ2031" s="7" t="s">
        <v>2951</v>
      </c>
      <c r="BA2031" t="s">
        <v>3184</v>
      </c>
      <c r="BB2031" s="176"/>
      <c r="BC2031" s="176"/>
      <c r="BD2031" s="176"/>
    </row>
    <row r="2032" spans="1:56" hidden="1" outlineLevel="1">
      <c r="A2032" t="s">
        <v>263</v>
      </c>
      <c r="B2032" t="s">
        <v>14</v>
      </c>
      <c r="C2032" s="1">
        <f t="shared" si="1151"/>
        <v>3079</v>
      </c>
      <c r="D2032" s="7">
        <f>IF(R2032&gt;0,RANK(R2032,(R2032:T2032,U2032:AI2032)),0)</f>
        <v>5</v>
      </c>
      <c r="E2032" s="7">
        <f>IF(S2032&gt;0,RANK(S2032,(R2032:T2032,U2032:AI2032)),0)</f>
        <v>6</v>
      </c>
      <c r="F2032" s="7">
        <f>IF(T2032&gt;0,RANK(T2032,(R2032:T2032,U2032:AI2032)),0)</f>
        <v>3</v>
      </c>
      <c r="G2032" s="7">
        <f>IF(U2032&gt;0,RANK(U2032,(R2032:T2032,U2032:AI2032)),0)</f>
        <v>2</v>
      </c>
      <c r="H2032" s="7">
        <f t="shared" si="1152"/>
        <v>1</v>
      </c>
      <c r="I2032" s="49">
        <f t="shared" si="1153"/>
        <v>1014</v>
      </c>
      <c r="J2032" s="177">
        <f t="shared" si="1149"/>
        <v>0.32932770379993503</v>
      </c>
      <c r="K2032" s="2"/>
      <c r="L2032" s="2">
        <f t="shared" si="1154"/>
        <v>1.4939915556999025E-2</v>
      </c>
      <c r="M2032" s="2">
        <f t="shared" si="1155"/>
        <v>1.136732705423839E-2</v>
      </c>
      <c r="N2032" s="2">
        <f t="shared" si="1156"/>
        <v>9.1912958752841833E-2</v>
      </c>
      <c r="O2032" s="2">
        <f t="shared" si="1139"/>
        <v>0.24131211432283209</v>
      </c>
      <c r="P2032" s="2">
        <f t="shared" si="1157"/>
        <v>0.5706398181227671</v>
      </c>
      <c r="Q2032" s="2">
        <f t="shared" si="1150"/>
        <v>6.9827866190321664E-2</v>
      </c>
      <c r="R2032" s="1">
        <v>46</v>
      </c>
      <c r="S2032" s="1">
        <v>35</v>
      </c>
      <c r="T2032" s="1">
        <v>283</v>
      </c>
      <c r="U2032" s="1">
        <v>743</v>
      </c>
      <c r="V2032" s="1">
        <v>1757</v>
      </c>
      <c r="W2032" s="1">
        <v>185</v>
      </c>
      <c r="X2032" s="1">
        <v>2</v>
      </c>
      <c r="Y2032" s="1">
        <v>3</v>
      </c>
      <c r="Z2032" s="1">
        <v>7</v>
      </c>
      <c r="AA2032" s="1">
        <v>2</v>
      </c>
      <c r="AD2032" s="1">
        <v>12</v>
      </c>
      <c r="AF2032" s="1">
        <v>1</v>
      </c>
      <c r="AG2032" s="1">
        <v>0</v>
      </c>
      <c r="AH2032" s="1">
        <v>2</v>
      </c>
      <c r="AI2032" s="1">
        <v>1</v>
      </c>
      <c r="AK2032" s="7">
        <f t="shared" si="1158"/>
        <v>4</v>
      </c>
      <c r="AL2032" s="7">
        <f t="shared" si="1159"/>
        <v>9</v>
      </c>
      <c r="AM2032" s="7">
        <f t="shared" si="1160"/>
        <v>8</v>
      </c>
      <c r="AN2032" s="2">
        <f t="shared" si="1161"/>
        <v>6.008444300097434E-2</v>
      </c>
      <c r="AO2032" s="2">
        <f t="shared" si="1162"/>
        <v>6.4956154595647935E-4</v>
      </c>
      <c r="AP2032" s="2">
        <f t="shared" si="1163"/>
        <v>9.7434231893471902E-4</v>
      </c>
      <c r="AR2032" t="str">
        <f t="shared" si="1164"/>
        <v>Macon</v>
      </c>
      <c r="AS2032" t="s">
        <v>14</v>
      </c>
      <c r="AT2032" s="184">
        <v>6</v>
      </c>
      <c r="AV2032" s="97">
        <v>47</v>
      </c>
      <c r="AW2032" s="99">
        <v>111</v>
      </c>
      <c r="AX2032" s="105">
        <f t="shared" si="1165"/>
        <v>47111</v>
      </c>
      <c r="AZ2032" s="7" t="s">
        <v>2951</v>
      </c>
      <c r="BA2032" t="s">
        <v>3184</v>
      </c>
      <c r="BB2032" s="176"/>
      <c r="BC2032" s="176"/>
      <c r="BD2032" s="176"/>
    </row>
    <row r="2033" spans="1:56" hidden="1" outlineLevel="1">
      <c r="A2033" t="s">
        <v>1388</v>
      </c>
      <c r="B2033" t="s">
        <v>14</v>
      </c>
      <c r="C2033" s="1">
        <f t="shared" si="1151"/>
        <v>12029</v>
      </c>
      <c r="D2033" s="7">
        <f>IF(R2033&gt;0,RANK(R2033,(R2033:T2033,U2033:AI2033)),0)</f>
        <v>5</v>
      </c>
      <c r="E2033" s="7">
        <f>IF(S2033&gt;0,RANK(S2033,(R2033:T2033,U2033:AI2033)),0)</f>
        <v>6</v>
      </c>
      <c r="F2033" s="7">
        <f>IF(T2033&gt;0,RANK(T2033,(R2033:T2033,U2033:AI2033)),0)</f>
        <v>3</v>
      </c>
      <c r="G2033" s="7">
        <f>IF(U2033&gt;0,RANK(U2033,(R2033:T2033,U2033:AI2033)),0)</f>
        <v>2</v>
      </c>
      <c r="H2033" s="7">
        <f t="shared" si="1152"/>
        <v>1</v>
      </c>
      <c r="I2033" s="49">
        <f t="shared" si="1153"/>
        <v>562</v>
      </c>
      <c r="J2033" s="177">
        <f t="shared" si="1149"/>
        <v>4.67204256380414E-2</v>
      </c>
      <c r="K2033" s="2"/>
      <c r="L2033" s="2">
        <f t="shared" si="1154"/>
        <v>4.2563804139995012E-2</v>
      </c>
      <c r="M2033" s="2">
        <f t="shared" si="1155"/>
        <v>1.0142156455233186E-2</v>
      </c>
      <c r="N2033" s="2">
        <f t="shared" si="1156"/>
        <v>0.20899492892177238</v>
      </c>
      <c r="O2033" s="2">
        <f t="shared" si="1139"/>
        <v>0.29553578851109819</v>
      </c>
      <c r="P2033" s="2">
        <f t="shared" si="1157"/>
        <v>0.34225621414913959</v>
      </c>
      <c r="Q2033" s="2">
        <f t="shared" si="1150"/>
        <v>0.10050710782276157</v>
      </c>
      <c r="R2033" s="1">
        <v>512</v>
      </c>
      <c r="S2033" s="1">
        <v>122</v>
      </c>
      <c r="T2033" s="1">
        <v>2514</v>
      </c>
      <c r="U2033" s="1">
        <v>3555</v>
      </c>
      <c r="V2033" s="1">
        <v>4117</v>
      </c>
      <c r="W2033" s="1">
        <v>1095</v>
      </c>
      <c r="X2033" s="1">
        <v>7</v>
      </c>
      <c r="Y2033" s="1">
        <v>18</v>
      </c>
      <c r="Z2033" s="1">
        <v>22</v>
      </c>
      <c r="AA2033" s="1">
        <v>21</v>
      </c>
      <c r="AD2033" s="1">
        <v>27</v>
      </c>
      <c r="AF2033" s="1">
        <v>8</v>
      </c>
      <c r="AG2033" s="1">
        <v>4</v>
      </c>
      <c r="AH2033" s="1">
        <v>3</v>
      </c>
      <c r="AI2033" s="1">
        <v>4</v>
      </c>
      <c r="AK2033" s="7">
        <f t="shared" si="1158"/>
        <v>4</v>
      </c>
      <c r="AL2033" s="7">
        <f t="shared" si="1159"/>
        <v>10</v>
      </c>
      <c r="AM2033" s="7">
        <f t="shared" si="1160"/>
        <v>9</v>
      </c>
      <c r="AN2033" s="2">
        <f t="shared" si="1161"/>
        <v>9.10300108072159E-2</v>
      </c>
      <c r="AO2033" s="2">
        <f t="shared" si="1162"/>
        <v>5.8192700972649434E-4</v>
      </c>
      <c r="AP2033" s="2">
        <f t="shared" si="1163"/>
        <v>1.4963837392966996E-3</v>
      </c>
      <c r="AR2033" t="str">
        <f t="shared" si="1164"/>
        <v>Madison</v>
      </c>
      <c r="AS2033" t="s">
        <v>14</v>
      </c>
      <c r="AT2033" s="184">
        <v>8</v>
      </c>
      <c r="AV2033" s="97">
        <v>47</v>
      </c>
      <c r="AW2033" s="99">
        <v>113</v>
      </c>
      <c r="AX2033" s="105">
        <f t="shared" si="1165"/>
        <v>47113</v>
      </c>
      <c r="AZ2033" s="7" t="s">
        <v>2951</v>
      </c>
      <c r="BA2033" t="s">
        <v>3184</v>
      </c>
      <c r="BB2033" s="176"/>
      <c r="BC2033" s="176"/>
      <c r="BD2033" s="176"/>
    </row>
    <row r="2034" spans="1:56" hidden="1" outlineLevel="1">
      <c r="A2034" t="s">
        <v>1291</v>
      </c>
      <c r="B2034" t="s">
        <v>14</v>
      </c>
      <c r="C2034" s="1">
        <f t="shared" si="1151"/>
        <v>3566</v>
      </c>
      <c r="D2034" s="7">
        <f>IF(R2034&gt;0,RANK(R2034,(R2034:T2034,U2034:AI2034)),0)</f>
        <v>5</v>
      </c>
      <c r="E2034" s="7">
        <f>IF(S2034&gt;0,RANK(S2034,(R2034:T2034,U2034:AI2034)),0)</f>
        <v>6</v>
      </c>
      <c r="F2034" s="7">
        <f>IF(T2034&gt;0,RANK(T2034,(R2034:T2034,U2034:AI2034)),0)</f>
        <v>3</v>
      </c>
      <c r="G2034" s="7">
        <f>IF(U2034&gt;0,RANK(U2034,(R2034:T2034,U2034:AI2034)),0)</f>
        <v>2</v>
      </c>
      <c r="H2034" s="7">
        <f t="shared" si="1152"/>
        <v>1</v>
      </c>
      <c r="I2034" s="49">
        <f t="shared" si="1153"/>
        <v>1109</v>
      </c>
      <c r="J2034" s="177">
        <f t="shared" si="1149"/>
        <v>0.31099270891755471</v>
      </c>
      <c r="K2034" s="2"/>
      <c r="L2034" s="2">
        <f t="shared" si="1154"/>
        <v>3.9540100953449245E-2</v>
      </c>
      <c r="M2034" s="2">
        <f t="shared" si="1155"/>
        <v>8.6932136848008965E-3</v>
      </c>
      <c r="N2034" s="2">
        <f t="shared" si="1156"/>
        <v>0.16432978126752665</v>
      </c>
      <c r="O2034" s="2">
        <f t="shared" si="1139"/>
        <v>0.19349411104879416</v>
      </c>
      <c r="P2034" s="2">
        <f t="shared" si="1157"/>
        <v>0.50448681996634881</v>
      </c>
      <c r="Q2034" s="2">
        <f t="shared" si="1150"/>
        <v>8.9455973079080264E-2</v>
      </c>
      <c r="R2034" s="1">
        <v>141</v>
      </c>
      <c r="S2034" s="1">
        <v>31</v>
      </c>
      <c r="T2034" s="1">
        <v>586</v>
      </c>
      <c r="U2034" s="1">
        <v>690</v>
      </c>
      <c r="V2034" s="1">
        <v>1799</v>
      </c>
      <c r="W2034" s="1">
        <v>271</v>
      </c>
      <c r="X2034" s="1">
        <v>6</v>
      </c>
      <c r="Y2034" s="1">
        <v>8</v>
      </c>
      <c r="Z2034" s="1">
        <v>8</v>
      </c>
      <c r="AA2034" s="1">
        <v>6</v>
      </c>
      <c r="AD2034" s="1">
        <v>11</v>
      </c>
      <c r="AF2034" s="1">
        <v>4</v>
      </c>
      <c r="AG2034" s="1">
        <v>0</v>
      </c>
      <c r="AH2034" s="1">
        <v>0</v>
      </c>
      <c r="AI2034" s="1">
        <v>5</v>
      </c>
      <c r="AK2034" s="7">
        <f t="shared" si="1158"/>
        <v>4</v>
      </c>
      <c r="AL2034" s="7">
        <f t="shared" si="1159"/>
        <v>9</v>
      </c>
      <c r="AM2034" s="7">
        <f t="shared" si="1160"/>
        <v>7</v>
      </c>
      <c r="AN2034" s="2">
        <f t="shared" si="1161"/>
        <v>7.5995513180033655E-2</v>
      </c>
      <c r="AO2034" s="2">
        <f t="shared" si="1162"/>
        <v>1.6825574873808188E-3</v>
      </c>
      <c r="AP2034" s="2">
        <f t="shared" si="1163"/>
        <v>2.2434099831744251E-3</v>
      </c>
      <c r="AR2034" t="str">
        <f t="shared" si="1164"/>
        <v>Marion</v>
      </c>
      <c r="AS2034" t="s">
        <v>14</v>
      </c>
      <c r="AT2034" s="184">
        <v>4</v>
      </c>
      <c r="AV2034" s="97">
        <v>47</v>
      </c>
      <c r="AW2034" s="99">
        <v>115</v>
      </c>
      <c r="AX2034" s="105">
        <f t="shared" si="1165"/>
        <v>47115</v>
      </c>
      <c r="AZ2034" s="7" t="s">
        <v>2951</v>
      </c>
      <c r="BA2034" t="s">
        <v>3184</v>
      </c>
      <c r="BB2034" s="176"/>
      <c r="BC2034" s="176"/>
      <c r="BD2034" s="176"/>
    </row>
    <row r="2035" spans="1:56" hidden="1" outlineLevel="1">
      <c r="A2035" t="s">
        <v>1032</v>
      </c>
      <c r="B2035" t="s">
        <v>14</v>
      </c>
      <c r="C2035" s="1">
        <f t="shared" si="1151"/>
        <v>3830</v>
      </c>
      <c r="D2035" s="7">
        <f>IF(R2035&gt;0,RANK(R2035,(R2035:T2035,U2035:AI2035)),0)</f>
        <v>5</v>
      </c>
      <c r="E2035" s="7">
        <f>IF(S2035&gt;0,RANK(S2035,(R2035:T2035,U2035:AI2035)),0)</f>
        <v>6</v>
      </c>
      <c r="F2035" s="7">
        <f>IF(T2035&gt;0,RANK(T2035,(R2035:T2035,U2035:AI2035)),0)</f>
        <v>3</v>
      </c>
      <c r="G2035" s="7">
        <f>IF(U2035&gt;0,RANK(U2035,(R2035:T2035,U2035:AI2035)),0)</f>
        <v>2</v>
      </c>
      <c r="H2035" s="7">
        <f t="shared" si="1152"/>
        <v>1</v>
      </c>
      <c r="I2035" s="49">
        <f t="shared" si="1153"/>
        <v>872</v>
      </c>
      <c r="J2035" s="177">
        <f t="shared" si="1149"/>
        <v>0.22767624020887728</v>
      </c>
      <c r="K2035" s="2"/>
      <c r="L2035" s="2">
        <f t="shared" si="1154"/>
        <v>3.2637075718015669E-2</v>
      </c>
      <c r="M2035" s="2">
        <f t="shared" si="1155"/>
        <v>3.6553524804177544E-3</v>
      </c>
      <c r="N2035" s="2">
        <f t="shared" si="1156"/>
        <v>0.13211488250652742</v>
      </c>
      <c r="O2035" s="2">
        <f t="shared" si="1139"/>
        <v>0.25900783289817231</v>
      </c>
      <c r="P2035" s="2">
        <f t="shared" si="1157"/>
        <v>0.48668407310704959</v>
      </c>
      <c r="Q2035" s="2">
        <f t="shared" si="1150"/>
        <v>8.5900783289817262E-2</v>
      </c>
      <c r="R2035" s="1">
        <v>125</v>
      </c>
      <c r="S2035" s="1">
        <v>14</v>
      </c>
      <c r="T2035" s="1">
        <v>506</v>
      </c>
      <c r="U2035" s="1">
        <v>992</v>
      </c>
      <c r="V2035" s="1">
        <v>1864</v>
      </c>
      <c r="W2035" s="1">
        <v>297</v>
      </c>
      <c r="X2035" s="1">
        <v>2</v>
      </c>
      <c r="Y2035" s="1">
        <v>1</v>
      </c>
      <c r="Z2035" s="1">
        <v>11</v>
      </c>
      <c r="AA2035" s="1">
        <v>3</v>
      </c>
      <c r="AD2035" s="1">
        <v>10</v>
      </c>
      <c r="AF2035" s="1">
        <v>0</v>
      </c>
      <c r="AG2035" s="1">
        <v>3</v>
      </c>
      <c r="AH2035" s="1">
        <v>1</v>
      </c>
      <c r="AI2035" s="1">
        <v>1</v>
      </c>
      <c r="AK2035" s="7">
        <f t="shared" si="1158"/>
        <v>4</v>
      </c>
      <c r="AL2035" s="7">
        <f t="shared" si="1159"/>
        <v>9</v>
      </c>
      <c r="AM2035" s="7">
        <f t="shared" si="1160"/>
        <v>10</v>
      </c>
      <c r="AN2035" s="2">
        <f t="shared" si="1161"/>
        <v>7.7545691906005215E-2</v>
      </c>
      <c r="AO2035" s="2">
        <f t="shared" si="1162"/>
        <v>5.2219321148825064E-4</v>
      </c>
      <c r="AP2035" s="2">
        <f t="shared" si="1163"/>
        <v>2.6109660574412532E-4</v>
      </c>
      <c r="AR2035" t="str">
        <f t="shared" si="1164"/>
        <v>Marshall</v>
      </c>
      <c r="AS2035" t="s">
        <v>14</v>
      </c>
      <c r="AT2035" s="184">
        <v>4</v>
      </c>
      <c r="AV2035" s="97">
        <v>47</v>
      </c>
      <c r="AW2035" s="99">
        <v>117</v>
      </c>
      <c r="AX2035" s="105">
        <f t="shared" si="1165"/>
        <v>47117</v>
      </c>
      <c r="AZ2035" s="7" t="s">
        <v>2951</v>
      </c>
      <c r="BA2035" t="s">
        <v>3184</v>
      </c>
      <c r="BB2035" s="176"/>
      <c r="BC2035" s="176"/>
      <c r="BD2035" s="176"/>
    </row>
    <row r="2036" spans="1:56" hidden="1" outlineLevel="1">
      <c r="A2036" t="s">
        <v>1831</v>
      </c>
      <c r="B2036" t="s">
        <v>14</v>
      </c>
      <c r="C2036" s="1">
        <f t="shared" si="1151"/>
        <v>11733</v>
      </c>
      <c r="D2036" s="7">
        <f>IF(R2036&gt;0,RANK(R2036,(R2036:T2036,U2036:AI2036)),0)</f>
        <v>5</v>
      </c>
      <c r="E2036" s="7">
        <f>IF(S2036&gt;0,RANK(S2036,(R2036:T2036,U2036:AI2036)),0)</f>
        <v>6</v>
      </c>
      <c r="F2036" s="7">
        <f>IF(T2036&gt;0,RANK(T2036,(R2036:T2036,U2036:AI2036)),0)</f>
        <v>3</v>
      </c>
      <c r="G2036" s="7">
        <f>IF(U2036&gt;0,RANK(U2036,(R2036:T2036,U2036:AI2036)),0)</f>
        <v>2</v>
      </c>
      <c r="H2036" s="7">
        <f t="shared" si="1152"/>
        <v>1</v>
      </c>
      <c r="I2036" s="49">
        <f t="shared" si="1153"/>
        <v>1140</v>
      </c>
      <c r="J2036" s="177">
        <f t="shared" si="1149"/>
        <v>9.7161851188954235E-2</v>
      </c>
      <c r="K2036" s="2"/>
      <c r="L2036" s="2">
        <f t="shared" si="1154"/>
        <v>3.5370323020540356E-2</v>
      </c>
      <c r="M2036" s="2">
        <f t="shared" si="1155"/>
        <v>7.329753686184267E-3</v>
      </c>
      <c r="N2036" s="2">
        <f t="shared" si="1156"/>
        <v>0.17412426489388902</v>
      </c>
      <c r="O2036" s="2">
        <f t="shared" si="1139"/>
        <v>0.29958237449927555</v>
      </c>
      <c r="P2036" s="2">
        <f t="shared" si="1157"/>
        <v>0.39674422568822976</v>
      </c>
      <c r="Q2036" s="2">
        <f t="shared" si="1150"/>
        <v>8.6849058211881103E-2</v>
      </c>
      <c r="R2036" s="1">
        <v>415</v>
      </c>
      <c r="S2036" s="1">
        <v>86</v>
      </c>
      <c r="T2036" s="1">
        <v>2043</v>
      </c>
      <c r="U2036" s="1">
        <v>3515</v>
      </c>
      <c r="V2036" s="1">
        <v>4655</v>
      </c>
      <c r="W2036" s="1">
        <v>945</v>
      </c>
      <c r="X2036" s="1">
        <v>11</v>
      </c>
      <c r="Y2036" s="1">
        <v>5</v>
      </c>
      <c r="Z2036" s="1">
        <v>18</v>
      </c>
      <c r="AA2036" s="1">
        <v>13</v>
      </c>
      <c r="AD2036" s="1">
        <v>16</v>
      </c>
      <c r="AF2036" s="1">
        <v>8</v>
      </c>
      <c r="AG2036" s="1">
        <v>2</v>
      </c>
      <c r="AH2036" s="1">
        <v>1</v>
      </c>
      <c r="AI2036" s="1">
        <v>0</v>
      </c>
      <c r="AK2036" s="7">
        <f t="shared" si="1158"/>
        <v>4</v>
      </c>
      <c r="AL2036" s="7">
        <f t="shared" si="1159"/>
        <v>9</v>
      </c>
      <c r="AM2036" s="7">
        <f t="shared" si="1160"/>
        <v>10</v>
      </c>
      <c r="AN2036" s="2">
        <f t="shared" si="1161"/>
        <v>8.0542060854001535E-2</v>
      </c>
      <c r="AO2036" s="2">
        <f t="shared" si="1162"/>
        <v>9.3752663427938297E-4</v>
      </c>
      <c r="AP2036" s="2">
        <f t="shared" si="1163"/>
        <v>4.2614847012699224E-4</v>
      </c>
      <c r="AR2036" t="str">
        <f t="shared" si="1164"/>
        <v>Maury</v>
      </c>
      <c r="AS2036" t="s">
        <v>14</v>
      </c>
      <c r="AT2036" s="184"/>
      <c r="AV2036" s="97">
        <v>47</v>
      </c>
      <c r="AW2036" s="99">
        <v>119</v>
      </c>
      <c r="AX2036" s="105">
        <f t="shared" si="1165"/>
        <v>47119</v>
      </c>
      <c r="AZ2036" s="7" t="s">
        <v>2951</v>
      </c>
      <c r="BA2036" t="s">
        <v>3184</v>
      </c>
      <c r="BB2036" s="176"/>
      <c r="BC2036" s="176"/>
      <c r="BD2036" s="176"/>
    </row>
    <row r="2037" spans="1:56" hidden="1" outlineLevel="1">
      <c r="A2037" t="s">
        <v>1117</v>
      </c>
      <c r="B2037" t="s">
        <v>14</v>
      </c>
      <c r="C2037" s="1">
        <f t="shared" si="1151"/>
        <v>1821</v>
      </c>
      <c r="D2037" s="7">
        <f>IF(R2037&gt;0,RANK(R2037,(R2037:T2037,U2037:AI2037)),0)</f>
        <v>5</v>
      </c>
      <c r="E2037" s="7">
        <f>IF(S2037&gt;0,RANK(S2037,(R2037:T2037,U2037:AI2037)),0)</f>
        <v>6</v>
      </c>
      <c r="F2037" s="7">
        <f>IF(T2037&gt;0,RANK(T2037,(R2037:T2037,U2037:AI2037)),0)</f>
        <v>3</v>
      </c>
      <c r="G2037" s="7">
        <f>IF(U2037&gt;0,RANK(U2037,(R2037:T2037,U2037:AI2037)),0)</f>
        <v>2</v>
      </c>
      <c r="H2037" s="7">
        <f t="shared" si="1152"/>
        <v>1</v>
      </c>
      <c r="I2037" s="49">
        <f t="shared" si="1153"/>
        <v>611</v>
      </c>
      <c r="J2037" s="177">
        <f t="shared" si="1149"/>
        <v>0.33552992861065351</v>
      </c>
      <c r="K2037" s="2"/>
      <c r="L2037" s="2">
        <f t="shared" si="1154"/>
        <v>4.4481054365733116E-2</v>
      </c>
      <c r="M2037" s="2">
        <f t="shared" si="1155"/>
        <v>8.2372322899505763E-3</v>
      </c>
      <c r="N2037" s="2">
        <f t="shared" si="1156"/>
        <v>0.15870400878638111</v>
      </c>
      <c r="O2037" s="2">
        <f t="shared" si="1139"/>
        <v>0.18396485447556288</v>
      </c>
      <c r="P2037" s="2">
        <f t="shared" si="1157"/>
        <v>0.51949478308621633</v>
      </c>
      <c r="Q2037" s="2">
        <f t="shared" si="1150"/>
        <v>8.5118066996155983E-2</v>
      </c>
      <c r="R2037" s="1">
        <v>81</v>
      </c>
      <c r="S2037" s="1">
        <v>15</v>
      </c>
      <c r="T2037" s="1">
        <v>289</v>
      </c>
      <c r="U2037" s="1">
        <v>335</v>
      </c>
      <c r="V2037" s="1">
        <v>946</v>
      </c>
      <c r="W2037" s="1">
        <v>122</v>
      </c>
      <c r="X2037" s="1">
        <v>1</v>
      </c>
      <c r="Y2037" s="1">
        <v>6</v>
      </c>
      <c r="Z2037" s="1">
        <v>6</v>
      </c>
      <c r="AA2037" s="1">
        <v>2</v>
      </c>
      <c r="AD2037" s="1">
        <v>14</v>
      </c>
      <c r="AF2037" s="1">
        <v>1</v>
      </c>
      <c r="AG2037" s="1">
        <v>2</v>
      </c>
      <c r="AH2037" s="1">
        <v>1</v>
      </c>
      <c r="AI2037" s="1">
        <v>0</v>
      </c>
      <c r="AK2037" s="7">
        <f t="shared" si="1158"/>
        <v>4</v>
      </c>
      <c r="AL2037" s="7">
        <f t="shared" si="1159"/>
        <v>10</v>
      </c>
      <c r="AM2037" s="7">
        <f t="shared" si="1160"/>
        <v>7</v>
      </c>
      <c r="AN2037" s="2">
        <f t="shared" si="1161"/>
        <v>6.6996155958264691E-2</v>
      </c>
      <c r="AO2037" s="2">
        <f t="shared" si="1162"/>
        <v>5.4914881933003845E-4</v>
      </c>
      <c r="AP2037" s="2">
        <f t="shared" si="1163"/>
        <v>3.2948929159802307E-3</v>
      </c>
      <c r="AR2037" t="str">
        <f t="shared" si="1164"/>
        <v>Meigs</v>
      </c>
      <c r="AS2037" t="s">
        <v>14</v>
      </c>
      <c r="AT2037" s="184">
        <v>4</v>
      </c>
      <c r="AV2037" s="97">
        <v>47</v>
      </c>
      <c r="AW2037" s="99">
        <v>121</v>
      </c>
      <c r="AX2037" s="105">
        <f t="shared" si="1165"/>
        <v>47121</v>
      </c>
      <c r="AZ2037" s="7" t="s">
        <v>2951</v>
      </c>
      <c r="BA2037" t="s">
        <v>3184</v>
      </c>
      <c r="BB2037" s="176"/>
      <c r="BC2037" s="176"/>
      <c r="BD2037" s="176"/>
    </row>
    <row r="2038" spans="1:56" hidden="1" outlineLevel="1">
      <c r="A2038" t="s">
        <v>341</v>
      </c>
      <c r="B2038" t="s">
        <v>14</v>
      </c>
      <c r="C2038" s="1">
        <f t="shared" si="1151"/>
        <v>8551</v>
      </c>
      <c r="D2038" s="7">
        <f>IF(R2038&gt;0,RANK(R2038,(R2038:T2038,U2038:AI2038)),0)</f>
        <v>5</v>
      </c>
      <c r="E2038" s="7">
        <f>IF(S2038&gt;0,RANK(S2038,(R2038:T2038,U2038:AI2038)),0)</f>
        <v>6</v>
      </c>
      <c r="F2038" s="7">
        <f>IF(T2038&gt;0,RANK(T2038,(R2038:T2038,U2038:AI2038)),0)</f>
        <v>3</v>
      </c>
      <c r="G2038" s="7">
        <f>IF(U2038&gt;0,RANK(U2038,(R2038:T2038,U2038:AI2038)),0)</f>
        <v>2</v>
      </c>
      <c r="H2038" s="7">
        <f t="shared" si="1152"/>
        <v>1</v>
      </c>
      <c r="I2038" s="49">
        <f t="shared" si="1153"/>
        <v>2286</v>
      </c>
      <c r="J2038" s="177">
        <f t="shared" si="1149"/>
        <v>0.26733715354929249</v>
      </c>
      <c r="K2038" s="2"/>
      <c r="L2038" s="2">
        <f t="shared" si="1154"/>
        <v>3.6954742135422755E-2</v>
      </c>
      <c r="M2038" s="2">
        <f t="shared" si="1155"/>
        <v>2.4324640392936497E-2</v>
      </c>
      <c r="N2038" s="2">
        <f t="shared" si="1156"/>
        <v>0.1558882002105017</v>
      </c>
      <c r="O2038" s="2">
        <f t="shared" si="1139"/>
        <v>0.2100339141620863</v>
      </c>
      <c r="P2038" s="2">
        <f t="shared" si="1157"/>
        <v>0.47737106771137877</v>
      </c>
      <c r="Q2038" s="2">
        <f t="shared" si="1150"/>
        <v>9.542743538767412E-2</v>
      </c>
      <c r="R2038" s="1">
        <v>316</v>
      </c>
      <c r="S2038" s="1">
        <v>208</v>
      </c>
      <c r="T2038" s="1">
        <v>1333</v>
      </c>
      <c r="U2038" s="1">
        <v>1796</v>
      </c>
      <c r="V2038" s="1">
        <v>4082</v>
      </c>
      <c r="W2038" s="1">
        <v>619</v>
      </c>
      <c r="X2038" s="1">
        <v>7</v>
      </c>
      <c r="Y2038" s="1">
        <v>24</v>
      </c>
      <c r="Z2038" s="1">
        <v>31</v>
      </c>
      <c r="AA2038" s="1">
        <v>55</v>
      </c>
      <c r="AD2038" s="1">
        <v>60</v>
      </c>
      <c r="AF2038" s="1">
        <v>5</v>
      </c>
      <c r="AG2038" s="1">
        <v>5</v>
      </c>
      <c r="AH2038" s="1">
        <v>3</v>
      </c>
      <c r="AI2038" s="1">
        <v>7</v>
      </c>
      <c r="AK2038" s="7">
        <f t="shared" si="1158"/>
        <v>4</v>
      </c>
      <c r="AL2038" s="7">
        <f t="shared" si="1159"/>
        <v>10</v>
      </c>
      <c r="AM2038" s="7">
        <f t="shared" si="1160"/>
        <v>9</v>
      </c>
      <c r="AN2038" s="2">
        <f t="shared" si="1161"/>
        <v>7.2389194246286981E-2</v>
      </c>
      <c r="AO2038" s="2">
        <f t="shared" si="1162"/>
        <v>8.1861770553151678E-4</v>
      </c>
      <c r="AP2038" s="2">
        <f t="shared" si="1163"/>
        <v>2.8066892761080577E-3</v>
      </c>
      <c r="AR2038" t="str">
        <f t="shared" si="1164"/>
        <v>Monroe</v>
      </c>
      <c r="AS2038" t="s">
        <v>14</v>
      </c>
      <c r="AT2038" s="184">
        <v>3</v>
      </c>
      <c r="AV2038" s="97">
        <v>47</v>
      </c>
      <c r="AW2038" s="99">
        <v>123</v>
      </c>
      <c r="AX2038" s="105">
        <f t="shared" si="1165"/>
        <v>47123</v>
      </c>
      <c r="AZ2038" s="7" t="s">
        <v>2951</v>
      </c>
      <c r="BA2038" t="s">
        <v>3184</v>
      </c>
      <c r="BB2038" s="176"/>
      <c r="BC2038" s="176"/>
      <c r="BD2038" s="176"/>
    </row>
    <row r="2039" spans="1:56" hidden="1" outlineLevel="1">
      <c r="A2039" t="s">
        <v>393</v>
      </c>
      <c r="B2039" t="s">
        <v>14</v>
      </c>
      <c r="C2039" s="1">
        <f t="shared" si="1151"/>
        <v>17296</v>
      </c>
      <c r="D2039" s="7">
        <f>IF(R2039&gt;0,RANK(R2039,(R2039:T2039,U2039:AI2039)),0)</f>
        <v>5</v>
      </c>
      <c r="E2039" s="7">
        <f>IF(S2039&gt;0,RANK(S2039,(R2039:T2039,U2039:AI2039)),0)</f>
        <v>6</v>
      </c>
      <c r="F2039" s="7">
        <f>IF(T2039&gt;0,RANK(T2039,(R2039:T2039,U2039:AI2039)),0)</f>
        <v>3</v>
      </c>
      <c r="G2039" s="7">
        <f>IF(U2039&gt;0,RANK(U2039,(R2039:T2039,U2039:AI2039)),0)</f>
        <v>2</v>
      </c>
      <c r="H2039" s="7">
        <f t="shared" si="1152"/>
        <v>1</v>
      </c>
      <c r="I2039" s="49">
        <f t="shared" si="1153"/>
        <v>2272</v>
      </c>
      <c r="J2039" s="177">
        <f t="shared" si="1149"/>
        <v>0.13135985198889916</v>
      </c>
      <c r="K2039" s="2"/>
      <c r="L2039" s="2">
        <f t="shared" si="1154"/>
        <v>5.4579093432007397E-2</v>
      </c>
      <c r="M2039" s="2">
        <f t="shared" si="1155"/>
        <v>1.9368640148011099E-2</v>
      </c>
      <c r="N2039" s="2">
        <f t="shared" si="1156"/>
        <v>0.20929694727104534</v>
      </c>
      <c r="O2039" s="2">
        <f t="shared" si="1139"/>
        <v>0.24525901942645698</v>
      </c>
      <c r="P2039" s="2">
        <f t="shared" si="1157"/>
        <v>0.37661887141535616</v>
      </c>
      <c r="Q2039" s="2">
        <f t="shared" si="1150"/>
        <v>9.4877428307123035E-2</v>
      </c>
      <c r="R2039" s="1">
        <v>944</v>
      </c>
      <c r="S2039" s="1">
        <v>335</v>
      </c>
      <c r="T2039" s="1">
        <v>3620</v>
      </c>
      <c r="U2039" s="1">
        <v>4242</v>
      </c>
      <c r="V2039" s="1">
        <v>6514</v>
      </c>
      <c r="W2039" s="1">
        <v>1336</v>
      </c>
      <c r="X2039" s="1">
        <v>26</v>
      </c>
      <c r="Y2039" s="1">
        <v>41</v>
      </c>
      <c r="Z2039" s="1">
        <v>67</v>
      </c>
      <c r="AA2039" s="1">
        <v>75</v>
      </c>
      <c r="AD2039" s="1">
        <v>57</v>
      </c>
      <c r="AF2039" s="1">
        <v>13</v>
      </c>
      <c r="AG2039" s="1">
        <v>15</v>
      </c>
      <c r="AH2039" s="1">
        <v>5</v>
      </c>
      <c r="AI2039" s="1">
        <v>6</v>
      </c>
      <c r="AK2039" s="7">
        <f t="shared" si="1158"/>
        <v>4</v>
      </c>
      <c r="AL2039" s="7">
        <f t="shared" si="1159"/>
        <v>10</v>
      </c>
      <c r="AM2039" s="7">
        <f t="shared" si="1160"/>
        <v>9</v>
      </c>
      <c r="AN2039" s="2">
        <f t="shared" si="1161"/>
        <v>7.7243293246993527E-2</v>
      </c>
      <c r="AO2039" s="2">
        <f t="shared" si="1162"/>
        <v>1.5032377428307122E-3</v>
      </c>
      <c r="AP2039" s="2">
        <f t="shared" si="1163"/>
        <v>2.3704902867715079E-3</v>
      </c>
      <c r="AR2039" t="str">
        <f t="shared" si="1164"/>
        <v>Montgomery</v>
      </c>
      <c r="AS2039" t="s">
        <v>14</v>
      </c>
      <c r="AT2039" s="184">
        <v>7</v>
      </c>
      <c r="AV2039" s="97">
        <v>47</v>
      </c>
      <c r="AW2039" s="99">
        <v>125</v>
      </c>
      <c r="AX2039" s="105">
        <f t="shared" si="1165"/>
        <v>47125</v>
      </c>
      <c r="AZ2039" s="7" t="s">
        <v>2951</v>
      </c>
      <c r="BA2039" t="s">
        <v>3184</v>
      </c>
      <c r="BB2039" s="176"/>
      <c r="BC2039" s="176"/>
      <c r="BD2039" s="176"/>
    </row>
    <row r="2040" spans="1:56" hidden="1" outlineLevel="1">
      <c r="A2040" t="s">
        <v>1011</v>
      </c>
      <c r="B2040" t="s">
        <v>14</v>
      </c>
      <c r="C2040" s="1">
        <f t="shared" si="1151"/>
        <v>1466</v>
      </c>
      <c r="D2040" s="7">
        <f>IF(R2040&gt;0,RANK(R2040,(R2040:T2040,U2040:AI2040)),0)</f>
        <v>5</v>
      </c>
      <c r="E2040" s="7">
        <f>IF(S2040&gt;0,RANK(S2040,(R2040:T2040,U2040:AI2040)),0)</f>
        <v>6</v>
      </c>
      <c r="F2040" s="7">
        <f>IF(T2040&gt;0,RANK(T2040,(R2040:T2040,U2040:AI2040)),0)</f>
        <v>3</v>
      </c>
      <c r="G2040" s="7">
        <f>IF(U2040&gt;0,RANK(U2040,(R2040:T2040,U2040:AI2040)),0)</f>
        <v>2</v>
      </c>
      <c r="H2040" s="7">
        <f t="shared" si="1152"/>
        <v>1</v>
      </c>
      <c r="I2040" s="49">
        <f t="shared" si="1153"/>
        <v>284</v>
      </c>
      <c r="J2040" s="177">
        <f t="shared" si="1149"/>
        <v>0.19372442019099589</v>
      </c>
      <c r="K2040" s="2"/>
      <c r="L2040" s="2">
        <f t="shared" si="1154"/>
        <v>3.6152796725784447E-2</v>
      </c>
      <c r="M2040" s="2">
        <f t="shared" si="1155"/>
        <v>5.4570259208731242E-3</v>
      </c>
      <c r="N2040" s="2">
        <f t="shared" si="1156"/>
        <v>0.10709413369713507</v>
      </c>
      <c r="O2040" s="2">
        <f t="shared" si="1139"/>
        <v>0.27489768076398363</v>
      </c>
      <c r="P2040" s="2">
        <f t="shared" si="1157"/>
        <v>0.46862210095497953</v>
      </c>
      <c r="Q2040" s="2">
        <f t="shared" si="1150"/>
        <v>0.10777626193724427</v>
      </c>
      <c r="R2040" s="1">
        <v>53</v>
      </c>
      <c r="S2040" s="1">
        <v>8</v>
      </c>
      <c r="T2040" s="1">
        <v>157</v>
      </c>
      <c r="U2040" s="1">
        <v>403</v>
      </c>
      <c r="V2040" s="1">
        <v>687</v>
      </c>
      <c r="W2040" s="1">
        <v>149</v>
      </c>
      <c r="X2040" s="1">
        <v>0</v>
      </c>
      <c r="Y2040" s="1">
        <v>0</v>
      </c>
      <c r="Z2040" s="1">
        <v>3</v>
      </c>
      <c r="AA2040" s="1">
        <v>3</v>
      </c>
      <c r="AD2040" s="1">
        <v>1</v>
      </c>
      <c r="AF2040" s="1">
        <v>0</v>
      </c>
      <c r="AG2040" s="1">
        <v>2</v>
      </c>
      <c r="AH2040" s="1">
        <v>0</v>
      </c>
      <c r="AI2040" s="1">
        <v>0</v>
      </c>
      <c r="AK2040" s="7">
        <f t="shared" si="1158"/>
        <v>4</v>
      </c>
      <c r="AL2040" s="7">
        <f t="shared" si="1159"/>
        <v>0</v>
      </c>
      <c r="AM2040" s="7">
        <f t="shared" si="1160"/>
        <v>0</v>
      </c>
      <c r="AN2040" s="2">
        <f t="shared" si="1161"/>
        <v>0.10163710777626193</v>
      </c>
      <c r="AO2040" s="2">
        <f t="shared" si="1162"/>
        <v>0</v>
      </c>
      <c r="AP2040" s="2">
        <f t="shared" si="1163"/>
        <v>0</v>
      </c>
      <c r="AR2040" t="str">
        <f t="shared" si="1164"/>
        <v>Moore</v>
      </c>
      <c r="AS2040" t="s">
        <v>14</v>
      </c>
      <c r="AT2040" s="184">
        <v>4</v>
      </c>
      <c r="AV2040" s="97">
        <v>47</v>
      </c>
      <c r="AW2040" s="99">
        <v>127</v>
      </c>
      <c r="AX2040" s="105">
        <f t="shared" si="1165"/>
        <v>47127</v>
      </c>
      <c r="AZ2040" s="7" t="s">
        <v>2951</v>
      </c>
      <c r="BA2040" t="s">
        <v>3184</v>
      </c>
      <c r="BB2040" s="176"/>
      <c r="BC2040" s="176"/>
      <c r="BD2040" s="176"/>
    </row>
    <row r="2041" spans="1:56" hidden="1" outlineLevel="1">
      <c r="A2041" t="s">
        <v>365</v>
      </c>
      <c r="B2041" t="s">
        <v>14</v>
      </c>
      <c r="C2041" s="1">
        <f t="shared" ref="C2041:C2072" si="1166">SUM(R2041:AI2041)</f>
        <v>2553</v>
      </c>
      <c r="D2041" s="7">
        <f>IF(R2041&gt;0,RANK(R2041,(R2041:T2041,U2041:AI2041)),0)</f>
        <v>5</v>
      </c>
      <c r="E2041" s="7">
        <f>IF(S2041&gt;0,RANK(S2041,(R2041:T2041,U2041:AI2041)),0)</f>
        <v>6</v>
      </c>
      <c r="F2041" s="7">
        <f>IF(T2041&gt;0,RANK(T2041,(R2041:T2041,U2041:AI2041)),0)</f>
        <v>3</v>
      </c>
      <c r="G2041" s="7">
        <f>IF(U2041&gt;0,RANK(U2041,(R2041:T2041,U2041:AI2041)),0)</f>
        <v>2</v>
      </c>
      <c r="H2041" s="7">
        <f t="shared" ref="H2041:H2072" si="1167">IF(V2041&gt;0,RANK(V2041,(R2041:AB2041)),0)</f>
        <v>1</v>
      </c>
      <c r="I2041" s="49">
        <f t="shared" ref="I2041:I2072" si="1168">MAX(R2041:AA2041)-LARGE(R2041:AA2041,2)</f>
        <v>539</v>
      </c>
      <c r="J2041" s="177">
        <f t="shared" si="1149"/>
        <v>0.21112416764590677</v>
      </c>
      <c r="K2041" s="2"/>
      <c r="L2041" s="2">
        <f t="shared" ref="L2041:L2072" si="1169">IF($C2041=0,"-",R2041/$C2041)</f>
        <v>2.5068546807677242E-2</v>
      </c>
      <c r="M2041" s="2">
        <f t="shared" ref="M2041:M2072" si="1170">IF($C2041=0,"-",S2041/$C2041)</f>
        <v>9.7924010967489223E-3</v>
      </c>
      <c r="N2041" s="2">
        <f t="shared" ref="N2041:N2072" si="1171">IF($C2041=0,"-",T2041/$C2041)</f>
        <v>0.13396004700352526</v>
      </c>
      <c r="O2041" s="2">
        <f t="shared" ref="O2041:O2072" si="1172">IF($C2041=0,"-",U2041/$C2041)</f>
        <v>0.27105366235801021</v>
      </c>
      <c r="P2041" s="2">
        <f t="shared" ref="P2041:P2072" si="1173">IF($C2041=0,"-",V2041/$C2041)</f>
        <v>0.48217783000391695</v>
      </c>
      <c r="Q2041" s="2">
        <f t="shared" si="1150"/>
        <v>7.7947512730121404E-2</v>
      </c>
      <c r="R2041" s="1">
        <v>64</v>
      </c>
      <c r="S2041" s="1">
        <v>25</v>
      </c>
      <c r="T2041" s="1">
        <v>342</v>
      </c>
      <c r="U2041" s="1">
        <v>692</v>
      </c>
      <c r="V2041" s="1">
        <v>1231</v>
      </c>
      <c r="W2041" s="1">
        <v>176</v>
      </c>
      <c r="X2041" s="1">
        <v>1</v>
      </c>
      <c r="Y2041" s="1">
        <v>4</v>
      </c>
      <c r="Z2041" s="1">
        <v>6</v>
      </c>
      <c r="AA2041" s="1">
        <v>5</v>
      </c>
      <c r="AD2041" s="1">
        <v>2</v>
      </c>
      <c r="AF2041" s="1">
        <v>1</v>
      </c>
      <c r="AG2041" s="1">
        <v>0</v>
      </c>
      <c r="AH2041" s="1">
        <v>2</v>
      </c>
      <c r="AI2041" s="1">
        <v>2</v>
      </c>
      <c r="AK2041" s="7">
        <f t="shared" ref="AK2041:AK2072" si="1174">IF(W2041&gt;0,RANK(W2041,(R2041:AB2041)),0)</f>
        <v>4</v>
      </c>
      <c r="AL2041" s="7">
        <f t="shared" ref="AL2041:AL2072" si="1175">IF(X2041&gt;0,RANK(X2041,(R2041:AB2041)),0)</f>
        <v>10</v>
      </c>
      <c r="AM2041" s="7">
        <f t="shared" ref="AM2041:AM2072" si="1176">IF(Y2041&gt;0,RANK(Y2041,(R2041:AB2041)),0)</f>
        <v>9</v>
      </c>
      <c r="AN2041" s="2">
        <f t="shared" ref="AN2041:AN2072" si="1177">IF($C2041=0,"-",W2041/$C2041)</f>
        <v>6.8938503721112418E-2</v>
      </c>
      <c r="AO2041" s="2">
        <f t="shared" ref="AO2041:AO2072" si="1178">IF($C2041=0,"-",X2041/$C2041)</f>
        <v>3.916960438699569E-4</v>
      </c>
      <c r="AP2041" s="2">
        <f t="shared" ref="AP2041:AP2072" si="1179">IF($C2041=0,"-",Y2041/$C2041)</f>
        <v>1.5667841754798276E-3</v>
      </c>
      <c r="AR2041" t="str">
        <f t="shared" ref="AR2041:AR2072" si="1180">A2041</f>
        <v>Morgan</v>
      </c>
      <c r="AS2041" t="s">
        <v>14</v>
      </c>
      <c r="AT2041" s="184">
        <v>3</v>
      </c>
      <c r="AV2041" s="97">
        <v>47</v>
      </c>
      <c r="AW2041" s="99">
        <v>129</v>
      </c>
      <c r="AX2041" s="105">
        <f t="shared" ref="AX2041:AX2071" si="1181">AV2041*1000+AW2041</f>
        <v>47129</v>
      </c>
      <c r="AZ2041" s="7" t="s">
        <v>2951</v>
      </c>
      <c r="BA2041" t="s">
        <v>3184</v>
      </c>
      <c r="BB2041" s="176"/>
      <c r="BC2041" s="176"/>
      <c r="BD2041" s="176"/>
    </row>
    <row r="2042" spans="1:56" hidden="1" outlineLevel="1">
      <c r="A2042" t="s">
        <v>1252</v>
      </c>
      <c r="B2042" t="s">
        <v>14</v>
      </c>
      <c r="C2042" s="1">
        <f t="shared" si="1166"/>
        <v>4486</v>
      </c>
      <c r="D2042" s="7">
        <f>IF(R2042&gt;0,RANK(R2042,(R2042:T2042,U2042:AI2042)),0)</f>
        <v>5</v>
      </c>
      <c r="E2042" s="7">
        <f>IF(S2042&gt;0,RANK(S2042,(R2042:T2042,U2042:AI2042)),0)</f>
        <v>6</v>
      </c>
      <c r="F2042" s="7">
        <f>IF(T2042&gt;0,RANK(T2042,(R2042:T2042,U2042:AI2042)),0)</f>
        <v>3</v>
      </c>
      <c r="G2042" s="7">
        <f>IF(U2042&gt;0,RANK(U2042,(R2042:T2042,U2042:AI2042)),0)</f>
        <v>2</v>
      </c>
      <c r="H2042" s="7">
        <f t="shared" si="1167"/>
        <v>1</v>
      </c>
      <c r="I2042" s="49">
        <f t="shared" si="1168"/>
        <v>471</v>
      </c>
      <c r="J2042" s="177">
        <f t="shared" si="1149"/>
        <v>0.10499331252786447</v>
      </c>
      <c r="K2042" s="2"/>
      <c r="L2042" s="2">
        <f t="shared" si="1169"/>
        <v>2.8756130182790905E-2</v>
      </c>
      <c r="M2042" s="2">
        <f t="shared" si="1170"/>
        <v>5.7958091841283999E-3</v>
      </c>
      <c r="N2042" s="2">
        <f t="shared" si="1171"/>
        <v>0.13530985287561301</v>
      </c>
      <c r="O2042" s="2">
        <f t="shared" si="1172"/>
        <v>0.3203299152920196</v>
      </c>
      <c r="P2042" s="2">
        <f t="shared" si="1173"/>
        <v>0.42532322781988408</v>
      </c>
      <c r="Q2042" s="2">
        <f t="shared" si="1150"/>
        <v>8.4485064645564045E-2</v>
      </c>
      <c r="R2042" s="1">
        <v>129</v>
      </c>
      <c r="S2042" s="1">
        <v>26</v>
      </c>
      <c r="T2042" s="1">
        <v>607</v>
      </c>
      <c r="U2042" s="1">
        <v>1437</v>
      </c>
      <c r="V2042" s="1">
        <v>1908</v>
      </c>
      <c r="W2042" s="1">
        <v>341</v>
      </c>
      <c r="X2042" s="1">
        <v>4</v>
      </c>
      <c r="Y2042" s="1">
        <v>3</v>
      </c>
      <c r="Z2042" s="1">
        <v>7</v>
      </c>
      <c r="AA2042" s="1">
        <v>6</v>
      </c>
      <c r="AD2042" s="1">
        <v>11</v>
      </c>
      <c r="AF2042" s="1">
        <v>7</v>
      </c>
      <c r="AG2042" s="1">
        <v>0</v>
      </c>
      <c r="AH2042" s="1">
        <v>0</v>
      </c>
      <c r="AI2042" s="1">
        <v>0</v>
      </c>
      <c r="AK2042" s="7">
        <f t="shared" si="1174"/>
        <v>4</v>
      </c>
      <c r="AL2042" s="7">
        <f t="shared" si="1175"/>
        <v>9</v>
      </c>
      <c r="AM2042" s="7">
        <f t="shared" si="1176"/>
        <v>10</v>
      </c>
      <c r="AN2042" s="2">
        <f t="shared" si="1177"/>
        <v>7.6014266607222464E-2</v>
      </c>
      <c r="AO2042" s="2">
        <f t="shared" si="1178"/>
        <v>8.9166295140436912E-4</v>
      </c>
      <c r="AP2042" s="2">
        <f t="shared" si="1179"/>
        <v>6.6874721355327687E-4</v>
      </c>
      <c r="AR2042" t="str">
        <f t="shared" si="1180"/>
        <v>Obion</v>
      </c>
      <c r="AS2042" t="s">
        <v>14</v>
      </c>
      <c r="AT2042" s="184">
        <v>8</v>
      </c>
      <c r="AV2042" s="97">
        <v>47</v>
      </c>
      <c r="AW2042" s="99">
        <v>131</v>
      </c>
      <c r="AX2042" s="105">
        <f t="shared" si="1181"/>
        <v>47131</v>
      </c>
      <c r="AZ2042" s="7" t="s">
        <v>2951</v>
      </c>
      <c r="BA2042" t="s">
        <v>3184</v>
      </c>
      <c r="BB2042" s="176"/>
      <c r="BC2042" s="176"/>
      <c r="BD2042" s="176"/>
    </row>
    <row r="2043" spans="1:56" hidden="1" outlineLevel="1">
      <c r="A2043" t="s">
        <v>172</v>
      </c>
      <c r="B2043" t="s">
        <v>14</v>
      </c>
      <c r="C2043" s="1">
        <f t="shared" si="1166"/>
        <v>3354</v>
      </c>
      <c r="D2043" s="7">
        <f>IF(R2043&gt;0,RANK(R2043,(R2043:T2043,U2043:AI2043)),0)</f>
        <v>5</v>
      </c>
      <c r="E2043" s="7">
        <f>IF(S2043&gt;0,RANK(S2043,(R2043:T2043,U2043:AI2043)),0)</f>
        <v>6</v>
      </c>
      <c r="F2043" s="7">
        <f>IF(T2043&gt;0,RANK(T2043,(R2043:T2043,U2043:AI2043)),0)</f>
        <v>3</v>
      </c>
      <c r="G2043" s="7">
        <f>IF(U2043&gt;0,RANK(U2043,(R2043:T2043,U2043:AI2043)),0)</f>
        <v>2</v>
      </c>
      <c r="H2043" s="7">
        <f t="shared" si="1167"/>
        <v>1</v>
      </c>
      <c r="I2043" s="49">
        <f t="shared" si="1168"/>
        <v>655</v>
      </c>
      <c r="J2043" s="177">
        <f t="shared" si="1149"/>
        <v>0.19528920691711391</v>
      </c>
      <c r="K2043" s="2"/>
      <c r="L2043" s="2">
        <f t="shared" si="1169"/>
        <v>2.564102564102564E-2</v>
      </c>
      <c r="M2043" s="2">
        <f t="shared" si="1170"/>
        <v>6.5593321407274897E-3</v>
      </c>
      <c r="N2043" s="2">
        <f t="shared" si="1171"/>
        <v>0.13565891472868216</v>
      </c>
      <c r="O2043" s="2">
        <f t="shared" si="1172"/>
        <v>0.27698270721526536</v>
      </c>
      <c r="P2043" s="2">
        <f t="shared" si="1173"/>
        <v>0.47227191413237923</v>
      </c>
      <c r="Q2043" s="2">
        <f t="shared" si="1150"/>
        <v>8.2886106141920157E-2</v>
      </c>
      <c r="R2043" s="1">
        <v>86</v>
      </c>
      <c r="S2043" s="1">
        <v>22</v>
      </c>
      <c r="T2043" s="1">
        <v>455</v>
      </c>
      <c r="U2043" s="1">
        <v>929</v>
      </c>
      <c r="V2043" s="1">
        <v>1584</v>
      </c>
      <c r="W2043" s="1">
        <v>225</v>
      </c>
      <c r="X2043" s="1">
        <v>3</v>
      </c>
      <c r="Y2043" s="1">
        <v>8</v>
      </c>
      <c r="Z2043" s="1">
        <v>10</v>
      </c>
      <c r="AA2043" s="1">
        <v>15</v>
      </c>
      <c r="AD2043" s="1">
        <v>11</v>
      </c>
      <c r="AF2043" s="1">
        <v>3</v>
      </c>
      <c r="AG2043" s="1">
        <v>1</v>
      </c>
      <c r="AH2043" s="1">
        <v>0</v>
      </c>
      <c r="AI2043" s="1">
        <v>2</v>
      </c>
      <c r="AK2043" s="7">
        <f t="shared" si="1174"/>
        <v>4</v>
      </c>
      <c r="AL2043" s="7">
        <f t="shared" si="1175"/>
        <v>10</v>
      </c>
      <c r="AM2043" s="7">
        <f t="shared" si="1176"/>
        <v>9</v>
      </c>
      <c r="AN2043" s="2">
        <f t="shared" si="1177"/>
        <v>6.7084078711985684E-2</v>
      </c>
      <c r="AO2043" s="2">
        <f t="shared" si="1178"/>
        <v>8.9445438282647585E-4</v>
      </c>
      <c r="AP2043" s="2">
        <f t="shared" si="1179"/>
        <v>2.3852116875372688E-3</v>
      </c>
      <c r="AR2043" t="str">
        <f t="shared" si="1180"/>
        <v>Overton</v>
      </c>
      <c r="AS2043" t="s">
        <v>14</v>
      </c>
      <c r="AT2043" s="184">
        <v>6</v>
      </c>
      <c r="AV2043" s="97">
        <v>47</v>
      </c>
      <c r="AW2043" s="99">
        <v>133</v>
      </c>
      <c r="AX2043" s="105">
        <f t="shared" si="1181"/>
        <v>47133</v>
      </c>
      <c r="AZ2043" s="7" t="s">
        <v>2951</v>
      </c>
      <c r="BA2043" t="s">
        <v>3184</v>
      </c>
      <c r="BB2043" s="176"/>
      <c r="BC2043" s="176"/>
      <c r="BD2043" s="176"/>
    </row>
    <row r="2044" spans="1:56" hidden="1" outlineLevel="1">
      <c r="A2044" t="s">
        <v>153</v>
      </c>
      <c r="B2044" t="s">
        <v>14</v>
      </c>
      <c r="C2044" s="1">
        <f t="shared" si="1166"/>
        <v>985</v>
      </c>
      <c r="D2044" s="7">
        <f>IF(R2044&gt;0,RANK(R2044,(R2044:T2044,U2044:AI2044)),0)</f>
        <v>5</v>
      </c>
      <c r="E2044" s="7">
        <f>IF(S2044&gt;0,RANK(S2044,(R2044:T2044,U2044:AI2044)),0)</f>
        <v>6</v>
      </c>
      <c r="F2044" s="7">
        <f>IF(T2044&gt;0,RANK(T2044,(R2044:T2044,U2044:AI2044)),0)</f>
        <v>3</v>
      </c>
      <c r="G2044" s="7">
        <f>IF(U2044&gt;0,RANK(U2044,(R2044:T2044,U2044:AI2044)),0)</f>
        <v>2</v>
      </c>
      <c r="H2044" s="7">
        <f t="shared" si="1167"/>
        <v>1</v>
      </c>
      <c r="I2044" s="49">
        <f t="shared" si="1168"/>
        <v>325</v>
      </c>
      <c r="J2044" s="177">
        <f t="shared" si="1149"/>
        <v>0.32994923857868019</v>
      </c>
      <c r="K2044" s="2"/>
      <c r="L2044" s="2">
        <f t="shared" si="1169"/>
        <v>3.0456852791878174E-2</v>
      </c>
      <c r="M2044" s="2">
        <f t="shared" si="1170"/>
        <v>7.1065989847715737E-3</v>
      </c>
      <c r="N2044" s="2">
        <f t="shared" si="1171"/>
        <v>0.13197969543147209</v>
      </c>
      <c r="O2044" s="2">
        <f t="shared" si="1172"/>
        <v>0.22030456852791877</v>
      </c>
      <c r="P2044" s="2">
        <f t="shared" si="1173"/>
        <v>0.55025380710659899</v>
      </c>
      <c r="Q2044" s="2">
        <f t="shared" si="1150"/>
        <v>5.9898477157360297E-2</v>
      </c>
      <c r="R2044" s="1">
        <v>30</v>
      </c>
      <c r="S2044" s="1">
        <v>7</v>
      </c>
      <c r="T2044" s="1">
        <v>130</v>
      </c>
      <c r="U2044" s="1">
        <v>217</v>
      </c>
      <c r="V2044" s="1">
        <v>542</v>
      </c>
      <c r="W2044" s="1">
        <v>51</v>
      </c>
      <c r="X2044" s="1">
        <v>2</v>
      </c>
      <c r="Y2044" s="1">
        <v>1</v>
      </c>
      <c r="Z2044" s="1">
        <v>3</v>
      </c>
      <c r="AA2044" s="1">
        <v>1</v>
      </c>
      <c r="AD2044" s="1">
        <v>1</v>
      </c>
      <c r="AF2044" s="1">
        <v>0</v>
      </c>
      <c r="AG2044" s="1">
        <v>0</v>
      </c>
      <c r="AH2044" s="1">
        <v>0</v>
      </c>
      <c r="AI2044" s="1">
        <v>0</v>
      </c>
      <c r="AK2044" s="7">
        <f t="shared" si="1174"/>
        <v>4</v>
      </c>
      <c r="AL2044" s="7">
        <f t="shared" si="1175"/>
        <v>8</v>
      </c>
      <c r="AM2044" s="7">
        <f t="shared" si="1176"/>
        <v>9</v>
      </c>
      <c r="AN2044" s="2">
        <f t="shared" si="1177"/>
        <v>5.1776649746192893E-2</v>
      </c>
      <c r="AO2044" s="2">
        <f t="shared" si="1178"/>
        <v>2.0304568527918783E-3</v>
      </c>
      <c r="AP2044" s="2">
        <f t="shared" si="1179"/>
        <v>1.0152284263959391E-3</v>
      </c>
      <c r="AR2044" t="str">
        <f t="shared" si="1180"/>
        <v>Perry</v>
      </c>
      <c r="AS2044" t="s">
        <v>14</v>
      </c>
      <c r="AT2044" s="184">
        <v>7</v>
      </c>
      <c r="AV2044" s="97">
        <v>47</v>
      </c>
      <c r="AW2044" s="99">
        <v>135</v>
      </c>
      <c r="AX2044" s="105">
        <f t="shared" si="1181"/>
        <v>47135</v>
      </c>
      <c r="AZ2044" s="7" t="s">
        <v>2951</v>
      </c>
      <c r="BA2044" t="s">
        <v>3184</v>
      </c>
      <c r="BB2044" s="176"/>
      <c r="BC2044" s="176"/>
      <c r="BD2044" s="176"/>
    </row>
    <row r="2045" spans="1:56" hidden="1" outlineLevel="1">
      <c r="A2045" t="s">
        <v>2593</v>
      </c>
      <c r="B2045" t="s">
        <v>14</v>
      </c>
      <c r="C2045" s="1">
        <f t="shared" si="1166"/>
        <v>1189</v>
      </c>
      <c r="D2045" s="7">
        <f>IF(R2045&gt;0,RANK(R2045,(R2045:T2045,U2045:AI2045)),0)</f>
        <v>5</v>
      </c>
      <c r="E2045" s="7">
        <f>IF(S2045&gt;0,RANK(S2045,(R2045:T2045,U2045:AI2045)),0)</f>
        <v>6</v>
      </c>
      <c r="F2045" s="7">
        <f>IF(T2045&gt;0,RANK(T2045,(R2045:T2045,U2045:AI2045)),0)</f>
        <v>3</v>
      </c>
      <c r="G2045" s="7">
        <f>IF(U2045&gt;0,RANK(U2045,(R2045:T2045,U2045:AI2045)),0)</f>
        <v>2</v>
      </c>
      <c r="H2045" s="7">
        <f t="shared" si="1167"/>
        <v>1</v>
      </c>
      <c r="I2045" s="49">
        <f t="shared" si="1168"/>
        <v>319</v>
      </c>
      <c r="J2045" s="177">
        <f t="shared" si="1149"/>
        <v>0.26829268292682928</v>
      </c>
      <c r="K2045" s="2"/>
      <c r="L2045" s="2">
        <f t="shared" si="1169"/>
        <v>3.9529015979814973E-2</v>
      </c>
      <c r="M2045" s="2">
        <f t="shared" si="1170"/>
        <v>2.0185029436501262E-2</v>
      </c>
      <c r="N2045" s="2">
        <f t="shared" si="1171"/>
        <v>0.12026913372582002</v>
      </c>
      <c r="O2045" s="2">
        <f t="shared" si="1172"/>
        <v>0.23296888141295205</v>
      </c>
      <c r="P2045" s="2">
        <f t="shared" si="1173"/>
        <v>0.50126156433978131</v>
      </c>
      <c r="Q2045" s="2">
        <f t="shared" si="1150"/>
        <v>8.578637510513043E-2</v>
      </c>
      <c r="R2045" s="1">
        <v>47</v>
      </c>
      <c r="S2045" s="1">
        <v>24</v>
      </c>
      <c r="T2045" s="1">
        <v>143</v>
      </c>
      <c r="U2045" s="1">
        <v>277</v>
      </c>
      <c r="V2045" s="1">
        <v>596</v>
      </c>
      <c r="W2045" s="1">
        <v>90</v>
      </c>
      <c r="X2045" s="1">
        <v>0</v>
      </c>
      <c r="Y2045" s="1">
        <v>0</v>
      </c>
      <c r="Z2045" s="1">
        <v>1</v>
      </c>
      <c r="AA2045" s="1">
        <v>7</v>
      </c>
      <c r="AD2045" s="1">
        <v>4</v>
      </c>
      <c r="AF2045" s="1">
        <v>0</v>
      </c>
      <c r="AG2045" s="1">
        <v>0</v>
      </c>
      <c r="AH2045" s="1">
        <v>0</v>
      </c>
      <c r="AI2045" s="1">
        <v>0</v>
      </c>
      <c r="AK2045" s="7">
        <f t="shared" si="1174"/>
        <v>4</v>
      </c>
      <c r="AL2045" s="7">
        <f t="shared" si="1175"/>
        <v>0</v>
      </c>
      <c r="AM2045" s="7">
        <f t="shared" si="1176"/>
        <v>0</v>
      </c>
      <c r="AN2045" s="2">
        <f t="shared" si="1177"/>
        <v>7.5693860386879724E-2</v>
      </c>
      <c r="AO2045" s="2">
        <f t="shared" si="1178"/>
        <v>0</v>
      </c>
      <c r="AP2045" s="2">
        <f t="shared" si="1179"/>
        <v>0</v>
      </c>
      <c r="AR2045" t="str">
        <f t="shared" si="1180"/>
        <v>Pickett</v>
      </c>
      <c r="AS2045" t="s">
        <v>14</v>
      </c>
      <c r="AT2045" s="184">
        <v>6</v>
      </c>
      <c r="AV2045" s="97">
        <v>47</v>
      </c>
      <c r="AW2045" s="99">
        <v>137</v>
      </c>
      <c r="AX2045" s="105">
        <f t="shared" si="1181"/>
        <v>47137</v>
      </c>
      <c r="AZ2045" s="7" t="s">
        <v>2951</v>
      </c>
      <c r="BA2045" t="s">
        <v>3184</v>
      </c>
      <c r="BB2045" s="176"/>
      <c r="BC2045" s="176"/>
      <c r="BD2045" s="176"/>
    </row>
    <row r="2046" spans="1:56" hidden="1" outlineLevel="1">
      <c r="A2046" t="s">
        <v>2926</v>
      </c>
      <c r="B2046" t="s">
        <v>14</v>
      </c>
      <c r="C2046" s="1">
        <f t="shared" si="1166"/>
        <v>2241</v>
      </c>
      <c r="D2046" s="7">
        <f>IF(R2046&gt;0,RANK(R2046,(R2046:T2046,U2046:AI2046)),0)</f>
        <v>5</v>
      </c>
      <c r="E2046" s="7">
        <f>IF(S2046&gt;0,RANK(S2046,(R2046:T2046,U2046:AI2046)),0)</f>
        <v>7</v>
      </c>
      <c r="F2046" s="7">
        <f>IF(T2046&gt;0,RANK(T2046,(R2046:T2046,U2046:AI2046)),0)</f>
        <v>3</v>
      </c>
      <c r="G2046" s="7">
        <f>IF(U2046&gt;0,RANK(U2046,(R2046:T2046,U2046:AI2046)),0)</f>
        <v>2</v>
      </c>
      <c r="H2046" s="7">
        <f t="shared" si="1167"/>
        <v>1</v>
      </c>
      <c r="I2046" s="49">
        <f t="shared" si="1168"/>
        <v>688</v>
      </c>
      <c r="J2046" s="177">
        <f t="shared" si="1149"/>
        <v>0.3070058009817046</v>
      </c>
      <c r="K2046" s="2"/>
      <c r="L2046" s="2">
        <f t="shared" si="1169"/>
        <v>3.2128514056224897E-2</v>
      </c>
      <c r="M2046" s="2">
        <f t="shared" si="1170"/>
        <v>3.5698348951360998E-3</v>
      </c>
      <c r="N2046" s="2">
        <f t="shared" si="1171"/>
        <v>0.13877733154841587</v>
      </c>
      <c r="O2046" s="2">
        <f t="shared" si="1172"/>
        <v>0.21954484605087016</v>
      </c>
      <c r="P2046" s="2">
        <f t="shared" si="1173"/>
        <v>0.5265506470325747</v>
      </c>
      <c r="Q2046" s="2">
        <f t="shared" si="1150"/>
        <v>7.9428826416778398E-2</v>
      </c>
      <c r="R2046" s="1">
        <v>72</v>
      </c>
      <c r="S2046" s="1">
        <v>8</v>
      </c>
      <c r="T2046" s="1">
        <v>311</v>
      </c>
      <c r="U2046" s="1">
        <v>492</v>
      </c>
      <c r="V2046" s="1">
        <v>1180</v>
      </c>
      <c r="W2046" s="1">
        <v>157</v>
      </c>
      <c r="X2046" s="1">
        <v>3</v>
      </c>
      <c r="Y2046" s="1">
        <v>0</v>
      </c>
      <c r="Z2046" s="1">
        <v>1</v>
      </c>
      <c r="AA2046" s="1">
        <v>5</v>
      </c>
      <c r="AD2046" s="1">
        <v>10</v>
      </c>
      <c r="AF2046" s="1">
        <v>2</v>
      </c>
      <c r="AG2046" s="1">
        <v>0</v>
      </c>
      <c r="AH2046" s="1">
        <v>0</v>
      </c>
      <c r="AI2046" s="1">
        <v>0</v>
      </c>
      <c r="AK2046" s="7">
        <f t="shared" si="1174"/>
        <v>4</v>
      </c>
      <c r="AL2046" s="7">
        <f t="shared" si="1175"/>
        <v>8</v>
      </c>
      <c r="AM2046" s="7">
        <f t="shared" si="1176"/>
        <v>0</v>
      </c>
      <c r="AN2046" s="2">
        <f t="shared" si="1177"/>
        <v>7.0058009817045963E-2</v>
      </c>
      <c r="AO2046" s="2">
        <f t="shared" si="1178"/>
        <v>1.3386880856760374E-3</v>
      </c>
      <c r="AP2046" s="2">
        <f t="shared" si="1179"/>
        <v>0</v>
      </c>
      <c r="AR2046" t="str">
        <f t="shared" si="1180"/>
        <v>Polk</v>
      </c>
      <c r="AS2046" t="s">
        <v>14</v>
      </c>
      <c r="AT2046" s="184">
        <v>3</v>
      </c>
      <c r="AV2046" s="97">
        <v>47</v>
      </c>
      <c r="AW2046" s="99">
        <v>139</v>
      </c>
      <c r="AX2046" s="105">
        <f t="shared" si="1181"/>
        <v>47139</v>
      </c>
      <c r="AZ2046" s="7" t="s">
        <v>2951</v>
      </c>
      <c r="BA2046" t="s">
        <v>3184</v>
      </c>
      <c r="BB2046" s="176"/>
      <c r="BC2046" s="176"/>
      <c r="BD2046" s="176"/>
    </row>
    <row r="2047" spans="1:56" hidden="1" outlineLevel="1">
      <c r="A2047" t="s">
        <v>604</v>
      </c>
      <c r="B2047" t="s">
        <v>14</v>
      </c>
      <c r="C2047" s="1">
        <f t="shared" si="1166"/>
        <v>10644</v>
      </c>
      <c r="D2047" s="7">
        <f>IF(R2047&gt;0,RANK(R2047,(R2047:T2047,U2047:AI2047)),0)</f>
        <v>5</v>
      </c>
      <c r="E2047" s="7">
        <f>IF(S2047&gt;0,RANK(S2047,(R2047:T2047,U2047:AI2047)),0)</f>
        <v>6</v>
      </c>
      <c r="F2047" s="7">
        <f>IF(T2047&gt;0,RANK(T2047,(R2047:T2047,U2047:AI2047)),0)</f>
        <v>3</v>
      </c>
      <c r="G2047" s="7">
        <f>IF(U2047&gt;0,RANK(U2047,(R2047:T2047,U2047:AI2047)),0)</f>
        <v>2</v>
      </c>
      <c r="H2047" s="7">
        <f t="shared" si="1167"/>
        <v>1</v>
      </c>
      <c r="I2047" s="49">
        <f t="shared" si="1168"/>
        <v>1247</v>
      </c>
      <c r="J2047" s="177">
        <f t="shared" si="1149"/>
        <v>0.11715520481022172</v>
      </c>
      <c r="K2047" s="2"/>
      <c r="L2047" s="2">
        <f t="shared" si="1169"/>
        <v>4.3592634347989476E-2</v>
      </c>
      <c r="M2047" s="2">
        <f t="shared" si="1170"/>
        <v>6.576475009394964E-3</v>
      </c>
      <c r="N2047" s="2">
        <f t="shared" si="1171"/>
        <v>0.17859827132656897</v>
      </c>
      <c r="O2047" s="2">
        <f t="shared" si="1172"/>
        <v>0.27621195039458851</v>
      </c>
      <c r="P2047" s="2">
        <f t="shared" si="1173"/>
        <v>0.39336715520481025</v>
      </c>
      <c r="Q2047" s="2">
        <f t="shared" si="1150"/>
        <v>0.10165351371664783</v>
      </c>
      <c r="R2047" s="1">
        <v>464</v>
      </c>
      <c r="S2047" s="1">
        <v>70</v>
      </c>
      <c r="T2047" s="1">
        <v>1901</v>
      </c>
      <c r="U2047" s="1">
        <v>2940</v>
      </c>
      <c r="V2047" s="1">
        <v>4187</v>
      </c>
      <c r="W2047" s="1">
        <v>999</v>
      </c>
      <c r="X2047" s="1">
        <v>5</v>
      </c>
      <c r="Y2047" s="1">
        <v>11</v>
      </c>
      <c r="Z2047" s="1">
        <v>15</v>
      </c>
      <c r="AA2047" s="1">
        <v>9</v>
      </c>
      <c r="AD2047" s="1">
        <v>31</v>
      </c>
      <c r="AF2047" s="1">
        <v>5</v>
      </c>
      <c r="AG2047" s="1">
        <v>3</v>
      </c>
      <c r="AH2047" s="1">
        <v>3</v>
      </c>
      <c r="AI2047" s="1">
        <v>1</v>
      </c>
      <c r="AK2047" s="7">
        <f t="shared" si="1174"/>
        <v>4</v>
      </c>
      <c r="AL2047" s="7">
        <f t="shared" si="1175"/>
        <v>10</v>
      </c>
      <c r="AM2047" s="7">
        <f t="shared" si="1176"/>
        <v>8</v>
      </c>
      <c r="AN2047" s="2">
        <f t="shared" si="1177"/>
        <v>9.3855693348365271E-2</v>
      </c>
      <c r="AO2047" s="2">
        <f t="shared" si="1178"/>
        <v>4.6974821495678314E-4</v>
      </c>
      <c r="AP2047" s="2">
        <f t="shared" si="1179"/>
        <v>1.0334460729049229E-3</v>
      </c>
      <c r="AR2047" t="str">
        <f t="shared" si="1180"/>
        <v>Putnam</v>
      </c>
      <c r="AS2047" t="s">
        <v>14</v>
      </c>
      <c r="AT2047" s="184">
        <v>6</v>
      </c>
      <c r="AV2047" s="97">
        <v>47</v>
      </c>
      <c r="AW2047" s="99">
        <v>141</v>
      </c>
      <c r="AX2047" s="105">
        <f t="shared" si="1181"/>
        <v>47141</v>
      </c>
      <c r="AZ2047" s="7" t="s">
        <v>2951</v>
      </c>
      <c r="BA2047" t="s">
        <v>3184</v>
      </c>
      <c r="BB2047" s="176"/>
      <c r="BC2047" s="176"/>
      <c r="BD2047" s="176"/>
    </row>
    <row r="2048" spans="1:56" hidden="1" outlineLevel="1">
      <c r="A2048" t="s">
        <v>1420</v>
      </c>
      <c r="B2048" t="s">
        <v>14</v>
      </c>
      <c r="C2048" s="1">
        <f t="shared" si="1166"/>
        <v>5310</v>
      </c>
      <c r="D2048" s="7">
        <f>IF(R2048&gt;0,RANK(R2048,(R2048:T2048,U2048:AI2048)),0)</f>
        <v>5</v>
      </c>
      <c r="E2048" s="7">
        <f>IF(S2048&gt;0,RANK(S2048,(R2048:T2048,U2048:AI2048)),0)</f>
        <v>6</v>
      </c>
      <c r="F2048" s="7">
        <f>IF(T2048&gt;0,RANK(T2048,(R2048:T2048,U2048:AI2048)),0)</f>
        <v>3</v>
      </c>
      <c r="G2048" s="7">
        <f>IF(U2048&gt;0,RANK(U2048,(R2048:T2048,U2048:AI2048)),0)</f>
        <v>2</v>
      </c>
      <c r="H2048" s="7">
        <f t="shared" si="1167"/>
        <v>1</v>
      </c>
      <c r="I2048" s="49">
        <f t="shared" si="1168"/>
        <v>1212</v>
      </c>
      <c r="J2048" s="177">
        <f t="shared" si="1149"/>
        <v>0.22824858757062147</v>
      </c>
      <c r="K2048" s="2"/>
      <c r="L2048" s="2">
        <f t="shared" si="1169"/>
        <v>3.709981167608286E-2</v>
      </c>
      <c r="M2048" s="2">
        <f t="shared" si="1170"/>
        <v>1.6949152542372881E-2</v>
      </c>
      <c r="N2048" s="2">
        <f t="shared" si="1171"/>
        <v>0.19209039548022599</v>
      </c>
      <c r="O2048" s="2">
        <f t="shared" si="1172"/>
        <v>0.21224105461393597</v>
      </c>
      <c r="P2048" s="2">
        <f t="shared" si="1173"/>
        <v>0.44048964218455744</v>
      </c>
      <c r="Q2048" s="2">
        <f t="shared" si="1150"/>
        <v>0.10112994350282489</v>
      </c>
      <c r="R2048" s="1">
        <v>197</v>
      </c>
      <c r="S2048" s="1">
        <v>90</v>
      </c>
      <c r="T2048" s="1">
        <v>1020</v>
      </c>
      <c r="U2048" s="1">
        <v>1127</v>
      </c>
      <c r="V2048" s="1">
        <v>2339</v>
      </c>
      <c r="W2048" s="1">
        <v>449</v>
      </c>
      <c r="X2048" s="1">
        <v>5</v>
      </c>
      <c r="Y2048" s="1">
        <v>10</v>
      </c>
      <c r="Z2048" s="1">
        <v>12</v>
      </c>
      <c r="AA2048" s="1">
        <v>23</v>
      </c>
      <c r="AD2048" s="1">
        <v>28</v>
      </c>
      <c r="AF2048" s="1">
        <v>6</v>
      </c>
      <c r="AG2048" s="1">
        <v>1</v>
      </c>
      <c r="AH2048" s="1">
        <v>1</v>
      </c>
      <c r="AI2048" s="1">
        <v>2</v>
      </c>
      <c r="AK2048" s="7">
        <f t="shared" si="1174"/>
        <v>4</v>
      </c>
      <c r="AL2048" s="7">
        <f t="shared" si="1175"/>
        <v>10</v>
      </c>
      <c r="AM2048" s="7">
        <f t="shared" si="1176"/>
        <v>9</v>
      </c>
      <c r="AN2048" s="2">
        <f t="shared" si="1177"/>
        <v>8.4557438794726936E-2</v>
      </c>
      <c r="AO2048" s="2">
        <f t="shared" si="1178"/>
        <v>9.4161958568738226E-4</v>
      </c>
      <c r="AP2048" s="2">
        <f t="shared" si="1179"/>
        <v>1.8832391713747645E-3</v>
      </c>
      <c r="AR2048" t="str">
        <f t="shared" si="1180"/>
        <v>Rhea</v>
      </c>
      <c r="AS2048" t="s">
        <v>14</v>
      </c>
      <c r="AT2048" s="184">
        <v>4</v>
      </c>
      <c r="AV2048" s="97">
        <v>47</v>
      </c>
      <c r="AW2048" s="99">
        <v>143</v>
      </c>
      <c r="AX2048" s="105">
        <f t="shared" si="1181"/>
        <v>47143</v>
      </c>
      <c r="AZ2048" s="7" t="s">
        <v>2951</v>
      </c>
      <c r="BA2048" t="s">
        <v>3184</v>
      </c>
      <c r="BB2048" s="176"/>
      <c r="BC2048" s="176"/>
      <c r="BD2048" s="176"/>
    </row>
    <row r="2049" spans="1:56" hidden="1" outlineLevel="1">
      <c r="A2049" t="s">
        <v>2391</v>
      </c>
      <c r="B2049" t="s">
        <v>14</v>
      </c>
      <c r="C2049" s="1">
        <f t="shared" si="1166"/>
        <v>8572</v>
      </c>
      <c r="D2049" s="7">
        <f>IF(R2049&gt;0,RANK(R2049,(R2049:T2049,U2049:AI2049)),0)</f>
        <v>5</v>
      </c>
      <c r="E2049" s="7">
        <f>IF(S2049&gt;0,RANK(S2049,(R2049:T2049,U2049:AI2049)),0)</f>
        <v>6</v>
      </c>
      <c r="F2049" s="7">
        <f>IF(T2049&gt;0,RANK(T2049,(R2049:T2049,U2049:AI2049)),0)</f>
        <v>3</v>
      </c>
      <c r="G2049" s="7">
        <f>IF(U2049&gt;0,RANK(U2049,(R2049:T2049,U2049:AI2049)),0)</f>
        <v>2</v>
      </c>
      <c r="H2049" s="7">
        <f t="shared" si="1167"/>
        <v>1</v>
      </c>
      <c r="I2049" s="49">
        <f t="shared" si="1168"/>
        <v>1593</v>
      </c>
      <c r="J2049" s="177">
        <f t="shared" si="1149"/>
        <v>0.18583761082594494</v>
      </c>
      <c r="K2049" s="2"/>
      <c r="L2049" s="2">
        <f t="shared" si="1169"/>
        <v>4.8180121325244983E-2</v>
      </c>
      <c r="M2049" s="2">
        <f t="shared" si="1170"/>
        <v>1.1782547830144657E-2</v>
      </c>
      <c r="N2049" s="2">
        <f t="shared" si="1171"/>
        <v>0.19015398973401773</v>
      </c>
      <c r="O2049" s="2">
        <f t="shared" si="1172"/>
        <v>0.23845076994867009</v>
      </c>
      <c r="P2049" s="2">
        <f t="shared" si="1173"/>
        <v>0.424288380774615</v>
      </c>
      <c r="Q2049" s="2">
        <f t="shared" si="1150"/>
        <v>8.714419038730753E-2</v>
      </c>
      <c r="R2049" s="1">
        <v>413</v>
      </c>
      <c r="S2049" s="1">
        <v>101</v>
      </c>
      <c r="T2049" s="1">
        <v>1630</v>
      </c>
      <c r="U2049" s="1">
        <v>2044</v>
      </c>
      <c r="V2049" s="1">
        <v>3637</v>
      </c>
      <c r="W2049" s="1">
        <v>661</v>
      </c>
      <c r="X2049" s="1">
        <v>6</v>
      </c>
      <c r="Y2049" s="1">
        <v>13</v>
      </c>
      <c r="Z2049" s="1">
        <v>11</v>
      </c>
      <c r="AA2049" s="1">
        <v>23</v>
      </c>
      <c r="AD2049" s="1">
        <v>22</v>
      </c>
      <c r="AF2049" s="1">
        <v>6</v>
      </c>
      <c r="AG2049" s="1">
        <v>1</v>
      </c>
      <c r="AH2049" s="1">
        <v>1</v>
      </c>
      <c r="AI2049" s="1">
        <v>3</v>
      </c>
      <c r="AK2049" s="7">
        <f t="shared" si="1174"/>
        <v>4</v>
      </c>
      <c r="AL2049" s="7">
        <f t="shared" si="1175"/>
        <v>10</v>
      </c>
      <c r="AM2049" s="7">
        <f t="shared" si="1176"/>
        <v>8</v>
      </c>
      <c r="AN2049" s="2">
        <f t="shared" si="1177"/>
        <v>7.7111525898273442E-2</v>
      </c>
      <c r="AO2049" s="2">
        <f t="shared" si="1178"/>
        <v>6.9995333644423707E-4</v>
      </c>
      <c r="AP2049" s="2">
        <f t="shared" si="1179"/>
        <v>1.5165655622958469E-3</v>
      </c>
      <c r="AR2049" t="str">
        <f t="shared" si="1180"/>
        <v>Roane</v>
      </c>
      <c r="AS2049" t="s">
        <v>14</v>
      </c>
      <c r="AT2049" s="184">
        <v>3</v>
      </c>
      <c r="AV2049" s="97">
        <v>47</v>
      </c>
      <c r="AW2049" s="99">
        <v>145</v>
      </c>
      <c r="AX2049" s="105">
        <f t="shared" si="1181"/>
        <v>47145</v>
      </c>
      <c r="AZ2049" s="7" t="s">
        <v>2951</v>
      </c>
      <c r="BA2049" t="s">
        <v>3184</v>
      </c>
      <c r="BB2049" s="176"/>
      <c r="BC2049" s="176"/>
      <c r="BD2049" s="176"/>
    </row>
    <row r="2050" spans="1:56" hidden="1" outlineLevel="1">
      <c r="A2050" t="s">
        <v>1200</v>
      </c>
      <c r="B2050" t="s">
        <v>14</v>
      </c>
      <c r="C2050" s="1">
        <f t="shared" si="1166"/>
        <v>9884</v>
      </c>
      <c r="D2050" s="7">
        <f>IF(R2050&gt;0,RANK(R2050,(R2050:T2050,U2050:AI2050)),0)</f>
        <v>5</v>
      </c>
      <c r="E2050" s="7">
        <f>IF(S2050&gt;0,RANK(S2050,(R2050:T2050,U2050:AI2050)),0)</f>
        <v>6</v>
      </c>
      <c r="F2050" s="7">
        <f>IF(T2050&gt;0,RANK(T2050,(R2050:T2050,U2050:AI2050)),0)</f>
        <v>3</v>
      </c>
      <c r="G2050" s="7">
        <f>IF(U2050&gt;0,RANK(U2050,(R2050:T2050,U2050:AI2050)),0)</f>
        <v>2</v>
      </c>
      <c r="H2050" s="7">
        <f t="shared" si="1167"/>
        <v>1</v>
      </c>
      <c r="I2050" s="49">
        <f t="shared" si="1168"/>
        <v>1064</v>
      </c>
      <c r="J2050" s="177">
        <f t="shared" si="1149"/>
        <v>0.10764872521246459</v>
      </c>
      <c r="K2050" s="2"/>
      <c r="L2050" s="2">
        <f t="shared" si="1169"/>
        <v>2.8126264670174018E-2</v>
      </c>
      <c r="M2050" s="2">
        <f t="shared" si="1170"/>
        <v>7.0821529745042494E-3</v>
      </c>
      <c r="N2050" s="2">
        <f t="shared" si="1171"/>
        <v>0.1584378794010522</v>
      </c>
      <c r="O2050" s="2">
        <f t="shared" si="1172"/>
        <v>0.3048360987454472</v>
      </c>
      <c r="P2050" s="2">
        <f t="shared" si="1173"/>
        <v>0.41248482395791175</v>
      </c>
      <c r="Q2050" s="2">
        <f t="shared" si="1150"/>
        <v>8.9032780250910548E-2</v>
      </c>
      <c r="R2050" s="1">
        <v>278</v>
      </c>
      <c r="S2050" s="1">
        <v>70</v>
      </c>
      <c r="T2050" s="1">
        <v>1566</v>
      </c>
      <c r="U2050" s="1">
        <v>3013</v>
      </c>
      <c r="V2050" s="1">
        <v>4077</v>
      </c>
      <c r="W2050" s="1">
        <v>821</v>
      </c>
      <c r="X2050" s="1">
        <v>4</v>
      </c>
      <c r="Y2050" s="1">
        <v>12</v>
      </c>
      <c r="Z2050" s="1">
        <v>12</v>
      </c>
      <c r="AA2050" s="1">
        <v>9</v>
      </c>
      <c r="AD2050" s="1">
        <v>12</v>
      </c>
      <c r="AF2050" s="1">
        <v>3</v>
      </c>
      <c r="AG2050" s="1">
        <v>1</v>
      </c>
      <c r="AH2050" s="1">
        <v>3</v>
      </c>
      <c r="AI2050" s="1">
        <v>3</v>
      </c>
      <c r="AK2050" s="7">
        <f t="shared" si="1174"/>
        <v>4</v>
      </c>
      <c r="AL2050" s="7">
        <f t="shared" si="1175"/>
        <v>10</v>
      </c>
      <c r="AM2050" s="7">
        <f t="shared" si="1176"/>
        <v>7</v>
      </c>
      <c r="AN2050" s="2">
        <f t="shared" si="1177"/>
        <v>8.3063537029542694E-2</v>
      </c>
      <c r="AO2050" s="2">
        <f t="shared" si="1178"/>
        <v>4.0469445568595711E-4</v>
      </c>
      <c r="AP2050" s="2">
        <f t="shared" si="1179"/>
        <v>1.2140833670578712E-3</v>
      </c>
      <c r="AR2050" t="str">
        <f t="shared" si="1180"/>
        <v>Robertson</v>
      </c>
      <c r="AS2050" t="s">
        <v>14</v>
      </c>
      <c r="AT2050" s="184">
        <v>6</v>
      </c>
      <c r="AV2050" s="97">
        <v>47</v>
      </c>
      <c r="AW2050" s="99">
        <v>147</v>
      </c>
      <c r="AX2050" s="105">
        <f t="shared" si="1181"/>
        <v>47147</v>
      </c>
      <c r="AZ2050" s="7" t="s">
        <v>2951</v>
      </c>
      <c r="BA2050" t="s">
        <v>3184</v>
      </c>
      <c r="BB2050" s="176"/>
      <c r="BC2050" s="176"/>
      <c r="BD2050" s="176"/>
    </row>
    <row r="2051" spans="1:56" hidden="1" outlineLevel="1">
      <c r="A2051" t="s">
        <v>2592</v>
      </c>
      <c r="B2051" t="s">
        <v>14</v>
      </c>
      <c r="C2051" s="1">
        <f t="shared" si="1166"/>
        <v>36881</v>
      </c>
      <c r="D2051" s="7">
        <f>IF(R2051&gt;0,RANK(R2051,(R2051:T2051,U2051:AI2051)),0)</f>
        <v>5</v>
      </c>
      <c r="E2051" s="7">
        <f>IF(S2051&gt;0,RANK(S2051,(R2051:T2051,U2051:AI2051)),0)</f>
        <v>6</v>
      </c>
      <c r="F2051" s="7">
        <f>IF(T2051&gt;0,RANK(T2051,(R2051:T2051,U2051:AI2051)),0)</f>
        <v>3</v>
      </c>
      <c r="G2051" s="7">
        <f>IF(U2051&gt;0,RANK(U2051,(R2051:T2051,U2051:AI2051)),0)</f>
        <v>2</v>
      </c>
      <c r="H2051" s="7">
        <f t="shared" si="1167"/>
        <v>1</v>
      </c>
      <c r="I2051" s="49">
        <f t="shared" si="1168"/>
        <v>2247</v>
      </c>
      <c r="J2051" s="177">
        <f t="shared" si="1149"/>
        <v>6.0925679889373932E-2</v>
      </c>
      <c r="K2051" s="2"/>
      <c r="L2051" s="2">
        <f t="shared" si="1169"/>
        <v>4.0752691087551855E-2</v>
      </c>
      <c r="M2051" s="2">
        <f t="shared" si="1170"/>
        <v>1.0059380168650524E-2</v>
      </c>
      <c r="N2051" s="2">
        <f t="shared" si="1171"/>
        <v>0.20007591985032944</v>
      </c>
      <c r="O2051" s="2">
        <f t="shared" si="1172"/>
        <v>0.29793118407852281</v>
      </c>
      <c r="P2051" s="2">
        <f t="shared" si="1173"/>
        <v>0.35885686396789673</v>
      </c>
      <c r="Q2051" s="2">
        <f t="shared" si="1150"/>
        <v>9.2323960847048636E-2</v>
      </c>
      <c r="R2051" s="1">
        <v>1503</v>
      </c>
      <c r="S2051" s="1">
        <v>371</v>
      </c>
      <c r="T2051" s="1">
        <v>7379</v>
      </c>
      <c r="U2051" s="1">
        <v>10988</v>
      </c>
      <c r="V2051" s="1">
        <v>13235</v>
      </c>
      <c r="W2051" s="1">
        <v>3075</v>
      </c>
      <c r="X2051" s="1">
        <v>26</v>
      </c>
      <c r="Y2051" s="1">
        <v>38</v>
      </c>
      <c r="Z2051" s="1">
        <v>108</v>
      </c>
      <c r="AA2051" s="1">
        <v>54</v>
      </c>
      <c r="AD2051" s="1">
        <v>78</v>
      </c>
      <c r="AF2051" s="1">
        <v>10</v>
      </c>
      <c r="AG2051" s="1">
        <v>8</v>
      </c>
      <c r="AH2051" s="1">
        <v>4</v>
      </c>
      <c r="AI2051" s="1">
        <v>4</v>
      </c>
      <c r="AK2051" s="7">
        <f t="shared" si="1174"/>
        <v>4</v>
      </c>
      <c r="AL2051" s="7">
        <f t="shared" si="1175"/>
        <v>10</v>
      </c>
      <c r="AM2051" s="7">
        <f t="shared" si="1176"/>
        <v>9</v>
      </c>
      <c r="AN2051" s="2">
        <f t="shared" si="1177"/>
        <v>8.3376264201079145E-2</v>
      </c>
      <c r="AO2051" s="2">
        <f t="shared" si="1178"/>
        <v>7.0497003877335212E-4</v>
      </c>
      <c r="AP2051" s="2">
        <f t="shared" si="1179"/>
        <v>1.0303408258995146E-3</v>
      </c>
      <c r="AR2051" t="str">
        <f t="shared" si="1180"/>
        <v>Rutherford</v>
      </c>
      <c r="AS2051" t="s">
        <v>14</v>
      </c>
      <c r="AT2051" s="184">
        <v>4</v>
      </c>
      <c r="AV2051" s="97">
        <v>47</v>
      </c>
      <c r="AW2051" s="99">
        <v>149</v>
      </c>
      <c r="AX2051" s="105">
        <f t="shared" si="1181"/>
        <v>47149</v>
      </c>
      <c r="AZ2051" s="7" t="s">
        <v>2951</v>
      </c>
      <c r="BA2051" t="s">
        <v>3184</v>
      </c>
      <c r="BB2051" s="176"/>
      <c r="BC2051" s="176"/>
      <c r="BD2051" s="176"/>
    </row>
    <row r="2052" spans="1:56" hidden="1" outlineLevel="1">
      <c r="A2052" t="s">
        <v>1008</v>
      </c>
      <c r="B2052" t="s">
        <v>14</v>
      </c>
      <c r="C2052" s="1">
        <f t="shared" si="1166"/>
        <v>2265</v>
      </c>
      <c r="D2052" s="7">
        <f>IF(R2052&gt;0,RANK(R2052,(R2052:T2052,U2052:AI2052)),0)</f>
        <v>5</v>
      </c>
      <c r="E2052" s="7">
        <f>IF(S2052&gt;0,RANK(S2052,(R2052:T2052,U2052:AI2052)),0)</f>
        <v>6</v>
      </c>
      <c r="F2052" s="7">
        <f>IF(T2052&gt;0,RANK(T2052,(R2052:T2052,U2052:AI2052)),0)</f>
        <v>3</v>
      </c>
      <c r="G2052" s="7">
        <f>IF(U2052&gt;0,RANK(U2052,(R2052:T2052,U2052:AI2052)),0)</f>
        <v>2</v>
      </c>
      <c r="H2052" s="7">
        <f t="shared" si="1167"/>
        <v>1</v>
      </c>
      <c r="I2052" s="49">
        <f t="shared" si="1168"/>
        <v>581</v>
      </c>
      <c r="J2052" s="177">
        <f t="shared" si="1149"/>
        <v>0.25651214128035321</v>
      </c>
      <c r="K2052" s="2"/>
      <c r="L2052" s="2">
        <f t="shared" si="1169"/>
        <v>3.3554083885209716E-2</v>
      </c>
      <c r="M2052" s="2">
        <f t="shared" si="1170"/>
        <v>7.5055187637969095E-3</v>
      </c>
      <c r="N2052" s="2">
        <f t="shared" si="1171"/>
        <v>0.17880794701986755</v>
      </c>
      <c r="O2052" s="2">
        <f t="shared" si="1172"/>
        <v>0.22472406181015453</v>
      </c>
      <c r="P2052" s="2">
        <f t="shared" si="1173"/>
        <v>0.48123620309050774</v>
      </c>
      <c r="Q2052" s="2">
        <f t="shared" si="1150"/>
        <v>7.4172185430463555E-2</v>
      </c>
      <c r="R2052" s="1">
        <v>76</v>
      </c>
      <c r="S2052" s="1">
        <v>17</v>
      </c>
      <c r="T2052" s="1">
        <v>405</v>
      </c>
      <c r="U2052" s="1">
        <v>509</v>
      </c>
      <c r="V2052" s="1">
        <v>1090</v>
      </c>
      <c r="W2052" s="1">
        <v>134</v>
      </c>
      <c r="X2052" s="1">
        <v>3</v>
      </c>
      <c r="Y2052" s="1">
        <v>1</v>
      </c>
      <c r="Z2052" s="1">
        <v>4</v>
      </c>
      <c r="AA2052" s="1">
        <v>11</v>
      </c>
      <c r="AD2052" s="1">
        <v>11</v>
      </c>
      <c r="AF2052" s="1">
        <v>2</v>
      </c>
      <c r="AG2052" s="1">
        <v>1</v>
      </c>
      <c r="AH2052" s="1">
        <v>0</v>
      </c>
      <c r="AI2052" s="1">
        <v>1</v>
      </c>
      <c r="AK2052" s="7">
        <f t="shared" si="1174"/>
        <v>4</v>
      </c>
      <c r="AL2052" s="7">
        <f t="shared" si="1175"/>
        <v>9</v>
      </c>
      <c r="AM2052" s="7">
        <f t="shared" si="1176"/>
        <v>10</v>
      </c>
      <c r="AN2052" s="2">
        <f t="shared" si="1177"/>
        <v>5.9161147902869755E-2</v>
      </c>
      <c r="AO2052" s="2">
        <f t="shared" si="1178"/>
        <v>1.3245033112582781E-3</v>
      </c>
      <c r="AP2052" s="2">
        <f t="shared" si="1179"/>
        <v>4.4150110375275938E-4</v>
      </c>
      <c r="AR2052" t="str">
        <f t="shared" si="1180"/>
        <v>Scott</v>
      </c>
      <c r="AS2052" t="s">
        <v>14</v>
      </c>
      <c r="AT2052" s="184">
        <v>3</v>
      </c>
      <c r="AV2052" s="97">
        <v>47</v>
      </c>
      <c r="AW2052" s="99">
        <v>151</v>
      </c>
      <c r="AX2052" s="105">
        <f t="shared" si="1181"/>
        <v>47151</v>
      </c>
      <c r="AZ2052" s="7" t="s">
        <v>2951</v>
      </c>
      <c r="BA2052" t="s">
        <v>3184</v>
      </c>
      <c r="BB2052" s="176"/>
      <c r="BC2052" s="176"/>
      <c r="BD2052" s="176"/>
    </row>
    <row r="2053" spans="1:56" hidden="1" outlineLevel="1">
      <c r="A2053" t="s">
        <v>2047</v>
      </c>
      <c r="B2053" t="s">
        <v>14</v>
      </c>
      <c r="C2053" s="1">
        <f t="shared" si="1166"/>
        <v>2144</v>
      </c>
      <c r="D2053" s="7">
        <f>IF(R2053&gt;0,RANK(R2053,(R2053:T2053,U2053:AI2053)),0)</f>
        <v>5</v>
      </c>
      <c r="E2053" s="7">
        <f>IF(S2053&gt;0,RANK(S2053,(R2053:T2053,U2053:AI2053)),0)</f>
        <v>6</v>
      </c>
      <c r="F2053" s="7">
        <f>IF(T2053&gt;0,RANK(T2053,(R2053:T2053,U2053:AI2053)),0)</f>
        <v>3</v>
      </c>
      <c r="G2053" s="7">
        <f>IF(U2053&gt;0,RANK(U2053,(R2053:T2053,U2053:AI2053)),0)</f>
        <v>2</v>
      </c>
      <c r="H2053" s="7">
        <f t="shared" si="1167"/>
        <v>1</v>
      </c>
      <c r="I2053" s="49">
        <f t="shared" si="1168"/>
        <v>610</v>
      </c>
      <c r="J2053" s="177">
        <f t="shared" ref="J2053:J2116" si="1182">I2053/C2053</f>
        <v>0.28451492537313433</v>
      </c>
      <c r="K2053" s="2"/>
      <c r="L2053" s="2">
        <f t="shared" si="1169"/>
        <v>3.0783582089552237E-2</v>
      </c>
      <c r="M2053" s="2">
        <f t="shared" si="1170"/>
        <v>5.597014925373134E-3</v>
      </c>
      <c r="N2053" s="2">
        <f t="shared" si="1171"/>
        <v>0.16837686567164178</v>
      </c>
      <c r="O2053" s="2">
        <f t="shared" si="1172"/>
        <v>0.20382462686567165</v>
      </c>
      <c r="P2053" s="2">
        <f t="shared" si="1173"/>
        <v>0.48833955223880599</v>
      </c>
      <c r="Q2053" s="2">
        <f t="shared" si="1150"/>
        <v>0.10307835820895528</v>
      </c>
      <c r="R2053" s="1">
        <v>66</v>
      </c>
      <c r="S2053" s="1">
        <v>12</v>
      </c>
      <c r="T2053" s="1">
        <v>361</v>
      </c>
      <c r="U2053" s="1">
        <v>437</v>
      </c>
      <c r="V2053" s="1">
        <v>1047</v>
      </c>
      <c r="W2053" s="1">
        <v>199</v>
      </c>
      <c r="X2053" s="1">
        <v>1</v>
      </c>
      <c r="Y2053" s="1">
        <v>5</v>
      </c>
      <c r="Z2053" s="1">
        <v>4</v>
      </c>
      <c r="AA2053" s="1">
        <v>2</v>
      </c>
      <c r="AD2053" s="1">
        <v>8</v>
      </c>
      <c r="AF2053" s="1">
        <v>1</v>
      </c>
      <c r="AG2053" s="1">
        <v>1</v>
      </c>
      <c r="AH2053" s="1">
        <v>0</v>
      </c>
      <c r="AI2053" s="1">
        <v>0</v>
      </c>
      <c r="AK2053" s="7">
        <f t="shared" si="1174"/>
        <v>4</v>
      </c>
      <c r="AL2053" s="7">
        <f t="shared" si="1175"/>
        <v>10</v>
      </c>
      <c r="AM2053" s="7">
        <f t="shared" si="1176"/>
        <v>7</v>
      </c>
      <c r="AN2053" s="2">
        <f t="shared" si="1177"/>
        <v>9.2817164179104475E-2</v>
      </c>
      <c r="AO2053" s="2">
        <f t="shared" si="1178"/>
        <v>4.6641791044776119E-4</v>
      </c>
      <c r="AP2053" s="2">
        <f t="shared" si="1179"/>
        <v>2.3320895522388058E-3</v>
      </c>
      <c r="AR2053" t="str">
        <f t="shared" si="1180"/>
        <v>Sequatchie</v>
      </c>
      <c r="AS2053" t="s">
        <v>14</v>
      </c>
      <c r="AT2053" s="184">
        <v>4</v>
      </c>
      <c r="AV2053" s="97">
        <v>47</v>
      </c>
      <c r="AW2053" s="99">
        <v>153</v>
      </c>
      <c r="AX2053" s="105">
        <f t="shared" si="1181"/>
        <v>47153</v>
      </c>
      <c r="AZ2053" s="7" t="s">
        <v>2951</v>
      </c>
      <c r="BA2053" t="s">
        <v>3184</v>
      </c>
      <c r="BB2053" s="176"/>
      <c r="BC2053" s="176"/>
      <c r="BD2053" s="176"/>
    </row>
    <row r="2054" spans="1:56" hidden="1" outlineLevel="1">
      <c r="A2054" t="s">
        <v>1658</v>
      </c>
      <c r="B2054" t="s">
        <v>14</v>
      </c>
      <c r="C2054" s="1">
        <f t="shared" si="1166"/>
        <v>16420</v>
      </c>
      <c r="D2054" s="7">
        <f>IF(R2054&gt;0,RANK(R2054,(R2054:T2054,U2054:AI2054)),0)</f>
        <v>5</v>
      </c>
      <c r="E2054" s="7">
        <f>IF(S2054&gt;0,RANK(S2054,(R2054:T2054,U2054:AI2054)),0)</f>
        <v>6</v>
      </c>
      <c r="F2054" s="7">
        <f>IF(T2054&gt;0,RANK(T2054,(R2054:T2054,U2054:AI2054)),0)</f>
        <v>3</v>
      </c>
      <c r="G2054" s="7">
        <f>IF(U2054&gt;0,RANK(U2054,(R2054:T2054,U2054:AI2054)),0)</f>
        <v>2</v>
      </c>
      <c r="H2054" s="7">
        <f t="shared" si="1167"/>
        <v>1</v>
      </c>
      <c r="I2054" s="49">
        <f t="shared" si="1168"/>
        <v>4215</v>
      </c>
      <c r="J2054" s="177">
        <f t="shared" si="1182"/>
        <v>0.25669914738124239</v>
      </c>
      <c r="K2054" s="2"/>
      <c r="L2054" s="2">
        <f t="shared" si="1169"/>
        <v>3.8611449451887943E-2</v>
      </c>
      <c r="M2054" s="2">
        <f t="shared" si="1170"/>
        <v>1.0596833130328867E-2</v>
      </c>
      <c r="N2054" s="2">
        <f t="shared" si="1171"/>
        <v>0.19305724725943971</v>
      </c>
      <c r="O2054" s="2">
        <f t="shared" si="1172"/>
        <v>0.21151035322777101</v>
      </c>
      <c r="P2054" s="2">
        <f t="shared" si="1173"/>
        <v>0.4682095006090134</v>
      </c>
      <c r="Q2054" s="2">
        <f t="shared" si="1150"/>
        <v>7.8014616321558983E-2</v>
      </c>
      <c r="R2054" s="1">
        <v>634</v>
      </c>
      <c r="S2054" s="1">
        <v>174</v>
      </c>
      <c r="T2054" s="1">
        <v>3170</v>
      </c>
      <c r="U2054" s="1">
        <v>3473</v>
      </c>
      <c r="V2054" s="1">
        <v>7688</v>
      </c>
      <c r="W2054" s="1">
        <v>1099</v>
      </c>
      <c r="X2054" s="1">
        <v>10</v>
      </c>
      <c r="Y2054" s="1">
        <v>23</v>
      </c>
      <c r="Z2054" s="1">
        <v>30</v>
      </c>
      <c r="AA2054" s="1">
        <v>49</v>
      </c>
      <c r="AD2054" s="1">
        <v>46</v>
      </c>
      <c r="AF2054" s="1">
        <v>13</v>
      </c>
      <c r="AG2054" s="1">
        <v>3</v>
      </c>
      <c r="AH2054" s="1">
        <v>4</v>
      </c>
      <c r="AI2054" s="1">
        <v>4</v>
      </c>
      <c r="AK2054" s="7">
        <f t="shared" si="1174"/>
        <v>4</v>
      </c>
      <c r="AL2054" s="7">
        <f t="shared" si="1175"/>
        <v>10</v>
      </c>
      <c r="AM2054" s="7">
        <f t="shared" si="1176"/>
        <v>9</v>
      </c>
      <c r="AN2054" s="2">
        <f t="shared" si="1177"/>
        <v>6.6930572472594402E-2</v>
      </c>
      <c r="AO2054" s="2">
        <f t="shared" si="1178"/>
        <v>6.0901339829476245E-4</v>
      </c>
      <c r="AP2054" s="2">
        <f t="shared" si="1179"/>
        <v>1.4007308160779537E-3</v>
      </c>
      <c r="AR2054" t="str">
        <f t="shared" si="1180"/>
        <v>Sevier</v>
      </c>
      <c r="AS2054" t="s">
        <v>14</v>
      </c>
      <c r="AT2054" s="184">
        <v>1</v>
      </c>
      <c r="AV2054" s="97">
        <v>47</v>
      </c>
      <c r="AW2054" s="99">
        <v>155</v>
      </c>
      <c r="AX2054" s="105">
        <f t="shared" si="1181"/>
        <v>47155</v>
      </c>
      <c r="AZ2054" s="7" t="s">
        <v>2951</v>
      </c>
      <c r="BA2054" t="s">
        <v>3184</v>
      </c>
      <c r="BB2054" s="176"/>
      <c r="BC2054" s="176"/>
      <c r="BD2054" s="176"/>
    </row>
    <row r="2055" spans="1:56" hidden="1" outlineLevel="1">
      <c r="A2055" t="s">
        <v>1460</v>
      </c>
      <c r="B2055" t="s">
        <v>14</v>
      </c>
      <c r="C2055" s="1">
        <f t="shared" si="1166"/>
        <v>69427</v>
      </c>
      <c r="D2055" s="7">
        <f>IF(R2055&gt;0,RANK(R2055,(R2055:T2055,U2055:AI2055)),0)</f>
        <v>4</v>
      </c>
      <c r="E2055" s="7">
        <f>IF(S2055&gt;0,RANK(S2055,(R2055:T2055,U2055:AI2055)),0)</f>
        <v>6</v>
      </c>
      <c r="F2055" s="7">
        <f>IF(T2055&gt;0,RANK(T2055,(R2055:T2055,U2055:AI2055)),0)</f>
        <v>3</v>
      </c>
      <c r="G2055" s="7">
        <f>IF(U2055&gt;0,RANK(U2055,(R2055:T2055,U2055:AI2055)),0)</f>
        <v>2</v>
      </c>
      <c r="H2055" s="7">
        <f t="shared" si="1167"/>
        <v>1</v>
      </c>
      <c r="I2055" s="49">
        <f t="shared" si="1168"/>
        <v>999</v>
      </c>
      <c r="J2055" s="177">
        <f t="shared" si="1182"/>
        <v>1.438921457070016E-2</v>
      </c>
      <c r="K2055" s="2"/>
      <c r="L2055" s="2">
        <f t="shared" si="1169"/>
        <v>7.4812392873089717E-2</v>
      </c>
      <c r="M2055" s="2">
        <f t="shared" si="1170"/>
        <v>9.333544586400103E-3</v>
      </c>
      <c r="N2055" s="2">
        <f t="shared" si="1171"/>
        <v>0.26358621285666961</v>
      </c>
      <c r="O2055" s="2">
        <f t="shared" si="1172"/>
        <v>0.28524925461275874</v>
      </c>
      <c r="P2055" s="2">
        <f t="shared" si="1173"/>
        <v>0.29963846918345888</v>
      </c>
      <c r="Q2055" s="2">
        <f t="shared" si="1150"/>
        <v>6.7380125887622933E-2</v>
      </c>
      <c r="R2055" s="1">
        <v>5194</v>
      </c>
      <c r="S2055" s="1">
        <v>648</v>
      </c>
      <c r="T2055" s="1">
        <v>18300</v>
      </c>
      <c r="U2055" s="1">
        <v>19804</v>
      </c>
      <c r="V2055" s="1">
        <v>20803</v>
      </c>
      <c r="W2055" s="1">
        <v>4123</v>
      </c>
      <c r="X2055" s="1">
        <v>41</v>
      </c>
      <c r="Y2055" s="1">
        <v>77</v>
      </c>
      <c r="Z2055" s="1">
        <v>133</v>
      </c>
      <c r="AA2055" s="1">
        <v>94</v>
      </c>
      <c r="AD2055" s="1">
        <v>135</v>
      </c>
      <c r="AF2055" s="1">
        <v>34</v>
      </c>
      <c r="AG2055" s="1">
        <v>15</v>
      </c>
      <c r="AH2055" s="1">
        <v>9</v>
      </c>
      <c r="AI2055" s="1">
        <v>17</v>
      </c>
      <c r="AK2055" s="7">
        <f t="shared" si="1174"/>
        <v>5</v>
      </c>
      <c r="AL2055" s="7">
        <f t="shared" si="1175"/>
        <v>10</v>
      </c>
      <c r="AM2055" s="7">
        <f t="shared" si="1176"/>
        <v>9</v>
      </c>
      <c r="AN2055" s="2">
        <f t="shared" si="1177"/>
        <v>5.9386117792789551E-2</v>
      </c>
      <c r="AO2055" s="2">
        <f t="shared" si="1178"/>
        <v>5.9054834574445096E-4</v>
      </c>
      <c r="AP2055" s="2">
        <f t="shared" si="1179"/>
        <v>1.1090786005444567E-3</v>
      </c>
      <c r="AR2055" t="str">
        <f t="shared" si="1180"/>
        <v>Shelby</v>
      </c>
      <c r="AS2055" t="s">
        <v>14</v>
      </c>
      <c r="AT2055" s="184"/>
      <c r="AV2055" s="97">
        <v>47</v>
      </c>
      <c r="AW2055" s="99">
        <v>157</v>
      </c>
      <c r="AX2055" s="105">
        <f t="shared" si="1181"/>
        <v>47157</v>
      </c>
      <c r="AZ2055" s="7" t="s">
        <v>2951</v>
      </c>
      <c r="BA2055" t="s">
        <v>3184</v>
      </c>
      <c r="BB2055" s="176"/>
      <c r="BC2055" s="176"/>
      <c r="BD2055" s="176"/>
    </row>
    <row r="2056" spans="1:56" hidden="1" outlineLevel="1">
      <c r="A2056" t="s">
        <v>1965</v>
      </c>
      <c r="B2056" t="s">
        <v>14</v>
      </c>
      <c r="C2056" s="1">
        <f t="shared" si="1166"/>
        <v>2954</v>
      </c>
      <c r="D2056" s="7">
        <f>IF(R2056&gt;0,RANK(R2056,(R2056:T2056,U2056:AI2056)),0)</f>
        <v>5</v>
      </c>
      <c r="E2056" s="7">
        <f>IF(S2056&gt;0,RANK(S2056,(R2056:T2056,U2056:AI2056)),0)</f>
        <v>6</v>
      </c>
      <c r="F2056" s="7">
        <f>IF(T2056&gt;0,RANK(T2056,(R2056:T2056,U2056:AI2056)),0)</f>
        <v>3</v>
      </c>
      <c r="G2056" s="7">
        <f>IF(U2056&gt;0,RANK(U2056,(R2056:T2056,U2056:AI2056)),0)</f>
        <v>2</v>
      </c>
      <c r="H2056" s="7">
        <f t="shared" si="1167"/>
        <v>1</v>
      </c>
      <c r="I2056" s="49">
        <f t="shared" si="1168"/>
        <v>553</v>
      </c>
      <c r="J2056" s="177">
        <f t="shared" si="1182"/>
        <v>0.1872037914691943</v>
      </c>
      <c r="K2056" s="2"/>
      <c r="L2056" s="2">
        <f t="shared" si="1169"/>
        <v>2.1665538253215978E-2</v>
      </c>
      <c r="M2056" s="2">
        <f t="shared" si="1170"/>
        <v>7.7860528097494922E-3</v>
      </c>
      <c r="N2056" s="2">
        <f t="shared" si="1171"/>
        <v>0.1069735951252539</v>
      </c>
      <c r="O2056" s="2">
        <f t="shared" si="1172"/>
        <v>0.29316181448882872</v>
      </c>
      <c r="P2056" s="2">
        <f t="shared" si="1173"/>
        <v>0.48036560595802302</v>
      </c>
      <c r="Q2056" s="2">
        <f t="shared" si="1150"/>
        <v>9.0047393364928952E-2</v>
      </c>
      <c r="R2056" s="1">
        <v>64</v>
      </c>
      <c r="S2056" s="1">
        <v>23</v>
      </c>
      <c r="T2056" s="1">
        <v>316</v>
      </c>
      <c r="U2056" s="1">
        <v>866</v>
      </c>
      <c r="V2056" s="1">
        <v>1419</v>
      </c>
      <c r="W2056" s="1">
        <v>233</v>
      </c>
      <c r="X2056" s="1">
        <v>1</v>
      </c>
      <c r="Y2056" s="1">
        <v>3</v>
      </c>
      <c r="Z2056" s="1">
        <v>5</v>
      </c>
      <c r="AA2056" s="1">
        <v>6</v>
      </c>
      <c r="AD2056" s="1">
        <v>13</v>
      </c>
      <c r="AF2056" s="1">
        <v>2</v>
      </c>
      <c r="AG2056" s="1">
        <v>1</v>
      </c>
      <c r="AH2056" s="1">
        <v>1</v>
      </c>
      <c r="AI2056" s="1">
        <v>1</v>
      </c>
      <c r="AK2056" s="7">
        <f t="shared" si="1174"/>
        <v>4</v>
      </c>
      <c r="AL2056" s="7">
        <f t="shared" si="1175"/>
        <v>10</v>
      </c>
      <c r="AM2056" s="7">
        <f t="shared" si="1176"/>
        <v>9</v>
      </c>
      <c r="AN2056" s="2">
        <f t="shared" si="1177"/>
        <v>7.8876100203114419E-2</v>
      </c>
      <c r="AO2056" s="2">
        <f t="shared" si="1178"/>
        <v>3.3852403520649965E-4</v>
      </c>
      <c r="AP2056" s="2">
        <f t="shared" si="1179"/>
        <v>1.015572105619499E-3</v>
      </c>
      <c r="AR2056" t="str">
        <f t="shared" si="1180"/>
        <v>Smith</v>
      </c>
      <c r="AS2056" t="s">
        <v>14</v>
      </c>
      <c r="AT2056" s="184">
        <v>6</v>
      </c>
      <c r="AV2056" s="97">
        <v>47</v>
      </c>
      <c r="AW2056" s="99">
        <v>159</v>
      </c>
      <c r="AX2056" s="105">
        <f t="shared" si="1181"/>
        <v>47159</v>
      </c>
      <c r="AZ2056" s="7" t="s">
        <v>2951</v>
      </c>
      <c r="BA2056" t="s">
        <v>3184</v>
      </c>
      <c r="BB2056" s="176"/>
      <c r="BC2056" s="176"/>
      <c r="BD2056" s="176"/>
    </row>
    <row r="2057" spans="1:56" hidden="1" outlineLevel="1">
      <c r="A2057" t="s">
        <v>258</v>
      </c>
      <c r="B2057" t="s">
        <v>14</v>
      </c>
      <c r="C2057" s="1">
        <f t="shared" si="1166"/>
        <v>1922</v>
      </c>
      <c r="D2057" s="7">
        <f>IF(R2057&gt;0,RANK(R2057,(R2057:T2057,U2057:AI2057)),0)</f>
        <v>5</v>
      </c>
      <c r="E2057" s="7">
        <f>IF(S2057&gt;0,RANK(S2057,(R2057:T2057,U2057:AI2057)),0)</f>
        <v>6</v>
      </c>
      <c r="F2057" s="7">
        <f>IF(T2057&gt;0,RANK(T2057,(R2057:T2057,U2057:AI2057)),0)</f>
        <v>3</v>
      </c>
      <c r="G2057" s="7">
        <f>IF(U2057&gt;0,RANK(U2057,(R2057:T2057,U2057:AI2057)),0)</f>
        <v>2</v>
      </c>
      <c r="H2057" s="7">
        <f t="shared" si="1167"/>
        <v>1</v>
      </c>
      <c r="I2057" s="49">
        <f t="shared" si="1168"/>
        <v>510</v>
      </c>
      <c r="J2057" s="177">
        <f t="shared" si="1182"/>
        <v>0.26534859521331944</v>
      </c>
      <c r="K2057" s="2"/>
      <c r="L2057" s="2">
        <f t="shared" si="1169"/>
        <v>3.2778355879292405E-2</v>
      </c>
      <c r="M2057" s="2">
        <f t="shared" si="1170"/>
        <v>7.804370447450572E-3</v>
      </c>
      <c r="N2057" s="2">
        <f t="shared" si="1171"/>
        <v>0.15660770031217483</v>
      </c>
      <c r="O2057" s="2">
        <f t="shared" si="1172"/>
        <v>0.23048907388137357</v>
      </c>
      <c r="P2057" s="2">
        <f t="shared" si="1173"/>
        <v>0.49583766909469301</v>
      </c>
      <c r="Q2057" s="2">
        <f t="shared" si="1150"/>
        <v>7.6482830385015632E-2</v>
      </c>
      <c r="R2057" s="1">
        <v>63</v>
      </c>
      <c r="S2057" s="1">
        <v>15</v>
      </c>
      <c r="T2057" s="1">
        <v>301</v>
      </c>
      <c r="U2057" s="1">
        <v>443</v>
      </c>
      <c r="V2057" s="1">
        <v>953</v>
      </c>
      <c r="W2057" s="1">
        <v>130</v>
      </c>
      <c r="X2057" s="1">
        <v>0</v>
      </c>
      <c r="Y2057" s="1">
        <v>3</v>
      </c>
      <c r="Z2057" s="1">
        <v>3</v>
      </c>
      <c r="AA2057" s="1">
        <v>4</v>
      </c>
      <c r="AD2057" s="1">
        <v>3</v>
      </c>
      <c r="AF2057" s="1">
        <v>2</v>
      </c>
      <c r="AG2057" s="1">
        <v>1</v>
      </c>
      <c r="AH2057" s="1">
        <v>0</v>
      </c>
      <c r="AI2057" s="1">
        <v>1</v>
      </c>
      <c r="AK2057" s="7">
        <f t="shared" si="1174"/>
        <v>4</v>
      </c>
      <c r="AL2057" s="7">
        <f t="shared" si="1175"/>
        <v>0</v>
      </c>
      <c r="AM2057" s="7">
        <f t="shared" si="1176"/>
        <v>8</v>
      </c>
      <c r="AN2057" s="2">
        <f t="shared" si="1177"/>
        <v>6.763787721123829E-2</v>
      </c>
      <c r="AO2057" s="2">
        <f t="shared" si="1178"/>
        <v>0</v>
      </c>
      <c r="AP2057" s="2">
        <f t="shared" si="1179"/>
        <v>1.5608740894901144E-3</v>
      </c>
      <c r="AR2057" t="str">
        <f t="shared" si="1180"/>
        <v>Stewart</v>
      </c>
      <c r="AS2057" t="s">
        <v>14</v>
      </c>
      <c r="AT2057" s="184">
        <v>7</v>
      </c>
      <c r="AV2057" s="97">
        <v>47</v>
      </c>
      <c r="AW2057" s="99">
        <v>161</v>
      </c>
      <c r="AX2057" s="105">
        <f t="shared" si="1181"/>
        <v>47161</v>
      </c>
      <c r="AZ2057" s="7" t="s">
        <v>2951</v>
      </c>
      <c r="BA2057" t="s">
        <v>3184</v>
      </c>
      <c r="BB2057" s="176"/>
      <c r="BC2057" s="176"/>
      <c r="BD2057" s="176"/>
    </row>
    <row r="2058" spans="1:56" hidden="1" outlineLevel="1">
      <c r="A2058" t="s">
        <v>162</v>
      </c>
      <c r="B2058" t="s">
        <v>14</v>
      </c>
      <c r="C2058" s="1">
        <f t="shared" si="1166"/>
        <v>22975</v>
      </c>
      <c r="D2058" s="7">
        <f>IF(R2058&gt;0,RANK(R2058,(R2058:T2058,U2058:AI2058)),0)</f>
        <v>5</v>
      </c>
      <c r="E2058" s="7">
        <f>IF(S2058&gt;0,RANK(S2058,(R2058:T2058,U2058:AI2058)),0)</f>
        <v>6</v>
      </c>
      <c r="F2058" s="7">
        <f>IF(T2058&gt;0,RANK(T2058,(R2058:T2058,U2058:AI2058)),0)</f>
        <v>3</v>
      </c>
      <c r="G2058" s="7">
        <f>IF(U2058&gt;0,RANK(U2058,(R2058:T2058,U2058:AI2058)),0)</f>
        <v>2</v>
      </c>
      <c r="H2058" s="7">
        <f t="shared" si="1167"/>
        <v>1</v>
      </c>
      <c r="I2058" s="49">
        <f t="shared" si="1168"/>
        <v>2689</v>
      </c>
      <c r="J2058" s="177">
        <f t="shared" si="1182"/>
        <v>0.11704026115342764</v>
      </c>
      <c r="K2058" s="2"/>
      <c r="L2058" s="2">
        <f t="shared" si="1169"/>
        <v>5.1186071817192598E-2</v>
      </c>
      <c r="M2058" s="2">
        <f t="shared" si="1170"/>
        <v>1.1447225244831338E-2</v>
      </c>
      <c r="N2058" s="2">
        <f t="shared" si="1171"/>
        <v>0.19960826985854188</v>
      </c>
      <c r="O2058" s="2">
        <f t="shared" si="1172"/>
        <v>0.26781284004352557</v>
      </c>
      <c r="P2058" s="2">
        <f t="shared" si="1173"/>
        <v>0.38485310119695321</v>
      </c>
      <c r="Q2058" s="2">
        <f t="shared" si="1150"/>
        <v>8.5092491838955453E-2</v>
      </c>
      <c r="R2058" s="1">
        <v>1176</v>
      </c>
      <c r="S2058" s="1">
        <v>263</v>
      </c>
      <c r="T2058" s="1">
        <v>4586</v>
      </c>
      <c r="U2058" s="1">
        <v>6153</v>
      </c>
      <c r="V2058" s="1">
        <v>8842</v>
      </c>
      <c r="W2058" s="1">
        <v>1738</v>
      </c>
      <c r="X2058" s="1">
        <v>18</v>
      </c>
      <c r="Y2058" s="1">
        <v>34</v>
      </c>
      <c r="Z2058" s="1">
        <v>52</v>
      </c>
      <c r="AA2058" s="1">
        <v>28</v>
      </c>
      <c r="AD2058" s="1">
        <v>53</v>
      </c>
      <c r="AF2058" s="1">
        <v>17</v>
      </c>
      <c r="AG2058" s="1">
        <v>8</v>
      </c>
      <c r="AH2058" s="1">
        <v>1</v>
      </c>
      <c r="AI2058" s="1">
        <v>6</v>
      </c>
      <c r="AK2058" s="7">
        <f t="shared" si="1174"/>
        <v>4</v>
      </c>
      <c r="AL2058" s="7">
        <f t="shared" si="1175"/>
        <v>10</v>
      </c>
      <c r="AM2058" s="7">
        <f t="shared" si="1176"/>
        <v>8</v>
      </c>
      <c r="AN2058" s="2">
        <f t="shared" si="1177"/>
        <v>7.5647442872687709E-2</v>
      </c>
      <c r="AO2058" s="2">
        <f t="shared" si="1178"/>
        <v>7.8346028291621328E-4</v>
      </c>
      <c r="AP2058" s="2">
        <f t="shared" si="1179"/>
        <v>1.4798694232861806E-3</v>
      </c>
      <c r="AR2058" t="str">
        <f t="shared" si="1180"/>
        <v>Sullivan</v>
      </c>
      <c r="AS2058" t="s">
        <v>14</v>
      </c>
      <c r="AT2058" s="184">
        <v>1</v>
      </c>
      <c r="AV2058" s="97">
        <v>47</v>
      </c>
      <c r="AW2058" s="99">
        <v>163</v>
      </c>
      <c r="AX2058" s="105">
        <f t="shared" si="1181"/>
        <v>47163</v>
      </c>
      <c r="AZ2058" s="7" t="s">
        <v>2951</v>
      </c>
      <c r="BA2058" t="s">
        <v>3184</v>
      </c>
      <c r="BB2058" s="176"/>
      <c r="BC2058" s="176"/>
      <c r="BD2058" s="176"/>
    </row>
    <row r="2059" spans="1:56" hidden="1" outlineLevel="1">
      <c r="A2059" t="s">
        <v>1839</v>
      </c>
      <c r="B2059" t="s">
        <v>14</v>
      </c>
      <c r="C2059" s="1">
        <f t="shared" si="1166"/>
        <v>26328</v>
      </c>
      <c r="D2059" s="7">
        <f>IF(R2059&gt;0,RANK(R2059,(R2059:T2059,U2059:AI2059)),0)</f>
        <v>5</v>
      </c>
      <c r="E2059" s="7">
        <f>IF(S2059&gt;0,RANK(S2059,(R2059:T2059,U2059:AI2059)),0)</f>
        <v>6</v>
      </c>
      <c r="F2059" s="7">
        <f>IF(T2059&gt;0,RANK(T2059,(R2059:T2059,U2059:AI2059)),0)</f>
        <v>3</v>
      </c>
      <c r="G2059" s="7">
        <f>IF(U2059&gt;0,RANK(U2059,(R2059:T2059,U2059:AI2059)),0)</f>
        <v>2</v>
      </c>
      <c r="H2059" s="7">
        <f t="shared" si="1167"/>
        <v>1</v>
      </c>
      <c r="I2059" s="49">
        <f t="shared" si="1168"/>
        <v>2125</v>
      </c>
      <c r="J2059" s="177">
        <f t="shared" si="1182"/>
        <v>8.0712549377089035E-2</v>
      </c>
      <c r="K2059" s="2"/>
      <c r="L2059" s="2">
        <f t="shared" si="1169"/>
        <v>4.4629292008508049E-2</v>
      </c>
      <c r="M2059" s="2">
        <f t="shared" si="1170"/>
        <v>7.67243998784564E-3</v>
      </c>
      <c r="N2059" s="2">
        <f t="shared" si="1171"/>
        <v>0.19602704345183836</v>
      </c>
      <c r="O2059" s="2">
        <f t="shared" si="1172"/>
        <v>0.28805834092980859</v>
      </c>
      <c r="P2059" s="2">
        <f t="shared" si="1173"/>
        <v>0.36877089030689758</v>
      </c>
      <c r="Q2059" s="2">
        <f t="shared" si="1150"/>
        <v>9.4841993315101847E-2</v>
      </c>
      <c r="R2059" s="1">
        <v>1175</v>
      </c>
      <c r="S2059" s="1">
        <v>202</v>
      </c>
      <c r="T2059" s="1">
        <v>5161</v>
      </c>
      <c r="U2059" s="1">
        <v>7584</v>
      </c>
      <c r="V2059" s="1">
        <v>9709</v>
      </c>
      <c r="W2059" s="1">
        <v>2287</v>
      </c>
      <c r="X2059" s="1">
        <v>12</v>
      </c>
      <c r="Y2059" s="1">
        <v>23</v>
      </c>
      <c r="Z2059" s="1">
        <v>53</v>
      </c>
      <c r="AA2059" s="1">
        <v>42</v>
      </c>
      <c r="AD2059" s="1">
        <v>58</v>
      </c>
      <c r="AF2059" s="1">
        <v>8</v>
      </c>
      <c r="AG2059" s="1">
        <v>4</v>
      </c>
      <c r="AH2059" s="1">
        <v>5</v>
      </c>
      <c r="AI2059" s="1">
        <v>5</v>
      </c>
      <c r="AK2059" s="7">
        <f t="shared" si="1174"/>
        <v>4</v>
      </c>
      <c r="AL2059" s="7">
        <f t="shared" si="1175"/>
        <v>10</v>
      </c>
      <c r="AM2059" s="7">
        <f t="shared" si="1176"/>
        <v>9</v>
      </c>
      <c r="AN2059" s="2">
        <f t="shared" si="1177"/>
        <v>8.6865694317836528E-2</v>
      </c>
      <c r="AO2059" s="2">
        <f t="shared" si="1178"/>
        <v>4.5578851412944393E-4</v>
      </c>
      <c r="AP2059" s="2">
        <f t="shared" si="1179"/>
        <v>8.735946520814342E-4</v>
      </c>
      <c r="AR2059" t="str">
        <f t="shared" si="1180"/>
        <v>Sumner</v>
      </c>
      <c r="AS2059" t="s">
        <v>14</v>
      </c>
      <c r="AT2059" s="184">
        <v>6</v>
      </c>
      <c r="AV2059" s="97">
        <v>47</v>
      </c>
      <c r="AW2059" s="99">
        <v>165</v>
      </c>
      <c r="AX2059" s="105">
        <f t="shared" si="1181"/>
        <v>47165</v>
      </c>
      <c r="AZ2059" s="7" t="s">
        <v>2951</v>
      </c>
      <c r="BA2059" t="s">
        <v>3184</v>
      </c>
      <c r="BB2059" s="176"/>
      <c r="BC2059" s="176"/>
      <c r="BD2059" s="176"/>
    </row>
    <row r="2060" spans="1:56" hidden="1" outlineLevel="1">
      <c r="A2060" t="s">
        <v>934</v>
      </c>
      <c r="B2060" t="s">
        <v>14</v>
      </c>
      <c r="C2060" s="1">
        <f t="shared" si="1166"/>
        <v>8415</v>
      </c>
      <c r="D2060" s="7">
        <f>IF(R2060&gt;0,RANK(R2060,(R2060:T2060,U2060:AI2060)),0)</f>
        <v>5</v>
      </c>
      <c r="E2060" s="7">
        <f>IF(S2060&gt;0,RANK(S2060,(R2060:T2060,U2060:AI2060)),0)</f>
        <v>6</v>
      </c>
      <c r="F2060" s="7">
        <f>IF(T2060&gt;0,RANK(T2060,(R2060:T2060,U2060:AI2060)),0)</f>
        <v>3</v>
      </c>
      <c r="G2060" s="7">
        <f>IF(U2060&gt;0,RANK(U2060,(R2060:T2060,U2060:AI2060)),0)</f>
        <v>2</v>
      </c>
      <c r="H2060" s="7">
        <f t="shared" si="1167"/>
        <v>1</v>
      </c>
      <c r="I2060" s="49">
        <f t="shared" si="1168"/>
        <v>925</v>
      </c>
      <c r="J2060" s="177">
        <f t="shared" si="1182"/>
        <v>0.10992275698158051</v>
      </c>
      <c r="K2060" s="2"/>
      <c r="L2060" s="2">
        <f t="shared" si="1169"/>
        <v>2.6619132501485444E-2</v>
      </c>
      <c r="M2060" s="2">
        <f t="shared" si="1170"/>
        <v>4.9910873440285209E-3</v>
      </c>
      <c r="N2060" s="2">
        <f t="shared" si="1171"/>
        <v>0.14711824123588829</v>
      </c>
      <c r="O2060" s="2">
        <f t="shared" si="1172"/>
        <v>0.32002376708259062</v>
      </c>
      <c r="P2060" s="2">
        <f t="shared" si="1173"/>
        <v>0.42994652406417111</v>
      </c>
      <c r="Q2060" s="2">
        <f t="shared" si="1150"/>
        <v>7.1301247771836107E-2</v>
      </c>
      <c r="R2060" s="1">
        <v>224</v>
      </c>
      <c r="S2060" s="1">
        <v>42</v>
      </c>
      <c r="T2060" s="1">
        <v>1238</v>
      </c>
      <c r="U2060" s="1">
        <v>2693</v>
      </c>
      <c r="V2060" s="1">
        <v>3618</v>
      </c>
      <c r="W2060" s="1">
        <v>534</v>
      </c>
      <c r="X2060" s="1">
        <v>4</v>
      </c>
      <c r="Y2060" s="1">
        <v>14</v>
      </c>
      <c r="Z2060" s="1">
        <v>12</v>
      </c>
      <c r="AA2060" s="1">
        <v>4</v>
      </c>
      <c r="AD2060" s="1">
        <v>26</v>
      </c>
      <c r="AF2060" s="1">
        <v>1</v>
      </c>
      <c r="AG2060" s="1">
        <v>2</v>
      </c>
      <c r="AH2060" s="1">
        <v>1</v>
      </c>
      <c r="AI2060" s="1">
        <v>2</v>
      </c>
      <c r="AK2060" s="7">
        <f t="shared" si="1174"/>
        <v>4</v>
      </c>
      <c r="AL2060" s="7">
        <f t="shared" si="1175"/>
        <v>9</v>
      </c>
      <c r="AM2060" s="7">
        <f t="shared" si="1176"/>
        <v>7</v>
      </c>
      <c r="AN2060" s="2">
        <f t="shared" si="1177"/>
        <v>6.3458110516934049E-2</v>
      </c>
      <c r="AO2060" s="2">
        <f t="shared" si="1178"/>
        <v>4.7534165181224003E-4</v>
      </c>
      <c r="AP2060" s="2">
        <f t="shared" si="1179"/>
        <v>1.6636957813428402E-3</v>
      </c>
      <c r="AR2060" t="str">
        <f t="shared" si="1180"/>
        <v>Tipton</v>
      </c>
      <c r="AS2060" t="s">
        <v>14</v>
      </c>
      <c r="AT2060" s="184">
        <v>8</v>
      </c>
      <c r="AV2060" s="97">
        <v>47</v>
      </c>
      <c r="AW2060" s="99">
        <v>167</v>
      </c>
      <c r="AX2060" s="105">
        <f t="shared" si="1181"/>
        <v>47167</v>
      </c>
      <c r="AZ2060" s="7" t="s">
        <v>2951</v>
      </c>
      <c r="BA2060" t="s">
        <v>3184</v>
      </c>
      <c r="BB2060" s="176"/>
      <c r="BC2060" s="176"/>
      <c r="BD2060" s="176"/>
    </row>
    <row r="2061" spans="1:56" hidden="1" outlineLevel="1">
      <c r="A2061" t="s">
        <v>1782</v>
      </c>
      <c r="B2061" t="s">
        <v>14</v>
      </c>
      <c r="C2061" s="1">
        <f t="shared" si="1166"/>
        <v>930</v>
      </c>
      <c r="D2061" s="7">
        <f>IF(R2061&gt;0,RANK(R2061,(R2061:T2061,U2061:AI2061)),0)</f>
        <v>5</v>
      </c>
      <c r="E2061" s="7">
        <f>IF(S2061&gt;0,RANK(S2061,(R2061:T2061,U2061:AI2061)),0)</f>
        <v>6</v>
      </c>
      <c r="F2061" s="7">
        <f>IF(T2061&gt;0,RANK(T2061,(R2061:T2061,U2061:AI2061)),0)</f>
        <v>3</v>
      </c>
      <c r="G2061" s="7">
        <f>IF(U2061&gt;0,RANK(U2061,(R2061:T2061,U2061:AI2061)),0)</f>
        <v>2</v>
      </c>
      <c r="H2061" s="7">
        <f t="shared" si="1167"/>
        <v>1</v>
      </c>
      <c r="I2061" s="49">
        <f t="shared" si="1168"/>
        <v>171</v>
      </c>
      <c r="J2061" s="177">
        <f t="shared" si="1182"/>
        <v>0.18387096774193548</v>
      </c>
      <c r="K2061" s="2"/>
      <c r="L2061" s="2">
        <f t="shared" si="1169"/>
        <v>2.5806451612903226E-2</v>
      </c>
      <c r="M2061" s="2">
        <f t="shared" si="1170"/>
        <v>4.3010752688172043E-3</v>
      </c>
      <c r="N2061" s="2">
        <f t="shared" si="1171"/>
        <v>9.7849462365591403E-2</v>
      </c>
      <c r="O2061" s="2">
        <f t="shared" si="1172"/>
        <v>0.30537634408602149</v>
      </c>
      <c r="P2061" s="2">
        <f t="shared" si="1173"/>
        <v>0.489247311827957</v>
      </c>
      <c r="Q2061" s="2">
        <f t="shared" si="1150"/>
        <v>7.7419354838709653E-2</v>
      </c>
      <c r="R2061" s="1">
        <v>24</v>
      </c>
      <c r="S2061" s="1">
        <v>4</v>
      </c>
      <c r="T2061" s="1">
        <v>91</v>
      </c>
      <c r="U2061" s="1">
        <v>284</v>
      </c>
      <c r="V2061" s="1">
        <v>455</v>
      </c>
      <c r="W2061" s="1">
        <v>63</v>
      </c>
      <c r="X2061" s="1">
        <v>1</v>
      </c>
      <c r="Y2061" s="1">
        <v>2</v>
      </c>
      <c r="Z2061" s="1">
        <v>1</v>
      </c>
      <c r="AA2061" s="1">
        <v>1</v>
      </c>
      <c r="AD2061" s="1">
        <v>2</v>
      </c>
      <c r="AF2061" s="1">
        <v>0</v>
      </c>
      <c r="AG2061" s="1">
        <v>2</v>
      </c>
      <c r="AH2061" s="1">
        <v>0</v>
      </c>
      <c r="AI2061" s="1">
        <v>0</v>
      </c>
      <c r="AK2061" s="7">
        <f t="shared" si="1174"/>
        <v>4</v>
      </c>
      <c r="AL2061" s="7">
        <f t="shared" si="1175"/>
        <v>8</v>
      </c>
      <c r="AM2061" s="7">
        <f t="shared" si="1176"/>
        <v>7</v>
      </c>
      <c r="AN2061" s="2">
        <f t="shared" si="1177"/>
        <v>6.7741935483870974E-2</v>
      </c>
      <c r="AO2061" s="2">
        <f t="shared" si="1178"/>
        <v>1.0752688172043011E-3</v>
      </c>
      <c r="AP2061" s="2">
        <f t="shared" si="1179"/>
        <v>2.1505376344086021E-3</v>
      </c>
      <c r="AR2061" t="str">
        <f t="shared" si="1180"/>
        <v>Trousdale</v>
      </c>
      <c r="AS2061" t="s">
        <v>14</v>
      </c>
      <c r="AT2061" s="184">
        <v>6</v>
      </c>
      <c r="AV2061" s="97">
        <v>47</v>
      </c>
      <c r="AW2061" s="99">
        <v>169</v>
      </c>
      <c r="AX2061" s="105">
        <f t="shared" si="1181"/>
        <v>47169</v>
      </c>
      <c r="AZ2061" s="7" t="s">
        <v>2951</v>
      </c>
      <c r="BA2061" t="s">
        <v>3184</v>
      </c>
      <c r="BB2061" s="176"/>
      <c r="BC2061" s="176"/>
      <c r="BD2061" s="176"/>
    </row>
    <row r="2062" spans="1:56" hidden="1" outlineLevel="1">
      <c r="A2062" t="s">
        <v>1783</v>
      </c>
      <c r="B2062" t="s">
        <v>14</v>
      </c>
      <c r="C2062" s="1">
        <f t="shared" si="1166"/>
        <v>3590</v>
      </c>
      <c r="D2062" s="7">
        <f>IF(R2062&gt;0,RANK(R2062,(R2062:T2062,U2062:AI2062)),0)</f>
        <v>5</v>
      </c>
      <c r="E2062" s="7">
        <f>IF(S2062&gt;0,RANK(S2062,(R2062:T2062,U2062:AI2062)),0)</f>
        <v>6</v>
      </c>
      <c r="F2062" s="7">
        <f>IF(T2062&gt;0,RANK(T2062,(R2062:T2062,U2062:AI2062)),0)</f>
        <v>3</v>
      </c>
      <c r="G2062" s="7">
        <f>IF(U2062&gt;0,RANK(U2062,(R2062:T2062,U2062:AI2062)),0)</f>
        <v>2</v>
      </c>
      <c r="H2062" s="7">
        <f t="shared" si="1167"/>
        <v>1</v>
      </c>
      <c r="I2062" s="49">
        <f t="shared" si="1168"/>
        <v>1137</v>
      </c>
      <c r="J2062" s="177">
        <f t="shared" si="1182"/>
        <v>0.31671309192200559</v>
      </c>
      <c r="K2062" s="2"/>
      <c r="L2062" s="2">
        <f t="shared" si="1169"/>
        <v>3.5654596100278553E-2</v>
      </c>
      <c r="M2062" s="2">
        <f t="shared" si="1170"/>
        <v>1.4484679665738161E-2</v>
      </c>
      <c r="N2062" s="2">
        <f t="shared" si="1171"/>
        <v>0.17103064066852366</v>
      </c>
      <c r="O2062" s="2">
        <f t="shared" si="1172"/>
        <v>0.1883008356545961</v>
      </c>
      <c r="P2062" s="2">
        <f t="shared" si="1173"/>
        <v>0.50501392757660168</v>
      </c>
      <c r="Q2062" s="2">
        <f t="shared" si="1150"/>
        <v>8.5515320334261791E-2</v>
      </c>
      <c r="R2062" s="1">
        <v>128</v>
      </c>
      <c r="S2062" s="1">
        <v>52</v>
      </c>
      <c r="T2062" s="1">
        <v>614</v>
      </c>
      <c r="U2062" s="1">
        <v>676</v>
      </c>
      <c r="V2062" s="1">
        <v>1813</v>
      </c>
      <c r="W2062" s="1">
        <v>238</v>
      </c>
      <c r="X2062" s="1">
        <v>7</v>
      </c>
      <c r="Y2062" s="1">
        <v>5</v>
      </c>
      <c r="Z2062" s="1">
        <v>8</v>
      </c>
      <c r="AA2062" s="1">
        <v>20</v>
      </c>
      <c r="AD2062" s="1">
        <v>21</v>
      </c>
      <c r="AF2062" s="1">
        <v>3</v>
      </c>
      <c r="AG2062" s="1">
        <v>1</v>
      </c>
      <c r="AH2062" s="1">
        <v>1</v>
      </c>
      <c r="AI2062" s="1">
        <v>3</v>
      </c>
      <c r="AK2062" s="7">
        <f t="shared" si="1174"/>
        <v>4</v>
      </c>
      <c r="AL2062" s="7">
        <f t="shared" si="1175"/>
        <v>9</v>
      </c>
      <c r="AM2062" s="7">
        <f t="shared" si="1176"/>
        <v>10</v>
      </c>
      <c r="AN2062" s="2">
        <f t="shared" si="1177"/>
        <v>6.6295264623955436E-2</v>
      </c>
      <c r="AO2062" s="2">
        <f t="shared" si="1178"/>
        <v>1.9498607242339832E-3</v>
      </c>
      <c r="AP2062" s="2">
        <f t="shared" si="1179"/>
        <v>1.3927576601671309E-3</v>
      </c>
      <c r="AR2062" t="str">
        <f t="shared" si="1180"/>
        <v>Unicoi</v>
      </c>
      <c r="AS2062" t="s">
        <v>14</v>
      </c>
      <c r="AT2062" s="184">
        <v>1</v>
      </c>
      <c r="AV2062" s="97">
        <v>47</v>
      </c>
      <c r="AW2062" s="99">
        <v>171</v>
      </c>
      <c r="AX2062" s="105">
        <f t="shared" si="1181"/>
        <v>47171</v>
      </c>
      <c r="AZ2062" s="7" t="s">
        <v>2951</v>
      </c>
      <c r="BA2062" t="s">
        <v>3184</v>
      </c>
      <c r="BB2062" s="176"/>
      <c r="BC2062" s="176"/>
      <c r="BD2062" s="176"/>
    </row>
    <row r="2063" spans="1:56" hidden="1" outlineLevel="1">
      <c r="A2063" t="s">
        <v>3233</v>
      </c>
      <c r="B2063" t="s">
        <v>14</v>
      </c>
      <c r="C2063" s="1">
        <f t="shared" si="1166"/>
        <v>2430</v>
      </c>
      <c r="D2063" s="7">
        <f>IF(R2063&gt;0,RANK(R2063,(R2063:T2063,U2063:AI2063)),0)</f>
        <v>5</v>
      </c>
      <c r="E2063" s="7">
        <f>IF(S2063&gt;0,RANK(S2063,(R2063:T2063,U2063:AI2063)),0)</f>
        <v>7</v>
      </c>
      <c r="F2063" s="7">
        <f>IF(T2063&gt;0,RANK(T2063,(R2063:T2063,U2063:AI2063)),0)</f>
        <v>3</v>
      </c>
      <c r="G2063" s="7">
        <f>IF(U2063&gt;0,RANK(U2063,(R2063:T2063,U2063:AI2063)),0)</f>
        <v>2</v>
      </c>
      <c r="H2063" s="7">
        <f t="shared" si="1167"/>
        <v>1</v>
      </c>
      <c r="I2063" s="49">
        <f t="shared" si="1168"/>
        <v>777</v>
      </c>
      <c r="J2063" s="177">
        <f t="shared" si="1182"/>
        <v>0.31975308641975309</v>
      </c>
      <c r="K2063" s="2"/>
      <c r="L2063" s="2">
        <f t="shared" si="1169"/>
        <v>2.2633744855967079E-2</v>
      </c>
      <c r="M2063" s="2">
        <f t="shared" si="1170"/>
        <v>4.11522633744856E-3</v>
      </c>
      <c r="N2063" s="2">
        <f t="shared" si="1171"/>
        <v>0.13868312757201645</v>
      </c>
      <c r="O2063" s="2">
        <f t="shared" si="1172"/>
        <v>0.22016460905349794</v>
      </c>
      <c r="P2063" s="2">
        <f t="shared" si="1173"/>
        <v>0.53991769547325108</v>
      </c>
      <c r="Q2063" s="2">
        <f t="shared" si="1150"/>
        <v>7.4485596707818957E-2</v>
      </c>
      <c r="R2063" s="1">
        <v>55</v>
      </c>
      <c r="S2063" s="1">
        <v>10</v>
      </c>
      <c r="T2063" s="1">
        <v>337</v>
      </c>
      <c r="U2063" s="1">
        <v>535</v>
      </c>
      <c r="V2063" s="1">
        <v>1312</v>
      </c>
      <c r="W2063" s="1">
        <v>147</v>
      </c>
      <c r="X2063" s="1">
        <v>1</v>
      </c>
      <c r="Y2063" s="1">
        <v>5</v>
      </c>
      <c r="Z2063" s="1">
        <v>8</v>
      </c>
      <c r="AA2063" s="1">
        <v>3</v>
      </c>
      <c r="AD2063" s="1">
        <v>11</v>
      </c>
      <c r="AF2063" s="1">
        <v>2</v>
      </c>
      <c r="AG2063" s="1">
        <v>0</v>
      </c>
      <c r="AH2063" s="1">
        <v>1</v>
      </c>
      <c r="AI2063" s="1">
        <v>3</v>
      </c>
      <c r="AK2063" s="7">
        <f t="shared" si="1174"/>
        <v>4</v>
      </c>
      <c r="AL2063" s="7">
        <f t="shared" si="1175"/>
        <v>10</v>
      </c>
      <c r="AM2063" s="7">
        <f t="shared" si="1176"/>
        <v>8</v>
      </c>
      <c r="AN2063" s="2">
        <f t="shared" si="1177"/>
        <v>6.0493827160493827E-2</v>
      </c>
      <c r="AO2063" s="2">
        <f t="shared" si="1178"/>
        <v>4.1152263374485596E-4</v>
      </c>
      <c r="AP2063" s="2">
        <f t="shared" si="1179"/>
        <v>2.05761316872428E-3</v>
      </c>
      <c r="AR2063" t="str">
        <f t="shared" si="1180"/>
        <v>Union</v>
      </c>
      <c r="AS2063" t="s">
        <v>14</v>
      </c>
      <c r="AT2063" s="184">
        <v>3</v>
      </c>
      <c r="AV2063" s="97">
        <v>47</v>
      </c>
      <c r="AW2063" s="99">
        <v>173</v>
      </c>
      <c r="AX2063" s="105">
        <f t="shared" si="1181"/>
        <v>47173</v>
      </c>
      <c r="AZ2063" s="7" t="s">
        <v>2951</v>
      </c>
      <c r="BA2063" t="s">
        <v>3184</v>
      </c>
      <c r="BB2063" s="176"/>
      <c r="BC2063" s="176"/>
      <c r="BD2063" s="176"/>
    </row>
    <row r="2064" spans="1:56" hidden="1" outlineLevel="1">
      <c r="A2064" t="s">
        <v>607</v>
      </c>
      <c r="B2064" t="s">
        <v>14</v>
      </c>
      <c r="C2064" s="1">
        <f t="shared" si="1166"/>
        <v>898</v>
      </c>
      <c r="D2064" s="7">
        <f>IF(R2064&gt;0,RANK(R2064,(R2064:T2064,U2064:AI2064)),0)</f>
        <v>5</v>
      </c>
      <c r="E2064" s="7">
        <f>IF(S2064&gt;0,RANK(S2064,(R2064:T2064,U2064:AI2064)),0)</f>
        <v>6</v>
      </c>
      <c r="F2064" s="7">
        <f>IF(T2064&gt;0,RANK(T2064,(R2064:T2064,U2064:AI2064)),0)</f>
        <v>3</v>
      </c>
      <c r="G2064" s="7">
        <f>IF(U2064&gt;0,RANK(U2064,(R2064:T2064,U2064:AI2064)),0)</f>
        <v>2</v>
      </c>
      <c r="H2064" s="7">
        <f t="shared" si="1167"/>
        <v>1</v>
      </c>
      <c r="I2064" s="49">
        <f t="shared" si="1168"/>
        <v>266</v>
      </c>
      <c r="J2064" s="177">
        <f t="shared" si="1182"/>
        <v>0.29621380846325168</v>
      </c>
      <c r="K2064" s="2"/>
      <c r="L2064" s="2">
        <f t="shared" si="1169"/>
        <v>1.4476614699331848E-2</v>
      </c>
      <c r="M2064" s="2">
        <f t="shared" si="1170"/>
        <v>4.4543429844097994E-3</v>
      </c>
      <c r="N2064" s="2">
        <f t="shared" si="1171"/>
        <v>0.10022271714922049</v>
      </c>
      <c r="O2064" s="2">
        <f t="shared" si="1172"/>
        <v>0.25278396436525613</v>
      </c>
      <c r="P2064" s="2">
        <f t="shared" si="1173"/>
        <v>0.54899777282850781</v>
      </c>
      <c r="Q2064" s="2">
        <f t="shared" si="1150"/>
        <v>7.906458797327387E-2</v>
      </c>
      <c r="R2064" s="1">
        <v>13</v>
      </c>
      <c r="S2064" s="1">
        <v>4</v>
      </c>
      <c r="T2064" s="1">
        <v>90</v>
      </c>
      <c r="U2064" s="1">
        <v>227</v>
      </c>
      <c r="V2064" s="1">
        <v>493</v>
      </c>
      <c r="W2064" s="1">
        <v>69</v>
      </c>
      <c r="X2064" s="1">
        <v>0</v>
      </c>
      <c r="Y2064" s="1">
        <v>0</v>
      </c>
      <c r="Z2064" s="1">
        <v>0</v>
      </c>
      <c r="AA2064" s="1">
        <v>0</v>
      </c>
      <c r="AD2064" s="1">
        <v>0</v>
      </c>
      <c r="AF2064" s="1">
        <v>0</v>
      </c>
      <c r="AG2064" s="1">
        <v>0</v>
      </c>
      <c r="AH2064" s="1">
        <v>0</v>
      </c>
      <c r="AI2064" s="1">
        <v>2</v>
      </c>
      <c r="AK2064" s="7">
        <f t="shared" si="1174"/>
        <v>4</v>
      </c>
      <c r="AL2064" s="7">
        <f t="shared" si="1175"/>
        <v>0</v>
      </c>
      <c r="AM2064" s="7">
        <f t="shared" si="1176"/>
        <v>0</v>
      </c>
      <c r="AN2064" s="2">
        <f t="shared" si="1177"/>
        <v>7.6837416481069037E-2</v>
      </c>
      <c r="AO2064" s="2">
        <f t="shared" si="1178"/>
        <v>0</v>
      </c>
      <c r="AP2064" s="2">
        <f t="shared" si="1179"/>
        <v>0</v>
      </c>
      <c r="AR2064" t="str">
        <f t="shared" si="1180"/>
        <v>Van Buren</v>
      </c>
      <c r="AS2064" t="s">
        <v>14</v>
      </c>
      <c r="AT2064" s="184"/>
      <c r="AV2064" s="97">
        <v>47</v>
      </c>
      <c r="AW2064" s="99">
        <v>175</v>
      </c>
      <c r="AX2064" s="105">
        <f t="shared" si="1181"/>
        <v>47175</v>
      </c>
      <c r="AZ2064" s="7" t="s">
        <v>2951</v>
      </c>
      <c r="BA2064" t="s">
        <v>3184</v>
      </c>
      <c r="BB2064" s="176"/>
      <c r="BC2064" s="176"/>
      <c r="BD2064" s="176"/>
    </row>
    <row r="2065" spans="1:72" hidden="1" outlineLevel="1">
      <c r="A2065" t="s">
        <v>1140</v>
      </c>
      <c r="B2065" t="s">
        <v>14</v>
      </c>
      <c r="C2065" s="1">
        <f t="shared" si="1166"/>
        <v>4834</v>
      </c>
      <c r="D2065" s="7">
        <f>IF(R2065&gt;0,RANK(R2065,(R2065:T2065,U2065:AI2065)),0)</f>
        <v>5</v>
      </c>
      <c r="E2065" s="7">
        <f>IF(S2065&gt;0,RANK(S2065,(R2065:T2065,U2065:AI2065)),0)</f>
        <v>6</v>
      </c>
      <c r="F2065" s="7">
        <f>IF(T2065&gt;0,RANK(T2065,(R2065:T2065,U2065:AI2065)),0)</f>
        <v>3</v>
      </c>
      <c r="G2065" s="7">
        <f>IF(U2065&gt;0,RANK(U2065,(R2065:T2065,U2065:AI2065)),0)</f>
        <v>2</v>
      </c>
      <c r="H2065" s="7">
        <f t="shared" si="1167"/>
        <v>1</v>
      </c>
      <c r="I2065" s="49">
        <f t="shared" si="1168"/>
        <v>1093</v>
      </c>
      <c r="J2065" s="177">
        <f t="shared" si="1182"/>
        <v>0.22610674389739346</v>
      </c>
      <c r="K2065" s="2"/>
      <c r="L2065" s="2">
        <f t="shared" si="1169"/>
        <v>2.9375258585022754E-2</v>
      </c>
      <c r="M2065" s="2">
        <f t="shared" si="1170"/>
        <v>9.3090608191973515E-3</v>
      </c>
      <c r="N2065" s="2">
        <f t="shared" si="1171"/>
        <v>0.16383947041787339</v>
      </c>
      <c r="O2065" s="2">
        <f t="shared" si="1172"/>
        <v>0.24493173355399256</v>
      </c>
      <c r="P2065" s="2">
        <f t="shared" si="1173"/>
        <v>0.471038477451386</v>
      </c>
      <c r="Q2065" s="2">
        <f t="shared" si="1150"/>
        <v>8.1505999172527932E-2</v>
      </c>
      <c r="R2065" s="1">
        <v>142</v>
      </c>
      <c r="S2065" s="1">
        <v>45</v>
      </c>
      <c r="T2065" s="1">
        <v>792</v>
      </c>
      <c r="U2065" s="1">
        <v>1184</v>
      </c>
      <c r="V2065" s="1">
        <v>2277</v>
      </c>
      <c r="W2065" s="1">
        <v>354</v>
      </c>
      <c r="X2065" s="1">
        <v>4</v>
      </c>
      <c r="Y2065" s="1">
        <v>8</v>
      </c>
      <c r="Z2065" s="1">
        <v>7</v>
      </c>
      <c r="AA2065" s="1">
        <v>8</v>
      </c>
      <c r="AD2065" s="1">
        <v>10</v>
      </c>
      <c r="AF2065" s="1">
        <v>2</v>
      </c>
      <c r="AG2065" s="1">
        <v>0</v>
      </c>
      <c r="AH2065" s="1">
        <v>1</v>
      </c>
      <c r="AI2065" s="1">
        <v>0</v>
      </c>
      <c r="AK2065" s="7">
        <f t="shared" si="1174"/>
        <v>4</v>
      </c>
      <c r="AL2065" s="7">
        <f t="shared" si="1175"/>
        <v>10</v>
      </c>
      <c r="AM2065" s="7">
        <f t="shared" si="1176"/>
        <v>7</v>
      </c>
      <c r="AN2065" s="2">
        <f t="shared" si="1177"/>
        <v>7.323127844435251E-2</v>
      </c>
      <c r="AO2065" s="2">
        <f t="shared" si="1178"/>
        <v>8.2747207281754236E-4</v>
      </c>
      <c r="AP2065" s="2">
        <f t="shared" si="1179"/>
        <v>1.6549441456350847E-3</v>
      </c>
      <c r="AR2065" t="str">
        <f t="shared" si="1180"/>
        <v>Warren</v>
      </c>
      <c r="AS2065" t="s">
        <v>14</v>
      </c>
      <c r="AT2065" s="184">
        <v>4</v>
      </c>
      <c r="AV2065" s="97">
        <v>47</v>
      </c>
      <c r="AW2065" s="99">
        <v>177</v>
      </c>
      <c r="AX2065" s="105">
        <f t="shared" si="1181"/>
        <v>47177</v>
      </c>
      <c r="AZ2065" s="7" t="s">
        <v>2951</v>
      </c>
      <c r="BA2065" t="s">
        <v>3184</v>
      </c>
      <c r="BB2065" s="176"/>
      <c r="BC2065" s="176"/>
      <c r="BD2065" s="176"/>
    </row>
    <row r="2066" spans="1:72" hidden="1" outlineLevel="1">
      <c r="A2066" t="s">
        <v>637</v>
      </c>
      <c r="B2066" t="s">
        <v>14</v>
      </c>
      <c r="C2066" s="1">
        <f t="shared" si="1166"/>
        <v>19135</v>
      </c>
      <c r="D2066" s="7">
        <f>IF(R2066&gt;0,RANK(R2066,(R2066:T2066,U2066:AI2066)),0)</f>
        <v>5</v>
      </c>
      <c r="E2066" s="7">
        <f>IF(S2066&gt;0,RANK(S2066,(R2066:T2066,U2066:AI2066)),0)</f>
        <v>6</v>
      </c>
      <c r="F2066" s="7">
        <f>IF(T2066&gt;0,RANK(T2066,(R2066:T2066,U2066:AI2066)),0)</f>
        <v>3</v>
      </c>
      <c r="G2066" s="7">
        <f>IF(U2066&gt;0,RANK(U2066,(R2066:T2066,U2066:AI2066)),0)</f>
        <v>2</v>
      </c>
      <c r="H2066" s="7">
        <f t="shared" si="1167"/>
        <v>1</v>
      </c>
      <c r="I2066" s="49">
        <f t="shared" si="1168"/>
        <v>2183</v>
      </c>
      <c r="J2066" s="177">
        <f t="shared" si="1182"/>
        <v>0.11408413901228116</v>
      </c>
      <c r="K2066" s="2"/>
      <c r="L2066" s="2">
        <f t="shared" si="1169"/>
        <v>5.5343611183694803E-2</v>
      </c>
      <c r="M2066" s="2">
        <f t="shared" si="1170"/>
        <v>1.0399790958975698E-2</v>
      </c>
      <c r="N2066" s="2">
        <f t="shared" si="1171"/>
        <v>0.23177423569375491</v>
      </c>
      <c r="O2066" s="2">
        <f t="shared" si="1172"/>
        <v>0.24949046250326626</v>
      </c>
      <c r="P2066" s="2">
        <f t="shared" si="1173"/>
        <v>0.36357460151554744</v>
      </c>
      <c r="Q2066" s="2">
        <f t="shared" si="1150"/>
        <v>8.9417298144760959E-2</v>
      </c>
      <c r="R2066" s="1">
        <v>1059</v>
      </c>
      <c r="S2066" s="1">
        <v>199</v>
      </c>
      <c r="T2066" s="1">
        <v>4435</v>
      </c>
      <c r="U2066" s="1">
        <v>4774</v>
      </c>
      <c r="V2066" s="1">
        <v>6957</v>
      </c>
      <c r="W2066" s="1">
        <v>1506</v>
      </c>
      <c r="X2066" s="1">
        <v>11</v>
      </c>
      <c r="Y2066" s="1">
        <v>26</v>
      </c>
      <c r="Z2066" s="1">
        <v>42</v>
      </c>
      <c r="AA2066" s="1">
        <v>35</v>
      </c>
      <c r="AD2066" s="1">
        <v>62</v>
      </c>
      <c r="AF2066" s="1">
        <v>12</v>
      </c>
      <c r="AG2066" s="1">
        <v>5</v>
      </c>
      <c r="AH2066" s="1">
        <v>2</v>
      </c>
      <c r="AI2066" s="1">
        <v>10</v>
      </c>
      <c r="AK2066" s="7">
        <f t="shared" si="1174"/>
        <v>4</v>
      </c>
      <c r="AL2066" s="7">
        <f t="shared" si="1175"/>
        <v>10</v>
      </c>
      <c r="AM2066" s="7">
        <f t="shared" si="1176"/>
        <v>9</v>
      </c>
      <c r="AN2066" s="2">
        <f t="shared" si="1177"/>
        <v>7.8703945649333681E-2</v>
      </c>
      <c r="AO2066" s="2">
        <f t="shared" si="1178"/>
        <v>5.7486281682780243E-4</v>
      </c>
      <c r="AP2066" s="2">
        <f t="shared" si="1179"/>
        <v>1.358766657956624E-3</v>
      </c>
      <c r="AR2066" t="str">
        <f t="shared" si="1180"/>
        <v>Washington</v>
      </c>
      <c r="AS2066" t="s">
        <v>14</v>
      </c>
      <c r="AT2066" s="184">
        <v>1</v>
      </c>
      <c r="AV2066" s="97">
        <v>47</v>
      </c>
      <c r="AW2066" s="99">
        <v>179</v>
      </c>
      <c r="AX2066" s="105">
        <f t="shared" si="1181"/>
        <v>47179</v>
      </c>
      <c r="AZ2066" s="7" t="s">
        <v>2951</v>
      </c>
      <c r="BA2066" t="s">
        <v>3184</v>
      </c>
      <c r="BB2066" s="176"/>
      <c r="BC2066" s="176"/>
      <c r="BD2066" s="176"/>
    </row>
    <row r="2067" spans="1:72" hidden="1" outlineLevel="1">
      <c r="A2067" t="s">
        <v>2146</v>
      </c>
      <c r="B2067" t="s">
        <v>14</v>
      </c>
      <c r="C2067" s="1">
        <f t="shared" si="1166"/>
        <v>2194</v>
      </c>
      <c r="D2067" s="7">
        <f>IF(R2067&gt;0,RANK(R2067,(R2067:T2067,U2067:AI2067)),0)</f>
        <v>5</v>
      </c>
      <c r="E2067" s="7">
        <f>IF(S2067&gt;0,RANK(S2067,(R2067:T2067,U2067:AI2067)),0)</f>
        <v>6</v>
      </c>
      <c r="F2067" s="7">
        <f>IF(T2067&gt;0,RANK(T2067,(R2067:T2067,U2067:AI2067)),0)</f>
        <v>3</v>
      </c>
      <c r="G2067" s="7">
        <f>IF(U2067&gt;0,RANK(U2067,(R2067:T2067,U2067:AI2067)),0)</f>
        <v>2</v>
      </c>
      <c r="H2067" s="7">
        <f t="shared" si="1167"/>
        <v>1</v>
      </c>
      <c r="I2067" s="49">
        <f t="shared" si="1168"/>
        <v>629</v>
      </c>
      <c r="J2067" s="177">
        <f t="shared" si="1182"/>
        <v>0.28669097538742022</v>
      </c>
      <c r="K2067" s="2"/>
      <c r="L2067" s="2">
        <f t="shared" si="1169"/>
        <v>2.2789425706472195E-2</v>
      </c>
      <c r="M2067" s="2">
        <f t="shared" si="1170"/>
        <v>1.0483135824977211E-2</v>
      </c>
      <c r="N2067" s="2">
        <f t="shared" si="1171"/>
        <v>0.11896080218778486</v>
      </c>
      <c r="O2067" s="2">
        <f t="shared" si="1172"/>
        <v>0.24156791248860529</v>
      </c>
      <c r="P2067" s="2">
        <f t="shared" si="1173"/>
        <v>0.52825888787602548</v>
      </c>
      <c r="Q2067" s="2">
        <f t="shared" si="1150"/>
        <v>7.7939835916134959E-2</v>
      </c>
      <c r="R2067" s="1">
        <v>50</v>
      </c>
      <c r="S2067" s="1">
        <v>23</v>
      </c>
      <c r="T2067" s="1">
        <v>261</v>
      </c>
      <c r="U2067" s="1">
        <v>530</v>
      </c>
      <c r="V2067" s="1">
        <v>1159</v>
      </c>
      <c r="W2067" s="1">
        <v>158</v>
      </c>
      <c r="X2067" s="1">
        <v>0</v>
      </c>
      <c r="Y2067" s="1">
        <v>2</v>
      </c>
      <c r="Z2067" s="1">
        <v>3</v>
      </c>
      <c r="AA2067" s="1">
        <v>1</v>
      </c>
      <c r="AD2067" s="1">
        <v>6</v>
      </c>
      <c r="AF2067" s="1">
        <v>1</v>
      </c>
      <c r="AG2067" s="1">
        <v>0</v>
      </c>
      <c r="AH2067" s="1">
        <v>0</v>
      </c>
      <c r="AI2067" s="1">
        <v>0</v>
      </c>
      <c r="AK2067" s="7">
        <f t="shared" si="1174"/>
        <v>4</v>
      </c>
      <c r="AL2067" s="7">
        <f t="shared" si="1175"/>
        <v>0</v>
      </c>
      <c r="AM2067" s="7">
        <f t="shared" si="1176"/>
        <v>8</v>
      </c>
      <c r="AN2067" s="2">
        <f t="shared" si="1177"/>
        <v>7.2014585232452147E-2</v>
      </c>
      <c r="AO2067" s="2">
        <f t="shared" si="1178"/>
        <v>0</v>
      </c>
      <c r="AP2067" s="2">
        <f t="shared" si="1179"/>
        <v>9.1157702825888785E-4</v>
      </c>
      <c r="AR2067" t="str">
        <f t="shared" si="1180"/>
        <v>Wayne</v>
      </c>
      <c r="AS2067" t="s">
        <v>14</v>
      </c>
      <c r="AT2067" s="184">
        <v>7</v>
      </c>
      <c r="AV2067" s="97">
        <v>47</v>
      </c>
      <c r="AW2067" s="99">
        <v>181</v>
      </c>
      <c r="AX2067" s="105">
        <f t="shared" si="1181"/>
        <v>47181</v>
      </c>
      <c r="AZ2067" s="7" t="s">
        <v>2951</v>
      </c>
      <c r="BA2067" t="s">
        <v>3184</v>
      </c>
      <c r="BB2067" s="176"/>
      <c r="BC2067" s="176"/>
      <c r="BD2067" s="176"/>
    </row>
    <row r="2068" spans="1:72" hidden="1" outlineLevel="1">
      <c r="A2068" t="s">
        <v>479</v>
      </c>
      <c r="B2068" t="s">
        <v>14</v>
      </c>
      <c r="C2068" s="1">
        <f t="shared" si="1166"/>
        <v>4284</v>
      </c>
      <c r="D2068" s="7">
        <f>IF(R2068&gt;0,RANK(R2068,(R2068:T2068,U2068:AI2068)),0)</f>
        <v>5</v>
      </c>
      <c r="E2068" s="7">
        <f>IF(S2068&gt;0,RANK(S2068,(R2068:T2068,U2068:AI2068)),0)</f>
        <v>6</v>
      </c>
      <c r="F2068" s="7">
        <f>IF(T2068&gt;0,RANK(T2068,(R2068:T2068,U2068:AI2068)),0)</f>
        <v>3</v>
      </c>
      <c r="G2068" s="7">
        <f>IF(U2068&gt;0,RANK(U2068,(R2068:T2068,U2068:AI2068)),0)</f>
        <v>2</v>
      </c>
      <c r="H2068" s="7">
        <f t="shared" si="1167"/>
        <v>1</v>
      </c>
      <c r="I2068" s="49">
        <f t="shared" si="1168"/>
        <v>555</v>
      </c>
      <c r="J2068" s="177">
        <f t="shared" si="1182"/>
        <v>0.12955182072829133</v>
      </c>
      <c r="K2068" s="2"/>
      <c r="L2068" s="2">
        <f t="shared" si="1169"/>
        <v>3.3380018674136321E-2</v>
      </c>
      <c r="M2068" s="2">
        <f t="shared" si="1170"/>
        <v>8.636788048552755E-3</v>
      </c>
      <c r="N2068" s="2">
        <f t="shared" si="1171"/>
        <v>0.16199813258636789</v>
      </c>
      <c r="O2068" s="2">
        <f t="shared" si="1172"/>
        <v>0.28244631185807656</v>
      </c>
      <c r="P2068" s="2">
        <f t="shared" si="1173"/>
        <v>0.41199813258636786</v>
      </c>
      <c r="Q2068" s="2">
        <f t="shared" si="1150"/>
        <v>0.10154061624649868</v>
      </c>
      <c r="R2068" s="1">
        <v>143</v>
      </c>
      <c r="S2068" s="1">
        <v>37</v>
      </c>
      <c r="T2068" s="1">
        <v>694</v>
      </c>
      <c r="U2068" s="1">
        <v>1210</v>
      </c>
      <c r="V2068" s="1">
        <v>1765</v>
      </c>
      <c r="W2068" s="1">
        <v>383</v>
      </c>
      <c r="X2068" s="1">
        <v>1</v>
      </c>
      <c r="Y2068" s="1">
        <v>9</v>
      </c>
      <c r="Z2068" s="1">
        <v>10</v>
      </c>
      <c r="AA2068" s="1">
        <v>8</v>
      </c>
      <c r="AD2068" s="1">
        <v>18</v>
      </c>
      <c r="AF2068" s="1">
        <v>2</v>
      </c>
      <c r="AG2068" s="1">
        <v>1</v>
      </c>
      <c r="AH2068" s="1">
        <v>2</v>
      </c>
      <c r="AI2068" s="1">
        <v>1</v>
      </c>
      <c r="AK2068" s="7">
        <f t="shared" si="1174"/>
        <v>4</v>
      </c>
      <c r="AL2068" s="7">
        <f t="shared" si="1175"/>
        <v>10</v>
      </c>
      <c r="AM2068" s="7">
        <f t="shared" si="1176"/>
        <v>8</v>
      </c>
      <c r="AN2068" s="2">
        <f t="shared" si="1177"/>
        <v>8.9402427637721757E-2</v>
      </c>
      <c r="AO2068" s="2">
        <f t="shared" si="1178"/>
        <v>2.3342670401493932E-4</v>
      </c>
      <c r="AP2068" s="2">
        <f t="shared" si="1179"/>
        <v>2.1008403361344537E-3</v>
      </c>
      <c r="AR2068" t="str">
        <f t="shared" si="1180"/>
        <v>Weakley</v>
      </c>
      <c r="AS2068" t="s">
        <v>14</v>
      </c>
      <c r="AT2068" s="184">
        <v>8</v>
      </c>
      <c r="AV2068" s="97">
        <v>47</v>
      </c>
      <c r="AW2068" s="99">
        <v>183</v>
      </c>
      <c r="AX2068" s="105">
        <f t="shared" si="1181"/>
        <v>47183</v>
      </c>
      <c r="AZ2068" s="7" t="s">
        <v>2951</v>
      </c>
      <c r="BA2068" t="s">
        <v>3184</v>
      </c>
      <c r="BB2068" s="176"/>
      <c r="BC2068" s="176"/>
      <c r="BD2068" s="176"/>
    </row>
    <row r="2069" spans="1:72" hidden="1" outlineLevel="1">
      <c r="A2069" t="s">
        <v>2855</v>
      </c>
      <c r="B2069" t="s">
        <v>14</v>
      </c>
      <c r="C2069" s="1">
        <f t="shared" si="1166"/>
        <v>4098</v>
      </c>
      <c r="D2069" s="7">
        <f>IF(R2069&gt;0,RANK(R2069,(R2069:T2069,U2069:AI2069)),0)</f>
        <v>5</v>
      </c>
      <c r="E2069" s="7">
        <f>IF(S2069&gt;0,RANK(S2069,(R2069:T2069,U2069:AI2069)),0)</f>
        <v>6</v>
      </c>
      <c r="F2069" s="7">
        <f>IF(T2069&gt;0,RANK(T2069,(R2069:T2069,U2069:AI2069)),0)</f>
        <v>3</v>
      </c>
      <c r="G2069" s="7">
        <f>IF(U2069&gt;0,RANK(U2069,(R2069:T2069,U2069:AI2069)),0)</f>
        <v>2</v>
      </c>
      <c r="H2069" s="7">
        <f t="shared" si="1167"/>
        <v>1</v>
      </c>
      <c r="I2069" s="49">
        <f t="shared" si="1168"/>
        <v>1054</v>
      </c>
      <c r="J2069" s="177">
        <f t="shared" si="1182"/>
        <v>0.2571986334797462</v>
      </c>
      <c r="K2069" s="2"/>
      <c r="L2069" s="2">
        <f t="shared" si="1169"/>
        <v>2.3182040019521719E-2</v>
      </c>
      <c r="M2069" s="2">
        <f t="shared" si="1170"/>
        <v>6.1005368472425575E-3</v>
      </c>
      <c r="N2069" s="2">
        <f t="shared" si="1171"/>
        <v>0.12127867252318204</v>
      </c>
      <c r="O2069" s="2">
        <f t="shared" si="1172"/>
        <v>0.25378233284529039</v>
      </c>
      <c r="P2069" s="2">
        <f t="shared" si="1173"/>
        <v>0.51098096632503665</v>
      </c>
      <c r="Q2069" s="2">
        <f t="shared" si="1150"/>
        <v>8.4675451439726657E-2</v>
      </c>
      <c r="R2069" s="1">
        <v>95</v>
      </c>
      <c r="S2069" s="1">
        <v>25</v>
      </c>
      <c r="T2069" s="1">
        <v>497</v>
      </c>
      <c r="U2069" s="1">
        <v>1040</v>
      </c>
      <c r="V2069" s="1">
        <v>2094</v>
      </c>
      <c r="W2069" s="1">
        <v>307</v>
      </c>
      <c r="X2069" s="1">
        <v>2</v>
      </c>
      <c r="Y2069" s="1">
        <v>3</v>
      </c>
      <c r="Z2069" s="1">
        <v>9</v>
      </c>
      <c r="AA2069" s="1">
        <v>6</v>
      </c>
      <c r="AD2069" s="1">
        <v>13</v>
      </c>
      <c r="AF2069" s="1">
        <v>3</v>
      </c>
      <c r="AG2069" s="1">
        <v>0</v>
      </c>
      <c r="AH2069" s="1">
        <v>2</v>
      </c>
      <c r="AI2069" s="1">
        <v>2</v>
      </c>
      <c r="AK2069" s="7">
        <f t="shared" si="1174"/>
        <v>4</v>
      </c>
      <c r="AL2069" s="7">
        <f t="shared" si="1175"/>
        <v>10</v>
      </c>
      <c r="AM2069" s="7">
        <f t="shared" si="1176"/>
        <v>9</v>
      </c>
      <c r="AN2069" s="2">
        <f t="shared" si="1177"/>
        <v>7.4914592484138606E-2</v>
      </c>
      <c r="AO2069" s="2">
        <f t="shared" si="1178"/>
        <v>4.880429477794046E-4</v>
      </c>
      <c r="AP2069" s="2">
        <f t="shared" si="1179"/>
        <v>7.320644216691069E-4</v>
      </c>
      <c r="AR2069" t="str">
        <f t="shared" si="1180"/>
        <v>White</v>
      </c>
      <c r="AS2069" t="s">
        <v>14</v>
      </c>
      <c r="AT2069" s="184">
        <v>6</v>
      </c>
      <c r="AV2069" s="97">
        <v>47</v>
      </c>
      <c r="AW2069" s="99">
        <v>185</v>
      </c>
      <c r="AX2069" s="105">
        <f t="shared" si="1181"/>
        <v>47185</v>
      </c>
      <c r="AZ2069" s="7" t="s">
        <v>2951</v>
      </c>
      <c r="BA2069" t="s">
        <v>3184</v>
      </c>
      <c r="BB2069" s="176"/>
      <c r="BC2069" s="176"/>
      <c r="BD2069" s="176"/>
    </row>
    <row r="2070" spans="1:72" hidden="1" outlineLevel="1">
      <c r="A2070" t="s">
        <v>42</v>
      </c>
      <c r="B2070" t="s">
        <v>14</v>
      </c>
      <c r="C2070" s="1">
        <f t="shared" si="1166"/>
        <v>41632</v>
      </c>
      <c r="D2070" s="7">
        <f>IF(R2070&gt;0,RANK(R2070,(R2070:T2070,U2070:AI2070)),0)</f>
        <v>4</v>
      </c>
      <c r="E2070" s="7">
        <f>IF(S2070&gt;0,RANK(S2070,(R2070:T2070,U2070:AI2070)),0)</f>
        <v>6</v>
      </c>
      <c r="F2070" s="7">
        <f>IF(T2070&gt;0,RANK(T2070,(R2070:T2070,U2070:AI2070)),0)</f>
        <v>1</v>
      </c>
      <c r="G2070" s="7">
        <f>IF(U2070&gt;0,RANK(U2070,(R2070:T2070,U2070:AI2070)),0)</f>
        <v>3</v>
      </c>
      <c r="H2070" s="7">
        <f t="shared" si="1167"/>
        <v>2</v>
      </c>
      <c r="I2070" s="49">
        <f t="shared" si="1168"/>
        <v>1684</v>
      </c>
      <c r="J2070" s="177">
        <f t="shared" si="1182"/>
        <v>4.0449654112221366E-2</v>
      </c>
      <c r="K2070" s="2"/>
      <c r="L2070" s="2">
        <f t="shared" si="1169"/>
        <v>7.8905649500384326E-2</v>
      </c>
      <c r="M2070" s="2">
        <f t="shared" si="1170"/>
        <v>8.7192544196771707E-3</v>
      </c>
      <c r="N2070" s="2">
        <f t="shared" si="1171"/>
        <v>0.31401325903151422</v>
      </c>
      <c r="O2070" s="2">
        <f t="shared" si="1172"/>
        <v>0.25271425826287469</v>
      </c>
      <c r="P2070" s="2">
        <f t="shared" si="1173"/>
        <v>0.27356360491929282</v>
      </c>
      <c r="Q2070" s="2">
        <f t="shared" ref="Q2070:Q2133" si="1183">IF(C2070=0,"-",(1-L2070-M2070-N2070-O2070-P2070))</f>
        <v>7.2083973866256756E-2</v>
      </c>
      <c r="R2070" s="1">
        <v>3285</v>
      </c>
      <c r="S2070" s="1">
        <v>363</v>
      </c>
      <c r="T2070" s="1">
        <v>13073</v>
      </c>
      <c r="U2070" s="1">
        <v>10521</v>
      </c>
      <c r="V2070" s="1">
        <v>11389</v>
      </c>
      <c r="W2070" s="1">
        <v>2759</v>
      </c>
      <c r="X2070" s="1">
        <v>34</v>
      </c>
      <c r="Y2070" s="1">
        <v>36</v>
      </c>
      <c r="Z2070" s="1">
        <v>68</v>
      </c>
      <c r="AA2070" s="1">
        <v>36</v>
      </c>
      <c r="AD2070" s="1">
        <v>41</v>
      </c>
      <c r="AF2070" s="1">
        <v>13</v>
      </c>
      <c r="AG2070" s="1">
        <v>5</v>
      </c>
      <c r="AH2070" s="1">
        <v>8</v>
      </c>
      <c r="AI2070" s="1">
        <v>1</v>
      </c>
      <c r="AK2070" s="7">
        <f t="shared" si="1174"/>
        <v>5</v>
      </c>
      <c r="AL2070" s="7">
        <f t="shared" si="1175"/>
        <v>10</v>
      </c>
      <c r="AM2070" s="7">
        <f t="shared" si="1176"/>
        <v>8</v>
      </c>
      <c r="AN2070" s="2">
        <f t="shared" si="1177"/>
        <v>6.6271137586471948E-2</v>
      </c>
      <c r="AO2070" s="2">
        <f t="shared" si="1178"/>
        <v>8.1667947732513456E-4</v>
      </c>
      <c r="AP2070" s="2">
        <f t="shared" si="1179"/>
        <v>8.6471944657955417E-4</v>
      </c>
      <c r="AR2070" t="str">
        <f t="shared" si="1180"/>
        <v>Williamson</v>
      </c>
      <c r="AS2070" t="s">
        <v>14</v>
      </c>
      <c r="AT2070" s="184">
        <v>7</v>
      </c>
      <c r="AV2070" s="97">
        <v>47</v>
      </c>
      <c r="AW2070" s="99">
        <v>187</v>
      </c>
      <c r="AX2070" s="105">
        <f t="shared" si="1181"/>
        <v>47187</v>
      </c>
      <c r="AZ2070" s="7" t="s">
        <v>2951</v>
      </c>
      <c r="BA2070" t="s">
        <v>3184</v>
      </c>
      <c r="BB2070" s="176"/>
      <c r="BC2070" s="176"/>
      <c r="BD2070" s="176"/>
    </row>
    <row r="2071" spans="1:72" hidden="1" outlineLevel="1">
      <c r="A2071" t="s">
        <v>261</v>
      </c>
      <c r="B2071" t="s">
        <v>14</v>
      </c>
      <c r="C2071" s="1">
        <f t="shared" si="1166"/>
        <v>22084</v>
      </c>
      <c r="D2071" s="7">
        <f>IF(R2071&gt;0,RANK(R2071,(R2071:T2071,U2071:AI2071)),0)</f>
        <v>5</v>
      </c>
      <c r="E2071" s="7">
        <f>IF(S2071&gt;0,RANK(S2071,(R2071:T2071,U2071:AI2071)),0)</f>
        <v>6</v>
      </c>
      <c r="F2071" s="7">
        <f>IF(T2071&gt;0,RANK(T2071,(R2071:T2071,U2071:AI2071)),0)</f>
        <v>3</v>
      </c>
      <c r="G2071" s="7">
        <f>IF(U2071&gt;0,RANK(U2071,(R2071:T2071,U2071:AI2071)),0)</f>
        <v>2</v>
      </c>
      <c r="H2071" s="7">
        <f t="shared" si="1167"/>
        <v>1</v>
      </c>
      <c r="I2071" s="49">
        <f t="shared" si="1168"/>
        <v>2145</v>
      </c>
      <c r="J2071" s="177">
        <f t="shared" si="1182"/>
        <v>9.7129143271146537E-2</v>
      </c>
      <c r="K2071" s="2"/>
      <c r="L2071" s="2">
        <f t="shared" si="1169"/>
        <v>4.6187284912153598E-2</v>
      </c>
      <c r="M2071" s="2">
        <f t="shared" si="1170"/>
        <v>8.1506973374388704E-3</v>
      </c>
      <c r="N2071" s="2">
        <f t="shared" si="1171"/>
        <v>0.18402463321861981</v>
      </c>
      <c r="O2071" s="2">
        <f t="shared" si="1172"/>
        <v>0.29120630320594093</v>
      </c>
      <c r="P2071" s="2">
        <f t="shared" si="1173"/>
        <v>0.38833544647708751</v>
      </c>
      <c r="Q2071" s="2">
        <f t="shared" si="1183"/>
        <v>8.2095634848759202E-2</v>
      </c>
      <c r="R2071" s="1">
        <v>1020</v>
      </c>
      <c r="S2071" s="1">
        <v>180</v>
      </c>
      <c r="T2071" s="1">
        <v>4064</v>
      </c>
      <c r="U2071" s="1">
        <v>6431</v>
      </c>
      <c r="V2071" s="1">
        <v>8576</v>
      </c>
      <c r="W2071" s="1">
        <v>1651</v>
      </c>
      <c r="X2071" s="1">
        <v>10</v>
      </c>
      <c r="Y2071" s="1">
        <v>21</v>
      </c>
      <c r="Z2071" s="1">
        <v>36</v>
      </c>
      <c r="AA2071" s="1">
        <v>36</v>
      </c>
      <c r="AD2071" s="1">
        <v>40</v>
      </c>
      <c r="AF2071" s="1">
        <v>12</v>
      </c>
      <c r="AG2071" s="1">
        <v>4</v>
      </c>
      <c r="AH2071" s="1">
        <v>1</v>
      </c>
      <c r="AI2071" s="1">
        <v>2</v>
      </c>
      <c r="AK2071" s="7">
        <f t="shared" si="1174"/>
        <v>4</v>
      </c>
      <c r="AL2071" s="7">
        <f t="shared" si="1175"/>
        <v>10</v>
      </c>
      <c r="AM2071" s="7">
        <f t="shared" si="1176"/>
        <v>9</v>
      </c>
      <c r="AN2071" s="2">
        <f t="shared" si="1177"/>
        <v>7.4760007245064306E-2</v>
      </c>
      <c r="AO2071" s="2">
        <f t="shared" si="1178"/>
        <v>4.5281651874660387E-4</v>
      </c>
      <c r="AP2071" s="2">
        <f t="shared" si="1179"/>
        <v>9.509146893678681E-4</v>
      </c>
      <c r="AR2071" t="str">
        <f t="shared" si="1180"/>
        <v>Wilson</v>
      </c>
      <c r="AS2071" t="s">
        <v>14</v>
      </c>
      <c r="AT2071" s="184">
        <v>6</v>
      </c>
      <c r="AV2071" s="97">
        <v>47</v>
      </c>
      <c r="AW2071" s="99">
        <v>189</v>
      </c>
      <c r="AX2071" s="105">
        <f t="shared" si="1181"/>
        <v>47189</v>
      </c>
      <c r="AZ2071" s="7" t="s">
        <v>2951</v>
      </c>
      <c r="BA2071" t="s">
        <v>3184</v>
      </c>
      <c r="BB2071" s="176"/>
      <c r="BC2071" s="176"/>
    </row>
    <row r="2072" spans="1:72" collapsed="1">
      <c r="A2072" t="s">
        <v>3008</v>
      </c>
      <c r="B2072" t="s">
        <v>1105</v>
      </c>
      <c r="C2072" s="1">
        <f t="shared" si="1166"/>
        <v>855729</v>
      </c>
      <c r="D2072" s="7">
        <f>IF(R2072&gt;0,RANK(R2072,(R2072:T2072,U2072:AI2072)),0)</f>
        <v>5</v>
      </c>
      <c r="E2072" s="7">
        <f>IF(S2072&gt;0,RANK(S2072,(R2072:T2072,U2072:AI2072)),0)</f>
        <v>6</v>
      </c>
      <c r="F2072" s="7">
        <f>IF(T2072&gt;0,RANK(T2072,(R2072:T2072,U2072:AI2072)),0)</f>
        <v>3</v>
      </c>
      <c r="G2072" s="7">
        <f>IF(U2072&gt;0,RANK(U2072,(R2072:T2072,U2072:AI2072)),0)</f>
        <v>2</v>
      </c>
      <c r="H2072" s="7">
        <f t="shared" si="1167"/>
        <v>1</v>
      </c>
      <c r="I2072" s="49">
        <f t="shared" si="1168"/>
        <v>121709</v>
      </c>
      <c r="J2072" s="177">
        <f t="shared" si="1182"/>
        <v>0.14222843914370087</v>
      </c>
      <c r="K2072" s="2"/>
      <c r="L2072" s="2">
        <f t="shared" si="1169"/>
        <v>5.2938488703783558E-2</v>
      </c>
      <c r="M2072" s="2">
        <f t="shared" si="1170"/>
        <v>1.1161243804989663E-2</v>
      </c>
      <c r="N2072" s="2">
        <f t="shared" si="1171"/>
        <v>0.21183575641353747</v>
      </c>
      <c r="O2072" s="2">
        <f t="shared" si="1172"/>
        <v>0.24712379737042919</v>
      </c>
      <c r="P2072" s="2">
        <f t="shared" si="1173"/>
        <v>0.38935223651413003</v>
      </c>
      <c r="Q2072" s="2">
        <f t="shared" si="1183"/>
        <v>8.7588477193130065E-2</v>
      </c>
      <c r="R2072" s="1">
        <f t="shared" ref="R2072:W2072" si="1184">SUM(R1977:R2071)</f>
        <v>45301</v>
      </c>
      <c r="S2072" s="1">
        <f t="shared" si="1184"/>
        <v>9551</v>
      </c>
      <c r="T2072" s="1">
        <f t="shared" si="1184"/>
        <v>181274</v>
      </c>
      <c r="U2072" s="1">
        <f t="shared" si="1184"/>
        <v>211471</v>
      </c>
      <c r="V2072" s="1">
        <f t="shared" si="1184"/>
        <v>333180</v>
      </c>
      <c r="W2072" s="1">
        <f t="shared" si="1184"/>
        <v>64951</v>
      </c>
      <c r="X2072" s="1">
        <f>SUM(X1977:X2071)</f>
        <v>715</v>
      </c>
      <c r="Y2072" s="1">
        <f>SUM(Y1977:Y2071)</f>
        <v>1256</v>
      </c>
      <c r="Z2072" s="1">
        <f>SUM(Z1977:Z2071)</f>
        <v>2350</v>
      </c>
      <c r="AA2072" s="1">
        <f>SUM(AA1977:AA2071)</f>
        <v>1849</v>
      </c>
      <c r="AD2072" s="1">
        <f>SUM(AD1977:AD2071)</f>
        <v>2415</v>
      </c>
      <c r="AF2072" s="1">
        <f>SUM(AF1977:AF2071)</f>
        <v>710</v>
      </c>
      <c r="AG2072" s="1">
        <f>SUM(AG1977:AG2071)</f>
        <v>253</v>
      </c>
      <c r="AH2072" s="1">
        <f>SUM(AH1977:AH2071)</f>
        <v>186</v>
      </c>
      <c r="AI2072" s="1">
        <f>SUM(AI1977:AI2071)</f>
        <v>267</v>
      </c>
      <c r="AK2072" s="7">
        <f t="shared" si="1174"/>
        <v>4</v>
      </c>
      <c r="AL2072" s="7">
        <f t="shared" si="1175"/>
        <v>10</v>
      </c>
      <c r="AM2072" s="7">
        <f t="shared" si="1176"/>
        <v>9</v>
      </c>
      <c r="AN2072" s="2">
        <f t="shared" si="1177"/>
        <v>7.5901365969833906E-2</v>
      </c>
      <c r="AO2072" s="2">
        <f t="shared" si="1178"/>
        <v>8.3554489797587792E-4</v>
      </c>
      <c r="AP2072" s="2">
        <f t="shared" si="1179"/>
        <v>1.467754394206577E-3</v>
      </c>
      <c r="AR2072" t="str">
        <f t="shared" si="1180"/>
        <v>Tennessee</v>
      </c>
      <c r="AS2072" t="s">
        <v>1105</v>
      </c>
      <c r="AT2072" s="184"/>
      <c r="AV2072" s="97">
        <v>47</v>
      </c>
      <c r="AW2072" s="99"/>
      <c r="AX2072" s="97">
        <v>47</v>
      </c>
      <c r="AZ2072" s="7" t="s">
        <v>1619</v>
      </c>
      <c r="BA2072" t="s">
        <v>3184</v>
      </c>
    </row>
    <row r="2073" spans="1:72">
      <c r="C2073" s="1"/>
      <c r="E2073" s="7"/>
      <c r="F2073" s="7"/>
      <c r="G2073" s="7"/>
      <c r="H2073" s="7"/>
      <c r="I2073" s="49"/>
      <c r="J2073" s="177"/>
      <c r="K2073" s="2"/>
      <c r="AK2073" s="7"/>
      <c r="AL2073" s="7"/>
      <c r="AM2073" s="7"/>
      <c r="AT2073" s="184"/>
      <c r="AV2073" s="97"/>
      <c r="AW2073" s="99"/>
    </row>
    <row r="2074" spans="1:72" hidden="1" outlineLevel="1">
      <c r="A2074" t="s">
        <v>1229</v>
      </c>
      <c r="B2074" t="s">
        <v>2</v>
      </c>
      <c r="C2074" s="1">
        <f t="shared" ref="C2074:C2137" si="1185">SUM(R2074:AI2074)</f>
        <v>8506</v>
      </c>
      <c r="D2074" s="7">
        <f>IF(R2074&gt;0,RANK(R2074,(R2074:T2074,U2074:AI2074)),0)</f>
        <v>5</v>
      </c>
      <c r="E2074" s="7">
        <f>IF(S2074&gt;0,RANK(S2074,(R2074:T2074,U2074:AI2074)),0)</f>
        <v>7</v>
      </c>
      <c r="F2074" s="7">
        <f>IF(T2074&gt;0,RANK(T2074,(R2074:T2074,U2074:AI2074)),0)</f>
        <v>3</v>
      </c>
      <c r="G2074" s="7">
        <f>IF(U2074&gt;0,RANK(U2074,(R2074:T2074,U2074:AI2074)),0)</f>
        <v>1</v>
      </c>
      <c r="H2074" s="7">
        <f t="shared" ref="H2074:H2137" si="1186">IF(V2074&gt;0,RANK(V2074,(R2074:AB2074)),0)</f>
        <v>2</v>
      </c>
      <c r="I2074" s="49">
        <f t="shared" ref="I2074:I2137" si="1187">MAX(R2074:AA2074)-LARGE(R2074:AA2074,2)</f>
        <v>2113</v>
      </c>
      <c r="J2074" s="177">
        <f t="shared" si="1182"/>
        <v>0.24841288502233719</v>
      </c>
      <c r="K2074" s="2"/>
      <c r="L2074" s="2">
        <f t="shared" ref="L2074:L2137" si="1188">IF($C2074=0,"-",R2074/$C2074)</f>
        <v>1.7399482718081356E-2</v>
      </c>
      <c r="M2074" s="2">
        <f t="shared" ref="M2074:M2137" si="1189">IF($C2074=0,"-",S2074/$C2074)</f>
        <v>7.8767928521043962E-3</v>
      </c>
      <c r="N2074" s="2">
        <f t="shared" ref="N2074:N2137" si="1190">IF($C2074=0,"-",T2074/$C2074)</f>
        <v>9.4639078297672236E-2</v>
      </c>
      <c r="O2074" s="2">
        <f t="shared" ref="O2074:O2137" si="1191">IF($C2074=0,"-",U2074/$C2074)</f>
        <v>0.53491652950858215</v>
      </c>
      <c r="P2074" s="2">
        <f t="shared" ref="P2074:P2137" si="1192">IF($C2074=0,"-",V2074/$C2074)</f>
        <v>0.28650364448624499</v>
      </c>
      <c r="Q2074" s="2">
        <f t="shared" si="1183"/>
        <v>5.8664472137314849E-2</v>
      </c>
      <c r="R2074" s="1">
        <v>148</v>
      </c>
      <c r="S2074" s="1">
        <v>67</v>
      </c>
      <c r="T2074" s="1">
        <v>805</v>
      </c>
      <c r="U2074" s="1">
        <v>4550</v>
      </c>
      <c r="V2074" s="1">
        <v>2437</v>
      </c>
      <c r="W2074" s="1">
        <v>376</v>
      </c>
      <c r="X2074" s="1">
        <v>5</v>
      </c>
      <c r="Y2074" s="1">
        <v>3</v>
      </c>
      <c r="Z2074" s="1">
        <v>9</v>
      </c>
      <c r="AA2074" s="1">
        <v>81</v>
      </c>
      <c r="AC2074" s="1">
        <f>SUM(BE2074:CN2074)</f>
        <v>2</v>
      </c>
      <c r="AD2074" s="1">
        <v>17</v>
      </c>
      <c r="AF2074" s="1">
        <v>3</v>
      </c>
      <c r="AG2074" s="1">
        <v>3</v>
      </c>
      <c r="AK2074" s="7">
        <f t="shared" ref="AK2074:AK2137" si="1193">IF(W2074&gt;0,RANK(W2074,(R2074:AB2074)),0)</f>
        <v>4</v>
      </c>
      <c r="AL2074" s="7">
        <f t="shared" ref="AL2074:AL2137" si="1194">IF(X2074&gt;0,RANK(X2074,(R2074:AB2074)),0)</f>
        <v>9</v>
      </c>
      <c r="AM2074" s="7">
        <f t="shared" ref="AM2074:AM2137" si="1195">IF(Y2074&gt;0,RANK(Y2074,(R2074:AB2074)),0)</f>
        <v>10</v>
      </c>
      <c r="AN2074" s="2">
        <f t="shared" ref="AN2074:AN2137" si="1196">IF($C2074=0,"-",W2074/$C2074)</f>
        <v>4.4204091229720195E-2</v>
      </c>
      <c r="AO2074" s="2">
        <f t="shared" ref="AO2074:AO2137" si="1197">IF($C2074=0,"-",X2074/$C2074)</f>
        <v>5.8782036209734307E-4</v>
      </c>
      <c r="AP2074" s="2">
        <f t="shared" ref="AP2074:AP2137" si="1198">IF($C2074=0,"-",Y2074/$C2074)</f>
        <v>3.5269221725840581E-4</v>
      </c>
      <c r="AR2074" t="str">
        <f t="shared" ref="AR2074:AR2137" si="1199">A2074</f>
        <v>Anderson</v>
      </c>
      <c r="AS2074" t="s">
        <v>2</v>
      </c>
      <c r="AT2074" s="184">
        <v>5</v>
      </c>
      <c r="AV2074" s="97">
        <v>48</v>
      </c>
      <c r="AW2074" s="99">
        <v>1</v>
      </c>
      <c r="AX2074" s="105">
        <f t="shared" ref="AX2074:AX2137" si="1200">AV2074*1000+AW2074</f>
        <v>48001</v>
      </c>
      <c r="AZ2074" s="7" t="s">
        <v>2951</v>
      </c>
      <c r="BA2074" t="s">
        <v>3184</v>
      </c>
      <c r="BT2074" s="1">
        <v>2</v>
      </c>
    </row>
    <row r="2075" spans="1:72" hidden="1" outlineLevel="1">
      <c r="A2075" t="s">
        <v>2489</v>
      </c>
      <c r="B2075" t="s">
        <v>2</v>
      </c>
      <c r="C2075" s="1">
        <f t="shared" si="1185"/>
        <v>2902</v>
      </c>
      <c r="D2075" s="7">
        <f>IF(R2075&gt;0,RANK(R2075,(R2075:T2075,U2075:AI2075)),0)</f>
        <v>7</v>
      </c>
      <c r="E2075" s="7">
        <f>IF(S2075&gt;0,RANK(S2075,(R2075:T2075,U2075:AI2075)),0)</f>
        <v>6</v>
      </c>
      <c r="F2075" s="7">
        <f>IF(T2075&gt;0,RANK(T2075,(R2075:T2075,U2075:AI2075)),0)</f>
        <v>3</v>
      </c>
      <c r="G2075" s="7">
        <f>IF(U2075&gt;0,RANK(U2075,(R2075:T2075,U2075:AI2075)),0)</f>
        <v>1</v>
      </c>
      <c r="H2075" s="7">
        <f t="shared" si="1186"/>
        <v>2</v>
      </c>
      <c r="I2075" s="49">
        <f t="shared" si="1187"/>
        <v>633</v>
      </c>
      <c r="J2075" s="177">
        <f t="shared" si="1182"/>
        <v>0.21812543073742247</v>
      </c>
      <c r="K2075" s="2"/>
      <c r="L2075" s="2">
        <f t="shared" si="1188"/>
        <v>1.3439007580978636E-2</v>
      </c>
      <c r="M2075" s="2">
        <f t="shared" si="1189"/>
        <v>2.3087525844245348E-2</v>
      </c>
      <c r="N2075" s="2">
        <f t="shared" si="1190"/>
        <v>0.13852515506547208</v>
      </c>
      <c r="O2075" s="2">
        <f t="shared" si="1191"/>
        <v>0.46485182632667127</v>
      </c>
      <c r="P2075" s="2">
        <f t="shared" si="1192"/>
        <v>0.2467263955892488</v>
      </c>
      <c r="Q2075" s="2">
        <f t="shared" si="1183"/>
        <v>0.11337008959338385</v>
      </c>
      <c r="R2075" s="1">
        <v>39</v>
      </c>
      <c r="S2075" s="1">
        <v>67</v>
      </c>
      <c r="T2075" s="1">
        <v>402</v>
      </c>
      <c r="U2075" s="1">
        <v>1349</v>
      </c>
      <c r="V2075" s="1">
        <v>716</v>
      </c>
      <c r="W2075" s="1">
        <v>201</v>
      </c>
      <c r="X2075" s="1">
        <v>1</v>
      </c>
      <c r="Y2075" s="1">
        <v>3</v>
      </c>
      <c r="Z2075" s="1">
        <v>17</v>
      </c>
      <c r="AA2075" s="1">
        <v>83</v>
      </c>
      <c r="AC2075" s="1">
        <f t="shared" ref="AC2075:AC2138" si="1201">SUM(BE2075:CN2075)</f>
        <v>2</v>
      </c>
      <c r="AD2075" s="1">
        <v>21</v>
      </c>
      <c r="AF2075" s="1">
        <v>1</v>
      </c>
      <c r="AG2075" s="1">
        <v>0</v>
      </c>
      <c r="AK2075" s="7">
        <f t="shared" si="1193"/>
        <v>4</v>
      </c>
      <c r="AL2075" s="7">
        <f t="shared" si="1194"/>
        <v>10</v>
      </c>
      <c r="AM2075" s="7">
        <f t="shared" si="1195"/>
        <v>9</v>
      </c>
      <c r="AN2075" s="2">
        <f t="shared" si="1196"/>
        <v>6.9262577532736042E-2</v>
      </c>
      <c r="AO2075" s="2">
        <f t="shared" si="1197"/>
        <v>3.4458993797381116E-4</v>
      </c>
      <c r="AP2075" s="2">
        <f t="shared" si="1198"/>
        <v>1.0337698139214334E-3</v>
      </c>
      <c r="AR2075" t="str">
        <f t="shared" si="1199"/>
        <v>Andrews</v>
      </c>
      <c r="AS2075" t="s">
        <v>2</v>
      </c>
      <c r="AT2075" s="184">
        <v>11</v>
      </c>
      <c r="AU2075" s="198"/>
      <c r="AV2075" s="97">
        <v>48</v>
      </c>
      <c r="AW2075" s="99">
        <v>3</v>
      </c>
      <c r="AX2075" s="105">
        <f t="shared" si="1200"/>
        <v>48003</v>
      </c>
      <c r="AZ2075" s="7" t="s">
        <v>2951</v>
      </c>
      <c r="BA2075" t="s">
        <v>3184</v>
      </c>
      <c r="BT2075" s="1">
        <v>2</v>
      </c>
    </row>
    <row r="2076" spans="1:72" hidden="1" outlineLevel="1">
      <c r="A2076" t="s">
        <v>173</v>
      </c>
      <c r="B2076" t="s">
        <v>2</v>
      </c>
      <c r="C2076" s="1">
        <f t="shared" si="1185"/>
        <v>13563</v>
      </c>
      <c r="D2076" s="7">
        <f>IF(R2076&gt;0,RANK(R2076,(R2076:T2076,U2076:AI2076)),0)</f>
        <v>5</v>
      </c>
      <c r="E2076" s="7">
        <f>IF(S2076&gt;0,RANK(S2076,(R2076:T2076,U2076:AI2076)),0)</f>
        <v>7</v>
      </c>
      <c r="F2076" s="7">
        <f>IF(T2076&gt;0,RANK(T2076,(R2076:T2076,U2076:AI2076)),0)</f>
        <v>3</v>
      </c>
      <c r="G2076" s="7">
        <f>IF(U2076&gt;0,RANK(U2076,(R2076:T2076,U2076:AI2076)),0)</f>
        <v>1</v>
      </c>
      <c r="H2076" s="7">
        <f t="shared" si="1186"/>
        <v>2</v>
      </c>
      <c r="I2076" s="49">
        <f t="shared" si="1187"/>
        <v>3230</v>
      </c>
      <c r="J2076" s="177">
        <f t="shared" si="1182"/>
        <v>0.23814790238147904</v>
      </c>
      <c r="K2076" s="2"/>
      <c r="L2076" s="2">
        <f t="shared" si="1188"/>
        <v>2.5658040256580403E-2</v>
      </c>
      <c r="M2076" s="2">
        <f t="shared" si="1189"/>
        <v>1.0101010101010102E-2</v>
      </c>
      <c r="N2076" s="2">
        <f t="shared" si="1190"/>
        <v>0.11892649118926492</v>
      </c>
      <c r="O2076" s="2">
        <f t="shared" si="1191"/>
        <v>0.50696748506967482</v>
      </c>
      <c r="P2076" s="2">
        <f t="shared" si="1192"/>
        <v>0.26881958268819584</v>
      </c>
      <c r="Q2076" s="2">
        <f t="shared" si="1183"/>
        <v>6.9527390695274027E-2</v>
      </c>
      <c r="R2076" s="1">
        <v>348</v>
      </c>
      <c r="S2076" s="1">
        <v>137</v>
      </c>
      <c r="T2076" s="1">
        <v>1613</v>
      </c>
      <c r="U2076" s="1">
        <v>6876</v>
      </c>
      <c r="V2076" s="1">
        <v>3646</v>
      </c>
      <c r="W2076" s="1">
        <v>593</v>
      </c>
      <c r="X2076" s="1">
        <v>3</v>
      </c>
      <c r="Y2076" s="1">
        <v>164</v>
      </c>
      <c r="Z2076" s="1">
        <v>28</v>
      </c>
      <c r="AA2076" s="1">
        <v>104</v>
      </c>
      <c r="AC2076" s="1">
        <f t="shared" si="1201"/>
        <v>7</v>
      </c>
      <c r="AD2076" s="1">
        <v>37</v>
      </c>
      <c r="AF2076" s="1">
        <v>4</v>
      </c>
      <c r="AG2076" s="1">
        <v>3</v>
      </c>
      <c r="AK2076" s="7">
        <f t="shared" si="1193"/>
        <v>4</v>
      </c>
      <c r="AL2076" s="7">
        <f t="shared" si="1194"/>
        <v>10</v>
      </c>
      <c r="AM2076" s="7">
        <f t="shared" si="1195"/>
        <v>6</v>
      </c>
      <c r="AN2076" s="2">
        <f t="shared" si="1196"/>
        <v>4.3721890437218906E-2</v>
      </c>
      <c r="AO2076" s="2">
        <f t="shared" si="1197"/>
        <v>2.2119000221190003E-4</v>
      </c>
      <c r="AP2076" s="2">
        <f t="shared" si="1198"/>
        <v>1.2091720120917202E-2</v>
      </c>
      <c r="AR2076" t="str">
        <f t="shared" si="1199"/>
        <v>Angelina</v>
      </c>
      <c r="AS2076" t="s">
        <v>2</v>
      </c>
      <c r="AT2076" s="184">
        <v>1</v>
      </c>
      <c r="AU2076" s="198"/>
      <c r="AV2076" s="97">
        <v>48</v>
      </c>
      <c r="AW2076" s="99">
        <v>5</v>
      </c>
      <c r="AX2076" s="105">
        <f t="shared" si="1200"/>
        <v>48005</v>
      </c>
      <c r="AZ2076" s="7" t="s">
        <v>2951</v>
      </c>
      <c r="BA2076" t="s">
        <v>3184</v>
      </c>
      <c r="BT2076" s="1">
        <v>7</v>
      </c>
    </row>
    <row r="2077" spans="1:72" hidden="1" outlineLevel="1">
      <c r="A2077" t="s">
        <v>421</v>
      </c>
      <c r="B2077" t="s">
        <v>2</v>
      </c>
      <c r="C2077" s="1">
        <f t="shared" si="1185"/>
        <v>5322</v>
      </c>
      <c r="D2077" s="7">
        <f>IF(R2077&gt;0,RANK(R2077,(R2077:T2077,U2077:AI2077)),0)</f>
        <v>4</v>
      </c>
      <c r="E2077" s="7">
        <f>IF(S2077&gt;0,RANK(S2077,(R2077:T2077,U2077:AI2077)),0)</f>
        <v>7</v>
      </c>
      <c r="F2077" s="7">
        <f>IF(T2077&gt;0,RANK(T2077,(R2077:T2077,U2077:AI2077)),0)</f>
        <v>3</v>
      </c>
      <c r="G2077" s="7">
        <f>IF(U2077&gt;0,RANK(U2077,(R2077:T2077,U2077:AI2077)),0)</f>
        <v>2</v>
      </c>
      <c r="H2077" s="7">
        <f t="shared" si="1186"/>
        <v>1</v>
      </c>
      <c r="I2077" s="49">
        <f t="shared" si="1187"/>
        <v>438</v>
      </c>
      <c r="J2077" s="177">
        <f t="shared" si="1182"/>
        <v>8.2299887260428417E-2</v>
      </c>
      <c r="K2077" s="2"/>
      <c r="L2077" s="2">
        <f t="shared" si="1188"/>
        <v>5.1108605787298006E-2</v>
      </c>
      <c r="M2077" s="2">
        <f t="shared" si="1189"/>
        <v>2.2172115745960164E-2</v>
      </c>
      <c r="N2077" s="2">
        <f t="shared" si="1190"/>
        <v>0.14825253664036075</v>
      </c>
      <c r="O2077" s="2">
        <f t="shared" si="1191"/>
        <v>0.31097331830139047</v>
      </c>
      <c r="P2077" s="2">
        <f t="shared" si="1192"/>
        <v>0.39327320556181888</v>
      </c>
      <c r="Q2077" s="2">
        <f t="shared" si="1183"/>
        <v>7.4220217963171742E-2</v>
      </c>
      <c r="R2077" s="1">
        <v>272</v>
      </c>
      <c r="S2077" s="1">
        <v>118</v>
      </c>
      <c r="T2077" s="1">
        <v>789</v>
      </c>
      <c r="U2077" s="1">
        <v>1655</v>
      </c>
      <c r="V2077" s="1">
        <v>2093</v>
      </c>
      <c r="W2077" s="1">
        <v>167</v>
      </c>
      <c r="X2077" s="1">
        <v>5</v>
      </c>
      <c r="Y2077" s="1">
        <v>6</v>
      </c>
      <c r="Z2077" s="1">
        <v>30</v>
      </c>
      <c r="AA2077" s="1">
        <v>168</v>
      </c>
      <c r="AC2077" s="1">
        <f t="shared" si="1201"/>
        <v>6</v>
      </c>
      <c r="AD2077" s="1">
        <v>9</v>
      </c>
      <c r="AF2077" s="1">
        <v>2</v>
      </c>
      <c r="AG2077" s="1">
        <v>2</v>
      </c>
      <c r="AK2077" s="7">
        <f t="shared" si="1193"/>
        <v>6</v>
      </c>
      <c r="AL2077" s="7">
        <f t="shared" si="1194"/>
        <v>10</v>
      </c>
      <c r="AM2077" s="7">
        <f t="shared" si="1195"/>
        <v>9</v>
      </c>
      <c r="AN2077" s="2">
        <f t="shared" si="1196"/>
        <v>3.1379180759113112E-2</v>
      </c>
      <c r="AO2077" s="2">
        <f t="shared" si="1197"/>
        <v>9.3949642991356629E-4</v>
      </c>
      <c r="AP2077" s="2">
        <f t="shared" si="1198"/>
        <v>1.1273957158962795E-3</v>
      </c>
      <c r="AR2077" t="str">
        <f t="shared" si="1199"/>
        <v>Aransas</v>
      </c>
      <c r="AS2077" t="s">
        <v>2</v>
      </c>
      <c r="AT2077" s="184">
        <v>27</v>
      </c>
      <c r="AU2077" s="198"/>
      <c r="AV2077" s="97">
        <v>48</v>
      </c>
      <c r="AW2077" s="99">
        <v>7</v>
      </c>
      <c r="AX2077" s="105">
        <f t="shared" si="1200"/>
        <v>48007</v>
      </c>
      <c r="AZ2077" s="7" t="s">
        <v>2951</v>
      </c>
      <c r="BA2077" t="s">
        <v>3184</v>
      </c>
      <c r="BT2077" s="1">
        <v>6</v>
      </c>
    </row>
    <row r="2078" spans="1:72" hidden="1" outlineLevel="1">
      <c r="A2078" t="s">
        <v>3012</v>
      </c>
      <c r="B2078" t="s">
        <v>2</v>
      </c>
      <c r="C2078" s="1">
        <f t="shared" si="1185"/>
        <v>2470</v>
      </c>
      <c r="D2078" s="7">
        <f>IF(R2078&gt;0,RANK(R2078,(R2078:T2078,U2078:AI2078)),0)</f>
        <v>5</v>
      </c>
      <c r="E2078" s="7">
        <f>IF(S2078&gt;0,RANK(S2078,(R2078:T2078,U2078:AI2078)),0)</f>
        <v>6</v>
      </c>
      <c r="F2078" s="7">
        <f>IF(T2078&gt;0,RANK(T2078,(R2078:T2078,U2078:AI2078)),0)</f>
        <v>3</v>
      </c>
      <c r="G2078" s="7">
        <f>IF(U2078&gt;0,RANK(U2078,(R2078:T2078,U2078:AI2078)),0)</f>
        <v>1</v>
      </c>
      <c r="H2078" s="7">
        <f t="shared" si="1186"/>
        <v>2</v>
      </c>
      <c r="I2078" s="49">
        <f t="shared" si="1187"/>
        <v>508</v>
      </c>
      <c r="J2078" s="177">
        <f t="shared" si="1182"/>
        <v>0.20566801619433198</v>
      </c>
      <c r="K2078" s="2"/>
      <c r="L2078" s="2">
        <f t="shared" si="1188"/>
        <v>1.8218623481781375E-2</v>
      </c>
      <c r="M2078" s="2">
        <f t="shared" si="1189"/>
        <v>1.2145748987854251E-2</v>
      </c>
      <c r="N2078" s="2">
        <f t="shared" si="1190"/>
        <v>0.1076923076923077</v>
      </c>
      <c r="O2078" s="2">
        <f t="shared" si="1191"/>
        <v>0.49190283400809715</v>
      </c>
      <c r="P2078" s="2">
        <f t="shared" si="1192"/>
        <v>0.2862348178137652</v>
      </c>
      <c r="Q2078" s="2">
        <f t="shared" si="1183"/>
        <v>8.3805668016194268E-2</v>
      </c>
      <c r="R2078" s="1">
        <v>45</v>
      </c>
      <c r="S2078" s="1">
        <v>30</v>
      </c>
      <c r="T2078" s="1">
        <v>266</v>
      </c>
      <c r="U2078" s="1">
        <v>1215</v>
      </c>
      <c r="V2078" s="1">
        <v>707</v>
      </c>
      <c r="W2078" s="1">
        <v>151</v>
      </c>
      <c r="X2078" s="1">
        <v>3</v>
      </c>
      <c r="Y2078" s="1">
        <v>3</v>
      </c>
      <c r="Z2078" s="1">
        <v>9</v>
      </c>
      <c r="AA2078" s="1">
        <v>30</v>
      </c>
      <c r="AC2078" s="1">
        <f t="shared" si="1201"/>
        <v>0</v>
      </c>
      <c r="AD2078" s="1">
        <v>9</v>
      </c>
      <c r="AF2078" s="1">
        <v>2</v>
      </c>
      <c r="AG2078" s="1">
        <v>0</v>
      </c>
      <c r="AK2078" s="7">
        <f t="shared" si="1193"/>
        <v>4</v>
      </c>
      <c r="AL2078" s="7">
        <f t="shared" si="1194"/>
        <v>9</v>
      </c>
      <c r="AM2078" s="7">
        <f t="shared" si="1195"/>
        <v>9</v>
      </c>
      <c r="AN2078" s="2">
        <f t="shared" si="1196"/>
        <v>6.1133603238866394E-2</v>
      </c>
      <c r="AO2078" s="2">
        <f t="shared" si="1197"/>
        <v>1.2145748987854252E-3</v>
      </c>
      <c r="AP2078" s="2">
        <f t="shared" si="1198"/>
        <v>1.2145748987854252E-3</v>
      </c>
      <c r="AR2078" t="str">
        <f t="shared" si="1199"/>
        <v>Archer</v>
      </c>
      <c r="AS2078" t="s">
        <v>2</v>
      </c>
      <c r="AT2078" s="184">
        <v>13</v>
      </c>
      <c r="AU2078" s="198"/>
      <c r="AV2078" s="97">
        <v>48</v>
      </c>
      <c r="AW2078" s="99">
        <v>9</v>
      </c>
      <c r="AX2078" s="105">
        <f t="shared" si="1200"/>
        <v>48009</v>
      </c>
      <c r="AZ2078" s="7" t="s">
        <v>2951</v>
      </c>
      <c r="BA2078" t="s">
        <v>3184</v>
      </c>
      <c r="BT2078" s="1">
        <v>0</v>
      </c>
    </row>
    <row r="2079" spans="1:72" hidden="1" outlineLevel="1">
      <c r="A2079" t="s">
        <v>1771</v>
      </c>
      <c r="B2079" t="s">
        <v>2</v>
      </c>
      <c r="C2079" s="1">
        <f t="shared" si="1185"/>
        <v>775</v>
      </c>
      <c r="D2079" s="7">
        <f>IF(R2079&gt;0,RANK(R2079,(R2079:T2079,U2079:AI2079)),0)</f>
        <v>7</v>
      </c>
      <c r="E2079" s="7">
        <f>IF(S2079&gt;0,RANK(S2079,(R2079:T2079,U2079:AI2079)),0)</f>
        <v>8</v>
      </c>
      <c r="F2079" s="7">
        <f>IF(T2079&gt;0,RANK(T2079,(R2079:T2079,U2079:AI2079)),0)</f>
        <v>4</v>
      </c>
      <c r="G2079" s="7">
        <f>IF(U2079&gt;0,RANK(U2079,(R2079:T2079,U2079:AI2079)),0)</f>
        <v>1</v>
      </c>
      <c r="H2079" s="7">
        <f t="shared" si="1186"/>
        <v>2</v>
      </c>
      <c r="I2079" s="49">
        <f t="shared" si="1187"/>
        <v>183</v>
      </c>
      <c r="J2079" s="177">
        <f t="shared" si="1182"/>
        <v>0.2361290322580645</v>
      </c>
      <c r="K2079" s="2"/>
      <c r="L2079" s="2">
        <f t="shared" si="1188"/>
        <v>1.935483870967742E-2</v>
      </c>
      <c r="M2079" s="2">
        <f t="shared" si="1189"/>
        <v>1.4193548387096775E-2</v>
      </c>
      <c r="N2079" s="2">
        <f t="shared" si="1190"/>
        <v>7.483870967741936E-2</v>
      </c>
      <c r="O2079" s="2">
        <f t="shared" si="1191"/>
        <v>0.49032258064516127</v>
      </c>
      <c r="P2079" s="2">
        <f t="shared" si="1192"/>
        <v>0.25419354838709679</v>
      </c>
      <c r="Q2079" s="2">
        <f t="shared" si="1183"/>
        <v>0.14709677419354839</v>
      </c>
      <c r="R2079" s="1">
        <v>15</v>
      </c>
      <c r="S2079" s="1">
        <v>11</v>
      </c>
      <c r="T2079" s="1">
        <v>58</v>
      </c>
      <c r="U2079" s="1">
        <v>380</v>
      </c>
      <c r="V2079" s="1">
        <v>197</v>
      </c>
      <c r="W2079" s="1">
        <v>60</v>
      </c>
      <c r="X2079" s="1">
        <v>0</v>
      </c>
      <c r="Y2079" s="1">
        <v>4</v>
      </c>
      <c r="Z2079" s="1">
        <v>4</v>
      </c>
      <c r="AA2079" s="1">
        <v>20</v>
      </c>
      <c r="AC2079" s="1">
        <f t="shared" si="1201"/>
        <v>0</v>
      </c>
      <c r="AD2079" s="1">
        <v>2</v>
      </c>
      <c r="AF2079" s="1">
        <v>0</v>
      </c>
      <c r="AG2079" s="1">
        <v>24</v>
      </c>
      <c r="AK2079" s="7">
        <f t="shared" si="1193"/>
        <v>3</v>
      </c>
      <c r="AL2079" s="7">
        <f t="shared" si="1194"/>
        <v>0</v>
      </c>
      <c r="AM2079" s="7">
        <f t="shared" si="1195"/>
        <v>8</v>
      </c>
      <c r="AN2079" s="2">
        <f t="shared" si="1196"/>
        <v>7.7419354838709681E-2</v>
      </c>
      <c r="AO2079" s="2">
        <f t="shared" si="1197"/>
        <v>0</v>
      </c>
      <c r="AP2079" s="2">
        <f t="shared" si="1198"/>
        <v>5.1612903225806452E-3</v>
      </c>
      <c r="AR2079" t="str">
        <f t="shared" si="1199"/>
        <v>Armstrong</v>
      </c>
      <c r="AS2079" t="s">
        <v>2</v>
      </c>
      <c r="AT2079" s="184">
        <v>13</v>
      </c>
      <c r="AU2079" s="198"/>
      <c r="AV2079" s="97">
        <v>48</v>
      </c>
      <c r="AW2079" s="99">
        <v>11</v>
      </c>
      <c r="AX2079" s="105">
        <f t="shared" si="1200"/>
        <v>48011</v>
      </c>
      <c r="AZ2079" s="7" t="s">
        <v>2951</v>
      </c>
      <c r="BA2079" t="s">
        <v>3184</v>
      </c>
      <c r="BT2079" s="1">
        <v>0</v>
      </c>
    </row>
    <row r="2080" spans="1:72" hidden="1" outlineLevel="1">
      <c r="A2080" t="s">
        <v>2466</v>
      </c>
      <c r="B2080" t="s">
        <v>2</v>
      </c>
      <c r="C2080" s="1">
        <f t="shared" si="1185"/>
        <v>4504</v>
      </c>
      <c r="D2080" s="7">
        <f>IF(R2080&gt;0,RANK(R2080,(R2080:T2080,U2080:AI2080)),0)</f>
        <v>5</v>
      </c>
      <c r="E2080" s="7">
        <f>IF(S2080&gt;0,RANK(S2080,(R2080:T2080,U2080:AI2080)),0)</f>
        <v>6</v>
      </c>
      <c r="F2080" s="7">
        <f>IF(T2080&gt;0,RANK(T2080,(R2080:T2080,U2080:AI2080)),0)</f>
        <v>3</v>
      </c>
      <c r="G2080" s="7">
        <f>IF(U2080&gt;0,RANK(U2080,(R2080:T2080,U2080:AI2080)),0)</f>
        <v>1</v>
      </c>
      <c r="H2080" s="7">
        <f t="shared" si="1186"/>
        <v>2</v>
      </c>
      <c r="I2080" s="49">
        <f t="shared" si="1187"/>
        <v>1002</v>
      </c>
      <c r="J2080" s="177">
        <f t="shared" si="1182"/>
        <v>0.22246891651865008</v>
      </c>
      <c r="K2080" s="2"/>
      <c r="L2080" s="2">
        <f t="shared" si="1188"/>
        <v>1.5763765541740676E-2</v>
      </c>
      <c r="M2080" s="2">
        <f t="shared" si="1189"/>
        <v>7.7708703374777975E-3</v>
      </c>
      <c r="N2080" s="2">
        <f t="shared" si="1190"/>
        <v>0.11745115452930728</v>
      </c>
      <c r="O2080" s="2">
        <f t="shared" si="1191"/>
        <v>0.51998223801065724</v>
      </c>
      <c r="P2080" s="2">
        <f t="shared" si="1192"/>
        <v>0.2975133214920071</v>
      </c>
      <c r="Q2080" s="2">
        <f t="shared" si="1183"/>
        <v>4.1518650088809894E-2</v>
      </c>
      <c r="R2080" s="1">
        <v>71</v>
      </c>
      <c r="S2080" s="1">
        <v>35</v>
      </c>
      <c r="T2080" s="1">
        <v>529</v>
      </c>
      <c r="U2080" s="1">
        <v>2342</v>
      </c>
      <c r="V2080" s="1">
        <v>1340</v>
      </c>
      <c r="W2080" s="1">
        <v>142</v>
      </c>
      <c r="X2080" s="1">
        <v>2</v>
      </c>
      <c r="Y2080" s="1">
        <v>5</v>
      </c>
      <c r="Z2080" s="1">
        <v>5</v>
      </c>
      <c r="AA2080" s="1">
        <v>24</v>
      </c>
      <c r="AC2080" s="1">
        <f t="shared" si="1201"/>
        <v>0</v>
      </c>
      <c r="AD2080" s="1">
        <v>2</v>
      </c>
      <c r="AF2080" s="1">
        <v>2</v>
      </c>
      <c r="AG2080" s="1">
        <v>5</v>
      </c>
      <c r="AK2080" s="7">
        <f t="shared" si="1193"/>
        <v>4</v>
      </c>
      <c r="AL2080" s="7">
        <f t="shared" si="1194"/>
        <v>10</v>
      </c>
      <c r="AM2080" s="7">
        <f t="shared" si="1195"/>
        <v>8</v>
      </c>
      <c r="AN2080" s="2">
        <f t="shared" si="1196"/>
        <v>3.1527531083481351E-2</v>
      </c>
      <c r="AO2080" s="2">
        <f t="shared" si="1197"/>
        <v>4.4404973357015987E-4</v>
      </c>
      <c r="AP2080" s="2">
        <f t="shared" si="1198"/>
        <v>1.1101243339253996E-3</v>
      </c>
      <c r="AR2080" t="str">
        <f t="shared" si="1199"/>
        <v>Atascosa</v>
      </c>
      <c r="AS2080" t="s">
        <v>2</v>
      </c>
      <c r="AT2080" s="184">
        <v>28</v>
      </c>
      <c r="AU2080" s="198"/>
      <c r="AV2080" s="97">
        <v>48</v>
      </c>
      <c r="AW2080" s="99">
        <v>13</v>
      </c>
      <c r="AX2080" s="105">
        <f t="shared" si="1200"/>
        <v>48013</v>
      </c>
      <c r="AZ2080" s="7" t="s">
        <v>2951</v>
      </c>
      <c r="BA2080" t="s">
        <v>3184</v>
      </c>
      <c r="BT2080" s="1">
        <v>0</v>
      </c>
    </row>
    <row r="2081" spans="1:72" hidden="1" outlineLevel="1">
      <c r="A2081" t="s">
        <v>2746</v>
      </c>
      <c r="B2081" t="s">
        <v>2</v>
      </c>
      <c r="C2081" s="1">
        <f t="shared" si="1185"/>
        <v>6098</v>
      </c>
      <c r="D2081" s="7">
        <f>IF(R2081&gt;0,RANK(R2081,(R2081:T2081,U2081:AI2081)),0)</f>
        <v>5</v>
      </c>
      <c r="E2081" s="7">
        <f>IF(S2081&gt;0,RANK(S2081,(R2081:T2081,U2081:AI2081)),0)</f>
        <v>6</v>
      </c>
      <c r="F2081" s="7">
        <f>IF(T2081&gt;0,RANK(T2081,(R2081:T2081,U2081:AI2081)),0)</f>
        <v>3</v>
      </c>
      <c r="G2081" s="7">
        <f>IF(U2081&gt;0,RANK(U2081,(R2081:T2081,U2081:AI2081)),0)</f>
        <v>1</v>
      </c>
      <c r="H2081" s="7">
        <f t="shared" si="1186"/>
        <v>2</v>
      </c>
      <c r="I2081" s="49">
        <f t="shared" si="1187"/>
        <v>1449</v>
      </c>
      <c r="J2081" s="177">
        <f t="shared" si="1182"/>
        <v>0.23761889143981632</v>
      </c>
      <c r="K2081" s="2"/>
      <c r="L2081" s="2">
        <f t="shared" si="1188"/>
        <v>2.6238110856018366E-2</v>
      </c>
      <c r="M2081" s="2">
        <f t="shared" si="1189"/>
        <v>1.0495244342407346E-2</v>
      </c>
      <c r="N2081" s="2">
        <f t="shared" si="1190"/>
        <v>0.10610036077402427</v>
      </c>
      <c r="O2081" s="2">
        <f t="shared" si="1191"/>
        <v>0.52492620531321743</v>
      </c>
      <c r="P2081" s="2">
        <f t="shared" si="1192"/>
        <v>0.28730731387340114</v>
      </c>
      <c r="Q2081" s="2">
        <f t="shared" si="1183"/>
        <v>4.493276484093145E-2</v>
      </c>
      <c r="R2081" s="1">
        <v>160</v>
      </c>
      <c r="S2081" s="1">
        <v>64</v>
      </c>
      <c r="T2081" s="1">
        <v>647</v>
      </c>
      <c r="U2081" s="1">
        <v>3201</v>
      </c>
      <c r="V2081" s="1">
        <v>1752</v>
      </c>
      <c r="W2081" s="1">
        <v>197</v>
      </c>
      <c r="X2081" s="1">
        <v>4</v>
      </c>
      <c r="Y2081" s="1">
        <v>3</v>
      </c>
      <c r="Z2081" s="1">
        <v>11</v>
      </c>
      <c r="AA2081" s="1">
        <v>48</v>
      </c>
      <c r="AC2081" s="1">
        <f t="shared" si="1201"/>
        <v>1</v>
      </c>
      <c r="AD2081" s="1">
        <v>9</v>
      </c>
      <c r="AF2081" s="1">
        <v>1</v>
      </c>
      <c r="AG2081" s="1">
        <v>0</v>
      </c>
      <c r="AK2081" s="7">
        <f t="shared" si="1193"/>
        <v>4</v>
      </c>
      <c r="AL2081" s="7">
        <f t="shared" si="1194"/>
        <v>9</v>
      </c>
      <c r="AM2081" s="7">
        <f t="shared" si="1195"/>
        <v>10</v>
      </c>
      <c r="AN2081" s="2">
        <f t="shared" si="1196"/>
        <v>3.2305673991472612E-2</v>
      </c>
      <c r="AO2081" s="2">
        <f t="shared" si="1197"/>
        <v>6.5595277140045915E-4</v>
      </c>
      <c r="AP2081" s="2">
        <f t="shared" si="1198"/>
        <v>4.9196457855034436E-4</v>
      </c>
      <c r="AR2081" t="str">
        <f t="shared" si="1199"/>
        <v>Austin</v>
      </c>
      <c r="AS2081" t="s">
        <v>2</v>
      </c>
      <c r="AT2081" s="184">
        <v>10</v>
      </c>
      <c r="AU2081" s="198"/>
      <c r="AV2081" s="97">
        <v>48</v>
      </c>
      <c r="AW2081" s="99">
        <v>15</v>
      </c>
      <c r="AX2081" s="105">
        <f t="shared" si="1200"/>
        <v>48015</v>
      </c>
      <c r="AZ2081" s="7" t="s">
        <v>2951</v>
      </c>
      <c r="BA2081" t="s">
        <v>3184</v>
      </c>
      <c r="BT2081" s="1">
        <v>1</v>
      </c>
    </row>
    <row r="2082" spans="1:72" hidden="1" outlineLevel="1">
      <c r="A2082" t="s">
        <v>2266</v>
      </c>
      <c r="B2082" t="s">
        <v>2</v>
      </c>
      <c r="C2082" s="1">
        <f t="shared" si="1185"/>
        <v>957</v>
      </c>
      <c r="D2082" s="7">
        <f>IF(R2082&gt;0,RANK(R2082,(R2082:T2082,U2082:AI2082)),0)</f>
        <v>5</v>
      </c>
      <c r="E2082" s="7">
        <f>IF(S2082&gt;0,RANK(S2082,(R2082:T2082,U2082:AI2082)),0)</f>
        <v>6</v>
      </c>
      <c r="F2082" s="7">
        <f>IF(T2082&gt;0,RANK(T2082,(R2082:T2082,U2082:AI2082)),0)</f>
        <v>3</v>
      </c>
      <c r="G2082" s="7">
        <f>IF(U2082&gt;0,RANK(U2082,(R2082:T2082,U2082:AI2082)),0)</f>
        <v>1</v>
      </c>
      <c r="H2082" s="7">
        <f t="shared" si="1186"/>
        <v>2</v>
      </c>
      <c r="I2082" s="49">
        <f t="shared" si="1187"/>
        <v>262</v>
      </c>
      <c r="J2082" s="177">
        <f t="shared" si="1182"/>
        <v>0.27377220480668757</v>
      </c>
      <c r="K2082" s="2"/>
      <c r="L2082" s="2">
        <f t="shared" si="1188"/>
        <v>1.9853709508881923E-2</v>
      </c>
      <c r="M2082" s="2">
        <f t="shared" si="1189"/>
        <v>9.4043887147335428E-3</v>
      </c>
      <c r="N2082" s="2">
        <f t="shared" si="1190"/>
        <v>0.12852664576802508</v>
      </c>
      <c r="O2082" s="2">
        <f t="shared" si="1191"/>
        <v>0.51828631138975967</v>
      </c>
      <c r="P2082" s="2">
        <f t="shared" si="1192"/>
        <v>0.2445141065830721</v>
      </c>
      <c r="Q2082" s="2">
        <f t="shared" si="1183"/>
        <v>7.941483803552768E-2</v>
      </c>
      <c r="R2082" s="1">
        <v>19</v>
      </c>
      <c r="S2082" s="1">
        <v>9</v>
      </c>
      <c r="T2082" s="1">
        <v>123</v>
      </c>
      <c r="U2082" s="1">
        <v>496</v>
      </c>
      <c r="V2082" s="1">
        <v>234</v>
      </c>
      <c r="W2082" s="1">
        <v>63</v>
      </c>
      <c r="X2082" s="1">
        <v>2</v>
      </c>
      <c r="Y2082" s="1">
        <v>0</v>
      </c>
      <c r="Z2082" s="1">
        <v>0</v>
      </c>
      <c r="AA2082" s="1">
        <v>7</v>
      </c>
      <c r="AC2082" s="1">
        <f t="shared" si="1201"/>
        <v>0</v>
      </c>
      <c r="AD2082" s="1">
        <v>3</v>
      </c>
      <c r="AF2082" s="1">
        <v>1</v>
      </c>
      <c r="AG2082" s="1">
        <v>0</v>
      </c>
      <c r="AK2082" s="7">
        <f t="shared" si="1193"/>
        <v>4</v>
      </c>
      <c r="AL2082" s="7">
        <f t="shared" si="1194"/>
        <v>8</v>
      </c>
      <c r="AM2082" s="7">
        <f t="shared" si="1195"/>
        <v>0</v>
      </c>
      <c r="AN2082" s="2">
        <f t="shared" si="1196"/>
        <v>6.5830721003134793E-2</v>
      </c>
      <c r="AO2082" s="2">
        <f t="shared" si="1197"/>
        <v>2.0898641588296763E-3</v>
      </c>
      <c r="AP2082" s="2">
        <f t="shared" si="1198"/>
        <v>0</v>
      </c>
      <c r="AR2082" t="str">
        <f t="shared" si="1199"/>
        <v>Bailey</v>
      </c>
      <c r="AS2082" t="s">
        <v>2</v>
      </c>
      <c r="AT2082" s="184">
        <v>19</v>
      </c>
      <c r="AU2082" s="198"/>
      <c r="AV2082" s="97">
        <v>48</v>
      </c>
      <c r="AW2082" s="99">
        <v>17</v>
      </c>
      <c r="AX2082" s="105">
        <f t="shared" si="1200"/>
        <v>48017</v>
      </c>
      <c r="AZ2082" s="7" t="s">
        <v>2951</v>
      </c>
      <c r="BA2082" t="s">
        <v>3184</v>
      </c>
      <c r="BT2082" s="1">
        <v>0</v>
      </c>
    </row>
    <row r="2083" spans="1:72" hidden="1" outlineLevel="1">
      <c r="A2083" t="s">
        <v>412</v>
      </c>
      <c r="B2083" t="s">
        <v>2</v>
      </c>
      <c r="C2083" s="1">
        <f t="shared" si="1185"/>
        <v>5255</v>
      </c>
      <c r="D2083" s="7">
        <f>IF(R2083&gt;0,RANK(R2083,(R2083:T2083,U2083:AI2083)),0)</f>
        <v>5</v>
      </c>
      <c r="E2083" s="7">
        <f>IF(S2083&gt;0,RANK(S2083,(R2083:T2083,U2083:AI2083)),0)</f>
        <v>7</v>
      </c>
      <c r="F2083" s="7">
        <f>IF(T2083&gt;0,RANK(T2083,(R2083:T2083,U2083:AI2083)),0)</f>
        <v>3</v>
      </c>
      <c r="G2083" s="7">
        <f>IF(U2083&gt;0,RANK(U2083,(R2083:T2083,U2083:AI2083)),0)</f>
        <v>1</v>
      </c>
      <c r="H2083" s="7">
        <f t="shared" si="1186"/>
        <v>2</v>
      </c>
      <c r="I2083" s="49">
        <f t="shared" si="1187"/>
        <v>446</v>
      </c>
      <c r="J2083" s="177">
        <f t="shared" si="1182"/>
        <v>8.4871550903901041E-2</v>
      </c>
      <c r="K2083" s="2"/>
      <c r="L2083" s="2">
        <f t="shared" si="1188"/>
        <v>2.8544243577545196E-2</v>
      </c>
      <c r="M2083" s="2">
        <f t="shared" si="1189"/>
        <v>9.1341579448144632E-3</v>
      </c>
      <c r="N2083" s="2">
        <f t="shared" si="1190"/>
        <v>0.11760228353948621</v>
      </c>
      <c r="O2083" s="2">
        <f t="shared" si="1191"/>
        <v>0.43177925784966698</v>
      </c>
      <c r="P2083" s="2">
        <f t="shared" si="1192"/>
        <v>0.34690770694576595</v>
      </c>
      <c r="Q2083" s="2">
        <f t="shared" si="1183"/>
        <v>6.6032350142721297E-2</v>
      </c>
      <c r="R2083" s="1">
        <v>150</v>
      </c>
      <c r="S2083" s="1">
        <v>48</v>
      </c>
      <c r="T2083" s="1">
        <v>618</v>
      </c>
      <c r="U2083" s="1">
        <v>2269</v>
      </c>
      <c r="V2083" s="1">
        <v>1823</v>
      </c>
      <c r="W2083" s="1">
        <v>217</v>
      </c>
      <c r="X2083" s="1">
        <v>13</v>
      </c>
      <c r="Y2083" s="1">
        <v>4</v>
      </c>
      <c r="Z2083" s="1">
        <v>18</v>
      </c>
      <c r="AA2083" s="1">
        <v>73</v>
      </c>
      <c r="AC2083" s="1">
        <f t="shared" si="1201"/>
        <v>0</v>
      </c>
      <c r="AD2083" s="1">
        <v>16</v>
      </c>
      <c r="AF2083" s="1">
        <v>2</v>
      </c>
      <c r="AG2083" s="1">
        <v>4</v>
      </c>
      <c r="AK2083" s="7">
        <f t="shared" si="1193"/>
        <v>4</v>
      </c>
      <c r="AL2083" s="7">
        <f t="shared" si="1194"/>
        <v>9</v>
      </c>
      <c r="AM2083" s="7">
        <f t="shared" si="1195"/>
        <v>10</v>
      </c>
      <c r="AN2083" s="2">
        <f t="shared" si="1196"/>
        <v>4.1294005708848718E-2</v>
      </c>
      <c r="AO2083" s="2">
        <f t="shared" si="1197"/>
        <v>2.4738344433872504E-3</v>
      </c>
      <c r="AP2083" s="2">
        <f t="shared" si="1198"/>
        <v>7.6117982873453852E-4</v>
      </c>
      <c r="AR2083" t="str">
        <f t="shared" si="1199"/>
        <v>Bandera</v>
      </c>
      <c r="AS2083" t="s">
        <v>2</v>
      </c>
      <c r="AT2083" s="184">
        <v>21</v>
      </c>
      <c r="AU2083" s="198"/>
      <c r="AV2083" s="97">
        <v>48</v>
      </c>
      <c r="AW2083" s="99">
        <v>19</v>
      </c>
      <c r="AX2083" s="105">
        <f t="shared" si="1200"/>
        <v>48019</v>
      </c>
      <c r="AZ2083" s="7" t="s">
        <v>2951</v>
      </c>
      <c r="BA2083" t="s">
        <v>3184</v>
      </c>
      <c r="BT2083" s="1">
        <v>0</v>
      </c>
    </row>
    <row r="2084" spans="1:72" hidden="1" outlineLevel="1">
      <c r="A2084" t="s">
        <v>413</v>
      </c>
      <c r="B2084" t="s">
        <v>2</v>
      </c>
      <c r="C2084" s="1">
        <f t="shared" si="1185"/>
        <v>10754</v>
      </c>
      <c r="D2084" s="7">
        <f>IF(R2084&gt;0,RANK(R2084,(R2084:T2084,U2084:AI2084)),0)</f>
        <v>5</v>
      </c>
      <c r="E2084" s="7">
        <f>IF(S2084&gt;0,RANK(S2084,(R2084:T2084,U2084:AI2084)),0)</f>
        <v>7</v>
      </c>
      <c r="F2084" s="7">
        <f>IF(T2084&gt;0,RANK(T2084,(R2084:T2084,U2084:AI2084)),0)</f>
        <v>3</v>
      </c>
      <c r="G2084" s="7">
        <f>IF(U2084&gt;0,RANK(U2084,(R2084:T2084,U2084:AI2084)),0)</f>
        <v>1</v>
      </c>
      <c r="H2084" s="7">
        <f t="shared" si="1186"/>
        <v>2</v>
      </c>
      <c r="I2084" s="49">
        <f t="shared" si="1187"/>
        <v>617</v>
      </c>
      <c r="J2084" s="177">
        <f t="shared" si="1182"/>
        <v>5.7374000371954621E-2</v>
      </c>
      <c r="K2084" s="2"/>
      <c r="L2084" s="2">
        <f t="shared" si="1188"/>
        <v>3.8590291984377904E-2</v>
      </c>
      <c r="M2084" s="2">
        <f t="shared" si="1189"/>
        <v>1.1437604612237307E-2</v>
      </c>
      <c r="N2084" s="2">
        <f t="shared" si="1190"/>
        <v>0.14431839315603495</v>
      </c>
      <c r="O2084" s="2">
        <f t="shared" si="1191"/>
        <v>0.3912032732006695</v>
      </c>
      <c r="P2084" s="2">
        <f t="shared" si="1192"/>
        <v>0.33382927282871488</v>
      </c>
      <c r="Q2084" s="2">
        <f t="shared" si="1183"/>
        <v>8.0621164217965391E-2</v>
      </c>
      <c r="R2084" s="1">
        <v>415</v>
      </c>
      <c r="S2084" s="1">
        <v>123</v>
      </c>
      <c r="T2084" s="1">
        <v>1552</v>
      </c>
      <c r="U2084" s="1">
        <v>4207</v>
      </c>
      <c r="V2084" s="1">
        <v>3590</v>
      </c>
      <c r="W2084" s="1">
        <v>570</v>
      </c>
      <c r="X2084" s="1">
        <v>15</v>
      </c>
      <c r="Y2084" s="1">
        <v>16</v>
      </c>
      <c r="Z2084" s="1">
        <v>49</v>
      </c>
      <c r="AA2084" s="1">
        <v>175</v>
      </c>
      <c r="AC2084" s="1">
        <f t="shared" si="1201"/>
        <v>5</v>
      </c>
      <c r="AD2084" s="1">
        <v>31</v>
      </c>
      <c r="AF2084" s="1">
        <v>6</v>
      </c>
      <c r="AG2084" s="1">
        <v>0</v>
      </c>
      <c r="AK2084" s="7">
        <f t="shared" si="1193"/>
        <v>4</v>
      </c>
      <c r="AL2084" s="7">
        <f t="shared" si="1194"/>
        <v>10</v>
      </c>
      <c r="AM2084" s="7">
        <f t="shared" si="1195"/>
        <v>9</v>
      </c>
      <c r="AN2084" s="2">
        <f t="shared" si="1196"/>
        <v>5.3003533568904596E-2</v>
      </c>
      <c r="AO2084" s="2">
        <f t="shared" si="1197"/>
        <v>1.3948298307606471E-3</v>
      </c>
      <c r="AP2084" s="2">
        <f t="shared" si="1198"/>
        <v>1.4878184861446904E-3</v>
      </c>
      <c r="AR2084" t="str">
        <f t="shared" si="1199"/>
        <v>Bastrop</v>
      </c>
      <c r="AS2084" t="s">
        <v>2</v>
      </c>
      <c r="AT2084" s="184"/>
      <c r="AU2084" s="198"/>
      <c r="AV2084" s="97">
        <v>48</v>
      </c>
      <c r="AW2084" s="99">
        <v>21</v>
      </c>
      <c r="AX2084" s="105">
        <f t="shared" si="1200"/>
        <v>48021</v>
      </c>
      <c r="AZ2084" s="7" t="s">
        <v>2951</v>
      </c>
      <c r="BA2084" t="s">
        <v>3184</v>
      </c>
      <c r="BT2084" s="1">
        <v>5</v>
      </c>
    </row>
    <row r="2085" spans="1:72" hidden="1" outlineLevel="1">
      <c r="A2085" t="s">
        <v>2534</v>
      </c>
      <c r="B2085" t="s">
        <v>2</v>
      </c>
      <c r="C2085" s="1">
        <f t="shared" si="1185"/>
        <v>779</v>
      </c>
      <c r="D2085" s="7">
        <f>IF(R2085&gt;0,RANK(R2085,(R2085:T2085,U2085:AI2085)),0)</f>
        <v>6</v>
      </c>
      <c r="E2085" s="7">
        <f>IF(S2085&gt;0,RANK(S2085,(R2085:T2085,U2085:AI2085)),0)</f>
        <v>7</v>
      </c>
      <c r="F2085" s="7">
        <f>IF(T2085&gt;0,RANK(T2085,(R2085:T2085,U2085:AI2085)),0)</f>
        <v>3</v>
      </c>
      <c r="G2085" s="7">
        <f>IF(U2085&gt;0,RANK(U2085,(R2085:T2085,U2085:AI2085)),0)</f>
        <v>1</v>
      </c>
      <c r="H2085" s="7">
        <f t="shared" si="1186"/>
        <v>2</v>
      </c>
      <c r="I2085" s="49">
        <f t="shared" si="1187"/>
        <v>92</v>
      </c>
      <c r="J2085" s="177">
        <f t="shared" si="1182"/>
        <v>0.11810012836970475</v>
      </c>
      <c r="K2085" s="2"/>
      <c r="L2085" s="2">
        <f t="shared" si="1188"/>
        <v>2.3106546854942234E-2</v>
      </c>
      <c r="M2085" s="2">
        <f t="shared" si="1189"/>
        <v>1.9255455712451863E-2</v>
      </c>
      <c r="N2085" s="2">
        <f t="shared" si="1190"/>
        <v>0.12323491655969192</v>
      </c>
      <c r="O2085" s="2">
        <f t="shared" si="1191"/>
        <v>0.41848523748395378</v>
      </c>
      <c r="P2085" s="2">
        <f t="shared" si="1192"/>
        <v>0.30038510911424904</v>
      </c>
      <c r="Q2085" s="2">
        <f t="shared" si="1183"/>
        <v>0.11553273427471111</v>
      </c>
      <c r="R2085" s="1">
        <v>18</v>
      </c>
      <c r="S2085" s="1">
        <v>15</v>
      </c>
      <c r="T2085" s="1">
        <v>96</v>
      </c>
      <c r="U2085" s="1">
        <v>326</v>
      </c>
      <c r="V2085" s="1">
        <v>234</v>
      </c>
      <c r="W2085" s="1">
        <v>60</v>
      </c>
      <c r="X2085" s="1">
        <v>0</v>
      </c>
      <c r="Y2085" s="1">
        <v>0</v>
      </c>
      <c r="Z2085" s="1">
        <v>6</v>
      </c>
      <c r="AA2085" s="1">
        <v>19</v>
      </c>
      <c r="AC2085" s="1">
        <f t="shared" si="1201"/>
        <v>0</v>
      </c>
      <c r="AD2085" s="1">
        <v>4</v>
      </c>
      <c r="AF2085" s="1">
        <v>1</v>
      </c>
      <c r="AG2085" s="1">
        <v>0</v>
      </c>
      <c r="AK2085" s="7">
        <f t="shared" si="1193"/>
        <v>4</v>
      </c>
      <c r="AL2085" s="7">
        <f t="shared" si="1194"/>
        <v>0</v>
      </c>
      <c r="AM2085" s="7">
        <f t="shared" si="1195"/>
        <v>0</v>
      </c>
      <c r="AN2085" s="2">
        <f t="shared" si="1196"/>
        <v>7.702182284980745E-2</v>
      </c>
      <c r="AO2085" s="2">
        <f t="shared" si="1197"/>
        <v>0</v>
      </c>
      <c r="AP2085" s="2">
        <f t="shared" si="1198"/>
        <v>0</v>
      </c>
      <c r="AR2085" t="str">
        <f t="shared" si="1199"/>
        <v>Baylor</v>
      </c>
      <c r="AS2085" t="s">
        <v>2</v>
      </c>
      <c r="AT2085" s="184">
        <v>13</v>
      </c>
      <c r="AU2085" s="198"/>
      <c r="AV2085" s="97">
        <v>48</v>
      </c>
      <c r="AW2085" s="99">
        <v>23</v>
      </c>
      <c r="AX2085" s="105">
        <f t="shared" si="1200"/>
        <v>48023</v>
      </c>
      <c r="AZ2085" s="7" t="s">
        <v>2951</v>
      </c>
      <c r="BA2085" t="s">
        <v>3184</v>
      </c>
      <c r="BT2085" s="1">
        <v>0</v>
      </c>
    </row>
    <row r="2086" spans="1:72" hidden="1" outlineLevel="1">
      <c r="A2086" t="s">
        <v>2077</v>
      </c>
      <c r="B2086" t="s">
        <v>2</v>
      </c>
      <c r="C2086" s="1">
        <f t="shared" si="1185"/>
        <v>3020</v>
      </c>
      <c r="D2086" s="7">
        <f>IF(R2086&gt;0,RANK(R2086,(R2086:T2086,U2086:AI2086)),0)</f>
        <v>5</v>
      </c>
      <c r="E2086" s="7">
        <f>IF(S2086&gt;0,RANK(S2086,(R2086:T2086,U2086:AI2086)),0)</f>
        <v>6</v>
      </c>
      <c r="F2086" s="7">
        <f>IF(T2086&gt;0,RANK(T2086,(R2086:T2086,U2086:AI2086)),0)</f>
        <v>3</v>
      </c>
      <c r="G2086" s="7">
        <f>IF(U2086&gt;0,RANK(U2086,(R2086:T2086,U2086:AI2086)),0)</f>
        <v>1</v>
      </c>
      <c r="H2086" s="7">
        <f t="shared" si="1186"/>
        <v>2</v>
      </c>
      <c r="I2086" s="49">
        <f t="shared" si="1187"/>
        <v>728</v>
      </c>
      <c r="J2086" s="177">
        <f t="shared" si="1182"/>
        <v>0.24105960264900661</v>
      </c>
      <c r="K2086" s="2"/>
      <c r="L2086" s="2">
        <f t="shared" si="1188"/>
        <v>2.0860927152317882E-2</v>
      </c>
      <c r="M2086" s="2">
        <f t="shared" si="1189"/>
        <v>2.0198675496688741E-2</v>
      </c>
      <c r="N2086" s="2">
        <f t="shared" si="1190"/>
        <v>0.14172185430463577</v>
      </c>
      <c r="O2086" s="2">
        <f t="shared" si="1191"/>
        <v>0.49966887417218542</v>
      </c>
      <c r="P2086" s="2">
        <f t="shared" si="1192"/>
        <v>0.25860927152317881</v>
      </c>
      <c r="Q2086" s="2">
        <f t="shared" si="1183"/>
        <v>5.8940397350993323E-2</v>
      </c>
      <c r="R2086" s="1">
        <v>63</v>
      </c>
      <c r="S2086" s="1">
        <v>61</v>
      </c>
      <c r="T2086" s="1">
        <v>428</v>
      </c>
      <c r="U2086" s="1">
        <v>1509</v>
      </c>
      <c r="V2086" s="1">
        <v>781</v>
      </c>
      <c r="W2086" s="1">
        <v>99</v>
      </c>
      <c r="X2086" s="1">
        <v>0</v>
      </c>
      <c r="Y2086" s="1">
        <v>4</v>
      </c>
      <c r="Z2086" s="1">
        <v>9</v>
      </c>
      <c r="AA2086" s="1">
        <v>51</v>
      </c>
      <c r="AC2086" s="1">
        <f t="shared" si="1201"/>
        <v>3</v>
      </c>
      <c r="AD2086" s="1">
        <v>10</v>
      </c>
      <c r="AF2086" s="1">
        <v>0</v>
      </c>
      <c r="AG2086" s="1">
        <v>2</v>
      </c>
      <c r="AK2086" s="7">
        <f t="shared" si="1193"/>
        <v>4</v>
      </c>
      <c r="AL2086" s="7">
        <f t="shared" si="1194"/>
        <v>0</v>
      </c>
      <c r="AM2086" s="7">
        <f t="shared" si="1195"/>
        <v>9</v>
      </c>
      <c r="AN2086" s="2">
        <f t="shared" si="1196"/>
        <v>3.2781456953642381E-2</v>
      </c>
      <c r="AO2086" s="2">
        <f t="shared" si="1197"/>
        <v>0</v>
      </c>
      <c r="AP2086" s="2">
        <f t="shared" si="1198"/>
        <v>1.3245033112582781E-3</v>
      </c>
      <c r="AR2086" t="str">
        <f t="shared" si="1199"/>
        <v>Bee</v>
      </c>
      <c r="AS2086" t="s">
        <v>2</v>
      </c>
      <c r="AT2086" s="184">
        <v>34</v>
      </c>
      <c r="AU2086" s="198"/>
      <c r="AV2086" s="97">
        <v>48</v>
      </c>
      <c r="AW2086" s="99">
        <v>25</v>
      </c>
      <c r="AX2086" s="105">
        <f t="shared" si="1200"/>
        <v>48025</v>
      </c>
      <c r="AZ2086" s="7" t="s">
        <v>2951</v>
      </c>
      <c r="BA2086" t="s">
        <v>3184</v>
      </c>
      <c r="BT2086" s="1">
        <v>3</v>
      </c>
    </row>
    <row r="2087" spans="1:72" hidden="1" outlineLevel="1">
      <c r="A2087" t="s">
        <v>2481</v>
      </c>
      <c r="B2087" t="s">
        <v>2</v>
      </c>
      <c r="C2087" s="1">
        <f t="shared" si="1185"/>
        <v>31570</v>
      </c>
      <c r="D2087" s="7">
        <f>IF(R2087&gt;0,RANK(R2087,(R2087:T2087,U2087:AI2087)),0)</f>
        <v>5</v>
      </c>
      <c r="E2087" s="7">
        <f>IF(S2087&gt;0,RANK(S2087,(R2087:T2087,U2087:AI2087)),0)</f>
        <v>7</v>
      </c>
      <c r="F2087" s="7">
        <f>IF(T2087&gt;0,RANK(T2087,(R2087:T2087,U2087:AI2087)),0)</f>
        <v>3</v>
      </c>
      <c r="G2087" s="7">
        <f>IF(U2087&gt;0,RANK(U2087,(R2087:T2087,U2087:AI2087)),0)</f>
        <v>1</v>
      </c>
      <c r="H2087" s="7">
        <f t="shared" si="1186"/>
        <v>2</v>
      </c>
      <c r="I2087" s="49">
        <f t="shared" si="1187"/>
        <v>5886</v>
      </c>
      <c r="J2087" s="177">
        <f t="shared" si="1182"/>
        <v>0.18644282546721572</v>
      </c>
      <c r="K2087" s="2"/>
      <c r="L2087" s="2">
        <f t="shared" si="1188"/>
        <v>3.8739309471016788E-2</v>
      </c>
      <c r="M2087" s="2">
        <f t="shared" si="1189"/>
        <v>1.9068736141906874E-2</v>
      </c>
      <c r="N2087" s="2">
        <f t="shared" si="1190"/>
        <v>0.15400696864111499</v>
      </c>
      <c r="O2087" s="2">
        <f t="shared" si="1191"/>
        <v>0.44437757364586633</v>
      </c>
      <c r="P2087" s="2">
        <f t="shared" si="1192"/>
        <v>0.25793474817865064</v>
      </c>
      <c r="Q2087" s="2">
        <f t="shared" si="1183"/>
        <v>8.5872663921444436E-2</v>
      </c>
      <c r="R2087" s="1">
        <v>1223</v>
      </c>
      <c r="S2087" s="1">
        <v>602</v>
      </c>
      <c r="T2087" s="1">
        <v>4862</v>
      </c>
      <c r="U2087" s="1">
        <v>14029</v>
      </c>
      <c r="V2087" s="1">
        <v>8143</v>
      </c>
      <c r="W2087" s="1">
        <v>1681</v>
      </c>
      <c r="X2087" s="1">
        <v>52</v>
      </c>
      <c r="Y2087" s="1">
        <v>53</v>
      </c>
      <c r="Z2087" s="1">
        <v>114</v>
      </c>
      <c r="AA2087" s="1">
        <v>677</v>
      </c>
      <c r="AC2087" s="1">
        <f t="shared" si="1201"/>
        <v>7</v>
      </c>
      <c r="AD2087" s="1">
        <v>103</v>
      </c>
      <c r="AF2087" s="1">
        <v>13</v>
      </c>
      <c r="AG2087" s="1">
        <v>11</v>
      </c>
      <c r="AK2087" s="7">
        <f t="shared" si="1193"/>
        <v>4</v>
      </c>
      <c r="AL2087" s="7">
        <f t="shared" si="1194"/>
        <v>10</v>
      </c>
      <c r="AM2087" s="7">
        <f t="shared" si="1195"/>
        <v>9</v>
      </c>
      <c r="AN2087" s="2">
        <f t="shared" si="1196"/>
        <v>5.3246753246753244E-2</v>
      </c>
      <c r="AO2087" s="2">
        <f t="shared" si="1197"/>
        <v>1.6471333544504276E-3</v>
      </c>
      <c r="AP2087" s="2">
        <f t="shared" si="1198"/>
        <v>1.6788089958821666E-3</v>
      </c>
      <c r="AR2087" t="str">
        <f t="shared" si="1199"/>
        <v>Bell</v>
      </c>
      <c r="AS2087" t="s">
        <v>2</v>
      </c>
      <c r="AT2087" s="184"/>
      <c r="AU2087" s="198"/>
      <c r="AV2087" s="97">
        <v>48</v>
      </c>
      <c r="AW2087" s="99">
        <v>27</v>
      </c>
      <c r="AX2087" s="105">
        <f t="shared" si="1200"/>
        <v>48027</v>
      </c>
      <c r="AZ2087" s="7" t="s">
        <v>2951</v>
      </c>
      <c r="BA2087" t="s">
        <v>3184</v>
      </c>
      <c r="BT2087" s="1">
        <v>7</v>
      </c>
    </row>
    <row r="2088" spans="1:72" hidden="1" outlineLevel="1">
      <c r="A2088" t="s">
        <v>2811</v>
      </c>
      <c r="B2088" t="s">
        <v>2</v>
      </c>
      <c r="C2088" s="1">
        <f t="shared" si="1185"/>
        <v>132583</v>
      </c>
      <c r="D2088" s="7">
        <f>IF(R2088&gt;0,RANK(R2088,(R2088:T2088,U2088:AI2088)),0)</f>
        <v>4</v>
      </c>
      <c r="E2088" s="7">
        <f>IF(S2088&gt;0,RANK(S2088,(R2088:T2088,U2088:AI2088)),0)</f>
        <v>6</v>
      </c>
      <c r="F2088" s="7">
        <f>IF(T2088&gt;0,RANK(T2088,(R2088:T2088,U2088:AI2088)),0)</f>
        <v>3</v>
      </c>
      <c r="G2088" s="7">
        <f>IF(U2088&gt;0,RANK(U2088,(R2088:T2088,U2088:AI2088)),0)</f>
        <v>1</v>
      </c>
      <c r="H2088" s="7">
        <f t="shared" si="1186"/>
        <v>2</v>
      </c>
      <c r="I2088" s="49">
        <f t="shared" si="1187"/>
        <v>21439</v>
      </c>
      <c r="J2088" s="177">
        <f t="shared" si="1182"/>
        <v>0.16170248071019663</v>
      </c>
      <c r="K2088" s="2"/>
      <c r="L2088" s="2">
        <f t="shared" si="1188"/>
        <v>4.7268503503465752E-2</v>
      </c>
      <c r="M2088" s="2">
        <f t="shared" si="1189"/>
        <v>1.8177292714752269E-2</v>
      </c>
      <c r="N2088" s="2">
        <f t="shared" si="1190"/>
        <v>0.23152289509213098</v>
      </c>
      <c r="O2088" s="2">
        <f t="shared" si="1191"/>
        <v>0.40843094514379674</v>
      </c>
      <c r="P2088" s="2">
        <f t="shared" si="1192"/>
        <v>0.24672846443360008</v>
      </c>
      <c r="Q2088" s="2">
        <f t="shared" si="1183"/>
        <v>4.7871899112254201E-2</v>
      </c>
      <c r="R2088" s="1">
        <v>6267</v>
      </c>
      <c r="S2088" s="1">
        <v>2410</v>
      </c>
      <c r="T2088" s="1">
        <v>30696</v>
      </c>
      <c r="U2088" s="1">
        <v>54151</v>
      </c>
      <c r="V2088" s="1">
        <v>32712</v>
      </c>
      <c r="W2088" s="1">
        <v>4777</v>
      </c>
      <c r="X2088" s="1">
        <v>151</v>
      </c>
      <c r="Y2088" s="1">
        <v>175</v>
      </c>
      <c r="Z2088" s="1">
        <v>393</v>
      </c>
      <c r="AA2088" s="1">
        <v>527</v>
      </c>
      <c r="AC2088" s="1">
        <f t="shared" si="1201"/>
        <v>39</v>
      </c>
      <c r="AD2088" s="1">
        <v>174</v>
      </c>
      <c r="AF2088" s="1">
        <v>46</v>
      </c>
      <c r="AG2088" s="1">
        <v>65</v>
      </c>
      <c r="AK2088" s="7">
        <f t="shared" si="1193"/>
        <v>5</v>
      </c>
      <c r="AL2088" s="7">
        <f t="shared" si="1194"/>
        <v>10</v>
      </c>
      <c r="AM2088" s="7">
        <f t="shared" si="1195"/>
        <v>9</v>
      </c>
      <c r="AN2088" s="2">
        <f t="shared" si="1196"/>
        <v>3.6030260289780743E-2</v>
      </c>
      <c r="AO2088" s="2">
        <f t="shared" si="1197"/>
        <v>1.1389092115882127E-3</v>
      </c>
      <c r="AP2088" s="2">
        <f t="shared" si="1198"/>
        <v>1.3199278942247498E-3</v>
      </c>
      <c r="AR2088" t="str">
        <f t="shared" si="1199"/>
        <v>Bexar</v>
      </c>
      <c r="AS2088" t="s">
        <v>2</v>
      </c>
      <c r="AT2088" s="184"/>
      <c r="AU2088" s="198"/>
      <c r="AV2088" s="97">
        <v>48</v>
      </c>
      <c r="AW2088" s="99">
        <v>29</v>
      </c>
      <c r="AX2088" s="105">
        <f t="shared" si="1200"/>
        <v>48029</v>
      </c>
      <c r="AZ2088" s="7" t="s">
        <v>2951</v>
      </c>
      <c r="BA2088" t="s">
        <v>3184</v>
      </c>
      <c r="BT2088" s="1">
        <v>39</v>
      </c>
    </row>
    <row r="2089" spans="1:72" hidden="1" outlineLevel="1">
      <c r="A2089" t="s">
        <v>2320</v>
      </c>
      <c r="B2089" t="s">
        <v>2</v>
      </c>
      <c r="C2089" s="1">
        <f t="shared" si="1185"/>
        <v>3008</v>
      </c>
      <c r="D2089" s="7">
        <f>IF(R2089&gt;0,RANK(R2089,(R2089:T2089,U2089:AI2089)),0)</f>
        <v>5</v>
      </c>
      <c r="E2089" s="7">
        <f>IF(S2089&gt;0,RANK(S2089,(R2089:T2089,U2089:AI2089)),0)</f>
        <v>7</v>
      </c>
      <c r="F2089" s="7">
        <f>IF(T2089&gt;0,RANK(T2089,(R2089:T2089,U2089:AI2089)),0)</f>
        <v>3</v>
      </c>
      <c r="G2089" s="7">
        <f>IF(U2089&gt;0,RANK(U2089,(R2089:T2089,U2089:AI2089)),0)</f>
        <v>1</v>
      </c>
      <c r="H2089" s="7">
        <f t="shared" si="1186"/>
        <v>2</v>
      </c>
      <c r="I2089" s="49">
        <f t="shared" si="1187"/>
        <v>493</v>
      </c>
      <c r="J2089" s="177">
        <f t="shared" si="1182"/>
        <v>0.16389627659574468</v>
      </c>
      <c r="K2089" s="2"/>
      <c r="L2089" s="2">
        <f t="shared" si="1188"/>
        <v>3.2912234042553189E-2</v>
      </c>
      <c r="M2089" s="2">
        <f t="shared" si="1189"/>
        <v>1.1968085106382979E-2</v>
      </c>
      <c r="N2089" s="2">
        <f t="shared" si="1190"/>
        <v>0.13663563829787234</v>
      </c>
      <c r="O2089" s="2">
        <f t="shared" si="1191"/>
        <v>0.45844414893617019</v>
      </c>
      <c r="P2089" s="2">
        <f t="shared" si="1192"/>
        <v>0.29454787234042551</v>
      </c>
      <c r="Q2089" s="2">
        <f t="shared" si="1183"/>
        <v>6.5492021276595702E-2</v>
      </c>
      <c r="R2089" s="1">
        <v>99</v>
      </c>
      <c r="S2089" s="1">
        <v>36</v>
      </c>
      <c r="T2089" s="1">
        <v>411</v>
      </c>
      <c r="U2089" s="1">
        <v>1379</v>
      </c>
      <c r="V2089" s="1">
        <v>886</v>
      </c>
      <c r="W2089" s="1">
        <v>111</v>
      </c>
      <c r="X2089" s="1">
        <v>3</v>
      </c>
      <c r="Y2089" s="1">
        <v>3</v>
      </c>
      <c r="Z2089" s="1">
        <v>12</v>
      </c>
      <c r="AA2089" s="1">
        <v>54</v>
      </c>
      <c r="AC2089" s="1">
        <f t="shared" si="1201"/>
        <v>1</v>
      </c>
      <c r="AD2089" s="1">
        <v>10</v>
      </c>
      <c r="AF2089" s="1">
        <v>0</v>
      </c>
      <c r="AG2089" s="1">
        <v>3</v>
      </c>
      <c r="AK2089" s="7">
        <f t="shared" si="1193"/>
        <v>4</v>
      </c>
      <c r="AL2089" s="7">
        <f t="shared" si="1194"/>
        <v>9</v>
      </c>
      <c r="AM2089" s="7">
        <f t="shared" si="1195"/>
        <v>9</v>
      </c>
      <c r="AN2089" s="2">
        <f t="shared" si="1196"/>
        <v>3.6901595744680854E-2</v>
      </c>
      <c r="AO2089" s="2">
        <f t="shared" si="1197"/>
        <v>9.9734042553191482E-4</v>
      </c>
      <c r="AP2089" s="2">
        <f t="shared" si="1198"/>
        <v>9.9734042553191482E-4</v>
      </c>
      <c r="AR2089" t="str">
        <f t="shared" si="1199"/>
        <v>Blanco</v>
      </c>
      <c r="AS2089" t="s">
        <v>2</v>
      </c>
      <c r="AT2089" s="184">
        <v>21</v>
      </c>
      <c r="AU2089" s="198"/>
      <c r="AV2089" s="97">
        <v>48</v>
      </c>
      <c r="AW2089" s="99">
        <v>31</v>
      </c>
      <c r="AX2089" s="105">
        <f t="shared" si="1200"/>
        <v>48031</v>
      </c>
      <c r="AZ2089" s="7" t="s">
        <v>2951</v>
      </c>
      <c r="BA2089" t="s">
        <v>3184</v>
      </c>
      <c r="BT2089" s="1">
        <v>1</v>
      </c>
    </row>
    <row r="2090" spans="1:72" hidden="1" outlineLevel="1">
      <c r="A2090" t="s">
        <v>2306</v>
      </c>
      <c r="B2090" t="s">
        <v>2</v>
      </c>
      <c r="C2090" s="1">
        <f t="shared" si="1185"/>
        <v>310</v>
      </c>
      <c r="D2090" s="7">
        <f>IF(R2090&gt;0,RANK(R2090,(R2090:T2090,U2090:AI2090)),0)</f>
        <v>5</v>
      </c>
      <c r="E2090" s="7">
        <f>IF(S2090&gt;0,RANK(S2090,(R2090:T2090,U2090:AI2090)),0)</f>
        <v>8</v>
      </c>
      <c r="F2090" s="7">
        <f>IF(T2090&gt;0,RANK(T2090,(R2090:T2090,U2090:AI2090)),0)</f>
        <v>3</v>
      </c>
      <c r="G2090" s="7">
        <f>IF(U2090&gt;0,RANK(U2090,(R2090:T2090,U2090:AI2090)),0)</f>
        <v>1</v>
      </c>
      <c r="H2090" s="7">
        <f t="shared" si="1186"/>
        <v>2</v>
      </c>
      <c r="I2090" s="49">
        <f t="shared" si="1187"/>
        <v>73</v>
      </c>
      <c r="J2090" s="177">
        <f t="shared" si="1182"/>
        <v>0.23548387096774193</v>
      </c>
      <c r="K2090" s="2"/>
      <c r="L2090" s="2">
        <f t="shared" si="1188"/>
        <v>9.6774193548387101E-3</v>
      </c>
      <c r="M2090" s="2">
        <f t="shared" si="1189"/>
        <v>6.4516129032258064E-3</v>
      </c>
      <c r="N2090" s="2">
        <f t="shared" si="1190"/>
        <v>9.6774193548387094E-2</v>
      </c>
      <c r="O2090" s="2">
        <f t="shared" si="1191"/>
        <v>0.52903225806451615</v>
      </c>
      <c r="P2090" s="2">
        <f t="shared" si="1192"/>
        <v>0.29354838709677417</v>
      </c>
      <c r="Q2090" s="2">
        <f t="shared" si="1183"/>
        <v>6.4516129032258063E-2</v>
      </c>
      <c r="R2090" s="1">
        <v>3</v>
      </c>
      <c r="S2090" s="1">
        <v>2</v>
      </c>
      <c r="T2090" s="1">
        <v>30</v>
      </c>
      <c r="U2090" s="1">
        <v>164</v>
      </c>
      <c r="V2090" s="1">
        <v>91</v>
      </c>
      <c r="W2090" s="1">
        <v>14</v>
      </c>
      <c r="X2090" s="1">
        <v>0</v>
      </c>
      <c r="Y2090" s="1">
        <v>0</v>
      </c>
      <c r="Z2090" s="1">
        <v>0</v>
      </c>
      <c r="AA2090" s="1">
        <v>3</v>
      </c>
      <c r="AC2090" s="1">
        <f t="shared" si="1201"/>
        <v>0</v>
      </c>
      <c r="AD2090" s="1">
        <v>3</v>
      </c>
      <c r="AF2090" s="1">
        <v>0</v>
      </c>
      <c r="AG2090" s="1">
        <v>0</v>
      </c>
      <c r="AK2090" s="7">
        <f t="shared" si="1193"/>
        <v>4</v>
      </c>
      <c r="AL2090" s="7">
        <f t="shared" si="1194"/>
        <v>0</v>
      </c>
      <c r="AM2090" s="7">
        <f t="shared" si="1195"/>
        <v>0</v>
      </c>
      <c r="AN2090" s="2">
        <f t="shared" si="1196"/>
        <v>4.5161290322580643E-2</v>
      </c>
      <c r="AO2090" s="2">
        <f t="shared" si="1197"/>
        <v>0</v>
      </c>
      <c r="AP2090" s="2">
        <f t="shared" si="1198"/>
        <v>0</v>
      </c>
      <c r="AR2090" t="str">
        <f t="shared" si="1199"/>
        <v>Borden</v>
      </c>
      <c r="AS2090" t="s">
        <v>2</v>
      </c>
      <c r="AT2090" s="184">
        <v>19</v>
      </c>
      <c r="AU2090" s="198"/>
      <c r="AV2090" s="97">
        <v>48</v>
      </c>
      <c r="AW2090" s="99">
        <v>33</v>
      </c>
      <c r="AX2090" s="105">
        <f t="shared" si="1200"/>
        <v>48033</v>
      </c>
      <c r="AZ2090" s="7" t="s">
        <v>2951</v>
      </c>
      <c r="BA2090" t="s">
        <v>3184</v>
      </c>
      <c r="BT2090" s="1">
        <v>0</v>
      </c>
    </row>
    <row r="2091" spans="1:72" hidden="1" outlineLevel="1">
      <c r="A2091" t="s">
        <v>1823</v>
      </c>
      <c r="B2091" t="s">
        <v>2</v>
      </c>
      <c r="C2091" s="1">
        <f t="shared" si="1185"/>
        <v>4208</v>
      </c>
      <c r="D2091" s="7">
        <f>IF(R2091&gt;0,RANK(R2091,(R2091:T2091,U2091:AI2091)),0)</f>
        <v>5</v>
      </c>
      <c r="E2091" s="7">
        <f>IF(S2091&gt;0,RANK(S2091,(R2091:T2091,U2091:AI2091)),0)</f>
        <v>6</v>
      </c>
      <c r="F2091" s="7">
        <f>IF(T2091&gt;0,RANK(T2091,(R2091:T2091,U2091:AI2091)),0)</f>
        <v>3</v>
      </c>
      <c r="G2091" s="7">
        <f>IF(U2091&gt;0,RANK(U2091,(R2091:T2091,U2091:AI2091)),0)</f>
        <v>1</v>
      </c>
      <c r="H2091" s="7">
        <f t="shared" si="1186"/>
        <v>2</v>
      </c>
      <c r="I2091" s="49">
        <f t="shared" si="1187"/>
        <v>863</v>
      </c>
      <c r="J2091" s="177">
        <f t="shared" si="1182"/>
        <v>0.20508555133079848</v>
      </c>
      <c r="K2091" s="2"/>
      <c r="L2091" s="2">
        <f t="shared" si="1188"/>
        <v>2.4714828897338403E-2</v>
      </c>
      <c r="M2091" s="2">
        <f t="shared" si="1189"/>
        <v>1.2357414448669201E-2</v>
      </c>
      <c r="N2091" s="2">
        <f t="shared" si="1190"/>
        <v>9.2205323193916347E-2</v>
      </c>
      <c r="O2091" s="2">
        <f t="shared" si="1191"/>
        <v>0.50665399239543729</v>
      </c>
      <c r="P2091" s="2">
        <f t="shared" si="1192"/>
        <v>0.30156844106463876</v>
      </c>
      <c r="Q2091" s="2">
        <f t="shared" si="1183"/>
        <v>6.2499999999999889E-2</v>
      </c>
      <c r="R2091" s="1">
        <v>104</v>
      </c>
      <c r="S2091" s="1">
        <v>52</v>
      </c>
      <c r="T2091" s="1">
        <v>388</v>
      </c>
      <c r="U2091" s="1">
        <v>2132</v>
      </c>
      <c r="V2091" s="1">
        <v>1269</v>
      </c>
      <c r="W2091" s="1">
        <v>177</v>
      </c>
      <c r="X2091" s="1">
        <v>5</v>
      </c>
      <c r="Y2091" s="1">
        <v>9</v>
      </c>
      <c r="Z2091" s="1">
        <v>7</v>
      </c>
      <c r="AA2091" s="1">
        <v>44</v>
      </c>
      <c r="AC2091" s="1">
        <f t="shared" si="1201"/>
        <v>1</v>
      </c>
      <c r="AD2091" s="1">
        <v>16</v>
      </c>
      <c r="AF2091" s="1">
        <v>3</v>
      </c>
      <c r="AG2091" s="1">
        <v>1</v>
      </c>
      <c r="AK2091" s="7">
        <f t="shared" si="1193"/>
        <v>4</v>
      </c>
      <c r="AL2091" s="7">
        <f t="shared" si="1194"/>
        <v>10</v>
      </c>
      <c r="AM2091" s="7">
        <f t="shared" si="1195"/>
        <v>8</v>
      </c>
      <c r="AN2091" s="2">
        <f t="shared" si="1196"/>
        <v>4.206273764258555E-2</v>
      </c>
      <c r="AO2091" s="2">
        <f t="shared" si="1197"/>
        <v>1.188212927756654E-3</v>
      </c>
      <c r="AP2091" s="2">
        <f t="shared" si="1198"/>
        <v>2.1387832699619773E-3</v>
      </c>
      <c r="AR2091" t="str">
        <f t="shared" si="1199"/>
        <v>Bosque</v>
      </c>
      <c r="AS2091" t="s">
        <v>2</v>
      </c>
      <c r="AT2091" s="184">
        <v>25</v>
      </c>
      <c r="AU2091" s="198"/>
      <c r="AV2091" s="97">
        <v>48</v>
      </c>
      <c r="AW2091" s="99">
        <v>35</v>
      </c>
      <c r="AX2091" s="105">
        <f t="shared" si="1200"/>
        <v>48035</v>
      </c>
      <c r="AZ2091" s="7" t="s">
        <v>2951</v>
      </c>
      <c r="BA2091" t="s">
        <v>3184</v>
      </c>
      <c r="BT2091" s="1">
        <v>1</v>
      </c>
    </row>
    <row r="2092" spans="1:72" hidden="1" outlineLevel="1">
      <c r="A2092" t="s">
        <v>1859</v>
      </c>
      <c r="B2092" t="s">
        <v>2</v>
      </c>
      <c r="C2092" s="1">
        <f t="shared" si="1185"/>
        <v>16432</v>
      </c>
      <c r="D2092" s="7">
        <f>IF(R2092&gt;0,RANK(R2092,(R2092:T2092,U2092:AI2092)),0)</f>
        <v>5</v>
      </c>
      <c r="E2092" s="7">
        <f>IF(S2092&gt;0,RANK(S2092,(R2092:T2092,U2092:AI2092)),0)</f>
        <v>8</v>
      </c>
      <c r="F2092" s="7">
        <f>IF(T2092&gt;0,RANK(T2092,(R2092:T2092,U2092:AI2092)),0)</f>
        <v>3</v>
      </c>
      <c r="G2092" s="7">
        <f>IF(U2092&gt;0,RANK(U2092,(R2092:T2092,U2092:AI2092)),0)</f>
        <v>1</v>
      </c>
      <c r="H2092" s="7">
        <f t="shared" si="1186"/>
        <v>2</v>
      </c>
      <c r="I2092" s="49">
        <f t="shared" si="1187"/>
        <v>2021</v>
      </c>
      <c r="J2092" s="177">
        <f t="shared" si="1182"/>
        <v>0.12299172346640701</v>
      </c>
      <c r="K2092" s="2"/>
      <c r="L2092" s="2">
        <f t="shared" si="1188"/>
        <v>2.9333008763388509E-2</v>
      </c>
      <c r="M2092" s="2">
        <f t="shared" si="1189"/>
        <v>1.0406523855890944E-2</v>
      </c>
      <c r="N2092" s="2">
        <f t="shared" si="1190"/>
        <v>0.12725170399221031</v>
      </c>
      <c r="O2092" s="2">
        <f t="shared" si="1191"/>
        <v>0.42977117818889971</v>
      </c>
      <c r="P2092" s="2">
        <f t="shared" si="1192"/>
        <v>0.30677945472249268</v>
      </c>
      <c r="Q2092" s="2">
        <f t="shared" si="1183"/>
        <v>9.6458130477117876E-2</v>
      </c>
      <c r="R2092" s="1">
        <v>482</v>
      </c>
      <c r="S2092" s="1">
        <v>171</v>
      </c>
      <c r="T2092" s="1">
        <v>2091</v>
      </c>
      <c r="U2092" s="1">
        <v>7062</v>
      </c>
      <c r="V2092" s="1">
        <v>5041</v>
      </c>
      <c r="W2092" s="1">
        <v>940</v>
      </c>
      <c r="X2092" s="1">
        <v>16</v>
      </c>
      <c r="Y2092" s="1">
        <v>14</v>
      </c>
      <c r="Z2092" s="1">
        <v>32</v>
      </c>
      <c r="AA2092" s="1">
        <v>347</v>
      </c>
      <c r="AC2092" s="1">
        <f t="shared" si="1201"/>
        <v>8</v>
      </c>
      <c r="AD2092" s="1">
        <v>208</v>
      </c>
      <c r="AF2092" s="1">
        <v>12</v>
      </c>
      <c r="AG2092" s="1">
        <v>8</v>
      </c>
      <c r="AK2092" s="7">
        <f t="shared" si="1193"/>
        <v>4</v>
      </c>
      <c r="AL2092" s="7">
        <f t="shared" si="1194"/>
        <v>9</v>
      </c>
      <c r="AM2092" s="7">
        <f t="shared" si="1195"/>
        <v>10</v>
      </c>
      <c r="AN2092" s="2">
        <f t="shared" si="1196"/>
        <v>5.720545277507303E-2</v>
      </c>
      <c r="AO2092" s="2">
        <f t="shared" si="1197"/>
        <v>9.7370983446932818E-4</v>
      </c>
      <c r="AP2092" s="2">
        <f t="shared" si="1198"/>
        <v>8.5199610516066213E-4</v>
      </c>
      <c r="AR2092" t="str">
        <f t="shared" si="1199"/>
        <v>Bowie</v>
      </c>
      <c r="AS2092" t="s">
        <v>2</v>
      </c>
      <c r="AT2092" s="184">
        <v>4</v>
      </c>
      <c r="AU2092" s="198"/>
      <c r="AV2092" s="97">
        <v>48</v>
      </c>
      <c r="AW2092" s="99">
        <v>37</v>
      </c>
      <c r="AX2092" s="105">
        <f t="shared" si="1200"/>
        <v>48037</v>
      </c>
      <c r="AZ2092" s="7" t="s">
        <v>2951</v>
      </c>
      <c r="BA2092" t="s">
        <v>3184</v>
      </c>
      <c r="BT2092" s="1">
        <v>8</v>
      </c>
    </row>
    <row r="2093" spans="1:72" hidden="1" outlineLevel="1">
      <c r="A2093" t="s">
        <v>1465</v>
      </c>
      <c r="B2093" t="s">
        <v>2</v>
      </c>
      <c r="C2093" s="1">
        <f t="shared" si="1185"/>
        <v>39247</v>
      </c>
      <c r="D2093" s="7">
        <f>IF(R2093&gt;0,RANK(R2093,(R2093:T2093,U2093:AI2093)),0)</f>
        <v>5</v>
      </c>
      <c r="E2093" s="7">
        <f>IF(S2093&gt;0,RANK(S2093,(R2093:T2093,U2093:AI2093)),0)</f>
        <v>7</v>
      </c>
      <c r="F2093" s="7">
        <f>IF(T2093&gt;0,RANK(T2093,(R2093:T2093,U2093:AI2093)),0)</f>
        <v>3</v>
      </c>
      <c r="G2093" s="7">
        <f>IF(U2093&gt;0,RANK(U2093,(R2093:T2093,U2093:AI2093)),0)</f>
        <v>1</v>
      </c>
      <c r="H2093" s="7">
        <f t="shared" si="1186"/>
        <v>2</v>
      </c>
      <c r="I2093" s="49">
        <f t="shared" si="1187"/>
        <v>9997</v>
      </c>
      <c r="J2093" s="177">
        <f t="shared" si="1182"/>
        <v>0.25472010599536271</v>
      </c>
      <c r="K2093" s="2"/>
      <c r="L2093" s="2">
        <f t="shared" si="1188"/>
        <v>2.9072285779804825E-2</v>
      </c>
      <c r="M2093" s="2">
        <f t="shared" si="1189"/>
        <v>8.9688383825515319E-3</v>
      </c>
      <c r="N2093" s="2">
        <f t="shared" si="1190"/>
        <v>0.14240578897750147</v>
      </c>
      <c r="O2093" s="2">
        <f t="shared" si="1191"/>
        <v>0.50997528473513898</v>
      </c>
      <c r="P2093" s="2">
        <f t="shared" si="1192"/>
        <v>0.25525517873977627</v>
      </c>
      <c r="Q2093" s="2">
        <f t="shared" si="1183"/>
        <v>5.432262338522692E-2</v>
      </c>
      <c r="R2093" s="1">
        <v>1141</v>
      </c>
      <c r="S2093" s="1">
        <v>352</v>
      </c>
      <c r="T2093" s="1">
        <v>5589</v>
      </c>
      <c r="U2093" s="1">
        <v>20015</v>
      </c>
      <c r="V2093" s="1">
        <v>10018</v>
      </c>
      <c r="W2093" s="1">
        <v>1350</v>
      </c>
      <c r="X2093" s="1">
        <v>47</v>
      </c>
      <c r="Y2093" s="1">
        <v>34</v>
      </c>
      <c r="Z2093" s="1">
        <v>199</v>
      </c>
      <c r="AA2093" s="1">
        <v>370</v>
      </c>
      <c r="AC2093" s="1">
        <f t="shared" si="1201"/>
        <v>6</v>
      </c>
      <c r="AD2093" s="1">
        <v>72</v>
      </c>
      <c r="AF2093" s="1">
        <v>20</v>
      </c>
      <c r="AG2093" s="1">
        <v>34</v>
      </c>
      <c r="AK2093" s="7">
        <f t="shared" si="1193"/>
        <v>4</v>
      </c>
      <c r="AL2093" s="7">
        <f t="shared" si="1194"/>
        <v>9</v>
      </c>
      <c r="AM2093" s="7">
        <f t="shared" si="1195"/>
        <v>10</v>
      </c>
      <c r="AN2093" s="2">
        <f t="shared" si="1196"/>
        <v>3.4397533569444798E-2</v>
      </c>
      <c r="AO2093" s="2">
        <f t="shared" si="1197"/>
        <v>1.1975437613065967E-3</v>
      </c>
      <c r="AP2093" s="2">
        <f t="shared" si="1198"/>
        <v>8.6630825286009125E-4</v>
      </c>
      <c r="AR2093" t="str">
        <f t="shared" si="1199"/>
        <v>Brazoria</v>
      </c>
      <c r="AS2093" t="s">
        <v>2</v>
      </c>
      <c r="AT2093" s="184"/>
      <c r="AU2093" s="198"/>
      <c r="AV2093" s="97">
        <v>48</v>
      </c>
      <c r="AW2093" s="99">
        <v>39</v>
      </c>
      <c r="AX2093" s="105">
        <f t="shared" si="1200"/>
        <v>48039</v>
      </c>
      <c r="AZ2093" s="7" t="s">
        <v>2951</v>
      </c>
      <c r="BA2093" t="s">
        <v>3184</v>
      </c>
      <c r="BT2093" s="1">
        <v>6</v>
      </c>
    </row>
    <row r="2094" spans="1:72" hidden="1" outlineLevel="1">
      <c r="A2094" t="s">
        <v>1929</v>
      </c>
      <c r="B2094" t="s">
        <v>2</v>
      </c>
      <c r="C2094" s="1">
        <f t="shared" si="1185"/>
        <v>25561</v>
      </c>
      <c r="D2094" s="7">
        <f>IF(R2094&gt;0,RANK(R2094,(R2094:T2094,U2094:AI2094)),0)</f>
        <v>4</v>
      </c>
      <c r="E2094" s="7">
        <f>IF(S2094&gt;0,RANK(S2094,(R2094:T2094,U2094:AI2094)),0)</f>
        <v>6</v>
      </c>
      <c r="F2094" s="7">
        <f>IF(T2094&gt;0,RANK(T2094,(R2094:T2094,U2094:AI2094)),0)</f>
        <v>2</v>
      </c>
      <c r="G2094" s="7">
        <f>IF(U2094&gt;0,RANK(U2094,(R2094:T2094,U2094:AI2094)),0)</f>
        <v>1</v>
      </c>
      <c r="H2094" s="7">
        <f t="shared" si="1186"/>
        <v>3</v>
      </c>
      <c r="I2094" s="49">
        <f t="shared" si="1187"/>
        <v>7286</v>
      </c>
      <c r="J2094" s="177">
        <f t="shared" si="1182"/>
        <v>0.28504362114158288</v>
      </c>
      <c r="K2094" s="2"/>
      <c r="L2094" s="2">
        <f t="shared" si="1188"/>
        <v>6.7211767927702365E-2</v>
      </c>
      <c r="M2094" s="2">
        <f t="shared" si="1189"/>
        <v>1.6353037831070772E-2</v>
      </c>
      <c r="N2094" s="2">
        <f t="shared" si="1190"/>
        <v>0.18692539415515824</v>
      </c>
      <c r="O2094" s="2">
        <f t="shared" si="1191"/>
        <v>0.47196901529674112</v>
      </c>
      <c r="P2094" s="2">
        <f t="shared" si="1192"/>
        <v>0.18117444544423145</v>
      </c>
      <c r="Q2094" s="2">
        <f t="shared" si="1183"/>
        <v>7.6366339345096124E-2</v>
      </c>
      <c r="R2094" s="1">
        <v>1718</v>
      </c>
      <c r="S2094" s="1">
        <v>418</v>
      </c>
      <c r="T2094" s="1">
        <v>4778</v>
      </c>
      <c r="U2094" s="1">
        <v>12064</v>
      </c>
      <c r="V2094" s="1">
        <v>4631</v>
      </c>
      <c r="W2094" s="1">
        <v>1462</v>
      </c>
      <c r="X2094" s="1">
        <v>43</v>
      </c>
      <c r="Y2094" s="1">
        <v>36</v>
      </c>
      <c r="Z2094" s="1">
        <v>112</v>
      </c>
      <c r="AA2094" s="1">
        <v>196</v>
      </c>
      <c r="AC2094" s="1">
        <f t="shared" si="1201"/>
        <v>13</v>
      </c>
      <c r="AD2094" s="1">
        <v>64</v>
      </c>
      <c r="AF2094" s="1">
        <v>10</v>
      </c>
      <c r="AG2094" s="1">
        <v>16</v>
      </c>
      <c r="AK2094" s="7">
        <f t="shared" si="1193"/>
        <v>5</v>
      </c>
      <c r="AL2094" s="7">
        <f t="shared" si="1194"/>
        <v>9</v>
      </c>
      <c r="AM2094" s="7">
        <f t="shared" si="1195"/>
        <v>10</v>
      </c>
      <c r="AN2094" s="2">
        <f t="shared" si="1196"/>
        <v>5.7196510308673371E-2</v>
      </c>
      <c r="AO2094" s="2">
        <f t="shared" si="1197"/>
        <v>1.6822503031962755E-3</v>
      </c>
      <c r="AP2094" s="2">
        <f t="shared" si="1198"/>
        <v>1.4083956026759517E-3</v>
      </c>
      <c r="AR2094" t="str">
        <f t="shared" si="1199"/>
        <v>Brazos</v>
      </c>
      <c r="AS2094" t="s">
        <v>2</v>
      </c>
      <c r="AT2094" s="184">
        <v>17</v>
      </c>
      <c r="AU2094" s="198"/>
      <c r="AV2094" s="97">
        <v>48</v>
      </c>
      <c r="AW2094" s="99">
        <v>41</v>
      </c>
      <c r="AX2094" s="105">
        <f t="shared" si="1200"/>
        <v>48041</v>
      </c>
      <c r="AZ2094" s="7" t="s">
        <v>2951</v>
      </c>
      <c r="BA2094" t="s">
        <v>3184</v>
      </c>
      <c r="BT2094" s="1">
        <v>13</v>
      </c>
    </row>
    <row r="2095" spans="1:72" hidden="1" outlineLevel="1">
      <c r="A2095" t="s">
        <v>2800</v>
      </c>
      <c r="B2095" t="s">
        <v>2</v>
      </c>
      <c r="C2095" s="1">
        <f t="shared" si="1185"/>
        <v>1226</v>
      </c>
      <c r="D2095" s="7">
        <f>IF(R2095&gt;0,RANK(R2095,(R2095:T2095,U2095:AI2095)),0)</f>
        <v>5</v>
      </c>
      <c r="E2095" s="7">
        <f>IF(S2095&gt;0,RANK(S2095,(R2095:T2095,U2095:AI2095)),0)</f>
        <v>7</v>
      </c>
      <c r="F2095" s="7">
        <f>IF(T2095&gt;0,RANK(T2095,(R2095:T2095,U2095:AI2095)),0)</f>
        <v>3</v>
      </c>
      <c r="G2095" s="7">
        <f>IF(U2095&gt;0,RANK(U2095,(R2095:T2095,U2095:AI2095)),0)</f>
        <v>1</v>
      </c>
      <c r="H2095" s="7">
        <f t="shared" si="1186"/>
        <v>2</v>
      </c>
      <c r="I2095" s="49">
        <f t="shared" si="1187"/>
        <v>103</v>
      </c>
      <c r="J2095" s="177">
        <f t="shared" si="1182"/>
        <v>8.4013050570962478E-2</v>
      </c>
      <c r="K2095" s="2"/>
      <c r="L2095" s="2">
        <f t="shared" si="1188"/>
        <v>2.7732463295269169E-2</v>
      </c>
      <c r="M2095" s="2">
        <f t="shared" si="1189"/>
        <v>1.468189233278956E-2</v>
      </c>
      <c r="N2095" s="2">
        <f t="shared" si="1190"/>
        <v>0.16965742251223492</v>
      </c>
      <c r="O2095" s="2">
        <f t="shared" si="1191"/>
        <v>0.38580750407830344</v>
      </c>
      <c r="P2095" s="2">
        <f t="shared" si="1192"/>
        <v>0.30179445350734097</v>
      </c>
      <c r="Q2095" s="2">
        <f t="shared" si="1183"/>
        <v>0.10032626427406194</v>
      </c>
      <c r="R2095" s="1">
        <v>34</v>
      </c>
      <c r="S2095" s="1">
        <v>18</v>
      </c>
      <c r="T2095" s="1">
        <v>208</v>
      </c>
      <c r="U2095" s="1">
        <v>473</v>
      </c>
      <c r="V2095" s="1">
        <v>370</v>
      </c>
      <c r="W2095" s="1">
        <v>63</v>
      </c>
      <c r="X2095" s="1">
        <v>2</v>
      </c>
      <c r="Y2095" s="1">
        <v>2</v>
      </c>
      <c r="Z2095" s="1">
        <v>12</v>
      </c>
      <c r="AA2095" s="1">
        <v>17</v>
      </c>
      <c r="AC2095" s="1">
        <f t="shared" si="1201"/>
        <v>23</v>
      </c>
      <c r="AD2095" s="1">
        <v>2</v>
      </c>
      <c r="AF2095" s="1">
        <v>1</v>
      </c>
      <c r="AG2095" s="1">
        <v>1</v>
      </c>
      <c r="AK2095" s="7">
        <f t="shared" si="1193"/>
        <v>4</v>
      </c>
      <c r="AL2095" s="7">
        <f t="shared" si="1194"/>
        <v>9</v>
      </c>
      <c r="AM2095" s="7">
        <f t="shared" si="1195"/>
        <v>9</v>
      </c>
      <c r="AN2095" s="2">
        <f t="shared" si="1196"/>
        <v>5.1386623164763459E-2</v>
      </c>
      <c r="AO2095" s="2">
        <f t="shared" si="1197"/>
        <v>1.6313213703099511E-3</v>
      </c>
      <c r="AP2095" s="2">
        <f t="shared" si="1198"/>
        <v>1.6313213703099511E-3</v>
      </c>
      <c r="AR2095" t="str">
        <f t="shared" si="1199"/>
        <v>Brewster</v>
      </c>
      <c r="AS2095" t="s">
        <v>2</v>
      </c>
      <c r="AT2095" s="184">
        <v>23</v>
      </c>
      <c r="AU2095" s="198"/>
      <c r="AV2095" s="97">
        <v>48</v>
      </c>
      <c r="AW2095" s="99">
        <v>43</v>
      </c>
      <c r="AX2095" s="105">
        <f t="shared" si="1200"/>
        <v>48043</v>
      </c>
      <c r="AZ2095" s="7" t="s">
        <v>2951</v>
      </c>
      <c r="BA2095" t="s">
        <v>3184</v>
      </c>
      <c r="BT2095" s="1">
        <v>23</v>
      </c>
    </row>
    <row r="2096" spans="1:72" hidden="1" outlineLevel="1">
      <c r="A2096" t="s">
        <v>2801</v>
      </c>
      <c r="B2096" t="s">
        <v>2</v>
      </c>
      <c r="C2096" s="1">
        <f t="shared" si="1185"/>
        <v>454</v>
      </c>
      <c r="D2096" s="7">
        <f>IF(R2096&gt;0,RANK(R2096,(R2096:T2096,U2096:AI2096)),0)</f>
        <v>4</v>
      </c>
      <c r="E2096" s="7">
        <f>IF(S2096&gt;0,RANK(S2096,(R2096:T2096,U2096:AI2096)),0)</f>
        <v>8</v>
      </c>
      <c r="F2096" s="7">
        <f>IF(T2096&gt;0,RANK(T2096,(R2096:T2096,U2096:AI2096)),0)</f>
        <v>3</v>
      </c>
      <c r="G2096" s="7">
        <f>IF(U2096&gt;0,RANK(U2096,(R2096:T2096,U2096:AI2096)),0)</f>
        <v>1</v>
      </c>
      <c r="H2096" s="7">
        <f t="shared" si="1186"/>
        <v>2</v>
      </c>
      <c r="I2096" s="49">
        <f t="shared" si="1187"/>
        <v>134</v>
      </c>
      <c r="J2096" s="177">
        <f t="shared" si="1182"/>
        <v>0.29515418502202645</v>
      </c>
      <c r="K2096" s="2"/>
      <c r="L2096" s="2">
        <f t="shared" si="1188"/>
        <v>4.405286343612335E-2</v>
      </c>
      <c r="M2096" s="2">
        <f t="shared" si="1189"/>
        <v>8.8105726872246704E-3</v>
      </c>
      <c r="N2096" s="2">
        <f t="shared" si="1190"/>
        <v>7.7092511013215861E-2</v>
      </c>
      <c r="O2096" s="2">
        <f t="shared" si="1191"/>
        <v>0.5374449339207048</v>
      </c>
      <c r="P2096" s="2">
        <f t="shared" si="1192"/>
        <v>0.24229074889867841</v>
      </c>
      <c r="Q2096" s="2">
        <f t="shared" si="1183"/>
        <v>9.0308370044052899E-2</v>
      </c>
      <c r="R2096" s="1">
        <v>20</v>
      </c>
      <c r="S2096" s="1">
        <v>4</v>
      </c>
      <c r="T2096" s="1">
        <v>35</v>
      </c>
      <c r="U2096" s="1">
        <v>244</v>
      </c>
      <c r="V2096" s="1">
        <v>110</v>
      </c>
      <c r="W2096" s="1">
        <v>18</v>
      </c>
      <c r="X2096" s="1">
        <v>0</v>
      </c>
      <c r="Y2096" s="1">
        <v>0</v>
      </c>
      <c r="Z2096" s="1">
        <v>2</v>
      </c>
      <c r="AA2096" s="1">
        <v>8</v>
      </c>
      <c r="AC2096" s="1">
        <f t="shared" si="1201"/>
        <v>1</v>
      </c>
      <c r="AD2096" s="1">
        <v>11</v>
      </c>
      <c r="AF2096" s="1">
        <v>0</v>
      </c>
      <c r="AG2096" s="1">
        <v>1</v>
      </c>
      <c r="AK2096" s="7">
        <f t="shared" si="1193"/>
        <v>5</v>
      </c>
      <c r="AL2096" s="7">
        <f t="shared" si="1194"/>
        <v>0</v>
      </c>
      <c r="AM2096" s="7">
        <f t="shared" si="1195"/>
        <v>0</v>
      </c>
      <c r="AN2096" s="2">
        <f t="shared" si="1196"/>
        <v>3.9647577092511016E-2</v>
      </c>
      <c r="AO2096" s="2">
        <f t="shared" si="1197"/>
        <v>0</v>
      </c>
      <c r="AP2096" s="2">
        <f t="shared" si="1198"/>
        <v>0</v>
      </c>
      <c r="AR2096" t="str">
        <f t="shared" si="1199"/>
        <v>Briscoe</v>
      </c>
      <c r="AS2096" t="s">
        <v>2</v>
      </c>
      <c r="AT2096" s="184">
        <v>13</v>
      </c>
      <c r="AU2096" s="198"/>
      <c r="AV2096" s="97">
        <v>48</v>
      </c>
      <c r="AW2096" s="99">
        <v>45</v>
      </c>
      <c r="AX2096" s="105">
        <f t="shared" si="1200"/>
        <v>48045</v>
      </c>
      <c r="AZ2096" s="7" t="s">
        <v>2951</v>
      </c>
      <c r="BA2096" t="s">
        <v>3184</v>
      </c>
      <c r="BT2096" s="1">
        <v>1</v>
      </c>
    </row>
    <row r="2097" spans="1:72" hidden="1" outlineLevel="1">
      <c r="A2097" t="s">
        <v>3162</v>
      </c>
      <c r="B2097" t="s">
        <v>2</v>
      </c>
      <c r="C2097" s="1">
        <f t="shared" si="1185"/>
        <v>58</v>
      </c>
      <c r="D2097" s="7">
        <f>IF(R2097&gt;0,RANK(R2097,(R2097:T2097,U2097:AI2097)),0)</f>
        <v>5</v>
      </c>
      <c r="E2097" s="7">
        <f>IF(S2097&gt;0,RANK(S2097,(R2097:T2097,U2097:AI2097)),0)</f>
        <v>0</v>
      </c>
      <c r="F2097" s="7">
        <f>IF(T2097&gt;0,RANK(T2097,(R2097:T2097,U2097:AI2097)),0)</f>
        <v>4</v>
      </c>
      <c r="G2097" s="7">
        <f>IF(U2097&gt;0,RANK(U2097,(R2097:T2097,U2097:AI2097)),0)</f>
        <v>1</v>
      </c>
      <c r="H2097" s="7">
        <f t="shared" si="1186"/>
        <v>2</v>
      </c>
      <c r="I2097" s="49">
        <f t="shared" si="1187"/>
        <v>13</v>
      </c>
      <c r="J2097" s="177">
        <f t="shared" si="1182"/>
        <v>0.22413793103448276</v>
      </c>
      <c r="K2097" s="2"/>
      <c r="L2097" s="2">
        <f t="shared" si="1188"/>
        <v>3.4482758620689655E-2</v>
      </c>
      <c r="M2097" s="2">
        <f t="shared" si="1189"/>
        <v>0</v>
      </c>
      <c r="N2097" s="2">
        <f t="shared" si="1190"/>
        <v>5.1724137931034482E-2</v>
      </c>
      <c r="O2097" s="2">
        <f t="shared" si="1191"/>
        <v>0.53448275862068961</v>
      </c>
      <c r="P2097" s="2">
        <f t="shared" si="1192"/>
        <v>0.31034482758620691</v>
      </c>
      <c r="Q2097" s="2">
        <f t="shared" si="1183"/>
        <v>6.8965517241379393E-2</v>
      </c>
      <c r="R2097" s="1">
        <v>2</v>
      </c>
      <c r="S2097" s="1">
        <v>0</v>
      </c>
      <c r="T2097" s="1">
        <v>3</v>
      </c>
      <c r="U2097" s="1">
        <v>31</v>
      </c>
      <c r="V2097" s="1">
        <v>18</v>
      </c>
      <c r="W2097" s="1">
        <v>4</v>
      </c>
      <c r="X2097" s="1">
        <v>0</v>
      </c>
      <c r="Y2097" s="1">
        <v>0</v>
      </c>
      <c r="Z2097" s="1">
        <v>0</v>
      </c>
      <c r="AA2097" s="1">
        <v>0</v>
      </c>
      <c r="AC2097" s="1">
        <f t="shared" si="1201"/>
        <v>0</v>
      </c>
      <c r="AD2097" s="1">
        <v>0</v>
      </c>
      <c r="AF2097" s="1">
        <v>0</v>
      </c>
      <c r="AG2097" s="1">
        <v>0</v>
      </c>
      <c r="AK2097" s="7">
        <f t="shared" si="1193"/>
        <v>3</v>
      </c>
      <c r="AL2097" s="7">
        <f t="shared" si="1194"/>
        <v>0</v>
      </c>
      <c r="AM2097" s="7">
        <f t="shared" si="1195"/>
        <v>0</v>
      </c>
      <c r="AN2097" s="2">
        <f t="shared" si="1196"/>
        <v>6.8965517241379309E-2</v>
      </c>
      <c r="AO2097" s="2">
        <f t="shared" si="1197"/>
        <v>0</v>
      </c>
      <c r="AP2097" s="2">
        <f t="shared" si="1198"/>
        <v>0</v>
      </c>
      <c r="AR2097" t="str">
        <f t="shared" si="1199"/>
        <v>Brooks</v>
      </c>
      <c r="AS2097" t="s">
        <v>2</v>
      </c>
      <c r="AT2097" s="184">
        <v>15</v>
      </c>
      <c r="AU2097" s="198"/>
      <c r="AV2097" s="97">
        <v>48</v>
      </c>
      <c r="AW2097" s="99">
        <v>47</v>
      </c>
      <c r="AX2097" s="105">
        <f t="shared" si="1200"/>
        <v>48047</v>
      </c>
      <c r="AZ2097" s="7" t="s">
        <v>2951</v>
      </c>
      <c r="BA2097" t="s">
        <v>3184</v>
      </c>
      <c r="BT2097" s="1">
        <v>0</v>
      </c>
    </row>
    <row r="2098" spans="1:72" hidden="1" outlineLevel="1">
      <c r="A2098" t="s">
        <v>2625</v>
      </c>
      <c r="B2098" t="s">
        <v>2</v>
      </c>
      <c r="C2098" s="1">
        <f t="shared" si="1185"/>
        <v>8751</v>
      </c>
      <c r="D2098" s="7">
        <f>IF(R2098&gt;0,RANK(R2098,(R2098:T2098,U2098:AI2098)),0)</f>
        <v>6</v>
      </c>
      <c r="E2098" s="7">
        <f>IF(S2098&gt;0,RANK(S2098,(R2098:T2098,U2098:AI2098)),0)</f>
        <v>7</v>
      </c>
      <c r="F2098" s="7">
        <f>IF(T2098&gt;0,RANK(T2098,(R2098:T2098,U2098:AI2098)),0)</f>
        <v>3</v>
      </c>
      <c r="G2098" s="7">
        <f>IF(U2098&gt;0,RANK(U2098,(R2098:T2098,U2098:AI2098)),0)</f>
        <v>1</v>
      </c>
      <c r="H2098" s="7">
        <f t="shared" si="1186"/>
        <v>2</v>
      </c>
      <c r="I2098" s="49">
        <f t="shared" si="1187"/>
        <v>1738</v>
      </c>
      <c r="J2098" s="177">
        <f t="shared" si="1182"/>
        <v>0.19860587361444407</v>
      </c>
      <c r="K2098" s="2"/>
      <c r="L2098" s="2">
        <f t="shared" si="1188"/>
        <v>2.4225802765398239E-2</v>
      </c>
      <c r="M2098" s="2">
        <f t="shared" si="1189"/>
        <v>1.38269912010056E-2</v>
      </c>
      <c r="N2098" s="2">
        <f t="shared" si="1190"/>
        <v>0.10558793280767913</v>
      </c>
      <c r="O2098" s="2">
        <f t="shared" si="1191"/>
        <v>0.4796023311621529</v>
      </c>
      <c r="P2098" s="2">
        <f t="shared" si="1192"/>
        <v>0.28099645754770886</v>
      </c>
      <c r="Q2098" s="2">
        <f t="shared" si="1183"/>
        <v>9.5760484516055344E-2</v>
      </c>
      <c r="R2098" s="1">
        <v>212</v>
      </c>
      <c r="S2098" s="1">
        <v>121</v>
      </c>
      <c r="T2098" s="1">
        <v>924</v>
      </c>
      <c r="U2098" s="1">
        <v>4197</v>
      </c>
      <c r="V2098" s="1">
        <v>2459</v>
      </c>
      <c r="W2098" s="1">
        <v>489</v>
      </c>
      <c r="X2098" s="1">
        <v>6</v>
      </c>
      <c r="Y2098" s="1">
        <v>19</v>
      </c>
      <c r="Z2098" s="1">
        <v>35</v>
      </c>
      <c r="AA2098" s="1">
        <v>219</v>
      </c>
      <c r="AC2098" s="1">
        <f t="shared" si="1201"/>
        <v>2</v>
      </c>
      <c r="AD2098" s="1">
        <v>57</v>
      </c>
      <c r="AF2098" s="1">
        <v>6</v>
      </c>
      <c r="AG2098" s="1">
        <v>5</v>
      </c>
      <c r="AK2098" s="7">
        <f t="shared" si="1193"/>
        <v>4</v>
      </c>
      <c r="AL2098" s="7">
        <f t="shared" si="1194"/>
        <v>10</v>
      </c>
      <c r="AM2098" s="7">
        <f t="shared" si="1195"/>
        <v>9</v>
      </c>
      <c r="AN2098" s="2">
        <f t="shared" si="1196"/>
        <v>5.5879328076791225E-2</v>
      </c>
      <c r="AO2098" s="2">
        <f t="shared" si="1197"/>
        <v>6.8563592732259174E-4</v>
      </c>
      <c r="AP2098" s="2">
        <f t="shared" si="1198"/>
        <v>2.1711804365215403E-3</v>
      </c>
      <c r="AR2098" t="str">
        <f t="shared" si="1199"/>
        <v>Brown</v>
      </c>
      <c r="AS2098" t="s">
        <v>2</v>
      </c>
      <c r="AT2098" s="184">
        <v>11</v>
      </c>
      <c r="AU2098" s="198"/>
      <c r="AV2098" s="97">
        <v>48</v>
      </c>
      <c r="AW2098" s="99">
        <v>49</v>
      </c>
      <c r="AX2098" s="105">
        <f t="shared" si="1200"/>
        <v>48049</v>
      </c>
      <c r="AZ2098" s="7" t="s">
        <v>2951</v>
      </c>
      <c r="BA2098" t="s">
        <v>3184</v>
      </c>
      <c r="BT2098" s="1">
        <v>2</v>
      </c>
    </row>
    <row r="2099" spans="1:72" hidden="1" outlineLevel="1">
      <c r="A2099" t="s">
        <v>117</v>
      </c>
      <c r="B2099" t="s">
        <v>2</v>
      </c>
      <c r="C2099" s="1">
        <f t="shared" si="1185"/>
        <v>3310</v>
      </c>
      <c r="D2099" s="7">
        <f>IF(R2099&gt;0,RANK(R2099,(R2099:T2099,U2099:AI2099)),0)</f>
        <v>6</v>
      </c>
      <c r="E2099" s="7">
        <f>IF(S2099&gt;0,RANK(S2099,(R2099:T2099,U2099:AI2099)),0)</f>
        <v>7</v>
      </c>
      <c r="F2099" s="7">
        <f>IF(T2099&gt;0,RANK(T2099,(R2099:T2099,U2099:AI2099)),0)</f>
        <v>3</v>
      </c>
      <c r="G2099" s="7">
        <f>IF(U2099&gt;0,RANK(U2099,(R2099:T2099,U2099:AI2099)),0)</f>
        <v>1</v>
      </c>
      <c r="H2099" s="7">
        <f t="shared" si="1186"/>
        <v>2</v>
      </c>
      <c r="I2099" s="49">
        <f t="shared" si="1187"/>
        <v>723</v>
      </c>
      <c r="J2099" s="177">
        <f t="shared" si="1182"/>
        <v>0.21842900302114804</v>
      </c>
      <c r="K2099" s="2"/>
      <c r="L2099" s="2">
        <f t="shared" si="1188"/>
        <v>2.2054380664652568E-2</v>
      </c>
      <c r="M2099" s="2">
        <f t="shared" si="1189"/>
        <v>9.9697885196374618E-3</v>
      </c>
      <c r="N2099" s="2">
        <f t="shared" si="1190"/>
        <v>7.8247734138972805E-2</v>
      </c>
      <c r="O2099" s="2">
        <f t="shared" si="1191"/>
        <v>0.5169184290030211</v>
      </c>
      <c r="P2099" s="2">
        <f t="shared" si="1192"/>
        <v>0.29848942598187311</v>
      </c>
      <c r="Q2099" s="2">
        <f t="shared" si="1183"/>
        <v>7.4320241691842925E-2</v>
      </c>
      <c r="R2099" s="1">
        <v>73</v>
      </c>
      <c r="S2099" s="1">
        <v>33</v>
      </c>
      <c r="T2099" s="1">
        <v>259</v>
      </c>
      <c r="U2099" s="1">
        <v>1711</v>
      </c>
      <c r="V2099" s="1">
        <v>988</v>
      </c>
      <c r="W2099" s="1">
        <v>134</v>
      </c>
      <c r="X2099" s="1">
        <v>0</v>
      </c>
      <c r="Y2099" s="1">
        <v>4</v>
      </c>
      <c r="Z2099" s="1">
        <v>6</v>
      </c>
      <c r="AA2099" s="1">
        <v>88</v>
      </c>
      <c r="AC2099" s="1">
        <f t="shared" si="1201"/>
        <v>1</v>
      </c>
      <c r="AD2099" s="1">
        <v>10</v>
      </c>
      <c r="AF2099" s="1">
        <v>0</v>
      </c>
      <c r="AG2099" s="1">
        <v>3</v>
      </c>
      <c r="AK2099" s="7">
        <f t="shared" si="1193"/>
        <v>4</v>
      </c>
      <c r="AL2099" s="7">
        <f t="shared" si="1194"/>
        <v>0</v>
      </c>
      <c r="AM2099" s="7">
        <f t="shared" si="1195"/>
        <v>9</v>
      </c>
      <c r="AN2099" s="2">
        <f t="shared" si="1196"/>
        <v>4.0483383685800602E-2</v>
      </c>
      <c r="AO2099" s="2">
        <f t="shared" si="1197"/>
        <v>0</v>
      </c>
      <c r="AP2099" s="2">
        <f t="shared" si="1198"/>
        <v>1.2084592145015106E-3</v>
      </c>
      <c r="AR2099" t="str">
        <f t="shared" si="1199"/>
        <v>Burleson</v>
      </c>
      <c r="AS2099" t="s">
        <v>2</v>
      </c>
      <c r="AT2099" s="184">
        <v>17</v>
      </c>
      <c r="AU2099" s="198"/>
      <c r="AV2099" s="97">
        <v>48</v>
      </c>
      <c r="AW2099" s="99">
        <v>51</v>
      </c>
      <c r="AX2099" s="105">
        <f t="shared" si="1200"/>
        <v>48051</v>
      </c>
      <c r="AZ2099" s="7" t="s">
        <v>2951</v>
      </c>
      <c r="BA2099" t="s">
        <v>3184</v>
      </c>
      <c r="BT2099" s="1">
        <v>1</v>
      </c>
    </row>
    <row r="2100" spans="1:72" hidden="1" outlineLevel="1">
      <c r="A2100" t="s">
        <v>1382</v>
      </c>
      <c r="B2100" t="s">
        <v>2</v>
      </c>
      <c r="C2100" s="1">
        <f t="shared" si="1185"/>
        <v>10172</v>
      </c>
      <c r="D2100" s="7">
        <f>IF(R2100&gt;0,RANK(R2100,(R2100:T2100,U2100:AI2100)),0)</f>
        <v>5</v>
      </c>
      <c r="E2100" s="7">
        <f>IF(S2100&gt;0,RANK(S2100,(R2100:T2100,U2100:AI2100)),0)</f>
        <v>7</v>
      </c>
      <c r="F2100" s="7">
        <f>IF(T2100&gt;0,RANK(T2100,(R2100:T2100,U2100:AI2100)),0)</f>
        <v>3</v>
      </c>
      <c r="G2100" s="7">
        <f>IF(U2100&gt;0,RANK(U2100,(R2100:T2100,U2100:AI2100)),0)</f>
        <v>1</v>
      </c>
      <c r="H2100" s="7">
        <f t="shared" si="1186"/>
        <v>2</v>
      </c>
      <c r="I2100" s="49">
        <f t="shared" si="1187"/>
        <v>881</v>
      </c>
      <c r="J2100" s="177">
        <f t="shared" si="1182"/>
        <v>8.6610302791977983E-2</v>
      </c>
      <c r="K2100" s="2"/>
      <c r="L2100" s="2">
        <f t="shared" si="1188"/>
        <v>4.128981517892253E-2</v>
      </c>
      <c r="M2100" s="2">
        <f t="shared" si="1189"/>
        <v>1.386158081006685E-2</v>
      </c>
      <c r="N2100" s="2">
        <f t="shared" si="1190"/>
        <v>0.15562327959103422</v>
      </c>
      <c r="O2100" s="2">
        <f t="shared" si="1191"/>
        <v>0.3963822257176563</v>
      </c>
      <c r="P2100" s="2">
        <f t="shared" si="1192"/>
        <v>0.30977192292567834</v>
      </c>
      <c r="Q2100" s="2">
        <f t="shared" si="1183"/>
        <v>8.3071175776641859E-2</v>
      </c>
      <c r="R2100" s="1">
        <v>420</v>
      </c>
      <c r="S2100" s="1">
        <v>141</v>
      </c>
      <c r="T2100" s="1">
        <v>1583</v>
      </c>
      <c r="U2100" s="1">
        <v>4032</v>
      </c>
      <c r="V2100" s="1">
        <v>3151</v>
      </c>
      <c r="W2100" s="1">
        <v>521</v>
      </c>
      <c r="X2100" s="1">
        <v>22</v>
      </c>
      <c r="Y2100" s="1">
        <v>16</v>
      </c>
      <c r="Z2100" s="1">
        <v>39</v>
      </c>
      <c r="AA2100" s="1">
        <v>199</v>
      </c>
      <c r="AC2100" s="1">
        <f t="shared" si="1201"/>
        <v>15</v>
      </c>
      <c r="AD2100" s="1">
        <v>26</v>
      </c>
      <c r="AF2100" s="1">
        <v>2</v>
      </c>
      <c r="AG2100" s="1">
        <v>5</v>
      </c>
      <c r="AK2100" s="7">
        <f t="shared" si="1193"/>
        <v>4</v>
      </c>
      <c r="AL2100" s="7">
        <f t="shared" si="1194"/>
        <v>9</v>
      </c>
      <c r="AM2100" s="7">
        <f t="shared" si="1195"/>
        <v>10</v>
      </c>
      <c r="AN2100" s="2">
        <f t="shared" si="1196"/>
        <v>5.1219032638615811E-2</v>
      </c>
      <c r="AO2100" s="2">
        <f t="shared" si="1197"/>
        <v>2.1627998427054661E-3</v>
      </c>
      <c r="AP2100" s="2">
        <f t="shared" si="1198"/>
        <v>1.5729453401494297E-3</v>
      </c>
      <c r="AR2100" t="str">
        <f t="shared" si="1199"/>
        <v>Burnet</v>
      </c>
      <c r="AS2100" t="s">
        <v>2</v>
      </c>
      <c r="AT2100" s="184">
        <v>25</v>
      </c>
      <c r="AU2100" s="198"/>
      <c r="AV2100" s="97">
        <v>48</v>
      </c>
      <c r="AW2100" s="99">
        <v>53</v>
      </c>
      <c r="AX2100" s="105">
        <f t="shared" si="1200"/>
        <v>48053</v>
      </c>
      <c r="AZ2100" s="7" t="s">
        <v>2951</v>
      </c>
      <c r="BA2100" t="s">
        <v>3184</v>
      </c>
      <c r="BT2100" s="1">
        <v>15</v>
      </c>
    </row>
    <row r="2101" spans="1:72" hidden="1" outlineLevel="1">
      <c r="A2101" t="s">
        <v>459</v>
      </c>
      <c r="B2101" t="s">
        <v>2</v>
      </c>
      <c r="C2101" s="1">
        <f t="shared" si="1185"/>
        <v>3999</v>
      </c>
      <c r="D2101" s="7">
        <f>IF(R2101&gt;0,RANK(R2101,(R2101:T2101,U2101:AI2101)),0)</f>
        <v>5</v>
      </c>
      <c r="E2101" s="7">
        <f>IF(S2101&gt;0,RANK(S2101,(R2101:T2101,U2101:AI2101)),0)</f>
        <v>6</v>
      </c>
      <c r="F2101" s="7">
        <f>IF(T2101&gt;0,RANK(T2101,(R2101:T2101,U2101:AI2101)),0)</f>
        <v>3</v>
      </c>
      <c r="G2101" s="7">
        <f>IF(U2101&gt;0,RANK(U2101,(R2101:T2101,U2101:AI2101)),0)</f>
        <v>1</v>
      </c>
      <c r="H2101" s="7">
        <f t="shared" si="1186"/>
        <v>2</v>
      </c>
      <c r="I2101" s="49">
        <f t="shared" si="1187"/>
        <v>611</v>
      </c>
      <c r="J2101" s="177">
        <f t="shared" si="1182"/>
        <v>0.1527881970492623</v>
      </c>
      <c r="K2101" s="2"/>
      <c r="L2101" s="2">
        <f t="shared" si="1188"/>
        <v>2.6756689172293072E-2</v>
      </c>
      <c r="M2101" s="2">
        <f t="shared" si="1189"/>
        <v>1.72543135783946E-2</v>
      </c>
      <c r="N2101" s="2">
        <f t="shared" si="1190"/>
        <v>0.1527881970492623</v>
      </c>
      <c r="O2101" s="2">
        <f t="shared" si="1191"/>
        <v>0.44186046511627908</v>
      </c>
      <c r="P2101" s="2">
        <f t="shared" si="1192"/>
        <v>0.28907226806701675</v>
      </c>
      <c r="Q2101" s="2">
        <f t="shared" si="1183"/>
        <v>7.2268067016754201E-2</v>
      </c>
      <c r="R2101" s="1">
        <v>107</v>
      </c>
      <c r="S2101" s="1">
        <v>69</v>
      </c>
      <c r="T2101" s="1">
        <v>611</v>
      </c>
      <c r="U2101" s="1">
        <v>1767</v>
      </c>
      <c r="V2101" s="1">
        <v>1156</v>
      </c>
      <c r="W2101" s="1">
        <v>185</v>
      </c>
      <c r="X2101" s="1">
        <v>5</v>
      </c>
      <c r="Y2101" s="1">
        <v>10</v>
      </c>
      <c r="Z2101" s="1">
        <v>25</v>
      </c>
      <c r="AA2101" s="1">
        <v>51</v>
      </c>
      <c r="AC2101" s="1">
        <f t="shared" si="1201"/>
        <v>0</v>
      </c>
      <c r="AD2101" s="1">
        <v>10</v>
      </c>
      <c r="AF2101" s="1">
        <v>2</v>
      </c>
      <c r="AG2101" s="1">
        <v>1</v>
      </c>
      <c r="AK2101" s="7">
        <f t="shared" si="1193"/>
        <v>4</v>
      </c>
      <c r="AL2101" s="7">
        <f t="shared" si="1194"/>
        <v>10</v>
      </c>
      <c r="AM2101" s="7">
        <f t="shared" si="1195"/>
        <v>9</v>
      </c>
      <c r="AN2101" s="2">
        <f t="shared" si="1196"/>
        <v>4.6261565391347834E-2</v>
      </c>
      <c r="AO2101" s="2">
        <f t="shared" si="1197"/>
        <v>1.2503125781445361E-3</v>
      </c>
      <c r="AP2101" s="2">
        <f t="shared" si="1198"/>
        <v>2.5006251562890722E-3</v>
      </c>
      <c r="AR2101" t="str">
        <f t="shared" si="1199"/>
        <v>Caldwell</v>
      </c>
      <c r="AS2101" t="s">
        <v>2</v>
      </c>
      <c r="AT2101" s="184"/>
      <c r="AU2101" s="198"/>
      <c r="AV2101" s="97">
        <v>48</v>
      </c>
      <c r="AW2101" s="99">
        <v>55</v>
      </c>
      <c r="AX2101" s="105">
        <f t="shared" si="1200"/>
        <v>48055</v>
      </c>
      <c r="AZ2101" s="7" t="s">
        <v>2951</v>
      </c>
      <c r="BA2101" t="s">
        <v>3184</v>
      </c>
      <c r="BT2101" s="1">
        <v>0</v>
      </c>
    </row>
    <row r="2102" spans="1:72" hidden="1" outlineLevel="1">
      <c r="A2102" t="s">
        <v>1925</v>
      </c>
      <c r="B2102" t="s">
        <v>2</v>
      </c>
      <c r="C2102" s="1">
        <f t="shared" si="1185"/>
        <v>2623</v>
      </c>
      <c r="D2102" s="7">
        <f>IF(R2102&gt;0,RANK(R2102,(R2102:T2102,U2102:AI2102)),0)</f>
        <v>5</v>
      </c>
      <c r="E2102" s="7">
        <f>IF(S2102&gt;0,RANK(S2102,(R2102:T2102,U2102:AI2102)),0)</f>
        <v>7</v>
      </c>
      <c r="F2102" s="7">
        <f>IF(T2102&gt;0,RANK(T2102,(R2102:T2102,U2102:AI2102)),0)</f>
        <v>3</v>
      </c>
      <c r="G2102" s="7">
        <f>IF(U2102&gt;0,RANK(U2102,(R2102:T2102,U2102:AI2102)),0)</f>
        <v>1</v>
      </c>
      <c r="H2102" s="7">
        <f t="shared" si="1186"/>
        <v>2</v>
      </c>
      <c r="I2102" s="49">
        <f t="shared" si="1187"/>
        <v>334</v>
      </c>
      <c r="J2102" s="177">
        <f t="shared" si="1182"/>
        <v>0.12733511246664125</v>
      </c>
      <c r="K2102" s="2"/>
      <c r="L2102" s="2">
        <f t="shared" si="1188"/>
        <v>2.173084254670225E-2</v>
      </c>
      <c r="M2102" s="2">
        <f t="shared" si="1189"/>
        <v>1.067479984750286E-2</v>
      </c>
      <c r="N2102" s="2">
        <f t="shared" si="1190"/>
        <v>0.12123522683949677</v>
      </c>
      <c r="O2102" s="2">
        <f t="shared" si="1191"/>
        <v>0.45634769348074722</v>
      </c>
      <c r="P2102" s="2">
        <f t="shared" si="1192"/>
        <v>0.32901258101410596</v>
      </c>
      <c r="Q2102" s="2">
        <f t="shared" si="1183"/>
        <v>6.0998856271445023E-2</v>
      </c>
      <c r="R2102" s="1">
        <v>57</v>
      </c>
      <c r="S2102" s="1">
        <v>28</v>
      </c>
      <c r="T2102" s="1">
        <v>318</v>
      </c>
      <c r="U2102" s="1">
        <v>1197</v>
      </c>
      <c r="V2102" s="1">
        <v>863</v>
      </c>
      <c r="W2102" s="1">
        <v>98</v>
      </c>
      <c r="X2102" s="1">
        <v>3</v>
      </c>
      <c r="Y2102" s="1">
        <v>1</v>
      </c>
      <c r="Z2102" s="1">
        <v>5</v>
      </c>
      <c r="AA2102" s="1">
        <v>43</v>
      </c>
      <c r="AC2102" s="1">
        <f t="shared" si="1201"/>
        <v>1</v>
      </c>
      <c r="AD2102" s="1">
        <v>5</v>
      </c>
      <c r="AF2102" s="1">
        <v>2</v>
      </c>
      <c r="AG2102" s="1">
        <v>2</v>
      </c>
      <c r="AK2102" s="7">
        <f t="shared" si="1193"/>
        <v>4</v>
      </c>
      <c r="AL2102" s="7">
        <f t="shared" si="1194"/>
        <v>9</v>
      </c>
      <c r="AM2102" s="7">
        <f t="shared" si="1195"/>
        <v>10</v>
      </c>
      <c r="AN2102" s="2">
        <f t="shared" si="1196"/>
        <v>3.7361799466260011E-2</v>
      </c>
      <c r="AO2102" s="2">
        <f t="shared" si="1197"/>
        <v>1.143728555089592E-3</v>
      </c>
      <c r="AP2102" s="2">
        <f t="shared" si="1198"/>
        <v>3.8124285169653069E-4</v>
      </c>
      <c r="AR2102" t="str">
        <f t="shared" si="1199"/>
        <v>Calhoun</v>
      </c>
      <c r="AS2102" t="s">
        <v>2</v>
      </c>
      <c r="AT2102" s="184">
        <v>27</v>
      </c>
      <c r="AU2102" s="198"/>
      <c r="AV2102" s="97">
        <v>48</v>
      </c>
      <c r="AW2102" s="99">
        <v>57</v>
      </c>
      <c r="AX2102" s="105">
        <f t="shared" si="1200"/>
        <v>48057</v>
      </c>
      <c r="AZ2102" s="7" t="s">
        <v>2951</v>
      </c>
      <c r="BA2102" t="s">
        <v>3184</v>
      </c>
      <c r="BT2102" s="1">
        <v>1</v>
      </c>
    </row>
    <row r="2103" spans="1:72" hidden="1" outlineLevel="1">
      <c r="A2103" t="s">
        <v>924</v>
      </c>
      <c r="B2103" t="s">
        <v>2</v>
      </c>
      <c r="C2103" s="1">
        <f t="shared" si="1185"/>
        <v>3402</v>
      </c>
      <c r="D2103" s="7">
        <f>IF(R2103&gt;0,RANK(R2103,(R2103:T2103,U2103:AI2103)),0)</f>
        <v>5</v>
      </c>
      <c r="E2103" s="7">
        <f>IF(S2103&gt;0,RANK(S2103,(R2103:T2103,U2103:AI2103)),0)</f>
        <v>7</v>
      </c>
      <c r="F2103" s="7">
        <f>IF(T2103&gt;0,RANK(T2103,(R2103:T2103,U2103:AI2103)),0)</f>
        <v>3</v>
      </c>
      <c r="G2103" s="7">
        <f>IF(U2103&gt;0,RANK(U2103,(R2103:T2103,U2103:AI2103)),0)</f>
        <v>1</v>
      </c>
      <c r="H2103" s="7">
        <f t="shared" si="1186"/>
        <v>2</v>
      </c>
      <c r="I2103" s="49">
        <f t="shared" si="1187"/>
        <v>656</v>
      </c>
      <c r="J2103" s="177">
        <f t="shared" si="1182"/>
        <v>0.19282774838330394</v>
      </c>
      <c r="K2103" s="2"/>
      <c r="L2103" s="2">
        <f t="shared" si="1188"/>
        <v>2.3221634332745444E-2</v>
      </c>
      <c r="M2103" s="2">
        <f t="shared" si="1189"/>
        <v>1.6166960611405056E-2</v>
      </c>
      <c r="N2103" s="2">
        <f t="shared" si="1190"/>
        <v>8.5243974132863026E-2</v>
      </c>
      <c r="O2103" s="2">
        <f t="shared" si="1191"/>
        <v>0.49735449735449733</v>
      </c>
      <c r="P2103" s="2">
        <f t="shared" si="1192"/>
        <v>0.30452674897119342</v>
      </c>
      <c r="Q2103" s="2">
        <f t="shared" si="1183"/>
        <v>7.3486184597295667E-2</v>
      </c>
      <c r="R2103" s="1">
        <v>79</v>
      </c>
      <c r="S2103" s="1">
        <v>55</v>
      </c>
      <c r="T2103" s="1">
        <v>290</v>
      </c>
      <c r="U2103" s="1">
        <v>1692</v>
      </c>
      <c r="V2103" s="1">
        <v>1036</v>
      </c>
      <c r="W2103" s="1">
        <v>143</v>
      </c>
      <c r="X2103" s="1">
        <v>2</v>
      </c>
      <c r="Y2103" s="1">
        <v>3</v>
      </c>
      <c r="Z2103" s="1">
        <v>4</v>
      </c>
      <c r="AA2103" s="1">
        <v>77</v>
      </c>
      <c r="AC2103" s="1">
        <f t="shared" si="1201"/>
        <v>1</v>
      </c>
      <c r="AD2103" s="1">
        <v>16</v>
      </c>
      <c r="AF2103" s="1">
        <v>3</v>
      </c>
      <c r="AG2103" s="1">
        <v>1</v>
      </c>
      <c r="AK2103" s="7">
        <f t="shared" si="1193"/>
        <v>4</v>
      </c>
      <c r="AL2103" s="7">
        <f t="shared" si="1194"/>
        <v>10</v>
      </c>
      <c r="AM2103" s="7">
        <f t="shared" si="1195"/>
        <v>9</v>
      </c>
      <c r="AN2103" s="2">
        <f t="shared" si="1196"/>
        <v>4.2034097589653145E-2</v>
      </c>
      <c r="AO2103" s="2">
        <f t="shared" si="1197"/>
        <v>5.8788947677836567E-4</v>
      </c>
      <c r="AP2103" s="2">
        <f t="shared" si="1198"/>
        <v>8.8183421516754845E-4</v>
      </c>
      <c r="AR2103" t="str">
        <f t="shared" si="1199"/>
        <v>Callahan</v>
      </c>
      <c r="AS2103" t="s">
        <v>2</v>
      </c>
      <c r="AT2103" s="184">
        <v>11</v>
      </c>
      <c r="AU2103" s="198"/>
      <c r="AV2103" s="97">
        <v>48</v>
      </c>
      <c r="AW2103" s="99">
        <v>59</v>
      </c>
      <c r="AX2103" s="105">
        <f t="shared" si="1200"/>
        <v>48059</v>
      </c>
      <c r="AZ2103" s="7" t="s">
        <v>2951</v>
      </c>
      <c r="BA2103" t="s">
        <v>3184</v>
      </c>
      <c r="BT2103" s="1">
        <v>1</v>
      </c>
    </row>
    <row r="2104" spans="1:72" hidden="1" outlineLevel="1">
      <c r="A2104" t="s">
        <v>1976</v>
      </c>
      <c r="B2104" t="s">
        <v>2</v>
      </c>
      <c r="C2104" s="1">
        <f t="shared" si="1185"/>
        <v>12634</v>
      </c>
      <c r="D2104" s="7">
        <f>IF(R2104&gt;0,RANK(R2104,(R2104:T2104,U2104:AI2104)),0)</f>
        <v>5</v>
      </c>
      <c r="E2104" s="7">
        <f>IF(S2104&gt;0,RANK(S2104,(R2104:T2104,U2104:AI2104)),0)</f>
        <v>6</v>
      </c>
      <c r="F2104" s="7">
        <f>IF(T2104&gt;0,RANK(T2104,(R2104:T2104,U2104:AI2104)),0)</f>
        <v>3</v>
      </c>
      <c r="G2104" s="7">
        <f>IF(U2104&gt;0,RANK(U2104,(R2104:T2104,U2104:AI2104)),0)</f>
        <v>1</v>
      </c>
      <c r="H2104" s="7">
        <f t="shared" si="1186"/>
        <v>2</v>
      </c>
      <c r="I2104" s="49">
        <f t="shared" si="1187"/>
        <v>165</v>
      </c>
      <c r="J2104" s="177">
        <f t="shared" si="1182"/>
        <v>1.3059996833940161E-2</v>
      </c>
      <c r="K2104" s="2"/>
      <c r="L2104" s="2">
        <f t="shared" si="1188"/>
        <v>2.7623872091182524E-2</v>
      </c>
      <c r="M2104" s="2">
        <f t="shared" si="1189"/>
        <v>1.860060155136932E-2</v>
      </c>
      <c r="N2104" s="2">
        <f t="shared" si="1190"/>
        <v>0.20848504036726295</v>
      </c>
      <c r="O2104" s="2">
        <f t="shared" si="1191"/>
        <v>0.35230330853253128</v>
      </c>
      <c r="P2104" s="2">
        <f t="shared" si="1192"/>
        <v>0.33924331169859112</v>
      </c>
      <c r="Q2104" s="2">
        <f t="shared" si="1183"/>
        <v>5.3743865759062814E-2</v>
      </c>
      <c r="R2104" s="1">
        <v>349</v>
      </c>
      <c r="S2104" s="1">
        <v>235</v>
      </c>
      <c r="T2104" s="1">
        <v>2634</v>
      </c>
      <c r="U2104" s="1">
        <v>4451</v>
      </c>
      <c r="V2104" s="1">
        <v>4286</v>
      </c>
      <c r="W2104" s="1">
        <v>479</v>
      </c>
      <c r="X2104" s="1">
        <v>21</v>
      </c>
      <c r="Y2104" s="1">
        <v>14</v>
      </c>
      <c r="Z2104" s="1">
        <v>28</v>
      </c>
      <c r="AA2104" s="1">
        <v>87</v>
      </c>
      <c r="AC2104" s="1">
        <f t="shared" si="1201"/>
        <v>14</v>
      </c>
      <c r="AD2104" s="1">
        <v>21</v>
      </c>
      <c r="AF2104" s="1">
        <v>6</v>
      </c>
      <c r="AG2104" s="1">
        <v>9</v>
      </c>
      <c r="AK2104" s="7">
        <f t="shared" si="1193"/>
        <v>4</v>
      </c>
      <c r="AL2104" s="7">
        <f t="shared" si="1194"/>
        <v>9</v>
      </c>
      <c r="AM2104" s="7">
        <f t="shared" si="1195"/>
        <v>10</v>
      </c>
      <c r="AN2104" s="2">
        <f t="shared" si="1196"/>
        <v>3.7913566566408104E-2</v>
      </c>
      <c r="AO2104" s="2">
        <f t="shared" si="1197"/>
        <v>1.6621814152287479E-3</v>
      </c>
      <c r="AP2104" s="2">
        <f t="shared" si="1198"/>
        <v>1.108120943485832E-3</v>
      </c>
      <c r="AR2104" t="str">
        <f t="shared" si="1199"/>
        <v>Cameron</v>
      </c>
      <c r="AS2104" t="s">
        <v>2</v>
      </c>
      <c r="AT2104" s="184">
        <v>34</v>
      </c>
      <c r="AU2104" s="198"/>
      <c r="AV2104" s="97">
        <v>48</v>
      </c>
      <c r="AW2104" s="99">
        <v>61</v>
      </c>
      <c r="AX2104" s="105">
        <f t="shared" si="1200"/>
        <v>48061</v>
      </c>
      <c r="AZ2104" s="7" t="s">
        <v>2951</v>
      </c>
      <c r="BA2104" t="s">
        <v>3184</v>
      </c>
      <c r="BT2104" s="1">
        <v>14</v>
      </c>
    </row>
    <row r="2105" spans="1:72" hidden="1" outlineLevel="1">
      <c r="A2105" t="s">
        <v>967</v>
      </c>
      <c r="B2105" t="s">
        <v>2</v>
      </c>
      <c r="C2105" s="1">
        <f t="shared" si="1185"/>
        <v>1880</v>
      </c>
      <c r="D2105" s="7">
        <f>IF(R2105&gt;0,RANK(R2105,(R2105:T2105,U2105:AI2105)),0)</f>
        <v>5</v>
      </c>
      <c r="E2105" s="7">
        <f>IF(S2105&gt;0,RANK(S2105,(R2105:T2105,U2105:AI2105)),0)</f>
        <v>6</v>
      </c>
      <c r="F2105" s="7">
        <f>IF(T2105&gt;0,RANK(T2105,(R2105:T2105,U2105:AI2105)),0)</f>
        <v>3</v>
      </c>
      <c r="G2105" s="7">
        <f>IF(U2105&gt;0,RANK(U2105,(R2105:T2105,U2105:AI2105)),0)</f>
        <v>1</v>
      </c>
      <c r="H2105" s="7">
        <f t="shared" si="1186"/>
        <v>2</v>
      </c>
      <c r="I2105" s="49">
        <f t="shared" si="1187"/>
        <v>210</v>
      </c>
      <c r="J2105" s="177">
        <f t="shared" si="1182"/>
        <v>0.11170212765957446</v>
      </c>
      <c r="K2105" s="2"/>
      <c r="L2105" s="2">
        <f t="shared" si="1188"/>
        <v>2.3404255319148935E-2</v>
      </c>
      <c r="M2105" s="2">
        <f t="shared" si="1189"/>
        <v>1.3297872340425532E-2</v>
      </c>
      <c r="N2105" s="2">
        <f t="shared" si="1190"/>
        <v>0.1351063829787234</v>
      </c>
      <c r="O2105" s="2">
        <f t="shared" si="1191"/>
        <v>0.43510638297872339</v>
      </c>
      <c r="P2105" s="2">
        <f t="shared" si="1192"/>
        <v>0.32340425531914896</v>
      </c>
      <c r="Q2105" s="2">
        <f t="shared" si="1183"/>
        <v>6.9680851063829818E-2</v>
      </c>
      <c r="R2105" s="1">
        <v>44</v>
      </c>
      <c r="S2105" s="1">
        <v>25</v>
      </c>
      <c r="T2105" s="1">
        <v>254</v>
      </c>
      <c r="U2105" s="1">
        <v>818</v>
      </c>
      <c r="V2105" s="1">
        <v>608</v>
      </c>
      <c r="W2105" s="1">
        <v>99</v>
      </c>
      <c r="X2105" s="1">
        <v>1</v>
      </c>
      <c r="Y2105" s="1">
        <v>3</v>
      </c>
      <c r="Z2105" s="1">
        <v>4</v>
      </c>
      <c r="AA2105" s="1">
        <v>17</v>
      </c>
      <c r="AC2105" s="1">
        <f t="shared" si="1201"/>
        <v>0</v>
      </c>
      <c r="AD2105" s="1">
        <v>7</v>
      </c>
      <c r="AF2105" s="1">
        <v>0</v>
      </c>
      <c r="AG2105" s="1">
        <v>0</v>
      </c>
      <c r="AK2105" s="7">
        <f t="shared" si="1193"/>
        <v>4</v>
      </c>
      <c r="AL2105" s="7">
        <f t="shared" si="1194"/>
        <v>10</v>
      </c>
      <c r="AM2105" s="7">
        <f t="shared" si="1195"/>
        <v>9</v>
      </c>
      <c r="AN2105" s="2">
        <f t="shared" si="1196"/>
        <v>5.2659574468085106E-2</v>
      </c>
      <c r="AO2105" s="2">
        <f t="shared" si="1197"/>
        <v>5.3191489361702129E-4</v>
      </c>
      <c r="AP2105" s="2">
        <f t="shared" si="1198"/>
        <v>1.5957446808510637E-3</v>
      </c>
      <c r="AR2105" t="str">
        <f t="shared" si="1199"/>
        <v>Camp</v>
      </c>
      <c r="AS2105" t="s">
        <v>2</v>
      </c>
      <c r="AT2105" s="184">
        <v>4</v>
      </c>
      <c r="AU2105" s="198"/>
      <c r="AV2105" s="97">
        <v>48</v>
      </c>
      <c r="AW2105" s="99">
        <v>63</v>
      </c>
      <c r="AX2105" s="105">
        <f t="shared" si="1200"/>
        <v>48063</v>
      </c>
      <c r="AZ2105" s="7" t="s">
        <v>2951</v>
      </c>
      <c r="BA2105" t="s">
        <v>3184</v>
      </c>
      <c r="BT2105" s="1">
        <v>0</v>
      </c>
    </row>
    <row r="2106" spans="1:72" hidden="1" outlineLevel="1">
      <c r="A2106" t="s">
        <v>2689</v>
      </c>
      <c r="B2106" t="s">
        <v>2</v>
      </c>
      <c r="C2106" s="1">
        <f t="shared" si="1185"/>
        <v>1542</v>
      </c>
      <c r="D2106" s="7">
        <f>IF(R2106&gt;0,RANK(R2106,(R2106:T2106,U2106:AI2106)),0)</f>
        <v>5</v>
      </c>
      <c r="E2106" s="7">
        <f>IF(S2106&gt;0,RANK(S2106,(R2106:T2106,U2106:AI2106)),0)</f>
        <v>6</v>
      </c>
      <c r="F2106" s="7">
        <f>IF(T2106&gt;0,RANK(T2106,(R2106:T2106,U2106:AI2106)),0)</f>
        <v>3</v>
      </c>
      <c r="G2106" s="7">
        <f>IF(U2106&gt;0,RANK(U2106,(R2106:T2106,U2106:AI2106)),0)</f>
        <v>1</v>
      </c>
      <c r="H2106" s="7">
        <f t="shared" si="1186"/>
        <v>2</v>
      </c>
      <c r="I2106" s="49">
        <f t="shared" si="1187"/>
        <v>484</v>
      </c>
      <c r="J2106" s="177">
        <f t="shared" si="1182"/>
        <v>0.31387808041504539</v>
      </c>
      <c r="K2106" s="2"/>
      <c r="L2106" s="2">
        <f t="shared" si="1188"/>
        <v>1.556420233463035E-2</v>
      </c>
      <c r="M2106" s="2">
        <f t="shared" si="1189"/>
        <v>1.1673151750972763E-2</v>
      </c>
      <c r="N2106" s="2">
        <f t="shared" si="1190"/>
        <v>8.2360570687418935E-2</v>
      </c>
      <c r="O2106" s="2">
        <f t="shared" si="1191"/>
        <v>0.55382619974059666</v>
      </c>
      <c r="P2106" s="2">
        <f t="shared" si="1192"/>
        <v>0.23994811932555124</v>
      </c>
      <c r="Q2106" s="2">
        <f t="shared" si="1183"/>
        <v>9.6627756160830108E-2</v>
      </c>
      <c r="R2106" s="1">
        <v>24</v>
      </c>
      <c r="S2106" s="1">
        <v>18</v>
      </c>
      <c r="T2106" s="1">
        <v>127</v>
      </c>
      <c r="U2106" s="1">
        <v>854</v>
      </c>
      <c r="V2106" s="1">
        <v>370</v>
      </c>
      <c r="W2106" s="1">
        <v>123</v>
      </c>
      <c r="X2106" s="1">
        <v>1</v>
      </c>
      <c r="Y2106" s="1">
        <v>1</v>
      </c>
      <c r="Z2106" s="1">
        <v>2</v>
      </c>
      <c r="AA2106" s="1">
        <v>13</v>
      </c>
      <c r="AC2106" s="1">
        <f t="shared" si="1201"/>
        <v>0</v>
      </c>
      <c r="AD2106" s="1">
        <v>7</v>
      </c>
      <c r="AF2106" s="1">
        <v>1</v>
      </c>
      <c r="AG2106" s="1">
        <v>1</v>
      </c>
      <c r="AK2106" s="7">
        <f t="shared" si="1193"/>
        <v>4</v>
      </c>
      <c r="AL2106" s="7">
        <f t="shared" si="1194"/>
        <v>9</v>
      </c>
      <c r="AM2106" s="7">
        <f t="shared" si="1195"/>
        <v>9</v>
      </c>
      <c r="AN2106" s="2">
        <f t="shared" si="1196"/>
        <v>7.9766536964980539E-2</v>
      </c>
      <c r="AO2106" s="2">
        <f t="shared" si="1197"/>
        <v>6.485084306095979E-4</v>
      </c>
      <c r="AP2106" s="2">
        <f t="shared" si="1198"/>
        <v>6.485084306095979E-4</v>
      </c>
      <c r="AR2106" t="str">
        <f t="shared" si="1199"/>
        <v>Carson</v>
      </c>
      <c r="AS2106" t="s">
        <v>2</v>
      </c>
      <c r="AT2106" s="184">
        <v>13</v>
      </c>
      <c r="AU2106" s="198"/>
      <c r="AV2106" s="97">
        <v>48</v>
      </c>
      <c r="AW2106" s="99">
        <v>65</v>
      </c>
      <c r="AX2106" s="105">
        <f t="shared" si="1200"/>
        <v>48065</v>
      </c>
      <c r="AZ2106" s="7" t="s">
        <v>2951</v>
      </c>
      <c r="BA2106" t="s">
        <v>3184</v>
      </c>
      <c r="BT2106" s="1">
        <v>0</v>
      </c>
    </row>
    <row r="2107" spans="1:72" hidden="1" outlineLevel="1">
      <c r="A2107" t="s">
        <v>1414</v>
      </c>
      <c r="B2107" t="s">
        <v>2</v>
      </c>
      <c r="C2107" s="1">
        <f t="shared" si="1185"/>
        <v>5415</v>
      </c>
      <c r="D2107" s="7">
        <f>IF(R2107&gt;0,RANK(R2107,(R2107:T2107,U2107:AI2107)),0)</f>
        <v>5</v>
      </c>
      <c r="E2107" s="7">
        <f>IF(S2107&gt;0,RANK(S2107,(R2107:T2107,U2107:AI2107)),0)</f>
        <v>7</v>
      </c>
      <c r="F2107" s="7">
        <f>IF(T2107&gt;0,RANK(T2107,(R2107:T2107,U2107:AI2107)),0)</f>
        <v>3</v>
      </c>
      <c r="G2107" s="7">
        <f>IF(U2107&gt;0,RANK(U2107,(R2107:T2107,U2107:AI2107)),0)</f>
        <v>1</v>
      </c>
      <c r="H2107" s="7">
        <f t="shared" si="1186"/>
        <v>2</v>
      </c>
      <c r="I2107" s="49">
        <f t="shared" si="1187"/>
        <v>1149</v>
      </c>
      <c r="J2107" s="177">
        <f t="shared" si="1182"/>
        <v>0.21218836565096952</v>
      </c>
      <c r="K2107" s="2"/>
      <c r="L2107" s="2">
        <f t="shared" si="1188"/>
        <v>2.548476454293629E-2</v>
      </c>
      <c r="M2107" s="2">
        <f t="shared" si="1189"/>
        <v>8.4949215143120954E-3</v>
      </c>
      <c r="N2107" s="2">
        <f t="shared" si="1190"/>
        <v>9.2890120036934448E-2</v>
      </c>
      <c r="O2107" s="2">
        <f t="shared" si="1191"/>
        <v>0.50840258541089567</v>
      </c>
      <c r="P2107" s="2">
        <f t="shared" si="1192"/>
        <v>0.29621421975992612</v>
      </c>
      <c r="Q2107" s="2">
        <f t="shared" si="1183"/>
        <v>6.8513388734995462E-2</v>
      </c>
      <c r="R2107" s="1">
        <v>138</v>
      </c>
      <c r="S2107" s="1">
        <v>46</v>
      </c>
      <c r="T2107" s="1">
        <v>503</v>
      </c>
      <c r="U2107" s="1">
        <v>2753</v>
      </c>
      <c r="V2107" s="1">
        <v>1604</v>
      </c>
      <c r="W2107" s="1">
        <v>265</v>
      </c>
      <c r="X2107" s="1">
        <v>5</v>
      </c>
      <c r="Y2107" s="1">
        <v>3</v>
      </c>
      <c r="Z2107" s="1">
        <v>14</v>
      </c>
      <c r="AA2107" s="1">
        <v>56</v>
      </c>
      <c r="AC2107" s="1">
        <f t="shared" si="1201"/>
        <v>0</v>
      </c>
      <c r="AD2107" s="1">
        <v>22</v>
      </c>
      <c r="AF2107" s="1">
        <v>5</v>
      </c>
      <c r="AG2107" s="1">
        <v>1</v>
      </c>
      <c r="AK2107" s="7">
        <f t="shared" si="1193"/>
        <v>4</v>
      </c>
      <c r="AL2107" s="7">
        <f t="shared" si="1194"/>
        <v>9</v>
      </c>
      <c r="AM2107" s="7">
        <f t="shared" si="1195"/>
        <v>10</v>
      </c>
      <c r="AN2107" s="2">
        <f t="shared" si="1196"/>
        <v>4.8938134810710986E-2</v>
      </c>
      <c r="AO2107" s="2">
        <f t="shared" si="1197"/>
        <v>9.2336103416435823E-4</v>
      </c>
      <c r="AP2107" s="2">
        <f t="shared" si="1198"/>
        <v>5.54016620498615E-4</v>
      </c>
      <c r="AR2107" t="str">
        <f t="shared" si="1199"/>
        <v>Cass</v>
      </c>
      <c r="AS2107" t="s">
        <v>2</v>
      </c>
      <c r="AT2107" s="184">
        <v>4</v>
      </c>
      <c r="AU2107" s="198"/>
      <c r="AV2107" s="97">
        <v>48</v>
      </c>
      <c r="AW2107" s="99">
        <v>67</v>
      </c>
      <c r="AX2107" s="105">
        <f t="shared" si="1200"/>
        <v>48067</v>
      </c>
      <c r="AZ2107" s="7" t="s">
        <v>2951</v>
      </c>
      <c r="BA2107" t="s">
        <v>3184</v>
      </c>
      <c r="BT2107" s="1">
        <v>0</v>
      </c>
    </row>
    <row r="2108" spans="1:72" hidden="1" outlineLevel="1">
      <c r="A2108" t="s">
        <v>2690</v>
      </c>
      <c r="B2108" t="s">
        <v>2</v>
      </c>
      <c r="C2108" s="1">
        <f t="shared" si="1185"/>
        <v>1034</v>
      </c>
      <c r="D2108" s="7">
        <f>IF(R2108&gt;0,RANK(R2108,(R2108:T2108,U2108:AI2108)),0)</f>
        <v>5</v>
      </c>
      <c r="E2108" s="7">
        <f>IF(S2108&gt;0,RANK(S2108,(R2108:T2108,U2108:AI2108)),0)</f>
        <v>6</v>
      </c>
      <c r="F2108" s="7">
        <f>IF(T2108&gt;0,RANK(T2108,(R2108:T2108,U2108:AI2108)),0)</f>
        <v>3</v>
      </c>
      <c r="G2108" s="7">
        <f>IF(U2108&gt;0,RANK(U2108,(R2108:T2108,U2108:AI2108)),0)</f>
        <v>1</v>
      </c>
      <c r="H2108" s="7">
        <f t="shared" si="1186"/>
        <v>2</v>
      </c>
      <c r="I2108" s="49">
        <f t="shared" si="1187"/>
        <v>226</v>
      </c>
      <c r="J2108" s="177">
        <f t="shared" si="1182"/>
        <v>0.21856866537717601</v>
      </c>
      <c r="K2108" s="2"/>
      <c r="L2108" s="2">
        <f t="shared" si="1188"/>
        <v>2.2243713733075435E-2</v>
      </c>
      <c r="M2108" s="2">
        <f t="shared" si="1189"/>
        <v>1.9342359767891684E-2</v>
      </c>
      <c r="N2108" s="2">
        <f t="shared" si="1190"/>
        <v>0.11121856866537717</v>
      </c>
      <c r="O2108" s="2">
        <f t="shared" si="1191"/>
        <v>0.47969052224371372</v>
      </c>
      <c r="P2108" s="2">
        <f t="shared" si="1192"/>
        <v>0.26112185686653772</v>
      </c>
      <c r="Q2108" s="2">
        <f t="shared" si="1183"/>
        <v>0.1063829787234043</v>
      </c>
      <c r="R2108" s="1">
        <v>23</v>
      </c>
      <c r="S2108" s="1">
        <v>20</v>
      </c>
      <c r="T2108" s="1">
        <v>115</v>
      </c>
      <c r="U2108" s="1">
        <v>496</v>
      </c>
      <c r="V2108" s="1">
        <v>270</v>
      </c>
      <c r="W2108" s="1">
        <v>82</v>
      </c>
      <c r="X2108" s="1">
        <v>4</v>
      </c>
      <c r="Y2108" s="1">
        <v>2</v>
      </c>
      <c r="Z2108" s="1">
        <v>0</v>
      </c>
      <c r="AA2108" s="1">
        <v>20</v>
      </c>
      <c r="AC2108" s="1">
        <f t="shared" si="1201"/>
        <v>0</v>
      </c>
      <c r="AD2108" s="1">
        <v>2</v>
      </c>
      <c r="AF2108" s="1">
        <v>0</v>
      </c>
      <c r="AG2108" s="1">
        <v>0</v>
      </c>
      <c r="AK2108" s="7">
        <f t="shared" si="1193"/>
        <v>4</v>
      </c>
      <c r="AL2108" s="7">
        <f t="shared" si="1194"/>
        <v>8</v>
      </c>
      <c r="AM2108" s="7">
        <f t="shared" si="1195"/>
        <v>9</v>
      </c>
      <c r="AN2108" s="2">
        <f t="shared" si="1196"/>
        <v>7.9303675048355893E-2</v>
      </c>
      <c r="AO2108" s="2">
        <f t="shared" si="1197"/>
        <v>3.8684719535783366E-3</v>
      </c>
      <c r="AP2108" s="2">
        <f t="shared" si="1198"/>
        <v>1.9342359767891683E-3</v>
      </c>
      <c r="AR2108" t="str">
        <f t="shared" si="1199"/>
        <v>Castro</v>
      </c>
      <c r="AS2108" t="s">
        <v>2</v>
      </c>
      <c r="AT2108" s="184">
        <v>19</v>
      </c>
      <c r="AU2108" s="198"/>
      <c r="AV2108" s="97">
        <v>48</v>
      </c>
      <c r="AW2108" s="99">
        <v>69</v>
      </c>
      <c r="AX2108" s="105">
        <f t="shared" si="1200"/>
        <v>48069</v>
      </c>
      <c r="AZ2108" s="7" t="s">
        <v>2951</v>
      </c>
      <c r="BA2108" t="s">
        <v>3184</v>
      </c>
      <c r="BT2108" s="1">
        <v>0</v>
      </c>
    </row>
    <row r="2109" spans="1:72" hidden="1" outlineLevel="1">
      <c r="A2109" t="s">
        <v>3160</v>
      </c>
      <c r="B2109" t="s">
        <v>2</v>
      </c>
      <c r="C2109" s="1">
        <f t="shared" si="1185"/>
        <v>7066</v>
      </c>
      <c r="D2109" s="7">
        <f>IF(R2109&gt;0,RANK(R2109,(R2109:T2109,U2109:AI2109)),0)</f>
        <v>5</v>
      </c>
      <c r="E2109" s="7">
        <f>IF(S2109&gt;0,RANK(S2109,(R2109:T2109,U2109:AI2109)),0)</f>
        <v>8</v>
      </c>
      <c r="F2109" s="7">
        <f>IF(T2109&gt;0,RANK(T2109,(R2109:T2109,U2109:AI2109)),0)</f>
        <v>3</v>
      </c>
      <c r="G2109" s="7">
        <f>IF(U2109&gt;0,RANK(U2109,(R2109:T2109,U2109:AI2109)),0)</f>
        <v>1</v>
      </c>
      <c r="H2109" s="7">
        <f t="shared" si="1186"/>
        <v>2</v>
      </c>
      <c r="I2109" s="49">
        <f t="shared" si="1187"/>
        <v>1733</v>
      </c>
      <c r="J2109" s="177">
        <f t="shared" si="1182"/>
        <v>0.24525898669685819</v>
      </c>
      <c r="K2109" s="2"/>
      <c r="L2109" s="2">
        <f t="shared" si="1188"/>
        <v>2.5615624115482592E-2</v>
      </c>
      <c r="M2109" s="2">
        <f t="shared" si="1189"/>
        <v>6.3685253325785453E-3</v>
      </c>
      <c r="N2109" s="2">
        <f t="shared" si="1190"/>
        <v>8.6894990093405039E-2</v>
      </c>
      <c r="O2109" s="2">
        <f t="shared" si="1191"/>
        <v>0.53354090008491362</v>
      </c>
      <c r="P2109" s="2">
        <f t="shared" si="1192"/>
        <v>0.28828191338805548</v>
      </c>
      <c r="Q2109" s="2">
        <f t="shared" si="1183"/>
        <v>5.9298046985564679E-2</v>
      </c>
      <c r="R2109" s="1">
        <v>181</v>
      </c>
      <c r="S2109" s="1">
        <v>45</v>
      </c>
      <c r="T2109" s="1">
        <v>614</v>
      </c>
      <c r="U2109" s="1">
        <v>3770</v>
      </c>
      <c r="V2109" s="1">
        <v>2037</v>
      </c>
      <c r="W2109" s="1">
        <v>228</v>
      </c>
      <c r="X2109" s="1">
        <v>46</v>
      </c>
      <c r="Y2109" s="1">
        <v>7</v>
      </c>
      <c r="Z2109" s="1">
        <v>17</v>
      </c>
      <c r="AA2109" s="1">
        <v>107</v>
      </c>
      <c r="AC2109" s="1">
        <f t="shared" si="1201"/>
        <v>0</v>
      </c>
      <c r="AD2109" s="1">
        <v>12</v>
      </c>
      <c r="AF2109" s="1">
        <v>0</v>
      </c>
      <c r="AG2109" s="1">
        <v>2</v>
      </c>
      <c r="AK2109" s="7">
        <f t="shared" si="1193"/>
        <v>4</v>
      </c>
      <c r="AL2109" s="7">
        <f t="shared" si="1194"/>
        <v>7</v>
      </c>
      <c r="AM2109" s="7">
        <f t="shared" si="1195"/>
        <v>10</v>
      </c>
      <c r="AN2109" s="2">
        <f t="shared" si="1196"/>
        <v>3.2267195018397962E-2</v>
      </c>
      <c r="AO2109" s="2">
        <f t="shared" si="1197"/>
        <v>6.5100481177469572E-3</v>
      </c>
      <c r="AP2109" s="2">
        <f t="shared" si="1198"/>
        <v>9.9065949617888473E-4</v>
      </c>
      <c r="AR2109" t="str">
        <f t="shared" si="1199"/>
        <v>Chambers</v>
      </c>
      <c r="AS2109" t="s">
        <v>2</v>
      </c>
      <c r="AT2109" s="184">
        <v>36</v>
      </c>
      <c r="AU2109" s="198"/>
      <c r="AV2109" s="97">
        <v>48</v>
      </c>
      <c r="AW2109" s="99">
        <v>71</v>
      </c>
      <c r="AX2109" s="105">
        <f t="shared" si="1200"/>
        <v>48071</v>
      </c>
      <c r="AZ2109" s="7" t="s">
        <v>2951</v>
      </c>
      <c r="BA2109" t="s">
        <v>3184</v>
      </c>
      <c r="BT2109" s="1">
        <v>0</v>
      </c>
    </row>
    <row r="2110" spans="1:72" hidden="1" outlineLevel="1">
      <c r="A2110" t="s">
        <v>11</v>
      </c>
      <c r="B2110" t="s">
        <v>2</v>
      </c>
      <c r="C2110" s="1">
        <f t="shared" si="1185"/>
        <v>8556</v>
      </c>
      <c r="D2110" s="7">
        <f>IF(R2110&gt;0,RANK(R2110,(R2110:T2110,U2110:AI2110)),0)</f>
        <v>5</v>
      </c>
      <c r="E2110" s="7">
        <f>IF(S2110&gt;0,RANK(S2110,(R2110:T2110,U2110:AI2110)),0)</f>
        <v>7</v>
      </c>
      <c r="F2110" s="7">
        <f>IF(T2110&gt;0,RANK(T2110,(R2110:T2110,U2110:AI2110)),0)</f>
        <v>3</v>
      </c>
      <c r="G2110" s="7">
        <f>IF(U2110&gt;0,RANK(U2110,(R2110:T2110,U2110:AI2110)),0)</f>
        <v>1</v>
      </c>
      <c r="H2110" s="7">
        <f t="shared" si="1186"/>
        <v>2</v>
      </c>
      <c r="I2110" s="49">
        <f t="shared" si="1187"/>
        <v>2205</v>
      </c>
      <c r="J2110" s="177">
        <f t="shared" si="1182"/>
        <v>0.25771388499298736</v>
      </c>
      <c r="K2110" s="2"/>
      <c r="L2110" s="2">
        <f t="shared" si="1188"/>
        <v>2.4193548387096774E-2</v>
      </c>
      <c r="M2110" s="2">
        <f t="shared" si="1189"/>
        <v>1.1337073398784479E-2</v>
      </c>
      <c r="N2110" s="2">
        <f t="shared" si="1190"/>
        <v>8.9878447872837774E-2</v>
      </c>
      <c r="O2110" s="2">
        <f t="shared" si="1191"/>
        <v>0.53319308087891537</v>
      </c>
      <c r="P2110" s="2">
        <f t="shared" si="1192"/>
        <v>0.27547919588592801</v>
      </c>
      <c r="Q2110" s="2">
        <f t="shared" si="1183"/>
        <v>6.5918653576437725E-2</v>
      </c>
      <c r="R2110" s="1">
        <v>207</v>
      </c>
      <c r="S2110" s="1">
        <v>97</v>
      </c>
      <c r="T2110" s="1">
        <v>769</v>
      </c>
      <c r="U2110" s="1">
        <v>4562</v>
      </c>
      <c r="V2110" s="1">
        <v>2357</v>
      </c>
      <c r="W2110" s="1">
        <v>406</v>
      </c>
      <c r="X2110" s="1">
        <v>5</v>
      </c>
      <c r="Y2110" s="1">
        <v>8</v>
      </c>
      <c r="Z2110" s="1">
        <v>13</v>
      </c>
      <c r="AA2110" s="1">
        <v>113</v>
      </c>
      <c r="AC2110" s="1">
        <f t="shared" si="1201"/>
        <v>3</v>
      </c>
      <c r="AD2110" s="1">
        <v>14</v>
      </c>
      <c r="AF2110" s="1">
        <v>1</v>
      </c>
      <c r="AG2110" s="1">
        <v>1</v>
      </c>
      <c r="AK2110" s="7">
        <f t="shared" si="1193"/>
        <v>4</v>
      </c>
      <c r="AL2110" s="7">
        <f t="shared" si="1194"/>
        <v>10</v>
      </c>
      <c r="AM2110" s="7">
        <f t="shared" si="1195"/>
        <v>9</v>
      </c>
      <c r="AN2110" s="2">
        <f t="shared" si="1196"/>
        <v>4.7452080411407201E-2</v>
      </c>
      <c r="AO2110" s="2">
        <f t="shared" si="1197"/>
        <v>5.8438522674146792E-4</v>
      </c>
      <c r="AP2110" s="2">
        <f t="shared" si="1198"/>
        <v>9.3501636278634881E-4</v>
      </c>
      <c r="AR2110" t="str">
        <f t="shared" si="1199"/>
        <v>Cherokee</v>
      </c>
      <c r="AS2110" t="s">
        <v>2</v>
      </c>
      <c r="AT2110" s="184">
        <v>5</v>
      </c>
      <c r="AU2110" s="198"/>
      <c r="AV2110" s="97">
        <v>48</v>
      </c>
      <c r="AW2110" s="99">
        <v>73</v>
      </c>
      <c r="AX2110" s="105">
        <f t="shared" si="1200"/>
        <v>48073</v>
      </c>
      <c r="AZ2110" s="7" t="s">
        <v>2951</v>
      </c>
      <c r="BA2110" t="s">
        <v>3184</v>
      </c>
      <c r="BT2110" s="1">
        <v>3</v>
      </c>
    </row>
    <row r="2111" spans="1:72" hidden="1" outlineLevel="1">
      <c r="A2111" t="s">
        <v>377</v>
      </c>
      <c r="B2111" t="s">
        <v>2</v>
      </c>
      <c r="C2111" s="1">
        <f t="shared" si="1185"/>
        <v>984</v>
      </c>
      <c r="D2111" s="7">
        <f>IF(R2111&gt;0,RANK(R2111,(R2111:T2111,U2111:AI2111)),0)</f>
        <v>6</v>
      </c>
      <c r="E2111" s="7">
        <f>IF(S2111&gt;0,RANK(S2111,(R2111:T2111,U2111:AI2111)),0)</f>
        <v>8</v>
      </c>
      <c r="F2111" s="7">
        <f>IF(T2111&gt;0,RANK(T2111,(R2111:T2111,U2111:AI2111)),0)</f>
        <v>3</v>
      </c>
      <c r="G2111" s="7">
        <f>IF(U2111&gt;0,RANK(U2111,(R2111:T2111,U2111:AI2111)),0)</f>
        <v>1</v>
      </c>
      <c r="H2111" s="7">
        <f t="shared" si="1186"/>
        <v>2</v>
      </c>
      <c r="I2111" s="49">
        <f t="shared" si="1187"/>
        <v>159</v>
      </c>
      <c r="J2111" s="177">
        <f t="shared" si="1182"/>
        <v>0.16158536585365854</v>
      </c>
      <c r="K2111" s="2"/>
      <c r="L2111" s="2">
        <f t="shared" si="1188"/>
        <v>1.7276422764227643E-2</v>
      </c>
      <c r="M2111" s="2">
        <f t="shared" si="1189"/>
        <v>7.1138211382113818E-3</v>
      </c>
      <c r="N2111" s="2">
        <f t="shared" si="1190"/>
        <v>0.12398373983739837</v>
      </c>
      <c r="O2111" s="2">
        <f t="shared" si="1191"/>
        <v>0.45121951219512196</v>
      </c>
      <c r="P2111" s="2">
        <f t="shared" si="1192"/>
        <v>0.28963414634146339</v>
      </c>
      <c r="Q2111" s="2">
        <f t="shared" si="1183"/>
        <v>0.11077235772357719</v>
      </c>
      <c r="R2111" s="1">
        <v>17</v>
      </c>
      <c r="S2111" s="1">
        <v>7</v>
      </c>
      <c r="T2111" s="1">
        <v>122</v>
      </c>
      <c r="U2111" s="1">
        <v>444</v>
      </c>
      <c r="V2111" s="1">
        <v>285</v>
      </c>
      <c r="W2111" s="1">
        <v>59</v>
      </c>
      <c r="X2111" s="1">
        <v>0</v>
      </c>
      <c r="Y2111" s="1">
        <v>0</v>
      </c>
      <c r="Z2111" s="1">
        <v>3</v>
      </c>
      <c r="AA2111" s="1">
        <v>9</v>
      </c>
      <c r="AC2111" s="1">
        <f t="shared" si="1201"/>
        <v>0</v>
      </c>
      <c r="AD2111" s="1">
        <v>4</v>
      </c>
      <c r="AF2111" s="1">
        <v>0</v>
      </c>
      <c r="AG2111" s="1">
        <v>34</v>
      </c>
      <c r="AK2111" s="7">
        <f t="shared" si="1193"/>
        <v>4</v>
      </c>
      <c r="AL2111" s="7">
        <f t="shared" si="1194"/>
        <v>0</v>
      </c>
      <c r="AM2111" s="7">
        <f t="shared" si="1195"/>
        <v>0</v>
      </c>
      <c r="AN2111" s="2">
        <f t="shared" si="1196"/>
        <v>5.9959349593495935E-2</v>
      </c>
      <c r="AO2111" s="2">
        <f t="shared" si="1197"/>
        <v>0</v>
      </c>
      <c r="AP2111" s="2">
        <f t="shared" si="1198"/>
        <v>0</v>
      </c>
      <c r="AR2111" t="str">
        <f t="shared" si="1199"/>
        <v>Childress</v>
      </c>
      <c r="AS2111" t="s">
        <v>2</v>
      </c>
      <c r="AT2111" s="184">
        <v>13</v>
      </c>
      <c r="AU2111" s="198"/>
      <c r="AV2111" s="97">
        <v>48</v>
      </c>
      <c r="AW2111" s="99">
        <v>75</v>
      </c>
      <c r="AX2111" s="105">
        <f t="shared" si="1200"/>
        <v>48075</v>
      </c>
      <c r="AZ2111" s="7" t="s">
        <v>2951</v>
      </c>
      <c r="BA2111" t="s">
        <v>3184</v>
      </c>
      <c r="BT2111" s="1">
        <v>0</v>
      </c>
    </row>
    <row r="2112" spans="1:72" hidden="1" outlineLevel="1">
      <c r="A2112" t="s">
        <v>1192</v>
      </c>
      <c r="B2112" t="s">
        <v>2</v>
      </c>
      <c r="C2112" s="1">
        <f t="shared" si="1185"/>
        <v>2925</v>
      </c>
      <c r="D2112" s="7">
        <f>IF(R2112&gt;0,RANK(R2112,(R2112:T2112,U2112:AI2112)),0)</f>
        <v>5</v>
      </c>
      <c r="E2112" s="7">
        <f>IF(S2112&gt;0,RANK(S2112,(R2112:T2112,U2112:AI2112)),0)</f>
        <v>7</v>
      </c>
      <c r="F2112" s="7">
        <f>IF(T2112&gt;0,RANK(T2112,(R2112:T2112,U2112:AI2112)),0)</f>
        <v>3</v>
      </c>
      <c r="G2112" s="7">
        <f>IF(U2112&gt;0,RANK(U2112,(R2112:T2112,U2112:AI2112)),0)</f>
        <v>1</v>
      </c>
      <c r="H2112" s="7">
        <f t="shared" si="1186"/>
        <v>2</v>
      </c>
      <c r="I2112" s="49">
        <f t="shared" si="1187"/>
        <v>584</v>
      </c>
      <c r="J2112" s="177">
        <f t="shared" si="1182"/>
        <v>0.19965811965811966</v>
      </c>
      <c r="K2112" s="2"/>
      <c r="L2112" s="2">
        <f t="shared" si="1188"/>
        <v>2.4615384615384615E-2</v>
      </c>
      <c r="M2112" s="2">
        <f t="shared" si="1189"/>
        <v>9.9145299145299154E-3</v>
      </c>
      <c r="N2112" s="2">
        <f t="shared" si="1190"/>
        <v>0.10324786324786325</v>
      </c>
      <c r="O2112" s="2">
        <f t="shared" si="1191"/>
        <v>0.48820512820512818</v>
      </c>
      <c r="P2112" s="2">
        <f t="shared" si="1192"/>
        <v>0.28854700854700854</v>
      </c>
      <c r="Q2112" s="2">
        <f t="shared" si="1183"/>
        <v>8.54700854700855E-2</v>
      </c>
      <c r="R2112" s="1">
        <v>72</v>
      </c>
      <c r="S2112" s="1">
        <v>29</v>
      </c>
      <c r="T2112" s="1">
        <v>302</v>
      </c>
      <c r="U2112" s="1">
        <v>1428</v>
      </c>
      <c r="V2112" s="1">
        <v>844</v>
      </c>
      <c r="W2112" s="1">
        <v>174</v>
      </c>
      <c r="X2112" s="1">
        <v>2</v>
      </c>
      <c r="Y2112" s="1">
        <v>5</v>
      </c>
      <c r="Z2112" s="1">
        <v>7</v>
      </c>
      <c r="AA2112" s="1">
        <v>49</v>
      </c>
      <c r="AC2112" s="1">
        <f t="shared" si="1201"/>
        <v>2</v>
      </c>
      <c r="AD2112" s="1">
        <v>7</v>
      </c>
      <c r="AF2112" s="1">
        <v>4</v>
      </c>
      <c r="AG2112" s="1">
        <v>0</v>
      </c>
      <c r="AK2112" s="7">
        <f t="shared" si="1193"/>
        <v>4</v>
      </c>
      <c r="AL2112" s="7">
        <f t="shared" si="1194"/>
        <v>10</v>
      </c>
      <c r="AM2112" s="7">
        <f t="shared" si="1195"/>
        <v>9</v>
      </c>
      <c r="AN2112" s="2">
        <f t="shared" si="1196"/>
        <v>5.9487179487179485E-2</v>
      </c>
      <c r="AO2112" s="2">
        <f t="shared" si="1197"/>
        <v>6.8376068376068376E-4</v>
      </c>
      <c r="AP2112" s="2">
        <f t="shared" si="1198"/>
        <v>1.7094017094017094E-3</v>
      </c>
      <c r="AR2112" t="str">
        <f t="shared" si="1199"/>
        <v>Clay</v>
      </c>
      <c r="AS2112" t="s">
        <v>2</v>
      </c>
      <c r="AT2112" s="184">
        <v>13</v>
      </c>
      <c r="AU2112" s="198"/>
      <c r="AV2112" s="97">
        <v>48</v>
      </c>
      <c r="AW2112" s="99">
        <v>77</v>
      </c>
      <c r="AX2112" s="105">
        <f t="shared" si="1200"/>
        <v>48077</v>
      </c>
      <c r="AZ2112" s="7" t="s">
        <v>2951</v>
      </c>
      <c r="BA2112" t="s">
        <v>3184</v>
      </c>
      <c r="BT2112" s="1">
        <v>2</v>
      </c>
    </row>
    <row r="2113" spans="1:72" hidden="1" outlineLevel="1">
      <c r="A2113" t="s">
        <v>615</v>
      </c>
      <c r="B2113" t="s">
        <v>2</v>
      </c>
      <c r="C2113" s="1">
        <f t="shared" si="1185"/>
        <v>749</v>
      </c>
      <c r="D2113" s="7">
        <f>IF(R2113&gt;0,RANK(R2113,(R2113:T2113,U2113:AI2113)),0)</f>
        <v>7</v>
      </c>
      <c r="E2113" s="7">
        <f>IF(S2113&gt;0,RANK(S2113,(R2113:T2113,U2113:AI2113)),0)</f>
        <v>5</v>
      </c>
      <c r="F2113" s="7">
        <f>IF(T2113&gt;0,RANK(T2113,(R2113:T2113,U2113:AI2113)),0)</f>
        <v>3</v>
      </c>
      <c r="G2113" s="7">
        <f>IF(U2113&gt;0,RANK(U2113,(R2113:T2113,U2113:AI2113)),0)</f>
        <v>1</v>
      </c>
      <c r="H2113" s="7">
        <f t="shared" si="1186"/>
        <v>2</v>
      </c>
      <c r="I2113" s="49">
        <f t="shared" si="1187"/>
        <v>200</v>
      </c>
      <c r="J2113" s="177">
        <f t="shared" si="1182"/>
        <v>0.26702269692923897</v>
      </c>
      <c r="K2113" s="2"/>
      <c r="L2113" s="2">
        <f t="shared" si="1188"/>
        <v>2.0026702269692925E-2</v>
      </c>
      <c r="M2113" s="2">
        <f t="shared" si="1189"/>
        <v>4.0053404539385849E-2</v>
      </c>
      <c r="N2113" s="2">
        <f t="shared" si="1190"/>
        <v>0.16288384512683579</v>
      </c>
      <c r="O2113" s="2">
        <f t="shared" si="1191"/>
        <v>0.4712950600801068</v>
      </c>
      <c r="P2113" s="2">
        <f t="shared" si="1192"/>
        <v>0.20427236315086783</v>
      </c>
      <c r="Q2113" s="2">
        <f t="shared" si="1183"/>
        <v>0.10146862483311081</v>
      </c>
      <c r="R2113" s="1">
        <v>15</v>
      </c>
      <c r="S2113" s="1">
        <v>30</v>
      </c>
      <c r="T2113" s="1">
        <v>122</v>
      </c>
      <c r="U2113" s="1">
        <v>353</v>
      </c>
      <c r="V2113" s="1">
        <v>153</v>
      </c>
      <c r="W2113" s="1">
        <v>39</v>
      </c>
      <c r="X2113" s="1">
        <v>1</v>
      </c>
      <c r="Y2113" s="1">
        <v>1</v>
      </c>
      <c r="Z2113" s="1">
        <v>3</v>
      </c>
      <c r="AA2113" s="1">
        <v>19</v>
      </c>
      <c r="AC2113" s="1">
        <f t="shared" si="1201"/>
        <v>3</v>
      </c>
      <c r="AD2113" s="1">
        <v>8</v>
      </c>
      <c r="AF2113" s="1">
        <v>1</v>
      </c>
      <c r="AG2113" s="1">
        <v>1</v>
      </c>
      <c r="AK2113" s="7">
        <f t="shared" si="1193"/>
        <v>4</v>
      </c>
      <c r="AL2113" s="7">
        <f t="shared" si="1194"/>
        <v>9</v>
      </c>
      <c r="AM2113" s="7">
        <f t="shared" si="1195"/>
        <v>9</v>
      </c>
      <c r="AN2113" s="2">
        <f t="shared" si="1196"/>
        <v>5.2069425901201602E-2</v>
      </c>
      <c r="AO2113" s="2">
        <f t="shared" si="1197"/>
        <v>1.3351134846461949E-3</v>
      </c>
      <c r="AP2113" s="2">
        <f t="shared" si="1198"/>
        <v>1.3351134846461949E-3</v>
      </c>
      <c r="AR2113" t="str">
        <f t="shared" si="1199"/>
        <v>Cochran</v>
      </c>
      <c r="AS2113" t="s">
        <v>2</v>
      </c>
      <c r="AT2113" s="184">
        <v>19</v>
      </c>
      <c r="AU2113" s="198"/>
      <c r="AV2113" s="97">
        <v>48</v>
      </c>
      <c r="AW2113" s="99">
        <v>79</v>
      </c>
      <c r="AX2113" s="105">
        <f t="shared" si="1200"/>
        <v>48079</v>
      </c>
      <c r="AZ2113" s="7" t="s">
        <v>2951</v>
      </c>
      <c r="BA2113" t="s">
        <v>3184</v>
      </c>
      <c r="BT2113" s="1">
        <v>3</v>
      </c>
    </row>
    <row r="2114" spans="1:72" hidden="1" outlineLevel="1">
      <c r="A2114" t="s">
        <v>1079</v>
      </c>
      <c r="B2114" t="s">
        <v>2</v>
      </c>
      <c r="C2114" s="1">
        <f t="shared" si="1185"/>
        <v>854</v>
      </c>
      <c r="D2114" s="7">
        <f>IF(R2114&gt;0,RANK(R2114,(R2114:T2114,U2114:AI2114)),0)</f>
        <v>5</v>
      </c>
      <c r="E2114" s="7">
        <f>IF(S2114&gt;0,RANK(S2114,(R2114:T2114,U2114:AI2114)),0)</f>
        <v>6</v>
      </c>
      <c r="F2114" s="7">
        <f>IF(T2114&gt;0,RANK(T2114,(R2114:T2114,U2114:AI2114)),0)</f>
        <v>3</v>
      </c>
      <c r="G2114" s="7">
        <f>IF(U2114&gt;0,RANK(U2114,(R2114:T2114,U2114:AI2114)),0)</f>
        <v>1</v>
      </c>
      <c r="H2114" s="7">
        <f t="shared" si="1186"/>
        <v>2</v>
      </c>
      <c r="I2114" s="49">
        <f t="shared" si="1187"/>
        <v>154</v>
      </c>
      <c r="J2114" s="177">
        <f t="shared" si="1182"/>
        <v>0.18032786885245902</v>
      </c>
      <c r="K2114" s="2"/>
      <c r="L2114" s="2">
        <f t="shared" si="1188"/>
        <v>2.6932084309133488E-2</v>
      </c>
      <c r="M2114" s="2">
        <f t="shared" si="1189"/>
        <v>1.7564402810304448E-2</v>
      </c>
      <c r="N2114" s="2">
        <f t="shared" si="1190"/>
        <v>9.9531615925058547E-2</v>
      </c>
      <c r="O2114" s="2">
        <f t="shared" si="1191"/>
        <v>0.47423887587822017</v>
      </c>
      <c r="P2114" s="2">
        <f t="shared" si="1192"/>
        <v>0.29391100702576112</v>
      </c>
      <c r="Q2114" s="2">
        <f t="shared" si="1183"/>
        <v>8.7822014051522179E-2</v>
      </c>
      <c r="R2114" s="1">
        <v>23</v>
      </c>
      <c r="S2114" s="1">
        <v>15</v>
      </c>
      <c r="T2114" s="1">
        <v>85</v>
      </c>
      <c r="U2114" s="1">
        <v>405</v>
      </c>
      <c r="V2114" s="1">
        <v>251</v>
      </c>
      <c r="W2114" s="1">
        <v>50</v>
      </c>
      <c r="X2114" s="1">
        <v>2</v>
      </c>
      <c r="Y2114" s="1">
        <v>0</v>
      </c>
      <c r="Z2114" s="1">
        <v>0</v>
      </c>
      <c r="AA2114" s="1">
        <v>13</v>
      </c>
      <c r="AC2114" s="1">
        <f t="shared" si="1201"/>
        <v>2</v>
      </c>
      <c r="AD2114" s="1">
        <v>3</v>
      </c>
      <c r="AF2114" s="1">
        <v>3</v>
      </c>
      <c r="AG2114" s="1">
        <v>2</v>
      </c>
      <c r="AK2114" s="7">
        <f t="shared" si="1193"/>
        <v>4</v>
      </c>
      <c r="AL2114" s="7">
        <f t="shared" si="1194"/>
        <v>8</v>
      </c>
      <c r="AM2114" s="7">
        <f t="shared" si="1195"/>
        <v>0</v>
      </c>
      <c r="AN2114" s="2">
        <f t="shared" si="1196"/>
        <v>5.8548009367681501E-2</v>
      </c>
      <c r="AO2114" s="2">
        <f t="shared" si="1197"/>
        <v>2.34192037470726E-3</v>
      </c>
      <c r="AP2114" s="2">
        <f t="shared" si="1198"/>
        <v>0</v>
      </c>
      <c r="AR2114" t="str">
        <f t="shared" si="1199"/>
        <v>Coke</v>
      </c>
      <c r="AS2114" t="s">
        <v>2</v>
      </c>
      <c r="AT2114" s="184">
        <v>11</v>
      </c>
      <c r="AU2114" s="198"/>
      <c r="AV2114" s="97">
        <v>48</v>
      </c>
      <c r="AW2114" s="99">
        <v>81</v>
      </c>
      <c r="AX2114" s="105">
        <f t="shared" si="1200"/>
        <v>48081</v>
      </c>
      <c r="AZ2114" s="7" t="s">
        <v>2951</v>
      </c>
      <c r="BA2114" t="s">
        <v>3184</v>
      </c>
      <c r="BT2114" s="1">
        <v>2</v>
      </c>
    </row>
    <row r="2115" spans="1:72" hidden="1" outlineLevel="1">
      <c r="A2115" t="s">
        <v>1554</v>
      </c>
      <c r="B2115" t="s">
        <v>2</v>
      </c>
      <c r="C2115" s="1">
        <f t="shared" si="1185"/>
        <v>2325</v>
      </c>
      <c r="D2115" s="7">
        <f>IF(R2115&gt;0,RANK(R2115,(R2115:T2115,U2115:AI2115)),0)</f>
        <v>5</v>
      </c>
      <c r="E2115" s="7">
        <f>IF(S2115&gt;0,RANK(S2115,(R2115:T2115,U2115:AI2115)),0)</f>
        <v>6</v>
      </c>
      <c r="F2115" s="7">
        <f>IF(T2115&gt;0,RANK(T2115,(R2115:T2115,U2115:AI2115)),0)</f>
        <v>3</v>
      </c>
      <c r="G2115" s="7">
        <f>IF(U2115&gt;0,RANK(U2115,(R2115:T2115,U2115:AI2115)),0)</f>
        <v>1</v>
      </c>
      <c r="H2115" s="7">
        <f t="shared" si="1186"/>
        <v>2</v>
      </c>
      <c r="I2115" s="49">
        <f t="shared" si="1187"/>
        <v>410</v>
      </c>
      <c r="J2115" s="177">
        <f t="shared" si="1182"/>
        <v>0.17634408602150536</v>
      </c>
      <c r="K2115" s="2"/>
      <c r="L2115" s="2">
        <f t="shared" si="1188"/>
        <v>1.5053763440860216E-2</v>
      </c>
      <c r="M2115" s="2">
        <f t="shared" si="1189"/>
        <v>1.2903225806451613E-2</v>
      </c>
      <c r="N2115" s="2">
        <f t="shared" si="1190"/>
        <v>9.5483870967741941E-2</v>
      </c>
      <c r="O2115" s="2">
        <f t="shared" si="1191"/>
        <v>0.48774193548387096</v>
      </c>
      <c r="P2115" s="2">
        <f t="shared" si="1192"/>
        <v>0.31139784946236559</v>
      </c>
      <c r="Q2115" s="2">
        <f t="shared" si="1183"/>
        <v>7.7419354838709709E-2</v>
      </c>
      <c r="R2115" s="1">
        <v>35</v>
      </c>
      <c r="S2115" s="1">
        <v>30</v>
      </c>
      <c r="T2115" s="1">
        <v>222</v>
      </c>
      <c r="U2115" s="1">
        <v>1134</v>
      </c>
      <c r="V2115" s="1">
        <v>724</v>
      </c>
      <c r="W2115" s="1">
        <v>125</v>
      </c>
      <c r="X2115" s="1">
        <v>3</v>
      </c>
      <c r="Y2115" s="1">
        <v>1</v>
      </c>
      <c r="Z2115" s="1">
        <v>5</v>
      </c>
      <c r="AA2115" s="1">
        <v>30</v>
      </c>
      <c r="AC2115" s="1">
        <f t="shared" si="1201"/>
        <v>2</v>
      </c>
      <c r="AD2115" s="1">
        <v>12</v>
      </c>
      <c r="AF2115" s="1">
        <v>0</v>
      </c>
      <c r="AG2115" s="1">
        <v>2</v>
      </c>
      <c r="AK2115" s="7">
        <f t="shared" si="1193"/>
        <v>4</v>
      </c>
      <c r="AL2115" s="7">
        <f t="shared" si="1194"/>
        <v>9</v>
      </c>
      <c r="AM2115" s="7">
        <f t="shared" si="1195"/>
        <v>10</v>
      </c>
      <c r="AN2115" s="2">
        <f t="shared" si="1196"/>
        <v>5.3763440860215055E-2</v>
      </c>
      <c r="AO2115" s="2">
        <f t="shared" si="1197"/>
        <v>1.2903225806451613E-3</v>
      </c>
      <c r="AP2115" s="2">
        <f t="shared" si="1198"/>
        <v>4.3010752688172043E-4</v>
      </c>
      <c r="AR2115" t="str">
        <f t="shared" si="1199"/>
        <v>Coleman</v>
      </c>
      <c r="AS2115" t="s">
        <v>2</v>
      </c>
      <c r="AT2115" s="184">
        <v>11</v>
      </c>
      <c r="AU2115" s="198"/>
      <c r="AV2115" s="97">
        <v>48</v>
      </c>
      <c r="AW2115" s="99">
        <v>83</v>
      </c>
      <c r="AX2115" s="105">
        <f t="shared" si="1200"/>
        <v>48083</v>
      </c>
      <c r="AZ2115" s="7" t="s">
        <v>2951</v>
      </c>
      <c r="BA2115" t="s">
        <v>3184</v>
      </c>
      <c r="BT2115" s="1">
        <v>2</v>
      </c>
    </row>
    <row r="2116" spans="1:72" hidden="1" outlineLevel="1">
      <c r="A2116" t="s">
        <v>2373</v>
      </c>
      <c r="B2116" t="s">
        <v>2</v>
      </c>
      <c r="C2116" s="1">
        <f t="shared" si="1185"/>
        <v>116676</v>
      </c>
      <c r="D2116" s="7">
        <f>IF(R2116&gt;0,RANK(R2116,(R2116:T2116,U2116:AI2116)),0)</f>
        <v>4</v>
      </c>
      <c r="E2116" s="7">
        <f>IF(S2116&gt;0,RANK(S2116,(R2116:T2116,U2116:AI2116)),0)</f>
        <v>6</v>
      </c>
      <c r="F2116" s="7">
        <f>IF(T2116&gt;0,RANK(T2116,(R2116:T2116,U2116:AI2116)),0)</f>
        <v>3</v>
      </c>
      <c r="G2116" s="7">
        <f>IF(U2116&gt;0,RANK(U2116,(R2116:T2116,U2116:AI2116)),0)</f>
        <v>1</v>
      </c>
      <c r="H2116" s="7">
        <f t="shared" si="1186"/>
        <v>2</v>
      </c>
      <c r="I2116" s="49">
        <f t="shared" si="1187"/>
        <v>16345</v>
      </c>
      <c r="J2116" s="177">
        <f t="shared" si="1182"/>
        <v>0.14008879289656828</v>
      </c>
      <c r="K2116" s="2"/>
      <c r="L2116" s="2">
        <f t="shared" si="1188"/>
        <v>5.9300970208097638E-2</v>
      </c>
      <c r="M2116" s="2">
        <f t="shared" si="1189"/>
        <v>8.8964311426514443E-3</v>
      </c>
      <c r="N2116" s="2">
        <f t="shared" si="1190"/>
        <v>0.23262710411738491</v>
      </c>
      <c r="O2116" s="2">
        <f t="shared" si="1191"/>
        <v>0.39595975179128529</v>
      </c>
      <c r="P2116" s="2">
        <f t="shared" si="1192"/>
        <v>0.255870958894717</v>
      </c>
      <c r="Q2116" s="2">
        <f t="shared" si="1183"/>
        <v>4.7344783845863714E-2</v>
      </c>
      <c r="R2116" s="1">
        <v>6919</v>
      </c>
      <c r="S2116" s="1">
        <v>1038</v>
      </c>
      <c r="T2116" s="1">
        <v>27142</v>
      </c>
      <c r="U2116" s="1">
        <v>46199</v>
      </c>
      <c r="V2116" s="1">
        <v>29854</v>
      </c>
      <c r="W2116" s="1">
        <v>4024</v>
      </c>
      <c r="X2116" s="1">
        <v>128</v>
      </c>
      <c r="Y2116" s="1">
        <v>122</v>
      </c>
      <c r="Z2116" s="1">
        <v>237</v>
      </c>
      <c r="AA2116" s="1">
        <v>753</v>
      </c>
      <c r="AC2116" s="1">
        <f t="shared" si="1201"/>
        <v>36</v>
      </c>
      <c r="AD2116" s="1">
        <v>115</v>
      </c>
      <c r="AF2116" s="1">
        <v>62</v>
      </c>
      <c r="AG2116" s="1">
        <v>47</v>
      </c>
      <c r="AK2116" s="7">
        <f t="shared" si="1193"/>
        <v>5</v>
      </c>
      <c r="AL2116" s="7">
        <f t="shared" si="1194"/>
        <v>9</v>
      </c>
      <c r="AM2116" s="7">
        <f t="shared" si="1195"/>
        <v>10</v>
      </c>
      <c r="AN2116" s="2">
        <f t="shared" si="1196"/>
        <v>3.448866947787034E-2</v>
      </c>
      <c r="AO2116" s="2">
        <f t="shared" si="1197"/>
        <v>1.0970550927354382E-3</v>
      </c>
      <c r="AP2116" s="2">
        <f t="shared" si="1198"/>
        <v>1.0456306352634645E-3</v>
      </c>
      <c r="AR2116" t="str">
        <f t="shared" si="1199"/>
        <v>Collin</v>
      </c>
      <c r="AS2116" t="s">
        <v>2</v>
      </c>
      <c r="AT2116" s="184"/>
      <c r="AU2116" s="198"/>
      <c r="AV2116" s="97">
        <v>48</v>
      </c>
      <c r="AW2116" s="99">
        <v>85</v>
      </c>
      <c r="AX2116" s="105">
        <f t="shared" si="1200"/>
        <v>48085</v>
      </c>
      <c r="AZ2116" s="7" t="s">
        <v>2951</v>
      </c>
      <c r="BA2116" t="s">
        <v>3184</v>
      </c>
      <c r="BT2116" s="1">
        <v>36</v>
      </c>
    </row>
    <row r="2117" spans="1:72" hidden="1" outlineLevel="1">
      <c r="A2117" t="s">
        <v>56</v>
      </c>
      <c r="B2117" t="s">
        <v>2</v>
      </c>
      <c r="C2117" s="1">
        <f t="shared" si="1185"/>
        <v>569</v>
      </c>
      <c r="D2117" s="7">
        <f>IF(R2117&gt;0,RANK(R2117,(R2117:T2117,U2117:AI2117)),0)</f>
        <v>5</v>
      </c>
      <c r="E2117" s="7">
        <f>IF(S2117&gt;0,RANK(S2117,(R2117:T2117,U2117:AI2117)),0)</f>
        <v>6</v>
      </c>
      <c r="F2117" s="7">
        <f>IF(T2117&gt;0,RANK(T2117,(R2117:T2117,U2117:AI2117)),0)</f>
        <v>3</v>
      </c>
      <c r="G2117" s="7">
        <f>IF(U2117&gt;0,RANK(U2117,(R2117:T2117,U2117:AI2117)),0)</f>
        <v>1</v>
      </c>
      <c r="H2117" s="7">
        <f t="shared" si="1186"/>
        <v>2</v>
      </c>
      <c r="I2117" s="49">
        <f t="shared" si="1187"/>
        <v>113</v>
      </c>
      <c r="J2117" s="177">
        <f t="shared" ref="J2117:J2180" si="1202">I2117/C2117</f>
        <v>0.19859402460456943</v>
      </c>
      <c r="K2117" s="2"/>
      <c r="L2117" s="2">
        <f t="shared" si="1188"/>
        <v>1.5817223198594025E-2</v>
      </c>
      <c r="M2117" s="2">
        <f t="shared" si="1189"/>
        <v>1.4059753954305799E-2</v>
      </c>
      <c r="N2117" s="2">
        <f t="shared" si="1190"/>
        <v>0.11599297012302284</v>
      </c>
      <c r="O2117" s="2">
        <f t="shared" si="1191"/>
        <v>0.46748681898066785</v>
      </c>
      <c r="P2117" s="2">
        <f t="shared" si="1192"/>
        <v>0.26889279437609842</v>
      </c>
      <c r="Q2117" s="2">
        <f t="shared" si="1183"/>
        <v>0.11775043936731111</v>
      </c>
      <c r="R2117" s="1">
        <v>9</v>
      </c>
      <c r="S2117" s="1">
        <v>8</v>
      </c>
      <c r="T2117" s="1">
        <v>66</v>
      </c>
      <c r="U2117" s="1">
        <v>266</v>
      </c>
      <c r="V2117" s="1">
        <v>153</v>
      </c>
      <c r="W2117" s="1">
        <v>61</v>
      </c>
      <c r="X2117" s="1">
        <v>0</v>
      </c>
      <c r="Y2117" s="1">
        <v>2</v>
      </c>
      <c r="Z2117" s="1">
        <v>1</v>
      </c>
      <c r="AA2117" s="1">
        <v>2</v>
      </c>
      <c r="AC2117" s="1">
        <f t="shared" si="1201"/>
        <v>0</v>
      </c>
      <c r="AD2117" s="1">
        <v>1</v>
      </c>
      <c r="AF2117" s="1">
        <v>0</v>
      </c>
      <c r="AG2117" s="1">
        <v>0</v>
      </c>
      <c r="AK2117" s="7">
        <f t="shared" si="1193"/>
        <v>4</v>
      </c>
      <c r="AL2117" s="7">
        <f t="shared" si="1194"/>
        <v>0</v>
      </c>
      <c r="AM2117" s="7">
        <f t="shared" si="1195"/>
        <v>7</v>
      </c>
      <c r="AN2117" s="2">
        <f t="shared" si="1196"/>
        <v>0.10720562390158173</v>
      </c>
      <c r="AO2117" s="2">
        <f t="shared" si="1197"/>
        <v>0</v>
      </c>
      <c r="AP2117" s="2">
        <f t="shared" si="1198"/>
        <v>3.5149384885764497E-3</v>
      </c>
      <c r="AR2117" t="str">
        <f t="shared" si="1199"/>
        <v>Collingsworth</v>
      </c>
      <c r="AS2117" t="s">
        <v>2</v>
      </c>
      <c r="AT2117" s="184">
        <v>13</v>
      </c>
      <c r="AU2117" s="198"/>
      <c r="AV2117" s="97">
        <v>48</v>
      </c>
      <c r="AW2117" s="99">
        <v>87</v>
      </c>
      <c r="AX2117" s="105">
        <f t="shared" si="1200"/>
        <v>48087</v>
      </c>
      <c r="AZ2117" s="7" t="s">
        <v>2951</v>
      </c>
      <c r="BA2117" t="s">
        <v>3184</v>
      </c>
      <c r="BT2117" s="1">
        <v>0</v>
      </c>
    </row>
    <row r="2118" spans="1:72" hidden="1" outlineLevel="1">
      <c r="A2118" t="s">
        <v>623</v>
      </c>
      <c r="B2118" t="s">
        <v>2</v>
      </c>
      <c r="C2118" s="1">
        <f t="shared" si="1185"/>
        <v>3764</v>
      </c>
      <c r="D2118" s="7">
        <f>IF(R2118&gt;0,RANK(R2118,(R2118:T2118,U2118:AI2118)),0)</f>
        <v>5</v>
      </c>
      <c r="E2118" s="7">
        <f>IF(S2118&gt;0,RANK(S2118,(R2118:T2118,U2118:AI2118)),0)</f>
        <v>6</v>
      </c>
      <c r="F2118" s="7">
        <f>IF(T2118&gt;0,RANK(T2118,(R2118:T2118,U2118:AI2118)),0)</f>
        <v>3</v>
      </c>
      <c r="G2118" s="7">
        <f>IF(U2118&gt;0,RANK(U2118,(R2118:T2118,U2118:AI2118)),0)</f>
        <v>1</v>
      </c>
      <c r="H2118" s="7">
        <f t="shared" si="1186"/>
        <v>2</v>
      </c>
      <c r="I2118" s="49">
        <f t="shared" si="1187"/>
        <v>878</v>
      </c>
      <c r="J2118" s="177">
        <f t="shared" si="1202"/>
        <v>0.23326248671625929</v>
      </c>
      <c r="K2118" s="2"/>
      <c r="L2118" s="2">
        <f t="shared" si="1188"/>
        <v>2.6036131774707757E-2</v>
      </c>
      <c r="M2118" s="2">
        <f t="shared" si="1189"/>
        <v>5.8448459086078638E-3</v>
      </c>
      <c r="N2118" s="2">
        <f t="shared" si="1190"/>
        <v>0.12486716259298619</v>
      </c>
      <c r="O2118" s="2">
        <f t="shared" si="1191"/>
        <v>0.51992561105207225</v>
      </c>
      <c r="P2118" s="2">
        <f t="shared" si="1192"/>
        <v>0.28666312433581298</v>
      </c>
      <c r="Q2118" s="2">
        <f t="shared" si="1183"/>
        <v>3.666312433581298E-2</v>
      </c>
      <c r="R2118" s="1">
        <v>98</v>
      </c>
      <c r="S2118" s="1">
        <v>22</v>
      </c>
      <c r="T2118" s="1">
        <v>470</v>
      </c>
      <c r="U2118" s="1">
        <v>1957</v>
      </c>
      <c r="V2118" s="1">
        <v>1079</v>
      </c>
      <c r="W2118" s="1">
        <v>100</v>
      </c>
      <c r="X2118" s="1">
        <v>1</v>
      </c>
      <c r="Y2118" s="1">
        <v>3</v>
      </c>
      <c r="Z2118" s="1">
        <v>6</v>
      </c>
      <c r="AA2118" s="1">
        <v>21</v>
      </c>
      <c r="AC2118" s="1">
        <f t="shared" si="1201"/>
        <v>1</v>
      </c>
      <c r="AD2118" s="1">
        <v>2</v>
      </c>
      <c r="AF2118" s="1">
        <v>4</v>
      </c>
      <c r="AG2118" s="1">
        <v>0</v>
      </c>
      <c r="AK2118" s="7">
        <f t="shared" si="1193"/>
        <v>4</v>
      </c>
      <c r="AL2118" s="7">
        <f t="shared" si="1194"/>
        <v>10</v>
      </c>
      <c r="AM2118" s="7">
        <f t="shared" si="1195"/>
        <v>9</v>
      </c>
      <c r="AN2118" s="2">
        <f t="shared" si="1196"/>
        <v>2.6567481402763018E-2</v>
      </c>
      <c r="AO2118" s="2">
        <f t="shared" si="1197"/>
        <v>2.6567481402763017E-4</v>
      </c>
      <c r="AP2118" s="2">
        <f t="shared" si="1198"/>
        <v>7.970244420828905E-4</v>
      </c>
      <c r="AR2118" t="str">
        <f t="shared" si="1199"/>
        <v>Colorado</v>
      </c>
      <c r="AS2118" t="s">
        <v>2</v>
      </c>
      <c r="AT2118" s="184">
        <v>10</v>
      </c>
      <c r="AU2118" s="198"/>
      <c r="AV2118" s="97">
        <v>48</v>
      </c>
      <c r="AW2118" s="99">
        <v>89</v>
      </c>
      <c r="AX2118" s="105">
        <f t="shared" si="1200"/>
        <v>48089</v>
      </c>
      <c r="AZ2118" s="7" t="s">
        <v>2951</v>
      </c>
      <c r="BA2118" t="s">
        <v>3184</v>
      </c>
      <c r="BT2118" s="1">
        <v>1</v>
      </c>
    </row>
    <row r="2119" spans="1:72" hidden="1" outlineLevel="1">
      <c r="A2119" t="s">
        <v>1155</v>
      </c>
      <c r="B2119" t="s">
        <v>2</v>
      </c>
      <c r="C2119" s="1">
        <f t="shared" si="1185"/>
        <v>28778</v>
      </c>
      <c r="D2119" s="7">
        <f>IF(R2119&gt;0,RANK(R2119,(R2119:T2119,U2119:AI2119)),0)</f>
        <v>5</v>
      </c>
      <c r="E2119" s="7">
        <f>IF(S2119&gt;0,RANK(S2119,(R2119:T2119,U2119:AI2119)),0)</f>
        <v>7</v>
      </c>
      <c r="F2119" s="7">
        <f>IF(T2119&gt;0,RANK(T2119,(R2119:T2119,U2119:AI2119)),0)</f>
        <v>3</v>
      </c>
      <c r="G2119" s="7">
        <f>IF(U2119&gt;0,RANK(U2119,(R2119:T2119,U2119:AI2119)),0)</f>
        <v>1</v>
      </c>
      <c r="H2119" s="7">
        <f t="shared" si="1186"/>
        <v>2</v>
      </c>
      <c r="I2119" s="49">
        <f t="shared" si="1187"/>
        <v>5473</v>
      </c>
      <c r="J2119" s="177">
        <f t="shared" si="1202"/>
        <v>0.19017999861004933</v>
      </c>
      <c r="K2119" s="2"/>
      <c r="L2119" s="2">
        <f t="shared" si="1188"/>
        <v>3.6277712141218985E-2</v>
      </c>
      <c r="M2119" s="2">
        <f t="shared" si="1189"/>
        <v>1.1571339217457781E-2</v>
      </c>
      <c r="N2119" s="2">
        <f t="shared" si="1190"/>
        <v>0.17725345750225868</v>
      </c>
      <c r="O2119" s="2">
        <f t="shared" si="1191"/>
        <v>0.45208145110848563</v>
      </c>
      <c r="P2119" s="2">
        <f t="shared" si="1192"/>
        <v>0.26190145249843633</v>
      </c>
      <c r="Q2119" s="2">
        <f t="shared" si="1183"/>
        <v>6.0914587532142517E-2</v>
      </c>
      <c r="R2119" s="1">
        <v>1044</v>
      </c>
      <c r="S2119" s="1">
        <v>333</v>
      </c>
      <c r="T2119" s="1">
        <v>5101</v>
      </c>
      <c r="U2119" s="1">
        <v>13010</v>
      </c>
      <c r="V2119" s="1">
        <v>7537</v>
      </c>
      <c r="W2119" s="1">
        <v>1176</v>
      </c>
      <c r="X2119" s="1">
        <v>27</v>
      </c>
      <c r="Y2119" s="1">
        <v>36</v>
      </c>
      <c r="Z2119" s="1">
        <v>61</v>
      </c>
      <c r="AA2119" s="1">
        <v>378</v>
      </c>
      <c r="AC2119" s="1">
        <f t="shared" si="1201"/>
        <v>12</v>
      </c>
      <c r="AD2119" s="1">
        <v>44</v>
      </c>
      <c r="AF2119" s="1">
        <v>14</v>
      </c>
      <c r="AG2119" s="1">
        <v>5</v>
      </c>
      <c r="AK2119" s="7">
        <f t="shared" si="1193"/>
        <v>4</v>
      </c>
      <c r="AL2119" s="7">
        <f t="shared" si="1194"/>
        <v>10</v>
      </c>
      <c r="AM2119" s="7">
        <f t="shared" si="1195"/>
        <v>9</v>
      </c>
      <c r="AN2119" s="2">
        <f t="shared" si="1196"/>
        <v>4.0864549308499545E-2</v>
      </c>
      <c r="AO2119" s="2">
        <f t="shared" si="1197"/>
        <v>9.3821669330738759E-4</v>
      </c>
      <c r="AP2119" s="2">
        <f t="shared" si="1198"/>
        <v>1.2509555910765167E-3</v>
      </c>
      <c r="AR2119" t="str">
        <f t="shared" si="1199"/>
        <v>Comal</v>
      </c>
      <c r="AS2119" t="s">
        <v>2</v>
      </c>
      <c r="AT2119" s="184"/>
      <c r="AU2119" s="198"/>
      <c r="AV2119" s="97">
        <v>48</v>
      </c>
      <c r="AW2119" s="99">
        <v>91</v>
      </c>
      <c r="AX2119" s="105">
        <f t="shared" si="1200"/>
        <v>48091</v>
      </c>
      <c r="AZ2119" s="7" t="s">
        <v>2951</v>
      </c>
      <c r="BA2119" t="s">
        <v>3184</v>
      </c>
      <c r="BT2119" s="1">
        <v>12</v>
      </c>
    </row>
    <row r="2120" spans="1:72" hidden="1" outlineLevel="1">
      <c r="A2120" t="s">
        <v>1471</v>
      </c>
      <c r="B2120" t="s">
        <v>2</v>
      </c>
      <c r="C2120" s="1">
        <f t="shared" si="1185"/>
        <v>2904</v>
      </c>
      <c r="D2120" s="7">
        <f>IF(R2120&gt;0,RANK(R2120,(R2120:T2120,U2120:AI2120)),0)</f>
        <v>5</v>
      </c>
      <c r="E2120" s="7">
        <f>IF(S2120&gt;0,RANK(S2120,(R2120:T2120,U2120:AI2120)),0)</f>
        <v>6</v>
      </c>
      <c r="F2120" s="7">
        <f>IF(T2120&gt;0,RANK(T2120,(R2120:T2120,U2120:AI2120)),0)</f>
        <v>3</v>
      </c>
      <c r="G2120" s="7">
        <f>IF(U2120&gt;0,RANK(U2120,(R2120:T2120,U2120:AI2120)),0)</f>
        <v>1</v>
      </c>
      <c r="H2120" s="7">
        <f t="shared" si="1186"/>
        <v>2</v>
      </c>
      <c r="I2120" s="49">
        <f t="shared" si="1187"/>
        <v>476</v>
      </c>
      <c r="J2120" s="177">
        <f t="shared" si="1202"/>
        <v>0.16391184573002754</v>
      </c>
      <c r="K2120" s="2"/>
      <c r="L2120" s="2">
        <f t="shared" si="1188"/>
        <v>1.4462809917355372E-2</v>
      </c>
      <c r="M2120" s="2">
        <f t="shared" si="1189"/>
        <v>1.2396694214876033E-2</v>
      </c>
      <c r="N2120" s="2">
        <f t="shared" si="1190"/>
        <v>0.10915977961432508</v>
      </c>
      <c r="O2120" s="2">
        <f t="shared" si="1191"/>
        <v>0.47692837465564736</v>
      </c>
      <c r="P2120" s="2">
        <f t="shared" si="1192"/>
        <v>0.31301652892561982</v>
      </c>
      <c r="Q2120" s="2">
        <f t="shared" si="1183"/>
        <v>7.4035812672176349E-2</v>
      </c>
      <c r="R2120" s="1">
        <v>42</v>
      </c>
      <c r="S2120" s="1">
        <v>36</v>
      </c>
      <c r="T2120" s="1">
        <v>317</v>
      </c>
      <c r="U2120" s="1">
        <v>1385</v>
      </c>
      <c r="V2120" s="1">
        <v>909</v>
      </c>
      <c r="W2120" s="1">
        <v>139</v>
      </c>
      <c r="X2120" s="1">
        <v>3</v>
      </c>
      <c r="Y2120" s="1">
        <v>13</v>
      </c>
      <c r="Z2120" s="1">
        <v>8</v>
      </c>
      <c r="AA2120" s="1">
        <v>36</v>
      </c>
      <c r="AC2120" s="1">
        <f t="shared" si="1201"/>
        <v>1</v>
      </c>
      <c r="AD2120" s="1">
        <v>12</v>
      </c>
      <c r="AF2120" s="1">
        <v>0</v>
      </c>
      <c r="AG2120" s="1">
        <v>3</v>
      </c>
      <c r="AK2120" s="7">
        <f t="shared" si="1193"/>
        <v>4</v>
      </c>
      <c r="AL2120" s="7">
        <f t="shared" si="1194"/>
        <v>10</v>
      </c>
      <c r="AM2120" s="7">
        <f t="shared" si="1195"/>
        <v>8</v>
      </c>
      <c r="AN2120" s="2">
        <f t="shared" si="1196"/>
        <v>4.7865013774104681E-2</v>
      </c>
      <c r="AO2120" s="2">
        <f t="shared" si="1197"/>
        <v>1.0330578512396695E-3</v>
      </c>
      <c r="AP2120" s="2">
        <f t="shared" si="1198"/>
        <v>4.4765840220385676E-3</v>
      </c>
      <c r="AR2120" t="str">
        <f t="shared" si="1199"/>
        <v>Comanche</v>
      </c>
      <c r="AS2120" t="s">
        <v>2</v>
      </c>
      <c r="AT2120" s="184">
        <v>11</v>
      </c>
      <c r="AU2120" s="198"/>
      <c r="AV2120" s="97">
        <v>48</v>
      </c>
      <c r="AW2120" s="99">
        <v>93</v>
      </c>
      <c r="AX2120" s="105">
        <f t="shared" si="1200"/>
        <v>48093</v>
      </c>
      <c r="AZ2120" s="7" t="s">
        <v>2951</v>
      </c>
      <c r="BA2120" t="s">
        <v>3184</v>
      </c>
      <c r="BT2120" s="1">
        <v>1</v>
      </c>
    </row>
    <row r="2121" spans="1:72" hidden="1" outlineLevel="1">
      <c r="A2121" t="s">
        <v>1179</v>
      </c>
      <c r="B2121" t="s">
        <v>2</v>
      </c>
      <c r="C2121" s="1">
        <f t="shared" si="1185"/>
        <v>687</v>
      </c>
      <c r="D2121" s="7">
        <f>IF(R2121&gt;0,RANK(R2121,(R2121:T2121,U2121:AI2121)),0)</f>
        <v>6</v>
      </c>
      <c r="E2121" s="7">
        <f>IF(S2121&gt;0,RANK(S2121,(R2121:T2121,U2121:AI2121)),0)</f>
        <v>7</v>
      </c>
      <c r="F2121" s="7">
        <f>IF(T2121&gt;0,RANK(T2121,(R2121:T2121,U2121:AI2121)),0)</f>
        <v>3</v>
      </c>
      <c r="G2121" s="7">
        <f>IF(U2121&gt;0,RANK(U2121,(R2121:T2121,U2121:AI2121)),0)</f>
        <v>1</v>
      </c>
      <c r="H2121" s="7">
        <f t="shared" si="1186"/>
        <v>2</v>
      </c>
      <c r="I2121" s="49">
        <f t="shared" si="1187"/>
        <v>59</v>
      </c>
      <c r="J2121" s="177">
        <f t="shared" si="1202"/>
        <v>8.5880640465793301E-2</v>
      </c>
      <c r="K2121" s="2"/>
      <c r="L2121" s="2">
        <f t="shared" si="1188"/>
        <v>3.0567685589519649E-2</v>
      </c>
      <c r="M2121" s="2">
        <f t="shared" si="1189"/>
        <v>1.3100436681222707E-2</v>
      </c>
      <c r="N2121" s="2">
        <f t="shared" si="1190"/>
        <v>0.1091703056768559</v>
      </c>
      <c r="O2121" s="2">
        <f t="shared" si="1191"/>
        <v>0.40756914119359533</v>
      </c>
      <c r="P2121" s="2">
        <f t="shared" si="1192"/>
        <v>0.32168850072780203</v>
      </c>
      <c r="Q2121" s="2">
        <f t="shared" si="1183"/>
        <v>0.11790393013100436</v>
      </c>
      <c r="R2121" s="1">
        <v>21</v>
      </c>
      <c r="S2121" s="1">
        <v>9</v>
      </c>
      <c r="T2121" s="1">
        <v>75</v>
      </c>
      <c r="U2121" s="1">
        <v>280</v>
      </c>
      <c r="V2121" s="1">
        <v>221</v>
      </c>
      <c r="W2121" s="1">
        <v>48</v>
      </c>
      <c r="X2121" s="1">
        <v>2</v>
      </c>
      <c r="Y2121" s="1">
        <v>2</v>
      </c>
      <c r="Z2121" s="1">
        <v>1</v>
      </c>
      <c r="AA2121" s="1">
        <v>22</v>
      </c>
      <c r="AC2121" s="1">
        <f t="shared" si="1201"/>
        <v>0</v>
      </c>
      <c r="AD2121" s="1">
        <v>4</v>
      </c>
      <c r="AF2121" s="1">
        <v>2</v>
      </c>
      <c r="AG2121" s="1">
        <v>0</v>
      </c>
      <c r="AK2121" s="7">
        <f t="shared" si="1193"/>
        <v>4</v>
      </c>
      <c r="AL2121" s="7">
        <f t="shared" si="1194"/>
        <v>8</v>
      </c>
      <c r="AM2121" s="7">
        <f t="shared" si="1195"/>
        <v>8</v>
      </c>
      <c r="AN2121" s="2">
        <f t="shared" si="1196"/>
        <v>6.9868995633187769E-2</v>
      </c>
      <c r="AO2121" s="2">
        <f t="shared" si="1197"/>
        <v>2.911208151382824E-3</v>
      </c>
      <c r="AP2121" s="2">
        <f t="shared" si="1198"/>
        <v>2.911208151382824E-3</v>
      </c>
      <c r="AR2121" t="str">
        <f t="shared" si="1199"/>
        <v>Concho</v>
      </c>
      <c r="AS2121" t="s">
        <v>2</v>
      </c>
      <c r="AT2121" s="184">
        <v>11</v>
      </c>
      <c r="AU2121" s="198"/>
      <c r="AV2121" s="97">
        <v>48</v>
      </c>
      <c r="AW2121" s="99">
        <v>95</v>
      </c>
      <c r="AX2121" s="105">
        <f t="shared" si="1200"/>
        <v>48095</v>
      </c>
      <c r="AZ2121" s="7" t="s">
        <v>2951</v>
      </c>
      <c r="BA2121" t="s">
        <v>3184</v>
      </c>
      <c r="BT2121" s="1">
        <v>0</v>
      </c>
    </row>
    <row r="2122" spans="1:72" hidden="1" outlineLevel="1">
      <c r="A2122" t="s">
        <v>2110</v>
      </c>
      <c r="B2122" t="s">
        <v>2</v>
      </c>
      <c r="C2122" s="1">
        <f t="shared" si="1185"/>
        <v>8743</v>
      </c>
      <c r="D2122" s="7">
        <f>IF(R2122&gt;0,RANK(R2122,(R2122:T2122,U2122:AI2122)),0)</f>
        <v>5</v>
      </c>
      <c r="E2122" s="7">
        <f>IF(S2122&gt;0,RANK(S2122,(R2122:T2122,U2122:AI2122)),0)</f>
        <v>7</v>
      </c>
      <c r="F2122" s="7">
        <f>IF(T2122&gt;0,RANK(T2122,(R2122:T2122,U2122:AI2122)),0)</f>
        <v>3</v>
      </c>
      <c r="G2122" s="7">
        <f>IF(U2122&gt;0,RANK(U2122,(R2122:T2122,U2122:AI2122)),0)</f>
        <v>1</v>
      </c>
      <c r="H2122" s="7">
        <f t="shared" si="1186"/>
        <v>2</v>
      </c>
      <c r="I2122" s="49">
        <f t="shared" si="1187"/>
        <v>1451</v>
      </c>
      <c r="J2122" s="177">
        <f t="shared" si="1202"/>
        <v>0.16596134050097219</v>
      </c>
      <c r="K2122" s="2"/>
      <c r="L2122" s="2">
        <f t="shared" si="1188"/>
        <v>2.8937435662815966E-2</v>
      </c>
      <c r="M2122" s="2">
        <f t="shared" si="1189"/>
        <v>1.1552098821914675E-2</v>
      </c>
      <c r="N2122" s="2">
        <f t="shared" si="1190"/>
        <v>0.11289031224979984</v>
      </c>
      <c r="O2122" s="2">
        <f t="shared" si="1191"/>
        <v>0.47386480613061877</v>
      </c>
      <c r="P2122" s="2">
        <f t="shared" si="1192"/>
        <v>0.3079034656296466</v>
      </c>
      <c r="Q2122" s="2">
        <f t="shared" si="1183"/>
        <v>6.4851881505204212E-2</v>
      </c>
      <c r="R2122" s="1">
        <v>253</v>
      </c>
      <c r="S2122" s="1">
        <v>101</v>
      </c>
      <c r="T2122" s="1">
        <v>987</v>
      </c>
      <c r="U2122" s="1">
        <v>4143</v>
      </c>
      <c r="V2122" s="1">
        <v>2692</v>
      </c>
      <c r="W2122" s="1">
        <v>397</v>
      </c>
      <c r="X2122" s="1">
        <v>9</v>
      </c>
      <c r="Y2122" s="1">
        <v>7</v>
      </c>
      <c r="Z2122" s="1">
        <v>22</v>
      </c>
      <c r="AA2122" s="1">
        <v>111</v>
      </c>
      <c r="AC2122" s="1">
        <f t="shared" si="1201"/>
        <v>1</v>
      </c>
      <c r="AD2122" s="1">
        <v>15</v>
      </c>
      <c r="AF2122" s="1">
        <v>4</v>
      </c>
      <c r="AG2122" s="1">
        <v>1</v>
      </c>
      <c r="AK2122" s="7">
        <f t="shared" si="1193"/>
        <v>4</v>
      </c>
      <c r="AL2122" s="7">
        <f t="shared" si="1194"/>
        <v>9</v>
      </c>
      <c r="AM2122" s="7">
        <f t="shared" si="1195"/>
        <v>10</v>
      </c>
      <c r="AN2122" s="2">
        <f t="shared" si="1196"/>
        <v>4.540775477524877E-2</v>
      </c>
      <c r="AO2122" s="2">
        <f t="shared" si="1197"/>
        <v>1.0293949445270502E-3</v>
      </c>
      <c r="AP2122" s="2">
        <f t="shared" si="1198"/>
        <v>8.0064051240992789E-4</v>
      </c>
      <c r="AR2122" t="str">
        <f t="shared" si="1199"/>
        <v>Cooke</v>
      </c>
      <c r="AS2122" t="s">
        <v>2</v>
      </c>
      <c r="AT2122" s="184">
        <v>13</v>
      </c>
      <c r="AU2122" s="198"/>
      <c r="AV2122" s="97">
        <v>48</v>
      </c>
      <c r="AW2122" s="99">
        <v>97</v>
      </c>
      <c r="AX2122" s="105">
        <f t="shared" si="1200"/>
        <v>48097</v>
      </c>
      <c r="AZ2122" s="7" t="s">
        <v>2951</v>
      </c>
      <c r="BA2122" t="s">
        <v>3184</v>
      </c>
      <c r="BT2122" s="1">
        <v>1</v>
      </c>
    </row>
    <row r="2123" spans="1:72" hidden="1" outlineLevel="1">
      <c r="A2123" t="s">
        <v>595</v>
      </c>
      <c r="B2123" t="s">
        <v>2</v>
      </c>
      <c r="C2123" s="1">
        <f t="shared" si="1185"/>
        <v>7742</v>
      </c>
      <c r="D2123" s="7">
        <f>IF(R2123&gt;0,RANK(R2123,(R2123:T2123,U2123:AI2123)),0)</f>
        <v>6</v>
      </c>
      <c r="E2123" s="7">
        <f>IF(S2123&gt;0,RANK(S2123,(R2123:T2123,U2123:AI2123)),0)</f>
        <v>7</v>
      </c>
      <c r="F2123" s="7">
        <f>IF(T2123&gt;0,RANK(T2123,(R2123:T2123,U2123:AI2123)),0)</f>
        <v>3</v>
      </c>
      <c r="G2123" s="7">
        <f>IF(U2123&gt;0,RANK(U2123,(R2123:T2123,U2123:AI2123)),0)</f>
        <v>1</v>
      </c>
      <c r="H2123" s="7">
        <f t="shared" si="1186"/>
        <v>2</v>
      </c>
      <c r="I2123" s="49">
        <f t="shared" si="1187"/>
        <v>927</v>
      </c>
      <c r="J2123" s="177">
        <f t="shared" si="1202"/>
        <v>0.11973650219581504</v>
      </c>
      <c r="K2123" s="2"/>
      <c r="L2123" s="2">
        <f t="shared" si="1188"/>
        <v>2.9449754585378456E-2</v>
      </c>
      <c r="M2123" s="2">
        <f t="shared" si="1189"/>
        <v>2.002066649444588E-2</v>
      </c>
      <c r="N2123" s="2">
        <f t="shared" si="1190"/>
        <v>0.11418238181348489</v>
      </c>
      <c r="O2123" s="2">
        <f t="shared" si="1191"/>
        <v>0.4302505812451563</v>
      </c>
      <c r="P2123" s="2">
        <f t="shared" si="1192"/>
        <v>0.31051407904934125</v>
      </c>
      <c r="Q2123" s="2">
        <f t="shared" si="1183"/>
        <v>9.5582536812193142E-2</v>
      </c>
      <c r="R2123" s="1">
        <v>228</v>
      </c>
      <c r="S2123" s="1">
        <v>155</v>
      </c>
      <c r="T2123" s="1">
        <v>884</v>
      </c>
      <c r="U2123" s="1">
        <v>3331</v>
      </c>
      <c r="V2123" s="1">
        <v>2404</v>
      </c>
      <c r="W2123" s="1">
        <v>412</v>
      </c>
      <c r="X2123" s="1">
        <v>8</v>
      </c>
      <c r="Y2123" s="1">
        <v>14</v>
      </c>
      <c r="Z2123" s="1">
        <v>28</v>
      </c>
      <c r="AA2123" s="1">
        <v>240</v>
      </c>
      <c r="AC2123" s="1">
        <f t="shared" si="1201"/>
        <v>5</v>
      </c>
      <c r="AD2123" s="1">
        <v>20</v>
      </c>
      <c r="AF2123" s="1">
        <v>9</v>
      </c>
      <c r="AG2123" s="1">
        <v>4</v>
      </c>
      <c r="AK2123" s="7">
        <f t="shared" si="1193"/>
        <v>4</v>
      </c>
      <c r="AL2123" s="7">
        <f t="shared" si="1194"/>
        <v>10</v>
      </c>
      <c r="AM2123" s="7">
        <f t="shared" si="1195"/>
        <v>9</v>
      </c>
      <c r="AN2123" s="2">
        <f t="shared" si="1196"/>
        <v>5.3216223198140018E-2</v>
      </c>
      <c r="AO2123" s="2">
        <f t="shared" si="1197"/>
        <v>1.0333247222939809E-3</v>
      </c>
      <c r="AP2123" s="2">
        <f t="shared" si="1198"/>
        <v>1.8083182640144665E-3</v>
      </c>
      <c r="AR2123" t="str">
        <f t="shared" si="1199"/>
        <v>Coryell</v>
      </c>
      <c r="AS2123" t="s">
        <v>2</v>
      </c>
      <c r="AT2123" s="184">
        <v>25</v>
      </c>
      <c r="AU2123" s="198"/>
      <c r="AV2123" s="97">
        <v>48</v>
      </c>
      <c r="AW2123" s="99">
        <v>99</v>
      </c>
      <c r="AX2123" s="105">
        <f t="shared" si="1200"/>
        <v>48099</v>
      </c>
      <c r="AZ2123" s="7" t="s">
        <v>2951</v>
      </c>
      <c r="BA2123" t="s">
        <v>3184</v>
      </c>
      <c r="BT2123" s="1">
        <v>5</v>
      </c>
    </row>
    <row r="2124" spans="1:72" hidden="1" outlineLevel="1">
      <c r="A2124" t="s">
        <v>596</v>
      </c>
      <c r="B2124" t="s">
        <v>2</v>
      </c>
      <c r="C2124" s="1">
        <f t="shared" si="1185"/>
        <v>307</v>
      </c>
      <c r="D2124" s="7">
        <f>IF(R2124&gt;0,RANK(R2124,(R2124:T2124,U2124:AI2124)),0)</f>
        <v>7</v>
      </c>
      <c r="E2124" s="7">
        <f>IF(S2124&gt;0,RANK(S2124,(R2124:T2124,U2124:AI2124)),0)</f>
        <v>0</v>
      </c>
      <c r="F2124" s="7">
        <f>IF(T2124&gt;0,RANK(T2124,(R2124:T2124,U2124:AI2124)),0)</f>
        <v>4</v>
      </c>
      <c r="G2124" s="7">
        <f>IF(U2124&gt;0,RANK(U2124,(R2124:T2124,U2124:AI2124)),0)</f>
        <v>1</v>
      </c>
      <c r="H2124" s="7">
        <f t="shared" si="1186"/>
        <v>2</v>
      </c>
      <c r="I2124" s="49">
        <f t="shared" si="1187"/>
        <v>89</v>
      </c>
      <c r="J2124" s="177">
        <f t="shared" si="1202"/>
        <v>0.28990228013029318</v>
      </c>
      <c r="K2124" s="2"/>
      <c r="L2124" s="2">
        <f t="shared" si="1188"/>
        <v>1.3029315960912053E-2</v>
      </c>
      <c r="M2124" s="2">
        <f t="shared" si="1189"/>
        <v>0</v>
      </c>
      <c r="N2124" s="2">
        <f t="shared" si="1190"/>
        <v>4.5602605863192182E-2</v>
      </c>
      <c r="O2124" s="2">
        <f t="shared" si="1191"/>
        <v>0.55374592833876224</v>
      </c>
      <c r="P2124" s="2">
        <f t="shared" si="1192"/>
        <v>0.26384364820846906</v>
      </c>
      <c r="Q2124" s="2">
        <f t="shared" si="1183"/>
        <v>0.12377850162866444</v>
      </c>
      <c r="R2124" s="1">
        <v>4</v>
      </c>
      <c r="S2124" s="1">
        <v>0</v>
      </c>
      <c r="T2124" s="1">
        <v>14</v>
      </c>
      <c r="U2124" s="1">
        <v>170</v>
      </c>
      <c r="V2124" s="1">
        <v>81</v>
      </c>
      <c r="W2124" s="1">
        <v>16</v>
      </c>
      <c r="X2124" s="1">
        <v>1</v>
      </c>
      <c r="Y2124" s="1">
        <v>0</v>
      </c>
      <c r="Z2124" s="1">
        <v>1</v>
      </c>
      <c r="AA2124" s="1">
        <v>6</v>
      </c>
      <c r="AC2124" s="1">
        <f t="shared" si="1201"/>
        <v>0</v>
      </c>
      <c r="AD2124" s="1">
        <v>2</v>
      </c>
      <c r="AF2124" s="1">
        <v>1</v>
      </c>
      <c r="AG2124" s="1">
        <v>11</v>
      </c>
      <c r="AK2124" s="7">
        <f t="shared" si="1193"/>
        <v>3</v>
      </c>
      <c r="AL2124" s="7">
        <f t="shared" si="1194"/>
        <v>7</v>
      </c>
      <c r="AM2124" s="7">
        <f t="shared" si="1195"/>
        <v>0</v>
      </c>
      <c r="AN2124" s="2">
        <f t="shared" si="1196"/>
        <v>5.2117263843648211E-2</v>
      </c>
      <c r="AO2124" s="2">
        <f t="shared" si="1197"/>
        <v>3.2573289902280132E-3</v>
      </c>
      <c r="AP2124" s="2">
        <f t="shared" si="1198"/>
        <v>0</v>
      </c>
      <c r="AR2124" t="str">
        <f t="shared" si="1199"/>
        <v>Cottle</v>
      </c>
      <c r="AS2124" t="s">
        <v>2</v>
      </c>
      <c r="AT2124" s="184">
        <v>13</v>
      </c>
      <c r="AU2124" s="198"/>
      <c r="AV2124" s="97">
        <v>48</v>
      </c>
      <c r="AW2124" s="99">
        <v>101</v>
      </c>
      <c r="AX2124" s="105">
        <f t="shared" si="1200"/>
        <v>48101</v>
      </c>
      <c r="AZ2124" s="7" t="s">
        <v>2951</v>
      </c>
      <c r="BA2124" t="s">
        <v>3184</v>
      </c>
      <c r="BT2124" s="1">
        <v>0</v>
      </c>
    </row>
    <row r="2125" spans="1:72" hidden="1" outlineLevel="1">
      <c r="A2125" t="s">
        <v>1094</v>
      </c>
      <c r="B2125" t="s">
        <v>2</v>
      </c>
      <c r="C2125" s="1">
        <f t="shared" si="1185"/>
        <v>1034</v>
      </c>
      <c r="D2125" s="7">
        <f>IF(R2125&gt;0,RANK(R2125,(R2125:T2125,U2125:AI2125)),0)</f>
        <v>7</v>
      </c>
      <c r="E2125" s="7">
        <f>IF(S2125&gt;0,RANK(S2125,(R2125:T2125,U2125:AI2125)),0)</f>
        <v>5</v>
      </c>
      <c r="F2125" s="7">
        <f>IF(T2125&gt;0,RANK(T2125,(R2125:T2125,U2125:AI2125)),0)</f>
        <v>3</v>
      </c>
      <c r="G2125" s="7">
        <f>IF(U2125&gt;0,RANK(U2125,(R2125:T2125,U2125:AI2125)),0)</f>
        <v>1</v>
      </c>
      <c r="H2125" s="7">
        <f t="shared" si="1186"/>
        <v>2</v>
      </c>
      <c r="I2125" s="49">
        <f t="shared" si="1187"/>
        <v>218</v>
      </c>
      <c r="J2125" s="177">
        <f t="shared" si="1202"/>
        <v>0.21083172147001933</v>
      </c>
      <c r="K2125" s="2"/>
      <c r="L2125" s="2">
        <f t="shared" si="1188"/>
        <v>1.0638297872340425E-2</v>
      </c>
      <c r="M2125" s="2">
        <f t="shared" si="1189"/>
        <v>4.5454545454545456E-2</v>
      </c>
      <c r="N2125" s="2">
        <f t="shared" si="1190"/>
        <v>0.16344294003868473</v>
      </c>
      <c r="O2125" s="2">
        <f t="shared" si="1191"/>
        <v>0.45261121856866537</v>
      </c>
      <c r="P2125" s="2">
        <f t="shared" si="1192"/>
        <v>0.24177949709864605</v>
      </c>
      <c r="Q2125" s="2">
        <f t="shared" si="1183"/>
        <v>8.6073500967118022E-2</v>
      </c>
      <c r="R2125" s="1">
        <v>11</v>
      </c>
      <c r="S2125" s="1">
        <v>47</v>
      </c>
      <c r="T2125" s="1">
        <v>169</v>
      </c>
      <c r="U2125" s="1">
        <v>468</v>
      </c>
      <c r="V2125" s="1">
        <v>250</v>
      </c>
      <c r="W2125" s="1">
        <v>51</v>
      </c>
      <c r="X2125" s="1">
        <v>1</v>
      </c>
      <c r="Y2125" s="1">
        <v>2</v>
      </c>
      <c r="Z2125" s="1">
        <v>6</v>
      </c>
      <c r="AA2125" s="1">
        <v>24</v>
      </c>
      <c r="AC2125" s="1">
        <f t="shared" si="1201"/>
        <v>0</v>
      </c>
      <c r="AD2125" s="1">
        <v>3</v>
      </c>
      <c r="AF2125" s="1">
        <v>1</v>
      </c>
      <c r="AG2125" s="1">
        <v>1</v>
      </c>
      <c r="AK2125" s="7">
        <f t="shared" si="1193"/>
        <v>4</v>
      </c>
      <c r="AL2125" s="7">
        <f t="shared" si="1194"/>
        <v>10</v>
      </c>
      <c r="AM2125" s="7">
        <f t="shared" si="1195"/>
        <v>9</v>
      </c>
      <c r="AN2125" s="2">
        <f t="shared" si="1196"/>
        <v>4.9323017408123788E-2</v>
      </c>
      <c r="AO2125" s="2">
        <f t="shared" si="1197"/>
        <v>9.6711798839458415E-4</v>
      </c>
      <c r="AP2125" s="2">
        <f t="shared" si="1198"/>
        <v>1.9342359767891683E-3</v>
      </c>
      <c r="AR2125" t="str">
        <f t="shared" si="1199"/>
        <v>Crane</v>
      </c>
      <c r="AS2125" t="s">
        <v>2</v>
      </c>
      <c r="AT2125" s="184">
        <v>23</v>
      </c>
      <c r="AU2125" s="198"/>
      <c r="AV2125" s="97">
        <v>48</v>
      </c>
      <c r="AW2125" s="99">
        <v>103</v>
      </c>
      <c r="AX2125" s="105">
        <f t="shared" si="1200"/>
        <v>48103</v>
      </c>
      <c r="AZ2125" s="7" t="s">
        <v>2951</v>
      </c>
      <c r="BA2125" t="s">
        <v>3184</v>
      </c>
      <c r="BT2125" s="1">
        <v>0</v>
      </c>
    </row>
    <row r="2126" spans="1:72" hidden="1" outlineLevel="1">
      <c r="A2126" t="s">
        <v>548</v>
      </c>
      <c r="B2126" t="s">
        <v>2</v>
      </c>
      <c r="C2126" s="1">
        <f t="shared" si="1185"/>
        <v>181</v>
      </c>
      <c r="D2126" s="7">
        <f>IF(R2126&gt;0,RANK(R2126,(R2126:T2126,U2126:AI2126)),0)</f>
        <v>6</v>
      </c>
      <c r="E2126" s="7">
        <f>IF(S2126&gt;0,RANK(S2126,(R2126:T2126,U2126:AI2126)),0)</f>
        <v>5</v>
      </c>
      <c r="F2126" s="7">
        <f>IF(T2126&gt;0,RANK(T2126,(R2126:T2126,U2126:AI2126)),0)</f>
        <v>3</v>
      </c>
      <c r="G2126" s="7">
        <f>IF(U2126&gt;0,RANK(U2126,(R2126:T2126,U2126:AI2126)),0)</f>
        <v>1</v>
      </c>
      <c r="H2126" s="7">
        <f t="shared" si="1186"/>
        <v>2</v>
      </c>
      <c r="I2126" s="49">
        <f t="shared" si="1187"/>
        <v>33</v>
      </c>
      <c r="J2126" s="177">
        <f t="shared" si="1202"/>
        <v>0.18232044198895028</v>
      </c>
      <c r="K2126" s="2"/>
      <c r="L2126" s="2">
        <f t="shared" si="1188"/>
        <v>1.1049723756906077E-2</v>
      </c>
      <c r="M2126" s="2">
        <f t="shared" si="1189"/>
        <v>1.6574585635359115E-2</v>
      </c>
      <c r="N2126" s="2">
        <f t="shared" si="1190"/>
        <v>0.15469613259668508</v>
      </c>
      <c r="O2126" s="2">
        <f t="shared" si="1191"/>
        <v>0.4585635359116022</v>
      </c>
      <c r="P2126" s="2">
        <f t="shared" si="1192"/>
        <v>0.27624309392265195</v>
      </c>
      <c r="Q2126" s="2">
        <f t="shared" si="1183"/>
        <v>8.2872928176795702E-2</v>
      </c>
      <c r="R2126" s="1">
        <v>2</v>
      </c>
      <c r="S2126" s="1">
        <v>3</v>
      </c>
      <c r="T2126" s="1">
        <v>28</v>
      </c>
      <c r="U2126" s="1">
        <v>83</v>
      </c>
      <c r="V2126" s="1">
        <v>50</v>
      </c>
      <c r="W2126" s="1">
        <v>14</v>
      </c>
      <c r="X2126" s="1">
        <v>0</v>
      </c>
      <c r="Y2126" s="1">
        <v>0</v>
      </c>
      <c r="Z2126" s="1">
        <v>0</v>
      </c>
      <c r="AA2126" s="1">
        <v>1</v>
      </c>
      <c r="AC2126" s="1">
        <f t="shared" si="1201"/>
        <v>0</v>
      </c>
      <c r="AD2126" s="1">
        <v>0</v>
      </c>
      <c r="AF2126" s="1">
        <v>0</v>
      </c>
      <c r="AG2126" s="1">
        <v>0</v>
      </c>
      <c r="AK2126" s="7">
        <f t="shared" si="1193"/>
        <v>4</v>
      </c>
      <c r="AL2126" s="7">
        <f t="shared" si="1194"/>
        <v>0</v>
      </c>
      <c r="AM2126" s="7">
        <f t="shared" si="1195"/>
        <v>0</v>
      </c>
      <c r="AN2126" s="2">
        <f t="shared" si="1196"/>
        <v>7.7348066298342538E-2</v>
      </c>
      <c r="AO2126" s="2">
        <f t="shared" si="1197"/>
        <v>0</v>
      </c>
      <c r="AP2126" s="2">
        <f t="shared" si="1198"/>
        <v>0</v>
      </c>
      <c r="AR2126" t="str">
        <f t="shared" si="1199"/>
        <v>Crockett</v>
      </c>
      <c r="AS2126" t="s">
        <v>2</v>
      </c>
      <c r="AT2126" s="184">
        <v>23</v>
      </c>
      <c r="AU2126" s="198"/>
      <c r="AV2126" s="97">
        <v>48</v>
      </c>
      <c r="AW2126" s="99">
        <v>105</v>
      </c>
      <c r="AX2126" s="105">
        <f t="shared" si="1200"/>
        <v>48105</v>
      </c>
      <c r="AZ2126" s="7" t="s">
        <v>2951</v>
      </c>
      <c r="BA2126" t="s">
        <v>3184</v>
      </c>
      <c r="BT2126" s="1">
        <v>0</v>
      </c>
    </row>
    <row r="2127" spans="1:72" hidden="1" outlineLevel="1">
      <c r="A2127" t="s">
        <v>355</v>
      </c>
      <c r="B2127" t="s">
        <v>2</v>
      </c>
      <c r="C2127" s="1">
        <f t="shared" si="1185"/>
        <v>710</v>
      </c>
      <c r="D2127" s="7">
        <f>IF(R2127&gt;0,RANK(R2127,(R2127:T2127,U2127:AI2127)),0)</f>
        <v>5</v>
      </c>
      <c r="E2127" s="7">
        <f>IF(S2127&gt;0,RANK(S2127,(R2127:T2127,U2127:AI2127)),0)</f>
        <v>7</v>
      </c>
      <c r="F2127" s="7">
        <f>IF(T2127&gt;0,RANK(T2127,(R2127:T2127,U2127:AI2127)),0)</f>
        <v>3</v>
      </c>
      <c r="G2127" s="7">
        <f>IF(U2127&gt;0,RANK(U2127,(R2127:T2127,U2127:AI2127)),0)</f>
        <v>1</v>
      </c>
      <c r="H2127" s="7">
        <f t="shared" si="1186"/>
        <v>2</v>
      </c>
      <c r="I2127" s="49">
        <f t="shared" si="1187"/>
        <v>169</v>
      </c>
      <c r="J2127" s="177">
        <f t="shared" si="1202"/>
        <v>0.2380281690140845</v>
      </c>
      <c r="K2127" s="2"/>
      <c r="L2127" s="2">
        <f t="shared" si="1188"/>
        <v>3.0985915492957747E-2</v>
      </c>
      <c r="M2127" s="2">
        <f t="shared" si="1189"/>
        <v>5.6338028169014088E-3</v>
      </c>
      <c r="N2127" s="2">
        <f t="shared" si="1190"/>
        <v>0.12112676056338029</v>
      </c>
      <c r="O2127" s="2">
        <f t="shared" si="1191"/>
        <v>0.4971830985915493</v>
      </c>
      <c r="P2127" s="2">
        <f t="shared" si="1192"/>
        <v>0.25915492957746478</v>
      </c>
      <c r="Q2127" s="2">
        <f t="shared" si="1183"/>
        <v>8.5915492957746475E-2</v>
      </c>
      <c r="R2127" s="1">
        <v>22</v>
      </c>
      <c r="S2127" s="1">
        <v>4</v>
      </c>
      <c r="T2127" s="1">
        <v>86</v>
      </c>
      <c r="U2127" s="1">
        <v>353</v>
      </c>
      <c r="V2127" s="1">
        <v>184</v>
      </c>
      <c r="W2127" s="1">
        <v>51</v>
      </c>
      <c r="X2127" s="1">
        <v>0</v>
      </c>
      <c r="Y2127" s="1">
        <v>0</v>
      </c>
      <c r="Z2127" s="1">
        <v>1</v>
      </c>
      <c r="AA2127" s="1">
        <v>9</v>
      </c>
      <c r="AC2127" s="1">
        <f t="shared" si="1201"/>
        <v>0</v>
      </c>
      <c r="AD2127" s="1">
        <v>0</v>
      </c>
      <c r="AF2127" s="1">
        <v>0</v>
      </c>
      <c r="AG2127" s="1">
        <v>0</v>
      </c>
      <c r="AK2127" s="7">
        <f t="shared" si="1193"/>
        <v>4</v>
      </c>
      <c r="AL2127" s="7">
        <f t="shared" si="1194"/>
        <v>0</v>
      </c>
      <c r="AM2127" s="7">
        <f t="shared" si="1195"/>
        <v>0</v>
      </c>
      <c r="AN2127" s="2">
        <f t="shared" si="1196"/>
        <v>7.1830985915492959E-2</v>
      </c>
      <c r="AO2127" s="2">
        <f t="shared" si="1197"/>
        <v>0</v>
      </c>
      <c r="AP2127" s="2">
        <f t="shared" si="1198"/>
        <v>0</v>
      </c>
      <c r="AR2127" t="str">
        <f t="shared" si="1199"/>
        <v>Crosby</v>
      </c>
      <c r="AS2127" t="s">
        <v>2</v>
      </c>
      <c r="AT2127" s="184">
        <v>19</v>
      </c>
      <c r="AU2127" s="198"/>
      <c r="AV2127" s="97">
        <v>48</v>
      </c>
      <c r="AW2127" s="99">
        <v>107</v>
      </c>
      <c r="AX2127" s="105">
        <f t="shared" si="1200"/>
        <v>48107</v>
      </c>
      <c r="AZ2127" s="7" t="s">
        <v>2951</v>
      </c>
      <c r="BA2127" t="s">
        <v>3184</v>
      </c>
      <c r="BT2127" s="1">
        <v>0</v>
      </c>
    </row>
    <row r="2128" spans="1:72" hidden="1" outlineLevel="1">
      <c r="A2128" t="s">
        <v>2532</v>
      </c>
      <c r="B2128" t="s">
        <v>2</v>
      </c>
      <c r="C2128" s="1">
        <f t="shared" si="1185"/>
        <v>82</v>
      </c>
      <c r="D2128" s="7">
        <f>IF(R2128&gt;0,RANK(R2128,(R2128:T2128,U2128:AI2128)),0)</f>
        <v>6</v>
      </c>
      <c r="E2128" s="7">
        <f>IF(S2128&gt;0,RANK(S2128,(R2128:T2128,U2128:AI2128)),0)</f>
        <v>0</v>
      </c>
      <c r="F2128" s="7">
        <f>IF(T2128&gt;0,RANK(T2128,(R2128:T2128,U2128:AI2128)),0)</f>
        <v>3</v>
      </c>
      <c r="G2128" s="7">
        <f>IF(U2128&gt;0,RANK(U2128,(R2128:T2128,U2128:AI2128)),0)</f>
        <v>1</v>
      </c>
      <c r="H2128" s="7">
        <f t="shared" si="1186"/>
        <v>2</v>
      </c>
      <c r="I2128" s="49">
        <f t="shared" si="1187"/>
        <v>5</v>
      </c>
      <c r="J2128" s="177">
        <f t="shared" si="1202"/>
        <v>6.097560975609756E-2</v>
      </c>
      <c r="K2128" s="2"/>
      <c r="L2128" s="2">
        <f t="shared" si="1188"/>
        <v>1.2195121951219513E-2</v>
      </c>
      <c r="M2128" s="2">
        <f t="shared" si="1189"/>
        <v>0</v>
      </c>
      <c r="N2128" s="2">
        <f t="shared" si="1190"/>
        <v>0.10975609756097561</v>
      </c>
      <c r="O2128" s="2">
        <f t="shared" si="1191"/>
        <v>0.43902439024390244</v>
      </c>
      <c r="P2128" s="2">
        <f t="shared" si="1192"/>
        <v>0.37804878048780488</v>
      </c>
      <c r="Q2128" s="2">
        <f t="shared" si="1183"/>
        <v>6.097560975609756E-2</v>
      </c>
      <c r="R2128" s="1">
        <v>1</v>
      </c>
      <c r="S2128" s="1">
        <v>0</v>
      </c>
      <c r="T2128" s="1">
        <v>9</v>
      </c>
      <c r="U2128" s="1">
        <v>36</v>
      </c>
      <c r="V2128" s="1">
        <v>31</v>
      </c>
      <c r="W2128" s="1">
        <v>2</v>
      </c>
      <c r="X2128" s="1">
        <v>0</v>
      </c>
      <c r="Y2128" s="1">
        <v>0</v>
      </c>
      <c r="Z2128" s="1">
        <v>1</v>
      </c>
      <c r="AA2128" s="1">
        <v>2</v>
      </c>
      <c r="AC2128" s="1">
        <f t="shared" si="1201"/>
        <v>0</v>
      </c>
      <c r="AD2128" s="1">
        <v>0</v>
      </c>
      <c r="AF2128" s="1">
        <v>0</v>
      </c>
      <c r="AG2128" s="1">
        <v>0</v>
      </c>
      <c r="AK2128" s="7">
        <f t="shared" si="1193"/>
        <v>4</v>
      </c>
      <c r="AL2128" s="7">
        <f t="shared" si="1194"/>
        <v>0</v>
      </c>
      <c r="AM2128" s="7">
        <f t="shared" si="1195"/>
        <v>0</v>
      </c>
      <c r="AN2128" s="2">
        <f t="shared" si="1196"/>
        <v>2.4390243902439025E-2</v>
      </c>
      <c r="AO2128" s="2">
        <f t="shared" si="1197"/>
        <v>0</v>
      </c>
      <c r="AP2128" s="2">
        <f t="shared" si="1198"/>
        <v>0</v>
      </c>
      <c r="AR2128" t="str">
        <f t="shared" si="1199"/>
        <v>Culberson</v>
      </c>
      <c r="AS2128" t="s">
        <v>2</v>
      </c>
      <c r="AT2128" s="184">
        <v>23</v>
      </c>
      <c r="AU2128" s="198"/>
      <c r="AV2128" s="97">
        <v>48</v>
      </c>
      <c r="AW2128" s="99">
        <v>109</v>
      </c>
      <c r="AX2128" s="105">
        <f t="shared" si="1200"/>
        <v>48109</v>
      </c>
      <c r="AZ2128" s="7" t="s">
        <v>2951</v>
      </c>
      <c r="BA2128" t="s">
        <v>3184</v>
      </c>
      <c r="BT2128" s="1">
        <v>0</v>
      </c>
    </row>
    <row r="2129" spans="1:72" hidden="1" outlineLevel="1">
      <c r="A2129" t="s">
        <v>1998</v>
      </c>
      <c r="B2129" t="s">
        <v>2</v>
      </c>
      <c r="C2129" s="1">
        <f t="shared" si="1185"/>
        <v>837</v>
      </c>
      <c r="D2129" s="7">
        <f>IF(R2129&gt;0,RANK(R2129,(R2129:T2129,U2129:AI2129)),0)</f>
        <v>5</v>
      </c>
      <c r="E2129" s="7">
        <f>IF(S2129&gt;0,RANK(S2129,(R2129:T2129,U2129:AI2129)),0)</f>
        <v>6</v>
      </c>
      <c r="F2129" s="7">
        <f>IF(T2129&gt;0,RANK(T2129,(R2129:T2129,U2129:AI2129)),0)</f>
        <v>3</v>
      </c>
      <c r="G2129" s="7">
        <f>IF(U2129&gt;0,RANK(U2129,(R2129:T2129,U2129:AI2129)),0)</f>
        <v>1</v>
      </c>
      <c r="H2129" s="7">
        <f t="shared" si="1186"/>
        <v>2</v>
      </c>
      <c r="I2129" s="49">
        <f t="shared" si="1187"/>
        <v>135</v>
      </c>
      <c r="J2129" s="177">
        <f t="shared" si="1202"/>
        <v>0.16129032258064516</v>
      </c>
      <c r="K2129" s="2"/>
      <c r="L2129" s="2">
        <f t="shared" si="1188"/>
        <v>1.5531660692951015E-2</v>
      </c>
      <c r="M2129" s="2">
        <f t="shared" si="1189"/>
        <v>1.3142174432497013E-2</v>
      </c>
      <c r="N2129" s="2">
        <f t="shared" si="1190"/>
        <v>0.1063321385902031</v>
      </c>
      <c r="O2129" s="2">
        <f t="shared" si="1191"/>
        <v>0.46594982078853048</v>
      </c>
      <c r="P2129" s="2">
        <f t="shared" si="1192"/>
        <v>0.30465949820788529</v>
      </c>
      <c r="Q2129" s="2">
        <f t="shared" si="1183"/>
        <v>9.4384707287933189E-2</v>
      </c>
      <c r="R2129" s="1">
        <v>13</v>
      </c>
      <c r="S2129" s="1">
        <v>11</v>
      </c>
      <c r="T2129" s="1">
        <v>89</v>
      </c>
      <c r="U2129" s="1">
        <v>390</v>
      </c>
      <c r="V2129" s="1">
        <v>255</v>
      </c>
      <c r="W2129" s="1">
        <v>56</v>
      </c>
      <c r="X2129" s="1">
        <v>1</v>
      </c>
      <c r="Y2129" s="1">
        <v>1</v>
      </c>
      <c r="Z2129" s="1">
        <v>2</v>
      </c>
      <c r="AA2129" s="1">
        <v>10</v>
      </c>
      <c r="AC2129" s="1">
        <f t="shared" si="1201"/>
        <v>1</v>
      </c>
      <c r="AD2129" s="1">
        <v>6</v>
      </c>
      <c r="AF2129" s="1">
        <v>2</v>
      </c>
      <c r="AG2129" s="1">
        <v>0</v>
      </c>
      <c r="AK2129" s="7">
        <f t="shared" si="1193"/>
        <v>4</v>
      </c>
      <c r="AL2129" s="7">
        <f t="shared" si="1194"/>
        <v>9</v>
      </c>
      <c r="AM2129" s="7">
        <f t="shared" si="1195"/>
        <v>9</v>
      </c>
      <c r="AN2129" s="2">
        <f t="shared" si="1196"/>
        <v>6.6905615292712065E-2</v>
      </c>
      <c r="AO2129" s="2">
        <f t="shared" si="1197"/>
        <v>1.1947431302270011E-3</v>
      </c>
      <c r="AP2129" s="2">
        <f t="shared" si="1198"/>
        <v>1.1947431302270011E-3</v>
      </c>
      <c r="AR2129" t="str">
        <f t="shared" si="1199"/>
        <v>Dallam</v>
      </c>
      <c r="AS2129" t="s">
        <v>2</v>
      </c>
      <c r="AT2129" s="184">
        <v>13</v>
      </c>
      <c r="AU2129" s="198"/>
      <c r="AV2129" s="97">
        <v>48</v>
      </c>
      <c r="AW2129" s="99">
        <v>111</v>
      </c>
      <c r="AX2129" s="105">
        <f t="shared" si="1200"/>
        <v>48111</v>
      </c>
      <c r="AZ2129" s="7" t="s">
        <v>2951</v>
      </c>
      <c r="BA2129" t="s">
        <v>3184</v>
      </c>
      <c r="BT2129" s="1">
        <v>1</v>
      </c>
    </row>
    <row r="2130" spans="1:72" hidden="1" outlineLevel="1">
      <c r="A2130" t="s">
        <v>247</v>
      </c>
      <c r="B2130" t="s">
        <v>2</v>
      </c>
      <c r="C2130" s="1">
        <f t="shared" si="1185"/>
        <v>175122</v>
      </c>
      <c r="D2130" s="7">
        <f>IF(R2130&gt;0,RANK(R2130,(R2130:T2130,U2130:AI2130)),0)</f>
        <v>4</v>
      </c>
      <c r="E2130" s="7">
        <f>IF(S2130&gt;0,RANK(S2130,(R2130:T2130,U2130:AI2130)),0)</f>
        <v>6</v>
      </c>
      <c r="F2130" s="7">
        <f>IF(T2130&gt;0,RANK(T2130,(R2130:T2130,U2130:AI2130)),0)</f>
        <v>2</v>
      </c>
      <c r="G2130" s="7">
        <f>IF(U2130&gt;0,RANK(U2130,(R2130:T2130,U2130:AI2130)),0)</f>
        <v>1</v>
      </c>
      <c r="H2130" s="7">
        <f t="shared" si="1186"/>
        <v>3</v>
      </c>
      <c r="I2130" s="49">
        <f t="shared" si="1187"/>
        <v>15054</v>
      </c>
      <c r="J2130" s="177">
        <f t="shared" si="1202"/>
        <v>8.5962928701134061E-2</v>
      </c>
      <c r="K2130" s="2"/>
      <c r="L2130" s="2">
        <f t="shared" si="1188"/>
        <v>7.8727972499172003E-2</v>
      </c>
      <c r="M2130" s="2">
        <f t="shared" si="1189"/>
        <v>1.2397071755690318E-2</v>
      </c>
      <c r="N2130" s="2">
        <f t="shared" si="1190"/>
        <v>0.26410159774328756</v>
      </c>
      <c r="O2130" s="2">
        <f t="shared" si="1191"/>
        <v>0.3500645264444216</v>
      </c>
      <c r="P2130" s="2">
        <f t="shared" si="1192"/>
        <v>0.24822124004979385</v>
      </c>
      <c r="Q2130" s="2">
        <f t="shared" si="1183"/>
        <v>4.6487591507634762E-2</v>
      </c>
      <c r="R2130" s="1">
        <v>13787</v>
      </c>
      <c r="S2130" s="1">
        <v>2171</v>
      </c>
      <c r="T2130" s="1">
        <v>46250</v>
      </c>
      <c r="U2130" s="1">
        <v>61304</v>
      </c>
      <c r="V2130" s="1">
        <v>43469</v>
      </c>
      <c r="W2130" s="1">
        <v>5907</v>
      </c>
      <c r="X2130" s="1">
        <v>206</v>
      </c>
      <c r="Y2130" s="1">
        <v>157</v>
      </c>
      <c r="Z2130" s="1">
        <v>416</v>
      </c>
      <c r="AA2130" s="1">
        <v>1010</v>
      </c>
      <c r="AC2130" s="1">
        <f t="shared" si="1201"/>
        <v>42</v>
      </c>
      <c r="AD2130" s="1">
        <v>223</v>
      </c>
      <c r="AF2130" s="1">
        <v>85</v>
      </c>
      <c r="AG2130" s="1">
        <v>95</v>
      </c>
      <c r="AK2130" s="7">
        <f t="shared" si="1193"/>
        <v>5</v>
      </c>
      <c r="AL2130" s="7">
        <f t="shared" si="1194"/>
        <v>9</v>
      </c>
      <c r="AM2130" s="7">
        <f t="shared" si="1195"/>
        <v>10</v>
      </c>
      <c r="AN2130" s="2">
        <f t="shared" si="1196"/>
        <v>3.373077054853188E-2</v>
      </c>
      <c r="AO2130" s="2">
        <f t="shared" si="1197"/>
        <v>1.176322792110643E-3</v>
      </c>
      <c r="AP2130" s="2">
        <f t="shared" si="1198"/>
        <v>8.9651785612315988E-4</v>
      </c>
      <c r="AR2130" t="str">
        <f t="shared" si="1199"/>
        <v>Dallas</v>
      </c>
      <c r="AS2130" t="s">
        <v>2</v>
      </c>
      <c r="AT2130" s="184"/>
      <c r="AU2130" s="198"/>
      <c r="AV2130" s="97">
        <v>48</v>
      </c>
      <c r="AW2130" s="99">
        <v>113</v>
      </c>
      <c r="AX2130" s="105">
        <f t="shared" si="1200"/>
        <v>48113</v>
      </c>
      <c r="AZ2130" s="7" t="s">
        <v>2951</v>
      </c>
      <c r="BA2130" t="s">
        <v>3184</v>
      </c>
      <c r="BT2130" s="1">
        <v>42</v>
      </c>
    </row>
    <row r="2131" spans="1:72" hidden="1" outlineLevel="1">
      <c r="A2131" t="s">
        <v>2512</v>
      </c>
      <c r="B2131" t="s">
        <v>2</v>
      </c>
      <c r="C2131" s="1">
        <f t="shared" si="1185"/>
        <v>2160</v>
      </c>
      <c r="D2131" s="7">
        <f>IF(R2131&gt;0,RANK(R2131,(R2131:T2131,U2131:AI2131)),0)</f>
        <v>7</v>
      </c>
      <c r="E2131" s="7">
        <f>IF(S2131&gt;0,RANK(S2131,(R2131:T2131,U2131:AI2131)),0)</f>
        <v>6</v>
      </c>
      <c r="F2131" s="7">
        <f>IF(T2131&gt;0,RANK(T2131,(R2131:T2131,U2131:AI2131)),0)</f>
        <v>3</v>
      </c>
      <c r="G2131" s="7">
        <f>IF(U2131&gt;0,RANK(U2131,(R2131:T2131,U2131:AI2131)),0)</f>
        <v>1</v>
      </c>
      <c r="H2131" s="7">
        <f t="shared" si="1186"/>
        <v>2</v>
      </c>
      <c r="I2131" s="49">
        <f t="shared" si="1187"/>
        <v>427</v>
      </c>
      <c r="J2131" s="177">
        <f t="shared" si="1202"/>
        <v>0.19768518518518519</v>
      </c>
      <c r="K2131" s="2"/>
      <c r="L2131" s="2">
        <f t="shared" si="1188"/>
        <v>2.1759259259259259E-2</v>
      </c>
      <c r="M2131" s="2">
        <f t="shared" si="1189"/>
        <v>2.4074074074074074E-2</v>
      </c>
      <c r="N2131" s="2">
        <f t="shared" si="1190"/>
        <v>0.17592592592592593</v>
      </c>
      <c r="O2131" s="2">
        <f t="shared" si="1191"/>
        <v>0.43657407407407406</v>
      </c>
      <c r="P2131" s="2">
        <f t="shared" si="1192"/>
        <v>0.2388888888888889</v>
      </c>
      <c r="Q2131" s="2">
        <f t="shared" si="1183"/>
        <v>0.10277777777777783</v>
      </c>
      <c r="R2131" s="1">
        <v>47</v>
      </c>
      <c r="S2131" s="1">
        <v>52</v>
      </c>
      <c r="T2131" s="1">
        <v>380</v>
      </c>
      <c r="U2131" s="1">
        <v>943</v>
      </c>
      <c r="V2131" s="1">
        <v>516</v>
      </c>
      <c r="W2131" s="1">
        <v>119</v>
      </c>
      <c r="X2131" s="1">
        <v>4</v>
      </c>
      <c r="Y2131" s="1">
        <v>2</v>
      </c>
      <c r="Z2131" s="1">
        <v>5</v>
      </c>
      <c r="AA2131" s="1">
        <v>72</v>
      </c>
      <c r="AC2131" s="1">
        <f t="shared" si="1201"/>
        <v>1</v>
      </c>
      <c r="AD2131" s="1">
        <v>14</v>
      </c>
      <c r="AF2131" s="1">
        <v>4</v>
      </c>
      <c r="AG2131" s="1">
        <v>1</v>
      </c>
      <c r="AK2131" s="7">
        <f t="shared" si="1193"/>
        <v>4</v>
      </c>
      <c r="AL2131" s="7">
        <f t="shared" si="1194"/>
        <v>9</v>
      </c>
      <c r="AM2131" s="7">
        <f t="shared" si="1195"/>
        <v>10</v>
      </c>
      <c r="AN2131" s="2">
        <f t="shared" si="1196"/>
        <v>5.5092592592592596E-2</v>
      </c>
      <c r="AO2131" s="2">
        <f t="shared" si="1197"/>
        <v>1.8518518518518519E-3</v>
      </c>
      <c r="AP2131" s="2">
        <f t="shared" si="1198"/>
        <v>9.2592592592592596E-4</v>
      </c>
      <c r="AR2131" t="str">
        <f t="shared" si="1199"/>
        <v>Dawson</v>
      </c>
      <c r="AS2131" t="s">
        <v>2</v>
      </c>
      <c r="AT2131" s="184">
        <v>11</v>
      </c>
      <c r="AU2131" s="198"/>
      <c r="AV2131" s="97">
        <v>48</v>
      </c>
      <c r="AW2131" s="99">
        <v>115</v>
      </c>
      <c r="AX2131" s="105">
        <f t="shared" si="1200"/>
        <v>48115</v>
      </c>
      <c r="AZ2131" s="7" t="s">
        <v>2951</v>
      </c>
      <c r="BA2131" t="s">
        <v>3184</v>
      </c>
      <c r="BT2131" s="1">
        <v>1</v>
      </c>
    </row>
    <row r="2132" spans="1:72" hidden="1" outlineLevel="1">
      <c r="A2132" t="s">
        <v>2322</v>
      </c>
      <c r="B2132" t="s">
        <v>2</v>
      </c>
      <c r="C2132" s="1">
        <f t="shared" si="1185"/>
        <v>1936</v>
      </c>
      <c r="D2132" s="7">
        <f>IF(R2132&gt;0,RANK(R2132,(R2132:T2132,U2132:AI2132)),0)</f>
        <v>5</v>
      </c>
      <c r="E2132" s="7">
        <f>IF(S2132&gt;0,RANK(S2132,(R2132:T2132,U2132:AI2132)),0)</f>
        <v>6</v>
      </c>
      <c r="F2132" s="7">
        <f>IF(T2132&gt;0,RANK(T2132,(R2132:T2132,U2132:AI2132)),0)</f>
        <v>3</v>
      </c>
      <c r="G2132" s="7">
        <f>IF(U2132&gt;0,RANK(U2132,(R2132:T2132,U2132:AI2132)),0)</f>
        <v>1</v>
      </c>
      <c r="H2132" s="7">
        <f t="shared" si="1186"/>
        <v>2</v>
      </c>
      <c r="I2132" s="49">
        <f t="shared" si="1187"/>
        <v>569</v>
      </c>
      <c r="J2132" s="177">
        <f t="shared" si="1202"/>
        <v>0.29390495867768596</v>
      </c>
      <c r="K2132" s="2"/>
      <c r="L2132" s="2">
        <f t="shared" si="1188"/>
        <v>3.8739669421487606E-2</v>
      </c>
      <c r="M2132" s="2">
        <f t="shared" si="1189"/>
        <v>1.0330578512396695E-2</v>
      </c>
      <c r="N2132" s="2">
        <f t="shared" si="1190"/>
        <v>0.15547520661157024</v>
      </c>
      <c r="O2132" s="2">
        <f t="shared" si="1191"/>
        <v>0.51291322314049592</v>
      </c>
      <c r="P2132" s="2">
        <f t="shared" si="1192"/>
        <v>0.21900826446280991</v>
      </c>
      <c r="Q2132" s="2">
        <f t="shared" si="1183"/>
        <v>6.3533057851239583E-2</v>
      </c>
      <c r="R2132" s="1">
        <v>75</v>
      </c>
      <c r="S2132" s="1">
        <v>20</v>
      </c>
      <c r="T2132" s="1">
        <v>301</v>
      </c>
      <c r="U2132" s="1">
        <v>993</v>
      </c>
      <c r="V2132" s="1">
        <v>424</v>
      </c>
      <c r="W2132" s="1">
        <v>98</v>
      </c>
      <c r="X2132" s="1">
        <v>1</v>
      </c>
      <c r="Y2132" s="1">
        <v>8</v>
      </c>
      <c r="Z2132" s="1">
        <v>4</v>
      </c>
      <c r="AA2132" s="1">
        <v>0</v>
      </c>
      <c r="AC2132" s="1">
        <f t="shared" si="1201"/>
        <v>1</v>
      </c>
      <c r="AD2132" s="1">
        <v>10</v>
      </c>
      <c r="AF2132" s="1">
        <v>1</v>
      </c>
      <c r="AG2132" s="1">
        <v>0</v>
      </c>
      <c r="AK2132" s="7">
        <f t="shared" si="1193"/>
        <v>4</v>
      </c>
      <c r="AL2132" s="7">
        <f t="shared" si="1194"/>
        <v>9</v>
      </c>
      <c r="AM2132" s="7">
        <f t="shared" si="1195"/>
        <v>7</v>
      </c>
      <c r="AN2132" s="2">
        <f t="shared" si="1196"/>
        <v>5.06198347107438E-2</v>
      </c>
      <c r="AO2132" s="2">
        <f t="shared" si="1197"/>
        <v>5.1652892561983473E-4</v>
      </c>
      <c r="AP2132" s="2">
        <f t="shared" si="1198"/>
        <v>4.1322314049586778E-3</v>
      </c>
      <c r="AR2132" t="str">
        <f t="shared" si="1199"/>
        <v>Deaf Smith</v>
      </c>
      <c r="AS2132" t="s">
        <v>2</v>
      </c>
      <c r="AT2132" s="184">
        <v>13</v>
      </c>
      <c r="AU2132" s="198"/>
      <c r="AV2132" s="97">
        <v>48</v>
      </c>
      <c r="AW2132" s="99">
        <v>117</v>
      </c>
      <c r="AX2132" s="105">
        <f t="shared" si="1200"/>
        <v>48117</v>
      </c>
      <c r="AZ2132" s="7" t="s">
        <v>2951</v>
      </c>
      <c r="BA2132" t="s">
        <v>3184</v>
      </c>
      <c r="BT2132" s="1">
        <v>1</v>
      </c>
    </row>
    <row r="2133" spans="1:72" hidden="1" outlineLevel="1">
      <c r="A2133" t="s">
        <v>2273</v>
      </c>
      <c r="B2133" t="s">
        <v>2</v>
      </c>
      <c r="C2133" s="1">
        <f t="shared" si="1185"/>
        <v>1255</v>
      </c>
      <c r="D2133" s="7">
        <f>IF(R2133&gt;0,RANK(R2133,(R2133:T2133,U2133:AI2133)),0)</f>
        <v>5</v>
      </c>
      <c r="E2133" s="7">
        <f>IF(S2133&gt;0,RANK(S2133,(R2133:T2133,U2133:AI2133)),0)</f>
        <v>6</v>
      </c>
      <c r="F2133" s="7">
        <f>IF(T2133&gt;0,RANK(T2133,(R2133:T2133,U2133:AI2133)),0)</f>
        <v>3</v>
      </c>
      <c r="G2133" s="7">
        <f>IF(U2133&gt;0,RANK(U2133,(R2133:T2133,U2133:AI2133)),0)</f>
        <v>1</v>
      </c>
      <c r="H2133" s="7">
        <f t="shared" si="1186"/>
        <v>2</v>
      </c>
      <c r="I2133" s="49">
        <f t="shared" si="1187"/>
        <v>102</v>
      </c>
      <c r="J2133" s="177">
        <f t="shared" si="1202"/>
        <v>8.1274900398406374E-2</v>
      </c>
      <c r="K2133" s="2"/>
      <c r="L2133" s="2">
        <f t="shared" si="1188"/>
        <v>1.9123505976095617E-2</v>
      </c>
      <c r="M2133" s="2">
        <f t="shared" si="1189"/>
        <v>1.1952191235059761E-2</v>
      </c>
      <c r="N2133" s="2">
        <f t="shared" si="1190"/>
        <v>0.10597609561752988</v>
      </c>
      <c r="O2133" s="2">
        <f t="shared" si="1191"/>
        <v>0.4406374501992032</v>
      </c>
      <c r="P2133" s="2">
        <f t="shared" si="1192"/>
        <v>0.35936254980079679</v>
      </c>
      <c r="Q2133" s="2">
        <f t="shared" si="1183"/>
        <v>6.2948207171314829E-2</v>
      </c>
      <c r="R2133" s="1">
        <v>24</v>
      </c>
      <c r="S2133" s="1">
        <v>15</v>
      </c>
      <c r="T2133" s="1">
        <v>133</v>
      </c>
      <c r="U2133" s="1">
        <v>553</v>
      </c>
      <c r="V2133" s="1">
        <v>451</v>
      </c>
      <c r="W2133" s="1">
        <v>59</v>
      </c>
      <c r="X2133" s="1">
        <v>0</v>
      </c>
      <c r="Y2133" s="1">
        <v>1</v>
      </c>
      <c r="Z2133" s="1">
        <v>1</v>
      </c>
      <c r="AA2133" s="1">
        <v>15</v>
      </c>
      <c r="AC2133" s="1">
        <f t="shared" si="1201"/>
        <v>0</v>
      </c>
      <c r="AD2133" s="1">
        <v>3</v>
      </c>
      <c r="AF2133" s="1">
        <v>0</v>
      </c>
      <c r="AG2133" s="1">
        <v>0</v>
      </c>
      <c r="AK2133" s="7">
        <f t="shared" si="1193"/>
        <v>4</v>
      </c>
      <c r="AL2133" s="7">
        <f t="shared" si="1194"/>
        <v>0</v>
      </c>
      <c r="AM2133" s="7">
        <f t="shared" si="1195"/>
        <v>8</v>
      </c>
      <c r="AN2133" s="2">
        <f t="shared" si="1196"/>
        <v>4.7011952191235058E-2</v>
      </c>
      <c r="AO2133" s="2">
        <f t="shared" si="1197"/>
        <v>0</v>
      </c>
      <c r="AP2133" s="2">
        <f t="shared" si="1198"/>
        <v>7.9681274900398409E-4</v>
      </c>
      <c r="AR2133" t="str">
        <f t="shared" si="1199"/>
        <v>Delta</v>
      </c>
      <c r="AS2133" t="s">
        <v>2</v>
      </c>
      <c r="AT2133" s="184">
        <v>4</v>
      </c>
      <c r="AU2133" s="198"/>
      <c r="AV2133" s="97">
        <v>48</v>
      </c>
      <c r="AW2133" s="99">
        <v>119</v>
      </c>
      <c r="AX2133" s="105">
        <f t="shared" si="1200"/>
        <v>48119</v>
      </c>
      <c r="AZ2133" s="7" t="s">
        <v>2951</v>
      </c>
      <c r="BA2133" t="s">
        <v>3184</v>
      </c>
      <c r="BT2133" s="1">
        <v>0</v>
      </c>
    </row>
    <row r="2134" spans="1:72" hidden="1" outlineLevel="1">
      <c r="A2134" t="s">
        <v>646</v>
      </c>
      <c r="B2134" t="s">
        <v>2</v>
      </c>
      <c r="C2134" s="1">
        <f t="shared" si="1185"/>
        <v>96060</v>
      </c>
      <c r="D2134" s="7">
        <f>IF(R2134&gt;0,RANK(R2134,(R2134:T2134,U2134:AI2134)),0)</f>
        <v>4</v>
      </c>
      <c r="E2134" s="7">
        <f>IF(S2134&gt;0,RANK(S2134,(R2134:T2134,U2134:AI2134)),0)</f>
        <v>6</v>
      </c>
      <c r="F2134" s="7">
        <f>IF(T2134&gt;0,RANK(T2134,(R2134:T2134,U2134:AI2134)),0)</f>
        <v>3</v>
      </c>
      <c r="G2134" s="7">
        <f>IF(U2134&gt;0,RANK(U2134,(R2134:T2134,U2134:AI2134)),0)</f>
        <v>1</v>
      </c>
      <c r="H2134" s="7">
        <f t="shared" si="1186"/>
        <v>2</v>
      </c>
      <c r="I2134" s="49">
        <f t="shared" si="1187"/>
        <v>15071</v>
      </c>
      <c r="J2134" s="177">
        <f t="shared" si="1202"/>
        <v>0.15689152612950238</v>
      </c>
      <c r="K2134" s="2"/>
      <c r="L2134" s="2">
        <f t="shared" si="1188"/>
        <v>4.9854257755569432E-2</v>
      </c>
      <c r="M2134" s="2">
        <f t="shared" si="1189"/>
        <v>1.0847387049760565E-2</v>
      </c>
      <c r="N2134" s="2">
        <f t="shared" si="1190"/>
        <v>0.21898813241723922</v>
      </c>
      <c r="O2134" s="2">
        <f t="shared" si="1191"/>
        <v>0.41071205496564644</v>
      </c>
      <c r="P2134" s="2">
        <f t="shared" si="1192"/>
        <v>0.25382052883614409</v>
      </c>
      <c r="Q2134" s="2">
        <f t="shared" ref="Q2134:Q2197" si="1203">IF(C2134=0,"-",(1-L2134-M2134-N2134-O2134-P2134))</f>
        <v>5.5777638975640309E-2</v>
      </c>
      <c r="R2134" s="1">
        <v>4789</v>
      </c>
      <c r="S2134" s="1">
        <v>1042</v>
      </c>
      <c r="T2134" s="1">
        <v>21036</v>
      </c>
      <c r="U2134" s="1">
        <v>39453</v>
      </c>
      <c r="V2134" s="1">
        <v>24382</v>
      </c>
      <c r="W2134" s="1">
        <v>4015</v>
      </c>
      <c r="X2134" s="1">
        <v>91</v>
      </c>
      <c r="Y2134" s="1">
        <v>100</v>
      </c>
      <c r="Z2134" s="1">
        <v>279</v>
      </c>
      <c r="AA2134" s="1">
        <v>667</v>
      </c>
      <c r="AC2134" s="1">
        <f t="shared" si="1201"/>
        <v>20</v>
      </c>
      <c r="AD2134" s="1">
        <v>126</v>
      </c>
      <c r="AF2134" s="1">
        <v>40</v>
      </c>
      <c r="AG2134" s="1">
        <v>20</v>
      </c>
      <c r="AK2134" s="7">
        <f t="shared" si="1193"/>
        <v>5</v>
      </c>
      <c r="AL2134" s="7">
        <f t="shared" si="1194"/>
        <v>10</v>
      </c>
      <c r="AM2134" s="7">
        <f t="shared" si="1195"/>
        <v>9</v>
      </c>
      <c r="AN2134" s="2">
        <f t="shared" si="1196"/>
        <v>4.1796793670622528E-2</v>
      </c>
      <c r="AO2134" s="2">
        <f t="shared" si="1197"/>
        <v>9.4732458879866752E-4</v>
      </c>
      <c r="AP2134" s="2">
        <f t="shared" si="1198"/>
        <v>1.0410160316468874E-3</v>
      </c>
      <c r="AR2134" t="str">
        <f t="shared" si="1199"/>
        <v>Denton</v>
      </c>
      <c r="AS2134" t="s">
        <v>2</v>
      </c>
      <c r="AT2134" s="184"/>
      <c r="AU2134" s="198"/>
      <c r="AV2134" s="97">
        <v>48</v>
      </c>
      <c r="AW2134" s="99">
        <v>121</v>
      </c>
      <c r="AX2134" s="105">
        <f t="shared" si="1200"/>
        <v>48121</v>
      </c>
      <c r="AZ2134" s="7" t="s">
        <v>2951</v>
      </c>
      <c r="BA2134" t="s">
        <v>3184</v>
      </c>
      <c r="BT2134" s="1">
        <v>20</v>
      </c>
    </row>
    <row r="2135" spans="1:72" hidden="1" outlineLevel="1">
      <c r="A2135" t="s">
        <v>805</v>
      </c>
      <c r="B2135" t="s">
        <v>2</v>
      </c>
      <c r="C2135" s="1">
        <f t="shared" si="1185"/>
        <v>3603</v>
      </c>
      <c r="D2135" s="7">
        <f>IF(R2135&gt;0,RANK(R2135,(R2135:T2135,U2135:AI2135)),0)</f>
        <v>5</v>
      </c>
      <c r="E2135" s="7">
        <f>IF(S2135&gt;0,RANK(S2135,(R2135:T2135,U2135:AI2135)),0)</f>
        <v>7</v>
      </c>
      <c r="F2135" s="7">
        <f>IF(T2135&gt;0,RANK(T2135,(R2135:T2135,U2135:AI2135)),0)</f>
        <v>3</v>
      </c>
      <c r="G2135" s="7">
        <f>IF(U2135&gt;0,RANK(U2135,(R2135:T2135,U2135:AI2135)),0)</f>
        <v>1</v>
      </c>
      <c r="H2135" s="7">
        <f t="shared" si="1186"/>
        <v>2</v>
      </c>
      <c r="I2135" s="49">
        <f t="shared" si="1187"/>
        <v>650</v>
      </c>
      <c r="J2135" s="177">
        <f t="shared" si="1202"/>
        <v>0.18040521787399388</v>
      </c>
      <c r="K2135" s="2"/>
      <c r="L2135" s="2">
        <f t="shared" si="1188"/>
        <v>2.1648626144879269E-2</v>
      </c>
      <c r="M2135" s="2">
        <f t="shared" si="1189"/>
        <v>1.4709963918956424E-2</v>
      </c>
      <c r="N2135" s="2">
        <f t="shared" si="1190"/>
        <v>0.10213710796558423</v>
      </c>
      <c r="O2135" s="2">
        <f t="shared" si="1191"/>
        <v>0.49236747155148486</v>
      </c>
      <c r="P2135" s="2">
        <f t="shared" si="1192"/>
        <v>0.31196225367749097</v>
      </c>
      <c r="Q2135" s="2">
        <f t="shared" si="1203"/>
        <v>5.717457674160431E-2</v>
      </c>
      <c r="R2135" s="1">
        <v>78</v>
      </c>
      <c r="S2135" s="1">
        <v>53</v>
      </c>
      <c r="T2135" s="1">
        <v>368</v>
      </c>
      <c r="U2135" s="1">
        <v>1774</v>
      </c>
      <c r="V2135" s="1">
        <v>1124</v>
      </c>
      <c r="W2135" s="1">
        <v>107</v>
      </c>
      <c r="X2135" s="1">
        <v>2</v>
      </c>
      <c r="Y2135" s="1">
        <v>7</v>
      </c>
      <c r="Z2135" s="1">
        <v>12</v>
      </c>
      <c r="AA2135" s="1">
        <v>70</v>
      </c>
      <c r="AC2135" s="1">
        <f t="shared" si="1201"/>
        <v>0</v>
      </c>
      <c r="AD2135" s="1">
        <v>4</v>
      </c>
      <c r="AF2135" s="1">
        <v>2</v>
      </c>
      <c r="AG2135" s="1">
        <v>2</v>
      </c>
      <c r="AK2135" s="7">
        <f t="shared" si="1193"/>
        <v>4</v>
      </c>
      <c r="AL2135" s="7">
        <f t="shared" si="1194"/>
        <v>10</v>
      </c>
      <c r="AM2135" s="7">
        <f t="shared" si="1195"/>
        <v>9</v>
      </c>
      <c r="AN2135" s="2">
        <f t="shared" si="1196"/>
        <v>2.9697474326949764E-2</v>
      </c>
      <c r="AO2135" s="2">
        <f t="shared" si="1197"/>
        <v>5.5509297807382742E-4</v>
      </c>
      <c r="AP2135" s="2">
        <f t="shared" si="1198"/>
        <v>1.9428254232583958E-3</v>
      </c>
      <c r="AR2135" t="str">
        <f t="shared" si="1199"/>
        <v>Dewitt</v>
      </c>
      <c r="AS2135" t="s">
        <v>2</v>
      </c>
      <c r="AT2135" s="184">
        <v>34</v>
      </c>
      <c r="AU2135" s="198"/>
      <c r="AV2135" s="97">
        <v>48</v>
      </c>
      <c r="AW2135" s="99">
        <v>123</v>
      </c>
      <c r="AX2135" s="105">
        <f t="shared" si="1200"/>
        <v>48123</v>
      </c>
      <c r="AZ2135" s="7" t="s">
        <v>2951</v>
      </c>
      <c r="BA2135" t="s">
        <v>3184</v>
      </c>
      <c r="BT2135" s="1">
        <v>0</v>
      </c>
    </row>
    <row r="2136" spans="1:72" hidden="1" outlineLevel="1">
      <c r="A2136" t="s">
        <v>806</v>
      </c>
      <c r="B2136" t="s">
        <v>2</v>
      </c>
      <c r="C2136" s="1">
        <f t="shared" si="1185"/>
        <v>584</v>
      </c>
      <c r="D2136" s="7">
        <f>IF(R2136&gt;0,RANK(R2136,(R2136:T2136,U2136:AI2136)),0)</f>
        <v>7</v>
      </c>
      <c r="E2136" s="7">
        <f>IF(S2136&gt;0,RANK(S2136,(R2136:T2136,U2136:AI2136)),0)</f>
        <v>6</v>
      </c>
      <c r="F2136" s="7">
        <f>IF(T2136&gt;0,RANK(T2136,(R2136:T2136,U2136:AI2136)),0)</f>
        <v>3</v>
      </c>
      <c r="G2136" s="7">
        <f>IF(U2136&gt;0,RANK(U2136,(R2136:T2136,U2136:AI2136)),0)</f>
        <v>1</v>
      </c>
      <c r="H2136" s="7">
        <f t="shared" si="1186"/>
        <v>2</v>
      </c>
      <c r="I2136" s="49">
        <f t="shared" si="1187"/>
        <v>102</v>
      </c>
      <c r="J2136" s="177">
        <f t="shared" si="1202"/>
        <v>0.17465753424657535</v>
      </c>
      <c r="K2136" s="2"/>
      <c r="L2136" s="2">
        <f t="shared" si="1188"/>
        <v>8.5616438356164379E-3</v>
      </c>
      <c r="M2136" s="2">
        <f t="shared" si="1189"/>
        <v>2.7397260273972601E-2</v>
      </c>
      <c r="N2136" s="2">
        <f t="shared" si="1190"/>
        <v>9.2465753424657529E-2</v>
      </c>
      <c r="O2136" s="2">
        <f t="shared" si="1191"/>
        <v>0.4571917808219178</v>
      </c>
      <c r="P2136" s="2">
        <f t="shared" si="1192"/>
        <v>0.28253424657534248</v>
      </c>
      <c r="Q2136" s="2">
        <f t="shared" si="1203"/>
        <v>0.13184931506849312</v>
      </c>
      <c r="R2136" s="1">
        <v>5</v>
      </c>
      <c r="S2136" s="1">
        <v>16</v>
      </c>
      <c r="T2136" s="1">
        <v>54</v>
      </c>
      <c r="U2136" s="1">
        <v>267</v>
      </c>
      <c r="V2136" s="1">
        <v>165</v>
      </c>
      <c r="W2136" s="1">
        <v>49</v>
      </c>
      <c r="X2136" s="1">
        <v>2</v>
      </c>
      <c r="Y2136" s="1">
        <v>0</v>
      </c>
      <c r="Z2136" s="1">
        <v>1</v>
      </c>
      <c r="AA2136" s="1">
        <v>20</v>
      </c>
      <c r="AC2136" s="1">
        <f t="shared" si="1201"/>
        <v>0</v>
      </c>
      <c r="AD2136" s="1">
        <v>4</v>
      </c>
      <c r="AF2136" s="1">
        <v>0</v>
      </c>
      <c r="AG2136" s="1">
        <v>1</v>
      </c>
      <c r="AK2136" s="7">
        <f t="shared" si="1193"/>
        <v>4</v>
      </c>
      <c r="AL2136" s="7">
        <f t="shared" si="1194"/>
        <v>8</v>
      </c>
      <c r="AM2136" s="7">
        <f t="shared" si="1195"/>
        <v>0</v>
      </c>
      <c r="AN2136" s="2">
        <f t="shared" si="1196"/>
        <v>8.3904109589041098E-2</v>
      </c>
      <c r="AO2136" s="2">
        <f t="shared" si="1197"/>
        <v>3.4246575342465752E-3</v>
      </c>
      <c r="AP2136" s="2">
        <f t="shared" si="1198"/>
        <v>0</v>
      </c>
      <c r="AR2136" t="str">
        <f t="shared" si="1199"/>
        <v>Dickens</v>
      </c>
      <c r="AS2136" t="s">
        <v>2</v>
      </c>
      <c r="AT2136" s="184">
        <v>13</v>
      </c>
      <c r="AU2136" s="198"/>
      <c r="AV2136" s="97">
        <v>48</v>
      </c>
      <c r="AW2136" s="99">
        <v>125</v>
      </c>
      <c r="AX2136" s="105">
        <f t="shared" si="1200"/>
        <v>48125</v>
      </c>
      <c r="AZ2136" s="7" t="s">
        <v>2951</v>
      </c>
      <c r="BA2136" t="s">
        <v>3184</v>
      </c>
      <c r="BT2136" s="1">
        <v>0</v>
      </c>
    </row>
    <row r="2137" spans="1:72" hidden="1" outlineLevel="1">
      <c r="A2137" t="s">
        <v>1172</v>
      </c>
      <c r="B2137" t="s">
        <v>2</v>
      </c>
      <c r="C2137" s="1">
        <f t="shared" si="1185"/>
        <v>100</v>
      </c>
      <c r="D2137" s="7">
        <f>IF(R2137&gt;0,RANK(R2137,(R2137:T2137,U2137:AI2137)),0)</f>
        <v>4</v>
      </c>
      <c r="E2137" s="7">
        <f>IF(S2137&gt;0,RANK(S2137,(R2137:T2137,U2137:AI2137)),0)</f>
        <v>0</v>
      </c>
      <c r="F2137" s="7">
        <f>IF(T2137&gt;0,RANK(T2137,(R2137:T2137,U2137:AI2137)),0)</f>
        <v>3</v>
      </c>
      <c r="G2137" s="7">
        <f>IF(U2137&gt;0,RANK(U2137,(R2137:T2137,U2137:AI2137)),0)</f>
        <v>1</v>
      </c>
      <c r="H2137" s="7">
        <f t="shared" si="1186"/>
        <v>2</v>
      </c>
      <c r="I2137" s="49">
        <f t="shared" si="1187"/>
        <v>25</v>
      </c>
      <c r="J2137" s="177">
        <f t="shared" si="1202"/>
        <v>0.25</v>
      </c>
      <c r="K2137" s="2"/>
      <c r="L2137" s="2">
        <f t="shared" si="1188"/>
        <v>0.03</v>
      </c>
      <c r="M2137" s="2">
        <f t="shared" si="1189"/>
        <v>0</v>
      </c>
      <c r="N2137" s="2">
        <f t="shared" si="1190"/>
        <v>0.11</v>
      </c>
      <c r="O2137" s="2">
        <f t="shared" si="1191"/>
        <v>0.55000000000000004</v>
      </c>
      <c r="P2137" s="2">
        <f t="shared" si="1192"/>
        <v>0.3</v>
      </c>
      <c r="Q2137" s="2">
        <f t="shared" si="1203"/>
        <v>9.9999999999999534E-3</v>
      </c>
      <c r="R2137" s="1">
        <v>3</v>
      </c>
      <c r="S2137" s="1">
        <v>0</v>
      </c>
      <c r="T2137" s="1">
        <v>11</v>
      </c>
      <c r="U2137" s="1">
        <v>55</v>
      </c>
      <c r="V2137" s="1">
        <v>30</v>
      </c>
      <c r="W2137" s="1">
        <v>1</v>
      </c>
      <c r="X2137" s="1">
        <v>0</v>
      </c>
      <c r="Y2137" s="1">
        <v>0</v>
      </c>
      <c r="Z2137" s="1">
        <v>0</v>
      </c>
      <c r="AA2137" s="1">
        <v>0</v>
      </c>
      <c r="AC2137" s="1">
        <f t="shared" si="1201"/>
        <v>0</v>
      </c>
      <c r="AD2137" s="1">
        <v>0</v>
      </c>
      <c r="AF2137" s="1">
        <v>0</v>
      </c>
      <c r="AG2137" s="1">
        <v>0</v>
      </c>
      <c r="AK2137" s="7">
        <f t="shared" si="1193"/>
        <v>5</v>
      </c>
      <c r="AL2137" s="7">
        <f t="shared" si="1194"/>
        <v>0</v>
      </c>
      <c r="AM2137" s="7">
        <f t="shared" si="1195"/>
        <v>0</v>
      </c>
      <c r="AN2137" s="2">
        <f t="shared" si="1196"/>
        <v>0.01</v>
      </c>
      <c r="AO2137" s="2">
        <f t="shared" si="1197"/>
        <v>0</v>
      </c>
      <c r="AP2137" s="2">
        <f t="shared" si="1198"/>
        <v>0</v>
      </c>
      <c r="AR2137" t="str">
        <f t="shared" si="1199"/>
        <v>Dimmit</v>
      </c>
      <c r="AS2137" t="s">
        <v>2</v>
      </c>
      <c r="AT2137" s="184">
        <v>23</v>
      </c>
      <c r="AU2137" s="198"/>
      <c r="AV2137" s="97">
        <v>48</v>
      </c>
      <c r="AW2137" s="99">
        <v>127</v>
      </c>
      <c r="AX2137" s="105">
        <f t="shared" si="1200"/>
        <v>48127</v>
      </c>
      <c r="AZ2137" s="7" t="s">
        <v>2951</v>
      </c>
      <c r="BA2137" t="s">
        <v>3184</v>
      </c>
      <c r="BT2137" s="1">
        <v>0</v>
      </c>
    </row>
    <row r="2138" spans="1:72" hidden="1" outlineLevel="1">
      <c r="A2138" t="s">
        <v>1430</v>
      </c>
      <c r="B2138" t="s">
        <v>2</v>
      </c>
      <c r="C2138" s="1">
        <f t="shared" ref="C2138:C2201" si="1204">SUM(R2138:AI2138)</f>
        <v>815</v>
      </c>
      <c r="D2138" s="7">
        <f>IF(R2138&gt;0,RANK(R2138,(R2138:T2138,U2138:AI2138)),0)</f>
        <v>5</v>
      </c>
      <c r="E2138" s="7">
        <f>IF(S2138&gt;0,RANK(S2138,(R2138:T2138,U2138:AI2138)),0)</f>
        <v>6</v>
      </c>
      <c r="F2138" s="7">
        <f>IF(T2138&gt;0,RANK(T2138,(R2138:T2138,U2138:AI2138)),0)</f>
        <v>3</v>
      </c>
      <c r="G2138" s="7">
        <f>IF(U2138&gt;0,RANK(U2138,(R2138:T2138,U2138:AI2138)),0)</f>
        <v>1</v>
      </c>
      <c r="H2138" s="7">
        <f t="shared" ref="H2138:H2201" si="1205">IF(V2138&gt;0,RANK(V2138,(R2138:AB2138)),0)</f>
        <v>2</v>
      </c>
      <c r="I2138" s="49">
        <f t="shared" ref="I2138:I2201" si="1206">MAX(R2138:AA2138)-LARGE(R2138:AA2138,2)</f>
        <v>107</v>
      </c>
      <c r="J2138" s="177">
        <f t="shared" si="1202"/>
        <v>0.1312883435582822</v>
      </c>
      <c r="K2138" s="2"/>
      <c r="L2138" s="2">
        <f t="shared" ref="L2138:L2201" si="1207">IF($C2138=0,"-",R2138/$C2138)</f>
        <v>4.1717791411042947E-2</v>
      </c>
      <c r="M2138" s="2">
        <f t="shared" ref="M2138:M2201" si="1208">IF($C2138=0,"-",S2138/$C2138)</f>
        <v>7.3619631901840491E-3</v>
      </c>
      <c r="N2138" s="2">
        <f t="shared" ref="N2138:N2201" si="1209">IF($C2138=0,"-",T2138/$C2138)</f>
        <v>8.957055214723926E-2</v>
      </c>
      <c r="O2138" s="2">
        <f t="shared" ref="O2138:O2201" si="1210">IF($C2138=0,"-",U2138/$C2138)</f>
        <v>0.44294478527607362</v>
      </c>
      <c r="P2138" s="2">
        <f t="shared" ref="P2138:P2201" si="1211">IF($C2138=0,"-",V2138/$C2138)</f>
        <v>0.31165644171779139</v>
      </c>
      <c r="Q2138" s="2">
        <f t="shared" si="1203"/>
        <v>0.10674846625766876</v>
      </c>
      <c r="R2138" s="1">
        <v>34</v>
      </c>
      <c r="S2138" s="1">
        <v>6</v>
      </c>
      <c r="T2138" s="1">
        <v>73</v>
      </c>
      <c r="U2138" s="1">
        <v>361</v>
      </c>
      <c r="V2138" s="1">
        <v>254</v>
      </c>
      <c r="W2138" s="1">
        <v>73</v>
      </c>
      <c r="X2138" s="1">
        <v>1</v>
      </c>
      <c r="Y2138" s="1">
        <v>0</v>
      </c>
      <c r="Z2138" s="1">
        <v>4</v>
      </c>
      <c r="AA2138" s="1">
        <v>3</v>
      </c>
      <c r="AC2138" s="1">
        <f t="shared" si="1201"/>
        <v>0</v>
      </c>
      <c r="AD2138" s="1">
        <v>4</v>
      </c>
      <c r="AF2138" s="1">
        <v>1</v>
      </c>
      <c r="AG2138" s="1">
        <v>1</v>
      </c>
      <c r="AK2138" s="7">
        <f t="shared" ref="AK2138:AK2201" si="1212">IF(W2138&gt;0,RANK(W2138,(R2138:AB2138)),0)</f>
        <v>3</v>
      </c>
      <c r="AL2138" s="7">
        <f t="shared" ref="AL2138:AL2201" si="1213">IF(X2138&gt;0,RANK(X2138,(R2138:AB2138)),0)</f>
        <v>9</v>
      </c>
      <c r="AM2138" s="7">
        <f t="shared" ref="AM2138:AM2201" si="1214">IF(Y2138&gt;0,RANK(Y2138,(R2138:AB2138)),0)</f>
        <v>0</v>
      </c>
      <c r="AN2138" s="2">
        <f t="shared" ref="AN2138:AN2201" si="1215">IF($C2138=0,"-",W2138/$C2138)</f>
        <v>8.957055214723926E-2</v>
      </c>
      <c r="AO2138" s="2">
        <f t="shared" ref="AO2138:AO2201" si="1216">IF($C2138=0,"-",X2138/$C2138)</f>
        <v>1.2269938650306749E-3</v>
      </c>
      <c r="AP2138" s="2">
        <f t="shared" ref="AP2138:AP2201" si="1217">IF($C2138=0,"-",Y2138/$C2138)</f>
        <v>0</v>
      </c>
      <c r="AR2138" t="str">
        <f t="shared" ref="AR2138:AR2201" si="1218">A2138</f>
        <v>Donley</v>
      </c>
      <c r="AS2138" t="s">
        <v>2</v>
      </c>
      <c r="AT2138" s="184">
        <v>13</v>
      </c>
      <c r="AU2138" s="198"/>
      <c r="AV2138" s="97">
        <v>48</v>
      </c>
      <c r="AW2138" s="99">
        <v>129</v>
      </c>
      <c r="AX2138" s="105">
        <f t="shared" ref="AX2138:AX2201" si="1219">AV2138*1000+AW2138</f>
        <v>48129</v>
      </c>
      <c r="AZ2138" s="7" t="s">
        <v>2951</v>
      </c>
      <c r="BA2138" t="s">
        <v>3184</v>
      </c>
      <c r="BT2138" s="1">
        <v>0</v>
      </c>
    </row>
    <row r="2139" spans="1:72" hidden="1" outlineLevel="1">
      <c r="A2139" t="s">
        <v>3146</v>
      </c>
      <c r="B2139" t="s">
        <v>2</v>
      </c>
      <c r="C2139" s="1">
        <f t="shared" si="1204"/>
        <v>126</v>
      </c>
      <c r="D2139" s="7">
        <f>IF(R2139&gt;0,RANK(R2139,(R2139:T2139,U2139:AI2139)),0)</f>
        <v>5</v>
      </c>
      <c r="E2139" s="7">
        <f>IF(S2139&gt;0,RANK(S2139,(R2139:T2139,U2139:AI2139)),0)</f>
        <v>6</v>
      </c>
      <c r="F2139" s="7">
        <f>IF(T2139&gt;0,RANK(T2139,(R2139:T2139,U2139:AI2139)),0)</f>
        <v>3</v>
      </c>
      <c r="G2139" s="7">
        <f>IF(U2139&gt;0,RANK(U2139,(R2139:T2139,U2139:AI2139)),0)</f>
        <v>1</v>
      </c>
      <c r="H2139" s="7">
        <f t="shared" si="1205"/>
        <v>2</v>
      </c>
      <c r="I2139" s="49">
        <f t="shared" si="1206"/>
        <v>10</v>
      </c>
      <c r="J2139" s="177">
        <f t="shared" si="1202"/>
        <v>7.9365079365079361E-2</v>
      </c>
      <c r="K2139" s="2"/>
      <c r="L2139" s="2">
        <f t="shared" si="1207"/>
        <v>1.5873015873015872E-2</v>
      </c>
      <c r="M2139" s="2">
        <f t="shared" si="1208"/>
        <v>7.9365079365079361E-3</v>
      </c>
      <c r="N2139" s="2">
        <f t="shared" si="1209"/>
        <v>9.5238095238095233E-2</v>
      </c>
      <c r="O2139" s="2">
        <f t="shared" si="1210"/>
        <v>0.45238095238095238</v>
      </c>
      <c r="P2139" s="2">
        <f t="shared" si="1211"/>
        <v>0.37301587301587302</v>
      </c>
      <c r="Q2139" s="2">
        <f t="shared" si="1203"/>
        <v>5.5555555555555636E-2</v>
      </c>
      <c r="R2139" s="1">
        <v>2</v>
      </c>
      <c r="S2139" s="1">
        <v>1</v>
      </c>
      <c r="T2139" s="1">
        <v>12</v>
      </c>
      <c r="U2139" s="1">
        <v>57</v>
      </c>
      <c r="V2139" s="1">
        <v>47</v>
      </c>
      <c r="W2139" s="1">
        <v>6</v>
      </c>
      <c r="X2139" s="1">
        <v>0</v>
      </c>
      <c r="Y2139" s="1">
        <v>0</v>
      </c>
      <c r="Z2139" s="1">
        <v>0</v>
      </c>
      <c r="AA2139" s="1">
        <v>1</v>
      </c>
      <c r="AC2139" s="1">
        <f t="shared" ref="AC2139:AC2202" si="1220">SUM(BE2139:CN2139)</f>
        <v>0</v>
      </c>
      <c r="AD2139" s="1">
        <v>0</v>
      </c>
      <c r="AF2139" s="1">
        <v>0</v>
      </c>
      <c r="AG2139" s="1">
        <v>0</v>
      </c>
      <c r="AK2139" s="7">
        <f t="shared" si="1212"/>
        <v>4</v>
      </c>
      <c r="AL2139" s="7">
        <f t="shared" si="1213"/>
        <v>0</v>
      </c>
      <c r="AM2139" s="7">
        <f t="shared" si="1214"/>
        <v>0</v>
      </c>
      <c r="AN2139" s="2">
        <f t="shared" si="1215"/>
        <v>4.7619047619047616E-2</v>
      </c>
      <c r="AO2139" s="2">
        <f t="shared" si="1216"/>
        <v>0</v>
      </c>
      <c r="AP2139" s="2">
        <f t="shared" si="1217"/>
        <v>0</v>
      </c>
      <c r="AR2139" t="str">
        <f t="shared" si="1218"/>
        <v>Duval</v>
      </c>
      <c r="AS2139" t="s">
        <v>2</v>
      </c>
      <c r="AT2139" s="184">
        <v>15</v>
      </c>
      <c r="AU2139" s="198"/>
      <c r="AV2139" s="97">
        <v>48</v>
      </c>
      <c r="AW2139" s="99">
        <v>131</v>
      </c>
      <c r="AX2139" s="105">
        <f t="shared" si="1219"/>
        <v>48131</v>
      </c>
      <c r="AZ2139" s="7" t="s">
        <v>2951</v>
      </c>
      <c r="BA2139" t="s">
        <v>3184</v>
      </c>
      <c r="BT2139" s="1">
        <v>0</v>
      </c>
    </row>
    <row r="2140" spans="1:72" hidden="1" outlineLevel="1">
      <c r="A2140" t="s">
        <v>1555</v>
      </c>
      <c r="B2140" t="s">
        <v>2</v>
      </c>
      <c r="C2140" s="1">
        <f t="shared" si="1204"/>
        <v>3915</v>
      </c>
      <c r="D2140" s="7">
        <f>IF(R2140&gt;0,RANK(R2140,(R2140:T2140,U2140:AI2140)),0)</f>
        <v>6</v>
      </c>
      <c r="E2140" s="7">
        <f>IF(S2140&gt;0,RANK(S2140,(R2140:T2140,U2140:AI2140)),0)</f>
        <v>7</v>
      </c>
      <c r="F2140" s="7">
        <f>IF(T2140&gt;0,RANK(T2140,(R2140:T2140,U2140:AI2140)),0)</f>
        <v>3</v>
      </c>
      <c r="G2140" s="7">
        <f>IF(U2140&gt;0,RANK(U2140,(R2140:T2140,U2140:AI2140)),0)</f>
        <v>1</v>
      </c>
      <c r="H2140" s="7">
        <f t="shared" si="1205"/>
        <v>2</v>
      </c>
      <c r="I2140" s="49">
        <f t="shared" si="1206"/>
        <v>1174</v>
      </c>
      <c r="J2140" s="177">
        <f t="shared" si="1202"/>
        <v>0.29987228607918265</v>
      </c>
      <c r="K2140" s="2"/>
      <c r="L2140" s="2">
        <f t="shared" si="1207"/>
        <v>1.3026819923371647E-2</v>
      </c>
      <c r="M2140" s="2">
        <f t="shared" si="1208"/>
        <v>8.1736909323116228E-3</v>
      </c>
      <c r="N2140" s="2">
        <f t="shared" si="1209"/>
        <v>8.7100893997445722E-2</v>
      </c>
      <c r="O2140" s="2">
        <f t="shared" si="1210"/>
        <v>0.56756066411238826</v>
      </c>
      <c r="P2140" s="2">
        <f t="shared" si="1211"/>
        <v>0.26768837803320561</v>
      </c>
      <c r="Q2140" s="2">
        <f t="shared" si="1203"/>
        <v>5.6449553001277242E-2</v>
      </c>
      <c r="R2140" s="1">
        <v>51</v>
      </c>
      <c r="S2140" s="1">
        <v>32</v>
      </c>
      <c r="T2140" s="1">
        <v>341</v>
      </c>
      <c r="U2140" s="1">
        <v>2222</v>
      </c>
      <c r="V2140" s="1">
        <v>1048</v>
      </c>
      <c r="W2140" s="1">
        <v>133</v>
      </c>
      <c r="X2140" s="1">
        <v>5</v>
      </c>
      <c r="Y2140" s="1">
        <v>2</v>
      </c>
      <c r="Z2140" s="1">
        <v>4</v>
      </c>
      <c r="AA2140" s="1">
        <v>52</v>
      </c>
      <c r="AC2140" s="1">
        <f t="shared" si="1220"/>
        <v>1</v>
      </c>
      <c r="AD2140" s="1">
        <v>19</v>
      </c>
      <c r="AF2140" s="1">
        <v>3</v>
      </c>
      <c r="AG2140" s="1">
        <v>2</v>
      </c>
      <c r="AK2140" s="7">
        <f t="shared" si="1212"/>
        <v>4</v>
      </c>
      <c r="AL2140" s="7">
        <f t="shared" si="1213"/>
        <v>8</v>
      </c>
      <c r="AM2140" s="7">
        <f t="shared" si="1214"/>
        <v>10</v>
      </c>
      <c r="AN2140" s="2">
        <f t="shared" si="1215"/>
        <v>3.3971902937420181E-2</v>
      </c>
      <c r="AO2140" s="2">
        <f t="shared" si="1216"/>
        <v>1.277139208173691E-3</v>
      </c>
      <c r="AP2140" s="2">
        <f t="shared" si="1217"/>
        <v>5.1085568326947643E-4</v>
      </c>
      <c r="AR2140" t="str">
        <f t="shared" si="1218"/>
        <v>Eastland</v>
      </c>
      <c r="AS2140" t="s">
        <v>2</v>
      </c>
      <c r="AT2140" s="184">
        <v>11</v>
      </c>
      <c r="AU2140" s="198"/>
      <c r="AV2140" s="97">
        <v>48</v>
      </c>
      <c r="AW2140" s="99">
        <v>133</v>
      </c>
      <c r="AX2140" s="105">
        <f t="shared" si="1219"/>
        <v>48133</v>
      </c>
      <c r="AZ2140" s="7" t="s">
        <v>2951</v>
      </c>
      <c r="BA2140" t="s">
        <v>3184</v>
      </c>
      <c r="BT2140" s="1">
        <v>1</v>
      </c>
    </row>
    <row r="2141" spans="1:72" hidden="1" outlineLevel="1">
      <c r="A2141" t="s">
        <v>322</v>
      </c>
      <c r="B2141" t="s">
        <v>2</v>
      </c>
      <c r="C2141" s="1">
        <f t="shared" si="1204"/>
        <v>15833</v>
      </c>
      <c r="D2141" s="7">
        <f>IF(R2141&gt;0,RANK(R2141,(R2141:T2141,U2141:AI2141)),0)</f>
        <v>6</v>
      </c>
      <c r="E2141" s="7">
        <f>IF(S2141&gt;0,RANK(S2141,(R2141:T2141,U2141:AI2141)),0)</f>
        <v>5</v>
      </c>
      <c r="F2141" s="7">
        <f>IF(T2141&gt;0,RANK(T2141,(R2141:T2141,U2141:AI2141)),0)</f>
        <v>3</v>
      </c>
      <c r="G2141" s="7">
        <f>IF(U2141&gt;0,RANK(U2141,(R2141:T2141,U2141:AI2141)),0)</f>
        <v>1</v>
      </c>
      <c r="H2141" s="7">
        <f t="shared" si="1205"/>
        <v>2</v>
      </c>
      <c r="I2141" s="49">
        <f t="shared" si="1206"/>
        <v>2787</v>
      </c>
      <c r="J2141" s="177">
        <f t="shared" si="1202"/>
        <v>0.17602475841596665</v>
      </c>
      <c r="K2141" s="2"/>
      <c r="L2141" s="2">
        <f t="shared" si="1207"/>
        <v>1.8126697404155876E-2</v>
      </c>
      <c r="M2141" s="2">
        <f t="shared" si="1208"/>
        <v>1.8695130423798396E-2</v>
      </c>
      <c r="N2141" s="2">
        <f t="shared" si="1209"/>
        <v>0.14450830543800922</v>
      </c>
      <c r="O2141" s="2">
        <f t="shared" si="1210"/>
        <v>0.45739910313901344</v>
      </c>
      <c r="P2141" s="2">
        <f t="shared" si="1211"/>
        <v>0.28137434472304679</v>
      </c>
      <c r="Q2141" s="2">
        <f t="shared" si="1203"/>
        <v>7.9896418871976294E-2</v>
      </c>
      <c r="R2141" s="1">
        <v>287</v>
      </c>
      <c r="S2141" s="1">
        <v>296</v>
      </c>
      <c r="T2141" s="1">
        <v>2288</v>
      </c>
      <c r="U2141" s="1">
        <v>7242</v>
      </c>
      <c r="V2141" s="1">
        <v>4455</v>
      </c>
      <c r="W2141" s="1">
        <v>833</v>
      </c>
      <c r="X2141" s="1">
        <v>8</v>
      </c>
      <c r="Y2141" s="1">
        <v>24</v>
      </c>
      <c r="Z2141" s="1">
        <v>45</v>
      </c>
      <c r="AA2141" s="1">
        <v>250</v>
      </c>
      <c r="AC2141" s="1">
        <f t="shared" si="1220"/>
        <v>6</v>
      </c>
      <c r="AD2141" s="1">
        <v>82</v>
      </c>
      <c r="AF2141" s="1">
        <v>8</v>
      </c>
      <c r="AG2141" s="1">
        <v>9</v>
      </c>
      <c r="AK2141" s="7">
        <f t="shared" si="1212"/>
        <v>4</v>
      </c>
      <c r="AL2141" s="7">
        <f t="shared" si="1213"/>
        <v>10</v>
      </c>
      <c r="AM2141" s="7">
        <f t="shared" si="1214"/>
        <v>9</v>
      </c>
      <c r="AN2141" s="2">
        <f t="shared" si="1215"/>
        <v>5.261163392913535E-2</v>
      </c>
      <c r="AO2141" s="2">
        <f t="shared" si="1216"/>
        <v>5.0527379523779444E-4</v>
      </c>
      <c r="AP2141" s="2">
        <f t="shared" si="1217"/>
        <v>1.5158213857133834E-3</v>
      </c>
      <c r="AR2141" t="str">
        <f t="shared" si="1218"/>
        <v>Ector</v>
      </c>
      <c r="AS2141" t="s">
        <v>2</v>
      </c>
      <c r="AT2141" s="184">
        <v>11</v>
      </c>
      <c r="AU2141" s="198"/>
      <c r="AV2141" s="97">
        <v>48</v>
      </c>
      <c r="AW2141" s="99">
        <v>135</v>
      </c>
      <c r="AX2141" s="105">
        <f t="shared" si="1219"/>
        <v>48135</v>
      </c>
      <c r="AZ2141" s="7" t="s">
        <v>2951</v>
      </c>
      <c r="BA2141" t="s">
        <v>3184</v>
      </c>
      <c r="BT2141" s="1">
        <v>6</v>
      </c>
    </row>
    <row r="2142" spans="1:72" hidden="1" outlineLevel="1">
      <c r="A2142" t="s">
        <v>1743</v>
      </c>
      <c r="B2142" t="s">
        <v>2</v>
      </c>
      <c r="C2142" s="1">
        <f t="shared" si="1204"/>
        <v>564</v>
      </c>
      <c r="D2142" s="7">
        <f>IF(R2142&gt;0,RANK(R2142,(R2142:T2142,U2142:AI2142)),0)</f>
        <v>5</v>
      </c>
      <c r="E2142" s="7">
        <f>IF(S2142&gt;0,RANK(S2142,(R2142:T2142,U2142:AI2142)),0)</f>
        <v>7</v>
      </c>
      <c r="F2142" s="7">
        <f>IF(T2142&gt;0,RANK(T2142,(R2142:T2142,U2142:AI2142)),0)</f>
        <v>3</v>
      </c>
      <c r="G2142" s="7">
        <f>IF(U2142&gt;0,RANK(U2142,(R2142:T2142,U2142:AI2142)),0)</f>
        <v>1</v>
      </c>
      <c r="H2142" s="7">
        <f t="shared" si="1205"/>
        <v>2</v>
      </c>
      <c r="I2142" s="49">
        <f t="shared" si="1206"/>
        <v>15</v>
      </c>
      <c r="J2142" s="177">
        <f t="shared" si="1202"/>
        <v>2.6595744680851064E-2</v>
      </c>
      <c r="K2142" s="2"/>
      <c r="L2142" s="2">
        <f t="shared" si="1207"/>
        <v>1.5957446808510637E-2</v>
      </c>
      <c r="M2142" s="2">
        <f t="shared" si="1208"/>
        <v>7.0921985815602835E-3</v>
      </c>
      <c r="N2142" s="2">
        <f t="shared" si="1209"/>
        <v>0.14007092198581561</v>
      </c>
      <c r="O2142" s="2">
        <f t="shared" si="1210"/>
        <v>0.3971631205673759</v>
      </c>
      <c r="P2142" s="2">
        <f t="shared" si="1211"/>
        <v>0.37056737588652483</v>
      </c>
      <c r="Q2142" s="2">
        <f t="shared" si="1203"/>
        <v>6.9148936170212727E-2</v>
      </c>
      <c r="R2142" s="1">
        <v>9</v>
      </c>
      <c r="S2142" s="1">
        <v>4</v>
      </c>
      <c r="T2142" s="1">
        <v>79</v>
      </c>
      <c r="U2142" s="1">
        <v>224</v>
      </c>
      <c r="V2142" s="1">
        <v>209</v>
      </c>
      <c r="W2142" s="1">
        <v>22</v>
      </c>
      <c r="X2142" s="1">
        <v>0</v>
      </c>
      <c r="Y2142" s="1">
        <v>3</v>
      </c>
      <c r="Z2142" s="1">
        <v>1</v>
      </c>
      <c r="AA2142" s="1">
        <v>9</v>
      </c>
      <c r="AC2142" s="1">
        <f t="shared" si="1220"/>
        <v>0</v>
      </c>
      <c r="AD2142" s="1">
        <v>1</v>
      </c>
      <c r="AF2142" s="1">
        <v>1</v>
      </c>
      <c r="AG2142" s="1">
        <v>2</v>
      </c>
      <c r="AK2142" s="7">
        <f t="shared" si="1212"/>
        <v>4</v>
      </c>
      <c r="AL2142" s="7">
        <f t="shared" si="1213"/>
        <v>0</v>
      </c>
      <c r="AM2142" s="7">
        <f t="shared" si="1214"/>
        <v>8</v>
      </c>
      <c r="AN2142" s="2">
        <f t="shared" si="1215"/>
        <v>3.9007092198581561E-2</v>
      </c>
      <c r="AO2142" s="2">
        <f t="shared" si="1216"/>
        <v>0</v>
      </c>
      <c r="AP2142" s="2">
        <f t="shared" si="1217"/>
        <v>5.3191489361702126E-3</v>
      </c>
      <c r="AR2142" t="str">
        <f t="shared" si="1218"/>
        <v>Edwards</v>
      </c>
      <c r="AS2142" t="s">
        <v>2</v>
      </c>
      <c r="AT2142" s="184">
        <v>23</v>
      </c>
      <c r="AU2142" s="198"/>
      <c r="AV2142" s="97">
        <v>48</v>
      </c>
      <c r="AW2142" s="99">
        <v>137</v>
      </c>
      <c r="AX2142" s="105">
        <f t="shared" si="1219"/>
        <v>48137</v>
      </c>
      <c r="AZ2142" s="7" t="s">
        <v>2951</v>
      </c>
      <c r="BA2142" t="s">
        <v>3184</v>
      </c>
      <c r="BT2142" s="1">
        <v>0</v>
      </c>
    </row>
    <row r="2143" spans="1:72" hidden="1" outlineLevel="1">
      <c r="A2143" t="s">
        <v>2195</v>
      </c>
      <c r="B2143" t="s">
        <v>2</v>
      </c>
      <c r="C2143" s="1">
        <f t="shared" si="1204"/>
        <v>28805</v>
      </c>
      <c r="D2143" s="7">
        <f>IF(R2143&gt;0,RANK(R2143,(R2143:T2143,U2143:AI2143)),0)</f>
        <v>5</v>
      </c>
      <c r="E2143" s="7">
        <f>IF(S2143&gt;0,RANK(S2143,(R2143:T2143,U2143:AI2143)),0)</f>
        <v>6</v>
      </c>
      <c r="F2143" s="7">
        <f>IF(T2143&gt;0,RANK(T2143,(R2143:T2143,U2143:AI2143)),0)</f>
        <v>2</v>
      </c>
      <c r="G2143" s="7">
        <f>IF(U2143&gt;0,RANK(U2143,(R2143:T2143,U2143:AI2143)),0)</f>
        <v>1</v>
      </c>
      <c r="H2143" s="7">
        <f t="shared" si="1205"/>
        <v>3</v>
      </c>
      <c r="I2143" s="49">
        <f t="shared" si="1206"/>
        <v>3526</v>
      </c>
      <c r="J2143" s="177">
        <f t="shared" si="1202"/>
        <v>0.12240930394028815</v>
      </c>
      <c r="K2143" s="2"/>
      <c r="L2143" s="2">
        <f t="shared" si="1207"/>
        <v>3.7146328762367647E-2</v>
      </c>
      <c r="M2143" s="2">
        <f t="shared" si="1208"/>
        <v>1.3261586530116299E-2</v>
      </c>
      <c r="N2143" s="2">
        <f t="shared" si="1209"/>
        <v>0.25717757333796215</v>
      </c>
      <c r="O2143" s="2">
        <f t="shared" si="1210"/>
        <v>0.3795868772782503</v>
      </c>
      <c r="P2143" s="2">
        <f t="shared" si="1211"/>
        <v>0.2530810623155702</v>
      </c>
      <c r="Q2143" s="2">
        <f t="shared" si="1203"/>
        <v>5.9746571775733393E-2</v>
      </c>
      <c r="R2143" s="1">
        <v>1070</v>
      </c>
      <c r="S2143" s="1">
        <v>382</v>
      </c>
      <c r="T2143" s="1">
        <v>7408</v>
      </c>
      <c r="U2143" s="1">
        <v>10934</v>
      </c>
      <c r="V2143" s="1">
        <v>7290</v>
      </c>
      <c r="W2143" s="1">
        <v>1258</v>
      </c>
      <c r="X2143" s="1">
        <v>44</v>
      </c>
      <c r="Y2143" s="1">
        <v>23</v>
      </c>
      <c r="Z2143" s="1">
        <v>92</v>
      </c>
      <c r="AA2143" s="1">
        <v>181</v>
      </c>
      <c r="AC2143" s="1">
        <f t="shared" si="1220"/>
        <v>47</v>
      </c>
      <c r="AD2143" s="1">
        <v>40</v>
      </c>
      <c r="AF2143" s="1">
        <v>21</v>
      </c>
      <c r="AG2143" s="1">
        <v>15</v>
      </c>
      <c r="AK2143" s="7">
        <f t="shared" si="1212"/>
        <v>4</v>
      </c>
      <c r="AL2143" s="7">
        <f t="shared" si="1213"/>
        <v>9</v>
      </c>
      <c r="AM2143" s="7">
        <f t="shared" si="1214"/>
        <v>10</v>
      </c>
      <c r="AN2143" s="2">
        <f t="shared" si="1215"/>
        <v>4.3672973442110748E-2</v>
      </c>
      <c r="AO2143" s="2">
        <f t="shared" si="1216"/>
        <v>1.5275125846207255E-3</v>
      </c>
      <c r="AP2143" s="2">
        <f t="shared" si="1217"/>
        <v>7.9847248741537927E-4</v>
      </c>
      <c r="AR2143" t="str">
        <f t="shared" si="1218"/>
        <v>El Paso</v>
      </c>
      <c r="AS2143" t="s">
        <v>2</v>
      </c>
      <c r="AT2143" s="184"/>
      <c r="AU2143" s="198"/>
      <c r="AV2143" s="97">
        <v>48</v>
      </c>
      <c r="AW2143" s="99">
        <v>141</v>
      </c>
      <c r="AX2143" s="105">
        <f t="shared" si="1219"/>
        <v>48141</v>
      </c>
      <c r="AZ2143" s="7" t="s">
        <v>2951</v>
      </c>
      <c r="BA2143" t="s">
        <v>3184</v>
      </c>
      <c r="BT2143" s="1">
        <v>47</v>
      </c>
    </row>
    <row r="2144" spans="1:72" hidden="1" outlineLevel="1">
      <c r="A2144" t="s">
        <v>2106</v>
      </c>
      <c r="B2144" t="s">
        <v>2</v>
      </c>
      <c r="C2144" s="1">
        <f t="shared" si="1204"/>
        <v>25738</v>
      </c>
      <c r="D2144" s="7">
        <f>IF(R2144&gt;0,RANK(R2144,(R2144:T2144,U2144:AI2144)),0)</f>
        <v>5</v>
      </c>
      <c r="E2144" s="7">
        <f>IF(S2144&gt;0,RANK(S2144,(R2144:T2144,U2144:AI2144)),0)</f>
        <v>6</v>
      </c>
      <c r="F2144" s="7">
        <f>IF(T2144&gt;0,RANK(T2144,(R2144:T2144,U2144:AI2144)),0)</f>
        <v>3</v>
      </c>
      <c r="G2144" s="7">
        <f>IF(U2144&gt;0,RANK(U2144,(R2144:T2144,U2144:AI2144)),0)</f>
        <v>1</v>
      </c>
      <c r="H2144" s="7">
        <f t="shared" si="1205"/>
        <v>2</v>
      </c>
      <c r="I2144" s="49">
        <f t="shared" si="1206"/>
        <v>5626</v>
      </c>
      <c r="J2144" s="177">
        <f t="shared" si="1202"/>
        <v>0.21858730282073199</v>
      </c>
      <c r="K2144" s="2"/>
      <c r="L2144" s="2">
        <f t="shared" si="1207"/>
        <v>2.1446887870075374E-2</v>
      </c>
      <c r="M2144" s="2">
        <f t="shared" si="1208"/>
        <v>9.2858807988188668E-3</v>
      </c>
      <c r="N2144" s="2">
        <f t="shared" si="1209"/>
        <v>0.14826326831921671</v>
      </c>
      <c r="O2144" s="2">
        <f t="shared" si="1210"/>
        <v>0.48814981739062863</v>
      </c>
      <c r="P2144" s="2">
        <f t="shared" si="1211"/>
        <v>0.26956251456989666</v>
      </c>
      <c r="Q2144" s="2">
        <f t="shared" si="1203"/>
        <v>6.3291631051363761E-2</v>
      </c>
      <c r="R2144" s="1">
        <v>552</v>
      </c>
      <c r="S2144" s="1">
        <v>239</v>
      </c>
      <c r="T2144" s="1">
        <v>3816</v>
      </c>
      <c r="U2144" s="1">
        <v>12564</v>
      </c>
      <c r="V2144" s="1">
        <v>6938</v>
      </c>
      <c r="W2144" s="1">
        <v>1258</v>
      </c>
      <c r="X2144" s="1">
        <v>18</v>
      </c>
      <c r="Y2144" s="1">
        <v>15</v>
      </c>
      <c r="Z2144" s="1">
        <v>48</v>
      </c>
      <c r="AA2144" s="1">
        <v>233</v>
      </c>
      <c r="AC2144" s="1">
        <f t="shared" si="1220"/>
        <v>3</v>
      </c>
      <c r="AD2144" s="1">
        <v>36</v>
      </c>
      <c r="AF2144" s="1">
        <v>13</v>
      </c>
      <c r="AG2144" s="1">
        <v>5</v>
      </c>
      <c r="AK2144" s="7">
        <f t="shared" si="1212"/>
        <v>4</v>
      </c>
      <c r="AL2144" s="7">
        <f t="shared" si="1213"/>
        <v>9</v>
      </c>
      <c r="AM2144" s="7">
        <f t="shared" si="1214"/>
        <v>10</v>
      </c>
      <c r="AN2144" s="2">
        <f t="shared" si="1215"/>
        <v>4.8877146631439897E-2</v>
      </c>
      <c r="AO2144" s="2">
        <f t="shared" si="1216"/>
        <v>6.9935503924158831E-4</v>
      </c>
      <c r="AP2144" s="2">
        <f t="shared" si="1217"/>
        <v>5.8279586603465696E-4</v>
      </c>
      <c r="AR2144" t="str">
        <f t="shared" si="1218"/>
        <v>Ellis</v>
      </c>
      <c r="AS2144" t="s">
        <v>2</v>
      </c>
      <c r="AT2144" s="184">
        <v>6</v>
      </c>
      <c r="AU2144" s="198"/>
      <c r="AV2144" s="97">
        <v>48</v>
      </c>
      <c r="AW2144" s="99">
        <v>139</v>
      </c>
      <c r="AX2144" s="105">
        <f t="shared" si="1219"/>
        <v>48139</v>
      </c>
      <c r="AZ2144" s="7" t="s">
        <v>2951</v>
      </c>
      <c r="BA2144" t="s">
        <v>3184</v>
      </c>
      <c r="BT2144" s="1">
        <v>3</v>
      </c>
    </row>
    <row r="2145" spans="1:72" hidden="1" outlineLevel="1">
      <c r="A2145" t="s">
        <v>2293</v>
      </c>
      <c r="B2145" t="s">
        <v>2</v>
      </c>
      <c r="C2145" s="1">
        <f t="shared" si="1204"/>
        <v>7027</v>
      </c>
      <c r="D2145" s="7">
        <f>IF(R2145&gt;0,RANK(R2145,(R2145:T2145,U2145:AI2145)),0)</f>
        <v>5</v>
      </c>
      <c r="E2145" s="7">
        <f>IF(S2145&gt;0,RANK(S2145,(R2145:T2145,U2145:AI2145)),0)</f>
        <v>7</v>
      </c>
      <c r="F2145" s="7">
        <f>IF(T2145&gt;0,RANK(T2145,(R2145:T2145,U2145:AI2145)),0)</f>
        <v>3</v>
      </c>
      <c r="G2145" s="7">
        <f>IF(U2145&gt;0,RANK(U2145,(R2145:T2145,U2145:AI2145)),0)</f>
        <v>1</v>
      </c>
      <c r="H2145" s="7">
        <f t="shared" si="1205"/>
        <v>2</v>
      </c>
      <c r="I2145" s="49">
        <f t="shared" si="1206"/>
        <v>1261</v>
      </c>
      <c r="J2145" s="177">
        <f t="shared" si="1202"/>
        <v>0.17945069019496229</v>
      </c>
      <c r="K2145" s="2"/>
      <c r="L2145" s="2">
        <f t="shared" si="1207"/>
        <v>2.1346235947061334E-2</v>
      </c>
      <c r="M2145" s="2">
        <f t="shared" si="1208"/>
        <v>1.0388501494236516E-2</v>
      </c>
      <c r="N2145" s="2">
        <f t="shared" si="1209"/>
        <v>0.13106588871495659</v>
      </c>
      <c r="O2145" s="2">
        <f t="shared" si="1210"/>
        <v>0.46833641667852571</v>
      </c>
      <c r="P2145" s="2">
        <f t="shared" si="1211"/>
        <v>0.28888572648356342</v>
      </c>
      <c r="Q2145" s="2">
        <f t="shared" si="1203"/>
        <v>7.9977230681656408E-2</v>
      </c>
      <c r="R2145" s="1">
        <v>150</v>
      </c>
      <c r="S2145" s="1">
        <v>73</v>
      </c>
      <c r="T2145" s="1">
        <v>921</v>
      </c>
      <c r="U2145" s="1">
        <v>3291</v>
      </c>
      <c r="V2145" s="1">
        <v>2030</v>
      </c>
      <c r="W2145" s="1">
        <v>367</v>
      </c>
      <c r="X2145" s="1">
        <v>7</v>
      </c>
      <c r="Y2145" s="1">
        <v>10</v>
      </c>
      <c r="Z2145" s="1">
        <v>21</v>
      </c>
      <c r="AA2145" s="1">
        <v>115</v>
      </c>
      <c r="AC2145" s="1">
        <f t="shared" si="1220"/>
        <v>2</v>
      </c>
      <c r="AD2145" s="1">
        <v>37</v>
      </c>
      <c r="AF2145" s="1">
        <v>1</v>
      </c>
      <c r="AG2145" s="1">
        <v>2</v>
      </c>
      <c r="AK2145" s="7">
        <f t="shared" si="1212"/>
        <v>4</v>
      </c>
      <c r="AL2145" s="7">
        <f t="shared" si="1213"/>
        <v>10</v>
      </c>
      <c r="AM2145" s="7">
        <f t="shared" si="1214"/>
        <v>9</v>
      </c>
      <c r="AN2145" s="2">
        <f t="shared" si="1215"/>
        <v>5.2227123950476732E-2</v>
      </c>
      <c r="AO2145" s="2">
        <f t="shared" si="1216"/>
        <v>9.9615767752952891E-4</v>
      </c>
      <c r="AP2145" s="2">
        <f t="shared" si="1217"/>
        <v>1.4230823964707557E-3</v>
      </c>
      <c r="AR2145" t="str">
        <f t="shared" si="1218"/>
        <v>Erath</v>
      </c>
      <c r="AS2145" t="s">
        <v>2</v>
      </c>
      <c r="AT2145" s="184"/>
      <c r="AU2145" s="198"/>
      <c r="AV2145" s="97">
        <v>48</v>
      </c>
      <c r="AW2145" s="99">
        <v>143</v>
      </c>
      <c r="AX2145" s="105">
        <f t="shared" si="1219"/>
        <v>48143</v>
      </c>
      <c r="AZ2145" s="7" t="s">
        <v>2951</v>
      </c>
      <c r="BA2145" t="s">
        <v>3184</v>
      </c>
      <c r="BT2145" s="1">
        <v>2</v>
      </c>
    </row>
    <row r="2146" spans="1:72" hidden="1" outlineLevel="1">
      <c r="A2146" t="s">
        <v>3171</v>
      </c>
      <c r="B2146" t="s">
        <v>2</v>
      </c>
      <c r="C2146" s="1">
        <f t="shared" si="1204"/>
        <v>2520</v>
      </c>
      <c r="D2146" s="7">
        <f>IF(R2146&gt;0,RANK(R2146,(R2146:T2146,U2146:AI2146)),0)</f>
        <v>5</v>
      </c>
      <c r="E2146" s="7">
        <f>IF(S2146&gt;0,RANK(S2146,(R2146:T2146,U2146:AI2146)),0)</f>
        <v>7</v>
      </c>
      <c r="F2146" s="7">
        <f>IF(T2146&gt;0,RANK(T2146,(R2146:T2146,U2146:AI2146)),0)</f>
        <v>3</v>
      </c>
      <c r="G2146" s="7">
        <f>IF(U2146&gt;0,RANK(U2146,(R2146:T2146,U2146:AI2146)),0)</f>
        <v>1</v>
      </c>
      <c r="H2146" s="7">
        <f t="shared" si="1205"/>
        <v>2</v>
      </c>
      <c r="I2146" s="49">
        <f t="shared" si="1206"/>
        <v>256</v>
      </c>
      <c r="J2146" s="177">
        <f t="shared" si="1202"/>
        <v>0.10158730158730159</v>
      </c>
      <c r="K2146" s="2"/>
      <c r="L2146" s="2">
        <f t="shared" si="1207"/>
        <v>2.8968253968253969E-2</v>
      </c>
      <c r="M2146" s="2">
        <f t="shared" si="1208"/>
        <v>1.8253968253968255E-2</v>
      </c>
      <c r="N2146" s="2">
        <f t="shared" si="1209"/>
        <v>7.5793650793650788E-2</v>
      </c>
      <c r="O2146" s="2">
        <f t="shared" si="1210"/>
        <v>0.45634920634920634</v>
      </c>
      <c r="P2146" s="2">
        <f t="shared" si="1211"/>
        <v>0.35476190476190478</v>
      </c>
      <c r="Q2146" s="2">
        <f t="shared" si="1203"/>
        <v>6.5873015873015861E-2</v>
      </c>
      <c r="R2146" s="1">
        <v>73</v>
      </c>
      <c r="S2146" s="1">
        <v>46</v>
      </c>
      <c r="T2146" s="1">
        <v>191</v>
      </c>
      <c r="U2146" s="1">
        <v>1150</v>
      </c>
      <c r="V2146" s="1">
        <v>894</v>
      </c>
      <c r="W2146" s="1">
        <v>81</v>
      </c>
      <c r="X2146" s="1">
        <v>3</v>
      </c>
      <c r="Y2146" s="1">
        <v>4</v>
      </c>
      <c r="Z2146" s="1">
        <v>7</v>
      </c>
      <c r="AA2146" s="1">
        <v>62</v>
      </c>
      <c r="AC2146" s="1">
        <f t="shared" si="1220"/>
        <v>1</v>
      </c>
      <c r="AD2146" s="1">
        <v>6</v>
      </c>
      <c r="AF2146" s="1">
        <v>1</v>
      </c>
      <c r="AG2146" s="1">
        <v>1</v>
      </c>
      <c r="AK2146" s="7">
        <f t="shared" si="1212"/>
        <v>4</v>
      </c>
      <c r="AL2146" s="7">
        <f t="shared" si="1213"/>
        <v>10</v>
      </c>
      <c r="AM2146" s="7">
        <f t="shared" si="1214"/>
        <v>9</v>
      </c>
      <c r="AN2146" s="2">
        <f t="shared" si="1215"/>
        <v>3.214285714285714E-2</v>
      </c>
      <c r="AO2146" s="2">
        <f t="shared" si="1216"/>
        <v>1.1904761904761906E-3</v>
      </c>
      <c r="AP2146" s="2">
        <f t="shared" si="1217"/>
        <v>1.5873015873015873E-3</v>
      </c>
      <c r="AR2146" t="str">
        <f t="shared" si="1218"/>
        <v>Falls</v>
      </c>
      <c r="AS2146" t="s">
        <v>2</v>
      </c>
      <c r="AT2146" s="184">
        <v>17</v>
      </c>
      <c r="AU2146" s="198"/>
      <c r="AV2146" s="97">
        <v>48</v>
      </c>
      <c r="AW2146" s="99">
        <v>145</v>
      </c>
      <c r="AX2146" s="105">
        <f t="shared" si="1219"/>
        <v>48145</v>
      </c>
      <c r="AZ2146" s="7" t="s">
        <v>2951</v>
      </c>
      <c r="BA2146" t="s">
        <v>3184</v>
      </c>
      <c r="BT2146" s="1">
        <v>1</v>
      </c>
    </row>
    <row r="2147" spans="1:72" hidden="1" outlineLevel="1">
      <c r="A2147" t="s">
        <v>1055</v>
      </c>
      <c r="B2147" t="s">
        <v>2</v>
      </c>
      <c r="C2147" s="1">
        <f t="shared" si="1204"/>
        <v>5776</v>
      </c>
      <c r="D2147" s="7">
        <f>IF(R2147&gt;0,RANK(R2147,(R2147:T2147,U2147:AI2147)),0)</f>
        <v>5</v>
      </c>
      <c r="E2147" s="7">
        <f>IF(S2147&gt;0,RANK(S2147,(R2147:T2147,U2147:AI2147)),0)</f>
        <v>7</v>
      </c>
      <c r="F2147" s="7">
        <f>IF(T2147&gt;0,RANK(T2147,(R2147:T2147,U2147:AI2147)),0)</f>
        <v>3</v>
      </c>
      <c r="G2147" s="7">
        <f>IF(U2147&gt;0,RANK(U2147,(R2147:T2147,U2147:AI2147)),0)</f>
        <v>1</v>
      </c>
      <c r="H2147" s="7">
        <f t="shared" si="1205"/>
        <v>2</v>
      </c>
      <c r="I2147" s="49">
        <f t="shared" si="1206"/>
        <v>988</v>
      </c>
      <c r="J2147" s="177">
        <f t="shared" si="1202"/>
        <v>0.17105263157894737</v>
      </c>
      <c r="K2147" s="2"/>
      <c r="L2147" s="2">
        <f t="shared" si="1207"/>
        <v>2.2333795013850414E-2</v>
      </c>
      <c r="M2147" s="2">
        <f t="shared" si="1208"/>
        <v>8.1371191135734076E-3</v>
      </c>
      <c r="N2147" s="2">
        <f t="shared" si="1209"/>
        <v>9.5394736842105268E-2</v>
      </c>
      <c r="O2147" s="2">
        <f t="shared" si="1210"/>
        <v>0.48857340720221609</v>
      </c>
      <c r="P2147" s="2">
        <f t="shared" si="1211"/>
        <v>0.31752077562326869</v>
      </c>
      <c r="Q2147" s="2">
        <f t="shared" si="1203"/>
        <v>6.8040166204986041E-2</v>
      </c>
      <c r="R2147" s="1">
        <v>129</v>
      </c>
      <c r="S2147" s="1">
        <v>47</v>
      </c>
      <c r="T2147" s="1">
        <v>551</v>
      </c>
      <c r="U2147" s="1">
        <v>2822</v>
      </c>
      <c r="V2147" s="1">
        <v>1834</v>
      </c>
      <c r="W2147" s="1">
        <v>252</v>
      </c>
      <c r="X2147" s="1">
        <v>2</v>
      </c>
      <c r="Y2147" s="1">
        <v>4</v>
      </c>
      <c r="Z2147" s="1">
        <v>12</v>
      </c>
      <c r="AA2147" s="1">
        <v>92</v>
      </c>
      <c r="AC2147" s="1">
        <f t="shared" si="1220"/>
        <v>0</v>
      </c>
      <c r="AD2147" s="1">
        <v>13</v>
      </c>
      <c r="AF2147" s="1">
        <v>16</v>
      </c>
      <c r="AG2147" s="1">
        <v>2</v>
      </c>
      <c r="AK2147" s="7">
        <f t="shared" si="1212"/>
        <v>4</v>
      </c>
      <c r="AL2147" s="7">
        <f t="shared" si="1213"/>
        <v>10</v>
      </c>
      <c r="AM2147" s="7">
        <f t="shared" si="1214"/>
        <v>9</v>
      </c>
      <c r="AN2147" s="2">
        <f t="shared" si="1215"/>
        <v>4.3628808864265928E-2</v>
      </c>
      <c r="AO2147" s="2">
        <f t="shared" si="1216"/>
        <v>3.4626038781163435E-4</v>
      </c>
      <c r="AP2147" s="2">
        <f t="shared" si="1217"/>
        <v>6.925207756232687E-4</v>
      </c>
      <c r="AR2147" t="str">
        <f t="shared" si="1218"/>
        <v>Fannin</v>
      </c>
      <c r="AS2147" t="s">
        <v>2</v>
      </c>
      <c r="AT2147" s="184">
        <v>4</v>
      </c>
      <c r="AU2147" s="198"/>
      <c r="AV2147" s="97">
        <v>48</v>
      </c>
      <c r="AW2147" s="99">
        <v>147</v>
      </c>
      <c r="AX2147" s="105">
        <f t="shared" si="1219"/>
        <v>48147</v>
      </c>
      <c r="AZ2147" s="7" t="s">
        <v>2951</v>
      </c>
      <c r="BA2147" t="s">
        <v>3184</v>
      </c>
      <c r="BT2147" s="1">
        <v>0</v>
      </c>
    </row>
    <row r="2148" spans="1:72" hidden="1" outlineLevel="1">
      <c r="A2148" t="s">
        <v>30</v>
      </c>
      <c r="B2148" t="s">
        <v>2</v>
      </c>
      <c r="C2148" s="1">
        <f t="shared" si="1204"/>
        <v>6260</v>
      </c>
      <c r="D2148" s="7">
        <f>IF(R2148&gt;0,RANK(R2148,(R2148:T2148,U2148:AI2148)),0)</f>
        <v>5</v>
      </c>
      <c r="E2148" s="7">
        <f>IF(S2148&gt;0,RANK(S2148,(R2148:T2148,U2148:AI2148)),0)</f>
        <v>7</v>
      </c>
      <c r="F2148" s="7">
        <f>IF(T2148&gt;0,RANK(T2148,(R2148:T2148,U2148:AI2148)),0)</f>
        <v>3</v>
      </c>
      <c r="G2148" s="7">
        <f>IF(U2148&gt;0,RANK(U2148,(R2148:T2148,U2148:AI2148)),0)</f>
        <v>1</v>
      </c>
      <c r="H2148" s="7">
        <f t="shared" si="1205"/>
        <v>2</v>
      </c>
      <c r="I2148" s="49">
        <f t="shared" si="1206"/>
        <v>803</v>
      </c>
      <c r="J2148" s="177">
        <f t="shared" si="1202"/>
        <v>0.12827476038338659</v>
      </c>
      <c r="K2148" s="2"/>
      <c r="L2148" s="2">
        <f t="shared" si="1207"/>
        <v>2.6038338658146965E-2</v>
      </c>
      <c r="M2148" s="2">
        <f t="shared" si="1208"/>
        <v>8.7859424920127792E-3</v>
      </c>
      <c r="N2148" s="2">
        <f t="shared" si="1209"/>
        <v>0.1329073482428115</v>
      </c>
      <c r="O2148" s="2">
        <f t="shared" si="1210"/>
        <v>0.45575079872204471</v>
      </c>
      <c r="P2148" s="2">
        <f t="shared" si="1211"/>
        <v>0.32747603833865813</v>
      </c>
      <c r="Q2148" s="2">
        <f t="shared" si="1203"/>
        <v>4.9041533546325899E-2</v>
      </c>
      <c r="R2148" s="1">
        <v>163</v>
      </c>
      <c r="S2148" s="1">
        <v>55</v>
      </c>
      <c r="T2148" s="1">
        <v>832</v>
      </c>
      <c r="U2148" s="1">
        <v>2853</v>
      </c>
      <c r="V2148" s="1">
        <v>2050</v>
      </c>
      <c r="W2148" s="1">
        <v>196</v>
      </c>
      <c r="X2148" s="1">
        <v>6</v>
      </c>
      <c r="Y2148" s="1">
        <v>3</v>
      </c>
      <c r="Z2148" s="1">
        <v>16</v>
      </c>
      <c r="AA2148" s="1">
        <v>72</v>
      </c>
      <c r="AC2148" s="1">
        <f t="shared" si="1220"/>
        <v>0</v>
      </c>
      <c r="AD2148" s="1">
        <v>10</v>
      </c>
      <c r="AF2148" s="1">
        <v>3</v>
      </c>
      <c r="AG2148" s="1">
        <v>1</v>
      </c>
      <c r="AK2148" s="7">
        <f t="shared" si="1212"/>
        <v>4</v>
      </c>
      <c r="AL2148" s="7">
        <f t="shared" si="1213"/>
        <v>9</v>
      </c>
      <c r="AM2148" s="7">
        <f t="shared" si="1214"/>
        <v>10</v>
      </c>
      <c r="AN2148" s="2">
        <f t="shared" si="1215"/>
        <v>3.1309904153354634E-2</v>
      </c>
      <c r="AO2148" s="2">
        <f t="shared" si="1216"/>
        <v>9.5846645367412143E-4</v>
      </c>
      <c r="AP2148" s="2">
        <f t="shared" si="1217"/>
        <v>4.7923322683706072E-4</v>
      </c>
      <c r="AR2148" t="str">
        <f t="shared" si="1218"/>
        <v>Fayette</v>
      </c>
      <c r="AS2148" t="s">
        <v>2</v>
      </c>
      <c r="AT2148" s="184">
        <v>10</v>
      </c>
      <c r="AU2148" s="198"/>
      <c r="AV2148" s="97">
        <v>48</v>
      </c>
      <c r="AW2148" s="99">
        <v>149</v>
      </c>
      <c r="AX2148" s="105">
        <f t="shared" si="1219"/>
        <v>48149</v>
      </c>
      <c r="AZ2148" s="7" t="s">
        <v>2951</v>
      </c>
      <c r="BA2148" t="s">
        <v>3184</v>
      </c>
      <c r="BT2148" s="1">
        <v>0</v>
      </c>
    </row>
    <row r="2149" spans="1:72" hidden="1" outlineLevel="1">
      <c r="A2149" t="s">
        <v>2596</v>
      </c>
      <c r="B2149" t="s">
        <v>2</v>
      </c>
      <c r="C2149" s="1">
        <f t="shared" si="1204"/>
        <v>569</v>
      </c>
      <c r="D2149" s="7">
        <f>IF(R2149&gt;0,RANK(R2149,(R2149:T2149,U2149:AI2149)),0)</f>
        <v>5</v>
      </c>
      <c r="E2149" s="7">
        <f>IF(S2149&gt;0,RANK(S2149,(R2149:T2149,U2149:AI2149)),0)</f>
        <v>6</v>
      </c>
      <c r="F2149" s="7">
        <f>IF(T2149&gt;0,RANK(T2149,(R2149:T2149,U2149:AI2149)),0)</f>
        <v>3</v>
      </c>
      <c r="G2149" s="7">
        <f>IF(U2149&gt;0,RANK(U2149,(R2149:T2149,U2149:AI2149)),0)</f>
        <v>1</v>
      </c>
      <c r="H2149" s="7">
        <f t="shared" si="1205"/>
        <v>2</v>
      </c>
      <c r="I2149" s="49">
        <f t="shared" si="1206"/>
        <v>166</v>
      </c>
      <c r="J2149" s="177">
        <f t="shared" si="1202"/>
        <v>0.29173989455184535</v>
      </c>
      <c r="K2149" s="2"/>
      <c r="L2149" s="2">
        <f t="shared" si="1207"/>
        <v>2.10896309314587E-2</v>
      </c>
      <c r="M2149" s="2">
        <f t="shared" si="1208"/>
        <v>1.054481546572935E-2</v>
      </c>
      <c r="N2149" s="2">
        <f t="shared" si="1209"/>
        <v>0.10720562390158173</v>
      </c>
      <c r="O2149" s="2">
        <f t="shared" si="1210"/>
        <v>0.53778558875219684</v>
      </c>
      <c r="P2149" s="2">
        <f t="shared" si="1211"/>
        <v>0.24604569420035149</v>
      </c>
      <c r="Q2149" s="2">
        <f t="shared" si="1203"/>
        <v>7.7328646748681895E-2</v>
      </c>
      <c r="R2149" s="1">
        <v>12</v>
      </c>
      <c r="S2149" s="1">
        <v>6</v>
      </c>
      <c r="T2149" s="1">
        <v>61</v>
      </c>
      <c r="U2149" s="1">
        <v>306</v>
      </c>
      <c r="V2149" s="1">
        <v>140</v>
      </c>
      <c r="W2149" s="1">
        <v>33</v>
      </c>
      <c r="X2149" s="1">
        <v>0</v>
      </c>
      <c r="Y2149" s="1">
        <v>0</v>
      </c>
      <c r="Z2149" s="1">
        <v>0</v>
      </c>
      <c r="AA2149" s="1">
        <v>5</v>
      </c>
      <c r="AC2149" s="1">
        <f t="shared" si="1220"/>
        <v>0</v>
      </c>
      <c r="AD2149" s="1">
        <v>5</v>
      </c>
      <c r="AF2149" s="1">
        <v>1</v>
      </c>
      <c r="AG2149" s="1">
        <v>0</v>
      </c>
      <c r="AK2149" s="7">
        <f t="shared" si="1212"/>
        <v>4</v>
      </c>
      <c r="AL2149" s="7">
        <f t="shared" si="1213"/>
        <v>0</v>
      </c>
      <c r="AM2149" s="7">
        <f t="shared" si="1214"/>
        <v>0</v>
      </c>
      <c r="AN2149" s="2">
        <f t="shared" si="1215"/>
        <v>5.7996485061511421E-2</v>
      </c>
      <c r="AO2149" s="2">
        <f t="shared" si="1216"/>
        <v>0</v>
      </c>
      <c r="AP2149" s="2">
        <f t="shared" si="1217"/>
        <v>0</v>
      </c>
      <c r="AR2149" t="str">
        <f t="shared" si="1218"/>
        <v>Fisher</v>
      </c>
      <c r="AS2149" t="s">
        <v>2</v>
      </c>
      <c r="AT2149" s="184">
        <v>19</v>
      </c>
      <c r="AU2149" s="198"/>
      <c r="AV2149" s="97">
        <v>48</v>
      </c>
      <c r="AW2149" s="99">
        <v>151</v>
      </c>
      <c r="AX2149" s="105">
        <f t="shared" si="1219"/>
        <v>48151</v>
      </c>
      <c r="AZ2149" s="7" t="s">
        <v>2951</v>
      </c>
      <c r="BA2149" t="s">
        <v>3184</v>
      </c>
      <c r="BT2149" s="1">
        <v>0</v>
      </c>
    </row>
    <row r="2150" spans="1:72" hidden="1" outlineLevel="1">
      <c r="A2150" t="s">
        <v>3032</v>
      </c>
      <c r="B2150" t="s">
        <v>2</v>
      </c>
      <c r="C2150" s="1">
        <f t="shared" si="1204"/>
        <v>1351</v>
      </c>
      <c r="D2150" s="7">
        <f>IF(R2150&gt;0,RANK(R2150,(R2150:T2150,U2150:AI2150)),0)</f>
        <v>6</v>
      </c>
      <c r="E2150" s="7">
        <f>IF(S2150&gt;0,RANK(S2150,(R2150:T2150,U2150:AI2150)),0)</f>
        <v>7</v>
      </c>
      <c r="F2150" s="7">
        <f>IF(T2150&gt;0,RANK(T2150,(R2150:T2150,U2150:AI2150)),0)</f>
        <v>3</v>
      </c>
      <c r="G2150" s="7">
        <f>IF(U2150&gt;0,RANK(U2150,(R2150:T2150,U2150:AI2150)),0)</f>
        <v>1</v>
      </c>
      <c r="H2150" s="7">
        <f t="shared" si="1205"/>
        <v>2</v>
      </c>
      <c r="I2150" s="49">
        <f t="shared" si="1206"/>
        <v>473</v>
      </c>
      <c r="J2150" s="177">
        <f t="shared" si="1202"/>
        <v>0.35011102886750556</v>
      </c>
      <c r="K2150" s="2"/>
      <c r="L2150" s="2">
        <f t="shared" si="1207"/>
        <v>2.5166543301258327E-2</v>
      </c>
      <c r="M2150" s="2">
        <f t="shared" si="1208"/>
        <v>1.924500370096225E-2</v>
      </c>
      <c r="N2150" s="2">
        <f t="shared" si="1209"/>
        <v>0.14063656550703182</v>
      </c>
      <c r="O2150" s="2">
        <f t="shared" si="1210"/>
        <v>0.52627683197631381</v>
      </c>
      <c r="P2150" s="2">
        <f t="shared" si="1211"/>
        <v>0.17616580310880828</v>
      </c>
      <c r="Q2150" s="2">
        <f t="shared" si="1203"/>
        <v>0.11250925240562545</v>
      </c>
      <c r="R2150" s="1">
        <v>34</v>
      </c>
      <c r="S2150" s="1">
        <v>26</v>
      </c>
      <c r="T2150" s="1">
        <v>190</v>
      </c>
      <c r="U2150" s="1">
        <v>711</v>
      </c>
      <c r="V2150" s="1">
        <v>238</v>
      </c>
      <c r="W2150" s="1">
        <v>98</v>
      </c>
      <c r="X2150" s="1">
        <v>1</v>
      </c>
      <c r="Y2150" s="1">
        <v>1</v>
      </c>
      <c r="Z2150" s="1">
        <v>3</v>
      </c>
      <c r="AA2150" s="1">
        <v>35</v>
      </c>
      <c r="AC2150" s="1">
        <f t="shared" si="1220"/>
        <v>0</v>
      </c>
      <c r="AD2150" s="1">
        <v>12</v>
      </c>
      <c r="AF2150" s="1">
        <v>1</v>
      </c>
      <c r="AG2150" s="1">
        <v>1</v>
      </c>
      <c r="AK2150" s="7">
        <f t="shared" si="1212"/>
        <v>4</v>
      </c>
      <c r="AL2150" s="7">
        <f t="shared" si="1213"/>
        <v>9</v>
      </c>
      <c r="AM2150" s="7">
        <f t="shared" si="1214"/>
        <v>9</v>
      </c>
      <c r="AN2150" s="2">
        <f t="shared" si="1215"/>
        <v>7.2538860103626937E-2</v>
      </c>
      <c r="AO2150" s="2">
        <f t="shared" si="1216"/>
        <v>7.4019245003700959E-4</v>
      </c>
      <c r="AP2150" s="2">
        <f t="shared" si="1217"/>
        <v>7.4019245003700959E-4</v>
      </c>
      <c r="AR2150" t="str">
        <f t="shared" si="1218"/>
        <v>Floyd</v>
      </c>
      <c r="AS2150" t="s">
        <v>2</v>
      </c>
      <c r="AT2150" s="184"/>
      <c r="AU2150" s="198"/>
      <c r="AV2150" s="97">
        <v>48</v>
      </c>
      <c r="AW2150" s="99">
        <v>153</v>
      </c>
      <c r="AX2150" s="105">
        <f t="shared" si="1219"/>
        <v>48153</v>
      </c>
      <c r="AZ2150" s="7" t="s">
        <v>2951</v>
      </c>
      <c r="BA2150" t="s">
        <v>3184</v>
      </c>
      <c r="BT2150" s="1">
        <v>0</v>
      </c>
    </row>
    <row r="2151" spans="1:72" hidden="1" outlineLevel="1">
      <c r="A2151" t="s">
        <v>1023</v>
      </c>
      <c r="B2151" t="s">
        <v>2</v>
      </c>
      <c r="C2151" s="1">
        <f t="shared" si="1204"/>
        <v>31</v>
      </c>
      <c r="D2151" s="7">
        <f>IF(R2151&gt;0,RANK(R2151,(R2151:T2151,U2151:AI2151)),0)</f>
        <v>0</v>
      </c>
      <c r="E2151" s="7">
        <f>IF(S2151&gt;0,RANK(S2151,(R2151:T2151,U2151:AI2151)),0)</f>
        <v>0</v>
      </c>
      <c r="F2151" s="7">
        <f>IF(T2151&gt;0,RANK(T2151,(R2151:T2151,U2151:AI2151)),0)</f>
        <v>0</v>
      </c>
      <c r="G2151" s="7">
        <f>IF(U2151&gt;0,RANK(U2151,(R2151:T2151,U2151:AI2151)),0)</f>
        <v>1</v>
      </c>
      <c r="H2151" s="7">
        <f t="shared" si="1205"/>
        <v>2</v>
      </c>
      <c r="I2151" s="49">
        <f t="shared" si="1206"/>
        <v>7</v>
      </c>
      <c r="J2151" s="177">
        <f t="shared" si="1202"/>
        <v>0.22580645161290322</v>
      </c>
      <c r="K2151" s="2"/>
      <c r="L2151" s="2">
        <f t="shared" si="1207"/>
        <v>0</v>
      </c>
      <c r="M2151" s="2">
        <f t="shared" si="1208"/>
        <v>0</v>
      </c>
      <c r="N2151" s="2">
        <f t="shared" si="1209"/>
        <v>0</v>
      </c>
      <c r="O2151" s="2">
        <f t="shared" si="1210"/>
        <v>0.58064516129032262</v>
      </c>
      <c r="P2151" s="2">
        <f t="shared" si="1211"/>
        <v>0.35483870967741937</v>
      </c>
      <c r="Q2151" s="2">
        <f t="shared" si="1203"/>
        <v>6.4516129032258007E-2</v>
      </c>
      <c r="R2151" s="1">
        <v>0</v>
      </c>
      <c r="S2151" s="1">
        <v>0</v>
      </c>
      <c r="T2151" s="1">
        <v>0</v>
      </c>
      <c r="U2151" s="1">
        <v>18</v>
      </c>
      <c r="V2151" s="1">
        <v>11</v>
      </c>
      <c r="W2151" s="1">
        <v>1</v>
      </c>
      <c r="X2151" s="1">
        <v>0</v>
      </c>
      <c r="Y2151" s="1">
        <v>0</v>
      </c>
      <c r="Z2151" s="1">
        <v>0</v>
      </c>
      <c r="AA2151" s="1">
        <v>1</v>
      </c>
      <c r="AC2151" s="1">
        <f t="shared" si="1220"/>
        <v>0</v>
      </c>
      <c r="AD2151" s="1">
        <v>0</v>
      </c>
      <c r="AF2151" s="1">
        <v>0</v>
      </c>
      <c r="AG2151" s="1">
        <v>0</v>
      </c>
      <c r="AK2151" s="7">
        <f t="shared" si="1212"/>
        <v>3</v>
      </c>
      <c r="AL2151" s="7">
        <f t="shared" si="1213"/>
        <v>0</v>
      </c>
      <c r="AM2151" s="7">
        <f t="shared" si="1214"/>
        <v>0</v>
      </c>
      <c r="AN2151" s="2">
        <f t="shared" si="1215"/>
        <v>3.2258064516129031E-2</v>
      </c>
      <c r="AO2151" s="2">
        <f t="shared" si="1216"/>
        <v>0</v>
      </c>
      <c r="AP2151" s="2">
        <f t="shared" si="1217"/>
        <v>0</v>
      </c>
      <c r="AR2151" t="str">
        <f t="shared" si="1218"/>
        <v>Foard</v>
      </c>
      <c r="AS2151" t="s">
        <v>2</v>
      </c>
      <c r="AT2151" s="184">
        <v>13</v>
      </c>
      <c r="AU2151" s="198"/>
      <c r="AV2151" s="97">
        <v>48</v>
      </c>
      <c r="AW2151" s="99">
        <v>155</v>
      </c>
      <c r="AX2151" s="105">
        <f t="shared" si="1219"/>
        <v>48155</v>
      </c>
      <c r="AZ2151" s="7" t="s">
        <v>2951</v>
      </c>
      <c r="BA2151" t="s">
        <v>3184</v>
      </c>
      <c r="BT2151" s="1">
        <v>0</v>
      </c>
    </row>
    <row r="2152" spans="1:72" hidden="1" outlineLevel="1">
      <c r="A2152" t="s">
        <v>1327</v>
      </c>
      <c r="B2152" t="s">
        <v>2</v>
      </c>
      <c r="C2152" s="1">
        <f t="shared" si="1204"/>
        <v>68587</v>
      </c>
      <c r="D2152" s="7">
        <f>IF(R2152&gt;0,RANK(R2152,(R2152:T2152,U2152:AI2152)),0)</f>
        <v>4</v>
      </c>
      <c r="E2152" s="7">
        <f>IF(S2152&gt;0,RANK(S2152,(R2152:T2152,U2152:AI2152)),0)</f>
        <v>6</v>
      </c>
      <c r="F2152" s="7">
        <f>IF(T2152&gt;0,RANK(T2152,(R2152:T2152,U2152:AI2152)),0)</f>
        <v>3</v>
      </c>
      <c r="G2152" s="7">
        <f>IF(U2152&gt;0,RANK(U2152,(R2152:T2152,U2152:AI2152)),0)</f>
        <v>1</v>
      </c>
      <c r="H2152" s="7">
        <f t="shared" si="1205"/>
        <v>2</v>
      </c>
      <c r="I2152" s="49">
        <f t="shared" si="1206"/>
        <v>14500</v>
      </c>
      <c r="J2152" s="177">
        <f t="shared" si="1202"/>
        <v>0.21141032557190137</v>
      </c>
      <c r="K2152" s="2"/>
      <c r="L2152" s="2">
        <f t="shared" si="1207"/>
        <v>4.8478574657004975E-2</v>
      </c>
      <c r="M2152" s="2">
        <f t="shared" si="1208"/>
        <v>9.5936547742283516E-3</v>
      </c>
      <c r="N2152" s="2">
        <f t="shared" si="1209"/>
        <v>0.19531398078353041</v>
      </c>
      <c r="O2152" s="2">
        <f t="shared" si="1210"/>
        <v>0.45825010570516278</v>
      </c>
      <c r="P2152" s="2">
        <f t="shared" si="1211"/>
        <v>0.24683978013326141</v>
      </c>
      <c r="Q2152" s="2">
        <f t="shared" si="1203"/>
        <v>4.1523903946812102E-2</v>
      </c>
      <c r="R2152" s="1">
        <v>3325</v>
      </c>
      <c r="S2152" s="1">
        <v>658</v>
      </c>
      <c r="T2152" s="1">
        <v>13396</v>
      </c>
      <c r="U2152" s="1">
        <v>31430</v>
      </c>
      <c r="V2152" s="1">
        <v>16930</v>
      </c>
      <c r="W2152" s="1">
        <v>2045</v>
      </c>
      <c r="X2152" s="1">
        <v>55</v>
      </c>
      <c r="Y2152" s="1">
        <v>53</v>
      </c>
      <c r="Z2152" s="1">
        <v>168</v>
      </c>
      <c r="AA2152" s="1">
        <v>429</v>
      </c>
      <c r="AC2152" s="1">
        <f t="shared" si="1220"/>
        <v>22</v>
      </c>
      <c r="AD2152" s="1">
        <v>53</v>
      </c>
      <c r="AF2152" s="1">
        <v>15</v>
      </c>
      <c r="AG2152" s="1">
        <v>8</v>
      </c>
      <c r="AK2152" s="7">
        <f t="shared" si="1212"/>
        <v>5</v>
      </c>
      <c r="AL2152" s="7">
        <f t="shared" si="1213"/>
        <v>9</v>
      </c>
      <c r="AM2152" s="7">
        <f t="shared" si="1214"/>
        <v>10</v>
      </c>
      <c r="AN2152" s="2">
        <f t="shared" si="1215"/>
        <v>2.9816145916864711E-2</v>
      </c>
      <c r="AO2152" s="2">
        <f t="shared" si="1216"/>
        <v>8.0190123492790183E-4</v>
      </c>
      <c r="AP2152" s="2">
        <f t="shared" si="1217"/>
        <v>7.7274119002143258E-4</v>
      </c>
      <c r="AR2152" t="str">
        <f t="shared" si="1218"/>
        <v>Fort Bend</v>
      </c>
      <c r="AS2152" t="s">
        <v>2</v>
      </c>
      <c r="AT2152" s="184"/>
      <c r="AU2152" s="198"/>
      <c r="AV2152" s="97">
        <v>48</v>
      </c>
      <c r="AW2152" s="99">
        <v>157</v>
      </c>
      <c r="AX2152" s="105">
        <f t="shared" si="1219"/>
        <v>48157</v>
      </c>
      <c r="AZ2152" s="7" t="s">
        <v>2951</v>
      </c>
      <c r="BA2152" t="s">
        <v>3184</v>
      </c>
      <c r="BT2152" s="1">
        <v>22</v>
      </c>
    </row>
    <row r="2153" spans="1:72" hidden="1" outlineLevel="1">
      <c r="A2153" t="s">
        <v>2409</v>
      </c>
      <c r="B2153" t="s">
        <v>2</v>
      </c>
      <c r="C2153" s="1">
        <f t="shared" si="1204"/>
        <v>2517</v>
      </c>
      <c r="D2153" s="7">
        <f>IF(R2153&gt;0,RANK(R2153,(R2153:T2153,U2153:AI2153)),0)</f>
        <v>5</v>
      </c>
      <c r="E2153" s="7">
        <f>IF(S2153&gt;0,RANK(S2153,(R2153:T2153,U2153:AI2153)),0)</f>
        <v>7</v>
      </c>
      <c r="F2153" s="7">
        <f>IF(T2153&gt;0,RANK(T2153,(R2153:T2153,U2153:AI2153)),0)</f>
        <v>3</v>
      </c>
      <c r="G2153" s="7">
        <f>IF(U2153&gt;0,RANK(U2153,(R2153:T2153,U2153:AI2153)),0)</f>
        <v>1</v>
      </c>
      <c r="H2153" s="7">
        <f t="shared" si="1205"/>
        <v>2</v>
      </c>
      <c r="I2153" s="49">
        <f t="shared" si="1206"/>
        <v>455</v>
      </c>
      <c r="J2153" s="177">
        <f t="shared" si="1202"/>
        <v>0.18077075883988875</v>
      </c>
      <c r="K2153" s="2"/>
      <c r="L2153" s="2">
        <f t="shared" si="1207"/>
        <v>3.2578466428287642E-2</v>
      </c>
      <c r="M2153" s="2">
        <f t="shared" si="1208"/>
        <v>1.3110846245530394E-2</v>
      </c>
      <c r="N2153" s="2">
        <f t="shared" si="1209"/>
        <v>0.14064362336114422</v>
      </c>
      <c r="O2153" s="2">
        <f t="shared" si="1210"/>
        <v>0.45887961859356374</v>
      </c>
      <c r="P2153" s="2">
        <f t="shared" si="1211"/>
        <v>0.278108859753675</v>
      </c>
      <c r="Q2153" s="2">
        <f t="shared" si="1203"/>
        <v>7.6678585617799E-2</v>
      </c>
      <c r="R2153" s="1">
        <v>82</v>
      </c>
      <c r="S2153" s="1">
        <v>33</v>
      </c>
      <c r="T2153" s="1">
        <v>354</v>
      </c>
      <c r="U2153" s="1">
        <v>1155</v>
      </c>
      <c r="V2153" s="1">
        <v>700</v>
      </c>
      <c r="W2153" s="1">
        <v>122</v>
      </c>
      <c r="X2153" s="1">
        <v>2</v>
      </c>
      <c r="Y2153" s="1">
        <v>4</v>
      </c>
      <c r="Z2153" s="1">
        <v>3</v>
      </c>
      <c r="AA2153" s="1">
        <v>50</v>
      </c>
      <c r="AC2153" s="1">
        <f t="shared" si="1220"/>
        <v>0</v>
      </c>
      <c r="AD2153" s="1">
        <v>11</v>
      </c>
      <c r="AF2153" s="1">
        <v>1</v>
      </c>
      <c r="AG2153" s="1">
        <v>0</v>
      </c>
      <c r="AK2153" s="7">
        <f t="shared" si="1212"/>
        <v>4</v>
      </c>
      <c r="AL2153" s="7">
        <f t="shared" si="1213"/>
        <v>10</v>
      </c>
      <c r="AM2153" s="7">
        <f t="shared" si="1214"/>
        <v>8</v>
      </c>
      <c r="AN2153" s="2">
        <f t="shared" si="1215"/>
        <v>4.8470401271354789E-2</v>
      </c>
      <c r="AO2153" s="2">
        <f t="shared" si="1216"/>
        <v>7.9459674215335717E-4</v>
      </c>
      <c r="AP2153" s="2">
        <f t="shared" si="1217"/>
        <v>1.5891934843067143E-3</v>
      </c>
      <c r="AR2153" t="str">
        <f t="shared" si="1218"/>
        <v>Franklin</v>
      </c>
      <c r="AS2153" t="s">
        <v>2</v>
      </c>
      <c r="AT2153" s="184">
        <v>4</v>
      </c>
      <c r="AU2153" s="198"/>
      <c r="AV2153" s="97">
        <v>48</v>
      </c>
      <c r="AW2153" s="99">
        <v>159</v>
      </c>
      <c r="AX2153" s="105">
        <f t="shared" si="1219"/>
        <v>48159</v>
      </c>
      <c r="AZ2153" s="7" t="s">
        <v>2951</v>
      </c>
      <c r="BA2153" t="s">
        <v>3184</v>
      </c>
      <c r="BT2153" s="1">
        <v>0</v>
      </c>
    </row>
    <row r="2154" spans="1:72" hidden="1" outlineLevel="1">
      <c r="A2154" t="s">
        <v>1383</v>
      </c>
      <c r="B2154" t="s">
        <v>2</v>
      </c>
      <c r="C2154" s="1">
        <f t="shared" si="1204"/>
        <v>4832</v>
      </c>
      <c r="D2154" s="7">
        <f>IF(R2154&gt;0,RANK(R2154,(R2154:T2154,U2154:AI2154)),0)</f>
        <v>6</v>
      </c>
      <c r="E2154" s="7">
        <f>IF(S2154&gt;0,RANK(S2154,(R2154:T2154,U2154:AI2154)),0)</f>
        <v>6</v>
      </c>
      <c r="F2154" s="7">
        <f>IF(T2154&gt;0,RANK(T2154,(R2154:T2154,U2154:AI2154)),0)</f>
        <v>3</v>
      </c>
      <c r="G2154" s="7">
        <f>IF(U2154&gt;0,RANK(U2154,(R2154:T2154,U2154:AI2154)),0)</f>
        <v>1</v>
      </c>
      <c r="H2154" s="7">
        <f t="shared" si="1205"/>
        <v>2</v>
      </c>
      <c r="I2154" s="49">
        <f t="shared" si="1206"/>
        <v>668</v>
      </c>
      <c r="J2154" s="177">
        <f t="shared" si="1202"/>
        <v>0.13824503311258279</v>
      </c>
      <c r="K2154" s="2"/>
      <c r="L2154" s="2">
        <f t="shared" si="1207"/>
        <v>1.7798013245033113E-2</v>
      </c>
      <c r="M2154" s="2">
        <f t="shared" si="1208"/>
        <v>1.7798013245033113E-2</v>
      </c>
      <c r="N2154" s="2">
        <f t="shared" si="1209"/>
        <v>8.9817880794701987E-2</v>
      </c>
      <c r="O2154" s="2">
        <f t="shared" si="1210"/>
        <v>0.45716059602649006</v>
      </c>
      <c r="P2154" s="2">
        <f t="shared" si="1211"/>
        <v>0.31891556291390727</v>
      </c>
      <c r="Q2154" s="2">
        <f t="shared" si="1203"/>
        <v>9.8509933774834357E-2</v>
      </c>
      <c r="R2154" s="1">
        <v>86</v>
      </c>
      <c r="S2154" s="1">
        <v>86</v>
      </c>
      <c r="T2154" s="1">
        <v>434</v>
      </c>
      <c r="U2154" s="1">
        <v>2209</v>
      </c>
      <c r="V2154" s="1">
        <v>1541</v>
      </c>
      <c r="W2154" s="1">
        <v>301</v>
      </c>
      <c r="X2154" s="1">
        <v>9</v>
      </c>
      <c r="Y2154" s="1">
        <v>3</v>
      </c>
      <c r="Z2154" s="1">
        <v>8</v>
      </c>
      <c r="AA2154" s="1">
        <v>132</v>
      </c>
      <c r="AC2154" s="1">
        <f t="shared" si="1220"/>
        <v>0</v>
      </c>
      <c r="AD2154" s="1">
        <v>14</v>
      </c>
      <c r="AF2154" s="1">
        <v>3</v>
      </c>
      <c r="AG2154" s="1">
        <v>6</v>
      </c>
      <c r="AK2154" s="7">
        <f t="shared" si="1212"/>
        <v>4</v>
      </c>
      <c r="AL2154" s="7">
        <f t="shared" si="1213"/>
        <v>8</v>
      </c>
      <c r="AM2154" s="7">
        <f t="shared" si="1214"/>
        <v>10</v>
      </c>
      <c r="AN2154" s="2">
        <f t="shared" si="1215"/>
        <v>6.2293046357615893E-2</v>
      </c>
      <c r="AO2154" s="2">
        <f t="shared" si="1216"/>
        <v>1.8625827814569536E-3</v>
      </c>
      <c r="AP2154" s="2">
        <f t="shared" si="1217"/>
        <v>6.2086092715231791E-4</v>
      </c>
      <c r="AR2154" t="str">
        <f t="shared" si="1218"/>
        <v>Freestone</v>
      </c>
      <c r="AS2154" t="s">
        <v>2</v>
      </c>
      <c r="AT2154" s="184">
        <v>17</v>
      </c>
      <c r="AU2154" s="198"/>
      <c r="AV2154" s="97">
        <v>48</v>
      </c>
      <c r="AW2154" s="99">
        <v>161</v>
      </c>
      <c r="AX2154" s="105">
        <f t="shared" si="1219"/>
        <v>48161</v>
      </c>
      <c r="AZ2154" s="7" t="s">
        <v>2951</v>
      </c>
      <c r="BA2154" t="s">
        <v>3184</v>
      </c>
      <c r="BT2154" s="1">
        <v>0</v>
      </c>
    </row>
    <row r="2155" spans="1:72" hidden="1" outlineLevel="1">
      <c r="A2155" t="s">
        <v>1424</v>
      </c>
      <c r="B2155" t="s">
        <v>2</v>
      </c>
      <c r="C2155" s="1">
        <f t="shared" si="1204"/>
        <v>472</v>
      </c>
      <c r="D2155" s="7">
        <f>IF(R2155&gt;0,RANK(R2155,(R2155:T2155,U2155:AI2155)),0)</f>
        <v>5</v>
      </c>
      <c r="E2155" s="7">
        <f>IF(S2155&gt;0,RANK(S2155,(R2155:T2155,U2155:AI2155)),0)</f>
        <v>6</v>
      </c>
      <c r="F2155" s="7">
        <f>IF(T2155&gt;0,RANK(T2155,(R2155:T2155,U2155:AI2155)),0)</f>
        <v>3</v>
      </c>
      <c r="G2155" s="7">
        <f>IF(U2155&gt;0,RANK(U2155,(R2155:T2155,U2155:AI2155)),0)</f>
        <v>1</v>
      </c>
      <c r="H2155" s="7">
        <f t="shared" si="1205"/>
        <v>2</v>
      </c>
      <c r="I2155" s="49">
        <f t="shared" si="1206"/>
        <v>135</v>
      </c>
      <c r="J2155" s="177">
        <f t="shared" si="1202"/>
        <v>0.28601694915254239</v>
      </c>
      <c r="K2155" s="2"/>
      <c r="L2155" s="2">
        <f t="shared" si="1207"/>
        <v>8.4745762711864406E-3</v>
      </c>
      <c r="M2155" s="2">
        <f t="shared" si="1208"/>
        <v>4.2372881355932203E-3</v>
      </c>
      <c r="N2155" s="2">
        <f t="shared" si="1209"/>
        <v>6.991525423728813E-2</v>
      </c>
      <c r="O2155" s="2">
        <f t="shared" si="1210"/>
        <v>0.56779661016949157</v>
      </c>
      <c r="P2155" s="2">
        <f t="shared" si="1211"/>
        <v>0.28177966101694918</v>
      </c>
      <c r="Q2155" s="2">
        <f t="shared" si="1203"/>
        <v>6.7796610169491456E-2</v>
      </c>
      <c r="R2155" s="1">
        <v>4</v>
      </c>
      <c r="S2155" s="1">
        <v>2</v>
      </c>
      <c r="T2155" s="1">
        <v>33</v>
      </c>
      <c r="U2155" s="1">
        <v>268</v>
      </c>
      <c r="V2155" s="1">
        <v>133</v>
      </c>
      <c r="W2155" s="1">
        <v>26</v>
      </c>
      <c r="X2155" s="1">
        <v>0</v>
      </c>
      <c r="Y2155" s="1">
        <v>2</v>
      </c>
      <c r="Z2155" s="1">
        <v>2</v>
      </c>
      <c r="AA2155" s="1">
        <v>1</v>
      </c>
      <c r="AC2155" s="1">
        <f t="shared" si="1220"/>
        <v>0</v>
      </c>
      <c r="AD2155" s="1">
        <v>0</v>
      </c>
      <c r="AF2155" s="1">
        <v>0</v>
      </c>
      <c r="AG2155" s="1">
        <v>1</v>
      </c>
      <c r="AK2155" s="7">
        <f t="shared" si="1212"/>
        <v>4</v>
      </c>
      <c r="AL2155" s="7">
        <f t="shared" si="1213"/>
        <v>0</v>
      </c>
      <c r="AM2155" s="7">
        <f t="shared" si="1214"/>
        <v>6</v>
      </c>
      <c r="AN2155" s="2">
        <f t="shared" si="1215"/>
        <v>5.5084745762711863E-2</v>
      </c>
      <c r="AO2155" s="2">
        <f t="shared" si="1216"/>
        <v>0</v>
      </c>
      <c r="AP2155" s="2">
        <f t="shared" si="1217"/>
        <v>4.2372881355932203E-3</v>
      </c>
      <c r="AR2155" t="str">
        <f t="shared" si="1218"/>
        <v>Frio</v>
      </c>
      <c r="AS2155" t="s">
        <v>2</v>
      </c>
      <c r="AT2155" s="184">
        <v>23</v>
      </c>
      <c r="AU2155" s="198"/>
      <c r="AV2155" s="97">
        <v>48</v>
      </c>
      <c r="AW2155" s="99">
        <v>163</v>
      </c>
      <c r="AX2155" s="105">
        <f t="shared" si="1219"/>
        <v>48163</v>
      </c>
      <c r="AZ2155" s="7" t="s">
        <v>2951</v>
      </c>
      <c r="BA2155" t="s">
        <v>3184</v>
      </c>
      <c r="BT2155" s="1">
        <v>0</v>
      </c>
    </row>
    <row r="2156" spans="1:72" hidden="1" outlineLevel="1">
      <c r="A2156" t="s">
        <v>1425</v>
      </c>
      <c r="B2156" t="s">
        <v>2</v>
      </c>
      <c r="C2156" s="1">
        <f t="shared" si="1204"/>
        <v>2440</v>
      </c>
      <c r="D2156" s="7">
        <f>IF(R2156&gt;0,RANK(R2156,(R2156:T2156,U2156:AI2156)),0)</f>
        <v>6</v>
      </c>
      <c r="E2156" s="7">
        <f>IF(S2156&gt;0,RANK(S2156,(R2156:T2156,U2156:AI2156)),0)</f>
        <v>7</v>
      </c>
      <c r="F2156" s="7">
        <f>IF(T2156&gt;0,RANK(T2156,(R2156:T2156,U2156:AI2156)),0)</f>
        <v>3</v>
      </c>
      <c r="G2156" s="7">
        <f>IF(U2156&gt;0,RANK(U2156,(R2156:T2156,U2156:AI2156)),0)</f>
        <v>1</v>
      </c>
      <c r="H2156" s="7">
        <f t="shared" si="1205"/>
        <v>2</v>
      </c>
      <c r="I2156" s="49">
        <f t="shared" si="1206"/>
        <v>663</v>
      </c>
      <c r="J2156" s="177">
        <f t="shared" si="1202"/>
        <v>0.27172131147540984</v>
      </c>
      <c r="K2156" s="2"/>
      <c r="L2156" s="2">
        <f t="shared" si="1207"/>
        <v>1.2295081967213115E-2</v>
      </c>
      <c r="M2156" s="2">
        <f t="shared" si="1208"/>
        <v>8.1967213114754103E-3</v>
      </c>
      <c r="N2156" s="2">
        <f t="shared" si="1209"/>
        <v>0.11475409836065574</v>
      </c>
      <c r="O2156" s="2">
        <f t="shared" si="1210"/>
        <v>0.52213114754098355</v>
      </c>
      <c r="P2156" s="2">
        <f t="shared" si="1211"/>
        <v>0.25040983606557377</v>
      </c>
      <c r="Q2156" s="2">
        <f t="shared" si="1203"/>
        <v>9.2213114754098435E-2</v>
      </c>
      <c r="R2156" s="1">
        <v>30</v>
      </c>
      <c r="S2156" s="1">
        <v>20</v>
      </c>
      <c r="T2156" s="1">
        <v>280</v>
      </c>
      <c r="U2156" s="1">
        <v>1274</v>
      </c>
      <c r="V2156" s="1">
        <v>611</v>
      </c>
      <c r="W2156" s="1">
        <v>167</v>
      </c>
      <c r="X2156" s="1">
        <v>1</v>
      </c>
      <c r="Y2156" s="1">
        <v>8</v>
      </c>
      <c r="Z2156" s="1">
        <v>5</v>
      </c>
      <c r="AA2156" s="1">
        <v>33</v>
      </c>
      <c r="AC2156" s="1">
        <f t="shared" si="1220"/>
        <v>0</v>
      </c>
      <c r="AD2156" s="1">
        <v>10</v>
      </c>
      <c r="AF2156" s="1">
        <v>1</v>
      </c>
      <c r="AG2156" s="1">
        <v>0</v>
      </c>
      <c r="AK2156" s="7">
        <f t="shared" si="1212"/>
        <v>4</v>
      </c>
      <c r="AL2156" s="7">
        <f t="shared" si="1213"/>
        <v>10</v>
      </c>
      <c r="AM2156" s="7">
        <f t="shared" si="1214"/>
        <v>8</v>
      </c>
      <c r="AN2156" s="2">
        <f t="shared" si="1215"/>
        <v>6.8442622950819668E-2</v>
      </c>
      <c r="AO2156" s="2">
        <f t="shared" si="1216"/>
        <v>4.0983606557377049E-4</v>
      </c>
      <c r="AP2156" s="2">
        <f t="shared" si="1217"/>
        <v>3.2786885245901639E-3</v>
      </c>
      <c r="AR2156" t="str">
        <f t="shared" si="1218"/>
        <v>Gaines</v>
      </c>
      <c r="AS2156" t="s">
        <v>2</v>
      </c>
      <c r="AT2156" s="184">
        <v>19</v>
      </c>
      <c r="AU2156" s="198"/>
      <c r="AV2156" s="97">
        <v>48</v>
      </c>
      <c r="AW2156" s="99">
        <v>165</v>
      </c>
      <c r="AX2156" s="105">
        <f t="shared" si="1219"/>
        <v>48165</v>
      </c>
      <c r="AZ2156" s="7" t="s">
        <v>2951</v>
      </c>
      <c r="BA2156" t="s">
        <v>3184</v>
      </c>
      <c r="BT2156" s="1">
        <v>0</v>
      </c>
    </row>
    <row r="2157" spans="1:72" hidden="1" outlineLevel="1">
      <c r="A2157" t="s">
        <v>1087</v>
      </c>
      <c r="B2157" t="s">
        <v>2</v>
      </c>
      <c r="C2157" s="1">
        <f t="shared" si="1204"/>
        <v>39474</v>
      </c>
      <c r="D2157" s="7">
        <f>IF(R2157&gt;0,RANK(R2157,(R2157:T2157,U2157:AI2157)),0)</f>
        <v>4</v>
      </c>
      <c r="E2157" s="7">
        <f>IF(S2157&gt;0,RANK(S2157,(R2157:T2157,U2157:AI2157)),0)</f>
        <v>6</v>
      </c>
      <c r="F2157" s="7">
        <f>IF(T2157&gt;0,RANK(T2157,(R2157:T2157,U2157:AI2157)),0)</f>
        <v>3</v>
      </c>
      <c r="G2157" s="7">
        <f>IF(U2157&gt;0,RANK(U2157,(R2157:T2157,U2157:AI2157)),0)</f>
        <v>1</v>
      </c>
      <c r="H2157" s="7">
        <f t="shared" si="1205"/>
        <v>2</v>
      </c>
      <c r="I2157" s="49">
        <f t="shared" si="1206"/>
        <v>5520</v>
      </c>
      <c r="J2157" s="177">
        <f t="shared" si="1202"/>
        <v>0.1398388812889497</v>
      </c>
      <c r="K2157" s="2"/>
      <c r="L2157" s="2">
        <f t="shared" si="1207"/>
        <v>3.7265035213051627E-2</v>
      </c>
      <c r="M2157" s="2">
        <f t="shared" si="1208"/>
        <v>1.2311901504787962E-2</v>
      </c>
      <c r="N2157" s="2">
        <f t="shared" si="1209"/>
        <v>0.15324010741247404</v>
      </c>
      <c r="O2157" s="2">
        <f t="shared" si="1210"/>
        <v>0.44391244870041041</v>
      </c>
      <c r="P2157" s="2">
        <f t="shared" si="1211"/>
        <v>0.30407356741146069</v>
      </c>
      <c r="Q2157" s="2">
        <f t="shared" si="1203"/>
        <v>4.919693975781525E-2</v>
      </c>
      <c r="R2157" s="1">
        <v>1471</v>
      </c>
      <c r="S2157" s="1">
        <v>486</v>
      </c>
      <c r="T2157" s="1">
        <v>6049</v>
      </c>
      <c r="U2157" s="1">
        <v>17523</v>
      </c>
      <c r="V2157" s="1">
        <v>12003</v>
      </c>
      <c r="W2157" s="1">
        <v>1213</v>
      </c>
      <c r="X2157" s="1">
        <v>46</v>
      </c>
      <c r="Y2157" s="1">
        <v>44</v>
      </c>
      <c r="Z2157" s="1">
        <v>123</v>
      </c>
      <c r="AA2157" s="1">
        <v>423</v>
      </c>
      <c r="AC2157" s="1">
        <f t="shared" si="1220"/>
        <v>10</v>
      </c>
      <c r="AD2157" s="1">
        <v>59</v>
      </c>
      <c r="AF2157" s="1">
        <v>13</v>
      </c>
      <c r="AG2157" s="1">
        <v>11</v>
      </c>
      <c r="AK2157" s="7">
        <f t="shared" si="1212"/>
        <v>5</v>
      </c>
      <c r="AL2157" s="7">
        <f t="shared" si="1213"/>
        <v>9</v>
      </c>
      <c r="AM2157" s="7">
        <f t="shared" si="1214"/>
        <v>10</v>
      </c>
      <c r="AN2157" s="2">
        <f t="shared" si="1215"/>
        <v>3.0729087500633329E-2</v>
      </c>
      <c r="AO2157" s="2">
        <f t="shared" si="1216"/>
        <v>1.1653240107412474E-3</v>
      </c>
      <c r="AP2157" s="2">
        <f t="shared" si="1217"/>
        <v>1.1146577494046714E-3</v>
      </c>
      <c r="AR2157" t="str">
        <f t="shared" si="1218"/>
        <v>Galveston</v>
      </c>
      <c r="AS2157" t="s">
        <v>2</v>
      </c>
      <c r="AT2157" s="184">
        <v>14</v>
      </c>
      <c r="AU2157" s="198"/>
      <c r="AV2157" s="97">
        <v>48</v>
      </c>
      <c r="AW2157" s="99">
        <v>167</v>
      </c>
      <c r="AX2157" s="105">
        <f t="shared" si="1219"/>
        <v>48167</v>
      </c>
      <c r="AZ2157" s="7" t="s">
        <v>2951</v>
      </c>
      <c r="BA2157" t="s">
        <v>3184</v>
      </c>
      <c r="BT2157" s="1">
        <v>10</v>
      </c>
    </row>
    <row r="2158" spans="1:72" hidden="1" outlineLevel="1">
      <c r="A2158" t="s">
        <v>2290</v>
      </c>
      <c r="B2158" t="s">
        <v>2</v>
      </c>
      <c r="C2158" s="1">
        <f t="shared" si="1204"/>
        <v>1021</v>
      </c>
      <c r="D2158" s="7">
        <f>IF(R2158&gt;0,RANK(R2158,(R2158:T2158,U2158:AI2158)),0)</f>
        <v>5</v>
      </c>
      <c r="E2158" s="7">
        <f>IF(S2158&gt;0,RANK(S2158,(R2158:T2158,U2158:AI2158)),0)</f>
        <v>6</v>
      </c>
      <c r="F2158" s="7">
        <f>IF(T2158&gt;0,RANK(T2158,(R2158:T2158,U2158:AI2158)),0)</f>
        <v>3</v>
      </c>
      <c r="G2158" s="7">
        <f>IF(U2158&gt;0,RANK(U2158,(R2158:T2158,U2158:AI2158)),0)</f>
        <v>1</v>
      </c>
      <c r="H2158" s="7">
        <f t="shared" si="1205"/>
        <v>2</v>
      </c>
      <c r="I2158" s="49">
        <f t="shared" si="1206"/>
        <v>350</v>
      </c>
      <c r="J2158" s="177">
        <f t="shared" si="1202"/>
        <v>0.34280117531831539</v>
      </c>
      <c r="K2158" s="2"/>
      <c r="L2158" s="2">
        <f t="shared" si="1207"/>
        <v>2.0568070519098921E-2</v>
      </c>
      <c r="M2158" s="2">
        <f t="shared" si="1208"/>
        <v>1.6650342801175319E-2</v>
      </c>
      <c r="N2158" s="2">
        <f t="shared" si="1209"/>
        <v>8.7169441723800201E-2</v>
      </c>
      <c r="O2158" s="2">
        <f t="shared" si="1210"/>
        <v>0.56219392752203723</v>
      </c>
      <c r="P2158" s="2">
        <f t="shared" si="1211"/>
        <v>0.21939275220372184</v>
      </c>
      <c r="Q2158" s="2">
        <f t="shared" si="1203"/>
        <v>9.4025465230166472E-2</v>
      </c>
      <c r="R2158" s="1">
        <v>21</v>
      </c>
      <c r="S2158" s="1">
        <v>17</v>
      </c>
      <c r="T2158" s="1">
        <v>89</v>
      </c>
      <c r="U2158" s="1">
        <v>574</v>
      </c>
      <c r="V2158" s="1">
        <v>224</v>
      </c>
      <c r="W2158" s="1">
        <v>65</v>
      </c>
      <c r="X2158" s="1">
        <v>1</v>
      </c>
      <c r="Y2158" s="1">
        <v>3</v>
      </c>
      <c r="Z2158" s="1">
        <v>0</v>
      </c>
      <c r="AA2158" s="1">
        <v>16</v>
      </c>
      <c r="AC2158" s="1">
        <f t="shared" si="1220"/>
        <v>0</v>
      </c>
      <c r="AD2158" s="1">
        <v>8</v>
      </c>
      <c r="AF2158" s="1">
        <v>0</v>
      </c>
      <c r="AG2158" s="1">
        <v>3</v>
      </c>
      <c r="AK2158" s="7">
        <f t="shared" si="1212"/>
        <v>4</v>
      </c>
      <c r="AL2158" s="7">
        <f t="shared" si="1213"/>
        <v>9</v>
      </c>
      <c r="AM2158" s="7">
        <f t="shared" si="1214"/>
        <v>8</v>
      </c>
      <c r="AN2158" s="2">
        <f t="shared" si="1215"/>
        <v>6.3663075416258569E-2</v>
      </c>
      <c r="AO2158" s="2">
        <f t="shared" si="1216"/>
        <v>9.7943192948090111E-4</v>
      </c>
      <c r="AP2158" s="2">
        <f t="shared" si="1217"/>
        <v>2.9382957884427031E-3</v>
      </c>
      <c r="AR2158" t="str">
        <f t="shared" si="1218"/>
        <v>Garza</v>
      </c>
      <c r="AS2158" t="s">
        <v>2</v>
      </c>
      <c r="AT2158" s="184">
        <v>19</v>
      </c>
      <c r="AU2158" s="198"/>
      <c r="AV2158" s="97">
        <v>48</v>
      </c>
      <c r="AW2158" s="99">
        <v>169</v>
      </c>
      <c r="AX2158" s="105">
        <f t="shared" si="1219"/>
        <v>48169</v>
      </c>
      <c r="AZ2158" s="7" t="s">
        <v>2951</v>
      </c>
      <c r="BA2158" t="s">
        <v>3184</v>
      </c>
      <c r="BT2158" s="1">
        <v>0</v>
      </c>
    </row>
    <row r="2159" spans="1:72" hidden="1" outlineLevel="1">
      <c r="A2159" t="s">
        <v>1581</v>
      </c>
      <c r="B2159" t="s">
        <v>2</v>
      </c>
      <c r="C2159" s="1">
        <f t="shared" si="1204"/>
        <v>8140</v>
      </c>
      <c r="D2159" s="7">
        <f>IF(R2159&gt;0,RANK(R2159,(R2159:T2159,U2159:AI2159)),0)</f>
        <v>4</v>
      </c>
      <c r="E2159" s="7">
        <f>IF(S2159&gt;0,RANK(S2159,(R2159:T2159,U2159:AI2159)),0)</f>
        <v>7</v>
      </c>
      <c r="F2159" s="7">
        <f>IF(T2159&gt;0,RANK(T2159,(R2159:T2159,U2159:AI2159)),0)</f>
        <v>3</v>
      </c>
      <c r="G2159" s="7">
        <f>IF(U2159&gt;0,RANK(U2159,(R2159:T2159,U2159:AI2159)),0)</f>
        <v>1</v>
      </c>
      <c r="H2159" s="7">
        <f t="shared" si="1205"/>
        <v>2</v>
      </c>
      <c r="I2159" s="49">
        <f t="shared" si="1206"/>
        <v>1257</v>
      </c>
      <c r="J2159" s="177">
        <f t="shared" si="1202"/>
        <v>0.15442260442260441</v>
      </c>
      <c r="K2159" s="2"/>
      <c r="L2159" s="2">
        <f t="shared" si="1207"/>
        <v>4.742014742014742E-2</v>
      </c>
      <c r="M2159" s="2">
        <f t="shared" si="1208"/>
        <v>1.2653562653562654E-2</v>
      </c>
      <c r="N2159" s="2">
        <f t="shared" si="1209"/>
        <v>0.18488943488943488</v>
      </c>
      <c r="O2159" s="2">
        <f t="shared" si="1210"/>
        <v>0.42051597051597051</v>
      </c>
      <c r="P2159" s="2">
        <f t="shared" si="1211"/>
        <v>0.26609336609336609</v>
      </c>
      <c r="Q2159" s="2">
        <f t="shared" si="1203"/>
        <v>6.842751842751843E-2</v>
      </c>
      <c r="R2159" s="1">
        <v>386</v>
      </c>
      <c r="S2159" s="1">
        <v>103</v>
      </c>
      <c r="T2159" s="1">
        <v>1505</v>
      </c>
      <c r="U2159" s="1">
        <v>3423</v>
      </c>
      <c r="V2159" s="1">
        <v>2166</v>
      </c>
      <c r="W2159" s="1">
        <v>345</v>
      </c>
      <c r="X2159" s="1">
        <v>12</v>
      </c>
      <c r="Y2159" s="1">
        <v>13</v>
      </c>
      <c r="Z2159" s="1">
        <v>30</v>
      </c>
      <c r="AA2159" s="1">
        <v>130</v>
      </c>
      <c r="AC2159" s="1">
        <f t="shared" si="1220"/>
        <v>1</v>
      </c>
      <c r="AD2159" s="1">
        <v>22</v>
      </c>
      <c r="AF2159" s="1">
        <v>3</v>
      </c>
      <c r="AG2159" s="1">
        <v>1</v>
      </c>
      <c r="AK2159" s="7">
        <f t="shared" si="1212"/>
        <v>5</v>
      </c>
      <c r="AL2159" s="7">
        <f t="shared" si="1213"/>
        <v>10</v>
      </c>
      <c r="AM2159" s="7">
        <f t="shared" si="1214"/>
        <v>9</v>
      </c>
      <c r="AN2159" s="2">
        <f t="shared" si="1215"/>
        <v>4.238329238329238E-2</v>
      </c>
      <c r="AO2159" s="2">
        <f t="shared" si="1216"/>
        <v>1.4742014742014742E-3</v>
      </c>
      <c r="AP2159" s="2">
        <f t="shared" si="1217"/>
        <v>1.5970515970515971E-3</v>
      </c>
      <c r="AR2159" t="str">
        <f t="shared" si="1218"/>
        <v>Gillespie</v>
      </c>
      <c r="AS2159" t="s">
        <v>2</v>
      </c>
      <c r="AT2159" s="184">
        <v>21</v>
      </c>
      <c r="AU2159" s="198"/>
      <c r="AV2159" s="97">
        <v>48</v>
      </c>
      <c r="AW2159" s="99">
        <v>171</v>
      </c>
      <c r="AX2159" s="105">
        <f t="shared" si="1219"/>
        <v>48171</v>
      </c>
      <c r="AZ2159" s="7" t="s">
        <v>2951</v>
      </c>
      <c r="BA2159" t="s">
        <v>3184</v>
      </c>
      <c r="BT2159" s="1">
        <v>1</v>
      </c>
    </row>
    <row r="2160" spans="1:72" hidden="1" outlineLevel="1">
      <c r="A2160" t="s">
        <v>3195</v>
      </c>
      <c r="B2160" t="s">
        <v>2</v>
      </c>
      <c r="C2160" s="1">
        <f t="shared" si="1204"/>
        <v>402</v>
      </c>
      <c r="D2160" s="7">
        <f>IF(R2160&gt;0,RANK(R2160,(R2160:T2160,U2160:AI2160)),0)</f>
        <v>5</v>
      </c>
      <c r="E2160" s="7">
        <f>IF(S2160&gt;0,RANK(S2160,(R2160:T2160,U2160:AI2160)),0)</f>
        <v>8</v>
      </c>
      <c r="F2160" s="7">
        <f>IF(T2160&gt;0,RANK(T2160,(R2160:T2160,U2160:AI2160)),0)</f>
        <v>3</v>
      </c>
      <c r="G2160" s="7">
        <f>IF(U2160&gt;0,RANK(U2160,(R2160:T2160,U2160:AI2160)),0)</f>
        <v>1</v>
      </c>
      <c r="H2160" s="7">
        <f t="shared" si="1205"/>
        <v>2</v>
      </c>
      <c r="I2160" s="49">
        <f t="shared" si="1206"/>
        <v>119</v>
      </c>
      <c r="J2160" s="177">
        <f t="shared" si="1202"/>
        <v>0.29601990049751242</v>
      </c>
      <c r="K2160" s="2"/>
      <c r="L2160" s="2">
        <f t="shared" si="1207"/>
        <v>2.736318407960199E-2</v>
      </c>
      <c r="M2160" s="2">
        <f t="shared" si="1208"/>
        <v>2.4875621890547263E-3</v>
      </c>
      <c r="N2160" s="2">
        <f t="shared" si="1209"/>
        <v>0.16417910447761194</v>
      </c>
      <c r="O2160" s="2">
        <f t="shared" si="1210"/>
        <v>0.50248756218905477</v>
      </c>
      <c r="P2160" s="2">
        <f t="shared" si="1211"/>
        <v>0.20646766169154229</v>
      </c>
      <c r="Q2160" s="2">
        <f t="shared" si="1203"/>
        <v>9.7014925373134164E-2</v>
      </c>
      <c r="R2160" s="1">
        <v>11</v>
      </c>
      <c r="S2160" s="1">
        <v>1</v>
      </c>
      <c r="T2160" s="1">
        <v>66</v>
      </c>
      <c r="U2160" s="1">
        <v>202</v>
      </c>
      <c r="V2160" s="1">
        <v>83</v>
      </c>
      <c r="W2160" s="1">
        <v>30</v>
      </c>
      <c r="X2160" s="1">
        <v>1</v>
      </c>
      <c r="Y2160" s="1">
        <v>0</v>
      </c>
      <c r="Z2160" s="1">
        <v>1</v>
      </c>
      <c r="AA2160" s="1">
        <v>2</v>
      </c>
      <c r="AC2160" s="1">
        <f t="shared" si="1220"/>
        <v>0</v>
      </c>
      <c r="AD2160" s="1">
        <v>4</v>
      </c>
      <c r="AF2160" s="1">
        <v>1</v>
      </c>
      <c r="AG2160" s="1">
        <v>0</v>
      </c>
      <c r="AK2160" s="7">
        <f t="shared" si="1212"/>
        <v>4</v>
      </c>
      <c r="AL2160" s="7">
        <f t="shared" si="1213"/>
        <v>7</v>
      </c>
      <c r="AM2160" s="7">
        <f t="shared" si="1214"/>
        <v>0</v>
      </c>
      <c r="AN2160" s="2">
        <f t="shared" si="1215"/>
        <v>7.4626865671641784E-2</v>
      </c>
      <c r="AO2160" s="2">
        <f t="shared" si="1216"/>
        <v>2.4875621890547263E-3</v>
      </c>
      <c r="AP2160" s="2">
        <f t="shared" si="1217"/>
        <v>0</v>
      </c>
      <c r="AR2160" t="str">
        <f t="shared" si="1218"/>
        <v>Glasscock</v>
      </c>
      <c r="AS2160" t="s">
        <v>2</v>
      </c>
      <c r="AT2160" s="184">
        <v>11</v>
      </c>
      <c r="AU2160" s="198"/>
      <c r="AV2160" s="97">
        <v>48</v>
      </c>
      <c r="AW2160" s="99">
        <v>173</v>
      </c>
      <c r="AX2160" s="105">
        <f t="shared" si="1219"/>
        <v>48173</v>
      </c>
      <c r="AZ2160" s="7" t="s">
        <v>2951</v>
      </c>
      <c r="BA2160" t="s">
        <v>3184</v>
      </c>
      <c r="BT2160" s="1">
        <v>0</v>
      </c>
    </row>
    <row r="2161" spans="1:72" hidden="1" outlineLevel="1">
      <c r="A2161" t="s">
        <v>1344</v>
      </c>
      <c r="B2161" t="s">
        <v>2</v>
      </c>
      <c r="C2161" s="1">
        <f t="shared" si="1204"/>
        <v>1549</v>
      </c>
      <c r="D2161" s="7">
        <f>IF(R2161&gt;0,RANK(R2161,(R2161:T2161,U2161:AI2161)),0)</f>
        <v>5</v>
      </c>
      <c r="E2161" s="7">
        <f>IF(S2161&gt;0,RANK(S2161,(R2161:T2161,U2161:AI2161)),0)</f>
        <v>7</v>
      </c>
      <c r="F2161" s="7">
        <f>IF(T2161&gt;0,RANK(T2161,(R2161:T2161,U2161:AI2161)),0)</f>
        <v>3</v>
      </c>
      <c r="G2161" s="7">
        <f>IF(U2161&gt;0,RANK(U2161,(R2161:T2161,U2161:AI2161)),0)</f>
        <v>1</v>
      </c>
      <c r="H2161" s="7">
        <f t="shared" si="1205"/>
        <v>2</v>
      </c>
      <c r="I2161" s="49">
        <f t="shared" si="1206"/>
        <v>238</v>
      </c>
      <c r="J2161" s="177">
        <f t="shared" si="1202"/>
        <v>0.15364751452550032</v>
      </c>
      <c r="K2161" s="2"/>
      <c r="L2161" s="2">
        <f t="shared" si="1207"/>
        <v>2.130406714009038E-2</v>
      </c>
      <c r="M2161" s="2">
        <f t="shared" si="1208"/>
        <v>9.6836668818592632E-3</v>
      </c>
      <c r="N2161" s="2">
        <f t="shared" si="1209"/>
        <v>0.11362169141381537</v>
      </c>
      <c r="O2161" s="2">
        <f t="shared" si="1210"/>
        <v>0.48224661071659136</v>
      </c>
      <c r="P2161" s="2">
        <f t="shared" si="1211"/>
        <v>0.32859909619109101</v>
      </c>
      <c r="Q2161" s="2">
        <f t="shared" si="1203"/>
        <v>4.4544867656552578E-2</v>
      </c>
      <c r="R2161" s="1">
        <v>33</v>
      </c>
      <c r="S2161" s="1">
        <v>15</v>
      </c>
      <c r="T2161" s="1">
        <v>176</v>
      </c>
      <c r="U2161" s="1">
        <v>747</v>
      </c>
      <c r="V2161" s="1">
        <v>509</v>
      </c>
      <c r="W2161" s="1">
        <v>40</v>
      </c>
      <c r="X2161" s="1">
        <v>2</v>
      </c>
      <c r="Y2161" s="1">
        <v>4</v>
      </c>
      <c r="Z2161" s="1">
        <v>4</v>
      </c>
      <c r="AA2161" s="1">
        <v>17</v>
      </c>
      <c r="AC2161" s="1">
        <f t="shared" si="1220"/>
        <v>1</v>
      </c>
      <c r="AD2161" s="1">
        <v>0</v>
      </c>
      <c r="AF2161" s="1">
        <v>1</v>
      </c>
      <c r="AG2161" s="1">
        <v>0</v>
      </c>
      <c r="AK2161" s="7">
        <f t="shared" si="1212"/>
        <v>4</v>
      </c>
      <c r="AL2161" s="7">
        <f t="shared" si="1213"/>
        <v>10</v>
      </c>
      <c r="AM2161" s="7">
        <f t="shared" si="1214"/>
        <v>8</v>
      </c>
      <c r="AN2161" s="2">
        <f t="shared" si="1215"/>
        <v>2.5823111684958037E-2</v>
      </c>
      <c r="AO2161" s="2">
        <f t="shared" si="1216"/>
        <v>1.2911555842479018E-3</v>
      </c>
      <c r="AP2161" s="2">
        <f t="shared" si="1217"/>
        <v>2.5823111684958036E-3</v>
      </c>
      <c r="AR2161" t="str">
        <f t="shared" si="1218"/>
        <v>Goliad</v>
      </c>
      <c r="AS2161" t="s">
        <v>2</v>
      </c>
      <c r="AT2161" s="184">
        <v>34</v>
      </c>
      <c r="AU2161" s="198"/>
      <c r="AV2161" s="97">
        <v>48</v>
      </c>
      <c r="AW2161" s="99">
        <v>175</v>
      </c>
      <c r="AX2161" s="105">
        <f t="shared" si="1219"/>
        <v>48175</v>
      </c>
      <c r="AZ2161" s="7" t="s">
        <v>2951</v>
      </c>
      <c r="BA2161" t="s">
        <v>3184</v>
      </c>
      <c r="BT2161" s="1">
        <v>1</v>
      </c>
    </row>
    <row r="2162" spans="1:72" hidden="1" outlineLevel="1">
      <c r="A2162" t="s">
        <v>2615</v>
      </c>
      <c r="B2162" t="s">
        <v>2</v>
      </c>
      <c r="C2162" s="1">
        <f t="shared" si="1204"/>
        <v>3361</v>
      </c>
      <c r="D2162" s="7">
        <f>IF(R2162&gt;0,RANK(R2162,(R2162:T2162,U2162:AI2162)),0)</f>
        <v>5</v>
      </c>
      <c r="E2162" s="7">
        <f>IF(S2162&gt;0,RANK(S2162,(R2162:T2162,U2162:AI2162)),0)</f>
        <v>7</v>
      </c>
      <c r="F2162" s="7">
        <f>IF(T2162&gt;0,RANK(T2162,(R2162:T2162,U2162:AI2162)),0)</f>
        <v>3</v>
      </c>
      <c r="G2162" s="7">
        <f>IF(U2162&gt;0,RANK(U2162,(R2162:T2162,U2162:AI2162)),0)</f>
        <v>1</v>
      </c>
      <c r="H2162" s="7">
        <f t="shared" si="1205"/>
        <v>2</v>
      </c>
      <c r="I2162" s="49">
        <f t="shared" si="1206"/>
        <v>714</v>
      </c>
      <c r="J2162" s="177">
        <f t="shared" si="1202"/>
        <v>0.21243677476941386</v>
      </c>
      <c r="K2162" s="2"/>
      <c r="L2162" s="2">
        <f t="shared" si="1207"/>
        <v>2.2909848259446593E-2</v>
      </c>
      <c r="M2162" s="2">
        <f t="shared" si="1208"/>
        <v>1.7256768818803926E-2</v>
      </c>
      <c r="N2162" s="2">
        <f t="shared" si="1209"/>
        <v>0.10621838738470693</v>
      </c>
      <c r="O2162" s="2">
        <f t="shared" si="1210"/>
        <v>0.50520678369532879</v>
      </c>
      <c r="P2162" s="2">
        <f t="shared" si="1211"/>
        <v>0.29277000892591493</v>
      </c>
      <c r="Q2162" s="2">
        <f t="shared" si="1203"/>
        <v>5.5638202915798851E-2</v>
      </c>
      <c r="R2162" s="1">
        <v>77</v>
      </c>
      <c r="S2162" s="1">
        <v>58</v>
      </c>
      <c r="T2162" s="1">
        <v>357</v>
      </c>
      <c r="U2162" s="1">
        <v>1698</v>
      </c>
      <c r="V2162" s="1">
        <v>984</v>
      </c>
      <c r="W2162" s="1">
        <v>93</v>
      </c>
      <c r="X2162" s="1">
        <v>0</v>
      </c>
      <c r="Y2162" s="1">
        <v>5</v>
      </c>
      <c r="Z2162" s="1">
        <v>12</v>
      </c>
      <c r="AA2162" s="1">
        <v>71</v>
      </c>
      <c r="AC2162" s="1">
        <f t="shared" si="1220"/>
        <v>1</v>
      </c>
      <c r="AD2162" s="1">
        <v>3</v>
      </c>
      <c r="AF2162" s="1">
        <v>2</v>
      </c>
      <c r="AG2162" s="1">
        <v>0</v>
      </c>
      <c r="AK2162" s="7">
        <f t="shared" si="1212"/>
        <v>4</v>
      </c>
      <c r="AL2162" s="7">
        <f t="shared" si="1213"/>
        <v>0</v>
      </c>
      <c r="AM2162" s="7">
        <f t="shared" si="1214"/>
        <v>9</v>
      </c>
      <c r="AN2162" s="2">
        <f t="shared" si="1215"/>
        <v>2.7670336209461469E-2</v>
      </c>
      <c r="AO2162" s="2">
        <f t="shared" si="1216"/>
        <v>0</v>
      </c>
      <c r="AP2162" s="2">
        <f t="shared" si="1217"/>
        <v>1.4876524843796489E-3</v>
      </c>
      <c r="AR2162" t="str">
        <f t="shared" si="1218"/>
        <v>Gonzales</v>
      </c>
      <c r="AS2162" t="s">
        <v>2</v>
      </c>
      <c r="AT2162" s="184"/>
      <c r="AU2162" s="198"/>
      <c r="AV2162" s="97">
        <v>48</v>
      </c>
      <c r="AW2162" s="99">
        <v>177</v>
      </c>
      <c r="AX2162" s="105">
        <f t="shared" si="1219"/>
        <v>48177</v>
      </c>
      <c r="AZ2162" s="7" t="s">
        <v>2951</v>
      </c>
      <c r="BA2162" t="s">
        <v>3184</v>
      </c>
      <c r="BT2162" s="1">
        <v>1</v>
      </c>
    </row>
    <row r="2163" spans="1:72" hidden="1" outlineLevel="1">
      <c r="A2163" t="s">
        <v>1946</v>
      </c>
      <c r="B2163" t="s">
        <v>2</v>
      </c>
      <c r="C2163" s="1">
        <f t="shared" si="1204"/>
        <v>4531</v>
      </c>
      <c r="D2163" s="7">
        <f>IF(R2163&gt;0,RANK(R2163,(R2163:T2163,U2163:AI2163)),0)</f>
        <v>6</v>
      </c>
      <c r="E2163" s="7">
        <f>IF(S2163&gt;0,RANK(S2163,(R2163:T2163,U2163:AI2163)),0)</f>
        <v>7</v>
      </c>
      <c r="F2163" s="7">
        <f>IF(T2163&gt;0,RANK(T2163,(R2163:T2163,U2163:AI2163)),0)</f>
        <v>3</v>
      </c>
      <c r="G2163" s="7">
        <f>IF(U2163&gt;0,RANK(U2163,(R2163:T2163,U2163:AI2163)),0)</f>
        <v>1</v>
      </c>
      <c r="H2163" s="7">
        <f t="shared" si="1205"/>
        <v>2</v>
      </c>
      <c r="I2163" s="49">
        <f t="shared" si="1206"/>
        <v>882</v>
      </c>
      <c r="J2163" s="177">
        <f t="shared" si="1202"/>
        <v>0.19465901566983007</v>
      </c>
      <c r="K2163" s="2"/>
      <c r="L2163" s="2">
        <f t="shared" si="1207"/>
        <v>1.7214742882365925E-2</v>
      </c>
      <c r="M2163" s="2">
        <f t="shared" si="1208"/>
        <v>1.1917898918561024E-2</v>
      </c>
      <c r="N2163" s="2">
        <f t="shared" si="1209"/>
        <v>8.2101081438975945E-2</v>
      </c>
      <c r="O2163" s="2">
        <f t="shared" si="1210"/>
        <v>0.48797175016552635</v>
      </c>
      <c r="P2163" s="2">
        <f t="shared" si="1211"/>
        <v>0.29331273449569634</v>
      </c>
      <c r="Q2163" s="2">
        <f t="shared" si="1203"/>
        <v>0.10748179209887443</v>
      </c>
      <c r="R2163" s="1">
        <v>78</v>
      </c>
      <c r="S2163" s="1">
        <v>54</v>
      </c>
      <c r="T2163" s="1">
        <v>372</v>
      </c>
      <c r="U2163" s="1">
        <v>2211</v>
      </c>
      <c r="V2163" s="1">
        <v>1329</v>
      </c>
      <c r="W2163" s="1">
        <v>318</v>
      </c>
      <c r="X2163" s="1">
        <v>1</v>
      </c>
      <c r="Y2163" s="1">
        <v>7</v>
      </c>
      <c r="Z2163" s="1">
        <v>11</v>
      </c>
      <c r="AA2163" s="1">
        <v>110</v>
      </c>
      <c r="AC2163" s="1">
        <f t="shared" si="1220"/>
        <v>4</v>
      </c>
      <c r="AD2163" s="1">
        <v>26</v>
      </c>
      <c r="AF2163" s="1">
        <v>6</v>
      </c>
      <c r="AG2163" s="1">
        <v>4</v>
      </c>
      <c r="AK2163" s="7">
        <f t="shared" si="1212"/>
        <v>4</v>
      </c>
      <c r="AL2163" s="7">
        <f t="shared" si="1213"/>
        <v>10</v>
      </c>
      <c r="AM2163" s="7">
        <f t="shared" si="1214"/>
        <v>9</v>
      </c>
      <c r="AN2163" s="2">
        <f t="shared" si="1215"/>
        <v>7.0183182520414916E-2</v>
      </c>
      <c r="AO2163" s="2">
        <f t="shared" si="1216"/>
        <v>2.2070183182520416E-4</v>
      </c>
      <c r="AP2163" s="2">
        <f t="shared" si="1217"/>
        <v>1.5449128227764291E-3</v>
      </c>
      <c r="AR2163" t="str">
        <f t="shared" si="1218"/>
        <v>Gray</v>
      </c>
      <c r="AS2163" t="s">
        <v>2</v>
      </c>
      <c r="AT2163" s="184">
        <v>13</v>
      </c>
      <c r="AU2163" s="198"/>
      <c r="AV2163" s="97">
        <v>48</v>
      </c>
      <c r="AW2163" s="99">
        <v>179</v>
      </c>
      <c r="AX2163" s="105">
        <f t="shared" si="1219"/>
        <v>48179</v>
      </c>
      <c r="AZ2163" s="7" t="s">
        <v>2951</v>
      </c>
      <c r="BA2163" t="s">
        <v>3184</v>
      </c>
      <c r="BT2163" s="1">
        <v>4</v>
      </c>
    </row>
    <row r="2164" spans="1:72" hidden="1" outlineLevel="1">
      <c r="A2164" t="s">
        <v>221</v>
      </c>
      <c r="B2164" t="s">
        <v>2</v>
      </c>
      <c r="C2164" s="1">
        <f t="shared" si="1204"/>
        <v>20892</v>
      </c>
      <c r="D2164" s="7">
        <f>IF(R2164&gt;0,RANK(R2164,(R2164:T2164,U2164:AI2164)),0)</f>
        <v>5</v>
      </c>
      <c r="E2164" s="7">
        <f>IF(S2164&gt;0,RANK(S2164,(R2164:T2164,U2164:AI2164)),0)</f>
        <v>8</v>
      </c>
      <c r="F2164" s="7">
        <f>IF(T2164&gt;0,RANK(T2164,(R2164:T2164,U2164:AI2164)),0)</f>
        <v>3</v>
      </c>
      <c r="G2164" s="7">
        <f>IF(U2164&gt;0,RANK(U2164,(R2164:T2164,U2164:AI2164)),0)</f>
        <v>1</v>
      </c>
      <c r="H2164" s="7">
        <f t="shared" si="1205"/>
        <v>2</v>
      </c>
      <c r="I2164" s="49">
        <f t="shared" si="1206"/>
        <v>2512</v>
      </c>
      <c r="J2164" s="177">
        <f t="shared" si="1202"/>
        <v>0.12023741144935861</v>
      </c>
      <c r="K2164" s="2"/>
      <c r="L2164" s="2">
        <f t="shared" si="1207"/>
        <v>3.5372391345969749E-2</v>
      </c>
      <c r="M2164" s="2">
        <f t="shared" si="1208"/>
        <v>1.3450124449550066E-2</v>
      </c>
      <c r="N2164" s="2">
        <f t="shared" si="1209"/>
        <v>0.13497989661114301</v>
      </c>
      <c r="O2164" s="2">
        <f t="shared" si="1210"/>
        <v>0.41417767566532643</v>
      </c>
      <c r="P2164" s="2">
        <f t="shared" si="1211"/>
        <v>0.29394026421596786</v>
      </c>
      <c r="Q2164" s="2">
        <f t="shared" si="1203"/>
        <v>0.10807964771204287</v>
      </c>
      <c r="R2164" s="1">
        <v>739</v>
      </c>
      <c r="S2164" s="1">
        <v>281</v>
      </c>
      <c r="T2164" s="1">
        <v>2820</v>
      </c>
      <c r="U2164" s="1">
        <v>8653</v>
      </c>
      <c r="V2164" s="1">
        <v>6141</v>
      </c>
      <c r="W2164" s="1">
        <v>1079</v>
      </c>
      <c r="X2164" s="1">
        <v>26</v>
      </c>
      <c r="Y2164" s="1">
        <v>34</v>
      </c>
      <c r="Z2164" s="1">
        <v>56</v>
      </c>
      <c r="AA2164" s="1">
        <v>330</v>
      </c>
      <c r="AC2164" s="1">
        <f t="shared" si="1220"/>
        <v>584</v>
      </c>
      <c r="AD2164" s="1">
        <v>112</v>
      </c>
      <c r="AF2164" s="1">
        <v>26</v>
      </c>
      <c r="AG2164" s="1">
        <v>11</v>
      </c>
      <c r="AK2164" s="7">
        <f t="shared" si="1212"/>
        <v>4</v>
      </c>
      <c r="AL2164" s="7">
        <f t="shared" si="1213"/>
        <v>10</v>
      </c>
      <c r="AM2164" s="7">
        <f t="shared" si="1214"/>
        <v>9</v>
      </c>
      <c r="AN2164" s="2">
        <f t="shared" si="1215"/>
        <v>5.1646563277809684E-2</v>
      </c>
      <c r="AO2164" s="2">
        <f t="shared" si="1216"/>
        <v>1.244495500670113E-3</v>
      </c>
      <c r="AP2164" s="2">
        <f t="shared" si="1217"/>
        <v>1.6274171931839939E-3</v>
      </c>
      <c r="AR2164" t="str">
        <f t="shared" si="1218"/>
        <v>Grayson</v>
      </c>
      <c r="AS2164" t="s">
        <v>2</v>
      </c>
      <c r="AT2164" s="184">
        <v>4</v>
      </c>
      <c r="AU2164" s="198"/>
      <c r="AV2164" s="97">
        <v>48</v>
      </c>
      <c r="AW2164" s="99">
        <v>181</v>
      </c>
      <c r="AX2164" s="105">
        <f t="shared" si="1219"/>
        <v>48181</v>
      </c>
      <c r="AZ2164" s="7" t="s">
        <v>2951</v>
      </c>
      <c r="BA2164" t="s">
        <v>3184</v>
      </c>
      <c r="BT2164" s="1">
        <v>584</v>
      </c>
    </row>
    <row r="2165" spans="1:72" hidden="1" outlineLevel="1">
      <c r="A2165" t="s">
        <v>2193</v>
      </c>
      <c r="B2165" t="s">
        <v>2</v>
      </c>
      <c r="C2165" s="1">
        <f t="shared" si="1204"/>
        <v>18337</v>
      </c>
      <c r="D2165" s="7">
        <f>IF(R2165&gt;0,RANK(R2165,(R2165:T2165,U2165:AI2165)),0)</f>
        <v>5</v>
      </c>
      <c r="E2165" s="7">
        <f>IF(S2165&gt;0,RANK(S2165,(R2165:T2165,U2165:AI2165)),0)</f>
        <v>6</v>
      </c>
      <c r="F2165" s="7">
        <f>IF(T2165&gt;0,RANK(T2165,(R2165:T2165,U2165:AI2165)),0)</f>
        <v>3</v>
      </c>
      <c r="G2165" s="7">
        <f>IF(U2165&gt;0,RANK(U2165,(R2165:T2165,U2165:AI2165)),0)</f>
        <v>1</v>
      </c>
      <c r="H2165" s="7">
        <f t="shared" si="1205"/>
        <v>2</v>
      </c>
      <c r="I2165" s="49">
        <f t="shared" si="1206"/>
        <v>3672</v>
      </c>
      <c r="J2165" s="177">
        <f t="shared" si="1202"/>
        <v>0.20025085891912528</v>
      </c>
      <c r="K2165" s="2"/>
      <c r="L2165" s="2">
        <f t="shared" si="1207"/>
        <v>4.0301030702950318E-2</v>
      </c>
      <c r="M2165" s="2">
        <f t="shared" si="1208"/>
        <v>1.7723727981676391E-2</v>
      </c>
      <c r="N2165" s="2">
        <f t="shared" si="1209"/>
        <v>0.15155150788024213</v>
      </c>
      <c r="O2165" s="2">
        <f t="shared" si="1210"/>
        <v>0.45727218192725089</v>
      </c>
      <c r="P2165" s="2">
        <f t="shared" si="1211"/>
        <v>0.25702132300812564</v>
      </c>
      <c r="Q2165" s="2">
        <f t="shared" si="1203"/>
        <v>7.6130228499754649E-2</v>
      </c>
      <c r="R2165" s="1">
        <v>739</v>
      </c>
      <c r="S2165" s="1">
        <v>325</v>
      </c>
      <c r="T2165" s="1">
        <v>2779</v>
      </c>
      <c r="U2165" s="1">
        <v>8385</v>
      </c>
      <c r="V2165" s="1">
        <v>4713</v>
      </c>
      <c r="W2165" s="1">
        <v>902</v>
      </c>
      <c r="X2165" s="1">
        <v>20</v>
      </c>
      <c r="Y2165" s="1">
        <v>23</v>
      </c>
      <c r="Z2165" s="1">
        <v>53</v>
      </c>
      <c r="AA2165" s="1">
        <v>300</v>
      </c>
      <c r="AC2165" s="1">
        <f t="shared" si="1220"/>
        <v>4</v>
      </c>
      <c r="AD2165" s="1">
        <v>78</v>
      </c>
      <c r="AF2165" s="1">
        <v>9</v>
      </c>
      <c r="AG2165" s="1">
        <v>7</v>
      </c>
      <c r="AK2165" s="7">
        <f t="shared" si="1212"/>
        <v>4</v>
      </c>
      <c r="AL2165" s="7">
        <f t="shared" si="1213"/>
        <v>10</v>
      </c>
      <c r="AM2165" s="7">
        <f t="shared" si="1214"/>
        <v>9</v>
      </c>
      <c r="AN2165" s="2">
        <f t="shared" si="1215"/>
        <v>4.9190161967606477E-2</v>
      </c>
      <c r="AO2165" s="2">
        <f t="shared" si="1216"/>
        <v>1.0906909527185471E-3</v>
      </c>
      <c r="AP2165" s="2">
        <f t="shared" si="1217"/>
        <v>1.2542945956263293E-3</v>
      </c>
      <c r="AR2165" t="str">
        <f t="shared" si="1218"/>
        <v>Gregg</v>
      </c>
      <c r="AS2165" t="s">
        <v>2</v>
      </c>
      <c r="AT2165" s="184">
        <v>1</v>
      </c>
      <c r="AU2165" s="198"/>
      <c r="AV2165" s="97">
        <v>48</v>
      </c>
      <c r="AW2165" s="99">
        <v>183</v>
      </c>
      <c r="AX2165" s="105">
        <f t="shared" si="1219"/>
        <v>48183</v>
      </c>
      <c r="AZ2165" s="7" t="s">
        <v>2951</v>
      </c>
      <c r="BA2165" t="s">
        <v>3184</v>
      </c>
      <c r="BT2165" s="1">
        <v>4</v>
      </c>
    </row>
    <row r="2166" spans="1:72" hidden="1" outlineLevel="1">
      <c r="A2166" t="s">
        <v>290</v>
      </c>
      <c r="B2166" t="s">
        <v>2</v>
      </c>
      <c r="C2166" s="1">
        <f t="shared" si="1204"/>
        <v>4430</v>
      </c>
      <c r="D2166" s="7">
        <f>IF(R2166&gt;0,RANK(R2166,(R2166:T2166,U2166:AI2166)),0)</f>
        <v>5</v>
      </c>
      <c r="E2166" s="7">
        <f>IF(S2166&gt;0,RANK(S2166,(R2166:T2166,U2166:AI2166)),0)</f>
        <v>7</v>
      </c>
      <c r="F2166" s="7">
        <f>IF(T2166&gt;0,RANK(T2166,(R2166:T2166,U2166:AI2166)),0)</f>
        <v>3</v>
      </c>
      <c r="G2166" s="7">
        <f>IF(U2166&gt;0,RANK(U2166,(R2166:T2166,U2166:AI2166)),0)</f>
        <v>1</v>
      </c>
      <c r="H2166" s="7">
        <f t="shared" si="1205"/>
        <v>2</v>
      </c>
      <c r="I2166" s="49">
        <f t="shared" si="1206"/>
        <v>804</v>
      </c>
      <c r="J2166" s="177">
        <f t="shared" si="1202"/>
        <v>0.18148984198645599</v>
      </c>
      <c r="K2166" s="2"/>
      <c r="L2166" s="2">
        <f t="shared" si="1207"/>
        <v>1.9187358916478554E-2</v>
      </c>
      <c r="M2166" s="2">
        <f t="shared" si="1208"/>
        <v>1.1963882618510158E-2</v>
      </c>
      <c r="N2166" s="2">
        <f t="shared" si="1209"/>
        <v>9.7742663656884873E-2</v>
      </c>
      <c r="O2166" s="2">
        <f t="shared" si="1210"/>
        <v>0.4984198645598194</v>
      </c>
      <c r="P2166" s="2">
        <f t="shared" si="1211"/>
        <v>0.31693002257336345</v>
      </c>
      <c r="Q2166" s="2">
        <f t="shared" si="1203"/>
        <v>5.5756207674943548E-2</v>
      </c>
      <c r="R2166" s="1">
        <v>85</v>
      </c>
      <c r="S2166" s="1">
        <v>53</v>
      </c>
      <c r="T2166" s="1">
        <v>433</v>
      </c>
      <c r="U2166" s="1">
        <v>2208</v>
      </c>
      <c r="V2166" s="1">
        <v>1404</v>
      </c>
      <c r="W2166" s="1">
        <v>155</v>
      </c>
      <c r="X2166" s="1">
        <v>2</v>
      </c>
      <c r="Y2166" s="1">
        <v>5</v>
      </c>
      <c r="Z2166" s="1">
        <v>9</v>
      </c>
      <c r="AA2166" s="1">
        <v>66</v>
      </c>
      <c r="AC2166" s="1">
        <f t="shared" si="1220"/>
        <v>1</v>
      </c>
      <c r="AD2166" s="1">
        <v>7</v>
      </c>
      <c r="AF2166" s="1">
        <v>0</v>
      </c>
      <c r="AG2166" s="1">
        <v>2</v>
      </c>
      <c r="AK2166" s="7">
        <f t="shared" si="1212"/>
        <v>4</v>
      </c>
      <c r="AL2166" s="7">
        <f t="shared" si="1213"/>
        <v>10</v>
      </c>
      <c r="AM2166" s="7">
        <f t="shared" si="1214"/>
        <v>9</v>
      </c>
      <c r="AN2166" s="2">
        <f t="shared" si="1215"/>
        <v>3.4988713318284424E-2</v>
      </c>
      <c r="AO2166" s="2">
        <f t="shared" si="1216"/>
        <v>4.514672686230248E-4</v>
      </c>
      <c r="AP2166" s="2">
        <f t="shared" si="1217"/>
        <v>1.128668171557562E-3</v>
      </c>
      <c r="AR2166" t="str">
        <f t="shared" si="1218"/>
        <v>Grimes</v>
      </c>
      <c r="AS2166" t="s">
        <v>2</v>
      </c>
      <c r="AT2166" s="184">
        <v>8</v>
      </c>
      <c r="AU2166" s="198"/>
      <c r="AV2166" s="97">
        <v>48</v>
      </c>
      <c r="AW2166" s="99">
        <v>185</v>
      </c>
      <c r="AX2166" s="105">
        <f t="shared" si="1219"/>
        <v>48185</v>
      </c>
      <c r="AZ2166" s="7" t="s">
        <v>2951</v>
      </c>
      <c r="BA2166" t="s">
        <v>3184</v>
      </c>
      <c r="BT2166" s="1">
        <v>1</v>
      </c>
    </row>
    <row r="2167" spans="1:72" hidden="1" outlineLevel="1">
      <c r="A2167" t="s">
        <v>1175</v>
      </c>
      <c r="B2167" t="s">
        <v>2</v>
      </c>
      <c r="C2167" s="1">
        <f t="shared" si="1204"/>
        <v>20779</v>
      </c>
      <c r="D2167" s="7">
        <f>IF(R2167&gt;0,RANK(R2167,(R2167:T2167,U2167:AI2167)),0)</f>
        <v>5</v>
      </c>
      <c r="E2167" s="7">
        <f>IF(S2167&gt;0,RANK(S2167,(R2167:T2167,U2167:AI2167)),0)</f>
        <v>6</v>
      </c>
      <c r="F2167" s="7">
        <f>IF(T2167&gt;0,RANK(T2167,(R2167:T2167,U2167:AI2167)),0)</f>
        <v>3</v>
      </c>
      <c r="G2167" s="7">
        <f>IF(U2167&gt;0,RANK(U2167,(R2167:T2167,U2167:AI2167)),0)</f>
        <v>1</v>
      </c>
      <c r="H2167" s="7">
        <f t="shared" si="1205"/>
        <v>2</v>
      </c>
      <c r="I2167" s="49">
        <f t="shared" si="1206"/>
        <v>3397</v>
      </c>
      <c r="J2167" s="177">
        <f t="shared" si="1202"/>
        <v>0.16348236200009625</v>
      </c>
      <c r="K2167" s="2"/>
      <c r="L2167" s="2">
        <f t="shared" si="1207"/>
        <v>2.887530680013475E-2</v>
      </c>
      <c r="M2167" s="2">
        <f t="shared" si="1208"/>
        <v>1.0250733914047837E-2</v>
      </c>
      <c r="N2167" s="2">
        <f t="shared" si="1209"/>
        <v>0.1722412050628038</v>
      </c>
      <c r="O2167" s="2">
        <f t="shared" si="1210"/>
        <v>0.44727850233408728</v>
      </c>
      <c r="P2167" s="2">
        <f t="shared" si="1211"/>
        <v>0.28379614033399103</v>
      </c>
      <c r="Q2167" s="2">
        <f t="shared" si="1203"/>
        <v>5.7558111554935287E-2</v>
      </c>
      <c r="R2167" s="1">
        <v>600</v>
      </c>
      <c r="S2167" s="1">
        <v>213</v>
      </c>
      <c r="T2167" s="1">
        <v>3579</v>
      </c>
      <c r="U2167" s="1">
        <v>9294</v>
      </c>
      <c r="V2167" s="1">
        <v>5897</v>
      </c>
      <c r="W2167" s="1">
        <v>858</v>
      </c>
      <c r="X2167" s="1">
        <v>15</v>
      </c>
      <c r="Y2167" s="1">
        <v>36</v>
      </c>
      <c r="Z2167" s="1">
        <v>60</v>
      </c>
      <c r="AA2167" s="1">
        <v>189</v>
      </c>
      <c r="AC2167" s="1">
        <f t="shared" si="1220"/>
        <v>9</v>
      </c>
      <c r="AD2167" s="1">
        <v>19</v>
      </c>
      <c r="AF2167" s="1">
        <v>4</v>
      </c>
      <c r="AG2167" s="1">
        <v>6</v>
      </c>
      <c r="AK2167" s="7">
        <f t="shared" si="1212"/>
        <v>4</v>
      </c>
      <c r="AL2167" s="7">
        <f t="shared" si="1213"/>
        <v>10</v>
      </c>
      <c r="AM2167" s="7">
        <f t="shared" si="1214"/>
        <v>9</v>
      </c>
      <c r="AN2167" s="2">
        <f t="shared" si="1215"/>
        <v>4.1291688724192692E-2</v>
      </c>
      <c r="AO2167" s="2">
        <f t="shared" si="1216"/>
        <v>7.2188267000336884E-4</v>
      </c>
      <c r="AP2167" s="2">
        <f t="shared" si="1217"/>
        <v>1.7325184080080852E-3</v>
      </c>
      <c r="AR2167" t="str">
        <f t="shared" si="1218"/>
        <v>Guadalupe</v>
      </c>
      <c r="AS2167" t="s">
        <v>2</v>
      </c>
      <c r="AT2167" s="184"/>
      <c r="AU2167" s="198"/>
      <c r="AV2167" s="97">
        <v>48</v>
      </c>
      <c r="AW2167" s="99">
        <v>187</v>
      </c>
      <c r="AX2167" s="105">
        <f t="shared" si="1219"/>
        <v>48187</v>
      </c>
      <c r="AZ2167" s="7" t="s">
        <v>2951</v>
      </c>
      <c r="BA2167" t="s">
        <v>3184</v>
      </c>
      <c r="BT2167" s="1">
        <v>9</v>
      </c>
    </row>
    <row r="2168" spans="1:72" hidden="1" outlineLevel="1">
      <c r="A2168" t="s">
        <v>2724</v>
      </c>
      <c r="B2168" t="s">
        <v>2</v>
      </c>
      <c r="C2168" s="1">
        <f t="shared" si="1204"/>
        <v>4423</v>
      </c>
      <c r="D2168" s="7">
        <f>IF(R2168&gt;0,RANK(R2168,(R2168:T2168,U2168:AI2168)),0)</f>
        <v>5</v>
      </c>
      <c r="E2168" s="7">
        <f>IF(S2168&gt;0,RANK(S2168,(R2168:T2168,U2168:AI2168)),0)</f>
        <v>6</v>
      </c>
      <c r="F2168" s="7">
        <f>IF(T2168&gt;0,RANK(T2168,(R2168:T2168,U2168:AI2168)),0)</f>
        <v>3</v>
      </c>
      <c r="G2168" s="7">
        <f>IF(U2168&gt;0,RANK(U2168,(R2168:T2168,U2168:AI2168)),0)</f>
        <v>1</v>
      </c>
      <c r="H2168" s="7">
        <f t="shared" si="1205"/>
        <v>2</v>
      </c>
      <c r="I2168" s="49">
        <f t="shared" si="1206"/>
        <v>1280</v>
      </c>
      <c r="J2168" s="177">
        <f t="shared" si="1202"/>
        <v>0.28939633732760572</v>
      </c>
      <c r="K2168" s="2"/>
      <c r="L2168" s="2">
        <f t="shared" si="1207"/>
        <v>2.1930816188107619E-2</v>
      </c>
      <c r="M2168" s="2">
        <f t="shared" si="1208"/>
        <v>1.6278543974677821E-2</v>
      </c>
      <c r="N2168" s="2">
        <f t="shared" si="1209"/>
        <v>0.15894189464164593</v>
      </c>
      <c r="O2168" s="2">
        <f t="shared" si="1210"/>
        <v>0.49830431833597105</v>
      </c>
      <c r="P2168" s="2">
        <f t="shared" si="1211"/>
        <v>0.20890798100836536</v>
      </c>
      <c r="Q2168" s="2">
        <f t="shared" si="1203"/>
        <v>9.5636445851232182E-2</v>
      </c>
      <c r="R2168" s="1">
        <v>97</v>
      </c>
      <c r="S2168" s="1">
        <v>72</v>
      </c>
      <c r="T2168" s="1">
        <v>703</v>
      </c>
      <c r="U2168" s="1">
        <v>2204</v>
      </c>
      <c r="V2168" s="1">
        <v>924</v>
      </c>
      <c r="W2168" s="1">
        <v>320</v>
      </c>
      <c r="X2168" s="1">
        <v>4</v>
      </c>
      <c r="Y2168" s="1">
        <v>4</v>
      </c>
      <c r="Z2168" s="1">
        <v>12</v>
      </c>
      <c r="AA2168" s="1">
        <v>68</v>
      </c>
      <c r="AC2168" s="1">
        <f t="shared" si="1220"/>
        <v>4</v>
      </c>
      <c r="AD2168" s="1">
        <v>10</v>
      </c>
      <c r="AF2168" s="1">
        <v>0</v>
      </c>
      <c r="AG2168" s="1">
        <v>1</v>
      </c>
      <c r="AK2168" s="7">
        <f t="shared" si="1212"/>
        <v>4</v>
      </c>
      <c r="AL2168" s="7">
        <f t="shared" si="1213"/>
        <v>9</v>
      </c>
      <c r="AM2168" s="7">
        <f t="shared" si="1214"/>
        <v>9</v>
      </c>
      <c r="AN2168" s="2">
        <f t="shared" si="1215"/>
        <v>7.2349084331901431E-2</v>
      </c>
      <c r="AO2168" s="2">
        <f t="shared" si="1216"/>
        <v>9.0436355414876782E-4</v>
      </c>
      <c r="AP2168" s="2">
        <f t="shared" si="1217"/>
        <v>9.0436355414876782E-4</v>
      </c>
      <c r="AR2168" t="str">
        <f t="shared" si="1218"/>
        <v>Hale</v>
      </c>
      <c r="AS2168" t="s">
        <v>2</v>
      </c>
      <c r="AT2168" s="184">
        <v>19</v>
      </c>
      <c r="AU2168" s="198"/>
      <c r="AV2168" s="97">
        <v>48</v>
      </c>
      <c r="AW2168" s="99">
        <v>189</v>
      </c>
      <c r="AX2168" s="105">
        <f t="shared" si="1219"/>
        <v>48189</v>
      </c>
      <c r="AZ2168" s="7" t="s">
        <v>2951</v>
      </c>
      <c r="BA2168" t="s">
        <v>3184</v>
      </c>
      <c r="BT2168" s="1">
        <v>4</v>
      </c>
    </row>
    <row r="2169" spans="1:72" hidden="1" outlineLevel="1">
      <c r="A2169" t="s">
        <v>846</v>
      </c>
      <c r="B2169" t="s">
        <v>2</v>
      </c>
      <c r="C2169" s="1">
        <f t="shared" si="1204"/>
        <v>519</v>
      </c>
      <c r="D2169" s="7">
        <f>IF(R2169&gt;0,RANK(R2169,(R2169:T2169,U2169:AI2169)),0)</f>
        <v>6</v>
      </c>
      <c r="E2169" s="7">
        <f>IF(S2169&gt;0,RANK(S2169,(R2169:T2169,U2169:AI2169)),0)</f>
        <v>6</v>
      </c>
      <c r="F2169" s="7">
        <f>IF(T2169&gt;0,RANK(T2169,(R2169:T2169,U2169:AI2169)),0)</f>
        <v>3</v>
      </c>
      <c r="G2169" s="7">
        <f>IF(U2169&gt;0,RANK(U2169,(R2169:T2169,U2169:AI2169)),0)</f>
        <v>1</v>
      </c>
      <c r="H2169" s="7">
        <f t="shared" si="1205"/>
        <v>2</v>
      </c>
      <c r="I2169" s="49">
        <f t="shared" si="1206"/>
        <v>114</v>
      </c>
      <c r="J2169" s="177">
        <f t="shared" si="1202"/>
        <v>0.21965317919075145</v>
      </c>
      <c r="K2169" s="2"/>
      <c r="L2169" s="2">
        <f t="shared" si="1207"/>
        <v>1.1560693641618497E-2</v>
      </c>
      <c r="M2169" s="2">
        <f t="shared" si="1208"/>
        <v>1.1560693641618497E-2</v>
      </c>
      <c r="N2169" s="2">
        <f t="shared" si="1209"/>
        <v>6.358381502890173E-2</v>
      </c>
      <c r="O2169" s="2">
        <f t="shared" si="1210"/>
        <v>0.52023121387283233</v>
      </c>
      <c r="P2169" s="2">
        <f t="shared" si="1211"/>
        <v>0.30057803468208094</v>
      </c>
      <c r="Q2169" s="2">
        <f t="shared" si="1203"/>
        <v>9.2485549132947986E-2</v>
      </c>
      <c r="R2169" s="1">
        <v>6</v>
      </c>
      <c r="S2169" s="1">
        <v>6</v>
      </c>
      <c r="T2169" s="1">
        <v>33</v>
      </c>
      <c r="U2169" s="1">
        <v>270</v>
      </c>
      <c r="V2169" s="1">
        <v>156</v>
      </c>
      <c r="W2169" s="1">
        <v>27</v>
      </c>
      <c r="X2169" s="1">
        <v>0</v>
      </c>
      <c r="Y2169" s="1">
        <v>0</v>
      </c>
      <c r="Z2169" s="1">
        <v>2</v>
      </c>
      <c r="AA2169" s="1">
        <v>4</v>
      </c>
      <c r="AC2169" s="1">
        <f t="shared" si="1220"/>
        <v>0</v>
      </c>
      <c r="AD2169" s="1">
        <v>1</v>
      </c>
      <c r="AF2169" s="1">
        <v>14</v>
      </c>
      <c r="AG2169" s="1">
        <v>0</v>
      </c>
      <c r="AK2169" s="7">
        <f t="shared" si="1212"/>
        <v>4</v>
      </c>
      <c r="AL2169" s="7">
        <f t="shared" si="1213"/>
        <v>0</v>
      </c>
      <c r="AM2169" s="7">
        <f t="shared" si="1214"/>
        <v>0</v>
      </c>
      <c r="AN2169" s="2">
        <f t="shared" si="1215"/>
        <v>5.2023121387283239E-2</v>
      </c>
      <c r="AO2169" s="2">
        <f t="shared" si="1216"/>
        <v>0</v>
      </c>
      <c r="AP2169" s="2">
        <f t="shared" si="1217"/>
        <v>0</v>
      </c>
      <c r="AR2169" t="str">
        <f t="shared" si="1218"/>
        <v>Hall</v>
      </c>
      <c r="AS2169" t="s">
        <v>2</v>
      </c>
      <c r="AT2169" s="184">
        <v>13</v>
      </c>
      <c r="AU2169" s="198"/>
      <c r="AV2169" s="97">
        <v>48</v>
      </c>
      <c r="AW2169" s="99">
        <v>191</v>
      </c>
      <c r="AX2169" s="105">
        <f t="shared" si="1219"/>
        <v>48191</v>
      </c>
      <c r="AZ2169" s="7" t="s">
        <v>2951</v>
      </c>
      <c r="BA2169" t="s">
        <v>3184</v>
      </c>
      <c r="BT2169" s="1">
        <v>0</v>
      </c>
    </row>
    <row r="2170" spans="1:72" hidden="1" outlineLevel="1">
      <c r="A2170" t="s">
        <v>1080</v>
      </c>
      <c r="B2170" t="s">
        <v>2</v>
      </c>
      <c r="C2170" s="1">
        <f t="shared" si="1204"/>
        <v>2177</v>
      </c>
      <c r="D2170" s="7">
        <f>IF(R2170&gt;0,RANK(R2170,(R2170:T2170,U2170:AI2170)),0)</f>
        <v>5</v>
      </c>
      <c r="E2170" s="7">
        <f>IF(S2170&gt;0,RANK(S2170,(R2170:T2170,U2170:AI2170)),0)</f>
        <v>6</v>
      </c>
      <c r="F2170" s="7">
        <f>IF(T2170&gt;0,RANK(T2170,(R2170:T2170,U2170:AI2170)),0)</f>
        <v>3</v>
      </c>
      <c r="G2170" s="7">
        <f>IF(U2170&gt;0,RANK(U2170,(R2170:T2170,U2170:AI2170)),0)</f>
        <v>1</v>
      </c>
      <c r="H2170" s="7">
        <f t="shared" si="1205"/>
        <v>2</v>
      </c>
      <c r="I2170" s="49">
        <f t="shared" si="1206"/>
        <v>367</v>
      </c>
      <c r="J2170" s="177">
        <f t="shared" si="1202"/>
        <v>0.16858061552595316</v>
      </c>
      <c r="K2170" s="2"/>
      <c r="L2170" s="2">
        <f t="shared" si="1207"/>
        <v>2.1589343132751494E-2</v>
      </c>
      <c r="M2170" s="2">
        <f t="shared" si="1208"/>
        <v>1.240238860817639E-2</v>
      </c>
      <c r="N2170" s="2">
        <f t="shared" si="1209"/>
        <v>9.1869545245751028E-2</v>
      </c>
      <c r="O2170" s="2">
        <f t="shared" si="1210"/>
        <v>0.48920532843362424</v>
      </c>
      <c r="P2170" s="2">
        <f t="shared" si="1211"/>
        <v>0.32062471290767108</v>
      </c>
      <c r="Q2170" s="2">
        <f t="shared" si="1203"/>
        <v>6.4308681672025747E-2</v>
      </c>
      <c r="R2170" s="1">
        <v>47</v>
      </c>
      <c r="S2170" s="1">
        <v>27</v>
      </c>
      <c r="T2170" s="1">
        <v>200</v>
      </c>
      <c r="U2170" s="1">
        <v>1065</v>
      </c>
      <c r="V2170" s="1">
        <v>698</v>
      </c>
      <c r="W2170" s="1">
        <v>94</v>
      </c>
      <c r="X2170" s="1">
        <v>6</v>
      </c>
      <c r="Y2170" s="1">
        <v>3</v>
      </c>
      <c r="Z2170" s="1">
        <v>3</v>
      </c>
      <c r="AA2170" s="1">
        <v>26</v>
      </c>
      <c r="AC2170" s="1">
        <f t="shared" si="1220"/>
        <v>1</v>
      </c>
      <c r="AD2170" s="1">
        <v>3</v>
      </c>
      <c r="AF2170" s="1">
        <v>1</v>
      </c>
      <c r="AG2170" s="1">
        <v>3</v>
      </c>
      <c r="AK2170" s="7">
        <f t="shared" si="1212"/>
        <v>4</v>
      </c>
      <c r="AL2170" s="7">
        <f t="shared" si="1213"/>
        <v>8</v>
      </c>
      <c r="AM2170" s="7">
        <f t="shared" si="1214"/>
        <v>9</v>
      </c>
      <c r="AN2170" s="2">
        <f t="shared" si="1215"/>
        <v>4.3178686265502988E-2</v>
      </c>
      <c r="AO2170" s="2">
        <f t="shared" si="1216"/>
        <v>2.7560863573725309E-3</v>
      </c>
      <c r="AP2170" s="2">
        <f t="shared" si="1217"/>
        <v>1.3780431786862655E-3</v>
      </c>
      <c r="AR2170" t="str">
        <f t="shared" si="1218"/>
        <v>Hamilton</v>
      </c>
      <c r="AS2170" t="s">
        <v>2</v>
      </c>
      <c r="AT2170" s="184">
        <v>25</v>
      </c>
      <c r="AU2170" s="198"/>
      <c r="AV2170" s="97">
        <v>48</v>
      </c>
      <c r="AW2170" s="99">
        <v>193</v>
      </c>
      <c r="AX2170" s="105">
        <f t="shared" si="1219"/>
        <v>48193</v>
      </c>
      <c r="AZ2170" s="7" t="s">
        <v>2951</v>
      </c>
      <c r="BA2170" t="s">
        <v>3184</v>
      </c>
      <c r="BT2170" s="1">
        <v>1</v>
      </c>
    </row>
    <row r="2171" spans="1:72" hidden="1" outlineLevel="1">
      <c r="A2171" t="s">
        <v>1792</v>
      </c>
      <c r="B2171" t="s">
        <v>2</v>
      </c>
      <c r="C2171" s="1">
        <f t="shared" si="1204"/>
        <v>1302</v>
      </c>
      <c r="D2171" s="7">
        <f>IF(R2171&gt;0,RANK(R2171,(R2171:T2171,U2171:AI2171)),0)</f>
        <v>5</v>
      </c>
      <c r="E2171" s="7">
        <f>IF(S2171&gt;0,RANK(S2171,(R2171:T2171,U2171:AI2171)),0)</f>
        <v>6</v>
      </c>
      <c r="F2171" s="7">
        <f>IF(T2171&gt;0,RANK(T2171,(R2171:T2171,U2171:AI2171)),0)</f>
        <v>3</v>
      </c>
      <c r="G2171" s="7">
        <f>IF(U2171&gt;0,RANK(U2171,(R2171:T2171,U2171:AI2171)),0)</f>
        <v>1</v>
      </c>
      <c r="H2171" s="7">
        <f t="shared" si="1205"/>
        <v>2</v>
      </c>
      <c r="I2171" s="49">
        <f t="shared" si="1206"/>
        <v>364</v>
      </c>
      <c r="J2171" s="177">
        <f t="shared" si="1202"/>
        <v>0.27956989247311825</v>
      </c>
      <c r="K2171" s="2"/>
      <c r="L2171" s="2">
        <f t="shared" si="1207"/>
        <v>2.1505376344086023E-2</v>
      </c>
      <c r="M2171" s="2">
        <f t="shared" si="1208"/>
        <v>1.6897081413210446E-2</v>
      </c>
      <c r="N2171" s="2">
        <f t="shared" si="1209"/>
        <v>0.11597542242703533</v>
      </c>
      <c r="O2171" s="2">
        <f t="shared" si="1210"/>
        <v>0.52380952380952384</v>
      </c>
      <c r="P2171" s="2">
        <f t="shared" si="1211"/>
        <v>0.24423963133640553</v>
      </c>
      <c r="Q2171" s="2">
        <f t="shared" si="1203"/>
        <v>7.7572964669738897E-2</v>
      </c>
      <c r="R2171" s="1">
        <v>28</v>
      </c>
      <c r="S2171" s="1">
        <v>22</v>
      </c>
      <c r="T2171" s="1">
        <v>151</v>
      </c>
      <c r="U2171" s="1">
        <v>682</v>
      </c>
      <c r="V2171" s="1">
        <v>318</v>
      </c>
      <c r="W2171" s="1">
        <v>69</v>
      </c>
      <c r="X2171" s="1">
        <v>3</v>
      </c>
      <c r="Y2171" s="1">
        <v>0</v>
      </c>
      <c r="Z2171" s="1">
        <v>2</v>
      </c>
      <c r="AA2171" s="1">
        <v>15</v>
      </c>
      <c r="AC2171" s="1">
        <f t="shared" si="1220"/>
        <v>2</v>
      </c>
      <c r="AD2171" s="1">
        <v>8</v>
      </c>
      <c r="AF2171" s="1">
        <v>1</v>
      </c>
      <c r="AG2171" s="1">
        <v>1</v>
      </c>
      <c r="AK2171" s="7">
        <f t="shared" si="1212"/>
        <v>4</v>
      </c>
      <c r="AL2171" s="7">
        <f t="shared" si="1213"/>
        <v>8</v>
      </c>
      <c r="AM2171" s="7">
        <f t="shared" si="1214"/>
        <v>0</v>
      </c>
      <c r="AN2171" s="2">
        <f t="shared" si="1215"/>
        <v>5.2995391705069124E-2</v>
      </c>
      <c r="AO2171" s="2">
        <f t="shared" si="1216"/>
        <v>2.304147465437788E-3</v>
      </c>
      <c r="AP2171" s="2">
        <f t="shared" si="1217"/>
        <v>0</v>
      </c>
      <c r="AR2171" t="str">
        <f t="shared" si="1218"/>
        <v>Hansford</v>
      </c>
      <c r="AS2171" t="s">
        <v>2</v>
      </c>
      <c r="AT2171" s="184">
        <v>13</v>
      </c>
      <c r="AU2171" s="198"/>
      <c r="AV2171" s="97">
        <v>48</v>
      </c>
      <c r="AW2171" s="99">
        <v>195</v>
      </c>
      <c r="AX2171" s="105">
        <f t="shared" si="1219"/>
        <v>48195</v>
      </c>
      <c r="AZ2171" s="7" t="s">
        <v>2951</v>
      </c>
      <c r="BA2171" t="s">
        <v>3184</v>
      </c>
      <c r="BT2171" s="1">
        <v>2</v>
      </c>
    </row>
    <row r="2172" spans="1:72" hidden="1" outlineLevel="1">
      <c r="A2172" t="s">
        <v>308</v>
      </c>
      <c r="B2172" t="s">
        <v>2</v>
      </c>
      <c r="C2172" s="1">
        <f t="shared" si="1204"/>
        <v>683</v>
      </c>
      <c r="D2172" s="7">
        <f>IF(R2172&gt;0,RANK(R2172,(R2172:T2172,U2172:AI2172)),0)</f>
        <v>6</v>
      </c>
      <c r="E2172" s="7">
        <f>IF(S2172&gt;0,RANK(S2172,(R2172:T2172,U2172:AI2172)),0)</f>
        <v>5</v>
      </c>
      <c r="F2172" s="7">
        <f>IF(T2172&gt;0,RANK(T2172,(R2172:T2172,U2172:AI2172)),0)</f>
        <v>3</v>
      </c>
      <c r="G2172" s="7">
        <f>IF(U2172&gt;0,RANK(U2172,(R2172:T2172,U2172:AI2172)),0)</f>
        <v>1</v>
      </c>
      <c r="H2172" s="7">
        <f t="shared" si="1205"/>
        <v>2</v>
      </c>
      <c r="I2172" s="49">
        <f t="shared" si="1206"/>
        <v>67</v>
      </c>
      <c r="J2172" s="177">
        <f t="shared" si="1202"/>
        <v>9.8096632503660325E-2</v>
      </c>
      <c r="K2172" s="2"/>
      <c r="L2172" s="2">
        <f t="shared" si="1207"/>
        <v>2.1961932650073207E-2</v>
      </c>
      <c r="M2172" s="2">
        <f t="shared" si="1208"/>
        <v>2.9282576866764276E-2</v>
      </c>
      <c r="N2172" s="2">
        <f t="shared" si="1209"/>
        <v>9.9560761346998539E-2</v>
      </c>
      <c r="O2172" s="2">
        <f t="shared" si="1210"/>
        <v>0.424597364568082</v>
      </c>
      <c r="P2172" s="2">
        <f t="shared" si="1211"/>
        <v>0.32650073206442165</v>
      </c>
      <c r="Q2172" s="2">
        <f t="shared" si="1203"/>
        <v>9.8096632503660353E-2</v>
      </c>
      <c r="R2172" s="1">
        <v>15</v>
      </c>
      <c r="S2172" s="1">
        <v>20</v>
      </c>
      <c r="T2172" s="1">
        <v>68</v>
      </c>
      <c r="U2172" s="1">
        <v>290</v>
      </c>
      <c r="V2172" s="1">
        <v>223</v>
      </c>
      <c r="W2172" s="1">
        <v>41</v>
      </c>
      <c r="X2172" s="1">
        <v>1</v>
      </c>
      <c r="Y2172" s="1">
        <v>2</v>
      </c>
      <c r="Z2172" s="1">
        <v>4</v>
      </c>
      <c r="AA2172" s="1">
        <v>14</v>
      </c>
      <c r="AC2172" s="1">
        <f t="shared" si="1220"/>
        <v>0</v>
      </c>
      <c r="AD2172" s="1">
        <v>5</v>
      </c>
      <c r="AF2172" s="1">
        <v>0</v>
      </c>
      <c r="AG2172" s="1">
        <v>0</v>
      </c>
      <c r="AK2172" s="7">
        <f t="shared" si="1212"/>
        <v>4</v>
      </c>
      <c r="AL2172" s="7">
        <f t="shared" si="1213"/>
        <v>10</v>
      </c>
      <c r="AM2172" s="7">
        <f t="shared" si="1214"/>
        <v>9</v>
      </c>
      <c r="AN2172" s="2">
        <f t="shared" si="1215"/>
        <v>6.0029282576866766E-2</v>
      </c>
      <c r="AO2172" s="2">
        <f t="shared" si="1216"/>
        <v>1.4641288433382138E-3</v>
      </c>
      <c r="AP2172" s="2">
        <f t="shared" si="1217"/>
        <v>2.9282576866764276E-3</v>
      </c>
      <c r="AR2172" t="str">
        <f t="shared" si="1218"/>
        <v>Hardeman</v>
      </c>
      <c r="AS2172" t="s">
        <v>2</v>
      </c>
      <c r="AT2172" s="184">
        <v>13</v>
      </c>
      <c r="AU2172" s="198"/>
      <c r="AV2172" s="97">
        <v>48</v>
      </c>
      <c r="AW2172" s="99">
        <v>197</v>
      </c>
      <c r="AX2172" s="105">
        <f t="shared" si="1219"/>
        <v>48197</v>
      </c>
      <c r="AZ2172" s="7" t="s">
        <v>2951</v>
      </c>
      <c r="BA2172" t="s">
        <v>3184</v>
      </c>
      <c r="BT2172" s="1">
        <v>0</v>
      </c>
    </row>
    <row r="2173" spans="1:72" hidden="1" outlineLevel="1">
      <c r="A2173" t="s">
        <v>103</v>
      </c>
      <c r="B2173" t="s">
        <v>2</v>
      </c>
      <c r="C2173" s="1">
        <f t="shared" si="1204"/>
        <v>12454</v>
      </c>
      <c r="D2173" s="7">
        <f>IF(R2173&gt;0,RANK(R2173,(R2173:T2173,U2173:AI2173)),0)</f>
        <v>5</v>
      </c>
      <c r="E2173" s="7">
        <f>IF(S2173&gt;0,RANK(S2173,(R2173:T2173,U2173:AI2173)),0)</f>
        <v>7</v>
      </c>
      <c r="F2173" s="7">
        <f>IF(T2173&gt;0,RANK(T2173,(R2173:T2173,U2173:AI2173)),0)</f>
        <v>3</v>
      </c>
      <c r="G2173" s="7">
        <f>IF(U2173&gt;0,RANK(U2173,(R2173:T2173,U2173:AI2173)),0)</f>
        <v>1</v>
      </c>
      <c r="H2173" s="7">
        <f t="shared" si="1205"/>
        <v>2</v>
      </c>
      <c r="I2173" s="49">
        <f t="shared" si="1206"/>
        <v>2348</v>
      </c>
      <c r="J2173" s="177">
        <f t="shared" si="1202"/>
        <v>0.18853380440019271</v>
      </c>
      <c r="K2173" s="2"/>
      <c r="L2173" s="2">
        <f t="shared" si="1207"/>
        <v>1.9351212461859644E-2</v>
      </c>
      <c r="M2173" s="2">
        <f t="shared" si="1208"/>
        <v>9.796049462020234E-3</v>
      </c>
      <c r="N2173" s="2">
        <f t="shared" si="1209"/>
        <v>8.4229966275895296E-2</v>
      </c>
      <c r="O2173" s="2">
        <f t="shared" si="1210"/>
        <v>0.51043841336116913</v>
      </c>
      <c r="P2173" s="2">
        <f t="shared" si="1211"/>
        <v>0.32190460896097639</v>
      </c>
      <c r="Q2173" s="2">
        <f t="shared" si="1203"/>
        <v>5.4279749478079231E-2</v>
      </c>
      <c r="R2173" s="1">
        <v>241</v>
      </c>
      <c r="S2173" s="1">
        <v>122</v>
      </c>
      <c r="T2173" s="1">
        <v>1049</v>
      </c>
      <c r="U2173" s="1">
        <v>6357</v>
      </c>
      <c r="V2173" s="1">
        <v>4009</v>
      </c>
      <c r="W2173" s="1">
        <v>393</v>
      </c>
      <c r="X2173" s="1">
        <v>7</v>
      </c>
      <c r="Y2173" s="1">
        <v>7</v>
      </c>
      <c r="Z2173" s="1">
        <v>26</v>
      </c>
      <c r="AA2173" s="1">
        <v>204</v>
      </c>
      <c r="AC2173" s="1">
        <f t="shared" si="1220"/>
        <v>4</v>
      </c>
      <c r="AD2173" s="1">
        <v>30</v>
      </c>
      <c r="AF2173" s="1">
        <v>4</v>
      </c>
      <c r="AG2173" s="1">
        <v>1</v>
      </c>
      <c r="AK2173" s="7">
        <f t="shared" si="1212"/>
        <v>4</v>
      </c>
      <c r="AL2173" s="7">
        <f t="shared" si="1213"/>
        <v>9</v>
      </c>
      <c r="AM2173" s="7">
        <f t="shared" si="1214"/>
        <v>9</v>
      </c>
      <c r="AN2173" s="2">
        <f t="shared" si="1215"/>
        <v>3.155612654568813E-2</v>
      </c>
      <c r="AO2173" s="2">
        <f t="shared" si="1216"/>
        <v>5.6206841175525932E-4</v>
      </c>
      <c r="AP2173" s="2">
        <f t="shared" si="1217"/>
        <v>5.6206841175525932E-4</v>
      </c>
      <c r="AR2173" t="str">
        <f t="shared" si="1218"/>
        <v>Hardin</v>
      </c>
      <c r="AS2173" t="s">
        <v>2</v>
      </c>
      <c r="AT2173" s="184">
        <v>36</v>
      </c>
      <c r="AU2173" s="198"/>
      <c r="AV2173" s="97">
        <v>48</v>
      </c>
      <c r="AW2173" s="99">
        <v>199</v>
      </c>
      <c r="AX2173" s="105">
        <f t="shared" si="1219"/>
        <v>48199</v>
      </c>
      <c r="AZ2173" s="7" t="s">
        <v>2951</v>
      </c>
      <c r="BA2173" t="s">
        <v>3184</v>
      </c>
      <c r="BT2173" s="1">
        <v>4</v>
      </c>
    </row>
    <row r="2174" spans="1:72" hidden="1" outlineLevel="1">
      <c r="A2174" t="s">
        <v>89</v>
      </c>
      <c r="B2174" t="s">
        <v>2</v>
      </c>
      <c r="C2174" s="1">
        <f t="shared" si="1204"/>
        <v>327046</v>
      </c>
      <c r="D2174" s="7">
        <f>IF(R2174&gt;0,RANK(R2174,(R2174:T2174,U2174:AI2174)),0)</f>
        <v>4</v>
      </c>
      <c r="E2174" s="7">
        <f>IF(S2174&gt;0,RANK(S2174,(R2174:T2174,U2174:AI2174)),0)</f>
        <v>6</v>
      </c>
      <c r="F2174" s="7">
        <f>IF(T2174&gt;0,RANK(T2174,(R2174:T2174,U2174:AI2174)),0)</f>
        <v>3</v>
      </c>
      <c r="G2174" s="7">
        <f>IF(U2174&gt;0,RANK(U2174,(R2174:T2174,U2174:AI2174)),0)</f>
        <v>1</v>
      </c>
      <c r="H2174" s="7">
        <f t="shared" si="1205"/>
        <v>2</v>
      </c>
      <c r="I2174" s="49">
        <f t="shared" si="1206"/>
        <v>67986</v>
      </c>
      <c r="J2174" s="177">
        <f t="shared" si="1202"/>
        <v>0.20787901396133876</v>
      </c>
      <c r="K2174" s="2"/>
      <c r="L2174" s="2">
        <f t="shared" si="1207"/>
        <v>5.3643829919950099E-2</v>
      </c>
      <c r="M2174" s="2">
        <f t="shared" si="1208"/>
        <v>1.2310194896130819E-2</v>
      </c>
      <c r="N2174" s="2">
        <f t="shared" si="1209"/>
        <v>0.193660830586523</v>
      </c>
      <c r="O2174" s="2">
        <f t="shared" si="1210"/>
        <v>0.45256630565730815</v>
      </c>
      <c r="P2174" s="2">
        <f t="shared" si="1211"/>
        <v>0.24468729169596937</v>
      </c>
      <c r="Q2174" s="2">
        <f t="shared" si="1203"/>
        <v>4.3131547244118607E-2</v>
      </c>
      <c r="R2174" s="1">
        <v>17544</v>
      </c>
      <c r="S2174" s="1">
        <v>4026</v>
      </c>
      <c r="T2174" s="175">
        <v>63336</v>
      </c>
      <c r="U2174" s="1">
        <v>148010</v>
      </c>
      <c r="V2174" s="1">
        <v>80024</v>
      </c>
      <c r="W2174" s="1">
        <v>9134</v>
      </c>
      <c r="X2174" s="1">
        <v>360</v>
      </c>
      <c r="Y2174" s="1">
        <v>290</v>
      </c>
      <c r="Z2174" s="1">
        <v>768</v>
      </c>
      <c r="AA2174" s="1">
        <v>2867</v>
      </c>
      <c r="AC2174" s="1">
        <f t="shared" si="1220"/>
        <v>87</v>
      </c>
      <c r="AD2174" s="1">
        <v>342</v>
      </c>
      <c r="AF2174" s="1">
        <v>128</v>
      </c>
      <c r="AG2174" s="1">
        <v>130</v>
      </c>
      <c r="AK2174" s="7">
        <f t="shared" si="1212"/>
        <v>5</v>
      </c>
      <c r="AL2174" s="7">
        <f t="shared" si="1213"/>
        <v>9</v>
      </c>
      <c r="AM2174" s="7">
        <f t="shared" si="1214"/>
        <v>10</v>
      </c>
      <c r="AN2174" s="2">
        <f t="shared" si="1215"/>
        <v>2.7928792891519848E-2</v>
      </c>
      <c r="AO2174" s="2">
        <f t="shared" si="1216"/>
        <v>1.1007625838567051E-3</v>
      </c>
      <c r="AP2174" s="2">
        <f t="shared" si="1217"/>
        <v>8.8672541477345689E-4</v>
      </c>
      <c r="AR2174" t="str">
        <f t="shared" si="1218"/>
        <v>Harris</v>
      </c>
      <c r="AS2174" t="s">
        <v>2</v>
      </c>
      <c r="AT2174" s="184"/>
      <c r="AU2174" s="198"/>
      <c r="AV2174" s="97">
        <v>48</v>
      </c>
      <c r="AW2174" s="99">
        <v>201</v>
      </c>
      <c r="AX2174" s="105">
        <f t="shared" si="1219"/>
        <v>48201</v>
      </c>
      <c r="AZ2174" s="7" t="s">
        <v>2951</v>
      </c>
      <c r="BA2174" t="s">
        <v>3184</v>
      </c>
      <c r="BT2174" s="1">
        <v>87</v>
      </c>
    </row>
    <row r="2175" spans="1:72" hidden="1" outlineLevel="1">
      <c r="A2175" t="s">
        <v>1822</v>
      </c>
      <c r="B2175" t="s">
        <v>2</v>
      </c>
      <c r="C2175" s="1">
        <f t="shared" si="1204"/>
        <v>10405</v>
      </c>
      <c r="D2175" s="7">
        <f>IF(R2175&gt;0,RANK(R2175,(R2175:T2175,U2175:AI2175)),0)</f>
        <v>5</v>
      </c>
      <c r="E2175" s="7">
        <f>IF(S2175&gt;0,RANK(S2175,(R2175:T2175,U2175:AI2175)),0)</f>
        <v>6</v>
      </c>
      <c r="F2175" s="7">
        <f>IF(T2175&gt;0,RANK(T2175,(R2175:T2175,U2175:AI2175)),0)</f>
        <v>3</v>
      </c>
      <c r="G2175" s="7">
        <f>IF(U2175&gt;0,RANK(U2175,(R2175:T2175,U2175:AI2175)),0)</f>
        <v>1</v>
      </c>
      <c r="H2175" s="7">
        <f t="shared" si="1205"/>
        <v>2</v>
      </c>
      <c r="I2175" s="49">
        <f t="shared" si="1206"/>
        <v>1903</v>
      </c>
      <c r="J2175" s="177">
        <f t="shared" si="1202"/>
        <v>0.18289283998077846</v>
      </c>
      <c r="K2175" s="2"/>
      <c r="L2175" s="2">
        <f t="shared" si="1207"/>
        <v>2.8640076886112444E-2</v>
      </c>
      <c r="M2175" s="2">
        <f t="shared" si="1208"/>
        <v>1.316674675636713E-2</v>
      </c>
      <c r="N2175" s="2">
        <f t="shared" si="1209"/>
        <v>0.11513695338779432</v>
      </c>
      <c r="O2175" s="2">
        <f t="shared" si="1210"/>
        <v>0.48178760211436811</v>
      </c>
      <c r="P2175" s="2">
        <f t="shared" si="1211"/>
        <v>0.29889476213358962</v>
      </c>
      <c r="Q2175" s="2">
        <f t="shared" si="1203"/>
        <v>6.2373858721768427E-2</v>
      </c>
      <c r="R2175" s="1">
        <v>298</v>
      </c>
      <c r="S2175" s="1">
        <v>137</v>
      </c>
      <c r="T2175" s="1">
        <v>1198</v>
      </c>
      <c r="U2175" s="1">
        <v>5013</v>
      </c>
      <c r="V2175" s="1">
        <v>3110</v>
      </c>
      <c r="W2175" s="1">
        <v>439</v>
      </c>
      <c r="X2175" s="1">
        <v>5</v>
      </c>
      <c r="Y2175" s="1">
        <v>8</v>
      </c>
      <c r="Z2175" s="1">
        <v>18</v>
      </c>
      <c r="AA2175" s="1">
        <v>109</v>
      </c>
      <c r="AC2175" s="1">
        <f t="shared" si="1220"/>
        <v>5</v>
      </c>
      <c r="AD2175" s="1">
        <v>61</v>
      </c>
      <c r="AF2175" s="1">
        <v>3</v>
      </c>
      <c r="AG2175" s="1">
        <v>1</v>
      </c>
      <c r="AK2175" s="7">
        <f t="shared" si="1212"/>
        <v>4</v>
      </c>
      <c r="AL2175" s="7">
        <f t="shared" si="1213"/>
        <v>10</v>
      </c>
      <c r="AM2175" s="7">
        <f t="shared" si="1214"/>
        <v>9</v>
      </c>
      <c r="AN2175" s="2">
        <f t="shared" si="1215"/>
        <v>4.2191254204709275E-2</v>
      </c>
      <c r="AO2175" s="2">
        <f t="shared" si="1216"/>
        <v>4.8053820278712159E-4</v>
      </c>
      <c r="AP2175" s="2">
        <f t="shared" si="1217"/>
        <v>7.6886112445939453E-4</v>
      </c>
      <c r="AR2175" t="str">
        <f t="shared" si="1218"/>
        <v>Harrison</v>
      </c>
      <c r="AS2175" t="s">
        <v>2</v>
      </c>
      <c r="AT2175" s="184">
        <v>1</v>
      </c>
      <c r="AU2175" s="198"/>
      <c r="AV2175" s="97">
        <v>48</v>
      </c>
      <c r="AW2175" s="99">
        <v>203</v>
      </c>
      <c r="AX2175" s="105">
        <f t="shared" si="1219"/>
        <v>48203</v>
      </c>
      <c r="AZ2175" s="7" t="s">
        <v>2951</v>
      </c>
      <c r="BA2175" t="s">
        <v>3184</v>
      </c>
      <c r="BT2175" s="1">
        <v>5</v>
      </c>
    </row>
    <row r="2176" spans="1:72" hidden="1" outlineLevel="1">
      <c r="A2176" t="s">
        <v>701</v>
      </c>
      <c r="B2176" t="s">
        <v>2</v>
      </c>
      <c r="C2176" s="1">
        <f t="shared" si="1204"/>
        <v>1091</v>
      </c>
      <c r="D2176" s="7">
        <f>IF(R2176&gt;0,RANK(R2176,(R2176:T2176,U2176:AI2176)),0)</f>
        <v>5</v>
      </c>
      <c r="E2176" s="7">
        <f>IF(S2176&gt;0,RANK(S2176,(R2176:T2176,U2176:AI2176)),0)</f>
        <v>6</v>
      </c>
      <c r="F2176" s="7">
        <f>IF(T2176&gt;0,RANK(T2176,(R2176:T2176,U2176:AI2176)),0)</f>
        <v>3</v>
      </c>
      <c r="G2176" s="7">
        <f>IF(U2176&gt;0,RANK(U2176,(R2176:T2176,U2176:AI2176)),0)</f>
        <v>1</v>
      </c>
      <c r="H2176" s="7">
        <f t="shared" si="1205"/>
        <v>2</v>
      </c>
      <c r="I2176" s="49">
        <f t="shared" si="1206"/>
        <v>330</v>
      </c>
      <c r="J2176" s="177">
        <f t="shared" si="1202"/>
        <v>0.30247479376718606</v>
      </c>
      <c r="K2176" s="2"/>
      <c r="L2176" s="2">
        <f t="shared" si="1207"/>
        <v>3.7580201649862512E-2</v>
      </c>
      <c r="M2176" s="2">
        <f t="shared" si="1208"/>
        <v>9.1659028414298807E-3</v>
      </c>
      <c r="N2176" s="2">
        <f t="shared" si="1209"/>
        <v>0.13382218148487626</v>
      </c>
      <c r="O2176" s="2">
        <f t="shared" si="1210"/>
        <v>0.52887259395050412</v>
      </c>
      <c r="P2176" s="2">
        <f t="shared" si="1211"/>
        <v>0.22639780018331807</v>
      </c>
      <c r="Q2176" s="2">
        <f t="shared" si="1203"/>
        <v>6.4161319890009116E-2</v>
      </c>
      <c r="R2176" s="1">
        <v>41</v>
      </c>
      <c r="S2176" s="1">
        <v>10</v>
      </c>
      <c r="T2176" s="1">
        <v>146</v>
      </c>
      <c r="U2176" s="1">
        <v>577</v>
      </c>
      <c r="V2176" s="1">
        <v>247</v>
      </c>
      <c r="W2176" s="1">
        <v>55</v>
      </c>
      <c r="X2176" s="1">
        <v>1</v>
      </c>
      <c r="Y2176" s="1">
        <v>4</v>
      </c>
      <c r="Z2176" s="1">
        <v>1</v>
      </c>
      <c r="AA2176" s="1">
        <v>9</v>
      </c>
      <c r="AC2176" s="1">
        <f t="shared" si="1220"/>
        <v>0</v>
      </c>
      <c r="AD2176" s="1">
        <v>0</v>
      </c>
      <c r="AF2176" s="1">
        <v>0</v>
      </c>
      <c r="AG2176" s="1">
        <v>0</v>
      </c>
      <c r="AK2176" s="7">
        <f t="shared" si="1212"/>
        <v>4</v>
      </c>
      <c r="AL2176" s="7">
        <f t="shared" si="1213"/>
        <v>9</v>
      </c>
      <c r="AM2176" s="7">
        <f t="shared" si="1214"/>
        <v>8</v>
      </c>
      <c r="AN2176" s="2">
        <f t="shared" si="1215"/>
        <v>5.0412465627864347E-2</v>
      </c>
      <c r="AO2176" s="2">
        <f t="shared" si="1216"/>
        <v>9.1659028414298811E-4</v>
      </c>
      <c r="AP2176" s="2">
        <f t="shared" si="1217"/>
        <v>3.6663611365719525E-3</v>
      </c>
      <c r="AR2176" t="str">
        <f t="shared" si="1218"/>
        <v>Hartley</v>
      </c>
      <c r="AS2176" t="s">
        <v>2</v>
      </c>
      <c r="AT2176" s="184">
        <v>13</v>
      </c>
      <c r="AU2176" s="198"/>
      <c r="AV2176" s="97">
        <v>48</v>
      </c>
      <c r="AW2176" s="99">
        <v>205</v>
      </c>
      <c r="AX2176" s="105">
        <f t="shared" si="1219"/>
        <v>48205</v>
      </c>
      <c r="AZ2176" s="7" t="s">
        <v>2951</v>
      </c>
      <c r="BA2176" t="s">
        <v>3184</v>
      </c>
      <c r="BT2176" s="1">
        <v>0</v>
      </c>
    </row>
    <row r="2177" spans="1:72" hidden="1" outlineLevel="1">
      <c r="A2177" t="s">
        <v>564</v>
      </c>
      <c r="B2177" t="s">
        <v>2</v>
      </c>
      <c r="C2177" s="1">
        <f t="shared" si="1204"/>
        <v>808</v>
      </c>
      <c r="D2177" s="7">
        <f>IF(R2177&gt;0,RANK(R2177,(R2177:T2177,U2177:AI2177)),0)</f>
        <v>5</v>
      </c>
      <c r="E2177" s="7">
        <f>IF(S2177&gt;0,RANK(S2177,(R2177:T2177,U2177:AI2177)),0)</f>
        <v>6</v>
      </c>
      <c r="F2177" s="7">
        <f>IF(T2177&gt;0,RANK(T2177,(R2177:T2177,U2177:AI2177)),0)</f>
        <v>3</v>
      </c>
      <c r="G2177" s="7">
        <f>IF(U2177&gt;0,RANK(U2177,(R2177:T2177,U2177:AI2177)),0)</f>
        <v>1</v>
      </c>
      <c r="H2177" s="7">
        <f t="shared" si="1205"/>
        <v>2</v>
      </c>
      <c r="I2177" s="49">
        <f t="shared" si="1206"/>
        <v>200</v>
      </c>
      <c r="J2177" s="177">
        <f t="shared" si="1202"/>
        <v>0.24752475247524752</v>
      </c>
      <c r="K2177" s="2"/>
      <c r="L2177" s="2">
        <f t="shared" si="1207"/>
        <v>2.1039603960396041E-2</v>
      </c>
      <c r="M2177" s="2">
        <f t="shared" si="1208"/>
        <v>6.1881188118811884E-3</v>
      </c>
      <c r="N2177" s="2">
        <f t="shared" si="1209"/>
        <v>0.10148514851485149</v>
      </c>
      <c r="O2177" s="2">
        <f t="shared" si="1210"/>
        <v>0.50618811881188119</v>
      </c>
      <c r="P2177" s="2">
        <f t="shared" si="1211"/>
        <v>0.25866336633663367</v>
      </c>
      <c r="Q2177" s="2">
        <f t="shared" si="1203"/>
        <v>0.10643564356435642</v>
      </c>
      <c r="R2177" s="1">
        <v>17</v>
      </c>
      <c r="S2177" s="1">
        <v>5</v>
      </c>
      <c r="T2177" s="1">
        <v>82</v>
      </c>
      <c r="U2177" s="1">
        <v>409</v>
      </c>
      <c r="V2177" s="1">
        <v>209</v>
      </c>
      <c r="W2177" s="1">
        <v>80</v>
      </c>
      <c r="X2177" s="1">
        <v>0</v>
      </c>
      <c r="Y2177" s="1">
        <v>0</v>
      </c>
      <c r="Z2177" s="1">
        <v>1</v>
      </c>
      <c r="AA2177" s="1">
        <v>2</v>
      </c>
      <c r="AC2177" s="1">
        <f t="shared" si="1220"/>
        <v>0</v>
      </c>
      <c r="AD2177" s="1">
        <v>3</v>
      </c>
      <c r="AF2177" s="1">
        <v>0</v>
      </c>
      <c r="AG2177" s="1">
        <v>0</v>
      </c>
      <c r="AK2177" s="7">
        <f t="shared" si="1212"/>
        <v>4</v>
      </c>
      <c r="AL2177" s="7">
        <f t="shared" si="1213"/>
        <v>0</v>
      </c>
      <c r="AM2177" s="7">
        <f t="shared" si="1214"/>
        <v>0</v>
      </c>
      <c r="AN2177" s="2">
        <f t="shared" si="1215"/>
        <v>9.9009900990099015E-2</v>
      </c>
      <c r="AO2177" s="2">
        <f t="shared" si="1216"/>
        <v>0</v>
      </c>
      <c r="AP2177" s="2">
        <f t="shared" si="1217"/>
        <v>0</v>
      </c>
      <c r="AR2177" t="str">
        <f t="shared" si="1218"/>
        <v>Haskell</v>
      </c>
      <c r="AS2177" t="s">
        <v>2</v>
      </c>
      <c r="AT2177" s="184">
        <v>19</v>
      </c>
      <c r="AU2177" s="198"/>
      <c r="AV2177" s="97">
        <v>48</v>
      </c>
      <c r="AW2177" s="99">
        <v>207</v>
      </c>
      <c r="AX2177" s="105">
        <f t="shared" si="1219"/>
        <v>48207</v>
      </c>
      <c r="AZ2177" s="7" t="s">
        <v>2951</v>
      </c>
      <c r="BA2177" t="s">
        <v>3184</v>
      </c>
      <c r="BT2177" s="1">
        <v>0</v>
      </c>
    </row>
    <row r="2178" spans="1:72" hidden="1" outlineLevel="1">
      <c r="A2178" t="s">
        <v>551</v>
      </c>
      <c r="B2178" t="s">
        <v>2</v>
      </c>
      <c r="C2178" s="1">
        <f t="shared" si="1204"/>
        <v>20247</v>
      </c>
      <c r="D2178" s="7">
        <f>IF(R2178&gt;0,RANK(R2178,(R2178:T2178,U2178:AI2178)),0)</f>
        <v>4</v>
      </c>
      <c r="E2178" s="7">
        <f>IF(S2178&gt;0,RANK(S2178,(R2178:T2178,U2178:AI2178)),0)</f>
        <v>6</v>
      </c>
      <c r="F2178" s="7">
        <f>IF(T2178&gt;0,RANK(T2178,(R2178:T2178,U2178:AI2178)),0)</f>
        <v>3</v>
      </c>
      <c r="G2178" s="7">
        <f>IF(U2178&gt;0,RANK(U2178,(R2178:T2178,U2178:AI2178)),0)</f>
        <v>1</v>
      </c>
      <c r="H2178" s="7">
        <f t="shared" si="1205"/>
        <v>2</v>
      </c>
      <c r="I2178" s="49">
        <f t="shared" si="1206"/>
        <v>3285</v>
      </c>
      <c r="J2178" s="177">
        <f t="shared" si="1202"/>
        <v>0.16224625870499335</v>
      </c>
      <c r="K2178" s="2"/>
      <c r="L2178" s="2">
        <f t="shared" si="1207"/>
        <v>4.8303452363313085E-2</v>
      </c>
      <c r="M2178" s="2">
        <f t="shared" si="1208"/>
        <v>1.2792018570652442E-2</v>
      </c>
      <c r="N2178" s="2">
        <f t="shared" si="1209"/>
        <v>0.21455030374870351</v>
      </c>
      <c r="O2178" s="2">
        <f t="shared" si="1210"/>
        <v>0.40796167333432115</v>
      </c>
      <c r="P2178" s="2">
        <f t="shared" si="1211"/>
        <v>0.24571541462932781</v>
      </c>
      <c r="Q2178" s="2">
        <f t="shared" si="1203"/>
        <v>7.067713735368189E-2</v>
      </c>
      <c r="R2178" s="1">
        <v>978</v>
      </c>
      <c r="S2178" s="1">
        <v>259</v>
      </c>
      <c r="T2178" s="1">
        <v>4344</v>
      </c>
      <c r="U2178" s="1">
        <v>8260</v>
      </c>
      <c r="V2178" s="1">
        <v>4975</v>
      </c>
      <c r="W2178" s="1">
        <v>948</v>
      </c>
      <c r="X2178" s="1">
        <v>40</v>
      </c>
      <c r="Y2178" s="1">
        <v>26</v>
      </c>
      <c r="Z2178" s="1">
        <v>160</v>
      </c>
      <c r="AA2178" s="1">
        <v>177</v>
      </c>
      <c r="AC2178" s="1">
        <f t="shared" si="1220"/>
        <v>10</v>
      </c>
      <c r="AD2178" s="1">
        <v>50</v>
      </c>
      <c r="AF2178" s="1">
        <v>15</v>
      </c>
      <c r="AG2178" s="1">
        <v>5</v>
      </c>
      <c r="AK2178" s="7">
        <f t="shared" si="1212"/>
        <v>5</v>
      </c>
      <c r="AL2178" s="7">
        <f t="shared" si="1213"/>
        <v>9</v>
      </c>
      <c r="AM2178" s="7">
        <f t="shared" si="1214"/>
        <v>10</v>
      </c>
      <c r="AN2178" s="2">
        <f t="shared" si="1215"/>
        <v>4.6821751370573421E-2</v>
      </c>
      <c r="AO2178" s="2">
        <f t="shared" si="1216"/>
        <v>1.975601323652887E-3</v>
      </c>
      <c r="AP2178" s="2">
        <f t="shared" si="1217"/>
        <v>1.2841408603743764E-3</v>
      </c>
      <c r="AR2178" t="str">
        <f t="shared" si="1218"/>
        <v>Hays</v>
      </c>
      <c r="AS2178" t="s">
        <v>2</v>
      </c>
      <c r="AT2178" s="184"/>
      <c r="AU2178" s="198"/>
      <c r="AV2178" s="97">
        <v>48</v>
      </c>
      <c r="AW2178" s="99">
        <v>209</v>
      </c>
      <c r="AX2178" s="105">
        <f t="shared" si="1219"/>
        <v>48209</v>
      </c>
      <c r="AZ2178" s="7" t="s">
        <v>2951</v>
      </c>
      <c r="BA2178" t="s">
        <v>3184</v>
      </c>
      <c r="BT2178" s="1">
        <v>10</v>
      </c>
    </row>
    <row r="2179" spans="1:72" hidden="1" outlineLevel="1">
      <c r="A2179" t="s">
        <v>1436</v>
      </c>
      <c r="B2179" t="s">
        <v>2</v>
      </c>
      <c r="C2179" s="1">
        <f t="shared" si="1204"/>
        <v>1259</v>
      </c>
      <c r="D2179" s="7">
        <f>IF(R2179&gt;0,RANK(R2179,(R2179:T2179,U2179:AI2179)),0)</f>
        <v>5</v>
      </c>
      <c r="E2179" s="7">
        <f>IF(S2179&gt;0,RANK(S2179,(R2179:T2179,U2179:AI2179)),0)</f>
        <v>7</v>
      </c>
      <c r="F2179" s="7">
        <f>IF(T2179&gt;0,RANK(T2179,(R2179:T2179,U2179:AI2179)),0)</f>
        <v>3</v>
      </c>
      <c r="G2179" s="7">
        <f>IF(U2179&gt;0,RANK(U2179,(R2179:T2179,U2179:AI2179)),0)</f>
        <v>1</v>
      </c>
      <c r="H2179" s="7">
        <f t="shared" si="1205"/>
        <v>2</v>
      </c>
      <c r="I2179" s="49">
        <f t="shared" si="1206"/>
        <v>183</v>
      </c>
      <c r="J2179" s="177">
        <f t="shared" si="1202"/>
        <v>0.1453534551231136</v>
      </c>
      <c r="K2179" s="2"/>
      <c r="L2179" s="2">
        <f t="shared" si="1207"/>
        <v>3.8919777601270848E-2</v>
      </c>
      <c r="M2179" s="2">
        <f t="shared" si="1208"/>
        <v>1.7474185861795076E-2</v>
      </c>
      <c r="N2179" s="2">
        <f t="shared" si="1209"/>
        <v>0.14455917394757745</v>
      </c>
      <c r="O2179" s="2">
        <f t="shared" si="1210"/>
        <v>0.42335186656076251</v>
      </c>
      <c r="P2179" s="2">
        <f t="shared" si="1211"/>
        <v>0.27799841143764892</v>
      </c>
      <c r="Q2179" s="2">
        <f t="shared" si="1203"/>
        <v>9.7696584590945212E-2</v>
      </c>
      <c r="R2179" s="1">
        <v>49</v>
      </c>
      <c r="S2179" s="1">
        <v>22</v>
      </c>
      <c r="T2179" s="1">
        <v>182</v>
      </c>
      <c r="U2179" s="1">
        <v>533</v>
      </c>
      <c r="V2179" s="1">
        <v>350</v>
      </c>
      <c r="W2179" s="1">
        <v>73</v>
      </c>
      <c r="X2179" s="1">
        <v>1</v>
      </c>
      <c r="Y2179" s="1">
        <v>2</v>
      </c>
      <c r="Z2179" s="1">
        <v>3</v>
      </c>
      <c r="AA2179" s="1">
        <v>37</v>
      </c>
      <c r="AC2179" s="1">
        <f t="shared" si="1220"/>
        <v>1</v>
      </c>
      <c r="AD2179" s="1">
        <v>3</v>
      </c>
      <c r="AF2179" s="1">
        <v>1</v>
      </c>
      <c r="AG2179" s="1">
        <v>2</v>
      </c>
      <c r="AK2179" s="7">
        <f t="shared" si="1212"/>
        <v>4</v>
      </c>
      <c r="AL2179" s="7">
        <f t="shared" si="1213"/>
        <v>10</v>
      </c>
      <c r="AM2179" s="7">
        <f t="shared" si="1214"/>
        <v>9</v>
      </c>
      <c r="AN2179" s="2">
        <f t="shared" si="1215"/>
        <v>5.7982525814138208E-2</v>
      </c>
      <c r="AO2179" s="2">
        <f t="shared" si="1216"/>
        <v>7.9428117553613975E-4</v>
      </c>
      <c r="AP2179" s="2">
        <f t="shared" si="1217"/>
        <v>1.5885623510722795E-3</v>
      </c>
      <c r="AR2179" t="str">
        <f t="shared" si="1218"/>
        <v>Hemphill</v>
      </c>
      <c r="AS2179" t="s">
        <v>2</v>
      </c>
      <c r="AT2179" s="184">
        <v>13</v>
      </c>
      <c r="AU2179" s="198"/>
      <c r="AV2179" s="97">
        <v>48</v>
      </c>
      <c r="AW2179" s="99">
        <v>211</v>
      </c>
      <c r="AX2179" s="105">
        <f t="shared" si="1219"/>
        <v>48211</v>
      </c>
      <c r="AZ2179" s="7" t="s">
        <v>2951</v>
      </c>
      <c r="BA2179" t="s">
        <v>3184</v>
      </c>
      <c r="BT2179" s="1">
        <v>1</v>
      </c>
    </row>
    <row r="2180" spans="1:72" hidden="1" outlineLevel="1">
      <c r="A2180" t="s">
        <v>1419</v>
      </c>
      <c r="B2180" t="s">
        <v>2</v>
      </c>
      <c r="C2180" s="1">
        <f t="shared" si="1204"/>
        <v>15307</v>
      </c>
      <c r="D2180" s="7">
        <f>IF(R2180&gt;0,RANK(R2180,(R2180:T2180,U2180:AI2180)),0)</f>
        <v>5</v>
      </c>
      <c r="E2180" s="7">
        <f>IF(S2180&gt;0,RANK(S2180,(R2180:T2180,U2180:AI2180)),0)</f>
        <v>6</v>
      </c>
      <c r="F2180" s="7">
        <f>IF(T2180&gt;0,RANK(T2180,(R2180:T2180,U2180:AI2180)),0)</f>
        <v>3</v>
      </c>
      <c r="G2180" s="7">
        <f>IF(U2180&gt;0,RANK(U2180,(R2180:T2180,U2180:AI2180)),0)</f>
        <v>1</v>
      </c>
      <c r="H2180" s="7">
        <f t="shared" si="1205"/>
        <v>2</v>
      </c>
      <c r="I2180" s="49">
        <f t="shared" si="1206"/>
        <v>2387</v>
      </c>
      <c r="J2180" s="177">
        <f t="shared" si="1202"/>
        <v>0.15594172600770889</v>
      </c>
      <c r="K2180" s="2"/>
      <c r="L2180" s="2">
        <f t="shared" si="1207"/>
        <v>2.7242438100215587E-2</v>
      </c>
      <c r="M2180" s="2">
        <f t="shared" si="1208"/>
        <v>1.7638988697981316E-2</v>
      </c>
      <c r="N2180" s="2">
        <f t="shared" si="1209"/>
        <v>0.11831188345201542</v>
      </c>
      <c r="O2180" s="2">
        <f t="shared" si="1210"/>
        <v>0.46188018553602928</v>
      </c>
      <c r="P2180" s="2">
        <f t="shared" si="1211"/>
        <v>0.30593845952832038</v>
      </c>
      <c r="Q2180" s="2">
        <f t="shared" si="1203"/>
        <v>6.8988044685438121E-2</v>
      </c>
      <c r="R2180" s="1">
        <v>417</v>
      </c>
      <c r="S2180" s="1">
        <v>270</v>
      </c>
      <c r="T2180" s="1">
        <v>1811</v>
      </c>
      <c r="U2180" s="1">
        <v>7070</v>
      </c>
      <c r="V2180" s="1">
        <v>4683</v>
      </c>
      <c r="W2180" s="1">
        <v>688</v>
      </c>
      <c r="X2180" s="1">
        <v>11</v>
      </c>
      <c r="Y2180" s="1">
        <v>24</v>
      </c>
      <c r="Z2180" s="1">
        <v>38</v>
      </c>
      <c r="AA2180" s="1">
        <v>231</v>
      </c>
      <c r="AC2180" s="1">
        <f t="shared" si="1220"/>
        <v>3</v>
      </c>
      <c r="AD2180" s="1">
        <v>41</v>
      </c>
      <c r="AF2180" s="1">
        <v>13</v>
      </c>
      <c r="AG2180" s="1">
        <v>7</v>
      </c>
      <c r="AK2180" s="7">
        <f t="shared" si="1212"/>
        <v>4</v>
      </c>
      <c r="AL2180" s="7">
        <f t="shared" si="1213"/>
        <v>10</v>
      </c>
      <c r="AM2180" s="7">
        <f t="shared" si="1214"/>
        <v>9</v>
      </c>
      <c r="AN2180" s="2">
        <f t="shared" si="1215"/>
        <v>4.4946756385967207E-2</v>
      </c>
      <c r="AO2180" s="2">
        <f t="shared" si="1216"/>
        <v>7.1862546547331286E-4</v>
      </c>
      <c r="AP2180" s="2">
        <f t="shared" si="1217"/>
        <v>1.5679101064872282E-3</v>
      </c>
      <c r="AR2180" t="str">
        <f t="shared" si="1218"/>
        <v>Henderson</v>
      </c>
      <c r="AS2180" t="s">
        <v>2</v>
      </c>
      <c r="AT2180" s="184">
        <v>5</v>
      </c>
      <c r="AU2180" s="198"/>
      <c r="AV2180" s="97">
        <v>48</v>
      </c>
      <c r="AW2180" s="99">
        <v>213</v>
      </c>
      <c r="AX2180" s="105">
        <f t="shared" si="1219"/>
        <v>48213</v>
      </c>
      <c r="AZ2180" s="7" t="s">
        <v>2951</v>
      </c>
      <c r="BA2180" t="s">
        <v>3184</v>
      </c>
      <c r="BT2180" s="1">
        <v>3</v>
      </c>
    </row>
    <row r="2181" spans="1:72" hidden="1" outlineLevel="1">
      <c r="A2181" t="s">
        <v>1181</v>
      </c>
      <c r="B2181" t="s">
        <v>2</v>
      </c>
      <c r="C2181" s="1">
        <f t="shared" si="1204"/>
        <v>18666</v>
      </c>
      <c r="D2181" s="7">
        <f>IF(R2181&gt;0,RANK(R2181,(R2181:T2181,U2181:AI2181)),0)</f>
        <v>5</v>
      </c>
      <c r="E2181" s="7">
        <f>IF(S2181&gt;0,RANK(S2181,(R2181:T2181,U2181:AI2181)),0)</f>
        <v>6</v>
      </c>
      <c r="F2181" s="7">
        <f>IF(T2181&gt;0,RANK(T2181,(R2181:T2181,U2181:AI2181)),0)</f>
        <v>3</v>
      </c>
      <c r="G2181" s="7">
        <f>IF(U2181&gt;0,RANK(U2181,(R2181:T2181,U2181:AI2181)),0)</f>
        <v>1</v>
      </c>
      <c r="H2181" s="7">
        <f t="shared" si="1205"/>
        <v>2</v>
      </c>
      <c r="I2181" s="49">
        <f t="shared" si="1206"/>
        <v>1582</v>
      </c>
      <c r="J2181" s="177">
        <f t="shared" ref="J2181:J2244" si="1221">I2181/C2181</f>
        <v>8.475302689381764E-2</v>
      </c>
      <c r="K2181" s="2"/>
      <c r="L2181" s="2">
        <f t="shared" si="1207"/>
        <v>2.2072216864888031E-2</v>
      </c>
      <c r="M2181" s="2">
        <f t="shared" si="1208"/>
        <v>1.7572056144862316E-2</v>
      </c>
      <c r="N2181" s="2">
        <f t="shared" si="1209"/>
        <v>0.22270438229936784</v>
      </c>
      <c r="O2181" s="2">
        <f t="shared" si="1210"/>
        <v>0.38063859423550839</v>
      </c>
      <c r="P2181" s="2">
        <f t="shared" si="1211"/>
        <v>0.29588556734169075</v>
      </c>
      <c r="Q2181" s="2">
        <f t="shared" si="1203"/>
        <v>6.1127183113682648E-2</v>
      </c>
      <c r="R2181" s="1">
        <v>412</v>
      </c>
      <c r="S2181" s="1">
        <v>328</v>
      </c>
      <c r="T2181" s="1">
        <v>4157</v>
      </c>
      <c r="U2181" s="1">
        <v>7105</v>
      </c>
      <c r="V2181" s="1">
        <v>5523</v>
      </c>
      <c r="W2181" s="1">
        <v>765</v>
      </c>
      <c r="X2181" s="1">
        <v>40</v>
      </c>
      <c r="Y2181" s="1">
        <v>25</v>
      </c>
      <c r="Z2181" s="1">
        <v>78</v>
      </c>
      <c r="AA2181" s="1">
        <v>160</v>
      </c>
      <c r="AC2181" s="1">
        <f t="shared" si="1220"/>
        <v>20</v>
      </c>
      <c r="AD2181" s="1">
        <v>27</v>
      </c>
      <c r="AF2181" s="1">
        <v>15</v>
      </c>
      <c r="AG2181" s="1">
        <v>11</v>
      </c>
      <c r="AK2181" s="7">
        <f t="shared" si="1212"/>
        <v>4</v>
      </c>
      <c r="AL2181" s="7">
        <f t="shared" si="1213"/>
        <v>9</v>
      </c>
      <c r="AM2181" s="7">
        <f t="shared" si="1214"/>
        <v>10</v>
      </c>
      <c r="AN2181" s="2">
        <f t="shared" si="1215"/>
        <v>4.0983606557377046E-2</v>
      </c>
      <c r="AO2181" s="2">
        <f t="shared" si="1216"/>
        <v>2.1429336762027215E-3</v>
      </c>
      <c r="AP2181" s="2">
        <f t="shared" si="1217"/>
        <v>1.339333547626701E-3</v>
      </c>
      <c r="AR2181" t="str">
        <f t="shared" si="1218"/>
        <v>Hidalgo</v>
      </c>
      <c r="AS2181" t="s">
        <v>2</v>
      </c>
      <c r="AT2181" s="184"/>
      <c r="AU2181" s="198"/>
      <c r="AV2181" s="97">
        <v>48</v>
      </c>
      <c r="AW2181" s="99">
        <v>215</v>
      </c>
      <c r="AX2181" s="105">
        <f t="shared" si="1219"/>
        <v>48215</v>
      </c>
      <c r="AZ2181" s="7" t="s">
        <v>2951</v>
      </c>
      <c r="BA2181" t="s">
        <v>3184</v>
      </c>
      <c r="BT2181" s="1">
        <v>20</v>
      </c>
    </row>
    <row r="2182" spans="1:72" hidden="1" outlineLevel="1">
      <c r="A2182" t="s">
        <v>1185</v>
      </c>
      <c r="B2182" t="s">
        <v>2</v>
      </c>
      <c r="C2182" s="1">
        <f t="shared" si="1204"/>
        <v>8929</v>
      </c>
      <c r="D2182" s="7">
        <f>IF(R2182&gt;0,RANK(R2182,(R2182:T2182,U2182:AI2182)),0)</f>
        <v>5</v>
      </c>
      <c r="E2182" s="7">
        <f>IF(S2182&gt;0,RANK(S2182,(R2182:T2182,U2182:AI2182)),0)</f>
        <v>6</v>
      </c>
      <c r="F2182" s="7">
        <f>IF(T2182&gt;0,RANK(T2182,(R2182:T2182,U2182:AI2182)),0)</f>
        <v>3</v>
      </c>
      <c r="G2182" s="7">
        <f>IF(U2182&gt;0,RANK(U2182,(R2182:T2182,U2182:AI2182)),0)</f>
        <v>1</v>
      </c>
      <c r="H2182" s="7">
        <f t="shared" si="1205"/>
        <v>2</v>
      </c>
      <c r="I2182" s="49">
        <f t="shared" si="1206"/>
        <v>1103</v>
      </c>
      <c r="J2182" s="177">
        <f t="shared" si="1221"/>
        <v>0.12353007055661329</v>
      </c>
      <c r="K2182" s="2"/>
      <c r="L2182" s="2">
        <f t="shared" si="1207"/>
        <v>2.29588979728973E-2</v>
      </c>
      <c r="M2182" s="2">
        <f t="shared" si="1208"/>
        <v>2.172695710605891E-2</v>
      </c>
      <c r="N2182" s="2">
        <f t="shared" si="1209"/>
        <v>0.10370702206294098</v>
      </c>
      <c r="O2182" s="2">
        <f t="shared" si="1210"/>
        <v>0.44842647552917458</v>
      </c>
      <c r="P2182" s="2">
        <f t="shared" si="1211"/>
        <v>0.32489640497256134</v>
      </c>
      <c r="Q2182" s="2">
        <f t="shared" si="1203"/>
        <v>7.8284242356366884E-2</v>
      </c>
      <c r="R2182" s="1">
        <v>205</v>
      </c>
      <c r="S2182" s="1">
        <v>194</v>
      </c>
      <c r="T2182" s="1">
        <v>926</v>
      </c>
      <c r="U2182" s="1">
        <v>4004</v>
      </c>
      <c r="V2182" s="1">
        <v>2901</v>
      </c>
      <c r="W2182" s="1">
        <v>409</v>
      </c>
      <c r="X2182" s="1">
        <v>5</v>
      </c>
      <c r="Y2182" s="1">
        <v>55</v>
      </c>
      <c r="Z2182" s="1">
        <v>20</v>
      </c>
      <c r="AA2182" s="1">
        <v>173</v>
      </c>
      <c r="AC2182" s="1">
        <f t="shared" si="1220"/>
        <v>11</v>
      </c>
      <c r="AD2182" s="1">
        <v>17</v>
      </c>
      <c r="AF2182" s="1">
        <v>6</v>
      </c>
      <c r="AG2182" s="1">
        <v>3</v>
      </c>
      <c r="AK2182" s="7">
        <f t="shared" si="1212"/>
        <v>4</v>
      </c>
      <c r="AL2182" s="7">
        <f t="shared" si="1213"/>
        <v>10</v>
      </c>
      <c r="AM2182" s="7">
        <f t="shared" si="1214"/>
        <v>8</v>
      </c>
      <c r="AN2182" s="2">
        <f t="shared" si="1215"/>
        <v>4.5805801321536568E-2</v>
      </c>
      <c r="AO2182" s="2">
        <f t="shared" si="1216"/>
        <v>5.5997312129017806E-4</v>
      </c>
      <c r="AP2182" s="2">
        <f t="shared" si="1217"/>
        <v>6.159704334191959E-3</v>
      </c>
      <c r="AR2182" t="str">
        <f t="shared" si="1218"/>
        <v>Hill</v>
      </c>
      <c r="AS2182" t="s">
        <v>2</v>
      </c>
      <c r="AT2182" s="184">
        <v>25</v>
      </c>
      <c r="AU2182" s="198"/>
      <c r="AV2182" s="97">
        <v>48</v>
      </c>
      <c r="AW2182" s="99">
        <v>217</v>
      </c>
      <c r="AX2182" s="105">
        <f t="shared" si="1219"/>
        <v>48217</v>
      </c>
      <c r="AZ2182" s="7" t="s">
        <v>2951</v>
      </c>
      <c r="BA2182" t="s">
        <v>3184</v>
      </c>
      <c r="BT2182" s="1">
        <v>11</v>
      </c>
    </row>
    <row r="2183" spans="1:72" hidden="1" outlineLevel="1">
      <c r="A2183" t="s">
        <v>1893</v>
      </c>
      <c r="B2183" t="s">
        <v>2</v>
      </c>
      <c r="C2183" s="1">
        <f t="shared" si="1204"/>
        <v>4118</v>
      </c>
      <c r="D2183" s="7">
        <f>IF(R2183&gt;0,RANK(R2183,(R2183:T2183,U2183:AI2183)),0)</f>
        <v>5</v>
      </c>
      <c r="E2183" s="7">
        <f>IF(S2183&gt;0,RANK(S2183,(R2183:T2183,U2183:AI2183)),0)</f>
        <v>7</v>
      </c>
      <c r="F2183" s="7">
        <f>IF(T2183&gt;0,RANK(T2183,(R2183:T2183,U2183:AI2183)),0)</f>
        <v>3</v>
      </c>
      <c r="G2183" s="7">
        <f>IF(U2183&gt;0,RANK(U2183,(R2183:T2183,U2183:AI2183)),0)</f>
        <v>1</v>
      </c>
      <c r="H2183" s="7">
        <f t="shared" si="1205"/>
        <v>2</v>
      </c>
      <c r="I2183" s="49">
        <f t="shared" si="1206"/>
        <v>1057</v>
      </c>
      <c r="J2183" s="177">
        <f t="shared" si="1221"/>
        <v>0.25667799902865468</v>
      </c>
      <c r="K2183" s="2"/>
      <c r="L2183" s="2">
        <f t="shared" si="1207"/>
        <v>1.942690626517727E-2</v>
      </c>
      <c r="M2183" s="2">
        <f t="shared" si="1208"/>
        <v>1.3841670713938806E-2</v>
      </c>
      <c r="N2183" s="2">
        <f t="shared" si="1209"/>
        <v>0.12797474502185527</v>
      </c>
      <c r="O2183" s="2">
        <f t="shared" si="1210"/>
        <v>0.5038853812530355</v>
      </c>
      <c r="P2183" s="2">
        <f t="shared" si="1211"/>
        <v>0.24720738222438077</v>
      </c>
      <c r="Q2183" s="2">
        <f t="shared" si="1203"/>
        <v>8.7663914521612374E-2</v>
      </c>
      <c r="R2183" s="1">
        <v>80</v>
      </c>
      <c r="S2183" s="1">
        <v>57</v>
      </c>
      <c r="T2183" s="1">
        <v>527</v>
      </c>
      <c r="U2183" s="1">
        <v>2075</v>
      </c>
      <c r="V2183" s="1">
        <v>1018</v>
      </c>
      <c r="W2183" s="1">
        <v>264</v>
      </c>
      <c r="X2183" s="1">
        <v>3</v>
      </c>
      <c r="Y2183" s="1">
        <v>1</v>
      </c>
      <c r="Z2183" s="1">
        <v>9</v>
      </c>
      <c r="AA2183" s="1">
        <v>65</v>
      </c>
      <c r="AC2183" s="1">
        <f t="shared" si="1220"/>
        <v>1</v>
      </c>
      <c r="AD2183" s="1">
        <v>15</v>
      </c>
      <c r="AF2183" s="1">
        <v>2</v>
      </c>
      <c r="AG2183" s="1">
        <v>1</v>
      </c>
      <c r="AK2183" s="7">
        <f t="shared" si="1212"/>
        <v>4</v>
      </c>
      <c r="AL2183" s="7">
        <f t="shared" si="1213"/>
        <v>9</v>
      </c>
      <c r="AM2183" s="7">
        <f t="shared" si="1214"/>
        <v>10</v>
      </c>
      <c r="AN2183" s="2">
        <f t="shared" si="1215"/>
        <v>6.4108790675084987E-2</v>
      </c>
      <c r="AO2183" s="2">
        <f t="shared" si="1216"/>
        <v>7.2850898494414762E-4</v>
      </c>
      <c r="AP2183" s="2">
        <f t="shared" si="1217"/>
        <v>2.4283632831471587E-4</v>
      </c>
      <c r="AR2183" t="str">
        <f t="shared" si="1218"/>
        <v>Hockley</v>
      </c>
      <c r="AS2183" t="s">
        <v>2</v>
      </c>
      <c r="AT2183" s="184">
        <v>19</v>
      </c>
      <c r="AU2183" s="198"/>
      <c r="AV2183" s="97">
        <v>48</v>
      </c>
      <c r="AW2183" s="99">
        <v>219</v>
      </c>
      <c r="AX2183" s="105">
        <f t="shared" si="1219"/>
        <v>48219</v>
      </c>
      <c r="AZ2183" s="7" t="s">
        <v>2951</v>
      </c>
      <c r="BA2183" t="s">
        <v>3184</v>
      </c>
      <c r="BT2183" s="1">
        <v>1</v>
      </c>
    </row>
    <row r="2184" spans="1:72" hidden="1" outlineLevel="1">
      <c r="A2184" t="s">
        <v>624</v>
      </c>
      <c r="B2184" t="s">
        <v>2</v>
      </c>
      <c r="C2184" s="1">
        <f t="shared" si="1204"/>
        <v>14222</v>
      </c>
      <c r="D2184" s="7">
        <f>IF(R2184&gt;0,RANK(R2184,(R2184:T2184,U2184:AI2184)),0)</f>
        <v>5</v>
      </c>
      <c r="E2184" s="7">
        <f>IF(S2184&gt;0,RANK(S2184,(R2184:T2184,U2184:AI2184)),0)</f>
        <v>7</v>
      </c>
      <c r="F2184" s="7">
        <f>IF(T2184&gt;0,RANK(T2184,(R2184:T2184,U2184:AI2184)),0)</f>
        <v>3</v>
      </c>
      <c r="G2184" s="7">
        <f>IF(U2184&gt;0,RANK(U2184,(R2184:T2184,U2184:AI2184)),0)</f>
        <v>1</v>
      </c>
      <c r="H2184" s="7">
        <f t="shared" si="1205"/>
        <v>2</v>
      </c>
      <c r="I2184" s="49">
        <f t="shared" si="1206"/>
        <v>1440</v>
      </c>
      <c r="J2184" s="177">
        <f t="shared" si="1221"/>
        <v>0.10125158205596962</v>
      </c>
      <c r="K2184" s="2"/>
      <c r="L2184" s="2">
        <f t="shared" si="1207"/>
        <v>3.3188018562790043E-2</v>
      </c>
      <c r="M2184" s="2">
        <f t="shared" si="1208"/>
        <v>1.2515820559696245E-2</v>
      </c>
      <c r="N2184" s="2">
        <f t="shared" si="1209"/>
        <v>0.14716636197440586</v>
      </c>
      <c r="O2184" s="2">
        <f t="shared" si="1210"/>
        <v>0.41850653916467445</v>
      </c>
      <c r="P2184" s="2">
        <f t="shared" si="1211"/>
        <v>0.31725495710870483</v>
      </c>
      <c r="Q2184" s="2">
        <f t="shared" si="1203"/>
        <v>7.1368302629728597E-2</v>
      </c>
      <c r="R2184" s="1">
        <v>472</v>
      </c>
      <c r="S2184" s="1">
        <v>178</v>
      </c>
      <c r="T2184" s="1">
        <v>2093</v>
      </c>
      <c r="U2184" s="1">
        <v>5952</v>
      </c>
      <c r="V2184" s="1">
        <v>4512</v>
      </c>
      <c r="W2184" s="1">
        <v>715</v>
      </c>
      <c r="X2184" s="1">
        <v>11</v>
      </c>
      <c r="Y2184" s="1">
        <v>19</v>
      </c>
      <c r="Z2184" s="1">
        <v>38</v>
      </c>
      <c r="AA2184" s="1">
        <v>189</v>
      </c>
      <c r="AC2184" s="1">
        <f t="shared" si="1220"/>
        <v>3</v>
      </c>
      <c r="AD2184" s="1">
        <v>26</v>
      </c>
      <c r="AF2184" s="1">
        <v>9</v>
      </c>
      <c r="AG2184" s="1">
        <v>5</v>
      </c>
      <c r="AK2184" s="7">
        <f t="shared" si="1212"/>
        <v>4</v>
      </c>
      <c r="AL2184" s="7">
        <f t="shared" si="1213"/>
        <v>10</v>
      </c>
      <c r="AM2184" s="7">
        <f t="shared" si="1214"/>
        <v>9</v>
      </c>
      <c r="AN2184" s="2">
        <f t="shared" si="1215"/>
        <v>5.0274223034734916E-2</v>
      </c>
      <c r="AO2184" s="2">
        <f t="shared" si="1216"/>
        <v>7.73449585149768E-4</v>
      </c>
      <c r="AP2184" s="2">
        <f t="shared" si="1217"/>
        <v>1.3359583743495992E-3</v>
      </c>
      <c r="AR2184" t="str">
        <f t="shared" si="1218"/>
        <v>Hood</v>
      </c>
      <c r="AS2184" t="s">
        <v>2</v>
      </c>
      <c r="AT2184" s="184">
        <v>11</v>
      </c>
      <c r="AU2184" s="198"/>
      <c r="AV2184" s="97">
        <v>48</v>
      </c>
      <c r="AW2184" s="99">
        <v>221</v>
      </c>
      <c r="AX2184" s="105">
        <f t="shared" si="1219"/>
        <v>48221</v>
      </c>
      <c r="AZ2184" s="7" t="s">
        <v>2951</v>
      </c>
      <c r="BA2184" t="s">
        <v>3184</v>
      </c>
      <c r="BT2184" s="1">
        <v>3</v>
      </c>
    </row>
    <row r="2185" spans="1:72" hidden="1" outlineLevel="1">
      <c r="A2185" t="s">
        <v>1545</v>
      </c>
      <c r="B2185" t="s">
        <v>2</v>
      </c>
      <c r="C2185" s="1">
        <f t="shared" si="1204"/>
        <v>6950</v>
      </c>
      <c r="D2185" s="7">
        <f>IF(R2185&gt;0,RANK(R2185,(R2185:T2185,U2185:AI2185)),0)</f>
        <v>5</v>
      </c>
      <c r="E2185" s="7">
        <f>IF(S2185&gt;0,RANK(S2185,(R2185:T2185,U2185:AI2185)),0)</f>
        <v>7</v>
      </c>
      <c r="F2185" s="7">
        <f>IF(T2185&gt;0,RANK(T2185,(R2185:T2185,U2185:AI2185)),0)</f>
        <v>3</v>
      </c>
      <c r="G2185" s="7">
        <f>IF(U2185&gt;0,RANK(U2185,(R2185:T2185,U2185:AI2185)),0)</f>
        <v>1</v>
      </c>
      <c r="H2185" s="7">
        <f t="shared" si="1205"/>
        <v>2</v>
      </c>
      <c r="I2185" s="49">
        <f t="shared" si="1206"/>
        <v>1145</v>
      </c>
      <c r="J2185" s="177">
        <f t="shared" si="1221"/>
        <v>0.16474820143884891</v>
      </c>
      <c r="K2185" s="2"/>
      <c r="L2185" s="2">
        <f t="shared" si="1207"/>
        <v>2.2158273381294964E-2</v>
      </c>
      <c r="M2185" s="2">
        <f t="shared" si="1208"/>
        <v>1.3093525179856114E-2</v>
      </c>
      <c r="N2185" s="2">
        <f t="shared" si="1209"/>
        <v>0.12201438848920863</v>
      </c>
      <c r="O2185" s="2">
        <f t="shared" si="1210"/>
        <v>0.46244604316546761</v>
      </c>
      <c r="P2185" s="2">
        <f t="shared" si="1211"/>
        <v>0.29769784172661873</v>
      </c>
      <c r="Q2185" s="2">
        <f t="shared" si="1203"/>
        <v>8.2589928057553996E-2</v>
      </c>
      <c r="R2185" s="1">
        <v>154</v>
      </c>
      <c r="S2185" s="1">
        <v>91</v>
      </c>
      <c r="T2185" s="1">
        <v>848</v>
      </c>
      <c r="U2185" s="1">
        <v>3214</v>
      </c>
      <c r="V2185" s="1">
        <v>2069</v>
      </c>
      <c r="W2185" s="1">
        <v>384</v>
      </c>
      <c r="X2185" s="1">
        <v>4</v>
      </c>
      <c r="Y2185" s="1">
        <v>3</v>
      </c>
      <c r="Z2185" s="1">
        <v>9</v>
      </c>
      <c r="AA2185" s="1">
        <v>116</v>
      </c>
      <c r="AC2185" s="1">
        <f t="shared" si="1220"/>
        <v>3</v>
      </c>
      <c r="AD2185" s="1">
        <v>42</v>
      </c>
      <c r="AF2185" s="1">
        <v>10</v>
      </c>
      <c r="AG2185" s="1">
        <v>3</v>
      </c>
      <c r="AK2185" s="7">
        <f t="shared" si="1212"/>
        <v>4</v>
      </c>
      <c r="AL2185" s="7">
        <f t="shared" si="1213"/>
        <v>9</v>
      </c>
      <c r="AM2185" s="7">
        <f t="shared" si="1214"/>
        <v>10</v>
      </c>
      <c r="AN2185" s="2">
        <f t="shared" si="1215"/>
        <v>5.5251798561151082E-2</v>
      </c>
      <c r="AO2185" s="2">
        <f t="shared" si="1216"/>
        <v>5.7553956834532373E-4</v>
      </c>
      <c r="AP2185" s="2">
        <f t="shared" si="1217"/>
        <v>4.3165467625899283E-4</v>
      </c>
      <c r="AR2185" t="str">
        <f t="shared" si="1218"/>
        <v>Hopkins</v>
      </c>
      <c r="AS2185" t="s">
        <v>2</v>
      </c>
      <c r="AT2185" s="184">
        <v>4</v>
      </c>
      <c r="AU2185" s="198"/>
      <c r="AV2185" s="97">
        <v>48</v>
      </c>
      <c r="AW2185" s="99">
        <v>223</v>
      </c>
      <c r="AX2185" s="105">
        <f t="shared" si="1219"/>
        <v>48223</v>
      </c>
      <c r="AZ2185" s="7" t="s">
        <v>2951</v>
      </c>
      <c r="BA2185" t="s">
        <v>3184</v>
      </c>
      <c r="BT2185" s="1">
        <v>3</v>
      </c>
    </row>
    <row r="2186" spans="1:72" hidden="1" outlineLevel="1">
      <c r="A2186" t="s">
        <v>2093</v>
      </c>
      <c r="B2186" t="s">
        <v>2</v>
      </c>
      <c r="C2186" s="1">
        <f t="shared" si="1204"/>
        <v>4372</v>
      </c>
      <c r="D2186" s="7">
        <f>IF(R2186&gt;0,RANK(R2186,(R2186:T2186,U2186:AI2186)),0)</f>
        <v>5</v>
      </c>
      <c r="E2186" s="7">
        <f>IF(S2186&gt;0,RANK(S2186,(R2186:T2186,U2186:AI2186)),0)</f>
        <v>6</v>
      </c>
      <c r="F2186" s="7">
        <f>IF(T2186&gt;0,RANK(T2186,(R2186:T2186,U2186:AI2186)),0)</f>
        <v>3</v>
      </c>
      <c r="G2186" s="7">
        <f>IF(U2186&gt;0,RANK(U2186,(R2186:T2186,U2186:AI2186)),0)</f>
        <v>1</v>
      </c>
      <c r="H2186" s="7">
        <f t="shared" si="1205"/>
        <v>2</v>
      </c>
      <c r="I2186" s="49">
        <f t="shared" si="1206"/>
        <v>664</v>
      </c>
      <c r="J2186" s="177">
        <f t="shared" si="1221"/>
        <v>0.15187557182067704</v>
      </c>
      <c r="K2186" s="2"/>
      <c r="L2186" s="2">
        <f t="shared" si="1207"/>
        <v>1.9213174748398901E-2</v>
      </c>
      <c r="M2186" s="2">
        <f t="shared" si="1208"/>
        <v>9.8353156450137237E-3</v>
      </c>
      <c r="N2186" s="2">
        <f t="shared" si="1209"/>
        <v>8.7145471180237882E-2</v>
      </c>
      <c r="O2186" s="2">
        <f t="shared" si="1210"/>
        <v>0.48879231473010065</v>
      </c>
      <c r="P2186" s="2">
        <f t="shared" si="1211"/>
        <v>0.33691674290942358</v>
      </c>
      <c r="Q2186" s="2">
        <f t="shared" si="1203"/>
        <v>5.8096980786825292E-2</v>
      </c>
      <c r="R2186" s="1">
        <v>84</v>
      </c>
      <c r="S2186" s="1">
        <v>43</v>
      </c>
      <c r="T2186" s="1">
        <v>381</v>
      </c>
      <c r="U2186" s="1">
        <v>2137</v>
      </c>
      <c r="V2186" s="1">
        <v>1473</v>
      </c>
      <c r="W2186" s="1">
        <v>181</v>
      </c>
      <c r="X2186" s="1">
        <v>6</v>
      </c>
      <c r="Y2186" s="1">
        <v>5</v>
      </c>
      <c r="Z2186" s="1">
        <v>7</v>
      </c>
      <c r="AA2186" s="1">
        <v>43</v>
      </c>
      <c r="AC2186" s="1">
        <f t="shared" si="1220"/>
        <v>0</v>
      </c>
      <c r="AD2186" s="1">
        <v>9</v>
      </c>
      <c r="AF2186" s="1">
        <v>3</v>
      </c>
      <c r="AG2186" s="1">
        <v>0</v>
      </c>
      <c r="AK2186" s="7">
        <f t="shared" si="1212"/>
        <v>4</v>
      </c>
      <c r="AL2186" s="7">
        <f t="shared" si="1213"/>
        <v>9</v>
      </c>
      <c r="AM2186" s="7">
        <f t="shared" si="1214"/>
        <v>10</v>
      </c>
      <c r="AN2186" s="2">
        <f t="shared" si="1215"/>
        <v>4.139981701738335E-2</v>
      </c>
      <c r="AO2186" s="2">
        <f t="shared" si="1216"/>
        <v>1.3723696248856359E-3</v>
      </c>
      <c r="AP2186" s="2">
        <f t="shared" si="1217"/>
        <v>1.1436413540713633E-3</v>
      </c>
      <c r="AR2186" t="str">
        <f t="shared" si="1218"/>
        <v>Houston</v>
      </c>
      <c r="AS2186" t="s">
        <v>2</v>
      </c>
      <c r="AT2186" s="184">
        <v>8</v>
      </c>
      <c r="AU2186" s="198"/>
      <c r="AV2186" s="97">
        <v>48</v>
      </c>
      <c r="AW2186" s="99">
        <v>225</v>
      </c>
      <c r="AX2186" s="105">
        <f t="shared" si="1219"/>
        <v>48225</v>
      </c>
      <c r="AZ2186" s="7" t="s">
        <v>2951</v>
      </c>
      <c r="BA2186" t="s">
        <v>3184</v>
      </c>
      <c r="BT2186" s="1">
        <v>0</v>
      </c>
    </row>
    <row r="2187" spans="1:72" hidden="1" outlineLevel="1">
      <c r="A2187" t="s">
        <v>1133</v>
      </c>
      <c r="B2187" t="s">
        <v>2</v>
      </c>
      <c r="C2187" s="1">
        <f t="shared" si="1204"/>
        <v>3815</v>
      </c>
      <c r="D2187" s="7">
        <f>IF(R2187&gt;0,RANK(R2187,(R2187:T2187,U2187:AI2187)),0)</f>
        <v>5</v>
      </c>
      <c r="E2187" s="7">
        <f>IF(S2187&gt;0,RANK(S2187,(R2187:T2187,U2187:AI2187)),0)</f>
        <v>6</v>
      </c>
      <c r="F2187" s="7">
        <f>IF(T2187&gt;0,RANK(T2187,(R2187:T2187,U2187:AI2187)),0)</f>
        <v>3</v>
      </c>
      <c r="G2187" s="7">
        <f>IF(U2187&gt;0,RANK(U2187,(R2187:T2187,U2187:AI2187)),0)</f>
        <v>1</v>
      </c>
      <c r="H2187" s="7">
        <f t="shared" si="1205"/>
        <v>2</v>
      </c>
      <c r="I2187" s="49">
        <f t="shared" si="1206"/>
        <v>735</v>
      </c>
      <c r="J2187" s="177">
        <f t="shared" si="1221"/>
        <v>0.19266055045871561</v>
      </c>
      <c r="K2187" s="2"/>
      <c r="L2187" s="2">
        <f t="shared" si="1207"/>
        <v>1.7038007863695939E-2</v>
      </c>
      <c r="M2187" s="2">
        <f t="shared" si="1208"/>
        <v>1.6513761467889909E-2</v>
      </c>
      <c r="N2187" s="2">
        <f t="shared" si="1209"/>
        <v>0.1255570117955439</v>
      </c>
      <c r="O2187" s="2">
        <f t="shared" si="1210"/>
        <v>0.47889908256880737</v>
      </c>
      <c r="P2187" s="2">
        <f t="shared" si="1211"/>
        <v>0.28623853211009176</v>
      </c>
      <c r="Q2187" s="2">
        <f t="shared" si="1203"/>
        <v>7.5753604193971091E-2</v>
      </c>
      <c r="R2187" s="1">
        <v>65</v>
      </c>
      <c r="S2187" s="1">
        <v>63</v>
      </c>
      <c r="T2187" s="1">
        <v>479</v>
      </c>
      <c r="U2187" s="1">
        <v>1827</v>
      </c>
      <c r="V2187" s="1">
        <v>1092</v>
      </c>
      <c r="W2187" s="1">
        <v>209</v>
      </c>
      <c r="X2187" s="1">
        <v>1</v>
      </c>
      <c r="Y2187" s="1">
        <v>7</v>
      </c>
      <c r="Z2187" s="1">
        <v>7</v>
      </c>
      <c r="AA2187" s="1">
        <v>45</v>
      </c>
      <c r="AC2187" s="1">
        <f t="shared" si="1220"/>
        <v>0</v>
      </c>
      <c r="AD2187" s="1">
        <v>15</v>
      </c>
      <c r="AF2187" s="1">
        <v>4</v>
      </c>
      <c r="AG2187" s="1">
        <v>1</v>
      </c>
      <c r="AK2187" s="7">
        <f t="shared" si="1212"/>
        <v>4</v>
      </c>
      <c r="AL2187" s="7">
        <f t="shared" si="1213"/>
        <v>10</v>
      </c>
      <c r="AM2187" s="7">
        <f t="shared" si="1214"/>
        <v>8</v>
      </c>
      <c r="AN2187" s="2">
        <f t="shared" si="1215"/>
        <v>5.4783748361730014E-2</v>
      </c>
      <c r="AO2187" s="2">
        <f t="shared" si="1216"/>
        <v>2.6212319790301441E-4</v>
      </c>
      <c r="AP2187" s="2">
        <f t="shared" si="1217"/>
        <v>1.834862385321101E-3</v>
      </c>
      <c r="AR2187" t="str">
        <f t="shared" si="1218"/>
        <v>Howard</v>
      </c>
      <c r="AS2187" t="s">
        <v>2</v>
      </c>
      <c r="AT2187" s="184">
        <v>19</v>
      </c>
      <c r="AU2187" s="198"/>
      <c r="AV2187" s="97">
        <v>48</v>
      </c>
      <c r="AW2187" s="99">
        <v>227</v>
      </c>
      <c r="AX2187" s="105">
        <f t="shared" si="1219"/>
        <v>48227</v>
      </c>
      <c r="AZ2187" s="7" t="s">
        <v>2951</v>
      </c>
      <c r="BA2187" t="s">
        <v>3184</v>
      </c>
      <c r="BT2187" s="1">
        <v>0</v>
      </c>
    </row>
    <row r="2188" spans="1:72" hidden="1" outlineLevel="1">
      <c r="A2188" t="s">
        <v>2388</v>
      </c>
      <c r="B2188" t="s">
        <v>2</v>
      </c>
      <c r="C2188" s="1">
        <f t="shared" si="1204"/>
        <v>186</v>
      </c>
      <c r="D2188" s="7">
        <f>IF(R2188&gt;0,RANK(R2188,(R2188:T2188,U2188:AI2188)),0)</f>
        <v>0</v>
      </c>
      <c r="E2188" s="7">
        <f>IF(S2188&gt;0,RANK(S2188,(R2188:T2188,U2188:AI2188)),0)</f>
        <v>0</v>
      </c>
      <c r="F2188" s="7">
        <f>IF(T2188&gt;0,RANK(T2188,(R2188:T2188,U2188:AI2188)),0)</f>
        <v>3</v>
      </c>
      <c r="G2188" s="7">
        <f>IF(U2188&gt;0,RANK(U2188,(R2188:T2188,U2188:AI2188)),0)</f>
        <v>2</v>
      </c>
      <c r="H2188" s="7">
        <f t="shared" si="1205"/>
        <v>1</v>
      </c>
      <c r="I2188" s="49">
        <f t="shared" si="1206"/>
        <v>5</v>
      </c>
      <c r="J2188" s="177">
        <f t="shared" si="1221"/>
        <v>2.6881720430107527E-2</v>
      </c>
      <c r="K2188" s="2"/>
      <c r="L2188" s="2">
        <f t="shared" si="1207"/>
        <v>0</v>
      </c>
      <c r="M2188" s="2">
        <f t="shared" si="1208"/>
        <v>0</v>
      </c>
      <c r="N2188" s="2">
        <f t="shared" si="1209"/>
        <v>0.15053763440860216</v>
      </c>
      <c r="O2188" s="2">
        <f t="shared" si="1210"/>
        <v>0.38172043010752688</v>
      </c>
      <c r="P2188" s="2">
        <f t="shared" si="1211"/>
        <v>0.40860215053763443</v>
      </c>
      <c r="Q2188" s="2">
        <f t="shared" si="1203"/>
        <v>5.9139784946236562E-2</v>
      </c>
      <c r="R2188" s="1">
        <v>0</v>
      </c>
      <c r="S2188" s="1">
        <v>0</v>
      </c>
      <c r="T2188" s="1">
        <v>28</v>
      </c>
      <c r="U2188" s="1">
        <v>71</v>
      </c>
      <c r="V2188" s="1">
        <v>76</v>
      </c>
      <c r="W2188" s="1">
        <v>11</v>
      </c>
      <c r="X2188" s="1">
        <v>0</v>
      </c>
      <c r="Y2188" s="1">
        <v>0</v>
      </c>
      <c r="Z2188" s="1">
        <v>0</v>
      </c>
      <c r="AA2188" s="1">
        <v>0</v>
      </c>
      <c r="AC2188" s="1">
        <f t="shared" si="1220"/>
        <v>0</v>
      </c>
      <c r="AD2188" s="1">
        <v>0</v>
      </c>
      <c r="AF2188" s="1">
        <v>0</v>
      </c>
      <c r="AG2188" s="1">
        <v>0</v>
      </c>
      <c r="AK2188" s="7">
        <f t="shared" si="1212"/>
        <v>4</v>
      </c>
      <c r="AL2188" s="7">
        <f t="shared" si="1213"/>
        <v>0</v>
      </c>
      <c r="AM2188" s="7">
        <f t="shared" si="1214"/>
        <v>0</v>
      </c>
      <c r="AN2188" s="2">
        <f t="shared" si="1215"/>
        <v>5.9139784946236562E-2</v>
      </c>
      <c r="AO2188" s="2">
        <f t="shared" si="1216"/>
        <v>0</v>
      </c>
      <c r="AP2188" s="2">
        <f t="shared" si="1217"/>
        <v>0</v>
      </c>
      <c r="AR2188" t="str">
        <f t="shared" si="1218"/>
        <v>Hudspeth</v>
      </c>
      <c r="AS2188" t="s">
        <v>2</v>
      </c>
      <c r="AT2188" s="184">
        <v>23</v>
      </c>
      <c r="AU2188" s="198"/>
      <c r="AV2188" s="97">
        <v>48</v>
      </c>
      <c r="AW2188" s="99">
        <v>229</v>
      </c>
      <c r="AX2188" s="105">
        <f t="shared" si="1219"/>
        <v>48229</v>
      </c>
      <c r="AZ2188" s="7" t="s">
        <v>2951</v>
      </c>
      <c r="BA2188" t="s">
        <v>3184</v>
      </c>
      <c r="BT2188" s="1">
        <v>0</v>
      </c>
    </row>
    <row r="2189" spans="1:72" hidden="1" outlineLevel="1">
      <c r="A2189" t="s">
        <v>487</v>
      </c>
      <c r="B2189" t="s">
        <v>2</v>
      </c>
      <c r="C2189" s="1">
        <f t="shared" si="1204"/>
        <v>14461</v>
      </c>
      <c r="D2189" s="7">
        <f>IF(R2189&gt;0,RANK(R2189,(R2189:T2189,U2189:AI2189)),0)</f>
        <v>5</v>
      </c>
      <c r="E2189" s="7">
        <f>IF(S2189&gt;0,RANK(S2189,(R2189:T2189,U2189:AI2189)),0)</f>
        <v>7</v>
      </c>
      <c r="F2189" s="7">
        <f>IF(T2189&gt;0,RANK(T2189,(R2189:T2189,U2189:AI2189)),0)</f>
        <v>3</v>
      </c>
      <c r="G2189" s="7">
        <f>IF(U2189&gt;0,RANK(U2189,(R2189:T2189,U2189:AI2189)),0)</f>
        <v>1</v>
      </c>
      <c r="H2189" s="7">
        <f t="shared" si="1205"/>
        <v>2</v>
      </c>
      <c r="I2189" s="49">
        <f t="shared" si="1206"/>
        <v>3047</v>
      </c>
      <c r="J2189" s="177">
        <f t="shared" si="1221"/>
        <v>0.21070465389668763</v>
      </c>
      <c r="K2189" s="2"/>
      <c r="L2189" s="2">
        <f t="shared" si="1207"/>
        <v>2.4341331858101098E-2</v>
      </c>
      <c r="M2189" s="2">
        <f t="shared" si="1208"/>
        <v>9.6812115344720277E-3</v>
      </c>
      <c r="N2189" s="2">
        <f t="shared" si="1209"/>
        <v>0.1140999930848489</v>
      </c>
      <c r="O2189" s="2">
        <f t="shared" si="1210"/>
        <v>0.50141760597469054</v>
      </c>
      <c r="P2189" s="2">
        <f t="shared" si="1211"/>
        <v>0.29071295207800291</v>
      </c>
      <c r="Q2189" s="2">
        <f t="shared" si="1203"/>
        <v>5.9746905469884648E-2</v>
      </c>
      <c r="R2189" s="1">
        <v>352</v>
      </c>
      <c r="S2189" s="1">
        <v>140</v>
      </c>
      <c r="T2189" s="1">
        <v>1650</v>
      </c>
      <c r="U2189" s="1">
        <v>7251</v>
      </c>
      <c r="V2189" s="1">
        <v>4204</v>
      </c>
      <c r="W2189" s="1">
        <v>605</v>
      </c>
      <c r="X2189" s="1">
        <v>7</v>
      </c>
      <c r="Y2189" s="1">
        <v>10</v>
      </c>
      <c r="Z2189" s="1">
        <v>27</v>
      </c>
      <c r="AA2189" s="1">
        <v>178</v>
      </c>
      <c r="AC2189" s="1">
        <f t="shared" si="1220"/>
        <v>1</v>
      </c>
      <c r="AD2189" s="1">
        <v>32</v>
      </c>
      <c r="AF2189" s="1">
        <v>3</v>
      </c>
      <c r="AG2189" s="1">
        <v>1</v>
      </c>
      <c r="AK2189" s="7">
        <f t="shared" si="1212"/>
        <v>4</v>
      </c>
      <c r="AL2189" s="7">
        <f t="shared" si="1213"/>
        <v>10</v>
      </c>
      <c r="AM2189" s="7">
        <f t="shared" si="1214"/>
        <v>9</v>
      </c>
      <c r="AN2189" s="2">
        <f t="shared" si="1215"/>
        <v>4.1836664131111263E-2</v>
      </c>
      <c r="AO2189" s="2">
        <f t="shared" si="1216"/>
        <v>4.8406057672360141E-4</v>
      </c>
      <c r="AP2189" s="2">
        <f t="shared" si="1217"/>
        <v>6.9151510960514492E-4</v>
      </c>
      <c r="AR2189" t="str">
        <f t="shared" si="1218"/>
        <v>Hunt</v>
      </c>
      <c r="AS2189" t="s">
        <v>2</v>
      </c>
      <c r="AT2189" s="184">
        <v>4</v>
      </c>
      <c r="AU2189" s="198"/>
      <c r="AV2189" s="97">
        <v>48</v>
      </c>
      <c r="AW2189" s="99">
        <v>231</v>
      </c>
      <c r="AX2189" s="105">
        <f t="shared" si="1219"/>
        <v>48231</v>
      </c>
      <c r="AZ2189" s="7" t="s">
        <v>2951</v>
      </c>
      <c r="BA2189" t="s">
        <v>3184</v>
      </c>
      <c r="BT2189" s="1">
        <v>1</v>
      </c>
    </row>
    <row r="2190" spans="1:72" hidden="1" outlineLevel="1">
      <c r="A2190" t="s">
        <v>3113</v>
      </c>
      <c r="B2190" t="s">
        <v>2</v>
      </c>
      <c r="C2190" s="1">
        <f t="shared" si="1204"/>
        <v>5110</v>
      </c>
      <c r="D2190" s="7">
        <f>IF(R2190&gt;0,RANK(R2190,(R2190:T2190,U2190:AI2190)),0)</f>
        <v>7</v>
      </c>
      <c r="E2190" s="7">
        <f>IF(S2190&gt;0,RANK(S2190,(R2190:T2190,U2190:AI2190)),0)</f>
        <v>8</v>
      </c>
      <c r="F2190" s="7">
        <f>IF(T2190&gt;0,RANK(T2190,(R2190:T2190,U2190:AI2190)),0)</f>
        <v>3</v>
      </c>
      <c r="G2190" s="7">
        <f>IF(U2190&gt;0,RANK(U2190,(R2190:T2190,U2190:AI2190)),0)</f>
        <v>1</v>
      </c>
      <c r="H2190" s="7">
        <f t="shared" si="1205"/>
        <v>2</v>
      </c>
      <c r="I2190" s="49">
        <f t="shared" si="1206"/>
        <v>1002</v>
      </c>
      <c r="J2190" s="177">
        <f t="shared" si="1221"/>
        <v>0.19608610567514678</v>
      </c>
      <c r="K2190" s="2"/>
      <c r="L2190" s="2">
        <f t="shared" si="1207"/>
        <v>1.7808219178082191E-2</v>
      </c>
      <c r="M2190" s="2">
        <f t="shared" si="1208"/>
        <v>1.5851272015655577E-2</v>
      </c>
      <c r="N2190" s="2">
        <f t="shared" si="1209"/>
        <v>9.765166340508806E-2</v>
      </c>
      <c r="O2190" s="2">
        <f t="shared" si="1210"/>
        <v>0.47338551859099803</v>
      </c>
      <c r="P2190" s="2">
        <f t="shared" si="1211"/>
        <v>0.27729941291585125</v>
      </c>
      <c r="Q2190" s="2">
        <f t="shared" si="1203"/>
        <v>0.11800391389432491</v>
      </c>
      <c r="R2190" s="1">
        <v>91</v>
      </c>
      <c r="S2190" s="1">
        <v>81</v>
      </c>
      <c r="T2190" s="1">
        <v>499</v>
      </c>
      <c r="U2190" s="1">
        <v>2419</v>
      </c>
      <c r="V2190" s="1">
        <v>1417</v>
      </c>
      <c r="W2190" s="1">
        <v>277</v>
      </c>
      <c r="X2190" s="1">
        <v>4</v>
      </c>
      <c r="Y2190" s="1">
        <v>8</v>
      </c>
      <c r="Z2190" s="1">
        <v>27</v>
      </c>
      <c r="AA2190" s="1">
        <v>123</v>
      </c>
      <c r="AC2190" s="1">
        <f t="shared" si="1220"/>
        <v>4</v>
      </c>
      <c r="AD2190" s="1">
        <v>32</v>
      </c>
      <c r="AF2190" s="1">
        <v>11</v>
      </c>
      <c r="AG2190" s="1">
        <v>117</v>
      </c>
      <c r="AK2190" s="7">
        <f t="shared" si="1212"/>
        <v>4</v>
      </c>
      <c r="AL2190" s="7">
        <f t="shared" si="1213"/>
        <v>10</v>
      </c>
      <c r="AM2190" s="7">
        <f t="shared" si="1214"/>
        <v>9</v>
      </c>
      <c r="AN2190" s="2">
        <f t="shared" si="1215"/>
        <v>5.420743639921722E-2</v>
      </c>
      <c r="AO2190" s="2">
        <f t="shared" si="1216"/>
        <v>7.8277886497064581E-4</v>
      </c>
      <c r="AP2190" s="2">
        <f t="shared" si="1217"/>
        <v>1.5655577299412916E-3</v>
      </c>
      <c r="AR2190" t="str">
        <f t="shared" si="1218"/>
        <v>Hutchinson</v>
      </c>
      <c r="AS2190" t="s">
        <v>2</v>
      </c>
      <c r="AT2190" s="184">
        <v>13</v>
      </c>
      <c r="AU2190" s="198"/>
      <c r="AV2190" s="97">
        <v>48</v>
      </c>
      <c r="AW2190" s="99">
        <v>233</v>
      </c>
      <c r="AX2190" s="105">
        <f t="shared" si="1219"/>
        <v>48233</v>
      </c>
      <c r="AZ2190" s="7" t="s">
        <v>2951</v>
      </c>
      <c r="BA2190" t="s">
        <v>3184</v>
      </c>
      <c r="BT2190" s="1">
        <v>4</v>
      </c>
    </row>
    <row r="2191" spans="1:72" hidden="1" outlineLevel="1">
      <c r="A2191" t="s">
        <v>3203</v>
      </c>
      <c r="B2191" t="s">
        <v>2</v>
      </c>
      <c r="C2191" s="1">
        <f t="shared" si="1204"/>
        <v>414</v>
      </c>
      <c r="D2191" s="7">
        <f>IF(R2191&gt;0,RANK(R2191,(R2191:T2191,U2191:AI2191)),0)</f>
        <v>5</v>
      </c>
      <c r="E2191" s="7">
        <f>IF(S2191&gt;0,RANK(S2191,(R2191:T2191,U2191:AI2191)),0)</f>
        <v>6</v>
      </c>
      <c r="F2191" s="7">
        <f>IF(T2191&gt;0,RANK(T2191,(R2191:T2191,U2191:AI2191)),0)</f>
        <v>3</v>
      </c>
      <c r="G2191" s="7">
        <f>IF(U2191&gt;0,RANK(U2191,(R2191:T2191,U2191:AI2191)),0)</f>
        <v>1</v>
      </c>
      <c r="H2191" s="7">
        <f t="shared" si="1205"/>
        <v>2</v>
      </c>
      <c r="I2191" s="49">
        <f t="shared" si="1206"/>
        <v>136</v>
      </c>
      <c r="J2191" s="177">
        <f t="shared" si="1221"/>
        <v>0.32850241545893721</v>
      </c>
      <c r="K2191" s="2"/>
      <c r="L2191" s="2">
        <f t="shared" si="1207"/>
        <v>1.6908212560386472E-2</v>
      </c>
      <c r="M2191" s="2">
        <f t="shared" si="1208"/>
        <v>4.830917874396135E-3</v>
      </c>
      <c r="N2191" s="2">
        <f t="shared" si="1209"/>
        <v>0.14009661835748793</v>
      </c>
      <c r="O2191" s="2">
        <f t="shared" si="1210"/>
        <v>0.55072463768115942</v>
      </c>
      <c r="P2191" s="2">
        <f t="shared" si="1211"/>
        <v>0.22222222222222221</v>
      </c>
      <c r="Q2191" s="2">
        <f t="shared" si="1203"/>
        <v>6.5217391304347783E-2</v>
      </c>
      <c r="R2191" s="1">
        <v>7</v>
      </c>
      <c r="S2191" s="1">
        <v>2</v>
      </c>
      <c r="T2191" s="1">
        <v>58</v>
      </c>
      <c r="U2191" s="1">
        <v>228</v>
      </c>
      <c r="V2191" s="1">
        <v>92</v>
      </c>
      <c r="W2191" s="1">
        <v>25</v>
      </c>
      <c r="X2191" s="1">
        <v>0</v>
      </c>
      <c r="Y2191" s="1">
        <v>0</v>
      </c>
      <c r="Z2191" s="1">
        <v>0</v>
      </c>
      <c r="AA2191" s="1">
        <v>1</v>
      </c>
      <c r="AC2191" s="1">
        <f t="shared" si="1220"/>
        <v>0</v>
      </c>
      <c r="AD2191" s="1">
        <v>0</v>
      </c>
      <c r="AF2191" s="1">
        <v>0</v>
      </c>
      <c r="AG2191" s="1">
        <v>1</v>
      </c>
      <c r="AK2191" s="7">
        <f t="shared" si="1212"/>
        <v>4</v>
      </c>
      <c r="AL2191" s="7">
        <f t="shared" si="1213"/>
        <v>0</v>
      </c>
      <c r="AM2191" s="7">
        <f t="shared" si="1214"/>
        <v>0</v>
      </c>
      <c r="AN2191" s="2">
        <f t="shared" si="1215"/>
        <v>6.0386473429951688E-2</v>
      </c>
      <c r="AO2191" s="2">
        <f t="shared" si="1216"/>
        <v>0</v>
      </c>
      <c r="AP2191" s="2">
        <f t="shared" si="1217"/>
        <v>0</v>
      </c>
      <c r="AR2191" t="str">
        <f t="shared" si="1218"/>
        <v>Irion</v>
      </c>
      <c r="AS2191" t="s">
        <v>2</v>
      </c>
      <c r="AT2191" s="184">
        <v>11</v>
      </c>
      <c r="AU2191" s="198"/>
      <c r="AV2191" s="97">
        <v>48</v>
      </c>
      <c r="AW2191" s="99">
        <v>235</v>
      </c>
      <c r="AX2191" s="105">
        <f t="shared" si="1219"/>
        <v>48235</v>
      </c>
      <c r="AZ2191" s="7" t="s">
        <v>2951</v>
      </c>
      <c r="BA2191" t="s">
        <v>3184</v>
      </c>
      <c r="BT2191" s="1">
        <v>0</v>
      </c>
    </row>
    <row r="2192" spans="1:72" hidden="1" outlineLevel="1">
      <c r="A2192" t="s">
        <v>1499</v>
      </c>
      <c r="B2192" t="s">
        <v>2</v>
      </c>
      <c r="C2192" s="1">
        <f t="shared" si="1204"/>
        <v>1906</v>
      </c>
      <c r="D2192" s="7">
        <f>IF(R2192&gt;0,RANK(R2192,(R2192:T2192,U2192:AI2192)),0)</f>
        <v>6</v>
      </c>
      <c r="E2192" s="7">
        <f>IF(S2192&gt;0,RANK(S2192,(R2192:T2192,U2192:AI2192)),0)</f>
        <v>7</v>
      </c>
      <c r="F2192" s="7">
        <f>IF(T2192&gt;0,RANK(T2192,(R2192:T2192,U2192:AI2192)),0)</f>
        <v>3</v>
      </c>
      <c r="G2192" s="7">
        <f>IF(U2192&gt;0,RANK(U2192,(R2192:T2192,U2192:AI2192)),0)</f>
        <v>1</v>
      </c>
      <c r="H2192" s="7">
        <f t="shared" si="1205"/>
        <v>2</v>
      </c>
      <c r="I2192" s="49">
        <f t="shared" si="1206"/>
        <v>298</v>
      </c>
      <c r="J2192" s="177">
        <f t="shared" si="1221"/>
        <v>0.15634837355718784</v>
      </c>
      <c r="K2192" s="2"/>
      <c r="L2192" s="2">
        <f t="shared" si="1207"/>
        <v>9.4438614900314802E-3</v>
      </c>
      <c r="M2192" s="2">
        <f t="shared" si="1208"/>
        <v>8.3945435466946487E-3</v>
      </c>
      <c r="N2192" s="2">
        <f t="shared" si="1209"/>
        <v>9.2339979013641132E-2</v>
      </c>
      <c r="O2192" s="2">
        <f t="shared" si="1210"/>
        <v>0.49475341028331582</v>
      </c>
      <c r="P2192" s="2">
        <f t="shared" si="1211"/>
        <v>0.33840503672612804</v>
      </c>
      <c r="Q2192" s="2">
        <f t="shared" si="1203"/>
        <v>5.6663168940188857E-2</v>
      </c>
      <c r="R2192" s="1">
        <v>18</v>
      </c>
      <c r="S2192" s="1">
        <v>16</v>
      </c>
      <c r="T2192" s="1">
        <v>176</v>
      </c>
      <c r="U2192" s="1">
        <v>943</v>
      </c>
      <c r="V2192" s="1">
        <v>645</v>
      </c>
      <c r="W2192" s="1">
        <v>60</v>
      </c>
      <c r="X2192" s="1">
        <v>1</v>
      </c>
      <c r="Y2192" s="1">
        <v>1</v>
      </c>
      <c r="Z2192" s="1">
        <v>4</v>
      </c>
      <c r="AA2192" s="1">
        <v>36</v>
      </c>
      <c r="AC2192" s="1">
        <f t="shared" si="1220"/>
        <v>1</v>
      </c>
      <c r="AD2192" s="1">
        <v>1</v>
      </c>
      <c r="AF2192" s="1">
        <v>3</v>
      </c>
      <c r="AG2192" s="1">
        <v>1</v>
      </c>
      <c r="AK2192" s="7">
        <f t="shared" si="1212"/>
        <v>4</v>
      </c>
      <c r="AL2192" s="7">
        <f t="shared" si="1213"/>
        <v>9</v>
      </c>
      <c r="AM2192" s="7">
        <f t="shared" si="1214"/>
        <v>9</v>
      </c>
      <c r="AN2192" s="2">
        <f t="shared" si="1215"/>
        <v>3.1479538300104928E-2</v>
      </c>
      <c r="AO2192" s="2">
        <f t="shared" si="1216"/>
        <v>5.2465897166841555E-4</v>
      </c>
      <c r="AP2192" s="2">
        <f t="shared" si="1217"/>
        <v>5.2465897166841555E-4</v>
      </c>
      <c r="AR2192" t="str">
        <f t="shared" si="1218"/>
        <v>Jack</v>
      </c>
      <c r="AS2192" t="s">
        <v>2</v>
      </c>
      <c r="AT2192" s="184">
        <v>13</v>
      </c>
      <c r="AU2192" s="198"/>
      <c r="AV2192" s="97">
        <v>48</v>
      </c>
      <c r="AW2192" s="99">
        <v>237</v>
      </c>
      <c r="AX2192" s="105">
        <f t="shared" si="1219"/>
        <v>48237</v>
      </c>
      <c r="AZ2192" s="7" t="s">
        <v>2951</v>
      </c>
      <c r="BA2192" t="s">
        <v>3184</v>
      </c>
      <c r="BT2192" s="1">
        <v>1</v>
      </c>
    </row>
    <row r="2193" spans="1:72" hidden="1" outlineLevel="1">
      <c r="A2193" t="s">
        <v>3011</v>
      </c>
      <c r="B2193" t="s">
        <v>2</v>
      </c>
      <c r="C2193" s="1">
        <f t="shared" si="1204"/>
        <v>2750</v>
      </c>
      <c r="D2193" s="7">
        <f>IF(R2193&gt;0,RANK(R2193,(R2193:T2193,U2193:AI2193)),0)</f>
        <v>5</v>
      </c>
      <c r="E2193" s="7">
        <f>IF(S2193&gt;0,RANK(S2193,(R2193:T2193,U2193:AI2193)),0)</f>
        <v>7</v>
      </c>
      <c r="F2193" s="7">
        <f>IF(T2193&gt;0,RANK(T2193,(R2193:T2193,U2193:AI2193)),0)</f>
        <v>3</v>
      </c>
      <c r="G2193" s="7">
        <f>IF(U2193&gt;0,RANK(U2193,(R2193:T2193,U2193:AI2193)),0)</f>
        <v>1</v>
      </c>
      <c r="H2193" s="7">
        <f t="shared" si="1205"/>
        <v>2</v>
      </c>
      <c r="I2193" s="49">
        <f t="shared" si="1206"/>
        <v>634</v>
      </c>
      <c r="J2193" s="177">
        <f t="shared" si="1221"/>
        <v>0.23054545454545455</v>
      </c>
      <c r="K2193" s="2"/>
      <c r="L2193" s="2">
        <f t="shared" si="1207"/>
        <v>1.7454545454545455E-2</v>
      </c>
      <c r="M2193" s="2">
        <f t="shared" si="1208"/>
        <v>8.7272727272727276E-3</v>
      </c>
      <c r="N2193" s="2">
        <f t="shared" si="1209"/>
        <v>0.11381818181818182</v>
      </c>
      <c r="O2193" s="2">
        <f t="shared" si="1210"/>
        <v>0.51963636363636367</v>
      </c>
      <c r="P2193" s="2">
        <f t="shared" si="1211"/>
        <v>0.28909090909090907</v>
      </c>
      <c r="Q2193" s="2">
        <f t="shared" si="1203"/>
        <v>5.1272727272727248E-2</v>
      </c>
      <c r="R2193" s="1">
        <v>48</v>
      </c>
      <c r="S2193" s="1">
        <v>24</v>
      </c>
      <c r="T2193" s="1">
        <v>313</v>
      </c>
      <c r="U2193" s="1">
        <v>1429</v>
      </c>
      <c r="V2193" s="1">
        <v>795</v>
      </c>
      <c r="W2193" s="1">
        <v>81</v>
      </c>
      <c r="X2193" s="1">
        <v>1</v>
      </c>
      <c r="Y2193" s="1">
        <v>1</v>
      </c>
      <c r="Z2193" s="1">
        <v>10</v>
      </c>
      <c r="AA2193" s="1">
        <v>45</v>
      </c>
      <c r="AC2193" s="1">
        <f t="shared" si="1220"/>
        <v>0</v>
      </c>
      <c r="AD2193" s="1">
        <v>2</v>
      </c>
      <c r="AF2193" s="1">
        <v>1</v>
      </c>
      <c r="AG2193" s="1">
        <v>0</v>
      </c>
      <c r="AK2193" s="7">
        <f t="shared" si="1212"/>
        <v>4</v>
      </c>
      <c r="AL2193" s="7">
        <f t="shared" si="1213"/>
        <v>9</v>
      </c>
      <c r="AM2193" s="7">
        <f t="shared" si="1214"/>
        <v>9</v>
      </c>
      <c r="AN2193" s="2">
        <f t="shared" si="1215"/>
        <v>2.9454545454545455E-2</v>
      </c>
      <c r="AO2193" s="2">
        <f t="shared" si="1216"/>
        <v>3.6363636363636361E-4</v>
      </c>
      <c r="AP2193" s="2">
        <f t="shared" si="1217"/>
        <v>3.6363636363636361E-4</v>
      </c>
      <c r="AR2193" t="str">
        <f t="shared" si="1218"/>
        <v>Jackson</v>
      </c>
      <c r="AS2193" t="s">
        <v>2</v>
      </c>
      <c r="AT2193" s="184">
        <v>27</v>
      </c>
      <c r="AU2193" s="198"/>
      <c r="AV2193" s="97">
        <v>48</v>
      </c>
      <c r="AW2193" s="99">
        <v>239</v>
      </c>
      <c r="AX2193" s="105">
        <f t="shared" si="1219"/>
        <v>48239</v>
      </c>
      <c r="AZ2193" s="7" t="s">
        <v>2951</v>
      </c>
      <c r="BA2193" t="s">
        <v>3184</v>
      </c>
      <c r="BT2193" s="1">
        <v>0</v>
      </c>
    </row>
    <row r="2194" spans="1:72" hidden="1" outlineLevel="1">
      <c r="A2194" t="s">
        <v>1340</v>
      </c>
      <c r="B2194" t="s">
        <v>2</v>
      </c>
      <c r="C2194" s="1">
        <f t="shared" si="1204"/>
        <v>6008</v>
      </c>
      <c r="D2194" s="7">
        <f>IF(R2194&gt;0,RANK(R2194,(R2194:T2194,U2194:AI2194)),0)</f>
        <v>5</v>
      </c>
      <c r="E2194" s="7">
        <f>IF(S2194&gt;0,RANK(S2194,(R2194:T2194,U2194:AI2194)),0)</f>
        <v>7</v>
      </c>
      <c r="F2194" s="7">
        <f>IF(T2194&gt;0,RANK(T2194,(R2194:T2194,U2194:AI2194)),0)</f>
        <v>3</v>
      </c>
      <c r="G2194" s="7">
        <f>IF(U2194&gt;0,RANK(U2194,(R2194:T2194,U2194:AI2194)),0)</f>
        <v>1</v>
      </c>
      <c r="H2194" s="7">
        <f t="shared" si="1205"/>
        <v>2</v>
      </c>
      <c r="I2194" s="49">
        <f t="shared" si="1206"/>
        <v>983</v>
      </c>
      <c r="J2194" s="177">
        <f t="shared" si="1221"/>
        <v>0.16361517976031958</v>
      </c>
      <c r="K2194" s="2"/>
      <c r="L2194" s="2">
        <f t="shared" si="1207"/>
        <v>1.6145139813581892E-2</v>
      </c>
      <c r="M2194" s="2">
        <f t="shared" si="1208"/>
        <v>7.8229027962716385E-3</v>
      </c>
      <c r="N2194" s="2">
        <f t="shared" si="1209"/>
        <v>7.157123834886818E-2</v>
      </c>
      <c r="O2194" s="2">
        <f t="shared" si="1210"/>
        <v>0.50848868175765649</v>
      </c>
      <c r="P2194" s="2">
        <f t="shared" si="1211"/>
        <v>0.34487350199733691</v>
      </c>
      <c r="Q2194" s="2">
        <f t="shared" si="1203"/>
        <v>5.1098535286284941E-2</v>
      </c>
      <c r="R2194" s="1">
        <v>97</v>
      </c>
      <c r="S2194" s="1">
        <v>47</v>
      </c>
      <c r="T2194" s="1">
        <v>430</v>
      </c>
      <c r="U2194" s="1">
        <v>3055</v>
      </c>
      <c r="V2194" s="1">
        <v>2072</v>
      </c>
      <c r="W2194" s="1">
        <v>217</v>
      </c>
      <c r="X2194" s="1">
        <v>1</v>
      </c>
      <c r="Y2194" s="1">
        <v>1</v>
      </c>
      <c r="Z2194" s="1">
        <v>5</v>
      </c>
      <c r="AA2194" s="1">
        <v>66</v>
      </c>
      <c r="AC2194" s="1">
        <f t="shared" si="1220"/>
        <v>2</v>
      </c>
      <c r="AD2194" s="1">
        <v>13</v>
      </c>
      <c r="AF2194" s="1">
        <v>1</v>
      </c>
      <c r="AG2194" s="1">
        <v>1</v>
      </c>
      <c r="AK2194" s="7">
        <f t="shared" si="1212"/>
        <v>4</v>
      </c>
      <c r="AL2194" s="7">
        <f t="shared" si="1213"/>
        <v>9</v>
      </c>
      <c r="AM2194" s="7">
        <f t="shared" si="1214"/>
        <v>9</v>
      </c>
      <c r="AN2194" s="2">
        <f t="shared" si="1215"/>
        <v>3.6118508655126495E-2</v>
      </c>
      <c r="AO2194" s="2">
        <f t="shared" si="1216"/>
        <v>1.6644474034620507E-4</v>
      </c>
      <c r="AP2194" s="2">
        <f t="shared" si="1217"/>
        <v>1.6644474034620507E-4</v>
      </c>
      <c r="AR2194" t="str">
        <f t="shared" si="1218"/>
        <v>Jasper</v>
      </c>
      <c r="AS2194" t="s">
        <v>2</v>
      </c>
      <c r="AT2194" s="184">
        <v>36</v>
      </c>
      <c r="AU2194" s="198"/>
      <c r="AV2194" s="97">
        <v>48</v>
      </c>
      <c r="AW2194" s="99">
        <v>241</v>
      </c>
      <c r="AX2194" s="105">
        <f t="shared" si="1219"/>
        <v>48241</v>
      </c>
      <c r="AZ2194" s="7" t="s">
        <v>2951</v>
      </c>
      <c r="BA2194" t="s">
        <v>3184</v>
      </c>
      <c r="BT2194" s="1">
        <v>2</v>
      </c>
    </row>
    <row r="2195" spans="1:72" hidden="1" outlineLevel="1">
      <c r="A2195" t="s">
        <v>2182</v>
      </c>
      <c r="B2195" t="s">
        <v>2</v>
      </c>
      <c r="C2195" s="1">
        <f t="shared" si="1204"/>
        <v>519</v>
      </c>
      <c r="D2195" s="7">
        <f>IF(R2195&gt;0,RANK(R2195,(R2195:T2195,U2195:AI2195)),0)</f>
        <v>5</v>
      </c>
      <c r="E2195" s="7">
        <f>IF(S2195&gt;0,RANK(S2195,(R2195:T2195,U2195:AI2195)),0)</f>
        <v>7</v>
      </c>
      <c r="F2195" s="7">
        <f>IF(T2195&gt;0,RANK(T2195,(R2195:T2195,U2195:AI2195)),0)</f>
        <v>3</v>
      </c>
      <c r="G2195" s="7">
        <f>IF(U2195&gt;0,RANK(U2195,(R2195:T2195,U2195:AI2195)),0)</f>
        <v>1</v>
      </c>
      <c r="H2195" s="7">
        <f t="shared" si="1205"/>
        <v>2</v>
      </c>
      <c r="I2195" s="49">
        <f t="shared" si="1206"/>
        <v>86</v>
      </c>
      <c r="J2195" s="177">
        <f t="shared" si="1221"/>
        <v>0.16570327552986513</v>
      </c>
      <c r="K2195" s="2"/>
      <c r="L2195" s="2">
        <f t="shared" si="1207"/>
        <v>2.3121387283236993E-2</v>
      </c>
      <c r="M2195" s="2">
        <f t="shared" si="1208"/>
        <v>1.5414258188824663E-2</v>
      </c>
      <c r="N2195" s="2">
        <f t="shared" si="1209"/>
        <v>0.14258188824662812</v>
      </c>
      <c r="O2195" s="2">
        <f t="shared" si="1210"/>
        <v>0.44315992292870904</v>
      </c>
      <c r="P2195" s="2">
        <f t="shared" si="1211"/>
        <v>0.2774566473988439</v>
      </c>
      <c r="Q2195" s="2">
        <f t="shared" si="1203"/>
        <v>9.8265895953757287E-2</v>
      </c>
      <c r="R2195" s="1">
        <v>12</v>
      </c>
      <c r="S2195" s="1">
        <v>8</v>
      </c>
      <c r="T2195" s="1">
        <v>74</v>
      </c>
      <c r="U2195" s="1">
        <v>230</v>
      </c>
      <c r="V2195" s="1">
        <v>144</v>
      </c>
      <c r="W2195" s="1">
        <v>36</v>
      </c>
      <c r="X2195" s="1">
        <v>0</v>
      </c>
      <c r="Y2195" s="1">
        <v>0</v>
      </c>
      <c r="Z2195" s="1">
        <v>2</v>
      </c>
      <c r="AA2195" s="1">
        <v>11</v>
      </c>
      <c r="AC2195" s="1">
        <f t="shared" si="1220"/>
        <v>0</v>
      </c>
      <c r="AD2195" s="1">
        <v>0</v>
      </c>
      <c r="AF2195" s="1">
        <v>2</v>
      </c>
      <c r="AG2195" s="1">
        <v>0</v>
      </c>
      <c r="AK2195" s="7">
        <f t="shared" si="1212"/>
        <v>4</v>
      </c>
      <c r="AL2195" s="7">
        <f t="shared" si="1213"/>
        <v>0</v>
      </c>
      <c r="AM2195" s="7">
        <f t="shared" si="1214"/>
        <v>0</v>
      </c>
      <c r="AN2195" s="2">
        <f t="shared" si="1215"/>
        <v>6.9364161849710976E-2</v>
      </c>
      <c r="AO2195" s="2">
        <f t="shared" si="1216"/>
        <v>0</v>
      </c>
      <c r="AP2195" s="2">
        <f t="shared" si="1217"/>
        <v>0</v>
      </c>
      <c r="AR2195" t="str">
        <f t="shared" si="1218"/>
        <v>Jeff Davis</v>
      </c>
      <c r="AS2195" t="s">
        <v>2</v>
      </c>
      <c r="AT2195" s="184">
        <v>23</v>
      </c>
      <c r="AU2195" s="198"/>
      <c r="AV2195" s="97">
        <v>48</v>
      </c>
      <c r="AW2195" s="99">
        <v>243</v>
      </c>
      <c r="AX2195" s="105">
        <f t="shared" si="1219"/>
        <v>48243</v>
      </c>
      <c r="AZ2195" s="7" t="s">
        <v>2951</v>
      </c>
      <c r="BA2195" t="s">
        <v>3184</v>
      </c>
      <c r="BT2195" s="1">
        <v>0</v>
      </c>
    </row>
    <row r="2196" spans="1:72" hidden="1" outlineLevel="1">
      <c r="A2196" t="s">
        <v>2461</v>
      </c>
      <c r="B2196" t="s">
        <v>2</v>
      </c>
      <c r="C2196" s="1">
        <f t="shared" si="1204"/>
        <v>18999</v>
      </c>
      <c r="D2196" s="7">
        <f>IF(R2196&gt;0,RANK(R2196,(R2196:T2196,U2196:AI2196)),0)</f>
        <v>5</v>
      </c>
      <c r="E2196" s="7">
        <f>IF(S2196&gt;0,RANK(S2196,(R2196:T2196,U2196:AI2196)),0)</f>
        <v>6</v>
      </c>
      <c r="F2196" s="7">
        <f>IF(T2196&gt;0,RANK(T2196,(R2196:T2196,U2196:AI2196)),0)</f>
        <v>3</v>
      </c>
      <c r="G2196" s="7">
        <f>IF(U2196&gt;0,RANK(U2196,(R2196:T2196,U2196:AI2196)),0)</f>
        <v>1</v>
      </c>
      <c r="H2196" s="7">
        <f t="shared" si="1205"/>
        <v>2</v>
      </c>
      <c r="I2196" s="49">
        <f t="shared" si="1206"/>
        <v>3173</v>
      </c>
      <c r="J2196" s="177">
        <f t="shared" si="1221"/>
        <v>0.16700878993631244</v>
      </c>
      <c r="K2196" s="2"/>
      <c r="L2196" s="2">
        <f t="shared" si="1207"/>
        <v>2.5948734143902311E-2</v>
      </c>
      <c r="M2196" s="2">
        <f t="shared" si="1208"/>
        <v>8.2109584714984991E-3</v>
      </c>
      <c r="N2196" s="2">
        <f t="shared" si="1209"/>
        <v>0.12332228012000632</v>
      </c>
      <c r="O2196" s="2">
        <f t="shared" si="1210"/>
        <v>0.48128848886783515</v>
      </c>
      <c r="P2196" s="2">
        <f t="shared" si="1211"/>
        <v>0.31427969893152269</v>
      </c>
      <c r="Q2196" s="2">
        <f t="shared" si="1203"/>
        <v>4.6949839465234955E-2</v>
      </c>
      <c r="R2196" s="1">
        <v>493</v>
      </c>
      <c r="S2196" s="1">
        <v>156</v>
      </c>
      <c r="T2196" s="1">
        <v>2343</v>
      </c>
      <c r="U2196" s="1">
        <v>9144</v>
      </c>
      <c r="V2196" s="1">
        <v>5971</v>
      </c>
      <c r="W2196" s="1">
        <v>680</v>
      </c>
      <c r="X2196" s="1">
        <v>16</v>
      </c>
      <c r="Y2196" s="1">
        <v>16</v>
      </c>
      <c r="Z2196" s="1">
        <v>35</v>
      </c>
      <c r="AA2196" s="1">
        <v>108</v>
      </c>
      <c r="AC2196" s="1">
        <f t="shared" si="1220"/>
        <v>7</v>
      </c>
      <c r="AD2196" s="1">
        <v>12</v>
      </c>
      <c r="AF2196" s="1">
        <v>13</v>
      </c>
      <c r="AG2196" s="1">
        <v>5</v>
      </c>
      <c r="AK2196" s="7">
        <f t="shared" si="1212"/>
        <v>4</v>
      </c>
      <c r="AL2196" s="7">
        <f t="shared" si="1213"/>
        <v>9</v>
      </c>
      <c r="AM2196" s="7">
        <f t="shared" si="1214"/>
        <v>9</v>
      </c>
      <c r="AN2196" s="2">
        <f t="shared" si="1215"/>
        <v>3.5791357439865258E-2</v>
      </c>
      <c r="AO2196" s="2">
        <f t="shared" si="1216"/>
        <v>8.4214958682035895E-4</v>
      </c>
      <c r="AP2196" s="2">
        <f t="shared" si="1217"/>
        <v>8.4214958682035895E-4</v>
      </c>
      <c r="AR2196" t="str">
        <f t="shared" si="1218"/>
        <v>Jefferson</v>
      </c>
      <c r="AS2196" t="s">
        <v>2</v>
      </c>
      <c r="AT2196" s="184">
        <v>14</v>
      </c>
      <c r="AU2196" s="198"/>
      <c r="AV2196" s="97">
        <v>48</v>
      </c>
      <c r="AW2196" s="99">
        <v>245</v>
      </c>
      <c r="AX2196" s="105">
        <f t="shared" si="1219"/>
        <v>48245</v>
      </c>
      <c r="AZ2196" s="7" t="s">
        <v>2951</v>
      </c>
      <c r="BA2196" t="s">
        <v>3184</v>
      </c>
      <c r="BT2196" s="1">
        <v>7</v>
      </c>
    </row>
    <row r="2197" spans="1:72" hidden="1" outlineLevel="1">
      <c r="A2197" t="s">
        <v>519</v>
      </c>
      <c r="B2197" t="s">
        <v>2</v>
      </c>
      <c r="C2197" s="1">
        <f t="shared" si="1204"/>
        <v>42</v>
      </c>
      <c r="D2197" s="7">
        <f>IF(R2197&gt;0,RANK(R2197,(R2197:T2197,U2197:AI2197)),0)</f>
        <v>0</v>
      </c>
      <c r="E2197" s="7">
        <f>IF(S2197&gt;0,RANK(S2197,(R2197:T2197,U2197:AI2197)),0)</f>
        <v>0</v>
      </c>
      <c r="F2197" s="7">
        <f>IF(T2197&gt;0,RANK(T2197,(R2197:T2197,U2197:AI2197)),0)</f>
        <v>3</v>
      </c>
      <c r="G2197" s="7">
        <f>IF(U2197&gt;0,RANK(U2197,(R2197:T2197,U2197:AI2197)),0)</f>
        <v>1</v>
      </c>
      <c r="H2197" s="7">
        <f t="shared" si="1205"/>
        <v>2</v>
      </c>
      <c r="I2197" s="49">
        <f t="shared" si="1206"/>
        <v>5</v>
      </c>
      <c r="J2197" s="177">
        <f t="shared" si="1221"/>
        <v>0.11904761904761904</v>
      </c>
      <c r="K2197" s="2"/>
      <c r="L2197" s="2">
        <f t="shared" si="1207"/>
        <v>0</v>
      </c>
      <c r="M2197" s="2">
        <f t="shared" si="1208"/>
        <v>0</v>
      </c>
      <c r="N2197" s="2">
        <f t="shared" si="1209"/>
        <v>0.14285714285714285</v>
      </c>
      <c r="O2197" s="2">
        <f t="shared" si="1210"/>
        <v>0.47619047619047616</v>
      </c>
      <c r="P2197" s="2">
        <f t="shared" si="1211"/>
        <v>0.35714285714285715</v>
      </c>
      <c r="Q2197" s="2">
        <f t="shared" si="1203"/>
        <v>2.3809523809523891E-2</v>
      </c>
      <c r="R2197" s="1">
        <v>0</v>
      </c>
      <c r="S2197" s="1">
        <v>0</v>
      </c>
      <c r="T2197" s="1">
        <v>6</v>
      </c>
      <c r="U2197" s="1">
        <v>20</v>
      </c>
      <c r="V2197" s="1">
        <v>15</v>
      </c>
      <c r="W2197" s="1">
        <v>1</v>
      </c>
      <c r="X2197" s="1">
        <v>0</v>
      </c>
      <c r="Y2197" s="1">
        <v>0</v>
      </c>
      <c r="Z2197" s="1">
        <v>0</v>
      </c>
      <c r="AA2197" s="1">
        <v>0</v>
      </c>
      <c r="AC2197" s="1">
        <f t="shared" si="1220"/>
        <v>0</v>
      </c>
      <c r="AD2197" s="1">
        <v>0</v>
      </c>
      <c r="AF2197" s="1">
        <v>0</v>
      </c>
      <c r="AG2197" s="1">
        <v>0</v>
      </c>
      <c r="AK2197" s="7">
        <f t="shared" si="1212"/>
        <v>4</v>
      </c>
      <c r="AL2197" s="7">
        <f t="shared" si="1213"/>
        <v>0</v>
      </c>
      <c r="AM2197" s="7">
        <f t="shared" si="1214"/>
        <v>0</v>
      </c>
      <c r="AN2197" s="2">
        <f t="shared" si="1215"/>
        <v>2.3809523809523808E-2</v>
      </c>
      <c r="AO2197" s="2">
        <f t="shared" si="1216"/>
        <v>0</v>
      </c>
      <c r="AP2197" s="2">
        <f t="shared" si="1217"/>
        <v>0</v>
      </c>
      <c r="AR2197" t="str">
        <f t="shared" si="1218"/>
        <v>Jim Hogg</v>
      </c>
      <c r="AS2197" t="s">
        <v>2</v>
      </c>
      <c r="AT2197" s="184">
        <v>15</v>
      </c>
      <c r="AU2197" s="198"/>
      <c r="AV2197" s="97">
        <v>48</v>
      </c>
      <c r="AW2197" s="99">
        <v>247</v>
      </c>
      <c r="AX2197" s="105">
        <f t="shared" si="1219"/>
        <v>48247</v>
      </c>
      <c r="AZ2197" s="7" t="s">
        <v>2951</v>
      </c>
      <c r="BA2197" t="s">
        <v>3184</v>
      </c>
      <c r="BT2197" s="1">
        <v>0</v>
      </c>
    </row>
    <row r="2198" spans="1:72" hidden="1" outlineLevel="1">
      <c r="A2198" t="s">
        <v>656</v>
      </c>
      <c r="B2198" t="s">
        <v>2</v>
      </c>
      <c r="C2198" s="1">
        <f t="shared" si="1204"/>
        <v>2114</v>
      </c>
      <c r="D2198" s="7">
        <f>IF(R2198&gt;0,RANK(R2198,(R2198:T2198,U2198:AI2198)),0)</f>
        <v>5</v>
      </c>
      <c r="E2198" s="7">
        <f>IF(S2198&gt;0,RANK(S2198,(R2198:T2198,U2198:AI2198)),0)</f>
        <v>6</v>
      </c>
      <c r="F2198" s="7">
        <f>IF(T2198&gt;0,RANK(T2198,(R2198:T2198,U2198:AI2198)),0)</f>
        <v>3</v>
      </c>
      <c r="G2198" s="7">
        <f>IF(U2198&gt;0,RANK(U2198,(R2198:T2198,U2198:AI2198)),0)</f>
        <v>1</v>
      </c>
      <c r="H2198" s="7">
        <f t="shared" si="1205"/>
        <v>2</v>
      </c>
      <c r="I2198" s="49">
        <f t="shared" si="1206"/>
        <v>130</v>
      </c>
      <c r="J2198" s="177">
        <f t="shared" si="1221"/>
        <v>6.1494796594134343E-2</v>
      </c>
      <c r="K2198" s="2"/>
      <c r="L2198" s="2">
        <f t="shared" si="1207"/>
        <v>2.0813623462630087E-2</v>
      </c>
      <c r="M2198" s="2">
        <f t="shared" si="1208"/>
        <v>1.6556291390728478E-2</v>
      </c>
      <c r="N2198" s="2">
        <f t="shared" si="1209"/>
        <v>0.14049195837275308</v>
      </c>
      <c r="O2198" s="2">
        <f t="shared" si="1210"/>
        <v>0.41059602649006621</v>
      </c>
      <c r="P2198" s="2">
        <f t="shared" si="1211"/>
        <v>0.3491012298959319</v>
      </c>
      <c r="Q2198" s="2">
        <f t="shared" ref="Q2198:Q2261" si="1222">IF(C2198=0,"-",(1-L2198-M2198-N2198-O2198-P2198))</f>
        <v>6.2440870387890313E-2</v>
      </c>
      <c r="R2198" s="1">
        <v>44</v>
      </c>
      <c r="S2198" s="1">
        <v>35</v>
      </c>
      <c r="T2198" s="1">
        <v>297</v>
      </c>
      <c r="U2198" s="1">
        <v>868</v>
      </c>
      <c r="V2198" s="1">
        <v>738</v>
      </c>
      <c r="W2198" s="1">
        <v>87</v>
      </c>
      <c r="X2198" s="1">
        <v>0</v>
      </c>
      <c r="Y2198" s="1">
        <v>4</v>
      </c>
      <c r="Z2198" s="1">
        <v>8</v>
      </c>
      <c r="AA2198" s="1">
        <v>29</v>
      </c>
      <c r="AC2198" s="1">
        <f t="shared" si="1220"/>
        <v>1</v>
      </c>
      <c r="AD2198" s="1">
        <v>2</v>
      </c>
      <c r="AF2198" s="1">
        <v>1</v>
      </c>
      <c r="AG2198" s="1">
        <v>0</v>
      </c>
      <c r="AK2198" s="7">
        <f t="shared" si="1212"/>
        <v>4</v>
      </c>
      <c r="AL2198" s="7">
        <f t="shared" si="1213"/>
        <v>0</v>
      </c>
      <c r="AM2198" s="7">
        <f t="shared" si="1214"/>
        <v>9</v>
      </c>
      <c r="AN2198" s="2">
        <f t="shared" si="1215"/>
        <v>4.1154210028382217E-2</v>
      </c>
      <c r="AO2198" s="2">
        <f t="shared" si="1216"/>
        <v>0</v>
      </c>
      <c r="AP2198" s="2">
        <f t="shared" si="1217"/>
        <v>1.8921475875118259E-3</v>
      </c>
      <c r="AR2198" t="str">
        <f t="shared" si="1218"/>
        <v>Jim Wells</v>
      </c>
      <c r="AS2198" t="s">
        <v>2</v>
      </c>
      <c r="AT2198" s="184">
        <v>34</v>
      </c>
      <c r="AU2198" s="198"/>
      <c r="AV2198" s="97">
        <v>48</v>
      </c>
      <c r="AW2198" s="99">
        <v>249</v>
      </c>
      <c r="AX2198" s="105">
        <f t="shared" si="1219"/>
        <v>48249</v>
      </c>
      <c r="AZ2198" s="7" t="s">
        <v>2951</v>
      </c>
      <c r="BA2198" t="s">
        <v>3184</v>
      </c>
      <c r="BT2198" s="1">
        <v>1</v>
      </c>
    </row>
    <row r="2199" spans="1:72" hidden="1" outlineLevel="1">
      <c r="A2199" t="s">
        <v>1947</v>
      </c>
      <c r="B2199" t="s">
        <v>2</v>
      </c>
      <c r="C2199" s="1">
        <f t="shared" si="1204"/>
        <v>25273</v>
      </c>
      <c r="D2199" s="7">
        <f>IF(R2199&gt;0,RANK(R2199,(R2199:T2199,U2199:AI2199)),0)</f>
        <v>5</v>
      </c>
      <c r="E2199" s="7">
        <f>IF(S2199&gt;0,RANK(S2199,(R2199:T2199,U2199:AI2199)),0)</f>
        <v>7</v>
      </c>
      <c r="F2199" s="7">
        <f>IF(T2199&gt;0,RANK(T2199,(R2199:T2199,U2199:AI2199)),0)</f>
        <v>3</v>
      </c>
      <c r="G2199" s="7">
        <f>IF(U2199&gt;0,RANK(U2199,(R2199:T2199,U2199:AI2199)),0)</f>
        <v>1</v>
      </c>
      <c r="H2199" s="7">
        <f t="shared" si="1205"/>
        <v>2</v>
      </c>
      <c r="I2199" s="49">
        <f t="shared" si="1206"/>
        <v>4809</v>
      </c>
      <c r="J2199" s="177">
        <f t="shared" si="1221"/>
        <v>0.19028211925770586</v>
      </c>
      <c r="K2199" s="2"/>
      <c r="L2199" s="2">
        <f t="shared" si="1207"/>
        <v>1.8834329125944686E-2</v>
      </c>
      <c r="M2199" s="2">
        <f t="shared" si="1208"/>
        <v>1.0208522929608674E-2</v>
      </c>
      <c r="N2199" s="2">
        <f t="shared" si="1209"/>
        <v>0.12266054682863134</v>
      </c>
      <c r="O2199" s="2">
        <f t="shared" si="1210"/>
        <v>0.47782218177501684</v>
      </c>
      <c r="P2199" s="2">
        <f t="shared" si="1211"/>
        <v>0.28754006251731096</v>
      </c>
      <c r="Q2199" s="2">
        <f t="shared" si="1222"/>
        <v>8.2934356823487376E-2</v>
      </c>
      <c r="R2199" s="1">
        <v>476</v>
      </c>
      <c r="S2199" s="1">
        <v>258</v>
      </c>
      <c r="T2199" s="1">
        <v>3100</v>
      </c>
      <c r="U2199" s="1">
        <v>12076</v>
      </c>
      <c r="V2199" s="1">
        <v>7267</v>
      </c>
      <c r="W2199" s="1">
        <v>1528</v>
      </c>
      <c r="X2199" s="1">
        <v>24</v>
      </c>
      <c r="Y2199" s="1">
        <v>24</v>
      </c>
      <c r="Z2199" s="1">
        <v>52</v>
      </c>
      <c r="AA2199" s="1">
        <v>404</v>
      </c>
      <c r="AC2199" s="1">
        <f t="shared" si="1220"/>
        <v>2</v>
      </c>
      <c r="AD2199" s="1">
        <v>44</v>
      </c>
      <c r="AF2199" s="1">
        <v>15</v>
      </c>
      <c r="AG2199" s="1">
        <v>3</v>
      </c>
      <c r="AK2199" s="7">
        <f t="shared" si="1212"/>
        <v>4</v>
      </c>
      <c r="AL2199" s="7">
        <f t="shared" si="1213"/>
        <v>9</v>
      </c>
      <c r="AM2199" s="7">
        <f t="shared" si="1214"/>
        <v>9</v>
      </c>
      <c r="AN2199" s="2">
        <f t="shared" si="1215"/>
        <v>6.045977921101571E-2</v>
      </c>
      <c r="AO2199" s="2">
        <f t="shared" si="1216"/>
        <v>9.4963003996359756E-4</v>
      </c>
      <c r="AP2199" s="2">
        <f t="shared" si="1217"/>
        <v>9.4963003996359756E-4</v>
      </c>
      <c r="AR2199" t="str">
        <f t="shared" si="1218"/>
        <v>Johnson</v>
      </c>
      <c r="AS2199" t="s">
        <v>2</v>
      </c>
      <c r="AT2199" s="184">
        <v>25</v>
      </c>
      <c r="AU2199" s="198"/>
      <c r="AV2199" s="97">
        <v>48</v>
      </c>
      <c r="AW2199" s="99">
        <v>251</v>
      </c>
      <c r="AX2199" s="105">
        <f t="shared" si="1219"/>
        <v>48251</v>
      </c>
      <c r="AZ2199" s="7" t="s">
        <v>2951</v>
      </c>
      <c r="BA2199" t="s">
        <v>3184</v>
      </c>
      <c r="BT2199" s="1">
        <v>2</v>
      </c>
    </row>
    <row r="2200" spans="1:72" hidden="1" outlineLevel="1">
      <c r="A2200" t="s">
        <v>353</v>
      </c>
      <c r="B2200" t="s">
        <v>2</v>
      </c>
      <c r="C2200" s="1">
        <f t="shared" si="1204"/>
        <v>3379</v>
      </c>
      <c r="D2200" s="7">
        <f>IF(R2200&gt;0,RANK(R2200,(R2200:T2200,U2200:AI2200)),0)</f>
        <v>5</v>
      </c>
      <c r="E2200" s="7">
        <f>IF(S2200&gt;0,RANK(S2200,(R2200:T2200,U2200:AI2200)),0)</f>
        <v>6</v>
      </c>
      <c r="F2200" s="7">
        <f>IF(T2200&gt;0,RANK(T2200,(R2200:T2200,U2200:AI2200)),0)</f>
        <v>3</v>
      </c>
      <c r="G2200" s="7">
        <f>IF(U2200&gt;0,RANK(U2200,(R2200:T2200,U2200:AI2200)),0)</f>
        <v>1</v>
      </c>
      <c r="H2200" s="7">
        <f t="shared" si="1205"/>
        <v>2</v>
      </c>
      <c r="I2200" s="49">
        <f t="shared" si="1206"/>
        <v>678</v>
      </c>
      <c r="J2200" s="177">
        <f t="shared" si="1221"/>
        <v>0.20065108020124298</v>
      </c>
      <c r="K2200" s="2"/>
      <c r="L2200" s="2">
        <f t="shared" si="1207"/>
        <v>2.7226990233796981E-2</v>
      </c>
      <c r="M2200" s="2">
        <f t="shared" si="1208"/>
        <v>1.7460787215152412E-2</v>
      </c>
      <c r="N2200" s="2">
        <f t="shared" si="1209"/>
        <v>9.2926901450133173E-2</v>
      </c>
      <c r="O2200" s="2">
        <f t="shared" si="1210"/>
        <v>0.48594258656407219</v>
      </c>
      <c r="P2200" s="2">
        <f t="shared" si="1211"/>
        <v>0.28529150636282924</v>
      </c>
      <c r="Q2200" s="2">
        <f t="shared" si="1222"/>
        <v>9.1151228174016052E-2</v>
      </c>
      <c r="R2200" s="1">
        <v>92</v>
      </c>
      <c r="S2200" s="1">
        <v>59</v>
      </c>
      <c r="T2200" s="1">
        <v>314</v>
      </c>
      <c r="U2200" s="1">
        <v>1642</v>
      </c>
      <c r="V2200" s="1">
        <v>964</v>
      </c>
      <c r="W2200" s="1">
        <v>165</v>
      </c>
      <c r="X2200" s="1">
        <v>1</v>
      </c>
      <c r="Y2200" s="1">
        <v>16</v>
      </c>
      <c r="Z2200" s="1">
        <v>8</v>
      </c>
      <c r="AA2200" s="1">
        <v>55</v>
      </c>
      <c r="AC2200" s="1">
        <f t="shared" si="1220"/>
        <v>7</v>
      </c>
      <c r="AD2200" s="1">
        <v>17</v>
      </c>
      <c r="AF2200" s="1">
        <v>0</v>
      </c>
      <c r="AG2200" s="1">
        <v>39</v>
      </c>
      <c r="AK2200" s="7">
        <f t="shared" si="1212"/>
        <v>4</v>
      </c>
      <c r="AL2200" s="7">
        <f t="shared" si="1213"/>
        <v>10</v>
      </c>
      <c r="AM2200" s="7">
        <f t="shared" si="1214"/>
        <v>8</v>
      </c>
      <c r="AN2200" s="2">
        <f t="shared" si="1215"/>
        <v>4.8831015093222845E-2</v>
      </c>
      <c r="AO2200" s="2">
        <f t="shared" si="1216"/>
        <v>2.9594554601953242E-4</v>
      </c>
      <c r="AP2200" s="2">
        <f t="shared" si="1217"/>
        <v>4.7351287363125187E-3</v>
      </c>
      <c r="AR2200" t="str">
        <f t="shared" si="1218"/>
        <v>Jones</v>
      </c>
      <c r="AS2200" t="s">
        <v>2</v>
      </c>
      <c r="AT2200" s="184">
        <v>19</v>
      </c>
      <c r="AU2200" s="198"/>
      <c r="AV2200" s="97">
        <v>48</v>
      </c>
      <c r="AW2200" s="99">
        <v>253</v>
      </c>
      <c r="AX2200" s="105">
        <f t="shared" si="1219"/>
        <v>48253</v>
      </c>
      <c r="AZ2200" s="7" t="s">
        <v>2951</v>
      </c>
      <c r="BA2200" t="s">
        <v>3184</v>
      </c>
      <c r="BT2200" s="1">
        <v>7</v>
      </c>
    </row>
    <row r="2201" spans="1:72" hidden="1" outlineLevel="1">
      <c r="A2201" t="s">
        <v>1390</v>
      </c>
      <c r="B2201" t="s">
        <v>2</v>
      </c>
      <c r="C2201" s="1">
        <f t="shared" si="1204"/>
        <v>1217</v>
      </c>
      <c r="D2201" s="7">
        <f>IF(R2201&gt;0,RANK(R2201,(R2201:T2201,U2201:AI2201)),0)</f>
        <v>5</v>
      </c>
      <c r="E2201" s="7">
        <f>IF(S2201&gt;0,RANK(S2201,(R2201:T2201,U2201:AI2201)),0)</f>
        <v>7</v>
      </c>
      <c r="F2201" s="7">
        <f>IF(T2201&gt;0,RANK(T2201,(R2201:T2201,U2201:AI2201)),0)</f>
        <v>3</v>
      </c>
      <c r="G2201" s="7">
        <f>IF(U2201&gt;0,RANK(U2201,(R2201:T2201,U2201:AI2201)),0)</f>
        <v>1</v>
      </c>
      <c r="H2201" s="7">
        <f t="shared" si="1205"/>
        <v>2</v>
      </c>
      <c r="I2201" s="49">
        <f t="shared" si="1206"/>
        <v>298</v>
      </c>
      <c r="J2201" s="177">
        <f t="shared" si="1221"/>
        <v>0.24486442070665571</v>
      </c>
      <c r="K2201" s="2"/>
      <c r="L2201" s="2">
        <f t="shared" si="1207"/>
        <v>1.314708299096138E-2</v>
      </c>
      <c r="M2201" s="2">
        <f t="shared" si="1208"/>
        <v>6.5735414954806899E-3</v>
      </c>
      <c r="N2201" s="2">
        <f t="shared" si="1209"/>
        <v>0.11010682004930156</v>
      </c>
      <c r="O2201" s="2">
        <f t="shared" si="1210"/>
        <v>0.53327855382087097</v>
      </c>
      <c r="P2201" s="2">
        <f t="shared" si="1211"/>
        <v>0.28841413311421527</v>
      </c>
      <c r="Q2201" s="2">
        <f t="shared" si="1222"/>
        <v>4.8479868529170078E-2</v>
      </c>
      <c r="R2201" s="1">
        <v>16</v>
      </c>
      <c r="S2201" s="1">
        <v>8</v>
      </c>
      <c r="T2201" s="1">
        <v>134</v>
      </c>
      <c r="U2201" s="1">
        <v>649</v>
      </c>
      <c r="V2201" s="1">
        <v>351</v>
      </c>
      <c r="W2201" s="1">
        <v>41</v>
      </c>
      <c r="X2201" s="1">
        <v>2</v>
      </c>
      <c r="Y2201" s="1">
        <v>3</v>
      </c>
      <c r="Z2201" s="1">
        <v>0</v>
      </c>
      <c r="AA2201" s="1">
        <v>11</v>
      </c>
      <c r="AC2201" s="1">
        <f t="shared" si="1220"/>
        <v>1</v>
      </c>
      <c r="AD2201" s="1">
        <v>1</v>
      </c>
      <c r="AF2201" s="1">
        <v>0</v>
      </c>
      <c r="AG2201" s="1">
        <v>0</v>
      </c>
      <c r="AK2201" s="7">
        <f t="shared" si="1212"/>
        <v>4</v>
      </c>
      <c r="AL2201" s="7">
        <f t="shared" si="1213"/>
        <v>9</v>
      </c>
      <c r="AM2201" s="7">
        <f t="shared" si="1214"/>
        <v>8</v>
      </c>
      <c r="AN2201" s="2">
        <f t="shared" si="1215"/>
        <v>3.3689400164338537E-2</v>
      </c>
      <c r="AO2201" s="2">
        <f t="shared" si="1216"/>
        <v>1.6433853738701725E-3</v>
      </c>
      <c r="AP2201" s="2">
        <f t="shared" si="1217"/>
        <v>2.4650780608052587E-3</v>
      </c>
      <c r="AR2201" t="str">
        <f t="shared" si="1218"/>
        <v>Karnes</v>
      </c>
      <c r="AS2201" t="s">
        <v>2</v>
      </c>
      <c r="AT2201" s="184">
        <v>15</v>
      </c>
      <c r="AU2201" s="198"/>
      <c r="AV2201" s="97">
        <v>48</v>
      </c>
      <c r="AW2201" s="99">
        <v>255</v>
      </c>
      <c r="AX2201" s="105">
        <f t="shared" si="1219"/>
        <v>48255</v>
      </c>
      <c r="AZ2201" s="7" t="s">
        <v>2951</v>
      </c>
      <c r="BA2201" t="s">
        <v>3184</v>
      </c>
      <c r="BT2201" s="1">
        <v>1</v>
      </c>
    </row>
    <row r="2202" spans="1:72" hidden="1" outlineLevel="1">
      <c r="A2202" t="s">
        <v>1070</v>
      </c>
      <c r="B2202" t="s">
        <v>2</v>
      </c>
      <c r="C2202" s="1">
        <f t="shared" ref="C2202:C2265" si="1223">SUM(R2202:AI2202)</f>
        <v>17592</v>
      </c>
      <c r="D2202" s="7">
        <f>IF(R2202&gt;0,RANK(R2202,(R2202:T2202,U2202:AI2202)),0)</f>
        <v>5</v>
      </c>
      <c r="E2202" s="7">
        <f>IF(S2202&gt;0,RANK(S2202,(R2202:T2202,U2202:AI2202)),0)</f>
        <v>7</v>
      </c>
      <c r="F2202" s="7">
        <f>IF(T2202&gt;0,RANK(T2202,(R2202:T2202,U2202:AI2202)),0)</f>
        <v>3</v>
      </c>
      <c r="G2202" s="7">
        <f>IF(U2202&gt;0,RANK(U2202,(R2202:T2202,U2202:AI2202)),0)</f>
        <v>1</v>
      </c>
      <c r="H2202" s="7">
        <f t="shared" ref="H2202:H2265" si="1224">IF(V2202&gt;0,RANK(V2202,(R2202:AB2202)),0)</f>
        <v>2</v>
      </c>
      <c r="I2202" s="49">
        <f t="shared" ref="I2202:I2265" si="1225">MAX(R2202:AA2202)-LARGE(R2202:AA2202,2)</f>
        <v>2536</v>
      </c>
      <c r="J2202" s="177">
        <f t="shared" si="1221"/>
        <v>0.14415643474306503</v>
      </c>
      <c r="K2202" s="2"/>
      <c r="L2202" s="2">
        <f t="shared" ref="L2202:L2265" si="1226">IF($C2202=0,"-",R2202/$C2202)</f>
        <v>2.2282855843565257E-2</v>
      </c>
      <c r="M2202" s="2">
        <f t="shared" ref="M2202:M2265" si="1227">IF($C2202=0,"-",S2202/$C2202)</f>
        <v>1.4154160982264666E-2</v>
      </c>
      <c r="N2202" s="2">
        <f t="shared" ref="N2202:N2265" si="1228">IF($C2202=0,"-",T2202/$C2202)</f>
        <v>0.12295361527967258</v>
      </c>
      <c r="O2202" s="2">
        <f t="shared" ref="O2202:O2265" si="1229">IF($C2202=0,"-",U2202/$C2202)</f>
        <v>0.45765120509322421</v>
      </c>
      <c r="P2202" s="2">
        <f t="shared" ref="P2202:P2265" si="1230">IF($C2202=0,"-",V2202/$C2202)</f>
        <v>0.31349477035015916</v>
      </c>
      <c r="Q2202" s="2">
        <f t="shared" si="1222"/>
        <v>6.9463392451114103E-2</v>
      </c>
      <c r="R2202" s="1">
        <v>392</v>
      </c>
      <c r="S2202" s="1">
        <v>249</v>
      </c>
      <c r="T2202" s="1">
        <v>2163</v>
      </c>
      <c r="U2202" s="1">
        <v>8051</v>
      </c>
      <c r="V2202" s="1">
        <v>5515</v>
      </c>
      <c r="W2202" s="1">
        <v>776</v>
      </c>
      <c r="X2202" s="1">
        <v>14</v>
      </c>
      <c r="Y2202" s="1">
        <v>29</v>
      </c>
      <c r="Z2202" s="1">
        <v>41</v>
      </c>
      <c r="AA2202" s="1">
        <v>301</v>
      </c>
      <c r="AC2202" s="1">
        <f t="shared" si="1220"/>
        <v>4</v>
      </c>
      <c r="AD2202" s="1">
        <v>46</v>
      </c>
      <c r="AF2202" s="1">
        <v>10</v>
      </c>
      <c r="AG2202" s="1">
        <v>1</v>
      </c>
      <c r="AK2202" s="7">
        <f t="shared" ref="AK2202:AK2265" si="1231">IF(W2202&gt;0,RANK(W2202,(R2202:AB2202)),0)</f>
        <v>4</v>
      </c>
      <c r="AL2202" s="7">
        <f t="shared" ref="AL2202:AL2265" si="1232">IF(X2202&gt;0,RANK(X2202,(R2202:AB2202)),0)</f>
        <v>10</v>
      </c>
      <c r="AM2202" s="7">
        <f t="shared" ref="AM2202:AM2265" si="1233">IF(Y2202&gt;0,RANK(Y2202,(R2202:AB2202)),0)</f>
        <v>9</v>
      </c>
      <c r="AN2202" s="2">
        <f t="shared" ref="AN2202:AN2265" si="1234">IF($C2202=0,"-",W2202/$C2202)</f>
        <v>4.4110959527057757E-2</v>
      </c>
      <c r="AO2202" s="2">
        <f t="shared" ref="AO2202:AO2265" si="1235">IF($C2202=0,"-",X2202/$C2202)</f>
        <v>7.9581628012733059E-4</v>
      </c>
      <c r="AP2202" s="2">
        <f t="shared" ref="AP2202:AP2265" si="1236">IF($C2202=0,"-",Y2202/$C2202)</f>
        <v>1.6484765802637562E-3</v>
      </c>
      <c r="AR2202" t="str">
        <f t="shared" ref="AR2202:AR2265" si="1237">A2202</f>
        <v>Kaufman</v>
      </c>
      <c r="AS2202" t="s">
        <v>2</v>
      </c>
      <c r="AT2202" s="184">
        <v>5</v>
      </c>
      <c r="AU2202" s="198"/>
      <c r="AV2202" s="97">
        <v>48</v>
      </c>
      <c r="AW2202" s="99">
        <v>257</v>
      </c>
      <c r="AX2202" s="105">
        <f t="shared" ref="AX2202:AX2265" si="1238">AV2202*1000+AW2202</f>
        <v>48257</v>
      </c>
      <c r="AZ2202" s="7" t="s">
        <v>2951</v>
      </c>
      <c r="BA2202" t="s">
        <v>3184</v>
      </c>
      <c r="BT2202" s="1">
        <v>4</v>
      </c>
    </row>
    <row r="2203" spans="1:72" hidden="1" outlineLevel="1">
      <c r="A2203" t="s">
        <v>835</v>
      </c>
      <c r="B2203" t="s">
        <v>2</v>
      </c>
      <c r="C2203" s="1">
        <f t="shared" si="1223"/>
        <v>10188</v>
      </c>
      <c r="D2203" s="7">
        <f>IF(R2203&gt;0,RANK(R2203,(R2203:T2203,U2203:AI2203)),0)</f>
        <v>5</v>
      </c>
      <c r="E2203" s="7">
        <f>IF(S2203&gt;0,RANK(S2203,(R2203:T2203,U2203:AI2203)),0)</f>
        <v>7</v>
      </c>
      <c r="F2203" s="7">
        <f>IF(T2203&gt;0,RANK(T2203,(R2203:T2203,U2203:AI2203)),0)</f>
        <v>3</v>
      </c>
      <c r="G2203" s="7">
        <f>IF(U2203&gt;0,RANK(U2203,(R2203:T2203,U2203:AI2203)),0)</f>
        <v>1</v>
      </c>
      <c r="H2203" s="7">
        <f t="shared" si="1224"/>
        <v>2</v>
      </c>
      <c r="I2203" s="49">
        <f t="shared" si="1225"/>
        <v>1873</v>
      </c>
      <c r="J2203" s="177">
        <f t="shared" si="1221"/>
        <v>0.18384373773066354</v>
      </c>
      <c r="K2203" s="2"/>
      <c r="L2203" s="2">
        <f t="shared" si="1226"/>
        <v>4.0439733019238318E-2</v>
      </c>
      <c r="M2203" s="2">
        <f t="shared" si="1227"/>
        <v>1.3839811542991754E-2</v>
      </c>
      <c r="N2203" s="2">
        <f t="shared" si="1228"/>
        <v>0.18129171574401257</v>
      </c>
      <c r="O2203" s="2">
        <f t="shared" si="1229"/>
        <v>0.43119356105221829</v>
      </c>
      <c r="P2203" s="2">
        <f t="shared" si="1230"/>
        <v>0.24734982332155478</v>
      </c>
      <c r="Q2203" s="2">
        <f t="shared" si="1222"/>
        <v>8.5885355319984286E-2</v>
      </c>
      <c r="R2203" s="1">
        <v>412</v>
      </c>
      <c r="S2203" s="1">
        <v>141</v>
      </c>
      <c r="T2203" s="1">
        <v>1847</v>
      </c>
      <c r="U2203" s="1">
        <v>4393</v>
      </c>
      <c r="V2203" s="1">
        <v>2520</v>
      </c>
      <c r="W2203" s="1">
        <v>479</v>
      </c>
      <c r="X2203" s="1">
        <v>17</v>
      </c>
      <c r="Y2203" s="1">
        <v>14</v>
      </c>
      <c r="Z2203" s="1">
        <v>47</v>
      </c>
      <c r="AA2203" s="1">
        <v>122</v>
      </c>
      <c r="AC2203" s="1">
        <f t="shared" ref="AC2203:AC2266" si="1239">SUM(BE2203:CN2203)</f>
        <v>1</v>
      </c>
      <c r="AD2203" s="1">
        <v>13</v>
      </c>
      <c r="AF2203" s="1">
        <v>2</v>
      </c>
      <c r="AG2203" s="1">
        <v>180</v>
      </c>
      <c r="AK2203" s="7">
        <f t="shared" si="1231"/>
        <v>4</v>
      </c>
      <c r="AL2203" s="7">
        <f t="shared" si="1232"/>
        <v>9</v>
      </c>
      <c r="AM2203" s="7">
        <f t="shared" si="1233"/>
        <v>10</v>
      </c>
      <c r="AN2203" s="2">
        <f t="shared" si="1234"/>
        <v>4.7016097369454259E-2</v>
      </c>
      <c r="AO2203" s="2">
        <f t="shared" si="1235"/>
        <v>1.668629760502552E-3</v>
      </c>
      <c r="AP2203" s="2">
        <f t="shared" si="1236"/>
        <v>1.3741656851197488E-3</v>
      </c>
      <c r="AR2203" t="str">
        <f t="shared" si="1237"/>
        <v>Kendall</v>
      </c>
      <c r="AS2203" t="s">
        <v>2</v>
      </c>
      <c r="AT2203" s="184">
        <v>21</v>
      </c>
      <c r="AU2203" s="198"/>
      <c r="AV2203" s="97">
        <v>48</v>
      </c>
      <c r="AW2203" s="99">
        <v>259</v>
      </c>
      <c r="AX2203" s="105">
        <f t="shared" si="1238"/>
        <v>48259</v>
      </c>
      <c r="AZ2203" s="7" t="s">
        <v>2951</v>
      </c>
      <c r="BA2203" t="s">
        <v>3184</v>
      </c>
      <c r="BT2203" s="1">
        <v>1</v>
      </c>
    </row>
    <row r="2204" spans="1:72" hidden="1" outlineLevel="1">
      <c r="A2204" t="s">
        <v>439</v>
      </c>
      <c r="B2204" t="s">
        <v>2</v>
      </c>
      <c r="C2204" s="1">
        <f t="shared" si="1223"/>
        <v>19</v>
      </c>
      <c r="D2204" s="7">
        <f>IF(R2204&gt;0,RANK(R2204,(R2204:T2204,U2204:AI2204)),0)</f>
        <v>5</v>
      </c>
      <c r="E2204" s="7">
        <f>IF(S2204&gt;0,RANK(S2204,(R2204:T2204,U2204:AI2204)),0)</f>
        <v>0</v>
      </c>
      <c r="F2204" s="7">
        <f>IF(T2204&gt;0,RANK(T2204,(R2204:T2204,U2204:AI2204)),0)</f>
        <v>2</v>
      </c>
      <c r="G2204" s="7">
        <f>IF(U2204&gt;0,RANK(U2204,(R2204:T2204,U2204:AI2204)),0)</f>
        <v>1</v>
      </c>
      <c r="H2204" s="7">
        <f t="shared" si="1224"/>
        <v>3</v>
      </c>
      <c r="I2204" s="49">
        <f t="shared" si="1225"/>
        <v>3</v>
      </c>
      <c r="J2204" s="177">
        <f t="shared" si="1221"/>
        <v>0.15789473684210525</v>
      </c>
      <c r="K2204" s="2"/>
      <c r="L2204" s="2">
        <f t="shared" si="1226"/>
        <v>5.2631578947368418E-2</v>
      </c>
      <c r="M2204" s="2">
        <f t="shared" si="1227"/>
        <v>0</v>
      </c>
      <c r="N2204" s="2">
        <f t="shared" si="1228"/>
        <v>0.26315789473684209</v>
      </c>
      <c r="O2204" s="2">
        <f t="shared" si="1229"/>
        <v>0.42105263157894735</v>
      </c>
      <c r="P2204" s="2">
        <f t="shared" si="1230"/>
        <v>0.10526315789473684</v>
      </c>
      <c r="Q2204" s="2">
        <f t="shared" si="1222"/>
        <v>0.15789473684210542</v>
      </c>
      <c r="R2204" s="1">
        <v>1</v>
      </c>
      <c r="S2204" s="1">
        <v>0</v>
      </c>
      <c r="T2204" s="1">
        <v>5</v>
      </c>
      <c r="U2204" s="1">
        <v>8</v>
      </c>
      <c r="V2204" s="1">
        <v>2</v>
      </c>
      <c r="W2204" s="1">
        <v>2</v>
      </c>
      <c r="X2204" s="1">
        <v>0</v>
      </c>
      <c r="Y2204" s="1">
        <v>0</v>
      </c>
      <c r="Z2204" s="1">
        <v>0</v>
      </c>
      <c r="AA2204" s="1">
        <v>1</v>
      </c>
      <c r="AC2204" s="1">
        <f t="shared" si="1239"/>
        <v>0</v>
      </c>
      <c r="AD2204" s="1">
        <v>0</v>
      </c>
      <c r="AF2204" s="1">
        <v>0</v>
      </c>
      <c r="AG2204" s="1">
        <v>0</v>
      </c>
      <c r="AK2204" s="7">
        <f t="shared" si="1231"/>
        <v>3</v>
      </c>
      <c r="AL2204" s="7">
        <f t="shared" si="1232"/>
        <v>0</v>
      </c>
      <c r="AM2204" s="7">
        <f t="shared" si="1233"/>
        <v>0</v>
      </c>
      <c r="AN2204" s="2">
        <f t="shared" si="1234"/>
        <v>0.10526315789473684</v>
      </c>
      <c r="AO2204" s="2">
        <f t="shared" si="1235"/>
        <v>0</v>
      </c>
      <c r="AP2204" s="2">
        <f t="shared" si="1236"/>
        <v>0</v>
      </c>
      <c r="AR2204" t="str">
        <f t="shared" si="1237"/>
        <v>Kenedy</v>
      </c>
      <c r="AS2204" t="s">
        <v>2</v>
      </c>
      <c r="AT2204" s="184">
        <v>34</v>
      </c>
      <c r="AU2204" s="198"/>
      <c r="AV2204" s="97">
        <v>48</v>
      </c>
      <c r="AW2204" s="99">
        <v>261</v>
      </c>
      <c r="AX2204" s="105">
        <f t="shared" si="1238"/>
        <v>48261</v>
      </c>
      <c r="AZ2204" s="7" t="s">
        <v>2951</v>
      </c>
      <c r="BA2204" t="s">
        <v>3184</v>
      </c>
      <c r="BT2204" s="1">
        <v>0</v>
      </c>
    </row>
    <row r="2205" spans="1:72" hidden="1" outlineLevel="1">
      <c r="A2205" t="s">
        <v>1829</v>
      </c>
      <c r="B2205" t="s">
        <v>2</v>
      </c>
      <c r="C2205" s="1">
        <f t="shared" si="1223"/>
        <v>230</v>
      </c>
      <c r="D2205" s="7">
        <f>IF(R2205&gt;0,RANK(R2205,(R2205:T2205,U2205:AI2205)),0)</f>
        <v>5</v>
      </c>
      <c r="E2205" s="7">
        <f>IF(S2205&gt;0,RANK(S2205,(R2205:T2205,U2205:AI2205)),0)</f>
        <v>5</v>
      </c>
      <c r="F2205" s="7">
        <f>IF(T2205&gt;0,RANK(T2205,(R2205:T2205,U2205:AI2205)),0)</f>
        <v>4</v>
      </c>
      <c r="G2205" s="7">
        <f>IF(U2205&gt;0,RANK(U2205,(R2205:T2205,U2205:AI2205)),0)</f>
        <v>1</v>
      </c>
      <c r="H2205" s="7">
        <f t="shared" si="1224"/>
        <v>2</v>
      </c>
      <c r="I2205" s="49">
        <f t="shared" si="1225"/>
        <v>44</v>
      </c>
      <c r="J2205" s="177">
        <f t="shared" si="1221"/>
        <v>0.19130434782608696</v>
      </c>
      <c r="K2205" s="2"/>
      <c r="L2205" s="2">
        <f t="shared" si="1226"/>
        <v>8.6956521739130436E-3</v>
      </c>
      <c r="M2205" s="2">
        <f t="shared" si="1227"/>
        <v>8.6956521739130436E-3</v>
      </c>
      <c r="N2205" s="2">
        <f t="shared" si="1228"/>
        <v>6.9565217391304349E-2</v>
      </c>
      <c r="O2205" s="2">
        <f t="shared" si="1229"/>
        <v>0.50869565217391299</v>
      </c>
      <c r="P2205" s="2">
        <f t="shared" si="1230"/>
        <v>0.31739130434782609</v>
      </c>
      <c r="Q2205" s="2">
        <f t="shared" si="1222"/>
        <v>8.6956521739130543E-2</v>
      </c>
      <c r="R2205" s="1">
        <v>2</v>
      </c>
      <c r="S2205" s="1">
        <v>2</v>
      </c>
      <c r="T2205" s="1">
        <v>16</v>
      </c>
      <c r="U2205" s="1">
        <v>117</v>
      </c>
      <c r="V2205" s="1">
        <v>73</v>
      </c>
      <c r="W2205" s="1">
        <v>18</v>
      </c>
      <c r="X2205" s="1">
        <v>0</v>
      </c>
      <c r="Y2205" s="1">
        <v>0</v>
      </c>
      <c r="Z2205" s="1">
        <v>0</v>
      </c>
      <c r="AA2205" s="1">
        <v>2</v>
      </c>
      <c r="AC2205" s="1">
        <f t="shared" si="1239"/>
        <v>0</v>
      </c>
      <c r="AD2205" s="1">
        <v>0</v>
      </c>
      <c r="AF2205" s="1">
        <v>0</v>
      </c>
      <c r="AG2205" s="1">
        <v>0</v>
      </c>
      <c r="AK2205" s="7">
        <f t="shared" si="1231"/>
        <v>3</v>
      </c>
      <c r="AL2205" s="7">
        <f t="shared" si="1232"/>
        <v>0</v>
      </c>
      <c r="AM2205" s="7">
        <f t="shared" si="1233"/>
        <v>0</v>
      </c>
      <c r="AN2205" s="2">
        <f t="shared" si="1234"/>
        <v>7.8260869565217397E-2</v>
      </c>
      <c r="AO2205" s="2">
        <f t="shared" si="1235"/>
        <v>0</v>
      </c>
      <c r="AP2205" s="2">
        <f t="shared" si="1236"/>
        <v>0</v>
      </c>
      <c r="AR2205" t="str">
        <f t="shared" si="1237"/>
        <v>Kent</v>
      </c>
      <c r="AS2205" t="s">
        <v>2</v>
      </c>
      <c r="AT2205" s="184">
        <v>19</v>
      </c>
      <c r="AU2205" s="198"/>
      <c r="AV2205" s="97">
        <v>48</v>
      </c>
      <c r="AW2205" s="99">
        <v>263</v>
      </c>
      <c r="AX2205" s="105">
        <f t="shared" si="1238"/>
        <v>48263</v>
      </c>
      <c r="AZ2205" s="7" t="s">
        <v>2951</v>
      </c>
      <c r="BA2205" t="s">
        <v>3184</v>
      </c>
      <c r="BT2205" s="1">
        <v>0</v>
      </c>
    </row>
    <row r="2206" spans="1:72" hidden="1" outlineLevel="1">
      <c r="A2206" t="s">
        <v>226</v>
      </c>
      <c r="B2206" t="s">
        <v>2</v>
      </c>
      <c r="C2206" s="1">
        <f t="shared" si="1223"/>
        <v>12423</v>
      </c>
      <c r="D2206" s="7">
        <f>IF(R2206&gt;0,RANK(R2206,(R2206:T2206,U2206:AI2206)),0)</f>
        <v>5</v>
      </c>
      <c r="E2206" s="7">
        <f>IF(S2206&gt;0,RANK(S2206,(R2206:T2206,U2206:AI2206)),0)</f>
        <v>7</v>
      </c>
      <c r="F2206" s="7">
        <f>IF(T2206&gt;0,RANK(T2206,(R2206:T2206,U2206:AI2206)),0)</f>
        <v>3</v>
      </c>
      <c r="G2206" s="7">
        <f>IF(U2206&gt;0,RANK(U2206,(R2206:T2206,U2206:AI2206)),0)</f>
        <v>1</v>
      </c>
      <c r="H2206" s="7">
        <f t="shared" si="1224"/>
        <v>2</v>
      </c>
      <c r="I2206" s="49">
        <f t="shared" si="1225"/>
        <v>1289</v>
      </c>
      <c r="J2206" s="177">
        <f t="shared" si="1221"/>
        <v>0.10375915640344523</v>
      </c>
      <c r="K2206" s="2"/>
      <c r="L2206" s="2">
        <f t="shared" si="1226"/>
        <v>4.6204620462046202E-2</v>
      </c>
      <c r="M2206" s="2">
        <f t="shared" si="1227"/>
        <v>1.0705948643644853E-2</v>
      </c>
      <c r="N2206" s="2">
        <f t="shared" si="1228"/>
        <v>0.18707236577316269</v>
      </c>
      <c r="O2206" s="2">
        <f t="shared" si="1229"/>
        <v>0.39209530709168477</v>
      </c>
      <c r="P2206" s="2">
        <f t="shared" si="1230"/>
        <v>0.28833615068823953</v>
      </c>
      <c r="Q2206" s="2">
        <f t="shared" si="1222"/>
        <v>7.5585607341221994E-2</v>
      </c>
      <c r="R2206" s="1">
        <v>574</v>
      </c>
      <c r="S2206" s="1">
        <v>133</v>
      </c>
      <c r="T2206" s="1">
        <v>2324</v>
      </c>
      <c r="U2206" s="1">
        <v>4871</v>
      </c>
      <c r="V2206" s="1">
        <v>3582</v>
      </c>
      <c r="W2206" s="1">
        <v>621</v>
      </c>
      <c r="X2206" s="1">
        <v>23</v>
      </c>
      <c r="Y2206" s="1">
        <v>20</v>
      </c>
      <c r="Z2206" s="1">
        <v>31</v>
      </c>
      <c r="AA2206" s="1">
        <v>206</v>
      </c>
      <c r="AC2206" s="1">
        <f t="shared" si="1239"/>
        <v>3</v>
      </c>
      <c r="AD2206" s="1">
        <v>28</v>
      </c>
      <c r="AF2206" s="1">
        <v>6</v>
      </c>
      <c r="AG2206" s="1">
        <v>1</v>
      </c>
      <c r="AK2206" s="7">
        <f t="shared" si="1231"/>
        <v>4</v>
      </c>
      <c r="AL2206" s="7">
        <f t="shared" si="1232"/>
        <v>9</v>
      </c>
      <c r="AM2206" s="7">
        <f t="shared" si="1233"/>
        <v>10</v>
      </c>
      <c r="AN2206" s="2">
        <f t="shared" si="1234"/>
        <v>4.9987925621830478E-2</v>
      </c>
      <c r="AO2206" s="2">
        <f t="shared" si="1235"/>
        <v>1.851404652660388E-3</v>
      </c>
      <c r="AP2206" s="2">
        <f t="shared" si="1236"/>
        <v>1.6099170892699027E-3</v>
      </c>
      <c r="AR2206" t="str">
        <f t="shared" si="1237"/>
        <v>Kerr</v>
      </c>
      <c r="AS2206" t="s">
        <v>2</v>
      </c>
      <c r="AT2206" s="184">
        <v>21</v>
      </c>
      <c r="AU2206" s="198"/>
      <c r="AV2206" s="97">
        <v>48</v>
      </c>
      <c r="AW2206" s="99">
        <v>265</v>
      </c>
      <c r="AX2206" s="105">
        <f t="shared" si="1238"/>
        <v>48265</v>
      </c>
      <c r="AZ2206" s="7" t="s">
        <v>2951</v>
      </c>
      <c r="BA2206" t="s">
        <v>3184</v>
      </c>
      <c r="BT2206" s="1">
        <v>3</v>
      </c>
    </row>
    <row r="2207" spans="1:72" hidden="1" outlineLevel="1">
      <c r="A2207" t="s">
        <v>45</v>
      </c>
      <c r="B2207" t="s">
        <v>2</v>
      </c>
      <c r="C2207" s="1">
        <f t="shared" si="1223"/>
        <v>1117</v>
      </c>
      <c r="D2207" s="7">
        <f>IF(R2207&gt;0,RANK(R2207,(R2207:T2207,U2207:AI2207)),0)</f>
        <v>5</v>
      </c>
      <c r="E2207" s="7">
        <f>IF(S2207&gt;0,RANK(S2207,(R2207:T2207,U2207:AI2207)),0)</f>
        <v>6</v>
      </c>
      <c r="F2207" s="7">
        <f>IF(T2207&gt;0,RANK(T2207,(R2207:T2207,U2207:AI2207)),0)</f>
        <v>3</v>
      </c>
      <c r="G2207" s="7">
        <f>IF(U2207&gt;0,RANK(U2207,(R2207:T2207,U2207:AI2207)),0)</f>
        <v>1</v>
      </c>
      <c r="H2207" s="7">
        <f t="shared" si="1224"/>
        <v>2</v>
      </c>
      <c r="I2207" s="49">
        <f t="shared" si="1225"/>
        <v>56</v>
      </c>
      <c r="J2207" s="177">
        <f t="shared" si="1221"/>
        <v>5.0134288272157566E-2</v>
      </c>
      <c r="K2207" s="2"/>
      <c r="L2207" s="2">
        <f t="shared" si="1226"/>
        <v>2.1486123545210387E-2</v>
      </c>
      <c r="M2207" s="2">
        <f t="shared" si="1227"/>
        <v>5.3715308863025966E-3</v>
      </c>
      <c r="N2207" s="2">
        <f t="shared" si="1228"/>
        <v>0.13876454789615039</v>
      </c>
      <c r="O2207" s="2">
        <f t="shared" si="1229"/>
        <v>0.40823634735899733</v>
      </c>
      <c r="P2207" s="2">
        <f t="shared" si="1230"/>
        <v>0.35810205908683973</v>
      </c>
      <c r="Q2207" s="2">
        <f t="shared" si="1222"/>
        <v>6.803939122649949E-2</v>
      </c>
      <c r="R2207" s="1">
        <v>24</v>
      </c>
      <c r="S2207" s="1">
        <v>6</v>
      </c>
      <c r="T2207" s="1">
        <v>155</v>
      </c>
      <c r="U2207" s="1">
        <v>456</v>
      </c>
      <c r="V2207" s="1">
        <v>400</v>
      </c>
      <c r="W2207" s="1">
        <v>65</v>
      </c>
      <c r="X2207" s="1">
        <v>1</v>
      </c>
      <c r="Y2207" s="1">
        <v>1</v>
      </c>
      <c r="Z2207" s="1">
        <v>2</v>
      </c>
      <c r="AA2207" s="1">
        <v>5</v>
      </c>
      <c r="AC2207" s="1">
        <f t="shared" si="1239"/>
        <v>0</v>
      </c>
      <c r="AD2207" s="1">
        <v>2</v>
      </c>
      <c r="AF2207" s="1">
        <v>0</v>
      </c>
      <c r="AG2207" s="1">
        <v>0</v>
      </c>
      <c r="AK2207" s="7">
        <f t="shared" si="1231"/>
        <v>4</v>
      </c>
      <c r="AL2207" s="7">
        <f t="shared" si="1232"/>
        <v>9</v>
      </c>
      <c r="AM2207" s="7">
        <f t="shared" si="1233"/>
        <v>9</v>
      </c>
      <c r="AN2207" s="2">
        <f t="shared" si="1234"/>
        <v>5.819158460161146E-2</v>
      </c>
      <c r="AO2207" s="2">
        <f t="shared" si="1235"/>
        <v>8.9525514771709937E-4</v>
      </c>
      <c r="AP2207" s="2">
        <f t="shared" si="1236"/>
        <v>8.9525514771709937E-4</v>
      </c>
      <c r="AR2207" t="str">
        <f t="shared" si="1237"/>
        <v>Kimble</v>
      </c>
      <c r="AS2207" t="s">
        <v>2</v>
      </c>
      <c r="AT2207" s="184">
        <v>11</v>
      </c>
      <c r="AU2207" s="198"/>
      <c r="AV2207" s="97">
        <v>48</v>
      </c>
      <c r="AW2207" s="99">
        <v>267</v>
      </c>
      <c r="AX2207" s="105">
        <f t="shared" si="1238"/>
        <v>48267</v>
      </c>
      <c r="AZ2207" s="7" t="s">
        <v>2951</v>
      </c>
      <c r="BA2207" t="s">
        <v>3184</v>
      </c>
      <c r="BT2207" s="1">
        <v>0</v>
      </c>
    </row>
    <row r="2208" spans="1:72" hidden="1" outlineLevel="1">
      <c r="A2208" t="s">
        <v>1288</v>
      </c>
      <c r="B2208" t="s">
        <v>2</v>
      </c>
      <c r="C2208" s="1">
        <f t="shared" si="1223"/>
        <v>115</v>
      </c>
      <c r="D2208" s="7">
        <f>IF(R2208&gt;0,RANK(R2208,(R2208:T2208,U2208:AI2208)),0)</f>
        <v>4</v>
      </c>
      <c r="E2208" s="7">
        <f>IF(S2208&gt;0,RANK(S2208,(R2208:T2208,U2208:AI2208)),0)</f>
        <v>0</v>
      </c>
      <c r="F2208" s="7">
        <f>IF(T2208&gt;0,RANK(T2208,(R2208:T2208,U2208:AI2208)),0)</f>
        <v>4</v>
      </c>
      <c r="G2208" s="7">
        <f>IF(U2208&gt;0,RANK(U2208,(R2208:T2208,U2208:AI2208)),0)</f>
        <v>1</v>
      </c>
      <c r="H2208" s="7">
        <f t="shared" si="1224"/>
        <v>2</v>
      </c>
      <c r="I2208" s="49">
        <f t="shared" si="1225"/>
        <v>4</v>
      </c>
      <c r="J2208" s="177">
        <f t="shared" si="1221"/>
        <v>3.4782608695652174E-2</v>
      </c>
      <c r="K2208" s="2"/>
      <c r="L2208" s="2">
        <f t="shared" si="1226"/>
        <v>4.3478260869565216E-2</v>
      </c>
      <c r="M2208" s="2">
        <f t="shared" si="1227"/>
        <v>0</v>
      </c>
      <c r="N2208" s="2">
        <f t="shared" si="1228"/>
        <v>4.3478260869565216E-2</v>
      </c>
      <c r="O2208" s="2">
        <f t="shared" si="1229"/>
        <v>0.37391304347826088</v>
      </c>
      <c r="P2208" s="2">
        <f t="shared" si="1230"/>
        <v>0.33913043478260868</v>
      </c>
      <c r="Q2208" s="2">
        <f t="shared" si="1222"/>
        <v>0.2</v>
      </c>
      <c r="R2208" s="1">
        <v>5</v>
      </c>
      <c r="S2208" s="1">
        <v>0</v>
      </c>
      <c r="T2208" s="1">
        <v>5</v>
      </c>
      <c r="U2208" s="1">
        <v>43</v>
      </c>
      <c r="V2208" s="1">
        <v>39</v>
      </c>
      <c r="W2208" s="1">
        <v>17</v>
      </c>
      <c r="X2208" s="1">
        <v>0</v>
      </c>
      <c r="Y2208" s="1">
        <v>0</v>
      </c>
      <c r="Z2208" s="1">
        <v>0</v>
      </c>
      <c r="AA2208" s="1">
        <v>4</v>
      </c>
      <c r="AC2208" s="1">
        <f t="shared" si="1239"/>
        <v>0</v>
      </c>
      <c r="AD2208" s="1">
        <v>2</v>
      </c>
      <c r="AF2208" s="1">
        <v>0</v>
      </c>
      <c r="AG2208" s="1">
        <v>0</v>
      </c>
      <c r="AK2208" s="7">
        <f t="shared" si="1231"/>
        <v>3</v>
      </c>
      <c r="AL2208" s="7">
        <f t="shared" si="1232"/>
        <v>0</v>
      </c>
      <c r="AM2208" s="7">
        <f t="shared" si="1233"/>
        <v>0</v>
      </c>
      <c r="AN2208" s="2">
        <f t="shared" si="1234"/>
        <v>0.14782608695652175</v>
      </c>
      <c r="AO2208" s="2">
        <f t="shared" si="1235"/>
        <v>0</v>
      </c>
      <c r="AP2208" s="2">
        <f t="shared" si="1236"/>
        <v>0</v>
      </c>
      <c r="AR2208" t="str">
        <f t="shared" si="1237"/>
        <v>King</v>
      </c>
      <c r="AS2208" t="s">
        <v>2</v>
      </c>
      <c r="AT2208" s="184">
        <v>13</v>
      </c>
      <c r="AU2208" s="198"/>
      <c r="AV2208" s="97">
        <v>48</v>
      </c>
      <c r="AW2208" s="99">
        <v>269</v>
      </c>
      <c r="AX2208" s="105">
        <f t="shared" si="1238"/>
        <v>48269</v>
      </c>
      <c r="AZ2208" s="7" t="s">
        <v>2951</v>
      </c>
      <c r="BA2208" t="s">
        <v>3184</v>
      </c>
      <c r="BT2208" s="1">
        <v>0</v>
      </c>
    </row>
    <row r="2209" spans="1:72" hidden="1" outlineLevel="1">
      <c r="A2209" t="s">
        <v>2387</v>
      </c>
      <c r="B2209" t="s">
        <v>2</v>
      </c>
      <c r="C2209" s="1">
        <f t="shared" si="1223"/>
        <v>510</v>
      </c>
      <c r="D2209" s="7">
        <f>IF(R2209&gt;0,RANK(R2209,(R2209:T2209,U2209:AI2209)),0)</f>
        <v>6</v>
      </c>
      <c r="E2209" s="7">
        <f>IF(S2209&gt;0,RANK(S2209,(R2209:T2209,U2209:AI2209)),0)</f>
        <v>5</v>
      </c>
      <c r="F2209" s="7">
        <f>IF(T2209&gt;0,RANK(T2209,(R2209:T2209,U2209:AI2209)),0)</f>
        <v>3</v>
      </c>
      <c r="G2209" s="7">
        <f>IF(U2209&gt;0,RANK(U2209,(R2209:T2209,U2209:AI2209)),0)</f>
        <v>1</v>
      </c>
      <c r="H2209" s="7">
        <f t="shared" si="1224"/>
        <v>2</v>
      </c>
      <c r="I2209" s="49">
        <f t="shared" si="1225"/>
        <v>13</v>
      </c>
      <c r="J2209" s="177">
        <f t="shared" si="1221"/>
        <v>2.5490196078431372E-2</v>
      </c>
      <c r="K2209" s="2"/>
      <c r="L2209" s="2">
        <f t="shared" si="1226"/>
        <v>9.8039215686274508E-3</v>
      </c>
      <c r="M2209" s="2">
        <f t="shared" si="1227"/>
        <v>1.1764705882352941E-2</v>
      </c>
      <c r="N2209" s="2">
        <f t="shared" si="1228"/>
        <v>0.14117647058823529</v>
      </c>
      <c r="O2209" s="2">
        <f t="shared" si="1229"/>
        <v>0.396078431372549</v>
      </c>
      <c r="P2209" s="2">
        <f t="shared" si="1230"/>
        <v>0.37058823529411766</v>
      </c>
      <c r="Q2209" s="2">
        <f t="shared" si="1222"/>
        <v>7.0588235294117785E-2</v>
      </c>
      <c r="R2209" s="1">
        <v>5</v>
      </c>
      <c r="S2209" s="1">
        <v>6</v>
      </c>
      <c r="T2209" s="1">
        <v>72</v>
      </c>
      <c r="U2209" s="1">
        <v>202</v>
      </c>
      <c r="V2209" s="1">
        <v>189</v>
      </c>
      <c r="W2209" s="1">
        <v>27</v>
      </c>
      <c r="X2209" s="1">
        <v>1</v>
      </c>
      <c r="Y2209" s="1">
        <v>1</v>
      </c>
      <c r="Z2209" s="1">
        <v>1</v>
      </c>
      <c r="AA2209" s="1">
        <v>4</v>
      </c>
      <c r="AC2209" s="1">
        <f t="shared" si="1239"/>
        <v>0</v>
      </c>
      <c r="AD2209" s="1">
        <v>0</v>
      </c>
      <c r="AF2209" s="1">
        <v>2</v>
      </c>
      <c r="AG2209" s="1">
        <v>0</v>
      </c>
      <c r="AK2209" s="7">
        <f t="shared" si="1231"/>
        <v>4</v>
      </c>
      <c r="AL2209" s="7">
        <f t="shared" si="1232"/>
        <v>8</v>
      </c>
      <c r="AM2209" s="7">
        <f t="shared" si="1233"/>
        <v>8</v>
      </c>
      <c r="AN2209" s="2">
        <f t="shared" si="1234"/>
        <v>5.2941176470588235E-2</v>
      </c>
      <c r="AO2209" s="2">
        <f t="shared" si="1235"/>
        <v>1.9607843137254902E-3</v>
      </c>
      <c r="AP2209" s="2">
        <f t="shared" si="1236"/>
        <v>1.9607843137254902E-3</v>
      </c>
      <c r="AR2209" t="str">
        <f t="shared" si="1237"/>
        <v>Kinney</v>
      </c>
      <c r="AS2209" t="s">
        <v>2</v>
      </c>
      <c r="AT2209" s="184">
        <v>23</v>
      </c>
      <c r="AU2209" s="198"/>
      <c r="AV2209" s="97">
        <v>48</v>
      </c>
      <c r="AW2209" s="99">
        <v>271</v>
      </c>
      <c r="AX2209" s="105">
        <f t="shared" si="1238"/>
        <v>48271</v>
      </c>
      <c r="AZ2209" s="7" t="s">
        <v>2951</v>
      </c>
      <c r="BA2209" t="s">
        <v>3184</v>
      </c>
      <c r="BT2209" s="1">
        <v>0</v>
      </c>
    </row>
    <row r="2210" spans="1:72" hidden="1" outlineLevel="1">
      <c r="A2210" t="s">
        <v>2496</v>
      </c>
      <c r="B2210" t="s">
        <v>2</v>
      </c>
      <c r="C2210" s="1">
        <f t="shared" si="1223"/>
        <v>2236</v>
      </c>
      <c r="D2210" s="7">
        <f>IF(R2210&gt;0,RANK(R2210,(R2210:T2210,U2210:AI2210)),0)</f>
        <v>4</v>
      </c>
      <c r="E2210" s="7">
        <f>IF(S2210&gt;0,RANK(S2210,(R2210:T2210,U2210:AI2210)),0)</f>
        <v>6</v>
      </c>
      <c r="F2210" s="7">
        <f>IF(T2210&gt;0,RANK(T2210,(R2210:T2210,U2210:AI2210)),0)</f>
        <v>3</v>
      </c>
      <c r="G2210" s="7">
        <f>IF(U2210&gt;0,RANK(U2210,(R2210:T2210,U2210:AI2210)),0)</f>
        <v>1</v>
      </c>
      <c r="H2210" s="7">
        <f t="shared" si="1224"/>
        <v>2</v>
      </c>
      <c r="I2210" s="49">
        <f t="shared" si="1225"/>
        <v>387</v>
      </c>
      <c r="J2210" s="177">
        <f t="shared" si="1221"/>
        <v>0.17307692307692307</v>
      </c>
      <c r="K2210" s="2"/>
      <c r="L2210" s="2">
        <f t="shared" si="1226"/>
        <v>3.5330948121645799E-2</v>
      </c>
      <c r="M2210" s="2">
        <f t="shared" si="1227"/>
        <v>1.4758497316636851E-2</v>
      </c>
      <c r="N2210" s="2">
        <f t="shared" si="1228"/>
        <v>0.18336314847942756</v>
      </c>
      <c r="O2210" s="2">
        <f t="shared" si="1229"/>
        <v>0.44543828264758495</v>
      </c>
      <c r="P2210" s="2">
        <f t="shared" si="1230"/>
        <v>0.27236135957066188</v>
      </c>
      <c r="Q2210" s="2">
        <f t="shared" si="1222"/>
        <v>4.8747763864042948E-2</v>
      </c>
      <c r="R2210" s="1">
        <v>79</v>
      </c>
      <c r="S2210" s="1">
        <v>33</v>
      </c>
      <c r="T2210" s="1">
        <v>410</v>
      </c>
      <c r="U2210" s="1">
        <v>996</v>
      </c>
      <c r="V2210" s="1">
        <v>609</v>
      </c>
      <c r="W2210" s="1">
        <v>75</v>
      </c>
      <c r="X2210" s="1">
        <v>1</v>
      </c>
      <c r="Y2210" s="1">
        <v>4</v>
      </c>
      <c r="Z2210" s="1">
        <v>7</v>
      </c>
      <c r="AA2210" s="1">
        <v>13</v>
      </c>
      <c r="AC2210" s="1">
        <f t="shared" si="1239"/>
        <v>0</v>
      </c>
      <c r="AD2210" s="1">
        <v>7</v>
      </c>
      <c r="AF2210" s="1">
        <v>0</v>
      </c>
      <c r="AG2210" s="1">
        <v>2</v>
      </c>
      <c r="AK2210" s="7">
        <f t="shared" si="1231"/>
        <v>5</v>
      </c>
      <c r="AL2210" s="7">
        <f t="shared" si="1232"/>
        <v>10</v>
      </c>
      <c r="AM2210" s="7">
        <f t="shared" si="1233"/>
        <v>9</v>
      </c>
      <c r="AN2210" s="2">
        <f t="shared" si="1234"/>
        <v>3.3542039355992842E-2</v>
      </c>
      <c r="AO2210" s="2">
        <f t="shared" si="1235"/>
        <v>4.4722719141323793E-4</v>
      </c>
      <c r="AP2210" s="2">
        <f t="shared" si="1236"/>
        <v>1.7889087656529517E-3</v>
      </c>
      <c r="AR2210" t="str">
        <f t="shared" si="1237"/>
        <v>Kleberg</v>
      </c>
      <c r="AS2210" t="s">
        <v>2</v>
      </c>
      <c r="AT2210" s="184">
        <v>34</v>
      </c>
      <c r="AU2210" s="198"/>
      <c r="AV2210" s="97">
        <v>48</v>
      </c>
      <c r="AW2210" s="99">
        <v>273</v>
      </c>
      <c r="AX2210" s="105">
        <f t="shared" si="1238"/>
        <v>48273</v>
      </c>
      <c r="AZ2210" s="7" t="s">
        <v>2951</v>
      </c>
      <c r="BA2210" t="s">
        <v>3184</v>
      </c>
      <c r="BT2210" s="1">
        <v>0</v>
      </c>
    </row>
    <row r="2211" spans="1:72" hidden="1" outlineLevel="1">
      <c r="A2211" t="s">
        <v>786</v>
      </c>
      <c r="B2211" t="s">
        <v>2</v>
      </c>
      <c r="C2211" s="1">
        <f t="shared" si="1223"/>
        <v>712</v>
      </c>
      <c r="D2211" s="7">
        <f>IF(R2211&gt;0,RANK(R2211,(R2211:T2211,U2211:AI2211)),0)</f>
        <v>5</v>
      </c>
      <c r="E2211" s="7">
        <f>IF(S2211&gt;0,RANK(S2211,(R2211:T2211,U2211:AI2211)),0)</f>
        <v>6</v>
      </c>
      <c r="F2211" s="7">
        <f>IF(T2211&gt;0,RANK(T2211,(R2211:T2211,U2211:AI2211)),0)</f>
        <v>3</v>
      </c>
      <c r="G2211" s="7">
        <f>IF(U2211&gt;0,RANK(U2211,(R2211:T2211,U2211:AI2211)),0)</f>
        <v>1</v>
      </c>
      <c r="H2211" s="7">
        <f t="shared" si="1224"/>
        <v>2</v>
      </c>
      <c r="I2211" s="49">
        <f t="shared" si="1225"/>
        <v>149</v>
      </c>
      <c r="J2211" s="177">
        <f t="shared" si="1221"/>
        <v>0.20926966292134833</v>
      </c>
      <c r="K2211" s="2"/>
      <c r="L2211" s="2">
        <f t="shared" si="1226"/>
        <v>2.5280898876404494E-2</v>
      </c>
      <c r="M2211" s="2">
        <f t="shared" si="1227"/>
        <v>1.4044943820224719E-2</v>
      </c>
      <c r="N2211" s="2">
        <f t="shared" si="1228"/>
        <v>0.10955056179775281</v>
      </c>
      <c r="O2211" s="2">
        <f t="shared" si="1229"/>
        <v>0.48735955056179775</v>
      </c>
      <c r="P2211" s="2">
        <f t="shared" si="1230"/>
        <v>0.27808988764044945</v>
      </c>
      <c r="Q2211" s="2">
        <f t="shared" si="1222"/>
        <v>8.5674157303370801E-2</v>
      </c>
      <c r="R2211" s="1">
        <v>18</v>
      </c>
      <c r="S2211" s="1">
        <v>10</v>
      </c>
      <c r="T2211" s="1">
        <v>78</v>
      </c>
      <c r="U2211" s="1">
        <v>347</v>
      </c>
      <c r="V2211" s="1">
        <v>198</v>
      </c>
      <c r="W2211" s="1">
        <v>45</v>
      </c>
      <c r="X2211" s="1">
        <v>1</v>
      </c>
      <c r="Y2211" s="1">
        <v>1</v>
      </c>
      <c r="Z2211" s="1">
        <v>1</v>
      </c>
      <c r="AA2211" s="1">
        <v>10</v>
      </c>
      <c r="AC2211" s="1">
        <f t="shared" si="1239"/>
        <v>0</v>
      </c>
      <c r="AD2211" s="1">
        <v>3</v>
      </c>
      <c r="AF2211" s="1">
        <v>0</v>
      </c>
      <c r="AG2211" s="1">
        <v>0</v>
      </c>
      <c r="AK2211" s="7">
        <f t="shared" si="1231"/>
        <v>4</v>
      </c>
      <c r="AL2211" s="7">
        <f t="shared" si="1232"/>
        <v>8</v>
      </c>
      <c r="AM2211" s="7">
        <f t="shared" si="1233"/>
        <v>8</v>
      </c>
      <c r="AN2211" s="2">
        <f t="shared" si="1234"/>
        <v>6.3202247191011238E-2</v>
      </c>
      <c r="AO2211" s="2">
        <f t="shared" si="1235"/>
        <v>1.4044943820224719E-3</v>
      </c>
      <c r="AP2211" s="2">
        <f t="shared" si="1236"/>
        <v>1.4044943820224719E-3</v>
      </c>
      <c r="AR2211" t="str">
        <f t="shared" si="1237"/>
        <v>Knox</v>
      </c>
      <c r="AS2211" t="s">
        <v>2</v>
      </c>
      <c r="AT2211" s="184">
        <v>13</v>
      </c>
      <c r="AU2211" s="198"/>
      <c r="AV2211" s="97">
        <v>48</v>
      </c>
      <c r="AW2211" s="99">
        <v>275</v>
      </c>
      <c r="AX2211" s="105">
        <f t="shared" si="1238"/>
        <v>48275</v>
      </c>
      <c r="AZ2211" s="7" t="s">
        <v>2951</v>
      </c>
      <c r="BA2211" t="s">
        <v>3184</v>
      </c>
      <c r="BT2211" s="1">
        <v>0</v>
      </c>
    </row>
    <row r="2212" spans="1:72" hidden="1" outlineLevel="1">
      <c r="A2212" t="s">
        <v>2835</v>
      </c>
      <c r="B2212" t="s">
        <v>2</v>
      </c>
      <c r="C2212" s="1">
        <f t="shared" si="1223"/>
        <v>10099</v>
      </c>
      <c r="D2212" s="7">
        <f>IF(R2212&gt;0,RANK(R2212,(R2212:T2212,U2212:AI2212)),0)</f>
        <v>6</v>
      </c>
      <c r="E2212" s="7">
        <f>IF(S2212&gt;0,RANK(S2212,(R2212:T2212,U2212:AI2212)),0)</f>
        <v>7</v>
      </c>
      <c r="F2212" s="7">
        <f>IF(T2212&gt;0,RANK(T2212,(R2212:T2212,U2212:AI2212)),0)</f>
        <v>3</v>
      </c>
      <c r="G2212" s="7">
        <f>IF(U2212&gt;0,RANK(U2212,(R2212:T2212,U2212:AI2212)),0)</f>
        <v>1</v>
      </c>
      <c r="H2212" s="7">
        <f t="shared" si="1224"/>
        <v>2</v>
      </c>
      <c r="I2212" s="49">
        <f t="shared" si="1225"/>
        <v>804</v>
      </c>
      <c r="J2212" s="177">
        <f t="shared" si="1221"/>
        <v>7.9611842756708587E-2</v>
      </c>
      <c r="K2212" s="2"/>
      <c r="L2212" s="2">
        <f t="shared" si="1226"/>
        <v>2.7725517377958215E-2</v>
      </c>
      <c r="M2212" s="2">
        <f t="shared" si="1227"/>
        <v>1.5546093672640855E-2</v>
      </c>
      <c r="N2212" s="2">
        <f t="shared" si="1228"/>
        <v>0.13060699079116744</v>
      </c>
      <c r="O2212" s="2">
        <f t="shared" si="1229"/>
        <v>0.40568373106248146</v>
      </c>
      <c r="P2212" s="2">
        <f t="shared" si="1230"/>
        <v>0.32607188830577283</v>
      </c>
      <c r="Q2212" s="2">
        <f t="shared" si="1222"/>
        <v>9.4365778789979204E-2</v>
      </c>
      <c r="R2212" s="1">
        <v>280</v>
      </c>
      <c r="S2212" s="1">
        <v>157</v>
      </c>
      <c r="T2212" s="1">
        <v>1319</v>
      </c>
      <c r="U2212" s="1">
        <v>4097</v>
      </c>
      <c r="V2212" s="1">
        <v>3293</v>
      </c>
      <c r="W2212" s="1">
        <v>540</v>
      </c>
      <c r="X2212" s="1">
        <v>9</v>
      </c>
      <c r="Y2212" s="1">
        <v>16</v>
      </c>
      <c r="Z2212" s="1">
        <v>34</v>
      </c>
      <c r="AA2212" s="1">
        <v>303</v>
      </c>
      <c r="AC2212" s="1">
        <f t="shared" si="1239"/>
        <v>2</v>
      </c>
      <c r="AD2212" s="1">
        <v>36</v>
      </c>
      <c r="AF2212" s="1">
        <v>7</v>
      </c>
      <c r="AG2212" s="1">
        <v>6</v>
      </c>
      <c r="AK2212" s="7">
        <f t="shared" si="1231"/>
        <v>4</v>
      </c>
      <c r="AL2212" s="7">
        <f t="shared" si="1232"/>
        <v>10</v>
      </c>
      <c r="AM2212" s="7">
        <f t="shared" si="1233"/>
        <v>9</v>
      </c>
      <c r="AN2212" s="2">
        <f t="shared" si="1234"/>
        <v>5.3470640657490839E-2</v>
      </c>
      <c r="AO2212" s="2">
        <f t="shared" si="1235"/>
        <v>8.9117734429151397E-4</v>
      </c>
      <c r="AP2212" s="2">
        <f t="shared" si="1236"/>
        <v>1.5843152787404693E-3</v>
      </c>
      <c r="AR2212" t="str">
        <f t="shared" si="1237"/>
        <v>Lamar</v>
      </c>
      <c r="AS2212" t="s">
        <v>2</v>
      </c>
      <c r="AT2212" s="184">
        <v>4</v>
      </c>
      <c r="AU2212" s="198"/>
      <c r="AV2212" s="97">
        <v>48</v>
      </c>
      <c r="AW2212" s="99">
        <v>277</v>
      </c>
      <c r="AX2212" s="105">
        <f t="shared" si="1238"/>
        <v>48277</v>
      </c>
      <c r="AZ2212" s="7" t="s">
        <v>2951</v>
      </c>
      <c r="BA2212" t="s">
        <v>3184</v>
      </c>
      <c r="BT2212" s="1">
        <v>2</v>
      </c>
    </row>
    <row r="2213" spans="1:72" hidden="1" outlineLevel="1">
      <c r="A2213" t="s">
        <v>1915</v>
      </c>
      <c r="B2213" t="s">
        <v>2</v>
      </c>
      <c r="C2213" s="1">
        <f t="shared" si="1223"/>
        <v>2528</v>
      </c>
      <c r="D2213" s="7">
        <f>IF(R2213&gt;0,RANK(R2213,(R2213:T2213,U2213:AI2213)),0)</f>
        <v>7</v>
      </c>
      <c r="E2213" s="7">
        <f>IF(S2213&gt;0,RANK(S2213,(R2213:T2213,U2213:AI2213)),0)</f>
        <v>5</v>
      </c>
      <c r="F2213" s="7">
        <f>IF(T2213&gt;0,RANK(T2213,(R2213:T2213,U2213:AI2213)),0)</f>
        <v>3</v>
      </c>
      <c r="G2213" s="7">
        <f>IF(U2213&gt;0,RANK(U2213,(R2213:T2213,U2213:AI2213)),0)</f>
        <v>1</v>
      </c>
      <c r="H2213" s="7">
        <f t="shared" si="1224"/>
        <v>2</v>
      </c>
      <c r="I2213" s="49">
        <f t="shared" si="1225"/>
        <v>509</v>
      </c>
      <c r="J2213" s="177">
        <f t="shared" si="1221"/>
        <v>0.20134493670886075</v>
      </c>
      <c r="K2213" s="2"/>
      <c r="L2213" s="2">
        <f t="shared" si="1226"/>
        <v>1.5822784810126583E-2</v>
      </c>
      <c r="M2213" s="2">
        <f t="shared" si="1227"/>
        <v>2.2943037974683545E-2</v>
      </c>
      <c r="N2213" s="2">
        <f t="shared" si="1228"/>
        <v>0.14556962025316456</v>
      </c>
      <c r="O2213" s="2">
        <f t="shared" si="1229"/>
        <v>0.44343354430379744</v>
      </c>
      <c r="P2213" s="2">
        <f t="shared" si="1230"/>
        <v>0.24208860759493672</v>
      </c>
      <c r="Q2213" s="2">
        <f t="shared" si="1222"/>
        <v>0.13014240506329117</v>
      </c>
      <c r="R2213" s="1">
        <v>40</v>
      </c>
      <c r="S2213" s="1">
        <v>58</v>
      </c>
      <c r="T2213" s="1">
        <v>368</v>
      </c>
      <c r="U2213" s="1">
        <v>1121</v>
      </c>
      <c r="V2213" s="1">
        <v>612</v>
      </c>
      <c r="W2213" s="1">
        <v>244</v>
      </c>
      <c r="X2213" s="1">
        <v>3</v>
      </c>
      <c r="Y2213" s="1">
        <v>5</v>
      </c>
      <c r="Z2213" s="1">
        <v>16</v>
      </c>
      <c r="AA2213" s="1">
        <v>45</v>
      </c>
      <c r="AC2213" s="1">
        <f t="shared" si="1239"/>
        <v>7</v>
      </c>
      <c r="AD2213" s="1">
        <v>3</v>
      </c>
      <c r="AF2213" s="1">
        <v>4</v>
      </c>
      <c r="AG2213" s="1">
        <v>2</v>
      </c>
      <c r="AK2213" s="7">
        <f t="shared" si="1231"/>
        <v>4</v>
      </c>
      <c r="AL2213" s="7">
        <f t="shared" si="1232"/>
        <v>10</v>
      </c>
      <c r="AM2213" s="7">
        <f t="shared" si="1233"/>
        <v>9</v>
      </c>
      <c r="AN2213" s="2">
        <f t="shared" si="1234"/>
        <v>9.6518987341772153E-2</v>
      </c>
      <c r="AO2213" s="2">
        <f t="shared" si="1235"/>
        <v>1.1867088607594937E-3</v>
      </c>
      <c r="AP2213" s="2">
        <f t="shared" si="1236"/>
        <v>1.9778481012658229E-3</v>
      </c>
      <c r="AR2213" t="str">
        <f t="shared" si="1237"/>
        <v>Lamb</v>
      </c>
      <c r="AS2213" t="s">
        <v>2</v>
      </c>
      <c r="AT2213" s="184">
        <v>19</v>
      </c>
      <c r="AU2213" s="198"/>
      <c r="AV2213" s="97">
        <v>48</v>
      </c>
      <c r="AW2213" s="99">
        <v>279</v>
      </c>
      <c r="AX2213" s="105">
        <f t="shared" si="1238"/>
        <v>48279</v>
      </c>
      <c r="AZ2213" s="7" t="s">
        <v>2951</v>
      </c>
      <c r="BA2213" t="s">
        <v>3184</v>
      </c>
      <c r="BT2213" s="1">
        <v>7</v>
      </c>
    </row>
    <row r="2214" spans="1:72" hidden="1" outlineLevel="1">
      <c r="A2214" t="s">
        <v>1623</v>
      </c>
      <c r="B2214" t="s">
        <v>2</v>
      </c>
      <c r="C2214" s="1">
        <f t="shared" si="1223"/>
        <v>3871</v>
      </c>
      <c r="D2214" s="7">
        <f>IF(R2214&gt;0,RANK(R2214,(R2214:T2214,U2214:AI2214)),0)</f>
        <v>5</v>
      </c>
      <c r="E2214" s="7">
        <f>IF(S2214&gt;0,RANK(S2214,(R2214:T2214,U2214:AI2214)),0)</f>
        <v>6</v>
      </c>
      <c r="F2214" s="7">
        <f>IF(T2214&gt;0,RANK(T2214,(R2214:T2214,U2214:AI2214)),0)</f>
        <v>3</v>
      </c>
      <c r="G2214" s="7">
        <f>IF(U2214&gt;0,RANK(U2214,(R2214:T2214,U2214:AI2214)),0)</f>
        <v>1</v>
      </c>
      <c r="H2214" s="7">
        <f t="shared" si="1224"/>
        <v>2</v>
      </c>
      <c r="I2214" s="49">
        <f t="shared" si="1225"/>
        <v>460</v>
      </c>
      <c r="J2214" s="177">
        <f t="shared" si="1221"/>
        <v>0.1188323430638078</v>
      </c>
      <c r="K2214" s="2"/>
      <c r="L2214" s="2">
        <f t="shared" si="1226"/>
        <v>3.2808059932833894E-2</v>
      </c>
      <c r="M2214" s="2">
        <f t="shared" si="1227"/>
        <v>1.4983208473262722E-2</v>
      </c>
      <c r="N2214" s="2">
        <f t="shared" si="1228"/>
        <v>0.11960733660552829</v>
      </c>
      <c r="O2214" s="2">
        <f t="shared" si="1229"/>
        <v>0.44148798760010333</v>
      </c>
      <c r="P2214" s="2">
        <f t="shared" si="1230"/>
        <v>0.32265564453629553</v>
      </c>
      <c r="Q2214" s="2">
        <f t="shared" si="1222"/>
        <v>6.84577628519763E-2</v>
      </c>
      <c r="R2214" s="1">
        <v>127</v>
      </c>
      <c r="S2214" s="1">
        <v>58</v>
      </c>
      <c r="T2214" s="1">
        <v>463</v>
      </c>
      <c r="U2214" s="1">
        <v>1709</v>
      </c>
      <c r="V2214" s="1">
        <v>1249</v>
      </c>
      <c r="W2214" s="1">
        <v>198</v>
      </c>
      <c r="X2214" s="1">
        <v>3</v>
      </c>
      <c r="Y2214" s="1">
        <v>0</v>
      </c>
      <c r="Z2214" s="1">
        <v>10</v>
      </c>
      <c r="AA2214" s="1">
        <v>43</v>
      </c>
      <c r="AC2214" s="1">
        <f t="shared" si="1239"/>
        <v>1</v>
      </c>
      <c r="AD2214" s="1">
        <v>9</v>
      </c>
      <c r="AF2214" s="1">
        <v>0</v>
      </c>
      <c r="AG2214" s="1">
        <v>1</v>
      </c>
      <c r="AK2214" s="7">
        <f t="shared" si="1231"/>
        <v>4</v>
      </c>
      <c r="AL2214" s="7">
        <f t="shared" si="1232"/>
        <v>9</v>
      </c>
      <c r="AM2214" s="7">
        <f t="shared" si="1233"/>
        <v>0</v>
      </c>
      <c r="AN2214" s="2">
        <f t="shared" si="1234"/>
        <v>5.1149573753552051E-2</v>
      </c>
      <c r="AO2214" s="2">
        <f t="shared" si="1235"/>
        <v>7.7499354172048571E-4</v>
      </c>
      <c r="AP2214" s="2">
        <f t="shared" si="1236"/>
        <v>0</v>
      </c>
      <c r="AR2214" t="str">
        <f t="shared" si="1237"/>
        <v>Lampasas</v>
      </c>
      <c r="AS2214" t="s">
        <v>2</v>
      </c>
      <c r="AT2214" s="184">
        <v>25</v>
      </c>
      <c r="AU2214" s="198"/>
      <c r="AV2214" s="97">
        <v>48</v>
      </c>
      <c r="AW2214" s="99">
        <v>281</v>
      </c>
      <c r="AX2214" s="105">
        <f t="shared" si="1238"/>
        <v>48281</v>
      </c>
      <c r="AZ2214" s="7" t="s">
        <v>2951</v>
      </c>
      <c r="BA2214" t="s">
        <v>3184</v>
      </c>
      <c r="BT2214" s="1">
        <v>1</v>
      </c>
    </row>
    <row r="2215" spans="1:72" hidden="1" outlineLevel="1">
      <c r="A2215" t="s">
        <v>1644</v>
      </c>
      <c r="B2215" t="s">
        <v>2</v>
      </c>
      <c r="C2215" s="1">
        <f t="shared" si="1223"/>
        <v>301</v>
      </c>
      <c r="D2215" s="7">
        <f>IF(R2215&gt;0,RANK(R2215,(R2215:T2215,U2215:AI2215)),0)</f>
        <v>6</v>
      </c>
      <c r="E2215" s="7">
        <f>IF(S2215&gt;0,RANK(S2215,(R2215:T2215,U2215:AI2215)),0)</f>
        <v>6</v>
      </c>
      <c r="F2215" s="7">
        <f>IF(T2215&gt;0,RANK(T2215,(R2215:T2215,U2215:AI2215)),0)</f>
        <v>3</v>
      </c>
      <c r="G2215" s="7">
        <f>IF(U2215&gt;0,RANK(U2215,(R2215:T2215,U2215:AI2215)),0)</f>
        <v>1</v>
      </c>
      <c r="H2215" s="7">
        <f t="shared" si="1224"/>
        <v>2</v>
      </c>
      <c r="I2215" s="49">
        <f t="shared" si="1225"/>
        <v>11</v>
      </c>
      <c r="J2215" s="177">
        <f t="shared" si="1221"/>
        <v>3.6544850498338874E-2</v>
      </c>
      <c r="K2215" s="2"/>
      <c r="L2215" s="2">
        <f t="shared" si="1226"/>
        <v>3.3222591362126247E-3</v>
      </c>
      <c r="M2215" s="2">
        <f t="shared" si="1227"/>
        <v>3.3222591362126247E-3</v>
      </c>
      <c r="N2215" s="2">
        <f t="shared" si="1228"/>
        <v>0.15614617940199335</v>
      </c>
      <c r="O2215" s="2">
        <f t="shared" si="1229"/>
        <v>0.41860465116279072</v>
      </c>
      <c r="P2215" s="2">
        <f t="shared" si="1230"/>
        <v>0.38205980066445183</v>
      </c>
      <c r="Q2215" s="2">
        <f t="shared" si="1222"/>
        <v>3.6544850498338777E-2</v>
      </c>
      <c r="R2215" s="1">
        <v>1</v>
      </c>
      <c r="S2215" s="1">
        <v>1</v>
      </c>
      <c r="T2215" s="1">
        <v>47</v>
      </c>
      <c r="U2215" s="1">
        <v>126</v>
      </c>
      <c r="V2215" s="1">
        <v>115</v>
      </c>
      <c r="W2215" s="1">
        <v>8</v>
      </c>
      <c r="X2215" s="1">
        <v>0</v>
      </c>
      <c r="Y2215" s="1">
        <v>0</v>
      </c>
      <c r="Z2215" s="1">
        <v>0</v>
      </c>
      <c r="AA2215" s="1">
        <v>3</v>
      </c>
      <c r="AC2215" s="1">
        <f t="shared" si="1239"/>
        <v>0</v>
      </c>
      <c r="AD2215" s="1">
        <v>0</v>
      </c>
      <c r="AF2215" s="1">
        <v>0</v>
      </c>
      <c r="AG2215" s="1">
        <v>0</v>
      </c>
      <c r="AK2215" s="7">
        <f t="shared" si="1231"/>
        <v>4</v>
      </c>
      <c r="AL2215" s="7">
        <f t="shared" si="1232"/>
        <v>0</v>
      </c>
      <c r="AM2215" s="7">
        <f t="shared" si="1233"/>
        <v>0</v>
      </c>
      <c r="AN2215" s="2">
        <f t="shared" si="1234"/>
        <v>2.6578073089700997E-2</v>
      </c>
      <c r="AO2215" s="2">
        <f t="shared" si="1235"/>
        <v>0</v>
      </c>
      <c r="AP2215" s="2">
        <f t="shared" si="1236"/>
        <v>0</v>
      </c>
      <c r="AR2215" t="str">
        <f t="shared" si="1237"/>
        <v>La Salle</v>
      </c>
      <c r="AS2215" t="s">
        <v>2</v>
      </c>
      <c r="AT2215" s="184"/>
      <c r="AU2215" s="198"/>
      <c r="AV2215" s="97">
        <v>48</v>
      </c>
      <c r="AW2215" s="99">
        <v>283</v>
      </c>
      <c r="AX2215" s="105">
        <f t="shared" si="1238"/>
        <v>48283</v>
      </c>
      <c r="AZ2215" s="7" t="s">
        <v>2951</v>
      </c>
      <c r="BA2215" t="s">
        <v>3184</v>
      </c>
      <c r="BT2215" s="1">
        <v>0</v>
      </c>
    </row>
    <row r="2216" spans="1:72" hidden="1" outlineLevel="1">
      <c r="A2216" t="s">
        <v>2562</v>
      </c>
      <c r="B2216" t="s">
        <v>2</v>
      </c>
      <c r="C2216" s="1">
        <f t="shared" si="1223"/>
        <v>4149</v>
      </c>
      <c r="D2216" s="7">
        <f>IF(R2216&gt;0,RANK(R2216,(R2216:T2216,U2216:AI2216)),0)</f>
        <v>6</v>
      </c>
      <c r="E2216" s="7">
        <f>IF(S2216&gt;0,RANK(S2216,(R2216:T2216,U2216:AI2216)),0)</f>
        <v>8</v>
      </c>
      <c r="F2216" s="7">
        <f>IF(T2216&gt;0,RANK(T2216,(R2216:T2216,U2216:AI2216)),0)</f>
        <v>3</v>
      </c>
      <c r="G2216" s="7">
        <f>IF(U2216&gt;0,RANK(U2216,(R2216:T2216,U2216:AI2216)),0)</f>
        <v>1</v>
      </c>
      <c r="H2216" s="7">
        <f t="shared" si="1224"/>
        <v>2</v>
      </c>
      <c r="I2216" s="49">
        <f t="shared" si="1225"/>
        <v>981</v>
      </c>
      <c r="J2216" s="177">
        <f t="shared" si="1221"/>
        <v>0.23644251626898047</v>
      </c>
      <c r="K2216" s="2"/>
      <c r="L2216" s="2">
        <f t="shared" si="1226"/>
        <v>2.0245842371655821E-2</v>
      </c>
      <c r="M2216" s="2">
        <f t="shared" si="1227"/>
        <v>4.0973728609303445E-3</v>
      </c>
      <c r="N2216" s="2">
        <f t="shared" si="1228"/>
        <v>8.9178115208483968E-2</v>
      </c>
      <c r="O2216" s="2">
        <f t="shared" si="1229"/>
        <v>0.52976620872499403</v>
      </c>
      <c r="P2216" s="2">
        <f t="shared" si="1230"/>
        <v>0.29332369245601347</v>
      </c>
      <c r="Q2216" s="2">
        <f t="shared" si="1222"/>
        <v>6.3388768377922344E-2</v>
      </c>
      <c r="R2216" s="1">
        <v>84</v>
      </c>
      <c r="S2216" s="1">
        <v>17</v>
      </c>
      <c r="T2216" s="1">
        <v>370</v>
      </c>
      <c r="U2216" s="1">
        <v>2198</v>
      </c>
      <c r="V2216" s="1">
        <v>1217</v>
      </c>
      <c r="W2216" s="1">
        <v>100</v>
      </c>
      <c r="X2216" s="1">
        <v>0</v>
      </c>
      <c r="Y2216" s="1">
        <v>2</v>
      </c>
      <c r="Z2216" s="1">
        <v>14</v>
      </c>
      <c r="AA2216" s="1">
        <v>30</v>
      </c>
      <c r="AC2216" s="1">
        <f t="shared" si="1239"/>
        <v>1</v>
      </c>
      <c r="AD2216" s="1">
        <v>6</v>
      </c>
      <c r="AF2216" s="1">
        <v>1</v>
      </c>
      <c r="AG2216" s="1">
        <v>109</v>
      </c>
      <c r="AK2216" s="7">
        <f t="shared" si="1231"/>
        <v>4</v>
      </c>
      <c r="AL2216" s="7">
        <f t="shared" si="1232"/>
        <v>0</v>
      </c>
      <c r="AM2216" s="7">
        <f t="shared" si="1233"/>
        <v>9</v>
      </c>
      <c r="AN2216" s="2">
        <f t="shared" si="1234"/>
        <v>2.4102193299590263E-2</v>
      </c>
      <c r="AO2216" s="2">
        <f t="shared" si="1235"/>
        <v>0</v>
      </c>
      <c r="AP2216" s="2">
        <f t="shared" si="1236"/>
        <v>4.8204386599180526E-4</v>
      </c>
      <c r="AR2216" t="str">
        <f t="shared" si="1237"/>
        <v>Lavaca</v>
      </c>
      <c r="AS2216" t="s">
        <v>2</v>
      </c>
      <c r="AT2216" s="184">
        <v>27</v>
      </c>
      <c r="AU2216" s="198"/>
      <c r="AV2216" s="97">
        <v>48</v>
      </c>
      <c r="AW2216" s="99">
        <v>285</v>
      </c>
      <c r="AX2216" s="105">
        <f t="shared" si="1238"/>
        <v>48285</v>
      </c>
      <c r="AZ2216" s="7" t="s">
        <v>2951</v>
      </c>
      <c r="BA2216" t="s">
        <v>3184</v>
      </c>
      <c r="BT2216" s="1">
        <v>1</v>
      </c>
    </row>
    <row r="2217" spans="1:72" hidden="1" outlineLevel="1">
      <c r="A2217" t="s">
        <v>634</v>
      </c>
      <c r="B2217" t="s">
        <v>2</v>
      </c>
      <c r="C2217" s="1">
        <f t="shared" si="1223"/>
        <v>3275</v>
      </c>
      <c r="D2217" s="7">
        <f>IF(R2217&gt;0,RANK(R2217,(R2217:T2217,U2217:AI2217)),0)</f>
        <v>5</v>
      </c>
      <c r="E2217" s="7">
        <f>IF(S2217&gt;0,RANK(S2217,(R2217:T2217,U2217:AI2217)),0)</f>
        <v>7</v>
      </c>
      <c r="F2217" s="7">
        <f>IF(T2217&gt;0,RANK(T2217,(R2217:T2217,U2217:AI2217)),0)</f>
        <v>3</v>
      </c>
      <c r="G2217" s="7">
        <f>IF(U2217&gt;0,RANK(U2217,(R2217:T2217,U2217:AI2217)),0)</f>
        <v>1</v>
      </c>
      <c r="H2217" s="7">
        <f t="shared" si="1224"/>
        <v>2</v>
      </c>
      <c r="I2217" s="49">
        <f t="shared" si="1225"/>
        <v>314</v>
      </c>
      <c r="J2217" s="177">
        <f t="shared" si="1221"/>
        <v>9.5877862595419847E-2</v>
      </c>
      <c r="K2217" s="2"/>
      <c r="L2217" s="2">
        <f t="shared" si="1226"/>
        <v>2.5038167938931297E-2</v>
      </c>
      <c r="M2217" s="2">
        <f t="shared" si="1227"/>
        <v>1.0076335877862596E-2</v>
      </c>
      <c r="N2217" s="2">
        <f t="shared" si="1228"/>
        <v>0.10381679389312977</v>
      </c>
      <c r="O2217" s="2">
        <f t="shared" si="1229"/>
        <v>0.44641221374045803</v>
      </c>
      <c r="P2217" s="2">
        <f t="shared" si="1230"/>
        <v>0.35053435114503817</v>
      </c>
      <c r="Q2217" s="2">
        <f t="shared" si="1222"/>
        <v>6.412213740458006E-2</v>
      </c>
      <c r="R2217" s="1">
        <v>82</v>
      </c>
      <c r="S2217" s="1">
        <v>33</v>
      </c>
      <c r="T2217" s="1">
        <v>340</v>
      </c>
      <c r="U2217" s="1">
        <v>1462</v>
      </c>
      <c r="V2217" s="1">
        <v>1148</v>
      </c>
      <c r="W2217" s="1">
        <v>133</v>
      </c>
      <c r="X2217" s="1">
        <v>3</v>
      </c>
      <c r="Y2217" s="1">
        <v>5</v>
      </c>
      <c r="Z2217" s="1">
        <v>8</v>
      </c>
      <c r="AA2217" s="1">
        <v>50</v>
      </c>
      <c r="AC2217" s="1">
        <f t="shared" si="1239"/>
        <v>1</v>
      </c>
      <c r="AD2217" s="1">
        <v>7</v>
      </c>
      <c r="AF2217" s="1">
        <v>2</v>
      </c>
      <c r="AG2217" s="1">
        <v>1</v>
      </c>
      <c r="AK2217" s="7">
        <f t="shared" si="1231"/>
        <v>4</v>
      </c>
      <c r="AL2217" s="7">
        <f t="shared" si="1232"/>
        <v>10</v>
      </c>
      <c r="AM2217" s="7">
        <f t="shared" si="1233"/>
        <v>9</v>
      </c>
      <c r="AN2217" s="2">
        <f t="shared" si="1234"/>
        <v>4.0610687022900764E-2</v>
      </c>
      <c r="AO2217" s="2">
        <f t="shared" si="1235"/>
        <v>9.1603053435114501E-4</v>
      </c>
      <c r="AP2217" s="2">
        <f t="shared" si="1236"/>
        <v>1.5267175572519084E-3</v>
      </c>
      <c r="AR2217" t="str">
        <f t="shared" si="1237"/>
        <v>Lee</v>
      </c>
      <c r="AS2217" t="s">
        <v>2</v>
      </c>
      <c r="AT2217" s="184"/>
      <c r="AU2217" s="198"/>
      <c r="AV2217" s="97">
        <v>48</v>
      </c>
      <c r="AW2217" s="99">
        <v>287</v>
      </c>
      <c r="AX2217" s="105">
        <f t="shared" si="1238"/>
        <v>48287</v>
      </c>
      <c r="AZ2217" s="7" t="s">
        <v>2951</v>
      </c>
      <c r="BA2217" t="s">
        <v>3184</v>
      </c>
      <c r="BT2217" s="1">
        <v>1</v>
      </c>
    </row>
    <row r="2218" spans="1:72" hidden="1" outlineLevel="1">
      <c r="A2218" t="s">
        <v>1574</v>
      </c>
      <c r="B2218" t="s">
        <v>2</v>
      </c>
      <c r="C2218" s="1">
        <f t="shared" si="1223"/>
        <v>3835</v>
      </c>
      <c r="D2218" s="7">
        <f>IF(R2218&gt;0,RANK(R2218,(R2218:T2218,U2218:AI2218)),0)</f>
        <v>6</v>
      </c>
      <c r="E2218" s="7">
        <f>IF(S2218&gt;0,RANK(S2218,(R2218:T2218,U2218:AI2218)),0)</f>
        <v>8</v>
      </c>
      <c r="F2218" s="7">
        <f>IF(T2218&gt;0,RANK(T2218,(R2218:T2218,U2218:AI2218)),0)</f>
        <v>3</v>
      </c>
      <c r="G2218" s="7">
        <f>IF(U2218&gt;0,RANK(U2218,(R2218:T2218,U2218:AI2218)),0)</f>
        <v>1</v>
      </c>
      <c r="H2218" s="7">
        <f t="shared" si="1224"/>
        <v>2</v>
      </c>
      <c r="I2218" s="49">
        <f t="shared" si="1225"/>
        <v>665</v>
      </c>
      <c r="J2218" s="177">
        <f t="shared" si="1221"/>
        <v>0.17340286831812254</v>
      </c>
      <c r="K2218" s="2"/>
      <c r="L2218" s="2">
        <f t="shared" si="1226"/>
        <v>1.6166883963494132E-2</v>
      </c>
      <c r="M2218" s="2">
        <f t="shared" si="1227"/>
        <v>3.3898305084745762E-3</v>
      </c>
      <c r="N2218" s="2">
        <f t="shared" si="1228"/>
        <v>7.2229465449804436E-2</v>
      </c>
      <c r="O2218" s="2">
        <f t="shared" si="1229"/>
        <v>0.50091264667535851</v>
      </c>
      <c r="P2218" s="2">
        <f t="shared" si="1230"/>
        <v>0.32750977835723599</v>
      </c>
      <c r="Q2218" s="2">
        <f t="shared" si="1222"/>
        <v>7.9791395045632429E-2</v>
      </c>
      <c r="R2218" s="1">
        <v>62</v>
      </c>
      <c r="S2218" s="1">
        <v>13</v>
      </c>
      <c r="T2218" s="1">
        <v>277</v>
      </c>
      <c r="U2218" s="1">
        <v>1921</v>
      </c>
      <c r="V2218" s="1">
        <v>1256</v>
      </c>
      <c r="W2218" s="1">
        <v>152</v>
      </c>
      <c r="X2218" s="1">
        <v>3</v>
      </c>
      <c r="Y2218" s="1">
        <v>3</v>
      </c>
      <c r="Z2218" s="1">
        <v>2</v>
      </c>
      <c r="AA2218" s="1">
        <v>32</v>
      </c>
      <c r="AC2218" s="1">
        <f t="shared" si="1239"/>
        <v>100</v>
      </c>
      <c r="AD2218" s="1">
        <v>13</v>
      </c>
      <c r="AF2218" s="1">
        <v>0</v>
      </c>
      <c r="AG2218" s="1">
        <v>1</v>
      </c>
      <c r="AK2218" s="7">
        <f t="shared" si="1231"/>
        <v>4</v>
      </c>
      <c r="AL2218" s="7">
        <f t="shared" si="1232"/>
        <v>8</v>
      </c>
      <c r="AM2218" s="7">
        <f t="shared" si="1233"/>
        <v>8</v>
      </c>
      <c r="AN2218" s="2">
        <f t="shared" si="1234"/>
        <v>3.9634941329856586E-2</v>
      </c>
      <c r="AO2218" s="2">
        <f t="shared" si="1235"/>
        <v>7.8226857887874835E-4</v>
      </c>
      <c r="AP2218" s="2">
        <f t="shared" si="1236"/>
        <v>7.8226857887874835E-4</v>
      </c>
      <c r="AR2218" t="str">
        <f t="shared" si="1237"/>
        <v>Leon</v>
      </c>
      <c r="AS2218" t="s">
        <v>2</v>
      </c>
      <c r="AT2218" s="184"/>
      <c r="AU2218" s="198"/>
      <c r="AV2218" s="97">
        <v>48</v>
      </c>
      <c r="AW2218" s="99">
        <v>289</v>
      </c>
      <c r="AX2218" s="105">
        <f t="shared" si="1238"/>
        <v>48289</v>
      </c>
      <c r="AZ2218" s="7" t="s">
        <v>2951</v>
      </c>
      <c r="BA2218" t="s">
        <v>3184</v>
      </c>
      <c r="BT2218" s="1">
        <v>100</v>
      </c>
    </row>
    <row r="2219" spans="1:72" hidden="1" outlineLevel="1">
      <c r="A2219" t="s">
        <v>210</v>
      </c>
      <c r="B2219" t="s">
        <v>2</v>
      </c>
      <c r="C2219" s="1">
        <f t="shared" si="1223"/>
        <v>11894</v>
      </c>
      <c r="D2219" s="7">
        <f>IF(R2219&gt;0,RANK(R2219,(R2219:T2219,U2219:AI2219)),0)</f>
        <v>6</v>
      </c>
      <c r="E2219" s="7">
        <f>IF(S2219&gt;0,RANK(S2219,(R2219:T2219,U2219:AI2219)),0)</f>
        <v>7</v>
      </c>
      <c r="F2219" s="7">
        <f>IF(T2219&gt;0,RANK(T2219,(R2219:T2219,U2219:AI2219)),0)</f>
        <v>3</v>
      </c>
      <c r="G2219" s="7">
        <f>IF(U2219&gt;0,RANK(U2219,(R2219:T2219,U2219:AI2219)),0)</f>
        <v>1</v>
      </c>
      <c r="H2219" s="7">
        <f t="shared" si="1224"/>
        <v>2</v>
      </c>
      <c r="I2219" s="49">
        <f t="shared" si="1225"/>
        <v>1681</v>
      </c>
      <c r="J2219" s="177">
        <f t="shared" si="1221"/>
        <v>0.14133176391457877</v>
      </c>
      <c r="K2219" s="2"/>
      <c r="L2219" s="2">
        <f t="shared" si="1226"/>
        <v>1.3115856734487978E-2</v>
      </c>
      <c r="M2219" s="2">
        <f t="shared" si="1227"/>
        <v>1.2863628720363209E-2</v>
      </c>
      <c r="N2219" s="2">
        <f t="shared" si="1228"/>
        <v>6.8521943837228858E-2</v>
      </c>
      <c r="O2219" s="2">
        <f t="shared" si="1229"/>
        <v>0.49058348747267527</v>
      </c>
      <c r="P2219" s="2">
        <f t="shared" si="1230"/>
        <v>0.34925172355809653</v>
      </c>
      <c r="Q2219" s="2">
        <f t="shared" si="1222"/>
        <v>6.5663359677148148E-2</v>
      </c>
      <c r="R2219" s="1">
        <v>156</v>
      </c>
      <c r="S2219" s="1">
        <v>153</v>
      </c>
      <c r="T2219" s="1">
        <v>815</v>
      </c>
      <c r="U2219" s="1">
        <v>5835</v>
      </c>
      <c r="V2219" s="1">
        <v>4154</v>
      </c>
      <c r="W2219" s="1">
        <v>412</v>
      </c>
      <c r="X2219" s="1">
        <v>7</v>
      </c>
      <c r="Y2219" s="1">
        <v>18</v>
      </c>
      <c r="Z2219" s="1">
        <v>42</v>
      </c>
      <c r="AA2219" s="1">
        <v>247</v>
      </c>
      <c r="AC2219" s="1">
        <f t="shared" si="1239"/>
        <v>4</v>
      </c>
      <c r="AD2219" s="1">
        <v>42</v>
      </c>
      <c r="AF2219" s="1">
        <v>8</v>
      </c>
      <c r="AG2219" s="1">
        <v>1</v>
      </c>
      <c r="AK2219" s="7">
        <f t="shared" si="1231"/>
        <v>4</v>
      </c>
      <c r="AL2219" s="7">
        <f t="shared" si="1232"/>
        <v>10</v>
      </c>
      <c r="AM2219" s="7">
        <f t="shared" si="1233"/>
        <v>9</v>
      </c>
      <c r="AN2219" s="2">
        <f t="shared" si="1234"/>
        <v>3.4639313939801582E-2</v>
      </c>
      <c r="AO2219" s="2">
        <f t="shared" si="1235"/>
        <v>5.8853203295779384E-4</v>
      </c>
      <c r="AP2219" s="2">
        <f t="shared" si="1236"/>
        <v>1.5133680847486128E-3</v>
      </c>
      <c r="AR2219" t="str">
        <f t="shared" si="1237"/>
        <v>Liberty</v>
      </c>
      <c r="AS2219" t="s">
        <v>2</v>
      </c>
      <c r="AT2219" s="184">
        <v>36</v>
      </c>
      <c r="AU2219" s="198"/>
      <c r="AV2219" s="97">
        <v>48</v>
      </c>
      <c r="AW2219" s="99">
        <v>291</v>
      </c>
      <c r="AX2219" s="105">
        <f t="shared" si="1238"/>
        <v>48291</v>
      </c>
      <c r="AZ2219" s="7" t="s">
        <v>2951</v>
      </c>
      <c r="BA2219" t="s">
        <v>3184</v>
      </c>
      <c r="BT2219" s="1">
        <v>4</v>
      </c>
    </row>
    <row r="2220" spans="1:72" hidden="1" outlineLevel="1">
      <c r="A2220" t="s">
        <v>3198</v>
      </c>
      <c r="B2220" t="s">
        <v>2</v>
      </c>
      <c r="C2220" s="1">
        <f t="shared" si="1223"/>
        <v>3765</v>
      </c>
      <c r="D2220" s="7">
        <f>IF(R2220&gt;0,RANK(R2220,(R2220:T2220,U2220:AI2220)),0)</f>
        <v>5</v>
      </c>
      <c r="E2220" s="7">
        <f>IF(S2220&gt;0,RANK(S2220,(R2220:T2220,U2220:AI2220)),0)</f>
        <v>6</v>
      </c>
      <c r="F2220" s="7">
        <f>IF(T2220&gt;0,RANK(T2220,(R2220:T2220,U2220:AI2220)),0)</f>
        <v>3</v>
      </c>
      <c r="G2220" s="7">
        <f>IF(U2220&gt;0,RANK(U2220,(R2220:T2220,U2220:AI2220)),0)</f>
        <v>1</v>
      </c>
      <c r="H2220" s="7">
        <f t="shared" si="1224"/>
        <v>2</v>
      </c>
      <c r="I2220" s="49">
        <f t="shared" si="1225"/>
        <v>383</v>
      </c>
      <c r="J2220" s="177">
        <f t="shared" si="1221"/>
        <v>0.10172642762284197</v>
      </c>
      <c r="K2220" s="2"/>
      <c r="L2220" s="2">
        <f t="shared" si="1226"/>
        <v>1.8592297476759629E-2</v>
      </c>
      <c r="M2220" s="2">
        <f t="shared" si="1227"/>
        <v>1.248339973439575E-2</v>
      </c>
      <c r="N2220" s="2">
        <f t="shared" si="1228"/>
        <v>9.3758300132802119E-2</v>
      </c>
      <c r="O2220" s="2">
        <f t="shared" si="1229"/>
        <v>0.44940239043824703</v>
      </c>
      <c r="P2220" s="2">
        <f t="shared" si="1230"/>
        <v>0.34767596281540503</v>
      </c>
      <c r="Q2220" s="2">
        <f t="shared" si="1222"/>
        <v>7.8087649402390547E-2</v>
      </c>
      <c r="R2220" s="1">
        <v>70</v>
      </c>
      <c r="S2220" s="1">
        <v>47</v>
      </c>
      <c r="T2220" s="1">
        <v>353</v>
      </c>
      <c r="U2220" s="1">
        <v>1692</v>
      </c>
      <c r="V2220" s="1">
        <v>1309</v>
      </c>
      <c r="W2220" s="1">
        <v>219</v>
      </c>
      <c r="X2220" s="1">
        <v>0</v>
      </c>
      <c r="Y2220" s="1">
        <v>5</v>
      </c>
      <c r="Z2220" s="1">
        <v>9</v>
      </c>
      <c r="AA2220" s="1">
        <v>47</v>
      </c>
      <c r="AC2220" s="1">
        <f t="shared" si="1239"/>
        <v>2</v>
      </c>
      <c r="AD2220" s="1">
        <v>9</v>
      </c>
      <c r="AF2220" s="1">
        <v>2</v>
      </c>
      <c r="AG2220" s="1">
        <v>1</v>
      </c>
      <c r="AK2220" s="7">
        <f t="shared" si="1231"/>
        <v>4</v>
      </c>
      <c r="AL2220" s="7">
        <f t="shared" si="1232"/>
        <v>0</v>
      </c>
      <c r="AM2220" s="7">
        <f t="shared" si="1233"/>
        <v>9</v>
      </c>
      <c r="AN2220" s="2">
        <f t="shared" si="1234"/>
        <v>5.8167330677290838E-2</v>
      </c>
      <c r="AO2220" s="2">
        <f t="shared" si="1235"/>
        <v>0</v>
      </c>
      <c r="AP2220" s="2">
        <f t="shared" si="1236"/>
        <v>1.3280212483399733E-3</v>
      </c>
      <c r="AR2220" t="str">
        <f t="shared" si="1237"/>
        <v>Limestone</v>
      </c>
      <c r="AS2220" t="s">
        <v>2</v>
      </c>
      <c r="AT2220" s="184">
        <v>17</v>
      </c>
      <c r="AU2220" s="198"/>
      <c r="AV2220" s="97">
        <v>48</v>
      </c>
      <c r="AW2220" s="99">
        <v>293</v>
      </c>
      <c r="AX2220" s="105">
        <f t="shared" si="1238"/>
        <v>48293</v>
      </c>
      <c r="AZ2220" s="7" t="s">
        <v>2951</v>
      </c>
      <c r="BA2220" t="s">
        <v>3184</v>
      </c>
      <c r="BT2220" s="1">
        <v>2</v>
      </c>
    </row>
    <row r="2221" spans="1:72" hidden="1" outlineLevel="1">
      <c r="A2221" t="s">
        <v>2164</v>
      </c>
      <c r="B2221" t="s">
        <v>2</v>
      </c>
      <c r="C2221" s="1">
        <f t="shared" si="1223"/>
        <v>1035</v>
      </c>
      <c r="D2221" s="7">
        <f>IF(R2221&gt;0,RANK(R2221,(R2221:T2221,U2221:AI2221)),0)</f>
        <v>6</v>
      </c>
      <c r="E2221" s="7">
        <f>IF(S2221&gt;0,RANK(S2221,(R2221:T2221,U2221:AI2221)),0)</f>
        <v>7</v>
      </c>
      <c r="F2221" s="7">
        <f>IF(T2221&gt;0,RANK(T2221,(R2221:T2221,U2221:AI2221)),0)</f>
        <v>3</v>
      </c>
      <c r="G2221" s="7">
        <f>IF(U2221&gt;0,RANK(U2221,(R2221:T2221,U2221:AI2221)),0)</f>
        <v>1</v>
      </c>
      <c r="H2221" s="7">
        <f t="shared" si="1224"/>
        <v>2</v>
      </c>
      <c r="I2221" s="49">
        <f t="shared" si="1225"/>
        <v>228</v>
      </c>
      <c r="J2221" s="177">
        <f t="shared" si="1221"/>
        <v>0.22028985507246376</v>
      </c>
      <c r="K2221" s="2"/>
      <c r="L2221" s="2">
        <f t="shared" si="1226"/>
        <v>1.8357487922705314E-2</v>
      </c>
      <c r="M2221" s="2">
        <f t="shared" si="1227"/>
        <v>1.6425120772946861E-2</v>
      </c>
      <c r="N2221" s="2">
        <f t="shared" si="1228"/>
        <v>9.3719806763285021E-2</v>
      </c>
      <c r="O2221" s="2">
        <f t="shared" si="1229"/>
        <v>0.49758454106280192</v>
      </c>
      <c r="P2221" s="2">
        <f t="shared" si="1230"/>
        <v>0.27729468599033819</v>
      </c>
      <c r="Q2221" s="2">
        <f t="shared" si="1222"/>
        <v>9.6618357487922635E-2</v>
      </c>
      <c r="R2221" s="1">
        <v>19</v>
      </c>
      <c r="S2221" s="1">
        <v>17</v>
      </c>
      <c r="T2221" s="1">
        <v>97</v>
      </c>
      <c r="U2221" s="1">
        <v>515</v>
      </c>
      <c r="V2221" s="1">
        <v>287</v>
      </c>
      <c r="W2221" s="1">
        <v>67</v>
      </c>
      <c r="X2221" s="1">
        <v>1</v>
      </c>
      <c r="Y2221" s="1">
        <v>0</v>
      </c>
      <c r="Z2221" s="1">
        <v>3</v>
      </c>
      <c r="AA2221" s="1">
        <v>23</v>
      </c>
      <c r="AC2221" s="1">
        <f t="shared" si="1239"/>
        <v>0</v>
      </c>
      <c r="AD2221" s="1">
        <v>5</v>
      </c>
      <c r="AF2221" s="1">
        <v>1</v>
      </c>
      <c r="AG2221" s="1">
        <v>0</v>
      </c>
      <c r="AK2221" s="7">
        <f t="shared" si="1231"/>
        <v>4</v>
      </c>
      <c r="AL2221" s="7">
        <f t="shared" si="1232"/>
        <v>9</v>
      </c>
      <c r="AM2221" s="7">
        <f t="shared" si="1233"/>
        <v>0</v>
      </c>
      <c r="AN2221" s="2">
        <f t="shared" si="1234"/>
        <v>6.4734299516908206E-2</v>
      </c>
      <c r="AO2221" s="2">
        <f t="shared" si="1235"/>
        <v>9.6618357487922703E-4</v>
      </c>
      <c r="AP2221" s="2">
        <f t="shared" si="1236"/>
        <v>0</v>
      </c>
      <c r="AR2221" t="str">
        <f t="shared" si="1237"/>
        <v>Lipscomb</v>
      </c>
      <c r="AS2221" t="s">
        <v>2</v>
      </c>
      <c r="AT2221" s="184">
        <v>13</v>
      </c>
      <c r="AU2221" s="198"/>
      <c r="AV2221" s="97">
        <v>48</v>
      </c>
      <c r="AW2221" s="99">
        <v>295</v>
      </c>
      <c r="AX2221" s="105">
        <f t="shared" si="1238"/>
        <v>48295</v>
      </c>
      <c r="AZ2221" s="7" t="s">
        <v>2951</v>
      </c>
      <c r="BA2221" t="s">
        <v>3184</v>
      </c>
      <c r="BT2221" s="1">
        <v>0</v>
      </c>
    </row>
    <row r="2222" spans="1:72" hidden="1" outlineLevel="1">
      <c r="A2222" t="s">
        <v>1358</v>
      </c>
      <c r="B2222" t="s">
        <v>2</v>
      </c>
      <c r="C2222" s="1">
        <f t="shared" si="1223"/>
        <v>2151</v>
      </c>
      <c r="D2222" s="7">
        <f>IF(R2222&gt;0,RANK(R2222,(R2222:T2222,U2222:AI2222)),0)</f>
        <v>5</v>
      </c>
      <c r="E2222" s="7">
        <f>IF(S2222&gt;0,RANK(S2222,(R2222:T2222,U2222:AI2222)),0)</f>
        <v>7</v>
      </c>
      <c r="F2222" s="7">
        <f>IF(T2222&gt;0,RANK(T2222,(R2222:T2222,U2222:AI2222)),0)</f>
        <v>3</v>
      </c>
      <c r="G2222" s="7">
        <f>IF(U2222&gt;0,RANK(U2222,(R2222:T2222,U2222:AI2222)),0)</f>
        <v>1</v>
      </c>
      <c r="H2222" s="7">
        <f t="shared" si="1224"/>
        <v>2</v>
      </c>
      <c r="I2222" s="49">
        <f t="shared" si="1225"/>
        <v>402</v>
      </c>
      <c r="J2222" s="177">
        <f t="shared" si="1221"/>
        <v>0.18688981868898186</v>
      </c>
      <c r="K2222" s="2"/>
      <c r="L2222" s="2">
        <f t="shared" si="1226"/>
        <v>2.0455602045560205E-2</v>
      </c>
      <c r="M2222" s="2">
        <f t="shared" si="1227"/>
        <v>8.8331008833100882E-3</v>
      </c>
      <c r="N2222" s="2">
        <f t="shared" si="1228"/>
        <v>0.100418410041841</v>
      </c>
      <c r="O2222" s="2">
        <f t="shared" si="1229"/>
        <v>0.50302185030218505</v>
      </c>
      <c r="P2222" s="2">
        <f t="shared" si="1230"/>
        <v>0.31613203161320313</v>
      </c>
      <c r="Q2222" s="2">
        <f t="shared" si="1222"/>
        <v>5.113900511390046E-2</v>
      </c>
      <c r="R2222" s="1">
        <v>44</v>
      </c>
      <c r="S2222" s="1">
        <v>19</v>
      </c>
      <c r="T2222" s="1">
        <v>216</v>
      </c>
      <c r="U2222" s="1">
        <v>1082</v>
      </c>
      <c r="V2222" s="1">
        <v>680</v>
      </c>
      <c r="W2222" s="1">
        <v>64</v>
      </c>
      <c r="X2222" s="1">
        <v>3</v>
      </c>
      <c r="Y2222" s="1">
        <v>2</v>
      </c>
      <c r="Z2222" s="1">
        <v>3</v>
      </c>
      <c r="AA2222" s="1">
        <v>33</v>
      </c>
      <c r="AC2222" s="1">
        <f t="shared" si="1239"/>
        <v>1</v>
      </c>
      <c r="AD2222" s="1">
        <v>3</v>
      </c>
      <c r="AF2222" s="1">
        <v>0</v>
      </c>
      <c r="AG2222" s="1">
        <v>1</v>
      </c>
      <c r="AK2222" s="7">
        <f t="shared" si="1231"/>
        <v>4</v>
      </c>
      <c r="AL2222" s="7">
        <f t="shared" si="1232"/>
        <v>8</v>
      </c>
      <c r="AM2222" s="7">
        <f t="shared" si="1233"/>
        <v>10</v>
      </c>
      <c r="AN2222" s="2">
        <f t="shared" si="1234"/>
        <v>2.9753602975360297E-2</v>
      </c>
      <c r="AO2222" s="2">
        <f t="shared" si="1235"/>
        <v>1.3947001394700139E-3</v>
      </c>
      <c r="AP2222" s="2">
        <f t="shared" si="1236"/>
        <v>9.2980009298000927E-4</v>
      </c>
      <c r="AR2222" t="str">
        <f t="shared" si="1237"/>
        <v>Live Oak</v>
      </c>
      <c r="AS2222" t="s">
        <v>2</v>
      </c>
      <c r="AT2222" s="184">
        <v>15</v>
      </c>
      <c r="AU2222" s="198"/>
      <c r="AV2222" s="97">
        <v>48</v>
      </c>
      <c r="AW2222" s="99">
        <v>297</v>
      </c>
      <c r="AX2222" s="105">
        <f t="shared" si="1238"/>
        <v>48297</v>
      </c>
      <c r="AZ2222" s="7" t="s">
        <v>2951</v>
      </c>
      <c r="BA2222" t="s">
        <v>3184</v>
      </c>
      <c r="BT2222" s="1">
        <v>1</v>
      </c>
    </row>
    <row r="2223" spans="1:72" hidden="1" outlineLevel="1">
      <c r="A2223" t="s">
        <v>687</v>
      </c>
      <c r="B2223" t="s">
        <v>2</v>
      </c>
      <c r="C2223" s="1">
        <f t="shared" si="1223"/>
        <v>5909</v>
      </c>
      <c r="D2223" s="7">
        <f>IF(R2223&gt;0,RANK(R2223,(R2223:T2223,U2223:AI2223)),0)</f>
        <v>4</v>
      </c>
      <c r="E2223" s="7">
        <f>IF(S2223&gt;0,RANK(S2223,(R2223:T2223,U2223:AI2223)),0)</f>
        <v>6</v>
      </c>
      <c r="F2223" s="7">
        <f>IF(T2223&gt;0,RANK(T2223,(R2223:T2223,U2223:AI2223)),0)</f>
        <v>3</v>
      </c>
      <c r="G2223" s="7">
        <f>IF(U2223&gt;0,RANK(U2223,(R2223:T2223,U2223:AI2223)),0)</f>
        <v>1</v>
      </c>
      <c r="H2223" s="7">
        <f t="shared" si="1224"/>
        <v>2</v>
      </c>
      <c r="I2223" s="49">
        <f t="shared" si="1225"/>
        <v>181</v>
      </c>
      <c r="J2223" s="177">
        <f t="shared" si="1221"/>
        <v>3.0631240480622778E-2</v>
      </c>
      <c r="K2223" s="2"/>
      <c r="L2223" s="2">
        <f t="shared" si="1226"/>
        <v>4.2646809950922321E-2</v>
      </c>
      <c r="M2223" s="2">
        <f t="shared" si="1227"/>
        <v>1.8615671010323236E-2</v>
      </c>
      <c r="N2223" s="2">
        <f t="shared" si="1228"/>
        <v>0.17684887459807075</v>
      </c>
      <c r="O2223" s="2">
        <f t="shared" si="1229"/>
        <v>0.36655948553054662</v>
      </c>
      <c r="P2223" s="2">
        <f t="shared" si="1230"/>
        <v>0.33592824504992386</v>
      </c>
      <c r="Q2223" s="2">
        <f t="shared" si="1222"/>
        <v>5.9400913860213234E-2</v>
      </c>
      <c r="R2223" s="1">
        <v>252</v>
      </c>
      <c r="S2223" s="1">
        <v>110</v>
      </c>
      <c r="T2223" s="1">
        <v>1045</v>
      </c>
      <c r="U2223" s="1">
        <v>2166</v>
      </c>
      <c r="V2223" s="1">
        <v>1985</v>
      </c>
      <c r="W2223" s="1">
        <v>221</v>
      </c>
      <c r="X2223" s="1">
        <v>6</v>
      </c>
      <c r="Y2223" s="1">
        <v>10</v>
      </c>
      <c r="Z2223" s="1">
        <v>18</v>
      </c>
      <c r="AA2223" s="1">
        <v>72</v>
      </c>
      <c r="AC2223" s="1">
        <f t="shared" si="1239"/>
        <v>3</v>
      </c>
      <c r="AD2223" s="1">
        <v>13</v>
      </c>
      <c r="AF2223" s="1">
        <v>5</v>
      </c>
      <c r="AG2223" s="1">
        <v>3</v>
      </c>
      <c r="AK2223" s="7">
        <f t="shared" si="1231"/>
        <v>5</v>
      </c>
      <c r="AL2223" s="7">
        <f t="shared" si="1232"/>
        <v>10</v>
      </c>
      <c r="AM2223" s="7">
        <f t="shared" si="1233"/>
        <v>9</v>
      </c>
      <c r="AN2223" s="2">
        <f t="shared" si="1234"/>
        <v>3.740057539346759E-2</v>
      </c>
      <c r="AO2223" s="2">
        <f t="shared" si="1235"/>
        <v>1.015400236926722E-3</v>
      </c>
      <c r="AP2223" s="2">
        <f t="shared" si="1236"/>
        <v>1.6923337282112032E-3</v>
      </c>
      <c r="AR2223" t="str">
        <f t="shared" si="1237"/>
        <v>Llano</v>
      </c>
      <c r="AS2223" t="s">
        <v>2</v>
      </c>
      <c r="AT2223" s="184">
        <v>11</v>
      </c>
      <c r="AU2223" s="198"/>
      <c r="AV2223" s="97">
        <v>48</v>
      </c>
      <c r="AW2223" s="99">
        <v>299</v>
      </c>
      <c r="AX2223" s="105">
        <f t="shared" si="1238"/>
        <v>48299</v>
      </c>
      <c r="AZ2223" s="7" t="s">
        <v>2951</v>
      </c>
      <c r="BA2223" t="s">
        <v>3184</v>
      </c>
      <c r="BT2223" s="1">
        <v>3</v>
      </c>
    </row>
    <row r="2224" spans="1:72" hidden="1" outlineLevel="1">
      <c r="A2224" t="s">
        <v>1030</v>
      </c>
      <c r="B2224" t="s">
        <v>2</v>
      </c>
      <c r="C2224" s="1">
        <f t="shared" si="1223"/>
        <v>31</v>
      </c>
      <c r="D2224" s="7">
        <f>IF(R2224&gt;0,RANK(R2224,(R2224:T2224,U2224:AI2224)),0)</f>
        <v>0</v>
      </c>
      <c r="E2224" s="7">
        <f>IF(S2224&gt;0,RANK(S2224,(R2224:T2224,U2224:AI2224)),0)</f>
        <v>4</v>
      </c>
      <c r="F2224" s="7">
        <f>IF(T2224&gt;0,RANK(T2224,(R2224:T2224,U2224:AI2224)),0)</f>
        <v>3</v>
      </c>
      <c r="G2224" s="7">
        <f>IF(U2224&gt;0,RANK(U2224,(R2224:T2224,U2224:AI2224)),0)</f>
        <v>1</v>
      </c>
      <c r="H2224" s="7">
        <f t="shared" si="1224"/>
        <v>2</v>
      </c>
      <c r="I2224" s="49">
        <f t="shared" si="1225"/>
        <v>6</v>
      </c>
      <c r="J2224" s="177">
        <f t="shared" si="1221"/>
        <v>0.19354838709677419</v>
      </c>
      <c r="K2224" s="2"/>
      <c r="L2224" s="2">
        <f t="shared" si="1226"/>
        <v>0</v>
      </c>
      <c r="M2224" s="2">
        <f t="shared" si="1227"/>
        <v>3.2258064516129031E-2</v>
      </c>
      <c r="N2224" s="2">
        <f t="shared" si="1228"/>
        <v>0.22580645161290322</v>
      </c>
      <c r="O2224" s="2">
        <f t="shared" si="1229"/>
        <v>0.45161290322580644</v>
      </c>
      <c r="P2224" s="2">
        <f t="shared" si="1230"/>
        <v>0.25806451612903225</v>
      </c>
      <c r="Q2224" s="2">
        <f t="shared" si="1222"/>
        <v>3.2258064516129059E-2</v>
      </c>
      <c r="R2224" s="1">
        <v>0</v>
      </c>
      <c r="S2224" s="1">
        <v>1</v>
      </c>
      <c r="T2224" s="1">
        <v>7</v>
      </c>
      <c r="U2224" s="1">
        <v>14</v>
      </c>
      <c r="V2224" s="1">
        <v>8</v>
      </c>
      <c r="W2224" s="1">
        <v>1</v>
      </c>
      <c r="X2224" s="1">
        <v>0</v>
      </c>
      <c r="Y2224" s="1">
        <v>0</v>
      </c>
      <c r="Z2224" s="1">
        <v>0</v>
      </c>
      <c r="AA2224" s="1">
        <v>0</v>
      </c>
      <c r="AC2224" s="1">
        <f t="shared" si="1239"/>
        <v>0</v>
      </c>
      <c r="AD2224" s="1">
        <v>0</v>
      </c>
      <c r="AF2224" s="1">
        <v>0</v>
      </c>
      <c r="AG2224" s="1">
        <v>0</v>
      </c>
      <c r="AK2224" s="7">
        <f t="shared" si="1231"/>
        <v>4</v>
      </c>
      <c r="AL2224" s="7">
        <f t="shared" si="1232"/>
        <v>0</v>
      </c>
      <c r="AM2224" s="7">
        <f t="shared" si="1233"/>
        <v>0</v>
      </c>
      <c r="AN2224" s="2">
        <f t="shared" si="1234"/>
        <v>3.2258064516129031E-2</v>
      </c>
      <c r="AO2224" s="2">
        <f t="shared" si="1235"/>
        <v>0</v>
      </c>
      <c r="AP2224" s="2">
        <f t="shared" si="1236"/>
        <v>0</v>
      </c>
      <c r="AR2224" t="str">
        <f t="shared" si="1237"/>
        <v>Loving</v>
      </c>
      <c r="AS2224" t="s">
        <v>2</v>
      </c>
      <c r="AT2224" s="184">
        <v>23</v>
      </c>
      <c r="AU2224" s="198"/>
      <c r="AV2224" s="97">
        <v>48</v>
      </c>
      <c r="AW2224" s="99">
        <v>301</v>
      </c>
      <c r="AX2224" s="105">
        <f t="shared" si="1238"/>
        <v>48301</v>
      </c>
      <c r="AZ2224" s="7" t="s">
        <v>2951</v>
      </c>
      <c r="BA2224" t="s">
        <v>3184</v>
      </c>
      <c r="BT2224" s="1">
        <v>0</v>
      </c>
    </row>
    <row r="2225" spans="1:72" hidden="1" outlineLevel="1">
      <c r="A2225" t="s">
        <v>1263</v>
      </c>
      <c r="B2225" t="s">
        <v>2</v>
      </c>
      <c r="C2225" s="1">
        <f t="shared" si="1223"/>
        <v>42604</v>
      </c>
      <c r="D2225" s="7">
        <f>IF(R2225&gt;0,RANK(R2225,(R2225:T2225,U2225:AI2225)),0)</f>
        <v>5</v>
      </c>
      <c r="E2225" s="7">
        <f>IF(S2225&gt;0,RANK(S2225,(R2225:T2225,U2225:AI2225)),0)</f>
        <v>6</v>
      </c>
      <c r="F2225" s="7">
        <f>IF(T2225&gt;0,RANK(T2225,(R2225:T2225,U2225:AI2225)),0)</f>
        <v>3</v>
      </c>
      <c r="G2225" s="7">
        <f>IF(U2225&gt;0,RANK(U2225,(R2225:T2225,U2225:AI2225)),0)</f>
        <v>1</v>
      </c>
      <c r="H2225" s="7">
        <f t="shared" si="1224"/>
        <v>2</v>
      </c>
      <c r="I2225" s="49">
        <f t="shared" si="1225"/>
        <v>9711</v>
      </c>
      <c r="J2225" s="177">
        <f t="shared" si="1221"/>
        <v>0.22793634400525772</v>
      </c>
      <c r="K2225" s="2"/>
      <c r="L2225" s="2">
        <f t="shared" si="1226"/>
        <v>3.5020185898037744E-2</v>
      </c>
      <c r="M2225" s="2">
        <f t="shared" si="1227"/>
        <v>2.013895408881795E-2</v>
      </c>
      <c r="N2225" s="2">
        <f t="shared" si="1228"/>
        <v>0.17902074922542485</v>
      </c>
      <c r="O2225" s="2">
        <f t="shared" si="1229"/>
        <v>0.45056802178199229</v>
      </c>
      <c r="P2225" s="2">
        <f t="shared" si="1230"/>
        <v>0.22263167777673457</v>
      </c>
      <c r="Q2225" s="2">
        <f t="shared" si="1222"/>
        <v>9.2620411228992533E-2</v>
      </c>
      <c r="R2225" s="1">
        <v>1492</v>
      </c>
      <c r="S2225" s="1">
        <v>858</v>
      </c>
      <c r="T2225" s="1">
        <v>7627</v>
      </c>
      <c r="U2225" s="1">
        <v>19196</v>
      </c>
      <c r="V2225" s="1">
        <v>9485</v>
      </c>
      <c r="W2225" s="1">
        <v>2750</v>
      </c>
      <c r="X2225" s="1">
        <v>73</v>
      </c>
      <c r="Y2225" s="1">
        <v>103</v>
      </c>
      <c r="Z2225" s="1">
        <v>113</v>
      </c>
      <c r="AA2225" s="1">
        <v>633</v>
      </c>
      <c r="AC2225" s="1">
        <f t="shared" si="1239"/>
        <v>20</v>
      </c>
      <c r="AD2225" s="1">
        <v>141</v>
      </c>
      <c r="AF2225" s="1">
        <v>99</v>
      </c>
      <c r="AG2225" s="1">
        <v>14</v>
      </c>
      <c r="AK2225" s="7">
        <f t="shared" si="1231"/>
        <v>4</v>
      </c>
      <c r="AL2225" s="7">
        <f t="shared" si="1232"/>
        <v>10</v>
      </c>
      <c r="AM2225" s="7">
        <f t="shared" si="1233"/>
        <v>9</v>
      </c>
      <c r="AN2225" s="2">
        <f t="shared" si="1234"/>
        <v>6.4547929771852405E-2</v>
      </c>
      <c r="AO2225" s="2">
        <f t="shared" si="1235"/>
        <v>1.7134541357619003E-3</v>
      </c>
      <c r="AP2225" s="2">
        <f t="shared" si="1236"/>
        <v>2.4176133696366536E-3</v>
      </c>
      <c r="AR2225" t="str">
        <f t="shared" si="1237"/>
        <v>Lubbock</v>
      </c>
      <c r="AS2225" t="s">
        <v>2</v>
      </c>
      <c r="AT2225" s="184">
        <v>19</v>
      </c>
      <c r="AU2225" s="198"/>
      <c r="AV2225" s="97">
        <v>48</v>
      </c>
      <c r="AW2225" s="99">
        <v>303</v>
      </c>
      <c r="AX2225" s="105">
        <f t="shared" si="1238"/>
        <v>48303</v>
      </c>
      <c r="AZ2225" s="7" t="s">
        <v>2951</v>
      </c>
      <c r="BA2225" t="s">
        <v>3184</v>
      </c>
      <c r="BT2225" s="1">
        <v>20</v>
      </c>
    </row>
    <row r="2226" spans="1:72" hidden="1" outlineLevel="1">
      <c r="A2226" t="s">
        <v>262</v>
      </c>
      <c r="B2226" t="s">
        <v>2</v>
      </c>
      <c r="C2226" s="1">
        <f t="shared" si="1223"/>
        <v>1381</v>
      </c>
      <c r="D2226" s="7">
        <f>IF(R2226&gt;0,RANK(R2226,(R2226:T2226,U2226:AI2226)),0)</f>
        <v>6</v>
      </c>
      <c r="E2226" s="7">
        <f>IF(S2226&gt;0,RANK(S2226,(R2226:T2226,U2226:AI2226)),0)</f>
        <v>7</v>
      </c>
      <c r="F2226" s="7">
        <f>IF(T2226&gt;0,RANK(T2226,(R2226:T2226,U2226:AI2226)),0)</f>
        <v>3</v>
      </c>
      <c r="G2226" s="7">
        <f>IF(U2226&gt;0,RANK(U2226,(R2226:T2226,U2226:AI2226)),0)</f>
        <v>1</v>
      </c>
      <c r="H2226" s="7">
        <f t="shared" si="1224"/>
        <v>2</v>
      </c>
      <c r="I2226" s="49">
        <f t="shared" si="1225"/>
        <v>384</v>
      </c>
      <c r="J2226" s="177">
        <f t="shared" si="1221"/>
        <v>0.27805937726285301</v>
      </c>
      <c r="K2226" s="2"/>
      <c r="L2226" s="2">
        <f t="shared" si="1226"/>
        <v>2.0275162925416364E-2</v>
      </c>
      <c r="M2226" s="2">
        <f t="shared" si="1227"/>
        <v>1.5206372194062274E-2</v>
      </c>
      <c r="N2226" s="2">
        <f t="shared" si="1228"/>
        <v>0.13178855901520636</v>
      </c>
      <c r="O2226" s="2">
        <f t="shared" si="1229"/>
        <v>0.49094858797972485</v>
      </c>
      <c r="P2226" s="2">
        <f t="shared" si="1230"/>
        <v>0.21288921071687184</v>
      </c>
      <c r="Q2226" s="2">
        <f t="shared" si="1222"/>
        <v>0.12889210716871835</v>
      </c>
      <c r="R2226" s="1">
        <v>28</v>
      </c>
      <c r="S2226" s="1">
        <v>21</v>
      </c>
      <c r="T2226" s="1">
        <v>182</v>
      </c>
      <c r="U2226" s="1">
        <v>678</v>
      </c>
      <c r="V2226" s="1">
        <v>294</v>
      </c>
      <c r="W2226" s="1">
        <v>92</v>
      </c>
      <c r="X2226" s="1">
        <v>4</v>
      </c>
      <c r="Y2226" s="1">
        <v>2</v>
      </c>
      <c r="Z2226" s="1">
        <v>1</v>
      </c>
      <c r="AA2226" s="1">
        <v>70</v>
      </c>
      <c r="AC2226" s="1">
        <f t="shared" si="1239"/>
        <v>1</v>
      </c>
      <c r="AD2226" s="1">
        <v>4</v>
      </c>
      <c r="AF2226" s="1">
        <v>0</v>
      </c>
      <c r="AG2226" s="1">
        <v>4</v>
      </c>
      <c r="AK2226" s="7">
        <f t="shared" si="1231"/>
        <v>4</v>
      </c>
      <c r="AL2226" s="7">
        <f t="shared" si="1232"/>
        <v>8</v>
      </c>
      <c r="AM2226" s="7">
        <f t="shared" si="1233"/>
        <v>9</v>
      </c>
      <c r="AN2226" s="2">
        <f t="shared" si="1234"/>
        <v>6.6618392469225199E-2</v>
      </c>
      <c r="AO2226" s="2">
        <f t="shared" si="1235"/>
        <v>2.8964518464880519E-3</v>
      </c>
      <c r="AP2226" s="2">
        <f t="shared" si="1236"/>
        <v>1.448225923244026E-3</v>
      </c>
      <c r="AR2226" t="str">
        <f t="shared" si="1237"/>
        <v>Lynn</v>
      </c>
      <c r="AS2226" t="s">
        <v>2</v>
      </c>
      <c r="AT2226" s="184">
        <v>19</v>
      </c>
      <c r="AU2226" s="198"/>
      <c r="AV2226" s="97">
        <v>48</v>
      </c>
      <c r="AW2226" s="99">
        <v>305</v>
      </c>
      <c r="AX2226" s="105">
        <f t="shared" si="1238"/>
        <v>48305</v>
      </c>
      <c r="AZ2226" s="7" t="s">
        <v>2951</v>
      </c>
      <c r="BA2226" t="s">
        <v>3184</v>
      </c>
      <c r="BT2226" s="1">
        <v>1</v>
      </c>
    </row>
    <row r="2227" spans="1:72" hidden="1" outlineLevel="1">
      <c r="A2227" t="s">
        <v>492</v>
      </c>
      <c r="B2227" t="s">
        <v>2</v>
      </c>
      <c r="C2227" s="1">
        <f t="shared" si="1223"/>
        <v>2080</v>
      </c>
      <c r="D2227" s="7">
        <f>IF(R2227&gt;0,RANK(R2227,(R2227:T2227,U2227:AI2227)),0)</f>
        <v>6</v>
      </c>
      <c r="E2227" s="7">
        <f>IF(S2227&gt;0,RANK(S2227,(R2227:T2227,U2227:AI2227)),0)</f>
        <v>7</v>
      </c>
      <c r="F2227" s="7">
        <f>IF(T2227&gt;0,RANK(T2227,(R2227:T2227,U2227:AI2227)),0)</f>
        <v>3</v>
      </c>
      <c r="G2227" s="7">
        <f>IF(U2227&gt;0,RANK(U2227,(R2227:T2227,U2227:AI2227)),0)</f>
        <v>1</v>
      </c>
      <c r="H2227" s="7">
        <f t="shared" si="1224"/>
        <v>2</v>
      </c>
      <c r="I2227" s="49">
        <f t="shared" si="1225"/>
        <v>244</v>
      </c>
      <c r="J2227" s="177">
        <f t="shared" si="1221"/>
        <v>0.11730769230769231</v>
      </c>
      <c r="K2227" s="2"/>
      <c r="L2227" s="2">
        <f t="shared" si="1226"/>
        <v>2.3557692307692307E-2</v>
      </c>
      <c r="M2227" s="2">
        <f t="shared" si="1227"/>
        <v>1.5384615384615385E-2</v>
      </c>
      <c r="N2227" s="2">
        <f t="shared" si="1228"/>
        <v>0.12355769230769231</v>
      </c>
      <c r="O2227" s="2">
        <f t="shared" si="1229"/>
        <v>0.43557692307692308</v>
      </c>
      <c r="P2227" s="2">
        <f t="shared" si="1230"/>
        <v>0.31826923076923075</v>
      </c>
      <c r="Q2227" s="2">
        <f t="shared" si="1222"/>
        <v>8.365384615384619E-2</v>
      </c>
      <c r="R2227" s="1">
        <v>49</v>
      </c>
      <c r="S2227" s="1">
        <v>32</v>
      </c>
      <c r="T2227" s="1">
        <v>257</v>
      </c>
      <c r="U2227" s="1">
        <v>906</v>
      </c>
      <c r="V2227" s="1">
        <v>662</v>
      </c>
      <c r="W2227" s="1">
        <v>93</v>
      </c>
      <c r="X2227" s="1">
        <v>2</v>
      </c>
      <c r="Y2227" s="1">
        <v>3</v>
      </c>
      <c r="Z2227" s="1">
        <v>9</v>
      </c>
      <c r="AA2227" s="1">
        <v>53</v>
      </c>
      <c r="AC2227" s="1">
        <f t="shared" si="1239"/>
        <v>1</v>
      </c>
      <c r="AD2227" s="1">
        <v>10</v>
      </c>
      <c r="AF2227" s="1">
        <v>2</v>
      </c>
      <c r="AG2227" s="1">
        <v>1</v>
      </c>
      <c r="AK2227" s="7">
        <f t="shared" si="1231"/>
        <v>4</v>
      </c>
      <c r="AL2227" s="7">
        <f t="shared" si="1232"/>
        <v>10</v>
      </c>
      <c r="AM2227" s="7">
        <f t="shared" si="1233"/>
        <v>9</v>
      </c>
      <c r="AN2227" s="2">
        <f t="shared" si="1234"/>
        <v>4.4711538461538462E-2</v>
      </c>
      <c r="AO2227" s="2">
        <f t="shared" si="1235"/>
        <v>9.6153846153846159E-4</v>
      </c>
      <c r="AP2227" s="2">
        <f t="shared" si="1236"/>
        <v>1.4423076923076924E-3</v>
      </c>
      <c r="AR2227" t="str">
        <f t="shared" si="1237"/>
        <v>McCulloch</v>
      </c>
      <c r="AS2227" t="s">
        <v>2</v>
      </c>
      <c r="AT2227" s="184">
        <v>11</v>
      </c>
      <c r="AU2227" s="198"/>
      <c r="AV2227" s="97">
        <v>48</v>
      </c>
      <c r="AW2227" s="99">
        <v>307</v>
      </c>
      <c r="AX2227" s="105">
        <f t="shared" si="1238"/>
        <v>48307</v>
      </c>
      <c r="AZ2227" s="7" t="s">
        <v>2951</v>
      </c>
      <c r="BA2227" t="s">
        <v>3184</v>
      </c>
      <c r="BT2227" s="1">
        <v>1</v>
      </c>
    </row>
    <row r="2228" spans="1:72" hidden="1" outlineLevel="1">
      <c r="A2228" t="s">
        <v>488</v>
      </c>
      <c r="B2228" t="s">
        <v>2</v>
      </c>
      <c r="C2228" s="1">
        <f t="shared" si="1223"/>
        <v>31082</v>
      </c>
      <c r="D2228" s="7">
        <f>IF(R2228&gt;0,RANK(R2228,(R2228:T2228,U2228:AI2228)),0)</f>
        <v>5</v>
      </c>
      <c r="E2228" s="7">
        <f>IF(S2228&gt;0,RANK(S2228,(R2228:T2228,U2228:AI2228)),0)</f>
        <v>6</v>
      </c>
      <c r="F2228" s="7">
        <f>IF(T2228&gt;0,RANK(T2228,(R2228:T2228,U2228:AI2228)),0)</f>
        <v>3</v>
      </c>
      <c r="G2228" s="7">
        <f>IF(U2228&gt;0,RANK(U2228,(R2228:T2228,U2228:AI2228)),0)</f>
        <v>1</v>
      </c>
      <c r="H2228" s="7">
        <f t="shared" si="1224"/>
        <v>2</v>
      </c>
      <c r="I2228" s="49">
        <f t="shared" si="1225"/>
        <v>6617</v>
      </c>
      <c r="J2228" s="177">
        <f t="shared" si="1221"/>
        <v>0.21288848851425263</v>
      </c>
      <c r="K2228" s="2"/>
      <c r="L2228" s="2">
        <f t="shared" si="1226"/>
        <v>5.1380220063059007E-2</v>
      </c>
      <c r="M2228" s="2">
        <f t="shared" si="1227"/>
        <v>1.6504729425390902E-2</v>
      </c>
      <c r="N2228" s="2">
        <f t="shared" si="1228"/>
        <v>0.15159899620359049</v>
      </c>
      <c r="O2228" s="2">
        <f t="shared" si="1229"/>
        <v>0.45962293288720157</v>
      </c>
      <c r="P2228" s="2">
        <f t="shared" si="1230"/>
        <v>0.24673444437294897</v>
      </c>
      <c r="Q2228" s="2">
        <f t="shared" si="1222"/>
        <v>7.4158677047809013E-2</v>
      </c>
      <c r="R2228" s="1">
        <v>1597</v>
      </c>
      <c r="S2228" s="1">
        <v>513</v>
      </c>
      <c r="T2228" s="1">
        <v>4712</v>
      </c>
      <c r="U2228" s="1">
        <v>14286</v>
      </c>
      <c r="V2228" s="1">
        <v>7669</v>
      </c>
      <c r="W2228" s="1">
        <v>1682</v>
      </c>
      <c r="X2228" s="1">
        <v>30</v>
      </c>
      <c r="Y2228" s="1">
        <v>47</v>
      </c>
      <c r="Z2228" s="1">
        <v>64</v>
      </c>
      <c r="AA2228" s="1">
        <v>347</v>
      </c>
      <c r="AC2228" s="1">
        <f t="shared" si="1239"/>
        <v>7</v>
      </c>
      <c r="AD2228" s="1">
        <v>102</v>
      </c>
      <c r="AF2228" s="1">
        <v>11</v>
      </c>
      <c r="AG2228" s="1">
        <v>15</v>
      </c>
      <c r="AK2228" s="7">
        <f t="shared" si="1231"/>
        <v>4</v>
      </c>
      <c r="AL2228" s="7">
        <f t="shared" si="1232"/>
        <v>10</v>
      </c>
      <c r="AM2228" s="7">
        <f t="shared" si="1233"/>
        <v>9</v>
      </c>
      <c r="AN2228" s="2">
        <f t="shared" si="1234"/>
        <v>5.4114921819702719E-2</v>
      </c>
      <c r="AO2228" s="2">
        <f t="shared" si="1235"/>
        <v>9.6518885528601764E-4</v>
      </c>
      <c r="AP2228" s="2">
        <f t="shared" si="1236"/>
        <v>1.512129206614761E-3</v>
      </c>
      <c r="AR2228" t="str">
        <f t="shared" si="1237"/>
        <v>McLennan</v>
      </c>
      <c r="AS2228" t="s">
        <v>2</v>
      </c>
      <c r="AT2228" s="184">
        <v>17</v>
      </c>
      <c r="AU2228" s="198"/>
      <c r="AV2228" s="97">
        <v>48</v>
      </c>
      <c r="AW2228" s="99">
        <v>309</v>
      </c>
      <c r="AX2228" s="105">
        <f t="shared" si="1238"/>
        <v>48309</v>
      </c>
      <c r="AZ2228" s="7" t="s">
        <v>2951</v>
      </c>
      <c r="BA2228" t="s">
        <v>3184</v>
      </c>
      <c r="BT2228" s="1">
        <v>7</v>
      </c>
    </row>
    <row r="2229" spans="1:72" hidden="1" outlineLevel="1">
      <c r="A2229" t="s">
        <v>531</v>
      </c>
      <c r="B2229" t="s">
        <v>2</v>
      </c>
      <c r="C2229" s="1">
        <f t="shared" si="1223"/>
        <v>408</v>
      </c>
      <c r="D2229" s="7">
        <f>IF(R2229&gt;0,RANK(R2229,(R2229:T2229,U2229:AI2229)),0)</f>
        <v>6</v>
      </c>
      <c r="E2229" s="7">
        <f>IF(S2229&gt;0,RANK(S2229,(R2229:T2229,U2229:AI2229)),0)</f>
        <v>7</v>
      </c>
      <c r="F2229" s="7">
        <f>IF(T2229&gt;0,RANK(T2229,(R2229:T2229,U2229:AI2229)),0)</f>
        <v>3</v>
      </c>
      <c r="G2229" s="7">
        <f>IF(U2229&gt;0,RANK(U2229,(R2229:T2229,U2229:AI2229)),0)</f>
        <v>1</v>
      </c>
      <c r="H2229" s="7">
        <f t="shared" si="1224"/>
        <v>2</v>
      </c>
      <c r="I2229" s="49">
        <f t="shared" si="1225"/>
        <v>15</v>
      </c>
      <c r="J2229" s="177">
        <f t="shared" si="1221"/>
        <v>3.6764705882352942E-2</v>
      </c>
      <c r="K2229" s="2"/>
      <c r="L2229" s="2">
        <f t="shared" si="1226"/>
        <v>1.7156862745098041E-2</v>
      </c>
      <c r="M2229" s="2">
        <f t="shared" si="1227"/>
        <v>1.2254901960784314E-2</v>
      </c>
      <c r="N2229" s="2">
        <f t="shared" si="1228"/>
        <v>0.10784313725490197</v>
      </c>
      <c r="O2229" s="2">
        <f t="shared" si="1229"/>
        <v>0.42156862745098039</v>
      </c>
      <c r="P2229" s="2">
        <f t="shared" si="1230"/>
        <v>0.38480392156862747</v>
      </c>
      <c r="Q2229" s="2">
        <f t="shared" si="1222"/>
        <v>5.6372549019607865E-2</v>
      </c>
      <c r="R2229" s="1">
        <v>7</v>
      </c>
      <c r="S2229" s="1">
        <v>5</v>
      </c>
      <c r="T2229" s="1">
        <v>44</v>
      </c>
      <c r="U2229" s="1">
        <v>172</v>
      </c>
      <c r="V2229" s="1">
        <v>157</v>
      </c>
      <c r="W2229" s="1">
        <v>10</v>
      </c>
      <c r="X2229" s="1">
        <v>0</v>
      </c>
      <c r="Y2229" s="1">
        <v>0</v>
      </c>
      <c r="Z2229" s="1">
        <v>0</v>
      </c>
      <c r="AA2229" s="1">
        <v>11</v>
      </c>
      <c r="AC2229" s="1">
        <f t="shared" si="1239"/>
        <v>0</v>
      </c>
      <c r="AD2229" s="1">
        <v>0</v>
      </c>
      <c r="AF2229" s="1">
        <v>1</v>
      </c>
      <c r="AG2229" s="1">
        <v>1</v>
      </c>
      <c r="AK2229" s="7">
        <f t="shared" si="1231"/>
        <v>5</v>
      </c>
      <c r="AL2229" s="7">
        <f t="shared" si="1232"/>
        <v>0</v>
      </c>
      <c r="AM2229" s="7">
        <f t="shared" si="1233"/>
        <v>0</v>
      </c>
      <c r="AN2229" s="2">
        <f t="shared" si="1234"/>
        <v>2.4509803921568627E-2</v>
      </c>
      <c r="AO2229" s="2">
        <f t="shared" si="1235"/>
        <v>0</v>
      </c>
      <c r="AP2229" s="2">
        <f t="shared" si="1236"/>
        <v>0</v>
      </c>
      <c r="AR2229" t="str">
        <f t="shared" si="1237"/>
        <v>McMullen</v>
      </c>
      <c r="AS2229" t="s">
        <v>2</v>
      </c>
      <c r="AT2229" s="184">
        <v>28</v>
      </c>
      <c r="AU2229" s="198"/>
      <c r="AV2229" s="97">
        <v>48</v>
      </c>
      <c r="AW2229" s="99">
        <v>311</v>
      </c>
      <c r="AX2229" s="105">
        <f t="shared" si="1238"/>
        <v>48311</v>
      </c>
      <c r="AZ2229" s="7" t="s">
        <v>2951</v>
      </c>
      <c r="BA2229" t="s">
        <v>3184</v>
      </c>
      <c r="BT2229" s="1">
        <v>0</v>
      </c>
    </row>
    <row r="2230" spans="1:72" hidden="1" outlineLevel="1">
      <c r="A2230" t="s">
        <v>1388</v>
      </c>
      <c r="B2230" t="s">
        <v>2</v>
      </c>
      <c r="C2230" s="1">
        <f t="shared" si="1223"/>
        <v>2127</v>
      </c>
      <c r="D2230" s="7">
        <f>IF(R2230&gt;0,RANK(R2230,(R2230:T2230,U2230:AI2230)),0)</f>
        <v>5</v>
      </c>
      <c r="E2230" s="7">
        <f>IF(S2230&gt;0,RANK(S2230,(R2230:T2230,U2230:AI2230)),0)</f>
        <v>7</v>
      </c>
      <c r="F2230" s="7">
        <f>IF(T2230&gt;0,RANK(T2230,(R2230:T2230,U2230:AI2230)),0)</f>
        <v>3</v>
      </c>
      <c r="G2230" s="7">
        <f>IF(U2230&gt;0,RANK(U2230,(R2230:T2230,U2230:AI2230)),0)</f>
        <v>1</v>
      </c>
      <c r="H2230" s="7">
        <f t="shared" si="1224"/>
        <v>2</v>
      </c>
      <c r="I2230" s="49">
        <f t="shared" si="1225"/>
        <v>374</v>
      </c>
      <c r="J2230" s="177">
        <f t="shared" si="1221"/>
        <v>0.17583450869769629</v>
      </c>
      <c r="K2230" s="2"/>
      <c r="L2230" s="2">
        <f t="shared" si="1226"/>
        <v>1.8335684062059238E-2</v>
      </c>
      <c r="M2230" s="2">
        <f t="shared" si="1227"/>
        <v>1.3634226610249177E-2</v>
      </c>
      <c r="N2230" s="2">
        <f t="shared" si="1228"/>
        <v>9.1208274565115183E-2</v>
      </c>
      <c r="O2230" s="2">
        <f t="shared" si="1229"/>
        <v>0.49224259520451341</v>
      </c>
      <c r="P2230" s="2">
        <f t="shared" si="1230"/>
        <v>0.31640808650681712</v>
      </c>
      <c r="Q2230" s="2">
        <f t="shared" si="1222"/>
        <v>6.8171133051245947E-2</v>
      </c>
      <c r="R2230" s="1">
        <v>39</v>
      </c>
      <c r="S2230" s="1">
        <v>29</v>
      </c>
      <c r="T2230" s="1">
        <v>194</v>
      </c>
      <c r="U2230" s="1">
        <v>1047</v>
      </c>
      <c r="V2230" s="1">
        <v>673</v>
      </c>
      <c r="W2230" s="1">
        <v>95</v>
      </c>
      <c r="X2230" s="1">
        <v>0</v>
      </c>
      <c r="Y2230" s="1">
        <v>1</v>
      </c>
      <c r="Z2230" s="1">
        <v>5</v>
      </c>
      <c r="AA2230" s="1">
        <v>37</v>
      </c>
      <c r="AC2230" s="1">
        <f t="shared" si="1239"/>
        <v>0</v>
      </c>
      <c r="AD2230" s="1">
        <v>6</v>
      </c>
      <c r="AF2230" s="1">
        <v>1</v>
      </c>
      <c r="AG2230" s="1">
        <v>0</v>
      </c>
      <c r="AK2230" s="7">
        <f t="shared" si="1231"/>
        <v>4</v>
      </c>
      <c r="AL2230" s="7">
        <f t="shared" si="1232"/>
        <v>0</v>
      </c>
      <c r="AM2230" s="7">
        <f t="shared" si="1233"/>
        <v>9</v>
      </c>
      <c r="AN2230" s="2">
        <f t="shared" si="1234"/>
        <v>4.4663845792195581E-2</v>
      </c>
      <c r="AO2230" s="2">
        <f t="shared" si="1235"/>
        <v>0</v>
      </c>
      <c r="AP2230" s="2">
        <f t="shared" si="1236"/>
        <v>4.7014574518100609E-4</v>
      </c>
      <c r="AR2230" t="str">
        <f t="shared" si="1237"/>
        <v>Madison</v>
      </c>
      <c r="AS2230" t="s">
        <v>2</v>
      </c>
      <c r="AT2230" s="184">
        <v>8</v>
      </c>
      <c r="AU2230" s="198"/>
      <c r="AV2230" s="97">
        <v>48</v>
      </c>
      <c r="AW2230" s="99">
        <v>313</v>
      </c>
      <c r="AX2230" s="105">
        <f t="shared" si="1238"/>
        <v>48313</v>
      </c>
      <c r="AZ2230" s="7" t="s">
        <v>2951</v>
      </c>
      <c r="BA2230" t="s">
        <v>3184</v>
      </c>
      <c r="BT2230" s="1">
        <v>0</v>
      </c>
    </row>
    <row r="2231" spans="1:72" hidden="1" outlineLevel="1">
      <c r="A2231" t="s">
        <v>1291</v>
      </c>
      <c r="B2231" t="s">
        <v>2</v>
      </c>
      <c r="C2231" s="1">
        <f t="shared" si="1223"/>
        <v>1717</v>
      </c>
      <c r="D2231" s="7">
        <f>IF(R2231&gt;0,RANK(R2231,(R2231:T2231,U2231:AI2231)),0)</f>
        <v>5</v>
      </c>
      <c r="E2231" s="7">
        <f>IF(S2231&gt;0,RANK(S2231,(R2231:T2231,U2231:AI2231)),0)</f>
        <v>6</v>
      </c>
      <c r="F2231" s="7">
        <f>IF(T2231&gt;0,RANK(T2231,(R2231:T2231,U2231:AI2231)),0)</f>
        <v>3</v>
      </c>
      <c r="G2231" s="7">
        <f>IF(U2231&gt;0,RANK(U2231,(R2231:T2231,U2231:AI2231)),0)</f>
        <v>1</v>
      </c>
      <c r="H2231" s="7">
        <f t="shared" si="1224"/>
        <v>2</v>
      </c>
      <c r="I2231" s="49">
        <f t="shared" si="1225"/>
        <v>20</v>
      </c>
      <c r="J2231" s="177">
        <f t="shared" si="1221"/>
        <v>1.1648223645894001E-2</v>
      </c>
      <c r="K2231" s="2"/>
      <c r="L2231" s="2">
        <f t="shared" si="1226"/>
        <v>1.6889924286546301E-2</v>
      </c>
      <c r="M2231" s="2">
        <f t="shared" si="1227"/>
        <v>8.7361677344205014E-3</v>
      </c>
      <c r="N2231" s="2">
        <f t="shared" si="1228"/>
        <v>8.6196854979615614E-2</v>
      </c>
      <c r="O2231" s="2">
        <f t="shared" si="1229"/>
        <v>0.41758881770529993</v>
      </c>
      <c r="P2231" s="2">
        <f t="shared" si="1230"/>
        <v>0.40594059405940597</v>
      </c>
      <c r="Q2231" s="2">
        <f t="shared" si="1222"/>
        <v>6.4647641234711617E-2</v>
      </c>
      <c r="R2231" s="1">
        <v>29</v>
      </c>
      <c r="S2231" s="1">
        <v>15</v>
      </c>
      <c r="T2231" s="1">
        <v>148</v>
      </c>
      <c r="U2231" s="1">
        <v>717</v>
      </c>
      <c r="V2231" s="1">
        <v>697</v>
      </c>
      <c r="W2231" s="1">
        <v>87</v>
      </c>
      <c r="X2231" s="1">
        <v>1</v>
      </c>
      <c r="Y2231" s="1">
        <v>1</v>
      </c>
      <c r="Z2231" s="1">
        <v>2</v>
      </c>
      <c r="AA2231" s="1">
        <v>12</v>
      </c>
      <c r="AC2231" s="1">
        <f t="shared" si="1239"/>
        <v>0</v>
      </c>
      <c r="AD2231" s="1">
        <v>6</v>
      </c>
      <c r="AF2231" s="1">
        <v>1</v>
      </c>
      <c r="AG2231" s="1">
        <v>1</v>
      </c>
      <c r="AK2231" s="7">
        <f t="shared" si="1231"/>
        <v>4</v>
      </c>
      <c r="AL2231" s="7">
        <f t="shared" si="1232"/>
        <v>9</v>
      </c>
      <c r="AM2231" s="7">
        <f t="shared" si="1233"/>
        <v>9</v>
      </c>
      <c r="AN2231" s="2">
        <f t="shared" si="1234"/>
        <v>5.0669772859638904E-2</v>
      </c>
      <c r="AO2231" s="2">
        <f t="shared" si="1235"/>
        <v>5.8241118229470008E-4</v>
      </c>
      <c r="AP2231" s="2">
        <f t="shared" si="1236"/>
        <v>5.8241118229470008E-4</v>
      </c>
      <c r="AR2231" t="str">
        <f t="shared" si="1237"/>
        <v>Marion</v>
      </c>
      <c r="AS2231" t="s">
        <v>2</v>
      </c>
      <c r="AT2231" s="184">
        <v>4</v>
      </c>
      <c r="AU2231" s="198"/>
      <c r="AV2231" s="97">
        <v>48</v>
      </c>
      <c r="AW2231" s="99">
        <v>315</v>
      </c>
      <c r="AX2231" s="105">
        <f t="shared" si="1238"/>
        <v>48315</v>
      </c>
      <c r="AZ2231" s="7" t="s">
        <v>2951</v>
      </c>
      <c r="BA2231" t="s">
        <v>3184</v>
      </c>
      <c r="BT2231" s="1">
        <v>0</v>
      </c>
    </row>
    <row r="2232" spans="1:72" hidden="1" outlineLevel="1">
      <c r="A2232" t="s">
        <v>931</v>
      </c>
      <c r="B2232" t="s">
        <v>2</v>
      </c>
      <c r="C2232" s="1">
        <f t="shared" si="1223"/>
        <v>944</v>
      </c>
      <c r="D2232" s="7">
        <f>IF(R2232&gt;0,RANK(R2232,(R2232:T2232,U2232:AI2232)),0)</f>
        <v>5</v>
      </c>
      <c r="E2232" s="7">
        <f>IF(S2232&gt;0,RANK(S2232,(R2232:T2232,U2232:AI2232)),0)</f>
        <v>6</v>
      </c>
      <c r="F2232" s="7">
        <f>IF(T2232&gt;0,RANK(T2232,(R2232:T2232,U2232:AI2232)),0)</f>
        <v>3</v>
      </c>
      <c r="G2232" s="7">
        <f>IF(U2232&gt;0,RANK(U2232,(R2232:T2232,U2232:AI2232)),0)</f>
        <v>1</v>
      </c>
      <c r="H2232" s="7">
        <f t="shared" si="1224"/>
        <v>2</v>
      </c>
      <c r="I2232" s="49">
        <f t="shared" si="1225"/>
        <v>314</v>
      </c>
      <c r="J2232" s="177">
        <f t="shared" si="1221"/>
        <v>0.3326271186440678</v>
      </c>
      <c r="K2232" s="2"/>
      <c r="L2232" s="2">
        <f t="shared" si="1226"/>
        <v>1.1652542372881356E-2</v>
      </c>
      <c r="M2232" s="2">
        <f t="shared" si="1227"/>
        <v>9.5338983050847464E-3</v>
      </c>
      <c r="N2232" s="2">
        <f t="shared" si="1228"/>
        <v>0.1440677966101695</v>
      </c>
      <c r="O2232" s="2">
        <f t="shared" si="1229"/>
        <v>0.54978813559322037</v>
      </c>
      <c r="P2232" s="2">
        <f t="shared" si="1230"/>
        <v>0.21716101694915255</v>
      </c>
      <c r="Q2232" s="2">
        <f t="shared" si="1222"/>
        <v>6.7796610169491484E-2</v>
      </c>
      <c r="R2232" s="1">
        <v>11</v>
      </c>
      <c r="S2232" s="1">
        <v>9</v>
      </c>
      <c r="T2232" s="1">
        <v>136</v>
      </c>
      <c r="U2232" s="1">
        <v>519</v>
      </c>
      <c r="V2232" s="1">
        <v>205</v>
      </c>
      <c r="W2232" s="1">
        <v>52</v>
      </c>
      <c r="X2232" s="1">
        <v>1</v>
      </c>
      <c r="Y2232" s="1">
        <v>1</v>
      </c>
      <c r="Z2232" s="1">
        <v>1</v>
      </c>
      <c r="AA2232" s="1">
        <v>7</v>
      </c>
      <c r="AC2232" s="1">
        <f t="shared" si="1239"/>
        <v>0</v>
      </c>
      <c r="AD2232" s="1">
        <v>2</v>
      </c>
      <c r="AF2232" s="1">
        <v>0</v>
      </c>
      <c r="AG2232" s="1">
        <v>0</v>
      </c>
      <c r="AK2232" s="7">
        <f t="shared" si="1231"/>
        <v>4</v>
      </c>
      <c r="AL2232" s="7">
        <f t="shared" si="1232"/>
        <v>8</v>
      </c>
      <c r="AM2232" s="7">
        <f t="shared" si="1233"/>
        <v>8</v>
      </c>
      <c r="AN2232" s="2">
        <f t="shared" si="1234"/>
        <v>5.5084745762711863E-2</v>
      </c>
      <c r="AO2232" s="2">
        <f t="shared" si="1235"/>
        <v>1.0593220338983051E-3</v>
      </c>
      <c r="AP2232" s="2">
        <f t="shared" si="1236"/>
        <v>1.0593220338983051E-3</v>
      </c>
      <c r="AR2232" t="str">
        <f t="shared" si="1237"/>
        <v>Martin</v>
      </c>
      <c r="AS2232" t="s">
        <v>2</v>
      </c>
      <c r="AT2232" s="184">
        <v>11</v>
      </c>
      <c r="AU2232" s="198"/>
      <c r="AV2232" s="97">
        <v>48</v>
      </c>
      <c r="AW2232" s="99">
        <v>317</v>
      </c>
      <c r="AX2232" s="105">
        <f t="shared" si="1238"/>
        <v>48317</v>
      </c>
      <c r="AZ2232" s="7" t="s">
        <v>2951</v>
      </c>
      <c r="BA2232" t="s">
        <v>3184</v>
      </c>
      <c r="BT2232" s="1">
        <v>0</v>
      </c>
    </row>
    <row r="2233" spans="1:72" hidden="1" outlineLevel="1">
      <c r="A2233" t="s">
        <v>1516</v>
      </c>
      <c r="B2233" t="s">
        <v>2</v>
      </c>
      <c r="C2233" s="1">
        <f t="shared" si="1223"/>
        <v>1284</v>
      </c>
      <c r="D2233" s="7">
        <f>IF(R2233&gt;0,RANK(R2233,(R2233:T2233,U2233:AI2233)),0)</f>
        <v>5</v>
      </c>
      <c r="E2233" s="7">
        <f>IF(S2233&gt;0,RANK(S2233,(R2233:T2233,U2233:AI2233)),0)</f>
        <v>7</v>
      </c>
      <c r="F2233" s="7">
        <f>IF(T2233&gt;0,RANK(T2233,(R2233:T2233,U2233:AI2233)),0)</f>
        <v>3</v>
      </c>
      <c r="G2233" s="7">
        <f>IF(U2233&gt;0,RANK(U2233,(R2233:T2233,U2233:AI2233)),0)</f>
        <v>1</v>
      </c>
      <c r="H2233" s="7">
        <f t="shared" si="1224"/>
        <v>2</v>
      </c>
      <c r="I2233" s="49">
        <f t="shared" si="1225"/>
        <v>357</v>
      </c>
      <c r="J2233" s="177">
        <f t="shared" si="1221"/>
        <v>0.2780373831775701</v>
      </c>
      <c r="K2233" s="2"/>
      <c r="L2233" s="2">
        <f t="shared" si="1226"/>
        <v>3.2710280373831772E-2</v>
      </c>
      <c r="M2233" s="2">
        <f t="shared" si="1227"/>
        <v>7.0093457943925233E-3</v>
      </c>
      <c r="N2233" s="2">
        <f t="shared" si="1228"/>
        <v>0.11838006230529595</v>
      </c>
      <c r="O2233" s="2">
        <f t="shared" si="1229"/>
        <v>0.52725856697819318</v>
      </c>
      <c r="P2233" s="2">
        <f t="shared" si="1230"/>
        <v>0.24922118380062305</v>
      </c>
      <c r="Q2233" s="2">
        <f t="shared" si="1222"/>
        <v>6.5420560747663586E-2</v>
      </c>
      <c r="R2233" s="1">
        <v>42</v>
      </c>
      <c r="S2233" s="1">
        <v>9</v>
      </c>
      <c r="T2233" s="1">
        <v>152</v>
      </c>
      <c r="U2233" s="1">
        <v>677</v>
      </c>
      <c r="V2233" s="1">
        <v>320</v>
      </c>
      <c r="W2233" s="1">
        <v>54</v>
      </c>
      <c r="X2233" s="1">
        <v>0</v>
      </c>
      <c r="Y2233" s="1">
        <v>2</v>
      </c>
      <c r="Z2233" s="1">
        <v>6</v>
      </c>
      <c r="AA2233" s="1">
        <v>17</v>
      </c>
      <c r="AC2233" s="1">
        <f t="shared" si="1239"/>
        <v>1</v>
      </c>
      <c r="AD2233" s="1">
        <v>4</v>
      </c>
      <c r="AF2233" s="1">
        <v>0</v>
      </c>
      <c r="AG2233" s="1">
        <v>0</v>
      </c>
      <c r="AK2233" s="7">
        <f t="shared" si="1231"/>
        <v>4</v>
      </c>
      <c r="AL2233" s="7">
        <f t="shared" si="1232"/>
        <v>0</v>
      </c>
      <c r="AM2233" s="7">
        <f t="shared" si="1233"/>
        <v>9</v>
      </c>
      <c r="AN2233" s="2">
        <f t="shared" si="1234"/>
        <v>4.2056074766355138E-2</v>
      </c>
      <c r="AO2233" s="2">
        <f t="shared" si="1235"/>
        <v>0</v>
      </c>
      <c r="AP2233" s="2">
        <f t="shared" si="1236"/>
        <v>1.557632398753894E-3</v>
      </c>
      <c r="AR2233" t="str">
        <f t="shared" si="1237"/>
        <v>Mason</v>
      </c>
      <c r="AS2233" t="s">
        <v>2</v>
      </c>
      <c r="AT2233" s="184">
        <v>11</v>
      </c>
      <c r="AU2233" s="198"/>
      <c r="AV2233" s="97">
        <v>48</v>
      </c>
      <c r="AW2233" s="99">
        <v>319</v>
      </c>
      <c r="AX2233" s="105">
        <f t="shared" si="1238"/>
        <v>48319</v>
      </c>
      <c r="AZ2233" s="7" t="s">
        <v>2951</v>
      </c>
      <c r="BA2233" t="s">
        <v>3184</v>
      </c>
      <c r="BT2233" s="1">
        <v>1</v>
      </c>
    </row>
    <row r="2234" spans="1:72" hidden="1" outlineLevel="1">
      <c r="A2234" t="s">
        <v>3196</v>
      </c>
      <c r="B2234" t="s">
        <v>2</v>
      </c>
      <c r="C2234" s="1">
        <f t="shared" si="1223"/>
        <v>4353</v>
      </c>
      <c r="D2234" s="7">
        <f>IF(R2234&gt;0,RANK(R2234,(R2234:T2234,U2234:AI2234)),0)</f>
        <v>5</v>
      </c>
      <c r="E2234" s="7">
        <f>IF(S2234&gt;0,RANK(S2234,(R2234:T2234,U2234:AI2234)),0)</f>
        <v>6</v>
      </c>
      <c r="F2234" s="7">
        <f>IF(T2234&gt;0,RANK(T2234,(R2234:T2234,U2234:AI2234)),0)</f>
        <v>3</v>
      </c>
      <c r="G2234" s="7">
        <f>IF(U2234&gt;0,RANK(U2234,(R2234:T2234,U2234:AI2234)),0)</f>
        <v>1</v>
      </c>
      <c r="H2234" s="7">
        <f t="shared" si="1224"/>
        <v>2</v>
      </c>
      <c r="I2234" s="49">
        <f t="shared" si="1225"/>
        <v>640</v>
      </c>
      <c r="J2234" s="177">
        <f t="shared" si="1221"/>
        <v>0.14702504020215942</v>
      </c>
      <c r="K2234" s="2"/>
      <c r="L2234" s="2">
        <f t="shared" si="1226"/>
        <v>1.8607856650585803E-2</v>
      </c>
      <c r="M2234" s="2">
        <f t="shared" si="1227"/>
        <v>4.8242591316333561E-3</v>
      </c>
      <c r="N2234" s="2">
        <f t="shared" si="1228"/>
        <v>0.11830921203767517</v>
      </c>
      <c r="O2234" s="2">
        <f t="shared" si="1229"/>
        <v>0.4847231794164944</v>
      </c>
      <c r="P2234" s="2">
        <f t="shared" si="1230"/>
        <v>0.33769813921433495</v>
      </c>
      <c r="Q2234" s="2">
        <f t="shared" si="1222"/>
        <v>3.5837353549276307E-2</v>
      </c>
      <c r="R2234" s="1">
        <v>81</v>
      </c>
      <c r="S2234" s="1">
        <v>21</v>
      </c>
      <c r="T2234" s="1">
        <v>515</v>
      </c>
      <c r="U2234" s="1">
        <v>2110</v>
      </c>
      <c r="V2234" s="1">
        <v>1470</v>
      </c>
      <c r="W2234" s="1">
        <v>126</v>
      </c>
      <c r="X2234" s="1">
        <v>0</v>
      </c>
      <c r="Y2234" s="1">
        <v>0</v>
      </c>
      <c r="Z2234" s="1">
        <v>10</v>
      </c>
      <c r="AA2234" s="1">
        <v>12</v>
      </c>
      <c r="AC2234" s="1">
        <f t="shared" si="1239"/>
        <v>0</v>
      </c>
      <c r="AD2234" s="1">
        <v>4</v>
      </c>
      <c r="AF2234" s="1">
        <v>4</v>
      </c>
      <c r="AG2234" s="1">
        <v>0</v>
      </c>
      <c r="AK2234" s="7">
        <f t="shared" si="1231"/>
        <v>4</v>
      </c>
      <c r="AL2234" s="7">
        <f t="shared" si="1232"/>
        <v>0</v>
      </c>
      <c r="AM2234" s="7">
        <f t="shared" si="1233"/>
        <v>0</v>
      </c>
      <c r="AN2234" s="2">
        <f t="shared" si="1234"/>
        <v>2.8945554789800137E-2</v>
      </c>
      <c r="AO2234" s="2">
        <f t="shared" si="1235"/>
        <v>0</v>
      </c>
      <c r="AP2234" s="2">
        <f t="shared" si="1236"/>
        <v>0</v>
      </c>
      <c r="AR2234" t="str">
        <f t="shared" si="1237"/>
        <v>Matagorda</v>
      </c>
      <c r="AS2234" t="s">
        <v>2</v>
      </c>
      <c r="AT2234" s="184">
        <v>27</v>
      </c>
      <c r="AU2234" s="198"/>
      <c r="AV2234" s="97">
        <v>48</v>
      </c>
      <c r="AW2234" s="99">
        <v>321</v>
      </c>
      <c r="AX2234" s="105">
        <f t="shared" si="1238"/>
        <v>48321</v>
      </c>
      <c r="AZ2234" s="7" t="s">
        <v>2951</v>
      </c>
      <c r="BA2234" t="s">
        <v>3184</v>
      </c>
      <c r="BT2234" s="1">
        <v>0</v>
      </c>
    </row>
    <row r="2235" spans="1:72" hidden="1" outlineLevel="1">
      <c r="A2235" t="s">
        <v>817</v>
      </c>
      <c r="B2235" t="s">
        <v>2</v>
      </c>
      <c r="C2235" s="1">
        <f t="shared" si="1223"/>
        <v>439</v>
      </c>
      <c r="D2235" s="7">
        <f>IF(R2235&gt;0,RANK(R2235,(R2235:T2235,U2235:AI2235)),0)</f>
        <v>7</v>
      </c>
      <c r="E2235" s="7">
        <f>IF(S2235&gt;0,RANK(S2235,(R2235:T2235,U2235:AI2235)),0)</f>
        <v>6</v>
      </c>
      <c r="F2235" s="7">
        <f>IF(T2235&gt;0,RANK(T2235,(R2235:T2235,U2235:AI2235)),0)</f>
        <v>3</v>
      </c>
      <c r="G2235" s="7">
        <f>IF(U2235&gt;0,RANK(U2235,(R2235:T2235,U2235:AI2235)),0)</f>
        <v>1</v>
      </c>
      <c r="H2235" s="7">
        <f t="shared" si="1224"/>
        <v>2</v>
      </c>
      <c r="I2235" s="49">
        <f t="shared" si="1225"/>
        <v>28</v>
      </c>
      <c r="J2235" s="177">
        <f t="shared" si="1221"/>
        <v>6.3781321184510256E-2</v>
      </c>
      <c r="K2235" s="2"/>
      <c r="L2235" s="2">
        <f t="shared" si="1226"/>
        <v>6.8337129840546698E-3</v>
      </c>
      <c r="M2235" s="2">
        <f t="shared" si="1227"/>
        <v>1.366742596810934E-2</v>
      </c>
      <c r="N2235" s="2">
        <f t="shared" si="1228"/>
        <v>0.20045558086560364</v>
      </c>
      <c r="O2235" s="2">
        <f t="shared" si="1229"/>
        <v>0.38952164009111617</v>
      </c>
      <c r="P2235" s="2">
        <f t="shared" si="1230"/>
        <v>0.32574031890660593</v>
      </c>
      <c r="Q2235" s="2">
        <f t="shared" si="1222"/>
        <v>6.3781321184510242E-2</v>
      </c>
      <c r="R2235" s="1">
        <v>3</v>
      </c>
      <c r="S2235" s="1">
        <v>6</v>
      </c>
      <c r="T2235" s="1">
        <v>88</v>
      </c>
      <c r="U2235" s="1">
        <v>171</v>
      </c>
      <c r="V2235" s="1">
        <v>143</v>
      </c>
      <c r="W2235" s="1">
        <v>18</v>
      </c>
      <c r="X2235" s="1">
        <v>0</v>
      </c>
      <c r="Y2235" s="1">
        <v>0</v>
      </c>
      <c r="Z2235" s="1">
        <v>0</v>
      </c>
      <c r="AA2235" s="1">
        <v>7</v>
      </c>
      <c r="AC2235" s="1">
        <f t="shared" si="1239"/>
        <v>1</v>
      </c>
      <c r="AD2235" s="1">
        <v>0</v>
      </c>
      <c r="AF2235" s="1">
        <v>2</v>
      </c>
      <c r="AG2235" s="1">
        <v>0</v>
      </c>
      <c r="AK2235" s="7">
        <f t="shared" si="1231"/>
        <v>4</v>
      </c>
      <c r="AL2235" s="7">
        <f t="shared" si="1232"/>
        <v>0</v>
      </c>
      <c r="AM2235" s="7">
        <f t="shared" si="1233"/>
        <v>0</v>
      </c>
      <c r="AN2235" s="2">
        <f t="shared" si="1234"/>
        <v>4.1002277904328019E-2</v>
      </c>
      <c r="AO2235" s="2">
        <f t="shared" si="1235"/>
        <v>0</v>
      </c>
      <c r="AP2235" s="2">
        <f t="shared" si="1236"/>
        <v>0</v>
      </c>
      <c r="AR2235" t="str">
        <f t="shared" si="1237"/>
        <v>Maverick</v>
      </c>
      <c r="AS2235" t="s">
        <v>2</v>
      </c>
      <c r="AT2235" s="184">
        <v>23</v>
      </c>
      <c r="AU2235" s="198"/>
      <c r="AV2235" s="97">
        <v>48</v>
      </c>
      <c r="AW2235" s="99">
        <v>323</v>
      </c>
      <c r="AX2235" s="105">
        <f t="shared" si="1238"/>
        <v>48323</v>
      </c>
      <c r="AZ2235" s="7" t="s">
        <v>2951</v>
      </c>
      <c r="BA2235" t="s">
        <v>3184</v>
      </c>
      <c r="BT2235" s="1">
        <v>1</v>
      </c>
    </row>
    <row r="2236" spans="1:72" hidden="1" outlineLevel="1">
      <c r="A2236" t="s">
        <v>166</v>
      </c>
      <c r="B2236" t="s">
        <v>2</v>
      </c>
      <c r="C2236" s="1">
        <f t="shared" si="1223"/>
        <v>7647</v>
      </c>
      <c r="D2236" s="7">
        <f>IF(R2236&gt;0,RANK(R2236,(R2236:T2236,U2236:AI2236)),0)</f>
        <v>5</v>
      </c>
      <c r="E2236" s="7">
        <f>IF(S2236&gt;0,RANK(S2236,(R2236:T2236,U2236:AI2236)),0)</f>
        <v>7</v>
      </c>
      <c r="F2236" s="7">
        <f>IF(T2236&gt;0,RANK(T2236,(R2236:T2236,U2236:AI2236)),0)</f>
        <v>3</v>
      </c>
      <c r="G2236" s="7">
        <f>IF(U2236&gt;0,RANK(U2236,(R2236:T2236,U2236:AI2236)),0)</f>
        <v>1</v>
      </c>
      <c r="H2236" s="7">
        <f t="shared" si="1224"/>
        <v>2</v>
      </c>
      <c r="I2236" s="49">
        <f t="shared" si="1225"/>
        <v>1431</v>
      </c>
      <c r="J2236" s="177">
        <f t="shared" si="1221"/>
        <v>0.18713220870929775</v>
      </c>
      <c r="K2236" s="2"/>
      <c r="L2236" s="2">
        <f t="shared" si="1226"/>
        <v>1.9484765267425135E-2</v>
      </c>
      <c r="M2236" s="2">
        <f t="shared" si="1227"/>
        <v>1.4515496273048253E-2</v>
      </c>
      <c r="N2236" s="2">
        <f t="shared" si="1228"/>
        <v>0.13090100693082254</v>
      </c>
      <c r="O2236" s="2">
        <f t="shared" si="1229"/>
        <v>0.47534981038315677</v>
      </c>
      <c r="P2236" s="2">
        <f t="shared" si="1230"/>
        <v>0.28821760167385901</v>
      </c>
      <c r="Q2236" s="2">
        <f t="shared" si="1222"/>
        <v>7.1531319471688282E-2</v>
      </c>
      <c r="R2236" s="1">
        <v>149</v>
      </c>
      <c r="S2236" s="1">
        <v>111</v>
      </c>
      <c r="T2236" s="1">
        <v>1001</v>
      </c>
      <c r="U2236" s="1">
        <v>3635</v>
      </c>
      <c r="V2236" s="1">
        <v>2204</v>
      </c>
      <c r="W2236" s="1">
        <v>348</v>
      </c>
      <c r="X2236" s="1">
        <v>8</v>
      </c>
      <c r="Y2236" s="1">
        <v>5</v>
      </c>
      <c r="Z2236" s="1">
        <v>24</v>
      </c>
      <c r="AA2236" s="1">
        <v>134</v>
      </c>
      <c r="AC2236" s="1">
        <f t="shared" si="1239"/>
        <v>3</v>
      </c>
      <c r="AD2236" s="1">
        <v>16</v>
      </c>
      <c r="AF2236" s="1">
        <v>6</v>
      </c>
      <c r="AG2236" s="1">
        <v>3</v>
      </c>
      <c r="AK2236" s="7">
        <f t="shared" si="1231"/>
        <v>4</v>
      </c>
      <c r="AL2236" s="7">
        <f t="shared" si="1232"/>
        <v>9</v>
      </c>
      <c r="AM2236" s="7">
        <f t="shared" si="1233"/>
        <v>10</v>
      </c>
      <c r="AN2236" s="2">
        <f t="shared" si="1234"/>
        <v>4.5508042369556689E-2</v>
      </c>
      <c r="AO2236" s="2">
        <f t="shared" si="1235"/>
        <v>1.0461618935530272E-3</v>
      </c>
      <c r="AP2236" s="2">
        <f t="shared" si="1236"/>
        <v>6.5385118347064211E-4</v>
      </c>
      <c r="AR2236" t="str">
        <f t="shared" si="1237"/>
        <v>Medina</v>
      </c>
      <c r="AS2236" t="s">
        <v>2</v>
      </c>
      <c r="AT2236" s="184">
        <v>23</v>
      </c>
      <c r="AU2236" s="198"/>
      <c r="AV2236" s="97">
        <v>48</v>
      </c>
      <c r="AW2236" s="99">
        <v>325</v>
      </c>
      <c r="AX2236" s="105">
        <f t="shared" si="1238"/>
        <v>48325</v>
      </c>
      <c r="AZ2236" s="7" t="s">
        <v>2951</v>
      </c>
      <c r="BA2236" t="s">
        <v>3184</v>
      </c>
      <c r="BT2236" s="1">
        <v>3</v>
      </c>
    </row>
    <row r="2237" spans="1:72" hidden="1" outlineLevel="1">
      <c r="A2237" t="s">
        <v>2912</v>
      </c>
      <c r="B2237" t="s">
        <v>2</v>
      </c>
      <c r="C2237" s="1">
        <f t="shared" si="1223"/>
        <v>600</v>
      </c>
      <c r="D2237" s="7">
        <f>IF(R2237&gt;0,RANK(R2237,(R2237:T2237,U2237:AI2237)),0)</f>
        <v>6</v>
      </c>
      <c r="E2237" s="7">
        <f>IF(S2237&gt;0,RANK(S2237,(R2237:T2237,U2237:AI2237)),0)</f>
        <v>7</v>
      </c>
      <c r="F2237" s="7">
        <f>IF(T2237&gt;0,RANK(T2237,(R2237:T2237,U2237:AI2237)),0)</f>
        <v>3</v>
      </c>
      <c r="G2237" s="7">
        <f>IF(U2237&gt;0,RANK(U2237,(R2237:T2237,U2237:AI2237)),0)</f>
        <v>1</v>
      </c>
      <c r="H2237" s="7">
        <f t="shared" si="1224"/>
        <v>2</v>
      </c>
      <c r="I2237" s="49">
        <f t="shared" si="1225"/>
        <v>15</v>
      </c>
      <c r="J2237" s="177">
        <f t="shared" si="1221"/>
        <v>2.5000000000000001E-2</v>
      </c>
      <c r="K2237" s="2"/>
      <c r="L2237" s="2">
        <f t="shared" si="1226"/>
        <v>3.3333333333333333E-2</v>
      </c>
      <c r="M2237" s="2">
        <f t="shared" si="1227"/>
        <v>0.03</v>
      </c>
      <c r="N2237" s="2">
        <f t="shared" si="1228"/>
        <v>0.11666666666666667</v>
      </c>
      <c r="O2237" s="2">
        <f t="shared" si="1229"/>
        <v>0.37666666666666665</v>
      </c>
      <c r="P2237" s="2">
        <f t="shared" si="1230"/>
        <v>0.35166666666666668</v>
      </c>
      <c r="Q2237" s="2">
        <f t="shared" si="1222"/>
        <v>9.1666666666666619E-2</v>
      </c>
      <c r="R2237" s="1">
        <v>20</v>
      </c>
      <c r="S2237" s="1">
        <v>18</v>
      </c>
      <c r="T2237" s="1">
        <v>70</v>
      </c>
      <c r="U2237" s="1">
        <v>226</v>
      </c>
      <c r="V2237" s="1">
        <v>211</v>
      </c>
      <c r="W2237" s="1">
        <v>25</v>
      </c>
      <c r="X2237" s="1">
        <v>0</v>
      </c>
      <c r="Y2237" s="1">
        <v>0</v>
      </c>
      <c r="Z2237" s="1">
        <v>2</v>
      </c>
      <c r="AA2237" s="1">
        <v>25</v>
      </c>
      <c r="AC2237" s="1">
        <f t="shared" si="1239"/>
        <v>0</v>
      </c>
      <c r="AD2237" s="1">
        <v>1</v>
      </c>
      <c r="AF2237" s="1">
        <v>1</v>
      </c>
      <c r="AG2237" s="1">
        <v>1</v>
      </c>
      <c r="AK2237" s="7">
        <f t="shared" si="1231"/>
        <v>4</v>
      </c>
      <c r="AL2237" s="7">
        <f t="shared" si="1232"/>
        <v>0</v>
      </c>
      <c r="AM2237" s="7">
        <f t="shared" si="1233"/>
        <v>0</v>
      </c>
      <c r="AN2237" s="2">
        <f t="shared" si="1234"/>
        <v>4.1666666666666664E-2</v>
      </c>
      <c r="AO2237" s="2">
        <f t="shared" si="1235"/>
        <v>0</v>
      </c>
      <c r="AP2237" s="2">
        <f t="shared" si="1236"/>
        <v>0</v>
      </c>
      <c r="AR2237" t="str">
        <f t="shared" si="1237"/>
        <v>Menard</v>
      </c>
      <c r="AS2237" t="s">
        <v>2</v>
      </c>
      <c r="AT2237" s="184">
        <v>11</v>
      </c>
      <c r="AU2237" s="198"/>
      <c r="AV2237" s="97">
        <v>48</v>
      </c>
      <c r="AW2237" s="99">
        <v>327</v>
      </c>
      <c r="AX2237" s="105">
        <f t="shared" si="1238"/>
        <v>48327</v>
      </c>
      <c r="AZ2237" s="7" t="s">
        <v>2951</v>
      </c>
      <c r="BA2237" t="s">
        <v>3184</v>
      </c>
      <c r="BT2237" s="1">
        <v>0</v>
      </c>
    </row>
    <row r="2238" spans="1:72" hidden="1" outlineLevel="1">
      <c r="A2238" t="s">
        <v>2402</v>
      </c>
      <c r="B2238" t="s">
        <v>2</v>
      </c>
      <c r="C2238" s="1">
        <f t="shared" si="1223"/>
        <v>21892</v>
      </c>
      <c r="D2238" s="7">
        <f>IF(R2238&gt;0,RANK(R2238,(R2238:T2238,U2238:AI2238)),0)</f>
        <v>6</v>
      </c>
      <c r="E2238" s="7">
        <f>IF(S2238&gt;0,RANK(S2238,(R2238:T2238,U2238:AI2238)),0)</f>
        <v>7</v>
      </c>
      <c r="F2238" s="7">
        <f>IF(T2238&gt;0,RANK(T2238,(R2238:T2238,U2238:AI2238)),0)</f>
        <v>3</v>
      </c>
      <c r="G2238" s="7">
        <f>IF(U2238&gt;0,RANK(U2238,(R2238:T2238,U2238:AI2238)),0)</f>
        <v>1</v>
      </c>
      <c r="H2238" s="7">
        <f t="shared" si="1224"/>
        <v>2</v>
      </c>
      <c r="I2238" s="49">
        <f t="shared" si="1225"/>
        <v>5921</v>
      </c>
      <c r="J2238" s="177">
        <f t="shared" si="1221"/>
        <v>0.27046409647359765</v>
      </c>
      <c r="K2238" s="2"/>
      <c r="L2238" s="2">
        <f t="shared" si="1226"/>
        <v>2.7270235702539742E-2</v>
      </c>
      <c r="M2238" s="2">
        <f t="shared" si="1227"/>
        <v>1.1785126987027224E-2</v>
      </c>
      <c r="N2238" s="2">
        <f t="shared" si="1228"/>
        <v>0.15704366892015348</v>
      </c>
      <c r="O2238" s="2">
        <f t="shared" si="1229"/>
        <v>0.47903343687191668</v>
      </c>
      <c r="P2238" s="2">
        <f t="shared" si="1230"/>
        <v>0.20856934039831901</v>
      </c>
      <c r="Q2238" s="2">
        <f t="shared" si="1222"/>
        <v>0.11629819112004389</v>
      </c>
      <c r="R2238" s="1">
        <v>597</v>
      </c>
      <c r="S2238" s="1">
        <v>258</v>
      </c>
      <c r="T2238" s="1">
        <v>3438</v>
      </c>
      <c r="U2238" s="1">
        <v>10487</v>
      </c>
      <c r="V2238" s="1">
        <v>4566</v>
      </c>
      <c r="W2238" s="1">
        <v>1277</v>
      </c>
      <c r="X2238" s="1">
        <v>23</v>
      </c>
      <c r="Y2238" s="1">
        <v>18</v>
      </c>
      <c r="Z2238" s="1">
        <v>54</v>
      </c>
      <c r="AA2238" s="1">
        <v>239</v>
      </c>
      <c r="AC2238" s="1">
        <f t="shared" si="1239"/>
        <v>878</v>
      </c>
      <c r="AD2238" s="1">
        <v>49</v>
      </c>
      <c r="AF2238" s="1">
        <v>4</v>
      </c>
      <c r="AG2238" s="1">
        <v>4</v>
      </c>
      <c r="AK2238" s="7">
        <f t="shared" si="1231"/>
        <v>4</v>
      </c>
      <c r="AL2238" s="7">
        <f t="shared" si="1232"/>
        <v>9</v>
      </c>
      <c r="AM2238" s="7">
        <f t="shared" si="1233"/>
        <v>10</v>
      </c>
      <c r="AN2238" s="2">
        <f t="shared" si="1234"/>
        <v>5.833181070710762E-2</v>
      </c>
      <c r="AO2238" s="2">
        <f t="shared" si="1235"/>
        <v>1.0506120957427371E-3</v>
      </c>
      <c r="AP2238" s="2">
        <f t="shared" si="1236"/>
        <v>8.2221816188562035E-4</v>
      </c>
      <c r="AR2238" t="str">
        <f t="shared" si="1237"/>
        <v>Midland</v>
      </c>
      <c r="AS2238" t="s">
        <v>2</v>
      </c>
      <c r="AT2238" s="184">
        <v>11</v>
      </c>
      <c r="AU2238" s="198"/>
      <c r="AV2238" s="97">
        <v>48</v>
      </c>
      <c r="AW2238" s="99">
        <v>329</v>
      </c>
      <c r="AX2238" s="105">
        <f t="shared" si="1238"/>
        <v>48329</v>
      </c>
      <c r="AZ2238" s="7" t="s">
        <v>2951</v>
      </c>
      <c r="BA2238" t="s">
        <v>3184</v>
      </c>
      <c r="BT2238" s="1">
        <v>878</v>
      </c>
    </row>
    <row r="2239" spans="1:72" hidden="1" outlineLevel="1">
      <c r="A2239" t="s">
        <v>769</v>
      </c>
      <c r="B2239" t="s">
        <v>2</v>
      </c>
      <c r="C2239" s="1">
        <f t="shared" si="1223"/>
        <v>4148</v>
      </c>
      <c r="D2239" s="7">
        <f>IF(R2239&gt;0,RANK(R2239,(R2239:T2239,U2239:AI2239)),0)</f>
        <v>5</v>
      </c>
      <c r="E2239" s="7">
        <f>IF(S2239&gt;0,RANK(S2239,(R2239:T2239,U2239:AI2239)),0)</f>
        <v>6</v>
      </c>
      <c r="F2239" s="7">
        <f>IF(T2239&gt;0,RANK(T2239,(R2239:T2239,U2239:AI2239)),0)</f>
        <v>3</v>
      </c>
      <c r="G2239" s="7">
        <f>IF(U2239&gt;0,RANK(U2239,(R2239:T2239,U2239:AI2239)),0)</f>
        <v>1</v>
      </c>
      <c r="H2239" s="7">
        <f t="shared" si="1224"/>
        <v>2</v>
      </c>
      <c r="I2239" s="49">
        <f t="shared" si="1225"/>
        <v>515</v>
      </c>
      <c r="J2239" s="177">
        <f t="shared" si="1221"/>
        <v>0.12415621986499518</v>
      </c>
      <c r="K2239" s="2"/>
      <c r="L2239" s="2">
        <f t="shared" si="1226"/>
        <v>2.4831243972999035E-2</v>
      </c>
      <c r="M2239" s="2">
        <f t="shared" si="1227"/>
        <v>1.95274831243973E-2</v>
      </c>
      <c r="N2239" s="2">
        <f t="shared" si="1228"/>
        <v>0.1014946962391514</v>
      </c>
      <c r="O2239" s="2">
        <f t="shared" si="1229"/>
        <v>0.45443587270973962</v>
      </c>
      <c r="P2239" s="2">
        <f t="shared" si="1230"/>
        <v>0.33027965284474448</v>
      </c>
      <c r="Q2239" s="2">
        <f t="shared" si="1222"/>
        <v>6.9431051108968078E-2</v>
      </c>
      <c r="R2239" s="1">
        <v>103</v>
      </c>
      <c r="S2239" s="1">
        <v>81</v>
      </c>
      <c r="T2239" s="1">
        <v>421</v>
      </c>
      <c r="U2239" s="1">
        <v>1885</v>
      </c>
      <c r="V2239" s="1">
        <v>1370</v>
      </c>
      <c r="W2239" s="1">
        <v>178</v>
      </c>
      <c r="X2239" s="1">
        <v>5</v>
      </c>
      <c r="Y2239" s="1">
        <v>4</v>
      </c>
      <c r="Z2239" s="1">
        <v>18</v>
      </c>
      <c r="AA2239" s="1">
        <v>69</v>
      </c>
      <c r="AC2239" s="1">
        <f t="shared" si="1239"/>
        <v>3</v>
      </c>
      <c r="AD2239" s="1">
        <v>8</v>
      </c>
      <c r="AF2239" s="1">
        <v>3</v>
      </c>
      <c r="AG2239" s="1">
        <v>0</v>
      </c>
      <c r="AK2239" s="7">
        <f t="shared" si="1231"/>
        <v>4</v>
      </c>
      <c r="AL2239" s="7">
        <f t="shared" si="1232"/>
        <v>9</v>
      </c>
      <c r="AM2239" s="7">
        <f t="shared" si="1233"/>
        <v>10</v>
      </c>
      <c r="AN2239" s="2">
        <f t="shared" si="1234"/>
        <v>4.29122468659595E-2</v>
      </c>
      <c r="AO2239" s="2">
        <f t="shared" si="1235"/>
        <v>1.2054001928640309E-3</v>
      </c>
      <c r="AP2239" s="2">
        <f t="shared" si="1236"/>
        <v>9.6432015429122472E-4</v>
      </c>
      <c r="AR2239" t="str">
        <f t="shared" si="1237"/>
        <v>Milam</v>
      </c>
      <c r="AS2239" t="s">
        <v>2</v>
      </c>
      <c r="AT2239" s="184">
        <v>17</v>
      </c>
      <c r="AU2239" s="198"/>
      <c r="AV2239" s="97">
        <v>48</v>
      </c>
      <c r="AW2239" s="99">
        <v>331</v>
      </c>
      <c r="AX2239" s="105">
        <f t="shared" si="1238"/>
        <v>48331</v>
      </c>
      <c r="AZ2239" s="7" t="s">
        <v>2951</v>
      </c>
      <c r="BA2239" t="s">
        <v>3184</v>
      </c>
      <c r="BT2239" s="1">
        <v>3</v>
      </c>
    </row>
    <row r="2240" spans="1:72" hidden="1" outlineLevel="1">
      <c r="A2240" t="s">
        <v>516</v>
      </c>
      <c r="B2240" t="s">
        <v>2</v>
      </c>
      <c r="C2240" s="1">
        <f t="shared" si="1223"/>
        <v>1414</v>
      </c>
      <c r="D2240" s="7">
        <f>IF(R2240&gt;0,RANK(R2240,(R2240:T2240,U2240:AI2240)),0)</f>
        <v>5</v>
      </c>
      <c r="E2240" s="7">
        <f>IF(S2240&gt;0,RANK(S2240,(R2240:T2240,U2240:AI2240)),0)</f>
        <v>7</v>
      </c>
      <c r="F2240" s="7">
        <f>IF(T2240&gt;0,RANK(T2240,(R2240:T2240,U2240:AI2240)),0)</f>
        <v>3</v>
      </c>
      <c r="G2240" s="7">
        <f>IF(U2240&gt;0,RANK(U2240,(R2240:T2240,U2240:AI2240)),0)</f>
        <v>1</v>
      </c>
      <c r="H2240" s="7">
        <f t="shared" si="1224"/>
        <v>2</v>
      </c>
      <c r="I2240" s="49">
        <f t="shared" si="1225"/>
        <v>191</v>
      </c>
      <c r="J2240" s="177">
        <f t="shared" si="1221"/>
        <v>0.13507779349363508</v>
      </c>
      <c r="K2240" s="2"/>
      <c r="L2240" s="2">
        <f t="shared" si="1226"/>
        <v>2.8288543140028287E-2</v>
      </c>
      <c r="M2240" s="2">
        <f t="shared" si="1227"/>
        <v>1.272984441301273E-2</v>
      </c>
      <c r="N2240" s="2">
        <f t="shared" si="1228"/>
        <v>9.8302687411598297E-2</v>
      </c>
      <c r="O2240" s="2">
        <f t="shared" si="1229"/>
        <v>0.4490806223479491</v>
      </c>
      <c r="P2240" s="2">
        <f t="shared" si="1230"/>
        <v>0.31400282885431402</v>
      </c>
      <c r="Q2240" s="2">
        <f t="shared" si="1222"/>
        <v>9.7595473833097579E-2</v>
      </c>
      <c r="R2240" s="1">
        <v>40</v>
      </c>
      <c r="S2240" s="1">
        <v>18</v>
      </c>
      <c r="T2240" s="1">
        <v>139</v>
      </c>
      <c r="U2240" s="1">
        <v>635</v>
      </c>
      <c r="V2240" s="1">
        <v>444</v>
      </c>
      <c r="W2240" s="1">
        <v>80</v>
      </c>
      <c r="X2240" s="1">
        <v>0</v>
      </c>
      <c r="Y2240" s="1">
        <v>3</v>
      </c>
      <c r="Z2240" s="1">
        <v>4</v>
      </c>
      <c r="AA2240" s="1">
        <v>35</v>
      </c>
      <c r="AC2240" s="1">
        <f t="shared" si="1239"/>
        <v>1</v>
      </c>
      <c r="AD2240" s="1">
        <v>12</v>
      </c>
      <c r="AF2240" s="1">
        <v>1</v>
      </c>
      <c r="AG2240" s="1">
        <v>2</v>
      </c>
      <c r="AK2240" s="7">
        <f t="shared" si="1231"/>
        <v>4</v>
      </c>
      <c r="AL2240" s="7">
        <f t="shared" si="1232"/>
        <v>0</v>
      </c>
      <c r="AM2240" s="7">
        <f t="shared" si="1233"/>
        <v>9</v>
      </c>
      <c r="AN2240" s="2">
        <f t="shared" si="1234"/>
        <v>5.6577086280056574E-2</v>
      </c>
      <c r="AO2240" s="2">
        <f t="shared" si="1235"/>
        <v>0</v>
      </c>
      <c r="AP2240" s="2">
        <f t="shared" si="1236"/>
        <v>2.1216407355021216E-3</v>
      </c>
      <c r="AR2240" t="str">
        <f t="shared" si="1237"/>
        <v>Mills</v>
      </c>
      <c r="AS2240" t="s">
        <v>2</v>
      </c>
      <c r="AT2240" s="184">
        <v>11</v>
      </c>
      <c r="AU2240" s="198"/>
      <c r="AV2240" s="97">
        <v>48</v>
      </c>
      <c r="AW2240" s="99">
        <v>333</v>
      </c>
      <c r="AX2240" s="105">
        <f t="shared" si="1238"/>
        <v>48333</v>
      </c>
      <c r="AZ2240" s="7" t="s">
        <v>2951</v>
      </c>
      <c r="BA2240" t="s">
        <v>3184</v>
      </c>
      <c r="BT2240" s="1">
        <v>1</v>
      </c>
    </row>
    <row r="2241" spans="1:72" hidden="1" outlineLevel="1">
      <c r="A2241" t="s">
        <v>381</v>
      </c>
      <c r="B2241" t="s">
        <v>2</v>
      </c>
      <c r="C2241" s="1">
        <f t="shared" si="1223"/>
        <v>1226</v>
      </c>
      <c r="D2241" s="7">
        <f>IF(R2241&gt;0,RANK(R2241,(R2241:T2241,U2241:AI2241)),0)</f>
        <v>5</v>
      </c>
      <c r="E2241" s="7">
        <f>IF(S2241&gt;0,RANK(S2241,(R2241:T2241,U2241:AI2241)),0)</f>
        <v>7</v>
      </c>
      <c r="F2241" s="7">
        <f>IF(T2241&gt;0,RANK(T2241,(R2241:T2241,U2241:AI2241)),0)</f>
        <v>3</v>
      </c>
      <c r="G2241" s="7">
        <f>IF(U2241&gt;0,RANK(U2241,(R2241:T2241,U2241:AI2241)),0)</f>
        <v>1</v>
      </c>
      <c r="H2241" s="7">
        <f t="shared" si="1224"/>
        <v>2</v>
      </c>
      <c r="I2241" s="49">
        <f t="shared" si="1225"/>
        <v>281</v>
      </c>
      <c r="J2241" s="177">
        <f t="shared" si="1221"/>
        <v>0.22920065252854813</v>
      </c>
      <c r="K2241" s="2"/>
      <c r="L2241" s="2">
        <f t="shared" si="1226"/>
        <v>2.6101141924959218E-2</v>
      </c>
      <c r="M2241" s="2">
        <f t="shared" si="1227"/>
        <v>9.7879282218597055E-3</v>
      </c>
      <c r="N2241" s="2">
        <f t="shared" si="1228"/>
        <v>0.10114192495921696</v>
      </c>
      <c r="O2241" s="2">
        <f t="shared" si="1229"/>
        <v>0.5097879282218597</v>
      </c>
      <c r="P2241" s="2">
        <f t="shared" si="1230"/>
        <v>0.2805872756933116</v>
      </c>
      <c r="Q2241" s="2">
        <f t="shared" si="1222"/>
        <v>7.2593800978792811E-2</v>
      </c>
      <c r="R2241" s="1">
        <v>32</v>
      </c>
      <c r="S2241" s="1">
        <v>12</v>
      </c>
      <c r="T2241" s="1">
        <v>124</v>
      </c>
      <c r="U2241" s="1">
        <v>625</v>
      </c>
      <c r="V2241" s="1">
        <v>344</v>
      </c>
      <c r="W2241" s="1">
        <v>54</v>
      </c>
      <c r="X2241" s="1">
        <v>0</v>
      </c>
      <c r="Y2241" s="1">
        <v>2</v>
      </c>
      <c r="Z2241" s="1">
        <v>2</v>
      </c>
      <c r="AA2241" s="1">
        <v>26</v>
      </c>
      <c r="AC2241" s="1">
        <f t="shared" si="1239"/>
        <v>0</v>
      </c>
      <c r="AD2241" s="1">
        <v>3</v>
      </c>
      <c r="AF2241" s="1">
        <v>0</v>
      </c>
      <c r="AG2241" s="1">
        <v>2</v>
      </c>
      <c r="AK2241" s="7">
        <f t="shared" si="1231"/>
        <v>4</v>
      </c>
      <c r="AL2241" s="7">
        <f t="shared" si="1232"/>
        <v>0</v>
      </c>
      <c r="AM2241" s="7">
        <f t="shared" si="1233"/>
        <v>8</v>
      </c>
      <c r="AN2241" s="2">
        <f t="shared" si="1234"/>
        <v>4.4045676998368678E-2</v>
      </c>
      <c r="AO2241" s="2">
        <f t="shared" si="1235"/>
        <v>0</v>
      </c>
      <c r="AP2241" s="2">
        <f t="shared" si="1236"/>
        <v>1.6313213703099511E-3</v>
      </c>
      <c r="AR2241" t="str">
        <f t="shared" si="1237"/>
        <v>Mitchell</v>
      </c>
      <c r="AS2241" t="s">
        <v>2</v>
      </c>
      <c r="AT2241" s="184">
        <v>11</v>
      </c>
      <c r="AU2241" s="198"/>
      <c r="AV2241" s="97">
        <v>48</v>
      </c>
      <c r="AW2241" s="99">
        <v>335</v>
      </c>
      <c r="AX2241" s="105">
        <f t="shared" si="1238"/>
        <v>48335</v>
      </c>
      <c r="AZ2241" s="7" t="s">
        <v>2951</v>
      </c>
      <c r="BA2241" t="s">
        <v>3184</v>
      </c>
      <c r="BT2241" s="1">
        <v>0</v>
      </c>
    </row>
    <row r="2242" spans="1:72" hidden="1" outlineLevel="1">
      <c r="A2242" t="s">
        <v>576</v>
      </c>
      <c r="B2242" t="s">
        <v>2</v>
      </c>
      <c r="C2242" s="1">
        <f t="shared" si="1223"/>
        <v>4906</v>
      </c>
      <c r="D2242" s="7">
        <f>IF(R2242&gt;0,RANK(R2242,(R2242:T2242,U2242:AI2242)),0)</f>
        <v>6</v>
      </c>
      <c r="E2242" s="7">
        <f>IF(S2242&gt;0,RANK(S2242,(R2242:T2242,U2242:AI2242)),0)</f>
        <v>8</v>
      </c>
      <c r="F2242" s="7">
        <f>IF(T2242&gt;0,RANK(T2242,(R2242:T2242,U2242:AI2242)),0)</f>
        <v>3</v>
      </c>
      <c r="G2242" s="7">
        <f>IF(U2242&gt;0,RANK(U2242,(R2242:T2242,U2242:AI2242)),0)</f>
        <v>1</v>
      </c>
      <c r="H2242" s="7">
        <f t="shared" si="1224"/>
        <v>2</v>
      </c>
      <c r="I2242" s="49">
        <f t="shared" si="1225"/>
        <v>553</v>
      </c>
      <c r="J2242" s="177">
        <f t="shared" si="1221"/>
        <v>0.11271911944557685</v>
      </c>
      <c r="K2242" s="2"/>
      <c r="L2242" s="2">
        <f t="shared" si="1226"/>
        <v>1.814105177333877E-2</v>
      </c>
      <c r="M2242" s="2">
        <f t="shared" si="1227"/>
        <v>1.2637586628618018E-2</v>
      </c>
      <c r="N2242" s="2">
        <f t="shared" si="1228"/>
        <v>9.3558907460252749E-2</v>
      </c>
      <c r="O2242" s="2">
        <f t="shared" si="1229"/>
        <v>0.44088870770485122</v>
      </c>
      <c r="P2242" s="2">
        <f t="shared" si="1230"/>
        <v>0.32816958825927434</v>
      </c>
      <c r="Q2242" s="2">
        <f t="shared" si="1222"/>
        <v>0.10660415817366486</v>
      </c>
      <c r="R2242" s="1">
        <v>89</v>
      </c>
      <c r="S2242" s="1">
        <v>62</v>
      </c>
      <c r="T2242" s="1">
        <v>459</v>
      </c>
      <c r="U2242" s="1">
        <v>2163</v>
      </c>
      <c r="V2242" s="1">
        <v>1610</v>
      </c>
      <c r="W2242" s="1">
        <v>215</v>
      </c>
      <c r="X2242" s="1">
        <v>2</v>
      </c>
      <c r="Y2242" s="1">
        <v>5</v>
      </c>
      <c r="Z2242" s="1">
        <v>16</v>
      </c>
      <c r="AA2242" s="1">
        <v>84</v>
      </c>
      <c r="AC2242" s="1">
        <f t="shared" si="1239"/>
        <v>168</v>
      </c>
      <c r="AD2242" s="1">
        <v>25</v>
      </c>
      <c r="AF2242" s="1">
        <v>3</v>
      </c>
      <c r="AG2242" s="1">
        <v>5</v>
      </c>
      <c r="AK2242" s="7">
        <f t="shared" si="1231"/>
        <v>4</v>
      </c>
      <c r="AL2242" s="7">
        <f t="shared" si="1232"/>
        <v>10</v>
      </c>
      <c r="AM2242" s="7">
        <f t="shared" si="1233"/>
        <v>9</v>
      </c>
      <c r="AN2242" s="2">
        <f t="shared" si="1234"/>
        <v>4.3823889115368934E-2</v>
      </c>
      <c r="AO2242" s="2">
        <f t="shared" si="1235"/>
        <v>4.0766408479412964E-4</v>
      </c>
      <c r="AP2242" s="2">
        <f t="shared" si="1236"/>
        <v>1.0191602119853241E-3</v>
      </c>
      <c r="AR2242" t="str">
        <f t="shared" si="1237"/>
        <v>Montague</v>
      </c>
      <c r="AS2242" t="s">
        <v>2</v>
      </c>
      <c r="AT2242" s="184">
        <v>13</v>
      </c>
      <c r="AU2242" s="198"/>
      <c r="AV2242" s="97">
        <v>48</v>
      </c>
      <c r="AW2242" s="99">
        <v>337</v>
      </c>
      <c r="AX2242" s="105">
        <f t="shared" si="1238"/>
        <v>48337</v>
      </c>
      <c r="AZ2242" s="7" t="s">
        <v>2951</v>
      </c>
      <c r="BA2242" t="s">
        <v>3184</v>
      </c>
      <c r="BT2242" s="1">
        <v>168</v>
      </c>
    </row>
    <row r="2243" spans="1:72" hidden="1" outlineLevel="1">
      <c r="A2243" t="s">
        <v>393</v>
      </c>
      <c r="B2243" t="s">
        <v>2</v>
      </c>
      <c r="C2243" s="1">
        <f t="shared" si="1223"/>
        <v>90740</v>
      </c>
      <c r="D2243" s="7">
        <f>IF(R2243&gt;0,RANK(R2243,(R2243:T2243,U2243:AI2243)),0)</f>
        <v>4</v>
      </c>
      <c r="E2243" s="7">
        <f>IF(S2243&gt;0,RANK(S2243,(R2243:T2243,U2243:AI2243)),0)</f>
        <v>7</v>
      </c>
      <c r="F2243" s="7">
        <f>IF(T2243&gt;0,RANK(T2243,(R2243:T2243,U2243:AI2243)),0)</f>
        <v>3</v>
      </c>
      <c r="G2243" s="7">
        <f>IF(U2243&gt;0,RANK(U2243,(R2243:T2243,U2243:AI2243)),0)</f>
        <v>1</v>
      </c>
      <c r="H2243" s="7">
        <f t="shared" si="1224"/>
        <v>2</v>
      </c>
      <c r="I2243" s="49">
        <f t="shared" si="1225"/>
        <v>19651</v>
      </c>
      <c r="J2243" s="177">
        <f t="shared" si="1221"/>
        <v>0.21656380868415254</v>
      </c>
      <c r="K2243" s="2"/>
      <c r="L2243" s="2">
        <f t="shared" si="1226"/>
        <v>3.9431342296671806E-2</v>
      </c>
      <c r="M2243" s="2">
        <f t="shared" si="1227"/>
        <v>9.642935860700903E-3</v>
      </c>
      <c r="N2243" s="2">
        <f t="shared" si="1228"/>
        <v>0.14782896186907649</v>
      </c>
      <c r="O2243" s="2">
        <f t="shared" si="1229"/>
        <v>0.4829512893982808</v>
      </c>
      <c r="P2243" s="2">
        <f t="shared" si="1230"/>
        <v>0.26638748071412827</v>
      </c>
      <c r="Q2243" s="2">
        <f t="shared" si="1222"/>
        <v>5.3757989861141831E-2</v>
      </c>
      <c r="R2243" s="1">
        <v>3578</v>
      </c>
      <c r="S2243" s="1">
        <v>875</v>
      </c>
      <c r="T2243" s="1">
        <v>13414</v>
      </c>
      <c r="U2243" s="1">
        <v>43823</v>
      </c>
      <c r="V2243" s="1">
        <v>24172</v>
      </c>
      <c r="W2243" s="1">
        <v>3335</v>
      </c>
      <c r="X2243" s="1">
        <v>102</v>
      </c>
      <c r="Y2243" s="1">
        <v>121</v>
      </c>
      <c r="Z2243" s="1">
        <v>189</v>
      </c>
      <c r="AA2243" s="1">
        <v>939</v>
      </c>
      <c r="AC2243" s="1">
        <f t="shared" si="1239"/>
        <v>14</v>
      </c>
      <c r="AD2243" s="1">
        <v>117</v>
      </c>
      <c r="AF2243" s="1">
        <v>38</v>
      </c>
      <c r="AG2243" s="1">
        <v>23</v>
      </c>
      <c r="AK2243" s="7">
        <f t="shared" si="1231"/>
        <v>5</v>
      </c>
      <c r="AL2243" s="7">
        <f t="shared" si="1232"/>
        <v>10</v>
      </c>
      <c r="AM2243" s="7">
        <f t="shared" si="1233"/>
        <v>9</v>
      </c>
      <c r="AN2243" s="2">
        <f t="shared" si="1234"/>
        <v>3.6753361251928587E-2</v>
      </c>
      <c r="AO2243" s="2">
        <f t="shared" si="1235"/>
        <v>1.1240908089045626E-3</v>
      </c>
      <c r="AP2243" s="2">
        <f t="shared" si="1236"/>
        <v>1.3334802733083535E-3</v>
      </c>
      <c r="AR2243" t="str">
        <f t="shared" si="1237"/>
        <v>Montgomery</v>
      </c>
      <c r="AS2243" t="s">
        <v>2</v>
      </c>
      <c r="AT2243" s="184">
        <v>8</v>
      </c>
      <c r="AU2243" s="198"/>
      <c r="AV2243" s="97">
        <v>48</v>
      </c>
      <c r="AW2243" s="99">
        <v>339</v>
      </c>
      <c r="AX2243" s="105">
        <f t="shared" si="1238"/>
        <v>48339</v>
      </c>
      <c r="AZ2243" s="7" t="s">
        <v>2951</v>
      </c>
      <c r="BA2243" t="s">
        <v>3184</v>
      </c>
      <c r="BT2243" s="1">
        <v>14</v>
      </c>
    </row>
    <row r="2244" spans="1:72" hidden="1" outlineLevel="1">
      <c r="A2244" t="s">
        <v>1011</v>
      </c>
      <c r="B2244" t="s">
        <v>2</v>
      </c>
      <c r="C2244" s="1">
        <f t="shared" si="1223"/>
        <v>2521</v>
      </c>
      <c r="D2244" s="7">
        <f>IF(R2244&gt;0,RANK(R2244,(R2244:T2244,U2244:AI2244)),0)</f>
        <v>6</v>
      </c>
      <c r="E2244" s="7">
        <f>IF(S2244&gt;0,RANK(S2244,(R2244:T2244,U2244:AI2244)),0)</f>
        <v>8</v>
      </c>
      <c r="F2244" s="7">
        <f>IF(T2244&gt;0,RANK(T2244,(R2244:T2244,U2244:AI2244)),0)</f>
        <v>3</v>
      </c>
      <c r="G2244" s="7">
        <f>IF(U2244&gt;0,RANK(U2244,(R2244:T2244,U2244:AI2244)),0)</f>
        <v>1</v>
      </c>
      <c r="H2244" s="7">
        <f t="shared" si="1224"/>
        <v>2</v>
      </c>
      <c r="I2244" s="49">
        <f t="shared" si="1225"/>
        <v>689</v>
      </c>
      <c r="J2244" s="177">
        <f t="shared" si="1221"/>
        <v>0.27330424434748118</v>
      </c>
      <c r="K2244" s="2"/>
      <c r="L2244" s="2">
        <f t="shared" si="1226"/>
        <v>1.5866719555731851E-2</v>
      </c>
      <c r="M2244" s="2">
        <f t="shared" si="1227"/>
        <v>1.0710035700119001E-2</v>
      </c>
      <c r="N2244" s="2">
        <f t="shared" si="1228"/>
        <v>0.10670368901229671</v>
      </c>
      <c r="O2244" s="2">
        <f t="shared" si="1229"/>
        <v>0.50892502975009912</v>
      </c>
      <c r="P2244" s="2">
        <f t="shared" si="1230"/>
        <v>0.23562078540261802</v>
      </c>
      <c r="Q2244" s="2">
        <f t="shared" si="1222"/>
        <v>0.12217374057913541</v>
      </c>
      <c r="R2244" s="1">
        <v>40</v>
      </c>
      <c r="S2244" s="1">
        <v>27</v>
      </c>
      <c r="T2244" s="1">
        <v>269</v>
      </c>
      <c r="U2244" s="1">
        <v>1283</v>
      </c>
      <c r="V2244" s="1">
        <v>594</v>
      </c>
      <c r="W2244" s="1">
        <v>140</v>
      </c>
      <c r="X2244" s="1">
        <v>2</v>
      </c>
      <c r="Y2244" s="1">
        <v>3</v>
      </c>
      <c r="Z2244" s="1">
        <v>7</v>
      </c>
      <c r="AA2244" s="1">
        <v>32</v>
      </c>
      <c r="AC2244" s="1">
        <f t="shared" si="1239"/>
        <v>0</v>
      </c>
      <c r="AD2244" s="1">
        <v>8</v>
      </c>
      <c r="AF2244" s="1">
        <v>2</v>
      </c>
      <c r="AG2244" s="1">
        <v>114</v>
      </c>
      <c r="AK2244" s="7">
        <f t="shared" si="1231"/>
        <v>4</v>
      </c>
      <c r="AL2244" s="7">
        <f t="shared" si="1232"/>
        <v>10</v>
      </c>
      <c r="AM2244" s="7">
        <f t="shared" si="1233"/>
        <v>9</v>
      </c>
      <c r="AN2244" s="2">
        <f t="shared" si="1234"/>
        <v>5.5533518445061485E-2</v>
      </c>
      <c r="AO2244" s="2">
        <f t="shared" si="1235"/>
        <v>7.9333597778659263E-4</v>
      </c>
      <c r="AP2244" s="2">
        <f t="shared" si="1236"/>
        <v>1.1900039666798889E-3</v>
      </c>
      <c r="AR2244" t="str">
        <f t="shared" si="1237"/>
        <v>Moore</v>
      </c>
      <c r="AS2244" t="s">
        <v>2</v>
      </c>
      <c r="AT2244" s="184">
        <v>13</v>
      </c>
      <c r="AU2244" s="198"/>
      <c r="AV2244" s="97">
        <v>48</v>
      </c>
      <c r="AW2244" s="99">
        <v>341</v>
      </c>
      <c r="AX2244" s="105">
        <f t="shared" si="1238"/>
        <v>48341</v>
      </c>
      <c r="AZ2244" s="7" t="s">
        <v>2951</v>
      </c>
      <c r="BA2244" t="s">
        <v>3184</v>
      </c>
      <c r="BT2244" s="1">
        <v>0</v>
      </c>
    </row>
    <row r="2245" spans="1:72" hidden="1" outlineLevel="1">
      <c r="A2245" t="s">
        <v>3197</v>
      </c>
      <c r="B2245" t="s">
        <v>2</v>
      </c>
      <c r="C2245" s="1">
        <f t="shared" si="1223"/>
        <v>1806</v>
      </c>
      <c r="D2245" s="7">
        <f>IF(R2245&gt;0,RANK(R2245,(R2245:T2245,U2245:AI2245)),0)</f>
        <v>5</v>
      </c>
      <c r="E2245" s="7">
        <f>IF(S2245&gt;0,RANK(S2245,(R2245:T2245,U2245:AI2245)),0)</f>
        <v>7</v>
      </c>
      <c r="F2245" s="7">
        <f>IF(T2245&gt;0,RANK(T2245,(R2245:T2245,U2245:AI2245)),0)</f>
        <v>3</v>
      </c>
      <c r="G2245" s="7">
        <f>IF(U2245&gt;0,RANK(U2245,(R2245:T2245,U2245:AI2245)),0)</f>
        <v>1</v>
      </c>
      <c r="H2245" s="7">
        <f t="shared" si="1224"/>
        <v>2</v>
      </c>
      <c r="I2245" s="49">
        <f t="shared" si="1225"/>
        <v>196</v>
      </c>
      <c r="J2245" s="177">
        <f t="shared" ref="J2245:J2308" si="1240">I2245/C2245</f>
        <v>0.10852713178294573</v>
      </c>
      <c r="K2245" s="2"/>
      <c r="L2245" s="2">
        <f t="shared" si="1226"/>
        <v>1.7165005537098561E-2</v>
      </c>
      <c r="M2245" s="2">
        <f t="shared" si="1227"/>
        <v>3.3222591362126247E-3</v>
      </c>
      <c r="N2245" s="2">
        <f t="shared" si="1228"/>
        <v>0.11960132890365449</v>
      </c>
      <c r="O2245" s="2">
        <f t="shared" si="1229"/>
        <v>0.44518272425249167</v>
      </c>
      <c r="P2245" s="2">
        <f t="shared" si="1230"/>
        <v>0.33665559246954596</v>
      </c>
      <c r="Q2245" s="2">
        <f t="shared" si="1222"/>
        <v>7.807308970099669E-2</v>
      </c>
      <c r="R2245" s="1">
        <v>31</v>
      </c>
      <c r="S2245" s="1">
        <v>6</v>
      </c>
      <c r="T2245" s="1">
        <v>216</v>
      </c>
      <c r="U2245" s="1">
        <v>804</v>
      </c>
      <c r="V2245" s="1">
        <v>608</v>
      </c>
      <c r="W2245" s="1">
        <v>113</v>
      </c>
      <c r="X2245" s="1">
        <v>1</v>
      </c>
      <c r="Y2245" s="1">
        <v>2</v>
      </c>
      <c r="Z2245" s="1">
        <v>6</v>
      </c>
      <c r="AA2245" s="1">
        <v>5</v>
      </c>
      <c r="AC2245" s="1">
        <f t="shared" si="1239"/>
        <v>0</v>
      </c>
      <c r="AD2245" s="1">
        <v>14</v>
      </c>
      <c r="AF2245" s="1">
        <v>0</v>
      </c>
      <c r="AG2245" s="1">
        <v>0</v>
      </c>
      <c r="AK2245" s="7">
        <f t="shared" si="1231"/>
        <v>4</v>
      </c>
      <c r="AL2245" s="7">
        <f t="shared" si="1232"/>
        <v>10</v>
      </c>
      <c r="AM2245" s="7">
        <f t="shared" si="1233"/>
        <v>9</v>
      </c>
      <c r="AN2245" s="2">
        <f t="shared" si="1234"/>
        <v>6.2569213732004428E-2</v>
      </c>
      <c r="AO2245" s="2">
        <f t="shared" si="1235"/>
        <v>5.5370985603543741E-4</v>
      </c>
      <c r="AP2245" s="2">
        <f t="shared" si="1236"/>
        <v>1.1074197120708748E-3</v>
      </c>
      <c r="AR2245" t="str">
        <f t="shared" si="1237"/>
        <v>Morris</v>
      </c>
      <c r="AS2245" t="s">
        <v>2</v>
      </c>
      <c r="AT2245" s="184">
        <v>4</v>
      </c>
      <c r="AU2245" s="198"/>
      <c r="AV2245" s="97">
        <v>48</v>
      </c>
      <c r="AW2245" s="99">
        <v>343</v>
      </c>
      <c r="AX2245" s="105">
        <f t="shared" si="1238"/>
        <v>48343</v>
      </c>
      <c r="AZ2245" s="7" t="s">
        <v>2951</v>
      </c>
      <c r="BA2245" t="s">
        <v>3184</v>
      </c>
      <c r="BT2245" s="1">
        <v>0</v>
      </c>
    </row>
    <row r="2246" spans="1:72" hidden="1" outlineLevel="1">
      <c r="A2246" t="s">
        <v>986</v>
      </c>
      <c r="B2246" t="s">
        <v>2</v>
      </c>
      <c r="C2246" s="1">
        <f t="shared" si="1223"/>
        <v>455</v>
      </c>
      <c r="D2246" s="7">
        <f>IF(R2246&gt;0,RANK(R2246,(R2246:T2246,U2246:AI2246)),0)</f>
        <v>5</v>
      </c>
      <c r="E2246" s="7">
        <f>IF(S2246&gt;0,RANK(S2246,(R2246:T2246,U2246:AI2246)),0)</f>
        <v>7</v>
      </c>
      <c r="F2246" s="7">
        <f>IF(T2246&gt;0,RANK(T2246,(R2246:T2246,U2246:AI2246)),0)</f>
        <v>3</v>
      </c>
      <c r="G2246" s="7">
        <f>IF(U2246&gt;0,RANK(U2246,(R2246:T2246,U2246:AI2246)),0)</f>
        <v>1</v>
      </c>
      <c r="H2246" s="7">
        <f t="shared" si="1224"/>
        <v>2</v>
      </c>
      <c r="I2246" s="49">
        <f t="shared" si="1225"/>
        <v>102</v>
      </c>
      <c r="J2246" s="177">
        <f t="shared" si="1240"/>
        <v>0.22417582417582418</v>
      </c>
      <c r="K2246" s="2"/>
      <c r="L2246" s="2">
        <f t="shared" si="1226"/>
        <v>1.9780219780219779E-2</v>
      </c>
      <c r="M2246" s="2">
        <f t="shared" si="1227"/>
        <v>1.098901098901099E-2</v>
      </c>
      <c r="N2246" s="2">
        <f t="shared" si="1228"/>
        <v>9.2307692307692313E-2</v>
      </c>
      <c r="O2246" s="2">
        <f t="shared" si="1229"/>
        <v>0.5252747252747253</v>
      </c>
      <c r="P2246" s="2">
        <f t="shared" si="1230"/>
        <v>0.30109890109890108</v>
      </c>
      <c r="Q2246" s="2">
        <f t="shared" si="1222"/>
        <v>5.0549450549450536E-2</v>
      </c>
      <c r="R2246" s="1">
        <v>9</v>
      </c>
      <c r="S2246" s="1">
        <v>5</v>
      </c>
      <c r="T2246" s="1">
        <v>42</v>
      </c>
      <c r="U2246" s="1">
        <v>239</v>
      </c>
      <c r="V2246" s="1">
        <v>137</v>
      </c>
      <c r="W2246" s="1">
        <v>8</v>
      </c>
      <c r="X2246" s="1">
        <v>0</v>
      </c>
      <c r="Y2246" s="1">
        <v>1</v>
      </c>
      <c r="Z2246" s="1">
        <v>0</v>
      </c>
      <c r="AA2246" s="1">
        <v>14</v>
      </c>
      <c r="AC2246" s="1">
        <f t="shared" si="1239"/>
        <v>0</v>
      </c>
      <c r="AD2246" s="1">
        <v>0</v>
      </c>
      <c r="AF2246" s="1">
        <v>0</v>
      </c>
      <c r="AG2246" s="1">
        <v>0</v>
      </c>
      <c r="AK2246" s="7">
        <f t="shared" si="1231"/>
        <v>6</v>
      </c>
      <c r="AL2246" s="7">
        <f t="shared" si="1232"/>
        <v>0</v>
      </c>
      <c r="AM2246" s="7">
        <f t="shared" si="1233"/>
        <v>8</v>
      </c>
      <c r="AN2246" s="2">
        <f t="shared" si="1234"/>
        <v>1.7582417582417582E-2</v>
      </c>
      <c r="AO2246" s="2">
        <f t="shared" si="1235"/>
        <v>0</v>
      </c>
      <c r="AP2246" s="2">
        <f t="shared" si="1236"/>
        <v>2.1978021978021978E-3</v>
      </c>
      <c r="AR2246" t="str">
        <f t="shared" si="1237"/>
        <v>Motley</v>
      </c>
      <c r="AS2246" t="s">
        <v>2</v>
      </c>
      <c r="AT2246" s="184">
        <v>13</v>
      </c>
      <c r="AU2246" s="198"/>
      <c r="AV2246" s="97">
        <v>48</v>
      </c>
      <c r="AW2246" s="99">
        <v>345</v>
      </c>
      <c r="AX2246" s="105">
        <f t="shared" si="1238"/>
        <v>48345</v>
      </c>
      <c r="AZ2246" s="7" t="s">
        <v>2951</v>
      </c>
      <c r="BA2246" t="s">
        <v>3184</v>
      </c>
      <c r="BT2246" s="1">
        <v>0</v>
      </c>
    </row>
    <row r="2247" spans="1:72" hidden="1" outlineLevel="1">
      <c r="A2247" t="s">
        <v>2431</v>
      </c>
      <c r="B2247" t="s">
        <v>2</v>
      </c>
      <c r="C2247" s="1">
        <f t="shared" si="1223"/>
        <v>10029</v>
      </c>
      <c r="D2247" s="7">
        <f>IF(R2247&gt;0,RANK(R2247,(R2247:T2247,U2247:AI2247)),0)</f>
        <v>5</v>
      </c>
      <c r="E2247" s="7">
        <f>IF(S2247&gt;0,RANK(S2247,(R2247:T2247,U2247:AI2247)),0)</f>
        <v>7</v>
      </c>
      <c r="F2247" s="7">
        <f>IF(T2247&gt;0,RANK(T2247,(R2247:T2247,U2247:AI2247)),0)</f>
        <v>3</v>
      </c>
      <c r="G2247" s="7">
        <f>IF(U2247&gt;0,RANK(U2247,(R2247:T2247,U2247:AI2247)),0)</f>
        <v>1</v>
      </c>
      <c r="H2247" s="7">
        <f t="shared" si="1224"/>
        <v>2</v>
      </c>
      <c r="I2247" s="49">
        <f t="shared" si="1225"/>
        <v>2930</v>
      </c>
      <c r="J2247" s="177">
        <f t="shared" si="1240"/>
        <v>0.2921527570046864</v>
      </c>
      <c r="K2247" s="2"/>
      <c r="L2247" s="2">
        <f t="shared" si="1226"/>
        <v>3.2406022534649519E-2</v>
      </c>
      <c r="M2247" s="2">
        <f t="shared" si="1227"/>
        <v>1.4258649915245787E-2</v>
      </c>
      <c r="N2247" s="2">
        <f t="shared" si="1228"/>
        <v>0.12942466846146175</v>
      </c>
      <c r="O2247" s="2">
        <f t="shared" si="1229"/>
        <v>0.52308305912852726</v>
      </c>
      <c r="P2247" s="2">
        <f t="shared" si="1230"/>
        <v>0.23093030212384086</v>
      </c>
      <c r="Q2247" s="2">
        <f t="shared" si="1222"/>
        <v>6.9897297836274797E-2</v>
      </c>
      <c r="R2247" s="1">
        <v>325</v>
      </c>
      <c r="S2247" s="1">
        <v>143</v>
      </c>
      <c r="T2247" s="1">
        <v>1298</v>
      </c>
      <c r="U2247" s="1">
        <v>5246</v>
      </c>
      <c r="V2247" s="1">
        <v>2316</v>
      </c>
      <c r="W2247" s="1">
        <v>481</v>
      </c>
      <c r="X2247" s="1">
        <v>2</v>
      </c>
      <c r="Y2247" s="1">
        <v>15</v>
      </c>
      <c r="Z2247" s="1">
        <v>19</v>
      </c>
      <c r="AA2247" s="1">
        <v>158</v>
      </c>
      <c r="AC2247" s="1">
        <f t="shared" si="1239"/>
        <v>3</v>
      </c>
      <c r="AD2247" s="1">
        <v>17</v>
      </c>
      <c r="AF2247" s="1">
        <v>0</v>
      </c>
      <c r="AG2247" s="1">
        <v>6</v>
      </c>
      <c r="AK2247" s="7">
        <f t="shared" si="1231"/>
        <v>4</v>
      </c>
      <c r="AL2247" s="7">
        <f t="shared" si="1232"/>
        <v>10</v>
      </c>
      <c r="AM2247" s="7">
        <f t="shared" si="1233"/>
        <v>9</v>
      </c>
      <c r="AN2247" s="2">
        <f t="shared" si="1234"/>
        <v>4.7960913351281283E-2</v>
      </c>
      <c r="AO2247" s="2">
        <f t="shared" si="1235"/>
        <v>1.9942167713630471E-4</v>
      </c>
      <c r="AP2247" s="2">
        <f t="shared" si="1236"/>
        <v>1.4956625785222854E-3</v>
      </c>
      <c r="AR2247" t="str">
        <f t="shared" si="1237"/>
        <v>Nacogdoches</v>
      </c>
      <c r="AS2247" t="s">
        <v>2</v>
      </c>
      <c r="AT2247" s="184">
        <v>1</v>
      </c>
      <c r="AU2247" s="198"/>
      <c r="AV2247" s="97">
        <v>48</v>
      </c>
      <c r="AW2247" s="99">
        <v>347</v>
      </c>
      <c r="AX2247" s="105">
        <f t="shared" si="1238"/>
        <v>48347</v>
      </c>
      <c r="AZ2247" s="7" t="s">
        <v>2951</v>
      </c>
      <c r="BA2247" t="s">
        <v>3184</v>
      </c>
      <c r="BT2247" s="1">
        <v>3</v>
      </c>
    </row>
    <row r="2248" spans="1:72" hidden="1" outlineLevel="1">
      <c r="A2248" t="s">
        <v>3211</v>
      </c>
      <c r="B2248" t="s">
        <v>2</v>
      </c>
      <c r="C2248" s="1">
        <f t="shared" si="1223"/>
        <v>7972</v>
      </c>
      <c r="D2248" s="7">
        <f>IF(R2248&gt;0,RANK(R2248,(R2248:T2248,U2248:AI2248)),0)</f>
        <v>6</v>
      </c>
      <c r="E2248" s="7">
        <f>IF(S2248&gt;0,RANK(S2248,(R2248:T2248,U2248:AI2248)),0)</f>
        <v>7</v>
      </c>
      <c r="F2248" s="7">
        <f>IF(T2248&gt;0,RANK(T2248,(R2248:T2248,U2248:AI2248)),0)</f>
        <v>3</v>
      </c>
      <c r="G2248" s="7">
        <f>IF(U2248&gt;0,RANK(U2248,(R2248:T2248,U2248:AI2248)),0)</f>
        <v>1</v>
      </c>
      <c r="H2248" s="7">
        <f t="shared" si="1224"/>
        <v>2</v>
      </c>
      <c r="I2248" s="49">
        <f t="shared" si="1225"/>
        <v>965</v>
      </c>
      <c r="J2248" s="177">
        <f t="shared" si="1240"/>
        <v>0.12104867034621174</v>
      </c>
      <c r="K2248" s="2"/>
      <c r="L2248" s="2">
        <f t="shared" si="1226"/>
        <v>2.6091319618665329E-2</v>
      </c>
      <c r="M2248" s="2">
        <f t="shared" si="1227"/>
        <v>1.7436026091319619E-2</v>
      </c>
      <c r="N2248" s="2">
        <f t="shared" si="1228"/>
        <v>0.12656798795785248</v>
      </c>
      <c r="O2248" s="2">
        <f t="shared" si="1229"/>
        <v>0.42298043151028603</v>
      </c>
      <c r="P2248" s="2">
        <f t="shared" si="1230"/>
        <v>0.30193176116407427</v>
      </c>
      <c r="Q2248" s="2">
        <f t="shared" si="1222"/>
        <v>0.10499247365780223</v>
      </c>
      <c r="R2248" s="1">
        <v>208</v>
      </c>
      <c r="S2248" s="1">
        <v>139</v>
      </c>
      <c r="T2248" s="1">
        <v>1009</v>
      </c>
      <c r="U2248" s="1">
        <v>3372</v>
      </c>
      <c r="V2248" s="1">
        <v>2407</v>
      </c>
      <c r="W2248" s="1">
        <v>358</v>
      </c>
      <c r="X2248" s="1">
        <v>6</v>
      </c>
      <c r="Y2248" s="1">
        <v>14</v>
      </c>
      <c r="Z2248" s="1">
        <v>20</v>
      </c>
      <c r="AA2248" s="1">
        <v>106</v>
      </c>
      <c r="AC2248" s="1">
        <f t="shared" si="1239"/>
        <v>300</v>
      </c>
      <c r="AD2248" s="1">
        <v>24</v>
      </c>
      <c r="AF2248" s="1">
        <v>7</v>
      </c>
      <c r="AG2248" s="1">
        <v>2</v>
      </c>
      <c r="AK2248" s="7">
        <f t="shared" si="1231"/>
        <v>4</v>
      </c>
      <c r="AL2248" s="7">
        <f t="shared" si="1232"/>
        <v>10</v>
      </c>
      <c r="AM2248" s="7">
        <f t="shared" si="1233"/>
        <v>9</v>
      </c>
      <c r="AN2248" s="2">
        <f t="shared" si="1234"/>
        <v>4.4907175112895131E-2</v>
      </c>
      <c r="AO2248" s="2">
        <f t="shared" si="1235"/>
        <v>7.5263421976919217E-4</v>
      </c>
      <c r="AP2248" s="2">
        <f t="shared" si="1236"/>
        <v>1.7561465127947818E-3</v>
      </c>
      <c r="AR2248" t="str">
        <f t="shared" si="1237"/>
        <v>Navarro</v>
      </c>
      <c r="AS2248" t="s">
        <v>2</v>
      </c>
      <c r="AT2248" s="184">
        <v>6</v>
      </c>
      <c r="AU2248" s="198"/>
      <c r="AV2248" s="97">
        <v>48</v>
      </c>
      <c r="AW2248" s="99">
        <v>349</v>
      </c>
      <c r="AX2248" s="105">
        <f t="shared" si="1238"/>
        <v>48349</v>
      </c>
      <c r="AZ2248" s="7" t="s">
        <v>2951</v>
      </c>
      <c r="BA2248" t="s">
        <v>3184</v>
      </c>
      <c r="BT2248" s="1">
        <v>300</v>
      </c>
    </row>
    <row r="2249" spans="1:72" hidden="1" outlineLevel="1">
      <c r="A2249" t="s">
        <v>2492</v>
      </c>
      <c r="B2249" t="s">
        <v>2</v>
      </c>
      <c r="C2249" s="1">
        <f t="shared" si="1223"/>
        <v>1788</v>
      </c>
      <c r="D2249" s="7">
        <f>IF(R2249&gt;0,RANK(R2249,(R2249:T2249,U2249:AI2249)),0)</f>
        <v>5</v>
      </c>
      <c r="E2249" s="7">
        <f>IF(S2249&gt;0,RANK(S2249,(R2249:T2249,U2249:AI2249)),0)</f>
        <v>7</v>
      </c>
      <c r="F2249" s="7">
        <f>IF(T2249&gt;0,RANK(T2249,(R2249:T2249,U2249:AI2249)),0)</f>
        <v>3</v>
      </c>
      <c r="G2249" s="7">
        <f>IF(U2249&gt;0,RANK(U2249,(R2249:T2249,U2249:AI2249)),0)</f>
        <v>1</v>
      </c>
      <c r="H2249" s="7">
        <f t="shared" si="1224"/>
        <v>2</v>
      </c>
      <c r="I2249" s="49">
        <f t="shared" si="1225"/>
        <v>171</v>
      </c>
      <c r="J2249" s="177">
        <f t="shared" si="1240"/>
        <v>9.563758389261745E-2</v>
      </c>
      <c r="K2249" s="2"/>
      <c r="L2249" s="2">
        <f t="shared" si="1226"/>
        <v>1.1185682326621925E-2</v>
      </c>
      <c r="M2249" s="2">
        <f t="shared" si="1227"/>
        <v>6.1521252796420582E-3</v>
      </c>
      <c r="N2249" s="2">
        <f t="shared" si="1228"/>
        <v>5.9843400447427295E-2</v>
      </c>
      <c r="O2249" s="2">
        <f t="shared" si="1229"/>
        <v>0.48266219239373603</v>
      </c>
      <c r="P2249" s="2">
        <f t="shared" si="1230"/>
        <v>0.38702460850111858</v>
      </c>
      <c r="Q2249" s="2">
        <f t="shared" si="1222"/>
        <v>5.3131991051454164E-2</v>
      </c>
      <c r="R2249" s="1">
        <v>20</v>
      </c>
      <c r="S2249" s="1">
        <v>11</v>
      </c>
      <c r="T2249" s="1">
        <v>107</v>
      </c>
      <c r="U2249" s="1">
        <v>863</v>
      </c>
      <c r="V2249" s="1">
        <v>692</v>
      </c>
      <c r="W2249" s="1">
        <v>68</v>
      </c>
      <c r="X2249" s="1">
        <v>1</v>
      </c>
      <c r="Y2249" s="1">
        <v>3</v>
      </c>
      <c r="Z2249" s="1">
        <v>6</v>
      </c>
      <c r="AA2249" s="1">
        <v>13</v>
      </c>
      <c r="AC2249" s="1">
        <f t="shared" si="1239"/>
        <v>0</v>
      </c>
      <c r="AD2249" s="1">
        <v>3</v>
      </c>
      <c r="AF2249" s="1">
        <v>0</v>
      </c>
      <c r="AG2249" s="1">
        <v>1</v>
      </c>
      <c r="AK2249" s="7">
        <f t="shared" si="1231"/>
        <v>4</v>
      </c>
      <c r="AL2249" s="7">
        <f t="shared" si="1232"/>
        <v>10</v>
      </c>
      <c r="AM2249" s="7">
        <f t="shared" si="1233"/>
        <v>9</v>
      </c>
      <c r="AN2249" s="2">
        <f t="shared" si="1234"/>
        <v>3.803131991051454E-2</v>
      </c>
      <c r="AO2249" s="2">
        <f t="shared" si="1235"/>
        <v>5.5928411633109618E-4</v>
      </c>
      <c r="AP2249" s="2">
        <f t="shared" si="1236"/>
        <v>1.6778523489932886E-3</v>
      </c>
      <c r="AR2249" t="str">
        <f t="shared" si="1237"/>
        <v>Newton</v>
      </c>
      <c r="AS2249" t="s">
        <v>2</v>
      </c>
      <c r="AT2249" s="184">
        <v>36</v>
      </c>
      <c r="AU2249" s="198"/>
      <c r="AV2249" s="97">
        <v>48</v>
      </c>
      <c r="AW2249" s="99">
        <v>351</v>
      </c>
      <c r="AX2249" s="105">
        <f t="shared" si="1238"/>
        <v>48351</v>
      </c>
      <c r="AZ2249" s="7" t="s">
        <v>2951</v>
      </c>
      <c r="BA2249" t="s">
        <v>3184</v>
      </c>
      <c r="BT2249" s="1">
        <v>0</v>
      </c>
    </row>
    <row r="2250" spans="1:72" hidden="1" outlineLevel="1">
      <c r="A2250" t="s">
        <v>2750</v>
      </c>
      <c r="B2250" t="s">
        <v>2</v>
      </c>
      <c r="C2250" s="1">
        <f t="shared" si="1223"/>
        <v>3065</v>
      </c>
      <c r="D2250" s="7">
        <f>IF(R2250&gt;0,RANK(R2250,(R2250:T2250,U2250:AI2250)),0)</f>
        <v>6</v>
      </c>
      <c r="E2250" s="7">
        <f>IF(S2250&gt;0,RANK(S2250,(R2250:T2250,U2250:AI2250)),0)</f>
        <v>7</v>
      </c>
      <c r="F2250" s="7">
        <f>IF(T2250&gt;0,RANK(T2250,(R2250:T2250,U2250:AI2250)),0)</f>
        <v>3</v>
      </c>
      <c r="G2250" s="7">
        <f>IF(U2250&gt;0,RANK(U2250,(R2250:T2250,U2250:AI2250)),0)</f>
        <v>1</v>
      </c>
      <c r="H2250" s="7">
        <f t="shared" si="1224"/>
        <v>2</v>
      </c>
      <c r="I2250" s="49">
        <f t="shared" si="1225"/>
        <v>536</v>
      </c>
      <c r="J2250" s="177">
        <f t="shared" si="1240"/>
        <v>0.17487765089722676</v>
      </c>
      <c r="K2250" s="2"/>
      <c r="L2250" s="2">
        <f t="shared" si="1226"/>
        <v>3.1647634584013047E-2</v>
      </c>
      <c r="M2250" s="2">
        <f t="shared" si="1227"/>
        <v>1.9575856443719411E-2</v>
      </c>
      <c r="N2250" s="2">
        <f t="shared" si="1228"/>
        <v>0.13442088091353996</v>
      </c>
      <c r="O2250" s="2">
        <f t="shared" si="1229"/>
        <v>0.44469820554649264</v>
      </c>
      <c r="P2250" s="2">
        <f t="shared" si="1230"/>
        <v>0.26982055464926591</v>
      </c>
      <c r="Q2250" s="2">
        <f t="shared" si="1222"/>
        <v>9.983686786296897E-2</v>
      </c>
      <c r="R2250" s="1">
        <v>97</v>
      </c>
      <c r="S2250" s="1">
        <v>60</v>
      </c>
      <c r="T2250" s="1">
        <v>412</v>
      </c>
      <c r="U2250" s="1">
        <v>1363</v>
      </c>
      <c r="V2250" s="1">
        <v>827</v>
      </c>
      <c r="W2250" s="1">
        <v>166</v>
      </c>
      <c r="X2250" s="1">
        <v>4</v>
      </c>
      <c r="Y2250" s="1">
        <v>2</v>
      </c>
      <c r="Z2250" s="1">
        <v>11</v>
      </c>
      <c r="AA2250" s="1">
        <v>102</v>
      </c>
      <c r="AC2250" s="1">
        <f t="shared" si="1239"/>
        <v>3</v>
      </c>
      <c r="AD2250" s="1">
        <v>15</v>
      </c>
      <c r="AF2250" s="1">
        <v>1</v>
      </c>
      <c r="AG2250" s="1">
        <v>2</v>
      </c>
      <c r="AK2250" s="7">
        <f t="shared" si="1231"/>
        <v>4</v>
      </c>
      <c r="AL2250" s="7">
        <f t="shared" si="1232"/>
        <v>9</v>
      </c>
      <c r="AM2250" s="7">
        <f t="shared" si="1233"/>
        <v>10</v>
      </c>
      <c r="AN2250" s="2">
        <f t="shared" si="1234"/>
        <v>5.4159869494290372E-2</v>
      </c>
      <c r="AO2250" s="2">
        <f t="shared" si="1235"/>
        <v>1.3050570962479609E-3</v>
      </c>
      <c r="AP2250" s="2">
        <f t="shared" si="1236"/>
        <v>6.5252854812398043E-4</v>
      </c>
      <c r="AR2250" t="str">
        <f t="shared" si="1237"/>
        <v>Nolan</v>
      </c>
      <c r="AS2250" t="s">
        <v>2</v>
      </c>
      <c r="AT2250" s="184">
        <v>19</v>
      </c>
      <c r="AU2250" s="198"/>
      <c r="AV2250" s="97">
        <v>48</v>
      </c>
      <c r="AW2250" s="99">
        <v>353</v>
      </c>
      <c r="AX2250" s="105">
        <f t="shared" si="1238"/>
        <v>48353</v>
      </c>
      <c r="AZ2250" s="7" t="s">
        <v>2951</v>
      </c>
      <c r="BA2250" t="s">
        <v>3184</v>
      </c>
      <c r="BT2250" s="1">
        <v>3</v>
      </c>
    </row>
    <row r="2251" spans="1:72" hidden="1" outlineLevel="1">
      <c r="A2251" t="s">
        <v>3137</v>
      </c>
      <c r="B2251" t="s">
        <v>2</v>
      </c>
      <c r="C2251" s="1">
        <f t="shared" si="1223"/>
        <v>28099</v>
      </c>
      <c r="D2251" s="7">
        <f>IF(R2251&gt;0,RANK(R2251,(R2251:T2251,U2251:AI2251)),0)</f>
        <v>4</v>
      </c>
      <c r="E2251" s="7">
        <f>IF(S2251&gt;0,RANK(S2251,(R2251:T2251,U2251:AI2251)),0)</f>
        <v>6</v>
      </c>
      <c r="F2251" s="7">
        <f>IF(T2251&gt;0,RANK(T2251,(R2251:T2251,U2251:AI2251)),0)</f>
        <v>3</v>
      </c>
      <c r="G2251" s="7">
        <f>IF(U2251&gt;0,RANK(U2251,(R2251:T2251,U2251:AI2251)),0)</f>
        <v>1</v>
      </c>
      <c r="H2251" s="7">
        <f t="shared" si="1224"/>
        <v>2</v>
      </c>
      <c r="I2251" s="49">
        <f t="shared" si="1225"/>
        <v>2594</v>
      </c>
      <c r="J2251" s="177">
        <f t="shared" si="1240"/>
        <v>9.2316452542795122E-2</v>
      </c>
      <c r="K2251" s="2"/>
      <c r="L2251" s="2">
        <f t="shared" si="1226"/>
        <v>5.3667390298587136E-2</v>
      </c>
      <c r="M2251" s="2">
        <f t="shared" si="1227"/>
        <v>1.3808320580803588E-2</v>
      </c>
      <c r="N2251" s="2">
        <f t="shared" si="1228"/>
        <v>0.18064699811381188</v>
      </c>
      <c r="O2251" s="2">
        <f t="shared" si="1229"/>
        <v>0.39414214028969002</v>
      </c>
      <c r="P2251" s="2">
        <f t="shared" si="1230"/>
        <v>0.30182568774689489</v>
      </c>
      <c r="Q2251" s="2">
        <f t="shared" si="1222"/>
        <v>5.5909462970212431E-2</v>
      </c>
      <c r="R2251" s="1">
        <v>1508</v>
      </c>
      <c r="S2251" s="1">
        <v>388</v>
      </c>
      <c r="T2251" s="1">
        <v>5076</v>
      </c>
      <c r="U2251" s="1">
        <v>11075</v>
      </c>
      <c r="V2251" s="1">
        <v>8481</v>
      </c>
      <c r="W2251" s="1">
        <v>1034</v>
      </c>
      <c r="X2251" s="1">
        <v>35</v>
      </c>
      <c r="Y2251" s="1">
        <v>32</v>
      </c>
      <c r="Z2251" s="1">
        <v>120</v>
      </c>
      <c r="AA2251" s="1">
        <v>281</v>
      </c>
      <c r="AC2251" s="1">
        <f t="shared" si="1239"/>
        <v>6</v>
      </c>
      <c r="AD2251" s="1">
        <v>34</v>
      </c>
      <c r="AF2251" s="1">
        <v>17</v>
      </c>
      <c r="AG2251" s="1">
        <v>12</v>
      </c>
      <c r="AK2251" s="7">
        <f t="shared" si="1231"/>
        <v>5</v>
      </c>
      <c r="AL2251" s="7">
        <f t="shared" si="1232"/>
        <v>9</v>
      </c>
      <c r="AM2251" s="7">
        <f t="shared" si="1233"/>
        <v>10</v>
      </c>
      <c r="AN2251" s="2">
        <f t="shared" si="1234"/>
        <v>3.6798462578739456E-2</v>
      </c>
      <c r="AO2251" s="2">
        <f t="shared" si="1235"/>
        <v>1.245595928680736E-3</v>
      </c>
      <c r="AP2251" s="2">
        <f t="shared" si="1236"/>
        <v>1.1388305633652444E-3</v>
      </c>
      <c r="AR2251" t="str">
        <f t="shared" si="1237"/>
        <v>Nueces</v>
      </c>
      <c r="AS2251" t="s">
        <v>2</v>
      </c>
      <c r="AT2251" s="184">
        <v>27</v>
      </c>
      <c r="AU2251" s="198"/>
      <c r="AV2251" s="97">
        <v>48</v>
      </c>
      <c r="AW2251" s="99">
        <v>355</v>
      </c>
      <c r="AX2251" s="105">
        <f t="shared" si="1238"/>
        <v>48355</v>
      </c>
      <c r="AZ2251" s="7" t="s">
        <v>2951</v>
      </c>
      <c r="BA2251" t="s">
        <v>3184</v>
      </c>
      <c r="BT2251" s="1">
        <v>6</v>
      </c>
    </row>
    <row r="2252" spans="1:72" hidden="1" outlineLevel="1">
      <c r="A2252" t="s">
        <v>2680</v>
      </c>
      <c r="B2252" t="s">
        <v>2</v>
      </c>
      <c r="C2252" s="1">
        <f t="shared" si="1223"/>
        <v>1795</v>
      </c>
      <c r="D2252" s="7">
        <f>IF(R2252&gt;0,RANK(R2252,(R2252:T2252,U2252:AI2252)),0)</f>
        <v>5</v>
      </c>
      <c r="E2252" s="7">
        <f>IF(S2252&gt;0,RANK(S2252,(R2252:T2252,U2252:AI2252)),0)</f>
        <v>7</v>
      </c>
      <c r="F2252" s="7">
        <f>IF(T2252&gt;0,RANK(T2252,(R2252:T2252,U2252:AI2252)),0)</f>
        <v>3</v>
      </c>
      <c r="G2252" s="7">
        <f>IF(U2252&gt;0,RANK(U2252,(R2252:T2252,U2252:AI2252)),0)</f>
        <v>1</v>
      </c>
      <c r="H2252" s="7">
        <f t="shared" si="1224"/>
        <v>2</v>
      </c>
      <c r="I2252" s="49">
        <f t="shared" si="1225"/>
        <v>499</v>
      </c>
      <c r="J2252" s="177">
        <f t="shared" si="1240"/>
        <v>0.27799442896935933</v>
      </c>
      <c r="K2252" s="2"/>
      <c r="L2252" s="2">
        <f t="shared" si="1226"/>
        <v>2.0612813370473538E-2</v>
      </c>
      <c r="M2252" s="2">
        <f t="shared" si="1227"/>
        <v>7.7994428969359328E-3</v>
      </c>
      <c r="N2252" s="2">
        <f t="shared" si="1228"/>
        <v>0.13259052924791087</v>
      </c>
      <c r="O2252" s="2">
        <f t="shared" si="1229"/>
        <v>0.51699164345403903</v>
      </c>
      <c r="P2252" s="2">
        <f t="shared" si="1230"/>
        <v>0.23899721448467967</v>
      </c>
      <c r="Q2252" s="2">
        <f t="shared" si="1222"/>
        <v>8.3008356545961087E-2</v>
      </c>
      <c r="R2252" s="1">
        <v>37</v>
      </c>
      <c r="S2252" s="1">
        <v>14</v>
      </c>
      <c r="T2252" s="1">
        <v>238</v>
      </c>
      <c r="U2252" s="1">
        <v>928</v>
      </c>
      <c r="V2252" s="1">
        <v>429</v>
      </c>
      <c r="W2252" s="1">
        <v>105</v>
      </c>
      <c r="X2252" s="1">
        <v>1</v>
      </c>
      <c r="Y2252" s="1">
        <v>5</v>
      </c>
      <c r="Z2252" s="1">
        <v>4</v>
      </c>
      <c r="AA2252" s="1">
        <v>23</v>
      </c>
      <c r="AC2252" s="1">
        <f t="shared" si="1239"/>
        <v>0</v>
      </c>
      <c r="AD2252" s="1">
        <v>9</v>
      </c>
      <c r="AF2252" s="1">
        <v>1</v>
      </c>
      <c r="AG2252" s="1">
        <v>1</v>
      </c>
      <c r="AK2252" s="7">
        <f t="shared" si="1231"/>
        <v>4</v>
      </c>
      <c r="AL2252" s="7">
        <f t="shared" si="1232"/>
        <v>10</v>
      </c>
      <c r="AM2252" s="7">
        <f t="shared" si="1233"/>
        <v>8</v>
      </c>
      <c r="AN2252" s="2">
        <f t="shared" si="1234"/>
        <v>5.8495821727019497E-2</v>
      </c>
      <c r="AO2252" s="2">
        <f t="shared" si="1235"/>
        <v>5.5710306406685239E-4</v>
      </c>
      <c r="AP2252" s="2">
        <f t="shared" si="1236"/>
        <v>2.7855153203342618E-3</v>
      </c>
      <c r="AR2252" t="str">
        <f t="shared" si="1237"/>
        <v>Ochiltree</v>
      </c>
      <c r="AS2252" t="s">
        <v>2</v>
      </c>
      <c r="AT2252" s="184">
        <v>13</v>
      </c>
      <c r="AU2252" s="198"/>
      <c r="AV2252" s="97">
        <v>48</v>
      </c>
      <c r="AW2252" s="99">
        <v>357</v>
      </c>
      <c r="AX2252" s="105">
        <f t="shared" si="1238"/>
        <v>48357</v>
      </c>
      <c r="AZ2252" s="7" t="s">
        <v>2951</v>
      </c>
      <c r="BA2252" t="s">
        <v>3184</v>
      </c>
      <c r="BT2252" s="1">
        <v>0</v>
      </c>
    </row>
    <row r="2253" spans="1:72" hidden="1" outlineLevel="1">
      <c r="A2253" t="s">
        <v>2500</v>
      </c>
      <c r="B2253" t="s">
        <v>2</v>
      </c>
      <c r="C2253" s="1">
        <f t="shared" si="1223"/>
        <v>577</v>
      </c>
      <c r="D2253" s="7">
        <f>IF(R2253&gt;0,RANK(R2253,(R2253:T2253,U2253:AI2253)),0)</f>
        <v>5</v>
      </c>
      <c r="E2253" s="7">
        <f>IF(S2253&gt;0,RANK(S2253,(R2253:T2253,U2253:AI2253)),0)</f>
        <v>7</v>
      </c>
      <c r="F2253" s="7">
        <f>IF(T2253&gt;0,RANK(T2253,(R2253:T2253,U2253:AI2253)),0)</f>
        <v>3</v>
      </c>
      <c r="G2253" s="7">
        <f>IF(U2253&gt;0,RANK(U2253,(R2253:T2253,U2253:AI2253)),0)</f>
        <v>1</v>
      </c>
      <c r="H2253" s="7">
        <f t="shared" si="1224"/>
        <v>2</v>
      </c>
      <c r="I2253" s="49">
        <f t="shared" si="1225"/>
        <v>198</v>
      </c>
      <c r="J2253" s="177">
        <f t="shared" si="1240"/>
        <v>0.34315424610051992</v>
      </c>
      <c r="K2253" s="2"/>
      <c r="L2253" s="2">
        <f t="shared" si="1226"/>
        <v>2.7729636048526862E-2</v>
      </c>
      <c r="M2253" s="2">
        <f t="shared" si="1227"/>
        <v>1.2131715771230503E-2</v>
      </c>
      <c r="N2253" s="2">
        <f t="shared" si="1228"/>
        <v>0.10225303292894281</v>
      </c>
      <c r="O2253" s="2">
        <f t="shared" si="1229"/>
        <v>0.5493934142114385</v>
      </c>
      <c r="P2253" s="2">
        <f t="shared" si="1230"/>
        <v>0.20623916811091855</v>
      </c>
      <c r="Q2253" s="2">
        <f t="shared" si="1222"/>
        <v>0.10225303292894275</v>
      </c>
      <c r="R2253" s="1">
        <v>16</v>
      </c>
      <c r="S2253" s="1">
        <v>7</v>
      </c>
      <c r="T2253" s="1">
        <v>59</v>
      </c>
      <c r="U2253" s="1">
        <v>317</v>
      </c>
      <c r="V2253" s="1">
        <v>119</v>
      </c>
      <c r="W2253" s="1">
        <v>46</v>
      </c>
      <c r="X2253" s="1">
        <v>0</v>
      </c>
      <c r="Y2253" s="1">
        <v>1</v>
      </c>
      <c r="Z2253" s="1">
        <v>0</v>
      </c>
      <c r="AA2253" s="1">
        <v>10</v>
      </c>
      <c r="AC2253" s="1">
        <f t="shared" si="1239"/>
        <v>0</v>
      </c>
      <c r="AD2253" s="1">
        <v>1</v>
      </c>
      <c r="AF2253" s="1">
        <v>0</v>
      </c>
      <c r="AG2253" s="1">
        <v>1</v>
      </c>
      <c r="AK2253" s="7">
        <f t="shared" si="1231"/>
        <v>4</v>
      </c>
      <c r="AL2253" s="7">
        <f t="shared" si="1232"/>
        <v>0</v>
      </c>
      <c r="AM2253" s="7">
        <f t="shared" si="1233"/>
        <v>8</v>
      </c>
      <c r="AN2253" s="2">
        <f t="shared" si="1234"/>
        <v>7.9722703639514725E-2</v>
      </c>
      <c r="AO2253" s="2">
        <f t="shared" si="1235"/>
        <v>0</v>
      </c>
      <c r="AP2253" s="2">
        <f t="shared" si="1236"/>
        <v>1.7331022530329288E-3</v>
      </c>
      <c r="AR2253" t="str">
        <f t="shared" si="1237"/>
        <v>Oldham</v>
      </c>
      <c r="AS2253" t="s">
        <v>2</v>
      </c>
      <c r="AT2253" s="184">
        <v>13</v>
      </c>
      <c r="AU2253" s="198"/>
      <c r="AV2253" s="97">
        <v>48</v>
      </c>
      <c r="AW2253" s="99">
        <v>359</v>
      </c>
      <c r="AX2253" s="105">
        <f t="shared" si="1238"/>
        <v>48359</v>
      </c>
      <c r="AZ2253" s="7" t="s">
        <v>2951</v>
      </c>
      <c r="BA2253" t="s">
        <v>3184</v>
      </c>
      <c r="BT2253" s="1">
        <v>0</v>
      </c>
    </row>
    <row r="2254" spans="1:72" hidden="1" outlineLevel="1">
      <c r="A2254" t="s">
        <v>1412</v>
      </c>
      <c r="B2254" t="s">
        <v>2</v>
      </c>
      <c r="C2254" s="1">
        <f t="shared" si="1223"/>
        <v>15380</v>
      </c>
      <c r="D2254" s="7">
        <f>IF(R2254&gt;0,RANK(R2254,(R2254:T2254,U2254:AI2254)),0)</f>
        <v>5</v>
      </c>
      <c r="E2254" s="7">
        <f>IF(S2254&gt;0,RANK(S2254,(R2254:T2254,U2254:AI2254)),0)</f>
        <v>7</v>
      </c>
      <c r="F2254" s="7">
        <f>IF(T2254&gt;0,RANK(T2254,(R2254:T2254,U2254:AI2254)),0)</f>
        <v>3</v>
      </c>
      <c r="G2254" s="7">
        <f>IF(U2254&gt;0,RANK(U2254,(R2254:T2254,U2254:AI2254)),0)</f>
        <v>1</v>
      </c>
      <c r="H2254" s="7">
        <f t="shared" si="1224"/>
        <v>2</v>
      </c>
      <c r="I2254" s="49">
        <f t="shared" si="1225"/>
        <v>2343</v>
      </c>
      <c r="J2254" s="177">
        <f t="shared" si="1240"/>
        <v>0.1523407022106632</v>
      </c>
      <c r="K2254" s="2"/>
      <c r="L2254" s="2">
        <f t="shared" si="1226"/>
        <v>2.0871261378413525E-2</v>
      </c>
      <c r="M2254" s="2">
        <f t="shared" si="1227"/>
        <v>1.2028608582574773E-2</v>
      </c>
      <c r="N2254" s="2">
        <f t="shared" si="1228"/>
        <v>9.1482444733420029E-2</v>
      </c>
      <c r="O2254" s="2">
        <f t="shared" si="1229"/>
        <v>0.48621586475942785</v>
      </c>
      <c r="P2254" s="2">
        <f t="shared" si="1230"/>
        <v>0.33387516254876465</v>
      </c>
      <c r="Q2254" s="2">
        <f t="shared" si="1222"/>
        <v>5.5526657997399087E-2</v>
      </c>
      <c r="R2254" s="1">
        <v>321</v>
      </c>
      <c r="S2254" s="1">
        <v>185</v>
      </c>
      <c r="T2254" s="1">
        <v>1407</v>
      </c>
      <c r="U2254" s="1">
        <v>7478</v>
      </c>
      <c r="V2254" s="1">
        <v>5135</v>
      </c>
      <c r="W2254" s="1">
        <v>451</v>
      </c>
      <c r="X2254" s="1">
        <v>11</v>
      </c>
      <c r="Y2254" s="1">
        <v>18</v>
      </c>
      <c r="Z2254" s="1">
        <v>45</v>
      </c>
      <c r="AA2254" s="1">
        <v>267</v>
      </c>
      <c r="AC2254" s="1">
        <f t="shared" si="1239"/>
        <v>8</v>
      </c>
      <c r="AD2254" s="1">
        <v>46</v>
      </c>
      <c r="AF2254" s="1">
        <v>5</v>
      </c>
      <c r="AG2254" s="1">
        <v>3</v>
      </c>
      <c r="AK2254" s="7">
        <f t="shared" si="1231"/>
        <v>4</v>
      </c>
      <c r="AL2254" s="7">
        <f t="shared" si="1232"/>
        <v>10</v>
      </c>
      <c r="AM2254" s="7">
        <f t="shared" si="1233"/>
        <v>9</v>
      </c>
      <c r="AN2254" s="2">
        <f t="shared" si="1234"/>
        <v>2.9323797139141742E-2</v>
      </c>
      <c r="AO2254" s="2">
        <f t="shared" si="1235"/>
        <v>7.1521456436931077E-4</v>
      </c>
      <c r="AP2254" s="2">
        <f t="shared" si="1236"/>
        <v>1.1703511053315994E-3</v>
      </c>
      <c r="AR2254" t="str">
        <f t="shared" si="1237"/>
        <v>Orange</v>
      </c>
      <c r="AS2254" t="s">
        <v>2</v>
      </c>
      <c r="AT2254" s="184">
        <v>36</v>
      </c>
      <c r="AU2254" s="198"/>
      <c r="AV2254" s="97">
        <v>48</v>
      </c>
      <c r="AW2254" s="99">
        <v>361</v>
      </c>
      <c r="AX2254" s="105">
        <f t="shared" si="1238"/>
        <v>48361</v>
      </c>
      <c r="AZ2254" s="7" t="s">
        <v>2951</v>
      </c>
      <c r="BA2254" t="s">
        <v>3184</v>
      </c>
      <c r="BT2254" s="1">
        <v>8</v>
      </c>
    </row>
    <row r="2255" spans="1:72" hidden="1" outlineLevel="1">
      <c r="A2255" t="s">
        <v>2681</v>
      </c>
      <c r="B2255" t="s">
        <v>2</v>
      </c>
      <c r="C2255" s="1">
        <f t="shared" si="1223"/>
        <v>6185</v>
      </c>
      <c r="D2255" s="7">
        <f>IF(R2255&gt;0,RANK(R2255,(R2255:T2255,U2255:AI2255)),0)</f>
        <v>6</v>
      </c>
      <c r="E2255" s="7">
        <f>IF(S2255&gt;0,RANK(S2255,(R2255:T2255,U2255:AI2255)),0)</f>
        <v>7</v>
      </c>
      <c r="F2255" s="7">
        <f>IF(T2255&gt;0,RANK(T2255,(R2255:T2255,U2255:AI2255)),0)</f>
        <v>3</v>
      </c>
      <c r="G2255" s="7">
        <f>IF(U2255&gt;0,RANK(U2255,(R2255:T2255,U2255:AI2255)),0)</f>
        <v>1</v>
      </c>
      <c r="H2255" s="7">
        <f t="shared" si="1224"/>
        <v>2</v>
      </c>
      <c r="I2255" s="49">
        <f t="shared" si="1225"/>
        <v>877</v>
      </c>
      <c r="J2255" s="177">
        <f t="shared" si="1240"/>
        <v>0.14179466451091349</v>
      </c>
      <c r="K2255" s="2"/>
      <c r="L2255" s="2">
        <f t="shared" si="1226"/>
        <v>2.1827000808407437E-2</v>
      </c>
      <c r="M2255" s="2">
        <f t="shared" si="1227"/>
        <v>1.810832659660469E-2</v>
      </c>
      <c r="N2255" s="2">
        <f t="shared" si="1228"/>
        <v>0.1089733225545675</v>
      </c>
      <c r="O2255" s="2">
        <f t="shared" si="1229"/>
        <v>0.45481002425222311</v>
      </c>
      <c r="P2255" s="2">
        <f t="shared" si="1230"/>
        <v>0.31301535974130962</v>
      </c>
      <c r="Q2255" s="2">
        <f t="shared" si="1222"/>
        <v>8.3265966046887741E-2</v>
      </c>
      <c r="R2255" s="1">
        <v>135</v>
      </c>
      <c r="S2255" s="1">
        <v>112</v>
      </c>
      <c r="T2255" s="1">
        <v>674</v>
      </c>
      <c r="U2255" s="1">
        <v>2813</v>
      </c>
      <c r="V2255" s="1">
        <v>1936</v>
      </c>
      <c r="W2255" s="1">
        <v>304</v>
      </c>
      <c r="X2255" s="1">
        <v>0</v>
      </c>
      <c r="Y2255" s="1">
        <v>6</v>
      </c>
      <c r="Z2255" s="1">
        <v>7</v>
      </c>
      <c r="AA2255" s="1">
        <v>146</v>
      </c>
      <c r="AC2255" s="1">
        <f t="shared" si="1239"/>
        <v>7</v>
      </c>
      <c r="AD2255" s="1">
        <v>30</v>
      </c>
      <c r="AF2255" s="1">
        <v>11</v>
      </c>
      <c r="AG2255" s="1">
        <v>4</v>
      </c>
      <c r="AK2255" s="7">
        <f t="shared" si="1231"/>
        <v>4</v>
      </c>
      <c r="AL2255" s="7">
        <f t="shared" si="1232"/>
        <v>0</v>
      </c>
      <c r="AM2255" s="7">
        <f t="shared" si="1233"/>
        <v>9</v>
      </c>
      <c r="AN2255" s="2">
        <f t="shared" si="1234"/>
        <v>4.9151172190784152E-2</v>
      </c>
      <c r="AO2255" s="2">
        <f t="shared" si="1235"/>
        <v>0</v>
      </c>
      <c r="AP2255" s="2">
        <f t="shared" si="1236"/>
        <v>9.700889248181083E-4</v>
      </c>
      <c r="AR2255" t="str">
        <f t="shared" si="1237"/>
        <v>Palo Pinto</v>
      </c>
      <c r="AS2255" t="s">
        <v>2</v>
      </c>
      <c r="AT2255" s="184">
        <v>11</v>
      </c>
      <c r="AU2255" s="198"/>
      <c r="AV2255" s="97">
        <v>48</v>
      </c>
      <c r="AW2255" s="99">
        <v>363</v>
      </c>
      <c r="AX2255" s="105">
        <f t="shared" si="1238"/>
        <v>48363</v>
      </c>
      <c r="AZ2255" s="7" t="s">
        <v>2951</v>
      </c>
      <c r="BA2255" t="s">
        <v>3184</v>
      </c>
      <c r="BT2255" s="1">
        <v>7</v>
      </c>
    </row>
    <row r="2256" spans="1:72" hidden="1" outlineLevel="1">
      <c r="A2256" t="s">
        <v>659</v>
      </c>
      <c r="B2256" t="s">
        <v>2</v>
      </c>
      <c r="C2256" s="1">
        <f t="shared" si="1223"/>
        <v>5339</v>
      </c>
      <c r="D2256" s="7">
        <f>IF(R2256&gt;0,RANK(R2256,(R2256:T2256,U2256:AI2256)),0)</f>
        <v>5</v>
      </c>
      <c r="E2256" s="7">
        <f>IF(S2256&gt;0,RANK(S2256,(R2256:T2256,U2256:AI2256)),0)</f>
        <v>7</v>
      </c>
      <c r="F2256" s="7">
        <f>IF(T2256&gt;0,RANK(T2256,(R2256:T2256,U2256:AI2256)),0)</f>
        <v>3</v>
      </c>
      <c r="G2256" s="7">
        <f>IF(U2256&gt;0,RANK(U2256,(R2256:T2256,U2256:AI2256)),0)</f>
        <v>1</v>
      </c>
      <c r="H2256" s="7">
        <f t="shared" si="1224"/>
        <v>2</v>
      </c>
      <c r="I2256" s="49">
        <f t="shared" si="1225"/>
        <v>1104</v>
      </c>
      <c r="J2256" s="177">
        <f t="shared" si="1240"/>
        <v>0.20678029593556846</v>
      </c>
      <c r="K2256" s="2"/>
      <c r="L2256" s="2">
        <f t="shared" si="1226"/>
        <v>1.9292002247611913E-2</v>
      </c>
      <c r="M2256" s="2">
        <f t="shared" si="1227"/>
        <v>9.1777486420678029E-3</v>
      </c>
      <c r="N2256" s="2">
        <f t="shared" si="1228"/>
        <v>8.1663232815133921E-2</v>
      </c>
      <c r="O2256" s="2">
        <f t="shared" si="1229"/>
        <v>0.51695073983892115</v>
      </c>
      <c r="P2256" s="2">
        <f t="shared" si="1230"/>
        <v>0.31017044390335269</v>
      </c>
      <c r="Q2256" s="2">
        <f t="shared" si="1222"/>
        <v>6.274583255291255E-2</v>
      </c>
      <c r="R2256" s="1">
        <v>103</v>
      </c>
      <c r="S2256" s="1">
        <v>49</v>
      </c>
      <c r="T2256" s="1">
        <v>436</v>
      </c>
      <c r="U2256" s="1">
        <v>2760</v>
      </c>
      <c r="V2256" s="1">
        <v>1656</v>
      </c>
      <c r="W2256" s="1">
        <v>230</v>
      </c>
      <c r="X2256" s="1">
        <v>2</v>
      </c>
      <c r="Y2256" s="1">
        <v>3</v>
      </c>
      <c r="Z2256" s="1">
        <v>6</v>
      </c>
      <c r="AA2256" s="1">
        <v>58</v>
      </c>
      <c r="AC2256" s="1">
        <f t="shared" si="1239"/>
        <v>0</v>
      </c>
      <c r="AD2256" s="1">
        <v>31</v>
      </c>
      <c r="AF2256" s="1">
        <v>4</v>
      </c>
      <c r="AG2256" s="1">
        <v>1</v>
      </c>
      <c r="AK2256" s="7">
        <f t="shared" si="1231"/>
        <v>4</v>
      </c>
      <c r="AL2256" s="7">
        <f t="shared" si="1232"/>
        <v>10</v>
      </c>
      <c r="AM2256" s="7">
        <f t="shared" si="1233"/>
        <v>9</v>
      </c>
      <c r="AN2256" s="2">
        <f t="shared" si="1234"/>
        <v>4.3079228319910096E-2</v>
      </c>
      <c r="AO2256" s="2">
        <f t="shared" si="1235"/>
        <v>3.7460198539052256E-4</v>
      </c>
      <c r="AP2256" s="2">
        <f t="shared" si="1236"/>
        <v>5.6190297808578389E-4</v>
      </c>
      <c r="AR2256" t="str">
        <f t="shared" si="1237"/>
        <v>Panola</v>
      </c>
      <c r="AS2256" t="s">
        <v>2</v>
      </c>
      <c r="AT2256" s="184">
        <v>1</v>
      </c>
      <c r="AU2256" s="198"/>
      <c r="AV2256" s="97">
        <v>48</v>
      </c>
      <c r="AW2256" s="99">
        <v>365</v>
      </c>
      <c r="AX2256" s="105">
        <f t="shared" si="1238"/>
        <v>48365</v>
      </c>
      <c r="AZ2256" s="7" t="s">
        <v>2951</v>
      </c>
      <c r="BA2256" t="s">
        <v>3184</v>
      </c>
      <c r="BT2256" s="1">
        <v>0</v>
      </c>
    </row>
    <row r="2257" spans="1:72" hidden="1" outlineLevel="1">
      <c r="A2257" t="s">
        <v>2318</v>
      </c>
      <c r="B2257" t="s">
        <v>2</v>
      </c>
      <c r="C2257" s="1">
        <f t="shared" si="1223"/>
        <v>26797</v>
      </c>
      <c r="D2257" s="7">
        <f>IF(R2257&gt;0,RANK(R2257,(R2257:T2257,U2257:AI2257)),0)</f>
        <v>5</v>
      </c>
      <c r="E2257" s="7">
        <f>IF(S2257&gt;0,RANK(S2257,(R2257:T2257,U2257:AI2257)),0)</f>
        <v>7</v>
      </c>
      <c r="F2257" s="7">
        <f>IF(T2257&gt;0,RANK(T2257,(R2257:T2257,U2257:AI2257)),0)</f>
        <v>3</v>
      </c>
      <c r="G2257" s="7">
        <f>IF(U2257&gt;0,RANK(U2257,(R2257:T2257,U2257:AI2257)),0)</f>
        <v>1</v>
      </c>
      <c r="H2257" s="7">
        <f t="shared" si="1224"/>
        <v>2</v>
      </c>
      <c r="I2257" s="49">
        <f t="shared" si="1225"/>
        <v>4939</v>
      </c>
      <c r="J2257" s="177">
        <f t="shared" si="1240"/>
        <v>0.18431167668022541</v>
      </c>
      <c r="K2257" s="2"/>
      <c r="L2257" s="2">
        <f t="shared" si="1226"/>
        <v>2.2278613277605702E-2</v>
      </c>
      <c r="M2257" s="2">
        <f t="shared" si="1227"/>
        <v>7.6127924767697879E-3</v>
      </c>
      <c r="N2257" s="2">
        <f t="shared" si="1228"/>
        <v>0.13046236519013321</v>
      </c>
      <c r="O2257" s="2">
        <f t="shared" si="1229"/>
        <v>0.48102399522334588</v>
      </c>
      <c r="P2257" s="2">
        <f t="shared" si="1230"/>
        <v>0.29671231854312052</v>
      </c>
      <c r="Q2257" s="2">
        <f t="shared" si="1222"/>
        <v>6.1909915289024842E-2</v>
      </c>
      <c r="R2257" s="1">
        <v>597</v>
      </c>
      <c r="S2257" s="1">
        <v>204</v>
      </c>
      <c r="T2257" s="1">
        <v>3496</v>
      </c>
      <c r="U2257" s="1">
        <v>12890</v>
      </c>
      <c r="V2257" s="1">
        <v>7951</v>
      </c>
      <c r="W2257" s="1">
        <v>1267</v>
      </c>
      <c r="X2257" s="1">
        <v>21</v>
      </c>
      <c r="Y2257" s="1">
        <v>18</v>
      </c>
      <c r="Z2257" s="1">
        <v>58</v>
      </c>
      <c r="AA2257" s="1">
        <v>217</v>
      </c>
      <c r="AC2257" s="1">
        <f t="shared" si="1239"/>
        <v>9</v>
      </c>
      <c r="AD2257" s="1">
        <v>53</v>
      </c>
      <c r="AF2257" s="1">
        <v>11</v>
      </c>
      <c r="AG2257" s="1">
        <v>5</v>
      </c>
      <c r="AK2257" s="7">
        <f t="shared" si="1231"/>
        <v>4</v>
      </c>
      <c r="AL2257" s="7">
        <f t="shared" si="1232"/>
        <v>9</v>
      </c>
      <c r="AM2257" s="7">
        <f t="shared" si="1233"/>
        <v>10</v>
      </c>
      <c r="AN2257" s="2">
        <f t="shared" si="1234"/>
        <v>4.7281412098369217E-2</v>
      </c>
      <c r="AO2257" s="2">
        <f t="shared" si="1235"/>
        <v>7.8366981378512519E-4</v>
      </c>
      <c r="AP2257" s="2">
        <f t="shared" si="1236"/>
        <v>6.7171698324439307E-4</v>
      </c>
      <c r="AR2257" t="str">
        <f t="shared" si="1237"/>
        <v>Parker</v>
      </c>
      <c r="AS2257" t="s">
        <v>2</v>
      </c>
      <c r="AT2257" s="184">
        <v>12</v>
      </c>
      <c r="AU2257" s="198"/>
      <c r="AV2257" s="97">
        <v>48</v>
      </c>
      <c r="AW2257" s="99">
        <v>367</v>
      </c>
      <c r="AX2257" s="105">
        <f t="shared" si="1238"/>
        <v>48367</v>
      </c>
      <c r="AZ2257" s="7" t="s">
        <v>2951</v>
      </c>
      <c r="BA2257" t="s">
        <v>3184</v>
      </c>
      <c r="BT2257" s="1">
        <v>9</v>
      </c>
    </row>
    <row r="2258" spans="1:72" hidden="1" outlineLevel="1">
      <c r="A2258" t="s">
        <v>2819</v>
      </c>
      <c r="B2258" t="s">
        <v>2</v>
      </c>
      <c r="C2258" s="1">
        <f t="shared" si="1223"/>
        <v>1224</v>
      </c>
      <c r="D2258" s="7">
        <f>IF(R2258&gt;0,RANK(R2258,(R2258:T2258,U2258:AI2258)),0)</f>
        <v>5</v>
      </c>
      <c r="E2258" s="7">
        <f>IF(S2258&gt;0,RANK(S2258,(R2258:T2258,U2258:AI2258)),0)</f>
        <v>8</v>
      </c>
      <c r="F2258" s="7">
        <f>IF(T2258&gt;0,RANK(T2258,(R2258:T2258,U2258:AI2258)),0)</f>
        <v>3</v>
      </c>
      <c r="G2258" s="7">
        <f>IF(U2258&gt;0,RANK(U2258,(R2258:T2258,U2258:AI2258)),0)</f>
        <v>1</v>
      </c>
      <c r="H2258" s="7">
        <f t="shared" si="1224"/>
        <v>2</v>
      </c>
      <c r="I2258" s="49">
        <f t="shared" si="1225"/>
        <v>510</v>
      </c>
      <c r="J2258" s="177">
        <f t="shared" si="1240"/>
        <v>0.41666666666666669</v>
      </c>
      <c r="K2258" s="2"/>
      <c r="L2258" s="2">
        <f t="shared" si="1226"/>
        <v>1.9607843137254902E-2</v>
      </c>
      <c r="M2258" s="2">
        <f t="shared" si="1227"/>
        <v>3.2679738562091504E-3</v>
      </c>
      <c r="N2258" s="2">
        <f t="shared" si="1228"/>
        <v>0.11846405228758169</v>
      </c>
      <c r="O2258" s="2">
        <f t="shared" si="1229"/>
        <v>0.59477124183006536</v>
      </c>
      <c r="P2258" s="2">
        <f t="shared" si="1230"/>
        <v>0.1781045751633987</v>
      </c>
      <c r="Q2258" s="2">
        <f t="shared" si="1222"/>
        <v>8.5784313725490141E-2</v>
      </c>
      <c r="R2258" s="1">
        <v>24</v>
      </c>
      <c r="S2258" s="1">
        <v>4</v>
      </c>
      <c r="T2258" s="1">
        <v>145</v>
      </c>
      <c r="U2258" s="1">
        <v>728</v>
      </c>
      <c r="V2258" s="1">
        <v>218</v>
      </c>
      <c r="W2258" s="1">
        <v>89</v>
      </c>
      <c r="X2258" s="1">
        <v>1</v>
      </c>
      <c r="Y2258" s="1">
        <v>0</v>
      </c>
      <c r="Z2258" s="1">
        <v>3</v>
      </c>
      <c r="AA2258" s="1">
        <v>5</v>
      </c>
      <c r="AC2258" s="1">
        <f t="shared" si="1239"/>
        <v>0</v>
      </c>
      <c r="AD2258" s="1">
        <v>5</v>
      </c>
      <c r="AF2258" s="1">
        <v>0</v>
      </c>
      <c r="AG2258" s="1">
        <v>2</v>
      </c>
      <c r="AK2258" s="7">
        <f t="shared" si="1231"/>
        <v>4</v>
      </c>
      <c r="AL2258" s="7">
        <f t="shared" si="1232"/>
        <v>9</v>
      </c>
      <c r="AM2258" s="7">
        <f t="shared" si="1233"/>
        <v>0</v>
      </c>
      <c r="AN2258" s="2">
        <f t="shared" si="1234"/>
        <v>7.27124183006536E-2</v>
      </c>
      <c r="AO2258" s="2">
        <f t="shared" si="1235"/>
        <v>8.1699346405228761E-4</v>
      </c>
      <c r="AP2258" s="2">
        <f t="shared" si="1236"/>
        <v>0</v>
      </c>
      <c r="AR2258" t="str">
        <f t="shared" si="1237"/>
        <v>Parmer</v>
      </c>
      <c r="AS2258" t="s">
        <v>2</v>
      </c>
      <c r="AT2258" s="184">
        <v>19</v>
      </c>
      <c r="AU2258" s="198"/>
      <c r="AV2258" s="97">
        <v>48</v>
      </c>
      <c r="AW2258" s="99">
        <v>369</v>
      </c>
      <c r="AX2258" s="105">
        <f t="shared" si="1238"/>
        <v>48369</v>
      </c>
      <c r="AZ2258" s="7" t="s">
        <v>2951</v>
      </c>
      <c r="BA2258" t="s">
        <v>3184</v>
      </c>
      <c r="BT2258" s="1">
        <v>0</v>
      </c>
    </row>
    <row r="2259" spans="1:72" hidden="1" outlineLevel="1">
      <c r="A2259" t="s">
        <v>2136</v>
      </c>
      <c r="B2259" t="s">
        <v>2</v>
      </c>
      <c r="C2259" s="1">
        <f t="shared" si="1223"/>
        <v>1262</v>
      </c>
      <c r="D2259" s="7">
        <f>IF(R2259&gt;0,RANK(R2259,(R2259:T2259,U2259:AI2259)),0)</f>
        <v>6</v>
      </c>
      <c r="E2259" s="7">
        <f>IF(S2259&gt;0,RANK(S2259,(R2259:T2259,U2259:AI2259)),0)</f>
        <v>5</v>
      </c>
      <c r="F2259" s="7">
        <f>IF(T2259&gt;0,RANK(T2259,(R2259:T2259,U2259:AI2259)),0)</f>
        <v>3</v>
      </c>
      <c r="G2259" s="7">
        <f>IF(U2259&gt;0,RANK(U2259,(R2259:T2259,U2259:AI2259)),0)</f>
        <v>1</v>
      </c>
      <c r="H2259" s="7">
        <f t="shared" si="1224"/>
        <v>2</v>
      </c>
      <c r="I2259" s="49">
        <f t="shared" si="1225"/>
        <v>202</v>
      </c>
      <c r="J2259" s="177">
        <f t="shared" si="1240"/>
        <v>0.16006339144215531</v>
      </c>
      <c r="K2259" s="2"/>
      <c r="L2259" s="2">
        <f t="shared" si="1226"/>
        <v>1.0301109350237718E-2</v>
      </c>
      <c r="M2259" s="2">
        <f t="shared" si="1227"/>
        <v>1.9809825673534072E-2</v>
      </c>
      <c r="N2259" s="2">
        <f t="shared" si="1228"/>
        <v>0.13391442155309033</v>
      </c>
      <c r="O2259" s="2">
        <f t="shared" si="1229"/>
        <v>0.45958795562599047</v>
      </c>
      <c r="P2259" s="2">
        <f t="shared" si="1230"/>
        <v>0.29952456418383516</v>
      </c>
      <c r="Q2259" s="2">
        <f t="shared" si="1222"/>
        <v>7.6862123613312239E-2</v>
      </c>
      <c r="R2259" s="1">
        <v>13</v>
      </c>
      <c r="S2259" s="1">
        <v>25</v>
      </c>
      <c r="T2259" s="1">
        <v>169</v>
      </c>
      <c r="U2259" s="1">
        <v>580</v>
      </c>
      <c r="V2259" s="1">
        <v>378</v>
      </c>
      <c r="W2259" s="1">
        <v>71</v>
      </c>
      <c r="X2259" s="1">
        <v>0</v>
      </c>
      <c r="Y2259" s="1">
        <v>0</v>
      </c>
      <c r="Z2259" s="1">
        <v>5</v>
      </c>
      <c r="AA2259" s="1">
        <v>13</v>
      </c>
      <c r="AC2259" s="1">
        <f t="shared" si="1239"/>
        <v>1</v>
      </c>
      <c r="AD2259" s="1">
        <v>6</v>
      </c>
      <c r="AF2259" s="1">
        <v>0</v>
      </c>
      <c r="AG2259" s="1">
        <v>1</v>
      </c>
      <c r="AK2259" s="7">
        <f t="shared" si="1231"/>
        <v>4</v>
      </c>
      <c r="AL2259" s="7">
        <f t="shared" si="1232"/>
        <v>0</v>
      </c>
      <c r="AM2259" s="7">
        <f t="shared" si="1233"/>
        <v>0</v>
      </c>
      <c r="AN2259" s="2">
        <f t="shared" si="1234"/>
        <v>5.6259904912836764E-2</v>
      </c>
      <c r="AO2259" s="2">
        <f t="shared" si="1235"/>
        <v>0</v>
      </c>
      <c r="AP2259" s="2">
        <f t="shared" si="1236"/>
        <v>0</v>
      </c>
      <c r="AR2259" t="str">
        <f t="shared" si="1237"/>
        <v>Pecos</v>
      </c>
      <c r="AS2259" t="s">
        <v>2</v>
      </c>
      <c r="AT2259" s="184">
        <v>23</v>
      </c>
      <c r="AU2259" s="198"/>
      <c r="AV2259" s="97">
        <v>48</v>
      </c>
      <c r="AW2259" s="99">
        <v>371</v>
      </c>
      <c r="AX2259" s="105">
        <f t="shared" si="1238"/>
        <v>48371</v>
      </c>
      <c r="AZ2259" s="7" t="s">
        <v>2951</v>
      </c>
      <c r="BA2259" t="s">
        <v>3184</v>
      </c>
      <c r="BT2259" s="1">
        <v>1</v>
      </c>
    </row>
    <row r="2260" spans="1:72" hidden="1" outlineLevel="1">
      <c r="A2260" t="s">
        <v>2926</v>
      </c>
      <c r="B2260" t="s">
        <v>2</v>
      </c>
      <c r="C2260" s="1">
        <f t="shared" si="1223"/>
        <v>7735</v>
      </c>
      <c r="D2260" s="7">
        <f>IF(R2260&gt;0,RANK(R2260,(R2260:T2260,U2260:AI2260)),0)</f>
        <v>5</v>
      </c>
      <c r="E2260" s="7">
        <f>IF(S2260&gt;0,RANK(S2260,(R2260:T2260,U2260:AI2260)),0)</f>
        <v>6</v>
      </c>
      <c r="F2260" s="7">
        <f>IF(T2260&gt;0,RANK(T2260,(R2260:T2260,U2260:AI2260)),0)</f>
        <v>3</v>
      </c>
      <c r="G2260" s="7">
        <f>IF(U2260&gt;0,RANK(U2260,(R2260:T2260,U2260:AI2260)),0)</f>
        <v>1</v>
      </c>
      <c r="H2260" s="7">
        <f t="shared" si="1224"/>
        <v>2</v>
      </c>
      <c r="I2260" s="49">
        <f t="shared" si="1225"/>
        <v>512</v>
      </c>
      <c r="J2260" s="177">
        <f t="shared" si="1240"/>
        <v>6.6192630898513252E-2</v>
      </c>
      <c r="K2260" s="2"/>
      <c r="L2260" s="2">
        <f t="shared" si="1226"/>
        <v>2.4305106658047835E-2</v>
      </c>
      <c r="M2260" s="2">
        <f t="shared" si="1227"/>
        <v>1.6418875242404655E-2</v>
      </c>
      <c r="N2260" s="2">
        <f t="shared" si="1228"/>
        <v>0.1092436974789916</v>
      </c>
      <c r="O2260" s="2">
        <f t="shared" si="1229"/>
        <v>0.42391725921137685</v>
      </c>
      <c r="P2260" s="2">
        <f t="shared" si="1230"/>
        <v>0.35772462831286361</v>
      </c>
      <c r="Q2260" s="2">
        <f t="shared" si="1222"/>
        <v>6.8390433096315317E-2</v>
      </c>
      <c r="R2260" s="1">
        <v>188</v>
      </c>
      <c r="S2260" s="1">
        <v>127</v>
      </c>
      <c r="T2260" s="1">
        <v>845</v>
      </c>
      <c r="U2260" s="1">
        <v>3279</v>
      </c>
      <c r="V2260" s="1">
        <v>2767</v>
      </c>
      <c r="W2260" s="1">
        <v>363</v>
      </c>
      <c r="X2260" s="1">
        <v>16</v>
      </c>
      <c r="Y2260" s="1">
        <v>9</v>
      </c>
      <c r="Z2260" s="1">
        <v>20</v>
      </c>
      <c r="AA2260" s="1">
        <v>90</v>
      </c>
      <c r="AC2260" s="1">
        <f t="shared" si="1239"/>
        <v>3</v>
      </c>
      <c r="AD2260" s="1">
        <v>18</v>
      </c>
      <c r="AF2260" s="1">
        <v>10</v>
      </c>
      <c r="AG2260" s="1">
        <v>0</v>
      </c>
      <c r="AK2260" s="7">
        <f t="shared" si="1231"/>
        <v>4</v>
      </c>
      <c r="AL2260" s="7">
        <f t="shared" si="1232"/>
        <v>9</v>
      </c>
      <c r="AM2260" s="7">
        <f t="shared" si="1233"/>
        <v>10</v>
      </c>
      <c r="AN2260" s="2">
        <f t="shared" si="1234"/>
        <v>4.6929541047188106E-2</v>
      </c>
      <c r="AO2260" s="2">
        <f t="shared" si="1235"/>
        <v>2.0685197155785391E-3</v>
      </c>
      <c r="AP2260" s="2">
        <f t="shared" si="1236"/>
        <v>1.1635423400129282E-3</v>
      </c>
      <c r="AR2260" t="str">
        <f t="shared" si="1237"/>
        <v>Polk</v>
      </c>
      <c r="AS2260" t="s">
        <v>2</v>
      </c>
      <c r="AT2260" s="184">
        <v>36</v>
      </c>
      <c r="AU2260" s="198"/>
      <c r="AV2260" s="97">
        <v>48</v>
      </c>
      <c r="AW2260" s="99">
        <v>373</v>
      </c>
      <c r="AX2260" s="105">
        <f t="shared" si="1238"/>
        <v>48373</v>
      </c>
      <c r="AZ2260" s="7" t="s">
        <v>2951</v>
      </c>
      <c r="BA2260" t="s">
        <v>3184</v>
      </c>
      <c r="BT2260" s="1">
        <v>3</v>
      </c>
    </row>
    <row r="2261" spans="1:72" hidden="1" outlineLevel="1">
      <c r="A2261" t="s">
        <v>2884</v>
      </c>
      <c r="B2261" t="s">
        <v>2</v>
      </c>
      <c r="C2261" s="1">
        <f t="shared" si="1223"/>
        <v>11360</v>
      </c>
      <c r="D2261" s="7">
        <f>IF(R2261&gt;0,RANK(R2261,(R2261:T2261,U2261:AI2261)),0)</f>
        <v>5</v>
      </c>
      <c r="E2261" s="7">
        <f>IF(S2261&gt;0,RANK(S2261,(R2261:T2261,U2261:AI2261)),0)</f>
        <v>7</v>
      </c>
      <c r="F2261" s="7">
        <f>IF(T2261&gt;0,RANK(T2261,(R2261:T2261,U2261:AI2261)),0)</f>
        <v>3</v>
      </c>
      <c r="G2261" s="7">
        <f>IF(U2261&gt;0,RANK(U2261,(R2261:T2261,U2261:AI2261)),0)</f>
        <v>1</v>
      </c>
      <c r="H2261" s="7">
        <f t="shared" si="1224"/>
        <v>2</v>
      </c>
      <c r="I2261" s="49">
        <f t="shared" si="1225"/>
        <v>2642</v>
      </c>
      <c r="J2261" s="177">
        <f t="shared" si="1240"/>
        <v>0.23257042253521126</v>
      </c>
      <c r="K2261" s="2"/>
      <c r="L2261" s="2">
        <f t="shared" si="1226"/>
        <v>3.1161971830985916E-2</v>
      </c>
      <c r="M2261" s="2">
        <f t="shared" si="1227"/>
        <v>1.1003521126760563E-2</v>
      </c>
      <c r="N2261" s="2">
        <f t="shared" si="1228"/>
        <v>0.13230633802816902</v>
      </c>
      <c r="O2261" s="2">
        <f t="shared" si="1229"/>
        <v>0.47588028169014085</v>
      </c>
      <c r="P2261" s="2">
        <f t="shared" si="1230"/>
        <v>0.24330985915492959</v>
      </c>
      <c r="Q2261" s="2">
        <f t="shared" si="1222"/>
        <v>0.10633802816901411</v>
      </c>
      <c r="R2261" s="1">
        <v>354</v>
      </c>
      <c r="S2261" s="1">
        <v>125</v>
      </c>
      <c r="T2261" s="1">
        <v>1503</v>
      </c>
      <c r="U2261" s="1">
        <v>5406</v>
      </c>
      <c r="V2261" s="1">
        <v>2764</v>
      </c>
      <c r="W2261" s="1">
        <v>697</v>
      </c>
      <c r="X2261" s="1">
        <v>13</v>
      </c>
      <c r="Y2261" s="1">
        <v>16</v>
      </c>
      <c r="Z2261" s="1">
        <v>31</v>
      </c>
      <c r="AA2261" s="1">
        <v>111</v>
      </c>
      <c r="AC2261" s="1">
        <f t="shared" si="1239"/>
        <v>4</v>
      </c>
      <c r="AD2261" s="1">
        <v>318</v>
      </c>
      <c r="AF2261" s="1">
        <v>10</v>
      </c>
      <c r="AG2261" s="1">
        <v>8</v>
      </c>
      <c r="AK2261" s="7">
        <f t="shared" si="1231"/>
        <v>4</v>
      </c>
      <c r="AL2261" s="7">
        <f t="shared" si="1232"/>
        <v>10</v>
      </c>
      <c r="AM2261" s="7">
        <f t="shared" si="1233"/>
        <v>9</v>
      </c>
      <c r="AN2261" s="2">
        <f t="shared" si="1234"/>
        <v>6.1355633802816903E-2</v>
      </c>
      <c r="AO2261" s="2">
        <f t="shared" si="1235"/>
        <v>1.1443661971830986E-3</v>
      </c>
      <c r="AP2261" s="2">
        <f t="shared" si="1236"/>
        <v>1.4084507042253522E-3</v>
      </c>
      <c r="AR2261" t="str">
        <f t="shared" si="1237"/>
        <v>Potter</v>
      </c>
      <c r="AS2261" t="s">
        <v>2</v>
      </c>
      <c r="AT2261" s="184">
        <v>13</v>
      </c>
      <c r="AU2261" s="198"/>
      <c r="AV2261" s="97">
        <v>48</v>
      </c>
      <c r="AW2261" s="99">
        <v>375</v>
      </c>
      <c r="AX2261" s="105">
        <f t="shared" si="1238"/>
        <v>48375</v>
      </c>
      <c r="AZ2261" s="7" t="s">
        <v>2951</v>
      </c>
      <c r="BA2261" t="s">
        <v>3184</v>
      </c>
      <c r="BT2261" s="1">
        <v>4</v>
      </c>
    </row>
    <row r="2262" spans="1:72" hidden="1" outlineLevel="1">
      <c r="A2262" t="s">
        <v>286</v>
      </c>
      <c r="B2262" t="s">
        <v>2</v>
      </c>
      <c r="C2262" s="1">
        <f t="shared" si="1223"/>
        <v>97</v>
      </c>
      <c r="D2262" s="7">
        <f>IF(R2262&gt;0,RANK(R2262,(R2262:T2262,U2262:AI2262)),0)</f>
        <v>5</v>
      </c>
      <c r="E2262" s="7">
        <f>IF(S2262&gt;0,RANK(S2262,(R2262:T2262,U2262:AI2262)),0)</f>
        <v>0</v>
      </c>
      <c r="F2262" s="7">
        <f>IF(T2262&gt;0,RANK(T2262,(R2262:T2262,U2262:AI2262)),0)</f>
        <v>3</v>
      </c>
      <c r="G2262" s="7">
        <f>IF(U2262&gt;0,RANK(U2262,(R2262:T2262,U2262:AI2262)),0)</f>
        <v>1</v>
      </c>
      <c r="H2262" s="7">
        <f t="shared" si="1224"/>
        <v>2</v>
      </c>
      <c r="I2262" s="49">
        <f t="shared" si="1225"/>
        <v>6</v>
      </c>
      <c r="J2262" s="177">
        <f t="shared" si="1240"/>
        <v>6.1855670103092786E-2</v>
      </c>
      <c r="K2262" s="2"/>
      <c r="L2262" s="2">
        <f t="shared" si="1226"/>
        <v>1.0309278350515464E-2</v>
      </c>
      <c r="M2262" s="2">
        <f t="shared" si="1227"/>
        <v>0</v>
      </c>
      <c r="N2262" s="2">
        <f t="shared" si="1228"/>
        <v>0.18556701030927836</v>
      </c>
      <c r="O2262" s="2">
        <f t="shared" si="1229"/>
        <v>0.39175257731958762</v>
      </c>
      <c r="P2262" s="2">
        <f t="shared" si="1230"/>
        <v>0.32989690721649484</v>
      </c>
      <c r="Q2262" s="2">
        <f t="shared" ref="Q2262:Q2325" si="1241">IF(C2262=0,"-",(1-L2262-M2262-N2262-O2262-P2262))</f>
        <v>8.2474226804123751E-2</v>
      </c>
      <c r="R2262" s="1">
        <v>1</v>
      </c>
      <c r="S2262" s="1">
        <v>0</v>
      </c>
      <c r="T2262" s="1">
        <v>18</v>
      </c>
      <c r="U2262" s="1">
        <v>38</v>
      </c>
      <c r="V2262" s="1">
        <v>32</v>
      </c>
      <c r="W2262" s="1">
        <v>8</v>
      </c>
      <c r="X2262" s="1">
        <v>0</v>
      </c>
      <c r="Y2262" s="1">
        <v>0</v>
      </c>
      <c r="Z2262" s="1">
        <v>0</v>
      </c>
      <c r="AA2262" s="1">
        <v>0</v>
      </c>
      <c r="AC2262" s="1">
        <f t="shared" si="1239"/>
        <v>0</v>
      </c>
      <c r="AD2262" s="1">
        <v>0</v>
      </c>
      <c r="AF2262" s="1">
        <v>0</v>
      </c>
      <c r="AG2262" s="1">
        <v>0</v>
      </c>
      <c r="AK2262" s="7">
        <f t="shared" si="1231"/>
        <v>4</v>
      </c>
      <c r="AL2262" s="7">
        <f t="shared" si="1232"/>
        <v>0</v>
      </c>
      <c r="AM2262" s="7">
        <f t="shared" si="1233"/>
        <v>0</v>
      </c>
      <c r="AN2262" s="2">
        <f t="shared" si="1234"/>
        <v>8.247422680412371E-2</v>
      </c>
      <c r="AO2262" s="2">
        <f t="shared" si="1235"/>
        <v>0</v>
      </c>
      <c r="AP2262" s="2">
        <f t="shared" si="1236"/>
        <v>0</v>
      </c>
      <c r="AR2262" t="str">
        <f t="shared" si="1237"/>
        <v>Presidio</v>
      </c>
      <c r="AS2262" t="s">
        <v>2</v>
      </c>
      <c r="AT2262" s="184">
        <v>23</v>
      </c>
      <c r="AU2262" s="198"/>
      <c r="AV2262" s="97">
        <v>48</v>
      </c>
      <c r="AW2262" s="99">
        <v>377</v>
      </c>
      <c r="AX2262" s="105">
        <f t="shared" si="1238"/>
        <v>48377</v>
      </c>
      <c r="AZ2262" s="7" t="s">
        <v>2951</v>
      </c>
      <c r="BA2262" t="s">
        <v>3184</v>
      </c>
      <c r="BT2262" s="1">
        <v>0</v>
      </c>
    </row>
    <row r="2263" spans="1:72" hidden="1" outlineLevel="1">
      <c r="A2263" t="s">
        <v>703</v>
      </c>
      <c r="B2263" t="s">
        <v>2</v>
      </c>
      <c r="C2263" s="1">
        <f t="shared" si="1223"/>
        <v>2236</v>
      </c>
      <c r="D2263" s="7">
        <f>IF(R2263&gt;0,RANK(R2263,(R2263:T2263,U2263:AI2263)),0)</f>
        <v>5</v>
      </c>
      <c r="E2263" s="7">
        <f>IF(S2263&gt;0,RANK(S2263,(R2263:T2263,U2263:AI2263)),0)</f>
        <v>6</v>
      </c>
      <c r="F2263" s="7">
        <f>IF(T2263&gt;0,RANK(T2263,(R2263:T2263,U2263:AI2263)),0)</f>
        <v>3</v>
      </c>
      <c r="G2263" s="7">
        <f>IF(U2263&gt;0,RANK(U2263,(R2263:T2263,U2263:AI2263)),0)</f>
        <v>1</v>
      </c>
      <c r="H2263" s="7">
        <f t="shared" si="1224"/>
        <v>2</v>
      </c>
      <c r="I2263" s="49">
        <f t="shared" si="1225"/>
        <v>376</v>
      </c>
      <c r="J2263" s="177">
        <f t="shared" si="1240"/>
        <v>0.16815742397137745</v>
      </c>
      <c r="K2263" s="2"/>
      <c r="L2263" s="2">
        <f t="shared" si="1226"/>
        <v>1.9230769230769232E-2</v>
      </c>
      <c r="M2263" s="2">
        <f t="shared" si="1227"/>
        <v>7.6028622540250451E-3</v>
      </c>
      <c r="N2263" s="2">
        <f t="shared" si="1228"/>
        <v>0.11001788908765653</v>
      </c>
      <c r="O2263" s="2">
        <f t="shared" si="1229"/>
        <v>0.49642218246869407</v>
      </c>
      <c r="P2263" s="2">
        <f t="shared" si="1230"/>
        <v>0.32826475849731662</v>
      </c>
      <c r="Q2263" s="2">
        <f t="shared" si="1241"/>
        <v>3.8461538461538436E-2</v>
      </c>
      <c r="R2263" s="1">
        <v>43</v>
      </c>
      <c r="S2263" s="1">
        <v>17</v>
      </c>
      <c r="T2263" s="1">
        <v>246</v>
      </c>
      <c r="U2263" s="1">
        <v>1110</v>
      </c>
      <c r="V2263" s="1">
        <v>734</v>
      </c>
      <c r="W2263" s="1">
        <v>62</v>
      </c>
      <c r="X2263" s="1">
        <v>0</v>
      </c>
      <c r="Y2263" s="1">
        <v>2</v>
      </c>
      <c r="Z2263" s="1">
        <v>2</v>
      </c>
      <c r="AA2263" s="1">
        <v>13</v>
      </c>
      <c r="AC2263" s="1">
        <f t="shared" si="1239"/>
        <v>0</v>
      </c>
      <c r="AD2263" s="1">
        <v>4</v>
      </c>
      <c r="AF2263" s="1">
        <v>1</v>
      </c>
      <c r="AG2263" s="1">
        <v>2</v>
      </c>
      <c r="AK2263" s="7">
        <f t="shared" si="1231"/>
        <v>4</v>
      </c>
      <c r="AL2263" s="7">
        <f t="shared" si="1232"/>
        <v>0</v>
      </c>
      <c r="AM2263" s="7">
        <f t="shared" si="1233"/>
        <v>8</v>
      </c>
      <c r="AN2263" s="2">
        <f t="shared" si="1234"/>
        <v>2.7728085867620753E-2</v>
      </c>
      <c r="AO2263" s="2">
        <f t="shared" si="1235"/>
        <v>0</v>
      </c>
      <c r="AP2263" s="2">
        <f t="shared" si="1236"/>
        <v>8.9445438282647585E-4</v>
      </c>
      <c r="AR2263" t="str">
        <f t="shared" si="1237"/>
        <v>Rains</v>
      </c>
      <c r="AS2263" t="s">
        <v>2</v>
      </c>
      <c r="AT2263" s="184">
        <v>4</v>
      </c>
      <c r="AU2263" s="198"/>
      <c r="AV2263" s="97">
        <v>48</v>
      </c>
      <c r="AW2263" s="99">
        <v>379</v>
      </c>
      <c r="AX2263" s="105">
        <f t="shared" si="1238"/>
        <v>48379</v>
      </c>
      <c r="AZ2263" s="7" t="s">
        <v>2951</v>
      </c>
      <c r="BA2263" t="s">
        <v>3184</v>
      </c>
      <c r="BT2263" s="1">
        <v>0</v>
      </c>
    </row>
    <row r="2264" spans="1:72" hidden="1" outlineLevel="1">
      <c r="A2264" t="s">
        <v>1311</v>
      </c>
      <c r="B2264" t="s">
        <v>2</v>
      </c>
      <c r="C2264" s="1">
        <f t="shared" si="1223"/>
        <v>24639</v>
      </c>
      <c r="D2264" s="7">
        <f>IF(R2264&gt;0,RANK(R2264,(R2264:T2264,U2264:AI2264)),0)</f>
        <v>5</v>
      </c>
      <c r="E2264" s="7">
        <f>IF(S2264&gt;0,RANK(S2264,(R2264:T2264,U2264:AI2264)),0)</f>
        <v>6</v>
      </c>
      <c r="F2264" s="7">
        <f>IF(T2264&gt;0,RANK(T2264,(R2264:T2264,U2264:AI2264)),0)</f>
        <v>3</v>
      </c>
      <c r="G2264" s="7">
        <f>IF(U2264&gt;0,RANK(U2264,(R2264:T2264,U2264:AI2264)),0)</f>
        <v>1</v>
      </c>
      <c r="H2264" s="7">
        <f t="shared" si="1224"/>
        <v>2</v>
      </c>
      <c r="I2264" s="49">
        <f t="shared" si="1225"/>
        <v>7216</v>
      </c>
      <c r="J2264" s="177">
        <f t="shared" si="1240"/>
        <v>0.29286902877551851</v>
      </c>
      <c r="K2264" s="2"/>
      <c r="L2264" s="2">
        <f t="shared" si="1226"/>
        <v>3.2022403506635821E-2</v>
      </c>
      <c r="M2264" s="2">
        <f t="shared" si="1227"/>
        <v>7.6301797962579649E-3</v>
      </c>
      <c r="N2264" s="2">
        <f t="shared" si="1228"/>
        <v>0.14955964121920531</v>
      </c>
      <c r="O2264" s="2">
        <f t="shared" si="1229"/>
        <v>0.51207435366695075</v>
      </c>
      <c r="P2264" s="2">
        <f t="shared" si="1230"/>
        <v>0.21920532489143227</v>
      </c>
      <c r="Q2264" s="2">
        <f t="shared" si="1241"/>
        <v>7.9508096919517796E-2</v>
      </c>
      <c r="R2264" s="1">
        <v>789</v>
      </c>
      <c r="S2264" s="1">
        <v>188</v>
      </c>
      <c r="T2264" s="1">
        <v>3685</v>
      </c>
      <c r="U2264" s="1">
        <v>12617</v>
      </c>
      <c r="V2264" s="1">
        <v>5401</v>
      </c>
      <c r="W2264" s="1">
        <v>1616</v>
      </c>
      <c r="X2264" s="1">
        <v>18</v>
      </c>
      <c r="Y2264" s="1">
        <v>25</v>
      </c>
      <c r="Z2264" s="1">
        <v>56</v>
      </c>
      <c r="AA2264" s="1">
        <v>162</v>
      </c>
      <c r="AC2264" s="1">
        <f t="shared" si="1239"/>
        <v>3</v>
      </c>
      <c r="AD2264" s="1">
        <v>61</v>
      </c>
      <c r="AF2264" s="1">
        <v>15</v>
      </c>
      <c r="AG2264" s="1">
        <v>3</v>
      </c>
      <c r="AK2264" s="7">
        <f t="shared" si="1231"/>
        <v>4</v>
      </c>
      <c r="AL2264" s="7">
        <f t="shared" si="1232"/>
        <v>10</v>
      </c>
      <c r="AM2264" s="7">
        <f t="shared" si="1233"/>
        <v>9</v>
      </c>
      <c r="AN2264" s="2">
        <f t="shared" si="1234"/>
        <v>6.5587077397621651E-2</v>
      </c>
      <c r="AO2264" s="2">
        <f t="shared" si="1235"/>
        <v>7.3054912942895414E-4</v>
      </c>
      <c r="AP2264" s="2">
        <f t="shared" si="1236"/>
        <v>1.0146515686513251E-3</v>
      </c>
      <c r="AR2264" t="str">
        <f t="shared" si="1237"/>
        <v>Randall</v>
      </c>
      <c r="AS2264" t="s">
        <v>2</v>
      </c>
      <c r="AT2264" s="184">
        <v>13</v>
      </c>
      <c r="AU2264" s="198"/>
      <c r="AV2264" s="97">
        <v>48</v>
      </c>
      <c r="AW2264" s="99">
        <v>381</v>
      </c>
      <c r="AX2264" s="105">
        <f t="shared" si="1238"/>
        <v>48381</v>
      </c>
      <c r="AZ2264" s="7" t="s">
        <v>2951</v>
      </c>
      <c r="BA2264" t="s">
        <v>3184</v>
      </c>
      <c r="BT2264" s="1">
        <v>3</v>
      </c>
    </row>
    <row r="2265" spans="1:72" hidden="1" outlineLevel="1">
      <c r="A2265" t="s">
        <v>350</v>
      </c>
      <c r="B2265" t="s">
        <v>2</v>
      </c>
      <c r="C2265" s="1">
        <f t="shared" si="1223"/>
        <v>810</v>
      </c>
      <c r="D2265" s="7">
        <f>IF(R2265&gt;0,RANK(R2265,(R2265:T2265,U2265:AI2265)),0)</f>
        <v>7</v>
      </c>
      <c r="E2265" s="7">
        <f>IF(S2265&gt;0,RANK(S2265,(R2265:T2265,U2265:AI2265)),0)</f>
        <v>5</v>
      </c>
      <c r="F2265" s="7">
        <f>IF(T2265&gt;0,RANK(T2265,(R2265:T2265,U2265:AI2265)),0)</f>
        <v>3</v>
      </c>
      <c r="G2265" s="7">
        <f>IF(U2265&gt;0,RANK(U2265,(R2265:T2265,U2265:AI2265)),0)</f>
        <v>1</v>
      </c>
      <c r="H2265" s="7">
        <f t="shared" si="1224"/>
        <v>2</v>
      </c>
      <c r="I2265" s="49">
        <f t="shared" si="1225"/>
        <v>168</v>
      </c>
      <c r="J2265" s="177">
        <f t="shared" si="1240"/>
        <v>0.2074074074074074</v>
      </c>
      <c r="K2265" s="2"/>
      <c r="L2265" s="2">
        <f t="shared" si="1226"/>
        <v>1.8518518518518517E-2</v>
      </c>
      <c r="M2265" s="2">
        <f t="shared" si="1227"/>
        <v>5.185185185185185E-2</v>
      </c>
      <c r="N2265" s="2">
        <f t="shared" si="1228"/>
        <v>0.13209876543209875</v>
      </c>
      <c r="O2265" s="2">
        <f t="shared" si="1229"/>
        <v>0.44444444444444442</v>
      </c>
      <c r="P2265" s="2">
        <f t="shared" si="1230"/>
        <v>0.23703703703703705</v>
      </c>
      <c r="Q2265" s="2">
        <f t="shared" si="1241"/>
        <v>0.11604938271604948</v>
      </c>
      <c r="R2265" s="1">
        <v>15</v>
      </c>
      <c r="S2265" s="1">
        <v>42</v>
      </c>
      <c r="T2265" s="1">
        <v>107</v>
      </c>
      <c r="U2265" s="1">
        <v>360</v>
      </c>
      <c r="V2265" s="1">
        <v>192</v>
      </c>
      <c r="W2265" s="1">
        <v>35</v>
      </c>
      <c r="X2265" s="1">
        <v>0</v>
      </c>
      <c r="Y2265" s="1">
        <v>2</v>
      </c>
      <c r="Z2265" s="1">
        <v>1</v>
      </c>
      <c r="AA2265" s="1">
        <v>52</v>
      </c>
      <c r="AC2265" s="1">
        <f t="shared" si="1239"/>
        <v>0</v>
      </c>
      <c r="AD2265" s="1">
        <v>1</v>
      </c>
      <c r="AF2265" s="1">
        <v>1</v>
      </c>
      <c r="AG2265" s="1">
        <v>2</v>
      </c>
      <c r="AK2265" s="7">
        <f t="shared" si="1231"/>
        <v>6</v>
      </c>
      <c r="AL2265" s="7">
        <f t="shared" si="1232"/>
        <v>0</v>
      </c>
      <c r="AM2265" s="7">
        <f t="shared" si="1233"/>
        <v>8</v>
      </c>
      <c r="AN2265" s="2">
        <f t="shared" si="1234"/>
        <v>4.3209876543209874E-2</v>
      </c>
      <c r="AO2265" s="2">
        <f t="shared" si="1235"/>
        <v>0</v>
      </c>
      <c r="AP2265" s="2">
        <f t="shared" si="1236"/>
        <v>2.4691358024691358E-3</v>
      </c>
      <c r="AR2265" t="str">
        <f t="shared" si="1237"/>
        <v>Reagan</v>
      </c>
      <c r="AS2265" t="s">
        <v>2</v>
      </c>
      <c r="AT2265" s="184">
        <v>23</v>
      </c>
      <c r="AU2265" s="198"/>
      <c r="AV2265" s="97">
        <v>48</v>
      </c>
      <c r="AW2265" s="99">
        <v>383</v>
      </c>
      <c r="AX2265" s="105">
        <f t="shared" si="1238"/>
        <v>48383</v>
      </c>
      <c r="AZ2265" s="7" t="s">
        <v>2951</v>
      </c>
      <c r="BA2265" t="s">
        <v>3184</v>
      </c>
      <c r="BT2265" s="1">
        <v>0</v>
      </c>
    </row>
    <row r="2266" spans="1:72" hidden="1" outlineLevel="1">
      <c r="A2266" t="s">
        <v>351</v>
      </c>
      <c r="B2266" t="s">
        <v>2</v>
      </c>
      <c r="C2266" s="1">
        <f t="shared" ref="C2266:C2328" si="1242">SUM(R2266:AI2266)</f>
        <v>1292</v>
      </c>
      <c r="D2266" s="7">
        <f>IF(R2266&gt;0,RANK(R2266,(R2266:T2266,U2266:AI2266)),0)</f>
        <v>6</v>
      </c>
      <c r="E2266" s="7">
        <f>IF(S2266&gt;0,RANK(S2266,(R2266:T2266,U2266:AI2266)),0)</f>
        <v>7</v>
      </c>
      <c r="F2266" s="7">
        <f>IF(T2266&gt;0,RANK(T2266,(R2266:T2266,U2266:AI2266)),0)</f>
        <v>3</v>
      </c>
      <c r="G2266" s="7">
        <f>IF(U2266&gt;0,RANK(U2266,(R2266:T2266,U2266:AI2266)),0)</f>
        <v>1</v>
      </c>
      <c r="H2266" s="7">
        <f t="shared" ref="H2266:H2328" si="1243">IF(V2266&gt;0,RANK(V2266,(R2266:AB2266)),0)</f>
        <v>2</v>
      </c>
      <c r="I2266" s="49">
        <f t="shared" ref="I2266:I2328" si="1244">MAX(R2266:AA2266)-LARGE(R2266:AA2266,2)</f>
        <v>71</v>
      </c>
      <c r="J2266" s="177">
        <f t="shared" si="1240"/>
        <v>5.4953560371517031E-2</v>
      </c>
      <c r="K2266" s="2"/>
      <c r="L2266" s="2">
        <f t="shared" ref="L2266:L2328" si="1245">IF($C2266=0,"-",R2266/$C2266)</f>
        <v>2.3219814241486069E-2</v>
      </c>
      <c r="M2266" s="2">
        <f t="shared" ref="M2266:M2328" si="1246">IF($C2266=0,"-",S2266/$C2266)</f>
        <v>1.780185758513932E-2</v>
      </c>
      <c r="N2266" s="2">
        <f t="shared" ref="N2266:N2328" si="1247">IF($C2266=0,"-",T2266/$C2266)</f>
        <v>0.12770897832817338</v>
      </c>
      <c r="O2266" s="2">
        <f t="shared" ref="O2266:O2328" si="1248">IF($C2266=0,"-",U2266/$C2266)</f>
        <v>0.39241486068111453</v>
      </c>
      <c r="P2266" s="2">
        <f t="shared" ref="P2266:P2328" si="1249">IF($C2266=0,"-",V2266/$C2266)</f>
        <v>0.33746130030959753</v>
      </c>
      <c r="Q2266" s="2">
        <f t="shared" si="1241"/>
        <v>0.10139318885448911</v>
      </c>
      <c r="R2266" s="1">
        <v>30</v>
      </c>
      <c r="S2266" s="1">
        <v>23</v>
      </c>
      <c r="T2266" s="1">
        <v>165</v>
      </c>
      <c r="U2266" s="1">
        <v>507</v>
      </c>
      <c r="V2266" s="1">
        <v>436</v>
      </c>
      <c r="W2266" s="1">
        <v>61</v>
      </c>
      <c r="X2266" s="1">
        <v>0</v>
      </c>
      <c r="Y2266" s="1">
        <v>1</v>
      </c>
      <c r="Z2266" s="1">
        <v>1</v>
      </c>
      <c r="AA2266" s="1">
        <v>60</v>
      </c>
      <c r="AC2266" s="1">
        <f t="shared" si="1239"/>
        <v>3</v>
      </c>
      <c r="AD2266" s="1">
        <v>3</v>
      </c>
      <c r="AF2266" s="1">
        <v>1</v>
      </c>
      <c r="AG2266" s="1">
        <v>1</v>
      </c>
      <c r="AK2266" s="7">
        <f t="shared" ref="AK2266:AK2328" si="1250">IF(W2266&gt;0,RANK(W2266,(R2266:AB2266)),0)</f>
        <v>4</v>
      </c>
      <c r="AL2266" s="7">
        <f t="shared" ref="AL2266:AL2328" si="1251">IF(X2266&gt;0,RANK(X2266,(R2266:AB2266)),0)</f>
        <v>0</v>
      </c>
      <c r="AM2266" s="7">
        <f t="shared" ref="AM2266:AM2328" si="1252">IF(Y2266&gt;0,RANK(Y2266,(R2266:AB2266)),0)</f>
        <v>8</v>
      </c>
      <c r="AN2266" s="2">
        <f t="shared" ref="AN2266:AN2328" si="1253">IF($C2266=0,"-",W2266/$C2266)</f>
        <v>4.7213622291021669E-2</v>
      </c>
      <c r="AO2266" s="2">
        <f t="shared" ref="AO2266:AO2328" si="1254">IF($C2266=0,"-",X2266/$C2266)</f>
        <v>0</v>
      </c>
      <c r="AP2266" s="2">
        <f t="shared" ref="AP2266:AP2328" si="1255">IF($C2266=0,"-",Y2266/$C2266)</f>
        <v>7.7399380804953565E-4</v>
      </c>
      <c r="AR2266" t="str">
        <f t="shared" ref="AR2266:AR2328" si="1256">A2266</f>
        <v>Real</v>
      </c>
      <c r="AS2266" t="s">
        <v>2</v>
      </c>
      <c r="AT2266" s="184">
        <v>21</v>
      </c>
      <c r="AU2266" s="198"/>
      <c r="AV2266" s="97">
        <v>48</v>
      </c>
      <c r="AW2266" s="99">
        <v>385</v>
      </c>
      <c r="AX2266" s="105">
        <f t="shared" ref="AX2266:AX2327" si="1257">AV2266*1000+AW2266</f>
        <v>48385</v>
      </c>
      <c r="AZ2266" s="7" t="s">
        <v>2951</v>
      </c>
      <c r="BA2266" t="s">
        <v>3184</v>
      </c>
      <c r="BT2266" s="1">
        <v>3</v>
      </c>
    </row>
    <row r="2267" spans="1:72" hidden="1" outlineLevel="1">
      <c r="A2267" t="s">
        <v>2473</v>
      </c>
      <c r="B2267" t="s">
        <v>2</v>
      </c>
      <c r="C2267" s="1">
        <f t="shared" si="1242"/>
        <v>2430</v>
      </c>
      <c r="D2267" s="7">
        <f>IF(R2267&gt;0,RANK(R2267,(R2267:T2267,U2267:AI2267)),0)</f>
        <v>5</v>
      </c>
      <c r="E2267" s="7">
        <f>IF(S2267&gt;0,RANK(S2267,(R2267:T2267,U2267:AI2267)),0)</f>
        <v>7</v>
      </c>
      <c r="F2267" s="7">
        <f>IF(T2267&gt;0,RANK(T2267,(R2267:T2267,U2267:AI2267)),0)</f>
        <v>3</v>
      </c>
      <c r="G2267" s="7">
        <f>IF(U2267&gt;0,RANK(U2267,(R2267:T2267,U2267:AI2267)),0)</f>
        <v>1</v>
      </c>
      <c r="H2267" s="7">
        <f t="shared" si="1243"/>
        <v>2</v>
      </c>
      <c r="I2267" s="49">
        <f t="shared" si="1244"/>
        <v>118</v>
      </c>
      <c r="J2267" s="177">
        <f t="shared" si="1240"/>
        <v>4.8559670781893001E-2</v>
      </c>
      <c r="K2267" s="2"/>
      <c r="L2267" s="2">
        <f t="shared" si="1245"/>
        <v>1.3580246913580247E-2</v>
      </c>
      <c r="M2267" s="2">
        <f t="shared" si="1246"/>
        <v>8.23045267489712E-3</v>
      </c>
      <c r="N2267" s="2">
        <f t="shared" si="1247"/>
        <v>8.5596707818930043E-2</v>
      </c>
      <c r="O2267" s="2">
        <f t="shared" si="1248"/>
        <v>0.43497942386831273</v>
      </c>
      <c r="P2267" s="2">
        <f t="shared" si="1249"/>
        <v>0.38641975308641974</v>
      </c>
      <c r="Q2267" s="2">
        <f t="shared" si="1241"/>
        <v>7.1193415637860136E-2</v>
      </c>
      <c r="R2267" s="1">
        <v>33</v>
      </c>
      <c r="S2267" s="1">
        <v>20</v>
      </c>
      <c r="T2267" s="1">
        <v>208</v>
      </c>
      <c r="U2267" s="1">
        <v>1057</v>
      </c>
      <c r="V2267" s="1">
        <v>939</v>
      </c>
      <c r="W2267" s="1">
        <v>120</v>
      </c>
      <c r="X2267" s="1">
        <v>2</v>
      </c>
      <c r="Y2267" s="1">
        <v>0</v>
      </c>
      <c r="Z2267" s="1">
        <v>3</v>
      </c>
      <c r="AA2267" s="1">
        <v>29</v>
      </c>
      <c r="AC2267" s="1">
        <f t="shared" ref="AC2267:AC2327" si="1258">SUM(BE2267:CN2267)</f>
        <v>1</v>
      </c>
      <c r="AD2267" s="1">
        <v>18</v>
      </c>
      <c r="AF2267" s="1">
        <v>0</v>
      </c>
      <c r="AG2267" s="1">
        <v>0</v>
      </c>
      <c r="AK2267" s="7">
        <f t="shared" si="1250"/>
        <v>4</v>
      </c>
      <c r="AL2267" s="7">
        <f t="shared" si="1251"/>
        <v>9</v>
      </c>
      <c r="AM2267" s="7">
        <f t="shared" si="1252"/>
        <v>0</v>
      </c>
      <c r="AN2267" s="2">
        <f t="shared" si="1253"/>
        <v>4.9382716049382713E-2</v>
      </c>
      <c r="AO2267" s="2">
        <f t="shared" si="1254"/>
        <v>8.2304526748971192E-4</v>
      </c>
      <c r="AP2267" s="2">
        <f t="shared" si="1255"/>
        <v>0</v>
      </c>
      <c r="AR2267" t="str">
        <f t="shared" si="1256"/>
        <v>Red River</v>
      </c>
      <c r="AS2267" t="s">
        <v>2</v>
      </c>
      <c r="AT2267" s="184">
        <v>4</v>
      </c>
      <c r="AU2267" s="198"/>
      <c r="AV2267" s="97">
        <v>48</v>
      </c>
      <c r="AW2267" s="99">
        <v>387</v>
      </c>
      <c r="AX2267" s="105">
        <f t="shared" si="1257"/>
        <v>48387</v>
      </c>
      <c r="AZ2267" s="7" t="s">
        <v>2951</v>
      </c>
      <c r="BA2267" t="s">
        <v>3184</v>
      </c>
      <c r="BT2267" s="1">
        <v>1</v>
      </c>
    </row>
    <row r="2268" spans="1:72" hidden="1" outlineLevel="1">
      <c r="A2268" t="s">
        <v>1028</v>
      </c>
      <c r="B2268" t="s">
        <v>2</v>
      </c>
      <c r="C2268" s="1">
        <f t="shared" si="1242"/>
        <v>130</v>
      </c>
      <c r="D2268" s="7">
        <f>IF(R2268&gt;0,RANK(R2268,(R2268:T2268,U2268:AI2268)),0)</f>
        <v>5</v>
      </c>
      <c r="E2268" s="7">
        <f>IF(S2268&gt;0,RANK(S2268,(R2268:T2268,U2268:AI2268)),0)</f>
        <v>6</v>
      </c>
      <c r="F2268" s="7">
        <f>IF(T2268&gt;0,RANK(T2268,(R2268:T2268,U2268:AI2268)),0)</f>
        <v>4</v>
      </c>
      <c r="G2268" s="7">
        <f>IF(U2268&gt;0,RANK(U2268,(R2268:T2268,U2268:AI2268)),0)</f>
        <v>1</v>
      </c>
      <c r="H2268" s="7">
        <f t="shared" si="1243"/>
        <v>2</v>
      </c>
      <c r="I2268" s="49">
        <f t="shared" si="1244"/>
        <v>13</v>
      </c>
      <c r="J2268" s="177">
        <f t="shared" si="1240"/>
        <v>0.1</v>
      </c>
      <c r="K2268" s="2"/>
      <c r="L2268" s="2">
        <f t="shared" si="1245"/>
        <v>2.3076923076923078E-2</v>
      </c>
      <c r="M2268" s="2">
        <f t="shared" si="1246"/>
        <v>7.6923076923076927E-3</v>
      </c>
      <c r="N2268" s="2">
        <f t="shared" si="1247"/>
        <v>0.12307692307692308</v>
      </c>
      <c r="O2268" s="2">
        <f t="shared" si="1248"/>
        <v>0.4</v>
      </c>
      <c r="P2268" s="2">
        <f t="shared" si="1249"/>
        <v>0.3</v>
      </c>
      <c r="Q2268" s="2">
        <f t="shared" si="1241"/>
        <v>0.14615384615384613</v>
      </c>
      <c r="R2268" s="1">
        <v>3</v>
      </c>
      <c r="S2268" s="1">
        <v>1</v>
      </c>
      <c r="T2268" s="1">
        <v>16</v>
      </c>
      <c r="U2268" s="1">
        <v>52</v>
      </c>
      <c r="V2268" s="1">
        <v>39</v>
      </c>
      <c r="W2268" s="1">
        <v>17</v>
      </c>
      <c r="X2268" s="1">
        <v>0</v>
      </c>
      <c r="Y2268" s="1">
        <v>0</v>
      </c>
      <c r="Z2268" s="1">
        <v>1</v>
      </c>
      <c r="AA2268" s="1">
        <v>0</v>
      </c>
      <c r="AC2268" s="1">
        <f t="shared" si="1258"/>
        <v>0</v>
      </c>
      <c r="AD2268" s="1">
        <v>1</v>
      </c>
      <c r="AF2268" s="1">
        <v>0</v>
      </c>
      <c r="AG2268" s="1">
        <v>0</v>
      </c>
      <c r="AK2268" s="7">
        <f t="shared" si="1250"/>
        <v>3</v>
      </c>
      <c r="AL2268" s="7">
        <f t="shared" si="1251"/>
        <v>0</v>
      </c>
      <c r="AM2268" s="7">
        <f t="shared" si="1252"/>
        <v>0</v>
      </c>
      <c r="AN2268" s="2">
        <f t="shared" si="1253"/>
        <v>0.13076923076923078</v>
      </c>
      <c r="AO2268" s="2">
        <f t="shared" si="1254"/>
        <v>0</v>
      </c>
      <c r="AP2268" s="2">
        <f t="shared" si="1255"/>
        <v>0</v>
      </c>
      <c r="AR2268" t="str">
        <f t="shared" si="1256"/>
        <v>Reeves</v>
      </c>
      <c r="AS2268" t="s">
        <v>2</v>
      </c>
      <c r="AT2268" s="184">
        <v>23</v>
      </c>
      <c r="AU2268" s="198"/>
      <c r="AV2268" s="97">
        <v>48</v>
      </c>
      <c r="AW2268" s="99">
        <v>389</v>
      </c>
      <c r="AX2268" s="105">
        <f t="shared" si="1257"/>
        <v>48389</v>
      </c>
      <c r="AZ2268" s="7" t="s">
        <v>2951</v>
      </c>
      <c r="BA2268" t="s">
        <v>3184</v>
      </c>
      <c r="BT2268" s="1">
        <v>0</v>
      </c>
    </row>
    <row r="2269" spans="1:72" hidden="1" outlineLevel="1">
      <c r="A2269" t="s">
        <v>5</v>
      </c>
      <c r="B2269" t="s">
        <v>2</v>
      </c>
      <c r="C2269" s="1">
        <f t="shared" si="1242"/>
        <v>969</v>
      </c>
      <c r="D2269" s="7">
        <f>IF(R2269&gt;0,RANK(R2269,(R2269:T2269,U2269:AI2269)),0)</f>
        <v>6</v>
      </c>
      <c r="E2269" s="7">
        <f>IF(S2269&gt;0,RANK(S2269,(R2269:T2269,U2269:AI2269)),0)</f>
        <v>5</v>
      </c>
      <c r="F2269" s="7">
        <f>IF(T2269&gt;0,RANK(T2269,(R2269:T2269,U2269:AI2269)),0)</f>
        <v>3</v>
      </c>
      <c r="G2269" s="7">
        <f>IF(U2269&gt;0,RANK(U2269,(R2269:T2269,U2269:AI2269)),0)</f>
        <v>1</v>
      </c>
      <c r="H2269" s="7">
        <f t="shared" si="1243"/>
        <v>2</v>
      </c>
      <c r="I2269" s="49">
        <f t="shared" si="1244"/>
        <v>109</v>
      </c>
      <c r="J2269" s="177">
        <f t="shared" si="1240"/>
        <v>0.11248710010319918</v>
      </c>
      <c r="K2269" s="2"/>
      <c r="L2269" s="2">
        <f t="shared" si="1245"/>
        <v>1.5479876160990712E-2</v>
      </c>
      <c r="M2269" s="2">
        <f t="shared" si="1246"/>
        <v>1.8575851393188854E-2</v>
      </c>
      <c r="N2269" s="2">
        <f t="shared" si="1247"/>
        <v>0.11661506707946337</v>
      </c>
      <c r="O2269" s="2">
        <f t="shared" si="1248"/>
        <v>0.45201238390092879</v>
      </c>
      <c r="P2269" s="2">
        <f t="shared" si="1249"/>
        <v>0.33952528379772962</v>
      </c>
      <c r="Q2269" s="2">
        <f t="shared" si="1241"/>
        <v>5.7791537667698734E-2</v>
      </c>
      <c r="R2269" s="1">
        <v>15</v>
      </c>
      <c r="S2269" s="1">
        <v>18</v>
      </c>
      <c r="T2269" s="1">
        <v>113</v>
      </c>
      <c r="U2269" s="1">
        <v>438</v>
      </c>
      <c r="V2269" s="1">
        <v>329</v>
      </c>
      <c r="W2269" s="1">
        <v>34</v>
      </c>
      <c r="X2269" s="1">
        <v>2</v>
      </c>
      <c r="Y2269" s="1">
        <v>1</v>
      </c>
      <c r="Z2269" s="1">
        <v>2</v>
      </c>
      <c r="AA2269" s="1">
        <v>10</v>
      </c>
      <c r="AC2269" s="1">
        <f t="shared" si="1258"/>
        <v>1</v>
      </c>
      <c r="AD2269" s="1">
        <v>5</v>
      </c>
      <c r="AF2269" s="1">
        <v>1</v>
      </c>
      <c r="AG2269" s="1">
        <v>0</v>
      </c>
      <c r="AK2269" s="7">
        <f t="shared" si="1250"/>
        <v>4</v>
      </c>
      <c r="AL2269" s="7">
        <f t="shared" si="1251"/>
        <v>8</v>
      </c>
      <c r="AM2269" s="7">
        <f t="shared" si="1252"/>
        <v>10</v>
      </c>
      <c r="AN2269" s="2">
        <f t="shared" si="1253"/>
        <v>3.5087719298245612E-2</v>
      </c>
      <c r="AO2269" s="2">
        <f t="shared" si="1254"/>
        <v>2.0639834881320948E-3</v>
      </c>
      <c r="AP2269" s="2">
        <f t="shared" si="1255"/>
        <v>1.0319917440660474E-3</v>
      </c>
      <c r="AR2269" t="str">
        <f t="shared" si="1256"/>
        <v>Refugio</v>
      </c>
      <c r="AS2269" t="s">
        <v>2</v>
      </c>
      <c r="AT2269" s="184">
        <v>27</v>
      </c>
      <c r="AU2269" s="198"/>
      <c r="AV2269" s="97">
        <v>48</v>
      </c>
      <c r="AW2269" s="99">
        <v>391</v>
      </c>
      <c r="AX2269" s="105">
        <f t="shared" si="1257"/>
        <v>48391</v>
      </c>
      <c r="AZ2269" s="7" t="s">
        <v>2951</v>
      </c>
      <c r="BA2269" t="s">
        <v>3184</v>
      </c>
      <c r="BT2269" s="1">
        <v>1</v>
      </c>
    </row>
    <row r="2270" spans="1:72" hidden="1" outlineLevel="1">
      <c r="A2270" t="s">
        <v>775</v>
      </c>
      <c r="B2270" t="s">
        <v>2</v>
      </c>
      <c r="C2270" s="1">
        <f t="shared" si="1242"/>
        <v>391</v>
      </c>
      <c r="D2270" s="7">
        <f>IF(R2270&gt;0,RANK(R2270,(R2270:T2270,U2270:AI2270)),0)</f>
        <v>6</v>
      </c>
      <c r="E2270" s="7">
        <f>IF(S2270&gt;0,RANK(S2270,(R2270:T2270,U2270:AI2270)),0)</f>
        <v>5</v>
      </c>
      <c r="F2270" s="7">
        <f>IF(T2270&gt;0,RANK(T2270,(R2270:T2270,U2270:AI2270)),0)</f>
        <v>3</v>
      </c>
      <c r="G2270" s="7">
        <f>IF(U2270&gt;0,RANK(U2270,(R2270:T2270,U2270:AI2270)),0)</f>
        <v>1</v>
      </c>
      <c r="H2270" s="7">
        <f t="shared" si="1243"/>
        <v>2</v>
      </c>
      <c r="I2270" s="49">
        <f t="shared" si="1244"/>
        <v>81</v>
      </c>
      <c r="J2270" s="177">
        <f t="shared" si="1240"/>
        <v>0.20716112531969311</v>
      </c>
      <c r="K2270" s="2"/>
      <c r="L2270" s="2">
        <f t="shared" si="1245"/>
        <v>2.557544757033248E-2</v>
      </c>
      <c r="M2270" s="2">
        <f t="shared" si="1246"/>
        <v>2.8132992327365727E-2</v>
      </c>
      <c r="N2270" s="2">
        <f t="shared" si="1247"/>
        <v>8.4398976982097182E-2</v>
      </c>
      <c r="O2270" s="2">
        <f t="shared" si="1248"/>
        <v>0.50127877237851659</v>
      </c>
      <c r="P2270" s="2">
        <f t="shared" si="1249"/>
        <v>0.29411764705882354</v>
      </c>
      <c r="Q2270" s="2">
        <f t="shared" si="1241"/>
        <v>6.6496163682864429E-2</v>
      </c>
      <c r="R2270" s="1">
        <v>10</v>
      </c>
      <c r="S2270" s="1">
        <v>11</v>
      </c>
      <c r="T2270" s="1">
        <v>33</v>
      </c>
      <c r="U2270" s="1">
        <v>196</v>
      </c>
      <c r="V2270" s="1">
        <v>115</v>
      </c>
      <c r="W2270" s="1">
        <v>15</v>
      </c>
      <c r="X2270" s="1">
        <v>0</v>
      </c>
      <c r="Y2270" s="1">
        <v>2</v>
      </c>
      <c r="Z2270" s="1">
        <v>0</v>
      </c>
      <c r="AA2270" s="1">
        <v>7</v>
      </c>
      <c r="AC2270" s="1">
        <f t="shared" si="1258"/>
        <v>0</v>
      </c>
      <c r="AD2270" s="1">
        <v>2</v>
      </c>
      <c r="AF2270" s="1">
        <v>0</v>
      </c>
      <c r="AG2270" s="1">
        <v>0</v>
      </c>
      <c r="AK2270" s="7">
        <f t="shared" si="1250"/>
        <v>4</v>
      </c>
      <c r="AL2270" s="7">
        <f t="shared" si="1251"/>
        <v>0</v>
      </c>
      <c r="AM2270" s="7">
        <f t="shared" si="1252"/>
        <v>8</v>
      </c>
      <c r="AN2270" s="2">
        <f t="shared" si="1253"/>
        <v>3.8363171355498722E-2</v>
      </c>
      <c r="AO2270" s="2">
        <f t="shared" si="1254"/>
        <v>0</v>
      </c>
      <c r="AP2270" s="2">
        <f t="shared" si="1255"/>
        <v>5.1150895140664966E-3</v>
      </c>
      <c r="AR2270" t="str">
        <f t="shared" si="1256"/>
        <v>Roberts</v>
      </c>
      <c r="AS2270" t="s">
        <v>2</v>
      </c>
      <c r="AT2270" s="184">
        <v>13</v>
      </c>
      <c r="AU2270" s="198"/>
      <c r="AV2270" s="97">
        <v>48</v>
      </c>
      <c r="AW2270" s="99">
        <v>393</v>
      </c>
      <c r="AX2270" s="105">
        <f t="shared" si="1257"/>
        <v>48393</v>
      </c>
      <c r="AZ2270" s="7" t="s">
        <v>2951</v>
      </c>
      <c r="BA2270" t="s">
        <v>3184</v>
      </c>
      <c r="BT2270" s="1">
        <v>0</v>
      </c>
    </row>
    <row r="2271" spans="1:72" hidden="1" outlineLevel="1">
      <c r="A2271" t="s">
        <v>1200</v>
      </c>
      <c r="B2271" t="s">
        <v>2</v>
      </c>
      <c r="C2271" s="1">
        <f t="shared" si="1242"/>
        <v>2617</v>
      </c>
      <c r="D2271" s="7">
        <f>IF(R2271&gt;0,RANK(R2271,(R2271:T2271,U2271:AI2271)),0)</f>
        <v>5</v>
      </c>
      <c r="E2271" s="7">
        <f>IF(S2271&gt;0,RANK(S2271,(R2271:T2271,U2271:AI2271)),0)</f>
        <v>6</v>
      </c>
      <c r="F2271" s="7">
        <f>IF(T2271&gt;0,RANK(T2271,(R2271:T2271,U2271:AI2271)),0)</f>
        <v>3</v>
      </c>
      <c r="G2271" s="7">
        <f>IF(U2271&gt;0,RANK(U2271,(R2271:T2271,U2271:AI2271)),0)</f>
        <v>1</v>
      </c>
      <c r="H2271" s="7">
        <f t="shared" si="1243"/>
        <v>2</v>
      </c>
      <c r="I2271" s="49">
        <f t="shared" si="1244"/>
        <v>653</v>
      </c>
      <c r="J2271" s="177">
        <f t="shared" si="1240"/>
        <v>0.24952235384027513</v>
      </c>
      <c r="K2271" s="2"/>
      <c r="L2271" s="2">
        <f t="shared" si="1245"/>
        <v>2.5983951089033244E-2</v>
      </c>
      <c r="M2271" s="2">
        <f t="shared" si="1246"/>
        <v>7.2602216278181125E-3</v>
      </c>
      <c r="N2271" s="2">
        <f t="shared" si="1247"/>
        <v>8.6740542606037446E-2</v>
      </c>
      <c r="O2271" s="2">
        <f t="shared" si="1248"/>
        <v>0.53381734810852122</v>
      </c>
      <c r="P2271" s="2">
        <f t="shared" si="1249"/>
        <v>0.28429499426824606</v>
      </c>
      <c r="Q2271" s="2">
        <f t="shared" si="1241"/>
        <v>6.1902942300343822E-2</v>
      </c>
      <c r="R2271" s="1">
        <v>68</v>
      </c>
      <c r="S2271" s="1">
        <v>19</v>
      </c>
      <c r="T2271" s="1">
        <v>227</v>
      </c>
      <c r="U2271" s="1">
        <v>1397</v>
      </c>
      <c r="V2271" s="1">
        <v>744</v>
      </c>
      <c r="W2271" s="1">
        <v>134</v>
      </c>
      <c r="X2271" s="1">
        <v>5</v>
      </c>
      <c r="Y2271" s="1">
        <v>0</v>
      </c>
      <c r="Z2271" s="1">
        <v>2</v>
      </c>
      <c r="AA2271" s="1">
        <v>17</v>
      </c>
      <c r="AC2271" s="1">
        <f t="shared" si="1258"/>
        <v>0</v>
      </c>
      <c r="AD2271" s="1">
        <v>4</v>
      </c>
      <c r="AF2271" s="1">
        <v>0</v>
      </c>
      <c r="AG2271" s="1">
        <v>0</v>
      </c>
      <c r="AK2271" s="7">
        <f t="shared" si="1250"/>
        <v>4</v>
      </c>
      <c r="AL2271" s="7">
        <f t="shared" si="1251"/>
        <v>8</v>
      </c>
      <c r="AM2271" s="7">
        <f t="shared" si="1252"/>
        <v>0</v>
      </c>
      <c r="AN2271" s="2">
        <f t="shared" si="1253"/>
        <v>5.1203668322506689E-2</v>
      </c>
      <c r="AO2271" s="2">
        <f t="shared" si="1254"/>
        <v>1.9105846388995033E-3</v>
      </c>
      <c r="AP2271" s="2">
        <f t="shared" si="1255"/>
        <v>0</v>
      </c>
      <c r="AR2271" t="str">
        <f t="shared" si="1256"/>
        <v>Robertson</v>
      </c>
      <c r="AS2271" t="s">
        <v>2</v>
      </c>
      <c r="AT2271" s="184">
        <v>17</v>
      </c>
      <c r="AU2271" s="198"/>
      <c r="AV2271" s="97">
        <v>48</v>
      </c>
      <c r="AW2271" s="99">
        <v>395</v>
      </c>
      <c r="AX2271" s="105">
        <f t="shared" si="1257"/>
        <v>48395</v>
      </c>
      <c r="AZ2271" s="7" t="s">
        <v>2951</v>
      </c>
      <c r="BA2271" t="s">
        <v>3184</v>
      </c>
      <c r="BT2271" s="1">
        <v>0</v>
      </c>
    </row>
    <row r="2272" spans="1:72" hidden="1" outlineLevel="1">
      <c r="A2272" t="s">
        <v>184</v>
      </c>
      <c r="B2272" t="s">
        <v>2</v>
      </c>
      <c r="C2272" s="1">
        <f t="shared" si="1242"/>
        <v>17300</v>
      </c>
      <c r="D2272" s="7">
        <f>IF(R2272&gt;0,RANK(R2272,(R2272:T2272,U2272:AI2272)),0)</f>
        <v>4</v>
      </c>
      <c r="E2272" s="7">
        <f>IF(S2272&gt;0,RANK(S2272,(R2272:T2272,U2272:AI2272)),0)</f>
        <v>6</v>
      </c>
      <c r="F2272" s="7">
        <f>IF(T2272&gt;0,RANK(T2272,(R2272:T2272,U2272:AI2272)),0)</f>
        <v>3</v>
      </c>
      <c r="G2272" s="7">
        <f>IF(U2272&gt;0,RANK(U2272,(R2272:T2272,U2272:AI2272)),0)</f>
        <v>1</v>
      </c>
      <c r="H2272" s="7">
        <f t="shared" si="1243"/>
        <v>2</v>
      </c>
      <c r="I2272" s="49">
        <f t="shared" si="1244"/>
        <v>2450</v>
      </c>
      <c r="J2272" s="177">
        <f t="shared" si="1240"/>
        <v>0.1416184971098266</v>
      </c>
      <c r="K2272" s="2"/>
      <c r="L2272" s="2">
        <f t="shared" si="1245"/>
        <v>4.445086705202312E-2</v>
      </c>
      <c r="M2272" s="2">
        <f t="shared" si="1246"/>
        <v>1.1040462427745664E-2</v>
      </c>
      <c r="N2272" s="2">
        <f t="shared" si="1247"/>
        <v>0.18739884393063583</v>
      </c>
      <c r="O2272" s="2">
        <f t="shared" si="1248"/>
        <v>0.4178034682080925</v>
      </c>
      <c r="P2272" s="2">
        <f t="shared" si="1249"/>
        <v>0.2761849710982659</v>
      </c>
      <c r="Q2272" s="2">
        <f t="shared" si="1241"/>
        <v>6.3121387283236852E-2</v>
      </c>
      <c r="R2272" s="1">
        <v>769</v>
      </c>
      <c r="S2272" s="1">
        <v>191</v>
      </c>
      <c r="T2272" s="1">
        <v>3242</v>
      </c>
      <c r="U2272" s="1">
        <v>7228</v>
      </c>
      <c r="V2272" s="1">
        <v>4778</v>
      </c>
      <c r="W2272" s="1">
        <v>671</v>
      </c>
      <c r="X2272" s="1">
        <v>38</v>
      </c>
      <c r="Y2272" s="1">
        <v>31</v>
      </c>
      <c r="Z2272" s="1">
        <v>53</v>
      </c>
      <c r="AA2272" s="1">
        <v>185</v>
      </c>
      <c r="AC2272" s="1">
        <f t="shared" si="1258"/>
        <v>20</v>
      </c>
      <c r="AD2272" s="1">
        <v>52</v>
      </c>
      <c r="AF2272" s="1">
        <v>23</v>
      </c>
      <c r="AG2272" s="1">
        <v>19</v>
      </c>
      <c r="AK2272" s="7">
        <f t="shared" si="1250"/>
        <v>5</v>
      </c>
      <c r="AL2272" s="7">
        <f t="shared" si="1251"/>
        <v>9</v>
      </c>
      <c r="AM2272" s="7">
        <f t="shared" si="1252"/>
        <v>10</v>
      </c>
      <c r="AN2272" s="2">
        <f t="shared" si="1253"/>
        <v>3.8786127167630059E-2</v>
      </c>
      <c r="AO2272" s="2">
        <f t="shared" si="1254"/>
        <v>2.1965317919075147E-3</v>
      </c>
      <c r="AP2272" s="2">
        <f t="shared" si="1255"/>
        <v>1.791907514450867E-3</v>
      </c>
      <c r="AR2272" t="str">
        <f t="shared" si="1256"/>
        <v>Rockwall</v>
      </c>
      <c r="AS2272" t="s">
        <v>2</v>
      </c>
      <c r="AT2272" s="184">
        <v>4</v>
      </c>
      <c r="AU2272" s="198"/>
      <c r="AV2272" s="97">
        <v>48</v>
      </c>
      <c r="AW2272" s="99">
        <v>397</v>
      </c>
      <c r="AX2272" s="105">
        <f t="shared" si="1257"/>
        <v>48397</v>
      </c>
      <c r="AZ2272" s="7" t="s">
        <v>2951</v>
      </c>
      <c r="BA2272" t="s">
        <v>3184</v>
      </c>
      <c r="BT2272" s="1">
        <v>20</v>
      </c>
    </row>
    <row r="2273" spans="1:72" hidden="1" outlineLevel="1">
      <c r="A2273" t="s">
        <v>1458</v>
      </c>
      <c r="B2273" t="s">
        <v>2</v>
      </c>
      <c r="C2273" s="1">
        <f t="shared" si="1242"/>
        <v>2398</v>
      </c>
      <c r="D2273" s="7">
        <f>IF(R2273&gt;0,RANK(R2273,(R2273:T2273,U2273:AI2273)),0)</f>
        <v>5</v>
      </c>
      <c r="E2273" s="7">
        <f>IF(S2273&gt;0,RANK(S2273,(R2273:T2273,U2273:AI2273)),0)</f>
        <v>7</v>
      </c>
      <c r="F2273" s="7">
        <f>IF(T2273&gt;0,RANK(T2273,(R2273:T2273,U2273:AI2273)),0)</f>
        <v>3</v>
      </c>
      <c r="G2273" s="7">
        <f>IF(U2273&gt;0,RANK(U2273,(R2273:T2273,U2273:AI2273)),0)</f>
        <v>1</v>
      </c>
      <c r="H2273" s="7">
        <f t="shared" si="1243"/>
        <v>2</v>
      </c>
      <c r="I2273" s="49">
        <f t="shared" si="1244"/>
        <v>410</v>
      </c>
      <c r="J2273" s="177">
        <f t="shared" si="1240"/>
        <v>0.17097581317764804</v>
      </c>
      <c r="K2273" s="2"/>
      <c r="L2273" s="2">
        <f t="shared" si="1245"/>
        <v>2.4603836530442035E-2</v>
      </c>
      <c r="M2273" s="2">
        <f t="shared" si="1246"/>
        <v>1.0842368640533779E-2</v>
      </c>
      <c r="N2273" s="2">
        <f t="shared" si="1247"/>
        <v>0.10133444537114263</v>
      </c>
      <c r="O2273" s="2">
        <f t="shared" si="1248"/>
        <v>0.47206005004170143</v>
      </c>
      <c r="P2273" s="2">
        <f t="shared" si="1249"/>
        <v>0.30108423686405339</v>
      </c>
      <c r="Q2273" s="2">
        <f t="shared" si="1241"/>
        <v>9.0075062552126661E-2</v>
      </c>
      <c r="R2273" s="1">
        <v>59</v>
      </c>
      <c r="S2273" s="1">
        <v>26</v>
      </c>
      <c r="T2273" s="1">
        <v>243</v>
      </c>
      <c r="U2273" s="1">
        <v>1132</v>
      </c>
      <c r="V2273" s="1">
        <v>722</v>
      </c>
      <c r="W2273" s="1">
        <v>145</v>
      </c>
      <c r="X2273" s="1">
        <v>3</v>
      </c>
      <c r="Y2273" s="1">
        <v>1</v>
      </c>
      <c r="Z2273" s="1">
        <v>3</v>
      </c>
      <c r="AA2273" s="1">
        <v>53</v>
      </c>
      <c r="AC2273" s="1">
        <f t="shared" si="1258"/>
        <v>4</v>
      </c>
      <c r="AD2273" s="1">
        <v>7</v>
      </c>
      <c r="AF2273" s="1">
        <v>0</v>
      </c>
      <c r="AG2273" s="1">
        <v>0</v>
      </c>
      <c r="AK2273" s="7">
        <f t="shared" si="1250"/>
        <v>4</v>
      </c>
      <c r="AL2273" s="7">
        <f t="shared" si="1251"/>
        <v>8</v>
      </c>
      <c r="AM2273" s="7">
        <f t="shared" si="1252"/>
        <v>10</v>
      </c>
      <c r="AN2273" s="2">
        <f t="shared" si="1253"/>
        <v>6.0467055879899916E-2</v>
      </c>
      <c r="AO2273" s="2">
        <f t="shared" si="1254"/>
        <v>1.2510425354462051E-3</v>
      </c>
      <c r="AP2273" s="2">
        <f t="shared" si="1255"/>
        <v>4.1701417848206837E-4</v>
      </c>
      <c r="AR2273" t="str">
        <f t="shared" si="1256"/>
        <v>Runnels</v>
      </c>
      <c r="AS2273" t="s">
        <v>2</v>
      </c>
      <c r="AT2273" s="184">
        <v>11</v>
      </c>
      <c r="AU2273" s="198"/>
      <c r="AV2273" s="97">
        <v>48</v>
      </c>
      <c r="AW2273" s="99">
        <v>399</v>
      </c>
      <c r="AX2273" s="105">
        <f t="shared" si="1257"/>
        <v>48399</v>
      </c>
      <c r="AZ2273" s="7" t="s">
        <v>2951</v>
      </c>
      <c r="BA2273" t="s">
        <v>3184</v>
      </c>
      <c r="BT2273" s="1">
        <v>4</v>
      </c>
    </row>
    <row r="2274" spans="1:72" hidden="1" outlineLevel="1">
      <c r="A2274" t="s">
        <v>26</v>
      </c>
      <c r="B2274" t="s">
        <v>2</v>
      </c>
      <c r="C2274" s="1">
        <f t="shared" si="1242"/>
        <v>9678</v>
      </c>
      <c r="D2274" s="7">
        <f>IF(R2274&gt;0,RANK(R2274,(R2274:T2274,U2274:AI2274)),0)</f>
        <v>6</v>
      </c>
      <c r="E2274" s="7">
        <f>IF(S2274&gt;0,RANK(S2274,(R2274:T2274,U2274:AI2274)),0)</f>
        <v>7</v>
      </c>
      <c r="F2274" s="7">
        <f>IF(T2274&gt;0,RANK(T2274,(R2274:T2274,U2274:AI2274)),0)</f>
        <v>3</v>
      </c>
      <c r="G2274" s="7">
        <f>IF(U2274&gt;0,RANK(U2274,(R2274:T2274,U2274:AI2274)),0)</f>
        <v>1</v>
      </c>
      <c r="H2274" s="7">
        <f t="shared" si="1243"/>
        <v>2</v>
      </c>
      <c r="I2274" s="49">
        <f t="shared" si="1244"/>
        <v>2333</v>
      </c>
      <c r="J2274" s="177">
        <f t="shared" si="1240"/>
        <v>0.2410622029344906</v>
      </c>
      <c r="K2274" s="2"/>
      <c r="L2274" s="2">
        <f t="shared" si="1245"/>
        <v>2.3248605083694977E-2</v>
      </c>
      <c r="M2274" s="2">
        <f t="shared" si="1246"/>
        <v>1.4569125852448853E-2</v>
      </c>
      <c r="N2274" s="2">
        <f t="shared" si="1247"/>
        <v>8.9274643521388711E-2</v>
      </c>
      <c r="O2274" s="2">
        <f t="shared" si="1248"/>
        <v>0.50464972101673899</v>
      </c>
      <c r="P2274" s="2">
        <f t="shared" si="1249"/>
        <v>0.2635875180822484</v>
      </c>
      <c r="Q2274" s="2">
        <f t="shared" si="1241"/>
        <v>0.10467038644348009</v>
      </c>
      <c r="R2274" s="1">
        <v>225</v>
      </c>
      <c r="S2274" s="1">
        <v>141</v>
      </c>
      <c r="T2274" s="1">
        <v>864</v>
      </c>
      <c r="U2274" s="1">
        <v>4884</v>
      </c>
      <c r="V2274" s="1">
        <v>2551</v>
      </c>
      <c r="W2274" s="1">
        <v>459</v>
      </c>
      <c r="X2274" s="1">
        <v>8</v>
      </c>
      <c r="Y2274" s="1">
        <v>13</v>
      </c>
      <c r="Z2274" s="1">
        <v>30</v>
      </c>
      <c r="AA2274" s="1">
        <v>108</v>
      </c>
      <c r="AC2274" s="1">
        <f t="shared" si="1258"/>
        <v>5</v>
      </c>
      <c r="AD2274" s="1">
        <v>38</v>
      </c>
      <c r="AF2274" s="1">
        <v>345</v>
      </c>
      <c r="AG2274" s="1">
        <v>7</v>
      </c>
      <c r="AK2274" s="7">
        <f t="shared" si="1250"/>
        <v>4</v>
      </c>
      <c r="AL2274" s="7">
        <f t="shared" si="1251"/>
        <v>10</v>
      </c>
      <c r="AM2274" s="7">
        <f t="shared" si="1252"/>
        <v>9</v>
      </c>
      <c r="AN2274" s="2">
        <f t="shared" si="1253"/>
        <v>4.7427154370737759E-2</v>
      </c>
      <c r="AO2274" s="2">
        <f t="shared" si="1254"/>
        <v>8.2661706964248815E-4</v>
      </c>
      <c r="AP2274" s="2">
        <f t="shared" si="1255"/>
        <v>1.3432527381690431E-3</v>
      </c>
      <c r="AR2274" t="str">
        <f t="shared" si="1256"/>
        <v>Rusk</v>
      </c>
      <c r="AS2274" t="s">
        <v>2</v>
      </c>
      <c r="AT2274" s="184">
        <v>1</v>
      </c>
      <c r="AU2274" s="198"/>
      <c r="AV2274" s="97">
        <v>48</v>
      </c>
      <c r="AW2274" s="99">
        <v>401</v>
      </c>
      <c r="AX2274" s="105">
        <f t="shared" si="1257"/>
        <v>48401</v>
      </c>
      <c r="AZ2274" s="7" t="s">
        <v>2951</v>
      </c>
      <c r="BA2274" t="s">
        <v>3184</v>
      </c>
      <c r="BT2274" s="1">
        <v>5</v>
      </c>
    </row>
    <row r="2275" spans="1:72" hidden="1" outlineLevel="1">
      <c r="A2275" t="s">
        <v>1141</v>
      </c>
      <c r="B2275" t="s">
        <v>2</v>
      </c>
      <c r="C2275" s="1">
        <f t="shared" si="1242"/>
        <v>2855</v>
      </c>
      <c r="D2275" s="7">
        <f>IF(R2275&gt;0,RANK(R2275,(R2275:T2275,U2275:AI2275)),0)</f>
        <v>5</v>
      </c>
      <c r="E2275" s="7">
        <f>IF(S2275&gt;0,RANK(S2275,(R2275:T2275,U2275:AI2275)),0)</f>
        <v>7</v>
      </c>
      <c r="F2275" s="7">
        <f>IF(T2275&gt;0,RANK(T2275,(R2275:T2275,U2275:AI2275)),0)</f>
        <v>3</v>
      </c>
      <c r="G2275" s="7">
        <f>IF(U2275&gt;0,RANK(U2275,(R2275:T2275,U2275:AI2275)),0)</f>
        <v>2</v>
      </c>
      <c r="H2275" s="7">
        <f t="shared" si="1243"/>
        <v>1</v>
      </c>
      <c r="I2275" s="49">
        <f t="shared" si="1244"/>
        <v>70</v>
      </c>
      <c r="J2275" s="177">
        <f t="shared" si="1240"/>
        <v>2.4518388791593695E-2</v>
      </c>
      <c r="K2275" s="2"/>
      <c r="L2275" s="2">
        <f t="shared" si="1245"/>
        <v>1.9264448336252189E-2</v>
      </c>
      <c r="M2275" s="2">
        <f t="shared" si="1246"/>
        <v>1.1208406304728547E-2</v>
      </c>
      <c r="N2275" s="2">
        <f t="shared" si="1247"/>
        <v>7.9859894921190888E-2</v>
      </c>
      <c r="O2275" s="2">
        <f t="shared" si="1248"/>
        <v>0.40175131348511384</v>
      </c>
      <c r="P2275" s="2">
        <f t="shared" si="1249"/>
        <v>0.42626970227670752</v>
      </c>
      <c r="Q2275" s="2">
        <f t="shared" si="1241"/>
        <v>6.1646234676007106E-2</v>
      </c>
      <c r="R2275" s="1">
        <v>55</v>
      </c>
      <c r="S2275" s="1">
        <v>32</v>
      </c>
      <c r="T2275" s="1">
        <v>228</v>
      </c>
      <c r="U2275" s="1">
        <v>1147</v>
      </c>
      <c r="V2275" s="1">
        <v>1217</v>
      </c>
      <c r="W2275" s="1">
        <v>97</v>
      </c>
      <c r="X2275" s="1">
        <v>0</v>
      </c>
      <c r="Y2275" s="1">
        <v>4</v>
      </c>
      <c r="Z2275" s="1">
        <v>5</v>
      </c>
      <c r="AA2275" s="1">
        <v>50</v>
      </c>
      <c r="AC2275" s="1">
        <f t="shared" si="1258"/>
        <v>2</v>
      </c>
      <c r="AD2275" s="1">
        <v>13</v>
      </c>
      <c r="AF2275" s="1">
        <v>1</v>
      </c>
      <c r="AG2275" s="1">
        <v>4</v>
      </c>
      <c r="AK2275" s="7">
        <f t="shared" si="1250"/>
        <v>4</v>
      </c>
      <c r="AL2275" s="7">
        <f t="shared" si="1251"/>
        <v>0</v>
      </c>
      <c r="AM2275" s="7">
        <f t="shared" si="1252"/>
        <v>9</v>
      </c>
      <c r="AN2275" s="2">
        <f t="shared" si="1253"/>
        <v>3.3975481611208405E-2</v>
      </c>
      <c r="AO2275" s="2">
        <f t="shared" si="1254"/>
        <v>0</v>
      </c>
      <c r="AP2275" s="2">
        <f t="shared" si="1255"/>
        <v>1.4010507880910684E-3</v>
      </c>
      <c r="AR2275" t="str">
        <f t="shared" si="1256"/>
        <v>Sabine</v>
      </c>
      <c r="AS2275" t="s">
        <v>2</v>
      </c>
      <c r="AT2275" s="184">
        <v>1</v>
      </c>
      <c r="AU2275" s="198"/>
      <c r="AV2275" s="97">
        <v>48</v>
      </c>
      <c r="AW2275" s="99">
        <v>403</v>
      </c>
      <c r="AX2275" s="105">
        <f t="shared" si="1257"/>
        <v>48403</v>
      </c>
      <c r="AZ2275" s="7" t="s">
        <v>2951</v>
      </c>
      <c r="BA2275" t="s">
        <v>3184</v>
      </c>
      <c r="BT2275" s="1">
        <v>2</v>
      </c>
    </row>
    <row r="2276" spans="1:72" hidden="1" outlineLevel="1">
      <c r="A2276" t="s">
        <v>718</v>
      </c>
      <c r="B2276" t="s">
        <v>2</v>
      </c>
      <c r="C2276" s="1">
        <f t="shared" si="1242"/>
        <v>2033</v>
      </c>
      <c r="D2276" s="7">
        <f>IF(R2276&gt;0,RANK(R2276,(R2276:T2276,U2276:AI2276)),0)</f>
        <v>7</v>
      </c>
      <c r="E2276" s="7">
        <f>IF(S2276&gt;0,RANK(S2276,(R2276:T2276,U2276:AI2276)),0)</f>
        <v>5</v>
      </c>
      <c r="F2276" s="7">
        <f>IF(T2276&gt;0,RANK(T2276,(R2276:T2276,U2276:AI2276)),0)</f>
        <v>3</v>
      </c>
      <c r="G2276" s="7">
        <f>IF(U2276&gt;0,RANK(U2276,(R2276:T2276,U2276:AI2276)),0)</f>
        <v>1</v>
      </c>
      <c r="H2276" s="7">
        <f t="shared" si="1243"/>
        <v>2</v>
      </c>
      <c r="I2276" s="49">
        <f t="shared" si="1244"/>
        <v>109</v>
      </c>
      <c r="J2276" s="177">
        <f t="shared" si="1240"/>
        <v>5.3615346778160357E-2</v>
      </c>
      <c r="K2276" s="2"/>
      <c r="L2276" s="2">
        <f t="shared" si="1245"/>
        <v>1.4756517461878997E-2</v>
      </c>
      <c r="M2276" s="2">
        <f t="shared" si="1246"/>
        <v>1.6724053123462864E-2</v>
      </c>
      <c r="N2276" s="2">
        <f t="shared" si="1247"/>
        <v>6.7879980324643388E-2</v>
      </c>
      <c r="O2276" s="2">
        <f t="shared" si="1248"/>
        <v>0.45056566650270535</v>
      </c>
      <c r="P2276" s="2">
        <f t="shared" si="1249"/>
        <v>0.39695031972454503</v>
      </c>
      <c r="Q2276" s="2">
        <f t="shared" si="1241"/>
        <v>5.3123462862764426E-2</v>
      </c>
      <c r="R2276" s="1">
        <v>30</v>
      </c>
      <c r="S2276" s="1">
        <v>34</v>
      </c>
      <c r="T2276" s="1">
        <v>138</v>
      </c>
      <c r="U2276" s="1">
        <v>916</v>
      </c>
      <c r="V2276" s="1">
        <v>807</v>
      </c>
      <c r="W2276" s="1">
        <v>57</v>
      </c>
      <c r="X2276" s="1">
        <v>0</v>
      </c>
      <c r="Y2276" s="1">
        <v>5</v>
      </c>
      <c r="Z2276" s="1">
        <v>5</v>
      </c>
      <c r="AA2276" s="1">
        <v>32</v>
      </c>
      <c r="AC2276" s="1">
        <f t="shared" si="1258"/>
        <v>0</v>
      </c>
      <c r="AD2276" s="1">
        <v>7</v>
      </c>
      <c r="AF2276" s="1">
        <v>1</v>
      </c>
      <c r="AG2276" s="1">
        <v>1</v>
      </c>
      <c r="AK2276" s="7">
        <f t="shared" si="1250"/>
        <v>4</v>
      </c>
      <c r="AL2276" s="7">
        <f t="shared" si="1251"/>
        <v>0</v>
      </c>
      <c r="AM2276" s="7">
        <f t="shared" si="1252"/>
        <v>8</v>
      </c>
      <c r="AN2276" s="2">
        <f t="shared" si="1253"/>
        <v>2.8037383177570093E-2</v>
      </c>
      <c r="AO2276" s="2">
        <f t="shared" si="1254"/>
        <v>0</v>
      </c>
      <c r="AP2276" s="2">
        <f t="shared" si="1255"/>
        <v>2.4594195769798328E-3</v>
      </c>
      <c r="AR2276" t="str">
        <f t="shared" si="1256"/>
        <v>San Augustine</v>
      </c>
      <c r="AS2276" t="s">
        <v>2</v>
      </c>
      <c r="AT2276" s="184">
        <v>1</v>
      </c>
      <c r="AU2276" s="198"/>
      <c r="AV2276" s="97">
        <v>48</v>
      </c>
      <c r="AW2276" s="99">
        <v>405</v>
      </c>
      <c r="AX2276" s="105">
        <f t="shared" si="1257"/>
        <v>48405</v>
      </c>
      <c r="AZ2276" s="7" t="s">
        <v>2951</v>
      </c>
      <c r="BA2276" t="s">
        <v>3184</v>
      </c>
      <c r="BT2276" s="1">
        <v>0</v>
      </c>
    </row>
    <row r="2277" spans="1:72" hidden="1" outlineLevel="1">
      <c r="A2277" t="s">
        <v>235</v>
      </c>
      <c r="B2277" t="s">
        <v>2</v>
      </c>
      <c r="C2277" s="1">
        <f t="shared" si="1242"/>
        <v>4777</v>
      </c>
      <c r="D2277" s="7">
        <f>IF(R2277&gt;0,RANK(R2277,(R2277:T2277,U2277:AI2277)),0)</f>
        <v>5</v>
      </c>
      <c r="E2277" s="7">
        <f>IF(S2277&gt;0,RANK(S2277,(R2277:T2277,U2277:AI2277)),0)</f>
        <v>7</v>
      </c>
      <c r="F2277" s="7">
        <f>IF(T2277&gt;0,RANK(T2277,(R2277:T2277,U2277:AI2277)),0)</f>
        <v>3</v>
      </c>
      <c r="G2277" s="7">
        <f>IF(U2277&gt;0,RANK(U2277,(R2277:T2277,U2277:AI2277)),0)</f>
        <v>1</v>
      </c>
      <c r="H2277" s="7">
        <f t="shared" si="1243"/>
        <v>2</v>
      </c>
      <c r="I2277" s="49">
        <f t="shared" si="1244"/>
        <v>752</v>
      </c>
      <c r="J2277" s="177">
        <f t="shared" si="1240"/>
        <v>0.15742097550764078</v>
      </c>
      <c r="K2277" s="2"/>
      <c r="L2277" s="2">
        <f t="shared" si="1245"/>
        <v>1.8212267113250993E-2</v>
      </c>
      <c r="M2277" s="2">
        <f t="shared" si="1246"/>
        <v>1.0466820180029307E-2</v>
      </c>
      <c r="N2277" s="2">
        <f t="shared" si="1247"/>
        <v>7.8710487753820391E-2</v>
      </c>
      <c r="O2277" s="2">
        <f t="shared" si="1248"/>
        <v>0.48984718442537156</v>
      </c>
      <c r="P2277" s="2">
        <f t="shared" si="1249"/>
        <v>0.33242620891773078</v>
      </c>
      <c r="Q2277" s="2">
        <f t="shared" si="1241"/>
        <v>7.0337031609796985E-2</v>
      </c>
      <c r="R2277" s="1">
        <v>87</v>
      </c>
      <c r="S2277" s="1">
        <v>50</v>
      </c>
      <c r="T2277" s="1">
        <v>376</v>
      </c>
      <c r="U2277" s="1">
        <v>2340</v>
      </c>
      <c r="V2277" s="1">
        <v>1588</v>
      </c>
      <c r="W2277" s="1">
        <v>165</v>
      </c>
      <c r="X2277" s="1">
        <v>5</v>
      </c>
      <c r="Y2277" s="1">
        <v>12</v>
      </c>
      <c r="Z2277" s="1">
        <v>13</v>
      </c>
      <c r="AA2277" s="1">
        <v>48</v>
      </c>
      <c r="AC2277" s="1">
        <f t="shared" si="1258"/>
        <v>0</v>
      </c>
      <c r="AD2277" s="1">
        <v>12</v>
      </c>
      <c r="AF2277" s="1">
        <v>80</v>
      </c>
      <c r="AG2277" s="1">
        <v>1</v>
      </c>
      <c r="AK2277" s="7">
        <f t="shared" si="1250"/>
        <v>4</v>
      </c>
      <c r="AL2277" s="7">
        <f t="shared" si="1251"/>
        <v>10</v>
      </c>
      <c r="AM2277" s="7">
        <f t="shared" si="1252"/>
        <v>9</v>
      </c>
      <c r="AN2277" s="2">
        <f t="shared" si="1253"/>
        <v>3.4540506594096715E-2</v>
      </c>
      <c r="AO2277" s="2">
        <f t="shared" si="1254"/>
        <v>1.0466820180029307E-3</v>
      </c>
      <c r="AP2277" s="2">
        <f t="shared" si="1255"/>
        <v>2.5120368432070338E-3</v>
      </c>
      <c r="AR2277" t="str">
        <f t="shared" si="1256"/>
        <v>San Jacinto</v>
      </c>
      <c r="AS2277" t="s">
        <v>2</v>
      </c>
      <c r="AT2277" s="184">
        <v>8</v>
      </c>
      <c r="AU2277" s="198"/>
      <c r="AV2277" s="97">
        <v>48</v>
      </c>
      <c r="AW2277" s="99">
        <v>407</v>
      </c>
      <c r="AX2277" s="105">
        <f t="shared" si="1257"/>
        <v>48407</v>
      </c>
      <c r="AZ2277" s="7" t="s">
        <v>2951</v>
      </c>
      <c r="BA2277" t="s">
        <v>3184</v>
      </c>
      <c r="BT2277" s="1">
        <v>0</v>
      </c>
    </row>
    <row r="2278" spans="1:72" hidden="1" outlineLevel="1">
      <c r="A2278" t="s">
        <v>2708</v>
      </c>
      <c r="B2278" t="s">
        <v>2</v>
      </c>
      <c r="C2278" s="1">
        <f t="shared" si="1242"/>
        <v>7050</v>
      </c>
      <c r="D2278" s="7">
        <f>IF(R2278&gt;0,RANK(R2278,(R2278:T2278,U2278:AI2278)),0)</f>
        <v>4</v>
      </c>
      <c r="E2278" s="7">
        <f>IF(S2278&gt;0,RANK(S2278,(R2278:T2278,U2278:AI2278)),0)</f>
        <v>6</v>
      </c>
      <c r="F2278" s="7">
        <f>IF(T2278&gt;0,RANK(T2278,(R2278:T2278,U2278:AI2278)),0)</f>
        <v>3</v>
      </c>
      <c r="G2278" s="7">
        <f>IF(U2278&gt;0,RANK(U2278,(R2278:T2278,U2278:AI2278)),0)</f>
        <v>1</v>
      </c>
      <c r="H2278" s="7">
        <f t="shared" si="1243"/>
        <v>2</v>
      </c>
      <c r="I2278" s="49">
        <f t="shared" si="1244"/>
        <v>806</v>
      </c>
      <c r="J2278" s="177">
        <f t="shared" si="1240"/>
        <v>0.11432624113475177</v>
      </c>
      <c r="K2278" s="2"/>
      <c r="L2278" s="2">
        <f t="shared" si="1245"/>
        <v>3.6453900709219861E-2</v>
      </c>
      <c r="M2278" s="2">
        <f t="shared" si="1246"/>
        <v>1.4042553191489362E-2</v>
      </c>
      <c r="N2278" s="2">
        <f t="shared" si="1247"/>
        <v>0.14609929078014183</v>
      </c>
      <c r="O2278" s="2">
        <f t="shared" si="1248"/>
        <v>0.4330496453900709</v>
      </c>
      <c r="P2278" s="2">
        <f t="shared" si="1249"/>
        <v>0.31872340425531914</v>
      </c>
      <c r="Q2278" s="2">
        <f t="shared" si="1241"/>
        <v>5.1631205673758895E-2</v>
      </c>
      <c r="R2278" s="1">
        <v>257</v>
      </c>
      <c r="S2278" s="1">
        <v>99</v>
      </c>
      <c r="T2278" s="1">
        <v>1030</v>
      </c>
      <c r="U2278" s="1">
        <v>3053</v>
      </c>
      <c r="V2278" s="1">
        <v>2247</v>
      </c>
      <c r="W2278" s="1">
        <v>235</v>
      </c>
      <c r="X2278" s="1">
        <v>4</v>
      </c>
      <c r="Y2278" s="1">
        <v>8</v>
      </c>
      <c r="Z2278" s="1">
        <v>15</v>
      </c>
      <c r="AA2278" s="1">
        <v>81</v>
      </c>
      <c r="AC2278" s="1">
        <f t="shared" si="1258"/>
        <v>2</v>
      </c>
      <c r="AD2278" s="1">
        <v>13</v>
      </c>
      <c r="AF2278" s="1">
        <v>4</v>
      </c>
      <c r="AG2278" s="1">
        <v>2</v>
      </c>
      <c r="AK2278" s="7">
        <f t="shared" si="1250"/>
        <v>5</v>
      </c>
      <c r="AL2278" s="7">
        <f t="shared" si="1251"/>
        <v>10</v>
      </c>
      <c r="AM2278" s="7">
        <f t="shared" si="1252"/>
        <v>9</v>
      </c>
      <c r="AN2278" s="2">
        <f t="shared" si="1253"/>
        <v>3.3333333333333333E-2</v>
      </c>
      <c r="AO2278" s="2">
        <f t="shared" si="1254"/>
        <v>5.6737588652482269E-4</v>
      </c>
      <c r="AP2278" s="2">
        <f t="shared" si="1255"/>
        <v>1.1347517730496454E-3</v>
      </c>
      <c r="AR2278" t="str">
        <f t="shared" si="1256"/>
        <v>San Patricio</v>
      </c>
      <c r="AS2278" t="s">
        <v>2</v>
      </c>
      <c r="AT2278" s="184"/>
      <c r="AU2278" s="198"/>
      <c r="AV2278" s="97">
        <v>48</v>
      </c>
      <c r="AW2278" s="99">
        <v>409</v>
      </c>
      <c r="AX2278" s="105">
        <f t="shared" si="1257"/>
        <v>48409</v>
      </c>
      <c r="AZ2278" s="7" t="s">
        <v>2951</v>
      </c>
      <c r="BA2278" t="s">
        <v>3184</v>
      </c>
      <c r="BT2278" s="1">
        <v>2</v>
      </c>
    </row>
    <row r="2279" spans="1:72" hidden="1" outlineLevel="1">
      <c r="A2279" t="s">
        <v>416</v>
      </c>
      <c r="B2279" t="s">
        <v>2</v>
      </c>
      <c r="C2279" s="1">
        <f t="shared" si="1242"/>
        <v>1438</v>
      </c>
      <c r="D2279" s="7">
        <f>IF(R2279&gt;0,RANK(R2279,(R2279:T2279,U2279:AI2279)),0)</f>
        <v>5</v>
      </c>
      <c r="E2279" s="7">
        <f>IF(S2279&gt;0,RANK(S2279,(R2279:T2279,U2279:AI2279)),0)</f>
        <v>6</v>
      </c>
      <c r="F2279" s="7">
        <f>IF(T2279&gt;0,RANK(T2279,(R2279:T2279,U2279:AI2279)),0)</f>
        <v>3</v>
      </c>
      <c r="G2279" s="7">
        <f>IF(U2279&gt;0,RANK(U2279,(R2279:T2279,U2279:AI2279)),0)</f>
        <v>1</v>
      </c>
      <c r="H2279" s="7">
        <f t="shared" si="1243"/>
        <v>2</v>
      </c>
      <c r="I2279" s="49">
        <f t="shared" si="1244"/>
        <v>277</v>
      </c>
      <c r="J2279" s="177">
        <f t="shared" si="1240"/>
        <v>0.19262865090403339</v>
      </c>
      <c r="K2279" s="2"/>
      <c r="L2279" s="2">
        <f t="shared" si="1245"/>
        <v>2.4339360222531293E-2</v>
      </c>
      <c r="M2279" s="2">
        <f t="shared" si="1246"/>
        <v>1.3908205841446454E-2</v>
      </c>
      <c r="N2279" s="2">
        <f t="shared" si="1247"/>
        <v>9.6662030598052853E-2</v>
      </c>
      <c r="O2279" s="2">
        <f t="shared" si="1248"/>
        <v>0.49165507649513213</v>
      </c>
      <c r="P2279" s="2">
        <f t="shared" si="1249"/>
        <v>0.29902642559109877</v>
      </c>
      <c r="Q2279" s="2">
        <f t="shared" si="1241"/>
        <v>7.4408901251738491E-2</v>
      </c>
      <c r="R2279" s="1">
        <v>35</v>
      </c>
      <c r="S2279" s="1">
        <v>20</v>
      </c>
      <c r="T2279" s="1">
        <v>139</v>
      </c>
      <c r="U2279" s="1">
        <v>707</v>
      </c>
      <c r="V2279" s="1">
        <v>430</v>
      </c>
      <c r="W2279" s="1">
        <v>70</v>
      </c>
      <c r="X2279" s="1">
        <v>1</v>
      </c>
      <c r="Y2279" s="1">
        <v>10</v>
      </c>
      <c r="Z2279" s="1">
        <v>5</v>
      </c>
      <c r="AA2279" s="1">
        <v>13</v>
      </c>
      <c r="AC2279" s="1">
        <f t="shared" si="1258"/>
        <v>0</v>
      </c>
      <c r="AD2279" s="1">
        <v>8</v>
      </c>
      <c r="AF2279" s="1">
        <v>0</v>
      </c>
      <c r="AG2279" s="1">
        <v>0</v>
      </c>
      <c r="AK2279" s="7">
        <f t="shared" si="1250"/>
        <v>4</v>
      </c>
      <c r="AL2279" s="7">
        <f t="shared" si="1251"/>
        <v>10</v>
      </c>
      <c r="AM2279" s="7">
        <f t="shared" si="1252"/>
        <v>8</v>
      </c>
      <c r="AN2279" s="2">
        <f t="shared" si="1253"/>
        <v>4.8678720445062586E-2</v>
      </c>
      <c r="AO2279" s="2">
        <f t="shared" si="1254"/>
        <v>6.9541029207232264E-4</v>
      </c>
      <c r="AP2279" s="2">
        <f t="shared" si="1255"/>
        <v>6.954102920723227E-3</v>
      </c>
      <c r="AR2279" t="str">
        <f t="shared" si="1256"/>
        <v>San Saba</v>
      </c>
      <c r="AS2279" t="s">
        <v>2</v>
      </c>
      <c r="AT2279" s="184">
        <v>11</v>
      </c>
      <c r="AU2279" s="198"/>
      <c r="AV2279" s="97">
        <v>48</v>
      </c>
      <c r="AW2279" s="99">
        <v>411</v>
      </c>
      <c r="AX2279" s="105">
        <f t="shared" si="1257"/>
        <v>48411</v>
      </c>
      <c r="AZ2279" s="7" t="s">
        <v>2951</v>
      </c>
      <c r="BA2279" t="s">
        <v>3184</v>
      </c>
      <c r="BT2279" s="1">
        <v>0</v>
      </c>
    </row>
    <row r="2280" spans="1:72" hidden="1" outlineLevel="1">
      <c r="A2280" t="s">
        <v>1407</v>
      </c>
      <c r="B2280" t="s">
        <v>2</v>
      </c>
      <c r="C2280" s="1">
        <f t="shared" si="1242"/>
        <v>520</v>
      </c>
      <c r="D2280" s="7">
        <f>IF(R2280&gt;0,RANK(R2280,(R2280:T2280,U2280:AI2280)),0)</f>
        <v>5</v>
      </c>
      <c r="E2280" s="7">
        <f>IF(S2280&gt;0,RANK(S2280,(R2280:T2280,U2280:AI2280)),0)</f>
        <v>6</v>
      </c>
      <c r="F2280" s="7">
        <f>IF(T2280&gt;0,RANK(T2280,(R2280:T2280,U2280:AI2280)),0)</f>
        <v>3</v>
      </c>
      <c r="G2280" s="7">
        <f>IF(U2280&gt;0,RANK(U2280,(R2280:T2280,U2280:AI2280)),0)</f>
        <v>1</v>
      </c>
      <c r="H2280" s="7">
        <f t="shared" si="1243"/>
        <v>2</v>
      </c>
      <c r="I2280" s="49">
        <f t="shared" si="1244"/>
        <v>146</v>
      </c>
      <c r="J2280" s="177">
        <f t="shared" si="1240"/>
        <v>0.28076923076923077</v>
      </c>
      <c r="K2280" s="2"/>
      <c r="L2280" s="2">
        <f t="shared" si="1245"/>
        <v>2.3076923076923078E-2</v>
      </c>
      <c r="M2280" s="2">
        <f t="shared" si="1246"/>
        <v>9.6153846153846159E-3</v>
      </c>
      <c r="N2280" s="2">
        <f t="shared" si="1247"/>
        <v>0.12884615384615383</v>
      </c>
      <c r="O2280" s="2">
        <f t="shared" si="1248"/>
        <v>0.51346153846153841</v>
      </c>
      <c r="P2280" s="2">
        <f t="shared" si="1249"/>
        <v>0.2326923076923077</v>
      </c>
      <c r="Q2280" s="2">
        <f t="shared" si="1241"/>
        <v>9.2307692307692368E-2</v>
      </c>
      <c r="R2280" s="1">
        <v>12</v>
      </c>
      <c r="S2280" s="1">
        <v>5</v>
      </c>
      <c r="T2280" s="1">
        <v>67</v>
      </c>
      <c r="U2280" s="1">
        <v>267</v>
      </c>
      <c r="V2280" s="1">
        <v>121</v>
      </c>
      <c r="W2280" s="1">
        <v>37</v>
      </c>
      <c r="X2280" s="1">
        <v>1</v>
      </c>
      <c r="Y2280" s="1">
        <v>1</v>
      </c>
      <c r="Z2280" s="1">
        <v>1</v>
      </c>
      <c r="AA2280" s="1">
        <v>4</v>
      </c>
      <c r="AC2280" s="1">
        <f t="shared" si="1258"/>
        <v>0</v>
      </c>
      <c r="AD2280" s="1">
        <v>3</v>
      </c>
      <c r="AF2280" s="1">
        <v>1</v>
      </c>
      <c r="AG2280" s="1">
        <v>0</v>
      </c>
      <c r="AK2280" s="7">
        <f t="shared" si="1250"/>
        <v>4</v>
      </c>
      <c r="AL2280" s="7">
        <f t="shared" si="1251"/>
        <v>8</v>
      </c>
      <c r="AM2280" s="7">
        <f t="shared" si="1252"/>
        <v>8</v>
      </c>
      <c r="AN2280" s="2">
        <f t="shared" si="1253"/>
        <v>7.1153846153846151E-2</v>
      </c>
      <c r="AO2280" s="2">
        <f t="shared" si="1254"/>
        <v>1.9230769230769232E-3</v>
      </c>
      <c r="AP2280" s="2">
        <f t="shared" si="1255"/>
        <v>1.9230769230769232E-3</v>
      </c>
      <c r="AR2280" t="str">
        <f t="shared" si="1256"/>
        <v>Schleicher</v>
      </c>
      <c r="AS2280" t="s">
        <v>2</v>
      </c>
      <c r="AT2280" s="184">
        <v>23</v>
      </c>
      <c r="AU2280" s="198"/>
      <c r="AV2280" s="97">
        <v>48</v>
      </c>
      <c r="AW2280" s="99">
        <v>413</v>
      </c>
      <c r="AX2280" s="105">
        <f t="shared" si="1257"/>
        <v>48413</v>
      </c>
      <c r="AZ2280" s="7" t="s">
        <v>2951</v>
      </c>
      <c r="BA2280" t="s">
        <v>3184</v>
      </c>
      <c r="BT2280" s="1">
        <v>0</v>
      </c>
    </row>
    <row r="2281" spans="1:72" hidden="1" outlineLevel="1">
      <c r="A2281" t="s">
        <v>1966</v>
      </c>
      <c r="B2281" t="s">
        <v>2</v>
      </c>
      <c r="C2281" s="1">
        <f t="shared" si="1242"/>
        <v>2827</v>
      </c>
      <c r="D2281" s="7">
        <f>IF(R2281&gt;0,RANK(R2281,(R2281:T2281,U2281:AI2281)),0)</f>
        <v>5</v>
      </c>
      <c r="E2281" s="7">
        <f>IF(S2281&gt;0,RANK(S2281,(R2281:T2281,U2281:AI2281)),0)</f>
        <v>6</v>
      </c>
      <c r="F2281" s="7">
        <f>IF(T2281&gt;0,RANK(T2281,(R2281:T2281,U2281:AI2281)),0)</f>
        <v>3</v>
      </c>
      <c r="G2281" s="7">
        <f>IF(U2281&gt;0,RANK(U2281,(R2281:T2281,U2281:AI2281)),0)</f>
        <v>1</v>
      </c>
      <c r="H2281" s="7">
        <f t="shared" si="1243"/>
        <v>2</v>
      </c>
      <c r="I2281" s="49">
        <f t="shared" si="1244"/>
        <v>487</v>
      </c>
      <c r="J2281" s="177">
        <f t="shared" si="1240"/>
        <v>0.17226742129465866</v>
      </c>
      <c r="K2281" s="2"/>
      <c r="L2281" s="2">
        <f t="shared" si="1245"/>
        <v>2.6176158471878316E-2</v>
      </c>
      <c r="M2281" s="2">
        <f t="shared" si="1246"/>
        <v>1.9455252918287938E-2</v>
      </c>
      <c r="N2281" s="2">
        <f t="shared" si="1247"/>
        <v>0.13689423417049876</v>
      </c>
      <c r="O2281" s="2">
        <f t="shared" si="1248"/>
        <v>0.44747081712062259</v>
      </c>
      <c r="P2281" s="2">
        <f t="shared" si="1249"/>
        <v>0.27520339582596393</v>
      </c>
      <c r="Q2281" s="2">
        <f t="shared" si="1241"/>
        <v>9.4800141492748513E-2</v>
      </c>
      <c r="R2281" s="1">
        <v>74</v>
      </c>
      <c r="S2281" s="1">
        <v>55</v>
      </c>
      <c r="T2281" s="1">
        <v>387</v>
      </c>
      <c r="U2281" s="1">
        <v>1265</v>
      </c>
      <c r="V2281" s="1">
        <v>778</v>
      </c>
      <c r="W2281" s="1">
        <v>158</v>
      </c>
      <c r="X2281" s="1">
        <v>1</v>
      </c>
      <c r="Y2281" s="1">
        <v>8</v>
      </c>
      <c r="Z2281" s="1">
        <v>7</v>
      </c>
      <c r="AA2281" s="1">
        <v>28</v>
      </c>
      <c r="AC2281" s="1">
        <f t="shared" si="1258"/>
        <v>49</v>
      </c>
      <c r="AD2281" s="1">
        <v>13</v>
      </c>
      <c r="AF2281" s="1">
        <v>4</v>
      </c>
      <c r="AG2281" s="1">
        <v>0</v>
      </c>
      <c r="AK2281" s="7">
        <f t="shared" si="1250"/>
        <v>4</v>
      </c>
      <c r="AL2281" s="7">
        <f t="shared" si="1251"/>
        <v>10</v>
      </c>
      <c r="AM2281" s="7">
        <f t="shared" si="1252"/>
        <v>8</v>
      </c>
      <c r="AN2281" s="2">
        <f t="shared" si="1253"/>
        <v>5.5889635656172623E-2</v>
      </c>
      <c r="AO2281" s="2">
        <f t="shared" si="1254"/>
        <v>3.5373187124159886E-4</v>
      </c>
      <c r="AP2281" s="2">
        <f t="shared" si="1255"/>
        <v>2.8298549699327909E-3</v>
      </c>
      <c r="AR2281" t="str">
        <f t="shared" si="1256"/>
        <v>Scurry</v>
      </c>
      <c r="AS2281" t="s">
        <v>2</v>
      </c>
      <c r="AT2281" s="184">
        <v>19</v>
      </c>
      <c r="AU2281" s="198"/>
      <c r="AV2281" s="97">
        <v>48</v>
      </c>
      <c r="AW2281" s="99">
        <v>415</v>
      </c>
      <c r="AX2281" s="105">
        <f t="shared" si="1257"/>
        <v>48415</v>
      </c>
      <c r="AZ2281" s="7" t="s">
        <v>2951</v>
      </c>
      <c r="BA2281" t="s">
        <v>3184</v>
      </c>
      <c r="BT2281" s="1">
        <v>49</v>
      </c>
    </row>
    <row r="2282" spans="1:72" hidden="1" outlineLevel="1">
      <c r="A2282" t="s">
        <v>2669</v>
      </c>
      <c r="B2282" t="s">
        <v>2</v>
      </c>
      <c r="C2282" s="1">
        <f t="shared" si="1242"/>
        <v>1156</v>
      </c>
      <c r="D2282" s="7">
        <f>IF(R2282&gt;0,RANK(R2282,(R2282:T2282,U2282:AI2282)),0)</f>
        <v>6</v>
      </c>
      <c r="E2282" s="7">
        <f>IF(S2282&gt;0,RANK(S2282,(R2282:T2282,U2282:AI2282)),0)</f>
        <v>7</v>
      </c>
      <c r="F2282" s="7">
        <f>IF(T2282&gt;0,RANK(T2282,(R2282:T2282,U2282:AI2282)),0)</f>
        <v>3</v>
      </c>
      <c r="G2282" s="7">
        <f>IF(U2282&gt;0,RANK(U2282,(R2282:T2282,U2282:AI2282)),0)</f>
        <v>1</v>
      </c>
      <c r="H2282" s="7">
        <f t="shared" si="1243"/>
        <v>2</v>
      </c>
      <c r="I2282" s="49">
        <f t="shared" si="1244"/>
        <v>197</v>
      </c>
      <c r="J2282" s="177">
        <f t="shared" si="1240"/>
        <v>0.17041522491349481</v>
      </c>
      <c r="K2282" s="2"/>
      <c r="L2282" s="2">
        <f t="shared" si="1245"/>
        <v>2.162629757785467E-2</v>
      </c>
      <c r="M2282" s="2">
        <f t="shared" si="1246"/>
        <v>1.4705882352941176E-2</v>
      </c>
      <c r="N2282" s="2">
        <f t="shared" si="1247"/>
        <v>8.391003460207612E-2</v>
      </c>
      <c r="O2282" s="2">
        <f t="shared" si="1248"/>
        <v>0.48442906574394462</v>
      </c>
      <c r="P2282" s="2">
        <f t="shared" si="1249"/>
        <v>0.31401384083044981</v>
      </c>
      <c r="Q2282" s="2">
        <f t="shared" si="1241"/>
        <v>8.1314878892733589E-2</v>
      </c>
      <c r="R2282" s="1">
        <v>25</v>
      </c>
      <c r="S2282" s="1">
        <v>17</v>
      </c>
      <c r="T2282" s="1">
        <v>97</v>
      </c>
      <c r="U2282" s="1">
        <v>560</v>
      </c>
      <c r="V2282" s="1">
        <v>363</v>
      </c>
      <c r="W2282" s="1">
        <v>53</v>
      </c>
      <c r="X2282" s="1">
        <v>2</v>
      </c>
      <c r="Y2282" s="1">
        <v>0</v>
      </c>
      <c r="Z2282" s="1">
        <v>2</v>
      </c>
      <c r="AA2282" s="1">
        <v>31</v>
      </c>
      <c r="AC2282" s="1">
        <f t="shared" si="1258"/>
        <v>0</v>
      </c>
      <c r="AD2282" s="1">
        <v>4</v>
      </c>
      <c r="AF2282" s="1">
        <v>1</v>
      </c>
      <c r="AG2282" s="1">
        <v>1</v>
      </c>
      <c r="AK2282" s="7">
        <f t="shared" si="1250"/>
        <v>4</v>
      </c>
      <c r="AL2282" s="7">
        <f t="shared" si="1251"/>
        <v>8</v>
      </c>
      <c r="AM2282" s="7">
        <f t="shared" si="1252"/>
        <v>0</v>
      </c>
      <c r="AN2282" s="2">
        <f t="shared" si="1253"/>
        <v>4.5847750865051905E-2</v>
      </c>
      <c r="AO2282" s="2">
        <f t="shared" si="1254"/>
        <v>1.7301038062283738E-3</v>
      </c>
      <c r="AP2282" s="2">
        <f t="shared" si="1255"/>
        <v>0</v>
      </c>
      <c r="AR2282" t="str">
        <f t="shared" si="1256"/>
        <v>Shackelford</v>
      </c>
      <c r="AS2282" t="s">
        <v>2</v>
      </c>
      <c r="AT2282" s="184">
        <v>19</v>
      </c>
      <c r="AU2282" s="198"/>
      <c r="AV2282" s="97">
        <v>48</v>
      </c>
      <c r="AW2282" s="99">
        <v>417</v>
      </c>
      <c r="AX2282" s="105">
        <f t="shared" si="1257"/>
        <v>48417</v>
      </c>
      <c r="AZ2282" s="7" t="s">
        <v>2951</v>
      </c>
      <c r="BA2282" t="s">
        <v>3184</v>
      </c>
      <c r="BT2282" s="1">
        <v>0</v>
      </c>
    </row>
    <row r="2283" spans="1:72" hidden="1" outlineLevel="1">
      <c r="A2283" t="s">
        <v>1460</v>
      </c>
      <c r="B2283" t="s">
        <v>2</v>
      </c>
      <c r="C2283" s="1">
        <f t="shared" si="1242"/>
        <v>5237</v>
      </c>
      <c r="D2283" s="7">
        <f>IF(R2283&gt;0,RANK(R2283,(R2283:T2283,U2283:AI2283)),0)</f>
        <v>5</v>
      </c>
      <c r="E2283" s="7">
        <f>IF(S2283&gt;0,RANK(S2283,(R2283:T2283,U2283:AI2283)),0)</f>
        <v>7</v>
      </c>
      <c r="F2283" s="7">
        <f>IF(T2283&gt;0,RANK(T2283,(R2283:T2283,U2283:AI2283)),0)</f>
        <v>3</v>
      </c>
      <c r="G2283" s="7">
        <f>IF(U2283&gt;0,RANK(U2283,(R2283:T2283,U2283:AI2283)),0)</f>
        <v>1</v>
      </c>
      <c r="H2283" s="7">
        <f t="shared" si="1243"/>
        <v>2</v>
      </c>
      <c r="I2283" s="49">
        <f t="shared" si="1244"/>
        <v>1018</v>
      </c>
      <c r="J2283" s="177">
        <f t="shared" si="1240"/>
        <v>0.19438609891159062</v>
      </c>
      <c r="K2283" s="2"/>
      <c r="L2283" s="2">
        <f t="shared" si="1245"/>
        <v>1.9667748711094137E-2</v>
      </c>
      <c r="M2283" s="2">
        <f t="shared" si="1246"/>
        <v>8.7836547641779641E-3</v>
      </c>
      <c r="N2283" s="2">
        <f t="shared" si="1247"/>
        <v>7.256062631277449E-2</v>
      </c>
      <c r="O2283" s="2">
        <f t="shared" si="1248"/>
        <v>0.51460759977086123</v>
      </c>
      <c r="P2283" s="2">
        <f t="shared" si="1249"/>
        <v>0.32022150085927059</v>
      </c>
      <c r="Q2283" s="2">
        <f t="shared" si="1241"/>
        <v>6.4158869581821598E-2</v>
      </c>
      <c r="R2283" s="1">
        <v>103</v>
      </c>
      <c r="S2283" s="1">
        <v>46</v>
      </c>
      <c r="T2283" s="1">
        <v>380</v>
      </c>
      <c r="U2283" s="1">
        <v>2695</v>
      </c>
      <c r="V2283" s="1">
        <v>1677</v>
      </c>
      <c r="W2283" s="1">
        <v>217</v>
      </c>
      <c r="X2283" s="1">
        <v>3</v>
      </c>
      <c r="Y2283" s="1">
        <v>1</v>
      </c>
      <c r="Z2283" s="1">
        <v>14</v>
      </c>
      <c r="AA2283" s="1">
        <v>71</v>
      </c>
      <c r="AC2283" s="1">
        <f t="shared" si="1258"/>
        <v>2</v>
      </c>
      <c r="AD2283" s="1">
        <v>25</v>
      </c>
      <c r="AF2283" s="1">
        <v>3</v>
      </c>
      <c r="AG2283" s="1">
        <v>0</v>
      </c>
      <c r="AK2283" s="7">
        <f t="shared" si="1250"/>
        <v>4</v>
      </c>
      <c r="AL2283" s="7">
        <f t="shared" si="1251"/>
        <v>9</v>
      </c>
      <c r="AM2283" s="7">
        <f t="shared" si="1252"/>
        <v>10</v>
      </c>
      <c r="AN2283" s="2">
        <f t="shared" si="1253"/>
        <v>4.1435936604926484E-2</v>
      </c>
      <c r="AO2283" s="2">
        <f t="shared" si="1254"/>
        <v>5.7284704983769335E-4</v>
      </c>
      <c r="AP2283" s="2">
        <f t="shared" si="1255"/>
        <v>1.9094901661256445E-4</v>
      </c>
      <c r="AR2283" t="str">
        <f t="shared" si="1256"/>
        <v>Shelby</v>
      </c>
      <c r="AS2283" t="s">
        <v>2</v>
      </c>
      <c r="AT2283" s="184">
        <v>1</v>
      </c>
      <c r="AU2283" s="198"/>
      <c r="AV2283" s="97">
        <v>48</v>
      </c>
      <c r="AW2283" s="99">
        <v>419</v>
      </c>
      <c r="AX2283" s="105">
        <f t="shared" si="1257"/>
        <v>48419</v>
      </c>
      <c r="AZ2283" s="7" t="s">
        <v>2951</v>
      </c>
      <c r="BA2283" t="s">
        <v>3184</v>
      </c>
      <c r="BT2283" s="1">
        <v>2</v>
      </c>
    </row>
    <row r="2284" spans="1:72" hidden="1" outlineLevel="1">
      <c r="A2284" t="s">
        <v>1730</v>
      </c>
      <c r="B2284" t="s">
        <v>2</v>
      </c>
      <c r="C2284" s="1">
        <f t="shared" si="1242"/>
        <v>507</v>
      </c>
      <c r="D2284" s="7">
        <f>IF(R2284&gt;0,RANK(R2284,(R2284:T2284,U2284:AI2284)),0)</f>
        <v>5</v>
      </c>
      <c r="E2284" s="7">
        <f>IF(S2284&gt;0,RANK(S2284,(R2284:T2284,U2284:AI2284)),0)</f>
        <v>7</v>
      </c>
      <c r="F2284" s="7">
        <f>IF(T2284&gt;0,RANK(T2284,(R2284:T2284,U2284:AI2284)),0)</f>
        <v>3</v>
      </c>
      <c r="G2284" s="7">
        <f>IF(U2284&gt;0,RANK(U2284,(R2284:T2284,U2284:AI2284)),0)</f>
        <v>1</v>
      </c>
      <c r="H2284" s="7">
        <f t="shared" si="1243"/>
        <v>2</v>
      </c>
      <c r="I2284" s="49">
        <f t="shared" si="1244"/>
        <v>161</v>
      </c>
      <c r="J2284" s="177">
        <f t="shared" si="1240"/>
        <v>0.31755424063116372</v>
      </c>
      <c r="K2284" s="2"/>
      <c r="L2284" s="2">
        <f t="shared" si="1245"/>
        <v>1.5779092702169626E-2</v>
      </c>
      <c r="M2284" s="2">
        <f t="shared" si="1246"/>
        <v>3.9447731755424065E-3</v>
      </c>
      <c r="N2284" s="2">
        <f t="shared" si="1247"/>
        <v>0.11439842209072978</v>
      </c>
      <c r="O2284" s="2">
        <f t="shared" si="1248"/>
        <v>0.56015779092702167</v>
      </c>
      <c r="P2284" s="2">
        <f t="shared" si="1249"/>
        <v>0.24260355029585798</v>
      </c>
      <c r="Q2284" s="2">
        <f t="shared" si="1241"/>
        <v>6.3116370808678518E-2</v>
      </c>
      <c r="R2284" s="1">
        <v>8</v>
      </c>
      <c r="S2284" s="1">
        <v>2</v>
      </c>
      <c r="T2284" s="1">
        <v>58</v>
      </c>
      <c r="U2284" s="1">
        <v>284</v>
      </c>
      <c r="V2284" s="1">
        <v>123</v>
      </c>
      <c r="W2284" s="1">
        <v>23</v>
      </c>
      <c r="X2284" s="1">
        <v>0</v>
      </c>
      <c r="Y2284" s="1">
        <v>0</v>
      </c>
      <c r="Z2284" s="1">
        <v>7</v>
      </c>
      <c r="AA2284" s="1">
        <v>0</v>
      </c>
      <c r="AC2284" s="1">
        <f t="shared" si="1258"/>
        <v>0</v>
      </c>
      <c r="AD2284" s="1">
        <v>2</v>
      </c>
      <c r="AF2284" s="1">
        <v>0</v>
      </c>
      <c r="AG2284" s="1">
        <v>0</v>
      </c>
      <c r="AK2284" s="7">
        <f t="shared" si="1250"/>
        <v>4</v>
      </c>
      <c r="AL2284" s="7">
        <f t="shared" si="1251"/>
        <v>0</v>
      </c>
      <c r="AM2284" s="7">
        <f t="shared" si="1252"/>
        <v>0</v>
      </c>
      <c r="AN2284" s="2">
        <f t="shared" si="1253"/>
        <v>4.5364891518737675E-2</v>
      </c>
      <c r="AO2284" s="2">
        <f t="shared" si="1254"/>
        <v>0</v>
      </c>
      <c r="AP2284" s="2">
        <f t="shared" si="1255"/>
        <v>0</v>
      </c>
      <c r="AR2284" t="str">
        <f t="shared" si="1256"/>
        <v>Sherman</v>
      </c>
      <c r="AS2284" t="s">
        <v>2</v>
      </c>
      <c r="AT2284" s="184">
        <v>13</v>
      </c>
      <c r="AU2284" s="198"/>
      <c r="AV2284" s="97">
        <v>48</v>
      </c>
      <c r="AW2284" s="99">
        <v>421</v>
      </c>
      <c r="AX2284" s="105">
        <f t="shared" si="1257"/>
        <v>48421</v>
      </c>
      <c r="AZ2284" s="7" t="s">
        <v>2951</v>
      </c>
      <c r="BA2284" t="s">
        <v>3184</v>
      </c>
      <c r="BT2284" s="1">
        <v>0</v>
      </c>
    </row>
    <row r="2285" spans="1:72" hidden="1" outlineLevel="1">
      <c r="A2285" t="s">
        <v>1965</v>
      </c>
      <c r="B2285" t="s">
        <v>2</v>
      </c>
      <c r="C2285" s="1">
        <f t="shared" si="1242"/>
        <v>40106</v>
      </c>
      <c r="D2285" s="7">
        <f>IF(R2285&gt;0,RANK(R2285,(R2285:T2285,U2285:AI2285)),0)</f>
        <v>5</v>
      </c>
      <c r="E2285" s="7">
        <f>IF(S2285&gt;0,RANK(S2285,(R2285:T2285,U2285:AI2285)),0)</f>
        <v>7</v>
      </c>
      <c r="F2285" s="7">
        <f>IF(T2285&gt;0,RANK(T2285,(R2285:T2285,U2285:AI2285)),0)</f>
        <v>3</v>
      </c>
      <c r="G2285" s="7">
        <f>IF(U2285&gt;0,RANK(U2285,(R2285:T2285,U2285:AI2285)),0)</f>
        <v>1</v>
      </c>
      <c r="H2285" s="7">
        <f t="shared" si="1243"/>
        <v>2</v>
      </c>
      <c r="I2285" s="49">
        <f t="shared" si="1244"/>
        <v>13700</v>
      </c>
      <c r="J2285" s="177">
        <f t="shared" si="1240"/>
        <v>0.34159477384929937</v>
      </c>
      <c r="K2285" s="2"/>
      <c r="L2285" s="2">
        <f t="shared" si="1245"/>
        <v>3.2987582905300954E-2</v>
      </c>
      <c r="M2285" s="2">
        <f t="shared" si="1246"/>
        <v>7.4801775295467009E-3</v>
      </c>
      <c r="N2285" s="2">
        <f t="shared" si="1247"/>
        <v>0.14284645688924349</v>
      </c>
      <c r="O2285" s="2">
        <f t="shared" si="1248"/>
        <v>0.54732458983693211</v>
      </c>
      <c r="P2285" s="2">
        <f t="shared" si="1249"/>
        <v>0.20572981598763276</v>
      </c>
      <c r="Q2285" s="2">
        <f t="shared" si="1241"/>
        <v>6.3631376851344096E-2</v>
      </c>
      <c r="R2285" s="1">
        <v>1323</v>
      </c>
      <c r="S2285" s="1">
        <v>300</v>
      </c>
      <c r="T2285" s="1">
        <v>5729</v>
      </c>
      <c r="U2285" s="1">
        <v>21951</v>
      </c>
      <c r="V2285" s="1">
        <v>8251</v>
      </c>
      <c r="W2285" s="1">
        <v>1960</v>
      </c>
      <c r="X2285" s="1">
        <v>29</v>
      </c>
      <c r="Y2285" s="1">
        <v>49</v>
      </c>
      <c r="Z2285" s="1">
        <v>87</v>
      </c>
      <c r="AA2285" s="1">
        <v>306</v>
      </c>
      <c r="AC2285" s="1">
        <f t="shared" si="1258"/>
        <v>13</v>
      </c>
      <c r="AD2285" s="1">
        <v>57</v>
      </c>
      <c r="AF2285" s="1">
        <v>38</v>
      </c>
      <c r="AG2285" s="1">
        <v>13</v>
      </c>
      <c r="AK2285" s="7">
        <f t="shared" si="1250"/>
        <v>4</v>
      </c>
      <c r="AL2285" s="7">
        <f t="shared" si="1251"/>
        <v>10</v>
      </c>
      <c r="AM2285" s="7">
        <f t="shared" si="1252"/>
        <v>9</v>
      </c>
      <c r="AN2285" s="2">
        <f t="shared" si="1253"/>
        <v>4.8870493193038447E-2</v>
      </c>
      <c r="AO2285" s="2">
        <f t="shared" si="1254"/>
        <v>7.2308382785618108E-4</v>
      </c>
      <c r="AP2285" s="2">
        <f t="shared" si="1255"/>
        <v>1.2217623298259612E-3</v>
      </c>
      <c r="AR2285" t="str">
        <f t="shared" si="1256"/>
        <v>Smith</v>
      </c>
      <c r="AS2285" t="s">
        <v>2</v>
      </c>
      <c r="AT2285" s="184">
        <v>1</v>
      </c>
      <c r="AU2285" s="198"/>
      <c r="AV2285" s="97">
        <v>48</v>
      </c>
      <c r="AW2285" s="99">
        <v>423</v>
      </c>
      <c r="AX2285" s="105">
        <f t="shared" si="1257"/>
        <v>48423</v>
      </c>
      <c r="AZ2285" s="7" t="s">
        <v>2951</v>
      </c>
      <c r="BA2285" t="s">
        <v>3184</v>
      </c>
      <c r="BT2285" s="1">
        <v>13</v>
      </c>
    </row>
    <row r="2286" spans="1:72" hidden="1" outlineLevel="1">
      <c r="A2286" t="s">
        <v>3271</v>
      </c>
      <c r="B2286" t="s">
        <v>2</v>
      </c>
      <c r="C2286" s="1">
        <f t="shared" si="1242"/>
        <v>2496</v>
      </c>
      <c r="D2286" s="7">
        <f>IF(R2286&gt;0,RANK(R2286,(R2286:T2286,U2286:AI2286)),0)</f>
        <v>6</v>
      </c>
      <c r="E2286" s="7">
        <f>IF(S2286&gt;0,RANK(S2286,(R2286:T2286,U2286:AI2286)),0)</f>
        <v>7</v>
      </c>
      <c r="F2286" s="7">
        <f>IF(T2286&gt;0,RANK(T2286,(R2286:T2286,U2286:AI2286)),0)</f>
        <v>3</v>
      </c>
      <c r="G2286" s="7">
        <f>IF(U2286&gt;0,RANK(U2286,(R2286:T2286,U2286:AI2286)),0)</f>
        <v>1</v>
      </c>
      <c r="H2286" s="7">
        <f t="shared" si="1243"/>
        <v>2</v>
      </c>
      <c r="I2286" s="49">
        <f t="shared" si="1244"/>
        <v>506</v>
      </c>
      <c r="J2286" s="177">
        <f t="shared" si="1240"/>
        <v>0.20272435897435898</v>
      </c>
      <c r="K2286" s="2"/>
      <c r="L2286" s="2">
        <f t="shared" si="1245"/>
        <v>2.123397435897436E-2</v>
      </c>
      <c r="M2286" s="2">
        <f t="shared" si="1246"/>
        <v>1.6826923076923076E-2</v>
      </c>
      <c r="N2286" s="2">
        <f t="shared" si="1247"/>
        <v>0.12620192307692307</v>
      </c>
      <c r="O2286" s="2">
        <f t="shared" si="1248"/>
        <v>0.48357371794871795</v>
      </c>
      <c r="P2286" s="2">
        <f t="shared" si="1249"/>
        <v>0.28084935897435898</v>
      </c>
      <c r="Q2286" s="2">
        <f t="shared" si="1241"/>
        <v>7.1314102564102588E-2</v>
      </c>
      <c r="R2286" s="1">
        <v>53</v>
      </c>
      <c r="S2286" s="1">
        <v>42</v>
      </c>
      <c r="T2286" s="1">
        <v>315</v>
      </c>
      <c r="U2286" s="1">
        <v>1207</v>
      </c>
      <c r="V2286" s="1">
        <v>701</v>
      </c>
      <c r="W2286" s="1">
        <v>93</v>
      </c>
      <c r="X2286" s="1">
        <v>3</v>
      </c>
      <c r="Y2286" s="1">
        <v>4</v>
      </c>
      <c r="Z2286" s="1">
        <v>8</v>
      </c>
      <c r="AA2286" s="1">
        <v>61</v>
      </c>
      <c r="AC2286" s="1">
        <f t="shared" si="1258"/>
        <v>1</v>
      </c>
      <c r="AD2286" s="1">
        <v>5</v>
      </c>
      <c r="AF2286" s="1">
        <v>3</v>
      </c>
      <c r="AG2286" s="1">
        <v>0</v>
      </c>
      <c r="AK2286" s="7">
        <f t="shared" si="1250"/>
        <v>4</v>
      </c>
      <c r="AL2286" s="7">
        <f t="shared" si="1251"/>
        <v>10</v>
      </c>
      <c r="AM2286" s="7">
        <f t="shared" si="1252"/>
        <v>9</v>
      </c>
      <c r="AN2286" s="2">
        <f t="shared" si="1253"/>
        <v>3.7259615384615384E-2</v>
      </c>
      <c r="AO2286" s="2">
        <f t="shared" si="1254"/>
        <v>1.201923076923077E-3</v>
      </c>
      <c r="AP2286" s="2">
        <f t="shared" si="1255"/>
        <v>1.6025641025641025E-3</v>
      </c>
      <c r="AR2286" t="str">
        <f t="shared" si="1256"/>
        <v>Somervell</v>
      </c>
      <c r="AS2286" t="s">
        <v>2</v>
      </c>
      <c r="AT2286" s="184">
        <v>25</v>
      </c>
      <c r="AU2286" s="198"/>
      <c r="AV2286" s="97">
        <v>48</v>
      </c>
      <c r="AW2286" s="99">
        <v>425</v>
      </c>
      <c r="AX2286" s="105">
        <f t="shared" si="1257"/>
        <v>48425</v>
      </c>
      <c r="AZ2286" s="7" t="s">
        <v>2951</v>
      </c>
      <c r="BA2286" t="s">
        <v>3184</v>
      </c>
      <c r="BT2286" s="1">
        <v>1</v>
      </c>
    </row>
    <row r="2287" spans="1:72" hidden="1" outlineLevel="1">
      <c r="A2287" t="s">
        <v>3095</v>
      </c>
      <c r="B2287" t="s">
        <v>2</v>
      </c>
      <c r="C2287" s="1">
        <f t="shared" si="1242"/>
        <v>127</v>
      </c>
      <c r="D2287" s="7">
        <f>IF(R2287&gt;0,RANK(R2287,(R2287:T2287,U2287:AI2287)),0)</f>
        <v>6</v>
      </c>
      <c r="E2287" s="7">
        <f>IF(S2287&gt;0,RANK(S2287,(R2287:T2287,U2287:AI2287)),0)</f>
        <v>5</v>
      </c>
      <c r="F2287" s="7">
        <f>IF(T2287&gt;0,RANK(T2287,(R2287:T2287,U2287:AI2287)),0)</f>
        <v>3</v>
      </c>
      <c r="G2287" s="7">
        <f>IF(U2287&gt;0,RANK(U2287,(R2287:T2287,U2287:AI2287)),0)</f>
        <v>1</v>
      </c>
      <c r="H2287" s="7">
        <f t="shared" si="1243"/>
        <v>2</v>
      </c>
      <c r="I2287" s="49">
        <f t="shared" si="1244"/>
        <v>32</v>
      </c>
      <c r="J2287" s="177">
        <f t="shared" si="1240"/>
        <v>0.25196850393700787</v>
      </c>
      <c r="K2287" s="2"/>
      <c r="L2287" s="2">
        <f t="shared" si="1245"/>
        <v>1.5748031496062992E-2</v>
      </c>
      <c r="M2287" s="2">
        <f t="shared" si="1246"/>
        <v>2.3622047244094488E-2</v>
      </c>
      <c r="N2287" s="2">
        <f t="shared" si="1247"/>
        <v>0.20472440944881889</v>
      </c>
      <c r="O2287" s="2">
        <f t="shared" si="1248"/>
        <v>0.48031496062992124</v>
      </c>
      <c r="P2287" s="2">
        <f t="shared" si="1249"/>
        <v>0.2283464566929134</v>
      </c>
      <c r="Q2287" s="2">
        <f t="shared" si="1241"/>
        <v>4.7244094488189087E-2</v>
      </c>
      <c r="R2287" s="1">
        <v>2</v>
      </c>
      <c r="S2287" s="1">
        <v>3</v>
      </c>
      <c r="T2287" s="1">
        <v>26</v>
      </c>
      <c r="U2287" s="1">
        <v>61</v>
      </c>
      <c r="V2287" s="1">
        <v>29</v>
      </c>
      <c r="W2287" s="1">
        <v>5</v>
      </c>
      <c r="X2287" s="1">
        <v>0</v>
      </c>
      <c r="Y2287" s="1">
        <v>1</v>
      </c>
      <c r="Z2287" s="1">
        <v>0</v>
      </c>
      <c r="AA2287" s="1">
        <v>0</v>
      </c>
      <c r="AC2287" s="1">
        <f t="shared" si="1258"/>
        <v>0</v>
      </c>
      <c r="AD2287" s="1">
        <v>0</v>
      </c>
      <c r="AF2287" s="1">
        <v>0</v>
      </c>
      <c r="AG2287" s="1">
        <v>0</v>
      </c>
      <c r="AK2287" s="7">
        <f t="shared" si="1250"/>
        <v>4</v>
      </c>
      <c r="AL2287" s="7">
        <f t="shared" si="1251"/>
        <v>0</v>
      </c>
      <c r="AM2287" s="7">
        <f t="shared" si="1252"/>
        <v>7</v>
      </c>
      <c r="AN2287" s="2">
        <f t="shared" si="1253"/>
        <v>3.937007874015748E-2</v>
      </c>
      <c r="AO2287" s="2">
        <f t="shared" si="1254"/>
        <v>0</v>
      </c>
      <c r="AP2287" s="2">
        <f t="shared" si="1255"/>
        <v>7.874015748031496E-3</v>
      </c>
      <c r="AR2287" t="str">
        <f t="shared" si="1256"/>
        <v>Starr</v>
      </c>
      <c r="AS2287" t="s">
        <v>2</v>
      </c>
      <c r="AT2287" s="184">
        <v>28</v>
      </c>
      <c r="AU2287" s="198"/>
      <c r="AV2287" s="97">
        <v>48</v>
      </c>
      <c r="AW2287" s="99">
        <v>427</v>
      </c>
      <c r="AX2287" s="105">
        <f t="shared" si="1257"/>
        <v>48427</v>
      </c>
      <c r="AZ2287" s="7" t="s">
        <v>2951</v>
      </c>
      <c r="BA2287" t="s">
        <v>3184</v>
      </c>
      <c r="BT2287" s="1">
        <v>0</v>
      </c>
    </row>
    <row r="2288" spans="1:72" hidden="1" outlineLevel="1">
      <c r="A2288" t="s">
        <v>2258</v>
      </c>
      <c r="B2288" t="s">
        <v>2</v>
      </c>
      <c r="C2288" s="1">
        <f t="shared" si="1242"/>
        <v>2634</v>
      </c>
      <c r="D2288" s="7">
        <f>IF(R2288&gt;0,RANK(R2288,(R2288:T2288,U2288:AI2288)),0)</f>
        <v>7</v>
      </c>
      <c r="E2288" s="7">
        <f>IF(S2288&gt;0,RANK(S2288,(R2288:T2288,U2288:AI2288)),0)</f>
        <v>6</v>
      </c>
      <c r="F2288" s="7">
        <f>IF(T2288&gt;0,RANK(T2288,(R2288:T2288,U2288:AI2288)),0)</f>
        <v>3</v>
      </c>
      <c r="G2288" s="7">
        <f>IF(U2288&gt;0,RANK(U2288,(R2288:T2288,U2288:AI2288)),0)</f>
        <v>1</v>
      </c>
      <c r="H2288" s="7">
        <f t="shared" si="1243"/>
        <v>2</v>
      </c>
      <c r="I2288" s="49">
        <f t="shared" si="1244"/>
        <v>122</v>
      </c>
      <c r="J2288" s="177">
        <f t="shared" si="1240"/>
        <v>4.6317388003037203E-2</v>
      </c>
      <c r="K2288" s="2"/>
      <c r="L2288" s="2">
        <f t="shared" si="1245"/>
        <v>2.1260440394836749E-2</v>
      </c>
      <c r="M2288" s="2">
        <f t="shared" si="1246"/>
        <v>2.3917995444191344E-2</v>
      </c>
      <c r="N2288" s="2">
        <f t="shared" si="1247"/>
        <v>8.8078967350037965E-2</v>
      </c>
      <c r="O2288" s="2">
        <f t="shared" si="1248"/>
        <v>0.40964312832194383</v>
      </c>
      <c r="P2288" s="2">
        <f t="shared" si="1249"/>
        <v>0.36332574031890663</v>
      </c>
      <c r="Q2288" s="2">
        <f t="shared" si="1241"/>
        <v>9.3773728170083448E-2</v>
      </c>
      <c r="R2288" s="1">
        <v>56</v>
      </c>
      <c r="S2288" s="1">
        <v>63</v>
      </c>
      <c r="T2288" s="1">
        <v>232</v>
      </c>
      <c r="U2288" s="1">
        <v>1079</v>
      </c>
      <c r="V2288" s="1">
        <v>957</v>
      </c>
      <c r="W2288" s="1">
        <v>135</v>
      </c>
      <c r="X2288" s="1">
        <v>4</v>
      </c>
      <c r="Y2288" s="1">
        <v>5</v>
      </c>
      <c r="Z2288" s="1">
        <v>5</v>
      </c>
      <c r="AA2288" s="1">
        <v>78</v>
      </c>
      <c r="AC2288" s="1">
        <f t="shared" si="1258"/>
        <v>1</v>
      </c>
      <c r="AD2288" s="1">
        <v>16</v>
      </c>
      <c r="AF2288" s="1">
        <v>2</v>
      </c>
      <c r="AG2288" s="1">
        <v>1</v>
      </c>
      <c r="AK2288" s="7">
        <f t="shared" si="1250"/>
        <v>4</v>
      </c>
      <c r="AL2288" s="7">
        <f t="shared" si="1251"/>
        <v>10</v>
      </c>
      <c r="AM2288" s="7">
        <f t="shared" si="1252"/>
        <v>8</v>
      </c>
      <c r="AN2288" s="2">
        <f t="shared" si="1253"/>
        <v>5.125284738041002E-2</v>
      </c>
      <c r="AO2288" s="2">
        <f t="shared" si="1254"/>
        <v>1.5186028853454822E-3</v>
      </c>
      <c r="AP2288" s="2">
        <f t="shared" si="1255"/>
        <v>1.8982536066818527E-3</v>
      </c>
      <c r="AR2288" t="str">
        <f t="shared" si="1256"/>
        <v>Stephens</v>
      </c>
      <c r="AS2288" t="s">
        <v>2</v>
      </c>
      <c r="AT2288" s="184"/>
      <c r="AU2288" s="198"/>
      <c r="AV2288" s="97">
        <v>48</v>
      </c>
      <c r="AW2288" s="99">
        <v>429</v>
      </c>
      <c r="AX2288" s="105">
        <f t="shared" si="1257"/>
        <v>48429</v>
      </c>
      <c r="AZ2288" s="7" t="s">
        <v>2951</v>
      </c>
      <c r="BA2288" t="s">
        <v>3184</v>
      </c>
      <c r="BT2288" s="1">
        <v>1</v>
      </c>
    </row>
    <row r="2289" spans="1:72" hidden="1" outlineLevel="1">
      <c r="A2289" t="s">
        <v>2544</v>
      </c>
      <c r="B2289" t="s">
        <v>2</v>
      </c>
      <c r="C2289" s="1">
        <f t="shared" si="1242"/>
        <v>394</v>
      </c>
      <c r="D2289" s="7">
        <f>IF(R2289&gt;0,RANK(R2289,(R2289:T2289,U2289:AI2289)),0)</f>
        <v>6</v>
      </c>
      <c r="E2289" s="7">
        <f>IF(S2289&gt;0,RANK(S2289,(R2289:T2289,U2289:AI2289)),0)</f>
        <v>5</v>
      </c>
      <c r="F2289" s="7">
        <f>IF(T2289&gt;0,RANK(T2289,(R2289:T2289,U2289:AI2289)),0)</f>
        <v>3</v>
      </c>
      <c r="G2289" s="7">
        <f>IF(U2289&gt;0,RANK(U2289,(R2289:T2289,U2289:AI2289)),0)</f>
        <v>1</v>
      </c>
      <c r="H2289" s="7">
        <f t="shared" si="1243"/>
        <v>2</v>
      </c>
      <c r="I2289" s="49">
        <f t="shared" si="1244"/>
        <v>51</v>
      </c>
      <c r="J2289" s="177">
        <f t="shared" si="1240"/>
        <v>0.12944162436548223</v>
      </c>
      <c r="K2289" s="2"/>
      <c r="L2289" s="2">
        <f t="shared" si="1245"/>
        <v>1.5228426395939087E-2</v>
      </c>
      <c r="M2289" s="2">
        <f t="shared" si="1246"/>
        <v>2.030456852791878E-2</v>
      </c>
      <c r="N2289" s="2">
        <f t="shared" si="1247"/>
        <v>0.16243654822335024</v>
      </c>
      <c r="O2289" s="2">
        <f t="shared" si="1248"/>
        <v>0.4137055837563452</v>
      </c>
      <c r="P2289" s="2">
        <f t="shared" si="1249"/>
        <v>0.28426395939086296</v>
      </c>
      <c r="Q2289" s="2">
        <f t="shared" si="1241"/>
        <v>0.10406091370558368</v>
      </c>
      <c r="R2289" s="1">
        <v>6</v>
      </c>
      <c r="S2289" s="1">
        <v>8</v>
      </c>
      <c r="T2289" s="1">
        <v>64</v>
      </c>
      <c r="U2289" s="1">
        <v>163</v>
      </c>
      <c r="V2289" s="1">
        <v>112</v>
      </c>
      <c r="W2289" s="1">
        <v>33</v>
      </c>
      <c r="X2289" s="1">
        <v>0</v>
      </c>
      <c r="Y2289" s="1">
        <v>2</v>
      </c>
      <c r="Z2289" s="1">
        <v>1</v>
      </c>
      <c r="AA2289" s="1">
        <v>5</v>
      </c>
      <c r="AC2289" s="1">
        <f t="shared" si="1258"/>
        <v>0</v>
      </c>
      <c r="AD2289" s="1">
        <v>0</v>
      </c>
      <c r="AF2289" s="1">
        <v>0</v>
      </c>
      <c r="AG2289" s="1">
        <v>0</v>
      </c>
      <c r="AK2289" s="7">
        <f t="shared" si="1250"/>
        <v>4</v>
      </c>
      <c r="AL2289" s="7">
        <f t="shared" si="1251"/>
        <v>0</v>
      </c>
      <c r="AM2289" s="7">
        <f t="shared" si="1252"/>
        <v>8</v>
      </c>
      <c r="AN2289" s="2">
        <f t="shared" si="1253"/>
        <v>8.3756345177664976E-2</v>
      </c>
      <c r="AO2289" s="2">
        <f t="shared" si="1254"/>
        <v>0</v>
      </c>
      <c r="AP2289" s="2">
        <f t="shared" si="1255"/>
        <v>5.076142131979695E-3</v>
      </c>
      <c r="AR2289" t="str">
        <f t="shared" si="1256"/>
        <v>Sterling</v>
      </c>
      <c r="AS2289" t="s">
        <v>2</v>
      </c>
      <c r="AT2289" s="184">
        <v>11</v>
      </c>
      <c r="AU2289" s="198"/>
      <c r="AV2289" s="97">
        <v>48</v>
      </c>
      <c r="AW2289" s="99">
        <v>431</v>
      </c>
      <c r="AX2289" s="105">
        <f t="shared" si="1257"/>
        <v>48431</v>
      </c>
      <c r="AZ2289" s="7" t="s">
        <v>2951</v>
      </c>
      <c r="BA2289" t="s">
        <v>3184</v>
      </c>
      <c r="BT2289" s="1">
        <v>0</v>
      </c>
    </row>
    <row r="2290" spans="1:72" hidden="1" outlineLevel="1">
      <c r="A2290" t="s">
        <v>2545</v>
      </c>
      <c r="B2290" t="s">
        <v>2</v>
      </c>
      <c r="C2290" s="1">
        <f t="shared" si="1242"/>
        <v>275</v>
      </c>
      <c r="D2290" s="7">
        <f>IF(R2290&gt;0,RANK(R2290,(R2290:T2290,U2290:AI2290)),0)</f>
        <v>5</v>
      </c>
      <c r="E2290" s="7">
        <f>IF(S2290&gt;0,RANK(S2290,(R2290:T2290,U2290:AI2290)),0)</f>
        <v>6</v>
      </c>
      <c r="F2290" s="7">
        <f>IF(T2290&gt;0,RANK(T2290,(R2290:T2290,U2290:AI2290)),0)</f>
        <v>3</v>
      </c>
      <c r="G2290" s="7">
        <f>IF(U2290&gt;0,RANK(U2290,(R2290:T2290,U2290:AI2290)),0)</f>
        <v>1</v>
      </c>
      <c r="H2290" s="7">
        <f t="shared" si="1243"/>
        <v>2</v>
      </c>
      <c r="I2290" s="49">
        <f t="shared" si="1244"/>
        <v>54</v>
      </c>
      <c r="J2290" s="177">
        <f t="shared" si="1240"/>
        <v>0.19636363636363635</v>
      </c>
      <c r="K2290" s="2"/>
      <c r="L2290" s="2">
        <f t="shared" si="1245"/>
        <v>2.181818181818182E-2</v>
      </c>
      <c r="M2290" s="2">
        <f t="shared" si="1246"/>
        <v>1.4545454545454545E-2</v>
      </c>
      <c r="N2290" s="2">
        <f t="shared" si="1247"/>
        <v>9.8181818181818176E-2</v>
      </c>
      <c r="O2290" s="2">
        <f t="shared" si="1248"/>
        <v>0.5127272727272727</v>
      </c>
      <c r="P2290" s="2">
        <f t="shared" si="1249"/>
        <v>0.31636363636363635</v>
      </c>
      <c r="Q2290" s="2">
        <f t="shared" si="1241"/>
        <v>3.6363636363636431E-2</v>
      </c>
      <c r="R2290" s="1">
        <v>6</v>
      </c>
      <c r="S2290" s="1">
        <v>4</v>
      </c>
      <c r="T2290" s="1">
        <v>27</v>
      </c>
      <c r="U2290" s="1">
        <v>141</v>
      </c>
      <c r="V2290" s="1">
        <v>87</v>
      </c>
      <c r="W2290" s="1">
        <v>8</v>
      </c>
      <c r="X2290" s="1">
        <v>1</v>
      </c>
      <c r="Y2290" s="1">
        <v>0</v>
      </c>
      <c r="Z2290" s="1">
        <v>0</v>
      </c>
      <c r="AA2290" s="1">
        <v>0</v>
      </c>
      <c r="AC2290" s="1">
        <f t="shared" si="1258"/>
        <v>0</v>
      </c>
      <c r="AD2290" s="1">
        <v>1</v>
      </c>
      <c r="AF2290" s="1">
        <v>0</v>
      </c>
      <c r="AG2290" s="1">
        <v>0</v>
      </c>
      <c r="AK2290" s="7">
        <f t="shared" si="1250"/>
        <v>4</v>
      </c>
      <c r="AL2290" s="7">
        <f t="shared" si="1251"/>
        <v>7</v>
      </c>
      <c r="AM2290" s="7">
        <f t="shared" si="1252"/>
        <v>0</v>
      </c>
      <c r="AN2290" s="2">
        <f t="shared" si="1253"/>
        <v>2.9090909090909091E-2</v>
      </c>
      <c r="AO2290" s="2">
        <f t="shared" si="1254"/>
        <v>3.6363636363636364E-3</v>
      </c>
      <c r="AP2290" s="2">
        <f t="shared" si="1255"/>
        <v>0</v>
      </c>
      <c r="AR2290" t="str">
        <f t="shared" si="1256"/>
        <v>Stonewall</v>
      </c>
      <c r="AS2290" t="s">
        <v>2</v>
      </c>
      <c r="AT2290" s="184">
        <v>19</v>
      </c>
      <c r="AU2290" s="198"/>
      <c r="AV2290" s="97">
        <v>48</v>
      </c>
      <c r="AW2290" s="99">
        <v>433</v>
      </c>
      <c r="AX2290" s="105">
        <f t="shared" si="1257"/>
        <v>48433</v>
      </c>
      <c r="AZ2290" s="7" t="s">
        <v>2951</v>
      </c>
      <c r="BA2290" t="s">
        <v>3184</v>
      </c>
      <c r="BT2290" s="1">
        <v>0</v>
      </c>
    </row>
    <row r="2291" spans="1:72" hidden="1" outlineLevel="1">
      <c r="A2291" t="s">
        <v>1005</v>
      </c>
      <c r="B2291" t="s">
        <v>2</v>
      </c>
      <c r="C2291" s="1">
        <f t="shared" si="1242"/>
        <v>976</v>
      </c>
      <c r="D2291" s="7">
        <f>IF(R2291&gt;0,RANK(R2291,(R2291:T2291,U2291:AI2291)),0)</f>
        <v>6</v>
      </c>
      <c r="E2291" s="7">
        <f>IF(S2291&gt;0,RANK(S2291,(R2291:T2291,U2291:AI2291)),0)</f>
        <v>7</v>
      </c>
      <c r="F2291" s="7">
        <f>IF(T2291&gt;0,RANK(T2291,(R2291:T2291,U2291:AI2291)),0)</f>
        <v>3</v>
      </c>
      <c r="G2291" s="7">
        <f>IF(U2291&gt;0,RANK(U2291,(R2291:T2291,U2291:AI2291)),0)</f>
        <v>1</v>
      </c>
      <c r="H2291" s="7">
        <f t="shared" si="1243"/>
        <v>2</v>
      </c>
      <c r="I2291" s="49">
        <f t="shared" si="1244"/>
        <v>129</v>
      </c>
      <c r="J2291" s="177">
        <f t="shared" si="1240"/>
        <v>0.13217213114754098</v>
      </c>
      <c r="K2291" s="2"/>
      <c r="L2291" s="2">
        <f t="shared" si="1245"/>
        <v>3.6885245901639344E-2</v>
      </c>
      <c r="M2291" s="2">
        <f t="shared" si="1246"/>
        <v>3.0737704918032786E-2</v>
      </c>
      <c r="N2291" s="2">
        <f t="shared" si="1247"/>
        <v>0.16290983606557377</v>
      </c>
      <c r="O2291" s="2">
        <f t="shared" si="1248"/>
        <v>0.38831967213114754</v>
      </c>
      <c r="P2291" s="2">
        <f t="shared" si="1249"/>
        <v>0.25614754098360654</v>
      </c>
      <c r="Q2291" s="2">
        <f t="shared" si="1241"/>
        <v>0.12500000000000011</v>
      </c>
      <c r="R2291" s="1">
        <v>36</v>
      </c>
      <c r="S2291" s="1">
        <v>30</v>
      </c>
      <c r="T2291" s="1">
        <v>159</v>
      </c>
      <c r="U2291" s="1">
        <v>379</v>
      </c>
      <c r="V2291" s="1">
        <v>250</v>
      </c>
      <c r="W2291" s="1">
        <v>50</v>
      </c>
      <c r="X2291" s="1">
        <v>3</v>
      </c>
      <c r="Y2291" s="1">
        <v>3</v>
      </c>
      <c r="Z2291" s="1">
        <v>0</v>
      </c>
      <c r="AA2291" s="1">
        <v>18</v>
      </c>
      <c r="AC2291" s="1">
        <f t="shared" si="1258"/>
        <v>2</v>
      </c>
      <c r="AD2291" s="1">
        <v>43</v>
      </c>
      <c r="AF2291" s="1">
        <v>0</v>
      </c>
      <c r="AG2291" s="1">
        <v>3</v>
      </c>
      <c r="AK2291" s="7">
        <f t="shared" si="1250"/>
        <v>4</v>
      </c>
      <c r="AL2291" s="7">
        <f t="shared" si="1251"/>
        <v>8</v>
      </c>
      <c r="AM2291" s="7">
        <f t="shared" si="1252"/>
        <v>8</v>
      </c>
      <c r="AN2291" s="2">
        <f t="shared" si="1253"/>
        <v>5.1229508196721313E-2</v>
      </c>
      <c r="AO2291" s="2">
        <f t="shared" si="1254"/>
        <v>3.0737704918032786E-3</v>
      </c>
      <c r="AP2291" s="2">
        <f t="shared" si="1255"/>
        <v>3.0737704918032786E-3</v>
      </c>
      <c r="AR2291" t="str">
        <f t="shared" si="1256"/>
        <v>Sutton</v>
      </c>
      <c r="AS2291" t="s">
        <v>2</v>
      </c>
      <c r="AT2291" s="184">
        <v>23</v>
      </c>
      <c r="AU2291" s="198"/>
      <c r="AV2291" s="97">
        <v>48</v>
      </c>
      <c r="AW2291" s="99">
        <v>435</v>
      </c>
      <c r="AX2291" s="105">
        <f t="shared" si="1257"/>
        <v>48435</v>
      </c>
      <c r="AZ2291" s="7" t="s">
        <v>2951</v>
      </c>
      <c r="BA2291" t="s">
        <v>3184</v>
      </c>
      <c r="BT2291" s="1">
        <v>2</v>
      </c>
    </row>
    <row r="2292" spans="1:72" hidden="1" outlineLevel="1">
      <c r="A2292" t="s">
        <v>1219</v>
      </c>
      <c r="B2292" t="s">
        <v>2</v>
      </c>
      <c r="C2292" s="1">
        <f t="shared" si="1242"/>
        <v>911</v>
      </c>
      <c r="D2292" s="7">
        <f>IF(R2292&gt;0,RANK(R2292,(R2292:T2292,U2292:AI2292)),0)</f>
        <v>5</v>
      </c>
      <c r="E2292" s="7">
        <f>IF(S2292&gt;0,RANK(S2292,(R2292:T2292,U2292:AI2292)),0)</f>
        <v>7</v>
      </c>
      <c r="F2292" s="7">
        <f>IF(T2292&gt;0,RANK(T2292,(R2292:T2292,U2292:AI2292)),0)</f>
        <v>3</v>
      </c>
      <c r="G2292" s="7">
        <f>IF(U2292&gt;0,RANK(U2292,(R2292:T2292,U2292:AI2292)),0)</f>
        <v>1</v>
      </c>
      <c r="H2292" s="7">
        <f t="shared" si="1243"/>
        <v>2</v>
      </c>
      <c r="I2292" s="49">
        <f t="shared" si="1244"/>
        <v>211</v>
      </c>
      <c r="J2292" s="177">
        <f t="shared" si="1240"/>
        <v>0.23161361141602635</v>
      </c>
      <c r="K2292" s="2"/>
      <c r="L2292" s="2">
        <f t="shared" si="1245"/>
        <v>2.3051591657519209E-2</v>
      </c>
      <c r="M2292" s="2">
        <f t="shared" si="1246"/>
        <v>1.3172338090010977E-2</v>
      </c>
      <c r="N2292" s="2">
        <f t="shared" si="1247"/>
        <v>0.10647639956092206</v>
      </c>
      <c r="O2292" s="2">
        <f t="shared" si="1248"/>
        <v>0.48518111964873767</v>
      </c>
      <c r="P2292" s="2">
        <f t="shared" si="1249"/>
        <v>0.25356750823271129</v>
      </c>
      <c r="Q2292" s="2">
        <f t="shared" si="1241"/>
        <v>0.11855104281009882</v>
      </c>
      <c r="R2292" s="1">
        <v>21</v>
      </c>
      <c r="S2292" s="1">
        <v>12</v>
      </c>
      <c r="T2292" s="1">
        <v>97</v>
      </c>
      <c r="U2292" s="1">
        <v>442</v>
      </c>
      <c r="V2292" s="1">
        <v>231</v>
      </c>
      <c r="W2292" s="1">
        <v>85</v>
      </c>
      <c r="X2292" s="1">
        <v>0</v>
      </c>
      <c r="Y2292" s="1">
        <v>2</v>
      </c>
      <c r="Z2292" s="1">
        <v>0</v>
      </c>
      <c r="AA2292" s="1">
        <v>15</v>
      </c>
      <c r="AC2292" s="1">
        <f t="shared" si="1258"/>
        <v>0</v>
      </c>
      <c r="AD2292" s="1">
        <v>4</v>
      </c>
      <c r="AF2292" s="1">
        <v>1</v>
      </c>
      <c r="AG2292" s="1">
        <v>1</v>
      </c>
      <c r="AK2292" s="7">
        <f t="shared" si="1250"/>
        <v>4</v>
      </c>
      <c r="AL2292" s="7">
        <f t="shared" si="1251"/>
        <v>0</v>
      </c>
      <c r="AM2292" s="7">
        <f t="shared" si="1252"/>
        <v>8</v>
      </c>
      <c r="AN2292" s="2">
        <f t="shared" si="1253"/>
        <v>9.3304061470911082E-2</v>
      </c>
      <c r="AO2292" s="2">
        <f t="shared" si="1254"/>
        <v>0</v>
      </c>
      <c r="AP2292" s="2">
        <f t="shared" si="1255"/>
        <v>2.1953896816684962E-3</v>
      </c>
      <c r="AR2292" t="str">
        <f t="shared" si="1256"/>
        <v>Swisher</v>
      </c>
      <c r="AS2292" t="s">
        <v>2</v>
      </c>
      <c r="AT2292" s="184">
        <v>13</v>
      </c>
      <c r="AU2292" s="198"/>
      <c r="AV2292" s="97">
        <v>48</v>
      </c>
      <c r="AW2292" s="99">
        <v>437</v>
      </c>
      <c r="AX2292" s="105">
        <f t="shared" si="1257"/>
        <v>48437</v>
      </c>
      <c r="AZ2292" s="7" t="s">
        <v>2951</v>
      </c>
      <c r="BA2292" t="s">
        <v>3184</v>
      </c>
      <c r="BT2292" s="1">
        <v>0</v>
      </c>
    </row>
    <row r="2293" spans="1:72" hidden="1" outlineLevel="1">
      <c r="A2293" t="s">
        <v>384</v>
      </c>
      <c r="B2293" t="s">
        <v>2</v>
      </c>
      <c r="C2293" s="1">
        <f t="shared" si="1242"/>
        <v>213993</v>
      </c>
      <c r="D2293" s="7">
        <f>IF(R2293&gt;0,RANK(R2293,(R2293:T2293,U2293:AI2293)),0)</f>
        <v>5</v>
      </c>
      <c r="E2293" s="7">
        <f>IF(S2293&gt;0,RANK(S2293,(R2293:T2293,U2293:AI2293)),0)</f>
        <v>6</v>
      </c>
      <c r="F2293" s="7">
        <f>IF(T2293&gt;0,RANK(T2293,(R2293:T2293,U2293:AI2293)),0)</f>
        <v>3</v>
      </c>
      <c r="G2293" s="7">
        <f>IF(U2293&gt;0,RANK(U2293,(R2293:T2293,U2293:AI2293)),0)</f>
        <v>1</v>
      </c>
      <c r="H2293" s="7">
        <f t="shared" si="1243"/>
        <v>2</v>
      </c>
      <c r="I2293" s="49">
        <f t="shared" si="1244"/>
        <v>32906</v>
      </c>
      <c r="J2293" s="177">
        <f t="shared" si="1240"/>
        <v>0.15377138504530521</v>
      </c>
      <c r="K2293" s="2"/>
      <c r="L2293" s="2">
        <f t="shared" si="1245"/>
        <v>4.5492142266335814E-2</v>
      </c>
      <c r="M2293" s="2">
        <f t="shared" si="1246"/>
        <v>1.0677919371194385E-2</v>
      </c>
      <c r="N2293" s="2">
        <f t="shared" si="1247"/>
        <v>0.20446463202067358</v>
      </c>
      <c r="O2293" s="2">
        <f t="shared" si="1248"/>
        <v>0.41585472421995112</v>
      </c>
      <c r="P2293" s="2">
        <f t="shared" si="1249"/>
        <v>0.26208333917464588</v>
      </c>
      <c r="Q2293" s="2">
        <f t="shared" si="1241"/>
        <v>6.1427242947199312E-2</v>
      </c>
      <c r="R2293" s="1">
        <v>9735</v>
      </c>
      <c r="S2293" s="1">
        <v>2285</v>
      </c>
      <c r="T2293" s="1">
        <v>43754</v>
      </c>
      <c r="U2293" s="1">
        <v>88990</v>
      </c>
      <c r="V2293" s="1">
        <v>56084</v>
      </c>
      <c r="W2293" s="1">
        <v>9962</v>
      </c>
      <c r="X2293" s="1">
        <v>240</v>
      </c>
      <c r="Y2293" s="1">
        <v>205</v>
      </c>
      <c r="Z2293" s="1">
        <v>551</v>
      </c>
      <c r="AA2293" s="1">
        <v>1480</v>
      </c>
      <c r="AC2293" s="1">
        <f t="shared" si="1258"/>
        <v>76</v>
      </c>
      <c r="AD2293" s="1">
        <v>477</v>
      </c>
      <c r="AF2293" s="1">
        <v>105</v>
      </c>
      <c r="AG2293" s="1">
        <v>49</v>
      </c>
      <c r="AK2293" s="7">
        <f t="shared" si="1250"/>
        <v>4</v>
      </c>
      <c r="AL2293" s="7">
        <f t="shared" si="1251"/>
        <v>9</v>
      </c>
      <c r="AM2293" s="7">
        <f t="shared" si="1252"/>
        <v>10</v>
      </c>
      <c r="AN2293" s="2">
        <f t="shared" si="1253"/>
        <v>4.6552924628375694E-2</v>
      </c>
      <c r="AO2293" s="2">
        <f t="shared" si="1254"/>
        <v>1.1215320127293882E-3</v>
      </c>
      <c r="AP2293" s="2">
        <f t="shared" si="1255"/>
        <v>9.5797526087301917E-4</v>
      </c>
      <c r="AR2293" t="str">
        <f t="shared" si="1256"/>
        <v>Tarrant</v>
      </c>
      <c r="AS2293" t="s">
        <v>2</v>
      </c>
      <c r="AT2293" s="184"/>
      <c r="AU2293" s="198"/>
      <c r="AV2293" s="97">
        <v>48</v>
      </c>
      <c r="AW2293" s="99">
        <v>439</v>
      </c>
      <c r="AX2293" s="105">
        <f t="shared" si="1257"/>
        <v>48439</v>
      </c>
      <c r="AZ2293" s="7" t="s">
        <v>2951</v>
      </c>
      <c r="BA2293" t="s">
        <v>3184</v>
      </c>
      <c r="BT2293" s="1">
        <v>76</v>
      </c>
    </row>
    <row r="2294" spans="1:72" hidden="1" outlineLevel="1">
      <c r="A2294" t="s">
        <v>3193</v>
      </c>
      <c r="B2294" t="s">
        <v>2</v>
      </c>
      <c r="C2294" s="1">
        <f t="shared" si="1242"/>
        <v>22305</v>
      </c>
      <c r="D2294" s="7">
        <f>IF(R2294&gt;0,RANK(R2294,(R2294:T2294,U2294:AI2294)),0)</f>
        <v>5</v>
      </c>
      <c r="E2294" s="7">
        <f>IF(S2294&gt;0,RANK(S2294,(R2294:T2294,U2294:AI2294)),0)</f>
        <v>7</v>
      </c>
      <c r="F2294" s="7">
        <f>IF(T2294&gt;0,RANK(T2294,(R2294:T2294,U2294:AI2294)),0)</f>
        <v>3</v>
      </c>
      <c r="G2294" s="7">
        <f>IF(U2294&gt;0,RANK(U2294,(R2294:T2294,U2294:AI2294)),0)</f>
        <v>1</v>
      </c>
      <c r="H2294" s="7">
        <f t="shared" si="1243"/>
        <v>2</v>
      </c>
      <c r="I2294" s="49">
        <f t="shared" si="1244"/>
        <v>5091</v>
      </c>
      <c r="J2294" s="177">
        <f t="shared" si="1240"/>
        <v>0.22824478816408877</v>
      </c>
      <c r="K2294" s="2"/>
      <c r="L2294" s="2">
        <f t="shared" si="1245"/>
        <v>3.9677202420981841E-2</v>
      </c>
      <c r="M2294" s="2">
        <f t="shared" si="1246"/>
        <v>1.4929388029589779E-2</v>
      </c>
      <c r="N2294" s="2">
        <f t="shared" si="1247"/>
        <v>0.17162071284465366</v>
      </c>
      <c r="O2294" s="2">
        <f t="shared" si="1248"/>
        <v>0.45684824030486437</v>
      </c>
      <c r="P2294" s="2">
        <f t="shared" si="1249"/>
        <v>0.2286034521407756</v>
      </c>
      <c r="Q2294" s="2">
        <f t="shared" si="1241"/>
        <v>8.8321004259134805E-2</v>
      </c>
      <c r="R2294" s="1">
        <v>885</v>
      </c>
      <c r="S2294" s="1">
        <v>333</v>
      </c>
      <c r="T2294" s="1">
        <v>3828</v>
      </c>
      <c r="U2294" s="1">
        <v>10190</v>
      </c>
      <c r="V2294" s="1">
        <v>5099</v>
      </c>
      <c r="W2294" s="1">
        <v>1354</v>
      </c>
      <c r="X2294" s="1">
        <v>32</v>
      </c>
      <c r="Y2294" s="1">
        <v>42</v>
      </c>
      <c r="Z2294" s="1">
        <v>48</v>
      </c>
      <c r="AA2294" s="1">
        <v>342</v>
      </c>
      <c r="AC2294" s="1">
        <f t="shared" si="1258"/>
        <v>11</v>
      </c>
      <c r="AD2294" s="1">
        <v>78</v>
      </c>
      <c r="AF2294" s="1">
        <v>54</v>
      </c>
      <c r="AG2294" s="1">
        <v>9</v>
      </c>
      <c r="AK2294" s="7">
        <f t="shared" si="1250"/>
        <v>4</v>
      </c>
      <c r="AL2294" s="7">
        <f t="shared" si="1251"/>
        <v>10</v>
      </c>
      <c r="AM2294" s="7">
        <f t="shared" si="1252"/>
        <v>9</v>
      </c>
      <c r="AN2294" s="2">
        <f t="shared" si="1253"/>
        <v>6.0703878054247928E-2</v>
      </c>
      <c r="AO2294" s="2">
        <f t="shared" si="1254"/>
        <v>1.4346559067473662E-3</v>
      </c>
      <c r="AP2294" s="2">
        <f t="shared" si="1255"/>
        <v>1.8829858776059181E-3</v>
      </c>
      <c r="AR2294" t="str">
        <f t="shared" si="1256"/>
        <v>Taylor</v>
      </c>
      <c r="AS2294" t="s">
        <v>2</v>
      </c>
      <c r="AT2294" s="184">
        <v>19</v>
      </c>
      <c r="AU2294" s="198"/>
      <c r="AV2294" s="97">
        <v>48</v>
      </c>
      <c r="AW2294" s="99">
        <v>441</v>
      </c>
      <c r="AX2294" s="105">
        <f t="shared" si="1257"/>
        <v>48441</v>
      </c>
      <c r="AZ2294" s="7" t="s">
        <v>2951</v>
      </c>
      <c r="BA2294" t="s">
        <v>3184</v>
      </c>
      <c r="BT2294" s="1">
        <v>11</v>
      </c>
    </row>
    <row r="2295" spans="1:72" hidden="1" outlineLevel="1">
      <c r="A2295" t="s">
        <v>902</v>
      </c>
      <c r="B2295" t="s">
        <v>2</v>
      </c>
      <c r="C2295" s="1">
        <f t="shared" si="1242"/>
        <v>118</v>
      </c>
      <c r="D2295" s="7">
        <f>IF(R2295&gt;0,RANK(R2295,(R2295:T2295,U2295:AI2295)),0)</f>
        <v>7</v>
      </c>
      <c r="E2295" s="7">
        <f>IF(S2295&gt;0,RANK(S2295,(R2295:T2295,U2295:AI2295)),0)</f>
        <v>5</v>
      </c>
      <c r="F2295" s="7">
        <f>IF(T2295&gt;0,RANK(T2295,(R2295:T2295,U2295:AI2295)),0)</f>
        <v>3</v>
      </c>
      <c r="G2295" s="7">
        <f>IF(U2295&gt;0,RANK(U2295,(R2295:T2295,U2295:AI2295)),0)</f>
        <v>2</v>
      </c>
      <c r="H2295" s="7">
        <f t="shared" si="1243"/>
        <v>1</v>
      </c>
      <c r="I2295" s="49">
        <f t="shared" si="1244"/>
        <v>8</v>
      </c>
      <c r="J2295" s="177">
        <f t="shared" si="1240"/>
        <v>6.7796610169491525E-2</v>
      </c>
      <c r="K2295" s="2"/>
      <c r="L2295" s="2">
        <f t="shared" si="1245"/>
        <v>8.4745762711864406E-3</v>
      </c>
      <c r="M2295" s="2">
        <f t="shared" si="1246"/>
        <v>1.6949152542372881E-2</v>
      </c>
      <c r="N2295" s="2">
        <f t="shared" si="1247"/>
        <v>0.11016949152542373</v>
      </c>
      <c r="O2295" s="2">
        <f t="shared" si="1248"/>
        <v>0.3559322033898305</v>
      </c>
      <c r="P2295" s="2">
        <f t="shared" si="1249"/>
        <v>0.42372881355932202</v>
      </c>
      <c r="Q2295" s="2">
        <f t="shared" si="1241"/>
        <v>8.4745762711864403E-2</v>
      </c>
      <c r="R2295" s="1">
        <v>1</v>
      </c>
      <c r="S2295" s="1">
        <v>2</v>
      </c>
      <c r="T2295" s="1">
        <v>13</v>
      </c>
      <c r="U2295" s="1">
        <v>42</v>
      </c>
      <c r="V2295" s="1">
        <v>50</v>
      </c>
      <c r="W2295" s="1">
        <v>7</v>
      </c>
      <c r="X2295" s="1">
        <v>0</v>
      </c>
      <c r="Y2295" s="1">
        <v>0</v>
      </c>
      <c r="Z2295" s="1">
        <v>2</v>
      </c>
      <c r="AA2295" s="1">
        <v>0</v>
      </c>
      <c r="AC2295" s="1">
        <f t="shared" si="1258"/>
        <v>0</v>
      </c>
      <c r="AD2295" s="1">
        <v>1</v>
      </c>
      <c r="AF2295" s="1">
        <v>0</v>
      </c>
      <c r="AG2295" s="1">
        <v>0</v>
      </c>
      <c r="AK2295" s="7">
        <f t="shared" si="1250"/>
        <v>4</v>
      </c>
      <c r="AL2295" s="7">
        <f t="shared" si="1251"/>
        <v>0</v>
      </c>
      <c r="AM2295" s="7">
        <f t="shared" si="1252"/>
        <v>0</v>
      </c>
      <c r="AN2295" s="2">
        <f t="shared" si="1253"/>
        <v>5.9322033898305086E-2</v>
      </c>
      <c r="AO2295" s="2">
        <f t="shared" si="1254"/>
        <v>0</v>
      </c>
      <c r="AP2295" s="2">
        <f t="shared" si="1255"/>
        <v>0</v>
      </c>
      <c r="AR2295" t="str">
        <f t="shared" si="1256"/>
        <v>Terrell</v>
      </c>
      <c r="AS2295" t="s">
        <v>2</v>
      </c>
      <c r="AT2295" s="184">
        <v>23</v>
      </c>
      <c r="AU2295" s="198"/>
      <c r="AV2295" s="97">
        <v>48</v>
      </c>
      <c r="AW2295" s="99">
        <v>443</v>
      </c>
      <c r="AX2295" s="105">
        <f t="shared" si="1257"/>
        <v>48443</v>
      </c>
      <c r="AZ2295" s="7" t="s">
        <v>2951</v>
      </c>
      <c r="BA2295" t="s">
        <v>3184</v>
      </c>
      <c r="BT2295" s="1">
        <v>0</v>
      </c>
    </row>
    <row r="2296" spans="1:72" hidden="1" outlineLevel="1">
      <c r="A2296" t="s">
        <v>265</v>
      </c>
      <c r="B2296" t="s">
        <v>2</v>
      </c>
      <c r="C2296" s="1">
        <f t="shared" si="1242"/>
        <v>1823</v>
      </c>
      <c r="D2296" s="7">
        <f>IF(R2296&gt;0,RANK(R2296,(R2296:T2296,U2296:AI2296)),0)</f>
        <v>5</v>
      </c>
      <c r="E2296" s="7">
        <f>IF(S2296&gt;0,RANK(S2296,(R2296:T2296,U2296:AI2296)),0)</f>
        <v>6</v>
      </c>
      <c r="F2296" s="7">
        <f>IF(T2296&gt;0,RANK(T2296,(R2296:T2296,U2296:AI2296)),0)</f>
        <v>3</v>
      </c>
      <c r="G2296" s="7">
        <f>IF(U2296&gt;0,RANK(U2296,(R2296:T2296,U2296:AI2296)),0)</f>
        <v>1</v>
      </c>
      <c r="H2296" s="7">
        <f t="shared" si="1243"/>
        <v>2</v>
      </c>
      <c r="I2296" s="49">
        <f t="shared" si="1244"/>
        <v>410</v>
      </c>
      <c r="J2296" s="177">
        <f t="shared" si="1240"/>
        <v>0.22490400438837083</v>
      </c>
      <c r="K2296" s="2"/>
      <c r="L2296" s="2">
        <f t="shared" si="1245"/>
        <v>2.0844761382336808E-2</v>
      </c>
      <c r="M2296" s="2">
        <f t="shared" si="1246"/>
        <v>1.6456390565002744E-2</v>
      </c>
      <c r="N2296" s="2">
        <f t="shared" si="1247"/>
        <v>0.13274821722435545</v>
      </c>
      <c r="O2296" s="2">
        <f t="shared" si="1248"/>
        <v>0.48326933625891388</v>
      </c>
      <c r="P2296" s="2">
        <f t="shared" si="1249"/>
        <v>0.25836533187054306</v>
      </c>
      <c r="Q2296" s="2">
        <f t="shared" si="1241"/>
        <v>8.8315962698848061E-2</v>
      </c>
      <c r="R2296" s="1">
        <v>38</v>
      </c>
      <c r="S2296" s="1">
        <v>30</v>
      </c>
      <c r="T2296" s="1">
        <v>242</v>
      </c>
      <c r="U2296" s="1">
        <v>881</v>
      </c>
      <c r="V2296" s="1">
        <v>471</v>
      </c>
      <c r="W2296" s="1">
        <v>118</v>
      </c>
      <c r="X2296" s="1">
        <v>0</v>
      </c>
      <c r="Y2296" s="1">
        <v>4</v>
      </c>
      <c r="Z2296" s="1">
        <v>2</v>
      </c>
      <c r="AA2296" s="1">
        <v>27</v>
      </c>
      <c r="AC2296" s="1">
        <f t="shared" si="1258"/>
        <v>1</v>
      </c>
      <c r="AD2296" s="1">
        <v>8</v>
      </c>
      <c r="AF2296" s="1">
        <v>0</v>
      </c>
      <c r="AG2296" s="1">
        <v>1</v>
      </c>
      <c r="AK2296" s="7">
        <f t="shared" si="1250"/>
        <v>4</v>
      </c>
      <c r="AL2296" s="7">
        <f t="shared" si="1251"/>
        <v>0</v>
      </c>
      <c r="AM2296" s="7">
        <f t="shared" si="1252"/>
        <v>8</v>
      </c>
      <c r="AN2296" s="2">
        <f t="shared" si="1253"/>
        <v>6.4728469555677459E-2</v>
      </c>
      <c r="AO2296" s="2">
        <f t="shared" si="1254"/>
        <v>0</v>
      </c>
      <c r="AP2296" s="2">
        <f t="shared" si="1255"/>
        <v>2.1941854086670325E-3</v>
      </c>
      <c r="AR2296" t="str">
        <f t="shared" si="1256"/>
        <v>Terry</v>
      </c>
      <c r="AS2296" t="s">
        <v>2</v>
      </c>
      <c r="AT2296" s="184">
        <v>19</v>
      </c>
      <c r="AU2296" s="198"/>
      <c r="AV2296" s="97">
        <v>48</v>
      </c>
      <c r="AW2296" s="99">
        <v>445</v>
      </c>
      <c r="AX2296" s="105">
        <f t="shared" si="1257"/>
        <v>48445</v>
      </c>
      <c r="AZ2296" s="7" t="s">
        <v>2951</v>
      </c>
      <c r="BA2296" t="s">
        <v>3184</v>
      </c>
      <c r="BT2296" s="1">
        <v>1</v>
      </c>
    </row>
    <row r="2297" spans="1:72" hidden="1" outlineLevel="1">
      <c r="A2297" t="s">
        <v>843</v>
      </c>
      <c r="B2297" t="s">
        <v>2</v>
      </c>
      <c r="C2297" s="1">
        <f t="shared" si="1242"/>
        <v>420</v>
      </c>
      <c r="D2297" s="7">
        <f>IF(R2297&gt;0,RANK(R2297,(R2297:T2297,U2297:AI2297)),0)</f>
        <v>5</v>
      </c>
      <c r="E2297" s="7">
        <f>IF(S2297&gt;0,RANK(S2297,(R2297:T2297,U2297:AI2297)),0)</f>
        <v>6</v>
      </c>
      <c r="F2297" s="7">
        <f>IF(T2297&gt;0,RANK(T2297,(R2297:T2297,U2297:AI2297)),0)</f>
        <v>3</v>
      </c>
      <c r="G2297" s="7">
        <f>IF(U2297&gt;0,RANK(U2297,(R2297:T2297,U2297:AI2297)),0)</f>
        <v>1</v>
      </c>
      <c r="H2297" s="7">
        <f t="shared" si="1243"/>
        <v>2</v>
      </c>
      <c r="I2297" s="49">
        <f t="shared" si="1244"/>
        <v>59</v>
      </c>
      <c r="J2297" s="177">
        <f t="shared" si="1240"/>
        <v>0.14047619047619048</v>
      </c>
      <c r="K2297" s="2"/>
      <c r="L2297" s="2">
        <f t="shared" si="1245"/>
        <v>3.0952380952380953E-2</v>
      </c>
      <c r="M2297" s="2">
        <f t="shared" si="1246"/>
        <v>1.1904761904761904E-2</v>
      </c>
      <c r="N2297" s="2">
        <f t="shared" si="1247"/>
        <v>0.12142857142857143</v>
      </c>
      <c r="O2297" s="2">
        <f t="shared" si="1248"/>
        <v>0.44761904761904764</v>
      </c>
      <c r="P2297" s="2">
        <f t="shared" si="1249"/>
        <v>0.30714285714285716</v>
      </c>
      <c r="Q2297" s="2">
        <f t="shared" si="1241"/>
        <v>8.0952380952380942E-2</v>
      </c>
      <c r="R2297" s="1">
        <v>13</v>
      </c>
      <c r="S2297" s="1">
        <v>5</v>
      </c>
      <c r="T2297" s="1">
        <v>51</v>
      </c>
      <c r="U2297" s="1">
        <v>188</v>
      </c>
      <c r="V2297" s="1">
        <v>129</v>
      </c>
      <c r="W2297" s="1">
        <v>32</v>
      </c>
      <c r="X2297" s="1">
        <v>0</v>
      </c>
      <c r="Y2297" s="1">
        <v>0</v>
      </c>
      <c r="Z2297" s="1">
        <v>0</v>
      </c>
      <c r="AA2297" s="1">
        <v>1</v>
      </c>
      <c r="AC2297" s="1">
        <f t="shared" si="1258"/>
        <v>0</v>
      </c>
      <c r="AD2297" s="1">
        <v>1</v>
      </c>
      <c r="AF2297" s="1">
        <v>0</v>
      </c>
      <c r="AG2297" s="1">
        <v>0</v>
      </c>
      <c r="AK2297" s="7">
        <f t="shared" si="1250"/>
        <v>4</v>
      </c>
      <c r="AL2297" s="7">
        <f t="shared" si="1251"/>
        <v>0</v>
      </c>
      <c r="AM2297" s="7">
        <f t="shared" si="1252"/>
        <v>0</v>
      </c>
      <c r="AN2297" s="2">
        <f t="shared" si="1253"/>
        <v>7.6190476190476197E-2</v>
      </c>
      <c r="AO2297" s="2">
        <f t="shared" si="1254"/>
        <v>0</v>
      </c>
      <c r="AP2297" s="2">
        <f t="shared" si="1255"/>
        <v>0</v>
      </c>
      <c r="AR2297" t="str">
        <f t="shared" si="1256"/>
        <v>Throckmorton</v>
      </c>
      <c r="AS2297" t="s">
        <v>2</v>
      </c>
      <c r="AT2297" s="184">
        <v>19</v>
      </c>
      <c r="AU2297" s="198"/>
      <c r="AV2297" s="97">
        <v>48</v>
      </c>
      <c r="AW2297" s="99">
        <v>447</v>
      </c>
      <c r="AX2297" s="105">
        <f t="shared" si="1257"/>
        <v>48447</v>
      </c>
      <c r="AZ2297" s="7" t="s">
        <v>2951</v>
      </c>
      <c r="BA2297" t="s">
        <v>3184</v>
      </c>
      <c r="BT2297" s="1">
        <v>0</v>
      </c>
    </row>
    <row r="2298" spans="1:72" hidden="1" outlineLevel="1">
      <c r="A2298" t="s">
        <v>367</v>
      </c>
      <c r="B2298" t="s">
        <v>2</v>
      </c>
      <c r="C2298" s="1">
        <f t="shared" si="1242"/>
        <v>4408</v>
      </c>
      <c r="D2298" s="7">
        <f>IF(R2298&gt;0,RANK(R2298,(R2298:T2298,U2298:AI2298)),0)</f>
        <v>5</v>
      </c>
      <c r="E2298" s="7">
        <f>IF(S2298&gt;0,RANK(S2298,(R2298:T2298,U2298:AI2298)),0)</f>
        <v>7</v>
      </c>
      <c r="F2298" s="7">
        <f>IF(T2298&gt;0,RANK(T2298,(R2298:T2298,U2298:AI2298)),0)</f>
        <v>3</v>
      </c>
      <c r="G2298" s="7">
        <f>IF(U2298&gt;0,RANK(U2298,(R2298:T2298,U2298:AI2298)),0)</f>
        <v>1</v>
      </c>
      <c r="H2298" s="7">
        <f t="shared" si="1243"/>
        <v>2</v>
      </c>
      <c r="I2298" s="49">
        <f t="shared" si="1244"/>
        <v>567</v>
      </c>
      <c r="J2298" s="177">
        <f t="shared" si="1240"/>
        <v>0.12862976406533574</v>
      </c>
      <c r="K2298" s="2"/>
      <c r="L2298" s="2">
        <f t="shared" si="1245"/>
        <v>2.6542649727767695E-2</v>
      </c>
      <c r="M2298" s="2">
        <f t="shared" si="1246"/>
        <v>1.2023593466424683E-2</v>
      </c>
      <c r="N2298" s="2">
        <f t="shared" si="1247"/>
        <v>0.12273139745916516</v>
      </c>
      <c r="O2298" s="2">
        <f t="shared" si="1248"/>
        <v>0.44101633393829404</v>
      </c>
      <c r="P2298" s="2">
        <f t="shared" si="1249"/>
        <v>0.31238656987295826</v>
      </c>
      <c r="Q2298" s="2">
        <f t="shared" si="1241"/>
        <v>8.5299455535390201E-2</v>
      </c>
      <c r="R2298" s="1">
        <v>117</v>
      </c>
      <c r="S2298" s="1">
        <v>53</v>
      </c>
      <c r="T2298" s="1">
        <v>541</v>
      </c>
      <c r="U2298" s="1">
        <v>1944</v>
      </c>
      <c r="V2298" s="1">
        <v>1377</v>
      </c>
      <c r="W2298" s="1">
        <v>281</v>
      </c>
      <c r="X2298" s="1">
        <v>2</v>
      </c>
      <c r="Y2298" s="1">
        <v>3</v>
      </c>
      <c r="Z2298" s="1">
        <v>5</v>
      </c>
      <c r="AA2298" s="1">
        <v>58</v>
      </c>
      <c r="AC2298" s="1">
        <f t="shared" si="1258"/>
        <v>0</v>
      </c>
      <c r="AD2298" s="1">
        <v>19</v>
      </c>
      <c r="AF2298" s="1">
        <v>6</v>
      </c>
      <c r="AG2298" s="1">
        <v>2</v>
      </c>
      <c r="AK2298" s="7">
        <f t="shared" si="1250"/>
        <v>4</v>
      </c>
      <c r="AL2298" s="7">
        <f t="shared" si="1251"/>
        <v>10</v>
      </c>
      <c r="AM2298" s="7">
        <f t="shared" si="1252"/>
        <v>9</v>
      </c>
      <c r="AN2298" s="2">
        <f t="shared" si="1253"/>
        <v>6.3747731397459165E-2</v>
      </c>
      <c r="AO2298" s="2">
        <f t="shared" si="1254"/>
        <v>4.5372050816696913E-4</v>
      </c>
      <c r="AP2298" s="2">
        <f t="shared" si="1255"/>
        <v>6.8058076225045369E-4</v>
      </c>
      <c r="AR2298" t="str">
        <f t="shared" si="1256"/>
        <v>Titus</v>
      </c>
      <c r="AS2298" t="s">
        <v>2</v>
      </c>
      <c r="AT2298" s="184">
        <v>4</v>
      </c>
      <c r="AU2298" s="198"/>
      <c r="AV2298" s="97">
        <v>48</v>
      </c>
      <c r="AW2298" s="99">
        <v>449</v>
      </c>
      <c r="AX2298" s="105">
        <f t="shared" si="1257"/>
        <v>48449</v>
      </c>
      <c r="AZ2298" s="7" t="s">
        <v>2951</v>
      </c>
      <c r="BA2298" t="s">
        <v>3184</v>
      </c>
      <c r="BT2298" s="1">
        <v>0</v>
      </c>
    </row>
    <row r="2299" spans="1:72" hidden="1" outlineLevel="1">
      <c r="A2299" t="s">
        <v>507</v>
      </c>
      <c r="B2299" t="s">
        <v>2</v>
      </c>
      <c r="C2299" s="1">
        <f t="shared" si="1242"/>
        <v>16720</v>
      </c>
      <c r="D2299" s="7">
        <f>IF(R2299&gt;0,RANK(R2299,(R2299:T2299,U2299:AI2299)),0)</f>
        <v>5</v>
      </c>
      <c r="E2299" s="7">
        <f>IF(S2299&gt;0,RANK(S2299,(R2299:T2299,U2299:AI2299)),0)</f>
        <v>6</v>
      </c>
      <c r="F2299" s="7">
        <f>IF(T2299&gt;0,RANK(T2299,(R2299:T2299,U2299:AI2299)),0)</f>
        <v>3</v>
      </c>
      <c r="G2299" s="7">
        <f>IF(U2299&gt;0,RANK(U2299,(R2299:T2299,U2299:AI2299)),0)</f>
        <v>1</v>
      </c>
      <c r="H2299" s="7">
        <f t="shared" si="1243"/>
        <v>2</v>
      </c>
      <c r="I2299" s="49">
        <f t="shared" si="1244"/>
        <v>3044</v>
      </c>
      <c r="J2299" s="177">
        <f t="shared" si="1240"/>
        <v>0.18205741626794258</v>
      </c>
      <c r="K2299" s="2"/>
      <c r="L2299" s="2">
        <f t="shared" si="1245"/>
        <v>3.995215311004785E-2</v>
      </c>
      <c r="M2299" s="2">
        <f t="shared" si="1246"/>
        <v>1.4593301435406698E-2</v>
      </c>
      <c r="N2299" s="2">
        <f t="shared" si="1247"/>
        <v>0.17206937799043062</v>
      </c>
      <c r="O2299" s="2">
        <f t="shared" si="1248"/>
        <v>0.43325358851674639</v>
      </c>
      <c r="P2299" s="2">
        <f t="shared" si="1249"/>
        <v>0.25119617224880381</v>
      </c>
      <c r="Q2299" s="2">
        <f t="shared" si="1241"/>
        <v>8.893540669856459E-2</v>
      </c>
      <c r="R2299" s="1">
        <v>668</v>
      </c>
      <c r="S2299" s="1">
        <v>244</v>
      </c>
      <c r="T2299" s="1">
        <v>2877</v>
      </c>
      <c r="U2299" s="1">
        <v>7244</v>
      </c>
      <c r="V2299" s="1">
        <v>4200</v>
      </c>
      <c r="W2299" s="1">
        <v>1124</v>
      </c>
      <c r="X2299" s="1">
        <v>22</v>
      </c>
      <c r="Y2299" s="1">
        <v>18</v>
      </c>
      <c r="Z2299" s="1">
        <v>39</v>
      </c>
      <c r="AA2299" s="1">
        <v>221</v>
      </c>
      <c r="AC2299" s="1">
        <f t="shared" si="1258"/>
        <v>1</v>
      </c>
      <c r="AD2299" s="1">
        <v>45</v>
      </c>
      <c r="AF2299" s="1">
        <v>5</v>
      </c>
      <c r="AG2299" s="1">
        <v>12</v>
      </c>
      <c r="AK2299" s="7">
        <f t="shared" si="1250"/>
        <v>4</v>
      </c>
      <c r="AL2299" s="7">
        <f t="shared" si="1251"/>
        <v>9</v>
      </c>
      <c r="AM2299" s="7">
        <f t="shared" si="1252"/>
        <v>10</v>
      </c>
      <c r="AN2299" s="2">
        <f t="shared" si="1253"/>
        <v>6.7224880382775118E-2</v>
      </c>
      <c r="AO2299" s="2">
        <f t="shared" si="1254"/>
        <v>1.3157894736842105E-3</v>
      </c>
      <c r="AP2299" s="2">
        <f t="shared" si="1255"/>
        <v>1.0765550239234449E-3</v>
      </c>
      <c r="AR2299" t="str">
        <f t="shared" si="1256"/>
        <v>Tom Green</v>
      </c>
      <c r="AS2299" t="s">
        <v>2</v>
      </c>
      <c r="AT2299" s="184">
        <v>11</v>
      </c>
      <c r="AU2299" s="198"/>
      <c r="AV2299" s="97">
        <v>48</v>
      </c>
      <c r="AW2299" s="99">
        <v>451</v>
      </c>
      <c r="AX2299" s="105">
        <f t="shared" si="1257"/>
        <v>48451</v>
      </c>
      <c r="AZ2299" s="7" t="s">
        <v>2951</v>
      </c>
      <c r="BA2299" t="s">
        <v>3184</v>
      </c>
      <c r="BT2299" s="1">
        <v>1</v>
      </c>
    </row>
    <row r="2300" spans="1:72" hidden="1" outlineLevel="1">
      <c r="A2300" t="s">
        <v>1662</v>
      </c>
      <c r="B2300" t="s">
        <v>2</v>
      </c>
      <c r="C2300" s="1">
        <f t="shared" si="1242"/>
        <v>84844</v>
      </c>
      <c r="D2300" s="7">
        <f>IF(R2300&gt;0,RANK(R2300,(R2300:T2300,U2300:AI2300)),0)</f>
        <v>4</v>
      </c>
      <c r="E2300" s="7">
        <f>IF(S2300&gt;0,RANK(S2300,(R2300:T2300,U2300:AI2300)),0)</f>
        <v>6</v>
      </c>
      <c r="F2300" s="7">
        <f>IF(T2300&gt;0,RANK(T2300,(R2300:T2300,U2300:AI2300)),0)</f>
        <v>2</v>
      </c>
      <c r="G2300" s="7">
        <f>IF(U2300&gt;0,RANK(U2300,(R2300:T2300,U2300:AI2300)),0)</f>
        <v>1</v>
      </c>
      <c r="H2300" s="7">
        <f t="shared" si="1243"/>
        <v>3</v>
      </c>
      <c r="I2300" s="49">
        <f t="shared" si="1244"/>
        <v>946</v>
      </c>
      <c r="J2300" s="177">
        <f t="shared" si="1240"/>
        <v>1.1149875064824856E-2</v>
      </c>
      <c r="K2300" s="2"/>
      <c r="L2300" s="2">
        <f t="shared" si="1245"/>
        <v>8.5427372589694031E-2</v>
      </c>
      <c r="M2300" s="2">
        <f t="shared" si="1246"/>
        <v>1.3259629437555985E-2</v>
      </c>
      <c r="N2300" s="2">
        <f t="shared" si="1247"/>
        <v>0.29297298571495922</v>
      </c>
      <c r="O2300" s="2">
        <f t="shared" si="1248"/>
        <v>0.30412286077978407</v>
      </c>
      <c r="P2300" s="2">
        <f t="shared" si="1249"/>
        <v>0.2535005421715148</v>
      </c>
      <c r="Q2300" s="2">
        <f t="shared" si="1241"/>
        <v>5.0716609306491911E-2</v>
      </c>
      <c r="R2300" s="1">
        <v>7248</v>
      </c>
      <c r="S2300" s="1">
        <v>1125</v>
      </c>
      <c r="T2300" s="1">
        <v>24857</v>
      </c>
      <c r="U2300" s="1">
        <v>25803</v>
      </c>
      <c r="V2300" s="1">
        <v>21508</v>
      </c>
      <c r="W2300" s="1">
        <v>2635</v>
      </c>
      <c r="X2300" s="1">
        <v>129</v>
      </c>
      <c r="Y2300" s="1">
        <v>92</v>
      </c>
      <c r="Z2300" s="1">
        <v>594</v>
      </c>
      <c r="AA2300" s="1">
        <v>656</v>
      </c>
      <c r="AC2300" s="1">
        <f t="shared" si="1258"/>
        <v>27</v>
      </c>
      <c r="AD2300" s="1">
        <v>113</v>
      </c>
      <c r="AF2300" s="1">
        <v>29</v>
      </c>
      <c r="AG2300" s="1">
        <v>28</v>
      </c>
      <c r="AK2300" s="7">
        <f t="shared" si="1250"/>
        <v>5</v>
      </c>
      <c r="AL2300" s="7">
        <f t="shared" si="1251"/>
        <v>9</v>
      </c>
      <c r="AM2300" s="7">
        <f t="shared" si="1252"/>
        <v>10</v>
      </c>
      <c r="AN2300" s="2">
        <f t="shared" si="1253"/>
        <v>3.1056998727075576E-2</v>
      </c>
      <c r="AO2300" s="2">
        <f t="shared" si="1254"/>
        <v>1.520437508839753E-3</v>
      </c>
      <c r="AP2300" s="2">
        <f t="shared" si="1255"/>
        <v>1.0843430295601338E-3</v>
      </c>
      <c r="AR2300" t="str">
        <f t="shared" si="1256"/>
        <v>Travis</v>
      </c>
      <c r="AS2300" t="s">
        <v>2</v>
      </c>
      <c r="AT2300" s="184"/>
      <c r="AU2300" s="198"/>
      <c r="AV2300" s="97">
        <v>48</v>
      </c>
      <c r="AW2300" s="99">
        <v>453</v>
      </c>
      <c r="AX2300" s="105">
        <f t="shared" si="1257"/>
        <v>48453</v>
      </c>
      <c r="AZ2300" s="7" t="s">
        <v>2951</v>
      </c>
      <c r="BA2300" t="s">
        <v>3184</v>
      </c>
      <c r="BT2300" s="1">
        <v>27</v>
      </c>
    </row>
    <row r="2301" spans="1:72" hidden="1" outlineLevel="1">
      <c r="A2301" t="s">
        <v>2687</v>
      </c>
      <c r="B2301" t="s">
        <v>2</v>
      </c>
      <c r="C2301" s="1">
        <f t="shared" si="1242"/>
        <v>3521</v>
      </c>
      <c r="D2301" s="7">
        <f>IF(R2301&gt;0,RANK(R2301,(R2301:T2301,U2301:AI2301)),0)</f>
        <v>6</v>
      </c>
      <c r="E2301" s="7">
        <f>IF(S2301&gt;0,RANK(S2301,(R2301:T2301,U2301:AI2301)),0)</f>
        <v>7</v>
      </c>
      <c r="F2301" s="7">
        <f>IF(T2301&gt;0,RANK(T2301,(R2301:T2301,U2301:AI2301)),0)</f>
        <v>3</v>
      </c>
      <c r="G2301" s="7">
        <f>IF(U2301&gt;0,RANK(U2301,(R2301:T2301,U2301:AI2301)),0)</f>
        <v>1</v>
      </c>
      <c r="H2301" s="7">
        <f t="shared" si="1243"/>
        <v>2</v>
      </c>
      <c r="I2301" s="49">
        <f t="shared" si="1244"/>
        <v>42</v>
      </c>
      <c r="J2301" s="177">
        <f t="shared" si="1240"/>
        <v>1.1928429423459244E-2</v>
      </c>
      <c r="K2301" s="2"/>
      <c r="L2301" s="2">
        <f t="shared" si="1245"/>
        <v>1.9028685032661176E-2</v>
      </c>
      <c r="M2301" s="2">
        <f t="shared" si="1246"/>
        <v>1.8744674808293098E-2</v>
      </c>
      <c r="N2301" s="2">
        <f t="shared" si="1247"/>
        <v>9.2019312695257025E-2</v>
      </c>
      <c r="O2301" s="2">
        <f t="shared" si="1248"/>
        <v>0.40755467196819084</v>
      </c>
      <c r="P2301" s="2">
        <f t="shared" si="1249"/>
        <v>0.39562624254473161</v>
      </c>
      <c r="Q2301" s="2">
        <f t="shared" si="1241"/>
        <v>6.7026412950866254E-2</v>
      </c>
      <c r="R2301" s="1">
        <v>67</v>
      </c>
      <c r="S2301" s="1">
        <v>66</v>
      </c>
      <c r="T2301" s="1">
        <v>324</v>
      </c>
      <c r="U2301" s="1">
        <v>1435</v>
      </c>
      <c r="V2301" s="1">
        <v>1393</v>
      </c>
      <c r="W2301" s="1">
        <v>121</v>
      </c>
      <c r="X2301" s="1">
        <v>5</v>
      </c>
      <c r="Y2301" s="1">
        <v>2</v>
      </c>
      <c r="Z2301" s="1">
        <v>9</v>
      </c>
      <c r="AA2301" s="1">
        <v>72</v>
      </c>
      <c r="AC2301" s="1">
        <f t="shared" si="1258"/>
        <v>8</v>
      </c>
      <c r="AD2301" s="1">
        <v>18</v>
      </c>
      <c r="AF2301" s="1">
        <v>1</v>
      </c>
      <c r="AG2301" s="1">
        <v>0</v>
      </c>
      <c r="AK2301" s="7">
        <f t="shared" si="1250"/>
        <v>4</v>
      </c>
      <c r="AL2301" s="7">
        <f t="shared" si="1251"/>
        <v>9</v>
      </c>
      <c r="AM2301" s="7">
        <f t="shared" si="1252"/>
        <v>10</v>
      </c>
      <c r="AN2301" s="2">
        <f t="shared" si="1253"/>
        <v>3.4365237148537349E-2</v>
      </c>
      <c r="AO2301" s="2">
        <f t="shared" si="1254"/>
        <v>1.4200511218403862E-3</v>
      </c>
      <c r="AP2301" s="2">
        <f t="shared" si="1255"/>
        <v>5.6802044873615449E-4</v>
      </c>
      <c r="AR2301" t="str">
        <f t="shared" si="1256"/>
        <v>Trinity</v>
      </c>
      <c r="AS2301" t="s">
        <v>2</v>
      </c>
      <c r="AT2301" s="184">
        <v>8</v>
      </c>
      <c r="AU2301" s="198"/>
      <c r="AV2301" s="97">
        <v>48</v>
      </c>
      <c r="AW2301" s="99">
        <v>455</v>
      </c>
      <c r="AX2301" s="105">
        <f t="shared" si="1257"/>
        <v>48455</v>
      </c>
      <c r="AZ2301" s="7" t="s">
        <v>2951</v>
      </c>
      <c r="BA2301" t="s">
        <v>3184</v>
      </c>
      <c r="BT2301" s="1">
        <v>8</v>
      </c>
    </row>
    <row r="2302" spans="1:72" hidden="1" outlineLevel="1">
      <c r="A2302" t="s">
        <v>225</v>
      </c>
      <c r="B2302" t="s">
        <v>2</v>
      </c>
      <c r="C2302" s="1">
        <f t="shared" si="1242"/>
        <v>4293</v>
      </c>
      <c r="D2302" s="7">
        <f>IF(R2302&gt;0,RANK(R2302,(R2302:T2302,U2302:AI2302)),0)</f>
        <v>5</v>
      </c>
      <c r="E2302" s="7">
        <f>IF(S2302&gt;0,RANK(S2302,(R2302:T2302,U2302:AI2302)),0)</f>
        <v>7</v>
      </c>
      <c r="F2302" s="7">
        <f>IF(T2302&gt;0,RANK(T2302,(R2302:T2302,U2302:AI2302)),0)</f>
        <v>3</v>
      </c>
      <c r="G2302" s="7">
        <f>IF(U2302&gt;0,RANK(U2302,(R2302:T2302,U2302:AI2302)),0)</f>
        <v>1</v>
      </c>
      <c r="H2302" s="7">
        <f t="shared" si="1243"/>
        <v>2</v>
      </c>
      <c r="I2302" s="49">
        <f t="shared" si="1244"/>
        <v>495</v>
      </c>
      <c r="J2302" s="177">
        <f t="shared" si="1240"/>
        <v>0.11530398322851153</v>
      </c>
      <c r="K2302" s="2"/>
      <c r="L2302" s="2">
        <f t="shared" si="1245"/>
        <v>2.1197297926857674E-2</v>
      </c>
      <c r="M2302" s="2">
        <f t="shared" si="1246"/>
        <v>1.1180992313067784E-2</v>
      </c>
      <c r="N2302" s="2">
        <f t="shared" si="1247"/>
        <v>8.0829256929885865E-2</v>
      </c>
      <c r="O2302" s="2">
        <f t="shared" si="1248"/>
        <v>0.4744933612858141</v>
      </c>
      <c r="P2302" s="2">
        <f t="shared" si="1249"/>
        <v>0.35918937805730261</v>
      </c>
      <c r="Q2302" s="2">
        <f t="shared" si="1241"/>
        <v>5.3109713487071997E-2</v>
      </c>
      <c r="R2302" s="1">
        <v>91</v>
      </c>
      <c r="S2302" s="1">
        <v>48</v>
      </c>
      <c r="T2302" s="1">
        <v>347</v>
      </c>
      <c r="U2302" s="1">
        <v>2037</v>
      </c>
      <c r="V2302" s="1">
        <v>1542</v>
      </c>
      <c r="W2302" s="1">
        <v>146</v>
      </c>
      <c r="X2302" s="1">
        <v>1</v>
      </c>
      <c r="Y2302" s="1">
        <v>3</v>
      </c>
      <c r="Z2302" s="1">
        <v>12</v>
      </c>
      <c r="AA2302" s="1">
        <v>52</v>
      </c>
      <c r="AC2302" s="1">
        <f t="shared" si="1258"/>
        <v>0</v>
      </c>
      <c r="AD2302" s="1">
        <v>13</v>
      </c>
      <c r="AF2302" s="1">
        <v>1</v>
      </c>
      <c r="AG2302" s="1">
        <v>0</v>
      </c>
      <c r="AK2302" s="7">
        <f t="shared" si="1250"/>
        <v>4</v>
      </c>
      <c r="AL2302" s="7">
        <f t="shared" si="1251"/>
        <v>10</v>
      </c>
      <c r="AM2302" s="7">
        <f t="shared" si="1252"/>
        <v>9</v>
      </c>
      <c r="AN2302" s="2">
        <f t="shared" si="1253"/>
        <v>3.400885161891451E-2</v>
      </c>
      <c r="AO2302" s="2">
        <f t="shared" si="1254"/>
        <v>2.3293733985557886E-4</v>
      </c>
      <c r="AP2302" s="2">
        <f t="shared" si="1255"/>
        <v>6.9881201956673651E-4</v>
      </c>
      <c r="AR2302" t="str">
        <f t="shared" si="1256"/>
        <v>Tyler</v>
      </c>
      <c r="AS2302" t="s">
        <v>2</v>
      </c>
      <c r="AT2302" s="184">
        <v>36</v>
      </c>
      <c r="AU2302" s="198"/>
      <c r="AV2302" s="97">
        <v>48</v>
      </c>
      <c r="AW2302" s="99">
        <v>457</v>
      </c>
      <c r="AX2302" s="105">
        <f t="shared" si="1257"/>
        <v>48457</v>
      </c>
      <c r="AZ2302" s="7" t="s">
        <v>2951</v>
      </c>
      <c r="BA2302" t="s">
        <v>3184</v>
      </c>
      <c r="BT2302" s="1">
        <v>0</v>
      </c>
    </row>
    <row r="2303" spans="1:72" hidden="1" outlineLevel="1">
      <c r="A2303" t="s">
        <v>2558</v>
      </c>
      <c r="B2303" t="s">
        <v>2</v>
      </c>
      <c r="C2303" s="1">
        <f t="shared" si="1242"/>
        <v>8453</v>
      </c>
      <c r="D2303" s="7">
        <f>IF(R2303&gt;0,RANK(R2303,(R2303:T2303,U2303:AI2303)),0)</f>
        <v>5</v>
      </c>
      <c r="E2303" s="7">
        <f>IF(S2303&gt;0,RANK(S2303,(R2303:T2303,U2303:AI2303)),0)</f>
        <v>7</v>
      </c>
      <c r="F2303" s="7">
        <f>IF(T2303&gt;0,RANK(T2303,(R2303:T2303,U2303:AI2303)),0)</f>
        <v>3</v>
      </c>
      <c r="G2303" s="7">
        <f>IF(U2303&gt;0,RANK(U2303,(R2303:T2303,U2303:AI2303)),0)</f>
        <v>1</v>
      </c>
      <c r="H2303" s="7">
        <f t="shared" si="1243"/>
        <v>2</v>
      </c>
      <c r="I2303" s="49">
        <f t="shared" si="1244"/>
        <v>1932</v>
      </c>
      <c r="J2303" s="177">
        <f t="shared" si="1240"/>
        <v>0.2285579084348752</v>
      </c>
      <c r="K2303" s="2"/>
      <c r="L2303" s="2">
        <f t="shared" si="1245"/>
        <v>1.9283094759257068E-2</v>
      </c>
      <c r="M2303" s="2">
        <f t="shared" si="1246"/>
        <v>1.1475215899680587E-2</v>
      </c>
      <c r="N2303" s="2">
        <f t="shared" si="1247"/>
        <v>8.6004968650183367E-2</v>
      </c>
      <c r="O2303" s="2">
        <f t="shared" si="1248"/>
        <v>0.5155566071217319</v>
      </c>
      <c r="P2303" s="2">
        <f t="shared" si="1249"/>
        <v>0.28699869868685673</v>
      </c>
      <c r="Q2303" s="2">
        <f t="shared" si="1241"/>
        <v>8.0681414882290359E-2</v>
      </c>
      <c r="R2303" s="1">
        <v>163</v>
      </c>
      <c r="S2303" s="1">
        <v>97</v>
      </c>
      <c r="T2303" s="1">
        <v>727</v>
      </c>
      <c r="U2303" s="1">
        <v>4358</v>
      </c>
      <c r="V2303" s="1">
        <v>2426</v>
      </c>
      <c r="W2303" s="1">
        <v>413</v>
      </c>
      <c r="X2303" s="1">
        <v>10</v>
      </c>
      <c r="Y2303" s="1">
        <v>7</v>
      </c>
      <c r="Z2303" s="1">
        <v>26</v>
      </c>
      <c r="AA2303" s="1">
        <v>152</v>
      </c>
      <c r="AC2303" s="1">
        <f t="shared" si="1258"/>
        <v>4</v>
      </c>
      <c r="AD2303" s="1">
        <v>29</v>
      </c>
      <c r="AF2303" s="1">
        <v>31</v>
      </c>
      <c r="AG2303" s="1">
        <v>10</v>
      </c>
      <c r="AK2303" s="7">
        <f t="shared" si="1250"/>
        <v>4</v>
      </c>
      <c r="AL2303" s="7">
        <f t="shared" si="1251"/>
        <v>9</v>
      </c>
      <c r="AM2303" s="7">
        <f t="shared" si="1252"/>
        <v>10</v>
      </c>
      <c r="AN2303" s="2">
        <f t="shared" si="1253"/>
        <v>4.8858393469774046E-2</v>
      </c>
      <c r="AO2303" s="2">
        <f t="shared" si="1254"/>
        <v>1.1830119484206791E-3</v>
      </c>
      <c r="AP2303" s="2">
        <f t="shared" si="1255"/>
        <v>8.2810836389447535E-4</v>
      </c>
      <c r="AR2303" t="str">
        <f t="shared" si="1256"/>
        <v>Upshur</v>
      </c>
      <c r="AS2303" t="s">
        <v>2</v>
      </c>
      <c r="AT2303" s="184"/>
      <c r="AU2303" s="198"/>
      <c r="AV2303" s="97">
        <v>48</v>
      </c>
      <c r="AW2303" s="99">
        <v>459</v>
      </c>
      <c r="AX2303" s="105">
        <f t="shared" si="1257"/>
        <v>48459</v>
      </c>
      <c r="AZ2303" s="7" t="s">
        <v>2951</v>
      </c>
      <c r="BA2303" t="s">
        <v>3184</v>
      </c>
      <c r="BT2303" s="1">
        <v>4</v>
      </c>
    </row>
    <row r="2304" spans="1:72" hidden="1" outlineLevel="1">
      <c r="A2304" t="s">
        <v>279</v>
      </c>
      <c r="B2304" t="s">
        <v>2</v>
      </c>
      <c r="C2304" s="1">
        <f t="shared" si="1242"/>
        <v>653</v>
      </c>
      <c r="D2304" s="7">
        <f>IF(R2304&gt;0,RANK(R2304,(R2304:T2304,U2304:AI2304)),0)</f>
        <v>7</v>
      </c>
      <c r="E2304" s="7">
        <f>IF(S2304&gt;0,RANK(S2304,(R2304:T2304,U2304:AI2304)),0)</f>
        <v>5</v>
      </c>
      <c r="F2304" s="7">
        <f>IF(T2304&gt;0,RANK(T2304,(R2304:T2304,U2304:AI2304)),0)</f>
        <v>3</v>
      </c>
      <c r="G2304" s="7">
        <f>IF(U2304&gt;0,RANK(U2304,(R2304:T2304,U2304:AI2304)),0)</f>
        <v>1</v>
      </c>
      <c r="H2304" s="7">
        <f t="shared" si="1243"/>
        <v>2</v>
      </c>
      <c r="I2304" s="49">
        <f t="shared" si="1244"/>
        <v>119</v>
      </c>
      <c r="J2304" s="177">
        <f t="shared" si="1240"/>
        <v>0.18223583460949463</v>
      </c>
      <c r="K2304" s="2"/>
      <c r="L2304" s="2">
        <f t="shared" si="1245"/>
        <v>1.5313935681470138E-2</v>
      </c>
      <c r="M2304" s="2">
        <f t="shared" si="1246"/>
        <v>2.2970903522205207E-2</v>
      </c>
      <c r="N2304" s="2">
        <f t="shared" si="1247"/>
        <v>0.16539050535987748</v>
      </c>
      <c r="O2304" s="2">
        <f t="shared" si="1248"/>
        <v>0.444104134762634</v>
      </c>
      <c r="P2304" s="2">
        <f t="shared" si="1249"/>
        <v>0.26186830015313933</v>
      </c>
      <c r="Q2304" s="2">
        <f t="shared" si="1241"/>
        <v>9.035222052067382E-2</v>
      </c>
      <c r="R2304" s="1">
        <v>10</v>
      </c>
      <c r="S2304" s="1">
        <v>15</v>
      </c>
      <c r="T2304" s="1">
        <v>108</v>
      </c>
      <c r="U2304" s="1">
        <v>290</v>
      </c>
      <c r="V2304" s="1">
        <v>171</v>
      </c>
      <c r="W2304" s="1">
        <v>41</v>
      </c>
      <c r="X2304" s="1">
        <v>1</v>
      </c>
      <c r="Y2304" s="1">
        <v>1</v>
      </c>
      <c r="Z2304" s="1">
        <v>0</v>
      </c>
      <c r="AA2304" s="1">
        <v>12</v>
      </c>
      <c r="AC2304" s="1">
        <f t="shared" si="1258"/>
        <v>2</v>
      </c>
      <c r="AD2304" s="1">
        <v>2</v>
      </c>
      <c r="AF2304" s="1">
        <v>0</v>
      </c>
      <c r="AG2304" s="1">
        <v>0</v>
      </c>
      <c r="AK2304" s="7">
        <f t="shared" si="1250"/>
        <v>4</v>
      </c>
      <c r="AL2304" s="7">
        <f t="shared" si="1251"/>
        <v>8</v>
      </c>
      <c r="AM2304" s="7">
        <f t="shared" si="1252"/>
        <v>8</v>
      </c>
      <c r="AN2304" s="2">
        <f t="shared" si="1253"/>
        <v>6.278713629402756E-2</v>
      </c>
      <c r="AO2304" s="2">
        <f t="shared" si="1254"/>
        <v>1.5313935681470138E-3</v>
      </c>
      <c r="AP2304" s="2">
        <f t="shared" si="1255"/>
        <v>1.5313935681470138E-3</v>
      </c>
      <c r="AR2304" t="str">
        <f t="shared" si="1256"/>
        <v>Upton</v>
      </c>
      <c r="AS2304" t="s">
        <v>2</v>
      </c>
      <c r="AT2304" s="184">
        <v>23</v>
      </c>
      <c r="AU2304" s="198"/>
      <c r="AV2304" s="97">
        <v>48</v>
      </c>
      <c r="AW2304" s="99">
        <v>461</v>
      </c>
      <c r="AX2304" s="105">
        <f t="shared" si="1257"/>
        <v>48461</v>
      </c>
      <c r="AZ2304" s="7" t="s">
        <v>2951</v>
      </c>
      <c r="BA2304" t="s">
        <v>3184</v>
      </c>
      <c r="BT2304" s="1">
        <v>2</v>
      </c>
    </row>
    <row r="2305" spans="1:72" hidden="1" outlineLevel="1">
      <c r="A2305" t="s">
        <v>2484</v>
      </c>
      <c r="B2305" t="s">
        <v>2</v>
      </c>
      <c r="C2305" s="1">
        <f t="shared" si="1242"/>
        <v>2209</v>
      </c>
      <c r="D2305" s="7">
        <f>IF(R2305&gt;0,RANK(R2305,(R2305:T2305,U2305:AI2305)),0)</f>
        <v>5</v>
      </c>
      <c r="E2305" s="7">
        <f>IF(S2305&gt;0,RANK(S2305,(R2305:T2305,U2305:AI2305)),0)</f>
        <v>6</v>
      </c>
      <c r="F2305" s="7">
        <f>IF(T2305&gt;0,RANK(T2305,(R2305:T2305,U2305:AI2305)),0)</f>
        <v>3</v>
      </c>
      <c r="G2305" s="7">
        <f>IF(U2305&gt;0,RANK(U2305,(R2305:T2305,U2305:AI2305)),0)</f>
        <v>1</v>
      </c>
      <c r="H2305" s="7">
        <f t="shared" si="1243"/>
        <v>2</v>
      </c>
      <c r="I2305" s="49">
        <f t="shared" si="1244"/>
        <v>355</v>
      </c>
      <c r="J2305" s="177">
        <f t="shared" si="1240"/>
        <v>0.16070620190131282</v>
      </c>
      <c r="K2305" s="2"/>
      <c r="L2305" s="2">
        <f t="shared" si="1245"/>
        <v>1.9013128112267994E-2</v>
      </c>
      <c r="M2305" s="2">
        <f t="shared" si="1246"/>
        <v>1.041195110909914E-2</v>
      </c>
      <c r="N2305" s="2">
        <f t="shared" si="1247"/>
        <v>0.12856496152105024</v>
      </c>
      <c r="O2305" s="2">
        <f t="shared" si="1248"/>
        <v>0.4649162516976007</v>
      </c>
      <c r="P2305" s="2">
        <f t="shared" si="1249"/>
        <v>0.30421004979628791</v>
      </c>
      <c r="Q2305" s="2">
        <f t="shared" si="1241"/>
        <v>7.2883657763694099E-2</v>
      </c>
      <c r="R2305" s="1">
        <v>42</v>
      </c>
      <c r="S2305" s="1">
        <v>23</v>
      </c>
      <c r="T2305" s="1">
        <v>284</v>
      </c>
      <c r="U2305" s="1">
        <v>1027</v>
      </c>
      <c r="V2305" s="1">
        <v>672</v>
      </c>
      <c r="W2305" s="1">
        <v>133</v>
      </c>
      <c r="X2305" s="1">
        <v>1</v>
      </c>
      <c r="Y2305" s="1">
        <v>1</v>
      </c>
      <c r="Z2305" s="1">
        <v>1</v>
      </c>
      <c r="AA2305" s="1">
        <v>18</v>
      </c>
      <c r="AC2305" s="1">
        <f t="shared" si="1258"/>
        <v>0</v>
      </c>
      <c r="AD2305" s="1">
        <v>3</v>
      </c>
      <c r="AF2305" s="1">
        <v>1</v>
      </c>
      <c r="AG2305" s="1">
        <v>3</v>
      </c>
      <c r="AK2305" s="7">
        <f t="shared" si="1250"/>
        <v>4</v>
      </c>
      <c r="AL2305" s="7">
        <f t="shared" si="1251"/>
        <v>8</v>
      </c>
      <c r="AM2305" s="7">
        <f t="shared" si="1252"/>
        <v>8</v>
      </c>
      <c r="AN2305" s="2">
        <f t="shared" si="1253"/>
        <v>6.0208239022181982E-2</v>
      </c>
      <c r="AO2305" s="2">
        <f t="shared" si="1254"/>
        <v>4.526935264825713E-4</v>
      </c>
      <c r="AP2305" s="2">
        <f t="shared" si="1255"/>
        <v>4.526935264825713E-4</v>
      </c>
      <c r="AR2305" t="str">
        <f t="shared" si="1256"/>
        <v>Uvalde</v>
      </c>
      <c r="AS2305" t="s">
        <v>2</v>
      </c>
      <c r="AT2305" s="184">
        <v>23</v>
      </c>
      <c r="AU2305" s="198"/>
      <c r="AV2305" s="97">
        <v>48</v>
      </c>
      <c r="AW2305" s="99">
        <v>463</v>
      </c>
      <c r="AX2305" s="105">
        <f t="shared" si="1257"/>
        <v>48463</v>
      </c>
      <c r="AZ2305" s="7" t="s">
        <v>2951</v>
      </c>
      <c r="BA2305" t="s">
        <v>3184</v>
      </c>
      <c r="BT2305" s="1">
        <v>0</v>
      </c>
    </row>
    <row r="2306" spans="1:72" hidden="1" outlineLevel="1">
      <c r="A2306" t="s">
        <v>1303</v>
      </c>
      <c r="B2306" t="s">
        <v>2</v>
      </c>
      <c r="C2306" s="1">
        <f t="shared" si="1242"/>
        <v>2560</v>
      </c>
      <c r="D2306" s="7">
        <f>IF(R2306&gt;0,RANK(R2306,(R2306:T2306,U2306:AI2306)),0)</f>
        <v>5</v>
      </c>
      <c r="E2306" s="7">
        <f>IF(S2306&gt;0,RANK(S2306,(R2306:T2306,U2306:AI2306)),0)</f>
        <v>6</v>
      </c>
      <c r="F2306" s="7">
        <f>IF(T2306&gt;0,RANK(T2306,(R2306:T2306,U2306:AI2306)),0)</f>
        <v>3</v>
      </c>
      <c r="G2306" s="7">
        <f>IF(U2306&gt;0,RANK(U2306,(R2306:T2306,U2306:AI2306)),0)</f>
        <v>1</v>
      </c>
      <c r="H2306" s="7">
        <f t="shared" si="1243"/>
        <v>2</v>
      </c>
      <c r="I2306" s="49">
        <f t="shared" si="1244"/>
        <v>116</v>
      </c>
      <c r="J2306" s="177">
        <f t="shared" si="1240"/>
        <v>4.5312499999999999E-2</v>
      </c>
      <c r="K2306" s="2"/>
      <c r="L2306" s="2">
        <f t="shared" si="1245"/>
        <v>2.8515624999999999E-2</v>
      </c>
      <c r="M2306" s="2">
        <f t="shared" si="1246"/>
        <v>1.7578125E-2</v>
      </c>
      <c r="N2306" s="2">
        <f t="shared" si="1247"/>
        <v>0.212890625</v>
      </c>
      <c r="O2306" s="2">
        <f t="shared" si="1248"/>
        <v>0.35781249999999998</v>
      </c>
      <c r="P2306" s="2">
        <f t="shared" si="1249"/>
        <v>0.3125</v>
      </c>
      <c r="Q2306" s="2">
        <f t="shared" si="1241"/>
        <v>7.0703124999999978E-2</v>
      </c>
      <c r="R2306" s="1">
        <v>73</v>
      </c>
      <c r="S2306" s="1">
        <v>45</v>
      </c>
      <c r="T2306" s="1">
        <v>545</v>
      </c>
      <c r="U2306" s="1">
        <v>916</v>
      </c>
      <c r="V2306" s="1">
        <v>800</v>
      </c>
      <c r="W2306" s="1">
        <v>138</v>
      </c>
      <c r="X2306" s="1">
        <v>1</v>
      </c>
      <c r="Y2306" s="1">
        <v>3</v>
      </c>
      <c r="Z2306" s="1">
        <v>11</v>
      </c>
      <c r="AA2306" s="1">
        <v>16</v>
      </c>
      <c r="AC2306" s="1">
        <f t="shared" si="1258"/>
        <v>3</v>
      </c>
      <c r="AD2306" s="1">
        <v>3</v>
      </c>
      <c r="AF2306" s="1">
        <v>4</v>
      </c>
      <c r="AG2306" s="1">
        <v>2</v>
      </c>
      <c r="AK2306" s="7">
        <f t="shared" si="1250"/>
        <v>4</v>
      </c>
      <c r="AL2306" s="7">
        <f t="shared" si="1251"/>
        <v>10</v>
      </c>
      <c r="AM2306" s="7">
        <f t="shared" si="1252"/>
        <v>9</v>
      </c>
      <c r="AN2306" s="2">
        <f t="shared" si="1253"/>
        <v>5.3906250000000003E-2</v>
      </c>
      <c r="AO2306" s="2">
        <f t="shared" si="1254"/>
        <v>3.9062500000000002E-4</v>
      </c>
      <c r="AP2306" s="2">
        <f t="shared" si="1255"/>
        <v>1.171875E-3</v>
      </c>
      <c r="AR2306" t="str">
        <f t="shared" si="1256"/>
        <v>Val Verde</v>
      </c>
      <c r="AS2306" t="s">
        <v>2</v>
      </c>
      <c r="AT2306" s="184">
        <v>23</v>
      </c>
      <c r="AU2306" s="198"/>
      <c r="AV2306" s="97">
        <v>48</v>
      </c>
      <c r="AW2306" s="99">
        <v>465</v>
      </c>
      <c r="AX2306" s="105">
        <f t="shared" si="1257"/>
        <v>48465</v>
      </c>
      <c r="AZ2306" s="7" t="s">
        <v>2951</v>
      </c>
      <c r="BA2306" t="s">
        <v>3184</v>
      </c>
      <c r="BT2306" s="1">
        <v>3</v>
      </c>
    </row>
    <row r="2307" spans="1:72" hidden="1" outlineLevel="1">
      <c r="A2307" t="s">
        <v>541</v>
      </c>
      <c r="B2307" t="s">
        <v>2</v>
      </c>
      <c r="C2307" s="1">
        <f t="shared" si="1242"/>
        <v>11734</v>
      </c>
      <c r="D2307" s="7">
        <f>IF(R2307&gt;0,RANK(R2307,(R2307:T2307,U2307:AI2307)),0)</f>
        <v>5</v>
      </c>
      <c r="E2307" s="7">
        <f>IF(S2307&gt;0,RANK(S2307,(R2307:T2307,U2307:AI2307)),0)</f>
        <v>7</v>
      </c>
      <c r="F2307" s="7">
        <f>IF(T2307&gt;0,RANK(T2307,(R2307:T2307,U2307:AI2307)),0)</f>
        <v>3</v>
      </c>
      <c r="G2307" s="7">
        <f>IF(U2307&gt;0,RANK(U2307,(R2307:T2307,U2307:AI2307)),0)</f>
        <v>1</v>
      </c>
      <c r="H2307" s="7">
        <f t="shared" si="1243"/>
        <v>2</v>
      </c>
      <c r="I2307" s="49">
        <f t="shared" si="1244"/>
        <v>2450</v>
      </c>
      <c r="J2307" s="177">
        <f t="shared" si="1240"/>
        <v>0.2087949548321118</v>
      </c>
      <c r="K2307" s="2"/>
      <c r="L2307" s="2">
        <f t="shared" si="1245"/>
        <v>2.0453383330492587E-2</v>
      </c>
      <c r="M2307" s="2">
        <f t="shared" si="1246"/>
        <v>8.0109084711095964E-3</v>
      </c>
      <c r="N2307" s="2">
        <f t="shared" si="1247"/>
        <v>0.10269302880518152</v>
      </c>
      <c r="O2307" s="2">
        <f t="shared" si="1248"/>
        <v>0.50741435145730351</v>
      </c>
      <c r="P2307" s="2">
        <f t="shared" si="1249"/>
        <v>0.29861939662519177</v>
      </c>
      <c r="Q2307" s="2">
        <f t="shared" si="1241"/>
        <v>6.2808931310720961E-2</v>
      </c>
      <c r="R2307" s="1">
        <v>240</v>
      </c>
      <c r="S2307" s="1">
        <v>94</v>
      </c>
      <c r="T2307" s="1">
        <v>1205</v>
      </c>
      <c r="U2307" s="1">
        <v>5954</v>
      </c>
      <c r="V2307" s="1">
        <v>3504</v>
      </c>
      <c r="W2307" s="1">
        <v>556</v>
      </c>
      <c r="X2307" s="1">
        <v>3</v>
      </c>
      <c r="Y2307" s="1">
        <v>10</v>
      </c>
      <c r="Z2307" s="1">
        <v>22</v>
      </c>
      <c r="AA2307" s="1">
        <v>106</v>
      </c>
      <c r="AC2307" s="1">
        <f t="shared" si="1258"/>
        <v>4</v>
      </c>
      <c r="AD2307" s="1">
        <v>26</v>
      </c>
      <c r="AF2307" s="1">
        <v>5</v>
      </c>
      <c r="AG2307" s="1">
        <v>5</v>
      </c>
      <c r="AK2307" s="7">
        <f t="shared" si="1250"/>
        <v>4</v>
      </c>
      <c r="AL2307" s="7">
        <f t="shared" si="1251"/>
        <v>10</v>
      </c>
      <c r="AM2307" s="7">
        <f t="shared" si="1252"/>
        <v>9</v>
      </c>
      <c r="AN2307" s="2">
        <f t="shared" si="1253"/>
        <v>4.7383671382307826E-2</v>
      </c>
      <c r="AO2307" s="2">
        <f t="shared" si="1254"/>
        <v>2.5566729163115732E-4</v>
      </c>
      <c r="AP2307" s="2">
        <f t="shared" si="1255"/>
        <v>8.5222430543719111E-4</v>
      </c>
      <c r="AR2307" t="str">
        <f t="shared" si="1256"/>
        <v>Van Zandt</v>
      </c>
      <c r="AS2307" t="s">
        <v>2</v>
      </c>
      <c r="AT2307" s="184">
        <v>5</v>
      </c>
      <c r="AU2307" s="198"/>
      <c r="AV2307" s="97">
        <v>48</v>
      </c>
      <c r="AW2307" s="99">
        <v>467</v>
      </c>
      <c r="AX2307" s="105">
        <f t="shared" si="1257"/>
        <v>48467</v>
      </c>
      <c r="AZ2307" s="7" t="s">
        <v>2951</v>
      </c>
      <c r="BA2307" t="s">
        <v>3184</v>
      </c>
      <c r="BT2307" s="1">
        <v>4</v>
      </c>
    </row>
    <row r="2308" spans="1:72" hidden="1" outlineLevel="1">
      <c r="A2308" t="s">
        <v>2031</v>
      </c>
      <c r="B2308" t="s">
        <v>2</v>
      </c>
      <c r="C2308" s="1">
        <f t="shared" si="1242"/>
        <v>12233</v>
      </c>
      <c r="D2308" s="7">
        <f>IF(R2308&gt;0,RANK(R2308,(R2308:T2308,U2308:AI2308)),0)</f>
        <v>5</v>
      </c>
      <c r="E2308" s="7">
        <f>IF(S2308&gt;0,RANK(S2308,(R2308:T2308,U2308:AI2308)),0)</f>
        <v>6</v>
      </c>
      <c r="F2308" s="7">
        <f>IF(T2308&gt;0,RANK(T2308,(R2308:T2308,U2308:AI2308)),0)</f>
        <v>3</v>
      </c>
      <c r="G2308" s="7">
        <f>IF(U2308&gt;0,RANK(U2308,(R2308:T2308,U2308:AI2308)),0)</f>
        <v>1</v>
      </c>
      <c r="H2308" s="7">
        <f t="shared" si="1243"/>
        <v>2</v>
      </c>
      <c r="I2308" s="49">
        <f t="shared" si="1244"/>
        <v>2321</v>
      </c>
      <c r="J2308" s="177">
        <f t="shared" si="1240"/>
        <v>0.18973269026403988</v>
      </c>
      <c r="K2308" s="2"/>
      <c r="L2308" s="2">
        <f t="shared" si="1245"/>
        <v>2.8529387721736289E-2</v>
      </c>
      <c r="M2308" s="2">
        <f t="shared" si="1246"/>
        <v>1.4714297392299517E-2</v>
      </c>
      <c r="N2308" s="2">
        <f t="shared" si="1247"/>
        <v>0.14493582931415025</v>
      </c>
      <c r="O2308" s="2">
        <f t="shared" si="1248"/>
        <v>0.47020354778059348</v>
      </c>
      <c r="P2308" s="2">
        <f t="shared" si="1249"/>
        <v>0.2804708575165536</v>
      </c>
      <c r="Q2308" s="2">
        <f t="shared" si="1241"/>
        <v>6.1146080274666781E-2</v>
      </c>
      <c r="R2308" s="1">
        <v>349</v>
      </c>
      <c r="S2308" s="1">
        <v>180</v>
      </c>
      <c r="T2308" s="1">
        <v>1773</v>
      </c>
      <c r="U2308" s="1">
        <v>5752</v>
      </c>
      <c r="V2308" s="1">
        <v>3431</v>
      </c>
      <c r="W2308" s="1">
        <v>452</v>
      </c>
      <c r="X2308" s="1">
        <v>20</v>
      </c>
      <c r="Y2308" s="1">
        <v>21</v>
      </c>
      <c r="Z2308" s="1">
        <v>44</v>
      </c>
      <c r="AA2308" s="1">
        <v>176</v>
      </c>
      <c r="AC2308" s="1">
        <f t="shared" si="1258"/>
        <v>8</v>
      </c>
      <c r="AD2308" s="1">
        <v>19</v>
      </c>
      <c r="AF2308" s="1">
        <v>3</v>
      </c>
      <c r="AG2308" s="1">
        <v>5</v>
      </c>
      <c r="AK2308" s="7">
        <f t="shared" si="1250"/>
        <v>4</v>
      </c>
      <c r="AL2308" s="7">
        <f t="shared" si="1251"/>
        <v>10</v>
      </c>
      <c r="AM2308" s="7">
        <f t="shared" si="1252"/>
        <v>9</v>
      </c>
      <c r="AN2308" s="2">
        <f t="shared" si="1253"/>
        <v>3.6949235673996564E-2</v>
      </c>
      <c r="AO2308" s="2">
        <f t="shared" si="1254"/>
        <v>1.6349219324777243E-3</v>
      </c>
      <c r="AP2308" s="2">
        <f t="shared" si="1255"/>
        <v>1.7166680291016104E-3</v>
      </c>
      <c r="AR2308" t="str">
        <f t="shared" si="1256"/>
        <v>Victoria</v>
      </c>
      <c r="AS2308" t="s">
        <v>2</v>
      </c>
      <c r="AT2308" s="184">
        <v>27</v>
      </c>
      <c r="AU2308" s="198"/>
      <c r="AV2308" s="97">
        <v>48</v>
      </c>
      <c r="AW2308" s="99">
        <v>469</v>
      </c>
      <c r="AX2308" s="105">
        <f t="shared" si="1257"/>
        <v>48469</v>
      </c>
      <c r="AZ2308" s="7" t="s">
        <v>2951</v>
      </c>
      <c r="BA2308" t="s">
        <v>3184</v>
      </c>
      <c r="BT2308" s="1">
        <v>8</v>
      </c>
    </row>
    <row r="2309" spans="1:72" hidden="1" outlineLevel="1">
      <c r="A2309" t="s">
        <v>361</v>
      </c>
      <c r="B2309" t="s">
        <v>2</v>
      </c>
      <c r="C2309" s="1">
        <f t="shared" si="1242"/>
        <v>8570</v>
      </c>
      <c r="D2309" s="7">
        <f>IF(R2309&gt;0,RANK(R2309,(R2309:T2309,U2309:AI2309)),0)</f>
        <v>5</v>
      </c>
      <c r="E2309" s="7">
        <f>IF(S2309&gt;0,RANK(S2309,(R2309:T2309,U2309:AI2309)),0)</f>
        <v>6</v>
      </c>
      <c r="F2309" s="7">
        <f>IF(T2309&gt;0,RANK(T2309,(R2309:T2309,U2309:AI2309)),0)</f>
        <v>3</v>
      </c>
      <c r="G2309" s="7">
        <f>IF(U2309&gt;0,RANK(U2309,(R2309:T2309,U2309:AI2309)),0)</f>
        <v>1</v>
      </c>
      <c r="H2309" s="7">
        <f t="shared" si="1243"/>
        <v>2</v>
      </c>
      <c r="I2309" s="49">
        <f t="shared" si="1244"/>
        <v>1420</v>
      </c>
      <c r="J2309" s="177">
        <f t="shared" ref="J2309:J2341" si="1259">I2309/C2309</f>
        <v>0.16569428238039674</v>
      </c>
      <c r="K2309" s="2"/>
      <c r="L2309" s="2">
        <f t="shared" si="1245"/>
        <v>3.0221703617269544E-2</v>
      </c>
      <c r="M2309" s="2">
        <f t="shared" si="1246"/>
        <v>1.4585764294049008E-2</v>
      </c>
      <c r="N2309" s="2">
        <f t="shared" si="1247"/>
        <v>0.14049008168028004</v>
      </c>
      <c r="O2309" s="2">
        <f t="shared" si="1248"/>
        <v>0.45449241540256707</v>
      </c>
      <c r="P2309" s="2">
        <f t="shared" si="1249"/>
        <v>0.28879813302217039</v>
      </c>
      <c r="Q2309" s="2">
        <f t="shared" si="1241"/>
        <v>7.1411901983664039E-2</v>
      </c>
      <c r="R2309" s="1">
        <v>259</v>
      </c>
      <c r="S2309" s="1">
        <v>125</v>
      </c>
      <c r="T2309" s="1">
        <v>1204</v>
      </c>
      <c r="U2309" s="1">
        <v>3895</v>
      </c>
      <c r="V2309" s="1">
        <v>2475</v>
      </c>
      <c r="W2309" s="1">
        <v>431</v>
      </c>
      <c r="X2309" s="1">
        <v>5</v>
      </c>
      <c r="Y2309" s="1">
        <v>12</v>
      </c>
      <c r="Z2309" s="1">
        <v>32</v>
      </c>
      <c r="AA2309" s="1">
        <v>96</v>
      </c>
      <c r="AC2309" s="1">
        <f t="shared" si="1258"/>
        <v>2</v>
      </c>
      <c r="AD2309" s="1">
        <v>26</v>
      </c>
      <c r="AF2309" s="1">
        <v>7</v>
      </c>
      <c r="AG2309" s="1">
        <v>1</v>
      </c>
      <c r="AK2309" s="7">
        <f t="shared" si="1250"/>
        <v>4</v>
      </c>
      <c r="AL2309" s="7">
        <f t="shared" si="1251"/>
        <v>10</v>
      </c>
      <c r="AM2309" s="7">
        <f t="shared" si="1252"/>
        <v>9</v>
      </c>
      <c r="AN2309" s="2">
        <f t="shared" si="1253"/>
        <v>5.0291715285880979E-2</v>
      </c>
      <c r="AO2309" s="2">
        <f t="shared" si="1254"/>
        <v>5.8343057176196028E-4</v>
      </c>
      <c r="AP2309" s="2">
        <f t="shared" si="1255"/>
        <v>1.4002333722287048E-3</v>
      </c>
      <c r="AR2309" t="str">
        <f t="shared" si="1256"/>
        <v>Walker</v>
      </c>
      <c r="AS2309" t="s">
        <v>2</v>
      </c>
      <c r="AT2309" s="184">
        <v>8</v>
      </c>
      <c r="AU2309" s="198"/>
      <c r="AV2309" s="97">
        <v>48</v>
      </c>
      <c r="AW2309" s="99">
        <v>471</v>
      </c>
      <c r="AX2309" s="105">
        <f t="shared" si="1257"/>
        <v>48471</v>
      </c>
      <c r="AZ2309" s="7" t="s">
        <v>2951</v>
      </c>
      <c r="BA2309" t="s">
        <v>3184</v>
      </c>
      <c r="BT2309" s="1">
        <v>2</v>
      </c>
    </row>
    <row r="2310" spans="1:72" hidden="1" outlineLevel="1">
      <c r="A2310" t="s">
        <v>423</v>
      </c>
      <c r="B2310" t="s">
        <v>2</v>
      </c>
      <c r="C2310" s="1">
        <f t="shared" si="1242"/>
        <v>6028</v>
      </c>
      <c r="D2310" s="7">
        <f>IF(R2310&gt;0,RANK(R2310,(R2310:T2310,U2310:AI2310)),0)</f>
        <v>5</v>
      </c>
      <c r="E2310" s="7">
        <f>IF(S2310&gt;0,RANK(S2310,(R2310:T2310,U2310:AI2310)),0)</f>
        <v>7</v>
      </c>
      <c r="F2310" s="7">
        <f>IF(T2310&gt;0,RANK(T2310,(R2310:T2310,U2310:AI2310)),0)</f>
        <v>3</v>
      </c>
      <c r="G2310" s="7">
        <f>IF(U2310&gt;0,RANK(U2310,(R2310:T2310,U2310:AI2310)),0)</f>
        <v>1</v>
      </c>
      <c r="H2310" s="7">
        <f t="shared" si="1243"/>
        <v>2</v>
      </c>
      <c r="I2310" s="49">
        <f t="shared" si="1244"/>
        <v>1719</v>
      </c>
      <c r="J2310" s="177">
        <f t="shared" si="1259"/>
        <v>0.28516921035169213</v>
      </c>
      <c r="K2310" s="2"/>
      <c r="L2310" s="2">
        <f t="shared" si="1245"/>
        <v>1.5759787657597876E-2</v>
      </c>
      <c r="M2310" s="2">
        <f t="shared" si="1246"/>
        <v>7.1333775713337761E-3</v>
      </c>
      <c r="N2310" s="2">
        <f t="shared" si="1247"/>
        <v>8.9913735899137356E-2</v>
      </c>
      <c r="O2310" s="2">
        <f t="shared" si="1248"/>
        <v>0.56303915063039156</v>
      </c>
      <c r="P2310" s="2">
        <f t="shared" si="1249"/>
        <v>0.27786994027869938</v>
      </c>
      <c r="Q2310" s="2">
        <f t="shared" si="1241"/>
        <v>4.6284007962840046E-2</v>
      </c>
      <c r="R2310" s="1">
        <v>95</v>
      </c>
      <c r="S2310" s="1">
        <v>43</v>
      </c>
      <c r="T2310" s="1">
        <v>542</v>
      </c>
      <c r="U2310" s="1">
        <v>3394</v>
      </c>
      <c r="V2310" s="1">
        <v>1675</v>
      </c>
      <c r="W2310" s="1">
        <v>191</v>
      </c>
      <c r="X2310" s="1">
        <v>4</v>
      </c>
      <c r="Y2310" s="1">
        <v>4</v>
      </c>
      <c r="Z2310" s="1">
        <v>13</v>
      </c>
      <c r="AA2310" s="1">
        <v>55</v>
      </c>
      <c r="AC2310" s="1">
        <f t="shared" si="1258"/>
        <v>1</v>
      </c>
      <c r="AD2310" s="1">
        <v>9</v>
      </c>
      <c r="AF2310" s="1">
        <v>0</v>
      </c>
      <c r="AG2310" s="1">
        <v>2</v>
      </c>
      <c r="AK2310" s="7">
        <f t="shared" si="1250"/>
        <v>4</v>
      </c>
      <c r="AL2310" s="7">
        <f t="shared" si="1251"/>
        <v>9</v>
      </c>
      <c r="AM2310" s="7">
        <f t="shared" si="1252"/>
        <v>9</v>
      </c>
      <c r="AN2310" s="2">
        <f t="shared" si="1253"/>
        <v>3.1685467816854676E-2</v>
      </c>
      <c r="AO2310" s="2">
        <f t="shared" si="1254"/>
        <v>6.6357000663570006E-4</v>
      </c>
      <c r="AP2310" s="2">
        <f t="shared" si="1255"/>
        <v>6.6357000663570006E-4</v>
      </c>
      <c r="AR2310" t="str">
        <f t="shared" si="1256"/>
        <v>Waller</v>
      </c>
      <c r="AS2310" t="s">
        <v>2</v>
      </c>
      <c r="AT2310" s="184">
        <v>10</v>
      </c>
      <c r="AU2310" s="198"/>
      <c r="AV2310" s="97">
        <v>48</v>
      </c>
      <c r="AW2310" s="99">
        <v>473</v>
      </c>
      <c r="AX2310" s="105">
        <f t="shared" si="1257"/>
        <v>48473</v>
      </c>
      <c r="AZ2310" s="7" t="s">
        <v>2951</v>
      </c>
      <c r="BA2310" t="s">
        <v>3184</v>
      </c>
      <c r="BT2310" s="1">
        <v>1</v>
      </c>
    </row>
    <row r="2311" spans="1:72" hidden="1" outlineLevel="1">
      <c r="A2311" t="s">
        <v>641</v>
      </c>
      <c r="B2311" t="s">
        <v>2</v>
      </c>
      <c r="C2311" s="1">
        <f t="shared" si="1242"/>
        <v>1444</v>
      </c>
      <c r="D2311" s="7">
        <f>IF(R2311&gt;0,RANK(R2311,(R2311:T2311,U2311:AI2311)),0)</f>
        <v>5</v>
      </c>
      <c r="E2311" s="7">
        <f>IF(S2311&gt;0,RANK(S2311,(R2311:T2311,U2311:AI2311)),0)</f>
        <v>7</v>
      </c>
      <c r="F2311" s="7">
        <f>IF(T2311&gt;0,RANK(T2311,(R2311:T2311,U2311:AI2311)),0)</f>
        <v>3</v>
      </c>
      <c r="G2311" s="7">
        <f>IF(U2311&gt;0,RANK(U2311,(R2311:T2311,U2311:AI2311)),0)</f>
        <v>1</v>
      </c>
      <c r="H2311" s="7">
        <f t="shared" si="1243"/>
        <v>2</v>
      </c>
      <c r="I2311" s="49">
        <f t="shared" si="1244"/>
        <v>360</v>
      </c>
      <c r="J2311" s="177">
        <f t="shared" si="1259"/>
        <v>0.24930747922437674</v>
      </c>
      <c r="K2311" s="2"/>
      <c r="L2311" s="2">
        <f t="shared" si="1245"/>
        <v>1.8005540166204988E-2</v>
      </c>
      <c r="M2311" s="2">
        <f t="shared" si="1246"/>
        <v>1.1772853185595568E-2</v>
      </c>
      <c r="N2311" s="2">
        <f t="shared" si="1247"/>
        <v>0.1149584487534626</v>
      </c>
      <c r="O2311" s="2">
        <f t="shared" si="1248"/>
        <v>0.51454293628808867</v>
      </c>
      <c r="P2311" s="2">
        <f t="shared" si="1249"/>
        <v>0.26523545706371193</v>
      </c>
      <c r="Q2311" s="2">
        <f t="shared" si="1241"/>
        <v>7.5484764542936122E-2</v>
      </c>
      <c r="R2311" s="1">
        <v>26</v>
      </c>
      <c r="S2311" s="1">
        <v>17</v>
      </c>
      <c r="T2311" s="1">
        <v>166</v>
      </c>
      <c r="U2311" s="1">
        <v>743</v>
      </c>
      <c r="V2311" s="1">
        <v>383</v>
      </c>
      <c r="W2311" s="1">
        <v>79</v>
      </c>
      <c r="X2311" s="1">
        <v>0</v>
      </c>
      <c r="Y2311" s="1">
        <v>0</v>
      </c>
      <c r="Z2311" s="1">
        <v>5</v>
      </c>
      <c r="AA2311" s="1">
        <v>19</v>
      </c>
      <c r="AC2311" s="1">
        <f t="shared" si="1258"/>
        <v>0</v>
      </c>
      <c r="AD2311" s="1">
        <v>4</v>
      </c>
      <c r="AF2311" s="1">
        <v>2</v>
      </c>
      <c r="AG2311" s="1">
        <v>0</v>
      </c>
      <c r="AK2311" s="7">
        <f t="shared" si="1250"/>
        <v>4</v>
      </c>
      <c r="AL2311" s="7">
        <f t="shared" si="1251"/>
        <v>0</v>
      </c>
      <c r="AM2311" s="7">
        <f t="shared" si="1252"/>
        <v>0</v>
      </c>
      <c r="AN2311" s="2">
        <f t="shared" si="1253"/>
        <v>5.4709141274238225E-2</v>
      </c>
      <c r="AO2311" s="2">
        <f t="shared" si="1254"/>
        <v>0</v>
      </c>
      <c r="AP2311" s="2">
        <f t="shared" si="1255"/>
        <v>0</v>
      </c>
      <c r="AR2311" t="str">
        <f t="shared" si="1256"/>
        <v>Ward</v>
      </c>
      <c r="AS2311" t="s">
        <v>2</v>
      </c>
      <c r="AT2311" s="184">
        <v>23</v>
      </c>
      <c r="AU2311" s="198"/>
      <c r="AV2311" s="97">
        <v>48</v>
      </c>
      <c r="AW2311" s="99">
        <v>475</v>
      </c>
      <c r="AX2311" s="105">
        <f t="shared" si="1257"/>
        <v>48475</v>
      </c>
      <c r="AZ2311" s="7" t="s">
        <v>2951</v>
      </c>
      <c r="BA2311" t="s">
        <v>3184</v>
      </c>
      <c r="BT2311" s="1">
        <v>0</v>
      </c>
    </row>
    <row r="2312" spans="1:72" hidden="1" outlineLevel="1">
      <c r="A2312" t="s">
        <v>637</v>
      </c>
      <c r="B2312" t="s">
        <v>2</v>
      </c>
      <c r="C2312" s="1">
        <f t="shared" si="1242"/>
        <v>6751</v>
      </c>
      <c r="D2312" s="7">
        <f>IF(R2312&gt;0,RANK(R2312,(R2312:T2312,U2312:AI2312)),0)</f>
        <v>5</v>
      </c>
      <c r="E2312" s="7">
        <f>IF(S2312&gt;0,RANK(S2312,(R2312:T2312,U2312:AI2312)),0)</f>
        <v>6</v>
      </c>
      <c r="F2312" s="7">
        <f>IF(T2312&gt;0,RANK(T2312,(R2312:T2312,U2312:AI2312)),0)</f>
        <v>3</v>
      </c>
      <c r="G2312" s="7">
        <f>IF(U2312&gt;0,RANK(U2312,(R2312:T2312,U2312:AI2312)),0)</f>
        <v>1</v>
      </c>
      <c r="H2312" s="7">
        <f t="shared" si="1243"/>
        <v>2</v>
      </c>
      <c r="I2312" s="49">
        <f t="shared" si="1244"/>
        <v>1966</v>
      </c>
      <c r="J2312" s="177">
        <f t="shared" si="1259"/>
        <v>0.29121611613094356</v>
      </c>
      <c r="K2312" s="2"/>
      <c r="L2312" s="2">
        <f t="shared" si="1245"/>
        <v>2.8884609687453711E-2</v>
      </c>
      <c r="M2312" s="2">
        <f t="shared" si="1246"/>
        <v>1.1998222485557696E-2</v>
      </c>
      <c r="N2312" s="2">
        <f t="shared" si="1247"/>
        <v>0.13968300992445565</v>
      </c>
      <c r="O2312" s="2">
        <f t="shared" si="1248"/>
        <v>0.52347800325877647</v>
      </c>
      <c r="P2312" s="2">
        <f t="shared" si="1249"/>
        <v>0.23226188712783291</v>
      </c>
      <c r="Q2312" s="2">
        <f t="shared" si="1241"/>
        <v>6.3694267515923442E-2</v>
      </c>
      <c r="R2312" s="1">
        <v>195</v>
      </c>
      <c r="S2312" s="1">
        <v>81</v>
      </c>
      <c r="T2312" s="1">
        <v>943</v>
      </c>
      <c r="U2312" s="1">
        <v>3534</v>
      </c>
      <c r="V2312" s="1">
        <v>1568</v>
      </c>
      <c r="W2312" s="1">
        <v>328</v>
      </c>
      <c r="X2312" s="1">
        <v>2</v>
      </c>
      <c r="Y2312" s="1">
        <v>5</v>
      </c>
      <c r="Z2312" s="1">
        <v>14</v>
      </c>
      <c r="AA2312" s="1">
        <v>68</v>
      </c>
      <c r="AC2312" s="1">
        <f t="shared" si="1258"/>
        <v>2</v>
      </c>
      <c r="AD2312" s="1">
        <v>9</v>
      </c>
      <c r="AF2312" s="1">
        <v>0</v>
      </c>
      <c r="AG2312" s="1">
        <v>2</v>
      </c>
      <c r="AK2312" s="7">
        <f t="shared" si="1250"/>
        <v>4</v>
      </c>
      <c r="AL2312" s="7">
        <f t="shared" si="1251"/>
        <v>10</v>
      </c>
      <c r="AM2312" s="7">
        <f t="shared" si="1252"/>
        <v>9</v>
      </c>
      <c r="AN2312" s="2">
        <f t="shared" si="1253"/>
        <v>4.8585394756332397E-2</v>
      </c>
      <c r="AO2312" s="2">
        <f t="shared" si="1254"/>
        <v>2.9625240705080728E-4</v>
      </c>
      <c r="AP2312" s="2">
        <f t="shared" si="1255"/>
        <v>7.4063101762701818E-4</v>
      </c>
      <c r="AR2312" t="str">
        <f t="shared" si="1256"/>
        <v>Washington</v>
      </c>
      <c r="AS2312" t="s">
        <v>2</v>
      </c>
      <c r="AT2312" s="184">
        <v>10</v>
      </c>
      <c r="AU2312" s="198"/>
      <c r="AV2312" s="97">
        <v>48</v>
      </c>
      <c r="AW2312" s="99">
        <v>477</v>
      </c>
      <c r="AX2312" s="105">
        <f t="shared" si="1257"/>
        <v>48477</v>
      </c>
      <c r="AZ2312" s="7" t="s">
        <v>2951</v>
      </c>
      <c r="BA2312" t="s">
        <v>3184</v>
      </c>
      <c r="BT2312" s="1">
        <v>2</v>
      </c>
    </row>
    <row r="2313" spans="1:72" hidden="1" outlineLevel="1">
      <c r="A2313" t="s">
        <v>1736</v>
      </c>
      <c r="B2313" t="s">
        <v>2</v>
      </c>
      <c r="C2313" s="1">
        <f t="shared" si="1242"/>
        <v>4089</v>
      </c>
      <c r="D2313" s="7">
        <f>IF(R2313&gt;0,RANK(R2313,(R2313:T2313,U2313:AI2313)),0)</f>
        <v>6</v>
      </c>
      <c r="E2313" s="7">
        <f>IF(S2313&gt;0,RANK(S2313,(R2313:T2313,U2313:AI2313)),0)</f>
        <v>5</v>
      </c>
      <c r="F2313" s="7">
        <f>IF(T2313&gt;0,RANK(T2313,(R2313:T2313,U2313:AI2313)),0)</f>
        <v>2</v>
      </c>
      <c r="G2313" s="7">
        <f>IF(U2313&gt;0,RANK(U2313,(R2313:T2313,U2313:AI2313)),0)</f>
        <v>3</v>
      </c>
      <c r="H2313" s="7">
        <f t="shared" si="1243"/>
        <v>1</v>
      </c>
      <c r="I2313" s="49">
        <f t="shared" si="1244"/>
        <v>264</v>
      </c>
      <c r="J2313" s="177">
        <f t="shared" si="1259"/>
        <v>6.4563462949376371E-2</v>
      </c>
      <c r="K2313" s="2"/>
      <c r="L2313" s="2">
        <f t="shared" si="1245"/>
        <v>1.491807287845439E-2</v>
      </c>
      <c r="M2313" s="2">
        <f t="shared" si="1246"/>
        <v>2.0787478601124971E-2</v>
      </c>
      <c r="N2313" s="2">
        <f t="shared" si="1247"/>
        <v>0.28442161897774515</v>
      </c>
      <c r="O2313" s="2">
        <f t="shared" si="1248"/>
        <v>0.28246515040352166</v>
      </c>
      <c r="P2313" s="2">
        <f t="shared" si="1249"/>
        <v>0.34898508192712152</v>
      </c>
      <c r="Q2313" s="2">
        <f t="shared" si="1241"/>
        <v>4.8422597212032292E-2</v>
      </c>
      <c r="R2313" s="1">
        <v>61</v>
      </c>
      <c r="S2313" s="1">
        <v>85</v>
      </c>
      <c r="T2313" s="1">
        <v>1163</v>
      </c>
      <c r="U2313" s="1">
        <v>1155</v>
      </c>
      <c r="V2313" s="1">
        <v>1427</v>
      </c>
      <c r="W2313" s="1">
        <v>108</v>
      </c>
      <c r="X2313" s="1">
        <v>10</v>
      </c>
      <c r="Y2313" s="1">
        <v>6</v>
      </c>
      <c r="Z2313" s="1">
        <v>12</v>
      </c>
      <c r="AA2313" s="1">
        <v>26</v>
      </c>
      <c r="AC2313" s="1">
        <f t="shared" si="1258"/>
        <v>14</v>
      </c>
      <c r="AD2313" s="1">
        <v>13</v>
      </c>
      <c r="AF2313" s="1">
        <v>4</v>
      </c>
      <c r="AG2313" s="1">
        <v>5</v>
      </c>
      <c r="AK2313" s="7">
        <f t="shared" si="1250"/>
        <v>4</v>
      </c>
      <c r="AL2313" s="7">
        <f t="shared" si="1251"/>
        <v>9</v>
      </c>
      <c r="AM2313" s="7">
        <f t="shared" si="1252"/>
        <v>10</v>
      </c>
      <c r="AN2313" s="2">
        <f t="shared" si="1253"/>
        <v>2.6412325752017608E-2</v>
      </c>
      <c r="AO2313" s="2">
        <f t="shared" si="1254"/>
        <v>2.4455857177794081E-3</v>
      </c>
      <c r="AP2313" s="2">
        <f t="shared" si="1255"/>
        <v>1.467351430667645E-3</v>
      </c>
      <c r="AR2313" t="str">
        <f t="shared" si="1256"/>
        <v>Webb</v>
      </c>
      <c r="AS2313" t="s">
        <v>2</v>
      </c>
      <c r="AT2313" s="184">
        <v>28</v>
      </c>
      <c r="AU2313" s="198"/>
      <c r="AV2313" s="97">
        <v>48</v>
      </c>
      <c r="AW2313" s="99">
        <v>479</v>
      </c>
      <c r="AX2313" s="105">
        <f t="shared" si="1257"/>
        <v>48479</v>
      </c>
      <c r="AZ2313" s="7" t="s">
        <v>2951</v>
      </c>
      <c r="BA2313" t="s">
        <v>3184</v>
      </c>
      <c r="BT2313" s="1">
        <v>14</v>
      </c>
    </row>
    <row r="2314" spans="1:72" hidden="1" outlineLevel="1">
      <c r="A2314" t="s">
        <v>150</v>
      </c>
      <c r="B2314" t="s">
        <v>2</v>
      </c>
      <c r="C2314" s="1">
        <f t="shared" si="1242"/>
        <v>6772</v>
      </c>
      <c r="D2314" s="7">
        <f>IF(R2314&gt;0,RANK(R2314,(R2314:T2314,U2314:AI2314)),0)</f>
        <v>5</v>
      </c>
      <c r="E2314" s="7">
        <f>IF(S2314&gt;0,RANK(S2314,(R2314:T2314,U2314:AI2314)),0)</f>
        <v>8</v>
      </c>
      <c r="F2314" s="7">
        <f>IF(T2314&gt;0,RANK(T2314,(R2314:T2314,U2314:AI2314)),0)</f>
        <v>3</v>
      </c>
      <c r="G2314" s="7">
        <f>IF(U2314&gt;0,RANK(U2314,(R2314:T2314,U2314:AI2314)),0)</f>
        <v>1</v>
      </c>
      <c r="H2314" s="7">
        <f t="shared" si="1243"/>
        <v>2</v>
      </c>
      <c r="I2314" s="49">
        <f t="shared" si="1244"/>
        <v>1266</v>
      </c>
      <c r="J2314" s="177">
        <f t="shared" si="1259"/>
        <v>0.18694624926166567</v>
      </c>
      <c r="K2314" s="2"/>
      <c r="L2314" s="2">
        <f t="shared" si="1245"/>
        <v>2.2740696987595982E-2</v>
      </c>
      <c r="M2314" s="2">
        <f t="shared" si="1246"/>
        <v>1.3585351447135264E-2</v>
      </c>
      <c r="N2314" s="2">
        <f t="shared" si="1247"/>
        <v>0.12064382752510337</v>
      </c>
      <c r="O2314" s="2">
        <f t="shared" si="1248"/>
        <v>0.47681630242173656</v>
      </c>
      <c r="P2314" s="2">
        <f t="shared" si="1249"/>
        <v>0.28987005316007086</v>
      </c>
      <c r="Q2314" s="2">
        <f t="shared" si="1241"/>
        <v>7.6343768458357997E-2</v>
      </c>
      <c r="R2314" s="1">
        <v>154</v>
      </c>
      <c r="S2314" s="1">
        <v>92</v>
      </c>
      <c r="T2314" s="1">
        <v>817</v>
      </c>
      <c r="U2314" s="1">
        <v>3229</v>
      </c>
      <c r="V2314" s="1">
        <v>1963</v>
      </c>
      <c r="W2314" s="1">
        <v>217</v>
      </c>
      <c r="X2314" s="1">
        <v>136</v>
      </c>
      <c r="Y2314" s="1">
        <v>7</v>
      </c>
      <c r="Z2314" s="1">
        <v>22</v>
      </c>
      <c r="AA2314" s="1">
        <v>120</v>
      </c>
      <c r="AC2314" s="1">
        <f t="shared" si="1258"/>
        <v>4</v>
      </c>
      <c r="AD2314" s="1">
        <v>7</v>
      </c>
      <c r="AF2314" s="1">
        <v>3</v>
      </c>
      <c r="AG2314" s="1">
        <v>1</v>
      </c>
      <c r="AK2314" s="7">
        <f t="shared" si="1250"/>
        <v>4</v>
      </c>
      <c r="AL2314" s="7">
        <f t="shared" si="1251"/>
        <v>6</v>
      </c>
      <c r="AM2314" s="7">
        <f t="shared" si="1252"/>
        <v>10</v>
      </c>
      <c r="AN2314" s="2">
        <f t="shared" si="1253"/>
        <v>3.2043709391612524E-2</v>
      </c>
      <c r="AO2314" s="2">
        <f t="shared" si="1254"/>
        <v>2.008269344359126E-2</v>
      </c>
      <c r="AP2314" s="2">
        <f t="shared" si="1255"/>
        <v>1.0336680448907265E-3</v>
      </c>
      <c r="AR2314" t="str">
        <f t="shared" si="1256"/>
        <v>Wharton</v>
      </c>
      <c r="AS2314" t="s">
        <v>2</v>
      </c>
      <c r="AT2314" s="184">
        <v>27</v>
      </c>
      <c r="AU2314" s="198"/>
      <c r="AV2314" s="97">
        <v>48</v>
      </c>
      <c r="AW2314" s="99">
        <v>481</v>
      </c>
      <c r="AX2314" s="105">
        <f t="shared" si="1257"/>
        <v>48481</v>
      </c>
      <c r="AZ2314" s="7" t="s">
        <v>2951</v>
      </c>
      <c r="BA2314" t="s">
        <v>3184</v>
      </c>
      <c r="BT2314" s="1">
        <v>4</v>
      </c>
    </row>
    <row r="2315" spans="1:72" hidden="1" outlineLevel="1">
      <c r="A2315" t="s">
        <v>3256</v>
      </c>
      <c r="B2315" t="s">
        <v>2</v>
      </c>
      <c r="C2315" s="1">
        <f t="shared" si="1242"/>
        <v>1656</v>
      </c>
      <c r="D2315" s="7">
        <f>IF(R2315&gt;0,RANK(R2315,(R2315:T2315,U2315:AI2315)),0)</f>
        <v>5</v>
      </c>
      <c r="E2315" s="7">
        <f>IF(S2315&gt;0,RANK(S2315,(R2315:T2315,U2315:AI2315)),0)</f>
        <v>7</v>
      </c>
      <c r="F2315" s="7">
        <f>IF(T2315&gt;0,RANK(T2315,(R2315:T2315,U2315:AI2315)),0)</f>
        <v>3</v>
      </c>
      <c r="G2315" s="7">
        <f>IF(U2315&gt;0,RANK(U2315,(R2315:T2315,U2315:AI2315)),0)</f>
        <v>1</v>
      </c>
      <c r="H2315" s="7">
        <f t="shared" si="1243"/>
        <v>2</v>
      </c>
      <c r="I2315" s="49">
        <f t="shared" si="1244"/>
        <v>255</v>
      </c>
      <c r="J2315" s="177">
        <f t="shared" si="1259"/>
        <v>0.1539855072463768</v>
      </c>
      <c r="K2315" s="2"/>
      <c r="L2315" s="2">
        <f t="shared" si="1245"/>
        <v>2.6570048309178744E-2</v>
      </c>
      <c r="M2315" s="2">
        <f t="shared" si="1246"/>
        <v>8.4541062801932361E-3</v>
      </c>
      <c r="N2315" s="2">
        <f t="shared" si="1247"/>
        <v>8.5144927536231887E-2</v>
      </c>
      <c r="O2315" s="2">
        <f t="shared" si="1248"/>
        <v>0.47161835748792269</v>
      </c>
      <c r="P2315" s="2">
        <f t="shared" si="1249"/>
        <v>0.31763285024154592</v>
      </c>
      <c r="Q2315" s="2">
        <f t="shared" si="1241"/>
        <v>9.0579710144927439E-2</v>
      </c>
      <c r="R2315" s="1">
        <v>44</v>
      </c>
      <c r="S2315" s="1">
        <v>14</v>
      </c>
      <c r="T2315" s="1">
        <v>141</v>
      </c>
      <c r="U2315" s="1">
        <v>781</v>
      </c>
      <c r="V2315" s="1">
        <v>526</v>
      </c>
      <c r="W2315" s="1">
        <v>101</v>
      </c>
      <c r="X2315" s="1">
        <v>1</v>
      </c>
      <c r="Y2315" s="1">
        <v>2</v>
      </c>
      <c r="Z2315" s="1">
        <v>2</v>
      </c>
      <c r="AA2315" s="1">
        <v>29</v>
      </c>
      <c r="AC2315" s="1">
        <f t="shared" si="1258"/>
        <v>3</v>
      </c>
      <c r="AD2315" s="1">
        <v>9</v>
      </c>
      <c r="AF2315" s="1">
        <v>3</v>
      </c>
      <c r="AG2315" s="1">
        <v>0</v>
      </c>
      <c r="AK2315" s="7">
        <f t="shared" si="1250"/>
        <v>4</v>
      </c>
      <c r="AL2315" s="7">
        <f t="shared" si="1251"/>
        <v>10</v>
      </c>
      <c r="AM2315" s="7">
        <f t="shared" si="1252"/>
        <v>8</v>
      </c>
      <c r="AN2315" s="2">
        <f t="shared" si="1253"/>
        <v>6.0990338164251208E-2</v>
      </c>
      <c r="AO2315" s="2">
        <f t="shared" si="1254"/>
        <v>6.0386473429951688E-4</v>
      </c>
      <c r="AP2315" s="2">
        <f t="shared" si="1255"/>
        <v>1.2077294685990338E-3</v>
      </c>
      <c r="AR2315" t="str">
        <f t="shared" si="1256"/>
        <v>Wheeler</v>
      </c>
      <c r="AS2315" t="s">
        <v>2</v>
      </c>
      <c r="AT2315" s="184">
        <v>13</v>
      </c>
      <c r="AU2315" s="198"/>
      <c r="AV2315" s="97">
        <v>48</v>
      </c>
      <c r="AW2315" s="99">
        <v>483</v>
      </c>
      <c r="AX2315" s="105">
        <f t="shared" si="1257"/>
        <v>48483</v>
      </c>
      <c r="AZ2315" s="7" t="s">
        <v>2951</v>
      </c>
      <c r="BA2315" t="s">
        <v>3184</v>
      </c>
      <c r="BT2315" s="1">
        <v>3</v>
      </c>
    </row>
    <row r="2316" spans="1:72" hidden="1" outlineLevel="1">
      <c r="A2316" t="s">
        <v>1251</v>
      </c>
      <c r="B2316" t="s">
        <v>2</v>
      </c>
      <c r="C2316" s="1">
        <f t="shared" si="1242"/>
        <v>15740</v>
      </c>
      <c r="D2316" s="7">
        <f>IF(R2316&gt;0,RANK(R2316,(R2316:T2316,U2316:AI2316)),0)</f>
        <v>5</v>
      </c>
      <c r="E2316" s="7">
        <f>IF(S2316&gt;0,RANK(S2316,(R2316:T2316,U2316:AI2316)),0)</f>
        <v>6</v>
      </c>
      <c r="F2316" s="7">
        <f>IF(T2316&gt;0,RANK(T2316,(R2316:T2316,U2316:AI2316)),0)</f>
        <v>3</v>
      </c>
      <c r="G2316" s="7">
        <f>IF(U2316&gt;0,RANK(U2316,(R2316:T2316,U2316:AI2316)),0)</f>
        <v>1</v>
      </c>
      <c r="H2316" s="7">
        <f t="shared" si="1243"/>
        <v>2</v>
      </c>
      <c r="I2316" s="49">
        <f t="shared" si="1244"/>
        <v>2826</v>
      </c>
      <c r="J2316" s="177">
        <f t="shared" si="1259"/>
        <v>0.17954256670902161</v>
      </c>
      <c r="K2316" s="2"/>
      <c r="L2316" s="2">
        <f t="shared" si="1245"/>
        <v>3.163913595933926E-2</v>
      </c>
      <c r="M2316" s="2">
        <f t="shared" si="1246"/>
        <v>1.3151207115628972E-2</v>
      </c>
      <c r="N2316" s="2">
        <f t="shared" si="1247"/>
        <v>0.16893265565438373</v>
      </c>
      <c r="O2316" s="2">
        <f t="shared" si="1248"/>
        <v>0.44529860228716645</v>
      </c>
      <c r="P2316" s="2">
        <f t="shared" si="1249"/>
        <v>0.26575603557814487</v>
      </c>
      <c r="Q2316" s="2">
        <f t="shared" si="1241"/>
        <v>7.5222363405336612E-2</v>
      </c>
      <c r="R2316" s="1">
        <v>498</v>
      </c>
      <c r="S2316" s="1">
        <v>207</v>
      </c>
      <c r="T2316" s="1">
        <v>2659</v>
      </c>
      <c r="U2316" s="1">
        <v>7009</v>
      </c>
      <c r="V2316" s="1">
        <v>4183</v>
      </c>
      <c r="W2316" s="1">
        <v>924</v>
      </c>
      <c r="X2316" s="1">
        <v>14</v>
      </c>
      <c r="Y2316" s="1">
        <v>18</v>
      </c>
      <c r="Z2316" s="1">
        <v>31</v>
      </c>
      <c r="AA2316" s="1">
        <v>150</v>
      </c>
      <c r="AC2316" s="1">
        <f t="shared" si="1258"/>
        <v>2</v>
      </c>
      <c r="AD2316" s="1">
        <v>34</v>
      </c>
      <c r="AF2316" s="1">
        <v>9</v>
      </c>
      <c r="AG2316" s="1">
        <v>2</v>
      </c>
      <c r="AK2316" s="7">
        <f t="shared" si="1250"/>
        <v>4</v>
      </c>
      <c r="AL2316" s="7">
        <f t="shared" si="1251"/>
        <v>10</v>
      </c>
      <c r="AM2316" s="7">
        <f t="shared" si="1252"/>
        <v>9</v>
      </c>
      <c r="AN2316" s="2">
        <f t="shared" si="1253"/>
        <v>5.8703939008894535E-2</v>
      </c>
      <c r="AO2316" s="2">
        <f t="shared" si="1254"/>
        <v>8.8945362134688693E-4</v>
      </c>
      <c r="AP2316" s="2">
        <f t="shared" si="1255"/>
        <v>1.1435832274459975E-3</v>
      </c>
      <c r="AR2316" t="str">
        <f t="shared" si="1256"/>
        <v>Wichita</v>
      </c>
      <c r="AS2316" t="s">
        <v>2</v>
      </c>
      <c r="AT2316" s="184">
        <v>13</v>
      </c>
      <c r="AU2316" s="198"/>
      <c r="AV2316" s="97">
        <v>48</v>
      </c>
      <c r="AW2316" s="99">
        <v>485</v>
      </c>
      <c r="AX2316" s="105">
        <f t="shared" si="1257"/>
        <v>48485</v>
      </c>
      <c r="AZ2316" s="7" t="s">
        <v>2951</v>
      </c>
      <c r="BA2316" t="s">
        <v>3184</v>
      </c>
      <c r="BT2316" s="1">
        <v>2</v>
      </c>
    </row>
    <row r="2317" spans="1:72" hidden="1" outlineLevel="1">
      <c r="A2317" t="s">
        <v>1236</v>
      </c>
      <c r="B2317" t="s">
        <v>2</v>
      </c>
      <c r="C2317" s="1">
        <f t="shared" si="1242"/>
        <v>2373</v>
      </c>
      <c r="D2317" s="7">
        <f>IF(R2317&gt;0,RANK(R2317,(R2317:T2317,U2317:AI2317)),0)</f>
        <v>5</v>
      </c>
      <c r="E2317" s="7">
        <f>IF(S2317&gt;0,RANK(S2317,(R2317:T2317,U2317:AI2317)),0)</f>
        <v>6</v>
      </c>
      <c r="F2317" s="7">
        <f>IF(T2317&gt;0,RANK(T2317,(R2317:T2317,U2317:AI2317)),0)</f>
        <v>3</v>
      </c>
      <c r="G2317" s="7">
        <f>IF(U2317&gt;0,RANK(U2317,(R2317:T2317,U2317:AI2317)),0)</f>
        <v>1</v>
      </c>
      <c r="H2317" s="7">
        <f t="shared" si="1243"/>
        <v>2</v>
      </c>
      <c r="I2317" s="49">
        <f t="shared" si="1244"/>
        <v>194</v>
      </c>
      <c r="J2317" s="177">
        <f t="shared" si="1259"/>
        <v>8.1753055204382641E-2</v>
      </c>
      <c r="K2317" s="2"/>
      <c r="L2317" s="2">
        <f t="shared" si="1245"/>
        <v>3.286978508217446E-2</v>
      </c>
      <c r="M2317" s="2">
        <f t="shared" si="1246"/>
        <v>2.2756005056890013E-2</v>
      </c>
      <c r="N2317" s="2">
        <f t="shared" si="1247"/>
        <v>0.13990729034976823</v>
      </c>
      <c r="O2317" s="2">
        <f t="shared" si="1248"/>
        <v>0.38895912347239781</v>
      </c>
      <c r="P2317" s="2">
        <f t="shared" si="1249"/>
        <v>0.30720606826801516</v>
      </c>
      <c r="Q2317" s="2">
        <f t="shared" si="1241"/>
        <v>0.10830172777075436</v>
      </c>
      <c r="R2317" s="1">
        <v>78</v>
      </c>
      <c r="S2317" s="1">
        <v>54</v>
      </c>
      <c r="T2317" s="1">
        <v>332</v>
      </c>
      <c r="U2317" s="1">
        <v>923</v>
      </c>
      <c r="V2317" s="1">
        <v>729</v>
      </c>
      <c r="W2317" s="1">
        <v>171</v>
      </c>
      <c r="X2317" s="1">
        <v>6</v>
      </c>
      <c r="Y2317" s="1">
        <v>4</v>
      </c>
      <c r="Z2317" s="1">
        <v>4</v>
      </c>
      <c r="AA2317" s="1">
        <v>50</v>
      </c>
      <c r="AC2317" s="1">
        <f t="shared" si="1258"/>
        <v>5</v>
      </c>
      <c r="AD2317" s="1">
        <v>13</v>
      </c>
      <c r="AF2317" s="1">
        <v>0</v>
      </c>
      <c r="AG2317" s="1">
        <v>4</v>
      </c>
      <c r="AK2317" s="7">
        <f t="shared" si="1250"/>
        <v>4</v>
      </c>
      <c r="AL2317" s="7">
        <f t="shared" si="1251"/>
        <v>8</v>
      </c>
      <c r="AM2317" s="7">
        <f t="shared" si="1252"/>
        <v>9</v>
      </c>
      <c r="AN2317" s="2">
        <f t="shared" si="1253"/>
        <v>7.2060682680151714E-2</v>
      </c>
      <c r="AO2317" s="2">
        <f t="shared" si="1254"/>
        <v>2.5284450063211127E-3</v>
      </c>
      <c r="AP2317" s="2">
        <f t="shared" si="1255"/>
        <v>1.6856300042140751E-3</v>
      </c>
      <c r="AR2317" t="str">
        <f t="shared" si="1256"/>
        <v>Wilbarger</v>
      </c>
      <c r="AS2317" t="s">
        <v>2</v>
      </c>
      <c r="AT2317" s="184">
        <v>13</v>
      </c>
      <c r="AU2317" s="198"/>
      <c r="AV2317" s="97">
        <v>48</v>
      </c>
      <c r="AW2317" s="99">
        <v>487</v>
      </c>
      <c r="AX2317" s="105">
        <f t="shared" si="1257"/>
        <v>48487</v>
      </c>
      <c r="AZ2317" s="7" t="s">
        <v>2951</v>
      </c>
      <c r="BA2317" t="s">
        <v>3184</v>
      </c>
      <c r="BT2317" s="1">
        <v>5</v>
      </c>
    </row>
    <row r="2318" spans="1:72" hidden="1" outlineLevel="1">
      <c r="A2318" t="s">
        <v>542</v>
      </c>
      <c r="B2318" t="s">
        <v>2</v>
      </c>
      <c r="C2318" s="1">
        <f t="shared" si="1242"/>
        <v>337</v>
      </c>
      <c r="D2318" s="7">
        <f>IF(R2318&gt;0,RANK(R2318,(R2318:T2318,U2318:AI2318)),0)</f>
        <v>6</v>
      </c>
      <c r="E2318" s="7">
        <f>IF(S2318&gt;0,RANK(S2318,(R2318:T2318,U2318:AI2318)),0)</f>
        <v>7</v>
      </c>
      <c r="F2318" s="7">
        <f>IF(T2318&gt;0,RANK(T2318,(R2318:T2318,U2318:AI2318)),0)</f>
        <v>3</v>
      </c>
      <c r="G2318" s="7">
        <f>IF(U2318&gt;0,RANK(U2318,(R2318:T2318,U2318:AI2318)),0)</f>
        <v>1</v>
      </c>
      <c r="H2318" s="7">
        <f t="shared" si="1243"/>
        <v>2</v>
      </c>
      <c r="I2318" s="49">
        <f t="shared" si="1244"/>
        <v>1</v>
      </c>
      <c r="J2318" s="177">
        <f t="shared" si="1259"/>
        <v>2.967359050445104E-3</v>
      </c>
      <c r="K2318" s="2"/>
      <c r="L2318" s="2">
        <f t="shared" si="1245"/>
        <v>1.7804154302670624E-2</v>
      </c>
      <c r="M2318" s="2">
        <f t="shared" si="1246"/>
        <v>5.9347181008902079E-3</v>
      </c>
      <c r="N2318" s="2">
        <f t="shared" si="1247"/>
        <v>0.19881305637982197</v>
      </c>
      <c r="O2318" s="2">
        <f t="shared" si="1248"/>
        <v>0.36201780415430268</v>
      </c>
      <c r="P2318" s="2">
        <f t="shared" si="1249"/>
        <v>0.35905044510385759</v>
      </c>
      <c r="Q2318" s="2">
        <f t="shared" si="1241"/>
        <v>5.6379821958457033E-2</v>
      </c>
      <c r="R2318" s="1">
        <v>6</v>
      </c>
      <c r="S2318" s="1">
        <v>2</v>
      </c>
      <c r="T2318" s="1">
        <v>67</v>
      </c>
      <c r="U2318" s="1">
        <v>122</v>
      </c>
      <c r="V2318" s="1">
        <v>121</v>
      </c>
      <c r="W2318" s="1">
        <v>8</v>
      </c>
      <c r="X2318" s="1">
        <v>0</v>
      </c>
      <c r="Y2318" s="1">
        <v>8</v>
      </c>
      <c r="Z2318" s="1">
        <v>0</v>
      </c>
      <c r="AA2318" s="1">
        <v>2</v>
      </c>
      <c r="AC2318" s="1">
        <f t="shared" si="1258"/>
        <v>0</v>
      </c>
      <c r="AD2318" s="1">
        <v>1</v>
      </c>
      <c r="AF2318" s="1">
        <v>0</v>
      </c>
      <c r="AG2318" s="1">
        <v>0</v>
      </c>
      <c r="AK2318" s="7">
        <f t="shared" si="1250"/>
        <v>4</v>
      </c>
      <c r="AL2318" s="7">
        <f t="shared" si="1251"/>
        <v>0</v>
      </c>
      <c r="AM2318" s="7">
        <f t="shared" si="1252"/>
        <v>4</v>
      </c>
      <c r="AN2318" s="2">
        <f t="shared" si="1253"/>
        <v>2.3738872403560832E-2</v>
      </c>
      <c r="AO2318" s="2">
        <f t="shared" si="1254"/>
        <v>0</v>
      </c>
      <c r="AP2318" s="2">
        <f t="shared" si="1255"/>
        <v>2.3738872403560832E-2</v>
      </c>
      <c r="AR2318" t="str">
        <f t="shared" si="1256"/>
        <v>Willacy</v>
      </c>
      <c r="AS2318" t="s">
        <v>2</v>
      </c>
      <c r="AT2318" s="184">
        <v>34</v>
      </c>
      <c r="AU2318" s="198"/>
      <c r="AV2318" s="97">
        <v>48</v>
      </c>
      <c r="AW2318" s="99">
        <v>489</v>
      </c>
      <c r="AX2318" s="105">
        <f t="shared" si="1257"/>
        <v>48489</v>
      </c>
      <c r="AZ2318" s="7" t="s">
        <v>2951</v>
      </c>
      <c r="BA2318" t="s">
        <v>3184</v>
      </c>
      <c r="BT2318" s="1">
        <v>0</v>
      </c>
    </row>
    <row r="2319" spans="1:72" hidden="1" outlineLevel="1">
      <c r="A2319" t="s">
        <v>42</v>
      </c>
      <c r="B2319" t="s">
        <v>2</v>
      </c>
      <c r="C2319" s="1">
        <f t="shared" si="1242"/>
        <v>67392</v>
      </c>
      <c r="D2319" s="7">
        <f>IF(R2319&gt;0,RANK(R2319,(R2319:T2319,U2319:AI2319)),0)</f>
        <v>4</v>
      </c>
      <c r="E2319" s="7">
        <f>IF(S2319&gt;0,RANK(S2319,(R2319:T2319,U2319:AI2319)),0)</f>
        <v>7</v>
      </c>
      <c r="F2319" s="7">
        <f>IF(T2319&gt;0,RANK(T2319,(R2319:T2319,U2319:AI2319)),0)</f>
        <v>3</v>
      </c>
      <c r="G2319" s="7">
        <f>IF(U2319&gt;0,RANK(U2319,(R2319:T2319,U2319:AI2319)),0)</f>
        <v>1</v>
      </c>
      <c r="H2319" s="7">
        <f t="shared" si="1243"/>
        <v>2</v>
      </c>
      <c r="I2319" s="49">
        <f t="shared" si="1244"/>
        <v>6572</v>
      </c>
      <c r="J2319" s="177">
        <f t="shared" si="1259"/>
        <v>9.751899335232668E-2</v>
      </c>
      <c r="K2319" s="2"/>
      <c r="L2319" s="2">
        <f t="shared" si="1245"/>
        <v>5.654973884140551E-2</v>
      </c>
      <c r="M2319" s="2">
        <f t="shared" si="1246"/>
        <v>1.2894705603038936E-2</v>
      </c>
      <c r="N2319" s="2">
        <f t="shared" si="1247"/>
        <v>0.21867580721747387</v>
      </c>
      <c r="O2319" s="2">
        <f t="shared" si="1248"/>
        <v>0.35489375593542261</v>
      </c>
      <c r="P2319" s="2">
        <f t="shared" si="1249"/>
        <v>0.25737476258309594</v>
      </c>
      <c r="Q2319" s="2">
        <f t="shared" si="1241"/>
        <v>9.9611229819563107E-2</v>
      </c>
      <c r="R2319" s="1">
        <v>3811</v>
      </c>
      <c r="S2319" s="1">
        <v>869</v>
      </c>
      <c r="T2319" s="1">
        <v>14737</v>
      </c>
      <c r="U2319" s="1">
        <v>23917</v>
      </c>
      <c r="V2319" s="1">
        <v>17345</v>
      </c>
      <c r="W2319" s="1">
        <v>2762</v>
      </c>
      <c r="X2319" s="1">
        <v>135</v>
      </c>
      <c r="Y2319" s="1">
        <v>110</v>
      </c>
      <c r="Z2319" s="1">
        <v>354</v>
      </c>
      <c r="AA2319" s="1">
        <v>728</v>
      </c>
      <c r="AC2319" s="1">
        <f t="shared" si="1258"/>
        <v>2404</v>
      </c>
      <c r="AD2319" s="1">
        <v>132</v>
      </c>
      <c r="AF2319" s="1">
        <v>52</v>
      </c>
      <c r="AG2319" s="1">
        <v>36</v>
      </c>
      <c r="AK2319" s="7">
        <f t="shared" si="1250"/>
        <v>5</v>
      </c>
      <c r="AL2319" s="7">
        <f t="shared" si="1251"/>
        <v>9</v>
      </c>
      <c r="AM2319" s="7">
        <f t="shared" si="1252"/>
        <v>10</v>
      </c>
      <c r="AN2319" s="2">
        <f t="shared" si="1253"/>
        <v>4.0984093067426404E-2</v>
      </c>
      <c r="AO2319" s="2">
        <f t="shared" si="1254"/>
        <v>2.003205128205128E-3</v>
      </c>
      <c r="AP2319" s="2">
        <f t="shared" si="1255"/>
        <v>1.6322412155745489E-3</v>
      </c>
      <c r="AR2319" t="str">
        <f t="shared" si="1256"/>
        <v>Williamson</v>
      </c>
      <c r="AS2319" t="s">
        <v>2</v>
      </c>
      <c r="AT2319" s="184">
        <v>31</v>
      </c>
      <c r="AU2319" s="198"/>
      <c r="AV2319" s="97">
        <v>48</v>
      </c>
      <c r="AW2319" s="99">
        <v>491</v>
      </c>
      <c r="AX2319" s="105">
        <f t="shared" si="1257"/>
        <v>48491</v>
      </c>
      <c r="AZ2319" s="7" t="s">
        <v>2951</v>
      </c>
      <c r="BA2319" t="s">
        <v>3184</v>
      </c>
      <c r="BT2319" s="1">
        <v>2404</v>
      </c>
    </row>
    <row r="2320" spans="1:72" hidden="1" outlineLevel="1">
      <c r="A2320" t="s">
        <v>261</v>
      </c>
      <c r="B2320" t="s">
        <v>2</v>
      </c>
      <c r="C2320" s="1">
        <f t="shared" si="1242"/>
        <v>8372</v>
      </c>
      <c r="D2320" s="7">
        <f>IF(R2320&gt;0,RANK(R2320,(R2320:T2320,U2320:AI2320)),0)</f>
        <v>5</v>
      </c>
      <c r="E2320" s="7">
        <f>IF(S2320&gt;0,RANK(S2320,(R2320:T2320,U2320:AI2320)),0)</f>
        <v>7</v>
      </c>
      <c r="F2320" s="7">
        <f>IF(T2320&gt;0,RANK(T2320,(R2320:T2320,U2320:AI2320)),0)</f>
        <v>3</v>
      </c>
      <c r="G2320" s="7">
        <f>IF(U2320&gt;0,RANK(U2320,(R2320:T2320,U2320:AI2320)),0)</f>
        <v>1</v>
      </c>
      <c r="H2320" s="7">
        <f t="shared" si="1243"/>
        <v>2</v>
      </c>
      <c r="I2320" s="49">
        <f t="shared" si="1244"/>
        <v>1897</v>
      </c>
      <c r="J2320" s="177">
        <f t="shared" si="1259"/>
        <v>0.22658862876254179</v>
      </c>
      <c r="K2320" s="2"/>
      <c r="L2320" s="2">
        <f t="shared" si="1245"/>
        <v>1.899187768752986E-2</v>
      </c>
      <c r="M2320" s="2">
        <f t="shared" si="1246"/>
        <v>8.1223124701385579E-3</v>
      </c>
      <c r="N2320" s="2">
        <f t="shared" si="1247"/>
        <v>0.11932632584806498</v>
      </c>
      <c r="O2320" s="2">
        <f t="shared" si="1248"/>
        <v>0.5118251313903488</v>
      </c>
      <c r="P2320" s="2">
        <f t="shared" si="1249"/>
        <v>0.28523650262780698</v>
      </c>
      <c r="Q2320" s="2">
        <f t="shared" si="1241"/>
        <v>5.6497849976110848E-2</v>
      </c>
      <c r="R2320" s="1">
        <v>159</v>
      </c>
      <c r="S2320" s="1">
        <v>68</v>
      </c>
      <c r="T2320" s="1">
        <v>999</v>
      </c>
      <c r="U2320" s="1">
        <v>4285</v>
      </c>
      <c r="V2320" s="1">
        <v>2388</v>
      </c>
      <c r="W2320" s="1">
        <v>314</v>
      </c>
      <c r="X2320" s="1">
        <v>6</v>
      </c>
      <c r="Y2320" s="1">
        <v>15</v>
      </c>
      <c r="Z2320" s="1">
        <v>14</v>
      </c>
      <c r="AA2320" s="1">
        <v>94</v>
      </c>
      <c r="AC2320" s="1">
        <f t="shared" si="1258"/>
        <v>4</v>
      </c>
      <c r="AD2320" s="1">
        <v>10</v>
      </c>
      <c r="AF2320" s="1">
        <v>7</v>
      </c>
      <c r="AG2320" s="1">
        <v>9</v>
      </c>
      <c r="AK2320" s="7">
        <f t="shared" si="1250"/>
        <v>4</v>
      </c>
      <c r="AL2320" s="7">
        <f t="shared" si="1251"/>
        <v>10</v>
      </c>
      <c r="AM2320" s="7">
        <f t="shared" si="1252"/>
        <v>8</v>
      </c>
      <c r="AN2320" s="2">
        <f t="shared" si="1253"/>
        <v>3.7505972288580984E-2</v>
      </c>
      <c r="AO2320" s="2">
        <f t="shared" si="1254"/>
        <v>7.16674629718108E-4</v>
      </c>
      <c r="AP2320" s="2">
        <f t="shared" si="1255"/>
        <v>1.79168657429527E-3</v>
      </c>
      <c r="AR2320" t="str">
        <f t="shared" si="1256"/>
        <v>Wilson</v>
      </c>
      <c r="AS2320" t="s">
        <v>2</v>
      </c>
      <c r="AT2320" s="184"/>
      <c r="AU2320" s="198"/>
      <c r="AV2320" s="97">
        <v>48</v>
      </c>
      <c r="AW2320" s="99">
        <v>493</v>
      </c>
      <c r="AX2320" s="105">
        <f t="shared" si="1257"/>
        <v>48493</v>
      </c>
      <c r="AZ2320" s="7" t="s">
        <v>2951</v>
      </c>
      <c r="BA2320" t="s">
        <v>3184</v>
      </c>
      <c r="BT2320" s="1">
        <v>4</v>
      </c>
    </row>
    <row r="2321" spans="1:72" hidden="1" outlineLevel="1">
      <c r="A2321" t="s">
        <v>180</v>
      </c>
      <c r="B2321" t="s">
        <v>2</v>
      </c>
      <c r="C2321" s="1">
        <f t="shared" si="1242"/>
        <v>1231</v>
      </c>
      <c r="D2321" s="7">
        <f>IF(R2321&gt;0,RANK(R2321,(R2321:T2321,U2321:AI2321)),0)</f>
        <v>7</v>
      </c>
      <c r="E2321" s="7">
        <f>IF(S2321&gt;0,RANK(S2321,(R2321:T2321,U2321:AI2321)),0)</f>
        <v>6</v>
      </c>
      <c r="F2321" s="7">
        <f>IF(T2321&gt;0,RANK(T2321,(R2321:T2321,U2321:AI2321)),0)</f>
        <v>3</v>
      </c>
      <c r="G2321" s="7">
        <f>IF(U2321&gt;0,RANK(U2321,(R2321:T2321,U2321:AI2321)),0)</f>
        <v>1</v>
      </c>
      <c r="H2321" s="7">
        <f t="shared" si="1243"/>
        <v>2</v>
      </c>
      <c r="I2321" s="49">
        <f t="shared" si="1244"/>
        <v>71</v>
      </c>
      <c r="J2321" s="177">
        <f t="shared" si="1259"/>
        <v>5.7676685621445976E-2</v>
      </c>
      <c r="K2321" s="2"/>
      <c r="L2321" s="2">
        <f t="shared" si="1245"/>
        <v>7.311129163281885E-3</v>
      </c>
      <c r="M2321" s="2">
        <f t="shared" si="1246"/>
        <v>2.924451665312754E-2</v>
      </c>
      <c r="N2321" s="2">
        <f t="shared" si="1247"/>
        <v>0.13566206336311942</v>
      </c>
      <c r="O2321" s="2">
        <f t="shared" si="1248"/>
        <v>0.38505280259951258</v>
      </c>
      <c r="P2321" s="2">
        <f t="shared" si="1249"/>
        <v>0.32737611697806662</v>
      </c>
      <c r="Q2321" s="2">
        <f t="shared" si="1241"/>
        <v>0.11535337124289186</v>
      </c>
      <c r="R2321" s="1">
        <v>9</v>
      </c>
      <c r="S2321" s="1">
        <v>36</v>
      </c>
      <c r="T2321" s="1">
        <v>167</v>
      </c>
      <c r="U2321" s="1">
        <v>474</v>
      </c>
      <c r="V2321" s="1">
        <v>403</v>
      </c>
      <c r="W2321" s="1">
        <v>73</v>
      </c>
      <c r="X2321" s="1">
        <v>1</v>
      </c>
      <c r="Y2321" s="1">
        <v>3</v>
      </c>
      <c r="Z2321" s="1">
        <v>3</v>
      </c>
      <c r="AA2321" s="1">
        <v>54</v>
      </c>
      <c r="AC2321" s="1">
        <f t="shared" si="1258"/>
        <v>3</v>
      </c>
      <c r="AD2321" s="1">
        <v>2</v>
      </c>
      <c r="AF2321" s="1">
        <v>2</v>
      </c>
      <c r="AG2321" s="1">
        <v>1</v>
      </c>
      <c r="AK2321" s="7">
        <f t="shared" si="1250"/>
        <v>4</v>
      </c>
      <c r="AL2321" s="7">
        <f t="shared" si="1251"/>
        <v>10</v>
      </c>
      <c r="AM2321" s="7">
        <f t="shared" si="1252"/>
        <v>8</v>
      </c>
      <c r="AN2321" s="2">
        <f t="shared" si="1253"/>
        <v>5.9301380991064176E-2</v>
      </c>
      <c r="AO2321" s="2">
        <f t="shared" si="1254"/>
        <v>8.1234768480909826E-4</v>
      </c>
      <c r="AP2321" s="2">
        <f t="shared" si="1255"/>
        <v>2.437043054427295E-3</v>
      </c>
      <c r="AR2321" t="str">
        <f t="shared" si="1256"/>
        <v>Winkler</v>
      </c>
      <c r="AS2321" t="s">
        <v>2</v>
      </c>
      <c r="AT2321" s="184">
        <v>23</v>
      </c>
      <c r="AU2321" s="198"/>
      <c r="AV2321" s="97">
        <v>48</v>
      </c>
      <c r="AW2321" s="99">
        <v>495</v>
      </c>
      <c r="AX2321" s="105">
        <f t="shared" si="1257"/>
        <v>48495</v>
      </c>
      <c r="AZ2321" s="7" t="s">
        <v>2951</v>
      </c>
      <c r="BA2321" t="s">
        <v>3184</v>
      </c>
      <c r="BT2321" s="1">
        <v>3</v>
      </c>
    </row>
    <row r="2322" spans="1:72" hidden="1" outlineLevel="1">
      <c r="A2322" t="s">
        <v>721</v>
      </c>
      <c r="B2322" t="s">
        <v>2</v>
      </c>
      <c r="C2322" s="1">
        <f t="shared" si="1242"/>
        <v>11102</v>
      </c>
      <c r="D2322" s="7">
        <f>IF(R2322&gt;0,RANK(R2322,(R2322:T2322,U2322:AI2322)),0)</f>
        <v>5</v>
      </c>
      <c r="E2322" s="7">
        <f>IF(S2322&gt;0,RANK(S2322,(R2322:T2322,U2322:AI2322)),0)</f>
        <v>7</v>
      </c>
      <c r="F2322" s="7">
        <f>IF(T2322&gt;0,RANK(T2322,(R2322:T2322,U2322:AI2322)),0)</f>
        <v>3</v>
      </c>
      <c r="G2322" s="7">
        <f>IF(U2322&gt;0,RANK(U2322,(R2322:T2322,U2322:AI2322)),0)</f>
        <v>1</v>
      </c>
      <c r="H2322" s="7">
        <f t="shared" si="1243"/>
        <v>2</v>
      </c>
      <c r="I2322" s="49">
        <f t="shared" si="1244"/>
        <v>2026</v>
      </c>
      <c r="J2322" s="177">
        <f t="shared" si="1259"/>
        <v>0.18248964150603494</v>
      </c>
      <c r="K2322" s="2"/>
      <c r="L2322" s="2">
        <f t="shared" si="1245"/>
        <v>1.7294181228607458E-2</v>
      </c>
      <c r="M2322" s="2">
        <f t="shared" si="1246"/>
        <v>8.5570167537380656E-3</v>
      </c>
      <c r="N2322" s="2">
        <f t="shared" si="1247"/>
        <v>0.10322464420825077</v>
      </c>
      <c r="O2322" s="2">
        <f t="shared" si="1248"/>
        <v>0.49666726715907045</v>
      </c>
      <c r="P2322" s="2">
        <f t="shared" si="1249"/>
        <v>0.31417762565303547</v>
      </c>
      <c r="Q2322" s="2">
        <f t="shared" si="1241"/>
        <v>6.0079264997297765E-2</v>
      </c>
      <c r="R2322" s="1">
        <v>192</v>
      </c>
      <c r="S2322" s="1">
        <v>95</v>
      </c>
      <c r="T2322" s="1">
        <v>1146</v>
      </c>
      <c r="U2322" s="1">
        <v>5514</v>
      </c>
      <c r="V2322" s="1">
        <v>3488</v>
      </c>
      <c r="W2322" s="1">
        <v>493</v>
      </c>
      <c r="X2322" s="1">
        <v>2</v>
      </c>
      <c r="Y2322" s="1">
        <v>7</v>
      </c>
      <c r="Z2322" s="1">
        <v>23</v>
      </c>
      <c r="AA2322" s="1">
        <v>105</v>
      </c>
      <c r="AC2322" s="1">
        <f t="shared" si="1258"/>
        <v>4</v>
      </c>
      <c r="AD2322" s="1">
        <v>18</v>
      </c>
      <c r="AF2322" s="1">
        <v>4</v>
      </c>
      <c r="AG2322" s="1">
        <v>11</v>
      </c>
      <c r="AK2322" s="7">
        <f t="shared" si="1250"/>
        <v>4</v>
      </c>
      <c r="AL2322" s="7">
        <f t="shared" si="1251"/>
        <v>10</v>
      </c>
      <c r="AM2322" s="7">
        <f t="shared" si="1252"/>
        <v>9</v>
      </c>
      <c r="AN2322" s="2">
        <f t="shared" si="1253"/>
        <v>4.4406413258872277E-2</v>
      </c>
      <c r="AO2322" s="2">
        <f t="shared" si="1254"/>
        <v>1.8014772113132769E-4</v>
      </c>
      <c r="AP2322" s="2">
        <f t="shared" si="1255"/>
        <v>6.3051702395964691E-4</v>
      </c>
      <c r="AR2322" t="str">
        <f t="shared" si="1256"/>
        <v>Wise</v>
      </c>
      <c r="AS2322" t="s">
        <v>2</v>
      </c>
      <c r="AT2322" s="184"/>
      <c r="AU2322" s="198"/>
      <c r="AV2322" s="97">
        <v>48</v>
      </c>
      <c r="AW2322" s="99">
        <v>497</v>
      </c>
      <c r="AX2322" s="105">
        <f t="shared" si="1257"/>
        <v>48497</v>
      </c>
      <c r="AZ2322" s="7" t="s">
        <v>2951</v>
      </c>
      <c r="BA2322" t="s">
        <v>3184</v>
      </c>
      <c r="BT2322" s="1">
        <v>4</v>
      </c>
    </row>
    <row r="2323" spans="1:72" hidden="1" outlineLevel="1">
      <c r="A2323" t="s">
        <v>3269</v>
      </c>
      <c r="B2323" t="s">
        <v>2</v>
      </c>
      <c r="C2323" s="1">
        <f t="shared" si="1242"/>
        <v>10889</v>
      </c>
      <c r="D2323" s="7">
        <f>IF(R2323&gt;0,RANK(R2323,(R2323:T2323,U2323:AI2323)),0)</f>
        <v>5</v>
      </c>
      <c r="E2323" s="7">
        <f>IF(S2323&gt;0,RANK(S2323,(R2323:T2323,U2323:AI2323)),0)</f>
        <v>7</v>
      </c>
      <c r="F2323" s="7">
        <f>IF(T2323&gt;0,RANK(T2323,(R2323:T2323,U2323:AI2323)),0)</f>
        <v>3</v>
      </c>
      <c r="G2323" s="7">
        <f>IF(U2323&gt;0,RANK(U2323,(R2323:T2323,U2323:AI2323)),0)</f>
        <v>1</v>
      </c>
      <c r="H2323" s="7">
        <f t="shared" si="1243"/>
        <v>2</v>
      </c>
      <c r="I2323" s="49">
        <f t="shared" si="1244"/>
        <v>1857</v>
      </c>
      <c r="J2323" s="177">
        <f t="shared" si="1259"/>
        <v>0.17053907613187622</v>
      </c>
      <c r="K2323" s="2"/>
      <c r="L2323" s="2">
        <f t="shared" si="1245"/>
        <v>2.525484433832308E-2</v>
      </c>
      <c r="M2323" s="2">
        <f t="shared" si="1246"/>
        <v>8.0815501882633856E-3</v>
      </c>
      <c r="N2323" s="2">
        <f t="shared" si="1247"/>
        <v>0.11479474699237763</v>
      </c>
      <c r="O2323" s="2">
        <f t="shared" si="1248"/>
        <v>0.48112774359445309</v>
      </c>
      <c r="P2323" s="2">
        <f t="shared" si="1249"/>
        <v>0.31058866746257691</v>
      </c>
      <c r="Q2323" s="2">
        <f t="shared" si="1241"/>
        <v>6.0152447424005884E-2</v>
      </c>
      <c r="R2323" s="1">
        <v>275</v>
      </c>
      <c r="S2323" s="1">
        <v>88</v>
      </c>
      <c r="T2323" s="1">
        <v>1250</v>
      </c>
      <c r="U2323" s="1">
        <v>5239</v>
      </c>
      <c r="V2323" s="1">
        <v>3382</v>
      </c>
      <c r="W2323" s="1">
        <v>451</v>
      </c>
      <c r="X2323" s="1">
        <v>14</v>
      </c>
      <c r="Y2323" s="1">
        <v>18</v>
      </c>
      <c r="Z2323" s="1">
        <v>26</v>
      </c>
      <c r="AA2323" s="1">
        <v>122</v>
      </c>
      <c r="AC2323" s="1">
        <f t="shared" si="1258"/>
        <v>3</v>
      </c>
      <c r="AD2323" s="1">
        <v>15</v>
      </c>
      <c r="AF2323" s="1">
        <v>2</v>
      </c>
      <c r="AG2323" s="1">
        <v>4</v>
      </c>
      <c r="AK2323" s="7">
        <f t="shared" si="1250"/>
        <v>4</v>
      </c>
      <c r="AL2323" s="7">
        <f t="shared" si="1251"/>
        <v>10</v>
      </c>
      <c r="AM2323" s="7">
        <f t="shared" si="1252"/>
        <v>9</v>
      </c>
      <c r="AN2323" s="2">
        <f t="shared" si="1253"/>
        <v>4.1417944714849851E-2</v>
      </c>
      <c r="AO2323" s="2">
        <f t="shared" si="1254"/>
        <v>1.2857011663146294E-3</v>
      </c>
      <c r="AP2323" s="2">
        <f t="shared" si="1255"/>
        <v>1.6530443566902379E-3</v>
      </c>
      <c r="AR2323" t="str">
        <f t="shared" si="1256"/>
        <v>Wood</v>
      </c>
      <c r="AS2323" t="s">
        <v>2</v>
      </c>
      <c r="AT2323" s="184"/>
      <c r="AU2323" s="198"/>
      <c r="AV2323" s="97">
        <v>48</v>
      </c>
      <c r="AW2323" s="99">
        <v>499</v>
      </c>
      <c r="AX2323" s="105">
        <f t="shared" si="1257"/>
        <v>48499</v>
      </c>
      <c r="AZ2323" s="7" t="s">
        <v>2951</v>
      </c>
      <c r="BA2323" t="s">
        <v>3184</v>
      </c>
      <c r="BT2323" s="1">
        <v>3</v>
      </c>
    </row>
    <row r="2324" spans="1:72" hidden="1" outlineLevel="1">
      <c r="A2324" t="s">
        <v>181</v>
      </c>
      <c r="B2324" t="s">
        <v>2</v>
      </c>
      <c r="C2324" s="1">
        <f t="shared" si="1242"/>
        <v>1562</v>
      </c>
      <c r="D2324" s="7">
        <f>IF(R2324&gt;0,RANK(R2324,(R2324:T2324,U2324:AI2324)),0)</f>
        <v>7</v>
      </c>
      <c r="E2324" s="7">
        <f>IF(S2324&gt;0,RANK(S2324,(R2324:T2324,U2324:AI2324)),0)</f>
        <v>6</v>
      </c>
      <c r="F2324" s="7">
        <f>IF(T2324&gt;0,RANK(T2324,(R2324:T2324,U2324:AI2324)),0)</f>
        <v>3</v>
      </c>
      <c r="G2324" s="7">
        <f>IF(U2324&gt;0,RANK(U2324,(R2324:T2324,U2324:AI2324)),0)</f>
        <v>1</v>
      </c>
      <c r="H2324" s="7">
        <f t="shared" si="1243"/>
        <v>2</v>
      </c>
      <c r="I2324" s="49">
        <f t="shared" si="1244"/>
        <v>283</v>
      </c>
      <c r="J2324" s="177">
        <f t="shared" si="1259"/>
        <v>0.18117797695262483</v>
      </c>
      <c r="K2324" s="2"/>
      <c r="L2324" s="2">
        <f t="shared" si="1245"/>
        <v>1.5364916773367477E-2</v>
      </c>
      <c r="M2324" s="2">
        <f t="shared" si="1246"/>
        <v>2.8169014084507043E-2</v>
      </c>
      <c r="N2324" s="2">
        <f t="shared" si="1247"/>
        <v>0.14276568501920614</v>
      </c>
      <c r="O2324" s="2">
        <f t="shared" si="1248"/>
        <v>0.43854033290653011</v>
      </c>
      <c r="P2324" s="2">
        <f t="shared" si="1249"/>
        <v>0.25736235595390528</v>
      </c>
      <c r="Q2324" s="2">
        <f t="shared" si="1241"/>
        <v>0.11779769526248396</v>
      </c>
      <c r="R2324" s="1">
        <v>24</v>
      </c>
      <c r="S2324" s="1">
        <v>44</v>
      </c>
      <c r="T2324" s="1">
        <v>223</v>
      </c>
      <c r="U2324" s="1">
        <v>685</v>
      </c>
      <c r="V2324" s="1">
        <v>402</v>
      </c>
      <c r="W2324" s="1">
        <v>121</v>
      </c>
      <c r="X2324" s="1">
        <v>0</v>
      </c>
      <c r="Y2324" s="1">
        <v>1</v>
      </c>
      <c r="Z2324" s="1">
        <v>1</v>
      </c>
      <c r="AA2324" s="1">
        <v>52</v>
      </c>
      <c r="AC2324" s="1">
        <f t="shared" si="1258"/>
        <v>2</v>
      </c>
      <c r="AD2324" s="1">
        <v>4</v>
      </c>
      <c r="AF2324" s="1">
        <v>0</v>
      </c>
      <c r="AG2324" s="1">
        <v>3</v>
      </c>
      <c r="AK2324" s="7">
        <f t="shared" si="1250"/>
        <v>4</v>
      </c>
      <c r="AL2324" s="7">
        <f t="shared" si="1251"/>
        <v>0</v>
      </c>
      <c r="AM2324" s="7">
        <f t="shared" si="1252"/>
        <v>8</v>
      </c>
      <c r="AN2324" s="2">
        <f t="shared" si="1253"/>
        <v>7.746478873239436E-2</v>
      </c>
      <c r="AO2324" s="2">
        <f t="shared" si="1254"/>
        <v>0</v>
      </c>
      <c r="AP2324" s="2">
        <f t="shared" si="1255"/>
        <v>6.4020486555697821E-4</v>
      </c>
      <c r="AR2324" t="str">
        <f t="shared" si="1256"/>
        <v>Yoakum</v>
      </c>
      <c r="AS2324" t="s">
        <v>2</v>
      </c>
      <c r="AT2324" s="184">
        <v>19</v>
      </c>
      <c r="AU2324" s="198"/>
      <c r="AV2324" s="97">
        <v>48</v>
      </c>
      <c r="AW2324" s="99">
        <v>501</v>
      </c>
      <c r="AX2324" s="105">
        <f t="shared" si="1257"/>
        <v>48501</v>
      </c>
      <c r="AZ2324" s="7" t="s">
        <v>2951</v>
      </c>
      <c r="BA2324" t="s">
        <v>3184</v>
      </c>
      <c r="BT2324" s="1">
        <v>2</v>
      </c>
    </row>
    <row r="2325" spans="1:72" hidden="1" outlineLevel="1">
      <c r="A2325" t="s">
        <v>1309</v>
      </c>
      <c r="B2325" t="s">
        <v>2</v>
      </c>
      <c r="C2325" s="1">
        <f t="shared" si="1242"/>
        <v>4216</v>
      </c>
      <c r="D2325" s="7">
        <f>IF(R2325&gt;0,RANK(R2325,(R2325:T2325,U2325:AI2325)),0)</f>
        <v>5</v>
      </c>
      <c r="E2325" s="7">
        <f>IF(S2325&gt;0,RANK(S2325,(R2325:T2325,U2325:AI2325)),0)</f>
        <v>7</v>
      </c>
      <c r="F2325" s="7">
        <f>IF(T2325&gt;0,RANK(T2325,(R2325:T2325,U2325:AI2325)),0)</f>
        <v>3</v>
      </c>
      <c r="G2325" s="7">
        <f>IF(U2325&gt;0,RANK(U2325,(R2325:T2325,U2325:AI2325)),0)</f>
        <v>1</v>
      </c>
      <c r="H2325" s="7">
        <f t="shared" si="1243"/>
        <v>2</v>
      </c>
      <c r="I2325" s="49">
        <f t="shared" si="1244"/>
        <v>694</v>
      </c>
      <c r="J2325" s="177">
        <f t="shared" si="1259"/>
        <v>0.16461100569259962</v>
      </c>
      <c r="K2325" s="2"/>
      <c r="L2325" s="2">
        <f t="shared" si="1245"/>
        <v>2.8700189753320685E-2</v>
      </c>
      <c r="M2325" s="2">
        <f t="shared" si="1246"/>
        <v>1.2571157495256167E-2</v>
      </c>
      <c r="N2325" s="2">
        <f t="shared" si="1247"/>
        <v>0.12239089184060721</v>
      </c>
      <c r="O2325" s="2">
        <f t="shared" si="1248"/>
        <v>0.46299810246679318</v>
      </c>
      <c r="P2325" s="2">
        <f t="shared" si="1249"/>
        <v>0.29838709677419356</v>
      </c>
      <c r="Q2325" s="2">
        <f t="shared" si="1241"/>
        <v>7.4952561669829165E-2</v>
      </c>
      <c r="R2325" s="1">
        <v>121</v>
      </c>
      <c r="S2325" s="1">
        <v>53</v>
      </c>
      <c r="T2325" s="1">
        <v>516</v>
      </c>
      <c r="U2325" s="1">
        <v>1952</v>
      </c>
      <c r="V2325" s="1">
        <v>1258</v>
      </c>
      <c r="W2325" s="1">
        <v>210</v>
      </c>
      <c r="X2325" s="1">
        <v>6</v>
      </c>
      <c r="Y2325" s="1">
        <v>3</v>
      </c>
      <c r="Z2325" s="1">
        <v>8</v>
      </c>
      <c r="AA2325" s="1">
        <v>71</v>
      </c>
      <c r="AC2325" s="1">
        <f t="shared" si="1258"/>
        <v>0</v>
      </c>
      <c r="AD2325" s="1">
        <v>14</v>
      </c>
      <c r="AF2325" s="1">
        <v>3</v>
      </c>
      <c r="AG2325" s="1">
        <v>1</v>
      </c>
      <c r="AK2325" s="7">
        <f t="shared" si="1250"/>
        <v>4</v>
      </c>
      <c r="AL2325" s="7">
        <f t="shared" si="1251"/>
        <v>9</v>
      </c>
      <c r="AM2325" s="7">
        <f t="shared" si="1252"/>
        <v>10</v>
      </c>
      <c r="AN2325" s="2">
        <f t="shared" si="1253"/>
        <v>4.981024667931689E-2</v>
      </c>
      <c r="AO2325" s="2">
        <f t="shared" si="1254"/>
        <v>1.4231499051233396E-3</v>
      </c>
      <c r="AP2325" s="2">
        <f t="shared" si="1255"/>
        <v>7.1157495256166982E-4</v>
      </c>
      <c r="AR2325" t="str">
        <f t="shared" si="1256"/>
        <v>Young</v>
      </c>
      <c r="AS2325" t="s">
        <v>2</v>
      </c>
      <c r="AT2325" s="184">
        <v>19</v>
      </c>
      <c r="AU2325" s="198"/>
      <c r="AV2325" s="97">
        <v>48</v>
      </c>
      <c r="AW2325" s="99">
        <v>503</v>
      </c>
      <c r="AX2325" s="105">
        <f t="shared" si="1257"/>
        <v>48503</v>
      </c>
      <c r="AZ2325" s="7" t="s">
        <v>2951</v>
      </c>
      <c r="BA2325" t="s">
        <v>3184</v>
      </c>
      <c r="BT2325" s="1">
        <v>0</v>
      </c>
    </row>
    <row r="2326" spans="1:72" hidden="1" outlineLevel="1">
      <c r="A2326" t="s">
        <v>1349</v>
      </c>
      <c r="B2326" t="s">
        <v>2</v>
      </c>
      <c r="C2326" s="1">
        <f t="shared" si="1242"/>
        <v>86</v>
      </c>
      <c r="D2326" s="7">
        <f>IF(R2326&gt;0,RANK(R2326,(R2326:T2326,U2326:AI2326)),0)</f>
        <v>0</v>
      </c>
      <c r="E2326" s="7">
        <f>IF(S2326&gt;0,RANK(S2326,(R2326:T2326,U2326:AI2326)),0)</f>
        <v>6</v>
      </c>
      <c r="F2326" s="7">
        <f>IF(T2326&gt;0,RANK(T2326,(R2326:T2326,U2326:AI2326)),0)</f>
        <v>3</v>
      </c>
      <c r="G2326" s="7">
        <f>IF(U2326&gt;0,RANK(U2326,(R2326:T2326,U2326:AI2326)),0)</f>
        <v>2</v>
      </c>
      <c r="H2326" s="7">
        <f t="shared" si="1243"/>
        <v>1</v>
      </c>
      <c r="I2326" s="49">
        <f t="shared" si="1244"/>
        <v>2</v>
      </c>
      <c r="J2326" s="177">
        <f t="shared" si="1259"/>
        <v>2.3255813953488372E-2</v>
      </c>
      <c r="K2326" s="2"/>
      <c r="L2326" s="2">
        <f t="shared" si="1245"/>
        <v>0</v>
      </c>
      <c r="M2326" s="2">
        <f t="shared" si="1246"/>
        <v>1.1627906976744186E-2</v>
      </c>
      <c r="N2326" s="2">
        <f t="shared" si="1247"/>
        <v>0.12790697674418605</v>
      </c>
      <c r="O2326" s="2">
        <f t="shared" si="1248"/>
        <v>0.37209302325581395</v>
      </c>
      <c r="P2326" s="2">
        <f t="shared" si="1249"/>
        <v>0.39534883720930231</v>
      </c>
      <c r="Q2326" s="2">
        <f t="shared" ref="Q2326:Q2389" si="1260">IF(C2326=0,"-",(1-L2326-M2326-N2326-O2326-P2326))</f>
        <v>9.3023255813953487E-2</v>
      </c>
      <c r="R2326" s="1">
        <v>0</v>
      </c>
      <c r="S2326" s="1">
        <v>1</v>
      </c>
      <c r="T2326" s="1">
        <v>11</v>
      </c>
      <c r="U2326" s="1">
        <v>32</v>
      </c>
      <c r="V2326" s="1">
        <v>34</v>
      </c>
      <c r="W2326" s="1">
        <v>4</v>
      </c>
      <c r="X2326" s="1">
        <v>0</v>
      </c>
      <c r="Y2326" s="1">
        <v>0</v>
      </c>
      <c r="Z2326" s="1">
        <v>1</v>
      </c>
      <c r="AA2326" s="1">
        <v>2</v>
      </c>
      <c r="AC2326" s="1">
        <f t="shared" si="1258"/>
        <v>0</v>
      </c>
      <c r="AD2326" s="1">
        <v>1</v>
      </c>
      <c r="AF2326" s="1">
        <v>0</v>
      </c>
      <c r="AG2326" s="1">
        <v>0</v>
      </c>
      <c r="AK2326" s="7">
        <f t="shared" si="1250"/>
        <v>4</v>
      </c>
      <c r="AL2326" s="7">
        <f t="shared" si="1251"/>
        <v>0</v>
      </c>
      <c r="AM2326" s="7">
        <f t="shared" si="1252"/>
        <v>0</v>
      </c>
      <c r="AN2326" s="2">
        <f t="shared" si="1253"/>
        <v>4.6511627906976744E-2</v>
      </c>
      <c r="AO2326" s="2">
        <f t="shared" si="1254"/>
        <v>0</v>
      </c>
      <c r="AP2326" s="2">
        <f t="shared" si="1255"/>
        <v>0</v>
      </c>
      <c r="AR2326" t="str">
        <f t="shared" si="1256"/>
        <v>Zapata</v>
      </c>
      <c r="AS2326" t="s">
        <v>2</v>
      </c>
      <c r="AT2326" s="184">
        <v>28</v>
      </c>
      <c r="AU2326" s="198"/>
      <c r="AV2326" s="97">
        <v>48</v>
      </c>
      <c r="AW2326" s="99">
        <v>505</v>
      </c>
      <c r="AX2326" s="105">
        <f t="shared" si="1257"/>
        <v>48505</v>
      </c>
      <c r="AZ2326" s="7" t="s">
        <v>2951</v>
      </c>
      <c r="BA2326" t="s">
        <v>3184</v>
      </c>
      <c r="BT2326" s="1">
        <v>0</v>
      </c>
    </row>
    <row r="2327" spans="1:72" hidden="1" outlineLevel="1">
      <c r="A2327" t="s">
        <v>1514</v>
      </c>
      <c r="B2327" t="s">
        <v>2</v>
      </c>
      <c r="C2327" s="1">
        <f t="shared" si="1242"/>
        <v>37</v>
      </c>
      <c r="D2327" s="7">
        <f>IF(R2327&gt;0,RANK(R2327,(R2327:T2327,U2327:AI2327)),0)</f>
        <v>0</v>
      </c>
      <c r="E2327" s="7">
        <f>IF(S2327&gt;0,RANK(S2327,(R2327:T2327,U2327:AI2327)),0)</f>
        <v>0</v>
      </c>
      <c r="F2327" s="7">
        <f>IF(T2327&gt;0,RANK(T2327,(R2327:T2327,U2327:AI2327)),0)</f>
        <v>3</v>
      </c>
      <c r="G2327" s="7">
        <f>IF(U2327&gt;0,RANK(U2327,(R2327:T2327,U2327:AI2327)),0)</f>
        <v>1</v>
      </c>
      <c r="H2327" s="7">
        <f t="shared" si="1243"/>
        <v>2</v>
      </c>
      <c r="I2327" s="49">
        <f t="shared" si="1244"/>
        <v>13</v>
      </c>
      <c r="J2327" s="177">
        <f t="shared" si="1259"/>
        <v>0.35135135135135137</v>
      </c>
      <c r="K2327" s="2"/>
      <c r="L2327" s="2">
        <f t="shared" si="1245"/>
        <v>0</v>
      </c>
      <c r="M2327" s="2">
        <f t="shared" si="1246"/>
        <v>0</v>
      </c>
      <c r="N2327" s="2">
        <f t="shared" si="1247"/>
        <v>0.10810810810810811</v>
      </c>
      <c r="O2327" s="2">
        <f t="shared" si="1248"/>
        <v>0.6216216216216216</v>
      </c>
      <c r="P2327" s="2">
        <f t="shared" si="1249"/>
        <v>0.27027027027027029</v>
      </c>
      <c r="Q2327" s="2">
        <f t="shared" si="1260"/>
        <v>0</v>
      </c>
      <c r="R2327" s="1">
        <v>0</v>
      </c>
      <c r="S2327" s="1">
        <v>0</v>
      </c>
      <c r="T2327" s="1">
        <v>4</v>
      </c>
      <c r="U2327" s="1">
        <v>23</v>
      </c>
      <c r="V2327" s="1">
        <v>10</v>
      </c>
      <c r="W2327" s="1">
        <v>0</v>
      </c>
      <c r="X2327" s="1">
        <v>0</v>
      </c>
      <c r="Y2327" s="1">
        <v>0</v>
      </c>
      <c r="Z2327" s="1">
        <v>0</v>
      </c>
      <c r="AA2327" s="1">
        <v>0</v>
      </c>
      <c r="AC2327" s="1">
        <f t="shared" si="1258"/>
        <v>0</v>
      </c>
      <c r="AD2327" s="1">
        <v>0</v>
      </c>
      <c r="AF2327" s="1">
        <v>0</v>
      </c>
      <c r="AG2327" s="1">
        <v>0</v>
      </c>
      <c r="AK2327" s="7">
        <f t="shared" si="1250"/>
        <v>0</v>
      </c>
      <c r="AL2327" s="7">
        <f t="shared" si="1251"/>
        <v>0</v>
      </c>
      <c r="AM2327" s="7">
        <f t="shared" si="1252"/>
        <v>0</v>
      </c>
      <c r="AN2327" s="2">
        <f t="shared" si="1253"/>
        <v>0</v>
      </c>
      <c r="AO2327" s="2">
        <f t="shared" si="1254"/>
        <v>0</v>
      </c>
      <c r="AP2327" s="2">
        <f t="shared" si="1255"/>
        <v>0</v>
      </c>
      <c r="AR2327" t="str">
        <f t="shared" si="1256"/>
        <v>Zavala</v>
      </c>
      <c r="AS2327" t="s">
        <v>2</v>
      </c>
      <c r="AT2327" s="184">
        <v>23</v>
      </c>
      <c r="AU2327" s="198"/>
      <c r="AV2327" s="97">
        <v>48</v>
      </c>
      <c r="AW2327" s="99">
        <v>507</v>
      </c>
      <c r="AX2327" s="105">
        <f t="shared" si="1257"/>
        <v>48507</v>
      </c>
      <c r="AZ2327" s="7" t="s">
        <v>2951</v>
      </c>
      <c r="BA2327" t="s">
        <v>3184</v>
      </c>
      <c r="BT2327" s="1">
        <v>0</v>
      </c>
    </row>
    <row r="2328" spans="1:72" collapsed="1">
      <c r="A2328" t="s">
        <v>424</v>
      </c>
      <c r="B2328" t="s">
        <v>1105</v>
      </c>
      <c r="C2328" s="1">
        <f t="shared" si="1242"/>
        <v>2836488</v>
      </c>
      <c r="D2328" s="7">
        <f>IF(R2328&gt;0,RANK(R2328,(R2328:T2328,U2328:AI2328)),0)</f>
        <v>4</v>
      </c>
      <c r="E2328" s="7">
        <f>IF(S2328&gt;0,RANK(S2328,(R2328:T2328,U2328:AI2328)),0)</f>
        <v>6</v>
      </c>
      <c r="F2328" s="7">
        <f>IF(T2328&gt;0,RANK(T2328,(R2328:T2328,U2328:AI2328)),0)</f>
        <v>3</v>
      </c>
      <c r="G2328" s="7">
        <f>IF(U2328&gt;0,RANK(U2328,(R2328:T2328,U2328:AI2328)),0)</f>
        <v>1</v>
      </c>
      <c r="H2328" s="7">
        <f t="shared" si="1243"/>
        <v>2</v>
      </c>
      <c r="I2328" s="49">
        <f t="shared" si="1244"/>
        <v>482356</v>
      </c>
      <c r="J2328" s="177">
        <f t="shared" si="1259"/>
        <v>0.17005395404457907</v>
      </c>
      <c r="K2328" s="2"/>
      <c r="L2328" s="2">
        <f t="shared" si="1245"/>
        <v>4.2472592868363974E-2</v>
      </c>
      <c r="M2328" s="2">
        <f t="shared" si="1246"/>
        <v>1.2487272993927703E-2</v>
      </c>
      <c r="N2328" s="2">
        <f t="shared" si="1247"/>
        <v>0.17735135844043762</v>
      </c>
      <c r="O2328" s="2">
        <f t="shared" si="1248"/>
        <v>0.43755446876560028</v>
      </c>
      <c r="P2328" s="2">
        <f t="shared" si="1249"/>
        <v>0.26750051472102121</v>
      </c>
      <c r="Q2328" s="2">
        <f t="shared" si="1260"/>
        <v>6.2633792210649186E-2</v>
      </c>
      <c r="R2328" s="1">
        <f t="shared" ref="R2328:AA2328" si="1261">SUM(R2074:R2327)</f>
        <v>120473</v>
      </c>
      <c r="S2328" s="1">
        <f t="shared" si="1261"/>
        <v>35420</v>
      </c>
      <c r="T2328" s="1">
        <f t="shared" si="1261"/>
        <v>503055</v>
      </c>
      <c r="U2328" s="1">
        <f t="shared" si="1261"/>
        <v>1241118</v>
      </c>
      <c r="V2328" s="1">
        <f t="shared" si="1261"/>
        <v>758762</v>
      </c>
      <c r="W2328" s="1">
        <f t="shared" si="1261"/>
        <v>117969</v>
      </c>
      <c r="X2328" s="1">
        <f t="shared" si="1261"/>
        <v>3247</v>
      </c>
      <c r="Y2328" s="1">
        <f t="shared" si="1261"/>
        <v>3448</v>
      </c>
      <c r="Z2328" s="1">
        <f t="shared" si="1261"/>
        <v>8000</v>
      </c>
      <c r="AA2328" s="1">
        <f t="shared" si="1261"/>
        <v>29609</v>
      </c>
      <c r="AB2328" s="1">
        <f t="shared" ref="AB2328:AG2328" si="1262">SUM(AB2074:AB2327)</f>
        <v>0</v>
      </c>
      <c r="AC2328" s="1">
        <f t="shared" si="1262"/>
        <v>5449</v>
      </c>
      <c r="AD2328" s="1">
        <f t="shared" si="1262"/>
        <v>6226</v>
      </c>
      <c r="AE2328" s="1">
        <f t="shared" si="1262"/>
        <v>0</v>
      </c>
      <c r="AF2328" s="1">
        <f t="shared" si="1262"/>
        <v>2006</v>
      </c>
      <c r="AG2328" s="1">
        <f t="shared" si="1262"/>
        <v>1706</v>
      </c>
      <c r="AK2328" s="7">
        <f t="shared" si="1250"/>
        <v>5</v>
      </c>
      <c r="AL2328" s="7">
        <f t="shared" si="1251"/>
        <v>10</v>
      </c>
      <c r="AM2328" s="7">
        <f t="shared" si="1252"/>
        <v>9</v>
      </c>
      <c r="AN2328" s="2">
        <f t="shared" si="1253"/>
        <v>4.1589811062130354E-2</v>
      </c>
      <c r="AO2328" s="2">
        <f t="shared" si="1254"/>
        <v>1.144725449217483E-3</v>
      </c>
      <c r="AP2328" s="2">
        <f t="shared" si="1255"/>
        <v>1.2155877267945431E-3</v>
      </c>
      <c r="AR2328" t="str">
        <f t="shared" si="1256"/>
        <v>Texas</v>
      </c>
      <c r="AS2328" t="s">
        <v>1105</v>
      </c>
      <c r="AT2328" s="184"/>
      <c r="AV2328" s="97">
        <v>48</v>
      </c>
      <c r="AW2328" s="99"/>
      <c r="AX2328" s="97">
        <v>48</v>
      </c>
      <c r="AZ2328" s="7" t="s">
        <v>1619</v>
      </c>
      <c r="BA2328" t="s">
        <v>3184</v>
      </c>
      <c r="BJ2328" s="1">
        <f>SUM(BJ2074:BJ2327)</f>
        <v>0</v>
      </c>
      <c r="BT2328" s="1">
        <f>SUM(BT2074:BT2327)</f>
        <v>5449</v>
      </c>
    </row>
    <row r="2329" spans="1:72">
      <c r="C2329" s="1"/>
      <c r="E2329" s="7"/>
      <c r="F2329" s="7"/>
      <c r="G2329" s="7"/>
      <c r="H2329" s="7"/>
      <c r="I2329" s="49"/>
      <c r="J2329" s="177"/>
      <c r="K2329" s="2"/>
      <c r="AK2329" s="7"/>
      <c r="AL2329" s="7"/>
      <c r="AM2329" s="7"/>
      <c r="AT2329" s="184"/>
      <c r="AV2329" s="97"/>
      <c r="AW2329" s="99"/>
    </row>
    <row r="2330" spans="1:72" hidden="1" outlineLevel="1">
      <c r="A2330" t="s">
        <v>1826</v>
      </c>
      <c r="B2330" t="s">
        <v>2938</v>
      </c>
      <c r="C2330" s="1">
        <f t="shared" ref="C2330:C2344" si="1263">SUM(R2330:AI2330)</f>
        <v>3822</v>
      </c>
      <c r="D2330" s="7">
        <f>IF(R2330&gt;0,RANK(R2330,(R2330:T2330,U2330:AI2330)),0)</f>
        <v>1</v>
      </c>
      <c r="E2330" s="7">
        <f>IF(S2330&gt;0,RANK(S2330,(R2330:T2330,U2330:AI2330)),0)</f>
        <v>6</v>
      </c>
      <c r="F2330" s="7">
        <f>IF(T2330&gt;0,RANK(T2330,(R2330:T2330,U2330:AI2330)),0)</f>
        <v>3</v>
      </c>
      <c r="G2330" s="7">
        <f>IF(U2330&gt;0,RANK(U2330,(R2330:T2330,U2330:AI2330)),0)</f>
        <v>4</v>
      </c>
      <c r="H2330" s="7">
        <f t="shared" ref="H2330:H2344" si="1264">IF(V2330&gt;0,RANK(V2330,(R2330:AB2330)),0)</f>
        <v>2</v>
      </c>
      <c r="I2330" s="49">
        <f t="shared" ref="I2330:I2344" si="1265">MAX(R2330:AA2330)-LARGE(R2330:AA2330,2)</f>
        <v>41</v>
      </c>
      <c r="J2330" s="177">
        <f t="shared" si="1259"/>
        <v>1.0727367870225013E-2</v>
      </c>
      <c r="K2330" s="2"/>
      <c r="L2330" s="2">
        <f t="shared" ref="L2330:L2344" si="1266">IF($C2330=0,"-",R2330/$C2330)</f>
        <v>0.29931972789115646</v>
      </c>
      <c r="M2330" s="2">
        <f t="shared" ref="M2330:M2344" si="1267">IF($C2330=0,"-",S2330/$C2330)</f>
        <v>1.9884877027734171E-2</v>
      </c>
      <c r="N2330" s="2">
        <f t="shared" ref="N2330:N2344" si="1268">IF($C2330=0,"-",T2330/$C2330)</f>
        <v>0.19649398220826791</v>
      </c>
      <c r="O2330" s="2">
        <f t="shared" ref="O2330:O2362" si="1269">IF($C2330=0,"-",U2330/$C2330)</f>
        <v>0.12297226582940869</v>
      </c>
      <c r="P2330" s="2">
        <f t="shared" ref="P2330:P2344" si="1270">IF($C2330=0,"-",V2330/$C2330)</f>
        <v>0.28859236002093147</v>
      </c>
      <c r="Q2330" s="2">
        <f t="shared" si="1260"/>
        <v>7.2736787022501359E-2</v>
      </c>
      <c r="R2330" s="1">
        <f>SUMIF(Town!$AR$1333:$AR$1578,$AX2330,Town!P$1333:P$1578)</f>
        <v>1144</v>
      </c>
      <c r="S2330" s="1">
        <f>SUMIF(Town!$AR$1333:$AR$1578,$AX2330,Town!Q$1333:Q$1578)</f>
        <v>76</v>
      </c>
      <c r="T2330" s="1">
        <f>SUMIF(Town!$AR$1333:$AR$1578,$AX2330,Town!R$1333:R$1578)</f>
        <v>751</v>
      </c>
      <c r="U2330" s="1">
        <f>SUMIF(Town!$AR$1333:$AR$1578,$AX2330,Town!S$1333:S$1578)</f>
        <v>470</v>
      </c>
      <c r="V2330" s="1">
        <f>SUMIF(Town!$AR$1333:$AR$1578,$AX2330,Town!T$1333:T$1578)</f>
        <v>1103</v>
      </c>
      <c r="W2330" s="1">
        <f>SUMIF(Town!$AR$1333:$AR$1578,$AX2330,Town!U$1333:U$1578)</f>
        <v>165</v>
      </c>
      <c r="X2330" s="1">
        <f>SUMIF(Town!$AR$1333:$AR$1578,$AX2330,Town!V$1333:V$1578)</f>
        <v>13</v>
      </c>
      <c r="Y2330" s="1">
        <f>SUMIF(Town!$AR$1333:$AR$1578,$AX2330,Town!W$1333:W$1578)</f>
        <v>29</v>
      </c>
      <c r="Z2330" s="1">
        <f>SUMIF(Town!$AR$1333:$AR$1578,$AX2330,Town!X$1333:X$1578)</f>
        <v>42</v>
      </c>
      <c r="AB2330" s="1">
        <f>SUMIF(Town!$AR$1333:$AR$1578,$AX2330,Town!Z$1333:Z$1578)</f>
        <v>19</v>
      </c>
      <c r="AF2330" s="1">
        <f>SUMIF(Town!$AR$1333:$AR$1578,$AX2330,Town!AD$1333:AD$1578)</f>
        <v>10</v>
      </c>
      <c r="AK2330" s="7">
        <f t="shared" ref="AK2330:AK2344" si="1271">IF(W2330&gt;0,RANK(W2330,(R2330:AB2330)),0)</f>
        <v>5</v>
      </c>
      <c r="AL2330" s="7">
        <f t="shared" ref="AL2330:AL2344" si="1272">IF(X2330&gt;0,RANK(X2330,(R2330:AB2330)),0)</f>
        <v>10</v>
      </c>
      <c r="AM2330" s="7">
        <f t="shared" ref="AM2330:AM2344" si="1273">IF(Y2330&gt;0,RANK(Y2330,(R2330:AB2330)),0)</f>
        <v>8</v>
      </c>
      <c r="AN2330" s="2">
        <f t="shared" ref="AN2330:AN2344" si="1274">IF($C2330=0,"-",W2330/$C2330)</f>
        <v>4.3171114599686027E-2</v>
      </c>
      <c r="AO2330" s="2">
        <f t="shared" ref="AO2330:AO2344" si="1275">IF($C2330=0,"-",X2330/$C2330)</f>
        <v>3.4013605442176869E-3</v>
      </c>
      <c r="AP2330" s="2">
        <f t="shared" ref="AP2330:AP2344" si="1276">IF($C2330=0,"-",Y2330/$C2330)</f>
        <v>7.5876504447933016E-3</v>
      </c>
      <c r="AR2330" t="str">
        <f t="shared" ref="AR2330:AR2344" si="1277">A2330</f>
        <v>Addison</v>
      </c>
      <c r="AS2330" t="s">
        <v>2938</v>
      </c>
      <c r="AT2330" s="184">
        <v>1</v>
      </c>
      <c r="AV2330" s="97">
        <v>50</v>
      </c>
      <c r="AW2330" s="99">
        <v>1</v>
      </c>
      <c r="AX2330" s="105">
        <f t="shared" ref="AX2330:AX2343" si="1278">AV2330*1000+AW2330</f>
        <v>50001</v>
      </c>
      <c r="AZ2330" s="7" t="s">
        <v>2951</v>
      </c>
      <c r="BA2330" t="s">
        <v>3184</v>
      </c>
    </row>
    <row r="2331" spans="1:72" hidden="1" outlineLevel="1">
      <c r="A2331" t="s">
        <v>2063</v>
      </c>
      <c r="B2331" t="s">
        <v>2938</v>
      </c>
      <c r="C2331" s="1">
        <f t="shared" si="1263"/>
        <v>3460</v>
      </c>
      <c r="D2331" s="7">
        <f>IF(R2331&gt;0,RANK(R2331,(R2331:T2331,U2331:AI2331)),0)</f>
        <v>2</v>
      </c>
      <c r="E2331" s="7">
        <f>IF(S2331&gt;0,RANK(S2331,(R2331:T2331,U2331:AI2331)),0)</f>
        <v>6</v>
      </c>
      <c r="F2331" s="7">
        <f>IF(T2331&gt;0,RANK(T2331,(R2331:T2331,U2331:AI2331)),0)</f>
        <v>3</v>
      </c>
      <c r="G2331" s="7">
        <f>IF(U2331&gt;0,RANK(U2331,(R2331:T2331,U2331:AI2331)),0)</f>
        <v>4</v>
      </c>
      <c r="H2331" s="7">
        <f t="shared" si="1264"/>
        <v>1</v>
      </c>
      <c r="I2331" s="49">
        <f t="shared" si="1265"/>
        <v>682</v>
      </c>
      <c r="J2331" s="177">
        <f t="shared" si="1259"/>
        <v>0.19710982658959539</v>
      </c>
      <c r="K2331" s="2"/>
      <c r="L2331" s="2">
        <f t="shared" si="1266"/>
        <v>0.21040462427745665</v>
      </c>
      <c r="M2331" s="2">
        <f t="shared" si="1267"/>
        <v>1.6763005780346819E-2</v>
      </c>
      <c r="N2331" s="2">
        <f t="shared" si="1268"/>
        <v>0.18034682080924855</v>
      </c>
      <c r="O2331" s="2">
        <f t="shared" si="1269"/>
        <v>0.11705202312138728</v>
      </c>
      <c r="P2331" s="2">
        <f t="shared" si="1270"/>
        <v>0.40751445086705201</v>
      </c>
      <c r="Q2331" s="2">
        <f t="shared" si="1260"/>
        <v>6.7919075144508623E-2</v>
      </c>
      <c r="R2331" s="1">
        <f>SUMIF(Town!$AR$1333:$AR$1578,$AX2331,Town!P$1333:P$1578)</f>
        <v>728</v>
      </c>
      <c r="S2331" s="1">
        <f>SUMIF(Town!$AR$1333:$AR$1578,$AX2331,Town!Q$1333:Q$1578)</f>
        <v>58</v>
      </c>
      <c r="T2331" s="1">
        <f>SUMIF(Town!$AR$1333:$AR$1578,$AX2331,Town!R$1333:R$1578)</f>
        <v>624</v>
      </c>
      <c r="U2331" s="1">
        <f>SUMIF(Town!$AR$1333:$AR$1578,$AX2331,Town!S$1333:S$1578)</f>
        <v>405</v>
      </c>
      <c r="V2331" s="1">
        <f>SUMIF(Town!$AR$1333:$AR$1578,$AX2331,Town!T$1333:T$1578)</f>
        <v>1410</v>
      </c>
      <c r="W2331" s="1">
        <f>SUMIF(Town!$AR$1333:$AR$1578,$AX2331,Town!U$1333:U$1578)</f>
        <v>127</v>
      </c>
      <c r="X2331" s="1">
        <f>SUMIF(Town!$AR$1333:$AR$1578,$AX2331,Town!V$1333:V$1578)</f>
        <v>11</v>
      </c>
      <c r="Y2331" s="1">
        <f>SUMIF(Town!$AR$1333:$AR$1578,$AX2331,Town!W$1333:W$1578)</f>
        <v>38</v>
      </c>
      <c r="Z2331" s="1">
        <f>SUMIF(Town!$AR$1333:$AR$1578,$AX2331,Town!X$1333:X$1578)</f>
        <v>16</v>
      </c>
      <c r="AB2331" s="1">
        <f>SUMIF(Town!$AR$1333:$AR$1578,$AX2331,Town!Z$1333:Z$1578)</f>
        <v>21</v>
      </c>
      <c r="AF2331" s="1">
        <f>SUMIF(Town!$AR$1333:$AR$1578,$AX2331,Town!AD$1333:AD$1578)</f>
        <v>22</v>
      </c>
      <c r="AK2331" s="7">
        <f t="shared" si="1271"/>
        <v>5</v>
      </c>
      <c r="AL2331" s="7">
        <f t="shared" si="1272"/>
        <v>10</v>
      </c>
      <c r="AM2331" s="7">
        <f t="shared" si="1273"/>
        <v>7</v>
      </c>
      <c r="AN2331" s="2">
        <f t="shared" si="1274"/>
        <v>3.6705202312138731E-2</v>
      </c>
      <c r="AO2331" s="2">
        <f t="shared" si="1275"/>
        <v>3.1791907514450869E-3</v>
      </c>
      <c r="AP2331" s="2">
        <f t="shared" si="1276"/>
        <v>1.0982658959537572E-2</v>
      </c>
      <c r="AR2331" t="str">
        <f t="shared" si="1277"/>
        <v>Bennington</v>
      </c>
      <c r="AS2331" t="s">
        <v>2938</v>
      </c>
      <c r="AT2331" s="184">
        <v>1</v>
      </c>
      <c r="AV2331" s="97">
        <v>50</v>
      </c>
      <c r="AW2331" s="99">
        <v>3</v>
      </c>
      <c r="AX2331" s="105">
        <f t="shared" si="1278"/>
        <v>50003</v>
      </c>
      <c r="AZ2331" s="7" t="s">
        <v>2951</v>
      </c>
      <c r="BA2331" t="s">
        <v>3184</v>
      </c>
    </row>
    <row r="2332" spans="1:72" hidden="1" outlineLevel="1">
      <c r="A2332" t="s">
        <v>1803</v>
      </c>
      <c r="B2332" t="s">
        <v>2938</v>
      </c>
      <c r="C2332" s="1">
        <f t="shared" si="1263"/>
        <v>3147</v>
      </c>
      <c r="D2332" s="7">
        <f>IF(R2332&gt;0,RANK(R2332,(R2332:T2332,U2332:AI2332)),0)</f>
        <v>2</v>
      </c>
      <c r="E2332" s="7">
        <f>IF(S2332&gt;0,RANK(S2332,(R2332:T2332,U2332:AI2332)),0)</f>
        <v>6</v>
      </c>
      <c r="F2332" s="7">
        <f>IF(T2332&gt;0,RANK(T2332,(R2332:T2332,U2332:AI2332)),0)</f>
        <v>3</v>
      </c>
      <c r="G2332" s="7">
        <f>IF(U2332&gt;0,RANK(U2332,(R2332:T2332,U2332:AI2332)),0)</f>
        <v>4</v>
      </c>
      <c r="H2332" s="7">
        <f t="shared" si="1264"/>
        <v>1</v>
      </c>
      <c r="I2332" s="49">
        <f t="shared" si="1265"/>
        <v>38</v>
      </c>
      <c r="J2332" s="177">
        <f t="shared" si="1259"/>
        <v>1.2074992055926279E-2</v>
      </c>
      <c r="K2332" s="2"/>
      <c r="L2332" s="2">
        <f t="shared" si="1266"/>
        <v>0.28916428344455036</v>
      </c>
      <c r="M2332" s="2">
        <f t="shared" si="1267"/>
        <v>1.8430251032729585E-2</v>
      </c>
      <c r="N2332" s="2">
        <f t="shared" si="1268"/>
        <v>0.20622815379726725</v>
      </c>
      <c r="O2332" s="2">
        <f t="shared" si="1269"/>
        <v>9.9142040038131554E-2</v>
      </c>
      <c r="P2332" s="2">
        <f t="shared" si="1270"/>
        <v>0.30123927550047663</v>
      </c>
      <c r="Q2332" s="2">
        <f t="shared" si="1260"/>
        <v>8.5795996186844692E-2</v>
      </c>
      <c r="R2332" s="1">
        <f>SUMIF(Town!$AR$1333:$AR$1578,$AX2332,Town!P$1333:P$1578)</f>
        <v>910</v>
      </c>
      <c r="S2332" s="1">
        <f>SUMIF(Town!$AR$1333:$AR$1578,$AX2332,Town!Q$1333:Q$1578)</f>
        <v>58</v>
      </c>
      <c r="T2332" s="1">
        <f>SUMIF(Town!$AR$1333:$AR$1578,$AX2332,Town!R$1333:R$1578)</f>
        <v>649</v>
      </c>
      <c r="U2332" s="1">
        <f>SUMIF(Town!$AR$1333:$AR$1578,$AX2332,Town!S$1333:S$1578)</f>
        <v>312</v>
      </c>
      <c r="V2332" s="1">
        <f>SUMIF(Town!$AR$1333:$AR$1578,$AX2332,Town!T$1333:T$1578)</f>
        <v>948</v>
      </c>
      <c r="W2332" s="1">
        <f>SUMIF(Town!$AR$1333:$AR$1578,$AX2332,Town!U$1333:U$1578)</f>
        <v>167</v>
      </c>
      <c r="X2332" s="1">
        <f>SUMIF(Town!$AR$1333:$AR$1578,$AX2332,Town!V$1333:V$1578)</f>
        <v>16</v>
      </c>
      <c r="Y2332" s="1">
        <f>SUMIF(Town!$AR$1333:$AR$1578,$AX2332,Town!W$1333:W$1578)</f>
        <v>18</v>
      </c>
      <c r="Z2332" s="1">
        <f>SUMIF(Town!$AR$1333:$AR$1578,$AX2332,Town!X$1333:X$1578)</f>
        <v>30</v>
      </c>
      <c r="AB2332" s="1">
        <f>SUMIF(Town!$AR$1333:$AR$1578,$AX2332,Town!Z$1333:Z$1578)</f>
        <v>34</v>
      </c>
      <c r="AF2332" s="1">
        <f>SUMIF(Town!$AR$1333:$AR$1578,$AX2332,Town!AD$1333:AD$1578)</f>
        <v>5</v>
      </c>
      <c r="AK2332" s="7">
        <f t="shared" si="1271"/>
        <v>5</v>
      </c>
      <c r="AL2332" s="7">
        <f t="shared" si="1272"/>
        <v>10</v>
      </c>
      <c r="AM2332" s="7">
        <f t="shared" si="1273"/>
        <v>9</v>
      </c>
      <c r="AN2332" s="2">
        <f t="shared" si="1274"/>
        <v>5.3066412456307596E-2</v>
      </c>
      <c r="AO2332" s="2">
        <f t="shared" si="1275"/>
        <v>5.0842071814426442E-3</v>
      </c>
      <c r="AP2332" s="2">
        <f t="shared" si="1276"/>
        <v>5.7197330791229741E-3</v>
      </c>
      <c r="AR2332" t="str">
        <f t="shared" si="1277"/>
        <v>Caledonia</v>
      </c>
      <c r="AS2332" t="s">
        <v>2938</v>
      </c>
      <c r="AT2332" s="184">
        <v>1</v>
      </c>
      <c r="AV2332" s="97">
        <v>50</v>
      </c>
      <c r="AW2332" s="99">
        <v>5</v>
      </c>
      <c r="AX2332" s="105">
        <f t="shared" si="1278"/>
        <v>50005</v>
      </c>
      <c r="AZ2332" s="7" t="s">
        <v>2951</v>
      </c>
      <c r="BA2332" t="s">
        <v>3184</v>
      </c>
    </row>
    <row r="2333" spans="1:72" hidden="1" outlineLevel="1">
      <c r="A2333" t="s">
        <v>1847</v>
      </c>
      <c r="B2333" t="s">
        <v>2938</v>
      </c>
      <c r="C2333" s="1">
        <f t="shared" si="1263"/>
        <v>14106</v>
      </c>
      <c r="D2333" s="7">
        <f>IF(R2333&gt;0,RANK(R2333,(R2333:T2333,U2333:AI2333)),0)</f>
        <v>1</v>
      </c>
      <c r="E2333" s="7">
        <f>IF(S2333&gt;0,RANK(S2333,(R2333:T2333,U2333:AI2333)),0)</f>
        <v>6</v>
      </c>
      <c r="F2333" s="7">
        <f>IF(T2333&gt;0,RANK(T2333,(R2333:T2333,U2333:AI2333)),0)</f>
        <v>3</v>
      </c>
      <c r="G2333" s="7">
        <f>IF(U2333&gt;0,RANK(U2333,(R2333:T2333,U2333:AI2333)),0)</f>
        <v>4</v>
      </c>
      <c r="H2333" s="7">
        <f t="shared" si="1264"/>
        <v>2</v>
      </c>
      <c r="I2333" s="49">
        <f t="shared" si="1265"/>
        <v>1227</v>
      </c>
      <c r="J2333" s="177">
        <f t="shared" si="1259"/>
        <v>8.6984262016163341E-2</v>
      </c>
      <c r="K2333" s="2"/>
      <c r="L2333" s="2">
        <f t="shared" si="1266"/>
        <v>0.35063093718984828</v>
      </c>
      <c r="M2333" s="2">
        <f t="shared" si="1267"/>
        <v>1.5950659293917483E-2</v>
      </c>
      <c r="N2333" s="2">
        <f t="shared" si="1268"/>
        <v>0.21019424358429037</v>
      </c>
      <c r="O2333" s="2">
        <f t="shared" si="1269"/>
        <v>0.10548702679710761</v>
      </c>
      <c r="P2333" s="2">
        <f t="shared" si="1270"/>
        <v>0.26364667517368495</v>
      </c>
      <c r="Q2333" s="2">
        <f t="shared" si="1260"/>
        <v>5.409045796115125E-2</v>
      </c>
      <c r="R2333" s="1">
        <f>SUMIF(Town!$AR$1333:$AR$1578,$AX2333,Town!P$1333:P$1578)</f>
        <v>4946</v>
      </c>
      <c r="S2333" s="1">
        <f>SUMIF(Town!$AR$1333:$AR$1578,$AX2333,Town!Q$1333:Q$1578)</f>
        <v>225</v>
      </c>
      <c r="T2333" s="1">
        <f>SUMIF(Town!$AR$1333:$AR$1578,$AX2333,Town!R$1333:R$1578)</f>
        <v>2965</v>
      </c>
      <c r="U2333" s="1">
        <f>SUMIF(Town!$AR$1333:$AR$1578,$AX2333,Town!S$1333:S$1578)</f>
        <v>1488</v>
      </c>
      <c r="V2333" s="1">
        <f>SUMIF(Town!$AR$1333:$AR$1578,$AX2333,Town!T$1333:T$1578)</f>
        <v>3719</v>
      </c>
      <c r="W2333" s="1">
        <f>SUMIF(Town!$AR$1333:$AR$1578,$AX2333,Town!U$1333:U$1578)</f>
        <v>496</v>
      </c>
      <c r="X2333" s="1">
        <f>SUMIF(Town!$AR$1333:$AR$1578,$AX2333,Town!V$1333:V$1578)</f>
        <v>49</v>
      </c>
      <c r="Y2333" s="1">
        <f>SUMIF(Town!$AR$1333:$AR$1578,$AX2333,Town!W$1333:W$1578)</f>
        <v>60</v>
      </c>
      <c r="Z2333" s="1">
        <f>SUMIF(Town!$AR$1333:$AR$1578,$AX2333,Town!X$1333:X$1578)</f>
        <v>76</v>
      </c>
      <c r="AB2333" s="1">
        <f>SUMIF(Town!$AR$1333:$AR$1578,$AX2333,Town!Z$1333:Z$1578)</f>
        <v>63</v>
      </c>
      <c r="AF2333" s="1">
        <f>SUMIF(Town!$AR$1333:$AR$1578,$AX2333,Town!AD$1333:AD$1578)</f>
        <v>19</v>
      </c>
      <c r="AK2333" s="7">
        <f t="shared" si="1271"/>
        <v>5</v>
      </c>
      <c r="AL2333" s="7">
        <f t="shared" si="1272"/>
        <v>10</v>
      </c>
      <c r="AM2333" s="7">
        <f t="shared" si="1273"/>
        <v>9</v>
      </c>
      <c r="AN2333" s="2">
        <f t="shared" si="1274"/>
        <v>3.5162342265702536E-2</v>
      </c>
      <c r="AO2333" s="2">
        <f t="shared" si="1275"/>
        <v>3.4736991351198071E-3</v>
      </c>
      <c r="AP2333" s="2">
        <f t="shared" si="1276"/>
        <v>4.253509145044662E-3</v>
      </c>
      <c r="AR2333" t="str">
        <f t="shared" si="1277"/>
        <v>Chittenden</v>
      </c>
      <c r="AS2333" t="s">
        <v>2938</v>
      </c>
      <c r="AT2333" s="184">
        <v>1</v>
      </c>
      <c r="AV2333" s="97">
        <v>50</v>
      </c>
      <c r="AW2333" s="99">
        <v>7</v>
      </c>
      <c r="AX2333" s="105">
        <f t="shared" si="1278"/>
        <v>50007</v>
      </c>
      <c r="AZ2333" s="7" t="s">
        <v>2951</v>
      </c>
      <c r="BA2333" t="s">
        <v>3184</v>
      </c>
    </row>
    <row r="2334" spans="1:72" hidden="1" outlineLevel="1">
      <c r="A2334" t="s">
        <v>810</v>
      </c>
      <c r="B2334" t="s">
        <v>2938</v>
      </c>
      <c r="C2334" s="1">
        <f t="shared" si="1263"/>
        <v>873</v>
      </c>
      <c r="D2334" s="7">
        <f>IF(R2334&gt;0,RANK(R2334,(R2334:T2334,U2334:AI2334)),0)</f>
        <v>2</v>
      </c>
      <c r="E2334" s="7">
        <f>IF(S2334&gt;0,RANK(S2334,(R2334:T2334,U2334:AI2334)),0)</f>
        <v>6</v>
      </c>
      <c r="F2334" s="7">
        <f>IF(T2334&gt;0,RANK(T2334,(R2334:T2334,U2334:AI2334)),0)</f>
        <v>3</v>
      </c>
      <c r="G2334" s="7">
        <f>IF(U2334&gt;0,RANK(U2334,(R2334:T2334,U2334:AI2334)),0)</f>
        <v>4</v>
      </c>
      <c r="H2334" s="7">
        <f t="shared" si="1264"/>
        <v>1</v>
      </c>
      <c r="I2334" s="49">
        <f t="shared" si="1265"/>
        <v>180</v>
      </c>
      <c r="J2334" s="177">
        <f t="shared" si="1259"/>
        <v>0.20618556701030927</v>
      </c>
      <c r="K2334" s="2"/>
      <c r="L2334" s="2">
        <f t="shared" si="1266"/>
        <v>0.22336769759450173</v>
      </c>
      <c r="M2334" s="2">
        <f t="shared" si="1267"/>
        <v>1.8327605956471937E-2</v>
      </c>
      <c r="N2334" s="2">
        <f t="shared" si="1268"/>
        <v>0.1718213058419244</v>
      </c>
      <c r="O2334" s="2">
        <f t="shared" si="1269"/>
        <v>8.5910652920962199E-2</v>
      </c>
      <c r="P2334" s="2">
        <f t="shared" si="1270"/>
        <v>0.42955326460481097</v>
      </c>
      <c r="Q2334" s="2">
        <f t="shared" si="1260"/>
        <v>7.1019473081328666E-2</v>
      </c>
      <c r="R2334" s="1">
        <f>SUMIF(Town!$AR$1333:$AR$1578,$AX2334,Town!P$1333:P$1578)</f>
        <v>195</v>
      </c>
      <c r="S2334" s="1">
        <f>SUMIF(Town!$AR$1333:$AR$1578,$AX2334,Town!Q$1333:Q$1578)</f>
        <v>16</v>
      </c>
      <c r="T2334" s="1">
        <f>SUMIF(Town!$AR$1333:$AR$1578,$AX2334,Town!R$1333:R$1578)</f>
        <v>150</v>
      </c>
      <c r="U2334" s="1">
        <f>SUMIF(Town!$AR$1333:$AR$1578,$AX2334,Town!S$1333:S$1578)</f>
        <v>75</v>
      </c>
      <c r="V2334" s="1">
        <f>SUMIF(Town!$AR$1333:$AR$1578,$AX2334,Town!T$1333:T$1578)</f>
        <v>375</v>
      </c>
      <c r="W2334" s="1">
        <f>SUMIF(Town!$AR$1333:$AR$1578,$AX2334,Town!U$1333:U$1578)</f>
        <v>40</v>
      </c>
      <c r="X2334" s="1">
        <f>SUMIF(Town!$AR$1333:$AR$1578,$AX2334,Town!V$1333:V$1578)</f>
        <v>2</v>
      </c>
      <c r="Y2334" s="1">
        <f>SUMIF(Town!$AR$1333:$AR$1578,$AX2334,Town!W$1333:W$1578)</f>
        <v>2</v>
      </c>
      <c r="Z2334" s="1">
        <f>SUMIF(Town!$AR$1333:$AR$1578,$AX2334,Town!X$1333:X$1578)</f>
        <v>8</v>
      </c>
      <c r="AB2334" s="1">
        <f>SUMIF(Town!$AR$1333:$AR$1578,$AX2334,Town!Z$1333:Z$1578)</f>
        <v>9</v>
      </c>
      <c r="AF2334" s="1">
        <f>SUMIF(Town!$AR$1333:$AR$1578,$AX2334,Town!AD$1333:AD$1578)</f>
        <v>1</v>
      </c>
      <c r="AK2334" s="7">
        <f t="shared" si="1271"/>
        <v>5</v>
      </c>
      <c r="AL2334" s="7">
        <f t="shared" si="1272"/>
        <v>9</v>
      </c>
      <c r="AM2334" s="7">
        <f t="shared" si="1273"/>
        <v>9</v>
      </c>
      <c r="AN2334" s="2">
        <f t="shared" si="1274"/>
        <v>4.5819014891179836E-2</v>
      </c>
      <c r="AO2334" s="2">
        <f t="shared" si="1275"/>
        <v>2.2909507445589921E-3</v>
      </c>
      <c r="AP2334" s="2">
        <f t="shared" si="1276"/>
        <v>2.2909507445589921E-3</v>
      </c>
      <c r="AR2334" t="str">
        <f t="shared" si="1277"/>
        <v>Essex</v>
      </c>
      <c r="AS2334" t="s">
        <v>2938</v>
      </c>
      <c r="AT2334" s="184">
        <v>1</v>
      </c>
      <c r="AV2334" s="97">
        <v>50</v>
      </c>
      <c r="AW2334" s="99">
        <v>9</v>
      </c>
      <c r="AX2334" s="105">
        <f t="shared" si="1278"/>
        <v>50009</v>
      </c>
      <c r="AZ2334" s="7" t="s">
        <v>2951</v>
      </c>
      <c r="BA2334" t="s">
        <v>3184</v>
      </c>
    </row>
    <row r="2335" spans="1:72" hidden="1" outlineLevel="1">
      <c r="A2335" t="s">
        <v>2409</v>
      </c>
      <c r="B2335" t="s">
        <v>2938</v>
      </c>
      <c r="C2335" s="1">
        <f t="shared" si="1263"/>
        <v>4654</v>
      </c>
      <c r="D2335" s="7">
        <f>IF(R2335&gt;0,RANK(R2335,(R2335:T2335,U2335:AI2335)),0)</f>
        <v>2</v>
      </c>
      <c r="E2335" s="7">
        <f>IF(S2335&gt;0,RANK(S2335,(R2335:T2335,U2335:AI2335)),0)</f>
        <v>6</v>
      </c>
      <c r="F2335" s="7">
        <f>IF(T2335&gt;0,RANK(T2335,(R2335:T2335,U2335:AI2335)),0)</f>
        <v>3</v>
      </c>
      <c r="G2335" s="7">
        <f>IF(U2335&gt;0,RANK(U2335,(R2335:T2335,U2335:AI2335)),0)</f>
        <v>4</v>
      </c>
      <c r="H2335" s="7">
        <f t="shared" si="1264"/>
        <v>1</v>
      </c>
      <c r="I2335" s="49">
        <f t="shared" si="1265"/>
        <v>506</v>
      </c>
      <c r="J2335" s="177">
        <f t="shared" si="1259"/>
        <v>0.1087236785560808</v>
      </c>
      <c r="K2335" s="2"/>
      <c r="L2335" s="2">
        <f t="shared" si="1266"/>
        <v>0.25247099269445639</v>
      </c>
      <c r="M2335" s="2">
        <f t="shared" si="1267"/>
        <v>1.5685431886549205E-2</v>
      </c>
      <c r="N2335" s="2">
        <f t="shared" si="1268"/>
        <v>0.19488611946712506</v>
      </c>
      <c r="O2335" s="2">
        <f t="shared" si="1269"/>
        <v>0.10485603781693167</v>
      </c>
      <c r="P2335" s="2">
        <f t="shared" si="1270"/>
        <v>0.36119467125053717</v>
      </c>
      <c r="Q2335" s="2">
        <f t="shared" si="1260"/>
        <v>7.0906746884400462E-2</v>
      </c>
      <c r="R2335" s="1">
        <f>SUMIF(Town!$AR$1333:$AR$1578,$AX2335,Town!P$1333:P$1578)</f>
        <v>1175</v>
      </c>
      <c r="S2335" s="1">
        <f>SUMIF(Town!$AR$1333:$AR$1578,$AX2335,Town!Q$1333:Q$1578)</f>
        <v>73</v>
      </c>
      <c r="T2335" s="1">
        <f>SUMIF(Town!$AR$1333:$AR$1578,$AX2335,Town!R$1333:R$1578)</f>
        <v>907</v>
      </c>
      <c r="U2335" s="1">
        <f>SUMIF(Town!$AR$1333:$AR$1578,$AX2335,Town!S$1333:S$1578)</f>
        <v>488</v>
      </c>
      <c r="V2335" s="1">
        <f>SUMIF(Town!$AR$1333:$AR$1578,$AX2335,Town!T$1333:T$1578)</f>
        <v>1681</v>
      </c>
      <c r="W2335" s="1">
        <f>SUMIF(Town!$AR$1333:$AR$1578,$AX2335,Town!U$1333:U$1578)</f>
        <v>196</v>
      </c>
      <c r="X2335" s="1">
        <f>SUMIF(Town!$AR$1333:$AR$1578,$AX2335,Town!V$1333:V$1578)</f>
        <v>8</v>
      </c>
      <c r="Y2335" s="1">
        <f>SUMIF(Town!$AR$1333:$AR$1578,$AX2335,Town!W$1333:W$1578)</f>
        <v>29</v>
      </c>
      <c r="Z2335" s="1">
        <f>SUMIF(Town!$AR$1333:$AR$1578,$AX2335,Town!X$1333:X$1578)</f>
        <v>34</v>
      </c>
      <c r="AB2335" s="1">
        <f>SUMIF(Town!$AR$1333:$AR$1578,$AX2335,Town!Z$1333:Z$1578)</f>
        <v>48</v>
      </c>
      <c r="AF2335" s="1">
        <f>SUMIF(Town!$AR$1333:$AR$1578,$AX2335,Town!AD$1333:AD$1578)</f>
        <v>15</v>
      </c>
      <c r="AK2335" s="7">
        <f t="shared" si="1271"/>
        <v>5</v>
      </c>
      <c r="AL2335" s="7">
        <f t="shared" si="1272"/>
        <v>10</v>
      </c>
      <c r="AM2335" s="7">
        <f t="shared" si="1273"/>
        <v>9</v>
      </c>
      <c r="AN2335" s="2">
        <f t="shared" si="1274"/>
        <v>4.2114310270734853E-2</v>
      </c>
      <c r="AO2335" s="2">
        <f t="shared" si="1275"/>
        <v>1.7189514396218307E-3</v>
      </c>
      <c r="AP2335" s="2">
        <f t="shared" si="1276"/>
        <v>6.2311989686291364E-3</v>
      </c>
      <c r="AR2335" t="str">
        <f t="shared" si="1277"/>
        <v>Franklin</v>
      </c>
      <c r="AS2335" t="s">
        <v>2938</v>
      </c>
      <c r="AT2335" s="184">
        <v>1</v>
      </c>
      <c r="AV2335" s="97">
        <v>50</v>
      </c>
      <c r="AW2335" s="99">
        <v>11</v>
      </c>
      <c r="AX2335" s="105">
        <f t="shared" si="1278"/>
        <v>50011</v>
      </c>
      <c r="AZ2335" s="7" t="s">
        <v>2951</v>
      </c>
      <c r="BA2335" t="s">
        <v>3184</v>
      </c>
    </row>
    <row r="2336" spans="1:72" hidden="1" outlineLevel="1">
      <c r="A2336" t="s">
        <v>2300</v>
      </c>
      <c r="B2336" t="s">
        <v>2938</v>
      </c>
      <c r="C2336" s="1">
        <f t="shared" si="1263"/>
        <v>1000</v>
      </c>
      <c r="D2336" s="7">
        <f>IF(R2336&gt;0,RANK(R2336,(R2336:T2336,U2336:AI2336)),0)</f>
        <v>2</v>
      </c>
      <c r="E2336" s="7">
        <f>IF(S2336&gt;0,RANK(S2336,(R2336:T2336,U2336:AI2336)),0)</f>
        <v>6</v>
      </c>
      <c r="F2336" s="7">
        <f>IF(T2336&gt;0,RANK(T2336,(R2336:T2336,U2336:AI2336)),0)</f>
        <v>3</v>
      </c>
      <c r="G2336" s="7">
        <f>IF(U2336&gt;0,RANK(U2336,(R2336:T2336,U2336:AI2336)),0)</f>
        <v>4</v>
      </c>
      <c r="H2336" s="7">
        <f t="shared" si="1264"/>
        <v>1</v>
      </c>
      <c r="I2336" s="49">
        <f t="shared" si="1265"/>
        <v>82</v>
      </c>
      <c r="J2336" s="177">
        <f t="shared" si="1259"/>
        <v>8.2000000000000003E-2</v>
      </c>
      <c r="K2336" s="2"/>
      <c r="L2336" s="2">
        <f t="shared" si="1266"/>
        <v>0.28999999999999998</v>
      </c>
      <c r="M2336" s="2">
        <f t="shared" si="1267"/>
        <v>2.4E-2</v>
      </c>
      <c r="N2336" s="2">
        <f t="shared" si="1268"/>
        <v>0.153</v>
      </c>
      <c r="O2336" s="2">
        <f t="shared" si="1269"/>
        <v>0.1</v>
      </c>
      <c r="P2336" s="2">
        <f t="shared" si="1270"/>
        <v>0.372</v>
      </c>
      <c r="Q2336" s="2">
        <f t="shared" si="1260"/>
        <v>6.0999999999999943E-2</v>
      </c>
      <c r="R2336" s="1">
        <f>SUMIF(Town!$AR$1333:$AR$1578,$AX2336,Town!P$1333:P$1578)</f>
        <v>290</v>
      </c>
      <c r="S2336" s="1">
        <f>SUMIF(Town!$AR$1333:$AR$1578,$AX2336,Town!Q$1333:Q$1578)</f>
        <v>24</v>
      </c>
      <c r="T2336" s="1">
        <f>SUMIF(Town!$AR$1333:$AR$1578,$AX2336,Town!R$1333:R$1578)</f>
        <v>153</v>
      </c>
      <c r="U2336" s="1">
        <f>SUMIF(Town!$AR$1333:$AR$1578,$AX2336,Town!S$1333:S$1578)</f>
        <v>100</v>
      </c>
      <c r="V2336" s="1">
        <f>SUMIF(Town!$AR$1333:$AR$1578,$AX2336,Town!T$1333:T$1578)</f>
        <v>372</v>
      </c>
      <c r="W2336" s="1">
        <f>SUMIF(Town!$AR$1333:$AR$1578,$AX2336,Town!U$1333:U$1578)</f>
        <v>29</v>
      </c>
      <c r="X2336" s="1">
        <f>SUMIF(Town!$AR$1333:$AR$1578,$AX2336,Town!V$1333:V$1578)</f>
        <v>4</v>
      </c>
      <c r="Y2336" s="1">
        <f>SUMIF(Town!$AR$1333:$AR$1578,$AX2336,Town!W$1333:W$1578)</f>
        <v>5</v>
      </c>
      <c r="Z2336" s="1">
        <f>SUMIF(Town!$AR$1333:$AR$1578,$AX2336,Town!X$1333:X$1578)</f>
        <v>9</v>
      </c>
      <c r="AB2336" s="1">
        <f>SUMIF(Town!$AR$1333:$AR$1578,$AX2336,Town!Z$1333:Z$1578)</f>
        <v>12</v>
      </c>
      <c r="AF2336" s="1">
        <f>SUMIF(Town!$AR$1333:$AR$1578,$AX2336,Town!AD$1333:AD$1578)</f>
        <v>2</v>
      </c>
      <c r="AK2336" s="7">
        <f t="shared" si="1271"/>
        <v>5</v>
      </c>
      <c r="AL2336" s="7">
        <f t="shared" si="1272"/>
        <v>10</v>
      </c>
      <c r="AM2336" s="7">
        <f t="shared" si="1273"/>
        <v>9</v>
      </c>
      <c r="AN2336" s="2">
        <f t="shared" si="1274"/>
        <v>2.9000000000000001E-2</v>
      </c>
      <c r="AO2336" s="2">
        <f t="shared" si="1275"/>
        <v>4.0000000000000001E-3</v>
      </c>
      <c r="AP2336" s="2">
        <f t="shared" si="1276"/>
        <v>5.0000000000000001E-3</v>
      </c>
      <c r="AR2336" t="str">
        <f t="shared" si="1277"/>
        <v>Grand Isle</v>
      </c>
      <c r="AS2336" t="s">
        <v>2938</v>
      </c>
      <c r="AT2336" s="184">
        <v>1</v>
      </c>
      <c r="AV2336" s="97">
        <v>50</v>
      </c>
      <c r="AW2336" s="99">
        <v>13</v>
      </c>
      <c r="AX2336" s="105">
        <f t="shared" si="1278"/>
        <v>50013</v>
      </c>
      <c r="AZ2336" s="7" t="s">
        <v>2951</v>
      </c>
      <c r="BA2336" t="s">
        <v>3184</v>
      </c>
    </row>
    <row r="2337" spans="1:53" hidden="1" outlineLevel="1">
      <c r="A2337" t="s">
        <v>1602</v>
      </c>
      <c r="B2337" t="s">
        <v>2938</v>
      </c>
      <c r="C2337" s="1">
        <f t="shared" si="1263"/>
        <v>2067</v>
      </c>
      <c r="D2337" s="7">
        <f>IF(R2337&gt;0,RANK(R2337,(R2337:T2337,U2337:AI2337)),0)</f>
        <v>1</v>
      </c>
      <c r="E2337" s="7">
        <f>IF(S2337&gt;0,RANK(S2337,(R2337:T2337,U2337:AI2337)),0)</f>
        <v>6</v>
      </c>
      <c r="F2337" s="7">
        <f>IF(T2337&gt;0,RANK(T2337,(R2337:T2337,U2337:AI2337)),0)</f>
        <v>3</v>
      </c>
      <c r="G2337" s="7">
        <f>IF(U2337&gt;0,RANK(U2337,(R2337:T2337,U2337:AI2337)),0)</f>
        <v>4</v>
      </c>
      <c r="H2337" s="7">
        <f t="shared" si="1264"/>
        <v>2</v>
      </c>
      <c r="I2337" s="49">
        <f t="shared" si="1265"/>
        <v>141</v>
      </c>
      <c r="J2337" s="177">
        <f t="shared" si="1259"/>
        <v>6.8214804063860671E-2</v>
      </c>
      <c r="K2337" s="2"/>
      <c r="L2337" s="2">
        <f t="shared" si="1266"/>
        <v>0.35074987905176586</v>
      </c>
      <c r="M2337" s="2">
        <f t="shared" si="1267"/>
        <v>1.4029995162070633E-2</v>
      </c>
      <c r="N2337" s="2">
        <f t="shared" si="1268"/>
        <v>0.2104499274310595</v>
      </c>
      <c r="O2337" s="2">
        <f t="shared" si="1269"/>
        <v>7.4020319303338175E-2</v>
      </c>
      <c r="P2337" s="2">
        <f t="shared" si="1270"/>
        <v>0.2825350749879052</v>
      </c>
      <c r="Q2337" s="2">
        <f t="shared" si="1260"/>
        <v>6.8214804063860712E-2</v>
      </c>
      <c r="R2337" s="1">
        <f>SUMIF(Town!$AR$1333:$AR$1578,$AX2337,Town!P$1333:P$1578)</f>
        <v>725</v>
      </c>
      <c r="S2337" s="1">
        <f>SUMIF(Town!$AR$1333:$AR$1578,$AX2337,Town!Q$1333:Q$1578)</f>
        <v>29</v>
      </c>
      <c r="T2337" s="1">
        <f>SUMIF(Town!$AR$1333:$AR$1578,$AX2337,Town!R$1333:R$1578)</f>
        <v>435</v>
      </c>
      <c r="U2337" s="1">
        <f>SUMIF(Town!$AR$1333:$AR$1578,$AX2337,Town!S$1333:S$1578)</f>
        <v>153</v>
      </c>
      <c r="V2337" s="1">
        <f>SUMIF(Town!$AR$1333:$AR$1578,$AX2337,Town!T$1333:T$1578)</f>
        <v>584</v>
      </c>
      <c r="W2337" s="1">
        <f>SUMIF(Town!$AR$1333:$AR$1578,$AX2337,Town!U$1333:U$1578)</f>
        <v>92</v>
      </c>
      <c r="X2337" s="1">
        <f>SUMIF(Town!$AR$1333:$AR$1578,$AX2337,Town!V$1333:V$1578)</f>
        <v>4</v>
      </c>
      <c r="Y2337" s="1">
        <f>SUMIF(Town!$AR$1333:$AR$1578,$AX2337,Town!W$1333:W$1578)</f>
        <v>16</v>
      </c>
      <c r="Z2337" s="1">
        <f>SUMIF(Town!$AR$1333:$AR$1578,$AX2337,Town!X$1333:X$1578)</f>
        <v>15</v>
      </c>
      <c r="AB2337" s="1">
        <f>SUMIF(Town!$AR$1333:$AR$1578,$AX2337,Town!Z$1333:Z$1578)</f>
        <v>11</v>
      </c>
      <c r="AF2337" s="1">
        <f>SUMIF(Town!$AR$1333:$AR$1578,$AX2337,Town!AD$1333:AD$1578)</f>
        <v>3</v>
      </c>
      <c r="AK2337" s="7">
        <f t="shared" si="1271"/>
        <v>5</v>
      </c>
      <c r="AL2337" s="7">
        <f t="shared" si="1272"/>
        <v>10</v>
      </c>
      <c r="AM2337" s="7">
        <f t="shared" si="1273"/>
        <v>7</v>
      </c>
      <c r="AN2337" s="2">
        <f t="shared" si="1274"/>
        <v>4.450895016932753E-2</v>
      </c>
      <c r="AO2337" s="2">
        <f t="shared" si="1275"/>
        <v>1.9351717464925011E-3</v>
      </c>
      <c r="AP2337" s="2">
        <f t="shared" si="1276"/>
        <v>7.7406869859700045E-3</v>
      </c>
      <c r="AR2337" t="str">
        <f t="shared" si="1277"/>
        <v>Lamoille</v>
      </c>
      <c r="AS2337" t="s">
        <v>2938</v>
      </c>
      <c r="AT2337" s="184">
        <v>1</v>
      </c>
      <c r="AV2337" s="97">
        <v>50</v>
      </c>
      <c r="AW2337" s="99">
        <v>15</v>
      </c>
      <c r="AX2337" s="105">
        <f t="shared" si="1278"/>
        <v>50015</v>
      </c>
      <c r="AZ2337" s="7" t="s">
        <v>2951</v>
      </c>
      <c r="BA2337" t="s">
        <v>3184</v>
      </c>
    </row>
    <row r="2338" spans="1:53" hidden="1" outlineLevel="1">
      <c r="A2338" t="s">
        <v>1412</v>
      </c>
      <c r="B2338" t="s">
        <v>2938</v>
      </c>
      <c r="C2338" s="1">
        <f t="shared" si="1263"/>
        <v>2735</v>
      </c>
      <c r="D2338" s="7">
        <f>IF(R2338&gt;0,RANK(R2338,(R2338:T2338,U2338:AI2338)),0)</f>
        <v>2</v>
      </c>
      <c r="E2338" s="7">
        <f>IF(S2338&gt;0,RANK(S2338,(R2338:T2338,U2338:AI2338)),0)</f>
        <v>6</v>
      </c>
      <c r="F2338" s="7">
        <f>IF(T2338&gt;0,RANK(T2338,(R2338:T2338,U2338:AI2338)),0)</f>
        <v>3</v>
      </c>
      <c r="G2338" s="7">
        <f>IF(U2338&gt;0,RANK(U2338,(R2338:T2338,U2338:AI2338)),0)</f>
        <v>4</v>
      </c>
      <c r="H2338" s="7">
        <f t="shared" si="1264"/>
        <v>1</v>
      </c>
      <c r="I2338" s="49">
        <f t="shared" si="1265"/>
        <v>143</v>
      </c>
      <c r="J2338" s="177">
        <f t="shared" si="1259"/>
        <v>5.2285191956124313E-2</v>
      </c>
      <c r="K2338" s="2"/>
      <c r="L2338" s="2">
        <f t="shared" si="1266"/>
        <v>0.28482632541133457</v>
      </c>
      <c r="M2338" s="2">
        <f t="shared" si="1267"/>
        <v>2.4497257769652652E-2</v>
      </c>
      <c r="N2338" s="2">
        <f t="shared" si="1268"/>
        <v>0.16416819012797074</v>
      </c>
      <c r="O2338" s="2">
        <f t="shared" si="1269"/>
        <v>9.9451553930530165E-2</v>
      </c>
      <c r="P2338" s="2">
        <f t="shared" si="1270"/>
        <v>0.33711151736745887</v>
      </c>
      <c r="Q2338" s="2">
        <f t="shared" si="1260"/>
        <v>8.9945155393053089E-2</v>
      </c>
      <c r="R2338" s="1">
        <f>SUMIF(Town!$AR$1333:$AR$1578,$AX2338,Town!P$1333:P$1578)</f>
        <v>779</v>
      </c>
      <c r="S2338" s="1">
        <f>SUMIF(Town!$AR$1333:$AR$1578,$AX2338,Town!Q$1333:Q$1578)</f>
        <v>67</v>
      </c>
      <c r="T2338" s="1">
        <f>SUMIF(Town!$AR$1333:$AR$1578,$AX2338,Town!R$1333:R$1578)</f>
        <v>449</v>
      </c>
      <c r="U2338" s="1">
        <f>SUMIF(Town!$AR$1333:$AR$1578,$AX2338,Town!S$1333:S$1578)</f>
        <v>272</v>
      </c>
      <c r="V2338" s="1">
        <f>SUMIF(Town!$AR$1333:$AR$1578,$AX2338,Town!T$1333:T$1578)</f>
        <v>922</v>
      </c>
      <c r="W2338" s="1">
        <f>SUMIF(Town!$AR$1333:$AR$1578,$AX2338,Town!U$1333:U$1578)</f>
        <v>155</v>
      </c>
      <c r="X2338" s="1">
        <f>SUMIF(Town!$AR$1333:$AR$1578,$AX2338,Town!V$1333:V$1578)</f>
        <v>8</v>
      </c>
      <c r="Y2338" s="1">
        <f>SUMIF(Town!$AR$1333:$AR$1578,$AX2338,Town!W$1333:W$1578)</f>
        <v>22</v>
      </c>
      <c r="Z2338" s="1">
        <f>SUMIF(Town!$AR$1333:$AR$1578,$AX2338,Town!X$1333:X$1578)</f>
        <v>23</v>
      </c>
      <c r="AB2338" s="1">
        <f>SUMIF(Town!$AR$1333:$AR$1578,$AX2338,Town!Z$1333:Z$1578)</f>
        <v>24</v>
      </c>
      <c r="AF2338" s="1">
        <f>SUMIF(Town!$AR$1333:$AR$1578,$AX2338,Town!AD$1333:AD$1578)</f>
        <v>14</v>
      </c>
      <c r="AK2338" s="7">
        <f t="shared" si="1271"/>
        <v>5</v>
      </c>
      <c r="AL2338" s="7">
        <f t="shared" si="1272"/>
        <v>10</v>
      </c>
      <c r="AM2338" s="7">
        <f t="shared" si="1273"/>
        <v>9</v>
      </c>
      <c r="AN2338" s="2">
        <f t="shared" si="1274"/>
        <v>5.6672760511882997E-2</v>
      </c>
      <c r="AO2338" s="2">
        <f t="shared" si="1275"/>
        <v>2.9250457038391227E-3</v>
      </c>
      <c r="AP2338" s="2">
        <f t="shared" si="1276"/>
        <v>8.0438756855575871E-3</v>
      </c>
      <c r="AR2338" t="str">
        <f t="shared" si="1277"/>
        <v>Orange</v>
      </c>
      <c r="AS2338" t="s">
        <v>2938</v>
      </c>
      <c r="AT2338" s="184">
        <v>1</v>
      </c>
      <c r="AV2338" s="97">
        <v>50</v>
      </c>
      <c r="AW2338" s="99">
        <v>17</v>
      </c>
      <c r="AX2338" s="105">
        <f t="shared" si="1278"/>
        <v>50017</v>
      </c>
      <c r="AZ2338" s="7" t="s">
        <v>2951</v>
      </c>
      <c r="BA2338" t="s">
        <v>3184</v>
      </c>
    </row>
    <row r="2339" spans="1:53" hidden="1" outlineLevel="1">
      <c r="A2339" t="s">
        <v>2168</v>
      </c>
      <c r="B2339" t="s">
        <v>2938</v>
      </c>
      <c r="C2339" s="1">
        <f t="shared" si="1263"/>
        <v>2593</v>
      </c>
      <c r="D2339" s="7">
        <f>IF(R2339&gt;0,RANK(R2339,(R2339:T2339,U2339:AI2339)),0)</f>
        <v>2</v>
      </c>
      <c r="E2339" s="7">
        <f>IF(S2339&gt;0,RANK(S2339,(R2339:T2339,U2339:AI2339)),0)</f>
        <v>6</v>
      </c>
      <c r="F2339" s="7">
        <f>IF(T2339&gt;0,RANK(T2339,(R2339:T2339,U2339:AI2339)),0)</f>
        <v>3</v>
      </c>
      <c r="G2339" s="7">
        <f>IF(U2339&gt;0,RANK(U2339,(R2339:T2339,U2339:AI2339)),0)</f>
        <v>4</v>
      </c>
      <c r="H2339" s="7">
        <f t="shared" si="1264"/>
        <v>1</v>
      </c>
      <c r="I2339" s="49">
        <f t="shared" si="1265"/>
        <v>242</v>
      </c>
      <c r="J2339" s="177">
        <f t="shared" si="1259"/>
        <v>9.3328191284226758E-2</v>
      </c>
      <c r="K2339" s="2"/>
      <c r="L2339" s="2">
        <f t="shared" si="1266"/>
        <v>0.26802930967990746</v>
      </c>
      <c r="M2339" s="2">
        <f t="shared" si="1267"/>
        <v>1.195526417277285E-2</v>
      </c>
      <c r="N2339" s="2">
        <f t="shared" si="1268"/>
        <v>0.19822599305823371</v>
      </c>
      <c r="O2339" s="2">
        <f t="shared" si="1269"/>
        <v>7.9830312379483223E-2</v>
      </c>
      <c r="P2339" s="2">
        <f t="shared" si="1270"/>
        <v>0.36135750096413422</v>
      </c>
      <c r="Q2339" s="2">
        <f t="shared" si="1260"/>
        <v>8.0601619745468533E-2</v>
      </c>
      <c r="R2339" s="1">
        <f>SUMIF(Town!$AR$1333:$AR$1578,$AX2339,Town!P$1333:P$1578)</f>
        <v>695</v>
      </c>
      <c r="S2339" s="1">
        <f>SUMIF(Town!$AR$1333:$AR$1578,$AX2339,Town!Q$1333:Q$1578)</f>
        <v>31</v>
      </c>
      <c r="T2339" s="1">
        <f>SUMIF(Town!$AR$1333:$AR$1578,$AX2339,Town!R$1333:R$1578)</f>
        <v>514</v>
      </c>
      <c r="U2339" s="1">
        <f>SUMIF(Town!$AR$1333:$AR$1578,$AX2339,Town!S$1333:S$1578)</f>
        <v>207</v>
      </c>
      <c r="V2339" s="1">
        <f>SUMIF(Town!$AR$1333:$AR$1578,$AX2339,Town!T$1333:T$1578)</f>
        <v>937</v>
      </c>
      <c r="W2339" s="1">
        <f>SUMIF(Town!$AR$1333:$AR$1578,$AX2339,Town!U$1333:U$1578)</f>
        <v>160</v>
      </c>
      <c r="X2339" s="1">
        <f>SUMIF(Town!$AR$1333:$AR$1578,$AX2339,Town!V$1333:V$1578)</f>
        <v>1</v>
      </c>
      <c r="Y2339" s="1">
        <f>SUMIF(Town!$AR$1333:$AR$1578,$AX2339,Town!W$1333:W$1578)</f>
        <v>15</v>
      </c>
      <c r="Z2339" s="1">
        <f>SUMIF(Town!$AR$1333:$AR$1578,$AX2339,Town!X$1333:X$1578)</f>
        <v>16</v>
      </c>
      <c r="AB2339" s="1">
        <f>SUMIF(Town!$AR$1333:$AR$1578,$AX2339,Town!Z$1333:Z$1578)</f>
        <v>13</v>
      </c>
      <c r="AF2339" s="1">
        <f>SUMIF(Town!$AR$1333:$AR$1578,$AX2339,Town!AD$1333:AD$1578)</f>
        <v>4</v>
      </c>
      <c r="AK2339" s="7">
        <f t="shared" si="1271"/>
        <v>5</v>
      </c>
      <c r="AL2339" s="7">
        <f t="shared" si="1272"/>
        <v>10</v>
      </c>
      <c r="AM2339" s="7">
        <f t="shared" si="1273"/>
        <v>8</v>
      </c>
      <c r="AN2339" s="2">
        <f t="shared" si="1274"/>
        <v>6.1704589278827611E-2</v>
      </c>
      <c r="AO2339" s="2">
        <f t="shared" si="1275"/>
        <v>3.8565368299267258E-4</v>
      </c>
      <c r="AP2339" s="2">
        <f t="shared" si="1276"/>
        <v>5.7848052448900887E-3</v>
      </c>
      <c r="AR2339" t="str">
        <f t="shared" si="1277"/>
        <v>Orleans</v>
      </c>
      <c r="AS2339" t="s">
        <v>2938</v>
      </c>
      <c r="AT2339" s="184">
        <v>1</v>
      </c>
      <c r="AV2339" s="97">
        <v>50</v>
      </c>
      <c r="AW2339" s="99">
        <v>19</v>
      </c>
      <c r="AX2339" s="105">
        <f t="shared" si="1278"/>
        <v>50019</v>
      </c>
      <c r="AZ2339" s="7" t="s">
        <v>2951</v>
      </c>
      <c r="BA2339" t="s">
        <v>3184</v>
      </c>
    </row>
    <row r="2340" spans="1:53" hidden="1" outlineLevel="1">
      <c r="A2340" t="s">
        <v>831</v>
      </c>
      <c r="B2340" t="s">
        <v>2938</v>
      </c>
      <c r="C2340" s="1">
        <f t="shared" si="1263"/>
        <v>8185</v>
      </c>
      <c r="D2340" s="7">
        <f>IF(R2340&gt;0,RANK(R2340,(R2340:T2340,U2340:AI2340)),0)</f>
        <v>2</v>
      </c>
      <c r="E2340" s="7">
        <f>IF(S2340&gt;0,RANK(S2340,(R2340:T2340,U2340:AI2340)),0)</f>
        <v>6</v>
      </c>
      <c r="F2340" s="7">
        <f>IF(T2340&gt;0,RANK(T2340,(R2340:T2340,U2340:AI2340)),0)</f>
        <v>3</v>
      </c>
      <c r="G2340" s="7">
        <f>IF(U2340&gt;0,RANK(U2340,(R2340:T2340,U2340:AI2340)),0)</f>
        <v>4</v>
      </c>
      <c r="H2340" s="7">
        <f t="shared" si="1264"/>
        <v>1</v>
      </c>
      <c r="I2340" s="49">
        <f t="shared" si="1265"/>
        <v>595</v>
      </c>
      <c r="J2340" s="177">
        <f t="shared" si="1259"/>
        <v>7.269395235186317E-2</v>
      </c>
      <c r="K2340" s="2"/>
      <c r="L2340" s="2">
        <f t="shared" si="1266"/>
        <v>0.29737324373854612</v>
      </c>
      <c r="M2340" s="2">
        <f t="shared" si="1267"/>
        <v>1.6371411117898596E-2</v>
      </c>
      <c r="N2340" s="2">
        <f t="shared" si="1268"/>
        <v>0.18069639584605987</v>
      </c>
      <c r="O2340" s="2">
        <f t="shared" si="1269"/>
        <v>7.9169211973121559E-2</v>
      </c>
      <c r="P2340" s="2">
        <f t="shared" si="1270"/>
        <v>0.37006719609040928</v>
      </c>
      <c r="Q2340" s="2">
        <f t="shared" si="1260"/>
        <v>5.6322541233964518E-2</v>
      </c>
      <c r="R2340" s="1">
        <f>SUMIF(Town!$AR$1333:$AR$1578,$AX2340,Town!P$1333:P$1578)</f>
        <v>2434</v>
      </c>
      <c r="S2340" s="1">
        <f>SUMIF(Town!$AR$1333:$AR$1578,$AX2340,Town!Q$1333:Q$1578)</f>
        <v>134</v>
      </c>
      <c r="T2340" s="1">
        <f>SUMIF(Town!$AR$1333:$AR$1578,$AX2340,Town!R$1333:R$1578)</f>
        <v>1479</v>
      </c>
      <c r="U2340" s="1">
        <f>SUMIF(Town!$AR$1333:$AR$1578,$AX2340,Town!S$1333:S$1578)</f>
        <v>648</v>
      </c>
      <c r="V2340" s="1">
        <f>SUMIF(Town!$AR$1333:$AR$1578,$AX2340,Town!T$1333:T$1578)</f>
        <v>3029</v>
      </c>
      <c r="W2340" s="1">
        <f>SUMIF(Town!$AR$1333:$AR$1578,$AX2340,Town!U$1333:U$1578)</f>
        <v>264</v>
      </c>
      <c r="X2340" s="1">
        <f>SUMIF(Town!$AR$1333:$AR$1578,$AX2340,Town!V$1333:V$1578)</f>
        <v>29</v>
      </c>
      <c r="Y2340" s="1">
        <f>SUMIF(Town!$AR$1333:$AR$1578,$AX2340,Town!W$1333:W$1578)</f>
        <v>41</v>
      </c>
      <c r="Z2340" s="1">
        <f>SUMIF(Town!$AR$1333:$AR$1578,$AX2340,Town!X$1333:X$1578)</f>
        <v>50</v>
      </c>
      <c r="AB2340" s="1">
        <f>SUMIF(Town!$AR$1333:$AR$1578,$AX2340,Town!Z$1333:Z$1578)</f>
        <v>42</v>
      </c>
      <c r="AF2340" s="1">
        <f>SUMIF(Town!$AR$1333:$AR$1578,$AX2340,Town!AD$1333:AD$1578)</f>
        <v>35</v>
      </c>
      <c r="AK2340" s="7">
        <f t="shared" si="1271"/>
        <v>5</v>
      </c>
      <c r="AL2340" s="7">
        <f t="shared" si="1272"/>
        <v>10</v>
      </c>
      <c r="AM2340" s="7">
        <f t="shared" si="1273"/>
        <v>9</v>
      </c>
      <c r="AN2340" s="2">
        <f t="shared" si="1274"/>
        <v>3.2254123396456932E-2</v>
      </c>
      <c r="AO2340" s="2">
        <f t="shared" si="1275"/>
        <v>3.5430665852168603E-3</v>
      </c>
      <c r="AP2340" s="2">
        <f t="shared" si="1276"/>
        <v>5.0091631032376299E-3</v>
      </c>
      <c r="AR2340" t="str">
        <f t="shared" si="1277"/>
        <v>Rutland</v>
      </c>
      <c r="AS2340" t="s">
        <v>2938</v>
      </c>
      <c r="AT2340" s="184">
        <v>1</v>
      </c>
      <c r="AV2340" s="97">
        <v>50</v>
      </c>
      <c r="AW2340" s="99">
        <v>21</v>
      </c>
      <c r="AX2340" s="105">
        <f t="shared" si="1278"/>
        <v>50021</v>
      </c>
      <c r="AZ2340" s="7" t="s">
        <v>2951</v>
      </c>
      <c r="BA2340" t="s">
        <v>3184</v>
      </c>
    </row>
    <row r="2341" spans="1:53" hidden="1" outlineLevel="1">
      <c r="A2341" t="s">
        <v>637</v>
      </c>
      <c r="B2341" t="s">
        <v>2938</v>
      </c>
      <c r="C2341" s="1">
        <f t="shared" si="1263"/>
        <v>5558</v>
      </c>
      <c r="D2341" s="7">
        <f>IF(R2341&gt;0,RANK(R2341,(R2341:T2341,U2341:AI2341)),0)</f>
        <v>1</v>
      </c>
      <c r="E2341" s="7">
        <f>IF(S2341&gt;0,RANK(S2341,(R2341:T2341,U2341:AI2341)),0)</f>
        <v>6</v>
      </c>
      <c r="F2341" s="7">
        <f>IF(T2341&gt;0,RANK(T2341,(R2341:T2341,U2341:AI2341)),0)</f>
        <v>3</v>
      </c>
      <c r="G2341" s="7">
        <f>IF(U2341&gt;0,RANK(U2341,(R2341:T2341,U2341:AI2341)),0)</f>
        <v>4</v>
      </c>
      <c r="H2341" s="7">
        <f t="shared" si="1264"/>
        <v>2</v>
      </c>
      <c r="I2341" s="49">
        <f t="shared" si="1265"/>
        <v>313</v>
      </c>
      <c r="J2341" s="177">
        <f t="shared" si="1259"/>
        <v>5.6315221302626846E-2</v>
      </c>
      <c r="K2341" s="2"/>
      <c r="L2341" s="2">
        <f t="shared" si="1266"/>
        <v>0.34688736955739474</v>
      </c>
      <c r="M2341" s="2">
        <f t="shared" si="1267"/>
        <v>1.7992083483267363E-2</v>
      </c>
      <c r="N2341" s="2">
        <f t="shared" si="1268"/>
        <v>0.20043181000359842</v>
      </c>
      <c r="O2341" s="2">
        <f t="shared" si="1269"/>
        <v>8.6362000719683335E-2</v>
      </c>
      <c r="P2341" s="2">
        <f t="shared" si="1270"/>
        <v>0.2905721482547679</v>
      </c>
      <c r="Q2341" s="2">
        <f t="shared" si="1260"/>
        <v>5.7754587981288241E-2</v>
      </c>
      <c r="R2341" s="1">
        <f>SUMIF(Town!$AR$1333:$AR$1578,$AX2341,Town!P$1333:P$1578)</f>
        <v>1928</v>
      </c>
      <c r="S2341" s="1">
        <f>SUMIF(Town!$AR$1333:$AR$1578,$AX2341,Town!Q$1333:Q$1578)</f>
        <v>100</v>
      </c>
      <c r="T2341" s="1">
        <f>SUMIF(Town!$AR$1333:$AR$1578,$AX2341,Town!R$1333:R$1578)</f>
        <v>1114</v>
      </c>
      <c r="U2341" s="1">
        <f>SUMIF(Town!$AR$1333:$AR$1578,$AX2341,Town!S$1333:S$1578)</f>
        <v>480</v>
      </c>
      <c r="V2341" s="1">
        <f>SUMIF(Town!$AR$1333:$AR$1578,$AX2341,Town!T$1333:T$1578)</f>
        <v>1615</v>
      </c>
      <c r="W2341" s="1">
        <f>SUMIF(Town!$AR$1333:$AR$1578,$AX2341,Town!U$1333:U$1578)</f>
        <v>195</v>
      </c>
      <c r="X2341" s="1">
        <f>SUMIF(Town!$AR$1333:$AR$1578,$AX2341,Town!V$1333:V$1578)</f>
        <v>16</v>
      </c>
      <c r="Y2341" s="1">
        <f>SUMIF(Town!$AR$1333:$AR$1578,$AX2341,Town!W$1333:W$1578)</f>
        <v>23</v>
      </c>
      <c r="Z2341" s="1">
        <f>SUMIF(Town!$AR$1333:$AR$1578,$AX2341,Town!X$1333:X$1578)</f>
        <v>36</v>
      </c>
      <c r="AB2341" s="1">
        <f>SUMIF(Town!$AR$1333:$AR$1578,$AX2341,Town!Z$1333:Z$1578)</f>
        <v>41</v>
      </c>
      <c r="AF2341" s="1">
        <f>SUMIF(Town!$AR$1333:$AR$1578,$AX2341,Town!AD$1333:AD$1578)</f>
        <v>10</v>
      </c>
      <c r="AK2341" s="7">
        <f t="shared" si="1271"/>
        <v>5</v>
      </c>
      <c r="AL2341" s="7">
        <f t="shared" si="1272"/>
        <v>10</v>
      </c>
      <c r="AM2341" s="7">
        <f t="shared" si="1273"/>
        <v>9</v>
      </c>
      <c r="AN2341" s="2">
        <f t="shared" si="1274"/>
        <v>3.5084562792371356E-2</v>
      </c>
      <c r="AO2341" s="2">
        <f t="shared" si="1275"/>
        <v>2.8787333573227778E-3</v>
      </c>
      <c r="AP2341" s="2">
        <f t="shared" si="1276"/>
        <v>4.1381792011514935E-3</v>
      </c>
      <c r="AR2341" t="str">
        <f t="shared" si="1277"/>
        <v>Washington</v>
      </c>
      <c r="AS2341" t="s">
        <v>2938</v>
      </c>
      <c r="AT2341" s="184">
        <v>1</v>
      </c>
      <c r="AV2341" s="97">
        <v>50</v>
      </c>
      <c r="AW2341" s="99">
        <v>23</v>
      </c>
      <c r="AX2341" s="105">
        <f t="shared" si="1278"/>
        <v>50023</v>
      </c>
      <c r="AZ2341" s="7" t="s">
        <v>2951</v>
      </c>
      <c r="BA2341" t="s">
        <v>3184</v>
      </c>
    </row>
    <row r="2342" spans="1:53" hidden="1" outlineLevel="1">
      <c r="A2342" t="s">
        <v>2452</v>
      </c>
      <c r="B2342" t="s">
        <v>2938</v>
      </c>
      <c r="C2342" s="1">
        <f t="shared" si="1263"/>
        <v>3453</v>
      </c>
      <c r="D2342" s="7">
        <f>IF(R2342&gt;0,RANK(R2342,(R2342:T2342,U2342:AI2342)),0)</f>
        <v>2</v>
      </c>
      <c r="E2342" s="7">
        <f>IF(S2342&gt;0,RANK(S2342,(R2342:T2342,U2342:AI2342)),0)</f>
        <v>6</v>
      </c>
      <c r="F2342" s="7">
        <f>IF(T2342&gt;0,RANK(T2342,(R2342:T2342,U2342:AI2342)),0)</f>
        <v>3</v>
      </c>
      <c r="G2342" s="7">
        <f>IF(U2342&gt;0,RANK(U2342,(R2342:T2342,U2342:AI2342)),0)</f>
        <v>4</v>
      </c>
      <c r="H2342" s="7">
        <f t="shared" si="1264"/>
        <v>1</v>
      </c>
      <c r="I2342" s="49">
        <f t="shared" si="1265"/>
        <v>431</v>
      </c>
      <c r="J2342" s="177">
        <f>I2342/C2342</f>
        <v>0.12481899797277729</v>
      </c>
      <c r="K2342" s="2"/>
      <c r="L2342" s="2">
        <f t="shared" si="1266"/>
        <v>0.24413553431798435</v>
      </c>
      <c r="M2342" s="2">
        <f t="shared" si="1267"/>
        <v>2.8670721112076455E-2</v>
      </c>
      <c r="N2342" s="2">
        <f t="shared" si="1268"/>
        <v>0.17868520127425427</v>
      </c>
      <c r="O2342" s="2">
        <f t="shared" si="1269"/>
        <v>9.0935418476686944E-2</v>
      </c>
      <c r="P2342" s="2">
        <f t="shared" si="1270"/>
        <v>0.36895453229076164</v>
      </c>
      <c r="Q2342" s="2">
        <f t="shared" si="1260"/>
        <v>8.8618592528236395E-2</v>
      </c>
      <c r="R2342" s="1">
        <f>SUMIF(Town!$AR$1333:$AR$1578,$AX2342,Town!P$1333:P$1578)</f>
        <v>843</v>
      </c>
      <c r="S2342" s="1">
        <f>SUMIF(Town!$AR$1333:$AR$1578,$AX2342,Town!Q$1333:Q$1578)</f>
        <v>99</v>
      </c>
      <c r="T2342" s="1">
        <f>SUMIF(Town!$AR$1333:$AR$1578,$AX2342,Town!R$1333:R$1578)</f>
        <v>617</v>
      </c>
      <c r="U2342" s="1">
        <f>SUMIF(Town!$AR$1333:$AR$1578,$AX2342,Town!S$1333:S$1578)</f>
        <v>314</v>
      </c>
      <c r="V2342" s="1">
        <f>SUMIF(Town!$AR$1333:$AR$1578,$AX2342,Town!T$1333:T$1578)</f>
        <v>1274</v>
      </c>
      <c r="W2342" s="1">
        <f>SUMIF(Town!$AR$1333:$AR$1578,$AX2342,Town!U$1333:U$1578)</f>
        <v>205</v>
      </c>
      <c r="X2342" s="1">
        <f>SUMIF(Town!$AR$1333:$AR$1578,$AX2342,Town!V$1333:V$1578)</f>
        <v>12</v>
      </c>
      <c r="Y2342" s="1">
        <f>SUMIF(Town!$AR$1333:$AR$1578,$AX2342,Town!W$1333:W$1578)</f>
        <v>26</v>
      </c>
      <c r="Z2342" s="1">
        <f>SUMIF(Town!$AR$1333:$AR$1578,$AX2342,Town!X$1333:X$1578)</f>
        <v>29</v>
      </c>
      <c r="AB2342" s="1">
        <f>SUMIF(Town!$AR$1333:$AR$1578,$AX2342,Town!Z$1333:Z$1578)</f>
        <v>24</v>
      </c>
      <c r="AF2342" s="1">
        <f>SUMIF(Town!$AR$1333:$AR$1578,$AX2342,Town!AD$1333:AD$1578)</f>
        <v>10</v>
      </c>
      <c r="AK2342" s="7">
        <f t="shared" si="1271"/>
        <v>5</v>
      </c>
      <c r="AL2342" s="7">
        <f t="shared" si="1272"/>
        <v>10</v>
      </c>
      <c r="AM2342" s="7">
        <f t="shared" si="1273"/>
        <v>8</v>
      </c>
      <c r="AN2342" s="2">
        <f t="shared" si="1274"/>
        <v>5.9368664929047209E-2</v>
      </c>
      <c r="AO2342" s="2">
        <f t="shared" si="1275"/>
        <v>3.4752389226759338E-3</v>
      </c>
      <c r="AP2342" s="2">
        <f t="shared" si="1276"/>
        <v>7.5296843324645238E-3</v>
      </c>
      <c r="AR2342" t="str">
        <f t="shared" si="1277"/>
        <v>Windham</v>
      </c>
      <c r="AS2342" t="s">
        <v>2938</v>
      </c>
      <c r="AT2342" s="184">
        <v>1</v>
      </c>
      <c r="AV2342" s="97">
        <v>50</v>
      </c>
      <c r="AW2342" s="99">
        <v>25</v>
      </c>
      <c r="AX2342" s="105">
        <f t="shared" si="1278"/>
        <v>50025</v>
      </c>
      <c r="AZ2342" s="7" t="s">
        <v>2951</v>
      </c>
      <c r="BA2342" t="s">
        <v>3184</v>
      </c>
    </row>
    <row r="2343" spans="1:53" hidden="1" outlineLevel="1">
      <c r="A2343" t="s">
        <v>1842</v>
      </c>
      <c r="B2343" t="s">
        <v>2938</v>
      </c>
      <c r="C2343" s="1">
        <f t="shared" si="1263"/>
        <v>5775</v>
      </c>
      <c r="D2343" s="7">
        <f>IF(R2343&gt;0,RANK(R2343,(R2343:T2343,U2343:AI2343)),0)</f>
        <v>2</v>
      </c>
      <c r="E2343" s="7">
        <f>IF(S2343&gt;0,RANK(S2343,(R2343:T2343,U2343:AI2343)),0)</f>
        <v>6</v>
      </c>
      <c r="F2343" s="7">
        <f>IF(T2343&gt;0,RANK(T2343,(R2343:T2343,U2343:AI2343)),0)</f>
        <v>3</v>
      </c>
      <c r="G2343" s="7">
        <f>IF(U2343&gt;0,RANK(U2343,(R2343:T2343,U2343:AI2343)),0)</f>
        <v>4</v>
      </c>
      <c r="H2343" s="7">
        <f t="shared" si="1264"/>
        <v>1</v>
      </c>
      <c r="I2343" s="49">
        <f t="shared" si="1265"/>
        <v>263</v>
      </c>
      <c r="J2343" s="177">
        <f>I2343/C2343</f>
        <v>4.5541125541125542E-2</v>
      </c>
      <c r="K2343" s="2"/>
      <c r="L2343" s="2">
        <f t="shared" si="1266"/>
        <v>0.30164502164502166</v>
      </c>
      <c r="M2343" s="2">
        <f t="shared" si="1267"/>
        <v>2.0086580086580087E-2</v>
      </c>
      <c r="N2343" s="2">
        <f t="shared" si="1268"/>
        <v>0.16865800865800865</v>
      </c>
      <c r="O2343" s="2">
        <f t="shared" si="1269"/>
        <v>9.004329004329005E-2</v>
      </c>
      <c r="P2343" s="2">
        <f t="shared" si="1270"/>
        <v>0.34718614718614721</v>
      </c>
      <c r="Q2343" s="2">
        <f t="shared" si="1260"/>
        <v>7.2380952380952379E-2</v>
      </c>
      <c r="R2343" s="1">
        <f>SUMIF(Town!$AR$1333:$AR$1578,$AX2343,Town!P$1333:P$1578)</f>
        <v>1742</v>
      </c>
      <c r="S2343" s="1">
        <f>SUMIF(Town!$AR$1333:$AR$1578,$AX2343,Town!Q$1333:Q$1578)</f>
        <v>116</v>
      </c>
      <c r="T2343" s="1">
        <f>SUMIF(Town!$AR$1333:$AR$1578,$AX2343,Town!R$1333:R$1578)</f>
        <v>974</v>
      </c>
      <c r="U2343" s="1">
        <f>SUMIF(Town!$AR$1333:$AR$1578,$AX2343,Town!S$1333:S$1578)</f>
        <v>520</v>
      </c>
      <c r="V2343" s="1">
        <f>SUMIF(Town!$AR$1333:$AR$1578,$AX2343,Town!T$1333:T$1578)</f>
        <v>2005</v>
      </c>
      <c r="W2343" s="1">
        <f>SUMIF(Town!$AR$1333:$AR$1578,$AX2343,Town!U$1333:U$1578)</f>
        <v>260</v>
      </c>
      <c r="X2343" s="1">
        <f>SUMIF(Town!$AR$1333:$AR$1578,$AX2343,Town!V$1333:V$1578)</f>
        <v>39</v>
      </c>
      <c r="Y2343" s="1">
        <f>SUMIF(Town!$AR$1333:$AR$1578,$AX2343,Town!W$1333:W$1578)</f>
        <v>37</v>
      </c>
      <c r="Z2343" s="1">
        <f>SUMIF(Town!$AR$1333:$AR$1578,$AX2343,Town!X$1333:X$1578)</f>
        <v>39</v>
      </c>
      <c r="AB2343" s="1">
        <f>SUMIF(Town!$AR$1333:$AR$1578,$AX2343,Town!Z$1333:Z$1578)</f>
        <v>29</v>
      </c>
      <c r="AF2343" s="1">
        <f>SUMIF(Town!$AR$1333:$AR$1578,$AX2343,Town!AD$1333:AD$1578)</f>
        <v>14</v>
      </c>
      <c r="AK2343" s="7">
        <f t="shared" si="1271"/>
        <v>5</v>
      </c>
      <c r="AL2343" s="7">
        <f t="shared" si="1272"/>
        <v>7</v>
      </c>
      <c r="AM2343" s="7">
        <f t="shared" si="1273"/>
        <v>9</v>
      </c>
      <c r="AN2343" s="2">
        <f t="shared" si="1274"/>
        <v>4.5021645021645025E-2</v>
      </c>
      <c r="AO2343" s="2">
        <f t="shared" si="1275"/>
        <v>6.7532467532467532E-3</v>
      </c>
      <c r="AP2343" s="2">
        <f t="shared" si="1276"/>
        <v>6.4069264069264069E-3</v>
      </c>
      <c r="AR2343" t="str">
        <f t="shared" si="1277"/>
        <v>Windsor</v>
      </c>
      <c r="AS2343" t="s">
        <v>2938</v>
      </c>
      <c r="AT2343" s="184">
        <v>1</v>
      </c>
      <c r="AV2343" s="97">
        <v>50</v>
      </c>
      <c r="AW2343" s="99">
        <v>27</v>
      </c>
      <c r="AX2343" s="105">
        <f t="shared" si="1278"/>
        <v>50027</v>
      </c>
      <c r="AZ2343" s="7" t="s">
        <v>2951</v>
      </c>
      <c r="BA2343" t="s">
        <v>3184</v>
      </c>
    </row>
    <row r="2344" spans="1:53" collapsed="1">
      <c r="A2344" t="s">
        <v>285</v>
      </c>
      <c r="B2344" t="s">
        <v>1105</v>
      </c>
      <c r="C2344" s="1">
        <f t="shared" si="1263"/>
        <v>61428</v>
      </c>
      <c r="D2344" s="7">
        <f>IF(R2344&gt;0,RANK(R2344,(R2344:T2344,U2344:AI2344)),0)</f>
        <v>2</v>
      </c>
      <c r="E2344" s="7">
        <f>IF(S2344&gt;0,RANK(S2344,(R2344:T2344,U2344:AI2344)),0)</f>
        <v>6</v>
      </c>
      <c r="F2344" s="7">
        <f>IF(T2344&gt;0,RANK(T2344,(R2344:T2344,U2344:AI2344)),0)</f>
        <v>3</v>
      </c>
      <c r="G2344" s="7">
        <f>IF(U2344&gt;0,RANK(U2344,(R2344:T2344,U2344:AI2344)),0)</f>
        <v>4</v>
      </c>
      <c r="H2344" s="7">
        <f t="shared" si="1264"/>
        <v>1</v>
      </c>
      <c r="I2344" s="49">
        <f t="shared" si="1265"/>
        <v>1440</v>
      </c>
      <c r="J2344" s="177">
        <f>I2344/C2344</f>
        <v>2.3442078530963077E-2</v>
      </c>
      <c r="K2344" s="2"/>
      <c r="L2344" s="2">
        <f t="shared" si="1266"/>
        <v>0.3017190857589373</v>
      </c>
      <c r="M2344" s="2">
        <f t="shared" si="1267"/>
        <v>1.8004818649475809E-2</v>
      </c>
      <c r="N2344" s="2">
        <f t="shared" si="1268"/>
        <v>0.1917855049814417</v>
      </c>
      <c r="O2344" s="2">
        <f t="shared" si="1269"/>
        <v>9.656834017060624E-2</v>
      </c>
      <c r="P2344" s="2">
        <f t="shared" si="1270"/>
        <v>0.32516116428990038</v>
      </c>
      <c r="Q2344" s="2">
        <f t="shared" si="1260"/>
        <v>6.6761086149638549E-2</v>
      </c>
      <c r="R2344" s="1">
        <f t="shared" ref="R2344:W2344" si="1279">SUM(R2330:R2343)</f>
        <v>18534</v>
      </c>
      <c r="S2344" s="1">
        <f t="shared" si="1279"/>
        <v>1106</v>
      </c>
      <c r="T2344" s="1">
        <f t="shared" si="1279"/>
        <v>11781</v>
      </c>
      <c r="U2344" s="1">
        <f t="shared" si="1279"/>
        <v>5932</v>
      </c>
      <c r="V2344" s="1">
        <f t="shared" si="1279"/>
        <v>19974</v>
      </c>
      <c r="W2344" s="1">
        <f t="shared" si="1279"/>
        <v>2551</v>
      </c>
      <c r="X2344" s="1">
        <f>SUM(X2330:X2343)</f>
        <v>212</v>
      </c>
      <c r="Y2344" s="1">
        <f>SUM(Y2330:Y2343)</f>
        <v>361</v>
      </c>
      <c r="Z2344" s="1">
        <f>SUM(Z2330:Z2343)</f>
        <v>423</v>
      </c>
      <c r="AB2344" s="1">
        <f>SUM(AB2330:AB2343)</f>
        <v>390</v>
      </c>
      <c r="AF2344" s="1">
        <f>SUM(AF2330:AF2343)</f>
        <v>164</v>
      </c>
      <c r="AK2344" s="7">
        <f t="shared" si="1271"/>
        <v>5</v>
      </c>
      <c r="AL2344" s="7">
        <f t="shared" si="1272"/>
        <v>10</v>
      </c>
      <c r="AM2344" s="7">
        <f t="shared" si="1273"/>
        <v>9</v>
      </c>
      <c r="AN2344" s="2">
        <f t="shared" si="1274"/>
        <v>4.1528293286449178E-2</v>
      </c>
      <c r="AO2344" s="2">
        <f t="shared" si="1275"/>
        <v>3.451194894836231E-3</v>
      </c>
      <c r="AP2344" s="2">
        <f t="shared" si="1276"/>
        <v>5.876798853942827E-3</v>
      </c>
      <c r="AR2344" t="str">
        <f t="shared" si="1277"/>
        <v>Vermont</v>
      </c>
      <c r="AS2344" t="s">
        <v>1105</v>
      </c>
      <c r="AT2344" s="184"/>
      <c r="AV2344" s="97">
        <v>50</v>
      </c>
      <c r="AW2344" s="99"/>
      <c r="AX2344" s="97">
        <v>50</v>
      </c>
      <c r="AZ2344" s="7" t="s">
        <v>1619</v>
      </c>
      <c r="BA2344" t="s">
        <v>3184</v>
      </c>
    </row>
    <row r="2345" spans="1:53">
      <c r="C2345" s="1"/>
      <c r="E2345" s="7"/>
      <c r="F2345" s="7"/>
      <c r="G2345" s="7"/>
      <c r="H2345" s="7"/>
      <c r="I2345" s="49"/>
      <c r="J2345" s="177"/>
      <c r="K2345" s="2"/>
      <c r="AK2345" s="7"/>
      <c r="AL2345" s="7"/>
      <c r="AM2345" s="7"/>
      <c r="AT2345" s="184"/>
      <c r="AV2345" s="97"/>
      <c r="AW2345" s="99"/>
    </row>
    <row r="2346" spans="1:53" hidden="1" outlineLevel="1">
      <c r="A2346" t="s">
        <v>330</v>
      </c>
      <c r="B2346" t="s">
        <v>198</v>
      </c>
      <c r="C2346" s="1">
        <f t="shared" ref="C2346:C2377" si="1280">SUM(R2346:AI2346)</f>
        <v>4322</v>
      </c>
      <c r="D2346" s="7">
        <f>IF(R2346&gt;0,RANK(R2346,(R2346:T2346,U2346:AI2346)),0)</f>
        <v>5</v>
      </c>
      <c r="E2346" s="7">
        <f>IF(S2346&gt;0,RANK(S2346,(R2346:T2346,U2346:AI2346)),0)</f>
        <v>8</v>
      </c>
      <c r="F2346" s="7">
        <f>IF(T2346&gt;0,RANK(T2346,(R2346:T2346,U2346:AI2346)),0)</f>
        <v>2</v>
      </c>
      <c r="G2346" s="7">
        <f>IF(U2346&gt;0,RANK(U2346,(R2346:T2346,U2346:AI2346)),0)</f>
        <v>3</v>
      </c>
      <c r="H2346" s="7">
        <f t="shared" ref="H2346:H2377" si="1281">IF(V2346&gt;0,RANK(V2346,(R2346:AB2346)),0)</f>
        <v>1</v>
      </c>
      <c r="I2346" s="49">
        <f t="shared" ref="I2346:I2377" si="1282">MAX(R2346:AA2346)-LARGE(R2346:AA2346,2)</f>
        <v>1161</v>
      </c>
      <c r="J2346" s="177">
        <f t="shared" ref="J2346:J2409" si="1283">I2346/C2346</f>
        <v>0.26862563627950026</v>
      </c>
      <c r="K2346" s="2"/>
      <c r="L2346" s="2">
        <f t="shared" ref="L2346:L2377" si="1284">IF($C2346=0,"-",R2346/$C2346)</f>
        <v>4.8588616381304954E-2</v>
      </c>
      <c r="M2346" s="2">
        <f t="shared" ref="M2346:M2377" si="1285">IF($C2346=0,"-",S2346/$C2346)</f>
        <v>9.254974548819991E-4</v>
      </c>
      <c r="N2346" s="2">
        <f t="shared" ref="N2346:N2377" si="1286">IF($C2346=0,"-",T2346/$C2346)</f>
        <v>0.20985654789449329</v>
      </c>
      <c r="O2346" s="2">
        <f t="shared" si="1269"/>
        <v>0.15849143914854233</v>
      </c>
      <c r="P2346" s="2">
        <f t="shared" ref="P2346:P2377" si="1287">IF($C2346=0,"-",V2346/$C2346)</f>
        <v>0.47848218417399352</v>
      </c>
      <c r="Q2346" s="2">
        <f t="shared" si="1260"/>
        <v>0.10365571494678388</v>
      </c>
      <c r="R2346" s="1">
        <v>210</v>
      </c>
      <c r="S2346" s="1">
        <v>4</v>
      </c>
      <c r="T2346" s="1">
        <v>907</v>
      </c>
      <c r="U2346" s="1">
        <v>685</v>
      </c>
      <c r="V2346" s="1">
        <v>2068</v>
      </c>
      <c r="W2346" s="1">
        <v>411</v>
      </c>
      <c r="X2346" s="1">
        <v>4</v>
      </c>
      <c r="Y2346" s="1">
        <v>4</v>
      </c>
      <c r="Z2346" s="1">
        <v>12</v>
      </c>
      <c r="AD2346" s="1">
        <v>10</v>
      </c>
      <c r="AF2346" s="1">
        <v>1</v>
      </c>
      <c r="AG2346" s="1">
        <v>2</v>
      </c>
      <c r="AI2346" s="1">
        <v>4</v>
      </c>
      <c r="AK2346" s="7">
        <f t="shared" ref="AK2346:AK2377" si="1288">IF(W2346&gt;0,RANK(W2346,(R2346:AB2346)),0)</f>
        <v>4</v>
      </c>
      <c r="AL2346" s="7">
        <f t="shared" ref="AL2346:AL2377" si="1289">IF(X2346&gt;0,RANK(X2346,(R2346:AB2346)),0)</f>
        <v>7</v>
      </c>
      <c r="AM2346" s="7">
        <f t="shared" ref="AM2346:AM2377" si="1290">IF(Y2346&gt;0,RANK(Y2346,(R2346:AB2346)),0)</f>
        <v>7</v>
      </c>
      <c r="AN2346" s="2">
        <f t="shared" ref="AN2346:AN2377" si="1291">IF($C2346=0,"-",W2346/$C2346)</f>
        <v>9.5094863489125409E-2</v>
      </c>
      <c r="AO2346" s="2">
        <f t="shared" ref="AO2346:AO2377" si="1292">IF($C2346=0,"-",X2346/$C2346)</f>
        <v>9.254974548819991E-4</v>
      </c>
      <c r="AP2346" s="2">
        <f t="shared" ref="AP2346:AP2377" si="1293">IF($C2346=0,"-",Y2346/$C2346)</f>
        <v>9.254974548819991E-4</v>
      </c>
      <c r="AR2346" t="str">
        <f t="shared" ref="AR2346:AR2377" si="1294">A2346</f>
        <v>Accomack</v>
      </c>
      <c r="AS2346" t="s">
        <v>198</v>
      </c>
      <c r="AT2346" s="184">
        <v>2</v>
      </c>
      <c r="AV2346" s="97">
        <v>51</v>
      </c>
      <c r="AW2346" s="99">
        <v>1</v>
      </c>
      <c r="AX2346" s="105">
        <f t="shared" ref="AX2346:AX2377" si="1295">AV2346*1000+AW2346</f>
        <v>51001</v>
      </c>
      <c r="AZ2346" s="7" t="s">
        <v>2951</v>
      </c>
      <c r="BA2346" t="s">
        <v>3184</v>
      </c>
    </row>
    <row r="2347" spans="1:53" hidden="1" outlineLevel="1">
      <c r="A2347" t="s">
        <v>501</v>
      </c>
      <c r="B2347" t="s">
        <v>198</v>
      </c>
      <c r="C2347" s="1">
        <f t="shared" si="1280"/>
        <v>14770</v>
      </c>
      <c r="D2347" s="7">
        <f>IF(R2347&gt;0,RANK(R2347,(R2347:T2347,U2347:AI2347)),0)</f>
        <v>4</v>
      </c>
      <c r="E2347" s="7">
        <f>IF(S2347&gt;0,RANK(S2347,(R2347:T2347,U2347:AI2347)),0)</f>
        <v>6</v>
      </c>
      <c r="F2347" s="7">
        <f>IF(T2347&gt;0,RANK(T2347,(R2347:T2347,U2347:AI2347)),0)</f>
        <v>1</v>
      </c>
      <c r="G2347" s="7">
        <f>IF(U2347&gt;0,RANK(U2347,(R2347:T2347,U2347:AI2347)),0)</f>
        <v>3</v>
      </c>
      <c r="H2347" s="7">
        <f t="shared" si="1281"/>
        <v>2</v>
      </c>
      <c r="I2347" s="49">
        <f t="shared" si="1282"/>
        <v>1858</v>
      </c>
      <c r="J2347" s="177">
        <f t="shared" si="1283"/>
        <v>0.12579553148273528</v>
      </c>
      <c r="K2347" s="2"/>
      <c r="L2347" s="2">
        <f t="shared" si="1284"/>
        <v>0.15612728503723763</v>
      </c>
      <c r="M2347" s="2">
        <f t="shared" si="1285"/>
        <v>4.1299932295192961E-3</v>
      </c>
      <c r="N2347" s="2">
        <f t="shared" si="1286"/>
        <v>0.37386594448205823</v>
      </c>
      <c r="O2347" s="2">
        <f t="shared" si="1269"/>
        <v>0.16398104265402844</v>
      </c>
      <c r="P2347" s="2">
        <f t="shared" si="1287"/>
        <v>0.24807041299932295</v>
      </c>
      <c r="Q2347" s="2">
        <f t="shared" si="1260"/>
        <v>5.3825321597833403E-2</v>
      </c>
      <c r="R2347" s="1">
        <v>2306</v>
      </c>
      <c r="S2347" s="1">
        <v>61</v>
      </c>
      <c r="T2347" s="1">
        <v>5522</v>
      </c>
      <c r="U2347" s="1">
        <v>2422</v>
      </c>
      <c r="V2347" s="1">
        <v>3664</v>
      </c>
      <c r="W2347" s="1">
        <v>665</v>
      </c>
      <c r="X2347" s="1">
        <v>14</v>
      </c>
      <c r="Y2347" s="1">
        <v>20</v>
      </c>
      <c r="Z2347" s="1">
        <v>48</v>
      </c>
      <c r="AD2347" s="1">
        <v>22</v>
      </c>
      <c r="AF2347" s="1">
        <v>8</v>
      </c>
      <c r="AG2347" s="1">
        <v>4</v>
      </c>
      <c r="AI2347" s="1">
        <v>14</v>
      </c>
      <c r="AK2347" s="7">
        <f t="shared" si="1288"/>
        <v>5</v>
      </c>
      <c r="AL2347" s="7">
        <f t="shared" si="1289"/>
        <v>9</v>
      </c>
      <c r="AM2347" s="7">
        <f t="shared" si="1290"/>
        <v>8</v>
      </c>
      <c r="AN2347" s="2">
        <f t="shared" si="1291"/>
        <v>4.5023696682464455E-2</v>
      </c>
      <c r="AO2347" s="2">
        <f t="shared" si="1292"/>
        <v>9.4786729857819908E-4</v>
      </c>
      <c r="AP2347" s="2">
        <f t="shared" si="1293"/>
        <v>1.3540961408259986E-3</v>
      </c>
      <c r="AR2347" t="str">
        <f t="shared" si="1294"/>
        <v>Albemarle</v>
      </c>
      <c r="AS2347" t="s">
        <v>198</v>
      </c>
      <c r="AT2347" s="184">
        <v>5</v>
      </c>
      <c r="AV2347" s="97">
        <v>51</v>
      </c>
      <c r="AW2347" s="99">
        <v>3</v>
      </c>
      <c r="AX2347" s="105">
        <f t="shared" si="1295"/>
        <v>51003</v>
      </c>
      <c r="AZ2347" s="7" t="s">
        <v>2951</v>
      </c>
      <c r="BA2347" t="s">
        <v>3184</v>
      </c>
    </row>
    <row r="2348" spans="1:53" hidden="1" outlineLevel="1">
      <c r="A2348" t="s">
        <v>2942</v>
      </c>
      <c r="B2348" t="s">
        <v>198</v>
      </c>
      <c r="C2348" s="1">
        <f t="shared" si="1280"/>
        <v>1581</v>
      </c>
      <c r="D2348" s="7">
        <f>IF(R2348&gt;0,RANK(R2348,(R2348:T2348,U2348:AI2348)),0)</f>
        <v>5</v>
      </c>
      <c r="E2348" s="7">
        <f>IF(S2348&gt;0,RANK(S2348,(R2348:T2348,U2348:AI2348)),0)</f>
        <v>7</v>
      </c>
      <c r="F2348" s="7">
        <f>IF(T2348&gt;0,RANK(T2348,(R2348:T2348,U2348:AI2348)),0)</f>
        <v>2</v>
      </c>
      <c r="G2348" s="7">
        <f>IF(U2348&gt;0,RANK(U2348,(R2348:T2348,U2348:AI2348)),0)</f>
        <v>3</v>
      </c>
      <c r="H2348" s="7">
        <f t="shared" si="1281"/>
        <v>1</v>
      </c>
      <c r="I2348" s="49">
        <f t="shared" si="1282"/>
        <v>363</v>
      </c>
      <c r="J2348" s="177">
        <f t="shared" si="1283"/>
        <v>0.22960151802656548</v>
      </c>
      <c r="K2348" s="2"/>
      <c r="L2348" s="2">
        <f t="shared" si="1284"/>
        <v>4.3010752688172046E-2</v>
      </c>
      <c r="M2348" s="2">
        <f t="shared" si="1285"/>
        <v>2.5300442757748261E-3</v>
      </c>
      <c r="N2348" s="2">
        <f t="shared" si="1286"/>
        <v>0.23972169512966476</v>
      </c>
      <c r="O2348" s="2">
        <f t="shared" si="1269"/>
        <v>0.15433270082226438</v>
      </c>
      <c r="P2348" s="2">
        <f t="shared" si="1287"/>
        <v>0.46932321315623021</v>
      </c>
      <c r="Q2348" s="2">
        <f t="shared" si="1260"/>
        <v>9.1081593927893778E-2</v>
      </c>
      <c r="R2348" s="1">
        <v>68</v>
      </c>
      <c r="S2348" s="1">
        <v>4</v>
      </c>
      <c r="T2348" s="1">
        <v>379</v>
      </c>
      <c r="U2348" s="1">
        <v>244</v>
      </c>
      <c r="V2348" s="1">
        <v>742</v>
      </c>
      <c r="W2348" s="1">
        <v>131</v>
      </c>
      <c r="X2348" s="1">
        <v>1</v>
      </c>
      <c r="Y2348" s="1">
        <v>2</v>
      </c>
      <c r="Z2348" s="1">
        <v>4</v>
      </c>
      <c r="AD2348" s="1">
        <v>5</v>
      </c>
      <c r="AF2348" s="1">
        <v>1</v>
      </c>
      <c r="AG2348" s="1">
        <v>0</v>
      </c>
      <c r="AI2348" s="1">
        <v>0</v>
      </c>
      <c r="AK2348" s="7">
        <f t="shared" si="1288"/>
        <v>4</v>
      </c>
      <c r="AL2348" s="7">
        <f t="shared" si="1289"/>
        <v>9</v>
      </c>
      <c r="AM2348" s="7">
        <f t="shared" si="1290"/>
        <v>8</v>
      </c>
      <c r="AN2348" s="2">
        <f t="shared" si="1291"/>
        <v>8.285895003162555E-2</v>
      </c>
      <c r="AO2348" s="2">
        <f t="shared" si="1292"/>
        <v>6.3251106894370653E-4</v>
      </c>
      <c r="AP2348" s="2">
        <f t="shared" si="1293"/>
        <v>1.2650221378874131E-3</v>
      </c>
      <c r="AR2348" t="str">
        <f t="shared" si="1294"/>
        <v>Alleghany</v>
      </c>
      <c r="AS2348" t="s">
        <v>198</v>
      </c>
      <c r="AT2348" s="184">
        <v>9</v>
      </c>
      <c r="AV2348" s="97">
        <v>51</v>
      </c>
      <c r="AW2348" s="99">
        <v>5</v>
      </c>
      <c r="AX2348" s="105">
        <f t="shared" si="1295"/>
        <v>51005</v>
      </c>
      <c r="AZ2348" s="7" t="s">
        <v>2951</v>
      </c>
      <c r="BA2348" t="s">
        <v>3184</v>
      </c>
    </row>
    <row r="2349" spans="1:53" hidden="1" outlineLevel="1">
      <c r="A2349" t="s">
        <v>2348</v>
      </c>
      <c r="B2349" t="s">
        <v>198</v>
      </c>
      <c r="C2349" s="1">
        <f t="shared" si="1280"/>
        <v>2195</v>
      </c>
      <c r="D2349" s="7">
        <f>IF(R2349&gt;0,RANK(R2349,(R2349:T2349,U2349:AI2349)),0)</f>
        <v>5</v>
      </c>
      <c r="E2349" s="7">
        <f>IF(S2349&gt;0,RANK(S2349,(R2349:T2349,U2349:AI2349)),0)</f>
        <v>6</v>
      </c>
      <c r="F2349" s="7">
        <f>IF(T2349&gt;0,RANK(T2349,(R2349:T2349,U2349:AI2349)),0)</f>
        <v>3</v>
      </c>
      <c r="G2349" s="7">
        <f>IF(U2349&gt;0,RANK(U2349,(R2349:T2349,U2349:AI2349)),0)</f>
        <v>2</v>
      </c>
      <c r="H2349" s="7">
        <f t="shared" si="1281"/>
        <v>1</v>
      </c>
      <c r="I2349" s="49">
        <f t="shared" si="1282"/>
        <v>585</v>
      </c>
      <c r="J2349" s="177">
        <f t="shared" si="1283"/>
        <v>0.26651480637813213</v>
      </c>
      <c r="K2349" s="2"/>
      <c r="L2349" s="2">
        <f t="shared" si="1284"/>
        <v>2.55125284738041E-2</v>
      </c>
      <c r="M2349" s="2">
        <f t="shared" si="1285"/>
        <v>1.8223234624145787E-3</v>
      </c>
      <c r="N2349" s="2">
        <f t="shared" si="1286"/>
        <v>0.20774487471526196</v>
      </c>
      <c r="O2349" s="2">
        <f t="shared" si="1269"/>
        <v>0.21412300683371299</v>
      </c>
      <c r="P2349" s="2">
        <f t="shared" si="1287"/>
        <v>0.48063781321184512</v>
      </c>
      <c r="Q2349" s="2">
        <f t="shared" si="1260"/>
        <v>7.0159453302961194E-2</v>
      </c>
      <c r="R2349" s="1">
        <v>56</v>
      </c>
      <c r="S2349" s="1">
        <v>4</v>
      </c>
      <c r="T2349" s="1">
        <v>456</v>
      </c>
      <c r="U2349" s="1">
        <v>470</v>
      </c>
      <c r="V2349" s="1">
        <v>1055</v>
      </c>
      <c r="W2349" s="1">
        <v>142</v>
      </c>
      <c r="X2349" s="1">
        <v>0</v>
      </c>
      <c r="Y2349" s="1">
        <v>3</v>
      </c>
      <c r="Z2349" s="1">
        <v>2</v>
      </c>
      <c r="AD2349" s="1">
        <v>3</v>
      </c>
      <c r="AF2349" s="1">
        <v>1</v>
      </c>
      <c r="AG2349" s="1">
        <v>1</v>
      </c>
      <c r="AI2349" s="1">
        <v>2</v>
      </c>
      <c r="AK2349" s="7">
        <f t="shared" si="1288"/>
        <v>4</v>
      </c>
      <c r="AL2349" s="7">
        <f t="shared" si="1289"/>
        <v>0</v>
      </c>
      <c r="AM2349" s="7">
        <f t="shared" si="1290"/>
        <v>7</v>
      </c>
      <c r="AN2349" s="2">
        <f t="shared" si="1291"/>
        <v>6.4692482915717539E-2</v>
      </c>
      <c r="AO2349" s="2">
        <f t="shared" si="1292"/>
        <v>0</v>
      </c>
      <c r="AP2349" s="2">
        <f t="shared" si="1293"/>
        <v>1.366742596810934E-3</v>
      </c>
      <c r="AR2349" t="str">
        <f t="shared" si="1294"/>
        <v>Amelia</v>
      </c>
      <c r="AS2349" t="s">
        <v>198</v>
      </c>
      <c r="AT2349" s="184">
        <v>4</v>
      </c>
      <c r="AV2349" s="97">
        <v>51</v>
      </c>
      <c r="AW2349" s="99">
        <v>7</v>
      </c>
      <c r="AX2349" s="105">
        <f t="shared" si="1295"/>
        <v>51007</v>
      </c>
      <c r="AZ2349" s="7" t="s">
        <v>2951</v>
      </c>
      <c r="BA2349" t="s">
        <v>3184</v>
      </c>
    </row>
    <row r="2350" spans="1:53" hidden="1" outlineLevel="1">
      <c r="A2350" t="s">
        <v>1310</v>
      </c>
      <c r="B2350" t="s">
        <v>198</v>
      </c>
      <c r="C2350" s="1">
        <f t="shared" si="1280"/>
        <v>4482</v>
      </c>
      <c r="D2350" s="7">
        <f>IF(R2350&gt;0,RANK(R2350,(R2350:T2350,U2350:AI2350)),0)</f>
        <v>5</v>
      </c>
      <c r="E2350" s="7">
        <f>IF(S2350&gt;0,RANK(S2350,(R2350:T2350,U2350:AI2350)),0)</f>
        <v>7</v>
      </c>
      <c r="F2350" s="7">
        <f>IF(T2350&gt;0,RANK(T2350,(R2350:T2350,U2350:AI2350)),0)</f>
        <v>3</v>
      </c>
      <c r="G2350" s="7">
        <f>IF(U2350&gt;0,RANK(U2350,(R2350:T2350,U2350:AI2350)),0)</f>
        <v>2</v>
      </c>
      <c r="H2350" s="7">
        <f t="shared" si="1281"/>
        <v>1</v>
      </c>
      <c r="I2350" s="49">
        <f t="shared" si="1282"/>
        <v>568</v>
      </c>
      <c r="J2350" s="177">
        <f t="shared" si="1283"/>
        <v>0.12672913877733155</v>
      </c>
      <c r="K2350" s="2"/>
      <c r="L2350" s="2">
        <f t="shared" si="1284"/>
        <v>3.3913431503792953E-2</v>
      </c>
      <c r="M2350" s="2">
        <f t="shared" si="1285"/>
        <v>2.2311468094600626E-3</v>
      </c>
      <c r="N2350" s="2">
        <f t="shared" si="1286"/>
        <v>0.19522534582775547</v>
      </c>
      <c r="O2350" s="2">
        <f t="shared" si="1269"/>
        <v>0.26974564926372158</v>
      </c>
      <c r="P2350" s="2">
        <f t="shared" si="1287"/>
        <v>0.39647478804105313</v>
      </c>
      <c r="Q2350" s="2">
        <f t="shared" si="1260"/>
        <v>0.10240963855421675</v>
      </c>
      <c r="R2350" s="1">
        <v>152</v>
      </c>
      <c r="S2350" s="1">
        <v>10</v>
      </c>
      <c r="T2350" s="1">
        <v>875</v>
      </c>
      <c r="U2350" s="1">
        <v>1209</v>
      </c>
      <c r="V2350" s="1">
        <v>1777</v>
      </c>
      <c r="W2350" s="1">
        <v>428</v>
      </c>
      <c r="X2350" s="1">
        <v>1</v>
      </c>
      <c r="Y2350" s="1">
        <v>11</v>
      </c>
      <c r="Z2350" s="1">
        <v>7</v>
      </c>
      <c r="AD2350" s="1">
        <v>10</v>
      </c>
      <c r="AF2350" s="1">
        <v>0</v>
      </c>
      <c r="AG2350" s="1">
        <v>0</v>
      </c>
      <c r="AI2350" s="1">
        <v>2</v>
      </c>
      <c r="AK2350" s="7">
        <f t="shared" si="1288"/>
        <v>4</v>
      </c>
      <c r="AL2350" s="7">
        <f t="shared" si="1289"/>
        <v>9</v>
      </c>
      <c r="AM2350" s="7">
        <f t="shared" si="1290"/>
        <v>6</v>
      </c>
      <c r="AN2350" s="2">
        <f t="shared" si="1291"/>
        <v>9.5493083444890672E-2</v>
      </c>
      <c r="AO2350" s="2">
        <f t="shared" si="1292"/>
        <v>2.2311468094600624E-4</v>
      </c>
      <c r="AP2350" s="2">
        <f t="shared" si="1293"/>
        <v>2.4542614904060687E-3</v>
      </c>
      <c r="AR2350" t="str">
        <f t="shared" si="1294"/>
        <v>Amherst</v>
      </c>
      <c r="AS2350" t="s">
        <v>198</v>
      </c>
      <c r="AT2350" s="184">
        <v>6</v>
      </c>
      <c r="AV2350" s="97">
        <v>51</v>
      </c>
      <c r="AW2350" s="99">
        <v>9</v>
      </c>
      <c r="AX2350" s="105">
        <f t="shared" si="1295"/>
        <v>51009</v>
      </c>
      <c r="AZ2350" s="7" t="s">
        <v>2951</v>
      </c>
      <c r="BA2350" t="s">
        <v>3184</v>
      </c>
    </row>
    <row r="2351" spans="1:53" hidden="1" outlineLevel="1">
      <c r="A2351" t="s">
        <v>1088</v>
      </c>
      <c r="B2351" t="s">
        <v>198</v>
      </c>
      <c r="C2351" s="1">
        <f t="shared" si="1280"/>
        <v>2411</v>
      </c>
      <c r="D2351" s="7">
        <f>IF(R2351&gt;0,RANK(R2351,(R2351:T2351,U2351:AI2351)),0)</f>
        <v>5</v>
      </c>
      <c r="E2351" s="7">
        <f>IF(S2351&gt;0,RANK(S2351,(R2351:T2351,U2351:AI2351)),0)</f>
        <v>8</v>
      </c>
      <c r="F2351" s="7">
        <f>IF(T2351&gt;0,RANK(T2351,(R2351:T2351,U2351:AI2351)),0)</f>
        <v>3</v>
      </c>
      <c r="G2351" s="7">
        <f>IF(U2351&gt;0,RANK(U2351,(R2351:T2351,U2351:AI2351)),0)</f>
        <v>2</v>
      </c>
      <c r="H2351" s="7">
        <f t="shared" si="1281"/>
        <v>1</v>
      </c>
      <c r="I2351" s="49">
        <f t="shared" si="1282"/>
        <v>408</v>
      </c>
      <c r="J2351" s="177">
        <f t="shared" si="1283"/>
        <v>0.16922438822065533</v>
      </c>
      <c r="K2351" s="2"/>
      <c r="L2351" s="2">
        <f t="shared" si="1284"/>
        <v>3.4010783907092494E-2</v>
      </c>
      <c r="M2351" s="2">
        <f t="shared" si="1285"/>
        <v>2.4885939444214021E-3</v>
      </c>
      <c r="N2351" s="2">
        <f t="shared" si="1286"/>
        <v>0.18083782662795519</v>
      </c>
      <c r="O2351" s="2">
        <f t="shared" si="1269"/>
        <v>0.25922853587722938</v>
      </c>
      <c r="P2351" s="2">
        <f t="shared" si="1287"/>
        <v>0.42845292409788471</v>
      </c>
      <c r="Q2351" s="2">
        <f t="shared" si="1260"/>
        <v>9.4981335545416878E-2</v>
      </c>
      <c r="R2351" s="1">
        <v>82</v>
      </c>
      <c r="S2351" s="1">
        <v>6</v>
      </c>
      <c r="T2351" s="1">
        <v>436</v>
      </c>
      <c r="U2351" s="1">
        <v>625</v>
      </c>
      <c r="V2351" s="1">
        <v>1033</v>
      </c>
      <c r="W2351" s="1">
        <v>207</v>
      </c>
      <c r="X2351" s="1">
        <v>1</v>
      </c>
      <c r="Y2351" s="1">
        <v>0</v>
      </c>
      <c r="Z2351" s="1">
        <v>12</v>
      </c>
      <c r="AD2351" s="1">
        <v>7</v>
      </c>
      <c r="AF2351" s="1">
        <v>1</v>
      </c>
      <c r="AG2351" s="1">
        <v>0</v>
      </c>
      <c r="AI2351" s="1">
        <v>1</v>
      </c>
      <c r="AK2351" s="7">
        <f t="shared" si="1288"/>
        <v>4</v>
      </c>
      <c r="AL2351" s="7">
        <f t="shared" si="1289"/>
        <v>8</v>
      </c>
      <c r="AM2351" s="7">
        <f t="shared" si="1290"/>
        <v>0</v>
      </c>
      <c r="AN2351" s="2">
        <f t="shared" si="1291"/>
        <v>8.5856491082538372E-2</v>
      </c>
      <c r="AO2351" s="2">
        <f t="shared" si="1292"/>
        <v>4.1476565740356696E-4</v>
      </c>
      <c r="AP2351" s="2">
        <f t="shared" si="1293"/>
        <v>0</v>
      </c>
      <c r="AR2351" t="str">
        <f t="shared" si="1294"/>
        <v>Appomattox</v>
      </c>
      <c r="AS2351" t="s">
        <v>198</v>
      </c>
      <c r="AT2351" s="184">
        <v>5</v>
      </c>
      <c r="AV2351" s="97">
        <v>51</v>
      </c>
      <c r="AW2351" s="99">
        <v>11</v>
      </c>
      <c r="AX2351" s="105">
        <f t="shared" si="1295"/>
        <v>51011</v>
      </c>
      <c r="AZ2351" s="7" t="s">
        <v>2951</v>
      </c>
      <c r="BA2351" t="s">
        <v>3184</v>
      </c>
    </row>
    <row r="2352" spans="1:53" hidden="1" outlineLevel="1">
      <c r="A2352" t="s">
        <v>862</v>
      </c>
      <c r="B2352" t="s">
        <v>198</v>
      </c>
      <c r="C2352" s="1">
        <f t="shared" si="1280"/>
        <v>22165</v>
      </c>
      <c r="D2352" s="7">
        <f>IF(R2352&gt;0,RANK(R2352,(R2352:T2352,U2352:AI2352)),0)</f>
        <v>2</v>
      </c>
      <c r="E2352" s="7">
        <f>IF(S2352&gt;0,RANK(S2352,(R2352:T2352,U2352:AI2352)),0)</f>
        <v>6</v>
      </c>
      <c r="F2352" s="7">
        <f>IF(T2352&gt;0,RANK(T2352,(R2352:T2352,U2352:AI2352)),0)</f>
        <v>1</v>
      </c>
      <c r="G2352" s="7">
        <f>IF(U2352&gt;0,RANK(U2352,(R2352:T2352,U2352:AI2352)),0)</f>
        <v>4</v>
      </c>
      <c r="H2352" s="7">
        <f t="shared" si="1281"/>
        <v>3</v>
      </c>
      <c r="I2352" s="49">
        <f t="shared" si="1282"/>
        <v>5937</v>
      </c>
      <c r="J2352" s="177">
        <f t="shared" si="1283"/>
        <v>0.26785472591924203</v>
      </c>
      <c r="K2352" s="2"/>
      <c r="L2352" s="2">
        <f t="shared" si="1284"/>
        <v>0.22706970448905933</v>
      </c>
      <c r="M2352" s="2">
        <f t="shared" si="1285"/>
        <v>5.4590570719602978E-3</v>
      </c>
      <c r="N2352" s="2">
        <f t="shared" si="1286"/>
        <v>0.49492443040830136</v>
      </c>
      <c r="O2352" s="2">
        <f t="shared" si="1269"/>
        <v>7.8817956237311082E-2</v>
      </c>
      <c r="P2352" s="2">
        <f t="shared" si="1287"/>
        <v>0.16787728400631627</v>
      </c>
      <c r="Q2352" s="2">
        <f t="shared" si="1260"/>
        <v>2.5851567787051749E-2</v>
      </c>
      <c r="R2352" s="1">
        <v>5033</v>
      </c>
      <c r="S2352" s="1">
        <v>121</v>
      </c>
      <c r="T2352" s="1">
        <v>10970</v>
      </c>
      <c r="U2352" s="1">
        <v>1747</v>
      </c>
      <c r="V2352" s="1">
        <v>3721</v>
      </c>
      <c r="W2352" s="1">
        <v>387</v>
      </c>
      <c r="X2352" s="1">
        <v>35</v>
      </c>
      <c r="Y2352" s="1">
        <v>29</v>
      </c>
      <c r="Z2352" s="1">
        <v>80</v>
      </c>
      <c r="AD2352" s="1">
        <v>10</v>
      </c>
      <c r="AF2352" s="1">
        <v>8</v>
      </c>
      <c r="AG2352" s="1">
        <v>15</v>
      </c>
      <c r="AI2352" s="1">
        <v>9</v>
      </c>
      <c r="AK2352" s="7">
        <f t="shared" si="1288"/>
        <v>5</v>
      </c>
      <c r="AL2352" s="7">
        <f t="shared" si="1289"/>
        <v>8</v>
      </c>
      <c r="AM2352" s="7">
        <f t="shared" si="1290"/>
        <v>9</v>
      </c>
      <c r="AN2352" s="2">
        <f t="shared" si="1291"/>
        <v>1.7459959395443266E-2</v>
      </c>
      <c r="AO2352" s="2">
        <f t="shared" si="1292"/>
        <v>1.5790660951951275E-3</v>
      </c>
      <c r="AP2352" s="2">
        <f t="shared" si="1293"/>
        <v>1.3083690503045342E-3</v>
      </c>
      <c r="AR2352" t="str">
        <f t="shared" si="1294"/>
        <v>Arlington</v>
      </c>
      <c r="AS2352" t="s">
        <v>198</v>
      </c>
      <c r="AT2352" s="184">
        <v>8</v>
      </c>
      <c r="AV2352" s="97">
        <v>51</v>
      </c>
      <c r="AW2352" s="99">
        <v>13</v>
      </c>
      <c r="AX2352" s="105">
        <f t="shared" si="1295"/>
        <v>51013</v>
      </c>
      <c r="AZ2352" s="7" t="s">
        <v>2951</v>
      </c>
      <c r="BA2352" t="s">
        <v>3184</v>
      </c>
    </row>
    <row r="2353" spans="1:53" hidden="1" outlineLevel="1">
      <c r="A2353" t="s">
        <v>1686</v>
      </c>
      <c r="B2353" t="s">
        <v>198</v>
      </c>
      <c r="C2353" s="1">
        <f t="shared" si="1280"/>
        <v>13709</v>
      </c>
      <c r="D2353" s="7">
        <f>IF(R2353&gt;0,RANK(R2353,(R2353:T2353,U2353:AI2353)),0)</f>
        <v>5</v>
      </c>
      <c r="E2353" s="7">
        <f>IF(S2353&gt;0,RANK(S2353,(R2353:T2353,U2353:AI2353)),0)</f>
        <v>6</v>
      </c>
      <c r="F2353" s="7">
        <f>IF(T2353&gt;0,RANK(T2353,(R2353:T2353,U2353:AI2353)),0)</f>
        <v>2</v>
      </c>
      <c r="G2353" s="7">
        <f>IF(U2353&gt;0,RANK(U2353,(R2353:T2353,U2353:AI2353)),0)</f>
        <v>3</v>
      </c>
      <c r="H2353" s="7">
        <f t="shared" si="1281"/>
        <v>1</v>
      </c>
      <c r="I2353" s="49">
        <f t="shared" si="1282"/>
        <v>1710</v>
      </c>
      <c r="J2353" s="177">
        <f t="shared" si="1283"/>
        <v>0.12473557516959662</v>
      </c>
      <c r="K2353" s="2"/>
      <c r="L2353" s="2">
        <f t="shared" si="1284"/>
        <v>5.8866438106353489E-2</v>
      </c>
      <c r="M2353" s="2">
        <f t="shared" si="1285"/>
        <v>3.0636807936392152E-3</v>
      </c>
      <c r="N2353" s="2">
        <f t="shared" si="1286"/>
        <v>0.24852286818878108</v>
      </c>
      <c r="O2353" s="2">
        <f t="shared" si="1269"/>
        <v>0.23043256255014954</v>
      </c>
      <c r="P2353" s="2">
        <f t="shared" si="1287"/>
        <v>0.37325844335837771</v>
      </c>
      <c r="Q2353" s="2">
        <f t="shared" si="1260"/>
        <v>8.5856007002698964E-2</v>
      </c>
      <c r="R2353" s="1">
        <v>807</v>
      </c>
      <c r="S2353" s="1">
        <v>42</v>
      </c>
      <c r="T2353" s="1">
        <v>3407</v>
      </c>
      <c r="U2353" s="1">
        <v>3159</v>
      </c>
      <c r="V2353" s="1">
        <v>5117</v>
      </c>
      <c r="W2353" s="1">
        <v>1080</v>
      </c>
      <c r="X2353" s="1">
        <v>5</v>
      </c>
      <c r="Y2353" s="1">
        <v>12</v>
      </c>
      <c r="Z2353" s="1">
        <v>28</v>
      </c>
      <c r="AD2353" s="1">
        <v>31</v>
      </c>
      <c r="AF2353" s="1">
        <v>9</v>
      </c>
      <c r="AG2353" s="1">
        <v>8</v>
      </c>
      <c r="AI2353" s="1">
        <v>4</v>
      </c>
      <c r="AK2353" s="7">
        <f t="shared" si="1288"/>
        <v>4</v>
      </c>
      <c r="AL2353" s="7">
        <f t="shared" si="1289"/>
        <v>9</v>
      </c>
      <c r="AM2353" s="7">
        <f t="shared" si="1290"/>
        <v>8</v>
      </c>
      <c r="AN2353" s="2">
        <f t="shared" si="1291"/>
        <v>7.8780363265008382E-2</v>
      </c>
      <c r="AO2353" s="2">
        <f t="shared" si="1292"/>
        <v>3.6472390400466844E-4</v>
      </c>
      <c r="AP2353" s="2">
        <f t="shared" si="1293"/>
        <v>8.7533736961120428E-4</v>
      </c>
      <c r="AR2353" t="str">
        <f t="shared" si="1294"/>
        <v>Augusta</v>
      </c>
      <c r="AS2353" t="s">
        <v>198</v>
      </c>
      <c r="AT2353" s="184">
        <v>6</v>
      </c>
      <c r="AV2353" s="97">
        <v>51</v>
      </c>
      <c r="AW2353" s="99">
        <v>15</v>
      </c>
      <c r="AX2353" s="105">
        <f t="shared" si="1295"/>
        <v>51015</v>
      </c>
      <c r="AZ2353" s="7" t="s">
        <v>2951</v>
      </c>
      <c r="BA2353" t="s">
        <v>3184</v>
      </c>
    </row>
    <row r="2354" spans="1:53" hidden="1" outlineLevel="1">
      <c r="A2354" t="s">
        <v>128</v>
      </c>
      <c r="B2354" t="s">
        <v>198</v>
      </c>
      <c r="C2354" s="1">
        <f t="shared" si="1280"/>
        <v>606</v>
      </c>
      <c r="D2354" s="7">
        <f>IF(R2354&gt;0,RANK(R2354,(R2354:T2354,U2354:AI2354)),0)</f>
        <v>5</v>
      </c>
      <c r="E2354" s="7">
        <f>IF(S2354&gt;0,RANK(S2354,(R2354:T2354,U2354:AI2354)),0)</f>
        <v>8</v>
      </c>
      <c r="F2354" s="7">
        <f>IF(T2354&gt;0,RANK(T2354,(R2354:T2354,U2354:AI2354)),0)</f>
        <v>2</v>
      </c>
      <c r="G2354" s="7">
        <f>IF(U2354&gt;0,RANK(U2354,(R2354:T2354,U2354:AI2354)),0)</f>
        <v>3</v>
      </c>
      <c r="H2354" s="7">
        <f t="shared" si="1281"/>
        <v>1</v>
      </c>
      <c r="I2354" s="49">
        <f t="shared" si="1282"/>
        <v>149</v>
      </c>
      <c r="J2354" s="177">
        <f t="shared" si="1283"/>
        <v>0.24587458745874588</v>
      </c>
      <c r="K2354" s="2"/>
      <c r="L2354" s="2">
        <f t="shared" si="1284"/>
        <v>5.7755775577557754E-2</v>
      </c>
      <c r="M2354" s="2">
        <f t="shared" si="1285"/>
        <v>1.6501650165016502E-3</v>
      </c>
      <c r="N2354" s="2">
        <f t="shared" si="1286"/>
        <v>0.24257425742574257</v>
      </c>
      <c r="O2354" s="2">
        <f t="shared" si="1269"/>
        <v>0.11386138613861387</v>
      </c>
      <c r="P2354" s="2">
        <f t="shared" si="1287"/>
        <v>0.48844884488448848</v>
      </c>
      <c r="Q2354" s="2">
        <f t="shared" si="1260"/>
        <v>9.5709570957095758E-2</v>
      </c>
      <c r="R2354" s="1">
        <v>35</v>
      </c>
      <c r="S2354" s="1">
        <v>1</v>
      </c>
      <c r="T2354" s="1">
        <v>147</v>
      </c>
      <c r="U2354" s="1">
        <v>69</v>
      </c>
      <c r="V2354" s="1">
        <v>296</v>
      </c>
      <c r="W2354" s="1">
        <v>51</v>
      </c>
      <c r="X2354" s="1">
        <v>0</v>
      </c>
      <c r="Y2354" s="1">
        <v>1</v>
      </c>
      <c r="Z2354" s="1">
        <v>3</v>
      </c>
      <c r="AD2354" s="1">
        <v>2</v>
      </c>
      <c r="AF2354" s="1">
        <v>0</v>
      </c>
      <c r="AG2354" s="1">
        <v>0</v>
      </c>
      <c r="AI2354" s="1">
        <v>1</v>
      </c>
      <c r="AK2354" s="7">
        <f t="shared" si="1288"/>
        <v>4</v>
      </c>
      <c r="AL2354" s="7">
        <f t="shared" si="1289"/>
        <v>0</v>
      </c>
      <c r="AM2354" s="7">
        <f t="shared" si="1290"/>
        <v>7</v>
      </c>
      <c r="AN2354" s="2">
        <f t="shared" si="1291"/>
        <v>8.4158415841584164E-2</v>
      </c>
      <c r="AO2354" s="2">
        <f t="shared" si="1292"/>
        <v>0</v>
      </c>
      <c r="AP2354" s="2">
        <f t="shared" si="1293"/>
        <v>1.6501650165016502E-3</v>
      </c>
      <c r="AR2354" t="str">
        <f t="shared" si="1294"/>
        <v>Bath</v>
      </c>
      <c r="AS2354" t="s">
        <v>198</v>
      </c>
      <c r="AT2354" s="184">
        <v>6</v>
      </c>
      <c r="AV2354" s="97">
        <v>51</v>
      </c>
      <c r="AW2354" s="99">
        <v>17</v>
      </c>
      <c r="AX2354" s="105">
        <f t="shared" si="1295"/>
        <v>51017</v>
      </c>
      <c r="AZ2354" s="7" t="s">
        <v>2951</v>
      </c>
      <c r="BA2354" t="s">
        <v>3184</v>
      </c>
    </row>
    <row r="2355" spans="1:53" hidden="1" outlineLevel="1">
      <c r="A2355" t="s">
        <v>1050</v>
      </c>
      <c r="B2355" t="s">
        <v>198</v>
      </c>
      <c r="C2355" s="1">
        <f t="shared" si="1280"/>
        <v>15222</v>
      </c>
      <c r="D2355" s="7">
        <f>IF(R2355&gt;0,RANK(R2355,(R2355:T2355,U2355:AI2355)),0)</f>
        <v>5</v>
      </c>
      <c r="E2355" s="7">
        <f>IF(S2355&gt;0,RANK(S2355,(R2355:T2355,U2355:AI2355)),0)</f>
        <v>6</v>
      </c>
      <c r="F2355" s="7">
        <f>IF(T2355&gt;0,RANK(T2355,(R2355:T2355,U2355:AI2355)),0)</f>
        <v>3</v>
      </c>
      <c r="G2355" s="7">
        <f>IF(U2355&gt;0,RANK(U2355,(R2355:T2355,U2355:AI2355)),0)</f>
        <v>2</v>
      </c>
      <c r="H2355" s="7">
        <f t="shared" si="1281"/>
        <v>1</v>
      </c>
      <c r="I2355" s="49">
        <f t="shared" si="1282"/>
        <v>859</v>
      </c>
      <c r="J2355" s="177">
        <f t="shared" si="1283"/>
        <v>5.6431480751543819E-2</v>
      </c>
      <c r="K2355" s="2"/>
      <c r="L2355" s="2">
        <f t="shared" si="1284"/>
        <v>5.3869399553278151E-2</v>
      </c>
      <c r="M2355" s="2">
        <f t="shared" si="1285"/>
        <v>2.0365260806727106E-3</v>
      </c>
      <c r="N2355" s="2">
        <f t="shared" si="1286"/>
        <v>0.21232426750755484</v>
      </c>
      <c r="O2355" s="2">
        <f t="shared" si="1269"/>
        <v>0.29371961634476418</v>
      </c>
      <c r="P2355" s="2">
        <f t="shared" si="1287"/>
        <v>0.35015109709630798</v>
      </c>
      <c r="Q2355" s="2">
        <f t="shared" si="1260"/>
        <v>8.7899093417422081E-2</v>
      </c>
      <c r="R2355" s="1">
        <v>820</v>
      </c>
      <c r="S2355" s="1">
        <v>31</v>
      </c>
      <c r="T2355" s="1">
        <v>3232</v>
      </c>
      <c r="U2355" s="1">
        <v>4471</v>
      </c>
      <c r="V2355" s="1">
        <v>5330</v>
      </c>
      <c r="W2355" s="1">
        <v>1272</v>
      </c>
      <c r="X2355" s="1">
        <v>2</v>
      </c>
      <c r="Y2355" s="1">
        <v>9</v>
      </c>
      <c r="Z2355" s="1">
        <v>24</v>
      </c>
      <c r="AD2355" s="1">
        <v>18</v>
      </c>
      <c r="AF2355" s="1">
        <v>6</v>
      </c>
      <c r="AG2355" s="1">
        <v>3</v>
      </c>
      <c r="AI2355" s="1">
        <v>4</v>
      </c>
      <c r="AK2355" s="7">
        <f t="shared" si="1288"/>
        <v>4</v>
      </c>
      <c r="AL2355" s="7">
        <f t="shared" si="1289"/>
        <v>9</v>
      </c>
      <c r="AM2355" s="7">
        <f t="shared" si="1290"/>
        <v>8</v>
      </c>
      <c r="AN2355" s="2">
        <f t="shared" si="1291"/>
        <v>8.3563263697280246E-2</v>
      </c>
      <c r="AO2355" s="2">
        <f t="shared" si="1292"/>
        <v>1.3138877939823938E-4</v>
      </c>
      <c r="AP2355" s="2">
        <f t="shared" si="1293"/>
        <v>5.9124950729207723E-4</v>
      </c>
      <c r="AR2355" t="str">
        <f t="shared" si="1294"/>
        <v>Bedford</v>
      </c>
      <c r="AS2355" t="s">
        <v>198</v>
      </c>
      <c r="AT2355" s="184"/>
      <c r="AV2355" s="97">
        <v>51</v>
      </c>
      <c r="AW2355" s="99">
        <v>19</v>
      </c>
      <c r="AX2355" s="105">
        <f t="shared" si="1295"/>
        <v>51019</v>
      </c>
      <c r="AZ2355" s="7" t="s">
        <v>2951</v>
      </c>
      <c r="BA2355" t="s">
        <v>3184</v>
      </c>
    </row>
    <row r="2356" spans="1:53" hidden="1" outlineLevel="1">
      <c r="A2356" t="s">
        <v>609</v>
      </c>
      <c r="B2356" t="s">
        <v>198</v>
      </c>
      <c r="C2356" s="1">
        <f t="shared" si="1280"/>
        <v>1062</v>
      </c>
      <c r="D2356" s="7">
        <f>IF(R2356&gt;0,RANK(R2356,(R2356:T2356,U2356:AI2356)),0)</f>
        <v>5</v>
      </c>
      <c r="E2356" s="7">
        <f>IF(S2356&gt;0,RANK(S2356,(R2356:T2356,U2356:AI2356)),0)</f>
        <v>6</v>
      </c>
      <c r="F2356" s="7">
        <f>IF(T2356&gt;0,RANK(T2356,(R2356:T2356,U2356:AI2356)),0)</f>
        <v>2</v>
      </c>
      <c r="G2356" s="7">
        <f>IF(U2356&gt;0,RANK(U2356,(R2356:T2356,U2356:AI2356)),0)</f>
        <v>3</v>
      </c>
      <c r="H2356" s="7">
        <f t="shared" si="1281"/>
        <v>1</v>
      </c>
      <c r="I2356" s="49">
        <f t="shared" si="1282"/>
        <v>401</v>
      </c>
      <c r="J2356" s="177">
        <f t="shared" si="1283"/>
        <v>0.3775894538606403</v>
      </c>
      <c r="K2356" s="2"/>
      <c r="L2356" s="2">
        <f t="shared" si="1284"/>
        <v>4.2372881355932202E-2</v>
      </c>
      <c r="M2356" s="2">
        <f t="shared" si="1285"/>
        <v>2.8248587570621469E-3</v>
      </c>
      <c r="N2356" s="2">
        <f t="shared" si="1286"/>
        <v>0.17231638418079095</v>
      </c>
      <c r="O2356" s="2">
        <f t="shared" si="1269"/>
        <v>0.160075329566855</v>
      </c>
      <c r="P2356" s="2">
        <f t="shared" si="1287"/>
        <v>0.54990583804143123</v>
      </c>
      <c r="Q2356" s="2">
        <f t="shared" si="1260"/>
        <v>7.2504708097928416E-2</v>
      </c>
      <c r="R2356" s="1">
        <v>45</v>
      </c>
      <c r="S2356" s="1">
        <v>3</v>
      </c>
      <c r="T2356" s="1">
        <v>183</v>
      </c>
      <c r="U2356" s="1">
        <v>170</v>
      </c>
      <c r="V2356" s="1">
        <v>584</v>
      </c>
      <c r="W2356" s="1">
        <v>73</v>
      </c>
      <c r="X2356" s="1">
        <v>0</v>
      </c>
      <c r="Y2356" s="1">
        <v>1</v>
      </c>
      <c r="Z2356" s="1">
        <v>1</v>
      </c>
      <c r="AD2356" s="1">
        <v>2</v>
      </c>
      <c r="AF2356" s="1">
        <v>0</v>
      </c>
      <c r="AG2356" s="1">
        <v>0</v>
      </c>
      <c r="AI2356" s="1">
        <v>0</v>
      </c>
      <c r="AK2356" s="7">
        <f t="shared" si="1288"/>
        <v>4</v>
      </c>
      <c r="AL2356" s="7">
        <f t="shared" si="1289"/>
        <v>0</v>
      </c>
      <c r="AM2356" s="7">
        <f t="shared" si="1290"/>
        <v>7</v>
      </c>
      <c r="AN2356" s="2">
        <f t="shared" si="1291"/>
        <v>6.8738229755178903E-2</v>
      </c>
      <c r="AO2356" s="2">
        <f t="shared" si="1292"/>
        <v>0</v>
      </c>
      <c r="AP2356" s="2">
        <f t="shared" si="1293"/>
        <v>9.4161958568738226E-4</v>
      </c>
      <c r="AR2356" t="str">
        <f t="shared" si="1294"/>
        <v>Bland</v>
      </c>
      <c r="AS2356" t="s">
        <v>198</v>
      </c>
      <c r="AT2356" s="184">
        <v>9</v>
      </c>
      <c r="AV2356" s="97">
        <v>51</v>
      </c>
      <c r="AW2356" s="99">
        <v>21</v>
      </c>
      <c r="AX2356" s="105">
        <f t="shared" si="1295"/>
        <v>51021</v>
      </c>
      <c r="AZ2356" s="7" t="s">
        <v>2951</v>
      </c>
      <c r="BA2356" t="s">
        <v>3184</v>
      </c>
    </row>
    <row r="2357" spans="1:53" hidden="1" outlineLevel="1">
      <c r="A2357" t="s">
        <v>635</v>
      </c>
      <c r="B2357" t="s">
        <v>198</v>
      </c>
      <c r="C2357" s="1">
        <f t="shared" si="1280"/>
        <v>6137</v>
      </c>
      <c r="D2357" s="7">
        <f>IF(R2357&gt;0,RANK(R2357,(R2357:T2357,U2357:AI2357)),0)</f>
        <v>5</v>
      </c>
      <c r="E2357" s="7">
        <f>IF(S2357&gt;0,RANK(S2357,(R2357:T2357,U2357:AI2357)),0)</f>
        <v>7</v>
      </c>
      <c r="F2357" s="7">
        <f>IF(T2357&gt;0,RANK(T2357,(R2357:T2357,U2357:AI2357)),0)</f>
        <v>3</v>
      </c>
      <c r="G2357" s="7">
        <f>IF(U2357&gt;0,RANK(U2357,(R2357:T2357,U2357:AI2357)),0)</f>
        <v>2</v>
      </c>
      <c r="H2357" s="7">
        <f t="shared" si="1281"/>
        <v>1</v>
      </c>
      <c r="I2357" s="49">
        <f t="shared" si="1282"/>
        <v>565</v>
      </c>
      <c r="J2357" s="177">
        <f t="shared" si="1283"/>
        <v>9.2064526641681604E-2</v>
      </c>
      <c r="K2357" s="2"/>
      <c r="L2357" s="2">
        <f t="shared" si="1284"/>
        <v>5.2468632882515888E-2</v>
      </c>
      <c r="M2357" s="2">
        <f t="shared" si="1285"/>
        <v>2.1182988430829396E-3</v>
      </c>
      <c r="N2357" s="2">
        <f t="shared" si="1286"/>
        <v>0.24751507251099886</v>
      </c>
      <c r="O2357" s="2">
        <f t="shared" si="1269"/>
        <v>0.26397262506110475</v>
      </c>
      <c r="P2357" s="2">
        <f t="shared" si="1287"/>
        <v>0.35603715170278638</v>
      </c>
      <c r="Q2357" s="2">
        <f t="shared" si="1260"/>
        <v>7.7888218999511261E-2</v>
      </c>
      <c r="R2357" s="1">
        <v>322</v>
      </c>
      <c r="S2357" s="1">
        <v>13</v>
      </c>
      <c r="T2357" s="1">
        <v>1519</v>
      </c>
      <c r="U2357" s="1">
        <v>1620</v>
      </c>
      <c r="V2357" s="1">
        <v>2185</v>
      </c>
      <c r="W2357" s="1">
        <v>440</v>
      </c>
      <c r="X2357" s="1">
        <v>4</v>
      </c>
      <c r="Y2357" s="1">
        <v>3</v>
      </c>
      <c r="Z2357" s="1">
        <v>15</v>
      </c>
      <c r="AD2357" s="1">
        <v>12</v>
      </c>
      <c r="AF2357" s="1">
        <v>1</v>
      </c>
      <c r="AG2357" s="1">
        <v>1</v>
      </c>
      <c r="AI2357" s="1">
        <v>2</v>
      </c>
      <c r="AK2357" s="7">
        <f t="shared" si="1288"/>
        <v>4</v>
      </c>
      <c r="AL2357" s="7">
        <f t="shared" si="1289"/>
        <v>8</v>
      </c>
      <c r="AM2357" s="7">
        <f t="shared" si="1290"/>
        <v>9</v>
      </c>
      <c r="AN2357" s="2">
        <f t="shared" si="1291"/>
        <v>7.1696268535114877E-2</v>
      </c>
      <c r="AO2357" s="2">
        <f t="shared" si="1292"/>
        <v>6.5178425941013528E-4</v>
      </c>
      <c r="AP2357" s="2">
        <f t="shared" si="1293"/>
        <v>4.8883819455760149E-4</v>
      </c>
      <c r="AR2357" t="str">
        <f t="shared" si="1294"/>
        <v>Botetourt</v>
      </c>
      <c r="AS2357" t="s">
        <v>198</v>
      </c>
      <c r="AT2357" s="184">
        <v>6</v>
      </c>
      <c r="AV2357" s="97">
        <v>51</v>
      </c>
      <c r="AW2357" s="99">
        <v>23</v>
      </c>
      <c r="AX2357" s="105">
        <f t="shared" si="1295"/>
        <v>51023</v>
      </c>
      <c r="AZ2357" s="7" t="s">
        <v>2951</v>
      </c>
      <c r="BA2357" t="s">
        <v>3184</v>
      </c>
    </row>
    <row r="2358" spans="1:53" hidden="1" outlineLevel="1">
      <c r="A2358" t="s">
        <v>1932</v>
      </c>
      <c r="B2358" t="s">
        <v>198</v>
      </c>
      <c r="C2358" s="1">
        <f t="shared" si="1280"/>
        <v>1136</v>
      </c>
      <c r="D2358" s="7">
        <f>IF(R2358&gt;0,RANK(R2358,(R2358:T2358,U2358:AI2358)),0)</f>
        <v>5</v>
      </c>
      <c r="E2358" s="7">
        <f>IF(S2358&gt;0,RANK(S2358,(R2358:T2358,U2358:AI2358)),0)</f>
        <v>6</v>
      </c>
      <c r="F2358" s="7">
        <f>IF(T2358&gt;0,RANK(T2358,(R2358:T2358,U2358:AI2358)),0)</f>
        <v>2</v>
      </c>
      <c r="G2358" s="7">
        <f>IF(U2358&gt;0,RANK(U2358,(R2358:T2358,U2358:AI2358)),0)</f>
        <v>3</v>
      </c>
      <c r="H2358" s="7">
        <f t="shared" si="1281"/>
        <v>1</v>
      </c>
      <c r="I2358" s="49">
        <f t="shared" si="1282"/>
        <v>278</v>
      </c>
      <c r="J2358" s="177">
        <f t="shared" si="1283"/>
        <v>0.24471830985915494</v>
      </c>
      <c r="K2358" s="2"/>
      <c r="L2358" s="2">
        <f t="shared" si="1284"/>
        <v>4.7535211267605633E-2</v>
      </c>
      <c r="M2358" s="2">
        <f t="shared" si="1285"/>
        <v>3.5211267605633804E-3</v>
      </c>
      <c r="N2358" s="2">
        <f t="shared" si="1286"/>
        <v>0.24911971830985916</v>
      </c>
      <c r="O2358" s="2">
        <f t="shared" si="1269"/>
        <v>0.11707746478873239</v>
      </c>
      <c r="P2358" s="2">
        <f t="shared" si="1287"/>
        <v>0.49383802816901406</v>
      </c>
      <c r="Q2358" s="2">
        <f t="shared" si="1260"/>
        <v>8.8908450704225428E-2</v>
      </c>
      <c r="R2358" s="1">
        <v>54</v>
      </c>
      <c r="S2358" s="1">
        <v>4</v>
      </c>
      <c r="T2358" s="1">
        <v>283</v>
      </c>
      <c r="U2358" s="1">
        <v>133</v>
      </c>
      <c r="V2358" s="1">
        <v>561</v>
      </c>
      <c r="W2358" s="1">
        <v>92</v>
      </c>
      <c r="X2358" s="1">
        <v>2</v>
      </c>
      <c r="Y2358" s="1">
        <v>1</v>
      </c>
      <c r="Z2358" s="1">
        <v>2</v>
      </c>
      <c r="AD2358" s="1">
        <v>0</v>
      </c>
      <c r="AF2358" s="1">
        <v>1</v>
      </c>
      <c r="AG2358" s="1">
        <v>2</v>
      </c>
      <c r="AI2358" s="1">
        <v>1</v>
      </c>
      <c r="AK2358" s="7">
        <f t="shared" si="1288"/>
        <v>4</v>
      </c>
      <c r="AL2358" s="7">
        <f t="shared" si="1289"/>
        <v>7</v>
      </c>
      <c r="AM2358" s="7">
        <f t="shared" si="1290"/>
        <v>9</v>
      </c>
      <c r="AN2358" s="2">
        <f t="shared" si="1291"/>
        <v>8.098591549295775E-2</v>
      </c>
      <c r="AO2358" s="2">
        <f t="shared" si="1292"/>
        <v>1.7605633802816902E-3</v>
      </c>
      <c r="AP2358" s="2">
        <f t="shared" si="1293"/>
        <v>8.8028169014084509E-4</v>
      </c>
      <c r="AR2358" t="str">
        <f t="shared" si="1294"/>
        <v>Brunswick</v>
      </c>
      <c r="AS2358" t="s">
        <v>198</v>
      </c>
      <c r="AT2358" s="184">
        <v>5</v>
      </c>
      <c r="AV2358" s="97">
        <v>51</v>
      </c>
      <c r="AW2358" s="99">
        <v>25</v>
      </c>
      <c r="AX2358" s="105">
        <f t="shared" si="1295"/>
        <v>51025</v>
      </c>
      <c r="AZ2358" s="7" t="s">
        <v>2951</v>
      </c>
      <c r="BA2358" t="s">
        <v>3184</v>
      </c>
    </row>
    <row r="2359" spans="1:53" hidden="1" outlineLevel="1">
      <c r="A2359" t="s">
        <v>1588</v>
      </c>
      <c r="B2359" t="s">
        <v>198</v>
      </c>
      <c r="C2359" s="1">
        <f t="shared" si="1280"/>
        <v>2278</v>
      </c>
      <c r="D2359" s="7">
        <f>IF(R2359&gt;0,RANK(R2359,(R2359:T2359,U2359:AI2359)),0)</f>
        <v>5</v>
      </c>
      <c r="E2359" s="7">
        <f>IF(S2359&gt;0,RANK(S2359,(R2359:T2359,U2359:AI2359)),0)</f>
        <v>6</v>
      </c>
      <c r="F2359" s="7">
        <f>IF(T2359&gt;0,RANK(T2359,(R2359:T2359,U2359:AI2359)),0)</f>
        <v>2</v>
      </c>
      <c r="G2359" s="7">
        <f>IF(U2359&gt;0,RANK(U2359,(R2359:T2359,U2359:AI2359)),0)</f>
        <v>3</v>
      </c>
      <c r="H2359" s="7">
        <f t="shared" si="1281"/>
        <v>1</v>
      </c>
      <c r="I2359" s="49">
        <f t="shared" si="1282"/>
        <v>1275</v>
      </c>
      <c r="J2359" s="177">
        <f t="shared" si="1283"/>
        <v>0.55970149253731338</v>
      </c>
      <c r="K2359" s="2"/>
      <c r="L2359" s="2">
        <f t="shared" si="1284"/>
        <v>2.0632133450395083E-2</v>
      </c>
      <c r="M2359" s="2">
        <f t="shared" si="1285"/>
        <v>1.7559262510974539E-3</v>
      </c>
      <c r="N2359" s="2">
        <f t="shared" si="1286"/>
        <v>0.13740122914837577</v>
      </c>
      <c r="O2359" s="2">
        <f t="shared" si="1269"/>
        <v>0.11676909569798069</v>
      </c>
      <c r="P2359" s="2">
        <f t="shared" si="1287"/>
        <v>0.69710272168568921</v>
      </c>
      <c r="Q2359" s="2">
        <f t="shared" si="1260"/>
        <v>2.6338893766461924E-2</v>
      </c>
      <c r="R2359" s="1">
        <v>47</v>
      </c>
      <c r="S2359" s="1">
        <v>4</v>
      </c>
      <c r="T2359" s="1">
        <v>313</v>
      </c>
      <c r="U2359" s="1">
        <v>266</v>
      </c>
      <c r="V2359" s="1">
        <v>1588</v>
      </c>
      <c r="W2359" s="1">
        <v>55</v>
      </c>
      <c r="X2359" s="1">
        <v>0</v>
      </c>
      <c r="Y2359" s="1">
        <v>0</v>
      </c>
      <c r="Z2359" s="1">
        <v>2</v>
      </c>
      <c r="AD2359" s="1">
        <v>3</v>
      </c>
      <c r="AF2359" s="1">
        <v>0</v>
      </c>
      <c r="AG2359" s="1">
        <v>0</v>
      </c>
      <c r="AI2359" s="1">
        <v>0</v>
      </c>
      <c r="AK2359" s="7">
        <f t="shared" si="1288"/>
        <v>4</v>
      </c>
      <c r="AL2359" s="7">
        <f t="shared" si="1289"/>
        <v>0</v>
      </c>
      <c r="AM2359" s="7">
        <f t="shared" si="1290"/>
        <v>0</v>
      </c>
      <c r="AN2359" s="2">
        <f t="shared" si="1291"/>
        <v>2.4143985952589993E-2</v>
      </c>
      <c r="AO2359" s="2">
        <f t="shared" si="1292"/>
        <v>0</v>
      </c>
      <c r="AP2359" s="2">
        <f t="shared" si="1293"/>
        <v>0</v>
      </c>
      <c r="AR2359" t="str">
        <f t="shared" si="1294"/>
        <v>Buchanan</v>
      </c>
      <c r="AS2359" t="s">
        <v>198</v>
      </c>
      <c r="AT2359" s="184">
        <v>9</v>
      </c>
      <c r="AV2359" s="97">
        <v>51</v>
      </c>
      <c r="AW2359" s="99">
        <v>27</v>
      </c>
      <c r="AX2359" s="105">
        <f t="shared" si="1295"/>
        <v>51027</v>
      </c>
      <c r="AZ2359" s="7" t="s">
        <v>2951</v>
      </c>
      <c r="BA2359" t="s">
        <v>3184</v>
      </c>
    </row>
    <row r="2360" spans="1:53" hidden="1" outlineLevel="1">
      <c r="A2360" t="s">
        <v>768</v>
      </c>
      <c r="B2360" t="s">
        <v>198</v>
      </c>
      <c r="C2360" s="1">
        <f t="shared" si="1280"/>
        <v>1730</v>
      </c>
      <c r="D2360" s="7">
        <f>IF(R2360&gt;0,RANK(R2360,(R2360:T2360,U2360:AI2360)),0)</f>
        <v>5</v>
      </c>
      <c r="E2360" s="7">
        <f>IF(S2360&gt;0,RANK(S2360,(R2360:T2360,U2360:AI2360)),0)</f>
        <v>6</v>
      </c>
      <c r="F2360" s="7">
        <f>IF(T2360&gt;0,RANK(T2360,(R2360:T2360,U2360:AI2360)),0)</f>
        <v>2</v>
      </c>
      <c r="G2360" s="7">
        <f>IF(U2360&gt;0,RANK(U2360,(R2360:T2360,U2360:AI2360)),0)</f>
        <v>3</v>
      </c>
      <c r="H2360" s="7">
        <f t="shared" si="1281"/>
        <v>1</v>
      </c>
      <c r="I2360" s="49">
        <f t="shared" si="1282"/>
        <v>503</v>
      </c>
      <c r="J2360" s="177">
        <f t="shared" si="1283"/>
        <v>0.2907514450867052</v>
      </c>
      <c r="K2360" s="2"/>
      <c r="L2360" s="2">
        <f t="shared" si="1284"/>
        <v>2.8901734104046242E-2</v>
      </c>
      <c r="M2360" s="2">
        <f t="shared" si="1285"/>
        <v>4.6242774566473991E-3</v>
      </c>
      <c r="N2360" s="2">
        <f t="shared" si="1286"/>
        <v>0.21271676300578035</v>
      </c>
      <c r="O2360" s="2">
        <f t="shared" si="1269"/>
        <v>0.16878612716763006</v>
      </c>
      <c r="P2360" s="2">
        <f t="shared" si="1287"/>
        <v>0.5034682080924856</v>
      </c>
      <c r="Q2360" s="2">
        <f t="shared" si="1260"/>
        <v>8.1502890173410281E-2</v>
      </c>
      <c r="R2360" s="1">
        <v>50</v>
      </c>
      <c r="S2360" s="1">
        <v>8</v>
      </c>
      <c r="T2360" s="1">
        <v>368</v>
      </c>
      <c r="U2360" s="1">
        <v>292</v>
      </c>
      <c r="V2360" s="1">
        <v>871</v>
      </c>
      <c r="W2360" s="1">
        <v>125</v>
      </c>
      <c r="X2360" s="1">
        <v>0</v>
      </c>
      <c r="Y2360" s="1">
        <v>3</v>
      </c>
      <c r="Z2360" s="1">
        <v>4</v>
      </c>
      <c r="AD2360" s="1">
        <v>4</v>
      </c>
      <c r="AF2360" s="1">
        <v>2</v>
      </c>
      <c r="AG2360" s="1">
        <v>2</v>
      </c>
      <c r="AI2360" s="1">
        <v>1</v>
      </c>
      <c r="AK2360" s="7">
        <f t="shared" si="1288"/>
        <v>4</v>
      </c>
      <c r="AL2360" s="7">
        <f t="shared" si="1289"/>
        <v>0</v>
      </c>
      <c r="AM2360" s="7">
        <f t="shared" si="1290"/>
        <v>8</v>
      </c>
      <c r="AN2360" s="2">
        <f t="shared" si="1291"/>
        <v>7.2254335260115612E-2</v>
      </c>
      <c r="AO2360" s="2">
        <f t="shared" si="1292"/>
        <v>0</v>
      </c>
      <c r="AP2360" s="2">
        <f t="shared" si="1293"/>
        <v>1.7341040462427746E-3</v>
      </c>
      <c r="AR2360" t="str">
        <f t="shared" si="1294"/>
        <v>Buckingham</v>
      </c>
      <c r="AS2360" t="s">
        <v>198</v>
      </c>
      <c r="AT2360" s="184">
        <v>5</v>
      </c>
      <c r="AV2360" s="97">
        <v>51</v>
      </c>
      <c r="AW2360" s="99">
        <v>29</v>
      </c>
      <c r="AX2360" s="105">
        <f t="shared" si="1295"/>
        <v>51029</v>
      </c>
      <c r="AZ2360" s="7" t="s">
        <v>2951</v>
      </c>
      <c r="BA2360" t="s">
        <v>3184</v>
      </c>
    </row>
    <row r="2361" spans="1:53" hidden="1" outlineLevel="1">
      <c r="A2361" t="s">
        <v>418</v>
      </c>
      <c r="B2361" t="s">
        <v>198</v>
      </c>
      <c r="C2361" s="1">
        <f t="shared" si="1280"/>
        <v>8953</v>
      </c>
      <c r="D2361" s="7">
        <f>IF(R2361&gt;0,RANK(R2361,(R2361:T2361,U2361:AI2361)),0)</f>
        <v>5</v>
      </c>
      <c r="E2361" s="7">
        <f>IF(S2361&gt;0,RANK(S2361,(R2361:T2361,U2361:AI2361)),0)</f>
        <v>7</v>
      </c>
      <c r="F2361" s="7">
        <f>IF(T2361&gt;0,RANK(T2361,(R2361:T2361,U2361:AI2361)),0)</f>
        <v>3</v>
      </c>
      <c r="G2361" s="7">
        <f>IF(U2361&gt;0,RANK(U2361,(R2361:T2361,U2361:AI2361)),0)</f>
        <v>2</v>
      </c>
      <c r="H2361" s="7">
        <f t="shared" si="1281"/>
        <v>1</v>
      </c>
      <c r="I2361" s="49">
        <f t="shared" si="1282"/>
        <v>931</v>
      </c>
      <c r="J2361" s="177">
        <f t="shared" si="1283"/>
        <v>0.10398749022673964</v>
      </c>
      <c r="K2361" s="2"/>
      <c r="L2361" s="2">
        <f t="shared" si="1284"/>
        <v>3.7194236568747908E-2</v>
      </c>
      <c r="M2361" s="2">
        <f t="shared" si="1285"/>
        <v>1.8988048698760191E-3</v>
      </c>
      <c r="N2361" s="2">
        <f t="shared" si="1286"/>
        <v>0.2006031497821959</v>
      </c>
      <c r="O2361" s="2">
        <f t="shared" si="1269"/>
        <v>0.27566178934435387</v>
      </c>
      <c r="P2361" s="2">
        <f t="shared" si="1287"/>
        <v>0.37964927957109351</v>
      </c>
      <c r="Q2361" s="2">
        <f t="shared" si="1260"/>
        <v>0.10499273986373286</v>
      </c>
      <c r="R2361" s="1">
        <v>333</v>
      </c>
      <c r="S2361" s="1">
        <v>17</v>
      </c>
      <c r="T2361" s="1">
        <v>1796</v>
      </c>
      <c r="U2361" s="1">
        <v>2468</v>
      </c>
      <c r="V2361" s="1">
        <v>3399</v>
      </c>
      <c r="W2361" s="1">
        <v>888</v>
      </c>
      <c r="X2361" s="1">
        <v>3</v>
      </c>
      <c r="Y2361" s="1">
        <v>1</v>
      </c>
      <c r="Z2361" s="1">
        <v>32</v>
      </c>
      <c r="AD2361" s="1">
        <v>12</v>
      </c>
      <c r="AF2361" s="1">
        <v>1</v>
      </c>
      <c r="AG2361" s="1">
        <v>1</v>
      </c>
      <c r="AI2361" s="1">
        <v>2</v>
      </c>
      <c r="AK2361" s="7">
        <f t="shared" si="1288"/>
        <v>4</v>
      </c>
      <c r="AL2361" s="7">
        <f t="shared" si="1289"/>
        <v>8</v>
      </c>
      <c r="AM2361" s="7">
        <f t="shared" si="1290"/>
        <v>9</v>
      </c>
      <c r="AN2361" s="2">
        <f t="shared" si="1291"/>
        <v>9.9184630849994418E-2</v>
      </c>
      <c r="AO2361" s="2">
        <f t="shared" si="1292"/>
        <v>3.350832123310622E-4</v>
      </c>
      <c r="AP2361" s="2">
        <f t="shared" si="1293"/>
        <v>1.1169440411035407E-4</v>
      </c>
      <c r="AR2361" t="str">
        <f t="shared" si="1294"/>
        <v>Campbell</v>
      </c>
      <c r="AS2361" t="s">
        <v>198</v>
      </c>
      <c r="AT2361" s="184">
        <v>5</v>
      </c>
      <c r="AV2361" s="97">
        <v>51</v>
      </c>
      <c r="AW2361" s="99">
        <v>31</v>
      </c>
      <c r="AX2361" s="105">
        <f t="shared" si="1295"/>
        <v>51031</v>
      </c>
      <c r="AZ2361" s="7" t="s">
        <v>2951</v>
      </c>
      <c r="BA2361" t="s">
        <v>3184</v>
      </c>
    </row>
    <row r="2362" spans="1:53" hidden="1" outlineLevel="1">
      <c r="A2362" t="s">
        <v>905</v>
      </c>
      <c r="B2362" t="s">
        <v>198</v>
      </c>
      <c r="C2362" s="1">
        <f t="shared" si="1280"/>
        <v>3237</v>
      </c>
      <c r="D2362" s="7">
        <f>IF(R2362&gt;0,RANK(R2362,(R2362:T2362,U2362:AI2362)),0)</f>
        <v>5</v>
      </c>
      <c r="E2362" s="7">
        <f>IF(S2362&gt;0,RANK(S2362,(R2362:T2362,U2362:AI2362)),0)</f>
        <v>6</v>
      </c>
      <c r="F2362" s="7">
        <f>IF(T2362&gt;0,RANK(T2362,(R2362:T2362,U2362:AI2362)),0)</f>
        <v>2</v>
      </c>
      <c r="G2362" s="7">
        <f>IF(U2362&gt;0,RANK(U2362,(R2362:T2362,U2362:AI2362)),0)</f>
        <v>3</v>
      </c>
      <c r="H2362" s="7">
        <f t="shared" si="1281"/>
        <v>1</v>
      </c>
      <c r="I2362" s="49">
        <f t="shared" si="1282"/>
        <v>699</v>
      </c>
      <c r="J2362" s="177">
        <f t="shared" si="1283"/>
        <v>0.2159406858202039</v>
      </c>
      <c r="K2362" s="2"/>
      <c r="L2362" s="2">
        <f t="shared" si="1284"/>
        <v>4.5721346926166202E-2</v>
      </c>
      <c r="M2362" s="2">
        <f t="shared" si="1285"/>
        <v>3.398208217485326E-3</v>
      </c>
      <c r="N2362" s="2">
        <f t="shared" si="1286"/>
        <v>0.23076923076923078</v>
      </c>
      <c r="O2362" s="2">
        <f t="shared" si="1269"/>
        <v>0.1791782514674081</v>
      </c>
      <c r="P2362" s="2">
        <f t="shared" si="1287"/>
        <v>0.44670991658943465</v>
      </c>
      <c r="Q2362" s="2">
        <f t="shared" si="1260"/>
        <v>9.4223046030274815E-2</v>
      </c>
      <c r="R2362" s="1">
        <v>148</v>
      </c>
      <c r="S2362" s="1">
        <v>11</v>
      </c>
      <c r="T2362" s="1">
        <v>747</v>
      </c>
      <c r="U2362" s="1">
        <v>580</v>
      </c>
      <c r="V2362" s="1">
        <v>1446</v>
      </c>
      <c r="W2362" s="1">
        <v>274</v>
      </c>
      <c r="X2362" s="1">
        <v>0</v>
      </c>
      <c r="Y2362" s="1">
        <v>8</v>
      </c>
      <c r="Z2362" s="1">
        <v>11</v>
      </c>
      <c r="AD2362" s="1">
        <v>6</v>
      </c>
      <c r="AF2362" s="1">
        <v>2</v>
      </c>
      <c r="AG2362" s="1">
        <v>0</v>
      </c>
      <c r="AI2362" s="1">
        <v>4</v>
      </c>
      <c r="AK2362" s="7">
        <f t="shared" si="1288"/>
        <v>4</v>
      </c>
      <c r="AL2362" s="7">
        <f t="shared" si="1289"/>
        <v>0</v>
      </c>
      <c r="AM2362" s="7">
        <f t="shared" si="1290"/>
        <v>8</v>
      </c>
      <c r="AN2362" s="2">
        <f t="shared" si="1291"/>
        <v>8.4646277417361748E-2</v>
      </c>
      <c r="AO2362" s="2">
        <f t="shared" si="1292"/>
        <v>0</v>
      </c>
      <c r="AP2362" s="2">
        <f t="shared" si="1293"/>
        <v>2.4714241581711462E-3</v>
      </c>
      <c r="AR2362" t="str">
        <f t="shared" si="1294"/>
        <v>Caroline</v>
      </c>
      <c r="AS2362" t="s">
        <v>198</v>
      </c>
      <c r="AT2362" s="184">
        <v>1</v>
      </c>
      <c r="AV2362" s="97">
        <v>51</v>
      </c>
      <c r="AW2362" s="99">
        <v>33</v>
      </c>
      <c r="AX2362" s="105">
        <f t="shared" si="1295"/>
        <v>51033</v>
      </c>
      <c r="AZ2362" s="7" t="s">
        <v>2951</v>
      </c>
      <c r="BA2362" t="s">
        <v>3184</v>
      </c>
    </row>
    <row r="2363" spans="1:53" hidden="1" outlineLevel="1">
      <c r="A2363" t="s">
        <v>1790</v>
      </c>
      <c r="B2363" t="s">
        <v>198</v>
      </c>
      <c r="C2363" s="1">
        <f t="shared" si="1280"/>
        <v>4506</v>
      </c>
      <c r="D2363" s="7">
        <f>IF(R2363&gt;0,RANK(R2363,(R2363:T2363,U2363:AI2363)),0)</f>
        <v>5</v>
      </c>
      <c r="E2363" s="7">
        <f>IF(S2363&gt;0,RANK(S2363,(R2363:T2363,U2363:AI2363)),0)</f>
        <v>6</v>
      </c>
      <c r="F2363" s="7">
        <f>IF(T2363&gt;0,RANK(T2363,(R2363:T2363,U2363:AI2363)),0)</f>
        <v>3</v>
      </c>
      <c r="G2363" s="7">
        <f>IF(U2363&gt;0,RANK(U2363,(R2363:T2363,U2363:AI2363)),0)</f>
        <v>2</v>
      </c>
      <c r="H2363" s="7">
        <f t="shared" si="1281"/>
        <v>1</v>
      </c>
      <c r="I2363" s="49">
        <f t="shared" si="1282"/>
        <v>1596</v>
      </c>
      <c r="J2363" s="177">
        <f t="shared" si="1283"/>
        <v>0.35419440745672437</v>
      </c>
      <c r="K2363" s="2"/>
      <c r="L2363" s="2">
        <f t="shared" si="1284"/>
        <v>3.7505548158011541E-2</v>
      </c>
      <c r="M2363" s="2">
        <f t="shared" si="1285"/>
        <v>2.4411895250776743E-3</v>
      </c>
      <c r="N2363" s="2">
        <f t="shared" si="1286"/>
        <v>0.16222814025743454</v>
      </c>
      <c r="O2363" s="2">
        <f t="shared" ref="O2363:O2426" si="1296">IF($C2363=0,"-",U2363/$C2363)</f>
        <v>0.18109187749667111</v>
      </c>
      <c r="P2363" s="2">
        <f t="shared" si="1287"/>
        <v>0.53528628495339547</v>
      </c>
      <c r="Q2363" s="2">
        <f t="shared" si="1260"/>
        <v>8.144695960940973E-2</v>
      </c>
      <c r="R2363" s="1">
        <v>169</v>
      </c>
      <c r="S2363" s="1">
        <v>11</v>
      </c>
      <c r="T2363" s="1">
        <v>731</v>
      </c>
      <c r="U2363" s="1">
        <v>816</v>
      </c>
      <c r="V2363" s="1">
        <v>2412</v>
      </c>
      <c r="W2363" s="1">
        <v>340</v>
      </c>
      <c r="X2363" s="1">
        <v>0</v>
      </c>
      <c r="Y2363" s="1">
        <v>4</v>
      </c>
      <c r="Z2363" s="1">
        <v>8</v>
      </c>
      <c r="AD2363" s="1">
        <v>9</v>
      </c>
      <c r="AF2363" s="1">
        <v>3</v>
      </c>
      <c r="AG2363" s="1">
        <v>1</v>
      </c>
      <c r="AI2363" s="1">
        <v>2</v>
      </c>
      <c r="AK2363" s="7">
        <f t="shared" si="1288"/>
        <v>4</v>
      </c>
      <c r="AL2363" s="7">
        <f t="shared" si="1289"/>
        <v>0</v>
      </c>
      <c r="AM2363" s="7">
        <f t="shared" si="1290"/>
        <v>8</v>
      </c>
      <c r="AN2363" s="2">
        <f t="shared" si="1291"/>
        <v>7.5454948956946294E-2</v>
      </c>
      <c r="AO2363" s="2">
        <f t="shared" si="1292"/>
        <v>0</v>
      </c>
      <c r="AP2363" s="2">
        <f t="shared" si="1293"/>
        <v>8.8770528184642697E-4</v>
      </c>
      <c r="AR2363" t="str">
        <f t="shared" si="1294"/>
        <v>Carroll</v>
      </c>
      <c r="AS2363" t="s">
        <v>198</v>
      </c>
      <c r="AT2363" s="184">
        <v>9</v>
      </c>
      <c r="AV2363" s="97">
        <v>51</v>
      </c>
      <c r="AW2363" s="99">
        <v>35</v>
      </c>
      <c r="AX2363" s="105">
        <f t="shared" si="1295"/>
        <v>51035</v>
      </c>
      <c r="AZ2363" s="7" t="s">
        <v>2951</v>
      </c>
      <c r="BA2363" t="s">
        <v>3184</v>
      </c>
    </row>
    <row r="2364" spans="1:53" hidden="1" outlineLevel="1">
      <c r="A2364" t="s">
        <v>1031</v>
      </c>
      <c r="B2364" t="s">
        <v>198</v>
      </c>
      <c r="C2364" s="1">
        <f t="shared" si="1280"/>
        <v>667</v>
      </c>
      <c r="D2364" s="7">
        <f>IF(R2364&gt;0,RANK(R2364,(R2364:T2364,U2364:AI2364)),0)</f>
        <v>5</v>
      </c>
      <c r="E2364" s="7">
        <f>IF(S2364&gt;0,RANK(S2364,(R2364:T2364,U2364:AI2364)),0)</f>
        <v>8</v>
      </c>
      <c r="F2364" s="7">
        <f>IF(T2364&gt;0,RANK(T2364,(R2364:T2364,U2364:AI2364)),0)</f>
        <v>3</v>
      </c>
      <c r="G2364" s="7">
        <f>IF(U2364&gt;0,RANK(U2364,(R2364:T2364,U2364:AI2364)),0)</f>
        <v>2</v>
      </c>
      <c r="H2364" s="7">
        <f t="shared" si="1281"/>
        <v>1</v>
      </c>
      <c r="I2364" s="49">
        <f t="shared" si="1282"/>
        <v>65</v>
      </c>
      <c r="J2364" s="177">
        <f t="shared" si="1283"/>
        <v>9.7451274362818585E-2</v>
      </c>
      <c r="K2364" s="2"/>
      <c r="L2364" s="2">
        <f t="shared" si="1284"/>
        <v>4.1979010494752625E-2</v>
      </c>
      <c r="M2364" s="2">
        <f t="shared" si="1285"/>
        <v>1.4992503748125937E-3</v>
      </c>
      <c r="N2364" s="2">
        <f t="shared" si="1286"/>
        <v>0.21739130434782608</v>
      </c>
      <c r="O2364" s="2">
        <f t="shared" si="1296"/>
        <v>0.28035982008995503</v>
      </c>
      <c r="P2364" s="2">
        <f t="shared" si="1287"/>
        <v>0.37781109445277361</v>
      </c>
      <c r="Q2364" s="2">
        <f t="shared" si="1260"/>
        <v>8.0959520239880123E-2</v>
      </c>
      <c r="R2364" s="1">
        <v>28</v>
      </c>
      <c r="S2364" s="1">
        <v>1</v>
      </c>
      <c r="T2364" s="1">
        <v>145</v>
      </c>
      <c r="U2364" s="1">
        <v>187</v>
      </c>
      <c r="V2364" s="1">
        <v>252</v>
      </c>
      <c r="W2364" s="1">
        <v>49</v>
      </c>
      <c r="X2364" s="1">
        <v>0</v>
      </c>
      <c r="Y2364" s="1">
        <v>2</v>
      </c>
      <c r="Z2364" s="1">
        <v>2</v>
      </c>
      <c r="AD2364" s="1">
        <v>1</v>
      </c>
      <c r="AF2364" s="1">
        <v>0</v>
      </c>
      <c r="AG2364" s="1">
        <v>0</v>
      </c>
      <c r="AI2364" s="1">
        <v>0</v>
      </c>
      <c r="AK2364" s="7">
        <f t="shared" si="1288"/>
        <v>4</v>
      </c>
      <c r="AL2364" s="7">
        <f t="shared" si="1289"/>
        <v>0</v>
      </c>
      <c r="AM2364" s="7">
        <f t="shared" si="1290"/>
        <v>6</v>
      </c>
      <c r="AN2364" s="2">
        <f t="shared" si="1291"/>
        <v>7.3463268365817097E-2</v>
      </c>
      <c r="AO2364" s="2">
        <f t="shared" si="1292"/>
        <v>0</v>
      </c>
      <c r="AP2364" s="2">
        <f t="shared" si="1293"/>
        <v>2.9985007496251873E-3</v>
      </c>
      <c r="AR2364" t="str">
        <f t="shared" si="1294"/>
        <v>Charles City</v>
      </c>
      <c r="AS2364" t="s">
        <v>198</v>
      </c>
      <c r="AT2364" s="184">
        <v>3</v>
      </c>
      <c r="AV2364" s="97">
        <v>51</v>
      </c>
      <c r="AW2364" s="99">
        <v>36</v>
      </c>
      <c r="AX2364" s="105">
        <f t="shared" si="1295"/>
        <v>51036</v>
      </c>
      <c r="AZ2364" s="7" t="s">
        <v>2951</v>
      </c>
      <c r="BA2364" t="s">
        <v>3184</v>
      </c>
    </row>
    <row r="2365" spans="1:53" hidden="1" outlineLevel="1">
      <c r="A2365" t="s">
        <v>1879</v>
      </c>
      <c r="B2365" t="s">
        <v>198</v>
      </c>
      <c r="C2365" s="1">
        <f t="shared" si="1280"/>
        <v>1482</v>
      </c>
      <c r="D2365" s="7">
        <f>IF(R2365&gt;0,RANK(R2365,(R2365:T2365,U2365:AI2365)),0)</f>
        <v>5</v>
      </c>
      <c r="E2365" s="7">
        <f>IF(S2365&gt;0,RANK(S2365,(R2365:T2365,U2365:AI2365)),0)</f>
        <v>6</v>
      </c>
      <c r="F2365" s="7">
        <f>IF(T2365&gt;0,RANK(T2365,(R2365:T2365,U2365:AI2365)),0)</f>
        <v>2</v>
      </c>
      <c r="G2365" s="7">
        <f>IF(U2365&gt;0,RANK(U2365,(R2365:T2365,U2365:AI2365)),0)</f>
        <v>3</v>
      </c>
      <c r="H2365" s="7">
        <f t="shared" si="1281"/>
        <v>1</v>
      </c>
      <c r="I2365" s="49">
        <f t="shared" si="1282"/>
        <v>508</v>
      </c>
      <c r="J2365" s="177">
        <f t="shared" si="1283"/>
        <v>0.34278002699055332</v>
      </c>
      <c r="K2365" s="2"/>
      <c r="L2365" s="2">
        <f t="shared" si="1284"/>
        <v>3.3063427800269905E-2</v>
      </c>
      <c r="M2365" s="2">
        <f t="shared" si="1285"/>
        <v>6.7476383265856954E-3</v>
      </c>
      <c r="N2365" s="2">
        <f t="shared" si="1286"/>
        <v>0.19568151147098514</v>
      </c>
      <c r="O2365" s="2">
        <f t="shared" si="1296"/>
        <v>0.14642375168690958</v>
      </c>
      <c r="P2365" s="2">
        <f t="shared" si="1287"/>
        <v>0.53846153846153844</v>
      </c>
      <c r="Q2365" s="2">
        <f t="shared" si="1260"/>
        <v>7.9622132253711286E-2</v>
      </c>
      <c r="R2365" s="1">
        <v>49</v>
      </c>
      <c r="S2365" s="1">
        <v>10</v>
      </c>
      <c r="T2365" s="1">
        <v>290</v>
      </c>
      <c r="U2365" s="1">
        <v>217</v>
      </c>
      <c r="V2365" s="1">
        <v>798</v>
      </c>
      <c r="W2365" s="1">
        <v>107</v>
      </c>
      <c r="X2365" s="1">
        <v>1</v>
      </c>
      <c r="Y2365" s="1">
        <v>4</v>
      </c>
      <c r="Z2365" s="1">
        <v>1</v>
      </c>
      <c r="AD2365" s="1">
        <v>2</v>
      </c>
      <c r="AF2365" s="1">
        <v>1</v>
      </c>
      <c r="AG2365" s="1">
        <v>1</v>
      </c>
      <c r="AI2365" s="1">
        <v>1</v>
      </c>
      <c r="AK2365" s="7">
        <f t="shared" si="1288"/>
        <v>4</v>
      </c>
      <c r="AL2365" s="7">
        <f t="shared" si="1289"/>
        <v>8</v>
      </c>
      <c r="AM2365" s="7">
        <f t="shared" si="1290"/>
        <v>7</v>
      </c>
      <c r="AN2365" s="2">
        <f t="shared" si="1291"/>
        <v>7.2199730094466938E-2</v>
      </c>
      <c r="AO2365" s="2">
        <f t="shared" si="1292"/>
        <v>6.7476383265856947E-4</v>
      </c>
      <c r="AP2365" s="2">
        <f t="shared" si="1293"/>
        <v>2.6990553306342779E-3</v>
      </c>
      <c r="AR2365" t="str">
        <f t="shared" si="1294"/>
        <v>Charlotte</v>
      </c>
      <c r="AS2365" t="s">
        <v>198</v>
      </c>
      <c r="AT2365" s="184">
        <v>5</v>
      </c>
      <c r="AV2365" s="97">
        <v>51</v>
      </c>
      <c r="AW2365" s="99">
        <v>37</v>
      </c>
      <c r="AX2365" s="105">
        <f t="shared" si="1295"/>
        <v>51037</v>
      </c>
      <c r="AZ2365" s="7" t="s">
        <v>2951</v>
      </c>
      <c r="BA2365" t="s">
        <v>3184</v>
      </c>
    </row>
    <row r="2366" spans="1:53" hidden="1" outlineLevel="1">
      <c r="A2366" t="s">
        <v>2316</v>
      </c>
      <c r="B2366" t="s">
        <v>198</v>
      </c>
      <c r="C2366" s="1">
        <f t="shared" si="1280"/>
        <v>53924</v>
      </c>
      <c r="D2366" s="7">
        <f>IF(R2366&gt;0,RANK(R2366,(R2366:T2366,U2366:AI2366)),0)</f>
        <v>4</v>
      </c>
      <c r="E2366" s="7">
        <f>IF(S2366&gt;0,RANK(S2366,(R2366:T2366,U2366:AI2366)),0)</f>
        <v>6</v>
      </c>
      <c r="F2366" s="7">
        <f>IF(T2366&gt;0,RANK(T2366,(R2366:T2366,U2366:AI2366)),0)</f>
        <v>1</v>
      </c>
      <c r="G2366" s="7">
        <f>IF(U2366&gt;0,RANK(U2366,(R2366:T2366,U2366:AI2366)),0)</f>
        <v>3</v>
      </c>
      <c r="H2366" s="7">
        <f t="shared" si="1281"/>
        <v>2</v>
      </c>
      <c r="I2366" s="49">
        <f t="shared" si="1282"/>
        <v>814</v>
      </c>
      <c r="J2366" s="177">
        <f t="shared" si="1283"/>
        <v>1.5095319338328018E-2</v>
      </c>
      <c r="K2366" s="2"/>
      <c r="L2366" s="2">
        <f t="shared" si="1284"/>
        <v>7.0321192789852383E-2</v>
      </c>
      <c r="M2366" s="2">
        <f t="shared" si="1285"/>
        <v>2.726058897707885E-3</v>
      </c>
      <c r="N2366" s="2">
        <f t="shared" si="1286"/>
        <v>0.34991840367925225</v>
      </c>
      <c r="O2366" s="2">
        <f t="shared" si="1296"/>
        <v>0.18457458645501076</v>
      </c>
      <c r="P2366" s="2">
        <f t="shared" si="1287"/>
        <v>0.33482308434092428</v>
      </c>
      <c r="Q2366" s="2">
        <f t="shared" si="1260"/>
        <v>5.7636673837252295E-2</v>
      </c>
      <c r="R2366" s="1">
        <v>3792</v>
      </c>
      <c r="S2366" s="1">
        <v>147</v>
      </c>
      <c r="T2366" s="1">
        <v>18869</v>
      </c>
      <c r="U2366" s="1">
        <v>9953</v>
      </c>
      <c r="V2366" s="1">
        <v>18055</v>
      </c>
      <c r="W2366" s="1">
        <v>2784</v>
      </c>
      <c r="X2366" s="1">
        <v>33</v>
      </c>
      <c r="Y2366" s="1">
        <v>34</v>
      </c>
      <c r="Z2366" s="1">
        <v>139</v>
      </c>
      <c r="AD2366" s="1">
        <v>55</v>
      </c>
      <c r="AF2366" s="1">
        <v>5</v>
      </c>
      <c r="AG2366" s="1">
        <v>15</v>
      </c>
      <c r="AI2366" s="1">
        <v>43</v>
      </c>
      <c r="AK2366" s="7">
        <f t="shared" si="1288"/>
        <v>5</v>
      </c>
      <c r="AL2366" s="7">
        <f t="shared" si="1289"/>
        <v>9</v>
      </c>
      <c r="AM2366" s="7">
        <f t="shared" si="1290"/>
        <v>8</v>
      </c>
      <c r="AN2366" s="2">
        <f t="shared" si="1291"/>
        <v>5.1628217491284031E-2</v>
      </c>
      <c r="AO2366" s="2">
        <f t="shared" si="1292"/>
        <v>6.1197240560789256E-4</v>
      </c>
      <c r="AP2366" s="2">
        <f t="shared" si="1293"/>
        <v>6.3051702395964691E-4</v>
      </c>
      <c r="AR2366" t="str">
        <f t="shared" si="1294"/>
        <v>Chesterfield</v>
      </c>
      <c r="AS2366" t="s">
        <v>198</v>
      </c>
      <c r="AT2366" s="184"/>
      <c r="AV2366" s="97">
        <v>51</v>
      </c>
      <c r="AW2366" s="99">
        <v>41</v>
      </c>
      <c r="AX2366" s="105">
        <f t="shared" si="1295"/>
        <v>51041</v>
      </c>
      <c r="AZ2366" s="7" t="s">
        <v>2951</v>
      </c>
      <c r="BA2366" t="s">
        <v>3184</v>
      </c>
    </row>
    <row r="2367" spans="1:53" hidden="1" outlineLevel="1">
      <c r="A2367" t="s">
        <v>739</v>
      </c>
      <c r="B2367" t="s">
        <v>198</v>
      </c>
      <c r="C2367" s="1">
        <f t="shared" si="1280"/>
        <v>2528</v>
      </c>
      <c r="D2367" s="7">
        <f>IF(R2367&gt;0,RANK(R2367,(R2367:T2367,U2367:AI2367)),0)</f>
        <v>4</v>
      </c>
      <c r="E2367" s="7">
        <f>IF(S2367&gt;0,RANK(S2367,(R2367:T2367,U2367:AI2367)),0)</f>
        <v>6</v>
      </c>
      <c r="F2367" s="7">
        <f>IF(T2367&gt;0,RANK(T2367,(R2367:T2367,U2367:AI2367)),0)</f>
        <v>2</v>
      </c>
      <c r="G2367" s="7">
        <f>IF(U2367&gt;0,RANK(U2367,(R2367:T2367,U2367:AI2367)),0)</f>
        <v>3</v>
      </c>
      <c r="H2367" s="7">
        <f t="shared" si="1281"/>
        <v>1</v>
      </c>
      <c r="I2367" s="49">
        <f t="shared" si="1282"/>
        <v>90</v>
      </c>
      <c r="J2367" s="177">
        <f t="shared" si="1283"/>
        <v>3.5601265822784812E-2</v>
      </c>
      <c r="K2367" s="2"/>
      <c r="L2367" s="2">
        <f t="shared" si="1284"/>
        <v>7.753164556962025E-2</v>
      </c>
      <c r="M2367" s="2">
        <f t="shared" si="1285"/>
        <v>4.3512658227848099E-3</v>
      </c>
      <c r="N2367" s="2">
        <f t="shared" si="1286"/>
        <v>0.29509493670886078</v>
      </c>
      <c r="O2367" s="2">
        <f t="shared" si="1296"/>
        <v>0.21439873417721519</v>
      </c>
      <c r="P2367" s="2">
        <f t="shared" si="1287"/>
        <v>0.33069620253164556</v>
      </c>
      <c r="Q2367" s="2">
        <f t="shared" si="1260"/>
        <v>7.7927215189873444E-2</v>
      </c>
      <c r="R2367" s="1">
        <v>196</v>
      </c>
      <c r="S2367" s="1">
        <v>11</v>
      </c>
      <c r="T2367" s="1">
        <v>746</v>
      </c>
      <c r="U2367" s="1">
        <v>542</v>
      </c>
      <c r="V2367" s="1">
        <v>836</v>
      </c>
      <c r="W2367" s="1">
        <v>176</v>
      </c>
      <c r="X2367" s="1">
        <v>4</v>
      </c>
      <c r="Y2367" s="1">
        <v>2</v>
      </c>
      <c r="Z2367" s="1">
        <v>10</v>
      </c>
      <c r="AD2367" s="1">
        <v>2</v>
      </c>
      <c r="AF2367" s="1">
        <v>3</v>
      </c>
      <c r="AG2367" s="1">
        <v>0</v>
      </c>
      <c r="AI2367" s="1">
        <v>0</v>
      </c>
      <c r="AK2367" s="7">
        <f t="shared" si="1288"/>
        <v>5</v>
      </c>
      <c r="AL2367" s="7">
        <f t="shared" si="1289"/>
        <v>8</v>
      </c>
      <c r="AM2367" s="7">
        <f t="shared" si="1290"/>
        <v>9</v>
      </c>
      <c r="AN2367" s="2">
        <f t="shared" si="1291"/>
        <v>6.9620253164556958E-2</v>
      </c>
      <c r="AO2367" s="2">
        <f t="shared" si="1292"/>
        <v>1.5822784810126582E-3</v>
      </c>
      <c r="AP2367" s="2">
        <f t="shared" si="1293"/>
        <v>7.911392405063291E-4</v>
      </c>
      <c r="AR2367" t="str">
        <f t="shared" si="1294"/>
        <v>Clarke</v>
      </c>
      <c r="AS2367" t="s">
        <v>198</v>
      </c>
      <c r="AT2367" s="184">
        <v>10</v>
      </c>
      <c r="AV2367" s="97">
        <v>51</v>
      </c>
      <c r="AW2367" s="99">
        <v>43</v>
      </c>
      <c r="AX2367" s="105">
        <f t="shared" si="1295"/>
        <v>51043</v>
      </c>
      <c r="AZ2367" s="7" t="s">
        <v>2951</v>
      </c>
      <c r="BA2367" t="s">
        <v>3184</v>
      </c>
    </row>
    <row r="2368" spans="1:53" hidden="1" outlineLevel="1">
      <c r="A2368" t="s">
        <v>809</v>
      </c>
      <c r="B2368" t="s">
        <v>198</v>
      </c>
      <c r="C2368" s="1">
        <f t="shared" si="1280"/>
        <v>856</v>
      </c>
      <c r="D2368" s="7">
        <f>IF(R2368&gt;0,RANK(R2368,(R2368:T2368,U2368:AI2368)),0)</f>
        <v>5</v>
      </c>
      <c r="E2368" s="7">
        <f>IF(S2368&gt;0,RANK(S2368,(R2368:T2368,U2368:AI2368)),0)</f>
        <v>7</v>
      </c>
      <c r="F2368" s="7">
        <f>IF(T2368&gt;0,RANK(T2368,(R2368:T2368,U2368:AI2368)),0)</f>
        <v>3</v>
      </c>
      <c r="G2368" s="7">
        <f>IF(U2368&gt;0,RANK(U2368,(R2368:T2368,U2368:AI2368)),0)</f>
        <v>2</v>
      </c>
      <c r="H2368" s="7">
        <f t="shared" si="1281"/>
        <v>1</v>
      </c>
      <c r="I2368" s="49">
        <f t="shared" si="1282"/>
        <v>160</v>
      </c>
      <c r="J2368" s="177">
        <f t="shared" si="1283"/>
        <v>0.18691588785046728</v>
      </c>
      <c r="K2368" s="2"/>
      <c r="L2368" s="2">
        <f t="shared" si="1284"/>
        <v>2.1028037383177569E-2</v>
      </c>
      <c r="M2368" s="2">
        <f t="shared" si="1285"/>
        <v>2.3364485981308409E-3</v>
      </c>
      <c r="N2368" s="2">
        <f t="shared" si="1286"/>
        <v>0.16004672897196262</v>
      </c>
      <c r="O2368" s="2">
        <f t="shared" si="1296"/>
        <v>0.28387850467289721</v>
      </c>
      <c r="P2368" s="2">
        <f t="shared" si="1287"/>
        <v>0.47079439252336447</v>
      </c>
      <c r="Q2368" s="2">
        <f t="shared" si="1260"/>
        <v>6.1915887850467255E-2</v>
      </c>
      <c r="R2368" s="1">
        <v>18</v>
      </c>
      <c r="S2368" s="1">
        <v>2</v>
      </c>
      <c r="T2368" s="1">
        <v>137</v>
      </c>
      <c r="U2368" s="1">
        <v>243</v>
      </c>
      <c r="V2368" s="1">
        <v>403</v>
      </c>
      <c r="W2368" s="1">
        <v>45</v>
      </c>
      <c r="X2368" s="1">
        <v>1</v>
      </c>
      <c r="Y2368" s="1">
        <v>0</v>
      </c>
      <c r="Z2368" s="1">
        <v>5</v>
      </c>
      <c r="AD2368" s="1">
        <v>2</v>
      </c>
      <c r="AF2368" s="1">
        <v>0</v>
      </c>
      <c r="AG2368" s="1">
        <v>0</v>
      </c>
      <c r="AI2368" s="1">
        <v>0</v>
      </c>
      <c r="AK2368" s="7">
        <f t="shared" si="1288"/>
        <v>4</v>
      </c>
      <c r="AL2368" s="7">
        <f t="shared" si="1289"/>
        <v>8</v>
      </c>
      <c r="AM2368" s="7">
        <f t="shared" si="1290"/>
        <v>0</v>
      </c>
      <c r="AN2368" s="2">
        <f t="shared" si="1291"/>
        <v>5.2570093457943924E-2</v>
      </c>
      <c r="AO2368" s="2">
        <f t="shared" si="1292"/>
        <v>1.1682242990654205E-3</v>
      </c>
      <c r="AP2368" s="2">
        <f t="shared" si="1293"/>
        <v>0</v>
      </c>
      <c r="AR2368" t="str">
        <f t="shared" si="1294"/>
        <v>Craig</v>
      </c>
      <c r="AS2368" t="s">
        <v>198</v>
      </c>
      <c r="AT2368" s="184">
        <v>9</v>
      </c>
      <c r="AV2368" s="97">
        <v>51</v>
      </c>
      <c r="AW2368" s="99">
        <v>45</v>
      </c>
      <c r="AX2368" s="105">
        <f t="shared" si="1295"/>
        <v>51045</v>
      </c>
      <c r="AZ2368" s="7" t="s">
        <v>2951</v>
      </c>
      <c r="BA2368" t="s">
        <v>3184</v>
      </c>
    </row>
    <row r="2369" spans="1:53" hidden="1" outlineLevel="1">
      <c r="A2369" t="s">
        <v>1467</v>
      </c>
      <c r="B2369" t="s">
        <v>198</v>
      </c>
      <c r="C2369" s="1">
        <f t="shared" si="1280"/>
        <v>6965</v>
      </c>
      <c r="D2369" s="7">
        <f>IF(R2369&gt;0,RANK(R2369,(R2369:T2369,U2369:AI2369)),0)</f>
        <v>5</v>
      </c>
      <c r="E2369" s="7">
        <f>IF(S2369&gt;0,RANK(S2369,(R2369:T2369,U2369:AI2369)),0)</f>
        <v>7</v>
      </c>
      <c r="F2369" s="7">
        <f>IF(T2369&gt;0,RANK(T2369,(R2369:T2369,U2369:AI2369)),0)</f>
        <v>2</v>
      </c>
      <c r="G2369" s="7">
        <f>IF(U2369&gt;0,RANK(U2369,(R2369:T2369,U2369:AI2369)),0)</f>
        <v>3</v>
      </c>
      <c r="H2369" s="7">
        <f t="shared" si="1281"/>
        <v>1</v>
      </c>
      <c r="I2369" s="49">
        <f t="shared" si="1282"/>
        <v>913</v>
      </c>
      <c r="J2369" s="177">
        <f t="shared" si="1283"/>
        <v>0.13108399138549892</v>
      </c>
      <c r="K2369" s="2"/>
      <c r="L2369" s="2">
        <f t="shared" si="1284"/>
        <v>6.3460157932519745E-2</v>
      </c>
      <c r="M2369" s="2">
        <f t="shared" si="1285"/>
        <v>3.015075376884422E-3</v>
      </c>
      <c r="N2369" s="2">
        <f t="shared" si="1286"/>
        <v>0.24508255563531944</v>
      </c>
      <c r="O2369" s="2">
        <f t="shared" si="1296"/>
        <v>0.23173007896625988</v>
      </c>
      <c r="P2369" s="2">
        <f t="shared" si="1287"/>
        <v>0.37616654702081836</v>
      </c>
      <c r="Q2369" s="2">
        <f t="shared" si="1260"/>
        <v>8.0545585068198144E-2</v>
      </c>
      <c r="R2369" s="1">
        <v>442</v>
      </c>
      <c r="S2369" s="1">
        <v>21</v>
      </c>
      <c r="T2369" s="1">
        <v>1707</v>
      </c>
      <c r="U2369" s="1">
        <v>1614</v>
      </c>
      <c r="V2369" s="1">
        <v>2620</v>
      </c>
      <c r="W2369" s="1">
        <v>496</v>
      </c>
      <c r="X2369" s="1">
        <v>4</v>
      </c>
      <c r="Y2369" s="1">
        <v>9</v>
      </c>
      <c r="Z2369" s="1">
        <v>22</v>
      </c>
      <c r="AD2369" s="1">
        <v>14</v>
      </c>
      <c r="AF2369" s="1">
        <v>5</v>
      </c>
      <c r="AG2369" s="1">
        <v>2</v>
      </c>
      <c r="AI2369" s="1">
        <v>9</v>
      </c>
      <c r="AK2369" s="7">
        <f t="shared" si="1288"/>
        <v>4</v>
      </c>
      <c r="AL2369" s="7">
        <f t="shared" si="1289"/>
        <v>9</v>
      </c>
      <c r="AM2369" s="7">
        <f t="shared" si="1290"/>
        <v>8</v>
      </c>
      <c r="AN2369" s="2">
        <f t="shared" si="1291"/>
        <v>7.1213208901651115E-2</v>
      </c>
      <c r="AO2369" s="2">
        <f t="shared" si="1292"/>
        <v>5.7430007178750902E-4</v>
      </c>
      <c r="AP2369" s="2">
        <f t="shared" si="1293"/>
        <v>1.2921751615218953E-3</v>
      </c>
      <c r="AR2369" t="str">
        <f t="shared" si="1294"/>
        <v>Culpeper</v>
      </c>
      <c r="AS2369" t="s">
        <v>198</v>
      </c>
      <c r="AT2369" s="184">
        <v>7</v>
      </c>
      <c r="AV2369" s="97">
        <v>51</v>
      </c>
      <c r="AW2369" s="99">
        <v>47</v>
      </c>
      <c r="AX2369" s="105">
        <f t="shared" si="1295"/>
        <v>51047</v>
      </c>
      <c r="AZ2369" s="7" t="s">
        <v>2951</v>
      </c>
      <c r="BA2369" t="s">
        <v>3184</v>
      </c>
    </row>
    <row r="2370" spans="1:53" hidden="1" outlineLevel="1">
      <c r="A2370" t="s">
        <v>2189</v>
      </c>
      <c r="B2370" t="s">
        <v>198</v>
      </c>
      <c r="C2370" s="1">
        <f t="shared" si="1280"/>
        <v>1394</v>
      </c>
      <c r="D2370" s="7">
        <f>IF(R2370&gt;0,RANK(R2370,(R2370:T2370,U2370:AI2370)),0)</f>
        <v>5</v>
      </c>
      <c r="E2370" s="7">
        <f>IF(S2370&gt;0,RANK(S2370,(R2370:T2370,U2370:AI2370)),0)</f>
        <v>0</v>
      </c>
      <c r="F2370" s="7">
        <f>IF(T2370&gt;0,RANK(T2370,(R2370:T2370,U2370:AI2370)),0)</f>
        <v>2</v>
      </c>
      <c r="G2370" s="7">
        <f>IF(U2370&gt;0,RANK(U2370,(R2370:T2370,U2370:AI2370)),0)</f>
        <v>3</v>
      </c>
      <c r="H2370" s="7">
        <f t="shared" si="1281"/>
        <v>1</v>
      </c>
      <c r="I2370" s="49">
        <f t="shared" si="1282"/>
        <v>333</v>
      </c>
      <c r="J2370" s="177">
        <f t="shared" si="1283"/>
        <v>0.23888091822094693</v>
      </c>
      <c r="K2370" s="2"/>
      <c r="L2370" s="2">
        <f t="shared" si="1284"/>
        <v>2.2238163558106171E-2</v>
      </c>
      <c r="M2370" s="2">
        <f t="shared" si="1285"/>
        <v>0</v>
      </c>
      <c r="N2370" s="2">
        <f t="shared" si="1286"/>
        <v>0.23457675753228122</v>
      </c>
      <c r="O2370" s="2">
        <f t="shared" si="1296"/>
        <v>0.19799139167862267</v>
      </c>
      <c r="P2370" s="2">
        <f t="shared" si="1287"/>
        <v>0.47345767575322811</v>
      </c>
      <c r="Q2370" s="2">
        <f t="shared" si="1260"/>
        <v>7.1736011477761819E-2</v>
      </c>
      <c r="R2370" s="1">
        <v>31</v>
      </c>
      <c r="S2370" s="1">
        <v>0</v>
      </c>
      <c r="T2370" s="1">
        <v>327</v>
      </c>
      <c r="U2370" s="1">
        <v>276</v>
      </c>
      <c r="V2370" s="1">
        <v>660</v>
      </c>
      <c r="W2370" s="1">
        <v>90</v>
      </c>
      <c r="X2370" s="1">
        <v>1</v>
      </c>
      <c r="Y2370" s="1">
        <v>1</v>
      </c>
      <c r="Z2370" s="1">
        <v>3</v>
      </c>
      <c r="AD2370" s="1">
        <v>0</v>
      </c>
      <c r="AF2370" s="1">
        <v>1</v>
      </c>
      <c r="AG2370" s="1">
        <v>2</v>
      </c>
      <c r="AI2370" s="1">
        <v>2</v>
      </c>
      <c r="AK2370" s="7">
        <f t="shared" si="1288"/>
        <v>4</v>
      </c>
      <c r="AL2370" s="7">
        <f t="shared" si="1289"/>
        <v>7</v>
      </c>
      <c r="AM2370" s="7">
        <f t="shared" si="1290"/>
        <v>7</v>
      </c>
      <c r="AN2370" s="2">
        <f t="shared" si="1291"/>
        <v>6.4562410329985651E-2</v>
      </c>
      <c r="AO2370" s="2">
        <f t="shared" si="1292"/>
        <v>7.173601147776184E-4</v>
      </c>
      <c r="AP2370" s="2">
        <f t="shared" si="1293"/>
        <v>7.173601147776184E-4</v>
      </c>
      <c r="AR2370" t="str">
        <f t="shared" si="1294"/>
        <v>Cumberland</v>
      </c>
      <c r="AS2370" t="s">
        <v>198</v>
      </c>
      <c r="AT2370" s="184">
        <v>5</v>
      </c>
      <c r="AV2370" s="97">
        <v>51</v>
      </c>
      <c r="AW2370" s="99">
        <v>49</v>
      </c>
      <c r="AX2370" s="105">
        <f t="shared" si="1295"/>
        <v>51049</v>
      </c>
      <c r="AZ2370" s="7" t="s">
        <v>2951</v>
      </c>
      <c r="BA2370" t="s">
        <v>3184</v>
      </c>
    </row>
    <row r="2371" spans="1:53" hidden="1" outlineLevel="1">
      <c r="A2371" t="s">
        <v>1625</v>
      </c>
      <c r="B2371" t="s">
        <v>198</v>
      </c>
      <c r="C2371" s="1">
        <f t="shared" si="1280"/>
        <v>1507</v>
      </c>
      <c r="D2371" s="7">
        <f>IF(R2371&gt;0,RANK(R2371,(R2371:T2371,U2371:AI2371)),0)</f>
        <v>5</v>
      </c>
      <c r="E2371" s="7">
        <f>IF(S2371&gt;0,RANK(S2371,(R2371:T2371,U2371:AI2371)),0)</f>
        <v>7</v>
      </c>
      <c r="F2371" s="7">
        <f>IF(T2371&gt;0,RANK(T2371,(R2371:T2371,U2371:AI2371)),0)</f>
        <v>2</v>
      </c>
      <c r="G2371" s="7">
        <f>IF(U2371&gt;0,RANK(U2371,(R2371:T2371,U2371:AI2371)),0)</f>
        <v>3</v>
      </c>
      <c r="H2371" s="7">
        <f t="shared" si="1281"/>
        <v>1</v>
      </c>
      <c r="I2371" s="49">
        <f t="shared" si="1282"/>
        <v>678</v>
      </c>
      <c r="J2371" s="177">
        <f t="shared" si="1283"/>
        <v>0.44990046449900467</v>
      </c>
      <c r="K2371" s="2"/>
      <c r="L2371" s="2">
        <f t="shared" si="1284"/>
        <v>2.1897810218978103E-2</v>
      </c>
      <c r="M2371" s="2">
        <f t="shared" si="1285"/>
        <v>2.6542800265428003E-3</v>
      </c>
      <c r="N2371" s="2">
        <f t="shared" si="1286"/>
        <v>0.15461181154611811</v>
      </c>
      <c r="O2371" s="2">
        <f t="shared" si="1296"/>
        <v>0.14465826144658261</v>
      </c>
      <c r="P2371" s="2">
        <f t="shared" si="1287"/>
        <v>0.60451227604512281</v>
      </c>
      <c r="Q2371" s="2">
        <f t="shared" si="1260"/>
        <v>7.166556071665553E-2</v>
      </c>
      <c r="R2371" s="1">
        <v>33</v>
      </c>
      <c r="S2371" s="1">
        <v>4</v>
      </c>
      <c r="T2371" s="1">
        <v>233</v>
      </c>
      <c r="U2371" s="1">
        <v>218</v>
      </c>
      <c r="V2371" s="1">
        <v>911</v>
      </c>
      <c r="W2371" s="1">
        <v>98</v>
      </c>
      <c r="X2371" s="1">
        <v>0</v>
      </c>
      <c r="Y2371" s="1">
        <v>0</v>
      </c>
      <c r="Z2371" s="1">
        <v>1</v>
      </c>
      <c r="AD2371" s="1">
        <v>6</v>
      </c>
      <c r="AF2371" s="1">
        <v>1</v>
      </c>
      <c r="AG2371" s="1">
        <v>0</v>
      </c>
      <c r="AI2371" s="1">
        <v>2</v>
      </c>
      <c r="AK2371" s="7">
        <f t="shared" si="1288"/>
        <v>4</v>
      </c>
      <c r="AL2371" s="7">
        <f t="shared" si="1289"/>
        <v>0</v>
      </c>
      <c r="AM2371" s="7">
        <f t="shared" si="1290"/>
        <v>0</v>
      </c>
      <c r="AN2371" s="2">
        <f t="shared" si="1291"/>
        <v>6.5029860650298602E-2</v>
      </c>
      <c r="AO2371" s="2">
        <f t="shared" si="1292"/>
        <v>0</v>
      </c>
      <c r="AP2371" s="2">
        <f t="shared" si="1293"/>
        <v>0</v>
      </c>
      <c r="AR2371" t="str">
        <f t="shared" si="1294"/>
        <v>Dickenson</v>
      </c>
      <c r="AS2371" t="s">
        <v>198</v>
      </c>
      <c r="AT2371" s="184">
        <v>9</v>
      </c>
      <c r="AV2371" s="97">
        <v>51</v>
      </c>
      <c r="AW2371" s="99">
        <v>51</v>
      </c>
      <c r="AX2371" s="105">
        <f t="shared" si="1295"/>
        <v>51051</v>
      </c>
      <c r="AZ2371" s="7" t="s">
        <v>2951</v>
      </c>
      <c r="BA2371" t="s">
        <v>3184</v>
      </c>
    </row>
    <row r="2372" spans="1:53" hidden="1" outlineLevel="1">
      <c r="A2372" t="s">
        <v>552</v>
      </c>
      <c r="B2372" t="s">
        <v>198</v>
      </c>
      <c r="C2372" s="1">
        <f t="shared" si="1280"/>
        <v>2804</v>
      </c>
      <c r="D2372" s="7">
        <f>IF(R2372&gt;0,RANK(R2372,(R2372:T2372,U2372:AI2372)),0)</f>
        <v>5</v>
      </c>
      <c r="E2372" s="7">
        <f>IF(S2372&gt;0,RANK(S2372,(R2372:T2372,U2372:AI2372)),0)</f>
        <v>6</v>
      </c>
      <c r="F2372" s="7">
        <f>IF(T2372&gt;0,RANK(T2372,(R2372:T2372,U2372:AI2372)),0)</f>
        <v>2</v>
      </c>
      <c r="G2372" s="7">
        <f>IF(U2372&gt;0,RANK(U2372,(R2372:T2372,U2372:AI2372)),0)</f>
        <v>3</v>
      </c>
      <c r="H2372" s="7">
        <f t="shared" si="1281"/>
        <v>1</v>
      </c>
      <c r="I2372" s="49">
        <f t="shared" si="1282"/>
        <v>882</v>
      </c>
      <c r="J2372" s="177">
        <f t="shared" si="1283"/>
        <v>0.31455064194008558</v>
      </c>
      <c r="K2372" s="2"/>
      <c r="L2372" s="2">
        <f t="shared" si="1284"/>
        <v>3.6376604850213982E-2</v>
      </c>
      <c r="M2372" s="2">
        <f t="shared" si="1285"/>
        <v>3.566333808844508E-3</v>
      </c>
      <c r="N2372" s="2">
        <f t="shared" si="1286"/>
        <v>0.20506419400855921</v>
      </c>
      <c r="O2372" s="2">
        <f t="shared" si="1296"/>
        <v>0.1636947218259629</v>
      </c>
      <c r="P2372" s="2">
        <f t="shared" si="1287"/>
        <v>0.51961483594864477</v>
      </c>
      <c r="Q2372" s="2">
        <f t="shared" si="1260"/>
        <v>7.1683309557774577E-2</v>
      </c>
      <c r="R2372" s="1">
        <v>102</v>
      </c>
      <c r="S2372" s="1">
        <v>10</v>
      </c>
      <c r="T2372" s="1">
        <v>575</v>
      </c>
      <c r="U2372" s="1">
        <v>459</v>
      </c>
      <c r="V2372" s="1">
        <v>1457</v>
      </c>
      <c r="W2372" s="1">
        <v>182</v>
      </c>
      <c r="X2372" s="1">
        <v>1</v>
      </c>
      <c r="Y2372" s="1">
        <v>4</v>
      </c>
      <c r="Z2372" s="1">
        <v>2</v>
      </c>
      <c r="AD2372" s="1">
        <v>5</v>
      </c>
      <c r="AF2372" s="1">
        <v>0</v>
      </c>
      <c r="AG2372" s="1">
        <v>1</v>
      </c>
      <c r="AI2372" s="1">
        <v>6</v>
      </c>
      <c r="AK2372" s="7">
        <f t="shared" si="1288"/>
        <v>4</v>
      </c>
      <c r="AL2372" s="7">
        <f t="shared" si="1289"/>
        <v>9</v>
      </c>
      <c r="AM2372" s="7">
        <f t="shared" si="1290"/>
        <v>7</v>
      </c>
      <c r="AN2372" s="2">
        <f t="shared" si="1291"/>
        <v>6.4907275320970043E-2</v>
      </c>
      <c r="AO2372" s="2">
        <f t="shared" si="1292"/>
        <v>3.566333808844508E-4</v>
      </c>
      <c r="AP2372" s="2">
        <f t="shared" si="1293"/>
        <v>1.4265335235378032E-3</v>
      </c>
      <c r="AR2372" t="str">
        <f t="shared" si="1294"/>
        <v>Dinwiddie</v>
      </c>
      <c r="AS2372" t="s">
        <v>198</v>
      </c>
      <c r="AT2372" s="184">
        <v>4</v>
      </c>
      <c r="AV2372" s="97">
        <v>51</v>
      </c>
      <c r="AW2372" s="99">
        <v>53</v>
      </c>
      <c r="AX2372" s="105">
        <f t="shared" si="1295"/>
        <v>51053</v>
      </c>
      <c r="AZ2372" s="7" t="s">
        <v>2951</v>
      </c>
      <c r="BA2372" t="s">
        <v>3184</v>
      </c>
    </row>
    <row r="2373" spans="1:53" hidden="1" outlineLevel="1">
      <c r="A2373" t="s">
        <v>810</v>
      </c>
      <c r="B2373" t="s">
        <v>198</v>
      </c>
      <c r="C2373" s="1">
        <f t="shared" si="1280"/>
        <v>1167</v>
      </c>
      <c r="D2373" s="7">
        <f>IF(R2373&gt;0,RANK(R2373,(R2373:T2373,U2373:AI2373)),0)</f>
        <v>5</v>
      </c>
      <c r="E2373" s="7">
        <f>IF(S2373&gt;0,RANK(S2373,(R2373:T2373,U2373:AI2373)),0)</f>
        <v>6</v>
      </c>
      <c r="F2373" s="7">
        <f>IF(T2373&gt;0,RANK(T2373,(R2373:T2373,U2373:AI2373)),0)</f>
        <v>2</v>
      </c>
      <c r="G2373" s="7">
        <f>IF(U2373&gt;0,RANK(U2373,(R2373:T2373,U2373:AI2373)),0)</f>
        <v>3</v>
      </c>
      <c r="H2373" s="7">
        <f t="shared" si="1281"/>
        <v>1</v>
      </c>
      <c r="I2373" s="49">
        <f t="shared" si="1282"/>
        <v>37</v>
      </c>
      <c r="J2373" s="177">
        <f t="shared" si="1283"/>
        <v>3.1705227077977724E-2</v>
      </c>
      <c r="K2373" s="2"/>
      <c r="L2373" s="2">
        <f t="shared" si="1284"/>
        <v>5.3984575835475578E-2</v>
      </c>
      <c r="M2373" s="2">
        <f t="shared" si="1285"/>
        <v>3.4275921165381321E-3</v>
      </c>
      <c r="N2373" s="2">
        <f t="shared" si="1286"/>
        <v>0.350471293916024</v>
      </c>
      <c r="O2373" s="2">
        <f t="shared" si="1296"/>
        <v>0.12167952013710369</v>
      </c>
      <c r="P2373" s="2">
        <f t="shared" si="1287"/>
        <v>0.38217652099400173</v>
      </c>
      <c r="Q2373" s="2">
        <f t="shared" si="1260"/>
        <v>8.8260497000856974E-2</v>
      </c>
      <c r="R2373" s="1">
        <v>63</v>
      </c>
      <c r="S2373" s="1">
        <v>4</v>
      </c>
      <c r="T2373" s="1">
        <v>409</v>
      </c>
      <c r="U2373" s="1">
        <v>142</v>
      </c>
      <c r="V2373" s="1">
        <v>446</v>
      </c>
      <c r="W2373" s="1">
        <v>91</v>
      </c>
      <c r="X2373" s="1">
        <v>3</v>
      </c>
      <c r="Y2373" s="1">
        <v>1</v>
      </c>
      <c r="Z2373" s="1">
        <v>2</v>
      </c>
      <c r="AD2373" s="1">
        <v>3</v>
      </c>
      <c r="AF2373" s="1">
        <v>0</v>
      </c>
      <c r="AG2373" s="1">
        <v>1</v>
      </c>
      <c r="AI2373" s="1">
        <v>2</v>
      </c>
      <c r="AK2373" s="7">
        <f t="shared" si="1288"/>
        <v>4</v>
      </c>
      <c r="AL2373" s="7">
        <f t="shared" si="1289"/>
        <v>7</v>
      </c>
      <c r="AM2373" s="7">
        <f t="shared" si="1290"/>
        <v>9</v>
      </c>
      <c r="AN2373" s="2">
        <f t="shared" si="1291"/>
        <v>7.7977720651242505E-2</v>
      </c>
      <c r="AO2373" s="2">
        <f t="shared" si="1292"/>
        <v>2.5706940874035988E-3</v>
      </c>
      <c r="AP2373" s="2">
        <f t="shared" si="1293"/>
        <v>8.5689802913453304E-4</v>
      </c>
      <c r="AR2373" t="str">
        <f t="shared" si="1294"/>
        <v>Essex</v>
      </c>
      <c r="AS2373" t="s">
        <v>198</v>
      </c>
      <c r="AT2373" s="184">
        <v>1</v>
      </c>
      <c r="AV2373" s="97">
        <v>51</v>
      </c>
      <c r="AW2373" s="99">
        <v>57</v>
      </c>
      <c r="AX2373" s="105">
        <f t="shared" si="1295"/>
        <v>51057</v>
      </c>
      <c r="AZ2373" s="7" t="s">
        <v>2951</v>
      </c>
      <c r="BA2373" t="s">
        <v>3184</v>
      </c>
    </row>
    <row r="2374" spans="1:53" hidden="1" outlineLevel="1">
      <c r="A2374" t="s">
        <v>2184</v>
      </c>
      <c r="B2374" t="s">
        <v>198</v>
      </c>
      <c r="C2374" s="1">
        <f t="shared" si="1280"/>
        <v>131902</v>
      </c>
      <c r="D2374" s="7">
        <f>IF(R2374&gt;0,RANK(R2374,(R2374:T2374,U2374:AI2374)),0)</f>
        <v>3</v>
      </c>
      <c r="E2374" s="7">
        <f>IF(S2374&gt;0,RANK(S2374,(R2374:T2374,U2374:AI2374)),0)</f>
        <v>6</v>
      </c>
      <c r="F2374" s="7">
        <f>IF(T2374&gt;0,RANK(T2374,(R2374:T2374,U2374:AI2374)),0)</f>
        <v>1</v>
      </c>
      <c r="G2374" s="7">
        <f>IF(U2374&gt;0,RANK(U2374,(R2374:T2374,U2374:AI2374)),0)</f>
        <v>4</v>
      </c>
      <c r="H2374" s="7">
        <f t="shared" si="1281"/>
        <v>2</v>
      </c>
      <c r="I2374" s="49">
        <f t="shared" si="1282"/>
        <v>19653</v>
      </c>
      <c r="J2374" s="177">
        <f t="shared" si="1283"/>
        <v>0.1489969826083001</v>
      </c>
      <c r="K2374" s="2"/>
      <c r="L2374" s="2">
        <f t="shared" si="1284"/>
        <v>0.17555457839911448</v>
      </c>
      <c r="M2374" s="2">
        <f t="shared" si="1285"/>
        <v>4.9658079483252716E-3</v>
      </c>
      <c r="N2374" s="2">
        <f t="shared" si="1286"/>
        <v>0.39978165607799732</v>
      </c>
      <c r="O2374" s="2">
        <f t="shared" si="1296"/>
        <v>0.12932328546951524</v>
      </c>
      <c r="P2374" s="2">
        <f t="shared" si="1287"/>
        <v>0.25078467346969718</v>
      </c>
      <c r="Q2374" s="2">
        <f t="shared" si="1260"/>
        <v>3.9589998635350565E-2</v>
      </c>
      <c r="R2374" s="1">
        <v>23156</v>
      </c>
      <c r="S2374" s="1">
        <v>655</v>
      </c>
      <c r="T2374" s="1">
        <v>52732</v>
      </c>
      <c r="U2374" s="1">
        <v>17058</v>
      </c>
      <c r="V2374" s="1">
        <v>33079</v>
      </c>
      <c r="W2374" s="1">
        <v>4147</v>
      </c>
      <c r="X2374" s="1">
        <v>189</v>
      </c>
      <c r="Y2374" s="1">
        <v>168</v>
      </c>
      <c r="Z2374" s="1">
        <v>370</v>
      </c>
      <c r="AD2374" s="1">
        <v>114</v>
      </c>
      <c r="AF2374" s="1">
        <v>62</v>
      </c>
      <c r="AG2374" s="1">
        <v>91</v>
      </c>
      <c r="AI2374" s="1">
        <v>81</v>
      </c>
      <c r="AK2374" s="7">
        <f t="shared" si="1288"/>
        <v>5</v>
      </c>
      <c r="AL2374" s="7">
        <f t="shared" si="1289"/>
        <v>8</v>
      </c>
      <c r="AM2374" s="7">
        <f t="shared" si="1290"/>
        <v>9</v>
      </c>
      <c r="AN2374" s="2">
        <f t="shared" si="1291"/>
        <v>3.144000849115252E-2</v>
      </c>
      <c r="AO2374" s="2">
        <f t="shared" si="1292"/>
        <v>1.432881988142712E-3</v>
      </c>
      <c r="AP2374" s="2">
        <f t="shared" si="1293"/>
        <v>1.2736728783490773E-3</v>
      </c>
      <c r="AR2374" t="str">
        <f t="shared" si="1294"/>
        <v>Fairfax</v>
      </c>
      <c r="AS2374" t="s">
        <v>198</v>
      </c>
      <c r="AT2374" s="184"/>
      <c r="AV2374" s="97">
        <v>51</v>
      </c>
      <c r="AW2374" s="99">
        <v>59</v>
      </c>
      <c r="AX2374" s="105">
        <f t="shared" si="1295"/>
        <v>51059</v>
      </c>
      <c r="AZ2374" s="7" t="s">
        <v>2951</v>
      </c>
      <c r="BA2374" t="s">
        <v>3184</v>
      </c>
    </row>
    <row r="2375" spans="1:53" hidden="1" outlineLevel="1">
      <c r="A2375" t="s">
        <v>1480</v>
      </c>
      <c r="B2375" t="s">
        <v>198</v>
      </c>
      <c r="C2375" s="1">
        <f t="shared" si="1280"/>
        <v>13551</v>
      </c>
      <c r="D2375" s="7">
        <f>IF(R2375&gt;0,RANK(R2375,(R2375:T2375,U2375:AI2375)),0)</f>
        <v>4</v>
      </c>
      <c r="E2375" s="7">
        <f>IF(S2375&gt;0,RANK(S2375,(R2375:T2375,U2375:AI2375)),0)</f>
        <v>6</v>
      </c>
      <c r="F2375" s="7">
        <f>IF(T2375&gt;0,RANK(T2375,(R2375:T2375,U2375:AI2375)),0)</f>
        <v>2</v>
      </c>
      <c r="G2375" s="7">
        <f>IF(U2375&gt;0,RANK(U2375,(R2375:T2375,U2375:AI2375)),0)</f>
        <v>3</v>
      </c>
      <c r="H2375" s="7">
        <f t="shared" si="1281"/>
        <v>1</v>
      </c>
      <c r="I2375" s="49">
        <f t="shared" si="1282"/>
        <v>1164</v>
      </c>
      <c r="J2375" s="177">
        <f t="shared" si="1283"/>
        <v>8.5897719725481519E-2</v>
      </c>
      <c r="K2375" s="2"/>
      <c r="L2375" s="2">
        <f t="shared" si="1284"/>
        <v>9.0399232528964646E-2</v>
      </c>
      <c r="M2375" s="2">
        <f t="shared" si="1285"/>
        <v>4.2063316360416202E-3</v>
      </c>
      <c r="N2375" s="2">
        <f t="shared" si="1286"/>
        <v>0.2749612574717733</v>
      </c>
      <c r="O2375" s="2">
        <f t="shared" si="1296"/>
        <v>0.19445059405209947</v>
      </c>
      <c r="P2375" s="2">
        <f t="shared" si="1287"/>
        <v>0.36085897719725479</v>
      </c>
      <c r="Q2375" s="2">
        <f t="shared" si="1260"/>
        <v>7.5123607113866175E-2</v>
      </c>
      <c r="R2375" s="1">
        <v>1225</v>
      </c>
      <c r="S2375" s="1">
        <v>57</v>
      </c>
      <c r="T2375" s="1">
        <v>3726</v>
      </c>
      <c r="U2375" s="1">
        <v>2635</v>
      </c>
      <c r="V2375" s="1">
        <v>4890</v>
      </c>
      <c r="W2375" s="1">
        <v>898</v>
      </c>
      <c r="X2375" s="1">
        <v>22</v>
      </c>
      <c r="Y2375" s="1">
        <v>18</v>
      </c>
      <c r="Z2375" s="1">
        <v>49</v>
      </c>
      <c r="AD2375" s="1">
        <v>11</v>
      </c>
      <c r="AF2375" s="1">
        <v>5</v>
      </c>
      <c r="AG2375" s="1">
        <v>7</v>
      </c>
      <c r="AI2375" s="1">
        <v>8</v>
      </c>
      <c r="AK2375" s="7">
        <f t="shared" si="1288"/>
        <v>5</v>
      </c>
      <c r="AL2375" s="7">
        <f t="shared" si="1289"/>
        <v>8</v>
      </c>
      <c r="AM2375" s="7">
        <f t="shared" si="1290"/>
        <v>9</v>
      </c>
      <c r="AN2375" s="2">
        <f t="shared" si="1291"/>
        <v>6.6268172090620622E-2</v>
      </c>
      <c r="AO2375" s="2">
        <f t="shared" si="1292"/>
        <v>1.6234964209283448E-3</v>
      </c>
      <c r="AP2375" s="2">
        <f t="shared" si="1293"/>
        <v>1.3283152534868275E-3</v>
      </c>
      <c r="AR2375" t="str">
        <f t="shared" si="1294"/>
        <v>Fauquier</v>
      </c>
      <c r="AS2375" t="s">
        <v>198</v>
      </c>
      <c r="AT2375" s="184"/>
      <c r="AV2375" s="97">
        <v>51</v>
      </c>
      <c r="AW2375" s="99">
        <v>61</v>
      </c>
      <c r="AX2375" s="105">
        <f t="shared" si="1295"/>
        <v>51061</v>
      </c>
      <c r="AZ2375" s="7" t="s">
        <v>2951</v>
      </c>
      <c r="BA2375" t="s">
        <v>3184</v>
      </c>
    </row>
    <row r="2376" spans="1:53" hidden="1" outlineLevel="1">
      <c r="A2376" t="s">
        <v>3032</v>
      </c>
      <c r="B2376" t="s">
        <v>198</v>
      </c>
      <c r="C2376" s="1">
        <f t="shared" si="1280"/>
        <v>2433</v>
      </c>
      <c r="D2376" s="7">
        <f>IF(R2376&gt;0,RANK(R2376,(R2376:T2376,U2376:AI2376)),0)</f>
        <v>5</v>
      </c>
      <c r="E2376" s="7">
        <f>IF(S2376&gt;0,RANK(S2376,(R2376:T2376,U2376:AI2376)),0)</f>
        <v>6</v>
      </c>
      <c r="F2376" s="7">
        <f>IF(T2376&gt;0,RANK(T2376,(R2376:T2376,U2376:AI2376)),0)</f>
        <v>3</v>
      </c>
      <c r="G2376" s="7">
        <f>IF(U2376&gt;0,RANK(U2376,(R2376:T2376,U2376:AI2376)),0)</f>
        <v>2</v>
      </c>
      <c r="H2376" s="7">
        <f t="shared" si="1281"/>
        <v>1</v>
      </c>
      <c r="I2376" s="49">
        <f t="shared" si="1282"/>
        <v>399</v>
      </c>
      <c r="J2376" s="177">
        <f t="shared" si="1283"/>
        <v>0.16399506781750925</v>
      </c>
      <c r="K2376" s="2"/>
      <c r="L2376" s="2">
        <f t="shared" si="1284"/>
        <v>4.0279490341142622E-2</v>
      </c>
      <c r="M2376" s="2">
        <f t="shared" si="1285"/>
        <v>2.8771064529387589E-3</v>
      </c>
      <c r="N2376" s="2">
        <f t="shared" si="1286"/>
        <v>0.19810933004521167</v>
      </c>
      <c r="O2376" s="2">
        <f t="shared" si="1296"/>
        <v>0.25606247431154955</v>
      </c>
      <c r="P2376" s="2">
        <f t="shared" si="1287"/>
        <v>0.42005754212905877</v>
      </c>
      <c r="Q2376" s="2">
        <f t="shared" si="1260"/>
        <v>8.2614056720098694E-2</v>
      </c>
      <c r="R2376" s="1">
        <v>98</v>
      </c>
      <c r="S2376" s="1">
        <v>7</v>
      </c>
      <c r="T2376" s="1">
        <v>482</v>
      </c>
      <c r="U2376" s="1">
        <v>623</v>
      </c>
      <c r="V2376" s="1">
        <v>1022</v>
      </c>
      <c r="W2376" s="1">
        <v>185</v>
      </c>
      <c r="X2376" s="1">
        <v>0</v>
      </c>
      <c r="Y2376" s="1">
        <v>3</v>
      </c>
      <c r="Z2376" s="1">
        <v>6</v>
      </c>
      <c r="AD2376" s="1">
        <v>6</v>
      </c>
      <c r="AF2376" s="1">
        <v>1</v>
      </c>
      <c r="AG2376" s="1">
        <v>0</v>
      </c>
      <c r="AI2376" s="1">
        <v>0</v>
      </c>
      <c r="AK2376" s="7">
        <f t="shared" si="1288"/>
        <v>4</v>
      </c>
      <c r="AL2376" s="7">
        <f t="shared" si="1289"/>
        <v>0</v>
      </c>
      <c r="AM2376" s="7">
        <f t="shared" si="1290"/>
        <v>8</v>
      </c>
      <c r="AN2376" s="2">
        <f t="shared" si="1291"/>
        <v>7.6037813399095766E-2</v>
      </c>
      <c r="AO2376" s="2">
        <f t="shared" si="1292"/>
        <v>0</v>
      </c>
      <c r="AP2376" s="2">
        <f t="shared" si="1293"/>
        <v>1.2330456226880395E-3</v>
      </c>
      <c r="AR2376" t="str">
        <f t="shared" si="1294"/>
        <v>Floyd</v>
      </c>
      <c r="AS2376" t="s">
        <v>198</v>
      </c>
      <c r="AT2376" s="184">
        <v>9</v>
      </c>
      <c r="AV2376" s="97">
        <v>51</v>
      </c>
      <c r="AW2376" s="99">
        <v>63</v>
      </c>
      <c r="AX2376" s="105">
        <f t="shared" si="1295"/>
        <v>51063</v>
      </c>
      <c r="AZ2376" s="7" t="s">
        <v>2951</v>
      </c>
      <c r="BA2376" t="s">
        <v>3184</v>
      </c>
    </row>
    <row r="2377" spans="1:53" hidden="1" outlineLevel="1">
      <c r="A2377" t="s">
        <v>84</v>
      </c>
      <c r="B2377" t="s">
        <v>198</v>
      </c>
      <c r="C2377" s="1">
        <f t="shared" si="1280"/>
        <v>3635</v>
      </c>
      <c r="D2377" s="7">
        <f>IF(R2377&gt;0,RANK(R2377,(R2377:T2377,U2377:AI2377)),0)</f>
        <v>4</v>
      </c>
      <c r="E2377" s="7">
        <f>IF(S2377&gt;0,RANK(S2377,(R2377:T2377,U2377:AI2377)),0)</f>
        <v>7</v>
      </c>
      <c r="F2377" s="7">
        <f>IF(T2377&gt;0,RANK(T2377,(R2377:T2377,U2377:AI2377)),0)</f>
        <v>2</v>
      </c>
      <c r="G2377" s="7">
        <f>IF(U2377&gt;0,RANK(U2377,(R2377:T2377,U2377:AI2377)),0)</f>
        <v>3</v>
      </c>
      <c r="H2377" s="7">
        <f t="shared" si="1281"/>
        <v>1</v>
      </c>
      <c r="I2377" s="49">
        <f t="shared" si="1282"/>
        <v>249</v>
      </c>
      <c r="J2377" s="177">
        <f t="shared" si="1283"/>
        <v>6.8500687757909212E-2</v>
      </c>
      <c r="K2377" s="2"/>
      <c r="L2377" s="2">
        <f t="shared" si="1284"/>
        <v>7.6203576341127927E-2</v>
      </c>
      <c r="M2377" s="2">
        <f t="shared" si="1285"/>
        <v>1.9257221458046766E-3</v>
      </c>
      <c r="N2377" s="2">
        <f t="shared" si="1286"/>
        <v>0.28363136176066023</v>
      </c>
      <c r="O2377" s="2">
        <f t="shared" si="1296"/>
        <v>0.21458046767537828</v>
      </c>
      <c r="P2377" s="2">
        <f t="shared" si="1287"/>
        <v>0.35213204951856947</v>
      </c>
      <c r="Q2377" s="2">
        <f t="shared" si="1260"/>
        <v>7.1526822558459324E-2</v>
      </c>
      <c r="R2377" s="1">
        <v>277</v>
      </c>
      <c r="S2377" s="1">
        <v>7</v>
      </c>
      <c r="T2377" s="1">
        <v>1031</v>
      </c>
      <c r="U2377" s="1">
        <v>780</v>
      </c>
      <c r="V2377" s="1">
        <v>1280</v>
      </c>
      <c r="W2377" s="1">
        <v>232</v>
      </c>
      <c r="X2377" s="1">
        <v>4</v>
      </c>
      <c r="Y2377" s="1">
        <v>2</v>
      </c>
      <c r="Z2377" s="1">
        <v>9</v>
      </c>
      <c r="AD2377" s="1">
        <v>7</v>
      </c>
      <c r="AF2377" s="1">
        <v>4</v>
      </c>
      <c r="AG2377" s="1">
        <v>0</v>
      </c>
      <c r="AI2377" s="1">
        <v>2</v>
      </c>
      <c r="AK2377" s="7">
        <f t="shared" si="1288"/>
        <v>5</v>
      </c>
      <c r="AL2377" s="7">
        <f t="shared" si="1289"/>
        <v>8</v>
      </c>
      <c r="AM2377" s="7">
        <f t="shared" si="1290"/>
        <v>9</v>
      </c>
      <c r="AN2377" s="2">
        <f t="shared" si="1291"/>
        <v>6.3823933975240721E-2</v>
      </c>
      <c r="AO2377" s="2">
        <f t="shared" si="1292"/>
        <v>1.1004126547455295E-3</v>
      </c>
      <c r="AP2377" s="2">
        <f t="shared" si="1293"/>
        <v>5.5020632737276477E-4</v>
      </c>
      <c r="AR2377" t="str">
        <f t="shared" si="1294"/>
        <v>Fluvanna</v>
      </c>
      <c r="AS2377" t="s">
        <v>198</v>
      </c>
      <c r="AT2377" s="184">
        <v>5</v>
      </c>
      <c r="AV2377" s="97">
        <v>51</v>
      </c>
      <c r="AW2377" s="99">
        <v>65</v>
      </c>
      <c r="AX2377" s="105">
        <f t="shared" si="1295"/>
        <v>51065</v>
      </c>
      <c r="AZ2377" s="7" t="s">
        <v>2951</v>
      </c>
      <c r="BA2377" t="s">
        <v>3184</v>
      </c>
    </row>
    <row r="2378" spans="1:53" hidden="1" outlineLevel="1">
      <c r="A2378" t="s">
        <v>2409</v>
      </c>
      <c r="B2378" t="s">
        <v>198</v>
      </c>
      <c r="C2378" s="1">
        <f t="shared" ref="C2378:C2409" si="1297">SUM(R2378:AI2378)</f>
        <v>8201</v>
      </c>
      <c r="D2378" s="7">
        <f>IF(R2378&gt;0,RANK(R2378,(R2378:T2378,U2378:AI2378)),0)</f>
        <v>5</v>
      </c>
      <c r="E2378" s="7">
        <f>IF(S2378&gt;0,RANK(S2378,(R2378:T2378,U2378:AI2378)),0)</f>
        <v>6</v>
      </c>
      <c r="F2378" s="7">
        <f>IF(T2378&gt;0,RANK(T2378,(R2378:T2378,U2378:AI2378)),0)</f>
        <v>3</v>
      </c>
      <c r="G2378" s="7">
        <f>IF(U2378&gt;0,RANK(U2378,(R2378:T2378,U2378:AI2378)),0)</f>
        <v>2</v>
      </c>
      <c r="H2378" s="7">
        <f t="shared" ref="H2378:H2409" si="1298">IF(V2378&gt;0,RANK(V2378,(R2378:AB2378)),0)</f>
        <v>1</v>
      </c>
      <c r="I2378" s="49">
        <f t="shared" ref="I2378:I2409" si="1299">MAX(R2378:AA2378)-LARGE(R2378:AA2378,2)</f>
        <v>1740</v>
      </c>
      <c r="J2378" s="177">
        <f t="shared" si="1283"/>
        <v>0.21216924765272527</v>
      </c>
      <c r="K2378" s="2"/>
      <c r="L2378" s="2">
        <f t="shared" ref="L2378:L2409" si="1300">IF($C2378=0,"-",R2378/$C2378)</f>
        <v>5.3651993659309838E-2</v>
      </c>
      <c r="M2378" s="2">
        <f t="shared" ref="M2378:M2409" si="1301">IF($C2378=0,"-",S2378/$C2378)</f>
        <v>2.0729179368369709E-3</v>
      </c>
      <c r="N2378" s="2">
        <f t="shared" ref="N2378:N2409" si="1302">IF($C2378=0,"-",T2378/$C2378)</f>
        <v>0.18790391415681015</v>
      </c>
      <c r="O2378" s="2">
        <f t="shared" si="1296"/>
        <v>0.23314229971954639</v>
      </c>
      <c r="P2378" s="2">
        <f t="shared" ref="P2378:P2409" si="1303">IF($C2378=0,"-",V2378/$C2378)</f>
        <v>0.44531154737227169</v>
      </c>
      <c r="Q2378" s="2">
        <f t="shared" si="1260"/>
        <v>7.791732715522498E-2</v>
      </c>
      <c r="R2378" s="1">
        <v>440</v>
      </c>
      <c r="S2378" s="1">
        <v>17</v>
      </c>
      <c r="T2378" s="1">
        <v>1541</v>
      </c>
      <c r="U2378" s="1">
        <v>1912</v>
      </c>
      <c r="V2378" s="1">
        <v>3652</v>
      </c>
      <c r="W2378" s="1">
        <v>592</v>
      </c>
      <c r="X2378" s="1">
        <v>6</v>
      </c>
      <c r="Y2378" s="1">
        <v>7</v>
      </c>
      <c r="Z2378" s="1">
        <v>11</v>
      </c>
      <c r="AD2378" s="1">
        <v>13</v>
      </c>
      <c r="AF2378" s="1">
        <v>6</v>
      </c>
      <c r="AG2378" s="1">
        <v>3</v>
      </c>
      <c r="AI2378" s="1">
        <v>1</v>
      </c>
      <c r="AK2378" s="7">
        <f t="shared" ref="AK2378:AK2409" si="1304">IF(W2378&gt;0,RANK(W2378,(R2378:AB2378)),0)</f>
        <v>4</v>
      </c>
      <c r="AL2378" s="7">
        <f t="shared" ref="AL2378:AL2409" si="1305">IF(X2378&gt;0,RANK(X2378,(R2378:AB2378)),0)</f>
        <v>9</v>
      </c>
      <c r="AM2378" s="7">
        <f t="shared" ref="AM2378:AM2409" si="1306">IF(Y2378&gt;0,RANK(Y2378,(R2378:AB2378)),0)</f>
        <v>8</v>
      </c>
      <c r="AN2378" s="2">
        <f t="shared" ref="AN2378:AN2409" si="1307">IF($C2378=0,"-",W2378/$C2378)</f>
        <v>7.2186318741616878E-2</v>
      </c>
      <c r="AO2378" s="2">
        <f t="shared" ref="AO2378:AO2409" si="1308">IF($C2378=0,"-",X2378/$C2378)</f>
        <v>7.3161809535422513E-4</v>
      </c>
      <c r="AP2378" s="2">
        <f t="shared" ref="AP2378:AP2409" si="1309">IF($C2378=0,"-",Y2378/$C2378)</f>
        <v>8.5355444457992926E-4</v>
      </c>
      <c r="AR2378" t="str">
        <f t="shared" ref="AR2378:AR2409" si="1310">A2378</f>
        <v>Franklin</v>
      </c>
      <c r="AS2378" t="s">
        <v>198</v>
      </c>
      <c r="AT2378" s="184">
        <v>5</v>
      </c>
      <c r="AV2378" s="97">
        <v>51</v>
      </c>
      <c r="AW2378" s="99">
        <v>67</v>
      </c>
      <c r="AX2378" s="105">
        <f t="shared" ref="AX2378:AX2409" si="1311">AV2378*1000+AW2378</f>
        <v>51067</v>
      </c>
      <c r="AZ2378" s="7" t="s">
        <v>2951</v>
      </c>
      <c r="BA2378" t="s">
        <v>3184</v>
      </c>
    </row>
    <row r="2379" spans="1:53" hidden="1" outlineLevel="1">
      <c r="A2379" t="s">
        <v>3044</v>
      </c>
      <c r="B2379" t="s">
        <v>198</v>
      </c>
      <c r="C2379" s="1">
        <f t="shared" si="1297"/>
        <v>12882</v>
      </c>
      <c r="D2379" s="7">
        <f>IF(R2379&gt;0,RANK(R2379,(R2379:T2379,U2379:AI2379)),0)</f>
        <v>5</v>
      </c>
      <c r="E2379" s="7">
        <f>IF(S2379&gt;0,RANK(S2379,(R2379:T2379,U2379:AI2379)),0)</f>
        <v>6</v>
      </c>
      <c r="F2379" s="7">
        <f>IF(T2379&gt;0,RANK(T2379,(R2379:T2379,U2379:AI2379)),0)</f>
        <v>2</v>
      </c>
      <c r="G2379" s="7">
        <f>IF(U2379&gt;0,RANK(U2379,(R2379:T2379,U2379:AI2379)),0)</f>
        <v>3</v>
      </c>
      <c r="H2379" s="7">
        <f t="shared" si="1298"/>
        <v>1</v>
      </c>
      <c r="I2379" s="49">
        <f t="shared" si="1299"/>
        <v>1391</v>
      </c>
      <c r="J2379" s="177">
        <f t="shared" si="1283"/>
        <v>0.10798012730942401</v>
      </c>
      <c r="K2379" s="2"/>
      <c r="L2379" s="2">
        <f t="shared" si="1300"/>
        <v>6.0549604098742431E-2</v>
      </c>
      <c r="M2379" s="2">
        <f t="shared" si="1301"/>
        <v>3.4932463903120633E-3</v>
      </c>
      <c r="N2379" s="2">
        <f t="shared" si="1302"/>
        <v>0.25935413755628006</v>
      </c>
      <c r="O2379" s="2">
        <f t="shared" si="1296"/>
        <v>0.22954510169228381</v>
      </c>
      <c r="P2379" s="2">
        <f t="shared" si="1303"/>
        <v>0.36733426486570409</v>
      </c>
      <c r="Q2379" s="2">
        <f t="shared" si="1260"/>
        <v>7.9723645396677645E-2</v>
      </c>
      <c r="R2379" s="1">
        <v>780</v>
      </c>
      <c r="S2379" s="1">
        <v>45</v>
      </c>
      <c r="T2379" s="1">
        <v>3341</v>
      </c>
      <c r="U2379" s="1">
        <v>2957</v>
      </c>
      <c r="V2379" s="1">
        <v>4732</v>
      </c>
      <c r="W2379" s="1">
        <v>939</v>
      </c>
      <c r="X2379" s="1">
        <v>12</v>
      </c>
      <c r="Y2379" s="1">
        <v>15</v>
      </c>
      <c r="Z2379" s="1">
        <v>29</v>
      </c>
      <c r="AD2379" s="1">
        <v>15</v>
      </c>
      <c r="AF2379" s="1">
        <v>5</v>
      </c>
      <c r="AG2379" s="1">
        <v>7</v>
      </c>
      <c r="AI2379" s="1">
        <v>5</v>
      </c>
      <c r="AK2379" s="7">
        <f t="shared" si="1304"/>
        <v>4</v>
      </c>
      <c r="AL2379" s="7">
        <f t="shared" si="1305"/>
        <v>9</v>
      </c>
      <c r="AM2379" s="7">
        <f t="shared" si="1306"/>
        <v>8</v>
      </c>
      <c r="AN2379" s="2">
        <f t="shared" si="1307"/>
        <v>7.2892408011178383E-2</v>
      </c>
      <c r="AO2379" s="2">
        <f t="shared" si="1308"/>
        <v>9.3153237074988359E-4</v>
      </c>
      <c r="AP2379" s="2">
        <f t="shared" si="1309"/>
        <v>1.1644154634373545E-3</v>
      </c>
      <c r="AR2379" t="str">
        <f t="shared" si="1310"/>
        <v>Frederick</v>
      </c>
      <c r="AS2379" t="s">
        <v>198</v>
      </c>
      <c r="AT2379" s="184">
        <v>10</v>
      </c>
      <c r="AV2379" s="97">
        <v>51</v>
      </c>
      <c r="AW2379" s="99">
        <v>69</v>
      </c>
      <c r="AX2379" s="105">
        <f t="shared" si="1311"/>
        <v>51069</v>
      </c>
      <c r="AZ2379" s="7" t="s">
        <v>2951</v>
      </c>
      <c r="BA2379" t="s">
        <v>3184</v>
      </c>
    </row>
    <row r="2380" spans="1:53" hidden="1" outlineLevel="1">
      <c r="A2380" t="s">
        <v>2510</v>
      </c>
      <c r="B2380" t="s">
        <v>198</v>
      </c>
      <c r="C2380" s="1">
        <f t="shared" si="1297"/>
        <v>2215</v>
      </c>
      <c r="D2380" s="7">
        <f>IF(R2380&gt;0,RANK(R2380,(R2380:T2380,U2380:AI2380)),0)</f>
        <v>5</v>
      </c>
      <c r="E2380" s="7">
        <f>IF(S2380&gt;0,RANK(S2380,(R2380:T2380,U2380:AI2380)),0)</f>
        <v>6</v>
      </c>
      <c r="F2380" s="7">
        <f>IF(T2380&gt;0,RANK(T2380,(R2380:T2380,U2380:AI2380)),0)</f>
        <v>2</v>
      </c>
      <c r="G2380" s="7">
        <f>IF(U2380&gt;0,RANK(U2380,(R2380:T2380,U2380:AI2380)),0)</f>
        <v>3</v>
      </c>
      <c r="H2380" s="7">
        <f t="shared" si="1298"/>
        <v>1</v>
      </c>
      <c r="I2380" s="49">
        <f t="shared" si="1299"/>
        <v>521</v>
      </c>
      <c r="J2380" s="177">
        <f t="shared" si="1283"/>
        <v>0.23521444695259594</v>
      </c>
      <c r="K2380" s="2"/>
      <c r="L2380" s="2">
        <f t="shared" si="1300"/>
        <v>4.2889390519187359E-2</v>
      </c>
      <c r="M2380" s="2">
        <f t="shared" si="1301"/>
        <v>3.1602708803611739E-3</v>
      </c>
      <c r="N2380" s="2">
        <f t="shared" si="1302"/>
        <v>0.23295711060948082</v>
      </c>
      <c r="O2380" s="2">
        <f t="shared" si="1296"/>
        <v>0.16794582392776525</v>
      </c>
      <c r="P2380" s="2">
        <f t="shared" si="1303"/>
        <v>0.46817155756207673</v>
      </c>
      <c r="Q2380" s="2">
        <f t="shared" si="1260"/>
        <v>8.487584650112856E-2</v>
      </c>
      <c r="R2380" s="1">
        <v>95</v>
      </c>
      <c r="S2380" s="1">
        <v>7</v>
      </c>
      <c r="T2380" s="1">
        <v>516</v>
      </c>
      <c r="U2380" s="1">
        <v>372</v>
      </c>
      <c r="V2380" s="1">
        <v>1037</v>
      </c>
      <c r="W2380" s="1">
        <v>175</v>
      </c>
      <c r="X2380" s="1">
        <v>0</v>
      </c>
      <c r="Y2380" s="1">
        <v>2</v>
      </c>
      <c r="Z2380" s="1">
        <v>4</v>
      </c>
      <c r="AD2380" s="1">
        <v>4</v>
      </c>
      <c r="AF2380" s="1">
        <v>0</v>
      </c>
      <c r="AG2380" s="1">
        <v>1</v>
      </c>
      <c r="AI2380" s="1">
        <v>2</v>
      </c>
      <c r="AK2380" s="7">
        <f t="shared" si="1304"/>
        <v>4</v>
      </c>
      <c r="AL2380" s="7">
        <f t="shared" si="1305"/>
        <v>0</v>
      </c>
      <c r="AM2380" s="7">
        <f t="shared" si="1306"/>
        <v>8</v>
      </c>
      <c r="AN2380" s="2">
        <f t="shared" si="1307"/>
        <v>7.900677200902935E-2</v>
      </c>
      <c r="AO2380" s="2">
        <f t="shared" si="1308"/>
        <v>0</v>
      </c>
      <c r="AP2380" s="2">
        <f t="shared" si="1309"/>
        <v>9.0293453724604961E-4</v>
      </c>
      <c r="AR2380" t="str">
        <f t="shared" si="1310"/>
        <v>Giles</v>
      </c>
      <c r="AS2380" t="s">
        <v>198</v>
      </c>
      <c r="AT2380" s="184">
        <v>9</v>
      </c>
      <c r="AV2380" s="97">
        <v>51</v>
      </c>
      <c r="AW2380" s="99">
        <v>71</v>
      </c>
      <c r="AX2380" s="105">
        <f t="shared" si="1311"/>
        <v>51071</v>
      </c>
      <c r="AZ2380" s="7" t="s">
        <v>2951</v>
      </c>
      <c r="BA2380" t="s">
        <v>3184</v>
      </c>
    </row>
    <row r="2381" spans="1:53" hidden="1" outlineLevel="1">
      <c r="A2381" t="s">
        <v>1385</v>
      </c>
      <c r="B2381" t="s">
        <v>198</v>
      </c>
      <c r="C2381" s="1">
        <f t="shared" si="1297"/>
        <v>6595</v>
      </c>
      <c r="D2381" s="7">
        <f>IF(R2381&gt;0,RANK(R2381,(R2381:T2381,U2381:AI2381)),0)</f>
        <v>5</v>
      </c>
      <c r="E2381" s="7">
        <f>IF(S2381&gt;0,RANK(S2381,(R2381:T2381,U2381:AI2381)),0)</f>
        <v>7</v>
      </c>
      <c r="F2381" s="7">
        <f>IF(T2381&gt;0,RANK(T2381,(R2381:T2381,U2381:AI2381)),0)</f>
        <v>2</v>
      </c>
      <c r="G2381" s="7">
        <f>IF(U2381&gt;0,RANK(U2381,(R2381:T2381,U2381:AI2381)),0)</f>
        <v>3</v>
      </c>
      <c r="H2381" s="7">
        <f t="shared" si="1298"/>
        <v>1</v>
      </c>
      <c r="I2381" s="49">
        <f t="shared" si="1299"/>
        <v>1051</v>
      </c>
      <c r="J2381" s="177">
        <f t="shared" si="1283"/>
        <v>0.15936315390447309</v>
      </c>
      <c r="K2381" s="2"/>
      <c r="L2381" s="2">
        <f t="shared" si="1300"/>
        <v>5.504169825625474E-2</v>
      </c>
      <c r="M2381" s="2">
        <f t="shared" si="1301"/>
        <v>2.1228203184230476E-3</v>
      </c>
      <c r="N2381" s="2">
        <f t="shared" si="1302"/>
        <v>0.28142532221379835</v>
      </c>
      <c r="O2381" s="2">
        <f t="shared" si="1296"/>
        <v>0.13100833965125094</v>
      </c>
      <c r="P2381" s="2">
        <f t="shared" si="1303"/>
        <v>0.44078847611827143</v>
      </c>
      <c r="Q2381" s="2">
        <f t="shared" si="1260"/>
        <v>8.9613343442001558E-2</v>
      </c>
      <c r="R2381" s="1">
        <v>363</v>
      </c>
      <c r="S2381" s="1">
        <v>14</v>
      </c>
      <c r="T2381" s="1">
        <v>1856</v>
      </c>
      <c r="U2381" s="1">
        <v>864</v>
      </c>
      <c r="V2381" s="1">
        <v>2907</v>
      </c>
      <c r="W2381" s="1">
        <v>530</v>
      </c>
      <c r="X2381" s="1">
        <v>8</v>
      </c>
      <c r="Y2381" s="1">
        <v>5</v>
      </c>
      <c r="Z2381" s="1">
        <v>13</v>
      </c>
      <c r="AD2381" s="1">
        <v>20</v>
      </c>
      <c r="AF2381" s="1">
        <v>5</v>
      </c>
      <c r="AG2381" s="1">
        <v>2</v>
      </c>
      <c r="AI2381" s="1">
        <v>8</v>
      </c>
      <c r="AK2381" s="7">
        <f t="shared" si="1304"/>
        <v>4</v>
      </c>
      <c r="AL2381" s="7">
        <f t="shared" si="1305"/>
        <v>8</v>
      </c>
      <c r="AM2381" s="7">
        <f t="shared" si="1306"/>
        <v>9</v>
      </c>
      <c r="AN2381" s="2">
        <f t="shared" si="1307"/>
        <v>8.0363912054586803E-2</v>
      </c>
      <c r="AO2381" s="2">
        <f t="shared" si="1308"/>
        <v>1.2130401819560274E-3</v>
      </c>
      <c r="AP2381" s="2">
        <f t="shared" si="1309"/>
        <v>7.5815011372251705E-4</v>
      </c>
      <c r="AR2381" t="str">
        <f t="shared" si="1310"/>
        <v>Gloucester</v>
      </c>
      <c r="AS2381" t="s">
        <v>198</v>
      </c>
      <c r="AT2381" s="184">
        <v>1</v>
      </c>
      <c r="AV2381" s="97">
        <v>51</v>
      </c>
      <c r="AW2381" s="99">
        <v>73</v>
      </c>
      <c r="AX2381" s="105">
        <f t="shared" si="1311"/>
        <v>51073</v>
      </c>
      <c r="AZ2381" s="7" t="s">
        <v>2951</v>
      </c>
      <c r="BA2381" t="s">
        <v>3184</v>
      </c>
    </row>
    <row r="2382" spans="1:53" hidden="1" outlineLevel="1">
      <c r="A2382" t="s">
        <v>2324</v>
      </c>
      <c r="B2382" t="s">
        <v>198</v>
      </c>
      <c r="C2382" s="1">
        <f t="shared" si="1297"/>
        <v>5422</v>
      </c>
      <c r="D2382" s="7">
        <f>IF(R2382&gt;0,RANK(R2382,(R2382:T2382,U2382:AI2382)),0)</f>
        <v>4</v>
      </c>
      <c r="E2382" s="7">
        <f>IF(S2382&gt;0,RANK(S2382,(R2382:T2382,U2382:AI2382)),0)</f>
        <v>6</v>
      </c>
      <c r="F2382" s="7">
        <f>IF(T2382&gt;0,RANK(T2382,(R2382:T2382,U2382:AI2382)),0)</f>
        <v>1</v>
      </c>
      <c r="G2382" s="7">
        <f>IF(U2382&gt;0,RANK(U2382,(R2382:T2382,U2382:AI2382)),0)</f>
        <v>3</v>
      </c>
      <c r="H2382" s="7">
        <f t="shared" si="1298"/>
        <v>2</v>
      </c>
      <c r="I2382" s="49">
        <f t="shared" si="1299"/>
        <v>83</v>
      </c>
      <c r="J2382" s="177">
        <f t="shared" si="1283"/>
        <v>1.5308004426410919E-2</v>
      </c>
      <c r="K2382" s="2"/>
      <c r="L2382" s="2">
        <f t="shared" si="1300"/>
        <v>7.2851346366654371E-2</v>
      </c>
      <c r="M2382" s="2">
        <f t="shared" si="1301"/>
        <v>2.2132054592401327E-3</v>
      </c>
      <c r="N2382" s="2">
        <f t="shared" si="1302"/>
        <v>0.35097749907783105</v>
      </c>
      <c r="O2382" s="2">
        <f t="shared" si="1296"/>
        <v>0.18185171523423091</v>
      </c>
      <c r="P2382" s="2">
        <f t="shared" si="1303"/>
        <v>0.33566949465142015</v>
      </c>
      <c r="Q2382" s="2">
        <f t="shared" si="1260"/>
        <v>5.6436739210623421E-2</v>
      </c>
      <c r="R2382" s="1">
        <v>395</v>
      </c>
      <c r="S2382" s="1">
        <v>12</v>
      </c>
      <c r="T2382" s="1">
        <v>1903</v>
      </c>
      <c r="U2382" s="1">
        <v>986</v>
      </c>
      <c r="V2382" s="1">
        <v>1820</v>
      </c>
      <c r="W2382" s="1">
        <v>271</v>
      </c>
      <c r="X2382" s="1">
        <v>3</v>
      </c>
      <c r="Y2382" s="1">
        <v>7</v>
      </c>
      <c r="Z2382" s="1">
        <v>10</v>
      </c>
      <c r="AD2382" s="1">
        <v>4</v>
      </c>
      <c r="AF2382" s="1">
        <v>2</v>
      </c>
      <c r="AG2382" s="1">
        <v>3</v>
      </c>
      <c r="AI2382" s="1">
        <v>6</v>
      </c>
      <c r="AK2382" s="7">
        <f t="shared" si="1304"/>
        <v>5</v>
      </c>
      <c r="AL2382" s="7">
        <f t="shared" si="1305"/>
        <v>9</v>
      </c>
      <c r="AM2382" s="7">
        <f t="shared" si="1306"/>
        <v>8</v>
      </c>
      <c r="AN2382" s="2">
        <f t="shared" si="1307"/>
        <v>4.9981556621172998E-2</v>
      </c>
      <c r="AO2382" s="2">
        <f t="shared" si="1308"/>
        <v>5.5330136481003317E-4</v>
      </c>
      <c r="AP2382" s="2">
        <f t="shared" si="1309"/>
        <v>1.2910365178900774E-3</v>
      </c>
      <c r="AR2382" t="str">
        <f t="shared" si="1310"/>
        <v>Goochland</v>
      </c>
      <c r="AS2382" t="s">
        <v>198</v>
      </c>
      <c r="AT2382" s="184">
        <v>7</v>
      </c>
      <c r="AV2382" s="97">
        <v>51</v>
      </c>
      <c r="AW2382" s="99">
        <v>75</v>
      </c>
      <c r="AX2382" s="105">
        <f t="shared" si="1311"/>
        <v>51075</v>
      </c>
      <c r="AZ2382" s="7" t="s">
        <v>2951</v>
      </c>
      <c r="BA2382" t="s">
        <v>3184</v>
      </c>
    </row>
    <row r="2383" spans="1:53" hidden="1" outlineLevel="1">
      <c r="A2383" t="s">
        <v>221</v>
      </c>
      <c r="B2383" t="s">
        <v>198</v>
      </c>
      <c r="C2383" s="1">
        <f t="shared" si="1297"/>
        <v>1853</v>
      </c>
      <c r="D2383" s="7">
        <f>IF(R2383&gt;0,RANK(R2383,(R2383:T2383,U2383:AI2383)),0)</f>
        <v>5</v>
      </c>
      <c r="E2383" s="7">
        <f>IF(S2383&gt;0,RANK(S2383,(R2383:T2383,U2383:AI2383)),0)</f>
        <v>8</v>
      </c>
      <c r="F2383" s="7">
        <f>IF(T2383&gt;0,RANK(T2383,(R2383:T2383,U2383:AI2383)),0)</f>
        <v>3</v>
      </c>
      <c r="G2383" s="7">
        <f>IF(U2383&gt;0,RANK(U2383,(R2383:T2383,U2383:AI2383)),0)</f>
        <v>2</v>
      </c>
      <c r="H2383" s="7">
        <f t="shared" si="1298"/>
        <v>1</v>
      </c>
      <c r="I2383" s="49">
        <f t="shared" si="1299"/>
        <v>621</v>
      </c>
      <c r="J2383" s="177">
        <f t="shared" si="1283"/>
        <v>0.33513221802482462</v>
      </c>
      <c r="K2383" s="2"/>
      <c r="L2383" s="2">
        <f t="shared" si="1300"/>
        <v>3.2919589854290339E-2</v>
      </c>
      <c r="M2383" s="2">
        <f t="shared" si="1301"/>
        <v>1.0793308148947653E-3</v>
      </c>
      <c r="N2383" s="2">
        <f t="shared" si="1302"/>
        <v>0.17754991905018888</v>
      </c>
      <c r="O2383" s="2">
        <f t="shared" si="1296"/>
        <v>0.18240690771721532</v>
      </c>
      <c r="P2383" s="2">
        <f t="shared" si="1303"/>
        <v>0.51753912574203997</v>
      </c>
      <c r="Q2383" s="2">
        <f t="shared" si="1260"/>
        <v>8.8505126821370683E-2</v>
      </c>
      <c r="R2383" s="1">
        <v>61</v>
      </c>
      <c r="S2383" s="1">
        <v>2</v>
      </c>
      <c r="T2383" s="1">
        <v>329</v>
      </c>
      <c r="U2383" s="1">
        <v>338</v>
      </c>
      <c r="V2383" s="1">
        <v>959</v>
      </c>
      <c r="W2383" s="1">
        <v>148</v>
      </c>
      <c r="X2383" s="1">
        <v>3</v>
      </c>
      <c r="Y2383" s="1">
        <v>1</v>
      </c>
      <c r="Z2383" s="1">
        <v>2</v>
      </c>
      <c r="AD2383" s="1">
        <v>7</v>
      </c>
      <c r="AF2383" s="1">
        <v>1</v>
      </c>
      <c r="AG2383" s="1">
        <v>0</v>
      </c>
      <c r="AI2383" s="1">
        <v>2</v>
      </c>
      <c r="AK2383" s="7">
        <f t="shared" si="1304"/>
        <v>4</v>
      </c>
      <c r="AL2383" s="7">
        <f t="shared" si="1305"/>
        <v>6</v>
      </c>
      <c r="AM2383" s="7">
        <f t="shared" si="1306"/>
        <v>9</v>
      </c>
      <c r="AN2383" s="2">
        <f t="shared" si="1307"/>
        <v>7.9870480302212624E-2</v>
      </c>
      <c r="AO2383" s="2">
        <f t="shared" si="1308"/>
        <v>1.6189962223421479E-3</v>
      </c>
      <c r="AP2383" s="2">
        <f t="shared" si="1309"/>
        <v>5.3966540744738263E-4</v>
      </c>
      <c r="AR2383" t="str">
        <f t="shared" si="1310"/>
        <v>Grayson</v>
      </c>
      <c r="AS2383" t="s">
        <v>198</v>
      </c>
      <c r="AT2383" s="184">
        <v>9</v>
      </c>
      <c r="AV2383" s="97">
        <v>51</v>
      </c>
      <c r="AW2383" s="99">
        <v>77</v>
      </c>
      <c r="AX2383" s="105">
        <f t="shared" si="1311"/>
        <v>51077</v>
      </c>
      <c r="AZ2383" s="7" t="s">
        <v>2951</v>
      </c>
      <c r="BA2383" t="s">
        <v>3184</v>
      </c>
    </row>
    <row r="2384" spans="1:53" hidden="1" outlineLevel="1">
      <c r="A2384" t="s">
        <v>1307</v>
      </c>
      <c r="B2384" t="s">
        <v>198</v>
      </c>
      <c r="C2384" s="1">
        <f t="shared" si="1297"/>
        <v>2968</v>
      </c>
      <c r="D2384" s="7">
        <f>IF(R2384&gt;0,RANK(R2384,(R2384:T2384,U2384:AI2384)),0)</f>
        <v>5</v>
      </c>
      <c r="E2384" s="7">
        <f>IF(S2384&gt;0,RANK(S2384,(R2384:T2384,U2384:AI2384)),0)</f>
        <v>6</v>
      </c>
      <c r="F2384" s="7">
        <f>IF(T2384&gt;0,RANK(T2384,(R2384:T2384,U2384:AI2384)),0)</f>
        <v>2</v>
      </c>
      <c r="G2384" s="7">
        <f>IF(U2384&gt;0,RANK(U2384,(R2384:T2384,U2384:AI2384)),0)</f>
        <v>3</v>
      </c>
      <c r="H2384" s="7">
        <f t="shared" si="1298"/>
        <v>1</v>
      </c>
      <c r="I2384" s="49">
        <f t="shared" si="1299"/>
        <v>310</v>
      </c>
      <c r="J2384" s="177">
        <f t="shared" si="1283"/>
        <v>0.10444743935309973</v>
      </c>
      <c r="K2384" s="2"/>
      <c r="L2384" s="2">
        <f t="shared" si="1300"/>
        <v>6.8733153638814021E-2</v>
      </c>
      <c r="M2384" s="2">
        <f t="shared" si="1301"/>
        <v>5.3908355795148251E-3</v>
      </c>
      <c r="N2384" s="2">
        <f t="shared" si="1302"/>
        <v>0.25168463611859837</v>
      </c>
      <c r="O2384" s="2">
        <f t="shared" si="1296"/>
        <v>0.23719676549865229</v>
      </c>
      <c r="P2384" s="2">
        <f t="shared" si="1303"/>
        <v>0.35613207547169812</v>
      </c>
      <c r="Q2384" s="2">
        <f t="shared" si="1260"/>
        <v>8.0862533692722338E-2</v>
      </c>
      <c r="R2384" s="1">
        <v>204</v>
      </c>
      <c r="S2384" s="1">
        <v>16</v>
      </c>
      <c r="T2384" s="1">
        <v>747</v>
      </c>
      <c r="U2384" s="1">
        <v>704</v>
      </c>
      <c r="V2384" s="1">
        <v>1057</v>
      </c>
      <c r="W2384" s="1">
        <v>220</v>
      </c>
      <c r="X2384" s="1">
        <v>0</v>
      </c>
      <c r="Y2384" s="1">
        <v>3</v>
      </c>
      <c r="Z2384" s="1">
        <v>14</v>
      </c>
      <c r="AD2384" s="1">
        <v>3</v>
      </c>
      <c r="AF2384" s="1">
        <v>0</v>
      </c>
      <c r="AG2384" s="1">
        <v>0</v>
      </c>
      <c r="AI2384" s="1">
        <v>0</v>
      </c>
      <c r="AK2384" s="7">
        <f t="shared" si="1304"/>
        <v>4</v>
      </c>
      <c r="AL2384" s="7">
        <f t="shared" si="1305"/>
        <v>0</v>
      </c>
      <c r="AM2384" s="7">
        <f t="shared" si="1306"/>
        <v>8</v>
      </c>
      <c r="AN2384" s="2">
        <f t="shared" si="1307"/>
        <v>7.4123989218328842E-2</v>
      </c>
      <c r="AO2384" s="2">
        <f t="shared" si="1308"/>
        <v>0</v>
      </c>
      <c r="AP2384" s="2">
        <f t="shared" si="1309"/>
        <v>1.0107816711590297E-3</v>
      </c>
      <c r="AR2384" t="str">
        <f t="shared" si="1310"/>
        <v>Greene</v>
      </c>
      <c r="AS2384" t="s">
        <v>198</v>
      </c>
      <c r="AT2384" s="184">
        <v>5</v>
      </c>
      <c r="AV2384" s="97">
        <v>51</v>
      </c>
      <c r="AW2384" s="99">
        <v>79</v>
      </c>
      <c r="AX2384" s="105">
        <f t="shared" si="1311"/>
        <v>51079</v>
      </c>
      <c r="AZ2384" s="7" t="s">
        <v>2951</v>
      </c>
      <c r="BA2384" t="s">
        <v>3184</v>
      </c>
    </row>
    <row r="2385" spans="1:53" hidden="1" outlineLevel="1">
      <c r="A2385" t="s">
        <v>289</v>
      </c>
      <c r="B2385" t="s">
        <v>198</v>
      </c>
      <c r="C2385" s="1">
        <f t="shared" si="1297"/>
        <v>695</v>
      </c>
      <c r="D2385" s="7">
        <f>IF(R2385&gt;0,RANK(R2385,(R2385:T2385,U2385:AI2385)),0)</f>
        <v>5</v>
      </c>
      <c r="E2385" s="7">
        <f>IF(S2385&gt;0,RANK(S2385,(R2385:T2385,U2385:AI2385)),0)</f>
        <v>6</v>
      </c>
      <c r="F2385" s="7">
        <f>IF(T2385&gt;0,RANK(T2385,(R2385:T2385,U2385:AI2385)),0)</f>
        <v>2</v>
      </c>
      <c r="G2385" s="7">
        <f>IF(U2385&gt;0,RANK(U2385,(R2385:T2385,U2385:AI2385)),0)</f>
        <v>3</v>
      </c>
      <c r="H2385" s="7">
        <f t="shared" si="1298"/>
        <v>1</v>
      </c>
      <c r="I2385" s="49">
        <f t="shared" si="1299"/>
        <v>211</v>
      </c>
      <c r="J2385" s="177">
        <f t="shared" si="1283"/>
        <v>0.3035971223021583</v>
      </c>
      <c r="K2385" s="2"/>
      <c r="L2385" s="2">
        <f t="shared" si="1300"/>
        <v>3.3093525179856115E-2</v>
      </c>
      <c r="M2385" s="2">
        <f t="shared" si="1301"/>
        <v>2.8776978417266188E-3</v>
      </c>
      <c r="N2385" s="2">
        <f t="shared" si="1302"/>
        <v>0.23021582733812951</v>
      </c>
      <c r="O2385" s="2">
        <f t="shared" si="1296"/>
        <v>0.12949640287769784</v>
      </c>
      <c r="P2385" s="2">
        <f t="shared" si="1303"/>
        <v>0.5338129496402878</v>
      </c>
      <c r="Q2385" s="2">
        <f t="shared" si="1260"/>
        <v>7.0503597122302142E-2</v>
      </c>
      <c r="R2385" s="1">
        <v>23</v>
      </c>
      <c r="S2385" s="1">
        <v>2</v>
      </c>
      <c r="T2385" s="1">
        <v>160</v>
      </c>
      <c r="U2385" s="1">
        <v>90</v>
      </c>
      <c r="V2385" s="1">
        <v>371</v>
      </c>
      <c r="W2385" s="1">
        <v>44</v>
      </c>
      <c r="X2385" s="1">
        <v>0</v>
      </c>
      <c r="Y2385" s="1">
        <v>1</v>
      </c>
      <c r="Z2385" s="1">
        <v>0</v>
      </c>
      <c r="AD2385" s="1">
        <v>0</v>
      </c>
      <c r="AF2385" s="1">
        <v>0</v>
      </c>
      <c r="AG2385" s="1">
        <v>2</v>
      </c>
      <c r="AI2385" s="1">
        <v>2</v>
      </c>
      <c r="AK2385" s="7">
        <f t="shared" si="1304"/>
        <v>4</v>
      </c>
      <c r="AL2385" s="7">
        <f t="shared" si="1305"/>
        <v>0</v>
      </c>
      <c r="AM2385" s="7">
        <f t="shared" si="1306"/>
        <v>7</v>
      </c>
      <c r="AN2385" s="2">
        <f t="shared" si="1307"/>
        <v>6.3309352517985612E-2</v>
      </c>
      <c r="AO2385" s="2">
        <f t="shared" si="1308"/>
        <v>0</v>
      </c>
      <c r="AP2385" s="2">
        <f t="shared" si="1309"/>
        <v>1.4388489208633094E-3</v>
      </c>
      <c r="AR2385" t="str">
        <f t="shared" si="1310"/>
        <v>Greensville</v>
      </c>
      <c r="AS2385" t="s">
        <v>198</v>
      </c>
      <c r="AT2385" s="184">
        <v>4</v>
      </c>
      <c r="AV2385" s="97">
        <v>51</v>
      </c>
      <c r="AW2385" s="99">
        <v>81</v>
      </c>
      <c r="AX2385" s="105">
        <f t="shared" si="1311"/>
        <v>51081</v>
      </c>
      <c r="AZ2385" s="7" t="s">
        <v>2951</v>
      </c>
      <c r="BA2385" t="s">
        <v>3184</v>
      </c>
    </row>
    <row r="2386" spans="1:53" hidden="1" outlineLevel="1">
      <c r="A2386" t="s">
        <v>1556</v>
      </c>
      <c r="B2386" t="s">
        <v>198</v>
      </c>
      <c r="C2386" s="1">
        <f t="shared" si="1297"/>
        <v>3961</v>
      </c>
      <c r="D2386" s="7">
        <f>IF(R2386&gt;0,RANK(R2386,(R2386:T2386,U2386:AI2386)),0)</f>
        <v>5</v>
      </c>
      <c r="E2386" s="7">
        <f>IF(S2386&gt;0,RANK(S2386,(R2386:T2386,U2386:AI2386)),0)</f>
        <v>6</v>
      </c>
      <c r="F2386" s="7">
        <f>IF(T2386&gt;0,RANK(T2386,(R2386:T2386,U2386:AI2386)),0)</f>
        <v>3</v>
      </c>
      <c r="G2386" s="7">
        <f>IF(U2386&gt;0,RANK(U2386,(R2386:T2386,U2386:AI2386)),0)</f>
        <v>2</v>
      </c>
      <c r="H2386" s="7">
        <f t="shared" si="1298"/>
        <v>1</v>
      </c>
      <c r="I2386" s="49">
        <f t="shared" si="1299"/>
        <v>1461</v>
      </c>
      <c r="J2386" s="177">
        <f t="shared" si="1283"/>
        <v>0.36884625094673062</v>
      </c>
      <c r="K2386" s="2"/>
      <c r="L2386" s="2">
        <f t="shared" si="1300"/>
        <v>3.610199444584701E-2</v>
      </c>
      <c r="M2386" s="2">
        <f t="shared" si="1301"/>
        <v>2.5246149962130774E-3</v>
      </c>
      <c r="N2386" s="2">
        <f t="shared" si="1302"/>
        <v>0.16157535975763695</v>
      </c>
      <c r="O2386" s="2">
        <f t="shared" si="1296"/>
        <v>0.17571320373643021</v>
      </c>
      <c r="P2386" s="2">
        <f t="shared" si="1303"/>
        <v>0.5445594546831608</v>
      </c>
      <c r="Q2386" s="2">
        <f t="shared" si="1260"/>
        <v>7.9525372380712001E-2</v>
      </c>
      <c r="R2386" s="1">
        <v>143</v>
      </c>
      <c r="S2386" s="1">
        <v>10</v>
      </c>
      <c r="T2386" s="1">
        <v>640</v>
      </c>
      <c r="U2386" s="1">
        <v>696</v>
      </c>
      <c r="V2386" s="1">
        <v>2157</v>
      </c>
      <c r="W2386" s="1">
        <v>302</v>
      </c>
      <c r="X2386" s="1">
        <v>1</v>
      </c>
      <c r="Y2386" s="1">
        <v>3</v>
      </c>
      <c r="Z2386" s="1">
        <v>4</v>
      </c>
      <c r="AD2386" s="1">
        <v>4</v>
      </c>
      <c r="AF2386" s="1">
        <v>0</v>
      </c>
      <c r="AG2386" s="1">
        <v>1</v>
      </c>
      <c r="AI2386" s="1">
        <v>0</v>
      </c>
      <c r="AK2386" s="7">
        <f t="shared" si="1304"/>
        <v>4</v>
      </c>
      <c r="AL2386" s="7">
        <f t="shared" si="1305"/>
        <v>9</v>
      </c>
      <c r="AM2386" s="7">
        <f t="shared" si="1306"/>
        <v>8</v>
      </c>
      <c r="AN2386" s="2">
        <f t="shared" si="1307"/>
        <v>7.6243372885634944E-2</v>
      </c>
      <c r="AO2386" s="2">
        <f t="shared" si="1308"/>
        <v>2.5246149962130775E-4</v>
      </c>
      <c r="AP2386" s="2">
        <f t="shared" si="1309"/>
        <v>7.573844988639232E-4</v>
      </c>
      <c r="AR2386" t="str">
        <f t="shared" si="1310"/>
        <v>Halifax</v>
      </c>
      <c r="AS2386" t="s">
        <v>198</v>
      </c>
      <c r="AT2386" s="184">
        <v>5</v>
      </c>
      <c r="AV2386" s="97">
        <v>51</v>
      </c>
      <c r="AW2386" s="99">
        <v>83</v>
      </c>
      <c r="AX2386" s="105">
        <f t="shared" si="1311"/>
        <v>51083</v>
      </c>
      <c r="AZ2386" s="7" t="s">
        <v>2951</v>
      </c>
      <c r="BA2386" t="s">
        <v>3184</v>
      </c>
    </row>
    <row r="2387" spans="1:53" hidden="1" outlineLevel="1">
      <c r="A2387" t="s">
        <v>676</v>
      </c>
      <c r="B2387" t="s">
        <v>198</v>
      </c>
      <c r="C2387" s="1">
        <f t="shared" si="1297"/>
        <v>24685</v>
      </c>
      <c r="D2387" s="7">
        <f>IF(R2387&gt;0,RANK(R2387,(R2387:T2387,U2387:AI2387)),0)</f>
        <v>4</v>
      </c>
      <c r="E2387" s="7">
        <f>IF(S2387&gt;0,RANK(S2387,(R2387:T2387,U2387:AI2387)),0)</f>
        <v>7</v>
      </c>
      <c r="F2387" s="7">
        <f>IF(T2387&gt;0,RANK(T2387,(R2387:T2387,U2387:AI2387)),0)</f>
        <v>2</v>
      </c>
      <c r="G2387" s="7">
        <f>IF(U2387&gt;0,RANK(U2387,(R2387:T2387,U2387:AI2387)),0)</f>
        <v>3</v>
      </c>
      <c r="H2387" s="7">
        <f t="shared" si="1298"/>
        <v>1</v>
      </c>
      <c r="I2387" s="49">
        <f t="shared" si="1299"/>
        <v>1017</v>
      </c>
      <c r="J2387" s="177">
        <f t="shared" si="1283"/>
        <v>4.1199108770508405E-2</v>
      </c>
      <c r="K2387" s="2"/>
      <c r="L2387" s="2">
        <f t="shared" si="1300"/>
        <v>6.2588616568766464E-2</v>
      </c>
      <c r="M2387" s="2">
        <f t="shared" si="1301"/>
        <v>2.0255215718047396E-3</v>
      </c>
      <c r="N2387" s="2">
        <f t="shared" si="1302"/>
        <v>0.30674498683410978</v>
      </c>
      <c r="O2387" s="2">
        <f t="shared" si="1296"/>
        <v>0.21875632975491188</v>
      </c>
      <c r="P2387" s="2">
        <f t="shared" si="1303"/>
        <v>0.3479440956046182</v>
      </c>
      <c r="Q2387" s="2">
        <f t="shared" si="1260"/>
        <v>6.1940449665788988E-2</v>
      </c>
      <c r="R2387" s="1">
        <v>1545</v>
      </c>
      <c r="S2387" s="1">
        <v>50</v>
      </c>
      <c r="T2387" s="1">
        <v>7572</v>
      </c>
      <c r="U2387" s="1">
        <v>5400</v>
      </c>
      <c r="V2387" s="1">
        <v>8589</v>
      </c>
      <c r="W2387" s="1">
        <v>1372</v>
      </c>
      <c r="X2387" s="1">
        <v>21</v>
      </c>
      <c r="Y2387" s="1">
        <v>24</v>
      </c>
      <c r="Z2387" s="1">
        <v>58</v>
      </c>
      <c r="AD2387" s="1">
        <v>21</v>
      </c>
      <c r="AF2387" s="1">
        <v>11</v>
      </c>
      <c r="AG2387" s="1">
        <v>5</v>
      </c>
      <c r="AI2387" s="1">
        <v>17</v>
      </c>
      <c r="AK2387" s="7">
        <f t="shared" si="1304"/>
        <v>5</v>
      </c>
      <c r="AL2387" s="7">
        <f t="shared" si="1305"/>
        <v>9</v>
      </c>
      <c r="AM2387" s="7">
        <f t="shared" si="1306"/>
        <v>8</v>
      </c>
      <c r="AN2387" s="2">
        <f t="shared" si="1307"/>
        <v>5.5580311930322056E-2</v>
      </c>
      <c r="AO2387" s="2">
        <f t="shared" si="1308"/>
        <v>8.5071906015799067E-4</v>
      </c>
      <c r="AP2387" s="2">
        <f t="shared" si="1309"/>
        <v>9.7225035446627504E-4</v>
      </c>
      <c r="AR2387" t="str">
        <f t="shared" si="1310"/>
        <v>Hanover</v>
      </c>
      <c r="AS2387" t="s">
        <v>198</v>
      </c>
      <c r="AT2387" s="184">
        <v>7</v>
      </c>
      <c r="AV2387" s="97">
        <v>51</v>
      </c>
      <c r="AW2387" s="99">
        <v>85</v>
      </c>
      <c r="AX2387" s="105">
        <f t="shared" si="1311"/>
        <v>51085</v>
      </c>
      <c r="AZ2387" s="7" t="s">
        <v>2951</v>
      </c>
      <c r="BA2387" t="s">
        <v>3184</v>
      </c>
    </row>
    <row r="2388" spans="1:53" hidden="1" outlineLevel="1">
      <c r="A2388" t="s">
        <v>2434</v>
      </c>
      <c r="B2388" t="s">
        <v>198</v>
      </c>
      <c r="C2388" s="1">
        <f t="shared" si="1297"/>
        <v>42612</v>
      </c>
      <c r="D2388" s="7">
        <f>IF(R2388&gt;0,RANK(R2388,(R2388:T2388,U2388:AI2388)),0)</f>
        <v>4</v>
      </c>
      <c r="E2388" s="7">
        <f>IF(S2388&gt;0,RANK(S2388,(R2388:T2388,U2388:AI2388)),0)</f>
        <v>6</v>
      </c>
      <c r="F2388" s="7">
        <f>IF(T2388&gt;0,RANK(T2388,(R2388:T2388,U2388:AI2388)),0)</f>
        <v>1</v>
      </c>
      <c r="G2388" s="7">
        <f>IF(U2388&gt;0,RANK(U2388,(R2388:T2388,U2388:AI2388)),0)</f>
        <v>3</v>
      </c>
      <c r="H2388" s="7">
        <f t="shared" si="1298"/>
        <v>2</v>
      </c>
      <c r="I2388" s="49">
        <f t="shared" si="1299"/>
        <v>3618</v>
      </c>
      <c r="J2388" s="177">
        <f t="shared" si="1283"/>
        <v>8.4905660377358486E-2</v>
      </c>
      <c r="K2388" s="2"/>
      <c r="L2388" s="2">
        <f t="shared" si="1300"/>
        <v>9.8962733502299824E-2</v>
      </c>
      <c r="M2388" s="2">
        <f t="shared" si="1301"/>
        <v>3.1915892236928567E-3</v>
      </c>
      <c r="N2388" s="2">
        <f t="shared" si="1302"/>
        <v>0.38808316906035856</v>
      </c>
      <c r="O2388" s="2">
        <f t="shared" si="1296"/>
        <v>0.15493288275603118</v>
      </c>
      <c r="P2388" s="2">
        <f t="shared" si="1303"/>
        <v>0.30317750868300009</v>
      </c>
      <c r="Q2388" s="2">
        <f t="shared" si="1260"/>
        <v>5.1652116774617507E-2</v>
      </c>
      <c r="R2388" s="1">
        <v>4217</v>
      </c>
      <c r="S2388" s="1">
        <v>136</v>
      </c>
      <c r="T2388" s="1">
        <v>16537</v>
      </c>
      <c r="U2388" s="1">
        <v>6602</v>
      </c>
      <c r="V2388" s="1">
        <v>12919</v>
      </c>
      <c r="W2388" s="1">
        <v>1868</v>
      </c>
      <c r="X2388" s="1">
        <v>34</v>
      </c>
      <c r="Y2388" s="1">
        <v>58</v>
      </c>
      <c r="Z2388" s="1">
        <v>121</v>
      </c>
      <c r="AD2388" s="1">
        <v>46</v>
      </c>
      <c r="AF2388" s="1">
        <v>8</v>
      </c>
      <c r="AG2388" s="1">
        <v>13</v>
      </c>
      <c r="AI2388" s="1">
        <v>53</v>
      </c>
      <c r="AK2388" s="7">
        <f t="shared" si="1304"/>
        <v>5</v>
      </c>
      <c r="AL2388" s="7">
        <f t="shared" si="1305"/>
        <v>9</v>
      </c>
      <c r="AM2388" s="7">
        <f t="shared" si="1306"/>
        <v>8</v>
      </c>
      <c r="AN2388" s="2">
        <f t="shared" si="1307"/>
        <v>4.3837416690134232E-2</v>
      </c>
      <c r="AO2388" s="2">
        <f t="shared" si="1308"/>
        <v>7.9789730592321416E-4</v>
      </c>
      <c r="AP2388" s="2">
        <f t="shared" si="1309"/>
        <v>1.3611189336337182E-3</v>
      </c>
      <c r="AR2388" t="str">
        <f t="shared" si="1310"/>
        <v>Henrico</v>
      </c>
      <c r="AS2388" t="s">
        <v>198</v>
      </c>
      <c r="AT2388" s="184"/>
      <c r="AV2388" s="97">
        <v>51</v>
      </c>
      <c r="AW2388" s="99">
        <v>87</v>
      </c>
      <c r="AX2388" s="105">
        <f t="shared" si="1311"/>
        <v>51087</v>
      </c>
      <c r="AZ2388" s="7" t="s">
        <v>2951</v>
      </c>
      <c r="BA2388" t="s">
        <v>3184</v>
      </c>
    </row>
    <row r="2389" spans="1:53" hidden="1" outlineLevel="1">
      <c r="A2389" t="s">
        <v>2092</v>
      </c>
      <c r="B2389" t="s">
        <v>198</v>
      </c>
      <c r="C2389" s="1">
        <f t="shared" si="1297"/>
        <v>5800</v>
      </c>
      <c r="D2389" s="7">
        <f>IF(R2389&gt;0,RANK(R2389,(R2389:T2389,U2389:AI2389)),0)</f>
        <v>5</v>
      </c>
      <c r="E2389" s="7">
        <f>IF(S2389&gt;0,RANK(S2389,(R2389:T2389,U2389:AI2389)),0)</f>
        <v>7</v>
      </c>
      <c r="F2389" s="7">
        <f>IF(T2389&gt;0,RANK(T2389,(R2389:T2389,U2389:AI2389)),0)</f>
        <v>3</v>
      </c>
      <c r="G2389" s="7">
        <f>IF(U2389&gt;0,RANK(U2389,(R2389:T2389,U2389:AI2389)),0)</f>
        <v>2</v>
      </c>
      <c r="H2389" s="7">
        <f t="shared" si="1298"/>
        <v>1</v>
      </c>
      <c r="I2389" s="49">
        <f t="shared" si="1299"/>
        <v>1789</v>
      </c>
      <c r="J2389" s="177">
        <f t="shared" si="1283"/>
        <v>0.30844827586206897</v>
      </c>
      <c r="K2389" s="2"/>
      <c r="L2389" s="2">
        <f t="shared" si="1300"/>
        <v>3.3275862068965517E-2</v>
      </c>
      <c r="M2389" s="2">
        <f t="shared" si="1301"/>
        <v>1.7241379310344827E-3</v>
      </c>
      <c r="N2389" s="2">
        <f t="shared" si="1302"/>
        <v>0.18844827586206897</v>
      </c>
      <c r="O2389" s="2">
        <f t="shared" si="1296"/>
        <v>0.19517241379310346</v>
      </c>
      <c r="P2389" s="2">
        <f t="shared" si="1303"/>
        <v>0.50362068965517237</v>
      </c>
      <c r="Q2389" s="2">
        <f t="shared" si="1260"/>
        <v>7.7758620689655333E-2</v>
      </c>
      <c r="R2389" s="1">
        <v>193</v>
      </c>
      <c r="S2389" s="1">
        <v>10</v>
      </c>
      <c r="T2389" s="1">
        <v>1093</v>
      </c>
      <c r="U2389" s="1">
        <v>1132</v>
      </c>
      <c r="V2389" s="1">
        <v>2921</v>
      </c>
      <c r="W2389" s="1">
        <v>417</v>
      </c>
      <c r="X2389" s="1">
        <v>2</v>
      </c>
      <c r="Y2389" s="1">
        <v>4</v>
      </c>
      <c r="Z2389" s="1">
        <v>9</v>
      </c>
      <c r="AD2389" s="1">
        <v>12</v>
      </c>
      <c r="AF2389" s="1">
        <v>1</v>
      </c>
      <c r="AG2389" s="1">
        <v>3</v>
      </c>
      <c r="AI2389" s="1">
        <v>3</v>
      </c>
      <c r="AK2389" s="7">
        <f t="shared" si="1304"/>
        <v>4</v>
      </c>
      <c r="AL2389" s="7">
        <f t="shared" si="1305"/>
        <v>9</v>
      </c>
      <c r="AM2389" s="7">
        <f t="shared" si="1306"/>
        <v>8</v>
      </c>
      <c r="AN2389" s="2">
        <f t="shared" si="1307"/>
        <v>7.1896551724137933E-2</v>
      </c>
      <c r="AO2389" s="2">
        <f t="shared" si="1308"/>
        <v>3.4482758620689653E-4</v>
      </c>
      <c r="AP2389" s="2">
        <f t="shared" si="1309"/>
        <v>6.8965517241379305E-4</v>
      </c>
      <c r="AR2389" t="str">
        <f t="shared" si="1310"/>
        <v>Henry</v>
      </c>
      <c r="AS2389" t="s">
        <v>198</v>
      </c>
      <c r="AT2389" s="184"/>
      <c r="AV2389" s="97">
        <v>51</v>
      </c>
      <c r="AW2389" s="99">
        <v>89</v>
      </c>
      <c r="AX2389" s="105">
        <f t="shared" si="1311"/>
        <v>51089</v>
      </c>
      <c r="AZ2389" s="7" t="s">
        <v>2951</v>
      </c>
      <c r="BA2389" t="s">
        <v>3184</v>
      </c>
    </row>
    <row r="2390" spans="1:53" hidden="1" outlineLevel="1">
      <c r="A2390" t="s">
        <v>354</v>
      </c>
      <c r="B2390" t="s">
        <v>198</v>
      </c>
      <c r="C2390" s="1">
        <f t="shared" si="1297"/>
        <v>393</v>
      </c>
      <c r="D2390" s="7">
        <f>IF(R2390&gt;0,RANK(R2390,(R2390:T2390,U2390:AI2390)),0)</f>
        <v>4</v>
      </c>
      <c r="E2390" s="7">
        <f>IF(S2390&gt;0,RANK(S2390,(R2390:T2390,U2390:AI2390)),0)</f>
        <v>0</v>
      </c>
      <c r="F2390" s="7">
        <f>IF(T2390&gt;0,RANK(T2390,(R2390:T2390,U2390:AI2390)),0)</f>
        <v>2</v>
      </c>
      <c r="G2390" s="7">
        <f>IF(U2390&gt;0,RANK(U2390,(R2390:T2390,U2390:AI2390)),0)</f>
        <v>3</v>
      </c>
      <c r="H2390" s="7">
        <f t="shared" si="1298"/>
        <v>1</v>
      </c>
      <c r="I2390" s="49">
        <f t="shared" si="1299"/>
        <v>74</v>
      </c>
      <c r="J2390" s="177">
        <f t="shared" si="1283"/>
        <v>0.18829516539440203</v>
      </c>
      <c r="K2390" s="2"/>
      <c r="L2390" s="2">
        <f t="shared" si="1300"/>
        <v>6.3613231552162849E-2</v>
      </c>
      <c r="M2390" s="2">
        <f t="shared" si="1301"/>
        <v>0</v>
      </c>
      <c r="N2390" s="2">
        <f t="shared" si="1302"/>
        <v>0.22900763358778625</v>
      </c>
      <c r="O2390" s="2">
        <f t="shared" si="1296"/>
        <v>0.22137404580152673</v>
      </c>
      <c r="P2390" s="2">
        <f t="shared" si="1303"/>
        <v>0.41730279898218831</v>
      </c>
      <c r="Q2390" s="2">
        <f t="shared" ref="Q2390:Q2452" si="1312">IF(C2390=0,"-",(1-L2390-M2390-N2390-O2390-P2390))</f>
        <v>6.8702290076335826E-2</v>
      </c>
      <c r="R2390" s="1">
        <v>25</v>
      </c>
      <c r="S2390" s="1">
        <v>0</v>
      </c>
      <c r="T2390" s="1">
        <v>90</v>
      </c>
      <c r="U2390" s="1">
        <v>87</v>
      </c>
      <c r="V2390" s="1">
        <v>164</v>
      </c>
      <c r="W2390" s="1">
        <v>23</v>
      </c>
      <c r="X2390" s="1">
        <v>0</v>
      </c>
      <c r="Y2390" s="1">
        <v>0</v>
      </c>
      <c r="Z2390" s="1">
        <v>0</v>
      </c>
      <c r="AD2390" s="1">
        <v>1</v>
      </c>
      <c r="AF2390" s="1">
        <v>2</v>
      </c>
      <c r="AG2390" s="1">
        <v>0</v>
      </c>
      <c r="AI2390" s="1">
        <v>1</v>
      </c>
      <c r="AK2390" s="7">
        <f t="shared" si="1304"/>
        <v>5</v>
      </c>
      <c r="AL2390" s="7">
        <f t="shared" si="1305"/>
        <v>0</v>
      </c>
      <c r="AM2390" s="7">
        <f t="shared" si="1306"/>
        <v>0</v>
      </c>
      <c r="AN2390" s="2">
        <f t="shared" si="1307"/>
        <v>5.8524173027989825E-2</v>
      </c>
      <c r="AO2390" s="2">
        <f t="shared" si="1308"/>
        <v>0</v>
      </c>
      <c r="AP2390" s="2">
        <f t="shared" si="1309"/>
        <v>0</v>
      </c>
      <c r="AR2390" t="str">
        <f t="shared" si="1310"/>
        <v>Highland</v>
      </c>
      <c r="AS2390" t="s">
        <v>198</v>
      </c>
      <c r="AT2390" s="184">
        <v>6</v>
      </c>
      <c r="AV2390" s="97">
        <v>51</v>
      </c>
      <c r="AW2390" s="99">
        <v>91</v>
      </c>
      <c r="AX2390" s="105">
        <f t="shared" si="1311"/>
        <v>51091</v>
      </c>
      <c r="AZ2390" s="7" t="s">
        <v>2951</v>
      </c>
      <c r="BA2390" t="s">
        <v>3184</v>
      </c>
    </row>
    <row r="2391" spans="1:53" hidden="1" outlineLevel="1">
      <c r="A2391" t="s">
        <v>460</v>
      </c>
      <c r="B2391" t="s">
        <v>198</v>
      </c>
      <c r="C2391" s="1">
        <f t="shared" si="1297"/>
        <v>6006</v>
      </c>
      <c r="D2391" s="7">
        <f>IF(R2391&gt;0,RANK(R2391,(R2391:T2391,U2391:AI2391)),0)</f>
        <v>5</v>
      </c>
      <c r="E2391" s="7">
        <f>IF(S2391&gt;0,RANK(S2391,(R2391:T2391,U2391:AI2391)),0)</f>
        <v>6</v>
      </c>
      <c r="F2391" s="7">
        <f>IF(T2391&gt;0,RANK(T2391,(R2391:T2391,U2391:AI2391)),0)</f>
        <v>2</v>
      </c>
      <c r="G2391" s="7">
        <f>IF(U2391&gt;0,RANK(U2391,(R2391:T2391,U2391:AI2391)),0)</f>
        <v>3</v>
      </c>
      <c r="H2391" s="7">
        <f t="shared" si="1298"/>
        <v>1</v>
      </c>
      <c r="I2391" s="49">
        <f t="shared" si="1299"/>
        <v>652</v>
      </c>
      <c r="J2391" s="177">
        <f t="shared" si="1283"/>
        <v>0.10855810855810856</v>
      </c>
      <c r="K2391" s="2"/>
      <c r="L2391" s="2">
        <f t="shared" si="1300"/>
        <v>6.1938061938061936E-2</v>
      </c>
      <c r="M2391" s="2">
        <f t="shared" si="1301"/>
        <v>3.33000333000333E-3</v>
      </c>
      <c r="N2391" s="2">
        <f t="shared" si="1302"/>
        <v>0.30735930735930733</v>
      </c>
      <c r="O2391" s="2">
        <f t="shared" si="1296"/>
        <v>0.14002664002664003</v>
      </c>
      <c r="P2391" s="2">
        <f t="shared" si="1303"/>
        <v>0.41591741591741593</v>
      </c>
      <c r="Q2391" s="2">
        <f t="shared" si="1312"/>
        <v>7.1428571428571508E-2</v>
      </c>
      <c r="R2391" s="1">
        <v>372</v>
      </c>
      <c r="S2391" s="1">
        <v>20</v>
      </c>
      <c r="T2391" s="1">
        <v>1846</v>
      </c>
      <c r="U2391" s="1">
        <v>841</v>
      </c>
      <c r="V2391" s="1">
        <v>2498</v>
      </c>
      <c r="W2391" s="1">
        <v>393</v>
      </c>
      <c r="X2391" s="1">
        <v>1</v>
      </c>
      <c r="Y2391" s="1">
        <v>5</v>
      </c>
      <c r="Z2391" s="1">
        <v>12</v>
      </c>
      <c r="AD2391" s="1">
        <v>9</v>
      </c>
      <c r="AF2391" s="1">
        <v>2</v>
      </c>
      <c r="AG2391" s="1">
        <v>3</v>
      </c>
      <c r="AI2391" s="1">
        <v>4</v>
      </c>
      <c r="AK2391" s="7">
        <f t="shared" si="1304"/>
        <v>4</v>
      </c>
      <c r="AL2391" s="7">
        <f t="shared" si="1305"/>
        <v>9</v>
      </c>
      <c r="AM2391" s="7">
        <f t="shared" si="1306"/>
        <v>8</v>
      </c>
      <c r="AN2391" s="2">
        <f t="shared" si="1307"/>
        <v>6.5434565434565439E-2</v>
      </c>
      <c r="AO2391" s="2">
        <f t="shared" si="1308"/>
        <v>1.665001665001665E-4</v>
      </c>
      <c r="AP2391" s="2">
        <f t="shared" si="1309"/>
        <v>8.325008325008325E-4</v>
      </c>
      <c r="AR2391" t="str">
        <f t="shared" si="1310"/>
        <v>Isle of Wight</v>
      </c>
      <c r="AS2391" t="s">
        <v>198</v>
      </c>
      <c r="AT2391" s="184">
        <v>4</v>
      </c>
      <c r="AV2391" s="97">
        <v>51</v>
      </c>
      <c r="AW2391" s="99">
        <v>93</v>
      </c>
      <c r="AX2391" s="105">
        <f t="shared" si="1311"/>
        <v>51093</v>
      </c>
      <c r="AZ2391" s="7" t="s">
        <v>2951</v>
      </c>
      <c r="BA2391" t="s">
        <v>3184</v>
      </c>
    </row>
    <row r="2392" spans="1:53" hidden="1" outlineLevel="1">
      <c r="A2392" t="s">
        <v>314</v>
      </c>
      <c r="B2392" t="s">
        <v>198</v>
      </c>
      <c r="C2392" s="1">
        <f t="shared" si="1297"/>
        <v>15357</v>
      </c>
      <c r="D2392" s="7">
        <f>IF(R2392&gt;0,RANK(R2392,(R2392:T2392,U2392:AI2392)),0)</f>
        <v>3</v>
      </c>
      <c r="E2392" s="7">
        <f>IF(S2392&gt;0,RANK(S2392,(R2392:T2392,U2392:AI2392)),0)</f>
        <v>6</v>
      </c>
      <c r="F2392" s="7">
        <f>IF(T2392&gt;0,RANK(T2392,(R2392:T2392,U2392:AI2392)),0)</f>
        <v>1</v>
      </c>
      <c r="G2392" s="7">
        <f>IF(U2392&gt;0,RANK(U2392,(R2392:T2392,U2392:AI2392)),0)</f>
        <v>4</v>
      </c>
      <c r="H2392" s="7">
        <f t="shared" si="1298"/>
        <v>2</v>
      </c>
      <c r="I2392" s="49">
        <f t="shared" si="1299"/>
        <v>1534</v>
      </c>
      <c r="J2392" s="177">
        <f t="shared" si="1283"/>
        <v>9.9889301295826002E-2</v>
      </c>
      <c r="K2392" s="2"/>
      <c r="L2392" s="2">
        <f t="shared" si="1300"/>
        <v>0.15497818584358924</v>
      </c>
      <c r="M2392" s="2">
        <f t="shared" si="1301"/>
        <v>4.4279481669596927E-3</v>
      </c>
      <c r="N2392" s="2">
        <f t="shared" si="1302"/>
        <v>0.37637559419157385</v>
      </c>
      <c r="O2392" s="2">
        <f t="shared" si="1296"/>
        <v>0.12873608126587224</v>
      </c>
      <c r="P2392" s="2">
        <f t="shared" si="1303"/>
        <v>0.27648629289574789</v>
      </c>
      <c r="Q2392" s="2">
        <f t="shared" si="1312"/>
        <v>5.8995897636257122E-2</v>
      </c>
      <c r="R2392" s="1">
        <v>2380</v>
      </c>
      <c r="S2392" s="1">
        <v>68</v>
      </c>
      <c r="T2392" s="1">
        <v>5780</v>
      </c>
      <c r="U2392" s="1">
        <v>1977</v>
      </c>
      <c r="V2392" s="1">
        <v>4246</v>
      </c>
      <c r="W2392" s="1">
        <v>806</v>
      </c>
      <c r="X2392" s="1">
        <v>12</v>
      </c>
      <c r="Y2392" s="1">
        <v>17</v>
      </c>
      <c r="Z2392" s="1">
        <v>32</v>
      </c>
      <c r="AD2392" s="1">
        <v>12</v>
      </c>
      <c r="AF2392" s="1">
        <v>7</v>
      </c>
      <c r="AG2392" s="1">
        <v>11</v>
      </c>
      <c r="AI2392" s="1">
        <v>9</v>
      </c>
      <c r="AK2392" s="7">
        <f t="shared" si="1304"/>
        <v>5</v>
      </c>
      <c r="AL2392" s="7">
        <f t="shared" si="1305"/>
        <v>9</v>
      </c>
      <c r="AM2392" s="7">
        <f t="shared" si="1306"/>
        <v>8</v>
      </c>
      <c r="AN2392" s="2">
        <f t="shared" si="1307"/>
        <v>5.2484209155434003E-2</v>
      </c>
      <c r="AO2392" s="2">
        <f t="shared" si="1308"/>
        <v>7.8140261769876925E-4</v>
      </c>
      <c r="AP2392" s="2">
        <f t="shared" si="1309"/>
        <v>1.1069870417399232E-3</v>
      </c>
      <c r="AR2392" t="str">
        <f t="shared" si="1310"/>
        <v>James City</v>
      </c>
      <c r="AS2392" t="s">
        <v>198</v>
      </c>
      <c r="AT2392" s="184">
        <v>1</v>
      </c>
      <c r="AV2392" s="97">
        <v>51</v>
      </c>
      <c r="AW2392" s="99">
        <v>95</v>
      </c>
      <c r="AX2392" s="105">
        <f t="shared" si="1311"/>
        <v>51095</v>
      </c>
      <c r="AZ2392" s="7" t="s">
        <v>2951</v>
      </c>
      <c r="BA2392" t="s">
        <v>3184</v>
      </c>
    </row>
    <row r="2393" spans="1:53" hidden="1" outlineLevel="1">
      <c r="A2393" t="s">
        <v>1633</v>
      </c>
      <c r="B2393" t="s">
        <v>198</v>
      </c>
      <c r="C2393" s="1">
        <f t="shared" si="1297"/>
        <v>3913</v>
      </c>
      <c r="D2393" s="7">
        <f>IF(R2393&gt;0,RANK(R2393,(R2393:T2393,U2393:AI2393)),0)</f>
        <v>5</v>
      </c>
      <c r="E2393" s="7">
        <f>IF(S2393&gt;0,RANK(S2393,(R2393:T2393,U2393:AI2393)),0)</f>
        <v>6</v>
      </c>
      <c r="F2393" s="7">
        <f>IF(T2393&gt;0,RANK(T2393,(R2393:T2393,U2393:AI2393)),0)</f>
        <v>2</v>
      </c>
      <c r="G2393" s="7">
        <f>IF(U2393&gt;0,RANK(U2393,(R2393:T2393,U2393:AI2393)),0)</f>
        <v>3</v>
      </c>
      <c r="H2393" s="7">
        <f t="shared" si="1298"/>
        <v>1</v>
      </c>
      <c r="I2393" s="49">
        <f t="shared" si="1299"/>
        <v>404</v>
      </c>
      <c r="J2393" s="177">
        <f t="shared" si="1283"/>
        <v>0.10324559161768464</v>
      </c>
      <c r="K2393" s="2"/>
      <c r="L2393" s="2">
        <f t="shared" si="1300"/>
        <v>6.6956299514439044E-2</v>
      </c>
      <c r="M2393" s="2">
        <f t="shared" si="1301"/>
        <v>3.3222591362126247E-3</v>
      </c>
      <c r="N2393" s="2">
        <f t="shared" si="1302"/>
        <v>0.26399182213135702</v>
      </c>
      <c r="O2393" s="2">
        <f t="shared" si="1296"/>
        <v>0.19524661385126502</v>
      </c>
      <c r="P2393" s="2">
        <f t="shared" si="1303"/>
        <v>0.36723741374904167</v>
      </c>
      <c r="Q2393" s="2">
        <f t="shared" si="1312"/>
        <v>0.10324559161768465</v>
      </c>
      <c r="R2393" s="1">
        <v>262</v>
      </c>
      <c r="S2393" s="1">
        <v>13</v>
      </c>
      <c r="T2393" s="1">
        <v>1033</v>
      </c>
      <c r="U2393" s="1">
        <v>764</v>
      </c>
      <c r="V2393" s="1">
        <v>1437</v>
      </c>
      <c r="W2393" s="1">
        <v>370</v>
      </c>
      <c r="X2393" s="1">
        <v>1</v>
      </c>
      <c r="Y2393" s="1">
        <v>6</v>
      </c>
      <c r="Z2393" s="1">
        <v>11</v>
      </c>
      <c r="AD2393" s="1">
        <v>9</v>
      </c>
      <c r="AF2393" s="1">
        <v>2</v>
      </c>
      <c r="AG2393" s="1">
        <v>1</v>
      </c>
      <c r="AI2393" s="1">
        <v>4</v>
      </c>
      <c r="AK2393" s="7">
        <f t="shared" si="1304"/>
        <v>4</v>
      </c>
      <c r="AL2393" s="7">
        <f t="shared" si="1305"/>
        <v>9</v>
      </c>
      <c r="AM2393" s="7">
        <f t="shared" si="1306"/>
        <v>8</v>
      </c>
      <c r="AN2393" s="2">
        <f t="shared" si="1307"/>
        <v>9.4556606184513156E-2</v>
      </c>
      <c r="AO2393" s="2">
        <f t="shared" si="1308"/>
        <v>2.5555839509327881E-4</v>
      </c>
      <c r="AP2393" s="2">
        <f t="shared" si="1309"/>
        <v>1.533350370559673E-3</v>
      </c>
      <c r="AR2393" t="str">
        <f t="shared" si="1310"/>
        <v>King George</v>
      </c>
      <c r="AS2393" t="s">
        <v>198</v>
      </c>
      <c r="AT2393" s="184">
        <v>1</v>
      </c>
      <c r="AV2393" s="97">
        <v>51</v>
      </c>
      <c r="AW2393" s="99">
        <v>99</v>
      </c>
      <c r="AX2393" s="105">
        <f t="shared" si="1311"/>
        <v>51099</v>
      </c>
      <c r="AZ2393" s="7" t="s">
        <v>2951</v>
      </c>
      <c r="BA2393" t="s">
        <v>3184</v>
      </c>
    </row>
    <row r="2394" spans="1:53" hidden="1" outlineLevel="1">
      <c r="A2394" t="s">
        <v>566</v>
      </c>
      <c r="B2394" t="s">
        <v>198</v>
      </c>
      <c r="C2394" s="1">
        <f t="shared" si="1297"/>
        <v>835</v>
      </c>
      <c r="D2394" s="7">
        <f>IF(R2394&gt;0,RANK(R2394,(R2394:T2394,U2394:AI2394)),0)</f>
        <v>5</v>
      </c>
      <c r="E2394" s="7">
        <f>IF(S2394&gt;0,RANK(S2394,(R2394:T2394,U2394:AI2394)),0)</f>
        <v>6</v>
      </c>
      <c r="F2394" s="7">
        <f>IF(T2394&gt;0,RANK(T2394,(R2394:T2394,U2394:AI2394)),0)</f>
        <v>2</v>
      </c>
      <c r="G2394" s="7">
        <f>IF(U2394&gt;0,RANK(U2394,(R2394:T2394,U2394:AI2394)),0)</f>
        <v>3</v>
      </c>
      <c r="H2394" s="7">
        <f t="shared" si="1298"/>
        <v>1</v>
      </c>
      <c r="I2394" s="49">
        <f t="shared" si="1299"/>
        <v>224</v>
      </c>
      <c r="J2394" s="177">
        <f t="shared" si="1283"/>
        <v>0.2682634730538922</v>
      </c>
      <c r="K2394" s="2"/>
      <c r="L2394" s="2">
        <f t="shared" si="1300"/>
        <v>4.431137724550898E-2</v>
      </c>
      <c r="M2394" s="2">
        <f t="shared" si="1301"/>
        <v>2.3952095808383233E-3</v>
      </c>
      <c r="N2394" s="2">
        <f t="shared" si="1302"/>
        <v>0.22395209580838324</v>
      </c>
      <c r="O2394" s="2">
        <f t="shared" si="1296"/>
        <v>0.16407185628742516</v>
      </c>
      <c r="P2394" s="2">
        <f t="shared" si="1303"/>
        <v>0.49221556886227547</v>
      </c>
      <c r="Q2394" s="2">
        <f t="shared" si="1312"/>
        <v>7.3053892215568905E-2</v>
      </c>
      <c r="R2394" s="1">
        <v>37</v>
      </c>
      <c r="S2394" s="1">
        <v>2</v>
      </c>
      <c r="T2394" s="1">
        <v>187</v>
      </c>
      <c r="U2394" s="1">
        <v>137</v>
      </c>
      <c r="V2394" s="1">
        <v>411</v>
      </c>
      <c r="W2394" s="1">
        <v>55</v>
      </c>
      <c r="X2394" s="1">
        <v>0</v>
      </c>
      <c r="Y2394" s="1">
        <v>2</v>
      </c>
      <c r="Z2394" s="1">
        <v>0</v>
      </c>
      <c r="AD2394" s="1">
        <v>2</v>
      </c>
      <c r="AF2394" s="1">
        <v>0</v>
      </c>
      <c r="AG2394" s="1">
        <v>0</v>
      </c>
      <c r="AI2394" s="1">
        <v>2</v>
      </c>
      <c r="AK2394" s="7">
        <f t="shared" si="1304"/>
        <v>4</v>
      </c>
      <c r="AL2394" s="7">
        <f t="shared" si="1305"/>
        <v>0</v>
      </c>
      <c r="AM2394" s="7">
        <f t="shared" si="1306"/>
        <v>6</v>
      </c>
      <c r="AN2394" s="2">
        <f t="shared" si="1307"/>
        <v>6.5868263473053898E-2</v>
      </c>
      <c r="AO2394" s="2">
        <f t="shared" si="1308"/>
        <v>0</v>
      </c>
      <c r="AP2394" s="2">
        <f t="shared" si="1309"/>
        <v>2.3952095808383233E-3</v>
      </c>
      <c r="AR2394" t="str">
        <f t="shared" si="1310"/>
        <v>King and Queen</v>
      </c>
      <c r="AS2394" t="s">
        <v>198</v>
      </c>
      <c r="AT2394" s="184">
        <v>1</v>
      </c>
      <c r="AV2394" s="97">
        <v>51</v>
      </c>
      <c r="AW2394" s="99">
        <v>97</v>
      </c>
      <c r="AX2394" s="105">
        <f t="shared" si="1311"/>
        <v>51097</v>
      </c>
      <c r="AZ2394" s="7" t="s">
        <v>2951</v>
      </c>
      <c r="BA2394" t="s">
        <v>3184</v>
      </c>
    </row>
    <row r="2395" spans="1:53" hidden="1" outlineLevel="1">
      <c r="A2395" t="s">
        <v>2392</v>
      </c>
      <c r="B2395" t="s">
        <v>198</v>
      </c>
      <c r="C2395" s="1">
        <f t="shared" si="1297"/>
        <v>2709</v>
      </c>
      <c r="D2395" s="7">
        <f>IF(R2395&gt;0,RANK(R2395,(R2395:T2395,U2395:AI2395)),0)</f>
        <v>5</v>
      </c>
      <c r="E2395" s="7">
        <f>IF(S2395&gt;0,RANK(S2395,(R2395:T2395,U2395:AI2395)),0)</f>
        <v>7</v>
      </c>
      <c r="F2395" s="7">
        <f>IF(T2395&gt;0,RANK(T2395,(R2395:T2395,U2395:AI2395)),0)</f>
        <v>3</v>
      </c>
      <c r="G2395" s="7">
        <f>IF(U2395&gt;0,RANK(U2395,(R2395:T2395,U2395:AI2395)),0)</f>
        <v>2</v>
      </c>
      <c r="H2395" s="7">
        <f t="shared" si="1298"/>
        <v>1</v>
      </c>
      <c r="I2395" s="49">
        <f t="shared" si="1299"/>
        <v>486</v>
      </c>
      <c r="J2395" s="177">
        <f t="shared" si="1283"/>
        <v>0.17940199335548174</v>
      </c>
      <c r="K2395" s="2"/>
      <c r="L2395" s="2">
        <f t="shared" si="1300"/>
        <v>3.2484311554078993E-2</v>
      </c>
      <c r="M2395" s="2">
        <f t="shared" si="1301"/>
        <v>2.9531192321889995E-3</v>
      </c>
      <c r="N2395" s="2">
        <f t="shared" si="1302"/>
        <v>0.23846437799926173</v>
      </c>
      <c r="O2395" s="2">
        <f t="shared" si="1296"/>
        <v>0.23883351790328536</v>
      </c>
      <c r="P2395" s="2">
        <f t="shared" si="1303"/>
        <v>0.41823551125876707</v>
      </c>
      <c r="Q2395" s="2">
        <f t="shared" si="1312"/>
        <v>6.9029162052417992E-2</v>
      </c>
      <c r="R2395" s="1">
        <v>88</v>
      </c>
      <c r="S2395" s="1">
        <v>8</v>
      </c>
      <c r="T2395" s="1">
        <v>646</v>
      </c>
      <c r="U2395" s="1">
        <v>647</v>
      </c>
      <c r="V2395" s="1">
        <v>1133</v>
      </c>
      <c r="W2395" s="1">
        <v>159</v>
      </c>
      <c r="X2395" s="1">
        <v>1</v>
      </c>
      <c r="Y2395" s="1">
        <v>5</v>
      </c>
      <c r="Z2395" s="1">
        <v>13</v>
      </c>
      <c r="AD2395" s="1">
        <v>5</v>
      </c>
      <c r="AF2395" s="1">
        <v>1</v>
      </c>
      <c r="AG2395" s="1">
        <v>2</v>
      </c>
      <c r="AI2395" s="1">
        <v>1</v>
      </c>
      <c r="AK2395" s="7">
        <f t="shared" si="1304"/>
        <v>4</v>
      </c>
      <c r="AL2395" s="7">
        <f t="shared" si="1305"/>
        <v>9</v>
      </c>
      <c r="AM2395" s="7">
        <f t="shared" si="1306"/>
        <v>8</v>
      </c>
      <c r="AN2395" s="2">
        <f t="shared" si="1307"/>
        <v>5.8693244739756366E-2</v>
      </c>
      <c r="AO2395" s="2">
        <f t="shared" si="1308"/>
        <v>3.6913990402362494E-4</v>
      </c>
      <c r="AP2395" s="2">
        <f t="shared" si="1309"/>
        <v>1.8456995201181247E-3</v>
      </c>
      <c r="AR2395" t="str">
        <f t="shared" si="1310"/>
        <v>King William</v>
      </c>
      <c r="AS2395" t="s">
        <v>198</v>
      </c>
      <c r="AT2395" s="184">
        <v>1</v>
      </c>
      <c r="AV2395" s="97">
        <v>51</v>
      </c>
      <c r="AW2395" s="99">
        <v>101</v>
      </c>
      <c r="AX2395" s="105">
        <f t="shared" si="1311"/>
        <v>51101</v>
      </c>
      <c r="AZ2395" s="7" t="s">
        <v>2951</v>
      </c>
      <c r="BA2395" t="s">
        <v>3184</v>
      </c>
    </row>
    <row r="2396" spans="1:53" hidden="1" outlineLevel="1">
      <c r="A2396" t="s">
        <v>1797</v>
      </c>
      <c r="B2396" t="s">
        <v>198</v>
      </c>
      <c r="C2396" s="1">
        <f t="shared" si="1297"/>
        <v>2121</v>
      </c>
      <c r="D2396" s="7">
        <f>IF(R2396&gt;0,RANK(R2396,(R2396:T2396,U2396:AI2396)),0)</f>
        <v>3</v>
      </c>
      <c r="E2396" s="7">
        <f>IF(S2396&gt;0,RANK(S2396,(R2396:T2396,U2396:AI2396)),0)</f>
        <v>6</v>
      </c>
      <c r="F2396" s="7">
        <f>IF(T2396&gt;0,RANK(T2396,(R2396:T2396,U2396:AI2396)),0)</f>
        <v>2</v>
      </c>
      <c r="G2396" s="7">
        <f>IF(U2396&gt;0,RANK(U2396,(R2396:T2396,U2396:AI2396)),0)</f>
        <v>4</v>
      </c>
      <c r="H2396" s="7">
        <f t="shared" si="1298"/>
        <v>1</v>
      </c>
      <c r="I2396" s="49">
        <f t="shared" si="1299"/>
        <v>223</v>
      </c>
      <c r="J2396" s="177">
        <f t="shared" si="1283"/>
        <v>0.10513908533710514</v>
      </c>
      <c r="K2396" s="2"/>
      <c r="L2396" s="2">
        <f t="shared" si="1300"/>
        <v>0.12022630834512023</v>
      </c>
      <c r="M2396" s="2">
        <f t="shared" si="1301"/>
        <v>3.3003300330033004E-3</v>
      </c>
      <c r="N2396" s="2">
        <f t="shared" si="1302"/>
        <v>0.30693069306930693</v>
      </c>
      <c r="O2396" s="2">
        <f t="shared" si="1296"/>
        <v>8.2508250825082508E-2</v>
      </c>
      <c r="P2396" s="2">
        <f t="shared" si="1303"/>
        <v>0.41206977840641207</v>
      </c>
      <c r="Q2396" s="2">
        <f t="shared" si="1312"/>
        <v>7.4964639321074944E-2</v>
      </c>
      <c r="R2396" s="1">
        <v>255</v>
      </c>
      <c r="S2396" s="1">
        <v>7</v>
      </c>
      <c r="T2396" s="1">
        <v>651</v>
      </c>
      <c r="U2396" s="1">
        <v>175</v>
      </c>
      <c r="V2396" s="1">
        <v>874</v>
      </c>
      <c r="W2396" s="1">
        <v>144</v>
      </c>
      <c r="X2396" s="1">
        <v>0</v>
      </c>
      <c r="Y2396" s="1">
        <v>6</v>
      </c>
      <c r="Z2396" s="1">
        <v>5</v>
      </c>
      <c r="AD2396" s="1">
        <v>0</v>
      </c>
      <c r="AF2396" s="1">
        <v>0</v>
      </c>
      <c r="AG2396" s="1">
        <v>1</v>
      </c>
      <c r="AI2396" s="1">
        <v>3</v>
      </c>
      <c r="AK2396" s="7">
        <f t="shared" si="1304"/>
        <v>5</v>
      </c>
      <c r="AL2396" s="7">
        <f t="shared" si="1305"/>
        <v>0</v>
      </c>
      <c r="AM2396" s="7">
        <f t="shared" si="1306"/>
        <v>7</v>
      </c>
      <c r="AN2396" s="2">
        <f t="shared" si="1307"/>
        <v>6.7892503536067891E-2</v>
      </c>
      <c r="AO2396" s="2">
        <f t="shared" si="1308"/>
        <v>0</v>
      </c>
      <c r="AP2396" s="2">
        <f t="shared" si="1309"/>
        <v>2.828854314002829E-3</v>
      </c>
      <c r="AR2396" t="str">
        <f t="shared" si="1310"/>
        <v>Lancaster</v>
      </c>
      <c r="AS2396" t="s">
        <v>198</v>
      </c>
      <c r="AT2396" s="184">
        <v>1</v>
      </c>
      <c r="AV2396" s="97">
        <v>51</v>
      </c>
      <c r="AW2396" s="99">
        <v>103</v>
      </c>
      <c r="AX2396" s="105">
        <f t="shared" si="1311"/>
        <v>51103</v>
      </c>
      <c r="AZ2396" s="7" t="s">
        <v>2951</v>
      </c>
      <c r="BA2396" t="s">
        <v>3184</v>
      </c>
    </row>
    <row r="2397" spans="1:53" hidden="1" outlineLevel="1">
      <c r="A2397" t="s">
        <v>634</v>
      </c>
      <c r="B2397" t="s">
        <v>198</v>
      </c>
      <c r="C2397" s="1">
        <f t="shared" si="1297"/>
        <v>2041</v>
      </c>
      <c r="D2397" s="7">
        <f>IF(R2397&gt;0,RANK(R2397,(R2397:T2397,U2397:AI2397)),0)</f>
        <v>5</v>
      </c>
      <c r="E2397" s="7">
        <f>IF(S2397&gt;0,RANK(S2397,(R2397:T2397,U2397:AI2397)),0)</f>
        <v>7</v>
      </c>
      <c r="F2397" s="7">
        <f>IF(T2397&gt;0,RANK(T2397,(R2397:T2397,U2397:AI2397)),0)</f>
        <v>3</v>
      </c>
      <c r="G2397" s="7">
        <f>IF(U2397&gt;0,RANK(U2397,(R2397:T2397,U2397:AI2397)),0)</f>
        <v>2</v>
      </c>
      <c r="H2397" s="7">
        <f t="shared" si="1298"/>
        <v>1</v>
      </c>
      <c r="I2397" s="49">
        <f t="shared" si="1299"/>
        <v>693</v>
      </c>
      <c r="J2397" s="177">
        <f t="shared" si="1283"/>
        <v>0.33953944145026949</v>
      </c>
      <c r="K2397" s="2"/>
      <c r="L2397" s="2">
        <f t="shared" si="1300"/>
        <v>3.3317001469867713E-2</v>
      </c>
      <c r="M2397" s="2">
        <f t="shared" si="1301"/>
        <v>2.4497795198432141E-3</v>
      </c>
      <c r="N2397" s="2">
        <f t="shared" si="1302"/>
        <v>0.16756491915727584</v>
      </c>
      <c r="O2397" s="2">
        <f t="shared" si="1296"/>
        <v>0.19402253797158256</v>
      </c>
      <c r="P2397" s="2">
        <f t="shared" si="1303"/>
        <v>0.53356197942185202</v>
      </c>
      <c r="Q2397" s="2">
        <f t="shared" si="1312"/>
        <v>6.9083782459578691E-2</v>
      </c>
      <c r="R2397" s="1">
        <v>68</v>
      </c>
      <c r="S2397" s="1">
        <v>5</v>
      </c>
      <c r="T2397" s="1">
        <v>342</v>
      </c>
      <c r="U2397" s="1">
        <v>396</v>
      </c>
      <c r="V2397" s="1">
        <v>1089</v>
      </c>
      <c r="W2397" s="1">
        <v>124</v>
      </c>
      <c r="X2397" s="1">
        <v>4</v>
      </c>
      <c r="Y2397" s="1">
        <v>1</v>
      </c>
      <c r="Z2397" s="1">
        <v>1</v>
      </c>
      <c r="AD2397" s="1">
        <v>6</v>
      </c>
      <c r="AF2397" s="1">
        <v>3</v>
      </c>
      <c r="AG2397" s="1">
        <v>2</v>
      </c>
      <c r="AI2397" s="1">
        <v>0</v>
      </c>
      <c r="AK2397" s="7">
        <f t="shared" si="1304"/>
        <v>4</v>
      </c>
      <c r="AL2397" s="7">
        <f t="shared" si="1305"/>
        <v>7</v>
      </c>
      <c r="AM2397" s="7">
        <f t="shared" si="1306"/>
        <v>8</v>
      </c>
      <c r="AN2397" s="2">
        <f t="shared" si="1307"/>
        <v>6.0754532092111707E-2</v>
      </c>
      <c r="AO2397" s="2">
        <f t="shared" si="1308"/>
        <v>1.9598236158745713E-3</v>
      </c>
      <c r="AP2397" s="2">
        <f t="shared" si="1309"/>
        <v>4.8995590396864281E-4</v>
      </c>
      <c r="AR2397" t="str">
        <f t="shared" si="1310"/>
        <v>Lee</v>
      </c>
      <c r="AS2397" t="s">
        <v>198</v>
      </c>
      <c r="AT2397" s="184">
        <v>9</v>
      </c>
      <c r="AV2397" s="97">
        <v>51</v>
      </c>
      <c r="AW2397" s="99">
        <v>105</v>
      </c>
      <c r="AX2397" s="105">
        <f t="shared" si="1311"/>
        <v>51105</v>
      </c>
      <c r="AZ2397" s="7" t="s">
        <v>2951</v>
      </c>
      <c r="BA2397" t="s">
        <v>3184</v>
      </c>
    </row>
    <row r="2398" spans="1:53" hidden="1" outlineLevel="1">
      <c r="A2398" t="s">
        <v>1934</v>
      </c>
      <c r="B2398" t="s">
        <v>198</v>
      </c>
      <c r="C2398" s="1">
        <f t="shared" si="1297"/>
        <v>51748</v>
      </c>
      <c r="D2398" s="7">
        <f>IF(R2398&gt;0,RANK(R2398,(R2398:T2398,U2398:AI2398)),0)</f>
        <v>4</v>
      </c>
      <c r="E2398" s="7">
        <f>IF(S2398&gt;0,RANK(S2398,(R2398:T2398,U2398:AI2398)),0)</f>
        <v>6</v>
      </c>
      <c r="F2398" s="7">
        <f>IF(T2398&gt;0,RANK(T2398,(R2398:T2398,U2398:AI2398)),0)</f>
        <v>1</v>
      </c>
      <c r="G2398" s="7">
        <f>IF(U2398&gt;0,RANK(U2398,(R2398:T2398,U2398:AI2398)),0)</f>
        <v>3</v>
      </c>
      <c r="H2398" s="7">
        <f t="shared" si="1298"/>
        <v>2</v>
      </c>
      <c r="I2398" s="49">
        <f t="shared" si="1299"/>
        <v>6427</v>
      </c>
      <c r="J2398" s="177">
        <f t="shared" si="1283"/>
        <v>0.12419803663909716</v>
      </c>
      <c r="K2398" s="2"/>
      <c r="L2398" s="2">
        <f t="shared" si="1300"/>
        <v>0.11528947978665842</v>
      </c>
      <c r="M2398" s="2">
        <f t="shared" si="1301"/>
        <v>3.8648836670016232E-3</v>
      </c>
      <c r="N2398" s="2">
        <f t="shared" si="1302"/>
        <v>0.40299141995825927</v>
      </c>
      <c r="O2398" s="2">
        <f t="shared" si="1296"/>
        <v>0.1488173455978975</v>
      </c>
      <c r="P2398" s="2">
        <f t="shared" si="1303"/>
        <v>0.27879338331916209</v>
      </c>
      <c r="Q2398" s="2">
        <f t="shared" si="1312"/>
        <v>5.0243487671021103E-2</v>
      </c>
      <c r="R2398" s="1">
        <v>5966</v>
      </c>
      <c r="S2398" s="1">
        <v>200</v>
      </c>
      <c r="T2398" s="1">
        <v>20854</v>
      </c>
      <c r="U2398" s="1">
        <v>7701</v>
      </c>
      <c r="V2398" s="1">
        <v>14427</v>
      </c>
      <c r="W2398" s="1">
        <v>2235</v>
      </c>
      <c r="X2398" s="1">
        <v>49</v>
      </c>
      <c r="Y2398" s="1">
        <v>47</v>
      </c>
      <c r="Z2398" s="1">
        <v>157</v>
      </c>
      <c r="AD2398" s="1">
        <v>40</v>
      </c>
      <c r="AF2398" s="1">
        <v>29</v>
      </c>
      <c r="AG2398" s="1">
        <v>21</v>
      </c>
      <c r="AI2398" s="1">
        <v>22</v>
      </c>
      <c r="AK2398" s="7">
        <f t="shared" si="1304"/>
        <v>5</v>
      </c>
      <c r="AL2398" s="7">
        <f t="shared" si="1305"/>
        <v>8</v>
      </c>
      <c r="AM2398" s="7">
        <f t="shared" si="1306"/>
        <v>9</v>
      </c>
      <c r="AN2398" s="2">
        <f t="shared" si="1307"/>
        <v>4.3190074978743137E-2</v>
      </c>
      <c r="AO2398" s="2">
        <f t="shared" si="1308"/>
        <v>9.4689649841539773E-4</v>
      </c>
      <c r="AP2398" s="2">
        <f t="shared" si="1309"/>
        <v>9.0824766174538141E-4</v>
      </c>
      <c r="AR2398" t="str">
        <f t="shared" si="1310"/>
        <v>Loudoun</v>
      </c>
      <c r="AS2398" t="s">
        <v>198</v>
      </c>
      <c r="AT2398" s="184">
        <v>10</v>
      </c>
      <c r="AV2398" s="97">
        <v>51</v>
      </c>
      <c r="AW2398" s="99">
        <v>107</v>
      </c>
      <c r="AX2398" s="105">
        <f t="shared" si="1311"/>
        <v>51107</v>
      </c>
      <c r="AZ2398" s="7" t="s">
        <v>2951</v>
      </c>
      <c r="BA2398" t="s">
        <v>3184</v>
      </c>
    </row>
    <row r="2399" spans="1:53" hidden="1" outlineLevel="1">
      <c r="A2399" t="s">
        <v>2358</v>
      </c>
      <c r="B2399" t="s">
        <v>198</v>
      </c>
      <c r="C2399" s="1">
        <f t="shared" si="1297"/>
        <v>5161</v>
      </c>
      <c r="D2399" s="7">
        <f>IF(R2399&gt;0,RANK(R2399,(R2399:T2399,U2399:AI2399)),0)</f>
        <v>5</v>
      </c>
      <c r="E2399" s="7">
        <f>IF(S2399&gt;0,RANK(S2399,(R2399:T2399,U2399:AI2399)),0)</f>
        <v>7</v>
      </c>
      <c r="F2399" s="7">
        <f>IF(T2399&gt;0,RANK(T2399,(R2399:T2399,U2399:AI2399)),0)</f>
        <v>2</v>
      </c>
      <c r="G2399" s="7">
        <f>IF(U2399&gt;0,RANK(U2399,(R2399:T2399,U2399:AI2399)),0)</f>
        <v>3</v>
      </c>
      <c r="H2399" s="7">
        <f t="shared" si="1298"/>
        <v>1</v>
      </c>
      <c r="I2399" s="49">
        <f t="shared" si="1299"/>
        <v>789</v>
      </c>
      <c r="J2399" s="177">
        <f t="shared" si="1283"/>
        <v>0.152877349350901</v>
      </c>
      <c r="K2399" s="2"/>
      <c r="L2399" s="2">
        <f t="shared" si="1300"/>
        <v>4.9602790156946325E-2</v>
      </c>
      <c r="M2399" s="2">
        <f t="shared" si="1301"/>
        <v>2.5188916876574307E-3</v>
      </c>
      <c r="N2399" s="2">
        <f t="shared" si="1302"/>
        <v>0.2530517341600465</v>
      </c>
      <c r="O2399" s="2">
        <f t="shared" si="1296"/>
        <v>0.21953109862429762</v>
      </c>
      <c r="P2399" s="2">
        <f t="shared" si="1303"/>
        <v>0.40592908351094747</v>
      </c>
      <c r="Q2399" s="2">
        <f t="shared" si="1312"/>
        <v>6.9366401860104676E-2</v>
      </c>
      <c r="R2399" s="1">
        <v>256</v>
      </c>
      <c r="S2399" s="1">
        <v>13</v>
      </c>
      <c r="T2399" s="1">
        <v>1306</v>
      </c>
      <c r="U2399" s="1">
        <v>1133</v>
      </c>
      <c r="V2399" s="1">
        <v>2095</v>
      </c>
      <c r="W2399" s="1">
        <v>312</v>
      </c>
      <c r="X2399" s="1">
        <v>6</v>
      </c>
      <c r="Y2399" s="1">
        <v>7</v>
      </c>
      <c r="Z2399" s="1">
        <v>14</v>
      </c>
      <c r="AD2399" s="1">
        <v>9</v>
      </c>
      <c r="AF2399" s="1">
        <v>4</v>
      </c>
      <c r="AG2399" s="1">
        <v>2</v>
      </c>
      <c r="AI2399" s="1">
        <v>4</v>
      </c>
      <c r="AK2399" s="7">
        <f t="shared" si="1304"/>
        <v>4</v>
      </c>
      <c r="AL2399" s="7">
        <f t="shared" si="1305"/>
        <v>9</v>
      </c>
      <c r="AM2399" s="7">
        <f t="shared" si="1306"/>
        <v>8</v>
      </c>
      <c r="AN2399" s="2">
        <f t="shared" si="1307"/>
        <v>6.0453400503778336E-2</v>
      </c>
      <c r="AO2399" s="2">
        <f t="shared" si="1308"/>
        <v>1.1625653943034295E-3</v>
      </c>
      <c r="AP2399" s="2">
        <f t="shared" si="1309"/>
        <v>1.3563262933540012E-3</v>
      </c>
      <c r="AR2399" t="str">
        <f t="shared" si="1310"/>
        <v>Louisa</v>
      </c>
      <c r="AS2399" t="s">
        <v>198</v>
      </c>
      <c r="AT2399" s="184">
        <v>7</v>
      </c>
      <c r="AV2399" s="97">
        <v>51</v>
      </c>
      <c r="AW2399" s="99">
        <v>109</v>
      </c>
      <c r="AX2399" s="105">
        <f t="shared" si="1311"/>
        <v>51109</v>
      </c>
      <c r="AZ2399" s="7" t="s">
        <v>2951</v>
      </c>
      <c r="BA2399" t="s">
        <v>3184</v>
      </c>
    </row>
    <row r="2400" spans="1:53" hidden="1" outlineLevel="1">
      <c r="A2400" t="s">
        <v>1447</v>
      </c>
      <c r="B2400" t="s">
        <v>198</v>
      </c>
      <c r="C2400" s="1">
        <f t="shared" si="1297"/>
        <v>1327</v>
      </c>
      <c r="D2400" s="7">
        <f>IF(R2400&gt;0,RANK(R2400,(R2400:T2400,U2400:AI2400)),0)</f>
        <v>5</v>
      </c>
      <c r="E2400" s="7">
        <f>IF(S2400&gt;0,RANK(S2400,(R2400:T2400,U2400:AI2400)),0)</f>
        <v>6</v>
      </c>
      <c r="F2400" s="7">
        <f>IF(T2400&gt;0,RANK(T2400,(R2400:T2400,U2400:AI2400)),0)</f>
        <v>2</v>
      </c>
      <c r="G2400" s="7">
        <f>IF(U2400&gt;0,RANK(U2400,(R2400:T2400,U2400:AI2400)),0)</f>
        <v>3</v>
      </c>
      <c r="H2400" s="7">
        <f t="shared" si="1298"/>
        <v>1</v>
      </c>
      <c r="I2400" s="49">
        <f t="shared" si="1299"/>
        <v>349</v>
      </c>
      <c r="J2400" s="177">
        <f t="shared" si="1283"/>
        <v>0.26299924642049738</v>
      </c>
      <c r="K2400" s="2"/>
      <c r="L2400" s="2">
        <f t="shared" si="1300"/>
        <v>2.637528259231349E-2</v>
      </c>
      <c r="M2400" s="2">
        <f t="shared" si="1301"/>
        <v>1.5071590052750565E-3</v>
      </c>
      <c r="N2400" s="2">
        <f t="shared" si="1302"/>
        <v>0.22079879427279578</v>
      </c>
      <c r="O2400" s="2">
        <f t="shared" si="1296"/>
        <v>0.13715146948003015</v>
      </c>
      <c r="P2400" s="2">
        <f t="shared" si="1303"/>
        <v>0.48379804069329313</v>
      </c>
      <c r="Q2400" s="2">
        <f t="shared" si="1312"/>
        <v>0.1303692539562924</v>
      </c>
      <c r="R2400" s="1">
        <v>35</v>
      </c>
      <c r="S2400" s="1">
        <v>2</v>
      </c>
      <c r="T2400" s="1">
        <v>293</v>
      </c>
      <c r="U2400" s="1">
        <v>182</v>
      </c>
      <c r="V2400" s="1">
        <v>642</v>
      </c>
      <c r="W2400" s="1">
        <v>168</v>
      </c>
      <c r="X2400" s="1">
        <v>2</v>
      </c>
      <c r="Y2400" s="1">
        <v>0</v>
      </c>
      <c r="Z2400" s="1">
        <v>1</v>
      </c>
      <c r="AD2400" s="1">
        <v>1</v>
      </c>
      <c r="AF2400" s="1">
        <v>0</v>
      </c>
      <c r="AG2400" s="1">
        <v>0</v>
      </c>
      <c r="AI2400" s="1">
        <v>1</v>
      </c>
      <c r="AK2400" s="7">
        <f t="shared" si="1304"/>
        <v>4</v>
      </c>
      <c r="AL2400" s="7">
        <f t="shared" si="1305"/>
        <v>6</v>
      </c>
      <c r="AM2400" s="7">
        <f t="shared" si="1306"/>
        <v>0</v>
      </c>
      <c r="AN2400" s="2">
        <f t="shared" si="1307"/>
        <v>0.12660135644310475</v>
      </c>
      <c r="AO2400" s="2">
        <f t="shared" si="1308"/>
        <v>1.5071590052750565E-3</v>
      </c>
      <c r="AP2400" s="2">
        <f t="shared" si="1309"/>
        <v>0</v>
      </c>
      <c r="AR2400" t="str">
        <f t="shared" si="1310"/>
        <v>Lunenburg</v>
      </c>
      <c r="AS2400" t="s">
        <v>198</v>
      </c>
      <c r="AT2400" s="184">
        <v>5</v>
      </c>
      <c r="AV2400" s="97">
        <v>51</v>
      </c>
      <c r="AW2400" s="99">
        <v>111</v>
      </c>
      <c r="AX2400" s="105">
        <f t="shared" si="1311"/>
        <v>51111</v>
      </c>
      <c r="AZ2400" s="7" t="s">
        <v>2951</v>
      </c>
      <c r="BA2400" t="s">
        <v>3184</v>
      </c>
    </row>
    <row r="2401" spans="1:53" hidden="1" outlineLevel="1">
      <c r="A2401" t="s">
        <v>1388</v>
      </c>
      <c r="B2401" t="s">
        <v>198</v>
      </c>
      <c r="C2401" s="1">
        <f t="shared" si="1297"/>
        <v>2182</v>
      </c>
      <c r="D2401" s="7">
        <f>IF(R2401&gt;0,RANK(R2401,(R2401:T2401,U2401:AI2401)),0)</f>
        <v>5</v>
      </c>
      <c r="E2401" s="7">
        <f>IF(S2401&gt;0,RANK(S2401,(R2401:T2401,U2401:AI2401)),0)</f>
        <v>6</v>
      </c>
      <c r="F2401" s="7">
        <f>IF(T2401&gt;0,RANK(T2401,(R2401:T2401,U2401:AI2401)),0)</f>
        <v>3</v>
      </c>
      <c r="G2401" s="7">
        <f>IF(U2401&gt;0,RANK(U2401,(R2401:T2401,U2401:AI2401)),0)</f>
        <v>2</v>
      </c>
      <c r="H2401" s="7">
        <f t="shared" si="1298"/>
        <v>1</v>
      </c>
      <c r="I2401" s="49">
        <f t="shared" si="1299"/>
        <v>446</v>
      </c>
      <c r="J2401" s="177">
        <f t="shared" si="1283"/>
        <v>0.20439963336388633</v>
      </c>
      <c r="K2401" s="2"/>
      <c r="L2401" s="2">
        <f t="shared" si="1300"/>
        <v>6.5077910174152154E-2</v>
      </c>
      <c r="M2401" s="2">
        <f t="shared" si="1301"/>
        <v>3.6663611365719525E-3</v>
      </c>
      <c r="N2401" s="2">
        <f t="shared" si="1302"/>
        <v>0.19294225481209898</v>
      </c>
      <c r="O2401" s="2">
        <f t="shared" si="1296"/>
        <v>0.21173235563703025</v>
      </c>
      <c r="P2401" s="2">
        <f t="shared" si="1303"/>
        <v>0.41613198900091658</v>
      </c>
      <c r="Q2401" s="2">
        <f t="shared" si="1312"/>
        <v>0.11044912923923017</v>
      </c>
      <c r="R2401" s="1">
        <v>142</v>
      </c>
      <c r="S2401" s="1">
        <v>8</v>
      </c>
      <c r="T2401" s="1">
        <v>421</v>
      </c>
      <c r="U2401" s="1">
        <v>462</v>
      </c>
      <c r="V2401" s="1">
        <v>908</v>
      </c>
      <c r="W2401" s="1">
        <v>224</v>
      </c>
      <c r="X2401" s="1">
        <v>2</v>
      </c>
      <c r="Y2401" s="1">
        <v>3</v>
      </c>
      <c r="Z2401" s="1">
        <v>1</v>
      </c>
      <c r="AD2401" s="1">
        <v>8</v>
      </c>
      <c r="AF2401" s="1">
        <v>2</v>
      </c>
      <c r="AG2401" s="1">
        <v>1</v>
      </c>
      <c r="AI2401" s="1">
        <v>0</v>
      </c>
      <c r="AK2401" s="7">
        <f t="shared" si="1304"/>
        <v>4</v>
      </c>
      <c r="AL2401" s="7">
        <f t="shared" si="1305"/>
        <v>8</v>
      </c>
      <c r="AM2401" s="7">
        <f t="shared" si="1306"/>
        <v>7</v>
      </c>
      <c r="AN2401" s="2">
        <f t="shared" si="1307"/>
        <v>0.10265811182401467</v>
      </c>
      <c r="AO2401" s="2">
        <f t="shared" si="1308"/>
        <v>9.1659028414298811E-4</v>
      </c>
      <c r="AP2401" s="2">
        <f t="shared" si="1309"/>
        <v>1.3748854262144821E-3</v>
      </c>
      <c r="AR2401" t="str">
        <f t="shared" si="1310"/>
        <v>Madison</v>
      </c>
      <c r="AS2401" t="s">
        <v>198</v>
      </c>
      <c r="AT2401" s="184">
        <v>5</v>
      </c>
      <c r="AV2401" s="97">
        <v>51</v>
      </c>
      <c r="AW2401" s="99">
        <v>113</v>
      </c>
      <c r="AX2401" s="105">
        <f t="shared" si="1311"/>
        <v>51113</v>
      </c>
      <c r="AZ2401" s="7" t="s">
        <v>2951</v>
      </c>
      <c r="BA2401" t="s">
        <v>3184</v>
      </c>
    </row>
    <row r="2402" spans="1:53" hidden="1" outlineLevel="1">
      <c r="A2402" t="s">
        <v>1641</v>
      </c>
      <c r="B2402" t="s">
        <v>198</v>
      </c>
      <c r="C2402" s="1">
        <f t="shared" si="1297"/>
        <v>1775</v>
      </c>
      <c r="D2402" s="7">
        <f>IF(R2402&gt;0,RANK(R2402,(R2402:T2402,U2402:AI2402)),0)</f>
        <v>5</v>
      </c>
      <c r="E2402" s="7">
        <f>IF(S2402&gt;0,RANK(S2402,(R2402:T2402,U2402:AI2402)),0)</f>
        <v>6</v>
      </c>
      <c r="F2402" s="7">
        <f>IF(T2402&gt;0,RANK(T2402,(R2402:T2402,U2402:AI2402)),0)</f>
        <v>2</v>
      </c>
      <c r="G2402" s="7">
        <f>IF(U2402&gt;0,RANK(U2402,(R2402:T2402,U2402:AI2402)),0)</f>
        <v>3</v>
      </c>
      <c r="H2402" s="7">
        <f t="shared" si="1298"/>
        <v>1</v>
      </c>
      <c r="I2402" s="49">
        <f t="shared" si="1299"/>
        <v>283</v>
      </c>
      <c r="J2402" s="177">
        <f t="shared" si="1283"/>
        <v>0.15943661971830986</v>
      </c>
      <c r="K2402" s="2"/>
      <c r="L2402" s="2">
        <f t="shared" si="1300"/>
        <v>6.816901408450704E-2</v>
      </c>
      <c r="M2402" s="2">
        <f t="shared" si="1301"/>
        <v>4.507042253521127E-3</v>
      </c>
      <c r="N2402" s="2">
        <f t="shared" si="1302"/>
        <v>0.26985915492957746</v>
      </c>
      <c r="O2402" s="2">
        <f t="shared" si="1296"/>
        <v>0.15154929577464787</v>
      </c>
      <c r="P2402" s="2">
        <f t="shared" si="1303"/>
        <v>0.42929577464788732</v>
      </c>
      <c r="Q2402" s="2">
        <f t="shared" si="1312"/>
        <v>7.6619718309859197E-2</v>
      </c>
      <c r="R2402" s="1">
        <v>121</v>
      </c>
      <c r="S2402" s="1">
        <v>8</v>
      </c>
      <c r="T2402" s="1">
        <v>479</v>
      </c>
      <c r="U2402" s="1">
        <v>269</v>
      </c>
      <c r="V2402" s="1">
        <v>762</v>
      </c>
      <c r="W2402" s="1">
        <v>124</v>
      </c>
      <c r="X2402" s="1">
        <v>2</v>
      </c>
      <c r="Y2402" s="1">
        <v>4</v>
      </c>
      <c r="Z2402" s="1">
        <v>1</v>
      </c>
      <c r="AD2402" s="1">
        <v>0</v>
      </c>
      <c r="AF2402" s="1">
        <v>0</v>
      </c>
      <c r="AG2402" s="1">
        <v>3</v>
      </c>
      <c r="AI2402" s="1">
        <v>2</v>
      </c>
      <c r="AK2402" s="7">
        <f t="shared" si="1304"/>
        <v>4</v>
      </c>
      <c r="AL2402" s="7">
        <f t="shared" si="1305"/>
        <v>8</v>
      </c>
      <c r="AM2402" s="7">
        <f t="shared" si="1306"/>
        <v>7</v>
      </c>
      <c r="AN2402" s="2">
        <f t="shared" si="1307"/>
        <v>6.9859154929577463E-2</v>
      </c>
      <c r="AO2402" s="2">
        <f t="shared" si="1308"/>
        <v>1.1267605633802818E-3</v>
      </c>
      <c r="AP2402" s="2">
        <f t="shared" si="1309"/>
        <v>2.2535211267605635E-3</v>
      </c>
      <c r="AR2402" t="str">
        <f t="shared" si="1310"/>
        <v>Mathews</v>
      </c>
      <c r="AS2402" t="s">
        <v>198</v>
      </c>
      <c r="AT2402" s="184">
        <v>1</v>
      </c>
      <c r="AV2402" s="97">
        <v>51</v>
      </c>
      <c r="AW2402" s="99">
        <v>115</v>
      </c>
      <c r="AX2402" s="105">
        <f t="shared" si="1311"/>
        <v>51115</v>
      </c>
      <c r="AZ2402" s="7" t="s">
        <v>2951</v>
      </c>
      <c r="BA2402" t="s">
        <v>3184</v>
      </c>
    </row>
    <row r="2403" spans="1:53" hidden="1" outlineLevel="1">
      <c r="A2403" t="s">
        <v>255</v>
      </c>
      <c r="B2403" t="s">
        <v>198</v>
      </c>
      <c r="C2403" s="1">
        <f t="shared" si="1297"/>
        <v>3031</v>
      </c>
      <c r="D2403" s="7">
        <f>IF(R2403&gt;0,RANK(R2403,(R2403:T2403,U2403:AI2403)),0)</f>
        <v>5</v>
      </c>
      <c r="E2403" s="7">
        <f>IF(S2403&gt;0,RANK(S2403,(R2403:T2403,U2403:AI2403)),0)</f>
        <v>6</v>
      </c>
      <c r="F2403" s="7">
        <f>IF(T2403&gt;0,RANK(T2403,(R2403:T2403,U2403:AI2403)),0)</f>
        <v>2</v>
      </c>
      <c r="G2403" s="7">
        <f>IF(U2403&gt;0,RANK(U2403,(R2403:T2403,U2403:AI2403)),0)</f>
        <v>3</v>
      </c>
      <c r="H2403" s="7">
        <f t="shared" si="1298"/>
        <v>1</v>
      </c>
      <c r="I2403" s="49">
        <f t="shared" si="1299"/>
        <v>842</v>
      </c>
      <c r="J2403" s="177">
        <f t="shared" si="1283"/>
        <v>0.27779610689541406</v>
      </c>
      <c r="K2403" s="2"/>
      <c r="L2403" s="2">
        <f t="shared" si="1300"/>
        <v>5.2128010557571755E-2</v>
      </c>
      <c r="M2403" s="2">
        <f t="shared" si="1301"/>
        <v>3.9590894094358297E-3</v>
      </c>
      <c r="N2403" s="2">
        <f t="shared" si="1302"/>
        <v>0.22236885516331245</v>
      </c>
      <c r="O2403" s="2">
        <f t="shared" si="1296"/>
        <v>0.14219729462223687</v>
      </c>
      <c r="P2403" s="2">
        <f t="shared" si="1303"/>
        <v>0.50016496205872651</v>
      </c>
      <c r="Q2403" s="2">
        <f t="shared" si="1312"/>
        <v>7.9181788188716573E-2</v>
      </c>
      <c r="R2403" s="1">
        <v>158</v>
      </c>
      <c r="S2403" s="1">
        <v>12</v>
      </c>
      <c r="T2403" s="1">
        <v>674</v>
      </c>
      <c r="U2403" s="1">
        <v>431</v>
      </c>
      <c r="V2403" s="1">
        <v>1516</v>
      </c>
      <c r="W2403" s="1">
        <v>217</v>
      </c>
      <c r="X2403" s="1">
        <v>0</v>
      </c>
      <c r="Y2403" s="1">
        <v>5</v>
      </c>
      <c r="Z2403" s="1">
        <v>10</v>
      </c>
      <c r="AD2403" s="1">
        <v>6</v>
      </c>
      <c r="AF2403" s="1">
        <v>1</v>
      </c>
      <c r="AG2403" s="1">
        <v>1</v>
      </c>
      <c r="AI2403" s="1">
        <v>0</v>
      </c>
      <c r="AK2403" s="7">
        <f t="shared" si="1304"/>
        <v>4</v>
      </c>
      <c r="AL2403" s="7">
        <f t="shared" si="1305"/>
        <v>0</v>
      </c>
      <c r="AM2403" s="7">
        <f t="shared" si="1306"/>
        <v>8</v>
      </c>
      <c r="AN2403" s="2">
        <f t="shared" si="1307"/>
        <v>7.1593533487297925E-2</v>
      </c>
      <c r="AO2403" s="2">
        <f t="shared" si="1308"/>
        <v>0</v>
      </c>
      <c r="AP2403" s="2">
        <f t="shared" si="1309"/>
        <v>1.649620587264929E-3</v>
      </c>
      <c r="AR2403" t="str">
        <f t="shared" si="1310"/>
        <v>Mecklenburg</v>
      </c>
      <c r="AS2403" t="s">
        <v>198</v>
      </c>
      <c r="AT2403" s="184">
        <v>5</v>
      </c>
      <c r="AV2403" s="97">
        <v>51</v>
      </c>
      <c r="AW2403" s="99">
        <v>117</v>
      </c>
      <c r="AX2403" s="105">
        <f t="shared" si="1311"/>
        <v>51117</v>
      </c>
      <c r="AZ2403" s="7" t="s">
        <v>2951</v>
      </c>
      <c r="BA2403" t="s">
        <v>3184</v>
      </c>
    </row>
    <row r="2404" spans="1:53" hidden="1" outlineLevel="1">
      <c r="A2404" t="s">
        <v>2234</v>
      </c>
      <c r="B2404" t="s">
        <v>198</v>
      </c>
      <c r="C2404" s="1">
        <f t="shared" si="1297"/>
        <v>1813</v>
      </c>
      <c r="D2404" s="7">
        <f>IF(R2404&gt;0,RANK(R2404,(R2404:T2404,U2404:AI2404)),0)</f>
        <v>4</v>
      </c>
      <c r="E2404" s="7">
        <f>IF(S2404&gt;0,RANK(S2404,(R2404:T2404,U2404:AI2404)),0)</f>
        <v>6</v>
      </c>
      <c r="F2404" s="7">
        <f>IF(T2404&gt;0,RANK(T2404,(R2404:T2404,U2404:AI2404)),0)</f>
        <v>2</v>
      </c>
      <c r="G2404" s="7">
        <f>IF(U2404&gt;0,RANK(U2404,(R2404:T2404,U2404:AI2404)),0)</f>
        <v>3</v>
      </c>
      <c r="H2404" s="7">
        <f t="shared" si="1298"/>
        <v>1</v>
      </c>
      <c r="I2404" s="49">
        <f t="shared" si="1299"/>
        <v>397</v>
      </c>
      <c r="J2404" s="177">
        <f t="shared" si="1283"/>
        <v>0.21897407611693326</v>
      </c>
      <c r="K2404" s="2"/>
      <c r="L2404" s="2">
        <f t="shared" si="1300"/>
        <v>7.004964147821291E-2</v>
      </c>
      <c r="M2404" s="2">
        <f t="shared" si="1301"/>
        <v>3.3094318808604521E-3</v>
      </c>
      <c r="N2404" s="2">
        <f t="shared" si="1302"/>
        <v>0.27137341423055711</v>
      </c>
      <c r="O2404" s="2">
        <f t="shared" si="1296"/>
        <v>9.4870380584666306E-2</v>
      </c>
      <c r="P2404" s="2">
        <f t="shared" si="1303"/>
        <v>0.49034749034749037</v>
      </c>
      <c r="Q2404" s="2">
        <f t="shared" si="1312"/>
        <v>7.0049641478212799E-2</v>
      </c>
      <c r="R2404" s="1">
        <v>127</v>
      </c>
      <c r="S2404" s="1">
        <v>6</v>
      </c>
      <c r="T2404" s="1">
        <v>492</v>
      </c>
      <c r="U2404" s="1">
        <v>172</v>
      </c>
      <c r="V2404" s="1">
        <v>889</v>
      </c>
      <c r="W2404" s="1">
        <v>112</v>
      </c>
      <c r="X2404" s="1">
        <v>2</v>
      </c>
      <c r="Y2404" s="1">
        <v>1</v>
      </c>
      <c r="Z2404" s="1">
        <v>3</v>
      </c>
      <c r="AD2404" s="1">
        <v>5</v>
      </c>
      <c r="AF2404" s="1">
        <v>0</v>
      </c>
      <c r="AG2404" s="1">
        <v>2</v>
      </c>
      <c r="AI2404" s="1">
        <v>2</v>
      </c>
      <c r="AK2404" s="7">
        <f t="shared" si="1304"/>
        <v>5</v>
      </c>
      <c r="AL2404" s="7">
        <f t="shared" si="1305"/>
        <v>8</v>
      </c>
      <c r="AM2404" s="7">
        <f t="shared" si="1306"/>
        <v>9</v>
      </c>
      <c r="AN2404" s="2">
        <f t="shared" si="1307"/>
        <v>6.1776061776061778E-2</v>
      </c>
      <c r="AO2404" s="2">
        <f t="shared" si="1308"/>
        <v>1.1031439602868175E-3</v>
      </c>
      <c r="AP2404" s="2">
        <f t="shared" si="1309"/>
        <v>5.5157198014340876E-4</v>
      </c>
      <c r="AR2404" t="str">
        <f t="shared" si="1310"/>
        <v>Middlesex</v>
      </c>
      <c r="AS2404" t="s">
        <v>198</v>
      </c>
      <c r="AT2404" s="184">
        <v>1</v>
      </c>
      <c r="AV2404" s="97">
        <v>51</v>
      </c>
      <c r="AW2404" s="99">
        <v>119</v>
      </c>
      <c r="AX2404" s="105">
        <f t="shared" si="1311"/>
        <v>51119</v>
      </c>
      <c r="AZ2404" s="7" t="s">
        <v>2951</v>
      </c>
      <c r="BA2404" t="s">
        <v>3184</v>
      </c>
    </row>
    <row r="2405" spans="1:53" hidden="1" outlineLevel="1">
      <c r="A2405" t="s">
        <v>393</v>
      </c>
      <c r="B2405" t="s">
        <v>198</v>
      </c>
      <c r="C2405" s="1">
        <f t="shared" si="1297"/>
        <v>9881</v>
      </c>
      <c r="D2405" s="7">
        <f>IF(R2405&gt;0,RANK(R2405,(R2405:T2405,U2405:AI2405)),0)</f>
        <v>4</v>
      </c>
      <c r="E2405" s="7">
        <f>IF(S2405&gt;0,RANK(S2405,(R2405:T2405,U2405:AI2405)),0)</f>
        <v>7</v>
      </c>
      <c r="F2405" s="7">
        <f>IF(T2405&gt;0,RANK(T2405,(R2405:T2405,U2405:AI2405)),0)</f>
        <v>2</v>
      </c>
      <c r="G2405" s="7">
        <f>IF(U2405&gt;0,RANK(U2405,(R2405:T2405,U2405:AI2405)),0)</f>
        <v>3</v>
      </c>
      <c r="H2405" s="7">
        <f t="shared" si="1298"/>
        <v>1</v>
      </c>
      <c r="I2405" s="49">
        <f t="shared" si="1299"/>
        <v>29</v>
      </c>
      <c r="J2405" s="177">
        <f t="shared" si="1283"/>
        <v>2.9349256148163143E-3</v>
      </c>
      <c r="K2405" s="2"/>
      <c r="L2405" s="2">
        <f t="shared" si="1300"/>
        <v>8.9464629086124889E-2</v>
      </c>
      <c r="M2405" s="2">
        <f t="shared" si="1301"/>
        <v>4.4529905879971661E-3</v>
      </c>
      <c r="N2405" s="2">
        <f t="shared" si="1302"/>
        <v>0.32041291367270519</v>
      </c>
      <c r="O2405" s="2">
        <f t="shared" si="1296"/>
        <v>0.16820159902843843</v>
      </c>
      <c r="P2405" s="2">
        <f t="shared" si="1303"/>
        <v>0.32334783928752153</v>
      </c>
      <c r="Q2405" s="2">
        <f t="shared" si="1312"/>
        <v>9.412002833721278E-2</v>
      </c>
      <c r="R2405" s="1">
        <v>884</v>
      </c>
      <c r="S2405" s="1">
        <v>44</v>
      </c>
      <c r="T2405" s="1">
        <v>3166</v>
      </c>
      <c r="U2405" s="1">
        <v>1662</v>
      </c>
      <c r="V2405" s="1">
        <v>3195</v>
      </c>
      <c r="W2405" s="1">
        <v>840</v>
      </c>
      <c r="X2405" s="1">
        <v>9</v>
      </c>
      <c r="Y2405" s="1">
        <v>5</v>
      </c>
      <c r="Z2405" s="1">
        <v>46</v>
      </c>
      <c r="AD2405" s="1">
        <v>24</v>
      </c>
      <c r="AF2405" s="1">
        <v>1</v>
      </c>
      <c r="AG2405" s="1">
        <v>2</v>
      </c>
      <c r="AI2405" s="1">
        <v>3</v>
      </c>
      <c r="AK2405" s="7">
        <f t="shared" si="1304"/>
        <v>5</v>
      </c>
      <c r="AL2405" s="7">
        <f t="shared" si="1305"/>
        <v>8</v>
      </c>
      <c r="AM2405" s="7">
        <f t="shared" si="1306"/>
        <v>9</v>
      </c>
      <c r="AN2405" s="2">
        <f t="shared" si="1307"/>
        <v>8.501163849812772E-2</v>
      </c>
      <c r="AO2405" s="2">
        <f t="shared" si="1308"/>
        <v>9.1083898390851127E-4</v>
      </c>
      <c r="AP2405" s="2">
        <f t="shared" si="1309"/>
        <v>5.0602165772695076E-4</v>
      </c>
      <c r="AR2405" t="str">
        <f t="shared" si="1310"/>
        <v>Montgomery</v>
      </c>
      <c r="AS2405" t="s">
        <v>198</v>
      </c>
      <c r="AT2405" s="184">
        <v>9</v>
      </c>
      <c r="AV2405" s="97">
        <v>51</v>
      </c>
      <c r="AW2405" s="99">
        <v>121</v>
      </c>
      <c r="AX2405" s="105">
        <f t="shared" si="1311"/>
        <v>51121</v>
      </c>
      <c r="AZ2405" s="7" t="s">
        <v>2951</v>
      </c>
      <c r="BA2405" t="s">
        <v>3184</v>
      </c>
    </row>
    <row r="2406" spans="1:53" hidden="1" outlineLevel="1">
      <c r="A2406" t="s">
        <v>199</v>
      </c>
      <c r="B2406" t="s">
        <v>198</v>
      </c>
      <c r="C2406" s="1">
        <f t="shared" si="1297"/>
        <v>2101</v>
      </c>
      <c r="D2406" s="7">
        <f>IF(R2406&gt;0,RANK(R2406,(R2406:T2406,U2406:AI2406)),0)</f>
        <v>4</v>
      </c>
      <c r="E2406" s="7">
        <f>IF(S2406&gt;0,RANK(S2406,(R2406:T2406,U2406:AI2406)),0)</f>
        <v>7</v>
      </c>
      <c r="F2406" s="7">
        <f>IF(T2406&gt;0,RANK(T2406,(R2406:T2406,U2406:AI2406)),0)</f>
        <v>2</v>
      </c>
      <c r="G2406" s="7">
        <f>IF(U2406&gt;0,RANK(U2406,(R2406:T2406,U2406:AI2406)),0)</f>
        <v>3</v>
      </c>
      <c r="H2406" s="7">
        <f t="shared" si="1298"/>
        <v>1</v>
      </c>
      <c r="I2406" s="49">
        <f t="shared" si="1299"/>
        <v>269</v>
      </c>
      <c r="J2406" s="177">
        <f t="shared" si="1283"/>
        <v>0.12803426939552595</v>
      </c>
      <c r="K2406" s="2"/>
      <c r="L2406" s="2">
        <f t="shared" si="1300"/>
        <v>8.9957163255592582E-2</v>
      </c>
      <c r="M2406" s="2">
        <f t="shared" si="1301"/>
        <v>3.3317467872441696E-3</v>
      </c>
      <c r="N2406" s="2">
        <f t="shared" si="1302"/>
        <v>0.25178486435030939</v>
      </c>
      <c r="O2406" s="2">
        <f t="shared" si="1296"/>
        <v>0.20894811994288434</v>
      </c>
      <c r="P2406" s="2">
        <f t="shared" si="1303"/>
        <v>0.37981913374583531</v>
      </c>
      <c r="Q2406" s="2">
        <f t="shared" si="1312"/>
        <v>6.6158971918134357E-2</v>
      </c>
      <c r="R2406" s="1">
        <v>189</v>
      </c>
      <c r="S2406" s="1">
        <v>7</v>
      </c>
      <c r="T2406" s="1">
        <v>529</v>
      </c>
      <c r="U2406" s="1">
        <v>439</v>
      </c>
      <c r="V2406" s="1">
        <v>798</v>
      </c>
      <c r="W2406" s="1">
        <v>124</v>
      </c>
      <c r="X2406" s="1">
        <v>1</v>
      </c>
      <c r="Y2406" s="1">
        <v>1</v>
      </c>
      <c r="Z2406" s="1">
        <v>8</v>
      </c>
      <c r="AD2406" s="1">
        <v>4</v>
      </c>
      <c r="AF2406" s="1">
        <v>0</v>
      </c>
      <c r="AG2406" s="1">
        <v>0</v>
      </c>
      <c r="AI2406" s="1">
        <v>1</v>
      </c>
      <c r="AK2406" s="7">
        <f t="shared" si="1304"/>
        <v>5</v>
      </c>
      <c r="AL2406" s="7">
        <f t="shared" si="1305"/>
        <v>8</v>
      </c>
      <c r="AM2406" s="7">
        <f t="shared" si="1306"/>
        <v>8</v>
      </c>
      <c r="AN2406" s="2">
        <f t="shared" si="1307"/>
        <v>5.9019514516896715E-2</v>
      </c>
      <c r="AO2406" s="2">
        <f t="shared" si="1308"/>
        <v>4.7596382674916705E-4</v>
      </c>
      <c r="AP2406" s="2">
        <f t="shared" si="1309"/>
        <v>4.7596382674916705E-4</v>
      </c>
      <c r="AR2406" t="str">
        <f t="shared" si="1310"/>
        <v>Nelson</v>
      </c>
      <c r="AS2406" t="s">
        <v>198</v>
      </c>
      <c r="AT2406" s="184">
        <v>5</v>
      </c>
      <c r="AV2406" s="97">
        <v>51</v>
      </c>
      <c r="AW2406" s="99">
        <v>125</v>
      </c>
      <c r="AX2406" s="105">
        <f t="shared" si="1311"/>
        <v>51125</v>
      </c>
      <c r="AZ2406" s="7" t="s">
        <v>2951</v>
      </c>
      <c r="BA2406" t="s">
        <v>3184</v>
      </c>
    </row>
    <row r="2407" spans="1:53" hidden="1" outlineLevel="1">
      <c r="A2407" t="s">
        <v>3088</v>
      </c>
      <c r="B2407" t="s">
        <v>198</v>
      </c>
      <c r="C2407" s="1">
        <f t="shared" si="1297"/>
        <v>4132</v>
      </c>
      <c r="D2407" s="7">
        <f>IF(R2407&gt;0,RANK(R2407,(R2407:T2407,U2407:AI2407)),0)</f>
        <v>5</v>
      </c>
      <c r="E2407" s="7">
        <f>IF(S2407&gt;0,RANK(S2407,(R2407:T2407,U2407:AI2407)),0)</f>
        <v>6</v>
      </c>
      <c r="F2407" s="7">
        <f>IF(T2407&gt;0,RANK(T2407,(R2407:T2407,U2407:AI2407)),0)</f>
        <v>2</v>
      </c>
      <c r="G2407" s="7">
        <f>IF(U2407&gt;0,RANK(U2407,(R2407:T2407,U2407:AI2407)),0)</f>
        <v>3</v>
      </c>
      <c r="H2407" s="7">
        <f t="shared" si="1298"/>
        <v>1</v>
      </c>
      <c r="I2407" s="49">
        <f t="shared" si="1299"/>
        <v>553</v>
      </c>
      <c r="J2407" s="177">
        <f t="shared" si="1283"/>
        <v>0.13383349467570185</v>
      </c>
      <c r="K2407" s="2"/>
      <c r="L2407" s="2">
        <f t="shared" si="1300"/>
        <v>6.0745401742497582E-2</v>
      </c>
      <c r="M2407" s="2">
        <f t="shared" si="1301"/>
        <v>1.9361084220716361E-3</v>
      </c>
      <c r="N2407" s="2">
        <f t="shared" si="1302"/>
        <v>0.25968054211035818</v>
      </c>
      <c r="O2407" s="2">
        <f t="shared" si="1296"/>
        <v>0.20256534365924492</v>
      </c>
      <c r="P2407" s="2">
        <f t="shared" si="1303"/>
        <v>0.39351403678606001</v>
      </c>
      <c r="Q2407" s="2">
        <f t="shared" si="1312"/>
        <v>8.1558567279767735E-2</v>
      </c>
      <c r="R2407" s="1">
        <v>251</v>
      </c>
      <c r="S2407" s="1">
        <v>8</v>
      </c>
      <c r="T2407" s="1">
        <v>1073</v>
      </c>
      <c r="U2407" s="1">
        <v>837</v>
      </c>
      <c r="V2407" s="1">
        <v>1626</v>
      </c>
      <c r="W2407" s="1">
        <v>320</v>
      </c>
      <c r="X2407" s="1">
        <v>4</v>
      </c>
      <c r="Y2407" s="1">
        <v>1</v>
      </c>
      <c r="Z2407" s="1">
        <v>4</v>
      </c>
      <c r="AD2407" s="1">
        <v>6</v>
      </c>
      <c r="AF2407" s="1">
        <v>0</v>
      </c>
      <c r="AG2407" s="1">
        <v>1</v>
      </c>
      <c r="AI2407" s="1">
        <v>1</v>
      </c>
      <c r="AK2407" s="7">
        <f t="shared" si="1304"/>
        <v>4</v>
      </c>
      <c r="AL2407" s="7">
        <f t="shared" si="1305"/>
        <v>7</v>
      </c>
      <c r="AM2407" s="7">
        <f t="shared" si="1306"/>
        <v>9</v>
      </c>
      <c r="AN2407" s="2">
        <f t="shared" si="1307"/>
        <v>7.7444336882865436E-2</v>
      </c>
      <c r="AO2407" s="2">
        <f t="shared" si="1308"/>
        <v>9.6805421103581804E-4</v>
      </c>
      <c r="AP2407" s="2">
        <f t="shared" si="1309"/>
        <v>2.4201355275895451E-4</v>
      </c>
      <c r="AR2407" t="str">
        <f t="shared" si="1310"/>
        <v>New Kent</v>
      </c>
      <c r="AS2407" t="s">
        <v>198</v>
      </c>
      <c r="AT2407" s="184">
        <v>7</v>
      </c>
      <c r="AV2407" s="97">
        <v>51</v>
      </c>
      <c r="AW2407" s="99">
        <v>127</v>
      </c>
      <c r="AX2407" s="105">
        <f t="shared" si="1311"/>
        <v>51127</v>
      </c>
      <c r="AZ2407" s="7" t="s">
        <v>2951</v>
      </c>
      <c r="BA2407" t="s">
        <v>3184</v>
      </c>
    </row>
    <row r="2408" spans="1:53" hidden="1" outlineLevel="1">
      <c r="A2408" t="s">
        <v>2722</v>
      </c>
      <c r="B2408" t="s">
        <v>198</v>
      </c>
      <c r="C2408" s="1">
        <f t="shared" si="1297"/>
        <v>1379</v>
      </c>
      <c r="D2408" s="7">
        <f>IF(R2408&gt;0,RANK(R2408,(R2408:T2408,U2408:AI2408)),0)</f>
        <v>4</v>
      </c>
      <c r="E2408" s="7">
        <f>IF(S2408&gt;0,RANK(S2408,(R2408:T2408,U2408:AI2408)),0)</f>
        <v>6</v>
      </c>
      <c r="F2408" s="7">
        <f>IF(T2408&gt;0,RANK(T2408,(R2408:T2408,U2408:AI2408)),0)</f>
        <v>2</v>
      </c>
      <c r="G2408" s="7">
        <f>IF(U2408&gt;0,RANK(U2408,(R2408:T2408,U2408:AI2408)),0)</f>
        <v>3</v>
      </c>
      <c r="H2408" s="7">
        <f t="shared" si="1298"/>
        <v>1</v>
      </c>
      <c r="I2408" s="49">
        <f t="shared" si="1299"/>
        <v>260</v>
      </c>
      <c r="J2408" s="177">
        <f t="shared" si="1283"/>
        <v>0.18854242204496011</v>
      </c>
      <c r="K2408" s="2"/>
      <c r="L2408" s="2">
        <f t="shared" si="1300"/>
        <v>9.934735315445975E-2</v>
      </c>
      <c r="M2408" s="2">
        <f t="shared" si="1301"/>
        <v>4.3509789702683103E-3</v>
      </c>
      <c r="N2408" s="2">
        <f t="shared" si="1302"/>
        <v>0.26540971718636691</v>
      </c>
      <c r="O2408" s="2">
        <f t="shared" si="1296"/>
        <v>0.11747643219724438</v>
      </c>
      <c r="P2408" s="2">
        <f t="shared" si="1303"/>
        <v>0.45395213923132705</v>
      </c>
      <c r="Q2408" s="2">
        <f t="shared" si="1312"/>
        <v>5.9463379260333626E-2</v>
      </c>
      <c r="R2408" s="1">
        <v>137</v>
      </c>
      <c r="S2408" s="1">
        <v>6</v>
      </c>
      <c r="T2408" s="1">
        <v>366</v>
      </c>
      <c r="U2408" s="1">
        <v>162</v>
      </c>
      <c r="V2408" s="1">
        <v>626</v>
      </c>
      <c r="W2408" s="1">
        <v>76</v>
      </c>
      <c r="X2408" s="1">
        <v>0</v>
      </c>
      <c r="Y2408" s="1">
        <v>3</v>
      </c>
      <c r="Z2408" s="1">
        <v>1</v>
      </c>
      <c r="AD2408" s="1">
        <v>2</v>
      </c>
      <c r="AF2408" s="1">
        <v>0</v>
      </c>
      <c r="AG2408" s="1">
        <v>0</v>
      </c>
      <c r="AI2408" s="1">
        <v>0</v>
      </c>
      <c r="AK2408" s="7">
        <f t="shared" si="1304"/>
        <v>5</v>
      </c>
      <c r="AL2408" s="7">
        <f t="shared" si="1305"/>
        <v>0</v>
      </c>
      <c r="AM2408" s="7">
        <f t="shared" si="1306"/>
        <v>7</v>
      </c>
      <c r="AN2408" s="2">
        <f t="shared" si="1307"/>
        <v>5.5112400290065262E-2</v>
      </c>
      <c r="AO2408" s="2">
        <f t="shared" si="1308"/>
        <v>0</v>
      </c>
      <c r="AP2408" s="2">
        <f t="shared" si="1309"/>
        <v>2.1754894851341551E-3</v>
      </c>
      <c r="AR2408" t="str">
        <f t="shared" si="1310"/>
        <v>Northampton</v>
      </c>
      <c r="AS2408" t="s">
        <v>198</v>
      </c>
      <c r="AT2408" s="184">
        <v>2</v>
      </c>
      <c r="AV2408" s="97">
        <v>51</v>
      </c>
      <c r="AW2408" s="99">
        <v>131</v>
      </c>
      <c r="AX2408" s="105">
        <f t="shared" si="1311"/>
        <v>51131</v>
      </c>
      <c r="AZ2408" s="7" t="s">
        <v>2951</v>
      </c>
      <c r="BA2408" t="s">
        <v>3184</v>
      </c>
    </row>
    <row r="2409" spans="1:53" hidden="1" outlineLevel="1">
      <c r="A2409" t="s">
        <v>2241</v>
      </c>
      <c r="B2409" t="s">
        <v>198</v>
      </c>
      <c r="C2409" s="1">
        <f t="shared" si="1297"/>
        <v>2414</v>
      </c>
      <c r="D2409" s="7">
        <f>IF(R2409&gt;0,RANK(R2409,(R2409:T2409,U2409:AI2409)),0)</f>
        <v>4</v>
      </c>
      <c r="E2409" s="7">
        <f>IF(S2409&gt;0,RANK(S2409,(R2409:T2409,U2409:AI2409)),0)</f>
        <v>6</v>
      </c>
      <c r="F2409" s="7">
        <f>IF(T2409&gt;0,RANK(T2409,(R2409:T2409,U2409:AI2409)),0)</f>
        <v>2</v>
      </c>
      <c r="G2409" s="7">
        <f>IF(U2409&gt;0,RANK(U2409,(R2409:T2409,U2409:AI2409)),0)</f>
        <v>3</v>
      </c>
      <c r="H2409" s="7">
        <f t="shared" si="1298"/>
        <v>1</v>
      </c>
      <c r="I2409" s="49">
        <f t="shared" si="1299"/>
        <v>372</v>
      </c>
      <c r="J2409" s="177">
        <f t="shared" si="1283"/>
        <v>0.15410107705053852</v>
      </c>
      <c r="K2409" s="2"/>
      <c r="L2409" s="2">
        <f t="shared" si="1300"/>
        <v>9.4034797017398503E-2</v>
      </c>
      <c r="M2409" s="2">
        <f t="shared" si="1301"/>
        <v>2.4855012427506215E-3</v>
      </c>
      <c r="N2409" s="2">
        <f t="shared" si="1302"/>
        <v>0.28624689312344659</v>
      </c>
      <c r="O2409" s="2">
        <f t="shared" si="1296"/>
        <v>0.10107705053852527</v>
      </c>
      <c r="P2409" s="2">
        <f t="shared" si="1303"/>
        <v>0.44034797017398508</v>
      </c>
      <c r="Q2409" s="2">
        <f t="shared" si="1312"/>
        <v>7.5807787903893975E-2</v>
      </c>
      <c r="R2409" s="1">
        <v>227</v>
      </c>
      <c r="S2409" s="1">
        <v>6</v>
      </c>
      <c r="T2409" s="1">
        <v>691</v>
      </c>
      <c r="U2409" s="1">
        <v>244</v>
      </c>
      <c r="V2409" s="1">
        <v>1063</v>
      </c>
      <c r="W2409" s="1">
        <v>169</v>
      </c>
      <c r="X2409" s="1">
        <v>1</v>
      </c>
      <c r="Y2409" s="1">
        <v>2</v>
      </c>
      <c r="Z2409" s="1">
        <v>4</v>
      </c>
      <c r="AD2409" s="1">
        <v>5</v>
      </c>
      <c r="AF2409" s="1">
        <v>0</v>
      </c>
      <c r="AG2409" s="1">
        <v>0</v>
      </c>
      <c r="AI2409" s="1">
        <v>2</v>
      </c>
      <c r="AK2409" s="7">
        <f t="shared" si="1304"/>
        <v>5</v>
      </c>
      <c r="AL2409" s="7">
        <f t="shared" si="1305"/>
        <v>9</v>
      </c>
      <c r="AM2409" s="7">
        <f t="shared" si="1306"/>
        <v>8</v>
      </c>
      <c r="AN2409" s="2">
        <f t="shared" si="1307"/>
        <v>7.0008285004142495E-2</v>
      </c>
      <c r="AO2409" s="2">
        <f t="shared" si="1308"/>
        <v>4.1425020712510354E-4</v>
      </c>
      <c r="AP2409" s="2">
        <f t="shared" si="1309"/>
        <v>8.2850041425020708E-4</v>
      </c>
      <c r="AR2409" t="str">
        <f t="shared" si="1310"/>
        <v>Northumberland</v>
      </c>
      <c r="AS2409" t="s">
        <v>198</v>
      </c>
      <c r="AT2409" s="184">
        <v>1</v>
      </c>
      <c r="AV2409" s="97">
        <v>51</v>
      </c>
      <c r="AW2409" s="99">
        <v>133</v>
      </c>
      <c r="AX2409" s="105">
        <f t="shared" si="1311"/>
        <v>51133</v>
      </c>
      <c r="AZ2409" s="7" t="s">
        <v>2951</v>
      </c>
      <c r="BA2409" t="s">
        <v>3184</v>
      </c>
    </row>
    <row r="2410" spans="1:53" hidden="1" outlineLevel="1">
      <c r="A2410" t="s">
        <v>1642</v>
      </c>
      <c r="B2410" t="s">
        <v>198</v>
      </c>
      <c r="C2410" s="1">
        <f t="shared" ref="C2410:C2441" si="1313">SUM(R2410:AI2410)</f>
        <v>1620</v>
      </c>
      <c r="D2410" s="7">
        <f>IF(R2410&gt;0,RANK(R2410,(R2410:T2410,U2410:AI2410)),0)</f>
        <v>5</v>
      </c>
      <c r="E2410" s="7">
        <f>IF(S2410&gt;0,RANK(S2410,(R2410:T2410,U2410:AI2410)),0)</f>
        <v>7</v>
      </c>
      <c r="F2410" s="7">
        <f>IF(T2410&gt;0,RANK(T2410,(R2410:T2410,U2410:AI2410)),0)</f>
        <v>2</v>
      </c>
      <c r="G2410" s="7">
        <f>IF(U2410&gt;0,RANK(U2410,(R2410:T2410,U2410:AI2410)),0)</f>
        <v>3</v>
      </c>
      <c r="H2410" s="7">
        <f t="shared" ref="H2410:H2441" si="1314">IF(V2410&gt;0,RANK(V2410,(R2410:AB2410)),0)</f>
        <v>1</v>
      </c>
      <c r="I2410" s="49">
        <f t="shared" ref="I2410:I2441" si="1315">MAX(R2410:AA2410)-LARGE(R2410:AA2410,2)</f>
        <v>432</v>
      </c>
      <c r="J2410" s="177">
        <f t="shared" ref="J2410:J2471" si="1316">I2410/C2410</f>
        <v>0.26666666666666666</v>
      </c>
      <c r="K2410" s="2"/>
      <c r="L2410" s="2">
        <f t="shared" ref="L2410:L2441" si="1317">IF($C2410=0,"-",R2410/$C2410)</f>
        <v>2.3456790123456792E-2</v>
      </c>
      <c r="M2410" s="2">
        <f t="shared" ref="M2410:M2441" si="1318">IF($C2410=0,"-",S2410/$C2410)</f>
        <v>3.7037037037037038E-3</v>
      </c>
      <c r="N2410" s="2">
        <f t="shared" ref="N2410:N2441" si="1319">IF($C2410=0,"-",T2410/$C2410)</f>
        <v>0.21666666666666667</v>
      </c>
      <c r="O2410" s="2">
        <f t="shared" si="1296"/>
        <v>0.16358024691358025</v>
      </c>
      <c r="P2410" s="2">
        <f t="shared" ref="P2410:P2441" si="1320">IF($C2410=0,"-",V2410/$C2410)</f>
        <v>0.48333333333333334</v>
      </c>
      <c r="Q2410" s="2">
        <f t="shared" si="1312"/>
        <v>0.10925925925925922</v>
      </c>
      <c r="R2410" s="1">
        <v>38</v>
      </c>
      <c r="S2410" s="1">
        <v>6</v>
      </c>
      <c r="T2410" s="1">
        <v>351</v>
      </c>
      <c r="U2410" s="1">
        <v>265</v>
      </c>
      <c r="V2410" s="1">
        <v>783</v>
      </c>
      <c r="W2410" s="1">
        <v>162</v>
      </c>
      <c r="X2410" s="1">
        <v>0</v>
      </c>
      <c r="Y2410" s="1">
        <v>1</v>
      </c>
      <c r="Z2410" s="1">
        <v>7</v>
      </c>
      <c r="AD2410" s="1">
        <v>1</v>
      </c>
      <c r="AF2410" s="1">
        <v>0</v>
      </c>
      <c r="AG2410" s="1">
        <v>1</v>
      </c>
      <c r="AI2410" s="1">
        <v>5</v>
      </c>
      <c r="AK2410" s="7">
        <f t="shared" ref="AK2410:AK2441" si="1321">IF(W2410&gt;0,RANK(W2410,(R2410:AB2410)),0)</f>
        <v>4</v>
      </c>
      <c r="AL2410" s="7">
        <f t="shared" ref="AL2410:AL2441" si="1322">IF(X2410&gt;0,RANK(X2410,(R2410:AB2410)),0)</f>
        <v>0</v>
      </c>
      <c r="AM2410" s="7">
        <f t="shared" ref="AM2410:AM2441" si="1323">IF(Y2410&gt;0,RANK(Y2410,(R2410:AB2410)),0)</f>
        <v>8</v>
      </c>
      <c r="AN2410" s="2">
        <f t="shared" ref="AN2410:AN2441" si="1324">IF($C2410=0,"-",W2410/$C2410)</f>
        <v>0.1</v>
      </c>
      <c r="AO2410" s="2">
        <f t="shared" ref="AO2410:AO2441" si="1325">IF($C2410=0,"-",X2410/$C2410)</f>
        <v>0</v>
      </c>
      <c r="AP2410" s="2">
        <f t="shared" ref="AP2410:AP2441" si="1326">IF($C2410=0,"-",Y2410/$C2410)</f>
        <v>6.1728395061728394E-4</v>
      </c>
      <c r="AR2410" t="str">
        <f t="shared" ref="AR2410:AR2441" si="1327">A2410</f>
        <v>Nottoway</v>
      </c>
      <c r="AS2410" t="s">
        <v>198</v>
      </c>
      <c r="AT2410" s="184">
        <v>4</v>
      </c>
      <c r="AV2410" s="97">
        <v>51</v>
      </c>
      <c r="AW2410" s="99">
        <v>135</v>
      </c>
      <c r="AX2410" s="105">
        <f t="shared" ref="AX2410:AX2441" si="1328">AV2410*1000+AW2410</f>
        <v>51135</v>
      </c>
      <c r="AZ2410" s="7" t="s">
        <v>2951</v>
      </c>
      <c r="BA2410" t="s">
        <v>3184</v>
      </c>
    </row>
    <row r="2411" spans="1:53" hidden="1" outlineLevel="1">
      <c r="A2411" t="s">
        <v>1412</v>
      </c>
      <c r="B2411" t="s">
        <v>198</v>
      </c>
      <c r="C2411" s="1">
        <f t="shared" si="1313"/>
        <v>5350</v>
      </c>
      <c r="D2411" s="7">
        <f>IF(R2411&gt;0,RANK(R2411,(R2411:T2411,U2411:AI2411)),0)</f>
        <v>4</v>
      </c>
      <c r="E2411" s="7">
        <f>IF(S2411&gt;0,RANK(S2411,(R2411:T2411,U2411:AI2411)),0)</f>
        <v>6</v>
      </c>
      <c r="F2411" s="7">
        <f>IF(T2411&gt;0,RANK(T2411,(R2411:T2411,U2411:AI2411)),0)</f>
        <v>2</v>
      </c>
      <c r="G2411" s="7">
        <f>IF(U2411&gt;0,RANK(U2411,(R2411:T2411,U2411:AI2411)),0)</f>
        <v>3</v>
      </c>
      <c r="H2411" s="7">
        <f t="shared" si="1314"/>
        <v>1</v>
      </c>
      <c r="I2411" s="49">
        <f t="shared" si="1315"/>
        <v>924</v>
      </c>
      <c r="J2411" s="177">
        <f t="shared" si="1316"/>
        <v>0.17271028037383176</v>
      </c>
      <c r="K2411" s="2"/>
      <c r="L2411" s="2">
        <f t="shared" si="1317"/>
        <v>8.3738317757009351E-2</v>
      </c>
      <c r="M2411" s="2">
        <f t="shared" si="1318"/>
        <v>2.9906542056074765E-3</v>
      </c>
      <c r="N2411" s="2">
        <f t="shared" si="1319"/>
        <v>0.24093457943925234</v>
      </c>
      <c r="O2411" s="2">
        <f t="shared" si="1296"/>
        <v>0.17981308411214952</v>
      </c>
      <c r="P2411" s="2">
        <f t="shared" si="1320"/>
        <v>0.41364485981308413</v>
      </c>
      <c r="Q2411" s="2">
        <f t="shared" si="1312"/>
        <v>7.8878504672897143E-2</v>
      </c>
      <c r="R2411" s="1">
        <v>448</v>
      </c>
      <c r="S2411" s="1">
        <v>16</v>
      </c>
      <c r="T2411" s="1">
        <v>1289</v>
      </c>
      <c r="U2411" s="1">
        <v>962</v>
      </c>
      <c r="V2411" s="1">
        <v>2213</v>
      </c>
      <c r="W2411" s="1">
        <v>382</v>
      </c>
      <c r="X2411" s="1">
        <v>6</v>
      </c>
      <c r="Y2411" s="1">
        <v>11</v>
      </c>
      <c r="Z2411" s="1">
        <v>12</v>
      </c>
      <c r="AD2411" s="1">
        <v>6</v>
      </c>
      <c r="AF2411" s="1">
        <v>3</v>
      </c>
      <c r="AG2411" s="1">
        <v>1</v>
      </c>
      <c r="AI2411" s="1">
        <v>1</v>
      </c>
      <c r="AK2411" s="7">
        <f t="shared" si="1321"/>
        <v>5</v>
      </c>
      <c r="AL2411" s="7">
        <f t="shared" si="1322"/>
        <v>9</v>
      </c>
      <c r="AM2411" s="7">
        <f t="shared" si="1323"/>
        <v>8</v>
      </c>
      <c r="AN2411" s="2">
        <f t="shared" si="1324"/>
        <v>7.14018691588785E-2</v>
      </c>
      <c r="AO2411" s="2">
        <f t="shared" si="1325"/>
        <v>1.1214953271028037E-3</v>
      </c>
      <c r="AP2411" s="2">
        <f t="shared" si="1326"/>
        <v>2.0560747663551401E-3</v>
      </c>
      <c r="AR2411" t="str">
        <f t="shared" si="1327"/>
        <v>Orange</v>
      </c>
      <c r="AS2411" t="s">
        <v>198</v>
      </c>
      <c r="AT2411" s="184">
        <v>7</v>
      </c>
      <c r="AV2411" s="97">
        <v>51</v>
      </c>
      <c r="AW2411" s="99">
        <v>137</v>
      </c>
      <c r="AX2411" s="105">
        <f t="shared" si="1328"/>
        <v>51137</v>
      </c>
      <c r="AZ2411" s="7" t="s">
        <v>2951</v>
      </c>
      <c r="BA2411" t="s">
        <v>3184</v>
      </c>
    </row>
    <row r="2412" spans="1:53" hidden="1" outlineLevel="1">
      <c r="A2412" t="s">
        <v>2075</v>
      </c>
      <c r="B2412" t="s">
        <v>198</v>
      </c>
      <c r="C2412" s="1">
        <f t="shared" si="1313"/>
        <v>2704</v>
      </c>
      <c r="D2412" s="7">
        <f>IF(R2412&gt;0,RANK(R2412,(R2412:T2412,U2412:AI2412)),0)</f>
        <v>5</v>
      </c>
      <c r="E2412" s="7">
        <f>IF(S2412&gt;0,RANK(S2412,(R2412:T2412,U2412:AI2412)),0)</f>
        <v>6</v>
      </c>
      <c r="F2412" s="7">
        <f>IF(T2412&gt;0,RANK(T2412,(R2412:T2412,U2412:AI2412)),0)</f>
        <v>2</v>
      </c>
      <c r="G2412" s="7">
        <f>IF(U2412&gt;0,RANK(U2412,(R2412:T2412,U2412:AI2412)),0)</f>
        <v>3</v>
      </c>
      <c r="H2412" s="7">
        <f t="shared" si="1314"/>
        <v>1</v>
      </c>
      <c r="I2412" s="49">
        <f t="shared" si="1315"/>
        <v>826</v>
      </c>
      <c r="J2412" s="177">
        <f t="shared" si="1316"/>
        <v>0.30547337278106507</v>
      </c>
      <c r="K2412" s="2"/>
      <c r="L2412" s="2">
        <f t="shared" si="1317"/>
        <v>4.6597633136094677E-2</v>
      </c>
      <c r="M2412" s="2">
        <f t="shared" si="1318"/>
        <v>2.2189349112426036E-3</v>
      </c>
      <c r="N2412" s="2">
        <f t="shared" si="1319"/>
        <v>0.20414201183431951</v>
      </c>
      <c r="O2412" s="2">
        <f t="shared" si="1296"/>
        <v>0.15754437869822485</v>
      </c>
      <c r="P2412" s="2">
        <f t="shared" si="1320"/>
        <v>0.50961538461538458</v>
      </c>
      <c r="Q2412" s="2">
        <f t="shared" si="1312"/>
        <v>7.9881656804733803E-2</v>
      </c>
      <c r="R2412" s="1">
        <v>126</v>
      </c>
      <c r="S2412" s="1">
        <v>6</v>
      </c>
      <c r="T2412" s="1">
        <v>552</v>
      </c>
      <c r="U2412" s="1">
        <v>426</v>
      </c>
      <c r="V2412" s="1">
        <v>1378</v>
      </c>
      <c r="W2412" s="1">
        <v>196</v>
      </c>
      <c r="X2412" s="1">
        <v>2</v>
      </c>
      <c r="Y2412" s="1">
        <v>0</v>
      </c>
      <c r="Z2412" s="1">
        <v>6</v>
      </c>
      <c r="AD2412" s="1">
        <v>5</v>
      </c>
      <c r="AF2412" s="1">
        <v>3</v>
      </c>
      <c r="AG2412" s="1">
        <v>3</v>
      </c>
      <c r="AI2412" s="1">
        <v>1</v>
      </c>
      <c r="AK2412" s="7">
        <f t="shared" si="1321"/>
        <v>4</v>
      </c>
      <c r="AL2412" s="7">
        <f t="shared" si="1322"/>
        <v>8</v>
      </c>
      <c r="AM2412" s="7">
        <f t="shared" si="1323"/>
        <v>0</v>
      </c>
      <c r="AN2412" s="2">
        <f t="shared" si="1324"/>
        <v>7.2485207100591711E-2</v>
      </c>
      <c r="AO2412" s="2">
        <f t="shared" si="1325"/>
        <v>7.3964497041420117E-4</v>
      </c>
      <c r="AP2412" s="2">
        <f t="shared" si="1326"/>
        <v>0</v>
      </c>
      <c r="AR2412" t="str">
        <f t="shared" si="1327"/>
        <v>Page</v>
      </c>
      <c r="AS2412" t="s">
        <v>198</v>
      </c>
      <c r="AT2412" s="184">
        <v>6</v>
      </c>
      <c r="AV2412" s="97">
        <v>51</v>
      </c>
      <c r="AW2412" s="99">
        <v>139</v>
      </c>
      <c r="AX2412" s="105">
        <f t="shared" si="1328"/>
        <v>51139</v>
      </c>
      <c r="AZ2412" s="7" t="s">
        <v>2951</v>
      </c>
      <c r="BA2412" t="s">
        <v>3184</v>
      </c>
    </row>
    <row r="2413" spans="1:53" hidden="1" outlineLevel="1">
      <c r="A2413" t="s">
        <v>1397</v>
      </c>
      <c r="B2413" t="s">
        <v>198</v>
      </c>
      <c r="C2413" s="1">
        <f t="shared" si="1313"/>
        <v>2526</v>
      </c>
      <c r="D2413" s="7">
        <f>IF(R2413&gt;0,RANK(R2413,(R2413:T2413,U2413:AI2413)),0)</f>
        <v>5</v>
      </c>
      <c r="E2413" s="7">
        <f>IF(S2413&gt;0,RANK(S2413,(R2413:T2413,U2413:AI2413)),0)</f>
        <v>9</v>
      </c>
      <c r="F2413" s="7">
        <f>IF(T2413&gt;0,RANK(T2413,(R2413:T2413,U2413:AI2413)),0)</f>
        <v>3</v>
      </c>
      <c r="G2413" s="7">
        <f>IF(U2413&gt;0,RANK(U2413,(R2413:T2413,U2413:AI2413)),0)</f>
        <v>2</v>
      </c>
      <c r="H2413" s="7">
        <f t="shared" si="1314"/>
        <v>1</v>
      </c>
      <c r="I2413" s="49">
        <f t="shared" si="1315"/>
        <v>601</v>
      </c>
      <c r="J2413" s="177">
        <f t="shared" si="1316"/>
        <v>0.2379255740300871</v>
      </c>
      <c r="K2413" s="2"/>
      <c r="L2413" s="2">
        <f t="shared" si="1317"/>
        <v>3.3254156769596199E-2</v>
      </c>
      <c r="M2413" s="2">
        <f t="shared" si="1318"/>
        <v>1.1876484560570072E-3</v>
      </c>
      <c r="N2413" s="2">
        <f t="shared" si="1319"/>
        <v>0.16349960411718131</v>
      </c>
      <c r="O2413" s="2">
        <f t="shared" si="1296"/>
        <v>0.23040380047505937</v>
      </c>
      <c r="P2413" s="2">
        <f t="shared" si="1320"/>
        <v>0.4683293745051465</v>
      </c>
      <c r="Q2413" s="2">
        <f t="shared" si="1312"/>
        <v>0.10332541567695958</v>
      </c>
      <c r="R2413" s="1">
        <v>84</v>
      </c>
      <c r="S2413" s="1">
        <v>3</v>
      </c>
      <c r="T2413" s="1">
        <v>413</v>
      </c>
      <c r="U2413" s="1">
        <v>582</v>
      </c>
      <c r="V2413" s="1">
        <v>1183</v>
      </c>
      <c r="W2413" s="1">
        <v>239</v>
      </c>
      <c r="X2413" s="1">
        <v>2</v>
      </c>
      <c r="Y2413" s="1">
        <v>8</v>
      </c>
      <c r="Z2413" s="1">
        <v>5</v>
      </c>
      <c r="AD2413" s="1">
        <v>5</v>
      </c>
      <c r="AF2413" s="1">
        <v>1</v>
      </c>
      <c r="AG2413" s="1">
        <v>1</v>
      </c>
      <c r="AI2413" s="1">
        <v>0</v>
      </c>
      <c r="AK2413" s="7">
        <f t="shared" si="1321"/>
        <v>4</v>
      </c>
      <c r="AL2413" s="7">
        <f t="shared" si="1322"/>
        <v>9</v>
      </c>
      <c r="AM2413" s="7">
        <f t="shared" si="1323"/>
        <v>6</v>
      </c>
      <c r="AN2413" s="2">
        <f t="shared" si="1324"/>
        <v>9.4615993665874906E-2</v>
      </c>
      <c r="AO2413" s="2">
        <f t="shared" si="1325"/>
        <v>7.9176563737133805E-4</v>
      </c>
      <c r="AP2413" s="2">
        <f t="shared" si="1326"/>
        <v>3.1670625494853522E-3</v>
      </c>
      <c r="AR2413" t="str">
        <f t="shared" si="1327"/>
        <v>Patrick</v>
      </c>
      <c r="AS2413" t="s">
        <v>198</v>
      </c>
      <c r="AT2413" s="184">
        <v>9</v>
      </c>
      <c r="AV2413" s="97">
        <v>51</v>
      </c>
      <c r="AW2413" s="99">
        <v>141</v>
      </c>
      <c r="AX2413" s="105">
        <f t="shared" si="1328"/>
        <v>51141</v>
      </c>
      <c r="AZ2413" s="7" t="s">
        <v>2951</v>
      </c>
      <c r="BA2413" t="s">
        <v>3184</v>
      </c>
    </row>
    <row r="2414" spans="1:53" hidden="1" outlineLevel="1">
      <c r="A2414" t="s">
        <v>719</v>
      </c>
      <c r="B2414" t="s">
        <v>198</v>
      </c>
      <c r="C2414" s="1">
        <f t="shared" si="1313"/>
        <v>8676</v>
      </c>
      <c r="D2414" s="7">
        <f>IF(R2414&gt;0,RANK(R2414,(R2414:T2414,U2414:AI2414)),0)</f>
        <v>5</v>
      </c>
      <c r="E2414" s="7">
        <f>IF(S2414&gt;0,RANK(S2414,(R2414:T2414,U2414:AI2414)),0)</f>
        <v>8</v>
      </c>
      <c r="F2414" s="7">
        <f>IF(T2414&gt;0,RANK(T2414,(R2414:T2414,U2414:AI2414)),0)</f>
        <v>3</v>
      </c>
      <c r="G2414" s="7">
        <f>IF(U2414&gt;0,RANK(U2414,(R2414:T2414,U2414:AI2414)),0)</f>
        <v>2</v>
      </c>
      <c r="H2414" s="7">
        <f t="shared" si="1314"/>
        <v>1</v>
      </c>
      <c r="I2414" s="49">
        <f t="shared" si="1315"/>
        <v>2639</v>
      </c>
      <c r="J2414" s="177">
        <f t="shared" si="1316"/>
        <v>0.30417242969110186</v>
      </c>
      <c r="K2414" s="2"/>
      <c r="L2414" s="2">
        <f t="shared" si="1317"/>
        <v>2.6394651913324112E-2</v>
      </c>
      <c r="M2414" s="2">
        <f t="shared" si="1318"/>
        <v>8.068234209313047E-4</v>
      </c>
      <c r="N2414" s="2">
        <f t="shared" si="1319"/>
        <v>0.16897187644075612</v>
      </c>
      <c r="O2414" s="2">
        <f t="shared" si="1296"/>
        <v>0.19940064545873676</v>
      </c>
      <c r="P2414" s="2">
        <f t="shared" si="1320"/>
        <v>0.50357307514983862</v>
      </c>
      <c r="Q2414" s="2">
        <f t="shared" si="1312"/>
        <v>0.10085292761641318</v>
      </c>
      <c r="R2414" s="1">
        <v>229</v>
      </c>
      <c r="S2414" s="1">
        <v>7</v>
      </c>
      <c r="T2414" s="1">
        <v>1466</v>
      </c>
      <c r="U2414" s="1">
        <v>1730</v>
      </c>
      <c r="V2414" s="1">
        <v>4369</v>
      </c>
      <c r="W2414" s="1">
        <v>830</v>
      </c>
      <c r="X2414" s="1">
        <v>3</v>
      </c>
      <c r="Y2414" s="1">
        <v>4</v>
      </c>
      <c r="Z2414" s="1">
        <v>16</v>
      </c>
      <c r="AD2414" s="1">
        <v>15</v>
      </c>
      <c r="AF2414" s="1">
        <v>0</v>
      </c>
      <c r="AG2414" s="1">
        <v>2</v>
      </c>
      <c r="AI2414" s="1">
        <v>5</v>
      </c>
      <c r="AK2414" s="7">
        <f t="shared" si="1321"/>
        <v>4</v>
      </c>
      <c r="AL2414" s="7">
        <f t="shared" si="1322"/>
        <v>9</v>
      </c>
      <c r="AM2414" s="7">
        <f t="shared" si="1323"/>
        <v>8</v>
      </c>
      <c r="AN2414" s="2">
        <f t="shared" si="1324"/>
        <v>9.5666205624711842E-2</v>
      </c>
      <c r="AO2414" s="2">
        <f t="shared" si="1325"/>
        <v>3.4578146611341634E-4</v>
      </c>
      <c r="AP2414" s="2">
        <f t="shared" si="1326"/>
        <v>4.6104195481788842E-4</v>
      </c>
      <c r="AR2414" t="str">
        <f t="shared" si="1327"/>
        <v>Pittsylvania</v>
      </c>
      <c r="AS2414" t="s">
        <v>198</v>
      </c>
      <c r="AT2414" s="184">
        <v>5</v>
      </c>
      <c r="AV2414" s="97">
        <v>51</v>
      </c>
      <c r="AW2414" s="99">
        <v>143</v>
      </c>
      <c r="AX2414" s="105">
        <f t="shared" si="1328"/>
        <v>51143</v>
      </c>
      <c r="AZ2414" s="7" t="s">
        <v>2951</v>
      </c>
      <c r="BA2414" t="s">
        <v>3184</v>
      </c>
    </row>
    <row r="2415" spans="1:53" hidden="1" outlineLevel="1">
      <c r="A2415" t="s">
        <v>720</v>
      </c>
      <c r="B2415" t="s">
        <v>198</v>
      </c>
      <c r="C2415" s="1">
        <f t="shared" si="1313"/>
        <v>6586</v>
      </c>
      <c r="D2415" s="7">
        <f>IF(R2415&gt;0,RANK(R2415,(R2415:T2415,U2415:AI2415)),0)</f>
        <v>5</v>
      </c>
      <c r="E2415" s="7">
        <f>IF(S2415&gt;0,RANK(S2415,(R2415:T2415,U2415:AI2415)),0)</f>
        <v>7</v>
      </c>
      <c r="F2415" s="7">
        <f>IF(T2415&gt;0,RANK(T2415,(R2415:T2415,U2415:AI2415)),0)</f>
        <v>2</v>
      </c>
      <c r="G2415" s="7">
        <f>IF(U2415&gt;0,RANK(U2415,(R2415:T2415,U2415:AI2415)),0)</f>
        <v>3</v>
      </c>
      <c r="H2415" s="7">
        <f t="shared" si="1314"/>
        <v>1</v>
      </c>
      <c r="I2415" s="49">
        <f t="shared" si="1315"/>
        <v>634</v>
      </c>
      <c r="J2415" s="177">
        <f t="shared" si="1316"/>
        <v>9.6264804129972667E-2</v>
      </c>
      <c r="K2415" s="2"/>
      <c r="L2415" s="2">
        <f t="shared" si="1317"/>
        <v>5.0258123291831158E-2</v>
      </c>
      <c r="M2415" s="2">
        <f t="shared" si="1318"/>
        <v>1.8220467658669906E-3</v>
      </c>
      <c r="N2415" s="2">
        <f t="shared" si="1319"/>
        <v>0.2846948071667173</v>
      </c>
      <c r="O2415" s="2">
        <f t="shared" si="1296"/>
        <v>0.22016398420892802</v>
      </c>
      <c r="P2415" s="2">
        <f t="shared" si="1320"/>
        <v>0.38095961129668993</v>
      </c>
      <c r="Q2415" s="2">
        <f t="shared" si="1312"/>
        <v>6.2101427269966758E-2</v>
      </c>
      <c r="R2415" s="1">
        <v>331</v>
      </c>
      <c r="S2415" s="1">
        <v>12</v>
      </c>
      <c r="T2415" s="1">
        <v>1875</v>
      </c>
      <c r="U2415" s="1">
        <v>1450</v>
      </c>
      <c r="V2415" s="1">
        <v>2509</v>
      </c>
      <c r="W2415" s="1">
        <v>370</v>
      </c>
      <c r="X2415" s="1">
        <v>7</v>
      </c>
      <c r="Y2415" s="1">
        <v>6</v>
      </c>
      <c r="Z2415" s="1">
        <v>13</v>
      </c>
      <c r="AD2415" s="1">
        <v>6</v>
      </c>
      <c r="AF2415" s="1">
        <v>2</v>
      </c>
      <c r="AG2415" s="1">
        <v>0</v>
      </c>
      <c r="AI2415" s="1">
        <v>5</v>
      </c>
      <c r="AK2415" s="7">
        <f t="shared" si="1321"/>
        <v>4</v>
      </c>
      <c r="AL2415" s="7">
        <f t="shared" si="1322"/>
        <v>8</v>
      </c>
      <c r="AM2415" s="7">
        <f t="shared" si="1323"/>
        <v>9</v>
      </c>
      <c r="AN2415" s="2">
        <f t="shared" si="1324"/>
        <v>5.6179775280898875E-2</v>
      </c>
      <c r="AO2415" s="2">
        <f t="shared" si="1325"/>
        <v>1.0628606134224113E-3</v>
      </c>
      <c r="AP2415" s="2">
        <f t="shared" si="1326"/>
        <v>9.1102338293349531E-4</v>
      </c>
      <c r="AR2415" t="str">
        <f t="shared" si="1327"/>
        <v>Powhatan</v>
      </c>
      <c r="AS2415" t="s">
        <v>198</v>
      </c>
      <c r="AT2415" s="184">
        <v>4</v>
      </c>
      <c r="AV2415" s="97">
        <v>51</v>
      </c>
      <c r="AW2415" s="99">
        <v>145</v>
      </c>
      <c r="AX2415" s="105">
        <f t="shared" si="1328"/>
        <v>51145</v>
      </c>
      <c r="AZ2415" s="7" t="s">
        <v>2951</v>
      </c>
      <c r="BA2415" t="s">
        <v>3184</v>
      </c>
    </row>
    <row r="2416" spans="1:53" hidden="1" outlineLevel="1">
      <c r="A2416" t="s">
        <v>2784</v>
      </c>
      <c r="B2416" t="s">
        <v>198</v>
      </c>
      <c r="C2416" s="1">
        <f t="shared" si="1313"/>
        <v>2060</v>
      </c>
      <c r="D2416" s="7">
        <f>IF(R2416&gt;0,RANK(R2416,(R2416:T2416,U2416:AI2416)),0)</f>
        <v>4</v>
      </c>
      <c r="E2416" s="7">
        <f>IF(S2416&gt;0,RANK(S2416,(R2416:T2416,U2416:AI2416)),0)</f>
        <v>6</v>
      </c>
      <c r="F2416" s="7">
        <f>IF(T2416&gt;0,RANK(T2416,(R2416:T2416,U2416:AI2416)),0)</f>
        <v>2</v>
      </c>
      <c r="G2416" s="7">
        <f>IF(U2416&gt;0,RANK(U2416,(R2416:T2416,U2416:AI2416)),0)</f>
        <v>3</v>
      </c>
      <c r="H2416" s="7">
        <f t="shared" si="1314"/>
        <v>1</v>
      </c>
      <c r="I2416" s="49">
        <f t="shared" si="1315"/>
        <v>236</v>
      </c>
      <c r="J2416" s="177">
        <f t="shared" si="1316"/>
        <v>0.1145631067961165</v>
      </c>
      <c r="K2416" s="2"/>
      <c r="L2416" s="2">
        <f t="shared" si="1317"/>
        <v>6.0194174757281553E-2</v>
      </c>
      <c r="M2416" s="2">
        <f t="shared" si="1318"/>
        <v>3.3980582524271844E-3</v>
      </c>
      <c r="N2416" s="2">
        <f t="shared" si="1319"/>
        <v>0.29951456310679614</v>
      </c>
      <c r="O2416" s="2">
        <f t="shared" si="1296"/>
        <v>0.15825242718446603</v>
      </c>
      <c r="P2416" s="2">
        <f t="shared" si="1320"/>
        <v>0.41407766990291262</v>
      </c>
      <c r="Q2416" s="2">
        <f t="shared" si="1312"/>
        <v>6.4563106796116487E-2</v>
      </c>
      <c r="R2416" s="1">
        <v>124</v>
      </c>
      <c r="S2416" s="1">
        <v>7</v>
      </c>
      <c r="T2416" s="1">
        <v>617</v>
      </c>
      <c r="U2416" s="1">
        <v>326</v>
      </c>
      <c r="V2416" s="1">
        <v>853</v>
      </c>
      <c r="W2416" s="1">
        <v>118</v>
      </c>
      <c r="X2416" s="1">
        <v>0</v>
      </c>
      <c r="Y2416" s="1">
        <v>4</v>
      </c>
      <c r="Z2416" s="1">
        <v>4</v>
      </c>
      <c r="AD2416" s="1">
        <v>1</v>
      </c>
      <c r="AF2416" s="1">
        <v>2</v>
      </c>
      <c r="AG2416" s="1">
        <v>1</v>
      </c>
      <c r="AI2416" s="1">
        <v>3</v>
      </c>
      <c r="AK2416" s="7">
        <f t="shared" si="1321"/>
        <v>5</v>
      </c>
      <c r="AL2416" s="7">
        <f t="shared" si="1322"/>
        <v>0</v>
      </c>
      <c r="AM2416" s="7">
        <f t="shared" si="1323"/>
        <v>7</v>
      </c>
      <c r="AN2416" s="2">
        <f t="shared" si="1324"/>
        <v>5.7281553398058252E-2</v>
      </c>
      <c r="AO2416" s="2">
        <f t="shared" si="1325"/>
        <v>0</v>
      </c>
      <c r="AP2416" s="2">
        <f t="shared" si="1326"/>
        <v>1.9417475728155339E-3</v>
      </c>
      <c r="AR2416" t="str">
        <f t="shared" si="1327"/>
        <v>Prince Edward</v>
      </c>
      <c r="AS2416" t="s">
        <v>198</v>
      </c>
      <c r="AT2416" s="184">
        <v>5</v>
      </c>
      <c r="AV2416" s="97">
        <v>51</v>
      </c>
      <c r="AW2416" s="99">
        <v>147</v>
      </c>
      <c r="AX2416" s="105">
        <f t="shared" si="1328"/>
        <v>51147</v>
      </c>
      <c r="AZ2416" s="7" t="s">
        <v>2951</v>
      </c>
      <c r="BA2416" t="s">
        <v>3184</v>
      </c>
    </row>
    <row r="2417" spans="1:53" hidden="1" outlineLevel="1">
      <c r="A2417" t="s">
        <v>1216</v>
      </c>
      <c r="B2417" t="s">
        <v>198</v>
      </c>
      <c r="C2417" s="1">
        <f t="shared" si="1313"/>
        <v>4015</v>
      </c>
      <c r="D2417" s="7">
        <f>IF(R2417&gt;0,RANK(R2417,(R2417:T2417,U2417:AI2417)),0)</f>
        <v>5</v>
      </c>
      <c r="E2417" s="7">
        <f>IF(S2417&gt;0,RANK(S2417,(R2417:T2417,U2417:AI2417)),0)</f>
        <v>6</v>
      </c>
      <c r="F2417" s="7">
        <f>IF(T2417&gt;0,RANK(T2417,(R2417:T2417,U2417:AI2417)),0)</f>
        <v>2</v>
      </c>
      <c r="G2417" s="7">
        <f>IF(U2417&gt;0,RANK(U2417,(R2417:T2417,U2417:AI2417)),0)</f>
        <v>3</v>
      </c>
      <c r="H2417" s="7">
        <f t="shared" si="1314"/>
        <v>1</v>
      </c>
      <c r="I2417" s="49">
        <f t="shared" si="1315"/>
        <v>1007</v>
      </c>
      <c r="J2417" s="177">
        <f t="shared" si="1316"/>
        <v>0.25080946450809466</v>
      </c>
      <c r="K2417" s="2"/>
      <c r="L2417" s="2">
        <f t="shared" si="1317"/>
        <v>2.5404732254047324E-2</v>
      </c>
      <c r="M2417" s="2">
        <f t="shared" si="1318"/>
        <v>1.9925280199252801E-3</v>
      </c>
      <c r="N2417" s="2">
        <f t="shared" si="1319"/>
        <v>0.23212951432129514</v>
      </c>
      <c r="O2417" s="2">
        <f t="shared" si="1296"/>
        <v>0.19402241594022415</v>
      </c>
      <c r="P2417" s="2">
        <f t="shared" si="1320"/>
        <v>0.4829389788293898</v>
      </c>
      <c r="Q2417" s="2">
        <f t="shared" si="1312"/>
        <v>6.3511830635118172E-2</v>
      </c>
      <c r="R2417" s="1">
        <v>102</v>
      </c>
      <c r="S2417" s="1">
        <v>8</v>
      </c>
      <c r="T2417" s="1">
        <v>932</v>
      </c>
      <c r="U2417" s="1">
        <v>779</v>
      </c>
      <c r="V2417" s="1">
        <v>1939</v>
      </c>
      <c r="W2417" s="1">
        <v>241</v>
      </c>
      <c r="X2417" s="1">
        <v>0</v>
      </c>
      <c r="Y2417" s="1">
        <v>3</v>
      </c>
      <c r="Z2417" s="1">
        <v>5</v>
      </c>
      <c r="AD2417" s="1">
        <v>2</v>
      </c>
      <c r="AF2417" s="1">
        <v>0</v>
      </c>
      <c r="AG2417" s="1">
        <v>1</v>
      </c>
      <c r="AI2417" s="1">
        <v>3</v>
      </c>
      <c r="AK2417" s="7">
        <f t="shared" si="1321"/>
        <v>4</v>
      </c>
      <c r="AL2417" s="7">
        <f t="shared" si="1322"/>
        <v>0</v>
      </c>
      <c r="AM2417" s="7">
        <f t="shared" si="1323"/>
        <v>8</v>
      </c>
      <c r="AN2417" s="2">
        <f t="shared" si="1324"/>
        <v>6.0024906600249069E-2</v>
      </c>
      <c r="AO2417" s="2">
        <f t="shared" si="1325"/>
        <v>0</v>
      </c>
      <c r="AP2417" s="2">
        <f t="shared" si="1326"/>
        <v>7.4719800747198009E-4</v>
      </c>
      <c r="AR2417" t="str">
        <f t="shared" si="1327"/>
        <v>Prince George</v>
      </c>
      <c r="AS2417" t="s">
        <v>198</v>
      </c>
      <c r="AT2417" s="184"/>
      <c r="AV2417" s="97">
        <v>51</v>
      </c>
      <c r="AW2417" s="99">
        <v>149</v>
      </c>
      <c r="AX2417" s="105">
        <f t="shared" si="1328"/>
        <v>51149</v>
      </c>
      <c r="AZ2417" s="7" t="s">
        <v>2951</v>
      </c>
      <c r="BA2417" t="s">
        <v>3184</v>
      </c>
    </row>
    <row r="2418" spans="1:53" hidden="1" outlineLevel="1">
      <c r="A2418" t="s">
        <v>2326</v>
      </c>
      <c r="B2418" t="s">
        <v>198</v>
      </c>
      <c r="C2418" s="1">
        <f t="shared" si="1313"/>
        <v>46407</v>
      </c>
      <c r="D2418" s="7">
        <f>IF(R2418&gt;0,RANK(R2418,(R2418:T2418,U2418:AI2418)),0)</f>
        <v>4</v>
      </c>
      <c r="E2418" s="7">
        <f>IF(S2418&gt;0,RANK(S2418,(R2418:T2418,U2418:AI2418)),0)</f>
        <v>6</v>
      </c>
      <c r="F2418" s="7">
        <f>IF(T2418&gt;0,RANK(T2418,(R2418:T2418,U2418:AI2418)),0)</f>
        <v>1</v>
      </c>
      <c r="G2418" s="7">
        <f>IF(U2418&gt;0,RANK(U2418,(R2418:T2418,U2418:AI2418)),0)</f>
        <v>3</v>
      </c>
      <c r="H2418" s="7">
        <f t="shared" si="1314"/>
        <v>2</v>
      </c>
      <c r="I2418" s="49">
        <f t="shared" si="1315"/>
        <v>192</v>
      </c>
      <c r="J2418" s="177">
        <f t="shared" si="1316"/>
        <v>4.1373068718081321E-3</v>
      </c>
      <c r="K2418" s="2"/>
      <c r="L2418" s="2">
        <f t="shared" si="1317"/>
        <v>9.5567479044109727E-2</v>
      </c>
      <c r="M2418" s="2">
        <f t="shared" si="1318"/>
        <v>4.2235007649708018E-3</v>
      </c>
      <c r="N2418" s="2">
        <f t="shared" si="1319"/>
        <v>0.33486327493697071</v>
      </c>
      <c r="O2418" s="2">
        <f t="shared" si="1296"/>
        <v>0.17122416876764282</v>
      </c>
      <c r="P2418" s="2">
        <f t="shared" si="1320"/>
        <v>0.33072596806516258</v>
      </c>
      <c r="Q2418" s="2">
        <f t="shared" si="1312"/>
        <v>6.339560842114339E-2</v>
      </c>
      <c r="R2418" s="1">
        <v>4435</v>
      </c>
      <c r="S2418" s="1">
        <v>196</v>
      </c>
      <c r="T2418" s="1">
        <v>15540</v>
      </c>
      <c r="U2418" s="1">
        <v>7946</v>
      </c>
      <c r="V2418" s="1">
        <v>15348</v>
      </c>
      <c r="W2418" s="1">
        <v>2580</v>
      </c>
      <c r="X2418" s="1">
        <v>39</v>
      </c>
      <c r="Y2418" s="1">
        <v>37</v>
      </c>
      <c r="Z2418" s="1">
        <v>162</v>
      </c>
      <c r="AD2418" s="1">
        <v>77</v>
      </c>
      <c r="AF2418" s="1">
        <v>12</v>
      </c>
      <c r="AG2418" s="1">
        <v>19</v>
      </c>
      <c r="AI2418" s="1">
        <v>16</v>
      </c>
      <c r="AK2418" s="7">
        <f t="shared" si="1321"/>
        <v>5</v>
      </c>
      <c r="AL2418" s="7">
        <f t="shared" si="1322"/>
        <v>8</v>
      </c>
      <c r="AM2418" s="7">
        <f t="shared" si="1323"/>
        <v>9</v>
      </c>
      <c r="AN2418" s="2">
        <f t="shared" si="1324"/>
        <v>5.559506108992178E-2</v>
      </c>
      <c r="AO2418" s="2">
        <f t="shared" si="1325"/>
        <v>8.403904583360269E-4</v>
      </c>
      <c r="AP2418" s="2">
        <f t="shared" si="1326"/>
        <v>7.9729351175469214E-4</v>
      </c>
      <c r="AR2418" t="str">
        <f t="shared" si="1327"/>
        <v>Prince William</v>
      </c>
      <c r="AS2418" t="s">
        <v>198</v>
      </c>
      <c r="AT2418" s="184"/>
      <c r="AV2418" s="97">
        <v>51</v>
      </c>
      <c r="AW2418" s="99">
        <v>153</v>
      </c>
      <c r="AX2418" s="105">
        <f t="shared" si="1328"/>
        <v>51153</v>
      </c>
      <c r="AZ2418" s="7" t="s">
        <v>2951</v>
      </c>
      <c r="BA2418" t="s">
        <v>3184</v>
      </c>
    </row>
    <row r="2419" spans="1:53" hidden="1" outlineLevel="1">
      <c r="A2419" t="s">
        <v>100</v>
      </c>
      <c r="B2419" t="s">
        <v>198</v>
      </c>
      <c r="C2419" s="1">
        <f t="shared" si="1313"/>
        <v>4189</v>
      </c>
      <c r="D2419" s="7">
        <f>IF(R2419&gt;0,RANK(R2419,(R2419:T2419,U2419:AI2419)),0)</f>
        <v>5</v>
      </c>
      <c r="E2419" s="7">
        <f>IF(S2419&gt;0,RANK(S2419,(R2419:T2419,U2419:AI2419)),0)</f>
        <v>6</v>
      </c>
      <c r="F2419" s="7">
        <f>IF(T2419&gt;0,RANK(T2419,(R2419:T2419,U2419:AI2419)),0)</f>
        <v>2</v>
      </c>
      <c r="G2419" s="7">
        <f>IF(U2419&gt;0,RANK(U2419,(R2419:T2419,U2419:AI2419)),0)</f>
        <v>3</v>
      </c>
      <c r="H2419" s="7">
        <f t="shared" si="1314"/>
        <v>1</v>
      </c>
      <c r="I2419" s="49">
        <f t="shared" si="1315"/>
        <v>1246</v>
      </c>
      <c r="J2419" s="177">
        <f t="shared" si="1316"/>
        <v>0.29744569109572688</v>
      </c>
      <c r="K2419" s="2"/>
      <c r="L2419" s="2">
        <f t="shared" si="1317"/>
        <v>4.0821198376700882E-2</v>
      </c>
      <c r="M2419" s="2">
        <f t="shared" si="1318"/>
        <v>3.1033659584626403E-3</v>
      </c>
      <c r="N2419" s="2">
        <f t="shared" si="1319"/>
        <v>0.20959656242539987</v>
      </c>
      <c r="O2419" s="2">
        <f t="shared" si="1296"/>
        <v>0.15278109333969922</v>
      </c>
      <c r="P2419" s="2">
        <f t="shared" si="1320"/>
        <v>0.50704225352112675</v>
      </c>
      <c r="Q2419" s="2">
        <f t="shared" si="1312"/>
        <v>8.6655526378610737E-2</v>
      </c>
      <c r="R2419" s="1">
        <v>171</v>
      </c>
      <c r="S2419" s="1">
        <v>13</v>
      </c>
      <c r="T2419" s="1">
        <v>878</v>
      </c>
      <c r="U2419" s="1">
        <v>640</v>
      </c>
      <c r="V2419" s="1">
        <v>2124</v>
      </c>
      <c r="W2419" s="1">
        <v>337</v>
      </c>
      <c r="X2419" s="1">
        <v>3</v>
      </c>
      <c r="Y2419" s="1">
        <v>2</v>
      </c>
      <c r="Z2419" s="1">
        <v>7</v>
      </c>
      <c r="AD2419" s="1">
        <v>10</v>
      </c>
      <c r="AF2419" s="1">
        <v>0</v>
      </c>
      <c r="AG2419" s="1">
        <v>0</v>
      </c>
      <c r="AI2419" s="1">
        <v>4</v>
      </c>
      <c r="AK2419" s="7">
        <f t="shared" si="1321"/>
        <v>4</v>
      </c>
      <c r="AL2419" s="7">
        <f t="shared" si="1322"/>
        <v>8</v>
      </c>
      <c r="AM2419" s="7">
        <f t="shared" si="1323"/>
        <v>9</v>
      </c>
      <c r="AN2419" s="2">
        <f t="shared" si="1324"/>
        <v>8.0448794461685361E-2</v>
      </c>
      <c r="AO2419" s="2">
        <f t="shared" si="1325"/>
        <v>7.1616137502984007E-4</v>
      </c>
      <c r="AP2419" s="2">
        <f t="shared" si="1326"/>
        <v>4.7744091668656003E-4</v>
      </c>
      <c r="AR2419" t="str">
        <f t="shared" si="1327"/>
        <v>Pulaski</v>
      </c>
      <c r="AS2419" t="s">
        <v>198</v>
      </c>
      <c r="AT2419" s="184">
        <v>9</v>
      </c>
      <c r="AV2419" s="97">
        <v>51</v>
      </c>
      <c r="AW2419" s="99">
        <v>155</v>
      </c>
      <c r="AX2419" s="105">
        <f t="shared" si="1328"/>
        <v>51155</v>
      </c>
      <c r="AZ2419" s="7" t="s">
        <v>2951</v>
      </c>
      <c r="BA2419" t="s">
        <v>3184</v>
      </c>
    </row>
    <row r="2420" spans="1:53" hidden="1" outlineLevel="1">
      <c r="A2420" t="s">
        <v>1136</v>
      </c>
      <c r="B2420" t="s">
        <v>198</v>
      </c>
      <c r="C2420" s="1">
        <f t="shared" si="1313"/>
        <v>1360</v>
      </c>
      <c r="D2420" s="7">
        <f>IF(R2420&gt;0,RANK(R2420,(R2420:T2420,U2420:AI2420)),0)</f>
        <v>5</v>
      </c>
      <c r="E2420" s="7">
        <f>IF(S2420&gt;0,RANK(S2420,(R2420:T2420,U2420:AI2420)),0)</f>
        <v>6</v>
      </c>
      <c r="F2420" s="7">
        <f>IF(T2420&gt;0,RANK(T2420,(R2420:T2420,U2420:AI2420)),0)</f>
        <v>2</v>
      </c>
      <c r="G2420" s="7">
        <f>IF(U2420&gt;0,RANK(U2420,(R2420:T2420,U2420:AI2420)),0)</f>
        <v>3</v>
      </c>
      <c r="H2420" s="7">
        <f t="shared" si="1314"/>
        <v>1</v>
      </c>
      <c r="I2420" s="49">
        <f t="shared" si="1315"/>
        <v>250</v>
      </c>
      <c r="J2420" s="177">
        <f t="shared" si="1316"/>
        <v>0.18382352941176472</v>
      </c>
      <c r="K2420" s="2"/>
      <c r="L2420" s="2">
        <f t="shared" si="1317"/>
        <v>7.2058823529411759E-2</v>
      </c>
      <c r="M2420" s="2">
        <f t="shared" si="1318"/>
        <v>6.6176470588235293E-3</v>
      </c>
      <c r="N2420" s="2">
        <f t="shared" si="1319"/>
        <v>0.22500000000000001</v>
      </c>
      <c r="O2420" s="2">
        <f t="shared" si="1296"/>
        <v>0.19264705882352942</v>
      </c>
      <c r="P2420" s="2">
        <f t="shared" si="1320"/>
        <v>0.4088235294117647</v>
      </c>
      <c r="Q2420" s="2">
        <f t="shared" si="1312"/>
        <v>9.4852941176470695E-2</v>
      </c>
      <c r="R2420" s="1">
        <v>98</v>
      </c>
      <c r="S2420" s="1">
        <v>9</v>
      </c>
      <c r="T2420" s="1">
        <v>306</v>
      </c>
      <c r="U2420" s="1">
        <v>262</v>
      </c>
      <c r="V2420" s="1">
        <v>556</v>
      </c>
      <c r="W2420" s="1">
        <v>114</v>
      </c>
      <c r="X2420" s="1">
        <v>2</v>
      </c>
      <c r="Y2420" s="1">
        <v>1</v>
      </c>
      <c r="Z2420" s="1">
        <v>5</v>
      </c>
      <c r="AD2420" s="1">
        <v>2</v>
      </c>
      <c r="AF2420" s="1">
        <v>2</v>
      </c>
      <c r="AG2420" s="1">
        <v>2</v>
      </c>
      <c r="AI2420" s="1">
        <v>1</v>
      </c>
      <c r="AK2420" s="7">
        <f t="shared" si="1321"/>
        <v>4</v>
      </c>
      <c r="AL2420" s="7">
        <f t="shared" si="1322"/>
        <v>8</v>
      </c>
      <c r="AM2420" s="7">
        <f t="shared" si="1323"/>
        <v>9</v>
      </c>
      <c r="AN2420" s="2">
        <f t="shared" si="1324"/>
        <v>8.38235294117647E-2</v>
      </c>
      <c r="AO2420" s="2">
        <f t="shared" si="1325"/>
        <v>1.4705882352941176E-3</v>
      </c>
      <c r="AP2420" s="2">
        <f t="shared" si="1326"/>
        <v>7.3529411764705881E-4</v>
      </c>
      <c r="AR2420" t="str">
        <f t="shared" si="1327"/>
        <v>Rappahannock</v>
      </c>
      <c r="AS2420" t="s">
        <v>198</v>
      </c>
      <c r="AT2420" s="184">
        <v>5</v>
      </c>
      <c r="AV2420" s="97">
        <v>51</v>
      </c>
      <c r="AW2420" s="99">
        <v>157</v>
      </c>
      <c r="AX2420" s="105">
        <f t="shared" si="1328"/>
        <v>51157</v>
      </c>
      <c r="AZ2420" s="7" t="s">
        <v>2951</v>
      </c>
      <c r="BA2420" t="s">
        <v>3184</v>
      </c>
    </row>
    <row r="2421" spans="1:53" hidden="1" outlineLevel="1">
      <c r="A2421" t="s">
        <v>2350</v>
      </c>
      <c r="B2421" t="s">
        <v>198</v>
      </c>
      <c r="C2421" s="1">
        <f t="shared" si="1313"/>
        <v>830</v>
      </c>
      <c r="D2421" s="7">
        <f>IF(R2421&gt;0,RANK(R2421,(R2421:T2421,U2421:AI2421)),0)</f>
        <v>5</v>
      </c>
      <c r="E2421" s="7">
        <f>IF(S2421&gt;0,RANK(S2421,(R2421:T2421,U2421:AI2421)),0)</f>
        <v>8</v>
      </c>
      <c r="F2421" s="7">
        <f>IF(T2421&gt;0,RANK(T2421,(R2421:T2421,U2421:AI2421)),0)</f>
        <v>2</v>
      </c>
      <c r="G2421" s="7">
        <f>IF(U2421&gt;0,RANK(U2421,(R2421:T2421,U2421:AI2421)),0)</f>
        <v>3</v>
      </c>
      <c r="H2421" s="7">
        <f t="shared" si="1314"/>
        <v>1</v>
      </c>
      <c r="I2421" s="49">
        <f t="shared" si="1315"/>
        <v>9</v>
      </c>
      <c r="J2421" s="177">
        <f t="shared" si="1316"/>
        <v>1.0843373493975903E-2</v>
      </c>
      <c r="K2421" s="2"/>
      <c r="L2421" s="2">
        <f t="shared" si="1317"/>
        <v>4.0963855421686748E-2</v>
      </c>
      <c r="M2421" s="2">
        <f t="shared" si="1318"/>
        <v>1.2048192771084338E-3</v>
      </c>
      <c r="N2421" s="2">
        <f t="shared" si="1319"/>
        <v>0.35783132530120482</v>
      </c>
      <c r="O2421" s="2">
        <f t="shared" si="1296"/>
        <v>0.12409638554216867</v>
      </c>
      <c r="P2421" s="2">
        <f t="shared" si="1320"/>
        <v>0.36867469879518072</v>
      </c>
      <c r="Q2421" s="2">
        <f t="shared" si="1312"/>
        <v>0.10722891566265047</v>
      </c>
      <c r="R2421" s="1">
        <v>34</v>
      </c>
      <c r="S2421" s="1">
        <v>1</v>
      </c>
      <c r="T2421" s="1">
        <v>297</v>
      </c>
      <c r="U2421" s="1">
        <v>103</v>
      </c>
      <c r="V2421" s="1">
        <v>306</v>
      </c>
      <c r="W2421" s="1">
        <v>80</v>
      </c>
      <c r="X2421" s="1">
        <v>1</v>
      </c>
      <c r="Y2421" s="1">
        <v>4</v>
      </c>
      <c r="Z2421" s="1">
        <v>1</v>
      </c>
      <c r="AD2421" s="1">
        <v>2</v>
      </c>
      <c r="AF2421" s="1">
        <v>0</v>
      </c>
      <c r="AG2421" s="1">
        <v>0</v>
      </c>
      <c r="AI2421" s="1">
        <v>1</v>
      </c>
      <c r="AK2421" s="7">
        <f t="shared" si="1321"/>
        <v>4</v>
      </c>
      <c r="AL2421" s="7">
        <f t="shared" si="1322"/>
        <v>7</v>
      </c>
      <c r="AM2421" s="7">
        <f t="shared" si="1323"/>
        <v>6</v>
      </c>
      <c r="AN2421" s="2">
        <f t="shared" si="1324"/>
        <v>9.6385542168674704E-2</v>
      </c>
      <c r="AO2421" s="2">
        <f t="shared" si="1325"/>
        <v>1.2048192771084338E-3</v>
      </c>
      <c r="AP2421" s="2">
        <f t="shared" si="1326"/>
        <v>4.8192771084337354E-3</v>
      </c>
      <c r="AR2421" t="str">
        <f t="shared" si="1327"/>
        <v>Richmond</v>
      </c>
      <c r="AS2421" t="s">
        <v>198</v>
      </c>
      <c r="AT2421" s="184">
        <v>1</v>
      </c>
      <c r="AV2421" s="97">
        <v>51</v>
      </c>
      <c r="AW2421" s="99">
        <v>159</v>
      </c>
      <c r="AX2421" s="105">
        <f t="shared" si="1328"/>
        <v>51159</v>
      </c>
      <c r="AZ2421" s="7" t="s">
        <v>2951</v>
      </c>
      <c r="BA2421" t="s">
        <v>3184</v>
      </c>
    </row>
    <row r="2422" spans="1:53" hidden="1" outlineLevel="1">
      <c r="A2422" t="s">
        <v>405</v>
      </c>
      <c r="B2422" t="s">
        <v>198</v>
      </c>
      <c r="C2422" s="1">
        <f t="shared" si="1313"/>
        <v>16349</v>
      </c>
      <c r="D2422" s="7">
        <f>IF(R2422&gt;0,RANK(R2422,(R2422:T2422,U2422:AI2422)),0)</f>
        <v>5</v>
      </c>
      <c r="E2422" s="7">
        <f>IF(S2422&gt;0,RANK(S2422,(R2422:T2422,U2422:AI2422)),0)</f>
        <v>7</v>
      </c>
      <c r="F2422" s="7">
        <f>IF(T2422&gt;0,RANK(T2422,(R2422:T2422,U2422:AI2422)),0)</f>
        <v>2</v>
      </c>
      <c r="G2422" s="7">
        <f>IF(U2422&gt;0,RANK(U2422,(R2422:T2422,U2422:AI2422)),0)</f>
        <v>3</v>
      </c>
      <c r="H2422" s="7">
        <f t="shared" si="1314"/>
        <v>1</v>
      </c>
      <c r="I2422" s="49">
        <f t="shared" si="1315"/>
        <v>970</v>
      </c>
      <c r="J2422" s="177">
        <f t="shared" si="1316"/>
        <v>5.9330845923298063E-2</v>
      </c>
      <c r="K2422" s="2"/>
      <c r="L2422" s="2">
        <f t="shared" si="1317"/>
        <v>6.6181417823720098E-2</v>
      </c>
      <c r="M2422" s="2">
        <f t="shared" si="1318"/>
        <v>2.5077986421187838E-3</v>
      </c>
      <c r="N2422" s="2">
        <f t="shared" si="1319"/>
        <v>0.28625604012477829</v>
      </c>
      <c r="O2422" s="2">
        <f t="shared" si="1296"/>
        <v>0.22521255122637471</v>
      </c>
      <c r="P2422" s="2">
        <f t="shared" si="1320"/>
        <v>0.34558688604807636</v>
      </c>
      <c r="Q2422" s="2">
        <f t="shared" si="1312"/>
        <v>7.4255306134931642E-2</v>
      </c>
      <c r="R2422" s="1">
        <v>1082</v>
      </c>
      <c r="S2422" s="1">
        <v>41</v>
      </c>
      <c r="T2422" s="1">
        <v>4680</v>
      </c>
      <c r="U2422" s="1">
        <v>3682</v>
      </c>
      <c r="V2422" s="1">
        <v>5650</v>
      </c>
      <c r="W2422" s="1">
        <v>1094</v>
      </c>
      <c r="X2422" s="1">
        <v>13</v>
      </c>
      <c r="Y2422" s="1">
        <v>15</v>
      </c>
      <c r="Z2422" s="1">
        <v>44</v>
      </c>
      <c r="AD2422" s="1">
        <v>31</v>
      </c>
      <c r="AF2422" s="1">
        <v>5</v>
      </c>
      <c r="AG2422" s="1">
        <v>4</v>
      </c>
      <c r="AI2422" s="1">
        <v>8</v>
      </c>
      <c r="AK2422" s="7">
        <f t="shared" si="1321"/>
        <v>4</v>
      </c>
      <c r="AL2422" s="7">
        <f t="shared" si="1322"/>
        <v>9</v>
      </c>
      <c r="AM2422" s="7">
        <f t="shared" si="1323"/>
        <v>8</v>
      </c>
      <c r="AN2422" s="2">
        <f t="shared" si="1324"/>
        <v>6.6915407670193897E-2</v>
      </c>
      <c r="AO2422" s="2">
        <f t="shared" si="1325"/>
        <v>7.9515566701327304E-4</v>
      </c>
      <c r="AP2422" s="2">
        <f t="shared" si="1326"/>
        <v>9.1748730809223806E-4</v>
      </c>
      <c r="AR2422" t="str">
        <f t="shared" si="1327"/>
        <v>Roanoke</v>
      </c>
      <c r="AS2422" t="s">
        <v>198</v>
      </c>
      <c r="AT2422" s="184"/>
      <c r="AV2422" s="97">
        <v>51</v>
      </c>
      <c r="AW2422" s="99">
        <v>161</v>
      </c>
      <c r="AX2422" s="105">
        <f t="shared" si="1328"/>
        <v>51161</v>
      </c>
      <c r="AZ2422" s="7" t="s">
        <v>2951</v>
      </c>
      <c r="BA2422" t="s">
        <v>3184</v>
      </c>
    </row>
    <row r="2423" spans="1:53" hidden="1" outlineLevel="1">
      <c r="A2423" t="s">
        <v>1146</v>
      </c>
      <c r="B2423" t="s">
        <v>198</v>
      </c>
      <c r="C2423" s="1">
        <f t="shared" si="1313"/>
        <v>3248</v>
      </c>
      <c r="D2423" s="7">
        <f>IF(R2423&gt;0,RANK(R2423,(R2423:T2423,U2423:AI2423)),0)</f>
        <v>4</v>
      </c>
      <c r="E2423" s="7">
        <f>IF(S2423&gt;0,RANK(S2423,(R2423:T2423,U2423:AI2423)),0)</f>
        <v>6</v>
      </c>
      <c r="F2423" s="7">
        <f>IF(T2423&gt;0,RANK(T2423,(R2423:T2423,U2423:AI2423)),0)</f>
        <v>2</v>
      </c>
      <c r="G2423" s="7">
        <f>IF(U2423&gt;0,RANK(U2423,(R2423:T2423,U2423:AI2423)),0)</f>
        <v>3</v>
      </c>
      <c r="H2423" s="7">
        <f t="shared" si="1314"/>
        <v>1</v>
      </c>
      <c r="I2423" s="49">
        <f t="shared" si="1315"/>
        <v>219</v>
      </c>
      <c r="J2423" s="177">
        <f t="shared" si="1316"/>
        <v>6.742610837438423E-2</v>
      </c>
      <c r="K2423" s="2"/>
      <c r="L2423" s="2">
        <f t="shared" si="1317"/>
        <v>0.11022167487684729</v>
      </c>
      <c r="M2423" s="2">
        <f t="shared" si="1318"/>
        <v>3.3866995073891628E-3</v>
      </c>
      <c r="N2423" s="2">
        <f t="shared" si="1319"/>
        <v>0.28786945812807879</v>
      </c>
      <c r="O2423" s="2">
        <f t="shared" si="1296"/>
        <v>0.16194581280788178</v>
      </c>
      <c r="P2423" s="2">
        <f t="shared" si="1320"/>
        <v>0.35529556650246308</v>
      </c>
      <c r="Q2423" s="2">
        <f t="shared" si="1312"/>
        <v>8.1280788177339969E-2</v>
      </c>
      <c r="R2423" s="1">
        <v>358</v>
      </c>
      <c r="S2423" s="1">
        <v>11</v>
      </c>
      <c r="T2423" s="1">
        <v>935</v>
      </c>
      <c r="U2423" s="1">
        <v>526</v>
      </c>
      <c r="V2423" s="1">
        <v>1154</v>
      </c>
      <c r="W2423" s="1">
        <v>236</v>
      </c>
      <c r="X2423" s="1">
        <v>4</v>
      </c>
      <c r="Y2423" s="1">
        <v>5</v>
      </c>
      <c r="Z2423" s="1">
        <v>6</v>
      </c>
      <c r="AD2423" s="1">
        <v>7</v>
      </c>
      <c r="AF2423" s="1">
        <v>2</v>
      </c>
      <c r="AG2423" s="1">
        <v>2</v>
      </c>
      <c r="AI2423" s="1">
        <v>2</v>
      </c>
      <c r="AK2423" s="7">
        <f t="shared" si="1321"/>
        <v>5</v>
      </c>
      <c r="AL2423" s="7">
        <f t="shared" si="1322"/>
        <v>9</v>
      </c>
      <c r="AM2423" s="7">
        <f t="shared" si="1323"/>
        <v>8</v>
      </c>
      <c r="AN2423" s="2">
        <f t="shared" si="1324"/>
        <v>7.2660098522167482E-2</v>
      </c>
      <c r="AO2423" s="2">
        <f t="shared" si="1325"/>
        <v>1.2315270935960591E-3</v>
      </c>
      <c r="AP2423" s="2">
        <f t="shared" si="1326"/>
        <v>1.539408866995074E-3</v>
      </c>
      <c r="AR2423" t="str">
        <f t="shared" si="1327"/>
        <v>Rockbridge</v>
      </c>
      <c r="AS2423" t="s">
        <v>198</v>
      </c>
      <c r="AT2423" s="184">
        <v>6</v>
      </c>
      <c r="AV2423" s="97">
        <v>51</v>
      </c>
      <c r="AW2423" s="99">
        <v>163</v>
      </c>
      <c r="AX2423" s="105">
        <f t="shared" si="1328"/>
        <v>51163</v>
      </c>
      <c r="AZ2423" s="7" t="s">
        <v>2951</v>
      </c>
      <c r="BA2423" t="s">
        <v>3184</v>
      </c>
    </row>
    <row r="2424" spans="1:53" hidden="1" outlineLevel="1">
      <c r="A2424" t="s">
        <v>3010</v>
      </c>
      <c r="B2424" t="s">
        <v>198</v>
      </c>
      <c r="C2424" s="1">
        <f t="shared" si="1313"/>
        <v>13320</v>
      </c>
      <c r="D2424" s="7">
        <f>IF(R2424&gt;0,RANK(R2424,(R2424:T2424,U2424:AI2424)),0)</f>
        <v>5</v>
      </c>
      <c r="E2424" s="7">
        <f>IF(S2424&gt;0,RANK(S2424,(R2424:T2424,U2424:AI2424)),0)</f>
        <v>6</v>
      </c>
      <c r="F2424" s="7">
        <f>IF(T2424&gt;0,RANK(T2424,(R2424:T2424,U2424:AI2424)),0)</f>
        <v>2</v>
      </c>
      <c r="G2424" s="7">
        <f>IF(U2424&gt;0,RANK(U2424,(R2424:T2424,U2424:AI2424)),0)</f>
        <v>3</v>
      </c>
      <c r="H2424" s="7">
        <f t="shared" si="1314"/>
        <v>1</v>
      </c>
      <c r="I2424" s="49">
        <f t="shared" si="1315"/>
        <v>1334</v>
      </c>
      <c r="J2424" s="177">
        <f t="shared" si="1316"/>
        <v>0.10015015015015015</v>
      </c>
      <c r="K2424" s="2"/>
      <c r="L2424" s="2">
        <f t="shared" si="1317"/>
        <v>6.3438438438438438E-2</v>
      </c>
      <c r="M2424" s="2">
        <f t="shared" si="1318"/>
        <v>3.2282282282282281E-3</v>
      </c>
      <c r="N2424" s="2">
        <f t="shared" si="1319"/>
        <v>0.262987987987988</v>
      </c>
      <c r="O2424" s="2">
        <f t="shared" si="1296"/>
        <v>0.2180930930930931</v>
      </c>
      <c r="P2424" s="2">
        <f t="shared" si="1320"/>
        <v>0.36313813813813811</v>
      </c>
      <c r="Q2424" s="2">
        <f t="shared" si="1312"/>
        <v>8.9114114114114185E-2</v>
      </c>
      <c r="R2424" s="1">
        <v>845</v>
      </c>
      <c r="S2424" s="1">
        <v>43</v>
      </c>
      <c r="T2424" s="1">
        <v>3503</v>
      </c>
      <c r="U2424" s="1">
        <v>2905</v>
      </c>
      <c r="V2424" s="1">
        <v>4837</v>
      </c>
      <c r="W2424" s="1">
        <v>1088</v>
      </c>
      <c r="X2424" s="1">
        <v>9</v>
      </c>
      <c r="Y2424" s="1">
        <v>17</v>
      </c>
      <c r="Z2424" s="1">
        <v>26</v>
      </c>
      <c r="AD2424" s="1">
        <v>25</v>
      </c>
      <c r="AF2424" s="1">
        <v>5</v>
      </c>
      <c r="AG2424" s="1">
        <v>5</v>
      </c>
      <c r="AI2424" s="1">
        <v>12</v>
      </c>
      <c r="AK2424" s="7">
        <f t="shared" si="1321"/>
        <v>4</v>
      </c>
      <c r="AL2424" s="7">
        <f t="shared" si="1322"/>
        <v>9</v>
      </c>
      <c r="AM2424" s="7">
        <f t="shared" si="1323"/>
        <v>8</v>
      </c>
      <c r="AN2424" s="2">
        <f t="shared" si="1324"/>
        <v>8.1681681681681675E-2</v>
      </c>
      <c r="AO2424" s="2">
        <f t="shared" si="1325"/>
        <v>6.7567567567567571E-4</v>
      </c>
      <c r="AP2424" s="2">
        <f t="shared" si="1326"/>
        <v>1.2762762762762762E-3</v>
      </c>
      <c r="AR2424" t="str">
        <f t="shared" si="1327"/>
        <v>Rockingham</v>
      </c>
      <c r="AS2424" t="s">
        <v>198</v>
      </c>
      <c r="AT2424" s="184">
        <v>6</v>
      </c>
      <c r="AV2424" s="97">
        <v>51</v>
      </c>
      <c r="AW2424" s="99">
        <v>165</v>
      </c>
      <c r="AX2424" s="105">
        <f t="shared" si="1328"/>
        <v>51165</v>
      </c>
      <c r="AZ2424" s="7" t="s">
        <v>2951</v>
      </c>
      <c r="BA2424" t="s">
        <v>3184</v>
      </c>
    </row>
    <row r="2425" spans="1:53" hidden="1" outlineLevel="1">
      <c r="A2425" t="s">
        <v>984</v>
      </c>
      <c r="B2425" t="s">
        <v>198</v>
      </c>
      <c r="C2425" s="1">
        <f t="shared" si="1313"/>
        <v>3112</v>
      </c>
      <c r="D2425" s="7">
        <f>IF(R2425&gt;0,RANK(R2425,(R2425:T2425,U2425:AI2425)),0)</f>
        <v>5</v>
      </c>
      <c r="E2425" s="7">
        <f>IF(S2425&gt;0,RANK(S2425,(R2425:T2425,U2425:AI2425)),0)</f>
        <v>9</v>
      </c>
      <c r="F2425" s="7">
        <f>IF(T2425&gt;0,RANK(T2425,(R2425:T2425,U2425:AI2425)),0)</f>
        <v>3</v>
      </c>
      <c r="G2425" s="7">
        <f>IF(U2425&gt;0,RANK(U2425,(R2425:T2425,U2425:AI2425)),0)</f>
        <v>2</v>
      </c>
      <c r="H2425" s="7">
        <f t="shared" si="1314"/>
        <v>1</v>
      </c>
      <c r="I2425" s="49">
        <f t="shared" si="1315"/>
        <v>1169</v>
      </c>
      <c r="J2425" s="177">
        <f t="shared" si="1316"/>
        <v>0.37564267352185088</v>
      </c>
      <c r="K2425" s="2"/>
      <c r="L2425" s="2">
        <f t="shared" si="1317"/>
        <v>2.570694087403599E-2</v>
      </c>
      <c r="M2425" s="2">
        <f t="shared" si="1318"/>
        <v>9.640102827763496E-4</v>
      </c>
      <c r="N2425" s="2">
        <f t="shared" si="1319"/>
        <v>0.17030848329048842</v>
      </c>
      <c r="O2425" s="2">
        <f t="shared" si="1296"/>
        <v>0.18026992287917737</v>
      </c>
      <c r="P2425" s="2">
        <f t="shared" si="1320"/>
        <v>0.5559125964010283</v>
      </c>
      <c r="Q2425" s="2">
        <f t="shared" si="1312"/>
        <v>6.6838046272493568E-2</v>
      </c>
      <c r="R2425" s="1">
        <v>80</v>
      </c>
      <c r="S2425" s="1">
        <v>3</v>
      </c>
      <c r="T2425" s="1">
        <v>530</v>
      </c>
      <c r="U2425" s="1">
        <v>561</v>
      </c>
      <c r="V2425" s="1">
        <v>1730</v>
      </c>
      <c r="W2425" s="1">
        <v>178</v>
      </c>
      <c r="X2425" s="1">
        <v>0</v>
      </c>
      <c r="Y2425" s="1">
        <v>5</v>
      </c>
      <c r="Z2425" s="1">
        <v>7</v>
      </c>
      <c r="AD2425" s="1">
        <v>14</v>
      </c>
      <c r="AF2425" s="1">
        <v>0</v>
      </c>
      <c r="AG2425" s="1">
        <v>1</v>
      </c>
      <c r="AI2425" s="1">
        <v>3</v>
      </c>
      <c r="AK2425" s="7">
        <f t="shared" si="1321"/>
        <v>4</v>
      </c>
      <c r="AL2425" s="7">
        <f t="shared" si="1322"/>
        <v>0</v>
      </c>
      <c r="AM2425" s="7">
        <f t="shared" si="1323"/>
        <v>7</v>
      </c>
      <c r="AN2425" s="2">
        <f t="shared" si="1324"/>
        <v>5.719794344473008E-2</v>
      </c>
      <c r="AO2425" s="2">
        <f t="shared" si="1325"/>
        <v>0</v>
      </c>
      <c r="AP2425" s="2">
        <f t="shared" si="1326"/>
        <v>1.6066838046272494E-3</v>
      </c>
      <c r="AR2425" t="str">
        <f t="shared" si="1327"/>
        <v>Russell</v>
      </c>
      <c r="AS2425" t="s">
        <v>198</v>
      </c>
      <c r="AT2425" s="184">
        <v>9</v>
      </c>
      <c r="AV2425" s="97">
        <v>51</v>
      </c>
      <c r="AW2425" s="99">
        <v>167</v>
      </c>
      <c r="AX2425" s="105">
        <f t="shared" si="1328"/>
        <v>51167</v>
      </c>
      <c r="AZ2425" s="7" t="s">
        <v>2951</v>
      </c>
      <c r="BA2425" t="s">
        <v>3184</v>
      </c>
    </row>
    <row r="2426" spans="1:53" hidden="1" outlineLevel="1">
      <c r="A2426" t="s">
        <v>1008</v>
      </c>
      <c r="B2426" t="s">
        <v>198</v>
      </c>
      <c r="C2426" s="1">
        <f t="shared" si="1313"/>
        <v>2930</v>
      </c>
      <c r="D2426" s="7">
        <f>IF(R2426&gt;0,RANK(R2426,(R2426:T2426,U2426:AI2426)),0)</f>
        <v>5</v>
      </c>
      <c r="E2426" s="7">
        <f>IF(S2426&gt;0,RANK(S2426,(R2426:T2426,U2426:AI2426)),0)</f>
        <v>7</v>
      </c>
      <c r="F2426" s="7">
        <f>IF(T2426&gt;0,RANK(T2426,(R2426:T2426,U2426:AI2426)),0)</f>
        <v>3</v>
      </c>
      <c r="G2426" s="7">
        <f>IF(U2426&gt;0,RANK(U2426,(R2426:T2426,U2426:AI2426)),0)</f>
        <v>2</v>
      </c>
      <c r="H2426" s="7">
        <f t="shared" si="1314"/>
        <v>1</v>
      </c>
      <c r="I2426" s="49">
        <f t="shared" si="1315"/>
        <v>876</v>
      </c>
      <c r="J2426" s="177">
        <f t="shared" si="1316"/>
        <v>0.29897610921501705</v>
      </c>
      <c r="K2426" s="2"/>
      <c r="L2426" s="2">
        <f t="shared" si="1317"/>
        <v>2.6279863481228669E-2</v>
      </c>
      <c r="M2426" s="2">
        <f t="shared" si="1318"/>
        <v>4.4368600682593859E-3</v>
      </c>
      <c r="N2426" s="2">
        <f t="shared" si="1319"/>
        <v>0.17713310580204777</v>
      </c>
      <c r="O2426" s="2">
        <f t="shared" si="1296"/>
        <v>0.20477815699658702</v>
      </c>
      <c r="P2426" s="2">
        <f t="shared" si="1320"/>
        <v>0.50375426621160413</v>
      </c>
      <c r="Q2426" s="2">
        <f t="shared" si="1312"/>
        <v>8.361774744027306E-2</v>
      </c>
      <c r="R2426" s="1">
        <v>77</v>
      </c>
      <c r="S2426" s="1">
        <v>13</v>
      </c>
      <c r="T2426" s="1">
        <v>519</v>
      </c>
      <c r="U2426" s="1">
        <v>600</v>
      </c>
      <c r="V2426" s="1">
        <v>1476</v>
      </c>
      <c r="W2426" s="1">
        <v>219</v>
      </c>
      <c r="X2426" s="1">
        <v>1</v>
      </c>
      <c r="Y2426" s="1">
        <v>1</v>
      </c>
      <c r="Z2426" s="1">
        <v>7</v>
      </c>
      <c r="AD2426" s="1">
        <v>15</v>
      </c>
      <c r="AF2426" s="1">
        <v>1</v>
      </c>
      <c r="AG2426" s="1">
        <v>0</v>
      </c>
      <c r="AI2426" s="1">
        <v>1</v>
      </c>
      <c r="AK2426" s="7">
        <f t="shared" si="1321"/>
        <v>4</v>
      </c>
      <c r="AL2426" s="7">
        <f t="shared" si="1322"/>
        <v>8</v>
      </c>
      <c r="AM2426" s="7">
        <f t="shared" si="1323"/>
        <v>8</v>
      </c>
      <c r="AN2426" s="2">
        <f t="shared" si="1324"/>
        <v>7.4744027303754262E-2</v>
      </c>
      <c r="AO2426" s="2">
        <f t="shared" si="1325"/>
        <v>3.4129692832764505E-4</v>
      </c>
      <c r="AP2426" s="2">
        <f t="shared" si="1326"/>
        <v>3.4129692832764505E-4</v>
      </c>
      <c r="AR2426" t="str">
        <f t="shared" si="1327"/>
        <v>Scott</v>
      </c>
      <c r="AS2426" t="s">
        <v>198</v>
      </c>
      <c r="AT2426" s="184">
        <v>9</v>
      </c>
      <c r="AV2426" s="97">
        <v>51</v>
      </c>
      <c r="AW2426" s="99">
        <v>169</v>
      </c>
      <c r="AX2426" s="105">
        <f t="shared" si="1328"/>
        <v>51169</v>
      </c>
      <c r="AZ2426" s="7" t="s">
        <v>2951</v>
      </c>
      <c r="BA2426" t="s">
        <v>3184</v>
      </c>
    </row>
    <row r="2427" spans="1:53" hidden="1" outlineLevel="1">
      <c r="A2427" t="s">
        <v>1577</v>
      </c>
      <c r="B2427" t="s">
        <v>198</v>
      </c>
      <c r="C2427" s="1">
        <f t="shared" si="1313"/>
        <v>6245</v>
      </c>
      <c r="D2427" s="7">
        <f>IF(R2427&gt;0,RANK(R2427,(R2427:T2427,U2427:AI2427)),0)</f>
        <v>5</v>
      </c>
      <c r="E2427" s="7">
        <f>IF(S2427&gt;0,RANK(S2427,(R2427:T2427,U2427:AI2427)),0)</f>
        <v>6</v>
      </c>
      <c r="F2427" s="7">
        <f>IF(T2427&gt;0,RANK(T2427,(R2427:T2427,U2427:AI2427)),0)</f>
        <v>2</v>
      </c>
      <c r="G2427" s="7">
        <f>IF(U2427&gt;0,RANK(U2427,(R2427:T2427,U2427:AI2427)),0)</f>
        <v>3</v>
      </c>
      <c r="H2427" s="7">
        <f t="shared" si="1314"/>
        <v>1</v>
      </c>
      <c r="I2427" s="49">
        <f t="shared" si="1315"/>
        <v>853</v>
      </c>
      <c r="J2427" s="177">
        <f t="shared" si="1316"/>
        <v>0.1365892714171337</v>
      </c>
      <c r="K2427" s="2"/>
      <c r="L2427" s="2">
        <f t="shared" si="1317"/>
        <v>5.9407526020816656E-2</v>
      </c>
      <c r="M2427" s="2">
        <f t="shared" si="1318"/>
        <v>3.843074459567654E-3</v>
      </c>
      <c r="N2427" s="2">
        <f t="shared" si="1319"/>
        <v>0.24771817453963171</v>
      </c>
      <c r="O2427" s="2">
        <f t="shared" ref="O2427:O2479" si="1329">IF($C2427=0,"-",U2427/$C2427)</f>
        <v>0.19679743795036028</v>
      </c>
      <c r="P2427" s="2">
        <f t="shared" si="1320"/>
        <v>0.38430744595676541</v>
      </c>
      <c r="Q2427" s="2">
        <f t="shared" si="1312"/>
        <v>0.1079263410728582</v>
      </c>
      <c r="R2427" s="1">
        <v>371</v>
      </c>
      <c r="S2427" s="1">
        <v>24</v>
      </c>
      <c r="T2427" s="1">
        <v>1547</v>
      </c>
      <c r="U2427" s="1">
        <v>1229</v>
      </c>
      <c r="V2427" s="1">
        <v>2400</v>
      </c>
      <c r="W2427" s="1">
        <v>608</v>
      </c>
      <c r="X2427" s="1">
        <v>6</v>
      </c>
      <c r="Y2427" s="1">
        <v>7</v>
      </c>
      <c r="Z2427" s="1">
        <v>20</v>
      </c>
      <c r="AD2427" s="1">
        <v>21</v>
      </c>
      <c r="AF2427" s="1">
        <v>6</v>
      </c>
      <c r="AG2427" s="1">
        <v>3</v>
      </c>
      <c r="AI2427" s="1">
        <v>3</v>
      </c>
      <c r="AK2427" s="7">
        <f t="shared" si="1321"/>
        <v>4</v>
      </c>
      <c r="AL2427" s="7">
        <f t="shared" si="1322"/>
        <v>9</v>
      </c>
      <c r="AM2427" s="7">
        <f t="shared" si="1323"/>
        <v>8</v>
      </c>
      <c r="AN2427" s="2">
        <f t="shared" si="1324"/>
        <v>9.7357886309047237E-2</v>
      </c>
      <c r="AO2427" s="2">
        <f t="shared" si="1325"/>
        <v>9.6076861489191351E-4</v>
      </c>
      <c r="AP2427" s="2">
        <f t="shared" si="1326"/>
        <v>1.1208967173738991E-3</v>
      </c>
      <c r="AR2427" t="str">
        <f t="shared" si="1327"/>
        <v>Shenandoah</v>
      </c>
      <c r="AS2427" t="s">
        <v>198</v>
      </c>
      <c r="AT2427" s="184">
        <v>6</v>
      </c>
      <c r="AV2427" s="97">
        <v>51</v>
      </c>
      <c r="AW2427" s="99">
        <v>171</v>
      </c>
      <c r="AX2427" s="105">
        <f t="shared" si="1328"/>
        <v>51171</v>
      </c>
      <c r="AZ2427" s="7" t="s">
        <v>2951</v>
      </c>
      <c r="BA2427" t="s">
        <v>3184</v>
      </c>
    </row>
    <row r="2428" spans="1:53" hidden="1" outlineLevel="1">
      <c r="A2428" t="s">
        <v>461</v>
      </c>
      <c r="B2428" t="s">
        <v>198</v>
      </c>
      <c r="C2428" s="1">
        <f t="shared" si="1313"/>
        <v>3350</v>
      </c>
      <c r="D2428" s="7">
        <f>IF(R2428&gt;0,RANK(R2428,(R2428:T2428,U2428:AI2428)),0)</f>
        <v>5</v>
      </c>
      <c r="E2428" s="7">
        <f>IF(S2428&gt;0,RANK(S2428,(R2428:T2428,U2428:AI2428)),0)</f>
        <v>6</v>
      </c>
      <c r="F2428" s="7">
        <f>IF(T2428&gt;0,RANK(T2428,(R2428:T2428,U2428:AI2428)),0)</f>
        <v>2</v>
      </c>
      <c r="G2428" s="7">
        <f>IF(U2428&gt;0,RANK(U2428,(R2428:T2428,U2428:AI2428)),0)</f>
        <v>3</v>
      </c>
      <c r="H2428" s="7">
        <f t="shared" si="1314"/>
        <v>1</v>
      </c>
      <c r="I2428" s="49">
        <f t="shared" si="1315"/>
        <v>1041</v>
      </c>
      <c r="J2428" s="177">
        <f t="shared" si="1316"/>
        <v>0.3107462686567164</v>
      </c>
      <c r="K2428" s="2"/>
      <c r="L2428" s="2">
        <f t="shared" si="1317"/>
        <v>3.5223880597014923E-2</v>
      </c>
      <c r="M2428" s="2">
        <f t="shared" si="1318"/>
        <v>2.6865671641791043E-3</v>
      </c>
      <c r="N2428" s="2">
        <f t="shared" si="1319"/>
        <v>0.20985074626865671</v>
      </c>
      <c r="O2428" s="2">
        <f t="shared" si="1329"/>
        <v>0.16507462686567165</v>
      </c>
      <c r="P2428" s="2">
        <f t="shared" si="1320"/>
        <v>0.52059701492537314</v>
      </c>
      <c r="Q2428" s="2">
        <f t="shared" si="1312"/>
        <v>6.6567164179104465E-2</v>
      </c>
      <c r="R2428" s="1">
        <v>118</v>
      </c>
      <c r="S2428" s="1">
        <v>9</v>
      </c>
      <c r="T2428" s="1">
        <v>703</v>
      </c>
      <c r="U2428" s="1">
        <v>553</v>
      </c>
      <c r="V2428" s="1">
        <v>1744</v>
      </c>
      <c r="W2428" s="1">
        <v>194</v>
      </c>
      <c r="X2428" s="1">
        <v>0</v>
      </c>
      <c r="Y2428" s="1">
        <v>4</v>
      </c>
      <c r="Z2428" s="1">
        <v>9</v>
      </c>
      <c r="AD2428" s="1">
        <v>9</v>
      </c>
      <c r="AF2428" s="1">
        <v>1</v>
      </c>
      <c r="AG2428" s="1">
        <v>0</v>
      </c>
      <c r="AI2428" s="1">
        <v>6</v>
      </c>
      <c r="AK2428" s="7">
        <f t="shared" si="1321"/>
        <v>4</v>
      </c>
      <c r="AL2428" s="7">
        <f t="shared" si="1322"/>
        <v>0</v>
      </c>
      <c r="AM2428" s="7">
        <f t="shared" si="1323"/>
        <v>8</v>
      </c>
      <c r="AN2428" s="2">
        <f t="shared" si="1324"/>
        <v>5.7910447761194028E-2</v>
      </c>
      <c r="AO2428" s="2">
        <f t="shared" si="1325"/>
        <v>0</v>
      </c>
      <c r="AP2428" s="2">
        <f t="shared" si="1326"/>
        <v>1.1940298507462687E-3</v>
      </c>
      <c r="AR2428" t="str">
        <f t="shared" si="1327"/>
        <v>Smyth</v>
      </c>
      <c r="AS2428" t="s">
        <v>198</v>
      </c>
      <c r="AT2428" s="184">
        <v>9</v>
      </c>
      <c r="AV2428" s="97">
        <v>51</v>
      </c>
      <c r="AW2428" s="99">
        <v>173</v>
      </c>
      <c r="AX2428" s="105">
        <f t="shared" si="1328"/>
        <v>51173</v>
      </c>
      <c r="AZ2428" s="7" t="s">
        <v>2951</v>
      </c>
      <c r="BA2428" t="s">
        <v>3184</v>
      </c>
    </row>
    <row r="2429" spans="1:53" hidden="1" outlineLevel="1">
      <c r="A2429" t="s">
        <v>888</v>
      </c>
      <c r="B2429" t="s">
        <v>198</v>
      </c>
      <c r="C2429" s="1">
        <f t="shared" si="1313"/>
        <v>2180</v>
      </c>
      <c r="D2429" s="7">
        <f>IF(R2429&gt;0,RANK(R2429,(R2429:T2429,U2429:AI2429)),0)</f>
        <v>5</v>
      </c>
      <c r="E2429" s="7">
        <f>IF(S2429&gt;0,RANK(S2429,(R2429:T2429,U2429:AI2429)),0)</f>
        <v>6</v>
      </c>
      <c r="F2429" s="7">
        <f>IF(T2429&gt;0,RANK(T2429,(R2429:T2429,U2429:AI2429)),0)</f>
        <v>2</v>
      </c>
      <c r="G2429" s="7">
        <f>IF(U2429&gt;0,RANK(U2429,(R2429:T2429,U2429:AI2429)),0)</f>
        <v>3</v>
      </c>
      <c r="H2429" s="7">
        <f t="shared" si="1314"/>
        <v>1</v>
      </c>
      <c r="I2429" s="49">
        <f t="shared" si="1315"/>
        <v>441</v>
      </c>
      <c r="J2429" s="177">
        <f t="shared" si="1316"/>
        <v>0.20229357798165137</v>
      </c>
      <c r="K2429" s="2"/>
      <c r="L2429" s="2">
        <f t="shared" si="1317"/>
        <v>4.0825688073394498E-2</v>
      </c>
      <c r="M2429" s="2">
        <f t="shared" si="1318"/>
        <v>3.669724770642202E-3</v>
      </c>
      <c r="N2429" s="2">
        <f t="shared" si="1319"/>
        <v>0.26788990825688075</v>
      </c>
      <c r="O2429" s="2">
        <f t="shared" si="1329"/>
        <v>0.14220183486238533</v>
      </c>
      <c r="P2429" s="2">
        <f t="shared" si="1320"/>
        <v>0.47018348623853212</v>
      </c>
      <c r="Q2429" s="2">
        <f t="shared" si="1312"/>
        <v>7.5229357798165086E-2</v>
      </c>
      <c r="R2429" s="1">
        <v>89</v>
      </c>
      <c r="S2429" s="1">
        <v>8</v>
      </c>
      <c r="T2429" s="1">
        <v>584</v>
      </c>
      <c r="U2429" s="1">
        <v>310</v>
      </c>
      <c r="V2429" s="1">
        <v>1025</v>
      </c>
      <c r="W2429" s="1">
        <v>152</v>
      </c>
      <c r="X2429" s="1">
        <v>3</v>
      </c>
      <c r="Y2429" s="1">
        <v>2</v>
      </c>
      <c r="Z2429" s="1">
        <v>1</v>
      </c>
      <c r="AD2429" s="1">
        <v>4</v>
      </c>
      <c r="AF2429" s="1">
        <v>0</v>
      </c>
      <c r="AG2429" s="1">
        <v>0</v>
      </c>
      <c r="AI2429" s="1">
        <v>2</v>
      </c>
      <c r="AK2429" s="7">
        <f t="shared" si="1321"/>
        <v>4</v>
      </c>
      <c r="AL2429" s="7">
        <f t="shared" si="1322"/>
        <v>7</v>
      </c>
      <c r="AM2429" s="7">
        <f t="shared" si="1323"/>
        <v>8</v>
      </c>
      <c r="AN2429" s="2">
        <f t="shared" si="1324"/>
        <v>6.9724770642201839E-2</v>
      </c>
      <c r="AO2429" s="2">
        <f t="shared" si="1325"/>
        <v>1.3761467889908258E-3</v>
      </c>
      <c r="AP2429" s="2">
        <f t="shared" si="1326"/>
        <v>9.1743119266055051E-4</v>
      </c>
      <c r="AR2429" t="str">
        <f t="shared" si="1327"/>
        <v>Southampton</v>
      </c>
      <c r="AS2429" t="s">
        <v>198</v>
      </c>
      <c r="AT2429" s="184">
        <v>4</v>
      </c>
      <c r="AV2429" s="97">
        <v>51</v>
      </c>
      <c r="AW2429" s="99">
        <v>175</v>
      </c>
      <c r="AX2429" s="105">
        <f t="shared" si="1328"/>
        <v>51175</v>
      </c>
      <c r="AZ2429" s="7" t="s">
        <v>2951</v>
      </c>
      <c r="BA2429" t="s">
        <v>3184</v>
      </c>
    </row>
    <row r="2430" spans="1:53" hidden="1" outlineLevel="1">
      <c r="A2430" t="s">
        <v>838</v>
      </c>
      <c r="B2430" t="s">
        <v>198</v>
      </c>
      <c r="C2430" s="1">
        <f t="shared" si="1313"/>
        <v>18312</v>
      </c>
      <c r="D2430" s="7">
        <f>IF(R2430&gt;0,RANK(R2430,(R2430:T2430,U2430:AI2430)),0)</f>
        <v>4</v>
      </c>
      <c r="E2430" s="7">
        <f>IF(S2430&gt;0,RANK(S2430,(R2430:T2430,U2430:AI2430)),0)</f>
        <v>6</v>
      </c>
      <c r="F2430" s="7">
        <f>IF(T2430&gt;0,RANK(T2430,(R2430:T2430,U2430:AI2430)),0)</f>
        <v>2</v>
      </c>
      <c r="G2430" s="7">
        <f>IF(U2430&gt;0,RANK(U2430,(R2430:T2430,U2430:AI2430)),0)</f>
        <v>3</v>
      </c>
      <c r="H2430" s="7">
        <f t="shared" si="1314"/>
        <v>1</v>
      </c>
      <c r="I2430" s="49">
        <f t="shared" si="1315"/>
        <v>1898</v>
      </c>
      <c r="J2430" s="177">
        <f t="shared" si="1316"/>
        <v>0.10364788117081696</v>
      </c>
      <c r="K2430" s="2"/>
      <c r="L2430" s="2">
        <f t="shared" si="1317"/>
        <v>8.0329838357361294E-2</v>
      </c>
      <c r="M2430" s="2">
        <f t="shared" si="1318"/>
        <v>2.7304499781564003E-3</v>
      </c>
      <c r="N2430" s="2">
        <f t="shared" si="1319"/>
        <v>0.27086063783311487</v>
      </c>
      <c r="O2430" s="2">
        <f t="shared" si="1329"/>
        <v>0.19571865443425077</v>
      </c>
      <c r="P2430" s="2">
        <f t="shared" si="1320"/>
        <v>0.37450851900393184</v>
      </c>
      <c r="Q2430" s="2">
        <f t="shared" si="1312"/>
        <v>7.5851900393184846E-2</v>
      </c>
      <c r="R2430" s="1">
        <v>1471</v>
      </c>
      <c r="S2430" s="1">
        <v>50</v>
      </c>
      <c r="T2430" s="1">
        <v>4960</v>
      </c>
      <c r="U2430" s="1">
        <v>3584</v>
      </c>
      <c r="V2430" s="1">
        <v>6858</v>
      </c>
      <c r="W2430" s="1">
        <v>1262</v>
      </c>
      <c r="X2430" s="1">
        <v>11</v>
      </c>
      <c r="Y2430" s="1">
        <v>17</v>
      </c>
      <c r="Z2430" s="1">
        <v>50</v>
      </c>
      <c r="AD2430" s="1">
        <v>31</v>
      </c>
      <c r="AF2430" s="1">
        <v>4</v>
      </c>
      <c r="AG2430" s="1">
        <v>5</v>
      </c>
      <c r="AI2430" s="1">
        <v>9</v>
      </c>
      <c r="AK2430" s="7">
        <f t="shared" si="1321"/>
        <v>5</v>
      </c>
      <c r="AL2430" s="7">
        <f t="shared" si="1322"/>
        <v>9</v>
      </c>
      <c r="AM2430" s="7">
        <f t="shared" si="1323"/>
        <v>8</v>
      </c>
      <c r="AN2430" s="2">
        <f t="shared" si="1324"/>
        <v>6.8916557448667537E-2</v>
      </c>
      <c r="AO2430" s="2">
        <f t="shared" si="1325"/>
        <v>6.0069899519440799E-4</v>
      </c>
      <c r="AP2430" s="2">
        <f t="shared" si="1326"/>
        <v>9.2835299257317601E-4</v>
      </c>
      <c r="AR2430" t="str">
        <f t="shared" si="1327"/>
        <v>Spotsylvania</v>
      </c>
      <c r="AS2430" t="s">
        <v>198</v>
      </c>
      <c r="AT2430" s="184"/>
      <c r="AV2430" s="97">
        <v>51</v>
      </c>
      <c r="AW2430" s="99">
        <v>177</v>
      </c>
      <c r="AX2430" s="105">
        <f t="shared" si="1328"/>
        <v>51177</v>
      </c>
      <c r="AZ2430" s="7" t="s">
        <v>2951</v>
      </c>
      <c r="BA2430" t="s">
        <v>3184</v>
      </c>
    </row>
    <row r="2431" spans="1:53" hidden="1" outlineLevel="1">
      <c r="A2431" t="s">
        <v>2980</v>
      </c>
      <c r="B2431" t="s">
        <v>198</v>
      </c>
      <c r="C2431" s="1">
        <f t="shared" si="1313"/>
        <v>20466</v>
      </c>
      <c r="D2431" s="7">
        <f>IF(R2431&gt;0,RANK(R2431,(R2431:T2431,U2431:AI2431)),0)</f>
        <v>4</v>
      </c>
      <c r="E2431" s="7">
        <f>IF(S2431&gt;0,RANK(S2431,(R2431:T2431,U2431:AI2431)),0)</f>
        <v>6</v>
      </c>
      <c r="F2431" s="7">
        <f>IF(T2431&gt;0,RANK(T2431,(R2431:T2431,U2431:AI2431)),0)</f>
        <v>2</v>
      </c>
      <c r="G2431" s="7">
        <f>IF(U2431&gt;0,RANK(U2431,(R2431:T2431,U2431:AI2431)),0)</f>
        <v>3</v>
      </c>
      <c r="H2431" s="7">
        <f t="shared" si="1314"/>
        <v>1</v>
      </c>
      <c r="I2431" s="49">
        <f t="shared" si="1315"/>
        <v>1043</v>
      </c>
      <c r="J2431" s="177">
        <f t="shared" si="1316"/>
        <v>5.0962572070751493E-2</v>
      </c>
      <c r="K2431" s="2"/>
      <c r="L2431" s="2">
        <f t="shared" si="1317"/>
        <v>8.5312225153913804E-2</v>
      </c>
      <c r="M2431" s="2">
        <f t="shared" si="1318"/>
        <v>4.0066451675950356E-3</v>
      </c>
      <c r="N2431" s="2">
        <f t="shared" si="1319"/>
        <v>0.3076321704290042</v>
      </c>
      <c r="O2431" s="2">
        <f t="shared" si="1329"/>
        <v>0.17155281931007524</v>
      </c>
      <c r="P2431" s="2">
        <f t="shared" si="1320"/>
        <v>0.3585947424997557</v>
      </c>
      <c r="Q2431" s="2">
        <f t="shared" si="1312"/>
        <v>7.2901397439656013E-2</v>
      </c>
      <c r="R2431" s="1">
        <v>1746</v>
      </c>
      <c r="S2431" s="1">
        <v>82</v>
      </c>
      <c r="T2431" s="1">
        <v>6296</v>
      </c>
      <c r="U2431" s="1">
        <v>3511</v>
      </c>
      <c r="V2431" s="1">
        <v>7339</v>
      </c>
      <c r="W2431" s="1">
        <v>1347</v>
      </c>
      <c r="X2431" s="1">
        <v>30</v>
      </c>
      <c r="Y2431" s="1">
        <v>19</v>
      </c>
      <c r="Z2431" s="1">
        <v>45</v>
      </c>
      <c r="AD2431" s="1">
        <v>27</v>
      </c>
      <c r="AF2431" s="1">
        <v>7</v>
      </c>
      <c r="AG2431" s="1">
        <v>9</v>
      </c>
      <c r="AI2431" s="1">
        <v>8</v>
      </c>
      <c r="AK2431" s="7">
        <f t="shared" si="1321"/>
        <v>5</v>
      </c>
      <c r="AL2431" s="7">
        <f t="shared" si="1322"/>
        <v>8</v>
      </c>
      <c r="AM2431" s="7">
        <f t="shared" si="1323"/>
        <v>9</v>
      </c>
      <c r="AN2431" s="2">
        <f t="shared" si="1324"/>
        <v>6.5816476106713567E-2</v>
      </c>
      <c r="AO2431" s="2">
        <f t="shared" si="1325"/>
        <v>1.4658457930225739E-3</v>
      </c>
      <c r="AP2431" s="2">
        <f t="shared" si="1326"/>
        <v>9.2836900224763021E-4</v>
      </c>
      <c r="AR2431" t="str">
        <f t="shared" si="1327"/>
        <v>Stafford</v>
      </c>
      <c r="AS2431" t="s">
        <v>198</v>
      </c>
      <c r="AT2431" s="184">
        <v>1</v>
      </c>
      <c r="AV2431" s="97">
        <v>51</v>
      </c>
      <c r="AW2431" s="99">
        <v>179</v>
      </c>
      <c r="AX2431" s="105">
        <f t="shared" si="1328"/>
        <v>51179</v>
      </c>
      <c r="AZ2431" s="7" t="s">
        <v>2951</v>
      </c>
      <c r="BA2431" t="s">
        <v>3184</v>
      </c>
    </row>
    <row r="2432" spans="1:53" hidden="1" outlineLevel="1">
      <c r="A2432" t="s">
        <v>1095</v>
      </c>
      <c r="B2432" t="s">
        <v>198</v>
      </c>
      <c r="C2432" s="1">
        <f t="shared" si="1313"/>
        <v>797</v>
      </c>
      <c r="D2432" s="7">
        <f>IF(R2432&gt;0,RANK(R2432,(R2432:T2432,U2432:AI2432)),0)</f>
        <v>5</v>
      </c>
      <c r="E2432" s="7">
        <f>IF(S2432&gt;0,RANK(S2432,(R2432:T2432,U2432:AI2432)),0)</f>
        <v>6</v>
      </c>
      <c r="F2432" s="7">
        <f>IF(T2432&gt;0,RANK(T2432,(R2432:T2432,U2432:AI2432)),0)</f>
        <v>2</v>
      </c>
      <c r="G2432" s="7">
        <f>IF(U2432&gt;0,RANK(U2432,(R2432:T2432,U2432:AI2432)),0)</f>
        <v>3</v>
      </c>
      <c r="H2432" s="7">
        <f t="shared" si="1314"/>
        <v>1</v>
      </c>
      <c r="I2432" s="49">
        <f t="shared" si="1315"/>
        <v>182</v>
      </c>
      <c r="J2432" s="177">
        <f t="shared" si="1316"/>
        <v>0.22835633626097868</v>
      </c>
      <c r="K2432" s="2"/>
      <c r="L2432" s="2">
        <f t="shared" si="1317"/>
        <v>2.0075282308657464E-2</v>
      </c>
      <c r="M2432" s="2">
        <f t="shared" si="1318"/>
        <v>3.7641154328732747E-3</v>
      </c>
      <c r="N2432" s="2">
        <f t="shared" si="1319"/>
        <v>0.2258469259723965</v>
      </c>
      <c r="O2432" s="2">
        <f t="shared" si="1329"/>
        <v>0.20577164366373901</v>
      </c>
      <c r="P2432" s="2">
        <f t="shared" si="1320"/>
        <v>0.45420326223337515</v>
      </c>
      <c r="Q2432" s="2">
        <f t="shared" si="1312"/>
        <v>9.0338770388958545E-2</v>
      </c>
      <c r="R2432" s="1">
        <v>16</v>
      </c>
      <c r="S2432" s="1">
        <v>3</v>
      </c>
      <c r="T2432" s="1">
        <v>180</v>
      </c>
      <c r="U2432" s="1">
        <v>164</v>
      </c>
      <c r="V2432" s="1">
        <v>362</v>
      </c>
      <c r="W2432" s="1">
        <v>67</v>
      </c>
      <c r="X2432" s="1">
        <v>1</v>
      </c>
      <c r="Y2432" s="1">
        <v>0</v>
      </c>
      <c r="Z2432" s="1">
        <v>0</v>
      </c>
      <c r="AD2432" s="1">
        <v>1</v>
      </c>
      <c r="AF2432" s="1">
        <v>1</v>
      </c>
      <c r="AG2432" s="1">
        <v>0</v>
      </c>
      <c r="AI2432" s="1">
        <v>2</v>
      </c>
      <c r="AK2432" s="7">
        <f t="shared" si="1321"/>
        <v>4</v>
      </c>
      <c r="AL2432" s="7">
        <f t="shared" si="1322"/>
        <v>7</v>
      </c>
      <c r="AM2432" s="7">
        <f t="shared" si="1323"/>
        <v>0</v>
      </c>
      <c r="AN2432" s="2">
        <f t="shared" si="1324"/>
        <v>8.4065244667503133E-2</v>
      </c>
      <c r="AO2432" s="2">
        <f t="shared" si="1325"/>
        <v>1.2547051442910915E-3</v>
      </c>
      <c r="AP2432" s="2">
        <f t="shared" si="1326"/>
        <v>0</v>
      </c>
      <c r="AR2432" t="str">
        <f t="shared" si="1327"/>
        <v>Surry</v>
      </c>
      <c r="AS2432" t="s">
        <v>198</v>
      </c>
      <c r="AT2432" s="184">
        <v>3</v>
      </c>
      <c r="AV2432" s="97">
        <v>51</v>
      </c>
      <c r="AW2432" s="99">
        <v>181</v>
      </c>
      <c r="AX2432" s="105">
        <f t="shared" si="1328"/>
        <v>51181</v>
      </c>
      <c r="AZ2432" s="7" t="s">
        <v>2951</v>
      </c>
      <c r="BA2432" t="s">
        <v>3184</v>
      </c>
    </row>
    <row r="2433" spans="1:53" hidden="1" outlineLevel="1">
      <c r="A2433" t="s">
        <v>1135</v>
      </c>
      <c r="B2433" t="s">
        <v>198</v>
      </c>
      <c r="C2433" s="1">
        <f t="shared" si="1313"/>
        <v>893</v>
      </c>
      <c r="D2433" s="7">
        <f>IF(R2433&gt;0,RANK(R2433,(R2433:T2433,U2433:AI2433)),0)</f>
        <v>5</v>
      </c>
      <c r="E2433" s="7">
        <f>IF(S2433&gt;0,RANK(S2433,(R2433:T2433,U2433:AI2433)),0)</f>
        <v>6</v>
      </c>
      <c r="F2433" s="7">
        <f>IF(T2433&gt;0,RANK(T2433,(R2433:T2433,U2433:AI2433)),0)</f>
        <v>2</v>
      </c>
      <c r="G2433" s="7">
        <f>IF(U2433&gt;0,RANK(U2433,(R2433:T2433,U2433:AI2433)),0)</f>
        <v>3</v>
      </c>
      <c r="H2433" s="7">
        <f t="shared" si="1314"/>
        <v>1</v>
      </c>
      <c r="I2433" s="49">
        <f t="shared" si="1315"/>
        <v>237</v>
      </c>
      <c r="J2433" s="177">
        <f t="shared" si="1316"/>
        <v>0.26539753639417696</v>
      </c>
      <c r="K2433" s="2"/>
      <c r="L2433" s="2">
        <f t="shared" si="1317"/>
        <v>3.9193729003359462E-2</v>
      </c>
      <c r="M2433" s="2">
        <f t="shared" si="1318"/>
        <v>5.5991041433370659E-3</v>
      </c>
      <c r="N2433" s="2">
        <f t="shared" si="1319"/>
        <v>0.22732362821948487</v>
      </c>
      <c r="O2433" s="2">
        <f t="shared" si="1329"/>
        <v>0.16237402015677491</v>
      </c>
      <c r="P2433" s="2">
        <f t="shared" si="1320"/>
        <v>0.49272116461366183</v>
      </c>
      <c r="Q2433" s="2">
        <f t="shared" si="1312"/>
        <v>7.2788353863381727E-2</v>
      </c>
      <c r="R2433" s="1">
        <v>35</v>
      </c>
      <c r="S2433" s="1">
        <v>5</v>
      </c>
      <c r="T2433" s="1">
        <v>203</v>
      </c>
      <c r="U2433" s="1">
        <v>145</v>
      </c>
      <c r="V2433" s="1">
        <v>440</v>
      </c>
      <c r="W2433" s="1">
        <v>58</v>
      </c>
      <c r="X2433" s="1">
        <v>1</v>
      </c>
      <c r="Y2433" s="1">
        <v>1</v>
      </c>
      <c r="Z2433" s="1">
        <v>0</v>
      </c>
      <c r="AD2433" s="1">
        <v>1</v>
      </c>
      <c r="AF2433" s="1">
        <v>2</v>
      </c>
      <c r="AG2433" s="1">
        <v>2</v>
      </c>
      <c r="AI2433" s="1">
        <v>0</v>
      </c>
      <c r="AK2433" s="7">
        <f t="shared" si="1321"/>
        <v>4</v>
      </c>
      <c r="AL2433" s="7">
        <f t="shared" si="1322"/>
        <v>7</v>
      </c>
      <c r="AM2433" s="7">
        <f t="shared" si="1323"/>
        <v>7</v>
      </c>
      <c r="AN2433" s="2">
        <f t="shared" si="1324"/>
        <v>6.4949608062709968E-2</v>
      </c>
      <c r="AO2433" s="2">
        <f t="shared" si="1325"/>
        <v>1.1198208286674132E-3</v>
      </c>
      <c r="AP2433" s="2">
        <f t="shared" si="1326"/>
        <v>1.1198208286674132E-3</v>
      </c>
      <c r="AR2433" t="str">
        <f t="shared" si="1327"/>
        <v>Sussex</v>
      </c>
      <c r="AS2433" t="s">
        <v>198</v>
      </c>
      <c r="AT2433" s="184">
        <v>4</v>
      </c>
      <c r="AV2433" s="97">
        <v>51</v>
      </c>
      <c r="AW2433" s="99">
        <v>183</v>
      </c>
      <c r="AX2433" s="105">
        <f t="shared" si="1328"/>
        <v>51183</v>
      </c>
      <c r="AZ2433" s="7" t="s">
        <v>2951</v>
      </c>
      <c r="BA2433" t="s">
        <v>3184</v>
      </c>
    </row>
    <row r="2434" spans="1:53" hidden="1" outlineLevel="1">
      <c r="A2434" t="s">
        <v>3168</v>
      </c>
      <c r="B2434" t="s">
        <v>198</v>
      </c>
      <c r="C2434" s="1">
        <f t="shared" si="1313"/>
        <v>5907</v>
      </c>
      <c r="D2434" s="7">
        <f>IF(R2434&gt;0,RANK(R2434,(R2434:T2434,U2434:AI2434)),0)</f>
        <v>5</v>
      </c>
      <c r="E2434" s="7">
        <f>IF(S2434&gt;0,RANK(S2434,(R2434:T2434,U2434:AI2434)),0)</f>
        <v>6</v>
      </c>
      <c r="F2434" s="7">
        <f>IF(T2434&gt;0,RANK(T2434,(R2434:T2434,U2434:AI2434)),0)</f>
        <v>3</v>
      </c>
      <c r="G2434" s="7">
        <f>IF(U2434&gt;0,RANK(U2434,(R2434:T2434,U2434:AI2434)),0)</f>
        <v>2</v>
      </c>
      <c r="H2434" s="7">
        <f t="shared" si="1314"/>
        <v>1</v>
      </c>
      <c r="I2434" s="49">
        <f t="shared" si="1315"/>
        <v>2453</v>
      </c>
      <c r="J2434" s="177">
        <f t="shared" si="1316"/>
        <v>0.41527001862197394</v>
      </c>
      <c r="K2434" s="2"/>
      <c r="L2434" s="2">
        <f t="shared" si="1317"/>
        <v>3.6228203825969189E-2</v>
      </c>
      <c r="M2434" s="2">
        <f t="shared" si="1318"/>
        <v>2.3700694091755544E-3</v>
      </c>
      <c r="N2434" s="2">
        <f t="shared" si="1319"/>
        <v>0.15117657017098357</v>
      </c>
      <c r="O2434" s="2">
        <f t="shared" si="1329"/>
        <v>0.16387337057728119</v>
      </c>
      <c r="P2434" s="2">
        <f t="shared" si="1320"/>
        <v>0.57914338919925512</v>
      </c>
      <c r="Q2434" s="2">
        <f t="shared" si="1312"/>
        <v>6.7208396817335481E-2</v>
      </c>
      <c r="R2434" s="1">
        <v>214</v>
      </c>
      <c r="S2434" s="1">
        <v>14</v>
      </c>
      <c r="T2434" s="1">
        <v>893</v>
      </c>
      <c r="U2434" s="1">
        <v>968</v>
      </c>
      <c r="V2434" s="1">
        <v>3421</v>
      </c>
      <c r="W2434" s="1">
        <v>354</v>
      </c>
      <c r="X2434" s="1">
        <v>3</v>
      </c>
      <c r="Y2434" s="1">
        <v>6</v>
      </c>
      <c r="Z2434" s="1">
        <v>12</v>
      </c>
      <c r="AD2434" s="1">
        <v>12</v>
      </c>
      <c r="AF2434" s="1">
        <v>1</v>
      </c>
      <c r="AG2434" s="1">
        <v>3</v>
      </c>
      <c r="AI2434" s="1">
        <v>6</v>
      </c>
      <c r="AK2434" s="7">
        <f t="shared" si="1321"/>
        <v>4</v>
      </c>
      <c r="AL2434" s="7">
        <f t="shared" si="1322"/>
        <v>9</v>
      </c>
      <c r="AM2434" s="7">
        <f t="shared" si="1323"/>
        <v>8</v>
      </c>
      <c r="AN2434" s="2">
        <f t="shared" si="1324"/>
        <v>5.9928897917724731E-2</v>
      </c>
      <c r="AO2434" s="2">
        <f t="shared" si="1325"/>
        <v>5.0787201625190448E-4</v>
      </c>
      <c r="AP2434" s="2">
        <f t="shared" si="1326"/>
        <v>1.015744032503809E-3</v>
      </c>
      <c r="AR2434" t="str">
        <f t="shared" si="1327"/>
        <v>Tazewell</v>
      </c>
      <c r="AS2434" t="s">
        <v>198</v>
      </c>
      <c r="AT2434" s="184">
        <v>9</v>
      </c>
      <c r="AV2434" s="97">
        <v>51</v>
      </c>
      <c r="AW2434" s="99">
        <v>185</v>
      </c>
      <c r="AX2434" s="105">
        <f t="shared" si="1328"/>
        <v>51185</v>
      </c>
      <c r="AZ2434" s="7" t="s">
        <v>2951</v>
      </c>
      <c r="BA2434" t="s">
        <v>3184</v>
      </c>
    </row>
    <row r="2435" spans="1:53" hidden="1" outlineLevel="1">
      <c r="A2435" t="s">
        <v>1140</v>
      </c>
      <c r="B2435" t="s">
        <v>198</v>
      </c>
      <c r="C2435" s="1">
        <f t="shared" si="1313"/>
        <v>5181</v>
      </c>
      <c r="D2435" s="7">
        <f>IF(R2435&gt;0,RANK(R2435,(R2435:T2435,U2435:AI2435)),0)</f>
        <v>5</v>
      </c>
      <c r="E2435" s="7">
        <f>IF(S2435&gt;0,RANK(S2435,(R2435:T2435,U2435:AI2435)),0)</f>
        <v>7</v>
      </c>
      <c r="F2435" s="7">
        <f>IF(T2435&gt;0,RANK(T2435,(R2435:T2435,U2435:AI2435)),0)</f>
        <v>3</v>
      </c>
      <c r="G2435" s="7">
        <f>IF(U2435&gt;0,RANK(U2435,(R2435:T2435,U2435:AI2435)),0)</f>
        <v>2</v>
      </c>
      <c r="H2435" s="7">
        <f t="shared" si="1314"/>
        <v>1</v>
      </c>
      <c r="I2435" s="49">
        <f t="shared" si="1315"/>
        <v>712</v>
      </c>
      <c r="J2435" s="177">
        <f t="shared" si="1316"/>
        <v>0.13742520748890175</v>
      </c>
      <c r="K2435" s="2"/>
      <c r="L2435" s="2">
        <f t="shared" si="1317"/>
        <v>5.1341439876471724E-2</v>
      </c>
      <c r="M2435" s="2">
        <f t="shared" si="1318"/>
        <v>2.7021810461300907E-3</v>
      </c>
      <c r="N2435" s="2">
        <f t="shared" si="1319"/>
        <v>0.2285273113298591</v>
      </c>
      <c r="O2435" s="2">
        <f t="shared" si="1329"/>
        <v>0.25728623817795793</v>
      </c>
      <c r="P2435" s="2">
        <f t="shared" si="1320"/>
        <v>0.39471144566685967</v>
      </c>
      <c r="Q2435" s="2">
        <f t="shared" si="1312"/>
        <v>6.5431383902721407E-2</v>
      </c>
      <c r="R2435" s="1">
        <v>266</v>
      </c>
      <c r="S2435" s="1">
        <v>14</v>
      </c>
      <c r="T2435" s="1">
        <v>1184</v>
      </c>
      <c r="U2435" s="1">
        <v>1333</v>
      </c>
      <c r="V2435" s="1">
        <v>2045</v>
      </c>
      <c r="W2435" s="1">
        <v>291</v>
      </c>
      <c r="X2435" s="1">
        <v>8</v>
      </c>
      <c r="Y2435" s="1">
        <v>5</v>
      </c>
      <c r="Z2435" s="1">
        <v>25</v>
      </c>
      <c r="AD2435" s="1">
        <v>6</v>
      </c>
      <c r="AF2435" s="1">
        <v>2</v>
      </c>
      <c r="AG2435" s="1">
        <v>1</v>
      </c>
      <c r="AI2435" s="1">
        <v>1</v>
      </c>
      <c r="AK2435" s="7">
        <f t="shared" si="1321"/>
        <v>4</v>
      </c>
      <c r="AL2435" s="7">
        <f t="shared" si="1322"/>
        <v>8</v>
      </c>
      <c r="AM2435" s="7">
        <f t="shared" si="1323"/>
        <v>9</v>
      </c>
      <c r="AN2435" s="2">
        <f t="shared" si="1324"/>
        <v>5.61667631731326E-2</v>
      </c>
      <c r="AO2435" s="2">
        <f t="shared" si="1325"/>
        <v>1.5441034549314803E-3</v>
      </c>
      <c r="AP2435" s="2">
        <f t="shared" si="1326"/>
        <v>9.650646593321753E-4</v>
      </c>
      <c r="AR2435" t="str">
        <f t="shared" si="1327"/>
        <v>Warren</v>
      </c>
      <c r="AS2435" t="s">
        <v>198</v>
      </c>
      <c r="AT2435" s="184">
        <v>6</v>
      </c>
      <c r="AV2435" s="97">
        <v>51</v>
      </c>
      <c r="AW2435" s="99">
        <v>187</v>
      </c>
      <c r="AX2435" s="105">
        <f t="shared" si="1328"/>
        <v>51187</v>
      </c>
      <c r="AZ2435" s="7" t="s">
        <v>2951</v>
      </c>
      <c r="BA2435" t="s">
        <v>3184</v>
      </c>
    </row>
    <row r="2436" spans="1:53" hidden="1" outlineLevel="1">
      <c r="A2436" t="s">
        <v>637</v>
      </c>
      <c r="B2436" t="s">
        <v>198</v>
      </c>
      <c r="C2436" s="1">
        <f t="shared" si="1313"/>
        <v>7683</v>
      </c>
      <c r="D2436" s="7">
        <f>IF(R2436&gt;0,RANK(R2436,(R2436:T2436,U2436:AI2436)),0)</f>
        <v>5</v>
      </c>
      <c r="E2436" s="7">
        <f>IF(S2436&gt;0,RANK(S2436,(R2436:T2436,U2436:AI2436)),0)</f>
        <v>8</v>
      </c>
      <c r="F2436" s="7">
        <f>IF(T2436&gt;0,RANK(T2436,(R2436:T2436,U2436:AI2436)),0)</f>
        <v>3</v>
      </c>
      <c r="G2436" s="7">
        <f>IF(U2436&gt;0,RANK(U2436,(R2436:T2436,U2436:AI2436)),0)</f>
        <v>2</v>
      </c>
      <c r="H2436" s="7">
        <f t="shared" si="1314"/>
        <v>1</v>
      </c>
      <c r="I2436" s="49">
        <f t="shared" si="1315"/>
        <v>1457</v>
      </c>
      <c r="J2436" s="177">
        <f t="shared" si="1316"/>
        <v>0.18963946375113888</v>
      </c>
      <c r="K2436" s="2"/>
      <c r="L2436" s="2">
        <f t="shared" si="1317"/>
        <v>4.7637641546270988E-2</v>
      </c>
      <c r="M2436" s="2">
        <f t="shared" si="1318"/>
        <v>2.082519849017311E-3</v>
      </c>
      <c r="N2436" s="2">
        <f t="shared" si="1319"/>
        <v>0.20070285044904335</v>
      </c>
      <c r="O2436" s="2">
        <f t="shared" si="1329"/>
        <v>0.24469608225953404</v>
      </c>
      <c r="P2436" s="2">
        <f t="shared" si="1320"/>
        <v>0.43433554601067292</v>
      </c>
      <c r="Q2436" s="2">
        <f t="shared" si="1312"/>
        <v>7.0545359885461401E-2</v>
      </c>
      <c r="R2436" s="1">
        <v>366</v>
      </c>
      <c r="S2436" s="1">
        <v>16</v>
      </c>
      <c r="T2436" s="1">
        <v>1542</v>
      </c>
      <c r="U2436" s="1">
        <v>1880</v>
      </c>
      <c r="V2436" s="1">
        <v>3337</v>
      </c>
      <c r="W2436" s="1">
        <v>476</v>
      </c>
      <c r="X2436" s="1">
        <v>8</v>
      </c>
      <c r="Y2436" s="1">
        <v>10</v>
      </c>
      <c r="Z2436" s="1">
        <v>18</v>
      </c>
      <c r="AD2436" s="1">
        <v>19</v>
      </c>
      <c r="AF2436" s="1">
        <v>4</v>
      </c>
      <c r="AG2436" s="1">
        <v>4</v>
      </c>
      <c r="AI2436" s="1">
        <v>3</v>
      </c>
      <c r="AK2436" s="7">
        <f t="shared" si="1321"/>
        <v>4</v>
      </c>
      <c r="AL2436" s="7">
        <f t="shared" si="1322"/>
        <v>9</v>
      </c>
      <c r="AM2436" s="7">
        <f t="shared" si="1323"/>
        <v>8</v>
      </c>
      <c r="AN2436" s="2">
        <f t="shared" si="1324"/>
        <v>6.1954965508265E-2</v>
      </c>
      <c r="AO2436" s="2">
        <f t="shared" si="1325"/>
        <v>1.0412599245086555E-3</v>
      </c>
      <c r="AP2436" s="2">
        <f t="shared" si="1326"/>
        <v>1.3015749056358194E-3</v>
      </c>
      <c r="AR2436" t="str">
        <f t="shared" si="1327"/>
        <v>Washington</v>
      </c>
      <c r="AS2436" t="s">
        <v>198</v>
      </c>
      <c r="AT2436" s="184">
        <v>9</v>
      </c>
      <c r="AV2436" s="97">
        <v>51</v>
      </c>
      <c r="AW2436" s="99">
        <v>191</v>
      </c>
      <c r="AX2436" s="105">
        <f t="shared" si="1328"/>
        <v>51191</v>
      </c>
      <c r="AZ2436" s="7" t="s">
        <v>2951</v>
      </c>
      <c r="BA2436" t="s">
        <v>3184</v>
      </c>
    </row>
    <row r="2437" spans="1:53" hidden="1" outlineLevel="1">
      <c r="A2437" t="s">
        <v>1348</v>
      </c>
      <c r="B2437" t="s">
        <v>198</v>
      </c>
      <c r="C2437" s="1">
        <f t="shared" si="1313"/>
        <v>2054</v>
      </c>
      <c r="D2437" s="7">
        <f>IF(R2437&gt;0,RANK(R2437,(R2437:T2437,U2437:AI2437)),0)</f>
        <v>4</v>
      </c>
      <c r="E2437" s="7">
        <f>IF(S2437&gt;0,RANK(S2437,(R2437:T2437,U2437:AI2437)),0)</f>
        <v>6</v>
      </c>
      <c r="F2437" s="7">
        <f>IF(T2437&gt;0,RANK(T2437,(R2437:T2437,U2437:AI2437)),0)</f>
        <v>2</v>
      </c>
      <c r="G2437" s="7">
        <f>IF(U2437&gt;0,RANK(U2437,(R2437:T2437,U2437:AI2437)),0)</f>
        <v>3</v>
      </c>
      <c r="H2437" s="7">
        <f t="shared" si="1314"/>
        <v>1</v>
      </c>
      <c r="I2437" s="49">
        <f t="shared" si="1315"/>
        <v>558</v>
      </c>
      <c r="J2437" s="177">
        <f t="shared" si="1316"/>
        <v>0.27166504381694256</v>
      </c>
      <c r="K2437" s="2"/>
      <c r="L2437" s="2">
        <f t="shared" si="1317"/>
        <v>8.3252190847127552E-2</v>
      </c>
      <c r="M2437" s="2">
        <f t="shared" si="1318"/>
        <v>3.8948393378773127E-3</v>
      </c>
      <c r="N2437" s="2">
        <f t="shared" si="1319"/>
        <v>0.21616358325219084</v>
      </c>
      <c r="O2437" s="2">
        <f t="shared" si="1329"/>
        <v>0.13193768257059396</v>
      </c>
      <c r="P2437" s="2">
        <f t="shared" si="1320"/>
        <v>0.48782862706913338</v>
      </c>
      <c r="Q2437" s="2">
        <f t="shared" si="1312"/>
        <v>7.6923076923076927E-2</v>
      </c>
      <c r="R2437" s="1">
        <v>171</v>
      </c>
      <c r="S2437" s="1">
        <v>8</v>
      </c>
      <c r="T2437" s="1">
        <v>444</v>
      </c>
      <c r="U2437" s="1">
        <v>271</v>
      </c>
      <c r="V2437" s="1">
        <v>1002</v>
      </c>
      <c r="W2437" s="1">
        <v>147</v>
      </c>
      <c r="X2437" s="1">
        <v>1</v>
      </c>
      <c r="Y2437" s="1">
        <v>5</v>
      </c>
      <c r="Z2437" s="1">
        <v>3</v>
      </c>
      <c r="AD2437" s="1">
        <v>2</v>
      </c>
      <c r="AF2437" s="1">
        <v>0</v>
      </c>
      <c r="AG2437" s="1">
        <v>0</v>
      </c>
      <c r="AI2437" s="1">
        <v>0</v>
      </c>
      <c r="AK2437" s="7">
        <f t="shared" si="1321"/>
        <v>5</v>
      </c>
      <c r="AL2437" s="7">
        <f t="shared" si="1322"/>
        <v>9</v>
      </c>
      <c r="AM2437" s="7">
        <f t="shared" si="1323"/>
        <v>7</v>
      </c>
      <c r="AN2437" s="2">
        <f t="shared" si="1324"/>
        <v>7.1567672833495619E-2</v>
      </c>
      <c r="AO2437" s="2">
        <f t="shared" si="1325"/>
        <v>4.8685491723466409E-4</v>
      </c>
      <c r="AP2437" s="2">
        <f t="shared" si="1326"/>
        <v>2.4342745861733205E-3</v>
      </c>
      <c r="AR2437" t="str">
        <f t="shared" si="1327"/>
        <v>Westmoreland</v>
      </c>
      <c r="AS2437" t="s">
        <v>198</v>
      </c>
      <c r="AT2437" s="184">
        <v>1</v>
      </c>
      <c r="AV2437" s="97">
        <v>51</v>
      </c>
      <c r="AW2437" s="99">
        <v>193</v>
      </c>
      <c r="AX2437" s="105">
        <f t="shared" si="1328"/>
        <v>51193</v>
      </c>
      <c r="AZ2437" s="7" t="s">
        <v>2951</v>
      </c>
      <c r="BA2437" t="s">
        <v>3184</v>
      </c>
    </row>
    <row r="2438" spans="1:53" hidden="1" outlineLevel="1">
      <c r="A2438" t="s">
        <v>721</v>
      </c>
      <c r="B2438" t="s">
        <v>198</v>
      </c>
      <c r="C2438" s="1">
        <f t="shared" si="1313"/>
        <v>3692</v>
      </c>
      <c r="D2438" s="7">
        <f>IF(R2438&gt;0,RANK(R2438,(R2438:T2438,U2438:AI2438)),0)</f>
        <v>5</v>
      </c>
      <c r="E2438" s="7">
        <f>IF(S2438&gt;0,RANK(S2438,(R2438:T2438,U2438:AI2438)),0)</f>
        <v>9</v>
      </c>
      <c r="F2438" s="7">
        <f>IF(T2438&gt;0,RANK(T2438,(R2438:T2438,U2438:AI2438)),0)</f>
        <v>2</v>
      </c>
      <c r="G2438" s="7">
        <f>IF(U2438&gt;0,RANK(U2438,(R2438:T2438,U2438:AI2438)),0)</f>
        <v>3</v>
      </c>
      <c r="H2438" s="7">
        <f t="shared" si="1314"/>
        <v>1</v>
      </c>
      <c r="I2438" s="49">
        <f t="shared" si="1315"/>
        <v>1452</v>
      </c>
      <c r="J2438" s="177">
        <f t="shared" si="1316"/>
        <v>0.39328277356446373</v>
      </c>
      <c r="K2438" s="2"/>
      <c r="L2438" s="2">
        <f t="shared" si="1317"/>
        <v>2.8981581798483206E-2</v>
      </c>
      <c r="M2438" s="2">
        <f t="shared" si="1318"/>
        <v>1.6251354279523294E-3</v>
      </c>
      <c r="N2438" s="2">
        <f t="shared" si="1319"/>
        <v>0.17361863488624052</v>
      </c>
      <c r="O2438" s="2">
        <f t="shared" si="1329"/>
        <v>0.14111592632719394</v>
      </c>
      <c r="P2438" s="2">
        <f t="shared" si="1320"/>
        <v>0.56690140845070425</v>
      </c>
      <c r="Q2438" s="2">
        <f t="shared" si="1312"/>
        <v>8.7757313109425805E-2</v>
      </c>
      <c r="R2438" s="1">
        <v>107</v>
      </c>
      <c r="S2438" s="1">
        <v>6</v>
      </c>
      <c r="T2438" s="1">
        <v>641</v>
      </c>
      <c r="U2438" s="1">
        <v>521</v>
      </c>
      <c r="V2438" s="1">
        <v>2093</v>
      </c>
      <c r="W2438" s="1">
        <v>291</v>
      </c>
      <c r="X2438" s="1">
        <v>2</v>
      </c>
      <c r="Y2438" s="1">
        <v>4</v>
      </c>
      <c r="Z2438" s="1">
        <v>7</v>
      </c>
      <c r="AD2438" s="1">
        <v>11</v>
      </c>
      <c r="AF2438" s="1">
        <v>2</v>
      </c>
      <c r="AG2438" s="1">
        <v>0</v>
      </c>
      <c r="AI2438" s="1">
        <v>7</v>
      </c>
      <c r="AK2438" s="7">
        <f t="shared" si="1321"/>
        <v>4</v>
      </c>
      <c r="AL2438" s="7">
        <f t="shared" si="1322"/>
        <v>9</v>
      </c>
      <c r="AM2438" s="7">
        <f t="shared" si="1323"/>
        <v>8</v>
      </c>
      <c r="AN2438" s="2">
        <f t="shared" si="1324"/>
        <v>7.8819068255687977E-2</v>
      </c>
      <c r="AO2438" s="2">
        <f t="shared" si="1325"/>
        <v>5.4171180931744309E-4</v>
      </c>
      <c r="AP2438" s="2">
        <f t="shared" si="1326"/>
        <v>1.0834236186348862E-3</v>
      </c>
      <c r="AR2438" t="str">
        <f t="shared" si="1327"/>
        <v>Wise</v>
      </c>
      <c r="AS2438" t="s">
        <v>198</v>
      </c>
      <c r="AT2438" s="184">
        <v>9</v>
      </c>
      <c r="AV2438" s="97">
        <v>51</v>
      </c>
      <c r="AW2438" s="99">
        <v>195</v>
      </c>
      <c r="AX2438" s="105">
        <f t="shared" si="1328"/>
        <v>51195</v>
      </c>
      <c r="AZ2438" s="7" t="s">
        <v>2951</v>
      </c>
      <c r="BA2438" t="s">
        <v>3184</v>
      </c>
    </row>
    <row r="2439" spans="1:53" hidden="1" outlineLevel="1">
      <c r="A2439" t="s">
        <v>2877</v>
      </c>
      <c r="B2439" t="s">
        <v>198</v>
      </c>
      <c r="C2439" s="1">
        <f t="shared" si="1313"/>
        <v>3491</v>
      </c>
      <c r="D2439" s="7">
        <f>IF(R2439&gt;0,RANK(R2439,(R2439:T2439,U2439:AI2439)),0)</f>
        <v>5</v>
      </c>
      <c r="E2439" s="7">
        <f>IF(S2439&gt;0,RANK(S2439,(R2439:T2439,U2439:AI2439)),0)</f>
        <v>7</v>
      </c>
      <c r="F2439" s="7">
        <f>IF(T2439&gt;0,RANK(T2439,(R2439:T2439,U2439:AI2439)),0)</f>
        <v>2</v>
      </c>
      <c r="G2439" s="7">
        <f>IF(U2439&gt;0,RANK(U2439,(R2439:T2439,U2439:AI2439)),0)</f>
        <v>3</v>
      </c>
      <c r="H2439" s="7">
        <f t="shared" si="1314"/>
        <v>1</v>
      </c>
      <c r="I2439" s="49">
        <f t="shared" si="1315"/>
        <v>1227</v>
      </c>
      <c r="J2439" s="177">
        <f t="shared" si="1316"/>
        <v>0.3514752219994271</v>
      </c>
      <c r="K2439" s="2"/>
      <c r="L2439" s="2">
        <f t="shared" si="1317"/>
        <v>4.2394729303924378E-2</v>
      </c>
      <c r="M2439" s="2">
        <f t="shared" si="1318"/>
        <v>2.0051561157261532E-3</v>
      </c>
      <c r="N2439" s="2">
        <f t="shared" si="1319"/>
        <v>0.18504726439415639</v>
      </c>
      <c r="O2439" s="2">
        <f t="shared" si="1329"/>
        <v>0.15296476654253796</v>
      </c>
      <c r="P2439" s="2">
        <f t="shared" si="1320"/>
        <v>0.53652248639358346</v>
      </c>
      <c r="Q2439" s="2">
        <f t="shared" si="1312"/>
        <v>8.1065597250071564E-2</v>
      </c>
      <c r="R2439" s="1">
        <v>148</v>
      </c>
      <c r="S2439" s="1">
        <v>7</v>
      </c>
      <c r="T2439" s="1">
        <v>646</v>
      </c>
      <c r="U2439" s="1">
        <v>534</v>
      </c>
      <c r="V2439" s="1">
        <v>1873</v>
      </c>
      <c r="W2439" s="1">
        <v>260</v>
      </c>
      <c r="X2439" s="1">
        <v>1</v>
      </c>
      <c r="Y2439" s="1">
        <v>3</v>
      </c>
      <c r="Z2439" s="1">
        <v>6</v>
      </c>
      <c r="AD2439" s="1">
        <v>13</v>
      </c>
      <c r="AF2439" s="1">
        <v>0</v>
      </c>
      <c r="AG2439" s="1">
        <v>0</v>
      </c>
      <c r="AI2439" s="1">
        <v>0</v>
      </c>
      <c r="AK2439" s="7">
        <f t="shared" si="1321"/>
        <v>4</v>
      </c>
      <c r="AL2439" s="7">
        <f t="shared" si="1322"/>
        <v>9</v>
      </c>
      <c r="AM2439" s="7">
        <f t="shared" si="1323"/>
        <v>8</v>
      </c>
      <c r="AN2439" s="2">
        <f t="shared" si="1324"/>
        <v>7.4477227155542822E-2</v>
      </c>
      <c r="AO2439" s="2">
        <f t="shared" si="1325"/>
        <v>2.8645087367516471E-4</v>
      </c>
      <c r="AP2439" s="2">
        <f t="shared" si="1326"/>
        <v>8.5935262102549413E-4</v>
      </c>
      <c r="AR2439" t="str">
        <f t="shared" si="1327"/>
        <v>Wythe</v>
      </c>
      <c r="AS2439" t="s">
        <v>198</v>
      </c>
      <c r="AT2439" s="184">
        <v>9</v>
      </c>
      <c r="AV2439" s="97">
        <v>51</v>
      </c>
      <c r="AW2439" s="99">
        <v>197</v>
      </c>
      <c r="AX2439" s="105">
        <f t="shared" si="1328"/>
        <v>51197</v>
      </c>
      <c r="AZ2439" s="7" t="s">
        <v>2951</v>
      </c>
      <c r="BA2439" t="s">
        <v>3184</v>
      </c>
    </row>
    <row r="2440" spans="1:53" hidden="1" outlineLevel="1">
      <c r="A2440" t="s">
        <v>937</v>
      </c>
      <c r="B2440" t="s">
        <v>198</v>
      </c>
      <c r="C2440" s="1">
        <f t="shared" si="1313"/>
        <v>11992</v>
      </c>
      <c r="D2440" s="7">
        <f>IF(R2440&gt;0,RANK(R2440,(R2440:T2440,U2440:AI2440)),0)</f>
        <v>4</v>
      </c>
      <c r="E2440" s="7">
        <f>IF(S2440&gt;0,RANK(S2440,(R2440:T2440,U2440:AI2440)),0)</f>
        <v>6</v>
      </c>
      <c r="F2440" s="7">
        <f>IF(T2440&gt;0,RANK(T2440,(R2440:T2440,U2440:AI2440)),0)</f>
        <v>1</v>
      </c>
      <c r="G2440" s="7">
        <f>IF(U2440&gt;0,RANK(U2440,(R2440:T2440,U2440:AI2440)),0)</f>
        <v>3</v>
      </c>
      <c r="H2440" s="7">
        <f t="shared" si="1314"/>
        <v>2</v>
      </c>
      <c r="I2440" s="49">
        <f t="shared" si="1315"/>
        <v>259</v>
      </c>
      <c r="J2440" s="177">
        <f t="shared" si="1316"/>
        <v>2.1597731821214144E-2</v>
      </c>
      <c r="K2440" s="2"/>
      <c r="L2440" s="2">
        <f t="shared" si="1317"/>
        <v>9.8148765843895924E-2</v>
      </c>
      <c r="M2440" s="2">
        <f t="shared" si="1318"/>
        <v>3.7525016677785192E-3</v>
      </c>
      <c r="N2440" s="2">
        <f t="shared" si="1319"/>
        <v>0.35356904603068712</v>
      </c>
      <c r="O2440" s="2">
        <f t="shared" si="1329"/>
        <v>0.14234489659773183</v>
      </c>
      <c r="P2440" s="2">
        <f t="shared" si="1320"/>
        <v>0.33197131420947296</v>
      </c>
      <c r="Q2440" s="2">
        <f t="shared" si="1312"/>
        <v>7.021347565043351E-2</v>
      </c>
      <c r="R2440" s="1">
        <v>1177</v>
      </c>
      <c r="S2440" s="1">
        <v>45</v>
      </c>
      <c r="T2440" s="1">
        <v>4240</v>
      </c>
      <c r="U2440" s="1">
        <v>1707</v>
      </c>
      <c r="V2440" s="1">
        <v>3981</v>
      </c>
      <c r="W2440" s="1">
        <v>738</v>
      </c>
      <c r="X2440" s="1">
        <v>11</v>
      </c>
      <c r="Y2440" s="1">
        <v>15</v>
      </c>
      <c r="Z2440" s="1">
        <v>34</v>
      </c>
      <c r="AD2440" s="1">
        <v>28</v>
      </c>
      <c r="AF2440" s="1">
        <v>9</v>
      </c>
      <c r="AG2440" s="1">
        <v>2</v>
      </c>
      <c r="AI2440" s="1">
        <v>5</v>
      </c>
      <c r="AK2440" s="7">
        <f t="shared" si="1321"/>
        <v>5</v>
      </c>
      <c r="AL2440" s="7">
        <f t="shared" si="1322"/>
        <v>9</v>
      </c>
      <c r="AM2440" s="7">
        <f t="shared" si="1323"/>
        <v>8</v>
      </c>
      <c r="AN2440" s="2">
        <f t="shared" si="1324"/>
        <v>6.1541027351567711E-2</v>
      </c>
      <c r="AO2440" s="2">
        <f t="shared" si="1325"/>
        <v>9.1727818545697128E-4</v>
      </c>
      <c r="AP2440" s="2">
        <f t="shared" si="1326"/>
        <v>1.2508338892595063E-3</v>
      </c>
      <c r="AR2440" t="str">
        <f t="shared" si="1327"/>
        <v>York</v>
      </c>
      <c r="AS2440" t="s">
        <v>198</v>
      </c>
      <c r="AT2440" s="184">
        <v>1</v>
      </c>
      <c r="AV2440" s="97">
        <v>51</v>
      </c>
      <c r="AW2440" s="99">
        <v>199</v>
      </c>
      <c r="AX2440" s="105">
        <f t="shared" si="1328"/>
        <v>51199</v>
      </c>
      <c r="AZ2440" s="7" t="s">
        <v>2951</v>
      </c>
      <c r="BA2440" t="s">
        <v>3184</v>
      </c>
    </row>
    <row r="2441" spans="1:53" hidden="1" outlineLevel="1">
      <c r="A2441" t="s">
        <v>2319</v>
      </c>
      <c r="B2441" t="s">
        <v>198</v>
      </c>
      <c r="C2441" s="1">
        <f t="shared" si="1313"/>
        <v>13584</v>
      </c>
      <c r="D2441" s="7">
        <f>IF(R2441&gt;0,RANK(R2441,(R2441:T2441,U2441:AI2441)),0)</f>
        <v>2</v>
      </c>
      <c r="E2441" s="7">
        <f>IF(S2441&gt;0,RANK(S2441,(R2441:T2441,U2441:AI2441)),0)</f>
        <v>6</v>
      </c>
      <c r="F2441" s="7">
        <f>IF(T2441&gt;0,RANK(T2441,(R2441:T2441,U2441:AI2441)),0)</f>
        <v>1</v>
      </c>
      <c r="G2441" s="7">
        <f>IF(U2441&gt;0,RANK(U2441,(R2441:T2441,U2441:AI2441)),0)</f>
        <v>4</v>
      </c>
      <c r="H2441" s="7">
        <f t="shared" si="1314"/>
        <v>3</v>
      </c>
      <c r="I2441" s="49">
        <f t="shared" si="1315"/>
        <v>3207</v>
      </c>
      <c r="J2441" s="177">
        <f t="shared" si="1316"/>
        <v>0.23608657243816256</v>
      </c>
      <c r="K2441" s="2"/>
      <c r="L2441" s="2">
        <f t="shared" si="1317"/>
        <v>0.23255300353356889</v>
      </c>
      <c r="M2441" s="2">
        <f t="shared" si="1318"/>
        <v>6.6254416961130744E-3</v>
      </c>
      <c r="N2441" s="2">
        <f t="shared" si="1319"/>
        <v>0.46863957597173145</v>
      </c>
      <c r="O2441" s="2">
        <f t="shared" si="1329"/>
        <v>7.6339811542991756E-2</v>
      </c>
      <c r="P2441" s="2">
        <f t="shared" si="1320"/>
        <v>0.18830977620730271</v>
      </c>
      <c r="Q2441" s="2">
        <f t="shared" si="1312"/>
        <v>2.7532391048292082E-2</v>
      </c>
      <c r="R2441" s="1">
        <v>3159</v>
      </c>
      <c r="S2441" s="1">
        <v>90</v>
      </c>
      <c r="T2441" s="1">
        <v>6366</v>
      </c>
      <c r="U2441" s="1">
        <v>1037</v>
      </c>
      <c r="V2441" s="1">
        <v>2558</v>
      </c>
      <c r="W2441" s="1">
        <v>272</v>
      </c>
      <c r="X2441" s="1">
        <v>13</v>
      </c>
      <c r="Y2441" s="1">
        <v>13</v>
      </c>
      <c r="Z2441" s="1">
        <v>36</v>
      </c>
      <c r="AD2441" s="1">
        <v>11</v>
      </c>
      <c r="AF2441" s="1">
        <v>6</v>
      </c>
      <c r="AG2441" s="1">
        <v>8</v>
      </c>
      <c r="AI2441" s="1">
        <v>15</v>
      </c>
      <c r="AK2441" s="7">
        <f t="shared" si="1321"/>
        <v>5</v>
      </c>
      <c r="AL2441" s="7">
        <f t="shared" si="1322"/>
        <v>8</v>
      </c>
      <c r="AM2441" s="7">
        <f t="shared" si="1323"/>
        <v>8</v>
      </c>
      <c r="AN2441" s="2">
        <f t="shared" si="1324"/>
        <v>2.0023557126030624E-2</v>
      </c>
      <c r="AO2441" s="2">
        <f t="shared" si="1325"/>
        <v>9.5700824499411069E-4</v>
      </c>
      <c r="AP2441" s="2">
        <f t="shared" si="1326"/>
        <v>9.5700824499411069E-4</v>
      </c>
      <c r="AR2441" t="str">
        <f t="shared" si="1327"/>
        <v>Alexandria</v>
      </c>
      <c r="AS2441" t="s">
        <v>198</v>
      </c>
      <c r="AT2441" s="184">
        <v>8</v>
      </c>
      <c r="AV2441" s="97">
        <v>51</v>
      </c>
      <c r="AW2441" s="99">
        <v>510</v>
      </c>
      <c r="AX2441" s="105">
        <f t="shared" si="1328"/>
        <v>51510</v>
      </c>
      <c r="AZ2441" s="7" t="s">
        <v>1029</v>
      </c>
      <c r="BA2441" t="s">
        <v>3184</v>
      </c>
    </row>
    <row r="2442" spans="1:53" hidden="1" outlineLevel="1">
      <c r="A2442" t="s">
        <v>2763</v>
      </c>
      <c r="B2442" t="s">
        <v>198</v>
      </c>
      <c r="C2442" s="1">
        <f t="shared" ref="C2442:C2471" si="1330">SUM(R2442:AI2442)</f>
        <v>2236</v>
      </c>
      <c r="D2442" s="7">
        <f>IF(R2442&gt;0,RANK(R2442,(R2442:T2442,U2442:AI2442)),0)</f>
        <v>5</v>
      </c>
      <c r="E2442" s="7">
        <f>IF(S2442&gt;0,RANK(S2442,(R2442:T2442,U2442:AI2442)),0)</f>
        <v>8</v>
      </c>
      <c r="F2442" s="7">
        <f>IF(T2442&gt;0,RANK(T2442,(R2442:T2442,U2442:AI2442)),0)</f>
        <v>3</v>
      </c>
      <c r="G2442" s="7">
        <f>IF(U2442&gt;0,RANK(U2442,(R2442:T2442,U2442:AI2442)),0)</f>
        <v>2</v>
      </c>
      <c r="H2442" s="7">
        <f t="shared" ref="H2442:H2472" si="1331">IF(V2442&gt;0,RANK(V2442,(R2442:AB2442)),0)</f>
        <v>1</v>
      </c>
      <c r="I2442" s="49">
        <f t="shared" ref="I2442:I2472" si="1332">MAX(R2442:AA2442)-LARGE(R2442:AA2442,2)</f>
        <v>446</v>
      </c>
      <c r="J2442" s="177">
        <f t="shared" si="1316"/>
        <v>0.19946332737030412</v>
      </c>
      <c r="K2442" s="2"/>
      <c r="L2442" s="2">
        <f t="shared" ref="L2442:L2471" si="1333">IF($C2442=0,"-",R2442/$C2442)</f>
        <v>3.8461538461538464E-2</v>
      </c>
      <c r="M2442" s="2">
        <f t="shared" ref="M2442:M2471" si="1334">IF($C2442=0,"-",S2442/$C2442)</f>
        <v>4.4722719141323793E-4</v>
      </c>
      <c r="N2442" s="2">
        <f t="shared" ref="N2442:N2471" si="1335">IF($C2442=0,"-",T2442/$C2442)</f>
        <v>0.20483005366726298</v>
      </c>
      <c r="O2442" s="2">
        <f t="shared" si="1329"/>
        <v>0.24239713774597496</v>
      </c>
      <c r="P2442" s="2">
        <f t="shared" ref="P2442:P2472" si="1336">IF($C2442=0,"-",V2442/$C2442)</f>
        <v>0.44186046511627908</v>
      </c>
      <c r="Q2442" s="2">
        <f t="shared" si="1312"/>
        <v>7.2003577817531417E-2</v>
      </c>
      <c r="R2442" s="1">
        <v>86</v>
      </c>
      <c r="S2442" s="1">
        <v>1</v>
      </c>
      <c r="T2442" s="1">
        <v>458</v>
      </c>
      <c r="U2442" s="1">
        <v>542</v>
      </c>
      <c r="V2442" s="1">
        <v>988</v>
      </c>
      <c r="W2442" s="1">
        <v>151</v>
      </c>
      <c r="X2442" s="1">
        <v>0</v>
      </c>
      <c r="Y2442" s="1">
        <v>0</v>
      </c>
      <c r="Z2442" s="1">
        <v>3</v>
      </c>
      <c r="AD2442" s="1">
        <v>7</v>
      </c>
      <c r="AF2442" s="1">
        <v>0</v>
      </c>
      <c r="AG2442" s="1">
        <v>0</v>
      </c>
      <c r="AI2442" s="1">
        <v>0</v>
      </c>
      <c r="AK2442" s="7">
        <f t="shared" ref="AK2442:AK2472" si="1337">IF(W2442&gt;0,RANK(W2442,(R2442:AB2442)),0)</f>
        <v>4</v>
      </c>
      <c r="AL2442" s="7">
        <f t="shared" ref="AL2442:AL2472" si="1338">IF(X2442&gt;0,RANK(X2442,(R2442:AB2442)),0)</f>
        <v>0</v>
      </c>
      <c r="AM2442" s="7">
        <f t="shared" ref="AM2442:AM2472" si="1339">IF(Y2442&gt;0,RANK(Y2442,(R2442:AB2442)),0)</f>
        <v>0</v>
      </c>
      <c r="AN2442" s="2">
        <f t="shared" ref="AN2442:AN2472" si="1340">IF($C2442=0,"-",W2442/$C2442)</f>
        <v>6.7531305903398925E-2</v>
      </c>
      <c r="AO2442" s="2">
        <f t="shared" ref="AO2442:AO2472" si="1341">IF($C2442=0,"-",X2442/$C2442)</f>
        <v>0</v>
      </c>
      <c r="AP2442" s="2">
        <f t="shared" ref="AP2442:AP2472" si="1342">IF($C2442=0,"-",Y2442/$C2442)</f>
        <v>0</v>
      </c>
      <c r="AR2442" t="str">
        <f t="shared" ref="AR2442:AR2472" si="1343">A2442</f>
        <v>Bristol</v>
      </c>
      <c r="AS2442" t="s">
        <v>198</v>
      </c>
      <c r="AT2442" s="184">
        <v>9</v>
      </c>
      <c r="AV2442" s="97">
        <v>51</v>
      </c>
      <c r="AW2442" s="99">
        <v>520</v>
      </c>
      <c r="AX2442" s="105">
        <f t="shared" ref="AX2442:AX2472" si="1344">AV2442*1000+AW2442</f>
        <v>51520</v>
      </c>
      <c r="AZ2442" s="7" t="s">
        <v>1029</v>
      </c>
      <c r="BA2442" t="s">
        <v>3184</v>
      </c>
    </row>
    <row r="2443" spans="1:53" hidden="1" outlineLevel="1">
      <c r="A2443" t="s">
        <v>3141</v>
      </c>
      <c r="B2443" t="s">
        <v>198</v>
      </c>
      <c r="C2443" s="1">
        <f t="shared" si="1330"/>
        <v>603</v>
      </c>
      <c r="D2443" s="7">
        <f>IF(R2443&gt;0,RANK(R2443,(R2443:T2443,U2443:AI2443)),0)</f>
        <v>5</v>
      </c>
      <c r="E2443" s="7">
        <f>IF(S2443&gt;0,RANK(S2443,(R2443:T2443,U2443:AI2443)),0)</f>
        <v>6</v>
      </c>
      <c r="F2443" s="7">
        <f>IF(T2443&gt;0,RANK(T2443,(R2443:T2443,U2443:AI2443)),0)</f>
        <v>2</v>
      </c>
      <c r="G2443" s="7">
        <f>IF(U2443&gt;0,RANK(U2443,(R2443:T2443,U2443:AI2443)),0)</f>
        <v>3</v>
      </c>
      <c r="H2443" s="7">
        <f t="shared" si="1331"/>
        <v>1</v>
      </c>
      <c r="I2443" s="49">
        <f t="shared" si="1332"/>
        <v>15</v>
      </c>
      <c r="J2443" s="177">
        <f t="shared" si="1316"/>
        <v>2.4875621890547265E-2</v>
      </c>
      <c r="K2443" s="2"/>
      <c r="L2443" s="2">
        <f t="shared" si="1333"/>
        <v>6.4676616915422883E-2</v>
      </c>
      <c r="M2443" s="2">
        <f t="shared" si="1334"/>
        <v>4.9751243781094526E-3</v>
      </c>
      <c r="N2443" s="2">
        <f t="shared" si="1335"/>
        <v>0.29850746268656714</v>
      </c>
      <c r="O2443" s="2">
        <f t="shared" si="1329"/>
        <v>0.18076285240464346</v>
      </c>
      <c r="P2443" s="2">
        <f t="shared" si="1336"/>
        <v>0.32338308457711445</v>
      </c>
      <c r="Q2443" s="2">
        <f t="shared" si="1312"/>
        <v>0.12769485903814259</v>
      </c>
      <c r="R2443" s="1">
        <v>39</v>
      </c>
      <c r="S2443" s="1">
        <v>3</v>
      </c>
      <c r="T2443" s="1">
        <v>180</v>
      </c>
      <c r="U2443" s="1">
        <v>109</v>
      </c>
      <c r="V2443" s="1">
        <v>195</v>
      </c>
      <c r="W2443" s="1">
        <v>70</v>
      </c>
      <c r="X2443" s="1">
        <v>1</v>
      </c>
      <c r="Y2443" s="1">
        <v>1</v>
      </c>
      <c r="Z2443" s="1">
        <v>2</v>
      </c>
      <c r="AD2443" s="1">
        <v>2</v>
      </c>
      <c r="AF2443" s="1">
        <v>0</v>
      </c>
      <c r="AG2443" s="1">
        <v>1</v>
      </c>
      <c r="AI2443" s="1">
        <v>0</v>
      </c>
      <c r="AK2443" s="7">
        <f t="shared" si="1337"/>
        <v>4</v>
      </c>
      <c r="AL2443" s="7">
        <f t="shared" si="1338"/>
        <v>8</v>
      </c>
      <c r="AM2443" s="7">
        <f t="shared" si="1339"/>
        <v>8</v>
      </c>
      <c r="AN2443" s="2">
        <f t="shared" si="1340"/>
        <v>0.11608623548922056</v>
      </c>
      <c r="AO2443" s="2">
        <f t="shared" si="1341"/>
        <v>1.658374792703151E-3</v>
      </c>
      <c r="AP2443" s="2">
        <f t="shared" si="1342"/>
        <v>1.658374792703151E-3</v>
      </c>
      <c r="AR2443" t="str">
        <f t="shared" si="1343"/>
        <v>Buena Vista</v>
      </c>
      <c r="AS2443" t="s">
        <v>198</v>
      </c>
      <c r="AT2443" s="184">
        <v>6</v>
      </c>
      <c r="AV2443" s="97">
        <v>51</v>
      </c>
      <c r="AW2443" s="99">
        <v>530</v>
      </c>
      <c r="AX2443" s="105">
        <f t="shared" si="1344"/>
        <v>51530</v>
      </c>
      <c r="AZ2443" s="7" t="s">
        <v>1029</v>
      </c>
      <c r="BA2443" t="s">
        <v>3184</v>
      </c>
    </row>
    <row r="2444" spans="1:53" hidden="1" outlineLevel="1">
      <c r="A2444" t="s">
        <v>1002</v>
      </c>
      <c r="B2444" t="s">
        <v>198</v>
      </c>
      <c r="C2444" s="1">
        <f t="shared" si="1330"/>
        <v>2833</v>
      </c>
      <c r="D2444" s="7">
        <f>IF(R2444&gt;0,RANK(R2444,(R2444:T2444,U2444:AI2444)),0)</f>
        <v>2</v>
      </c>
      <c r="E2444" s="7">
        <f>IF(S2444&gt;0,RANK(S2444,(R2444:T2444,U2444:AI2444)),0)</f>
        <v>6</v>
      </c>
      <c r="F2444" s="7">
        <f>IF(T2444&gt;0,RANK(T2444,(R2444:T2444,U2444:AI2444)),0)</f>
        <v>1</v>
      </c>
      <c r="G2444" s="7">
        <f>IF(U2444&gt;0,RANK(U2444,(R2444:T2444,U2444:AI2444)),0)</f>
        <v>4</v>
      </c>
      <c r="H2444" s="7">
        <f t="shared" si="1331"/>
        <v>3</v>
      </c>
      <c r="I2444" s="49">
        <f t="shared" si="1332"/>
        <v>823</v>
      </c>
      <c r="J2444" s="177">
        <f t="shared" si="1316"/>
        <v>0.29050476526650193</v>
      </c>
      <c r="K2444" s="2"/>
      <c r="L2444" s="2">
        <f t="shared" si="1333"/>
        <v>0.18566890222379104</v>
      </c>
      <c r="M2444" s="2">
        <f t="shared" si="1334"/>
        <v>7.4126367807977409E-3</v>
      </c>
      <c r="N2444" s="2">
        <f t="shared" si="1335"/>
        <v>0.476173667490293</v>
      </c>
      <c r="O2444" s="2">
        <f t="shared" si="1329"/>
        <v>0.11366043063889869</v>
      </c>
      <c r="P2444" s="2">
        <f t="shared" si="1336"/>
        <v>0.17260854218143312</v>
      </c>
      <c r="Q2444" s="2">
        <f t="shared" si="1312"/>
        <v>4.4475820684786393E-2</v>
      </c>
      <c r="R2444" s="1">
        <v>526</v>
      </c>
      <c r="S2444" s="1">
        <v>21</v>
      </c>
      <c r="T2444" s="1">
        <v>1349</v>
      </c>
      <c r="U2444" s="1">
        <v>322</v>
      </c>
      <c r="V2444" s="1">
        <v>489</v>
      </c>
      <c r="W2444" s="1">
        <v>104</v>
      </c>
      <c r="X2444" s="1">
        <v>1</v>
      </c>
      <c r="Y2444" s="1">
        <v>1</v>
      </c>
      <c r="Z2444" s="1">
        <v>15</v>
      </c>
      <c r="AD2444" s="1">
        <v>2</v>
      </c>
      <c r="AF2444" s="1">
        <v>0</v>
      </c>
      <c r="AG2444" s="1">
        <v>0</v>
      </c>
      <c r="AI2444" s="1">
        <v>3</v>
      </c>
      <c r="AK2444" s="7">
        <f t="shared" si="1337"/>
        <v>5</v>
      </c>
      <c r="AL2444" s="7">
        <f t="shared" si="1338"/>
        <v>8</v>
      </c>
      <c r="AM2444" s="7">
        <f t="shared" si="1339"/>
        <v>8</v>
      </c>
      <c r="AN2444" s="2">
        <f t="shared" si="1340"/>
        <v>3.6710201200141193E-2</v>
      </c>
      <c r="AO2444" s="2">
        <f t="shared" si="1341"/>
        <v>3.5298270384751147E-4</v>
      </c>
      <c r="AP2444" s="2">
        <f t="shared" si="1342"/>
        <v>3.5298270384751147E-4</v>
      </c>
      <c r="AR2444" t="str">
        <f t="shared" si="1343"/>
        <v>Charlottesville</v>
      </c>
      <c r="AS2444" t="s">
        <v>198</v>
      </c>
      <c r="AT2444" s="184">
        <v>5</v>
      </c>
      <c r="AV2444" s="97">
        <v>51</v>
      </c>
      <c r="AW2444" s="99">
        <v>540</v>
      </c>
      <c r="AX2444" s="105">
        <f t="shared" si="1344"/>
        <v>51540</v>
      </c>
      <c r="AZ2444" s="7" t="s">
        <v>1029</v>
      </c>
      <c r="BA2444" t="s">
        <v>3184</v>
      </c>
    </row>
    <row r="2445" spans="1:53" hidden="1" outlineLevel="1">
      <c r="A2445" t="s">
        <v>2978</v>
      </c>
      <c r="B2445" t="s">
        <v>198</v>
      </c>
      <c r="C2445" s="1">
        <f t="shared" si="1330"/>
        <v>28762</v>
      </c>
      <c r="D2445" s="7">
        <f>IF(R2445&gt;0,RANK(R2445,(R2445:T2445,U2445:AI2445)),0)</f>
        <v>5</v>
      </c>
      <c r="E2445" s="7">
        <f>IF(S2445&gt;0,RANK(S2445,(R2445:T2445,U2445:AI2445)),0)</f>
        <v>7</v>
      </c>
      <c r="F2445" s="7">
        <f>IF(T2445&gt;0,RANK(T2445,(R2445:T2445,U2445:AI2445)),0)</f>
        <v>2</v>
      </c>
      <c r="G2445" s="7">
        <f>IF(U2445&gt;0,RANK(U2445,(R2445:T2445,U2445:AI2445)),0)</f>
        <v>3</v>
      </c>
      <c r="H2445" s="7">
        <f t="shared" si="1331"/>
        <v>1</v>
      </c>
      <c r="I2445" s="49">
        <f t="shared" si="1332"/>
        <v>2571</v>
      </c>
      <c r="J2445" s="177">
        <f t="shared" si="1316"/>
        <v>8.9388776858354779E-2</v>
      </c>
      <c r="K2445" s="2"/>
      <c r="L2445" s="2">
        <f t="shared" si="1333"/>
        <v>6.0392184131840623E-2</v>
      </c>
      <c r="M2445" s="2">
        <f t="shared" si="1334"/>
        <v>2.5033029691954663E-3</v>
      </c>
      <c r="N2445" s="2">
        <f t="shared" si="1335"/>
        <v>0.30783672901745357</v>
      </c>
      <c r="O2445" s="2">
        <f t="shared" si="1329"/>
        <v>0.149016062860719</v>
      </c>
      <c r="P2445" s="2">
        <f t="shared" si="1336"/>
        <v>0.39722550587580835</v>
      </c>
      <c r="Q2445" s="2">
        <f t="shared" si="1312"/>
        <v>8.302621514498304E-2</v>
      </c>
      <c r="R2445" s="1">
        <v>1737</v>
      </c>
      <c r="S2445" s="1">
        <v>72</v>
      </c>
      <c r="T2445" s="1">
        <v>8854</v>
      </c>
      <c r="U2445" s="1">
        <v>4286</v>
      </c>
      <c r="V2445" s="1">
        <v>11425</v>
      </c>
      <c r="W2445" s="1">
        <v>2182</v>
      </c>
      <c r="X2445" s="1">
        <v>20</v>
      </c>
      <c r="Y2445" s="1">
        <v>26</v>
      </c>
      <c r="Z2445" s="1">
        <v>80</v>
      </c>
      <c r="AD2445" s="1">
        <v>44</v>
      </c>
      <c r="AF2445" s="1">
        <v>6</v>
      </c>
      <c r="AG2445" s="1">
        <v>10</v>
      </c>
      <c r="AI2445" s="1">
        <v>20</v>
      </c>
      <c r="AK2445" s="7">
        <f t="shared" si="1337"/>
        <v>4</v>
      </c>
      <c r="AL2445" s="7">
        <f t="shared" si="1338"/>
        <v>9</v>
      </c>
      <c r="AM2445" s="7">
        <f t="shared" si="1339"/>
        <v>8</v>
      </c>
      <c r="AN2445" s="2">
        <f t="shared" si="1340"/>
        <v>7.5863987205340377E-2</v>
      </c>
      <c r="AO2445" s="2">
        <f t="shared" si="1341"/>
        <v>6.9536193588762946E-4</v>
      </c>
      <c r="AP2445" s="2">
        <f t="shared" si="1342"/>
        <v>9.0397051665391836E-4</v>
      </c>
      <c r="AR2445" t="str">
        <f t="shared" si="1343"/>
        <v>Chesapeake</v>
      </c>
      <c r="AS2445" t="s">
        <v>198</v>
      </c>
      <c r="AT2445" s="184">
        <v>4</v>
      </c>
      <c r="AV2445" s="97">
        <v>51</v>
      </c>
      <c r="AW2445" s="99">
        <v>550</v>
      </c>
      <c r="AX2445" s="105">
        <f t="shared" si="1344"/>
        <v>51550</v>
      </c>
      <c r="AZ2445" s="7" t="s">
        <v>1029</v>
      </c>
      <c r="BA2445" t="s">
        <v>3184</v>
      </c>
    </row>
    <row r="2446" spans="1:53" hidden="1" outlineLevel="1">
      <c r="A2446" t="s">
        <v>2571</v>
      </c>
      <c r="B2446" t="s">
        <v>198</v>
      </c>
      <c r="C2446" s="1">
        <f t="shared" si="1330"/>
        <v>2901</v>
      </c>
      <c r="D2446" s="7">
        <f>IF(R2446&gt;0,RANK(R2446,(R2446:T2446,U2446:AI2446)),0)</f>
        <v>5</v>
      </c>
      <c r="E2446" s="7">
        <f>IF(S2446&gt;0,RANK(S2446,(R2446:T2446,U2446:AI2446)),0)</f>
        <v>7</v>
      </c>
      <c r="F2446" s="7">
        <f>IF(T2446&gt;0,RANK(T2446,(R2446:T2446,U2446:AI2446)),0)</f>
        <v>2</v>
      </c>
      <c r="G2446" s="7">
        <f>IF(U2446&gt;0,RANK(U2446,(R2446:T2446,U2446:AI2446)),0)</f>
        <v>3</v>
      </c>
      <c r="H2446" s="7">
        <f t="shared" si="1331"/>
        <v>1</v>
      </c>
      <c r="I2446" s="49">
        <f t="shared" si="1332"/>
        <v>661</v>
      </c>
      <c r="J2446" s="177">
        <f t="shared" si="1316"/>
        <v>0.22785246466735609</v>
      </c>
      <c r="K2446" s="2"/>
      <c r="L2446" s="2">
        <f t="shared" si="1333"/>
        <v>3.3436745949672525E-2</v>
      </c>
      <c r="M2446" s="2">
        <f t="shared" si="1334"/>
        <v>2.7576697690451569E-3</v>
      </c>
      <c r="N2446" s="2">
        <f t="shared" si="1335"/>
        <v>0.26059979317476734</v>
      </c>
      <c r="O2446" s="2">
        <f t="shared" si="1329"/>
        <v>0.14925887624956913</v>
      </c>
      <c r="P2446" s="2">
        <f t="shared" si="1336"/>
        <v>0.48845225784212343</v>
      </c>
      <c r="Q2446" s="2">
        <f t="shared" si="1312"/>
        <v>6.5494657014822488E-2</v>
      </c>
      <c r="R2446" s="1">
        <v>97</v>
      </c>
      <c r="S2446" s="1">
        <v>8</v>
      </c>
      <c r="T2446" s="1">
        <v>756</v>
      </c>
      <c r="U2446" s="1">
        <v>433</v>
      </c>
      <c r="V2446" s="1">
        <v>1417</v>
      </c>
      <c r="W2446" s="1">
        <v>162</v>
      </c>
      <c r="X2446" s="1">
        <v>2</v>
      </c>
      <c r="Y2446" s="1">
        <v>4</v>
      </c>
      <c r="Z2446" s="1">
        <v>13</v>
      </c>
      <c r="AD2446" s="1">
        <v>4</v>
      </c>
      <c r="AF2446" s="1">
        <v>1</v>
      </c>
      <c r="AG2446" s="1">
        <v>1</v>
      </c>
      <c r="AI2446" s="1">
        <v>3</v>
      </c>
      <c r="AK2446" s="7">
        <f t="shared" si="1337"/>
        <v>4</v>
      </c>
      <c r="AL2446" s="7">
        <f t="shared" si="1338"/>
        <v>9</v>
      </c>
      <c r="AM2446" s="7">
        <f t="shared" si="1339"/>
        <v>8</v>
      </c>
      <c r="AN2446" s="2">
        <f t="shared" si="1340"/>
        <v>5.5842812823164424E-2</v>
      </c>
      <c r="AO2446" s="2">
        <f t="shared" si="1341"/>
        <v>6.8941744226128923E-4</v>
      </c>
      <c r="AP2446" s="2">
        <f t="shared" si="1342"/>
        <v>1.3788348845225785E-3</v>
      </c>
      <c r="AR2446" t="str">
        <f t="shared" si="1343"/>
        <v>Colonial Heights</v>
      </c>
      <c r="AS2446" t="s">
        <v>198</v>
      </c>
      <c r="AT2446" s="184">
        <v>4</v>
      </c>
      <c r="AV2446" s="97">
        <v>51</v>
      </c>
      <c r="AW2446" s="99">
        <v>570</v>
      </c>
      <c r="AX2446" s="105">
        <f t="shared" si="1344"/>
        <v>51570</v>
      </c>
      <c r="AZ2446" s="7" t="s">
        <v>1029</v>
      </c>
      <c r="BA2446" t="s">
        <v>3184</v>
      </c>
    </row>
    <row r="2447" spans="1:53" hidden="1" outlineLevel="1">
      <c r="A2447" t="s">
        <v>2364</v>
      </c>
      <c r="B2447" t="s">
        <v>198</v>
      </c>
      <c r="C2447" s="1">
        <f t="shared" si="1330"/>
        <v>433</v>
      </c>
      <c r="D2447" s="7">
        <f>IF(R2447&gt;0,RANK(R2447,(R2447:T2447,U2447:AI2447)),0)</f>
        <v>5</v>
      </c>
      <c r="E2447" s="7">
        <f>IF(S2447&gt;0,RANK(S2447,(R2447:T2447,U2447:AI2447)),0)</f>
        <v>6</v>
      </c>
      <c r="F2447" s="7">
        <f>IF(T2447&gt;0,RANK(T2447,(R2447:T2447,U2447:AI2447)),0)</f>
        <v>2</v>
      </c>
      <c r="G2447" s="7">
        <f>IF(U2447&gt;0,RANK(U2447,(R2447:T2447,U2447:AI2447)),0)</f>
        <v>3</v>
      </c>
      <c r="H2447" s="7">
        <f t="shared" si="1331"/>
        <v>1</v>
      </c>
      <c r="I2447" s="49">
        <f t="shared" si="1332"/>
        <v>103</v>
      </c>
      <c r="J2447" s="177">
        <f t="shared" si="1316"/>
        <v>0.23787528868360278</v>
      </c>
      <c r="K2447" s="2"/>
      <c r="L2447" s="2">
        <f t="shared" si="1333"/>
        <v>6.2355658198614321E-2</v>
      </c>
      <c r="M2447" s="2">
        <f t="shared" si="1334"/>
        <v>4.6189376443418013E-3</v>
      </c>
      <c r="N2447" s="2">
        <f t="shared" si="1335"/>
        <v>0.23094688221709006</v>
      </c>
      <c r="O2447" s="2">
        <f t="shared" si="1329"/>
        <v>0.15473441108545036</v>
      </c>
      <c r="P2447" s="2">
        <f t="shared" si="1336"/>
        <v>0.46882217090069284</v>
      </c>
      <c r="Q2447" s="2">
        <f t="shared" si="1312"/>
        <v>7.8521939953810571E-2</v>
      </c>
      <c r="R2447" s="1">
        <v>27</v>
      </c>
      <c r="S2447" s="1">
        <v>2</v>
      </c>
      <c r="T2447" s="1">
        <v>100</v>
      </c>
      <c r="U2447" s="1">
        <v>67</v>
      </c>
      <c r="V2447" s="1">
        <v>203</v>
      </c>
      <c r="W2447" s="1">
        <v>32</v>
      </c>
      <c r="X2447" s="1">
        <v>0</v>
      </c>
      <c r="Y2447" s="1">
        <v>0</v>
      </c>
      <c r="Z2447" s="1">
        <v>1</v>
      </c>
      <c r="AD2447" s="1">
        <v>1</v>
      </c>
      <c r="AF2447" s="1">
        <v>0</v>
      </c>
      <c r="AG2447" s="1">
        <v>0</v>
      </c>
      <c r="AI2447" s="1">
        <v>0</v>
      </c>
      <c r="AK2447" s="7">
        <f t="shared" si="1337"/>
        <v>4</v>
      </c>
      <c r="AL2447" s="7">
        <f t="shared" si="1338"/>
        <v>0</v>
      </c>
      <c r="AM2447" s="7">
        <f t="shared" si="1339"/>
        <v>0</v>
      </c>
      <c r="AN2447" s="2">
        <f t="shared" si="1340"/>
        <v>7.3903002309468821E-2</v>
      </c>
      <c r="AO2447" s="2">
        <f t="shared" si="1341"/>
        <v>0</v>
      </c>
      <c r="AP2447" s="2">
        <f t="shared" si="1342"/>
        <v>0</v>
      </c>
      <c r="AR2447" t="str">
        <f t="shared" si="1343"/>
        <v>Covington</v>
      </c>
      <c r="AS2447" t="s">
        <v>198</v>
      </c>
      <c r="AT2447" s="184">
        <v>9</v>
      </c>
      <c r="AV2447" s="97">
        <v>51</v>
      </c>
      <c r="AW2447" s="99">
        <v>580</v>
      </c>
      <c r="AX2447" s="105">
        <f t="shared" si="1344"/>
        <v>51580</v>
      </c>
      <c r="AZ2447" s="7" t="s">
        <v>1029</v>
      </c>
      <c r="BA2447" t="s">
        <v>3184</v>
      </c>
    </row>
    <row r="2448" spans="1:53" hidden="1" outlineLevel="1">
      <c r="A2448" t="s">
        <v>2971</v>
      </c>
      <c r="B2448" t="s">
        <v>198</v>
      </c>
      <c r="C2448" s="1">
        <f t="shared" si="1330"/>
        <v>3284</v>
      </c>
      <c r="D2448" s="7">
        <f>IF(R2448&gt;0,RANK(R2448,(R2448:T2448,U2448:AI2448)),0)</f>
        <v>5</v>
      </c>
      <c r="E2448" s="7">
        <f>IF(S2448&gt;0,RANK(S2448,(R2448:T2448,U2448:AI2448)),0)</f>
        <v>6</v>
      </c>
      <c r="F2448" s="7">
        <f>IF(T2448&gt;0,RANK(T2448,(R2448:T2448,U2448:AI2448)),0)</f>
        <v>2</v>
      </c>
      <c r="G2448" s="7">
        <f>IF(U2448&gt;0,RANK(U2448,(R2448:T2448,U2448:AI2448)),0)</f>
        <v>3</v>
      </c>
      <c r="H2448" s="7">
        <f t="shared" si="1331"/>
        <v>1</v>
      </c>
      <c r="I2448" s="49">
        <f t="shared" si="1332"/>
        <v>726</v>
      </c>
      <c r="J2448" s="177">
        <f t="shared" si="1316"/>
        <v>0.22107186358099878</v>
      </c>
      <c r="K2448" s="2"/>
      <c r="L2448" s="2">
        <f t="shared" si="1333"/>
        <v>5.7247259439707675E-2</v>
      </c>
      <c r="M2448" s="2">
        <f t="shared" si="1334"/>
        <v>3.9585870889159557E-3</v>
      </c>
      <c r="N2448" s="2">
        <f t="shared" si="1335"/>
        <v>0.22137637028014617</v>
      </c>
      <c r="O2448" s="2">
        <f t="shared" si="1329"/>
        <v>0.18300852618757613</v>
      </c>
      <c r="P2448" s="2">
        <f t="shared" si="1336"/>
        <v>0.44244823386114496</v>
      </c>
      <c r="Q2448" s="2">
        <f t="shared" si="1312"/>
        <v>9.1961023142509202E-2</v>
      </c>
      <c r="R2448" s="1">
        <v>188</v>
      </c>
      <c r="S2448" s="1">
        <v>13</v>
      </c>
      <c r="T2448" s="1">
        <v>727</v>
      </c>
      <c r="U2448" s="1">
        <v>601</v>
      </c>
      <c r="V2448" s="1">
        <v>1453</v>
      </c>
      <c r="W2448" s="1">
        <v>274</v>
      </c>
      <c r="X2448" s="1">
        <v>0</v>
      </c>
      <c r="Y2448" s="1">
        <v>6</v>
      </c>
      <c r="Z2448" s="1">
        <v>8</v>
      </c>
      <c r="AD2448" s="1">
        <v>9</v>
      </c>
      <c r="AF2448" s="1">
        <v>2</v>
      </c>
      <c r="AG2448" s="1">
        <v>2</v>
      </c>
      <c r="AI2448" s="1">
        <v>1</v>
      </c>
      <c r="AK2448" s="7">
        <f t="shared" si="1337"/>
        <v>4</v>
      </c>
      <c r="AL2448" s="7">
        <f t="shared" si="1338"/>
        <v>0</v>
      </c>
      <c r="AM2448" s="7">
        <f t="shared" si="1339"/>
        <v>8</v>
      </c>
      <c r="AN2448" s="2">
        <f t="shared" si="1340"/>
        <v>8.3434835566382454E-2</v>
      </c>
      <c r="AO2448" s="2">
        <f t="shared" si="1341"/>
        <v>0</v>
      </c>
      <c r="AP2448" s="2">
        <f t="shared" si="1342"/>
        <v>1.8270401948842874E-3</v>
      </c>
      <c r="AR2448" t="str">
        <f t="shared" si="1343"/>
        <v>Danville</v>
      </c>
      <c r="AS2448" t="s">
        <v>198</v>
      </c>
      <c r="AT2448" s="184">
        <v>5</v>
      </c>
      <c r="AV2448" s="97">
        <v>51</v>
      </c>
      <c r="AW2448" s="99">
        <v>590</v>
      </c>
      <c r="AX2448" s="105">
        <f t="shared" si="1344"/>
        <v>51590</v>
      </c>
      <c r="AZ2448" s="7" t="s">
        <v>1029</v>
      </c>
      <c r="BA2448" t="s">
        <v>3184</v>
      </c>
    </row>
    <row r="2449" spans="1:53" hidden="1" outlineLevel="1">
      <c r="A2449" t="s">
        <v>647</v>
      </c>
      <c r="B2449" t="s">
        <v>198</v>
      </c>
      <c r="C2449" s="1">
        <f t="shared" si="1330"/>
        <v>383</v>
      </c>
      <c r="D2449" s="7">
        <f>IF(R2449&gt;0,RANK(R2449,(R2449:T2449,U2449:AI2449)),0)</f>
        <v>5</v>
      </c>
      <c r="E2449" s="7">
        <f>IF(S2449&gt;0,RANK(S2449,(R2449:T2449,U2449:AI2449)),0)</f>
        <v>6</v>
      </c>
      <c r="F2449" s="7">
        <f>IF(T2449&gt;0,RANK(T2449,(R2449:T2449,U2449:AI2449)),0)</f>
        <v>2</v>
      </c>
      <c r="G2449" s="7">
        <f>IF(U2449&gt;0,RANK(U2449,(R2449:T2449,U2449:AI2449)),0)</f>
        <v>3</v>
      </c>
      <c r="H2449" s="7">
        <f t="shared" si="1331"/>
        <v>1</v>
      </c>
      <c r="I2449" s="49">
        <f t="shared" si="1332"/>
        <v>76</v>
      </c>
      <c r="J2449" s="177">
        <f t="shared" si="1316"/>
        <v>0.19843342036553524</v>
      </c>
      <c r="K2449" s="2"/>
      <c r="L2449" s="2">
        <f t="shared" si="1333"/>
        <v>4.6997389033942558E-2</v>
      </c>
      <c r="M2449" s="2">
        <f t="shared" si="1334"/>
        <v>1.3054830287206266E-2</v>
      </c>
      <c r="N2449" s="2">
        <f t="shared" si="1335"/>
        <v>0.27154046997389036</v>
      </c>
      <c r="O2449" s="2">
        <f t="shared" si="1329"/>
        <v>0.10182767624020887</v>
      </c>
      <c r="P2449" s="2">
        <f t="shared" si="1336"/>
        <v>0.4699738903394256</v>
      </c>
      <c r="Q2449" s="2">
        <f t="shared" si="1312"/>
        <v>9.6605744125326409E-2</v>
      </c>
      <c r="R2449" s="1">
        <v>18</v>
      </c>
      <c r="S2449" s="1">
        <v>5</v>
      </c>
      <c r="T2449" s="1">
        <v>104</v>
      </c>
      <c r="U2449" s="1">
        <v>39</v>
      </c>
      <c r="V2449" s="1">
        <v>180</v>
      </c>
      <c r="W2449" s="1">
        <v>35</v>
      </c>
      <c r="X2449" s="1">
        <v>1</v>
      </c>
      <c r="Y2449" s="1">
        <v>1</v>
      </c>
      <c r="Z2449" s="1">
        <v>0</v>
      </c>
      <c r="AD2449" s="1">
        <v>0</v>
      </c>
      <c r="AF2449" s="1">
        <v>0</v>
      </c>
      <c r="AG2449" s="1">
        <v>0</v>
      </c>
      <c r="AI2449" s="1">
        <v>0</v>
      </c>
      <c r="AK2449" s="7">
        <f t="shared" si="1337"/>
        <v>4</v>
      </c>
      <c r="AL2449" s="7">
        <f t="shared" si="1338"/>
        <v>7</v>
      </c>
      <c r="AM2449" s="7">
        <f t="shared" si="1339"/>
        <v>7</v>
      </c>
      <c r="AN2449" s="2">
        <f t="shared" si="1340"/>
        <v>9.1383812010443863E-2</v>
      </c>
      <c r="AO2449" s="2">
        <f t="shared" si="1341"/>
        <v>2.6109660574412533E-3</v>
      </c>
      <c r="AP2449" s="2">
        <f t="shared" si="1342"/>
        <v>2.6109660574412533E-3</v>
      </c>
      <c r="AR2449" t="str">
        <f t="shared" si="1343"/>
        <v>Emporia</v>
      </c>
      <c r="AS2449" t="s">
        <v>198</v>
      </c>
      <c r="AT2449" s="184">
        <v>4</v>
      </c>
      <c r="AV2449" s="97">
        <v>51</v>
      </c>
      <c r="AW2449" s="99">
        <v>595</v>
      </c>
      <c r="AX2449" s="105">
        <f t="shared" si="1344"/>
        <v>51595</v>
      </c>
      <c r="AZ2449" s="7" t="s">
        <v>1029</v>
      </c>
      <c r="BA2449" t="s">
        <v>3184</v>
      </c>
    </row>
    <row r="2450" spans="1:53" hidden="1" outlineLevel="1">
      <c r="A2450" t="s">
        <v>2184</v>
      </c>
      <c r="B2450" t="s">
        <v>198</v>
      </c>
      <c r="C2450" s="1">
        <f t="shared" si="1330"/>
        <v>3045</v>
      </c>
      <c r="D2450" s="7">
        <f>IF(R2450&gt;0,RANK(R2450,(R2450:T2450,U2450:AI2450)),0)</f>
        <v>3</v>
      </c>
      <c r="E2450" s="7">
        <f>IF(S2450&gt;0,RANK(S2450,(R2450:T2450,U2450:AI2450)),0)</f>
        <v>7</v>
      </c>
      <c r="F2450" s="7">
        <f>IF(T2450&gt;0,RANK(T2450,(R2450:T2450,U2450:AI2450)),0)</f>
        <v>1</v>
      </c>
      <c r="G2450" s="7">
        <f>IF(U2450&gt;0,RANK(U2450,(R2450:T2450,U2450:AI2450)),0)</f>
        <v>4</v>
      </c>
      <c r="H2450" s="7">
        <f t="shared" si="1331"/>
        <v>2</v>
      </c>
      <c r="I2450" s="49">
        <f t="shared" si="1332"/>
        <v>362</v>
      </c>
      <c r="J2450" s="177">
        <f t="shared" si="1316"/>
        <v>0.11888341543513957</v>
      </c>
      <c r="K2450" s="2"/>
      <c r="L2450" s="2">
        <f t="shared" si="1333"/>
        <v>0.17077175697865354</v>
      </c>
      <c r="M2450" s="2">
        <f t="shared" si="1334"/>
        <v>3.9408866995073889E-3</v>
      </c>
      <c r="N2450" s="2">
        <f t="shared" si="1335"/>
        <v>0.36912972085385881</v>
      </c>
      <c r="O2450" s="2">
        <f t="shared" si="1329"/>
        <v>0.15894909688013137</v>
      </c>
      <c r="P2450" s="2">
        <f t="shared" si="1336"/>
        <v>0.25024630541871923</v>
      </c>
      <c r="Q2450" s="2">
        <f t="shared" si="1312"/>
        <v>4.6962233169129619E-2</v>
      </c>
      <c r="R2450" s="1">
        <v>520</v>
      </c>
      <c r="S2450" s="1">
        <v>12</v>
      </c>
      <c r="T2450" s="1">
        <v>1124</v>
      </c>
      <c r="U2450" s="1">
        <v>484</v>
      </c>
      <c r="V2450" s="1">
        <v>762</v>
      </c>
      <c r="W2450" s="1">
        <v>98</v>
      </c>
      <c r="X2450" s="1">
        <v>16</v>
      </c>
      <c r="Y2450" s="1">
        <v>3</v>
      </c>
      <c r="Z2450" s="1">
        <v>12</v>
      </c>
      <c r="AD2450" s="1">
        <v>7</v>
      </c>
      <c r="AF2450" s="1">
        <v>2</v>
      </c>
      <c r="AG2450" s="1">
        <v>1</v>
      </c>
      <c r="AI2450" s="1">
        <v>4</v>
      </c>
      <c r="AK2450" s="7">
        <f t="shared" si="1337"/>
        <v>5</v>
      </c>
      <c r="AL2450" s="7">
        <f t="shared" si="1338"/>
        <v>6</v>
      </c>
      <c r="AM2450" s="7">
        <f t="shared" si="1339"/>
        <v>9</v>
      </c>
      <c r="AN2450" s="2">
        <f t="shared" si="1340"/>
        <v>3.2183908045977011E-2</v>
      </c>
      <c r="AO2450" s="2">
        <f t="shared" si="1341"/>
        <v>5.2545155993431857E-3</v>
      </c>
      <c r="AP2450" s="2">
        <f t="shared" si="1342"/>
        <v>9.8522167487684722E-4</v>
      </c>
      <c r="AR2450" t="str">
        <f t="shared" si="1343"/>
        <v>Fairfax</v>
      </c>
      <c r="AS2450" t="s">
        <v>198</v>
      </c>
      <c r="AT2450" s="184">
        <v>11</v>
      </c>
      <c r="AV2450" s="97">
        <v>51</v>
      </c>
      <c r="AW2450" s="99">
        <v>600</v>
      </c>
      <c r="AX2450" s="105">
        <f t="shared" si="1344"/>
        <v>51600</v>
      </c>
      <c r="AZ2450" s="7" t="s">
        <v>1029</v>
      </c>
      <c r="BA2450" t="s">
        <v>3184</v>
      </c>
    </row>
    <row r="2451" spans="1:53" hidden="1" outlineLevel="1">
      <c r="A2451" t="s">
        <v>2650</v>
      </c>
      <c r="B2451" t="s">
        <v>198</v>
      </c>
      <c r="C2451" s="1">
        <f t="shared" si="1330"/>
        <v>1570</v>
      </c>
      <c r="D2451" s="7">
        <f>IF(R2451&gt;0,RANK(R2451,(R2451:T2451,U2451:AI2451)),0)</f>
        <v>2</v>
      </c>
      <c r="E2451" s="7">
        <f>IF(S2451&gt;0,RANK(S2451,(R2451:T2451,U2451:AI2451)),0)</f>
        <v>6</v>
      </c>
      <c r="F2451" s="7">
        <f>IF(T2451&gt;0,RANK(T2451,(R2451:T2451,U2451:AI2451)),0)</f>
        <v>1</v>
      </c>
      <c r="G2451" s="7">
        <f>IF(U2451&gt;0,RANK(U2451,(R2451:T2451,U2451:AI2451)),0)</f>
        <v>4</v>
      </c>
      <c r="H2451" s="7">
        <f t="shared" si="1331"/>
        <v>3</v>
      </c>
      <c r="I2451" s="49">
        <f t="shared" si="1332"/>
        <v>341</v>
      </c>
      <c r="J2451" s="177">
        <f t="shared" si="1316"/>
        <v>0.21719745222929937</v>
      </c>
      <c r="K2451" s="2"/>
      <c r="L2451" s="2">
        <f t="shared" si="1333"/>
        <v>0.23375796178343949</v>
      </c>
      <c r="M2451" s="2">
        <f t="shared" si="1334"/>
        <v>6.369426751592357E-3</v>
      </c>
      <c r="N2451" s="2">
        <f t="shared" si="1335"/>
        <v>0.45095541401273886</v>
      </c>
      <c r="O2451" s="2">
        <f t="shared" si="1329"/>
        <v>0.12165605095541401</v>
      </c>
      <c r="P2451" s="2">
        <f t="shared" si="1336"/>
        <v>0.15668789808917197</v>
      </c>
      <c r="Q2451" s="2">
        <f t="shared" si="1312"/>
        <v>3.057324840764325E-2</v>
      </c>
      <c r="R2451" s="1">
        <v>367</v>
      </c>
      <c r="S2451" s="1">
        <v>10</v>
      </c>
      <c r="T2451" s="1">
        <v>708</v>
      </c>
      <c r="U2451" s="1">
        <v>191</v>
      </c>
      <c r="V2451" s="1">
        <v>246</v>
      </c>
      <c r="W2451" s="1">
        <v>37</v>
      </c>
      <c r="X2451" s="1">
        <v>2</v>
      </c>
      <c r="Y2451" s="1">
        <v>3</v>
      </c>
      <c r="Z2451" s="1">
        <v>6</v>
      </c>
      <c r="AD2451" s="1">
        <v>0</v>
      </c>
      <c r="AF2451" s="1">
        <v>0</v>
      </c>
      <c r="AG2451" s="1">
        <v>0</v>
      </c>
      <c r="AI2451" s="1">
        <v>0</v>
      </c>
      <c r="AK2451" s="7">
        <f t="shared" si="1337"/>
        <v>5</v>
      </c>
      <c r="AL2451" s="7">
        <f t="shared" si="1338"/>
        <v>9</v>
      </c>
      <c r="AM2451" s="7">
        <f t="shared" si="1339"/>
        <v>8</v>
      </c>
      <c r="AN2451" s="2">
        <f t="shared" si="1340"/>
        <v>2.3566878980891721E-2</v>
      </c>
      <c r="AO2451" s="2">
        <f t="shared" si="1341"/>
        <v>1.2738853503184713E-3</v>
      </c>
      <c r="AP2451" s="2">
        <f t="shared" si="1342"/>
        <v>1.910828025477707E-3</v>
      </c>
      <c r="AR2451" t="str">
        <f t="shared" si="1343"/>
        <v>Falls Church</v>
      </c>
      <c r="AS2451" t="s">
        <v>198</v>
      </c>
      <c r="AT2451" s="184">
        <v>8</v>
      </c>
      <c r="AV2451" s="97">
        <v>51</v>
      </c>
      <c r="AW2451" s="99">
        <v>610</v>
      </c>
      <c r="AX2451" s="105">
        <f t="shared" si="1344"/>
        <v>51610</v>
      </c>
      <c r="AZ2451" s="7" t="s">
        <v>1029</v>
      </c>
      <c r="BA2451" t="s">
        <v>3184</v>
      </c>
    </row>
    <row r="2452" spans="1:53" hidden="1" outlineLevel="1">
      <c r="A2452" t="s">
        <v>2409</v>
      </c>
      <c r="B2452" t="s">
        <v>198</v>
      </c>
      <c r="C2452" s="1">
        <f t="shared" si="1330"/>
        <v>768</v>
      </c>
      <c r="D2452" s="7">
        <f>IF(R2452&gt;0,RANK(R2452,(R2452:T2452,U2452:AI2452)),0)</f>
        <v>4</v>
      </c>
      <c r="E2452" s="7">
        <f>IF(S2452&gt;0,RANK(S2452,(R2452:T2452,U2452:AI2452)),0)</f>
        <v>7</v>
      </c>
      <c r="F2452" s="7">
        <f>IF(T2452&gt;0,RANK(T2452,(R2452:T2452,U2452:AI2452)),0)</f>
        <v>2</v>
      </c>
      <c r="G2452" s="7">
        <f>IF(U2452&gt;0,RANK(U2452,(R2452:T2452,U2452:AI2452)),0)</f>
        <v>3</v>
      </c>
      <c r="H2452" s="7">
        <f t="shared" si="1331"/>
        <v>1</v>
      </c>
      <c r="I2452" s="49">
        <f t="shared" si="1332"/>
        <v>29</v>
      </c>
      <c r="J2452" s="177">
        <f t="shared" si="1316"/>
        <v>3.7760416666666664E-2</v>
      </c>
      <c r="K2452" s="2"/>
      <c r="L2452" s="2">
        <f t="shared" si="1333"/>
        <v>6.640625E-2</v>
      </c>
      <c r="M2452" s="2">
        <f t="shared" si="1334"/>
        <v>3.90625E-3</v>
      </c>
      <c r="N2452" s="2">
        <f t="shared" si="1335"/>
        <v>0.34114583333333331</v>
      </c>
      <c r="O2452" s="2">
        <f t="shared" si="1329"/>
        <v>0.13411458333333334</v>
      </c>
      <c r="P2452" s="2">
        <f t="shared" si="1336"/>
        <v>0.37890625</v>
      </c>
      <c r="Q2452" s="2">
        <f t="shared" si="1312"/>
        <v>7.552083333333337E-2</v>
      </c>
      <c r="R2452" s="1">
        <v>51</v>
      </c>
      <c r="S2452" s="1">
        <v>3</v>
      </c>
      <c r="T2452" s="1">
        <v>262</v>
      </c>
      <c r="U2452" s="1">
        <v>103</v>
      </c>
      <c r="V2452" s="1">
        <v>291</v>
      </c>
      <c r="W2452" s="1">
        <v>47</v>
      </c>
      <c r="X2452" s="1">
        <v>0</v>
      </c>
      <c r="Y2452" s="1">
        <v>0</v>
      </c>
      <c r="Z2452" s="1">
        <v>7</v>
      </c>
      <c r="AD2452" s="1">
        <v>2</v>
      </c>
      <c r="AF2452" s="1">
        <v>1</v>
      </c>
      <c r="AG2452" s="1">
        <v>0</v>
      </c>
      <c r="AI2452" s="1">
        <v>1</v>
      </c>
      <c r="AK2452" s="7">
        <f t="shared" si="1337"/>
        <v>5</v>
      </c>
      <c r="AL2452" s="7">
        <f t="shared" si="1338"/>
        <v>0</v>
      </c>
      <c r="AM2452" s="7">
        <f t="shared" si="1339"/>
        <v>0</v>
      </c>
      <c r="AN2452" s="2">
        <f t="shared" si="1340"/>
        <v>6.1197916666666664E-2</v>
      </c>
      <c r="AO2452" s="2">
        <f t="shared" si="1341"/>
        <v>0</v>
      </c>
      <c r="AP2452" s="2">
        <f t="shared" si="1342"/>
        <v>0</v>
      </c>
      <c r="AR2452" t="str">
        <f t="shared" si="1343"/>
        <v>Franklin</v>
      </c>
      <c r="AS2452" t="s">
        <v>198</v>
      </c>
      <c r="AT2452" s="184">
        <v>4</v>
      </c>
      <c r="AV2452" s="97">
        <v>51</v>
      </c>
      <c r="AW2452" s="99">
        <v>620</v>
      </c>
      <c r="AX2452" s="105">
        <f t="shared" si="1344"/>
        <v>51620</v>
      </c>
      <c r="AZ2452" s="7" t="s">
        <v>1029</v>
      </c>
      <c r="BA2452" t="s">
        <v>3184</v>
      </c>
    </row>
    <row r="2453" spans="1:53" hidden="1" outlineLevel="1">
      <c r="A2453" t="s">
        <v>1086</v>
      </c>
      <c r="B2453" t="s">
        <v>198</v>
      </c>
      <c r="C2453" s="1">
        <f t="shared" si="1330"/>
        <v>2285</v>
      </c>
      <c r="D2453" s="7">
        <f>IF(R2453&gt;0,RANK(R2453,(R2453:T2453,U2453:AI2453)),0)</f>
        <v>3</v>
      </c>
      <c r="E2453" s="7">
        <f>IF(S2453&gt;0,RANK(S2453,(R2453:T2453,U2453:AI2453)),0)</f>
        <v>6</v>
      </c>
      <c r="F2453" s="7">
        <f>IF(T2453&gt;0,RANK(T2453,(R2453:T2453,U2453:AI2453)),0)</f>
        <v>1</v>
      </c>
      <c r="G2453" s="7">
        <f>IF(U2453&gt;0,RANK(U2453,(R2453:T2453,U2453:AI2453)),0)</f>
        <v>4</v>
      </c>
      <c r="H2453" s="7">
        <f t="shared" si="1331"/>
        <v>2</v>
      </c>
      <c r="I2453" s="49">
        <f t="shared" si="1332"/>
        <v>38</v>
      </c>
      <c r="J2453" s="177">
        <f t="shared" si="1316"/>
        <v>1.663019693654267E-2</v>
      </c>
      <c r="K2453" s="2"/>
      <c r="L2453" s="2">
        <f t="shared" si="1333"/>
        <v>0.15054704595185994</v>
      </c>
      <c r="M2453" s="2">
        <f t="shared" si="1334"/>
        <v>6.12691466083151E-3</v>
      </c>
      <c r="N2453" s="2">
        <f t="shared" si="1335"/>
        <v>0.32647702407002188</v>
      </c>
      <c r="O2453" s="2">
        <f t="shared" si="1329"/>
        <v>0.13479212253829323</v>
      </c>
      <c r="P2453" s="2">
        <f t="shared" si="1336"/>
        <v>0.30984682713347922</v>
      </c>
      <c r="Q2453" s="2">
        <f t="shared" ref="Q2453:Q2516" si="1345">IF(C2453=0,"-",(1-L2453-M2453-N2453-O2453-P2453))</f>
        <v>7.2210065645514243E-2</v>
      </c>
      <c r="R2453" s="1">
        <v>344</v>
      </c>
      <c r="S2453" s="1">
        <v>14</v>
      </c>
      <c r="T2453" s="1">
        <v>746</v>
      </c>
      <c r="U2453" s="1">
        <v>308</v>
      </c>
      <c r="V2453" s="1">
        <v>708</v>
      </c>
      <c r="W2453" s="1">
        <v>134</v>
      </c>
      <c r="X2453" s="1">
        <v>4</v>
      </c>
      <c r="Y2453" s="1">
        <v>3</v>
      </c>
      <c r="Z2453" s="1">
        <v>11</v>
      </c>
      <c r="AD2453" s="1">
        <v>8</v>
      </c>
      <c r="AF2453" s="1">
        <v>2</v>
      </c>
      <c r="AG2453" s="1">
        <v>1</v>
      </c>
      <c r="AI2453" s="1">
        <v>2</v>
      </c>
      <c r="AK2453" s="7">
        <f t="shared" si="1337"/>
        <v>5</v>
      </c>
      <c r="AL2453" s="7">
        <f t="shared" si="1338"/>
        <v>8</v>
      </c>
      <c r="AM2453" s="7">
        <f t="shared" si="1339"/>
        <v>9</v>
      </c>
      <c r="AN2453" s="2">
        <f t="shared" si="1340"/>
        <v>5.8643326039387308E-2</v>
      </c>
      <c r="AO2453" s="2">
        <f t="shared" si="1341"/>
        <v>1.75054704595186E-3</v>
      </c>
      <c r="AP2453" s="2">
        <f t="shared" si="1342"/>
        <v>1.312910284463895E-3</v>
      </c>
      <c r="AR2453" t="str">
        <f t="shared" si="1343"/>
        <v>Fredericksburg</v>
      </c>
      <c r="AS2453" t="s">
        <v>198</v>
      </c>
      <c r="AT2453" s="184">
        <v>1</v>
      </c>
      <c r="AV2453" s="97">
        <v>51</v>
      </c>
      <c r="AW2453" s="99">
        <v>630</v>
      </c>
      <c r="AX2453" s="105">
        <f t="shared" si="1344"/>
        <v>51630</v>
      </c>
      <c r="AZ2453" s="7" t="s">
        <v>1029</v>
      </c>
      <c r="BA2453" t="s">
        <v>3184</v>
      </c>
    </row>
    <row r="2454" spans="1:53" hidden="1" outlineLevel="1">
      <c r="A2454" t="s">
        <v>2079</v>
      </c>
      <c r="B2454" t="s">
        <v>198</v>
      </c>
      <c r="C2454" s="1">
        <f t="shared" si="1330"/>
        <v>605</v>
      </c>
      <c r="D2454" s="7">
        <f>IF(R2454&gt;0,RANK(R2454,(R2454:T2454,U2454:AI2454)),0)</f>
        <v>5</v>
      </c>
      <c r="E2454" s="7">
        <f>IF(S2454&gt;0,RANK(S2454,(R2454:T2454,U2454:AI2454)),0)</f>
        <v>7</v>
      </c>
      <c r="F2454" s="7">
        <f>IF(T2454&gt;0,RANK(T2454,(R2454:T2454,U2454:AI2454)),0)</f>
        <v>2</v>
      </c>
      <c r="G2454" s="7">
        <f>IF(U2454&gt;0,RANK(U2454,(R2454:T2454,U2454:AI2454)),0)</f>
        <v>3</v>
      </c>
      <c r="H2454" s="7">
        <f t="shared" si="1331"/>
        <v>1</v>
      </c>
      <c r="I2454" s="49">
        <f t="shared" si="1332"/>
        <v>192</v>
      </c>
      <c r="J2454" s="177">
        <f t="shared" si="1316"/>
        <v>0.31735537190082647</v>
      </c>
      <c r="K2454" s="2"/>
      <c r="L2454" s="2">
        <f t="shared" si="1333"/>
        <v>6.4462809917355368E-2</v>
      </c>
      <c r="M2454" s="2">
        <f t="shared" si="1334"/>
        <v>1.652892561983471E-3</v>
      </c>
      <c r="N2454" s="2">
        <f t="shared" si="1335"/>
        <v>0.1834710743801653</v>
      </c>
      <c r="O2454" s="2">
        <f t="shared" si="1329"/>
        <v>0.12727272727272726</v>
      </c>
      <c r="P2454" s="2">
        <f t="shared" si="1336"/>
        <v>0.50082644628099171</v>
      </c>
      <c r="Q2454" s="2">
        <f t="shared" si="1345"/>
        <v>0.12231404958677694</v>
      </c>
      <c r="R2454" s="1">
        <v>39</v>
      </c>
      <c r="S2454" s="1">
        <v>1</v>
      </c>
      <c r="T2454" s="1">
        <v>111</v>
      </c>
      <c r="U2454" s="1">
        <v>77</v>
      </c>
      <c r="V2454" s="1">
        <v>303</v>
      </c>
      <c r="W2454" s="1">
        <v>69</v>
      </c>
      <c r="X2454" s="1">
        <v>0</v>
      </c>
      <c r="Y2454" s="1">
        <v>0</v>
      </c>
      <c r="Z2454" s="1">
        <v>1</v>
      </c>
      <c r="AD2454" s="1">
        <v>2</v>
      </c>
      <c r="AF2454" s="1">
        <v>1</v>
      </c>
      <c r="AG2454" s="1">
        <v>0</v>
      </c>
      <c r="AI2454" s="1">
        <v>1</v>
      </c>
      <c r="AK2454" s="7">
        <f t="shared" si="1337"/>
        <v>4</v>
      </c>
      <c r="AL2454" s="7">
        <f t="shared" si="1338"/>
        <v>0</v>
      </c>
      <c r="AM2454" s="7">
        <f t="shared" si="1339"/>
        <v>0</v>
      </c>
      <c r="AN2454" s="2">
        <f t="shared" si="1340"/>
        <v>0.1140495867768595</v>
      </c>
      <c r="AO2454" s="2">
        <f t="shared" si="1341"/>
        <v>0</v>
      </c>
      <c r="AP2454" s="2">
        <f t="shared" si="1342"/>
        <v>0</v>
      </c>
      <c r="AR2454" t="str">
        <f t="shared" si="1343"/>
        <v>Galax</v>
      </c>
      <c r="AS2454" t="s">
        <v>198</v>
      </c>
      <c r="AT2454" s="184">
        <v>9</v>
      </c>
      <c r="AV2454" s="97">
        <v>51</v>
      </c>
      <c r="AW2454" s="99">
        <v>640</v>
      </c>
      <c r="AX2454" s="105">
        <f t="shared" si="1344"/>
        <v>51640</v>
      </c>
      <c r="AZ2454" s="7" t="s">
        <v>1029</v>
      </c>
      <c r="BA2454" t="s">
        <v>3184</v>
      </c>
    </row>
    <row r="2455" spans="1:53" hidden="1" outlineLevel="1">
      <c r="A2455" t="s">
        <v>269</v>
      </c>
      <c r="B2455" t="s">
        <v>198</v>
      </c>
      <c r="C2455" s="1">
        <f t="shared" si="1330"/>
        <v>9533</v>
      </c>
      <c r="D2455" s="7">
        <f>IF(R2455&gt;0,RANK(R2455,(R2455:T2455,U2455:AI2455)),0)</f>
        <v>5</v>
      </c>
      <c r="E2455" s="7">
        <f>IF(S2455&gt;0,RANK(S2455,(R2455:T2455,U2455:AI2455)),0)</f>
        <v>6</v>
      </c>
      <c r="F2455" s="7">
        <f>IF(T2455&gt;0,RANK(T2455,(R2455:T2455,U2455:AI2455)),0)</f>
        <v>2</v>
      </c>
      <c r="G2455" s="7">
        <f>IF(U2455&gt;0,RANK(U2455,(R2455:T2455,U2455:AI2455)),0)</f>
        <v>3</v>
      </c>
      <c r="H2455" s="7">
        <f t="shared" si="1331"/>
        <v>1</v>
      </c>
      <c r="I2455" s="49">
        <f t="shared" si="1332"/>
        <v>952</v>
      </c>
      <c r="J2455" s="177">
        <f t="shared" si="1316"/>
        <v>9.986363159551033E-2</v>
      </c>
      <c r="K2455" s="2"/>
      <c r="L2455" s="2">
        <f t="shared" si="1333"/>
        <v>6.4407846428196788E-2</v>
      </c>
      <c r="M2455" s="2">
        <f t="shared" si="1334"/>
        <v>4.0910521346900243E-3</v>
      </c>
      <c r="N2455" s="2">
        <f t="shared" si="1335"/>
        <v>0.30724850519248925</v>
      </c>
      <c r="O2455" s="2">
        <f t="shared" si="1329"/>
        <v>0.13154306094618692</v>
      </c>
      <c r="P2455" s="2">
        <f t="shared" si="1336"/>
        <v>0.40711213678799957</v>
      </c>
      <c r="Q2455" s="2">
        <f t="shared" si="1345"/>
        <v>8.5597398510437406E-2</v>
      </c>
      <c r="R2455" s="1">
        <v>614</v>
      </c>
      <c r="S2455" s="1">
        <v>39</v>
      </c>
      <c r="T2455" s="1">
        <v>2929</v>
      </c>
      <c r="U2455" s="1">
        <v>1254</v>
      </c>
      <c r="V2455" s="1">
        <v>3881</v>
      </c>
      <c r="W2455" s="1">
        <v>716</v>
      </c>
      <c r="X2455" s="1">
        <v>18</v>
      </c>
      <c r="Y2455" s="1">
        <v>8</v>
      </c>
      <c r="Z2455" s="1">
        <v>38</v>
      </c>
      <c r="AD2455" s="1">
        <v>15</v>
      </c>
      <c r="AF2455" s="1">
        <v>6</v>
      </c>
      <c r="AG2455" s="1">
        <v>5</v>
      </c>
      <c r="AI2455" s="1">
        <v>10</v>
      </c>
      <c r="AK2455" s="7">
        <f t="shared" si="1337"/>
        <v>4</v>
      </c>
      <c r="AL2455" s="7">
        <f t="shared" si="1338"/>
        <v>8</v>
      </c>
      <c r="AM2455" s="7">
        <f t="shared" si="1339"/>
        <v>9</v>
      </c>
      <c r="AN2455" s="2">
        <f t="shared" si="1340"/>
        <v>7.5107521242001471E-2</v>
      </c>
      <c r="AO2455" s="2">
        <f t="shared" si="1341"/>
        <v>1.8881779083184727E-3</v>
      </c>
      <c r="AP2455" s="2">
        <f t="shared" si="1342"/>
        <v>8.3919018147487676E-4</v>
      </c>
      <c r="AR2455" t="str">
        <f t="shared" si="1343"/>
        <v>Hampton</v>
      </c>
      <c r="AS2455" t="s">
        <v>198</v>
      </c>
      <c r="AT2455" s="184"/>
      <c r="AV2455" s="97">
        <v>51</v>
      </c>
      <c r="AW2455" s="99">
        <v>650</v>
      </c>
      <c r="AX2455" s="105">
        <f t="shared" si="1344"/>
        <v>51650</v>
      </c>
      <c r="AZ2455" s="7" t="s">
        <v>1029</v>
      </c>
      <c r="BA2455" t="s">
        <v>3184</v>
      </c>
    </row>
    <row r="2456" spans="1:53" hidden="1" outlineLevel="1">
      <c r="A2456" t="s">
        <v>1977</v>
      </c>
      <c r="B2456" t="s">
        <v>198</v>
      </c>
      <c r="C2456" s="1">
        <f t="shared" si="1330"/>
        <v>3952</v>
      </c>
      <c r="D2456" s="7">
        <f>IF(R2456&gt;0,RANK(R2456,(R2456:T2456,U2456:AI2456)),0)</f>
        <v>4</v>
      </c>
      <c r="E2456" s="7">
        <f>IF(S2456&gt;0,RANK(S2456,(R2456:T2456,U2456:AI2456)),0)</f>
        <v>6</v>
      </c>
      <c r="F2456" s="7">
        <f>IF(T2456&gt;0,RANK(T2456,(R2456:T2456,U2456:AI2456)),0)</f>
        <v>1</v>
      </c>
      <c r="G2456" s="7">
        <f>IF(U2456&gt;0,RANK(U2456,(R2456:T2456,U2456:AI2456)),0)</f>
        <v>3</v>
      </c>
      <c r="H2456" s="7">
        <f t="shared" si="1331"/>
        <v>2</v>
      </c>
      <c r="I2456" s="49">
        <f t="shared" si="1332"/>
        <v>572</v>
      </c>
      <c r="J2456" s="177">
        <f t="shared" si="1316"/>
        <v>0.14473684210526316</v>
      </c>
      <c r="K2456" s="2"/>
      <c r="L2456" s="2">
        <f t="shared" si="1333"/>
        <v>9.3623481781376514E-2</v>
      </c>
      <c r="M2456" s="2">
        <f t="shared" si="1334"/>
        <v>5.0607287449392713E-3</v>
      </c>
      <c r="N2456" s="2">
        <f t="shared" si="1335"/>
        <v>0.39498987854251011</v>
      </c>
      <c r="O2456" s="2">
        <f t="shared" si="1329"/>
        <v>0.17788461538461539</v>
      </c>
      <c r="P2456" s="2">
        <f t="shared" si="1336"/>
        <v>0.25025303643724695</v>
      </c>
      <c r="Q2456" s="2">
        <f t="shared" si="1345"/>
        <v>7.818825910931182E-2</v>
      </c>
      <c r="R2456" s="1">
        <v>370</v>
      </c>
      <c r="S2456" s="1">
        <v>20</v>
      </c>
      <c r="T2456" s="1">
        <v>1561</v>
      </c>
      <c r="U2456" s="1">
        <v>703</v>
      </c>
      <c r="V2456" s="1">
        <v>989</v>
      </c>
      <c r="W2456" s="1">
        <v>268</v>
      </c>
      <c r="X2456" s="1">
        <v>3</v>
      </c>
      <c r="Y2456" s="1">
        <v>11</v>
      </c>
      <c r="Z2456" s="1">
        <v>18</v>
      </c>
      <c r="AD2456" s="1">
        <v>5</v>
      </c>
      <c r="AF2456" s="1">
        <v>1</v>
      </c>
      <c r="AG2456" s="1">
        <v>2</v>
      </c>
      <c r="AI2456" s="1">
        <v>1</v>
      </c>
      <c r="AK2456" s="7">
        <f t="shared" si="1337"/>
        <v>5</v>
      </c>
      <c r="AL2456" s="7">
        <f t="shared" si="1338"/>
        <v>9</v>
      </c>
      <c r="AM2456" s="7">
        <f t="shared" si="1339"/>
        <v>8</v>
      </c>
      <c r="AN2456" s="2">
        <f t="shared" si="1340"/>
        <v>6.7813765182186236E-2</v>
      </c>
      <c r="AO2456" s="2">
        <f t="shared" si="1341"/>
        <v>7.591093117408907E-4</v>
      </c>
      <c r="AP2456" s="2">
        <f t="shared" si="1342"/>
        <v>2.783400809716599E-3</v>
      </c>
      <c r="AR2456" t="str">
        <f t="shared" si="1343"/>
        <v>Harrisonburg</v>
      </c>
      <c r="AS2456" t="s">
        <v>198</v>
      </c>
      <c r="AT2456" s="184">
        <v>6</v>
      </c>
      <c r="AV2456" s="97">
        <v>51</v>
      </c>
      <c r="AW2456" s="99">
        <v>660</v>
      </c>
      <c r="AX2456" s="105">
        <f t="shared" si="1344"/>
        <v>51660</v>
      </c>
      <c r="AZ2456" s="7" t="s">
        <v>1029</v>
      </c>
      <c r="BA2456" t="s">
        <v>3184</v>
      </c>
    </row>
    <row r="2457" spans="1:53" hidden="1" outlineLevel="1">
      <c r="A2457" t="s">
        <v>959</v>
      </c>
      <c r="B2457" t="s">
        <v>198</v>
      </c>
      <c r="C2457" s="1">
        <f t="shared" si="1330"/>
        <v>1770</v>
      </c>
      <c r="D2457" s="7">
        <f>IF(R2457&gt;0,RANK(R2457,(R2457:T2457,U2457:AI2457)),0)</f>
        <v>5</v>
      </c>
      <c r="E2457" s="7">
        <f>IF(S2457&gt;0,RANK(S2457,(R2457:T2457,U2457:AI2457)),0)</f>
        <v>6</v>
      </c>
      <c r="F2457" s="7">
        <f>IF(T2457&gt;0,RANK(T2457,(R2457:T2457,U2457:AI2457)),0)</f>
        <v>2</v>
      </c>
      <c r="G2457" s="7">
        <f>IF(U2457&gt;0,RANK(U2457,(R2457:T2457,U2457:AI2457)),0)</f>
        <v>3</v>
      </c>
      <c r="H2457" s="7">
        <f t="shared" si="1331"/>
        <v>1</v>
      </c>
      <c r="I2457" s="49">
        <f t="shared" si="1332"/>
        <v>579</v>
      </c>
      <c r="J2457" s="177">
        <f t="shared" si="1316"/>
        <v>0.32711864406779662</v>
      </c>
      <c r="K2457" s="2"/>
      <c r="L2457" s="2">
        <f t="shared" si="1333"/>
        <v>4.0112994350282483E-2</v>
      </c>
      <c r="M2457" s="2">
        <f t="shared" si="1334"/>
        <v>3.3898305084745762E-3</v>
      </c>
      <c r="N2457" s="2">
        <f t="shared" si="1335"/>
        <v>0.20508474576271185</v>
      </c>
      <c r="O2457" s="2">
        <f t="shared" si="1329"/>
        <v>0.16836158192090395</v>
      </c>
      <c r="P2457" s="2">
        <f t="shared" si="1336"/>
        <v>0.53220338983050852</v>
      </c>
      <c r="Q2457" s="2">
        <f t="shared" si="1345"/>
        <v>5.0847457627118731E-2</v>
      </c>
      <c r="R2457" s="1">
        <v>71</v>
      </c>
      <c r="S2457" s="1">
        <v>6</v>
      </c>
      <c r="T2457" s="1">
        <v>363</v>
      </c>
      <c r="U2457" s="1">
        <v>298</v>
      </c>
      <c r="V2457" s="1">
        <v>942</v>
      </c>
      <c r="W2457" s="1">
        <v>77</v>
      </c>
      <c r="X2457" s="1">
        <v>2</v>
      </c>
      <c r="Y2457" s="1">
        <v>5</v>
      </c>
      <c r="Z2457" s="1">
        <v>3</v>
      </c>
      <c r="AD2457" s="1">
        <v>3</v>
      </c>
      <c r="AF2457" s="1">
        <v>0</v>
      </c>
      <c r="AG2457" s="1">
        <v>0</v>
      </c>
      <c r="AI2457" s="1">
        <v>0</v>
      </c>
      <c r="AK2457" s="7">
        <f t="shared" si="1337"/>
        <v>4</v>
      </c>
      <c r="AL2457" s="7">
        <f t="shared" si="1338"/>
        <v>9</v>
      </c>
      <c r="AM2457" s="7">
        <f t="shared" si="1339"/>
        <v>7</v>
      </c>
      <c r="AN2457" s="2">
        <f t="shared" si="1340"/>
        <v>4.3502824858757061E-2</v>
      </c>
      <c r="AO2457" s="2">
        <f t="shared" si="1341"/>
        <v>1.1299435028248588E-3</v>
      </c>
      <c r="AP2457" s="2">
        <f t="shared" si="1342"/>
        <v>2.8248587570621469E-3</v>
      </c>
      <c r="AR2457" t="str">
        <f t="shared" si="1343"/>
        <v>Hopewell</v>
      </c>
      <c r="AS2457" t="s">
        <v>198</v>
      </c>
      <c r="AT2457" s="184">
        <v>4</v>
      </c>
      <c r="AV2457" s="97">
        <v>51</v>
      </c>
      <c r="AW2457" s="99">
        <v>670</v>
      </c>
      <c r="AX2457" s="105">
        <f t="shared" si="1344"/>
        <v>51670</v>
      </c>
      <c r="AZ2457" s="7" t="s">
        <v>1029</v>
      </c>
      <c r="BA2457" t="s">
        <v>3184</v>
      </c>
    </row>
    <row r="2458" spans="1:53" hidden="1" outlineLevel="1">
      <c r="A2458" t="s">
        <v>545</v>
      </c>
      <c r="B2458" t="s">
        <v>198</v>
      </c>
      <c r="C2458" s="1">
        <f t="shared" si="1330"/>
        <v>549</v>
      </c>
      <c r="D2458" s="7">
        <f>IF(R2458&gt;0,RANK(R2458,(R2458:T2458,U2458:AI2458)),0)</f>
        <v>2</v>
      </c>
      <c r="E2458" s="7">
        <f>IF(S2458&gt;0,RANK(S2458,(R2458:T2458,U2458:AI2458)),0)</f>
        <v>6</v>
      </c>
      <c r="F2458" s="7">
        <f>IF(T2458&gt;0,RANK(T2458,(R2458:T2458,U2458:AI2458)),0)</f>
        <v>1</v>
      </c>
      <c r="G2458" s="7">
        <f>IF(U2458&gt;0,RANK(U2458,(R2458:T2458,U2458:AI2458)),0)</f>
        <v>4</v>
      </c>
      <c r="H2458" s="7">
        <f t="shared" si="1331"/>
        <v>2</v>
      </c>
      <c r="I2458" s="49">
        <f t="shared" si="1332"/>
        <v>134</v>
      </c>
      <c r="J2458" s="177">
        <f t="shared" si="1316"/>
        <v>0.24408014571948999</v>
      </c>
      <c r="K2458" s="2"/>
      <c r="L2458" s="2">
        <f t="shared" si="1333"/>
        <v>0.19854280510018216</v>
      </c>
      <c r="M2458" s="2">
        <f t="shared" si="1334"/>
        <v>1.2750455373406194E-2</v>
      </c>
      <c r="N2458" s="2">
        <f t="shared" si="1335"/>
        <v>0.44262295081967212</v>
      </c>
      <c r="O2458" s="2">
        <f t="shared" si="1329"/>
        <v>9.107468123861566E-2</v>
      </c>
      <c r="P2458" s="2">
        <f t="shared" si="1336"/>
        <v>0.19854280510018216</v>
      </c>
      <c r="Q2458" s="2">
        <f t="shared" si="1345"/>
        <v>5.6466302367941618E-2</v>
      </c>
      <c r="R2458" s="1">
        <v>109</v>
      </c>
      <c r="S2458" s="1">
        <v>7</v>
      </c>
      <c r="T2458" s="1">
        <v>243</v>
      </c>
      <c r="U2458" s="1">
        <v>50</v>
      </c>
      <c r="V2458" s="1">
        <v>109</v>
      </c>
      <c r="W2458" s="1">
        <v>30</v>
      </c>
      <c r="X2458" s="1">
        <v>1</v>
      </c>
      <c r="Y2458" s="1">
        <v>0</v>
      </c>
      <c r="Z2458" s="1">
        <v>0</v>
      </c>
      <c r="AD2458" s="1">
        <v>0</v>
      </c>
      <c r="AF2458" s="1">
        <v>0</v>
      </c>
      <c r="AG2458" s="1">
        <v>0</v>
      </c>
      <c r="AI2458" s="1">
        <v>0</v>
      </c>
      <c r="AK2458" s="7">
        <f t="shared" si="1337"/>
        <v>5</v>
      </c>
      <c r="AL2458" s="7">
        <f t="shared" si="1338"/>
        <v>7</v>
      </c>
      <c r="AM2458" s="7">
        <f t="shared" si="1339"/>
        <v>0</v>
      </c>
      <c r="AN2458" s="2">
        <f t="shared" si="1340"/>
        <v>5.4644808743169397E-2</v>
      </c>
      <c r="AO2458" s="2">
        <f t="shared" si="1341"/>
        <v>1.8214936247723133E-3</v>
      </c>
      <c r="AP2458" s="2">
        <f t="shared" si="1342"/>
        <v>0</v>
      </c>
      <c r="AR2458" t="str">
        <f t="shared" si="1343"/>
        <v>Lexington</v>
      </c>
      <c r="AS2458" t="s">
        <v>198</v>
      </c>
      <c r="AT2458" s="184">
        <v>6</v>
      </c>
      <c r="AV2458" s="97">
        <v>51</v>
      </c>
      <c r="AW2458" s="99">
        <v>678</v>
      </c>
      <c r="AX2458" s="105">
        <f t="shared" si="1344"/>
        <v>51678</v>
      </c>
      <c r="AZ2458" s="7" t="s">
        <v>1029</v>
      </c>
      <c r="BA2458" t="s">
        <v>3184</v>
      </c>
    </row>
    <row r="2459" spans="1:53" hidden="1" outlineLevel="1">
      <c r="A2459" t="s">
        <v>930</v>
      </c>
      <c r="B2459" t="s">
        <v>198</v>
      </c>
      <c r="C2459" s="1">
        <f t="shared" si="1330"/>
        <v>10297</v>
      </c>
      <c r="D2459" s="7">
        <f>IF(R2459&gt;0,RANK(R2459,(R2459:T2459,U2459:AI2459)),0)</f>
        <v>5</v>
      </c>
      <c r="E2459" s="7">
        <f>IF(S2459&gt;0,RANK(S2459,(R2459:T2459,U2459:AI2459)),0)</f>
        <v>7</v>
      </c>
      <c r="F2459" s="7">
        <f>IF(T2459&gt;0,RANK(T2459,(R2459:T2459,U2459:AI2459)),0)</f>
        <v>1</v>
      </c>
      <c r="G2459" s="7">
        <f>IF(U2459&gt;0,RANK(U2459,(R2459:T2459,U2459:AI2459)),0)</f>
        <v>2</v>
      </c>
      <c r="H2459" s="7">
        <f t="shared" si="1331"/>
        <v>3</v>
      </c>
      <c r="I2459" s="49">
        <f t="shared" si="1332"/>
        <v>147</v>
      </c>
      <c r="J2459" s="177">
        <f t="shared" si="1316"/>
        <v>1.4276002719238613E-2</v>
      </c>
      <c r="K2459" s="2"/>
      <c r="L2459" s="2">
        <f t="shared" si="1333"/>
        <v>6.2445372438574342E-2</v>
      </c>
      <c r="M2459" s="2">
        <f t="shared" si="1334"/>
        <v>2.3307759541614063E-3</v>
      </c>
      <c r="N2459" s="2">
        <f t="shared" si="1335"/>
        <v>0.303292221035253</v>
      </c>
      <c r="O2459" s="2">
        <f t="shared" si="1329"/>
        <v>0.28901621831601437</v>
      </c>
      <c r="P2459" s="2">
        <f t="shared" si="1336"/>
        <v>0.22666796154219676</v>
      </c>
      <c r="Q2459" s="2">
        <f t="shared" si="1345"/>
        <v>0.11624745071380016</v>
      </c>
      <c r="R2459" s="1">
        <v>643</v>
      </c>
      <c r="S2459" s="1">
        <v>24</v>
      </c>
      <c r="T2459" s="1">
        <v>3123</v>
      </c>
      <c r="U2459" s="1">
        <v>2976</v>
      </c>
      <c r="V2459" s="1">
        <v>2334</v>
      </c>
      <c r="W2459" s="1">
        <v>1104</v>
      </c>
      <c r="X2459" s="1">
        <v>8</v>
      </c>
      <c r="Y2459" s="1">
        <v>6</v>
      </c>
      <c r="Z2459" s="1">
        <v>51</v>
      </c>
      <c r="AD2459" s="1">
        <v>13</v>
      </c>
      <c r="AF2459" s="1">
        <v>3</v>
      </c>
      <c r="AG2459" s="1">
        <v>5</v>
      </c>
      <c r="AI2459" s="1">
        <v>7</v>
      </c>
      <c r="AK2459" s="7">
        <f t="shared" si="1337"/>
        <v>4</v>
      </c>
      <c r="AL2459" s="7">
        <f t="shared" si="1338"/>
        <v>8</v>
      </c>
      <c r="AM2459" s="7">
        <f t="shared" si="1339"/>
        <v>9</v>
      </c>
      <c r="AN2459" s="2">
        <f t="shared" si="1340"/>
        <v>0.10721569389142468</v>
      </c>
      <c r="AO2459" s="2">
        <f t="shared" si="1341"/>
        <v>7.7692531805380208E-4</v>
      </c>
      <c r="AP2459" s="2">
        <f t="shared" si="1342"/>
        <v>5.8269398854035159E-4</v>
      </c>
      <c r="AR2459" t="str">
        <f t="shared" si="1343"/>
        <v>Lynchburg</v>
      </c>
      <c r="AS2459" t="s">
        <v>198</v>
      </c>
      <c r="AT2459" s="184">
        <v>6</v>
      </c>
      <c r="AV2459" s="97">
        <v>51</v>
      </c>
      <c r="AW2459" s="99">
        <v>680</v>
      </c>
      <c r="AX2459" s="105">
        <f t="shared" si="1344"/>
        <v>51680</v>
      </c>
      <c r="AZ2459" s="7" t="s">
        <v>1029</v>
      </c>
      <c r="BA2459" t="s">
        <v>3184</v>
      </c>
    </row>
    <row r="2460" spans="1:53" hidden="1" outlineLevel="1">
      <c r="A2460" t="s">
        <v>399</v>
      </c>
      <c r="B2460" t="s">
        <v>198</v>
      </c>
      <c r="C2460" s="1">
        <f t="shared" si="1330"/>
        <v>3874</v>
      </c>
      <c r="D2460" s="7">
        <f>IF(R2460&gt;0,RANK(R2460,(R2460:T2460,U2460:AI2460)),0)</f>
        <v>4</v>
      </c>
      <c r="E2460" s="7">
        <f>IF(S2460&gt;0,RANK(S2460,(R2460:T2460,U2460:AI2460)),0)</f>
        <v>6</v>
      </c>
      <c r="F2460" s="7">
        <f>IF(T2460&gt;0,RANK(T2460,(R2460:T2460,U2460:AI2460)),0)</f>
        <v>2</v>
      </c>
      <c r="G2460" s="7">
        <f>IF(U2460&gt;0,RANK(U2460,(R2460:T2460,U2460:AI2460)),0)</f>
        <v>3</v>
      </c>
      <c r="H2460" s="7">
        <f t="shared" si="1331"/>
        <v>1</v>
      </c>
      <c r="I2460" s="49">
        <f t="shared" si="1332"/>
        <v>191</v>
      </c>
      <c r="J2460" s="177">
        <f t="shared" si="1316"/>
        <v>4.9303045947341251E-2</v>
      </c>
      <c r="K2460" s="2"/>
      <c r="L2460" s="2">
        <f t="shared" si="1333"/>
        <v>7.2018585441404229E-2</v>
      </c>
      <c r="M2460" s="2">
        <f t="shared" si="1334"/>
        <v>3.8719669592152815E-3</v>
      </c>
      <c r="N2460" s="2">
        <f t="shared" si="1335"/>
        <v>0.30640165203923592</v>
      </c>
      <c r="O2460" s="2">
        <f t="shared" si="1329"/>
        <v>0.19592152813629324</v>
      </c>
      <c r="P2460" s="2">
        <f t="shared" si="1336"/>
        <v>0.35570469798657717</v>
      </c>
      <c r="Q2460" s="2">
        <f t="shared" si="1345"/>
        <v>6.6081569437274001E-2</v>
      </c>
      <c r="R2460" s="1">
        <v>279</v>
      </c>
      <c r="S2460" s="1">
        <v>15</v>
      </c>
      <c r="T2460" s="1">
        <v>1187</v>
      </c>
      <c r="U2460" s="1">
        <v>759</v>
      </c>
      <c r="V2460" s="1">
        <v>1378</v>
      </c>
      <c r="W2460" s="1">
        <v>230</v>
      </c>
      <c r="X2460" s="1">
        <v>5</v>
      </c>
      <c r="Y2460" s="1">
        <v>4</v>
      </c>
      <c r="Z2460" s="1">
        <v>10</v>
      </c>
      <c r="AD2460" s="1">
        <v>4</v>
      </c>
      <c r="AF2460" s="1">
        <v>1</v>
      </c>
      <c r="AG2460" s="1">
        <v>2</v>
      </c>
      <c r="AI2460" s="1">
        <v>0</v>
      </c>
      <c r="AK2460" s="7">
        <f t="shared" si="1337"/>
        <v>5</v>
      </c>
      <c r="AL2460" s="7">
        <f t="shared" si="1338"/>
        <v>8</v>
      </c>
      <c r="AM2460" s="7">
        <f t="shared" si="1339"/>
        <v>9</v>
      </c>
      <c r="AN2460" s="2">
        <f t="shared" si="1340"/>
        <v>5.9370160041300982E-2</v>
      </c>
      <c r="AO2460" s="2">
        <f t="shared" si="1341"/>
        <v>1.2906556530717604E-3</v>
      </c>
      <c r="AP2460" s="2">
        <f t="shared" si="1342"/>
        <v>1.0325245224574084E-3</v>
      </c>
      <c r="AR2460" t="str">
        <f t="shared" si="1343"/>
        <v>Manassas</v>
      </c>
      <c r="AS2460" t="s">
        <v>198</v>
      </c>
      <c r="AT2460" s="184">
        <v>10</v>
      </c>
      <c r="AV2460" s="97">
        <v>51</v>
      </c>
      <c r="AW2460" s="99">
        <v>683</v>
      </c>
      <c r="AX2460" s="105">
        <f t="shared" si="1344"/>
        <v>51683</v>
      </c>
      <c r="AZ2460" s="7" t="s">
        <v>1029</v>
      </c>
      <c r="BA2460" t="s">
        <v>3184</v>
      </c>
    </row>
    <row r="2461" spans="1:53" hidden="1" outlineLevel="1">
      <c r="A2461" t="s">
        <v>400</v>
      </c>
      <c r="B2461" t="s">
        <v>198</v>
      </c>
      <c r="C2461" s="1">
        <f t="shared" si="1330"/>
        <v>949</v>
      </c>
      <c r="D2461" s="7">
        <f>IF(R2461&gt;0,RANK(R2461,(R2461:T2461,U2461:AI2461)),0)</f>
        <v>5</v>
      </c>
      <c r="E2461" s="7">
        <f>IF(S2461&gt;0,RANK(S2461,(R2461:T2461,U2461:AI2461)),0)</f>
        <v>6</v>
      </c>
      <c r="F2461" s="7">
        <f>IF(T2461&gt;0,RANK(T2461,(R2461:T2461,U2461:AI2461)),0)</f>
        <v>2</v>
      </c>
      <c r="G2461" s="7">
        <f>IF(U2461&gt;0,RANK(U2461,(R2461:T2461,U2461:AI2461)),0)</f>
        <v>3</v>
      </c>
      <c r="H2461" s="7">
        <f t="shared" si="1331"/>
        <v>1</v>
      </c>
      <c r="I2461" s="49">
        <f t="shared" si="1332"/>
        <v>97</v>
      </c>
      <c r="J2461" s="177">
        <f t="shared" si="1316"/>
        <v>0.10221285563751317</v>
      </c>
      <c r="K2461" s="2"/>
      <c r="L2461" s="2">
        <f t="shared" si="1333"/>
        <v>6.2170706006322442E-2</v>
      </c>
      <c r="M2461" s="2">
        <f t="shared" si="1334"/>
        <v>2.1074815595363539E-3</v>
      </c>
      <c r="N2461" s="2">
        <f t="shared" si="1335"/>
        <v>0.28029504741833511</v>
      </c>
      <c r="O2461" s="2">
        <f t="shared" si="1329"/>
        <v>0.19072708113804004</v>
      </c>
      <c r="P2461" s="2">
        <f t="shared" si="1336"/>
        <v>0.38250790305584825</v>
      </c>
      <c r="Q2461" s="2">
        <f t="shared" si="1345"/>
        <v>8.2191780821917804E-2</v>
      </c>
      <c r="R2461" s="1">
        <v>59</v>
      </c>
      <c r="S2461" s="1">
        <v>2</v>
      </c>
      <c r="T2461" s="1">
        <v>266</v>
      </c>
      <c r="U2461" s="1">
        <v>181</v>
      </c>
      <c r="V2461" s="1">
        <v>363</v>
      </c>
      <c r="W2461" s="1">
        <v>75</v>
      </c>
      <c r="X2461" s="1">
        <v>1</v>
      </c>
      <c r="Y2461" s="1">
        <v>0</v>
      </c>
      <c r="Z2461" s="1">
        <v>2</v>
      </c>
      <c r="AD2461" s="1">
        <v>0</v>
      </c>
      <c r="AF2461" s="1">
        <v>0</v>
      </c>
      <c r="AG2461" s="1">
        <v>0</v>
      </c>
      <c r="AI2461" s="1">
        <v>0</v>
      </c>
      <c r="AK2461" s="7">
        <f t="shared" si="1337"/>
        <v>4</v>
      </c>
      <c r="AL2461" s="7">
        <f t="shared" si="1338"/>
        <v>8</v>
      </c>
      <c r="AM2461" s="7">
        <f t="shared" si="1339"/>
        <v>0</v>
      </c>
      <c r="AN2461" s="2">
        <f t="shared" si="1340"/>
        <v>7.9030558482613283E-2</v>
      </c>
      <c r="AO2461" s="2">
        <f t="shared" si="1341"/>
        <v>1.053740779768177E-3</v>
      </c>
      <c r="AP2461" s="2">
        <f t="shared" si="1342"/>
        <v>0</v>
      </c>
      <c r="AR2461" t="str">
        <f t="shared" si="1343"/>
        <v>Manassas Park</v>
      </c>
      <c r="AS2461" t="s">
        <v>198</v>
      </c>
      <c r="AT2461" s="184">
        <v>10</v>
      </c>
      <c r="AV2461" s="97">
        <v>51</v>
      </c>
      <c r="AW2461" s="99">
        <v>685</v>
      </c>
      <c r="AX2461" s="105">
        <f t="shared" si="1344"/>
        <v>51685</v>
      </c>
      <c r="AZ2461" s="7" t="s">
        <v>1029</v>
      </c>
      <c r="BA2461" t="s">
        <v>3184</v>
      </c>
    </row>
    <row r="2462" spans="1:53" hidden="1" outlineLevel="1">
      <c r="A2462" t="s">
        <v>636</v>
      </c>
      <c r="B2462" t="s">
        <v>198</v>
      </c>
      <c r="C2462" s="1">
        <f t="shared" si="1330"/>
        <v>1004</v>
      </c>
      <c r="D2462" s="7">
        <f>IF(R2462&gt;0,RANK(R2462,(R2462:T2462,U2462:AI2462)),0)</f>
        <v>4</v>
      </c>
      <c r="E2462" s="7">
        <f>IF(S2462&gt;0,RANK(S2462,(R2462:T2462,U2462:AI2462)),0)</f>
        <v>6</v>
      </c>
      <c r="F2462" s="7">
        <f>IF(T2462&gt;0,RANK(T2462,(R2462:T2462,U2462:AI2462)),0)</f>
        <v>2</v>
      </c>
      <c r="G2462" s="7">
        <f>IF(U2462&gt;0,RANK(U2462,(R2462:T2462,U2462:AI2462)),0)</f>
        <v>3</v>
      </c>
      <c r="H2462" s="7">
        <f t="shared" si="1331"/>
        <v>1</v>
      </c>
      <c r="I2462" s="49">
        <f t="shared" si="1332"/>
        <v>176</v>
      </c>
      <c r="J2462" s="177">
        <f t="shared" si="1316"/>
        <v>0.1752988047808765</v>
      </c>
      <c r="K2462" s="2"/>
      <c r="L2462" s="2">
        <f t="shared" si="1333"/>
        <v>8.1673306772908363E-2</v>
      </c>
      <c r="M2462" s="2">
        <f t="shared" si="1334"/>
        <v>3.9840637450199202E-3</v>
      </c>
      <c r="N2462" s="2">
        <f t="shared" si="1335"/>
        <v>0.24900398406374502</v>
      </c>
      <c r="O2462" s="2">
        <f t="shared" si="1329"/>
        <v>0.16633466135458166</v>
      </c>
      <c r="P2462" s="2">
        <f t="shared" si="1336"/>
        <v>0.42430278884462153</v>
      </c>
      <c r="Q2462" s="2">
        <f t="shared" si="1345"/>
        <v>7.4701195219123495E-2</v>
      </c>
      <c r="R2462" s="1">
        <v>82</v>
      </c>
      <c r="S2462" s="1">
        <v>4</v>
      </c>
      <c r="T2462" s="1">
        <v>250</v>
      </c>
      <c r="U2462" s="1">
        <v>167</v>
      </c>
      <c r="V2462" s="1">
        <v>426</v>
      </c>
      <c r="W2462" s="1">
        <v>72</v>
      </c>
      <c r="X2462" s="1">
        <v>1</v>
      </c>
      <c r="Y2462" s="1">
        <v>0</v>
      </c>
      <c r="Z2462" s="1">
        <v>0</v>
      </c>
      <c r="AD2462" s="1">
        <v>0</v>
      </c>
      <c r="AF2462" s="1">
        <v>0</v>
      </c>
      <c r="AG2462" s="1">
        <v>0</v>
      </c>
      <c r="AI2462" s="1">
        <v>2</v>
      </c>
      <c r="AK2462" s="7">
        <f t="shared" si="1337"/>
        <v>5</v>
      </c>
      <c r="AL2462" s="7">
        <f t="shared" si="1338"/>
        <v>7</v>
      </c>
      <c r="AM2462" s="7">
        <f t="shared" si="1339"/>
        <v>0</v>
      </c>
      <c r="AN2462" s="2">
        <f t="shared" si="1340"/>
        <v>7.1713147410358571E-2</v>
      </c>
      <c r="AO2462" s="2">
        <f t="shared" si="1341"/>
        <v>9.9601593625498006E-4</v>
      </c>
      <c r="AP2462" s="2">
        <f t="shared" si="1342"/>
        <v>0</v>
      </c>
      <c r="AR2462" t="str">
        <f t="shared" si="1343"/>
        <v>Martinsville</v>
      </c>
      <c r="AS2462" t="s">
        <v>198</v>
      </c>
      <c r="AT2462" s="184">
        <v>9</v>
      </c>
      <c r="AV2462" s="97">
        <v>51</v>
      </c>
      <c r="AW2462" s="99">
        <v>690</v>
      </c>
      <c r="AX2462" s="105">
        <f t="shared" si="1344"/>
        <v>51690</v>
      </c>
      <c r="AZ2462" s="7" t="s">
        <v>1029</v>
      </c>
      <c r="BA2462" t="s">
        <v>3184</v>
      </c>
    </row>
    <row r="2463" spans="1:53" hidden="1" outlineLevel="1">
      <c r="A2463" t="s">
        <v>468</v>
      </c>
      <c r="B2463" t="s">
        <v>198</v>
      </c>
      <c r="C2463" s="1">
        <f t="shared" si="1330"/>
        <v>14051</v>
      </c>
      <c r="D2463" s="7">
        <f>IF(R2463&gt;0,RANK(R2463,(R2463:T2463,U2463:AI2463)),0)</f>
        <v>5</v>
      </c>
      <c r="E2463" s="7">
        <f>IF(S2463&gt;0,RANK(S2463,(R2463:T2463,U2463:AI2463)),0)</f>
        <v>6</v>
      </c>
      <c r="F2463" s="7">
        <f>IF(T2463&gt;0,RANK(T2463,(R2463:T2463,U2463:AI2463)),0)</f>
        <v>2</v>
      </c>
      <c r="G2463" s="7">
        <f>IF(U2463&gt;0,RANK(U2463,(R2463:T2463,U2463:AI2463)),0)</f>
        <v>3</v>
      </c>
      <c r="H2463" s="7">
        <f t="shared" si="1331"/>
        <v>1</v>
      </c>
      <c r="I2463" s="49">
        <f t="shared" si="1332"/>
        <v>461</v>
      </c>
      <c r="J2463" s="177">
        <f t="shared" si="1316"/>
        <v>3.2809052736460037E-2</v>
      </c>
      <c r="K2463" s="2"/>
      <c r="L2463" s="2">
        <f t="shared" si="1333"/>
        <v>7.3802576329086891E-2</v>
      </c>
      <c r="M2463" s="2">
        <f t="shared" si="1334"/>
        <v>4.2701587075652976E-3</v>
      </c>
      <c r="N2463" s="2">
        <f t="shared" si="1335"/>
        <v>0.33534979716746138</v>
      </c>
      <c r="O2463" s="2">
        <f t="shared" si="1329"/>
        <v>0.13522169240623444</v>
      </c>
      <c r="P2463" s="2">
        <f t="shared" si="1336"/>
        <v>0.36815884990392145</v>
      </c>
      <c r="Q2463" s="2">
        <f t="shared" si="1345"/>
        <v>8.3196925485730489E-2</v>
      </c>
      <c r="R2463" s="1">
        <v>1037</v>
      </c>
      <c r="S2463" s="1">
        <v>60</v>
      </c>
      <c r="T2463" s="1">
        <v>4712</v>
      </c>
      <c r="U2463" s="1">
        <v>1900</v>
      </c>
      <c r="V2463" s="1">
        <v>5173</v>
      </c>
      <c r="W2463" s="1">
        <v>1040</v>
      </c>
      <c r="X2463" s="1">
        <v>12</v>
      </c>
      <c r="Y2463" s="1">
        <v>17</v>
      </c>
      <c r="Z2463" s="1">
        <v>52</v>
      </c>
      <c r="AD2463" s="1">
        <v>21</v>
      </c>
      <c r="AF2463" s="1">
        <v>11</v>
      </c>
      <c r="AG2463" s="1">
        <v>7</v>
      </c>
      <c r="AI2463" s="1">
        <v>9</v>
      </c>
      <c r="AK2463" s="7">
        <f t="shared" si="1337"/>
        <v>4</v>
      </c>
      <c r="AL2463" s="7">
        <f t="shared" si="1338"/>
        <v>9</v>
      </c>
      <c r="AM2463" s="7">
        <f t="shared" si="1339"/>
        <v>8</v>
      </c>
      <c r="AN2463" s="2">
        <f t="shared" si="1340"/>
        <v>7.4016084264465168E-2</v>
      </c>
      <c r="AO2463" s="2">
        <f t="shared" si="1341"/>
        <v>8.5403174151305961E-4</v>
      </c>
      <c r="AP2463" s="2">
        <f t="shared" si="1342"/>
        <v>1.2098783004768343E-3</v>
      </c>
      <c r="AR2463" t="str">
        <f t="shared" si="1343"/>
        <v>Newport News</v>
      </c>
      <c r="AS2463" t="s">
        <v>198</v>
      </c>
      <c r="AT2463" s="184"/>
      <c r="AV2463" s="97">
        <v>51</v>
      </c>
      <c r="AW2463" s="99">
        <v>700</v>
      </c>
      <c r="AX2463" s="105">
        <f t="shared" si="1344"/>
        <v>51700</v>
      </c>
      <c r="AZ2463" s="7" t="s">
        <v>1029</v>
      </c>
      <c r="BA2463" t="s">
        <v>3184</v>
      </c>
    </row>
    <row r="2464" spans="1:53" hidden="1" outlineLevel="1">
      <c r="A2464" t="s">
        <v>495</v>
      </c>
      <c r="B2464" t="s">
        <v>198</v>
      </c>
      <c r="C2464" s="1">
        <f t="shared" si="1330"/>
        <v>12621</v>
      </c>
      <c r="D2464" s="7">
        <f>IF(R2464&gt;0,RANK(R2464,(R2464:T2464,U2464:AI2464)),0)</f>
        <v>4</v>
      </c>
      <c r="E2464" s="7">
        <f>IF(S2464&gt;0,RANK(S2464,(R2464:T2464,U2464:AI2464)),0)</f>
        <v>6</v>
      </c>
      <c r="F2464" s="7">
        <f>IF(T2464&gt;0,RANK(T2464,(R2464:T2464,U2464:AI2464)),0)</f>
        <v>2</v>
      </c>
      <c r="G2464" s="7">
        <f>IF(U2464&gt;0,RANK(U2464,(R2464:T2464,U2464:AI2464)),0)</f>
        <v>3</v>
      </c>
      <c r="H2464" s="7">
        <f t="shared" si="1331"/>
        <v>1</v>
      </c>
      <c r="I2464" s="49">
        <f t="shared" si="1332"/>
        <v>375</v>
      </c>
      <c r="J2464" s="177">
        <f t="shared" si="1316"/>
        <v>2.9712384121701924E-2</v>
      </c>
      <c r="K2464" s="2"/>
      <c r="L2464" s="2">
        <f t="shared" si="1333"/>
        <v>9.6030425481340623E-2</v>
      </c>
      <c r="M2464" s="2">
        <f t="shared" si="1334"/>
        <v>4.6747484351477697E-3</v>
      </c>
      <c r="N2464" s="2">
        <f t="shared" si="1335"/>
        <v>0.33951350923064733</v>
      </c>
      <c r="O2464" s="2">
        <f t="shared" si="1329"/>
        <v>0.11718564297599239</v>
      </c>
      <c r="P2464" s="2">
        <f t="shared" si="1336"/>
        <v>0.36922589335234923</v>
      </c>
      <c r="Q2464" s="2">
        <f t="shared" si="1345"/>
        <v>7.3369780524522643E-2</v>
      </c>
      <c r="R2464" s="1">
        <v>1212</v>
      </c>
      <c r="S2464" s="1">
        <v>59</v>
      </c>
      <c r="T2464" s="1">
        <v>4285</v>
      </c>
      <c r="U2464" s="1">
        <v>1479</v>
      </c>
      <c r="V2464" s="1">
        <v>4660</v>
      </c>
      <c r="W2464" s="1">
        <v>789</v>
      </c>
      <c r="X2464" s="1">
        <v>14</v>
      </c>
      <c r="Y2464" s="1">
        <v>15</v>
      </c>
      <c r="Z2464" s="1">
        <v>57</v>
      </c>
      <c r="AD2464" s="1">
        <v>17</v>
      </c>
      <c r="AF2464" s="1">
        <v>9</v>
      </c>
      <c r="AG2464" s="1">
        <v>8</v>
      </c>
      <c r="AI2464" s="1">
        <v>17</v>
      </c>
      <c r="AK2464" s="7">
        <f t="shared" si="1337"/>
        <v>5</v>
      </c>
      <c r="AL2464" s="7">
        <f t="shared" si="1338"/>
        <v>9</v>
      </c>
      <c r="AM2464" s="7">
        <f t="shared" si="1339"/>
        <v>8</v>
      </c>
      <c r="AN2464" s="2">
        <f t="shared" si="1340"/>
        <v>6.2514856192060847E-2</v>
      </c>
      <c r="AO2464" s="2">
        <f t="shared" si="1341"/>
        <v>1.1092623405435386E-3</v>
      </c>
      <c r="AP2464" s="2">
        <f t="shared" si="1342"/>
        <v>1.1884953648680771E-3</v>
      </c>
      <c r="AR2464" t="str">
        <f t="shared" si="1343"/>
        <v>Norfolk</v>
      </c>
      <c r="AS2464" t="s">
        <v>198</v>
      </c>
      <c r="AT2464" s="184"/>
      <c r="AV2464" s="97">
        <v>51</v>
      </c>
      <c r="AW2464" s="99">
        <v>710</v>
      </c>
      <c r="AX2464" s="105">
        <f t="shared" si="1344"/>
        <v>51710</v>
      </c>
      <c r="AZ2464" s="7" t="s">
        <v>1029</v>
      </c>
      <c r="BA2464" t="s">
        <v>3184</v>
      </c>
    </row>
    <row r="2465" spans="1:53" hidden="1" outlineLevel="1">
      <c r="A2465" t="s">
        <v>2264</v>
      </c>
      <c r="B2465" t="s">
        <v>198</v>
      </c>
      <c r="C2465" s="1">
        <f t="shared" si="1330"/>
        <v>376</v>
      </c>
      <c r="D2465" s="7">
        <f>IF(R2465&gt;0,RANK(R2465,(R2465:T2465,U2465:AI2465)),0)</f>
        <v>5</v>
      </c>
      <c r="E2465" s="7">
        <f>IF(S2465&gt;0,RANK(S2465,(R2465:T2465,U2465:AI2465)),0)</f>
        <v>0</v>
      </c>
      <c r="F2465" s="7">
        <f>IF(T2465&gt;0,RANK(T2465,(R2465:T2465,U2465:AI2465)),0)</f>
        <v>2</v>
      </c>
      <c r="G2465" s="7">
        <f>IF(U2465&gt;0,RANK(U2465,(R2465:T2465,U2465:AI2465)),0)</f>
        <v>3</v>
      </c>
      <c r="H2465" s="7">
        <f t="shared" si="1331"/>
        <v>1</v>
      </c>
      <c r="I2465" s="49">
        <f t="shared" si="1332"/>
        <v>111</v>
      </c>
      <c r="J2465" s="177">
        <f t="shared" si="1316"/>
        <v>0.29521276595744683</v>
      </c>
      <c r="K2465" s="2"/>
      <c r="L2465" s="2">
        <f t="shared" si="1333"/>
        <v>2.6595744680851064E-2</v>
      </c>
      <c r="M2465" s="2">
        <f t="shared" si="1334"/>
        <v>0</v>
      </c>
      <c r="N2465" s="2">
        <f t="shared" si="1335"/>
        <v>0.23670212765957446</v>
      </c>
      <c r="O2465" s="2">
        <f t="shared" si="1329"/>
        <v>0.11702127659574468</v>
      </c>
      <c r="P2465" s="2">
        <f t="shared" si="1336"/>
        <v>0.53191489361702127</v>
      </c>
      <c r="Q2465" s="2">
        <f t="shared" si="1345"/>
        <v>8.7765957446808596E-2</v>
      </c>
      <c r="R2465" s="1">
        <v>10</v>
      </c>
      <c r="S2465" s="1">
        <v>0</v>
      </c>
      <c r="T2465" s="1">
        <v>89</v>
      </c>
      <c r="U2465" s="1">
        <v>44</v>
      </c>
      <c r="V2465" s="1">
        <v>200</v>
      </c>
      <c r="W2465" s="1">
        <v>30</v>
      </c>
      <c r="X2465" s="1">
        <v>0</v>
      </c>
      <c r="Y2465" s="1">
        <v>1</v>
      </c>
      <c r="Z2465" s="1">
        <v>2</v>
      </c>
      <c r="AD2465" s="1">
        <v>0</v>
      </c>
      <c r="AF2465" s="1">
        <v>0</v>
      </c>
      <c r="AG2465" s="1">
        <v>0</v>
      </c>
      <c r="AI2465" s="1">
        <v>0</v>
      </c>
      <c r="AK2465" s="7">
        <f t="shared" si="1337"/>
        <v>4</v>
      </c>
      <c r="AL2465" s="7">
        <f t="shared" si="1338"/>
        <v>0</v>
      </c>
      <c r="AM2465" s="7">
        <f t="shared" si="1339"/>
        <v>7</v>
      </c>
      <c r="AN2465" s="2">
        <f t="shared" si="1340"/>
        <v>7.9787234042553196E-2</v>
      </c>
      <c r="AO2465" s="2">
        <f t="shared" si="1341"/>
        <v>0</v>
      </c>
      <c r="AP2465" s="2">
        <f t="shared" si="1342"/>
        <v>2.6595744680851063E-3</v>
      </c>
      <c r="AR2465" t="str">
        <f t="shared" si="1343"/>
        <v>Norton</v>
      </c>
      <c r="AS2465" t="s">
        <v>198</v>
      </c>
      <c r="AT2465" s="184">
        <v>9</v>
      </c>
      <c r="AV2465" s="97">
        <v>51</v>
      </c>
      <c r="AW2465" s="99">
        <v>720</v>
      </c>
      <c r="AX2465" s="105">
        <f t="shared" si="1344"/>
        <v>51720</v>
      </c>
      <c r="AZ2465" s="7" t="s">
        <v>1029</v>
      </c>
      <c r="BA2465" t="s">
        <v>3184</v>
      </c>
    </row>
    <row r="2466" spans="1:53" hidden="1" outlineLevel="1">
      <c r="A2466" t="s">
        <v>469</v>
      </c>
      <c r="B2466" t="s">
        <v>198</v>
      </c>
      <c r="C2466" s="1">
        <f t="shared" si="1330"/>
        <v>711</v>
      </c>
      <c r="D2466" s="7">
        <f>IF(R2466&gt;0,RANK(R2466,(R2466:T2466,U2466:AI2466)),0)</f>
        <v>5</v>
      </c>
      <c r="E2466" s="7">
        <f>IF(S2466&gt;0,RANK(S2466,(R2466:T2466,U2466:AI2466)),0)</f>
        <v>6</v>
      </c>
      <c r="F2466" s="7">
        <f>IF(T2466&gt;0,RANK(T2466,(R2466:T2466,U2466:AI2466)),0)</f>
        <v>2</v>
      </c>
      <c r="G2466" s="7">
        <f>IF(U2466&gt;0,RANK(U2466,(R2466:T2466,U2466:AI2466)),0)</f>
        <v>3</v>
      </c>
      <c r="H2466" s="7">
        <f t="shared" si="1331"/>
        <v>1</v>
      </c>
      <c r="I2466" s="49">
        <f t="shared" si="1332"/>
        <v>99</v>
      </c>
      <c r="J2466" s="177">
        <f t="shared" si="1316"/>
        <v>0.13924050632911392</v>
      </c>
      <c r="K2466" s="2"/>
      <c r="L2466" s="2">
        <f t="shared" si="1333"/>
        <v>5.9071729957805907E-2</v>
      </c>
      <c r="M2466" s="2">
        <f t="shared" si="1334"/>
        <v>8.4388185654008432E-3</v>
      </c>
      <c r="N2466" s="2">
        <f t="shared" si="1335"/>
        <v>0.26441631504922647</v>
      </c>
      <c r="O2466" s="2">
        <f t="shared" si="1329"/>
        <v>0.16736990154711673</v>
      </c>
      <c r="P2466" s="2">
        <f t="shared" si="1336"/>
        <v>0.40365682137834036</v>
      </c>
      <c r="Q2466" s="2">
        <f t="shared" si="1345"/>
        <v>9.7046413502109741E-2</v>
      </c>
      <c r="R2466" s="1">
        <v>42</v>
      </c>
      <c r="S2466" s="1">
        <v>6</v>
      </c>
      <c r="T2466" s="1">
        <v>188</v>
      </c>
      <c r="U2466" s="1">
        <v>119</v>
      </c>
      <c r="V2466" s="1">
        <v>287</v>
      </c>
      <c r="W2466" s="1">
        <v>51</v>
      </c>
      <c r="X2466" s="1">
        <v>1</v>
      </c>
      <c r="Y2466" s="1">
        <v>4</v>
      </c>
      <c r="Z2466" s="1">
        <v>6</v>
      </c>
      <c r="AD2466" s="1">
        <v>1</v>
      </c>
      <c r="AF2466" s="1">
        <v>1</v>
      </c>
      <c r="AG2466" s="1">
        <v>2</v>
      </c>
      <c r="AI2466" s="1">
        <v>3</v>
      </c>
      <c r="AK2466" s="7">
        <f t="shared" si="1337"/>
        <v>4</v>
      </c>
      <c r="AL2466" s="7">
        <f t="shared" si="1338"/>
        <v>9</v>
      </c>
      <c r="AM2466" s="7">
        <f t="shared" si="1339"/>
        <v>8</v>
      </c>
      <c r="AN2466" s="2">
        <f t="shared" si="1340"/>
        <v>7.1729957805907171E-2</v>
      </c>
      <c r="AO2466" s="2">
        <f t="shared" si="1341"/>
        <v>1.4064697609001407E-3</v>
      </c>
      <c r="AP2466" s="2">
        <f t="shared" si="1342"/>
        <v>5.6258790436005627E-3</v>
      </c>
      <c r="AR2466" t="str">
        <f t="shared" si="1343"/>
        <v>Petersburg</v>
      </c>
      <c r="AS2466" t="s">
        <v>198</v>
      </c>
      <c r="AT2466" s="184">
        <v>3</v>
      </c>
      <c r="AV2466" s="97">
        <v>51</v>
      </c>
      <c r="AW2466" s="99">
        <v>730</v>
      </c>
      <c r="AX2466" s="105">
        <f t="shared" si="1344"/>
        <v>51730</v>
      </c>
      <c r="AZ2466" s="7" t="s">
        <v>1029</v>
      </c>
      <c r="BA2466" t="s">
        <v>3184</v>
      </c>
    </row>
    <row r="2467" spans="1:53" hidden="1" outlineLevel="1">
      <c r="A2467" t="s">
        <v>1355</v>
      </c>
      <c r="B2467" t="s">
        <v>198</v>
      </c>
      <c r="C2467" s="1">
        <f t="shared" si="1330"/>
        <v>2975</v>
      </c>
      <c r="D2467" s="7">
        <f>IF(R2467&gt;0,RANK(R2467,(R2467:T2467,U2467:AI2467)),0)</f>
        <v>4</v>
      </c>
      <c r="E2467" s="7">
        <f>IF(S2467&gt;0,RANK(S2467,(R2467:T2467,U2467:AI2467)),0)</f>
        <v>6</v>
      </c>
      <c r="F2467" s="7">
        <f>IF(T2467&gt;0,RANK(T2467,(R2467:T2467,U2467:AI2467)),0)</f>
        <v>2</v>
      </c>
      <c r="G2467" s="7">
        <f>IF(U2467&gt;0,RANK(U2467,(R2467:T2467,U2467:AI2467)),0)</f>
        <v>3</v>
      </c>
      <c r="H2467" s="7">
        <f t="shared" si="1331"/>
        <v>1</v>
      </c>
      <c r="I2467" s="49">
        <f t="shared" si="1332"/>
        <v>328</v>
      </c>
      <c r="J2467" s="177">
        <f t="shared" si="1316"/>
        <v>0.11025210084033614</v>
      </c>
      <c r="K2467" s="2"/>
      <c r="L2467" s="2">
        <f t="shared" si="1333"/>
        <v>7.3277310924369746E-2</v>
      </c>
      <c r="M2467" s="2">
        <f t="shared" si="1334"/>
        <v>4.3697478991596636E-3</v>
      </c>
      <c r="N2467" s="2">
        <f t="shared" si="1335"/>
        <v>0.31361344537815128</v>
      </c>
      <c r="O2467" s="2">
        <f t="shared" si="1329"/>
        <v>0.11798319327731092</v>
      </c>
      <c r="P2467" s="2">
        <f t="shared" si="1336"/>
        <v>0.42386554621848738</v>
      </c>
      <c r="Q2467" s="2">
        <f t="shared" si="1345"/>
        <v>6.6890756302521004E-2</v>
      </c>
      <c r="R2467" s="1">
        <v>218</v>
      </c>
      <c r="S2467" s="1">
        <v>13</v>
      </c>
      <c r="T2467" s="1">
        <v>933</v>
      </c>
      <c r="U2467" s="1">
        <v>351</v>
      </c>
      <c r="V2467" s="1">
        <v>1261</v>
      </c>
      <c r="W2467" s="1">
        <v>177</v>
      </c>
      <c r="X2467" s="1">
        <v>2</v>
      </c>
      <c r="Y2467" s="1">
        <v>4</v>
      </c>
      <c r="Z2467" s="1">
        <v>9</v>
      </c>
      <c r="AD2467" s="1">
        <v>0</v>
      </c>
      <c r="AF2467" s="1">
        <v>2</v>
      </c>
      <c r="AG2467" s="1">
        <v>2</v>
      </c>
      <c r="AI2467" s="1">
        <v>3</v>
      </c>
      <c r="AK2467" s="7">
        <f t="shared" si="1337"/>
        <v>5</v>
      </c>
      <c r="AL2467" s="7">
        <f t="shared" si="1338"/>
        <v>9</v>
      </c>
      <c r="AM2467" s="7">
        <f t="shared" si="1339"/>
        <v>8</v>
      </c>
      <c r="AN2467" s="2">
        <f t="shared" si="1340"/>
        <v>5.9495798319327733E-2</v>
      </c>
      <c r="AO2467" s="2">
        <f t="shared" si="1341"/>
        <v>6.7226890756302523E-4</v>
      </c>
      <c r="AP2467" s="2">
        <f t="shared" si="1342"/>
        <v>1.3445378151260505E-3</v>
      </c>
      <c r="AR2467" t="str">
        <f t="shared" si="1343"/>
        <v>Poquoson</v>
      </c>
      <c r="AS2467" t="s">
        <v>198</v>
      </c>
      <c r="AT2467" s="184">
        <v>1</v>
      </c>
      <c r="AV2467" s="97">
        <v>51</v>
      </c>
      <c r="AW2467" s="99">
        <v>735</v>
      </c>
      <c r="AX2467" s="105">
        <f t="shared" si="1344"/>
        <v>51735</v>
      </c>
      <c r="AZ2467" s="7" t="s">
        <v>1029</v>
      </c>
      <c r="BA2467" t="s">
        <v>3184</v>
      </c>
    </row>
    <row r="2468" spans="1:53" hidden="1" outlineLevel="1">
      <c r="A2468" t="s">
        <v>3051</v>
      </c>
      <c r="B2468" t="s">
        <v>198</v>
      </c>
      <c r="C2468" s="1">
        <f t="shared" si="1330"/>
        <v>6883</v>
      </c>
      <c r="D2468" s="7">
        <f>IF(R2468&gt;0,RANK(R2468,(R2468:T2468,U2468:AI2468)),0)</f>
        <v>5</v>
      </c>
      <c r="E2468" s="7">
        <f>IF(S2468&gt;0,RANK(S2468,(R2468:T2468,U2468:AI2468)),0)</f>
        <v>7</v>
      </c>
      <c r="F2468" s="7">
        <f>IF(T2468&gt;0,RANK(T2468,(R2468:T2468,U2468:AI2468)),0)</f>
        <v>2</v>
      </c>
      <c r="G2468" s="7">
        <f>IF(U2468&gt;0,RANK(U2468,(R2468:T2468,U2468:AI2468)),0)</f>
        <v>3</v>
      </c>
      <c r="H2468" s="7">
        <f t="shared" si="1331"/>
        <v>1</v>
      </c>
      <c r="I2468" s="49">
        <f t="shared" si="1332"/>
        <v>1200</v>
      </c>
      <c r="J2468" s="177">
        <f t="shared" si="1316"/>
        <v>0.17434258317594073</v>
      </c>
      <c r="K2468" s="2"/>
      <c r="L2468" s="2">
        <f t="shared" si="1333"/>
        <v>5.5499055644341128E-2</v>
      </c>
      <c r="M2468" s="2">
        <f t="shared" si="1334"/>
        <v>4.0679936074386166E-3</v>
      </c>
      <c r="N2468" s="2">
        <f t="shared" si="1335"/>
        <v>0.28025570245532472</v>
      </c>
      <c r="O2468" s="2">
        <f t="shared" si="1329"/>
        <v>0.11869824204561964</v>
      </c>
      <c r="P2468" s="2">
        <f t="shared" si="1336"/>
        <v>0.45459828563126542</v>
      </c>
      <c r="Q2468" s="2">
        <f t="shared" si="1345"/>
        <v>8.6880720616010543E-2</v>
      </c>
      <c r="R2468" s="1">
        <v>382</v>
      </c>
      <c r="S2468" s="1">
        <v>28</v>
      </c>
      <c r="T2468" s="1">
        <v>1929</v>
      </c>
      <c r="U2468" s="1">
        <v>817</v>
      </c>
      <c r="V2468" s="1">
        <v>3129</v>
      </c>
      <c r="W2468" s="1">
        <v>528</v>
      </c>
      <c r="X2468" s="1">
        <v>10</v>
      </c>
      <c r="Y2468" s="1">
        <v>8</v>
      </c>
      <c r="Z2468" s="1">
        <v>29</v>
      </c>
      <c r="AD2468" s="1">
        <v>12</v>
      </c>
      <c r="AF2468" s="1">
        <v>2</v>
      </c>
      <c r="AG2468" s="1">
        <v>6</v>
      </c>
      <c r="AI2468" s="1">
        <v>3</v>
      </c>
      <c r="AK2468" s="7">
        <f t="shared" si="1337"/>
        <v>4</v>
      </c>
      <c r="AL2468" s="7">
        <f t="shared" si="1338"/>
        <v>8</v>
      </c>
      <c r="AM2468" s="7">
        <f t="shared" si="1339"/>
        <v>9</v>
      </c>
      <c r="AN2468" s="2">
        <f t="shared" si="1340"/>
        <v>7.6710736597413912E-2</v>
      </c>
      <c r="AO2468" s="2">
        <f t="shared" si="1341"/>
        <v>1.4528548597995061E-3</v>
      </c>
      <c r="AP2468" s="2">
        <f t="shared" si="1342"/>
        <v>1.1622838878396049E-3</v>
      </c>
      <c r="AR2468" t="str">
        <f t="shared" si="1343"/>
        <v>Portsmouth</v>
      </c>
      <c r="AS2468" t="s">
        <v>198</v>
      </c>
      <c r="AT2468" s="184">
        <v>3</v>
      </c>
      <c r="AV2468" s="97">
        <v>51</v>
      </c>
      <c r="AW2468" s="99">
        <v>740</v>
      </c>
      <c r="AX2468" s="105">
        <f t="shared" si="1344"/>
        <v>51740</v>
      </c>
      <c r="AZ2468" s="7" t="s">
        <v>1029</v>
      </c>
      <c r="BA2468" t="s">
        <v>3184</v>
      </c>
    </row>
    <row r="2469" spans="1:53" hidden="1" outlineLevel="1">
      <c r="A2469" t="s">
        <v>2121</v>
      </c>
      <c r="B2469" t="s">
        <v>198</v>
      </c>
      <c r="C2469" s="1">
        <f t="shared" si="1330"/>
        <v>1431</v>
      </c>
      <c r="D2469" s="7">
        <f>IF(R2469&gt;0,RANK(R2469,(R2469:T2469,U2469:AI2469)),0)</f>
        <v>5</v>
      </c>
      <c r="E2469" s="7">
        <f>IF(S2469&gt;0,RANK(S2469,(R2469:T2469,U2469:AI2469)),0)</f>
        <v>7</v>
      </c>
      <c r="F2469" s="7">
        <f>IF(T2469&gt;0,RANK(T2469,(R2469:T2469,U2469:AI2469)),0)</f>
        <v>1</v>
      </c>
      <c r="G2469" s="7">
        <f>IF(U2469&gt;0,RANK(U2469,(R2469:T2469,U2469:AI2469)),0)</f>
        <v>3</v>
      </c>
      <c r="H2469" s="7">
        <f t="shared" si="1331"/>
        <v>2</v>
      </c>
      <c r="I2469" s="49">
        <f t="shared" si="1332"/>
        <v>30</v>
      </c>
      <c r="J2469" s="177">
        <f t="shared" si="1316"/>
        <v>2.0964360587002098E-2</v>
      </c>
      <c r="K2469" s="2"/>
      <c r="L2469" s="2">
        <f t="shared" si="1333"/>
        <v>6.4290705800139764E-2</v>
      </c>
      <c r="M2469" s="2">
        <f t="shared" si="1334"/>
        <v>2.7952480782669461E-3</v>
      </c>
      <c r="N2469" s="2">
        <f t="shared" si="1335"/>
        <v>0.35499650593990217</v>
      </c>
      <c r="O2469" s="2">
        <f t="shared" si="1329"/>
        <v>0.13277428371767994</v>
      </c>
      <c r="P2469" s="2">
        <f t="shared" si="1336"/>
        <v>0.33403214535290005</v>
      </c>
      <c r="Q2469" s="2">
        <f t="shared" si="1345"/>
        <v>0.11111111111111116</v>
      </c>
      <c r="R2469" s="1">
        <v>92</v>
      </c>
      <c r="S2469" s="1">
        <v>4</v>
      </c>
      <c r="T2469" s="1">
        <v>508</v>
      </c>
      <c r="U2469" s="1">
        <v>190</v>
      </c>
      <c r="V2469" s="1">
        <v>478</v>
      </c>
      <c r="W2469" s="1">
        <v>145</v>
      </c>
      <c r="X2469" s="1">
        <v>1</v>
      </c>
      <c r="Y2469" s="1">
        <v>1</v>
      </c>
      <c r="Z2469" s="1">
        <v>5</v>
      </c>
      <c r="AD2469" s="1">
        <v>1</v>
      </c>
      <c r="AF2469" s="1">
        <v>2</v>
      </c>
      <c r="AG2469" s="1">
        <v>3</v>
      </c>
      <c r="AI2469" s="1">
        <v>1</v>
      </c>
      <c r="AK2469" s="7">
        <f t="shared" si="1337"/>
        <v>4</v>
      </c>
      <c r="AL2469" s="7">
        <f t="shared" si="1338"/>
        <v>8</v>
      </c>
      <c r="AM2469" s="7">
        <f t="shared" si="1339"/>
        <v>8</v>
      </c>
      <c r="AN2469" s="2">
        <f t="shared" si="1340"/>
        <v>0.1013277428371768</v>
      </c>
      <c r="AO2469" s="2">
        <f t="shared" si="1341"/>
        <v>6.9881201956673651E-4</v>
      </c>
      <c r="AP2469" s="2">
        <f t="shared" si="1342"/>
        <v>6.9881201956673651E-4</v>
      </c>
      <c r="AR2469" t="str">
        <f t="shared" si="1343"/>
        <v>Radford</v>
      </c>
      <c r="AS2469" t="s">
        <v>198</v>
      </c>
      <c r="AT2469" s="184">
        <v>9</v>
      </c>
      <c r="AV2469" s="97">
        <v>51</v>
      </c>
      <c r="AW2469" s="99">
        <v>750</v>
      </c>
      <c r="AX2469" s="105">
        <f t="shared" si="1344"/>
        <v>51750</v>
      </c>
      <c r="AZ2469" s="7" t="s">
        <v>1029</v>
      </c>
      <c r="BA2469" t="s">
        <v>3184</v>
      </c>
    </row>
    <row r="2470" spans="1:53" hidden="1" outlineLevel="1">
      <c r="A2470" t="s">
        <v>2350</v>
      </c>
      <c r="B2470" t="s">
        <v>198</v>
      </c>
      <c r="C2470" s="1">
        <f t="shared" si="1330"/>
        <v>13488</v>
      </c>
      <c r="D2470" s="7">
        <f>IF(R2470&gt;0,RANK(R2470,(R2470:T2470,U2470:AI2470)),0)</f>
        <v>3</v>
      </c>
      <c r="E2470" s="7">
        <f>IF(S2470&gt;0,RANK(S2470,(R2470:T2470,U2470:AI2470)),0)</f>
        <v>6</v>
      </c>
      <c r="F2470" s="7">
        <f>IF(T2470&gt;0,RANK(T2470,(R2470:T2470,U2470:AI2470)),0)</f>
        <v>1</v>
      </c>
      <c r="G2470" s="7">
        <f>IF(U2470&gt;0,RANK(U2470,(R2470:T2470,U2470:AI2470)),0)</f>
        <v>4</v>
      </c>
      <c r="H2470" s="7">
        <f t="shared" si="1331"/>
        <v>2</v>
      </c>
      <c r="I2470" s="49">
        <f t="shared" si="1332"/>
        <v>3544</v>
      </c>
      <c r="J2470" s="177">
        <f t="shared" si="1316"/>
        <v>0.26275207591933569</v>
      </c>
      <c r="K2470" s="2"/>
      <c r="L2470" s="2">
        <f t="shared" si="1333"/>
        <v>0.15851126927639383</v>
      </c>
      <c r="M2470" s="2">
        <f t="shared" si="1334"/>
        <v>4.8190984578884936E-3</v>
      </c>
      <c r="N2470" s="2">
        <f t="shared" si="1335"/>
        <v>0.46878706998813763</v>
      </c>
      <c r="O2470" s="2">
        <f t="shared" si="1329"/>
        <v>0.11150652431791222</v>
      </c>
      <c r="P2470" s="2">
        <f t="shared" si="1336"/>
        <v>0.20603499406880191</v>
      </c>
      <c r="Q2470" s="2">
        <f t="shared" si="1345"/>
        <v>5.0341043890865883E-2</v>
      </c>
      <c r="R2470" s="1">
        <v>2138</v>
      </c>
      <c r="S2470" s="1">
        <v>65</v>
      </c>
      <c r="T2470" s="1">
        <v>6323</v>
      </c>
      <c r="U2470" s="1">
        <v>1504</v>
      </c>
      <c r="V2470" s="1">
        <v>2779</v>
      </c>
      <c r="W2470" s="1">
        <v>525</v>
      </c>
      <c r="X2470" s="1">
        <v>19</v>
      </c>
      <c r="Y2470" s="1">
        <v>28</v>
      </c>
      <c r="Z2470" s="1">
        <v>63</v>
      </c>
      <c r="AD2470" s="1">
        <v>15</v>
      </c>
      <c r="AF2470" s="1">
        <v>11</v>
      </c>
      <c r="AG2470" s="1">
        <v>9</v>
      </c>
      <c r="AI2470" s="1">
        <v>9</v>
      </c>
      <c r="AK2470" s="7">
        <f t="shared" si="1337"/>
        <v>5</v>
      </c>
      <c r="AL2470" s="7">
        <f t="shared" si="1338"/>
        <v>9</v>
      </c>
      <c r="AM2470" s="7">
        <f t="shared" si="1339"/>
        <v>8</v>
      </c>
      <c r="AN2470" s="2">
        <f t="shared" si="1340"/>
        <v>3.8923487544483985E-2</v>
      </c>
      <c r="AO2470" s="2">
        <f t="shared" si="1341"/>
        <v>1.4086595492289443E-3</v>
      </c>
      <c r="AP2470" s="2">
        <f t="shared" si="1342"/>
        <v>2.0759193357058124E-3</v>
      </c>
      <c r="AR2470" t="str">
        <f t="shared" si="1343"/>
        <v>Richmond</v>
      </c>
      <c r="AS2470" t="s">
        <v>198</v>
      </c>
      <c r="AT2470" s="184"/>
      <c r="AV2470" s="97">
        <v>51</v>
      </c>
      <c r="AW2470" s="99">
        <v>760</v>
      </c>
      <c r="AX2470" s="105">
        <f t="shared" si="1344"/>
        <v>51760</v>
      </c>
      <c r="AZ2470" s="7" t="s">
        <v>1029</v>
      </c>
      <c r="BA2470" t="s">
        <v>3184</v>
      </c>
    </row>
    <row r="2471" spans="1:53" hidden="1" outlineLevel="1">
      <c r="A2471" t="s">
        <v>405</v>
      </c>
      <c r="B2471" t="s">
        <v>198</v>
      </c>
      <c r="C2471" s="1">
        <f t="shared" si="1330"/>
        <v>7553</v>
      </c>
      <c r="D2471" s="7">
        <f>IF(R2471&gt;0,RANK(R2471,(R2471:T2471,U2471:AI2471)),0)</f>
        <v>4</v>
      </c>
      <c r="E2471" s="7">
        <f>IF(S2471&gt;0,RANK(S2471,(R2471:T2471,U2471:AI2471)),0)</f>
        <v>7</v>
      </c>
      <c r="F2471" s="7">
        <f>IF(T2471&gt;0,RANK(T2471,(R2471:T2471,U2471:AI2471)),0)</f>
        <v>2</v>
      </c>
      <c r="G2471" s="7">
        <f>IF(U2471&gt;0,RANK(U2471,(R2471:T2471,U2471:AI2471)),0)</f>
        <v>3</v>
      </c>
      <c r="H2471" s="7">
        <f t="shared" si="1331"/>
        <v>1</v>
      </c>
      <c r="I2471" s="49">
        <f t="shared" si="1332"/>
        <v>391</v>
      </c>
      <c r="J2471" s="177">
        <f t="shared" si="1316"/>
        <v>5.1767509598834902E-2</v>
      </c>
      <c r="K2471" s="2"/>
      <c r="L2471" s="2">
        <f t="shared" si="1333"/>
        <v>8.3410565338276177E-2</v>
      </c>
      <c r="M2471" s="2">
        <f t="shared" si="1334"/>
        <v>3.9719316827750558E-3</v>
      </c>
      <c r="N2471" s="2">
        <f t="shared" si="1335"/>
        <v>0.29021580828809745</v>
      </c>
      <c r="O2471" s="2">
        <f t="shared" si="1329"/>
        <v>0.19793459552495696</v>
      </c>
      <c r="P2471" s="2">
        <f t="shared" si="1336"/>
        <v>0.34198331788693237</v>
      </c>
      <c r="Q2471" s="2">
        <f t="shared" si="1345"/>
        <v>8.2483781278961943E-2</v>
      </c>
      <c r="R2471" s="1">
        <v>630</v>
      </c>
      <c r="S2471" s="1">
        <v>30</v>
      </c>
      <c r="T2471" s="1">
        <v>2192</v>
      </c>
      <c r="U2471" s="1">
        <v>1495</v>
      </c>
      <c r="V2471" s="1">
        <v>2583</v>
      </c>
      <c r="W2471" s="1">
        <v>535</v>
      </c>
      <c r="X2471" s="1">
        <v>6</v>
      </c>
      <c r="Y2471" s="1">
        <v>15</v>
      </c>
      <c r="Z2471" s="1">
        <v>37</v>
      </c>
      <c r="AD2471" s="1">
        <v>17</v>
      </c>
      <c r="AF2471" s="1">
        <v>2</v>
      </c>
      <c r="AG2471" s="1">
        <v>8</v>
      </c>
      <c r="AI2471" s="1">
        <v>3</v>
      </c>
      <c r="AK2471" s="7">
        <f t="shared" si="1337"/>
        <v>5</v>
      </c>
      <c r="AL2471" s="7">
        <f t="shared" si="1338"/>
        <v>9</v>
      </c>
      <c r="AM2471" s="7">
        <f t="shared" si="1339"/>
        <v>8</v>
      </c>
      <c r="AN2471" s="2">
        <f t="shared" si="1340"/>
        <v>7.0832781676155171E-2</v>
      </c>
      <c r="AO2471" s="2">
        <f t="shared" si="1341"/>
        <v>7.943863365550113E-4</v>
      </c>
      <c r="AP2471" s="2">
        <f t="shared" si="1342"/>
        <v>1.9859658413875279E-3</v>
      </c>
      <c r="AR2471" t="str">
        <f t="shared" si="1343"/>
        <v>Roanoke</v>
      </c>
      <c r="AS2471" t="s">
        <v>198</v>
      </c>
      <c r="AT2471" s="184">
        <v>6</v>
      </c>
      <c r="AV2471" s="97">
        <v>51</v>
      </c>
      <c r="AW2471" s="99">
        <v>770</v>
      </c>
      <c r="AX2471" s="105">
        <f t="shared" si="1344"/>
        <v>51770</v>
      </c>
      <c r="AZ2471" s="7" t="s">
        <v>1029</v>
      </c>
      <c r="BA2471" t="s">
        <v>3184</v>
      </c>
    </row>
    <row r="2472" spans="1:53" hidden="1" outlineLevel="1">
      <c r="A2472" t="s">
        <v>1837</v>
      </c>
      <c r="B2472" t="s">
        <v>198</v>
      </c>
      <c r="C2472" s="1">
        <f t="shared" ref="C2472:C2479" si="1346">SUM(R2472:AI2472)</f>
        <v>3562</v>
      </c>
      <c r="D2472" s="7">
        <f>IF(R2472&gt;0,RANK(R2472,(R2472:T2472,U2472:AI2472)),0)</f>
        <v>5</v>
      </c>
      <c r="E2472" s="7">
        <f>IF(S2472&gt;0,RANK(S2472,(R2472:T2472,U2472:AI2472)),0)</f>
        <v>6</v>
      </c>
      <c r="F2472" s="7">
        <f>IF(T2472&gt;0,RANK(T2472,(R2472:T2472,U2472:AI2472)),0)</f>
        <v>2</v>
      </c>
      <c r="G2472" s="7">
        <f>IF(U2472&gt;0,RANK(U2472,(R2472:T2472,U2472:AI2472)),0)</f>
        <v>3</v>
      </c>
      <c r="H2472" s="7">
        <f t="shared" si="1331"/>
        <v>1</v>
      </c>
      <c r="I2472" s="49">
        <f t="shared" si="1332"/>
        <v>179</v>
      </c>
      <c r="J2472" s="177">
        <f t="shared" ref="J2472:J2479" si="1347">I2472/C2472</f>
        <v>5.0252667040988207E-2</v>
      </c>
      <c r="K2472" s="2"/>
      <c r="L2472" s="2">
        <f t="shared" ref="L2472:L2479" si="1348">IF($C2472=0,"-",R2472/$C2472)</f>
        <v>5.9236384053902302E-2</v>
      </c>
      <c r="M2472" s="2">
        <f t="shared" ref="M2472:M2479" si="1349">IF($C2472=0,"-",S2472/$C2472)</f>
        <v>3.6496350364963502E-3</v>
      </c>
      <c r="N2472" s="2">
        <f t="shared" ref="N2472:N2479" si="1350">IF($C2472=0,"-",T2472/$C2472)</f>
        <v>0.29955081414935431</v>
      </c>
      <c r="O2472" s="2">
        <f t="shared" si="1329"/>
        <v>0.20802919708029197</v>
      </c>
      <c r="P2472" s="2">
        <f t="shared" si="1336"/>
        <v>0.34980348119034249</v>
      </c>
      <c r="Q2472" s="2">
        <f t="shared" si="1345"/>
        <v>7.9730488489612561E-2</v>
      </c>
      <c r="R2472" s="1">
        <v>211</v>
      </c>
      <c r="S2472" s="1">
        <v>13</v>
      </c>
      <c r="T2472" s="1">
        <v>1067</v>
      </c>
      <c r="U2472" s="1">
        <v>741</v>
      </c>
      <c r="V2472" s="1">
        <v>1246</v>
      </c>
      <c r="W2472" s="1">
        <v>256</v>
      </c>
      <c r="X2472" s="1">
        <v>0</v>
      </c>
      <c r="Y2472" s="1">
        <v>0</v>
      </c>
      <c r="Z2472" s="1">
        <v>13</v>
      </c>
      <c r="AD2472" s="1">
        <v>8</v>
      </c>
      <c r="AF2472" s="1">
        <v>1</v>
      </c>
      <c r="AG2472" s="1">
        <v>4</v>
      </c>
      <c r="AI2472" s="1">
        <v>2</v>
      </c>
      <c r="AK2472" s="7">
        <f t="shared" si="1337"/>
        <v>4</v>
      </c>
      <c r="AL2472" s="7">
        <f t="shared" si="1338"/>
        <v>0</v>
      </c>
      <c r="AM2472" s="7">
        <f t="shared" si="1339"/>
        <v>0</v>
      </c>
      <c r="AN2472" s="2">
        <f t="shared" si="1340"/>
        <v>7.1869736103312751E-2</v>
      </c>
      <c r="AO2472" s="2">
        <f t="shared" si="1341"/>
        <v>0</v>
      </c>
      <c r="AP2472" s="2">
        <f t="shared" si="1342"/>
        <v>0</v>
      </c>
      <c r="AR2472" t="str">
        <f t="shared" si="1343"/>
        <v>Salem</v>
      </c>
      <c r="AS2472" t="s">
        <v>198</v>
      </c>
      <c r="AT2472" s="184">
        <v>9</v>
      </c>
      <c r="AV2472" s="97">
        <v>51</v>
      </c>
      <c r="AW2472" s="99">
        <v>775</v>
      </c>
      <c r="AX2472" s="105">
        <f t="shared" si="1344"/>
        <v>51775</v>
      </c>
      <c r="AZ2472" s="7" t="s">
        <v>1029</v>
      </c>
      <c r="BA2472" t="s">
        <v>3184</v>
      </c>
    </row>
    <row r="2473" spans="1:53" hidden="1" outlineLevel="1">
      <c r="A2473" t="s">
        <v>1798</v>
      </c>
      <c r="B2473" t="s">
        <v>198</v>
      </c>
      <c r="C2473" s="1">
        <f t="shared" si="1346"/>
        <v>3193</v>
      </c>
      <c r="D2473" s="7">
        <f>IF(R2473&gt;0,RANK(R2473,(R2473:T2473,U2473:AI2473)),0)</f>
        <v>4</v>
      </c>
      <c r="E2473" s="7">
        <f>IF(S2473&gt;0,RANK(S2473,(R2473:T2473,U2473:AI2473)),0)</f>
        <v>6</v>
      </c>
      <c r="F2473" s="7">
        <f>IF(T2473&gt;0,RANK(T2473,(R2473:T2473,U2473:AI2473)),0)</f>
        <v>1</v>
      </c>
      <c r="G2473" s="7">
        <f>IF(U2473&gt;0,RANK(U2473,(R2473:T2473,U2473:AI2473)),0)</f>
        <v>3</v>
      </c>
      <c r="H2473" s="7">
        <f t="shared" ref="H2473:H2479" si="1351">IF(V2473&gt;0,RANK(V2473,(R2473:AB2473)),0)</f>
        <v>2</v>
      </c>
      <c r="I2473" s="49">
        <f t="shared" ref="I2473:I2479" si="1352">MAX(R2473:AA2473)-LARGE(R2473:AA2473,2)</f>
        <v>27</v>
      </c>
      <c r="J2473" s="177">
        <f t="shared" si="1347"/>
        <v>8.4559974945192604E-3</v>
      </c>
      <c r="K2473" s="2"/>
      <c r="L2473" s="2">
        <f t="shared" si="1348"/>
        <v>8.4873160037582204E-2</v>
      </c>
      <c r="M2473" s="2">
        <f t="shared" si="1349"/>
        <v>5.324146570623238E-3</v>
      </c>
      <c r="N2473" s="2">
        <f t="shared" si="1350"/>
        <v>0.32101471969934231</v>
      </c>
      <c r="O2473" s="2">
        <f t="shared" si="1329"/>
        <v>0.18979016598809897</v>
      </c>
      <c r="P2473" s="2">
        <f t="shared" ref="P2473:P2479" si="1353">IF($C2473=0,"-",V2473/$C2473)</f>
        <v>0.31255872220482306</v>
      </c>
      <c r="Q2473" s="2">
        <f t="shared" si="1345"/>
        <v>8.6439085499530388E-2</v>
      </c>
      <c r="R2473" s="1">
        <v>271</v>
      </c>
      <c r="S2473" s="1">
        <v>17</v>
      </c>
      <c r="T2473" s="1">
        <v>1025</v>
      </c>
      <c r="U2473" s="1">
        <v>606</v>
      </c>
      <c r="V2473" s="1">
        <v>998</v>
      </c>
      <c r="W2473" s="1">
        <v>249</v>
      </c>
      <c r="X2473" s="1">
        <v>1</v>
      </c>
      <c r="Y2473" s="1">
        <v>5</v>
      </c>
      <c r="Z2473" s="1">
        <v>5</v>
      </c>
      <c r="AD2473" s="1">
        <v>9</v>
      </c>
      <c r="AF2473" s="1">
        <v>1</v>
      </c>
      <c r="AG2473" s="1">
        <v>2</v>
      </c>
      <c r="AI2473" s="1">
        <v>4</v>
      </c>
      <c r="AK2473" s="7">
        <f t="shared" ref="AK2473:AK2479" si="1354">IF(W2473&gt;0,RANK(W2473,(R2473:AB2473)),0)</f>
        <v>5</v>
      </c>
      <c r="AL2473" s="7">
        <f t="shared" ref="AL2473:AL2479" si="1355">IF(X2473&gt;0,RANK(X2473,(R2473:AB2473)),0)</f>
        <v>9</v>
      </c>
      <c r="AM2473" s="7">
        <f t="shared" ref="AM2473:AM2479" si="1356">IF(Y2473&gt;0,RANK(Y2473,(R2473:AB2473)),0)</f>
        <v>7</v>
      </c>
      <c r="AN2473" s="2">
        <f t="shared" ref="AN2473:AN2479" si="1357">IF($C2473=0,"-",W2473/$C2473)</f>
        <v>7.7983088005010956E-2</v>
      </c>
      <c r="AO2473" s="2">
        <f t="shared" ref="AO2473:AO2479" si="1358">IF($C2473=0,"-",X2473/$C2473)</f>
        <v>3.1318509238960227E-4</v>
      </c>
      <c r="AP2473" s="2">
        <f t="shared" ref="AP2473:AP2479" si="1359">IF($C2473=0,"-",Y2473/$C2473)</f>
        <v>1.5659254619480112E-3</v>
      </c>
      <c r="AR2473" t="str">
        <f t="shared" ref="AR2473:AR2479" si="1360">A2473</f>
        <v>Staunton</v>
      </c>
      <c r="AS2473" t="s">
        <v>198</v>
      </c>
      <c r="AT2473" s="184">
        <v>6</v>
      </c>
      <c r="AV2473" s="97">
        <v>51</v>
      </c>
      <c r="AW2473" s="99">
        <v>790</v>
      </c>
      <c r="AX2473" s="105">
        <f t="shared" ref="AX2473:AX2478" si="1361">AV2473*1000+AW2473</f>
        <v>51790</v>
      </c>
      <c r="AZ2473" s="7" t="s">
        <v>1029</v>
      </c>
      <c r="BA2473" t="s">
        <v>3184</v>
      </c>
    </row>
    <row r="2474" spans="1:53" hidden="1" outlineLevel="1">
      <c r="A2474" t="s">
        <v>2083</v>
      </c>
      <c r="B2474" t="s">
        <v>198</v>
      </c>
      <c r="C2474" s="1">
        <f t="shared" si="1346"/>
        <v>9456</v>
      </c>
      <c r="D2474" s="7">
        <f>IF(R2474&gt;0,RANK(R2474,(R2474:T2474,U2474:AI2474)),0)</f>
        <v>5</v>
      </c>
      <c r="E2474" s="7">
        <f>IF(S2474&gt;0,RANK(S2474,(R2474:T2474,U2474:AI2474)),0)</f>
        <v>6</v>
      </c>
      <c r="F2474" s="7">
        <f>IF(T2474&gt;0,RANK(T2474,(R2474:T2474,U2474:AI2474)),0)</f>
        <v>2</v>
      </c>
      <c r="G2474" s="7">
        <f>IF(U2474&gt;0,RANK(U2474,(R2474:T2474,U2474:AI2474)),0)</f>
        <v>3</v>
      </c>
      <c r="H2474" s="7">
        <f t="shared" si="1351"/>
        <v>1</v>
      </c>
      <c r="I2474" s="49">
        <f t="shared" si="1352"/>
        <v>781</v>
      </c>
      <c r="J2474" s="177">
        <f t="shared" si="1347"/>
        <v>8.2593062605752957E-2</v>
      </c>
      <c r="K2474" s="2"/>
      <c r="L2474" s="2">
        <f t="shared" si="1348"/>
        <v>6.7787648054145513E-2</v>
      </c>
      <c r="M2474" s="2">
        <f t="shared" si="1349"/>
        <v>2.326565143824027E-3</v>
      </c>
      <c r="N2474" s="2">
        <f t="shared" si="1350"/>
        <v>0.31218274111675126</v>
      </c>
      <c r="O2474" s="2">
        <f t="shared" si="1329"/>
        <v>0.14509306260575297</v>
      </c>
      <c r="P2474" s="2">
        <f t="shared" si="1353"/>
        <v>0.3947758037225042</v>
      </c>
      <c r="Q2474" s="2">
        <f t="shared" si="1345"/>
        <v>7.7834179357022082E-2</v>
      </c>
      <c r="R2474" s="1">
        <v>641</v>
      </c>
      <c r="S2474" s="1">
        <v>22</v>
      </c>
      <c r="T2474" s="1">
        <v>2952</v>
      </c>
      <c r="U2474" s="1">
        <v>1372</v>
      </c>
      <c r="V2474" s="1">
        <v>3733</v>
      </c>
      <c r="W2474" s="1">
        <v>670</v>
      </c>
      <c r="X2474" s="1">
        <v>7</v>
      </c>
      <c r="Y2474" s="1">
        <v>12</v>
      </c>
      <c r="Z2474" s="1">
        <v>22</v>
      </c>
      <c r="AD2474" s="1">
        <v>9</v>
      </c>
      <c r="AF2474" s="1">
        <v>3</v>
      </c>
      <c r="AG2474" s="1">
        <v>6</v>
      </c>
      <c r="AI2474" s="1">
        <v>7</v>
      </c>
      <c r="AK2474" s="7">
        <f t="shared" si="1354"/>
        <v>4</v>
      </c>
      <c r="AL2474" s="7">
        <f t="shared" si="1355"/>
        <v>9</v>
      </c>
      <c r="AM2474" s="7">
        <f t="shared" si="1356"/>
        <v>8</v>
      </c>
      <c r="AN2474" s="2">
        <f t="shared" si="1357"/>
        <v>7.085448392554991E-2</v>
      </c>
      <c r="AO2474" s="2">
        <f t="shared" si="1358"/>
        <v>7.4027072758037226E-4</v>
      </c>
      <c r="AP2474" s="2">
        <f t="shared" si="1359"/>
        <v>1.2690355329949238E-3</v>
      </c>
      <c r="AR2474" t="str">
        <f t="shared" si="1360"/>
        <v>Suffolk</v>
      </c>
      <c r="AS2474" t="s">
        <v>198</v>
      </c>
      <c r="AT2474" s="184">
        <v>4</v>
      </c>
      <c r="AV2474" s="97">
        <v>51</v>
      </c>
      <c r="AW2474" s="99">
        <v>800</v>
      </c>
      <c r="AX2474" s="105">
        <f t="shared" si="1361"/>
        <v>51800</v>
      </c>
      <c r="AZ2474" s="7" t="s">
        <v>1029</v>
      </c>
      <c r="BA2474" t="s">
        <v>3184</v>
      </c>
    </row>
    <row r="2475" spans="1:53" hidden="1" outlineLevel="1">
      <c r="A2475" t="s">
        <v>2385</v>
      </c>
      <c r="B2475" t="s">
        <v>198</v>
      </c>
      <c r="C2475" s="1">
        <f t="shared" si="1346"/>
        <v>55792</v>
      </c>
      <c r="D2475" s="7">
        <f>IF(R2475&gt;0,RANK(R2475,(R2475:T2475,U2475:AI2475)),0)</f>
        <v>4</v>
      </c>
      <c r="E2475" s="7">
        <f>IF(S2475&gt;0,RANK(S2475,(R2475:T2475,U2475:AI2475)),0)</f>
        <v>7</v>
      </c>
      <c r="F2475" s="7">
        <f>IF(T2475&gt;0,RANK(T2475,(R2475:T2475,U2475:AI2475)),0)</f>
        <v>2</v>
      </c>
      <c r="G2475" s="7">
        <f>IF(U2475&gt;0,RANK(U2475,(R2475:T2475,U2475:AI2475)),0)</f>
        <v>3</v>
      </c>
      <c r="H2475" s="7">
        <f t="shared" si="1351"/>
        <v>1</v>
      </c>
      <c r="I2475" s="49">
        <f t="shared" si="1352"/>
        <v>4072</v>
      </c>
      <c r="J2475" s="177">
        <f t="shared" si="1347"/>
        <v>7.2985374247203902E-2</v>
      </c>
      <c r="K2475" s="2"/>
      <c r="L2475" s="2">
        <f t="shared" si="1348"/>
        <v>8.897332950960711E-2</v>
      </c>
      <c r="M2475" s="2">
        <f t="shared" si="1349"/>
        <v>3.2262689991396616E-3</v>
      </c>
      <c r="N2475" s="2">
        <f t="shared" si="1350"/>
        <v>0.32402494981359337</v>
      </c>
      <c r="O2475" s="2">
        <f t="shared" si="1329"/>
        <v>0.12048322340120447</v>
      </c>
      <c r="P2475" s="2">
        <f t="shared" si="1353"/>
        <v>0.39701032406079723</v>
      </c>
      <c r="Q2475" s="2">
        <f t="shared" si="1345"/>
        <v>6.6281904215658161E-2</v>
      </c>
      <c r="R2475" s="1">
        <v>4964</v>
      </c>
      <c r="S2475" s="1">
        <v>180</v>
      </c>
      <c r="T2475" s="1">
        <v>18078</v>
      </c>
      <c r="U2475" s="1">
        <v>6722</v>
      </c>
      <c r="V2475" s="1">
        <v>22150</v>
      </c>
      <c r="W2475" s="1">
        <v>3263</v>
      </c>
      <c r="X2475" s="1">
        <v>35</v>
      </c>
      <c r="Y2475" s="1">
        <v>58</v>
      </c>
      <c r="Z2475" s="1">
        <v>201</v>
      </c>
      <c r="AD2475" s="1">
        <v>81</v>
      </c>
      <c r="AF2475" s="1">
        <v>17</v>
      </c>
      <c r="AG2475" s="1">
        <v>19</v>
      </c>
      <c r="AI2475" s="1">
        <v>24</v>
      </c>
      <c r="AK2475" s="7">
        <f t="shared" si="1354"/>
        <v>5</v>
      </c>
      <c r="AL2475" s="7">
        <f t="shared" si="1355"/>
        <v>9</v>
      </c>
      <c r="AM2475" s="7">
        <f t="shared" si="1356"/>
        <v>8</v>
      </c>
      <c r="AN2475" s="2">
        <f t="shared" si="1357"/>
        <v>5.8485087467737312E-2</v>
      </c>
      <c r="AO2475" s="2">
        <f t="shared" si="1358"/>
        <v>6.2733008316604528E-4</v>
      </c>
      <c r="AP2475" s="2">
        <f t="shared" si="1359"/>
        <v>1.0395755663894465E-3</v>
      </c>
      <c r="AR2475" t="str">
        <f t="shared" si="1360"/>
        <v>Virginia Beach</v>
      </c>
      <c r="AS2475" t="s">
        <v>198</v>
      </c>
      <c r="AT2475" s="184">
        <v>2</v>
      </c>
      <c r="AV2475" s="97">
        <v>51</v>
      </c>
      <c r="AW2475" s="99">
        <v>810</v>
      </c>
      <c r="AX2475" s="105">
        <f t="shared" si="1361"/>
        <v>51810</v>
      </c>
      <c r="AZ2475" s="7" t="s">
        <v>1029</v>
      </c>
      <c r="BA2475" t="s">
        <v>3184</v>
      </c>
    </row>
    <row r="2476" spans="1:53" hidden="1" outlineLevel="1">
      <c r="A2476" t="s">
        <v>833</v>
      </c>
      <c r="B2476" t="s">
        <v>198</v>
      </c>
      <c r="C2476" s="1">
        <f t="shared" si="1346"/>
        <v>2823</v>
      </c>
      <c r="D2476" s="7">
        <f>IF(R2476&gt;0,RANK(R2476,(R2476:T2476,U2476:AI2476)),0)</f>
        <v>5</v>
      </c>
      <c r="E2476" s="7">
        <f>IF(S2476&gt;0,RANK(S2476,(R2476:T2476,U2476:AI2476)),0)</f>
        <v>6</v>
      </c>
      <c r="F2476" s="7">
        <f>IF(T2476&gt;0,RANK(T2476,(R2476:T2476,U2476:AI2476)),0)</f>
        <v>2</v>
      </c>
      <c r="G2476" s="7">
        <f>IF(U2476&gt;0,RANK(U2476,(R2476:T2476,U2476:AI2476)),0)</f>
        <v>3</v>
      </c>
      <c r="H2476" s="7">
        <f t="shared" si="1351"/>
        <v>1</v>
      </c>
      <c r="I2476" s="49">
        <f t="shared" si="1352"/>
        <v>93</v>
      </c>
      <c r="J2476" s="177">
        <f t="shared" si="1347"/>
        <v>3.2943676939426139E-2</v>
      </c>
      <c r="K2476" s="2"/>
      <c r="L2476" s="2">
        <f t="shared" si="1348"/>
        <v>8.1473609635139915E-2</v>
      </c>
      <c r="M2476" s="2">
        <f t="shared" si="1349"/>
        <v>4.9592631951824303E-3</v>
      </c>
      <c r="N2476" s="2">
        <f t="shared" si="1350"/>
        <v>0.28940843074743183</v>
      </c>
      <c r="O2476" s="2">
        <f t="shared" si="1329"/>
        <v>0.20545518951470068</v>
      </c>
      <c r="P2476" s="2">
        <f t="shared" si="1353"/>
        <v>0.32235210768685796</v>
      </c>
      <c r="Q2476" s="2">
        <f t="shared" si="1345"/>
        <v>9.6351399220687139E-2</v>
      </c>
      <c r="R2476" s="1">
        <v>230</v>
      </c>
      <c r="S2476" s="1">
        <v>14</v>
      </c>
      <c r="T2476" s="1">
        <v>817</v>
      </c>
      <c r="U2476" s="1">
        <v>580</v>
      </c>
      <c r="V2476" s="1">
        <v>910</v>
      </c>
      <c r="W2476" s="1">
        <v>243</v>
      </c>
      <c r="X2476" s="1">
        <v>1</v>
      </c>
      <c r="Y2476" s="1">
        <v>2</v>
      </c>
      <c r="Z2476" s="1">
        <v>10</v>
      </c>
      <c r="AD2476" s="1">
        <v>11</v>
      </c>
      <c r="AF2476" s="1">
        <v>2</v>
      </c>
      <c r="AG2476" s="1">
        <v>2</v>
      </c>
      <c r="AI2476" s="1">
        <v>1</v>
      </c>
      <c r="AK2476" s="7">
        <f t="shared" si="1354"/>
        <v>4</v>
      </c>
      <c r="AL2476" s="7">
        <f t="shared" si="1355"/>
        <v>9</v>
      </c>
      <c r="AM2476" s="7">
        <f t="shared" si="1356"/>
        <v>8</v>
      </c>
      <c r="AN2476" s="2">
        <f t="shared" si="1357"/>
        <v>8.6078639744952182E-2</v>
      </c>
      <c r="AO2476" s="2">
        <f t="shared" si="1358"/>
        <v>3.5423308537017357E-4</v>
      </c>
      <c r="AP2476" s="2">
        <f t="shared" si="1359"/>
        <v>7.0846617074034714E-4</v>
      </c>
      <c r="AR2476" t="str">
        <f t="shared" si="1360"/>
        <v>Waynesboro</v>
      </c>
      <c r="AS2476" t="s">
        <v>198</v>
      </c>
      <c r="AT2476" s="184">
        <v>6</v>
      </c>
      <c r="AV2476" s="97">
        <v>51</v>
      </c>
      <c r="AW2476" s="99">
        <v>820</v>
      </c>
      <c r="AX2476" s="105">
        <f t="shared" si="1361"/>
        <v>51820</v>
      </c>
      <c r="AZ2476" s="7" t="s">
        <v>1029</v>
      </c>
      <c r="BA2476" t="s">
        <v>3184</v>
      </c>
    </row>
    <row r="2477" spans="1:53" hidden="1" outlineLevel="1">
      <c r="A2477" t="s">
        <v>650</v>
      </c>
      <c r="B2477" t="s">
        <v>198</v>
      </c>
      <c r="C2477" s="1">
        <f t="shared" si="1346"/>
        <v>1546</v>
      </c>
      <c r="D2477" s="7">
        <f>IF(R2477&gt;0,RANK(R2477,(R2477:T2477,U2477:AI2477)),0)</f>
        <v>2</v>
      </c>
      <c r="E2477" s="7">
        <f>IF(S2477&gt;0,RANK(S2477,(R2477:T2477,U2477:AI2477)),0)</f>
        <v>6</v>
      </c>
      <c r="F2477" s="7">
        <f>IF(T2477&gt;0,RANK(T2477,(R2477:T2477,U2477:AI2477)),0)</f>
        <v>1</v>
      </c>
      <c r="G2477" s="7">
        <f>IF(U2477&gt;0,RANK(U2477,(R2477:T2477,U2477:AI2477)),0)</f>
        <v>4</v>
      </c>
      <c r="H2477" s="7">
        <f t="shared" si="1351"/>
        <v>3</v>
      </c>
      <c r="I2477" s="49">
        <f t="shared" si="1352"/>
        <v>286</v>
      </c>
      <c r="J2477" s="177">
        <f t="shared" si="1347"/>
        <v>0.18499353169469598</v>
      </c>
      <c r="K2477" s="2"/>
      <c r="L2477" s="2">
        <f t="shared" si="1348"/>
        <v>0.22250970245795601</v>
      </c>
      <c r="M2477" s="2">
        <f t="shared" si="1349"/>
        <v>5.8214747736093147E-3</v>
      </c>
      <c r="N2477" s="2">
        <f t="shared" si="1350"/>
        <v>0.40750323415265199</v>
      </c>
      <c r="O2477" s="2">
        <f t="shared" si="1329"/>
        <v>9.5730918499353168E-2</v>
      </c>
      <c r="P2477" s="2">
        <f t="shared" si="1353"/>
        <v>0.21733505821474774</v>
      </c>
      <c r="Q2477" s="2">
        <f t="shared" si="1345"/>
        <v>5.109961190168183E-2</v>
      </c>
      <c r="R2477" s="1">
        <v>344</v>
      </c>
      <c r="S2477" s="1">
        <v>9</v>
      </c>
      <c r="T2477" s="1">
        <v>630</v>
      </c>
      <c r="U2477" s="1">
        <v>148</v>
      </c>
      <c r="V2477" s="1">
        <v>336</v>
      </c>
      <c r="W2477" s="1">
        <v>66</v>
      </c>
      <c r="X2477" s="1">
        <v>5</v>
      </c>
      <c r="Y2477" s="1">
        <v>2</v>
      </c>
      <c r="Z2477" s="1">
        <v>3</v>
      </c>
      <c r="AD2477" s="1">
        <v>1</v>
      </c>
      <c r="AF2477" s="1">
        <v>0</v>
      </c>
      <c r="AG2477" s="1">
        <v>1</v>
      </c>
      <c r="AI2477" s="1">
        <v>1</v>
      </c>
      <c r="AK2477" s="7">
        <f t="shared" si="1354"/>
        <v>5</v>
      </c>
      <c r="AL2477" s="7">
        <f t="shared" si="1355"/>
        <v>7</v>
      </c>
      <c r="AM2477" s="7">
        <f t="shared" si="1356"/>
        <v>9</v>
      </c>
      <c r="AN2477" s="2">
        <f t="shared" si="1357"/>
        <v>4.2690815006468305E-2</v>
      </c>
      <c r="AO2477" s="2">
        <f t="shared" si="1358"/>
        <v>3.2341526520051748E-3</v>
      </c>
      <c r="AP2477" s="2">
        <f t="shared" si="1359"/>
        <v>1.29366106080207E-3</v>
      </c>
      <c r="AR2477" t="str">
        <f t="shared" si="1360"/>
        <v>Williamsburg</v>
      </c>
      <c r="AS2477" t="s">
        <v>198</v>
      </c>
      <c r="AT2477" s="184">
        <v>1</v>
      </c>
      <c r="AV2477" s="97">
        <v>51</v>
      </c>
      <c r="AW2477" s="99">
        <v>830</v>
      </c>
      <c r="AX2477" s="105">
        <f t="shared" si="1361"/>
        <v>51830</v>
      </c>
      <c r="AZ2477" s="7" t="s">
        <v>1029</v>
      </c>
      <c r="BA2477" t="s">
        <v>3184</v>
      </c>
    </row>
    <row r="2478" spans="1:53" hidden="1" outlineLevel="1">
      <c r="A2478" t="s">
        <v>1784</v>
      </c>
      <c r="B2478" t="s">
        <v>198</v>
      </c>
      <c r="C2478" s="1">
        <f t="shared" si="1346"/>
        <v>2721</v>
      </c>
      <c r="D2478" s="7">
        <f>IF(R2478&gt;0,RANK(R2478,(R2478:T2478,U2478:AI2478)),0)</f>
        <v>4</v>
      </c>
      <c r="E2478" s="7">
        <f>IF(S2478&gt;0,RANK(S2478,(R2478:T2478,U2478:AI2478)),0)</f>
        <v>6</v>
      </c>
      <c r="F2478" s="7">
        <f>IF(T2478&gt;0,RANK(T2478,(R2478:T2478,U2478:AI2478)),0)</f>
        <v>2</v>
      </c>
      <c r="G2478" s="7">
        <f>IF(U2478&gt;0,RANK(U2478,(R2478:T2478,U2478:AI2478)),0)</f>
        <v>3</v>
      </c>
      <c r="H2478" s="7">
        <f t="shared" si="1351"/>
        <v>1</v>
      </c>
      <c r="I2478" s="49">
        <f t="shared" si="1352"/>
        <v>28</v>
      </c>
      <c r="J2478" s="177">
        <f t="shared" si="1347"/>
        <v>1.0290334435869165E-2</v>
      </c>
      <c r="K2478" s="2"/>
      <c r="L2478" s="2">
        <f t="shared" si="1348"/>
        <v>0.10804851157662625</v>
      </c>
      <c r="M2478" s="2">
        <f t="shared" si="1349"/>
        <v>4.410143329658214E-3</v>
      </c>
      <c r="N2478" s="2">
        <f t="shared" si="1350"/>
        <v>0.30981256890848952</v>
      </c>
      <c r="O2478" s="2">
        <f t="shared" si="1329"/>
        <v>0.1749356854097758</v>
      </c>
      <c r="P2478" s="2">
        <f t="shared" si="1353"/>
        <v>0.3201029033443587</v>
      </c>
      <c r="Q2478" s="2">
        <f t="shared" si="1345"/>
        <v>8.2690187431091633E-2</v>
      </c>
      <c r="R2478" s="1">
        <v>294</v>
      </c>
      <c r="S2478" s="1">
        <v>12</v>
      </c>
      <c r="T2478" s="1">
        <v>843</v>
      </c>
      <c r="U2478" s="1">
        <v>476</v>
      </c>
      <c r="V2478" s="1">
        <v>871</v>
      </c>
      <c r="W2478" s="1">
        <v>199</v>
      </c>
      <c r="X2478" s="1">
        <v>1</v>
      </c>
      <c r="Y2478" s="1">
        <v>2</v>
      </c>
      <c r="Z2478" s="1">
        <v>8</v>
      </c>
      <c r="AD2478" s="1">
        <v>10</v>
      </c>
      <c r="AF2478" s="1">
        <v>0</v>
      </c>
      <c r="AG2478" s="1">
        <v>2</v>
      </c>
      <c r="AI2478" s="1">
        <v>3</v>
      </c>
      <c r="AK2478" s="7">
        <f t="shared" si="1354"/>
        <v>5</v>
      </c>
      <c r="AL2478" s="7">
        <f t="shared" si="1355"/>
        <v>9</v>
      </c>
      <c r="AM2478" s="7">
        <f t="shared" si="1356"/>
        <v>8</v>
      </c>
      <c r="AN2478" s="2">
        <f t="shared" si="1357"/>
        <v>7.313487688349872E-2</v>
      </c>
      <c r="AO2478" s="2">
        <f t="shared" si="1358"/>
        <v>3.6751194413818452E-4</v>
      </c>
      <c r="AP2478" s="2">
        <f t="shared" si="1359"/>
        <v>7.3502388827636903E-4</v>
      </c>
      <c r="AR2478" t="str">
        <f t="shared" si="1360"/>
        <v>Winchester</v>
      </c>
      <c r="AS2478" t="s">
        <v>198</v>
      </c>
      <c r="AT2478" s="184">
        <v>10</v>
      </c>
      <c r="AV2478" s="97">
        <v>51</v>
      </c>
      <c r="AW2478" s="99">
        <v>840</v>
      </c>
      <c r="AX2478" s="105">
        <f t="shared" si="1361"/>
        <v>51840</v>
      </c>
      <c r="AZ2478" s="7" t="s">
        <v>1029</v>
      </c>
      <c r="BA2478" t="s">
        <v>3184</v>
      </c>
    </row>
    <row r="2479" spans="1:53" collapsed="1">
      <c r="A2479" t="s">
        <v>1713</v>
      </c>
      <c r="B2479" t="s">
        <v>1105</v>
      </c>
      <c r="C2479" s="1">
        <f t="shared" si="1346"/>
        <v>1025452</v>
      </c>
      <c r="D2479" s="7">
        <f>IF(R2479&gt;0,RANK(R2479,(R2479:T2479,U2479:AI2479)),0)</f>
        <v>4</v>
      </c>
      <c r="E2479" s="7">
        <f>IF(S2479&gt;0,RANK(S2479,(R2479:T2479,U2479:AI2479)),0)</f>
        <v>6</v>
      </c>
      <c r="F2479" s="7">
        <f>IF(T2479&gt;0,RANK(T2479,(R2479:T2479,U2479:AI2479)),0)</f>
        <v>2</v>
      </c>
      <c r="G2479" s="7">
        <f>IF(U2479&gt;0,RANK(U2479,(R2479:T2479,U2479:AI2479)),0)</f>
        <v>3</v>
      </c>
      <c r="H2479" s="7">
        <f t="shared" si="1351"/>
        <v>1</v>
      </c>
      <c r="I2479" s="49">
        <f t="shared" si="1352"/>
        <v>28922</v>
      </c>
      <c r="J2479" s="177">
        <f t="shared" si="1347"/>
        <v>2.8204148024480912E-2</v>
      </c>
      <c r="K2479" s="2"/>
      <c r="L2479" s="2">
        <f t="shared" si="1348"/>
        <v>9.5356974290361718E-2</v>
      </c>
      <c r="M2479" s="2">
        <f t="shared" si="1349"/>
        <v>3.5545300998974113E-3</v>
      </c>
      <c r="N2479" s="2">
        <f t="shared" si="1350"/>
        <v>0.31977898526698473</v>
      </c>
      <c r="O2479" s="2">
        <f t="shared" si="1329"/>
        <v>0.16690201004045047</v>
      </c>
      <c r="P2479" s="2">
        <f t="shared" si="1353"/>
        <v>0.34798313329146563</v>
      </c>
      <c r="Q2479" s="2">
        <f t="shared" si="1345"/>
        <v>6.6424367010840035E-2</v>
      </c>
      <c r="R2479" s="1">
        <f>SUM(R2346:R2478)</f>
        <v>97784</v>
      </c>
      <c r="S2479" s="1">
        <f t="shared" ref="S2479:Z2479" si="1362">SUM(S2346:S2478)</f>
        <v>3645</v>
      </c>
      <c r="T2479" s="1">
        <f t="shared" si="1362"/>
        <v>327918</v>
      </c>
      <c r="U2479" s="1">
        <f t="shared" si="1362"/>
        <v>171150</v>
      </c>
      <c r="V2479" s="1">
        <f t="shared" si="1362"/>
        <v>356840</v>
      </c>
      <c r="W2479" s="1">
        <f t="shared" si="1362"/>
        <v>60228</v>
      </c>
      <c r="X2479" s="1">
        <f t="shared" si="1362"/>
        <v>914</v>
      </c>
      <c r="Y2479" s="1">
        <f t="shared" si="1362"/>
        <v>1102</v>
      </c>
      <c r="Z2479" s="1">
        <f t="shared" si="1362"/>
        <v>2917</v>
      </c>
      <c r="AD2479" s="1">
        <f>SUM(AD2346:AD2478)</f>
        <v>1458</v>
      </c>
      <c r="AF2479" s="1">
        <f>SUM(AF2346:AF2478)</f>
        <v>399</v>
      </c>
      <c r="AG2479" s="1">
        <f>SUM(AG2346:AG2478)</f>
        <v>444</v>
      </c>
      <c r="AI2479" s="1">
        <f>SUM(AI2346:AI2478)</f>
        <v>653</v>
      </c>
      <c r="AK2479" s="7">
        <f t="shared" si="1354"/>
        <v>5</v>
      </c>
      <c r="AL2479" s="7">
        <f t="shared" si="1355"/>
        <v>9</v>
      </c>
      <c r="AM2479" s="7">
        <f t="shared" si="1356"/>
        <v>8</v>
      </c>
      <c r="AN2479" s="2">
        <f t="shared" si="1357"/>
        <v>5.8733124514848085E-2</v>
      </c>
      <c r="AO2479" s="2">
        <f t="shared" si="1358"/>
        <v>8.9131426921981716E-4</v>
      </c>
      <c r="AP2479" s="2">
        <f t="shared" si="1359"/>
        <v>1.0746480576370224E-3</v>
      </c>
      <c r="AR2479" t="str">
        <f t="shared" si="1360"/>
        <v>Virginia</v>
      </c>
      <c r="AS2479" t="s">
        <v>1105</v>
      </c>
      <c r="AT2479" s="184"/>
      <c r="AV2479" s="97">
        <v>51</v>
      </c>
      <c r="AW2479" s="99"/>
      <c r="AX2479" s="97">
        <v>51</v>
      </c>
      <c r="AZ2479" s="7" t="s">
        <v>1619</v>
      </c>
      <c r="BA2479" t="s">
        <v>3184</v>
      </c>
    </row>
    <row r="2480" spans="1:53">
      <c r="C2480" s="1"/>
      <c r="E2480" s="7"/>
      <c r="F2480" s="7"/>
      <c r="G2480" s="7"/>
      <c r="H2480" s="7"/>
      <c r="I2480" s="49"/>
      <c r="J2480" s="177"/>
      <c r="K2480" s="2"/>
      <c r="AK2480" s="7"/>
      <c r="AL2480" s="7"/>
      <c r="AM2480" s="7"/>
      <c r="AT2480" s="184"/>
      <c r="AV2480" s="97"/>
      <c r="AW2480" s="99"/>
      <c r="BA2480" s="181"/>
    </row>
    <row r="2481" spans="1:53" hidden="1" outlineLevel="1">
      <c r="A2481" t="s">
        <v>632</v>
      </c>
      <c r="B2481" t="s">
        <v>1549</v>
      </c>
      <c r="C2481" s="1">
        <f t="shared" ref="C2481:C2520" si="1363">SUM(R2481:AI2481)</f>
        <v>1643</v>
      </c>
      <c r="D2481" s="7">
        <f>IF(R2481&gt;0,RANK(R2481,(R2481:T2481,U2481:AI2481)),0)</f>
        <v>3</v>
      </c>
      <c r="E2481" s="7">
        <f>IF(S2481&gt;0,RANK(S2481,(R2481:T2481,U2481:AI2481)),0)</f>
        <v>0</v>
      </c>
      <c r="F2481" s="7">
        <f>IF(T2481&gt;0,RANK(T2481,(R2481:T2481,U2481:AI2481)),0)</f>
        <v>0</v>
      </c>
      <c r="G2481" s="7">
        <f>IF(U2481&gt;0,RANK(U2481,(R2481:T2481,U2481:AI2481)),0)</f>
        <v>2</v>
      </c>
      <c r="H2481" s="7">
        <f t="shared" ref="H2481:H2520" si="1364">IF(V2481&gt;0,RANK(V2481,(R2481:AB2481)),0)</f>
        <v>1</v>
      </c>
      <c r="I2481" s="49">
        <f t="shared" ref="I2481:I2520" si="1365">MAX(R2481:AA2481)-LARGE(R2481:AA2481,2)</f>
        <v>1060</v>
      </c>
      <c r="J2481" s="177">
        <f t="shared" ref="J2481:J2520" si="1366">I2481/C2481</f>
        <v>0.64516129032258063</v>
      </c>
      <c r="K2481" s="2"/>
      <c r="L2481" s="2">
        <f t="shared" ref="L2481:L2520" si="1367">IF($C2481=0,"-",R2481/$C2481)</f>
        <v>5.5995130858186241E-2</v>
      </c>
      <c r="M2481" s="2">
        <f t="shared" ref="M2481:M2520" si="1368">IF($C2481=0,"-",S2481/$C2481)</f>
        <v>0</v>
      </c>
      <c r="N2481" s="2">
        <f t="shared" ref="N2481:N2520" si="1369">IF($C2481=0,"-",T2481/$C2481)</f>
        <v>0</v>
      </c>
      <c r="O2481" s="2">
        <f t="shared" ref="O2481:O2520" si="1370">IF($C2481=0,"-",U2481/$C2481)</f>
        <v>0.1241631162507608</v>
      </c>
      <c r="P2481" s="2">
        <f t="shared" ref="P2481:P2520" si="1371">IF($C2481=0,"-",V2481/$C2481)</f>
        <v>0.76932440657334145</v>
      </c>
      <c r="Q2481" s="2">
        <f t="shared" si="1345"/>
        <v>5.0517346317711542E-2</v>
      </c>
      <c r="R2481" s="1">
        <v>92</v>
      </c>
      <c r="U2481" s="1">
        <v>204</v>
      </c>
      <c r="V2481" s="1">
        <v>1264</v>
      </c>
      <c r="W2481" s="1">
        <v>83</v>
      </c>
      <c r="AK2481" s="7">
        <f t="shared" ref="AK2481:AK2520" si="1372">IF(W2481&gt;0,RANK(W2481,(R2481:AB2481)),0)</f>
        <v>4</v>
      </c>
      <c r="AL2481" s="7">
        <f t="shared" ref="AL2481:AL2520" si="1373">IF(X2481&gt;0,RANK(X2481,(R2481:AB2481)),0)</f>
        <v>0</v>
      </c>
      <c r="AM2481" s="7">
        <f t="shared" ref="AM2481:AM2520" si="1374">IF(Y2481&gt;0,RANK(Y2481,(R2481:AB2481)),0)</f>
        <v>0</v>
      </c>
      <c r="AN2481" s="2">
        <f t="shared" ref="AN2481:AN2520" si="1375">IF($C2481=0,"-",W2481/$C2481)</f>
        <v>5.0517346317711501E-2</v>
      </c>
      <c r="AO2481" s="2">
        <f t="shared" ref="AO2481:AO2520" si="1376">IF($C2481=0,"-",X2481/$C2481)</f>
        <v>0</v>
      </c>
      <c r="AP2481" s="2">
        <f t="shared" ref="AP2481:AP2520" si="1377">IF($C2481=0,"-",Y2481/$C2481)</f>
        <v>0</v>
      </c>
      <c r="AR2481" t="str">
        <f t="shared" ref="AR2481:AR2520" si="1378">A2481</f>
        <v>Adams</v>
      </c>
      <c r="AS2481" t="s">
        <v>1549</v>
      </c>
      <c r="AT2481" s="184">
        <v>4</v>
      </c>
      <c r="AV2481" s="97">
        <v>53</v>
      </c>
      <c r="AW2481" s="99">
        <v>1</v>
      </c>
      <c r="AX2481" s="105">
        <f t="shared" ref="AX2481:AX2519" si="1379">AV2481*1000+AW2481</f>
        <v>53001</v>
      </c>
      <c r="AZ2481" s="7" t="s">
        <v>2951</v>
      </c>
      <c r="BA2481" s="181" t="s">
        <v>3184</v>
      </c>
    </row>
    <row r="2482" spans="1:53" hidden="1" outlineLevel="1">
      <c r="A2482" t="s">
        <v>1779</v>
      </c>
      <c r="B2482" t="s">
        <v>1549</v>
      </c>
      <c r="C2482" s="1">
        <f t="shared" si="1363"/>
        <v>3206</v>
      </c>
      <c r="D2482" s="7">
        <f>IF(R2482&gt;0,RANK(R2482,(R2482:T2482,U2482:AI2482)),0)</f>
        <v>3</v>
      </c>
      <c r="E2482" s="7">
        <f>IF(S2482&gt;0,RANK(S2482,(R2482:T2482,U2482:AI2482)),0)</f>
        <v>0</v>
      </c>
      <c r="F2482" s="7">
        <f>IF(T2482&gt;0,RANK(T2482,(R2482:T2482,U2482:AI2482)),0)</f>
        <v>0</v>
      </c>
      <c r="G2482" s="7">
        <f>IF(U2482&gt;0,RANK(U2482,(R2482:T2482,U2482:AI2482)),0)</f>
        <v>2</v>
      </c>
      <c r="H2482" s="7">
        <f t="shared" si="1364"/>
        <v>1</v>
      </c>
      <c r="I2482" s="49">
        <f t="shared" si="1365"/>
        <v>2265</v>
      </c>
      <c r="J2482" s="177">
        <f t="shared" si="1366"/>
        <v>0.706487835308796</v>
      </c>
      <c r="K2482" s="2"/>
      <c r="L2482" s="2">
        <f t="shared" si="1367"/>
        <v>6.5814098565190271E-2</v>
      </c>
      <c r="M2482" s="2">
        <f t="shared" si="1368"/>
        <v>0</v>
      </c>
      <c r="N2482" s="2">
        <f t="shared" si="1369"/>
        <v>0</v>
      </c>
      <c r="O2482" s="2">
        <f t="shared" si="1370"/>
        <v>8.8583905177791647E-2</v>
      </c>
      <c r="P2482" s="2">
        <f t="shared" si="1371"/>
        <v>0.79507174048658769</v>
      </c>
      <c r="Q2482" s="2">
        <f t="shared" si="1345"/>
        <v>5.0530255770430355E-2</v>
      </c>
      <c r="R2482" s="1">
        <v>211</v>
      </c>
      <c r="U2482" s="1">
        <v>284</v>
      </c>
      <c r="V2482" s="1">
        <v>2549</v>
      </c>
      <c r="W2482" s="1">
        <v>162</v>
      </c>
      <c r="AK2482" s="7">
        <f t="shared" si="1372"/>
        <v>4</v>
      </c>
      <c r="AL2482" s="7">
        <f t="shared" si="1373"/>
        <v>0</v>
      </c>
      <c r="AM2482" s="7">
        <f t="shared" si="1374"/>
        <v>0</v>
      </c>
      <c r="AN2482" s="2">
        <f t="shared" si="1375"/>
        <v>5.0530255770430445E-2</v>
      </c>
      <c r="AO2482" s="2">
        <f t="shared" si="1376"/>
        <v>0</v>
      </c>
      <c r="AP2482" s="2">
        <f t="shared" si="1377"/>
        <v>0</v>
      </c>
      <c r="AR2482" t="str">
        <f t="shared" si="1378"/>
        <v>Asotin</v>
      </c>
      <c r="AS2482" t="s">
        <v>1549</v>
      </c>
      <c r="AT2482" s="184">
        <v>5</v>
      </c>
      <c r="AV2482" s="97">
        <v>53</v>
      </c>
      <c r="AW2482" s="99">
        <v>3</v>
      </c>
      <c r="AX2482" s="105">
        <f t="shared" si="1379"/>
        <v>53003</v>
      </c>
      <c r="AZ2482" s="7" t="s">
        <v>2951</v>
      </c>
      <c r="BA2482" s="181" t="s">
        <v>3184</v>
      </c>
    </row>
    <row r="2483" spans="1:53" hidden="1" outlineLevel="1">
      <c r="A2483" t="s">
        <v>1156</v>
      </c>
      <c r="B2483" t="s">
        <v>1549</v>
      </c>
      <c r="C2483" s="1">
        <f t="shared" si="1363"/>
        <v>21849</v>
      </c>
      <c r="D2483" s="7">
        <f>IF(R2483&gt;0,RANK(R2483,(R2483:T2483,U2483:AI2483)),0)</f>
        <v>3</v>
      </c>
      <c r="E2483" s="7">
        <f>IF(S2483&gt;0,RANK(S2483,(R2483:T2483,U2483:AI2483)),0)</f>
        <v>0</v>
      </c>
      <c r="F2483" s="7">
        <f>IF(T2483&gt;0,RANK(T2483,(R2483:T2483,U2483:AI2483)),0)</f>
        <v>0</v>
      </c>
      <c r="G2483" s="7">
        <f>IF(U2483&gt;0,RANK(U2483,(R2483:T2483,U2483:AI2483)),0)</f>
        <v>2</v>
      </c>
      <c r="H2483" s="7">
        <f t="shared" si="1364"/>
        <v>1</v>
      </c>
      <c r="I2483" s="49">
        <f t="shared" si="1365"/>
        <v>13588</v>
      </c>
      <c r="J2483" s="177">
        <f t="shared" si="1366"/>
        <v>0.62190489267243354</v>
      </c>
      <c r="K2483" s="2"/>
      <c r="L2483" s="2">
        <f t="shared" si="1367"/>
        <v>7.7760995926587029E-2</v>
      </c>
      <c r="M2483" s="2">
        <f t="shared" si="1368"/>
        <v>0</v>
      </c>
      <c r="N2483" s="2">
        <f t="shared" si="1369"/>
        <v>0</v>
      </c>
      <c r="O2483" s="2">
        <f t="shared" si="1370"/>
        <v>0.12806078081376723</v>
      </c>
      <c r="P2483" s="2">
        <f t="shared" si="1371"/>
        <v>0.74996567348620069</v>
      </c>
      <c r="Q2483" s="2">
        <f t="shared" si="1345"/>
        <v>4.421254977344502E-2</v>
      </c>
      <c r="R2483" s="1">
        <v>1699</v>
      </c>
      <c r="U2483" s="1">
        <v>2798</v>
      </c>
      <c r="V2483" s="1">
        <v>16386</v>
      </c>
      <c r="W2483" s="1">
        <v>966</v>
      </c>
      <c r="AK2483" s="7">
        <f t="shared" si="1372"/>
        <v>4</v>
      </c>
      <c r="AL2483" s="7">
        <f t="shared" si="1373"/>
        <v>0</v>
      </c>
      <c r="AM2483" s="7">
        <f t="shared" si="1374"/>
        <v>0</v>
      </c>
      <c r="AN2483" s="2">
        <f t="shared" si="1375"/>
        <v>4.4212549773445006E-2</v>
      </c>
      <c r="AO2483" s="2">
        <f t="shared" si="1376"/>
        <v>0</v>
      </c>
      <c r="AP2483" s="2">
        <f t="shared" si="1377"/>
        <v>0</v>
      </c>
      <c r="AR2483" t="str">
        <f t="shared" si="1378"/>
        <v>Benton</v>
      </c>
      <c r="AS2483" t="s">
        <v>1549</v>
      </c>
      <c r="AT2483" s="184">
        <v>4</v>
      </c>
      <c r="AV2483" s="97">
        <v>53</v>
      </c>
      <c r="AW2483" s="99">
        <v>5</v>
      </c>
      <c r="AX2483" s="105">
        <f t="shared" si="1379"/>
        <v>53005</v>
      </c>
      <c r="AZ2483" s="7" t="s">
        <v>2951</v>
      </c>
      <c r="BA2483" s="181" t="s">
        <v>3184</v>
      </c>
    </row>
    <row r="2484" spans="1:53" hidden="1" outlineLevel="1">
      <c r="A2484" t="s">
        <v>2147</v>
      </c>
      <c r="B2484" t="s">
        <v>1549</v>
      </c>
      <c r="C2484" s="1">
        <f t="shared" si="1363"/>
        <v>9807</v>
      </c>
      <c r="D2484" s="7">
        <f>IF(R2484&gt;0,RANK(R2484,(R2484:T2484,U2484:AI2484)),0)</f>
        <v>3</v>
      </c>
      <c r="E2484" s="7">
        <f>IF(S2484&gt;0,RANK(S2484,(R2484:T2484,U2484:AI2484)),0)</f>
        <v>0</v>
      </c>
      <c r="F2484" s="7">
        <f>IF(T2484&gt;0,RANK(T2484,(R2484:T2484,U2484:AI2484)),0)</f>
        <v>0</v>
      </c>
      <c r="G2484" s="7">
        <f>IF(U2484&gt;0,RANK(U2484,(R2484:T2484,U2484:AI2484)),0)</f>
        <v>2</v>
      </c>
      <c r="H2484" s="7">
        <f t="shared" si="1364"/>
        <v>1</v>
      </c>
      <c r="I2484" s="49">
        <f t="shared" si="1365"/>
        <v>6632</v>
      </c>
      <c r="J2484" s="177">
        <f t="shared" si="1366"/>
        <v>0.67625165697970835</v>
      </c>
      <c r="K2484" s="2"/>
      <c r="L2484" s="2">
        <f t="shared" si="1367"/>
        <v>8.6774752727643525E-2</v>
      </c>
      <c r="M2484" s="2">
        <f t="shared" si="1368"/>
        <v>0</v>
      </c>
      <c r="N2484" s="2">
        <f t="shared" si="1369"/>
        <v>0</v>
      </c>
      <c r="O2484" s="2">
        <f t="shared" si="1370"/>
        <v>9.6461711022738858E-2</v>
      </c>
      <c r="P2484" s="2">
        <f t="shared" si="1371"/>
        <v>0.77271336800244728</v>
      </c>
      <c r="Q2484" s="2">
        <f t="shared" si="1345"/>
        <v>4.405016824717034E-2</v>
      </c>
      <c r="R2484" s="1">
        <v>851</v>
      </c>
      <c r="U2484" s="1">
        <v>946</v>
      </c>
      <c r="V2484" s="1">
        <v>7578</v>
      </c>
      <c r="W2484" s="1">
        <v>432</v>
      </c>
      <c r="AK2484" s="7">
        <f t="shared" si="1372"/>
        <v>4</v>
      </c>
      <c r="AL2484" s="7">
        <f t="shared" si="1373"/>
        <v>0</v>
      </c>
      <c r="AM2484" s="7">
        <f t="shared" si="1374"/>
        <v>0</v>
      </c>
      <c r="AN2484" s="2">
        <f t="shared" si="1375"/>
        <v>4.4050168247170389E-2</v>
      </c>
      <c r="AO2484" s="2">
        <f t="shared" si="1376"/>
        <v>0</v>
      </c>
      <c r="AP2484" s="2">
        <f t="shared" si="1377"/>
        <v>0</v>
      </c>
      <c r="AR2484" t="str">
        <f t="shared" si="1378"/>
        <v>Chelan</v>
      </c>
      <c r="AS2484" t="s">
        <v>1549</v>
      </c>
      <c r="AT2484" s="184">
        <v>8</v>
      </c>
      <c r="AV2484" s="97">
        <v>53</v>
      </c>
      <c r="AW2484" s="99">
        <v>7</v>
      </c>
      <c r="AX2484" s="105">
        <f t="shared" si="1379"/>
        <v>53007</v>
      </c>
      <c r="AZ2484" s="7" t="s">
        <v>2951</v>
      </c>
      <c r="BA2484" s="181" t="s">
        <v>3184</v>
      </c>
    </row>
    <row r="2485" spans="1:53" hidden="1" outlineLevel="1">
      <c r="A2485" t="s">
        <v>2148</v>
      </c>
      <c r="B2485" t="s">
        <v>1549</v>
      </c>
      <c r="C2485" s="1">
        <f t="shared" si="1363"/>
        <v>10551</v>
      </c>
      <c r="D2485" s="7">
        <f>IF(R2485&gt;0,RANK(R2485,(R2485:T2485,U2485:AI2485)),0)</f>
        <v>3</v>
      </c>
      <c r="E2485" s="7">
        <f>IF(S2485&gt;0,RANK(S2485,(R2485:T2485,U2485:AI2485)),0)</f>
        <v>0</v>
      </c>
      <c r="F2485" s="7">
        <f>IF(T2485&gt;0,RANK(T2485,(R2485:T2485,U2485:AI2485)),0)</f>
        <v>0</v>
      </c>
      <c r="G2485" s="7">
        <f>IF(U2485&gt;0,RANK(U2485,(R2485:T2485,U2485:AI2485)),0)</f>
        <v>2</v>
      </c>
      <c r="H2485" s="7">
        <f t="shared" si="1364"/>
        <v>1</v>
      </c>
      <c r="I2485" s="49">
        <f t="shared" si="1365"/>
        <v>7122</v>
      </c>
      <c r="J2485" s="177">
        <f t="shared" si="1366"/>
        <v>0.67500710833096389</v>
      </c>
      <c r="K2485" s="2"/>
      <c r="L2485" s="2">
        <f t="shared" si="1367"/>
        <v>7.9044640318453221E-2</v>
      </c>
      <c r="M2485" s="2">
        <f t="shared" si="1368"/>
        <v>0</v>
      </c>
      <c r="N2485" s="2">
        <f t="shared" si="1369"/>
        <v>0</v>
      </c>
      <c r="O2485" s="2">
        <f t="shared" si="1370"/>
        <v>9.4209079708084537E-2</v>
      </c>
      <c r="P2485" s="2">
        <f t="shared" si="1371"/>
        <v>0.76921618803904845</v>
      </c>
      <c r="Q2485" s="2">
        <f t="shared" si="1345"/>
        <v>5.7530091934413718E-2</v>
      </c>
      <c r="R2485" s="1">
        <v>834</v>
      </c>
      <c r="U2485" s="1">
        <v>994</v>
      </c>
      <c r="V2485" s="1">
        <v>8116</v>
      </c>
      <c r="W2485" s="1">
        <v>460</v>
      </c>
      <c r="AB2485" s="1">
        <v>147</v>
      </c>
      <c r="AK2485" s="7">
        <f t="shared" si="1372"/>
        <v>4</v>
      </c>
      <c r="AL2485" s="7">
        <f t="shared" si="1373"/>
        <v>0</v>
      </c>
      <c r="AM2485" s="7">
        <f t="shared" si="1374"/>
        <v>0</v>
      </c>
      <c r="AN2485" s="2">
        <f t="shared" si="1375"/>
        <v>4.3597763245190033E-2</v>
      </c>
      <c r="AO2485" s="2">
        <f t="shared" si="1376"/>
        <v>0</v>
      </c>
      <c r="AP2485" s="2">
        <f t="shared" si="1377"/>
        <v>0</v>
      </c>
      <c r="AR2485" t="str">
        <f t="shared" si="1378"/>
        <v>Clallam</v>
      </c>
      <c r="AS2485" t="s">
        <v>1549</v>
      </c>
      <c r="AT2485" s="184">
        <v>6</v>
      </c>
      <c r="AV2485" s="97">
        <v>53</v>
      </c>
      <c r="AW2485" s="99">
        <v>9</v>
      </c>
      <c r="AX2485" s="105">
        <f t="shared" si="1379"/>
        <v>53009</v>
      </c>
      <c r="AZ2485" s="7" t="s">
        <v>2951</v>
      </c>
      <c r="BA2485" s="181" t="s">
        <v>3184</v>
      </c>
    </row>
    <row r="2486" spans="1:53" hidden="1" outlineLevel="1">
      <c r="A2486" t="s">
        <v>97</v>
      </c>
      <c r="B2486" t="s">
        <v>1549</v>
      </c>
      <c r="C2486" s="1">
        <f t="shared" si="1363"/>
        <v>45677</v>
      </c>
      <c r="D2486" s="7">
        <f>IF(R2486&gt;0,RANK(R2486,(R2486:T2486,U2486:AI2486)),0)</f>
        <v>3</v>
      </c>
      <c r="E2486" s="7">
        <f>IF(S2486&gt;0,RANK(S2486,(R2486:T2486,U2486:AI2486)),0)</f>
        <v>0</v>
      </c>
      <c r="F2486" s="7">
        <f>IF(T2486&gt;0,RANK(T2486,(R2486:T2486,U2486:AI2486)),0)</f>
        <v>0</v>
      </c>
      <c r="G2486" s="7">
        <f>IF(U2486&gt;0,RANK(U2486,(R2486:T2486,U2486:AI2486)),0)</f>
        <v>2</v>
      </c>
      <c r="H2486" s="7">
        <f t="shared" si="1364"/>
        <v>1</v>
      </c>
      <c r="I2486" s="49">
        <f t="shared" si="1365"/>
        <v>29447</v>
      </c>
      <c r="J2486" s="177">
        <f t="shared" si="1366"/>
        <v>0.64467894126146641</v>
      </c>
      <c r="K2486" s="2"/>
      <c r="L2486" s="2">
        <f t="shared" si="1367"/>
        <v>9.4073603783085574E-2</v>
      </c>
      <c r="M2486" s="2">
        <f t="shared" si="1368"/>
        <v>0</v>
      </c>
      <c r="N2486" s="2">
        <f t="shared" si="1369"/>
        <v>0</v>
      </c>
      <c r="O2486" s="2">
        <f t="shared" si="1370"/>
        <v>0.10263371062022462</v>
      </c>
      <c r="P2486" s="2">
        <f t="shared" si="1371"/>
        <v>0.74731265188169105</v>
      </c>
      <c r="Q2486" s="2">
        <f t="shared" si="1345"/>
        <v>5.5980033714998712E-2</v>
      </c>
      <c r="R2486" s="1">
        <v>4297</v>
      </c>
      <c r="U2486" s="1">
        <v>4688</v>
      </c>
      <c r="V2486" s="1">
        <v>34135</v>
      </c>
      <c r="W2486" s="1">
        <v>1581</v>
      </c>
      <c r="AB2486" s="1">
        <v>976</v>
      </c>
      <c r="AK2486" s="7">
        <f t="shared" si="1372"/>
        <v>4</v>
      </c>
      <c r="AL2486" s="7">
        <f t="shared" si="1373"/>
        <v>0</v>
      </c>
      <c r="AM2486" s="7">
        <f t="shared" si="1374"/>
        <v>0</v>
      </c>
      <c r="AN2486" s="2">
        <f t="shared" si="1375"/>
        <v>3.4612605906692649E-2</v>
      </c>
      <c r="AO2486" s="2">
        <f t="shared" si="1376"/>
        <v>0</v>
      </c>
      <c r="AP2486" s="2">
        <f t="shared" si="1377"/>
        <v>0</v>
      </c>
      <c r="AR2486" t="str">
        <f t="shared" si="1378"/>
        <v>Clark</v>
      </c>
      <c r="AS2486" t="s">
        <v>1549</v>
      </c>
      <c r="AT2486" s="184">
        <v>3</v>
      </c>
      <c r="AV2486" s="97">
        <v>53</v>
      </c>
      <c r="AW2486" s="99">
        <v>11</v>
      </c>
      <c r="AX2486" s="105">
        <f t="shared" si="1379"/>
        <v>53011</v>
      </c>
      <c r="AZ2486" s="7" t="s">
        <v>2951</v>
      </c>
      <c r="BA2486" s="181" t="s">
        <v>3184</v>
      </c>
    </row>
    <row r="2487" spans="1:53" hidden="1" outlineLevel="1">
      <c r="A2487" t="s">
        <v>3143</v>
      </c>
      <c r="B2487" t="s">
        <v>1549</v>
      </c>
      <c r="C2487" s="1">
        <f t="shared" si="1363"/>
        <v>879</v>
      </c>
      <c r="D2487" s="7">
        <f>IF(R2487&gt;0,RANK(R2487,(R2487:T2487,U2487:AI2487)),0)</f>
        <v>3</v>
      </c>
      <c r="E2487" s="7">
        <f>IF(S2487&gt;0,RANK(S2487,(R2487:T2487,U2487:AI2487)),0)</f>
        <v>0</v>
      </c>
      <c r="F2487" s="7">
        <f>IF(T2487&gt;0,RANK(T2487,(R2487:T2487,U2487:AI2487)),0)</f>
        <v>0</v>
      </c>
      <c r="G2487" s="7">
        <f>IF(U2487&gt;0,RANK(U2487,(R2487:T2487,U2487:AI2487)),0)</f>
        <v>2</v>
      </c>
      <c r="H2487" s="7">
        <f t="shared" si="1364"/>
        <v>1</v>
      </c>
      <c r="I2487" s="49">
        <f t="shared" si="1365"/>
        <v>636</v>
      </c>
      <c r="J2487" s="177">
        <f t="shared" si="1366"/>
        <v>0.7235494880546075</v>
      </c>
      <c r="K2487" s="2"/>
      <c r="L2487" s="2">
        <f t="shared" si="1367"/>
        <v>7.0534698521046643E-2</v>
      </c>
      <c r="M2487" s="2">
        <f t="shared" si="1368"/>
        <v>0</v>
      </c>
      <c r="N2487" s="2">
        <f t="shared" si="1369"/>
        <v>0</v>
      </c>
      <c r="O2487" s="2">
        <f t="shared" si="1370"/>
        <v>8.0773606370875994E-2</v>
      </c>
      <c r="P2487" s="2">
        <f t="shared" si="1371"/>
        <v>0.80432309442548355</v>
      </c>
      <c r="Q2487" s="2">
        <f t="shared" si="1345"/>
        <v>4.4368600682593851E-2</v>
      </c>
      <c r="R2487" s="1">
        <v>62</v>
      </c>
      <c r="U2487" s="1">
        <v>71</v>
      </c>
      <c r="V2487" s="1">
        <v>707</v>
      </c>
      <c r="W2487" s="1">
        <v>39</v>
      </c>
      <c r="AK2487" s="7">
        <f t="shared" si="1372"/>
        <v>4</v>
      </c>
      <c r="AL2487" s="7">
        <f t="shared" si="1373"/>
        <v>0</v>
      </c>
      <c r="AM2487" s="7">
        <f t="shared" si="1374"/>
        <v>0</v>
      </c>
      <c r="AN2487" s="2">
        <f t="shared" si="1375"/>
        <v>4.4368600682593858E-2</v>
      </c>
      <c r="AO2487" s="2">
        <f t="shared" si="1376"/>
        <v>0</v>
      </c>
      <c r="AP2487" s="2">
        <f t="shared" si="1377"/>
        <v>0</v>
      </c>
      <c r="AR2487" t="str">
        <f t="shared" si="1378"/>
        <v>Columbia</v>
      </c>
      <c r="AS2487" t="s">
        <v>1549</v>
      </c>
      <c r="AT2487" s="184">
        <v>5</v>
      </c>
      <c r="AV2487" s="97">
        <v>53</v>
      </c>
      <c r="AW2487" s="99">
        <v>13</v>
      </c>
      <c r="AX2487" s="105">
        <f t="shared" si="1379"/>
        <v>53013</v>
      </c>
      <c r="AZ2487" s="7" t="s">
        <v>2951</v>
      </c>
      <c r="BA2487" s="181" t="s">
        <v>3184</v>
      </c>
    </row>
    <row r="2488" spans="1:53" hidden="1" outlineLevel="1">
      <c r="A2488" t="s">
        <v>426</v>
      </c>
      <c r="B2488" t="s">
        <v>1549</v>
      </c>
      <c r="C2488" s="1">
        <f t="shared" si="1363"/>
        <v>12409</v>
      </c>
      <c r="D2488" s="7">
        <f>IF(R2488&gt;0,RANK(R2488,(R2488:T2488,U2488:AI2488)),0)</f>
        <v>3</v>
      </c>
      <c r="E2488" s="7">
        <f>IF(S2488&gt;0,RANK(S2488,(R2488:T2488,U2488:AI2488)),0)</f>
        <v>0</v>
      </c>
      <c r="F2488" s="7">
        <f>IF(T2488&gt;0,RANK(T2488,(R2488:T2488,U2488:AI2488)),0)</f>
        <v>0</v>
      </c>
      <c r="G2488" s="7">
        <f>IF(U2488&gt;0,RANK(U2488,(R2488:T2488,U2488:AI2488)),0)</f>
        <v>2</v>
      </c>
      <c r="H2488" s="7">
        <f t="shared" si="1364"/>
        <v>1</v>
      </c>
      <c r="I2488" s="49">
        <f t="shared" si="1365"/>
        <v>8574</v>
      </c>
      <c r="J2488" s="177">
        <f t="shared" si="1366"/>
        <v>0.69095011685067287</v>
      </c>
      <c r="K2488" s="2"/>
      <c r="L2488" s="2">
        <f t="shared" si="1367"/>
        <v>7.0755097106938517E-2</v>
      </c>
      <c r="M2488" s="2">
        <f t="shared" si="1368"/>
        <v>0</v>
      </c>
      <c r="N2488" s="2">
        <f t="shared" si="1369"/>
        <v>0</v>
      </c>
      <c r="O2488" s="2">
        <f t="shared" si="1370"/>
        <v>9.3319364977032804E-2</v>
      </c>
      <c r="P2488" s="2">
        <f t="shared" si="1371"/>
        <v>0.78426948182770573</v>
      </c>
      <c r="Q2488" s="2">
        <f t="shared" si="1345"/>
        <v>5.165605608832291E-2</v>
      </c>
      <c r="R2488" s="1">
        <v>878</v>
      </c>
      <c r="U2488" s="1">
        <v>1158</v>
      </c>
      <c r="V2488" s="1">
        <v>9732</v>
      </c>
      <c r="W2488" s="1">
        <v>473</v>
      </c>
      <c r="AB2488" s="1">
        <v>168</v>
      </c>
      <c r="AK2488" s="7">
        <f t="shared" si="1372"/>
        <v>4</v>
      </c>
      <c r="AL2488" s="7">
        <f t="shared" si="1373"/>
        <v>0</v>
      </c>
      <c r="AM2488" s="7">
        <f t="shared" si="1374"/>
        <v>0</v>
      </c>
      <c r="AN2488" s="2">
        <f t="shared" si="1375"/>
        <v>3.8117495366266421E-2</v>
      </c>
      <c r="AO2488" s="2">
        <f t="shared" si="1376"/>
        <v>0</v>
      </c>
      <c r="AP2488" s="2">
        <f t="shared" si="1377"/>
        <v>0</v>
      </c>
      <c r="AR2488" t="str">
        <f t="shared" si="1378"/>
        <v>Cowlitz</v>
      </c>
      <c r="AS2488" t="s">
        <v>1549</v>
      </c>
      <c r="AT2488" s="184">
        <v>3</v>
      </c>
      <c r="AV2488" s="97">
        <v>53</v>
      </c>
      <c r="AW2488" s="99">
        <v>15</v>
      </c>
      <c r="AX2488" s="105">
        <f t="shared" si="1379"/>
        <v>53015</v>
      </c>
      <c r="AZ2488" s="7" t="s">
        <v>2951</v>
      </c>
      <c r="BA2488" s="181" t="s">
        <v>3184</v>
      </c>
    </row>
    <row r="2489" spans="1:53" hidden="1" outlineLevel="1">
      <c r="A2489" t="s">
        <v>317</v>
      </c>
      <c r="B2489" t="s">
        <v>1549</v>
      </c>
      <c r="C2489" s="1">
        <f t="shared" si="1363"/>
        <v>5036</v>
      </c>
      <c r="D2489" s="7">
        <f>IF(R2489&gt;0,RANK(R2489,(R2489:T2489,U2489:AI2489)),0)</f>
        <v>3</v>
      </c>
      <c r="E2489" s="7">
        <f>IF(S2489&gt;0,RANK(S2489,(R2489:T2489,U2489:AI2489)),0)</f>
        <v>0</v>
      </c>
      <c r="F2489" s="7">
        <f>IF(T2489&gt;0,RANK(T2489,(R2489:T2489,U2489:AI2489)),0)</f>
        <v>0</v>
      </c>
      <c r="G2489" s="7">
        <f>IF(U2489&gt;0,RANK(U2489,(R2489:T2489,U2489:AI2489)),0)</f>
        <v>2</v>
      </c>
      <c r="H2489" s="7">
        <f t="shared" si="1364"/>
        <v>1</v>
      </c>
      <c r="I2489" s="49">
        <f t="shared" si="1365"/>
        <v>3602</v>
      </c>
      <c r="J2489" s="177">
        <f t="shared" si="1366"/>
        <v>0.71525019857029393</v>
      </c>
      <c r="K2489" s="2"/>
      <c r="L2489" s="2">
        <f t="shared" si="1367"/>
        <v>6.830818109610802E-2</v>
      </c>
      <c r="M2489" s="2">
        <f t="shared" si="1368"/>
        <v>0</v>
      </c>
      <c r="N2489" s="2">
        <f t="shared" si="1369"/>
        <v>0</v>
      </c>
      <c r="O2489" s="2">
        <f t="shared" si="1370"/>
        <v>9.0746624305003964E-2</v>
      </c>
      <c r="P2489" s="2">
        <f t="shared" si="1371"/>
        <v>0.80599682287529784</v>
      </c>
      <c r="Q2489" s="2">
        <f t="shared" si="1345"/>
        <v>3.494837172359011E-2</v>
      </c>
      <c r="R2489" s="1">
        <v>344</v>
      </c>
      <c r="U2489" s="1">
        <v>457</v>
      </c>
      <c r="V2489" s="1">
        <v>4059</v>
      </c>
      <c r="W2489" s="1">
        <v>176</v>
      </c>
      <c r="AK2489" s="7">
        <f t="shared" si="1372"/>
        <v>4</v>
      </c>
      <c r="AL2489" s="7">
        <f t="shared" si="1373"/>
        <v>0</v>
      </c>
      <c r="AM2489" s="7">
        <f t="shared" si="1374"/>
        <v>0</v>
      </c>
      <c r="AN2489" s="2">
        <f t="shared" si="1375"/>
        <v>3.4948371723590152E-2</v>
      </c>
      <c r="AO2489" s="2">
        <f t="shared" si="1376"/>
        <v>0</v>
      </c>
      <c r="AP2489" s="2">
        <f t="shared" si="1377"/>
        <v>0</v>
      </c>
      <c r="AR2489" t="str">
        <f t="shared" si="1378"/>
        <v>Douglas</v>
      </c>
      <c r="AS2489" t="s">
        <v>1549</v>
      </c>
      <c r="AT2489" s="184"/>
      <c r="AV2489" s="97">
        <v>53</v>
      </c>
      <c r="AW2489" s="99">
        <v>17</v>
      </c>
      <c r="AX2489" s="105">
        <f t="shared" si="1379"/>
        <v>53017</v>
      </c>
      <c r="AZ2489" s="7" t="s">
        <v>2951</v>
      </c>
      <c r="BA2489" s="181" t="s">
        <v>3184</v>
      </c>
    </row>
    <row r="2490" spans="1:53" hidden="1" outlineLevel="1">
      <c r="A2490" t="s">
        <v>712</v>
      </c>
      <c r="B2490" t="s">
        <v>1549</v>
      </c>
      <c r="C2490" s="1">
        <f t="shared" si="1363"/>
        <v>1295</v>
      </c>
      <c r="D2490" s="7">
        <f>IF(R2490&gt;0,RANK(R2490,(R2490:T2490,U2490:AI2490)),0)</f>
        <v>4</v>
      </c>
      <c r="E2490" s="7">
        <f>IF(S2490&gt;0,RANK(S2490,(R2490:T2490,U2490:AI2490)),0)</f>
        <v>0</v>
      </c>
      <c r="F2490" s="7">
        <f>IF(T2490&gt;0,RANK(T2490,(R2490:T2490,U2490:AI2490)),0)</f>
        <v>0</v>
      </c>
      <c r="G2490" s="7">
        <f>IF(U2490&gt;0,RANK(U2490,(R2490:T2490,U2490:AI2490)),0)</f>
        <v>2</v>
      </c>
      <c r="H2490" s="7">
        <f t="shared" si="1364"/>
        <v>1</v>
      </c>
      <c r="I2490" s="49">
        <f t="shared" si="1365"/>
        <v>936</v>
      </c>
      <c r="J2490" s="177">
        <f t="shared" si="1366"/>
        <v>0.72277992277992276</v>
      </c>
      <c r="K2490" s="2"/>
      <c r="L2490" s="2">
        <f t="shared" si="1367"/>
        <v>5.019305019305019E-2</v>
      </c>
      <c r="M2490" s="2">
        <f t="shared" si="1368"/>
        <v>0</v>
      </c>
      <c r="N2490" s="2">
        <f t="shared" si="1369"/>
        <v>0</v>
      </c>
      <c r="O2490" s="2">
        <f t="shared" si="1370"/>
        <v>8.4942084942084939E-2</v>
      </c>
      <c r="P2490" s="2">
        <f t="shared" si="1371"/>
        <v>0.80772200772200775</v>
      </c>
      <c r="Q2490" s="2">
        <f t="shared" si="1345"/>
        <v>5.7142857142857162E-2</v>
      </c>
      <c r="R2490" s="1">
        <v>65</v>
      </c>
      <c r="U2490" s="1">
        <v>110</v>
      </c>
      <c r="V2490" s="1">
        <v>1046</v>
      </c>
      <c r="W2490" s="1">
        <v>74</v>
      </c>
      <c r="AK2490" s="7">
        <f t="shared" si="1372"/>
        <v>3</v>
      </c>
      <c r="AL2490" s="7">
        <f t="shared" si="1373"/>
        <v>0</v>
      </c>
      <c r="AM2490" s="7">
        <f t="shared" si="1374"/>
        <v>0</v>
      </c>
      <c r="AN2490" s="2">
        <f t="shared" si="1375"/>
        <v>5.7142857142857141E-2</v>
      </c>
      <c r="AO2490" s="2">
        <f t="shared" si="1376"/>
        <v>0</v>
      </c>
      <c r="AP2490" s="2">
        <f t="shared" si="1377"/>
        <v>0</v>
      </c>
      <c r="AR2490" t="str">
        <f t="shared" si="1378"/>
        <v>Ferry</v>
      </c>
      <c r="AS2490" t="s">
        <v>1549</v>
      </c>
      <c r="AT2490" s="184">
        <v>5</v>
      </c>
      <c r="AV2490" s="97">
        <v>53</v>
      </c>
      <c r="AW2490" s="99">
        <v>19</v>
      </c>
      <c r="AX2490" s="105">
        <f t="shared" si="1379"/>
        <v>53019</v>
      </c>
      <c r="AZ2490" s="7" t="s">
        <v>2951</v>
      </c>
      <c r="BA2490" s="181" t="s">
        <v>3184</v>
      </c>
    </row>
    <row r="2491" spans="1:53" hidden="1" outlineLevel="1">
      <c r="A2491" t="s">
        <v>2409</v>
      </c>
      <c r="B2491" t="s">
        <v>1549</v>
      </c>
      <c r="C2491" s="1">
        <f t="shared" si="1363"/>
        <v>6391</v>
      </c>
      <c r="D2491" s="7">
        <f>IF(R2491&gt;0,RANK(R2491,(R2491:T2491,U2491:AI2491)),0)</f>
        <v>3</v>
      </c>
      <c r="E2491" s="7">
        <f>IF(S2491&gt;0,RANK(S2491,(R2491:T2491,U2491:AI2491)),0)</f>
        <v>0</v>
      </c>
      <c r="F2491" s="7">
        <f>IF(T2491&gt;0,RANK(T2491,(R2491:T2491,U2491:AI2491)),0)</f>
        <v>0</v>
      </c>
      <c r="G2491" s="7">
        <f>IF(U2491&gt;0,RANK(U2491,(R2491:T2491,U2491:AI2491)),0)</f>
        <v>2</v>
      </c>
      <c r="H2491" s="7">
        <f t="shared" si="1364"/>
        <v>1</v>
      </c>
      <c r="I2491" s="49">
        <f t="shared" si="1365"/>
        <v>3756</v>
      </c>
      <c r="J2491" s="177">
        <f t="shared" si="1366"/>
        <v>0.58770145517133465</v>
      </c>
      <c r="K2491" s="2"/>
      <c r="L2491" s="2">
        <f t="shared" si="1367"/>
        <v>5.7893913315600065E-2</v>
      </c>
      <c r="M2491" s="2">
        <f t="shared" si="1368"/>
        <v>0</v>
      </c>
      <c r="N2491" s="2">
        <f t="shared" si="1369"/>
        <v>0</v>
      </c>
      <c r="O2491" s="2">
        <f t="shared" si="1370"/>
        <v>0.15365357534032234</v>
      </c>
      <c r="P2491" s="2">
        <f t="shared" si="1371"/>
        <v>0.74135503051165696</v>
      </c>
      <c r="Q2491" s="2">
        <f t="shared" si="1345"/>
        <v>4.7097480832420713E-2</v>
      </c>
      <c r="R2491" s="1">
        <v>370</v>
      </c>
      <c r="U2491" s="1">
        <v>982</v>
      </c>
      <c r="V2491" s="1">
        <v>4738</v>
      </c>
      <c r="W2491" s="1">
        <v>301</v>
      </c>
      <c r="AK2491" s="7">
        <f t="shared" si="1372"/>
        <v>4</v>
      </c>
      <c r="AL2491" s="7">
        <f t="shared" si="1373"/>
        <v>0</v>
      </c>
      <c r="AM2491" s="7">
        <f t="shared" si="1374"/>
        <v>0</v>
      </c>
      <c r="AN2491" s="2">
        <f t="shared" si="1375"/>
        <v>4.7097480832420595E-2</v>
      </c>
      <c r="AO2491" s="2">
        <f t="shared" si="1376"/>
        <v>0</v>
      </c>
      <c r="AP2491" s="2">
        <f t="shared" si="1377"/>
        <v>0</v>
      </c>
      <c r="AR2491" t="str">
        <f t="shared" si="1378"/>
        <v>Franklin</v>
      </c>
      <c r="AS2491" t="s">
        <v>1549</v>
      </c>
      <c r="AT2491" s="184">
        <v>4</v>
      </c>
      <c r="AV2491" s="97">
        <v>53</v>
      </c>
      <c r="AW2491" s="99">
        <v>21</v>
      </c>
      <c r="AX2491" s="105">
        <f t="shared" si="1379"/>
        <v>53021</v>
      </c>
      <c r="AZ2491" s="7" t="s">
        <v>2951</v>
      </c>
      <c r="BA2491" s="181" t="s">
        <v>3184</v>
      </c>
    </row>
    <row r="2492" spans="1:53" hidden="1" outlineLevel="1">
      <c r="A2492" t="s">
        <v>2082</v>
      </c>
      <c r="B2492" t="s">
        <v>1549</v>
      </c>
      <c r="C2492" s="1">
        <f t="shared" si="1363"/>
        <v>466</v>
      </c>
      <c r="D2492" s="7">
        <f>IF(R2492&gt;0,RANK(R2492,(R2492:T2492,U2492:AI2492)),0)</f>
        <v>3</v>
      </c>
      <c r="E2492" s="7">
        <f>IF(S2492&gt;0,RANK(S2492,(R2492:T2492,U2492:AI2492)),0)</f>
        <v>0</v>
      </c>
      <c r="F2492" s="7">
        <f>IF(T2492&gt;0,RANK(T2492,(R2492:T2492,U2492:AI2492)),0)</f>
        <v>0</v>
      </c>
      <c r="G2492" s="7">
        <f>IF(U2492&gt;0,RANK(U2492,(R2492:T2492,U2492:AI2492)),0)</f>
        <v>2</v>
      </c>
      <c r="H2492" s="7">
        <f t="shared" si="1364"/>
        <v>1</v>
      </c>
      <c r="I2492" s="49">
        <f t="shared" si="1365"/>
        <v>234</v>
      </c>
      <c r="J2492" s="177">
        <f t="shared" si="1366"/>
        <v>0.50214592274678116</v>
      </c>
      <c r="K2492" s="2"/>
      <c r="L2492" s="2">
        <f t="shared" si="1367"/>
        <v>8.3690987124463517E-2</v>
      </c>
      <c r="M2492" s="2">
        <f t="shared" si="1368"/>
        <v>0</v>
      </c>
      <c r="N2492" s="2">
        <f t="shared" si="1369"/>
        <v>0</v>
      </c>
      <c r="O2492" s="2">
        <f t="shared" si="1370"/>
        <v>0.18669527896995708</v>
      </c>
      <c r="P2492" s="2">
        <f t="shared" si="1371"/>
        <v>0.68884120171673824</v>
      </c>
      <c r="Q2492" s="2">
        <f t="shared" si="1345"/>
        <v>4.0772532188841137E-2</v>
      </c>
      <c r="R2492" s="1">
        <v>39</v>
      </c>
      <c r="U2492" s="1">
        <v>87</v>
      </c>
      <c r="V2492" s="1">
        <v>321</v>
      </c>
      <c r="W2492" s="1">
        <v>19</v>
      </c>
      <c r="AK2492" s="7">
        <f t="shared" si="1372"/>
        <v>4</v>
      </c>
      <c r="AL2492" s="7">
        <f t="shared" si="1373"/>
        <v>0</v>
      </c>
      <c r="AM2492" s="7">
        <f t="shared" si="1374"/>
        <v>0</v>
      </c>
      <c r="AN2492" s="2">
        <f t="shared" si="1375"/>
        <v>4.07725321888412E-2</v>
      </c>
      <c r="AO2492" s="2">
        <f t="shared" si="1376"/>
        <v>0</v>
      </c>
      <c r="AP2492" s="2">
        <f t="shared" si="1377"/>
        <v>0</v>
      </c>
      <c r="AR2492" t="str">
        <f t="shared" si="1378"/>
        <v>Garfield</v>
      </c>
      <c r="AS2492" t="s">
        <v>1549</v>
      </c>
      <c r="AT2492" s="184">
        <v>5</v>
      </c>
      <c r="AV2492" s="97">
        <v>53</v>
      </c>
      <c r="AW2492" s="99">
        <v>23</v>
      </c>
      <c r="AX2492" s="105">
        <f t="shared" si="1379"/>
        <v>53023</v>
      </c>
      <c r="AZ2492" s="7" t="s">
        <v>2951</v>
      </c>
      <c r="BA2492" s="181" t="s">
        <v>3184</v>
      </c>
    </row>
    <row r="2493" spans="1:53" hidden="1" outlineLevel="1">
      <c r="A2493" t="s">
        <v>2057</v>
      </c>
      <c r="B2493" t="s">
        <v>1549</v>
      </c>
      <c r="C2493" s="1">
        <f t="shared" si="1363"/>
        <v>9857</v>
      </c>
      <c r="D2493" s="7">
        <f>IF(R2493&gt;0,RANK(R2493,(R2493:T2493,U2493:AI2493)),0)</f>
        <v>3</v>
      </c>
      <c r="E2493" s="7">
        <f>IF(S2493&gt;0,RANK(S2493,(R2493:T2493,U2493:AI2493)),0)</f>
        <v>0</v>
      </c>
      <c r="F2493" s="7">
        <f>IF(T2493&gt;0,RANK(T2493,(R2493:T2493,U2493:AI2493)),0)</f>
        <v>0</v>
      </c>
      <c r="G2493" s="7">
        <f>IF(U2493&gt;0,RANK(U2493,(R2493:T2493,U2493:AI2493)),0)</f>
        <v>2</v>
      </c>
      <c r="H2493" s="7">
        <f t="shared" si="1364"/>
        <v>1</v>
      </c>
      <c r="I2493" s="49">
        <f t="shared" si="1365"/>
        <v>7039</v>
      </c>
      <c r="J2493" s="177">
        <f t="shared" si="1366"/>
        <v>0.71411179872172059</v>
      </c>
      <c r="K2493" s="2"/>
      <c r="L2493" s="2">
        <f t="shared" si="1367"/>
        <v>5.031956984883839E-2</v>
      </c>
      <c r="M2493" s="2">
        <f t="shared" si="1368"/>
        <v>0</v>
      </c>
      <c r="N2493" s="2">
        <f t="shared" si="1369"/>
        <v>0</v>
      </c>
      <c r="O2493" s="2">
        <f t="shared" si="1370"/>
        <v>9.4450644212234966E-2</v>
      </c>
      <c r="P2493" s="2">
        <f t="shared" si="1371"/>
        <v>0.80856244293395552</v>
      </c>
      <c r="Q2493" s="2">
        <f t="shared" si="1345"/>
        <v>4.6667343004971218E-2</v>
      </c>
      <c r="R2493" s="1">
        <v>496</v>
      </c>
      <c r="U2493" s="1">
        <v>931</v>
      </c>
      <c r="V2493" s="1">
        <v>7970</v>
      </c>
      <c r="W2493" s="1">
        <v>460</v>
      </c>
      <c r="AK2493" s="7">
        <f t="shared" si="1372"/>
        <v>4</v>
      </c>
      <c r="AL2493" s="7">
        <f t="shared" si="1373"/>
        <v>0</v>
      </c>
      <c r="AM2493" s="7">
        <f t="shared" si="1374"/>
        <v>0</v>
      </c>
      <c r="AN2493" s="2">
        <f t="shared" si="1375"/>
        <v>4.6667343004971086E-2</v>
      </c>
      <c r="AO2493" s="2">
        <f t="shared" si="1376"/>
        <v>0</v>
      </c>
      <c r="AP2493" s="2">
        <f t="shared" si="1377"/>
        <v>0</v>
      </c>
      <c r="AR2493" t="str">
        <f t="shared" si="1378"/>
        <v>Grant</v>
      </c>
      <c r="AS2493" t="s">
        <v>1549</v>
      </c>
      <c r="AT2493" s="184">
        <v>4</v>
      </c>
      <c r="AV2493" s="97">
        <v>53</v>
      </c>
      <c r="AW2493" s="99">
        <v>25</v>
      </c>
      <c r="AX2493" s="105">
        <f t="shared" si="1379"/>
        <v>53025</v>
      </c>
      <c r="AZ2493" s="7" t="s">
        <v>2951</v>
      </c>
      <c r="BA2493" s="181" t="s">
        <v>3184</v>
      </c>
    </row>
    <row r="2494" spans="1:53" hidden="1" outlineLevel="1">
      <c r="A2494" t="s">
        <v>329</v>
      </c>
      <c r="B2494" t="s">
        <v>1549</v>
      </c>
      <c r="C2494" s="1">
        <f t="shared" si="1363"/>
        <v>6534</v>
      </c>
      <c r="D2494" s="7">
        <f>IF(R2494&gt;0,RANK(R2494,(R2494:T2494,U2494:AI2494)),0)</f>
        <v>3</v>
      </c>
      <c r="E2494" s="7">
        <f>IF(S2494&gt;0,RANK(S2494,(R2494:T2494,U2494:AI2494)),0)</f>
        <v>0</v>
      </c>
      <c r="F2494" s="7">
        <f>IF(T2494&gt;0,RANK(T2494,(R2494:T2494,U2494:AI2494)),0)</f>
        <v>0</v>
      </c>
      <c r="G2494" s="7">
        <f>IF(U2494&gt;0,RANK(U2494,(R2494:T2494,U2494:AI2494)),0)</f>
        <v>2</v>
      </c>
      <c r="H2494" s="7">
        <f t="shared" si="1364"/>
        <v>1</v>
      </c>
      <c r="I2494" s="49">
        <f t="shared" si="1365"/>
        <v>5095</v>
      </c>
      <c r="J2494" s="177">
        <f t="shared" si="1366"/>
        <v>0.77976737067646162</v>
      </c>
      <c r="K2494" s="2"/>
      <c r="L2494" s="2">
        <f t="shared" si="1367"/>
        <v>5.876951331496786E-2</v>
      </c>
      <c r="M2494" s="2">
        <f t="shared" si="1368"/>
        <v>0</v>
      </c>
      <c r="N2494" s="2">
        <f t="shared" si="1369"/>
        <v>0</v>
      </c>
      <c r="O2494" s="2">
        <f t="shared" si="1370"/>
        <v>6.3207835935108661E-2</v>
      </c>
      <c r="P2494" s="2">
        <f t="shared" si="1371"/>
        <v>0.84297520661157022</v>
      </c>
      <c r="Q2494" s="2">
        <f t="shared" si="1345"/>
        <v>3.5047444138353256E-2</v>
      </c>
      <c r="R2494" s="1">
        <v>384</v>
      </c>
      <c r="U2494" s="1">
        <v>413</v>
      </c>
      <c r="V2494" s="1">
        <v>5508</v>
      </c>
      <c r="W2494" s="1">
        <v>229</v>
      </c>
      <c r="AK2494" s="7">
        <f t="shared" si="1372"/>
        <v>4</v>
      </c>
      <c r="AL2494" s="7">
        <f t="shared" si="1373"/>
        <v>0</v>
      </c>
      <c r="AM2494" s="7">
        <f t="shared" si="1374"/>
        <v>0</v>
      </c>
      <c r="AN2494" s="2">
        <f t="shared" si="1375"/>
        <v>3.5047444138353229E-2</v>
      </c>
      <c r="AO2494" s="2">
        <f t="shared" si="1376"/>
        <v>0</v>
      </c>
      <c r="AP2494" s="2">
        <f t="shared" si="1377"/>
        <v>0</v>
      </c>
      <c r="AR2494" t="str">
        <f t="shared" si="1378"/>
        <v>Grays Harbor</v>
      </c>
      <c r="AS2494" t="s">
        <v>1549</v>
      </c>
      <c r="AT2494" s="184">
        <v>6</v>
      </c>
      <c r="AV2494" s="97">
        <v>53</v>
      </c>
      <c r="AW2494" s="99">
        <v>27</v>
      </c>
      <c r="AX2494" s="105">
        <f t="shared" si="1379"/>
        <v>53027</v>
      </c>
      <c r="AZ2494" s="7" t="s">
        <v>2951</v>
      </c>
      <c r="BA2494" s="181" t="s">
        <v>3184</v>
      </c>
    </row>
    <row r="2495" spans="1:53" hidden="1" outlineLevel="1">
      <c r="A2495" t="s">
        <v>1287</v>
      </c>
      <c r="B2495" t="s">
        <v>1549</v>
      </c>
      <c r="C2495" s="1">
        <f t="shared" si="1363"/>
        <v>11137</v>
      </c>
      <c r="D2495" s="7">
        <f>IF(R2495&gt;0,RANK(R2495,(R2495:T2495,U2495:AI2495)),0)</f>
        <v>3</v>
      </c>
      <c r="E2495" s="7">
        <f>IF(S2495&gt;0,RANK(S2495,(R2495:T2495,U2495:AI2495)),0)</f>
        <v>0</v>
      </c>
      <c r="F2495" s="7">
        <f>IF(T2495&gt;0,RANK(T2495,(R2495:T2495,U2495:AI2495)),0)</f>
        <v>0</v>
      </c>
      <c r="G2495" s="7">
        <f>IF(U2495&gt;0,RANK(U2495,(R2495:T2495,U2495:AI2495)),0)</f>
        <v>2</v>
      </c>
      <c r="H2495" s="7">
        <f t="shared" si="1364"/>
        <v>1</v>
      </c>
      <c r="I2495" s="49">
        <f t="shared" si="1365"/>
        <v>5971</v>
      </c>
      <c r="J2495" s="177">
        <f t="shared" si="1366"/>
        <v>0.5361407919547454</v>
      </c>
      <c r="K2495" s="2"/>
      <c r="L2495" s="2">
        <f t="shared" si="1367"/>
        <v>0.13091496812427045</v>
      </c>
      <c r="M2495" s="2">
        <f t="shared" si="1368"/>
        <v>0</v>
      </c>
      <c r="N2495" s="2">
        <f t="shared" si="1369"/>
        <v>0</v>
      </c>
      <c r="O2495" s="2">
        <f t="shared" si="1370"/>
        <v>0.13989404687079104</v>
      </c>
      <c r="P2495" s="2">
        <f t="shared" si="1371"/>
        <v>0.6760348388255365</v>
      </c>
      <c r="Q2495" s="2">
        <f t="shared" si="1345"/>
        <v>5.3156146179402008E-2</v>
      </c>
      <c r="R2495" s="1">
        <v>1458</v>
      </c>
      <c r="U2495" s="1">
        <v>1558</v>
      </c>
      <c r="V2495" s="1">
        <v>7529</v>
      </c>
      <c r="W2495" s="1">
        <v>403</v>
      </c>
      <c r="AB2495" s="1">
        <f>11137-W2495-V2495-U2495-R2495</f>
        <v>189</v>
      </c>
      <c r="AK2495" s="7">
        <f t="shared" si="1372"/>
        <v>4</v>
      </c>
      <c r="AL2495" s="7">
        <f t="shared" si="1373"/>
        <v>0</v>
      </c>
      <c r="AM2495" s="7">
        <f t="shared" si="1374"/>
        <v>0</v>
      </c>
      <c r="AN2495" s="2">
        <f t="shared" si="1375"/>
        <v>3.6185687348478046E-2</v>
      </c>
      <c r="AO2495" s="2">
        <f t="shared" si="1376"/>
        <v>0</v>
      </c>
      <c r="AP2495" s="2">
        <f t="shared" si="1377"/>
        <v>0</v>
      </c>
      <c r="AR2495" t="str">
        <f t="shared" si="1378"/>
        <v>Island</v>
      </c>
      <c r="AS2495" t="s">
        <v>1549</v>
      </c>
      <c r="AT2495" s="184">
        <v>2</v>
      </c>
      <c r="AV2495" s="97">
        <v>53</v>
      </c>
      <c r="AW2495" s="99">
        <v>29</v>
      </c>
      <c r="AX2495" s="105">
        <f t="shared" si="1379"/>
        <v>53029</v>
      </c>
      <c r="AZ2495" s="7" t="s">
        <v>2951</v>
      </c>
      <c r="BA2495" s="181" t="s">
        <v>3184</v>
      </c>
    </row>
    <row r="2496" spans="1:53" hidden="1" outlineLevel="1">
      <c r="A2496" t="s">
        <v>2461</v>
      </c>
      <c r="B2496" t="s">
        <v>1549</v>
      </c>
      <c r="C2496" s="1">
        <f t="shared" si="1363"/>
        <v>3531</v>
      </c>
      <c r="D2496" s="7">
        <f>IF(R2496&gt;0,RANK(R2496,(R2496:T2496,U2496:AI2496)),0)</f>
        <v>2</v>
      </c>
      <c r="E2496" s="7">
        <f>IF(S2496&gt;0,RANK(S2496,(R2496:T2496,U2496:AI2496)),0)</f>
        <v>0</v>
      </c>
      <c r="F2496" s="7">
        <f>IF(T2496&gt;0,RANK(T2496,(R2496:T2496,U2496:AI2496)),0)</f>
        <v>0</v>
      </c>
      <c r="G2496" s="7">
        <f>IF(U2496&gt;0,RANK(U2496,(R2496:T2496,U2496:AI2496)),0)</f>
        <v>3</v>
      </c>
      <c r="H2496" s="7">
        <f t="shared" si="1364"/>
        <v>1</v>
      </c>
      <c r="I2496" s="49">
        <f t="shared" si="1365"/>
        <v>2267</v>
      </c>
      <c r="J2496" s="177">
        <f t="shared" si="1366"/>
        <v>0.64202775417728686</v>
      </c>
      <c r="K2496" s="2"/>
      <c r="L2496" s="2">
        <f t="shared" si="1367"/>
        <v>0.124327386009629</v>
      </c>
      <c r="M2496" s="2">
        <f t="shared" si="1368"/>
        <v>0</v>
      </c>
      <c r="N2496" s="2">
        <f t="shared" si="1369"/>
        <v>0</v>
      </c>
      <c r="O2496" s="2">
        <f t="shared" si="1370"/>
        <v>6.9951854998583973E-2</v>
      </c>
      <c r="P2496" s="2">
        <f t="shared" si="1371"/>
        <v>0.76635514018691586</v>
      </c>
      <c r="Q2496" s="2">
        <f t="shared" si="1345"/>
        <v>3.9365618804871105E-2</v>
      </c>
      <c r="R2496" s="1">
        <v>439</v>
      </c>
      <c r="U2496" s="1">
        <v>247</v>
      </c>
      <c r="V2496" s="1">
        <v>2706</v>
      </c>
      <c r="W2496" s="1">
        <v>139</v>
      </c>
      <c r="AK2496" s="7">
        <f t="shared" si="1372"/>
        <v>4</v>
      </c>
      <c r="AL2496" s="7">
        <f t="shared" si="1373"/>
        <v>0</v>
      </c>
      <c r="AM2496" s="7">
        <f t="shared" si="1374"/>
        <v>0</v>
      </c>
      <c r="AN2496" s="2">
        <f t="shared" si="1375"/>
        <v>3.936561880487114E-2</v>
      </c>
      <c r="AO2496" s="2">
        <f t="shared" si="1376"/>
        <v>0</v>
      </c>
      <c r="AP2496" s="2">
        <f t="shared" si="1377"/>
        <v>0</v>
      </c>
      <c r="AR2496" t="str">
        <f t="shared" si="1378"/>
        <v>Jefferson</v>
      </c>
      <c r="AS2496" t="s">
        <v>1549</v>
      </c>
      <c r="AT2496" s="184">
        <v>6</v>
      </c>
      <c r="AV2496" s="97">
        <v>53</v>
      </c>
      <c r="AW2496" s="99">
        <v>31</v>
      </c>
      <c r="AX2496" s="105">
        <f t="shared" si="1379"/>
        <v>53031</v>
      </c>
      <c r="AZ2496" s="7" t="s">
        <v>2951</v>
      </c>
      <c r="BA2496" s="181" t="s">
        <v>3184</v>
      </c>
    </row>
    <row r="2497" spans="1:53" hidden="1" outlineLevel="1">
      <c r="A2497" t="s">
        <v>1288</v>
      </c>
      <c r="B2497" t="s">
        <v>1549</v>
      </c>
      <c r="C2497" s="1">
        <f t="shared" si="1363"/>
        <v>109356</v>
      </c>
      <c r="D2497" s="7">
        <f>IF(R2497&gt;0,RANK(R2497,(R2497:T2497,U2497:AI2497)),0)</f>
        <v>2</v>
      </c>
      <c r="E2497" s="7">
        <f>IF(S2497&gt;0,RANK(S2497,(R2497:T2497,U2497:AI2497)),0)</f>
        <v>0</v>
      </c>
      <c r="F2497" s="7">
        <f>IF(T2497&gt;0,RANK(T2497,(R2497:T2497,U2497:AI2497)),0)</f>
        <v>0</v>
      </c>
      <c r="G2497" s="7">
        <f>IF(U2497&gt;0,RANK(U2497,(R2497:T2497,U2497:AI2497)),0)</f>
        <v>3</v>
      </c>
      <c r="H2497" s="7">
        <f t="shared" si="1364"/>
        <v>1</v>
      </c>
      <c r="I2497" s="49">
        <f t="shared" si="1365"/>
        <v>58981</v>
      </c>
      <c r="J2497" s="177">
        <f t="shared" si="1366"/>
        <v>0.53934854969091772</v>
      </c>
      <c r="K2497" s="2"/>
      <c r="L2497" s="2">
        <f t="shared" si="1367"/>
        <v>0.15055415340722045</v>
      </c>
      <c r="M2497" s="2">
        <f t="shared" si="1368"/>
        <v>0</v>
      </c>
      <c r="N2497" s="2">
        <f t="shared" si="1369"/>
        <v>0</v>
      </c>
      <c r="O2497" s="2">
        <f t="shared" si="1370"/>
        <v>0.10275613592304035</v>
      </c>
      <c r="P2497" s="2">
        <f t="shared" si="1371"/>
        <v>0.68990270309813817</v>
      </c>
      <c r="Q2497" s="2">
        <f t="shared" si="1345"/>
        <v>5.6787007571601045E-2</v>
      </c>
      <c r="R2497" s="1">
        <v>16464</v>
      </c>
      <c r="U2497" s="1">
        <v>11237</v>
      </c>
      <c r="V2497" s="1">
        <v>75445</v>
      </c>
      <c r="W2497" s="1">
        <v>3488</v>
      </c>
      <c r="AB2497" s="1">
        <v>2722</v>
      </c>
      <c r="AK2497" s="7">
        <f t="shared" si="1372"/>
        <v>4</v>
      </c>
      <c r="AL2497" s="7">
        <f t="shared" si="1373"/>
        <v>0</v>
      </c>
      <c r="AM2497" s="7">
        <f t="shared" si="1374"/>
        <v>0</v>
      </c>
      <c r="AN2497" s="2">
        <f t="shared" si="1375"/>
        <v>3.1895826474999084E-2</v>
      </c>
      <c r="AO2497" s="2">
        <f t="shared" si="1376"/>
        <v>0</v>
      </c>
      <c r="AP2497" s="2">
        <f t="shared" si="1377"/>
        <v>0</v>
      </c>
      <c r="AR2497" t="str">
        <f t="shared" si="1378"/>
        <v>King</v>
      </c>
      <c r="AS2497" t="s">
        <v>1549</v>
      </c>
      <c r="AT2497" s="184"/>
      <c r="AV2497" s="97">
        <v>53</v>
      </c>
      <c r="AW2497" s="99">
        <v>33</v>
      </c>
      <c r="AX2497" s="105">
        <f t="shared" si="1379"/>
        <v>53033</v>
      </c>
      <c r="AZ2497" s="7" t="s">
        <v>2951</v>
      </c>
      <c r="BA2497" s="181" t="s">
        <v>3184</v>
      </c>
    </row>
    <row r="2498" spans="1:53" hidden="1" outlineLevel="1">
      <c r="A2498" t="s">
        <v>1978</v>
      </c>
      <c r="B2498" t="s">
        <v>1549</v>
      </c>
      <c r="C2498" s="1">
        <f t="shared" si="1363"/>
        <v>25028</v>
      </c>
      <c r="D2498" s="7">
        <f>IF(R2498&gt;0,RANK(R2498,(R2498:T2498,U2498:AI2498)),0)</f>
        <v>3</v>
      </c>
      <c r="E2498" s="7">
        <f>IF(S2498&gt;0,RANK(S2498,(R2498:T2498,U2498:AI2498)),0)</f>
        <v>0</v>
      </c>
      <c r="F2498" s="7">
        <f>IF(T2498&gt;0,RANK(T2498,(R2498:T2498,U2498:AI2498)),0)</f>
        <v>0</v>
      </c>
      <c r="G2498" s="7">
        <f>IF(U2498&gt;0,RANK(U2498,(R2498:T2498,U2498:AI2498)),0)</f>
        <v>2</v>
      </c>
      <c r="H2498" s="7">
        <f t="shared" si="1364"/>
        <v>1</v>
      </c>
      <c r="I2498" s="49">
        <f t="shared" si="1365"/>
        <v>15095</v>
      </c>
      <c r="J2498" s="177">
        <f t="shared" si="1366"/>
        <v>0.6031245005593735</v>
      </c>
      <c r="K2498" s="2"/>
      <c r="L2498" s="2">
        <f t="shared" si="1367"/>
        <v>0.10512226306536679</v>
      </c>
      <c r="M2498" s="2">
        <f t="shared" si="1368"/>
        <v>0</v>
      </c>
      <c r="N2498" s="2">
        <f t="shared" si="1369"/>
        <v>0</v>
      </c>
      <c r="O2498" s="2">
        <f t="shared" si="1370"/>
        <v>0.1132731340898194</v>
      </c>
      <c r="P2498" s="2">
        <f t="shared" si="1371"/>
        <v>0.71639763464919293</v>
      </c>
      <c r="Q2498" s="2">
        <f t="shared" si="1345"/>
        <v>6.5206968195620885E-2</v>
      </c>
      <c r="R2498" s="1">
        <v>2631</v>
      </c>
      <c r="U2498" s="1">
        <v>2835</v>
      </c>
      <c r="V2498" s="1">
        <v>17930</v>
      </c>
      <c r="W2498" s="1">
        <v>1078</v>
      </c>
      <c r="AB2498" s="1">
        <v>554</v>
      </c>
      <c r="AK2498" s="7">
        <f t="shared" si="1372"/>
        <v>4</v>
      </c>
      <c r="AL2498" s="7">
        <f t="shared" si="1373"/>
        <v>0</v>
      </c>
      <c r="AM2498" s="7">
        <f t="shared" si="1374"/>
        <v>0</v>
      </c>
      <c r="AN2498" s="2">
        <f t="shared" si="1375"/>
        <v>4.3071759629215278E-2</v>
      </c>
      <c r="AO2498" s="2">
        <f t="shared" si="1376"/>
        <v>0</v>
      </c>
      <c r="AP2498" s="2">
        <f t="shared" si="1377"/>
        <v>0</v>
      </c>
      <c r="AR2498" t="str">
        <f t="shared" si="1378"/>
        <v>Kitsap</v>
      </c>
      <c r="AS2498" t="s">
        <v>1549</v>
      </c>
      <c r="AT2498" s="184">
        <v>6</v>
      </c>
      <c r="AV2498" s="97">
        <v>53</v>
      </c>
      <c r="AW2498" s="99">
        <v>35</v>
      </c>
      <c r="AX2498" s="105">
        <f t="shared" si="1379"/>
        <v>53035</v>
      </c>
      <c r="AZ2498" s="7" t="s">
        <v>2951</v>
      </c>
      <c r="BA2498" s="181" t="s">
        <v>3184</v>
      </c>
    </row>
    <row r="2499" spans="1:53" hidden="1" outlineLevel="1">
      <c r="A2499" t="s">
        <v>1828</v>
      </c>
      <c r="B2499" t="s">
        <v>1549</v>
      </c>
      <c r="C2499" s="1">
        <f t="shared" si="1363"/>
        <v>4897</v>
      </c>
      <c r="D2499" s="7">
        <f>IF(R2499&gt;0,RANK(R2499,(R2499:T2499,U2499:AI2499)),0)</f>
        <v>3</v>
      </c>
      <c r="E2499" s="7">
        <f>IF(S2499&gt;0,RANK(S2499,(R2499:T2499,U2499:AI2499)),0)</f>
        <v>0</v>
      </c>
      <c r="F2499" s="7">
        <f>IF(T2499&gt;0,RANK(T2499,(R2499:T2499,U2499:AI2499)),0)</f>
        <v>0</v>
      </c>
      <c r="G2499" s="7">
        <f>IF(U2499&gt;0,RANK(U2499,(R2499:T2499,U2499:AI2499)),0)</f>
        <v>2</v>
      </c>
      <c r="H2499" s="7">
        <f t="shared" si="1364"/>
        <v>1</v>
      </c>
      <c r="I2499" s="49">
        <f t="shared" si="1365"/>
        <v>3650</v>
      </c>
      <c r="J2499" s="177">
        <f t="shared" si="1366"/>
        <v>0.74535429855013269</v>
      </c>
      <c r="K2499" s="2"/>
      <c r="L2499" s="2">
        <f t="shared" si="1367"/>
        <v>6.7388196855217478E-2</v>
      </c>
      <c r="M2499" s="2">
        <f t="shared" si="1368"/>
        <v>0</v>
      </c>
      <c r="N2499" s="2">
        <f t="shared" si="1369"/>
        <v>0</v>
      </c>
      <c r="O2499" s="2">
        <f t="shared" si="1370"/>
        <v>7.698590974065754E-2</v>
      </c>
      <c r="P2499" s="2">
        <f t="shared" si="1371"/>
        <v>0.82234020829079024</v>
      </c>
      <c r="Q2499" s="2">
        <f t="shared" si="1345"/>
        <v>3.328568511333474E-2</v>
      </c>
      <c r="R2499" s="1">
        <v>330</v>
      </c>
      <c r="U2499" s="1">
        <v>377</v>
      </c>
      <c r="V2499" s="1">
        <v>4027</v>
      </c>
      <c r="W2499" s="1">
        <v>163</v>
      </c>
      <c r="AK2499" s="7">
        <f t="shared" si="1372"/>
        <v>4</v>
      </c>
      <c r="AL2499" s="7">
        <f t="shared" si="1373"/>
        <v>0</v>
      </c>
      <c r="AM2499" s="7">
        <f t="shared" si="1374"/>
        <v>0</v>
      </c>
      <c r="AN2499" s="2">
        <f t="shared" si="1375"/>
        <v>3.3285685113334698E-2</v>
      </c>
      <c r="AO2499" s="2">
        <f t="shared" si="1376"/>
        <v>0</v>
      </c>
      <c r="AP2499" s="2">
        <f t="shared" si="1377"/>
        <v>0</v>
      </c>
      <c r="AR2499" t="str">
        <f t="shared" si="1378"/>
        <v>Kittitas</v>
      </c>
      <c r="AS2499" t="s">
        <v>1549</v>
      </c>
      <c r="AT2499" s="184">
        <v>8</v>
      </c>
      <c r="AV2499" s="97">
        <v>53</v>
      </c>
      <c r="AW2499" s="99">
        <v>37</v>
      </c>
      <c r="AX2499" s="105">
        <f t="shared" si="1379"/>
        <v>53037</v>
      </c>
      <c r="AZ2499" s="7" t="s">
        <v>2951</v>
      </c>
      <c r="BA2499" s="181" t="s">
        <v>3184</v>
      </c>
    </row>
    <row r="2500" spans="1:53" hidden="1" outlineLevel="1">
      <c r="A2500" t="s">
        <v>2439</v>
      </c>
      <c r="B2500" t="s">
        <v>1549</v>
      </c>
      <c r="C2500" s="1">
        <f t="shared" si="1363"/>
        <v>3500</v>
      </c>
      <c r="D2500" s="7">
        <f>IF(R2500&gt;0,RANK(R2500,(R2500:T2500,U2500:AI2500)),0)</f>
        <v>3</v>
      </c>
      <c r="E2500" s="7">
        <f>IF(S2500&gt;0,RANK(S2500,(R2500:T2500,U2500:AI2500)),0)</f>
        <v>0</v>
      </c>
      <c r="F2500" s="7">
        <f>IF(T2500&gt;0,RANK(T2500,(R2500:T2500,U2500:AI2500)),0)</f>
        <v>0</v>
      </c>
      <c r="G2500" s="7">
        <f>IF(U2500&gt;0,RANK(U2500,(R2500:T2500,U2500:AI2500)),0)</f>
        <v>2</v>
      </c>
      <c r="H2500" s="7">
        <f t="shared" si="1364"/>
        <v>1</v>
      </c>
      <c r="I2500" s="49">
        <f t="shared" si="1365"/>
        <v>2409</v>
      </c>
      <c r="J2500" s="177">
        <f t="shared" si="1366"/>
        <v>0.68828571428571428</v>
      </c>
      <c r="K2500" s="2"/>
      <c r="L2500" s="2">
        <f t="shared" si="1367"/>
        <v>7.0285714285714285E-2</v>
      </c>
      <c r="M2500" s="2">
        <f t="shared" si="1368"/>
        <v>0</v>
      </c>
      <c r="N2500" s="2">
        <f t="shared" si="1369"/>
        <v>0</v>
      </c>
      <c r="O2500" s="2">
        <f t="shared" si="1370"/>
        <v>9.9428571428571422E-2</v>
      </c>
      <c r="P2500" s="2">
        <f t="shared" si="1371"/>
        <v>0.7877142857142857</v>
      </c>
      <c r="Q2500" s="2">
        <f t="shared" si="1345"/>
        <v>4.2571428571428593E-2</v>
      </c>
      <c r="R2500" s="1">
        <v>246</v>
      </c>
      <c r="U2500" s="1">
        <v>348</v>
      </c>
      <c r="V2500" s="1">
        <v>2757</v>
      </c>
      <c r="W2500" s="1">
        <v>149</v>
      </c>
      <c r="AK2500" s="7">
        <f t="shared" si="1372"/>
        <v>4</v>
      </c>
      <c r="AL2500" s="7">
        <f t="shared" si="1373"/>
        <v>0</v>
      </c>
      <c r="AM2500" s="7">
        <f t="shared" si="1374"/>
        <v>0</v>
      </c>
      <c r="AN2500" s="2">
        <f t="shared" si="1375"/>
        <v>4.2571428571428573E-2</v>
      </c>
      <c r="AO2500" s="2">
        <f t="shared" si="1376"/>
        <v>0</v>
      </c>
      <c r="AP2500" s="2">
        <f t="shared" si="1377"/>
        <v>0</v>
      </c>
      <c r="AR2500" t="str">
        <f t="shared" si="1378"/>
        <v>Klickitat</v>
      </c>
      <c r="AS2500" t="s">
        <v>1549</v>
      </c>
      <c r="AT2500" s="184">
        <v>3</v>
      </c>
      <c r="AV2500" s="97">
        <v>53</v>
      </c>
      <c r="AW2500" s="99">
        <v>39</v>
      </c>
      <c r="AX2500" s="105">
        <f t="shared" si="1379"/>
        <v>53039</v>
      </c>
      <c r="AZ2500" s="7" t="s">
        <v>2951</v>
      </c>
      <c r="BA2500" s="181" t="s">
        <v>3184</v>
      </c>
    </row>
    <row r="2501" spans="1:53" hidden="1" outlineLevel="1">
      <c r="A2501" t="s">
        <v>2915</v>
      </c>
      <c r="B2501" t="s">
        <v>1549</v>
      </c>
      <c r="C2501" s="1">
        <f t="shared" si="1363"/>
        <v>11297</v>
      </c>
      <c r="D2501" s="7">
        <f>IF(R2501&gt;0,RANK(R2501,(R2501:T2501,U2501:AI2501)),0)</f>
        <v>3</v>
      </c>
      <c r="E2501" s="7">
        <f>IF(S2501&gt;0,RANK(S2501,(R2501:T2501,U2501:AI2501)),0)</f>
        <v>0</v>
      </c>
      <c r="F2501" s="7">
        <f>IF(T2501&gt;0,RANK(T2501,(R2501:T2501,U2501:AI2501)),0)</f>
        <v>0</v>
      </c>
      <c r="G2501" s="7">
        <f>IF(U2501&gt;0,RANK(U2501,(R2501:T2501,U2501:AI2501)),0)</f>
        <v>2</v>
      </c>
      <c r="H2501" s="7">
        <f t="shared" si="1364"/>
        <v>1</v>
      </c>
      <c r="I2501" s="49">
        <f t="shared" si="1365"/>
        <v>8236</v>
      </c>
      <c r="J2501" s="177">
        <f t="shared" si="1366"/>
        <v>0.72904310878994427</v>
      </c>
      <c r="K2501" s="2"/>
      <c r="L2501" s="2">
        <f t="shared" si="1367"/>
        <v>5.3022926440647961E-2</v>
      </c>
      <c r="M2501" s="2">
        <f t="shared" si="1368"/>
        <v>0</v>
      </c>
      <c r="N2501" s="2">
        <f t="shared" si="1369"/>
        <v>0</v>
      </c>
      <c r="O2501" s="2">
        <f t="shared" si="1370"/>
        <v>9.0112419226343277E-2</v>
      </c>
      <c r="P2501" s="2">
        <f t="shared" si="1371"/>
        <v>0.81915552801628755</v>
      </c>
      <c r="Q2501" s="2">
        <f t="shared" si="1345"/>
        <v>3.7709126316721187E-2</v>
      </c>
      <c r="R2501" s="1">
        <v>599</v>
      </c>
      <c r="U2501" s="1">
        <v>1018</v>
      </c>
      <c r="V2501" s="1">
        <v>9254</v>
      </c>
      <c r="W2501" s="1">
        <v>426</v>
      </c>
      <c r="AK2501" s="7">
        <f t="shared" si="1372"/>
        <v>4</v>
      </c>
      <c r="AL2501" s="7">
        <f t="shared" si="1373"/>
        <v>0</v>
      </c>
      <c r="AM2501" s="7">
        <f t="shared" si="1374"/>
        <v>0</v>
      </c>
      <c r="AN2501" s="2">
        <f t="shared" si="1375"/>
        <v>3.7709126316721256E-2</v>
      </c>
      <c r="AO2501" s="2">
        <f t="shared" si="1376"/>
        <v>0</v>
      </c>
      <c r="AP2501" s="2">
        <f t="shared" si="1377"/>
        <v>0</v>
      </c>
      <c r="AR2501" t="str">
        <f t="shared" si="1378"/>
        <v>Lewis</v>
      </c>
      <c r="AS2501" t="s">
        <v>1549</v>
      </c>
      <c r="AT2501" s="184">
        <v>3</v>
      </c>
      <c r="AV2501" s="97">
        <v>53</v>
      </c>
      <c r="AW2501" s="99">
        <v>41</v>
      </c>
      <c r="AX2501" s="105">
        <f t="shared" si="1379"/>
        <v>53041</v>
      </c>
      <c r="AZ2501" s="7" t="s">
        <v>2951</v>
      </c>
      <c r="BA2501" s="181" t="s">
        <v>3184</v>
      </c>
    </row>
    <row r="2502" spans="1:53" hidden="1" outlineLevel="1">
      <c r="A2502" t="s">
        <v>223</v>
      </c>
      <c r="B2502" t="s">
        <v>1549</v>
      </c>
      <c r="C2502" s="1">
        <f t="shared" si="1363"/>
        <v>2329</v>
      </c>
      <c r="D2502" s="7">
        <f>IF(R2502&gt;0,RANK(R2502,(R2502:T2502,U2502:AI2502)),0)</f>
        <v>3</v>
      </c>
      <c r="E2502" s="7">
        <f>IF(S2502&gt;0,RANK(S2502,(R2502:T2502,U2502:AI2502)),0)</f>
        <v>0</v>
      </c>
      <c r="F2502" s="7">
        <f>IF(T2502&gt;0,RANK(T2502,(R2502:T2502,U2502:AI2502)),0)</f>
        <v>0</v>
      </c>
      <c r="G2502" s="7">
        <f>IF(U2502&gt;0,RANK(U2502,(R2502:T2502,U2502:AI2502)),0)</f>
        <v>2</v>
      </c>
      <c r="H2502" s="7">
        <f t="shared" si="1364"/>
        <v>1</v>
      </c>
      <c r="I2502" s="49">
        <f t="shared" si="1365"/>
        <v>1562</v>
      </c>
      <c r="J2502" s="177">
        <f t="shared" si="1366"/>
        <v>0.67067410905968228</v>
      </c>
      <c r="K2502" s="2"/>
      <c r="L2502" s="2">
        <f t="shared" si="1367"/>
        <v>6.0541004723057103E-2</v>
      </c>
      <c r="M2502" s="2">
        <f t="shared" si="1368"/>
        <v>0</v>
      </c>
      <c r="N2502" s="2">
        <f t="shared" si="1369"/>
        <v>0</v>
      </c>
      <c r="O2502" s="2">
        <f t="shared" si="1370"/>
        <v>0.10905968226706741</v>
      </c>
      <c r="P2502" s="2">
        <f t="shared" si="1371"/>
        <v>0.77973379132674969</v>
      </c>
      <c r="Q2502" s="2">
        <f t="shared" si="1345"/>
        <v>5.0665521683125769E-2</v>
      </c>
      <c r="R2502" s="1">
        <v>141</v>
      </c>
      <c r="U2502" s="1">
        <v>254</v>
      </c>
      <c r="V2502" s="1">
        <v>1816</v>
      </c>
      <c r="W2502" s="1">
        <v>118</v>
      </c>
      <c r="AK2502" s="7">
        <f t="shared" si="1372"/>
        <v>4</v>
      </c>
      <c r="AL2502" s="7">
        <f t="shared" si="1373"/>
        <v>0</v>
      </c>
      <c r="AM2502" s="7">
        <f t="shared" si="1374"/>
        <v>0</v>
      </c>
      <c r="AN2502" s="2">
        <f t="shared" si="1375"/>
        <v>5.0665521683125804E-2</v>
      </c>
      <c r="AO2502" s="2">
        <f t="shared" si="1376"/>
        <v>0</v>
      </c>
      <c r="AP2502" s="2">
        <f t="shared" si="1377"/>
        <v>0</v>
      </c>
      <c r="AR2502" t="str">
        <f t="shared" si="1378"/>
        <v>Lincoln</v>
      </c>
      <c r="AS2502" t="s">
        <v>1549</v>
      </c>
      <c r="AT2502" s="184">
        <v>5</v>
      </c>
      <c r="AV2502" s="97">
        <v>53</v>
      </c>
      <c r="AW2502" s="99">
        <v>43</v>
      </c>
      <c r="AX2502" s="105">
        <f t="shared" si="1379"/>
        <v>53043</v>
      </c>
      <c r="AZ2502" s="7" t="s">
        <v>2951</v>
      </c>
      <c r="BA2502" s="181" t="s">
        <v>3184</v>
      </c>
    </row>
    <row r="2503" spans="1:53" hidden="1" outlineLevel="1">
      <c r="A2503" t="s">
        <v>1516</v>
      </c>
      <c r="B2503" t="s">
        <v>1549</v>
      </c>
      <c r="C2503" s="1">
        <f t="shared" si="1363"/>
        <v>7176</v>
      </c>
      <c r="D2503" s="7">
        <f>IF(R2503&gt;0,RANK(R2503,(R2503:T2503,U2503:AI2503)),0)</f>
        <v>3</v>
      </c>
      <c r="E2503" s="7">
        <f>IF(S2503&gt;0,RANK(S2503,(R2503:T2503,U2503:AI2503)),0)</f>
        <v>0</v>
      </c>
      <c r="F2503" s="7">
        <f>IF(T2503&gt;0,RANK(T2503,(R2503:T2503,U2503:AI2503)),0)</f>
        <v>0</v>
      </c>
      <c r="G2503" s="7">
        <f>IF(U2503&gt;0,RANK(U2503,(R2503:T2503,U2503:AI2503)),0)</f>
        <v>2</v>
      </c>
      <c r="H2503" s="7">
        <f t="shared" si="1364"/>
        <v>1</v>
      </c>
      <c r="I2503" s="49">
        <f t="shared" si="1365"/>
        <v>4990</v>
      </c>
      <c r="J2503" s="177">
        <f t="shared" si="1366"/>
        <v>0.69537346711259751</v>
      </c>
      <c r="K2503" s="2"/>
      <c r="L2503" s="2">
        <f t="shared" si="1367"/>
        <v>7.1488294314381265E-2</v>
      </c>
      <c r="M2503" s="2">
        <f t="shared" si="1368"/>
        <v>0</v>
      </c>
      <c r="N2503" s="2">
        <f t="shared" si="1369"/>
        <v>0</v>
      </c>
      <c r="O2503" s="2">
        <f t="shared" si="1370"/>
        <v>9.9777034559643249E-2</v>
      </c>
      <c r="P2503" s="2">
        <f t="shared" si="1371"/>
        <v>0.79515050167224077</v>
      </c>
      <c r="Q2503" s="2">
        <f t="shared" si="1345"/>
        <v>3.3584169453734658E-2</v>
      </c>
      <c r="R2503" s="1">
        <v>513</v>
      </c>
      <c r="U2503" s="1">
        <v>716</v>
      </c>
      <c r="V2503" s="1">
        <v>5706</v>
      </c>
      <c r="W2503" s="1">
        <v>241</v>
      </c>
      <c r="AK2503" s="7">
        <f t="shared" si="1372"/>
        <v>4</v>
      </c>
      <c r="AL2503" s="7">
        <f t="shared" si="1373"/>
        <v>0</v>
      </c>
      <c r="AM2503" s="7">
        <f t="shared" si="1374"/>
        <v>0</v>
      </c>
      <c r="AN2503" s="2">
        <f t="shared" si="1375"/>
        <v>3.3584169453734672E-2</v>
      </c>
      <c r="AO2503" s="2">
        <f t="shared" si="1376"/>
        <v>0</v>
      </c>
      <c r="AP2503" s="2">
        <f t="shared" si="1377"/>
        <v>0</v>
      </c>
      <c r="AR2503" t="str">
        <f t="shared" si="1378"/>
        <v>Mason</v>
      </c>
      <c r="AS2503" t="s">
        <v>1549</v>
      </c>
      <c r="AT2503" s="184"/>
      <c r="AV2503" s="97">
        <v>53</v>
      </c>
      <c r="AW2503" s="99">
        <v>45</v>
      </c>
      <c r="AX2503" s="105">
        <f t="shared" si="1379"/>
        <v>53045</v>
      </c>
      <c r="AZ2503" s="7" t="s">
        <v>2951</v>
      </c>
      <c r="BA2503" s="181" t="s">
        <v>3184</v>
      </c>
    </row>
    <row r="2504" spans="1:53" hidden="1" outlineLevel="1">
      <c r="A2504" t="s">
        <v>2301</v>
      </c>
      <c r="B2504" t="s">
        <v>1549</v>
      </c>
      <c r="C2504" s="1">
        <f t="shared" si="1363"/>
        <v>5300</v>
      </c>
      <c r="D2504" s="7">
        <f>IF(R2504&gt;0,RANK(R2504,(R2504:T2504,U2504:AI2504)),0)</f>
        <v>3</v>
      </c>
      <c r="E2504" s="7">
        <f>IF(S2504&gt;0,RANK(S2504,(R2504:T2504,U2504:AI2504)),0)</f>
        <v>0</v>
      </c>
      <c r="F2504" s="7">
        <f>IF(T2504&gt;0,RANK(T2504,(R2504:T2504,U2504:AI2504)),0)</f>
        <v>0</v>
      </c>
      <c r="G2504" s="7">
        <f>IF(U2504&gt;0,RANK(U2504,(R2504:T2504,U2504:AI2504)),0)</f>
        <v>2</v>
      </c>
      <c r="H2504" s="7">
        <f t="shared" si="1364"/>
        <v>1</v>
      </c>
      <c r="I2504" s="49">
        <f t="shared" si="1365"/>
        <v>3919</v>
      </c>
      <c r="J2504" s="177">
        <f t="shared" si="1366"/>
        <v>0.73943396226415092</v>
      </c>
      <c r="K2504" s="2"/>
      <c r="L2504" s="2">
        <f t="shared" si="1367"/>
        <v>5.6226415094339621E-2</v>
      </c>
      <c r="M2504" s="2">
        <f t="shared" si="1368"/>
        <v>0</v>
      </c>
      <c r="N2504" s="2">
        <f t="shared" si="1369"/>
        <v>0</v>
      </c>
      <c r="O2504" s="2">
        <f t="shared" si="1370"/>
        <v>8.2452830188679244E-2</v>
      </c>
      <c r="P2504" s="2">
        <f t="shared" si="1371"/>
        <v>0.82188679245283014</v>
      </c>
      <c r="Q2504" s="2">
        <f t="shared" si="1345"/>
        <v>3.9433962264150968E-2</v>
      </c>
      <c r="R2504" s="1">
        <v>298</v>
      </c>
      <c r="U2504" s="1">
        <v>437</v>
      </c>
      <c r="V2504" s="1">
        <v>4356</v>
      </c>
      <c r="W2504" s="1">
        <v>209</v>
      </c>
      <c r="AK2504" s="7">
        <f t="shared" si="1372"/>
        <v>4</v>
      </c>
      <c r="AL2504" s="7">
        <f t="shared" si="1373"/>
        <v>0</v>
      </c>
      <c r="AM2504" s="7">
        <f t="shared" si="1374"/>
        <v>0</v>
      </c>
      <c r="AN2504" s="2">
        <f t="shared" si="1375"/>
        <v>3.943396226415094E-2</v>
      </c>
      <c r="AO2504" s="2">
        <f t="shared" si="1376"/>
        <v>0</v>
      </c>
      <c r="AP2504" s="2">
        <f t="shared" si="1377"/>
        <v>0</v>
      </c>
      <c r="AR2504" t="str">
        <f t="shared" si="1378"/>
        <v>Okanogan</v>
      </c>
      <c r="AS2504" t="s">
        <v>1549</v>
      </c>
      <c r="AT2504" s="184">
        <v>4</v>
      </c>
      <c r="AV2504" s="97">
        <v>53</v>
      </c>
      <c r="AW2504" s="99">
        <v>47</v>
      </c>
      <c r="AX2504" s="105">
        <f t="shared" si="1379"/>
        <v>53047</v>
      </c>
      <c r="AZ2504" s="7" t="s">
        <v>2951</v>
      </c>
      <c r="BA2504" s="181" t="s">
        <v>3184</v>
      </c>
    </row>
    <row r="2505" spans="1:53" hidden="1" outlineLevel="1">
      <c r="A2505" t="s">
        <v>2930</v>
      </c>
      <c r="B2505" t="s">
        <v>1549</v>
      </c>
      <c r="C2505" s="1">
        <f t="shared" si="1363"/>
        <v>2921</v>
      </c>
      <c r="D2505" s="7">
        <f>IF(R2505&gt;0,RANK(R2505,(R2505:T2505,U2505:AI2505)),0)</f>
        <v>3</v>
      </c>
      <c r="E2505" s="7">
        <f>IF(S2505&gt;0,RANK(S2505,(R2505:T2505,U2505:AI2505)),0)</f>
        <v>0</v>
      </c>
      <c r="F2505" s="7">
        <f>IF(T2505&gt;0,RANK(T2505,(R2505:T2505,U2505:AI2505)),0)</f>
        <v>0</v>
      </c>
      <c r="G2505" s="7">
        <f>IF(U2505&gt;0,RANK(U2505,(R2505:T2505,U2505:AI2505)),0)</f>
        <v>2</v>
      </c>
      <c r="H2505" s="7">
        <f t="shared" si="1364"/>
        <v>1</v>
      </c>
      <c r="I2505" s="49">
        <f t="shared" si="1365"/>
        <v>2166</v>
      </c>
      <c r="J2505" s="177">
        <f t="shared" si="1366"/>
        <v>0.7415268743580965</v>
      </c>
      <c r="K2505" s="2"/>
      <c r="L2505" s="2">
        <f t="shared" si="1367"/>
        <v>6.4019171516603898E-2</v>
      </c>
      <c r="M2505" s="2">
        <f t="shared" si="1368"/>
        <v>0</v>
      </c>
      <c r="N2505" s="2">
        <f t="shared" si="1369"/>
        <v>0</v>
      </c>
      <c r="O2505" s="2">
        <f t="shared" si="1370"/>
        <v>8.0451900034234858E-2</v>
      </c>
      <c r="P2505" s="2">
        <f t="shared" si="1371"/>
        <v>0.82197877439233136</v>
      </c>
      <c r="Q2505" s="2">
        <f t="shared" si="1345"/>
        <v>3.3550154056829928E-2</v>
      </c>
      <c r="R2505" s="1">
        <v>187</v>
      </c>
      <c r="U2505" s="1">
        <v>235</v>
      </c>
      <c r="V2505" s="1">
        <v>2401</v>
      </c>
      <c r="W2505" s="1">
        <v>98</v>
      </c>
      <c r="AK2505" s="7">
        <f t="shared" si="1372"/>
        <v>4</v>
      </c>
      <c r="AL2505" s="7">
        <f t="shared" si="1373"/>
        <v>0</v>
      </c>
      <c r="AM2505" s="7">
        <f t="shared" si="1374"/>
        <v>0</v>
      </c>
      <c r="AN2505" s="2">
        <f t="shared" si="1375"/>
        <v>3.3550154056829852E-2</v>
      </c>
      <c r="AO2505" s="2">
        <f t="shared" si="1376"/>
        <v>0</v>
      </c>
      <c r="AP2505" s="2">
        <f t="shared" si="1377"/>
        <v>0</v>
      </c>
      <c r="AR2505" t="str">
        <f t="shared" si="1378"/>
        <v>Pacific</v>
      </c>
      <c r="AS2505" t="s">
        <v>1549</v>
      </c>
      <c r="AT2505" s="184">
        <v>3</v>
      </c>
      <c r="AV2505" s="97">
        <v>53</v>
      </c>
      <c r="AW2505" s="99">
        <v>49</v>
      </c>
      <c r="AX2505" s="105">
        <f t="shared" si="1379"/>
        <v>53049</v>
      </c>
      <c r="AZ2505" s="7" t="s">
        <v>2951</v>
      </c>
      <c r="BA2505" s="181" t="s">
        <v>3184</v>
      </c>
    </row>
    <row r="2506" spans="1:53" hidden="1" outlineLevel="1">
      <c r="A2506" t="s">
        <v>715</v>
      </c>
      <c r="B2506" t="s">
        <v>1549</v>
      </c>
      <c r="C2506" s="1">
        <f t="shared" si="1363"/>
        <v>2465</v>
      </c>
      <c r="D2506" s="7">
        <f>IF(R2506&gt;0,RANK(R2506,(R2506:T2506,U2506:AI2506)),0)</f>
        <v>3</v>
      </c>
      <c r="E2506" s="7">
        <f>IF(S2506&gt;0,RANK(S2506,(R2506:T2506,U2506:AI2506)),0)</f>
        <v>0</v>
      </c>
      <c r="F2506" s="7">
        <f>IF(T2506&gt;0,RANK(T2506,(R2506:T2506,U2506:AI2506)),0)</f>
        <v>0</v>
      </c>
      <c r="G2506" s="7">
        <f>IF(U2506&gt;0,RANK(U2506,(R2506:T2506,U2506:AI2506)),0)</f>
        <v>2</v>
      </c>
      <c r="H2506" s="7">
        <f t="shared" si="1364"/>
        <v>1</v>
      </c>
      <c r="I2506" s="49">
        <f t="shared" si="1365"/>
        <v>1762</v>
      </c>
      <c r="J2506" s="177">
        <f t="shared" si="1366"/>
        <v>0.71480730223123734</v>
      </c>
      <c r="K2506" s="2"/>
      <c r="L2506" s="2">
        <f t="shared" si="1367"/>
        <v>4.7058823529411764E-2</v>
      </c>
      <c r="M2506" s="2">
        <f t="shared" si="1368"/>
        <v>0</v>
      </c>
      <c r="N2506" s="2">
        <f t="shared" si="1369"/>
        <v>0</v>
      </c>
      <c r="O2506" s="2">
        <f t="shared" si="1370"/>
        <v>9.6957403651115617E-2</v>
      </c>
      <c r="P2506" s="2">
        <f t="shared" si="1371"/>
        <v>0.81176470588235294</v>
      </c>
      <c r="Q2506" s="2">
        <f t="shared" si="1345"/>
        <v>4.4219066937119633E-2</v>
      </c>
      <c r="R2506" s="1">
        <v>116</v>
      </c>
      <c r="U2506" s="1">
        <v>239</v>
      </c>
      <c r="V2506" s="1">
        <v>2001</v>
      </c>
      <c r="W2506" s="1">
        <v>109</v>
      </c>
      <c r="AK2506" s="7">
        <f t="shared" si="1372"/>
        <v>4</v>
      </c>
      <c r="AL2506" s="7">
        <f t="shared" si="1373"/>
        <v>0</v>
      </c>
      <c r="AM2506" s="7">
        <f t="shared" si="1374"/>
        <v>0</v>
      </c>
      <c r="AN2506" s="2">
        <f t="shared" si="1375"/>
        <v>4.4219066937119675E-2</v>
      </c>
      <c r="AO2506" s="2">
        <f t="shared" si="1376"/>
        <v>0</v>
      </c>
      <c r="AP2506" s="2">
        <f t="shared" si="1377"/>
        <v>0</v>
      </c>
      <c r="AR2506" t="str">
        <f t="shared" si="1378"/>
        <v>Pend Oreille</v>
      </c>
      <c r="AS2506" t="s">
        <v>1549</v>
      </c>
      <c r="AT2506" s="184">
        <v>5</v>
      </c>
      <c r="AV2506" s="97">
        <v>53</v>
      </c>
      <c r="AW2506" s="99">
        <v>51</v>
      </c>
      <c r="AX2506" s="105">
        <f t="shared" si="1379"/>
        <v>53051</v>
      </c>
      <c r="AZ2506" s="7" t="s">
        <v>2951</v>
      </c>
      <c r="BA2506" s="181" t="s">
        <v>3184</v>
      </c>
    </row>
    <row r="2507" spans="1:53" hidden="1" outlineLevel="1">
      <c r="A2507" t="s">
        <v>2153</v>
      </c>
      <c r="B2507" t="s">
        <v>1549</v>
      </c>
      <c r="C2507" s="1">
        <f t="shared" si="1363"/>
        <v>67224</v>
      </c>
      <c r="D2507" s="7">
        <f>IF(R2507&gt;0,RANK(R2507,(R2507:T2507,U2507:AI2507)),0)</f>
        <v>3</v>
      </c>
      <c r="E2507" s="7">
        <f>IF(S2507&gt;0,RANK(S2507,(R2507:T2507,U2507:AI2507)),0)</f>
        <v>0</v>
      </c>
      <c r="F2507" s="7">
        <f>IF(T2507&gt;0,RANK(T2507,(R2507:T2507,U2507:AI2507)),0)</f>
        <v>0</v>
      </c>
      <c r="G2507" s="7">
        <f>IF(U2507&gt;0,RANK(U2507,(R2507:T2507,U2507:AI2507)),0)</f>
        <v>2</v>
      </c>
      <c r="H2507" s="7">
        <f t="shared" si="1364"/>
        <v>1</v>
      </c>
      <c r="I2507" s="49">
        <f t="shared" si="1365"/>
        <v>43267</v>
      </c>
      <c r="J2507" s="177">
        <f t="shared" si="1366"/>
        <v>0.64362430084493638</v>
      </c>
      <c r="K2507" s="2"/>
      <c r="L2507" s="2">
        <f t="shared" si="1367"/>
        <v>9.1187671069856008E-2</v>
      </c>
      <c r="M2507" s="2">
        <f t="shared" si="1368"/>
        <v>0</v>
      </c>
      <c r="N2507" s="2">
        <f t="shared" si="1369"/>
        <v>0</v>
      </c>
      <c r="O2507" s="2">
        <f t="shared" si="1370"/>
        <v>0.10661370938950375</v>
      </c>
      <c r="P2507" s="2">
        <f t="shared" si="1371"/>
        <v>0.75023801023444003</v>
      </c>
      <c r="Q2507" s="2">
        <f t="shared" si="1345"/>
        <v>5.1960609306200167E-2</v>
      </c>
      <c r="R2507" s="1">
        <v>6130</v>
      </c>
      <c r="U2507" s="1">
        <v>7167</v>
      </c>
      <c r="V2507" s="1">
        <v>50434</v>
      </c>
      <c r="W2507" s="1">
        <v>2570</v>
      </c>
      <c r="AB2507" s="1">
        <v>923</v>
      </c>
      <c r="AK2507" s="7">
        <f t="shared" si="1372"/>
        <v>4</v>
      </c>
      <c r="AL2507" s="7">
        <f t="shared" si="1373"/>
        <v>0</v>
      </c>
      <c r="AM2507" s="7">
        <f t="shared" si="1374"/>
        <v>0</v>
      </c>
      <c r="AN2507" s="2">
        <f t="shared" si="1375"/>
        <v>3.8230393906937998E-2</v>
      </c>
      <c r="AO2507" s="2">
        <f t="shared" si="1376"/>
        <v>0</v>
      </c>
      <c r="AP2507" s="2">
        <f t="shared" si="1377"/>
        <v>0</v>
      </c>
      <c r="AR2507" t="str">
        <f t="shared" si="1378"/>
        <v>Pierce</v>
      </c>
      <c r="AS2507" t="s">
        <v>1549</v>
      </c>
      <c r="AT2507" s="184"/>
      <c r="AV2507" s="97">
        <v>53</v>
      </c>
      <c r="AW2507" s="99">
        <v>53</v>
      </c>
      <c r="AX2507" s="105">
        <f t="shared" si="1379"/>
        <v>53053</v>
      </c>
      <c r="AZ2507" s="7" t="s">
        <v>2951</v>
      </c>
      <c r="BA2507" s="181" t="s">
        <v>3184</v>
      </c>
    </row>
    <row r="2508" spans="1:53" hidden="1" outlineLevel="1">
      <c r="A2508" t="s">
        <v>1518</v>
      </c>
      <c r="B2508" t="s">
        <v>1549</v>
      </c>
      <c r="C2508" s="1">
        <f t="shared" si="1363"/>
        <v>1715</v>
      </c>
      <c r="D2508" s="7">
        <f>IF(R2508&gt;0,RANK(R2508,(R2508:T2508,U2508:AI2508)),0)</f>
        <v>2</v>
      </c>
      <c r="E2508" s="7">
        <f>IF(S2508&gt;0,RANK(S2508,(R2508:T2508,U2508:AI2508)),0)</f>
        <v>0</v>
      </c>
      <c r="F2508" s="7">
        <f>IF(T2508&gt;0,RANK(T2508,(R2508:T2508,U2508:AI2508)),0)</f>
        <v>0</v>
      </c>
      <c r="G2508" s="7">
        <f>IF(U2508&gt;0,RANK(U2508,(R2508:T2508,U2508:AI2508)),0)</f>
        <v>3</v>
      </c>
      <c r="H2508" s="7">
        <f t="shared" si="1364"/>
        <v>1</v>
      </c>
      <c r="I2508" s="49">
        <f t="shared" si="1365"/>
        <v>939</v>
      </c>
      <c r="J2508" s="177">
        <f t="shared" si="1366"/>
        <v>0.54752186588921281</v>
      </c>
      <c r="K2508" s="2"/>
      <c r="L2508" s="2">
        <f t="shared" si="1367"/>
        <v>0.1597667638483965</v>
      </c>
      <c r="M2508" s="2">
        <f t="shared" si="1368"/>
        <v>0</v>
      </c>
      <c r="N2508" s="2">
        <f t="shared" si="1369"/>
        <v>0</v>
      </c>
      <c r="O2508" s="2">
        <f t="shared" si="1370"/>
        <v>9.9125364431486881E-2</v>
      </c>
      <c r="P2508" s="2">
        <f t="shared" si="1371"/>
        <v>0.70728862973760931</v>
      </c>
      <c r="Q2508" s="2">
        <f t="shared" si="1345"/>
        <v>3.3819241982507298E-2</v>
      </c>
      <c r="R2508" s="1">
        <v>274</v>
      </c>
      <c r="U2508" s="1">
        <v>170</v>
      </c>
      <c r="V2508" s="1">
        <v>1213</v>
      </c>
      <c r="W2508" s="1">
        <v>58</v>
      </c>
      <c r="AK2508" s="7">
        <f t="shared" si="1372"/>
        <v>4</v>
      </c>
      <c r="AL2508" s="7">
        <f t="shared" si="1373"/>
        <v>0</v>
      </c>
      <c r="AM2508" s="7">
        <f t="shared" si="1374"/>
        <v>0</v>
      </c>
      <c r="AN2508" s="2">
        <f t="shared" si="1375"/>
        <v>3.3819241982507291E-2</v>
      </c>
      <c r="AO2508" s="2">
        <f t="shared" si="1376"/>
        <v>0</v>
      </c>
      <c r="AP2508" s="2">
        <f t="shared" si="1377"/>
        <v>0</v>
      </c>
      <c r="AR2508" t="str">
        <f t="shared" si="1378"/>
        <v>San Juan</v>
      </c>
      <c r="AS2508" t="s">
        <v>1549</v>
      </c>
      <c r="AT2508" s="184">
        <v>2</v>
      </c>
      <c r="AV2508" s="97">
        <v>53</v>
      </c>
      <c r="AW2508" s="99">
        <v>55</v>
      </c>
      <c r="AX2508" s="105">
        <f t="shared" si="1379"/>
        <v>53055</v>
      </c>
      <c r="AZ2508" s="7" t="s">
        <v>2951</v>
      </c>
      <c r="BA2508" s="181" t="s">
        <v>3184</v>
      </c>
    </row>
    <row r="2509" spans="1:53" hidden="1" outlineLevel="1">
      <c r="A2509" t="s">
        <v>2173</v>
      </c>
      <c r="B2509" t="s">
        <v>1549</v>
      </c>
      <c r="C2509" s="1">
        <f t="shared" si="1363"/>
        <v>12836</v>
      </c>
      <c r="D2509" s="7">
        <f>IF(R2509&gt;0,RANK(R2509,(R2509:T2509,U2509:AI2509)),0)</f>
        <v>3</v>
      </c>
      <c r="E2509" s="7">
        <f>IF(S2509&gt;0,RANK(S2509,(R2509:T2509,U2509:AI2509)),0)</f>
        <v>0</v>
      </c>
      <c r="F2509" s="7">
        <f>IF(T2509&gt;0,RANK(T2509,(R2509:T2509,U2509:AI2509)),0)</f>
        <v>0</v>
      </c>
      <c r="G2509" s="7">
        <f>IF(U2509&gt;0,RANK(U2509,(R2509:T2509,U2509:AI2509)),0)</f>
        <v>2</v>
      </c>
      <c r="H2509" s="7">
        <f t="shared" si="1364"/>
        <v>1</v>
      </c>
      <c r="I2509" s="49">
        <f t="shared" si="1365"/>
        <v>8859</v>
      </c>
      <c r="J2509" s="177">
        <f t="shared" si="1366"/>
        <v>0.69016827672172021</v>
      </c>
      <c r="K2509" s="2"/>
      <c r="L2509" s="2">
        <f t="shared" si="1367"/>
        <v>8.904643191025241E-2</v>
      </c>
      <c r="M2509" s="2">
        <f t="shared" si="1368"/>
        <v>0</v>
      </c>
      <c r="N2509" s="2">
        <f t="shared" si="1369"/>
        <v>0</v>
      </c>
      <c r="O2509" s="2">
        <f t="shared" si="1370"/>
        <v>9.1773138049236522E-2</v>
      </c>
      <c r="P2509" s="2">
        <f t="shared" si="1371"/>
        <v>0.78194141477095669</v>
      </c>
      <c r="Q2509" s="2">
        <f t="shared" si="1345"/>
        <v>3.7239015269554421E-2</v>
      </c>
      <c r="R2509" s="1">
        <v>1143</v>
      </c>
      <c r="U2509" s="1">
        <v>1178</v>
      </c>
      <c r="V2509" s="1">
        <v>10037</v>
      </c>
      <c r="W2509" s="1">
        <v>478</v>
      </c>
      <c r="AK2509" s="7">
        <f t="shared" si="1372"/>
        <v>4</v>
      </c>
      <c r="AL2509" s="7">
        <f t="shared" si="1373"/>
        <v>0</v>
      </c>
      <c r="AM2509" s="7">
        <f t="shared" si="1374"/>
        <v>0</v>
      </c>
      <c r="AN2509" s="2">
        <f t="shared" si="1375"/>
        <v>3.7239015269554379E-2</v>
      </c>
      <c r="AO2509" s="2">
        <f t="shared" si="1376"/>
        <v>0</v>
      </c>
      <c r="AP2509" s="2">
        <f t="shared" si="1377"/>
        <v>0</v>
      </c>
      <c r="AR2509" t="str">
        <f t="shared" si="1378"/>
        <v>Skagit</v>
      </c>
      <c r="AS2509" t="s">
        <v>1549</v>
      </c>
      <c r="AT2509" s="184"/>
      <c r="AV2509" s="97">
        <v>53</v>
      </c>
      <c r="AW2509" s="99">
        <v>57</v>
      </c>
      <c r="AX2509" s="105">
        <f t="shared" si="1379"/>
        <v>53057</v>
      </c>
      <c r="AZ2509" s="7" t="s">
        <v>2951</v>
      </c>
      <c r="BA2509" s="181" t="s">
        <v>3184</v>
      </c>
    </row>
    <row r="2510" spans="1:53" hidden="1" outlineLevel="1">
      <c r="A2510" t="s">
        <v>2647</v>
      </c>
      <c r="B2510" t="s">
        <v>1549</v>
      </c>
      <c r="C2510" s="1">
        <f t="shared" si="1363"/>
        <v>1584</v>
      </c>
      <c r="D2510" s="7">
        <f>IF(R2510&gt;0,RANK(R2510,(R2510:T2510,U2510:AI2510)),0)</f>
        <v>3</v>
      </c>
      <c r="E2510" s="7">
        <f>IF(S2510&gt;0,RANK(S2510,(R2510:T2510,U2510:AI2510)),0)</f>
        <v>0</v>
      </c>
      <c r="F2510" s="7">
        <f>IF(T2510&gt;0,RANK(T2510,(R2510:T2510,U2510:AI2510)),0)</f>
        <v>0</v>
      </c>
      <c r="G2510" s="7">
        <f>IF(U2510&gt;0,RANK(U2510,(R2510:T2510,U2510:AI2510)),0)</f>
        <v>2</v>
      </c>
      <c r="H2510" s="7">
        <f t="shared" si="1364"/>
        <v>1</v>
      </c>
      <c r="I2510" s="49">
        <f t="shared" si="1365"/>
        <v>1151</v>
      </c>
      <c r="J2510" s="177">
        <f t="shared" si="1366"/>
        <v>0.72664141414141414</v>
      </c>
      <c r="K2510" s="2"/>
      <c r="L2510" s="2">
        <f t="shared" si="1367"/>
        <v>6.8813131313131312E-2</v>
      </c>
      <c r="M2510" s="2">
        <f t="shared" si="1368"/>
        <v>0</v>
      </c>
      <c r="N2510" s="2">
        <f t="shared" si="1369"/>
        <v>0</v>
      </c>
      <c r="O2510" s="2">
        <f t="shared" si="1370"/>
        <v>8.4595959595959599E-2</v>
      </c>
      <c r="P2510" s="2">
        <f t="shared" si="1371"/>
        <v>0.8112373737373737</v>
      </c>
      <c r="Q2510" s="2">
        <f t="shared" si="1345"/>
        <v>3.535353535353547E-2</v>
      </c>
      <c r="R2510" s="1">
        <v>109</v>
      </c>
      <c r="U2510" s="1">
        <v>134</v>
      </c>
      <c r="V2510" s="1">
        <v>1285</v>
      </c>
      <c r="W2510" s="1">
        <v>56</v>
      </c>
      <c r="AK2510" s="7">
        <f t="shared" si="1372"/>
        <v>4</v>
      </c>
      <c r="AL2510" s="7">
        <f t="shared" si="1373"/>
        <v>0</v>
      </c>
      <c r="AM2510" s="7">
        <f t="shared" si="1374"/>
        <v>0</v>
      </c>
      <c r="AN2510" s="2">
        <f t="shared" si="1375"/>
        <v>3.5353535353535352E-2</v>
      </c>
      <c r="AO2510" s="2">
        <f t="shared" si="1376"/>
        <v>0</v>
      </c>
      <c r="AP2510" s="2">
        <f t="shared" si="1377"/>
        <v>0</v>
      </c>
      <c r="AR2510" t="str">
        <f t="shared" si="1378"/>
        <v>Skamania</v>
      </c>
      <c r="AS2510" t="s">
        <v>1549</v>
      </c>
      <c r="AT2510" s="184">
        <v>3</v>
      </c>
      <c r="AV2510" s="97">
        <v>53</v>
      </c>
      <c r="AW2510" s="99">
        <v>59</v>
      </c>
      <c r="AX2510" s="105">
        <f t="shared" si="1379"/>
        <v>53059</v>
      </c>
      <c r="AZ2510" s="7" t="s">
        <v>2951</v>
      </c>
      <c r="BA2510" s="181" t="s">
        <v>3184</v>
      </c>
    </row>
    <row r="2511" spans="1:53" hidden="1" outlineLevel="1">
      <c r="A2511" t="s">
        <v>2102</v>
      </c>
      <c r="B2511" t="s">
        <v>1549</v>
      </c>
      <c r="C2511" s="1">
        <f t="shared" si="1363"/>
        <v>58942</v>
      </c>
      <c r="D2511" s="7">
        <f>IF(R2511&gt;0,RANK(R2511,(R2511:T2511,U2511:AI2511)),0)</f>
        <v>3</v>
      </c>
      <c r="E2511" s="7">
        <f>IF(S2511&gt;0,RANK(S2511,(R2511:T2511,U2511:AI2511)),0)</f>
        <v>0</v>
      </c>
      <c r="F2511" s="7">
        <f>IF(T2511&gt;0,RANK(T2511,(R2511:T2511,U2511:AI2511)),0)</f>
        <v>0</v>
      </c>
      <c r="G2511" s="7">
        <f>IF(U2511&gt;0,RANK(U2511,(R2511:T2511,U2511:AI2511)),0)</f>
        <v>2</v>
      </c>
      <c r="H2511" s="7">
        <f t="shared" si="1364"/>
        <v>1</v>
      </c>
      <c r="I2511" s="49">
        <f t="shared" si="1365"/>
        <v>36520</v>
      </c>
      <c r="J2511" s="177">
        <f t="shared" si="1366"/>
        <v>0.61959214142716568</v>
      </c>
      <c r="K2511" s="2"/>
      <c r="L2511" s="2">
        <f t="shared" si="1367"/>
        <v>9.6026602422720639E-2</v>
      </c>
      <c r="M2511" s="2">
        <f t="shared" si="1368"/>
        <v>0</v>
      </c>
      <c r="N2511" s="2">
        <f t="shared" si="1369"/>
        <v>0</v>
      </c>
      <c r="O2511" s="2">
        <f t="shared" si="1370"/>
        <v>0.1126361507923043</v>
      </c>
      <c r="P2511" s="2">
        <f t="shared" si="1371"/>
        <v>0.73222829221946995</v>
      </c>
      <c r="Q2511" s="2">
        <f t="shared" si="1345"/>
        <v>5.9108954565505134E-2</v>
      </c>
      <c r="R2511" s="1">
        <v>5660</v>
      </c>
      <c r="U2511" s="1">
        <v>6639</v>
      </c>
      <c r="V2511" s="1">
        <v>43159</v>
      </c>
      <c r="W2511" s="1">
        <v>2314</v>
      </c>
      <c r="AB2511" s="1">
        <v>1170</v>
      </c>
      <c r="AK2511" s="7">
        <f t="shared" si="1372"/>
        <v>4</v>
      </c>
      <c r="AL2511" s="7">
        <f t="shared" si="1373"/>
        <v>0</v>
      </c>
      <c r="AM2511" s="7">
        <f t="shared" si="1374"/>
        <v>0</v>
      </c>
      <c r="AN2511" s="2">
        <f t="shared" si="1375"/>
        <v>3.9258932509925008E-2</v>
      </c>
      <c r="AO2511" s="2">
        <f t="shared" si="1376"/>
        <v>0</v>
      </c>
      <c r="AP2511" s="2">
        <f t="shared" si="1377"/>
        <v>0</v>
      </c>
      <c r="AR2511" t="str">
        <f t="shared" si="1378"/>
        <v>Snohomish</v>
      </c>
      <c r="AS2511" t="s">
        <v>1549</v>
      </c>
      <c r="AT2511" s="184"/>
      <c r="AV2511" s="97">
        <v>53</v>
      </c>
      <c r="AW2511" s="99">
        <v>61</v>
      </c>
      <c r="AX2511" s="105">
        <f t="shared" si="1379"/>
        <v>53061</v>
      </c>
      <c r="AZ2511" s="7" t="s">
        <v>2951</v>
      </c>
      <c r="BA2511" s="181" t="s">
        <v>3184</v>
      </c>
    </row>
    <row r="2512" spans="1:53" hidden="1" outlineLevel="1">
      <c r="A2512" t="s">
        <v>246</v>
      </c>
      <c r="B2512" t="s">
        <v>1549</v>
      </c>
      <c r="C2512" s="1">
        <f t="shared" si="1363"/>
        <v>57489</v>
      </c>
      <c r="D2512" s="7">
        <f>IF(R2512&gt;0,RANK(R2512,(R2512:T2512,U2512:AI2512)),0)</f>
        <v>3</v>
      </c>
      <c r="E2512" s="7">
        <f>IF(S2512&gt;0,RANK(S2512,(R2512:T2512,U2512:AI2512)),0)</f>
        <v>0</v>
      </c>
      <c r="F2512" s="7">
        <f>IF(T2512&gt;0,RANK(T2512,(R2512:T2512,U2512:AI2512)),0)</f>
        <v>0</v>
      </c>
      <c r="G2512" s="7">
        <f>IF(U2512&gt;0,RANK(U2512,(R2512:T2512,U2512:AI2512)),0)</f>
        <v>2</v>
      </c>
      <c r="H2512" s="7">
        <f t="shared" si="1364"/>
        <v>1</v>
      </c>
      <c r="I2512" s="49">
        <f t="shared" si="1365"/>
        <v>34854</v>
      </c>
      <c r="J2512" s="177">
        <f t="shared" si="1366"/>
        <v>0.60627250430517143</v>
      </c>
      <c r="K2512" s="2"/>
      <c r="L2512" s="2">
        <f t="shared" si="1367"/>
        <v>8.3581206839569308E-2</v>
      </c>
      <c r="M2512" s="2">
        <f t="shared" si="1368"/>
        <v>0</v>
      </c>
      <c r="N2512" s="2">
        <f t="shared" si="1369"/>
        <v>0</v>
      </c>
      <c r="O2512" s="2">
        <f t="shared" si="1370"/>
        <v>0.12317138930925917</v>
      </c>
      <c r="P2512" s="2">
        <f t="shared" si="1371"/>
        <v>0.72944389361443063</v>
      </c>
      <c r="Q2512" s="2">
        <f t="shared" si="1345"/>
        <v>6.3803510236740912E-2</v>
      </c>
      <c r="R2512" s="1">
        <v>4805</v>
      </c>
      <c r="U2512" s="1">
        <v>7081</v>
      </c>
      <c r="V2512" s="1">
        <v>41935</v>
      </c>
      <c r="W2512" s="1">
        <v>2598</v>
      </c>
      <c r="AB2512" s="1">
        <v>1070</v>
      </c>
      <c r="AK2512" s="7">
        <f t="shared" si="1372"/>
        <v>4</v>
      </c>
      <c r="AL2512" s="7">
        <f t="shared" si="1373"/>
        <v>0</v>
      </c>
      <c r="AM2512" s="7">
        <f t="shared" si="1374"/>
        <v>0</v>
      </c>
      <c r="AN2512" s="2">
        <f t="shared" si="1375"/>
        <v>4.5191253979022072E-2</v>
      </c>
      <c r="AO2512" s="2">
        <f t="shared" si="1376"/>
        <v>0</v>
      </c>
      <c r="AP2512" s="2">
        <f t="shared" si="1377"/>
        <v>0</v>
      </c>
      <c r="AR2512" t="str">
        <f t="shared" si="1378"/>
        <v>Spokane</v>
      </c>
      <c r="AS2512" t="s">
        <v>1549</v>
      </c>
      <c r="AT2512" s="184">
        <v>5</v>
      </c>
      <c r="AV2512" s="97">
        <v>53</v>
      </c>
      <c r="AW2512" s="99">
        <v>63</v>
      </c>
      <c r="AX2512" s="105">
        <f t="shared" si="1379"/>
        <v>53063</v>
      </c>
      <c r="AZ2512" s="7" t="s">
        <v>2951</v>
      </c>
      <c r="BA2512" s="181" t="s">
        <v>3184</v>
      </c>
    </row>
    <row r="2513" spans="1:74" hidden="1" outlineLevel="1">
      <c r="A2513" t="s">
        <v>2780</v>
      </c>
      <c r="B2513" t="s">
        <v>1549</v>
      </c>
      <c r="C2513" s="1">
        <f t="shared" si="1363"/>
        <v>8005</v>
      </c>
      <c r="D2513" s="7">
        <f>IF(R2513&gt;0,RANK(R2513,(R2513:T2513,U2513:AI2513)),0)</f>
        <v>4</v>
      </c>
      <c r="E2513" s="7">
        <f>IF(S2513&gt;0,RANK(S2513,(R2513:T2513,U2513:AI2513)),0)</f>
        <v>0</v>
      </c>
      <c r="F2513" s="7">
        <f>IF(T2513&gt;0,RANK(T2513,(R2513:T2513,U2513:AI2513)),0)</f>
        <v>0</v>
      </c>
      <c r="G2513" s="7">
        <f>IF(U2513&gt;0,RANK(U2513,(R2513:T2513,U2513:AI2513)),0)</f>
        <v>2</v>
      </c>
      <c r="H2513" s="7">
        <f t="shared" si="1364"/>
        <v>1</v>
      </c>
      <c r="I2513" s="49">
        <f t="shared" si="1365"/>
        <v>5553</v>
      </c>
      <c r="J2513" s="177">
        <f t="shared" si="1366"/>
        <v>0.69369144284821982</v>
      </c>
      <c r="K2513" s="2"/>
      <c r="L2513" s="2">
        <f t="shared" si="1367"/>
        <v>4.5346658338538411E-2</v>
      </c>
      <c r="M2513" s="2">
        <f t="shared" si="1368"/>
        <v>0</v>
      </c>
      <c r="N2513" s="2">
        <f t="shared" si="1369"/>
        <v>0</v>
      </c>
      <c r="O2513" s="2">
        <f t="shared" si="1370"/>
        <v>0.10730793254216114</v>
      </c>
      <c r="P2513" s="2">
        <f t="shared" si="1371"/>
        <v>0.80099937539038102</v>
      </c>
      <c r="Q2513" s="2">
        <f t="shared" si="1345"/>
        <v>4.6346033728919434E-2</v>
      </c>
      <c r="R2513" s="1">
        <v>363</v>
      </c>
      <c r="U2513" s="1">
        <v>859</v>
      </c>
      <c r="V2513" s="1">
        <v>6412</v>
      </c>
      <c r="W2513" s="1">
        <v>371</v>
      </c>
      <c r="AK2513" s="7">
        <f t="shared" si="1372"/>
        <v>3</v>
      </c>
      <c r="AL2513" s="7">
        <f t="shared" si="1373"/>
        <v>0</v>
      </c>
      <c r="AM2513" s="7">
        <f t="shared" si="1374"/>
        <v>0</v>
      </c>
      <c r="AN2513" s="2">
        <f t="shared" si="1375"/>
        <v>4.6346033728919427E-2</v>
      </c>
      <c r="AO2513" s="2">
        <f t="shared" si="1376"/>
        <v>0</v>
      </c>
      <c r="AP2513" s="2">
        <f t="shared" si="1377"/>
        <v>0</v>
      </c>
      <c r="AR2513" t="str">
        <f t="shared" si="1378"/>
        <v>Stevens</v>
      </c>
      <c r="AS2513" t="s">
        <v>1549</v>
      </c>
      <c r="AT2513" s="184">
        <v>5</v>
      </c>
      <c r="AV2513" s="97">
        <v>53</v>
      </c>
      <c r="AW2513" s="99">
        <v>65</v>
      </c>
      <c r="AX2513" s="105">
        <f t="shared" si="1379"/>
        <v>53065</v>
      </c>
      <c r="AZ2513" s="7" t="s">
        <v>2951</v>
      </c>
      <c r="BA2513" s="181" t="s">
        <v>3184</v>
      </c>
    </row>
    <row r="2514" spans="1:74" hidden="1" outlineLevel="1">
      <c r="A2514" t="s">
        <v>419</v>
      </c>
      <c r="B2514" t="s">
        <v>1549</v>
      </c>
      <c r="C2514" s="1">
        <f t="shared" si="1363"/>
        <v>23547</v>
      </c>
      <c r="D2514" s="7">
        <f>IF(R2514&gt;0,RANK(R2514,(R2514:T2514,U2514:AI2514)),0)</f>
        <v>2</v>
      </c>
      <c r="E2514" s="7">
        <f>IF(S2514&gt;0,RANK(S2514,(R2514:T2514,U2514:AI2514)),0)</f>
        <v>0</v>
      </c>
      <c r="F2514" s="7">
        <f>IF(T2514&gt;0,RANK(T2514,(R2514:T2514,U2514:AI2514)),0)</f>
        <v>0</v>
      </c>
      <c r="G2514" s="7">
        <f>IF(U2514&gt;0,RANK(U2514,(R2514:T2514,U2514:AI2514)),0)</f>
        <v>3</v>
      </c>
      <c r="H2514" s="7">
        <f t="shared" si="1364"/>
        <v>1</v>
      </c>
      <c r="I2514" s="49">
        <f t="shared" si="1365"/>
        <v>14859</v>
      </c>
      <c r="J2514" s="177">
        <f t="shared" si="1366"/>
        <v>0.63103580073894761</v>
      </c>
      <c r="K2514" s="2"/>
      <c r="L2514" s="2">
        <f t="shared" si="1367"/>
        <v>0.10600076442858963</v>
      </c>
      <c r="M2514" s="2">
        <f t="shared" si="1368"/>
        <v>0</v>
      </c>
      <c r="N2514" s="2">
        <f t="shared" si="1369"/>
        <v>0</v>
      </c>
      <c r="O2514" s="2">
        <f t="shared" si="1370"/>
        <v>0.10171147067566993</v>
      </c>
      <c r="P2514" s="2">
        <f t="shared" si="1371"/>
        <v>0.73703656516753724</v>
      </c>
      <c r="Q2514" s="2">
        <f t="shared" si="1345"/>
        <v>5.5251199728203249E-2</v>
      </c>
      <c r="R2514" s="1">
        <v>2496</v>
      </c>
      <c r="U2514" s="1">
        <v>2395</v>
      </c>
      <c r="V2514" s="1">
        <v>17355</v>
      </c>
      <c r="W2514" s="1">
        <v>867</v>
      </c>
      <c r="AB2514" s="1">
        <v>434</v>
      </c>
      <c r="AK2514" s="7">
        <f t="shared" si="1372"/>
        <v>4</v>
      </c>
      <c r="AL2514" s="7">
        <f t="shared" si="1373"/>
        <v>0</v>
      </c>
      <c r="AM2514" s="7">
        <f t="shared" si="1374"/>
        <v>0</v>
      </c>
      <c r="AN2514" s="2">
        <f t="shared" si="1375"/>
        <v>3.6819977067142309E-2</v>
      </c>
      <c r="AO2514" s="2">
        <f t="shared" si="1376"/>
        <v>0</v>
      </c>
      <c r="AP2514" s="2">
        <f t="shared" si="1377"/>
        <v>0</v>
      </c>
      <c r="AR2514" t="str">
        <f t="shared" si="1378"/>
        <v>Thurston</v>
      </c>
      <c r="AS2514" t="s">
        <v>1549</v>
      </c>
      <c r="AT2514" s="184"/>
      <c r="AV2514" s="97">
        <v>53</v>
      </c>
      <c r="AW2514" s="99">
        <v>67</v>
      </c>
      <c r="AX2514" s="105">
        <f t="shared" si="1379"/>
        <v>53067</v>
      </c>
      <c r="AZ2514" s="7" t="s">
        <v>2951</v>
      </c>
      <c r="BA2514" s="181" t="s">
        <v>3184</v>
      </c>
    </row>
    <row r="2515" spans="1:74" hidden="1" outlineLevel="1">
      <c r="A2515" t="s">
        <v>2155</v>
      </c>
      <c r="B2515" t="s">
        <v>1549</v>
      </c>
      <c r="C2515" s="1">
        <f t="shared" si="1363"/>
        <v>758</v>
      </c>
      <c r="D2515" s="7">
        <f>IF(R2515&gt;0,RANK(R2515,(R2515:T2515,U2515:AI2515)),0)</f>
        <v>2</v>
      </c>
      <c r="E2515" s="7">
        <f>IF(S2515&gt;0,RANK(S2515,(R2515:T2515,U2515:AI2515)),0)</f>
        <v>0</v>
      </c>
      <c r="F2515" s="7">
        <f>IF(T2515&gt;0,RANK(T2515,(R2515:T2515,U2515:AI2515)),0)</f>
        <v>0</v>
      </c>
      <c r="G2515" s="7">
        <f>IF(U2515&gt;0,RANK(U2515,(R2515:T2515,U2515:AI2515)),0)</f>
        <v>3</v>
      </c>
      <c r="H2515" s="7">
        <f t="shared" si="1364"/>
        <v>1</v>
      </c>
      <c r="I2515" s="49">
        <f t="shared" si="1365"/>
        <v>574</v>
      </c>
      <c r="J2515" s="177">
        <f t="shared" si="1366"/>
        <v>0.75725593667546176</v>
      </c>
      <c r="K2515" s="2"/>
      <c r="L2515" s="2">
        <f t="shared" si="1367"/>
        <v>7.7836411609498682E-2</v>
      </c>
      <c r="M2515" s="2">
        <f t="shared" si="1368"/>
        <v>0</v>
      </c>
      <c r="N2515" s="2">
        <f t="shared" si="1369"/>
        <v>0</v>
      </c>
      <c r="O2515" s="2">
        <f t="shared" si="1370"/>
        <v>6.5963060686015831E-2</v>
      </c>
      <c r="P2515" s="2">
        <f t="shared" si="1371"/>
        <v>0.83509234828496037</v>
      </c>
      <c r="Q2515" s="2">
        <f t="shared" si="1345"/>
        <v>2.1108179419525031E-2</v>
      </c>
      <c r="R2515" s="1">
        <v>59</v>
      </c>
      <c r="U2515" s="1">
        <v>50</v>
      </c>
      <c r="V2515" s="1">
        <v>633</v>
      </c>
      <c r="W2515" s="1">
        <v>16</v>
      </c>
      <c r="AK2515" s="7">
        <f t="shared" si="1372"/>
        <v>4</v>
      </c>
      <c r="AL2515" s="7">
        <f t="shared" si="1373"/>
        <v>0</v>
      </c>
      <c r="AM2515" s="7">
        <f t="shared" si="1374"/>
        <v>0</v>
      </c>
      <c r="AN2515" s="2">
        <f t="shared" si="1375"/>
        <v>2.1108179419525065E-2</v>
      </c>
      <c r="AO2515" s="2">
        <f t="shared" si="1376"/>
        <v>0</v>
      </c>
      <c r="AP2515" s="2">
        <f t="shared" si="1377"/>
        <v>0</v>
      </c>
      <c r="AR2515" t="str">
        <f t="shared" si="1378"/>
        <v>Wahkiakum</v>
      </c>
      <c r="AS2515" t="s">
        <v>1549</v>
      </c>
      <c r="AT2515" s="184">
        <v>3</v>
      </c>
      <c r="AV2515" s="97">
        <v>53</v>
      </c>
      <c r="AW2515" s="99">
        <v>69</v>
      </c>
      <c r="AX2515" s="105">
        <f t="shared" si="1379"/>
        <v>53069</v>
      </c>
      <c r="AZ2515" s="7" t="s">
        <v>2951</v>
      </c>
      <c r="BA2515" s="181" t="s">
        <v>3184</v>
      </c>
    </row>
    <row r="2516" spans="1:74" hidden="1" outlineLevel="1">
      <c r="A2516" t="s">
        <v>427</v>
      </c>
      <c r="B2516" t="s">
        <v>1549</v>
      </c>
      <c r="C2516" s="1">
        <f t="shared" si="1363"/>
        <v>7454</v>
      </c>
      <c r="D2516" s="7">
        <f>IF(R2516&gt;0,RANK(R2516,(R2516:T2516,U2516:AI2516)),0)</f>
        <v>2</v>
      </c>
      <c r="E2516" s="7">
        <f>IF(S2516&gt;0,RANK(S2516,(R2516:T2516,U2516:AI2516)),0)</f>
        <v>0</v>
      </c>
      <c r="F2516" s="7">
        <f>IF(T2516&gt;0,RANK(T2516,(R2516:T2516,U2516:AI2516)),0)</f>
        <v>0</v>
      </c>
      <c r="G2516" s="7">
        <f>IF(U2516&gt;0,RANK(U2516,(R2516:T2516,U2516:AI2516)),0)</f>
        <v>3</v>
      </c>
      <c r="H2516" s="7">
        <f t="shared" si="1364"/>
        <v>1</v>
      </c>
      <c r="I2516" s="49">
        <f t="shared" si="1365"/>
        <v>5010</v>
      </c>
      <c r="J2516" s="177">
        <f t="shared" si="1366"/>
        <v>0.67212235041588408</v>
      </c>
      <c r="K2516" s="2"/>
      <c r="L2516" s="2">
        <f t="shared" si="1367"/>
        <v>8.9482157231016907E-2</v>
      </c>
      <c r="M2516" s="2">
        <f t="shared" si="1368"/>
        <v>0</v>
      </c>
      <c r="N2516" s="2">
        <f t="shared" si="1369"/>
        <v>0</v>
      </c>
      <c r="O2516" s="2">
        <f t="shared" si="1370"/>
        <v>8.6933190233431712E-2</v>
      </c>
      <c r="P2516" s="2">
        <f t="shared" si="1371"/>
        <v>0.76160450764690102</v>
      </c>
      <c r="Q2516" s="2">
        <f t="shared" si="1345"/>
        <v>6.1980144888650335E-2</v>
      </c>
      <c r="R2516" s="1">
        <v>667</v>
      </c>
      <c r="U2516" s="1">
        <v>648</v>
      </c>
      <c r="V2516" s="1">
        <v>5677</v>
      </c>
      <c r="W2516" s="1">
        <v>462</v>
      </c>
      <c r="AK2516" s="7">
        <f t="shared" si="1372"/>
        <v>4</v>
      </c>
      <c r="AL2516" s="7">
        <f t="shared" si="1373"/>
        <v>0</v>
      </c>
      <c r="AM2516" s="7">
        <f t="shared" si="1374"/>
        <v>0</v>
      </c>
      <c r="AN2516" s="2">
        <f t="shared" si="1375"/>
        <v>6.198014488865039E-2</v>
      </c>
      <c r="AO2516" s="2">
        <f t="shared" si="1376"/>
        <v>0</v>
      </c>
      <c r="AP2516" s="2">
        <f t="shared" si="1377"/>
        <v>0</v>
      </c>
      <c r="AR2516" t="str">
        <f t="shared" si="1378"/>
        <v>Walla Walla</v>
      </c>
      <c r="AS2516" t="s">
        <v>1549</v>
      </c>
      <c r="AT2516" s="184"/>
      <c r="AV2516" s="97">
        <v>53</v>
      </c>
      <c r="AW2516" s="99">
        <v>71</v>
      </c>
      <c r="AX2516" s="105">
        <f t="shared" si="1379"/>
        <v>53071</v>
      </c>
      <c r="AZ2516" s="7" t="s">
        <v>2951</v>
      </c>
      <c r="BA2516" s="181" t="s">
        <v>3184</v>
      </c>
    </row>
    <row r="2517" spans="1:74" hidden="1" outlineLevel="1">
      <c r="A2517" t="s">
        <v>428</v>
      </c>
      <c r="B2517" t="s">
        <v>1549</v>
      </c>
      <c r="C2517" s="1">
        <f t="shared" si="1363"/>
        <v>23242</v>
      </c>
      <c r="D2517" s="7">
        <f>IF(R2517&gt;0,RANK(R2517,(R2517:T2517,U2517:AI2517)),0)</f>
        <v>3</v>
      </c>
      <c r="E2517" s="7">
        <f>IF(S2517&gt;0,RANK(S2517,(R2517:T2517,U2517:AI2517)),0)</f>
        <v>0</v>
      </c>
      <c r="F2517" s="7">
        <f>IF(T2517&gt;0,RANK(T2517,(R2517:T2517,U2517:AI2517)),0)</f>
        <v>0</v>
      </c>
      <c r="G2517" s="7">
        <f>IF(U2517&gt;0,RANK(U2517,(R2517:T2517,U2517:AI2517)),0)</f>
        <v>2</v>
      </c>
      <c r="H2517" s="7">
        <f t="shared" si="1364"/>
        <v>1</v>
      </c>
      <c r="I2517" s="49">
        <f t="shared" si="1365"/>
        <v>14163</v>
      </c>
      <c r="J2517" s="177">
        <f t="shared" si="1366"/>
        <v>0.60937096635401433</v>
      </c>
      <c r="K2517" s="2"/>
      <c r="L2517" s="2">
        <f t="shared" si="1367"/>
        <v>6.8883917046725751E-2</v>
      </c>
      <c r="M2517" s="2">
        <f t="shared" si="1368"/>
        <v>0</v>
      </c>
      <c r="N2517" s="2">
        <f t="shared" si="1369"/>
        <v>0</v>
      </c>
      <c r="O2517" s="2">
        <f t="shared" si="1370"/>
        <v>0.13303502280354532</v>
      </c>
      <c r="P2517" s="2">
        <f t="shared" si="1371"/>
        <v>0.74240598915755962</v>
      </c>
      <c r="Q2517" s="2">
        <f t="shared" ref="Q2517:Q2580" si="1380">IF(C2517=0,"-",(1-L2517-M2517-N2517-O2517-P2517))</f>
        <v>5.5675070992169395E-2</v>
      </c>
      <c r="R2517" s="1">
        <v>1601</v>
      </c>
      <c r="U2517" s="1">
        <v>3092</v>
      </c>
      <c r="V2517" s="1">
        <v>17255</v>
      </c>
      <c r="W2517" s="1">
        <v>915</v>
      </c>
      <c r="AB2517" s="1">
        <v>379</v>
      </c>
      <c r="AK2517" s="7">
        <f t="shared" si="1372"/>
        <v>4</v>
      </c>
      <c r="AL2517" s="7">
        <f t="shared" si="1373"/>
        <v>0</v>
      </c>
      <c r="AM2517" s="7">
        <f t="shared" si="1374"/>
        <v>0</v>
      </c>
      <c r="AN2517" s="2">
        <f t="shared" si="1375"/>
        <v>3.9368384820583427E-2</v>
      </c>
      <c r="AO2517" s="2">
        <f t="shared" si="1376"/>
        <v>0</v>
      </c>
      <c r="AP2517" s="2">
        <f t="shared" si="1377"/>
        <v>0</v>
      </c>
      <c r="AR2517" t="str">
        <f t="shared" si="1378"/>
        <v>Whatcom</v>
      </c>
      <c r="AS2517" t="s">
        <v>1549</v>
      </c>
      <c r="AT2517" s="184"/>
      <c r="AV2517" s="97">
        <v>53</v>
      </c>
      <c r="AW2517" s="99">
        <v>73</v>
      </c>
      <c r="AX2517" s="105">
        <f t="shared" si="1379"/>
        <v>53073</v>
      </c>
      <c r="AZ2517" s="7" t="s">
        <v>2951</v>
      </c>
      <c r="BA2517" s="181" t="s">
        <v>3184</v>
      </c>
    </row>
    <row r="2518" spans="1:74" hidden="1" outlineLevel="1">
      <c r="A2518" t="s">
        <v>1911</v>
      </c>
      <c r="B2518" t="s">
        <v>1549</v>
      </c>
      <c r="C2518" s="1">
        <f t="shared" si="1363"/>
        <v>3918</v>
      </c>
      <c r="D2518" s="7">
        <f>IF(R2518&gt;0,RANK(R2518,(R2518:T2518,U2518:AI2518)),0)</f>
        <v>3</v>
      </c>
      <c r="E2518" s="7">
        <f>IF(S2518&gt;0,RANK(S2518,(R2518:T2518,U2518:AI2518)),0)</f>
        <v>0</v>
      </c>
      <c r="F2518" s="7">
        <f>IF(T2518&gt;0,RANK(T2518,(R2518:T2518,U2518:AI2518)),0)</f>
        <v>0</v>
      </c>
      <c r="G2518" s="7">
        <f>IF(U2518&gt;0,RANK(U2518,(R2518:T2518,U2518:AI2518)),0)</f>
        <v>2</v>
      </c>
      <c r="H2518" s="7">
        <f t="shared" si="1364"/>
        <v>1</v>
      </c>
      <c r="I2518" s="49">
        <f t="shared" si="1365"/>
        <v>2237</v>
      </c>
      <c r="J2518" s="177">
        <f t="shared" si="1366"/>
        <v>0.57095456865747829</v>
      </c>
      <c r="K2518" s="2"/>
      <c r="L2518" s="2">
        <f t="shared" si="1367"/>
        <v>9.6477794793261865E-2</v>
      </c>
      <c r="M2518" s="2">
        <f t="shared" si="1368"/>
        <v>0</v>
      </c>
      <c r="N2518" s="2">
        <f t="shared" si="1369"/>
        <v>0</v>
      </c>
      <c r="O2518" s="2">
        <f t="shared" si="1370"/>
        <v>0.13246554364471669</v>
      </c>
      <c r="P2518" s="2">
        <f t="shared" si="1371"/>
        <v>0.70342011230219503</v>
      </c>
      <c r="Q2518" s="2">
        <f t="shared" si="1380"/>
        <v>6.7636549259826317E-2</v>
      </c>
      <c r="R2518" s="1">
        <v>378</v>
      </c>
      <c r="U2518" s="1">
        <v>519</v>
      </c>
      <c r="V2518" s="1">
        <v>2756</v>
      </c>
      <c r="W2518" s="1">
        <v>265</v>
      </c>
      <c r="AK2518" s="7">
        <f t="shared" si="1372"/>
        <v>4</v>
      </c>
      <c r="AL2518" s="7">
        <f t="shared" si="1373"/>
        <v>0</v>
      </c>
      <c r="AM2518" s="7">
        <f t="shared" si="1374"/>
        <v>0</v>
      </c>
      <c r="AN2518" s="2">
        <f t="shared" si="1375"/>
        <v>6.7636549259826442E-2</v>
      </c>
      <c r="AO2518" s="2">
        <f t="shared" si="1376"/>
        <v>0</v>
      </c>
      <c r="AP2518" s="2">
        <f t="shared" si="1377"/>
        <v>0</v>
      </c>
      <c r="AR2518" t="str">
        <f t="shared" si="1378"/>
        <v>Whitman</v>
      </c>
      <c r="AS2518" t="s">
        <v>1549</v>
      </c>
      <c r="AT2518" s="184">
        <v>5</v>
      </c>
      <c r="AV2518" s="97">
        <v>53</v>
      </c>
      <c r="AW2518" s="99">
        <v>75</v>
      </c>
      <c r="AX2518" s="105">
        <f t="shared" si="1379"/>
        <v>53075</v>
      </c>
      <c r="AZ2518" s="7" t="s">
        <v>2951</v>
      </c>
      <c r="BA2518" s="181" t="s">
        <v>3184</v>
      </c>
    </row>
    <row r="2519" spans="1:74" hidden="1" outlineLevel="1">
      <c r="A2519" t="s">
        <v>429</v>
      </c>
      <c r="B2519" t="s">
        <v>1549</v>
      </c>
      <c r="C2519" s="1">
        <f t="shared" si="1363"/>
        <v>20786</v>
      </c>
      <c r="D2519" s="7">
        <f>IF(R2519&gt;0,RANK(R2519,(R2519:T2519,U2519:AI2519)),0)</f>
        <v>3</v>
      </c>
      <c r="E2519" s="7">
        <f>IF(S2519&gt;0,RANK(S2519,(R2519:T2519,U2519:AI2519)),0)</f>
        <v>0</v>
      </c>
      <c r="F2519" s="7">
        <f>IF(T2519&gt;0,RANK(T2519,(R2519:T2519,U2519:AI2519)),0)</f>
        <v>0</v>
      </c>
      <c r="G2519" s="7">
        <f>IF(U2519&gt;0,RANK(U2519,(R2519:T2519,U2519:AI2519)),0)</f>
        <v>2</v>
      </c>
      <c r="H2519" s="7">
        <f t="shared" si="1364"/>
        <v>1</v>
      </c>
      <c r="I2519" s="49">
        <f t="shared" si="1365"/>
        <v>15219</v>
      </c>
      <c r="J2519" s="177">
        <f t="shared" si="1366"/>
        <v>0.73217550274223031</v>
      </c>
      <c r="K2519" s="2"/>
      <c r="L2519" s="2">
        <f t="shared" si="1367"/>
        <v>5.8933897815837584E-2</v>
      </c>
      <c r="M2519" s="2">
        <f t="shared" si="1368"/>
        <v>0</v>
      </c>
      <c r="N2519" s="2">
        <f t="shared" si="1369"/>
        <v>0</v>
      </c>
      <c r="O2519" s="2">
        <f t="shared" si="1370"/>
        <v>7.7744635812566146E-2</v>
      </c>
      <c r="P2519" s="2">
        <f t="shared" si="1371"/>
        <v>0.8099201385547965</v>
      </c>
      <c r="Q2519" s="2">
        <f t="shared" si="1380"/>
        <v>5.3401327816799737E-2</v>
      </c>
      <c r="R2519" s="1">
        <v>1225</v>
      </c>
      <c r="U2519" s="1">
        <v>1616</v>
      </c>
      <c r="V2519" s="1">
        <v>16835</v>
      </c>
      <c r="W2519" s="1">
        <v>803</v>
      </c>
      <c r="AB2519" s="1">
        <v>307</v>
      </c>
      <c r="AK2519" s="7">
        <f t="shared" si="1372"/>
        <v>4</v>
      </c>
      <c r="AL2519" s="7">
        <f t="shared" si="1373"/>
        <v>0</v>
      </c>
      <c r="AM2519" s="7">
        <f t="shared" si="1374"/>
        <v>0</v>
      </c>
      <c r="AN2519" s="2">
        <f t="shared" si="1375"/>
        <v>3.8631771384585782E-2</v>
      </c>
      <c r="AO2519" s="2">
        <f t="shared" si="1376"/>
        <v>0</v>
      </c>
      <c r="AP2519" s="2">
        <f t="shared" si="1377"/>
        <v>0</v>
      </c>
      <c r="AR2519" t="str">
        <f t="shared" si="1378"/>
        <v>Yakima</v>
      </c>
      <c r="AS2519" t="s">
        <v>1549</v>
      </c>
      <c r="AT2519" s="184">
        <v>4</v>
      </c>
      <c r="AV2519" s="97">
        <v>53</v>
      </c>
      <c r="AW2519" s="99">
        <v>77</v>
      </c>
      <c r="AX2519" s="105">
        <f t="shared" si="1379"/>
        <v>53077</v>
      </c>
      <c r="AZ2519" s="7" t="s">
        <v>2951</v>
      </c>
      <c r="BA2519" s="181" t="s">
        <v>3184</v>
      </c>
    </row>
    <row r="2520" spans="1:74" collapsed="1">
      <c r="A2520" t="s">
        <v>637</v>
      </c>
      <c r="B2520" t="s">
        <v>1105</v>
      </c>
      <c r="C2520" s="1">
        <f t="shared" si="1363"/>
        <v>612037</v>
      </c>
      <c r="D2520" s="7">
        <f>IF(R2520&gt;0,RANK(R2520,(R2520:T2520,U2520:AI2520)),0)</f>
        <v>3</v>
      </c>
      <c r="E2520" s="7">
        <f>IF(S2520&gt;0,RANK(S2520,(R2520:T2520,U2520:AI2520)),0)</f>
        <v>0</v>
      </c>
      <c r="F2520" s="7">
        <f>IF(T2520&gt;0,RANK(T2520,(R2520:T2520,U2520:AI2520)),0)</f>
        <v>0</v>
      </c>
      <c r="G2520" s="7">
        <f>IF(U2520&gt;0,RANK(U2520,(R2520:T2520,U2520:AI2520)),0)</f>
        <v>2</v>
      </c>
      <c r="H2520" s="7">
        <f t="shared" si="1364"/>
        <v>1</v>
      </c>
      <c r="I2520" s="49">
        <f t="shared" si="1365"/>
        <v>389851</v>
      </c>
      <c r="J2520" s="177">
        <f t="shared" si="1366"/>
        <v>0.63697292810728767</v>
      </c>
      <c r="K2520" s="2"/>
      <c r="L2520" s="2">
        <f t="shared" si="1367"/>
        <v>9.6324241835052463E-2</v>
      </c>
      <c r="M2520" s="2">
        <f t="shared" si="1368"/>
        <v>0</v>
      </c>
      <c r="N2520" s="2">
        <f t="shared" si="1369"/>
        <v>0</v>
      </c>
      <c r="O2520" s="2">
        <f t="shared" si="1370"/>
        <v>0.10648375833487191</v>
      </c>
      <c r="P2520" s="2">
        <f t="shared" si="1371"/>
        <v>0.74345668644215956</v>
      </c>
      <c r="Q2520" s="2">
        <f t="shared" si="1380"/>
        <v>5.3735313387916039E-2</v>
      </c>
      <c r="R2520" s="1">
        <f>SUM(R2481:R2519)</f>
        <v>58954</v>
      </c>
      <c r="U2520" s="1">
        <f>SUM(U2481:U2519)</f>
        <v>65172</v>
      </c>
      <c r="V2520" s="1">
        <f>SUM(V2481:V2519)</f>
        <v>455023</v>
      </c>
      <c r="W2520" s="1">
        <f>SUM(W2481:W2519)</f>
        <v>23849</v>
      </c>
      <c r="AB2520" s="1">
        <f>SUM(AB2481:AB2519)</f>
        <v>9039</v>
      </c>
      <c r="AK2520" s="7">
        <f t="shared" si="1372"/>
        <v>4</v>
      </c>
      <c r="AL2520" s="7">
        <f t="shared" si="1373"/>
        <v>0</v>
      </c>
      <c r="AM2520" s="7">
        <f t="shared" si="1374"/>
        <v>0</v>
      </c>
      <c r="AN2520" s="2">
        <f t="shared" si="1375"/>
        <v>3.8966598424605051E-2</v>
      </c>
      <c r="AO2520" s="2">
        <f t="shared" si="1376"/>
        <v>0</v>
      </c>
      <c r="AP2520" s="2">
        <f t="shared" si="1377"/>
        <v>0</v>
      </c>
      <c r="AR2520" t="str">
        <f t="shared" si="1378"/>
        <v>Washington</v>
      </c>
      <c r="AS2520" t="s">
        <v>1105</v>
      </c>
      <c r="AT2520" s="184"/>
      <c r="AV2520" s="97">
        <v>53</v>
      </c>
      <c r="AW2520" s="99"/>
      <c r="AX2520" s="97">
        <v>53</v>
      </c>
      <c r="AZ2520" s="7" t="s">
        <v>1619</v>
      </c>
      <c r="BA2520" s="181" t="s">
        <v>3184</v>
      </c>
      <c r="BN2520">
        <f>SUM(BN2481:BN2519)</f>
        <v>0</v>
      </c>
    </row>
    <row r="2521" spans="1:74">
      <c r="C2521" s="1"/>
      <c r="E2521" s="7"/>
      <c r="F2521" s="7"/>
      <c r="G2521" s="7"/>
      <c r="H2521" s="7"/>
      <c r="I2521" s="49"/>
      <c r="J2521" s="177"/>
      <c r="K2521" s="2"/>
      <c r="AK2521" s="7"/>
      <c r="AL2521" s="7"/>
      <c r="AM2521" s="7"/>
      <c r="AT2521" s="184"/>
      <c r="AV2521" s="97"/>
      <c r="AW2521" s="99"/>
    </row>
    <row r="2522" spans="1:74" hidden="1" outlineLevel="1">
      <c r="A2522" t="s">
        <v>1184</v>
      </c>
      <c r="B2522" t="s">
        <v>1592</v>
      </c>
      <c r="C2522" s="1">
        <f t="shared" ref="C2522:C2553" si="1381">SUM(R2522:AI2522)</f>
        <v>2215</v>
      </c>
      <c r="D2522" s="7">
        <f>IF(R2522&gt;0,RANK(R2522,(R2522:T2522,U2522:AI2522)),0)</f>
        <v>3</v>
      </c>
      <c r="E2522" s="7">
        <f>IF(S2522&gt;0,RANK(S2522,(R2522:T2522,U2522:AI2522)),0)</f>
        <v>6</v>
      </c>
      <c r="F2522" s="7">
        <f>IF(T2522&gt;0,RANK(T2522,(R2522:T2522,U2522:AI2522)),0)</f>
        <v>5</v>
      </c>
      <c r="G2522" s="7">
        <f>IF(U2522&gt;0,RANK(U2522,(R2522:T2522,U2522:AI2522)),0)</f>
        <v>2</v>
      </c>
      <c r="H2522" s="7">
        <f t="shared" ref="H2522:H2553" si="1382">IF(V2522&gt;0,RANK(V2522,(R2522:AB2522)),0)</f>
        <v>1</v>
      </c>
      <c r="I2522" s="49">
        <f t="shared" ref="I2522:I2553" si="1383">MAX(R2522:AA2522)-LARGE(R2522:AA2522,2)</f>
        <v>1638</v>
      </c>
      <c r="J2522" s="177">
        <f t="shared" ref="J2522:J2535" si="1384">I2522/C2522</f>
        <v>0.73950338600451471</v>
      </c>
      <c r="K2522" s="2"/>
      <c r="L2522" s="2">
        <f t="shared" ref="L2522:L2553" si="1385">IF($C2522=0,"-",R2522/$C2522)</f>
        <v>4.424379232505643E-2</v>
      </c>
      <c r="M2522" s="2">
        <f t="shared" ref="M2522:M2553" si="1386">IF($C2522=0,"-",S2522/$C2522)</f>
        <v>1.218961625282167E-2</v>
      </c>
      <c r="N2522" s="2">
        <f t="shared" ref="N2522:N2553" si="1387">IF($C2522=0,"-",T2522/$C2522)</f>
        <v>1.5349887133182845E-2</v>
      </c>
      <c r="O2522" s="2">
        <f t="shared" ref="O2522:O2553" si="1388">IF($C2522=0,"-",U2522/$C2522)</f>
        <v>7.2234762979683967E-2</v>
      </c>
      <c r="P2522" s="2">
        <f t="shared" ref="P2522:P2553" si="1389">IF($C2522=0,"-",V2522/$C2522)</f>
        <v>0.8117381489841986</v>
      </c>
      <c r="Q2522" s="2">
        <f t="shared" si="1380"/>
        <v>4.4243792325056375E-2</v>
      </c>
      <c r="R2522" s="1">
        <v>98</v>
      </c>
      <c r="S2522" s="1">
        <v>27</v>
      </c>
      <c r="T2522" s="1">
        <v>34</v>
      </c>
      <c r="U2522" s="1">
        <v>160</v>
      </c>
      <c r="V2522" s="1">
        <v>1798</v>
      </c>
      <c r="W2522" s="1">
        <v>50</v>
      </c>
      <c r="X2522" s="1">
        <v>4</v>
      </c>
      <c r="Y2522" s="1">
        <v>9</v>
      </c>
      <c r="Z2522" s="1">
        <v>15</v>
      </c>
      <c r="AC2522" s="1">
        <f>SUM(BE2522:BW2522)</f>
        <v>1</v>
      </c>
      <c r="AD2522" s="1">
        <v>19</v>
      </c>
      <c r="AK2522" s="7">
        <f t="shared" ref="AK2522:AK2553" si="1390">IF(W2522&gt;0,RANK(W2522,(R2522:AB2522)),0)</f>
        <v>4</v>
      </c>
      <c r="AL2522" s="7">
        <f t="shared" ref="AL2522:AL2553" si="1391">IF(X2522&gt;0,RANK(X2522,(R2522:AB2522)),0)</f>
        <v>9</v>
      </c>
      <c r="AM2522" s="7">
        <f t="shared" ref="AM2522:AM2553" si="1392">IF(Y2522&gt;0,RANK(Y2522,(R2522:AB2522)),0)</f>
        <v>8</v>
      </c>
      <c r="AN2522" s="2">
        <f t="shared" ref="AN2522:AN2553" si="1393">IF($C2522=0,"-",W2522/$C2522)</f>
        <v>2.2573363431151242E-2</v>
      </c>
      <c r="AO2522" s="2">
        <f t="shared" ref="AO2522:AO2553" si="1394">IF($C2522=0,"-",X2522/$C2522)</f>
        <v>1.8058690744920992E-3</v>
      </c>
      <c r="AP2522" s="2">
        <f t="shared" ref="AP2522:AP2553" si="1395">IF($C2522=0,"-",Y2522/$C2522)</f>
        <v>4.0632054176072234E-3</v>
      </c>
      <c r="AR2522" t="str">
        <f t="shared" ref="AR2522:AR2553" si="1396">A2522</f>
        <v>Barbour</v>
      </c>
      <c r="AS2522" t="s">
        <v>1592</v>
      </c>
      <c r="AT2522" s="184">
        <v>1</v>
      </c>
      <c r="AV2522" s="97">
        <v>54</v>
      </c>
      <c r="AW2522" s="99">
        <v>1</v>
      </c>
      <c r="AX2522" s="105">
        <f t="shared" ref="AX2522:AX2553" si="1397">AV2522*1000+AW2522</f>
        <v>54001</v>
      </c>
      <c r="AZ2522" s="7" t="s">
        <v>2951</v>
      </c>
      <c r="BA2522" t="s">
        <v>3184</v>
      </c>
      <c r="BV2522">
        <v>1</v>
      </c>
    </row>
    <row r="2523" spans="1:74" hidden="1" outlineLevel="1">
      <c r="A2523" t="s">
        <v>2229</v>
      </c>
      <c r="B2523" t="s">
        <v>1592</v>
      </c>
      <c r="C2523" s="1">
        <f t="shared" si="1381"/>
        <v>12074</v>
      </c>
      <c r="D2523" s="7">
        <f>IF(R2523&gt;0,RANK(R2523,(R2523:T2523,U2523:AI2523)),0)</f>
        <v>3</v>
      </c>
      <c r="E2523" s="7">
        <f>IF(S2523&gt;0,RANK(S2523,(R2523:T2523,U2523:AI2523)),0)</f>
        <v>6</v>
      </c>
      <c r="F2523" s="7">
        <f>IF(T2523&gt;0,RANK(T2523,(R2523:T2523,U2523:AI2523)),0)</f>
        <v>5</v>
      </c>
      <c r="G2523" s="7">
        <f>IF(U2523&gt;0,RANK(U2523,(R2523:T2523,U2523:AI2523)),0)</f>
        <v>2</v>
      </c>
      <c r="H2523" s="7">
        <f t="shared" si="1382"/>
        <v>1</v>
      </c>
      <c r="I2523" s="49">
        <f t="shared" si="1383"/>
        <v>7909</v>
      </c>
      <c r="J2523" s="177">
        <f t="shared" si="1384"/>
        <v>0.65504389597482193</v>
      </c>
      <c r="K2523" s="2"/>
      <c r="L2523" s="2">
        <f t="shared" si="1385"/>
        <v>5.549113798244161E-2</v>
      </c>
      <c r="M2523" s="2">
        <f t="shared" si="1386"/>
        <v>9.7730660924300154E-3</v>
      </c>
      <c r="N2523" s="2">
        <f t="shared" si="1387"/>
        <v>1.8717906244823588E-2</v>
      </c>
      <c r="O2523" s="2">
        <f t="shared" si="1388"/>
        <v>0.10584727513665727</v>
      </c>
      <c r="P2523" s="2">
        <f t="shared" si="1389"/>
        <v>0.76089117111147919</v>
      </c>
      <c r="Q2523" s="2">
        <f t="shared" si="1380"/>
        <v>4.9279443432168279E-2</v>
      </c>
      <c r="R2523" s="1">
        <v>670</v>
      </c>
      <c r="S2523" s="1">
        <v>118</v>
      </c>
      <c r="T2523" s="1">
        <v>226</v>
      </c>
      <c r="U2523" s="1">
        <v>1278</v>
      </c>
      <c r="V2523" s="1">
        <v>9187</v>
      </c>
      <c r="W2523" s="1">
        <v>333</v>
      </c>
      <c r="X2523" s="1">
        <v>52</v>
      </c>
      <c r="Y2523" s="1">
        <v>32</v>
      </c>
      <c r="Z2523" s="1">
        <v>103</v>
      </c>
      <c r="AC2523" s="1">
        <f t="shared" ref="AC2523:AC2576" si="1398">SUM(BE2523:BW2523)</f>
        <v>9</v>
      </c>
      <c r="AD2523" s="1">
        <v>66</v>
      </c>
      <c r="AK2523" s="7">
        <f t="shared" si="1390"/>
        <v>4</v>
      </c>
      <c r="AL2523" s="7">
        <f t="shared" si="1391"/>
        <v>8</v>
      </c>
      <c r="AM2523" s="7">
        <f t="shared" si="1392"/>
        <v>9</v>
      </c>
      <c r="AN2523" s="2">
        <f t="shared" si="1393"/>
        <v>2.7579923803213516E-2</v>
      </c>
      <c r="AO2523" s="2">
        <f t="shared" si="1394"/>
        <v>4.3067748881894978E-3</v>
      </c>
      <c r="AP2523" s="2">
        <f t="shared" si="1395"/>
        <v>2.6503230081166142E-3</v>
      </c>
      <c r="AR2523" t="str">
        <f t="shared" si="1396"/>
        <v>Berkeley</v>
      </c>
      <c r="AS2523" t="s">
        <v>1592</v>
      </c>
      <c r="AT2523" s="184">
        <v>2</v>
      </c>
      <c r="AV2523" s="97">
        <v>54</v>
      </c>
      <c r="AW2523" s="99">
        <v>3</v>
      </c>
      <c r="AX2523" s="105">
        <f t="shared" si="1397"/>
        <v>54003</v>
      </c>
      <c r="AZ2523" s="7" t="s">
        <v>2951</v>
      </c>
      <c r="BA2523" t="s">
        <v>3184</v>
      </c>
      <c r="BV2523" s="224">
        <v>9</v>
      </c>
    </row>
    <row r="2524" spans="1:74" hidden="1" outlineLevel="1">
      <c r="A2524" t="s">
        <v>1800</v>
      </c>
      <c r="B2524" t="s">
        <v>1592</v>
      </c>
      <c r="C2524" s="1">
        <f t="shared" si="1381"/>
        <v>1622</v>
      </c>
      <c r="D2524" s="7">
        <f>IF(R2524&gt;0,RANK(R2524,(R2524:T2524,U2524:AI2524)),0)</f>
        <v>3</v>
      </c>
      <c r="E2524" s="7">
        <f>IF(S2524&gt;0,RANK(S2524,(R2524:T2524,U2524:AI2524)),0)</f>
        <v>8</v>
      </c>
      <c r="F2524" s="7">
        <f>IF(T2524&gt;0,RANK(T2524,(R2524:T2524,U2524:AI2524)),0)</f>
        <v>7</v>
      </c>
      <c r="G2524" s="7">
        <f>IF(U2524&gt;0,RANK(U2524,(R2524:T2524,U2524:AI2524)),0)</f>
        <v>2</v>
      </c>
      <c r="H2524" s="7">
        <f t="shared" si="1382"/>
        <v>1</v>
      </c>
      <c r="I2524" s="49">
        <f t="shared" si="1383"/>
        <v>1298</v>
      </c>
      <c r="J2524" s="177">
        <f t="shared" si="1384"/>
        <v>0.8002466091245376</v>
      </c>
      <c r="K2524" s="2"/>
      <c r="L2524" s="2">
        <f t="shared" si="1385"/>
        <v>2.0345252774352653E-2</v>
      </c>
      <c r="M2524" s="2">
        <f t="shared" si="1386"/>
        <v>6.1652281134401974E-3</v>
      </c>
      <c r="N2524" s="2">
        <f t="shared" si="1387"/>
        <v>7.3982737361282368E-3</v>
      </c>
      <c r="O2524" s="2">
        <f t="shared" si="1388"/>
        <v>5.9802712700369916E-2</v>
      </c>
      <c r="P2524" s="2">
        <f t="shared" si="1389"/>
        <v>0.86004932182490756</v>
      </c>
      <c r="Q2524" s="2">
        <f t="shared" si="1380"/>
        <v>4.6239210850801404E-2</v>
      </c>
      <c r="R2524" s="1">
        <v>33</v>
      </c>
      <c r="S2524" s="1">
        <v>10</v>
      </c>
      <c r="T2524" s="1">
        <v>12</v>
      </c>
      <c r="U2524" s="1">
        <v>97</v>
      </c>
      <c r="V2524" s="1">
        <v>1395</v>
      </c>
      <c r="W2524" s="1">
        <v>25</v>
      </c>
      <c r="X2524" s="1">
        <v>6</v>
      </c>
      <c r="Y2524" s="1">
        <v>2</v>
      </c>
      <c r="Z2524" s="1">
        <v>25</v>
      </c>
      <c r="AC2524" s="1">
        <f t="shared" si="1398"/>
        <v>4</v>
      </c>
      <c r="AD2524" s="1">
        <v>13</v>
      </c>
      <c r="AK2524" s="7">
        <f t="shared" si="1390"/>
        <v>4</v>
      </c>
      <c r="AL2524" s="7">
        <f t="shared" si="1391"/>
        <v>8</v>
      </c>
      <c r="AM2524" s="7">
        <f t="shared" si="1392"/>
        <v>9</v>
      </c>
      <c r="AN2524" s="2">
        <f t="shared" si="1393"/>
        <v>1.5413070283600493E-2</v>
      </c>
      <c r="AO2524" s="2">
        <f t="shared" si="1394"/>
        <v>3.6991368680641184E-3</v>
      </c>
      <c r="AP2524" s="2">
        <f t="shared" si="1395"/>
        <v>1.2330456226880395E-3</v>
      </c>
      <c r="AR2524" t="str">
        <f t="shared" si="1396"/>
        <v>Boone</v>
      </c>
      <c r="AS2524" t="s">
        <v>1592</v>
      </c>
      <c r="AT2524" s="184">
        <v>3</v>
      </c>
      <c r="AV2524" s="97">
        <v>54</v>
      </c>
      <c r="AW2524" s="99">
        <v>5</v>
      </c>
      <c r="AX2524" s="105">
        <f t="shared" si="1397"/>
        <v>54005</v>
      </c>
      <c r="AZ2524" s="7" t="s">
        <v>2951</v>
      </c>
      <c r="BA2524" t="s">
        <v>3184</v>
      </c>
      <c r="BV2524" s="224">
        <v>4</v>
      </c>
    </row>
    <row r="2525" spans="1:74" hidden="1" outlineLevel="1">
      <c r="A2525" t="s">
        <v>2040</v>
      </c>
      <c r="B2525" t="s">
        <v>1592</v>
      </c>
      <c r="C2525" s="1">
        <f t="shared" si="1381"/>
        <v>1072</v>
      </c>
      <c r="D2525" s="7">
        <f>IF(R2525&gt;0,RANK(R2525,(R2525:T2525,U2525:AI2525)),0)</f>
        <v>3</v>
      </c>
      <c r="E2525" s="7">
        <f>IF(S2525&gt;0,RANK(S2525,(R2525:T2525,U2525:AI2525)),0)</f>
        <v>7</v>
      </c>
      <c r="F2525" s="7">
        <f>IF(T2525&gt;0,RANK(T2525,(R2525:T2525,U2525:AI2525)),0)</f>
        <v>8</v>
      </c>
      <c r="G2525" s="7">
        <f>IF(U2525&gt;0,RANK(U2525,(R2525:T2525,U2525:AI2525)),0)</f>
        <v>2</v>
      </c>
      <c r="H2525" s="7">
        <f t="shared" si="1382"/>
        <v>1</v>
      </c>
      <c r="I2525" s="49">
        <f t="shared" si="1383"/>
        <v>774</v>
      </c>
      <c r="J2525" s="177">
        <f t="shared" si="1384"/>
        <v>0.72201492537313428</v>
      </c>
      <c r="K2525" s="2"/>
      <c r="L2525" s="2">
        <f t="shared" si="1385"/>
        <v>5.8768656716417914E-2</v>
      </c>
      <c r="M2525" s="2">
        <f t="shared" si="1386"/>
        <v>6.5298507462686565E-3</v>
      </c>
      <c r="N2525" s="2">
        <f t="shared" si="1387"/>
        <v>5.597014925373134E-3</v>
      </c>
      <c r="O2525" s="2">
        <f t="shared" si="1388"/>
        <v>8.3955223880597021E-2</v>
      </c>
      <c r="P2525" s="2">
        <f t="shared" si="1389"/>
        <v>0.80597014925373134</v>
      </c>
      <c r="Q2525" s="2">
        <f t="shared" si="1380"/>
        <v>3.9179104477611859E-2</v>
      </c>
      <c r="R2525" s="1">
        <v>63</v>
      </c>
      <c r="S2525" s="1">
        <v>7</v>
      </c>
      <c r="T2525" s="1">
        <v>6</v>
      </c>
      <c r="U2525" s="1">
        <v>90</v>
      </c>
      <c r="V2525" s="1">
        <v>864</v>
      </c>
      <c r="W2525" s="1">
        <v>13</v>
      </c>
      <c r="X2525" s="1">
        <v>2</v>
      </c>
      <c r="Y2525" s="1">
        <v>4</v>
      </c>
      <c r="Z2525" s="1">
        <v>12</v>
      </c>
      <c r="AC2525" s="1">
        <f t="shared" si="1398"/>
        <v>1</v>
      </c>
      <c r="AD2525" s="1">
        <v>10</v>
      </c>
      <c r="AK2525" s="7">
        <f t="shared" si="1390"/>
        <v>4</v>
      </c>
      <c r="AL2525" s="7">
        <f t="shared" si="1391"/>
        <v>9</v>
      </c>
      <c r="AM2525" s="7">
        <f t="shared" si="1392"/>
        <v>8</v>
      </c>
      <c r="AN2525" s="2">
        <f t="shared" si="1393"/>
        <v>1.2126865671641791E-2</v>
      </c>
      <c r="AO2525" s="2">
        <f t="shared" si="1394"/>
        <v>1.8656716417910447E-3</v>
      </c>
      <c r="AP2525" s="2">
        <f t="shared" si="1395"/>
        <v>3.7313432835820895E-3</v>
      </c>
      <c r="AR2525" t="str">
        <f t="shared" si="1396"/>
        <v>Braxton</v>
      </c>
      <c r="AS2525" t="s">
        <v>1592</v>
      </c>
      <c r="AT2525" s="184">
        <v>2</v>
      </c>
      <c r="AV2525" s="97">
        <v>54</v>
      </c>
      <c r="AW2525" s="99">
        <v>7</v>
      </c>
      <c r="AX2525" s="105">
        <f t="shared" si="1397"/>
        <v>54007</v>
      </c>
      <c r="AZ2525" s="7" t="s">
        <v>2951</v>
      </c>
      <c r="BA2525" t="s">
        <v>3184</v>
      </c>
      <c r="BV2525" s="224">
        <v>1</v>
      </c>
    </row>
    <row r="2526" spans="1:74" hidden="1" outlineLevel="1">
      <c r="A2526" t="s">
        <v>2495</v>
      </c>
      <c r="B2526" t="s">
        <v>1592</v>
      </c>
      <c r="C2526" s="1">
        <f t="shared" si="1381"/>
        <v>2153</v>
      </c>
      <c r="D2526" s="7">
        <f>IF(R2526&gt;0,RANK(R2526,(R2526:T2526,U2526:AI2526)),0)</f>
        <v>3</v>
      </c>
      <c r="E2526" s="7">
        <f>IF(S2526&gt;0,RANK(S2526,(R2526:T2526,U2526:AI2526)),0)</f>
        <v>6</v>
      </c>
      <c r="F2526" s="7">
        <f>IF(T2526&gt;0,RANK(T2526,(R2526:T2526,U2526:AI2526)),0)</f>
        <v>4</v>
      </c>
      <c r="G2526" s="7">
        <f>IF(U2526&gt;0,RANK(U2526,(R2526:T2526,U2526:AI2526)),0)</f>
        <v>2</v>
      </c>
      <c r="H2526" s="7">
        <f t="shared" si="1382"/>
        <v>1</v>
      </c>
      <c r="I2526" s="49">
        <f t="shared" si="1383"/>
        <v>1614</v>
      </c>
      <c r="J2526" s="177">
        <f t="shared" si="1384"/>
        <v>0.74965164886205293</v>
      </c>
      <c r="K2526" s="2"/>
      <c r="L2526" s="2">
        <f t="shared" si="1385"/>
        <v>6.1774268462610311E-2</v>
      </c>
      <c r="M2526" s="2">
        <f t="shared" si="1386"/>
        <v>6.5025545750116119E-3</v>
      </c>
      <c r="N2526" s="2">
        <f t="shared" si="1387"/>
        <v>1.4862981885740827E-2</v>
      </c>
      <c r="O2526" s="2">
        <f t="shared" si="1388"/>
        <v>6.827682303762192E-2</v>
      </c>
      <c r="P2526" s="2">
        <f t="shared" si="1389"/>
        <v>0.81792847189967488</v>
      </c>
      <c r="Q2526" s="2">
        <f t="shared" si="1380"/>
        <v>3.0654900139340358E-2</v>
      </c>
      <c r="R2526" s="1">
        <v>133</v>
      </c>
      <c r="S2526" s="1">
        <v>14</v>
      </c>
      <c r="T2526" s="1">
        <v>32</v>
      </c>
      <c r="U2526" s="1">
        <v>147</v>
      </c>
      <c r="V2526" s="1">
        <v>1761</v>
      </c>
      <c r="W2526" s="1">
        <v>28</v>
      </c>
      <c r="X2526" s="1">
        <v>7</v>
      </c>
      <c r="Y2526" s="1">
        <v>11</v>
      </c>
      <c r="Z2526" s="1">
        <v>11</v>
      </c>
      <c r="AC2526" s="1">
        <f t="shared" si="1398"/>
        <v>2</v>
      </c>
      <c r="AD2526" s="1">
        <v>7</v>
      </c>
      <c r="AK2526" s="7">
        <f t="shared" si="1390"/>
        <v>5</v>
      </c>
      <c r="AL2526" s="7">
        <f t="shared" si="1391"/>
        <v>9</v>
      </c>
      <c r="AM2526" s="7">
        <f t="shared" si="1392"/>
        <v>7</v>
      </c>
      <c r="AN2526" s="2">
        <f t="shared" si="1393"/>
        <v>1.3005109150023224E-2</v>
      </c>
      <c r="AO2526" s="2">
        <f t="shared" si="1394"/>
        <v>3.251277287505806E-3</v>
      </c>
      <c r="AP2526" s="2">
        <f t="shared" si="1395"/>
        <v>5.1091500232234091E-3</v>
      </c>
      <c r="AR2526" t="str">
        <f t="shared" si="1396"/>
        <v>Brooke</v>
      </c>
      <c r="AS2526" t="s">
        <v>1592</v>
      </c>
      <c r="AT2526" s="184">
        <v>1</v>
      </c>
      <c r="AV2526" s="97">
        <v>54</v>
      </c>
      <c r="AW2526" s="99">
        <v>9</v>
      </c>
      <c r="AX2526" s="105">
        <f t="shared" si="1397"/>
        <v>54009</v>
      </c>
      <c r="AZ2526" s="7" t="s">
        <v>2951</v>
      </c>
      <c r="BA2526" t="s">
        <v>3184</v>
      </c>
      <c r="BV2526" s="224">
        <v>2</v>
      </c>
    </row>
    <row r="2527" spans="1:74" hidden="1" outlineLevel="1">
      <c r="A2527" t="s">
        <v>478</v>
      </c>
      <c r="B2527" t="s">
        <v>1592</v>
      </c>
      <c r="C2527" s="1">
        <f t="shared" si="1381"/>
        <v>8699</v>
      </c>
      <c r="D2527" s="7">
        <f>IF(R2527&gt;0,RANK(R2527,(R2527:T2527,U2527:AI2527)),0)</f>
        <v>3</v>
      </c>
      <c r="E2527" s="7">
        <f>IF(S2527&gt;0,RANK(S2527,(R2527:T2527,U2527:AI2527)),0)</f>
        <v>6</v>
      </c>
      <c r="F2527" s="7">
        <f>IF(T2527&gt;0,RANK(T2527,(R2527:T2527,U2527:AI2527)),0)</f>
        <v>4</v>
      </c>
      <c r="G2527" s="7">
        <f>IF(U2527&gt;0,RANK(U2527,(R2527:T2527,U2527:AI2527)),0)</f>
        <v>2</v>
      </c>
      <c r="H2527" s="7">
        <f t="shared" si="1382"/>
        <v>1</v>
      </c>
      <c r="I2527" s="49">
        <f t="shared" si="1383"/>
        <v>5068</v>
      </c>
      <c r="J2527" s="177">
        <f t="shared" si="1384"/>
        <v>0.58259570065524768</v>
      </c>
      <c r="K2527" s="2"/>
      <c r="L2527" s="2">
        <f t="shared" si="1385"/>
        <v>0.10621910564432693</v>
      </c>
      <c r="M2527" s="2">
        <f t="shared" si="1386"/>
        <v>1.6323715369582711E-2</v>
      </c>
      <c r="N2527" s="2">
        <f t="shared" si="1387"/>
        <v>2.2646281181745029E-2</v>
      </c>
      <c r="O2527" s="2">
        <f t="shared" si="1388"/>
        <v>0.11081733532589953</v>
      </c>
      <c r="P2527" s="2">
        <f t="shared" si="1389"/>
        <v>0.69341303598114723</v>
      </c>
      <c r="Q2527" s="2">
        <f t="shared" si="1380"/>
        <v>5.0580526497298606E-2</v>
      </c>
      <c r="R2527" s="1">
        <v>924</v>
      </c>
      <c r="S2527" s="1">
        <v>142</v>
      </c>
      <c r="T2527" s="1">
        <v>197</v>
      </c>
      <c r="U2527" s="1">
        <v>964</v>
      </c>
      <c r="V2527" s="1">
        <v>6032</v>
      </c>
      <c r="W2527" s="1">
        <v>189</v>
      </c>
      <c r="X2527" s="1">
        <v>31</v>
      </c>
      <c r="Y2527" s="1">
        <v>35</v>
      </c>
      <c r="Z2527" s="1">
        <v>108</v>
      </c>
      <c r="AC2527" s="1">
        <f t="shared" si="1398"/>
        <v>10</v>
      </c>
      <c r="AD2527" s="1">
        <v>67</v>
      </c>
      <c r="AK2527" s="7">
        <f t="shared" si="1390"/>
        <v>5</v>
      </c>
      <c r="AL2527" s="7">
        <f t="shared" si="1391"/>
        <v>9</v>
      </c>
      <c r="AM2527" s="7">
        <f t="shared" si="1392"/>
        <v>8</v>
      </c>
      <c r="AN2527" s="2">
        <f t="shared" si="1393"/>
        <v>2.172663524543051E-2</v>
      </c>
      <c r="AO2527" s="2">
        <f t="shared" si="1394"/>
        <v>3.5636280032187609E-3</v>
      </c>
      <c r="AP2527" s="2">
        <f t="shared" si="1395"/>
        <v>4.02345097137602E-3</v>
      </c>
      <c r="AR2527" t="str">
        <f t="shared" si="1396"/>
        <v>Cabell</v>
      </c>
      <c r="AS2527" t="s">
        <v>1592</v>
      </c>
      <c r="AT2527" s="184">
        <v>3</v>
      </c>
      <c r="AV2527" s="97">
        <v>54</v>
      </c>
      <c r="AW2527" s="99">
        <v>11</v>
      </c>
      <c r="AX2527" s="105">
        <f t="shared" si="1397"/>
        <v>54011</v>
      </c>
      <c r="AZ2527" s="7" t="s">
        <v>2951</v>
      </c>
      <c r="BA2527" t="s">
        <v>3184</v>
      </c>
      <c r="BV2527" s="224">
        <v>10</v>
      </c>
    </row>
    <row r="2528" spans="1:74" hidden="1" outlineLevel="1">
      <c r="A2528" t="s">
        <v>1925</v>
      </c>
      <c r="B2528" t="s">
        <v>1592</v>
      </c>
      <c r="C2528" s="1">
        <f t="shared" si="1381"/>
        <v>612</v>
      </c>
      <c r="D2528" s="7">
        <f>IF(R2528&gt;0,RANK(R2528,(R2528:T2528,U2528:AI2528)),0)</f>
        <v>3</v>
      </c>
      <c r="E2528" s="7">
        <f>IF(S2528&gt;0,RANK(S2528,(R2528:T2528,U2528:AI2528)),0)</f>
        <v>7</v>
      </c>
      <c r="F2528" s="7">
        <f>IF(T2528&gt;0,RANK(T2528,(R2528:T2528,U2528:AI2528)),0)</f>
        <v>7</v>
      </c>
      <c r="G2528" s="7">
        <f>IF(U2528&gt;0,RANK(U2528,(R2528:T2528,U2528:AI2528)),0)</f>
        <v>2</v>
      </c>
      <c r="H2528" s="7">
        <f t="shared" si="1382"/>
        <v>1</v>
      </c>
      <c r="I2528" s="49">
        <f t="shared" si="1383"/>
        <v>485</v>
      </c>
      <c r="J2528" s="177">
        <f t="shared" si="1384"/>
        <v>0.79248366013071891</v>
      </c>
      <c r="K2528" s="2"/>
      <c r="L2528" s="2">
        <f t="shared" si="1385"/>
        <v>3.9215686274509803E-2</v>
      </c>
      <c r="M2528" s="2">
        <f t="shared" si="1386"/>
        <v>4.9019607843137254E-3</v>
      </c>
      <c r="N2528" s="2">
        <f t="shared" si="1387"/>
        <v>4.9019607843137254E-3</v>
      </c>
      <c r="O2528" s="2">
        <f t="shared" si="1388"/>
        <v>5.2287581699346407E-2</v>
      </c>
      <c r="P2528" s="2">
        <f t="shared" si="1389"/>
        <v>0.84477124183006536</v>
      </c>
      <c r="Q2528" s="2">
        <f t="shared" si="1380"/>
        <v>5.3921568627451011E-2</v>
      </c>
      <c r="R2528" s="1">
        <v>24</v>
      </c>
      <c r="S2528" s="1">
        <v>3</v>
      </c>
      <c r="T2528" s="1">
        <v>3</v>
      </c>
      <c r="U2528" s="1">
        <v>32</v>
      </c>
      <c r="V2528" s="1">
        <v>517</v>
      </c>
      <c r="W2528" s="1">
        <v>15</v>
      </c>
      <c r="X2528" s="1">
        <v>3</v>
      </c>
      <c r="Y2528" s="1">
        <v>3</v>
      </c>
      <c r="Z2528" s="1">
        <v>4</v>
      </c>
      <c r="AC2528" s="1">
        <f t="shared" si="1398"/>
        <v>1</v>
      </c>
      <c r="AD2528" s="1">
        <v>7</v>
      </c>
      <c r="AK2528" s="7">
        <f t="shared" si="1390"/>
        <v>4</v>
      </c>
      <c r="AL2528" s="7">
        <f t="shared" si="1391"/>
        <v>6</v>
      </c>
      <c r="AM2528" s="7">
        <f t="shared" si="1392"/>
        <v>6</v>
      </c>
      <c r="AN2528" s="2">
        <f t="shared" si="1393"/>
        <v>2.4509803921568627E-2</v>
      </c>
      <c r="AO2528" s="2">
        <f t="shared" si="1394"/>
        <v>4.9019607843137254E-3</v>
      </c>
      <c r="AP2528" s="2">
        <f t="shared" si="1395"/>
        <v>4.9019607843137254E-3</v>
      </c>
      <c r="AR2528" t="str">
        <f t="shared" si="1396"/>
        <v>Calhoun</v>
      </c>
      <c r="AS2528" t="s">
        <v>1592</v>
      </c>
      <c r="AT2528" s="184">
        <v>2</v>
      </c>
      <c r="AV2528" s="97">
        <v>54</v>
      </c>
      <c r="AW2528" s="99">
        <v>13</v>
      </c>
      <c r="AX2528" s="105">
        <f t="shared" si="1397"/>
        <v>54013</v>
      </c>
      <c r="AZ2528" s="7" t="s">
        <v>2951</v>
      </c>
      <c r="BA2528" t="s">
        <v>3184</v>
      </c>
      <c r="BV2528" s="224">
        <v>1</v>
      </c>
    </row>
    <row r="2529" spans="1:74" hidden="1" outlineLevel="1">
      <c r="A2529" t="s">
        <v>1192</v>
      </c>
      <c r="B2529" t="s">
        <v>1592</v>
      </c>
      <c r="C2529" s="1">
        <f t="shared" si="1381"/>
        <v>705</v>
      </c>
      <c r="D2529" s="7">
        <f>IF(R2529&gt;0,RANK(R2529,(R2529:T2529,U2529:AI2529)),0)</f>
        <v>3</v>
      </c>
      <c r="E2529" s="7">
        <f>IF(S2529&gt;0,RANK(S2529,(R2529:T2529,U2529:AI2529)),0)</f>
        <v>5</v>
      </c>
      <c r="F2529" s="7">
        <f>IF(T2529&gt;0,RANK(T2529,(R2529:T2529,U2529:AI2529)),0)</f>
        <v>7</v>
      </c>
      <c r="G2529" s="7">
        <f>IF(U2529&gt;0,RANK(U2529,(R2529:T2529,U2529:AI2529)),0)</f>
        <v>2</v>
      </c>
      <c r="H2529" s="7">
        <f t="shared" si="1382"/>
        <v>1</v>
      </c>
      <c r="I2529" s="49">
        <f t="shared" si="1383"/>
        <v>502</v>
      </c>
      <c r="J2529" s="177">
        <f t="shared" si="1384"/>
        <v>0.71205673758865251</v>
      </c>
      <c r="K2529" s="2"/>
      <c r="L2529" s="2">
        <f t="shared" si="1385"/>
        <v>4.8226950354609929E-2</v>
      </c>
      <c r="M2529" s="2">
        <f t="shared" si="1386"/>
        <v>8.5106382978723406E-3</v>
      </c>
      <c r="N2529" s="2">
        <f t="shared" si="1387"/>
        <v>7.0921985815602835E-3</v>
      </c>
      <c r="O2529" s="2">
        <f t="shared" si="1388"/>
        <v>9.6453900709219859E-2</v>
      </c>
      <c r="P2529" s="2">
        <f t="shared" si="1389"/>
        <v>0.80851063829787229</v>
      </c>
      <c r="Q2529" s="2">
        <f t="shared" si="1380"/>
        <v>3.1205673758865293E-2</v>
      </c>
      <c r="R2529" s="1">
        <v>34</v>
      </c>
      <c r="S2529" s="1">
        <v>6</v>
      </c>
      <c r="T2529" s="1">
        <v>5</v>
      </c>
      <c r="U2529" s="1">
        <v>68</v>
      </c>
      <c r="V2529" s="1">
        <v>570</v>
      </c>
      <c r="W2529" s="1">
        <v>2</v>
      </c>
      <c r="X2529" s="1">
        <v>1</v>
      </c>
      <c r="Y2529" s="1">
        <v>2</v>
      </c>
      <c r="Z2529" s="1">
        <v>6</v>
      </c>
      <c r="AC2529" s="1">
        <f t="shared" si="1398"/>
        <v>0</v>
      </c>
      <c r="AD2529" s="1">
        <v>11</v>
      </c>
      <c r="AK2529" s="7">
        <f t="shared" si="1390"/>
        <v>7</v>
      </c>
      <c r="AL2529" s="7">
        <f t="shared" si="1391"/>
        <v>9</v>
      </c>
      <c r="AM2529" s="7">
        <f t="shared" si="1392"/>
        <v>7</v>
      </c>
      <c r="AN2529" s="2">
        <f t="shared" si="1393"/>
        <v>2.8368794326241137E-3</v>
      </c>
      <c r="AO2529" s="2">
        <f t="shared" si="1394"/>
        <v>1.4184397163120568E-3</v>
      </c>
      <c r="AP2529" s="2">
        <f t="shared" si="1395"/>
        <v>2.8368794326241137E-3</v>
      </c>
      <c r="AR2529" t="str">
        <f t="shared" si="1396"/>
        <v>Clay</v>
      </c>
      <c r="AS2529" t="s">
        <v>1592</v>
      </c>
      <c r="AT2529" s="184">
        <v>2</v>
      </c>
      <c r="AV2529" s="97">
        <v>54</v>
      </c>
      <c r="AW2529" s="99">
        <v>15</v>
      </c>
      <c r="AX2529" s="105">
        <f t="shared" si="1397"/>
        <v>54015</v>
      </c>
      <c r="AZ2529" s="7" t="s">
        <v>2951</v>
      </c>
      <c r="BA2529" t="s">
        <v>3184</v>
      </c>
      <c r="BV2529" s="224">
        <v>0</v>
      </c>
    </row>
    <row r="2530" spans="1:74" hidden="1" outlineLevel="1">
      <c r="A2530" t="s">
        <v>2305</v>
      </c>
      <c r="B2530" t="s">
        <v>1592</v>
      </c>
      <c r="C2530" s="1">
        <f t="shared" si="1381"/>
        <v>1582</v>
      </c>
      <c r="D2530" s="7">
        <f>IF(R2530&gt;0,RANK(R2530,(R2530:T2530,U2530:AI2530)),0)</f>
        <v>3</v>
      </c>
      <c r="E2530" s="7">
        <f>IF(S2530&gt;0,RANK(S2530,(R2530:T2530,U2530:AI2530)),0)</f>
        <v>5</v>
      </c>
      <c r="F2530" s="7">
        <f>IF(T2530&gt;0,RANK(T2530,(R2530:T2530,U2530:AI2530)),0)</f>
        <v>6</v>
      </c>
      <c r="G2530" s="7">
        <f>IF(U2530&gt;0,RANK(U2530,(R2530:T2530,U2530:AI2530)),0)</f>
        <v>2</v>
      </c>
      <c r="H2530" s="7">
        <f t="shared" si="1382"/>
        <v>1</v>
      </c>
      <c r="I2530" s="49">
        <f t="shared" si="1383"/>
        <v>1087</v>
      </c>
      <c r="J2530" s="177">
        <f t="shared" si="1384"/>
        <v>0.68710493046776233</v>
      </c>
      <c r="K2530" s="2"/>
      <c r="L2530" s="2">
        <f t="shared" si="1385"/>
        <v>6.0682680151706699E-2</v>
      </c>
      <c r="M2530" s="2">
        <f t="shared" si="1386"/>
        <v>1.9595448798988623E-2</v>
      </c>
      <c r="N2530" s="2">
        <f t="shared" si="1387"/>
        <v>1.2642225031605562E-2</v>
      </c>
      <c r="O2530" s="2">
        <f t="shared" si="1388"/>
        <v>8.9127686472819212E-2</v>
      </c>
      <c r="P2530" s="2">
        <f t="shared" si="1389"/>
        <v>0.77623261694058154</v>
      </c>
      <c r="Q2530" s="2">
        <f t="shared" si="1380"/>
        <v>4.1719342604298215E-2</v>
      </c>
      <c r="R2530" s="1">
        <v>96</v>
      </c>
      <c r="S2530" s="1">
        <v>31</v>
      </c>
      <c r="T2530" s="1">
        <v>20</v>
      </c>
      <c r="U2530" s="1">
        <v>141</v>
      </c>
      <c r="V2530" s="1">
        <v>1228</v>
      </c>
      <c r="W2530" s="1">
        <v>33</v>
      </c>
      <c r="X2530" s="1">
        <v>4</v>
      </c>
      <c r="Y2530" s="1">
        <v>5</v>
      </c>
      <c r="Z2530" s="1">
        <v>8</v>
      </c>
      <c r="AC2530" s="1">
        <f>SUM(BE2530:BW2530)</f>
        <v>2</v>
      </c>
      <c r="AD2530" s="1">
        <v>14</v>
      </c>
      <c r="AK2530" s="7">
        <f t="shared" si="1390"/>
        <v>4</v>
      </c>
      <c r="AL2530" s="7">
        <f t="shared" si="1391"/>
        <v>9</v>
      </c>
      <c r="AM2530" s="7">
        <f t="shared" si="1392"/>
        <v>8</v>
      </c>
      <c r="AN2530" s="2">
        <f t="shared" si="1393"/>
        <v>2.0859671302149177E-2</v>
      </c>
      <c r="AO2530" s="2">
        <f t="shared" si="1394"/>
        <v>2.5284450063211127E-3</v>
      </c>
      <c r="AP2530" s="2">
        <f t="shared" si="1395"/>
        <v>3.1605562579013905E-3</v>
      </c>
      <c r="AR2530" t="str">
        <f t="shared" si="1396"/>
        <v>Doddridge</v>
      </c>
      <c r="AS2530" t="s">
        <v>1592</v>
      </c>
      <c r="AT2530" s="184">
        <v>1</v>
      </c>
      <c r="AV2530" s="97">
        <v>54</v>
      </c>
      <c r="AW2530" s="99">
        <v>17</v>
      </c>
      <c r="AX2530" s="105">
        <f t="shared" si="1397"/>
        <v>54017</v>
      </c>
      <c r="AZ2530" s="7" t="s">
        <v>2951</v>
      </c>
      <c r="BA2530" t="s">
        <v>3184</v>
      </c>
      <c r="BV2530" s="224">
        <v>2</v>
      </c>
    </row>
    <row r="2531" spans="1:74" hidden="1" outlineLevel="1">
      <c r="A2531" t="s">
        <v>30</v>
      </c>
      <c r="B2531" t="s">
        <v>1592</v>
      </c>
      <c r="C2531" s="1">
        <f t="shared" si="1381"/>
        <v>3241</v>
      </c>
      <c r="D2531" s="7">
        <f>IF(R2531&gt;0,RANK(R2531,(R2531:T2531,U2531:AI2531)),0)</f>
        <v>3</v>
      </c>
      <c r="E2531" s="7">
        <f>IF(S2531&gt;0,RANK(S2531,(R2531:T2531,U2531:AI2531)),0)</f>
        <v>7</v>
      </c>
      <c r="F2531" s="7">
        <f>IF(T2531&gt;0,RANK(T2531,(R2531:T2531,U2531:AI2531)),0)</f>
        <v>6</v>
      </c>
      <c r="G2531" s="7">
        <f>IF(U2531&gt;0,RANK(U2531,(R2531:T2531,U2531:AI2531)),0)</f>
        <v>2</v>
      </c>
      <c r="H2531" s="7">
        <f t="shared" si="1382"/>
        <v>1</v>
      </c>
      <c r="I2531" s="49">
        <f t="shared" si="1383"/>
        <v>2470</v>
      </c>
      <c r="J2531" s="177">
        <f t="shared" si="1384"/>
        <v>0.76211045973464975</v>
      </c>
      <c r="K2531" s="2"/>
      <c r="L2531" s="2">
        <f t="shared" si="1385"/>
        <v>3.1471767972847883E-2</v>
      </c>
      <c r="M2531" s="2">
        <f t="shared" si="1386"/>
        <v>8.0222153656278935E-3</v>
      </c>
      <c r="N2531" s="2">
        <f t="shared" si="1387"/>
        <v>8.3307621104597353E-3</v>
      </c>
      <c r="O2531" s="2">
        <f t="shared" si="1388"/>
        <v>7.4359765504473929E-2</v>
      </c>
      <c r="P2531" s="2">
        <f t="shared" si="1389"/>
        <v>0.83647022523912373</v>
      </c>
      <c r="Q2531" s="2">
        <f t="shared" si="1380"/>
        <v>4.1345263807466837E-2</v>
      </c>
      <c r="R2531" s="1">
        <v>102</v>
      </c>
      <c r="S2531" s="1">
        <v>26</v>
      </c>
      <c r="T2531" s="1">
        <v>27</v>
      </c>
      <c r="U2531" s="1">
        <v>241</v>
      </c>
      <c r="V2531" s="1">
        <v>2711</v>
      </c>
      <c r="W2531" s="1">
        <v>70</v>
      </c>
      <c r="X2531" s="1">
        <v>12</v>
      </c>
      <c r="Y2531" s="1">
        <v>6</v>
      </c>
      <c r="Z2531" s="1">
        <v>15</v>
      </c>
      <c r="AC2531" s="1">
        <f t="shared" si="1398"/>
        <v>0</v>
      </c>
      <c r="AD2531" s="1">
        <v>31</v>
      </c>
      <c r="AK2531" s="7">
        <f t="shared" si="1390"/>
        <v>4</v>
      </c>
      <c r="AL2531" s="7">
        <f t="shared" si="1391"/>
        <v>8</v>
      </c>
      <c r="AM2531" s="7">
        <f t="shared" si="1392"/>
        <v>9</v>
      </c>
      <c r="AN2531" s="2">
        <f t="shared" si="1393"/>
        <v>2.159827213822894E-2</v>
      </c>
      <c r="AO2531" s="2">
        <f t="shared" si="1394"/>
        <v>3.7025609379821045E-3</v>
      </c>
      <c r="AP2531" s="2">
        <f t="shared" si="1395"/>
        <v>1.8512804689910522E-3</v>
      </c>
      <c r="AR2531" t="str">
        <f t="shared" si="1396"/>
        <v>Fayette</v>
      </c>
      <c r="AS2531" t="s">
        <v>1592</v>
      </c>
      <c r="AT2531" s="184">
        <v>3</v>
      </c>
      <c r="AV2531" s="97">
        <v>54</v>
      </c>
      <c r="AW2531" s="99">
        <v>19</v>
      </c>
      <c r="AX2531" s="105">
        <f t="shared" si="1397"/>
        <v>54019</v>
      </c>
      <c r="AZ2531" s="7" t="s">
        <v>2951</v>
      </c>
      <c r="BA2531" t="s">
        <v>3184</v>
      </c>
      <c r="BV2531" s="224">
        <v>0</v>
      </c>
    </row>
    <row r="2532" spans="1:74" hidden="1" outlineLevel="1">
      <c r="A2532" t="s">
        <v>2542</v>
      </c>
      <c r="B2532" t="s">
        <v>1592</v>
      </c>
      <c r="C2532" s="1">
        <f t="shared" si="1381"/>
        <v>557</v>
      </c>
      <c r="D2532" s="7">
        <f>IF(R2532&gt;0,RANK(R2532,(R2532:T2532,U2532:AI2532)),0)</f>
        <v>3</v>
      </c>
      <c r="E2532" s="7">
        <f>IF(S2532&gt;0,RANK(S2532,(R2532:T2532,U2532:AI2532)),0)</f>
        <v>5</v>
      </c>
      <c r="F2532" s="7">
        <f>IF(T2532&gt;0,RANK(T2532,(R2532:T2532,U2532:AI2532)),0)</f>
        <v>5</v>
      </c>
      <c r="G2532" s="7">
        <f>IF(U2532&gt;0,RANK(U2532,(R2532:T2532,U2532:AI2532)),0)</f>
        <v>2</v>
      </c>
      <c r="H2532" s="7">
        <f t="shared" si="1382"/>
        <v>1</v>
      </c>
      <c r="I2532" s="49">
        <f t="shared" si="1383"/>
        <v>392</v>
      </c>
      <c r="J2532" s="177">
        <f t="shared" si="1384"/>
        <v>0.70377019748653502</v>
      </c>
      <c r="K2532" s="2"/>
      <c r="L2532" s="2">
        <f t="shared" si="1385"/>
        <v>3.7701974865350089E-2</v>
      </c>
      <c r="M2532" s="2">
        <f t="shared" si="1386"/>
        <v>1.615798922800718E-2</v>
      </c>
      <c r="N2532" s="2">
        <f t="shared" si="1387"/>
        <v>1.615798922800718E-2</v>
      </c>
      <c r="O2532" s="2">
        <f t="shared" si="1388"/>
        <v>9.33572710951526E-2</v>
      </c>
      <c r="P2532" s="2">
        <f t="shared" si="1389"/>
        <v>0.79712746858168759</v>
      </c>
      <c r="Q2532" s="2">
        <f t="shared" si="1380"/>
        <v>3.9497307001795434E-2</v>
      </c>
      <c r="R2532" s="1">
        <v>21</v>
      </c>
      <c r="S2532" s="1">
        <v>9</v>
      </c>
      <c r="T2532" s="1">
        <v>9</v>
      </c>
      <c r="U2532" s="1">
        <v>52</v>
      </c>
      <c r="V2532" s="1">
        <v>444</v>
      </c>
      <c r="W2532" s="1">
        <v>8</v>
      </c>
      <c r="X2532" s="1">
        <v>0</v>
      </c>
      <c r="Y2532" s="1">
        <v>2</v>
      </c>
      <c r="Z2532" s="1">
        <v>10</v>
      </c>
      <c r="AC2532" s="1">
        <f t="shared" si="1398"/>
        <v>0</v>
      </c>
      <c r="AD2532" s="1">
        <v>2</v>
      </c>
      <c r="AK2532" s="7">
        <f t="shared" si="1390"/>
        <v>7</v>
      </c>
      <c r="AL2532" s="7">
        <f t="shared" si="1391"/>
        <v>0</v>
      </c>
      <c r="AM2532" s="7">
        <f t="shared" si="1392"/>
        <v>8</v>
      </c>
      <c r="AN2532" s="2">
        <f t="shared" si="1393"/>
        <v>1.4362657091561939E-2</v>
      </c>
      <c r="AO2532" s="2">
        <f t="shared" si="1394"/>
        <v>0</v>
      </c>
      <c r="AP2532" s="2">
        <f t="shared" si="1395"/>
        <v>3.5906642728904849E-3</v>
      </c>
      <c r="AR2532" t="str">
        <f t="shared" si="1396"/>
        <v>Gilmer</v>
      </c>
      <c r="AS2532" t="s">
        <v>1592</v>
      </c>
      <c r="AT2532" s="184">
        <v>1</v>
      </c>
      <c r="AV2532" s="97">
        <v>54</v>
      </c>
      <c r="AW2532" s="99">
        <v>21</v>
      </c>
      <c r="AX2532" s="105">
        <f t="shared" si="1397"/>
        <v>54021</v>
      </c>
      <c r="AZ2532" s="7" t="s">
        <v>2951</v>
      </c>
      <c r="BA2532" t="s">
        <v>3184</v>
      </c>
      <c r="BV2532" s="224">
        <v>0</v>
      </c>
    </row>
    <row r="2533" spans="1:74" hidden="1" outlineLevel="1">
      <c r="A2533" t="s">
        <v>2057</v>
      </c>
      <c r="B2533" t="s">
        <v>1592</v>
      </c>
      <c r="C2533" s="1">
        <f t="shared" si="1381"/>
        <v>3013</v>
      </c>
      <c r="D2533" s="7">
        <f>IF(R2533&gt;0,RANK(R2533,(R2533:T2533,U2533:AI2533)),0)</f>
        <v>3</v>
      </c>
      <c r="E2533" s="7">
        <f>IF(S2533&gt;0,RANK(S2533,(R2533:T2533,U2533:AI2533)),0)</f>
        <v>7</v>
      </c>
      <c r="F2533" s="7">
        <f>IF(T2533&gt;0,RANK(T2533,(R2533:T2533,U2533:AI2533)),0)</f>
        <v>5</v>
      </c>
      <c r="G2533" s="7">
        <f>IF(U2533&gt;0,RANK(U2533,(R2533:T2533,U2533:AI2533)),0)</f>
        <v>2</v>
      </c>
      <c r="H2533" s="7">
        <f t="shared" si="1382"/>
        <v>1</v>
      </c>
      <c r="I2533" s="49">
        <f t="shared" si="1383"/>
        <v>2425</v>
      </c>
      <c r="J2533" s="177">
        <f t="shared" si="1384"/>
        <v>0.80484566876866914</v>
      </c>
      <c r="K2533" s="2"/>
      <c r="L2533" s="2">
        <f t="shared" si="1385"/>
        <v>2.9870560902754729E-2</v>
      </c>
      <c r="M2533" s="2">
        <f t="shared" si="1386"/>
        <v>7.9654829074012612E-3</v>
      </c>
      <c r="N2533" s="2">
        <f t="shared" si="1387"/>
        <v>1.3939595087952207E-2</v>
      </c>
      <c r="O2533" s="2">
        <f t="shared" si="1388"/>
        <v>5.2771324261533359E-2</v>
      </c>
      <c r="P2533" s="2">
        <f t="shared" si="1389"/>
        <v>0.85761699303020245</v>
      </c>
      <c r="Q2533" s="2">
        <f t="shared" si="1380"/>
        <v>3.7836043810155928E-2</v>
      </c>
      <c r="R2533" s="1">
        <v>90</v>
      </c>
      <c r="S2533" s="1">
        <v>24</v>
      </c>
      <c r="T2533" s="1">
        <v>42</v>
      </c>
      <c r="U2533" s="1">
        <v>159</v>
      </c>
      <c r="V2533" s="1">
        <v>2584</v>
      </c>
      <c r="W2533" s="1">
        <v>65</v>
      </c>
      <c r="X2533" s="1">
        <v>4</v>
      </c>
      <c r="Y2533" s="1">
        <v>4</v>
      </c>
      <c r="Z2533" s="1">
        <v>8</v>
      </c>
      <c r="AC2533" s="1">
        <f t="shared" si="1398"/>
        <v>0</v>
      </c>
      <c r="AD2533" s="1">
        <v>33</v>
      </c>
      <c r="AK2533" s="7">
        <f t="shared" si="1390"/>
        <v>4</v>
      </c>
      <c r="AL2533" s="7">
        <f t="shared" si="1391"/>
        <v>8</v>
      </c>
      <c r="AM2533" s="7">
        <f t="shared" si="1392"/>
        <v>8</v>
      </c>
      <c r="AN2533" s="2">
        <f t="shared" si="1393"/>
        <v>2.1573182874211748E-2</v>
      </c>
      <c r="AO2533" s="2">
        <f t="shared" si="1394"/>
        <v>1.3275804845668769E-3</v>
      </c>
      <c r="AP2533" s="2">
        <f t="shared" si="1395"/>
        <v>1.3275804845668769E-3</v>
      </c>
      <c r="AR2533" t="str">
        <f t="shared" si="1396"/>
        <v>Grant</v>
      </c>
      <c r="AS2533" t="s">
        <v>1592</v>
      </c>
      <c r="AT2533" s="184">
        <v>1</v>
      </c>
      <c r="AV2533" s="97">
        <v>54</v>
      </c>
      <c r="AW2533" s="99">
        <v>23</v>
      </c>
      <c r="AX2533" s="105">
        <f t="shared" si="1397"/>
        <v>54023</v>
      </c>
      <c r="AZ2533" s="7" t="s">
        <v>2951</v>
      </c>
      <c r="BA2533" t="s">
        <v>3184</v>
      </c>
      <c r="BV2533" s="224">
        <v>0</v>
      </c>
    </row>
    <row r="2534" spans="1:74" hidden="1" outlineLevel="1">
      <c r="A2534" t="s">
        <v>654</v>
      </c>
      <c r="B2534" t="s">
        <v>1592</v>
      </c>
      <c r="C2534" s="1">
        <f t="shared" si="1381"/>
        <v>3960</v>
      </c>
      <c r="D2534" s="7">
        <f>IF(R2534&gt;0,RANK(R2534,(R2534:T2534,U2534:AI2534)),0)</f>
        <v>3</v>
      </c>
      <c r="E2534" s="7">
        <f>IF(S2534&gt;0,RANK(S2534,(R2534:T2534,U2534:AI2534)),0)</f>
        <v>5</v>
      </c>
      <c r="F2534" s="7">
        <f>IF(T2534&gt;0,RANK(T2534,(R2534:T2534,U2534:AI2534)),0)</f>
        <v>7</v>
      </c>
      <c r="G2534" s="7">
        <f>IF(U2534&gt;0,RANK(U2534,(R2534:T2534,U2534:AI2534)),0)</f>
        <v>2</v>
      </c>
      <c r="H2534" s="7">
        <f t="shared" si="1382"/>
        <v>1</v>
      </c>
      <c r="I2534" s="49">
        <f t="shared" si="1383"/>
        <v>2646</v>
      </c>
      <c r="J2534" s="177">
        <f t="shared" si="1384"/>
        <v>0.66818181818181821</v>
      </c>
      <c r="K2534" s="2"/>
      <c r="L2534" s="2">
        <f t="shared" si="1385"/>
        <v>5.6565656565656569E-2</v>
      </c>
      <c r="M2534" s="2">
        <f t="shared" si="1386"/>
        <v>1.6666666666666666E-2</v>
      </c>
      <c r="N2534" s="2">
        <f t="shared" si="1387"/>
        <v>1.1616161616161616E-2</v>
      </c>
      <c r="O2534" s="2">
        <f t="shared" si="1388"/>
        <v>9.4191919191919188E-2</v>
      </c>
      <c r="P2534" s="2">
        <f t="shared" si="1389"/>
        <v>0.76237373737373737</v>
      </c>
      <c r="Q2534" s="2">
        <f t="shared" si="1380"/>
        <v>5.8585858585858519E-2</v>
      </c>
      <c r="R2534" s="1">
        <v>224</v>
      </c>
      <c r="S2534" s="1">
        <v>66</v>
      </c>
      <c r="T2534" s="1">
        <v>46</v>
      </c>
      <c r="U2534" s="1">
        <v>373</v>
      </c>
      <c r="V2534" s="1">
        <v>3019</v>
      </c>
      <c r="W2534" s="1">
        <v>106</v>
      </c>
      <c r="X2534" s="1">
        <v>16</v>
      </c>
      <c r="Y2534" s="1">
        <v>22</v>
      </c>
      <c r="Z2534" s="1">
        <v>30</v>
      </c>
      <c r="AC2534" s="1">
        <f t="shared" si="1398"/>
        <v>3</v>
      </c>
      <c r="AD2534" s="1">
        <v>55</v>
      </c>
      <c r="AK2534" s="7">
        <f t="shared" si="1390"/>
        <v>4</v>
      </c>
      <c r="AL2534" s="7">
        <f t="shared" si="1391"/>
        <v>9</v>
      </c>
      <c r="AM2534" s="7">
        <f t="shared" si="1392"/>
        <v>8</v>
      </c>
      <c r="AN2534" s="2">
        <f t="shared" si="1393"/>
        <v>2.6767676767676767E-2</v>
      </c>
      <c r="AO2534" s="2">
        <f t="shared" si="1394"/>
        <v>4.0404040404040404E-3</v>
      </c>
      <c r="AP2534" s="2">
        <f t="shared" si="1395"/>
        <v>5.5555555555555558E-3</v>
      </c>
      <c r="AR2534" t="str">
        <f t="shared" si="1396"/>
        <v>Greenbrier</v>
      </c>
      <c r="AS2534" t="s">
        <v>1592</v>
      </c>
      <c r="AT2534" s="184">
        <v>3</v>
      </c>
      <c r="AV2534" s="97">
        <v>54</v>
      </c>
      <c r="AW2534" s="99">
        <v>25</v>
      </c>
      <c r="AX2534" s="105">
        <f t="shared" si="1397"/>
        <v>54025</v>
      </c>
      <c r="AZ2534" s="7" t="s">
        <v>2951</v>
      </c>
      <c r="BA2534" t="s">
        <v>3184</v>
      </c>
      <c r="BV2534" s="224">
        <v>3</v>
      </c>
    </row>
    <row r="2535" spans="1:74" hidden="1" outlineLevel="1">
      <c r="A2535" t="s">
        <v>2419</v>
      </c>
      <c r="B2535" t="s">
        <v>1592</v>
      </c>
      <c r="C2535" s="1">
        <f t="shared" si="1381"/>
        <v>2637</v>
      </c>
      <c r="D2535" s="7">
        <f>IF(R2535&gt;0,RANK(R2535,(R2535:T2535,U2535:AI2535)),0)</f>
        <v>3</v>
      </c>
      <c r="E2535" s="7">
        <f>IF(S2535&gt;0,RANK(S2535,(R2535:T2535,U2535:AI2535)),0)</f>
        <v>7</v>
      </c>
      <c r="F2535" s="7">
        <f>IF(T2535&gt;0,RANK(T2535,(R2535:T2535,U2535:AI2535)),0)</f>
        <v>6</v>
      </c>
      <c r="G2535" s="7">
        <f>IF(U2535&gt;0,RANK(U2535,(R2535:T2535,U2535:AI2535)),0)</f>
        <v>2</v>
      </c>
      <c r="H2535" s="7">
        <f t="shared" si="1382"/>
        <v>1</v>
      </c>
      <c r="I2535" s="49">
        <f t="shared" si="1383"/>
        <v>1736</v>
      </c>
      <c r="J2535" s="177">
        <f t="shared" si="1384"/>
        <v>0.65832385286310202</v>
      </c>
      <c r="K2535" s="2"/>
      <c r="L2535" s="2">
        <f t="shared" si="1385"/>
        <v>4.0576412590064469E-2</v>
      </c>
      <c r="M2535" s="2">
        <f t="shared" si="1386"/>
        <v>8.7220326128175964E-3</v>
      </c>
      <c r="N2535" s="2">
        <f t="shared" si="1387"/>
        <v>1.2135001896094046E-2</v>
      </c>
      <c r="O2535" s="2">
        <f t="shared" si="1388"/>
        <v>0.11490329920364049</v>
      </c>
      <c r="P2535" s="2">
        <f t="shared" si="1389"/>
        <v>0.77322715206674253</v>
      </c>
      <c r="Q2535" s="2">
        <f t="shared" si="1380"/>
        <v>5.0436101630640828E-2</v>
      </c>
      <c r="R2535" s="1">
        <v>107</v>
      </c>
      <c r="S2535" s="1">
        <v>23</v>
      </c>
      <c r="T2535" s="1">
        <v>32</v>
      </c>
      <c r="U2535" s="1">
        <v>303</v>
      </c>
      <c r="V2535" s="1">
        <v>2039</v>
      </c>
      <c r="W2535" s="1">
        <v>58</v>
      </c>
      <c r="X2535" s="1">
        <v>13</v>
      </c>
      <c r="Y2535" s="1">
        <v>7</v>
      </c>
      <c r="Z2535" s="1">
        <v>17</v>
      </c>
      <c r="AC2535" s="1">
        <f t="shared" si="1398"/>
        <v>0</v>
      </c>
      <c r="AD2535" s="1">
        <v>38</v>
      </c>
      <c r="AK2535" s="7">
        <f t="shared" si="1390"/>
        <v>4</v>
      </c>
      <c r="AL2535" s="7">
        <f t="shared" si="1391"/>
        <v>8</v>
      </c>
      <c r="AM2535" s="7">
        <f t="shared" si="1392"/>
        <v>9</v>
      </c>
      <c r="AN2535" s="2">
        <f t="shared" si="1393"/>
        <v>2.1994690936670457E-2</v>
      </c>
      <c r="AO2535" s="2">
        <f t="shared" si="1394"/>
        <v>4.9298445202882067E-3</v>
      </c>
      <c r="AP2535" s="2">
        <f t="shared" si="1395"/>
        <v>2.6545316647705727E-3</v>
      </c>
      <c r="AR2535" t="str">
        <f t="shared" si="1396"/>
        <v>Hampshire</v>
      </c>
      <c r="AS2535" t="s">
        <v>1592</v>
      </c>
      <c r="AT2535" s="184">
        <v>2</v>
      </c>
      <c r="AV2535" s="97">
        <v>54</v>
      </c>
      <c r="AW2535" s="99">
        <v>27</v>
      </c>
      <c r="AX2535" s="105">
        <f t="shared" si="1397"/>
        <v>54027</v>
      </c>
      <c r="AZ2535" s="7" t="s">
        <v>2951</v>
      </c>
      <c r="BA2535" t="s">
        <v>3184</v>
      </c>
      <c r="BV2535" s="224">
        <v>0</v>
      </c>
    </row>
    <row r="2536" spans="1:74" hidden="1" outlineLevel="1">
      <c r="A2536" t="s">
        <v>688</v>
      </c>
      <c r="B2536" t="s">
        <v>1592</v>
      </c>
      <c r="C2536" s="1">
        <f t="shared" si="1381"/>
        <v>3083</v>
      </c>
      <c r="D2536" s="7">
        <f>IF(R2536&gt;0,RANK(R2536,(R2536:T2536,U2536:AI2536)),0)</f>
        <v>3</v>
      </c>
      <c r="E2536" s="7">
        <f>IF(S2536&gt;0,RANK(S2536,(R2536:T2536,U2536:AI2536)),0)</f>
        <v>7</v>
      </c>
      <c r="F2536" s="7">
        <f>IF(T2536&gt;0,RANK(T2536,(R2536:T2536,U2536:AI2536)),0)</f>
        <v>5</v>
      </c>
      <c r="G2536" s="7">
        <f>IF(U2536&gt;0,RANK(U2536,(R2536:T2536,U2536:AI2536)),0)</f>
        <v>2</v>
      </c>
      <c r="H2536" s="7">
        <f t="shared" si="1382"/>
        <v>1</v>
      </c>
      <c r="I2536" s="49">
        <f t="shared" si="1383"/>
        <v>2247</v>
      </c>
      <c r="J2536" s="177">
        <f t="shared" ref="J2536:J2599" si="1399">I2536/C2536</f>
        <v>0.72883554978916643</v>
      </c>
      <c r="K2536" s="2"/>
      <c r="L2536" s="2">
        <f t="shared" si="1385"/>
        <v>6.4547518650664937E-2</v>
      </c>
      <c r="M2536" s="2">
        <f t="shared" si="1386"/>
        <v>6.4871878040869283E-3</v>
      </c>
      <c r="N2536" s="2">
        <f t="shared" si="1387"/>
        <v>1.5569250729808628E-2</v>
      </c>
      <c r="O2536" s="2">
        <f t="shared" si="1388"/>
        <v>7.2656503405773593E-2</v>
      </c>
      <c r="P2536" s="2">
        <f t="shared" si="1389"/>
        <v>0.80149205319493999</v>
      </c>
      <c r="Q2536" s="2">
        <f t="shared" si="1380"/>
        <v>3.9247486214725846E-2</v>
      </c>
      <c r="R2536" s="1">
        <v>199</v>
      </c>
      <c r="S2536" s="1">
        <v>20</v>
      </c>
      <c r="T2536" s="1">
        <v>48</v>
      </c>
      <c r="U2536" s="1">
        <v>224</v>
      </c>
      <c r="V2536" s="1">
        <v>2471</v>
      </c>
      <c r="W2536" s="1">
        <v>52</v>
      </c>
      <c r="X2536" s="1">
        <v>8</v>
      </c>
      <c r="Y2536" s="1">
        <v>8</v>
      </c>
      <c r="Z2536" s="1">
        <v>31</v>
      </c>
      <c r="AC2536" s="1">
        <f t="shared" si="1398"/>
        <v>4</v>
      </c>
      <c r="AD2536" s="1">
        <v>18</v>
      </c>
      <c r="AK2536" s="7">
        <f t="shared" si="1390"/>
        <v>4</v>
      </c>
      <c r="AL2536" s="7">
        <f t="shared" si="1391"/>
        <v>8</v>
      </c>
      <c r="AM2536" s="7">
        <f t="shared" si="1392"/>
        <v>8</v>
      </c>
      <c r="AN2536" s="2">
        <f t="shared" si="1393"/>
        <v>1.6866688290626014E-2</v>
      </c>
      <c r="AO2536" s="2">
        <f t="shared" si="1394"/>
        <v>2.5948751216347712E-3</v>
      </c>
      <c r="AP2536" s="2">
        <f t="shared" si="1395"/>
        <v>2.5948751216347712E-3</v>
      </c>
      <c r="AR2536" t="str">
        <f t="shared" si="1396"/>
        <v>Hancock</v>
      </c>
      <c r="AS2536" t="s">
        <v>1592</v>
      </c>
      <c r="AT2536" s="184">
        <v>1</v>
      </c>
      <c r="AV2536" s="97">
        <v>54</v>
      </c>
      <c r="AW2536" s="99">
        <v>29</v>
      </c>
      <c r="AX2536" s="105">
        <f t="shared" si="1397"/>
        <v>54029</v>
      </c>
      <c r="AZ2536" s="7" t="s">
        <v>2951</v>
      </c>
      <c r="BA2536" t="s">
        <v>3184</v>
      </c>
      <c r="BV2536" s="224">
        <v>4</v>
      </c>
    </row>
    <row r="2537" spans="1:74" hidden="1" outlineLevel="1">
      <c r="A2537" t="s">
        <v>655</v>
      </c>
      <c r="B2537" t="s">
        <v>1592</v>
      </c>
      <c r="C2537" s="1">
        <f t="shared" si="1381"/>
        <v>1431</v>
      </c>
      <c r="D2537" s="7">
        <f>IF(R2537&gt;0,RANK(R2537,(R2537:T2537,U2537:AI2537)),0)</f>
        <v>3</v>
      </c>
      <c r="E2537" s="7">
        <f>IF(S2537&gt;0,RANK(S2537,(R2537:T2537,U2537:AI2537)),0)</f>
        <v>7</v>
      </c>
      <c r="F2537" s="7">
        <f>IF(T2537&gt;0,RANK(T2537,(R2537:T2537,U2537:AI2537)),0)</f>
        <v>5</v>
      </c>
      <c r="G2537" s="7">
        <f>IF(U2537&gt;0,RANK(U2537,(R2537:T2537,U2537:AI2537)),0)</f>
        <v>2</v>
      </c>
      <c r="H2537" s="7">
        <f t="shared" si="1382"/>
        <v>1</v>
      </c>
      <c r="I2537" s="49">
        <f t="shared" si="1383"/>
        <v>989</v>
      </c>
      <c r="J2537" s="177">
        <f t="shared" si="1399"/>
        <v>0.69112508735150247</v>
      </c>
      <c r="K2537" s="2"/>
      <c r="L2537" s="2">
        <f t="shared" si="1385"/>
        <v>3.5639412997903561E-2</v>
      </c>
      <c r="M2537" s="2">
        <f t="shared" si="1386"/>
        <v>1.1180992313067784E-2</v>
      </c>
      <c r="N2537" s="2">
        <f t="shared" si="1387"/>
        <v>1.7470300489168415E-2</v>
      </c>
      <c r="O2537" s="2">
        <f t="shared" si="1388"/>
        <v>9.4339622641509441E-2</v>
      </c>
      <c r="P2537" s="2">
        <f t="shared" si="1389"/>
        <v>0.78546470999301188</v>
      </c>
      <c r="Q2537" s="2">
        <f t="shared" si="1380"/>
        <v>5.5904961565338973E-2</v>
      </c>
      <c r="R2537" s="1">
        <v>51</v>
      </c>
      <c r="S2537" s="1">
        <v>16</v>
      </c>
      <c r="T2537" s="1">
        <v>25</v>
      </c>
      <c r="U2537" s="1">
        <v>135</v>
      </c>
      <c r="V2537" s="1">
        <v>1124</v>
      </c>
      <c r="W2537" s="1">
        <v>43</v>
      </c>
      <c r="X2537" s="1">
        <v>1</v>
      </c>
      <c r="Y2537" s="1">
        <v>3</v>
      </c>
      <c r="Z2537" s="1">
        <v>8</v>
      </c>
      <c r="AC2537" s="1">
        <f t="shared" si="1398"/>
        <v>0</v>
      </c>
      <c r="AD2537" s="1">
        <v>25</v>
      </c>
      <c r="AK2537" s="7">
        <f t="shared" si="1390"/>
        <v>4</v>
      </c>
      <c r="AL2537" s="7">
        <f t="shared" si="1391"/>
        <v>9</v>
      </c>
      <c r="AM2537" s="7">
        <f t="shared" si="1392"/>
        <v>8</v>
      </c>
      <c r="AN2537" s="2">
        <f t="shared" si="1393"/>
        <v>3.004891684136967E-2</v>
      </c>
      <c r="AO2537" s="2">
        <f t="shared" si="1394"/>
        <v>6.9881201956673651E-4</v>
      </c>
      <c r="AP2537" s="2">
        <f t="shared" si="1395"/>
        <v>2.0964360587002098E-3</v>
      </c>
      <c r="AR2537" t="str">
        <f t="shared" si="1396"/>
        <v>Hardy</v>
      </c>
      <c r="AS2537" t="s">
        <v>1592</v>
      </c>
      <c r="AT2537" s="184">
        <v>2</v>
      </c>
      <c r="AV2537" s="97">
        <v>54</v>
      </c>
      <c r="AW2537" s="99">
        <v>31</v>
      </c>
      <c r="AX2537" s="105">
        <f t="shared" si="1397"/>
        <v>54031</v>
      </c>
      <c r="AZ2537" s="7" t="s">
        <v>2951</v>
      </c>
      <c r="BA2537" t="s">
        <v>3184</v>
      </c>
      <c r="BV2537" s="224">
        <v>0</v>
      </c>
    </row>
    <row r="2538" spans="1:74" hidden="1" outlineLevel="1">
      <c r="A2538" t="s">
        <v>1822</v>
      </c>
      <c r="B2538" t="s">
        <v>1592</v>
      </c>
      <c r="C2538" s="1">
        <f t="shared" si="1381"/>
        <v>7380</v>
      </c>
      <c r="D2538" s="7">
        <f>IF(R2538&gt;0,RANK(R2538,(R2538:T2538,U2538:AI2538)),0)</f>
        <v>3</v>
      </c>
      <c r="E2538" s="7">
        <f>IF(S2538&gt;0,RANK(S2538,(R2538:T2538,U2538:AI2538)),0)</f>
        <v>5</v>
      </c>
      <c r="F2538" s="7">
        <f>IF(T2538&gt;0,RANK(T2538,(R2538:T2538,U2538:AI2538)),0)</f>
        <v>6</v>
      </c>
      <c r="G2538" s="7">
        <f>IF(U2538&gt;0,RANK(U2538,(R2538:T2538,U2538:AI2538)),0)</f>
        <v>2</v>
      </c>
      <c r="H2538" s="7">
        <f t="shared" si="1382"/>
        <v>1</v>
      </c>
      <c r="I2538" s="49">
        <f t="shared" si="1383"/>
        <v>5056</v>
      </c>
      <c r="J2538" s="177">
        <f t="shared" si="1399"/>
        <v>0.68509485094850953</v>
      </c>
      <c r="K2538" s="2"/>
      <c r="L2538" s="2">
        <f t="shared" si="1385"/>
        <v>5.7994579945799457E-2</v>
      </c>
      <c r="M2538" s="2">
        <f t="shared" si="1386"/>
        <v>1.5582655826558265E-2</v>
      </c>
      <c r="N2538" s="2">
        <f t="shared" si="1387"/>
        <v>1.2872628726287264E-2</v>
      </c>
      <c r="O2538" s="2">
        <f t="shared" si="1388"/>
        <v>8.5365853658536592E-2</v>
      </c>
      <c r="P2538" s="2">
        <f t="shared" si="1389"/>
        <v>0.77046070460704608</v>
      </c>
      <c r="Q2538" s="2">
        <f t="shared" si="1380"/>
        <v>5.7723577235772372E-2</v>
      </c>
      <c r="R2538" s="1">
        <v>428</v>
      </c>
      <c r="S2538" s="1">
        <v>115</v>
      </c>
      <c r="T2538" s="1">
        <v>95</v>
      </c>
      <c r="U2538" s="1">
        <v>630</v>
      </c>
      <c r="V2538" s="1">
        <v>5686</v>
      </c>
      <c r="W2538" s="1">
        <v>206</v>
      </c>
      <c r="X2538" s="1">
        <v>17</v>
      </c>
      <c r="Y2538" s="1">
        <v>55</v>
      </c>
      <c r="Z2538" s="1">
        <v>79</v>
      </c>
      <c r="AC2538" s="1">
        <f t="shared" si="1398"/>
        <v>9</v>
      </c>
      <c r="AD2538" s="1">
        <v>60</v>
      </c>
      <c r="AK2538" s="7">
        <f t="shared" si="1390"/>
        <v>4</v>
      </c>
      <c r="AL2538" s="7">
        <f t="shared" si="1391"/>
        <v>9</v>
      </c>
      <c r="AM2538" s="7">
        <f t="shared" si="1392"/>
        <v>8</v>
      </c>
      <c r="AN2538" s="2">
        <f t="shared" si="1393"/>
        <v>2.7913279132791329E-2</v>
      </c>
      <c r="AO2538" s="2">
        <f t="shared" si="1394"/>
        <v>2.3035230352303525E-3</v>
      </c>
      <c r="AP2538" s="2">
        <f t="shared" si="1395"/>
        <v>7.4525745257452572E-3</v>
      </c>
      <c r="AR2538" t="str">
        <f t="shared" si="1396"/>
        <v>Harrison</v>
      </c>
      <c r="AS2538" t="s">
        <v>1592</v>
      </c>
      <c r="AT2538" s="184">
        <v>1</v>
      </c>
      <c r="AV2538" s="97">
        <v>54</v>
      </c>
      <c r="AW2538" s="99">
        <v>33</v>
      </c>
      <c r="AX2538" s="105">
        <f t="shared" si="1397"/>
        <v>54033</v>
      </c>
      <c r="AZ2538" s="7" t="s">
        <v>2951</v>
      </c>
      <c r="BA2538" t="s">
        <v>3184</v>
      </c>
      <c r="BV2538" s="224">
        <v>9</v>
      </c>
    </row>
    <row r="2539" spans="1:74" hidden="1" outlineLevel="1">
      <c r="A2539" t="s">
        <v>3011</v>
      </c>
      <c r="B2539" t="s">
        <v>1592</v>
      </c>
      <c r="C2539" s="1">
        <f t="shared" si="1381"/>
        <v>4752</v>
      </c>
      <c r="D2539" s="7">
        <f>IF(R2539&gt;0,RANK(R2539,(R2539:T2539,U2539:AI2539)),0)</f>
        <v>3</v>
      </c>
      <c r="E2539" s="7">
        <f>IF(S2539&gt;0,RANK(S2539,(R2539:T2539,U2539:AI2539)),0)</f>
        <v>5</v>
      </c>
      <c r="F2539" s="7">
        <f>IF(T2539&gt;0,RANK(T2539,(R2539:T2539,U2539:AI2539)),0)</f>
        <v>7</v>
      </c>
      <c r="G2539" s="7">
        <f>IF(U2539&gt;0,RANK(U2539,(R2539:T2539,U2539:AI2539)),0)</f>
        <v>2</v>
      </c>
      <c r="H2539" s="7">
        <f t="shared" si="1382"/>
        <v>1</v>
      </c>
      <c r="I2539" s="49">
        <f t="shared" si="1383"/>
        <v>3158</v>
      </c>
      <c r="J2539" s="177">
        <f t="shared" si="1399"/>
        <v>0.66456228956228958</v>
      </c>
      <c r="K2539" s="2"/>
      <c r="L2539" s="2">
        <f t="shared" si="1385"/>
        <v>7.4705387205387205E-2</v>
      </c>
      <c r="M2539" s="2">
        <f t="shared" si="1386"/>
        <v>1.5361952861952861E-2</v>
      </c>
      <c r="N2539" s="2">
        <f t="shared" si="1387"/>
        <v>1.2626262626262626E-2</v>
      </c>
      <c r="O2539" s="2">
        <f t="shared" si="1388"/>
        <v>9.2171717171717168E-2</v>
      </c>
      <c r="P2539" s="2">
        <f t="shared" si="1389"/>
        <v>0.7567340067340067</v>
      </c>
      <c r="Q2539" s="2">
        <f t="shared" si="1380"/>
        <v>4.8400673400673444E-2</v>
      </c>
      <c r="R2539" s="1">
        <v>355</v>
      </c>
      <c r="S2539" s="1">
        <v>73</v>
      </c>
      <c r="T2539" s="1">
        <v>60</v>
      </c>
      <c r="U2539" s="1">
        <v>438</v>
      </c>
      <c r="V2539" s="1">
        <v>3596</v>
      </c>
      <c r="W2539" s="1">
        <v>91</v>
      </c>
      <c r="X2539" s="1">
        <v>16</v>
      </c>
      <c r="Y2539" s="1">
        <v>16</v>
      </c>
      <c r="Z2539" s="1">
        <v>35</v>
      </c>
      <c r="AC2539" s="1">
        <f t="shared" si="1398"/>
        <v>5</v>
      </c>
      <c r="AD2539" s="1">
        <v>67</v>
      </c>
      <c r="AK2539" s="7">
        <f t="shared" si="1390"/>
        <v>4</v>
      </c>
      <c r="AL2539" s="7">
        <f t="shared" si="1391"/>
        <v>8</v>
      </c>
      <c r="AM2539" s="7">
        <f t="shared" si="1392"/>
        <v>8</v>
      </c>
      <c r="AN2539" s="2">
        <f t="shared" si="1393"/>
        <v>1.9149831649831649E-2</v>
      </c>
      <c r="AO2539" s="2">
        <f t="shared" si="1394"/>
        <v>3.3670033670033669E-3</v>
      </c>
      <c r="AP2539" s="2">
        <f t="shared" si="1395"/>
        <v>3.3670033670033669E-3</v>
      </c>
      <c r="AR2539" t="str">
        <f t="shared" si="1396"/>
        <v>Jackson</v>
      </c>
      <c r="AS2539" t="s">
        <v>1592</v>
      </c>
      <c r="AT2539" s="184">
        <v>2</v>
      </c>
      <c r="AV2539" s="97">
        <v>54</v>
      </c>
      <c r="AW2539" s="99">
        <v>35</v>
      </c>
      <c r="AX2539" s="105">
        <f t="shared" si="1397"/>
        <v>54035</v>
      </c>
      <c r="AZ2539" s="7" t="s">
        <v>2951</v>
      </c>
      <c r="BA2539" t="s">
        <v>3184</v>
      </c>
      <c r="BV2539" s="224">
        <v>5</v>
      </c>
    </row>
    <row r="2540" spans="1:74" hidden="1" outlineLevel="1">
      <c r="A2540" t="s">
        <v>2461</v>
      </c>
      <c r="B2540" t="s">
        <v>1592</v>
      </c>
      <c r="C2540" s="1">
        <f t="shared" si="1381"/>
        <v>5356</v>
      </c>
      <c r="D2540" s="7">
        <f>IF(R2540&gt;0,RANK(R2540,(R2540:T2540,U2540:AI2540)),0)</f>
        <v>3</v>
      </c>
      <c r="E2540" s="7">
        <f>IF(S2540&gt;0,RANK(S2540,(R2540:T2540,U2540:AI2540)),0)</f>
        <v>7</v>
      </c>
      <c r="F2540" s="7">
        <f>IF(T2540&gt;0,RANK(T2540,(R2540:T2540,U2540:AI2540)),0)</f>
        <v>5</v>
      </c>
      <c r="G2540" s="7">
        <f>IF(U2540&gt;0,RANK(U2540,(R2540:T2540,U2540:AI2540)),0)</f>
        <v>2</v>
      </c>
      <c r="H2540" s="7">
        <f t="shared" si="1382"/>
        <v>1</v>
      </c>
      <c r="I2540" s="49">
        <f t="shared" si="1383"/>
        <v>3222</v>
      </c>
      <c r="J2540" s="177">
        <f t="shared" si="1399"/>
        <v>0.60156833457804326</v>
      </c>
      <c r="K2540" s="2"/>
      <c r="L2540" s="2">
        <f t="shared" si="1385"/>
        <v>7.076176250933533E-2</v>
      </c>
      <c r="M2540" s="2">
        <f t="shared" si="1386"/>
        <v>1.0082150858849889E-2</v>
      </c>
      <c r="N2540" s="2">
        <f t="shared" si="1387"/>
        <v>2.0537714712471993E-2</v>
      </c>
      <c r="O2540" s="2">
        <f t="shared" si="1388"/>
        <v>0.12154592979835699</v>
      </c>
      <c r="P2540" s="2">
        <f t="shared" si="1389"/>
        <v>0.72311426437640025</v>
      </c>
      <c r="Q2540" s="2">
        <f t="shared" si="1380"/>
        <v>5.3958177744585556E-2</v>
      </c>
      <c r="R2540" s="1">
        <v>379</v>
      </c>
      <c r="S2540" s="1">
        <v>54</v>
      </c>
      <c r="T2540" s="1">
        <v>110</v>
      </c>
      <c r="U2540" s="1">
        <v>651</v>
      </c>
      <c r="V2540" s="1">
        <v>3873</v>
      </c>
      <c r="W2540" s="1">
        <v>143</v>
      </c>
      <c r="X2540" s="1">
        <v>23</v>
      </c>
      <c r="Y2540" s="1">
        <v>22</v>
      </c>
      <c r="Z2540" s="1">
        <v>69</v>
      </c>
      <c r="AC2540" s="1">
        <f t="shared" si="1398"/>
        <v>4</v>
      </c>
      <c r="AD2540" s="1">
        <v>28</v>
      </c>
      <c r="AK2540" s="7">
        <f t="shared" si="1390"/>
        <v>4</v>
      </c>
      <c r="AL2540" s="7">
        <f t="shared" si="1391"/>
        <v>8</v>
      </c>
      <c r="AM2540" s="7">
        <f t="shared" si="1392"/>
        <v>9</v>
      </c>
      <c r="AN2540" s="2">
        <f t="shared" si="1393"/>
        <v>2.6699029126213591E-2</v>
      </c>
      <c r="AO2540" s="2">
        <f t="shared" si="1394"/>
        <v>4.2942494398805079E-3</v>
      </c>
      <c r="AP2540" s="2">
        <f t="shared" si="1395"/>
        <v>4.107542942494399E-3</v>
      </c>
      <c r="AR2540" t="str">
        <f t="shared" si="1396"/>
        <v>Jefferson</v>
      </c>
      <c r="AS2540" t="s">
        <v>1592</v>
      </c>
      <c r="AT2540" s="184">
        <v>2</v>
      </c>
      <c r="AV2540" s="97">
        <v>54</v>
      </c>
      <c r="AW2540" s="99">
        <v>37</v>
      </c>
      <c r="AX2540" s="105">
        <f t="shared" si="1397"/>
        <v>54037</v>
      </c>
      <c r="AZ2540" s="7" t="s">
        <v>2951</v>
      </c>
      <c r="BA2540" t="s">
        <v>3184</v>
      </c>
      <c r="BV2540" s="224">
        <v>4</v>
      </c>
    </row>
    <row r="2541" spans="1:74" hidden="1" outlineLevel="1">
      <c r="A2541" t="s">
        <v>800</v>
      </c>
      <c r="B2541" t="s">
        <v>1592</v>
      </c>
      <c r="C2541" s="1">
        <f t="shared" si="1381"/>
        <v>19017</v>
      </c>
      <c r="D2541" s="7">
        <f>IF(R2541&gt;0,RANK(R2541,(R2541:T2541,U2541:AI2541)),0)</f>
        <v>2</v>
      </c>
      <c r="E2541" s="7">
        <f>IF(S2541&gt;0,RANK(S2541,(R2541:T2541,U2541:AI2541)),0)</f>
        <v>6</v>
      </c>
      <c r="F2541" s="7">
        <f>IF(T2541&gt;0,RANK(T2541,(R2541:T2541,U2541:AI2541)),0)</f>
        <v>5</v>
      </c>
      <c r="G2541" s="7">
        <f>IF(U2541&gt;0,RANK(U2541,(R2541:T2541,U2541:AI2541)),0)</f>
        <v>3</v>
      </c>
      <c r="H2541" s="7">
        <f t="shared" si="1382"/>
        <v>1</v>
      </c>
      <c r="I2541" s="49">
        <f t="shared" si="1383"/>
        <v>12213</v>
      </c>
      <c r="J2541" s="177">
        <f t="shared" si="1399"/>
        <v>0.64221486038807385</v>
      </c>
      <c r="K2541" s="2"/>
      <c r="L2541" s="2">
        <f t="shared" si="1385"/>
        <v>9.9858021769995267E-2</v>
      </c>
      <c r="M2541" s="2">
        <f t="shared" si="1386"/>
        <v>1.1568596518904139E-2</v>
      </c>
      <c r="N2541" s="2">
        <f t="shared" si="1387"/>
        <v>1.5512436241257822E-2</v>
      </c>
      <c r="O2541" s="2">
        <f t="shared" si="1388"/>
        <v>8.9814376610401217E-2</v>
      </c>
      <c r="P2541" s="2">
        <f t="shared" si="1389"/>
        <v>0.7420728821580691</v>
      </c>
      <c r="Q2541" s="2">
        <f t="shared" si="1380"/>
        <v>4.1173686701372336E-2</v>
      </c>
      <c r="R2541" s="1">
        <v>1899</v>
      </c>
      <c r="S2541" s="1">
        <v>220</v>
      </c>
      <c r="T2541" s="1">
        <v>295</v>
      </c>
      <c r="U2541" s="1">
        <v>1708</v>
      </c>
      <c r="V2541" s="1">
        <v>14112</v>
      </c>
      <c r="W2541" s="1">
        <v>359</v>
      </c>
      <c r="X2541" s="1">
        <v>49</v>
      </c>
      <c r="Y2541" s="1">
        <v>45</v>
      </c>
      <c r="Z2541" s="1">
        <v>184</v>
      </c>
      <c r="AC2541" s="1">
        <f t="shared" si="1398"/>
        <v>27</v>
      </c>
      <c r="AD2541" s="1">
        <v>119</v>
      </c>
      <c r="AK2541" s="7">
        <f t="shared" si="1390"/>
        <v>4</v>
      </c>
      <c r="AL2541" s="7">
        <f t="shared" si="1391"/>
        <v>8</v>
      </c>
      <c r="AM2541" s="7">
        <f t="shared" si="1392"/>
        <v>9</v>
      </c>
      <c r="AN2541" s="2">
        <f t="shared" si="1393"/>
        <v>1.8877846137666299E-2</v>
      </c>
      <c r="AO2541" s="2">
        <f t="shared" si="1394"/>
        <v>2.5766419519377397E-3</v>
      </c>
      <c r="AP2541" s="2">
        <f t="shared" si="1395"/>
        <v>2.3663038334122101E-3</v>
      </c>
      <c r="AR2541" t="str">
        <f t="shared" si="1396"/>
        <v>Kanawha</v>
      </c>
      <c r="AS2541" t="s">
        <v>1592</v>
      </c>
      <c r="AT2541" s="184">
        <v>2</v>
      </c>
      <c r="AV2541" s="97">
        <v>54</v>
      </c>
      <c r="AW2541" s="99">
        <v>39</v>
      </c>
      <c r="AX2541" s="105">
        <f t="shared" si="1397"/>
        <v>54039</v>
      </c>
      <c r="AZ2541" s="7" t="s">
        <v>2951</v>
      </c>
      <c r="BA2541" t="s">
        <v>3184</v>
      </c>
      <c r="BV2541" s="224">
        <v>27</v>
      </c>
    </row>
    <row r="2542" spans="1:74" hidden="1" outlineLevel="1">
      <c r="A2542" t="s">
        <v>2915</v>
      </c>
      <c r="B2542" t="s">
        <v>1592</v>
      </c>
      <c r="C2542" s="1">
        <f t="shared" si="1381"/>
        <v>2686</v>
      </c>
      <c r="D2542" s="7">
        <f>IF(R2542&gt;0,RANK(R2542,(R2542:T2542,U2542:AI2542)),0)</f>
        <v>3</v>
      </c>
      <c r="E2542" s="7">
        <f>IF(S2542&gt;0,RANK(S2542,(R2542:T2542,U2542:AI2542)),0)</f>
        <v>7</v>
      </c>
      <c r="F2542" s="7">
        <f>IF(T2542&gt;0,RANK(T2542,(R2542:T2542,U2542:AI2542)),0)</f>
        <v>6</v>
      </c>
      <c r="G2542" s="7">
        <f>IF(U2542&gt;0,RANK(U2542,(R2542:T2542,U2542:AI2542)),0)</f>
        <v>2</v>
      </c>
      <c r="H2542" s="7">
        <f t="shared" si="1382"/>
        <v>1</v>
      </c>
      <c r="I2542" s="49">
        <f t="shared" si="1383"/>
        <v>1932</v>
      </c>
      <c r="J2542" s="177">
        <f t="shared" si="1399"/>
        <v>0.71928518242740136</v>
      </c>
      <c r="K2542" s="2"/>
      <c r="L2542" s="2">
        <f t="shared" si="1385"/>
        <v>5.5100521221146684E-2</v>
      </c>
      <c r="M2542" s="2">
        <f t="shared" si="1386"/>
        <v>1.0424422933730455E-2</v>
      </c>
      <c r="N2542" s="2">
        <f t="shared" si="1387"/>
        <v>1.1169024571854059E-2</v>
      </c>
      <c r="O2542" s="2">
        <f t="shared" si="1388"/>
        <v>8.1161578555472819E-2</v>
      </c>
      <c r="P2542" s="2">
        <f t="shared" si="1389"/>
        <v>0.80044676098287415</v>
      </c>
      <c r="Q2542" s="2">
        <f t="shared" si="1380"/>
        <v>4.1697691734921771E-2</v>
      </c>
      <c r="R2542" s="1">
        <v>148</v>
      </c>
      <c r="S2542" s="1">
        <v>28</v>
      </c>
      <c r="T2542" s="1">
        <v>30</v>
      </c>
      <c r="U2542" s="1">
        <v>218</v>
      </c>
      <c r="V2542" s="1">
        <v>2150</v>
      </c>
      <c r="W2542" s="1">
        <v>44</v>
      </c>
      <c r="X2542" s="1">
        <v>8</v>
      </c>
      <c r="Y2542" s="1">
        <v>9</v>
      </c>
      <c r="Z2542" s="1">
        <v>15</v>
      </c>
      <c r="AC2542" s="1">
        <f t="shared" si="1398"/>
        <v>5</v>
      </c>
      <c r="AD2542" s="1">
        <v>31</v>
      </c>
      <c r="AK2542" s="7">
        <f t="shared" si="1390"/>
        <v>4</v>
      </c>
      <c r="AL2542" s="7">
        <f t="shared" si="1391"/>
        <v>9</v>
      </c>
      <c r="AM2542" s="7">
        <f t="shared" si="1392"/>
        <v>8</v>
      </c>
      <c r="AN2542" s="2">
        <f t="shared" si="1393"/>
        <v>1.6381236038719285E-2</v>
      </c>
      <c r="AO2542" s="2">
        <f t="shared" si="1394"/>
        <v>2.9784065524944155E-3</v>
      </c>
      <c r="AP2542" s="2">
        <f t="shared" si="1395"/>
        <v>3.3507073715562173E-3</v>
      </c>
      <c r="AR2542" t="str">
        <f t="shared" si="1396"/>
        <v>Lewis</v>
      </c>
      <c r="AS2542" t="s">
        <v>1592</v>
      </c>
      <c r="AT2542" s="184">
        <v>2</v>
      </c>
      <c r="AV2542" s="97">
        <v>54</v>
      </c>
      <c r="AW2542" s="99">
        <v>41</v>
      </c>
      <c r="AX2542" s="105">
        <f t="shared" si="1397"/>
        <v>54041</v>
      </c>
      <c r="AZ2542" s="7" t="s">
        <v>2951</v>
      </c>
      <c r="BA2542" t="s">
        <v>3184</v>
      </c>
      <c r="BV2542" s="224">
        <v>5</v>
      </c>
    </row>
    <row r="2543" spans="1:74" hidden="1" outlineLevel="1">
      <c r="A2543" t="s">
        <v>223</v>
      </c>
      <c r="B2543" t="s">
        <v>1592</v>
      </c>
      <c r="C2543" s="1">
        <f t="shared" si="1381"/>
        <v>1465</v>
      </c>
      <c r="D2543" s="7">
        <f>IF(R2543&gt;0,RANK(R2543,(R2543:T2543,U2543:AI2543)),0)</f>
        <v>3</v>
      </c>
      <c r="E2543" s="7">
        <f>IF(S2543&gt;0,RANK(S2543,(R2543:T2543,U2543:AI2543)),0)</f>
        <v>4</v>
      </c>
      <c r="F2543" s="7">
        <f>IF(T2543&gt;0,RANK(T2543,(R2543:T2543,U2543:AI2543)),0)</f>
        <v>8</v>
      </c>
      <c r="G2543" s="7">
        <f>IF(U2543&gt;0,RANK(U2543,(R2543:T2543,U2543:AI2543)),0)</f>
        <v>2</v>
      </c>
      <c r="H2543" s="7">
        <f t="shared" si="1382"/>
        <v>1</v>
      </c>
      <c r="I2543" s="49">
        <f t="shared" si="1383"/>
        <v>1093</v>
      </c>
      <c r="J2543" s="177">
        <f t="shared" si="1399"/>
        <v>0.74607508532423206</v>
      </c>
      <c r="K2543" s="2"/>
      <c r="L2543" s="2">
        <f t="shared" si="1385"/>
        <v>4.2320819112627986E-2</v>
      </c>
      <c r="M2543" s="2">
        <f t="shared" si="1386"/>
        <v>1.4334470989761093E-2</v>
      </c>
      <c r="N2543" s="2">
        <f t="shared" si="1387"/>
        <v>6.1433447098976105E-3</v>
      </c>
      <c r="O2543" s="2">
        <f t="shared" si="1388"/>
        <v>7.8498293515358364E-2</v>
      </c>
      <c r="P2543" s="2">
        <f t="shared" si="1389"/>
        <v>0.82457337883959048</v>
      </c>
      <c r="Q2543" s="2">
        <f t="shared" si="1380"/>
        <v>3.4129692832764458E-2</v>
      </c>
      <c r="R2543" s="1">
        <v>62</v>
      </c>
      <c r="S2543" s="1">
        <v>21</v>
      </c>
      <c r="T2543" s="1">
        <v>9</v>
      </c>
      <c r="U2543" s="1">
        <v>115</v>
      </c>
      <c r="V2543" s="1">
        <v>1208</v>
      </c>
      <c r="W2543" s="1">
        <v>16</v>
      </c>
      <c r="X2543" s="1">
        <v>1</v>
      </c>
      <c r="Y2543" s="1">
        <v>2</v>
      </c>
      <c r="Z2543" s="1">
        <v>12</v>
      </c>
      <c r="AC2543" s="1">
        <f t="shared" si="1398"/>
        <v>1</v>
      </c>
      <c r="AD2543" s="1">
        <v>18</v>
      </c>
      <c r="AK2543" s="7">
        <f t="shared" si="1390"/>
        <v>5</v>
      </c>
      <c r="AL2543" s="7">
        <f t="shared" si="1391"/>
        <v>9</v>
      </c>
      <c r="AM2543" s="7">
        <f t="shared" si="1392"/>
        <v>8</v>
      </c>
      <c r="AN2543" s="2">
        <f t="shared" si="1393"/>
        <v>1.0921501706484642E-2</v>
      </c>
      <c r="AO2543" s="2">
        <f t="shared" si="1394"/>
        <v>6.8259385665529011E-4</v>
      </c>
      <c r="AP2543" s="2">
        <f t="shared" si="1395"/>
        <v>1.3651877133105802E-3</v>
      </c>
      <c r="AR2543" t="str">
        <f t="shared" si="1396"/>
        <v>Lincoln</v>
      </c>
      <c r="AS2543" t="s">
        <v>1592</v>
      </c>
      <c r="AT2543" s="184">
        <v>3</v>
      </c>
      <c r="AV2543" s="97">
        <v>54</v>
      </c>
      <c r="AW2543" s="99">
        <v>43</v>
      </c>
      <c r="AX2543" s="105">
        <f t="shared" si="1397"/>
        <v>54043</v>
      </c>
      <c r="AZ2543" s="7" t="s">
        <v>2951</v>
      </c>
      <c r="BA2543" t="s">
        <v>3184</v>
      </c>
      <c r="BV2543" s="224">
        <v>1</v>
      </c>
    </row>
    <row r="2544" spans="1:74" hidden="1" outlineLevel="1">
      <c r="A2544" t="s">
        <v>2156</v>
      </c>
      <c r="B2544" t="s">
        <v>1592</v>
      </c>
      <c r="C2544" s="1">
        <f t="shared" si="1381"/>
        <v>1876</v>
      </c>
      <c r="D2544" s="7">
        <f>IF(R2544&gt;0,RANK(R2544,(R2544:T2544,U2544:AI2544)),0)</f>
        <v>3</v>
      </c>
      <c r="E2544" s="7">
        <f>IF(S2544&gt;0,RANK(S2544,(R2544:T2544,U2544:AI2544)),0)</f>
        <v>7</v>
      </c>
      <c r="F2544" s="7">
        <f>IF(T2544&gt;0,RANK(T2544,(R2544:T2544,U2544:AI2544)),0)</f>
        <v>6</v>
      </c>
      <c r="G2544" s="7">
        <f>IF(U2544&gt;0,RANK(U2544,(R2544:T2544,U2544:AI2544)),0)</f>
        <v>2</v>
      </c>
      <c r="H2544" s="7">
        <f t="shared" si="1382"/>
        <v>1</v>
      </c>
      <c r="I2544" s="49">
        <f t="shared" si="1383"/>
        <v>1588</v>
      </c>
      <c r="J2544" s="177">
        <f t="shared" si="1399"/>
        <v>0.84648187633262262</v>
      </c>
      <c r="K2544" s="2"/>
      <c r="L2544" s="2">
        <f t="shared" si="1385"/>
        <v>1.8123667377398719E-2</v>
      </c>
      <c r="M2544" s="2">
        <f t="shared" si="1386"/>
        <v>4.7974413646055441E-3</v>
      </c>
      <c r="N2544" s="2">
        <f t="shared" si="1387"/>
        <v>6.3965884861407248E-3</v>
      </c>
      <c r="O2544" s="2">
        <f t="shared" si="1388"/>
        <v>4.9573560767590619E-2</v>
      </c>
      <c r="P2544" s="2">
        <f t="shared" si="1389"/>
        <v>0.89605543710021318</v>
      </c>
      <c r="Q2544" s="2">
        <f t="shared" si="1380"/>
        <v>2.505330490405111E-2</v>
      </c>
      <c r="R2544" s="1">
        <v>34</v>
      </c>
      <c r="S2544" s="1">
        <v>9</v>
      </c>
      <c r="T2544" s="1">
        <v>12</v>
      </c>
      <c r="U2544" s="1">
        <v>93</v>
      </c>
      <c r="V2544" s="1">
        <v>1681</v>
      </c>
      <c r="W2544" s="1">
        <v>18</v>
      </c>
      <c r="X2544" s="1">
        <v>2</v>
      </c>
      <c r="Y2544" s="1">
        <v>3</v>
      </c>
      <c r="Z2544" s="1">
        <v>7</v>
      </c>
      <c r="AC2544" s="1">
        <f t="shared" si="1398"/>
        <v>1</v>
      </c>
      <c r="AD2544" s="1">
        <v>16</v>
      </c>
      <c r="AK2544" s="7">
        <f t="shared" si="1390"/>
        <v>4</v>
      </c>
      <c r="AL2544" s="7">
        <f t="shared" si="1391"/>
        <v>9</v>
      </c>
      <c r="AM2544" s="7">
        <f t="shared" si="1392"/>
        <v>8</v>
      </c>
      <c r="AN2544" s="2">
        <f t="shared" si="1393"/>
        <v>9.5948827292110881E-3</v>
      </c>
      <c r="AO2544" s="2">
        <f t="shared" si="1394"/>
        <v>1.0660980810234541E-3</v>
      </c>
      <c r="AP2544" s="2">
        <f t="shared" si="1395"/>
        <v>1.5991471215351812E-3</v>
      </c>
      <c r="AR2544" t="str">
        <f t="shared" si="1396"/>
        <v>Logan</v>
      </c>
      <c r="AS2544" t="s">
        <v>1592</v>
      </c>
      <c r="AT2544" s="184">
        <v>3</v>
      </c>
      <c r="AV2544" s="97">
        <v>54</v>
      </c>
      <c r="AW2544" s="99">
        <v>45</v>
      </c>
      <c r="AX2544" s="105">
        <f t="shared" si="1397"/>
        <v>54045</v>
      </c>
      <c r="AZ2544" s="7" t="s">
        <v>2951</v>
      </c>
      <c r="BA2544" t="s">
        <v>3184</v>
      </c>
      <c r="BV2544" s="224">
        <v>1</v>
      </c>
    </row>
    <row r="2545" spans="1:74" hidden="1" outlineLevel="1">
      <c r="A2545" t="s">
        <v>1914</v>
      </c>
      <c r="B2545" t="s">
        <v>1592</v>
      </c>
      <c r="C2545" s="1">
        <f t="shared" si="1381"/>
        <v>860</v>
      </c>
      <c r="D2545" s="7">
        <f>IF(R2545&gt;0,RANK(R2545,(R2545:T2545,U2545:AI2545)),0)</f>
        <v>4</v>
      </c>
      <c r="E2545" s="7">
        <f>IF(S2545&gt;0,RANK(S2545,(R2545:T2545,U2545:AI2545)),0)</f>
        <v>0</v>
      </c>
      <c r="F2545" s="7">
        <f>IF(T2545&gt;0,RANK(T2545,(R2545:T2545,U2545:AI2545)),0)</f>
        <v>5</v>
      </c>
      <c r="G2545" s="7">
        <f>IF(U2545&gt;0,RANK(U2545,(R2545:T2545,U2545:AI2545)),0)</f>
        <v>2</v>
      </c>
      <c r="H2545" s="7">
        <f t="shared" si="1382"/>
        <v>1</v>
      </c>
      <c r="I2545" s="49">
        <f t="shared" si="1383"/>
        <v>740</v>
      </c>
      <c r="J2545" s="177">
        <f t="shared" si="1399"/>
        <v>0.86046511627906974</v>
      </c>
      <c r="K2545" s="2"/>
      <c r="L2545" s="2">
        <f t="shared" si="1385"/>
        <v>5.8139534883720929E-3</v>
      </c>
      <c r="M2545" s="2">
        <f t="shared" si="1386"/>
        <v>0</v>
      </c>
      <c r="N2545" s="2">
        <f t="shared" si="1387"/>
        <v>4.6511627906976744E-3</v>
      </c>
      <c r="O2545" s="2">
        <f t="shared" si="1388"/>
        <v>5.232558139534884E-2</v>
      </c>
      <c r="P2545" s="2">
        <f t="shared" si="1389"/>
        <v>0.91279069767441856</v>
      </c>
      <c r="Q2545" s="2">
        <f t="shared" si="1380"/>
        <v>2.4418604651162856E-2</v>
      </c>
      <c r="R2545" s="1">
        <v>5</v>
      </c>
      <c r="S2545" s="1">
        <v>0</v>
      </c>
      <c r="T2545" s="1">
        <v>4</v>
      </c>
      <c r="U2545" s="1">
        <v>45</v>
      </c>
      <c r="V2545" s="1">
        <v>785</v>
      </c>
      <c r="W2545" s="1">
        <v>8</v>
      </c>
      <c r="X2545" s="1">
        <v>4</v>
      </c>
      <c r="Y2545" s="1">
        <v>0</v>
      </c>
      <c r="Z2545" s="1">
        <v>3</v>
      </c>
      <c r="AC2545" s="1">
        <f t="shared" si="1398"/>
        <v>3</v>
      </c>
      <c r="AD2545" s="1">
        <v>3</v>
      </c>
      <c r="AK2545" s="7">
        <f t="shared" si="1390"/>
        <v>3</v>
      </c>
      <c r="AL2545" s="7">
        <f t="shared" si="1391"/>
        <v>5</v>
      </c>
      <c r="AM2545" s="7">
        <f t="shared" si="1392"/>
        <v>0</v>
      </c>
      <c r="AN2545" s="2">
        <f t="shared" si="1393"/>
        <v>9.3023255813953487E-3</v>
      </c>
      <c r="AO2545" s="2">
        <f t="shared" si="1394"/>
        <v>4.6511627906976744E-3</v>
      </c>
      <c r="AP2545" s="2">
        <f t="shared" si="1395"/>
        <v>0</v>
      </c>
      <c r="AR2545" t="str">
        <f t="shared" si="1396"/>
        <v>McDowell</v>
      </c>
      <c r="AS2545" t="s">
        <v>1592</v>
      </c>
      <c r="AT2545" s="184">
        <v>3</v>
      </c>
      <c r="AV2545" s="97">
        <v>54</v>
      </c>
      <c r="AW2545" s="99">
        <v>47</v>
      </c>
      <c r="AX2545" s="105">
        <f t="shared" si="1397"/>
        <v>54047</v>
      </c>
      <c r="AZ2545" s="7" t="s">
        <v>2951</v>
      </c>
      <c r="BA2545" t="s">
        <v>3184</v>
      </c>
      <c r="BV2545" s="224">
        <v>3</v>
      </c>
    </row>
    <row r="2546" spans="1:74" hidden="1" outlineLevel="1">
      <c r="A2546" t="s">
        <v>1291</v>
      </c>
      <c r="B2546" t="s">
        <v>1592</v>
      </c>
      <c r="C2546" s="1">
        <f t="shared" si="1381"/>
        <v>5223</v>
      </c>
      <c r="D2546" s="7">
        <f>IF(R2546&gt;0,RANK(R2546,(R2546:T2546,U2546:AI2546)),0)</f>
        <v>3</v>
      </c>
      <c r="E2546" s="7">
        <f>IF(S2546&gt;0,RANK(S2546,(R2546:T2546,U2546:AI2546)),0)</f>
        <v>6</v>
      </c>
      <c r="F2546" s="7">
        <f>IF(T2546&gt;0,RANK(T2546,(R2546:T2546,U2546:AI2546)),0)</f>
        <v>5</v>
      </c>
      <c r="G2546" s="7">
        <f>IF(U2546&gt;0,RANK(U2546,(R2546:T2546,U2546:AI2546)),0)</f>
        <v>2</v>
      </c>
      <c r="H2546" s="7">
        <f t="shared" si="1382"/>
        <v>1</v>
      </c>
      <c r="I2546" s="49">
        <f t="shared" si="1383"/>
        <v>3647</v>
      </c>
      <c r="J2546" s="177">
        <f t="shared" si="1399"/>
        <v>0.69825770629906181</v>
      </c>
      <c r="K2546" s="2"/>
      <c r="L2546" s="2">
        <f t="shared" si="1385"/>
        <v>6.1076009955964003E-2</v>
      </c>
      <c r="M2546" s="2">
        <f t="shared" si="1386"/>
        <v>1.1487650775416428E-2</v>
      </c>
      <c r="N2546" s="2">
        <f t="shared" si="1387"/>
        <v>1.263641585295807E-2</v>
      </c>
      <c r="O2546" s="2">
        <f t="shared" si="1388"/>
        <v>8.1753781351713573E-2</v>
      </c>
      <c r="P2546" s="2">
        <f t="shared" si="1389"/>
        <v>0.78001148765077544</v>
      </c>
      <c r="Q2546" s="2">
        <f t="shared" si="1380"/>
        <v>5.3034654413172455E-2</v>
      </c>
      <c r="R2546" s="1">
        <v>319</v>
      </c>
      <c r="S2546" s="1">
        <v>60</v>
      </c>
      <c r="T2546" s="1">
        <v>66</v>
      </c>
      <c r="U2546" s="1">
        <v>427</v>
      </c>
      <c r="V2546" s="1">
        <v>4074</v>
      </c>
      <c r="W2546" s="1">
        <v>137</v>
      </c>
      <c r="X2546" s="1">
        <v>31</v>
      </c>
      <c r="Y2546" s="1">
        <v>21</v>
      </c>
      <c r="Z2546" s="1">
        <v>41</v>
      </c>
      <c r="AC2546" s="1">
        <f t="shared" si="1398"/>
        <v>7</v>
      </c>
      <c r="AD2546" s="1">
        <v>40</v>
      </c>
      <c r="AK2546" s="7">
        <f t="shared" si="1390"/>
        <v>4</v>
      </c>
      <c r="AL2546" s="7">
        <f t="shared" si="1391"/>
        <v>8</v>
      </c>
      <c r="AM2546" s="7">
        <f t="shared" si="1392"/>
        <v>9</v>
      </c>
      <c r="AN2546" s="2">
        <f t="shared" si="1393"/>
        <v>2.6230135937200843E-2</v>
      </c>
      <c r="AO2546" s="2">
        <f t="shared" si="1394"/>
        <v>5.9352862339651542E-3</v>
      </c>
      <c r="AP2546" s="2">
        <f t="shared" si="1395"/>
        <v>4.0206777713957496E-3</v>
      </c>
      <c r="AR2546" t="str">
        <f t="shared" si="1396"/>
        <v>Marion</v>
      </c>
      <c r="AS2546" t="s">
        <v>1592</v>
      </c>
      <c r="AT2546" s="184">
        <v>1</v>
      </c>
      <c r="AV2546" s="97">
        <v>54</v>
      </c>
      <c r="AW2546" s="99">
        <v>49</v>
      </c>
      <c r="AX2546" s="105">
        <f t="shared" si="1397"/>
        <v>54049</v>
      </c>
      <c r="AZ2546" s="7" t="s">
        <v>2951</v>
      </c>
      <c r="BA2546" t="s">
        <v>3184</v>
      </c>
      <c r="BV2546" s="224">
        <v>7</v>
      </c>
    </row>
    <row r="2547" spans="1:74" hidden="1" outlineLevel="1">
      <c r="A2547" t="s">
        <v>1032</v>
      </c>
      <c r="B2547" t="s">
        <v>1592</v>
      </c>
      <c r="C2547" s="1">
        <f t="shared" si="1381"/>
        <v>3866</v>
      </c>
      <c r="D2547" s="7">
        <f>IF(R2547&gt;0,RANK(R2547,(R2547:T2547,U2547:AI2547)),0)</f>
        <v>3</v>
      </c>
      <c r="E2547" s="7">
        <f>IF(S2547&gt;0,RANK(S2547,(R2547:T2547,U2547:AI2547)),0)</f>
        <v>7</v>
      </c>
      <c r="F2547" s="7">
        <f>IF(T2547&gt;0,RANK(T2547,(R2547:T2547,U2547:AI2547)),0)</f>
        <v>5</v>
      </c>
      <c r="G2547" s="7">
        <f>IF(U2547&gt;0,RANK(U2547,(R2547:T2547,U2547:AI2547)),0)</f>
        <v>2</v>
      </c>
      <c r="H2547" s="7">
        <f t="shared" si="1382"/>
        <v>1</v>
      </c>
      <c r="I2547" s="49">
        <f t="shared" si="1383"/>
        <v>2783</v>
      </c>
      <c r="J2547" s="177">
        <f t="shared" si="1399"/>
        <v>0.71986549405069844</v>
      </c>
      <c r="K2547" s="2"/>
      <c r="L2547" s="2">
        <f t="shared" si="1385"/>
        <v>6.6994309363683391E-2</v>
      </c>
      <c r="M2547" s="2">
        <f t="shared" si="1386"/>
        <v>6.4666321779617173E-3</v>
      </c>
      <c r="N2547" s="2">
        <f t="shared" si="1387"/>
        <v>1.008794619762028E-2</v>
      </c>
      <c r="O2547" s="2">
        <f t="shared" si="1388"/>
        <v>7.9410243145369888E-2</v>
      </c>
      <c r="P2547" s="2">
        <f t="shared" si="1389"/>
        <v>0.79927573719606826</v>
      </c>
      <c r="Q2547" s="2">
        <f t="shared" si="1380"/>
        <v>3.7765131919296424E-2</v>
      </c>
      <c r="R2547" s="1">
        <v>259</v>
      </c>
      <c r="S2547" s="1">
        <v>25</v>
      </c>
      <c r="T2547" s="1">
        <v>39</v>
      </c>
      <c r="U2547" s="1">
        <v>307</v>
      </c>
      <c r="V2547" s="1">
        <v>3090</v>
      </c>
      <c r="W2547" s="1">
        <v>69</v>
      </c>
      <c r="X2547" s="1">
        <v>12</v>
      </c>
      <c r="Y2547" s="1">
        <v>8</v>
      </c>
      <c r="Z2547" s="1">
        <v>32</v>
      </c>
      <c r="AC2547" s="1">
        <f t="shared" si="1398"/>
        <v>4</v>
      </c>
      <c r="AD2547" s="1">
        <v>21</v>
      </c>
      <c r="AK2547" s="7">
        <f t="shared" si="1390"/>
        <v>4</v>
      </c>
      <c r="AL2547" s="7">
        <f t="shared" si="1391"/>
        <v>8</v>
      </c>
      <c r="AM2547" s="7">
        <f t="shared" si="1392"/>
        <v>9</v>
      </c>
      <c r="AN2547" s="2">
        <f t="shared" si="1393"/>
        <v>1.7847904811174341E-2</v>
      </c>
      <c r="AO2547" s="2">
        <f t="shared" si="1394"/>
        <v>3.1039834454216243E-3</v>
      </c>
      <c r="AP2547" s="2">
        <f t="shared" si="1395"/>
        <v>2.0693222969477496E-3</v>
      </c>
      <c r="AR2547" t="str">
        <f t="shared" si="1396"/>
        <v>Marshall</v>
      </c>
      <c r="AS2547" t="s">
        <v>1592</v>
      </c>
      <c r="AT2547" s="184">
        <v>1</v>
      </c>
      <c r="AV2547" s="97">
        <v>54</v>
      </c>
      <c r="AW2547" s="99">
        <v>51</v>
      </c>
      <c r="AX2547" s="105">
        <f t="shared" si="1397"/>
        <v>54051</v>
      </c>
      <c r="AZ2547" s="7" t="s">
        <v>2951</v>
      </c>
      <c r="BA2547" t="s">
        <v>3184</v>
      </c>
      <c r="BV2547" s="224">
        <v>4</v>
      </c>
    </row>
    <row r="2548" spans="1:74" hidden="1" outlineLevel="1">
      <c r="A2548" t="s">
        <v>1516</v>
      </c>
      <c r="B2548" t="s">
        <v>1592</v>
      </c>
      <c r="C2548" s="1">
        <f t="shared" si="1381"/>
        <v>3326</v>
      </c>
      <c r="D2548" s="7">
        <f>IF(R2548&gt;0,RANK(R2548,(R2548:T2548,U2548:AI2548)),0)</f>
        <v>2</v>
      </c>
      <c r="E2548" s="7">
        <f>IF(S2548&gt;0,RANK(S2548,(R2548:T2548,U2548:AI2548)),0)</f>
        <v>5</v>
      </c>
      <c r="F2548" s="7">
        <f>IF(T2548&gt;0,RANK(T2548,(R2548:T2548,U2548:AI2548)),0)</f>
        <v>6</v>
      </c>
      <c r="G2548" s="7">
        <f>IF(U2548&gt;0,RANK(U2548,(R2548:T2548,U2548:AI2548)),0)</f>
        <v>3</v>
      </c>
      <c r="H2548" s="7">
        <f t="shared" si="1382"/>
        <v>1</v>
      </c>
      <c r="I2548" s="49">
        <f t="shared" si="1383"/>
        <v>2205</v>
      </c>
      <c r="J2548" s="177">
        <f t="shared" si="1399"/>
        <v>0.66295850871918216</v>
      </c>
      <c r="K2548" s="2"/>
      <c r="L2548" s="2">
        <f t="shared" si="1385"/>
        <v>8.9296452194828624E-2</v>
      </c>
      <c r="M2548" s="2">
        <f t="shared" si="1386"/>
        <v>1.8941671677690921E-2</v>
      </c>
      <c r="N2548" s="2">
        <f t="shared" si="1387"/>
        <v>1.4732411304870716E-2</v>
      </c>
      <c r="O2548" s="2">
        <f t="shared" si="1388"/>
        <v>7.6668671076368003E-2</v>
      </c>
      <c r="P2548" s="2">
        <f t="shared" si="1389"/>
        <v>0.75225496091401078</v>
      </c>
      <c r="Q2548" s="2">
        <f t="shared" si="1380"/>
        <v>4.8105832832231021E-2</v>
      </c>
      <c r="R2548" s="1">
        <v>297</v>
      </c>
      <c r="S2548" s="1">
        <v>63</v>
      </c>
      <c r="T2548" s="1">
        <v>49</v>
      </c>
      <c r="U2548" s="1">
        <v>255</v>
      </c>
      <c r="V2548" s="1">
        <v>2502</v>
      </c>
      <c r="W2548" s="1">
        <v>71</v>
      </c>
      <c r="X2548" s="1">
        <v>6</v>
      </c>
      <c r="Y2548" s="1">
        <v>9</v>
      </c>
      <c r="Z2548" s="1">
        <v>26</v>
      </c>
      <c r="AC2548" s="1">
        <f t="shared" si="1398"/>
        <v>5</v>
      </c>
      <c r="AD2548" s="1">
        <v>43</v>
      </c>
      <c r="AK2548" s="7">
        <f t="shared" si="1390"/>
        <v>4</v>
      </c>
      <c r="AL2548" s="7">
        <f t="shared" si="1391"/>
        <v>9</v>
      </c>
      <c r="AM2548" s="7">
        <f t="shared" si="1392"/>
        <v>8</v>
      </c>
      <c r="AN2548" s="2">
        <f t="shared" si="1393"/>
        <v>2.1346963319302466E-2</v>
      </c>
      <c r="AO2548" s="2">
        <f t="shared" si="1394"/>
        <v>1.8039687312086591E-3</v>
      </c>
      <c r="AP2548" s="2">
        <f t="shared" si="1395"/>
        <v>2.7059530968129887E-3</v>
      </c>
      <c r="AR2548" t="str">
        <f t="shared" si="1396"/>
        <v>Mason</v>
      </c>
      <c r="AS2548" t="s">
        <v>1592</v>
      </c>
      <c r="AT2548" s="184">
        <v>3</v>
      </c>
      <c r="AV2548" s="97">
        <v>54</v>
      </c>
      <c r="AW2548" s="99">
        <v>53</v>
      </c>
      <c r="AX2548" s="105">
        <f t="shared" si="1397"/>
        <v>54053</v>
      </c>
      <c r="AZ2548" s="7" t="s">
        <v>2951</v>
      </c>
      <c r="BA2548" t="s">
        <v>3184</v>
      </c>
      <c r="BV2548" s="224">
        <v>5</v>
      </c>
    </row>
    <row r="2549" spans="1:74" hidden="1" outlineLevel="1">
      <c r="A2549" t="s">
        <v>658</v>
      </c>
      <c r="B2549" t="s">
        <v>1592</v>
      </c>
      <c r="C2549" s="1">
        <f t="shared" si="1381"/>
        <v>6676</v>
      </c>
      <c r="D2549" s="7">
        <f>IF(R2549&gt;0,RANK(R2549,(R2549:T2549,U2549:AI2549)),0)</f>
        <v>3</v>
      </c>
      <c r="E2549" s="7">
        <f>IF(S2549&gt;0,RANK(S2549,(R2549:T2549,U2549:AI2549)),0)</f>
        <v>7</v>
      </c>
      <c r="F2549" s="7">
        <f>IF(T2549&gt;0,RANK(T2549,(R2549:T2549,U2549:AI2549)),0)</f>
        <v>5</v>
      </c>
      <c r="G2549" s="7">
        <f>IF(U2549&gt;0,RANK(U2549,(R2549:T2549,U2549:AI2549)),0)</f>
        <v>2</v>
      </c>
      <c r="H2549" s="7">
        <f t="shared" si="1382"/>
        <v>1</v>
      </c>
      <c r="I2549" s="49">
        <f t="shared" si="1383"/>
        <v>4938</v>
      </c>
      <c r="J2549" s="177">
        <f t="shared" si="1399"/>
        <v>0.73966446974236066</v>
      </c>
      <c r="K2549" s="2"/>
      <c r="L2549" s="2">
        <f t="shared" si="1385"/>
        <v>3.0707010185739965E-2</v>
      </c>
      <c r="M2549" s="2">
        <f t="shared" si="1386"/>
        <v>7.0401437986818451E-3</v>
      </c>
      <c r="N2549" s="2">
        <f t="shared" si="1387"/>
        <v>1.078490113840623E-2</v>
      </c>
      <c r="O2549" s="2">
        <f t="shared" si="1388"/>
        <v>9.0023966446974232E-2</v>
      </c>
      <c r="P2549" s="2">
        <f t="shared" si="1389"/>
        <v>0.82968843618933497</v>
      </c>
      <c r="Q2549" s="2">
        <f t="shared" si="1380"/>
        <v>3.1755542240862744E-2</v>
      </c>
      <c r="R2549" s="1">
        <v>205</v>
      </c>
      <c r="S2549" s="1">
        <v>47</v>
      </c>
      <c r="T2549" s="1">
        <v>72</v>
      </c>
      <c r="U2549" s="1">
        <v>601</v>
      </c>
      <c r="V2549" s="1">
        <v>5539</v>
      </c>
      <c r="W2549" s="1">
        <v>97</v>
      </c>
      <c r="X2549" s="1">
        <v>24</v>
      </c>
      <c r="Y2549" s="1">
        <v>7</v>
      </c>
      <c r="Z2549" s="1">
        <v>32</v>
      </c>
      <c r="AC2549" s="1">
        <f t="shared" si="1398"/>
        <v>3</v>
      </c>
      <c r="AD2549" s="1">
        <v>49</v>
      </c>
      <c r="AK2549" s="7">
        <f t="shared" si="1390"/>
        <v>4</v>
      </c>
      <c r="AL2549" s="7">
        <f t="shared" si="1391"/>
        <v>8</v>
      </c>
      <c r="AM2549" s="7">
        <f t="shared" si="1392"/>
        <v>9</v>
      </c>
      <c r="AN2549" s="2">
        <f t="shared" si="1393"/>
        <v>1.4529658478130618E-2</v>
      </c>
      <c r="AO2549" s="2">
        <f t="shared" si="1394"/>
        <v>3.5949670461354103E-3</v>
      </c>
      <c r="AP2549" s="2">
        <f t="shared" si="1395"/>
        <v>1.048532055122828E-3</v>
      </c>
      <c r="AR2549" t="str">
        <f t="shared" si="1396"/>
        <v>Mercer</v>
      </c>
      <c r="AS2549" t="s">
        <v>1592</v>
      </c>
      <c r="AT2549" s="184">
        <v>3</v>
      </c>
      <c r="AV2549" s="97">
        <v>54</v>
      </c>
      <c r="AW2549" s="99">
        <v>55</v>
      </c>
      <c r="AX2549" s="105">
        <f t="shared" si="1397"/>
        <v>54055</v>
      </c>
      <c r="AZ2549" s="7" t="s">
        <v>2951</v>
      </c>
      <c r="BA2549" t="s">
        <v>3184</v>
      </c>
      <c r="BV2549" s="224">
        <v>3</v>
      </c>
    </row>
    <row r="2550" spans="1:74" hidden="1" outlineLevel="1">
      <c r="A2550" t="s">
        <v>2074</v>
      </c>
      <c r="B2550" t="s">
        <v>1592</v>
      </c>
      <c r="C2550" s="1">
        <f t="shared" si="1381"/>
        <v>4428</v>
      </c>
      <c r="D2550" s="7">
        <f>IF(R2550&gt;0,RANK(R2550,(R2550:T2550,U2550:AI2550)),0)</f>
        <v>3</v>
      </c>
      <c r="E2550" s="7">
        <f>IF(S2550&gt;0,RANK(S2550,(R2550:T2550,U2550:AI2550)),0)</f>
        <v>5</v>
      </c>
      <c r="F2550" s="7">
        <f>IF(T2550&gt;0,RANK(T2550,(R2550:T2550,U2550:AI2550)),0)</f>
        <v>7</v>
      </c>
      <c r="G2550" s="7">
        <f>IF(U2550&gt;0,RANK(U2550,(R2550:T2550,U2550:AI2550)),0)</f>
        <v>2</v>
      </c>
      <c r="H2550" s="7">
        <f t="shared" si="1382"/>
        <v>1</v>
      </c>
      <c r="I2550" s="49">
        <f t="shared" si="1383"/>
        <v>3137</v>
      </c>
      <c r="J2550" s="177">
        <f t="shared" si="1399"/>
        <v>0.70844625112917792</v>
      </c>
      <c r="K2550" s="2"/>
      <c r="L2550" s="2">
        <f t="shared" si="1385"/>
        <v>4.0198735320686539E-2</v>
      </c>
      <c r="M2550" s="2">
        <f t="shared" si="1386"/>
        <v>1.4227642276422764E-2</v>
      </c>
      <c r="N2550" s="2">
        <f t="shared" si="1387"/>
        <v>1.038843721770551E-2</v>
      </c>
      <c r="O2550" s="2">
        <f t="shared" si="1388"/>
        <v>8.2881662149954835E-2</v>
      </c>
      <c r="P2550" s="2">
        <f t="shared" si="1389"/>
        <v>0.79132791327913277</v>
      </c>
      <c r="Q2550" s="2">
        <f t="shared" si="1380"/>
        <v>6.0975609756097504E-2</v>
      </c>
      <c r="R2550" s="1">
        <v>178</v>
      </c>
      <c r="S2550" s="1">
        <v>63</v>
      </c>
      <c r="T2550" s="1">
        <v>46</v>
      </c>
      <c r="U2550" s="1">
        <v>367</v>
      </c>
      <c r="V2550" s="1">
        <v>3504</v>
      </c>
      <c r="W2550" s="1">
        <v>146</v>
      </c>
      <c r="X2550" s="1">
        <v>8</v>
      </c>
      <c r="Y2550" s="1">
        <v>18</v>
      </c>
      <c r="Z2550" s="1">
        <v>42</v>
      </c>
      <c r="AC2550" s="1">
        <f t="shared" si="1398"/>
        <v>4</v>
      </c>
      <c r="AD2550" s="1">
        <v>52</v>
      </c>
      <c r="AK2550" s="7">
        <f t="shared" si="1390"/>
        <v>4</v>
      </c>
      <c r="AL2550" s="7">
        <f t="shared" si="1391"/>
        <v>9</v>
      </c>
      <c r="AM2550" s="7">
        <f t="shared" si="1392"/>
        <v>8</v>
      </c>
      <c r="AN2550" s="2">
        <f t="shared" si="1393"/>
        <v>3.297199638663053E-2</v>
      </c>
      <c r="AO2550" s="2">
        <f t="shared" si="1394"/>
        <v>1.8066847335140017E-3</v>
      </c>
      <c r="AP2550" s="2">
        <f t="shared" si="1395"/>
        <v>4.0650406504065045E-3</v>
      </c>
      <c r="AR2550" t="str">
        <f t="shared" si="1396"/>
        <v>Mineral</v>
      </c>
      <c r="AS2550" t="s">
        <v>1592</v>
      </c>
      <c r="AT2550" s="184">
        <v>1</v>
      </c>
      <c r="AV2550" s="97">
        <v>54</v>
      </c>
      <c r="AW2550" s="99">
        <v>57</v>
      </c>
      <c r="AX2550" s="105">
        <f t="shared" si="1397"/>
        <v>54057</v>
      </c>
      <c r="AZ2550" s="7" t="s">
        <v>2951</v>
      </c>
      <c r="BA2550" t="s">
        <v>3184</v>
      </c>
      <c r="BV2550" s="224">
        <v>4</v>
      </c>
    </row>
    <row r="2551" spans="1:74" hidden="1" outlineLevel="1">
      <c r="A2551" t="s">
        <v>430</v>
      </c>
      <c r="B2551" t="s">
        <v>1592</v>
      </c>
      <c r="C2551" s="1">
        <f t="shared" si="1381"/>
        <v>1296</v>
      </c>
      <c r="D2551" s="7">
        <f>IF(R2551&gt;0,RANK(R2551,(R2551:T2551,U2551:AI2551)),0)</f>
        <v>3</v>
      </c>
      <c r="E2551" s="7">
        <f>IF(S2551&gt;0,RANK(S2551,(R2551:T2551,U2551:AI2551)),0)</f>
        <v>7</v>
      </c>
      <c r="F2551" s="7">
        <f>IF(T2551&gt;0,RANK(T2551,(R2551:T2551,U2551:AI2551)),0)</f>
        <v>4</v>
      </c>
      <c r="G2551" s="7">
        <f>IF(U2551&gt;0,RANK(U2551,(R2551:T2551,U2551:AI2551)),0)</f>
        <v>2</v>
      </c>
      <c r="H2551" s="7">
        <f t="shared" si="1382"/>
        <v>1</v>
      </c>
      <c r="I2551" s="49">
        <f t="shared" si="1383"/>
        <v>1110</v>
      </c>
      <c r="J2551" s="177">
        <f t="shared" si="1399"/>
        <v>0.85648148148148151</v>
      </c>
      <c r="K2551" s="2"/>
      <c r="L2551" s="2">
        <f t="shared" si="1385"/>
        <v>1.6975308641975308E-2</v>
      </c>
      <c r="M2551" s="2">
        <f t="shared" si="1386"/>
        <v>5.4012345679012343E-3</v>
      </c>
      <c r="N2551" s="2">
        <f t="shared" si="1387"/>
        <v>1.0802469135802469E-2</v>
      </c>
      <c r="O2551" s="2">
        <f t="shared" si="1388"/>
        <v>4.3209876543209874E-2</v>
      </c>
      <c r="P2551" s="2">
        <f t="shared" si="1389"/>
        <v>0.89969135802469136</v>
      </c>
      <c r="Q2551" s="2">
        <f t="shared" si="1380"/>
        <v>2.3919753086419804E-2</v>
      </c>
      <c r="R2551" s="1">
        <v>22</v>
      </c>
      <c r="S2551" s="1">
        <v>7</v>
      </c>
      <c r="T2551" s="1">
        <v>14</v>
      </c>
      <c r="U2551" s="1">
        <v>56</v>
      </c>
      <c r="V2551" s="1">
        <v>1166</v>
      </c>
      <c r="W2551" s="1">
        <v>14</v>
      </c>
      <c r="X2551" s="1">
        <v>2</v>
      </c>
      <c r="Y2551" s="1">
        <v>1</v>
      </c>
      <c r="Z2551" s="1">
        <v>6</v>
      </c>
      <c r="AC2551" s="1">
        <f t="shared" si="1398"/>
        <v>0</v>
      </c>
      <c r="AD2551" s="1">
        <v>8</v>
      </c>
      <c r="AK2551" s="7">
        <f t="shared" si="1390"/>
        <v>4</v>
      </c>
      <c r="AL2551" s="7">
        <f t="shared" si="1391"/>
        <v>8</v>
      </c>
      <c r="AM2551" s="7">
        <f t="shared" si="1392"/>
        <v>9</v>
      </c>
      <c r="AN2551" s="2">
        <f t="shared" si="1393"/>
        <v>1.0802469135802469E-2</v>
      </c>
      <c r="AO2551" s="2">
        <f t="shared" si="1394"/>
        <v>1.5432098765432098E-3</v>
      </c>
      <c r="AP2551" s="2">
        <f t="shared" si="1395"/>
        <v>7.716049382716049E-4</v>
      </c>
      <c r="AR2551" t="str">
        <f t="shared" si="1396"/>
        <v>Mingo</v>
      </c>
      <c r="AS2551" t="s">
        <v>1592</v>
      </c>
      <c r="AT2551" s="184">
        <v>3</v>
      </c>
      <c r="AV2551" s="97">
        <v>54</v>
      </c>
      <c r="AW2551" s="99">
        <v>59</v>
      </c>
      <c r="AX2551" s="105">
        <f t="shared" si="1397"/>
        <v>54059</v>
      </c>
      <c r="AZ2551" s="7" t="s">
        <v>2951</v>
      </c>
      <c r="BA2551" t="s">
        <v>3184</v>
      </c>
      <c r="BV2551" s="224">
        <v>0</v>
      </c>
    </row>
    <row r="2552" spans="1:74" hidden="1" outlineLevel="1">
      <c r="A2552" t="s">
        <v>383</v>
      </c>
      <c r="B2552" t="s">
        <v>1592</v>
      </c>
      <c r="C2552" s="1">
        <f t="shared" si="1381"/>
        <v>8693</v>
      </c>
      <c r="D2552" s="7">
        <f>IF(R2552&gt;0,RANK(R2552,(R2552:T2552,U2552:AI2552)),0)</f>
        <v>2</v>
      </c>
      <c r="E2552" s="7">
        <f>IF(S2552&gt;0,RANK(S2552,(R2552:T2552,U2552:AI2552)),0)</f>
        <v>6</v>
      </c>
      <c r="F2552" s="7">
        <f>IF(T2552&gt;0,RANK(T2552,(R2552:T2552,U2552:AI2552)),0)</f>
        <v>4</v>
      </c>
      <c r="G2552" s="7">
        <f>IF(U2552&gt;0,RANK(U2552,(R2552:T2552,U2552:AI2552)),0)</f>
        <v>3</v>
      </c>
      <c r="H2552" s="7">
        <f t="shared" si="1382"/>
        <v>1</v>
      </c>
      <c r="I2552" s="49">
        <f t="shared" si="1383"/>
        <v>5067</v>
      </c>
      <c r="J2552" s="177">
        <f t="shared" si="1399"/>
        <v>0.58288277924767051</v>
      </c>
      <c r="K2552" s="2"/>
      <c r="L2552" s="2">
        <f t="shared" si="1385"/>
        <v>0.10916829633038076</v>
      </c>
      <c r="M2552" s="2">
        <f t="shared" si="1386"/>
        <v>1.6219947083860577E-2</v>
      </c>
      <c r="N2552" s="2">
        <f t="shared" si="1387"/>
        <v>2.3812262740135742E-2</v>
      </c>
      <c r="O2552" s="2">
        <f t="shared" si="1388"/>
        <v>9.8700103531577127E-2</v>
      </c>
      <c r="P2552" s="2">
        <f t="shared" si="1389"/>
        <v>0.69205107557805134</v>
      </c>
      <c r="Q2552" s="2">
        <f t="shared" si="1380"/>
        <v>6.004831473599459E-2</v>
      </c>
      <c r="R2552" s="1">
        <v>949</v>
      </c>
      <c r="S2552" s="1">
        <v>141</v>
      </c>
      <c r="T2552" s="1">
        <v>207</v>
      </c>
      <c r="U2552" s="1">
        <v>858</v>
      </c>
      <c r="V2552" s="1">
        <v>6016</v>
      </c>
      <c r="W2552" s="1">
        <v>189</v>
      </c>
      <c r="X2552" s="1">
        <v>61</v>
      </c>
      <c r="Y2552" s="1">
        <v>63</v>
      </c>
      <c r="Z2552" s="1">
        <v>124</v>
      </c>
      <c r="AC2552" s="1">
        <f t="shared" si="1398"/>
        <v>13</v>
      </c>
      <c r="AD2552" s="1">
        <v>72</v>
      </c>
      <c r="AK2552" s="7">
        <f t="shared" si="1390"/>
        <v>5</v>
      </c>
      <c r="AL2552" s="7">
        <f t="shared" si="1391"/>
        <v>9</v>
      </c>
      <c r="AM2552" s="7">
        <f t="shared" si="1392"/>
        <v>8</v>
      </c>
      <c r="AN2552" s="2">
        <f t="shared" si="1393"/>
        <v>2.1741631197515241E-2</v>
      </c>
      <c r="AO2552" s="2">
        <f t="shared" si="1394"/>
        <v>7.0171402277694698E-3</v>
      </c>
      <c r="AP2552" s="2">
        <f t="shared" si="1395"/>
        <v>7.2472103991717473E-3</v>
      </c>
      <c r="AR2552" t="str">
        <f t="shared" si="1396"/>
        <v>Monongalia</v>
      </c>
      <c r="AS2552" t="s">
        <v>1592</v>
      </c>
      <c r="AT2552" s="184">
        <v>1</v>
      </c>
      <c r="AV2552" s="97">
        <v>54</v>
      </c>
      <c r="AW2552" s="99">
        <v>61</v>
      </c>
      <c r="AX2552" s="105">
        <f t="shared" si="1397"/>
        <v>54061</v>
      </c>
      <c r="AZ2552" s="7" t="s">
        <v>2951</v>
      </c>
      <c r="BA2552" t="s">
        <v>3184</v>
      </c>
      <c r="BV2552" s="224">
        <v>13</v>
      </c>
    </row>
    <row r="2553" spans="1:74" hidden="1" outlineLevel="1">
      <c r="A2553" t="s">
        <v>341</v>
      </c>
      <c r="B2553" t="s">
        <v>1592</v>
      </c>
      <c r="C2553" s="1">
        <f t="shared" si="1381"/>
        <v>1974</v>
      </c>
      <c r="D2553" s="7">
        <f>IF(R2553&gt;0,RANK(R2553,(R2553:T2553,U2553:AI2553)),0)</f>
        <v>3</v>
      </c>
      <c r="E2553" s="7">
        <f>IF(S2553&gt;0,RANK(S2553,(R2553:T2553,U2553:AI2553)),0)</f>
        <v>5</v>
      </c>
      <c r="F2553" s="7">
        <f>IF(T2553&gt;0,RANK(T2553,(R2553:T2553,U2553:AI2553)),0)</f>
        <v>7</v>
      </c>
      <c r="G2553" s="7">
        <f>IF(U2553&gt;0,RANK(U2553,(R2553:T2553,U2553:AI2553)),0)</f>
        <v>2</v>
      </c>
      <c r="H2553" s="7">
        <f t="shared" si="1382"/>
        <v>1</v>
      </c>
      <c r="I2553" s="49">
        <f t="shared" si="1383"/>
        <v>1443</v>
      </c>
      <c r="J2553" s="177">
        <f t="shared" si="1399"/>
        <v>0.73100303951367784</v>
      </c>
      <c r="K2553" s="2"/>
      <c r="L2553" s="2">
        <f t="shared" si="1385"/>
        <v>4.1033434650455926E-2</v>
      </c>
      <c r="M2553" s="2">
        <f t="shared" si="1386"/>
        <v>1.6717325227963525E-2</v>
      </c>
      <c r="N2553" s="2">
        <f t="shared" si="1387"/>
        <v>1.0131712259371834E-2</v>
      </c>
      <c r="O2553" s="2">
        <f t="shared" si="1388"/>
        <v>7.5481256332320168E-2</v>
      </c>
      <c r="P2553" s="2">
        <f t="shared" si="1389"/>
        <v>0.80648429584599801</v>
      </c>
      <c r="Q2553" s="2">
        <f t="shared" si="1380"/>
        <v>5.0151975683890515E-2</v>
      </c>
      <c r="R2553" s="1">
        <v>81</v>
      </c>
      <c r="S2553" s="1">
        <v>33</v>
      </c>
      <c r="T2553" s="1">
        <v>20</v>
      </c>
      <c r="U2553" s="1">
        <v>149</v>
      </c>
      <c r="V2553" s="1">
        <v>1592</v>
      </c>
      <c r="W2553" s="1">
        <v>47</v>
      </c>
      <c r="X2553" s="1">
        <v>4</v>
      </c>
      <c r="Y2553" s="1">
        <v>8</v>
      </c>
      <c r="Z2553" s="1">
        <v>16</v>
      </c>
      <c r="AC2553" s="1">
        <f t="shared" si="1398"/>
        <v>0</v>
      </c>
      <c r="AD2553" s="1">
        <v>24</v>
      </c>
      <c r="AK2553" s="7">
        <f t="shared" si="1390"/>
        <v>4</v>
      </c>
      <c r="AL2553" s="7">
        <f t="shared" si="1391"/>
        <v>9</v>
      </c>
      <c r="AM2553" s="7">
        <f t="shared" si="1392"/>
        <v>8</v>
      </c>
      <c r="AN2553" s="2">
        <f t="shared" si="1393"/>
        <v>2.3809523809523808E-2</v>
      </c>
      <c r="AO2553" s="2">
        <f t="shared" si="1394"/>
        <v>2.0263424518743669E-3</v>
      </c>
      <c r="AP2553" s="2">
        <f t="shared" si="1395"/>
        <v>4.0526849037487338E-3</v>
      </c>
      <c r="AR2553" t="str">
        <f t="shared" si="1396"/>
        <v>Monroe</v>
      </c>
      <c r="AS2553" t="s">
        <v>1592</v>
      </c>
      <c r="AT2553" s="184">
        <v>3</v>
      </c>
      <c r="AV2553" s="97">
        <v>54</v>
      </c>
      <c r="AW2553" s="99">
        <v>63</v>
      </c>
      <c r="AX2553" s="105">
        <f t="shared" si="1397"/>
        <v>54063</v>
      </c>
      <c r="AZ2553" s="7" t="s">
        <v>2951</v>
      </c>
      <c r="BA2553" t="s">
        <v>3184</v>
      </c>
      <c r="BV2553" s="224">
        <v>0</v>
      </c>
    </row>
    <row r="2554" spans="1:74" hidden="1" outlineLevel="1">
      <c r="A2554" t="s">
        <v>365</v>
      </c>
      <c r="B2554" t="s">
        <v>1592</v>
      </c>
      <c r="C2554" s="1">
        <f t="shared" ref="C2554:C2577" si="1400">SUM(R2554:AI2554)</f>
        <v>3603</v>
      </c>
      <c r="D2554" s="7">
        <f>IF(R2554&gt;0,RANK(R2554,(R2554:T2554,U2554:AI2554)),0)</f>
        <v>3</v>
      </c>
      <c r="E2554" s="7">
        <f>IF(S2554&gt;0,RANK(S2554,(R2554:T2554,U2554:AI2554)),0)</f>
        <v>7</v>
      </c>
      <c r="F2554" s="7">
        <f>IF(T2554&gt;0,RANK(T2554,(R2554:T2554,U2554:AI2554)),0)</f>
        <v>5</v>
      </c>
      <c r="G2554" s="7">
        <f>IF(U2554&gt;0,RANK(U2554,(R2554:T2554,U2554:AI2554)),0)</f>
        <v>2</v>
      </c>
      <c r="H2554" s="7">
        <f t="shared" ref="H2554:H2577" si="1401">IF(V2554&gt;0,RANK(V2554,(R2554:AB2554)),0)</f>
        <v>1</v>
      </c>
      <c r="I2554" s="49">
        <f t="shared" ref="I2554:I2577" si="1402">MAX(R2554:AA2554)-LARGE(R2554:AA2554,2)</f>
        <v>2506</v>
      </c>
      <c r="J2554" s="177">
        <f t="shared" si="1399"/>
        <v>0.69553150152650567</v>
      </c>
      <c r="K2554" s="2"/>
      <c r="L2554" s="2">
        <f t="shared" ref="L2554:L2577" si="1403">IF($C2554=0,"-",R2554/$C2554)</f>
        <v>5.5509297807382736E-2</v>
      </c>
      <c r="M2554" s="2">
        <f t="shared" ref="M2554:M2577" si="1404">IF($C2554=0,"-",S2554/$C2554)</f>
        <v>9.4365806272550656E-3</v>
      </c>
      <c r="N2554" s="2">
        <f t="shared" ref="N2554:N2577" si="1405">IF($C2554=0,"-",T2554/$C2554)</f>
        <v>1.7207882320288647E-2</v>
      </c>
      <c r="O2554" s="2">
        <f t="shared" ref="O2554:O2617" si="1406">IF($C2554=0,"-",U2554/$C2554)</f>
        <v>8.8537330002775472E-2</v>
      </c>
      <c r="P2554" s="2">
        <f t="shared" ref="P2554:P2577" si="1407">IF($C2554=0,"-",V2554/$C2554)</f>
        <v>0.7840688315292812</v>
      </c>
      <c r="Q2554" s="2">
        <f t="shared" si="1380"/>
        <v>4.5240077713016857E-2</v>
      </c>
      <c r="R2554" s="1">
        <v>200</v>
      </c>
      <c r="S2554" s="1">
        <v>34</v>
      </c>
      <c r="T2554" s="1">
        <v>62</v>
      </c>
      <c r="U2554" s="1">
        <v>319</v>
      </c>
      <c r="V2554" s="1">
        <v>2825</v>
      </c>
      <c r="W2554" s="1">
        <v>76</v>
      </c>
      <c r="X2554" s="1">
        <v>10</v>
      </c>
      <c r="Y2554" s="1">
        <v>20</v>
      </c>
      <c r="Z2554" s="1">
        <v>37</v>
      </c>
      <c r="AC2554" s="1">
        <f t="shared" si="1398"/>
        <v>3</v>
      </c>
      <c r="AD2554" s="1">
        <v>17</v>
      </c>
      <c r="AK2554" s="7">
        <f t="shared" ref="AK2554:AK2577" si="1408">IF(W2554&gt;0,RANK(W2554,(R2554:AB2554)),0)</f>
        <v>4</v>
      </c>
      <c r="AL2554" s="7">
        <f t="shared" ref="AL2554:AL2577" si="1409">IF(X2554&gt;0,RANK(X2554,(R2554:AB2554)),0)</f>
        <v>9</v>
      </c>
      <c r="AM2554" s="7">
        <f t="shared" ref="AM2554:AM2577" si="1410">IF(Y2554&gt;0,RANK(Y2554,(R2554:AB2554)),0)</f>
        <v>8</v>
      </c>
      <c r="AN2554" s="2">
        <f t="shared" ref="AN2554:AN2577" si="1411">IF($C2554=0,"-",W2554/$C2554)</f>
        <v>2.1093533166805439E-2</v>
      </c>
      <c r="AO2554" s="2">
        <f t="shared" ref="AO2554:AO2577" si="1412">IF($C2554=0,"-",X2554/$C2554)</f>
        <v>2.775464890369137E-3</v>
      </c>
      <c r="AP2554" s="2">
        <f t="shared" ref="AP2554:AP2577" si="1413">IF($C2554=0,"-",Y2554/$C2554)</f>
        <v>5.550929780738274E-3</v>
      </c>
      <c r="AR2554" t="str">
        <f t="shared" ref="AR2554:AR2577" si="1414">A2554</f>
        <v>Morgan</v>
      </c>
      <c r="AS2554" t="s">
        <v>1592</v>
      </c>
      <c r="AT2554" s="184">
        <v>2</v>
      </c>
      <c r="AV2554" s="97">
        <v>54</v>
      </c>
      <c r="AW2554" s="99">
        <v>65</v>
      </c>
      <c r="AX2554" s="105">
        <f t="shared" ref="AX2554:AX2576" si="1415">AV2554*1000+AW2554</f>
        <v>54065</v>
      </c>
      <c r="AZ2554" s="7" t="s">
        <v>2951</v>
      </c>
      <c r="BA2554" t="s">
        <v>3184</v>
      </c>
      <c r="BV2554" s="224">
        <v>3</v>
      </c>
    </row>
    <row r="2555" spans="1:74" hidden="1" outlineLevel="1">
      <c r="A2555" t="s">
        <v>3002</v>
      </c>
      <c r="B2555" t="s">
        <v>1592</v>
      </c>
      <c r="C2555" s="1">
        <f t="shared" si="1400"/>
        <v>2662</v>
      </c>
      <c r="D2555" s="7">
        <f>IF(R2555&gt;0,RANK(R2555,(R2555:T2555,U2555:AI2555)),0)</f>
        <v>3</v>
      </c>
      <c r="E2555" s="7">
        <f>IF(S2555&gt;0,RANK(S2555,(R2555:T2555,U2555:AI2555)),0)</f>
        <v>9</v>
      </c>
      <c r="F2555" s="7">
        <f>IF(T2555&gt;0,RANK(T2555,(R2555:T2555,U2555:AI2555)),0)</f>
        <v>5</v>
      </c>
      <c r="G2555" s="7">
        <f>IF(U2555&gt;0,RANK(U2555,(R2555:T2555,U2555:AI2555)),0)</f>
        <v>2</v>
      </c>
      <c r="H2555" s="7">
        <f t="shared" si="1401"/>
        <v>1</v>
      </c>
      <c r="I2555" s="49">
        <f t="shared" si="1402"/>
        <v>2054</v>
      </c>
      <c r="J2555" s="177">
        <f t="shared" si="1399"/>
        <v>0.77160030052592032</v>
      </c>
      <c r="K2555" s="2"/>
      <c r="L2555" s="2">
        <f t="shared" si="1403"/>
        <v>4.695717505634861E-2</v>
      </c>
      <c r="M2555" s="2">
        <f t="shared" si="1404"/>
        <v>2.6296018031555222E-3</v>
      </c>
      <c r="N2555" s="2">
        <f t="shared" si="1405"/>
        <v>1.0894064613072877E-2</v>
      </c>
      <c r="O2555" s="2">
        <f t="shared" si="1406"/>
        <v>6.6115702479338845E-2</v>
      </c>
      <c r="P2555" s="2">
        <f t="shared" si="1407"/>
        <v>0.83771600300525917</v>
      </c>
      <c r="Q2555" s="2">
        <f t="shared" si="1380"/>
        <v>3.5687453042824946E-2</v>
      </c>
      <c r="R2555" s="1">
        <v>125</v>
      </c>
      <c r="S2555" s="1">
        <v>7</v>
      </c>
      <c r="T2555" s="1">
        <v>29</v>
      </c>
      <c r="U2555" s="1">
        <v>176</v>
      </c>
      <c r="V2555" s="1">
        <v>2230</v>
      </c>
      <c r="W2555" s="1">
        <v>40</v>
      </c>
      <c r="X2555" s="1">
        <v>8</v>
      </c>
      <c r="Y2555" s="1">
        <v>7</v>
      </c>
      <c r="Z2555" s="1">
        <v>16</v>
      </c>
      <c r="AC2555" s="1">
        <f t="shared" si="1398"/>
        <v>1</v>
      </c>
      <c r="AD2555" s="1">
        <v>23</v>
      </c>
      <c r="AK2555" s="7">
        <f t="shared" si="1408"/>
        <v>4</v>
      </c>
      <c r="AL2555" s="7">
        <f t="shared" si="1409"/>
        <v>7</v>
      </c>
      <c r="AM2555" s="7">
        <f t="shared" si="1410"/>
        <v>8</v>
      </c>
      <c r="AN2555" s="2">
        <f t="shared" si="1411"/>
        <v>1.5026296018031555E-2</v>
      </c>
      <c r="AO2555" s="2">
        <f t="shared" si="1412"/>
        <v>3.0052592036063112E-3</v>
      </c>
      <c r="AP2555" s="2">
        <f t="shared" si="1413"/>
        <v>2.6296018031555222E-3</v>
      </c>
      <c r="AR2555" t="str">
        <f t="shared" si="1414"/>
        <v>Nicholas</v>
      </c>
      <c r="AS2555" t="s">
        <v>1592</v>
      </c>
      <c r="AT2555" s="184">
        <v>3</v>
      </c>
      <c r="AV2555" s="97">
        <v>54</v>
      </c>
      <c r="AW2555" s="99">
        <v>67</v>
      </c>
      <c r="AX2555" s="105">
        <f t="shared" si="1415"/>
        <v>54067</v>
      </c>
      <c r="AZ2555" s="7" t="s">
        <v>2951</v>
      </c>
      <c r="BA2555" t="s">
        <v>3184</v>
      </c>
      <c r="BV2555" s="224">
        <v>1</v>
      </c>
    </row>
    <row r="2556" spans="1:74" hidden="1" outlineLevel="1">
      <c r="A2556" t="s">
        <v>725</v>
      </c>
      <c r="B2556" t="s">
        <v>1592</v>
      </c>
      <c r="C2556" s="1">
        <f t="shared" si="1400"/>
        <v>5524</v>
      </c>
      <c r="D2556" s="7">
        <f>IF(R2556&gt;0,RANK(R2556,(R2556:T2556,U2556:AI2556)),0)</f>
        <v>2</v>
      </c>
      <c r="E2556" s="7">
        <f>IF(S2556&gt;0,RANK(S2556,(R2556:T2556,U2556:AI2556)),0)</f>
        <v>6</v>
      </c>
      <c r="F2556" s="7">
        <f>IF(T2556&gt;0,RANK(T2556,(R2556:T2556,U2556:AI2556)),0)</f>
        <v>5</v>
      </c>
      <c r="G2556" s="7">
        <f>IF(U2556&gt;0,RANK(U2556,(R2556:T2556,U2556:AI2556)),0)</f>
        <v>3</v>
      </c>
      <c r="H2556" s="7">
        <f t="shared" si="1401"/>
        <v>1</v>
      </c>
      <c r="I2556" s="49">
        <f t="shared" si="1402"/>
        <v>3184</v>
      </c>
      <c r="J2556" s="177">
        <f t="shared" si="1399"/>
        <v>0.57639391745112234</v>
      </c>
      <c r="K2556" s="2"/>
      <c r="L2556" s="2">
        <f t="shared" si="1403"/>
        <v>0.13015930485155686</v>
      </c>
      <c r="M2556" s="2">
        <f t="shared" si="1404"/>
        <v>1.1585807385952208E-2</v>
      </c>
      <c r="N2556" s="2">
        <f t="shared" si="1405"/>
        <v>1.5206372194062274E-2</v>
      </c>
      <c r="O2556" s="2">
        <f t="shared" si="1406"/>
        <v>9.1600289645184643E-2</v>
      </c>
      <c r="P2556" s="2">
        <f t="shared" si="1407"/>
        <v>0.70655322230267925</v>
      </c>
      <c r="Q2556" s="2">
        <f t="shared" si="1380"/>
        <v>4.4895003620564866E-2</v>
      </c>
      <c r="R2556" s="1">
        <v>719</v>
      </c>
      <c r="S2556" s="1">
        <v>64</v>
      </c>
      <c r="T2556" s="1">
        <v>84</v>
      </c>
      <c r="U2556" s="1">
        <v>506</v>
      </c>
      <c r="V2556" s="1">
        <v>3903</v>
      </c>
      <c r="W2556" s="1">
        <v>104</v>
      </c>
      <c r="X2556" s="1">
        <v>23</v>
      </c>
      <c r="Y2556" s="1">
        <v>31</v>
      </c>
      <c r="Z2556" s="1">
        <v>55</v>
      </c>
      <c r="AC2556" s="1">
        <f t="shared" si="1398"/>
        <v>8</v>
      </c>
      <c r="AD2556" s="1">
        <v>27</v>
      </c>
      <c r="AK2556" s="7">
        <f t="shared" si="1408"/>
        <v>4</v>
      </c>
      <c r="AL2556" s="7">
        <f t="shared" si="1409"/>
        <v>9</v>
      </c>
      <c r="AM2556" s="7">
        <f t="shared" si="1410"/>
        <v>8</v>
      </c>
      <c r="AN2556" s="2">
        <f t="shared" si="1411"/>
        <v>1.8826937002172341E-2</v>
      </c>
      <c r="AO2556" s="2">
        <f t="shared" si="1412"/>
        <v>4.1636495293265749E-3</v>
      </c>
      <c r="AP2556" s="2">
        <f t="shared" si="1413"/>
        <v>5.6118754525706013E-3</v>
      </c>
      <c r="AR2556" t="str">
        <f t="shared" si="1414"/>
        <v>Ohio</v>
      </c>
      <c r="AS2556" t="s">
        <v>1592</v>
      </c>
      <c r="AT2556" s="184">
        <v>1</v>
      </c>
      <c r="AV2556" s="97">
        <v>54</v>
      </c>
      <c r="AW2556" s="99">
        <v>69</v>
      </c>
      <c r="AX2556" s="105">
        <f t="shared" si="1415"/>
        <v>54069</v>
      </c>
      <c r="AZ2556" s="7" t="s">
        <v>2951</v>
      </c>
      <c r="BA2556" t="s">
        <v>3184</v>
      </c>
      <c r="BV2556" s="224">
        <v>8</v>
      </c>
    </row>
    <row r="2557" spans="1:74" hidden="1" outlineLevel="1">
      <c r="A2557" t="s">
        <v>572</v>
      </c>
      <c r="B2557" t="s">
        <v>1592</v>
      </c>
      <c r="C2557" s="1">
        <f t="shared" si="1400"/>
        <v>797</v>
      </c>
      <c r="D2557" s="7">
        <f>IF(R2557&gt;0,RANK(R2557,(R2557:T2557,U2557:AI2557)),0)</f>
        <v>3</v>
      </c>
      <c r="E2557" s="7">
        <f>IF(S2557&gt;0,RANK(S2557,(R2557:T2557,U2557:AI2557)),0)</f>
        <v>5</v>
      </c>
      <c r="F2557" s="7">
        <f>IF(T2557&gt;0,RANK(T2557,(R2557:T2557,U2557:AI2557)),0)</f>
        <v>6</v>
      </c>
      <c r="G2557" s="7">
        <f>IF(U2557&gt;0,RANK(U2557,(R2557:T2557,U2557:AI2557)),0)</f>
        <v>2</v>
      </c>
      <c r="H2557" s="7">
        <f t="shared" si="1401"/>
        <v>1</v>
      </c>
      <c r="I2557" s="49">
        <f t="shared" si="1402"/>
        <v>588</v>
      </c>
      <c r="J2557" s="177">
        <f t="shared" si="1399"/>
        <v>0.73776662484316191</v>
      </c>
      <c r="K2557" s="2"/>
      <c r="L2557" s="2">
        <f t="shared" si="1403"/>
        <v>4.7678795483061483E-2</v>
      </c>
      <c r="M2557" s="2">
        <f t="shared" si="1404"/>
        <v>2.0075282308657464E-2</v>
      </c>
      <c r="N2557" s="2">
        <f t="shared" si="1405"/>
        <v>1.8820577164366373E-2</v>
      </c>
      <c r="O2557" s="2">
        <f t="shared" si="1406"/>
        <v>6.5244667503136761E-2</v>
      </c>
      <c r="P2557" s="2">
        <f t="shared" si="1407"/>
        <v>0.80301129234629864</v>
      </c>
      <c r="Q2557" s="2">
        <f t="shared" si="1380"/>
        <v>4.5169385194479217E-2</v>
      </c>
      <c r="R2557" s="1">
        <v>38</v>
      </c>
      <c r="S2557" s="1">
        <v>16</v>
      </c>
      <c r="T2557" s="1">
        <v>15</v>
      </c>
      <c r="U2557" s="1">
        <v>52</v>
      </c>
      <c r="V2557" s="1">
        <v>640</v>
      </c>
      <c r="W2557" s="1">
        <v>20</v>
      </c>
      <c r="X2557" s="1">
        <v>3</v>
      </c>
      <c r="Y2557" s="1">
        <v>2</v>
      </c>
      <c r="Z2557" s="1">
        <v>3</v>
      </c>
      <c r="AC2557" s="1">
        <f t="shared" si="1398"/>
        <v>0</v>
      </c>
      <c r="AD2557" s="1">
        <v>8</v>
      </c>
      <c r="AK2557" s="7">
        <f t="shared" si="1408"/>
        <v>4</v>
      </c>
      <c r="AL2557" s="7">
        <f t="shared" si="1409"/>
        <v>7</v>
      </c>
      <c r="AM2557" s="7">
        <f t="shared" si="1410"/>
        <v>9</v>
      </c>
      <c r="AN2557" s="2">
        <f t="shared" si="1411"/>
        <v>2.5094102885821833E-2</v>
      </c>
      <c r="AO2557" s="2">
        <f t="shared" si="1412"/>
        <v>3.7641154328732747E-3</v>
      </c>
      <c r="AP2557" s="2">
        <f t="shared" si="1413"/>
        <v>2.509410288582183E-3</v>
      </c>
      <c r="AR2557" t="str">
        <f t="shared" si="1414"/>
        <v>Pendleton</v>
      </c>
      <c r="AS2557" t="s">
        <v>1592</v>
      </c>
      <c r="AT2557" s="184">
        <v>2</v>
      </c>
      <c r="AV2557" s="97">
        <v>54</v>
      </c>
      <c r="AW2557" s="99">
        <v>71</v>
      </c>
      <c r="AX2557" s="105">
        <f t="shared" si="1415"/>
        <v>54071</v>
      </c>
      <c r="AZ2557" s="7" t="s">
        <v>2951</v>
      </c>
      <c r="BA2557" t="s">
        <v>3184</v>
      </c>
      <c r="BV2557" s="224">
        <v>0</v>
      </c>
    </row>
    <row r="2558" spans="1:74" hidden="1" outlineLevel="1">
      <c r="A2558" t="s">
        <v>589</v>
      </c>
      <c r="B2558" t="s">
        <v>1592</v>
      </c>
      <c r="C2558" s="1">
        <f t="shared" si="1400"/>
        <v>1145</v>
      </c>
      <c r="D2558" s="7">
        <f>IF(R2558&gt;0,RANK(R2558,(R2558:T2558,U2558:AI2558)),0)</f>
        <v>3</v>
      </c>
      <c r="E2558" s="7">
        <f>IF(S2558&gt;0,RANK(S2558,(R2558:T2558,U2558:AI2558)),0)</f>
        <v>6</v>
      </c>
      <c r="F2558" s="7">
        <f>IF(T2558&gt;0,RANK(T2558,(R2558:T2558,U2558:AI2558)),0)</f>
        <v>7</v>
      </c>
      <c r="G2558" s="7">
        <f>IF(U2558&gt;0,RANK(U2558,(R2558:T2558,U2558:AI2558)),0)</f>
        <v>2</v>
      </c>
      <c r="H2558" s="7">
        <f t="shared" si="1401"/>
        <v>1</v>
      </c>
      <c r="I2558" s="49">
        <f t="shared" si="1402"/>
        <v>743</v>
      </c>
      <c r="J2558" s="177">
        <f t="shared" si="1399"/>
        <v>0.64890829694323149</v>
      </c>
      <c r="K2558" s="2"/>
      <c r="L2558" s="2">
        <f t="shared" si="1403"/>
        <v>7.1615720524017462E-2</v>
      </c>
      <c r="M2558" s="2">
        <f t="shared" si="1404"/>
        <v>1.1353711790393014E-2</v>
      </c>
      <c r="N2558" s="2">
        <f t="shared" si="1405"/>
        <v>8.7336244541484712E-3</v>
      </c>
      <c r="O2558" s="2">
        <f t="shared" si="1406"/>
        <v>0.10480349344978165</v>
      </c>
      <c r="P2558" s="2">
        <f t="shared" si="1407"/>
        <v>0.75371179039301306</v>
      </c>
      <c r="Q2558" s="2">
        <f t="shared" si="1380"/>
        <v>4.9781659388646315E-2</v>
      </c>
      <c r="R2558" s="1">
        <v>82</v>
      </c>
      <c r="S2558" s="1">
        <v>13</v>
      </c>
      <c r="T2558" s="1">
        <v>10</v>
      </c>
      <c r="U2558" s="1">
        <v>120</v>
      </c>
      <c r="V2558" s="1">
        <v>863</v>
      </c>
      <c r="W2558" s="1">
        <v>28</v>
      </c>
      <c r="X2558" s="1">
        <v>4</v>
      </c>
      <c r="Y2558" s="1">
        <v>3</v>
      </c>
      <c r="Z2558" s="1">
        <v>15</v>
      </c>
      <c r="AC2558" s="1">
        <f t="shared" si="1398"/>
        <v>0</v>
      </c>
      <c r="AD2558" s="1">
        <v>7</v>
      </c>
      <c r="AK2558" s="7">
        <f t="shared" si="1408"/>
        <v>4</v>
      </c>
      <c r="AL2558" s="7">
        <f t="shared" si="1409"/>
        <v>8</v>
      </c>
      <c r="AM2558" s="7">
        <f t="shared" si="1410"/>
        <v>9</v>
      </c>
      <c r="AN2558" s="2">
        <f t="shared" si="1411"/>
        <v>2.4454148471615721E-2</v>
      </c>
      <c r="AO2558" s="2">
        <f t="shared" si="1412"/>
        <v>3.4934497816593887E-3</v>
      </c>
      <c r="AP2558" s="2">
        <f t="shared" si="1413"/>
        <v>2.6200873362445414E-3</v>
      </c>
      <c r="AR2558" t="str">
        <f t="shared" si="1414"/>
        <v>Pleasants</v>
      </c>
      <c r="AS2558" t="s">
        <v>1592</v>
      </c>
      <c r="AT2558" s="184">
        <v>1</v>
      </c>
      <c r="AV2558" s="97">
        <v>54</v>
      </c>
      <c r="AW2558" s="99">
        <v>73</v>
      </c>
      <c r="AX2558" s="105">
        <f t="shared" si="1415"/>
        <v>54073</v>
      </c>
      <c r="AZ2558" s="7" t="s">
        <v>2951</v>
      </c>
      <c r="BA2558" t="s">
        <v>3184</v>
      </c>
      <c r="BV2558" s="224">
        <v>0</v>
      </c>
    </row>
    <row r="2559" spans="1:74" hidden="1" outlineLevel="1">
      <c r="A2559" t="s">
        <v>1848</v>
      </c>
      <c r="B2559" t="s">
        <v>1592</v>
      </c>
      <c r="C2559" s="1">
        <f t="shared" si="1400"/>
        <v>1043</v>
      </c>
      <c r="D2559" s="7">
        <f>IF(R2559&gt;0,RANK(R2559,(R2559:T2559,U2559:AI2559)),0)</f>
        <v>3</v>
      </c>
      <c r="E2559" s="7">
        <f>IF(S2559&gt;0,RANK(S2559,(R2559:T2559,U2559:AI2559)),0)</f>
        <v>5</v>
      </c>
      <c r="F2559" s="7">
        <f>IF(T2559&gt;0,RANK(T2559,(R2559:T2559,U2559:AI2559)),0)</f>
        <v>6</v>
      </c>
      <c r="G2559" s="7">
        <f>IF(U2559&gt;0,RANK(U2559,(R2559:T2559,U2559:AI2559)),0)</f>
        <v>2</v>
      </c>
      <c r="H2559" s="7">
        <f t="shared" si="1401"/>
        <v>1</v>
      </c>
      <c r="I2559" s="49">
        <f t="shared" si="1402"/>
        <v>761</v>
      </c>
      <c r="J2559" s="177">
        <f t="shared" si="1399"/>
        <v>0.72962607861936724</v>
      </c>
      <c r="K2559" s="2"/>
      <c r="L2559" s="2">
        <f t="shared" si="1403"/>
        <v>4.6979865771812082E-2</v>
      </c>
      <c r="M2559" s="2">
        <f t="shared" si="1404"/>
        <v>1.8216682646212849E-2</v>
      </c>
      <c r="N2559" s="2">
        <f t="shared" si="1405"/>
        <v>1.2464046021093002E-2</v>
      </c>
      <c r="O2559" s="2">
        <f t="shared" si="1406"/>
        <v>7.1907957813998086E-2</v>
      </c>
      <c r="P2559" s="2">
        <f t="shared" si="1407"/>
        <v>0.80153403643336529</v>
      </c>
      <c r="Q2559" s="2">
        <f t="shared" si="1380"/>
        <v>4.8897411313518657E-2</v>
      </c>
      <c r="R2559" s="1">
        <v>49</v>
      </c>
      <c r="S2559" s="1">
        <v>19</v>
      </c>
      <c r="T2559" s="1">
        <v>13</v>
      </c>
      <c r="U2559" s="1">
        <v>75</v>
      </c>
      <c r="V2559" s="1">
        <v>836</v>
      </c>
      <c r="W2559" s="1">
        <v>25</v>
      </c>
      <c r="X2559" s="1">
        <v>1</v>
      </c>
      <c r="Y2559" s="1">
        <v>2</v>
      </c>
      <c r="Z2559" s="1">
        <v>11</v>
      </c>
      <c r="AC2559" s="1">
        <f t="shared" si="1398"/>
        <v>3</v>
      </c>
      <c r="AD2559" s="1">
        <v>9</v>
      </c>
      <c r="AK2559" s="7">
        <f t="shared" si="1408"/>
        <v>4</v>
      </c>
      <c r="AL2559" s="7">
        <f t="shared" si="1409"/>
        <v>9</v>
      </c>
      <c r="AM2559" s="7">
        <f t="shared" si="1410"/>
        <v>8</v>
      </c>
      <c r="AN2559" s="2">
        <f t="shared" si="1411"/>
        <v>2.3969319271332695E-2</v>
      </c>
      <c r="AO2559" s="2">
        <f t="shared" si="1412"/>
        <v>9.5877277085330771E-4</v>
      </c>
      <c r="AP2559" s="2">
        <f t="shared" si="1413"/>
        <v>1.9175455417066154E-3</v>
      </c>
      <c r="AR2559" t="str">
        <f t="shared" si="1414"/>
        <v>Pocahontas</v>
      </c>
      <c r="AS2559" t="s">
        <v>1592</v>
      </c>
      <c r="AT2559" s="184">
        <v>3</v>
      </c>
      <c r="AV2559" s="97">
        <v>54</v>
      </c>
      <c r="AW2559" s="99">
        <v>75</v>
      </c>
      <c r="AX2559" s="105">
        <f t="shared" si="1415"/>
        <v>54075</v>
      </c>
      <c r="AZ2559" s="7" t="s">
        <v>2951</v>
      </c>
      <c r="BA2559" t="s">
        <v>3184</v>
      </c>
      <c r="BV2559" s="224">
        <v>3</v>
      </c>
    </row>
    <row r="2560" spans="1:74" hidden="1" outlineLevel="1">
      <c r="A2560" t="s">
        <v>2307</v>
      </c>
      <c r="B2560" t="s">
        <v>1592</v>
      </c>
      <c r="C2560" s="1">
        <f t="shared" si="1400"/>
        <v>5267</v>
      </c>
      <c r="D2560" s="7">
        <f>IF(R2560&gt;0,RANK(R2560,(R2560:T2560,U2560:AI2560)),0)</f>
        <v>3</v>
      </c>
      <c r="E2560" s="7">
        <f>IF(S2560&gt;0,RANK(S2560,(R2560:T2560,U2560:AI2560)),0)</f>
        <v>5</v>
      </c>
      <c r="F2560" s="7">
        <f>IF(T2560&gt;0,RANK(T2560,(R2560:T2560,U2560:AI2560)),0)</f>
        <v>8</v>
      </c>
      <c r="G2560" s="7">
        <f>IF(U2560&gt;0,RANK(U2560,(R2560:T2560,U2560:AI2560)),0)</f>
        <v>2</v>
      </c>
      <c r="H2560" s="7">
        <f t="shared" si="1401"/>
        <v>1</v>
      </c>
      <c r="I2560" s="49">
        <f t="shared" si="1402"/>
        <v>3775</v>
      </c>
      <c r="J2560" s="177">
        <f t="shared" si="1399"/>
        <v>0.71672678944370605</v>
      </c>
      <c r="K2560" s="2"/>
      <c r="L2560" s="2">
        <f t="shared" si="1403"/>
        <v>4.8224795898993734E-2</v>
      </c>
      <c r="M2560" s="2">
        <f t="shared" si="1404"/>
        <v>1.3100436681222707E-2</v>
      </c>
      <c r="N2560" s="2">
        <f t="shared" si="1405"/>
        <v>8.1640402506170488E-3</v>
      </c>
      <c r="O2560" s="2">
        <f t="shared" si="1406"/>
        <v>8.1640402506170495E-2</v>
      </c>
      <c r="P2560" s="2">
        <f t="shared" si="1407"/>
        <v>0.7983671919498766</v>
      </c>
      <c r="Q2560" s="2">
        <f t="shared" si="1380"/>
        <v>5.0503132713119459E-2</v>
      </c>
      <c r="R2560" s="1">
        <v>254</v>
      </c>
      <c r="S2560" s="1">
        <v>69</v>
      </c>
      <c r="T2560" s="1">
        <v>43</v>
      </c>
      <c r="U2560" s="1">
        <v>430</v>
      </c>
      <c r="V2560" s="1">
        <v>4205</v>
      </c>
      <c r="W2560" s="1">
        <v>122</v>
      </c>
      <c r="X2560" s="1">
        <v>20</v>
      </c>
      <c r="Y2560" s="1">
        <v>20</v>
      </c>
      <c r="Z2560" s="1">
        <v>44</v>
      </c>
      <c r="AC2560" s="1">
        <f t="shared" si="1398"/>
        <v>8</v>
      </c>
      <c r="AD2560" s="1">
        <v>52</v>
      </c>
      <c r="AK2560" s="7">
        <f t="shared" si="1408"/>
        <v>4</v>
      </c>
      <c r="AL2560" s="7">
        <f t="shared" si="1409"/>
        <v>8</v>
      </c>
      <c r="AM2560" s="7">
        <f t="shared" si="1410"/>
        <v>8</v>
      </c>
      <c r="AN2560" s="2">
        <f t="shared" si="1411"/>
        <v>2.3163090943611162E-2</v>
      </c>
      <c r="AO2560" s="2">
        <f t="shared" si="1412"/>
        <v>3.7972280235428137E-3</v>
      </c>
      <c r="AP2560" s="2">
        <f t="shared" si="1413"/>
        <v>3.7972280235428137E-3</v>
      </c>
      <c r="AR2560" t="str">
        <f t="shared" si="1414"/>
        <v>Preston</v>
      </c>
      <c r="AS2560" t="s">
        <v>1592</v>
      </c>
      <c r="AT2560" s="184">
        <v>1</v>
      </c>
      <c r="AV2560" s="97">
        <v>54</v>
      </c>
      <c r="AW2560" s="99">
        <v>77</v>
      </c>
      <c r="AX2560" s="105">
        <f t="shared" si="1415"/>
        <v>54077</v>
      </c>
      <c r="AZ2560" s="7" t="s">
        <v>2951</v>
      </c>
      <c r="BA2560" t="s">
        <v>3184</v>
      </c>
      <c r="BV2560" s="224">
        <v>8</v>
      </c>
    </row>
    <row r="2561" spans="1:74" hidden="1" outlineLevel="1">
      <c r="A2561" t="s">
        <v>604</v>
      </c>
      <c r="B2561" t="s">
        <v>1592</v>
      </c>
      <c r="C2561" s="1">
        <f t="shared" si="1400"/>
        <v>8551</v>
      </c>
      <c r="D2561" s="7">
        <f>IF(R2561&gt;0,RANK(R2561,(R2561:T2561,U2561:AI2561)),0)</f>
        <v>3</v>
      </c>
      <c r="E2561" s="7">
        <f>IF(S2561&gt;0,RANK(S2561,(R2561:T2561,U2561:AI2561)),0)</f>
        <v>7</v>
      </c>
      <c r="F2561" s="7">
        <f>IF(T2561&gt;0,RANK(T2561,(R2561:T2561,U2561:AI2561)),0)</f>
        <v>5</v>
      </c>
      <c r="G2561" s="7">
        <f>IF(U2561&gt;0,RANK(U2561,(R2561:T2561,U2561:AI2561)),0)</f>
        <v>2</v>
      </c>
      <c r="H2561" s="7">
        <f t="shared" si="1401"/>
        <v>1</v>
      </c>
      <c r="I2561" s="49">
        <f t="shared" si="1402"/>
        <v>5579</v>
      </c>
      <c r="J2561" s="177">
        <f t="shared" si="1399"/>
        <v>0.65243831130861885</v>
      </c>
      <c r="K2561" s="2"/>
      <c r="L2561" s="2">
        <f t="shared" si="1403"/>
        <v>7.940591743655713E-2</v>
      </c>
      <c r="M2561" s="2">
        <f t="shared" si="1404"/>
        <v>9.8234124663782018E-3</v>
      </c>
      <c r="N2561" s="2">
        <f t="shared" si="1405"/>
        <v>1.5202900245585311E-2</v>
      </c>
      <c r="O2561" s="2">
        <f t="shared" si="1406"/>
        <v>9.8701906209800017E-2</v>
      </c>
      <c r="P2561" s="2">
        <f t="shared" si="1407"/>
        <v>0.75114021751841886</v>
      </c>
      <c r="Q2561" s="2">
        <f t="shared" si="1380"/>
        <v>4.5725646123260466E-2</v>
      </c>
      <c r="R2561" s="1">
        <v>679</v>
      </c>
      <c r="S2561" s="1">
        <v>84</v>
      </c>
      <c r="T2561" s="1">
        <v>130</v>
      </c>
      <c r="U2561" s="1">
        <v>844</v>
      </c>
      <c r="V2561" s="1">
        <v>6423</v>
      </c>
      <c r="W2561" s="1">
        <v>198</v>
      </c>
      <c r="X2561" s="1">
        <v>19</v>
      </c>
      <c r="Y2561" s="1">
        <v>19</v>
      </c>
      <c r="Z2561" s="1">
        <v>52</v>
      </c>
      <c r="AC2561" s="1">
        <f t="shared" si="1398"/>
        <v>2</v>
      </c>
      <c r="AD2561" s="1">
        <v>101</v>
      </c>
      <c r="AK2561" s="7">
        <f t="shared" si="1408"/>
        <v>4</v>
      </c>
      <c r="AL2561" s="7">
        <f t="shared" si="1409"/>
        <v>8</v>
      </c>
      <c r="AM2561" s="7">
        <f t="shared" si="1410"/>
        <v>8</v>
      </c>
      <c r="AN2561" s="2">
        <f t="shared" si="1411"/>
        <v>2.3155186527891475E-2</v>
      </c>
      <c r="AO2561" s="2">
        <f t="shared" si="1412"/>
        <v>2.2219623435855455E-3</v>
      </c>
      <c r="AP2561" s="2">
        <f t="shared" si="1413"/>
        <v>2.2219623435855455E-3</v>
      </c>
      <c r="AR2561" t="str">
        <f t="shared" si="1414"/>
        <v>Putnam</v>
      </c>
      <c r="AS2561" t="s">
        <v>1592</v>
      </c>
      <c r="AT2561" s="184">
        <v>2</v>
      </c>
      <c r="AV2561" s="97">
        <v>54</v>
      </c>
      <c r="AW2561" s="99">
        <v>79</v>
      </c>
      <c r="AX2561" s="105">
        <f t="shared" si="1415"/>
        <v>54079</v>
      </c>
      <c r="AZ2561" s="7" t="s">
        <v>2951</v>
      </c>
      <c r="BA2561" t="s">
        <v>3184</v>
      </c>
      <c r="BV2561" s="224">
        <v>2</v>
      </c>
    </row>
    <row r="2562" spans="1:74" hidden="1" outlineLevel="1">
      <c r="A2562" t="s">
        <v>1468</v>
      </c>
      <c r="B2562" t="s">
        <v>1592</v>
      </c>
      <c r="C2562" s="1">
        <f t="shared" si="1400"/>
        <v>9154</v>
      </c>
      <c r="D2562" s="7">
        <f>IF(R2562&gt;0,RANK(R2562,(R2562:T2562,U2562:AI2562)),0)</f>
        <v>3</v>
      </c>
      <c r="E2562" s="7">
        <f>IF(S2562&gt;0,RANK(S2562,(R2562:T2562,U2562:AI2562)),0)</f>
        <v>8</v>
      </c>
      <c r="F2562" s="7">
        <f>IF(T2562&gt;0,RANK(T2562,(R2562:T2562,U2562:AI2562)),0)</f>
        <v>5</v>
      </c>
      <c r="G2562" s="7">
        <f>IF(U2562&gt;0,RANK(U2562,(R2562:T2562,U2562:AI2562)),0)</f>
        <v>2</v>
      </c>
      <c r="H2562" s="7">
        <f t="shared" si="1401"/>
        <v>1</v>
      </c>
      <c r="I2562" s="49">
        <f t="shared" si="1402"/>
        <v>6684</v>
      </c>
      <c r="J2562" s="177">
        <f t="shared" si="1399"/>
        <v>0.73017260214114044</v>
      </c>
      <c r="K2562" s="2"/>
      <c r="L2562" s="2">
        <f t="shared" si="1403"/>
        <v>3.7251474765130001E-2</v>
      </c>
      <c r="M2562" s="2">
        <f t="shared" si="1404"/>
        <v>7.7561721651736946E-3</v>
      </c>
      <c r="N2562" s="2">
        <f t="shared" si="1405"/>
        <v>1.1033428009613284E-2</v>
      </c>
      <c r="O2562" s="2">
        <f t="shared" si="1406"/>
        <v>8.3897749617653491E-2</v>
      </c>
      <c r="P2562" s="2">
        <f t="shared" si="1407"/>
        <v>0.81407035175879394</v>
      </c>
      <c r="Q2562" s="2">
        <f t="shared" si="1380"/>
        <v>4.5990823683635607E-2</v>
      </c>
      <c r="R2562" s="1">
        <v>341</v>
      </c>
      <c r="S2562" s="1">
        <v>71</v>
      </c>
      <c r="T2562" s="1">
        <v>101</v>
      </c>
      <c r="U2562" s="1">
        <v>768</v>
      </c>
      <c r="V2562" s="1">
        <v>7452</v>
      </c>
      <c r="W2562" s="1">
        <v>188</v>
      </c>
      <c r="X2562" s="1">
        <v>30</v>
      </c>
      <c r="Y2562" s="1">
        <v>21</v>
      </c>
      <c r="Z2562" s="1">
        <v>76</v>
      </c>
      <c r="AC2562" s="1">
        <f t="shared" si="1398"/>
        <v>5</v>
      </c>
      <c r="AD2562" s="1">
        <v>101</v>
      </c>
      <c r="AK2562" s="7">
        <f t="shared" si="1408"/>
        <v>4</v>
      </c>
      <c r="AL2562" s="7">
        <f t="shared" si="1409"/>
        <v>8</v>
      </c>
      <c r="AM2562" s="7">
        <f t="shared" si="1410"/>
        <v>9</v>
      </c>
      <c r="AN2562" s="2">
        <f t="shared" si="1411"/>
        <v>2.0537469958488094E-2</v>
      </c>
      <c r="AO2562" s="2">
        <f t="shared" si="1412"/>
        <v>3.2772558444395892E-3</v>
      </c>
      <c r="AP2562" s="2">
        <f t="shared" si="1413"/>
        <v>2.2940790911077126E-3</v>
      </c>
      <c r="AR2562" t="str">
        <f t="shared" si="1414"/>
        <v>Raleigh</v>
      </c>
      <c r="AS2562" t="s">
        <v>1592</v>
      </c>
      <c r="AT2562" s="184">
        <v>3</v>
      </c>
      <c r="AV2562" s="97">
        <v>54</v>
      </c>
      <c r="AW2562" s="99">
        <v>81</v>
      </c>
      <c r="AX2562" s="105">
        <f t="shared" si="1415"/>
        <v>54081</v>
      </c>
      <c r="AZ2562" s="7" t="s">
        <v>2951</v>
      </c>
      <c r="BA2562" t="s">
        <v>3184</v>
      </c>
      <c r="BV2562" s="224">
        <v>5</v>
      </c>
    </row>
    <row r="2563" spans="1:74" hidden="1" outlineLevel="1">
      <c r="A2563" t="s">
        <v>971</v>
      </c>
      <c r="B2563" t="s">
        <v>1592</v>
      </c>
      <c r="C2563" s="1">
        <f t="shared" si="1400"/>
        <v>2839</v>
      </c>
      <c r="D2563" s="7">
        <f>IF(R2563&gt;0,RANK(R2563,(R2563:T2563,U2563:AI2563)),0)</f>
        <v>3</v>
      </c>
      <c r="E2563" s="7">
        <f>IF(S2563&gt;0,RANK(S2563,(R2563:T2563,U2563:AI2563)),0)</f>
        <v>7</v>
      </c>
      <c r="F2563" s="7">
        <f>IF(T2563&gt;0,RANK(T2563,(R2563:T2563,U2563:AI2563)),0)</f>
        <v>5</v>
      </c>
      <c r="G2563" s="7">
        <f>IF(U2563&gt;0,RANK(U2563,(R2563:T2563,U2563:AI2563)),0)</f>
        <v>2</v>
      </c>
      <c r="H2563" s="7">
        <f t="shared" si="1401"/>
        <v>1</v>
      </c>
      <c r="I2563" s="49">
        <f t="shared" si="1402"/>
        <v>1932</v>
      </c>
      <c r="J2563" s="177">
        <f t="shared" si="1399"/>
        <v>0.68052131032053542</v>
      </c>
      <c r="K2563" s="2"/>
      <c r="L2563" s="2">
        <f t="shared" si="1403"/>
        <v>5.1426558647411059E-2</v>
      </c>
      <c r="M2563" s="2">
        <f t="shared" si="1404"/>
        <v>1.0214864388869321E-2</v>
      </c>
      <c r="N2563" s="2">
        <f t="shared" si="1405"/>
        <v>1.3384994716449454E-2</v>
      </c>
      <c r="O2563" s="2">
        <f t="shared" si="1406"/>
        <v>9.8626276858048603E-2</v>
      </c>
      <c r="P2563" s="2">
        <f t="shared" si="1407"/>
        <v>0.77914758717858401</v>
      </c>
      <c r="Q2563" s="2">
        <f t="shared" si="1380"/>
        <v>4.7199718210637509E-2</v>
      </c>
      <c r="R2563" s="1">
        <v>146</v>
      </c>
      <c r="S2563" s="1">
        <v>29</v>
      </c>
      <c r="T2563" s="1">
        <v>38</v>
      </c>
      <c r="U2563" s="1">
        <v>280</v>
      </c>
      <c r="V2563" s="1">
        <v>2212</v>
      </c>
      <c r="W2563" s="1">
        <v>58</v>
      </c>
      <c r="X2563" s="1">
        <v>9</v>
      </c>
      <c r="Y2563" s="1">
        <v>11</v>
      </c>
      <c r="Z2563" s="1">
        <v>20</v>
      </c>
      <c r="AC2563" s="1">
        <f t="shared" si="1398"/>
        <v>4</v>
      </c>
      <c r="AD2563" s="1">
        <v>32</v>
      </c>
      <c r="AK2563" s="7">
        <f t="shared" si="1408"/>
        <v>4</v>
      </c>
      <c r="AL2563" s="7">
        <f t="shared" si="1409"/>
        <v>9</v>
      </c>
      <c r="AM2563" s="7">
        <f t="shared" si="1410"/>
        <v>8</v>
      </c>
      <c r="AN2563" s="2">
        <f t="shared" si="1411"/>
        <v>2.0429728777738642E-2</v>
      </c>
      <c r="AO2563" s="2">
        <f t="shared" si="1412"/>
        <v>3.1701303275801338E-3</v>
      </c>
      <c r="AP2563" s="2">
        <f t="shared" si="1413"/>
        <v>3.8746037337090526E-3</v>
      </c>
      <c r="AR2563" t="str">
        <f t="shared" si="1414"/>
        <v>Randolph</v>
      </c>
      <c r="AS2563" t="s">
        <v>1592</v>
      </c>
      <c r="AT2563" s="184">
        <v>2</v>
      </c>
      <c r="AV2563" s="97">
        <v>54</v>
      </c>
      <c r="AW2563" s="99">
        <v>83</v>
      </c>
      <c r="AX2563" s="105">
        <f t="shared" si="1415"/>
        <v>54083</v>
      </c>
      <c r="AZ2563" s="7" t="s">
        <v>2951</v>
      </c>
      <c r="BA2563" t="s">
        <v>3184</v>
      </c>
      <c r="BV2563" s="224">
        <v>4</v>
      </c>
    </row>
    <row r="2564" spans="1:74" hidden="1" outlineLevel="1">
      <c r="A2564" t="s">
        <v>2497</v>
      </c>
      <c r="B2564" t="s">
        <v>1592</v>
      </c>
      <c r="C2564" s="1">
        <f t="shared" si="1400"/>
        <v>2215</v>
      </c>
      <c r="D2564" s="7">
        <f>IF(R2564&gt;0,RANK(R2564,(R2564:T2564,U2564:AI2564)),0)</f>
        <v>3</v>
      </c>
      <c r="E2564" s="7">
        <f>IF(S2564&gt;0,RANK(S2564,(R2564:T2564,U2564:AI2564)),0)</f>
        <v>5</v>
      </c>
      <c r="F2564" s="7">
        <f>IF(T2564&gt;0,RANK(T2564,(R2564:T2564,U2564:AI2564)),0)</f>
        <v>6</v>
      </c>
      <c r="G2564" s="7">
        <f>IF(U2564&gt;0,RANK(U2564,(R2564:T2564,U2564:AI2564)),0)</f>
        <v>2</v>
      </c>
      <c r="H2564" s="7">
        <f t="shared" si="1401"/>
        <v>1</v>
      </c>
      <c r="I2564" s="49">
        <f t="shared" si="1402"/>
        <v>1584</v>
      </c>
      <c r="J2564" s="177">
        <f t="shared" si="1399"/>
        <v>0.71512415349887137</v>
      </c>
      <c r="K2564" s="2"/>
      <c r="L2564" s="2">
        <f t="shared" si="1403"/>
        <v>5.3273137697516931E-2</v>
      </c>
      <c r="M2564" s="2">
        <f t="shared" si="1404"/>
        <v>1.7155756207674944E-2</v>
      </c>
      <c r="N2564" s="2">
        <f t="shared" si="1405"/>
        <v>1.0835214446952596E-2</v>
      </c>
      <c r="O2564" s="2">
        <f t="shared" si="1406"/>
        <v>7.6297968397291194E-2</v>
      </c>
      <c r="P2564" s="2">
        <f t="shared" si="1407"/>
        <v>0.79142212189616257</v>
      </c>
      <c r="Q2564" s="2">
        <f t="shared" si="1380"/>
        <v>5.1015801354401757E-2</v>
      </c>
      <c r="R2564" s="1">
        <v>118</v>
      </c>
      <c r="S2564" s="1">
        <v>38</v>
      </c>
      <c r="T2564" s="1">
        <v>24</v>
      </c>
      <c r="U2564" s="1">
        <v>169</v>
      </c>
      <c r="V2564" s="1">
        <v>1753</v>
      </c>
      <c r="W2564" s="1">
        <v>60</v>
      </c>
      <c r="X2564" s="1">
        <v>9</v>
      </c>
      <c r="Y2564" s="1">
        <v>13</v>
      </c>
      <c r="Z2564" s="1">
        <v>14</v>
      </c>
      <c r="AC2564" s="1">
        <f t="shared" si="1398"/>
        <v>3</v>
      </c>
      <c r="AD2564" s="1">
        <v>14</v>
      </c>
      <c r="AK2564" s="7">
        <f t="shared" si="1408"/>
        <v>4</v>
      </c>
      <c r="AL2564" s="7">
        <f t="shared" si="1409"/>
        <v>9</v>
      </c>
      <c r="AM2564" s="7">
        <f t="shared" si="1410"/>
        <v>8</v>
      </c>
      <c r="AN2564" s="2">
        <f t="shared" si="1411"/>
        <v>2.7088036117381489E-2</v>
      </c>
      <c r="AO2564" s="2">
        <f t="shared" si="1412"/>
        <v>4.0632054176072234E-3</v>
      </c>
      <c r="AP2564" s="2">
        <f t="shared" si="1413"/>
        <v>5.8690744920993224E-3</v>
      </c>
      <c r="AR2564" t="str">
        <f t="shared" si="1414"/>
        <v>Ritchie</v>
      </c>
      <c r="AS2564" t="s">
        <v>1592</v>
      </c>
      <c r="AT2564" s="184">
        <v>1</v>
      </c>
      <c r="AV2564" s="97">
        <v>54</v>
      </c>
      <c r="AW2564" s="99">
        <v>85</v>
      </c>
      <c r="AX2564" s="105">
        <f t="shared" si="1415"/>
        <v>54085</v>
      </c>
      <c r="AZ2564" s="7" t="s">
        <v>2951</v>
      </c>
      <c r="BA2564" t="s">
        <v>3184</v>
      </c>
      <c r="BV2564" s="224">
        <v>3</v>
      </c>
    </row>
    <row r="2565" spans="1:74" hidden="1" outlineLevel="1">
      <c r="A2565" t="s">
        <v>2391</v>
      </c>
      <c r="B2565" t="s">
        <v>1592</v>
      </c>
      <c r="C2565" s="1">
        <f t="shared" si="1400"/>
        <v>1902</v>
      </c>
      <c r="D2565" s="7">
        <f>IF(R2565&gt;0,RANK(R2565,(R2565:T2565,U2565:AI2565)),0)</f>
        <v>3</v>
      </c>
      <c r="E2565" s="7">
        <f>IF(S2565&gt;0,RANK(S2565,(R2565:T2565,U2565:AI2565)),0)</f>
        <v>7</v>
      </c>
      <c r="F2565" s="7">
        <f>IF(T2565&gt;0,RANK(T2565,(R2565:T2565,U2565:AI2565)),0)</f>
        <v>6</v>
      </c>
      <c r="G2565" s="7">
        <f>IF(U2565&gt;0,RANK(U2565,(R2565:T2565,U2565:AI2565)),0)</f>
        <v>2</v>
      </c>
      <c r="H2565" s="7">
        <f t="shared" si="1401"/>
        <v>1</v>
      </c>
      <c r="I2565" s="49">
        <f t="shared" si="1402"/>
        <v>1296</v>
      </c>
      <c r="J2565" s="177">
        <f t="shared" si="1399"/>
        <v>0.68138801261829651</v>
      </c>
      <c r="K2565" s="2"/>
      <c r="L2565" s="2">
        <f t="shared" si="1403"/>
        <v>8.4647739221871715E-2</v>
      </c>
      <c r="M2565" s="2">
        <f t="shared" si="1404"/>
        <v>9.9894847528916933E-3</v>
      </c>
      <c r="N2565" s="2">
        <f t="shared" si="1405"/>
        <v>1.2092534174553101E-2</v>
      </c>
      <c r="O2565" s="2">
        <f t="shared" si="1406"/>
        <v>8.5699263932702413E-2</v>
      </c>
      <c r="P2565" s="2">
        <f t="shared" si="1407"/>
        <v>0.76708727655099895</v>
      </c>
      <c r="Q2565" s="2">
        <f t="shared" si="1380"/>
        <v>4.0483701366981983E-2</v>
      </c>
      <c r="R2565" s="1">
        <v>161</v>
      </c>
      <c r="S2565" s="1">
        <v>19</v>
      </c>
      <c r="T2565" s="1">
        <v>23</v>
      </c>
      <c r="U2565" s="1">
        <v>163</v>
      </c>
      <c r="V2565" s="1">
        <v>1459</v>
      </c>
      <c r="W2565" s="1">
        <v>26</v>
      </c>
      <c r="X2565" s="1">
        <v>3</v>
      </c>
      <c r="Y2565" s="1">
        <v>8</v>
      </c>
      <c r="Z2565" s="1">
        <v>14</v>
      </c>
      <c r="AC2565" s="1">
        <f t="shared" si="1398"/>
        <v>2</v>
      </c>
      <c r="AD2565" s="1">
        <v>24</v>
      </c>
      <c r="AK2565" s="7">
        <f t="shared" si="1408"/>
        <v>4</v>
      </c>
      <c r="AL2565" s="7">
        <f t="shared" si="1409"/>
        <v>9</v>
      </c>
      <c r="AM2565" s="7">
        <f t="shared" si="1410"/>
        <v>8</v>
      </c>
      <c r="AN2565" s="2">
        <f t="shared" si="1411"/>
        <v>1.3669821240799159E-2</v>
      </c>
      <c r="AO2565" s="2">
        <f t="shared" si="1412"/>
        <v>1.5772870662460567E-3</v>
      </c>
      <c r="AP2565" s="2">
        <f t="shared" si="1413"/>
        <v>4.206098843322818E-3</v>
      </c>
      <c r="AR2565" t="str">
        <f t="shared" si="1414"/>
        <v>Roane</v>
      </c>
      <c r="AS2565" t="s">
        <v>1592</v>
      </c>
      <c r="AT2565" s="184">
        <v>2</v>
      </c>
      <c r="AV2565" s="97">
        <v>54</v>
      </c>
      <c r="AW2565" s="99">
        <v>87</v>
      </c>
      <c r="AX2565" s="105">
        <f t="shared" si="1415"/>
        <v>54087</v>
      </c>
      <c r="AZ2565" s="7" t="s">
        <v>2951</v>
      </c>
      <c r="BA2565" t="s">
        <v>3184</v>
      </c>
      <c r="BV2565" s="224">
        <v>2</v>
      </c>
    </row>
    <row r="2566" spans="1:74" hidden="1" outlineLevel="1">
      <c r="A2566" t="s">
        <v>506</v>
      </c>
      <c r="B2566" t="s">
        <v>1592</v>
      </c>
      <c r="C2566" s="1">
        <f t="shared" si="1400"/>
        <v>1294</v>
      </c>
      <c r="D2566" s="7">
        <f>IF(R2566&gt;0,RANK(R2566,(R2566:T2566,U2566:AI2566)),0)</f>
        <v>3</v>
      </c>
      <c r="E2566" s="7">
        <f>IF(S2566&gt;0,RANK(S2566,(R2566:T2566,U2566:AI2566)),0)</f>
        <v>6</v>
      </c>
      <c r="F2566" s="7">
        <f>IF(T2566&gt;0,RANK(T2566,(R2566:T2566,U2566:AI2566)),0)</f>
        <v>8</v>
      </c>
      <c r="G2566" s="7">
        <f>IF(U2566&gt;0,RANK(U2566,(R2566:T2566,U2566:AI2566)),0)</f>
        <v>2</v>
      </c>
      <c r="H2566" s="7">
        <f t="shared" si="1401"/>
        <v>1</v>
      </c>
      <c r="I2566" s="49">
        <f t="shared" si="1402"/>
        <v>789</v>
      </c>
      <c r="J2566" s="177">
        <f t="shared" si="1399"/>
        <v>0.60973724884080371</v>
      </c>
      <c r="K2566" s="2"/>
      <c r="L2566" s="2">
        <f t="shared" si="1403"/>
        <v>4.945904173106646E-2</v>
      </c>
      <c r="M2566" s="2">
        <f t="shared" si="1404"/>
        <v>1.7774343122102011E-2</v>
      </c>
      <c r="N2566" s="2">
        <f t="shared" si="1405"/>
        <v>1.0046367851622875E-2</v>
      </c>
      <c r="O2566" s="2">
        <f t="shared" si="1406"/>
        <v>0.12055641421947449</v>
      </c>
      <c r="P2566" s="2">
        <f t="shared" si="1407"/>
        <v>0.73029366306027821</v>
      </c>
      <c r="Q2566" s="2">
        <f t="shared" si="1380"/>
        <v>7.1870170015456036E-2</v>
      </c>
      <c r="R2566" s="1">
        <v>64</v>
      </c>
      <c r="S2566" s="1">
        <v>23</v>
      </c>
      <c r="T2566" s="1">
        <v>13</v>
      </c>
      <c r="U2566" s="1">
        <v>156</v>
      </c>
      <c r="V2566" s="1">
        <v>945</v>
      </c>
      <c r="W2566" s="1">
        <v>39</v>
      </c>
      <c r="X2566" s="1">
        <v>2</v>
      </c>
      <c r="Y2566" s="1">
        <v>5</v>
      </c>
      <c r="Z2566" s="1">
        <v>16</v>
      </c>
      <c r="AC2566" s="1">
        <f t="shared" si="1398"/>
        <v>4</v>
      </c>
      <c r="AD2566" s="1">
        <v>27</v>
      </c>
      <c r="AK2566" s="7">
        <f t="shared" si="1408"/>
        <v>4</v>
      </c>
      <c r="AL2566" s="7">
        <f t="shared" si="1409"/>
        <v>9</v>
      </c>
      <c r="AM2566" s="7">
        <f t="shared" si="1410"/>
        <v>8</v>
      </c>
      <c r="AN2566" s="2">
        <f t="shared" si="1411"/>
        <v>3.0139103554868624E-2</v>
      </c>
      <c r="AO2566" s="2">
        <f t="shared" si="1412"/>
        <v>1.5455950540958269E-3</v>
      </c>
      <c r="AP2566" s="2">
        <f t="shared" si="1413"/>
        <v>3.8639876352395673E-3</v>
      </c>
      <c r="AR2566" t="str">
        <f t="shared" si="1414"/>
        <v>Summers</v>
      </c>
      <c r="AS2566" t="s">
        <v>1592</v>
      </c>
      <c r="AT2566" s="184">
        <v>3</v>
      </c>
      <c r="AV2566" s="97">
        <v>54</v>
      </c>
      <c r="AW2566" s="99">
        <v>89</v>
      </c>
      <c r="AX2566" s="105">
        <f t="shared" si="1415"/>
        <v>54089</v>
      </c>
      <c r="AZ2566" s="7" t="s">
        <v>2951</v>
      </c>
      <c r="BA2566" t="s">
        <v>3184</v>
      </c>
      <c r="BV2566" s="224">
        <v>4</v>
      </c>
    </row>
    <row r="2567" spans="1:74" hidden="1" outlineLevel="1">
      <c r="A2567" t="s">
        <v>3193</v>
      </c>
      <c r="B2567" t="s">
        <v>1592</v>
      </c>
      <c r="C2567" s="1">
        <f t="shared" si="1400"/>
        <v>2084</v>
      </c>
      <c r="D2567" s="7">
        <f>IF(R2567&gt;0,RANK(R2567,(R2567:T2567,U2567:AI2567)),0)</f>
        <v>3</v>
      </c>
      <c r="E2567" s="7">
        <f>IF(S2567&gt;0,RANK(S2567,(R2567:T2567,U2567:AI2567)),0)</f>
        <v>5</v>
      </c>
      <c r="F2567" s="7">
        <f>IF(T2567&gt;0,RANK(T2567,(R2567:T2567,U2567:AI2567)),0)</f>
        <v>7</v>
      </c>
      <c r="G2567" s="7">
        <f>IF(U2567&gt;0,RANK(U2567,(R2567:T2567,U2567:AI2567)),0)</f>
        <v>2</v>
      </c>
      <c r="H2567" s="7">
        <f t="shared" si="1401"/>
        <v>1</v>
      </c>
      <c r="I2567" s="49">
        <f t="shared" si="1402"/>
        <v>1490</v>
      </c>
      <c r="J2567" s="177">
        <f t="shared" si="1399"/>
        <v>0.71497120921305179</v>
      </c>
      <c r="K2567" s="2"/>
      <c r="L2567" s="2">
        <f t="shared" si="1403"/>
        <v>4.894433781190019E-2</v>
      </c>
      <c r="M2567" s="2">
        <f t="shared" si="1404"/>
        <v>1.1036468330134356E-2</v>
      </c>
      <c r="N2567" s="2">
        <f t="shared" si="1405"/>
        <v>9.1170825335892512E-3</v>
      </c>
      <c r="O2567" s="2">
        <f t="shared" si="1406"/>
        <v>8.0134357005758161E-2</v>
      </c>
      <c r="P2567" s="2">
        <f t="shared" si="1407"/>
        <v>0.79510556621881001</v>
      </c>
      <c r="Q2567" s="2">
        <f t="shared" si="1380"/>
        <v>5.5662188099808052E-2</v>
      </c>
      <c r="R2567" s="1">
        <v>102</v>
      </c>
      <c r="S2567" s="1">
        <v>23</v>
      </c>
      <c r="T2567" s="1">
        <v>19</v>
      </c>
      <c r="U2567" s="1">
        <v>167</v>
      </c>
      <c r="V2567" s="1">
        <v>1657</v>
      </c>
      <c r="W2567" s="1">
        <v>63</v>
      </c>
      <c r="X2567" s="1">
        <v>6</v>
      </c>
      <c r="Y2567" s="1">
        <v>7</v>
      </c>
      <c r="Z2567" s="1">
        <v>12</v>
      </c>
      <c r="AC2567" s="1">
        <f t="shared" si="1398"/>
        <v>6</v>
      </c>
      <c r="AD2567" s="1">
        <v>22</v>
      </c>
      <c r="AK2567" s="7">
        <f t="shared" si="1408"/>
        <v>4</v>
      </c>
      <c r="AL2567" s="7">
        <f t="shared" si="1409"/>
        <v>9</v>
      </c>
      <c r="AM2567" s="7">
        <f t="shared" si="1410"/>
        <v>8</v>
      </c>
      <c r="AN2567" s="2">
        <f t="shared" si="1411"/>
        <v>3.0230326295585412E-2</v>
      </c>
      <c r="AO2567" s="2">
        <f t="shared" si="1412"/>
        <v>2.8790786948176585E-3</v>
      </c>
      <c r="AP2567" s="2">
        <f t="shared" si="1413"/>
        <v>3.3589251439539347E-3</v>
      </c>
      <c r="AR2567" t="str">
        <f t="shared" si="1414"/>
        <v>Taylor</v>
      </c>
      <c r="AS2567" t="s">
        <v>1592</v>
      </c>
      <c r="AT2567" s="184">
        <v>1</v>
      </c>
      <c r="AV2567" s="97">
        <v>54</v>
      </c>
      <c r="AW2567" s="99">
        <v>91</v>
      </c>
      <c r="AX2567" s="105">
        <f t="shared" si="1415"/>
        <v>54091</v>
      </c>
      <c r="AZ2567" s="7" t="s">
        <v>2951</v>
      </c>
      <c r="BA2567" t="s">
        <v>3184</v>
      </c>
      <c r="BV2567" s="224">
        <v>6</v>
      </c>
    </row>
    <row r="2568" spans="1:74" hidden="1" outlineLevel="1">
      <c r="A2568" t="s">
        <v>185</v>
      </c>
      <c r="B2568" t="s">
        <v>1592</v>
      </c>
      <c r="C2568" s="1">
        <f t="shared" si="1400"/>
        <v>1017</v>
      </c>
      <c r="D2568" s="7">
        <f>IF(R2568&gt;0,RANK(R2568,(R2568:T2568,U2568:AI2568)),0)</f>
        <v>3</v>
      </c>
      <c r="E2568" s="7">
        <f>IF(S2568&gt;0,RANK(S2568,(R2568:T2568,U2568:AI2568)),0)</f>
        <v>4</v>
      </c>
      <c r="F2568" s="7">
        <f>IF(T2568&gt;0,RANK(T2568,(R2568:T2568,U2568:AI2568)),0)</f>
        <v>7</v>
      </c>
      <c r="G2568" s="7">
        <f>IF(U2568&gt;0,RANK(U2568,(R2568:T2568,U2568:AI2568)),0)</f>
        <v>2</v>
      </c>
      <c r="H2568" s="7">
        <f t="shared" si="1401"/>
        <v>1</v>
      </c>
      <c r="I2568" s="49">
        <f t="shared" si="1402"/>
        <v>705</v>
      </c>
      <c r="J2568" s="177">
        <f t="shared" si="1399"/>
        <v>0.69321533923303835</v>
      </c>
      <c r="K2568" s="2"/>
      <c r="L2568" s="2">
        <f t="shared" si="1403"/>
        <v>5.6047197640117993E-2</v>
      </c>
      <c r="M2568" s="2">
        <f t="shared" si="1404"/>
        <v>1.8682399213372666E-2</v>
      </c>
      <c r="N2568" s="2">
        <f t="shared" si="1405"/>
        <v>7.8662733529990172E-3</v>
      </c>
      <c r="O2568" s="2">
        <f t="shared" si="1406"/>
        <v>9.1445427728613568E-2</v>
      </c>
      <c r="P2568" s="2">
        <f t="shared" si="1407"/>
        <v>0.78466076696165188</v>
      </c>
      <c r="Q2568" s="2">
        <f t="shared" si="1380"/>
        <v>4.1297935103244865E-2</v>
      </c>
      <c r="R2568" s="1">
        <v>57</v>
      </c>
      <c r="S2568" s="1">
        <v>19</v>
      </c>
      <c r="T2568" s="1">
        <v>8</v>
      </c>
      <c r="U2568" s="1">
        <v>93</v>
      </c>
      <c r="V2568" s="1">
        <v>798</v>
      </c>
      <c r="W2568" s="1">
        <v>15</v>
      </c>
      <c r="X2568" s="1">
        <v>3</v>
      </c>
      <c r="Y2568" s="1">
        <v>4</v>
      </c>
      <c r="Z2568" s="1">
        <v>12</v>
      </c>
      <c r="AC2568" s="1">
        <f t="shared" si="1398"/>
        <v>0</v>
      </c>
      <c r="AD2568" s="1">
        <v>8</v>
      </c>
      <c r="AK2568" s="7">
        <f t="shared" si="1408"/>
        <v>5</v>
      </c>
      <c r="AL2568" s="7">
        <f t="shared" si="1409"/>
        <v>9</v>
      </c>
      <c r="AM2568" s="7">
        <f t="shared" si="1410"/>
        <v>8</v>
      </c>
      <c r="AN2568" s="2">
        <f t="shared" si="1411"/>
        <v>1.4749262536873156E-2</v>
      </c>
      <c r="AO2568" s="2">
        <f t="shared" si="1412"/>
        <v>2.9498525073746312E-3</v>
      </c>
      <c r="AP2568" s="2">
        <f t="shared" si="1413"/>
        <v>3.9331366764995086E-3</v>
      </c>
      <c r="AR2568" t="str">
        <f t="shared" si="1414"/>
        <v>Tucker</v>
      </c>
      <c r="AS2568" t="s">
        <v>1592</v>
      </c>
      <c r="AT2568" s="184">
        <v>1</v>
      </c>
      <c r="AV2568" s="97">
        <v>54</v>
      </c>
      <c r="AW2568" s="99">
        <v>93</v>
      </c>
      <c r="AX2568" s="105">
        <f t="shared" si="1415"/>
        <v>54093</v>
      </c>
      <c r="AZ2568" s="7" t="s">
        <v>2951</v>
      </c>
      <c r="BA2568" t="s">
        <v>3184</v>
      </c>
      <c r="BV2568" s="224">
        <v>0</v>
      </c>
    </row>
    <row r="2569" spans="1:74" hidden="1" outlineLevel="1">
      <c r="A2569" t="s">
        <v>225</v>
      </c>
      <c r="B2569" t="s">
        <v>1592</v>
      </c>
      <c r="C2569" s="1">
        <f t="shared" si="1400"/>
        <v>1732</v>
      </c>
      <c r="D2569" s="7">
        <f>IF(R2569&gt;0,RANK(R2569,(R2569:T2569,U2569:AI2569)),0)</f>
        <v>3</v>
      </c>
      <c r="E2569" s="7">
        <f>IF(S2569&gt;0,RANK(S2569,(R2569:T2569,U2569:AI2569)),0)</f>
        <v>6</v>
      </c>
      <c r="F2569" s="7">
        <f>IF(T2569&gt;0,RANK(T2569,(R2569:T2569,U2569:AI2569)),0)</f>
        <v>5</v>
      </c>
      <c r="G2569" s="7">
        <f>IF(U2569&gt;0,RANK(U2569,(R2569:T2569,U2569:AI2569)),0)</f>
        <v>2</v>
      </c>
      <c r="H2569" s="7">
        <f t="shared" si="1401"/>
        <v>1</v>
      </c>
      <c r="I2569" s="49">
        <f t="shared" si="1402"/>
        <v>1225</v>
      </c>
      <c r="J2569" s="177">
        <f t="shared" si="1399"/>
        <v>0.70727482678983833</v>
      </c>
      <c r="K2569" s="2"/>
      <c r="L2569" s="2">
        <f t="shared" si="1403"/>
        <v>6.5819861431870672E-2</v>
      </c>
      <c r="M2569" s="2">
        <f t="shared" si="1404"/>
        <v>1.0392609699769052E-2</v>
      </c>
      <c r="N2569" s="2">
        <f t="shared" si="1405"/>
        <v>1.0969976905311778E-2</v>
      </c>
      <c r="O2569" s="2">
        <f t="shared" si="1406"/>
        <v>8.429561200923788E-2</v>
      </c>
      <c r="P2569" s="2">
        <f t="shared" si="1407"/>
        <v>0.79157043879907618</v>
      </c>
      <c r="Q2569" s="2">
        <f t="shared" si="1380"/>
        <v>3.6951501154734445E-2</v>
      </c>
      <c r="R2569" s="1">
        <v>114</v>
      </c>
      <c r="S2569" s="1">
        <v>18</v>
      </c>
      <c r="T2569" s="1">
        <v>19</v>
      </c>
      <c r="U2569" s="1">
        <v>146</v>
      </c>
      <c r="V2569" s="1">
        <v>1371</v>
      </c>
      <c r="W2569" s="1">
        <v>28</v>
      </c>
      <c r="X2569" s="1">
        <v>4</v>
      </c>
      <c r="Y2569" s="1">
        <v>8</v>
      </c>
      <c r="Z2569" s="1">
        <v>7</v>
      </c>
      <c r="AC2569" s="1">
        <f t="shared" si="1398"/>
        <v>2</v>
      </c>
      <c r="AD2569" s="1">
        <v>15</v>
      </c>
      <c r="AK2569" s="7">
        <f t="shared" si="1408"/>
        <v>4</v>
      </c>
      <c r="AL2569" s="7">
        <f t="shared" si="1409"/>
        <v>9</v>
      </c>
      <c r="AM2569" s="7">
        <f t="shared" si="1410"/>
        <v>7</v>
      </c>
      <c r="AN2569" s="2">
        <f t="shared" si="1411"/>
        <v>1.6166281755196306E-2</v>
      </c>
      <c r="AO2569" s="2">
        <f t="shared" si="1412"/>
        <v>2.3094688221709007E-3</v>
      </c>
      <c r="AP2569" s="2">
        <f t="shared" si="1413"/>
        <v>4.6189376443418013E-3</v>
      </c>
      <c r="AR2569" t="str">
        <f t="shared" si="1414"/>
        <v>Tyler</v>
      </c>
      <c r="AS2569" t="s">
        <v>1592</v>
      </c>
      <c r="AT2569" s="184">
        <v>1</v>
      </c>
      <c r="AV2569" s="97">
        <v>54</v>
      </c>
      <c r="AW2569" s="99">
        <v>95</v>
      </c>
      <c r="AX2569" s="105">
        <f t="shared" si="1415"/>
        <v>54095</v>
      </c>
      <c r="AZ2569" s="7" t="s">
        <v>2951</v>
      </c>
      <c r="BA2569" t="s">
        <v>3184</v>
      </c>
      <c r="BV2569" s="224">
        <v>2</v>
      </c>
    </row>
    <row r="2570" spans="1:74" hidden="1" outlineLevel="1">
      <c r="A2570" t="s">
        <v>2558</v>
      </c>
      <c r="B2570" t="s">
        <v>1592</v>
      </c>
      <c r="C2570" s="1">
        <f t="shared" si="1400"/>
        <v>4320</v>
      </c>
      <c r="D2570" s="7">
        <f>IF(R2570&gt;0,RANK(R2570,(R2570:T2570,U2570:AI2570)),0)</f>
        <v>3</v>
      </c>
      <c r="E2570" s="7">
        <f>IF(S2570&gt;0,RANK(S2570,(R2570:T2570,U2570:AI2570)),0)</f>
        <v>7</v>
      </c>
      <c r="F2570" s="7">
        <f>IF(T2570&gt;0,RANK(T2570,(R2570:T2570,U2570:AI2570)),0)</f>
        <v>5</v>
      </c>
      <c r="G2570" s="7">
        <f>IF(U2570&gt;0,RANK(U2570,(R2570:T2570,U2570:AI2570)),0)</f>
        <v>2</v>
      </c>
      <c r="H2570" s="7">
        <f t="shared" si="1401"/>
        <v>1</v>
      </c>
      <c r="I2570" s="49">
        <f t="shared" si="1402"/>
        <v>2887</v>
      </c>
      <c r="J2570" s="177">
        <f t="shared" si="1399"/>
        <v>0.66828703703703707</v>
      </c>
      <c r="K2570" s="2"/>
      <c r="L2570" s="2">
        <f t="shared" si="1403"/>
        <v>6.458333333333334E-2</v>
      </c>
      <c r="M2570" s="2">
        <f t="shared" si="1404"/>
        <v>1.3657407407407408E-2</v>
      </c>
      <c r="N2570" s="2">
        <f t="shared" si="1405"/>
        <v>1.4351851851851852E-2</v>
      </c>
      <c r="O2570" s="2">
        <f t="shared" si="1406"/>
        <v>9.2824074074074073E-2</v>
      </c>
      <c r="P2570" s="2">
        <f t="shared" si="1407"/>
        <v>0.76111111111111107</v>
      </c>
      <c r="Q2570" s="2">
        <f t="shared" si="1380"/>
        <v>5.3472222222222254E-2</v>
      </c>
      <c r="R2570" s="1">
        <v>279</v>
      </c>
      <c r="S2570" s="1">
        <v>59</v>
      </c>
      <c r="T2570" s="1">
        <v>62</v>
      </c>
      <c r="U2570" s="1">
        <v>401</v>
      </c>
      <c r="V2570" s="1">
        <v>3288</v>
      </c>
      <c r="W2570" s="1">
        <v>94</v>
      </c>
      <c r="X2570" s="1">
        <v>16</v>
      </c>
      <c r="Y2570" s="1">
        <v>16</v>
      </c>
      <c r="Z2570" s="1">
        <v>37</v>
      </c>
      <c r="AC2570" s="1">
        <f t="shared" si="1398"/>
        <v>6</v>
      </c>
      <c r="AD2570" s="1">
        <v>62</v>
      </c>
      <c r="AK2570" s="7">
        <f t="shared" si="1408"/>
        <v>4</v>
      </c>
      <c r="AL2570" s="7">
        <f t="shared" si="1409"/>
        <v>8</v>
      </c>
      <c r="AM2570" s="7">
        <f t="shared" si="1410"/>
        <v>8</v>
      </c>
      <c r="AN2570" s="2">
        <f t="shared" si="1411"/>
        <v>2.1759259259259259E-2</v>
      </c>
      <c r="AO2570" s="2">
        <f t="shared" si="1412"/>
        <v>3.7037037037037038E-3</v>
      </c>
      <c r="AP2570" s="2">
        <f t="shared" si="1413"/>
        <v>3.7037037037037038E-3</v>
      </c>
      <c r="AR2570" t="str">
        <f t="shared" si="1414"/>
        <v>Upshur</v>
      </c>
      <c r="AS2570" t="s">
        <v>1592</v>
      </c>
      <c r="AT2570" s="184">
        <v>2</v>
      </c>
      <c r="AV2570" s="97">
        <v>54</v>
      </c>
      <c r="AW2570" s="99">
        <v>97</v>
      </c>
      <c r="AX2570" s="105">
        <f t="shared" si="1415"/>
        <v>54097</v>
      </c>
      <c r="AZ2570" s="7" t="s">
        <v>2951</v>
      </c>
      <c r="BA2570" t="s">
        <v>3184</v>
      </c>
      <c r="BV2570" s="224">
        <v>6</v>
      </c>
    </row>
    <row r="2571" spans="1:74" hidden="1" outlineLevel="1">
      <c r="A2571" t="s">
        <v>2146</v>
      </c>
      <c r="B2571" t="s">
        <v>1592</v>
      </c>
      <c r="C2571" s="1">
        <f t="shared" si="1400"/>
        <v>3469</v>
      </c>
      <c r="D2571" s="7">
        <f>IF(R2571&gt;0,RANK(R2571,(R2571:T2571,U2571:AI2571)),0)</f>
        <v>3</v>
      </c>
      <c r="E2571" s="7">
        <f>IF(S2571&gt;0,RANK(S2571,(R2571:T2571,U2571:AI2571)),0)</f>
        <v>8</v>
      </c>
      <c r="F2571" s="7">
        <f>IF(T2571&gt;0,RANK(T2571,(R2571:T2571,U2571:AI2571)),0)</f>
        <v>6</v>
      </c>
      <c r="G2571" s="7">
        <f>IF(U2571&gt;0,RANK(U2571,(R2571:T2571,U2571:AI2571)),0)</f>
        <v>2</v>
      </c>
      <c r="H2571" s="7">
        <f t="shared" si="1401"/>
        <v>1</v>
      </c>
      <c r="I2571" s="49">
        <f t="shared" si="1402"/>
        <v>2305</v>
      </c>
      <c r="J2571" s="177">
        <f t="shared" si="1399"/>
        <v>0.66445661573940618</v>
      </c>
      <c r="K2571" s="2"/>
      <c r="L2571" s="2">
        <f t="shared" si="1403"/>
        <v>4.5546266935716347E-2</v>
      </c>
      <c r="M2571" s="2">
        <f t="shared" si="1404"/>
        <v>8.9362928797924474E-3</v>
      </c>
      <c r="N2571" s="2">
        <f t="shared" si="1405"/>
        <v>1.1818968002306141E-2</v>
      </c>
      <c r="O2571" s="2">
        <f t="shared" si="1406"/>
        <v>0.10867685211876621</v>
      </c>
      <c r="P2571" s="2">
        <f t="shared" si="1407"/>
        <v>0.77313346785817239</v>
      </c>
      <c r="Q2571" s="2">
        <f t="shared" si="1380"/>
        <v>5.1888152205246452E-2</v>
      </c>
      <c r="R2571" s="1">
        <v>158</v>
      </c>
      <c r="S2571" s="1">
        <v>31</v>
      </c>
      <c r="T2571" s="1">
        <v>41</v>
      </c>
      <c r="U2571" s="1">
        <v>377</v>
      </c>
      <c r="V2571" s="1">
        <v>2682</v>
      </c>
      <c r="W2571" s="1">
        <v>73</v>
      </c>
      <c r="X2571" s="1">
        <v>7</v>
      </c>
      <c r="Y2571" s="1">
        <v>4</v>
      </c>
      <c r="Z2571" s="1">
        <v>56</v>
      </c>
      <c r="AC2571" s="1">
        <f t="shared" si="1398"/>
        <v>2</v>
      </c>
      <c r="AD2571" s="1">
        <v>38</v>
      </c>
      <c r="AK2571" s="7">
        <f t="shared" si="1408"/>
        <v>4</v>
      </c>
      <c r="AL2571" s="7">
        <f t="shared" si="1409"/>
        <v>8</v>
      </c>
      <c r="AM2571" s="7">
        <f t="shared" si="1410"/>
        <v>9</v>
      </c>
      <c r="AN2571" s="2">
        <f t="shared" si="1411"/>
        <v>2.1043528394349958E-2</v>
      </c>
      <c r="AO2571" s="2">
        <f t="shared" si="1412"/>
        <v>2.0178725857595849E-3</v>
      </c>
      <c r="AP2571" s="2">
        <f t="shared" si="1413"/>
        <v>1.1530700490054772E-3</v>
      </c>
      <c r="AR2571" t="str">
        <f t="shared" si="1414"/>
        <v>Wayne</v>
      </c>
      <c r="AS2571" t="s">
        <v>1592</v>
      </c>
      <c r="AT2571" s="184">
        <v>3</v>
      </c>
      <c r="AV2571" s="97">
        <v>54</v>
      </c>
      <c r="AW2571" s="99">
        <v>99</v>
      </c>
      <c r="AX2571" s="105">
        <f t="shared" si="1415"/>
        <v>54099</v>
      </c>
      <c r="AZ2571" s="7" t="s">
        <v>2951</v>
      </c>
      <c r="BA2571" t="s">
        <v>3184</v>
      </c>
      <c r="BV2571" s="224">
        <v>2</v>
      </c>
    </row>
    <row r="2572" spans="1:74" hidden="1" outlineLevel="1">
      <c r="A2572" t="s">
        <v>1040</v>
      </c>
      <c r="B2572" t="s">
        <v>1592</v>
      </c>
      <c r="C2572" s="1">
        <f t="shared" si="1400"/>
        <v>505</v>
      </c>
      <c r="D2572" s="7">
        <f>IF(R2572&gt;0,RANK(R2572,(R2572:T2572,U2572:AI2572)),0)</f>
        <v>3</v>
      </c>
      <c r="E2572" s="7">
        <f>IF(S2572&gt;0,RANK(S2572,(R2572:T2572,U2572:AI2572)),0)</f>
        <v>4</v>
      </c>
      <c r="F2572" s="7">
        <f>IF(T2572&gt;0,RANK(T2572,(R2572:T2572,U2572:AI2572)),0)</f>
        <v>5</v>
      </c>
      <c r="G2572" s="7">
        <f>IF(U2572&gt;0,RANK(U2572,(R2572:T2572,U2572:AI2572)),0)</f>
        <v>2</v>
      </c>
      <c r="H2572" s="7">
        <f t="shared" si="1401"/>
        <v>1</v>
      </c>
      <c r="I2572" s="49">
        <f t="shared" si="1402"/>
        <v>399</v>
      </c>
      <c r="J2572" s="177">
        <f t="shared" si="1399"/>
        <v>0.79009900990099013</v>
      </c>
      <c r="K2572" s="2"/>
      <c r="L2572" s="2">
        <f t="shared" si="1403"/>
        <v>3.5643564356435641E-2</v>
      </c>
      <c r="M2572" s="2">
        <f t="shared" si="1404"/>
        <v>1.9801980198019802E-2</v>
      </c>
      <c r="N2572" s="2">
        <f t="shared" si="1405"/>
        <v>7.9207920792079209E-3</v>
      </c>
      <c r="O2572" s="2">
        <f t="shared" si="1406"/>
        <v>5.9405940594059403E-2</v>
      </c>
      <c r="P2572" s="2">
        <f t="shared" si="1407"/>
        <v>0.84950495049504948</v>
      </c>
      <c r="Q2572" s="2">
        <f t="shared" si="1380"/>
        <v>2.7722772277227636E-2</v>
      </c>
      <c r="R2572" s="1">
        <v>18</v>
      </c>
      <c r="S2572" s="1">
        <v>10</v>
      </c>
      <c r="T2572" s="1">
        <v>4</v>
      </c>
      <c r="U2572" s="1">
        <v>30</v>
      </c>
      <c r="V2572" s="1">
        <v>429</v>
      </c>
      <c r="W2572" s="1">
        <v>4</v>
      </c>
      <c r="X2572" s="1">
        <v>2</v>
      </c>
      <c r="Y2572" s="1">
        <v>0</v>
      </c>
      <c r="Z2572" s="1">
        <v>3</v>
      </c>
      <c r="AC2572" s="1">
        <f t="shared" si="1398"/>
        <v>1</v>
      </c>
      <c r="AD2572" s="1">
        <v>4</v>
      </c>
      <c r="AK2572" s="7">
        <f t="shared" si="1408"/>
        <v>5</v>
      </c>
      <c r="AL2572" s="7">
        <f t="shared" si="1409"/>
        <v>8</v>
      </c>
      <c r="AM2572" s="7">
        <f t="shared" si="1410"/>
        <v>0</v>
      </c>
      <c r="AN2572" s="2">
        <f t="shared" si="1411"/>
        <v>7.9207920792079209E-3</v>
      </c>
      <c r="AO2572" s="2">
        <f t="shared" si="1412"/>
        <v>3.9603960396039604E-3</v>
      </c>
      <c r="AP2572" s="2">
        <f t="shared" si="1413"/>
        <v>0</v>
      </c>
      <c r="AR2572" t="str">
        <f t="shared" si="1414"/>
        <v>Webster</v>
      </c>
      <c r="AS2572" t="s">
        <v>1592</v>
      </c>
      <c r="AT2572" s="184">
        <v>3</v>
      </c>
      <c r="AV2572" s="97">
        <v>54</v>
      </c>
      <c r="AW2572" s="99">
        <v>101</v>
      </c>
      <c r="AX2572" s="105">
        <f t="shared" si="1415"/>
        <v>54101</v>
      </c>
      <c r="AZ2572" s="7" t="s">
        <v>2951</v>
      </c>
      <c r="BA2572" t="s">
        <v>3184</v>
      </c>
      <c r="BV2572" s="224">
        <v>1</v>
      </c>
    </row>
    <row r="2573" spans="1:74" hidden="1" outlineLevel="1">
      <c r="A2573" t="s">
        <v>2559</v>
      </c>
      <c r="B2573" t="s">
        <v>1592</v>
      </c>
      <c r="C2573" s="1">
        <f t="shared" si="1400"/>
        <v>1433</v>
      </c>
      <c r="D2573" s="7">
        <f>IF(R2573&gt;0,RANK(R2573,(R2573:T2573,U2573:AI2573)),0)</f>
        <v>3</v>
      </c>
      <c r="E2573" s="7">
        <f>IF(S2573&gt;0,RANK(S2573,(R2573:T2573,U2573:AI2573)),0)</f>
        <v>6</v>
      </c>
      <c r="F2573" s="7">
        <f>IF(T2573&gt;0,RANK(T2573,(R2573:T2573,U2573:AI2573)),0)</f>
        <v>5</v>
      </c>
      <c r="G2573" s="7">
        <f>IF(U2573&gt;0,RANK(U2573,(R2573:T2573,U2573:AI2573)),0)</f>
        <v>2</v>
      </c>
      <c r="H2573" s="7">
        <f t="shared" si="1401"/>
        <v>1</v>
      </c>
      <c r="I2573" s="49">
        <f t="shared" si="1402"/>
        <v>954</v>
      </c>
      <c r="J2573" s="177">
        <f t="shared" si="1399"/>
        <v>0.66573621772505231</v>
      </c>
      <c r="K2573" s="2"/>
      <c r="L2573" s="2">
        <f t="shared" si="1403"/>
        <v>5.7222609909281227E-2</v>
      </c>
      <c r="M2573" s="2">
        <f t="shared" si="1404"/>
        <v>1.1863224005582694E-2</v>
      </c>
      <c r="N2573" s="2">
        <f t="shared" si="1405"/>
        <v>1.5352407536636426E-2</v>
      </c>
      <c r="O2573" s="2">
        <f t="shared" si="1406"/>
        <v>0.10258199581297976</v>
      </c>
      <c r="P2573" s="2">
        <f t="shared" si="1407"/>
        <v>0.76831821353803209</v>
      </c>
      <c r="Q2573" s="2">
        <f t="shared" si="1380"/>
        <v>4.4661549197487771E-2</v>
      </c>
      <c r="R2573" s="1">
        <v>82</v>
      </c>
      <c r="S2573" s="1">
        <v>17</v>
      </c>
      <c r="T2573" s="1">
        <v>22</v>
      </c>
      <c r="U2573" s="1">
        <v>147</v>
      </c>
      <c r="V2573" s="1">
        <v>1101</v>
      </c>
      <c r="W2573" s="1">
        <v>34</v>
      </c>
      <c r="X2573" s="1">
        <v>1</v>
      </c>
      <c r="Y2573" s="1">
        <v>5</v>
      </c>
      <c r="Z2573" s="1">
        <v>12</v>
      </c>
      <c r="AC2573" s="1">
        <f t="shared" si="1398"/>
        <v>1</v>
      </c>
      <c r="AD2573" s="1">
        <v>11</v>
      </c>
      <c r="AK2573" s="7">
        <f t="shared" si="1408"/>
        <v>4</v>
      </c>
      <c r="AL2573" s="7">
        <f t="shared" si="1409"/>
        <v>9</v>
      </c>
      <c r="AM2573" s="7">
        <f t="shared" si="1410"/>
        <v>8</v>
      </c>
      <c r="AN2573" s="2">
        <f t="shared" si="1411"/>
        <v>2.3726448011165389E-2</v>
      </c>
      <c r="AO2573" s="2">
        <f t="shared" si="1412"/>
        <v>6.9783670621074664E-4</v>
      </c>
      <c r="AP2573" s="2">
        <f t="shared" si="1413"/>
        <v>3.4891835310537334E-3</v>
      </c>
      <c r="AR2573" t="str">
        <f t="shared" si="1414"/>
        <v>Wetzel</v>
      </c>
      <c r="AS2573" t="s">
        <v>1592</v>
      </c>
      <c r="AT2573" s="184">
        <v>1</v>
      </c>
      <c r="AV2573" s="97">
        <v>54</v>
      </c>
      <c r="AW2573" s="99">
        <v>103</v>
      </c>
      <c r="AX2573" s="105">
        <f t="shared" si="1415"/>
        <v>54103</v>
      </c>
      <c r="AZ2573" s="7" t="s">
        <v>2951</v>
      </c>
      <c r="BA2573" t="s">
        <v>3184</v>
      </c>
      <c r="BV2573" s="224">
        <v>1</v>
      </c>
    </row>
    <row r="2574" spans="1:74" hidden="1" outlineLevel="1">
      <c r="A2574" t="s">
        <v>3090</v>
      </c>
      <c r="B2574" t="s">
        <v>1592</v>
      </c>
      <c r="C2574" s="1">
        <f t="shared" si="1400"/>
        <v>822</v>
      </c>
      <c r="D2574" s="7">
        <f>IF(R2574&gt;0,RANK(R2574,(R2574:T2574,U2574:AI2574)),0)</f>
        <v>3</v>
      </c>
      <c r="E2574" s="7">
        <f>IF(S2574&gt;0,RANK(S2574,(R2574:T2574,U2574:AI2574)),0)</f>
        <v>6</v>
      </c>
      <c r="F2574" s="7">
        <f>IF(T2574&gt;0,RANK(T2574,(R2574:T2574,U2574:AI2574)),0)</f>
        <v>5</v>
      </c>
      <c r="G2574" s="7">
        <f>IF(U2574&gt;0,RANK(U2574,(R2574:T2574,U2574:AI2574)),0)</f>
        <v>2</v>
      </c>
      <c r="H2574" s="7">
        <f t="shared" si="1401"/>
        <v>1</v>
      </c>
      <c r="I2574" s="49">
        <f t="shared" si="1402"/>
        <v>521</v>
      </c>
      <c r="J2574" s="177">
        <f t="shared" si="1399"/>
        <v>0.63381995133819946</v>
      </c>
      <c r="K2574" s="2"/>
      <c r="L2574" s="2">
        <f t="shared" si="1403"/>
        <v>8.1508515815085156E-2</v>
      </c>
      <c r="M2574" s="2">
        <f t="shared" si="1404"/>
        <v>1.3381995133819951E-2</v>
      </c>
      <c r="N2574" s="2">
        <f t="shared" si="1405"/>
        <v>1.5815085158150853E-2</v>
      </c>
      <c r="O2574" s="2">
        <f t="shared" si="1406"/>
        <v>0.10340632603406326</v>
      </c>
      <c r="P2574" s="2">
        <f t="shared" si="1407"/>
        <v>0.73722627737226276</v>
      </c>
      <c r="Q2574" s="2">
        <f t="shared" si="1380"/>
        <v>4.8661800486617945E-2</v>
      </c>
      <c r="R2574" s="1">
        <v>67</v>
      </c>
      <c r="S2574" s="1">
        <v>11</v>
      </c>
      <c r="T2574" s="1">
        <v>13</v>
      </c>
      <c r="U2574" s="1">
        <v>85</v>
      </c>
      <c r="V2574" s="1">
        <v>606</v>
      </c>
      <c r="W2574" s="1">
        <v>18</v>
      </c>
      <c r="X2574" s="1">
        <v>2</v>
      </c>
      <c r="Y2574" s="1">
        <v>5</v>
      </c>
      <c r="Z2574" s="1">
        <v>6</v>
      </c>
      <c r="AC2574" s="1">
        <f t="shared" si="1398"/>
        <v>2</v>
      </c>
      <c r="AD2574" s="1">
        <v>7</v>
      </c>
      <c r="AK2574" s="7">
        <f t="shared" si="1408"/>
        <v>4</v>
      </c>
      <c r="AL2574" s="7">
        <f t="shared" si="1409"/>
        <v>9</v>
      </c>
      <c r="AM2574" s="7">
        <f t="shared" si="1410"/>
        <v>8</v>
      </c>
      <c r="AN2574" s="2">
        <f t="shared" si="1411"/>
        <v>2.1897810218978103E-2</v>
      </c>
      <c r="AO2574" s="2">
        <f t="shared" si="1412"/>
        <v>2.4330900243309003E-3</v>
      </c>
      <c r="AP2574" s="2">
        <f t="shared" si="1413"/>
        <v>6.082725060827251E-3</v>
      </c>
      <c r="AR2574" t="str">
        <f t="shared" si="1414"/>
        <v>Wirt</v>
      </c>
      <c r="AS2574" t="s">
        <v>1592</v>
      </c>
      <c r="AT2574" s="184">
        <v>2</v>
      </c>
      <c r="AV2574" s="97">
        <v>54</v>
      </c>
      <c r="AW2574" s="99">
        <v>105</v>
      </c>
      <c r="AX2574" s="105">
        <f t="shared" si="1415"/>
        <v>54105</v>
      </c>
      <c r="AZ2574" s="7" t="s">
        <v>2951</v>
      </c>
      <c r="BA2574" t="s">
        <v>3184</v>
      </c>
      <c r="BV2574" s="224">
        <v>2</v>
      </c>
    </row>
    <row r="2575" spans="1:74" hidden="1" outlineLevel="1">
      <c r="A2575" t="s">
        <v>3269</v>
      </c>
      <c r="B2575" t="s">
        <v>1592</v>
      </c>
      <c r="C2575" s="1">
        <f t="shared" si="1400"/>
        <v>13336</v>
      </c>
      <c r="D2575" s="7">
        <f>IF(R2575&gt;0,RANK(R2575,(R2575:T2575,U2575:AI2575)),0)</f>
        <v>2</v>
      </c>
      <c r="E2575" s="7">
        <f>IF(S2575&gt;0,RANK(S2575,(R2575:T2575,U2575:AI2575)),0)</f>
        <v>7</v>
      </c>
      <c r="F2575" s="7">
        <f>IF(T2575&gt;0,RANK(T2575,(R2575:T2575,U2575:AI2575)),0)</f>
        <v>5</v>
      </c>
      <c r="G2575" s="7">
        <f>IF(U2575&gt;0,RANK(U2575,(R2575:T2575,U2575:AI2575)),0)</f>
        <v>3</v>
      </c>
      <c r="H2575" s="7">
        <f t="shared" si="1401"/>
        <v>1</v>
      </c>
      <c r="I2575" s="49">
        <f t="shared" si="1402"/>
        <v>8298</v>
      </c>
      <c r="J2575" s="177">
        <f t="shared" si="1399"/>
        <v>0.6222255548890222</v>
      </c>
      <c r="K2575" s="2"/>
      <c r="L2575" s="2">
        <f t="shared" si="1403"/>
        <v>0.10107978404319136</v>
      </c>
      <c r="M2575" s="2">
        <f t="shared" si="1404"/>
        <v>8.6982603479304147E-3</v>
      </c>
      <c r="N2575" s="2">
        <f t="shared" si="1405"/>
        <v>1.762147570485903E-2</v>
      </c>
      <c r="O2575" s="2">
        <f t="shared" si="1406"/>
        <v>9.8530293941211752E-2</v>
      </c>
      <c r="P2575" s="2">
        <f t="shared" si="1407"/>
        <v>0.7233053389322136</v>
      </c>
      <c r="Q2575" s="2">
        <f t="shared" si="1380"/>
        <v>5.0764847030593807E-2</v>
      </c>
      <c r="R2575" s="1">
        <v>1348</v>
      </c>
      <c r="S2575" s="1">
        <v>116</v>
      </c>
      <c r="T2575" s="1">
        <v>235</v>
      </c>
      <c r="U2575" s="1">
        <v>1314</v>
      </c>
      <c r="V2575" s="1">
        <v>9646</v>
      </c>
      <c r="W2575" s="1">
        <v>331</v>
      </c>
      <c r="X2575" s="1">
        <v>43</v>
      </c>
      <c r="Y2575" s="1">
        <v>71</v>
      </c>
      <c r="Z2575" s="1">
        <v>138</v>
      </c>
      <c r="AC2575" s="1">
        <f t="shared" si="1398"/>
        <v>11</v>
      </c>
      <c r="AD2575" s="1">
        <v>83</v>
      </c>
      <c r="AK2575" s="7">
        <f t="shared" si="1408"/>
        <v>4</v>
      </c>
      <c r="AL2575" s="7">
        <f t="shared" si="1409"/>
        <v>9</v>
      </c>
      <c r="AM2575" s="7">
        <f t="shared" si="1410"/>
        <v>8</v>
      </c>
      <c r="AN2575" s="2">
        <f t="shared" si="1411"/>
        <v>2.4820035992801439E-2</v>
      </c>
      <c r="AO2575" s="2">
        <f t="shared" si="1412"/>
        <v>3.2243551289742049E-3</v>
      </c>
      <c r="AP2575" s="2">
        <f t="shared" si="1413"/>
        <v>5.3239352129574088E-3</v>
      </c>
      <c r="AR2575" t="str">
        <f t="shared" si="1414"/>
        <v>Wood</v>
      </c>
      <c r="AS2575" t="s">
        <v>1592</v>
      </c>
      <c r="AT2575" s="184">
        <v>1</v>
      </c>
      <c r="AV2575" s="97">
        <v>54</v>
      </c>
      <c r="AW2575" s="99">
        <v>107</v>
      </c>
      <c r="AX2575" s="105">
        <f t="shared" si="1415"/>
        <v>54107</v>
      </c>
      <c r="AZ2575" s="7" t="s">
        <v>2951</v>
      </c>
      <c r="BA2575" t="s">
        <v>3184</v>
      </c>
      <c r="BV2575" s="224">
        <v>11</v>
      </c>
    </row>
    <row r="2576" spans="1:74" hidden="1" outlineLevel="1">
      <c r="A2576" t="s">
        <v>1335</v>
      </c>
      <c r="B2576" t="s">
        <v>1592</v>
      </c>
      <c r="C2576" s="1">
        <f t="shared" si="1400"/>
        <v>1817</v>
      </c>
      <c r="D2576" s="7">
        <f>IF(R2576&gt;0,RANK(R2576,(R2576:T2576,U2576:AI2576)),0)</f>
        <v>4</v>
      </c>
      <c r="E2576" s="7">
        <f>IF(S2576&gt;0,RANK(S2576,(R2576:T2576,U2576:AI2576)),0)</f>
        <v>6</v>
      </c>
      <c r="F2576" s="7">
        <f>IF(T2576&gt;0,RANK(T2576,(R2576:T2576,U2576:AI2576)),0)</f>
        <v>7</v>
      </c>
      <c r="G2576" s="7">
        <f>IF(U2576&gt;0,RANK(U2576,(R2576:T2576,U2576:AI2576)),0)</f>
        <v>2</v>
      </c>
      <c r="H2576" s="7">
        <f t="shared" si="1401"/>
        <v>1</v>
      </c>
      <c r="I2576" s="49">
        <f t="shared" si="1402"/>
        <v>1495</v>
      </c>
      <c r="J2576" s="177">
        <f t="shared" si="1399"/>
        <v>0.82278481012658233</v>
      </c>
      <c r="K2576" s="2"/>
      <c r="L2576" s="2">
        <f t="shared" si="1403"/>
        <v>1.7061089708310401E-2</v>
      </c>
      <c r="M2576" s="2">
        <f t="shared" si="1404"/>
        <v>7.7050082553659881E-3</v>
      </c>
      <c r="N2576" s="2">
        <f t="shared" si="1405"/>
        <v>4.4028618602091358E-3</v>
      </c>
      <c r="O2576" s="2">
        <f t="shared" si="1406"/>
        <v>5.5586130985140342E-2</v>
      </c>
      <c r="P2576" s="2">
        <f t="shared" si="1407"/>
        <v>0.87837094111172265</v>
      </c>
      <c r="Q2576" s="2">
        <f t="shared" si="1380"/>
        <v>3.6873968079251473E-2</v>
      </c>
      <c r="R2576" s="1">
        <v>31</v>
      </c>
      <c r="S2576" s="1">
        <v>14</v>
      </c>
      <c r="T2576" s="1">
        <v>8</v>
      </c>
      <c r="U2576" s="1">
        <v>101</v>
      </c>
      <c r="V2576" s="1">
        <v>1596</v>
      </c>
      <c r="W2576" s="1">
        <v>32</v>
      </c>
      <c r="X2576" s="1">
        <v>2</v>
      </c>
      <c r="Y2576" s="1">
        <v>3</v>
      </c>
      <c r="Z2576" s="1">
        <v>8</v>
      </c>
      <c r="AC2576" s="1">
        <f t="shared" si="1398"/>
        <v>1</v>
      </c>
      <c r="AD2576" s="1">
        <v>21</v>
      </c>
      <c r="AK2576" s="7">
        <f t="shared" si="1408"/>
        <v>3</v>
      </c>
      <c r="AL2576" s="7">
        <f t="shared" si="1409"/>
        <v>9</v>
      </c>
      <c r="AM2576" s="7">
        <f t="shared" si="1410"/>
        <v>8</v>
      </c>
      <c r="AN2576" s="2">
        <f t="shared" si="1411"/>
        <v>1.7611447440836543E-2</v>
      </c>
      <c r="AO2576" s="2">
        <f t="shared" si="1412"/>
        <v>1.1007154650522839E-3</v>
      </c>
      <c r="AP2576" s="2">
        <f t="shared" si="1413"/>
        <v>1.6510731975784259E-3</v>
      </c>
      <c r="AR2576" t="str">
        <f t="shared" si="1414"/>
        <v>Wyoming</v>
      </c>
      <c r="AS2576" t="s">
        <v>1592</v>
      </c>
      <c r="AT2576" s="184">
        <v>3</v>
      </c>
      <c r="AV2576" s="97">
        <v>54</v>
      </c>
      <c r="AW2576" s="99">
        <v>109</v>
      </c>
      <c r="AX2576" s="105">
        <f t="shared" si="1415"/>
        <v>54109</v>
      </c>
      <c r="AZ2576" s="7" t="s">
        <v>2951</v>
      </c>
      <c r="BA2576" t="s">
        <v>3184</v>
      </c>
      <c r="BV2576" s="224">
        <v>1</v>
      </c>
    </row>
    <row r="2577" spans="1:74" collapsed="1">
      <c r="A2577" t="s">
        <v>1593</v>
      </c>
      <c r="B2577" t="s">
        <v>1105</v>
      </c>
      <c r="C2577" s="1">
        <f t="shared" si="1400"/>
        <v>204061</v>
      </c>
      <c r="D2577" s="7">
        <f>IF(R2577&gt;0,RANK(R2577,(R2577:T2577,U2577:AI2577)),0)</f>
        <v>3</v>
      </c>
      <c r="E2577" s="7">
        <f>IF(S2577&gt;0,RANK(S2577,(R2577:T2577,U2577:AI2577)),0)</f>
        <v>6</v>
      </c>
      <c r="F2577" s="7">
        <f>IF(T2577&gt;0,RANK(T2577,(R2577:T2577,U2577:AI2577)),0)</f>
        <v>5</v>
      </c>
      <c r="G2577" s="7">
        <f>IF(U2577&gt;0,RANK(U2577,(R2577:T2577,U2577:AI2577)),0)</f>
        <v>2</v>
      </c>
      <c r="H2577" s="7">
        <f t="shared" si="1401"/>
        <v>1</v>
      </c>
      <c r="I2577" s="49">
        <f t="shared" si="1402"/>
        <v>138937</v>
      </c>
      <c r="J2577" s="177">
        <f t="shared" si="1399"/>
        <v>0.68086013495964437</v>
      </c>
      <c r="K2577" s="2"/>
      <c r="L2577" s="2">
        <f t="shared" si="1403"/>
        <v>6.7239697933461073E-2</v>
      </c>
      <c r="M2577" s="2">
        <f t="shared" si="1404"/>
        <v>1.1295641989405129E-2</v>
      </c>
      <c r="N2577" s="2">
        <f t="shared" si="1405"/>
        <v>1.4250640739778792E-2</v>
      </c>
      <c r="O2577" s="2">
        <f t="shared" si="1406"/>
        <v>8.9683967049068655E-2</v>
      </c>
      <c r="P2577" s="2">
        <f t="shared" si="1407"/>
        <v>0.77054410200871304</v>
      </c>
      <c r="Q2577" s="2">
        <f t="shared" si="1380"/>
        <v>4.6985950279573307E-2</v>
      </c>
      <c r="R2577" s="1">
        <f>SUM(R2522:R2576)</f>
        <v>13721</v>
      </c>
      <c r="S2577" s="1">
        <f t="shared" ref="S2577:Z2577" si="1416">SUM(S2522:S2576)</f>
        <v>2305</v>
      </c>
      <c r="T2577" s="1">
        <f t="shared" si="1416"/>
        <v>2908</v>
      </c>
      <c r="U2577" s="1">
        <f t="shared" si="1416"/>
        <v>18301</v>
      </c>
      <c r="V2577" s="1">
        <f t="shared" si="1416"/>
        <v>157238</v>
      </c>
      <c r="W2577" s="1">
        <f t="shared" si="1416"/>
        <v>4421</v>
      </c>
      <c r="X2577" s="1">
        <f t="shared" si="1416"/>
        <v>659</v>
      </c>
      <c r="Y2577" s="1">
        <f t="shared" si="1416"/>
        <v>727</v>
      </c>
      <c r="Z2577" s="1">
        <f t="shared" si="1416"/>
        <v>1798</v>
      </c>
      <c r="AC2577" s="1">
        <f>SUM(AC2522:AC2576)</f>
        <v>203</v>
      </c>
      <c r="AD2577" s="1">
        <f>SUM(AD2522:AD2576)</f>
        <v>1780</v>
      </c>
      <c r="AK2577" s="7">
        <f t="shared" si="1408"/>
        <v>4</v>
      </c>
      <c r="AL2577" s="7">
        <f t="shared" si="1409"/>
        <v>9</v>
      </c>
      <c r="AM2577" s="7">
        <f t="shared" si="1410"/>
        <v>8</v>
      </c>
      <c r="AN2577" s="2">
        <f t="shared" si="1411"/>
        <v>2.166509034063344E-2</v>
      </c>
      <c r="AO2577" s="2">
        <f t="shared" si="1412"/>
        <v>3.2294264950186464E-3</v>
      </c>
      <c r="AP2577" s="2">
        <f t="shared" si="1413"/>
        <v>3.5626601849446981E-3</v>
      </c>
      <c r="AR2577" t="str">
        <f t="shared" si="1414"/>
        <v>West Virginia</v>
      </c>
      <c r="AS2577" t="s">
        <v>1105</v>
      </c>
      <c r="AT2577" s="184"/>
      <c r="AV2577" s="97">
        <v>54</v>
      </c>
      <c r="AW2577" s="99"/>
      <c r="AX2577" s="97">
        <v>54</v>
      </c>
      <c r="AZ2577" s="7" t="s">
        <v>1619</v>
      </c>
      <c r="BA2577" t="s">
        <v>3184</v>
      </c>
      <c r="BV2577">
        <f>SUM(BV2522:BV2576)</f>
        <v>203</v>
      </c>
    </row>
    <row r="2578" spans="1:74">
      <c r="C2578" s="1"/>
      <c r="E2578" s="7"/>
      <c r="F2578" s="7"/>
      <c r="G2578" s="7"/>
      <c r="H2578" s="7"/>
      <c r="I2578" s="49"/>
      <c r="J2578" s="177"/>
      <c r="K2578" s="2"/>
      <c r="AK2578" s="7"/>
      <c r="AL2578" s="7"/>
      <c r="AM2578" s="7"/>
      <c r="AT2578" s="184"/>
      <c r="AV2578" s="97"/>
      <c r="AW2578" s="99"/>
    </row>
    <row r="2579" spans="1:74" hidden="1" outlineLevel="1">
      <c r="A2579" t="s">
        <v>632</v>
      </c>
      <c r="B2579" t="s">
        <v>2969</v>
      </c>
      <c r="C2579" s="1">
        <f>SUM(R2579:AI2579)</f>
        <v>4116</v>
      </c>
      <c r="D2579" s="7">
        <f>IF(R2579&gt;0,RANK(R2579,(R2579:T2579,U2579:AI2579)),0)</f>
        <v>3</v>
      </c>
      <c r="E2579" s="7">
        <f>IF(S2579&gt;0,RANK(S2579,(R2579:T2579,U2579:AI2579)),0)</f>
        <v>9</v>
      </c>
      <c r="F2579" s="7">
        <f>IF(T2579&gt;0,RANK(T2579,(R2579:T2579,U2579:AI2579)),0)</f>
        <v>4</v>
      </c>
      <c r="G2579" s="7">
        <f>IF(U2579&gt;0,RANK(U2579,(R2579:T2579,U2579:AI2579)),0)</f>
        <v>2</v>
      </c>
      <c r="H2579" s="7">
        <f t="shared" ref="H2579:H2610" si="1417">IF(V2579&gt;0,RANK(V2579,(R2579:AB2579)),0)</f>
        <v>1</v>
      </c>
      <c r="I2579" s="49">
        <f t="shared" ref="I2579:I2610" si="1418">MAX(R2579:AA2579)-LARGE(R2579:AA2579,2)</f>
        <v>919</v>
      </c>
      <c r="J2579" s="177">
        <f t="shared" si="1399"/>
        <v>0.22327502429543244</v>
      </c>
      <c r="K2579" s="2"/>
      <c r="L2579" s="2">
        <f t="shared" ref="L2579:L2610" si="1419">IF($C2579=0,"-",R2579/$C2579)</f>
        <v>9.086491739552964E-2</v>
      </c>
      <c r="M2579" s="2">
        <f t="shared" ref="M2579:M2610" si="1420">IF($C2579=0,"-",S2579/$C2579)</f>
        <v>1.4577259475218659E-3</v>
      </c>
      <c r="N2579" s="2">
        <f t="shared" ref="N2579:N2610" si="1421">IF($C2579=0,"-",T2579/$C2579)</f>
        <v>7.2886297376093291E-3</v>
      </c>
      <c r="O2579" s="2">
        <f t="shared" si="1406"/>
        <v>0.3304178814382896</v>
      </c>
      <c r="P2579" s="2">
        <f t="shared" ref="P2579:P2610" si="1422">IF($C2579=0,"-",V2579/$C2579)</f>
        <v>0.5536929057337221</v>
      </c>
      <c r="Q2579" s="2">
        <f t="shared" si="1380"/>
        <v>1.6277939747327386E-2</v>
      </c>
      <c r="R2579" s="1">
        <v>374</v>
      </c>
      <c r="S2579" s="1">
        <v>6</v>
      </c>
      <c r="T2579" s="1">
        <v>30</v>
      </c>
      <c r="U2579" s="1">
        <v>1360</v>
      </c>
      <c r="V2579" s="1">
        <v>2279</v>
      </c>
      <c r="W2579" s="1">
        <v>21</v>
      </c>
      <c r="X2579" s="1">
        <v>3</v>
      </c>
      <c r="Y2579" s="1">
        <v>3</v>
      </c>
      <c r="Z2579" s="1">
        <v>10</v>
      </c>
      <c r="AA2579" s="1">
        <v>9</v>
      </c>
      <c r="AB2579" s="1">
        <v>6</v>
      </c>
      <c r="AD2579" s="1">
        <v>10</v>
      </c>
      <c r="AF2579" s="1">
        <v>3</v>
      </c>
      <c r="AI2579" s="1">
        <v>2</v>
      </c>
      <c r="AK2579" s="7">
        <f t="shared" ref="AK2579:AK2610" si="1423">IF(W2579&gt;0,RANK(W2579,(R2579:AB2579)),0)</f>
        <v>5</v>
      </c>
      <c r="AL2579" s="7">
        <f t="shared" ref="AL2579:AL2610" si="1424">IF(X2579&gt;0,RANK(X2579,(R2579:AB2579)),0)</f>
        <v>10</v>
      </c>
      <c r="AM2579" s="7">
        <f t="shared" ref="AM2579:AM2610" si="1425">IF(Y2579&gt;0,RANK(Y2579,(R2579:AB2579)),0)</f>
        <v>10</v>
      </c>
      <c r="AN2579" s="2">
        <f t="shared" ref="AN2579:AN2610" si="1426">IF($C2579=0,"-",W2579/$C2579)</f>
        <v>5.1020408163265302E-3</v>
      </c>
      <c r="AO2579" s="2">
        <f t="shared" ref="AO2579:AO2610" si="1427">IF($C2579=0,"-",X2579/$C2579)</f>
        <v>7.2886297376093293E-4</v>
      </c>
      <c r="AP2579" s="2">
        <f t="shared" ref="AP2579:AP2610" si="1428">IF($C2579=0,"-",Y2579/$C2579)</f>
        <v>7.2886297376093293E-4</v>
      </c>
      <c r="AR2579" t="str">
        <f t="shared" ref="AR2579:AR2610" si="1429">A2579</f>
        <v>Adams</v>
      </c>
      <c r="AS2579" t="s">
        <v>2969</v>
      </c>
      <c r="AT2579" s="184">
        <v>3</v>
      </c>
      <c r="AV2579" s="97">
        <v>55</v>
      </c>
      <c r="AW2579" s="99">
        <v>1</v>
      </c>
      <c r="AX2579" s="105">
        <f t="shared" ref="AX2579:AX2610" si="1430">AV2579*1000+AW2579</f>
        <v>55001</v>
      </c>
      <c r="AZ2579" s="7" t="s">
        <v>2951</v>
      </c>
      <c r="BA2579" t="s">
        <v>3184</v>
      </c>
    </row>
    <row r="2580" spans="1:74" hidden="1" outlineLevel="1">
      <c r="A2580" t="s">
        <v>3230</v>
      </c>
      <c r="B2580" t="s">
        <v>2969</v>
      </c>
      <c r="C2580" s="1">
        <f t="shared" ref="C2580:C2610" si="1431">SUM(R2580:AI2580)</f>
        <v>2458</v>
      </c>
      <c r="D2580" s="7">
        <f>IF(R2580&gt;0,RANK(R2580,(R2580:T2580,U2580:AI2580)),0)</f>
        <v>3</v>
      </c>
      <c r="E2580" s="7">
        <f>IF(S2580&gt;0,RANK(S2580,(R2580:T2580,U2580:AI2580)),0)</f>
        <v>6</v>
      </c>
      <c r="F2580" s="7">
        <f>IF(T2580&gt;0,RANK(T2580,(R2580:T2580,U2580:AI2580)),0)</f>
        <v>5</v>
      </c>
      <c r="G2580" s="7">
        <f>IF(U2580&gt;0,RANK(U2580,(R2580:T2580,U2580:AI2580)),0)</f>
        <v>2</v>
      </c>
      <c r="H2580" s="7">
        <f t="shared" si="1417"/>
        <v>1</v>
      </c>
      <c r="I2580" s="49">
        <f t="shared" si="1418"/>
        <v>474</v>
      </c>
      <c r="J2580" s="177">
        <f t="shared" si="1399"/>
        <v>0.19283970707892595</v>
      </c>
      <c r="K2580" s="2"/>
      <c r="L2580" s="2">
        <f t="shared" si="1419"/>
        <v>0.12693246541903988</v>
      </c>
      <c r="M2580" s="2">
        <f t="shared" si="1420"/>
        <v>4.0683482506102524E-3</v>
      </c>
      <c r="N2580" s="2">
        <f t="shared" si="1421"/>
        <v>9.7640358014646055E-3</v>
      </c>
      <c r="O2580" s="2">
        <f t="shared" si="1406"/>
        <v>0.32343368592351507</v>
      </c>
      <c r="P2580" s="2">
        <f t="shared" si="1422"/>
        <v>0.51627339300244102</v>
      </c>
      <c r="Q2580" s="2">
        <f t="shared" si="1380"/>
        <v>1.9528071602929242E-2</v>
      </c>
      <c r="R2580" s="1">
        <v>312</v>
      </c>
      <c r="S2580" s="1">
        <v>10</v>
      </c>
      <c r="T2580" s="1">
        <v>24</v>
      </c>
      <c r="U2580" s="1">
        <v>795</v>
      </c>
      <c r="V2580" s="1">
        <v>1269</v>
      </c>
      <c r="W2580" s="1">
        <v>28</v>
      </c>
      <c r="X2580" s="1">
        <v>1</v>
      </c>
      <c r="Y2580" s="1">
        <v>2</v>
      </c>
      <c r="Z2580" s="1">
        <v>4</v>
      </c>
      <c r="AA2580" s="1">
        <v>2</v>
      </c>
      <c r="AB2580" s="1">
        <v>3</v>
      </c>
      <c r="AD2580" s="1">
        <v>5</v>
      </c>
      <c r="AF2580" s="1">
        <v>0</v>
      </c>
      <c r="AI2580" s="1">
        <v>3</v>
      </c>
      <c r="AK2580" s="7">
        <f t="shared" si="1423"/>
        <v>4</v>
      </c>
      <c r="AL2580" s="7">
        <f t="shared" si="1424"/>
        <v>11</v>
      </c>
      <c r="AM2580" s="7">
        <f t="shared" si="1425"/>
        <v>9</v>
      </c>
      <c r="AN2580" s="2">
        <f t="shared" si="1426"/>
        <v>1.1391375101708706E-2</v>
      </c>
      <c r="AO2580" s="2">
        <f t="shared" si="1427"/>
        <v>4.0683482506102521E-4</v>
      </c>
      <c r="AP2580" s="2">
        <f t="shared" si="1428"/>
        <v>8.1366965012205042E-4</v>
      </c>
      <c r="AR2580" t="str">
        <f t="shared" si="1429"/>
        <v>Ashland</v>
      </c>
      <c r="AS2580" t="s">
        <v>2969</v>
      </c>
      <c r="AT2580" s="184">
        <v>7</v>
      </c>
      <c r="AV2580" s="97">
        <v>55</v>
      </c>
      <c r="AW2580" s="99">
        <v>3</v>
      </c>
      <c r="AX2580" s="105">
        <f t="shared" si="1430"/>
        <v>55003</v>
      </c>
      <c r="AZ2580" s="7" t="s">
        <v>2951</v>
      </c>
      <c r="BA2580" t="s">
        <v>3184</v>
      </c>
    </row>
    <row r="2581" spans="1:74" hidden="1" outlineLevel="1">
      <c r="A2581" t="s">
        <v>1714</v>
      </c>
      <c r="B2581" t="s">
        <v>2969</v>
      </c>
      <c r="C2581" s="1">
        <f t="shared" si="1431"/>
        <v>9013</v>
      </c>
      <c r="D2581" s="7">
        <f>IF(R2581&gt;0,RANK(R2581,(R2581:T2581,U2581:AI2581)),0)</f>
        <v>3</v>
      </c>
      <c r="E2581" s="7">
        <f>IF(S2581&gt;0,RANK(S2581,(R2581:T2581,U2581:AI2581)),0)</f>
        <v>6</v>
      </c>
      <c r="F2581" s="7">
        <f>IF(T2581&gt;0,RANK(T2581,(R2581:T2581,U2581:AI2581)),0)</f>
        <v>4</v>
      </c>
      <c r="G2581" s="7">
        <f>IF(U2581&gt;0,RANK(U2581,(R2581:T2581,U2581:AI2581)),0)</f>
        <v>2</v>
      </c>
      <c r="H2581" s="7">
        <f t="shared" si="1417"/>
        <v>1</v>
      </c>
      <c r="I2581" s="49">
        <f t="shared" si="1418"/>
        <v>657</v>
      </c>
      <c r="J2581" s="177">
        <f t="shared" si="1399"/>
        <v>7.2894707644513487E-2</v>
      </c>
      <c r="K2581" s="2"/>
      <c r="L2581" s="2">
        <f t="shared" si="1419"/>
        <v>0.10229668256962166</v>
      </c>
      <c r="M2581" s="2">
        <f t="shared" si="1420"/>
        <v>3.1066237656718074E-3</v>
      </c>
      <c r="N2581" s="2">
        <f t="shared" si="1421"/>
        <v>1.1649839121269278E-2</v>
      </c>
      <c r="O2581" s="2">
        <f t="shared" si="1406"/>
        <v>0.3948740707866415</v>
      </c>
      <c r="P2581" s="2">
        <f t="shared" si="1422"/>
        <v>0.467768778431155</v>
      </c>
      <c r="Q2581" s="2">
        <f t="shared" ref="Q2581:Q2644" si="1432">IF(C2581=0,"-",(1-L2581-M2581-N2581-O2581-P2581))</f>
        <v>2.030400532564075E-2</v>
      </c>
      <c r="R2581" s="1">
        <v>922</v>
      </c>
      <c r="S2581" s="1">
        <v>28</v>
      </c>
      <c r="T2581" s="1">
        <v>105</v>
      </c>
      <c r="U2581" s="1">
        <v>3559</v>
      </c>
      <c r="V2581" s="1">
        <v>4216</v>
      </c>
      <c r="W2581" s="1">
        <v>86</v>
      </c>
      <c r="X2581" s="1">
        <v>6</v>
      </c>
      <c r="Y2581" s="1">
        <v>20</v>
      </c>
      <c r="Z2581" s="1">
        <v>20</v>
      </c>
      <c r="AA2581" s="1">
        <v>15</v>
      </c>
      <c r="AB2581" s="1">
        <v>15</v>
      </c>
      <c r="AD2581" s="1">
        <v>12</v>
      </c>
      <c r="AF2581" s="1">
        <v>8</v>
      </c>
      <c r="AI2581" s="1">
        <v>1</v>
      </c>
      <c r="AK2581" s="7">
        <f t="shared" si="1423"/>
        <v>5</v>
      </c>
      <c r="AL2581" s="7">
        <f t="shared" si="1424"/>
        <v>11</v>
      </c>
      <c r="AM2581" s="7">
        <f t="shared" si="1425"/>
        <v>7</v>
      </c>
      <c r="AN2581" s="2">
        <f t="shared" si="1426"/>
        <v>9.5417729945634078E-3</v>
      </c>
      <c r="AO2581" s="2">
        <f t="shared" si="1427"/>
        <v>6.6570509264395874E-4</v>
      </c>
      <c r="AP2581" s="2">
        <f t="shared" si="1428"/>
        <v>2.2190169754798626E-3</v>
      </c>
      <c r="AR2581" t="str">
        <f t="shared" si="1429"/>
        <v>Barron</v>
      </c>
      <c r="AS2581" t="s">
        <v>2969</v>
      </c>
      <c r="AT2581" s="184">
        <v>7</v>
      </c>
      <c r="AV2581" s="97">
        <v>55</v>
      </c>
      <c r="AW2581" s="99">
        <v>5</v>
      </c>
      <c r="AX2581" s="105">
        <f t="shared" si="1430"/>
        <v>55005</v>
      </c>
      <c r="AZ2581" s="7" t="s">
        <v>2951</v>
      </c>
      <c r="BA2581" t="s">
        <v>3184</v>
      </c>
    </row>
    <row r="2582" spans="1:74" hidden="1" outlineLevel="1">
      <c r="A2582" t="s">
        <v>1381</v>
      </c>
      <c r="B2582" t="s">
        <v>2969</v>
      </c>
      <c r="C2582" s="1">
        <f t="shared" si="1431"/>
        <v>3079</v>
      </c>
      <c r="D2582" s="7">
        <f>IF(R2582&gt;0,RANK(R2582,(R2582:T2582,U2582:AI2582)),0)</f>
        <v>3</v>
      </c>
      <c r="E2582" s="7">
        <f>IF(S2582&gt;0,RANK(S2582,(R2582:T2582,U2582:AI2582)),0)</f>
        <v>6</v>
      </c>
      <c r="F2582" s="7">
        <f>IF(T2582&gt;0,RANK(T2582,(R2582:T2582,U2582:AI2582)),0)</f>
        <v>4</v>
      </c>
      <c r="G2582" s="7">
        <f>IF(U2582&gt;0,RANK(U2582,(R2582:T2582,U2582:AI2582)),0)</f>
        <v>2</v>
      </c>
      <c r="H2582" s="7">
        <f t="shared" si="1417"/>
        <v>1</v>
      </c>
      <c r="I2582" s="49">
        <f t="shared" si="1418"/>
        <v>674</v>
      </c>
      <c r="J2582" s="177">
        <f t="shared" si="1399"/>
        <v>0.21890224098733355</v>
      </c>
      <c r="K2582" s="2"/>
      <c r="L2582" s="2">
        <f t="shared" si="1419"/>
        <v>0.14550178629425137</v>
      </c>
      <c r="M2582" s="2">
        <f t="shared" si="1420"/>
        <v>2.5982461838259174E-3</v>
      </c>
      <c r="N2582" s="2">
        <f t="shared" si="1421"/>
        <v>1.2991230919129588E-2</v>
      </c>
      <c r="O2582" s="2">
        <f t="shared" si="1406"/>
        <v>0.30074699577784997</v>
      </c>
      <c r="P2582" s="2">
        <f t="shared" si="1422"/>
        <v>0.51964923676518349</v>
      </c>
      <c r="Q2582" s="2">
        <f t="shared" si="1432"/>
        <v>1.8512504059759793E-2</v>
      </c>
      <c r="R2582" s="1">
        <v>448</v>
      </c>
      <c r="S2582" s="1">
        <v>8</v>
      </c>
      <c r="T2582" s="1">
        <v>40</v>
      </c>
      <c r="U2582" s="1">
        <v>926</v>
      </c>
      <c r="V2582" s="1">
        <v>1600</v>
      </c>
      <c r="W2582" s="1">
        <v>22</v>
      </c>
      <c r="X2582" s="1">
        <v>2</v>
      </c>
      <c r="Y2582" s="1">
        <v>8</v>
      </c>
      <c r="Z2582" s="1">
        <v>7</v>
      </c>
      <c r="AA2582" s="1">
        <v>7</v>
      </c>
      <c r="AB2582" s="1">
        <v>2</v>
      </c>
      <c r="AD2582" s="1">
        <v>6</v>
      </c>
      <c r="AF2582" s="1">
        <v>3</v>
      </c>
      <c r="AI2582" s="1">
        <v>0</v>
      </c>
      <c r="AK2582" s="7">
        <f t="shared" si="1423"/>
        <v>5</v>
      </c>
      <c r="AL2582" s="7">
        <f t="shared" si="1424"/>
        <v>10</v>
      </c>
      <c r="AM2582" s="7">
        <f t="shared" si="1425"/>
        <v>6</v>
      </c>
      <c r="AN2582" s="2">
        <f t="shared" si="1426"/>
        <v>7.1451770055212735E-3</v>
      </c>
      <c r="AO2582" s="2">
        <f t="shared" si="1427"/>
        <v>6.4956154595647935E-4</v>
      </c>
      <c r="AP2582" s="2">
        <f t="shared" si="1428"/>
        <v>2.5982461838259174E-3</v>
      </c>
      <c r="AR2582" t="str">
        <f t="shared" si="1429"/>
        <v>Bayfield</v>
      </c>
      <c r="AS2582" t="s">
        <v>2969</v>
      </c>
      <c r="AT2582" s="184">
        <v>7</v>
      </c>
      <c r="AV2582" s="97">
        <v>55</v>
      </c>
      <c r="AW2582" s="99">
        <v>7</v>
      </c>
      <c r="AX2582" s="105">
        <f t="shared" si="1430"/>
        <v>55007</v>
      </c>
      <c r="AZ2582" s="7" t="s">
        <v>2951</v>
      </c>
      <c r="BA2582" t="s">
        <v>3184</v>
      </c>
    </row>
    <row r="2583" spans="1:74" hidden="1" outlineLevel="1">
      <c r="A2583" t="s">
        <v>2625</v>
      </c>
      <c r="B2583" t="s">
        <v>2969</v>
      </c>
      <c r="C2583" s="1">
        <f t="shared" si="1431"/>
        <v>50696</v>
      </c>
      <c r="D2583" s="7">
        <f>IF(R2583&gt;0,RANK(R2583,(R2583:T2583,U2583:AI2583)),0)</f>
        <v>3</v>
      </c>
      <c r="E2583" s="7">
        <f>IF(S2583&gt;0,RANK(S2583,(R2583:T2583,U2583:AI2583)),0)</f>
        <v>6</v>
      </c>
      <c r="F2583" s="7">
        <f>IF(T2583&gt;0,RANK(T2583,(R2583:T2583,U2583:AI2583)),0)</f>
        <v>4</v>
      </c>
      <c r="G2583" s="7">
        <f>IF(U2583&gt;0,RANK(U2583,(R2583:T2583,U2583:AI2583)),0)</f>
        <v>1</v>
      </c>
      <c r="H2583" s="7">
        <f t="shared" si="1417"/>
        <v>2</v>
      </c>
      <c r="I2583" s="49">
        <f t="shared" si="1418"/>
        <v>6923</v>
      </c>
      <c r="J2583" s="177">
        <f t="shared" si="1399"/>
        <v>0.13655909736468361</v>
      </c>
      <c r="K2583" s="2"/>
      <c r="L2583" s="2">
        <f t="shared" si="1419"/>
        <v>0.10020514439008994</v>
      </c>
      <c r="M2583" s="2">
        <f t="shared" si="1420"/>
        <v>2.3867760770080481E-3</v>
      </c>
      <c r="N2583" s="2">
        <f t="shared" si="1421"/>
        <v>9.2709483982957239E-3</v>
      </c>
      <c r="O2583" s="2">
        <f t="shared" si="1406"/>
        <v>0.5066277418336752</v>
      </c>
      <c r="P2583" s="2">
        <f t="shared" si="1422"/>
        <v>0.37006864446899163</v>
      </c>
      <c r="Q2583" s="2">
        <f t="shared" si="1432"/>
        <v>1.1440744831939409E-2</v>
      </c>
      <c r="R2583" s="1">
        <v>5080</v>
      </c>
      <c r="S2583" s="1">
        <v>121</v>
      </c>
      <c r="T2583" s="1">
        <v>470</v>
      </c>
      <c r="U2583" s="1">
        <v>25684</v>
      </c>
      <c r="V2583" s="1">
        <v>18761</v>
      </c>
      <c r="W2583" s="1">
        <v>191</v>
      </c>
      <c r="X2583" s="1">
        <v>33</v>
      </c>
      <c r="Y2583" s="1">
        <v>35</v>
      </c>
      <c r="Z2583" s="1">
        <v>95</v>
      </c>
      <c r="AA2583" s="1">
        <v>65</v>
      </c>
      <c r="AB2583" s="1">
        <v>77</v>
      </c>
      <c r="AD2583" s="1">
        <v>52</v>
      </c>
      <c r="AF2583" s="1">
        <v>23</v>
      </c>
      <c r="AI2583" s="1">
        <v>9</v>
      </c>
      <c r="AK2583" s="7">
        <f t="shared" si="1423"/>
        <v>5</v>
      </c>
      <c r="AL2583" s="7">
        <f t="shared" si="1424"/>
        <v>11</v>
      </c>
      <c r="AM2583" s="7">
        <f t="shared" si="1425"/>
        <v>10</v>
      </c>
      <c r="AN2583" s="2">
        <f t="shared" si="1426"/>
        <v>3.7675556256903898E-3</v>
      </c>
      <c r="AO2583" s="2">
        <f t="shared" si="1427"/>
        <v>6.5093893009310398E-4</v>
      </c>
      <c r="AP2583" s="2">
        <f t="shared" si="1428"/>
        <v>6.9038977434117085E-4</v>
      </c>
      <c r="AR2583" t="str">
        <f t="shared" si="1429"/>
        <v>Brown</v>
      </c>
      <c r="AS2583" t="s">
        <v>2969</v>
      </c>
      <c r="AT2583" s="184">
        <v>8</v>
      </c>
      <c r="AV2583" s="97">
        <v>55</v>
      </c>
      <c r="AW2583" s="99">
        <v>9</v>
      </c>
      <c r="AX2583" s="105">
        <f t="shared" si="1430"/>
        <v>55009</v>
      </c>
      <c r="AZ2583" s="7" t="s">
        <v>2951</v>
      </c>
      <c r="BA2583" t="s">
        <v>3184</v>
      </c>
    </row>
    <row r="2584" spans="1:74" hidden="1" outlineLevel="1">
      <c r="A2584" t="s">
        <v>2506</v>
      </c>
      <c r="B2584" t="s">
        <v>2969</v>
      </c>
      <c r="C2584" s="1">
        <f t="shared" si="1431"/>
        <v>2795</v>
      </c>
      <c r="D2584" s="7">
        <f>IF(R2584&gt;0,RANK(R2584,(R2584:T2584,U2584:AI2584)),0)</f>
        <v>3</v>
      </c>
      <c r="E2584" s="7">
        <f>IF(S2584&gt;0,RANK(S2584,(R2584:T2584,U2584:AI2584)),0)</f>
        <v>6</v>
      </c>
      <c r="F2584" s="7">
        <f>IF(T2584&gt;0,RANK(T2584,(R2584:T2584,U2584:AI2584)),0)</f>
        <v>4</v>
      </c>
      <c r="G2584" s="7">
        <f>IF(U2584&gt;0,RANK(U2584,(R2584:T2584,U2584:AI2584)),0)</f>
        <v>2</v>
      </c>
      <c r="H2584" s="7">
        <f t="shared" si="1417"/>
        <v>1</v>
      </c>
      <c r="I2584" s="49">
        <f t="shared" si="1418"/>
        <v>398</v>
      </c>
      <c r="J2584" s="177">
        <f t="shared" si="1399"/>
        <v>0.14239713774597496</v>
      </c>
      <c r="K2584" s="2"/>
      <c r="L2584" s="2">
        <f t="shared" si="1419"/>
        <v>0.11556350626118068</v>
      </c>
      <c r="M2584" s="2">
        <f t="shared" si="1420"/>
        <v>4.6511627906976744E-3</v>
      </c>
      <c r="N2584" s="2">
        <f t="shared" si="1421"/>
        <v>7.5134168157423974E-3</v>
      </c>
      <c r="O2584" s="2">
        <f t="shared" si="1406"/>
        <v>0.35742397137745974</v>
      </c>
      <c r="P2584" s="2">
        <f t="shared" si="1422"/>
        <v>0.49982110912343469</v>
      </c>
      <c r="Q2584" s="2">
        <f t="shared" si="1432"/>
        <v>1.5026833631484826E-2</v>
      </c>
      <c r="R2584" s="1">
        <v>323</v>
      </c>
      <c r="S2584" s="1">
        <v>13</v>
      </c>
      <c r="T2584" s="1">
        <v>21</v>
      </c>
      <c r="U2584" s="1">
        <v>999</v>
      </c>
      <c r="V2584" s="1">
        <v>1397</v>
      </c>
      <c r="W2584" s="1">
        <v>16</v>
      </c>
      <c r="X2584" s="1">
        <v>1</v>
      </c>
      <c r="Y2584" s="1">
        <v>5</v>
      </c>
      <c r="Z2584" s="1">
        <v>5</v>
      </c>
      <c r="AA2584" s="1">
        <v>7</v>
      </c>
      <c r="AB2584" s="1">
        <v>2</v>
      </c>
      <c r="AD2584" s="1">
        <v>2</v>
      </c>
      <c r="AF2584" s="1">
        <v>3</v>
      </c>
      <c r="AI2584" s="1">
        <v>1</v>
      </c>
      <c r="AK2584" s="7">
        <f t="shared" si="1423"/>
        <v>5</v>
      </c>
      <c r="AL2584" s="7">
        <f t="shared" si="1424"/>
        <v>11</v>
      </c>
      <c r="AM2584" s="7">
        <f t="shared" si="1425"/>
        <v>8</v>
      </c>
      <c r="AN2584" s="2">
        <f t="shared" si="1426"/>
        <v>5.7245080500894453E-3</v>
      </c>
      <c r="AO2584" s="2">
        <f t="shared" si="1427"/>
        <v>3.5778175313059033E-4</v>
      </c>
      <c r="AP2584" s="2">
        <f t="shared" si="1428"/>
        <v>1.7889087656529517E-3</v>
      </c>
      <c r="AR2584" t="str">
        <f t="shared" si="1429"/>
        <v>Buffalo</v>
      </c>
      <c r="AS2584" t="s">
        <v>2969</v>
      </c>
      <c r="AT2584" s="184">
        <v>3</v>
      </c>
      <c r="AV2584" s="97">
        <v>55</v>
      </c>
      <c r="AW2584" s="99">
        <v>11</v>
      </c>
      <c r="AX2584" s="105">
        <f t="shared" si="1430"/>
        <v>55011</v>
      </c>
      <c r="AZ2584" s="7" t="s">
        <v>2951</v>
      </c>
      <c r="BA2584" t="s">
        <v>3184</v>
      </c>
    </row>
    <row r="2585" spans="1:74" hidden="1" outlineLevel="1">
      <c r="A2585" t="s">
        <v>1635</v>
      </c>
      <c r="B2585" t="s">
        <v>2969</v>
      </c>
      <c r="C2585" s="1">
        <f t="shared" si="1431"/>
        <v>3270</v>
      </c>
      <c r="D2585" s="7">
        <f>IF(R2585&gt;0,RANK(R2585,(R2585:T2585,U2585:AI2585)),0)</f>
        <v>3</v>
      </c>
      <c r="E2585" s="7">
        <f>IF(S2585&gt;0,RANK(S2585,(R2585:T2585,U2585:AI2585)),0)</f>
        <v>10</v>
      </c>
      <c r="F2585" s="7">
        <f>IF(T2585&gt;0,RANK(T2585,(R2585:T2585,U2585:AI2585)),0)</f>
        <v>4</v>
      </c>
      <c r="G2585" s="7">
        <f>IF(U2585&gt;0,RANK(U2585,(R2585:T2585,U2585:AI2585)),0)</f>
        <v>2</v>
      </c>
      <c r="H2585" s="7">
        <f t="shared" si="1417"/>
        <v>1</v>
      </c>
      <c r="I2585" s="49">
        <f t="shared" si="1418"/>
        <v>457</v>
      </c>
      <c r="J2585" s="177">
        <f t="shared" si="1399"/>
        <v>0.13975535168195719</v>
      </c>
      <c r="K2585" s="2"/>
      <c r="L2585" s="2">
        <f t="shared" si="1419"/>
        <v>0.10886850152905199</v>
      </c>
      <c r="M2585" s="2">
        <f t="shared" si="1420"/>
        <v>6.116207951070336E-4</v>
      </c>
      <c r="N2585" s="2">
        <f t="shared" si="1421"/>
        <v>1.3761467889908258E-2</v>
      </c>
      <c r="O2585" s="2">
        <f t="shared" si="1406"/>
        <v>0.35840978593272171</v>
      </c>
      <c r="P2585" s="2">
        <f t="shared" si="1422"/>
        <v>0.4981651376146789</v>
      </c>
      <c r="Q2585" s="2">
        <f t="shared" si="1432"/>
        <v>2.0183486238532E-2</v>
      </c>
      <c r="R2585" s="1">
        <v>356</v>
      </c>
      <c r="S2585" s="1">
        <v>2</v>
      </c>
      <c r="T2585" s="1">
        <v>45</v>
      </c>
      <c r="U2585" s="1">
        <v>1172</v>
      </c>
      <c r="V2585" s="1">
        <v>1629</v>
      </c>
      <c r="W2585" s="1">
        <v>36</v>
      </c>
      <c r="X2585" s="1">
        <v>0</v>
      </c>
      <c r="Y2585" s="1">
        <v>4</v>
      </c>
      <c r="Z2585" s="1">
        <v>9</v>
      </c>
      <c r="AA2585" s="1">
        <v>7</v>
      </c>
      <c r="AB2585" s="1">
        <v>0</v>
      </c>
      <c r="AD2585" s="1">
        <v>6</v>
      </c>
      <c r="AF2585" s="1">
        <v>2</v>
      </c>
      <c r="AI2585" s="1">
        <v>2</v>
      </c>
      <c r="AK2585" s="7">
        <f t="shared" si="1423"/>
        <v>5</v>
      </c>
      <c r="AL2585" s="7">
        <f t="shared" si="1424"/>
        <v>0</v>
      </c>
      <c r="AM2585" s="7">
        <f t="shared" si="1425"/>
        <v>8</v>
      </c>
      <c r="AN2585" s="2">
        <f t="shared" si="1426"/>
        <v>1.1009174311926606E-2</v>
      </c>
      <c r="AO2585" s="2">
        <f t="shared" si="1427"/>
        <v>0</v>
      </c>
      <c r="AP2585" s="2">
        <f t="shared" si="1428"/>
        <v>1.2232415902140672E-3</v>
      </c>
      <c r="AR2585" t="str">
        <f t="shared" si="1429"/>
        <v>Burnett</v>
      </c>
      <c r="AS2585" t="s">
        <v>2969</v>
      </c>
      <c r="AT2585" s="184">
        <v>7</v>
      </c>
      <c r="AV2585" s="97">
        <v>55</v>
      </c>
      <c r="AW2585" s="99">
        <v>13</v>
      </c>
      <c r="AX2585" s="105">
        <f t="shared" si="1430"/>
        <v>55013</v>
      </c>
      <c r="AZ2585" s="7" t="s">
        <v>2951</v>
      </c>
      <c r="BA2585" t="s">
        <v>3184</v>
      </c>
    </row>
    <row r="2586" spans="1:74" hidden="1" outlineLevel="1">
      <c r="A2586" t="s">
        <v>2310</v>
      </c>
      <c r="B2586" t="s">
        <v>2969</v>
      </c>
      <c r="C2586" s="1">
        <f t="shared" si="1431"/>
        <v>11649</v>
      </c>
      <c r="D2586" s="7">
        <f>IF(R2586&gt;0,RANK(R2586,(R2586:T2586,U2586:AI2586)),0)</f>
        <v>3</v>
      </c>
      <c r="E2586" s="7">
        <f>IF(S2586&gt;0,RANK(S2586,(R2586:T2586,U2586:AI2586)),0)</f>
        <v>6</v>
      </c>
      <c r="F2586" s="7">
        <f>IF(T2586&gt;0,RANK(T2586,(R2586:T2586,U2586:AI2586)),0)</f>
        <v>4</v>
      </c>
      <c r="G2586" s="7">
        <f>IF(U2586&gt;0,RANK(U2586,(R2586:T2586,U2586:AI2586)),0)</f>
        <v>1</v>
      </c>
      <c r="H2586" s="7">
        <f t="shared" si="1417"/>
        <v>2</v>
      </c>
      <c r="I2586" s="49">
        <f t="shared" si="1418"/>
        <v>2080</v>
      </c>
      <c r="J2586" s="177">
        <f t="shared" si="1399"/>
        <v>0.17855609923598592</v>
      </c>
      <c r="K2586" s="2"/>
      <c r="L2586" s="2">
        <f t="shared" si="1419"/>
        <v>0.10301313417460727</v>
      </c>
      <c r="M2586" s="2">
        <f t="shared" si="1420"/>
        <v>2.2319512404498239E-3</v>
      </c>
      <c r="N2586" s="2">
        <f t="shared" si="1421"/>
        <v>8.1552064554897413E-3</v>
      </c>
      <c r="O2586" s="2">
        <f t="shared" si="1406"/>
        <v>0.52656880418920082</v>
      </c>
      <c r="P2586" s="2">
        <f t="shared" si="1422"/>
        <v>0.34801270495321485</v>
      </c>
      <c r="Q2586" s="2">
        <f t="shared" si="1432"/>
        <v>1.2018198987037543E-2</v>
      </c>
      <c r="R2586" s="1">
        <v>1200</v>
      </c>
      <c r="S2586" s="1">
        <v>26</v>
      </c>
      <c r="T2586" s="1">
        <v>95</v>
      </c>
      <c r="U2586" s="1">
        <v>6134</v>
      </c>
      <c r="V2586" s="1">
        <v>4054</v>
      </c>
      <c r="W2586" s="1">
        <v>63</v>
      </c>
      <c r="X2586" s="1">
        <v>8</v>
      </c>
      <c r="Y2586" s="1">
        <v>9</v>
      </c>
      <c r="Z2586" s="1">
        <v>26</v>
      </c>
      <c r="AA2586" s="1">
        <v>8</v>
      </c>
      <c r="AB2586" s="1">
        <v>1</v>
      </c>
      <c r="AD2586" s="1">
        <v>19</v>
      </c>
      <c r="AF2586" s="1">
        <v>5</v>
      </c>
      <c r="AI2586" s="1">
        <v>1</v>
      </c>
      <c r="AK2586" s="7">
        <f t="shared" si="1423"/>
        <v>5</v>
      </c>
      <c r="AL2586" s="7">
        <f t="shared" si="1424"/>
        <v>9</v>
      </c>
      <c r="AM2586" s="7">
        <f t="shared" si="1425"/>
        <v>8</v>
      </c>
      <c r="AN2586" s="2">
        <f t="shared" si="1426"/>
        <v>5.4081895441668816E-3</v>
      </c>
      <c r="AO2586" s="2">
        <f t="shared" si="1427"/>
        <v>6.8675422783071505E-4</v>
      </c>
      <c r="AP2586" s="2">
        <f t="shared" si="1428"/>
        <v>7.7259850630955449E-4</v>
      </c>
      <c r="AR2586" t="str">
        <f t="shared" si="1429"/>
        <v>Calumet</v>
      </c>
      <c r="AS2586" t="s">
        <v>2969</v>
      </c>
      <c r="AT2586" s="184">
        <v>8</v>
      </c>
      <c r="AV2586" s="97">
        <v>55</v>
      </c>
      <c r="AW2586" s="99">
        <v>15</v>
      </c>
      <c r="AX2586" s="105">
        <f t="shared" si="1430"/>
        <v>55015</v>
      </c>
      <c r="AZ2586" s="7" t="s">
        <v>2951</v>
      </c>
      <c r="BA2586" t="s">
        <v>3184</v>
      </c>
    </row>
    <row r="2587" spans="1:74" hidden="1" outlineLevel="1">
      <c r="A2587" t="s">
        <v>205</v>
      </c>
      <c r="B2587" t="s">
        <v>2969</v>
      </c>
      <c r="C2587" s="1">
        <f t="shared" si="1431"/>
        <v>12802</v>
      </c>
      <c r="D2587" s="7">
        <f>IF(R2587&gt;0,RANK(R2587,(R2587:T2587,U2587:AI2587)),0)</f>
        <v>3</v>
      </c>
      <c r="E2587" s="7">
        <f>IF(S2587&gt;0,RANK(S2587,(R2587:T2587,U2587:AI2587)),0)</f>
        <v>6</v>
      </c>
      <c r="F2587" s="7">
        <f>IF(T2587&gt;0,RANK(T2587,(R2587:T2587,U2587:AI2587)),0)</f>
        <v>4</v>
      </c>
      <c r="G2587" s="7">
        <f>IF(U2587&gt;0,RANK(U2587,(R2587:T2587,U2587:AI2587)),0)</f>
        <v>2</v>
      </c>
      <c r="H2587" s="7">
        <f t="shared" si="1417"/>
        <v>1</v>
      </c>
      <c r="I2587" s="49">
        <f t="shared" si="1418"/>
        <v>272</v>
      </c>
      <c r="J2587" s="177">
        <f t="shared" si="1399"/>
        <v>2.1246680206217779E-2</v>
      </c>
      <c r="K2587" s="2"/>
      <c r="L2587" s="2">
        <f t="shared" si="1419"/>
        <v>8.6548976722387122E-2</v>
      </c>
      <c r="M2587" s="2">
        <f t="shared" si="1420"/>
        <v>2.8901734104046241E-3</v>
      </c>
      <c r="N2587" s="2">
        <f t="shared" si="1421"/>
        <v>6.4052491798156537E-3</v>
      </c>
      <c r="O2587" s="2">
        <f t="shared" si="1406"/>
        <v>0.43485392907358228</v>
      </c>
      <c r="P2587" s="2">
        <f t="shared" si="1422"/>
        <v>0.45610060927980001</v>
      </c>
      <c r="Q2587" s="2">
        <f t="shared" si="1432"/>
        <v>1.320106233401025E-2</v>
      </c>
      <c r="R2587" s="1">
        <v>1108</v>
      </c>
      <c r="S2587" s="1">
        <v>37</v>
      </c>
      <c r="T2587" s="1">
        <v>82</v>
      </c>
      <c r="U2587" s="1">
        <v>5567</v>
      </c>
      <c r="V2587" s="1">
        <v>5839</v>
      </c>
      <c r="W2587" s="1">
        <v>68</v>
      </c>
      <c r="X2587" s="1">
        <v>13</v>
      </c>
      <c r="Y2587" s="1">
        <v>14</v>
      </c>
      <c r="Z2587" s="1">
        <v>28</v>
      </c>
      <c r="AA2587" s="1">
        <v>21</v>
      </c>
      <c r="AB2587" s="1">
        <v>1</v>
      </c>
      <c r="AD2587" s="1">
        <v>17</v>
      </c>
      <c r="AF2587" s="1">
        <v>5</v>
      </c>
      <c r="AI2587" s="1">
        <v>2</v>
      </c>
      <c r="AK2587" s="7">
        <f t="shared" si="1423"/>
        <v>5</v>
      </c>
      <c r="AL2587" s="7">
        <f t="shared" si="1424"/>
        <v>10</v>
      </c>
      <c r="AM2587" s="7">
        <f t="shared" si="1425"/>
        <v>9</v>
      </c>
      <c r="AN2587" s="2">
        <f t="shared" si="1426"/>
        <v>5.3116700515544448E-3</v>
      </c>
      <c r="AO2587" s="2">
        <f t="shared" si="1427"/>
        <v>1.0154663333854085E-3</v>
      </c>
      <c r="AP2587" s="2">
        <f t="shared" si="1428"/>
        <v>1.0935791282612093E-3</v>
      </c>
      <c r="AR2587" t="str">
        <f t="shared" si="1429"/>
        <v>Chippewa</v>
      </c>
      <c r="AS2587" t="s">
        <v>2969</v>
      </c>
      <c r="AT2587" s="184"/>
      <c r="AV2587" s="97">
        <v>55</v>
      </c>
      <c r="AW2587" s="99">
        <v>17</v>
      </c>
      <c r="AX2587" s="105">
        <f t="shared" si="1430"/>
        <v>55017</v>
      </c>
      <c r="AZ2587" s="7" t="s">
        <v>2951</v>
      </c>
      <c r="BA2587" t="s">
        <v>3184</v>
      </c>
    </row>
    <row r="2588" spans="1:74" hidden="1" outlineLevel="1">
      <c r="A2588" t="s">
        <v>97</v>
      </c>
      <c r="B2588" t="s">
        <v>2969</v>
      </c>
      <c r="C2588" s="1">
        <f t="shared" si="1431"/>
        <v>6224</v>
      </c>
      <c r="D2588" s="7">
        <f>IF(R2588&gt;0,RANK(R2588,(R2588:T2588,U2588:AI2588)),0)</f>
        <v>3</v>
      </c>
      <c r="E2588" s="7">
        <f>IF(S2588&gt;0,RANK(S2588,(R2588:T2588,U2588:AI2588)),0)</f>
        <v>7</v>
      </c>
      <c r="F2588" s="7">
        <f>IF(T2588&gt;0,RANK(T2588,(R2588:T2588,U2588:AI2588)),0)</f>
        <v>5</v>
      </c>
      <c r="G2588" s="7">
        <f>IF(U2588&gt;0,RANK(U2588,(R2588:T2588,U2588:AI2588)),0)</f>
        <v>2</v>
      </c>
      <c r="H2588" s="7">
        <f t="shared" si="1417"/>
        <v>1</v>
      </c>
      <c r="I2588" s="49">
        <f t="shared" si="1418"/>
        <v>126</v>
      </c>
      <c r="J2588" s="177">
        <f t="shared" si="1399"/>
        <v>2.0244215938303341E-2</v>
      </c>
      <c r="K2588" s="2"/>
      <c r="L2588" s="2">
        <f t="shared" si="1419"/>
        <v>6.2982005141388173E-2</v>
      </c>
      <c r="M2588" s="2">
        <f t="shared" si="1420"/>
        <v>3.2133676092544988E-3</v>
      </c>
      <c r="N2588" s="2">
        <f t="shared" si="1421"/>
        <v>8.3547557840616959E-3</v>
      </c>
      <c r="O2588" s="2">
        <f t="shared" si="1406"/>
        <v>0.44007069408740362</v>
      </c>
      <c r="P2588" s="2">
        <f t="shared" si="1422"/>
        <v>0.46031491002570696</v>
      </c>
      <c r="Q2588" s="2">
        <f t="shared" si="1432"/>
        <v>2.5064267352185088E-2</v>
      </c>
      <c r="R2588" s="1">
        <v>392</v>
      </c>
      <c r="S2588" s="1">
        <v>20</v>
      </c>
      <c r="T2588" s="1">
        <v>52</v>
      </c>
      <c r="U2588" s="1">
        <v>2739</v>
      </c>
      <c r="V2588" s="1">
        <v>2865</v>
      </c>
      <c r="W2588" s="1">
        <v>29</v>
      </c>
      <c r="X2588" s="1">
        <v>3</v>
      </c>
      <c r="Y2588" s="1">
        <v>4</v>
      </c>
      <c r="Z2588" s="1">
        <v>18</v>
      </c>
      <c r="AA2588" s="1">
        <v>85</v>
      </c>
      <c r="AB2588" s="1">
        <v>0</v>
      </c>
      <c r="AD2588" s="1">
        <v>11</v>
      </c>
      <c r="AF2588" s="1">
        <v>4</v>
      </c>
      <c r="AI2588" s="1">
        <v>2</v>
      </c>
      <c r="AK2588" s="7">
        <f t="shared" si="1423"/>
        <v>6</v>
      </c>
      <c r="AL2588" s="7">
        <f t="shared" si="1424"/>
        <v>10</v>
      </c>
      <c r="AM2588" s="7">
        <f t="shared" si="1425"/>
        <v>9</v>
      </c>
      <c r="AN2588" s="2">
        <f t="shared" si="1426"/>
        <v>4.6593830334190232E-3</v>
      </c>
      <c r="AO2588" s="2">
        <f t="shared" si="1427"/>
        <v>4.820051413881748E-4</v>
      </c>
      <c r="AP2588" s="2">
        <f t="shared" si="1428"/>
        <v>6.426735218508997E-4</v>
      </c>
      <c r="AR2588" t="str">
        <f t="shared" si="1429"/>
        <v>Clark</v>
      </c>
      <c r="AS2588" t="s">
        <v>2969</v>
      </c>
      <c r="AT2588" s="184">
        <v>7</v>
      </c>
      <c r="AV2588" s="97">
        <v>55</v>
      </c>
      <c r="AW2588" s="99">
        <v>19</v>
      </c>
      <c r="AX2588" s="105">
        <f t="shared" si="1430"/>
        <v>55019</v>
      </c>
      <c r="AZ2588" s="7" t="s">
        <v>2951</v>
      </c>
      <c r="BA2588" t="s">
        <v>3184</v>
      </c>
    </row>
    <row r="2589" spans="1:74" hidden="1" outlineLevel="1">
      <c r="A2589" t="s">
        <v>3143</v>
      </c>
      <c r="B2589" t="s">
        <v>2969</v>
      </c>
      <c r="C2589" s="1">
        <f t="shared" si="1431"/>
        <v>11211</v>
      </c>
      <c r="D2589" s="7">
        <f>IF(R2589&gt;0,RANK(R2589,(R2589:T2589,U2589:AI2589)),0)</f>
        <v>3</v>
      </c>
      <c r="E2589" s="7">
        <f>IF(S2589&gt;0,RANK(S2589,(R2589:T2589,U2589:AI2589)),0)</f>
        <v>6</v>
      </c>
      <c r="F2589" s="7">
        <f>IF(T2589&gt;0,RANK(T2589,(R2589:T2589,U2589:AI2589)),0)</f>
        <v>4</v>
      </c>
      <c r="G2589" s="7">
        <f>IF(U2589&gt;0,RANK(U2589,(R2589:T2589,U2589:AI2589)),0)</f>
        <v>1</v>
      </c>
      <c r="H2589" s="7">
        <f t="shared" si="1417"/>
        <v>2</v>
      </c>
      <c r="I2589" s="49">
        <f t="shared" si="1418"/>
        <v>100</v>
      </c>
      <c r="J2589" s="177">
        <f t="shared" si="1399"/>
        <v>8.9198109000089201E-3</v>
      </c>
      <c r="K2589" s="2"/>
      <c r="L2589" s="2">
        <f t="shared" si="1419"/>
        <v>0.17126036928017127</v>
      </c>
      <c r="M2589" s="2">
        <f t="shared" si="1420"/>
        <v>3.2111319240032111E-3</v>
      </c>
      <c r="N2589" s="2">
        <f t="shared" si="1421"/>
        <v>9.9009900990099011E-3</v>
      </c>
      <c r="O2589" s="2">
        <f t="shared" si="1406"/>
        <v>0.40281866024440283</v>
      </c>
      <c r="P2589" s="2">
        <f t="shared" si="1422"/>
        <v>0.3938988493443939</v>
      </c>
      <c r="Q2589" s="2">
        <f t="shared" si="1432"/>
        <v>1.8909999108018827E-2</v>
      </c>
      <c r="R2589" s="1">
        <v>1920</v>
      </c>
      <c r="S2589" s="1">
        <v>36</v>
      </c>
      <c r="T2589" s="1">
        <v>111</v>
      </c>
      <c r="U2589" s="1">
        <v>4516</v>
      </c>
      <c r="V2589" s="1">
        <v>4416</v>
      </c>
      <c r="W2589" s="1">
        <v>73</v>
      </c>
      <c r="X2589" s="1">
        <v>13</v>
      </c>
      <c r="Y2589" s="1">
        <v>15</v>
      </c>
      <c r="Z2589" s="1">
        <v>36</v>
      </c>
      <c r="AA2589" s="1">
        <v>32</v>
      </c>
      <c r="AB2589" s="1">
        <v>18</v>
      </c>
      <c r="AD2589" s="1">
        <v>16</v>
      </c>
      <c r="AF2589" s="1">
        <v>6</v>
      </c>
      <c r="AI2589" s="1">
        <v>3</v>
      </c>
      <c r="AK2589" s="7">
        <f t="shared" si="1423"/>
        <v>5</v>
      </c>
      <c r="AL2589" s="7">
        <f t="shared" si="1424"/>
        <v>11</v>
      </c>
      <c r="AM2589" s="7">
        <f t="shared" si="1425"/>
        <v>10</v>
      </c>
      <c r="AN2589" s="2">
        <f t="shared" si="1426"/>
        <v>6.5114619570065119E-3</v>
      </c>
      <c r="AO2589" s="2">
        <f t="shared" si="1427"/>
        <v>1.1595754170011597E-3</v>
      </c>
      <c r="AP2589" s="2">
        <f t="shared" si="1428"/>
        <v>1.3379716350013381E-3</v>
      </c>
      <c r="AR2589" t="str">
        <f t="shared" si="1429"/>
        <v>Columbia</v>
      </c>
      <c r="AS2589" t="s">
        <v>2969</v>
      </c>
      <c r="AT2589" s="184">
        <v>6</v>
      </c>
      <c r="AV2589" s="97">
        <v>55</v>
      </c>
      <c r="AW2589" s="99">
        <v>21</v>
      </c>
      <c r="AX2589" s="105">
        <f t="shared" si="1430"/>
        <v>55021</v>
      </c>
      <c r="AZ2589" s="7" t="s">
        <v>2951</v>
      </c>
      <c r="BA2589" t="s">
        <v>3184</v>
      </c>
    </row>
    <row r="2590" spans="1:74" hidden="1" outlineLevel="1">
      <c r="A2590" t="s">
        <v>2685</v>
      </c>
      <c r="B2590" t="s">
        <v>2969</v>
      </c>
      <c r="C2590" s="1">
        <f t="shared" si="1431"/>
        <v>2681</v>
      </c>
      <c r="D2590" s="7">
        <f>IF(R2590&gt;0,RANK(R2590,(R2590:T2590,U2590:AI2590)),0)</f>
        <v>3</v>
      </c>
      <c r="E2590" s="7">
        <f>IF(S2590&gt;0,RANK(S2590,(R2590:T2590,U2590:AI2590)),0)</f>
        <v>7</v>
      </c>
      <c r="F2590" s="7">
        <f>IF(T2590&gt;0,RANK(T2590,(R2590:T2590,U2590:AI2590)),0)</f>
        <v>5</v>
      </c>
      <c r="G2590" s="7">
        <f>IF(U2590&gt;0,RANK(U2590,(R2590:T2590,U2590:AI2590)),0)</f>
        <v>2</v>
      </c>
      <c r="H2590" s="7">
        <f t="shared" si="1417"/>
        <v>1</v>
      </c>
      <c r="I2590" s="49">
        <f t="shared" si="1418"/>
        <v>207</v>
      </c>
      <c r="J2590" s="177">
        <f t="shared" si="1399"/>
        <v>7.7209996270048487E-2</v>
      </c>
      <c r="K2590" s="2"/>
      <c r="L2590" s="2">
        <f t="shared" si="1419"/>
        <v>0.13129429317418873</v>
      </c>
      <c r="M2590" s="2">
        <f t="shared" si="1420"/>
        <v>2.9839612085042896E-3</v>
      </c>
      <c r="N2590" s="2">
        <f t="shared" si="1421"/>
        <v>9.3248787765759043E-3</v>
      </c>
      <c r="O2590" s="2">
        <f t="shared" si="1406"/>
        <v>0.3763521074226035</v>
      </c>
      <c r="P2590" s="2">
        <f t="shared" si="1422"/>
        <v>0.45356210369265199</v>
      </c>
      <c r="Q2590" s="2">
        <f t="shared" si="1432"/>
        <v>2.6482655725475535E-2</v>
      </c>
      <c r="R2590" s="1">
        <v>352</v>
      </c>
      <c r="S2590" s="1">
        <v>8</v>
      </c>
      <c r="T2590" s="1">
        <v>25</v>
      </c>
      <c r="U2590" s="1">
        <v>1009</v>
      </c>
      <c r="V2590" s="1">
        <v>1216</v>
      </c>
      <c r="W2590" s="1">
        <v>27</v>
      </c>
      <c r="X2590" s="1">
        <v>3</v>
      </c>
      <c r="Y2590" s="1">
        <v>7</v>
      </c>
      <c r="Z2590" s="1">
        <v>13</v>
      </c>
      <c r="AA2590" s="1">
        <v>5</v>
      </c>
      <c r="AB2590" s="1">
        <v>6</v>
      </c>
      <c r="AD2590" s="1">
        <v>6</v>
      </c>
      <c r="AF2590" s="1">
        <v>3</v>
      </c>
      <c r="AI2590" s="1">
        <v>1</v>
      </c>
      <c r="AK2590" s="7">
        <f t="shared" si="1423"/>
        <v>4</v>
      </c>
      <c r="AL2590" s="7">
        <f t="shared" si="1424"/>
        <v>11</v>
      </c>
      <c r="AM2590" s="7">
        <f t="shared" si="1425"/>
        <v>8</v>
      </c>
      <c r="AN2590" s="2">
        <f t="shared" si="1426"/>
        <v>1.0070869078701977E-2</v>
      </c>
      <c r="AO2590" s="2">
        <f t="shared" si="1427"/>
        <v>1.1189854531891085E-3</v>
      </c>
      <c r="AP2590" s="2">
        <f t="shared" si="1428"/>
        <v>2.6109660574412533E-3</v>
      </c>
      <c r="AR2590" t="str">
        <f t="shared" si="1429"/>
        <v>Crawford</v>
      </c>
      <c r="AS2590" t="s">
        <v>2969</v>
      </c>
      <c r="AT2590" s="184">
        <v>3</v>
      </c>
      <c r="AV2590" s="97">
        <v>55</v>
      </c>
      <c r="AW2590" s="99">
        <v>23</v>
      </c>
      <c r="AX2590" s="105">
        <f t="shared" si="1430"/>
        <v>55023</v>
      </c>
      <c r="AZ2590" s="7" t="s">
        <v>2951</v>
      </c>
      <c r="BA2590" t="s">
        <v>3184</v>
      </c>
    </row>
    <row r="2591" spans="1:74" hidden="1" outlineLevel="1">
      <c r="A2591" t="s">
        <v>2945</v>
      </c>
      <c r="B2591" t="s">
        <v>2969</v>
      </c>
      <c r="C2591" s="1">
        <f t="shared" si="1431"/>
        <v>69404</v>
      </c>
      <c r="D2591" s="7">
        <f>IF(R2591&gt;0,RANK(R2591,(R2591:T2591,U2591:AI2591)),0)</f>
        <v>3</v>
      </c>
      <c r="E2591" s="7">
        <f>IF(S2591&gt;0,RANK(S2591,(R2591:T2591,U2591:AI2591)),0)</f>
        <v>8</v>
      </c>
      <c r="F2591" s="7">
        <f>IF(T2591&gt;0,RANK(T2591,(R2591:T2591,U2591:AI2591)),0)</f>
        <v>4</v>
      </c>
      <c r="G2591" s="7">
        <f>IF(U2591&gt;0,RANK(U2591,(R2591:T2591,U2591:AI2591)),0)</f>
        <v>1</v>
      </c>
      <c r="H2591" s="7">
        <f t="shared" si="1417"/>
        <v>2</v>
      </c>
      <c r="I2591" s="49">
        <f t="shared" si="1418"/>
        <v>5473</v>
      </c>
      <c r="J2591" s="177">
        <f t="shared" si="1399"/>
        <v>7.8857126390409774E-2</v>
      </c>
      <c r="K2591" s="2"/>
      <c r="L2591" s="2">
        <f t="shared" si="1419"/>
        <v>0.29009855339749868</v>
      </c>
      <c r="M2591" s="2">
        <f t="shared" si="1420"/>
        <v>2.5214685032562967E-3</v>
      </c>
      <c r="N2591" s="2">
        <f t="shared" si="1421"/>
        <v>8.6594432597544811E-3</v>
      </c>
      <c r="O2591" s="2">
        <f t="shared" si="1406"/>
        <v>0.38030949224828542</v>
      </c>
      <c r="P2591" s="2">
        <f t="shared" si="1422"/>
        <v>0.3014523658578756</v>
      </c>
      <c r="Q2591" s="2">
        <f t="shared" si="1432"/>
        <v>1.695867673332957E-2</v>
      </c>
      <c r="R2591" s="1">
        <v>20134</v>
      </c>
      <c r="S2591" s="1">
        <v>175</v>
      </c>
      <c r="T2591" s="1">
        <v>601</v>
      </c>
      <c r="U2591" s="1">
        <v>26395</v>
      </c>
      <c r="V2591" s="1">
        <v>20922</v>
      </c>
      <c r="W2591" s="1">
        <v>306</v>
      </c>
      <c r="X2591" s="1">
        <v>58</v>
      </c>
      <c r="Y2591" s="1">
        <v>67</v>
      </c>
      <c r="Z2591" s="1">
        <v>227</v>
      </c>
      <c r="AA2591" s="1">
        <v>170</v>
      </c>
      <c r="AB2591" s="1">
        <v>219</v>
      </c>
      <c r="AD2591" s="1">
        <v>89</v>
      </c>
      <c r="AF2591" s="1">
        <v>29</v>
      </c>
      <c r="AI2591" s="1">
        <v>12</v>
      </c>
      <c r="AK2591" s="7">
        <f t="shared" si="1423"/>
        <v>5</v>
      </c>
      <c r="AL2591" s="7">
        <f t="shared" si="1424"/>
        <v>11</v>
      </c>
      <c r="AM2591" s="7">
        <f t="shared" si="1425"/>
        <v>10</v>
      </c>
      <c r="AN2591" s="2">
        <f t="shared" si="1426"/>
        <v>4.408967782836724E-3</v>
      </c>
      <c r="AO2591" s="2">
        <f t="shared" si="1427"/>
        <v>8.356867039363725E-4</v>
      </c>
      <c r="AP2591" s="2">
        <f t="shared" si="1428"/>
        <v>9.6536222696098212E-4</v>
      </c>
      <c r="AR2591" t="str">
        <f t="shared" si="1429"/>
        <v>Dane</v>
      </c>
      <c r="AS2591" t="s">
        <v>2969</v>
      </c>
      <c r="AT2591" s="184">
        <v>2</v>
      </c>
      <c r="AV2591" s="97">
        <v>55</v>
      </c>
      <c r="AW2591" s="99">
        <v>25</v>
      </c>
      <c r="AX2591" s="105">
        <f t="shared" si="1430"/>
        <v>55025</v>
      </c>
      <c r="AZ2591" s="7" t="s">
        <v>2951</v>
      </c>
      <c r="BA2591" t="s">
        <v>3184</v>
      </c>
    </row>
    <row r="2592" spans="1:74" hidden="1" outlineLevel="1">
      <c r="A2592" t="s">
        <v>2714</v>
      </c>
      <c r="B2592" t="s">
        <v>2969</v>
      </c>
      <c r="C2592" s="1">
        <f t="shared" si="1431"/>
        <v>19988</v>
      </c>
      <c r="D2592" s="7">
        <f>IF(R2592&gt;0,RANK(R2592,(R2592:T2592,U2592:AI2592)),0)</f>
        <v>3</v>
      </c>
      <c r="E2592" s="7">
        <f>IF(S2592&gt;0,RANK(S2592,(R2592:T2592,U2592:AI2592)),0)</f>
        <v>6</v>
      </c>
      <c r="F2592" s="7">
        <f>IF(T2592&gt;0,RANK(T2592,(R2592:T2592,U2592:AI2592)),0)</f>
        <v>4</v>
      </c>
      <c r="G2592" s="7">
        <f>IF(U2592&gt;0,RANK(U2592,(R2592:T2592,U2592:AI2592)),0)</f>
        <v>1</v>
      </c>
      <c r="H2592" s="7">
        <f t="shared" si="1417"/>
        <v>2</v>
      </c>
      <c r="I2592" s="49">
        <f t="shared" si="1418"/>
        <v>3940</v>
      </c>
      <c r="J2592" s="177">
        <f t="shared" si="1399"/>
        <v>0.19711827096257756</v>
      </c>
      <c r="K2592" s="2"/>
      <c r="L2592" s="2">
        <f t="shared" si="1419"/>
        <v>0.1272763658194917</v>
      </c>
      <c r="M2592" s="2">
        <f t="shared" si="1420"/>
        <v>2.6015609365619371E-3</v>
      </c>
      <c r="N2592" s="2">
        <f t="shared" si="1421"/>
        <v>9.95597358415049E-3</v>
      </c>
      <c r="O2592" s="2">
        <f t="shared" si="1406"/>
        <v>0.52256353812287371</v>
      </c>
      <c r="P2592" s="2">
        <f t="shared" si="1422"/>
        <v>0.3254452671602962</v>
      </c>
      <c r="Q2592" s="2">
        <f t="shared" si="1432"/>
        <v>1.2157294376625938E-2</v>
      </c>
      <c r="R2592" s="1">
        <v>2544</v>
      </c>
      <c r="S2592" s="1">
        <v>52</v>
      </c>
      <c r="T2592" s="1">
        <v>199</v>
      </c>
      <c r="U2592" s="1">
        <v>10445</v>
      </c>
      <c r="V2592" s="1">
        <v>6505</v>
      </c>
      <c r="W2592" s="1">
        <v>108</v>
      </c>
      <c r="X2592" s="1">
        <v>12</v>
      </c>
      <c r="Y2592" s="1">
        <v>18</v>
      </c>
      <c r="Z2592" s="1">
        <v>41</v>
      </c>
      <c r="AA2592" s="1">
        <v>37</v>
      </c>
      <c r="AB2592" s="1">
        <v>0</v>
      </c>
      <c r="AD2592" s="1">
        <v>13</v>
      </c>
      <c r="AF2592" s="1">
        <v>8</v>
      </c>
      <c r="AI2592" s="1">
        <v>6</v>
      </c>
      <c r="AK2592" s="7">
        <f t="shared" si="1423"/>
        <v>5</v>
      </c>
      <c r="AL2592" s="7">
        <f t="shared" si="1424"/>
        <v>10</v>
      </c>
      <c r="AM2592" s="7">
        <f t="shared" si="1425"/>
        <v>9</v>
      </c>
      <c r="AN2592" s="2">
        <f t="shared" si="1426"/>
        <v>5.4032419451671004E-3</v>
      </c>
      <c r="AO2592" s="2">
        <f t="shared" si="1427"/>
        <v>6.0036021612967783E-4</v>
      </c>
      <c r="AP2592" s="2">
        <f t="shared" si="1428"/>
        <v>9.0054032419451674E-4</v>
      </c>
      <c r="AR2592" t="str">
        <f t="shared" si="1429"/>
        <v>Dodge</v>
      </c>
      <c r="AS2592" t="s">
        <v>2969</v>
      </c>
      <c r="AT2592" s="184"/>
      <c r="AV2592" s="97">
        <v>55</v>
      </c>
      <c r="AW2592" s="99">
        <v>27</v>
      </c>
      <c r="AX2592" s="105">
        <f t="shared" si="1430"/>
        <v>55027</v>
      </c>
      <c r="AZ2592" s="7" t="s">
        <v>2951</v>
      </c>
      <c r="BA2592" t="s">
        <v>3184</v>
      </c>
    </row>
    <row r="2593" spans="1:53" hidden="1" outlineLevel="1">
      <c r="A2593" t="s">
        <v>3136</v>
      </c>
      <c r="B2593" t="s">
        <v>2969</v>
      </c>
      <c r="C2593" s="1">
        <f t="shared" si="1431"/>
        <v>7499</v>
      </c>
      <c r="D2593" s="7">
        <f>IF(R2593&gt;0,RANK(R2593,(R2593:T2593,U2593:AI2593)),0)</f>
        <v>3</v>
      </c>
      <c r="E2593" s="7">
        <f>IF(S2593&gt;0,RANK(S2593,(R2593:T2593,U2593:AI2593)),0)</f>
        <v>6</v>
      </c>
      <c r="F2593" s="7">
        <f>IF(T2593&gt;0,RANK(T2593,(R2593:T2593,U2593:AI2593)),0)</f>
        <v>4</v>
      </c>
      <c r="G2593" s="7">
        <f>IF(U2593&gt;0,RANK(U2593,(R2593:T2593,U2593:AI2593)),0)</f>
        <v>1</v>
      </c>
      <c r="H2593" s="7">
        <f t="shared" si="1417"/>
        <v>2</v>
      </c>
      <c r="I2593" s="49">
        <f t="shared" si="1418"/>
        <v>240</v>
      </c>
      <c r="J2593" s="177">
        <f t="shared" si="1399"/>
        <v>3.200426723563142E-2</v>
      </c>
      <c r="K2593" s="2"/>
      <c r="L2593" s="2">
        <f t="shared" si="1419"/>
        <v>0.14735298039738631</v>
      </c>
      <c r="M2593" s="2">
        <f t="shared" si="1420"/>
        <v>3.8671822909721295E-3</v>
      </c>
      <c r="N2593" s="2">
        <f t="shared" si="1421"/>
        <v>1.266835578077077E-2</v>
      </c>
      <c r="O2593" s="2">
        <f t="shared" si="1406"/>
        <v>0.42579010534737965</v>
      </c>
      <c r="P2593" s="2">
        <f t="shared" si="1422"/>
        <v>0.39378583811174822</v>
      </c>
      <c r="Q2593" s="2">
        <f t="shared" si="1432"/>
        <v>1.6535538071742906E-2</v>
      </c>
      <c r="R2593" s="1">
        <v>1105</v>
      </c>
      <c r="S2593" s="1">
        <v>29</v>
      </c>
      <c r="T2593" s="1">
        <v>95</v>
      </c>
      <c r="U2593" s="1">
        <v>3193</v>
      </c>
      <c r="V2593" s="1">
        <v>2953</v>
      </c>
      <c r="W2593" s="1">
        <v>40</v>
      </c>
      <c r="X2593" s="1">
        <v>5</v>
      </c>
      <c r="Y2593" s="1">
        <v>5</v>
      </c>
      <c r="Z2593" s="1">
        <v>13</v>
      </c>
      <c r="AA2593" s="1">
        <v>22</v>
      </c>
      <c r="AB2593" s="1">
        <v>13</v>
      </c>
      <c r="AD2593" s="1">
        <v>18</v>
      </c>
      <c r="AF2593" s="1">
        <v>7</v>
      </c>
      <c r="AI2593" s="1">
        <v>1</v>
      </c>
      <c r="AK2593" s="7">
        <f t="shared" si="1423"/>
        <v>5</v>
      </c>
      <c r="AL2593" s="7">
        <f t="shared" si="1424"/>
        <v>10</v>
      </c>
      <c r="AM2593" s="7">
        <f t="shared" si="1425"/>
        <v>10</v>
      </c>
      <c r="AN2593" s="2">
        <f t="shared" si="1426"/>
        <v>5.3340445392719028E-3</v>
      </c>
      <c r="AO2593" s="2">
        <f t="shared" si="1427"/>
        <v>6.6675556740898785E-4</v>
      </c>
      <c r="AP2593" s="2">
        <f t="shared" si="1428"/>
        <v>6.6675556740898785E-4</v>
      </c>
      <c r="AR2593" t="str">
        <f t="shared" si="1429"/>
        <v>Door</v>
      </c>
      <c r="AS2593" t="s">
        <v>2969</v>
      </c>
      <c r="AT2593" s="184">
        <v>8</v>
      </c>
      <c r="AV2593" s="97">
        <v>55</v>
      </c>
      <c r="AW2593" s="99">
        <v>29</v>
      </c>
      <c r="AX2593" s="105">
        <f t="shared" si="1430"/>
        <v>55029</v>
      </c>
      <c r="AZ2593" s="7" t="s">
        <v>2951</v>
      </c>
      <c r="BA2593" t="s">
        <v>3184</v>
      </c>
    </row>
    <row r="2594" spans="1:53" hidden="1" outlineLevel="1">
      <c r="A2594" t="s">
        <v>317</v>
      </c>
      <c r="B2594" t="s">
        <v>2969</v>
      </c>
      <c r="C2594" s="1">
        <f t="shared" si="1431"/>
        <v>6733</v>
      </c>
      <c r="D2594" s="7">
        <f>IF(R2594&gt;0,RANK(R2594,(R2594:T2594,U2594:AI2594)),0)</f>
        <v>3</v>
      </c>
      <c r="E2594" s="7">
        <f>IF(S2594&gt;0,RANK(S2594,(R2594:T2594,U2594:AI2594)),0)</f>
        <v>6</v>
      </c>
      <c r="F2594" s="7">
        <f>IF(T2594&gt;0,RANK(T2594,(R2594:T2594,U2594:AI2594)),0)</f>
        <v>4</v>
      </c>
      <c r="G2594" s="7">
        <f>IF(U2594&gt;0,RANK(U2594,(R2594:T2594,U2594:AI2594)),0)</f>
        <v>2</v>
      </c>
      <c r="H2594" s="7">
        <f t="shared" si="1417"/>
        <v>1</v>
      </c>
      <c r="I2594" s="49">
        <f t="shared" si="1418"/>
        <v>1608</v>
      </c>
      <c r="J2594" s="177">
        <f t="shared" si="1399"/>
        <v>0.23882370414376949</v>
      </c>
      <c r="K2594" s="2"/>
      <c r="L2594" s="2">
        <f t="shared" si="1419"/>
        <v>0.11302539729689588</v>
      </c>
      <c r="M2594" s="2">
        <f t="shared" si="1420"/>
        <v>2.6733996732511509E-3</v>
      </c>
      <c r="N2594" s="2">
        <f t="shared" si="1421"/>
        <v>1.2475865141838705E-2</v>
      </c>
      <c r="O2594" s="2">
        <f t="shared" si="1406"/>
        <v>0.30744096242388236</v>
      </c>
      <c r="P2594" s="2">
        <f t="shared" si="1422"/>
        <v>0.54626466656765182</v>
      </c>
      <c r="Q2594" s="2">
        <f t="shared" si="1432"/>
        <v>1.8119708896479958E-2</v>
      </c>
      <c r="R2594" s="1">
        <v>761</v>
      </c>
      <c r="S2594" s="1">
        <v>18</v>
      </c>
      <c r="T2594" s="1">
        <v>84</v>
      </c>
      <c r="U2594" s="1">
        <v>2070</v>
      </c>
      <c r="V2594" s="1">
        <v>3678</v>
      </c>
      <c r="W2594" s="1">
        <v>66</v>
      </c>
      <c r="X2594" s="1">
        <v>4</v>
      </c>
      <c r="Y2594" s="1">
        <v>9</v>
      </c>
      <c r="Z2594" s="1">
        <v>13</v>
      </c>
      <c r="AA2594" s="1">
        <v>10</v>
      </c>
      <c r="AB2594" s="1">
        <v>8</v>
      </c>
      <c r="AD2594" s="1">
        <v>8</v>
      </c>
      <c r="AF2594" s="1">
        <v>3</v>
      </c>
      <c r="AI2594" s="1">
        <v>1</v>
      </c>
      <c r="AK2594" s="7">
        <f t="shared" si="1423"/>
        <v>5</v>
      </c>
      <c r="AL2594" s="7">
        <f t="shared" si="1424"/>
        <v>11</v>
      </c>
      <c r="AM2594" s="7">
        <f t="shared" si="1425"/>
        <v>9</v>
      </c>
      <c r="AN2594" s="2">
        <f t="shared" si="1426"/>
        <v>9.802465468587554E-3</v>
      </c>
      <c r="AO2594" s="2">
        <f t="shared" si="1427"/>
        <v>5.9408881627803355E-4</v>
      </c>
      <c r="AP2594" s="2">
        <f t="shared" si="1428"/>
        <v>1.3366998366255755E-3</v>
      </c>
      <c r="AR2594" t="str">
        <f t="shared" si="1429"/>
        <v>Douglas</v>
      </c>
      <c r="AS2594" t="s">
        <v>2969</v>
      </c>
      <c r="AT2594" s="184">
        <v>7</v>
      </c>
      <c r="AV2594" s="97">
        <v>55</v>
      </c>
      <c r="AW2594" s="99">
        <v>31</v>
      </c>
      <c r="AX2594" s="105">
        <f t="shared" si="1430"/>
        <v>55031</v>
      </c>
      <c r="AZ2594" s="7" t="s">
        <v>2951</v>
      </c>
      <c r="BA2594" t="s">
        <v>3184</v>
      </c>
    </row>
    <row r="2595" spans="1:53" hidden="1" outlineLevel="1">
      <c r="A2595" t="s">
        <v>1400</v>
      </c>
      <c r="B2595" t="s">
        <v>2969</v>
      </c>
      <c r="C2595" s="1">
        <f t="shared" si="1431"/>
        <v>7500</v>
      </c>
      <c r="D2595" s="7">
        <f>IF(R2595&gt;0,RANK(R2595,(R2595:T2595,U2595:AI2595)),0)</f>
        <v>3</v>
      </c>
      <c r="E2595" s="7">
        <f>IF(S2595&gt;0,RANK(S2595,(R2595:T2595,U2595:AI2595)),0)</f>
        <v>6</v>
      </c>
      <c r="F2595" s="7">
        <f>IF(T2595&gt;0,RANK(T2595,(R2595:T2595,U2595:AI2595)),0)</f>
        <v>5</v>
      </c>
      <c r="G2595" s="7">
        <f>IF(U2595&gt;0,RANK(U2595,(R2595:T2595,U2595:AI2595)),0)</f>
        <v>1</v>
      </c>
      <c r="H2595" s="7">
        <f t="shared" si="1417"/>
        <v>2</v>
      </c>
      <c r="I2595" s="49">
        <f t="shared" si="1418"/>
        <v>397</v>
      </c>
      <c r="J2595" s="177">
        <f t="shared" si="1399"/>
        <v>5.2933333333333332E-2</v>
      </c>
      <c r="K2595" s="2"/>
      <c r="L2595" s="2">
        <f t="shared" si="1419"/>
        <v>0.10173333333333333</v>
      </c>
      <c r="M2595" s="2">
        <f t="shared" si="1420"/>
        <v>2.9333333333333334E-3</v>
      </c>
      <c r="N2595" s="2">
        <f t="shared" si="1421"/>
        <v>6.6666666666666671E-3</v>
      </c>
      <c r="O2595" s="2">
        <f t="shared" si="1406"/>
        <v>0.46306666666666668</v>
      </c>
      <c r="P2595" s="2">
        <f t="shared" si="1422"/>
        <v>0.41013333333333335</v>
      </c>
      <c r="Q2595" s="2">
        <f t="shared" si="1432"/>
        <v>1.5466666666666573E-2</v>
      </c>
      <c r="R2595" s="1">
        <v>763</v>
      </c>
      <c r="S2595" s="1">
        <v>22</v>
      </c>
      <c r="T2595" s="1">
        <v>50</v>
      </c>
      <c r="U2595" s="1">
        <v>3473</v>
      </c>
      <c r="V2595" s="1">
        <v>3076</v>
      </c>
      <c r="W2595" s="1">
        <v>51</v>
      </c>
      <c r="X2595" s="1">
        <v>4</v>
      </c>
      <c r="Y2595" s="1">
        <v>10</v>
      </c>
      <c r="Z2595" s="1">
        <v>17</v>
      </c>
      <c r="AA2595" s="1">
        <v>12</v>
      </c>
      <c r="AB2595" s="1">
        <v>0</v>
      </c>
      <c r="AD2595" s="1">
        <v>16</v>
      </c>
      <c r="AF2595" s="1">
        <v>5</v>
      </c>
      <c r="AI2595" s="1">
        <v>1</v>
      </c>
      <c r="AK2595" s="7">
        <f t="shared" si="1423"/>
        <v>4</v>
      </c>
      <c r="AL2595" s="7">
        <f t="shared" si="1424"/>
        <v>10</v>
      </c>
      <c r="AM2595" s="7">
        <f t="shared" si="1425"/>
        <v>9</v>
      </c>
      <c r="AN2595" s="2">
        <f t="shared" si="1426"/>
        <v>6.7999999999999996E-3</v>
      </c>
      <c r="AO2595" s="2">
        <f t="shared" si="1427"/>
        <v>5.3333333333333336E-4</v>
      </c>
      <c r="AP2595" s="2">
        <f t="shared" si="1428"/>
        <v>1.3333333333333333E-3</v>
      </c>
      <c r="AR2595" t="str">
        <f t="shared" si="1429"/>
        <v>Dunn</v>
      </c>
      <c r="AS2595" t="s">
        <v>2969</v>
      </c>
      <c r="AT2595" s="184">
        <v>3</v>
      </c>
      <c r="AV2595" s="97">
        <v>55</v>
      </c>
      <c r="AW2595" s="99">
        <v>33</v>
      </c>
      <c r="AX2595" s="105">
        <f t="shared" si="1430"/>
        <v>55033</v>
      </c>
      <c r="AZ2595" s="7" t="s">
        <v>2951</v>
      </c>
      <c r="BA2595" t="s">
        <v>3184</v>
      </c>
    </row>
    <row r="2596" spans="1:53" hidden="1" outlineLevel="1">
      <c r="A2596" t="s">
        <v>2360</v>
      </c>
      <c r="B2596" t="s">
        <v>2969</v>
      </c>
      <c r="C2596" s="1">
        <f t="shared" si="1431"/>
        <v>18170</v>
      </c>
      <c r="D2596" s="7">
        <f>IF(R2596&gt;0,RANK(R2596,(R2596:T2596,U2596:AI2596)),0)</f>
        <v>3</v>
      </c>
      <c r="E2596" s="7">
        <f>IF(S2596&gt;0,RANK(S2596,(R2596:T2596,U2596:AI2596)),0)</f>
        <v>7</v>
      </c>
      <c r="F2596" s="7">
        <f>IF(T2596&gt;0,RANK(T2596,(R2596:T2596,U2596:AI2596)),0)</f>
        <v>4</v>
      </c>
      <c r="G2596" s="7">
        <f>IF(U2596&gt;0,RANK(U2596,(R2596:T2596,U2596:AI2596)),0)</f>
        <v>1</v>
      </c>
      <c r="H2596" s="7">
        <f t="shared" si="1417"/>
        <v>2</v>
      </c>
      <c r="I2596" s="49">
        <f t="shared" si="1418"/>
        <v>1641</v>
      </c>
      <c r="J2596" s="177">
        <f t="shared" si="1399"/>
        <v>9.03137039075399E-2</v>
      </c>
      <c r="K2596" s="2"/>
      <c r="L2596" s="2">
        <f t="shared" si="1419"/>
        <v>0.13010456796917996</v>
      </c>
      <c r="M2596" s="2">
        <f t="shared" si="1420"/>
        <v>2.2564667033571823E-3</v>
      </c>
      <c r="N2596" s="2">
        <f t="shared" si="1421"/>
        <v>6.8794716565767746E-3</v>
      </c>
      <c r="O2596" s="2">
        <f t="shared" si="1406"/>
        <v>0.46763896532746285</v>
      </c>
      <c r="P2596" s="2">
        <f t="shared" si="1422"/>
        <v>0.37732526141992295</v>
      </c>
      <c r="Q2596" s="2">
        <f t="shared" si="1432"/>
        <v>1.5795266923500306E-2</v>
      </c>
      <c r="R2596" s="1">
        <v>2364</v>
      </c>
      <c r="S2596" s="1">
        <v>41</v>
      </c>
      <c r="T2596" s="1">
        <v>125</v>
      </c>
      <c r="U2596" s="1">
        <v>8497</v>
      </c>
      <c r="V2596" s="1">
        <v>6856</v>
      </c>
      <c r="W2596" s="1">
        <v>88</v>
      </c>
      <c r="X2596" s="1">
        <v>10</v>
      </c>
      <c r="Y2596" s="1">
        <v>16</v>
      </c>
      <c r="Z2596" s="1">
        <v>58</v>
      </c>
      <c r="AA2596" s="1">
        <v>39</v>
      </c>
      <c r="AB2596" s="1">
        <v>33</v>
      </c>
      <c r="AD2596" s="1">
        <v>31</v>
      </c>
      <c r="AF2596" s="1">
        <v>9</v>
      </c>
      <c r="AI2596" s="1">
        <v>3</v>
      </c>
      <c r="AK2596" s="7">
        <f t="shared" si="1423"/>
        <v>5</v>
      </c>
      <c r="AL2596" s="7">
        <f t="shared" si="1424"/>
        <v>11</v>
      </c>
      <c r="AM2596" s="7">
        <f t="shared" si="1425"/>
        <v>10</v>
      </c>
      <c r="AN2596" s="2">
        <f t="shared" si="1426"/>
        <v>4.8431480462300495E-3</v>
      </c>
      <c r="AO2596" s="2">
        <f t="shared" si="1427"/>
        <v>5.5035773252614197E-4</v>
      </c>
      <c r="AP2596" s="2">
        <f t="shared" si="1428"/>
        <v>8.8057237204182718E-4</v>
      </c>
      <c r="AR2596" t="str">
        <f t="shared" si="1429"/>
        <v>Eau Claire</v>
      </c>
      <c r="AS2596" t="s">
        <v>2969</v>
      </c>
      <c r="AT2596" s="184">
        <v>3</v>
      </c>
      <c r="AV2596" s="97">
        <v>55</v>
      </c>
      <c r="AW2596" s="99">
        <v>35</v>
      </c>
      <c r="AX2596" s="105">
        <f t="shared" si="1430"/>
        <v>55035</v>
      </c>
      <c r="AZ2596" s="7" t="s">
        <v>2951</v>
      </c>
      <c r="BA2596" t="s">
        <v>3184</v>
      </c>
    </row>
    <row r="2597" spans="1:53" hidden="1" outlineLevel="1">
      <c r="A2597" t="s">
        <v>2928</v>
      </c>
      <c r="B2597" t="s">
        <v>2969</v>
      </c>
      <c r="C2597" s="1">
        <f t="shared" si="1431"/>
        <v>1219</v>
      </c>
      <c r="D2597" s="7">
        <f>IF(R2597&gt;0,RANK(R2597,(R2597:T2597,U2597:AI2597)),0)</f>
        <v>3</v>
      </c>
      <c r="E2597" s="7">
        <f>IF(S2597&gt;0,RANK(S2597,(R2597:T2597,U2597:AI2597)),0)</f>
        <v>6</v>
      </c>
      <c r="F2597" s="7">
        <f>IF(T2597&gt;0,RANK(T2597,(R2597:T2597,U2597:AI2597)),0)</f>
        <v>4</v>
      </c>
      <c r="G2597" s="7">
        <f>IF(U2597&gt;0,RANK(U2597,(R2597:T2597,U2597:AI2597)),0)</f>
        <v>2</v>
      </c>
      <c r="H2597" s="7">
        <f t="shared" si="1417"/>
        <v>1</v>
      </c>
      <c r="I2597" s="49">
        <f t="shared" si="1418"/>
        <v>225</v>
      </c>
      <c r="J2597" s="177">
        <f t="shared" si="1399"/>
        <v>0.18457752255947499</v>
      </c>
      <c r="K2597" s="2"/>
      <c r="L2597" s="2">
        <f t="shared" si="1419"/>
        <v>8.6136177194421654E-2</v>
      </c>
      <c r="M2597" s="2">
        <f t="shared" si="1420"/>
        <v>4.1017227235438884E-3</v>
      </c>
      <c r="N2597" s="2">
        <f t="shared" si="1421"/>
        <v>1.1484823625922888E-2</v>
      </c>
      <c r="O2597" s="2">
        <f t="shared" si="1406"/>
        <v>0.35110746513535684</v>
      </c>
      <c r="P2597" s="2">
        <f t="shared" si="1422"/>
        <v>0.53568498769483186</v>
      </c>
      <c r="Q2597" s="2">
        <f t="shared" si="1432"/>
        <v>1.1484823625922846E-2</v>
      </c>
      <c r="R2597" s="1">
        <v>105</v>
      </c>
      <c r="S2597" s="1">
        <v>5</v>
      </c>
      <c r="T2597" s="1">
        <v>14</v>
      </c>
      <c r="U2597" s="1">
        <v>428</v>
      </c>
      <c r="V2597" s="1">
        <v>653</v>
      </c>
      <c r="W2597" s="1">
        <v>7</v>
      </c>
      <c r="X2597" s="1">
        <v>1</v>
      </c>
      <c r="Y2597" s="1">
        <v>1</v>
      </c>
      <c r="Z2597" s="1">
        <v>1</v>
      </c>
      <c r="AA2597" s="1">
        <v>0</v>
      </c>
      <c r="AB2597" s="1">
        <v>0</v>
      </c>
      <c r="AD2597" s="1">
        <v>3</v>
      </c>
      <c r="AF2597" s="1">
        <v>1</v>
      </c>
      <c r="AI2597" s="1">
        <v>0</v>
      </c>
      <c r="AK2597" s="7">
        <f t="shared" si="1423"/>
        <v>5</v>
      </c>
      <c r="AL2597" s="7">
        <f t="shared" si="1424"/>
        <v>7</v>
      </c>
      <c r="AM2597" s="7">
        <f t="shared" si="1425"/>
        <v>7</v>
      </c>
      <c r="AN2597" s="2">
        <f t="shared" si="1426"/>
        <v>5.742411812961444E-3</v>
      </c>
      <c r="AO2597" s="2">
        <f t="shared" si="1427"/>
        <v>8.2034454470877774E-4</v>
      </c>
      <c r="AP2597" s="2">
        <f t="shared" si="1428"/>
        <v>8.2034454470877774E-4</v>
      </c>
      <c r="AR2597" t="str">
        <f t="shared" si="1429"/>
        <v>Florence</v>
      </c>
      <c r="AS2597" t="s">
        <v>2969</v>
      </c>
      <c r="AT2597" s="184">
        <v>7</v>
      </c>
      <c r="AV2597" s="97">
        <v>55</v>
      </c>
      <c r="AW2597" s="99">
        <v>37</v>
      </c>
      <c r="AX2597" s="105">
        <f t="shared" si="1430"/>
        <v>55037</v>
      </c>
      <c r="AZ2597" s="7" t="s">
        <v>2951</v>
      </c>
      <c r="BA2597" t="s">
        <v>3184</v>
      </c>
    </row>
    <row r="2598" spans="1:53" hidden="1" outlineLevel="1">
      <c r="A2598" t="s">
        <v>1778</v>
      </c>
      <c r="B2598" t="s">
        <v>2969</v>
      </c>
      <c r="C2598" s="1">
        <f t="shared" si="1431"/>
        <v>23266</v>
      </c>
      <c r="D2598" s="7">
        <f>IF(R2598&gt;0,RANK(R2598,(R2598:T2598,U2598:AI2598)),0)</f>
        <v>3</v>
      </c>
      <c r="E2598" s="7">
        <f>IF(S2598&gt;0,RANK(S2598,(R2598:T2598,U2598:AI2598)),0)</f>
        <v>6</v>
      </c>
      <c r="F2598" s="7">
        <f>IF(T2598&gt;0,RANK(T2598,(R2598:T2598,U2598:AI2598)),0)</f>
        <v>4</v>
      </c>
      <c r="G2598" s="7">
        <f>IF(U2598&gt;0,RANK(U2598,(R2598:T2598,U2598:AI2598)),0)</f>
        <v>1</v>
      </c>
      <c r="H2598" s="7">
        <f t="shared" si="1417"/>
        <v>2</v>
      </c>
      <c r="I2598" s="49">
        <f t="shared" si="1418"/>
        <v>5102</v>
      </c>
      <c r="J2598" s="177">
        <f t="shared" si="1399"/>
        <v>0.21928995100146137</v>
      </c>
      <c r="K2598" s="2"/>
      <c r="L2598" s="2">
        <f t="shared" si="1419"/>
        <v>9.7868133757414252E-2</v>
      </c>
      <c r="M2598" s="2">
        <f t="shared" si="1420"/>
        <v>3.094644545688988E-3</v>
      </c>
      <c r="N2598" s="2">
        <f t="shared" si="1421"/>
        <v>8.9830654173472021E-3</v>
      </c>
      <c r="O2598" s="2">
        <f t="shared" si="1406"/>
        <v>0.54835382102639041</v>
      </c>
      <c r="P2598" s="2">
        <f t="shared" si="1422"/>
        <v>0.32906387002492909</v>
      </c>
      <c r="Q2598" s="2">
        <f t="shared" si="1432"/>
        <v>1.2636465228230143E-2</v>
      </c>
      <c r="R2598" s="1">
        <v>2277</v>
      </c>
      <c r="S2598" s="1">
        <v>72</v>
      </c>
      <c r="T2598" s="1">
        <v>209</v>
      </c>
      <c r="U2598" s="1">
        <v>12758</v>
      </c>
      <c r="V2598" s="1">
        <v>7656</v>
      </c>
      <c r="W2598" s="1">
        <v>138</v>
      </c>
      <c r="X2598" s="1">
        <v>7</v>
      </c>
      <c r="Y2598" s="1">
        <v>23</v>
      </c>
      <c r="Z2598" s="1">
        <v>45</v>
      </c>
      <c r="AA2598" s="1">
        <v>35</v>
      </c>
      <c r="AB2598" s="1">
        <v>0</v>
      </c>
      <c r="AD2598" s="1">
        <v>19</v>
      </c>
      <c r="AF2598" s="1">
        <v>7</v>
      </c>
      <c r="AI2598" s="1">
        <v>20</v>
      </c>
      <c r="AK2598" s="7">
        <f t="shared" si="1423"/>
        <v>5</v>
      </c>
      <c r="AL2598" s="7">
        <f t="shared" si="1424"/>
        <v>10</v>
      </c>
      <c r="AM2598" s="7">
        <f t="shared" si="1425"/>
        <v>9</v>
      </c>
      <c r="AN2598" s="2">
        <f t="shared" si="1426"/>
        <v>5.9314020459038941E-3</v>
      </c>
      <c r="AO2598" s="2">
        <f t="shared" si="1427"/>
        <v>3.0086821971976276E-4</v>
      </c>
      <c r="AP2598" s="2">
        <f t="shared" si="1428"/>
        <v>9.8856700765064909E-4</v>
      </c>
      <c r="AR2598" t="str">
        <f t="shared" si="1429"/>
        <v>Fond du Lac</v>
      </c>
      <c r="AS2598" t="s">
        <v>2969</v>
      </c>
      <c r="AT2598" s="184">
        <v>6</v>
      </c>
      <c r="AV2598" s="97">
        <v>55</v>
      </c>
      <c r="AW2598" s="99">
        <v>39</v>
      </c>
      <c r="AX2598" s="105">
        <f t="shared" si="1430"/>
        <v>55039</v>
      </c>
      <c r="AZ2598" s="7" t="s">
        <v>2951</v>
      </c>
      <c r="BA2598" t="s">
        <v>3184</v>
      </c>
    </row>
    <row r="2599" spans="1:53" hidden="1" outlineLevel="1">
      <c r="A2599" t="s">
        <v>988</v>
      </c>
      <c r="B2599" t="s">
        <v>2969</v>
      </c>
      <c r="C2599" s="1">
        <f t="shared" si="1431"/>
        <v>1996</v>
      </c>
      <c r="D2599" s="7">
        <f>IF(R2599&gt;0,RANK(R2599,(R2599:T2599,U2599:AI2599)),0)</f>
        <v>3</v>
      </c>
      <c r="E2599" s="7">
        <f>IF(S2599&gt;0,RANK(S2599,(R2599:T2599,U2599:AI2599)),0)</f>
        <v>8</v>
      </c>
      <c r="F2599" s="7">
        <f>IF(T2599&gt;0,RANK(T2599,(R2599:T2599,U2599:AI2599)),0)</f>
        <v>4</v>
      </c>
      <c r="G2599" s="7">
        <f>IF(U2599&gt;0,RANK(U2599,(R2599:T2599,U2599:AI2599)),0)</f>
        <v>2</v>
      </c>
      <c r="H2599" s="7">
        <f t="shared" si="1417"/>
        <v>1</v>
      </c>
      <c r="I2599" s="49">
        <f t="shared" si="1418"/>
        <v>450</v>
      </c>
      <c r="J2599" s="177">
        <f t="shared" si="1399"/>
        <v>0.22545090180360722</v>
      </c>
      <c r="K2599" s="2"/>
      <c r="L2599" s="2">
        <f t="shared" si="1419"/>
        <v>7.8657314629258512E-2</v>
      </c>
      <c r="M2599" s="2">
        <f t="shared" si="1420"/>
        <v>2.5050100200400801E-3</v>
      </c>
      <c r="N2599" s="2">
        <f t="shared" si="1421"/>
        <v>1.6032064128256512E-2</v>
      </c>
      <c r="O2599" s="2">
        <f t="shared" si="1406"/>
        <v>0.33066132264529058</v>
      </c>
      <c r="P2599" s="2">
        <f t="shared" si="1422"/>
        <v>0.55611222444889774</v>
      </c>
      <c r="Q2599" s="2">
        <f t="shared" si="1432"/>
        <v>1.6032064128256529E-2</v>
      </c>
      <c r="R2599" s="1">
        <v>157</v>
      </c>
      <c r="S2599" s="1">
        <v>5</v>
      </c>
      <c r="T2599" s="1">
        <v>32</v>
      </c>
      <c r="U2599" s="1">
        <v>660</v>
      </c>
      <c r="V2599" s="1">
        <v>1110</v>
      </c>
      <c r="W2599" s="1">
        <v>10</v>
      </c>
      <c r="X2599" s="1">
        <v>1</v>
      </c>
      <c r="Y2599" s="1">
        <v>2</v>
      </c>
      <c r="Z2599" s="1">
        <v>6</v>
      </c>
      <c r="AA2599" s="1">
        <v>0</v>
      </c>
      <c r="AB2599" s="1">
        <v>3</v>
      </c>
      <c r="AD2599" s="1">
        <v>4</v>
      </c>
      <c r="AF2599" s="1">
        <v>6</v>
      </c>
      <c r="AI2599" s="1">
        <v>0</v>
      </c>
      <c r="AK2599" s="7">
        <f t="shared" si="1423"/>
        <v>5</v>
      </c>
      <c r="AL2599" s="7">
        <f t="shared" si="1424"/>
        <v>10</v>
      </c>
      <c r="AM2599" s="7">
        <f t="shared" si="1425"/>
        <v>9</v>
      </c>
      <c r="AN2599" s="2">
        <f t="shared" si="1426"/>
        <v>5.0100200400801601E-3</v>
      </c>
      <c r="AO2599" s="2">
        <f t="shared" si="1427"/>
        <v>5.0100200400801599E-4</v>
      </c>
      <c r="AP2599" s="2">
        <f t="shared" si="1428"/>
        <v>1.002004008016032E-3</v>
      </c>
      <c r="AR2599" t="str">
        <f t="shared" si="1429"/>
        <v>Forest</v>
      </c>
      <c r="AS2599" t="s">
        <v>2969</v>
      </c>
      <c r="AT2599" s="184">
        <v>7</v>
      </c>
      <c r="AV2599" s="97">
        <v>55</v>
      </c>
      <c r="AW2599" s="99">
        <v>41</v>
      </c>
      <c r="AX2599" s="105">
        <f t="shared" si="1430"/>
        <v>55041</v>
      </c>
      <c r="AZ2599" s="7" t="s">
        <v>2951</v>
      </c>
      <c r="BA2599" t="s">
        <v>3184</v>
      </c>
    </row>
    <row r="2600" spans="1:53" hidden="1" outlineLevel="1">
      <c r="A2600" t="s">
        <v>2057</v>
      </c>
      <c r="B2600" t="s">
        <v>2969</v>
      </c>
      <c r="C2600" s="1">
        <f t="shared" si="1431"/>
        <v>8616</v>
      </c>
      <c r="D2600" s="7">
        <f>IF(R2600&gt;0,RANK(R2600,(R2600:T2600,U2600:AI2600)),0)</f>
        <v>3</v>
      </c>
      <c r="E2600" s="7">
        <f>IF(S2600&gt;0,RANK(S2600,(R2600:T2600,U2600:AI2600)),0)</f>
        <v>7</v>
      </c>
      <c r="F2600" s="7">
        <f>IF(T2600&gt;0,RANK(T2600,(R2600:T2600,U2600:AI2600)),0)</f>
        <v>4</v>
      </c>
      <c r="G2600" s="7">
        <f>IF(U2600&gt;0,RANK(U2600,(R2600:T2600,U2600:AI2600)),0)</f>
        <v>2</v>
      </c>
      <c r="H2600" s="7">
        <f t="shared" si="1417"/>
        <v>1</v>
      </c>
      <c r="I2600" s="49">
        <f t="shared" si="1418"/>
        <v>254</v>
      </c>
      <c r="J2600" s="177">
        <f t="shared" ref="J2600:J2651" si="1433">I2600/C2600</f>
        <v>2.9480037140204272E-2</v>
      </c>
      <c r="K2600" s="2"/>
      <c r="L2600" s="2">
        <f t="shared" si="1419"/>
        <v>0.18082636954503251</v>
      </c>
      <c r="M2600" s="2">
        <f t="shared" si="1420"/>
        <v>3.3658310120705665E-3</v>
      </c>
      <c r="N2600" s="2">
        <f t="shared" si="1421"/>
        <v>1.1142061281337047E-2</v>
      </c>
      <c r="O2600" s="2">
        <f t="shared" si="1406"/>
        <v>0.37685701021355617</v>
      </c>
      <c r="P2600" s="2">
        <f t="shared" si="1422"/>
        <v>0.40633704735376047</v>
      </c>
      <c r="Q2600" s="2">
        <f t="shared" si="1432"/>
        <v>2.1471680594243203E-2</v>
      </c>
      <c r="R2600" s="1">
        <v>1558</v>
      </c>
      <c r="S2600" s="1">
        <v>29</v>
      </c>
      <c r="T2600" s="1">
        <v>96</v>
      </c>
      <c r="U2600" s="1">
        <v>3247</v>
      </c>
      <c r="V2600" s="1">
        <v>3501</v>
      </c>
      <c r="W2600" s="1">
        <v>64</v>
      </c>
      <c r="X2600" s="1">
        <v>8</v>
      </c>
      <c r="Y2600" s="1">
        <v>17</v>
      </c>
      <c r="Z2600" s="1">
        <v>36</v>
      </c>
      <c r="AA2600" s="1">
        <v>19</v>
      </c>
      <c r="AB2600" s="1">
        <v>3</v>
      </c>
      <c r="AD2600" s="1">
        <v>24</v>
      </c>
      <c r="AF2600" s="1">
        <v>9</v>
      </c>
      <c r="AI2600" s="1">
        <v>5</v>
      </c>
      <c r="AK2600" s="7">
        <f t="shared" si="1423"/>
        <v>5</v>
      </c>
      <c r="AL2600" s="7">
        <f t="shared" si="1424"/>
        <v>10</v>
      </c>
      <c r="AM2600" s="7">
        <f t="shared" si="1425"/>
        <v>9</v>
      </c>
      <c r="AN2600" s="2">
        <f t="shared" si="1426"/>
        <v>7.4280408542246983E-3</v>
      </c>
      <c r="AO2600" s="2">
        <f t="shared" si="1427"/>
        <v>9.2850510677808728E-4</v>
      </c>
      <c r="AP2600" s="2">
        <f t="shared" si="1428"/>
        <v>1.9730733519034353E-3</v>
      </c>
      <c r="AR2600" t="str">
        <f t="shared" si="1429"/>
        <v>Grant</v>
      </c>
      <c r="AS2600" t="s">
        <v>2969</v>
      </c>
      <c r="AT2600" s="184">
        <v>3</v>
      </c>
      <c r="AV2600" s="97">
        <v>55</v>
      </c>
      <c r="AW2600" s="99">
        <v>43</v>
      </c>
      <c r="AX2600" s="105">
        <f t="shared" si="1430"/>
        <v>55043</v>
      </c>
      <c r="AZ2600" s="7" t="s">
        <v>2951</v>
      </c>
      <c r="BA2600" t="s">
        <v>3184</v>
      </c>
    </row>
    <row r="2601" spans="1:53" hidden="1" outlineLevel="1">
      <c r="A2601" t="s">
        <v>126</v>
      </c>
      <c r="B2601" t="s">
        <v>2969</v>
      </c>
      <c r="C2601" s="1">
        <f t="shared" si="1431"/>
        <v>6993</v>
      </c>
      <c r="D2601" s="7">
        <f>IF(R2601&gt;0,RANK(R2601,(R2601:T2601,U2601:AI2601)),0)</f>
        <v>3</v>
      </c>
      <c r="E2601" s="7">
        <f>IF(S2601&gt;0,RANK(S2601,(R2601:T2601,U2601:AI2601)),0)</f>
        <v>7</v>
      </c>
      <c r="F2601" s="7">
        <f>IF(T2601&gt;0,RANK(T2601,(R2601:T2601,U2601:AI2601)),0)</f>
        <v>6</v>
      </c>
      <c r="G2601" s="7">
        <f>IF(U2601&gt;0,RANK(U2601,(R2601:T2601,U2601:AI2601)),0)</f>
        <v>2</v>
      </c>
      <c r="H2601" s="7">
        <f t="shared" si="1417"/>
        <v>1</v>
      </c>
      <c r="I2601" s="49">
        <f t="shared" si="1418"/>
        <v>361</v>
      </c>
      <c r="J2601" s="177">
        <f t="shared" si="1433"/>
        <v>5.162305162305162E-2</v>
      </c>
      <c r="K2601" s="2"/>
      <c r="L2601" s="2">
        <f t="shared" si="1419"/>
        <v>0.20806520806520806</v>
      </c>
      <c r="M2601" s="2">
        <f t="shared" si="1420"/>
        <v>3.5750035750035749E-3</v>
      </c>
      <c r="N2601" s="2">
        <f t="shared" si="1421"/>
        <v>6.8640068640068641E-3</v>
      </c>
      <c r="O2601" s="2">
        <f t="shared" si="1406"/>
        <v>0.35278135278135281</v>
      </c>
      <c r="P2601" s="2">
        <f t="shared" si="1422"/>
        <v>0.40440440440440439</v>
      </c>
      <c r="Q2601" s="2">
        <f t="shared" si="1432"/>
        <v>2.4310024310024159E-2</v>
      </c>
      <c r="R2601" s="1">
        <v>1455</v>
      </c>
      <c r="S2601" s="1">
        <v>25</v>
      </c>
      <c r="T2601" s="1">
        <v>48</v>
      </c>
      <c r="U2601" s="1">
        <v>2467</v>
      </c>
      <c r="V2601" s="1">
        <v>2828</v>
      </c>
      <c r="W2601" s="1">
        <v>52</v>
      </c>
      <c r="X2601" s="1">
        <v>5</v>
      </c>
      <c r="Y2601" s="1">
        <v>5</v>
      </c>
      <c r="Z2601" s="1">
        <v>21</v>
      </c>
      <c r="AA2601" s="1">
        <v>49</v>
      </c>
      <c r="AB2601" s="1">
        <v>14</v>
      </c>
      <c r="AD2601" s="1">
        <v>16</v>
      </c>
      <c r="AF2601" s="1">
        <v>6</v>
      </c>
      <c r="AI2601" s="1">
        <v>2</v>
      </c>
      <c r="AK2601" s="7">
        <f t="shared" si="1423"/>
        <v>4</v>
      </c>
      <c r="AL2601" s="7">
        <f t="shared" si="1424"/>
        <v>10</v>
      </c>
      <c r="AM2601" s="7">
        <f t="shared" si="1425"/>
        <v>10</v>
      </c>
      <c r="AN2601" s="2">
        <f t="shared" si="1426"/>
        <v>7.4360074360074364E-3</v>
      </c>
      <c r="AO2601" s="2">
        <f t="shared" si="1427"/>
        <v>7.1500071500071503E-4</v>
      </c>
      <c r="AP2601" s="2">
        <f t="shared" si="1428"/>
        <v>7.1500071500071503E-4</v>
      </c>
      <c r="AR2601" t="str">
        <f t="shared" si="1429"/>
        <v>Green</v>
      </c>
      <c r="AS2601" t="s">
        <v>2969</v>
      </c>
      <c r="AT2601" s="184">
        <v>2</v>
      </c>
      <c r="AV2601" s="97">
        <v>55</v>
      </c>
      <c r="AW2601" s="99">
        <v>45</v>
      </c>
      <c r="AX2601" s="105">
        <f t="shared" si="1430"/>
        <v>55045</v>
      </c>
      <c r="AZ2601" s="7" t="s">
        <v>2951</v>
      </c>
      <c r="BA2601" t="s">
        <v>3184</v>
      </c>
    </row>
    <row r="2602" spans="1:53" hidden="1" outlineLevel="1">
      <c r="A2602" t="s">
        <v>112</v>
      </c>
      <c r="B2602" t="s">
        <v>2969</v>
      </c>
      <c r="C2602" s="1">
        <f t="shared" si="1431"/>
        <v>4706</v>
      </c>
      <c r="D2602" s="7">
        <f>IF(R2602&gt;0,RANK(R2602,(R2602:T2602,U2602:AI2602)),0)</f>
        <v>3</v>
      </c>
      <c r="E2602" s="7">
        <f>IF(S2602&gt;0,RANK(S2602,(R2602:T2602,U2602:AI2602)),0)</f>
        <v>6</v>
      </c>
      <c r="F2602" s="7">
        <f>IF(T2602&gt;0,RANK(T2602,(R2602:T2602,U2602:AI2602)),0)</f>
        <v>4</v>
      </c>
      <c r="G2602" s="7">
        <f>IF(U2602&gt;0,RANK(U2602,(R2602:T2602,U2602:AI2602)),0)</f>
        <v>1</v>
      </c>
      <c r="H2602" s="7">
        <f t="shared" si="1417"/>
        <v>2</v>
      </c>
      <c r="I2602" s="49">
        <f t="shared" si="1418"/>
        <v>163</v>
      </c>
      <c r="J2602" s="177">
        <f t="shared" si="1433"/>
        <v>3.4636634084147896E-2</v>
      </c>
      <c r="K2602" s="2"/>
      <c r="L2602" s="2">
        <f t="shared" si="1419"/>
        <v>9.2647683807904807E-2</v>
      </c>
      <c r="M2602" s="2">
        <f t="shared" si="1420"/>
        <v>3.1874203144921379E-3</v>
      </c>
      <c r="N2602" s="2">
        <f t="shared" si="1421"/>
        <v>9.7747556311092217E-3</v>
      </c>
      <c r="O2602" s="2">
        <f t="shared" si="1406"/>
        <v>0.45643858903527412</v>
      </c>
      <c r="P2602" s="2">
        <f t="shared" si="1422"/>
        <v>0.42180195495112621</v>
      </c>
      <c r="Q2602" s="2">
        <f t="shared" si="1432"/>
        <v>1.6149596260093546E-2</v>
      </c>
      <c r="R2602" s="1">
        <v>436</v>
      </c>
      <c r="S2602" s="1">
        <v>15</v>
      </c>
      <c r="T2602" s="1">
        <v>46</v>
      </c>
      <c r="U2602" s="1">
        <v>2148</v>
      </c>
      <c r="V2602" s="1">
        <v>1985</v>
      </c>
      <c r="W2602" s="1">
        <v>28</v>
      </c>
      <c r="X2602" s="1">
        <v>4</v>
      </c>
      <c r="Y2602" s="1">
        <v>11</v>
      </c>
      <c r="Z2602" s="1">
        <v>6</v>
      </c>
      <c r="AA2602" s="1">
        <v>9</v>
      </c>
      <c r="AB2602" s="1">
        <v>4</v>
      </c>
      <c r="AD2602" s="1">
        <v>8</v>
      </c>
      <c r="AF2602" s="1">
        <v>3</v>
      </c>
      <c r="AI2602" s="1">
        <v>3</v>
      </c>
      <c r="AK2602" s="7">
        <f t="shared" si="1423"/>
        <v>5</v>
      </c>
      <c r="AL2602" s="7">
        <f t="shared" si="1424"/>
        <v>10</v>
      </c>
      <c r="AM2602" s="7">
        <f t="shared" si="1425"/>
        <v>7</v>
      </c>
      <c r="AN2602" s="2">
        <f t="shared" si="1426"/>
        <v>5.9498512537186571E-3</v>
      </c>
      <c r="AO2602" s="2">
        <f t="shared" si="1427"/>
        <v>8.499787505312367E-4</v>
      </c>
      <c r="AP2602" s="2">
        <f t="shared" si="1428"/>
        <v>2.337441563960901E-3</v>
      </c>
      <c r="AR2602" t="str">
        <f t="shared" si="1429"/>
        <v>Green Lake</v>
      </c>
      <c r="AS2602" t="s">
        <v>2969</v>
      </c>
      <c r="AT2602" s="184">
        <v>6</v>
      </c>
      <c r="AV2602" s="97">
        <v>55</v>
      </c>
      <c r="AW2602" s="99">
        <v>47</v>
      </c>
      <c r="AX2602" s="105">
        <f t="shared" si="1430"/>
        <v>55047</v>
      </c>
      <c r="AZ2602" s="7" t="s">
        <v>2951</v>
      </c>
      <c r="BA2602" t="s">
        <v>3184</v>
      </c>
    </row>
    <row r="2603" spans="1:53" hidden="1" outlineLevel="1">
      <c r="A2603" t="s">
        <v>543</v>
      </c>
      <c r="B2603" t="s">
        <v>2969</v>
      </c>
      <c r="C2603" s="1">
        <f t="shared" si="1431"/>
        <v>4141</v>
      </c>
      <c r="D2603" s="7">
        <f>IF(R2603&gt;0,RANK(R2603,(R2603:T2603,U2603:AI2603)),0)</f>
        <v>3</v>
      </c>
      <c r="E2603" s="7">
        <f>IF(S2603&gt;0,RANK(S2603,(R2603:T2603,U2603:AI2603)),0)</f>
        <v>6</v>
      </c>
      <c r="F2603" s="7">
        <f>IF(T2603&gt;0,RANK(T2603,(R2603:T2603,U2603:AI2603)),0)</f>
        <v>4</v>
      </c>
      <c r="G2603" s="7">
        <f>IF(U2603&gt;0,RANK(U2603,(R2603:T2603,U2603:AI2603)),0)</f>
        <v>2</v>
      </c>
      <c r="H2603" s="7">
        <f t="shared" si="1417"/>
        <v>1</v>
      </c>
      <c r="I2603" s="49">
        <f t="shared" si="1418"/>
        <v>93</v>
      </c>
      <c r="J2603" s="177">
        <f t="shared" si="1433"/>
        <v>2.245834339531514E-2</v>
      </c>
      <c r="K2603" s="2"/>
      <c r="L2603" s="2">
        <f t="shared" si="1419"/>
        <v>0.20236657812122677</v>
      </c>
      <c r="M2603" s="2">
        <f t="shared" si="1420"/>
        <v>5.0712388312001934E-3</v>
      </c>
      <c r="N2603" s="2">
        <f t="shared" si="1421"/>
        <v>1.1832890606133784E-2</v>
      </c>
      <c r="O2603" s="2">
        <f t="shared" si="1406"/>
        <v>0.3668196087901473</v>
      </c>
      <c r="P2603" s="2">
        <f t="shared" si="1422"/>
        <v>0.38927795218546246</v>
      </c>
      <c r="Q2603" s="2">
        <f t="shared" si="1432"/>
        <v>2.4631731465829532E-2</v>
      </c>
      <c r="R2603" s="1">
        <v>838</v>
      </c>
      <c r="S2603" s="1">
        <v>21</v>
      </c>
      <c r="T2603" s="1">
        <v>49</v>
      </c>
      <c r="U2603" s="1">
        <v>1519</v>
      </c>
      <c r="V2603" s="1">
        <v>1612</v>
      </c>
      <c r="W2603" s="1">
        <v>39</v>
      </c>
      <c r="X2603" s="1">
        <v>5</v>
      </c>
      <c r="Y2603" s="1">
        <v>7</v>
      </c>
      <c r="Z2603" s="1">
        <v>15</v>
      </c>
      <c r="AA2603" s="1">
        <v>15</v>
      </c>
      <c r="AB2603" s="1">
        <v>9</v>
      </c>
      <c r="AD2603" s="1">
        <v>6</v>
      </c>
      <c r="AF2603" s="1">
        <v>3</v>
      </c>
      <c r="AI2603" s="1">
        <v>3</v>
      </c>
      <c r="AK2603" s="7">
        <f t="shared" si="1423"/>
        <v>5</v>
      </c>
      <c r="AL2603" s="7">
        <f t="shared" si="1424"/>
        <v>11</v>
      </c>
      <c r="AM2603" s="7">
        <f t="shared" si="1425"/>
        <v>10</v>
      </c>
      <c r="AN2603" s="2">
        <f t="shared" si="1426"/>
        <v>9.4180149722289299E-3</v>
      </c>
      <c r="AO2603" s="2">
        <f t="shared" si="1427"/>
        <v>1.2074378169524269E-3</v>
      </c>
      <c r="AP2603" s="2">
        <f t="shared" si="1428"/>
        <v>1.6904129437333977E-3</v>
      </c>
      <c r="AR2603" t="str">
        <f t="shared" si="1429"/>
        <v>Iowa</v>
      </c>
      <c r="AS2603" t="s">
        <v>2969</v>
      </c>
      <c r="AT2603" s="184">
        <v>2</v>
      </c>
      <c r="AV2603" s="97">
        <v>55</v>
      </c>
      <c r="AW2603" s="99">
        <v>49</v>
      </c>
      <c r="AX2603" s="105">
        <f t="shared" si="1430"/>
        <v>55049</v>
      </c>
      <c r="AZ2603" s="7" t="s">
        <v>2951</v>
      </c>
      <c r="BA2603" t="s">
        <v>3184</v>
      </c>
    </row>
    <row r="2604" spans="1:53" hidden="1" outlineLevel="1">
      <c r="A2604" t="s">
        <v>982</v>
      </c>
      <c r="B2604" t="s">
        <v>2969</v>
      </c>
      <c r="C2604" s="1">
        <f t="shared" si="1431"/>
        <v>1566</v>
      </c>
      <c r="D2604" s="7">
        <f>IF(R2604&gt;0,RANK(R2604,(R2604:T2604,U2604:AI2604)),0)</f>
        <v>3</v>
      </c>
      <c r="E2604" s="7">
        <f>IF(S2604&gt;0,RANK(S2604,(R2604:T2604,U2604:AI2604)),0)</f>
        <v>11</v>
      </c>
      <c r="F2604" s="7">
        <f>IF(T2604&gt;0,RANK(T2604,(R2604:T2604,U2604:AI2604)),0)</f>
        <v>4</v>
      </c>
      <c r="G2604" s="7">
        <f>IF(U2604&gt;0,RANK(U2604,(R2604:T2604,U2604:AI2604)),0)</f>
        <v>2</v>
      </c>
      <c r="H2604" s="7">
        <f t="shared" si="1417"/>
        <v>1</v>
      </c>
      <c r="I2604" s="49">
        <f t="shared" si="1418"/>
        <v>549</v>
      </c>
      <c r="J2604" s="177">
        <f t="shared" si="1433"/>
        <v>0.35057471264367818</v>
      </c>
      <c r="K2604" s="2"/>
      <c r="L2604" s="2">
        <f t="shared" si="1419"/>
        <v>0.1194125159642401</v>
      </c>
      <c r="M2604" s="2">
        <f t="shared" si="1420"/>
        <v>6.3856960408684551E-4</v>
      </c>
      <c r="N2604" s="2">
        <f t="shared" si="1421"/>
        <v>1.4687100893997445E-2</v>
      </c>
      <c r="O2604" s="2">
        <f t="shared" si="1406"/>
        <v>0.24968071519795657</v>
      </c>
      <c r="P2604" s="2">
        <f t="shared" si="1422"/>
        <v>0.60025542784163477</v>
      </c>
      <c r="Q2604" s="2">
        <f t="shared" si="1432"/>
        <v>1.5325670498084309E-2</v>
      </c>
      <c r="R2604" s="1">
        <v>187</v>
      </c>
      <c r="S2604" s="1">
        <v>1</v>
      </c>
      <c r="T2604" s="1">
        <v>23</v>
      </c>
      <c r="U2604" s="1">
        <v>391</v>
      </c>
      <c r="V2604" s="1">
        <v>940</v>
      </c>
      <c r="W2604" s="1">
        <v>5</v>
      </c>
      <c r="X2604" s="1">
        <v>1</v>
      </c>
      <c r="Y2604" s="1">
        <v>3</v>
      </c>
      <c r="Z2604" s="1">
        <v>4</v>
      </c>
      <c r="AA2604" s="1">
        <v>4</v>
      </c>
      <c r="AB2604" s="1">
        <v>3</v>
      </c>
      <c r="AD2604" s="1">
        <v>1</v>
      </c>
      <c r="AF2604" s="1">
        <v>3</v>
      </c>
      <c r="AI2604" s="1">
        <v>0</v>
      </c>
      <c r="AK2604" s="7">
        <f t="shared" si="1423"/>
        <v>5</v>
      </c>
      <c r="AL2604" s="7">
        <f t="shared" si="1424"/>
        <v>10</v>
      </c>
      <c r="AM2604" s="7">
        <f t="shared" si="1425"/>
        <v>8</v>
      </c>
      <c r="AN2604" s="2">
        <f t="shared" si="1426"/>
        <v>3.1928480204342275E-3</v>
      </c>
      <c r="AO2604" s="2">
        <f t="shared" si="1427"/>
        <v>6.3856960408684551E-4</v>
      </c>
      <c r="AP2604" s="2">
        <f t="shared" si="1428"/>
        <v>1.9157088122605363E-3</v>
      </c>
      <c r="AR2604" t="str">
        <f t="shared" si="1429"/>
        <v>Iron</v>
      </c>
      <c r="AS2604" t="s">
        <v>2969</v>
      </c>
      <c r="AT2604" s="184">
        <v>7</v>
      </c>
      <c r="AV2604" s="97">
        <v>55</v>
      </c>
      <c r="AW2604" s="99">
        <v>51</v>
      </c>
      <c r="AX2604" s="105">
        <f t="shared" si="1430"/>
        <v>55051</v>
      </c>
      <c r="AZ2604" s="7" t="s">
        <v>2951</v>
      </c>
      <c r="BA2604" t="s">
        <v>3184</v>
      </c>
    </row>
    <row r="2605" spans="1:53" hidden="1" outlineLevel="1">
      <c r="A2605" t="s">
        <v>3011</v>
      </c>
      <c r="B2605" t="s">
        <v>2969</v>
      </c>
      <c r="C2605" s="1">
        <f t="shared" si="1431"/>
        <v>3434</v>
      </c>
      <c r="D2605" s="7">
        <f>IF(R2605&gt;0,RANK(R2605,(R2605:T2605,U2605:AI2605)),0)</f>
        <v>3</v>
      </c>
      <c r="E2605" s="7">
        <f>IF(S2605&gt;0,RANK(S2605,(R2605:T2605,U2605:AI2605)),0)</f>
        <v>7</v>
      </c>
      <c r="F2605" s="7">
        <f>IF(T2605&gt;0,RANK(T2605,(R2605:T2605,U2605:AI2605)),0)</f>
        <v>4</v>
      </c>
      <c r="G2605" s="7">
        <f>IF(U2605&gt;0,RANK(U2605,(R2605:T2605,U2605:AI2605)),0)</f>
        <v>2</v>
      </c>
      <c r="H2605" s="7">
        <f t="shared" si="1417"/>
        <v>1</v>
      </c>
      <c r="I2605" s="49">
        <f t="shared" si="1418"/>
        <v>580</v>
      </c>
      <c r="J2605" s="177">
        <f t="shared" si="1433"/>
        <v>0.16889924286546301</v>
      </c>
      <c r="K2605" s="2"/>
      <c r="L2605" s="2">
        <f t="shared" si="1419"/>
        <v>8.3867210250436808E-2</v>
      </c>
      <c r="M2605" s="2">
        <f t="shared" si="1420"/>
        <v>3.4944670937682005E-3</v>
      </c>
      <c r="N2605" s="2">
        <f t="shared" si="1421"/>
        <v>8.7361677344205014E-3</v>
      </c>
      <c r="O2605" s="2">
        <f t="shared" si="1406"/>
        <v>0.35760046592894584</v>
      </c>
      <c r="P2605" s="2">
        <f t="shared" si="1422"/>
        <v>0.52649970879440888</v>
      </c>
      <c r="Q2605" s="2">
        <f t="shared" si="1432"/>
        <v>1.9801980198019709E-2</v>
      </c>
      <c r="R2605" s="1">
        <v>288</v>
      </c>
      <c r="S2605" s="1">
        <v>12</v>
      </c>
      <c r="T2605" s="1">
        <v>30</v>
      </c>
      <c r="U2605" s="1">
        <v>1228</v>
      </c>
      <c r="V2605" s="1">
        <v>1808</v>
      </c>
      <c r="W2605" s="1">
        <v>25</v>
      </c>
      <c r="X2605" s="1">
        <v>4</v>
      </c>
      <c r="Y2605" s="1">
        <v>6</v>
      </c>
      <c r="Z2605" s="1">
        <v>9</v>
      </c>
      <c r="AA2605" s="1">
        <v>6</v>
      </c>
      <c r="AB2605" s="1">
        <v>0</v>
      </c>
      <c r="AD2605" s="1">
        <v>13</v>
      </c>
      <c r="AF2605" s="1">
        <v>3</v>
      </c>
      <c r="AI2605" s="1">
        <v>2</v>
      </c>
      <c r="AK2605" s="7">
        <f t="shared" si="1423"/>
        <v>5</v>
      </c>
      <c r="AL2605" s="7">
        <f t="shared" si="1424"/>
        <v>10</v>
      </c>
      <c r="AM2605" s="7">
        <f t="shared" si="1425"/>
        <v>8</v>
      </c>
      <c r="AN2605" s="2">
        <f t="shared" si="1426"/>
        <v>7.2801397786837509E-3</v>
      </c>
      <c r="AO2605" s="2">
        <f t="shared" si="1427"/>
        <v>1.1648223645894002E-3</v>
      </c>
      <c r="AP2605" s="2">
        <f t="shared" si="1428"/>
        <v>1.7472335468841002E-3</v>
      </c>
      <c r="AR2605" t="str">
        <f t="shared" si="1429"/>
        <v>Jackson</v>
      </c>
      <c r="AS2605" t="s">
        <v>2969</v>
      </c>
      <c r="AT2605" s="184"/>
      <c r="AV2605" s="97">
        <v>55</v>
      </c>
      <c r="AW2605" s="99">
        <v>53</v>
      </c>
      <c r="AX2605" s="105">
        <f t="shared" si="1430"/>
        <v>55053</v>
      </c>
      <c r="AZ2605" s="7" t="s">
        <v>2951</v>
      </c>
      <c r="BA2605" t="s">
        <v>3184</v>
      </c>
    </row>
    <row r="2606" spans="1:53" hidden="1" outlineLevel="1">
      <c r="A2606" t="s">
        <v>2461</v>
      </c>
      <c r="B2606" t="s">
        <v>2969</v>
      </c>
      <c r="C2606" s="1">
        <f t="shared" si="1431"/>
        <v>18195</v>
      </c>
      <c r="D2606" s="7">
        <f>IF(R2606&gt;0,RANK(R2606,(R2606:T2606,U2606:AI2606)),0)</f>
        <v>3</v>
      </c>
      <c r="E2606" s="7">
        <f>IF(S2606&gt;0,RANK(S2606,(R2606:T2606,U2606:AI2606)),0)</f>
        <v>6</v>
      </c>
      <c r="F2606" s="7">
        <f>IF(T2606&gt;0,RANK(T2606,(R2606:T2606,U2606:AI2606)),0)</f>
        <v>4</v>
      </c>
      <c r="G2606" s="7">
        <f>IF(U2606&gt;0,RANK(U2606,(R2606:T2606,U2606:AI2606)),0)</f>
        <v>1</v>
      </c>
      <c r="H2606" s="7">
        <f t="shared" si="1417"/>
        <v>2</v>
      </c>
      <c r="I2606" s="49">
        <f t="shared" si="1418"/>
        <v>3574</v>
      </c>
      <c r="J2606" s="177">
        <f t="shared" si="1433"/>
        <v>0.19642758999725199</v>
      </c>
      <c r="K2606" s="2"/>
      <c r="L2606" s="2">
        <f t="shared" si="1419"/>
        <v>0.14130255564715583</v>
      </c>
      <c r="M2606" s="2">
        <f t="shared" si="1420"/>
        <v>3.1876889255289913E-3</v>
      </c>
      <c r="N2606" s="2">
        <f t="shared" si="1421"/>
        <v>9.6180269304754051E-3</v>
      </c>
      <c r="O2606" s="2">
        <f t="shared" si="1406"/>
        <v>0.51349271777960981</v>
      </c>
      <c r="P2606" s="2">
        <f t="shared" si="1422"/>
        <v>0.31706512778235779</v>
      </c>
      <c r="Q2606" s="2">
        <f t="shared" si="1432"/>
        <v>1.533388293487209E-2</v>
      </c>
      <c r="R2606" s="1">
        <v>2571</v>
      </c>
      <c r="S2606" s="1">
        <v>58</v>
      </c>
      <c r="T2606" s="1">
        <v>175</v>
      </c>
      <c r="U2606" s="1">
        <v>9343</v>
      </c>
      <c r="V2606" s="1">
        <v>5769</v>
      </c>
      <c r="W2606" s="1">
        <v>84</v>
      </c>
      <c r="X2606" s="1">
        <v>14</v>
      </c>
      <c r="Y2606" s="1">
        <v>23</v>
      </c>
      <c r="Z2606" s="1">
        <v>50</v>
      </c>
      <c r="AA2606" s="1">
        <v>32</v>
      </c>
      <c r="AB2606" s="1">
        <v>44</v>
      </c>
      <c r="AD2606" s="1">
        <v>19</v>
      </c>
      <c r="AF2606" s="1">
        <v>8</v>
      </c>
      <c r="AI2606" s="1">
        <v>5</v>
      </c>
      <c r="AK2606" s="7">
        <f t="shared" si="1423"/>
        <v>5</v>
      </c>
      <c r="AL2606" s="7">
        <f t="shared" si="1424"/>
        <v>11</v>
      </c>
      <c r="AM2606" s="7">
        <f t="shared" si="1425"/>
        <v>10</v>
      </c>
      <c r="AN2606" s="2">
        <f t="shared" si="1426"/>
        <v>4.6166529266281949E-3</v>
      </c>
      <c r="AO2606" s="2">
        <f t="shared" si="1427"/>
        <v>7.6944215443803241E-4</v>
      </c>
      <c r="AP2606" s="2">
        <f t="shared" si="1428"/>
        <v>1.2640835394339103E-3</v>
      </c>
      <c r="AR2606" t="str">
        <f t="shared" si="1429"/>
        <v>Jefferson</v>
      </c>
      <c r="AS2606" t="s">
        <v>2969</v>
      </c>
      <c r="AT2606" s="184">
        <v>5</v>
      </c>
      <c r="AV2606" s="97">
        <v>55</v>
      </c>
      <c r="AW2606" s="99">
        <v>55</v>
      </c>
      <c r="AX2606" s="105">
        <f t="shared" si="1430"/>
        <v>55055</v>
      </c>
      <c r="AZ2606" s="7" t="s">
        <v>2951</v>
      </c>
      <c r="BA2606" t="s">
        <v>3184</v>
      </c>
    </row>
    <row r="2607" spans="1:53" hidden="1" outlineLevel="1">
      <c r="A2607" t="s">
        <v>1442</v>
      </c>
      <c r="B2607" t="s">
        <v>2969</v>
      </c>
      <c r="C2607" s="1">
        <f t="shared" si="1431"/>
        <v>4784</v>
      </c>
      <c r="D2607" s="7">
        <f>IF(R2607&gt;0,RANK(R2607,(R2607:T2607,U2607:AI2607)),0)</f>
        <v>3</v>
      </c>
      <c r="E2607" s="7">
        <f>IF(S2607&gt;0,RANK(S2607,(R2607:T2607,U2607:AI2607)),0)</f>
        <v>7</v>
      </c>
      <c r="F2607" s="7">
        <f>IF(T2607&gt;0,RANK(T2607,(R2607:T2607,U2607:AI2607)),0)</f>
        <v>4</v>
      </c>
      <c r="G2607" s="7">
        <f>IF(U2607&gt;0,RANK(U2607,(R2607:T2607,U2607:AI2607)),0)</f>
        <v>2</v>
      </c>
      <c r="H2607" s="7">
        <f t="shared" si="1417"/>
        <v>1</v>
      </c>
      <c r="I2607" s="49">
        <f t="shared" si="1418"/>
        <v>812</v>
      </c>
      <c r="J2607" s="177">
        <f t="shared" si="1433"/>
        <v>0.1697324414715719</v>
      </c>
      <c r="K2607" s="2"/>
      <c r="L2607" s="2">
        <f t="shared" si="1419"/>
        <v>0.12353678929765886</v>
      </c>
      <c r="M2607" s="2">
        <f t="shared" si="1420"/>
        <v>2.0903010033444815E-3</v>
      </c>
      <c r="N2607" s="2">
        <f t="shared" si="1421"/>
        <v>7.94314381270903E-3</v>
      </c>
      <c r="O2607" s="2">
        <f t="shared" si="1406"/>
        <v>0.34009197324414714</v>
      </c>
      <c r="P2607" s="2">
        <f t="shared" si="1422"/>
        <v>0.50982441471571904</v>
      </c>
      <c r="Q2607" s="2">
        <f t="shared" si="1432"/>
        <v>1.651337792642138E-2</v>
      </c>
      <c r="R2607" s="1">
        <v>591</v>
      </c>
      <c r="S2607" s="1">
        <v>10</v>
      </c>
      <c r="T2607" s="1">
        <v>38</v>
      </c>
      <c r="U2607" s="1">
        <v>1627</v>
      </c>
      <c r="V2607" s="1">
        <v>2439</v>
      </c>
      <c r="W2607" s="1">
        <v>36</v>
      </c>
      <c r="X2607" s="1">
        <v>4</v>
      </c>
      <c r="Y2607" s="1">
        <v>5</v>
      </c>
      <c r="Z2607" s="1">
        <v>14</v>
      </c>
      <c r="AA2607" s="1">
        <v>4</v>
      </c>
      <c r="AB2607" s="1">
        <v>3</v>
      </c>
      <c r="AD2607" s="1">
        <v>9</v>
      </c>
      <c r="AF2607" s="1">
        <v>3</v>
      </c>
      <c r="AI2607" s="1">
        <v>1</v>
      </c>
      <c r="AK2607" s="7">
        <f t="shared" si="1423"/>
        <v>5</v>
      </c>
      <c r="AL2607" s="7">
        <f t="shared" si="1424"/>
        <v>9</v>
      </c>
      <c r="AM2607" s="7">
        <f t="shared" si="1425"/>
        <v>8</v>
      </c>
      <c r="AN2607" s="2">
        <f t="shared" si="1426"/>
        <v>7.525083612040134E-3</v>
      </c>
      <c r="AO2607" s="2">
        <f t="shared" si="1427"/>
        <v>8.3612040133779263E-4</v>
      </c>
      <c r="AP2607" s="2">
        <f t="shared" si="1428"/>
        <v>1.0451505016722408E-3</v>
      </c>
      <c r="AR2607" t="str">
        <f t="shared" si="1429"/>
        <v>Juneau</v>
      </c>
      <c r="AS2607" t="s">
        <v>2969</v>
      </c>
      <c r="AT2607" s="184"/>
      <c r="AV2607" s="97">
        <v>55</v>
      </c>
      <c r="AW2607" s="99">
        <v>57</v>
      </c>
      <c r="AX2607" s="105">
        <f t="shared" si="1430"/>
        <v>55057</v>
      </c>
      <c r="AZ2607" s="7" t="s">
        <v>2951</v>
      </c>
      <c r="BA2607" t="s">
        <v>3184</v>
      </c>
    </row>
    <row r="2608" spans="1:53" hidden="1" outlineLevel="1">
      <c r="A2608" t="s">
        <v>1931</v>
      </c>
      <c r="B2608" t="s">
        <v>2969</v>
      </c>
      <c r="C2608" s="1">
        <f t="shared" si="1431"/>
        <v>26498</v>
      </c>
      <c r="D2608" s="7">
        <f>IF(R2608&gt;0,RANK(R2608,(R2608:T2608,U2608:AI2608)),0)</f>
        <v>3</v>
      </c>
      <c r="E2608" s="7">
        <f>IF(S2608&gt;0,RANK(S2608,(R2608:T2608,U2608:AI2608)),0)</f>
        <v>6</v>
      </c>
      <c r="F2608" s="7">
        <f>IF(T2608&gt;0,RANK(T2608,(R2608:T2608,U2608:AI2608)),0)</f>
        <v>4</v>
      </c>
      <c r="G2608" s="7">
        <f>IF(U2608&gt;0,RANK(U2608,(R2608:T2608,U2608:AI2608)),0)</f>
        <v>2</v>
      </c>
      <c r="H2608" s="7">
        <f t="shared" si="1417"/>
        <v>1</v>
      </c>
      <c r="I2608" s="49">
        <f t="shared" si="1418"/>
        <v>276</v>
      </c>
      <c r="J2608" s="177">
        <f t="shared" si="1433"/>
        <v>1.041588044380708E-2</v>
      </c>
      <c r="K2608" s="2"/>
      <c r="L2608" s="2">
        <f t="shared" si="1419"/>
        <v>0.14144463733111934</v>
      </c>
      <c r="M2608" s="2">
        <f t="shared" si="1420"/>
        <v>2.3775379273907465E-3</v>
      </c>
      <c r="N2608" s="2">
        <f t="shared" si="1421"/>
        <v>9.4346743150426453E-3</v>
      </c>
      <c r="O2608" s="2">
        <f t="shared" si="1406"/>
        <v>0.41089893576873726</v>
      </c>
      <c r="P2608" s="2">
        <f t="shared" si="1422"/>
        <v>0.42131481621254435</v>
      </c>
      <c r="Q2608" s="2">
        <f t="shared" si="1432"/>
        <v>1.4529398445165709E-2</v>
      </c>
      <c r="R2608" s="1">
        <v>3748</v>
      </c>
      <c r="S2608" s="1">
        <v>63</v>
      </c>
      <c r="T2608" s="1">
        <v>250</v>
      </c>
      <c r="U2608" s="1">
        <v>10888</v>
      </c>
      <c r="V2608" s="1">
        <v>11164</v>
      </c>
      <c r="W2608" s="1">
        <v>137</v>
      </c>
      <c r="X2608" s="1">
        <v>19</v>
      </c>
      <c r="Y2608" s="1">
        <v>20</v>
      </c>
      <c r="Z2608" s="1">
        <v>61</v>
      </c>
      <c r="AA2608" s="1">
        <v>43</v>
      </c>
      <c r="AB2608" s="1">
        <v>51</v>
      </c>
      <c r="AD2608" s="1">
        <v>33</v>
      </c>
      <c r="AF2608" s="1">
        <v>11</v>
      </c>
      <c r="AI2608" s="1">
        <v>10</v>
      </c>
      <c r="AK2608" s="7">
        <f t="shared" si="1423"/>
        <v>5</v>
      </c>
      <c r="AL2608" s="7">
        <f t="shared" si="1424"/>
        <v>11</v>
      </c>
      <c r="AM2608" s="7">
        <f t="shared" si="1425"/>
        <v>10</v>
      </c>
      <c r="AN2608" s="2">
        <f t="shared" si="1426"/>
        <v>5.1702015246433697E-3</v>
      </c>
      <c r="AO2608" s="2">
        <f t="shared" si="1427"/>
        <v>7.1703524794324101E-4</v>
      </c>
      <c r="AP2608" s="2">
        <f t="shared" si="1428"/>
        <v>7.5477394520341156E-4</v>
      </c>
      <c r="AR2608" t="str">
        <f t="shared" si="1429"/>
        <v>Kenosha</v>
      </c>
      <c r="AS2608" t="s">
        <v>2969</v>
      </c>
      <c r="AT2608" s="184">
        <v>1</v>
      </c>
      <c r="AV2608" s="97">
        <v>55</v>
      </c>
      <c r="AW2608" s="99">
        <v>59</v>
      </c>
      <c r="AX2608" s="105">
        <f t="shared" si="1430"/>
        <v>55059</v>
      </c>
      <c r="AZ2608" s="7" t="s">
        <v>2951</v>
      </c>
      <c r="BA2608" t="s">
        <v>3184</v>
      </c>
    </row>
    <row r="2609" spans="1:53" hidden="1" outlineLevel="1">
      <c r="A2609" t="s">
        <v>2327</v>
      </c>
      <c r="B2609" t="s">
        <v>2969</v>
      </c>
      <c r="C2609" s="1">
        <f t="shared" si="1431"/>
        <v>5090</v>
      </c>
      <c r="D2609" s="7">
        <f>IF(R2609&gt;0,RANK(R2609,(R2609:T2609,U2609:AI2609)),0)</f>
        <v>3</v>
      </c>
      <c r="E2609" s="7">
        <f>IF(S2609&gt;0,RANK(S2609,(R2609:T2609,U2609:AI2609)),0)</f>
        <v>6</v>
      </c>
      <c r="F2609" s="7">
        <f>IF(T2609&gt;0,RANK(T2609,(R2609:T2609,U2609:AI2609)),0)</f>
        <v>4</v>
      </c>
      <c r="G2609" s="7">
        <f>IF(U2609&gt;0,RANK(U2609,(R2609:T2609,U2609:AI2609)),0)</f>
        <v>1</v>
      </c>
      <c r="H2609" s="7">
        <f t="shared" si="1417"/>
        <v>2</v>
      </c>
      <c r="I2609" s="49">
        <f t="shared" si="1418"/>
        <v>393</v>
      </c>
      <c r="J2609" s="177">
        <f t="shared" si="1433"/>
        <v>7.7210216110019644E-2</v>
      </c>
      <c r="K2609" s="2"/>
      <c r="L2609" s="2">
        <f t="shared" si="1419"/>
        <v>7.4656188605108059E-2</v>
      </c>
      <c r="M2609" s="2">
        <f t="shared" si="1420"/>
        <v>2.5540275049115912E-3</v>
      </c>
      <c r="N2609" s="2">
        <f t="shared" si="1421"/>
        <v>1.1984282907662083E-2</v>
      </c>
      <c r="O2609" s="2">
        <f t="shared" si="1406"/>
        <v>0.48722986247544203</v>
      </c>
      <c r="P2609" s="2">
        <f t="shared" si="1422"/>
        <v>0.41001964636542237</v>
      </c>
      <c r="Q2609" s="2">
        <f t="shared" si="1432"/>
        <v>1.3555992141453865E-2</v>
      </c>
      <c r="R2609" s="1">
        <v>380</v>
      </c>
      <c r="S2609" s="1">
        <v>13</v>
      </c>
      <c r="T2609" s="1">
        <v>61</v>
      </c>
      <c r="U2609" s="1">
        <v>2480</v>
      </c>
      <c r="V2609" s="1">
        <v>2087</v>
      </c>
      <c r="W2609" s="1">
        <v>32</v>
      </c>
      <c r="X2609" s="1">
        <v>3</v>
      </c>
      <c r="Y2609" s="1">
        <v>4</v>
      </c>
      <c r="Z2609" s="1">
        <v>7</v>
      </c>
      <c r="AA2609" s="1">
        <v>8</v>
      </c>
      <c r="AB2609" s="1">
        <v>1</v>
      </c>
      <c r="AD2609" s="1">
        <v>10</v>
      </c>
      <c r="AF2609" s="1">
        <v>4</v>
      </c>
      <c r="AI2609" s="1">
        <v>0</v>
      </c>
      <c r="AK2609" s="7">
        <f t="shared" si="1423"/>
        <v>5</v>
      </c>
      <c r="AL2609" s="7">
        <f t="shared" si="1424"/>
        <v>10</v>
      </c>
      <c r="AM2609" s="7">
        <f t="shared" si="1425"/>
        <v>9</v>
      </c>
      <c r="AN2609" s="2">
        <f t="shared" si="1426"/>
        <v>6.2868369351669938E-3</v>
      </c>
      <c r="AO2609" s="2">
        <f t="shared" si="1427"/>
        <v>5.893909626719057E-4</v>
      </c>
      <c r="AP2609" s="2">
        <f t="shared" si="1428"/>
        <v>7.8585461689587423E-4</v>
      </c>
      <c r="AR2609" t="str">
        <f t="shared" si="1429"/>
        <v>Kewaunee</v>
      </c>
      <c r="AS2609" t="s">
        <v>2969</v>
      </c>
      <c r="AT2609" s="184">
        <v>8</v>
      </c>
      <c r="AV2609" s="97">
        <v>55</v>
      </c>
      <c r="AW2609" s="99">
        <v>61</v>
      </c>
      <c r="AX2609" s="105">
        <f t="shared" si="1430"/>
        <v>55061</v>
      </c>
      <c r="AZ2609" s="7" t="s">
        <v>2951</v>
      </c>
      <c r="BA2609" t="s">
        <v>3184</v>
      </c>
    </row>
    <row r="2610" spans="1:53" hidden="1" outlineLevel="1">
      <c r="A2610" t="s">
        <v>2328</v>
      </c>
      <c r="B2610" t="s">
        <v>2969</v>
      </c>
      <c r="C2610" s="1">
        <f t="shared" si="1431"/>
        <v>19957</v>
      </c>
      <c r="D2610" s="7">
        <f>IF(R2610&gt;0,RANK(R2610,(R2610:T2610,U2610:AI2610)),0)</f>
        <v>3</v>
      </c>
      <c r="E2610" s="7">
        <f>IF(S2610&gt;0,RANK(S2610,(R2610:T2610,U2610:AI2610)),0)</f>
        <v>7</v>
      </c>
      <c r="F2610" s="7">
        <f>IF(T2610&gt;0,RANK(T2610,(R2610:T2610,U2610:AI2610)),0)</f>
        <v>4</v>
      </c>
      <c r="G2610" s="7">
        <f>IF(U2610&gt;0,RANK(U2610,(R2610:T2610,U2610:AI2610)),0)</f>
        <v>2</v>
      </c>
      <c r="H2610" s="7">
        <f t="shared" si="1417"/>
        <v>1</v>
      </c>
      <c r="I2610" s="49">
        <f t="shared" si="1418"/>
        <v>832</v>
      </c>
      <c r="J2610" s="177">
        <f t="shared" si="1433"/>
        <v>4.1689632710327204E-2</v>
      </c>
      <c r="K2610" s="2"/>
      <c r="L2610" s="2">
        <f t="shared" si="1419"/>
        <v>0.18209149671794359</v>
      </c>
      <c r="M2610" s="2">
        <f t="shared" si="1420"/>
        <v>2.5053865811494715E-3</v>
      </c>
      <c r="N2610" s="2">
        <f t="shared" si="1421"/>
        <v>1.0171869519466853E-2</v>
      </c>
      <c r="O2610" s="2">
        <f t="shared" si="1406"/>
        <v>0.37315227739640228</v>
      </c>
      <c r="P2610" s="2">
        <f t="shared" si="1422"/>
        <v>0.41484191010672949</v>
      </c>
      <c r="Q2610" s="2">
        <f t="shared" si="1432"/>
        <v>1.7237059678308353E-2</v>
      </c>
      <c r="R2610" s="1">
        <v>3634</v>
      </c>
      <c r="S2610" s="1">
        <v>50</v>
      </c>
      <c r="T2610" s="1">
        <v>203</v>
      </c>
      <c r="U2610" s="1">
        <v>7447</v>
      </c>
      <c r="V2610" s="1">
        <v>8279</v>
      </c>
      <c r="W2610" s="1">
        <v>138</v>
      </c>
      <c r="X2610" s="1">
        <v>18</v>
      </c>
      <c r="Y2610" s="1">
        <v>24</v>
      </c>
      <c r="Z2610" s="1">
        <v>80</v>
      </c>
      <c r="AA2610" s="1">
        <v>37</v>
      </c>
      <c r="AB2610" s="1">
        <v>0</v>
      </c>
      <c r="AD2610" s="1">
        <v>36</v>
      </c>
      <c r="AF2610" s="1">
        <v>8</v>
      </c>
      <c r="AI2610" s="1">
        <v>3</v>
      </c>
      <c r="AK2610" s="7">
        <f t="shared" si="1423"/>
        <v>5</v>
      </c>
      <c r="AL2610" s="7">
        <f t="shared" si="1424"/>
        <v>10</v>
      </c>
      <c r="AM2610" s="7">
        <f t="shared" si="1425"/>
        <v>9</v>
      </c>
      <c r="AN2610" s="2">
        <f t="shared" si="1426"/>
        <v>6.9148669639725411E-3</v>
      </c>
      <c r="AO2610" s="2">
        <f t="shared" si="1427"/>
        <v>9.0193916921380967E-4</v>
      </c>
      <c r="AP2610" s="2">
        <f t="shared" si="1428"/>
        <v>1.2025855589517462E-3</v>
      </c>
      <c r="AR2610" t="str">
        <f t="shared" si="1429"/>
        <v>La Crosse</v>
      </c>
      <c r="AS2610" t="s">
        <v>2969</v>
      </c>
      <c r="AT2610" s="184">
        <v>3</v>
      </c>
      <c r="AV2610" s="97">
        <v>55</v>
      </c>
      <c r="AW2610" s="99">
        <v>63</v>
      </c>
      <c r="AX2610" s="105">
        <f t="shared" si="1430"/>
        <v>55063</v>
      </c>
      <c r="AZ2610" s="7" t="s">
        <v>2951</v>
      </c>
      <c r="BA2610" t="s">
        <v>3184</v>
      </c>
    </row>
    <row r="2611" spans="1:53" hidden="1" outlineLevel="1">
      <c r="A2611" t="s">
        <v>1290</v>
      </c>
      <c r="B2611" t="s">
        <v>2969</v>
      </c>
      <c r="C2611" s="1">
        <f t="shared" ref="C2611:C2642" si="1434">SUM(R2611:AI2611)</f>
        <v>2998</v>
      </c>
      <c r="D2611" s="7">
        <f>IF(R2611&gt;0,RANK(R2611,(R2611:T2611,U2611:AI2611)),0)</f>
        <v>3</v>
      </c>
      <c r="E2611" s="7">
        <f>IF(S2611&gt;0,RANK(S2611,(R2611:T2611,U2611:AI2611)),0)</f>
        <v>8</v>
      </c>
      <c r="F2611" s="7">
        <f>IF(T2611&gt;0,RANK(T2611,(R2611:T2611,U2611:AI2611)),0)</f>
        <v>4</v>
      </c>
      <c r="G2611" s="7">
        <f>IF(U2611&gt;0,RANK(U2611,(R2611:T2611,U2611:AI2611)),0)</f>
        <v>2</v>
      </c>
      <c r="H2611" s="7">
        <f t="shared" ref="H2611:H2642" si="1435">IF(V2611&gt;0,RANK(V2611,(R2611:AB2611)),0)</f>
        <v>1</v>
      </c>
      <c r="I2611" s="49">
        <f t="shared" ref="I2611:I2642" si="1436">MAX(R2611:AA2611)-LARGE(R2611:AA2611,2)</f>
        <v>160</v>
      </c>
      <c r="J2611" s="177">
        <f t="shared" si="1433"/>
        <v>5.3368912608405601E-2</v>
      </c>
      <c r="K2611" s="2"/>
      <c r="L2611" s="2">
        <f t="shared" ref="L2611:L2642" si="1437">IF($C2611=0,"-",R2611/$C2611)</f>
        <v>0.18812541694462975</v>
      </c>
      <c r="M2611" s="2">
        <f t="shared" ref="M2611:M2642" si="1438">IF($C2611=0,"-",S2611/$C2611)</f>
        <v>4.3362241494329552E-3</v>
      </c>
      <c r="N2611" s="2">
        <f t="shared" ref="N2611:N2642" si="1439">IF($C2611=0,"-",T2611/$C2611)</f>
        <v>1.2341561040693796E-2</v>
      </c>
      <c r="O2611" s="2">
        <f t="shared" si="1406"/>
        <v>0.35657104736490997</v>
      </c>
      <c r="P2611" s="2">
        <f t="shared" ref="P2611:P2642" si="1440">IF($C2611=0,"-",V2611/$C2611)</f>
        <v>0.40993995997331556</v>
      </c>
      <c r="Q2611" s="2">
        <f t="shared" si="1432"/>
        <v>2.8685790527017918E-2</v>
      </c>
      <c r="R2611" s="1">
        <v>564</v>
      </c>
      <c r="S2611" s="1">
        <v>13</v>
      </c>
      <c r="T2611" s="1">
        <v>37</v>
      </c>
      <c r="U2611" s="1">
        <v>1069</v>
      </c>
      <c r="V2611" s="1">
        <v>1229</v>
      </c>
      <c r="W2611" s="1">
        <v>31</v>
      </c>
      <c r="X2611" s="1">
        <v>3</v>
      </c>
      <c r="Y2611" s="1">
        <v>4</v>
      </c>
      <c r="Z2611" s="1">
        <v>9</v>
      </c>
      <c r="AA2611" s="1">
        <v>21</v>
      </c>
      <c r="AB2611" s="1">
        <v>1</v>
      </c>
      <c r="AD2611" s="1">
        <v>14</v>
      </c>
      <c r="AF2611" s="1">
        <v>3</v>
      </c>
      <c r="AI2611" s="1">
        <v>0</v>
      </c>
      <c r="AK2611" s="7">
        <f t="shared" ref="AK2611:AK2642" si="1441">IF(W2611&gt;0,RANK(W2611,(R2611:AB2611)),0)</f>
        <v>5</v>
      </c>
      <c r="AL2611" s="7">
        <f t="shared" ref="AL2611:AL2642" si="1442">IF(X2611&gt;0,RANK(X2611,(R2611:AB2611)),0)</f>
        <v>10</v>
      </c>
      <c r="AM2611" s="7">
        <f t="shared" ref="AM2611:AM2642" si="1443">IF(Y2611&gt;0,RANK(Y2611,(R2611:AB2611)),0)</f>
        <v>9</v>
      </c>
      <c r="AN2611" s="2">
        <f t="shared" ref="AN2611:AN2642" si="1444">IF($C2611=0,"-",W2611/$C2611)</f>
        <v>1.0340226817878585E-2</v>
      </c>
      <c r="AO2611" s="2">
        <f t="shared" ref="AO2611:AO2642" si="1445">IF($C2611=0,"-",X2611/$C2611)</f>
        <v>1.0006671114076052E-3</v>
      </c>
      <c r="AP2611" s="2">
        <f t="shared" ref="AP2611:AP2642" si="1446">IF($C2611=0,"-",Y2611/$C2611)</f>
        <v>1.33422281521014E-3</v>
      </c>
      <c r="AR2611" t="str">
        <f t="shared" ref="AR2611:AR2642" si="1447">A2611</f>
        <v>Lafayette</v>
      </c>
      <c r="AS2611" t="s">
        <v>2969</v>
      </c>
      <c r="AT2611" s="184">
        <v>2</v>
      </c>
      <c r="AV2611" s="97">
        <v>55</v>
      </c>
      <c r="AW2611" s="99">
        <v>65</v>
      </c>
      <c r="AX2611" s="105">
        <f t="shared" ref="AX2611:AX2642" si="1448">AV2611*1000+AW2611</f>
        <v>55065</v>
      </c>
      <c r="AZ2611" s="7" t="s">
        <v>2951</v>
      </c>
      <c r="BA2611" t="s">
        <v>3184</v>
      </c>
    </row>
    <row r="2612" spans="1:53" hidden="1" outlineLevel="1">
      <c r="A2612" t="s">
        <v>321</v>
      </c>
      <c r="B2612" t="s">
        <v>2969</v>
      </c>
      <c r="C2612" s="1">
        <f t="shared" si="1434"/>
        <v>4957</v>
      </c>
      <c r="D2612" s="7">
        <f>IF(R2612&gt;0,RANK(R2612,(R2612:T2612,U2612:AI2612)),0)</f>
        <v>3</v>
      </c>
      <c r="E2612" s="7">
        <f>IF(S2612&gt;0,RANK(S2612,(R2612:T2612,U2612:AI2612)),0)</f>
        <v>6</v>
      </c>
      <c r="F2612" s="7">
        <f>IF(T2612&gt;0,RANK(T2612,(R2612:T2612,U2612:AI2612)),0)</f>
        <v>4</v>
      </c>
      <c r="G2612" s="7">
        <f>IF(U2612&gt;0,RANK(U2612,(R2612:T2612,U2612:AI2612)),0)</f>
        <v>2</v>
      </c>
      <c r="H2612" s="7">
        <f t="shared" si="1435"/>
        <v>1</v>
      </c>
      <c r="I2612" s="49">
        <f t="shared" si="1436"/>
        <v>405</v>
      </c>
      <c r="J2612" s="177">
        <f t="shared" si="1433"/>
        <v>8.1702642727456129E-2</v>
      </c>
      <c r="K2612" s="2"/>
      <c r="L2612" s="2">
        <f t="shared" si="1437"/>
        <v>7.9887028444623767E-2</v>
      </c>
      <c r="M2612" s="2">
        <f t="shared" si="1438"/>
        <v>4.0346984062941292E-3</v>
      </c>
      <c r="N2612" s="2">
        <f t="shared" si="1439"/>
        <v>9.2798063344764984E-3</v>
      </c>
      <c r="O2612" s="2">
        <f t="shared" si="1406"/>
        <v>0.40387331047004238</v>
      </c>
      <c r="P2612" s="2">
        <f t="shared" si="1440"/>
        <v>0.48557595319749847</v>
      </c>
      <c r="Q2612" s="2">
        <f t="shared" si="1432"/>
        <v>1.7349203147064785E-2</v>
      </c>
      <c r="R2612" s="1">
        <v>396</v>
      </c>
      <c r="S2612" s="1">
        <v>20</v>
      </c>
      <c r="T2612" s="1">
        <v>46</v>
      </c>
      <c r="U2612" s="1">
        <v>2002</v>
      </c>
      <c r="V2612" s="1">
        <v>2407</v>
      </c>
      <c r="W2612" s="1">
        <v>38</v>
      </c>
      <c r="X2612" s="1">
        <v>6</v>
      </c>
      <c r="Y2612" s="1">
        <v>6</v>
      </c>
      <c r="Z2612" s="1">
        <v>14</v>
      </c>
      <c r="AA2612" s="1">
        <v>5</v>
      </c>
      <c r="AB2612" s="1">
        <v>1</v>
      </c>
      <c r="AD2612" s="1">
        <v>11</v>
      </c>
      <c r="AF2612" s="1">
        <v>3</v>
      </c>
      <c r="AI2612" s="1">
        <v>2</v>
      </c>
      <c r="AK2612" s="7">
        <f t="shared" si="1441"/>
        <v>5</v>
      </c>
      <c r="AL2612" s="7">
        <f t="shared" si="1442"/>
        <v>8</v>
      </c>
      <c r="AM2612" s="7">
        <f t="shared" si="1443"/>
        <v>8</v>
      </c>
      <c r="AN2612" s="2">
        <f t="shared" si="1444"/>
        <v>7.6659269719588459E-3</v>
      </c>
      <c r="AO2612" s="2">
        <f t="shared" si="1445"/>
        <v>1.2104095218882388E-3</v>
      </c>
      <c r="AP2612" s="2">
        <f t="shared" si="1446"/>
        <v>1.2104095218882388E-3</v>
      </c>
      <c r="AR2612" t="str">
        <f t="shared" si="1447"/>
        <v>Langlade</v>
      </c>
      <c r="AS2612" t="s">
        <v>2969</v>
      </c>
      <c r="AT2612" s="184">
        <v>7</v>
      </c>
      <c r="AV2612" s="97">
        <v>55</v>
      </c>
      <c r="AW2612" s="99">
        <v>67</v>
      </c>
      <c r="AX2612" s="105">
        <f t="shared" si="1448"/>
        <v>55067</v>
      </c>
      <c r="AZ2612" s="7" t="s">
        <v>2951</v>
      </c>
      <c r="BA2612" t="s">
        <v>3184</v>
      </c>
    </row>
    <row r="2613" spans="1:53" hidden="1" outlineLevel="1">
      <c r="A2613" t="s">
        <v>223</v>
      </c>
      <c r="B2613" t="s">
        <v>2969</v>
      </c>
      <c r="C2613" s="1">
        <f t="shared" si="1434"/>
        <v>6214</v>
      </c>
      <c r="D2613" s="7">
        <f>IF(R2613&gt;0,RANK(R2613,(R2613:T2613,U2613:AI2613)),0)</f>
        <v>3</v>
      </c>
      <c r="E2613" s="7">
        <f>IF(S2613&gt;0,RANK(S2613,(R2613:T2613,U2613:AI2613)),0)</f>
        <v>6</v>
      </c>
      <c r="F2613" s="7">
        <f>IF(T2613&gt;0,RANK(T2613,(R2613:T2613,U2613:AI2613)),0)</f>
        <v>4</v>
      </c>
      <c r="G2613" s="7">
        <f>IF(U2613&gt;0,RANK(U2613,(R2613:T2613,U2613:AI2613)),0)</f>
        <v>2</v>
      </c>
      <c r="H2613" s="7">
        <f t="shared" si="1435"/>
        <v>1</v>
      </c>
      <c r="I2613" s="49">
        <f t="shared" si="1436"/>
        <v>510</v>
      </c>
      <c r="J2613" s="177">
        <f t="shared" si="1433"/>
        <v>8.2072738976504661E-2</v>
      </c>
      <c r="K2613" s="2"/>
      <c r="L2613" s="2">
        <f t="shared" si="1437"/>
        <v>8.4164789185709687E-2</v>
      </c>
      <c r="M2613" s="2">
        <f t="shared" si="1438"/>
        <v>2.8966849050531059E-3</v>
      </c>
      <c r="N2613" s="2">
        <f t="shared" si="1439"/>
        <v>6.115223688445446E-3</v>
      </c>
      <c r="O2613" s="2">
        <f t="shared" si="1406"/>
        <v>0.40553588670743485</v>
      </c>
      <c r="P2613" s="2">
        <f t="shared" si="1440"/>
        <v>0.48760862568393948</v>
      </c>
      <c r="Q2613" s="2">
        <f t="shared" si="1432"/>
        <v>1.3678789829417393E-2</v>
      </c>
      <c r="R2613" s="1">
        <v>523</v>
      </c>
      <c r="S2613" s="1">
        <v>18</v>
      </c>
      <c r="T2613" s="1">
        <v>38</v>
      </c>
      <c r="U2613" s="1">
        <v>2520</v>
      </c>
      <c r="V2613" s="1">
        <v>3030</v>
      </c>
      <c r="W2613" s="1">
        <v>35</v>
      </c>
      <c r="X2613" s="1">
        <v>3</v>
      </c>
      <c r="Y2613" s="1">
        <v>9</v>
      </c>
      <c r="Z2613" s="1">
        <v>15</v>
      </c>
      <c r="AA2613" s="1">
        <v>5</v>
      </c>
      <c r="AB2613" s="1">
        <v>4</v>
      </c>
      <c r="AD2613" s="1">
        <v>12</v>
      </c>
      <c r="AF2613" s="1">
        <v>1</v>
      </c>
      <c r="AI2613" s="1">
        <v>1</v>
      </c>
      <c r="AK2613" s="7">
        <f t="shared" si="1441"/>
        <v>5</v>
      </c>
      <c r="AL2613" s="7">
        <f t="shared" si="1442"/>
        <v>11</v>
      </c>
      <c r="AM2613" s="7">
        <f t="shared" si="1443"/>
        <v>8</v>
      </c>
      <c r="AN2613" s="2">
        <f t="shared" si="1444"/>
        <v>5.6324428709365951E-3</v>
      </c>
      <c r="AO2613" s="2">
        <f t="shared" si="1445"/>
        <v>4.8278081750885096E-4</v>
      </c>
      <c r="AP2613" s="2">
        <f t="shared" si="1446"/>
        <v>1.4483424525265529E-3</v>
      </c>
      <c r="AR2613" t="str">
        <f t="shared" si="1447"/>
        <v>Lincoln</v>
      </c>
      <c r="AS2613" t="s">
        <v>2969</v>
      </c>
      <c r="AT2613" s="184">
        <v>7</v>
      </c>
      <c r="AV2613" s="97">
        <v>55</v>
      </c>
      <c r="AW2613" s="99">
        <v>69</v>
      </c>
      <c r="AX2613" s="105">
        <f t="shared" si="1448"/>
        <v>55069</v>
      </c>
      <c r="AZ2613" s="7" t="s">
        <v>2951</v>
      </c>
      <c r="BA2613" t="s">
        <v>3184</v>
      </c>
    </row>
    <row r="2614" spans="1:53" hidden="1" outlineLevel="1">
      <c r="A2614" t="s">
        <v>3231</v>
      </c>
      <c r="B2614" t="s">
        <v>2969</v>
      </c>
      <c r="C2614" s="1">
        <f t="shared" si="1434"/>
        <v>17618</v>
      </c>
      <c r="D2614" s="7">
        <f>IF(R2614&gt;0,RANK(R2614,(R2614:T2614,U2614:AI2614)),0)</f>
        <v>3</v>
      </c>
      <c r="E2614" s="7">
        <f>IF(S2614&gt;0,RANK(S2614,(R2614:T2614,U2614:AI2614)),0)</f>
        <v>6</v>
      </c>
      <c r="F2614" s="7">
        <f>IF(T2614&gt;0,RANK(T2614,(R2614:T2614,U2614:AI2614)),0)</f>
        <v>4</v>
      </c>
      <c r="G2614" s="7">
        <f>IF(U2614&gt;0,RANK(U2614,(R2614:T2614,U2614:AI2614)),0)</f>
        <v>1</v>
      </c>
      <c r="H2614" s="7">
        <f t="shared" si="1435"/>
        <v>2</v>
      </c>
      <c r="I2614" s="49">
        <f t="shared" si="1436"/>
        <v>2884</v>
      </c>
      <c r="J2614" s="177">
        <f t="shared" si="1433"/>
        <v>0.16369621977522988</v>
      </c>
      <c r="K2614" s="2"/>
      <c r="L2614" s="2">
        <f t="shared" si="1437"/>
        <v>8.0599386990577823E-2</v>
      </c>
      <c r="M2614" s="2">
        <f t="shared" si="1438"/>
        <v>2.1001248722897037E-3</v>
      </c>
      <c r="N2614" s="2">
        <f t="shared" si="1439"/>
        <v>8.9113406743103647E-3</v>
      </c>
      <c r="O2614" s="2">
        <f t="shared" si="1406"/>
        <v>0.52951526847542285</v>
      </c>
      <c r="P2614" s="2">
        <f t="shared" si="1440"/>
        <v>0.36581904870019299</v>
      </c>
      <c r="Q2614" s="2">
        <f t="shared" si="1432"/>
        <v>1.3054830287206332E-2</v>
      </c>
      <c r="R2614" s="1">
        <v>1420</v>
      </c>
      <c r="S2614" s="1">
        <v>37</v>
      </c>
      <c r="T2614" s="1">
        <v>157</v>
      </c>
      <c r="U2614" s="1">
        <v>9329</v>
      </c>
      <c r="V2614" s="1">
        <v>6445</v>
      </c>
      <c r="W2614" s="1">
        <v>88</v>
      </c>
      <c r="X2614" s="1">
        <v>10</v>
      </c>
      <c r="Y2614" s="1">
        <v>16</v>
      </c>
      <c r="Z2614" s="1">
        <v>24</v>
      </c>
      <c r="AA2614" s="1">
        <v>32</v>
      </c>
      <c r="AB2614" s="1">
        <v>31</v>
      </c>
      <c r="AD2614" s="1">
        <v>17</v>
      </c>
      <c r="AF2614" s="1">
        <v>7</v>
      </c>
      <c r="AI2614" s="1">
        <v>5</v>
      </c>
      <c r="AK2614" s="7">
        <f t="shared" si="1441"/>
        <v>5</v>
      </c>
      <c r="AL2614" s="7">
        <f t="shared" si="1442"/>
        <v>11</v>
      </c>
      <c r="AM2614" s="7">
        <f t="shared" si="1443"/>
        <v>10</v>
      </c>
      <c r="AN2614" s="2">
        <f t="shared" si="1444"/>
        <v>4.9948915881484843E-3</v>
      </c>
      <c r="AO2614" s="2">
        <f t="shared" si="1445"/>
        <v>5.6760131683505509E-4</v>
      </c>
      <c r="AP2614" s="2">
        <f t="shared" si="1446"/>
        <v>9.0816210693608814E-4</v>
      </c>
      <c r="AR2614" t="str">
        <f t="shared" si="1447"/>
        <v>Manitowoc</v>
      </c>
      <c r="AS2614" t="s">
        <v>2969</v>
      </c>
      <c r="AT2614" s="184">
        <v>6</v>
      </c>
      <c r="AV2614" s="97">
        <v>55</v>
      </c>
      <c r="AW2614" s="99">
        <v>71</v>
      </c>
      <c r="AX2614" s="105">
        <f t="shared" si="1448"/>
        <v>55071</v>
      </c>
      <c r="AZ2614" s="7" t="s">
        <v>2951</v>
      </c>
      <c r="BA2614" t="s">
        <v>3184</v>
      </c>
    </row>
    <row r="2615" spans="1:53" hidden="1" outlineLevel="1">
      <c r="A2615" t="s">
        <v>3232</v>
      </c>
      <c r="B2615" t="s">
        <v>2969</v>
      </c>
      <c r="C2615" s="1">
        <f t="shared" si="1434"/>
        <v>29966</v>
      </c>
      <c r="D2615" s="7">
        <f>IF(R2615&gt;0,RANK(R2615,(R2615:T2615,U2615:AI2615)),0)</f>
        <v>3</v>
      </c>
      <c r="E2615" s="7">
        <f>IF(S2615&gt;0,RANK(S2615,(R2615:T2615,U2615:AI2615)),0)</f>
        <v>6</v>
      </c>
      <c r="F2615" s="7">
        <f>IF(T2615&gt;0,RANK(T2615,(R2615:T2615,U2615:AI2615)),0)</f>
        <v>4</v>
      </c>
      <c r="G2615" s="7">
        <f>IF(U2615&gt;0,RANK(U2615,(R2615:T2615,U2615:AI2615)),0)</f>
        <v>1</v>
      </c>
      <c r="H2615" s="7">
        <f t="shared" si="1435"/>
        <v>2</v>
      </c>
      <c r="I2615" s="49">
        <f t="shared" si="1436"/>
        <v>126</v>
      </c>
      <c r="J2615" s="177">
        <f t="shared" si="1433"/>
        <v>4.2047654007875595E-3</v>
      </c>
      <c r="K2615" s="2"/>
      <c r="L2615" s="2">
        <f t="shared" si="1437"/>
        <v>8.5597009944603883E-2</v>
      </c>
      <c r="M2615" s="2">
        <f t="shared" si="1438"/>
        <v>2.4694653941133285E-3</v>
      </c>
      <c r="N2615" s="2">
        <f t="shared" si="1439"/>
        <v>6.707601948875392E-3</v>
      </c>
      <c r="O2615" s="2">
        <f t="shared" si="1406"/>
        <v>0.44834145364746714</v>
      </c>
      <c r="P2615" s="2">
        <f t="shared" si="1440"/>
        <v>0.44413668824667957</v>
      </c>
      <c r="Q2615" s="2">
        <f t="shared" si="1432"/>
        <v>1.2747780818260723E-2</v>
      </c>
      <c r="R2615" s="1">
        <v>2565</v>
      </c>
      <c r="S2615" s="1">
        <v>74</v>
      </c>
      <c r="T2615" s="1">
        <v>201</v>
      </c>
      <c r="U2615" s="1">
        <v>13435</v>
      </c>
      <c r="V2615" s="1">
        <v>13309</v>
      </c>
      <c r="W2615" s="1">
        <v>144</v>
      </c>
      <c r="X2615" s="1">
        <v>25</v>
      </c>
      <c r="Y2615" s="1">
        <v>23</v>
      </c>
      <c r="Z2615" s="1">
        <v>64</v>
      </c>
      <c r="AA2615" s="1">
        <v>42</v>
      </c>
      <c r="AB2615" s="1">
        <v>38</v>
      </c>
      <c r="AD2615" s="1">
        <v>28</v>
      </c>
      <c r="AF2615" s="1">
        <v>11</v>
      </c>
      <c r="AI2615" s="1">
        <v>7</v>
      </c>
      <c r="AK2615" s="7">
        <f t="shared" si="1441"/>
        <v>5</v>
      </c>
      <c r="AL2615" s="7">
        <f t="shared" si="1442"/>
        <v>10</v>
      </c>
      <c r="AM2615" s="7">
        <f t="shared" si="1443"/>
        <v>11</v>
      </c>
      <c r="AN2615" s="2">
        <f t="shared" si="1444"/>
        <v>4.8054461723286389E-3</v>
      </c>
      <c r="AO2615" s="2">
        <f t="shared" si="1445"/>
        <v>8.3427884936261099E-4</v>
      </c>
      <c r="AP2615" s="2">
        <f t="shared" si="1446"/>
        <v>7.6753654141360208E-4</v>
      </c>
      <c r="AR2615" t="str">
        <f t="shared" si="1447"/>
        <v>Marathon</v>
      </c>
      <c r="AS2615" t="s">
        <v>2969</v>
      </c>
      <c r="AT2615" s="184">
        <v>7</v>
      </c>
      <c r="AV2615" s="97">
        <v>55</v>
      </c>
      <c r="AW2615" s="99">
        <v>73</v>
      </c>
      <c r="AX2615" s="105">
        <f t="shared" si="1448"/>
        <v>55073</v>
      </c>
      <c r="AZ2615" s="7" t="s">
        <v>2951</v>
      </c>
      <c r="BA2615" t="s">
        <v>3184</v>
      </c>
    </row>
    <row r="2616" spans="1:53" hidden="1" outlineLevel="1">
      <c r="A2616" t="s">
        <v>331</v>
      </c>
      <c r="B2616" t="s">
        <v>2969</v>
      </c>
      <c r="C2616" s="1">
        <f t="shared" si="1434"/>
        <v>9244</v>
      </c>
      <c r="D2616" s="7">
        <f>IF(R2616&gt;0,RANK(R2616,(R2616:T2616,U2616:AI2616)),0)</f>
        <v>3</v>
      </c>
      <c r="E2616" s="7">
        <f>IF(S2616&gt;0,RANK(S2616,(R2616:T2616,U2616:AI2616)),0)</f>
        <v>6</v>
      </c>
      <c r="F2616" s="7">
        <f>IF(T2616&gt;0,RANK(T2616,(R2616:T2616,U2616:AI2616)),0)</f>
        <v>4</v>
      </c>
      <c r="G2616" s="7">
        <f>IF(U2616&gt;0,RANK(U2616,(R2616:T2616,U2616:AI2616)),0)</f>
        <v>2</v>
      </c>
      <c r="H2616" s="7">
        <f t="shared" si="1435"/>
        <v>1</v>
      </c>
      <c r="I2616" s="49">
        <f t="shared" si="1436"/>
        <v>910</v>
      </c>
      <c r="J2616" s="177">
        <f t="shared" si="1433"/>
        <v>9.8442232799653834E-2</v>
      </c>
      <c r="K2616" s="2"/>
      <c r="L2616" s="2">
        <f t="shared" si="1437"/>
        <v>6.9666810904370408E-2</v>
      </c>
      <c r="M2616" s="2">
        <f t="shared" si="1438"/>
        <v>2.4881003894418E-3</v>
      </c>
      <c r="N2616" s="2">
        <f t="shared" si="1439"/>
        <v>1.1142362613587191E-2</v>
      </c>
      <c r="O2616" s="2">
        <f t="shared" si="1406"/>
        <v>0.40296408481176982</v>
      </c>
      <c r="P2616" s="2">
        <f t="shared" si="1440"/>
        <v>0.50140631761142362</v>
      </c>
      <c r="Q2616" s="2">
        <f t="shared" si="1432"/>
        <v>1.2332323669407175E-2</v>
      </c>
      <c r="R2616" s="1">
        <v>644</v>
      </c>
      <c r="S2616" s="1">
        <v>23</v>
      </c>
      <c r="T2616" s="1">
        <v>103</v>
      </c>
      <c r="U2616" s="1">
        <v>3725</v>
      </c>
      <c r="V2616" s="1">
        <v>4635</v>
      </c>
      <c r="W2616" s="1">
        <v>51</v>
      </c>
      <c r="X2616" s="1">
        <v>3</v>
      </c>
      <c r="Y2616" s="1">
        <v>14</v>
      </c>
      <c r="Z2616" s="1">
        <v>7</v>
      </c>
      <c r="AA2616" s="1">
        <v>18</v>
      </c>
      <c r="AB2616" s="1">
        <v>1</v>
      </c>
      <c r="AD2616" s="1">
        <v>14</v>
      </c>
      <c r="AF2616" s="1">
        <v>4</v>
      </c>
      <c r="AI2616" s="1">
        <v>2</v>
      </c>
      <c r="AK2616" s="7">
        <f t="shared" si="1441"/>
        <v>5</v>
      </c>
      <c r="AL2616" s="7">
        <f t="shared" si="1442"/>
        <v>10</v>
      </c>
      <c r="AM2616" s="7">
        <f t="shared" si="1443"/>
        <v>8</v>
      </c>
      <c r="AN2616" s="2">
        <f t="shared" si="1444"/>
        <v>5.5170921678926871E-3</v>
      </c>
      <c r="AO2616" s="2">
        <f t="shared" si="1445"/>
        <v>3.245348334054522E-4</v>
      </c>
      <c r="AP2616" s="2">
        <f t="shared" si="1446"/>
        <v>1.5144958892254435E-3</v>
      </c>
      <c r="AR2616" t="str">
        <f t="shared" si="1447"/>
        <v>Marinette</v>
      </c>
      <c r="AS2616" t="s">
        <v>2969</v>
      </c>
      <c r="AT2616" s="184">
        <v>8</v>
      </c>
      <c r="AV2616" s="97">
        <v>55</v>
      </c>
      <c r="AW2616" s="99">
        <v>75</v>
      </c>
      <c r="AX2616" s="105">
        <f t="shared" si="1448"/>
        <v>55075</v>
      </c>
      <c r="AZ2616" s="7" t="s">
        <v>2951</v>
      </c>
      <c r="BA2616" t="s">
        <v>3184</v>
      </c>
    </row>
    <row r="2617" spans="1:53" hidden="1" outlineLevel="1">
      <c r="A2617" t="s">
        <v>940</v>
      </c>
      <c r="B2617" t="s">
        <v>2969</v>
      </c>
      <c r="C2617" s="1">
        <f t="shared" si="1434"/>
        <v>3616</v>
      </c>
      <c r="D2617" s="7">
        <f>IF(R2617&gt;0,RANK(R2617,(R2617:T2617,U2617:AI2617)),0)</f>
        <v>3</v>
      </c>
      <c r="E2617" s="7">
        <f>IF(S2617&gt;0,RANK(S2617,(R2617:T2617,U2617:AI2617)),0)</f>
        <v>6</v>
      </c>
      <c r="F2617" s="7">
        <f>IF(T2617&gt;0,RANK(T2617,(R2617:T2617,U2617:AI2617)),0)</f>
        <v>4</v>
      </c>
      <c r="G2617" s="7">
        <f>IF(U2617&gt;0,RANK(U2617,(R2617:T2617,U2617:AI2617)),0)</f>
        <v>2</v>
      </c>
      <c r="H2617" s="7">
        <f t="shared" si="1435"/>
        <v>1</v>
      </c>
      <c r="I2617" s="49">
        <f t="shared" si="1436"/>
        <v>435</v>
      </c>
      <c r="J2617" s="177">
        <f t="shared" si="1433"/>
        <v>0.12029867256637168</v>
      </c>
      <c r="K2617" s="2"/>
      <c r="L2617" s="2">
        <f t="shared" si="1437"/>
        <v>0.11200221238938053</v>
      </c>
      <c r="M2617" s="2">
        <f t="shared" si="1438"/>
        <v>3.3185840707964601E-3</v>
      </c>
      <c r="N2617" s="2">
        <f t="shared" si="1439"/>
        <v>9.9557522123893804E-3</v>
      </c>
      <c r="O2617" s="2">
        <f t="shared" si="1406"/>
        <v>0.36780973451327431</v>
      </c>
      <c r="P2617" s="2">
        <f t="shared" si="1440"/>
        <v>0.48810840707964603</v>
      </c>
      <c r="Q2617" s="2">
        <f t="shared" si="1432"/>
        <v>1.8805309734513276E-2</v>
      </c>
      <c r="R2617" s="1">
        <v>405</v>
      </c>
      <c r="S2617" s="1">
        <v>12</v>
      </c>
      <c r="T2617" s="1">
        <v>36</v>
      </c>
      <c r="U2617" s="1">
        <v>1330</v>
      </c>
      <c r="V2617" s="1">
        <v>1765</v>
      </c>
      <c r="W2617" s="1">
        <v>26</v>
      </c>
      <c r="X2617" s="1">
        <v>3</v>
      </c>
      <c r="Y2617" s="1">
        <v>9</v>
      </c>
      <c r="Z2617" s="1">
        <v>7</v>
      </c>
      <c r="AA2617" s="1">
        <v>10</v>
      </c>
      <c r="AB2617" s="1">
        <v>5</v>
      </c>
      <c r="AD2617" s="1">
        <v>6</v>
      </c>
      <c r="AF2617" s="1">
        <v>2</v>
      </c>
      <c r="AI2617" s="1">
        <v>0</v>
      </c>
      <c r="AK2617" s="7">
        <f t="shared" si="1441"/>
        <v>5</v>
      </c>
      <c r="AL2617" s="7">
        <f t="shared" si="1442"/>
        <v>11</v>
      </c>
      <c r="AM2617" s="7">
        <f t="shared" si="1443"/>
        <v>8</v>
      </c>
      <c r="AN2617" s="2">
        <f t="shared" si="1444"/>
        <v>7.1902654867256636E-3</v>
      </c>
      <c r="AO2617" s="2">
        <f t="shared" si="1445"/>
        <v>8.2964601769911503E-4</v>
      </c>
      <c r="AP2617" s="2">
        <f t="shared" si="1446"/>
        <v>2.4889380530973451E-3</v>
      </c>
      <c r="AR2617" t="str">
        <f t="shared" si="1447"/>
        <v>Marquette</v>
      </c>
      <c r="AS2617" t="s">
        <v>2969</v>
      </c>
      <c r="AT2617" s="184">
        <v>6</v>
      </c>
      <c r="AV2617" s="97">
        <v>55</v>
      </c>
      <c r="AW2617" s="99">
        <v>77</v>
      </c>
      <c r="AX2617" s="105">
        <f t="shared" si="1448"/>
        <v>55077</v>
      </c>
      <c r="AZ2617" s="7" t="s">
        <v>2951</v>
      </c>
      <c r="BA2617" t="s">
        <v>3184</v>
      </c>
    </row>
    <row r="2618" spans="1:53" hidden="1" outlineLevel="1">
      <c r="A2618" t="s">
        <v>3111</v>
      </c>
      <c r="B2618" t="s">
        <v>2969</v>
      </c>
      <c r="C2618" s="1">
        <f t="shared" si="1434"/>
        <v>180</v>
      </c>
      <c r="D2618" s="7">
        <f>IF(R2618&gt;0,RANK(R2618,(R2618:T2618,U2618:AI2618)),0)</f>
        <v>3</v>
      </c>
      <c r="E2618" s="7">
        <f>IF(S2618&gt;0,RANK(S2618,(R2618:T2618,U2618:AI2618)),0)</f>
        <v>0</v>
      </c>
      <c r="F2618" s="7">
        <f>IF(T2618&gt;0,RANK(T2618,(R2618:T2618,U2618:AI2618)),0)</f>
        <v>4</v>
      </c>
      <c r="G2618" s="7">
        <f>IF(U2618&gt;0,RANK(U2618,(R2618:T2618,U2618:AI2618)),0)</f>
        <v>2</v>
      </c>
      <c r="H2618" s="7">
        <f t="shared" si="1435"/>
        <v>1</v>
      </c>
      <c r="I2618" s="49">
        <f t="shared" si="1436"/>
        <v>2</v>
      </c>
      <c r="J2618" s="177">
        <f t="shared" si="1433"/>
        <v>1.1111111111111112E-2</v>
      </c>
      <c r="K2618" s="2"/>
      <c r="L2618" s="2">
        <f t="shared" si="1437"/>
        <v>0.12222222222222222</v>
      </c>
      <c r="M2618" s="2">
        <f t="shared" si="1438"/>
        <v>0</v>
      </c>
      <c r="N2618" s="2">
        <f t="shared" si="1439"/>
        <v>1.6666666666666666E-2</v>
      </c>
      <c r="O2618" s="2">
        <f t="shared" ref="O2618:O2651" si="1449">IF($C2618=0,"-",U2618/$C2618)</f>
        <v>0.42222222222222222</v>
      </c>
      <c r="P2618" s="2">
        <f t="shared" si="1440"/>
        <v>0.43333333333333335</v>
      </c>
      <c r="Q2618" s="2">
        <f t="shared" si="1432"/>
        <v>5.5555555555554803E-3</v>
      </c>
      <c r="R2618" s="1">
        <v>22</v>
      </c>
      <c r="S2618" s="1">
        <v>0</v>
      </c>
      <c r="T2618" s="1">
        <v>3</v>
      </c>
      <c r="U2618" s="1">
        <v>76</v>
      </c>
      <c r="V2618" s="1">
        <v>78</v>
      </c>
      <c r="W2618" s="1">
        <v>0</v>
      </c>
      <c r="X2618" s="1">
        <v>0</v>
      </c>
      <c r="Y2618" s="1">
        <v>0</v>
      </c>
      <c r="Z2618" s="1">
        <v>0</v>
      </c>
      <c r="AA2618" s="1">
        <v>1</v>
      </c>
      <c r="AB2618" s="1">
        <v>0</v>
      </c>
      <c r="AD2618" s="1">
        <v>0</v>
      </c>
      <c r="AF2618" s="1">
        <v>0</v>
      </c>
      <c r="AI2618" s="1">
        <v>0</v>
      </c>
      <c r="AK2618" s="7">
        <f t="shared" si="1441"/>
        <v>0</v>
      </c>
      <c r="AL2618" s="7">
        <f t="shared" si="1442"/>
        <v>0</v>
      </c>
      <c r="AM2618" s="7">
        <f t="shared" si="1443"/>
        <v>0</v>
      </c>
      <c r="AN2618" s="2">
        <f t="shared" si="1444"/>
        <v>0</v>
      </c>
      <c r="AO2618" s="2">
        <f t="shared" si="1445"/>
        <v>0</v>
      </c>
      <c r="AP2618" s="2">
        <f t="shared" si="1446"/>
        <v>0</v>
      </c>
      <c r="AR2618" t="str">
        <f t="shared" si="1447"/>
        <v>Menominee</v>
      </c>
      <c r="AS2618" t="s">
        <v>2969</v>
      </c>
      <c r="AT2618" s="184">
        <v>8</v>
      </c>
      <c r="AV2618" s="97">
        <v>55</v>
      </c>
      <c r="AW2618" s="99">
        <v>78</v>
      </c>
      <c r="AX2618" s="105">
        <f t="shared" si="1448"/>
        <v>55078</v>
      </c>
      <c r="AZ2618" s="7" t="s">
        <v>2951</v>
      </c>
      <c r="BA2618" t="s">
        <v>3184</v>
      </c>
    </row>
    <row r="2619" spans="1:53" hidden="1" outlineLevel="1">
      <c r="A2619" t="s">
        <v>1607</v>
      </c>
      <c r="B2619" t="s">
        <v>2969</v>
      </c>
      <c r="C2619" s="1">
        <f t="shared" si="1434"/>
        <v>113496</v>
      </c>
      <c r="D2619" s="7">
        <f>IF(R2619&gt;0,RANK(R2619,(R2619:T2619,U2619:AI2619)),0)</f>
        <v>3</v>
      </c>
      <c r="E2619" s="7">
        <f>IF(S2619&gt;0,RANK(S2619,(R2619:T2619,U2619:AI2619)),0)</f>
        <v>6</v>
      </c>
      <c r="F2619" s="7">
        <f>IF(T2619&gt;0,RANK(T2619,(R2619:T2619,U2619:AI2619)),0)</f>
        <v>4</v>
      </c>
      <c r="G2619" s="7">
        <f>IF(U2619&gt;0,RANK(U2619,(R2619:T2619,U2619:AI2619)),0)</f>
        <v>1</v>
      </c>
      <c r="H2619" s="7">
        <f t="shared" si="1435"/>
        <v>2</v>
      </c>
      <c r="I2619" s="49">
        <f t="shared" si="1436"/>
        <v>31978</v>
      </c>
      <c r="J2619" s="177">
        <f t="shared" si="1433"/>
        <v>0.2817544230633679</v>
      </c>
      <c r="K2619" s="2"/>
      <c r="L2619" s="2">
        <f t="shared" si="1437"/>
        <v>0.16930993162754635</v>
      </c>
      <c r="M2619" s="2">
        <f t="shared" si="1438"/>
        <v>3.2688376682878692E-3</v>
      </c>
      <c r="N2619" s="2">
        <f t="shared" si="1439"/>
        <v>1.0467329245083527E-2</v>
      </c>
      <c r="O2619" s="2">
        <f t="shared" si="1449"/>
        <v>0.54191337139634876</v>
      </c>
      <c r="P2619" s="2">
        <f t="shared" si="1440"/>
        <v>0.26015894833298092</v>
      </c>
      <c r="Q2619" s="2">
        <f t="shared" si="1432"/>
        <v>1.4881581729752513E-2</v>
      </c>
      <c r="R2619" s="1">
        <v>19216</v>
      </c>
      <c r="S2619" s="1">
        <v>371</v>
      </c>
      <c r="T2619" s="1">
        <v>1188</v>
      </c>
      <c r="U2619" s="1">
        <v>61505</v>
      </c>
      <c r="V2619" s="1">
        <v>29527</v>
      </c>
      <c r="W2619" s="1">
        <v>502</v>
      </c>
      <c r="X2619" s="1">
        <v>84</v>
      </c>
      <c r="Y2619" s="1">
        <v>163</v>
      </c>
      <c r="Z2619" s="1">
        <v>290</v>
      </c>
      <c r="AA2619" s="1">
        <v>256</v>
      </c>
      <c r="AB2619" s="1">
        <v>230</v>
      </c>
      <c r="AD2619" s="1">
        <v>93</v>
      </c>
      <c r="AF2619" s="1">
        <v>48</v>
      </c>
      <c r="AI2619" s="1">
        <v>23</v>
      </c>
      <c r="AK2619" s="7">
        <f t="shared" si="1441"/>
        <v>5</v>
      </c>
      <c r="AL2619" s="7">
        <f t="shared" si="1442"/>
        <v>11</v>
      </c>
      <c r="AM2619" s="7">
        <f t="shared" si="1443"/>
        <v>10</v>
      </c>
      <c r="AN2619" s="2">
        <f t="shared" si="1444"/>
        <v>4.4230633678719955E-3</v>
      </c>
      <c r="AO2619" s="2">
        <f t="shared" si="1445"/>
        <v>7.4011418904631001E-4</v>
      </c>
      <c r="AP2619" s="2">
        <f t="shared" si="1446"/>
        <v>1.4361739620779588E-3</v>
      </c>
      <c r="AR2619" t="str">
        <f t="shared" si="1447"/>
        <v>Milwaukee</v>
      </c>
      <c r="AS2619" t="s">
        <v>2969</v>
      </c>
      <c r="AT2619" s="184"/>
      <c r="AV2619" s="97">
        <v>55</v>
      </c>
      <c r="AW2619" s="99">
        <v>79</v>
      </c>
      <c r="AX2619" s="105">
        <f t="shared" si="1448"/>
        <v>55079</v>
      </c>
      <c r="AZ2619" s="7" t="s">
        <v>2951</v>
      </c>
      <c r="BA2619" t="s">
        <v>3184</v>
      </c>
    </row>
    <row r="2620" spans="1:53" hidden="1" outlineLevel="1">
      <c r="A2620" t="s">
        <v>341</v>
      </c>
      <c r="B2620" t="s">
        <v>2969</v>
      </c>
      <c r="C2620" s="1">
        <f t="shared" si="1434"/>
        <v>7925</v>
      </c>
      <c r="D2620" s="7">
        <f>IF(R2620&gt;0,RANK(R2620,(R2620:T2620,U2620:AI2620)),0)</f>
        <v>3</v>
      </c>
      <c r="E2620" s="7">
        <f>IF(S2620&gt;0,RANK(S2620,(R2620:T2620,U2620:AI2620)),0)</f>
        <v>7</v>
      </c>
      <c r="F2620" s="7">
        <f>IF(T2620&gt;0,RANK(T2620,(R2620:T2620,U2620:AI2620)),0)</f>
        <v>5</v>
      </c>
      <c r="G2620" s="7">
        <f>IF(U2620&gt;0,RANK(U2620,(R2620:T2620,U2620:AI2620)),0)</f>
        <v>2</v>
      </c>
      <c r="H2620" s="7">
        <f t="shared" si="1435"/>
        <v>1</v>
      </c>
      <c r="I2620" s="49">
        <f t="shared" si="1436"/>
        <v>563</v>
      </c>
      <c r="J2620" s="177">
        <f t="shared" si="1433"/>
        <v>7.1041009463722396E-2</v>
      </c>
      <c r="K2620" s="2"/>
      <c r="L2620" s="2">
        <f t="shared" si="1437"/>
        <v>0.12542586750788642</v>
      </c>
      <c r="M2620" s="2">
        <f t="shared" si="1438"/>
        <v>4.0378548895899057E-3</v>
      </c>
      <c r="N2620" s="2">
        <f t="shared" si="1439"/>
        <v>9.3375394321766562E-3</v>
      </c>
      <c r="O2620" s="2">
        <f t="shared" si="1449"/>
        <v>0.38258675078864351</v>
      </c>
      <c r="P2620" s="2">
        <f t="shared" si="1440"/>
        <v>0.45362776025236595</v>
      </c>
      <c r="Q2620" s="2">
        <f t="shared" si="1432"/>
        <v>2.4984227129337622E-2</v>
      </c>
      <c r="R2620" s="1">
        <v>994</v>
      </c>
      <c r="S2620" s="1">
        <v>32</v>
      </c>
      <c r="T2620" s="1">
        <v>74</v>
      </c>
      <c r="U2620" s="1">
        <v>3032</v>
      </c>
      <c r="V2620" s="1">
        <v>3595</v>
      </c>
      <c r="W2620" s="1">
        <v>80</v>
      </c>
      <c r="X2620" s="1">
        <v>6</v>
      </c>
      <c r="Y2620" s="1">
        <v>9</v>
      </c>
      <c r="Z2620" s="1">
        <v>34</v>
      </c>
      <c r="AA2620" s="1">
        <v>23</v>
      </c>
      <c r="AB2620" s="1">
        <v>13</v>
      </c>
      <c r="AD2620" s="1">
        <v>20</v>
      </c>
      <c r="AF2620" s="1">
        <v>10</v>
      </c>
      <c r="AI2620" s="1">
        <v>3</v>
      </c>
      <c r="AK2620" s="7">
        <f t="shared" si="1441"/>
        <v>4</v>
      </c>
      <c r="AL2620" s="7">
        <f t="shared" si="1442"/>
        <v>11</v>
      </c>
      <c r="AM2620" s="7">
        <f t="shared" si="1443"/>
        <v>10</v>
      </c>
      <c r="AN2620" s="2">
        <f t="shared" si="1444"/>
        <v>1.0094637223974764E-2</v>
      </c>
      <c r="AO2620" s="2">
        <f t="shared" si="1445"/>
        <v>7.570977917981072E-4</v>
      </c>
      <c r="AP2620" s="2">
        <f t="shared" si="1446"/>
        <v>1.1356466876971609E-3</v>
      </c>
      <c r="AR2620" t="str">
        <f t="shared" si="1447"/>
        <v>Monroe</v>
      </c>
      <c r="AS2620" t="s">
        <v>2969</v>
      </c>
      <c r="AT2620" s="184"/>
      <c r="AV2620" s="97">
        <v>55</v>
      </c>
      <c r="AW2620" s="99">
        <v>81</v>
      </c>
      <c r="AX2620" s="105">
        <f t="shared" si="1448"/>
        <v>55081</v>
      </c>
      <c r="AZ2620" s="7" t="s">
        <v>2951</v>
      </c>
      <c r="BA2620" t="s">
        <v>3184</v>
      </c>
    </row>
    <row r="2621" spans="1:53" hidden="1" outlineLevel="1">
      <c r="A2621" t="s">
        <v>91</v>
      </c>
      <c r="B2621" t="s">
        <v>2969</v>
      </c>
      <c r="C2621" s="1">
        <f t="shared" si="1434"/>
        <v>9304</v>
      </c>
      <c r="D2621" s="7">
        <f>IF(R2621&gt;0,RANK(R2621,(R2621:T2621,U2621:AI2621)),0)</f>
        <v>3</v>
      </c>
      <c r="E2621" s="7">
        <f>IF(S2621&gt;0,RANK(S2621,(R2621:T2621,U2621:AI2621)),0)</f>
        <v>6</v>
      </c>
      <c r="F2621" s="7">
        <f>IF(T2621&gt;0,RANK(T2621,(R2621:T2621,U2621:AI2621)),0)</f>
        <v>4</v>
      </c>
      <c r="G2621" s="7">
        <f>IF(U2621&gt;0,RANK(U2621,(R2621:T2621,U2621:AI2621)),0)</f>
        <v>2</v>
      </c>
      <c r="H2621" s="7">
        <f t="shared" si="1435"/>
        <v>1</v>
      </c>
      <c r="I2621" s="49">
        <f t="shared" si="1436"/>
        <v>411</v>
      </c>
      <c r="J2621" s="177">
        <f t="shared" si="1433"/>
        <v>4.4174548581255371E-2</v>
      </c>
      <c r="K2621" s="2"/>
      <c r="L2621" s="2">
        <f t="shared" si="1437"/>
        <v>6.2768701633705931E-2</v>
      </c>
      <c r="M2621" s="2">
        <f t="shared" si="1438"/>
        <v>1.3972484952708513E-3</v>
      </c>
      <c r="N2621" s="2">
        <f t="shared" si="1439"/>
        <v>7.7386070507308681E-3</v>
      </c>
      <c r="O2621" s="2">
        <f t="shared" si="1449"/>
        <v>0.43680137575236455</v>
      </c>
      <c r="P2621" s="2">
        <f t="shared" si="1440"/>
        <v>0.48097592433361996</v>
      </c>
      <c r="Q2621" s="2">
        <f t="shared" si="1432"/>
        <v>1.0318142734307811E-2</v>
      </c>
      <c r="R2621" s="1">
        <v>584</v>
      </c>
      <c r="S2621" s="1">
        <v>13</v>
      </c>
      <c r="T2621" s="1">
        <v>72</v>
      </c>
      <c r="U2621" s="1">
        <v>4064</v>
      </c>
      <c r="V2621" s="1">
        <v>4475</v>
      </c>
      <c r="W2621" s="1">
        <v>45</v>
      </c>
      <c r="X2621" s="1">
        <v>6</v>
      </c>
      <c r="Y2621" s="1">
        <v>7</v>
      </c>
      <c r="Z2621" s="1">
        <v>13</v>
      </c>
      <c r="AA2621" s="1">
        <v>11</v>
      </c>
      <c r="AB2621" s="1">
        <v>0</v>
      </c>
      <c r="AD2621" s="1">
        <v>9</v>
      </c>
      <c r="AF2621" s="1">
        <v>3</v>
      </c>
      <c r="AI2621" s="1">
        <v>2</v>
      </c>
      <c r="AK2621" s="7">
        <f t="shared" si="1441"/>
        <v>5</v>
      </c>
      <c r="AL2621" s="7">
        <f t="shared" si="1442"/>
        <v>10</v>
      </c>
      <c r="AM2621" s="7">
        <f t="shared" si="1443"/>
        <v>9</v>
      </c>
      <c r="AN2621" s="2">
        <f t="shared" si="1444"/>
        <v>4.8366294067067927E-3</v>
      </c>
      <c r="AO2621" s="2">
        <f t="shared" si="1445"/>
        <v>6.4488392089423908E-4</v>
      </c>
      <c r="AP2621" s="2">
        <f t="shared" si="1446"/>
        <v>7.5236457437661219E-4</v>
      </c>
      <c r="AR2621" t="str">
        <f t="shared" si="1447"/>
        <v>Oconto</v>
      </c>
      <c r="AS2621" t="s">
        <v>2969</v>
      </c>
      <c r="AT2621" s="184">
        <v>8</v>
      </c>
      <c r="AV2621" s="97">
        <v>55</v>
      </c>
      <c r="AW2621" s="99">
        <v>83</v>
      </c>
      <c r="AX2621" s="105">
        <f t="shared" si="1448"/>
        <v>55083</v>
      </c>
      <c r="AZ2621" s="7" t="s">
        <v>2951</v>
      </c>
      <c r="BA2621" t="s">
        <v>3184</v>
      </c>
    </row>
    <row r="2622" spans="1:53" hidden="1" outlineLevel="1">
      <c r="A2622" t="s">
        <v>3096</v>
      </c>
      <c r="B2622" t="s">
        <v>2969</v>
      </c>
      <c r="C2622" s="1">
        <f t="shared" si="1434"/>
        <v>8997</v>
      </c>
      <c r="D2622" s="7">
        <f>IF(R2622&gt;0,RANK(R2622,(R2622:T2622,U2622:AI2622)),0)</f>
        <v>3</v>
      </c>
      <c r="E2622" s="7">
        <f>IF(S2622&gt;0,RANK(S2622,(R2622:T2622,U2622:AI2622)),0)</f>
        <v>6</v>
      </c>
      <c r="F2622" s="7">
        <f>IF(T2622&gt;0,RANK(T2622,(R2622:T2622,U2622:AI2622)),0)</f>
        <v>4</v>
      </c>
      <c r="G2622" s="7">
        <f>IF(U2622&gt;0,RANK(U2622,(R2622:T2622,U2622:AI2622)),0)</f>
        <v>2</v>
      </c>
      <c r="H2622" s="7">
        <f t="shared" si="1435"/>
        <v>1</v>
      </c>
      <c r="I2622" s="49">
        <f t="shared" si="1436"/>
        <v>1095</v>
      </c>
      <c r="J2622" s="177">
        <f t="shared" si="1433"/>
        <v>0.12170723574524842</v>
      </c>
      <c r="K2622" s="2"/>
      <c r="L2622" s="2">
        <f t="shared" si="1437"/>
        <v>0.12982105146159831</v>
      </c>
      <c r="M2622" s="2">
        <f t="shared" si="1438"/>
        <v>3.6678892964321442E-3</v>
      </c>
      <c r="N2622" s="2">
        <f t="shared" si="1439"/>
        <v>9.0030010003334451E-3</v>
      </c>
      <c r="O2622" s="2">
        <f t="shared" si="1449"/>
        <v>0.36034233633433366</v>
      </c>
      <c r="P2622" s="2">
        <f t="shared" si="1440"/>
        <v>0.4820495720795821</v>
      </c>
      <c r="Q2622" s="2">
        <f t="shared" si="1432"/>
        <v>1.511614982772036E-2</v>
      </c>
      <c r="R2622" s="1">
        <v>1168</v>
      </c>
      <c r="S2622" s="1">
        <v>33</v>
      </c>
      <c r="T2622" s="1">
        <v>81</v>
      </c>
      <c r="U2622" s="1">
        <v>3242</v>
      </c>
      <c r="V2622" s="1">
        <v>4337</v>
      </c>
      <c r="W2622" s="1">
        <v>44</v>
      </c>
      <c r="X2622" s="1">
        <v>9</v>
      </c>
      <c r="Y2622" s="1">
        <v>9</v>
      </c>
      <c r="Z2622" s="1">
        <v>32</v>
      </c>
      <c r="AA2622" s="1">
        <v>18</v>
      </c>
      <c r="AB2622" s="1">
        <v>10</v>
      </c>
      <c r="AD2622" s="1">
        <v>12</v>
      </c>
      <c r="AF2622" s="1">
        <v>2</v>
      </c>
      <c r="AI2622" s="1">
        <v>0</v>
      </c>
      <c r="AK2622" s="7">
        <f t="shared" si="1441"/>
        <v>5</v>
      </c>
      <c r="AL2622" s="7">
        <f t="shared" si="1442"/>
        <v>10</v>
      </c>
      <c r="AM2622" s="7">
        <f t="shared" si="1443"/>
        <v>10</v>
      </c>
      <c r="AN2622" s="2">
        <f t="shared" si="1444"/>
        <v>4.8905190619095255E-3</v>
      </c>
      <c r="AO2622" s="2">
        <f t="shared" si="1445"/>
        <v>1.0003334444814939E-3</v>
      </c>
      <c r="AP2622" s="2">
        <f t="shared" si="1446"/>
        <v>1.0003334444814939E-3</v>
      </c>
      <c r="AR2622" t="str">
        <f t="shared" si="1447"/>
        <v>Oneida</v>
      </c>
      <c r="AS2622" t="s">
        <v>2969</v>
      </c>
      <c r="AT2622" s="184">
        <v>7</v>
      </c>
      <c r="AV2622" s="97">
        <v>55</v>
      </c>
      <c r="AW2622" s="99">
        <v>85</v>
      </c>
      <c r="AX2622" s="105">
        <f t="shared" si="1448"/>
        <v>55085</v>
      </c>
      <c r="AZ2622" s="7" t="s">
        <v>2951</v>
      </c>
      <c r="BA2622" t="s">
        <v>3184</v>
      </c>
    </row>
    <row r="2623" spans="1:53" hidden="1" outlineLevel="1">
      <c r="A2623" t="s">
        <v>2088</v>
      </c>
      <c r="B2623" t="s">
        <v>2969</v>
      </c>
      <c r="C2623" s="1">
        <f t="shared" si="1434"/>
        <v>37478</v>
      </c>
      <c r="D2623" s="7">
        <f>IF(R2623&gt;0,RANK(R2623,(R2623:T2623,U2623:AI2623)),0)</f>
        <v>3</v>
      </c>
      <c r="E2623" s="7">
        <f>IF(S2623&gt;0,RANK(S2623,(R2623:T2623,U2623:AI2623)),0)</f>
        <v>7</v>
      </c>
      <c r="F2623" s="7">
        <f>IF(T2623&gt;0,RANK(T2623,(R2623:T2623,U2623:AI2623)),0)</f>
        <v>4</v>
      </c>
      <c r="G2623" s="7">
        <f>IF(U2623&gt;0,RANK(U2623,(R2623:T2623,U2623:AI2623)),0)</f>
        <v>1</v>
      </c>
      <c r="H2623" s="7">
        <f t="shared" si="1435"/>
        <v>2</v>
      </c>
      <c r="I2623" s="49">
        <f t="shared" si="1436"/>
        <v>4661</v>
      </c>
      <c r="J2623" s="177">
        <f t="shared" si="1433"/>
        <v>0.1243662948930039</v>
      </c>
      <c r="K2623" s="2"/>
      <c r="L2623" s="2">
        <f t="shared" si="1437"/>
        <v>0.10870377288008966</v>
      </c>
      <c r="M2623" s="2">
        <f t="shared" si="1438"/>
        <v>2.294679545333262E-3</v>
      </c>
      <c r="N2623" s="2">
        <f t="shared" si="1439"/>
        <v>9.0719889001547576E-3</v>
      </c>
      <c r="O2623" s="2">
        <f t="shared" si="1449"/>
        <v>0.4963712044399381</v>
      </c>
      <c r="P2623" s="2">
        <f t="shared" si="1440"/>
        <v>0.37200490954693421</v>
      </c>
      <c r="Q2623" s="2">
        <f t="shared" si="1432"/>
        <v>1.1553444687550041E-2</v>
      </c>
      <c r="R2623" s="1">
        <v>4074</v>
      </c>
      <c r="S2623" s="1">
        <v>86</v>
      </c>
      <c r="T2623" s="1">
        <v>340</v>
      </c>
      <c r="U2623" s="1">
        <v>18603</v>
      </c>
      <c r="V2623" s="1">
        <v>13942</v>
      </c>
      <c r="W2623" s="1">
        <v>158</v>
      </c>
      <c r="X2623" s="1">
        <v>33</v>
      </c>
      <c r="Y2623" s="1">
        <v>30</v>
      </c>
      <c r="Z2623" s="1">
        <v>103</v>
      </c>
      <c r="AA2623" s="1">
        <v>42</v>
      </c>
      <c r="AB2623" s="1">
        <v>3</v>
      </c>
      <c r="AD2623" s="1">
        <v>46</v>
      </c>
      <c r="AF2623" s="1">
        <v>12</v>
      </c>
      <c r="AI2623" s="1">
        <v>6</v>
      </c>
      <c r="AK2623" s="7">
        <f t="shared" si="1441"/>
        <v>5</v>
      </c>
      <c r="AL2623" s="7">
        <f t="shared" si="1442"/>
        <v>9</v>
      </c>
      <c r="AM2623" s="7">
        <f t="shared" si="1443"/>
        <v>10</v>
      </c>
      <c r="AN2623" s="2">
        <f t="shared" si="1444"/>
        <v>4.2158066065425054E-3</v>
      </c>
      <c r="AO2623" s="2">
        <f t="shared" si="1445"/>
        <v>8.8051656972090297E-4</v>
      </c>
      <c r="AP2623" s="2">
        <f t="shared" si="1446"/>
        <v>8.0046960883718449E-4</v>
      </c>
      <c r="AR2623" t="str">
        <f t="shared" si="1447"/>
        <v>Outagamie</v>
      </c>
      <c r="AS2623" t="s">
        <v>2969</v>
      </c>
      <c r="AT2623" s="184">
        <v>8</v>
      </c>
      <c r="AV2623" s="97">
        <v>55</v>
      </c>
      <c r="AW2623" s="99">
        <v>87</v>
      </c>
      <c r="AX2623" s="105">
        <f t="shared" si="1448"/>
        <v>55087</v>
      </c>
      <c r="AZ2623" s="7" t="s">
        <v>2951</v>
      </c>
      <c r="BA2623" t="s">
        <v>3184</v>
      </c>
    </row>
    <row r="2624" spans="1:53" hidden="1" outlineLevel="1">
      <c r="A2624" t="s">
        <v>792</v>
      </c>
      <c r="B2624" t="s">
        <v>2969</v>
      </c>
      <c r="C2624" s="1">
        <f t="shared" si="1434"/>
        <v>28162</v>
      </c>
      <c r="D2624" s="7">
        <f>IF(R2624&gt;0,RANK(R2624,(R2624:T2624,U2624:AI2624)),0)</f>
        <v>3</v>
      </c>
      <c r="E2624" s="7">
        <f>IF(S2624&gt;0,RANK(S2624,(R2624:T2624,U2624:AI2624)),0)</f>
        <v>7</v>
      </c>
      <c r="F2624" s="7">
        <f>IF(T2624&gt;0,RANK(T2624,(R2624:T2624,U2624:AI2624)),0)</f>
        <v>4</v>
      </c>
      <c r="G2624" s="7">
        <f>IF(U2624&gt;0,RANK(U2624,(R2624:T2624,U2624:AI2624)),0)</f>
        <v>1</v>
      </c>
      <c r="H2624" s="7">
        <f t="shared" si="1435"/>
        <v>2</v>
      </c>
      <c r="I2624" s="49">
        <f t="shared" si="1436"/>
        <v>11173</v>
      </c>
      <c r="J2624" s="177">
        <f t="shared" si="1433"/>
        <v>0.39674028833179464</v>
      </c>
      <c r="K2624" s="2"/>
      <c r="L2624" s="2">
        <f t="shared" si="1437"/>
        <v>0.1717917761522619</v>
      </c>
      <c r="M2624" s="2">
        <f t="shared" si="1438"/>
        <v>2.3790923940061074E-3</v>
      </c>
      <c r="N2624" s="2">
        <f t="shared" si="1439"/>
        <v>9.8004403096370995E-3</v>
      </c>
      <c r="O2624" s="2">
        <f t="shared" si="1449"/>
        <v>0.60176834031673887</v>
      </c>
      <c r="P2624" s="2">
        <f t="shared" si="1440"/>
        <v>0.20502805198494425</v>
      </c>
      <c r="Q2624" s="2">
        <f t="shared" si="1432"/>
        <v>9.2322988424116958E-3</v>
      </c>
      <c r="R2624" s="1">
        <v>4838</v>
      </c>
      <c r="S2624" s="1">
        <v>67</v>
      </c>
      <c r="T2624" s="1">
        <v>276</v>
      </c>
      <c r="U2624" s="1">
        <v>16947</v>
      </c>
      <c r="V2624" s="1">
        <v>5774</v>
      </c>
      <c r="W2624" s="1">
        <v>85</v>
      </c>
      <c r="X2624" s="1">
        <v>20</v>
      </c>
      <c r="Y2624" s="1">
        <v>22</v>
      </c>
      <c r="Z2624" s="1">
        <v>33</v>
      </c>
      <c r="AA2624" s="1">
        <v>74</v>
      </c>
      <c r="AB2624" s="1">
        <v>0</v>
      </c>
      <c r="AD2624" s="1">
        <v>20</v>
      </c>
      <c r="AF2624" s="1">
        <v>4</v>
      </c>
      <c r="AI2624" s="1">
        <v>2</v>
      </c>
      <c r="AK2624" s="7">
        <f t="shared" si="1441"/>
        <v>5</v>
      </c>
      <c r="AL2624" s="7">
        <f t="shared" si="1442"/>
        <v>10</v>
      </c>
      <c r="AM2624" s="7">
        <f t="shared" si="1443"/>
        <v>9</v>
      </c>
      <c r="AN2624" s="2">
        <f t="shared" si="1444"/>
        <v>3.0182515446346139E-3</v>
      </c>
      <c r="AO2624" s="2">
        <f t="shared" si="1445"/>
        <v>7.1017683403167388E-4</v>
      </c>
      <c r="AP2624" s="2">
        <f t="shared" si="1446"/>
        <v>7.8119451743484131E-4</v>
      </c>
      <c r="AR2624" t="str">
        <f t="shared" si="1447"/>
        <v>Ozaukee</v>
      </c>
      <c r="AS2624" t="s">
        <v>2969</v>
      </c>
      <c r="AT2624" s="184">
        <v>6</v>
      </c>
      <c r="AV2624" s="97">
        <v>55</v>
      </c>
      <c r="AW2624" s="99">
        <v>89</v>
      </c>
      <c r="AX2624" s="105">
        <f t="shared" si="1448"/>
        <v>55089</v>
      </c>
      <c r="AZ2624" s="7" t="s">
        <v>2951</v>
      </c>
      <c r="BA2624" t="s">
        <v>3184</v>
      </c>
    </row>
    <row r="2625" spans="1:53" hidden="1" outlineLevel="1">
      <c r="A2625" t="s">
        <v>2325</v>
      </c>
      <c r="B2625" t="s">
        <v>2969</v>
      </c>
      <c r="C2625" s="1">
        <f t="shared" si="1434"/>
        <v>1337</v>
      </c>
      <c r="D2625" s="7">
        <f>IF(R2625&gt;0,RANK(R2625,(R2625:T2625,U2625:AI2625)),0)</f>
        <v>3</v>
      </c>
      <c r="E2625" s="7">
        <f>IF(S2625&gt;0,RANK(S2625,(R2625:T2625,U2625:AI2625)),0)</f>
        <v>6</v>
      </c>
      <c r="F2625" s="7">
        <f>IF(T2625&gt;0,RANK(T2625,(R2625:T2625,U2625:AI2625)),0)</f>
        <v>4</v>
      </c>
      <c r="G2625" s="7">
        <f>IF(U2625&gt;0,RANK(U2625,(R2625:T2625,U2625:AI2625)),0)</f>
        <v>2</v>
      </c>
      <c r="H2625" s="7">
        <f t="shared" si="1435"/>
        <v>1</v>
      </c>
      <c r="I2625" s="49">
        <f t="shared" si="1436"/>
        <v>61</v>
      </c>
      <c r="J2625" s="177">
        <f t="shared" si="1433"/>
        <v>4.5624532535527298E-2</v>
      </c>
      <c r="K2625" s="2"/>
      <c r="L2625" s="2">
        <f t="shared" si="1437"/>
        <v>0.11518324607329843</v>
      </c>
      <c r="M2625" s="2">
        <f t="shared" si="1438"/>
        <v>2.243829468960359E-3</v>
      </c>
      <c r="N2625" s="2">
        <f t="shared" si="1439"/>
        <v>6.7314884068810773E-3</v>
      </c>
      <c r="O2625" s="2">
        <f t="shared" si="1449"/>
        <v>0.40837696335078533</v>
      </c>
      <c r="P2625" s="2">
        <f t="shared" si="1440"/>
        <v>0.45400149588631267</v>
      </c>
      <c r="Q2625" s="2">
        <f t="shared" si="1432"/>
        <v>1.3462976813762073E-2</v>
      </c>
      <c r="R2625" s="1">
        <v>154</v>
      </c>
      <c r="S2625" s="1">
        <v>3</v>
      </c>
      <c r="T2625" s="1">
        <v>9</v>
      </c>
      <c r="U2625" s="1">
        <v>546</v>
      </c>
      <c r="V2625" s="1">
        <v>607</v>
      </c>
      <c r="W2625" s="1">
        <v>9</v>
      </c>
      <c r="X2625" s="1">
        <v>1</v>
      </c>
      <c r="Y2625" s="1">
        <v>1</v>
      </c>
      <c r="Z2625" s="1">
        <v>2</v>
      </c>
      <c r="AA2625" s="1">
        <v>0</v>
      </c>
      <c r="AB2625" s="1">
        <v>1</v>
      </c>
      <c r="AD2625" s="1">
        <v>3</v>
      </c>
      <c r="AF2625" s="1">
        <v>0</v>
      </c>
      <c r="AI2625" s="1">
        <v>1</v>
      </c>
      <c r="AK2625" s="7">
        <f t="shared" si="1441"/>
        <v>4</v>
      </c>
      <c r="AL2625" s="7">
        <f t="shared" si="1442"/>
        <v>8</v>
      </c>
      <c r="AM2625" s="7">
        <f t="shared" si="1443"/>
        <v>8</v>
      </c>
      <c r="AN2625" s="2">
        <f t="shared" si="1444"/>
        <v>6.7314884068810773E-3</v>
      </c>
      <c r="AO2625" s="2">
        <f t="shared" si="1445"/>
        <v>7.4794315632011965E-4</v>
      </c>
      <c r="AP2625" s="2">
        <f t="shared" si="1446"/>
        <v>7.4794315632011965E-4</v>
      </c>
      <c r="AR2625" t="str">
        <f t="shared" si="1447"/>
        <v>Pepin</v>
      </c>
      <c r="AS2625" t="s">
        <v>2969</v>
      </c>
      <c r="AT2625" s="184">
        <v>3</v>
      </c>
      <c r="AV2625" s="97">
        <v>55</v>
      </c>
      <c r="AW2625" s="99">
        <v>91</v>
      </c>
      <c r="AX2625" s="105">
        <f t="shared" si="1448"/>
        <v>55091</v>
      </c>
      <c r="AZ2625" s="7" t="s">
        <v>2951</v>
      </c>
      <c r="BA2625" t="s">
        <v>3184</v>
      </c>
    </row>
    <row r="2626" spans="1:53" hidden="1" outlineLevel="1">
      <c r="A2626" t="s">
        <v>2153</v>
      </c>
      <c r="B2626" t="s">
        <v>2969</v>
      </c>
      <c r="C2626" s="1">
        <f t="shared" si="1434"/>
        <v>6989</v>
      </c>
      <c r="D2626" s="7">
        <f>IF(R2626&gt;0,RANK(R2626,(R2626:T2626,U2626:AI2626)),0)</f>
        <v>3</v>
      </c>
      <c r="E2626" s="7">
        <f>IF(S2626&gt;0,RANK(S2626,(R2626:T2626,U2626:AI2626)),0)</f>
        <v>7</v>
      </c>
      <c r="F2626" s="7">
        <f>IF(T2626&gt;0,RANK(T2626,(R2626:T2626,U2626:AI2626)),0)</f>
        <v>4</v>
      </c>
      <c r="G2626" s="7">
        <f>IF(U2626&gt;0,RANK(U2626,(R2626:T2626,U2626:AI2626)),0)</f>
        <v>1</v>
      </c>
      <c r="H2626" s="7">
        <f t="shared" si="1435"/>
        <v>2</v>
      </c>
      <c r="I2626" s="49">
        <f t="shared" si="1436"/>
        <v>3</v>
      </c>
      <c r="J2626" s="177">
        <f t="shared" si="1433"/>
        <v>4.2924595793389613E-4</v>
      </c>
      <c r="K2626" s="2"/>
      <c r="L2626" s="2">
        <f t="shared" si="1437"/>
        <v>0.14222349406209758</v>
      </c>
      <c r="M2626" s="2">
        <f t="shared" si="1438"/>
        <v>4.1493775933609959E-3</v>
      </c>
      <c r="N2626" s="2">
        <f t="shared" si="1439"/>
        <v>2.0031478036915153E-2</v>
      </c>
      <c r="O2626" s="2">
        <f t="shared" si="1449"/>
        <v>0.40463585634568605</v>
      </c>
      <c r="P2626" s="2">
        <f t="shared" si="1440"/>
        <v>0.40420661038775219</v>
      </c>
      <c r="Q2626" s="2">
        <f t="shared" si="1432"/>
        <v>2.4753183574188042E-2</v>
      </c>
      <c r="R2626" s="1">
        <v>994</v>
      </c>
      <c r="S2626" s="1">
        <v>29</v>
      </c>
      <c r="T2626" s="1">
        <v>140</v>
      </c>
      <c r="U2626" s="1">
        <v>2828</v>
      </c>
      <c r="V2626" s="1">
        <v>2825</v>
      </c>
      <c r="W2626" s="1">
        <v>69</v>
      </c>
      <c r="X2626" s="1">
        <v>7</v>
      </c>
      <c r="Y2626" s="1">
        <v>13</v>
      </c>
      <c r="Z2626" s="1">
        <v>40</v>
      </c>
      <c r="AA2626" s="1">
        <v>25</v>
      </c>
      <c r="AB2626" s="1">
        <v>2</v>
      </c>
      <c r="AD2626" s="1">
        <v>14</v>
      </c>
      <c r="AF2626" s="1">
        <v>2</v>
      </c>
      <c r="AI2626" s="1">
        <v>1</v>
      </c>
      <c r="AK2626" s="7">
        <f t="shared" si="1441"/>
        <v>5</v>
      </c>
      <c r="AL2626" s="7">
        <f t="shared" si="1442"/>
        <v>10</v>
      </c>
      <c r="AM2626" s="7">
        <f t="shared" si="1443"/>
        <v>9</v>
      </c>
      <c r="AN2626" s="2">
        <f t="shared" si="1444"/>
        <v>9.872657032479611E-3</v>
      </c>
      <c r="AO2626" s="2">
        <f t="shared" si="1445"/>
        <v>1.0015739018457575E-3</v>
      </c>
      <c r="AP2626" s="2">
        <f t="shared" si="1446"/>
        <v>1.8600658177135498E-3</v>
      </c>
      <c r="AR2626" t="str">
        <f t="shared" si="1447"/>
        <v>Pierce</v>
      </c>
      <c r="AS2626" t="s">
        <v>2969</v>
      </c>
      <c r="AT2626" s="184">
        <v>3</v>
      </c>
      <c r="AV2626" s="97">
        <v>55</v>
      </c>
      <c r="AW2626" s="99">
        <v>93</v>
      </c>
      <c r="AX2626" s="105">
        <f t="shared" si="1448"/>
        <v>55093</v>
      </c>
      <c r="AZ2626" s="7" t="s">
        <v>2951</v>
      </c>
      <c r="BA2626" t="s">
        <v>3184</v>
      </c>
    </row>
    <row r="2627" spans="1:53" hidden="1" outlineLevel="1">
      <c r="A2627" t="s">
        <v>2926</v>
      </c>
      <c r="B2627" t="s">
        <v>2969</v>
      </c>
      <c r="C2627" s="1">
        <f t="shared" si="1434"/>
        <v>7677</v>
      </c>
      <c r="D2627" s="7">
        <f>IF(R2627&gt;0,RANK(R2627,(R2627:T2627,U2627:AI2627)),0)</f>
        <v>3</v>
      </c>
      <c r="E2627" s="7">
        <f>IF(S2627&gt;0,RANK(S2627,(R2627:T2627,U2627:AI2627)),0)</f>
        <v>7</v>
      </c>
      <c r="F2627" s="7">
        <f>IF(T2627&gt;0,RANK(T2627,(R2627:T2627,U2627:AI2627)),0)</f>
        <v>4</v>
      </c>
      <c r="G2627" s="7">
        <f>IF(U2627&gt;0,RANK(U2627,(R2627:T2627,U2627:AI2627)),0)</f>
        <v>2</v>
      </c>
      <c r="H2627" s="7">
        <f t="shared" si="1435"/>
        <v>1</v>
      </c>
      <c r="I2627" s="49">
        <f t="shared" si="1436"/>
        <v>542</v>
      </c>
      <c r="J2627" s="177">
        <f t="shared" si="1433"/>
        <v>7.060049498502019E-2</v>
      </c>
      <c r="K2627" s="2"/>
      <c r="L2627" s="2">
        <f t="shared" si="1437"/>
        <v>0.10668229777256741</v>
      </c>
      <c r="M2627" s="2">
        <f t="shared" si="1438"/>
        <v>2.8657027484694543E-3</v>
      </c>
      <c r="N2627" s="2">
        <f t="shared" si="1439"/>
        <v>1.6542920411619123E-2</v>
      </c>
      <c r="O2627" s="2">
        <f t="shared" si="1449"/>
        <v>0.39103816595024099</v>
      </c>
      <c r="P2627" s="2">
        <f t="shared" si="1440"/>
        <v>0.46163866093526118</v>
      </c>
      <c r="Q2627" s="2">
        <f t="shared" si="1432"/>
        <v>2.1232252181841882E-2</v>
      </c>
      <c r="R2627" s="1">
        <v>819</v>
      </c>
      <c r="S2627" s="1">
        <v>22</v>
      </c>
      <c r="T2627" s="1">
        <v>127</v>
      </c>
      <c r="U2627" s="1">
        <v>3002</v>
      </c>
      <c r="V2627" s="1">
        <v>3544</v>
      </c>
      <c r="W2627" s="1">
        <v>71</v>
      </c>
      <c r="X2627" s="1">
        <v>9</v>
      </c>
      <c r="Y2627" s="1">
        <v>15</v>
      </c>
      <c r="Z2627" s="1">
        <v>25</v>
      </c>
      <c r="AA2627" s="1">
        <v>18</v>
      </c>
      <c r="AB2627" s="1">
        <v>3</v>
      </c>
      <c r="AD2627" s="1">
        <v>19</v>
      </c>
      <c r="AF2627" s="1">
        <v>2</v>
      </c>
      <c r="AI2627" s="1">
        <v>1</v>
      </c>
      <c r="AK2627" s="7">
        <f t="shared" si="1441"/>
        <v>5</v>
      </c>
      <c r="AL2627" s="7">
        <f t="shared" si="1442"/>
        <v>10</v>
      </c>
      <c r="AM2627" s="7">
        <f t="shared" si="1443"/>
        <v>9</v>
      </c>
      <c r="AN2627" s="2">
        <f t="shared" si="1444"/>
        <v>9.2484043246059654E-3</v>
      </c>
      <c r="AO2627" s="2">
        <f t="shared" si="1445"/>
        <v>1.1723329425556857E-3</v>
      </c>
      <c r="AP2627" s="2">
        <f t="shared" si="1446"/>
        <v>1.9538882375928096E-3</v>
      </c>
      <c r="AR2627" t="str">
        <f t="shared" si="1447"/>
        <v>Polk</v>
      </c>
      <c r="AS2627" t="s">
        <v>2969</v>
      </c>
      <c r="AT2627" s="184">
        <v>7</v>
      </c>
      <c r="AV2627" s="97">
        <v>55</v>
      </c>
      <c r="AW2627" s="99">
        <v>95</v>
      </c>
      <c r="AX2627" s="105">
        <f t="shared" si="1448"/>
        <v>55095</v>
      </c>
      <c r="AZ2627" s="7" t="s">
        <v>2951</v>
      </c>
      <c r="BA2627" t="s">
        <v>3184</v>
      </c>
    </row>
    <row r="2628" spans="1:53" hidden="1" outlineLevel="1">
      <c r="A2628" t="s">
        <v>369</v>
      </c>
      <c r="B2628" t="s">
        <v>2969</v>
      </c>
      <c r="C2628" s="1">
        <f t="shared" si="1434"/>
        <v>12745</v>
      </c>
      <c r="D2628" s="7">
        <f>IF(R2628&gt;0,RANK(R2628,(R2628:T2628,U2628:AI2628)),0)</f>
        <v>3</v>
      </c>
      <c r="E2628" s="7">
        <f>IF(S2628&gt;0,RANK(S2628,(R2628:T2628,U2628:AI2628)),0)</f>
        <v>6</v>
      </c>
      <c r="F2628" s="7">
        <f>IF(T2628&gt;0,RANK(T2628,(R2628:T2628,U2628:AI2628)),0)</f>
        <v>4</v>
      </c>
      <c r="G2628" s="7">
        <f>IF(U2628&gt;0,RANK(U2628,(R2628:T2628,U2628:AI2628)),0)</f>
        <v>1</v>
      </c>
      <c r="H2628" s="7">
        <f t="shared" si="1435"/>
        <v>2</v>
      </c>
      <c r="I2628" s="49">
        <f t="shared" si="1436"/>
        <v>774</v>
      </c>
      <c r="J2628" s="177">
        <f t="shared" si="1433"/>
        <v>6.0729697920753237E-2</v>
      </c>
      <c r="K2628" s="2"/>
      <c r="L2628" s="2">
        <f t="shared" si="1437"/>
        <v>0.10710082385249117</v>
      </c>
      <c r="M2628" s="2">
        <f t="shared" si="1438"/>
        <v>3.0600235386426047E-3</v>
      </c>
      <c r="N2628" s="2">
        <f t="shared" si="1439"/>
        <v>9.4154570419772467E-3</v>
      </c>
      <c r="O2628" s="2">
        <f t="shared" si="1449"/>
        <v>0.46222047861906629</v>
      </c>
      <c r="P2628" s="2">
        <f t="shared" si="1440"/>
        <v>0.40149078069831307</v>
      </c>
      <c r="Q2628" s="2">
        <f t="shared" si="1432"/>
        <v>1.6712436249509577E-2</v>
      </c>
      <c r="R2628" s="1">
        <v>1365</v>
      </c>
      <c r="S2628" s="1">
        <v>39</v>
      </c>
      <c r="T2628" s="1">
        <v>120</v>
      </c>
      <c r="U2628" s="1">
        <v>5891</v>
      </c>
      <c r="V2628" s="1">
        <v>5117</v>
      </c>
      <c r="W2628" s="1">
        <v>84</v>
      </c>
      <c r="X2628" s="1">
        <v>17</v>
      </c>
      <c r="Y2628" s="1">
        <v>9</v>
      </c>
      <c r="Z2628" s="1">
        <v>34</v>
      </c>
      <c r="AA2628" s="1">
        <v>19</v>
      </c>
      <c r="AB2628" s="1">
        <v>18</v>
      </c>
      <c r="AD2628" s="1">
        <v>21</v>
      </c>
      <c r="AF2628" s="1">
        <v>9</v>
      </c>
      <c r="AI2628" s="1">
        <v>2</v>
      </c>
      <c r="AK2628" s="7">
        <f t="shared" si="1441"/>
        <v>5</v>
      </c>
      <c r="AL2628" s="7">
        <f t="shared" si="1442"/>
        <v>10</v>
      </c>
      <c r="AM2628" s="7">
        <f t="shared" si="1443"/>
        <v>11</v>
      </c>
      <c r="AN2628" s="2">
        <f t="shared" si="1444"/>
        <v>6.5908199293840718E-3</v>
      </c>
      <c r="AO2628" s="2">
        <f t="shared" si="1445"/>
        <v>1.3338564142801098E-3</v>
      </c>
      <c r="AP2628" s="2">
        <f t="shared" si="1446"/>
        <v>7.061592781482935E-4</v>
      </c>
      <c r="AR2628" t="str">
        <f t="shared" si="1447"/>
        <v>Portage</v>
      </c>
      <c r="AS2628" t="s">
        <v>2969</v>
      </c>
      <c r="AT2628" s="184">
        <v>3</v>
      </c>
      <c r="AV2628" s="97">
        <v>55</v>
      </c>
      <c r="AW2628" s="99">
        <v>97</v>
      </c>
      <c r="AX2628" s="105">
        <f t="shared" si="1448"/>
        <v>55097</v>
      </c>
      <c r="AZ2628" s="7" t="s">
        <v>2951</v>
      </c>
      <c r="BA2628" t="s">
        <v>3184</v>
      </c>
    </row>
    <row r="2629" spans="1:53" hidden="1" outlineLevel="1">
      <c r="A2629" t="s">
        <v>1466</v>
      </c>
      <c r="B2629" t="s">
        <v>2969</v>
      </c>
      <c r="C2629" s="1">
        <f t="shared" si="1434"/>
        <v>3213</v>
      </c>
      <c r="D2629" s="7">
        <f>IF(R2629&gt;0,RANK(R2629,(R2629:T2629,U2629:AI2629)),0)</f>
        <v>3</v>
      </c>
      <c r="E2629" s="7">
        <f>IF(S2629&gt;0,RANK(S2629,(R2629:T2629,U2629:AI2629)),0)</f>
        <v>6</v>
      </c>
      <c r="F2629" s="7">
        <f>IF(T2629&gt;0,RANK(T2629,(R2629:T2629,U2629:AI2629)),0)</f>
        <v>5</v>
      </c>
      <c r="G2629" s="7">
        <f>IF(U2629&gt;0,RANK(U2629,(R2629:T2629,U2629:AI2629)),0)</f>
        <v>2</v>
      </c>
      <c r="H2629" s="7">
        <f t="shared" si="1435"/>
        <v>1</v>
      </c>
      <c r="I2629" s="49">
        <f t="shared" si="1436"/>
        <v>534</v>
      </c>
      <c r="J2629" s="177">
        <f t="shared" si="1433"/>
        <v>0.16619981325863678</v>
      </c>
      <c r="K2629" s="2"/>
      <c r="L2629" s="2">
        <f t="shared" si="1437"/>
        <v>7.8742608154372853E-2</v>
      </c>
      <c r="M2629" s="2">
        <f t="shared" si="1438"/>
        <v>2.4898848428260194E-3</v>
      </c>
      <c r="N2629" s="2">
        <f t="shared" si="1439"/>
        <v>8.4033613445378148E-3</v>
      </c>
      <c r="O2629" s="2">
        <f t="shared" si="1449"/>
        <v>0.36258948023653909</v>
      </c>
      <c r="P2629" s="2">
        <f t="shared" si="1440"/>
        <v>0.52878929349517589</v>
      </c>
      <c r="Q2629" s="2">
        <f t="shared" si="1432"/>
        <v>1.8985371926548478E-2</v>
      </c>
      <c r="R2629" s="1">
        <v>253</v>
      </c>
      <c r="S2629" s="1">
        <v>8</v>
      </c>
      <c r="T2629" s="1">
        <v>27</v>
      </c>
      <c r="U2629" s="1">
        <v>1165</v>
      </c>
      <c r="V2629" s="1">
        <v>1699</v>
      </c>
      <c r="W2629" s="1">
        <v>32</v>
      </c>
      <c r="X2629" s="1">
        <v>1</v>
      </c>
      <c r="Y2629" s="1">
        <v>5</v>
      </c>
      <c r="Z2629" s="1">
        <v>8</v>
      </c>
      <c r="AA2629" s="1">
        <v>4</v>
      </c>
      <c r="AB2629" s="1">
        <v>0</v>
      </c>
      <c r="AD2629" s="1">
        <v>6</v>
      </c>
      <c r="AF2629" s="1">
        <v>3</v>
      </c>
      <c r="AI2629" s="1">
        <v>2</v>
      </c>
      <c r="AK2629" s="7">
        <f t="shared" si="1441"/>
        <v>4</v>
      </c>
      <c r="AL2629" s="7">
        <f t="shared" si="1442"/>
        <v>10</v>
      </c>
      <c r="AM2629" s="7">
        <f t="shared" si="1443"/>
        <v>8</v>
      </c>
      <c r="AN2629" s="2">
        <f t="shared" si="1444"/>
        <v>9.9595393713040777E-3</v>
      </c>
      <c r="AO2629" s="2">
        <f t="shared" si="1445"/>
        <v>3.1123560535325243E-4</v>
      </c>
      <c r="AP2629" s="2">
        <f t="shared" si="1446"/>
        <v>1.556178026766262E-3</v>
      </c>
      <c r="AR2629" t="str">
        <f t="shared" si="1447"/>
        <v>Price</v>
      </c>
      <c r="AS2629" t="s">
        <v>2969</v>
      </c>
      <c r="AT2629" s="184">
        <v>7</v>
      </c>
      <c r="AV2629" s="97">
        <v>55</v>
      </c>
      <c r="AW2629" s="99">
        <v>99</v>
      </c>
      <c r="AX2629" s="105">
        <f t="shared" si="1448"/>
        <v>55099</v>
      </c>
      <c r="AZ2629" s="7" t="s">
        <v>2951</v>
      </c>
      <c r="BA2629" t="s">
        <v>3184</v>
      </c>
    </row>
    <row r="2630" spans="1:53" hidden="1" outlineLevel="1">
      <c r="A2630" t="s">
        <v>3262</v>
      </c>
      <c r="B2630" t="s">
        <v>2969</v>
      </c>
      <c r="C2630" s="1">
        <f t="shared" si="1434"/>
        <v>36683</v>
      </c>
      <c r="D2630" s="7">
        <f>IF(R2630&gt;0,RANK(R2630,(R2630:T2630,U2630:AI2630)),0)</f>
        <v>3</v>
      </c>
      <c r="E2630" s="7">
        <f>IF(S2630&gt;0,RANK(S2630,(R2630:T2630,U2630:AI2630)),0)</f>
        <v>6</v>
      </c>
      <c r="F2630" s="7">
        <f>IF(T2630&gt;0,RANK(T2630,(R2630:T2630,U2630:AI2630)),0)</f>
        <v>4</v>
      </c>
      <c r="G2630" s="7">
        <f>IF(U2630&gt;0,RANK(U2630,(R2630:T2630,U2630:AI2630)),0)</f>
        <v>1</v>
      </c>
      <c r="H2630" s="7">
        <f t="shared" si="1435"/>
        <v>2</v>
      </c>
      <c r="I2630" s="49">
        <f t="shared" si="1436"/>
        <v>6975</v>
      </c>
      <c r="J2630" s="177">
        <f t="shared" si="1433"/>
        <v>0.19014257285391054</v>
      </c>
      <c r="K2630" s="2"/>
      <c r="L2630" s="2">
        <f t="shared" si="1437"/>
        <v>0.14396314369053786</v>
      </c>
      <c r="M2630" s="2">
        <f t="shared" si="1438"/>
        <v>3.1894883188397895E-3</v>
      </c>
      <c r="N2630" s="2">
        <f t="shared" si="1439"/>
        <v>9.5684649565193694E-3</v>
      </c>
      <c r="O2630" s="2">
        <f t="shared" si="1449"/>
        <v>0.5108088215249571</v>
      </c>
      <c r="P2630" s="2">
        <f t="shared" si="1440"/>
        <v>0.32066624867104654</v>
      </c>
      <c r="Q2630" s="2">
        <f t="shared" si="1432"/>
        <v>1.1803832838099271E-2</v>
      </c>
      <c r="R2630" s="1">
        <v>5281</v>
      </c>
      <c r="S2630" s="1">
        <v>117</v>
      </c>
      <c r="T2630" s="1">
        <v>351</v>
      </c>
      <c r="U2630" s="1">
        <v>18738</v>
      </c>
      <c r="V2630" s="1">
        <v>11763</v>
      </c>
      <c r="W2630" s="1">
        <v>158</v>
      </c>
      <c r="X2630" s="1">
        <v>26</v>
      </c>
      <c r="Y2630" s="1">
        <v>36</v>
      </c>
      <c r="Z2630" s="1">
        <v>79</v>
      </c>
      <c r="AA2630" s="1">
        <v>72</v>
      </c>
      <c r="AB2630" s="1">
        <v>0</v>
      </c>
      <c r="AD2630" s="1">
        <v>40</v>
      </c>
      <c r="AF2630" s="1">
        <v>13</v>
      </c>
      <c r="AI2630" s="1">
        <v>9</v>
      </c>
      <c r="AK2630" s="7">
        <f t="shared" si="1441"/>
        <v>5</v>
      </c>
      <c r="AL2630" s="7">
        <f t="shared" si="1442"/>
        <v>10</v>
      </c>
      <c r="AM2630" s="7">
        <f t="shared" si="1443"/>
        <v>9</v>
      </c>
      <c r="AN2630" s="2">
        <f t="shared" si="1444"/>
        <v>4.3071722596298009E-3</v>
      </c>
      <c r="AO2630" s="2">
        <f t="shared" si="1445"/>
        <v>7.0877518196439768E-4</v>
      </c>
      <c r="AP2630" s="2">
        <f t="shared" si="1446"/>
        <v>9.8138102118147381E-4</v>
      </c>
      <c r="AR2630" t="str">
        <f t="shared" si="1447"/>
        <v>Racine</v>
      </c>
      <c r="AS2630" t="s">
        <v>2969</v>
      </c>
      <c r="AT2630" s="184">
        <v>1</v>
      </c>
      <c r="AV2630" s="97">
        <v>55</v>
      </c>
      <c r="AW2630" s="99">
        <v>101</v>
      </c>
      <c r="AX2630" s="105">
        <f t="shared" si="1448"/>
        <v>55101</v>
      </c>
      <c r="AZ2630" s="7" t="s">
        <v>2951</v>
      </c>
      <c r="BA2630" t="s">
        <v>3184</v>
      </c>
    </row>
    <row r="2631" spans="1:53" hidden="1" outlineLevel="1">
      <c r="A2631" t="s">
        <v>1696</v>
      </c>
      <c r="B2631" t="s">
        <v>2969</v>
      </c>
      <c r="C2631" s="1">
        <f t="shared" si="1434"/>
        <v>3243</v>
      </c>
      <c r="D2631" s="7">
        <f>IF(R2631&gt;0,RANK(R2631,(R2631:T2631,U2631:AI2631)),0)</f>
        <v>3</v>
      </c>
      <c r="E2631" s="7">
        <f>IF(S2631&gt;0,RANK(S2631,(R2631:T2631,U2631:AI2631)),0)</f>
        <v>6</v>
      </c>
      <c r="F2631" s="7">
        <f>IF(T2631&gt;0,RANK(T2631,(R2631:T2631,U2631:AI2631)),0)</f>
        <v>4</v>
      </c>
      <c r="G2631" s="7">
        <f>IF(U2631&gt;0,RANK(U2631,(R2631:T2631,U2631:AI2631)),0)</f>
        <v>2</v>
      </c>
      <c r="H2631" s="7">
        <f t="shared" si="1435"/>
        <v>1</v>
      </c>
      <c r="I2631" s="49">
        <f t="shared" si="1436"/>
        <v>278</v>
      </c>
      <c r="J2631" s="177">
        <f t="shared" si="1433"/>
        <v>8.5723095898859084E-2</v>
      </c>
      <c r="K2631" s="2"/>
      <c r="L2631" s="2">
        <f t="shared" si="1437"/>
        <v>0.16003700277520813</v>
      </c>
      <c r="M2631" s="2">
        <f t="shared" si="1438"/>
        <v>4.3169904409497382E-3</v>
      </c>
      <c r="N2631" s="2">
        <f t="shared" si="1439"/>
        <v>1.2334258402713537E-2</v>
      </c>
      <c r="O2631" s="2">
        <f t="shared" si="1449"/>
        <v>0.35769349367869258</v>
      </c>
      <c r="P2631" s="2">
        <f t="shared" si="1440"/>
        <v>0.44341658957755165</v>
      </c>
      <c r="Q2631" s="2">
        <f t="shared" si="1432"/>
        <v>2.2201665124884418E-2</v>
      </c>
      <c r="R2631" s="1">
        <v>519</v>
      </c>
      <c r="S2631" s="1">
        <v>14</v>
      </c>
      <c r="T2631" s="1">
        <v>40</v>
      </c>
      <c r="U2631" s="1">
        <v>1160</v>
      </c>
      <c r="V2631" s="1">
        <v>1438</v>
      </c>
      <c r="W2631" s="1">
        <v>28</v>
      </c>
      <c r="X2631" s="1">
        <v>0</v>
      </c>
      <c r="Y2631" s="1">
        <v>5</v>
      </c>
      <c r="Z2631" s="1">
        <v>12</v>
      </c>
      <c r="AA2631" s="1">
        <v>9</v>
      </c>
      <c r="AB2631" s="1">
        <v>5</v>
      </c>
      <c r="AD2631" s="1">
        <v>8</v>
      </c>
      <c r="AF2631" s="1">
        <v>3</v>
      </c>
      <c r="AI2631" s="1">
        <v>2</v>
      </c>
      <c r="AK2631" s="7">
        <f t="shared" si="1441"/>
        <v>5</v>
      </c>
      <c r="AL2631" s="7">
        <f t="shared" si="1442"/>
        <v>0</v>
      </c>
      <c r="AM2631" s="7">
        <f t="shared" si="1443"/>
        <v>9</v>
      </c>
      <c r="AN2631" s="2">
        <f t="shared" si="1444"/>
        <v>8.6339808818994765E-3</v>
      </c>
      <c r="AO2631" s="2">
        <f t="shared" si="1445"/>
        <v>0</v>
      </c>
      <c r="AP2631" s="2">
        <f t="shared" si="1446"/>
        <v>1.5417823003391921E-3</v>
      </c>
      <c r="AR2631" t="str">
        <f t="shared" si="1447"/>
        <v>Richland</v>
      </c>
      <c r="AS2631" t="s">
        <v>2969</v>
      </c>
      <c r="AT2631" s="184"/>
      <c r="AV2631" s="97">
        <v>55</v>
      </c>
      <c r="AW2631" s="99">
        <v>103</v>
      </c>
      <c r="AX2631" s="105">
        <f t="shared" si="1448"/>
        <v>55103</v>
      </c>
      <c r="AZ2631" s="7" t="s">
        <v>2951</v>
      </c>
      <c r="BA2631" t="s">
        <v>3184</v>
      </c>
    </row>
    <row r="2632" spans="1:53" hidden="1" outlineLevel="1">
      <c r="A2632" t="s">
        <v>1933</v>
      </c>
      <c r="B2632" t="s">
        <v>2969</v>
      </c>
      <c r="C2632" s="1">
        <f t="shared" si="1434"/>
        <v>24795</v>
      </c>
      <c r="D2632" s="7">
        <f>IF(R2632&gt;0,RANK(R2632,(R2632:T2632,U2632:AI2632)),0)</f>
        <v>3</v>
      </c>
      <c r="E2632" s="7">
        <f>IF(S2632&gt;0,RANK(S2632,(R2632:T2632,U2632:AI2632)),0)</f>
        <v>6</v>
      </c>
      <c r="F2632" s="7">
        <f>IF(T2632&gt;0,RANK(T2632,(R2632:T2632,U2632:AI2632)),0)</f>
        <v>4</v>
      </c>
      <c r="G2632" s="7">
        <f>IF(U2632&gt;0,RANK(U2632,(R2632:T2632,U2632:AI2632)),0)</f>
        <v>2</v>
      </c>
      <c r="H2632" s="7">
        <f t="shared" si="1435"/>
        <v>1</v>
      </c>
      <c r="I2632" s="49">
        <f t="shared" si="1436"/>
        <v>1234</v>
      </c>
      <c r="J2632" s="177">
        <f t="shared" si="1433"/>
        <v>4.9768098406936884E-2</v>
      </c>
      <c r="K2632" s="2"/>
      <c r="L2632" s="2">
        <f t="shared" si="1437"/>
        <v>0.19197418834442428</v>
      </c>
      <c r="M2632" s="2">
        <f t="shared" si="1438"/>
        <v>3.4684412179874975E-3</v>
      </c>
      <c r="N2632" s="2">
        <f t="shared" si="1439"/>
        <v>7.5015124016938901E-3</v>
      </c>
      <c r="O2632" s="2">
        <f t="shared" si="1449"/>
        <v>0.36495261141359148</v>
      </c>
      <c r="P2632" s="2">
        <f t="shared" si="1440"/>
        <v>0.41472070982052833</v>
      </c>
      <c r="Q2632" s="2">
        <f t="shared" si="1432"/>
        <v>1.7382536801774484E-2</v>
      </c>
      <c r="R2632" s="1">
        <v>4760</v>
      </c>
      <c r="S2632" s="1">
        <v>86</v>
      </c>
      <c r="T2632" s="1">
        <v>186</v>
      </c>
      <c r="U2632" s="1">
        <v>9049</v>
      </c>
      <c r="V2632" s="1">
        <v>10283</v>
      </c>
      <c r="W2632" s="1">
        <v>143</v>
      </c>
      <c r="X2632" s="1">
        <v>15</v>
      </c>
      <c r="Y2632" s="1">
        <v>35</v>
      </c>
      <c r="Z2632" s="1">
        <v>52</v>
      </c>
      <c r="AA2632" s="1">
        <v>65</v>
      </c>
      <c r="AB2632" s="1">
        <v>59</v>
      </c>
      <c r="AD2632" s="1">
        <v>39</v>
      </c>
      <c r="AF2632" s="1">
        <v>17</v>
      </c>
      <c r="AI2632" s="1">
        <v>6</v>
      </c>
      <c r="AK2632" s="7">
        <f t="shared" si="1441"/>
        <v>5</v>
      </c>
      <c r="AL2632" s="7">
        <f t="shared" si="1442"/>
        <v>11</v>
      </c>
      <c r="AM2632" s="7">
        <f t="shared" si="1443"/>
        <v>10</v>
      </c>
      <c r="AN2632" s="2">
        <f t="shared" si="1444"/>
        <v>5.7672917927001415E-3</v>
      </c>
      <c r="AO2632" s="2">
        <f t="shared" si="1445"/>
        <v>6.0496067755595891E-4</v>
      </c>
      <c r="AP2632" s="2">
        <f t="shared" si="1446"/>
        <v>1.4115749142972374E-3</v>
      </c>
      <c r="AR2632" t="str">
        <f t="shared" si="1447"/>
        <v>Rock</v>
      </c>
      <c r="AS2632" t="s">
        <v>2969</v>
      </c>
      <c r="AT2632" s="184"/>
      <c r="AV2632" s="97">
        <v>55</v>
      </c>
      <c r="AW2632" s="99">
        <v>105</v>
      </c>
      <c r="AX2632" s="105">
        <f t="shared" si="1448"/>
        <v>55105</v>
      </c>
      <c r="AZ2632" s="7" t="s">
        <v>2951</v>
      </c>
      <c r="BA2632" t="s">
        <v>3184</v>
      </c>
    </row>
    <row r="2633" spans="1:53" ht="14" hidden="1" customHeight="1" outlineLevel="1">
      <c r="A2633" t="s">
        <v>26</v>
      </c>
      <c r="B2633" t="s">
        <v>2969</v>
      </c>
      <c r="C2633" s="1">
        <f t="shared" si="1434"/>
        <v>3267</v>
      </c>
      <c r="D2633" s="7">
        <f>IF(R2633&gt;0,RANK(R2633,(R2633:T2633,U2633:AI2633)),0)</f>
        <v>3</v>
      </c>
      <c r="E2633" s="7">
        <f>IF(S2633&gt;0,RANK(S2633,(R2633:T2633,U2633:AI2633)),0)</f>
        <v>8</v>
      </c>
      <c r="F2633" s="7">
        <f>IF(T2633&gt;0,RANK(T2633,(R2633:T2633,U2633:AI2633)),0)</f>
        <v>4</v>
      </c>
      <c r="G2633" s="7">
        <f>IF(U2633&gt;0,RANK(U2633,(R2633:T2633,U2633:AI2633)),0)</f>
        <v>2</v>
      </c>
      <c r="H2633" s="7">
        <f t="shared" si="1435"/>
        <v>1</v>
      </c>
      <c r="I2633" s="49">
        <f t="shared" si="1436"/>
        <v>281</v>
      </c>
      <c r="J2633" s="177">
        <f t="shared" si="1433"/>
        <v>8.6011631466176922E-2</v>
      </c>
      <c r="K2633" s="2"/>
      <c r="L2633" s="2">
        <f t="shared" si="1437"/>
        <v>6.7340067340067339E-2</v>
      </c>
      <c r="M2633" s="2">
        <f t="shared" si="1438"/>
        <v>2.1426385062748698E-3</v>
      </c>
      <c r="N2633" s="2">
        <f t="shared" si="1439"/>
        <v>9.1827364554637279E-3</v>
      </c>
      <c r="O2633" s="2">
        <f t="shared" si="1449"/>
        <v>0.40955004591368227</v>
      </c>
      <c r="P2633" s="2">
        <f t="shared" si="1440"/>
        <v>0.49556167737985918</v>
      </c>
      <c r="Q2633" s="2">
        <f t="shared" si="1432"/>
        <v>1.6222834404652609E-2</v>
      </c>
      <c r="R2633" s="1">
        <v>220</v>
      </c>
      <c r="S2633" s="1">
        <v>7</v>
      </c>
      <c r="T2633" s="1">
        <v>30</v>
      </c>
      <c r="U2633" s="1">
        <v>1338</v>
      </c>
      <c r="V2633" s="1">
        <v>1619</v>
      </c>
      <c r="W2633" s="1">
        <v>22</v>
      </c>
      <c r="X2633" s="1">
        <v>2</v>
      </c>
      <c r="Y2633" s="1">
        <v>3</v>
      </c>
      <c r="Z2633" s="1">
        <v>9</v>
      </c>
      <c r="AA2633" s="1">
        <v>7</v>
      </c>
      <c r="AB2633" s="1">
        <v>1</v>
      </c>
      <c r="AD2633" s="1">
        <v>9</v>
      </c>
      <c r="AF2633" s="1">
        <v>0</v>
      </c>
      <c r="AI2633" s="1">
        <v>0</v>
      </c>
      <c r="AK2633" s="7">
        <f t="shared" si="1441"/>
        <v>5</v>
      </c>
      <c r="AL2633" s="7">
        <f t="shared" si="1442"/>
        <v>10</v>
      </c>
      <c r="AM2633" s="7">
        <f t="shared" si="1443"/>
        <v>9</v>
      </c>
      <c r="AN2633" s="2">
        <f t="shared" si="1444"/>
        <v>6.7340067340067337E-3</v>
      </c>
      <c r="AO2633" s="2">
        <f t="shared" si="1445"/>
        <v>6.1218243036424854E-4</v>
      </c>
      <c r="AP2633" s="2">
        <f t="shared" si="1446"/>
        <v>9.1827364554637281E-4</v>
      </c>
      <c r="AR2633" t="str">
        <f t="shared" si="1447"/>
        <v>Rusk</v>
      </c>
      <c r="AS2633" t="s">
        <v>2969</v>
      </c>
      <c r="AT2633" s="184">
        <v>7</v>
      </c>
      <c r="AV2633" s="97">
        <v>55</v>
      </c>
      <c r="AW2633" s="99">
        <v>107</v>
      </c>
      <c r="AX2633" s="105">
        <f t="shared" si="1448"/>
        <v>55107</v>
      </c>
      <c r="AZ2633" s="7" t="s">
        <v>2951</v>
      </c>
      <c r="BA2633" t="s">
        <v>3184</v>
      </c>
    </row>
    <row r="2634" spans="1:53" ht="14" hidden="1" customHeight="1" outlineLevel="1">
      <c r="A2634" t="s">
        <v>1363</v>
      </c>
      <c r="B2634" t="s">
        <v>2969</v>
      </c>
      <c r="C2634" s="1">
        <f>SUM(R2634:AI2634)</f>
        <v>17091</v>
      </c>
      <c r="D2634" s="7">
        <f>IF(R2634&gt;0,RANK(R2634,(R2634:T2634,U2634:AI2634)),0)</f>
        <v>3</v>
      </c>
      <c r="E2634" s="7">
        <f>IF(S2634&gt;0,RANK(S2634,(R2634:T2634,U2634:AI2634)),0)</f>
        <v>7</v>
      </c>
      <c r="F2634" s="7">
        <f>IF(T2634&gt;0,RANK(T2634,(R2634:T2634,U2634:AI2634)),0)</f>
        <v>4</v>
      </c>
      <c r="G2634" s="7">
        <f>IF(U2634&gt;0,RANK(U2634,(R2634:T2634,U2634:AI2634)),0)</f>
        <v>1</v>
      </c>
      <c r="H2634" s="7">
        <f t="shared" si="1435"/>
        <v>2</v>
      </c>
      <c r="I2634" s="49">
        <f t="shared" si="1436"/>
        <v>195</v>
      </c>
      <c r="J2634" s="177">
        <f>I2634/C2634</f>
        <v>1.1409513779182026E-2</v>
      </c>
      <c r="K2634" s="2"/>
      <c r="L2634" s="2">
        <f>IF($C2634=0,"-",R2634/$C2634)</f>
        <v>0.15593002164882103</v>
      </c>
      <c r="M2634" s="2">
        <f>IF($C2634=0,"-",S2634/$C2634)</f>
        <v>3.8616815868000704E-3</v>
      </c>
      <c r="N2634" s="2">
        <f>IF($C2634=0,"-",T2634/$C2634)</f>
        <v>2.0888186764964015E-2</v>
      </c>
      <c r="O2634" s="2">
        <f t="shared" si="1449"/>
        <v>0.40372125680182552</v>
      </c>
      <c r="P2634" s="2">
        <f t="shared" si="1440"/>
        <v>0.39231174302264349</v>
      </c>
      <c r="Q2634" s="2">
        <f t="shared" si="1432"/>
        <v>2.3287110174945724E-2</v>
      </c>
      <c r="R2634" s="1">
        <v>2665</v>
      </c>
      <c r="S2634" s="1">
        <v>66</v>
      </c>
      <c r="T2634" s="1">
        <v>357</v>
      </c>
      <c r="U2634" s="1">
        <v>6900</v>
      </c>
      <c r="V2634" s="1">
        <v>6705</v>
      </c>
      <c r="W2634" s="1">
        <v>150</v>
      </c>
      <c r="X2634" s="1">
        <v>22</v>
      </c>
      <c r="Y2634" s="1">
        <v>24</v>
      </c>
      <c r="Z2634" s="1">
        <v>74</v>
      </c>
      <c r="AA2634" s="1">
        <v>48</v>
      </c>
      <c r="AB2634" s="1">
        <v>36</v>
      </c>
      <c r="AD2634" s="1">
        <v>28</v>
      </c>
      <c r="AF2634" s="1">
        <v>15</v>
      </c>
      <c r="AI2634" s="1">
        <v>1</v>
      </c>
      <c r="AK2634" s="7">
        <f t="shared" si="1441"/>
        <v>5</v>
      </c>
      <c r="AL2634" s="7">
        <f t="shared" si="1442"/>
        <v>11</v>
      </c>
      <c r="AM2634" s="7">
        <f t="shared" si="1443"/>
        <v>10</v>
      </c>
      <c r="AN2634" s="2">
        <f t="shared" si="1444"/>
        <v>8.7765490609092497E-3</v>
      </c>
      <c r="AO2634" s="2">
        <f t="shared" si="1445"/>
        <v>1.2872271956000233E-3</v>
      </c>
      <c r="AP2634" s="2">
        <f t="shared" si="1446"/>
        <v>1.4042478497454801E-3</v>
      </c>
      <c r="AR2634" t="str">
        <f t="shared" si="1447"/>
        <v>St. Croix</v>
      </c>
      <c r="AS2634" t="s">
        <v>2969</v>
      </c>
      <c r="AT2634" s="184">
        <v>7</v>
      </c>
      <c r="AV2634" s="97">
        <v>55</v>
      </c>
      <c r="AW2634" s="99">
        <v>109</v>
      </c>
      <c r="AX2634" s="105">
        <f t="shared" si="1448"/>
        <v>55109</v>
      </c>
      <c r="AZ2634" s="7" t="s">
        <v>2951</v>
      </c>
      <c r="BA2634" t="s">
        <v>3184</v>
      </c>
    </row>
    <row r="2635" spans="1:53" hidden="1" outlineLevel="1">
      <c r="A2635" t="s">
        <v>1364</v>
      </c>
      <c r="B2635" t="s">
        <v>2969</v>
      </c>
      <c r="C2635" s="1">
        <f t="shared" si="1434"/>
        <v>11154</v>
      </c>
      <c r="D2635" s="7">
        <f>IF(R2635&gt;0,RANK(R2635,(R2635:T2635,U2635:AI2635)),0)</f>
        <v>3</v>
      </c>
      <c r="E2635" s="7">
        <f>IF(S2635&gt;0,RANK(S2635,(R2635:T2635,U2635:AI2635)),0)</f>
        <v>6</v>
      </c>
      <c r="F2635" s="7">
        <f>IF(T2635&gt;0,RANK(T2635,(R2635:T2635,U2635:AI2635)),0)</f>
        <v>4</v>
      </c>
      <c r="G2635" s="7">
        <f>IF(U2635&gt;0,RANK(U2635,(R2635:T2635,U2635:AI2635)),0)</f>
        <v>2</v>
      </c>
      <c r="H2635" s="7">
        <f t="shared" si="1435"/>
        <v>1</v>
      </c>
      <c r="I2635" s="49">
        <f t="shared" si="1436"/>
        <v>793</v>
      </c>
      <c r="J2635" s="177">
        <f t="shared" si="1433"/>
        <v>7.1095571095571089E-2</v>
      </c>
      <c r="K2635" s="2"/>
      <c r="L2635" s="2">
        <f t="shared" si="1437"/>
        <v>0.1968800430338892</v>
      </c>
      <c r="M2635" s="2">
        <f t="shared" si="1438"/>
        <v>3.8551192397346242E-3</v>
      </c>
      <c r="N2635" s="2">
        <f t="shared" si="1439"/>
        <v>1.1117088040164964E-2</v>
      </c>
      <c r="O2635" s="2">
        <f t="shared" si="1449"/>
        <v>0.35018827326519636</v>
      </c>
      <c r="P2635" s="2">
        <f t="shared" si="1440"/>
        <v>0.42128384436076743</v>
      </c>
      <c r="Q2635" s="2">
        <f t="shared" si="1432"/>
        <v>1.6675632060247469E-2</v>
      </c>
      <c r="R2635" s="1">
        <v>2196</v>
      </c>
      <c r="S2635" s="1">
        <v>43</v>
      </c>
      <c r="T2635" s="1">
        <v>124</v>
      </c>
      <c r="U2635" s="1">
        <v>3906</v>
      </c>
      <c r="V2635" s="1">
        <v>4699</v>
      </c>
      <c r="W2635" s="1">
        <v>73</v>
      </c>
      <c r="X2635" s="1">
        <v>5</v>
      </c>
      <c r="Y2635" s="1">
        <v>29</v>
      </c>
      <c r="Z2635" s="1">
        <v>25</v>
      </c>
      <c r="AA2635" s="1">
        <v>20</v>
      </c>
      <c r="AB2635" s="1">
        <v>0</v>
      </c>
      <c r="AD2635" s="1">
        <v>25</v>
      </c>
      <c r="AF2635" s="1">
        <v>7</v>
      </c>
      <c r="AI2635" s="1">
        <v>2</v>
      </c>
      <c r="AK2635" s="7">
        <f t="shared" si="1441"/>
        <v>5</v>
      </c>
      <c r="AL2635" s="7">
        <f t="shared" si="1442"/>
        <v>10</v>
      </c>
      <c r="AM2635" s="7">
        <f t="shared" si="1443"/>
        <v>7</v>
      </c>
      <c r="AN2635" s="2">
        <f t="shared" si="1444"/>
        <v>6.5447373139680834E-3</v>
      </c>
      <c r="AO2635" s="2">
        <f t="shared" si="1445"/>
        <v>4.4826967903890979E-4</v>
      </c>
      <c r="AP2635" s="2">
        <f t="shared" si="1446"/>
        <v>2.5999641384256769E-3</v>
      </c>
      <c r="AR2635" t="str">
        <f t="shared" si="1447"/>
        <v>Sauk</v>
      </c>
      <c r="AS2635" t="s">
        <v>2969</v>
      </c>
      <c r="AT2635" s="184">
        <v>2</v>
      </c>
      <c r="AV2635" s="97">
        <v>55</v>
      </c>
      <c r="AW2635" s="99">
        <v>111</v>
      </c>
      <c r="AX2635" s="105">
        <f t="shared" si="1448"/>
        <v>55111</v>
      </c>
      <c r="AZ2635" s="7" t="s">
        <v>2951</v>
      </c>
      <c r="BA2635" t="s">
        <v>3184</v>
      </c>
    </row>
    <row r="2636" spans="1:53" hidden="1" outlineLevel="1">
      <c r="A2636" t="s">
        <v>2262</v>
      </c>
      <c r="B2636" t="s">
        <v>2969</v>
      </c>
      <c r="C2636" s="1">
        <f t="shared" si="1434"/>
        <v>3773</v>
      </c>
      <c r="D2636" s="7">
        <f>IF(R2636&gt;0,RANK(R2636,(R2636:T2636,U2636:AI2636)),0)</f>
        <v>3</v>
      </c>
      <c r="E2636" s="7">
        <f>IF(S2636&gt;0,RANK(S2636,(R2636:T2636,U2636:AI2636)),0)</f>
        <v>6</v>
      </c>
      <c r="F2636" s="7">
        <f>IF(T2636&gt;0,RANK(T2636,(R2636:T2636,U2636:AI2636)),0)</f>
        <v>4</v>
      </c>
      <c r="G2636" s="7">
        <f>IF(U2636&gt;0,RANK(U2636,(R2636:T2636,U2636:AI2636)),0)</f>
        <v>2</v>
      </c>
      <c r="H2636" s="7">
        <f t="shared" si="1435"/>
        <v>1</v>
      </c>
      <c r="I2636" s="49">
        <f t="shared" si="1436"/>
        <v>888</v>
      </c>
      <c r="J2636" s="177">
        <f t="shared" si="1433"/>
        <v>0.23535648025443945</v>
      </c>
      <c r="K2636" s="2"/>
      <c r="L2636" s="2">
        <f t="shared" si="1437"/>
        <v>0.12589451364961568</v>
      </c>
      <c r="M2636" s="2">
        <f t="shared" si="1438"/>
        <v>2.9154518950437317E-3</v>
      </c>
      <c r="N2636" s="2">
        <f t="shared" si="1439"/>
        <v>8.7463556851311956E-3</v>
      </c>
      <c r="O2636" s="2">
        <f t="shared" si="1449"/>
        <v>0.30479724357275378</v>
      </c>
      <c r="P2636" s="2">
        <f t="shared" si="1440"/>
        <v>0.54015372382719318</v>
      </c>
      <c r="Q2636" s="2">
        <f t="shared" si="1432"/>
        <v>1.7492711370262537E-2</v>
      </c>
      <c r="R2636" s="1">
        <v>475</v>
      </c>
      <c r="S2636" s="1">
        <v>11</v>
      </c>
      <c r="T2636" s="1">
        <v>33</v>
      </c>
      <c r="U2636" s="1">
        <v>1150</v>
      </c>
      <c r="V2636" s="1">
        <v>2038</v>
      </c>
      <c r="W2636" s="1">
        <v>26</v>
      </c>
      <c r="X2636" s="1">
        <v>4</v>
      </c>
      <c r="Y2636" s="1">
        <v>3</v>
      </c>
      <c r="Z2636" s="1">
        <v>6</v>
      </c>
      <c r="AA2636" s="1">
        <v>7</v>
      </c>
      <c r="AB2636" s="1">
        <v>8</v>
      </c>
      <c r="AD2636" s="1">
        <v>8</v>
      </c>
      <c r="AF2636" s="1">
        <v>2</v>
      </c>
      <c r="AI2636" s="1">
        <v>2</v>
      </c>
      <c r="AK2636" s="7">
        <f t="shared" si="1441"/>
        <v>5</v>
      </c>
      <c r="AL2636" s="7">
        <f t="shared" si="1442"/>
        <v>10</v>
      </c>
      <c r="AM2636" s="7">
        <f t="shared" si="1443"/>
        <v>11</v>
      </c>
      <c r="AN2636" s="2">
        <f t="shared" si="1444"/>
        <v>6.8910681155579115E-3</v>
      </c>
      <c r="AO2636" s="2">
        <f t="shared" si="1445"/>
        <v>1.0601643254704478E-3</v>
      </c>
      <c r="AP2636" s="2">
        <f t="shared" si="1446"/>
        <v>7.9512324410283594E-4</v>
      </c>
      <c r="AR2636" t="str">
        <f t="shared" si="1447"/>
        <v>Sawyer</v>
      </c>
      <c r="AS2636" t="s">
        <v>2969</v>
      </c>
      <c r="AT2636" s="184">
        <v>7</v>
      </c>
      <c r="AV2636" s="97">
        <v>55</v>
      </c>
      <c r="AW2636" s="99">
        <v>113</v>
      </c>
      <c r="AX2636" s="105">
        <f t="shared" si="1448"/>
        <v>55113</v>
      </c>
      <c r="AZ2636" s="7" t="s">
        <v>2951</v>
      </c>
      <c r="BA2636" t="s">
        <v>3184</v>
      </c>
    </row>
    <row r="2637" spans="1:53" hidden="1" outlineLevel="1">
      <c r="A2637" t="s">
        <v>2263</v>
      </c>
      <c r="B2637" t="s">
        <v>2969</v>
      </c>
      <c r="C2637" s="1">
        <f t="shared" si="1434"/>
        <v>9321</v>
      </c>
      <c r="D2637" s="7">
        <f>IF(R2637&gt;0,RANK(R2637,(R2637:T2637,U2637:AI2637)),0)</f>
        <v>3</v>
      </c>
      <c r="E2637" s="7">
        <f>IF(S2637&gt;0,RANK(S2637,(R2637:T2637,U2637:AI2637)),0)</f>
        <v>6</v>
      </c>
      <c r="F2637" s="7">
        <f>IF(T2637&gt;0,RANK(T2637,(R2637:T2637,U2637:AI2637)),0)</f>
        <v>4</v>
      </c>
      <c r="G2637" s="7">
        <f>IF(U2637&gt;0,RANK(U2637,(R2637:T2637,U2637:AI2637)),0)</f>
        <v>2</v>
      </c>
      <c r="H2637" s="7">
        <f t="shared" si="1435"/>
        <v>1</v>
      </c>
      <c r="I2637" s="49">
        <f t="shared" si="1436"/>
        <v>50</v>
      </c>
      <c r="J2637" s="177">
        <f t="shared" si="1433"/>
        <v>5.3642313056538994E-3</v>
      </c>
      <c r="K2637" s="2"/>
      <c r="L2637" s="2">
        <f t="shared" si="1437"/>
        <v>6.7803883703465295E-2</v>
      </c>
      <c r="M2637" s="2">
        <f t="shared" si="1438"/>
        <v>2.1456925222615598E-3</v>
      </c>
      <c r="N2637" s="2">
        <f t="shared" si="1439"/>
        <v>7.6172084540285373E-3</v>
      </c>
      <c r="O2637" s="2">
        <f t="shared" si="1449"/>
        <v>0.45284840682330224</v>
      </c>
      <c r="P2637" s="2">
        <f t="shared" si="1440"/>
        <v>0.45821263812895613</v>
      </c>
      <c r="Q2637" s="2">
        <f t="shared" si="1432"/>
        <v>1.1372170367986101E-2</v>
      </c>
      <c r="R2637" s="1">
        <v>632</v>
      </c>
      <c r="S2637" s="1">
        <v>20</v>
      </c>
      <c r="T2637" s="1">
        <v>71</v>
      </c>
      <c r="U2637" s="1">
        <v>4221</v>
      </c>
      <c r="V2637" s="1">
        <v>4271</v>
      </c>
      <c r="W2637" s="1">
        <v>44</v>
      </c>
      <c r="X2637" s="1">
        <v>8</v>
      </c>
      <c r="Y2637" s="1">
        <v>10</v>
      </c>
      <c r="Z2637" s="1">
        <v>14</v>
      </c>
      <c r="AA2637" s="1">
        <v>8</v>
      </c>
      <c r="AB2637" s="1">
        <v>3</v>
      </c>
      <c r="AD2637" s="1">
        <v>14</v>
      </c>
      <c r="AF2637" s="1">
        <v>4</v>
      </c>
      <c r="AI2637" s="1">
        <v>1</v>
      </c>
      <c r="AK2637" s="7">
        <f t="shared" si="1441"/>
        <v>5</v>
      </c>
      <c r="AL2637" s="7">
        <f t="shared" si="1442"/>
        <v>9</v>
      </c>
      <c r="AM2637" s="7">
        <f t="shared" si="1443"/>
        <v>8</v>
      </c>
      <c r="AN2637" s="2">
        <f t="shared" si="1444"/>
        <v>4.7205235489754319E-3</v>
      </c>
      <c r="AO2637" s="2">
        <f t="shared" si="1445"/>
        <v>8.5827700890462395E-4</v>
      </c>
      <c r="AP2637" s="2">
        <f t="shared" si="1446"/>
        <v>1.0728462611307799E-3</v>
      </c>
      <c r="AR2637" t="str">
        <f t="shared" si="1447"/>
        <v>Shawano</v>
      </c>
      <c r="AS2637" t="s">
        <v>2969</v>
      </c>
      <c r="AT2637" s="184">
        <v>8</v>
      </c>
      <c r="AV2637" s="97">
        <v>55</v>
      </c>
      <c r="AW2637" s="99">
        <v>115</v>
      </c>
      <c r="AX2637" s="105">
        <f t="shared" si="1448"/>
        <v>55115</v>
      </c>
      <c r="AZ2637" s="7" t="s">
        <v>2951</v>
      </c>
      <c r="BA2637" t="s">
        <v>3184</v>
      </c>
    </row>
    <row r="2638" spans="1:53" hidden="1" outlineLevel="1">
      <c r="A2638" t="s">
        <v>2149</v>
      </c>
      <c r="B2638" t="s">
        <v>2969</v>
      </c>
      <c r="C2638" s="1">
        <f t="shared" si="1434"/>
        <v>26396</v>
      </c>
      <c r="D2638" s="7">
        <f>IF(R2638&gt;0,RANK(R2638,(R2638:T2638,U2638:AI2638)),0)</f>
        <v>3</v>
      </c>
      <c r="E2638" s="7">
        <f>IF(S2638&gt;0,RANK(S2638,(R2638:T2638,U2638:AI2638)),0)</f>
        <v>6</v>
      </c>
      <c r="F2638" s="7">
        <f>IF(T2638&gt;0,RANK(T2638,(R2638:T2638,U2638:AI2638)),0)</f>
        <v>4</v>
      </c>
      <c r="G2638" s="7">
        <f>IF(U2638&gt;0,RANK(U2638,(R2638:T2638,U2638:AI2638)),0)</f>
        <v>1</v>
      </c>
      <c r="H2638" s="7">
        <f t="shared" si="1435"/>
        <v>2</v>
      </c>
      <c r="I2638" s="49">
        <f t="shared" si="1436"/>
        <v>8844</v>
      </c>
      <c r="J2638" s="177">
        <f t="shared" si="1433"/>
        <v>0.33505076526746475</v>
      </c>
      <c r="K2638" s="2"/>
      <c r="L2638" s="2">
        <f t="shared" si="1437"/>
        <v>0.12376875284133959</v>
      </c>
      <c r="M2638" s="2">
        <f t="shared" si="1438"/>
        <v>2.6140324291559327E-3</v>
      </c>
      <c r="N2638" s="2">
        <f t="shared" si="1439"/>
        <v>8.8649795423549026E-3</v>
      </c>
      <c r="O2638" s="2">
        <f t="shared" si="1449"/>
        <v>0.5932338233065616</v>
      </c>
      <c r="P2638" s="2">
        <f t="shared" si="1440"/>
        <v>0.25818305803909686</v>
      </c>
      <c r="Q2638" s="2">
        <f t="shared" si="1432"/>
        <v>1.3335353841491149E-2</v>
      </c>
      <c r="R2638" s="1">
        <v>3267</v>
      </c>
      <c r="S2638" s="1">
        <v>69</v>
      </c>
      <c r="T2638" s="1">
        <v>234</v>
      </c>
      <c r="U2638" s="1">
        <v>15659</v>
      </c>
      <c r="V2638" s="1">
        <v>6815</v>
      </c>
      <c r="W2638" s="1">
        <v>108</v>
      </c>
      <c r="X2638" s="1">
        <v>18</v>
      </c>
      <c r="Y2638" s="1">
        <v>31</v>
      </c>
      <c r="Z2638" s="1">
        <v>55</v>
      </c>
      <c r="AA2638" s="1">
        <v>48</v>
      </c>
      <c r="AB2638" s="1">
        <v>32</v>
      </c>
      <c r="AD2638" s="1">
        <v>36</v>
      </c>
      <c r="AF2638" s="1">
        <v>15</v>
      </c>
      <c r="AI2638" s="1">
        <v>9</v>
      </c>
      <c r="AK2638" s="7">
        <f t="shared" si="1441"/>
        <v>5</v>
      </c>
      <c r="AL2638" s="7">
        <f t="shared" si="1442"/>
        <v>11</v>
      </c>
      <c r="AM2638" s="7">
        <f t="shared" si="1443"/>
        <v>10</v>
      </c>
      <c r="AN2638" s="2">
        <f t="shared" si="1444"/>
        <v>4.0915290195484167E-3</v>
      </c>
      <c r="AO2638" s="2">
        <f t="shared" si="1445"/>
        <v>6.8192150325806938E-4</v>
      </c>
      <c r="AP2638" s="2">
        <f t="shared" si="1446"/>
        <v>1.1744203667222307E-3</v>
      </c>
      <c r="AR2638" t="str">
        <f t="shared" si="1447"/>
        <v>Sheboygan</v>
      </c>
      <c r="AS2638" t="s">
        <v>2969</v>
      </c>
      <c r="AT2638" s="184">
        <v>6</v>
      </c>
      <c r="AV2638" s="97">
        <v>55</v>
      </c>
      <c r="AW2638" s="99">
        <v>117</v>
      </c>
      <c r="AX2638" s="105">
        <f t="shared" si="1448"/>
        <v>55117</v>
      </c>
      <c r="AZ2638" s="7" t="s">
        <v>2951</v>
      </c>
      <c r="BA2638" t="s">
        <v>3184</v>
      </c>
    </row>
    <row r="2639" spans="1:53" hidden="1" outlineLevel="1">
      <c r="A2639" t="s">
        <v>3193</v>
      </c>
      <c r="B2639" t="s">
        <v>2969</v>
      </c>
      <c r="C2639" s="1">
        <f t="shared" si="1434"/>
        <v>4522</v>
      </c>
      <c r="D2639" s="7">
        <f>IF(R2639&gt;0,RANK(R2639,(R2639:T2639,U2639:AI2639)),0)</f>
        <v>3</v>
      </c>
      <c r="E2639" s="7">
        <f>IF(S2639&gt;0,RANK(S2639,(R2639:T2639,U2639:AI2639)),0)</f>
        <v>7</v>
      </c>
      <c r="F2639" s="7">
        <f>IF(T2639&gt;0,RANK(T2639,(R2639:T2639,U2639:AI2639)),0)</f>
        <v>5</v>
      </c>
      <c r="G2639" s="7">
        <f>IF(U2639&gt;0,RANK(U2639,(R2639:T2639,U2639:AI2639)),0)</f>
        <v>2</v>
      </c>
      <c r="H2639" s="7">
        <f t="shared" si="1435"/>
        <v>1</v>
      </c>
      <c r="I2639" s="49">
        <f t="shared" si="1436"/>
        <v>186</v>
      </c>
      <c r="J2639" s="177">
        <f t="shared" si="1433"/>
        <v>4.1132242370632462E-2</v>
      </c>
      <c r="K2639" s="2"/>
      <c r="L2639" s="2">
        <f t="shared" si="1437"/>
        <v>6.9880583812472363E-2</v>
      </c>
      <c r="M2639" s="2">
        <f t="shared" si="1438"/>
        <v>3.3171163202122956E-3</v>
      </c>
      <c r="N2639" s="2">
        <f t="shared" si="1439"/>
        <v>9.5090667846085795E-3</v>
      </c>
      <c r="O2639" s="2">
        <f t="shared" si="1449"/>
        <v>0.42326404245908889</v>
      </c>
      <c r="P2639" s="2">
        <f t="shared" si="1440"/>
        <v>0.46439628482972134</v>
      </c>
      <c r="Q2639" s="2">
        <f t="shared" si="1432"/>
        <v>2.9632905793896602E-2</v>
      </c>
      <c r="R2639" s="1">
        <v>316</v>
      </c>
      <c r="S2639" s="1">
        <v>15</v>
      </c>
      <c r="T2639" s="1">
        <v>43</v>
      </c>
      <c r="U2639" s="1">
        <v>1914</v>
      </c>
      <c r="V2639" s="1">
        <v>2100</v>
      </c>
      <c r="W2639" s="1">
        <v>31</v>
      </c>
      <c r="X2639" s="1">
        <v>1</v>
      </c>
      <c r="Y2639" s="1">
        <v>8</v>
      </c>
      <c r="Z2639" s="1">
        <v>8</v>
      </c>
      <c r="AA2639" s="1">
        <v>67</v>
      </c>
      <c r="AB2639" s="1">
        <v>5</v>
      </c>
      <c r="AD2639" s="1">
        <v>8</v>
      </c>
      <c r="AF2639" s="1">
        <v>5</v>
      </c>
      <c r="AI2639" s="1">
        <v>1</v>
      </c>
      <c r="AK2639" s="7">
        <f t="shared" si="1441"/>
        <v>6</v>
      </c>
      <c r="AL2639" s="7">
        <f t="shared" si="1442"/>
        <v>11</v>
      </c>
      <c r="AM2639" s="7">
        <f t="shared" si="1443"/>
        <v>8</v>
      </c>
      <c r="AN2639" s="2">
        <f t="shared" si="1444"/>
        <v>6.8553737284387439E-3</v>
      </c>
      <c r="AO2639" s="2">
        <f t="shared" si="1445"/>
        <v>2.2114108801415304E-4</v>
      </c>
      <c r="AP2639" s="2">
        <f t="shared" si="1446"/>
        <v>1.7691287041132243E-3</v>
      </c>
      <c r="AR2639" t="str">
        <f t="shared" si="1447"/>
        <v>Taylor</v>
      </c>
      <c r="AS2639" t="s">
        <v>2969</v>
      </c>
      <c r="AT2639" s="184">
        <v>7</v>
      </c>
      <c r="AV2639" s="97">
        <v>55</v>
      </c>
      <c r="AW2639" s="99">
        <v>119</v>
      </c>
      <c r="AX2639" s="105">
        <f t="shared" si="1448"/>
        <v>55119</v>
      </c>
      <c r="AZ2639" s="7" t="s">
        <v>2951</v>
      </c>
      <c r="BA2639" t="s">
        <v>3184</v>
      </c>
    </row>
    <row r="2640" spans="1:53" hidden="1" outlineLevel="1">
      <c r="A2640" t="s">
        <v>453</v>
      </c>
      <c r="B2640" t="s">
        <v>2969</v>
      </c>
      <c r="C2640" s="1">
        <f t="shared" si="1434"/>
        <v>4852</v>
      </c>
      <c r="D2640" s="7">
        <f>IF(R2640&gt;0,RANK(R2640,(R2640:T2640,U2640:AI2640)),0)</f>
        <v>3</v>
      </c>
      <c r="E2640" s="7">
        <f>IF(S2640&gt;0,RANK(S2640,(R2640:T2640,U2640:AI2640)),0)</f>
        <v>5</v>
      </c>
      <c r="F2640" s="7">
        <f>IF(T2640&gt;0,RANK(T2640,(R2640:T2640,U2640:AI2640)),0)</f>
        <v>4</v>
      </c>
      <c r="G2640" s="7">
        <f>IF(U2640&gt;0,RANK(U2640,(R2640:T2640,U2640:AI2640)),0)</f>
        <v>2</v>
      </c>
      <c r="H2640" s="7">
        <f t="shared" si="1435"/>
        <v>1</v>
      </c>
      <c r="I2640" s="49">
        <f t="shared" si="1436"/>
        <v>635</v>
      </c>
      <c r="J2640" s="177">
        <f t="shared" si="1433"/>
        <v>0.13087386644682605</v>
      </c>
      <c r="K2640" s="2"/>
      <c r="L2640" s="2">
        <f t="shared" si="1437"/>
        <v>0.11150041220115417</v>
      </c>
      <c r="M2640" s="2">
        <f t="shared" si="1438"/>
        <v>3.709810387469085E-3</v>
      </c>
      <c r="N2640" s="2">
        <f t="shared" si="1439"/>
        <v>9.0684253915910961E-3</v>
      </c>
      <c r="O2640" s="2">
        <f t="shared" si="1449"/>
        <v>0.36665292662819454</v>
      </c>
      <c r="P2640" s="2">
        <f t="shared" si="1440"/>
        <v>0.49752679307502062</v>
      </c>
      <c r="Q2640" s="2">
        <f t="shared" si="1432"/>
        <v>1.1541632316570516E-2</v>
      </c>
      <c r="R2640" s="1">
        <v>541</v>
      </c>
      <c r="S2640" s="1">
        <v>18</v>
      </c>
      <c r="T2640" s="1">
        <v>44</v>
      </c>
      <c r="U2640" s="1">
        <v>1779</v>
      </c>
      <c r="V2640" s="1">
        <v>2414</v>
      </c>
      <c r="W2640" s="1">
        <v>17</v>
      </c>
      <c r="X2640" s="1">
        <v>2</v>
      </c>
      <c r="Y2640" s="1">
        <v>6</v>
      </c>
      <c r="Z2640" s="1">
        <v>10</v>
      </c>
      <c r="AA2640" s="1">
        <v>0</v>
      </c>
      <c r="AB2640" s="1">
        <v>9</v>
      </c>
      <c r="AD2640" s="1">
        <v>10</v>
      </c>
      <c r="AF2640" s="1">
        <v>1</v>
      </c>
      <c r="AI2640" s="1">
        <v>1</v>
      </c>
      <c r="AK2640" s="7">
        <f t="shared" si="1441"/>
        <v>6</v>
      </c>
      <c r="AL2640" s="7">
        <f t="shared" si="1442"/>
        <v>10</v>
      </c>
      <c r="AM2640" s="7">
        <f t="shared" si="1443"/>
        <v>9</v>
      </c>
      <c r="AN2640" s="2">
        <f t="shared" si="1444"/>
        <v>3.5037098103874692E-3</v>
      </c>
      <c r="AO2640" s="2">
        <f t="shared" si="1445"/>
        <v>4.1220115416323167E-4</v>
      </c>
      <c r="AP2640" s="2">
        <f t="shared" si="1446"/>
        <v>1.2366034624896949E-3</v>
      </c>
      <c r="AR2640" t="str">
        <f t="shared" si="1447"/>
        <v>Trempealeau</v>
      </c>
      <c r="AS2640" t="s">
        <v>2969</v>
      </c>
      <c r="AT2640" s="184">
        <v>3</v>
      </c>
      <c r="AV2640" s="97">
        <v>55</v>
      </c>
      <c r="AW2640" s="99">
        <v>121</v>
      </c>
      <c r="AX2640" s="105">
        <f t="shared" si="1448"/>
        <v>55121</v>
      </c>
      <c r="AZ2640" s="7" t="s">
        <v>2951</v>
      </c>
      <c r="BA2640" t="s">
        <v>3184</v>
      </c>
    </row>
    <row r="2641" spans="1:53" hidden="1" outlineLevel="1">
      <c r="A2641" t="s">
        <v>457</v>
      </c>
      <c r="B2641" t="s">
        <v>2969</v>
      </c>
      <c r="C2641" s="1">
        <f t="shared" si="1434"/>
        <v>5135</v>
      </c>
      <c r="D2641" s="7">
        <f>IF(R2641&gt;0,RANK(R2641,(R2641:T2641,U2641:AI2641)),0)</f>
        <v>3</v>
      </c>
      <c r="E2641" s="7">
        <f>IF(S2641&gt;0,RANK(S2641,(R2641:T2641,U2641:AI2641)),0)</f>
        <v>6</v>
      </c>
      <c r="F2641" s="7">
        <f>IF(T2641&gt;0,RANK(T2641,(R2641:T2641,U2641:AI2641)),0)</f>
        <v>4</v>
      </c>
      <c r="G2641" s="7">
        <f>IF(U2641&gt;0,RANK(U2641,(R2641:T2641,U2641:AI2641)),0)</f>
        <v>2</v>
      </c>
      <c r="H2641" s="7">
        <f t="shared" si="1435"/>
        <v>1</v>
      </c>
      <c r="I2641" s="49">
        <f t="shared" si="1436"/>
        <v>559</v>
      </c>
      <c r="J2641" s="177">
        <f t="shared" si="1433"/>
        <v>0.10886075949367088</v>
      </c>
      <c r="K2641" s="2"/>
      <c r="L2641" s="2">
        <f t="shared" si="1437"/>
        <v>0.1240506329113924</v>
      </c>
      <c r="M2641" s="2">
        <f t="shared" si="1438"/>
        <v>3.5053554040895812E-3</v>
      </c>
      <c r="N2641" s="2">
        <f t="shared" si="1439"/>
        <v>1.0321324245374878E-2</v>
      </c>
      <c r="O2641" s="2">
        <f t="shared" si="1449"/>
        <v>0.36611489776046741</v>
      </c>
      <c r="P2641" s="2">
        <f t="shared" si="1440"/>
        <v>0.47497565725413826</v>
      </c>
      <c r="Q2641" s="2">
        <f t="shared" si="1432"/>
        <v>2.1032132424537442E-2</v>
      </c>
      <c r="R2641" s="1">
        <v>637</v>
      </c>
      <c r="S2641" s="1">
        <v>18</v>
      </c>
      <c r="T2641" s="1">
        <v>53</v>
      </c>
      <c r="U2641" s="1">
        <v>1880</v>
      </c>
      <c r="V2641" s="1">
        <v>2439</v>
      </c>
      <c r="W2641" s="1">
        <v>47</v>
      </c>
      <c r="X2641" s="1">
        <v>4</v>
      </c>
      <c r="Y2641" s="1">
        <v>6</v>
      </c>
      <c r="Z2641" s="1">
        <v>17</v>
      </c>
      <c r="AA2641" s="1">
        <v>9</v>
      </c>
      <c r="AB2641" s="1">
        <v>7</v>
      </c>
      <c r="AD2641" s="1">
        <v>12</v>
      </c>
      <c r="AF2641" s="1">
        <v>6</v>
      </c>
      <c r="AI2641" s="1">
        <v>0</v>
      </c>
      <c r="AK2641" s="7">
        <f t="shared" si="1441"/>
        <v>5</v>
      </c>
      <c r="AL2641" s="7">
        <f t="shared" si="1442"/>
        <v>11</v>
      </c>
      <c r="AM2641" s="7">
        <f t="shared" si="1443"/>
        <v>10</v>
      </c>
      <c r="AN2641" s="2">
        <f t="shared" si="1444"/>
        <v>9.1528724440116845E-3</v>
      </c>
      <c r="AO2641" s="2">
        <f t="shared" si="1445"/>
        <v>7.7896786757546252E-4</v>
      </c>
      <c r="AP2641" s="2">
        <f t="shared" si="1446"/>
        <v>1.1684518013631937E-3</v>
      </c>
      <c r="AR2641" t="str">
        <f t="shared" si="1447"/>
        <v>Vernon</v>
      </c>
      <c r="AS2641" t="s">
        <v>2969</v>
      </c>
      <c r="AT2641" s="184">
        <v>3</v>
      </c>
      <c r="AV2641" s="97">
        <v>55</v>
      </c>
      <c r="AW2641" s="99">
        <v>123</v>
      </c>
      <c r="AX2641" s="105">
        <f t="shared" si="1448"/>
        <v>55123</v>
      </c>
      <c r="AZ2641" s="7" t="s">
        <v>2951</v>
      </c>
      <c r="BA2641" t="s">
        <v>3184</v>
      </c>
    </row>
    <row r="2642" spans="1:53" hidden="1" outlineLevel="1">
      <c r="A2642" t="s">
        <v>454</v>
      </c>
      <c r="B2642" t="s">
        <v>2969</v>
      </c>
      <c r="C2642" s="1">
        <f t="shared" si="1434"/>
        <v>6267</v>
      </c>
      <c r="D2642" s="7">
        <f>IF(R2642&gt;0,RANK(R2642,(R2642:T2642,U2642:AI2642)),0)</f>
        <v>3</v>
      </c>
      <c r="E2642" s="7">
        <f>IF(S2642&gt;0,RANK(S2642,(R2642:T2642,U2642:AI2642)),0)</f>
        <v>7</v>
      </c>
      <c r="F2642" s="7">
        <f>IF(T2642&gt;0,RANK(T2642,(R2642:T2642,U2642:AI2642)),0)</f>
        <v>4</v>
      </c>
      <c r="G2642" s="7">
        <f>IF(U2642&gt;0,RANK(U2642,(R2642:T2642,U2642:AI2642)),0)</f>
        <v>2</v>
      </c>
      <c r="H2642" s="7">
        <f t="shared" si="1435"/>
        <v>1</v>
      </c>
      <c r="I2642" s="49">
        <f t="shared" si="1436"/>
        <v>1214</v>
      </c>
      <c r="J2642" s="177">
        <f t="shared" si="1433"/>
        <v>0.19371310036700176</v>
      </c>
      <c r="K2642" s="2"/>
      <c r="L2642" s="2">
        <f t="shared" si="1437"/>
        <v>0.13323759374501357</v>
      </c>
      <c r="M2642" s="2">
        <f t="shared" si="1438"/>
        <v>2.3934897079942556E-3</v>
      </c>
      <c r="N2642" s="2">
        <f t="shared" si="1439"/>
        <v>7.0209031434498165E-3</v>
      </c>
      <c r="O2642" s="2">
        <f t="shared" si="1449"/>
        <v>0.32423807244295516</v>
      </c>
      <c r="P2642" s="2">
        <f t="shared" si="1440"/>
        <v>0.51795117280995695</v>
      </c>
      <c r="Q2642" s="2">
        <f t="shared" si="1432"/>
        <v>1.5158768150630331E-2</v>
      </c>
      <c r="R2642" s="1">
        <v>835</v>
      </c>
      <c r="S2642" s="1">
        <v>15</v>
      </c>
      <c r="T2642" s="1">
        <v>44</v>
      </c>
      <c r="U2642" s="1">
        <v>2032</v>
      </c>
      <c r="V2642" s="1">
        <v>3246</v>
      </c>
      <c r="W2642" s="1">
        <v>35</v>
      </c>
      <c r="X2642" s="1">
        <v>2</v>
      </c>
      <c r="Y2642" s="1">
        <v>12</v>
      </c>
      <c r="Z2642" s="1">
        <v>6</v>
      </c>
      <c r="AA2642" s="1">
        <v>16</v>
      </c>
      <c r="AB2642" s="1">
        <v>10</v>
      </c>
      <c r="AD2642" s="1">
        <v>9</v>
      </c>
      <c r="AF2642" s="1">
        <v>4</v>
      </c>
      <c r="AI2642" s="1">
        <v>1</v>
      </c>
      <c r="AK2642" s="7">
        <f t="shared" si="1441"/>
        <v>5</v>
      </c>
      <c r="AL2642" s="7">
        <f t="shared" si="1442"/>
        <v>11</v>
      </c>
      <c r="AM2642" s="7">
        <f t="shared" si="1443"/>
        <v>8</v>
      </c>
      <c r="AN2642" s="2">
        <f t="shared" si="1444"/>
        <v>5.5848093186532631E-3</v>
      </c>
      <c r="AO2642" s="2">
        <f t="shared" si="1445"/>
        <v>3.1913196106590075E-4</v>
      </c>
      <c r="AP2642" s="2">
        <f t="shared" si="1446"/>
        <v>1.9147917663954045E-3</v>
      </c>
      <c r="AR2642" t="str">
        <f t="shared" si="1447"/>
        <v>Vilas</v>
      </c>
      <c r="AS2642" t="s">
        <v>2969</v>
      </c>
      <c r="AT2642" s="184">
        <v>7</v>
      </c>
      <c r="AV2642" s="97">
        <v>55</v>
      </c>
      <c r="AW2642" s="99">
        <v>125</v>
      </c>
      <c r="AX2642" s="105">
        <f t="shared" si="1448"/>
        <v>55125</v>
      </c>
      <c r="AZ2642" s="7" t="s">
        <v>2951</v>
      </c>
      <c r="BA2642" t="s">
        <v>3184</v>
      </c>
    </row>
    <row r="2643" spans="1:53" hidden="1" outlineLevel="1">
      <c r="A2643" t="s">
        <v>473</v>
      </c>
      <c r="B2643" t="s">
        <v>2969</v>
      </c>
      <c r="C2643" s="1">
        <f t="shared" ref="C2643:C2651" si="1450">SUM(R2643:AI2643)</f>
        <v>22187</v>
      </c>
      <c r="D2643" s="7">
        <f>IF(R2643&gt;0,RANK(R2643,(R2643:T2643,U2643:AI2643)),0)</f>
        <v>3</v>
      </c>
      <c r="E2643" s="7">
        <f>IF(S2643&gt;0,RANK(S2643,(R2643:T2643,U2643:AI2643)),0)</f>
        <v>7</v>
      </c>
      <c r="F2643" s="7">
        <f>IF(T2643&gt;0,RANK(T2643,(R2643:T2643,U2643:AI2643)),0)</f>
        <v>4</v>
      </c>
      <c r="G2643" s="7">
        <f>IF(U2643&gt;0,RANK(U2643,(R2643:T2643,U2643:AI2643)),0)</f>
        <v>1</v>
      </c>
      <c r="H2643" s="7">
        <f t="shared" ref="H2643:H2651" si="1451">IF(V2643&gt;0,RANK(V2643,(R2643:AB2643)),0)</f>
        <v>2</v>
      </c>
      <c r="I2643" s="49">
        <f t="shared" ref="I2643:I2651" si="1452">MAX(R2643:AA2643)-LARGE(R2643:AA2643,2)</f>
        <v>3192</v>
      </c>
      <c r="J2643" s="177">
        <f t="shared" si="1433"/>
        <v>0.14386803082886374</v>
      </c>
      <c r="K2643" s="2"/>
      <c r="L2643" s="2">
        <f t="shared" ref="L2643:L2651" si="1453">IF($C2643=0,"-",R2643/$C2643)</f>
        <v>0.1508991751926804</v>
      </c>
      <c r="M2643" s="2">
        <f t="shared" ref="M2643:M2651" si="1454">IF($C2643=0,"-",S2643/$C2643)</f>
        <v>2.5690719790868529E-3</v>
      </c>
      <c r="N2643" s="2">
        <f t="shared" ref="N2643:N2651" si="1455">IF($C2643=0,"-",T2643/$C2643)</f>
        <v>8.518501825393248E-3</v>
      </c>
      <c r="O2643" s="2">
        <f t="shared" si="1449"/>
        <v>0.48397710370937935</v>
      </c>
      <c r="P2643" s="2">
        <f t="shared" ref="P2643:P2651" si="1456">IF($C2643=0,"-",V2643/$C2643)</f>
        <v>0.34010907288051562</v>
      </c>
      <c r="Q2643" s="2">
        <f t="shared" si="1432"/>
        <v>1.3927074412944551E-2</v>
      </c>
      <c r="R2643" s="1">
        <v>3348</v>
      </c>
      <c r="S2643" s="1">
        <v>57</v>
      </c>
      <c r="T2643" s="1">
        <v>189</v>
      </c>
      <c r="U2643" s="1">
        <v>10738</v>
      </c>
      <c r="V2643" s="1">
        <v>7546</v>
      </c>
      <c r="W2643" s="1">
        <v>104</v>
      </c>
      <c r="X2643" s="1">
        <v>10</v>
      </c>
      <c r="Y2643" s="1">
        <v>21</v>
      </c>
      <c r="Z2643" s="1">
        <v>28</v>
      </c>
      <c r="AA2643" s="1">
        <v>58</v>
      </c>
      <c r="AB2643" s="1">
        <v>39</v>
      </c>
      <c r="AD2643" s="1">
        <v>31</v>
      </c>
      <c r="AF2643" s="1">
        <v>10</v>
      </c>
      <c r="AG2643" s="49"/>
      <c r="AI2643" s="1">
        <v>8</v>
      </c>
      <c r="AK2643" s="7">
        <f t="shared" ref="AK2643:AK2651" si="1457">IF(W2643&gt;0,RANK(W2643,(R2643:AB2643)),0)</f>
        <v>5</v>
      </c>
      <c r="AL2643" s="7">
        <f t="shared" ref="AL2643:AL2651" si="1458">IF(X2643&gt;0,RANK(X2643,(R2643:AB2643)),0)</f>
        <v>11</v>
      </c>
      <c r="AM2643" s="7">
        <f t="shared" ref="AM2643:AM2651" si="1459">IF(Y2643&gt;0,RANK(Y2643,(R2643:AB2643)),0)</f>
        <v>10</v>
      </c>
      <c r="AN2643" s="2">
        <f t="shared" ref="AN2643:AN2651" si="1460">IF($C2643=0,"-",W2643/$C2643)</f>
        <v>4.6874295758777664E-3</v>
      </c>
      <c r="AO2643" s="2">
        <f t="shared" ref="AO2643:AO2651" si="1461">IF($C2643=0,"-",X2643/$C2643)</f>
        <v>4.5071438229593905E-4</v>
      </c>
      <c r="AP2643" s="2">
        <f t="shared" ref="AP2643:AP2651" si="1462">IF($C2643=0,"-",Y2643/$C2643)</f>
        <v>9.4650020282147204E-4</v>
      </c>
      <c r="AR2643" t="str">
        <f t="shared" ref="AR2643:AR2651" si="1463">A2643</f>
        <v>Walworth</v>
      </c>
      <c r="AS2643" t="s">
        <v>2969</v>
      </c>
      <c r="AT2643" s="184"/>
      <c r="AV2643" s="97">
        <v>55</v>
      </c>
      <c r="AW2643" s="99">
        <v>127</v>
      </c>
      <c r="AX2643" s="105">
        <f t="shared" ref="AX2643:AX2650" si="1464">AV2643*1000+AW2643</f>
        <v>55127</v>
      </c>
      <c r="AZ2643" s="7" t="s">
        <v>2951</v>
      </c>
      <c r="BA2643" t="s">
        <v>3184</v>
      </c>
    </row>
    <row r="2644" spans="1:53" hidden="1" outlineLevel="1">
      <c r="A2644" t="s">
        <v>935</v>
      </c>
      <c r="B2644" t="s">
        <v>2969</v>
      </c>
      <c r="C2644" s="1">
        <f t="shared" si="1450"/>
        <v>3888</v>
      </c>
      <c r="D2644" s="7">
        <f>IF(R2644&gt;0,RANK(R2644,(R2644:T2644,U2644:AI2644)),0)</f>
        <v>3</v>
      </c>
      <c r="E2644" s="7">
        <f>IF(S2644&gt;0,RANK(S2644,(R2644:T2644,U2644:AI2644)),0)</f>
        <v>6</v>
      </c>
      <c r="F2644" s="7">
        <f>IF(T2644&gt;0,RANK(T2644,(R2644:T2644,U2644:AI2644)),0)</f>
        <v>4</v>
      </c>
      <c r="G2644" s="7">
        <f>IF(U2644&gt;0,RANK(U2644,(R2644:T2644,U2644:AI2644)),0)</f>
        <v>2</v>
      </c>
      <c r="H2644" s="7">
        <f t="shared" si="1451"/>
        <v>1</v>
      </c>
      <c r="I2644" s="49">
        <f t="shared" si="1452"/>
        <v>563</v>
      </c>
      <c r="J2644" s="177">
        <f t="shared" si="1433"/>
        <v>0.14480452674897118</v>
      </c>
      <c r="K2644" s="2"/>
      <c r="L2644" s="2">
        <f t="shared" si="1453"/>
        <v>0.113940329218107</v>
      </c>
      <c r="M2644" s="2">
        <f t="shared" si="1454"/>
        <v>4.11522633744856E-3</v>
      </c>
      <c r="N2644" s="2">
        <f t="shared" si="1455"/>
        <v>1.3117283950617283E-2</v>
      </c>
      <c r="O2644" s="2">
        <f t="shared" si="1449"/>
        <v>0.3508230452674897</v>
      </c>
      <c r="P2644" s="2">
        <f t="shared" si="1456"/>
        <v>0.4956275720164609</v>
      </c>
      <c r="Q2644" s="2">
        <f t="shared" si="1432"/>
        <v>2.2376543209876587E-2</v>
      </c>
      <c r="R2644" s="1">
        <v>443</v>
      </c>
      <c r="S2644" s="1">
        <v>16</v>
      </c>
      <c r="T2644" s="1">
        <v>51</v>
      </c>
      <c r="U2644" s="1">
        <v>1364</v>
      </c>
      <c r="V2644" s="1">
        <v>1927</v>
      </c>
      <c r="W2644" s="1">
        <v>34</v>
      </c>
      <c r="X2644" s="49">
        <v>4</v>
      </c>
      <c r="Y2644" s="1">
        <v>11</v>
      </c>
      <c r="Z2644" s="1">
        <v>13</v>
      </c>
      <c r="AA2644" s="1">
        <v>7</v>
      </c>
      <c r="AB2644" s="1">
        <v>8</v>
      </c>
      <c r="AD2644" s="1">
        <v>6</v>
      </c>
      <c r="AF2644" s="1">
        <v>3</v>
      </c>
      <c r="AG2644" s="49"/>
      <c r="AI2644" s="1">
        <v>1</v>
      </c>
      <c r="AK2644" s="7">
        <f t="shared" si="1457"/>
        <v>5</v>
      </c>
      <c r="AL2644" s="7">
        <f t="shared" si="1458"/>
        <v>11</v>
      </c>
      <c r="AM2644" s="7">
        <f t="shared" si="1459"/>
        <v>8</v>
      </c>
      <c r="AN2644" s="2">
        <f t="shared" si="1460"/>
        <v>8.7448559670781894E-3</v>
      </c>
      <c r="AO2644" s="2">
        <f t="shared" si="1461"/>
        <v>1.02880658436214E-3</v>
      </c>
      <c r="AP2644" s="2">
        <f t="shared" si="1462"/>
        <v>2.8292181069958849E-3</v>
      </c>
      <c r="AR2644" t="str">
        <f t="shared" si="1463"/>
        <v>Washburn</v>
      </c>
      <c r="AS2644" t="s">
        <v>2969</v>
      </c>
      <c r="AT2644" s="184">
        <v>7</v>
      </c>
      <c r="AV2644" s="97">
        <v>55</v>
      </c>
      <c r="AW2644" s="99">
        <v>129</v>
      </c>
      <c r="AX2644" s="105">
        <f t="shared" si="1464"/>
        <v>55129</v>
      </c>
      <c r="AZ2644" s="7" t="s">
        <v>2951</v>
      </c>
      <c r="BA2644" t="s">
        <v>3184</v>
      </c>
    </row>
    <row r="2645" spans="1:53" hidden="1" outlineLevel="1">
      <c r="A2645" t="s">
        <v>637</v>
      </c>
      <c r="B2645" t="s">
        <v>2969</v>
      </c>
      <c r="C2645" s="1">
        <f t="shared" si="1450"/>
        <v>40805</v>
      </c>
      <c r="D2645" s="7">
        <f>IF(R2645&gt;0,RANK(R2645,(R2645:T2645,U2645:AI2645)),0)</f>
        <v>3</v>
      </c>
      <c r="E2645" s="7">
        <f>IF(S2645&gt;0,RANK(S2645,(R2645:T2645,U2645:AI2645)),0)</f>
        <v>6</v>
      </c>
      <c r="F2645" s="7">
        <f>IF(T2645&gt;0,RANK(T2645,(R2645:T2645,U2645:AI2645)),0)</f>
        <v>4</v>
      </c>
      <c r="G2645" s="7">
        <f>IF(U2645&gt;0,RANK(U2645,(R2645:T2645,U2645:AI2645)),0)</f>
        <v>1</v>
      </c>
      <c r="H2645" s="7">
        <f t="shared" si="1451"/>
        <v>2</v>
      </c>
      <c r="I2645" s="49">
        <f t="shared" si="1452"/>
        <v>15947</v>
      </c>
      <c r="J2645" s="177">
        <f t="shared" si="1433"/>
        <v>0.39080994976105871</v>
      </c>
      <c r="K2645" s="2"/>
      <c r="L2645" s="2">
        <f t="shared" si="1453"/>
        <v>0.1183923538782012</v>
      </c>
      <c r="M2645" s="2">
        <f t="shared" si="1454"/>
        <v>2.4506800637176815E-3</v>
      </c>
      <c r="N2645" s="2">
        <f t="shared" si="1455"/>
        <v>8.8224482293836545E-3</v>
      </c>
      <c r="O2645" s="2">
        <f t="shared" si="1449"/>
        <v>0.62570763386839845</v>
      </c>
      <c r="P2645" s="2">
        <f t="shared" si="1456"/>
        <v>0.2348976841073398</v>
      </c>
      <c r="Q2645" s="2">
        <f t="shared" ref="Q2645:Q2698" si="1465">IF(C2645=0,"-",(1-L2645-M2645-N2645-O2645-P2645))</f>
        <v>9.7291998529591694E-3</v>
      </c>
      <c r="R2645" s="1">
        <v>4831</v>
      </c>
      <c r="S2645" s="1">
        <v>100</v>
      </c>
      <c r="T2645" s="1">
        <v>360</v>
      </c>
      <c r="U2645" s="1">
        <v>25532</v>
      </c>
      <c r="V2645" s="1">
        <v>9585</v>
      </c>
      <c r="W2645" s="1">
        <v>156</v>
      </c>
      <c r="X2645" s="49">
        <v>18</v>
      </c>
      <c r="Y2645" s="1">
        <v>38</v>
      </c>
      <c r="Z2645" s="1">
        <v>74</v>
      </c>
      <c r="AA2645" s="1">
        <v>71</v>
      </c>
      <c r="AB2645" s="1">
        <v>0</v>
      </c>
      <c r="AD2645" s="1">
        <v>27</v>
      </c>
      <c r="AF2645" s="1">
        <v>13</v>
      </c>
      <c r="AG2645" s="49"/>
      <c r="AI2645" s="1">
        <v>0</v>
      </c>
      <c r="AK2645" s="7">
        <f t="shared" si="1457"/>
        <v>5</v>
      </c>
      <c r="AL2645" s="7">
        <f t="shared" si="1458"/>
        <v>10</v>
      </c>
      <c r="AM2645" s="7">
        <f t="shared" si="1459"/>
        <v>9</v>
      </c>
      <c r="AN2645" s="2">
        <f t="shared" si="1460"/>
        <v>3.8230608993995835E-3</v>
      </c>
      <c r="AO2645" s="2">
        <f t="shared" si="1461"/>
        <v>4.4112241146918268E-4</v>
      </c>
      <c r="AP2645" s="2">
        <f t="shared" si="1462"/>
        <v>9.3125842421271901E-4</v>
      </c>
      <c r="AR2645" t="str">
        <f t="shared" si="1463"/>
        <v>Washington</v>
      </c>
      <c r="AS2645" t="s">
        <v>2969</v>
      </c>
      <c r="AT2645" s="184">
        <v>5</v>
      </c>
      <c r="AV2645" s="97">
        <v>55</v>
      </c>
      <c r="AW2645" s="99">
        <v>131</v>
      </c>
      <c r="AX2645" s="105">
        <f t="shared" si="1464"/>
        <v>55131</v>
      </c>
      <c r="AZ2645" s="7" t="s">
        <v>2951</v>
      </c>
      <c r="BA2645" t="s">
        <v>3184</v>
      </c>
    </row>
    <row r="2646" spans="1:53" hidden="1" outlineLevel="1">
      <c r="A2646" t="s">
        <v>2661</v>
      </c>
      <c r="B2646" t="s">
        <v>2969</v>
      </c>
      <c r="C2646" s="1">
        <f t="shared" si="1450"/>
        <v>123657</v>
      </c>
      <c r="D2646" s="7">
        <f>IF(R2646&gt;0,RANK(R2646,(R2646:T2646,U2646:AI2646)),0)</f>
        <v>3</v>
      </c>
      <c r="E2646" s="7">
        <f>IF(S2646&gt;0,RANK(S2646,(R2646:T2646,U2646:AI2646)),0)</f>
        <v>6</v>
      </c>
      <c r="F2646" s="7">
        <f>IF(T2646&gt;0,RANK(T2646,(R2646:T2646,U2646:AI2646)),0)</f>
        <v>4</v>
      </c>
      <c r="G2646" s="7">
        <f>IF(U2646&gt;0,RANK(U2646,(R2646:T2646,U2646:AI2646)),0)</f>
        <v>1</v>
      </c>
      <c r="H2646" s="7">
        <f t="shared" si="1451"/>
        <v>2</v>
      </c>
      <c r="I2646" s="49">
        <f t="shared" si="1452"/>
        <v>48026</v>
      </c>
      <c r="J2646" s="177">
        <f t="shared" si="1433"/>
        <v>0.38838076291677787</v>
      </c>
      <c r="K2646" s="2"/>
      <c r="L2646" s="2">
        <f t="shared" si="1453"/>
        <v>0.1502785932053988</v>
      </c>
      <c r="M2646" s="2">
        <f t="shared" si="1454"/>
        <v>1.9246787484736004E-3</v>
      </c>
      <c r="N2646" s="2">
        <f t="shared" si="1455"/>
        <v>9.5748724293812718E-3</v>
      </c>
      <c r="O2646" s="2">
        <f t="shared" si="1449"/>
        <v>0.60848961239557808</v>
      </c>
      <c r="P2646" s="2">
        <f t="shared" si="1456"/>
        <v>0.22010884947880022</v>
      </c>
      <c r="Q2646" s="2">
        <f t="shared" si="1465"/>
        <v>9.623393742368036E-3</v>
      </c>
      <c r="R2646" s="1">
        <v>18583</v>
      </c>
      <c r="S2646" s="1">
        <v>238</v>
      </c>
      <c r="T2646" s="1">
        <v>1184</v>
      </c>
      <c r="U2646" s="1">
        <v>75244</v>
      </c>
      <c r="V2646" s="1">
        <v>27218</v>
      </c>
      <c r="W2646" s="1">
        <v>348</v>
      </c>
      <c r="X2646" s="49">
        <v>71</v>
      </c>
      <c r="Y2646" s="1">
        <v>78</v>
      </c>
      <c r="Z2646" s="1">
        <v>152</v>
      </c>
      <c r="AA2646" s="1">
        <v>186</v>
      </c>
      <c r="AB2646" s="1">
        <v>217</v>
      </c>
      <c r="AD2646" s="1">
        <v>93</v>
      </c>
      <c r="AF2646" s="1">
        <v>30</v>
      </c>
      <c r="AG2646" s="49"/>
      <c r="AI2646" s="1">
        <v>15</v>
      </c>
      <c r="AK2646" s="7">
        <f t="shared" si="1457"/>
        <v>5</v>
      </c>
      <c r="AL2646" s="7">
        <f t="shared" si="1458"/>
        <v>11</v>
      </c>
      <c r="AM2646" s="7">
        <f t="shared" si="1459"/>
        <v>10</v>
      </c>
      <c r="AN2646" s="2">
        <f t="shared" si="1460"/>
        <v>2.8142361532303064E-3</v>
      </c>
      <c r="AO2646" s="2">
        <f t="shared" si="1461"/>
        <v>5.7416887034296481E-4</v>
      </c>
      <c r="AP2646" s="2">
        <f t="shared" si="1462"/>
        <v>6.3077706882748246E-4</v>
      </c>
      <c r="AR2646" t="str">
        <f t="shared" si="1463"/>
        <v>Waukesha</v>
      </c>
      <c r="AS2646" t="s">
        <v>2969</v>
      </c>
      <c r="AT2646" s="184"/>
      <c r="AV2646" s="97">
        <v>55</v>
      </c>
      <c r="AW2646" s="99">
        <v>133</v>
      </c>
      <c r="AX2646" s="105">
        <f t="shared" si="1464"/>
        <v>55133</v>
      </c>
      <c r="AZ2646" s="7" t="s">
        <v>2951</v>
      </c>
      <c r="BA2646" t="s">
        <v>3184</v>
      </c>
    </row>
    <row r="2647" spans="1:53" hidden="1" outlineLevel="1">
      <c r="A2647" t="s">
        <v>360</v>
      </c>
      <c r="B2647" t="s">
        <v>2969</v>
      </c>
      <c r="C2647" s="1">
        <f t="shared" si="1450"/>
        <v>11045</v>
      </c>
      <c r="D2647" s="7">
        <f>IF(R2647&gt;0,RANK(R2647,(R2647:T2647,U2647:AI2647)),0)</f>
        <v>3</v>
      </c>
      <c r="E2647" s="7">
        <f>IF(S2647&gt;0,RANK(S2647,(R2647:T2647,U2647:AI2647)),0)</f>
        <v>7</v>
      </c>
      <c r="F2647" s="7">
        <f>IF(T2647&gt;0,RANK(T2647,(R2647:T2647,U2647:AI2647)),0)</f>
        <v>4</v>
      </c>
      <c r="G2647" s="7">
        <f>IF(U2647&gt;0,RANK(U2647,(R2647:T2647,U2647:AI2647)),0)</f>
        <v>1</v>
      </c>
      <c r="H2647" s="7">
        <f t="shared" si="1451"/>
        <v>2</v>
      </c>
      <c r="I2647" s="49">
        <f t="shared" si="1452"/>
        <v>459</v>
      </c>
      <c r="J2647" s="177">
        <f t="shared" si="1433"/>
        <v>4.1557265731100045E-2</v>
      </c>
      <c r="K2647" s="2"/>
      <c r="L2647" s="2">
        <f t="shared" si="1453"/>
        <v>7.4060660932548664E-2</v>
      </c>
      <c r="M2647" s="2">
        <f t="shared" si="1454"/>
        <v>1.9013128112267995E-3</v>
      </c>
      <c r="N2647" s="2">
        <f t="shared" si="1455"/>
        <v>9.3254866455409688E-3</v>
      </c>
      <c r="O2647" s="2">
        <f t="shared" si="1449"/>
        <v>0.4703485740153916</v>
      </c>
      <c r="P2647" s="2">
        <f t="shared" si="1456"/>
        <v>0.42879130828429152</v>
      </c>
      <c r="Q2647" s="2">
        <f t="shared" si="1465"/>
        <v>1.5572657311000326E-2</v>
      </c>
      <c r="R2647" s="1">
        <v>818</v>
      </c>
      <c r="S2647" s="1">
        <v>21</v>
      </c>
      <c r="T2647" s="1">
        <v>103</v>
      </c>
      <c r="U2647" s="1">
        <v>5195</v>
      </c>
      <c r="V2647" s="1">
        <v>4736</v>
      </c>
      <c r="W2647" s="1">
        <v>68</v>
      </c>
      <c r="X2647" s="49">
        <v>7</v>
      </c>
      <c r="Y2647" s="1">
        <v>18</v>
      </c>
      <c r="Z2647" s="1">
        <v>23</v>
      </c>
      <c r="AA2647" s="1">
        <v>18</v>
      </c>
      <c r="AB2647" s="1">
        <v>8</v>
      </c>
      <c r="AD2647" s="1">
        <v>19</v>
      </c>
      <c r="AF2647" s="1">
        <v>5</v>
      </c>
      <c r="AG2647" s="49"/>
      <c r="AI2647" s="1">
        <v>6</v>
      </c>
      <c r="AK2647" s="7">
        <f t="shared" si="1457"/>
        <v>5</v>
      </c>
      <c r="AL2647" s="7">
        <f t="shared" si="1458"/>
        <v>11</v>
      </c>
      <c r="AM2647" s="7">
        <f t="shared" si="1459"/>
        <v>8</v>
      </c>
      <c r="AN2647" s="2">
        <f t="shared" si="1460"/>
        <v>6.15663196016297E-3</v>
      </c>
      <c r="AO2647" s="2">
        <f t="shared" si="1461"/>
        <v>6.3377093707559981E-4</v>
      </c>
      <c r="AP2647" s="2">
        <f t="shared" si="1462"/>
        <v>1.6296966953372567E-3</v>
      </c>
      <c r="AR2647" t="str">
        <f t="shared" si="1463"/>
        <v>Waupaca</v>
      </c>
      <c r="AS2647" t="s">
        <v>2969</v>
      </c>
      <c r="AT2647" s="184">
        <v>8</v>
      </c>
      <c r="AV2647" s="97">
        <v>55</v>
      </c>
      <c r="AW2647" s="99">
        <v>135</v>
      </c>
      <c r="AX2647" s="105">
        <f t="shared" si="1464"/>
        <v>55135</v>
      </c>
      <c r="AZ2647" s="7" t="s">
        <v>2951</v>
      </c>
      <c r="BA2647" t="s">
        <v>3184</v>
      </c>
    </row>
    <row r="2648" spans="1:53" hidden="1" outlineLevel="1">
      <c r="A2648" t="s">
        <v>1235</v>
      </c>
      <c r="B2648" t="s">
        <v>2969</v>
      </c>
      <c r="C2648" s="1">
        <f t="shared" si="1450"/>
        <v>5523</v>
      </c>
      <c r="D2648" s="7">
        <f>IF(R2648&gt;0,RANK(R2648,(R2648:T2648,U2648:AI2648)),0)</f>
        <v>3</v>
      </c>
      <c r="E2648" s="7">
        <f>IF(S2648&gt;0,RANK(S2648,(R2648:T2648,U2648:AI2648)),0)</f>
        <v>6</v>
      </c>
      <c r="F2648" s="7">
        <f>IF(T2648&gt;0,RANK(T2648,(R2648:T2648,U2648:AI2648)),0)</f>
        <v>4</v>
      </c>
      <c r="G2648" s="7">
        <f>IF(U2648&gt;0,RANK(U2648,(R2648:T2648,U2648:AI2648)),0)</f>
        <v>1</v>
      </c>
      <c r="H2648" s="7">
        <f t="shared" si="1451"/>
        <v>2</v>
      </c>
      <c r="I2648" s="49">
        <f t="shared" si="1452"/>
        <v>5</v>
      </c>
      <c r="J2648" s="177">
        <f t="shared" si="1433"/>
        <v>9.0530508781459351E-4</v>
      </c>
      <c r="K2648" s="2"/>
      <c r="L2648" s="2">
        <f t="shared" si="1453"/>
        <v>7.3691834148107913E-2</v>
      </c>
      <c r="M2648" s="2">
        <f t="shared" si="1454"/>
        <v>3.621220351258374E-3</v>
      </c>
      <c r="N2648" s="2">
        <f t="shared" si="1455"/>
        <v>8.690928843020097E-3</v>
      </c>
      <c r="O2648" s="2">
        <f t="shared" si="1449"/>
        <v>0.44993662864385298</v>
      </c>
      <c r="P2648" s="2">
        <f t="shared" si="1456"/>
        <v>0.44903132355603836</v>
      </c>
      <c r="Q2648" s="2">
        <f t="shared" si="1465"/>
        <v>1.5028064457722312E-2</v>
      </c>
      <c r="R2648" s="1">
        <v>407</v>
      </c>
      <c r="S2648" s="1">
        <v>20</v>
      </c>
      <c r="T2648" s="1">
        <v>48</v>
      </c>
      <c r="U2648" s="1">
        <v>2485</v>
      </c>
      <c r="V2648" s="1">
        <v>2480</v>
      </c>
      <c r="W2648" s="1">
        <v>44</v>
      </c>
      <c r="X2648" s="49">
        <v>3</v>
      </c>
      <c r="Y2648" s="1">
        <v>10</v>
      </c>
      <c r="Z2648" s="1">
        <v>6</v>
      </c>
      <c r="AA2648" s="1">
        <v>3</v>
      </c>
      <c r="AB2648" s="1">
        <v>0</v>
      </c>
      <c r="AD2648" s="1">
        <v>8</v>
      </c>
      <c r="AF2648" s="1">
        <v>6</v>
      </c>
      <c r="AG2648" s="49"/>
      <c r="AI2648" s="1">
        <v>3</v>
      </c>
      <c r="AK2648" s="7">
        <f t="shared" si="1457"/>
        <v>5</v>
      </c>
      <c r="AL2648" s="7">
        <f t="shared" si="1458"/>
        <v>9</v>
      </c>
      <c r="AM2648" s="7">
        <f t="shared" si="1459"/>
        <v>7</v>
      </c>
      <c r="AN2648" s="2">
        <f t="shared" si="1460"/>
        <v>7.9666847727684238E-3</v>
      </c>
      <c r="AO2648" s="2">
        <f t="shared" si="1461"/>
        <v>5.4318305268875606E-4</v>
      </c>
      <c r="AP2648" s="2">
        <f t="shared" si="1462"/>
        <v>1.810610175629187E-3</v>
      </c>
      <c r="AR2648" t="str">
        <f t="shared" si="1463"/>
        <v>Waushara</v>
      </c>
      <c r="AS2648" t="s">
        <v>2969</v>
      </c>
      <c r="AT2648" s="184">
        <v>6</v>
      </c>
      <c r="AV2648" s="97">
        <v>55</v>
      </c>
      <c r="AW2648" s="99">
        <v>137</v>
      </c>
      <c r="AX2648" s="105">
        <f t="shared" si="1464"/>
        <v>55137</v>
      </c>
      <c r="AZ2648" s="7" t="s">
        <v>2951</v>
      </c>
      <c r="BA2648" t="s">
        <v>3184</v>
      </c>
    </row>
    <row r="2649" spans="1:53" hidden="1" outlineLevel="1">
      <c r="A2649" t="s">
        <v>1078</v>
      </c>
      <c r="B2649" t="s">
        <v>2969</v>
      </c>
      <c r="C2649" s="1">
        <f t="shared" si="1450"/>
        <v>34390</v>
      </c>
      <c r="D2649" s="7">
        <f>IF(R2649&gt;0,RANK(R2649,(R2649:T2649,U2649:AI2649)),0)</f>
        <v>3</v>
      </c>
      <c r="E2649" s="7">
        <f>IF(S2649&gt;0,RANK(S2649,(R2649:T2649,U2649:AI2649)),0)</f>
        <v>6</v>
      </c>
      <c r="F2649" s="7">
        <f>IF(T2649&gt;0,RANK(T2649,(R2649:T2649,U2649:AI2649)),0)</f>
        <v>4</v>
      </c>
      <c r="G2649" s="7">
        <f>IF(U2649&gt;0,RANK(U2649,(R2649:T2649,U2649:AI2649)),0)</f>
        <v>1</v>
      </c>
      <c r="H2649" s="7">
        <f t="shared" si="1451"/>
        <v>2</v>
      </c>
      <c r="I2649" s="49">
        <f t="shared" si="1452"/>
        <v>2761</v>
      </c>
      <c r="J2649" s="177">
        <f t="shared" si="1433"/>
        <v>8.0284966560046522E-2</v>
      </c>
      <c r="K2649" s="2"/>
      <c r="L2649" s="2">
        <f t="shared" si="1453"/>
        <v>0.11532422215760395</v>
      </c>
      <c r="M2649" s="2">
        <f t="shared" si="1454"/>
        <v>3.6929339924396628E-3</v>
      </c>
      <c r="N2649" s="2">
        <f t="shared" si="1455"/>
        <v>9.0142483280023257E-3</v>
      </c>
      <c r="O2649" s="2">
        <f t="shared" si="1449"/>
        <v>0.46772317534166907</v>
      </c>
      <c r="P2649" s="2">
        <f t="shared" si="1456"/>
        <v>0.38743820878162255</v>
      </c>
      <c r="Q2649" s="2">
        <f t="shared" si="1465"/>
        <v>1.6807211398662425E-2</v>
      </c>
      <c r="R2649" s="1">
        <v>3966</v>
      </c>
      <c r="S2649" s="1">
        <v>127</v>
      </c>
      <c r="T2649" s="1">
        <v>310</v>
      </c>
      <c r="U2649" s="1">
        <v>16085</v>
      </c>
      <c r="V2649" s="1">
        <v>13324</v>
      </c>
      <c r="W2649" s="1">
        <v>191</v>
      </c>
      <c r="X2649" s="49">
        <v>20</v>
      </c>
      <c r="Y2649" s="1">
        <v>29</v>
      </c>
      <c r="Z2649" s="1">
        <v>84</v>
      </c>
      <c r="AA2649" s="1">
        <v>97</v>
      </c>
      <c r="AB2649" s="1">
        <v>73</v>
      </c>
      <c r="AD2649" s="1">
        <v>59</v>
      </c>
      <c r="AF2649" s="1">
        <v>18</v>
      </c>
      <c r="AG2649" s="49"/>
      <c r="AI2649" s="1">
        <v>7</v>
      </c>
      <c r="AK2649" s="7">
        <f t="shared" si="1457"/>
        <v>5</v>
      </c>
      <c r="AL2649" s="7">
        <f t="shared" si="1458"/>
        <v>11</v>
      </c>
      <c r="AM2649" s="7">
        <f t="shared" si="1459"/>
        <v>10</v>
      </c>
      <c r="AN2649" s="2">
        <f t="shared" si="1460"/>
        <v>5.5539400988659495E-3</v>
      </c>
      <c r="AO2649" s="2">
        <f t="shared" si="1461"/>
        <v>5.8156440825821458E-4</v>
      </c>
      <c r="AP2649" s="2">
        <f t="shared" si="1462"/>
        <v>8.4326839197441114E-4</v>
      </c>
      <c r="AR2649" t="str">
        <f t="shared" si="1463"/>
        <v>Winnebago</v>
      </c>
      <c r="AS2649" t="s">
        <v>2969</v>
      </c>
      <c r="AT2649" s="184"/>
      <c r="AV2649" s="97">
        <v>55</v>
      </c>
      <c r="AW2649" s="99">
        <v>139</v>
      </c>
      <c r="AX2649" s="105">
        <f t="shared" si="1464"/>
        <v>55139</v>
      </c>
      <c r="AZ2649" s="7" t="s">
        <v>2951</v>
      </c>
      <c r="BA2649" t="s">
        <v>3184</v>
      </c>
    </row>
    <row r="2650" spans="1:53" hidden="1" outlineLevel="1">
      <c r="A2650" t="s">
        <v>3269</v>
      </c>
      <c r="B2650" t="s">
        <v>2969</v>
      </c>
      <c r="C2650" s="1">
        <f t="shared" si="1450"/>
        <v>16085</v>
      </c>
      <c r="D2650" s="7">
        <f>IF(R2650&gt;0,RANK(R2650,(R2650:T2650,U2650:AI2650)),0)</f>
        <v>3</v>
      </c>
      <c r="E2650" s="7">
        <f>IF(S2650&gt;0,RANK(S2650,(R2650:T2650,U2650:AI2650)),0)</f>
        <v>6</v>
      </c>
      <c r="F2650" s="7">
        <f>IF(T2650&gt;0,RANK(T2650,(R2650:T2650,U2650:AI2650)),0)</f>
        <v>4</v>
      </c>
      <c r="G2650" s="7">
        <f>IF(U2650&gt;0,RANK(U2650,(R2650:T2650,U2650:AI2650)),0)</f>
        <v>1</v>
      </c>
      <c r="H2650" s="7">
        <f t="shared" si="1451"/>
        <v>2</v>
      </c>
      <c r="I2650" s="49">
        <f t="shared" si="1452"/>
        <v>288</v>
      </c>
      <c r="J2650" s="177">
        <f t="shared" si="1433"/>
        <v>1.7904880323282562E-2</v>
      </c>
      <c r="K2650" s="2"/>
      <c r="L2650" s="2">
        <f t="shared" si="1453"/>
        <v>9.2073360273546789E-2</v>
      </c>
      <c r="M2650" s="2">
        <f t="shared" si="1454"/>
        <v>2.7976375505129004E-3</v>
      </c>
      <c r="N2650" s="2">
        <f t="shared" si="1455"/>
        <v>8.2685732048492378E-3</v>
      </c>
      <c r="O2650" s="2">
        <f t="shared" si="1449"/>
        <v>0.44979794839912962</v>
      </c>
      <c r="P2650" s="2">
        <f t="shared" si="1456"/>
        <v>0.43189306807584704</v>
      </c>
      <c r="Q2650" s="2">
        <f t="shared" si="1465"/>
        <v>1.5169412496114421E-2</v>
      </c>
      <c r="R2650" s="1">
        <v>1481</v>
      </c>
      <c r="S2650" s="1">
        <v>45</v>
      </c>
      <c r="T2650" s="1">
        <v>133</v>
      </c>
      <c r="U2650" s="1">
        <v>7235</v>
      </c>
      <c r="V2650" s="1">
        <v>6947</v>
      </c>
      <c r="W2650" s="1">
        <v>127</v>
      </c>
      <c r="X2650" s="49">
        <v>11</v>
      </c>
      <c r="Y2650" s="1">
        <v>12</v>
      </c>
      <c r="Z2650" s="1">
        <v>23</v>
      </c>
      <c r="AA2650" s="1">
        <v>27</v>
      </c>
      <c r="AB2650" s="1">
        <v>0</v>
      </c>
      <c r="AD2650" s="1">
        <v>32</v>
      </c>
      <c r="AF2650" s="1">
        <v>7</v>
      </c>
      <c r="AI2650" s="1">
        <v>5</v>
      </c>
      <c r="AK2650" s="7">
        <f t="shared" si="1457"/>
        <v>5</v>
      </c>
      <c r="AL2650" s="7">
        <f t="shared" si="1458"/>
        <v>10</v>
      </c>
      <c r="AM2650" s="7">
        <f t="shared" si="1459"/>
        <v>9</v>
      </c>
      <c r="AN2650" s="2">
        <f t="shared" si="1460"/>
        <v>7.8955548647808519E-3</v>
      </c>
      <c r="AO2650" s="2">
        <f t="shared" si="1461"/>
        <v>6.8386695679204228E-4</v>
      </c>
      <c r="AP2650" s="2">
        <f t="shared" si="1462"/>
        <v>7.4603668013677334E-4</v>
      </c>
      <c r="AR2650" t="str">
        <f t="shared" si="1463"/>
        <v>Wood</v>
      </c>
      <c r="AS2650" t="s">
        <v>2969</v>
      </c>
      <c r="AT2650" s="184"/>
      <c r="AV2650" s="97">
        <v>55</v>
      </c>
      <c r="AW2650" s="99">
        <v>141</v>
      </c>
      <c r="AX2650" s="105">
        <f t="shared" si="1464"/>
        <v>55141</v>
      </c>
      <c r="AZ2650" s="7" t="s">
        <v>2951</v>
      </c>
      <c r="BA2650" t="s">
        <v>3184</v>
      </c>
    </row>
    <row r="2651" spans="1:53" collapsed="1">
      <c r="A2651" t="s">
        <v>2060</v>
      </c>
      <c r="B2651" t="s">
        <v>1105</v>
      </c>
      <c r="C2651" s="1">
        <f t="shared" si="1450"/>
        <v>1105944</v>
      </c>
      <c r="D2651" s="7">
        <f>IF(R2651&gt;0,RANK(R2651,(R2651:T2651,U2651:AI2651)),0)</f>
        <v>3</v>
      </c>
      <c r="E2651" s="7">
        <f>IF(S2651&gt;0,RANK(S2651,(R2651:T2651,U2651:AI2651)),0)</f>
        <v>6</v>
      </c>
      <c r="F2651" s="7">
        <f>IF(T2651&gt;0,RANK(T2651,(R2651:T2651,U2651:AI2651)),0)</f>
        <v>4</v>
      </c>
      <c r="G2651" s="7">
        <f>IF(U2651&gt;0,RANK(U2651,(R2651:T2651,U2651:AI2651)),0)</f>
        <v>1</v>
      </c>
      <c r="H2651" s="7">
        <f t="shared" si="1451"/>
        <v>2</v>
      </c>
      <c r="I2651" s="49">
        <f t="shared" si="1452"/>
        <v>145784</v>
      </c>
      <c r="J2651" s="177">
        <f t="shared" si="1433"/>
        <v>0.13181860926050507</v>
      </c>
      <c r="K2651" s="2"/>
      <c r="L2651" s="2">
        <f t="shared" si="1453"/>
        <v>0.14096735458576565</v>
      </c>
      <c r="M2651" s="2">
        <f t="shared" si="1454"/>
        <v>2.7614418089885202E-3</v>
      </c>
      <c r="N2651" s="2">
        <f t="shared" si="1455"/>
        <v>9.5764342498354353E-3</v>
      </c>
      <c r="O2651" s="2">
        <f t="shared" si="1449"/>
        <v>0.48201265163516416</v>
      </c>
      <c r="P2651" s="2">
        <f t="shared" si="1456"/>
        <v>0.35019404237465912</v>
      </c>
      <c r="Q2651" s="2">
        <f t="shared" si="1465"/>
        <v>1.4488075345587048E-2</v>
      </c>
      <c r="R2651" s="1">
        <f t="shared" ref="R2651:Z2651" si="1466">SUM(R2579:R2650)</f>
        <v>155902</v>
      </c>
      <c r="S2651" s="1">
        <f t="shared" si="1466"/>
        <v>3054</v>
      </c>
      <c r="T2651" s="1">
        <f t="shared" si="1466"/>
        <v>10591</v>
      </c>
      <c r="U2651" s="1">
        <f t="shared" si="1466"/>
        <v>533079</v>
      </c>
      <c r="V2651" s="1">
        <f t="shared" si="1466"/>
        <v>387295</v>
      </c>
      <c r="W2651" s="1">
        <f t="shared" si="1466"/>
        <v>5660</v>
      </c>
      <c r="X2651" s="1">
        <f t="shared" si="1466"/>
        <v>772</v>
      </c>
      <c r="Y2651" s="1">
        <f t="shared" si="1466"/>
        <v>1191</v>
      </c>
      <c r="Z2651" s="1">
        <f t="shared" si="1466"/>
        <v>2519</v>
      </c>
      <c r="AA2651" s="1">
        <f>SUM(AA2579:AA2650)</f>
        <v>2281</v>
      </c>
      <c r="AB2651" s="1">
        <f>SUM(AB2579:AB2650)</f>
        <v>1420</v>
      </c>
      <c r="AD2651" s="1">
        <f>SUM(AD2579:AD2650)</f>
        <v>1424</v>
      </c>
      <c r="AF2651" s="1">
        <f>SUM(AF2579:AF2650)</f>
        <v>511</v>
      </c>
      <c r="AI2651" s="1">
        <f>SUM(AI2579:AI2650)</f>
        <v>245</v>
      </c>
      <c r="AK2651" s="7">
        <f t="shared" si="1457"/>
        <v>5</v>
      </c>
      <c r="AL2651" s="7">
        <f t="shared" si="1458"/>
        <v>11</v>
      </c>
      <c r="AM2651" s="7">
        <f t="shared" si="1459"/>
        <v>10</v>
      </c>
      <c r="AN2651" s="2">
        <f t="shared" si="1460"/>
        <v>5.1177998162655614E-3</v>
      </c>
      <c r="AO2651" s="2">
        <f t="shared" si="1461"/>
        <v>6.9804619402067379E-4</v>
      </c>
      <c r="AP2651" s="2">
        <f t="shared" si="1462"/>
        <v>1.0769080532106508E-3</v>
      </c>
      <c r="AR2651" t="str">
        <f t="shared" si="1463"/>
        <v>Wisconsin</v>
      </c>
      <c r="AS2651" t="s">
        <v>1105</v>
      </c>
      <c r="AT2651" s="184"/>
      <c r="AV2651" s="97">
        <v>55</v>
      </c>
      <c r="AW2651" s="99"/>
      <c r="AX2651" s="97">
        <v>55</v>
      </c>
      <c r="AZ2651" s="7" t="s">
        <v>1619</v>
      </c>
      <c r="BA2651" t="s">
        <v>3184</v>
      </c>
    </row>
    <row r="2652" spans="1:53">
      <c r="C2652" s="1"/>
      <c r="E2652" s="7"/>
      <c r="F2652" s="7"/>
      <c r="G2652" s="7"/>
      <c r="H2652" s="7"/>
      <c r="I2652" s="49"/>
      <c r="J2652" s="177"/>
      <c r="K2652" s="2"/>
      <c r="AK2652" s="7"/>
      <c r="AL2652" s="7"/>
      <c r="AM2652" s="7"/>
      <c r="AT2652" s="184"/>
      <c r="AV2652" s="97"/>
      <c r="AW2652" s="99"/>
      <c r="AX2652" s="97"/>
    </row>
    <row r="2653" spans="1:53">
      <c r="C2653" s="1"/>
      <c r="E2653" s="7"/>
      <c r="F2653" s="7"/>
      <c r="G2653" s="7"/>
      <c r="H2653" s="7"/>
      <c r="I2653" s="49"/>
      <c r="J2653" s="177"/>
      <c r="K2653" s="2"/>
      <c r="AK2653" s="7"/>
      <c r="AL2653" s="7"/>
      <c r="AM2653" s="7"/>
      <c r="AT2653" s="184"/>
      <c r="AV2653" s="97"/>
      <c r="AW2653" s="99"/>
      <c r="AX2653" s="97"/>
    </row>
    <row r="2654" spans="1:53">
      <c r="A2654" s="48" t="s">
        <v>904</v>
      </c>
      <c r="C2654" s="1"/>
      <c r="E2654" s="7"/>
      <c r="F2654" s="7"/>
      <c r="G2654" s="7"/>
      <c r="H2654" s="7"/>
      <c r="I2654" s="49"/>
      <c r="J2654" s="177"/>
      <c r="K2654" s="2"/>
      <c r="AK2654" s="7"/>
      <c r="AL2654" s="7"/>
      <c r="AM2654" s="7"/>
      <c r="AT2654" s="184"/>
      <c r="AV2654" s="97"/>
      <c r="AW2654" s="99"/>
      <c r="AX2654" s="97"/>
    </row>
    <row r="2655" spans="1:53">
      <c r="I2655" s="49"/>
      <c r="J2655" s="177"/>
      <c r="AT2655" s="184"/>
      <c r="AV2655" s="97"/>
      <c r="AW2655" s="99"/>
    </row>
    <row r="2656" spans="1:53" hidden="1" outlineLevel="1">
      <c r="A2656" t="s">
        <v>2143</v>
      </c>
      <c r="B2656" t="s">
        <v>2058</v>
      </c>
      <c r="C2656" s="1">
        <f t="shared" ref="C2656:C2695" si="1467">SUM(R2656:AI2656)</f>
        <v>385</v>
      </c>
      <c r="D2656" s="7">
        <f>IF(R2656&gt;0,RANK(R2656,(R2656:T2656,U2656:AI2656)),0)</f>
        <v>5</v>
      </c>
      <c r="E2656" s="7">
        <f>IF(S2656&gt;0,RANK(S2656,(R2656:T2656,U2656:AI2656)),0)</f>
        <v>0</v>
      </c>
      <c r="F2656" s="7">
        <f>IF(T2656&gt;0,RANK(T2656,(R2656:T2656,U2656:AI2656)),0)</f>
        <v>3</v>
      </c>
      <c r="G2656" s="7">
        <f>IF(U2656&gt;0,RANK(U2656,(R2656:T2656,U2656:AI2656)),0)</f>
        <v>1</v>
      </c>
      <c r="H2656" s="7">
        <f t="shared" ref="H2656:H2696" si="1468">IF(V2656&gt;0,RANK(V2656,(R2656:AB2656)),0)</f>
        <v>2</v>
      </c>
      <c r="I2656" s="49">
        <f t="shared" ref="I2656:I2696" si="1469">MAX(R2656:AA2656)-LARGE(R2656:AA2656,2)</f>
        <v>17</v>
      </c>
      <c r="J2656" s="177">
        <f t="shared" ref="J2656:J2696" si="1470">I2656/C2656</f>
        <v>4.4155844155844157E-2</v>
      </c>
      <c r="K2656" s="2"/>
      <c r="L2656" s="2">
        <f t="shared" ref="L2656:L2696" si="1471">IF($C2656=0,"-",R2656/$C2656)</f>
        <v>3.1168831168831169E-2</v>
      </c>
      <c r="M2656" s="2">
        <f t="shared" ref="M2656:M2696" si="1472">IF($C2656=0,"-",S2656/$C2656)</f>
        <v>0</v>
      </c>
      <c r="N2656" s="2">
        <f t="shared" ref="N2656:O2696" si="1473">IF($C2656=0,"-",T2656/$C2656)</f>
        <v>0.16103896103896104</v>
      </c>
      <c r="O2656" s="2">
        <f t="shared" si="1473"/>
        <v>0.39220779220779223</v>
      </c>
      <c r="P2656" s="2">
        <f t="shared" ref="P2656:P2696" si="1474">IF($C2656=0,"-",V2656/$C2656)</f>
        <v>0.34805194805194806</v>
      </c>
      <c r="Q2656" s="2">
        <f>IF(C2656=0,"-",(1-L2656-M2656-N2656-O2656-P2656))</f>
        <v>6.7532467532467444E-2</v>
      </c>
      <c r="R2656" s="1">
        <v>12</v>
      </c>
      <c r="T2656" s="1">
        <v>62</v>
      </c>
      <c r="U2656" s="1">
        <v>151</v>
      </c>
      <c r="V2656" s="1">
        <v>134</v>
      </c>
      <c r="W2656" s="1">
        <v>26</v>
      </c>
      <c r="AK2656" s="7">
        <f t="shared" ref="AK2656:AK2696" si="1475">IF(W2656&gt;0,RANK(W2656,(R2656:AB2656)),0)</f>
        <v>4</v>
      </c>
      <c r="AL2656" s="7">
        <f t="shared" ref="AL2656:AL2696" si="1476">IF(X2656&gt;0,RANK(X2656,(R2656:AB2656)),0)</f>
        <v>0</v>
      </c>
      <c r="AM2656" s="7">
        <f t="shared" ref="AM2656:AM2696" si="1477">IF(Y2656&gt;0,RANK(Y2656,(R2656:AB2656)),0)</f>
        <v>0</v>
      </c>
      <c r="AN2656" s="2">
        <f t="shared" ref="AN2656:AN2696" si="1478">IF($C2656=0,"-",W2656/$C2656)</f>
        <v>6.7532467532467527E-2</v>
      </c>
      <c r="AO2656" s="2">
        <f t="shared" ref="AO2656:AO2696" si="1479">IF($C2656=0,"-",X2656/$C2656)</f>
        <v>0</v>
      </c>
      <c r="AP2656" s="2">
        <f t="shared" ref="AP2656:AP2696" si="1480">IF($C2656=0,"-",Y2656/$C2656)</f>
        <v>0</v>
      </c>
      <c r="AR2656" t="str">
        <f t="shared" ref="AR2656:AR2696" si="1481">A2656</f>
        <v>District 1</v>
      </c>
      <c r="AS2656" t="s">
        <v>2058</v>
      </c>
      <c r="AT2656" s="184">
        <v>1</v>
      </c>
      <c r="AV2656" s="97">
        <v>2</v>
      </c>
      <c r="AW2656" s="99">
        <v>701</v>
      </c>
      <c r="AX2656" s="105">
        <f t="shared" ref="AX2656:AX2695" si="1482">AV2656*1000+AW2656</f>
        <v>2701</v>
      </c>
      <c r="AZ2656" s="7" t="s">
        <v>1283</v>
      </c>
      <c r="BA2656" t="s">
        <v>2991</v>
      </c>
    </row>
    <row r="2657" spans="1:53" hidden="1" outlineLevel="1">
      <c r="A2657" t="s">
        <v>1563</v>
      </c>
      <c r="B2657" t="s">
        <v>2058</v>
      </c>
      <c r="C2657" s="1">
        <f t="shared" si="1467"/>
        <v>253</v>
      </c>
      <c r="D2657" s="7">
        <f>IF(R2657&gt;0,RANK(R2657,(R2657:T2657,U2657:AI2657)),0)</f>
        <v>5</v>
      </c>
      <c r="E2657" s="7">
        <f>IF(S2657&gt;0,RANK(S2657,(R2657:T2657,U2657:AI2657)),0)</f>
        <v>0</v>
      </c>
      <c r="F2657" s="7">
        <f>IF(T2657&gt;0,RANK(T2657,(R2657:T2657,U2657:AI2657)),0)</f>
        <v>3</v>
      </c>
      <c r="G2657" s="7">
        <f>IF(U2657&gt;0,RANK(U2657,(R2657:T2657,U2657:AI2657)),0)</f>
        <v>1</v>
      </c>
      <c r="H2657" s="7">
        <f t="shared" si="1468"/>
        <v>2</v>
      </c>
      <c r="I2657" s="49">
        <f t="shared" si="1469"/>
        <v>13</v>
      </c>
      <c r="J2657" s="177">
        <f t="shared" si="1470"/>
        <v>5.1383399209486168E-2</v>
      </c>
      <c r="K2657" s="2"/>
      <c r="L2657" s="2">
        <f t="shared" si="1471"/>
        <v>2.766798418972332E-2</v>
      </c>
      <c r="M2657" s="2">
        <f t="shared" si="1472"/>
        <v>0</v>
      </c>
      <c r="N2657" s="2">
        <f t="shared" si="1473"/>
        <v>0.1225296442687747</v>
      </c>
      <c r="O2657" s="2">
        <f t="shared" si="1473"/>
        <v>0.40711462450592883</v>
      </c>
      <c r="P2657" s="2">
        <f t="shared" si="1474"/>
        <v>0.35573122529644269</v>
      </c>
      <c r="Q2657" s="2">
        <f t="shared" si="1465"/>
        <v>8.6956521739130543E-2</v>
      </c>
      <c r="R2657" s="1">
        <v>7</v>
      </c>
      <c r="T2657" s="1">
        <v>31</v>
      </c>
      <c r="U2657" s="1">
        <v>103</v>
      </c>
      <c r="V2657" s="1">
        <v>90</v>
      </c>
      <c r="W2657" s="1">
        <v>22</v>
      </c>
      <c r="AK2657" s="7">
        <f t="shared" si="1475"/>
        <v>4</v>
      </c>
      <c r="AL2657" s="7">
        <f t="shared" si="1476"/>
        <v>0</v>
      </c>
      <c r="AM2657" s="7">
        <f t="shared" si="1477"/>
        <v>0</v>
      </c>
      <c r="AN2657" s="2">
        <f t="shared" si="1478"/>
        <v>8.6956521739130432E-2</v>
      </c>
      <c r="AO2657" s="2">
        <f t="shared" si="1479"/>
        <v>0</v>
      </c>
      <c r="AP2657" s="2">
        <f t="shared" si="1480"/>
        <v>0</v>
      </c>
      <c r="AR2657" t="str">
        <f t="shared" si="1481"/>
        <v>District 2</v>
      </c>
      <c r="AS2657" t="s">
        <v>2058</v>
      </c>
      <c r="AT2657" s="184">
        <v>1</v>
      </c>
      <c r="AV2657" s="97">
        <v>2</v>
      </c>
      <c r="AW2657" s="99">
        <v>702</v>
      </c>
      <c r="AX2657" s="105">
        <f t="shared" si="1482"/>
        <v>2702</v>
      </c>
      <c r="AZ2657" s="7" t="s">
        <v>1283</v>
      </c>
      <c r="BA2657" t="s">
        <v>2991</v>
      </c>
    </row>
    <row r="2658" spans="1:53" hidden="1" outlineLevel="1">
      <c r="A2658" t="s">
        <v>1564</v>
      </c>
      <c r="B2658" t="s">
        <v>2058</v>
      </c>
      <c r="C2658" s="1">
        <f t="shared" si="1467"/>
        <v>541</v>
      </c>
      <c r="D2658" s="7">
        <f>IF(R2658&gt;0,RANK(R2658,(R2658:T2658,U2658:AI2658)),0)</f>
        <v>5</v>
      </c>
      <c r="E2658" s="7">
        <f>IF(S2658&gt;0,RANK(S2658,(R2658:T2658,U2658:AI2658)),0)</f>
        <v>0</v>
      </c>
      <c r="F2658" s="7">
        <f>IF(T2658&gt;0,RANK(T2658,(R2658:T2658,U2658:AI2658)),0)</f>
        <v>3</v>
      </c>
      <c r="G2658" s="7">
        <f>IF(U2658&gt;0,RANK(U2658,(R2658:T2658,U2658:AI2658)),0)</f>
        <v>1</v>
      </c>
      <c r="H2658" s="7">
        <f t="shared" si="1468"/>
        <v>2</v>
      </c>
      <c r="I2658" s="49">
        <f t="shared" si="1469"/>
        <v>115</v>
      </c>
      <c r="J2658" s="177">
        <f t="shared" si="1470"/>
        <v>0.21256931608133087</v>
      </c>
      <c r="K2658" s="2"/>
      <c r="L2658" s="2">
        <f t="shared" si="1471"/>
        <v>2.7726432532347505E-2</v>
      </c>
      <c r="M2658" s="2">
        <f t="shared" si="1472"/>
        <v>0</v>
      </c>
      <c r="N2658" s="2">
        <f t="shared" si="1473"/>
        <v>0.11829944547134935</v>
      </c>
      <c r="O2658" s="2">
        <f t="shared" si="1473"/>
        <v>0.48428835489833644</v>
      </c>
      <c r="P2658" s="2">
        <f t="shared" si="1474"/>
        <v>0.27171903881700554</v>
      </c>
      <c r="Q2658" s="2">
        <f t="shared" si="1465"/>
        <v>9.7966728280961091E-2</v>
      </c>
      <c r="R2658" s="1">
        <v>15</v>
      </c>
      <c r="T2658" s="1">
        <v>64</v>
      </c>
      <c r="U2658" s="1">
        <v>262</v>
      </c>
      <c r="V2658" s="1">
        <v>147</v>
      </c>
      <c r="W2658" s="1">
        <v>53</v>
      </c>
      <c r="AK2658" s="7">
        <f t="shared" si="1475"/>
        <v>4</v>
      </c>
      <c r="AL2658" s="7">
        <f t="shared" si="1476"/>
        <v>0</v>
      </c>
      <c r="AM2658" s="7">
        <f t="shared" si="1477"/>
        <v>0</v>
      </c>
      <c r="AN2658" s="2">
        <f t="shared" si="1478"/>
        <v>9.7966728280961188E-2</v>
      </c>
      <c r="AO2658" s="2">
        <f t="shared" si="1479"/>
        <v>0</v>
      </c>
      <c r="AP2658" s="2">
        <f t="shared" si="1480"/>
        <v>0</v>
      </c>
      <c r="AR2658" t="str">
        <f t="shared" si="1481"/>
        <v>District 3</v>
      </c>
      <c r="AS2658" t="s">
        <v>2058</v>
      </c>
      <c r="AT2658" s="184">
        <v>1</v>
      </c>
      <c r="AV2658" s="97">
        <v>2</v>
      </c>
      <c r="AW2658" s="99">
        <v>703</v>
      </c>
      <c r="AX2658" s="105">
        <f t="shared" si="1482"/>
        <v>2703</v>
      </c>
      <c r="AZ2658" s="7" t="s">
        <v>1283</v>
      </c>
      <c r="BA2658" t="s">
        <v>2991</v>
      </c>
    </row>
    <row r="2659" spans="1:53" hidden="1" outlineLevel="1">
      <c r="A2659" t="s">
        <v>1825</v>
      </c>
      <c r="B2659" t="s">
        <v>2058</v>
      </c>
      <c r="C2659" s="1">
        <f t="shared" si="1467"/>
        <v>618</v>
      </c>
      <c r="D2659" s="7">
        <f>IF(R2659&gt;0,RANK(R2659,(R2659:T2659,U2659:AI2659)),0)</f>
        <v>5</v>
      </c>
      <c r="E2659" s="7">
        <f>IF(S2659&gt;0,RANK(S2659,(R2659:T2659,U2659:AI2659)),0)</f>
        <v>0</v>
      </c>
      <c r="F2659" s="7">
        <f>IF(T2659&gt;0,RANK(T2659,(R2659:T2659,U2659:AI2659)),0)</f>
        <v>3</v>
      </c>
      <c r="G2659" s="7">
        <f>IF(U2659&gt;0,RANK(U2659,(R2659:T2659,U2659:AI2659)),0)</f>
        <v>1</v>
      </c>
      <c r="H2659" s="7">
        <f t="shared" si="1468"/>
        <v>2</v>
      </c>
      <c r="I2659" s="49">
        <f t="shared" si="1469"/>
        <v>125</v>
      </c>
      <c r="J2659" s="177">
        <f t="shared" si="1470"/>
        <v>0.2022653721682848</v>
      </c>
      <c r="K2659" s="2"/>
      <c r="L2659" s="2">
        <f t="shared" si="1471"/>
        <v>4.2071197411003236E-2</v>
      </c>
      <c r="M2659" s="2">
        <f t="shared" si="1472"/>
        <v>0</v>
      </c>
      <c r="N2659" s="2">
        <f t="shared" si="1473"/>
        <v>0.15857605177993528</v>
      </c>
      <c r="O2659" s="2">
        <f t="shared" si="1473"/>
        <v>0.45145631067961167</v>
      </c>
      <c r="P2659" s="2">
        <f t="shared" si="1474"/>
        <v>0.24919093851132687</v>
      </c>
      <c r="Q2659" s="2">
        <f t="shared" si="1465"/>
        <v>9.8705501618122887E-2</v>
      </c>
      <c r="R2659" s="1">
        <v>26</v>
      </c>
      <c r="T2659" s="1">
        <v>98</v>
      </c>
      <c r="U2659" s="1">
        <v>279</v>
      </c>
      <c r="V2659" s="1">
        <v>154</v>
      </c>
      <c r="W2659" s="1">
        <v>61</v>
      </c>
      <c r="AK2659" s="7">
        <f t="shared" si="1475"/>
        <v>4</v>
      </c>
      <c r="AL2659" s="7">
        <f t="shared" si="1476"/>
        <v>0</v>
      </c>
      <c r="AM2659" s="7">
        <f t="shared" si="1477"/>
        <v>0</v>
      </c>
      <c r="AN2659" s="2">
        <f t="shared" si="1478"/>
        <v>9.8705501618122971E-2</v>
      </c>
      <c r="AO2659" s="2">
        <f t="shared" si="1479"/>
        <v>0</v>
      </c>
      <c r="AP2659" s="2">
        <f t="shared" si="1480"/>
        <v>0</v>
      </c>
      <c r="AR2659" t="str">
        <f t="shared" si="1481"/>
        <v>District 4</v>
      </c>
      <c r="AS2659" t="s">
        <v>2058</v>
      </c>
      <c r="AT2659" s="184">
        <v>1</v>
      </c>
      <c r="AV2659" s="97">
        <v>2</v>
      </c>
      <c r="AW2659" s="99">
        <v>704</v>
      </c>
      <c r="AX2659" s="105">
        <f t="shared" si="1482"/>
        <v>2704</v>
      </c>
      <c r="AZ2659" s="7" t="s">
        <v>1283</v>
      </c>
      <c r="BA2659" t="s">
        <v>2991</v>
      </c>
    </row>
    <row r="2660" spans="1:53" hidden="1" outlineLevel="1">
      <c r="A2660" t="s">
        <v>1780</v>
      </c>
      <c r="B2660" t="s">
        <v>2058</v>
      </c>
      <c r="C2660" s="1">
        <f t="shared" si="1467"/>
        <v>459</v>
      </c>
      <c r="D2660" s="7">
        <f>IF(R2660&gt;0,RANK(R2660,(R2660:T2660,U2660:AI2660)),0)</f>
        <v>5</v>
      </c>
      <c r="E2660" s="7">
        <f>IF(S2660&gt;0,RANK(S2660,(R2660:T2660,U2660:AI2660)),0)</f>
        <v>0</v>
      </c>
      <c r="F2660" s="7">
        <f>IF(T2660&gt;0,RANK(T2660,(R2660:T2660,U2660:AI2660)),0)</f>
        <v>3</v>
      </c>
      <c r="G2660" s="7">
        <f>IF(U2660&gt;0,RANK(U2660,(R2660:T2660,U2660:AI2660)),0)</f>
        <v>1</v>
      </c>
      <c r="H2660" s="7">
        <f t="shared" si="1468"/>
        <v>2</v>
      </c>
      <c r="I2660" s="49">
        <f t="shared" si="1469"/>
        <v>63</v>
      </c>
      <c r="J2660" s="177">
        <f t="shared" si="1470"/>
        <v>0.13725490196078433</v>
      </c>
      <c r="K2660" s="2"/>
      <c r="L2660" s="2">
        <f t="shared" si="1471"/>
        <v>5.0108932461873638E-2</v>
      </c>
      <c r="M2660" s="2">
        <f t="shared" si="1472"/>
        <v>0</v>
      </c>
      <c r="N2660" s="2">
        <f t="shared" si="1473"/>
        <v>0.17647058823529413</v>
      </c>
      <c r="O2660" s="2">
        <f t="shared" si="1473"/>
        <v>0.41612200435729846</v>
      </c>
      <c r="P2660" s="2">
        <f t="shared" si="1474"/>
        <v>0.27886710239651419</v>
      </c>
      <c r="Q2660" s="2">
        <f t="shared" si="1465"/>
        <v>7.8431372549019551E-2</v>
      </c>
      <c r="R2660" s="1">
        <v>23</v>
      </c>
      <c r="T2660" s="1">
        <v>81</v>
      </c>
      <c r="U2660" s="1">
        <v>191</v>
      </c>
      <c r="V2660" s="1">
        <v>128</v>
      </c>
      <c r="W2660" s="1">
        <v>36</v>
      </c>
      <c r="AK2660" s="7">
        <f t="shared" si="1475"/>
        <v>4</v>
      </c>
      <c r="AL2660" s="7">
        <f t="shared" si="1476"/>
        <v>0</v>
      </c>
      <c r="AM2660" s="7">
        <f t="shared" si="1477"/>
        <v>0</v>
      </c>
      <c r="AN2660" s="2">
        <f t="shared" si="1478"/>
        <v>7.8431372549019607E-2</v>
      </c>
      <c r="AO2660" s="2">
        <f t="shared" si="1479"/>
        <v>0</v>
      </c>
      <c r="AP2660" s="2">
        <f t="shared" si="1480"/>
        <v>0</v>
      </c>
      <c r="AR2660" t="str">
        <f t="shared" si="1481"/>
        <v>District 5</v>
      </c>
      <c r="AS2660" t="s">
        <v>2058</v>
      </c>
      <c r="AT2660" s="184"/>
      <c r="AV2660" s="97">
        <v>2</v>
      </c>
      <c r="AW2660" s="99">
        <v>705</v>
      </c>
      <c r="AX2660" s="105">
        <f t="shared" si="1482"/>
        <v>2705</v>
      </c>
      <c r="AZ2660" s="7" t="s">
        <v>1283</v>
      </c>
      <c r="BA2660" t="s">
        <v>2991</v>
      </c>
    </row>
    <row r="2661" spans="1:53" hidden="1" outlineLevel="1">
      <c r="A2661" t="s">
        <v>1759</v>
      </c>
      <c r="B2661" t="s">
        <v>2058</v>
      </c>
      <c r="C2661" s="1">
        <f t="shared" si="1467"/>
        <v>356</v>
      </c>
      <c r="D2661" s="7">
        <f>IF(R2661&gt;0,RANK(R2661,(R2661:T2661,U2661:AI2661)),0)</f>
        <v>5</v>
      </c>
      <c r="E2661" s="7">
        <f>IF(S2661&gt;0,RANK(S2661,(R2661:T2661,U2661:AI2661)),0)</f>
        <v>0</v>
      </c>
      <c r="F2661" s="7">
        <f>IF(T2661&gt;0,RANK(T2661,(R2661:T2661,U2661:AI2661)),0)</f>
        <v>4</v>
      </c>
      <c r="G2661" s="7">
        <f>IF(U2661&gt;0,RANK(U2661,(R2661:T2661,U2661:AI2661)),0)</f>
        <v>1</v>
      </c>
      <c r="H2661" s="7">
        <f t="shared" si="1468"/>
        <v>2</v>
      </c>
      <c r="I2661" s="49">
        <f t="shared" si="1469"/>
        <v>27</v>
      </c>
      <c r="J2661" s="177">
        <f t="shared" si="1470"/>
        <v>7.5842696629213488E-2</v>
      </c>
      <c r="K2661" s="2"/>
      <c r="L2661" s="2">
        <f t="shared" si="1471"/>
        <v>1.9662921348314606E-2</v>
      </c>
      <c r="M2661" s="2">
        <f t="shared" si="1472"/>
        <v>0</v>
      </c>
      <c r="N2661" s="2">
        <f t="shared" si="1473"/>
        <v>0.12640449438202248</v>
      </c>
      <c r="O2661" s="2">
        <f t="shared" si="1473"/>
        <v>0.38764044943820225</v>
      </c>
      <c r="P2661" s="2">
        <f t="shared" si="1474"/>
        <v>0.31179775280898875</v>
      </c>
      <c r="Q2661" s="2">
        <f t="shared" si="1465"/>
        <v>0.1544943820224719</v>
      </c>
      <c r="R2661" s="1">
        <v>7</v>
      </c>
      <c r="T2661" s="1">
        <v>45</v>
      </c>
      <c r="U2661" s="1">
        <v>138</v>
      </c>
      <c r="V2661" s="1">
        <v>111</v>
      </c>
      <c r="W2661" s="1">
        <v>55</v>
      </c>
      <c r="AK2661" s="7">
        <f t="shared" si="1475"/>
        <v>3</v>
      </c>
      <c r="AL2661" s="7">
        <f t="shared" si="1476"/>
        <v>0</v>
      </c>
      <c r="AM2661" s="7">
        <f t="shared" si="1477"/>
        <v>0</v>
      </c>
      <c r="AN2661" s="2">
        <f t="shared" si="1478"/>
        <v>0.1544943820224719</v>
      </c>
      <c r="AO2661" s="2">
        <f t="shared" si="1479"/>
        <v>0</v>
      </c>
      <c r="AP2661" s="2">
        <f t="shared" si="1480"/>
        <v>0</v>
      </c>
      <c r="AR2661" t="str">
        <f t="shared" si="1481"/>
        <v>District 6</v>
      </c>
      <c r="AS2661" t="s">
        <v>2058</v>
      </c>
      <c r="AT2661" s="184"/>
      <c r="AV2661" s="97">
        <v>2</v>
      </c>
      <c r="AW2661" s="99">
        <v>706</v>
      </c>
      <c r="AX2661" s="105">
        <f t="shared" si="1482"/>
        <v>2706</v>
      </c>
      <c r="AZ2661" s="7" t="s">
        <v>1283</v>
      </c>
      <c r="BA2661" t="s">
        <v>2991</v>
      </c>
    </row>
    <row r="2662" spans="1:53" hidden="1" outlineLevel="1">
      <c r="A2662" t="s">
        <v>1356</v>
      </c>
      <c r="B2662" t="s">
        <v>2058</v>
      </c>
      <c r="C2662" s="1">
        <f t="shared" si="1467"/>
        <v>788</v>
      </c>
      <c r="D2662" s="7">
        <f>IF(R2662&gt;0,RANK(R2662,(R2662:T2662,U2662:AI2662)),0)</f>
        <v>5</v>
      </c>
      <c r="E2662" s="7">
        <f>IF(S2662&gt;0,RANK(S2662,(R2662:T2662,U2662:AI2662)),0)</f>
        <v>0</v>
      </c>
      <c r="F2662" s="7">
        <f>IF(T2662&gt;0,RANK(T2662,(R2662:T2662,U2662:AI2662)),0)</f>
        <v>4</v>
      </c>
      <c r="G2662" s="7">
        <f>IF(U2662&gt;0,RANK(U2662,(R2662:T2662,U2662:AI2662)),0)</f>
        <v>2</v>
      </c>
      <c r="H2662" s="7">
        <f t="shared" si="1468"/>
        <v>1</v>
      </c>
      <c r="I2662" s="49">
        <f t="shared" si="1469"/>
        <v>13</v>
      </c>
      <c r="J2662" s="177">
        <f t="shared" si="1470"/>
        <v>1.6497461928934011E-2</v>
      </c>
      <c r="K2662" s="2"/>
      <c r="L2662" s="2">
        <f t="shared" si="1471"/>
        <v>1.1421319796954314E-2</v>
      </c>
      <c r="M2662" s="2">
        <f t="shared" si="1472"/>
        <v>0</v>
      </c>
      <c r="N2662" s="2">
        <f t="shared" si="1473"/>
        <v>0.11040609137055837</v>
      </c>
      <c r="O2662" s="2">
        <f t="shared" si="1473"/>
        <v>0.36928934010152287</v>
      </c>
      <c r="P2662" s="2">
        <f t="shared" si="1474"/>
        <v>0.38578680203045684</v>
      </c>
      <c r="Q2662" s="2">
        <f t="shared" si="1465"/>
        <v>0.12309644670050762</v>
      </c>
      <c r="R2662" s="1">
        <v>9</v>
      </c>
      <c r="T2662" s="1">
        <v>87</v>
      </c>
      <c r="U2662" s="1">
        <v>291</v>
      </c>
      <c r="V2662" s="1">
        <v>304</v>
      </c>
      <c r="W2662" s="1">
        <v>97</v>
      </c>
      <c r="AK2662" s="7">
        <f t="shared" si="1475"/>
        <v>3</v>
      </c>
      <c r="AL2662" s="7">
        <f t="shared" si="1476"/>
        <v>0</v>
      </c>
      <c r="AM2662" s="7">
        <f t="shared" si="1477"/>
        <v>0</v>
      </c>
      <c r="AN2662" s="2">
        <f t="shared" si="1478"/>
        <v>0.12309644670050761</v>
      </c>
      <c r="AO2662" s="2">
        <f t="shared" si="1479"/>
        <v>0</v>
      </c>
      <c r="AP2662" s="2">
        <f t="shared" si="1480"/>
        <v>0</v>
      </c>
      <c r="AR2662" t="str">
        <f t="shared" si="1481"/>
        <v>District 7</v>
      </c>
      <c r="AS2662" t="s">
        <v>2058</v>
      </c>
      <c r="AT2662" s="184"/>
      <c r="AV2662" s="97">
        <v>2</v>
      </c>
      <c r="AW2662" s="99">
        <v>707</v>
      </c>
      <c r="AX2662" s="105">
        <f t="shared" si="1482"/>
        <v>2707</v>
      </c>
      <c r="AZ2662" s="7" t="s">
        <v>1283</v>
      </c>
      <c r="BA2662" t="s">
        <v>2991</v>
      </c>
    </row>
    <row r="2663" spans="1:53" hidden="1" outlineLevel="1">
      <c r="A2663" t="s">
        <v>275</v>
      </c>
      <c r="B2663" t="s">
        <v>2058</v>
      </c>
      <c r="C2663" s="1">
        <f t="shared" si="1467"/>
        <v>1058</v>
      </c>
      <c r="D2663" s="7">
        <f>IF(R2663&gt;0,RANK(R2663,(R2663:T2663,U2663:AI2663)),0)</f>
        <v>5</v>
      </c>
      <c r="E2663" s="7">
        <f>IF(S2663&gt;0,RANK(S2663,(R2663:T2663,U2663:AI2663)),0)</f>
        <v>0</v>
      </c>
      <c r="F2663" s="7">
        <f>IF(T2663&gt;0,RANK(T2663,(R2663:T2663,U2663:AI2663)),0)</f>
        <v>4</v>
      </c>
      <c r="G2663" s="7">
        <f>IF(U2663&gt;0,RANK(U2663,(R2663:T2663,U2663:AI2663)),0)</f>
        <v>2</v>
      </c>
      <c r="H2663" s="7">
        <f t="shared" si="1468"/>
        <v>1</v>
      </c>
      <c r="I2663" s="49">
        <f t="shared" si="1469"/>
        <v>59</v>
      </c>
      <c r="J2663" s="177">
        <f t="shared" si="1470"/>
        <v>5.5765595463137994E-2</v>
      </c>
      <c r="K2663" s="2"/>
      <c r="L2663" s="2">
        <f t="shared" si="1471"/>
        <v>1.890359168241966E-2</v>
      </c>
      <c r="M2663" s="2">
        <f t="shared" si="1472"/>
        <v>0</v>
      </c>
      <c r="N2663" s="2">
        <f t="shared" si="1473"/>
        <v>7.4669187145557661E-2</v>
      </c>
      <c r="O2663" s="2">
        <f t="shared" si="1473"/>
        <v>0.3827977315689981</v>
      </c>
      <c r="P2663" s="2">
        <f t="shared" si="1474"/>
        <v>0.43856332703213613</v>
      </c>
      <c r="Q2663" s="2">
        <f t="shared" si="1465"/>
        <v>8.5066162570888448E-2</v>
      </c>
      <c r="R2663" s="1">
        <v>20</v>
      </c>
      <c r="T2663" s="1">
        <v>79</v>
      </c>
      <c r="U2663" s="1">
        <v>405</v>
      </c>
      <c r="V2663" s="1">
        <v>464</v>
      </c>
      <c r="W2663" s="1">
        <v>90</v>
      </c>
      <c r="AK2663" s="7">
        <f t="shared" si="1475"/>
        <v>3</v>
      </c>
      <c r="AL2663" s="7">
        <f t="shared" si="1476"/>
        <v>0</v>
      </c>
      <c r="AM2663" s="7">
        <f t="shared" si="1477"/>
        <v>0</v>
      </c>
      <c r="AN2663" s="2">
        <f t="shared" si="1478"/>
        <v>8.5066162570888462E-2</v>
      </c>
      <c r="AO2663" s="2">
        <f t="shared" si="1479"/>
        <v>0</v>
      </c>
      <c r="AP2663" s="2">
        <f t="shared" si="1480"/>
        <v>0</v>
      </c>
      <c r="AR2663" t="str">
        <f t="shared" si="1481"/>
        <v>District 8</v>
      </c>
      <c r="AS2663" t="s">
        <v>2058</v>
      </c>
      <c r="AT2663" s="184"/>
      <c r="AV2663" s="97">
        <v>2</v>
      </c>
      <c r="AW2663" s="99">
        <v>708</v>
      </c>
      <c r="AX2663" s="105">
        <f t="shared" si="1482"/>
        <v>2708</v>
      </c>
      <c r="AZ2663" s="7" t="s">
        <v>1283</v>
      </c>
      <c r="BA2663" t="s">
        <v>2991</v>
      </c>
    </row>
    <row r="2664" spans="1:53" hidden="1" outlineLevel="1">
      <c r="A2664" t="s">
        <v>3001</v>
      </c>
      <c r="B2664" t="s">
        <v>2058</v>
      </c>
      <c r="C2664" s="1">
        <f t="shared" si="1467"/>
        <v>1059</v>
      </c>
      <c r="D2664" s="7">
        <f>IF(R2664&gt;0,RANK(R2664,(R2664:T2664,U2664:AI2664)),0)</f>
        <v>5</v>
      </c>
      <c r="E2664" s="7">
        <f>IF(S2664&gt;0,RANK(S2664,(R2664:T2664,U2664:AI2664)),0)</f>
        <v>0</v>
      </c>
      <c r="F2664" s="7">
        <f>IF(T2664&gt;0,RANK(T2664,(R2664:T2664,U2664:AI2664)),0)</f>
        <v>4</v>
      </c>
      <c r="G2664" s="7">
        <f>IF(U2664&gt;0,RANK(U2664,(R2664:T2664,U2664:AI2664)),0)</f>
        <v>1</v>
      </c>
      <c r="H2664" s="7">
        <f t="shared" si="1468"/>
        <v>2</v>
      </c>
      <c r="I2664" s="49">
        <f t="shared" si="1469"/>
        <v>99</v>
      </c>
      <c r="J2664" s="177">
        <f t="shared" si="1470"/>
        <v>9.3484419263456089E-2</v>
      </c>
      <c r="K2664" s="2"/>
      <c r="L2664" s="2">
        <f t="shared" si="1471"/>
        <v>1.794145420207743E-2</v>
      </c>
      <c r="M2664" s="2">
        <f t="shared" si="1472"/>
        <v>0</v>
      </c>
      <c r="N2664" s="2">
        <f t="shared" si="1473"/>
        <v>0.12181303116147309</v>
      </c>
      <c r="O2664" s="2">
        <f t="shared" si="1473"/>
        <v>0.39565627950897075</v>
      </c>
      <c r="P2664" s="2">
        <f t="shared" si="1474"/>
        <v>0.30217186024551462</v>
      </c>
      <c r="Q2664" s="2">
        <f t="shared" si="1465"/>
        <v>0.16241737488196412</v>
      </c>
      <c r="R2664" s="1">
        <v>19</v>
      </c>
      <c r="T2664" s="1">
        <v>129</v>
      </c>
      <c r="U2664" s="1">
        <v>419</v>
      </c>
      <c r="V2664" s="1">
        <v>320</v>
      </c>
      <c r="W2664" s="1">
        <v>172</v>
      </c>
      <c r="AK2664" s="7">
        <f t="shared" si="1475"/>
        <v>3</v>
      </c>
      <c r="AL2664" s="7">
        <f t="shared" si="1476"/>
        <v>0</v>
      </c>
      <c r="AM2664" s="7">
        <f t="shared" si="1477"/>
        <v>0</v>
      </c>
      <c r="AN2664" s="2">
        <f t="shared" si="1478"/>
        <v>0.16241737488196412</v>
      </c>
      <c r="AO2664" s="2">
        <f t="shared" si="1479"/>
        <v>0</v>
      </c>
      <c r="AP2664" s="2">
        <f t="shared" si="1480"/>
        <v>0</v>
      </c>
      <c r="AR2664" t="str">
        <f t="shared" si="1481"/>
        <v>District 9</v>
      </c>
      <c r="AS2664" t="s">
        <v>2058</v>
      </c>
      <c r="AT2664" s="184"/>
      <c r="AV2664" s="97">
        <v>2</v>
      </c>
      <c r="AW2664" s="99">
        <v>709</v>
      </c>
      <c r="AX2664" s="105">
        <f t="shared" si="1482"/>
        <v>2709</v>
      </c>
      <c r="AZ2664" s="7" t="s">
        <v>1283</v>
      </c>
      <c r="BA2664" t="s">
        <v>2991</v>
      </c>
    </row>
    <row r="2665" spans="1:53" hidden="1" outlineLevel="1">
      <c r="A2665" t="s">
        <v>50</v>
      </c>
      <c r="B2665" t="s">
        <v>2058</v>
      </c>
      <c r="C2665" s="1">
        <f t="shared" si="1467"/>
        <v>822</v>
      </c>
      <c r="D2665" s="7">
        <f>IF(R2665&gt;0,RANK(R2665,(R2665:T2665,U2665:AI2665)),0)</f>
        <v>5</v>
      </c>
      <c r="E2665" s="7">
        <f>IF(S2665&gt;0,RANK(S2665,(R2665:T2665,U2665:AI2665)),0)</f>
        <v>0</v>
      </c>
      <c r="F2665" s="7">
        <f>IF(T2665&gt;0,RANK(T2665,(R2665:T2665,U2665:AI2665)),0)</f>
        <v>3</v>
      </c>
      <c r="G2665" s="7">
        <f>IF(U2665&gt;0,RANK(U2665,(R2665:T2665,U2665:AI2665)),0)</f>
        <v>2</v>
      </c>
      <c r="H2665" s="7">
        <f t="shared" si="1468"/>
        <v>1</v>
      </c>
      <c r="I2665" s="49">
        <f t="shared" si="1469"/>
        <v>75</v>
      </c>
      <c r="J2665" s="177">
        <f t="shared" si="1470"/>
        <v>9.1240875912408759E-2</v>
      </c>
      <c r="K2665" s="2"/>
      <c r="L2665" s="2">
        <f t="shared" si="1471"/>
        <v>2.1897810218978103E-2</v>
      </c>
      <c r="M2665" s="2">
        <f t="shared" si="1472"/>
        <v>0</v>
      </c>
      <c r="N2665" s="2">
        <f t="shared" si="1473"/>
        <v>0.10097323600973236</v>
      </c>
      <c r="O2665" s="2">
        <f t="shared" si="1473"/>
        <v>0.34428223844282241</v>
      </c>
      <c r="P2665" s="2">
        <f t="shared" si="1474"/>
        <v>0.43552311435523117</v>
      </c>
      <c r="Q2665" s="2">
        <f t="shared" si="1465"/>
        <v>9.7323600973235891E-2</v>
      </c>
      <c r="R2665" s="1">
        <v>18</v>
      </c>
      <c r="T2665" s="1">
        <v>83</v>
      </c>
      <c r="U2665" s="1">
        <v>283</v>
      </c>
      <c r="V2665" s="1">
        <v>358</v>
      </c>
      <c r="W2665" s="1">
        <v>80</v>
      </c>
      <c r="AK2665" s="7">
        <f t="shared" si="1475"/>
        <v>4</v>
      </c>
      <c r="AL2665" s="7">
        <f t="shared" si="1476"/>
        <v>0</v>
      </c>
      <c r="AM2665" s="7">
        <f t="shared" si="1477"/>
        <v>0</v>
      </c>
      <c r="AN2665" s="2">
        <f t="shared" si="1478"/>
        <v>9.7323600973236016E-2</v>
      </c>
      <c r="AO2665" s="2">
        <f t="shared" si="1479"/>
        <v>0</v>
      </c>
      <c r="AP2665" s="2">
        <f t="shared" si="1480"/>
        <v>0</v>
      </c>
      <c r="AR2665" t="str">
        <f t="shared" si="1481"/>
        <v>District 10</v>
      </c>
      <c r="AS2665" t="s">
        <v>2058</v>
      </c>
      <c r="AT2665" s="184"/>
      <c r="AV2665" s="97">
        <v>2</v>
      </c>
      <c r="AW2665" s="99">
        <v>710</v>
      </c>
      <c r="AX2665" s="105">
        <f t="shared" si="1482"/>
        <v>2710</v>
      </c>
      <c r="AZ2665" s="7" t="s">
        <v>1283</v>
      </c>
      <c r="BA2665" t="s">
        <v>2991</v>
      </c>
    </row>
    <row r="2666" spans="1:53" hidden="1" outlineLevel="1">
      <c r="A2666" t="s">
        <v>1892</v>
      </c>
      <c r="B2666" t="s">
        <v>2058</v>
      </c>
      <c r="C2666" s="1">
        <f t="shared" si="1467"/>
        <v>1064</v>
      </c>
      <c r="D2666" s="7">
        <f>IF(R2666&gt;0,RANK(R2666,(R2666:T2666,U2666:AI2666)),0)</f>
        <v>5</v>
      </c>
      <c r="E2666" s="7">
        <f>IF(S2666&gt;0,RANK(S2666,(R2666:T2666,U2666:AI2666)),0)</f>
        <v>0</v>
      </c>
      <c r="F2666" s="7">
        <f>IF(T2666&gt;0,RANK(T2666,(R2666:T2666,U2666:AI2666)),0)</f>
        <v>4</v>
      </c>
      <c r="G2666" s="7">
        <f>IF(U2666&gt;0,RANK(U2666,(R2666:T2666,U2666:AI2666)),0)</f>
        <v>1</v>
      </c>
      <c r="H2666" s="7">
        <f t="shared" si="1468"/>
        <v>2</v>
      </c>
      <c r="I2666" s="49">
        <f t="shared" si="1469"/>
        <v>132</v>
      </c>
      <c r="J2666" s="177">
        <f t="shared" si="1470"/>
        <v>0.12406015037593984</v>
      </c>
      <c r="K2666" s="2"/>
      <c r="L2666" s="2">
        <f t="shared" si="1471"/>
        <v>3.4774436090225562E-2</v>
      </c>
      <c r="M2666" s="2">
        <f t="shared" si="1472"/>
        <v>0</v>
      </c>
      <c r="N2666" s="2">
        <f t="shared" si="1473"/>
        <v>0.11090225563909774</v>
      </c>
      <c r="O2666" s="2">
        <f t="shared" si="1473"/>
        <v>0.42763157894736842</v>
      </c>
      <c r="P2666" s="2">
        <f t="shared" si="1474"/>
        <v>0.30357142857142855</v>
      </c>
      <c r="Q2666" s="2">
        <f t="shared" si="1465"/>
        <v>0.12312030075187974</v>
      </c>
      <c r="R2666" s="1">
        <v>37</v>
      </c>
      <c r="T2666" s="1">
        <v>118</v>
      </c>
      <c r="U2666" s="1">
        <v>455</v>
      </c>
      <c r="V2666" s="1">
        <v>323</v>
      </c>
      <c r="W2666" s="1">
        <v>131</v>
      </c>
      <c r="AK2666" s="7">
        <f t="shared" si="1475"/>
        <v>3</v>
      </c>
      <c r="AL2666" s="7">
        <f t="shared" si="1476"/>
        <v>0</v>
      </c>
      <c r="AM2666" s="7">
        <f t="shared" si="1477"/>
        <v>0</v>
      </c>
      <c r="AN2666" s="2">
        <f t="shared" si="1478"/>
        <v>0.1231203007518797</v>
      </c>
      <c r="AO2666" s="2">
        <f t="shared" si="1479"/>
        <v>0</v>
      </c>
      <c r="AP2666" s="2">
        <f t="shared" si="1480"/>
        <v>0</v>
      </c>
      <c r="AR2666" t="str">
        <f t="shared" si="1481"/>
        <v>District 11</v>
      </c>
      <c r="AS2666" t="s">
        <v>2058</v>
      </c>
      <c r="AT2666" s="184"/>
      <c r="AV2666" s="97">
        <v>2</v>
      </c>
      <c r="AW2666" s="99">
        <v>711</v>
      </c>
      <c r="AX2666" s="105">
        <f t="shared" si="1482"/>
        <v>2711</v>
      </c>
      <c r="AZ2666" s="7" t="s">
        <v>1283</v>
      </c>
      <c r="BA2666" t="s">
        <v>2991</v>
      </c>
    </row>
    <row r="2667" spans="1:53" hidden="1" outlineLevel="1">
      <c r="A2667" t="s">
        <v>466</v>
      </c>
      <c r="B2667" t="s">
        <v>2058</v>
      </c>
      <c r="C2667" s="1">
        <f t="shared" si="1467"/>
        <v>1055</v>
      </c>
      <c r="D2667" s="7">
        <f>IF(R2667&gt;0,RANK(R2667,(R2667:T2667,U2667:AI2667)),0)</f>
        <v>5</v>
      </c>
      <c r="E2667" s="7">
        <f>IF(S2667&gt;0,RANK(S2667,(R2667:T2667,U2667:AI2667)),0)</f>
        <v>0</v>
      </c>
      <c r="F2667" s="7">
        <f>IF(T2667&gt;0,RANK(T2667,(R2667:T2667,U2667:AI2667)),0)</f>
        <v>4</v>
      </c>
      <c r="G2667" s="7">
        <f>IF(U2667&gt;0,RANK(U2667,(R2667:T2667,U2667:AI2667)),0)</f>
        <v>1</v>
      </c>
      <c r="H2667" s="7">
        <f t="shared" si="1468"/>
        <v>2</v>
      </c>
      <c r="I2667" s="49">
        <f t="shared" si="1469"/>
        <v>95</v>
      </c>
      <c r="J2667" s="177">
        <f t="shared" si="1470"/>
        <v>9.004739336492891E-2</v>
      </c>
      <c r="K2667" s="2"/>
      <c r="L2667" s="2">
        <f t="shared" si="1471"/>
        <v>4.1706161137440759E-2</v>
      </c>
      <c r="M2667" s="2">
        <f t="shared" si="1472"/>
        <v>0</v>
      </c>
      <c r="N2667" s="2">
        <f t="shared" si="1473"/>
        <v>0.13459715639810427</v>
      </c>
      <c r="O2667" s="2">
        <f t="shared" si="1473"/>
        <v>0.38862559241706163</v>
      </c>
      <c r="P2667" s="2">
        <f t="shared" si="1474"/>
        <v>0.29857819905213268</v>
      </c>
      <c r="Q2667" s="2">
        <f t="shared" si="1465"/>
        <v>0.13649289099526063</v>
      </c>
      <c r="R2667" s="1">
        <v>44</v>
      </c>
      <c r="T2667" s="1">
        <v>142</v>
      </c>
      <c r="U2667" s="1">
        <v>410</v>
      </c>
      <c r="V2667" s="1">
        <v>315</v>
      </c>
      <c r="W2667" s="1">
        <v>144</v>
      </c>
      <c r="AK2667" s="7">
        <f t="shared" si="1475"/>
        <v>3</v>
      </c>
      <c r="AL2667" s="7">
        <f t="shared" si="1476"/>
        <v>0</v>
      </c>
      <c r="AM2667" s="7">
        <f t="shared" si="1477"/>
        <v>0</v>
      </c>
      <c r="AN2667" s="2">
        <f t="shared" si="1478"/>
        <v>0.13649289099526066</v>
      </c>
      <c r="AO2667" s="2">
        <f t="shared" si="1479"/>
        <v>0</v>
      </c>
      <c r="AP2667" s="2">
        <f t="shared" si="1480"/>
        <v>0</v>
      </c>
      <c r="AR2667" t="str">
        <f t="shared" si="1481"/>
        <v>District 12</v>
      </c>
      <c r="AS2667" t="s">
        <v>2058</v>
      </c>
      <c r="AT2667" s="184"/>
      <c r="AV2667" s="97">
        <v>2</v>
      </c>
      <c r="AW2667" s="99">
        <v>712</v>
      </c>
      <c r="AX2667" s="105">
        <f t="shared" si="1482"/>
        <v>2712</v>
      </c>
      <c r="AZ2667" s="7" t="s">
        <v>1283</v>
      </c>
      <c r="BA2667" t="s">
        <v>2991</v>
      </c>
    </row>
    <row r="2668" spans="1:53" hidden="1" outlineLevel="1">
      <c r="A2668" t="s">
        <v>578</v>
      </c>
      <c r="B2668" t="s">
        <v>2058</v>
      </c>
      <c r="C2668" s="1">
        <f t="shared" si="1467"/>
        <v>539</v>
      </c>
      <c r="D2668" s="7">
        <f>IF(R2668&gt;0,RANK(R2668,(R2668:T2668,U2668:AI2668)),0)</f>
        <v>5</v>
      </c>
      <c r="E2668" s="7">
        <f>IF(S2668&gt;0,RANK(S2668,(R2668:T2668,U2668:AI2668)),0)</f>
        <v>0</v>
      </c>
      <c r="F2668" s="7">
        <f>IF(T2668&gt;0,RANK(T2668,(R2668:T2668,U2668:AI2668)),0)</f>
        <v>3</v>
      </c>
      <c r="G2668" s="7">
        <f>IF(U2668&gt;0,RANK(U2668,(R2668:T2668,U2668:AI2668)),0)</f>
        <v>1</v>
      </c>
      <c r="H2668" s="7">
        <f t="shared" si="1468"/>
        <v>2</v>
      </c>
      <c r="I2668" s="49">
        <f t="shared" si="1469"/>
        <v>62</v>
      </c>
      <c r="J2668" s="177">
        <f t="shared" si="1470"/>
        <v>0.11502782931354361</v>
      </c>
      <c r="K2668" s="2"/>
      <c r="L2668" s="2">
        <f t="shared" si="1471"/>
        <v>1.8552875695732839E-2</v>
      </c>
      <c r="M2668" s="2">
        <f t="shared" si="1472"/>
        <v>0</v>
      </c>
      <c r="N2668" s="2">
        <f t="shared" si="1473"/>
        <v>0.17068645640074212</v>
      </c>
      <c r="O2668" s="2">
        <f t="shared" si="1473"/>
        <v>0.4007421150278293</v>
      </c>
      <c r="P2668" s="2">
        <f t="shared" si="1474"/>
        <v>0.2857142857142857</v>
      </c>
      <c r="Q2668" s="2">
        <f t="shared" si="1465"/>
        <v>0.12430426716141008</v>
      </c>
      <c r="R2668" s="1">
        <v>10</v>
      </c>
      <c r="T2668" s="1">
        <v>92</v>
      </c>
      <c r="U2668" s="1">
        <v>216</v>
      </c>
      <c r="V2668" s="1">
        <v>154</v>
      </c>
      <c r="W2668" s="1">
        <v>67</v>
      </c>
      <c r="AK2668" s="7">
        <f t="shared" si="1475"/>
        <v>4</v>
      </c>
      <c r="AL2668" s="7">
        <f t="shared" si="1476"/>
        <v>0</v>
      </c>
      <c r="AM2668" s="7">
        <f t="shared" si="1477"/>
        <v>0</v>
      </c>
      <c r="AN2668" s="2">
        <f t="shared" si="1478"/>
        <v>0.12430426716141002</v>
      </c>
      <c r="AO2668" s="2">
        <f t="shared" si="1479"/>
        <v>0</v>
      </c>
      <c r="AP2668" s="2">
        <f t="shared" si="1480"/>
        <v>0</v>
      </c>
      <c r="AR2668" t="str">
        <f t="shared" si="1481"/>
        <v>District 13</v>
      </c>
      <c r="AS2668" t="s">
        <v>2058</v>
      </c>
      <c r="AT2668" s="184"/>
      <c r="AV2668" s="97">
        <v>2</v>
      </c>
      <c r="AW2668" s="99">
        <v>713</v>
      </c>
      <c r="AX2668" s="105">
        <f t="shared" si="1482"/>
        <v>2713</v>
      </c>
      <c r="AZ2668" s="7" t="s">
        <v>1283</v>
      </c>
      <c r="BA2668" t="s">
        <v>2991</v>
      </c>
    </row>
    <row r="2669" spans="1:53" hidden="1" outlineLevel="1">
      <c r="A2669" t="s">
        <v>27</v>
      </c>
      <c r="B2669" t="s">
        <v>2058</v>
      </c>
      <c r="C2669" s="1">
        <f t="shared" si="1467"/>
        <v>1114</v>
      </c>
      <c r="D2669" s="7">
        <f>IF(R2669&gt;0,RANK(R2669,(R2669:T2669,U2669:AI2669)),0)</f>
        <v>5</v>
      </c>
      <c r="E2669" s="7">
        <f>IF(S2669&gt;0,RANK(S2669,(R2669:T2669,U2669:AI2669)),0)</f>
        <v>0</v>
      </c>
      <c r="F2669" s="7">
        <f>IF(T2669&gt;0,RANK(T2669,(R2669:T2669,U2669:AI2669)),0)</f>
        <v>3</v>
      </c>
      <c r="G2669" s="7">
        <f>IF(U2669&gt;0,RANK(U2669,(R2669:T2669,U2669:AI2669)),0)</f>
        <v>1</v>
      </c>
      <c r="H2669" s="7">
        <f t="shared" si="1468"/>
        <v>2</v>
      </c>
      <c r="I2669" s="49">
        <f t="shared" si="1469"/>
        <v>70</v>
      </c>
      <c r="J2669" s="177">
        <f t="shared" si="1470"/>
        <v>6.283662477558348E-2</v>
      </c>
      <c r="K2669" s="2"/>
      <c r="L2669" s="2">
        <f t="shared" si="1471"/>
        <v>3.6804308797127469E-2</v>
      </c>
      <c r="M2669" s="2">
        <f t="shared" si="1472"/>
        <v>0</v>
      </c>
      <c r="N2669" s="2">
        <f t="shared" si="1473"/>
        <v>0.19299820466786355</v>
      </c>
      <c r="O2669" s="2">
        <f t="shared" si="1473"/>
        <v>0.35637342908438063</v>
      </c>
      <c r="P2669" s="2">
        <f t="shared" si="1474"/>
        <v>0.29353680430879714</v>
      </c>
      <c r="Q2669" s="2">
        <f t="shared" si="1465"/>
        <v>0.1202872531418312</v>
      </c>
      <c r="R2669" s="1">
        <v>41</v>
      </c>
      <c r="T2669" s="1">
        <v>215</v>
      </c>
      <c r="U2669" s="1">
        <v>397</v>
      </c>
      <c r="V2669" s="1">
        <v>327</v>
      </c>
      <c r="W2669" s="1">
        <v>134</v>
      </c>
      <c r="AK2669" s="7">
        <f t="shared" si="1475"/>
        <v>4</v>
      </c>
      <c r="AL2669" s="7">
        <f t="shared" si="1476"/>
        <v>0</v>
      </c>
      <c r="AM2669" s="7">
        <f t="shared" si="1477"/>
        <v>0</v>
      </c>
      <c r="AN2669" s="2">
        <f t="shared" si="1478"/>
        <v>0.12028725314183124</v>
      </c>
      <c r="AO2669" s="2">
        <f t="shared" si="1479"/>
        <v>0</v>
      </c>
      <c r="AP2669" s="2">
        <f t="shared" si="1480"/>
        <v>0</v>
      </c>
      <c r="AR2669" t="str">
        <f t="shared" si="1481"/>
        <v>District 14</v>
      </c>
      <c r="AS2669" t="s">
        <v>2058</v>
      </c>
      <c r="AT2669" s="184"/>
      <c r="AV2669" s="97">
        <v>2</v>
      </c>
      <c r="AW2669" s="99">
        <v>714</v>
      </c>
      <c r="AX2669" s="105">
        <f t="shared" si="1482"/>
        <v>2714</v>
      </c>
      <c r="AZ2669" s="7" t="s">
        <v>1283</v>
      </c>
      <c r="BA2669" t="s">
        <v>2991</v>
      </c>
    </row>
    <row r="2670" spans="1:53" hidden="1" outlineLevel="1">
      <c r="A2670" t="s">
        <v>1054</v>
      </c>
      <c r="B2670" t="s">
        <v>2058</v>
      </c>
      <c r="C2670" s="1">
        <f t="shared" si="1467"/>
        <v>251</v>
      </c>
      <c r="D2670" s="7">
        <f>IF(R2670&gt;0,RANK(R2670,(R2670:T2670,U2670:AI2670)),0)</f>
        <v>5</v>
      </c>
      <c r="E2670" s="7">
        <f>IF(S2670&gt;0,RANK(S2670,(R2670:T2670,U2670:AI2670)),0)</f>
        <v>0</v>
      </c>
      <c r="F2670" s="7">
        <f>IF(T2670&gt;0,RANK(T2670,(R2670:T2670,U2670:AI2670)),0)</f>
        <v>3</v>
      </c>
      <c r="G2670" s="7">
        <f>IF(U2670&gt;0,RANK(U2670,(R2670:T2670,U2670:AI2670)),0)</f>
        <v>1</v>
      </c>
      <c r="H2670" s="7">
        <f t="shared" si="1468"/>
        <v>2</v>
      </c>
      <c r="I2670" s="49">
        <f t="shared" si="1469"/>
        <v>37</v>
      </c>
      <c r="J2670" s="177">
        <f t="shared" si="1470"/>
        <v>0.14741035856573706</v>
      </c>
      <c r="K2670" s="2"/>
      <c r="L2670" s="2">
        <f t="shared" si="1471"/>
        <v>2.7888446215139442E-2</v>
      </c>
      <c r="M2670" s="2">
        <f t="shared" si="1472"/>
        <v>0</v>
      </c>
      <c r="N2670" s="2">
        <f t="shared" si="1473"/>
        <v>0.13545816733067728</v>
      </c>
      <c r="O2670" s="2">
        <f t="shared" si="1473"/>
        <v>0.4302788844621514</v>
      </c>
      <c r="P2670" s="2">
        <f t="shared" si="1474"/>
        <v>0.28286852589641437</v>
      </c>
      <c r="Q2670" s="2">
        <f t="shared" si="1465"/>
        <v>0.12350597609561753</v>
      </c>
      <c r="R2670" s="1">
        <v>7</v>
      </c>
      <c r="T2670" s="1">
        <v>34</v>
      </c>
      <c r="U2670" s="1">
        <v>108</v>
      </c>
      <c r="V2670" s="1">
        <v>71</v>
      </c>
      <c r="W2670" s="1">
        <v>31</v>
      </c>
      <c r="AK2670" s="7">
        <f t="shared" si="1475"/>
        <v>4</v>
      </c>
      <c r="AL2670" s="7">
        <f t="shared" si="1476"/>
        <v>0</v>
      </c>
      <c r="AM2670" s="7">
        <f t="shared" si="1477"/>
        <v>0</v>
      </c>
      <c r="AN2670" s="2">
        <f t="shared" si="1478"/>
        <v>0.12350597609561753</v>
      </c>
      <c r="AO2670" s="2">
        <f t="shared" si="1479"/>
        <v>0</v>
      </c>
      <c r="AP2670" s="2">
        <f t="shared" si="1480"/>
        <v>0</v>
      </c>
      <c r="AR2670" t="str">
        <f t="shared" si="1481"/>
        <v>District 15</v>
      </c>
      <c r="AS2670" t="s">
        <v>2058</v>
      </c>
      <c r="AT2670" s="184"/>
      <c r="AV2670" s="97">
        <v>2</v>
      </c>
      <c r="AW2670" s="99">
        <v>715</v>
      </c>
      <c r="AX2670" s="105">
        <f t="shared" si="1482"/>
        <v>2715</v>
      </c>
      <c r="AZ2670" s="7" t="s">
        <v>1283</v>
      </c>
      <c r="BA2670" t="s">
        <v>2991</v>
      </c>
    </row>
    <row r="2671" spans="1:53" hidden="1" outlineLevel="1">
      <c r="A2671" t="s">
        <v>3118</v>
      </c>
      <c r="B2671" t="s">
        <v>2058</v>
      </c>
      <c r="C2671" s="1">
        <f t="shared" si="1467"/>
        <v>426</v>
      </c>
      <c r="D2671" s="7">
        <f>IF(R2671&gt;0,RANK(R2671,(R2671:T2671,U2671:AI2671)),0)</f>
        <v>5</v>
      </c>
      <c r="E2671" s="7">
        <f>IF(S2671&gt;0,RANK(S2671,(R2671:T2671,U2671:AI2671)),0)</f>
        <v>0</v>
      </c>
      <c r="F2671" s="7">
        <f>IF(T2671&gt;0,RANK(T2671,(R2671:T2671,U2671:AI2671)),0)</f>
        <v>3</v>
      </c>
      <c r="G2671" s="7">
        <f>IF(U2671&gt;0,RANK(U2671,(R2671:T2671,U2671:AI2671)),0)</f>
        <v>1</v>
      </c>
      <c r="H2671" s="7">
        <f t="shared" si="1468"/>
        <v>2</v>
      </c>
      <c r="I2671" s="49">
        <f t="shared" si="1469"/>
        <v>16</v>
      </c>
      <c r="J2671" s="177">
        <f t="shared" si="1470"/>
        <v>3.7558685446009391E-2</v>
      </c>
      <c r="K2671" s="2"/>
      <c r="L2671" s="2">
        <f t="shared" si="1471"/>
        <v>5.1643192488262914E-2</v>
      </c>
      <c r="M2671" s="2">
        <f t="shared" si="1472"/>
        <v>0</v>
      </c>
      <c r="N2671" s="2">
        <f t="shared" si="1473"/>
        <v>0.15492957746478872</v>
      </c>
      <c r="O2671" s="2">
        <f t="shared" si="1473"/>
        <v>0.36384976525821594</v>
      </c>
      <c r="P2671" s="2">
        <f t="shared" si="1474"/>
        <v>0.32629107981220656</v>
      </c>
      <c r="Q2671" s="2">
        <f t="shared" si="1465"/>
        <v>0.10328638497652587</v>
      </c>
      <c r="R2671" s="1">
        <v>22</v>
      </c>
      <c r="T2671" s="1">
        <v>66</v>
      </c>
      <c r="U2671" s="1">
        <v>155</v>
      </c>
      <c r="V2671" s="1">
        <v>139</v>
      </c>
      <c r="W2671" s="1">
        <v>44</v>
      </c>
      <c r="AK2671" s="7">
        <f t="shared" si="1475"/>
        <v>4</v>
      </c>
      <c r="AL2671" s="7">
        <f t="shared" si="1476"/>
        <v>0</v>
      </c>
      <c r="AM2671" s="7">
        <f t="shared" si="1477"/>
        <v>0</v>
      </c>
      <c r="AN2671" s="2">
        <f t="shared" si="1478"/>
        <v>0.10328638497652583</v>
      </c>
      <c r="AO2671" s="2">
        <f t="shared" si="1479"/>
        <v>0</v>
      </c>
      <c r="AP2671" s="2">
        <f t="shared" si="1480"/>
        <v>0</v>
      </c>
      <c r="AR2671" t="str">
        <f t="shared" si="1481"/>
        <v>District 16</v>
      </c>
      <c r="AS2671" t="s">
        <v>2058</v>
      </c>
      <c r="AT2671" s="184"/>
      <c r="AV2671" s="97">
        <v>2</v>
      </c>
      <c r="AW2671" s="99">
        <v>716</v>
      </c>
      <c r="AX2671" s="105">
        <f t="shared" si="1482"/>
        <v>2716</v>
      </c>
      <c r="AZ2671" s="7" t="s">
        <v>1283</v>
      </c>
      <c r="BA2671" t="s">
        <v>2991</v>
      </c>
    </row>
    <row r="2672" spans="1:53" hidden="1" outlineLevel="1">
      <c r="A2672" t="s">
        <v>1495</v>
      </c>
      <c r="B2672" t="s">
        <v>2058</v>
      </c>
      <c r="C2672" s="1">
        <f t="shared" si="1467"/>
        <v>308</v>
      </c>
      <c r="D2672" s="7">
        <f>IF(R2672&gt;0,RANK(R2672,(R2672:T2672,U2672:AI2672)),0)</f>
        <v>4</v>
      </c>
      <c r="E2672" s="7">
        <f>IF(S2672&gt;0,RANK(S2672,(R2672:T2672,U2672:AI2672)),0)</f>
        <v>0</v>
      </c>
      <c r="F2672" s="7">
        <f>IF(T2672&gt;0,RANK(T2672,(R2672:T2672,U2672:AI2672)),0)</f>
        <v>3</v>
      </c>
      <c r="G2672" s="7">
        <f>IF(U2672&gt;0,RANK(U2672,(R2672:T2672,U2672:AI2672)),0)</f>
        <v>2</v>
      </c>
      <c r="H2672" s="7">
        <f t="shared" si="1468"/>
        <v>1</v>
      </c>
      <c r="I2672" s="49">
        <f t="shared" si="1469"/>
        <v>10</v>
      </c>
      <c r="J2672" s="177">
        <f t="shared" si="1470"/>
        <v>3.2467532467532464E-2</v>
      </c>
      <c r="K2672" s="2"/>
      <c r="L2672" s="2">
        <f t="shared" si="1471"/>
        <v>8.1168831168831168E-2</v>
      </c>
      <c r="M2672" s="2">
        <f t="shared" si="1472"/>
        <v>0</v>
      </c>
      <c r="N2672" s="2">
        <f t="shared" si="1473"/>
        <v>0.19480519480519481</v>
      </c>
      <c r="O2672" s="2">
        <f t="shared" si="1473"/>
        <v>0.33116883116883117</v>
      </c>
      <c r="P2672" s="2">
        <f t="shared" si="1474"/>
        <v>0.36363636363636365</v>
      </c>
      <c r="Q2672" s="2">
        <f t="shared" si="1465"/>
        <v>2.9220779220779203E-2</v>
      </c>
      <c r="R2672" s="1">
        <v>25</v>
      </c>
      <c r="T2672" s="1">
        <v>60</v>
      </c>
      <c r="U2672" s="1">
        <v>102</v>
      </c>
      <c r="V2672" s="1">
        <v>112</v>
      </c>
      <c r="W2672" s="1">
        <v>9</v>
      </c>
      <c r="AK2672" s="7">
        <f t="shared" si="1475"/>
        <v>5</v>
      </c>
      <c r="AL2672" s="7">
        <f t="shared" si="1476"/>
        <v>0</v>
      </c>
      <c r="AM2672" s="7">
        <f t="shared" si="1477"/>
        <v>0</v>
      </c>
      <c r="AN2672" s="2">
        <f t="shared" si="1478"/>
        <v>2.922077922077922E-2</v>
      </c>
      <c r="AO2672" s="2">
        <f t="shared" si="1479"/>
        <v>0</v>
      </c>
      <c r="AP2672" s="2">
        <f t="shared" si="1480"/>
        <v>0</v>
      </c>
      <c r="AR2672" t="str">
        <f t="shared" si="1481"/>
        <v>District 17</v>
      </c>
      <c r="AS2672" t="s">
        <v>2058</v>
      </c>
      <c r="AT2672" s="184"/>
      <c r="AV2672" s="97">
        <v>2</v>
      </c>
      <c r="AW2672" s="99">
        <v>717</v>
      </c>
      <c r="AX2672" s="105">
        <f t="shared" si="1482"/>
        <v>2717</v>
      </c>
      <c r="AZ2672" s="7" t="s">
        <v>1283</v>
      </c>
      <c r="BA2672" t="s">
        <v>2991</v>
      </c>
    </row>
    <row r="2673" spans="1:53" hidden="1" outlineLevel="1">
      <c r="A2673" t="s">
        <v>1608</v>
      </c>
      <c r="B2673" t="s">
        <v>2058</v>
      </c>
      <c r="C2673" s="1">
        <f t="shared" si="1467"/>
        <v>345</v>
      </c>
      <c r="D2673" s="7">
        <f>IF(R2673&gt;0,RANK(R2673,(R2673:T2673,U2673:AI2673)),0)</f>
        <v>4</v>
      </c>
      <c r="E2673" s="7">
        <f>IF(S2673&gt;0,RANK(S2673,(R2673:T2673,U2673:AI2673)),0)</f>
        <v>0</v>
      </c>
      <c r="F2673" s="7">
        <f>IF(T2673&gt;0,RANK(T2673,(R2673:T2673,U2673:AI2673)),0)</f>
        <v>3</v>
      </c>
      <c r="G2673" s="7">
        <f>IF(U2673&gt;0,RANK(U2673,(R2673:T2673,U2673:AI2673)),0)</f>
        <v>2</v>
      </c>
      <c r="H2673" s="7">
        <f t="shared" si="1468"/>
        <v>1</v>
      </c>
      <c r="I2673" s="49">
        <f t="shared" si="1469"/>
        <v>18</v>
      </c>
      <c r="J2673" s="177">
        <f t="shared" si="1470"/>
        <v>5.2173913043478258E-2</v>
      </c>
      <c r="K2673" s="2"/>
      <c r="L2673" s="2">
        <f t="shared" si="1471"/>
        <v>7.2463768115942032E-2</v>
      </c>
      <c r="M2673" s="2">
        <f t="shared" si="1472"/>
        <v>0</v>
      </c>
      <c r="N2673" s="2">
        <f t="shared" si="1473"/>
        <v>0.2</v>
      </c>
      <c r="O2673" s="2">
        <f t="shared" si="1473"/>
        <v>0.31304347826086959</v>
      </c>
      <c r="P2673" s="2">
        <f t="shared" si="1474"/>
        <v>0.36521739130434783</v>
      </c>
      <c r="Q2673" s="2">
        <f t="shared" si="1465"/>
        <v>4.9275362318840499E-2</v>
      </c>
      <c r="R2673" s="1">
        <v>25</v>
      </c>
      <c r="T2673" s="1">
        <v>69</v>
      </c>
      <c r="U2673" s="1">
        <v>108</v>
      </c>
      <c r="V2673" s="1">
        <v>126</v>
      </c>
      <c r="W2673" s="1">
        <v>17</v>
      </c>
      <c r="AK2673" s="7">
        <f t="shared" si="1475"/>
        <v>5</v>
      </c>
      <c r="AL2673" s="7">
        <f t="shared" si="1476"/>
        <v>0</v>
      </c>
      <c r="AM2673" s="7">
        <f t="shared" si="1477"/>
        <v>0</v>
      </c>
      <c r="AN2673" s="2">
        <f t="shared" si="1478"/>
        <v>4.9275362318840582E-2</v>
      </c>
      <c r="AO2673" s="2">
        <f t="shared" si="1479"/>
        <v>0</v>
      </c>
      <c r="AP2673" s="2">
        <f t="shared" si="1480"/>
        <v>0</v>
      </c>
      <c r="AR2673" t="str">
        <f t="shared" si="1481"/>
        <v>District 18</v>
      </c>
      <c r="AS2673" t="s">
        <v>2058</v>
      </c>
      <c r="AT2673" s="184"/>
      <c r="AV2673" s="97">
        <v>2</v>
      </c>
      <c r="AW2673" s="99">
        <v>718</v>
      </c>
      <c r="AX2673" s="105">
        <f t="shared" si="1482"/>
        <v>2718</v>
      </c>
      <c r="AZ2673" s="7" t="s">
        <v>1283</v>
      </c>
      <c r="BA2673" t="s">
        <v>2991</v>
      </c>
    </row>
    <row r="2674" spans="1:53" hidden="1" outlineLevel="1">
      <c r="A2674" t="s">
        <v>2289</v>
      </c>
      <c r="B2674" t="s">
        <v>2058</v>
      </c>
      <c r="C2674" s="1">
        <f t="shared" si="1467"/>
        <v>127</v>
      </c>
      <c r="D2674" s="7">
        <f>IF(R2674&gt;0,RANK(R2674,(R2674:T2674,U2674:AI2674)),0)</f>
        <v>5</v>
      </c>
      <c r="E2674" s="7">
        <f>IF(S2674&gt;0,RANK(S2674,(R2674:T2674,U2674:AI2674)),0)</f>
        <v>0</v>
      </c>
      <c r="F2674" s="7">
        <f>IF(T2674&gt;0,RANK(T2674,(R2674:T2674,U2674:AI2674)),0)</f>
        <v>3</v>
      </c>
      <c r="G2674" s="7">
        <f>IF(U2674&gt;0,RANK(U2674,(R2674:T2674,U2674:AI2674)),0)</f>
        <v>2</v>
      </c>
      <c r="H2674" s="7">
        <f t="shared" si="1468"/>
        <v>1</v>
      </c>
      <c r="I2674" s="49">
        <f t="shared" si="1469"/>
        <v>6</v>
      </c>
      <c r="J2674" s="177">
        <f t="shared" si="1470"/>
        <v>4.7244094488188976E-2</v>
      </c>
      <c r="K2674" s="2"/>
      <c r="L2674" s="2">
        <f t="shared" si="1471"/>
        <v>6.2992125984251968E-2</v>
      </c>
      <c r="M2674" s="2">
        <f t="shared" si="1472"/>
        <v>0</v>
      </c>
      <c r="N2674" s="2">
        <f t="shared" si="1473"/>
        <v>0.14960629921259844</v>
      </c>
      <c r="O2674" s="2">
        <f t="shared" si="1473"/>
        <v>0.33070866141732286</v>
      </c>
      <c r="P2674" s="2">
        <f t="shared" si="1474"/>
        <v>0.37795275590551181</v>
      </c>
      <c r="Q2674" s="2">
        <f t="shared" si="1465"/>
        <v>7.8740157480314876E-2</v>
      </c>
      <c r="R2674" s="1">
        <v>8</v>
      </c>
      <c r="T2674" s="1">
        <v>19</v>
      </c>
      <c r="U2674" s="1">
        <v>42</v>
      </c>
      <c r="V2674" s="1">
        <v>48</v>
      </c>
      <c r="W2674" s="1">
        <v>10</v>
      </c>
      <c r="AK2674" s="7">
        <f t="shared" si="1475"/>
        <v>4</v>
      </c>
      <c r="AL2674" s="7">
        <f t="shared" si="1476"/>
        <v>0</v>
      </c>
      <c r="AM2674" s="7">
        <f t="shared" si="1477"/>
        <v>0</v>
      </c>
      <c r="AN2674" s="2">
        <f t="shared" si="1478"/>
        <v>7.874015748031496E-2</v>
      </c>
      <c r="AO2674" s="2">
        <f t="shared" si="1479"/>
        <v>0</v>
      </c>
      <c r="AP2674" s="2">
        <f t="shared" si="1480"/>
        <v>0</v>
      </c>
      <c r="AR2674" t="str">
        <f t="shared" si="1481"/>
        <v>District 19</v>
      </c>
      <c r="AS2674" t="s">
        <v>2058</v>
      </c>
      <c r="AT2674" s="184"/>
      <c r="AV2674" s="97">
        <v>2</v>
      </c>
      <c r="AW2674" s="99">
        <v>719</v>
      </c>
      <c r="AX2674" s="105">
        <f t="shared" si="1482"/>
        <v>2719</v>
      </c>
      <c r="AZ2674" s="7" t="s">
        <v>1283</v>
      </c>
      <c r="BA2674" t="s">
        <v>2991</v>
      </c>
    </row>
    <row r="2675" spans="1:53" hidden="1" outlineLevel="1">
      <c r="A2675" t="s">
        <v>1603</v>
      </c>
      <c r="B2675" t="s">
        <v>2058</v>
      </c>
      <c r="C2675" s="1">
        <f t="shared" si="1467"/>
        <v>211</v>
      </c>
      <c r="D2675" s="7">
        <f>IF(R2675&gt;0,RANK(R2675,(R2675:T2675,U2675:AI2675)),0)</f>
        <v>4</v>
      </c>
      <c r="E2675" s="7">
        <f>IF(S2675&gt;0,RANK(S2675,(R2675:T2675,U2675:AI2675)),0)</f>
        <v>0</v>
      </c>
      <c r="F2675" s="7">
        <f>IF(T2675&gt;0,RANK(T2675,(R2675:T2675,U2675:AI2675)),0)</f>
        <v>3</v>
      </c>
      <c r="G2675" s="7">
        <f>IF(U2675&gt;0,RANK(U2675,(R2675:T2675,U2675:AI2675)),0)</f>
        <v>1</v>
      </c>
      <c r="H2675" s="7">
        <f t="shared" si="1468"/>
        <v>2</v>
      </c>
      <c r="I2675" s="49">
        <f t="shared" si="1469"/>
        <v>3</v>
      </c>
      <c r="J2675" s="177">
        <f t="shared" si="1470"/>
        <v>1.4218009478672985E-2</v>
      </c>
      <c r="K2675" s="2"/>
      <c r="L2675" s="2">
        <f t="shared" si="1471"/>
        <v>0.11374407582938388</v>
      </c>
      <c r="M2675" s="2">
        <f t="shared" si="1472"/>
        <v>0</v>
      </c>
      <c r="N2675" s="2">
        <f t="shared" si="1473"/>
        <v>0.25592417061611372</v>
      </c>
      <c r="O2675" s="2">
        <f t="shared" si="1473"/>
        <v>0.28436018957345971</v>
      </c>
      <c r="P2675" s="2">
        <f t="shared" si="1474"/>
        <v>0.27014218009478674</v>
      </c>
      <c r="Q2675" s="2">
        <f t="shared" si="1465"/>
        <v>7.5829383886255985E-2</v>
      </c>
      <c r="R2675" s="1">
        <v>24</v>
      </c>
      <c r="T2675" s="1">
        <v>54</v>
      </c>
      <c r="U2675" s="1">
        <v>60</v>
      </c>
      <c r="V2675" s="1">
        <v>57</v>
      </c>
      <c r="W2675" s="1">
        <v>16</v>
      </c>
      <c r="AK2675" s="7">
        <f t="shared" si="1475"/>
        <v>5</v>
      </c>
      <c r="AL2675" s="7">
        <f t="shared" si="1476"/>
        <v>0</v>
      </c>
      <c r="AM2675" s="7">
        <f t="shared" si="1477"/>
        <v>0</v>
      </c>
      <c r="AN2675" s="2">
        <f t="shared" si="1478"/>
        <v>7.582938388625593E-2</v>
      </c>
      <c r="AO2675" s="2">
        <f t="shared" si="1479"/>
        <v>0</v>
      </c>
      <c r="AP2675" s="2">
        <f t="shared" si="1480"/>
        <v>0</v>
      </c>
      <c r="AR2675" t="str">
        <f t="shared" si="1481"/>
        <v>District 20</v>
      </c>
      <c r="AS2675" t="s">
        <v>2058</v>
      </c>
      <c r="AT2675" s="184"/>
      <c r="AV2675" s="97">
        <v>2</v>
      </c>
      <c r="AW2675" s="99">
        <v>720</v>
      </c>
      <c r="AX2675" s="105">
        <f t="shared" si="1482"/>
        <v>2720</v>
      </c>
      <c r="AZ2675" s="7" t="s">
        <v>1283</v>
      </c>
      <c r="BA2675" t="s">
        <v>2991</v>
      </c>
    </row>
    <row r="2676" spans="1:53" hidden="1" outlineLevel="1">
      <c r="A2676" t="s">
        <v>106</v>
      </c>
      <c r="B2676" t="s">
        <v>2058</v>
      </c>
      <c r="C2676" s="1">
        <f t="shared" si="1467"/>
        <v>468</v>
      </c>
      <c r="D2676" s="7">
        <f>IF(R2676&gt;0,RANK(R2676,(R2676:T2676,U2676:AI2676)),0)</f>
        <v>5</v>
      </c>
      <c r="E2676" s="7">
        <f>IF(S2676&gt;0,RANK(S2676,(R2676:T2676,U2676:AI2676)),0)</f>
        <v>0</v>
      </c>
      <c r="F2676" s="7">
        <f>IF(T2676&gt;0,RANK(T2676,(R2676:T2676,U2676:AI2676)),0)</f>
        <v>3</v>
      </c>
      <c r="G2676" s="7">
        <f>IF(U2676&gt;0,RANK(U2676,(R2676:T2676,U2676:AI2676)),0)</f>
        <v>2</v>
      </c>
      <c r="H2676" s="7">
        <f t="shared" si="1468"/>
        <v>1</v>
      </c>
      <c r="I2676" s="49">
        <f t="shared" si="1469"/>
        <v>12</v>
      </c>
      <c r="J2676" s="177">
        <f t="shared" si="1470"/>
        <v>2.564102564102564E-2</v>
      </c>
      <c r="K2676" s="2"/>
      <c r="L2676" s="2">
        <f t="shared" si="1471"/>
        <v>5.9829059829059832E-2</v>
      </c>
      <c r="M2676" s="2">
        <f t="shared" si="1472"/>
        <v>0</v>
      </c>
      <c r="N2676" s="2">
        <f t="shared" si="1473"/>
        <v>0.2264957264957265</v>
      </c>
      <c r="O2676" s="2">
        <f t="shared" si="1473"/>
        <v>0.3034188034188034</v>
      </c>
      <c r="P2676" s="2">
        <f t="shared" si="1474"/>
        <v>0.32905982905982906</v>
      </c>
      <c r="Q2676" s="2">
        <f t="shared" si="1465"/>
        <v>8.1196581196581241E-2</v>
      </c>
      <c r="R2676" s="1">
        <v>28</v>
      </c>
      <c r="T2676" s="1">
        <v>106</v>
      </c>
      <c r="U2676" s="1">
        <v>142</v>
      </c>
      <c r="V2676" s="1">
        <v>154</v>
      </c>
      <c r="W2676" s="1">
        <v>38</v>
      </c>
      <c r="AK2676" s="7">
        <f t="shared" si="1475"/>
        <v>4</v>
      </c>
      <c r="AL2676" s="7">
        <f t="shared" si="1476"/>
        <v>0</v>
      </c>
      <c r="AM2676" s="7">
        <f t="shared" si="1477"/>
        <v>0</v>
      </c>
      <c r="AN2676" s="2">
        <f t="shared" si="1478"/>
        <v>8.11965811965812E-2</v>
      </c>
      <c r="AO2676" s="2">
        <f t="shared" si="1479"/>
        <v>0</v>
      </c>
      <c r="AP2676" s="2">
        <f t="shared" si="1480"/>
        <v>0</v>
      </c>
      <c r="AR2676" t="str">
        <f t="shared" si="1481"/>
        <v>District 21</v>
      </c>
      <c r="AS2676" t="s">
        <v>2058</v>
      </c>
      <c r="AT2676" s="184"/>
      <c r="AV2676" s="97">
        <v>2</v>
      </c>
      <c r="AW2676" s="99">
        <v>721</v>
      </c>
      <c r="AX2676" s="105">
        <f t="shared" si="1482"/>
        <v>2721</v>
      </c>
      <c r="AZ2676" s="7" t="s">
        <v>1283</v>
      </c>
      <c r="BA2676" t="s">
        <v>2991</v>
      </c>
    </row>
    <row r="2677" spans="1:53" hidden="1" outlineLevel="1">
      <c r="A2677" t="s">
        <v>260</v>
      </c>
      <c r="B2677" t="s">
        <v>2058</v>
      </c>
      <c r="C2677" s="1">
        <f t="shared" si="1467"/>
        <v>631</v>
      </c>
      <c r="D2677" s="7">
        <f>IF(R2677&gt;0,RANK(R2677,(R2677:T2677,U2677:AI2677)),0)</f>
        <v>5</v>
      </c>
      <c r="E2677" s="7">
        <f>IF(S2677&gt;0,RANK(S2677,(R2677:T2677,U2677:AI2677)),0)</f>
        <v>0</v>
      </c>
      <c r="F2677" s="7">
        <f>IF(T2677&gt;0,RANK(T2677,(R2677:T2677,U2677:AI2677)),0)</f>
        <v>3</v>
      </c>
      <c r="G2677" s="7">
        <f>IF(U2677&gt;0,RANK(U2677,(R2677:T2677,U2677:AI2677)),0)</f>
        <v>2</v>
      </c>
      <c r="H2677" s="7">
        <f t="shared" si="1468"/>
        <v>1</v>
      </c>
      <c r="I2677" s="49">
        <f t="shared" si="1469"/>
        <v>46</v>
      </c>
      <c r="J2677" s="177">
        <f t="shared" si="1470"/>
        <v>7.2900158478605384E-2</v>
      </c>
      <c r="K2677" s="2"/>
      <c r="L2677" s="2">
        <f t="shared" si="1471"/>
        <v>5.2297939778129951E-2</v>
      </c>
      <c r="M2677" s="2">
        <f t="shared" si="1472"/>
        <v>0</v>
      </c>
      <c r="N2677" s="2">
        <f t="shared" si="1473"/>
        <v>0.19968304278922344</v>
      </c>
      <c r="O2677" s="2">
        <f t="shared" si="1473"/>
        <v>0.29635499207606975</v>
      </c>
      <c r="P2677" s="2">
        <f t="shared" si="1474"/>
        <v>0.36925515055467512</v>
      </c>
      <c r="Q2677" s="2">
        <f t="shared" si="1465"/>
        <v>8.2408874801901788E-2</v>
      </c>
      <c r="R2677" s="1">
        <v>33</v>
      </c>
      <c r="T2677" s="1">
        <v>126</v>
      </c>
      <c r="U2677" s="1">
        <v>187</v>
      </c>
      <c r="V2677" s="1">
        <v>233</v>
      </c>
      <c r="W2677" s="1">
        <v>52</v>
      </c>
      <c r="AK2677" s="7">
        <f t="shared" si="1475"/>
        <v>4</v>
      </c>
      <c r="AL2677" s="7">
        <f t="shared" si="1476"/>
        <v>0</v>
      </c>
      <c r="AM2677" s="7">
        <f t="shared" si="1477"/>
        <v>0</v>
      </c>
      <c r="AN2677" s="2">
        <f t="shared" si="1478"/>
        <v>8.2408874801901746E-2</v>
      </c>
      <c r="AO2677" s="2">
        <f t="shared" si="1479"/>
        <v>0</v>
      </c>
      <c r="AP2677" s="2">
        <f t="shared" si="1480"/>
        <v>0</v>
      </c>
      <c r="AR2677" t="str">
        <f t="shared" si="1481"/>
        <v>District 22</v>
      </c>
      <c r="AS2677" t="s">
        <v>2058</v>
      </c>
      <c r="AT2677" s="184"/>
      <c r="AV2677" s="97">
        <v>2</v>
      </c>
      <c r="AW2677" s="99">
        <v>722</v>
      </c>
      <c r="AX2677" s="105">
        <f t="shared" si="1482"/>
        <v>2722</v>
      </c>
      <c r="AZ2677" s="7" t="s">
        <v>1283</v>
      </c>
      <c r="BA2677" t="s">
        <v>2991</v>
      </c>
    </row>
    <row r="2678" spans="1:53" hidden="1" outlineLevel="1">
      <c r="A2678" t="s">
        <v>196</v>
      </c>
      <c r="B2678" t="s">
        <v>2058</v>
      </c>
      <c r="C2678" s="1">
        <f t="shared" si="1467"/>
        <v>303</v>
      </c>
      <c r="D2678" s="7">
        <f>IF(R2678&gt;0,RANK(R2678,(R2678:T2678,U2678:AI2678)),0)</f>
        <v>5</v>
      </c>
      <c r="E2678" s="7">
        <f>IF(S2678&gt;0,RANK(S2678,(R2678:T2678,U2678:AI2678)),0)</f>
        <v>0</v>
      </c>
      <c r="F2678" s="7">
        <f>IF(T2678&gt;0,RANK(T2678,(R2678:T2678,U2678:AI2678)),0)</f>
        <v>3</v>
      </c>
      <c r="G2678" s="7">
        <f>IF(U2678&gt;0,RANK(U2678,(R2678:T2678,U2678:AI2678)),0)</f>
        <v>2</v>
      </c>
      <c r="H2678" s="7">
        <f t="shared" si="1468"/>
        <v>1</v>
      </c>
      <c r="I2678" s="49">
        <f t="shared" si="1469"/>
        <v>11</v>
      </c>
      <c r="J2678" s="177">
        <f t="shared" si="1470"/>
        <v>3.6303630363036306E-2</v>
      </c>
      <c r="K2678" s="2"/>
      <c r="L2678" s="2">
        <f t="shared" si="1471"/>
        <v>5.2805280528052806E-2</v>
      </c>
      <c r="M2678" s="2">
        <f t="shared" si="1472"/>
        <v>0</v>
      </c>
      <c r="N2678" s="2">
        <f t="shared" si="1473"/>
        <v>0.10891089108910891</v>
      </c>
      <c r="O2678" s="2">
        <f t="shared" si="1473"/>
        <v>0.34653465346534651</v>
      </c>
      <c r="P2678" s="2">
        <f t="shared" si="1474"/>
        <v>0.38283828382838286</v>
      </c>
      <c r="Q2678" s="2">
        <f t="shared" si="1465"/>
        <v>0.10891089108910895</v>
      </c>
      <c r="R2678" s="1">
        <v>16</v>
      </c>
      <c r="T2678" s="1">
        <v>33</v>
      </c>
      <c r="U2678" s="1">
        <v>105</v>
      </c>
      <c r="V2678" s="1">
        <v>116</v>
      </c>
      <c r="W2678" s="1">
        <v>33</v>
      </c>
      <c r="AK2678" s="7">
        <f t="shared" si="1475"/>
        <v>3</v>
      </c>
      <c r="AL2678" s="7">
        <f t="shared" si="1476"/>
        <v>0</v>
      </c>
      <c r="AM2678" s="7">
        <f t="shared" si="1477"/>
        <v>0</v>
      </c>
      <c r="AN2678" s="2">
        <f t="shared" si="1478"/>
        <v>0.10891089108910891</v>
      </c>
      <c r="AO2678" s="2">
        <f t="shared" si="1479"/>
        <v>0</v>
      </c>
      <c r="AP2678" s="2">
        <f t="shared" si="1480"/>
        <v>0</v>
      </c>
      <c r="AR2678" t="str">
        <f t="shared" si="1481"/>
        <v>District 23</v>
      </c>
      <c r="AS2678" t="s">
        <v>2058</v>
      </c>
      <c r="AT2678" s="184"/>
      <c r="AV2678" s="97">
        <v>2</v>
      </c>
      <c r="AW2678" s="99">
        <v>723</v>
      </c>
      <c r="AX2678" s="105">
        <f t="shared" si="1482"/>
        <v>2723</v>
      </c>
      <c r="AZ2678" s="7" t="s">
        <v>1283</v>
      </c>
      <c r="BA2678" t="s">
        <v>2991</v>
      </c>
    </row>
    <row r="2679" spans="1:53" hidden="1" outlineLevel="1">
      <c r="A2679" t="s">
        <v>436</v>
      </c>
      <c r="B2679" t="s">
        <v>2058</v>
      </c>
      <c r="C2679" s="1">
        <f t="shared" si="1467"/>
        <v>611</v>
      </c>
      <c r="D2679" s="7">
        <f>IF(R2679&gt;0,RANK(R2679,(R2679:T2679,U2679:AI2679)),0)</f>
        <v>5</v>
      </c>
      <c r="E2679" s="7">
        <f>IF(S2679&gt;0,RANK(S2679,(R2679:T2679,U2679:AI2679)),0)</f>
        <v>0</v>
      </c>
      <c r="F2679" s="7">
        <f>IF(T2679&gt;0,RANK(T2679,(R2679:T2679,U2679:AI2679)),0)</f>
        <v>3</v>
      </c>
      <c r="G2679" s="7">
        <f>IF(U2679&gt;0,RANK(U2679,(R2679:T2679,U2679:AI2679)),0)</f>
        <v>1</v>
      </c>
      <c r="H2679" s="7">
        <f t="shared" si="1468"/>
        <v>2</v>
      </c>
      <c r="I2679" s="49">
        <f t="shared" si="1469"/>
        <v>11</v>
      </c>
      <c r="J2679" s="177">
        <f t="shared" si="1470"/>
        <v>1.8003273322422259E-2</v>
      </c>
      <c r="K2679" s="2"/>
      <c r="L2679" s="2">
        <f t="shared" si="1471"/>
        <v>5.2373158756137482E-2</v>
      </c>
      <c r="M2679" s="2">
        <f t="shared" si="1472"/>
        <v>0</v>
      </c>
      <c r="N2679" s="2">
        <f t="shared" si="1473"/>
        <v>0.23404255319148937</v>
      </c>
      <c r="O2679" s="2">
        <f t="shared" si="1473"/>
        <v>0.31914893617021278</v>
      </c>
      <c r="P2679" s="2">
        <f t="shared" si="1474"/>
        <v>0.30114566284779049</v>
      </c>
      <c r="Q2679" s="2">
        <f t="shared" si="1465"/>
        <v>9.3289689034369905E-2</v>
      </c>
      <c r="R2679" s="1">
        <v>32</v>
      </c>
      <c r="T2679" s="1">
        <v>143</v>
      </c>
      <c r="U2679" s="1">
        <v>195</v>
      </c>
      <c r="V2679" s="1">
        <v>184</v>
      </c>
      <c r="W2679" s="1">
        <v>57</v>
      </c>
      <c r="AK2679" s="7">
        <f t="shared" si="1475"/>
        <v>4</v>
      </c>
      <c r="AL2679" s="7">
        <f t="shared" si="1476"/>
        <v>0</v>
      </c>
      <c r="AM2679" s="7">
        <f t="shared" si="1477"/>
        <v>0</v>
      </c>
      <c r="AN2679" s="2">
        <f t="shared" si="1478"/>
        <v>9.3289689034369891E-2</v>
      </c>
      <c r="AO2679" s="2">
        <f t="shared" si="1479"/>
        <v>0</v>
      </c>
      <c r="AP2679" s="2">
        <f t="shared" si="1480"/>
        <v>0</v>
      </c>
      <c r="AR2679" t="str">
        <f t="shared" si="1481"/>
        <v>District 24</v>
      </c>
      <c r="AS2679" t="s">
        <v>2058</v>
      </c>
      <c r="AT2679" s="184"/>
      <c r="AV2679" s="97">
        <v>2</v>
      </c>
      <c r="AW2679" s="99">
        <v>724</v>
      </c>
      <c r="AX2679" s="105">
        <f t="shared" si="1482"/>
        <v>2724</v>
      </c>
      <c r="AZ2679" s="7" t="s">
        <v>1283</v>
      </c>
      <c r="BA2679" t="s">
        <v>2991</v>
      </c>
    </row>
    <row r="2680" spans="1:53" hidden="1" outlineLevel="1">
      <c r="A2680" t="s">
        <v>1257</v>
      </c>
      <c r="B2680" t="s">
        <v>2058</v>
      </c>
      <c r="C2680" s="1">
        <f t="shared" si="1467"/>
        <v>472</v>
      </c>
      <c r="D2680" s="7">
        <f>IF(R2680&gt;0,RANK(R2680,(R2680:T2680,U2680:AI2680)),0)</f>
        <v>5</v>
      </c>
      <c r="E2680" s="7">
        <f>IF(S2680&gt;0,RANK(S2680,(R2680:T2680,U2680:AI2680)),0)</f>
        <v>0</v>
      </c>
      <c r="F2680" s="7">
        <f>IF(T2680&gt;0,RANK(T2680,(R2680:T2680,U2680:AI2680)),0)</f>
        <v>3</v>
      </c>
      <c r="G2680" s="7">
        <f>IF(U2680&gt;0,RANK(U2680,(R2680:T2680,U2680:AI2680)),0)</f>
        <v>1</v>
      </c>
      <c r="H2680" s="7">
        <f t="shared" si="1468"/>
        <v>2</v>
      </c>
      <c r="I2680" s="49">
        <f t="shared" si="1469"/>
        <v>10</v>
      </c>
      <c r="J2680" s="177">
        <f t="shared" si="1470"/>
        <v>2.1186440677966101E-2</v>
      </c>
      <c r="K2680" s="2"/>
      <c r="L2680" s="2">
        <f t="shared" si="1471"/>
        <v>4.2372881355932202E-2</v>
      </c>
      <c r="M2680" s="2">
        <f t="shared" si="1472"/>
        <v>0</v>
      </c>
      <c r="N2680" s="2">
        <f t="shared" si="1473"/>
        <v>0.18432203389830509</v>
      </c>
      <c r="O2680" s="2">
        <f t="shared" si="1473"/>
        <v>0.36228813559322032</v>
      </c>
      <c r="P2680" s="2">
        <f t="shared" si="1474"/>
        <v>0.34110169491525422</v>
      </c>
      <c r="Q2680" s="2">
        <f t="shared" si="1465"/>
        <v>6.9915254237288227E-2</v>
      </c>
      <c r="R2680" s="1">
        <v>20</v>
      </c>
      <c r="T2680" s="1">
        <v>87</v>
      </c>
      <c r="U2680" s="1">
        <v>171</v>
      </c>
      <c r="V2680" s="1">
        <v>161</v>
      </c>
      <c r="W2680" s="1">
        <v>33</v>
      </c>
      <c r="AK2680" s="7">
        <f t="shared" si="1475"/>
        <v>4</v>
      </c>
      <c r="AL2680" s="7">
        <f t="shared" si="1476"/>
        <v>0</v>
      </c>
      <c r="AM2680" s="7">
        <f t="shared" si="1477"/>
        <v>0</v>
      </c>
      <c r="AN2680" s="2">
        <f t="shared" si="1478"/>
        <v>6.991525423728813E-2</v>
      </c>
      <c r="AO2680" s="2">
        <f t="shared" si="1479"/>
        <v>0</v>
      </c>
      <c r="AP2680" s="2">
        <f t="shared" si="1480"/>
        <v>0</v>
      </c>
      <c r="AR2680" t="str">
        <f t="shared" si="1481"/>
        <v>District 25</v>
      </c>
      <c r="AS2680" t="s">
        <v>2058</v>
      </c>
      <c r="AT2680" s="184"/>
      <c r="AV2680" s="97">
        <v>2</v>
      </c>
      <c r="AW2680" s="99">
        <v>725</v>
      </c>
      <c r="AX2680" s="105">
        <f t="shared" si="1482"/>
        <v>2725</v>
      </c>
      <c r="AZ2680" s="7" t="s">
        <v>1283</v>
      </c>
      <c r="BA2680" t="s">
        <v>2991</v>
      </c>
    </row>
    <row r="2681" spans="1:53" hidden="1" outlineLevel="1">
      <c r="A2681" t="s">
        <v>3042</v>
      </c>
      <c r="B2681" t="s">
        <v>2058</v>
      </c>
      <c r="C2681" s="1">
        <f t="shared" si="1467"/>
        <v>703</v>
      </c>
      <c r="D2681" s="7">
        <f>IF(R2681&gt;0,RANK(R2681,(R2681:T2681,U2681:AI2681)),0)</f>
        <v>5</v>
      </c>
      <c r="E2681" s="7">
        <f>IF(S2681&gt;0,RANK(S2681,(R2681:T2681,U2681:AI2681)),0)</f>
        <v>0</v>
      </c>
      <c r="F2681" s="7">
        <f>IF(T2681&gt;0,RANK(T2681,(R2681:T2681,U2681:AI2681)),0)</f>
        <v>3</v>
      </c>
      <c r="G2681" s="7">
        <f>IF(U2681&gt;0,RANK(U2681,(R2681:T2681,U2681:AI2681)),0)</f>
        <v>1</v>
      </c>
      <c r="H2681" s="7">
        <f t="shared" si="1468"/>
        <v>2</v>
      </c>
      <c r="I2681" s="49">
        <f t="shared" si="1469"/>
        <v>44</v>
      </c>
      <c r="J2681" s="177">
        <f t="shared" si="1470"/>
        <v>6.2588904694167849E-2</v>
      </c>
      <c r="K2681" s="2"/>
      <c r="L2681" s="2">
        <f t="shared" si="1471"/>
        <v>5.8321479374110953E-2</v>
      </c>
      <c r="M2681" s="2">
        <f t="shared" si="1472"/>
        <v>0</v>
      </c>
      <c r="N2681" s="2">
        <f t="shared" si="1473"/>
        <v>0.20056899004267426</v>
      </c>
      <c r="O2681" s="2">
        <f t="shared" si="1473"/>
        <v>0.34708392603129445</v>
      </c>
      <c r="P2681" s="2">
        <f t="shared" si="1474"/>
        <v>0.28449502133712662</v>
      </c>
      <c r="Q2681" s="2">
        <f t="shared" si="1465"/>
        <v>0.10953058321479375</v>
      </c>
      <c r="R2681" s="1">
        <v>41</v>
      </c>
      <c r="T2681" s="1">
        <v>141</v>
      </c>
      <c r="U2681" s="1">
        <v>244</v>
      </c>
      <c r="V2681" s="1">
        <v>200</v>
      </c>
      <c r="W2681" s="1">
        <v>77</v>
      </c>
      <c r="AK2681" s="7">
        <f t="shared" si="1475"/>
        <v>4</v>
      </c>
      <c r="AL2681" s="7">
        <f t="shared" si="1476"/>
        <v>0</v>
      </c>
      <c r="AM2681" s="7">
        <f t="shared" si="1477"/>
        <v>0</v>
      </c>
      <c r="AN2681" s="2">
        <f t="shared" si="1478"/>
        <v>0.10953058321479374</v>
      </c>
      <c r="AO2681" s="2">
        <f t="shared" si="1479"/>
        <v>0</v>
      </c>
      <c r="AP2681" s="2">
        <f t="shared" si="1480"/>
        <v>0</v>
      </c>
      <c r="AR2681" t="str">
        <f t="shared" si="1481"/>
        <v>District 26</v>
      </c>
      <c r="AS2681" t="s">
        <v>2058</v>
      </c>
      <c r="AT2681" s="184"/>
      <c r="AV2681" s="97">
        <v>2</v>
      </c>
      <c r="AW2681" s="99">
        <v>726</v>
      </c>
      <c r="AX2681" s="105">
        <f t="shared" si="1482"/>
        <v>2726</v>
      </c>
      <c r="AZ2681" s="7" t="s">
        <v>1283</v>
      </c>
      <c r="BA2681" t="s">
        <v>2991</v>
      </c>
    </row>
    <row r="2682" spans="1:53" hidden="1" outlineLevel="1">
      <c r="A2682" t="s">
        <v>2796</v>
      </c>
      <c r="B2682" t="s">
        <v>2058</v>
      </c>
      <c r="C2682" s="1">
        <f t="shared" si="1467"/>
        <v>634</v>
      </c>
      <c r="D2682" s="7">
        <f>IF(R2682&gt;0,RANK(R2682,(R2682:T2682,U2682:AI2682)),0)</f>
        <v>5</v>
      </c>
      <c r="E2682" s="7">
        <f>IF(S2682&gt;0,RANK(S2682,(R2682:T2682,U2682:AI2682)),0)</f>
        <v>0</v>
      </c>
      <c r="F2682" s="7">
        <f>IF(T2682&gt;0,RANK(T2682,(R2682:T2682,U2682:AI2682)),0)</f>
        <v>3</v>
      </c>
      <c r="G2682" s="7">
        <f>IF(U2682&gt;0,RANK(U2682,(R2682:T2682,U2682:AI2682)),0)</f>
        <v>1</v>
      </c>
      <c r="H2682" s="7">
        <f t="shared" si="1468"/>
        <v>2</v>
      </c>
      <c r="I2682" s="49">
        <f t="shared" si="1469"/>
        <v>83</v>
      </c>
      <c r="J2682" s="177">
        <f t="shared" si="1470"/>
        <v>0.1309148264984227</v>
      </c>
      <c r="K2682" s="2"/>
      <c r="L2682" s="2">
        <f t="shared" si="1471"/>
        <v>3.7854889589905363E-2</v>
      </c>
      <c r="M2682" s="2">
        <f t="shared" si="1472"/>
        <v>0</v>
      </c>
      <c r="N2682" s="2">
        <f t="shared" si="1473"/>
        <v>0.16561514195583596</v>
      </c>
      <c r="O2682" s="2">
        <f t="shared" si="1473"/>
        <v>0.41798107255520506</v>
      </c>
      <c r="P2682" s="2">
        <f t="shared" si="1474"/>
        <v>0.28706624605678233</v>
      </c>
      <c r="Q2682" s="2">
        <f t="shared" si="1465"/>
        <v>9.1482649842271335E-2</v>
      </c>
      <c r="R2682" s="1">
        <v>24</v>
      </c>
      <c r="T2682" s="1">
        <v>105</v>
      </c>
      <c r="U2682" s="1">
        <v>265</v>
      </c>
      <c r="V2682" s="1">
        <v>182</v>
      </c>
      <c r="W2682" s="1">
        <v>58</v>
      </c>
      <c r="AK2682" s="7">
        <f t="shared" si="1475"/>
        <v>4</v>
      </c>
      <c r="AL2682" s="7">
        <f t="shared" si="1476"/>
        <v>0</v>
      </c>
      <c r="AM2682" s="7">
        <f t="shared" si="1477"/>
        <v>0</v>
      </c>
      <c r="AN2682" s="2">
        <f t="shared" si="1478"/>
        <v>9.1482649842271294E-2</v>
      </c>
      <c r="AO2682" s="2">
        <f t="shared" si="1479"/>
        <v>0</v>
      </c>
      <c r="AP2682" s="2">
        <f t="shared" si="1480"/>
        <v>0</v>
      </c>
      <c r="AR2682" t="str">
        <f t="shared" si="1481"/>
        <v>District 27</v>
      </c>
      <c r="AS2682" t="s">
        <v>2058</v>
      </c>
      <c r="AT2682" s="184"/>
      <c r="AV2682" s="97">
        <v>2</v>
      </c>
      <c r="AW2682" s="99">
        <v>727</v>
      </c>
      <c r="AX2682" s="105">
        <f t="shared" si="1482"/>
        <v>2727</v>
      </c>
      <c r="AZ2682" s="7" t="s">
        <v>1283</v>
      </c>
      <c r="BA2682" t="s">
        <v>2991</v>
      </c>
    </row>
    <row r="2683" spans="1:53" hidden="1" outlineLevel="1">
      <c r="A2683" t="s">
        <v>627</v>
      </c>
      <c r="B2683" t="s">
        <v>2058</v>
      </c>
      <c r="C2683" s="1">
        <f t="shared" si="1467"/>
        <v>912</v>
      </c>
      <c r="D2683" s="7">
        <f>IF(R2683&gt;0,RANK(R2683,(R2683:T2683,U2683:AI2683)),0)</f>
        <v>5</v>
      </c>
      <c r="E2683" s="7">
        <f>IF(S2683&gt;0,RANK(S2683,(R2683:T2683,U2683:AI2683)),0)</f>
        <v>0</v>
      </c>
      <c r="F2683" s="7">
        <f>IF(T2683&gt;0,RANK(T2683,(R2683:T2683,U2683:AI2683)),0)</f>
        <v>3</v>
      </c>
      <c r="G2683" s="7">
        <f>IF(U2683&gt;0,RANK(U2683,(R2683:T2683,U2683:AI2683)),0)</f>
        <v>2</v>
      </c>
      <c r="H2683" s="7">
        <f t="shared" si="1468"/>
        <v>1</v>
      </c>
      <c r="I2683" s="49">
        <f t="shared" si="1469"/>
        <v>28</v>
      </c>
      <c r="J2683" s="177">
        <f t="shared" si="1470"/>
        <v>3.0701754385964911E-2</v>
      </c>
      <c r="K2683" s="2"/>
      <c r="L2683" s="2">
        <f t="shared" si="1471"/>
        <v>6.1403508771929821E-2</v>
      </c>
      <c r="M2683" s="2">
        <f t="shared" si="1472"/>
        <v>0</v>
      </c>
      <c r="N2683" s="2">
        <f t="shared" si="1473"/>
        <v>0.18311403508771928</v>
      </c>
      <c r="O2683" s="2">
        <f t="shared" si="1473"/>
        <v>0.30043859649122806</v>
      </c>
      <c r="P2683" s="2">
        <f t="shared" si="1474"/>
        <v>0.33114035087719296</v>
      </c>
      <c r="Q2683" s="2">
        <f t="shared" si="1465"/>
        <v>0.1239035087719299</v>
      </c>
      <c r="R2683" s="1">
        <v>56</v>
      </c>
      <c r="T2683" s="1">
        <v>167</v>
      </c>
      <c r="U2683" s="1">
        <v>274</v>
      </c>
      <c r="V2683" s="1">
        <v>302</v>
      </c>
      <c r="W2683" s="1">
        <v>113</v>
      </c>
      <c r="AK2683" s="7">
        <f t="shared" si="1475"/>
        <v>4</v>
      </c>
      <c r="AL2683" s="7">
        <f t="shared" si="1476"/>
        <v>0</v>
      </c>
      <c r="AM2683" s="7">
        <f t="shared" si="1477"/>
        <v>0</v>
      </c>
      <c r="AN2683" s="2">
        <f t="shared" si="1478"/>
        <v>0.12390350877192982</v>
      </c>
      <c r="AO2683" s="2">
        <f t="shared" si="1479"/>
        <v>0</v>
      </c>
      <c r="AP2683" s="2">
        <f t="shared" si="1480"/>
        <v>0</v>
      </c>
      <c r="AR2683" t="str">
        <f t="shared" si="1481"/>
        <v>District 28</v>
      </c>
      <c r="AS2683" t="s">
        <v>2058</v>
      </c>
      <c r="AT2683" s="184"/>
      <c r="AV2683" s="97">
        <v>2</v>
      </c>
      <c r="AW2683" s="99">
        <v>728</v>
      </c>
      <c r="AX2683" s="105">
        <f t="shared" si="1482"/>
        <v>2728</v>
      </c>
      <c r="AZ2683" s="7" t="s">
        <v>1283</v>
      </c>
      <c r="BA2683" t="s">
        <v>2991</v>
      </c>
    </row>
    <row r="2684" spans="1:53" hidden="1" outlineLevel="1">
      <c r="A2684" t="s">
        <v>628</v>
      </c>
      <c r="B2684" t="s">
        <v>2058</v>
      </c>
      <c r="C2684" s="1">
        <f t="shared" si="1467"/>
        <v>1057</v>
      </c>
      <c r="D2684" s="7">
        <f>IF(R2684&gt;0,RANK(R2684,(R2684:T2684,U2684:AI2684)),0)</f>
        <v>5</v>
      </c>
      <c r="E2684" s="7">
        <f>IF(S2684&gt;0,RANK(S2684,(R2684:T2684,U2684:AI2684)),0)</f>
        <v>0</v>
      </c>
      <c r="F2684" s="7">
        <f>IF(T2684&gt;0,RANK(T2684,(R2684:T2684,U2684:AI2684)),0)</f>
        <v>4</v>
      </c>
      <c r="G2684" s="7">
        <f>IF(U2684&gt;0,RANK(U2684,(R2684:T2684,U2684:AI2684)),0)</f>
        <v>1</v>
      </c>
      <c r="H2684" s="7">
        <f t="shared" si="1468"/>
        <v>2</v>
      </c>
      <c r="I2684" s="49">
        <f t="shared" si="1469"/>
        <v>14</v>
      </c>
      <c r="J2684" s="177">
        <f t="shared" si="1470"/>
        <v>1.3245033112582781E-2</v>
      </c>
      <c r="K2684" s="2"/>
      <c r="L2684" s="2">
        <f t="shared" si="1471"/>
        <v>3.3112582781456956E-2</v>
      </c>
      <c r="M2684" s="2">
        <f t="shared" si="1472"/>
        <v>0</v>
      </c>
      <c r="N2684" s="2">
        <f t="shared" si="1473"/>
        <v>9.9337748344370855E-2</v>
      </c>
      <c r="O2684" s="2">
        <f t="shared" si="1473"/>
        <v>0.38410596026490068</v>
      </c>
      <c r="P2684" s="2">
        <f t="shared" si="1474"/>
        <v>0.37086092715231789</v>
      </c>
      <c r="Q2684" s="2">
        <f t="shared" si="1465"/>
        <v>0.11258278145695372</v>
      </c>
      <c r="R2684" s="1">
        <v>35</v>
      </c>
      <c r="T2684" s="1">
        <v>105</v>
      </c>
      <c r="U2684" s="1">
        <v>406</v>
      </c>
      <c r="V2684" s="1">
        <v>392</v>
      </c>
      <c r="W2684" s="1">
        <v>119</v>
      </c>
      <c r="AK2684" s="7">
        <f t="shared" si="1475"/>
        <v>3</v>
      </c>
      <c r="AL2684" s="7">
        <f t="shared" si="1476"/>
        <v>0</v>
      </c>
      <c r="AM2684" s="7">
        <f t="shared" si="1477"/>
        <v>0</v>
      </c>
      <c r="AN2684" s="2">
        <f t="shared" si="1478"/>
        <v>0.11258278145695365</v>
      </c>
      <c r="AO2684" s="2">
        <f t="shared" si="1479"/>
        <v>0</v>
      </c>
      <c r="AP2684" s="2">
        <f t="shared" si="1480"/>
        <v>0</v>
      </c>
      <c r="AR2684" t="str">
        <f t="shared" si="1481"/>
        <v>District 29</v>
      </c>
      <c r="AS2684" t="s">
        <v>2058</v>
      </c>
      <c r="AT2684" s="184"/>
      <c r="AV2684" s="97">
        <v>2</v>
      </c>
      <c r="AW2684" s="99">
        <v>729</v>
      </c>
      <c r="AX2684" s="105">
        <f t="shared" si="1482"/>
        <v>2729</v>
      </c>
      <c r="AZ2684" s="7" t="s">
        <v>1283</v>
      </c>
      <c r="BA2684" t="s">
        <v>2991</v>
      </c>
    </row>
    <row r="2685" spans="1:53" hidden="1" outlineLevel="1">
      <c r="A2685" t="s">
        <v>375</v>
      </c>
      <c r="B2685" t="s">
        <v>2058</v>
      </c>
      <c r="C2685" s="1">
        <f t="shared" si="1467"/>
        <v>987</v>
      </c>
      <c r="D2685" s="7">
        <f>IF(R2685&gt;0,RANK(R2685,(R2685:T2685,U2685:AI2685)),0)</f>
        <v>5</v>
      </c>
      <c r="E2685" s="7">
        <f>IF(S2685&gt;0,RANK(S2685,(R2685:T2685,U2685:AI2685)),0)</f>
        <v>0</v>
      </c>
      <c r="F2685" s="7">
        <f>IF(T2685&gt;0,RANK(T2685,(R2685:T2685,U2685:AI2685)),0)</f>
        <v>3</v>
      </c>
      <c r="G2685" s="7">
        <f>IF(U2685&gt;0,RANK(U2685,(R2685:T2685,U2685:AI2685)),0)</f>
        <v>1</v>
      </c>
      <c r="H2685" s="7">
        <f t="shared" si="1468"/>
        <v>2</v>
      </c>
      <c r="I2685" s="49">
        <f t="shared" si="1469"/>
        <v>6</v>
      </c>
      <c r="J2685" s="177">
        <f t="shared" si="1470"/>
        <v>6.0790273556231003E-3</v>
      </c>
      <c r="K2685" s="2"/>
      <c r="L2685" s="2">
        <f t="shared" si="1471"/>
        <v>2.7355623100303952E-2</v>
      </c>
      <c r="M2685" s="2">
        <f t="shared" si="1472"/>
        <v>0</v>
      </c>
      <c r="N2685" s="2">
        <f t="shared" si="1473"/>
        <v>0.11651469098277609</v>
      </c>
      <c r="O2685" s="2">
        <f t="shared" si="1473"/>
        <v>0.37993920972644379</v>
      </c>
      <c r="P2685" s="2">
        <f t="shared" si="1474"/>
        <v>0.37386018237082069</v>
      </c>
      <c r="Q2685" s="2">
        <f t="shared" si="1465"/>
        <v>0.10233029381965547</v>
      </c>
      <c r="R2685" s="1">
        <v>27</v>
      </c>
      <c r="T2685" s="1">
        <v>115</v>
      </c>
      <c r="U2685" s="1">
        <v>375</v>
      </c>
      <c r="V2685" s="1">
        <v>369</v>
      </c>
      <c r="W2685" s="1">
        <v>101</v>
      </c>
      <c r="AK2685" s="7">
        <f t="shared" si="1475"/>
        <v>4</v>
      </c>
      <c r="AL2685" s="7">
        <f t="shared" si="1476"/>
        <v>0</v>
      </c>
      <c r="AM2685" s="7">
        <f t="shared" si="1477"/>
        <v>0</v>
      </c>
      <c r="AN2685" s="2">
        <f t="shared" si="1478"/>
        <v>0.10233029381965553</v>
      </c>
      <c r="AO2685" s="2">
        <f t="shared" si="1479"/>
        <v>0</v>
      </c>
      <c r="AP2685" s="2">
        <f t="shared" si="1480"/>
        <v>0</v>
      </c>
      <c r="AR2685" t="str">
        <f t="shared" si="1481"/>
        <v>District 30</v>
      </c>
      <c r="AS2685" t="s">
        <v>2058</v>
      </c>
      <c r="AT2685" s="184"/>
      <c r="AV2685" s="97">
        <v>2</v>
      </c>
      <c r="AW2685" s="99">
        <v>730</v>
      </c>
      <c r="AX2685" s="105">
        <f t="shared" si="1482"/>
        <v>2730</v>
      </c>
      <c r="AZ2685" s="7" t="s">
        <v>1283</v>
      </c>
      <c r="BA2685" t="s">
        <v>2991</v>
      </c>
    </row>
    <row r="2686" spans="1:53" hidden="1" outlineLevel="1">
      <c r="A2686" t="s">
        <v>1343</v>
      </c>
      <c r="B2686" t="s">
        <v>2058</v>
      </c>
      <c r="C2686" s="1">
        <f t="shared" si="1467"/>
        <v>995</v>
      </c>
      <c r="D2686" s="7">
        <f>IF(R2686&gt;0,RANK(R2686,(R2686:T2686,U2686:AI2686)),0)</f>
        <v>5</v>
      </c>
      <c r="E2686" s="7">
        <f>IF(S2686&gt;0,RANK(S2686,(R2686:T2686,U2686:AI2686)),0)</f>
        <v>0</v>
      </c>
      <c r="F2686" s="7">
        <f>IF(T2686&gt;0,RANK(T2686,(R2686:T2686,U2686:AI2686)),0)</f>
        <v>4</v>
      </c>
      <c r="G2686" s="7">
        <f>IF(U2686&gt;0,RANK(U2686,(R2686:T2686,U2686:AI2686)),0)</f>
        <v>1</v>
      </c>
      <c r="H2686" s="7">
        <f t="shared" si="1468"/>
        <v>2</v>
      </c>
      <c r="I2686" s="49">
        <f t="shared" si="1469"/>
        <v>18</v>
      </c>
      <c r="J2686" s="177">
        <f t="shared" si="1470"/>
        <v>1.8090452261306532E-2</v>
      </c>
      <c r="K2686" s="2"/>
      <c r="L2686" s="2">
        <f t="shared" si="1471"/>
        <v>2.7135678391959798E-2</v>
      </c>
      <c r="M2686" s="2">
        <f t="shared" si="1472"/>
        <v>0</v>
      </c>
      <c r="N2686" s="2">
        <f t="shared" si="1473"/>
        <v>0.10050251256281408</v>
      </c>
      <c r="O2686" s="2">
        <f t="shared" si="1473"/>
        <v>0.38391959798994973</v>
      </c>
      <c r="P2686" s="2">
        <f t="shared" si="1474"/>
        <v>0.36582914572864322</v>
      </c>
      <c r="Q2686" s="2">
        <f t="shared" si="1465"/>
        <v>0.12261306532663313</v>
      </c>
      <c r="R2686" s="1">
        <v>27</v>
      </c>
      <c r="T2686" s="1">
        <v>100</v>
      </c>
      <c r="U2686" s="1">
        <v>382</v>
      </c>
      <c r="V2686" s="1">
        <v>364</v>
      </c>
      <c r="W2686" s="1">
        <v>122</v>
      </c>
      <c r="AK2686" s="7">
        <f t="shared" si="1475"/>
        <v>3</v>
      </c>
      <c r="AL2686" s="7">
        <f t="shared" si="1476"/>
        <v>0</v>
      </c>
      <c r="AM2686" s="7">
        <f t="shared" si="1477"/>
        <v>0</v>
      </c>
      <c r="AN2686" s="2">
        <f t="shared" si="1478"/>
        <v>0.12261306532663317</v>
      </c>
      <c r="AO2686" s="2">
        <f t="shared" si="1479"/>
        <v>0</v>
      </c>
      <c r="AP2686" s="2">
        <f t="shared" si="1480"/>
        <v>0</v>
      </c>
      <c r="AR2686" t="str">
        <f t="shared" si="1481"/>
        <v>District 31</v>
      </c>
      <c r="AS2686" t="s">
        <v>2058</v>
      </c>
      <c r="AT2686" s="184"/>
      <c r="AV2686" s="97">
        <v>2</v>
      </c>
      <c r="AW2686" s="99">
        <v>731</v>
      </c>
      <c r="AX2686" s="105">
        <f t="shared" si="1482"/>
        <v>2731</v>
      </c>
      <c r="AZ2686" s="7" t="s">
        <v>1283</v>
      </c>
      <c r="BA2686" t="s">
        <v>2991</v>
      </c>
    </row>
    <row r="2687" spans="1:53" hidden="1" outlineLevel="1">
      <c r="A2687" t="s">
        <v>2432</v>
      </c>
      <c r="B2687" t="s">
        <v>2058</v>
      </c>
      <c r="C2687" s="1">
        <f t="shared" si="1467"/>
        <v>427</v>
      </c>
      <c r="D2687" s="7">
        <f>IF(R2687&gt;0,RANK(R2687,(R2687:T2687,U2687:AI2687)),0)</f>
        <v>5</v>
      </c>
      <c r="E2687" s="7">
        <f>IF(S2687&gt;0,RANK(S2687,(R2687:T2687,U2687:AI2687)),0)</f>
        <v>0</v>
      </c>
      <c r="F2687" s="7">
        <f>IF(T2687&gt;0,RANK(T2687,(R2687:T2687,U2687:AI2687)),0)</f>
        <v>4</v>
      </c>
      <c r="G2687" s="7">
        <f>IF(U2687&gt;0,RANK(U2687,(R2687:T2687,U2687:AI2687)),0)</f>
        <v>2</v>
      </c>
      <c r="H2687" s="7">
        <f t="shared" si="1468"/>
        <v>1</v>
      </c>
      <c r="I2687" s="49">
        <f t="shared" si="1469"/>
        <v>37</v>
      </c>
      <c r="J2687" s="177">
        <f t="shared" si="1470"/>
        <v>8.6651053864168617E-2</v>
      </c>
      <c r="K2687" s="2"/>
      <c r="L2687" s="2">
        <f t="shared" si="1471"/>
        <v>5.1522248243559721E-2</v>
      </c>
      <c r="M2687" s="2">
        <f t="shared" si="1472"/>
        <v>0</v>
      </c>
      <c r="N2687" s="2">
        <f t="shared" si="1473"/>
        <v>0.14285714285714285</v>
      </c>
      <c r="O2687" s="2">
        <f t="shared" si="1473"/>
        <v>0.26932084309133492</v>
      </c>
      <c r="P2687" s="2">
        <f t="shared" si="1474"/>
        <v>0.35597189695550352</v>
      </c>
      <c r="Q2687" s="2">
        <f t="shared" si="1465"/>
        <v>0.18032786885245894</v>
      </c>
      <c r="R2687" s="1">
        <v>22</v>
      </c>
      <c r="T2687" s="1">
        <v>61</v>
      </c>
      <c r="U2687" s="1">
        <v>115</v>
      </c>
      <c r="V2687" s="1">
        <v>152</v>
      </c>
      <c r="W2687" s="1">
        <v>77</v>
      </c>
      <c r="AK2687" s="7">
        <f t="shared" si="1475"/>
        <v>3</v>
      </c>
      <c r="AL2687" s="7">
        <f t="shared" si="1476"/>
        <v>0</v>
      </c>
      <c r="AM2687" s="7">
        <f t="shared" si="1477"/>
        <v>0</v>
      </c>
      <c r="AN2687" s="2">
        <f t="shared" si="1478"/>
        <v>0.18032786885245902</v>
      </c>
      <c r="AO2687" s="2">
        <f t="shared" si="1479"/>
        <v>0</v>
      </c>
      <c r="AP2687" s="2">
        <f t="shared" si="1480"/>
        <v>0</v>
      </c>
      <c r="AR2687" t="str">
        <f t="shared" si="1481"/>
        <v>District 32</v>
      </c>
      <c r="AS2687" t="s">
        <v>2058</v>
      </c>
      <c r="AT2687" s="184"/>
      <c r="AV2687" s="97">
        <v>2</v>
      </c>
      <c r="AW2687" s="99">
        <v>732</v>
      </c>
      <c r="AX2687" s="105">
        <f t="shared" si="1482"/>
        <v>2732</v>
      </c>
      <c r="AZ2687" s="7" t="s">
        <v>1283</v>
      </c>
      <c r="BA2687" t="s">
        <v>2991</v>
      </c>
    </row>
    <row r="2688" spans="1:53" hidden="1" outlineLevel="1">
      <c r="A2688" t="s">
        <v>2963</v>
      </c>
      <c r="B2688" t="s">
        <v>2058</v>
      </c>
      <c r="C2688" s="1">
        <f t="shared" si="1467"/>
        <v>327</v>
      </c>
      <c r="D2688" s="7">
        <f>IF(R2688&gt;0,RANK(R2688,(R2688:T2688,U2688:AI2688)),0)</f>
        <v>4</v>
      </c>
      <c r="E2688" s="7">
        <f>IF(S2688&gt;0,RANK(S2688,(R2688:T2688,U2688:AI2688)),0)</f>
        <v>0</v>
      </c>
      <c r="F2688" s="7">
        <f>IF(T2688&gt;0,RANK(T2688,(R2688:T2688,U2688:AI2688)),0)</f>
        <v>3</v>
      </c>
      <c r="G2688" s="7">
        <f>IF(U2688&gt;0,RANK(U2688,(R2688:T2688,U2688:AI2688)),0)</f>
        <v>1</v>
      </c>
      <c r="H2688" s="7">
        <f t="shared" si="1468"/>
        <v>2</v>
      </c>
      <c r="I2688" s="49">
        <f t="shared" si="1469"/>
        <v>3</v>
      </c>
      <c r="J2688" s="177">
        <f t="shared" si="1470"/>
        <v>9.1743119266055051E-3</v>
      </c>
      <c r="K2688" s="2"/>
      <c r="L2688" s="2">
        <f t="shared" si="1471"/>
        <v>0.14373088685015289</v>
      </c>
      <c r="M2688" s="2">
        <f t="shared" si="1472"/>
        <v>0</v>
      </c>
      <c r="N2688" s="2">
        <f t="shared" si="1473"/>
        <v>0.20183486238532111</v>
      </c>
      <c r="O2688" s="2">
        <f t="shared" si="1473"/>
        <v>0.26911314984709478</v>
      </c>
      <c r="P2688" s="2">
        <f t="shared" si="1474"/>
        <v>0.25993883792048927</v>
      </c>
      <c r="Q2688" s="2">
        <f t="shared" si="1465"/>
        <v>0.12538226299694194</v>
      </c>
      <c r="R2688" s="1">
        <v>47</v>
      </c>
      <c r="T2688" s="1">
        <v>66</v>
      </c>
      <c r="U2688" s="1">
        <v>88</v>
      </c>
      <c r="V2688" s="1">
        <v>85</v>
      </c>
      <c r="W2688" s="1">
        <v>41</v>
      </c>
      <c r="AK2688" s="7">
        <f t="shared" si="1475"/>
        <v>5</v>
      </c>
      <c r="AL2688" s="7">
        <f t="shared" si="1476"/>
        <v>0</v>
      </c>
      <c r="AM2688" s="7">
        <f t="shared" si="1477"/>
        <v>0</v>
      </c>
      <c r="AN2688" s="2">
        <f t="shared" si="1478"/>
        <v>0.12538226299694188</v>
      </c>
      <c r="AO2688" s="2">
        <f t="shared" si="1479"/>
        <v>0</v>
      </c>
      <c r="AP2688" s="2">
        <f t="shared" si="1480"/>
        <v>0</v>
      </c>
      <c r="AR2688" t="str">
        <f t="shared" si="1481"/>
        <v>District 33</v>
      </c>
      <c r="AS2688" t="s">
        <v>2058</v>
      </c>
      <c r="AT2688" s="184"/>
      <c r="AV2688" s="97">
        <v>2</v>
      </c>
      <c r="AW2688" s="99">
        <v>733</v>
      </c>
      <c r="AX2688" s="105">
        <f t="shared" si="1482"/>
        <v>2733</v>
      </c>
      <c r="AZ2688" s="7" t="s">
        <v>1283</v>
      </c>
      <c r="BA2688" t="s">
        <v>2991</v>
      </c>
    </row>
    <row r="2689" spans="1:72" hidden="1" outlineLevel="1">
      <c r="A2689" t="s">
        <v>2230</v>
      </c>
      <c r="B2689" t="s">
        <v>2058</v>
      </c>
      <c r="C2689" s="1">
        <f t="shared" si="1467"/>
        <v>433</v>
      </c>
      <c r="D2689" s="7">
        <f>IF(R2689&gt;0,RANK(R2689,(R2689:T2689,U2689:AI2689)),0)</f>
        <v>5</v>
      </c>
      <c r="E2689" s="7">
        <f>IF(S2689&gt;0,RANK(S2689,(R2689:T2689,U2689:AI2689)),0)</f>
        <v>0</v>
      </c>
      <c r="F2689" s="7">
        <f>IF(T2689&gt;0,RANK(T2689,(R2689:T2689,U2689:AI2689)),0)</f>
        <v>3</v>
      </c>
      <c r="G2689" s="7">
        <f>IF(U2689&gt;0,RANK(U2689,(R2689:T2689,U2689:AI2689)),0)</f>
        <v>1</v>
      </c>
      <c r="H2689" s="7">
        <f t="shared" si="1468"/>
        <v>2</v>
      </c>
      <c r="I2689" s="49">
        <f t="shared" si="1469"/>
        <v>21</v>
      </c>
      <c r="J2689" s="177">
        <f t="shared" si="1470"/>
        <v>4.8498845265588918E-2</v>
      </c>
      <c r="K2689" s="2"/>
      <c r="L2689" s="2">
        <f t="shared" si="1471"/>
        <v>3.4642032332563508E-2</v>
      </c>
      <c r="M2689" s="2">
        <f t="shared" si="1472"/>
        <v>0</v>
      </c>
      <c r="N2689" s="2">
        <f t="shared" si="1473"/>
        <v>0.20785219399538107</v>
      </c>
      <c r="O2689" s="2">
        <f t="shared" si="1473"/>
        <v>0.3510392609699769</v>
      </c>
      <c r="P2689" s="2">
        <f t="shared" si="1474"/>
        <v>0.302540415704388</v>
      </c>
      <c r="Q2689" s="2">
        <f t="shared" si="1465"/>
        <v>0.10392609699769051</v>
      </c>
      <c r="R2689" s="1">
        <v>15</v>
      </c>
      <c r="T2689" s="1">
        <v>90</v>
      </c>
      <c r="U2689" s="1">
        <v>152</v>
      </c>
      <c r="V2689" s="1">
        <v>131</v>
      </c>
      <c r="W2689" s="1">
        <v>45</v>
      </c>
      <c r="AK2689" s="7">
        <f t="shared" si="1475"/>
        <v>4</v>
      </c>
      <c r="AL2689" s="7">
        <f t="shared" si="1476"/>
        <v>0</v>
      </c>
      <c r="AM2689" s="7">
        <f t="shared" si="1477"/>
        <v>0</v>
      </c>
      <c r="AN2689" s="2">
        <f t="shared" si="1478"/>
        <v>0.10392609699769054</v>
      </c>
      <c r="AO2689" s="2">
        <f t="shared" si="1479"/>
        <v>0</v>
      </c>
      <c r="AP2689" s="2">
        <f t="shared" si="1480"/>
        <v>0</v>
      </c>
      <c r="AR2689" t="str">
        <f t="shared" si="1481"/>
        <v>District 34</v>
      </c>
      <c r="AS2689" t="s">
        <v>2058</v>
      </c>
      <c r="AT2689" s="184"/>
      <c r="AV2689" s="97">
        <v>2</v>
      </c>
      <c r="AW2689" s="99">
        <v>734</v>
      </c>
      <c r="AX2689" s="105">
        <f t="shared" si="1482"/>
        <v>2734</v>
      </c>
      <c r="AZ2689" s="7" t="s">
        <v>1283</v>
      </c>
      <c r="BA2689" t="s">
        <v>2991</v>
      </c>
    </row>
    <row r="2690" spans="1:72" hidden="1" outlineLevel="1">
      <c r="A2690" t="s">
        <v>1861</v>
      </c>
      <c r="B2690" t="s">
        <v>2058</v>
      </c>
      <c r="C2690" s="1">
        <f t="shared" si="1467"/>
        <v>273</v>
      </c>
      <c r="D2690" s="7">
        <f>IF(R2690&gt;0,RANK(R2690,(R2690:T2690,U2690:AI2690)),0)</f>
        <v>5</v>
      </c>
      <c r="E2690" s="7">
        <f>IF(S2690&gt;0,RANK(S2690,(R2690:T2690,U2690:AI2690)),0)</f>
        <v>0</v>
      </c>
      <c r="F2690" s="7">
        <f>IF(T2690&gt;0,RANK(T2690,(R2690:T2690,U2690:AI2690)),0)</f>
        <v>3</v>
      </c>
      <c r="G2690" s="7">
        <f>IF(U2690&gt;0,RANK(U2690,(R2690:T2690,U2690:AI2690)),0)</f>
        <v>2</v>
      </c>
      <c r="H2690" s="7">
        <f t="shared" si="1468"/>
        <v>1</v>
      </c>
      <c r="I2690" s="49">
        <f t="shared" si="1469"/>
        <v>23</v>
      </c>
      <c r="J2690" s="177">
        <f t="shared" si="1470"/>
        <v>8.4249084249084255E-2</v>
      </c>
      <c r="K2690" s="2"/>
      <c r="L2690" s="2">
        <f t="shared" si="1471"/>
        <v>5.8608058608058608E-2</v>
      </c>
      <c r="M2690" s="2">
        <f t="shared" si="1472"/>
        <v>0</v>
      </c>
      <c r="N2690" s="2">
        <f t="shared" si="1473"/>
        <v>0.19780219780219779</v>
      </c>
      <c r="O2690" s="2">
        <f t="shared" si="1473"/>
        <v>0.2783882783882784</v>
      </c>
      <c r="P2690" s="2">
        <f t="shared" si="1474"/>
        <v>0.36263736263736263</v>
      </c>
      <c r="Q2690" s="2">
        <f t="shared" si="1465"/>
        <v>0.10256410256410259</v>
      </c>
      <c r="R2690" s="1">
        <v>16</v>
      </c>
      <c r="T2690" s="1">
        <v>54</v>
      </c>
      <c r="U2690" s="1">
        <v>76</v>
      </c>
      <c r="V2690" s="1">
        <v>99</v>
      </c>
      <c r="W2690" s="1">
        <v>28</v>
      </c>
      <c r="AK2690" s="7">
        <f t="shared" si="1475"/>
        <v>4</v>
      </c>
      <c r="AL2690" s="7">
        <f t="shared" si="1476"/>
        <v>0</v>
      </c>
      <c r="AM2690" s="7">
        <f t="shared" si="1477"/>
        <v>0</v>
      </c>
      <c r="AN2690" s="2">
        <f t="shared" si="1478"/>
        <v>0.10256410256410256</v>
      </c>
      <c r="AO2690" s="2">
        <f t="shared" si="1479"/>
        <v>0</v>
      </c>
      <c r="AP2690" s="2">
        <f t="shared" si="1480"/>
        <v>0</v>
      </c>
      <c r="AR2690" t="str">
        <f t="shared" si="1481"/>
        <v>District 35</v>
      </c>
      <c r="AS2690" t="s">
        <v>2058</v>
      </c>
      <c r="AT2690" s="184"/>
      <c r="AV2690" s="97">
        <v>2</v>
      </c>
      <c r="AW2690" s="99">
        <v>735</v>
      </c>
      <c r="AX2690" s="105">
        <f t="shared" si="1482"/>
        <v>2735</v>
      </c>
      <c r="AZ2690" s="7" t="s">
        <v>1283</v>
      </c>
      <c r="BA2690" t="s">
        <v>2991</v>
      </c>
    </row>
    <row r="2691" spans="1:72" hidden="1" outlineLevel="1">
      <c r="A2691" t="s">
        <v>3175</v>
      </c>
      <c r="B2691" t="s">
        <v>2058</v>
      </c>
      <c r="C2691" s="1">
        <f t="shared" si="1467"/>
        <v>654</v>
      </c>
      <c r="D2691" s="7">
        <f>IF(R2691&gt;0,RANK(R2691,(R2691:T2691,U2691:AI2691)),0)</f>
        <v>5</v>
      </c>
      <c r="E2691" s="7">
        <f>IF(S2691&gt;0,RANK(S2691,(R2691:T2691,U2691:AI2691)),0)</f>
        <v>0</v>
      </c>
      <c r="F2691" s="7">
        <f>IF(T2691&gt;0,RANK(T2691,(R2691:T2691,U2691:AI2691)),0)</f>
        <v>2</v>
      </c>
      <c r="G2691" s="7">
        <f>IF(U2691&gt;0,RANK(U2691,(R2691:T2691,U2691:AI2691)),0)</f>
        <v>3</v>
      </c>
      <c r="H2691" s="7">
        <f t="shared" si="1468"/>
        <v>1</v>
      </c>
      <c r="I2691" s="49">
        <f t="shared" si="1469"/>
        <v>90</v>
      </c>
      <c r="J2691" s="177">
        <f t="shared" si="1470"/>
        <v>0.13761467889908258</v>
      </c>
      <c r="K2691" s="2"/>
      <c r="L2691" s="2">
        <f t="shared" si="1471"/>
        <v>6.4220183486238536E-2</v>
      </c>
      <c r="M2691" s="2">
        <f t="shared" si="1472"/>
        <v>0</v>
      </c>
      <c r="N2691" s="2">
        <f t="shared" si="1473"/>
        <v>0.23853211009174313</v>
      </c>
      <c r="O2691" s="2">
        <f t="shared" si="1473"/>
        <v>0.21712538226299694</v>
      </c>
      <c r="P2691" s="2">
        <f t="shared" si="1474"/>
        <v>0.37614678899082571</v>
      </c>
      <c r="Q2691" s="2">
        <f t="shared" si="1465"/>
        <v>0.10397553516819563</v>
      </c>
      <c r="R2691" s="1">
        <v>42</v>
      </c>
      <c r="T2691" s="1">
        <v>156</v>
      </c>
      <c r="U2691" s="1">
        <v>142</v>
      </c>
      <c r="V2691" s="1">
        <v>246</v>
      </c>
      <c r="W2691" s="1">
        <v>68</v>
      </c>
      <c r="AK2691" s="7">
        <f t="shared" si="1475"/>
        <v>4</v>
      </c>
      <c r="AL2691" s="7">
        <f t="shared" si="1476"/>
        <v>0</v>
      </c>
      <c r="AM2691" s="7">
        <f t="shared" si="1477"/>
        <v>0</v>
      </c>
      <c r="AN2691" s="2">
        <f t="shared" si="1478"/>
        <v>0.10397553516819572</v>
      </c>
      <c r="AO2691" s="2">
        <f t="shared" si="1479"/>
        <v>0</v>
      </c>
      <c r="AP2691" s="2">
        <f t="shared" si="1480"/>
        <v>0</v>
      </c>
      <c r="AR2691" t="str">
        <f t="shared" si="1481"/>
        <v>District 36</v>
      </c>
      <c r="AS2691" t="s">
        <v>2058</v>
      </c>
      <c r="AT2691" s="184"/>
      <c r="AV2691" s="97">
        <v>2</v>
      </c>
      <c r="AW2691" s="99">
        <v>736</v>
      </c>
      <c r="AX2691" s="105">
        <f t="shared" si="1482"/>
        <v>2736</v>
      </c>
      <c r="AZ2691" s="7" t="s">
        <v>1283</v>
      </c>
      <c r="BA2691" t="s">
        <v>2991</v>
      </c>
    </row>
    <row r="2692" spans="1:72" hidden="1" outlineLevel="1">
      <c r="A2692" t="s">
        <v>3119</v>
      </c>
      <c r="B2692" t="s">
        <v>2058</v>
      </c>
      <c r="C2692" s="1">
        <f t="shared" si="1467"/>
        <v>109</v>
      </c>
      <c r="D2692" s="7">
        <f>IF(R2692&gt;0,RANK(R2692,(R2692:T2692,U2692:AI2692)),0)</f>
        <v>5</v>
      </c>
      <c r="E2692" s="7">
        <f>IF(S2692&gt;0,RANK(S2692,(R2692:T2692,U2692:AI2692)),0)</f>
        <v>0</v>
      </c>
      <c r="F2692" s="7">
        <f>IF(T2692&gt;0,RANK(T2692,(R2692:T2692,U2692:AI2692)),0)</f>
        <v>4</v>
      </c>
      <c r="G2692" s="7">
        <f>IF(U2692&gt;0,RANK(U2692,(R2692:T2692,U2692:AI2692)),0)</f>
        <v>1</v>
      </c>
      <c r="H2692" s="7">
        <f t="shared" si="1468"/>
        <v>2</v>
      </c>
      <c r="I2692" s="49">
        <f t="shared" si="1469"/>
        <v>4</v>
      </c>
      <c r="J2692" s="177">
        <f t="shared" si="1470"/>
        <v>3.669724770642202E-2</v>
      </c>
      <c r="K2692" s="2"/>
      <c r="L2692" s="2">
        <f t="shared" si="1471"/>
        <v>2.7522935779816515E-2</v>
      </c>
      <c r="M2692" s="2">
        <f t="shared" si="1472"/>
        <v>0</v>
      </c>
      <c r="N2692" s="2">
        <f t="shared" si="1473"/>
        <v>9.1743119266055051E-2</v>
      </c>
      <c r="O2692" s="2">
        <f t="shared" si="1473"/>
        <v>0.37614678899082571</v>
      </c>
      <c r="P2692" s="2">
        <f t="shared" si="1474"/>
        <v>0.33944954128440369</v>
      </c>
      <c r="Q2692" s="2">
        <f t="shared" si="1465"/>
        <v>0.16513761467889893</v>
      </c>
      <c r="R2692" s="1">
        <v>3</v>
      </c>
      <c r="T2692" s="1">
        <v>10</v>
      </c>
      <c r="U2692" s="1">
        <v>41</v>
      </c>
      <c r="V2692" s="1">
        <v>37</v>
      </c>
      <c r="W2692" s="1">
        <v>18</v>
      </c>
      <c r="AK2692" s="7">
        <f t="shared" si="1475"/>
        <v>3</v>
      </c>
      <c r="AL2692" s="7">
        <f t="shared" si="1476"/>
        <v>0</v>
      </c>
      <c r="AM2692" s="7">
        <f t="shared" si="1477"/>
        <v>0</v>
      </c>
      <c r="AN2692" s="2">
        <f t="shared" si="1478"/>
        <v>0.16513761467889909</v>
      </c>
      <c r="AO2692" s="2">
        <f t="shared" si="1479"/>
        <v>0</v>
      </c>
      <c r="AP2692" s="2">
        <f t="shared" si="1480"/>
        <v>0</v>
      </c>
      <c r="AR2692" t="str">
        <f t="shared" si="1481"/>
        <v>District 37</v>
      </c>
      <c r="AS2692" t="s">
        <v>2058</v>
      </c>
      <c r="AT2692" s="184"/>
      <c r="AV2692" s="97">
        <v>2</v>
      </c>
      <c r="AW2692" s="99">
        <v>737</v>
      </c>
      <c r="AX2692" s="105">
        <f t="shared" si="1482"/>
        <v>2737</v>
      </c>
      <c r="AZ2692" s="7" t="s">
        <v>1283</v>
      </c>
      <c r="BA2692" t="s">
        <v>2991</v>
      </c>
    </row>
    <row r="2693" spans="1:72" hidden="1" outlineLevel="1">
      <c r="A2693" t="s">
        <v>2797</v>
      </c>
      <c r="B2693" t="s">
        <v>2058</v>
      </c>
      <c r="C2693" s="1">
        <f t="shared" si="1467"/>
        <v>41</v>
      </c>
      <c r="D2693" s="7">
        <f>IF(R2693&gt;0,RANK(R2693,(R2693:T2693,U2693:AI2693)),0)</f>
        <v>4</v>
      </c>
      <c r="E2693" s="7">
        <f>IF(S2693&gt;0,RANK(S2693,(R2693:T2693,U2693:AI2693)),0)</f>
        <v>0</v>
      </c>
      <c r="F2693" s="7">
        <f>IF(T2693&gt;0,RANK(T2693,(R2693:T2693,U2693:AI2693)),0)</f>
        <v>3</v>
      </c>
      <c r="G2693" s="7">
        <f>IF(U2693&gt;0,RANK(U2693,(R2693:T2693,U2693:AI2693)),0)</f>
        <v>2</v>
      </c>
      <c r="H2693" s="7">
        <f t="shared" si="1468"/>
        <v>5</v>
      </c>
      <c r="I2693" s="49">
        <f t="shared" si="1469"/>
        <v>8</v>
      </c>
      <c r="J2693" s="177">
        <f t="shared" si="1470"/>
        <v>0.1951219512195122</v>
      </c>
      <c r="K2693" s="2"/>
      <c r="L2693" s="2">
        <f t="shared" si="1471"/>
        <v>0.12195121951219512</v>
      </c>
      <c r="M2693" s="2">
        <f t="shared" si="1472"/>
        <v>0</v>
      </c>
      <c r="N2693" s="2">
        <f t="shared" si="1473"/>
        <v>0.14634146341463414</v>
      </c>
      <c r="O2693" s="2">
        <f t="shared" si="1473"/>
        <v>0.21951219512195122</v>
      </c>
      <c r="P2693" s="2">
        <f t="shared" si="1474"/>
        <v>9.7560975609756101E-2</v>
      </c>
      <c r="Q2693" s="2">
        <f>IF(C2693=0,"-",(1-L2693-M2693-N2693-O2693-P2693))</f>
        <v>0.41463414634146345</v>
      </c>
      <c r="R2693" s="1">
        <v>5</v>
      </c>
      <c r="T2693" s="1">
        <v>6</v>
      </c>
      <c r="U2693" s="1">
        <v>9</v>
      </c>
      <c r="V2693" s="1">
        <v>4</v>
      </c>
      <c r="W2693" s="1">
        <v>17</v>
      </c>
      <c r="AK2693" s="7">
        <f t="shared" si="1475"/>
        <v>1</v>
      </c>
      <c r="AL2693" s="7">
        <f t="shared" si="1476"/>
        <v>0</v>
      </c>
      <c r="AM2693" s="7">
        <f t="shared" si="1477"/>
        <v>0</v>
      </c>
      <c r="AN2693" s="2">
        <f t="shared" si="1478"/>
        <v>0.41463414634146339</v>
      </c>
      <c r="AO2693" s="2">
        <f t="shared" si="1479"/>
        <v>0</v>
      </c>
      <c r="AP2693" s="2">
        <f t="shared" si="1480"/>
        <v>0</v>
      </c>
      <c r="AR2693" t="str">
        <f t="shared" si="1481"/>
        <v>District 38</v>
      </c>
      <c r="AS2693" t="s">
        <v>2058</v>
      </c>
      <c r="AT2693" s="184"/>
      <c r="AV2693" s="97">
        <v>2</v>
      </c>
      <c r="AW2693" s="99">
        <v>738</v>
      </c>
      <c r="AX2693" s="105">
        <f t="shared" si="1482"/>
        <v>2738</v>
      </c>
      <c r="AZ2693" s="7" t="s">
        <v>1283</v>
      </c>
      <c r="BA2693" t="s">
        <v>2991</v>
      </c>
    </row>
    <row r="2694" spans="1:72" hidden="1" outlineLevel="1">
      <c r="A2694" t="s">
        <v>717</v>
      </c>
      <c r="B2694" t="s">
        <v>2058</v>
      </c>
      <c r="C2694" s="1">
        <f t="shared" si="1467"/>
        <v>93</v>
      </c>
      <c r="D2694" s="7">
        <f>IF(R2694&gt;0,RANK(R2694,(R2694:T2694,U2694:AI2694)),0)</f>
        <v>5</v>
      </c>
      <c r="E2694" s="7">
        <f>IF(S2694&gt;0,RANK(S2694,(R2694:T2694,U2694:AI2694)),0)</f>
        <v>0</v>
      </c>
      <c r="F2694" s="7">
        <f>IF(T2694&gt;0,RANK(T2694,(R2694:T2694,U2694:AI2694)),0)</f>
        <v>3</v>
      </c>
      <c r="G2694" s="7">
        <f>IF(U2694&gt;0,RANK(U2694,(R2694:T2694,U2694:AI2694)),0)</f>
        <v>2</v>
      </c>
      <c r="H2694" s="7">
        <f t="shared" si="1468"/>
        <v>1</v>
      </c>
      <c r="I2694" s="49">
        <f t="shared" si="1469"/>
        <v>21</v>
      </c>
      <c r="J2694" s="177">
        <f t="shared" si="1470"/>
        <v>0.22580645161290322</v>
      </c>
      <c r="K2694" s="2"/>
      <c r="L2694" s="2">
        <f t="shared" si="1471"/>
        <v>4.3010752688172046E-2</v>
      </c>
      <c r="M2694" s="2">
        <f t="shared" si="1472"/>
        <v>0</v>
      </c>
      <c r="N2694" s="2">
        <f t="shared" si="1473"/>
        <v>0.15053763440860216</v>
      </c>
      <c r="O2694" s="2">
        <f t="shared" si="1473"/>
        <v>0.24731182795698925</v>
      </c>
      <c r="P2694" s="2">
        <f t="shared" si="1474"/>
        <v>0.4731182795698925</v>
      </c>
      <c r="Q2694" s="2">
        <f t="shared" si="1465"/>
        <v>8.6021505376344121E-2</v>
      </c>
      <c r="R2694" s="1">
        <v>4</v>
      </c>
      <c r="T2694" s="1">
        <v>14</v>
      </c>
      <c r="U2694" s="1">
        <v>23</v>
      </c>
      <c r="V2694" s="1">
        <v>44</v>
      </c>
      <c r="W2694" s="1">
        <v>8</v>
      </c>
      <c r="AK2694" s="7">
        <f t="shared" si="1475"/>
        <v>4</v>
      </c>
      <c r="AL2694" s="7">
        <f t="shared" si="1476"/>
        <v>0</v>
      </c>
      <c r="AM2694" s="7">
        <f t="shared" si="1477"/>
        <v>0</v>
      </c>
      <c r="AN2694" s="2">
        <f t="shared" si="1478"/>
        <v>8.6021505376344093E-2</v>
      </c>
      <c r="AO2694" s="2">
        <f t="shared" si="1479"/>
        <v>0</v>
      </c>
      <c r="AP2694" s="2">
        <f t="shared" si="1480"/>
        <v>0</v>
      </c>
      <c r="AR2694" t="str">
        <f t="shared" si="1481"/>
        <v>District 39</v>
      </c>
      <c r="AS2694" t="s">
        <v>2058</v>
      </c>
      <c r="AT2694" s="184"/>
      <c r="AV2694" s="97">
        <v>2</v>
      </c>
      <c r="AW2694" s="99">
        <v>739</v>
      </c>
      <c r="AX2694" s="105">
        <f t="shared" si="1482"/>
        <v>2739</v>
      </c>
      <c r="AZ2694" s="7" t="s">
        <v>1283</v>
      </c>
      <c r="BA2694" t="s">
        <v>2991</v>
      </c>
    </row>
    <row r="2695" spans="1:72" hidden="1" outlineLevel="1">
      <c r="A2695" t="s">
        <v>2517</v>
      </c>
      <c r="B2695" t="s">
        <v>2058</v>
      </c>
      <c r="C2695" s="1">
        <f t="shared" si="1467"/>
        <v>21</v>
      </c>
      <c r="D2695" s="7">
        <f>IF(R2695&gt;0,RANK(R2695,(R2695:T2695,U2695:AI2695)),0)</f>
        <v>0</v>
      </c>
      <c r="E2695" s="7">
        <f>IF(S2695&gt;0,RANK(S2695,(R2695:T2695,U2695:AI2695)),0)</f>
        <v>0</v>
      </c>
      <c r="F2695" s="7">
        <f>IF(T2695&gt;0,RANK(T2695,(R2695:T2695,U2695:AI2695)),0)</f>
        <v>3</v>
      </c>
      <c r="G2695" s="7">
        <f>IF(U2695&gt;0,RANK(U2695,(R2695:T2695,U2695:AI2695)),0)</f>
        <v>2</v>
      </c>
      <c r="H2695" s="7">
        <f t="shared" si="1468"/>
        <v>1</v>
      </c>
      <c r="I2695" s="49">
        <f t="shared" si="1469"/>
        <v>3</v>
      </c>
      <c r="J2695" s="177">
        <f t="shared" si="1470"/>
        <v>0.14285714285714285</v>
      </c>
      <c r="K2695" s="2"/>
      <c r="L2695" s="2">
        <f t="shared" si="1471"/>
        <v>0</v>
      </c>
      <c r="M2695" s="2">
        <f t="shared" si="1472"/>
        <v>0</v>
      </c>
      <c r="N2695" s="2">
        <f t="shared" si="1473"/>
        <v>0.23809523809523808</v>
      </c>
      <c r="O2695" s="2">
        <f t="shared" si="1473"/>
        <v>0.2857142857142857</v>
      </c>
      <c r="P2695" s="2">
        <f t="shared" si="1474"/>
        <v>0.42857142857142855</v>
      </c>
      <c r="Q2695" s="2">
        <f t="shared" si="1465"/>
        <v>4.7619047619047616E-2</v>
      </c>
      <c r="R2695" s="1">
        <v>0</v>
      </c>
      <c r="T2695" s="1">
        <v>5</v>
      </c>
      <c r="U2695" s="1">
        <v>6</v>
      </c>
      <c r="V2695" s="1">
        <v>9</v>
      </c>
      <c r="W2695" s="1">
        <v>1</v>
      </c>
      <c r="AG2695" s="1">
        <f>SUM(AG2655:AG2694)</f>
        <v>0</v>
      </c>
      <c r="AK2695" s="7">
        <f t="shared" si="1475"/>
        <v>4</v>
      </c>
      <c r="AL2695" s="7">
        <f t="shared" si="1476"/>
        <v>0</v>
      </c>
      <c r="AM2695" s="7">
        <f t="shared" si="1477"/>
        <v>0</v>
      </c>
      <c r="AN2695" s="2">
        <f t="shared" si="1478"/>
        <v>4.7619047619047616E-2</v>
      </c>
      <c r="AO2695" s="2">
        <f t="shared" si="1479"/>
        <v>0</v>
      </c>
      <c r="AP2695" s="2">
        <f t="shared" si="1480"/>
        <v>0</v>
      </c>
      <c r="AR2695" t="str">
        <f t="shared" si="1481"/>
        <v>District 40</v>
      </c>
      <c r="AS2695" t="s">
        <v>2058</v>
      </c>
      <c r="AT2695" s="184"/>
      <c r="AV2695" s="97">
        <v>2</v>
      </c>
      <c r="AW2695" s="99">
        <v>740</v>
      </c>
      <c r="AX2695" s="105">
        <f t="shared" si="1482"/>
        <v>2740</v>
      </c>
      <c r="AZ2695" s="7" t="s">
        <v>1283</v>
      </c>
      <c r="BA2695" t="s">
        <v>2991</v>
      </c>
    </row>
    <row r="2696" spans="1:72" collapsed="1">
      <c r="A2696" t="s">
        <v>382</v>
      </c>
      <c r="B2696" t="s">
        <v>1105</v>
      </c>
      <c r="C2696" s="1">
        <f>SUM(R2696:AI2696)</f>
        <v>23007</v>
      </c>
      <c r="D2696" s="7">
        <f>IF(R2696&gt;0,RANK(R2696,(R2696:T2696,U2696:AI2696)),0)</f>
        <v>5</v>
      </c>
      <c r="E2696" s="7">
        <f>IF(S2696&gt;0,RANK(S2696,(R2696:T2696,U2696:AI2696)),0)</f>
        <v>0</v>
      </c>
      <c r="F2696" s="7">
        <f>IF(T2696&gt;0,RANK(T2696,(R2696:T2696,U2696:AI2696)),0)</f>
        <v>3</v>
      </c>
      <c r="G2696" s="7">
        <f>IF(U2696&gt;0,RANK(U2696,(R2696:T2696,U2696:AI2696)),0)</f>
        <v>1</v>
      </c>
      <c r="H2696" s="7">
        <f t="shared" si="1468"/>
        <v>2</v>
      </c>
      <c r="I2696" s="49">
        <f t="shared" si="1469"/>
        <v>629</v>
      </c>
      <c r="J2696" s="177">
        <f t="shared" si="1470"/>
        <v>2.7339505367931498E-2</v>
      </c>
      <c r="K2696" s="2"/>
      <c r="L2696" s="2">
        <f t="shared" si="1471"/>
        <v>3.9900899726170294E-2</v>
      </c>
      <c r="M2696" s="2">
        <f t="shared" si="1472"/>
        <v>0</v>
      </c>
      <c r="N2696" s="2">
        <f t="shared" si="1473"/>
        <v>0.15160603294649455</v>
      </c>
      <c r="O2696" s="2">
        <f>IF($C2696=0,"-",U2696/$C2696)</f>
        <v>0.36375885600034774</v>
      </c>
      <c r="P2696" s="2">
        <f t="shared" si="1474"/>
        <v>0.33641935063241624</v>
      </c>
      <c r="Q2696" s="2">
        <f t="shared" si="1465"/>
        <v>0.10831486069457119</v>
      </c>
      <c r="R2696" s="166">
        <v>918</v>
      </c>
      <c r="S2696" s="166"/>
      <c r="T2696" s="166">
        <v>3488</v>
      </c>
      <c r="U2696" s="166">
        <v>8369</v>
      </c>
      <c r="V2696" s="166">
        <v>7740</v>
      </c>
      <c r="W2696" s="166">
        <v>2492</v>
      </c>
      <c r="X2696" s="161"/>
      <c r="AA2696" s="166"/>
      <c r="AK2696" s="7">
        <f t="shared" si="1475"/>
        <v>4</v>
      </c>
      <c r="AL2696" s="7">
        <f t="shared" si="1476"/>
        <v>0</v>
      </c>
      <c r="AM2696" s="7">
        <f t="shared" si="1477"/>
        <v>0</v>
      </c>
      <c r="AN2696" s="2">
        <f t="shared" si="1478"/>
        <v>0.10831486069457122</v>
      </c>
      <c r="AO2696" s="2">
        <f t="shared" si="1479"/>
        <v>0</v>
      </c>
      <c r="AP2696" s="2">
        <f t="shared" si="1480"/>
        <v>0</v>
      </c>
      <c r="AR2696" t="str">
        <f t="shared" si="1481"/>
        <v>Alaska</v>
      </c>
      <c r="AS2696" t="s">
        <v>1105</v>
      </c>
      <c r="AT2696" s="184"/>
      <c r="AV2696" s="97">
        <v>2</v>
      </c>
      <c r="AW2696" s="99"/>
      <c r="AX2696" s="97">
        <v>2</v>
      </c>
      <c r="AZ2696" s="7" t="s">
        <v>1619</v>
      </c>
      <c r="BA2696" t="s">
        <v>2991</v>
      </c>
    </row>
    <row r="2697" spans="1:72">
      <c r="A2697" s="48"/>
      <c r="C2697" s="1"/>
      <c r="E2697" s="7"/>
      <c r="F2697" s="7"/>
      <c r="G2697" s="7"/>
      <c r="H2697" s="7"/>
      <c r="I2697" s="49"/>
      <c r="J2697" s="177"/>
      <c r="K2697" s="2"/>
      <c r="AK2697" s="7"/>
      <c r="AL2697" s="7"/>
      <c r="AM2697" s="7"/>
      <c r="AT2697" s="184"/>
      <c r="AV2697" s="97"/>
      <c r="AW2697" s="99"/>
    </row>
    <row r="2698" spans="1:72">
      <c r="A2698" s="9" t="s">
        <v>2524</v>
      </c>
      <c r="B2698" t="s">
        <v>1105</v>
      </c>
      <c r="C2698" s="1">
        <f>SUM(R2698:AI2698)</f>
        <v>0</v>
      </c>
      <c r="D2698" s="7">
        <f>IF(R2698&gt;0,RANK(R2698,(R2698:T2698,U2698:AI2698)),0)</f>
        <v>0</v>
      </c>
      <c r="E2698" s="7">
        <f>IF(S2698&gt;0,RANK(S2698,(R2698:T2698,U2698:AI2698)),0)</f>
        <v>0</v>
      </c>
      <c r="F2698" s="7">
        <f>IF(T2698&gt;0,RANK(T2698,(R2698:T2698,U2698:AI2698)),0)</f>
        <v>0</v>
      </c>
      <c r="G2698" s="7">
        <f>IF(U2698&gt;0,RANK(U2698,(R2698:T2698,U2698:AI2698)),0)</f>
        <v>0</v>
      </c>
      <c r="H2698" s="7"/>
      <c r="I2698" s="49" t="e">
        <f>MAX(R2698:AA2698)-LARGE(R2698:AA2698,2)</f>
        <v>#NUM!</v>
      </c>
      <c r="J2698" s="177" t="e">
        <f>I2698/C2698</f>
        <v>#NUM!</v>
      </c>
      <c r="K2698" s="2"/>
      <c r="L2698" s="2" t="str">
        <f>IF($C2698=0,"-",R2698/$C2698)</f>
        <v>-</v>
      </c>
      <c r="M2698" s="2" t="str">
        <f>IF($C2698=0,"-",S2698/$C2698)</f>
        <v>-</v>
      </c>
      <c r="N2698" s="2" t="str">
        <f>IF($C2698=0,"-",T2698/$C2698)</f>
        <v>-</v>
      </c>
      <c r="O2698" s="2" t="str">
        <f>IF($C2698=0,"-",U2698/$C2698)</f>
        <v>-</v>
      </c>
      <c r="Q2698" s="2" t="str">
        <f t="shared" si="1465"/>
        <v>-</v>
      </c>
      <c r="AK2698" s="7"/>
      <c r="AL2698" s="7"/>
      <c r="AM2698" s="7"/>
      <c r="AR2698" t="str">
        <f>A2698</f>
        <v>American Samoa</v>
      </c>
      <c r="AS2698" t="s">
        <v>1105</v>
      </c>
      <c r="AT2698" s="184"/>
      <c r="AV2698" s="97">
        <v>60</v>
      </c>
      <c r="AW2698" s="99"/>
      <c r="AX2698" s="97">
        <v>60</v>
      </c>
      <c r="AZ2698" s="7" t="s">
        <v>1488</v>
      </c>
      <c r="BA2698" t="s">
        <v>2991</v>
      </c>
    </row>
    <row r="2699" spans="1:72" s="171" customFormat="1">
      <c r="A2699" s="48"/>
      <c r="C2699" s="2"/>
      <c r="D2699" s="7"/>
      <c r="E2699" s="2"/>
      <c r="F2699" s="2"/>
      <c r="G2699" s="2"/>
      <c r="H2699" s="8"/>
      <c r="I2699" s="49"/>
      <c r="J2699" s="54"/>
      <c r="K2699" s="1"/>
      <c r="L2699" s="2"/>
      <c r="M2699" s="2"/>
      <c r="N2699" s="2"/>
      <c r="O2699" s="2"/>
      <c r="P2699" s="2"/>
      <c r="Q2699" s="2"/>
      <c r="R2699" s="1"/>
      <c r="S2699" s="1"/>
      <c r="T2699" s="1"/>
      <c r="U2699" s="1"/>
      <c r="V2699" s="1"/>
      <c r="W2699" s="1"/>
      <c r="X2699" s="1"/>
      <c r="Y2699" s="1"/>
      <c r="Z2699" s="1"/>
      <c r="AA2699" s="1"/>
      <c r="AB2699" s="1"/>
      <c r="AC2699" s="1"/>
      <c r="AD2699" s="1"/>
      <c r="AE2699" s="1"/>
      <c r="AF2699" s="1"/>
      <c r="AG2699" s="1"/>
      <c r="AH2699" s="1"/>
      <c r="AI2699" s="1"/>
      <c r="AJ2699" s="1"/>
      <c r="AK2699" s="8"/>
      <c r="AL2699" s="8"/>
      <c r="AM2699" s="8"/>
      <c r="AN2699" s="2"/>
      <c r="AO2699" s="2"/>
      <c r="AP2699" s="2"/>
      <c r="AQ2699" s="2"/>
      <c r="AT2699" s="184"/>
      <c r="AV2699" s="97"/>
      <c r="AW2699" s="99"/>
      <c r="AX2699" s="105"/>
      <c r="AZ2699" s="7"/>
      <c r="BN2699" s="1"/>
      <c r="BT2699" s="1"/>
    </row>
    <row r="2700" spans="1:72">
      <c r="A2700" s="9" t="s">
        <v>2993</v>
      </c>
      <c r="B2700" t="s">
        <v>1105</v>
      </c>
      <c r="C2700" s="1">
        <f>SUM(R2700:AI2700)</f>
        <v>0</v>
      </c>
      <c r="D2700" s="7">
        <f>IF(R2700&gt;0,RANK(R2700,(R2700:T2700,U2700:AI2700)),0)</f>
        <v>0</v>
      </c>
      <c r="E2700" s="7">
        <f>IF(S2700&gt;0,RANK(S2700,(R2700:T2700,U2700:AI2700)),0)</f>
        <v>0</v>
      </c>
      <c r="F2700" s="7">
        <f>IF(T2700&gt;0,RANK(T2700,(R2700:T2700,U2700:AI2700)),0)</f>
        <v>0</v>
      </c>
      <c r="G2700" s="7">
        <f>IF(U2700&gt;0,RANK(U2700,(R2700:T2700,U2700:AI2700)),0)</f>
        <v>0</v>
      </c>
      <c r="H2700" s="7">
        <f>IF(V2700&gt;0,RANK(V2700,(R2700:AB2700)),0)</f>
        <v>0</v>
      </c>
      <c r="I2700" s="49" t="e">
        <f>MAX(R2700:AA2700)-LARGE(R2700:AA2700,2)</f>
        <v>#NUM!</v>
      </c>
      <c r="J2700" s="54" t="e">
        <f>I2700/C2700</f>
        <v>#NUM!</v>
      </c>
      <c r="K2700" s="2"/>
      <c r="L2700" s="2" t="str">
        <f>IF($C2700=0,"-",R2700/$C2700)</f>
        <v>-</v>
      </c>
      <c r="M2700" s="2" t="str">
        <f>IF($C2700=0,"-",S2700/$C2700)</f>
        <v>-</v>
      </c>
      <c r="N2700" s="2" t="str">
        <f>IF($C2700=0,"-",T2700/$C2700)</f>
        <v>-</v>
      </c>
      <c r="O2700" s="2" t="str">
        <f>IF($C2700=0,"-",U2700/$C2700)</f>
        <v>-</v>
      </c>
      <c r="P2700" s="2" t="str">
        <f>IF($C2700=0,"-",V2700/$C2700)</f>
        <v>-</v>
      </c>
      <c r="Q2700" s="2" t="str">
        <f t="shared" ref="Q2700:Q2706" si="1483">IF(C2700=0,"-",(1-L2700-M2700-N2700-O2700-P2700))</f>
        <v>-</v>
      </c>
      <c r="AK2700" s="7">
        <f>IF(W2700&gt;0,RANK(W2700,(R2700:AB2700)),0)</f>
        <v>0</v>
      </c>
      <c r="AL2700" s="7">
        <f>IF(X2700&gt;0,RANK(X2700,(R2700:AB2700)),0)</f>
        <v>0</v>
      </c>
      <c r="AM2700" s="7">
        <f>IF(Y2700&gt;0,RANK(Y2700,(R2700:AB2700)),0)</f>
        <v>0</v>
      </c>
      <c r="AN2700" s="2" t="str">
        <f>IF($C2700=0,"-",W2700/$C2700)</f>
        <v>-</v>
      </c>
      <c r="AO2700" s="2" t="str">
        <f>IF($C2700=0,"-",X2700/$C2700)</f>
        <v>-</v>
      </c>
      <c r="AP2700" s="2" t="str">
        <f>IF($C2700=0,"-",Y2700/$C2700)</f>
        <v>-</v>
      </c>
      <c r="AR2700" t="str">
        <f>A2700</f>
        <v>Guam</v>
      </c>
      <c r="AS2700" t="s">
        <v>1105</v>
      </c>
      <c r="AT2700" s="184"/>
      <c r="AV2700" s="97">
        <v>66</v>
      </c>
      <c r="AW2700" s="99"/>
      <c r="AX2700" s="97">
        <v>66</v>
      </c>
      <c r="AZ2700" s="7" t="s">
        <v>1488</v>
      </c>
      <c r="BA2700" t="s">
        <v>2991</v>
      </c>
      <c r="BN2700" s="1"/>
    </row>
    <row r="2701" spans="1:72">
      <c r="C2701" s="1"/>
      <c r="E2701" s="7"/>
      <c r="F2701" s="7"/>
      <c r="G2701" s="7"/>
      <c r="H2701" s="7"/>
      <c r="I2701" s="49"/>
      <c r="J2701" s="177"/>
      <c r="K2701" s="2"/>
      <c r="AK2701" s="7"/>
      <c r="AL2701" s="7"/>
      <c r="AM2701" s="7"/>
      <c r="AT2701" s="184"/>
      <c r="AV2701" s="97"/>
      <c r="AW2701" s="99"/>
      <c r="BN2701" s="1"/>
    </row>
    <row r="2702" spans="1:72" hidden="1" outlineLevel="1">
      <c r="A2702" t="s">
        <v>677</v>
      </c>
      <c r="B2702" t="s">
        <v>818</v>
      </c>
      <c r="C2702" s="1">
        <f>SUM(R2702:AI2702)</f>
        <v>2314</v>
      </c>
      <c r="D2702" s="7">
        <f>IF(R2702&gt;0,RANK(R2702,(R2702:T2702,U2702:AI2702)),0)</f>
        <v>4</v>
      </c>
      <c r="E2702" s="7">
        <f>IF(S2702&gt;0,RANK(S2702,(R2702:T2702,U2702:AI2702)),0)</f>
        <v>6</v>
      </c>
      <c r="F2702" s="7">
        <f>IF(T2702&gt;0,RANK(T2702,(R2702:T2702,U2702:AI2702)),0)</f>
        <v>3</v>
      </c>
      <c r="G2702" s="7">
        <f>IF(U2702&gt;0,RANK(U2702,(R2702:T2702,U2702:AI2702)),0)</f>
        <v>2</v>
      </c>
      <c r="H2702" s="7">
        <f>IF(V2702&gt;0,RANK(V2702,(R2702:AB2702)),0)</f>
        <v>1</v>
      </c>
      <c r="I2702" s="49">
        <f>MAX(R2702:AA2702)-LARGE(R2702:AA2702,2)</f>
        <v>454</v>
      </c>
      <c r="J2702" s="177">
        <f>I2702/C2702</f>
        <v>0.19619706136560069</v>
      </c>
      <c r="K2702" s="2"/>
      <c r="L2702" s="2">
        <f t="shared" ref="L2702:P2706" si="1484">IF($C2702=0,"-",R2702/$C2702)</f>
        <v>0.10630942091616249</v>
      </c>
      <c r="M2702" s="2">
        <f t="shared" si="1484"/>
        <v>2.16076058772688E-3</v>
      </c>
      <c r="N2702" s="2">
        <f t="shared" si="1484"/>
        <v>0.11668107173725151</v>
      </c>
      <c r="O2702" s="2">
        <f t="shared" si="1484"/>
        <v>0.28478824546240278</v>
      </c>
      <c r="P2702" s="2">
        <f t="shared" si="1484"/>
        <v>0.48098530682800344</v>
      </c>
      <c r="Q2702" s="2">
        <f t="shared" si="1483"/>
        <v>9.0751944684529517E-3</v>
      </c>
      <c r="R2702" s="1">
        <v>246</v>
      </c>
      <c r="S2702" s="1">
        <v>5</v>
      </c>
      <c r="T2702" s="1">
        <v>270</v>
      </c>
      <c r="U2702" s="1">
        <v>659</v>
      </c>
      <c r="V2702" s="1">
        <v>1113</v>
      </c>
      <c r="W2702" s="1">
        <v>21</v>
      </c>
      <c r="AK2702" s="7">
        <f>IF(W2702&gt;0,RANK(W2702,(R2702:AB2702)),0)</f>
        <v>5</v>
      </c>
      <c r="AL2702" s="7">
        <f>IF(X2702&gt;0,RANK(X2702,(R2702:AB2702)),0)</f>
        <v>0</v>
      </c>
      <c r="AM2702" s="7">
        <f>IF(Y2702&gt;0,RANK(Y2702,(R2702:AB2702)),0)</f>
        <v>0</v>
      </c>
      <c r="AN2702" s="2">
        <f t="shared" ref="AN2702:AP2706" si="1485">IF($C2702=0,"-",W2702/$C2702)</f>
        <v>9.0751944684528962E-3</v>
      </c>
      <c r="AO2702" s="2">
        <f t="shared" si="1485"/>
        <v>0</v>
      </c>
      <c r="AP2702" s="2">
        <f t="shared" si="1485"/>
        <v>0</v>
      </c>
      <c r="AR2702" t="str">
        <f>A2702</f>
        <v>Hawaii</v>
      </c>
      <c r="AS2702" t="s">
        <v>818</v>
      </c>
      <c r="AT2702" s="184">
        <v>2</v>
      </c>
      <c r="AV2702" s="97">
        <v>15</v>
      </c>
      <c r="AW2702" s="99">
        <v>1</v>
      </c>
      <c r="AX2702" s="105">
        <f>AV2702*1000+AW2702</f>
        <v>15001</v>
      </c>
      <c r="AZ2702" s="7" t="s">
        <v>2951</v>
      </c>
      <c r="BA2702" t="s">
        <v>2991</v>
      </c>
      <c r="BN2702" s="1"/>
    </row>
    <row r="2703" spans="1:72" hidden="1" outlineLevel="1">
      <c r="A2703" t="s">
        <v>1570</v>
      </c>
      <c r="B2703" t="s">
        <v>818</v>
      </c>
      <c r="C2703" s="1">
        <f>SUM(R2703:AI2703)</f>
        <v>10886</v>
      </c>
      <c r="D2703" s="7">
        <f>IF(R2703&gt;0,RANK(R2703,(R2703:T2703,U2703:AI2703)),0)</f>
        <v>4</v>
      </c>
      <c r="E2703" s="7">
        <f>IF(S2703&gt;0,RANK(S2703,(R2703:T2703,U2703:AI2703)),0)</f>
        <v>6</v>
      </c>
      <c r="F2703" s="7">
        <f>IF(T2703&gt;0,RANK(T2703,(R2703:T2703,U2703:AI2703)),0)</f>
        <v>3</v>
      </c>
      <c r="G2703" s="7">
        <f>IF(U2703&gt;0,RANK(U2703,(R2703:T2703,U2703:AI2703)),0)</f>
        <v>2</v>
      </c>
      <c r="H2703" s="7">
        <f>IF(V2703&gt;0,RANK(V2703,(R2703:AB2703)),0)</f>
        <v>1</v>
      </c>
      <c r="I2703" s="49">
        <f>MAX(R2703:AA2703)-LARGE(R2703:AA2703,2)</f>
        <v>903</v>
      </c>
      <c r="J2703" s="177">
        <f>I2703/C2703</f>
        <v>8.2950578724967847E-2</v>
      </c>
      <c r="K2703" s="2"/>
      <c r="L2703" s="2">
        <f t="shared" si="1484"/>
        <v>9.6270439096086721E-2</v>
      </c>
      <c r="M2703" s="2">
        <f t="shared" si="1484"/>
        <v>1.6534999081388941E-3</v>
      </c>
      <c r="N2703" s="2">
        <f t="shared" si="1484"/>
        <v>0.1395370200257211</v>
      </c>
      <c r="O2703" s="2">
        <f t="shared" si="1484"/>
        <v>0.33520117582215692</v>
      </c>
      <c r="P2703" s="2">
        <f t="shared" si="1484"/>
        <v>0.41815175454712472</v>
      </c>
      <c r="Q2703" s="2">
        <f t="shared" si="1483"/>
        <v>9.1861106007716797E-3</v>
      </c>
      <c r="R2703" s="1">
        <v>1048</v>
      </c>
      <c r="S2703" s="1">
        <v>18</v>
      </c>
      <c r="T2703" s="1">
        <v>1519</v>
      </c>
      <c r="U2703" s="1">
        <v>3649</v>
      </c>
      <c r="V2703" s="1">
        <v>4552</v>
      </c>
      <c r="W2703" s="1">
        <v>100</v>
      </c>
      <c r="AK2703" s="7">
        <f>IF(W2703&gt;0,RANK(W2703,(R2703:AB2703)),0)</f>
        <v>5</v>
      </c>
      <c r="AL2703" s="7">
        <f>IF(X2703&gt;0,RANK(X2703,(R2703:AB2703)),0)</f>
        <v>0</v>
      </c>
      <c r="AM2703" s="7">
        <f>IF(Y2703&gt;0,RANK(Y2703,(R2703:AB2703)),0)</f>
        <v>0</v>
      </c>
      <c r="AN2703" s="2">
        <f t="shared" si="1485"/>
        <v>9.1861106007716329E-3</v>
      </c>
      <c r="AO2703" s="2">
        <f t="shared" si="1485"/>
        <v>0</v>
      </c>
      <c r="AP2703" s="2">
        <f t="shared" si="1485"/>
        <v>0</v>
      </c>
      <c r="AR2703" t="str">
        <f>A2703</f>
        <v>Honolulu</v>
      </c>
      <c r="AS2703" t="s">
        <v>818</v>
      </c>
      <c r="AT2703" s="184"/>
      <c r="AV2703" s="97">
        <v>15</v>
      </c>
      <c r="AW2703" s="99">
        <v>3</v>
      </c>
      <c r="AX2703" s="105">
        <f>AV2703*1000+AW2703</f>
        <v>15003</v>
      </c>
      <c r="AZ2703" s="7" t="s">
        <v>2951</v>
      </c>
      <c r="BA2703" t="s">
        <v>2991</v>
      </c>
      <c r="BN2703" s="1"/>
    </row>
    <row r="2704" spans="1:72" hidden="1" outlineLevel="1">
      <c r="A2704" t="s">
        <v>1391</v>
      </c>
      <c r="B2704" t="s">
        <v>818</v>
      </c>
      <c r="C2704" s="1">
        <f>SUM(R2704:AI2704)</f>
        <v>961</v>
      </c>
      <c r="D2704" s="7">
        <f>IF(R2704&gt;0,RANK(R2704,(R2704:T2704,U2704:AI2704)),0)</f>
        <v>3</v>
      </c>
      <c r="E2704" s="7">
        <f>IF(S2704&gt;0,RANK(S2704,(R2704:T2704,U2704:AI2704)),0)</f>
        <v>6</v>
      </c>
      <c r="F2704" s="7">
        <f>IF(T2704&gt;0,RANK(T2704,(R2704:T2704,U2704:AI2704)),0)</f>
        <v>4</v>
      </c>
      <c r="G2704" s="7">
        <f>IF(U2704&gt;0,RANK(U2704,(R2704:T2704,U2704:AI2704)),0)</f>
        <v>2</v>
      </c>
      <c r="H2704" s="7">
        <f>IF(V2704&gt;0,RANK(V2704,(R2704:AB2704)),0)</f>
        <v>1</v>
      </c>
      <c r="I2704" s="49">
        <f>MAX(R2704:AA2704)-LARGE(R2704:AA2704,2)</f>
        <v>80</v>
      </c>
      <c r="J2704" s="177">
        <f>I2704/C2704</f>
        <v>8.3246618106139439E-2</v>
      </c>
      <c r="K2704" s="2"/>
      <c r="L2704" s="2">
        <f t="shared" si="1484"/>
        <v>0.11030176899063475</v>
      </c>
      <c r="M2704" s="2">
        <f t="shared" si="1484"/>
        <v>1.0405827263267431E-3</v>
      </c>
      <c r="N2704" s="2">
        <f t="shared" si="1484"/>
        <v>9.053069719042664E-2</v>
      </c>
      <c r="O2704" s="2">
        <f t="shared" si="1484"/>
        <v>0.35067637877211238</v>
      </c>
      <c r="P2704" s="2">
        <f t="shared" si="1484"/>
        <v>0.43392299687825181</v>
      </c>
      <c r="Q2704" s="2">
        <f t="shared" si="1483"/>
        <v>1.3527575442247697E-2</v>
      </c>
      <c r="R2704" s="1">
        <v>106</v>
      </c>
      <c r="S2704" s="1">
        <v>1</v>
      </c>
      <c r="T2704" s="1">
        <v>87</v>
      </c>
      <c r="U2704" s="1">
        <v>337</v>
      </c>
      <c r="V2704" s="1">
        <v>417</v>
      </c>
      <c r="W2704" s="1">
        <v>13</v>
      </c>
      <c r="AK2704" s="7">
        <f>IF(W2704&gt;0,RANK(W2704,(R2704:AB2704)),0)</f>
        <v>5</v>
      </c>
      <c r="AL2704" s="7">
        <f>IF(X2704&gt;0,RANK(X2704,(R2704:AB2704)),0)</f>
        <v>0</v>
      </c>
      <c r="AM2704" s="7">
        <f>IF(Y2704&gt;0,RANK(Y2704,(R2704:AB2704)),0)</f>
        <v>0</v>
      </c>
      <c r="AN2704" s="2">
        <f t="shared" si="1485"/>
        <v>1.3527575442247659E-2</v>
      </c>
      <c r="AO2704" s="2">
        <f t="shared" si="1485"/>
        <v>0</v>
      </c>
      <c r="AP2704" s="2">
        <f t="shared" si="1485"/>
        <v>0</v>
      </c>
      <c r="AR2704" t="str">
        <f>A2704</f>
        <v>Kauai</v>
      </c>
      <c r="AS2704" t="s">
        <v>818</v>
      </c>
      <c r="AT2704" s="184">
        <v>2</v>
      </c>
      <c r="AV2704" s="97">
        <v>15</v>
      </c>
      <c r="AW2704" s="99">
        <v>7</v>
      </c>
      <c r="AX2704" s="105">
        <f>AV2704*1000+AW2704</f>
        <v>15007</v>
      </c>
      <c r="AZ2704" s="7" t="s">
        <v>2951</v>
      </c>
      <c r="BA2704" t="s">
        <v>2991</v>
      </c>
      <c r="BN2704" s="1"/>
    </row>
    <row r="2705" spans="1:69" hidden="1" outlineLevel="1">
      <c r="A2705" t="s">
        <v>1202</v>
      </c>
      <c r="B2705" t="s">
        <v>818</v>
      </c>
      <c r="C2705" s="1">
        <f>SUM(R2705:AI2705)</f>
        <v>1511</v>
      </c>
      <c r="D2705" s="7">
        <f>IF(R2705&gt;0,RANK(R2705,(R2705:T2705,U2705:AI2705)),0)</f>
        <v>4</v>
      </c>
      <c r="E2705" s="7">
        <f>IF(S2705&gt;0,RANK(S2705,(R2705:T2705,U2705:AI2705)),0)</f>
        <v>0</v>
      </c>
      <c r="F2705" s="7">
        <f>IF(T2705&gt;0,RANK(T2705,(R2705:T2705,U2705:AI2705)),0)</f>
        <v>3</v>
      </c>
      <c r="G2705" s="7">
        <f>IF(U2705&gt;0,RANK(U2705,(R2705:T2705,U2705:AI2705)),0)</f>
        <v>2</v>
      </c>
      <c r="H2705" s="7">
        <f>IF(V2705&gt;0,RANK(V2705,(R2705:AB2705)),0)</f>
        <v>1</v>
      </c>
      <c r="I2705" s="49">
        <f>MAX(R2705:AA2705)-LARGE(R2705:AA2705,2)</f>
        <v>305</v>
      </c>
      <c r="J2705" s="177">
        <f>I2705/C2705</f>
        <v>0.20185307743216413</v>
      </c>
      <c r="K2705" s="2"/>
      <c r="L2705" s="2">
        <f t="shared" si="1484"/>
        <v>0.10986101919258769</v>
      </c>
      <c r="M2705" s="2">
        <f t="shared" si="1484"/>
        <v>0</v>
      </c>
      <c r="N2705" s="2">
        <f t="shared" si="1484"/>
        <v>0.12706816677696889</v>
      </c>
      <c r="O2705" s="2">
        <f t="shared" si="1484"/>
        <v>0.27663798808735934</v>
      </c>
      <c r="P2705" s="2">
        <f t="shared" si="1484"/>
        <v>0.47849106551952347</v>
      </c>
      <c r="Q2705" s="2">
        <f t="shared" si="1483"/>
        <v>7.9417604235605954E-3</v>
      </c>
      <c r="R2705" s="1">
        <v>166</v>
      </c>
      <c r="S2705" s="1">
        <v>0</v>
      </c>
      <c r="T2705" s="1">
        <v>192</v>
      </c>
      <c r="U2705" s="1">
        <v>418</v>
      </c>
      <c r="V2705" s="1">
        <v>723</v>
      </c>
      <c r="W2705" s="1">
        <v>12</v>
      </c>
      <c r="AK2705" s="7">
        <f>IF(W2705&gt;0,RANK(W2705,(R2705:AB2705)),0)</f>
        <v>5</v>
      </c>
      <c r="AL2705" s="7">
        <f>IF(X2705&gt;0,RANK(X2705,(R2705:AB2705)),0)</f>
        <v>0</v>
      </c>
      <c r="AM2705" s="7">
        <f>IF(Y2705&gt;0,RANK(Y2705,(R2705:AB2705)),0)</f>
        <v>0</v>
      </c>
      <c r="AN2705" s="2">
        <f t="shared" si="1485"/>
        <v>7.9417604235605555E-3</v>
      </c>
      <c r="AO2705" s="2">
        <f t="shared" si="1485"/>
        <v>0</v>
      </c>
      <c r="AP2705" s="2">
        <f t="shared" si="1485"/>
        <v>0</v>
      </c>
      <c r="AR2705" t="str">
        <f>A2705</f>
        <v>Maui</v>
      </c>
      <c r="AS2705" t="s">
        <v>818</v>
      </c>
      <c r="AT2705" s="184">
        <v>2</v>
      </c>
      <c r="AV2705" s="97">
        <v>15</v>
      </c>
      <c r="AW2705" s="99">
        <v>9</v>
      </c>
      <c r="AX2705" s="105">
        <f>AV2705*1000+AW2705</f>
        <v>15009</v>
      </c>
      <c r="AZ2705" s="7" t="s">
        <v>2951</v>
      </c>
      <c r="BA2705" t="s">
        <v>2991</v>
      </c>
      <c r="BN2705" s="1"/>
    </row>
    <row r="2706" spans="1:69" collapsed="1">
      <c r="A2706" t="s">
        <v>677</v>
      </c>
      <c r="B2706" t="s">
        <v>1105</v>
      </c>
      <c r="C2706" s="1">
        <f>SUM(R2706:AI2706)</f>
        <v>15672</v>
      </c>
      <c r="D2706" s="7">
        <f>IF(R2706&gt;0,RANK(R2706,(R2706:T2706,U2706:AI2706)),0)</f>
        <v>4</v>
      </c>
      <c r="E2706" s="7">
        <f>IF(S2706&gt;0,RANK(S2706,(R2706:T2706,U2706:AI2706)),0)</f>
        <v>6</v>
      </c>
      <c r="F2706" s="7">
        <f>IF(T2706&gt;0,RANK(T2706,(R2706:T2706,U2706:AI2706)),0)</f>
        <v>3</v>
      </c>
      <c r="G2706" s="7">
        <f>IF(U2706&gt;0,RANK(U2706,(R2706:T2706,U2706:AI2706)),0)</f>
        <v>2</v>
      </c>
      <c r="H2706" s="7">
        <f>IF(V2706&gt;0,RANK(V2706,(R2706:AB2706)),0)</f>
        <v>1</v>
      </c>
      <c r="I2706" s="49">
        <f>MAX(R2706:AA2706)-LARGE(R2706:AA2706,2)</f>
        <v>1742</v>
      </c>
      <c r="J2706" s="177">
        <f>I2706/C2706</f>
        <v>0.11115364982133742</v>
      </c>
      <c r="K2706" s="2"/>
      <c r="L2706" s="2">
        <f t="shared" si="1484"/>
        <v>9.9923430321592649E-2</v>
      </c>
      <c r="M2706" s="2">
        <f t="shared" si="1484"/>
        <v>1.5313935681470138E-3</v>
      </c>
      <c r="N2706" s="2">
        <f t="shared" si="1484"/>
        <v>0.13195507912200102</v>
      </c>
      <c r="O2706" s="2">
        <f t="shared" si="1484"/>
        <v>0.32306023481368046</v>
      </c>
      <c r="P2706" s="2">
        <f t="shared" si="1484"/>
        <v>0.43421388463501787</v>
      </c>
      <c r="Q2706" s="2">
        <f t="shared" si="1483"/>
        <v>9.3159775395609823E-3</v>
      </c>
      <c r="R2706" s="1">
        <f t="shared" ref="R2706:W2706" si="1486">SUM(R2702:R2705)</f>
        <v>1566</v>
      </c>
      <c r="S2706" s="1">
        <f t="shared" si="1486"/>
        <v>24</v>
      </c>
      <c r="T2706" s="1">
        <f t="shared" si="1486"/>
        <v>2068</v>
      </c>
      <c r="U2706" s="1">
        <f t="shared" si="1486"/>
        <v>5063</v>
      </c>
      <c r="V2706" s="1">
        <f t="shared" si="1486"/>
        <v>6805</v>
      </c>
      <c r="W2706" s="1">
        <f t="shared" si="1486"/>
        <v>146</v>
      </c>
      <c r="AK2706" s="7">
        <f>IF(W2706&gt;0,RANK(W2706,(R2706:AB2706)),0)</f>
        <v>5</v>
      </c>
      <c r="AL2706" s="7">
        <f>IF(X2706&gt;0,RANK(X2706,(R2706:AB2706)),0)</f>
        <v>0</v>
      </c>
      <c r="AM2706" s="7">
        <f>IF(Y2706&gt;0,RANK(Y2706,(R2706:AB2706)),0)</f>
        <v>0</v>
      </c>
      <c r="AN2706" s="2">
        <f t="shared" si="1485"/>
        <v>9.3159775395610014E-3</v>
      </c>
      <c r="AO2706" s="2">
        <f t="shared" si="1485"/>
        <v>0</v>
      </c>
      <c r="AP2706" s="2">
        <f t="shared" si="1485"/>
        <v>0</v>
      </c>
      <c r="AR2706" t="str">
        <f>A2706</f>
        <v>Hawaii</v>
      </c>
      <c r="AS2706" t="s">
        <v>1105</v>
      </c>
      <c r="AT2706" s="184"/>
      <c r="AV2706" s="97">
        <v>15</v>
      </c>
      <c r="AW2706" s="99"/>
      <c r="AX2706" s="97">
        <v>15</v>
      </c>
      <c r="AZ2706" s="7" t="s">
        <v>1619</v>
      </c>
      <c r="BA2706" t="s">
        <v>2991</v>
      </c>
      <c r="BN2706" s="1"/>
    </row>
    <row r="2707" spans="1:69">
      <c r="C2707" s="1"/>
      <c r="E2707" s="7"/>
      <c r="F2707" s="7"/>
      <c r="G2707" s="7"/>
      <c r="H2707" s="7"/>
      <c r="I2707" s="49"/>
      <c r="J2707" s="177"/>
      <c r="K2707" s="2"/>
      <c r="AB2707" s="182"/>
      <c r="AC2707" s="182"/>
      <c r="AK2707" s="7"/>
      <c r="AL2707" s="7"/>
      <c r="AM2707" s="7"/>
      <c r="AT2707" s="184"/>
      <c r="AV2707" s="97"/>
      <c r="AW2707" s="99"/>
      <c r="BN2707" s="1"/>
    </row>
    <row r="2708" spans="1:69" hidden="1" outlineLevel="1">
      <c r="A2708" t="s">
        <v>834</v>
      </c>
      <c r="B2708" t="s">
        <v>511</v>
      </c>
      <c r="C2708" s="1">
        <f t="shared" ref="C2708:C2739" si="1487">SUM(R2708:AI2708)+SUM(BE2708:CN2708)</f>
        <v>407</v>
      </c>
      <c r="D2708" s="7">
        <f>IF(R2708&gt;0,RANK(R2708,(R2708:T2708,U2708:AI2708)),0)</f>
        <v>11</v>
      </c>
      <c r="E2708" s="7">
        <f>IF(S2708&gt;0,RANK(S2708,(R2708:T2708,U2708:AI2708)),0)</f>
        <v>9</v>
      </c>
      <c r="F2708" s="7">
        <f>IF(T2708&gt;0,RANK(T2708,(R2708:T2708,U2708:AI2708)),0)</f>
        <v>3</v>
      </c>
      <c r="G2708" s="7">
        <f>IF(U2708&gt;0,RANK(U2708,(R2708:T2708,U2708:AI2708)),0)</f>
        <v>1</v>
      </c>
      <c r="H2708" s="7">
        <f t="shared" ref="H2708:H2739" si="1488">IF(V2708&gt;0,RANK(V2708,(R2708:AB2708)),0)</f>
        <v>1</v>
      </c>
      <c r="I2708" s="49">
        <f>MAX(R2708:W2708)-LARGE(R2708:W2708,2)</f>
        <v>0</v>
      </c>
      <c r="J2708" s="177">
        <f t="shared" ref="J2708:J2719" si="1489">I2708/C2708</f>
        <v>0</v>
      </c>
      <c r="K2708" s="2"/>
      <c r="L2708" s="2">
        <f t="shared" ref="L2708:L2739" si="1490">IF($C2708=0,"-",R2708/$C2708)</f>
        <v>4.9140049140049139E-3</v>
      </c>
      <c r="M2708" s="2">
        <f t="shared" ref="M2708:M2739" si="1491">IF($C2708=0,"-",S2708/$C2708)</f>
        <v>9.8280098280098278E-3</v>
      </c>
      <c r="N2708" s="2">
        <f t="shared" ref="N2708:N2739" si="1492">IF($C2708=0,"-",T2708/$C2708)</f>
        <v>0.19656019656019655</v>
      </c>
      <c r="O2708" s="2">
        <f t="shared" ref="O2708:O2739" si="1493">IF($C2708=0,"-",U2708/$C2708)</f>
        <v>0.25552825552825553</v>
      </c>
      <c r="P2708" s="2">
        <f t="shared" ref="P2708:P2739" si="1494">IF($C2708=0,"-",V2708/$C2708)</f>
        <v>0.25552825552825553</v>
      </c>
      <c r="Q2708" s="2">
        <f t="shared" ref="Q2708:Q2770" si="1495">IF(C2708=0,"-",(1-L2708-M2708-N2708-O2708-P2708))</f>
        <v>0.27764127764127766</v>
      </c>
      <c r="R2708" s="1">
        <v>2</v>
      </c>
      <c r="S2708" s="1">
        <v>4</v>
      </c>
      <c r="T2708" s="1">
        <v>80</v>
      </c>
      <c r="U2708" s="1">
        <v>104</v>
      </c>
      <c r="V2708" s="1">
        <v>104</v>
      </c>
      <c r="W2708" s="1">
        <v>61</v>
      </c>
      <c r="X2708" s="1">
        <v>16</v>
      </c>
      <c r="Y2708" s="1">
        <v>4</v>
      </c>
      <c r="Z2708" s="1">
        <v>12</v>
      </c>
      <c r="AB2708" s="182">
        <v>1</v>
      </c>
      <c r="AC2708" s="182"/>
      <c r="AD2708" s="1">
        <v>11</v>
      </c>
      <c r="AF2708" s="1">
        <v>7</v>
      </c>
      <c r="AI2708" s="1">
        <v>1</v>
      </c>
      <c r="AK2708" s="7">
        <f t="shared" ref="AK2708:AK2739" si="1496">IF(W2708&gt;0,RANK(W2708,(R2708:AB2708)),0)</f>
        <v>4</v>
      </c>
      <c r="AL2708" s="7">
        <f t="shared" ref="AL2708:AL2739" si="1497">IF(X2708&gt;0,RANK(X2708,(R2708:AB2708)),0)</f>
        <v>5</v>
      </c>
      <c r="AM2708" s="7">
        <f t="shared" ref="AM2708:AM2739" si="1498">IF(Y2708&gt;0,RANK(Y2708,(R2708:AB2708)),0)</f>
        <v>7</v>
      </c>
      <c r="AN2708" s="2">
        <f t="shared" ref="AN2708:AN2739" si="1499">IF($C2708=0,"-",W2708/$C2708)</f>
        <v>0.14987714987714987</v>
      </c>
      <c r="AO2708" s="2">
        <f t="shared" ref="AO2708:AO2739" si="1500">IF($C2708=0,"-",X2708/$C2708)</f>
        <v>3.9312039312039311E-2</v>
      </c>
      <c r="AP2708" s="2">
        <f t="shared" ref="AP2708:AP2739" si="1501">IF($C2708=0,"-",Y2708/$C2708)</f>
        <v>9.8280098280098278E-3</v>
      </c>
      <c r="AR2708" t="str">
        <f t="shared" ref="AR2708:AR2739" si="1502">A2708</f>
        <v>Adair</v>
      </c>
      <c r="AS2708" t="s">
        <v>511</v>
      </c>
      <c r="AT2708" s="184">
        <v>3</v>
      </c>
      <c r="AV2708" s="97">
        <v>19</v>
      </c>
      <c r="AW2708" s="99">
        <v>1</v>
      </c>
      <c r="AX2708" s="105">
        <f t="shared" ref="AX2708:AX2739" si="1503">AV2708*1000+AW2708</f>
        <v>19001</v>
      </c>
      <c r="AZ2708" s="7" t="s">
        <v>2951</v>
      </c>
      <c r="BA2708" t="s">
        <v>2991</v>
      </c>
      <c r="BN2708" s="1"/>
    </row>
    <row r="2709" spans="1:69" hidden="1" outlineLevel="1">
      <c r="A2709" t="s">
        <v>632</v>
      </c>
      <c r="B2709" t="s">
        <v>511</v>
      </c>
      <c r="C2709" s="1">
        <f t="shared" si="1487"/>
        <v>273</v>
      </c>
      <c r="D2709" s="7">
        <f>IF(R2709&gt;0,RANK(R2709,(R2709:T2709,U2709:AI2709)),0)</f>
        <v>6</v>
      </c>
      <c r="E2709" s="7">
        <f>IF(S2709&gt;0,RANK(S2709,(R2709:T2709,U2709:AI2709)),0)</f>
        <v>8</v>
      </c>
      <c r="F2709" s="7">
        <f>IF(T2709&gt;0,RANK(T2709,(R2709:T2709,U2709:AI2709)),0)</f>
        <v>3</v>
      </c>
      <c r="G2709" s="7">
        <f>IF(U2709&gt;0,RANK(U2709,(R2709:T2709,U2709:AI2709)),0)</f>
        <v>1</v>
      </c>
      <c r="H2709" s="7">
        <f t="shared" si="1488"/>
        <v>2</v>
      </c>
      <c r="I2709" s="49">
        <f t="shared" ref="I2709:I2772" si="1504">MAX(R2709:W2709)-LARGE(R2709:W2709,2)</f>
        <v>13</v>
      </c>
      <c r="J2709" s="177">
        <f t="shared" si="1489"/>
        <v>4.7619047619047616E-2</v>
      </c>
      <c r="K2709" s="2"/>
      <c r="L2709" s="2">
        <f t="shared" si="1490"/>
        <v>3.6630036630036632E-2</v>
      </c>
      <c r="M2709" s="2">
        <f t="shared" si="1491"/>
        <v>2.564102564102564E-2</v>
      </c>
      <c r="N2709" s="2">
        <f t="shared" si="1492"/>
        <v>0.17216117216117216</v>
      </c>
      <c r="O2709" s="2">
        <f t="shared" si="1493"/>
        <v>0.2967032967032967</v>
      </c>
      <c r="P2709" s="2">
        <f t="shared" si="1494"/>
        <v>0.24908424908424909</v>
      </c>
      <c r="Q2709" s="2">
        <f t="shared" si="1495"/>
        <v>0.21978021978021972</v>
      </c>
      <c r="R2709" s="1">
        <v>10</v>
      </c>
      <c r="S2709" s="1">
        <v>7</v>
      </c>
      <c r="T2709" s="1">
        <v>47</v>
      </c>
      <c r="U2709" s="1">
        <v>81</v>
      </c>
      <c r="V2709" s="1">
        <v>68</v>
      </c>
      <c r="W2709" s="1">
        <v>30</v>
      </c>
      <c r="X2709" s="1">
        <v>16</v>
      </c>
      <c r="Y2709" s="1">
        <v>1</v>
      </c>
      <c r="Z2709" s="1">
        <v>8</v>
      </c>
      <c r="AB2709" s="182">
        <v>1</v>
      </c>
      <c r="AC2709" s="182"/>
      <c r="AD2709" s="1">
        <v>3</v>
      </c>
      <c r="AF2709" s="1">
        <v>1</v>
      </c>
      <c r="AI2709" s="1">
        <v>0</v>
      </c>
      <c r="AK2709" s="7">
        <f t="shared" si="1496"/>
        <v>4</v>
      </c>
      <c r="AL2709" s="7">
        <f t="shared" si="1497"/>
        <v>5</v>
      </c>
      <c r="AM2709" s="7">
        <f t="shared" si="1498"/>
        <v>9</v>
      </c>
      <c r="AN2709" s="2">
        <f t="shared" si="1499"/>
        <v>0.10989010989010989</v>
      </c>
      <c r="AO2709" s="2">
        <f t="shared" si="1500"/>
        <v>5.8608058608058608E-2</v>
      </c>
      <c r="AP2709" s="2">
        <f t="shared" si="1501"/>
        <v>3.663003663003663E-3</v>
      </c>
      <c r="AR2709" t="str">
        <f t="shared" si="1502"/>
        <v>Adams</v>
      </c>
      <c r="AS2709" t="s">
        <v>511</v>
      </c>
      <c r="AT2709" s="184">
        <v>3</v>
      </c>
      <c r="AV2709" s="97">
        <v>19</v>
      </c>
      <c r="AW2709" s="99">
        <v>3</v>
      </c>
      <c r="AX2709" s="105">
        <f t="shared" si="1503"/>
        <v>19003</v>
      </c>
      <c r="AZ2709" s="7" t="s">
        <v>2951</v>
      </c>
      <c r="BA2709" t="s">
        <v>2991</v>
      </c>
      <c r="BN2709" s="1"/>
      <c r="BQ2709" s="181"/>
    </row>
    <row r="2710" spans="1:69" hidden="1" outlineLevel="1">
      <c r="A2710" t="s">
        <v>1445</v>
      </c>
      <c r="B2710" t="s">
        <v>511</v>
      </c>
      <c r="C2710" s="1">
        <f t="shared" si="1487"/>
        <v>686</v>
      </c>
      <c r="D2710" s="7">
        <f>IF(R2710&gt;0,RANK(R2710,(R2710:T2710,U2710:AI2710)),0)</f>
        <v>11</v>
      </c>
      <c r="E2710" s="7">
        <f>IF(S2710&gt;0,RANK(S2710,(R2710:T2710,U2710:AI2710)),0)</f>
        <v>7</v>
      </c>
      <c r="F2710" s="7">
        <f>IF(T2710&gt;0,RANK(T2710,(R2710:T2710,U2710:AI2710)),0)</f>
        <v>3</v>
      </c>
      <c r="G2710" s="7">
        <f>IF(U2710&gt;0,RANK(U2710,(R2710:T2710,U2710:AI2710)),0)</f>
        <v>2</v>
      </c>
      <c r="H2710" s="7">
        <f t="shared" si="1488"/>
        <v>1</v>
      </c>
      <c r="I2710" s="49">
        <f t="shared" si="1504"/>
        <v>10</v>
      </c>
      <c r="J2710" s="177">
        <f t="shared" si="1489"/>
        <v>1.4577259475218658E-2</v>
      </c>
      <c r="K2710" s="2"/>
      <c r="L2710" s="2">
        <f t="shared" si="1490"/>
        <v>2.9154518950437317E-3</v>
      </c>
      <c r="M2710" s="2">
        <f t="shared" si="1491"/>
        <v>1.6034985422740525E-2</v>
      </c>
      <c r="N2710" s="2">
        <f t="shared" si="1492"/>
        <v>0.19096209912536444</v>
      </c>
      <c r="O2710" s="2">
        <f t="shared" si="1493"/>
        <v>0.26676384839650147</v>
      </c>
      <c r="P2710" s="2">
        <f t="shared" si="1494"/>
        <v>0.28134110787172012</v>
      </c>
      <c r="Q2710" s="2">
        <f t="shared" si="1495"/>
        <v>0.24198250728862974</v>
      </c>
      <c r="R2710" s="1">
        <v>2</v>
      </c>
      <c r="S2710" s="1">
        <v>11</v>
      </c>
      <c r="T2710" s="1">
        <v>131</v>
      </c>
      <c r="U2710" s="1">
        <v>183</v>
      </c>
      <c r="V2710" s="1">
        <v>193</v>
      </c>
      <c r="W2710" s="1">
        <v>77</v>
      </c>
      <c r="X2710" s="1">
        <v>54</v>
      </c>
      <c r="Y2710" s="1">
        <v>4</v>
      </c>
      <c r="Z2710" s="1">
        <v>16</v>
      </c>
      <c r="AB2710" s="182">
        <v>0</v>
      </c>
      <c r="AC2710" s="182"/>
      <c r="AD2710" s="1">
        <v>9</v>
      </c>
      <c r="AF2710" s="1">
        <v>6</v>
      </c>
      <c r="AI2710" s="1">
        <v>0</v>
      </c>
      <c r="AK2710" s="7">
        <f t="shared" si="1496"/>
        <v>4</v>
      </c>
      <c r="AL2710" s="7">
        <f t="shared" si="1497"/>
        <v>5</v>
      </c>
      <c r="AM2710" s="7">
        <f t="shared" si="1498"/>
        <v>8</v>
      </c>
      <c r="AN2710" s="2">
        <f t="shared" si="1499"/>
        <v>0.11224489795918367</v>
      </c>
      <c r="AO2710" s="2">
        <f t="shared" si="1500"/>
        <v>7.8717201166180764E-2</v>
      </c>
      <c r="AP2710" s="2">
        <f t="shared" si="1501"/>
        <v>5.8309037900874635E-3</v>
      </c>
      <c r="AR2710" t="str">
        <f t="shared" si="1502"/>
        <v>Allamakee</v>
      </c>
      <c r="AS2710" t="s">
        <v>511</v>
      </c>
      <c r="AT2710" s="184">
        <v>1</v>
      </c>
      <c r="AV2710" s="97">
        <v>19</v>
      </c>
      <c r="AW2710" s="99">
        <v>5</v>
      </c>
      <c r="AX2710" s="105">
        <f t="shared" si="1503"/>
        <v>19005</v>
      </c>
      <c r="AZ2710" s="7" t="s">
        <v>2951</v>
      </c>
      <c r="BA2710" t="s">
        <v>2991</v>
      </c>
      <c r="BN2710" s="1"/>
      <c r="BQ2710" s="181"/>
    </row>
    <row r="2711" spans="1:69" hidden="1" outlineLevel="1">
      <c r="A2711" t="s">
        <v>1806</v>
      </c>
      <c r="B2711" t="s">
        <v>511</v>
      </c>
      <c r="C2711" s="1">
        <f t="shared" si="1487"/>
        <v>840</v>
      </c>
      <c r="D2711" s="7">
        <f>IF(R2711&gt;0,RANK(R2711,(R2711:T2711,U2711:AI2711)),0)</f>
        <v>9</v>
      </c>
      <c r="E2711" s="7">
        <f>IF(S2711&gt;0,RANK(S2711,(R2711:T2711,U2711:AI2711)),0)</f>
        <v>7</v>
      </c>
      <c r="F2711" s="7">
        <f>IF(T2711&gt;0,RANK(T2711,(R2711:T2711,U2711:AI2711)),0)</f>
        <v>4</v>
      </c>
      <c r="G2711" s="7">
        <f>IF(U2711&gt;0,RANK(U2711,(R2711:T2711,U2711:AI2711)),0)</f>
        <v>2</v>
      </c>
      <c r="H2711" s="7">
        <f t="shared" si="1488"/>
        <v>1</v>
      </c>
      <c r="I2711" s="49">
        <f t="shared" si="1504"/>
        <v>23</v>
      </c>
      <c r="J2711" s="177">
        <f t="shared" si="1489"/>
        <v>2.7380952380952381E-2</v>
      </c>
      <c r="K2711" s="2"/>
      <c r="L2711" s="2">
        <f t="shared" si="1490"/>
        <v>4.7619047619047623E-3</v>
      </c>
      <c r="M2711" s="2">
        <f t="shared" si="1491"/>
        <v>1.5476190476190477E-2</v>
      </c>
      <c r="N2711" s="2">
        <f t="shared" si="1492"/>
        <v>0.10714285714285714</v>
      </c>
      <c r="O2711" s="2">
        <f t="shared" si="1493"/>
        <v>0.32023809523809521</v>
      </c>
      <c r="P2711" s="2">
        <f t="shared" si="1494"/>
        <v>0.34761904761904761</v>
      </c>
      <c r="Q2711" s="2">
        <f t="shared" si="1495"/>
        <v>0.20476190476190492</v>
      </c>
      <c r="R2711" s="1">
        <v>4</v>
      </c>
      <c r="S2711" s="1">
        <v>13</v>
      </c>
      <c r="T2711" s="1">
        <v>90</v>
      </c>
      <c r="U2711" s="1">
        <v>269</v>
      </c>
      <c r="V2711" s="1">
        <v>292</v>
      </c>
      <c r="W2711" s="1">
        <v>92</v>
      </c>
      <c r="X2711" s="1">
        <v>9</v>
      </c>
      <c r="Y2711" s="1">
        <v>4</v>
      </c>
      <c r="Z2711" s="1">
        <v>20</v>
      </c>
      <c r="AB2711" s="182">
        <v>1</v>
      </c>
      <c r="AC2711" s="182"/>
      <c r="AD2711" s="1">
        <v>44</v>
      </c>
      <c r="AF2711" s="1">
        <v>2</v>
      </c>
      <c r="AI2711" s="1">
        <v>0</v>
      </c>
      <c r="AK2711" s="7">
        <f t="shared" si="1496"/>
        <v>3</v>
      </c>
      <c r="AL2711" s="7">
        <f t="shared" si="1497"/>
        <v>7</v>
      </c>
      <c r="AM2711" s="7">
        <f t="shared" si="1498"/>
        <v>8</v>
      </c>
      <c r="AN2711" s="2">
        <f t="shared" si="1499"/>
        <v>0.10952380952380952</v>
      </c>
      <c r="AO2711" s="2">
        <f t="shared" si="1500"/>
        <v>1.0714285714285714E-2</v>
      </c>
      <c r="AP2711" s="2">
        <f t="shared" si="1501"/>
        <v>4.7619047619047623E-3</v>
      </c>
      <c r="AR2711" t="str">
        <f t="shared" si="1502"/>
        <v>Appanoose</v>
      </c>
      <c r="AS2711" t="s">
        <v>511</v>
      </c>
      <c r="AT2711" s="184">
        <v>2</v>
      </c>
      <c r="AV2711" s="97">
        <v>19</v>
      </c>
      <c r="AW2711" s="99">
        <v>7</v>
      </c>
      <c r="AX2711" s="105">
        <f t="shared" si="1503"/>
        <v>19007</v>
      </c>
      <c r="AZ2711" s="7" t="s">
        <v>2951</v>
      </c>
      <c r="BA2711" t="s">
        <v>2991</v>
      </c>
      <c r="BN2711" s="1"/>
      <c r="BQ2711" s="181"/>
    </row>
    <row r="2712" spans="1:69" hidden="1" outlineLevel="1">
      <c r="A2712" t="s">
        <v>1461</v>
      </c>
      <c r="B2712" t="s">
        <v>511</v>
      </c>
      <c r="C2712" s="1">
        <f t="shared" si="1487"/>
        <v>374</v>
      </c>
      <c r="D2712" s="7">
        <f>IF(R2712&gt;0,RANK(R2712,(R2712:T2712,U2712:AI2712)),0)</f>
        <v>8</v>
      </c>
      <c r="E2712" s="7">
        <f>IF(S2712&gt;0,RANK(S2712,(R2712:T2712,U2712:AI2712)),0)</f>
        <v>7</v>
      </c>
      <c r="F2712" s="7">
        <f>IF(T2712&gt;0,RANK(T2712,(R2712:T2712,U2712:AI2712)),0)</f>
        <v>3</v>
      </c>
      <c r="G2712" s="7">
        <f>IF(U2712&gt;0,RANK(U2712,(R2712:T2712,U2712:AI2712)),0)</f>
        <v>1</v>
      </c>
      <c r="H2712" s="7">
        <f t="shared" si="1488"/>
        <v>2</v>
      </c>
      <c r="I2712" s="49">
        <f t="shared" si="1504"/>
        <v>36</v>
      </c>
      <c r="J2712" s="177">
        <f t="shared" si="1489"/>
        <v>9.6256684491978606E-2</v>
      </c>
      <c r="K2712" s="2"/>
      <c r="L2712" s="2">
        <f t="shared" si="1490"/>
        <v>1.3368983957219251E-2</v>
      </c>
      <c r="M2712" s="2">
        <f t="shared" si="1491"/>
        <v>2.6737967914438502E-2</v>
      </c>
      <c r="N2712" s="2">
        <f t="shared" si="1492"/>
        <v>0.1497326203208556</v>
      </c>
      <c r="O2712" s="2">
        <f t="shared" si="1493"/>
        <v>0.36096256684491979</v>
      </c>
      <c r="P2712" s="2">
        <f t="shared" si="1494"/>
        <v>0.26470588235294118</v>
      </c>
      <c r="Q2712" s="2">
        <f t="shared" si="1495"/>
        <v>0.18449197860962557</v>
      </c>
      <c r="R2712" s="1">
        <v>5</v>
      </c>
      <c r="S2712" s="1">
        <v>10</v>
      </c>
      <c r="T2712" s="1">
        <v>56</v>
      </c>
      <c r="U2712" s="1">
        <v>135</v>
      </c>
      <c r="V2712" s="1">
        <v>99</v>
      </c>
      <c r="W2712" s="1">
        <v>33</v>
      </c>
      <c r="X2712" s="1">
        <v>4</v>
      </c>
      <c r="Y2712" s="1">
        <v>1</v>
      </c>
      <c r="Z2712" s="1">
        <v>11</v>
      </c>
      <c r="AB2712" s="182">
        <v>0</v>
      </c>
      <c r="AC2712" s="182"/>
      <c r="AD2712" s="1">
        <v>20</v>
      </c>
      <c r="AF2712" s="1">
        <v>0</v>
      </c>
      <c r="AI2712" s="1">
        <v>0</v>
      </c>
      <c r="AK2712" s="7">
        <f t="shared" si="1496"/>
        <v>4</v>
      </c>
      <c r="AL2712" s="7">
        <f t="shared" si="1497"/>
        <v>8</v>
      </c>
      <c r="AM2712" s="7">
        <f t="shared" si="1498"/>
        <v>9</v>
      </c>
      <c r="AN2712" s="2">
        <f t="shared" si="1499"/>
        <v>8.8235294117647065E-2</v>
      </c>
      <c r="AO2712" s="2">
        <f t="shared" si="1500"/>
        <v>1.06951871657754E-2</v>
      </c>
      <c r="AP2712" s="2">
        <f t="shared" si="1501"/>
        <v>2.6737967914438501E-3</v>
      </c>
      <c r="AR2712" t="str">
        <f t="shared" si="1502"/>
        <v>Audubon</v>
      </c>
      <c r="AS2712" t="s">
        <v>511</v>
      </c>
      <c r="AT2712" s="184">
        <v>4</v>
      </c>
      <c r="AV2712" s="97">
        <v>19</v>
      </c>
      <c r="AW2712" s="99">
        <v>9</v>
      </c>
      <c r="AX2712" s="105">
        <f t="shared" si="1503"/>
        <v>19009</v>
      </c>
      <c r="AZ2712" s="7" t="s">
        <v>2951</v>
      </c>
      <c r="BA2712" t="s">
        <v>2991</v>
      </c>
      <c r="BN2712" s="1"/>
      <c r="BQ2712" s="181"/>
    </row>
    <row r="2713" spans="1:69" hidden="1" outlineLevel="1">
      <c r="A2713" t="s">
        <v>1156</v>
      </c>
      <c r="B2713" t="s">
        <v>511</v>
      </c>
      <c r="C2713" s="1">
        <f t="shared" si="1487"/>
        <v>1635</v>
      </c>
      <c r="D2713" s="7">
        <f>IF(R2713&gt;0,RANK(R2713,(R2713:T2713,U2713:AI2713)),0)</f>
        <v>8</v>
      </c>
      <c r="E2713" s="7">
        <f>IF(S2713&gt;0,RANK(S2713,(R2713:T2713,U2713:AI2713)),0)</f>
        <v>10</v>
      </c>
      <c r="F2713" s="7">
        <f>IF(T2713&gt;0,RANK(T2713,(R2713:T2713,U2713:AI2713)),0)</f>
        <v>3</v>
      </c>
      <c r="G2713" s="7">
        <f>IF(U2713&gt;0,RANK(U2713,(R2713:T2713,U2713:AI2713)),0)</f>
        <v>1</v>
      </c>
      <c r="H2713" s="7">
        <f t="shared" si="1488"/>
        <v>2</v>
      </c>
      <c r="I2713" s="49">
        <f t="shared" si="1504"/>
        <v>186</v>
      </c>
      <c r="J2713" s="177">
        <f t="shared" si="1489"/>
        <v>0.11376146788990826</v>
      </c>
      <c r="K2713" s="2"/>
      <c r="L2713" s="2">
        <f t="shared" si="1490"/>
        <v>1.6513761467889909E-2</v>
      </c>
      <c r="M2713" s="2">
        <f t="shared" si="1491"/>
        <v>6.7278287461773698E-3</v>
      </c>
      <c r="N2713" s="2">
        <f t="shared" si="1492"/>
        <v>0.15045871559633028</v>
      </c>
      <c r="O2713" s="2">
        <f t="shared" si="1493"/>
        <v>0.36452599388379203</v>
      </c>
      <c r="P2713" s="2">
        <f t="shared" si="1494"/>
        <v>0.25076452599388377</v>
      </c>
      <c r="Q2713" s="2">
        <f t="shared" si="1495"/>
        <v>0.21100917431192667</v>
      </c>
      <c r="R2713" s="1">
        <v>27</v>
      </c>
      <c r="S2713" s="1">
        <v>11</v>
      </c>
      <c r="T2713" s="1">
        <v>246</v>
      </c>
      <c r="U2713" s="1">
        <v>596</v>
      </c>
      <c r="V2713" s="1">
        <v>410</v>
      </c>
      <c r="W2713" s="1">
        <v>171</v>
      </c>
      <c r="X2713" s="1">
        <v>35</v>
      </c>
      <c r="Y2713" s="1">
        <v>23</v>
      </c>
      <c r="Z2713" s="1">
        <v>72</v>
      </c>
      <c r="AB2713" s="182">
        <v>1</v>
      </c>
      <c r="AC2713" s="182"/>
      <c r="AD2713" s="1">
        <v>34</v>
      </c>
      <c r="AF2713" s="1">
        <v>9</v>
      </c>
      <c r="AI2713" s="1">
        <v>0</v>
      </c>
      <c r="AK2713" s="7">
        <f t="shared" si="1496"/>
        <v>4</v>
      </c>
      <c r="AL2713" s="7">
        <f t="shared" si="1497"/>
        <v>6</v>
      </c>
      <c r="AM2713" s="7">
        <f t="shared" si="1498"/>
        <v>8</v>
      </c>
      <c r="AN2713" s="2">
        <f t="shared" si="1499"/>
        <v>0.10458715596330276</v>
      </c>
      <c r="AO2713" s="2">
        <f t="shared" si="1500"/>
        <v>2.1406727828746176E-2</v>
      </c>
      <c r="AP2713" s="2">
        <f t="shared" si="1501"/>
        <v>1.4067278287461774E-2</v>
      </c>
      <c r="AR2713" t="str">
        <f t="shared" si="1502"/>
        <v>Benton</v>
      </c>
      <c r="AS2713" t="s">
        <v>511</v>
      </c>
      <c r="AT2713" s="184">
        <v>1</v>
      </c>
      <c r="AV2713" s="97">
        <v>19</v>
      </c>
      <c r="AW2713" s="99">
        <v>11</v>
      </c>
      <c r="AX2713" s="105">
        <f t="shared" si="1503"/>
        <v>19011</v>
      </c>
      <c r="AZ2713" s="7" t="s">
        <v>2951</v>
      </c>
      <c r="BA2713" t="s">
        <v>2991</v>
      </c>
      <c r="BN2713" s="1"/>
      <c r="BQ2713" s="181"/>
    </row>
    <row r="2714" spans="1:69" hidden="1" outlineLevel="1">
      <c r="A2714" t="s">
        <v>3154</v>
      </c>
      <c r="B2714" t="s">
        <v>511</v>
      </c>
      <c r="C2714" s="1">
        <f t="shared" si="1487"/>
        <v>5910</v>
      </c>
      <c r="D2714" s="7">
        <f>IF(R2714&gt;0,RANK(R2714,(R2714:T2714,U2714:AI2714)),0)</f>
        <v>10</v>
      </c>
      <c r="E2714" s="7">
        <f>IF(S2714&gt;0,RANK(S2714,(R2714:T2714,U2714:AI2714)),0)</f>
        <v>6</v>
      </c>
      <c r="F2714" s="7">
        <f>IF(T2714&gt;0,RANK(T2714,(R2714:T2714,U2714:AI2714)),0)</f>
        <v>2</v>
      </c>
      <c r="G2714" s="7">
        <f>IF(U2714&gt;0,RANK(U2714,(R2714:T2714,U2714:AI2714)),0)</f>
        <v>1</v>
      </c>
      <c r="H2714" s="7">
        <f t="shared" si="1488"/>
        <v>3</v>
      </c>
      <c r="I2714" s="49">
        <f t="shared" si="1504"/>
        <v>34</v>
      </c>
      <c r="J2714" s="177">
        <f t="shared" si="1489"/>
        <v>5.7529610829103218E-3</v>
      </c>
      <c r="K2714" s="2"/>
      <c r="L2714" s="2">
        <f t="shared" si="1490"/>
        <v>8.9678510998307953E-3</v>
      </c>
      <c r="M2714" s="2">
        <f t="shared" si="1491"/>
        <v>3.0118443316412859E-2</v>
      </c>
      <c r="N2714" s="2">
        <f t="shared" si="1492"/>
        <v>0.26243654822335027</v>
      </c>
      <c r="O2714" s="2">
        <f t="shared" si="1493"/>
        <v>0.26818950930626057</v>
      </c>
      <c r="P2714" s="2">
        <f t="shared" si="1494"/>
        <v>0.23011844331641285</v>
      </c>
      <c r="Q2714" s="2">
        <f t="shared" si="1495"/>
        <v>0.20016920473773264</v>
      </c>
      <c r="R2714" s="1">
        <v>53</v>
      </c>
      <c r="S2714" s="1">
        <v>178</v>
      </c>
      <c r="T2714" s="1">
        <v>1551</v>
      </c>
      <c r="U2714" s="1">
        <v>1585</v>
      </c>
      <c r="V2714" s="1">
        <v>1360</v>
      </c>
      <c r="W2714" s="1">
        <v>497</v>
      </c>
      <c r="X2714" s="1">
        <v>131</v>
      </c>
      <c r="Y2714" s="1">
        <v>104</v>
      </c>
      <c r="Z2714" s="1">
        <v>357</v>
      </c>
      <c r="AB2714" s="182">
        <v>2</v>
      </c>
      <c r="AC2714" s="182"/>
      <c r="AD2714" s="1">
        <v>72</v>
      </c>
      <c r="AF2714" s="1">
        <v>20</v>
      </c>
      <c r="AI2714" s="1">
        <v>0</v>
      </c>
      <c r="AK2714" s="7">
        <f t="shared" si="1496"/>
        <v>4</v>
      </c>
      <c r="AL2714" s="7">
        <f t="shared" si="1497"/>
        <v>7</v>
      </c>
      <c r="AM2714" s="7">
        <f t="shared" si="1498"/>
        <v>8</v>
      </c>
      <c r="AN2714" s="2">
        <f t="shared" si="1499"/>
        <v>8.4094754653130294E-2</v>
      </c>
      <c r="AO2714" s="2">
        <f t="shared" si="1500"/>
        <v>2.2165820642978003E-2</v>
      </c>
      <c r="AP2714" s="2">
        <f t="shared" si="1501"/>
        <v>1.7597292724196276E-2</v>
      </c>
      <c r="AR2714" t="str">
        <f t="shared" si="1502"/>
        <v>Black Hawk</v>
      </c>
      <c r="AS2714" t="s">
        <v>511</v>
      </c>
      <c r="AT2714" s="184">
        <v>1</v>
      </c>
      <c r="AV2714" s="97">
        <v>19</v>
      </c>
      <c r="AW2714" s="99">
        <v>13</v>
      </c>
      <c r="AX2714" s="105">
        <f t="shared" si="1503"/>
        <v>19013</v>
      </c>
      <c r="AZ2714" s="7" t="s">
        <v>2951</v>
      </c>
      <c r="BA2714" t="s">
        <v>2991</v>
      </c>
      <c r="BN2714" s="1"/>
      <c r="BQ2714" s="181"/>
    </row>
    <row r="2715" spans="1:69" hidden="1" outlineLevel="1">
      <c r="A2715" t="s">
        <v>1800</v>
      </c>
      <c r="B2715" t="s">
        <v>511</v>
      </c>
      <c r="C2715" s="1">
        <f t="shared" si="1487"/>
        <v>1758</v>
      </c>
      <c r="D2715" s="7">
        <f>IF(R2715&gt;0,RANK(R2715,(R2715:T2715,U2715:AI2715)),0)</f>
        <v>9</v>
      </c>
      <c r="E2715" s="7">
        <f>IF(S2715&gt;0,RANK(S2715,(R2715:T2715,U2715:AI2715)),0)</f>
        <v>8</v>
      </c>
      <c r="F2715" s="7">
        <f>IF(T2715&gt;0,RANK(T2715,(R2715:T2715,U2715:AI2715)),0)</f>
        <v>3</v>
      </c>
      <c r="G2715" s="7">
        <f>IF(U2715&gt;0,RANK(U2715,(R2715:T2715,U2715:AI2715)),0)</f>
        <v>1</v>
      </c>
      <c r="H2715" s="7">
        <f t="shared" si="1488"/>
        <v>2</v>
      </c>
      <c r="I2715" s="49">
        <f t="shared" si="1504"/>
        <v>154</v>
      </c>
      <c r="J2715" s="177">
        <f t="shared" si="1489"/>
        <v>8.75995449374289E-2</v>
      </c>
      <c r="K2715" s="2"/>
      <c r="L2715" s="2">
        <f t="shared" si="1490"/>
        <v>1.2514220705346985E-2</v>
      </c>
      <c r="M2715" s="2">
        <f t="shared" si="1491"/>
        <v>1.7633674630261661E-2</v>
      </c>
      <c r="N2715" s="2">
        <f t="shared" si="1492"/>
        <v>0.18202502844141069</v>
      </c>
      <c r="O2715" s="2">
        <f t="shared" si="1493"/>
        <v>0.32195676905574516</v>
      </c>
      <c r="P2715" s="2">
        <f t="shared" si="1494"/>
        <v>0.23435722411831628</v>
      </c>
      <c r="Q2715" s="2">
        <f t="shared" si="1495"/>
        <v>0.23151308304891921</v>
      </c>
      <c r="R2715" s="1">
        <v>22</v>
      </c>
      <c r="S2715" s="1">
        <v>31</v>
      </c>
      <c r="T2715" s="1">
        <v>320</v>
      </c>
      <c r="U2715" s="1">
        <v>566</v>
      </c>
      <c r="V2715" s="1">
        <v>412</v>
      </c>
      <c r="W2715" s="1">
        <v>177</v>
      </c>
      <c r="X2715" s="1">
        <v>7</v>
      </c>
      <c r="Y2715" s="1">
        <v>40</v>
      </c>
      <c r="Z2715" s="1">
        <v>96</v>
      </c>
      <c r="AB2715" s="182">
        <v>0</v>
      </c>
      <c r="AC2715" s="182"/>
      <c r="AD2715" s="1">
        <v>67</v>
      </c>
      <c r="AF2715" s="1">
        <v>19</v>
      </c>
      <c r="AI2715" s="1">
        <v>1</v>
      </c>
      <c r="AK2715" s="7">
        <f t="shared" si="1496"/>
        <v>4</v>
      </c>
      <c r="AL2715" s="7">
        <f t="shared" si="1497"/>
        <v>9</v>
      </c>
      <c r="AM2715" s="7">
        <f t="shared" si="1498"/>
        <v>6</v>
      </c>
      <c r="AN2715" s="2">
        <f t="shared" si="1499"/>
        <v>0.10068259385665529</v>
      </c>
      <c r="AO2715" s="2">
        <f t="shared" si="1500"/>
        <v>3.9817974971558586E-3</v>
      </c>
      <c r="AP2715" s="2">
        <f t="shared" si="1501"/>
        <v>2.2753128555176336E-2</v>
      </c>
      <c r="AR2715" t="str">
        <f t="shared" si="1502"/>
        <v>Boone</v>
      </c>
      <c r="AS2715" t="s">
        <v>511</v>
      </c>
      <c r="AT2715" s="184">
        <v>4</v>
      </c>
      <c r="AV2715" s="97">
        <v>19</v>
      </c>
      <c r="AW2715" s="99">
        <v>15</v>
      </c>
      <c r="AX2715" s="105">
        <f t="shared" si="1503"/>
        <v>19015</v>
      </c>
      <c r="AZ2715" s="7" t="s">
        <v>2951</v>
      </c>
      <c r="BA2715" t="s">
        <v>2991</v>
      </c>
      <c r="BN2715" s="1"/>
      <c r="BQ2715" s="181"/>
    </row>
    <row r="2716" spans="1:69" hidden="1" outlineLevel="1">
      <c r="A2716" t="s">
        <v>2399</v>
      </c>
      <c r="B2716" t="s">
        <v>511</v>
      </c>
      <c r="C2716" s="1">
        <f t="shared" si="1487"/>
        <v>1490</v>
      </c>
      <c r="D2716" s="7">
        <f>IF(R2716&gt;0,RANK(R2716,(R2716:T2716,U2716:AI2716)),0)</f>
        <v>5</v>
      </c>
      <c r="E2716" s="7">
        <f>IF(S2716&gt;0,RANK(S2716,(R2716:T2716,U2716:AI2716)),0)</f>
        <v>7</v>
      </c>
      <c r="F2716" s="7">
        <f>IF(T2716&gt;0,RANK(T2716,(R2716:T2716,U2716:AI2716)),0)</f>
        <v>2</v>
      </c>
      <c r="G2716" s="7">
        <f>IF(U2716&gt;0,RANK(U2716,(R2716:T2716,U2716:AI2716)),0)</f>
        <v>1</v>
      </c>
      <c r="H2716" s="7">
        <f t="shared" si="1488"/>
        <v>3</v>
      </c>
      <c r="I2716" s="49">
        <f t="shared" si="1504"/>
        <v>19</v>
      </c>
      <c r="J2716" s="177">
        <f t="shared" si="1489"/>
        <v>1.2751677852348993E-2</v>
      </c>
      <c r="K2716" s="2"/>
      <c r="L2716" s="2">
        <f t="shared" si="1490"/>
        <v>3.3557046979865772E-2</v>
      </c>
      <c r="M2716" s="2">
        <f t="shared" si="1491"/>
        <v>2.5503355704697986E-2</v>
      </c>
      <c r="N2716" s="2">
        <f t="shared" si="1492"/>
        <v>0.26107382550335573</v>
      </c>
      <c r="O2716" s="2">
        <f t="shared" si="1493"/>
        <v>0.27382550335570471</v>
      </c>
      <c r="P2716" s="2">
        <f t="shared" si="1494"/>
        <v>0.23288590604026846</v>
      </c>
      <c r="Q2716" s="2">
        <f t="shared" si="1495"/>
        <v>0.17315436241610746</v>
      </c>
      <c r="R2716" s="1">
        <v>50</v>
      </c>
      <c r="S2716" s="1">
        <v>38</v>
      </c>
      <c r="T2716" s="1">
        <v>389</v>
      </c>
      <c r="U2716" s="1">
        <v>408</v>
      </c>
      <c r="V2716" s="1">
        <v>347</v>
      </c>
      <c r="W2716" s="1">
        <v>134</v>
      </c>
      <c r="X2716" s="1">
        <v>24</v>
      </c>
      <c r="Y2716" s="1">
        <v>16</v>
      </c>
      <c r="Z2716" s="1">
        <v>46</v>
      </c>
      <c r="AB2716" s="182">
        <v>0</v>
      </c>
      <c r="AC2716" s="182"/>
      <c r="AD2716" s="1">
        <v>19</v>
      </c>
      <c r="AF2716" s="1">
        <v>19</v>
      </c>
      <c r="AI2716" s="1">
        <v>0</v>
      </c>
      <c r="AK2716" s="7">
        <f t="shared" si="1496"/>
        <v>4</v>
      </c>
      <c r="AL2716" s="7">
        <f t="shared" si="1497"/>
        <v>8</v>
      </c>
      <c r="AM2716" s="7">
        <f t="shared" si="1498"/>
        <v>9</v>
      </c>
      <c r="AN2716" s="2">
        <f t="shared" si="1499"/>
        <v>8.9932885906040275E-2</v>
      </c>
      <c r="AO2716" s="2">
        <f t="shared" si="1500"/>
        <v>1.6107382550335572E-2</v>
      </c>
      <c r="AP2716" s="2">
        <f t="shared" si="1501"/>
        <v>1.0738255033557046E-2</v>
      </c>
      <c r="AR2716" t="str">
        <f t="shared" si="1502"/>
        <v>Bremer</v>
      </c>
      <c r="AS2716" t="s">
        <v>511</v>
      </c>
      <c r="AT2716" s="184">
        <v>1</v>
      </c>
      <c r="AV2716" s="97">
        <v>19</v>
      </c>
      <c r="AW2716" s="99">
        <v>17</v>
      </c>
      <c r="AX2716" s="105">
        <f t="shared" si="1503"/>
        <v>19017</v>
      </c>
      <c r="AZ2716" s="7" t="s">
        <v>2951</v>
      </c>
      <c r="BA2716" t="s">
        <v>2991</v>
      </c>
      <c r="BN2716" s="1"/>
      <c r="BQ2716" s="181"/>
    </row>
    <row r="2717" spans="1:69" hidden="1" outlineLevel="1">
      <c r="A2717" t="s">
        <v>1588</v>
      </c>
      <c r="B2717" t="s">
        <v>511</v>
      </c>
      <c r="C2717" s="1">
        <f t="shared" si="1487"/>
        <v>837</v>
      </c>
      <c r="D2717" s="7">
        <f>IF(R2717&gt;0,RANK(R2717,(R2717:T2717,U2717:AI2717)),0)</f>
        <v>10</v>
      </c>
      <c r="E2717" s="7">
        <f>IF(S2717&gt;0,RANK(S2717,(R2717:T2717,U2717:AI2717)),0)</f>
        <v>9</v>
      </c>
      <c r="F2717" s="7">
        <f>IF(T2717&gt;0,RANK(T2717,(R2717:T2717,U2717:AI2717)),0)</f>
        <v>3</v>
      </c>
      <c r="G2717" s="7">
        <f>IF(U2717&gt;0,RANK(U2717,(R2717:T2717,U2717:AI2717)),0)</f>
        <v>1</v>
      </c>
      <c r="H2717" s="7">
        <f t="shared" si="1488"/>
        <v>2</v>
      </c>
      <c r="I2717" s="49">
        <f t="shared" si="1504"/>
        <v>91</v>
      </c>
      <c r="J2717" s="177">
        <f t="shared" si="1489"/>
        <v>0.1087216248506571</v>
      </c>
      <c r="K2717" s="2"/>
      <c r="L2717" s="2">
        <f t="shared" si="1490"/>
        <v>7.1684587813620072E-3</v>
      </c>
      <c r="M2717" s="2">
        <f t="shared" si="1491"/>
        <v>1.6726403823178016E-2</v>
      </c>
      <c r="N2717" s="2">
        <f t="shared" si="1492"/>
        <v>0.13142174432497014</v>
      </c>
      <c r="O2717" s="2">
        <f t="shared" si="1493"/>
        <v>0.36798088410991636</v>
      </c>
      <c r="P2717" s="2">
        <f t="shared" si="1494"/>
        <v>0.25925925925925924</v>
      </c>
      <c r="Q2717" s="2">
        <f t="shared" si="1495"/>
        <v>0.21744324970131429</v>
      </c>
      <c r="R2717" s="1">
        <v>6</v>
      </c>
      <c r="S2717" s="1">
        <v>14</v>
      </c>
      <c r="T2717" s="1">
        <v>110</v>
      </c>
      <c r="U2717" s="1">
        <v>308</v>
      </c>
      <c r="V2717" s="1">
        <v>217</v>
      </c>
      <c r="W2717" s="1">
        <v>82</v>
      </c>
      <c r="X2717" s="1">
        <v>31</v>
      </c>
      <c r="Y2717" s="1">
        <v>15</v>
      </c>
      <c r="Z2717" s="1">
        <v>35</v>
      </c>
      <c r="AB2717" s="182">
        <v>0</v>
      </c>
      <c r="AC2717" s="182"/>
      <c r="AD2717" s="1">
        <v>15</v>
      </c>
      <c r="AF2717" s="1">
        <v>4</v>
      </c>
      <c r="AI2717" s="1">
        <v>0</v>
      </c>
      <c r="AK2717" s="7">
        <f t="shared" si="1496"/>
        <v>4</v>
      </c>
      <c r="AL2717" s="7">
        <f t="shared" si="1497"/>
        <v>6</v>
      </c>
      <c r="AM2717" s="7">
        <f t="shared" si="1498"/>
        <v>7</v>
      </c>
      <c r="AN2717" s="2">
        <f t="shared" si="1499"/>
        <v>9.7968936678614102E-2</v>
      </c>
      <c r="AO2717" s="2">
        <f t="shared" si="1500"/>
        <v>3.7037037037037035E-2</v>
      </c>
      <c r="AP2717" s="2">
        <f t="shared" si="1501"/>
        <v>1.7921146953405017E-2</v>
      </c>
      <c r="AR2717" t="str">
        <f t="shared" si="1502"/>
        <v>Buchanan</v>
      </c>
      <c r="AS2717" t="s">
        <v>511</v>
      </c>
      <c r="AT2717" s="184">
        <v>1</v>
      </c>
      <c r="AV2717" s="97">
        <v>19</v>
      </c>
      <c r="AW2717" s="99">
        <v>19</v>
      </c>
      <c r="AX2717" s="105">
        <f t="shared" si="1503"/>
        <v>19019</v>
      </c>
      <c r="AZ2717" s="7" t="s">
        <v>2951</v>
      </c>
      <c r="BA2717" t="s">
        <v>2991</v>
      </c>
      <c r="BN2717" s="1"/>
      <c r="BQ2717" s="181"/>
    </row>
    <row r="2718" spans="1:69" hidden="1" outlineLevel="1">
      <c r="A2718" t="s">
        <v>3141</v>
      </c>
      <c r="B2718" t="s">
        <v>511</v>
      </c>
      <c r="C2718" s="1">
        <f t="shared" si="1487"/>
        <v>1009</v>
      </c>
      <c r="D2718" s="7">
        <f>IF(R2718&gt;0,RANK(R2718,(R2718:T2718,U2718:AI2718)),0)</f>
        <v>10</v>
      </c>
      <c r="E2718" s="7">
        <f>IF(S2718&gt;0,RANK(S2718,(R2718:T2718,U2718:AI2718)),0)</f>
        <v>6</v>
      </c>
      <c r="F2718" s="7">
        <f>IF(T2718&gt;0,RANK(T2718,(R2718:T2718,U2718:AI2718)),0)</f>
        <v>3</v>
      </c>
      <c r="G2718" s="7">
        <f>IF(U2718&gt;0,RANK(U2718,(R2718:T2718,U2718:AI2718)),0)</f>
        <v>1</v>
      </c>
      <c r="H2718" s="7">
        <f t="shared" si="1488"/>
        <v>2</v>
      </c>
      <c r="I2718" s="49">
        <f t="shared" si="1504"/>
        <v>58</v>
      </c>
      <c r="J2718" s="177">
        <f t="shared" si="1489"/>
        <v>5.7482656095143705E-2</v>
      </c>
      <c r="K2718" s="2"/>
      <c r="L2718" s="2">
        <f t="shared" si="1490"/>
        <v>1.4866204162537165E-2</v>
      </c>
      <c r="M2718" s="2">
        <f t="shared" si="1491"/>
        <v>2.2794846382556987E-2</v>
      </c>
      <c r="N2718" s="2">
        <f t="shared" si="1492"/>
        <v>0.21902874132804756</v>
      </c>
      <c r="O2718" s="2">
        <f t="shared" si="1493"/>
        <v>0.3062438057482656</v>
      </c>
      <c r="P2718" s="2">
        <f t="shared" si="1494"/>
        <v>0.2487611496531219</v>
      </c>
      <c r="Q2718" s="2">
        <f t="shared" si="1495"/>
        <v>0.18830525272547083</v>
      </c>
      <c r="R2718" s="1">
        <v>15</v>
      </c>
      <c r="S2718" s="1">
        <v>23</v>
      </c>
      <c r="T2718" s="1">
        <v>221</v>
      </c>
      <c r="U2718" s="1">
        <v>309</v>
      </c>
      <c r="V2718" s="1">
        <v>251</v>
      </c>
      <c r="W2718" s="1">
        <v>97</v>
      </c>
      <c r="X2718" s="1">
        <v>20</v>
      </c>
      <c r="Y2718" s="1">
        <v>7</v>
      </c>
      <c r="Z2718" s="1">
        <v>26</v>
      </c>
      <c r="AB2718" s="182">
        <v>0</v>
      </c>
      <c r="AC2718" s="182"/>
      <c r="AD2718" s="1">
        <v>18</v>
      </c>
      <c r="AF2718" s="1">
        <v>22</v>
      </c>
      <c r="AI2718" s="1">
        <v>0</v>
      </c>
      <c r="AK2718" s="7">
        <f t="shared" si="1496"/>
        <v>4</v>
      </c>
      <c r="AL2718" s="7">
        <f t="shared" si="1497"/>
        <v>7</v>
      </c>
      <c r="AM2718" s="7">
        <f t="shared" si="1498"/>
        <v>9</v>
      </c>
      <c r="AN2718" s="2">
        <f t="shared" si="1499"/>
        <v>9.6134786917740342E-2</v>
      </c>
      <c r="AO2718" s="2">
        <f t="shared" si="1500"/>
        <v>1.9821605550049554E-2</v>
      </c>
      <c r="AP2718" s="2">
        <f t="shared" si="1501"/>
        <v>6.9375619425173438E-3</v>
      </c>
      <c r="AR2718" t="str">
        <f t="shared" si="1502"/>
        <v>Buena Vista</v>
      </c>
      <c r="AS2718" t="s">
        <v>511</v>
      </c>
      <c r="AT2718" s="184">
        <v>4</v>
      </c>
      <c r="AV2718" s="97">
        <v>19</v>
      </c>
      <c r="AW2718" s="99">
        <v>21</v>
      </c>
      <c r="AX2718" s="105">
        <f t="shared" si="1503"/>
        <v>19021</v>
      </c>
      <c r="AZ2718" s="7" t="s">
        <v>2951</v>
      </c>
      <c r="BA2718" t="s">
        <v>2991</v>
      </c>
      <c r="BN2718" s="1"/>
      <c r="BQ2718" s="181"/>
    </row>
    <row r="2719" spans="1:69" hidden="1" outlineLevel="1">
      <c r="A2719" t="s">
        <v>613</v>
      </c>
      <c r="B2719" t="s">
        <v>511</v>
      </c>
      <c r="C2719" s="1">
        <f t="shared" si="1487"/>
        <v>910</v>
      </c>
      <c r="D2719" s="7">
        <f>IF(R2719&gt;0,RANK(R2719,(R2719:T2719,U2719:AI2719)),0)</f>
        <v>10</v>
      </c>
      <c r="E2719" s="7">
        <f>IF(S2719&gt;0,RANK(S2719,(R2719:T2719,U2719:AI2719)),0)</f>
        <v>6</v>
      </c>
      <c r="F2719" s="7">
        <f>IF(T2719&gt;0,RANK(T2719,(R2719:T2719,U2719:AI2719)),0)</f>
        <v>3</v>
      </c>
      <c r="G2719" s="7">
        <f>IF(U2719&gt;0,RANK(U2719,(R2719:T2719,U2719:AI2719)),0)</f>
        <v>1</v>
      </c>
      <c r="H2719" s="7">
        <f t="shared" si="1488"/>
        <v>2</v>
      </c>
      <c r="I2719" s="49">
        <f t="shared" si="1504"/>
        <v>112</v>
      </c>
      <c r="J2719" s="177">
        <f t="shared" si="1489"/>
        <v>0.12307692307692308</v>
      </c>
      <c r="K2719" s="2"/>
      <c r="L2719" s="2">
        <f t="shared" si="1490"/>
        <v>3.2967032967032967E-3</v>
      </c>
      <c r="M2719" s="2">
        <f t="shared" si="1491"/>
        <v>2.6373626373626374E-2</v>
      </c>
      <c r="N2719" s="2">
        <f t="shared" si="1492"/>
        <v>0.15934065934065933</v>
      </c>
      <c r="O2719" s="2">
        <f t="shared" si="1493"/>
        <v>0.36483516483516482</v>
      </c>
      <c r="P2719" s="2">
        <f t="shared" si="1494"/>
        <v>0.24175824175824176</v>
      </c>
      <c r="Q2719" s="2">
        <f t="shared" si="1495"/>
        <v>0.20439560439560442</v>
      </c>
      <c r="R2719" s="1">
        <v>3</v>
      </c>
      <c r="S2719" s="1">
        <v>24</v>
      </c>
      <c r="T2719" s="1">
        <v>145</v>
      </c>
      <c r="U2719" s="1">
        <v>332</v>
      </c>
      <c r="V2719" s="1">
        <v>220</v>
      </c>
      <c r="W2719" s="1">
        <v>108</v>
      </c>
      <c r="X2719" s="1">
        <v>18</v>
      </c>
      <c r="Y2719" s="1">
        <v>6</v>
      </c>
      <c r="Z2719" s="1">
        <v>32</v>
      </c>
      <c r="AB2719" s="182">
        <v>0</v>
      </c>
      <c r="AC2719" s="182"/>
      <c r="AD2719" s="1">
        <v>21</v>
      </c>
      <c r="AF2719" s="1">
        <v>1</v>
      </c>
      <c r="AI2719" s="1">
        <v>0</v>
      </c>
      <c r="AK2719" s="7">
        <f t="shared" si="1496"/>
        <v>4</v>
      </c>
      <c r="AL2719" s="7">
        <f t="shared" si="1497"/>
        <v>7</v>
      </c>
      <c r="AM2719" s="7">
        <f t="shared" si="1498"/>
        <v>8</v>
      </c>
      <c r="AN2719" s="2">
        <f t="shared" si="1499"/>
        <v>0.11868131868131868</v>
      </c>
      <c r="AO2719" s="2">
        <f t="shared" si="1500"/>
        <v>1.9780219780219779E-2</v>
      </c>
      <c r="AP2719" s="2">
        <f t="shared" si="1501"/>
        <v>6.5934065934065934E-3</v>
      </c>
      <c r="AR2719" t="str">
        <f t="shared" si="1502"/>
        <v>Butler</v>
      </c>
      <c r="AS2719" t="s">
        <v>511</v>
      </c>
      <c r="AT2719" s="184">
        <v>4</v>
      </c>
      <c r="AV2719" s="97">
        <v>19</v>
      </c>
      <c r="AW2719" s="99">
        <v>23</v>
      </c>
      <c r="AX2719" s="105">
        <f t="shared" si="1503"/>
        <v>19023</v>
      </c>
      <c r="AZ2719" s="7" t="s">
        <v>2951</v>
      </c>
      <c r="BA2719" t="s">
        <v>2991</v>
      </c>
      <c r="BN2719" s="1"/>
      <c r="BQ2719" s="181"/>
    </row>
    <row r="2720" spans="1:69" hidden="1" outlineLevel="1">
      <c r="A2720" t="s">
        <v>1925</v>
      </c>
      <c r="B2720" t="s">
        <v>511</v>
      </c>
      <c r="C2720" s="1">
        <f t="shared" si="1487"/>
        <v>557</v>
      </c>
      <c r="D2720" s="7">
        <f>IF(R2720&gt;0,RANK(R2720,(R2720:T2720,U2720:AI2720)),0)</f>
        <v>10</v>
      </c>
      <c r="E2720" s="7">
        <f>IF(S2720&gt;0,RANK(S2720,(R2720:T2720,U2720:AI2720)),0)</f>
        <v>8</v>
      </c>
      <c r="F2720" s="7">
        <f>IF(T2720&gt;0,RANK(T2720,(R2720:T2720,U2720:AI2720)),0)</f>
        <v>3</v>
      </c>
      <c r="G2720" s="7">
        <f>IF(U2720&gt;0,RANK(U2720,(R2720:T2720,U2720:AI2720)),0)</f>
        <v>1</v>
      </c>
      <c r="H2720" s="7">
        <f t="shared" si="1488"/>
        <v>2</v>
      </c>
      <c r="I2720" s="49">
        <f t="shared" si="1504"/>
        <v>23</v>
      </c>
      <c r="J2720" s="177">
        <f t="shared" ref="J2720:J2783" si="1505">I2720/C2720</f>
        <v>4.1292639138240578E-2</v>
      </c>
      <c r="K2720" s="2"/>
      <c r="L2720" s="2">
        <f t="shared" si="1490"/>
        <v>1.2567324955116697E-2</v>
      </c>
      <c r="M2720" s="2">
        <f t="shared" si="1491"/>
        <v>1.7953321364452424E-2</v>
      </c>
      <c r="N2720" s="2">
        <f t="shared" si="1492"/>
        <v>0.21723518850987433</v>
      </c>
      <c r="O2720" s="2">
        <f t="shared" si="1493"/>
        <v>0.28545780969479356</v>
      </c>
      <c r="P2720" s="2">
        <f t="shared" si="1494"/>
        <v>0.24416517055655296</v>
      </c>
      <c r="Q2720" s="2">
        <f t="shared" si="1495"/>
        <v>0.22262118491921007</v>
      </c>
      <c r="R2720" s="1">
        <v>7</v>
      </c>
      <c r="S2720" s="1">
        <v>10</v>
      </c>
      <c r="T2720" s="1">
        <v>121</v>
      </c>
      <c r="U2720" s="1">
        <v>159</v>
      </c>
      <c r="V2720" s="1">
        <v>136</v>
      </c>
      <c r="W2720" s="1">
        <v>37</v>
      </c>
      <c r="X2720" s="1">
        <v>8</v>
      </c>
      <c r="Y2720" s="1">
        <v>5</v>
      </c>
      <c r="Z2720" s="1">
        <v>20</v>
      </c>
      <c r="AB2720" s="182">
        <v>0</v>
      </c>
      <c r="AC2720" s="182"/>
      <c r="AD2720" s="1">
        <v>35</v>
      </c>
      <c r="AF2720" s="1">
        <v>19</v>
      </c>
      <c r="AI2720" s="1">
        <v>0</v>
      </c>
      <c r="AK2720" s="7">
        <f t="shared" si="1496"/>
        <v>4</v>
      </c>
      <c r="AL2720" s="7">
        <f t="shared" si="1497"/>
        <v>7</v>
      </c>
      <c r="AM2720" s="7">
        <f t="shared" si="1498"/>
        <v>9</v>
      </c>
      <c r="AN2720" s="2">
        <f t="shared" si="1499"/>
        <v>6.6427289048473961E-2</v>
      </c>
      <c r="AO2720" s="2">
        <f t="shared" si="1500"/>
        <v>1.4362657091561939E-2</v>
      </c>
      <c r="AP2720" s="2">
        <f t="shared" si="1501"/>
        <v>8.9766606822262122E-3</v>
      </c>
      <c r="AR2720" t="str">
        <f t="shared" si="1502"/>
        <v>Calhoun</v>
      </c>
      <c r="AS2720" t="s">
        <v>511</v>
      </c>
      <c r="AT2720" s="184">
        <v>4</v>
      </c>
      <c r="AV2720" s="97">
        <v>19</v>
      </c>
      <c r="AW2720" s="99">
        <v>25</v>
      </c>
      <c r="AX2720" s="105">
        <f t="shared" si="1503"/>
        <v>19025</v>
      </c>
      <c r="AZ2720" s="7" t="s">
        <v>2951</v>
      </c>
      <c r="BA2720" t="s">
        <v>2991</v>
      </c>
      <c r="BN2720" s="1"/>
      <c r="BQ2720" s="181"/>
    </row>
    <row r="2721" spans="1:69" hidden="1" outlineLevel="1">
      <c r="A2721" t="s">
        <v>1790</v>
      </c>
      <c r="B2721" t="s">
        <v>511</v>
      </c>
      <c r="C2721" s="1">
        <f t="shared" si="1487"/>
        <v>1026</v>
      </c>
      <c r="D2721" s="7">
        <f>IF(R2721&gt;0,RANK(R2721,(R2721:T2721,U2721:AI2721)),0)</f>
        <v>8</v>
      </c>
      <c r="E2721" s="7">
        <f>IF(S2721&gt;0,RANK(S2721,(R2721:T2721,U2721:AI2721)),0)</f>
        <v>5</v>
      </c>
      <c r="F2721" s="7">
        <f>IF(T2721&gt;0,RANK(T2721,(R2721:T2721,U2721:AI2721)),0)</f>
        <v>3</v>
      </c>
      <c r="G2721" s="7">
        <f>IF(U2721&gt;0,RANK(U2721,(R2721:T2721,U2721:AI2721)),0)</f>
        <v>2</v>
      </c>
      <c r="H2721" s="7">
        <f t="shared" si="1488"/>
        <v>1</v>
      </c>
      <c r="I2721" s="49">
        <f t="shared" si="1504"/>
        <v>42</v>
      </c>
      <c r="J2721" s="177">
        <f t="shared" si="1505"/>
        <v>4.0935672514619881E-2</v>
      </c>
      <c r="K2721" s="2"/>
      <c r="L2721" s="2">
        <f t="shared" si="1490"/>
        <v>1.364522417153996E-2</v>
      </c>
      <c r="M2721" s="2">
        <f t="shared" si="1491"/>
        <v>5.8479532163742687E-2</v>
      </c>
      <c r="N2721" s="2">
        <f t="shared" si="1492"/>
        <v>0.22417153996101363</v>
      </c>
      <c r="O2721" s="2">
        <f t="shared" si="1493"/>
        <v>0.24951267056530213</v>
      </c>
      <c r="P2721" s="2">
        <f t="shared" si="1494"/>
        <v>0.29044834307992201</v>
      </c>
      <c r="Q2721" s="2">
        <f t="shared" si="1495"/>
        <v>0.16374269005847958</v>
      </c>
      <c r="R2721" s="1">
        <v>14</v>
      </c>
      <c r="S2721" s="1">
        <v>60</v>
      </c>
      <c r="T2721" s="1">
        <v>230</v>
      </c>
      <c r="U2721" s="1">
        <v>256</v>
      </c>
      <c r="V2721" s="1">
        <v>298</v>
      </c>
      <c r="W2721" s="1">
        <v>69</v>
      </c>
      <c r="X2721" s="1">
        <v>44</v>
      </c>
      <c r="Y2721" s="1">
        <v>7</v>
      </c>
      <c r="Z2721" s="1">
        <v>31</v>
      </c>
      <c r="AB2721" s="182">
        <v>1</v>
      </c>
      <c r="AC2721" s="182"/>
      <c r="AD2721" s="1">
        <v>11</v>
      </c>
      <c r="AF2721" s="1">
        <v>5</v>
      </c>
      <c r="AI2721" s="1">
        <v>0</v>
      </c>
      <c r="AK2721" s="7">
        <f t="shared" si="1496"/>
        <v>4</v>
      </c>
      <c r="AL2721" s="7">
        <f t="shared" si="1497"/>
        <v>6</v>
      </c>
      <c r="AM2721" s="7">
        <f t="shared" si="1498"/>
        <v>9</v>
      </c>
      <c r="AN2721" s="2">
        <f t="shared" si="1499"/>
        <v>6.725146198830409E-2</v>
      </c>
      <c r="AO2721" s="2">
        <f t="shared" si="1500"/>
        <v>4.2884990253411304E-2</v>
      </c>
      <c r="AP2721" s="2">
        <f t="shared" si="1501"/>
        <v>6.8226120857699801E-3</v>
      </c>
      <c r="AR2721" t="str">
        <f t="shared" si="1502"/>
        <v>Carroll</v>
      </c>
      <c r="AS2721" t="s">
        <v>511</v>
      </c>
      <c r="AT2721" s="184">
        <v>4</v>
      </c>
      <c r="AV2721" s="97">
        <v>19</v>
      </c>
      <c r="AW2721" s="99">
        <v>27</v>
      </c>
      <c r="AX2721" s="105">
        <f t="shared" si="1503"/>
        <v>19027</v>
      </c>
      <c r="AZ2721" s="7" t="s">
        <v>2951</v>
      </c>
      <c r="BA2721" t="s">
        <v>2991</v>
      </c>
      <c r="BN2721" s="1"/>
      <c r="BQ2721" s="181"/>
    </row>
    <row r="2722" spans="1:69" hidden="1" outlineLevel="1">
      <c r="A2722" t="s">
        <v>1414</v>
      </c>
      <c r="B2722" t="s">
        <v>511</v>
      </c>
      <c r="C2722" s="1">
        <f t="shared" si="1487"/>
        <v>924</v>
      </c>
      <c r="D2722" s="7">
        <f>IF(R2722&gt;0,RANK(R2722,(R2722:T2722,U2722:AI2722)),0)</f>
        <v>6</v>
      </c>
      <c r="E2722" s="7">
        <f>IF(S2722&gt;0,RANK(S2722,(R2722:T2722,U2722:AI2722)),0)</f>
        <v>5</v>
      </c>
      <c r="F2722" s="7">
        <f>IF(T2722&gt;0,RANK(T2722,(R2722:T2722,U2722:AI2722)),0)</f>
        <v>3</v>
      </c>
      <c r="G2722" s="7">
        <f>IF(U2722&gt;0,RANK(U2722,(R2722:T2722,U2722:AI2722)),0)</f>
        <v>2</v>
      </c>
      <c r="H2722" s="7">
        <f t="shared" si="1488"/>
        <v>1</v>
      </c>
      <c r="I2722" s="49">
        <f t="shared" si="1504"/>
        <v>37</v>
      </c>
      <c r="J2722" s="177">
        <f t="shared" si="1505"/>
        <v>4.004329004329004E-2</v>
      </c>
      <c r="K2722" s="2"/>
      <c r="L2722" s="2">
        <f t="shared" si="1490"/>
        <v>2.2727272727272728E-2</v>
      </c>
      <c r="M2722" s="2">
        <f t="shared" si="1491"/>
        <v>3.67965367965368E-2</v>
      </c>
      <c r="N2722" s="2">
        <f t="shared" si="1492"/>
        <v>0.19047619047619047</v>
      </c>
      <c r="O2722" s="2">
        <f t="shared" si="1493"/>
        <v>0.2435064935064935</v>
      </c>
      <c r="P2722" s="2">
        <f t="shared" si="1494"/>
        <v>0.28354978354978355</v>
      </c>
      <c r="Q2722" s="2">
        <f t="shared" si="1495"/>
        <v>0.222943722943723</v>
      </c>
      <c r="R2722" s="1">
        <v>21</v>
      </c>
      <c r="S2722" s="1">
        <v>34</v>
      </c>
      <c r="T2722" s="1">
        <v>176</v>
      </c>
      <c r="U2722" s="1">
        <v>225</v>
      </c>
      <c r="V2722" s="1">
        <v>262</v>
      </c>
      <c r="W2722" s="1">
        <v>142</v>
      </c>
      <c r="X2722" s="1">
        <v>10</v>
      </c>
      <c r="Y2722" s="1">
        <v>15</v>
      </c>
      <c r="Z2722" s="1">
        <v>9</v>
      </c>
      <c r="AB2722" s="182">
        <v>0</v>
      </c>
      <c r="AC2722" s="182"/>
      <c r="AD2722" s="1">
        <v>17</v>
      </c>
      <c r="AF2722" s="1">
        <v>13</v>
      </c>
      <c r="AI2722" s="1">
        <v>0</v>
      </c>
      <c r="AK2722" s="7">
        <f t="shared" si="1496"/>
        <v>4</v>
      </c>
      <c r="AL2722" s="7">
        <f t="shared" si="1497"/>
        <v>8</v>
      </c>
      <c r="AM2722" s="7">
        <f t="shared" si="1498"/>
        <v>7</v>
      </c>
      <c r="AN2722" s="2">
        <f t="shared" si="1499"/>
        <v>0.15367965367965367</v>
      </c>
      <c r="AO2722" s="2">
        <f t="shared" si="1500"/>
        <v>1.0822510822510822E-2</v>
      </c>
      <c r="AP2722" s="2">
        <f t="shared" si="1501"/>
        <v>1.6233766233766232E-2</v>
      </c>
      <c r="AR2722" t="str">
        <f t="shared" si="1502"/>
        <v>Cass</v>
      </c>
      <c r="AS2722" t="s">
        <v>511</v>
      </c>
      <c r="AT2722" s="184">
        <v>3</v>
      </c>
      <c r="AV2722" s="97">
        <v>19</v>
      </c>
      <c r="AW2722" s="99">
        <v>29</v>
      </c>
      <c r="AX2722" s="105">
        <f t="shared" si="1503"/>
        <v>19029</v>
      </c>
      <c r="AZ2722" s="7" t="s">
        <v>2951</v>
      </c>
      <c r="BA2722" t="s">
        <v>2991</v>
      </c>
      <c r="BN2722" s="1"/>
      <c r="BQ2722" s="181"/>
    </row>
    <row r="2723" spans="1:69" hidden="1" outlineLevel="1">
      <c r="A2723" t="s">
        <v>2423</v>
      </c>
      <c r="B2723" t="s">
        <v>511</v>
      </c>
      <c r="C2723" s="1">
        <f t="shared" si="1487"/>
        <v>1070</v>
      </c>
      <c r="D2723" s="7">
        <f>IF(R2723&gt;0,RANK(R2723,(R2723:T2723,U2723:AI2723)),0)</f>
        <v>6</v>
      </c>
      <c r="E2723" s="7">
        <f>IF(S2723&gt;0,RANK(S2723,(R2723:T2723,U2723:AI2723)),0)</f>
        <v>8</v>
      </c>
      <c r="F2723" s="7">
        <f>IF(T2723&gt;0,RANK(T2723,(R2723:T2723,U2723:AI2723)),0)</f>
        <v>3</v>
      </c>
      <c r="G2723" s="7">
        <f>IF(U2723&gt;0,RANK(U2723,(R2723:T2723,U2723:AI2723)),0)</f>
        <v>1</v>
      </c>
      <c r="H2723" s="7">
        <f t="shared" si="1488"/>
        <v>2</v>
      </c>
      <c r="I2723" s="49">
        <f t="shared" si="1504"/>
        <v>29</v>
      </c>
      <c r="J2723" s="177">
        <f t="shared" si="1505"/>
        <v>2.7102803738317756E-2</v>
      </c>
      <c r="K2723" s="2"/>
      <c r="L2723" s="2">
        <f t="shared" si="1490"/>
        <v>2.4299065420560748E-2</v>
      </c>
      <c r="M2723" s="2">
        <f t="shared" si="1491"/>
        <v>1.5887850467289719E-2</v>
      </c>
      <c r="N2723" s="2">
        <f t="shared" si="1492"/>
        <v>0.22429906542056074</v>
      </c>
      <c r="O2723" s="2">
        <f t="shared" si="1493"/>
        <v>0.28971962616822428</v>
      </c>
      <c r="P2723" s="2">
        <f t="shared" si="1494"/>
        <v>0.26261682242990653</v>
      </c>
      <c r="Q2723" s="2">
        <f t="shared" si="1495"/>
        <v>0.18317757009345803</v>
      </c>
      <c r="R2723" s="1">
        <v>26</v>
      </c>
      <c r="S2723" s="1">
        <v>17</v>
      </c>
      <c r="T2723" s="1">
        <v>240</v>
      </c>
      <c r="U2723" s="1">
        <v>310</v>
      </c>
      <c r="V2723" s="1">
        <v>281</v>
      </c>
      <c r="W2723" s="1">
        <v>100</v>
      </c>
      <c r="X2723" s="1">
        <v>19</v>
      </c>
      <c r="Y2723" s="1">
        <v>9</v>
      </c>
      <c r="Z2723" s="1">
        <v>43</v>
      </c>
      <c r="AB2723" s="182">
        <v>5</v>
      </c>
      <c r="AC2723" s="182"/>
      <c r="AD2723" s="1">
        <v>13</v>
      </c>
      <c r="AF2723" s="1">
        <v>6</v>
      </c>
      <c r="AI2723" s="1">
        <v>1</v>
      </c>
      <c r="AK2723" s="7">
        <f t="shared" si="1496"/>
        <v>4</v>
      </c>
      <c r="AL2723" s="7">
        <f t="shared" si="1497"/>
        <v>7</v>
      </c>
      <c r="AM2723" s="7">
        <f t="shared" si="1498"/>
        <v>9</v>
      </c>
      <c r="AN2723" s="2">
        <f t="shared" si="1499"/>
        <v>9.3457943925233641E-2</v>
      </c>
      <c r="AO2723" s="2">
        <f t="shared" si="1500"/>
        <v>1.7757009345794394E-2</v>
      </c>
      <c r="AP2723" s="2">
        <f t="shared" si="1501"/>
        <v>8.4112149532710283E-3</v>
      </c>
      <c r="AR2723" t="str">
        <f t="shared" si="1502"/>
        <v>Cedar</v>
      </c>
      <c r="AS2723" t="s">
        <v>511</v>
      </c>
      <c r="AT2723" s="184">
        <v>2</v>
      </c>
      <c r="AV2723" s="97">
        <v>19</v>
      </c>
      <c r="AW2723" s="99">
        <v>31</v>
      </c>
      <c r="AX2723" s="105">
        <f t="shared" si="1503"/>
        <v>19031</v>
      </c>
      <c r="AZ2723" s="7" t="s">
        <v>2951</v>
      </c>
      <c r="BA2723" t="s">
        <v>2991</v>
      </c>
      <c r="BN2723" s="1"/>
      <c r="BQ2723" s="181"/>
    </row>
    <row r="2724" spans="1:69" hidden="1" outlineLevel="1">
      <c r="A2724" t="s">
        <v>2799</v>
      </c>
      <c r="B2724" t="s">
        <v>511</v>
      </c>
      <c r="C2724" s="1">
        <f t="shared" si="1487"/>
        <v>2325</v>
      </c>
      <c r="D2724" s="7">
        <f>IF(R2724&gt;0,RANK(R2724,(R2724:T2724,U2724:AI2724)),0)</f>
        <v>10</v>
      </c>
      <c r="E2724" s="7">
        <f>IF(S2724&gt;0,RANK(S2724,(R2724:T2724,U2724:AI2724)),0)</f>
        <v>5</v>
      </c>
      <c r="F2724" s="7">
        <f>IF(T2724&gt;0,RANK(T2724,(R2724:T2724,U2724:AI2724)),0)</f>
        <v>3</v>
      </c>
      <c r="G2724" s="7">
        <f>IF(U2724&gt;0,RANK(U2724,(R2724:T2724,U2724:AI2724)),0)</f>
        <v>1</v>
      </c>
      <c r="H2724" s="7">
        <f t="shared" si="1488"/>
        <v>2</v>
      </c>
      <c r="I2724" s="49">
        <f t="shared" si="1504"/>
        <v>58</v>
      </c>
      <c r="J2724" s="177">
        <f t="shared" si="1505"/>
        <v>2.4946236559139787E-2</v>
      </c>
      <c r="K2724" s="2"/>
      <c r="L2724" s="2">
        <f t="shared" si="1490"/>
        <v>1.2473118279569893E-2</v>
      </c>
      <c r="M2724" s="2">
        <f t="shared" si="1491"/>
        <v>5.1182795698924734E-2</v>
      </c>
      <c r="N2724" s="2">
        <f t="shared" si="1492"/>
        <v>0.19182795698924732</v>
      </c>
      <c r="O2724" s="2">
        <f t="shared" si="1493"/>
        <v>0.2817204301075269</v>
      </c>
      <c r="P2724" s="2">
        <f t="shared" si="1494"/>
        <v>0.2567741935483871</v>
      </c>
      <c r="Q2724" s="2">
        <f t="shared" si="1495"/>
        <v>0.20602150537634417</v>
      </c>
      <c r="R2724" s="1">
        <v>29</v>
      </c>
      <c r="S2724" s="1">
        <v>119</v>
      </c>
      <c r="T2724" s="1">
        <v>446</v>
      </c>
      <c r="U2724" s="1">
        <v>655</v>
      </c>
      <c r="V2724" s="1">
        <v>597</v>
      </c>
      <c r="W2724" s="1">
        <v>184</v>
      </c>
      <c r="X2724" s="1">
        <v>42</v>
      </c>
      <c r="Y2724" s="1">
        <v>114</v>
      </c>
      <c r="Z2724" s="1">
        <v>78</v>
      </c>
      <c r="AB2724" s="182">
        <v>4</v>
      </c>
      <c r="AC2724" s="182"/>
      <c r="AD2724" s="1">
        <v>39</v>
      </c>
      <c r="AF2724" s="1">
        <v>18</v>
      </c>
      <c r="AI2724" s="1">
        <v>0</v>
      </c>
      <c r="AK2724" s="7">
        <f t="shared" si="1496"/>
        <v>4</v>
      </c>
      <c r="AL2724" s="7">
        <f t="shared" si="1497"/>
        <v>8</v>
      </c>
      <c r="AM2724" s="7">
        <f t="shared" si="1498"/>
        <v>6</v>
      </c>
      <c r="AN2724" s="2">
        <f t="shared" si="1499"/>
        <v>7.9139784946236566E-2</v>
      </c>
      <c r="AO2724" s="2">
        <f t="shared" si="1500"/>
        <v>1.806451612903226E-2</v>
      </c>
      <c r="AP2724" s="2">
        <f t="shared" si="1501"/>
        <v>4.9032258064516131E-2</v>
      </c>
      <c r="AR2724" t="str">
        <f t="shared" si="1502"/>
        <v>Cerro Gordo</v>
      </c>
      <c r="AS2724" t="s">
        <v>511</v>
      </c>
      <c r="AT2724" s="184">
        <v>4</v>
      </c>
      <c r="AV2724" s="97">
        <v>19</v>
      </c>
      <c r="AW2724" s="99">
        <v>33</v>
      </c>
      <c r="AX2724" s="105">
        <f t="shared" si="1503"/>
        <v>19033</v>
      </c>
      <c r="AZ2724" s="7" t="s">
        <v>2951</v>
      </c>
      <c r="BA2724" t="s">
        <v>2991</v>
      </c>
      <c r="BN2724" s="1"/>
      <c r="BQ2724" s="181"/>
    </row>
    <row r="2725" spans="1:69" hidden="1" outlineLevel="1">
      <c r="A2725" t="s">
        <v>11</v>
      </c>
      <c r="B2725" t="s">
        <v>511</v>
      </c>
      <c r="C2725" s="1">
        <f t="shared" si="1487"/>
        <v>839</v>
      </c>
      <c r="D2725" s="7">
        <f>IF(R2725&gt;0,RANK(R2725,(R2725:T2725,U2725:AI2725)),0)</f>
        <v>9</v>
      </c>
      <c r="E2725" s="7">
        <f>IF(S2725&gt;0,RANK(S2725,(R2725:T2725,U2725:AI2725)),0)</f>
        <v>6</v>
      </c>
      <c r="F2725" s="7">
        <f>IF(T2725&gt;0,RANK(T2725,(R2725:T2725,U2725:AI2725)),0)</f>
        <v>2</v>
      </c>
      <c r="G2725" s="7">
        <f>IF(U2725&gt;0,RANK(U2725,(R2725:T2725,U2725:AI2725)),0)</f>
        <v>3</v>
      </c>
      <c r="H2725" s="7">
        <f t="shared" si="1488"/>
        <v>1</v>
      </c>
      <c r="I2725" s="49">
        <f t="shared" si="1504"/>
        <v>5</v>
      </c>
      <c r="J2725" s="177">
        <f t="shared" si="1505"/>
        <v>5.9594755661501785E-3</v>
      </c>
      <c r="K2725" s="2"/>
      <c r="L2725" s="2">
        <f t="shared" si="1490"/>
        <v>5.9594755661501785E-3</v>
      </c>
      <c r="M2725" s="2">
        <f t="shared" si="1491"/>
        <v>1.9070321811680571E-2</v>
      </c>
      <c r="N2725" s="2">
        <f t="shared" si="1492"/>
        <v>0.28963051251489869</v>
      </c>
      <c r="O2725" s="2">
        <f t="shared" si="1493"/>
        <v>0.18712753277711561</v>
      </c>
      <c r="P2725" s="2">
        <f t="shared" si="1494"/>
        <v>0.29558998808104886</v>
      </c>
      <c r="Q2725" s="2">
        <f t="shared" si="1495"/>
        <v>0.20262216924910614</v>
      </c>
      <c r="R2725" s="1">
        <v>5</v>
      </c>
      <c r="S2725" s="1">
        <v>16</v>
      </c>
      <c r="T2725" s="1">
        <v>243</v>
      </c>
      <c r="U2725" s="1">
        <v>157</v>
      </c>
      <c r="V2725" s="1">
        <v>248</v>
      </c>
      <c r="W2725" s="1">
        <v>119</v>
      </c>
      <c r="X2725" s="1">
        <v>11</v>
      </c>
      <c r="Y2725" s="1">
        <v>5</v>
      </c>
      <c r="Z2725" s="1">
        <v>12</v>
      </c>
      <c r="AB2725" s="182">
        <v>0</v>
      </c>
      <c r="AC2725" s="182"/>
      <c r="AD2725" s="1">
        <v>17</v>
      </c>
      <c r="AF2725" s="1">
        <v>5</v>
      </c>
      <c r="AI2725" s="1">
        <v>1</v>
      </c>
      <c r="AK2725" s="7">
        <f t="shared" si="1496"/>
        <v>4</v>
      </c>
      <c r="AL2725" s="7">
        <f t="shared" si="1497"/>
        <v>7</v>
      </c>
      <c r="AM2725" s="7">
        <f t="shared" si="1498"/>
        <v>8</v>
      </c>
      <c r="AN2725" s="2">
        <f t="shared" si="1499"/>
        <v>0.14183551847437426</v>
      </c>
      <c r="AO2725" s="2">
        <f t="shared" si="1500"/>
        <v>1.3110846245530394E-2</v>
      </c>
      <c r="AP2725" s="2">
        <f t="shared" si="1501"/>
        <v>5.9594755661501785E-3</v>
      </c>
      <c r="AR2725" t="str">
        <f t="shared" si="1502"/>
        <v>Cherokee</v>
      </c>
      <c r="AS2725" t="s">
        <v>511</v>
      </c>
      <c r="AT2725" s="184">
        <v>4</v>
      </c>
      <c r="AV2725" s="97">
        <v>19</v>
      </c>
      <c r="AW2725" s="99">
        <v>35</v>
      </c>
      <c r="AX2725" s="105">
        <f t="shared" si="1503"/>
        <v>19035</v>
      </c>
      <c r="AZ2725" s="7" t="s">
        <v>2951</v>
      </c>
      <c r="BA2725" t="s">
        <v>2991</v>
      </c>
      <c r="BN2725" s="1"/>
      <c r="BQ2725" s="181"/>
    </row>
    <row r="2726" spans="1:69" hidden="1" outlineLevel="1">
      <c r="A2726" t="s">
        <v>143</v>
      </c>
      <c r="B2726" t="s">
        <v>511</v>
      </c>
      <c r="C2726" s="1">
        <f t="shared" si="1487"/>
        <v>601</v>
      </c>
      <c r="D2726" s="7">
        <f>IF(R2726&gt;0,RANK(R2726,(R2726:T2726,U2726:AI2726)),0)</f>
        <v>10</v>
      </c>
      <c r="E2726" s="7">
        <f>IF(S2726&gt;0,RANK(S2726,(R2726:T2726,U2726:AI2726)),0)</f>
        <v>7</v>
      </c>
      <c r="F2726" s="7">
        <f>IF(T2726&gt;0,RANK(T2726,(R2726:T2726,U2726:AI2726)),0)</f>
        <v>3</v>
      </c>
      <c r="G2726" s="7">
        <f>IF(U2726&gt;0,RANK(U2726,(R2726:T2726,U2726:AI2726)),0)</f>
        <v>2</v>
      </c>
      <c r="H2726" s="7">
        <f t="shared" si="1488"/>
        <v>1</v>
      </c>
      <c r="I2726" s="49">
        <f t="shared" si="1504"/>
        <v>5</v>
      </c>
      <c r="J2726" s="177">
        <f t="shared" si="1505"/>
        <v>8.3194675540765387E-3</v>
      </c>
      <c r="K2726" s="2"/>
      <c r="L2726" s="2">
        <f t="shared" si="1490"/>
        <v>4.9916805324459234E-3</v>
      </c>
      <c r="M2726" s="2">
        <f t="shared" si="1491"/>
        <v>1.8302828618968387E-2</v>
      </c>
      <c r="N2726" s="2">
        <f t="shared" si="1492"/>
        <v>0.23793677204658903</v>
      </c>
      <c r="O2726" s="2">
        <f t="shared" si="1493"/>
        <v>0.26788685524126454</v>
      </c>
      <c r="P2726" s="2">
        <f t="shared" si="1494"/>
        <v>0.27620632279534107</v>
      </c>
      <c r="Q2726" s="2">
        <f t="shared" si="1495"/>
        <v>0.19467554076539106</v>
      </c>
      <c r="R2726" s="1">
        <v>3</v>
      </c>
      <c r="S2726" s="1">
        <v>11</v>
      </c>
      <c r="T2726" s="1">
        <v>143</v>
      </c>
      <c r="U2726" s="1">
        <v>161</v>
      </c>
      <c r="V2726" s="1">
        <v>166</v>
      </c>
      <c r="W2726" s="1">
        <v>57</v>
      </c>
      <c r="X2726" s="1">
        <v>27</v>
      </c>
      <c r="Y2726" s="1">
        <v>2</v>
      </c>
      <c r="Z2726" s="1">
        <v>18</v>
      </c>
      <c r="AB2726" s="182">
        <v>1</v>
      </c>
      <c r="AC2726" s="182"/>
      <c r="AD2726" s="1">
        <v>6</v>
      </c>
      <c r="AF2726" s="1">
        <v>6</v>
      </c>
      <c r="AI2726" s="1">
        <v>0</v>
      </c>
      <c r="AK2726" s="7">
        <f t="shared" si="1496"/>
        <v>4</v>
      </c>
      <c r="AL2726" s="7">
        <f t="shared" si="1497"/>
        <v>5</v>
      </c>
      <c r="AM2726" s="7">
        <f t="shared" si="1498"/>
        <v>9</v>
      </c>
      <c r="AN2726" s="2">
        <f t="shared" si="1499"/>
        <v>9.4841930116472545E-2</v>
      </c>
      <c r="AO2726" s="2">
        <f t="shared" si="1500"/>
        <v>4.4925124792013313E-2</v>
      </c>
      <c r="AP2726" s="2">
        <f t="shared" si="1501"/>
        <v>3.3277870216306157E-3</v>
      </c>
      <c r="AR2726" t="str">
        <f t="shared" si="1502"/>
        <v>Chickasaw</v>
      </c>
      <c r="AS2726" t="s">
        <v>511</v>
      </c>
      <c r="AT2726" s="184">
        <v>4</v>
      </c>
      <c r="AV2726" s="97">
        <v>19</v>
      </c>
      <c r="AW2726" s="99">
        <v>37</v>
      </c>
      <c r="AX2726" s="105">
        <f t="shared" si="1503"/>
        <v>19037</v>
      </c>
      <c r="AZ2726" s="7" t="s">
        <v>2951</v>
      </c>
      <c r="BA2726" t="s">
        <v>2991</v>
      </c>
      <c r="BN2726" s="1"/>
      <c r="BQ2726" s="181"/>
    </row>
    <row r="2727" spans="1:69" hidden="1" outlineLevel="1">
      <c r="A2727" t="s">
        <v>739</v>
      </c>
      <c r="B2727" t="s">
        <v>511</v>
      </c>
      <c r="C2727" s="1">
        <f t="shared" si="1487"/>
        <v>557</v>
      </c>
      <c r="D2727" s="7">
        <f>IF(R2727&gt;0,RANK(R2727,(R2727:T2727,U2727:AI2727)),0)</f>
        <v>10</v>
      </c>
      <c r="E2727" s="7">
        <f>IF(S2727&gt;0,RANK(S2727,(R2727:T2727,U2727:AI2727)),0)</f>
        <v>6</v>
      </c>
      <c r="F2727" s="7">
        <f>IF(T2727&gt;0,RANK(T2727,(R2727:T2727,U2727:AI2727)),0)</f>
        <v>3</v>
      </c>
      <c r="G2727" s="7">
        <f>IF(U2727&gt;0,RANK(U2727,(R2727:T2727,U2727:AI2727)),0)</f>
        <v>2</v>
      </c>
      <c r="H2727" s="7">
        <f t="shared" si="1488"/>
        <v>1</v>
      </c>
      <c r="I2727" s="49">
        <f t="shared" si="1504"/>
        <v>47</v>
      </c>
      <c r="J2727" s="177">
        <f t="shared" si="1505"/>
        <v>8.4380610412926396E-2</v>
      </c>
      <c r="K2727" s="2"/>
      <c r="L2727" s="2">
        <f t="shared" si="1490"/>
        <v>5.3859964093357273E-3</v>
      </c>
      <c r="M2727" s="2">
        <f t="shared" si="1491"/>
        <v>2.1543985637342909E-2</v>
      </c>
      <c r="N2727" s="2">
        <f t="shared" si="1492"/>
        <v>0.15798922800718132</v>
      </c>
      <c r="O2727" s="2">
        <f t="shared" si="1493"/>
        <v>0.27827648114901254</v>
      </c>
      <c r="P2727" s="2">
        <f t="shared" si="1494"/>
        <v>0.36265709156193898</v>
      </c>
      <c r="Q2727" s="2">
        <f t="shared" si="1495"/>
        <v>0.1741472172351885</v>
      </c>
      <c r="R2727" s="1">
        <v>3</v>
      </c>
      <c r="S2727" s="1">
        <v>12</v>
      </c>
      <c r="T2727" s="1">
        <v>88</v>
      </c>
      <c r="U2727" s="1">
        <v>155</v>
      </c>
      <c r="V2727" s="1">
        <v>202</v>
      </c>
      <c r="W2727" s="1">
        <v>56</v>
      </c>
      <c r="X2727" s="1">
        <v>9</v>
      </c>
      <c r="Y2727" s="1">
        <v>9</v>
      </c>
      <c r="Z2727" s="1">
        <v>15</v>
      </c>
      <c r="AB2727" s="182">
        <v>0</v>
      </c>
      <c r="AC2727" s="182"/>
      <c r="AD2727" s="1">
        <v>8</v>
      </c>
      <c r="AF2727" s="1">
        <v>0</v>
      </c>
      <c r="AI2727" s="1">
        <v>0</v>
      </c>
      <c r="AK2727" s="7">
        <f t="shared" si="1496"/>
        <v>4</v>
      </c>
      <c r="AL2727" s="7">
        <f t="shared" si="1497"/>
        <v>7</v>
      </c>
      <c r="AM2727" s="7">
        <f t="shared" si="1498"/>
        <v>7</v>
      </c>
      <c r="AN2727" s="2">
        <f t="shared" si="1499"/>
        <v>0.10053859964093358</v>
      </c>
      <c r="AO2727" s="2">
        <f t="shared" si="1500"/>
        <v>1.615798922800718E-2</v>
      </c>
      <c r="AP2727" s="2">
        <f t="shared" si="1501"/>
        <v>1.615798922800718E-2</v>
      </c>
      <c r="AR2727" t="str">
        <f t="shared" si="1502"/>
        <v>Clarke</v>
      </c>
      <c r="AS2727" t="s">
        <v>511</v>
      </c>
      <c r="AT2727" s="184">
        <v>2</v>
      </c>
      <c r="AV2727" s="97">
        <v>19</v>
      </c>
      <c r="AW2727" s="99">
        <v>39</v>
      </c>
      <c r="AX2727" s="105">
        <f t="shared" si="1503"/>
        <v>19039</v>
      </c>
      <c r="AZ2727" s="7" t="s">
        <v>2951</v>
      </c>
      <c r="BA2727" t="s">
        <v>2991</v>
      </c>
      <c r="BN2727" s="1"/>
      <c r="BQ2727" s="181"/>
    </row>
    <row r="2728" spans="1:69" hidden="1" outlineLevel="1">
      <c r="A2728" t="s">
        <v>1192</v>
      </c>
      <c r="B2728" t="s">
        <v>511</v>
      </c>
      <c r="C2728" s="1">
        <f t="shared" si="1487"/>
        <v>1083</v>
      </c>
      <c r="D2728" s="7">
        <f>IF(R2728&gt;0,RANK(R2728,(R2728:T2728,U2728:AI2728)),0)</f>
        <v>5</v>
      </c>
      <c r="E2728" s="7">
        <f>IF(S2728&gt;0,RANK(S2728,(R2728:T2728,U2728:AI2728)),0)</f>
        <v>8</v>
      </c>
      <c r="F2728" s="7">
        <f>IF(T2728&gt;0,RANK(T2728,(R2728:T2728,U2728:AI2728)),0)</f>
        <v>3</v>
      </c>
      <c r="G2728" s="7">
        <f>IF(U2728&gt;0,RANK(U2728,(R2728:T2728,U2728:AI2728)),0)</f>
        <v>2</v>
      </c>
      <c r="H2728" s="7">
        <f t="shared" si="1488"/>
        <v>1</v>
      </c>
      <c r="I2728" s="49">
        <f t="shared" si="1504"/>
        <v>1</v>
      </c>
      <c r="J2728" s="177">
        <f t="shared" si="1505"/>
        <v>9.2336103416435823E-4</v>
      </c>
      <c r="K2728" s="2"/>
      <c r="L2728" s="2">
        <f t="shared" si="1490"/>
        <v>2.8624192059095107E-2</v>
      </c>
      <c r="M2728" s="2">
        <f t="shared" si="1491"/>
        <v>1.4773776546629732E-2</v>
      </c>
      <c r="N2728" s="2">
        <f t="shared" si="1492"/>
        <v>0.19113573407202217</v>
      </c>
      <c r="O2728" s="2">
        <f t="shared" si="1493"/>
        <v>0.26869806094182824</v>
      </c>
      <c r="P2728" s="2">
        <f t="shared" si="1494"/>
        <v>0.26962142197599259</v>
      </c>
      <c r="Q2728" s="2">
        <f t="shared" si="1495"/>
        <v>0.22714681440443218</v>
      </c>
      <c r="R2728" s="1">
        <v>31</v>
      </c>
      <c r="S2728" s="1">
        <v>16</v>
      </c>
      <c r="T2728" s="1">
        <v>207</v>
      </c>
      <c r="U2728" s="1">
        <v>291</v>
      </c>
      <c r="V2728" s="1">
        <v>292</v>
      </c>
      <c r="W2728" s="1">
        <v>155</v>
      </c>
      <c r="X2728" s="1">
        <v>8</v>
      </c>
      <c r="Y2728" s="1">
        <v>15</v>
      </c>
      <c r="Z2728" s="1">
        <v>28</v>
      </c>
      <c r="AB2728" s="182">
        <v>1</v>
      </c>
      <c r="AC2728" s="182"/>
      <c r="AD2728" s="1">
        <v>25</v>
      </c>
      <c r="AF2728" s="1">
        <v>14</v>
      </c>
      <c r="AI2728" s="1">
        <v>0</v>
      </c>
      <c r="AK2728" s="7">
        <f t="shared" si="1496"/>
        <v>4</v>
      </c>
      <c r="AL2728" s="7">
        <f t="shared" si="1497"/>
        <v>9</v>
      </c>
      <c r="AM2728" s="7">
        <f t="shared" si="1498"/>
        <v>8</v>
      </c>
      <c r="AN2728" s="2">
        <f t="shared" si="1499"/>
        <v>0.14312096029547552</v>
      </c>
      <c r="AO2728" s="2">
        <f t="shared" si="1500"/>
        <v>7.3868882733148658E-3</v>
      </c>
      <c r="AP2728" s="2">
        <f t="shared" si="1501"/>
        <v>1.3850415512465374E-2</v>
      </c>
      <c r="AR2728" t="str">
        <f t="shared" si="1502"/>
        <v>Clay</v>
      </c>
      <c r="AS2728" t="s">
        <v>511</v>
      </c>
      <c r="AT2728" s="184">
        <v>4</v>
      </c>
      <c r="AV2728" s="97">
        <v>19</v>
      </c>
      <c r="AW2728" s="99">
        <v>41</v>
      </c>
      <c r="AX2728" s="105">
        <f t="shared" si="1503"/>
        <v>19041</v>
      </c>
      <c r="AZ2728" s="7" t="s">
        <v>2951</v>
      </c>
      <c r="BA2728" t="s">
        <v>2991</v>
      </c>
      <c r="BN2728" s="1"/>
      <c r="BQ2728" s="181"/>
    </row>
    <row r="2729" spans="1:69" hidden="1" outlineLevel="1">
      <c r="A2729" t="s">
        <v>239</v>
      </c>
      <c r="B2729" t="s">
        <v>511</v>
      </c>
      <c r="C2729" s="1">
        <f t="shared" si="1487"/>
        <v>846</v>
      </c>
      <c r="D2729" s="7">
        <f>IF(R2729&gt;0,RANK(R2729,(R2729:T2729,U2729:AI2729)),0)</f>
        <v>9</v>
      </c>
      <c r="E2729" s="7">
        <f>IF(S2729&gt;0,RANK(S2729,(R2729:T2729,U2729:AI2729)),0)</f>
        <v>6</v>
      </c>
      <c r="F2729" s="7">
        <f>IF(T2729&gt;0,RANK(T2729,(R2729:T2729,U2729:AI2729)),0)</f>
        <v>3</v>
      </c>
      <c r="G2729" s="7">
        <f>IF(U2729&gt;0,RANK(U2729,(R2729:T2729,U2729:AI2729)),0)</f>
        <v>1</v>
      </c>
      <c r="H2729" s="7">
        <f t="shared" si="1488"/>
        <v>2</v>
      </c>
      <c r="I2729" s="49">
        <f t="shared" si="1504"/>
        <v>49</v>
      </c>
      <c r="J2729" s="177">
        <f t="shared" si="1505"/>
        <v>5.7919621749408984E-2</v>
      </c>
      <c r="K2729" s="2"/>
      <c r="L2729" s="2">
        <f t="shared" si="1490"/>
        <v>1.3002364066193853E-2</v>
      </c>
      <c r="M2729" s="2">
        <f t="shared" si="1491"/>
        <v>3.0732860520094562E-2</v>
      </c>
      <c r="N2729" s="2">
        <f t="shared" si="1492"/>
        <v>0.12884160756501181</v>
      </c>
      <c r="O2729" s="2">
        <f t="shared" si="1493"/>
        <v>0.35224586288416077</v>
      </c>
      <c r="P2729" s="2">
        <f t="shared" si="1494"/>
        <v>0.29432624113475175</v>
      </c>
      <c r="Q2729" s="2">
        <f t="shared" si="1495"/>
        <v>0.18085106382978722</v>
      </c>
      <c r="R2729" s="1">
        <v>11</v>
      </c>
      <c r="S2729" s="1">
        <v>26</v>
      </c>
      <c r="T2729" s="1">
        <v>109</v>
      </c>
      <c r="U2729" s="1">
        <v>298</v>
      </c>
      <c r="V2729" s="1">
        <v>249</v>
      </c>
      <c r="W2729" s="1">
        <v>67</v>
      </c>
      <c r="X2729" s="1">
        <v>26</v>
      </c>
      <c r="Y2729" s="1">
        <v>9</v>
      </c>
      <c r="Z2729" s="1">
        <v>29</v>
      </c>
      <c r="AB2729" s="182">
        <v>0</v>
      </c>
      <c r="AC2729" s="182"/>
      <c r="AD2729" s="1">
        <v>17</v>
      </c>
      <c r="AF2729" s="1">
        <v>5</v>
      </c>
      <c r="AI2729" s="1">
        <v>0</v>
      </c>
      <c r="AK2729" s="7">
        <f t="shared" si="1496"/>
        <v>4</v>
      </c>
      <c r="AL2729" s="7">
        <f t="shared" si="1497"/>
        <v>6</v>
      </c>
      <c r="AM2729" s="7">
        <f t="shared" si="1498"/>
        <v>9</v>
      </c>
      <c r="AN2729" s="2">
        <f t="shared" si="1499"/>
        <v>7.9196217494089838E-2</v>
      </c>
      <c r="AO2729" s="2">
        <f t="shared" si="1500"/>
        <v>3.0732860520094562E-2</v>
      </c>
      <c r="AP2729" s="2">
        <f t="shared" si="1501"/>
        <v>1.0638297872340425E-2</v>
      </c>
      <c r="AR2729" t="str">
        <f t="shared" si="1502"/>
        <v>Clayton</v>
      </c>
      <c r="AS2729" t="s">
        <v>511</v>
      </c>
      <c r="AT2729" s="184">
        <v>1</v>
      </c>
      <c r="AV2729" s="97">
        <v>19</v>
      </c>
      <c r="AW2729" s="99">
        <v>43</v>
      </c>
      <c r="AX2729" s="105">
        <f t="shared" si="1503"/>
        <v>19043</v>
      </c>
      <c r="AZ2729" s="7" t="s">
        <v>2951</v>
      </c>
      <c r="BA2729" t="s">
        <v>2991</v>
      </c>
      <c r="BN2729" s="1"/>
      <c r="BQ2729" s="181"/>
    </row>
    <row r="2730" spans="1:69" hidden="1" outlineLevel="1">
      <c r="A2730" t="s">
        <v>2265</v>
      </c>
      <c r="B2730" t="s">
        <v>511</v>
      </c>
      <c r="C2730" s="1">
        <f t="shared" si="1487"/>
        <v>2306</v>
      </c>
      <c r="D2730" s="7">
        <f>IF(R2730&gt;0,RANK(R2730,(R2730:T2730,U2730:AI2730)),0)</f>
        <v>8</v>
      </c>
      <c r="E2730" s="7">
        <f>IF(S2730&gt;0,RANK(S2730,(R2730:T2730,U2730:AI2730)),0)</f>
        <v>5</v>
      </c>
      <c r="F2730" s="7">
        <f>IF(T2730&gt;0,RANK(T2730,(R2730:T2730,U2730:AI2730)),0)</f>
        <v>3</v>
      </c>
      <c r="G2730" s="7">
        <f>IF(U2730&gt;0,RANK(U2730,(R2730:T2730,U2730:AI2730)),0)</f>
        <v>2</v>
      </c>
      <c r="H2730" s="7">
        <f t="shared" si="1488"/>
        <v>1</v>
      </c>
      <c r="I2730" s="49">
        <f t="shared" si="1504"/>
        <v>88</v>
      </c>
      <c r="J2730" s="177">
        <f t="shared" si="1505"/>
        <v>3.8161318300086733E-2</v>
      </c>
      <c r="K2730" s="2"/>
      <c r="L2730" s="2">
        <f t="shared" si="1490"/>
        <v>1.7779705117085862E-2</v>
      </c>
      <c r="M2730" s="2">
        <f t="shared" si="1491"/>
        <v>4.5967042497831741E-2</v>
      </c>
      <c r="N2730" s="2">
        <f t="shared" si="1492"/>
        <v>0.19904596704249783</v>
      </c>
      <c r="O2730" s="2">
        <f t="shared" si="1493"/>
        <v>0.26929748482220295</v>
      </c>
      <c r="P2730" s="2">
        <f t="shared" si="1494"/>
        <v>0.30745880312228968</v>
      </c>
      <c r="Q2730" s="2">
        <f t="shared" si="1495"/>
        <v>0.16045099739809199</v>
      </c>
      <c r="R2730" s="1">
        <v>41</v>
      </c>
      <c r="S2730" s="1">
        <v>106</v>
      </c>
      <c r="T2730" s="1">
        <v>459</v>
      </c>
      <c r="U2730" s="1">
        <v>621</v>
      </c>
      <c r="V2730" s="1">
        <v>709</v>
      </c>
      <c r="W2730" s="1">
        <v>159</v>
      </c>
      <c r="X2730" s="1">
        <v>70</v>
      </c>
      <c r="Y2730" s="1">
        <v>26</v>
      </c>
      <c r="Z2730" s="1">
        <v>94</v>
      </c>
      <c r="AB2730" s="182">
        <v>0</v>
      </c>
      <c r="AC2730" s="182"/>
      <c r="AD2730" s="1">
        <v>15</v>
      </c>
      <c r="AF2730" s="1">
        <v>6</v>
      </c>
      <c r="AI2730" s="1">
        <v>0</v>
      </c>
      <c r="AK2730" s="7">
        <f t="shared" si="1496"/>
        <v>4</v>
      </c>
      <c r="AL2730" s="7">
        <f t="shared" si="1497"/>
        <v>7</v>
      </c>
      <c r="AM2730" s="7">
        <f t="shared" si="1498"/>
        <v>9</v>
      </c>
      <c r="AN2730" s="2">
        <f t="shared" si="1499"/>
        <v>6.8950563746747615E-2</v>
      </c>
      <c r="AO2730" s="2">
        <f t="shared" si="1500"/>
        <v>3.0355594102341718E-2</v>
      </c>
      <c r="AP2730" s="2">
        <f t="shared" si="1501"/>
        <v>1.1274934952298352E-2</v>
      </c>
      <c r="AR2730" t="str">
        <f t="shared" si="1502"/>
        <v>Clinton</v>
      </c>
      <c r="AS2730" t="s">
        <v>511</v>
      </c>
      <c r="AT2730" s="184">
        <v>2</v>
      </c>
      <c r="AV2730" s="97">
        <v>19</v>
      </c>
      <c r="AW2730" s="99">
        <v>45</v>
      </c>
      <c r="AX2730" s="105">
        <f t="shared" si="1503"/>
        <v>19045</v>
      </c>
      <c r="AZ2730" s="7" t="s">
        <v>2951</v>
      </c>
      <c r="BA2730" t="s">
        <v>2991</v>
      </c>
      <c r="BN2730" s="1"/>
      <c r="BQ2730" s="181"/>
    </row>
    <row r="2731" spans="1:69" hidden="1" outlineLevel="1">
      <c r="A2731" t="s">
        <v>2685</v>
      </c>
      <c r="B2731" t="s">
        <v>511</v>
      </c>
      <c r="C2731" s="1">
        <f t="shared" si="1487"/>
        <v>699</v>
      </c>
      <c r="D2731" s="7">
        <f>IF(R2731&gt;0,RANK(R2731,(R2731:T2731,U2731:AI2731)),0)</f>
        <v>9</v>
      </c>
      <c r="E2731" s="7">
        <f>IF(S2731&gt;0,RANK(S2731,(R2731:T2731,U2731:AI2731)),0)</f>
        <v>7</v>
      </c>
      <c r="F2731" s="7">
        <f>IF(T2731&gt;0,RANK(T2731,(R2731:T2731,U2731:AI2731)),0)</f>
        <v>3</v>
      </c>
      <c r="G2731" s="7">
        <f>IF(U2731&gt;0,RANK(U2731,(R2731:T2731,U2731:AI2731)),0)</f>
        <v>1</v>
      </c>
      <c r="H2731" s="7">
        <f t="shared" si="1488"/>
        <v>2</v>
      </c>
      <c r="I2731" s="49">
        <f t="shared" si="1504"/>
        <v>12</v>
      </c>
      <c r="J2731" s="177">
        <f t="shared" si="1505"/>
        <v>1.7167381974248927E-2</v>
      </c>
      <c r="K2731" s="2"/>
      <c r="L2731" s="2">
        <f t="shared" si="1490"/>
        <v>1.1444921316165951E-2</v>
      </c>
      <c r="M2731" s="2">
        <f t="shared" si="1491"/>
        <v>1.7167381974248927E-2</v>
      </c>
      <c r="N2731" s="2">
        <f t="shared" si="1492"/>
        <v>0.1630901287553648</v>
      </c>
      <c r="O2731" s="2">
        <f t="shared" si="1493"/>
        <v>0.32331902718168815</v>
      </c>
      <c r="P2731" s="2">
        <f t="shared" si="1494"/>
        <v>0.3061516452074392</v>
      </c>
      <c r="Q2731" s="2">
        <f t="shared" si="1495"/>
        <v>0.17882689556509301</v>
      </c>
      <c r="R2731" s="1">
        <v>8</v>
      </c>
      <c r="S2731" s="1">
        <v>12</v>
      </c>
      <c r="T2731" s="1">
        <v>114</v>
      </c>
      <c r="U2731" s="1">
        <v>226</v>
      </c>
      <c r="V2731" s="1">
        <v>214</v>
      </c>
      <c r="W2731" s="1">
        <v>63</v>
      </c>
      <c r="X2731" s="1">
        <v>24</v>
      </c>
      <c r="Y2731" s="1">
        <v>14</v>
      </c>
      <c r="Z2731" s="1">
        <v>12</v>
      </c>
      <c r="AB2731" s="182">
        <v>0</v>
      </c>
      <c r="AC2731" s="182"/>
      <c r="AD2731" s="1">
        <v>7</v>
      </c>
      <c r="AF2731" s="1">
        <v>5</v>
      </c>
      <c r="AI2731" s="1">
        <v>0</v>
      </c>
      <c r="AK2731" s="7">
        <f t="shared" si="1496"/>
        <v>4</v>
      </c>
      <c r="AL2731" s="7">
        <f t="shared" si="1497"/>
        <v>5</v>
      </c>
      <c r="AM2731" s="7">
        <f t="shared" si="1498"/>
        <v>6</v>
      </c>
      <c r="AN2731" s="2">
        <f t="shared" si="1499"/>
        <v>9.012875536480687E-2</v>
      </c>
      <c r="AO2731" s="2">
        <f t="shared" si="1500"/>
        <v>3.4334763948497854E-2</v>
      </c>
      <c r="AP2731" s="2">
        <f t="shared" si="1501"/>
        <v>2.0028612303290415E-2</v>
      </c>
      <c r="AR2731" t="str">
        <f t="shared" si="1502"/>
        <v>Crawford</v>
      </c>
      <c r="AS2731" t="s">
        <v>511</v>
      </c>
      <c r="AT2731" s="184">
        <v>4</v>
      </c>
      <c r="AV2731" s="97">
        <v>19</v>
      </c>
      <c r="AW2731" s="99">
        <v>47</v>
      </c>
      <c r="AX2731" s="105">
        <f t="shared" si="1503"/>
        <v>19047</v>
      </c>
      <c r="AZ2731" s="7" t="s">
        <v>2951</v>
      </c>
      <c r="BA2731" t="s">
        <v>2991</v>
      </c>
      <c r="BN2731" s="1"/>
      <c r="BQ2731" s="181"/>
    </row>
    <row r="2732" spans="1:69" hidden="1" outlineLevel="1">
      <c r="A2732" t="s">
        <v>247</v>
      </c>
      <c r="B2732" t="s">
        <v>511</v>
      </c>
      <c r="C2732" s="1">
        <f t="shared" si="1487"/>
        <v>7282</v>
      </c>
      <c r="D2732" s="7">
        <f>IF(R2732&gt;0,RANK(R2732,(R2732:T2732,U2732:AI2732)),0)</f>
        <v>8</v>
      </c>
      <c r="E2732" s="7">
        <f>IF(S2732&gt;0,RANK(S2732,(R2732:T2732,U2732:AI2732)),0)</f>
        <v>7</v>
      </c>
      <c r="F2732" s="7">
        <f>IF(T2732&gt;0,RANK(T2732,(R2732:T2732,U2732:AI2732)),0)</f>
        <v>1</v>
      </c>
      <c r="G2732" s="7">
        <f>IF(U2732&gt;0,RANK(U2732,(R2732:T2732,U2732:AI2732)),0)</f>
        <v>2</v>
      </c>
      <c r="H2732" s="7">
        <f t="shared" si="1488"/>
        <v>3</v>
      </c>
      <c r="I2732" s="49">
        <f t="shared" si="1504"/>
        <v>778</v>
      </c>
      <c r="J2732" s="177">
        <f t="shared" si="1505"/>
        <v>0.10683878055479264</v>
      </c>
      <c r="K2732" s="2"/>
      <c r="L2732" s="2">
        <f t="shared" si="1490"/>
        <v>2.2933260093380939E-2</v>
      </c>
      <c r="M2732" s="2">
        <f t="shared" si="1491"/>
        <v>2.9250205987366107E-2</v>
      </c>
      <c r="N2732" s="2">
        <f t="shared" si="1492"/>
        <v>0.33905520461411698</v>
      </c>
      <c r="O2732" s="2">
        <f t="shared" si="1493"/>
        <v>0.23221642405932436</v>
      </c>
      <c r="P2732" s="2">
        <f t="shared" si="1494"/>
        <v>0.20736061521560012</v>
      </c>
      <c r="Q2732" s="2">
        <f t="shared" si="1495"/>
        <v>0.16918429003021157</v>
      </c>
      <c r="R2732" s="1">
        <v>167</v>
      </c>
      <c r="S2732" s="1">
        <v>213</v>
      </c>
      <c r="T2732" s="1">
        <v>2469</v>
      </c>
      <c r="U2732" s="1">
        <v>1691</v>
      </c>
      <c r="V2732" s="1">
        <v>1510</v>
      </c>
      <c r="W2732" s="1">
        <v>489</v>
      </c>
      <c r="X2732" s="1">
        <v>133</v>
      </c>
      <c r="Y2732" s="1">
        <v>214</v>
      </c>
      <c r="Z2732" s="1">
        <v>276</v>
      </c>
      <c r="AB2732" s="182">
        <v>1</v>
      </c>
      <c r="AC2732" s="182"/>
      <c r="AD2732" s="1">
        <v>61</v>
      </c>
      <c r="AF2732" s="1">
        <v>58</v>
      </c>
      <c r="AI2732" s="1">
        <v>0</v>
      </c>
      <c r="AK2732" s="7">
        <f t="shared" si="1496"/>
        <v>4</v>
      </c>
      <c r="AL2732" s="7">
        <f t="shared" si="1497"/>
        <v>9</v>
      </c>
      <c r="AM2732" s="7">
        <f t="shared" si="1498"/>
        <v>6</v>
      </c>
      <c r="AN2732" s="2">
        <f t="shared" si="1499"/>
        <v>6.7151881351277115E-2</v>
      </c>
      <c r="AO2732" s="2">
        <f t="shared" si="1500"/>
        <v>1.8264213128261465E-2</v>
      </c>
      <c r="AP2732" s="2">
        <f t="shared" si="1501"/>
        <v>2.9387530898104915E-2</v>
      </c>
      <c r="AR2732" t="str">
        <f t="shared" si="1502"/>
        <v>Dallas</v>
      </c>
      <c r="AS2732" t="s">
        <v>511</v>
      </c>
      <c r="AT2732" s="184">
        <v>3</v>
      </c>
      <c r="AV2732" s="97">
        <v>19</v>
      </c>
      <c r="AW2732" s="99">
        <v>49</v>
      </c>
      <c r="AX2732" s="105">
        <f t="shared" si="1503"/>
        <v>19049</v>
      </c>
      <c r="AZ2732" s="7" t="s">
        <v>2951</v>
      </c>
      <c r="BA2732" t="s">
        <v>2991</v>
      </c>
      <c r="BN2732" s="1"/>
      <c r="BQ2732" s="181"/>
    </row>
    <row r="2733" spans="1:69" hidden="1" outlineLevel="1">
      <c r="A2733" t="s">
        <v>2424</v>
      </c>
      <c r="B2733" t="s">
        <v>511</v>
      </c>
      <c r="C2733" s="1">
        <f t="shared" si="1487"/>
        <v>531</v>
      </c>
      <c r="D2733" s="7">
        <f>IF(R2733&gt;0,RANK(R2733,(R2733:T2733,U2733:AI2733)),0)</f>
        <v>9</v>
      </c>
      <c r="E2733" s="7">
        <f>IF(S2733&gt;0,RANK(S2733,(R2733:T2733,U2733:AI2733)),0)</f>
        <v>7</v>
      </c>
      <c r="F2733" s="7">
        <f>IF(T2733&gt;0,RANK(T2733,(R2733:T2733,U2733:AI2733)),0)</f>
        <v>5</v>
      </c>
      <c r="G2733" s="7">
        <f>IF(U2733&gt;0,RANK(U2733,(R2733:T2733,U2733:AI2733)),0)</f>
        <v>2</v>
      </c>
      <c r="H2733" s="7">
        <f t="shared" si="1488"/>
        <v>1</v>
      </c>
      <c r="I2733" s="49">
        <f t="shared" si="1504"/>
        <v>37</v>
      </c>
      <c r="J2733" s="177">
        <f t="shared" si="1505"/>
        <v>6.9679849340866296E-2</v>
      </c>
      <c r="K2733" s="2"/>
      <c r="L2733" s="2">
        <f t="shared" si="1490"/>
        <v>1.8832391713747645E-3</v>
      </c>
      <c r="M2733" s="2">
        <f t="shared" si="1491"/>
        <v>1.8832391713747645E-2</v>
      </c>
      <c r="N2733" s="2">
        <f t="shared" si="1492"/>
        <v>6.9679849340866296E-2</v>
      </c>
      <c r="O2733" s="2">
        <f t="shared" si="1493"/>
        <v>0.31638418079096048</v>
      </c>
      <c r="P2733" s="2">
        <f t="shared" si="1494"/>
        <v>0.38606403013182672</v>
      </c>
      <c r="Q2733" s="2">
        <f t="shared" si="1495"/>
        <v>0.2071563088512241</v>
      </c>
      <c r="R2733" s="1">
        <v>1</v>
      </c>
      <c r="S2733" s="1">
        <v>10</v>
      </c>
      <c r="T2733" s="1">
        <v>37</v>
      </c>
      <c r="U2733" s="1">
        <v>168</v>
      </c>
      <c r="V2733" s="1">
        <v>205</v>
      </c>
      <c r="W2733" s="1">
        <v>38</v>
      </c>
      <c r="X2733" s="1">
        <v>1</v>
      </c>
      <c r="Y2733" s="1">
        <v>8</v>
      </c>
      <c r="Z2733" s="1">
        <v>25</v>
      </c>
      <c r="AB2733" s="182">
        <v>0</v>
      </c>
      <c r="AC2733" s="182"/>
      <c r="AD2733" s="1">
        <v>38</v>
      </c>
      <c r="AF2733" s="1">
        <v>0</v>
      </c>
      <c r="AI2733" s="1">
        <v>0</v>
      </c>
      <c r="AK2733" s="7">
        <f t="shared" si="1496"/>
        <v>3</v>
      </c>
      <c r="AL2733" s="7">
        <f t="shared" si="1497"/>
        <v>8</v>
      </c>
      <c r="AM2733" s="7">
        <f t="shared" si="1498"/>
        <v>7</v>
      </c>
      <c r="AN2733" s="2">
        <f t="shared" si="1499"/>
        <v>7.1563088512241052E-2</v>
      </c>
      <c r="AO2733" s="2">
        <f t="shared" si="1500"/>
        <v>1.8832391713747645E-3</v>
      </c>
      <c r="AP2733" s="2">
        <f t="shared" si="1501"/>
        <v>1.5065913370998116E-2</v>
      </c>
      <c r="AR2733" t="str">
        <f t="shared" si="1502"/>
        <v>Davis</v>
      </c>
      <c r="AS2733" t="s">
        <v>511</v>
      </c>
      <c r="AT2733" s="184">
        <v>2</v>
      </c>
      <c r="AV2733" s="97">
        <v>19</v>
      </c>
      <c r="AW2733" s="99">
        <v>51</v>
      </c>
      <c r="AX2733" s="105">
        <f t="shared" si="1503"/>
        <v>19051</v>
      </c>
      <c r="AZ2733" s="7" t="s">
        <v>2951</v>
      </c>
      <c r="BA2733" t="s">
        <v>2991</v>
      </c>
      <c r="BN2733" s="1"/>
      <c r="BQ2733" s="181"/>
    </row>
    <row r="2734" spans="1:69" hidden="1" outlineLevel="1">
      <c r="A2734" t="s">
        <v>570</v>
      </c>
      <c r="B2734" t="s">
        <v>511</v>
      </c>
      <c r="C2734" s="1">
        <f t="shared" si="1487"/>
        <v>497</v>
      </c>
      <c r="D2734" s="7">
        <f>IF(R2734&gt;0,RANK(R2734,(R2734:T2734,U2734:AI2734)),0)</f>
        <v>8</v>
      </c>
      <c r="E2734" s="7">
        <f>IF(S2734&gt;0,RANK(S2734,(R2734:T2734,U2734:AI2734)),0)</f>
        <v>7</v>
      </c>
      <c r="F2734" s="7">
        <f>IF(T2734&gt;0,RANK(T2734,(R2734:T2734,U2734:AI2734)),0)</f>
        <v>4</v>
      </c>
      <c r="G2734" s="7">
        <f>IF(U2734&gt;0,RANK(U2734,(R2734:T2734,U2734:AI2734)),0)</f>
        <v>1</v>
      </c>
      <c r="H2734" s="7">
        <f t="shared" si="1488"/>
        <v>2</v>
      </c>
      <c r="I2734" s="49">
        <f t="shared" si="1504"/>
        <v>46</v>
      </c>
      <c r="J2734" s="177">
        <f t="shared" si="1505"/>
        <v>9.2555331991951706E-2</v>
      </c>
      <c r="K2734" s="2"/>
      <c r="L2734" s="2">
        <f t="shared" si="1490"/>
        <v>8.0482897384305842E-3</v>
      </c>
      <c r="M2734" s="2">
        <f t="shared" si="1491"/>
        <v>1.0060362173038229E-2</v>
      </c>
      <c r="N2734" s="2">
        <f t="shared" si="1492"/>
        <v>0.14688128772635814</v>
      </c>
      <c r="O2734" s="2">
        <f t="shared" si="1493"/>
        <v>0.34808853118712274</v>
      </c>
      <c r="P2734" s="2">
        <f t="shared" si="1494"/>
        <v>0.25553319919517103</v>
      </c>
      <c r="Q2734" s="2">
        <f t="shared" si="1495"/>
        <v>0.23138832997987929</v>
      </c>
      <c r="R2734" s="1">
        <v>4</v>
      </c>
      <c r="S2734" s="1">
        <v>5</v>
      </c>
      <c r="T2734" s="1">
        <v>73</v>
      </c>
      <c r="U2734" s="1">
        <v>173</v>
      </c>
      <c r="V2734" s="1">
        <v>127</v>
      </c>
      <c r="W2734" s="1">
        <v>80</v>
      </c>
      <c r="X2734" s="1">
        <v>2</v>
      </c>
      <c r="Y2734" s="1">
        <v>4</v>
      </c>
      <c r="Z2734" s="1">
        <v>19</v>
      </c>
      <c r="AB2734" s="182">
        <v>0</v>
      </c>
      <c r="AC2734" s="182"/>
      <c r="AD2734" s="1">
        <v>6</v>
      </c>
      <c r="AF2734" s="1">
        <v>4</v>
      </c>
      <c r="AI2734" s="1">
        <v>0</v>
      </c>
      <c r="AK2734" s="7">
        <f t="shared" si="1496"/>
        <v>3</v>
      </c>
      <c r="AL2734" s="7">
        <f t="shared" si="1497"/>
        <v>9</v>
      </c>
      <c r="AM2734" s="7">
        <f t="shared" si="1498"/>
        <v>7</v>
      </c>
      <c r="AN2734" s="2">
        <f t="shared" si="1499"/>
        <v>0.16096579476861167</v>
      </c>
      <c r="AO2734" s="2">
        <f t="shared" si="1500"/>
        <v>4.0241448692152921E-3</v>
      </c>
      <c r="AP2734" s="2">
        <f t="shared" si="1501"/>
        <v>8.0482897384305842E-3</v>
      </c>
      <c r="AR2734" t="str">
        <f t="shared" si="1502"/>
        <v>Decatur</v>
      </c>
      <c r="AS2734" t="s">
        <v>511</v>
      </c>
      <c r="AT2734" s="184">
        <v>2</v>
      </c>
      <c r="AV2734" s="97">
        <v>19</v>
      </c>
      <c r="AW2734" s="99">
        <v>53</v>
      </c>
      <c r="AX2734" s="105">
        <f t="shared" si="1503"/>
        <v>19053</v>
      </c>
      <c r="AZ2734" s="7" t="s">
        <v>2951</v>
      </c>
      <c r="BA2734" t="s">
        <v>2991</v>
      </c>
      <c r="BN2734" s="1"/>
      <c r="BQ2734" s="181"/>
    </row>
    <row r="2735" spans="1:69" hidden="1" outlineLevel="1">
      <c r="A2735" t="s">
        <v>1703</v>
      </c>
      <c r="B2735" t="s">
        <v>511</v>
      </c>
      <c r="C2735" s="1">
        <f t="shared" si="1487"/>
        <v>894</v>
      </c>
      <c r="D2735" s="7">
        <f>IF(R2735&gt;0,RANK(R2735,(R2735:T2735,U2735:AI2735)),0)</f>
        <v>11</v>
      </c>
      <c r="E2735" s="7">
        <f>IF(S2735&gt;0,RANK(S2735,(R2735:T2735,U2735:AI2735)),0)</f>
        <v>7</v>
      </c>
      <c r="F2735" s="7">
        <f>IF(T2735&gt;0,RANK(T2735,(R2735:T2735,U2735:AI2735)),0)</f>
        <v>3</v>
      </c>
      <c r="G2735" s="7">
        <f>IF(U2735&gt;0,RANK(U2735,(R2735:T2735,U2735:AI2735)),0)</f>
        <v>1</v>
      </c>
      <c r="H2735" s="7">
        <f t="shared" si="1488"/>
        <v>2</v>
      </c>
      <c r="I2735" s="49">
        <f t="shared" si="1504"/>
        <v>119</v>
      </c>
      <c r="J2735" s="177">
        <f t="shared" si="1505"/>
        <v>0.13310961968680091</v>
      </c>
      <c r="K2735" s="2"/>
      <c r="L2735" s="2">
        <f t="shared" si="1490"/>
        <v>2.2371364653243847E-3</v>
      </c>
      <c r="M2735" s="2">
        <f t="shared" si="1491"/>
        <v>2.1252796420581657E-2</v>
      </c>
      <c r="N2735" s="2">
        <f t="shared" si="1492"/>
        <v>0.19239373601789708</v>
      </c>
      <c r="O2735" s="2">
        <f t="shared" si="1493"/>
        <v>0.35458612975391501</v>
      </c>
      <c r="P2735" s="2">
        <f t="shared" si="1494"/>
        <v>0.22147651006711411</v>
      </c>
      <c r="Q2735" s="2">
        <f t="shared" si="1495"/>
        <v>0.20805369127516771</v>
      </c>
      <c r="R2735" s="1">
        <v>2</v>
      </c>
      <c r="S2735" s="1">
        <v>19</v>
      </c>
      <c r="T2735" s="1">
        <v>172</v>
      </c>
      <c r="U2735" s="1">
        <v>317</v>
      </c>
      <c r="V2735" s="1">
        <v>198</v>
      </c>
      <c r="W2735" s="1">
        <v>92</v>
      </c>
      <c r="X2735" s="1">
        <v>52</v>
      </c>
      <c r="Y2735" s="1">
        <v>5</v>
      </c>
      <c r="Z2735" s="1">
        <v>27</v>
      </c>
      <c r="AB2735" s="182">
        <v>0</v>
      </c>
      <c r="AC2735" s="182"/>
      <c r="AD2735" s="1">
        <v>7</v>
      </c>
      <c r="AF2735" s="1">
        <v>3</v>
      </c>
      <c r="AI2735" s="1">
        <v>0</v>
      </c>
      <c r="AK2735" s="7">
        <f t="shared" si="1496"/>
        <v>4</v>
      </c>
      <c r="AL2735" s="7">
        <f t="shared" si="1497"/>
        <v>5</v>
      </c>
      <c r="AM2735" s="7">
        <f t="shared" si="1498"/>
        <v>8</v>
      </c>
      <c r="AN2735" s="2">
        <f t="shared" si="1499"/>
        <v>0.1029082774049217</v>
      </c>
      <c r="AO2735" s="2">
        <f t="shared" si="1500"/>
        <v>5.8165548098434001E-2</v>
      </c>
      <c r="AP2735" s="2">
        <f t="shared" si="1501"/>
        <v>5.5928411633109623E-3</v>
      </c>
      <c r="AR2735" t="str">
        <f t="shared" si="1502"/>
        <v>Delaware</v>
      </c>
      <c r="AS2735" t="s">
        <v>511</v>
      </c>
      <c r="AT2735" s="184">
        <v>1</v>
      </c>
      <c r="AV2735" s="97">
        <v>19</v>
      </c>
      <c r="AW2735" s="99">
        <v>55</v>
      </c>
      <c r="AX2735" s="105">
        <f t="shared" si="1503"/>
        <v>19055</v>
      </c>
      <c r="AZ2735" s="7" t="s">
        <v>2951</v>
      </c>
      <c r="BA2735" t="s">
        <v>2991</v>
      </c>
      <c r="BN2735" s="1"/>
      <c r="BQ2735" s="181"/>
    </row>
    <row r="2736" spans="1:69" hidden="1" outlineLevel="1">
      <c r="A2736" t="s">
        <v>2666</v>
      </c>
      <c r="B2736" t="s">
        <v>511</v>
      </c>
      <c r="C2736" s="1">
        <f t="shared" si="1487"/>
        <v>2168</v>
      </c>
      <c r="D2736" s="7">
        <f>IF(R2736&gt;0,RANK(R2736,(R2736:T2736,U2736:AI2736)),0)</f>
        <v>8</v>
      </c>
      <c r="E2736" s="7">
        <f>IF(S2736&gt;0,RANK(S2736,(R2736:T2736,U2736:AI2736)),0)</f>
        <v>9</v>
      </c>
      <c r="F2736" s="7">
        <f>IF(T2736&gt;0,RANK(T2736,(R2736:T2736,U2736:AI2736)),0)</f>
        <v>3</v>
      </c>
      <c r="G2736" s="7">
        <f>IF(U2736&gt;0,RANK(U2736,(R2736:T2736,U2736:AI2736)),0)</f>
        <v>2</v>
      </c>
      <c r="H2736" s="7">
        <f t="shared" si="1488"/>
        <v>1</v>
      </c>
      <c r="I2736" s="49">
        <f t="shared" si="1504"/>
        <v>48</v>
      </c>
      <c r="J2736" s="177">
        <f t="shared" si="1505"/>
        <v>2.2140221402214021E-2</v>
      </c>
      <c r="K2736" s="2"/>
      <c r="L2736" s="2">
        <f t="shared" si="1490"/>
        <v>9.2250922509225092E-3</v>
      </c>
      <c r="M2736" s="2">
        <f t="shared" si="1491"/>
        <v>8.763837638376383E-3</v>
      </c>
      <c r="N2736" s="2">
        <f t="shared" si="1492"/>
        <v>0.2080258302583026</v>
      </c>
      <c r="O2736" s="2">
        <f t="shared" si="1493"/>
        <v>0.28274907749077488</v>
      </c>
      <c r="P2736" s="2">
        <f t="shared" si="1494"/>
        <v>0.30488929889298894</v>
      </c>
      <c r="Q2736" s="2">
        <f t="shared" si="1495"/>
        <v>0.18634686346863472</v>
      </c>
      <c r="R2736" s="1">
        <v>20</v>
      </c>
      <c r="S2736" s="1">
        <v>19</v>
      </c>
      <c r="T2736" s="1">
        <v>451</v>
      </c>
      <c r="U2736" s="1">
        <v>613</v>
      </c>
      <c r="V2736" s="1">
        <v>661</v>
      </c>
      <c r="W2736" s="1">
        <v>212</v>
      </c>
      <c r="X2736" s="1">
        <v>17</v>
      </c>
      <c r="Y2736" s="1">
        <v>35</v>
      </c>
      <c r="Z2736" s="1">
        <v>99</v>
      </c>
      <c r="AB2736" s="182">
        <v>4</v>
      </c>
      <c r="AC2736" s="182"/>
      <c r="AD2736" s="1">
        <v>31</v>
      </c>
      <c r="AF2736" s="1">
        <v>6</v>
      </c>
      <c r="AI2736" s="1">
        <v>0</v>
      </c>
      <c r="AK2736" s="7">
        <f t="shared" si="1496"/>
        <v>4</v>
      </c>
      <c r="AL2736" s="7">
        <f t="shared" si="1497"/>
        <v>9</v>
      </c>
      <c r="AM2736" s="7">
        <f t="shared" si="1498"/>
        <v>6</v>
      </c>
      <c r="AN2736" s="2">
        <f t="shared" si="1499"/>
        <v>9.7785977859778592E-2</v>
      </c>
      <c r="AO2736" s="2">
        <f t="shared" si="1500"/>
        <v>7.8413284132841325E-3</v>
      </c>
      <c r="AP2736" s="2">
        <f t="shared" si="1501"/>
        <v>1.6143911439114391E-2</v>
      </c>
      <c r="AR2736" t="str">
        <f t="shared" si="1502"/>
        <v>Des Moines</v>
      </c>
      <c r="AS2736" t="s">
        <v>511</v>
      </c>
      <c r="AT2736" s="184">
        <v>2</v>
      </c>
      <c r="AV2736" s="97">
        <v>19</v>
      </c>
      <c r="AW2736" s="99">
        <v>57</v>
      </c>
      <c r="AX2736" s="105">
        <f t="shared" si="1503"/>
        <v>19057</v>
      </c>
      <c r="AZ2736" s="7" t="s">
        <v>2951</v>
      </c>
      <c r="BA2736" t="s">
        <v>2991</v>
      </c>
      <c r="BN2736" s="1"/>
      <c r="BQ2736" s="181"/>
    </row>
    <row r="2737" spans="1:69" hidden="1" outlineLevel="1">
      <c r="A2737" t="s">
        <v>2171</v>
      </c>
      <c r="B2737" t="s">
        <v>511</v>
      </c>
      <c r="C2737" s="1">
        <f t="shared" si="1487"/>
        <v>1202</v>
      </c>
      <c r="D2737" s="7">
        <f>IF(R2737&gt;0,RANK(R2737,(R2737:T2737,U2737:AI2737)),0)</f>
        <v>7</v>
      </c>
      <c r="E2737" s="7">
        <f>IF(S2737&gt;0,RANK(S2737,(R2737:T2737,U2737:AI2737)),0)</f>
        <v>5</v>
      </c>
      <c r="F2737" s="7">
        <f>IF(T2737&gt;0,RANK(T2737,(R2737:T2737,U2737:AI2737)),0)</f>
        <v>2</v>
      </c>
      <c r="G2737" s="7">
        <f>IF(U2737&gt;0,RANK(U2737,(R2737:T2737,U2737:AI2737)),0)</f>
        <v>3</v>
      </c>
      <c r="H2737" s="7">
        <f t="shared" si="1488"/>
        <v>1</v>
      </c>
      <c r="I2737" s="49">
        <f t="shared" si="1504"/>
        <v>56</v>
      </c>
      <c r="J2737" s="177">
        <f t="shared" si="1505"/>
        <v>4.6589018302828619E-2</v>
      </c>
      <c r="K2737" s="2"/>
      <c r="L2737" s="2">
        <f t="shared" si="1490"/>
        <v>2.2462562396006656E-2</v>
      </c>
      <c r="M2737" s="2">
        <f t="shared" si="1491"/>
        <v>3.8269550748752081E-2</v>
      </c>
      <c r="N2737" s="2">
        <f t="shared" si="1492"/>
        <v>0.23793677204658903</v>
      </c>
      <c r="O2737" s="2">
        <f t="shared" si="1493"/>
        <v>0.21630615640599002</v>
      </c>
      <c r="P2737" s="2">
        <f t="shared" si="1494"/>
        <v>0.28452579034941766</v>
      </c>
      <c r="Q2737" s="2">
        <f t="shared" si="1495"/>
        <v>0.20049916805324458</v>
      </c>
      <c r="R2737" s="1">
        <v>27</v>
      </c>
      <c r="S2737" s="1">
        <v>46</v>
      </c>
      <c r="T2737" s="1">
        <v>286</v>
      </c>
      <c r="U2737" s="1">
        <v>260</v>
      </c>
      <c r="V2737" s="1">
        <v>342</v>
      </c>
      <c r="W2737" s="1">
        <v>159</v>
      </c>
      <c r="X2737" s="1">
        <v>12</v>
      </c>
      <c r="Y2737" s="1">
        <v>8</v>
      </c>
      <c r="Z2737" s="1">
        <v>34</v>
      </c>
      <c r="AB2737" s="182">
        <v>1</v>
      </c>
      <c r="AC2737" s="182"/>
      <c r="AD2737" s="1">
        <v>15</v>
      </c>
      <c r="AF2737" s="1">
        <v>12</v>
      </c>
      <c r="AI2737" s="1">
        <v>0</v>
      </c>
      <c r="AK2737" s="7">
        <f t="shared" si="1496"/>
        <v>4</v>
      </c>
      <c r="AL2737" s="7">
        <f t="shared" si="1497"/>
        <v>8</v>
      </c>
      <c r="AM2737" s="7">
        <f t="shared" si="1498"/>
        <v>9</v>
      </c>
      <c r="AN2737" s="2">
        <f t="shared" si="1499"/>
        <v>0.13227953410981697</v>
      </c>
      <c r="AO2737" s="2">
        <f t="shared" si="1500"/>
        <v>9.9833610648918467E-3</v>
      </c>
      <c r="AP2737" s="2">
        <f t="shared" si="1501"/>
        <v>6.6555740432612314E-3</v>
      </c>
      <c r="AR2737" t="str">
        <f t="shared" si="1502"/>
        <v>Dickinson</v>
      </c>
      <c r="AS2737" t="s">
        <v>511</v>
      </c>
      <c r="AT2737" s="184">
        <v>4</v>
      </c>
      <c r="AV2737" s="97">
        <v>19</v>
      </c>
      <c r="AW2737" s="99">
        <v>59</v>
      </c>
      <c r="AX2737" s="105">
        <f t="shared" si="1503"/>
        <v>19059</v>
      </c>
      <c r="AZ2737" s="7" t="s">
        <v>2951</v>
      </c>
      <c r="BA2737" t="s">
        <v>2991</v>
      </c>
      <c r="BN2737" s="1"/>
      <c r="BQ2737" s="181"/>
    </row>
    <row r="2738" spans="1:69" hidden="1" outlineLevel="1">
      <c r="A2738" t="s">
        <v>823</v>
      </c>
      <c r="B2738" t="s">
        <v>511</v>
      </c>
      <c r="C2738" s="1">
        <f t="shared" si="1487"/>
        <v>3976</v>
      </c>
      <c r="D2738" s="7">
        <f>IF(R2738&gt;0,RANK(R2738,(R2738:T2738,U2738:AI2738)),0)</f>
        <v>9</v>
      </c>
      <c r="E2738" s="7">
        <f>IF(S2738&gt;0,RANK(S2738,(R2738:T2738,U2738:AI2738)),0)</f>
        <v>7</v>
      </c>
      <c r="F2738" s="7">
        <f>IF(T2738&gt;0,RANK(T2738,(R2738:T2738,U2738:AI2738)),0)</f>
        <v>2</v>
      </c>
      <c r="G2738" s="7">
        <f>IF(U2738&gt;0,RANK(U2738,(R2738:T2738,U2738:AI2738)),0)</f>
        <v>3</v>
      </c>
      <c r="H2738" s="7">
        <f t="shared" si="1488"/>
        <v>1</v>
      </c>
      <c r="I2738" s="49">
        <f t="shared" si="1504"/>
        <v>25</v>
      </c>
      <c r="J2738" s="177">
        <f t="shared" si="1505"/>
        <v>6.2877263581488938E-3</v>
      </c>
      <c r="K2738" s="2"/>
      <c r="L2738" s="2">
        <f t="shared" si="1490"/>
        <v>1.358148893360161E-2</v>
      </c>
      <c r="M2738" s="2">
        <f t="shared" si="1491"/>
        <v>2.3893360160965795E-2</v>
      </c>
      <c r="N2738" s="2">
        <f t="shared" si="1492"/>
        <v>0.26710261569416499</v>
      </c>
      <c r="O2738" s="2">
        <f t="shared" si="1493"/>
        <v>0.20699195171026158</v>
      </c>
      <c r="P2738" s="2">
        <f t="shared" si="1494"/>
        <v>0.27339034205231388</v>
      </c>
      <c r="Q2738" s="2">
        <f t="shared" si="1495"/>
        <v>0.21504024144869227</v>
      </c>
      <c r="R2738" s="1">
        <v>54</v>
      </c>
      <c r="S2738" s="1">
        <v>95</v>
      </c>
      <c r="T2738" s="1">
        <v>1062</v>
      </c>
      <c r="U2738" s="1">
        <v>823</v>
      </c>
      <c r="V2738" s="1">
        <v>1087</v>
      </c>
      <c r="W2738" s="1">
        <v>384</v>
      </c>
      <c r="X2738" s="1">
        <v>97</v>
      </c>
      <c r="Y2738" s="1">
        <v>75</v>
      </c>
      <c r="Z2738" s="1">
        <v>230</v>
      </c>
      <c r="AB2738" s="182">
        <v>0</v>
      </c>
      <c r="AC2738" s="182"/>
      <c r="AD2738" s="1">
        <v>48</v>
      </c>
      <c r="AF2738" s="1">
        <v>21</v>
      </c>
      <c r="AI2738" s="1">
        <v>0</v>
      </c>
      <c r="AK2738" s="7">
        <f t="shared" si="1496"/>
        <v>4</v>
      </c>
      <c r="AL2738" s="7">
        <f t="shared" si="1497"/>
        <v>6</v>
      </c>
      <c r="AM2738" s="7">
        <f t="shared" si="1498"/>
        <v>8</v>
      </c>
      <c r="AN2738" s="2">
        <f t="shared" si="1499"/>
        <v>9.6579476861166996E-2</v>
      </c>
      <c r="AO2738" s="2">
        <f t="shared" si="1500"/>
        <v>2.4396378269617706E-2</v>
      </c>
      <c r="AP2738" s="2">
        <f t="shared" si="1501"/>
        <v>1.8863179074446679E-2</v>
      </c>
      <c r="AR2738" t="str">
        <f t="shared" si="1502"/>
        <v>Dubuque</v>
      </c>
      <c r="AS2738" t="s">
        <v>511</v>
      </c>
      <c r="AT2738" s="184">
        <v>1</v>
      </c>
      <c r="AV2738" s="97">
        <v>19</v>
      </c>
      <c r="AW2738" s="99">
        <v>61</v>
      </c>
      <c r="AX2738" s="105">
        <f t="shared" si="1503"/>
        <v>19061</v>
      </c>
      <c r="AZ2738" s="7" t="s">
        <v>2951</v>
      </c>
      <c r="BA2738" t="s">
        <v>2991</v>
      </c>
      <c r="BN2738" s="1"/>
      <c r="BQ2738" s="181"/>
    </row>
    <row r="2739" spans="1:69" hidden="1" outlineLevel="1">
      <c r="A2739" t="s">
        <v>475</v>
      </c>
      <c r="B2739" t="s">
        <v>511</v>
      </c>
      <c r="C2739" s="1">
        <f t="shared" si="1487"/>
        <v>403</v>
      </c>
      <c r="D2739" s="7">
        <f>IF(R2739&gt;0,RANK(R2739,(R2739:T2739,U2739:AI2739)),0)</f>
        <v>9</v>
      </c>
      <c r="E2739" s="7">
        <f>IF(S2739&gt;0,RANK(S2739,(R2739:T2739,U2739:AI2739)),0)</f>
        <v>5</v>
      </c>
      <c r="F2739" s="7">
        <f>IF(T2739&gt;0,RANK(T2739,(R2739:T2739,U2739:AI2739)),0)</f>
        <v>4</v>
      </c>
      <c r="G2739" s="7">
        <f>IF(U2739&gt;0,RANK(U2739,(R2739:T2739,U2739:AI2739)),0)</f>
        <v>1</v>
      </c>
      <c r="H2739" s="7">
        <f t="shared" si="1488"/>
        <v>2</v>
      </c>
      <c r="I2739" s="49">
        <f t="shared" si="1504"/>
        <v>21</v>
      </c>
      <c r="J2739" s="177">
        <f t="shared" si="1505"/>
        <v>5.2109181141439205E-2</v>
      </c>
      <c r="K2739" s="2"/>
      <c r="L2739" s="2">
        <f t="shared" si="1490"/>
        <v>9.9255583126550868E-3</v>
      </c>
      <c r="M2739" s="2">
        <f t="shared" si="1491"/>
        <v>2.729528535980149E-2</v>
      </c>
      <c r="N2739" s="2">
        <f t="shared" si="1492"/>
        <v>0.11414392059553349</v>
      </c>
      <c r="O2739" s="2">
        <f t="shared" si="1493"/>
        <v>0.35483870967741937</v>
      </c>
      <c r="P2739" s="2">
        <f t="shared" si="1494"/>
        <v>0.30272952853598017</v>
      </c>
      <c r="Q2739" s="2">
        <f t="shared" si="1495"/>
        <v>0.19106699751861039</v>
      </c>
      <c r="R2739" s="1">
        <v>4</v>
      </c>
      <c r="S2739" s="1">
        <v>11</v>
      </c>
      <c r="T2739" s="1">
        <v>46</v>
      </c>
      <c r="U2739" s="1">
        <v>143</v>
      </c>
      <c r="V2739" s="1">
        <v>122</v>
      </c>
      <c r="W2739" s="1">
        <v>49</v>
      </c>
      <c r="X2739" s="1">
        <v>8</v>
      </c>
      <c r="Y2739" s="1">
        <v>5</v>
      </c>
      <c r="Z2739" s="1">
        <v>4</v>
      </c>
      <c r="AB2739" s="182">
        <v>0</v>
      </c>
      <c r="AC2739" s="182"/>
      <c r="AD2739" s="1">
        <v>10</v>
      </c>
      <c r="AF2739" s="1">
        <v>1</v>
      </c>
      <c r="AI2739" s="1">
        <v>0</v>
      </c>
      <c r="AK2739" s="7">
        <f t="shared" si="1496"/>
        <v>3</v>
      </c>
      <c r="AL2739" s="7">
        <f t="shared" si="1497"/>
        <v>6</v>
      </c>
      <c r="AM2739" s="7">
        <f t="shared" si="1498"/>
        <v>7</v>
      </c>
      <c r="AN2739" s="2">
        <f t="shared" si="1499"/>
        <v>0.12158808933002481</v>
      </c>
      <c r="AO2739" s="2">
        <f t="shared" si="1500"/>
        <v>1.9851116625310174E-2</v>
      </c>
      <c r="AP2739" s="2">
        <f t="shared" si="1501"/>
        <v>1.2406947890818859E-2</v>
      </c>
      <c r="AR2739" t="str">
        <f t="shared" si="1502"/>
        <v>Emmet</v>
      </c>
      <c r="AS2739" t="s">
        <v>511</v>
      </c>
      <c r="AT2739" s="184">
        <v>4</v>
      </c>
      <c r="AV2739" s="97">
        <v>19</v>
      </c>
      <c r="AW2739" s="99">
        <v>63</v>
      </c>
      <c r="AX2739" s="105">
        <f t="shared" si="1503"/>
        <v>19063</v>
      </c>
      <c r="AZ2739" s="7" t="s">
        <v>2951</v>
      </c>
      <c r="BA2739" t="s">
        <v>2991</v>
      </c>
      <c r="BN2739" s="1"/>
      <c r="BQ2739" s="181"/>
    </row>
    <row r="2740" spans="1:69" hidden="1" outlineLevel="1">
      <c r="A2740" t="s">
        <v>30</v>
      </c>
      <c r="B2740" t="s">
        <v>511</v>
      </c>
      <c r="C2740" s="1">
        <f t="shared" ref="C2740:C2771" si="1506">SUM(R2740:AI2740)+SUM(BE2740:CN2740)</f>
        <v>1000</v>
      </c>
      <c r="D2740" s="7">
        <f>IF(R2740&gt;0,RANK(R2740,(R2740:T2740,U2740:AI2740)),0)</f>
        <v>9</v>
      </c>
      <c r="E2740" s="7">
        <f>IF(S2740&gt;0,RANK(S2740,(R2740:T2740,U2740:AI2740)),0)</f>
        <v>6</v>
      </c>
      <c r="F2740" s="7">
        <f>IF(T2740&gt;0,RANK(T2740,(R2740:T2740,U2740:AI2740)),0)</f>
        <v>3</v>
      </c>
      <c r="G2740" s="7">
        <f>IF(U2740&gt;0,RANK(U2740,(R2740:T2740,U2740:AI2740)),0)</f>
        <v>1</v>
      </c>
      <c r="H2740" s="7">
        <f t="shared" ref="H2740:H2771" si="1507">IF(V2740&gt;0,RANK(V2740,(R2740:AB2740)),0)</f>
        <v>2</v>
      </c>
      <c r="I2740" s="49">
        <f t="shared" si="1504"/>
        <v>101</v>
      </c>
      <c r="J2740" s="177">
        <f t="shared" si="1505"/>
        <v>0.10100000000000001</v>
      </c>
      <c r="K2740" s="2"/>
      <c r="L2740" s="2">
        <f t="shared" ref="L2740:L2771" si="1508">IF($C2740=0,"-",R2740/$C2740)</f>
        <v>6.0000000000000001E-3</v>
      </c>
      <c r="M2740" s="2">
        <f t="shared" ref="M2740:M2771" si="1509">IF($C2740=0,"-",S2740/$C2740)</f>
        <v>1.7999999999999999E-2</v>
      </c>
      <c r="N2740" s="2">
        <f t="shared" ref="N2740:N2771" si="1510">IF($C2740=0,"-",T2740/$C2740)</f>
        <v>0.18</v>
      </c>
      <c r="O2740" s="2">
        <f t="shared" ref="O2740:O2771" si="1511">IF($C2740=0,"-",U2740/$C2740)</f>
        <v>0.34100000000000003</v>
      </c>
      <c r="P2740" s="2">
        <f t="shared" ref="P2740:P2771" si="1512">IF($C2740=0,"-",V2740/$C2740)</f>
        <v>0.24</v>
      </c>
      <c r="Q2740" s="2">
        <f t="shared" si="1495"/>
        <v>0.21500000000000002</v>
      </c>
      <c r="R2740" s="1">
        <v>6</v>
      </c>
      <c r="S2740" s="1">
        <v>18</v>
      </c>
      <c r="T2740" s="1">
        <v>180</v>
      </c>
      <c r="U2740" s="1">
        <v>341</v>
      </c>
      <c r="V2740" s="1">
        <v>240</v>
      </c>
      <c r="W2740" s="1">
        <v>144</v>
      </c>
      <c r="X2740" s="1">
        <v>18</v>
      </c>
      <c r="Y2740" s="1">
        <v>6</v>
      </c>
      <c r="Z2740" s="1">
        <v>27</v>
      </c>
      <c r="AB2740" s="182">
        <v>0</v>
      </c>
      <c r="AC2740" s="182"/>
      <c r="AD2740" s="1">
        <v>17</v>
      </c>
      <c r="AF2740" s="1">
        <v>3</v>
      </c>
      <c r="AI2740" s="1">
        <v>0</v>
      </c>
      <c r="AK2740" s="7">
        <f t="shared" ref="AK2740:AK2771" si="1513">IF(W2740&gt;0,RANK(W2740,(R2740:AB2740)),0)</f>
        <v>4</v>
      </c>
      <c r="AL2740" s="7">
        <f t="shared" ref="AL2740:AL2771" si="1514">IF(X2740&gt;0,RANK(X2740,(R2740:AB2740)),0)</f>
        <v>6</v>
      </c>
      <c r="AM2740" s="7">
        <f t="shared" ref="AM2740:AM2771" si="1515">IF(Y2740&gt;0,RANK(Y2740,(R2740:AB2740)),0)</f>
        <v>8</v>
      </c>
      <c r="AN2740" s="2">
        <f t="shared" ref="AN2740:AN2771" si="1516">IF($C2740=0,"-",W2740/$C2740)</f>
        <v>0.14399999999999999</v>
      </c>
      <c r="AO2740" s="2">
        <f t="shared" ref="AO2740:AO2771" si="1517">IF($C2740=0,"-",X2740/$C2740)</f>
        <v>1.7999999999999999E-2</v>
      </c>
      <c r="AP2740" s="2">
        <f t="shared" ref="AP2740:AP2771" si="1518">IF($C2740=0,"-",Y2740/$C2740)</f>
        <v>6.0000000000000001E-3</v>
      </c>
      <c r="AR2740" t="str">
        <f t="shared" ref="AR2740:AR2771" si="1519">A2740</f>
        <v>Fayette</v>
      </c>
      <c r="AS2740" t="s">
        <v>511</v>
      </c>
      <c r="AT2740" s="184">
        <v>1</v>
      </c>
      <c r="AV2740" s="97">
        <v>19</v>
      </c>
      <c r="AW2740" s="99">
        <v>65</v>
      </c>
      <c r="AX2740" s="105">
        <f t="shared" ref="AX2740:AX2771" si="1520">AV2740*1000+AW2740</f>
        <v>19065</v>
      </c>
      <c r="AZ2740" s="7" t="s">
        <v>2951</v>
      </c>
      <c r="BA2740" t="s">
        <v>2991</v>
      </c>
      <c r="BN2740" s="1"/>
      <c r="BQ2740" s="181"/>
    </row>
    <row r="2741" spans="1:69" hidden="1" outlineLevel="1">
      <c r="A2741" t="s">
        <v>3032</v>
      </c>
      <c r="B2741" t="s">
        <v>511</v>
      </c>
      <c r="C2741" s="1">
        <f t="shared" si="1506"/>
        <v>760</v>
      </c>
      <c r="D2741" s="7">
        <f>IF(R2741&gt;0,RANK(R2741,(R2741:T2741,U2741:AI2741)),0)</f>
        <v>7</v>
      </c>
      <c r="E2741" s="7">
        <f>IF(S2741&gt;0,RANK(S2741,(R2741:T2741,U2741:AI2741)),0)</f>
        <v>5</v>
      </c>
      <c r="F2741" s="7">
        <f>IF(T2741&gt;0,RANK(T2741,(R2741:T2741,U2741:AI2741)),0)</f>
        <v>3</v>
      </c>
      <c r="G2741" s="7">
        <f>IF(U2741&gt;0,RANK(U2741,(R2741:T2741,U2741:AI2741)),0)</f>
        <v>1</v>
      </c>
      <c r="H2741" s="7">
        <f t="shared" si="1507"/>
        <v>2</v>
      </c>
      <c r="I2741" s="49">
        <f t="shared" si="1504"/>
        <v>105</v>
      </c>
      <c r="J2741" s="177">
        <f t="shared" si="1505"/>
        <v>0.13815789473684212</v>
      </c>
      <c r="K2741" s="2"/>
      <c r="L2741" s="2">
        <f t="shared" si="1508"/>
        <v>1.1842105263157895E-2</v>
      </c>
      <c r="M2741" s="2">
        <f t="shared" si="1509"/>
        <v>3.0263157894736843E-2</v>
      </c>
      <c r="N2741" s="2">
        <f t="shared" si="1510"/>
        <v>0.13815789473684212</v>
      </c>
      <c r="O2741" s="2">
        <f t="shared" si="1511"/>
        <v>0.40131578947368424</v>
      </c>
      <c r="P2741" s="2">
        <f t="shared" si="1512"/>
        <v>0.26315789473684209</v>
      </c>
      <c r="Q2741" s="2">
        <f t="shared" si="1495"/>
        <v>0.15526315789473677</v>
      </c>
      <c r="R2741" s="1">
        <v>9</v>
      </c>
      <c r="S2741" s="1">
        <v>23</v>
      </c>
      <c r="T2741" s="1">
        <v>105</v>
      </c>
      <c r="U2741" s="1">
        <v>305</v>
      </c>
      <c r="V2741" s="1">
        <v>200</v>
      </c>
      <c r="W2741" s="1">
        <v>83</v>
      </c>
      <c r="X2741" s="1">
        <v>8</v>
      </c>
      <c r="Y2741" s="1">
        <v>9</v>
      </c>
      <c r="Z2741" s="1">
        <v>10</v>
      </c>
      <c r="AB2741" s="182">
        <v>0</v>
      </c>
      <c r="AC2741" s="182"/>
      <c r="AD2741" s="1">
        <v>8</v>
      </c>
      <c r="AF2741" s="1">
        <v>0</v>
      </c>
      <c r="AI2741" s="1">
        <v>0</v>
      </c>
      <c r="AK2741" s="7">
        <f t="shared" si="1513"/>
        <v>4</v>
      </c>
      <c r="AL2741" s="7">
        <f t="shared" si="1514"/>
        <v>9</v>
      </c>
      <c r="AM2741" s="7">
        <f t="shared" si="1515"/>
        <v>7</v>
      </c>
      <c r="AN2741" s="2">
        <f t="shared" si="1516"/>
        <v>0.10921052631578948</v>
      </c>
      <c r="AO2741" s="2">
        <f t="shared" si="1517"/>
        <v>1.0526315789473684E-2</v>
      </c>
      <c r="AP2741" s="2">
        <f t="shared" si="1518"/>
        <v>1.1842105263157895E-2</v>
      </c>
      <c r="AR2741" t="str">
        <f t="shared" si="1519"/>
        <v>Floyd</v>
      </c>
      <c r="AS2741" t="s">
        <v>511</v>
      </c>
      <c r="AT2741" s="184">
        <v>4</v>
      </c>
      <c r="AV2741" s="97">
        <v>19</v>
      </c>
      <c r="AW2741" s="99">
        <v>67</v>
      </c>
      <c r="AX2741" s="105">
        <f t="shared" si="1520"/>
        <v>19067</v>
      </c>
      <c r="AZ2741" s="7" t="s">
        <v>2951</v>
      </c>
      <c r="BA2741" t="s">
        <v>2991</v>
      </c>
      <c r="BN2741" s="1"/>
      <c r="BQ2741" s="181"/>
    </row>
    <row r="2742" spans="1:69" hidden="1" outlineLevel="1">
      <c r="A2742" t="s">
        <v>2409</v>
      </c>
      <c r="B2742" t="s">
        <v>511</v>
      </c>
      <c r="C2742" s="1">
        <f t="shared" si="1506"/>
        <v>628</v>
      </c>
      <c r="D2742" s="7">
        <f>IF(R2742&gt;0,RANK(R2742,(R2742:T2742,U2742:AI2742)),0)</f>
        <v>9</v>
      </c>
      <c r="E2742" s="7">
        <f>IF(S2742&gt;0,RANK(S2742,(R2742:T2742,U2742:AI2742)),0)</f>
        <v>7</v>
      </c>
      <c r="F2742" s="7">
        <f>IF(T2742&gt;0,RANK(T2742,(R2742:T2742,U2742:AI2742)),0)</f>
        <v>3</v>
      </c>
      <c r="G2742" s="7">
        <f>IF(U2742&gt;0,RANK(U2742,(R2742:T2742,U2742:AI2742)),0)</f>
        <v>1</v>
      </c>
      <c r="H2742" s="7">
        <f t="shared" si="1507"/>
        <v>2</v>
      </c>
      <c r="I2742" s="49">
        <f t="shared" si="1504"/>
        <v>66</v>
      </c>
      <c r="J2742" s="177">
        <f t="shared" si="1505"/>
        <v>0.10509554140127389</v>
      </c>
      <c r="K2742" s="2"/>
      <c r="L2742" s="2">
        <f t="shared" si="1508"/>
        <v>6.369426751592357E-3</v>
      </c>
      <c r="M2742" s="2">
        <f t="shared" si="1509"/>
        <v>2.8662420382165606E-2</v>
      </c>
      <c r="N2742" s="2">
        <f t="shared" si="1510"/>
        <v>0.16719745222929935</v>
      </c>
      <c r="O2742" s="2">
        <f t="shared" si="1511"/>
        <v>0.35828025477707004</v>
      </c>
      <c r="P2742" s="2">
        <f t="shared" si="1512"/>
        <v>0.25318471337579618</v>
      </c>
      <c r="Q2742" s="2">
        <f t="shared" si="1495"/>
        <v>0.18630573248407645</v>
      </c>
      <c r="R2742" s="1">
        <v>4</v>
      </c>
      <c r="S2742" s="1">
        <v>18</v>
      </c>
      <c r="T2742" s="1">
        <v>105</v>
      </c>
      <c r="U2742" s="1">
        <v>225</v>
      </c>
      <c r="V2742" s="1">
        <v>159</v>
      </c>
      <c r="W2742" s="1">
        <v>62</v>
      </c>
      <c r="X2742" s="1">
        <v>5</v>
      </c>
      <c r="Y2742" s="1">
        <v>1</v>
      </c>
      <c r="Z2742" s="1">
        <v>23</v>
      </c>
      <c r="AB2742" s="182">
        <v>0</v>
      </c>
      <c r="AC2742" s="182"/>
      <c r="AD2742" s="1">
        <v>23</v>
      </c>
      <c r="AF2742" s="1">
        <v>3</v>
      </c>
      <c r="AI2742" s="1">
        <v>0</v>
      </c>
      <c r="AK2742" s="7">
        <f t="shared" si="1513"/>
        <v>4</v>
      </c>
      <c r="AL2742" s="7">
        <f t="shared" si="1514"/>
        <v>7</v>
      </c>
      <c r="AM2742" s="7">
        <f t="shared" si="1515"/>
        <v>9</v>
      </c>
      <c r="AN2742" s="2">
        <f t="shared" si="1516"/>
        <v>9.8726114649681534E-2</v>
      </c>
      <c r="AO2742" s="2">
        <f t="shared" si="1517"/>
        <v>7.9617834394904458E-3</v>
      </c>
      <c r="AP2742" s="2">
        <f t="shared" si="1518"/>
        <v>1.5923566878980893E-3</v>
      </c>
      <c r="AR2742" t="str">
        <f t="shared" si="1519"/>
        <v>Franklin</v>
      </c>
      <c r="AS2742" t="s">
        <v>511</v>
      </c>
      <c r="AT2742" s="184">
        <v>4</v>
      </c>
      <c r="AV2742" s="97">
        <v>19</v>
      </c>
      <c r="AW2742" s="99">
        <v>69</v>
      </c>
      <c r="AX2742" s="105">
        <f t="shared" si="1520"/>
        <v>19069</v>
      </c>
      <c r="AZ2742" s="7" t="s">
        <v>2951</v>
      </c>
      <c r="BA2742" t="s">
        <v>2991</v>
      </c>
      <c r="BN2742" s="1"/>
      <c r="BQ2742" s="181"/>
    </row>
    <row r="2743" spans="1:69" hidden="1" outlineLevel="1">
      <c r="A2743" t="s">
        <v>696</v>
      </c>
      <c r="B2743" t="s">
        <v>511</v>
      </c>
      <c r="C2743" s="1">
        <f t="shared" si="1506"/>
        <v>426</v>
      </c>
      <c r="D2743" s="7">
        <f>IF(R2743&gt;0,RANK(R2743,(R2743:T2743,U2743:AI2743)),0)</f>
        <v>7</v>
      </c>
      <c r="E2743" s="7">
        <f>IF(S2743&gt;0,RANK(S2743,(R2743:T2743,U2743:AI2743)),0)</f>
        <v>6</v>
      </c>
      <c r="F2743" s="7">
        <f>IF(T2743&gt;0,RANK(T2743,(R2743:T2743,U2743:AI2743)),0)</f>
        <v>3</v>
      </c>
      <c r="G2743" s="7">
        <f>IF(U2743&gt;0,RANK(U2743,(R2743:T2743,U2743:AI2743)),0)</f>
        <v>2</v>
      </c>
      <c r="H2743" s="7">
        <f t="shared" si="1507"/>
        <v>1</v>
      </c>
      <c r="I2743" s="49">
        <f t="shared" si="1504"/>
        <v>95</v>
      </c>
      <c r="J2743" s="177">
        <f t="shared" si="1505"/>
        <v>0.22300469483568075</v>
      </c>
      <c r="K2743" s="2"/>
      <c r="L2743" s="2">
        <f t="shared" si="1508"/>
        <v>1.4084507042253521E-2</v>
      </c>
      <c r="M2743" s="2">
        <f t="shared" si="1509"/>
        <v>2.3474178403755867E-2</v>
      </c>
      <c r="N2743" s="2">
        <f t="shared" si="1510"/>
        <v>0.18075117370892019</v>
      </c>
      <c r="O2743" s="2">
        <f t="shared" si="1511"/>
        <v>0.20422535211267606</v>
      </c>
      <c r="P2743" s="2">
        <f t="shared" si="1512"/>
        <v>0.42723004694835681</v>
      </c>
      <c r="Q2743" s="2">
        <f t="shared" si="1495"/>
        <v>0.15023474178403767</v>
      </c>
      <c r="R2743" s="1">
        <v>6</v>
      </c>
      <c r="S2743" s="1">
        <v>10</v>
      </c>
      <c r="T2743" s="1">
        <v>77</v>
      </c>
      <c r="U2743" s="1">
        <v>87</v>
      </c>
      <c r="V2743" s="1">
        <v>182</v>
      </c>
      <c r="W2743" s="1">
        <v>40</v>
      </c>
      <c r="X2743" s="1">
        <v>0</v>
      </c>
      <c r="Y2743" s="1">
        <v>5</v>
      </c>
      <c r="Z2743" s="1">
        <v>11</v>
      </c>
      <c r="AB2743" s="182">
        <v>1</v>
      </c>
      <c r="AC2743" s="182"/>
      <c r="AD2743" s="1">
        <v>2</v>
      </c>
      <c r="AF2743" s="1">
        <v>5</v>
      </c>
      <c r="AI2743" s="1">
        <v>0</v>
      </c>
      <c r="AK2743" s="7">
        <f t="shared" si="1513"/>
        <v>4</v>
      </c>
      <c r="AL2743" s="7">
        <f t="shared" si="1514"/>
        <v>0</v>
      </c>
      <c r="AM2743" s="7">
        <f t="shared" si="1515"/>
        <v>8</v>
      </c>
      <c r="AN2743" s="2">
        <f t="shared" si="1516"/>
        <v>9.3896713615023469E-2</v>
      </c>
      <c r="AO2743" s="2">
        <f t="shared" si="1517"/>
        <v>0</v>
      </c>
      <c r="AP2743" s="2">
        <f t="shared" si="1518"/>
        <v>1.1737089201877934E-2</v>
      </c>
      <c r="AR2743" t="str">
        <f t="shared" si="1519"/>
        <v>Fremont</v>
      </c>
      <c r="AS2743" t="s">
        <v>511</v>
      </c>
      <c r="AT2743" s="184">
        <v>3</v>
      </c>
      <c r="AV2743" s="97">
        <v>19</v>
      </c>
      <c r="AW2743" s="99">
        <v>71</v>
      </c>
      <c r="AX2743" s="105">
        <f t="shared" si="1520"/>
        <v>19071</v>
      </c>
      <c r="AZ2743" s="7" t="s">
        <v>2951</v>
      </c>
      <c r="BA2743" t="s">
        <v>2991</v>
      </c>
      <c r="BN2743" s="1"/>
      <c r="BQ2743" s="181"/>
    </row>
    <row r="2744" spans="1:69" hidden="1" outlineLevel="1">
      <c r="A2744" t="s">
        <v>1307</v>
      </c>
      <c r="B2744" t="s">
        <v>511</v>
      </c>
      <c r="C2744" s="1">
        <f t="shared" si="1506"/>
        <v>546</v>
      </c>
      <c r="D2744" s="7">
        <f>IF(R2744&gt;0,RANK(R2744,(R2744:T2744,U2744:AI2744)),0)</f>
        <v>10</v>
      </c>
      <c r="E2744" s="7">
        <f>IF(S2744&gt;0,RANK(S2744,(R2744:T2744,U2744:AI2744)),0)</f>
        <v>5</v>
      </c>
      <c r="F2744" s="7">
        <f>IF(T2744&gt;0,RANK(T2744,(R2744:T2744,U2744:AI2744)),0)</f>
        <v>3</v>
      </c>
      <c r="G2744" s="7">
        <f>IF(U2744&gt;0,RANK(U2744,(R2744:T2744,U2744:AI2744)),0)</f>
        <v>2</v>
      </c>
      <c r="H2744" s="7">
        <f t="shared" si="1507"/>
        <v>1</v>
      </c>
      <c r="I2744" s="49">
        <f t="shared" si="1504"/>
        <v>2</v>
      </c>
      <c r="J2744" s="177">
        <f t="shared" si="1505"/>
        <v>3.663003663003663E-3</v>
      </c>
      <c r="K2744" s="2"/>
      <c r="L2744" s="2">
        <f t="shared" si="1508"/>
        <v>1.098901098901099E-2</v>
      </c>
      <c r="M2744" s="2">
        <f t="shared" si="1509"/>
        <v>4.5787545787545784E-2</v>
      </c>
      <c r="N2744" s="2">
        <f t="shared" si="1510"/>
        <v>0.14102564102564102</v>
      </c>
      <c r="O2744" s="2">
        <f t="shared" si="1511"/>
        <v>0.2967032967032967</v>
      </c>
      <c r="P2744" s="2">
        <f t="shared" si="1512"/>
        <v>0.30036630036630035</v>
      </c>
      <c r="Q2744" s="2">
        <f t="shared" si="1495"/>
        <v>0.20512820512820512</v>
      </c>
      <c r="R2744" s="1">
        <v>6</v>
      </c>
      <c r="S2744" s="1">
        <v>25</v>
      </c>
      <c r="T2744" s="1">
        <v>77</v>
      </c>
      <c r="U2744" s="1">
        <v>162</v>
      </c>
      <c r="V2744" s="1">
        <v>164</v>
      </c>
      <c r="W2744" s="1">
        <v>62</v>
      </c>
      <c r="X2744" s="1">
        <v>2</v>
      </c>
      <c r="Y2744" s="1">
        <v>13</v>
      </c>
      <c r="Z2744" s="1">
        <v>14</v>
      </c>
      <c r="AB2744" s="182">
        <v>0</v>
      </c>
      <c r="AC2744" s="182"/>
      <c r="AD2744" s="1">
        <v>14</v>
      </c>
      <c r="AF2744" s="1">
        <v>7</v>
      </c>
      <c r="AI2744" s="1">
        <v>0</v>
      </c>
      <c r="AK2744" s="7">
        <f t="shared" si="1513"/>
        <v>4</v>
      </c>
      <c r="AL2744" s="7">
        <f t="shared" si="1514"/>
        <v>9</v>
      </c>
      <c r="AM2744" s="7">
        <f t="shared" si="1515"/>
        <v>7</v>
      </c>
      <c r="AN2744" s="2">
        <f t="shared" si="1516"/>
        <v>0.11355311355311355</v>
      </c>
      <c r="AO2744" s="2">
        <f t="shared" si="1517"/>
        <v>3.663003663003663E-3</v>
      </c>
      <c r="AP2744" s="2">
        <f t="shared" si="1518"/>
        <v>2.3809523809523808E-2</v>
      </c>
      <c r="AR2744" t="str">
        <f t="shared" si="1519"/>
        <v>Greene</v>
      </c>
      <c r="AS2744" t="s">
        <v>511</v>
      </c>
      <c r="AT2744" s="184">
        <v>4</v>
      </c>
      <c r="AV2744" s="97">
        <v>19</v>
      </c>
      <c r="AW2744" s="99">
        <v>73</v>
      </c>
      <c r="AX2744" s="105">
        <f t="shared" si="1520"/>
        <v>19073</v>
      </c>
      <c r="AZ2744" s="7" t="s">
        <v>2951</v>
      </c>
      <c r="BA2744" t="s">
        <v>2991</v>
      </c>
      <c r="BN2744" s="1"/>
      <c r="BQ2744" s="181"/>
    </row>
    <row r="2745" spans="1:69" hidden="1" outlineLevel="1">
      <c r="A2745" t="s">
        <v>2232</v>
      </c>
      <c r="B2745" t="s">
        <v>511</v>
      </c>
      <c r="C2745" s="1">
        <f t="shared" si="1506"/>
        <v>946</v>
      </c>
      <c r="D2745" s="7">
        <f>IF(R2745&gt;0,RANK(R2745,(R2745:T2745,U2745:AI2745)),0)</f>
        <v>11</v>
      </c>
      <c r="E2745" s="7">
        <f>IF(S2745&gt;0,RANK(S2745,(R2745:T2745,U2745:AI2745)),0)</f>
        <v>7</v>
      </c>
      <c r="F2745" s="7">
        <f>IF(T2745&gt;0,RANK(T2745,(R2745:T2745,U2745:AI2745)),0)</f>
        <v>2</v>
      </c>
      <c r="G2745" s="7">
        <f>IF(U2745&gt;0,RANK(U2745,(R2745:T2745,U2745:AI2745)),0)</f>
        <v>1</v>
      </c>
      <c r="H2745" s="7">
        <f t="shared" si="1507"/>
        <v>3</v>
      </c>
      <c r="I2745" s="49">
        <f t="shared" si="1504"/>
        <v>11</v>
      </c>
      <c r="J2745" s="177">
        <f t="shared" si="1505"/>
        <v>1.1627906976744186E-2</v>
      </c>
      <c r="K2745" s="2"/>
      <c r="L2745" s="2">
        <f t="shared" si="1508"/>
        <v>4.2283298097251587E-3</v>
      </c>
      <c r="M2745" s="2">
        <f t="shared" si="1509"/>
        <v>2.748414376321353E-2</v>
      </c>
      <c r="N2745" s="2">
        <f t="shared" si="1510"/>
        <v>0.27589852008456661</v>
      </c>
      <c r="O2745" s="2">
        <f t="shared" si="1511"/>
        <v>0.28752642706131076</v>
      </c>
      <c r="P2745" s="2">
        <f t="shared" si="1512"/>
        <v>0.20930232558139536</v>
      </c>
      <c r="Q2745" s="2">
        <f t="shared" si="1495"/>
        <v>0.19556025369978855</v>
      </c>
      <c r="R2745" s="1">
        <v>4</v>
      </c>
      <c r="S2745" s="1">
        <v>26</v>
      </c>
      <c r="T2745" s="1">
        <v>261</v>
      </c>
      <c r="U2745" s="1">
        <v>272</v>
      </c>
      <c r="V2745" s="1">
        <v>198</v>
      </c>
      <c r="W2745" s="1">
        <v>73</v>
      </c>
      <c r="X2745" s="1">
        <v>10</v>
      </c>
      <c r="Y2745" s="1">
        <v>12</v>
      </c>
      <c r="Z2745" s="1">
        <v>32</v>
      </c>
      <c r="AB2745" s="182">
        <v>0</v>
      </c>
      <c r="AC2745" s="182"/>
      <c r="AD2745" s="1">
        <v>50</v>
      </c>
      <c r="AF2745" s="1">
        <v>8</v>
      </c>
      <c r="AI2745" s="1">
        <v>0</v>
      </c>
      <c r="AK2745" s="7">
        <f t="shared" si="1513"/>
        <v>4</v>
      </c>
      <c r="AL2745" s="7">
        <f t="shared" si="1514"/>
        <v>8</v>
      </c>
      <c r="AM2745" s="7">
        <f t="shared" si="1515"/>
        <v>7</v>
      </c>
      <c r="AN2745" s="2">
        <f t="shared" si="1516"/>
        <v>7.7167019027484143E-2</v>
      </c>
      <c r="AO2745" s="2">
        <f t="shared" si="1517"/>
        <v>1.0570824524312896E-2</v>
      </c>
      <c r="AP2745" s="2">
        <f t="shared" si="1518"/>
        <v>1.2684989429175475E-2</v>
      </c>
      <c r="AR2745" t="str">
        <f t="shared" si="1519"/>
        <v>Grundy</v>
      </c>
      <c r="AS2745" t="s">
        <v>511</v>
      </c>
      <c r="AT2745" s="184">
        <v>4</v>
      </c>
      <c r="AV2745" s="97">
        <v>19</v>
      </c>
      <c r="AW2745" s="99">
        <v>75</v>
      </c>
      <c r="AX2745" s="105">
        <f t="shared" si="1520"/>
        <v>19075</v>
      </c>
      <c r="AZ2745" s="7" t="s">
        <v>2951</v>
      </c>
      <c r="BA2745" t="s">
        <v>2991</v>
      </c>
      <c r="BN2745" s="1"/>
      <c r="BQ2745" s="181"/>
    </row>
    <row r="2746" spans="1:69" hidden="1" outlineLevel="1">
      <c r="A2746" t="s">
        <v>790</v>
      </c>
      <c r="B2746" t="s">
        <v>511</v>
      </c>
      <c r="C2746" s="1">
        <f t="shared" si="1506"/>
        <v>754</v>
      </c>
      <c r="D2746" s="7">
        <f>IF(R2746&gt;0,RANK(R2746,(R2746:T2746,U2746:AI2746)),0)</f>
        <v>11</v>
      </c>
      <c r="E2746" s="7">
        <f>IF(S2746&gt;0,RANK(S2746,(R2746:T2746,U2746:AI2746)),0)</f>
        <v>8</v>
      </c>
      <c r="F2746" s="7">
        <f>IF(T2746&gt;0,RANK(T2746,(R2746:T2746,U2746:AI2746)),0)</f>
        <v>3</v>
      </c>
      <c r="G2746" s="7">
        <f>IF(U2746&gt;0,RANK(U2746,(R2746:T2746,U2746:AI2746)),0)</f>
        <v>1</v>
      </c>
      <c r="H2746" s="7">
        <f t="shared" si="1507"/>
        <v>2</v>
      </c>
      <c r="I2746" s="49">
        <f t="shared" si="1504"/>
        <v>10</v>
      </c>
      <c r="J2746" s="177">
        <f t="shared" si="1505"/>
        <v>1.3262599469496022E-2</v>
      </c>
      <c r="K2746" s="2"/>
      <c r="L2746" s="2">
        <f t="shared" si="1508"/>
        <v>2.6525198938992041E-3</v>
      </c>
      <c r="M2746" s="2">
        <f t="shared" si="1509"/>
        <v>2.1220159151193633E-2</v>
      </c>
      <c r="N2746" s="2">
        <f t="shared" si="1510"/>
        <v>0.15649867374005305</v>
      </c>
      <c r="O2746" s="2">
        <f t="shared" si="1511"/>
        <v>0.28912466843501328</v>
      </c>
      <c r="P2746" s="2">
        <f t="shared" si="1512"/>
        <v>0.27586206896551724</v>
      </c>
      <c r="Q2746" s="2">
        <f t="shared" si="1495"/>
        <v>0.25464190981432344</v>
      </c>
      <c r="R2746" s="1">
        <v>2</v>
      </c>
      <c r="S2746" s="1">
        <v>16</v>
      </c>
      <c r="T2746" s="1">
        <v>118</v>
      </c>
      <c r="U2746" s="1">
        <v>218</v>
      </c>
      <c r="V2746" s="1">
        <v>208</v>
      </c>
      <c r="W2746" s="1">
        <v>107</v>
      </c>
      <c r="X2746" s="1">
        <v>18</v>
      </c>
      <c r="Y2746" s="1">
        <v>9</v>
      </c>
      <c r="Z2746" s="1">
        <v>28</v>
      </c>
      <c r="AB2746" s="182">
        <v>0</v>
      </c>
      <c r="AC2746" s="182"/>
      <c r="AD2746" s="1">
        <v>23</v>
      </c>
      <c r="AF2746" s="1">
        <v>7</v>
      </c>
      <c r="AI2746" s="1">
        <v>0</v>
      </c>
      <c r="AK2746" s="7">
        <f t="shared" si="1513"/>
        <v>4</v>
      </c>
      <c r="AL2746" s="7">
        <f t="shared" si="1514"/>
        <v>6</v>
      </c>
      <c r="AM2746" s="7">
        <f t="shared" si="1515"/>
        <v>8</v>
      </c>
      <c r="AN2746" s="2">
        <f t="shared" si="1516"/>
        <v>0.14190981432360741</v>
      </c>
      <c r="AO2746" s="2">
        <f t="shared" si="1517"/>
        <v>2.3872679045092837E-2</v>
      </c>
      <c r="AP2746" s="2">
        <f t="shared" si="1518"/>
        <v>1.1936339522546418E-2</v>
      </c>
      <c r="AR2746" t="str">
        <f t="shared" si="1519"/>
        <v>Guthrie</v>
      </c>
      <c r="AS2746" t="s">
        <v>511</v>
      </c>
      <c r="AT2746" s="184">
        <v>3</v>
      </c>
      <c r="AV2746" s="97">
        <v>19</v>
      </c>
      <c r="AW2746" s="99">
        <v>77</v>
      </c>
      <c r="AX2746" s="105">
        <f t="shared" si="1520"/>
        <v>19077</v>
      </c>
      <c r="AZ2746" s="7" t="s">
        <v>2951</v>
      </c>
      <c r="BA2746" t="s">
        <v>2991</v>
      </c>
      <c r="BN2746" s="1"/>
      <c r="BQ2746" s="181"/>
    </row>
    <row r="2747" spans="1:69" hidden="1" outlineLevel="1">
      <c r="A2747" t="s">
        <v>1080</v>
      </c>
      <c r="B2747" t="s">
        <v>511</v>
      </c>
      <c r="C2747" s="1">
        <f t="shared" si="1506"/>
        <v>957</v>
      </c>
      <c r="D2747" s="7">
        <f>IF(R2747&gt;0,RANK(R2747,(R2747:T2747,U2747:AI2747)),0)</f>
        <v>8</v>
      </c>
      <c r="E2747" s="7">
        <f>IF(S2747&gt;0,RANK(S2747,(R2747:T2747,U2747:AI2747)),0)</f>
        <v>11</v>
      </c>
      <c r="F2747" s="7">
        <f>IF(T2747&gt;0,RANK(T2747,(R2747:T2747,U2747:AI2747)),0)</f>
        <v>3</v>
      </c>
      <c r="G2747" s="7">
        <f>IF(U2747&gt;0,RANK(U2747,(R2747:T2747,U2747:AI2747)),0)</f>
        <v>1</v>
      </c>
      <c r="H2747" s="7">
        <f t="shared" si="1507"/>
        <v>2</v>
      </c>
      <c r="I2747" s="49">
        <f t="shared" si="1504"/>
        <v>8</v>
      </c>
      <c r="J2747" s="177">
        <f t="shared" si="1505"/>
        <v>8.3594566353187051E-3</v>
      </c>
      <c r="K2747" s="2"/>
      <c r="L2747" s="2">
        <f t="shared" si="1508"/>
        <v>2.0898641588296761E-2</v>
      </c>
      <c r="M2747" s="2">
        <f t="shared" si="1509"/>
        <v>1.3584117032392894E-2</v>
      </c>
      <c r="N2747" s="2">
        <f t="shared" si="1510"/>
        <v>0.16614420062695925</v>
      </c>
      <c r="O2747" s="2">
        <f t="shared" si="1511"/>
        <v>0.28944618599791011</v>
      </c>
      <c r="P2747" s="2">
        <f t="shared" si="1512"/>
        <v>0.28108672936259144</v>
      </c>
      <c r="Q2747" s="2">
        <f t="shared" si="1495"/>
        <v>0.22884012539184945</v>
      </c>
      <c r="R2747" s="1">
        <v>20</v>
      </c>
      <c r="S2747" s="1">
        <v>13</v>
      </c>
      <c r="T2747" s="1">
        <v>159</v>
      </c>
      <c r="U2747" s="1">
        <v>277</v>
      </c>
      <c r="V2747" s="1">
        <v>269</v>
      </c>
      <c r="W2747" s="1">
        <v>89</v>
      </c>
      <c r="X2747" s="1">
        <v>14</v>
      </c>
      <c r="Y2747" s="1">
        <v>21</v>
      </c>
      <c r="Z2747" s="1">
        <v>48</v>
      </c>
      <c r="AB2747" s="182">
        <v>2</v>
      </c>
      <c r="AC2747" s="182"/>
      <c r="AD2747" s="1">
        <v>25</v>
      </c>
      <c r="AF2747" s="1">
        <v>20</v>
      </c>
      <c r="AI2747" s="1">
        <v>0</v>
      </c>
      <c r="AK2747" s="7">
        <f t="shared" si="1513"/>
        <v>4</v>
      </c>
      <c r="AL2747" s="7">
        <f t="shared" si="1514"/>
        <v>8</v>
      </c>
      <c r="AM2747" s="7">
        <f t="shared" si="1515"/>
        <v>6</v>
      </c>
      <c r="AN2747" s="2">
        <f t="shared" si="1516"/>
        <v>9.299895506792058E-2</v>
      </c>
      <c r="AO2747" s="2">
        <f t="shared" si="1517"/>
        <v>1.4629049111807733E-2</v>
      </c>
      <c r="AP2747" s="2">
        <f t="shared" si="1518"/>
        <v>2.1943573667711599E-2</v>
      </c>
      <c r="AR2747" t="str">
        <f t="shared" si="1519"/>
        <v>Hamilton</v>
      </c>
      <c r="AS2747" t="s">
        <v>511</v>
      </c>
      <c r="AT2747" s="184">
        <v>4</v>
      </c>
      <c r="AV2747" s="97">
        <v>19</v>
      </c>
      <c r="AW2747" s="99">
        <v>79</v>
      </c>
      <c r="AX2747" s="105">
        <f t="shared" si="1520"/>
        <v>19079</v>
      </c>
      <c r="AZ2747" s="7" t="s">
        <v>2951</v>
      </c>
      <c r="BA2747" t="s">
        <v>2991</v>
      </c>
      <c r="BN2747" s="1"/>
      <c r="BQ2747" s="181"/>
    </row>
    <row r="2748" spans="1:69" hidden="1" outlineLevel="1">
      <c r="A2748" t="s">
        <v>688</v>
      </c>
      <c r="B2748" t="s">
        <v>511</v>
      </c>
      <c r="C2748" s="1">
        <f t="shared" si="1506"/>
        <v>849</v>
      </c>
      <c r="D2748" s="7">
        <f>IF(R2748&gt;0,RANK(R2748,(R2748:T2748,U2748:AI2748)),0)</f>
        <v>10</v>
      </c>
      <c r="E2748" s="7">
        <f>IF(S2748&gt;0,RANK(S2748,(R2748:T2748,U2748:AI2748)),0)</f>
        <v>5</v>
      </c>
      <c r="F2748" s="7">
        <f>IF(T2748&gt;0,RANK(T2748,(R2748:T2748,U2748:AI2748)),0)</f>
        <v>3</v>
      </c>
      <c r="G2748" s="7">
        <f>IF(U2748&gt;0,RANK(U2748,(R2748:T2748,U2748:AI2748)),0)</f>
        <v>1</v>
      </c>
      <c r="H2748" s="7">
        <f t="shared" si="1507"/>
        <v>2</v>
      </c>
      <c r="I2748" s="49">
        <f t="shared" si="1504"/>
        <v>225</v>
      </c>
      <c r="J2748" s="177">
        <f t="shared" si="1505"/>
        <v>0.26501766784452296</v>
      </c>
      <c r="K2748" s="2"/>
      <c r="L2748" s="2">
        <f t="shared" si="1508"/>
        <v>7.0671378091872791E-3</v>
      </c>
      <c r="M2748" s="2">
        <f t="shared" si="1509"/>
        <v>2.591283863368669E-2</v>
      </c>
      <c r="N2748" s="2">
        <f t="shared" si="1510"/>
        <v>0.15547703180212014</v>
      </c>
      <c r="O2748" s="2">
        <f t="shared" si="1511"/>
        <v>0.45347467608951708</v>
      </c>
      <c r="P2748" s="2">
        <f t="shared" si="1512"/>
        <v>0.18845700824499412</v>
      </c>
      <c r="Q2748" s="2">
        <f t="shared" si="1495"/>
        <v>0.16961130742049468</v>
      </c>
      <c r="R2748" s="1">
        <v>6</v>
      </c>
      <c r="S2748" s="1">
        <v>22</v>
      </c>
      <c r="T2748" s="1">
        <v>132</v>
      </c>
      <c r="U2748" s="1">
        <v>385</v>
      </c>
      <c r="V2748" s="1">
        <v>160</v>
      </c>
      <c r="W2748" s="1">
        <v>71</v>
      </c>
      <c r="X2748" s="1">
        <v>19</v>
      </c>
      <c r="Y2748" s="1">
        <v>5</v>
      </c>
      <c r="Z2748" s="1">
        <v>21</v>
      </c>
      <c r="AB2748" s="182">
        <v>0</v>
      </c>
      <c r="AC2748" s="182"/>
      <c r="AD2748" s="1">
        <v>16</v>
      </c>
      <c r="AF2748" s="1">
        <v>12</v>
      </c>
      <c r="AI2748" s="1">
        <v>0</v>
      </c>
      <c r="AK2748" s="7">
        <f t="shared" si="1513"/>
        <v>4</v>
      </c>
      <c r="AL2748" s="7">
        <f t="shared" si="1514"/>
        <v>7</v>
      </c>
      <c r="AM2748" s="7">
        <f t="shared" si="1515"/>
        <v>9</v>
      </c>
      <c r="AN2748" s="2">
        <f t="shared" si="1516"/>
        <v>8.3627797408716134E-2</v>
      </c>
      <c r="AO2748" s="2">
        <f t="shared" si="1517"/>
        <v>2.237926972909305E-2</v>
      </c>
      <c r="AP2748" s="2">
        <f t="shared" si="1518"/>
        <v>5.8892815076560662E-3</v>
      </c>
      <c r="AR2748" t="str">
        <f t="shared" si="1519"/>
        <v>Hancock</v>
      </c>
      <c r="AS2748" t="s">
        <v>511</v>
      </c>
      <c r="AT2748" s="184">
        <v>4</v>
      </c>
      <c r="AV2748" s="97">
        <v>19</v>
      </c>
      <c r="AW2748" s="99">
        <v>81</v>
      </c>
      <c r="AX2748" s="105">
        <f t="shared" si="1520"/>
        <v>19081</v>
      </c>
      <c r="AZ2748" s="7" t="s">
        <v>2951</v>
      </c>
      <c r="BA2748" t="s">
        <v>2991</v>
      </c>
      <c r="BN2748" s="1"/>
      <c r="BQ2748" s="181"/>
    </row>
    <row r="2749" spans="1:69" hidden="1" outlineLevel="1">
      <c r="A2749" t="s">
        <v>103</v>
      </c>
      <c r="B2749" t="s">
        <v>511</v>
      </c>
      <c r="C2749" s="1">
        <f t="shared" si="1506"/>
        <v>1270</v>
      </c>
      <c r="D2749" s="7">
        <f>IF(R2749&gt;0,RANK(R2749,(R2749:T2749,U2749:AI2749)),0)</f>
        <v>11</v>
      </c>
      <c r="E2749" s="7">
        <f>IF(S2749&gt;0,RANK(S2749,(R2749:T2749,U2749:AI2749)),0)</f>
        <v>10</v>
      </c>
      <c r="F2749" s="7">
        <f>IF(T2749&gt;0,RANK(T2749,(R2749:T2749,U2749:AI2749)),0)</f>
        <v>3</v>
      </c>
      <c r="G2749" s="7">
        <f>IF(U2749&gt;0,RANK(U2749,(R2749:T2749,U2749:AI2749)),0)</f>
        <v>1</v>
      </c>
      <c r="H2749" s="7">
        <f t="shared" si="1507"/>
        <v>2</v>
      </c>
      <c r="I2749" s="49">
        <f t="shared" si="1504"/>
        <v>122</v>
      </c>
      <c r="J2749" s="177">
        <f t="shared" si="1505"/>
        <v>9.6062992125984251E-2</v>
      </c>
      <c r="K2749" s="2"/>
      <c r="L2749" s="2">
        <f t="shared" si="1508"/>
        <v>9.4488188976377951E-3</v>
      </c>
      <c r="M2749" s="2">
        <f t="shared" si="1509"/>
        <v>1.4960629921259842E-2</v>
      </c>
      <c r="N2749" s="2">
        <f t="shared" si="1510"/>
        <v>0.17716535433070865</v>
      </c>
      <c r="O2749" s="2">
        <f t="shared" si="1511"/>
        <v>0.3283464566929134</v>
      </c>
      <c r="P2749" s="2">
        <f t="shared" si="1512"/>
        <v>0.23228346456692914</v>
      </c>
      <c r="Q2749" s="2">
        <f t="shared" si="1495"/>
        <v>0.23779527559055116</v>
      </c>
      <c r="R2749" s="1">
        <v>12</v>
      </c>
      <c r="S2749" s="1">
        <v>19</v>
      </c>
      <c r="T2749" s="1">
        <v>225</v>
      </c>
      <c r="U2749" s="1">
        <v>417</v>
      </c>
      <c r="V2749" s="1">
        <v>295</v>
      </c>
      <c r="W2749" s="1">
        <v>138</v>
      </c>
      <c r="X2749" s="1">
        <v>25</v>
      </c>
      <c r="Y2749" s="1">
        <v>33</v>
      </c>
      <c r="Z2749" s="1">
        <v>45</v>
      </c>
      <c r="AB2749" s="182">
        <v>0</v>
      </c>
      <c r="AC2749" s="182"/>
      <c r="AD2749" s="1">
        <v>31</v>
      </c>
      <c r="AF2749" s="1">
        <v>29</v>
      </c>
      <c r="AI2749" s="1">
        <v>1</v>
      </c>
      <c r="AK2749" s="7">
        <f t="shared" si="1513"/>
        <v>4</v>
      </c>
      <c r="AL2749" s="7">
        <f t="shared" si="1514"/>
        <v>7</v>
      </c>
      <c r="AM2749" s="7">
        <f t="shared" si="1515"/>
        <v>6</v>
      </c>
      <c r="AN2749" s="2">
        <f t="shared" si="1516"/>
        <v>0.10866141732283464</v>
      </c>
      <c r="AO2749" s="2">
        <f t="shared" si="1517"/>
        <v>1.968503937007874E-2</v>
      </c>
      <c r="AP2749" s="2">
        <f t="shared" si="1518"/>
        <v>2.5984251968503937E-2</v>
      </c>
      <c r="AR2749" t="str">
        <f t="shared" si="1519"/>
        <v>Hardin</v>
      </c>
      <c r="AS2749" t="s">
        <v>511</v>
      </c>
      <c r="AT2749" s="184">
        <v>4</v>
      </c>
      <c r="AV2749" s="97">
        <v>19</v>
      </c>
      <c r="AW2749" s="99">
        <v>83</v>
      </c>
      <c r="AX2749" s="105">
        <f t="shared" si="1520"/>
        <v>19083</v>
      </c>
      <c r="AZ2749" s="7" t="s">
        <v>2951</v>
      </c>
      <c r="BA2749" t="s">
        <v>2991</v>
      </c>
      <c r="BN2749" s="1"/>
      <c r="BQ2749" s="181"/>
    </row>
    <row r="2750" spans="1:69" hidden="1" outlineLevel="1">
      <c r="A2750" t="s">
        <v>1822</v>
      </c>
      <c r="B2750" t="s">
        <v>511</v>
      </c>
      <c r="C2750" s="1">
        <f t="shared" si="1506"/>
        <v>1019</v>
      </c>
      <c r="D2750" s="7">
        <f>IF(R2750&gt;0,RANK(R2750,(R2750:T2750,U2750:AI2750)),0)</f>
        <v>8</v>
      </c>
      <c r="E2750" s="7">
        <f>IF(S2750&gt;0,RANK(S2750,(R2750:T2750,U2750:AI2750)),0)</f>
        <v>11</v>
      </c>
      <c r="F2750" s="7">
        <f>IF(T2750&gt;0,RANK(T2750,(R2750:T2750,U2750:AI2750)),0)</f>
        <v>4</v>
      </c>
      <c r="G2750" s="7">
        <f>IF(U2750&gt;0,RANK(U2750,(R2750:T2750,U2750:AI2750)),0)</f>
        <v>2</v>
      </c>
      <c r="H2750" s="7">
        <f t="shared" si="1507"/>
        <v>1</v>
      </c>
      <c r="I2750" s="49">
        <f t="shared" si="1504"/>
        <v>33</v>
      </c>
      <c r="J2750" s="177">
        <f t="shared" si="1505"/>
        <v>3.23846908734053E-2</v>
      </c>
      <c r="K2750" s="2"/>
      <c r="L2750" s="2">
        <f t="shared" si="1508"/>
        <v>9.8135426889106973E-3</v>
      </c>
      <c r="M2750" s="2">
        <f t="shared" si="1509"/>
        <v>4.9067713444553487E-3</v>
      </c>
      <c r="N2750" s="2">
        <f t="shared" si="1510"/>
        <v>0.1099116781157998</v>
      </c>
      <c r="O2750" s="2">
        <f t="shared" si="1511"/>
        <v>0.27674190382728164</v>
      </c>
      <c r="P2750" s="2">
        <f t="shared" si="1512"/>
        <v>0.30912659470068693</v>
      </c>
      <c r="Q2750" s="2">
        <f t="shared" si="1495"/>
        <v>0.28949950932286561</v>
      </c>
      <c r="R2750" s="1">
        <v>10</v>
      </c>
      <c r="S2750" s="1">
        <v>5</v>
      </c>
      <c r="T2750" s="1">
        <v>112</v>
      </c>
      <c r="U2750" s="1">
        <v>282</v>
      </c>
      <c r="V2750" s="1">
        <v>315</v>
      </c>
      <c r="W2750" s="1">
        <v>221</v>
      </c>
      <c r="X2750" s="1">
        <v>24</v>
      </c>
      <c r="Y2750" s="1">
        <v>17</v>
      </c>
      <c r="Z2750" s="1">
        <v>17</v>
      </c>
      <c r="AB2750" s="182">
        <v>0</v>
      </c>
      <c r="AC2750" s="182"/>
      <c r="AD2750" s="1">
        <v>10</v>
      </c>
      <c r="AF2750" s="1">
        <v>6</v>
      </c>
      <c r="AI2750" s="1">
        <v>0</v>
      </c>
      <c r="AK2750" s="7">
        <f t="shared" si="1513"/>
        <v>3</v>
      </c>
      <c r="AL2750" s="7">
        <f t="shared" si="1514"/>
        <v>5</v>
      </c>
      <c r="AM2750" s="7">
        <f t="shared" si="1515"/>
        <v>6</v>
      </c>
      <c r="AN2750" s="2">
        <f t="shared" si="1516"/>
        <v>0.2168792934249264</v>
      </c>
      <c r="AO2750" s="2">
        <f t="shared" si="1517"/>
        <v>2.3552502453385672E-2</v>
      </c>
      <c r="AP2750" s="2">
        <f t="shared" si="1518"/>
        <v>1.6683022571148183E-2</v>
      </c>
      <c r="AR2750" t="str">
        <f t="shared" si="1519"/>
        <v>Harrison</v>
      </c>
      <c r="AS2750" t="s">
        <v>511</v>
      </c>
      <c r="AT2750" s="184">
        <v>4</v>
      </c>
      <c r="AV2750" s="97">
        <v>19</v>
      </c>
      <c r="AW2750" s="99">
        <v>85</v>
      </c>
      <c r="AX2750" s="105">
        <f t="shared" si="1520"/>
        <v>19085</v>
      </c>
      <c r="AZ2750" s="7" t="s">
        <v>2951</v>
      </c>
      <c r="BA2750" t="s">
        <v>2991</v>
      </c>
      <c r="BN2750" s="1"/>
      <c r="BQ2750" s="181"/>
    </row>
    <row r="2751" spans="1:69" hidden="1" outlineLevel="1">
      <c r="A2751" t="s">
        <v>2092</v>
      </c>
      <c r="B2751" t="s">
        <v>511</v>
      </c>
      <c r="C2751" s="1">
        <f t="shared" si="1506"/>
        <v>1212</v>
      </c>
      <c r="D2751" s="7">
        <f>IF(R2751&gt;0,RANK(R2751,(R2751:T2751,U2751:AI2751)),0)</f>
        <v>9</v>
      </c>
      <c r="E2751" s="7">
        <f>IF(S2751&gt;0,RANK(S2751,(R2751:T2751,U2751:AI2751)),0)</f>
        <v>6</v>
      </c>
      <c r="F2751" s="7">
        <f>IF(T2751&gt;0,RANK(T2751,(R2751:T2751,U2751:AI2751)),0)</f>
        <v>3</v>
      </c>
      <c r="G2751" s="7">
        <f>IF(U2751&gt;0,RANK(U2751,(R2751:T2751,U2751:AI2751)),0)</f>
        <v>1</v>
      </c>
      <c r="H2751" s="7">
        <f t="shared" si="1507"/>
        <v>2</v>
      </c>
      <c r="I2751" s="49">
        <f t="shared" si="1504"/>
        <v>106</v>
      </c>
      <c r="J2751" s="177">
        <f t="shared" si="1505"/>
        <v>8.7458745874587462E-2</v>
      </c>
      <c r="K2751" s="2"/>
      <c r="L2751" s="2">
        <f t="shared" si="1508"/>
        <v>9.9009900990099011E-3</v>
      </c>
      <c r="M2751" s="2">
        <f t="shared" si="1509"/>
        <v>2.5577557755775578E-2</v>
      </c>
      <c r="N2751" s="2">
        <f t="shared" si="1510"/>
        <v>0.18811881188118812</v>
      </c>
      <c r="O2751" s="2">
        <f t="shared" si="1511"/>
        <v>0.31270627062706269</v>
      </c>
      <c r="P2751" s="2">
        <f t="shared" si="1512"/>
        <v>0.22524752475247525</v>
      </c>
      <c r="Q2751" s="2">
        <f t="shared" si="1495"/>
        <v>0.23844884488448856</v>
      </c>
      <c r="R2751" s="1">
        <v>12</v>
      </c>
      <c r="S2751" s="1">
        <v>31</v>
      </c>
      <c r="T2751" s="1">
        <v>228</v>
      </c>
      <c r="U2751" s="1">
        <v>379</v>
      </c>
      <c r="V2751" s="1">
        <v>273</v>
      </c>
      <c r="W2751" s="1">
        <v>189</v>
      </c>
      <c r="X2751" s="1">
        <v>18</v>
      </c>
      <c r="Y2751" s="1">
        <v>7</v>
      </c>
      <c r="Z2751" s="1">
        <v>30</v>
      </c>
      <c r="AB2751" s="182">
        <v>0</v>
      </c>
      <c r="AC2751" s="182"/>
      <c r="AD2751" s="1">
        <v>33</v>
      </c>
      <c r="AF2751" s="1">
        <v>12</v>
      </c>
      <c r="AI2751" s="1">
        <v>0</v>
      </c>
      <c r="AK2751" s="7">
        <f t="shared" si="1513"/>
        <v>4</v>
      </c>
      <c r="AL2751" s="7">
        <f t="shared" si="1514"/>
        <v>7</v>
      </c>
      <c r="AM2751" s="7">
        <f t="shared" si="1515"/>
        <v>9</v>
      </c>
      <c r="AN2751" s="2">
        <f t="shared" si="1516"/>
        <v>0.15594059405940594</v>
      </c>
      <c r="AO2751" s="2">
        <f t="shared" si="1517"/>
        <v>1.4851485148514851E-2</v>
      </c>
      <c r="AP2751" s="2">
        <f t="shared" si="1518"/>
        <v>5.7755775577557752E-3</v>
      </c>
      <c r="AR2751" t="str">
        <f t="shared" si="1519"/>
        <v>Henry</v>
      </c>
      <c r="AS2751" t="s">
        <v>511</v>
      </c>
      <c r="AT2751" s="184">
        <v>2</v>
      </c>
      <c r="AV2751" s="97">
        <v>19</v>
      </c>
      <c r="AW2751" s="99">
        <v>87</v>
      </c>
      <c r="AX2751" s="105">
        <f t="shared" si="1520"/>
        <v>19087</v>
      </c>
      <c r="AZ2751" s="7" t="s">
        <v>2951</v>
      </c>
      <c r="BA2751" t="s">
        <v>2991</v>
      </c>
      <c r="BN2751" s="1"/>
      <c r="BQ2751" s="181"/>
    </row>
    <row r="2752" spans="1:69" hidden="1" outlineLevel="1">
      <c r="A2752" t="s">
        <v>1133</v>
      </c>
      <c r="B2752" t="s">
        <v>511</v>
      </c>
      <c r="C2752" s="1">
        <f t="shared" si="1506"/>
        <v>367</v>
      </c>
      <c r="D2752" s="7">
        <f>IF(R2752&gt;0,RANK(R2752,(R2752:T2752,U2752:AI2752)),0)</f>
        <v>0</v>
      </c>
      <c r="E2752" s="7">
        <f>IF(S2752&gt;0,RANK(S2752,(R2752:T2752,U2752:AI2752)),0)</f>
        <v>5</v>
      </c>
      <c r="F2752" s="7">
        <f>IF(T2752&gt;0,RANK(T2752,(R2752:T2752,U2752:AI2752)),0)</f>
        <v>3</v>
      </c>
      <c r="G2752" s="7">
        <f>IF(U2752&gt;0,RANK(U2752,(R2752:T2752,U2752:AI2752)),0)</f>
        <v>2</v>
      </c>
      <c r="H2752" s="7">
        <f t="shared" si="1507"/>
        <v>1</v>
      </c>
      <c r="I2752" s="49">
        <f t="shared" si="1504"/>
        <v>6</v>
      </c>
      <c r="J2752" s="177">
        <f t="shared" si="1505"/>
        <v>1.6348773841961851E-2</v>
      </c>
      <c r="K2752" s="2"/>
      <c r="L2752" s="2">
        <f t="shared" si="1508"/>
        <v>0</v>
      </c>
      <c r="M2752" s="2">
        <f t="shared" si="1509"/>
        <v>5.1771117166212535E-2</v>
      </c>
      <c r="N2752" s="2">
        <f t="shared" si="1510"/>
        <v>0.24250681198910082</v>
      </c>
      <c r="O2752" s="2">
        <f t="shared" si="1511"/>
        <v>0.28882833787465939</v>
      </c>
      <c r="P2752" s="2">
        <f t="shared" si="1512"/>
        <v>0.30517711171662126</v>
      </c>
      <c r="Q2752" s="2">
        <f t="shared" si="1495"/>
        <v>0.11171662125340598</v>
      </c>
      <c r="R2752" s="1">
        <v>0</v>
      </c>
      <c r="S2752" s="1">
        <v>19</v>
      </c>
      <c r="T2752" s="1">
        <v>89</v>
      </c>
      <c r="U2752" s="1">
        <v>106</v>
      </c>
      <c r="V2752" s="1">
        <v>112</v>
      </c>
      <c r="W2752" s="1">
        <v>26</v>
      </c>
      <c r="X2752" s="1">
        <v>3</v>
      </c>
      <c r="Y2752" s="1">
        <v>2</v>
      </c>
      <c r="Z2752" s="1">
        <v>5</v>
      </c>
      <c r="AB2752" s="182">
        <v>0</v>
      </c>
      <c r="AC2752" s="182"/>
      <c r="AD2752" s="1">
        <v>5</v>
      </c>
      <c r="AF2752" s="1">
        <v>0</v>
      </c>
      <c r="AI2752" s="1">
        <v>0</v>
      </c>
      <c r="AK2752" s="7">
        <f t="shared" si="1513"/>
        <v>4</v>
      </c>
      <c r="AL2752" s="7">
        <f t="shared" si="1514"/>
        <v>7</v>
      </c>
      <c r="AM2752" s="7">
        <f t="shared" si="1515"/>
        <v>8</v>
      </c>
      <c r="AN2752" s="2">
        <f t="shared" si="1516"/>
        <v>7.0844686648501368E-2</v>
      </c>
      <c r="AO2752" s="2">
        <f t="shared" si="1517"/>
        <v>8.1743869209809257E-3</v>
      </c>
      <c r="AP2752" s="2">
        <f t="shared" si="1518"/>
        <v>5.4495912806539508E-3</v>
      </c>
      <c r="AR2752" t="str">
        <f t="shared" si="1519"/>
        <v>Howard</v>
      </c>
      <c r="AS2752" t="s">
        <v>511</v>
      </c>
      <c r="AT2752" s="184">
        <v>1</v>
      </c>
      <c r="AV2752" s="97">
        <v>19</v>
      </c>
      <c r="AW2752" s="99">
        <v>89</v>
      </c>
      <c r="AX2752" s="105">
        <f t="shared" si="1520"/>
        <v>19089</v>
      </c>
      <c r="AZ2752" s="7" t="s">
        <v>2951</v>
      </c>
      <c r="BA2752" t="s">
        <v>2991</v>
      </c>
      <c r="BN2752" s="1"/>
      <c r="BQ2752" s="181"/>
    </row>
    <row r="2753" spans="1:69" hidden="1" outlineLevel="1">
      <c r="A2753" t="s">
        <v>1701</v>
      </c>
      <c r="B2753" t="s">
        <v>511</v>
      </c>
      <c r="C2753" s="1">
        <f t="shared" si="1506"/>
        <v>605</v>
      </c>
      <c r="D2753" s="7">
        <f>IF(R2753&gt;0,RANK(R2753,(R2753:T2753,U2753:AI2753)),0)</f>
        <v>11</v>
      </c>
      <c r="E2753" s="7">
        <f>IF(S2753&gt;0,RANK(S2753,(R2753:T2753,U2753:AI2753)),0)</f>
        <v>7</v>
      </c>
      <c r="F2753" s="7">
        <f>IF(T2753&gt;0,RANK(T2753,(R2753:T2753,U2753:AI2753)),0)</f>
        <v>3</v>
      </c>
      <c r="G2753" s="7">
        <f>IF(U2753&gt;0,RANK(U2753,(R2753:T2753,U2753:AI2753)),0)</f>
        <v>2</v>
      </c>
      <c r="H2753" s="7">
        <f t="shared" si="1507"/>
        <v>1</v>
      </c>
      <c r="I2753" s="49">
        <f t="shared" si="1504"/>
        <v>36</v>
      </c>
      <c r="J2753" s="177">
        <f t="shared" si="1505"/>
        <v>5.9504132231404959E-2</v>
      </c>
      <c r="K2753" s="2"/>
      <c r="L2753" s="2">
        <f t="shared" si="1508"/>
        <v>4.9586776859504135E-3</v>
      </c>
      <c r="M2753" s="2">
        <f t="shared" si="1509"/>
        <v>2.3140495867768594E-2</v>
      </c>
      <c r="N2753" s="2">
        <f t="shared" si="1510"/>
        <v>0.1834710743801653</v>
      </c>
      <c r="O2753" s="2">
        <f t="shared" si="1511"/>
        <v>0.27768595041322314</v>
      </c>
      <c r="P2753" s="2">
        <f t="shared" si="1512"/>
        <v>0.33719008264462808</v>
      </c>
      <c r="Q2753" s="2">
        <f t="shared" si="1495"/>
        <v>0.17355371900826461</v>
      </c>
      <c r="R2753" s="1">
        <v>3</v>
      </c>
      <c r="S2753" s="1">
        <v>14</v>
      </c>
      <c r="T2753" s="1">
        <v>111</v>
      </c>
      <c r="U2753" s="1">
        <v>168</v>
      </c>
      <c r="V2753" s="1">
        <v>204</v>
      </c>
      <c r="W2753" s="1">
        <v>48</v>
      </c>
      <c r="X2753" s="1">
        <v>6</v>
      </c>
      <c r="Y2753" s="1">
        <v>9</v>
      </c>
      <c r="Z2753" s="1">
        <v>16</v>
      </c>
      <c r="AB2753" s="182">
        <v>0</v>
      </c>
      <c r="AC2753" s="182"/>
      <c r="AD2753" s="1">
        <v>17</v>
      </c>
      <c r="AF2753" s="1">
        <v>9</v>
      </c>
      <c r="AI2753" s="1">
        <v>0</v>
      </c>
      <c r="AK2753" s="7">
        <f t="shared" si="1513"/>
        <v>4</v>
      </c>
      <c r="AL2753" s="7">
        <f t="shared" si="1514"/>
        <v>8</v>
      </c>
      <c r="AM2753" s="7">
        <f t="shared" si="1515"/>
        <v>7</v>
      </c>
      <c r="AN2753" s="2">
        <f t="shared" si="1516"/>
        <v>7.9338842975206617E-2</v>
      </c>
      <c r="AO2753" s="2">
        <f t="shared" si="1517"/>
        <v>9.9173553719008271E-3</v>
      </c>
      <c r="AP2753" s="2">
        <f t="shared" si="1518"/>
        <v>1.487603305785124E-2</v>
      </c>
      <c r="AR2753" t="str">
        <f t="shared" si="1519"/>
        <v>Humboldt</v>
      </c>
      <c r="AS2753" t="s">
        <v>511</v>
      </c>
      <c r="AT2753" s="184">
        <v>4</v>
      </c>
      <c r="AV2753" s="97">
        <v>19</v>
      </c>
      <c r="AW2753" s="99">
        <v>91</v>
      </c>
      <c r="AX2753" s="105">
        <f t="shared" si="1520"/>
        <v>19091</v>
      </c>
      <c r="AZ2753" s="7" t="s">
        <v>2951</v>
      </c>
      <c r="BA2753" t="s">
        <v>2991</v>
      </c>
      <c r="BN2753" s="1"/>
      <c r="BQ2753" s="181"/>
    </row>
    <row r="2754" spans="1:69" hidden="1" outlineLevel="1">
      <c r="A2754" t="s">
        <v>535</v>
      </c>
      <c r="B2754" t="s">
        <v>511</v>
      </c>
      <c r="C2754" s="1">
        <f t="shared" si="1506"/>
        <v>527</v>
      </c>
      <c r="D2754" s="7">
        <f>IF(R2754&gt;0,RANK(R2754,(R2754:T2754,U2754:AI2754)),0)</f>
        <v>11</v>
      </c>
      <c r="E2754" s="7">
        <f>IF(S2754&gt;0,RANK(S2754,(R2754:T2754,U2754:AI2754)),0)</f>
        <v>7</v>
      </c>
      <c r="F2754" s="7">
        <f>IF(T2754&gt;0,RANK(T2754,(R2754:T2754,U2754:AI2754)),0)</f>
        <v>2</v>
      </c>
      <c r="G2754" s="7">
        <f>IF(U2754&gt;0,RANK(U2754,(R2754:T2754,U2754:AI2754)),0)</f>
        <v>2</v>
      </c>
      <c r="H2754" s="7">
        <f t="shared" si="1507"/>
        <v>1</v>
      </c>
      <c r="I2754" s="49">
        <f t="shared" si="1504"/>
        <v>1</v>
      </c>
      <c r="J2754" s="177">
        <f t="shared" si="1505"/>
        <v>1.8975332068311196E-3</v>
      </c>
      <c r="K2754" s="2"/>
      <c r="L2754" s="2">
        <f t="shared" si="1508"/>
        <v>5.6925996204933585E-3</v>
      </c>
      <c r="M2754" s="2">
        <f t="shared" si="1509"/>
        <v>1.5180265654648957E-2</v>
      </c>
      <c r="N2754" s="2">
        <f t="shared" si="1510"/>
        <v>0.25616698292220114</v>
      </c>
      <c r="O2754" s="2">
        <f t="shared" si="1511"/>
        <v>0.25616698292220114</v>
      </c>
      <c r="P2754" s="2">
        <f t="shared" si="1512"/>
        <v>0.25806451612903225</v>
      </c>
      <c r="Q2754" s="2">
        <f t="shared" si="1495"/>
        <v>0.2087286527514231</v>
      </c>
      <c r="R2754" s="1">
        <v>3</v>
      </c>
      <c r="S2754" s="1">
        <v>8</v>
      </c>
      <c r="T2754" s="1">
        <v>135</v>
      </c>
      <c r="U2754" s="1">
        <v>135</v>
      </c>
      <c r="V2754" s="1">
        <v>136</v>
      </c>
      <c r="W2754" s="1">
        <v>43</v>
      </c>
      <c r="X2754" s="1">
        <v>32</v>
      </c>
      <c r="Y2754" s="1">
        <v>4</v>
      </c>
      <c r="Z2754" s="1">
        <v>7</v>
      </c>
      <c r="AB2754" s="182">
        <v>2</v>
      </c>
      <c r="AC2754" s="182"/>
      <c r="AD2754" s="1">
        <v>8</v>
      </c>
      <c r="AF2754" s="1">
        <v>14</v>
      </c>
      <c r="AI2754" s="1">
        <v>0</v>
      </c>
      <c r="AK2754" s="7">
        <f t="shared" si="1513"/>
        <v>4</v>
      </c>
      <c r="AL2754" s="7">
        <f t="shared" si="1514"/>
        <v>5</v>
      </c>
      <c r="AM2754" s="7">
        <f t="shared" si="1515"/>
        <v>8</v>
      </c>
      <c r="AN2754" s="2">
        <f t="shared" si="1516"/>
        <v>8.1593927893738136E-2</v>
      </c>
      <c r="AO2754" s="2">
        <f t="shared" si="1517"/>
        <v>6.0721062618595827E-2</v>
      </c>
      <c r="AP2754" s="2">
        <f t="shared" si="1518"/>
        <v>7.5901328273244783E-3</v>
      </c>
      <c r="AR2754" t="str">
        <f t="shared" si="1519"/>
        <v>Ida</v>
      </c>
      <c r="AS2754" t="s">
        <v>511</v>
      </c>
      <c r="AT2754" s="184">
        <v>4</v>
      </c>
      <c r="AV2754" s="97">
        <v>19</v>
      </c>
      <c r="AW2754" s="99">
        <v>93</v>
      </c>
      <c r="AX2754" s="105">
        <f t="shared" si="1520"/>
        <v>19093</v>
      </c>
      <c r="AZ2754" s="7" t="s">
        <v>2951</v>
      </c>
      <c r="BA2754" t="s">
        <v>2991</v>
      </c>
      <c r="BN2754" s="1"/>
      <c r="BQ2754" s="181"/>
    </row>
    <row r="2755" spans="1:69" hidden="1" outlineLevel="1">
      <c r="A2755" t="s">
        <v>543</v>
      </c>
      <c r="B2755" t="s">
        <v>511</v>
      </c>
      <c r="C2755" s="1">
        <f t="shared" si="1506"/>
        <v>1033</v>
      </c>
      <c r="D2755" s="7">
        <f>IF(R2755&gt;0,RANK(R2755,(R2755:T2755,U2755:AI2755)),0)</f>
        <v>8</v>
      </c>
      <c r="E2755" s="7">
        <f>IF(S2755&gt;0,RANK(S2755,(R2755:T2755,U2755:AI2755)),0)</f>
        <v>11</v>
      </c>
      <c r="F2755" s="7">
        <f>IF(T2755&gt;0,RANK(T2755,(R2755:T2755,U2755:AI2755)),0)</f>
        <v>3</v>
      </c>
      <c r="G2755" s="7">
        <f>IF(U2755&gt;0,RANK(U2755,(R2755:T2755,U2755:AI2755)),0)</f>
        <v>1</v>
      </c>
      <c r="H2755" s="7">
        <f t="shared" si="1507"/>
        <v>2</v>
      </c>
      <c r="I2755" s="49">
        <f t="shared" si="1504"/>
        <v>104</v>
      </c>
      <c r="J2755" s="177">
        <f t="shared" si="1505"/>
        <v>0.10067763794772508</v>
      </c>
      <c r="K2755" s="2"/>
      <c r="L2755" s="2">
        <f t="shared" si="1508"/>
        <v>1.3552758954501452E-2</v>
      </c>
      <c r="M2755" s="2">
        <f t="shared" si="1509"/>
        <v>1.0648596321393998E-2</v>
      </c>
      <c r="N2755" s="2">
        <f t="shared" si="1510"/>
        <v>0.15779283639883834</v>
      </c>
      <c r="O2755" s="2">
        <f t="shared" si="1511"/>
        <v>0.34172313649564373</v>
      </c>
      <c r="P2755" s="2">
        <f t="shared" si="1512"/>
        <v>0.24104549854791868</v>
      </c>
      <c r="Q2755" s="2">
        <f t="shared" si="1495"/>
        <v>0.23523717328170374</v>
      </c>
      <c r="R2755" s="1">
        <v>14</v>
      </c>
      <c r="S2755" s="1">
        <v>11</v>
      </c>
      <c r="T2755" s="1">
        <v>163</v>
      </c>
      <c r="U2755" s="1">
        <v>353</v>
      </c>
      <c r="V2755" s="1">
        <v>249</v>
      </c>
      <c r="W2755" s="1">
        <v>105</v>
      </c>
      <c r="X2755" s="1">
        <v>25</v>
      </c>
      <c r="Y2755" s="1">
        <v>12</v>
      </c>
      <c r="Z2755" s="1">
        <v>56</v>
      </c>
      <c r="AB2755" s="182">
        <v>0</v>
      </c>
      <c r="AC2755" s="182"/>
      <c r="AD2755" s="1">
        <v>33</v>
      </c>
      <c r="AF2755" s="1">
        <v>12</v>
      </c>
      <c r="AI2755" s="1">
        <v>0</v>
      </c>
      <c r="AK2755" s="7">
        <f t="shared" si="1513"/>
        <v>4</v>
      </c>
      <c r="AL2755" s="7">
        <f t="shared" si="1514"/>
        <v>6</v>
      </c>
      <c r="AM2755" s="7">
        <f t="shared" si="1515"/>
        <v>8</v>
      </c>
      <c r="AN2755" s="2">
        <f t="shared" si="1516"/>
        <v>0.10164569215876089</v>
      </c>
      <c r="AO2755" s="2">
        <f t="shared" si="1517"/>
        <v>2.420135527589545E-2</v>
      </c>
      <c r="AP2755" s="2">
        <f t="shared" si="1518"/>
        <v>1.1616650532429816E-2</v>
      </c>
      <c r="AR2755" t="str">
        <f t="shared" si="1519"/>
        <v>Iowa</v>
      </c>
      <c r="AS2755" t="s">
        <v>511</v>
      </c>
      <c r="AT2755" s="184">
        <v>1</v>
      </c>
      <c r="AV2755" s="97">
        <v>19</v>
      </c>
      <c r="AW2755" s="99">
        <v>95</v>
      </c>
      <c r="AX2755" s="105">
        <f t="shared" si="1520"/>
        <v>19095</v>
      </c>
      <c r="AZ2755" s="7" t="s">
        <v>2951</v>
      </c>
      <c r="BA2755" t="s">
        <v>2991</v>
      </c>
      <c r="BN2755" s="1"/>
      <c r="BQ2755" s="181"/>
    </row>
    <row r="2756" spans="1:69" hidden="1" outlineLevel="1">
      <c r="A2756" t="s">
        <v>3011</v>
      </c>
      <c r="B2756" t="s">
        <v>511</v>
      </c>
      <c r="C2756" s="1">
        <f t="shared" si="1506"/>
        <v>930</v>
      </c>
      <c r="D2756" s="7">
        <f>IF(R2756&gt;0,RANK(R2756,(R2756:T2756,U2756:AI2756)),0)</f>
        <v>9</v>
      </c>
      <c r="E2756" s="7">
        <f>IF(S2756&gt;0,RANK(S2756,(R2756:T2756,U2756:AI2756)),0)</f>
        <v>6</v>
      </c>
      <c r="F2756" s="7">
        <f>IF(T2756&gt;0,RANK(T2756,(R2756:T2756,U2756:AI2756)),0)</f>
        <v>3</v>
      </c>
      <c r="G2756" s="7">
        <f>IF(U2756&gt;0,RANK(U2756,(R2756:T2756,U2756:AI2756)),0)</f>
        <v>2</v>
      </c>
      <c r="H2756" s="7">
        <f t="shared" si="1507"/>
        <v>1</v>
      </c>
      <c r="I2756" s="49">
        <f t="shared" si="1504"/>
        <v>41</v>
      </c>
      <c r="J2756" s="177">
        <f t="shared" si="1505"/>
        <v>4.4086021505376341E-2</v>
      </c>
      <c r="K2756" s="2"/>
      <c r="L2756" s="2">
        <f t="shared" si="1508"/>
        <v>1.1827956989247311E-2</v>
      </c>
      <c r="M2756" s="2">
        <f t="shared" si="1509"/>
        <v>2.7956989247311829E-2</v>
      </c>
      <c r="N2756" s="2">
        <f t="shared" si="1510"/>
        <v>0.18172043010752689</v>
      </c>
      <c r="O2756" s="2">
        <f t="shared" si="1511"/>
        <v>0.28494623655913981</v>
      </c>
      <c r="P2756" s="2">
        <f t="shared" si="1512"/>
        <v>0.32903225806451614</v>
      </c>
      <c r="Q2756" s="2">
        <f t="shared" si="1495"/>
        <v>0.16451612903225799</v>
      </c>
      <c r="R2756" s="1">
        <v>11</v>
      </c>
      <c r="S2756" s="1">
        <v>26</v>
      </c>
      <c r="T2756" s="1">
        <v>169</v>
      </c>
      <c r="U2756" s="1">
        <v>265</v>
      </c>
      <c r="V2756" s="1">
        <v>306</v>
      </c>
      <c r="W2756" s="1">
        <v>64</v>
      </c>
      <c r="X2756" s="1">
        <v>21</v>
      </c>
      <c r="Y2756" s="1">
        <v>18</v>
      </c>
      <c r="Z2756" s="1">
        <v>34</v>
      </c>
      <c r="AB2756" s="182">
        <v>1</v>
      </c>
      <c r="AC2756" s="182"/>
      <c r="AD2756" s="1">
        <v>9</v>
      </c>
      <c r="AF2756" s="1">
        <v>5</v>
      </c>
      <c r="AI2756" s="1">
        <v>1</v>
      </c>
      <c r="AK2756" s="7">
        <f t="shared" si="1513"/>
        <v>4</v>
      </c>
      <c r="AL2756" s="7">
        <f t="shared" si="1514"/>
        <v>7</v>
      </c>
      <c r="AM2756" s="7">
        <f t="shared" si="1515"/>
        <v>8</v>
      </c>
      <c r="AN2756" s="2">
        <f t="shared" si="1516"/>
        <v>6.8817204301075269E-2</v>
      </c>
      <c r="AO2756" s="2">
        <f t="shared" si="1517"/>
        <v>2.2580645161290321E-2</v>
      </c>
      <c r="AP2756" s="2">
        <f t="shared" si="1518"/>
        <v>1.935483870967742E-2</v>
      </c>
      <c r="AR2756" t="str">
        <f t="shared" si="1519"/>
        <v>Jackson</v>
      </c>
      <c r="AS2756" t="s">
        <v>511</v>
      </c>
      <c r="AT2756" s="184">
        <v>1</v>
      </c>
      <c r="AV2756" s="97">
        <v>19</v>
      </c>
      <c r="AW2756" s="99">
        <v>97</v>
      </c>
      <c r="AX2756" s="105">
        <f t="shared" si="1520"/>
        <v>19097</v>
      </c>
      <c r="AZ2756" s="7" t="s">
        <v>2951</v>
      </c>
      <c r="BA2756" t="s">
        <v>2991</v>
      </c>
      <c r="BN2756" s="1"/>
      <c r="BQ2756" s="181"/>
    </row>
    <row r="2757" spans="1:69" hidden="1" outlineLevel="1">
      <c r="A2757" t="s">
        <v>1340</v>
      </c>
      <c r="B2757" t="s">
        <v>511</v>
      </c>
      <c r="C2757" s="1">
        <f t="shared" si="1506"/>
        <v>2324</v>
      </c>
      <c r="D2757" s="7">
        <f>IF(R2757&gt;0,RANK(R2757,(R2757:T2757,U2757:AI2757)),0)</f>
        <v>10</v>
      </c>
      <c r="E2757" s="7">
        <f>IF(S2757&gt;0,RANK(S2757,(R2757:T2757,U2757:AI2757)),0)</f>
        <v>7</v>
      </c>
      <c r="F2757" s="7">
        <f>IF(T2757&gt;0,RANK(T2757,(R2757:T2757,U2757:AI2757)),0)</f>
        <v>3</v>
      </c>
      <c r="G2757" s="7">
        <f>IF(U2757&gt;0,RANK(U2757,(R2757:T2757,U2757:AI2757)),0)</f>
        <v>1</v>
      </c>
      <c r="H2757" s="7">
        <f t="shared" si="1507"/>
        <v>2</v>
      </c>
      <c r="I2757" s="49">
        <f t="shared" si="1504"/>
        <v>229</v>
      </c>
      <c r="J2757" s="177">
        <f t="shared" si="1505"/>
        <v>9.8537005163511188E-2</v>
      </c>
      <c r="K2757" s="2"/>
      <c r="L2757" s="2">
        <f t="shared" si="1508"/>
        <v>5.5938037865748708E-3</v>
      </c>
      <c r="M2757" s="2">
        <f t="shared" si="1509"/>
        <v>1.9793459552495698E-2</v>
      </c>
      <c r="N2757" s="2">
        <f t="shared" si="1510"/>
        <v>0.17943201376936316</v>
      </c>
      <c r="O2757" s="2">
        <f t="shared" si="1511"/>
        <v>0.3493975903614458</v>
      </c>
      <c r="P2757" s="2">
        <f t="shared" si="1512"/>
        <v>0.25086058519793458</v>
      </c>
      <c r="Q2757" s="2">
        <f t="shared" si="1495"/>
        <v>0.19492254733218589</v>
      </c>
      <c r="R2757" s="1">
        <v>13</v>
      </c>
      <c r="S2757" s="1">
        <v>46</v>
      </c>
      <c r="T2757" s="1">
        <v>417</v>
      </c>
      <c r="U2757" s="1">
        <v>812</v>
      </c>
      <c r="V2757" s="1">
        <v>583</v>
      </c>
      <c r="W2757" s="1">
        <v>207</v>
      </c>
      <c r="X2757" s="1">
        <v>31</v>
      </c>
      <c r="Y2757" s="1">
        <v>30</v>
      </c>
      <c r="Z2757" s="1">
        <v>100</v>
      </c>
      <c r="AB2757" s="182">
        <v>1</v>
      </c>
      <c r="AC2757" s="182"/>
      <c r="AD2757" s="1">
        <v>72</v>
      </c>
      <c r="AF2757" s="1">
        <v>12</v>
      </c>
      <c r="AI2757" s="1">
        <v>0</v>
      </c>
      <c r="AK2757" s="7">
        <f t="shared" si="1513"/>
        <v>4</v>
      </c>
      <c r="AL2757" s="7">
        <f t="shared" si="1514"/>
        <v>7</v>
      </c>
      <c r="AM2757" s="7">
        <f t="shared" si="1515"/>
        <v>8</v>
      </c>
      <c r="AN2757" s="2">
        <f t="shared" si="1516"/>
        <v>8.9070567986230642E-2</v>
      </c>
      <c r="AO2757" s="2">
        <f t="shared" si="1517"/>
        <v>1.3339070567986231E-2</v>
      </c>
      <c r="AP2757" s="2">
        <f t="shared" si="1518"/>
        <v>1.2908777969018933E-2</v>
      </c>
      <c r="AR2757" t="str">
        <f t="shared" si="1519"/>
        <v>Jasper</v>
      </c>
      <c r="AS2757" t="s">
        <v>511</v>
      </c>
      <c r="AT2757" s="184">
        <v>2</v>
      </c>
      <c r="AV2757" s="97">
        <v>19</v>
      </c>
      <c r="AW2757" s="99">
        <v>99</v>
      </c>
      <c r="AX2757" s="105">
        <f t="shared" si="1520"/>
        <v>19099</v>
      </c>
      <c r="AZ2757" s="7" t="s">
        <v>2951</v>
      </c>
      <c r="BA2757" t="s">
        <v>2991</v>
      </c>
      <c r="BN2757" s="1"/>
      <c r="BQ2757" s="181"/>
    </row>
    <row r="2758" spans="1:69" hidden="1" outlineLevel="1">
      <c r="A2758" t="s">
        <v>2461</v>
      </c>
      <c r="B2758" t="s">
        <v>511</v>
      </c>
      <c r="C2758" s="1">
        <f t="shared" si="1506"/>
        <v>852</v>
      </c>
      <c r="D2758" s="7">
        <f>IF(R2758&gt;0,RANK(R2758,(R2758:T2758,U2758:AI2758)),0)</f>
        <v>7</v>
      </c>
      <c r="E2758" s="7">
        <f>IF(S2758&gt;0,RANK(S2758,(R2758:T2758,U2758:AI2758)),0)</f>
        <v>9</v>
      </c>
      <c r="F2758" s="7">
        <f>IF(T2758&gt;0,RANK(T2758,(R2758:T2758,U2758:AI2758)),0)</f>
        <v>3</v>
      </c>
      <c r="G2758" s="7">
        <f>IF(U2758&gt;0,RANK(U2758,(R2758:T2758,U2758:AI2758)),0)</f>
        <v>1</v>
      </c>
      <c r="H2758" s="7">
        <f t="shared" si="1507"/>
        <v>2</v>
      </c>
      <c r="I2758" s="49">
        <f t="shared" si="1504"/>
        <v>47</v>
      </c>
      <c r="J2758" s="177">
        <f t="shared" si="1505"/>
        <v>5.5164319248826289E-2</v>
      </c>
      <c r="K2758" s="2"/>
      <c r="L2758" s="2">
        <f t="shared" si="1508"/>
        <v>2.9342723004694836E-2</v>
      </c>
      <c r="M2758" s="2">
        <f t="shared" si="1509"/>
        <v>1.9953051643192488E-2</v>
      </c>
      <c r="N2758" s="2">
        <f t="shared" si="1510"/>
        <v>0.12206572769953052</v>
      </c>
      <c r="O2758" s="2">
        <f t="shared" si="1511"/>
        <v>0.31690140845070425</v>
      </c>
      <c r="P2758" s="2">
        <f t="shared" si="1512"/>
        <v>0.26173708920187794</v>
      </c>
      <c r="Q2758" s="2">
        <f t="shared" si="1495"/>
        <v>0.24999999999999994</v>
      </c>
      <c r="R2758" s="1">
        <v>25</v>
      </c>
      <c r="S2758" s="1">
        <v>17</v>
      </c>
      <c r="T2758" s="1">
        <v>104</v>
      </c>
      <c r="U2758" s="1">
        <v>270</v>
      </c>
      <c r="V2758" s="1">
        <v>223</v>
      </c>
      <c r="W2758" s="1">
        <v>55</v>
      </c>
      <c r="X2758" s="1">
        <v>11</v>
      </c>
      <c r="Y2758" s="1">
        <v>7</v>
      </c>
      <c r="Z2758" s="1">
        <v>67</v>
      </c>
      <c r="AB2758" s="182">
        <v>4</v>
      </c>
      <c r="AC2758" s="182"/>
      <c r="AD2758" s="1">
        <v>51</v>
      </c>
      <c r="AF2758" s="1">
        <v>18</v>
      </c>
      <c r="AI2758" s="1">
        <v>0</v>
      </c>
      <c r="AK2758" s="7">
        <f t="shared" si="1513"/>
        <v>5</v>
      </c>
      <c r="AL2758" s="7">
        <f t="shared" si="1514"/>
        <v>8</v>
      </c>
      <c r="AM2758" s="7">
        <f t="shared" si="1515"/>
        <v>9</v>
      </c>
      <c r="AN2758" s="2">
        <f t="shared" si="1516"/>
        <v>6.455399061032864E-2</v>
      </c>
      <c r="AO2758" s="2">
        <f t="shared" si="1517"/>
        <v>1.2910798122065728E-2</v>
      </c>
      <c r="AP2758" s="2">
        <f t="shared" si="1518"/>
        <v>8.2159624413145546E-3</v>
      </c>
      <c r="AR2758" t="str">
        <f t="shared" si="1519"/>
        <v>Jefferson</v>
      </c>
      <c r="AS2758" t="s">
        <v>511</v>
      </c>
      <c r="AT2758" s="184">
        <v>2</v>
      </c>
      <c r="AV2758" s="97">
        <v>19</v>
      </c>
      <c r="AW2758" s="99">
        <v>101</v>
      </c>
      <c r="AX2758" s="105">
        <f t="shared" si="1520"/>
        <v>19101</v>
      </c>
      <c r="AZ2758" s="7" t="s">
        <v>2951</v>
      </c>
      <c r="BA2758" t="s">
        <v>2991</v>
      </c>
      <c r="BN2758" s="1"/>
      <c r="BQ2758" s="181"/>
    </row>
    <row r="2759" spans="1:69" hidden="1" outlineLevel="1">
      <c r="A2759" t="s">
        <v>1947</v>
      </c>
      <c r="B2759" t="s">
        <v>511</v>
      </c>
      <c r="C2759" s="1">
        <f t="shared" si="1506"/>
        <v>7227</v>
      </c>
      <c r="D2759" s="7">
        <f>IF(R2759&gt;0,RANK(R2759,(R2759:T2759,U2759:AI2759)),0)</f>
        <v>6</v>
      </c>
      <c r="E2759" s="7">
        <f>IF(S2759&gt;0,RANK(S2759,(R2759:T2759,U2759:AI2759)),0)</f>
        <v>7</v>
      </c>
      <c r="F2759" s="7">
        <f>IF(T2759&gt;0,RANK(T2759,(R2759:T2759,U2759:AI2759)),0)</f>
        <v>1</v>
      </c>
      <c r="G2759" s="7">
        <f>IF(U2759&gt;0,RANK(U2759,(R2759:T2759,U2759:AI2759)),0)</f>
        <v>2</v>
      </c>
      <c r="H2759" s="7">
        <f t="shared" si="1507"/>
        <v>3</v>
      </c>
      <c r="I2759" s="49">
        <f t="shared" si="1504"/>
        <v>794</v>
      </c>
      <c r="J2759" s="177">
        <f t="shared" si="1505"/>
        <v>0.10986578109865781</v>
      </c>
      <c r="K2759" s="2"/>
      <c r="L2759" s="2">
        <f t="shared" si="1508"/>
        <v>3.9297080392970807E-2</v>
      </c>
      <c r="M2759" s="2">
        <f t="shared" si="1509"/>
        <v>3.1686730316867306E-2</v>
      </c>
      <c r="N2759" s="2">
        <f t="shared" si="1510"/>
        <v>0.30538259305382592</v>
      </c>
      <c r="O2759" s="2">
        <f t="shared" si="1511"/>
        <v>0.19551681195516812</v>
      </c>
      <c r="P2759" s="2">
        <f t="shared" si="1512"/>
        <v>0.19288778192887782</v>
      </c>
      <c r="Q2759" s="2">
        <f t="shared" si="1495"/>
        <v>0.23522900235229002</v>
      </c>
      <c r="R2759" s="1">
        <v>284</v>
      </c>
      <c r="S2759" s="1">
        <v>229</v>
      </c>
      <c r="T2759" s="1">
        <v>2207</v>
      </c>
      <c r="U2759" s="1">
        <v>1413</v>
      </c>
      <c r="V2759" s="1">
        <v>1394</v>
      </c>
      <c r="W2759" s="1">
        <v>531</v>
      </c>
      <c r="X2759" s="1">
        <v>191</v>
      </c>
      <c r="Y2759" s="1">
        <v>171</v>
      </c>
      <c r="Z2759" s="1">
        <v>691</v>
      </c>
      <c r="AB2759" s="182">
        <v>3</v>
      </c>
      <c r="AC2759" s="182"/>
      <c r="AD2759" s="1">
        <v>75</v>
      </c>
      <c r="AF2759" s="1">
        <v>37</v>
      </c>
      <c r="AI2759" s="1">
        <v>1</v>
      </c>
      <c r="AK2759" s="7">
        <f t="shared" si="1513"/>
        <v>5</v>
      </c>
      <c r="AL2759" s="7">
        <f t="shared" si="1514"/>
        <v>8</v>
      </c>
      <c r="AM2759" s="7">
        <f t="shared" si="1515"/>
        <v>9</v>
      </c>
      <c r="AN2759" s="2">
        <f t="shared" si="1516"/>
        <v>7.347447073474471E-2</v>
      </c>
      <c r="AO2759" s="2">
        <f t="shared" si="1517"/>
        <v>2.6428670264286701E-2</v>
      </c>
      <c r="AP2759" s="2">
        <f t="shared" si="1518"/>
        <v>2.3661270236612703E-2</v>
      </c>
      <c r="AR2759" t="str">
        <f t="shared" si="1519"/>
        <v>Johnson</v>
      </c>
      <c r="AS2759" t="s">
        <v>511</v>
      </c>
      <c r="AT2759" s="184">
        <v>2</v>
      </c>
      <c r="AV2759" s="97">
        <v>19</v>
      </c>
      <c r="AW2759" s="99">
        <v>103</v>
      </c>
      <c r="AX2759" s="105">
        <f t="shared" si="1520"/>
        <v>19103</v>
      </c>
      <c r="AZ2759" s="7" t="s">
        <v>2951</v>
      </c>
      <c r="BA2759" t="s">
        <v>2991</v>
      </c>
      <c r="BN2759" s="1"/>
      <c r="BQ2759" s="181"/>
    </row>
    <row r="2760" spans="1:69" hidden="1" outlineLevel="1">
      <c r="A2760" t="s">
        <v>353</v>
      </c>
      <c r="B2760" t="s">
        <v>511</v>
      </c>
      <c r="C2760" s="1">
        <f t="shared" si="1506"/>
        <v>1034</v>
      </c>
      <c r="D2760" s="7">
        <f>IF(R2760&gt;0,RANK(R2760,(R2760:T2760,U2760:AI2760)),0)</f>
        <v>10</v>
      </c>
      <c r="E2760" s="7">
        <f>IF(S2760&gt;0,RANK(S2760,(R2760:T2760,U2760:AI2760)),0)</f>
        <v>7</v>
      </c>
      <c r="F2760" s="7">
        <f>IF(T2760&gt;0,RANK(T2760,(R2760:T2760,U2760:AI2760)),0)</f>
        <v>3</v>
      </c>
      <c r="G2760" s="7">
        <f>IF(U2760&gt;0,RANK(U2760,(R2760:T2760,U2760:AI2760)),0)</f>
        <v>1</v>
      </c>
      <c r="H2760" s="7">
        <f t="shared" si="1507"/>
        <v>2</v>
      </c>
      <c r="I2760" s="49">
        <f t="shared" si="1504"/>
        <v>105</v>
      </c>
      <c r="J2760" s="177">
        <f t="shared" si="1505"/>
        <v>0.10154738878143134</v>
      </c>
      <c r="K2760" s="2"/>
      <c r="L2760" s="2">
        <f t="shared" si="1508"/>
        <v>5.8027079303675051E-3</v>
      </c>
      <c r="M2760" s="2">
        <f t="shared" si="1509"/>
        <v>2.4177949709864602E-2</v>
      </c>
      <c r="N2760" s="2">
        <f t="shared" si="1510"/>
        <v>0.16150870406189555</v>
      </c>
      <c r="O2760" s="2">
        <f t="shared" si="1511"/>
        <v>0.35106382978723405</v>
      </c>
      <c r="P2760" s="2">
        <f t="shared" si="1512"/>
        <v>0.2495164410058027</v>
      </c>
      <c r="Q2760" s="2">
        <f t="shared" si="1495"/>
        <v>0.20793036750483554</v>
      </c>
      <c r="R2760" s="1">
        <v>6</v>
      </c>
      <c r="S2760" s="1">
        <v>25</v>
      </c>
      <c r="T2760" s="1">
        <v>167</v>
      </c>
      <c r="U2760" s="1">
        <v>363</v>
      </c>
      <c r="V2760" s="1">
        <v>258</v>
      </c>
      <c r="W2760" s="1">
        <v>107</v>
      </c>
      <c r="X2760" s="1">
        <v>35</v>
      </c>
      <c r="Y2760" s="1">
        <v>14</v>
      </c>
      <c r="Z2760" s="1">
        <v>32</v>
      </c>
      <c r="AB2760" s="182">
        <v>0</v>
      </c>
      <c r="AC2760" s="182"/>
      <c r="AD2760" s="1">
        <v>6</v>
      </c>
      <c r="AF2760" s="1">
        <v>21</v>
      </c>
      <c r="AI2760" s="1">
        <v>0</v>
      </c>
      <c r="AK2760" s="7">
        <f t="shared" si="1513"/>
        <v>4</v>
      </c>
      <c r="AL2760" s="7">
        <f t="shared" si="1514"/>
        <v>5</v>
      </c>
      <c r="AM2760" s="7">
        <f t="shared" si="1515"/>
        <v>8</v>
      </c>
      <c r="AN2760" s="2">
        <f t="shared" si="1516"/>
        <v>0.10348162475822051</v>
      </c>
      <c r="AO2760" s="2">
        <f t="shared" si="1517"/>
        <v>3.3849129593810444E-2</v>
      </c>
      <c r="AP2760" s="2">
        <f t="shared" si="1518"/>
        <v>1.3539651837524178E-2</v>
      </c>
      <c r="AR2760" t="str">
        <f t="shared" si="1519"/>
        <v>Jones</v>
      </c>
      <c r="AS2760" t="s">
        <v>511</v>
      </c>
      <c r="AT2760" s="184">
        <v>1</v>
      </c>
      <c r="AV2760" s="97">
        <v>19</v>
      </c>
      <c r="AW2760" s="99">
        <v>105</v>
      </c>
      <c r="AX2760" s="105">
        <f t="shared" si="1520"/>
        <v>19105</v>
      </c>
      <c r="AZ2760" s="7" t="s">
        <v>2951</v>
      </c>
      <c r="BA2760" t="s">
        <v>2991</v>
      </c>
      <c r="BN2760" s="1"/>
      <c r="BQ2760" s="181"/>
    </row>
    <row r="2761" spans="1:69" hidden="1" outlineLevel="1">
      <c r="A2761" t="s">
        <v>1260</v>
      </c>
      <c r="B2761" t="s">
        <v>511</v>
      </c>
      <c r="C2761" s="1">
        <f t="shared" si="1506"/>
        <v>702</v>
      </c>
      <c r="D2761" s="7">
        <f>IF(R2761&gt;0,RANK(R2761,(R2761:T2761,U2761:AI2761)),0)</f>
        <v>10</v>
      </c>
      <c r="E2761" s="7">
        <f>IF(S2761&gt;0,RANK(S2761,(R2761:T2761,U2761:AI2761)),0)</f>
        <v>7</v>
      </c>
      <c r="F2761" s="7">
        <f>IF(T2761&gt;0,RANK(T2761,(R2761:T2761,U2761:AI2761)),0)</f>
        <v>3</v>
      </c>
      <c r="G2761" s="7">
        <f>IF(U2761&gt;0,RANK(U2761,(R2761:T2761,U2761:AI2761)),0)</f>
        <v>2</v>
      </c>
      <c r="H2761" s="7">
        <f t="shared" si="1507"/>
        <v>1</v>
      </c>
      <c r="I2761" s="49">
        <f t="shared" si="1504"/>
        <v>4</v>
      </c>
      <c r="J2761" s="177">
        <f t="shared" si="1505"/>
        <v>5.6980056980056983E-3</v>
      </c>
      <c r="K2761" s="2"/>
      <c r="L2761" s="2">
        <f t="shared" si="1508"/>
        <v>7.1225071225071226E-3</v>
      </c>
      <c r="M2761" s="2">
        <f t="shared" si="1509"/>
        <v>1.8518518518518517E-2</v>
      </c>
      <c r="N2761" s="2">
        <f t="shared" si="1510"/>
        <v>0.16524216524216523</v>
      </c>
      <c r="O2761" s="2">
        <f t="shared" si="1511"/>
        <v>0.30769230769230771</v>
      </c>
      <c r="P2761" s="2">
        <f t="shared" si="1512"/>
        <v>0.31339031339031337</v>
      </c>
      <c r="Q2761" s="2">
        <f t="shared" si="1495"/>
        <v>0.18803418803418798</v>
      </c>
      <c r="R2761" s="1">
        <v>5</v>
      </c>
      <c r="S2761" s="1">
        <v>13</v>
      </c>
      <c r="T2761" s="1">
        <v>116</v>
      </c>
      <c r="U2761" s="1">
        <v>216</v>
      </c>
      <c r="V2761" s="1">
        <v>220</v>
      </c>
      <c r="W2761" s="1">
        <v>63</v>
      </c>
      <c r="X2761" s="1">
        <v>11</v>
      </c>
      <c r="Y2761" s="1">
        <v>4</v>
      </c>
      <c r="Z2761" s="1">
        <v>19</v>
      </c>
      <c r="AB2761" s="182">
        <v>2</v>
      </c>
      <c r="AC2761" s="182"/>
      <c r="AD2761" s="1">
        <v>23</v>
      </c>
      <c r="AF2761" s="1">
        <v>10</v>
      </c>
      <c r="AI2761" s="1">
        <v>0</v>
      </c>
      <c r="AK2761" s="7">
        <f t="shared" si="1513"/>
        <v>4</v>
      </c>
      <c r="AL2761" s="7">
        <f t="shared" si="1514"/>
        <v>7</v>
      </c>
      <c r="AM2761" s="7">
        <f t="shared" si="1515"/>
        <v>9</v>
      </c>
      <c r="AN2761" s="2">
        <f t="shared" si="1516"/>
        <v>8.9743589743589744E-2</v>
      </c>
      <c r="AO2761" s="2">
        <f t="shared" si="1517"/>
        <v>1.5669515669515671E-2</v>
      </c>
      <c r="AP2761" s="2">
        <f t="shared" si="1518"/>
        <v>5.6980056980056983E-3</v>
      </c>
      <c r="AR2761" t="str">
        <f t="shared" si="1519"/>
        <v>Keokuk</v>
      </c>
      <c r="AS2761" t="s">
        <v>511</v>
      </c>
      <c r="AT2761" s="184">
        <v>2</v>
      </c>
      <c r="AV2761" s="97">
        <v>19</v>
      </c>
      <c r="AW2761" s="99">
        <v>107</v>
      </c>
      <c r="AX2761" s="105">
        <f t="shared" si="1520"/>
        <v>19107</v>
      </c>
      <c r="AZ2761" s="7" t="s">
        <v>2951</v>
      </c>
      <c r="BA2761" t="s">
        <v>2991</v>
      </c>
      <c r="BN2761" s="1"/>
      <c r="BQ2761" s="181"/>
    </row>
    <row r="2762" spans="1:69" hidden="1" outlineLevel="1">
      <c r="A2762" t="s">
        <v>844</v>
      </c>
      <c r="B2762" t="s">
        <v>511</v>
      </c>
      <c r="C2762" s="1">
        <f t="shared" si="1506"/>
        <v>947</v>
      </c>
      <c r="D2762" s="7">
        <f>IF(R2762&gt;0,RANK(R2762,(R2762:T2762,U2762:AI2762)),0)</f>
        <v>7</v>
      </c>
      <c r="E2762" s="7">
        <f>IF(S2762&gt;0,RANK(S2762,(R2762:T2762,U2762:AI2762)),0)</f>
        <v>8</v>
      </c>
      <c r="F2762" s="7">
        <f>IF(T2762&gt;0,RANK(T2762,(R2762:T2762,U2762:AI2762)),0)</f>
        <v>3</v>
      </c>
      <c r="G2762" s="7">
        <f>IF(U2762&gt;0,RANK(U2762,(R2762:T2762,U2762:AI2762)),0)</f>
        <v>1</v>
      </c>
      <c r="H2762" s="7">
        <f t="shared" si="1507"/>
        <v>2</v>
      </c>
      <c r="I2762" s="49">
        <f t="shared" si="1504"/>
        <v>61</v>
      </c>
      <c r="J2762" s="177">
        <f t="shared" si="1505"/>
        <v>6.4413938753959871E-2</v>
      </c>
      <c r="K2762" s="2"/>
      <c r="L2762" s="2">
        <f t="shared" si="1508"/>
        <v>1.5839493136219639E-2</v>
      </c>
      <c r="M2762" s="2">
        <f t="shared" si="1509"/>
        <v>1.3727560718057022E-2</v>
      </c>
      <c r="N2762" s="2">
        <f t="shared" si="1510"/>
        <v>0.20063357972544879</v>
      </c>
      <c r="O2762" s="2">
        <f t="shared" si="1511"/>
        <v>0.30095036958817317</v>
      </c>
      <c r="P2762" s="2">
        <f t="shared" si="1512"/>
        <v>0.2365364308342133</v>
      </c>
      <c r="Q2762" s="2">
        <f t="shared" si="1495"/>
        <v>0.23231256599788799</v>
      </c>
      <c r="R2762" s="1">
        <v>15</v>
      </c>
      <c r="S2762" s="1">
        <v>13</v>
      </c>
      <c r="T2762" s="1">
        <v>190</v>
      </c>
      <c r="U2762" s="1">
        <v>285</v>
      </c>
      <c r="V2762" s="1">
        <v>224</v>
      </c>
      <c r="W2762" s="1">
        <v>150</v>
      </c>
      <c r="X2762" s="1">
        <v>4</v>
      </c>
      <c r="Y2762" s="1">
        <v>9</v>
      </c>
      <c r="Z2762" s="1">
        <v>18</v>
      </c>
      <c r="AB2762" s="182">
        <v>0</v>
      </c>
      <c r="AC2762" s="182"/>
      <c r="AD2762" s="1">
        <v>27</v>
      </c>
      <c r="AF2762" s="1">
        <v>12</v>
      </c>
      <c r="AI2762" s="1">
        <v>0</v>
      </c>
      <c r="AK2762" s="7">
        <f t="shared" si="1513"/>
        <v>4</v>
      </c>
      <c r="AL2762" s="7">
        <f t="shared" si="1514"/>
        <v>9</v>
      </c>
      <c r="AM2762" s="7">
        <f t="shared" si="1515"/>
        <v>8</v>
      </c>
      <c r="AN2762" s="2">
        <f t="shared" si="1516"/>
        <v>0.1583949313621964</v>
      </c>
      <c r="AO2762" s="2">
        <f t="shared" si="1517"/>
        <v>4.2238648363252373E-3</v>
      </c>
      <c r="AP2762" s="2">
        <f t="shared" si="1518"/>
        <v>9.5036958817317843E-3</v>
      </c>
      <c r="AR2762" t="str">
        <f t="shared" si="1519"/>
        <v>Kossuth</v>
      </c>
      <c r="AS2762" t="s">
        <v>511</v>
      </c>
      <c r="AT2762" s="184">
        <v>4</v>
      </c>
      <c r="AV2762" s="97">
        <v>19</v>
      </c>
      <c r="AW2762" s="99">
        <v>109</v>
      </c>
      <c r="AX2762" s="105">
        <f t="shared" si="1520"/>
        <v>19109</v>
      </c>
      <c r="AZ2762" s="7" t="s">
        <v>2951</v>
      </c>
      <c r="BA2762" t="s">
        <v>2991</v>
      </c>
      <c r="BN2762" s="1"/>
      <c r="BQ2762" s="181"/>
    </row>
    <row r="2763" spans="1:69" hidden="1" outlineLevel="1">
      <c r="A2763" t="s">
        <v>634</v>
      </c>
      <c r="B2763" t="s">
        <v>511</v>
      </c>
      <c r="C2763" s="1">
        <f t="shared" si="1506"/>
        <v>1320</v>
      </c>
      <c r="D2763" s="7">
        <f>IF(R2763&gt;0,RANK(R2763,(R2763:T2763,U2763:AI2763)),0)</f>
        <v>9</v>
      </c>
      <c r="E2763" s="7">
        <f>IF(S2763&gt;0,RANK(S2763,(R2763:T2763,U2763:AI2763)),0)</f>
        <v>8</v>
      </c>
      <c r="F2763" s="7">
        <f>IF(T2763&gt;0,RANK(T2763,(R2763:T2763,U2763:AI2763)),0)</f>
        <v>3</v>
      </c>
      <c r="G2763" s="7">
        <f>IF(U2763&gt;0,RANK(U2763,(R2763:T2763,U2763:AI2763)),0)</f>
        <v>2</v>
      </c>
      <c r="H2763" s="7">
        <f t="shared" si="1507"/>
        <v>1</v>
      </c>
      <c r="I2763" s="49">
        <f t="shared" si="1504"/>
        <v>75</v>
      </c>
      <c r="J2763" s="177">
        <f t="shared" si="1505"/>
        <v>5.6818181818181816E-2</v>
      </c>
      <c r="K2763" s="2"/>
      <c r="L2763" s="2">
        <f t="shared" si="1508"/>
        <v>1.2121212121212121E-2</v>
      </c>
      <c r="M2763" s="2">
        <f t="shared" si="1509"/>
        <v>1.4393939393939395E-2</v>
      </c>
      <c r="N2763" s="2">
        <f t="shared" si="1510"/>
        <v>0.18863636363636363</v>
      </c>
      <c r="O2763" s="2">
        <f t="shared" si="1511"/>
        <v>0.25303030303030305</v>
      </c>
      <c r="P2763" s="2">
        <f t="shared" si="1512"/>
        <v>0.30984848484848487</v>
      </c>
      <c r="Q2763" s="2">
        <f t="shared" si="1495"/>
        <v>0.22196969696969698</v>
      </c>
      <c r="R2763" s="1">
        <v>16</v>
      </c>
      <c r="S2763" s="1">
        <v>19</v>
      </c>
      <c r="T2763" s="1">
        <v>249</v>
      </c>
      <c r="U2763" s="1">
        <v>334</v>
      </c>
      <c r="V2763" s="1">
        <v>409</v>
      </c>
      <c r="W2763" s="1">
        <v>157</v>
      </c>
      <c r="X2763" s="1">
        <v>51</v>
      </c>
      <c r="Y2763" s="1">
        <v>12</v>
      </c>
      <c r="Z2763" s="1">
        <v>36</v>
      </c>
      <c r="AB2763" s="182">
        <v>5</v>
      </c>
      <c r="AC2763" s="182"/>
      <c r="AD2763" s="1">
        <v>26</v>
      </c>
      <c r="AF2763" s="1">
        <v>6</v>
      </c>
      <c r="AI2763" s="1">
        <v>0</v>
      </c>
      <c r="AK2763" s="7">
        <f t="shared" si="1513"/>
        <v>4</v>
      </c>
      <c r="AL2763" s="7">
        <f t="shared" si="1514"/>
        <v>5</v>
      </c>
      <c r="AM2763" s="7">
        <f t="shared" si="1515"/>
        <v>9</v>
      </c>
      <c r="AN2763" s="2">
        <f t="shared" si="1516"/>
        <v>0.11893939393939394</v>
      </c>
      <c r="AO2763" s="2">
        <f t="shared" si="1517"/>
        <v>3.8636363636363635E-2</v>
      </c>
      <c r="AP2763" s="2">
        <f t="shared" si="1518"/>
        <v>9.0909090909090905E-3</v>
      </c>
      <c r="AR2763" t="str">
        <f t="shared" si="1519"/>
        <v>Lee</v>
      </c>
      <c r="AS2763" t="s">
        <v>511</v>
      </c>
      <c r="AT2763" s="184">
        <v>2</v>
      </c>
      <c r="AV2763" s="97">
        <v>19</v>
      </c>
      <c r="AW2763" s="99">
        <v>111</v>
      </c>
      <c r="AX2763" s="105">
        <f t="shared" si="1520"/>
        <v>19111</v>
      </c>
      <c r="AZ2763" s="7" t="s">
        <v>2951</v>
      </c>
      <c r="BA2763" t="s">
        <v>2991</v>
      </c>
      <c r="BN2763" s="1"/>
      <c r="BQ2763" s="181"/>
    </row>
    <row r="2764" spans="1:69" hidden="1" outlineLevel="1">
      <c r="A2764" t="s">
        <v>1921</v>
      </c>
      <c r="B2764" t="s">
        <v>511</v>
      </c>
      <c r="C2764" s="1">
        <f t="shared" si="1506"/>
        <v>11631</v>
      </c>
      <c r="D2764" s="7">
        <f>IF(R2764&gt;0,RANK(R2764,(R2764:T2764,U2764:AI2764)),0)</f>
        <v>8</v>
      </c>
      <c r="E2764" s="7">
        <f>IF(S2764&gt;0,RANK(S2764,(R2764:T2764,U2764:AI2764)),0)</f>
        <v>8</v>
      </c>
      <c r="F2764" s="7">
        <f>IF(T2764&gt;0,RANK(T2764,(R2764:T2764,U2764:AI2764)),0)</f>
        <v>2</v>
      </c>
      <c r="G2764" s="7">
        <f>IF(U2764&gt;0,RANK(U2764,(R2764:T2764,U2764:AI2764)),0)</f>
        <v>1</v>
      </c>
      <c r="H2764" s="7">
        <f t="shared" si="1507"/>
        <v>3</v>
      </c>
      <c r="I2764" s="49">
        <f t="shared" si="1504"/>
        <v>594</v>
      </c>
      <c r="J2764" s="177">
        <f t="shared" si="1505"/>
        <v>5.1070415269538302E-2</v>
      </c>
      <c r="K2764" s="2"/>
      <c r="L2764" s="2">
        <f t="shared" si="1508"/>
        <v>2.2526008081850228E-2</v>
      </c>
      <c r="M2764" s="2">
        <f t="shared" si="1509"/>
        <v>2.2526008081850228E-2</v>
      </c>
      <c r="N2764" s="2">
        <f t="shared" si="1510"/>
        <v>0.24314332387584903</v>
      </c>
      <c r="O2764" s="2">
        <f t="shared" si="1511"/>
        <v>0.29421373914538734</v>
      </c>
      <c r="P2764" s="2">
        <f t="shared" si="1512"/>
        <v>0.20153039291548447</v>
      </c>
      <c r="Q2764" s="2">
        <f t="shared" si="1495"/>
        <v>0.21606052789957869</v>
      </c>
      <c r="R2764" s="1">
        <v>262</v>
      </c>
      <c r="S2764" s="1">
        <v>262</v>
      </c>
      <c r="T2764" s="1">
        <v>2828</v>
      </c>
      <c r="U2764" s="1">
        <v>3422</v>
      </c>
      <c r="V2764" s="1">
        <v>2344</v>
      </c>
      <c r="W2764" s="1">
        <v>1072</v>
      </c>
      <c r="X2764" s="1">
        <v>302</v>
      </c>
      <c r="Y2764" s="1">
        <v>276</v>
      </c>
      <c r="Z2764" s="1">
        <v>699</v>
      </c>
      <c r="AB2764" s="182">
        <v>9</v>
      </c>
      <c r="AC2764" s="182"/>
      <c r="AD2764" s="1">
        <v>99</v>
      </c>
      <c r="AF2764" s="1">
        <v>56</v>
      </c>
      <c r="AI2764" s="1">
        <v>0</v>
      </c>
      <c r="AK2764" s="7">
        <f t="shared" si="1513"/>
        <v>4</v>
      </c>
      <c r="AL2764" s="7">
        <f t="shared" si="1514"/>
        <v>6</v>
      </c>
      <c r="AM2764" s="7">
        <f t="shared" si="1515"/>
        <v>7</v>
      </c>
      <c r="AN2764" s="2">
        <f t="shared" si="1516"/>
        <v>9.2167483449402454E-2</v>
      </c>
      <c r="AO2764" s="2">
        <f t="shared" si="1517"/>
        <v>2.596509328518614E-2</v>
      </c>
      <c r="AP2764" s="2">
        <f t="shared" si="1518"/>
        <v>2.3729687903017799E-2</v>
      </c>
      <c r="AR2764" t="str">
        <f t="shared" si="1519"/>
        <v>Linn</v>
      </c>
      <c r="AS2764" t="s">
        <v>511</v>
      </c>
      <c r="AT2764" s="184">
        <v>1</v>
      </c>
      <c r="AV2764" s="97">
        <v>19</v>
      </c>
      <c r="AW2764" s="99">
        <v>113</v>
      </c>
      <c r="AX2764" s="105">
        <f t="shared" si="1520"/>
        <v>19113</v>
      </c>
      <c r="AZ2764" s="7" t="s">
        <v>2951</v>
      </c>
      <c r="BA2764" t="s">
        <v>2991</v>
      </c>
      <c r="BN2764" s="1"/>
      <c r="BQ2764" s="181"/>
    </row>
    <row r="2765" spans="1:69" hidden="1" outlineLevel="1">
      <c r="A2765" t="s">
        <v>2358</v>
      </c>
      <c r="B2765" t="s">
        <v>511</v>
      </c>
      <c r="C2765" s="1">
        <f t="shared" si="1506"/>
        <v>724</v>
      </c>
      <c r="D2765" s="7">
        <f>IF(R2765&gt;0,RANK(R2765,(R2765:T2765,U2765:AI2765)),0)</f>
        <v>8</v>
      </c>
      <c r="E2765" s="7">
        <f>IF(S2765&gt;0,RANK(S2765,(R2765:T2765,U2765:AI2765)),0)</f>
        <v>7</v>
      </c>
      <c r="F2765" s="7">
        <f>IF(T2765&gt;0,RANK(T2765,(R2765:T2765,U2765:AI2765)),0)</f>
        <v>3</v>
      </c>
      <c r="G2765" s="7">
        <f>IF(U2765&gt;0,RANK(U2765,(R2765:T2765,U2765:AI2765)),0)</f>
        <v>2</v>
      </c>
      <c r="H2765" s="7">
        <f t="shared" si="1507"/>
        <v>1</v>
      </c>
      <c r="I2765" s="49">
        <f t="shared" si="1504"/>
        <v>4</v>
      </c>
      <c r="J2765" s="177">
        <f t="shared" si="1505"/>
        <v>5.5248618784530384E-3</v>
      </c>
      <c r="K2765" s="2"/>
      <c r="L2765" s="2">
        <f t="shared" si="1508"/>
        <v>6.9060773480662981E-3</v>
      </c>
      <c r="M2765" s="2">
        <f t="shared" si="1509"/>
        <v>1.9337016574585635E-2</v>
      </c>
      <c r="N2765" s="2">
        <f t="shared" si="1510"/>
        <v>0.10497237569060773</v>
      </c>
      <c r="O2765" s="2">
        <f t="shared" si="1511"/>
        <v>0.35497237569060774</v>
      </c>
      <c r="P2765" s="2">
        <f t="shared" si="1512"/>
        <v>0.36049723756906077</v>
      </c>
      <c r="Q2765" s="2">
        <f t="shared" si="1495"/>
        <v>0.15331491712707196</v>
      </c>
      <c r="R2765" s="1">
        <v>5</v>
      </c>
      <c r="S2765" s="1">
        <v>14</v>
      </c>
      <c r="T2765" s="1">
        <v>76</v>
      </c>
      <c r="U2765" s="1">
        <v>257</v>
      </c>
      <c r="V2765" s="1">
        <v>261</v>
      </c>
      <c r="W2765" s="1">
        <v>44</v>
      </c>
      <c r="X2765" s="1">
        <v>5</v>
      </c>
      <c r="Y2765" s="1">
        <v>4</v>
      </c>
      <c r="Z2765" s="1">
        <v>26</v>
      </c>
      <c r="AB2765" s="182">
        <v>0</v>
      </c>
      <c r="AC2765" s="182"/>
      <c r="AD2765" s="1">
        <v>31</v>
      </c>
      <c r="AF2765" s="1">
        <v>1</v>
      </c>
      <c r="AI2765" s="1">
        <v>0</v>
      </c>
      <c r="AK2765" s="7">
        <f t="shared" si="1513"/>
        <v>4</v>
      </c>
      <c r="AL2765" s="7">
        <f t="shared" si="1514"/>
        <v>7</v>
      </c>
      <c r="AM2765" s="7">
        <f t="shared" si="1515"/>
        <v>9</v>
      </c>
      <c r="AN2765" s="2">
        <f t="shared" si="1516"/>
        <v>6.0773480662983423E-2</v>
      </c>
      <c r="AO2765" s="2">
        <f t="shared" si="1517"/>
        <v>6.9060773480662981E-3</v>
      </c>
      <c r="AP2765" s="2">
        <f t="shared" si="1518"/>
        <v>5.5248618784530384E-3</v>
      </c>
      <c r="AR2765" t="str">
        <f t="shared" si="1519"/>
        <v>Louisa</v>
      </c>
      <c r="AS2765" t="s">
        <v>511</v>
      </c>
      <c r="AT2765" s="184">
        <v>2</v>
      </c>
      <c r="AV2765" s="97">
        <v>19</v>
      </c>
      <c r="AW2765" s="99">
        <v>115</v>
      </c>
      <c r="AX2765" s="105">
        <f t="shared" si="1520"/>
        <v>19115</v>
      </c>
      <c r="AZ2765" s="7" t="s">
        <v>2951</v>
      </c>
      <c r="BA2765" t="s">
        <v>2991</v>
      </c>
      <c r="BN2765" s="1"/>
      <c r="BQ2765" s="181"/>
    </row>
    <row r="2766" spans="1:69" hidden="1" outlineLevel="1">
      <c r="A2766" t="s">
        <v>1067</v>
      </c>
      <c r="B2766" t="s">
        <v>511</v>
      </c>
      <c r="C2766" s="1">
        <f t="shared" si="1506"/>
        <v>589</v>
      </c>
      <c r="D2766" s="7">
        <f>IF(R2766&gt;0,RANK(R2766,(R2766:T2766,U2766:AI2766)),0)</f>
        <v>0</v>
      </c>
      <c r="E2766" s="7">
        <f>IF(S2766&gt;0,RANK(S2766,(R2766:T2766,U2766:AI2766)),0)</f>
        <v>7</v>
      </c>
      <c r="F2766" s="7">
        <f>IF(T2766&gt;0,RANK(T2766,(R2766:T2766,U2766:AI2766)),0)</f>
        <v>3</v>
      </c>
      <c r="G2766" s="7">
        <f>IF(U2766&gt;0,RANK(U2766,(R2766:T2766,U2766:AI2766)),0)</f>
        <v>1</v>
      </c>
      <c r="H2766" s="7">
        <f t="shared" si="1507"/>
        <v>2</v>
      </c>
      <c r="I2766" s="49">
        <f t="shared" si="1504"/>
        <v>54</v>
      </c>
      <c r="J2766" s="177">
        <f t="shared" si="1505"/>
        <v>9.1680814940577254E-2</v>
      </c>
      <c r="K2766" s="2"/>
      <c r="L2766" s="2">
        <f t="shared" si="1508"/>
        <v>0</v>
      </c>
      <c r="M2766" s="2">
        <f t="shared" si="1509"/>
        <v>1.6977928692699491E-2</v>
      </c>
      <c r="N2766" s="2">
        <f t="shared" si="1510"/>
        <v>0.13412563667232597</v>
      </c>
      <c r="O2766" s="2">
        <f t="shared" si="1511"/>
        <v>0.36162988115449918</v>
      </c>
      <c r="P2766" s="2">
        <f t="shared" si="1512"/>
        <v>0.2699490662139219</v>
      </c>
      <c r="Q2766" s="2">
        <f t="shared" si="1495"/>
        <v>0.21731748726655348</v>
      </c>
      <c r="R2766" s="1">
        <v>0</v>
      </c>
      <c r="S2766" s="1">
        <v>10</v>
      </c>
      <c r="T2766" s="1">
        <v>79</v>
      </c>
      <c r="U2766" s="1">
        <v>213</v>
      </c>
      <c r="V2766" s="1">
        <v>159</v>
      </c>
      <c r="W2766" s="1">
        <v>68</v>
      </c>
      <c r="X2766" s="1">
        <v>9</v>
      </c>
      <c r="Y2766" s="1">
        <v>5</v>
      </c>
      <c r="Z2766" s="1">
        <v>24</v>
      </c>
      <c r="AB2766" s="182">
        <v>1</v>
      </c>
      <c r="AC2766" s="182"/>
      <c r="AD2766" s="1">
        <v>18</v>
      </c>
      <c r="AF2766" s="1">
        <v>3</v>
      </c>
      <c r="AI2766" s="1">
        <v>0</v>
      </c>
      <c r="AK2766" s="7">
        <f t="shared" si="1513"/>
        <v>4</v>
      </c>
      <c r="AL2766" s="7">
        <f t="shared" si="1514"/>
        <v>7</v>
      </c>
      <c r="AM2766" s="7">
        <f t="shared" si="1515"/>
        <v>8</v>
      </c>
      <c r="AN2766" s="2">
        <f t="shared" si="1516"/>
        <v>0.11544991511035653</v>
      </c>
      <c r="AO2766" s="2">
        <f t="shared" si="1517"/>
        <v>1.5280135823429542E-2</v>
      </c>
      <c r="AP2766" s="2">
        <f t="shared" si="1518"/>
        <v>8.4889643463497456E-3</v>
      </c>
      <c r="AR2766" t="str">
        <f t="shared" si="1519"/>
        <v>Lucas</v>
      </c>
      <c r="AS2766" t="s">
        <v>511</v>
      </c>
      <c r="AT2766" s="184">
        <v>2</v>
      </c>
      <c r="AV2766" s="97">
        <v>19</v>
      </c>
      <c r="AW2766" s="99">
        <v>117</v>
      </c>
      <c r="AX2766" s="105">
        <f t="shared" si="1520"/>
        <v>19117</v>
      </c>
      <c r="AZ2766" s="7" t="s">
        <v>2951</v>
      </c>
      <c r="BA2766" t="s">
        <v>2991</v>
      </c>
      <c r="BN2766" s="1"/>
      <c r="BQ2766" s="181"/>
    </row>
    <row r="2767" spans="1:69" hidden="1" outlineLevel="1">
      <c r="A2767" t="s">
        <v>651</v>
      </c>
      <c r="B2767" t="s">
        <v>511</v>
      </c>
      <c r="C2767" s="1">
        <f t="shared" si="1506"/>
        <v>1107</v>
      </c>
      <c r="D2767" s="7">
        <f>IF(R2767&gt;0,RANK(R2767,(R2767:T2767,U2767:AI2767)),0)</f>
        <v>9</v>
      </c>
      <c r="E2767" s="7">
        <f>IF(S2767&gt;0,RANK(S2767,(R2767:T2767,U2767:AI2767)),0)</f>
        <v>7</v>
      </c>
      <c r="F2767" s="7">
        <f>IF(T2767&gt;0,RANK(T2767,(R2767:T2767,U2767:AI2767)),0)</f>
        <v>2</v>
      </c>
      <c r="G2767" s="7">
        <f>IF(U2767&gt;0,RANK(U2767,(R2767:T2767,U2767:AI2767)),0)</f>
        <v>1</v>
      </c>
      <c r="H2767" s="7">
        <f t="shared" si="1507"/>
        <v>4</v>
      </c>
      <c r="I2767" s="49">
        <f t="shared" si="1504"/>
        <v>203</v>
      </c>
      <c r="J2767" s="177">
        <f t="shared" si="1505"/>
        <v>0.18337850045167117</v>
      </c>
      <c r="K2767" s="2"/>
      <c r="L2767" s="2">
        <f t="shared" si="1508"/>
        <v>5.4200542005420054E-3</v>
      </c>
      <c r="M2767" s="2">
        <f t="shared" si="1509"/>
        <v>9.9367660343270096E-3</v>
      </c>
      <c r="N2767" s="2">
        <f t="shared" si="1510"/>
        <v>0.2068654019873532</v>
      </c>
      <c r="O2767" s="2">
        <f t="shared" si="1511"/>
        <v>0.3902439024390244</v>
      </c>
      <c r="P2767" s="2">
        <f t="shared" si="1512"/>
        <v>0.15627822944896116</v>
      </c>
      <c r="Q2767" s="2">
        <f t="shared" si="1495"/>
        <v>0.23125564588979211</v>
      </c>
      <c r="R2767" s="1">
        <v>6</v>
      </c>
      <c r="S2767" s="1">
        <v>11</v>
      </c>
      <c r="T2767" s="1">
        <v>229</v>
      </c>
      <c r="U2767" s="1">
        <v>432</v>
      </c>
      <c r="V2767" s="1">
        <v>173</v>
      </c>
      <c r="W2767" s="1">
        <v>206</v>
      </c>
      <c r="X2767" s="1">
        <v>10</v>
      </c>
      <c r="Y2767" s="1">
        <v>3</v>
      </c>
      <c r="Z2767" s="1">
        <v>14</v>
      </c>
      <c r="AB2767" s="182">
        <v>0</v>
      </c>
      <c r="AC2767" s="182"/>
      <c r="AD2767" s="1">
        <v>3</v>
      </c>
      <c r="AF2767" s="1">
        <v>20</v>
      </c>
      <c r="AI2767" s="1">
        <v>0</v>
      </c>
      <c r="AK2767" s="7">
        <f t="shared" si="1513"/>
        <v>3</v>
      </c>
      <c r="AL2767" s="7">
        <f t="shared" si="1514"/>
        <v>7</v>
      </c>
      <c r="AM2767" s="7">
        <f t="shared" si="1515"/>
        <v>9</v>
      </c>
      <c r="AN2767" s="2">
        <f t="shared" si="1516"/>
        <v>0.18608852755194219</v>
      </c>
      <c r="AO2767" s="2">
        <f t="shared" si="1517"/>
        <v>9.0334236675700084E-3</v>
      </c>
      <c r="AP2767" s="2">
        <f t="shared" si="1518"/>
        <v>2.7100271002710027E-3</v>
      </c>
      <c r="AR2767" t="str">
        <f t="shared" si="1519"/>
        <v>Lyon</v>
      </c>
      <c r="AS2767" t="s">
        <v>511</v>
      </c>
      <c r="AT2767" s="184">
        <v>4</v>
      </c>
      <c r="AV2767" s="97">
        <v>19</v>
      </c>
      <c r="AW2767" s="99">
        <v>119</v>
      </c>
      <c r="AX2767" s="105">
        <f t="shared" si="1520"/>
        <v>19119</v>
      </c>
      <c r="AZ2767" s="7" t="s">
        <v>2951</v>
      </c>
      <c r="BA2767" t="s">
        <v>2991</v>
      </c>
      <c r="BN2767" s="1"/>
      <c r="BQ2767" s="181"/>
    </row>
    <row r="2768" spans="1:69" hidden="1" outlineLevel="1">
      <c r="A2768" t="s">
        <v>1388</v>
      </c>
      <c r="B2768" t="s">
        <v>511</v>
      </c>
      <c r="C2768" s="1">
        <f t="shared" si="1506"/>
        <v>1349</v>
      </c>
      <c r="D2768" s="7">
        <f>IF(R2768&gt;0,RANK(R2768,(R2768:T2768,U2768:AI2768)),0)</f>
        <v>10</v>
      </c>
      <c r="E2768" s="7">
        <f>IF(S2768&gt;0,RANK(S2768,(R2768:T2768,U2768:AI2768)),0)</f>
        <v>7</v>
      </c>
      <c r="F2768" s="7">
        <f>IF(T2768&gt;0,RANK(T2768,(R2768:T2768,U2768:AI2768)),0)</f>
        <v>3</v>
      </c>
      <c r="G2768" s="7">
        <f>IF(U2768&gt;0,RANK(U2768,(R2768:T2768,U2768:AI2768)),0)</f>
        <v>1</v>
      </c>
      <c r="H2768" s="7">
        <f t="shared" si="1507"/>
        <v>2</v>
      </c>
      <c r="I2768" s="49">
        <f t="shared" si="1504"/>
        <v>79</v>
      </c>
      <c r="J2768" s="177">
        <f t="shared" si="1505"/>
        <v>5.8561897702001479E-2</v>
      </c>
      <c r="K2768" s="2"/>
      <c r="L2768" s="2">
        <f t="shared" si="1508"/>
        <v>8.1541882876204601E-3</v>
      </c>
      <c r="M2768" s="2">
        <f t="shared" si="1509"/>
        <v>1.630837657524092E-2</v>
      </c>
      <c r="N2768" s="2">
        <f t="shared" si="1510"/>
        <v>0.18532246108228317</v>
      </c>
      <c r="O2768" s="2">
        <f t="shared" si="1511"/>
        <v>0.33506300963676799</v>
      </c>
      <c r="P2768" s="2">
        <f t="shared" si="1512"/>
        <v>0.27650111193476651</v>
      </c>
      <c r="Q2768" s="2">
        <f t="shared" si="1495"/>
        <v>0.17865085248332091</v>
      </c>
      <c r="R2768" s="1">
        <v>11</v>
      </c>
      <c r="S2768" s="1">
        <v>22</v>
      </c>
      <c r="T2768" s="1">
        <v>250</v>
      </c>
      <c r="U2768" s="1">
        <v>452</v>
      </c>
      <c r="V2768" s="1">
        <v>373</v>
      </c>
      <c r="W2768" s="1">
        <v>107</v>
      </c>
      <c r="X2768" s="1">
        <v>21</v>
      </c>
      <c r="Y2768" s="1">
        <v>18</v>
      </c>
      <c r="Z2768" s="1">
        <v>51</v>
      </c>
      <c r="AB2768" s="182">
        <v>3</v>
      </c>
      <c r="AC2768" s="182"/>
      <c r="AD2768" s="1">
        <v>34</v>
      </c>
      <c r="AF2768" s="1">
        <v>7</v>
      </c>
      <c r="AI2768" s="1">
        <v>0</v>
      </c>
      <c r="AK2768" s="7">
        <f t="shared" si="1513"/>
        <v>4</v>
      </c>
      <c r="AL2768" s="7">
        <f t="shared" si="1514"/>
        <v>7</v>
      </c>
      <c r="AM2768" s="7">
        <f t="shared" si="1515"/>
        <v>8</v>
      </c>
      <c r="AN2768" s="2">
        <f t="shared" si="1516"/>
        <v>7.9318013343217197E-2</v>
      </c>
      <c r="AO2768" s="2">
        <f t="shared" si="1517"/>
        <v>1.5567086730911787E-2</v>
      </c>
      <c r="AP2768" s="2">
        <f t="shared" si="1518"/>
        <v>1.3343217197924388E-2</v>
      </c>
      <c r="AR2768" t="str">
        <f t="shared" si="1519"/>
        <v>Madison</v>
      </c>
      <c r="AS2768" t="s">
        <v>511</v>
      </c>
      <c r="AT2768" s="184">
        <v>3</v>
      </c>
      <c r="AV2768" s="97">
        <v>19</v>
      </c>
      <c r="AW2768" s="99">
        <v>121</v>
      </c>
      <c r="AX2768" s="105">
        <f t="shared" si="1520"/>
        <v>19121</v>
      </c>
      <c r="AZ2768" s="7" t="s">
        <v>2951</v>
      </c>
      <c r="BA2768" t="s">
        <v>2991</v>
      </c>
      <c r="BN2768" s="1"/>
      <c r="BQ2768" s="181"/>
    </row>
    <row r="2769" spans="1:69" hidden="1" outlineLevel="1">
      <c r="A2769" t="s">
        <v>2137</v>
      </c>
      <c r="B2769" t="s">
        <v>511</v>
      </c>
      <c r="C2769" s="1">
        <f t="shared" si="1506"/>
        <v>1960</v>
      </c>
      <c r="D2769" s="7">
        <f>IF(R2769&gt;0,RANK(R2769,(R2769:T2769,U2769:AI2769)),0)</f>
        <v>11</v>
      </c>
      <c r="E2769" s="7">
        <f>IF(S2769&gt;0,RANK(S2769,(R2769:T2769,U2769:AI2769)),0)</f>
        <v>8</v>
      </c>
      <c r="F2769" s="7">
        <f>IF(T2769&gt;0,RANK(T2769,(R2769:T2769,U2769:AI2769)),0)</f>
        <v>3</v>
      </c>
      <c r="G2769" s="7">
        <f>IF(U2769&gt;0,RANK(U2769,(R2769:T2769,U2769:AI2769)),0)</f>
        <v>1</v>
      </c>
      <c r="H2769" s="7">
        <f t="shared" si="1507"/>
        <v>2</v>
      </c>
      <c r="I2769" s="49">
        <f t="shared" si="1504"/>
        <v>248</v>
      </c>
      <c r="J2769" s="177">
        <f t="shared" si="1505"/>
        <v>0.12653061224489795</v>
      </c>
      <c r="K2769" s="2"/>
      <c r="L2769" s="2">
        <f t="shared" si="1508"/>
        <v>4.0816326530612249E-3</v>
      </c>
      <c r="M2769" s="2">
        <f t="shared" si="1509"/>
        <v>2.0408163265306121E-2</v>
      </c>
      <c r="N2769" s="2">
        <f t="shared" si="1510"/>
        <v>0.18775510204081633</v>
      </c>
      <c r="O2769" s="2">
        <f t="shared" si="1511"/>
        <v>0.34132653061224488</v>
      </c>
      <c r="P2769" s="2">
        <f t="shared" si="1512"/>
        <v>0.21479591836734693</v>
      </c>
      <c r="Q2769" s="2">
        <f t="shared" si="1495"/>
        <v>0.23163265306122441</v>
      </c>
      <c r="R2769" s="1">
        <v>8</v>
      </c>
      <c r="S2769" s="1">
        <v>40</v>
      </c>
      <c r="T2769" s="1">
        <v>368</v>
      </c>
      <c r="U2769" s="1">
        <v>669</v>
      </c>
      <c r="V2769" s="1">
        <v>421</v>
      </c>
      <c r="W2769" s="1">
        <v>209</v>
      </c>
      <c r="X2769" s="1">
        <v>37</v>
      </c>
      <c r="Y2769" s="1">
        <v>16</v>
      </c>
      <c r="Z2769" s="1">
        <v>69</v>
      </c>
      <c r="AB2769" s="182">
        <v>1</v>
      </c>
      <c r="AC2769" s="182"/>
      <c r="AD2769" s="1">
        <v>49</v>
      </c>
      <c r="AF2769" s="1">
        <v>73</v>
      </c>
      <c r="AI2769" s="1">
        <v>0</v>
      </c>
      <c r="AK2769" s="7">
        <f t="shared" si="1513"/>
        <v>4</v>
      </c>
      <c r="AL2769" s="7">
        <f t="shared" si="1514"/>
        <v>7</v>
      </c>
      <c r="AM2769" s="7">
        <f t="shared" si="1515"/>
        <v>8</v>
      </c>
      <c r="AN2769" s="2">
        <f t="shared" si="1516"/>
        <v>0.10663265306122449</v>
      </c>
      <c r="AO2769" s="2">
        <f t="shared" si="1517"/>
        <v>1.8877551020408164E-2</v>
      </c>
      <c r="AP2769" s="2">
        <f t="shared" si="1518"/>
        <v>8.1632653061224497E-3</v>
      </c>
      <c r="AR2769" t="str">
        <f t="shared" si="1519"/>
        <v>Mahaska</v>
      </c>
      <c r="AS2769" t="s">
        <v>511</v>
      </c>
      <c r="AT2769" s="184">
        <v>2</v>
      </c>
      <c r="AV2769" s="97">
        <v>19</v>
      </c>
      <c r="AW2769" s="99">
        <v>123</v>
      </c>
      <c r="AX2769" s="105">
        <f t="shared" si="1520"/>
        <v>19123</v>
      </c>
      <c r="AZ2769" s="7" t="s">
        <v>2951</v>
      </c>
      <c r="BA2769" t="s">
        <v>2991</v>
      </c>
      <c r="BN2769" s="1"/>
      <c r="BQ2769" s="181"/>
    </row>
    <row r="2770" spans="1:69" hidden="1" outlineLevel="1">
      <c r="A2770" t="s">
        <v>1291</v>
      </c>
      <c r="B2770" t="s">
        <v>511</v>
      </c>
      <c r="C2770" s="1">
        <f t="shared" si="1506"/>
        <v>2872</v>
      </c>
      <c r="D2770" s="7">
        <f>IF(R2770&gt;0,RANK(R2770,(R2770:T2770,U2770:AI2770)),0)</f>
        <v>11</v>
      </c>
      <c r="E2770" s="7">
        <f>IF(S2770&gt;0,RANK(S2770,(R2770:T2770,U2770:AI2770)),0)</f>
        <v>6</v>
      </c>
      <c r="F2770" s="7">
        <f>IF(T2770&gt;0,RANK(T2770,(R2770:T2770,U2770:AI2770)),0)</f>
        <v>2</v>
      </c>
      <c r="G2770" s="7">
        <f>IF(U2770&gt;0,RANK(U2770,(R2770:T2770,U2770:AI2770)),0)</f>
        <v>1</v>
      </c>
      <c r="H2770" s="7">
        <f t="shared" si="1507"/>
        <v>3</v>
      </c>
      <c r="I2770" s="49">
        <f t="shared" si="1504"/>
        <v>405</v>
      </c>
      <c r="J2770" s="177">
        <f t="shared" si="1505"/>
        <v>0.14101671309192201</v>
      </c>
      <c r="K2770" s="2"/>
      <c r="L2770" s="2">
        <f t="shared" si="1508"/>
        <v>1.0445682451253482E-2</v>
      </c>
      <c r="M2770" s="2">
        <f t="shared" si="1509"/>
        <v>2.5766016713091922E-2</v>
      </c>
      <c r="N2770" s="2">
        <f t="shared" si="1510"/>
        <v>0.21100278551532034</v>
      </c>
      <c r="O2770" s="2">
        <f t="shared" si="1511"/>
        <v>0.35201949860724235</v>
      </c>
      <c r="P2770" s="2">
        <f t="shared" si="1512"/>
        <v>0.18767409470752089</v>
      </c>
      <c r="Q2770" s="2">
        <f t="shared" si="1495"/>
        <v>0.21309192200557109</v>
      </c>
      <c r="R2770" s="1">
        <v>30</v>
      </c>
      <c r="S2770" s="1">
        <v>74</v>
      </c>
      <c r="T2770" s="1">
        <v>606</v>
      </c>
      <c r="U2770" s="1">
        <v>1011</v>
      </c>
      <c r="V2770" s="1">
        <v>539</v>
      </c>
      <c r="W2770" s="1">
        <v>272</v>
      </c>
      <c r="X2770" s="1">
        <v>41</v>
      </c>
      <c r="Y2770" s="1">
        <v>62</v>
      </c>
      <c r="Z2770" s="1">
        <v>123</v>
      </c>
      <c r="AB2770" s="182">
        <v>0</v>
      </c>
      <c r="AC2770" s="182"/>
      <c r="AD2770" s="1">
        <v>74</v>
      </c>
      <c r="AF2770" s="1">
        <v>40</v>
      </c>
      <c r="AI2770" s="1">
        <v>0</v>
      </c>
      <c r="AK2770" s="7">
        <f t="shared" si="1513"/>
        <v>4</v>
      </c>
      <c r="AL2770" s="7">
        <f t="shared" si="1514"/>
        <v>8</v>
      </c>
      <c r="AM2770" s="7">
        <f t="shared" si="1515"/>
        <v>7</v>
      </c>
      <c r="AN2770" s="2">
        <f t="shared" si="1516"/>
        <v>9.4707520891364902E-2</v>
      </c>
      <c r="AO2770" s="2">
        <f t="shared" si="1517"/>
        <v>1.4275766016713091E-2</v>
      </c>
      <c r="AP2770" s="2">
        <f t="shared" si="1518"/>
        <v>2.1587743732590529E-2</v>
      </c>
      <c r="AR2770" t="str">
        <f t="shared" si="1519"/>
        <v>Marion</v>
      </c>
      <c r="AS2770" t="s">
        <v>511</v>
      </c>
      <c r="AT2770" s="184">
        <v>2</v>
      </c>
      <c r="AV2770" s="97">
        <v>19</v>
      </c>
      <c r="AW2770" s="99">
        <v>125</v>
      </c>
      <c r="AX2770" s="105">
        <f t="shared" si="1520"/>
        <v>19125</v>
      </c>
      <c r="AZ2770" s="7" t="s">
        <v>2951</v>
      </c>
      <c r="BA2770" t="s">
        <v>2991</v>
      </c>
      <c r="BN2770" s="1"/>
      <c r="BQ2770" s="181"/>
    </row>
    <row r="2771" spans="1:69" hidden="1" outlineLevel="1">
      <c r="A2771" t="s">
        <v>1032</v>
      </c>
      <c r="B2771" t="s">
        <v>511</v>
      </c>
      <c r="C2771" s="1">
        <f t="shared" si="1506"/>
        <v>2327</v>
      </c>
      <c r="D2771" s="7">
        <f>IF(R2771&gt;0,RANK(R2771,(R2771:T2771,U2771:AI2771)),0)</f>
        <v>10</v>
      </c>
      <c r="E2771" s="7">
        <f>IF(S2771&gt;0,RANK(S2771,(R2771:T2771,U2771:AI2771)),0)</f>
        <v>6</v>
      </c>
      <c r="F2771" s="7">
        <f>IF(T2771&gt;0,RANK(T2771,(R2771:T2771,U2771:AI2771)),0)</f>
        <v>3</v>
      </c>
      <c r="G2771" s="7">
        <f>IF(U2771&gt;0,RANK(U2771,(R2771:T2771,U2771:AI2771)),0)</f>
        <v>1</v>
      </c>
      <c r="H2771" s="7">
        <f t="shared" si="1507"/>
        <v>2</v>
      </c>
      <c r="I2771" s="49">
        <f t="shared" si="1504"/>
        <v>22</v>
      </c>
      <c r="J2771" s="177">
        <f t="shared" si="1505"/>
        <v>9.454232917920068E-3</v>
      </c>
      <c r="K2771" s="2"/>
      <c r="L2771" s="2">
        <f t="shared" si="1508"/>
        <v>1.4181349376880103E-2</v>
      </c>
      <c r="M2771" s="2">
        <f t="shared" si="1509"/>
        <v>2.6214009454232919E-2</v>
      </c>
      <c r="N2771" s="2">
        <f t="shared" si="1510"/>
        <v>0.21572840567253976</v>
      </c>
      <c r="O2771" s="2">
        <f t="shared" si="1511"/>
        <v>0.27073485174043832</v>
      </c>
      <c r="P2771" s="2">
        <f t="shared" si="1512"/>
        <v>0.26128061882251824</v>
      </c>
      <c r="Q2771" s="2">
        <f t="shared" ref="Q2771:Q2834" si="1521">IF(C2771=0,"-",(1-L2771-M2771-N2771-O2771-P2771))</f>
        <v>0.21186076493339073</v>
      </c>
      <c r="R2771" s="1">
        <v>33</v>
      </c>
      <c r="S2771" s="1">
        <v>61</v>
      </c>
      <c r="T2771" s="1">
        <v>502</v>
      </c>
      <c r="U2771" s="1">
        <v>630</v>
      </c>
      <c r="V2771" s="1">
        <v>608</v>
      </c>
      <c r="W2771" s="1">
        <v>226</v>
      </c>
      <c r="X2771" s="1">
        <v>57</v>
      </c>
      <c r="Y2771" s="1">
        <v>27</v>
      </c>
      <c r="Z2771" s="1">
        <v>75</v>
      </c>
      <c r="AB2771" s="182">
        <v>3</v>
      </c>
      <c r="AC2771" s="182"/>
      <c r="AD2771" s="1">
        <v>50</v>
      </c>
      <c r="AF2771" s="1">
        <v>55</v>
      </c>
      <c r="AI2771" s="1">
        <v>0</v>
      </c>
      <c r="AK2771" s="7">
        <f t="shared" si="1513"/>
        <v>4</v>
      </c>
      <c r="AL2771" s="7">
        <f t="shared" si="1514"/>
        <v>7</v>
      </c>
      <c r="AM2771" s="7">
        <f t="shared" si="1515"/>
        <v>9</v>
      </c>
      <c r="AN2771" s="2">
        <f t="shared" si="1516"/>
        <v>9.7120756338633429E-2</v>
      </c>
      <c r="AO2771" s="2">
        <f t="shared" si="1517"/>
        <v>2.4495058014611087E-2</v>
      </c>
      <c r="AP2771" s="2">
        <f t="shared" si="1518"/>
        <v>1.1602922217447357E-2</v>
      </c>
      <c r="AR2771" t="str">
        <f t="shared" si="1519"/>
        <v>Marshall</v>
      </c>
      <c r="AS2771" t="s">
        <v>511</v>
      </c>
      <c r="AT2771" s="184">
        <v>1</v>
      </c>
      <c r="AV2771" s="97">
        <v>19</v>
      </c>
      <c r="AW2771" s="99">
        <v>127</v>
      </c>
      <c r="AX2771" s="105">
        <f t="shared" si="1520"/>
        <v>19127</v>
      </c>
      <c r="AZ2771" s="7" t="s">
        <v>2951</v>
      </c>
      <c r="BA2771" t="s">
        <v>2991</v>
      </c>
      <c r="BN2771" s="1"/>
      <c r="BQ2771" s="181"/>
    </row>
    <row r="2772" spans="1:69" hidden="1" outlineLevel="1">
      <c r="A2772" t="s">
        <v>516</v>
      </c>
      <c r="B2772" t="s">
        <v>511</v>
      </c>
      <c r="C2772" s="1">
        <f t="shared" ref="C2772:C2807" si="1522">SUM(R2772:AI2772)+SUM(BE2772:CN2772)</f>
        <v>1121</v>
      </c>
      <c r="D2772" s="7">
        <f>IF(R2772&gt;0,RANK(R2772,(R2772:T2772,U2772:AI2772)),0)</f>
        <v>8</v>
      </c>
      <c r="E2772" s="7">
        <f>IF(S2772&gt;0,RANK(S2772,(R2772:T2772,U2772:AI2772)),0)</f>
        <v>10</v>
      </c>
      <c r="F2772" s="7">
        <f>IF(T2772&gt;0,RANK(T2772,(R2772:T2772,U2772:AI2772)),0)</f>
        <v>2</v>
      </c>
      <c r="G2772" s="7">
        <f>IF(U2772&gt;0,RANK(U2772,(R2772:T2772,U2772:AI2772)),0)</f>
        <v>3</v>
      </c>
      <c r="H2772" s="7">
        <f t="shared" ref="H2772:H2807" si="1523">IF(V2772&gt;0,RANK(V2772,(R2772:AB2772)),0)</f>
        <v>1</v>
      </c>
      <c r="I2772" s="49">
        <f t="shared" si="1504"/>
        <v>35</v>
      </c>
      <c r="J2772" s="177">
        <f t="shared" si="1505"/>
        <v>3.1222123104371096E-2</v>
      </c>
      <c r="K2772" s="2"/>
      <c r="L2772" s="2">
        <f t="shared" ref="L2772:L2807" si="1524">IF($C2772=0,"-",R2772/$C2772)</f>
        <v>1.3380909901873328E-2</v>
      </c>
      <c r="M2772" s="2">
        <f t="shared" ref="M2772:M2807" si="1525">IF($C2772=0,"-",S2772/$C2772)</f>
        <v>8.9206066012488851E-3</v>
      </c>
      <c r="N2772" s="2">
        <f t="shared" ref="N2772:N2807" si="1526">IF($C2772=0,"-",T2772/$C2772)</f>
        <v>0.23639607493309545</v>
      </c>
      <c r="O2772" s="2">
        <f t="shared" ref="O2772:O2807" si="1527">IF($C2772=0,"-",U2772/$C2772)</f>
        <v>0.21766280107047278</v>
      </c>
      <c r="P2772" s="2">
        <f t="shared" ref="P2772:P2807" si="1528">IF($C2772=0,"-",V2772/$C2772)</f>
        <v>0.26761819803746656</v>
      </c>
      <c r="Q2772" s="2">
        <f t="shared" si="1521"/>
        <v>0.25602140945584295</v>
      </c>
      <c r="R2772" s="1">
        <v>15</v>
      </c>
      <c r="S2772" s="1">
        <v>10</v>
      </c>
      <c r="T2772" s="1">
        <v>265</v>
      </c>
      <c r="U2772" s="1">
        <v>244</v>
      </c>
      <c r="V2772" s="1">
        <v>300</v>
      </c>
      <c r="W2772" s="1">
        <v>182</v>
      </c>
      <c r="X2772" s="1">
        <v>23</v>
      </c>
      <c r="Y2772" s="1">
        <v>11</v>
      </c>
      <c r="Z2772" s="1">
        <v>33</v>
      </c>
      <c r="AB2772" s="182">
        <v>0</v>
      </c>
      <c r="AC2772" s="182"/>
      <c r="AD2772" s="1">
        <v>7</v>
      </c>
      <c r="AF2772" s="1">
        <v>31</v>
      </c>
      <c r="AI2772" s="1">
        <v>0</v>
      </c>
      <c r="AK2772" s="7">
        <f t="shared" ref="AK2772:AK2807" si="1529">IF(W2772&gt;0,RANK(W2772,(R2772:AB2772)),0)</f>
        <v>4</v>
      </c>
      <c r="AL2772" s="7">
        <f t="shared" ref="AL2772:AL2807" si="1530">IF(X2772&gt;0,RANK(X2772,(R2772:AB2772)),0)</f>
        <v>6</v>
      </c>
      <c r="AM2772" s="7">
        <f t="shared" ref="AM2772:AM2807" si="1531">IF(Y2772&gt;0,RANK(Y2772,(R2772:AB2772)),0)</f>
        <v>8</v>
      </c>
      <c r="AN2772" s="2">
        <f t="shared" ref="AN2772:AN2807" si="1532">IF($C2772=0,"-",W2772/$C2772)</f>
        <v>0.1623550401427297</v>
      </c>
      <c r="AO2772" s="2">
        <f t="shared" ref="AO2772:AO2807" si="1533">IF($C2772=0,"-",X2772/$C2772)</f>
        <v>2.0517395182872437E-2</v>
      </c>
      <c r="AP2772" s="2">
        <f t="shared" ref="AP2772:AP2807" si="1534">IF($C2772=0,"-",Y2772/$C2772)</f>
        <v>9.8126672613737739E-3</v>
      </c>
      <c r="AR2772" t="str">
        <f t="shared" ref="AR2772:AR2807" si="1535">A2772</f>
        <v>Mills</v>
      </c>
      <c r="AS2772" t="s">
        <v>511</v>
      </c>
      <c r="AT2772" s="184">
        <v>3</v>
      </c>
      <c r="AV2772" s="97">
        <v>19</v>
      </c>
      <c r="AW2772" s="99">
        <v>129</v>
      </c>
      <c r="AX2772" s="105">
        <f t="shared" ref="AX2772:AX2803" si="1536">AV2772*1000+AW2772</f>
        <v>19129</v>
      </c>
      <c r="AZ2772" s="7" t="s">
        <v>2951</v>
      </c>
      <c r="BA2772" t="s">
        <v>2991</v>
      </c>
      <c r="BN2772" s="1"/>
      <c r="BQ2772" s="181"/>
    </row>
    <row r="2773" spans="1:69" hidden="1" outlineLevel="1">
      <c r="A2773" t="s">
        <v>381</v>
      </c>
      <c r="B2773" t="s">
        <v>511</v>
      </c>
      <c r="C2773" s="1">
        <f t="shared" si="1522"/>
        <v>471</v>
      </c>
      <c r="D2773" s="7">
        <f>IF(R2773&gt;0,RANK(R2773,(R2773:T2773,U2773:AI2773)),0)</f>
        <v>10</v>
      </c>
      <c r="E2773" s="7">
        <f>IF(S2773&gt;0,RANK(S2773,(R2773:T2773,U2773:AI2773)),0)</f>
        <v>8</v>
      </c>
      <c r="F2773" s="7">
        <f>IF(T2773&gt;0,RANK(T2773,(R2773:T2773,U2773:AI2773)),0)</f>
        <v>4</v>
      </c>
      <c r="G2773" s="7">
        <f>IF(U2773&gt;0,RANK(U2773,(R2773:T2773,U2773:AI2773)),0)</f>
        <v>2</v>
      </c>
      <c r="H2773" s="7">
        <f t="shared" si="1523"/>
        <v>1</v>
      </c>
      <c r="I2773" s="49">
        <f t="shared" ref="I2773:I2807" si="1537">MAX(R2773:W2773)-LARGE(R2773:W2773,2)</f>
        <v>6</v>
      </c>
      <c r="J2773" s="177">
        <f t="shared" si="1505"/>
        <v>1.2738853503184714E-2</v>
      </c>
      <c r="K2773" s="2"/>
      <c r="L2773" s="2">
        <f t="shared" si="1524"/>
        <v>6.369426751592357E-3</v>
      </c>
      <c r="M2773" s="2">
        <f t="shared" si="1525"/>
        <v>2.1231422505307854E-2</v>
      </c>
      <c r="N2773" s="2">
        <f t="shared" si="1526"/>
        <v>0.11889596602972399</v>
      </c>
      <c r="O2773" s="2">
        <f t="shared" si="1527"/>
        <v>0.24203821656050956</v>
      </c>
      <c r="P2773" s="2">
        <f t="shared" si="1528"/>
        <v>0.25477707006369427</v>
      </c>
      <c r="Q2773" s="2">
        <f t="shared" si="1521"/>
        <v>0.35668789808917206</v>
      </c>
      <c r="R2773" s="1">
        <v>3</v>
      </c>
      <c r="S2773" s="1">
        <v>10</v>
      </c>
      <c r="T2773" s="1">
        <v>56</v>
      </c>
      <c r="U2773" s="1">
        <v>114</v>
      </c>
      <c r="V2773" s="1">
        <v>120</v>
      </c>
      <c r="W2773" s="1">
        <v>61</v>
      </c>
      <c r="X2773" s="1">
        <v>55</v>
      </c>
      <c r="Y2773" s="1">
        <v>4</v>
      </c>
      <c r="Z2773" s="1">
        <v>34</v>
      </c>
      <c r="AB2773" s="182">
        <v>0</v>
      </c>
      <c r="AC2773" s="182"/>
      <c r="AD2773" s="1">
        <v>11</v>
      </c>
      <c r="AF2773" s="1">
        <v>3</v>
      </c>
      <c r="AI2773" s="1">
        <v>0</v>
      </c>
      <c r="AK2773" s="7">
        <f t="shared" si="1529"/>
        <v>3</v>
      </c>
      <c r="AL2773" s="7">
        <f t="shared" si="1530"/>
        <v>5</v>
      </c>
      <c r="AM2773" s="7">
        <f t="shared" si="1531"/>
        <v>8</v>
      </c>
      <c r="AN2773" s="2">
        <f t="shared" si="1532"/>
        <v>0.12951167728237792</v>
      </c>
      <c r="AO2773" s="2">
        <f t="shared" si="1533"/>
        <v>0.11677282377919321</v>
      </c>
      <c r="AP2773" s="2">
        <f t="shared" si="1534"/>
        <v>8.4925690021231421E-3</v>
      </c>
      <c r="AR2773" t="str">
        <f t="shared" si="1535"/>
        <v>Mitchell</v>
      </c>
      <c r="AS2773" t="s">
        <v>511</v>
      </c>
      <c r="AT2773" s="184">
        <v>1</v>
      </c>
      <c r="AV2773" s="97">
        <v>19</v>
      </c>
      <c r="AW2773" s="99">
        <v>131</v>
      </c>
      <c r="AX2773" s="105">
        <f t="shared" si="1536"/>
        <v>19131</v>
      </c>
      <c r="AZ2773" s="7" t="s">
        <v>2951</v>
      </c>
      <c r="BA2773" t="s">
        <v>2991</v>
      </c>
      <c r="BN2773" s="1"/>
      <c r="BQ2773" s="181"/>
    </row>
    <row r="2774" spans="1:69" hidden="1" outlineLevel="1">
      <c r="A2774" t="s">
        <v>553</v>
      </c>
      <c r="B2774" t="s">
        <v>511</v>
      </c>
      <c r="C2774" s="1">
        <f t="shared" si="1522"/>
        <v>512</v>
      </c>
      <c r="D2774" s="7">
        <f>IF(R2774&gt;0,RANK(R2774,(R2774:T2774,U2774:AI2774)),0)</f>
        <v>11</v>
      </c>
      <c r="E2774" s="7">
        <f>IF(S2774&gt;0,RANK(S2774,(R2774:T2774,U2774:AI2774)),0)</f>
        <v>9</v>
      </c>
      <c r="F2774" s="7">
        <f>IF(T2774&gt;0,RANK(T2774,(R2774:T2774,U2774:AI2774)),0)</f>
        <v>3</v>
      </c>
      <c r="G2774" s="7">
        <f>IF(U2774&gt;0,RANK(U2774,(R2774:T2774,U2774:AI2774)),0)</f>
        <v>1</v>
      </c>
      <c r="H2774" s="7">
        <f t="shared" si="1523"/>
        <v>2</v>
      </c>
      <c r="I2774" s="49">
        <f t="shared" si="1537"/>
        <v>29</v>
      </c>
      <c r="J2774" s="177">
        <f t="shared" si="1505"/>
        <v>5.6640625E-2</v>
      </c>
      <c r="K2774" s="2"/>
      <c r="L2774" s="2">
        <f t="shared" si="1524"/>
        <v>1.953125E-3</v>
      </c>
      <c r="M2774" s="2">
        <f t="shared" si="1525"/>
        <v>3.90625E-3</v>
      </c>
      <c r="N2774" s="2">
        <f t="shared" si="1526"/>
        <v>0.18359375</v>
      </c>
      <c r="O2774" s="2">
        <f t="shared" si="1527"/>
        <v>0.361328125</v>
      </c>
      <c r="P2774" s="2">
        <f t="shared" si="1528"/>
        <v>0.3046875</v>
      </c>
      <c r="Q2774" s="2">
        <f t="shared" si="1521"/>
        <v>0.14453125</v>
      </c>
      <c r="R2774" s="1">
        <v>1</v>
      </c>
      <c r="S2774" s="1">
        <v>2</v>
      </c>
      <c r="T2774" s="1">
        <v>94</v>
      </c>
      <c r="U2774" s="1">
        <v>185</v>
      </c>
      <c r="V2774" s="1">
        <v>156</v>
      </c>
      <c r="W2774" s="1">
        <v>41</v>
      </c>
      <c r="X2774" s="1">
        <v>6</v>
      </c>
      <c r="Y2774" s="1">
        <v>8</v>
      </c>
      <c r="Z2774" s="1">
        <v>8</v>
      </c>
      <c r="AB2774" s="182">
        <v>0</v>
      </c>
      <c r="AC2774" s="182"/>
      <c r="AD2774" s="1">
        <v>9</v>
      </c>
      <c r="AF2774" s="1">
        <v>2</v>
      </c>
      <c r="AI2774" s="1">
        <v>0</v>
      </c>
      <c r="AK2774" s="7">
        <f t="shared" si="1529"/>
        <v>4</v>
      </c>
      <c r="AL2774" s="7">
        <f t="shared" si="1530"/>
        <v>7</v>
      </c>
      <c r="AM2774" s="7">
        <f t="shared" si="1531"/>
        <v>5</v>
      </c>
      <c r="AN2774" s="2">
        <f t="shared" si="1532"/>
        <v>8.0078125E-2</v>
      </c>
      <c r="AO2774" s="2">
        <f t="shared" si="1533"/>
        <v>1.171875E-2</v>
      </c>
      <c r="AP2774" s="2">
        <f t="shared" si="1534"/>
        <v>1.5625E-2</v>
      </c>
      <c r="AR2774" t="str">
        <f t="shared" si="1535"/>
        <v>Monona</v>
      </c>
      <c r="AS2774" t="s">
        <v>511</v>
      </c>
      <c r="AT2774" s="184">
        <v>4</v>
      </c>
      <c r="AV2774" s="97">
        <v>19</v>
      </c>
      <c r="AW2774" s="99">
        <v>133</v>
      </c>
      <c r="AX2774" s="105">
        <f t="shared" si="1536"/>
        <v>19133</v>
      </c>
      <c r="AZ2774" s="7" t="s">
        <v>2951</v>
      </c>
      <c r="BA2774" t="s">
        <v>2991</v>
      </c>
      <c r="BN2774" s="1"/>
      <c r="BQ2774" s="181"/>
    </row>
    <row r="2775" spans="1:69" hidden="1" outlineLevel="1">
      <c r="A2775" t="s">
        <v>341</v>
      </c>
      <c r="B2775" t="s">
        <v>511</v>
      </c>
      <c r="C2775" s="1">
        <f t="shared" si="1522"/>
        <v>541</v>
      </c>
      <c r="D2775" s="7">
        <f>IF(R2775&gt;0,RANK(R2775,(R2775:T2775,U2775:AI2775)),0)</f>
        <v>7</v>
      </c>
      <c r="E2775" s="7">
        <f>IF(S2775&gt;0,RANK(S2775,(R2775:T2775,U2775:AI2775)),0)</f>
        <v>9</v>
      </c>
      <c r="F2775" s="7">
        <f>IF(T2775&gt;0,RANK(T2775,(R2775:T2775,U2775:AI2775)),0)</f>
        <v>3</v>
      </c>
      <c r="G2775" s="7">
        <f>IF(U2775&gt;0,RANK(U2775,(R2775:T2775,U2775:AI2775)),0)</f>
        <v>1</v>
      </c>
      <c r="H2775" s="7">
        <f t="shared" si="1523"/>
        <v>2</v>
      </c>
      <c r="I2775" s="49">
        <f t="shared" si="1537"/>
        <v>25</v>
      </c>
      <c r="J2775" s="177">
        <f t="shared" si="1505"/>
        <v>4.6210720887245843E-2</v>
      </c>
      <c r="K2775" s="2"/>
      <c r="L2775" s="2">
        <f t="shared" si="1524"/>
        <v>7.3937153419593345E-3</v>
      </c>
      <c r="M2775" s="2">
        <f t="shared" si="1525"/>
        <v>5.5452865064695009E-3</v>
      </c>
      <c r="N2775" s="2">
        <f t="shared" si="1526"/>
        <v>0.17929759704251386</v>
      </c>
      <c r="O2775" s="2">
        <f t="shared" si="1527"/>
        <v>0.36044362292051757</v>
      </c>
      <c r="P2775" s="2">
        <f t="shared" si="1528"/>
        <v>0.3142329020332717</v>
      </c>
      <c r="Q2775" s="2">
        <f t="shared" si="1521"/>
        <v>0.13308687615526804</v>
      </c>
      <c r="R2775" s="1">
        <v>4</v>
      </c>
      <c r="S2775" s="1">
        <v>3</v>
      </c>
      <c r="T2775" s="1">
        <v>97</v>
      </c>
      <c r="U2775" s="1">
        <v>195</v>
      </c>
      <c r="V2775" s="1">
        <v>170</v>
      </c>
      <c r="W2775" s="1">
        <v>25</v>
      </c>
      <c r="X2775" s="1">
        <v>4</v>
      </c>
      <c r="Y2775" s="1">
        <v>2</v>
      </c>
      <c r="Z2775" s="1">
        <v>23</v>
      </c>
      <c r="AB2775" s="182">
        <v>0</v>
      </c>
      <c r="AC2775" s="182"/>
      <c r="AD2775" s="1">
        <v>18</v>
      </c>
      <c r="AF2775" s="1">
        <v>0</v>
      </c>
      <c r="AI2775" s="1">
        <v>0</v>
      </c>
      <c r="AK2775" s="7">
        <f t="shared" si="1529"/>
        <v>4</v>
      </c>
      <c r="AL2775" s="7">
        <f t="shared" si="1530"/>
        <v>6</v>
      </c>
      <c r="AM2775" s="7">
        <f t="shared" si="1531"/>
        <v>9</v>
      </c>
      <c r="AN2775" s="2">
        <f t="shared" si="1532"/>
        <v>4.6210720887245843E-2</v>
      </c>
      <c r="AO2775" s="2">
        <f t="shared" si="1533"/>
        <v>7.3937153419593345E-3</v>
      </c>
      <c r="AP2775" s="2">
        <f t="shared" si="1534"/>
        <v>3.6968576709796672E-3</v>
      </c>
      <c r="AR2775" t="str">
        <f t="shared" si="1535"/>
        <v>Monroe</v>
      </c>
      <c r="AS2775" t="s">
        <v>511</v>
      </c>
      <c r="AT2775" s="184">
        <v>2</v>
      </c>
      <c r="AV2775" s="97">
        <v>19</v>
      </c>
      <c r="AW2775" s="99">
        <v>135</v>
      </c>
      <c r="AX2775" s="105">
        <f t="shared" si="1536"/>
        <v>19135</v>
      </c>
      <c r="AZ2775" s="7" t="s">
        <v>2951</v>
      </c>
      <c r="BA2775" t="s">
        <v>2991</v>
      </c>
      <c r="BN2775" s="1"/>
      <c r="BQ2775" s="181"/>
    </row>
    <row r="2776" spans="1:69" hidden="1" outlineLevel="1">
      <c r="A2776" t="s">
        <v>393</v>
      </c>
      <c r="B2776" t="s">
        <v>511</v>
      </c>
      <c r="C2776" s="1">
        <f t="shared" si="1522"/>
        <v>571</v>
      </c>
      <c r="D2776" s="7">
        <f>IF(R2776&gt;0,RANK(R2776,(R2776:T2776,U2776:AI2776)),0)</f>
        <v>8</v>
      </c>
      <c r="E2776" s="7">
        <f>IF(S2776&gt;0,RANK(S2776,(R2776:T2776,U2776:AI2776)),0)</f>
        <v>5</v>
      </c>
      <c r="F2776" s="7">
        <f>IF(T2776&gt;0,RANK(T2776,(R2776:T2776,U2776:AI2776)),0)</f>
        <v>2</v>
      </c>
      <c r="G2776" s="7">
        <f>IF(U2776&gt;0,RANK(U2776,(R2776:T2776,U2776:AI2776)),0)</f>
        <v>1</v>
      </c>
      <c r="H2776" s="7">
        <f t="shared" si="1523"/>
        <v>3</v>
      </c>
      <c r="I2776" s="49">
        <f t="shared" si="1537"/>
        <v>9</v>
      </c>
      <c r="J2776" s="177">
        <f t="shared" si="1505"/>
        <v>1.5761821366024518E-2</v>
      </c>
      <c r="K2776" s="2"/>
      <c r="L2776" s="2">
        <f t="shared" si="1524"/>
        <v>1.7513134851138354E-2</v>
      </c>
      <c r="M2776" s="2">
        <f t="shared" si="1525"/>
        <v>4.7285464098073555E-2</v>
      </c>
      <c r="N2776" s="2">
        <f t="shared" si="1526"/>
        <v>0.21716287215411559</v>
      </c>
      <c r="O2776" s="2">
        <f t="shared" si="1527"/>
        <v>0.23292469352014011</v>
      </c>
      <c r="P2776" s="2">
        <f t="shared" si="1528"/>
        <v>0.20665499124343256</v>
      </c>
      <c r="Q2776" s="2">
        <f t="shared" si="1521"/>
        <v>0.27845884413309985</v>
      </c>
      <c r="R2776" s="1">
        <v>10</v>
      </c>
      <c r="S2776" s="1">
        <v>27</v>
      </c>
      <c r="T2776" s="1">
        <v>124</v>
      </c>
      <c r="U2776" s="1">
        <v>133</v>
      </c>
      <c r="V2776" s="1">
        <v>118</v>
      </c>
      <c r="W2776" s="1">
        <v>85</v>
      </c>
      <c r="X2776" s="1">
        <v>27</v>
      </c>
      <c r="Y2776" s="1">
        <v>5</v>
      </c>
      <c r="Z2776" s="1">
        <v>26</v>
      </c>
      <c r="AB2776" s="182">
        <v>0</v>
      </c>
      <c r="AC2776" s="182"/>
      <c r="AD2776" s="1">
        <v>10</v>
      </c>
      <c r="AF2776" s="1">
        <v>6</v>
      </c>
      <c r="AI2776" s="1">
        <v>0</v>
      </c>
      <c r="AK2776" s="7">
        <f t="shared" si="1529"/>
        <v>4</v>
      </c>
      <c r="AL2776" s="7">
        <f t="shared" si="1530"/>
        <v>5</v>
      </c>
      <c r="AM2776" s="7">
        <f t="shared" si="1531"/>
        <v>9</v>
      </c>
      <c r="AN2776" s="2">
        <f t="shared" si="1532"/>
        <v>0.14886164623467601</v>
      </c>
      <c r="AO2776" s="2">
        <f t="shared" si="1533"/>
        <v>4.7285464098073555E-2</v>
      </c>
      <c r="AP2776" s="2">
        <f t="shared" si="1534"/>
        <v>8.7565674255691769E-3</v>
      </c>
      <c r="AR2776" t="str">
        <f t="shared" si="1535"/>
        <v>Montgomery</v>
      </c>
      <c r="AS2776" t="s">
        <v>511</v>
      </c>
      <c r="AT2776" s="184">
        <v>3</v>
      </c>
      <c r="AV2776" s="97">
        <v>19</v>
      </c>
      <c r="AW2776" s="99">
        <v>137</v>
      </c>
      <c r="AX2776" s="105">
        <f t="shared" si="1536"/>
        <v>19137</v>
      </c>
      <c r="AZ2776" s="7" t="s">
        <v>2951</v>
      </c>
      <c r="BA2776" t="s">
        <v>2991</v>
      </c>
      <c r="BN2776" s="1"/>
      <c r="BQ2776" s="181"/>
    </row>
    <row r="2777" spans="1:69" hidden="1" outlineLevel="1">
      <c r="A2777" t="s">
        <v>99</v>
      </c>
      <c r="B2777" t="s">
        <v>511</v>
      </c>
      <c r="C2777" s="1">
        <f t="shared" si="1522"/>
        <v>2414</v>
      </c>
      <c r="D2777" s="7">
        <f>IF(R2777&gt;0,RANK(R2777,(R2777:T2777,U2777:AI2777)),0)</f>
        <v>8</v>
      </c>
      <c r="E2777" s="7">
        <f>IF(S2777&gt;0,RANK(S2777,(R2777:T2777,U2777:AI2777)),0)</f>
        <v>6</v>
      </c>
      <c r="F2777" s="7">
        <f>IF(T2777&gt;0,RANK(T2777,(R2777:T2777,U2777:AI2777)),0)</f>
        <v>2</v>
      </c>
      <c r="G2777" s="7">
        <f>IF(U2777&gt;0,RANK(U2777,(R2777:T2777,U2777:AI2777)),0)</f>
        <v>3</v>
      </c>
      <c r="H2777" s="7">
        <f t="shared" si="1523"/>
        <v>1</v>
      </c>
      <c r="I2777" s="49">
        <f t="shared" si="1537"/>
        <v>85</v>
      </c>
      <c r="J2777" s="177">
        <f t="shared" si="1505"/>
        <v>3.5211267605633804E-2</v>
      </c>
      <c r="K2777" s="2"/>
      <c r="L2777" s="2">
        <f t="shared" si="1524"/>
        <v>1.8641259320629662E-2</v>
      </c>
      <c r="M2777" s="2">
        <f t="shared" si="1525"/>
        <v>2.1955260977630488E-2</v>
      </c>
      <c r="N2777" s="2">
        <f t="shared" si="1526"/>
        <v>0.26304888152444078</v>
      </c>
      <c r="O2777" s="2">
        <f t="shared" si="1527"/>
        <v>0.23860811930405965</v>
      </c>
      <c r="P2777" s="2">
        <f t="shared" si="1528"/>
        <v>0.29826014913007459</v>
      </c>
      <c r="Q2777" s="2">
        <f t="shared" si="1521"/>
        <v>0.1594863297431649</v>
      </c>
      <c r="R2777" s="1">
        <v>45</v>
      </c>
      <c r="S2777" s="1">
        <v>53</v>
      </c>
      <c r="T2777" s="1">
        <v>635</v>
      </c>
      <c r="U2777" s="1">
        <v>576</v>
      </c>
      <c r="V2777" s="1">
        <v>720</v>
      </c>
      <c r="W2777" s="1">
        <v>110</v>
      </c>
      <c r="X2777" s="1">
        <v>43</v>
      </c>
      <c r="Y2777" s="1">
        <v>50</v>
      </c>
      <c r="Z2777" s="1">
        <v>131</v>
      </c>
      <c r="AB2777" s="182">
        <v>0</v>
      </c>
      <c r="AC2777" s="182"/>
      <c r="AD2777" s="1">
        <v>39</v>
      </c>
      <c r="AF2777" s="1">
        <v>12</v>
      </c>
      <c r="AI2777" s="1">
        <v>0</v>
      </c>
      <c r="AK2777" s="7">
        <f t="shared" si="1529"/>
        <v>5</v>
      </c>
      <c r="AL2777" s="7">
        <f t="shared" si="1530"/>
        <v>9</v>
      </c>
      <c r="AM2777" s="7">
        <f t="shared" si="1531"/>
        <v>7</v>
      </c>
      <c r="AN2777" s="2">
        <f t="shared" si="1532"/>
        <v>4.5567522783761395E-2</v>
      </c>
      <c r="AO2777" s="2">
        <f t="shared" si="1533"/>
        <v>1.7812758906379452E-2</v>
      </c>
      <c r="AP2777" s="2">
        <f t="shared" si="1534"/>
        <v>2.0712510356255178E-2</v>
      </c>
      <c r="AR2777" t="str">
        <f t="shared" si="1535"/>
        <v>Muscatine</v>
      </c>
      <c r="AS2777" t="s">
        <v>511</v>
      </c>
      <c r="AT2777" s="184">
        <v>2</v>
      </c>
      <c r="AV2777" s="97">
        <v>19</v>
      </c>
      <c r="AW2777" s="99">
        <v>139</v>
      </c>
      <c r="AX2777" s="105">
        <f t="shared" si="1536"/>
        <v>19139</v>
      </c>
      <c r="AZ2777" s="7" t="s">
        <v>2951</v>
      </c>
      <c r="BA2777" t="s">
        <v>2991</v>
      </c>
      <c r="BN2777" s="1"/>
      <c r="BQ2777" s="181"/>
    </row>
    <row r="2778" spans="1:69" hidden="1" outlineLevel="1">
      <c r="A2778" t="s">
        <v>2900</v>
      </c>
      <c r="B2778" t="s">
        <v>511</v>
      </c>
      <c r="C2778" s="1">
        <f t="shared" si="1522"/>
        <v>1219</v>
      </c>
      <c r="D2778" s="7">
        <f>IF(R2778&gt;0,RANK(R2778,(R2778:T2778,U2778:AI2778)),0)</f>
        <v>10</v>
      </c>
      <c r="E2778" s="7">
        <f>IF(S2778&gt;0,RANK(S2778,(R2778:T2778,U2778:AI2778)),0)</f>
        <v>7</v>
      </c>
      <c r="F2778" s="7">
        <f>IF(T2778&gt;0,RANK(T2778,(R2778:T2778,U2778:AI2778)),0)</f>
        <v>2</v>
      </c>
      <c r="G2778" s="7">
        <f>IF(U2778&gt;0,RANK(U2778,(R2778:T2778,U2778:AI2778)),0)</f>
        <v>1</v>
      </c>
      <c r="H2778" s="7">
        <f t="shared" si="1523"/>
        <v>3</v>
      </c>
      <c r="I2778" s="49">
        <f t="shared" si="1537"/>
        <v>66</v>
      </c>
      <c r="J2778" s="177">
        <f t="shared" si="1505"/>
        <v>5.4142739950779326E-2</v>
      </c>
      <c r="K2778" s="2"/>
      <c r="L2778" s="2">
        <f t="shared" si="1524"/>
        <v>4.9220672682526662E-3</v>
      </c>
      <c r="M2778" s="2">
        <f t="shared" si="1525"/>
        <v>1.3945857260049221E-2</v>
      </c>
      <c r="N2778" s="2">
        <f t="shared" si="1526"/>
        <v>0.23051681706316654</v>
      </c>
      <c r="O2778" s="2">
        <f t="shared" si="1527"/>
        <v>0.28465955701394585</v>
      </c>
      <c r="P2778" s="2">
        <f t="shared" si="1528"/>
        <v>0.2100082034454471</v>
      </c>
      <c r="Q2778" s="2">
        <f t="shared" si="1521"/>
        <v>0.25594749794913862</v>
      </c>
      <c r="R2778" s="1">
        <v>6</v>
      </c>
      <c r="S2778" s="1">
        <v>17</v>
      </c>
      <c r="T2778" s="1">
        <v>281</v>
      </c>
      <c r="U2778" s="1">
        <v>347</v>
      </c>
      <c r="V2778" s="1">
        <v>256</v>
      </c>
      <c r="W2778" s="1">
        <v>220</v>
      </c>
      <c r="X2778" s="1">
        <v>10</v>
      </c>
      <c r="Y2778" s="1">
        <v>6</v>
      </c>
      <c r="Z2778" s="1">
        <v>19</v>
      </c>
      <c r="AB2778" s="182">
        <v>3</v>
      </c>
      <c r="AC2778" s="182"/>
      <c r="AD2778" s="1">
        <v>45</v>
      </c>
      <c r="AF2778" s="1">
        <v>9</v>
      </c>
      <c r="AI2778" s="1">
        <v>0</v>
      </c>
      <c r="AK2778" s="7">
        <f t="shared" si="1529"/>
        <v>4</v>
      </c>
      <c r="AL2778" s="7">
        <f t="shared" si="1530"/>
        <v>7</v>
      </c>
      <c r="AM2778" s="7">
        <f t="shared" si="1531"/>
        <v>8</v>
      </c>
      <c r="AN2778" s="2">
        <f t="shared" si="1532"/>
        <v>0.18047579983593109</v>
      </c>
      <c r="AO2778" s="2">
        <f t="shared" si="1533"/>
        <v>8.2034454470877767E-3</v>
      </c>
      <c r="AP2778" s="2">
        <f t="shared" si="1534"/>
        <v>4.9220672682526662E-3</v>
      </c>
      <c r="AR2778" t="str">
        <f t="shared" si="1535"/>
        <v>O'Brien</v>
      </c>
      <c r="AS2778" t="s">
        <v>511</v>
      </c>
      <c r="AT2778" s="184">
        <v>4</v>
      </c>
      <c r="AV2778" s="97">
        <v>19</v>
      </c>
      <c r="AW2778" s="99">
        <v>141</v>
      </c>
      <c r="AX2778" s="105">
        <f t="shared" si="1536"/>
        <v>19141</v>
      </c>
      <c r="AZ2778" s="7" t="s">
        <v>2951</v>
      </c>
      <c r="BA2778" t="s">
        <v>2991</v>
      </c>
      <c r="BN2778" s="1"/>
      <c r="BQ2778" s="181"/>
    </row>
    <row r="2779" spans="1:69" hidden="1" outlineLevel="1">
      <c r="A2779" t="s">
        <v>2267</v>
      </c>
      <c r="B2779" t="s">
        <v>511</v>
      </c>
      <c r="C2779" s="1">
        <f t="shared" si="1522"/>
        <v>327</v>
      </c>
      <c r="D2779" s="7">
        <f>IF(R2779&gt;0,RANK(R2779,(R2779:T2779,U2779:AI2779)),0)</f>
        <v>11</v>
      </c>
      <c r="E2779" s="7">
        <f>IF(S2779&gt;0,RANK(S2779,(R2779:T2779,U2779:AI2779)),0)</f>
        <v>5</v>
      </c>
      <c r="F2779" s="7">
        <f>IF(T2779&gt;0,RANK(T2779,(R2779:T2779,U2779:AI2779)),0)</f>
        <v>3</v>
      </c>
      <c r="G2779" s="7">
        <f>IF(U2779&gt;0,RANK(U2779,(R2779:T2779,U2779:AI2779)),0)</f>
        <v>1</v>
      </c>
      <c r="H2779" s="7">
        <f t="shared" si="1523"/>
        <v>2</v>
      </c>
      <c r="I2779" s="49">
        <f t="shared" si="1537"/>
        <v>35</v>
      </c>
      <c r="J2779" s="177">
        <f t="shared" si="1505"/>
        <v>0.10703363914373089</v>
      </c>
      <c r="K2779" s="2"/>
      <c r="L2779" s="2">
        <f t="shared" si="1524"/>
        <v>3.0581039755351682E-3</v>
      </c>
      <c r="M2779" s="2">
        <f t="shared" si="1525"/>
        <v>3.9755351681957186E-2</v>
      </c>
      <c r="N2779" s="2">
        <f t="shared" si="1526"/>
        <v>0.17125382262996941</v>
      </c>
      <c r="O2779" s="2">
        <f t="shared" si="1527"/>
        <v>0.34556574923547401</v>
      </c>
      <c r="P2779" s="2">
        <f t="shared" si="1528"/>
        <v>0.23853211009174313</v>
      </c>
      <c r="Q2779" s="2">
        <f t="shared" si="1521"/>
        <v>0.20183486238532111</v>
      </c>
      <c r="R2779" s="1">
        <v>1</v>
      </c>
      <c r="S2779" s="1">
        <v>13</v>
      </c>
      <c r="T2779" s="1">
        <v>56</v>
      </c>
      <c r="U2779" s="1">
        <v>113</v>
      </c>
      <c r="V2779" s="1">
        <v>78</v>
      </c>
      <c r="W2779" s="1">
        <v>42</v>
      </c>
      <c r="X2779" s="1">
        <v>7</v>
      </c>
      <c r="Y2779" s="1">
        <v>3</v>
      </c>
      <c r="Z2779" s="1">
        <v>8</v>
      </c>
      <c r="AB2779" s="182">
        <v>0</v>
      </c>
      <c r="AC2779" s="182"/>
      <c r="AD2779" s="1">
        <v>3</v>
      </c>
      <c r="AF2779" s="1">
        <v>3</v>
      </c>
      <c r="AI2779" s="1">
        <v>0</v>
      </c>
      <c r="AK2779" s="7">
        <f t="shared" si="1529"/>
        <v>4</v>
      </c>
      <c r="AL2779" s="7">
        <f t="shared" si="1530"/>
        <v>7</v>
      </c>
      <c r="AM2779" s="7">
        <f t="shared" si="1531"/>
        <v>8</v>
      </c>
      <c r="AN2779" s="2">
        <f t="shared" si="1532"/>
        <v>0.12844036697247707</v>
      </c>
      <c r="AO2779" s="2">
        <f t="shared" si="1533"/>
        <v>2.1406727828746176E-2</v>
      </c>
      <c r="AP2779" s="2">
        <f t="shared" si="1534"/>
        <v>9.1743119266055051E-3</v>
      </c>
      <c r="AR2779" t="str">
        <f t="shared" si="1535"/>
        <v>Osceola</v>
      </c>
      <c r="AS2779" t="s">
        <v>511</v>
      </c>
      <c r="AT2779" s="184">
        <v>4</v>
      </c>
      <c r="AV2779" s="97">
        <v>19</v>
      </c>
      <c r="AW2779" s="99">
        <v>143</v>
      </c>
      <c r="AX2779" s="105">
        <f t="shared" si="1536"/>
        <v>19143</v>
      </c>
      <c r="AZ2779" s="7" t="s">
        <v>2951</v>
      </c>
      <c r="BA2779" t="s">
        <v>2991</v>
      </c>
      <c r="BN2779" s="1"/>
      <c r="BQ2779" s="181"/>
    </row>
    <row r="2780" spans="1:69" hidden="1" outlineLevel="1">
      <c r="A2780" t="s">
        <v>2075</v>
      </c>
      <c r="B2780" t="s">
        <v>511</v>
      </c>
      <c r="C2780" s="1">
        <f t="shared" si="1522"/>
        <v>873</v>
      </c>
      <c r="D2780" s="7">
        <f>IF(R2780&gt;0,RANK(R2780,(R2780:T2780,U2780:AI2780)),0)</f>
        <v>7</v>
      </c>
      <c r="E2780" s="7">
        <f>IF(S2780&gt;0,RANK(S2780,(R2780:T2780,U2780:AI2780)),0)</f>
        <v>5</v>
      </c>
      <c r="F2780" s="7">
        <f>IF(T2780&gt;0,RANK(T2780,(R2780:T2780,U2780:AI2780)),0)</f>
        <v>4</v>
      </c>
      <c r="G2780" s="7">
        <f>IF(U2780&gt;0,RANK(U2780,(R2780:T2780,U2780:AI2780)),0)</f>
        <v>1</v>
      </c>
      <c r="H2780" s="7">
        <f t="shared" si="1523"/>
        <v>2</v>
      </c>
      <c r="I2780" s="49">
        <f t="shared" si="1537"/>
        <v>17</v>
      </c>
      <c r="J2780" s="177">
        <f t="shared" si="1505"/>
        <v>1.9473081328751432E-2</v>
      </c>
      <c r="K2780" s="2"/>
      <c r="L2780" s="2">
        <f t="shared" si="1524"/>
        <v>1.3745704467353952E-2</v>
      </c>
      <c r="M2780" s="2">
        <f t="shared" si="1525"/>
        <v>2.8636884306987399E-2</v>
      </c>
      <c r="N2780" s="2">
        <f t="shared" si="1526"/>
        <v>0.17869415807560138</v>
      </c>
      <c r="O2780" s="2">
        <f t="shared" si="1527"/>
        <v>0.28522336769759449</v>
      </c>
      <c r="P2780" s="2">
        <f t="shared" si="1528"/>
        <v>0.26575028636884307</v>
      </c>
      <c r="Q2780" s="2">
        <f t="shared" si="1521"/>
        <v>0.22794959908361973</v>
      </c>
      <c r="R2780" s="1">
        <v>12</v>
      </c>
      <c r="S2780" s="1">
        <v>25</v>
      </c>
      <c r="T2780" s="1">
        <v>156</v>
      </c>
      <c r="U2780" s="1">
        <v>249</v>
      </c>
      <c r="V2780" s="1">
        <v>232</v>
      </c>
      <c r="W2780" s="1">
        <v>157</v>
      </c>
      <c r="X2780" s="1">
        <v>8</v>
      </c>
      <c r="Y2780" s="1">
        <v>4</v>
      </c>
      <c r="Z2780" s="1">
        <v>13</v>
      </c>
      <c r="AB2780" s="182">
        <v>1</v>
      </c>
      <c r="AC2780" s="182"/>
      <c r="AD2780" s="1">
        <v>9</v>
      </c>
      <c r="AF2780" s="1">
        <v>7</v>
      </c>
      <c r="AI2780" s="1">
        <v>0</v>
      </c>
      <c r="AK2780" s="7">
        <f t="shared" si="1529"/>
        <v>3</v>
      </c>
      <c r="AL2780" s="7">
        <f t="shared" si="1530"/>
        <v>8</v>
      </c>
      <c r="AM2780" s="7">
        <f t="shared" si="1531"/>
        <v>9</v>
      </c>
      <c r="AN2780" s="2">
        <f t="shared" si="1532"/>
        <v>0.17983963344788087</v>
      </c>
      <c r="AO2780" s="2">
        <f t="shared" si="1533"/>
        <v>9.1638029782359683E-3</v>
      </c>
      <c r="AP2780" s="2">
        <f t="shared" si="1534"/>
        <v>4.5819014891179842E-3</v>
      </c>
      <c r="AR2780" t="str">
        <f t="shared" si="1535"/>
        <v>Page</v>
      </c>
      <c r="AS2780" t="s">
        <v>511</v>
      </c>
      <c r="AT2780" s="184">
        <v>3</v>
      </c>
      <c r="AV2780" s="97">
        <v>19</v>
      </c>
      <c r="AW2780" s="99">
        <v>145</v>
      </c>
      <c r="AX2780" s="105">
        <f t="shared" si="1536"/>
        <v>19145</v>
      </c>
      <c r="AZ2780" s="7" t="s">
        <v>2951</v>
      </c>
      <c r="BA2780" t="s">
        <v>2991</v>
      </c>
      <c r="BN2780" s="1"/>
      <c r="BQ2780" s="181"/>
    </row>
    <row r="2781" spans="1:69" hidden="1" outlineLevel="1">
      <c r="A2781" t="s">
        <v>2045</v>
      </c>
      <c r="B2781" t="s">
        <v>511</v>
      </c>
      <c r="C2781" s="1">
        <f t="shared" si="1522"/>
        <v>432</v>
      </c>
      <c r="D2781" s="7">
        <f>IF(R2781&gt;0,RANK(R2781,(R2781:T2781,U2781:AI2781)),0)</f>
        <v>10</v>
      </c>
      <c r="E2781" s="7">
        <f>IF(S2781&gt;0,RANK(S2781,(R2781:T2781,U2781:AI2781)),0)</f>
        <v>7</v>
      </c>
      <c r="F2781" s="7">
        <f>IF(T2781&gt;0,RANK(T2781,(R2781:T2781,U2781:AI2781)),0)</f>
        <v>3</v>
      </c>
      <c r="G2781" s="7">
        <f>IF(U2781&gt;0,RANK(U2781,(R2781:T2781,U2781:AI2781)),0)</f>
        <v>2</v>
      </c>
      <c r="H2781" s="7">
        <f t="shared" si="1523"/>
        <v>1</v>
      </c>
      <c r="I2781" s="49">
        <f t="shared" si="1537"/>
        <v>7</v>
      </c>
      <c r="J2781" s="177">
        <f t="shared" si="1505"/>
        <v>1.6203703703703703E-2</v>
      </c>
      <c r="K2781" s="2"/>
      <c r="L2781" s="2">
        <f t="shared" si="1524"/>
        <v>1.1574074074074073E-2</v>
      </c>
      <c r="M2781" s="2">
        <f t="shared" si="1525"/>
        <v>3.2407407407407406E-2</v>
      </c>
      <c r="N2781" s="2">
        <f t="shared" si="1526"/>
        <v>0.21759259259259259</v>
      </c>
      <c r="O2781" s="2">
        <f t="shared" si="1527"/>
        <v>0.25462962962962965</v>
      </c>
      <c r="P2781" s="2">
        <f t="shared" si="1528"/>
        <v>0.27083333333333331</v>
      </c>
      <c r="Q2781" s="2">
        <f t="shared" si="1521"/>
        <v>0.21296296296296297</v>
      </c>
      <c r="R2781" s="1">
        <v>5</v>
      </c>
      <c r="S2781" s="1">
        <v>14</v>
      </c>
      <c r="T2781" s="1">
        <v>94</v>
      </c>
      <c r="U2781" s="1">
        <v>110</v>
      </c>
      <c r="V2781" s="1">
        <v>117</v>
      </c>
      <c r="W2781" s="1">
        <v>40</v>
      </c>
      <c r="X2781" s="1">
        <v>9</v>
      </c>
      <c r="Y2781" s="1">
        <v>6</v>
      </c>
      <c r="Z2781" s="1">
        <v>15</v>
      </c>
      <c r="AB2781" s="182">
        <v>0</v>
      </c>
      <c r="AC2781" s="182"/>
      <c r="AD2781" s="1">
        <v>17</v>
      </c>
      <c r="AF2781" s="1">
        <v>5</v>
      </c>
      <c r="AI2781" s="1">
        <v>0</v>
      </c>
      <c r="AK2781" s="7">
        <f t="shared" si="1529"/>
        <v>4</v>
      </c>
      <c r="AL2781" s="7">
        <f t="shared" si="1530"/>
        <v>7</v>
      </c>
      <c r="AM2781" s="7">
        <f t="shared" si="1531"/>
        <v>8</v>
      </c>
      <c r="AN2781" s="2">
        <f t="shared" si="1532"/>
        <v>9.2592592592592587E-2</v>
      </c>
      <c r="AO2781" s="2">
        <f t="shared" si="1533"/>
        <v>2.0833333333333332E-2</v>
      </c>
      <c r="AP2781" s="2">
        <f t="shared" si="1534"/>
        <v>1.3888888888888888E-2</v>
      </c>
      <c r="AR2781" t="str">
        <f t="shared" si="1535"/>
        <v>Palo Alto</v>
      </c>
      <c r="AS2781" t="s">
        <v>511</v>
      </c>
      <c r="AT2781" s="184">
        <v>4</v>
      </c>
      <c r="AV2781" s="97">
        <v>19</v>
      </c>
      <c r="AW2781" s="99">
        <v>147</v>
      </c>
      <c r="AX2781" s="105">
        <f t="shared" si="1536"/>
        <v>19147</v>
      </c>
      <c r="AZ2781" s="7" t="s">
        <v>2951</v>
      </c>
      <c r="BA2781" t="s">
        <v>2991</v>
      </c>
      <c r="BN2781" s="1"/>
      <c r="BQ2781" s="181"/>
    </row>
    <row r="2782" spans="1:69" hidden="1" outlineLevel="1">
      <c r="A2782" t="s">
        <v>1787</v>
      </c>
      <c r="B2782" t="s">
        <v>511</v>
      </c>
      <c r="C2782" s="1">
        <f t="shared" si="1522"/>
        <v>1886</v>
      </c>
      <c r="D2782" s="7">
        <f>IF(R2782&gt;0,RANK(R2782,(R2782:T2782,U2782:AI2782)),0)</f>
        <v>8</v>
      </c>
      <c r="E2782" s="7">
        <f>IF(S2782&gt;0,RANK(S2782,(R2782:T2782,U2782:AI2782)),0)</f>
        <v>5</v>
      </c>
      <c r="F2782" s="7">
        <f>IF(T2782&gt;0,RANK(T2782,(R2782:T2782,U2782:AI2782)),0)</f>
        <v>3</v>
      </c>
      <c r="G2782" s="7">
        <f>IF(U2782&gt;0,RANK(U2782,(R2782:T2782,U2782:AI2782)),0)</f>
        <v>2</v>
      </c>
      <c r="H2782" s="7">
        <f t="shared" si="1523"/>
        <v>1</v>
      </c>
      <c r="I2782" s="49">
        <f t="shared" si="1537"/>
        <v>88</v>
      </c>
      <c r="J2782" s="177">
        <f t="shared" si="1505"/>
        <v>4.6659597030752918E-2</v>
      </c>
      <c r="K2782" s="2"/>
      <c r="L2782" s="2">
        <f t="shared" si="1524"/>
        <v>1.166489925768823E-2</v>
      </c>
      <c r="M2782" s="2">
        <f t="shared" si="1525"/>
        <v>2.3329798515376459E-2</v>
      </c>
      <c r="N2782" s="2">
        <f t="shared" si="1526"/>
        <v>0.1977730646871686</v>
      </c>
      <c r="O2782" s="2">
        <f t="shared" si="1527"/>
        <v>0.28101802757158006</v>
      </c>
      <c r="P2782" s="2">
        <f t="shared" si="1528"/>
        <v>0.32767762460233296</v>
      </c>
      <c r="Q2782" s="2">
        <f t="shared" si="1521"/>
        <v>0.15853658536585374</v>
      </c>
      <c r="R2782" s="1">
        <v>22</v>
      </c>
      <c r="S2782" s="1">
        <v>44</v>
      </c>
      <c r="T2782" s="1">
        <v>373</v>
      </c>
      <c r="U2782" s="1">
        <v>530</v>
      </c>
      <c r="V2782" s="1">
        <v>618</v>
      </c>
      <c r="W2782" s="1">
        <v>195</v>
      </c>
      <c r="X2782" s="1">
        <v>19</v>
      </c>
      <c r="Y2782" s="1">
        <v>25</v>
      </c>
      <c r="Z2782" s="1">
        <v>34</v>
      </c>
      <c r="AB2782" s="182">
        <v>0</v>
      </c>
      <c r="AC2782" s="182"/>
      <c r="AD2782" s="1">
        <v>14</v>
      </c>
      <c r="AF2782" s="1">
        <v>12</v>
      </c>
      <c r="AI2782" s="1">
        <v>0</v>
      </c>
      <c r="AK2782" s="7">
        <f t="shared" si="1529"/>
        <v>4</v>
      </c>
      <c r="AL2782" s="7">
        <f t="shared" si="1530"/>
        <v>9</v>
      </c>
      <c r="AM2782" s="7">
        <f t="shared" si="1531"/>
        <v>7</v>
      </c>
      <c r="AN2782" s="2">
        <f t="shared" si="1532"/>
        <v>0.10339342523860021</v>
      </c>
      <c r="AO2782" s="2">
        <f t="shared" si="1533"/>
        <v>1.007423117709438E-2</v>
      </c>
      <c r="AP2782" s="2">
        <f t="shared" si="1534"/>
        <v>1.3255567338282079E-2</v>
      </c>
      <c r="AR2782" t="str">
        <f t="shared" si="1535"/>
        <v>Plymouth</v>
      </c>
      <c r="AS2782" t="s">
        <v>511</v>
      </c>
      <c r="AT2782" s="184">
        <v>4</v>
      </c>
      <c r="AV2782" s="97">
        <v>19</v>
      </c>
      <c r="AW2782" s="99">
        <v>149</v>
      </c>
      <c r="AX2782" s="105">
        <f t="shared" si="1536"/>
        <v>19149</v>
      </c>
      <c r="AZ2782" s="7" t="s">
        <v>2951</v>
      </c>
      <c r="BA2782" t="s">
        <v>2991</v>
      </c>
      <c r="BN2782" s="1"/>
      <c r="BQ2782" s="181"/>
    </row>
    <row r="2783" spans="1:69" hidden="1" outlineLevel="1">
      <c r="A2783" t="s">
        <v>1848</v>
      </c>
      <c r="B2783" t="s">
        <v>511</v>
      </c>
      <c r="C2783" s="1">
        <f t="shared" si="1522"/>
        <v>483</v>
      </c>
      <c r="D2783" s="7">
        <f>IF(R2783&gt;0,RANK(R2783,(R2783:T2783,U2783:AI2783)),0)</f>
        <v>10</v>
      </c>
      <c r="E2783" s="7">
        <f>IF(S2783&gt;0,RANK(S2783,(R2783:T2783,U2783:AI2783)),0)</f>
        <v>7</v>
      </c>
      <c r="F2783" s="7">
        <f>IF(T2783&gt;0,RANK(T2783,(R2783:T2783,U2783:AI2783)),0)</f>
        <v>4</v>
      </c>
      <c r="G2783" s="7">
        <f>IF(U2783&gt;0,RANK(U2783,(R2783:T2783,U2783:AI2783)),0)</f>
        <v>1</v>
      </c>
      <c r="H2783" s="7">
        <f t="shared" si="1523"/>
        <v>2</v>
      </c>
      <c r="I2783" s="49">
        <f t="shared" si="1537"/>
        <v>77</v>
      </c>
      <c r="J2783" s="177">
        <f t="shared" si="1505"/>
        <v>0.15942028985507245</v>
      </c>
      <c r="K2783" s="2"/>
      <c r="L2783" s="2">
        <f t="shared" si="1524"/>
        <v>4.140786749482402E-3</v>
      </c>
      <c r="M2783" s="2">
        <f t="shared" si="1525"/>
        <v>1.8633540372670808E-2</v>
      </c>
      <c r="N2783" s="2">
        <f t="shared" si="1526"/>
        <v>0.13457556935817805</v>
      </c>
      <c r="O2783" s="2">
        <f t="shared" si="1527"/>
        <v>0.38716356107660455</v>
      </c>
      <c r="P2783" s="2">
        <f t="shared" si="1528"/>
        <v>0.2277432712215321</v>
      </c>
      <c r="Q2783" s="2">
        <f t="shared" si="1521"/>
        <v>0.2277432712215321</v>
      </c>
      <c r="R2783" s="1">
        <v>2</v>
      </c>
      <c r="S2783" s="1">
        <v>9</v>
      </c>
      <c r="T2783" s="1">
        <v>65</v>
      </c>
      <c r="U2783" s="1">
        <v>187</v>
      </c>
      <c r="V2783" s="1">
        <v>110</v>
      </c>
      <c r="W2783" s="1">
        <v>70</v>
      </c>
      <c r="X2783" s="1">
        <v>5</v>
      </c>
      <c r="Y2783" s="1">
        <v>5</v>
      </c>
      <c r="Z2783" s="1">
        <v>13</v>
      </c>
      <c r="AB2783" s="182">
        <v>0</v>
      </c>
      <c r="AC2783" s="182"/>
      <c r="AD2783" s="1">
        <v>16</v>
      </c>
      <c r="AF2783" s="1">
        <v>1</v>
      </c>
      <c r="AI2783" s="1">
        <v>0</v>
      </c>
      <c r="AK2783" s="7">
        <f t="shared" si="1529"/>
        <v>3</v>
      </c>
      <c r="AL2783" s="7">
        <f t="shared" si="1530"/>
        <v>7</v>
      </c>
      <c r="AM2783" s="7">
        <f t="shared" si="1531"/>
        <v>7</v>
      </c>
      <c r="AN2783" s="2">
        <f t="shared" si="1532"/>
        <v>0.14492753623188406</v>
      </c>
      <c r="AO2783" s="2">
        <f t="shared" si="1533"/>
        <v>1.0351966873706004E-2</v>
      </c>
      <c r="AP2783" s="2">
        <f t="shared" si="1534"/>
        <v>1.0351966873706004E-2</v>
      </c>
      <c r="AR2783" t="str">
        <f t="shared" si="1535"/>
        <v>Pocahontas</v>
      </c>
      <c r="AS2783" t="s">
        <v>511</v>
      </c>
      <c r="AT2783" s="184">
        <v>4</v>
      </c>
      <c r="AV2783" s="97">
        <v>19</v>
      </c>
      <c r="AW2783" s="99">
        <v>151</v>
      </c>
      <c r="AX2783" s="105">
        <f t="shared" si="1536"/>
        <v>19151</v>
      </c>
      <c r="AZ2783" s="7" t="s">
        <v>2951</v>
      </c>
      <c r="BA2783" t="s">
        <v>2991</v>
      </c>
      <c r="BN2783" s="1"/>
      <c r="BQ2783" s="181"/>
    </row>
    <row r="2784" spans="1:69" hidden="1" outlineLevel="1">
      <c r="A2784" t="s">
        <v>2926</v>
      </c>
      <c r="B2784" t="s">
        <v>511</v>
      </c>
      <c r="C2784" s="1">
        <f t="shared" si="1522"/>
        <v>31098</v>
      </c>
      <c r="D2784" s="7">
        <f>IF(R2784&gt;0,RANK(R2784,(R2784:T2784,U2784:AI2784)),0)</f>
        <v>7</v>
      </c>
      <c r="E2784" s="7">
        <f>IF(S2784&gt;0,RANK(S2784,(R2784:T2784,U2784:AI2784)),0)</f>
        <v>6</v>
      </c>
      <c r="F2784" s="7">
        <f>IF(T2784&gt;0,RANK(T2784,(R2784:T2784,U2784:AI2784)),0)</f>
        <v>1</v>
      </c>
      <c r="G2784" s="7">
        <f>IF(U2784&gt;0,RANK(U2784,(R2784:T2784,U2784:AI2784)),0)</f>
        <v>2</v>
      </c>
      <c r="H2784" s="7">
        <f t="shared" si="1523"/>
        <v>3</v>
      </c>
      <c r="I2784" s="49">
        <f t="shared" si="1537"/>
        <v>501</v>
      </c>
      <c r="J2784" s="177">
        <f t="shared" ref="J2784:J2807" si="1538">I2784/C2784</f>
        <v>1.6110360794906426E-2</v>
      </c>
      <c r="K2784" s="2"/>
      <c r="L2784" s="2">
        <f t="shared" si="1524"/>
        <v>2.4856903980963407E-2</v>
      </c>
      <c r="M2784" s="2">
        <f t="shared" si="1525"/>
        <v>4.5179754325036979E-2</v>
      </c>
      <c r="N2784" s="2">
        <f t="shared" si="1526"/>
        <v>0.26898835938002447</v>
      </c>
      <c r="O2784" s="2">
        <f t="shared" si="1527"/>
        <v>0.252877998585118</v>
      </c>
      <c r="P2784" s="2">
        <f t="shared" si="1528"/>
        <v>0.21750594893562286</v>
      </c>
      <c r="Q2784" s="2">
        <f t="shared" si="1521"/>
        <v>0.19059103479323436</v>
      </c>
      <c r="R2784" s="1">
        <v>773</v>
      </c>
      <c r="S2784" s="1">
        <v>1405</v>
      </c>
      <c r="T2784" s="1">
        <v>8365</v>
      </c>
      <c r="U2784" s="1">
        <v>7864</v>
      </c>
      <c r="V2784" s="1">
        <v>6764</v>
      </c>
      <c r="W2784" s="1">
        <v>2297</v>
      </c>
      <c r="X2784" s="1">
        <v>420</v>
      </c>
      <c r="Y2784" s="1">
        <v>745</v>
      </c>
      <c r="Z2784" s="1">
        <v>1633</v>
      </c>
      <c r="AB2784" s="182">
        <v>31</v>
      </c>
      <c r="AC2784" s="182"/>
      <c r="AD2784" s="1">
        <v>565</v>
      </c>
      <c r="AF2784" s="1">
        <v>234</v>
      </c>
      <c r="AI2784" s="1">
        <v>2</v>
      </c>
      <c r="AK2784" s="7">
        <f t="shared" si="1529"/>
        <v>4</v>
      </c>
      <c r="AL2784" s="7">
        <f t="shared" si="1530"/>
        <v>9</v>
      </c>
      <c r="AM2784" s="7">
        <f t="shared" si="1531"/>
        <v>8</v>
      </c>
      <c r="AN2784" s="2">
        <f t="shared" si="1532"/>
        <v>7.386327094990032E-2</v>
      </c>
      <c r="AO2784" s="2">
        <f t="shared" si="1533"/>
        <v>1.3505691684352691E-2</v>
      </c>
      <c r="AP2784" s="2">
        <f t="shared" si="1534"/>
        <v>2.3956524535339894E-2</v>
      </c>
      <c r="AR2784" t="str">
        <f t="shared" si="1535"/>
        <v>Polk</v>
      </c>
      <c r="AS2784" t="s">
        <v>511</v>
      </c>
      <c r="AT2784" s="184">
        <v>3</v>
      </c>
      <c r="AV2784" s="97">
        <v>19</v>
      </c>
      <c r="AW2784" s="99">
        <v>153</v>
      </c>
      <c r="AX2784" s="105">
        <f t="shared" si="1536"/>
        <v>19153</v>
      </c>
      <c r="AZ2784" s="7" t="s">
        <v>2951</v>
      </c>
      <c r="BA2784" t="s">
        <v>2991</v>
      </c>
      <c r="BN2784" s="1"/>
      <c r="BQ2784" s="181"/>
    </row>
    <row r="2785" spans="1:69" hidden="1" outlineLevel="1">
      <c r="A2785" t="s">
        <v>1712</v>
      </c>
      <c r="B2785" t="s">
        <v>511</v>
      </c>
      <c r="C2785" s="1">
        <f t="shared" si="1522"/>
        <v>4373</v>
      </c>
      <c r="D2785" s="7">
        <f>IF(R2785&gt;0,RANK(R2785,(R2785:T2785,U2785:AI2785)),0)</f>
        <v>6</v>
      </c>
      <c r="E2785" s="7">
        <f>IF(S2785&gt;0,RANK(S2785,(R2785:T2785,U2785:AI2785)),0)</f>
        <v>9</v>
      </c>
      <c r="F2785" s="7">
        <f>IF(T2785&gt;0,RANK(T2785,(R2785:T2785,U2785:AI2785)),0)</f>
        <v>3</v>
      </c>
      <c r="G2785" s="7">
        <f>IF(U2785&gt;0,RANK(U2785,(R2785:T2785,U2785:AI2785)),0)</f>
        <v>2</v>
      </c>
      <c r="H2785" s="7">
        <f t="shared" si="1523"/>
        <v>1</v>
      </c>
      <c r="I2785" s="49">
        <f t="shared" si="1537"/>
        <v>566</v>
      </c>
      <c r="J2785" s="177">
        <f t="shared" si="1538"/>
        <v>0.12943059684427166</v>
      </c>
      <c r="K2785" s="2"/>
      <c r="L2785" s="2">
        <f t="shared" si="1524"/>
        <v>2.9041847701806539E-2</v>
      </c>
      <c r="M2785" s="2">
        <f t="shared" si="1525"/>
        <v>1.6007317630916992E-2</v>
      </c>
      <c r="N2785" s="2">
        <f t="shared" si="1526"/>
        <v>0.17150697461696776</v>
      </c>
      <c r="O2785" s="2">
        <f t="shared" si="1527"/>
        <v>0.2154127601189115</v>
      </c>
      <c r="P2785" s="2">
        <f t="shared" si="1528"/>
        <v>0.34484335696318319</v>
      </c>
      <c r="Q2785" s="2">
        <f t="shared" si="1521"/>
        <v>0.22318774296821403</v>
      </c>
      <c r="R2785" s="1">
        <v>127</v>
      </c>
      <c r="S2785" s="1">
        <v>70</v>
      </c>
      <c r="T2785" s="1">
        <v>750</v>
      </c>
      <c r="U2785" s="1">
        <v>942</v>
      </c>
      <c r="V2785" s="1">
        <v>1508</v>
      </c>
      <c r="W2785" s="1">
        <v>543</v>
      </c>
      <c r="X2785" s="1">
        <v>80</v>
      </c>
      <c r="Y2785" s="1">
        <v>53</v>
      </c>
      <c r="Z2785" s="1">
        <v>156</v>
      </c>
      <c r="AB2785" s="182">
        <v>4</v>
      </c>
      <c r="AC2785" s="182"/>
      <c r="AD2785" s="1">
        <v>25</v>
      </c>
      <c r="AF2785" s="1">
        <v>115</v>
      </c>
      <c r="AI2785" s="1">
        <v>0</v>
      </c>
      <c r="AK2785" s="7">
        <f t="shared" si="1529"/>
        <v>4</v>
      </c>
      <c r="AL2785" s="7">
        <f t="shared" si="1530"/>
        <v>7</v>
      </c>
      <c r="AM2785" s="7">
        <f t="shared" si="1531"/>
        <v>9</v>
      </c>
      <c r="AN2785" s="2">
        <f t="shared" si="1532"/>
        <v>0.12417104962268466</v>
      </c>
      <c r="AO2785" s="2">
        <f t="shared" si="1533"/>
        <v>1.8294077292476559E-2</v>
      </c>
      <c r="AP2785" s="2">
        <f t="shared" si="1534"/>
        <v>1.2119826206265722E-2</v>
      </c>
      <c r="AR2785" t="str">
        <f t="shared" si="1535"/>
        <v>Pottawattamie</v>
      </c>
      <c r="AS2785" t="s">
        <v>511</v>
      </c>
      <c r="AT2785" s="184">
        <v>3</v>
      </c>
      <c r="AV2785" s="97">
        <v>19</v>
      </c>
      <c r="AW2785" s="99">
        <v>155</v>
      </c>
      <c r="AX2785" s="105">
        <f t="shared" si="1536"/>
        <v>19155</v>
      </c>
      <c r="AZ2785" s="7" t="s">
        <v>2951</v>
      </c>
      <c r="BA2785" t="s">
        <v>2991</v>
      </c>
      <c r="BN2785" s="1"/>
      <c r="BQ2785" s="181"/>
    </row>
    <row r="2786" spans="1:69" hidden="1" outlineLevel="1">
      <c r="A2786" t="s">
        <v>1077</v>
      </c>
      <c r="B2786" t="s">
        <v>511</v>
      </c>
      <c r="C2786" s="1">
        <f t="shared" si="1522"/>
        <v>983</v>
      </c>
      <c r="D2786" s="7">
        <f>IF(R2786&gt;0,RANK(R2786,(R2786:T2786,U2786:AI2786)),0)</f>
        <v>8</v>
      </c>
      <c r="E2786" s="7">
        <f>IF(S2786&gt;0,RANK(S2786,(R2786:T2786,U2786:AI2786)),0)</f>
        <v>6</v>
      </c>
      <c r="F2786" s="7">
        <f>IF(T2786&gt;0,RANK(T2786,(R2786:T2786,U2786:AI2786)),0)</f>
        <v>3</v>
      </c>
      <c r="G2786" s="7">
        <f>IF(U2786&gt;0,RANK(U2786,(R2786:T2786,U2786:AI2786)),0)</f>
        <v>1</v>
      </c>
      <c r="H2786" s="7">
        <f t="shared" si="1523"/>
        <v>2</v>
      </c>
      <c r="I2786" s="49">
        <f t="shared" si="1537"/>
        <v>24</v>
      </c>
      <c r="J2786" s="177">
        <f t="shared" si="1538"/>
        <v>2.4415055951169887E-2</v>
      </c>
      <c r="K2786" s="2"/>
      <c r="L2786" s="2">
        <f t="shared" si="1524"/>
        <v>1.8311291963377416E-2</v>
      </c>
      <c r="M2786" s="2">
        <f t="shared" si="1525"/>
        <v>3.8657171922685654E-2</v>
      </c>
      <c r="N2786" s="2">
        <f t="shared" si="1526"/>
        <v>0.18616480162767041</v>
      </c>
      <c r="O2786" s="2">
        <f t="shared" si="1527"/>
        <v>0.28687690742624616</v>
      </c>
      <c r="P2786" s="2">
        <f t="shared" si="1528"/>
        <v>0.26246185147507628</v>
      </c>
      <c r="Q2786" s="2">
        <f t="shared" si="1521"/>
        <v>0.20752797558494407</v>
      </c>
      <c r="R2786" s="1">
        <v>18</v>
      </c>
      <c r="S2786" s="1">
        <v>38</v>
      </c>
      <c r="T2786" s="1">
        <v>183</v>
      </c>
      <c r="U2786" s="1">
        <v>282</v>
      </c>
      <c r="V2786" s="1">
        <v>258</v>
      </c>
      <c r="W2786" s="1">
        <v>76</v>
      </c>
      <c r="X2786" s="1">
        <v>14</v>
      </c>
      <c r="Y2786" s="1">
        <v>14</v>
      </c>
      <c r="Z2786" s="1">
        <v>63</v>
      </c>
      <c r="AB2786" s="182">
        <v>0</v>
      </c>
      <c r="AC2786" s="182"/>
      <c r="AD2786" s="1">
        <v>30</v>
      </c>
      <c r="AF2786" s="1">
        <v>7</v>
      </c>
      <c r="AI2786" s="1">
        <v>0</v>
      </c>
      <c r="AK2786" s="7">
        <f t="shared" si="1529"/>
        <v>4</v>
      </c>
      <c r="AL2786" s="7">
        <f t="shared" si="1530"/>
        <v>8</v>
      </c>
      <c r="AM2786" s="7">
        <f t="shared" si="1531"/>
        <v>8</v>
      </c>
      <c r="AN2786" s="2">
        <f t="shared" si="1532"/>
        <v>7.7314343845371308E-2</v>
      </c>
      <c r="AO2786" s="2">
        <f t="shared" si="1533"/>
        <v>1.4242115971515769E-2</v>
      </c>
      <c r="AP2786" s="2">
        <f t="shared" si="1534"/>
        <v>1.4242115971515769E-2</v>
      </c>
      <c r="AR2786" t="str">
        <f t="shared" si="1535"/>
        <v>Poweshiek</v>
      </c>
      <c r="AS2786" t="s">
        <v>511</v>
      </c>
      <c r="AT2786" s="184">
        <v>1</v>
      </c>
      <c r="AV2786" s="97">
        <v>19</v>
      </c>
      <c r="AW2786" s="99">
        <v>157</v>
      </c>
      <c r="AX2786" s="105">
        <f t="shared" si="1536"/>
        <v>19157</v>
      </c>
      <c r="AZ2786" s="7" t="s">
        <v>2951</v>
      </c>
      <c r="BA2786" t="s">
        <v>2991</v>
      </c>
      <c r="BN2786" s="1"/>
      <c r="BQ2786" s="181"/>
    </row>
    <row r="2787" spans="1:69" hidden="1" outlineLevel="1">
      <c r="A2787" t="s">
        <v>618</v>
      </c>
      <c r="B2787" t="s">
        <v>511</v>
      </c>
      <c r="C2787" s="1">
        <f t="shared" si="1522"/>
        <v>332</v>
      </c>
      <c r="D2787" s="7">
        <f>IF(R2787&gt;0,RANK(R2787,(R2787:T2787,U2787:AI2787)),0)</f>
        <v>0</v>
      </c>
      <c r="E2787" s="7">
        <f>IF(S2787&gt;0,RANK(S2787,(R2787:T2787,U2787:AI2787)),0)</f>
        <v>5</v>
      </c>
      <c r="F2787" s="7">
        <f>IF(T2787&gt;0,RANK(T2787,(R2787:T2787,U2787:AI2787)),0)</f>
        <v>4</v>
      </c>
      <c r="G2787" s="7">
        <f>IF(U2787&gt;0,RANK(U2787,(R2787:T2787,U2787:AI2787)),0)</f>
        <v>2</v>
      </c>
      <c r="H2787" s="7">
        <f t="shared" si="1523"/>
        <v>1</v>
      </c>
      <c r="I2787" s="49">
        <f t="shared" si="1537"/>
        <v>22</v>
      </c>
      <c r="J2787" s="177">
        <f t="shared" si="1538"/>
        <v>6.6265060240963861E-2</v>
      </c>
      <c r="K2787" s="2"/>
      <c r="L2787" s="2">
        <f t="shared" si="1524"/>
        <v>0</v>
      </c>
      <c r="M2787" s="2">
        <f t="shared" si="1525"/>
        <v>4.8192771084337352E-2</v>
      </c>
      <c r="N2787" s="2">
        <f t="shared" si="1526"/>
        <v>0.15060240963855423</v>
      </c>
      <c r="O2787" s="2">
        <f t="shared" si="1527"/>
        <v>0.25301204819277107</v>
      </c>
      <c r="P2787" s="2">
        <f t="shared" si="1528"/>
        <v>0.31927710843373491</v>
      </c>
      <c r="Q2787" s="2">
        <f t="shared" si="1521"/>
        <v>0.22891566265060237</v>
      </c>
      <c r="R2787" s="1">
        <v>0</v>
      </c>
      <c r="S2787" s="1">
        <v>16</v>
      </c>
      <c r="T2787" s="1">
        <v>50</v>
      </c>
      <c r="U2787" s="1">
        <v>84</v>
      </c>
      <c r="V2787" s="1">
        <v>106</v>
      </c>
      <c r="W2787" s="1">
        <v>52</v>
      </c>
      <c r="X2787" s="1">
        <v>3</v>
      </c>
      <c r="Y2787" s="1">
        <v>3</v>
      </c>
      <c r="Z2787" s="1">
        <v>2</v>
      </c>
      <c r="AB2787" s="182">
        <v>0</v>
      </c>
      <c r="AC2787" s="182"/>
      <c r="AD2787" s="1">
        <v>14</v>
      </c>
      <c r="AF2787" s="1">
        <v>1</v>
      </c>
      <c r="AI2787" s="1">
        <v>1</v>
      </c>
      <c r="AK2787" s="7">
        <f t="shared" si="1529"/>
        <v>3</v>
      </c>
      <c r="AL2787" s="7">
        <f t="shared" si="1530"/>
        <v>6</v>
      </c>
      <c r="AM2787" s="7">
        <f t="shared" si="1531"/>
        <v>6</v>
      </c>
      <c r="AN2787" s="2">
        <f t="shared" si="1532"/>
        <v>0.15662650602409639</v>
      </c>
      <c r="AO2787" s="2">
        <f t="shared" si="1533"/>
        <v>9.0361445783132526E-3</v>
      </c>
      <c r="AP2787" s="2">
        <f t="shared" si="1534"/>
        <v>9.0361445783132526E-3</v>
      </c>
      <c r="AR2787" t="str">
        <f t="shared" si="1535"/>
        <v>Ringgold</v>
      </c>
      <c r="AS2787" t="s">
        <v>511</v>
      </c>
      <c r="AT2787" s="184">
        <v>3</v>
      </c>
      <c r="AV2787" s="97">
        <v>19</v>
      </c>
      <c r="AW2787" s="99">
        <v>159</v>
      </c>
      <c r="AX2787" s="105">
        <f t="shared" si="1536"/>
        <v>19159</v>
      </c>
      <c r="AZ2787" s="7" t="s">
        <v>2951</v>
      </c>
      <c r="BA2787" t="s">
        <v>2991</v>
      </c>
      <c r="BN2787" s="1"/>
      <c r="BQ2787" s="181"/>
    </row>
    <row r="2788" spans="1:69" hidden="1" outlineLevel="1">
      <c r="A2788" t="s">
        <v>669</v>
      </c>
      <c r="B2788" t="s">
        <v>511</v>
      </c>
      <c r="C2788" s="1">
        <f t="shared" si="1522"/>
        <v>669</v>
      </c>
      <c r="D2788" s="7">
        <f>IF(R2788&gt;0,RANK(R2788,(R2788:T2788,U2788:AI2788)),0)</f>
        <v>10</v>
      </c>
      <c r="E2788" s="7">
        <f>IF(S2788&gt;0,RANK(S2788,(R2788:T2788,U2788:AI2788)),0)</f>
        <v>6</v>
      </c>
      <c r="F2788" s="7">
        <f>IF(T2788&gt;0,RANK(T2788,(R2788:T2788,U2788:AI2788)),0)</f>
        <v>3</v>
      </c>
      <c r="G2788" s="7">
        <f>IF(U2788&gt;0,RANK(U2788,(R2788:T2788,U2788:AI2788)),0)</f>
        <v>2</v>
      </c>
      <c r="H2788" s="7">
        <f t="shared" si="1523"/>
        <v>1</v>
      </c>
      <c r="I2788" s="49">
        <f t="shared" si="1537"/>
        <v>25</v>
      </c>
      <c r="J2788" s="177">
        <f t="shared" si="1538"/>
        <v>3.7369207772795218E-2</v>
      </c>
      <c r="K2788" s="2"/>
      <c r="L2788" s="2">
        <f t="shared" si="1524"/>
        <v>1.0463378176382661E-2</v>
      </c>
      <c r="M2788" s="2">
        <f t="shared" si="1525"/>
        <v>2.8400597907324365E-2</v>
      </c>
      <c r="N2788" s="2">
        <f t="shared" si="1526"/>
        <v>0.1210762331838565</v>
      </c>
      <c r="O2788" s="2">
        <f t="shared" si="1527"/>
        <v>0.27952167414050821</v>
      </c>
      <c r="P2788" s="2">
        <f t="shared" si="1528"/>
        <v>0.31689088191330345</v>
      </c>
      <c r="Q2788" s="2">
        <f t="shared" si="1521"/>
        <v>0.24364723467862476</v>
      </c>
      <c r="R2788" s="1">
        <v>7</v>
      </c>
      <c r="S2788" s="1">
        <v>19</v>
      </c>
      <c r="T2788" s="1">
        <v>81</v>
      </c>
      <c r="U2788" s="1">
        <v>187</v>
      </c>
      <c r="V2788" s="1">
        <v>212</v>
      </c>
      <c r="W2788" s="1">
        <v>61</v>
      </c>
      <c r="X2788" s="1">
        <v>12</v>
      </c>
      <c r="Y2788" s="1">
        <v>6</v>
      </c>
      <c r="Z2788" s="1">
        <v>17</v>
      </c>
      <c r="AB2788" s="182">
        <v>0</v>
      </c>
      <c r="AC2788" s="182"/>
      <c r="AD2788" s="1">
        <v>18</v>
      </c>
      <c r="AF2788" s="1">
        <v>49</v>
      </c>
      <c r="AI2788" s="1">
        <v>0</v>
      </c>
      <c r="AK2788" s="7">
        <f t="shared" si="1529"/>
        <v>4</v>
      </c>
      <c r="AL2788" s="7">
        <f t="shared" si="1530"/>
        <v>7</v>
      </c>
      <c r="AM2788" s="7">
        <f t="shared" si="1531"/>
        <v>9</v>
      </c>
      <c r="AN2788" s="2">
        <f t="shared" si="1532"/>
        <v>9.1180866965620333E-2</v>
      </c>
      <c r="AO2788" s="2">
        <f t="shared" si="1533"/>
        <v>1.7937219730941704E-2</v>
      </c>
      <c r="AP2788" s="2">
        <f t="shared" si="1534"/>
        <v>8.9686098654708519E-3</v>
      </c>
      <c r="AR2788" t="str">
        <f t="shared" si="1535"/>
        <v>Sac</v>
      </c>
      <c r="AS2788" t="s">
        <v>511</v>
      </c>
      <c r="AT2788" s="184">
        <v>4</v>
      </c>
      <c r="AV2788" s="97">
        <v>19</v>
      </c>
      <c r="AW2788" s="99">
        <v>161</v>
      </c>
      <c r="AX2788" s="105">
        <f t="shared" si="1536"/>
        <v>19161</v>
      </c>
      <c r="AZ2788" s="7" t="s">
        <v>2951</v>
      </c>
      <c r="BA2788" t="s">
        <v>2991</v>
      </c>
      <c r="BN2788" s="1"/>
      <c r="BQ2788" s="181"/>
    </row>
    <row r="2789" spans="1:69" hidden="1" outlineLevel="1">
      <c r="A2789" t="s">
        <v>1008</v>
      </c>
      <c r="B2789" t="s">
        <v>511</v>
      </c>
      <c r="C2789" s="1">
        <f t="shared" si="1522"/>
        <v>9749</v>
      </c>
      <c r="D2789" s="7">
        <f>IF(R2789&gt;0,RANK(R2789,(R2789:T2789,U2789:AI2789)),0)</f>
        <v>6</v>
      </c>
      <c r="E2789" s="7">
        <f>IF(S2789&gt;0,RANK(S2789,(R2789:T2789,U2789:AI2789)),0)</f>
        <v>7</v>
      </c>
      <c r="F2789" s="7">
        <f>IF(T2789&gt;0,RANK(T2789,(R2789:T2789,U2789:AI2789)),0)</f>
        <v>1</v>
      </c>
      <c r="G2789" s="7">
        <f>IF(U2789&gt;0,RANK(U2789,(R2789:T2789,U2789:AI2789)),0)</f>
        <v>3</v>
      </c>
      <c r="H2789" s="7">
        <f t="shared" si="1523"/>
        <v>2</v>
      </c>
      <c r="I2789" s="49">
        <f t="shared" si="1537"/>
        <v>88</v>
      </c>
      <c r="J2789" s="177">
        <f t="shared" si="1538"/>
        <v>9.0265668273669091E-3</v>
      </c>
      <c r="K2789" s="2"/>
      <c r="L2789" s="2">
        <f t="shared" si="1524"/>
        <v>4.4722535644681503E-2</v>
      </c>
      <c r="M2789" s="2">
        <f t="shared" si="1525"/>
        <v>3.6208841932505897E-2</v>
      </c>
      <c r="N2789" s="2">
        <f t="shared" si="1526"/>
        <v>0.26187301261667861</v>
      </c>
      <c r="O2789" s="2">
        <f t="shared" si="1527"/>
        <v>0.24576879679967176</v>
      </c>
      <c r="P2789" s="2">
        <f t="shared" si="1528"/>
        <v>0.2528464457893117</v>
      </c>
      <c r="Q2789" s="2">
        <f t="shared" si="1521"/>
        <v>0.15858036721715052</v>
      </c>
      <c r="R2789" s="1">
        <v>436</v>
      </c>
      <c r="S2789" s="1">
        <v>353</v>
      </c>
      <c r="T2789" s="1">
        <v>2553</v>
      </c>
      <c r="U2789" s="1">
        <v>2396</v>
      </c>
      <c r="V2789" s="1">
        <v>2465</v>
      </c>
      <c r="W2789" s="1">
        <v>532</v>
      </c>
      <c r="X2789" s="1">
        <v>219</v>
      </c>
      <c r="Y2789" s="1">
        <v>178</v>
      </c>
      <c r="Z2789" s="1">
        <v>486</v>
      </c>
      <c r="AB2789" s="182">
        <v>3</v>
      </c>
      <c r="AC2789" s="182"/>
      <c r="AD2789" s="1">
        <v>78</v>
      </c>
      <c r="AF2789" s="1">
        <v>50</v>
      </c>
      <c r="AI2789" s="1">
        <v>0</v>
      </c>
      <c r="AK2789" s="7">
        <f t="shared" si="1529"/>
        <v>4</v>
      </c>
      <c r="AL2789" s="7">
        <f t="shared" si="1530"/>
        <v>8</v>
      </c>
      <c r="AM2789" s="7">
        <f t="shared" si="1531"/>
        <v>9</v>
      </c>
      <c r="AN2789" s="2">
        <f t="shared" si="1532"/>
        <v>5.4569699456354495E-2</v>
      </c>
      <c r="AO2789" s="2">
        <f t="shared" si="1533"/>
        <v>2.2463842445379013E-2</v>
      </c>
      <c r="AP2789" s="2">
        <f t="shared" si="1534"/>
        <v>1.825828290081034E-2</v>
      </c>
      <c r="AR2789" t="str">
        <f t="shared" si="1535"/>
        <v>Scott</v>
      </c>
      <c r="AS2789" t="s">
        <v>511</v>
      </c>
      <c r="AT2789" s="184">
        <v>2</v>
      </c>
      <c r="AV2789" s="97">
        <v>19</v>
      </c>
      <c r="AW2789" s="99">
        <v>163</v>
      </c>
      <c r="AX2789" s="105">
        <f t="shared" si="1536"/>
        <v>19163</v>
      </c>
      <c r="AZ2789" s="7" t="s">
        <v>2951</v>
      </c>
      <c r="BA2789" t="s">
        <v>2991</v>
      </c>
      <c r="BN2789" s="1"/>
      <c r="BQ2789" s="181"/>
    </row>
    <row r="2790" spans="1:69" hidden="1" outlineLevel="1">
      <c r="A2790" t="s">
        <v>1460</v>
      </c>
      <c r="B2790" t="s">
        <v>511</v>
      </c>
      <c r="C2790" s="1">
        <f t="shared" si="1522"/>
        <v>745</v>
      </c>
      <c r="D2790" s="7">
        <f>IF(R2790&gt;0,RANK(R2790,(R2790:T2790,U2790:AI2790)),0)</f>
        <v>9</v>
      </c>
      <c r="E2790" s="7">
        <f>IF(S2790&gt;0,RANK(S2790,(R2790:T2790,U2790:AI2790)),0)</f>
        <v>9</v>
      </c>
      <c r="F2790" s="7">
        <f>IF(T2790&gt;0,RANK(T2790,(R2790:T2790,U2790:AI2790)),0)</f>
        <v>3</v>
      </c>
      <c r="G2790" s="7">
        <f>IF(U2790&gt;0,RANK(U2790,(R2790:T2790,U2790:AI2790)),0)</f>
        <v>1</v>
      </c>
      <c r="H2790" s="7">
        <f t="shared" si="1523"/>
        <v>2</v>
      </c>
      <c r="I2790" s="49">
        <f t="shared" si="1537"/>
        <v>4</v>
      </c>
      <c r="J2790" s="177">
        <f t="shared" si="1538"/>
        <v>5.3691275167785232E-3</v>
      </c>
      <c r="K2790" s="2"/>
      <c r="L2790" s="2">
        <f t="shared" si="1524"/>
        <v>1.2080536912751677E-2</v>
      </c>
      <c r="M2790" s="2">
        <f t="shared" si="1525"/>
        <v>1.2080536912751677E-2</v>
      </c>
      <c r="N2790" s="2">
        <f t="shared" si="1526"/>
        <v>0.17315436241610738</v>
      </c>
      <c r="O2790" s="2">
        <f t="shared" si="1527"/>
        <v>0.27785234899328859</v>
      </c>
      <c r="P2790" s="2">
        <f t="shared" si="1528"/>
        <v>0.27248322147651005</v>
      </c>
      <c r="Q2790" s="2">
        <f t="shared" si="1521"/>
        <v>0.25234899328859062</v>
      </c>
      <c r="R2790" s="1">
        <v>9</v>
      </c>
      <c r="S2790" s="1">
        <v>9</v>
      </c>
      <c r="T2790" s="1">
        <v>129</v>
      </c>
      <c r="U2790" s="1">
        <v>207</v>
      </c>
      <c r="V2790" s="1">
        <v>203</v>
      </c>
      <c r="W2790" s="1">
        <v>109</v>
      </c>
      <c r="X2790" s="1">
        <v>22</v>
      </c>
      <c r="Y2790" s="1">
        <v>10</v>
      </c>
      <c r="Z2790" s="1">
        <v>23</v>
      </c>
      <c r="AB2790" s="182">
        <v>0</v>
      </c>
      <c r="AC2790" s="182"/>
      <c r="AD2790" s="1">
        <v>18</v>
      </c>
      <c r="AF2790" s="1">
        <v>6</v>
      </c>
      <c r="AI2790" s="1">
        <v>0</v>
      </c>
      <c r="AK2790" s="7">
        <f t="shared" si="1529"/>
        <v>4</v>
      </c>
      <c r="AL2790" s="7">
        <f t="shared" si="1530"/>
        <v>6</v>
      </c>
      <c r="AM2790" s="7">
        <f t="shared" si="1531"/>
        <v>7</v>
      </c>
      <c r="AN2790" s="2">
        <f t="shared" si="1532"/>
        <v>0.14630872483221477</v>
      </c>
      <c r="AO2790" s="2">
        <f t="shared" si="1533"/>
        <v>2.9530201342281879E-2</v>
      </c>
      <c r="AP2790" s="2">
        <f t="shared" si="1534"/>
        <v>1.3422818791946308E-2</v>
      </c>
      <c r="AR2790" t="str">
        <f t="shared" si="1535"/>
        <v>Shelby</v>
      </c>
      <c r="AS2790" t="s">
        <v>511</v>
      </c>
      <c r="AT2790" s="184">
        <v>4</v>
      </c>
      <c r="AV2790" s="97">
        <v>19</v>
      </c>
      <c r="AW2790" s="99">
        <v>165</v>
      </c>
      <c r="AX2790" s="105">
        <f t="shared" si="1536"/>
        <v>19165</v>
      </c>
      <c r="AZ2790" s="7" t="s">
        <v>2951</v>
      </c>
      <c r="BA2790" t="s">
        <v>2991</v>
      </c>
      <c r="BN2790" s="1"/>
      <c r="BQ2790" s="181"/>
    </row>
    <row r="2791" spans="1:69" hidden="1" outlineLevel="1">
      <c r="A2791" t="s">
        <v>16</v>
      </c>
      <c r="B2791" t="s">
        <v>511</v>
      </c>
      <c r="C2791" s="1">
        <f t="shared" si="1522"/>
        <v>4594</v>
      </c>
      <c r="D2791" s="7">
        <f>IF(R2791&gt;0,RANK(R2791,(R2791:T2791,U2791:AI2791)),0)</f>
        <v>8</v>
      </c>
      <c r="E2791" s="7">
        <f>IF(S2791&gt;0,RANK(S2791,(R2791:T2791,U2791:AI2791)),0)</f>
        <v>7</v>
      </c>
      <c r="F2791" s="7">
        <f>IF(T2791&gt;0,RANK(T2791,(R2791:T2791,U2791:AI2791)),0)</f>
        <v>2</v>
      </c>
      <c r="G2791" s="7">
        <f>IF(U2791&gt;0,RANK(U2791,(R2791:T2791,U2791:AI2791)),0)</f>
        <v>1</v>
      </c>
      <c r="H2791" s="7">
        <f t="shared" si="1523"/>
        <v>4</v>
      </c>
      <c r="I2791" s="49">
        <f t="shared" si="1537"/>
        <v>55</v>
      </c>
      <c r="J2791" s="177">
        <f t="shared" si="1538"/>
        <v>1.1972137570744449E-2</v>
      </c>
      <c r="K2791" s="2"/>
      <c r="L2791" s="2">
        <f t="shared" si="1524"/>
        <v>9.7953852851545495E-3</v>
      </c>
      <c r="M2791" s="2">
        <f t="shared" si="1525"/>
        <v>1.654331737048324E-2</v>
      </c>
      <c r="N2791" s="2">
        <f t="shared" si="1526"/>
        <v>0.31976491075315627</v>
      </c>
      <c r="O2791" s="2">
        <f t="shared" si="1527"/>
        <v>0.33173704832390072</v>
      </c>
      <c r="P2791" s="2">
        <f t="shared" si="1528"/>
        <v>0.10927296473661298</v>
      </c>
      <c r="Q2791" s="2">
        <f t="shared" si="1521"/>
        <v>0.21288637353069229</v>
      </c>
      <c r="R2791" s="1">
        <v>45</v>
      </c>
      <c r="S2791" s="1">
        <v>76</v>
      </c>
      <c r="T2791" s="1">
        <v>1469</v>
      </c>
      <c r="U2791" s="1">
        <v>1524</v>
      </c>
      <c r="V2791" s="1">
        <v>502</v>
      </c>
      <c r="W2791" s="1">
        <v>686</v>
      </c>
      <c r="X2791" s="1">
        <v>39</v>
      </c>
      <c r="Y2791" s="1">
        <v>24</v>
      </c>
      <c r="Z2791" s="1">
        <v>117</v>
      </c>
      <c r="AB2791" s="182">
        <v>0</v>
      </c>
      <c r="AC2791" s="182"/>
      <c r="AD2791" s="1">
        <v>35</v>
      </c>
      <c r="AF2791" s="1">
        <v>77</v>
      </c>
      <c r="AI2791" s="1">
        <v>0</v>
      </c>
      <c r="AK2791" s="7">
        <f t="shared" si="1529"/>
        <v>3</v>
      </c>
      <c r="AL2791" s="7">
        <f t="shared" si="1530"/>
        <v>8</v>
      </c>
      <c r="AM2791" s="7">
        <f t="shared" si="1531"/>
        <v>9</v>
      </c>
      <c r="AN2791" s="2">
        <f t="shared" si="1532"/>
        <v>0.14932520679146713</v>
      </c>
      <c r="AO2791" s="2">
        <f t="shared" si="1533"/>
        <v>8.4893339138006098E-3</v>
      </c>
      <c r="AP2791" s="2">
        <f t="shared" si="1534"/>
        <v>5.2242054854157597E-3</v>
      </c>
      <c r="AR2791" t="str">
        <f t="shared" si="1535"/>
        <v>Sioux</v>
      </c>
      <c r="AS2791" t="s">
        <v>511</v>
      </c>
      <c r="AT2791" s="184">
        <v>4</v>
      </c>
      <c r="AV2791" s="97">
        <v>19</v>
      </c>
      <c r="AW2791" s="99">
        <v>167</v>
      </c>
      <c r="AX2791" s="105">
        <f t="shared" si="1536"/>
        <v>19167</v>
      </c>
      <c r="AZ2791" s="7" t="s">
        <v>2951</v>
      </c>
      <c r="BA2791" t="s">
        <v>2991</v>
      </c>
      <c r="BN2791" s="1"/>
      <c r="BQ2791" s="181"/>
    </row>
    <row r="2792" spans="1:69" hidden="1" outlineLevel="1">
      <c r="A2792" t="s">
        <v>1378</v>
      </c>
      <c r="B2792" t="s">
        <v>511</v>
      </c>
      <c r="C2792" s="1">
        <f t="shared" si="1522"/>
        <v>7529</v>
      </c>
      <c r="D2792" s="7">
        <f>IF(R2792&gt;0,RANK(R2792,(R2792:T2792,U2792:AI2792)),0)</f>
        <v>7</v>
      </c>
      <c r="E2792" s="7">
        <f>IF(S2792&gt;0,RANK(S2792,(R2792:T2792,U2792:AI2792)),0)</f>
        <v>6</v>
      </c>
      <c r="F2792" s="7">
        <f>IF(T2792&gt;0,RANK(T2792,(R2792:T2792,U2792:AI2792)),0)</f>
        <v>1</v>
      </c>
      <c r="G2792" s="7">
        <f>IF(U2792&gt;0,RANK(U2792,(R2792:T2792,U2792:AI2792)),0)</f>
        <v>2</v>
      </c>
      <c r="H2792" s="7">
        <f t="shared" si="1523"/>
        <v>3</v>
      </c>
      <c r="I2792" s="49">
        <f t="shared" si="1537"/>
        <v>599</v>
      </c>
      <c r="J2792" s="177">
        <f t="shared" si="1538"/>
        <v>7.9559038384911671E-2</v>
      </c>
      <c r="K2792" s="2"/>
      <c r="L2792" s="2">
        <f t="shared" si="1524"/>
        <v>2.5634214371098418E-2</v>
      </c>
      <c r="M2792" s="2">
        <f t="shared" si="1525"/>
        <v>2.8157789879134015E-2</v>
      </c>
      <c r="N2792" s="2">
        <f t="shared" si="1526"/>
        <v>0.3207597290476823</v>
      </c>
      <c r="O2792" s="2">
        <f t="shared" si="1527"/>
        <v>0.24120069066277061</v>
      </c>
      <c r="P2792" s="2">
        <f t="shared" si="1528"/>
        <v>0.15300836764510559</v>
      </c>
      <c r="Q2792" s="2">
        <f t="shared" si="1521"/>
        <v>0.23123920839420911</v>
      </c>
      <c r="R2792" s="1">
        <v>193</v>
      </c>
      <c r="S2792" s="1">
        <v>212</v>
      </c>
      <c r="T2792" s="1">
        <v>2415</v>
      </c>
      <c r="U2792" s="1">
        <v>1816</v>
      </c>
      <c r="V2792" s="1">
        <v>1152</v>
      </c>
      <c r="W2792" s="1">
        <v>640</v>
      </c>
      <c r="X2792" s="1">
        <v>117</v>
      </c>
      <c r="Y2792" s="1">
        <v>166</v>
      </c>
      <c r="Z2792" s="1">
        <v>629</v>
      </c>
      <c r="AB2792" s="182">
        <v>6</v>
      </c>
      <c r="AC2792" s="182"/>
      <c r="AD2792" s="1">
        <v>123</v>
      </c>
      <c r="AF2792" s="1">
        <v>58</v>
      </c>
      <c r="AI2792" s="1">
        <v>2</v>
      </c>
      <c r="AK2792" s="7">
        <f t="shared" si="1529"/>
        <v>4</v>
      </c>
      <c r="AL2792" s="7">
        <f t="shared" si="1530"/>
        <v>9</v>
      </c>
      <c r="AM2792" s="7">
        <f t="shared" si="1531"/>
        <v>8</v>
      </c>
      <c r="AN2792" s="2">
        <f t="shared" si="1532"/>
        <v>8.5004648691725332E-2</v>
      </c>
      <c r="AO2792" s="2">
        <f t="shared" si="1533"/>
        <v>1.5539912338956036E-2</v>
      </c>
      <c r="AP2792" s="2">
        <f t="shared" si="1534"/>
        <v>2.2048080754416256E-2</v>
      </c>
      <c r="AR2792" t="str">
        <f t="shared" si="1535"/>
        <v>Story</v>
      </c>
      <c r="AS2792" t="s">
        <v>511</v>
      </c>
      <c r="AT2792" s="184">
        <v>4</v>
      </c>
      <c r="AV2792" s="97">
        <v>19</v>
      </c>
      <c r="AW2792" s="99">
        <v>169</v>
      </c>
      <c r="AX2792" s="105">
        <f t="shared" si="1536"/>
        <v>19169</v>
      </c>
      <c r="AZ2792" s="7" t="s">
        <v>2951</v>
      </c>
      <c r="BA2792" t="s">
        <v>2991</v>
      </c>
      <c r="BN2792" s="1"/>
      <c r="BQ2792" s="181"/>
    </row>
    <row r="2793" spans="1:69" hidden="1" outlineLevel="1">
      <c r="A2793" t="s">
        <v>1129</v>
      </c>
      <c r="B2793" t="s">
        <v>511</v>
      </c>
      <c r="C2793" s="1">
        <f t="shared" si="1522"/>
        <v>983</v>
      </c>
      <c r="D2793" s="7">
        <f>IF(R2793&gt;0,RANK(R2793,(R2793:T2793,U2793:AI2793)),0)</f>
        <v>8</v>
      </c>
      <c r="E2793" s="7">
        <f>IF(S2793&gt;0,RANK(S2793,(R2793:T2793,U2793:AI2793)),0)</f>
        <v>8</v>
      </c>
      <c r="F2793" s="7">
        <f>IF(T2793&gt;0,RANK(T2793,(R2793:T2793,U2793:AI2793)),0)</f>
        <v>3</v>
      </c>
      <c r="G2793" s="7">
        <f>IF(U2793&gt;0,RANK(U2793,(R2793:T2793,U2793:AI2793)),0)</f>
        <v>2</v>
      </c>
      <c r="H2793" s="7">
        <f t="shared" si="1523"/>
        <v>1</v>
      </c>
      <c r="I2793" s="49">
        <f t="shared" si="1537"/>
        <v>43</v>
      </c>
      <c r="J2793" s="177">
        <f t="shared" si="1538"/>
        <v>4.3743641912512718E-2</v>
      </c>
      <c r="K2793" s="2"/>
      <c r="L2793" s="2">
        <f t="shared" si="1524"/>
        <v>1.2207527975584944E-2</v>
      </c>
      <c r="M2793" s="2">
        <f t="shared" si="1525"/>
        <v>1.2207527975584944E-2</v>
      </c>
      <c r="N2793" s="2">
        <f t="shared" si="1526"/>
        <v>0.12512716174974567</v>
      </c>
      <c r="O2793" s="2">
        <f t="shared" si="1527"/>
        <v>0.31230925737538151</v>
      </c>
      <c r="P2793" s="2">
        <f t="shared" si="1528"/>
        <v>0.35605289928789419</v>
      </c>
      <c r="Q2793" s="2">
        <f t="shared" si="1521"/>
        <v>0.18209562563580861</v>
      </c>
      <c r="R2793" s="1">
        <v>12</v>
      </c>
      <c r="S2793" s="1">
        <v>12</v>
      </c>
      <c r="T2793" s="1">
        <v>123</v>
      </c>
      <c r="U2793" s="1">
        <v>307</v>
      </c>
      <c r="V2793" s="1">
        <v>350</v>
      </c>
      <c r="W2793" s="1">
        <v>83</v>
      </c>
      <c r="X2793" s="1">
        <v>10</v>
      </c>
      <c r="Y2793" s="1">
        <v>16</v>
      </c>
      <c r="Z2793" s="1">
        <v>27</v>
      </c>
      <c r="AB2793" s="182">
        <v>0</v>
      </c>
      <c r="AC2793" s="182"/>
      <c r="AD2793" s="1">
        <v>33</v>
      </c>
      <c r="AF2793" s="1">
        <v>10</v>
      </c>
      <c r="AI2793" s="1">
        <v>0</v>
      </c>
      <c r="AK2793" s="7">
        <f t="shared" si="1529"/>
        <v>4</v>
      </c>
      <c r="AL2793" s="7">
        <f t="shared" si="1530"/>
        <v>9</v>
      </c>
      <c r="AM2793" s="7">
        <f t="shared" si="1531"/>
        <v>6</v>
      </c>
      <c r="AN2793" s="2">
        <f t="shared" si="1532"/>
        <v>8.44354018311292E-2</v>
      </c>
      <c r="AO2793" s="2">
        <f t="shared" si="1533"/>
        <v>1.0172939979654121E-2</v>
      </c>
      <c r="AP2793" s="2">
        <f t="shared" si="1534"/>
        <v>1.6276703967446592E-2</v>
      </c>
      <c r="AR2793" t="str">
        <f t="shared" si="1535"/>
        <v>Tama</v>
      </c>
      <c r="AS2793" t="s">
        <v>511</v>
      </c>
      <c r="AT2793" s="184">
        <v>1</v>
      </c>
      <c r="AV2793" s="97">
        <v>19</v>
      </c>
      <c r="AW2793" s="99">
        <v>171</v>
      </c>
      <c r="AX2793" s="105">
        <f t="shared" si="1536"/>
        <v>19171</v>
      </c>
      <c r="AZ2793" s="7" t="s">
        <v>2951</v>
      </c>
      <c r="BA2793" t="s">
        <v>2991</v>
      </c>
      <c r="BN2793" s="1"/>
      <c r="BQ2793" s="181"/>
    </row>
    <row r="2794" spans="1:69" hidden="1" outlineLevel="1">
      <c r="A2794" t="s">
        <v>3193</v>
      </c>
      <c r="B2794" t="s">
        <v>511</v>
      </c>
      <c r="C2794" s="1">
        <f t="shared" si="1522"/>
        <v>379</v>
      </c>
      <c r="D2794" s="7">
        <f>IF(R2794&gt;0,RANK(R2794,(R2794:T2794,U2794:AI2794)),0)</f>
        <v>8</v>
      </c>
      <c r="E2794" s="7">
        <f>IF(S2794&gt;0,RANK(S2794,(R2794:T2794,U2794:AI2794)),0)</f>
        <v>5</v>
      </c>
      <c r="F2794" s="7">
        <f>IF(T2794&gt;0,RANK(T2794,(R2794:T2794,U2794:AI2794)),0)</f>
        <v>4</v>
      </c>
      <c r="G2794" s="7">
        <f>IF(U2794&gt;0,RANK(U2794,(R2794:T2794,U2794:AI2794)),0)</f>
        <v>2</v>
      </c>
      <c r="H2794" s="7">
        <f t="shared" si="1523"/>
        <v>1</v>
      </c>
      <c r="I2794" s="49">
        <f t="shared" si="1537"/>
        <v>66</v>
      </c>
      <c r="J2794" s="177">
        <f t="shared" si="1538"/>
        <v>0.17414248021108181</v>
      </c>
      <c r="K2794" s="2"/>
      <c r="L2794" s="2">
        <f t="shared" si="1524"/>
        <v>1.5831134564643801E-2</v>
      </c>
      <c r="M2794" s="2">
        <f t="shared" si="1525"/>
        <v>2.6385224274406333E-2</v>
      </c>
      <c r="N2794" s="2">
        <f t="shared" si="1526"/>
        <v>0.13720316622691292</v>
      </c>
      <c r="O2794" s="2">
        <f t="shared" si="1527"/>
        <v>0.19525065963060687</v>
      </c>
      <c r="P2794" s="2">
        <f t="shared" si="1528"/>
        <v>0.36939313984168864</v>
      </c>
      <c r="Q2794" s="2">
        <f t="shared" si="1521"/>
        <v>0.25593667546174137</v>
      </c>
      <c r="R2794" s="1">
        <v>6</v>
      </c>
      <c r="S2794" s="1">
        <v>10</v>
      </c>
      <c r="T2794" s="1">
        <v>52</v>
      </c>
      <c r="U2794" s="1">
        <v>74</v>
      </c>
      <c r="V2794" s="1">
        <v>140</v>
      </c>
      <c r="W2794" s="1">
        <v>63</v>
      </c>
      <c r="X2794" s="1">
        <v>6</v>
      </c>
      <c r="Y2794" s="1">
        <v>5</v>
      </c>
      <c r="Z2794" s="1">
        <v>10</v>
      </c>
      <c r="AB2794" s="182">
        <v>1</v>
      </c>
      <c r="AC2794" s="182"/>
      <c r="AD2794" s="1">
        <v>9</v>
      </c>
      <c r="AF2794" s="1">
        <v>3</v>
      </c>
      <c r="AI2794" s="1">
        <v>0</v>
      </c>
      <c r="AK2794" s="7">
        <f t="shared" si="1529"/>
        <v>3</v>
      </c>
      <c r="AL2794" s="7">
        <f t="shared" si="1530"/>
        <v>7</v>
      </c>
      <c r="AM2794" s="7">
        <f t="shared" si="1531"/>
        <v>9</v>
      </c>
      <c r="AN2794" s="2">
        <f t="shared" si="1532"/>
        <v>0.16622691292875991</v>
      </c>
      <c r="AO2794" s="2">
        <f t="shared" si="1533"/>
        <v>1.5831134564643801E-2</v>
      </c>
      <c r="AP2794" s="2">
        <f t="shared" si="1534"/>
        <v>1.3192612137203167E-2</v>
      </c>
      <c r="AR2794" t="str">
        <f t="shared" si="1535"/>
        <v>Taylor</v>
      </c>
      <c r="AS2794" t="s">
        <v>511</v>
      </c>
      <c r="AT2794" s="184">
        <v>3</v>
      </c>
      <c r="AV2794" s="97">
        <v>19</v>
      </c>
      <c r="AW2794" s="99">
        <v>173</v>
      </c>
      <c r="AX2794" s="105">
        <f t="shared" si="1536"/>
        <v>19173</v>
      </c>
      <c r="AZ2794" s="7" t="s">
        <v>2951</v>
      </c>
      <c r="BA2794" t="s">
        <v>2991</v>
      </c>
      <c r="BN2794" s="1"/>
      <c r="BQ2794" s="181"/>
    </row>
    <row r="2795" spans="1:69" hidden="1" outlineLevel="1">
      <c r="A2795" t="s">
        <v>3233</v>
      </c>
      <c r="B2795" t="s">
        <v>511</v>
      </c>
      <c r="C2795" s="1">
        <f t="shared" si="1522"/>
        <v>702</v>
      </c>
      <c r="D2795" s="7">
        <f>IF(R2795&gt;0,RANK(R2795,(R2795:T2795,U2795:AI2795)),0)</f>
        <v>9</v>
      </c>
      <c r="E2795" s="7">
        <f>IF(S2795&gt;0,RANK(S2795,(R2795:T2795,U2795:AI2795)),0)</f>
        <v>7</v>
      </c>
      <c r="F2795" s="7">
        <f>IF(T2795&gt;0,RANK(T2795,(R2795:T2795,U2795:AI2795)),0)</f>
        <v>3</v>
      </c>
      <c r="G2795" s="7">
        <f>IF(U2795&gt;0,RANK(U2795,(R2795:T2795,U2795:AI2795)),0)</f>
        <v>1</v>
      </c>
      <c r="H2795" s="7">
        <f t="shared" si="1523"/>
        <v>2</v>
      </c>
      <c r="I2795" s="49">
        <f t="shared" si="1537"/>
        <v>9</v>
      </c>
      <c r="J2795" s="177">
        <f t="shared" si="1538"/>
        <v>1.282051282051282E-2</v>
      </c>
      <c r="K2795" s="2"/>
      <c r="L2795" s="2">
        <f t="shared" si="1524"/>
        <v>9.9715099715099714E-3</v>
      </c>
      <c r="M2795" s="2">
        <f t="shared" si="1525"/>
        <v>1.7094017094017096E-2</v>
      </c>
      <c r="N2795" s="2">
        <f t="shared" si="1526"/>
        <v>0.19230769230769232</v>
      </c>
      <c r="O2795" s="2">
        <f t="shared" si="1527"/>
        <v>0.28917378917378916</v>
      </c>
      <c r="P2795" s="2">
        <f t="shared" si="1528"/>
        <v>0.27635327635327633</v>
      </c>
      <c r="Q2795" s="2">
        <f t="shared" si="1521"/>
        <v>0.21509971509971509</v>
      </c>
      <c r="R2795" s="1">
        <v>7</v>
      </c>
      <c r="S2795" s="1">
        <v>12</v>
      </c>
      <c r="T2795" s="1">
        <v>135</v>
      </c>
      <c r="U2795" s="1">
        <v>203</v>
      </c>
      <c r="V2795" s="1">
        <v>194</v>
      </c>
      <c r="W2795" s="1">
        <v>87</v>
      </c>
      <c r="X2795" s="1">
        <v>16</v>
      </c>
      <c r="Y2795" s="1">
        <v>3</v>
      </c>
      <c r="Z2795" s="1">
        <v>10</v>
      </c>
      <c r="AB2795" s="182">
        <v>0</v>
      </c>
      <c r="AC2795" s="182"/>
      <c r="AD2795" s="1">
        <v>28</v>
      </c>
      <c r="AF2795" s="1">
        <v>7</v>
      </c>
      <c r="AI2795" s="1">
        <v>0</v>
      </c>
      <c r="AK2795" s="7">
        <f t="shared" si="1529"/>
        <v>4</v>
      </c>
      <c r="AL2795" s="7">
        <f t="shared" si="1530"/>
        <v>5</v>
      </c>
      <c r="AM2795" s="7">
        <f t="shared" si="1531"/>
        <v>9</v>
      </c>
      <c r="AN2795" s="2">
        <f t="shared" si="1532"/>
        <v>0.12393162393162394</v>
      </c>
      <c r="AO2795" s="2">
        <f t="shared" si="1533"/>
        <v>2.2792022792022793E-2</v>
      </c>
      <c r="AP2795" s="2">
        <f t="shared" si="1534"/>
        <v>4.2735042735042739E-3</v>
      </c>
      <c r="AR2795" t="str">
        <f t="shared" si="1535"/>
        <v>Union</v>
      </c>
      <c r="AS2795" t="s">
        <v>511</v>
      </c>
      <c r="AT2795" s="184">
        <v>3</v>
      </c>
      <c r="AV2795" s="97">
        <v>19</v>
      </c>
      <c r="AW2795" s="99">
        <v>175</v>
      </c>
      <c r="AX2795" s="105">
        <f t="shared" si="1536"/>
        <v>19175</v>
      </c>
      <c r="AZ2795" s="7" t="s">
        <v>2951</v>
      </c>
      <c r="BA2795" t="s">
        <v>2991</v>
      </c>
      <c r="BN2795" s="1"/>
      <c r="BQ2795" s="181"/>
    </row>
    <row r="2796" spans="1:69" hidden="1" outlineLevel="1">
      <c r="A2796" t="s">
        <v>607</v>
      </c>
      <c r="B2796" t="s">
        <v>511</v>
      </c>
      <c r="C2796" s="1">
        <f t="shared" si="1522"/>
        <v>533</v>
      </c>
      <c r="D2796" s="7">
        <f>IF(R2796&gt;0,RANK(R2796,(R2796:T2796,U2796:AI2796)),0)</f>
        <v>10</v>
      </c>
      <c r="E2796" s="7">
        <f>IF(S2796&gt;0,RANK(S2796,(R2796:T2796,U2796:AI2796)),0)</f>
        <v>7</v>
      </c>
      <c r="F2796" s="7">
        <f>IF(T2796&gt;0,RANK(T2796,(R2796:T2796,U2796:AI2796)),0)</f>
        <v>3</v>
      </c>
      <c r="G2796" s="7">
        <f>IF(U2796&gt;0,RANK(U2796,(R2796:T2796,U2796:AI2796)),0)</f>
        <v>1</v>
      </c>
      <c r="H2796" s="7">
        <f t="shared" si="1523"/>
        <v>2</v>
      </c>
      <c r="I2796" s="49">
        <f t="shared" si="1537"/>
        <v>45</v>
      </c>
      <c r="J2796" s="177">
        <f t="shared" si="1538"/>
        <v>8.4427767354596617E-2</v>
      </c>
      <c r="K2796" s="2"/>
      <c r="L2796" s="2">
        <f t="shared" si="1524"/>
        <v>1.876172607879925E-3</v>
      </c>
      <c r="M2796" s="2">
        <f t="shared" si="1525"/>
        <v>5.6285178236397749E-3</v>
      </c>
      <c r="N2796" s="2">
        <f t="shared" si="1526"/>
        <v>0.11819887429643527</v>
      </c>
      <c r="O2796" s="2">
        <f t="shared" si="1527"/>
        <v>0.36772983114446528</v>
      </c>
      <c r="P2796" s="2">
        <f t="shared" si="1528"/>
        <v>0.28330206378986866</v>
      </c>
      <c r="Q2796" s="2">
        <f t="shared" si="1521"/>
        <v>0.22326454033771093</v>
      </c>
      <c r="R2796" s="1">
        <v>1</v>
      </c>
      <c r="S2796" s="1">
        <v>3</v>
      </c>
      <c r="T2796" s="1">
        <v>63</v>
      </c>
      <c r="U2796" s="1">
        <v>196</v>
      </c>
      <c r="V2796" s="1">
        <v>151</v>
      </c>
      <c r="W2796" s="1">
        <v>56</v>
      </c>
      <c r="X2796" s="1">
        <v>0</v>
      </c>
      <c r="Y2796" s="1">
        <v>3</v>
      </c>
      <c r="Z2796" s="1">
        <v>7</v>
      </c>
      <c r="AB2796" s="182">
        <v>2</v>
      </c>
      <c r="AC2796" s="182"/>
      <c r="AD2796" s="1">
        <v>51</v>
      </c>
      <c r="AF2796" s="1">
        <v>0</v>
      </c>
      <c r="AI2796" s="1">
        <v>0</v>
      </c>
      <c r="AK2796" s="7">
        <f t="shared" si="1529"/>
        <v>4</v>
      </c>
      <c r="AL2796" s="7">
        <f t="shared" si="1530"/>
        <v>0</v>
      </c>
      <c r="AM2796" s="7">
        <f t="shared" si="1531"/>
        <v>6</v>
      </c>
      <c r="AN2796" s="2">
        <f t="shared" si="1532"/>
        <v>0.1050656660412758</v>
      </c>
      <c r="AO2796" s="2">
        <f t="shared" si="1533"/>
        <v>0</v>
      </c>
      <c r="AP2796" s="2">
        <f t="shared" si="1534"/>
        <v>5.6285178236397749E-3</v>
      </c>
      <c r="AR2796" t="str">
        <f t="shared" si="1535"/>
        <v>Van Buren</v>
      </c>
      <c r="AS2796" t="s">
        <v>511</v>
      </c>
      <c r="AT2796" s="184">
        <v>2</v>
      </c>
      <c r="AV2796" s="97">
        <v>19</v>
      </c>
      <c r="AW2796" s="99">
        <v>177</v>
      </c>
      <c r="AX2796" s="105">
        <f t="shared" si="1536"/>
        <v>19177</v>
      </c>
      <c r="AZ2796" s="7" t="s">
        <v>2951</v>
      </c>
      <c r="BA2796" t="s">
        <v>2991</v>
      </c>
      <c r="BN2796" s="1"/>
      <c r="BQ2796" s="181"/>
    </row>
    <row r="2797" spans="1:69" hidden="1" outlineLevel="1">
      <c r="A2797" t="s">
        <v>1507</v>
      </c>
      <c r="B2797" t="s">
        <v>511</v>
      </c>
      <c r="C2797" s="1">
        <f t="shared" si="1522"/>
        <v>1669</v>
      </c>
      <c r="D2797" s="7">
        <f>IF(R2797&gt;0,RANK(R2797,(R2797:T2797,U2797:AI2797)),0)</f>
        <v>10</v>
      </c>
      <c r="E2797" s="7">
        <f>IF(S2797&gt;0,RANK(S2797,(R2797:T2797,U2797:AI2797)),0)</f>
        <v>7</v>
      </c>
      <c r="F2797" s="7">
        <f>IF(T2797&gt;0,RANK(T2797,(R2797:T2797,U2797:AI2797)),0)</f>
        <v>3</v>
      </c>
      <c r="G2797" s="7">
        <f>IF(U2797&gt;0,RANK(U2797,(R2797:T2797,U2797:AI2797)),0)</f>
        <v>2</v>
      </c>
      <c r="H2797" s="7">
        <f t="shared" si="1523"/>
        <v>1</v>
      </c>
      <c r="I2797" s="49">
        <f t="shared" si="1537"/>
        <v>103</v>
      </c>
      <c r="J2797" s="177">
        <f t="shared" si="1538"/>
        <v>6.1713600958657876E-2</v>
      </c>
      <c r="K2797" s="2"/>
      <c r="L2797" s="2">
        <f t="shared" si="1524"/>
        <v>5.3924505692031152E-3</v>
      </c>
      <c r="M2797" s="2">
        <f t="shared" si="1525"/>
        <v>1.4379868184541641E-2</v>
      </c>
      <c r="N2797" s="2">
        <f t="shared" si="1526"/>
        <v>0.14499700419412823</v>
      </c>
      <c r="O2797" s="2">
        <f t="shared" si="1527"/>
        <v>0.29298981426003595</v>
      </c>
      <c r="P2797" s="2">
        <f t="shared" si="1528"/>
        <v>0.35470341521869381</v>
      </c>
      <c r="Q2797" s="2">
        <f t="shared" si="1521"/>
        <v>0.18753744757339735</v>
      </c>
      <c r="R2797" s="1">
        <v>9</v>
      </c>
      <c r="S2797" s="1">
        <v>24</v>
      </c>
      <c r="T2797" s="1">
        <v>242</v>
      </c>
      <c r="U2797" s="1">
        <v>489</v>
      </c>
      <c r="V2797" s="1">
        <v>592</v>
      </c>
      <c r="W2797" s="1">
        <v>127</v>
      </c>
      <c r="X2797" s="1">
        <v>10</v>
      </c>
      <c r="Y2797" s="1">
        <v>21</v>
      </c>
      <c r="Z2797" s="1">
        <v>50</v>
      </c>
      <c r="AB2797" s="182">
        <v>0</v>
      </c>
      <c r="AC2797" s="182"/>
      <c r="AD2797" s="1">
        <v>103</v>
      </c>
      <c r="AF2797" s="1">
        <v>2</v>
      </c>
      <c r="AI2797" s="1">
        <v>0</v>
      </c>
      <c r="AK2797" s="7">
        <f t="shared" si="1529"/>
        <v>4</v>
      </c>
      <c r="AL2797" s="7">
        <f t="shared" si="1530"/>
        <v>8</v>
      </c>
      <c r="AM2797" s="7">
        <f t="shared" si="1531"/>
        <v>7</v>
      </c>
      <c r="AN2797" s="2">
        <f t="shared" si="1532"/>
        <v>7.6093469143199519E-2</v>
      </c>
      <c r="AO2797" s="2">
        <f t="shared" si="1533"/>
        <v>5.9916117435590173E-3</v>
      </c>
      <c r="AP2797" s="2">
        <f t="shared" si="1534"/>
        <v>1.2582384661473937E-2</v>
      </c>
      <c r="AR2797" t="str">
        <f t="shared" si="1535"/>
        <v>Wapello</v>
      </c>
      <c r="AS2797" t="s">
        <v>511</v>
      </c>
      <c r="AT2797" s="184">
        <v>2</v>
      </c>
      <c r="AV2797" s="97">
        <v>19</v>
      </c>
      <c r="AW2797" s="99">
        <v>179</v>
      </c>
      <c r="AX2797" s="105">
        <f t="shared" si="1536"/>
        <v>19179</v>
      </c>
      <c r="AZ2797" s="7" t="s">
        <v>2951</v>
      </c>
      <c r="BA2797" t="s">
        <v>2991</v>
      </c>
      <c r="BN2797" s="1"/>
      <c r="BQ2797" s="181"/>
    </row>
    <row r="2798" spans="1:69" hidden="1" outlineLevel="1">
      <c r="A2798" t="s">
        <v>1140</v>
      </c>
      <c r="B2798" t="s">
        <v>511</v>
      </c>
      <c r="C2798" s="1">
        <f t="shared" si="1522"/>
        <v>3809</v>
      </c>
      <c r="D2798" s="7">
        <f>IF(R2798&gt;0,RANK(R2798,(R2798:T2798,U2798:AI2798)),0)</f>
        <v>9</v>
      </c>
      <c r="E2798" s="7">
        <f>IF(S2798&gt;0,RANK(S2798,(R2798:T2798,U2798:AI2798)),0)</f>
        <v>6</v>
      </c>
      <c r="F2798" s="7">
        <f>IF(T2798&gt;0,RANK(T2798,(R2798:T2798,U2798:AI2798)),0)</f>
        <v>3</v>
      </c>
      <c r="G2798" s="7">
        <f>IF(U2798&gt;0,RANK(U2798,(R2798:T2798,U2798:AI2798)),0)</f>
        <v>1</v>
      </c>
      <c r="H2798" s="7">
        <f t="shared" si="1523"/>
        <v>2</v>
      </c>
      <c r="I2798" s="49">
        <f t="shared" si="1537"/>
        <v>138</v>
      </c>
      <c r="J2798" s="177">
        <f t="shared" si="1538"/>
        <v>3.6229981622473088E-2</v>
      </c>
      <c r="K2798" s="2"/>
      <c r="L2798" s="2">
        <f t="shared" si="1524"/>
        <v>1.1551588343397217E-2</v>
      </c>
      <c r="M2798" s="2">
        <f t="shared" si="1525"/>
        <v>2.4940929377789446E-2</v>
      </c>
      <c r="N2798" s="2">
        <f t="shared" si="1526"/>
        <v>0.20582830139144132</v>
      </c>
      <c r="O2798" s="2">
        <f t="shared" si="1527"/>
        <v>0.29404043055920187</v>
      </c>
      <c r="P2798" s="2">
        <f t="shared" si="1528"/>
        <v>0.25781044893672878</v>
      </c>
      <c r="Q2798" s="2">
        <f t="shared" si="1521"/>
        <v>0.20582830139144132</v>
      </c>
      <c r="R2798" s="1">
        <v>44</v>
      </c>
      <c r="S2798" s="1">
        <v>95</v>
      </c>
      <c r="T2798" s="1">
        <v>784</v>
      </c>
      <c r="U2798" s="1">
        <v>1120</v>
      </c>
      <c r="V2798" s="1">
        <v>982</v>
      </c>
      <c r="W2798" s="1">
        <v>374</v>
      </c>
      <c r="X2798" s="1">
        <v>37</v>
      </c>
      <c r="Y2798" s="1">
        <v>65</v>
      </c>
      <c r="Z2798" s="1">
        <v>197</v>
      </c>
      <c r="AB2798" s="182">
        <v>2</v>
      </c>
      <c r="AC2798" s="182"/>
      <c r="AD2798" s="1">
        <v>76</v>
      </c>
      <c r="AF2798" s="1">
        <v>33</v>
      </c>
      <c r="AI2798" s="1">
        <v>0</v>
      </c>
      <c r="AK2798" s="7">
        <f t="shared" si="1529"/>
        <v>4</v>
      </c>
      <c r="AL2798" s="7">
        <f t="shared" si="1530"/>
        <v>9</v>
      </c>
      <c r="AM2798" s="7">
        <f t="shared" si="1531"/>
        <v>7</v>
      </c>
      <c r="AN2798" s="2">
        <f t="shared" si="1532"/>
        <v>9.8188500918876348E-2</v>
      </c>
      <c r="AO2798" s="2">
        <f t="shared" si="1533"/>
        <v>9.7138356524022057E-3</v>
      </c>
      <c r="AP2798" s="2">
        <f t="shared" si="1534"/>
        <v>1.7064846416382253E-2</v>
      </c>
      <c r="AR2798" t="str">
        <f t="shared" si="1535"/>
        <v>Warren</v>
      </c>
      <c r="AS2798" t="s">
        <v>511</v>
      </c>
      <c r="AT2798" s="184">
        <v>3</v>
      </c>
      <c r="AV2798" s="97">
        <v>19</v>
      </c>
      <c r="AW2798" s="99">
        <v>181</v>
      </c>
      <c r="AX2798" s="105">
        <f t="shared" si="1536"/>
        <v>19181</v>
      </c>
      <c r="AZ2798" s="7" t="s">
        <v>2951</v>
      </c>
      <c r="BA2798" t="s">
        <v>2991</v>
      </c>
      <c r="BN2798" s="1"/>
      <c r="BQ2798" s="181"/>
    </row>
    <row r="2799" spans="1:69" hidden="1" outlineLevel="1">
      <c r="A2799" t="s">
        <v>637</v>
      </c>
      <c r="B2799" t="s">
        <v>511</v>
      </c>
      <c r="C2799" s="1">
        <f t="shared" si="1522"/>
        <v>1544</v>
      </c>
      <c r="D2799" s="7">
        <f>IF(R2799&gt;0,RANK(R2799,(R2799:T2799,U2799:AI2799)),0)</f>
        <v>10</v>
      </c>
      <c r="E2799" s="7">
        <f>IF(S2799&gt;0,RANK(S2799,(R2799:T2799,U2799:AI2799)),0)</f>
        <v>6</v>
      </c>
      <c r="F2799" s="7">
        <f>IF(T2799&gt;0,RANK(T2799,(R2799:T2799,U2799:AI2799)),0)</f>
        <v>3</v>
      </c>
      <c r="G2799" s="7">
        <f>IF(U2799&gt;0,RANK(U2799,(R2799:T2799,U2799:AI2799)),0)</f>
        <v>1</v>
      </c>
      <c r="H2799" s="7">
        <f t="shared" si="1523"/>
        <v>2</v>
      </c>
      <c r="I2799" s="49">
        <f t="shared" si="1537"/>
        <v>213</v>
      </c>
      <c r="J2799" s="177">
        <f t="shared" si="1538"/>
        <v>0.13795336787564766</v>
      </c>
      <c r="K2799" s="2"/>
      <c r="L2799" s="2">
        <f t="shared" si="1524"/>
        <v>8.4196891191709849E-3</v>
      </c>
      <c r="M2799" s="2">
        <f t="shared" si="1525"/>
        <v>4.0803108808290155E-2</v>
      </c>
      <c r="N2799" s="2">
        <f t="shared" si="1526"/>
        <v>0.14378238341968913</v>
      </c>
      <c r="O2799" s="2">
        <f t="shared" si="1527"/>
        <v>0.35103626943005184</v>
      </c>
      <c r="P2799" s="2">
        <f t="shared" si="1528"/>
        <v>0.21308290155440415</v>
      </c>
      <c r="Q2799" s="2">
        <f t="shared" si="1521"/>
        <v>0.24287564766839373</v>
      </c>
      <c r="R2799" s="1">
        <v>13</v>
      </c>
      <c r="S2799" s="1">
        <v>63</v>
      </c>
      <c r="T2799" s="1">
        <v>222</v>
      </c>
      <c r="U2799" s="1">
        <v>542</v>
      </c>
      <c r="V2799" s="1">
        <v>329</v>
      </c>
      <c r="W2799" s="1">
        <v>194</v>
      </c>
      <c r="X2799" s="1">
        <v>30</v>
      </c>
      <c r="Y2799" s="1">
        <v>9</v>
      </c>
      <c r="Z2799" s="1">
        <v>104</v>
      </c>
      <c r="AB2799" s="182">
        <v>0</v>
      </c>
      <c r="AC2799" s="182"/>
      <c r="AD2799" s="1">
        <v>23</v>
      </c>
      <c r="AF2799" s="1">
        <v>15</v>
      </c>
      <c r="AI2799" s="1">
        <v>0</v>
      </c>
      <c r="AK2799" s="7">
        <f t="shared" si="1529"/>
        <v>4</v>
      </c>
      <c r="AL2799" s="7">
        <f t="shared" si="1530"/>
        <v>7</v>
      </c>
      <c r="AM2799" s="7">
        <f t="shared" si="1531"/>
        <v>9</v>
      </c>
      <c r="AN2799" s="2">
        <f t="shared" si="1532"/>
        <v>0.12564766839378239</v>
      </c>
      <c r="AO2799" s="2">
        <f t="shared" si="1533"/>
        <v>1.9430051813471502E-2</v>
      </c>
      <c r="AP2799" s="2">
        <f t="shared" si="1534"/>
        <v>5.8290155440414507E-3</v>
      </c>
      <c r="AR2799" t="str">
        <f t="shared" si="1535"/>
        <v>Washington</v>
      </c>
      <c r="AS2799" t="s">
        <v>511</v>
      </c>
      <c r="AT2799" s="184">
        <v>2</v>
      </c>
      <c r="AV2799" s="97">
        <v>19</v>
      </c>
      <c r="AW2799" s="99">
        <v>183</v>
      </c>
      <c r="AX2799" s="105">
        <f t="shared" si="1536"/>
        <v>19183</v>
      </c>
      <c r="AZ2799" s="7" t="s">
        <v>2951</v>
      </c>
      <c r="BA2799" t="s">
        <v>2991</v>
      </c>
      <c r="BN2799" s="1"/>
      <c r="BQ2799" s="181"/>
    </row>
    <row r="2800" spans="1:69" hidden="1" outlineLevel="1">
      <c r="A2800" t="s">
        <v>2146</v>
      </c>
      <c r="B2800" t="s">
        <v>511</v>
      </c>
      <c r="C2800" s="1">
        <f t="shared" si="1522"/>
        <v>419</v>
      </c>
      <c r="D2800" s="7">
        <f>IF(R2800&gt;0,RANK(R2800,(R2800:T2800,U2800:AI2800)),0)</f>
        <v>7</v>
      </c>
      <c r="E2800" s="7">
        <f>IF(S2800&gt;0,RANK(S2800,(R2800:T2800,U2800:AI2800)),0)</f>
        <v>6</v>
      </c>
      <c r="F2800" s="7">
        <f>IF(T2800&gt;0,RANK(T2800,(R2800:T2800,U2800:AI2800)),0)</f>
        <v>3</v>
      </c>
      <c r="G2800" s="7">
        <f>IF(U2800&gt;0,RANK(U2800,(R2800:T2800,U2800:AI2800)),0)</f>
        <v>1</v>
      </c>
      <c r="H2800" s="7">
        <f t="shared" si="1523"/>
        <v>2</v>
      </c>
      <c r="I2800" s="49">
        <f t="shared" si="1537"/>
        <v>57</v>
      </c>
      <c r="J2800" s="177">
        <f t="shared" si="1538"/>
        <v>0.13603818615751789</v>
      </c>
      <c r="K2800" s="2"/>
      <c r="L2800" s="2">
        <f t="shared" si="1524"/>
        <v>1.6706443914081145E-2</v>
      </c>
      <c r="M2800" s="2">
        <f t="shared" si="1525"/>
        <v>2.1479713603818614E-2</v>
      </c>
      <c r="N2800" s="2">
        <f t="shared" si="1526"/>
        <v>0.13603818615751789</v>
      </c>
      <c r="O2800" s="2">
        <f t="shared" si="1527"/>
        <v>0.40811455847255368</v>
      </c>
      <c r="P2800" s="2">
        <f t="shared" si="1528"/>
        <v>0.27207637231503579</v>
      </c>
      <c r="Q2800" s="2">
        <f t="shared" si="1521"/>
        <v>0.14558472553699292</v>
      </c>
      <c r="R2800" s="1">
        <v>7</v>
      </c>
      <c r="S2800" s="1">
        <v>9</v>
      </c>
      <c r="T2800" s="1">
        <v>57</v>
      </c>
      <c r="U2800" s="1">
        <v>171</v>
      </c>
      <c r="V2800" s="1">
        <v>114</v>
      </c>
      <c r="W2800" s="1">
        <v>36</v>
      </c>
      <c r="X2800" s="1">
        <v>5</v>
      </c>
      <c r="Y2800" s="1">
        <v>1</v>
      </c>
      <c r="Z2800" s="1">
        <v>3</v>
      </c>
      <c r="AB2800" s="182">
        <v>0</v>
      </c>
      <c r="AC2800" s="182"/>
      <c r="AD2800" s="1">
        <v>15</v>
      </c>
      <c r="AF2800" s="1">
        <v>1</v>
      </c>
      <c r="AI2800" s="1">
        <v>0</v>
      </c>
      <c r="AK2800" s="7">
        <f t="shared" si="1529"/>
        <v>4</v>
      </c>
      <c r="AL2800" s="7">
        <f t="shared" si="1530"/>
        <v>7</v>
      </c>
      <c r="AM2800" s="7">
        <f t="shared" si="1531"/>
        <v>9</v>
      </c>
      <c r="AN2800" s="2">
        <f t="shared" si="1532"/>
        <v>8.5918854415274457E-2</v>
      </c>
      <c r="AO2800" s="2">
        <f t="shared" si="1533"/>
        <v>1.1933174224343675E-2</v>
      </c>
      <c r="AP2800" s="2">
        <f t="shared" si="1534"/>
        <v>2.3866348448687352E-3</v>
      </c>
      <c r="AR2800" t="str">
        <f t="shared" si="1535"/>
        <v>Wayne</v>
      </c>
      <c r="AS2800" t="s">
        <v>511</v>
      </c>
      <c r="AT2800" s="184">
        <v>2</v>
      </c>
      <c r="AV2800" s="97">
        <v>19</v>
      </c>
      <c r="AW2800" s="99">
        <v>185</v>
      </c>
      <c r="AX2800" s="105">
        <f t="shared" si="1536"/>
        <v>19185</v>
      </c>
      <c r="AZ2800" s="7" t="s">
        <v>2951</v>
      </c>
      <c r="BA2800" t="s">
        <v>2991</v>
      </c>
      <c r="BN2800" s="1"/>
      <c r="BQ2800" s="181"/>
    </row>
    <row r="2801" spans="1:69" hidden="1" outlineLevel="1">
      <c r="A2801" t="s">
        <v>1040</v>
      </c>
      <c r="B2801" t="s">
        <v>511</v>
      </c>
      <c r="C2801" s="1">
        <f t="shared" si="1522"/>
        <v>1591</v>
      </c>
      <c r="D2801" s="7">
        <f>IF(R2801&gt;0,RANK(R2801,(R2801:T2801,U2801:AI2801)),0)</f>
        <v>9</v>
      </c>
      <c r="E2801" s="7">
        <f>IF(S2801&gt;0,RANK(S2801,(R2801:T2801,U2801:AI2801)),0)</f>
        <v>8</v>
      </c>
      <c r="F2801" s="7">
        <f>IF(T2801&gt;0,RANK(T2801,(R2801:T2801,U2801:AI2801)),0)</f>
        <v>3</v>
      </c>
      <c r="G2801" s="7">
        <f>IF(U2801&gt;0,RANK(U2801,(R2801:T2801,U2801:AI2801)),0)</f>
        <v>2</v>
      </c>
      <c r="H2801" s="7">
        <f t="shared" si="1523"/>
        <v>1</v>
      </c>
      <c r="I2801" s="49">
        <f t="shared" si="1537"/>
        <v>3</v>
      </c>
      <c r="J2801" s="177">
        <f t="shared" si="1538"/>
        <v>1.8856065367693275E-3</v>
      </c>
      <c r="K2801" s="2"/>
      <c r="L2801" s="2">
        <f t="shared" si="1524"/>
        <v>1.759899434318039E-2</v>
      </c>
      <c r="M2801" s="2">
        <f t="shared" si="1525"/>
        <v>2.765556253928347E-2</v>
      </c>
      <c r="N2801" s="2">
        <f t="shared" si="1526"/>
        <v>0.17976115650534255</v>
      </c>
      <c r="O2801" s="2">
        <f t="shared" si="1527"/>
        <v>0.27152734129478318</v>
      </c>
      <c r="P2801" s="2">
        <f t="shared" si="1528"/>
        <v>0.27341294783155246</v>
      </c>
      <c r="Q2801" s="2">
        <f t="shared" si="1521"/>
        <v>0.23004399748585802</v>
      </c>
      <c r="R2801" s="1">
        <v>28</v>
      </c>
      <c r="S2801" s="1">
        <v>44</v>
      </c>
      <c r="T2801" s="1">
        <v>286</v>
      </c>
      <c r="U2801" s="1">
        <v>432</v>
      </c>
      <c r="V2801" s="1">
        <v>435</v>
      </c>
      <c r="W2801" s="1">
        <v>120</v>
      </c>
      <c r="X2801" s="1">
        <v>17</v>
      </c>
      <c r="Y2801" s="1">
        <v>79</v>
      </c>
      <c r="Z2801" s="1">
        <v>62</v>
      </c>
      <c r="AB2801" s="182">
        <v>0</v>
      </c>
      <c r="AC2801" s="182"/>
      <c r="AD2801" s="1">
        <v>76</v>
      </c>
      <c r="AF2801" s="1">
        <v>12</v>
      </c>
      <c r="AI2801" s="1">
        <v>0</v>
      </c>
      <c r="AK2801" s="7">
        <f t="shared" si="1529"/>
        <v>4</v>
      </c>
      <c r="AL2801" s="7">
        <f t="shared" si="1530"/>
        <v>9</v>
      </c>
      <c r="AM2801" s="7">
        <f t="shared" si="1531"/>
        <v>5</v>
      </c>
      <c r="AN2801" s="2">
        <f t="shared" si="1532"/>
        <v>7.5424261470773094E-2</v>
      </c>
      <c r="AO2801" s="2">
        <f t="shared" si="1533"/>
        <v>1.0685103708359522E-2</v>
      </c>
      <c r="AP2801" s="2">
        <f t="shared" si="1534"/>
        <v>4.9654305468258955E-2</v>
      </c>
      <c r="AR2801" t="str">
        <f t="shared" si="1535"/>
        <v>Webster</v>
      </c>
      <c r="AS2801" t="s">
        <v>511</v>
      </c>
      <c r="AT2801" s="184">
        <v>4</v>
      </c>
      <c r="AV2801" s="97">
        <v>19</v>
      </c>
      <c r="AW2801" s="99">
        <v>187</v>
      </c>
      <c r="AX2801" s="105">
        <f t="shared" si="1536"/>
        <v>19187</v>
      </c>
      <c r="AZ2801" s="7" t="s">
        <v>2951</v>
      </c>
      <c r="BA2801" t="s">
        <v>2991</v>
      </c>
      <c r="BN2801" s="1"/>
      <c r="BQ2801" s="181"/>
    </row>
    <row r="2802" spans="1:69" hidden="1" outlineLevel="1">
      <c r="A2802" t="s">
        <v>1078</v>
      </c>
      <c r="B2802" t="s">
        <v>511</v>
      </c>
      <c r="C2802" s="1">
        <f t="shared" si="1522"/>
        <v>617</v>
      </c>
      <c r="D2802" s="7">
        <f>IF(R2802&gt;0,RANK(R2802,(R2802:T2802,U2802:AI2802)),0)</f>
        <v>11</v>
      </c>
      <c r="E2802" s="7">
        <f>IF(S2802&gt;0,RANK(S2802,(R2802:T2802,U2802:AI2802)),0)</f>
        <v>6</v>
      </c>
      <c r="F2802" s="7">
        <f>IF(T2802&gt;0,RANK(T2802,(R2802:T2802,U2802:AI2802)),0)</f>
        <v>2</v>
      </c>
      <c r="G2802" s="7">
        <f>IF(U2802&gt;0,RANK(U2802,(R2802:T2802,U2802:AI2802)),0)</f>
        <v>1</v>
      </c>
      <c r="H2802" s="7">
        <f t="shared" si="1523"/>
        <v>3</v>
      </c>
      <c r="I2802" s="49">
        <f t="shared" si="1537"/>
        <v>59</v>
      </c>
      <c r="J2802" s="177">
        <f t="shared" si="1538"/>
        <v>9.5623987034035657E-2</v>
      </c>
      <c r="K2802" s="2"/>
      <c r="L2802" s="2">
        <f t="shared" si="1524"/>
        <v>3.2414910858995136E-3</v>
      </c>
      <c r="M2802" s="2">
        <f t="shared" si="1525"/>
        <v>3.8897893030794169E-2</v>
      </c>
      <c r="N2802" s="2">
        <f t="shared" si="1526"/>
        <v>0.20745542949756887</v>
      </c>
      <c r="O2802" s="2">
        <f t="shared" si="1527"/>
        <v>0.30307941653160453</v>
      </c>
      <c r="P2802" s="2">
        <f t="shared" si="1528"/>
        <v>0.18638573743922204</v>
      </c>
      <c r="Q2802" s="2">
        <f t="shared" si="1521"/>
        <v>0.26094003241491082</v>
      </c>
      <c r="R2802" s="1">
        <v>2</v>
      </c>
      <c r="S2802" s="1">
        <v>24</v>
      </c>
      <c r="T2802" s="1">
        <v>128</v>
      </c>
      <c r="U2802" s="1">
        <v>187</v>
      </c>
      <c r="V2802" s="1">
        <v>115</v>
      </c>
      <c r="W2802" s="1">
        <v>91</v>
      </c>
      <c r="X2802" s="1">
        <v>7</v>
      </c>
      <c r="Y2802" s="1">
        <v>10</v>
      </c>
      <c r="Z2802" s="1">
        <v>22</v>
      </c>
      <c r="AB2802" s="182">
        <v>0</v>
      </c>
      <c r="AC2802" s="182"/>
      <c r="AD2802" s="1">
        <v>27</v>
      </c>
      <c r="AF2802" s="1">
        <v>4</v>
      </c>
      <c r="AI2802" s="1">
        <v>0</v>
      </c>
      <c r="AK2802" s="7">
        <f t="shared" si="1529"/>
        <v>4</v>
      </c>
      <c r="AL2802" s="7">
        <f t="shared" si="1530"/>
        <v>8</v>
      </c>
      <c r="AM2802" s="7">
        <f t="shared" si="1531"/>
        <v>7</v>
      </c>
      <c r="AN2802" s="2">
        <f t="shared" si="1532"/>
        <v>0.14748784440842788</v>
      </c>
      <c r="AO2802" s="2">
        <f t="shared" si="1533"/>
        <v>1.1345218800648298E-2</v>
      </c>
      <c r="AP2802" s="2">
        <f t="shared" si="1534"/>
        <v>1.6207455429497569E-2</v>
      </c>
      <c r="AR2802" t="str">
        <f t="shared" si="1535"/>
        <v>Winnebago</v>
      </c>
      <c r="AS2802" t="s">
        <v>511</v>
      </c>
      <c r="AT2802" s="184">
        <v>4</v>
      </c>
      <c r="AV2802" s="97">
        <v>19</v>
      </c>
      <c r="AW2802" s="99">
        <v>189</v>
      </c>
      <c r="AX2802" s="105">
        <f t="shared" si="1536"/>
        <v>19189</v>
      </c>
      <c r="AZ2802" s="7" t="s">
        <v>2951</v>
      </c>
      <c r="BA2802" t="s">
        <v>2991</v>
      </c>
      <c r="BN2802" s="1"/>
      <c r="BQ2802" s="181"/>
    </row>
    <row r="2803" spans="1:69" hidden="1" outlineLevel="1">
      <c r="A2803" t="s">
        <v>2833</v>
      </c>
      <c r="B2803" t="s">
        <v>511</v>
      </c>
      <c r="C2803" s="1">
        <f t="shared" si="1522"/>
        <v>1044</v>
      </c>
      <c r="D2803" s="7">
        <f>IF(R2803&gt;0,RANK(R2803,(R2803:T2803,U2803:AI2803)),0)</f>
        <v>6</v>
      </c>
      <c r="E2803" s="7">
        <f>IF(S2803&gt;0,RANK(S2803,(R2803:T2803,U2803:AI2803)),0)</f>
        <v>8</v>
      </c>
      <c r="F2803" s="7">
        <f>IF(T2803&gt;0,RANK(T2803,(R2803:T2803,U2803:AI2803)),0)</f>
        <v>3</v>
      </c>
      <c r="G2803" s="7">
        <f>IF(U2803&gt;0,RANK(U2803,(R2803:T2803,U2803:AI2803)),0)</f>
        <v>2</v>
      </c>
      <c r="H2803" s="7">
        <f t="shared" si="1523"/>
        <v>1</v>
      </c>
      <c r="I2803" s="49">
        <f t="shared" si="1537"/>
        <v>23</v>
      </c>
      <c r="J2803" s="177">
        <f t="shared" si="1538"/>
        <v>2.2030651340996167E-2</v>
      </c>
      <c r="K2803" s="2"/>
      <c r="L2803" s="2">
        <f t="shared" si="1524"/>
        <v>2.8735632183908046E-2</v>
      </c>
      <c r="M2803" s="2">
        <f t="shared" si="1525"/>
        <v>2.4904214559386972E-2</v>
      </c>
      <c r="N2803" s="2">
        <f t="shared" si="1526"/>
        <v>0.19923371647509577</v>
      </c>
      <c r="O2803" s="2">
        <f t="shared" si="1527"/>
        <v>0.24042145593869732</v>
      </c>
      <c r="P2803" s="2">
        <f t="shared" si="1528"/>
        <v>0.26245210727969348</v>
      </c>
      <c r="Q2803" s="2">
        <f t="shared" si="1521"/>
        <v>0.24425287356321834</v>
      </c>
      <c r="R2803" s="1">
        <v>30</v>
      </c>
      <c r="S2803" s="1">
        <v>26</v>
      </c>
      <c r="T2803" s="1">
        <v>208</v>
      </c>
      <c r="U2803" s="1">
        <v>251</v>
      </c>
      <c r="V2803" s="1">
        <v>274</v>
      </c>
      <c r="W2803" s="1">
        <v>151</v>
      </c>
      <c r="X2803" s="1">
        <v>27</v>
      </c>
      <c r="Y2803" s="1">
        <v>9</v>
      </c>
      <c r="Z2803" s="1">
        <v>40</v>
      </c>
      <c r="AB2803" s="182">
        <v>2</v>
      </c>
      <c r="AC2803" s="182"/>
      <c r="AD2803" s="1">
        <v>23</v>
      </c>
      <c r="AF2803" s="1">
        <v>3</v>
      </c>
      <c r="AI2803" s="1">
        <v>0</v>
      </c>
      <c r="AK2803" s="7">
        <f t="shared" si="1529"/>
        <v>4</v>
      </c>
      <c r="AL2803" s="7">
        <f t="shared" si="1530"/>
        <v>7</v>
      </c>
      <c r="AM2803" s="7">
        <f t="shared" si="1531"/>
        <v>9</v>
      </c>
      <c r="AN2803" s="2">
        <f t="shared" si="1532"/>
        <v>0.1446360153256705</v>
      </c>
      <c r="AO2803" s="2">
        <f t="shared" si="1533"/>
        <v>2.5862068965517241E-2</v>
      </c>
      <c r="AP2803" s="2">
        <f t="shared" si="1534"/>
        <v>8.6206896551724137E-3</v>
      </c>
      <c r="AR2803" t="str">
        <f t="shared" si="1535"/>
        <v>Winneshiek</v>
      </c>
      <c r="AS2803" t="s">
        <v>511</v>
      </c>
      <c r="AT2803" s="184">
        <v>1</v>
      </c>
      <c r="AV2803" s="97">
        <v>19</v>
      </c>
      <c r="AW2803" s="99">
        <v>191</v>
      </c>
      <c r="AX2803" s="105">
        <f t="shared" si="1536"/>
        <v>19191</v>
      </c>
      <c r="AZ2803" s="7" t="s">
        <v>2951</v>
      </c>
      <c r="BA2803" t="s">
        <v>2991</v>
      </c>
      <c r="BN2803" s="1"/>
      <c r="BQ2803" s="181"/>
    </row>
    <row r="2804" spans="1:69" hidden="1" outlineLevel="1">
      <c r="A2804" t="s">
        <v>2834</v>
      </c>
      <c r="B2804" t="s">
        <v>511</v>
      </c>
      <c r="C2804" s="1">
        <f t="shared" si="1522"/>
        <v>5055</v>
      </c>
      <c r="D2804" s="7">
        <f>IF(R2804&gt;0,RANK(R2804,(R2804:T2804,U2804:AI2804)),0)</f>
        <v>10</v>
      </c>
      <c r="E2804" s="7">
        <f>IF(S2804&gt;0,RANK(S2804,(R2804:T2804,U2804:AI2804)),0)</f>
        <v>8</v>
      </c>
      <c r="F2804" s="7">
        <f>IF(T2804&gt;0,RANK(T2804,(R2804:T2804,U2804:AI2804)),0)</f>
        <v>3</v>
      </c>
      <c r="G2804" s="7">
        <f>IF(U2804&gt;0,RANK(U2804,(R2804:T2804,U2804:AI2804)),0)</f>
        <v>2</v>
      </c>
      <c r="H2804" s="7">
        <f t="shared" si="1523"/>
        <v>1</v>
      </c>
      <c r="I2804" s="49">
        <f t="shared" si="1537"/>
        <v>233</v>
      </c>
      <c r="J2804" s="177">
        <f t="shared" si="1538"/>
        <v>4.6092977250247281E-2</v>
      </c>
      <c r="K2804" s="2"/>
      <c r="L2804" s="2">
        <f t="shared" si="1524"/>
        <v>8.7042532146389719E-3</v>
      </c>
      <c r="M2804" s="2">
        <f t="shared" si="1525"/>
        <v>1.6815034619188922E-2</v>
      </c>
      <c r="N2804" s="2">
        <f t="shared" si="1526"/>
        <v>0.21068249258160238</v>
      </c>
      <c r="O2804" s="2">
        <f t="shared" si="1527"/>
        <v>0.27042532146389714</v>
      </c>
      <c r="P2804" s="2">
        <f t="shared" si="1528"/>
        <v>0.31651829871414439</v>
      </c>
      <c r="Q2804" s="2">
        <f t="shared" si="1521"/>
        <v>0.17685459940652831</v>
      </c>
      <c r="R2804" s="1">
        <v>44</v>
      </c>
      <c r="S2804" s="1">
        <v>85</v>
      </c>
      <c r="T2804" s="1">
        <v>1065</v>
      </c>
      <c r="U2804" s="1">
        <v>1367</v>
      </c>
      <c r="V2804" s="1">
        <v>1600</v>
      </c>
      <c r="W2804" s="1">
        <v>394</v>
      </c>
      <c r="X2804" s="1">
        <v>114</v>
      </c>
      <c r="Y2804" s="1">
        <v>69</v>
      </c>
      <c r="Z2804" s="1">
        <v>141</v>
      </c>
      <c r="AB2804" s="182">
        <v>0</v>
      </c>
      <c r="AC2804" s="182"/>
      <c r="AD2804" s="1">
        <v>23</v>
      </c>
      <c r="AF2804" s="1">
        <v>153</v>
      </c>
      <c r="AI2804" s="1">
        <v>0</v>
      </c>
      <c r="AK2804" s="7">
        <f t="shared" si="1529"/>
        <v>4</v>
      </c>
      <c r="AL2804" s="7">
        <f t="shared" si="1530"/>
        <v>6</v>
      </c>
      <c r="AM2804" s="7">
        <f t="shared" si="1531"/>
        <v>8</v>
      </c>
      <c r="AN2804" s="2">
        <f t="shared" si="1532"/>
        <v>7.7942631058358067E-2</v>
      </c>
      <c r="AO2804" s="2">
        <f t="shared" si="1533"/>
        <v>2.2551928783382788E-2</v>
      </c>
      <c r="AP2804" s="2">
        <f t="shared" si="1534"/>
        <v>1.3649851632047478E-2</v>
      </c>
      <c r="AR2804" t="str">
        <f t="shared" si="1535"/>
        <v>Woodbury</v>
      </c>
      <c r="AS2804" t="s">
        <v>511</v>
      </c>
      <c r="AT2804" s="184">
        <v>4</v>
      </c>
      <c r="AV2804" s="97">
        <v>19</v>
      </c>
      <c r="AW2804" s="99">
        <v>193</v>
      </c>
      <c r="AX2804" s="105">
        <f>AV2804*1000+AW2804</f>
        <v>19193</v>
      </c>
      <c r="AZ2804" s="7" t="s">
        <v>2951</v>
      </c>
      <c r="BA2804" t="s">
        <v>2991</v>
      </c>
      <c r="BN2804" s="1"/>
      <c r="BQ2804" s="181"/>
    </row>
    <row r="2805" spans="1:69" hidden="1" outlineLevel="1">
      <c r="A2805" t="s">
        <v>174</v>
      </c>
      <c r="B2805" t="s">
        <v>511</v>
      </c>
      <c r="C2805" s="1">
        <f t="shared" si="1522"/>
        <v>375</v>
      </c>
      <c r="D2805" s="7">
        <f>IF(R2805&gt;0,RANK(R2805,(R2805:T2805,U2805:AI2805)),0)</f>
        <v>10</v>
      </c>
      <c r="E2805" s="7">
        <f>IF(S2805&gt;0,RANK(S2805,(R2805:T2805,U2805:AI2805)),0)</f>
        <v>8</v>
      </c>
      <c r="F2805" s="7">
        <f>IF(T2805&gt;0,RANK(T2805,(R2805:T2805,U2805:AI2805)),0)</f>
        <v>3</v>
      </c>
      <c r="G2805" s="7">
        <f>IF(U2805&gt;0,RANK(U2805,(R2805:T2805,U2805:AI2805)),0)</f>
        <v>1</v>
      </c>
      <c r="H2805" s="7">
        <f t="shared" si="1523"/>
        <v>2</v>
      </c>
      <c r="I2805" s="49">
        <f t="shared" si="1537"/>
        <v>2</v>
      </c>
      <c r="J2805" s="177">
        <f t="shared" si="1538"/>
        <v>5.3333333333333332E-3</v>
      </c>
      <c r="K2805" s="2"/>
      <c r="L2805" s="2">
        <f t="shared" si="1524"/>
        <v>1.3333333333333334E-2</v>
      </c>
      <c r="M2805" s="2">
        <f t="shared" si="1525"/>
        <v>2.4E-2</v>
      </c>
      <c r="N2805" s="2">
        <f t="shared" si="1526"/>
        <v>0.14666666666666667</v>
      </c>
      <c r="O2805" s="2">
        <f t="shared" si="1527"/>
        <v>0.30666666666666664</v>
      </c>
      <c r="P2805" s="2">
        <f t="shared" si="1528"/>
        <v>0.30133333333333334</v>
      </c>
      <c r="Q2805" s="2">
        <f t="shared" si="1521"/>
        <v>0.20800000000000007</v>
      </c>
      <c r="R2805" s="1">
        <v>5</v>
      </c>
      <c r="S2805" s="1">
        <v>9</v>
      </c>
      <c r="T2805" s="1">
        <v>55</v>
      </c>
      <c r="U2805" s="1">
        <v>115</v>
      </c>
      <c r="V2805" s="1">
        <v>113</v>
      </c>
      <c r="W2805" s="1">
        <v>25</v>
      </c>
      <c r="X2805" s="1">
        <v>11</v>
      </c>
      <c r="Y2805" s="1">
        <v>6</v>
      </c>
      <c r="Z2805" s="1">
        <v>14</v>
      </c>
      <c r="AB2805" s="182">
        <v>0</v>
      </c>
      <c r="AC2805" s="182"/>
      <c r="AD2805" s="1">
        <v>18</v>
      </c>
      <c r="AF2805" s="1">
        <v>4</v>
      </c>
      <c r="AI2805" s="1">
        <v>0</v>
      </c>
      <c r="AK2805" s="7">
        <f t="shared" si="1529"/>
        <v>4</v>
      </c>
      <c r="AL2805" s="7">
        <f t="shared" si="1530"/>
        <v>6</v>
      </c>
      <c r="AM2805" s="7">
        <f t="shared" si="1531"/>
        <v>8</v>
      </c>
      <c r="AN2805" s="2">
        <f t="shared" si="1532"/>
        <v>6.6666666666666666E-2</v>
      </c>
      <c r="AO2805" s="2">
        <f t="shared" si="1533"/>
        <v>2.9333333333333333E-2</v>
      </c>
      <c r="AP2805" s="2">
        <f t="shared" si="1534"/>
        <v>1.6E-2</v>
      </c>
      <c r="AR2805" t="str">
        <f t="shared" si="1535"/>
        <v>Worth</v>
      </c>
      <c r="AS2805" t="s">
        <v>511</v>
      </c>
      <c r="AT2805" s="184">
        <v>1</v>
      </c>
      <c r="AV2805" s="97">
        <v>19</v>
      </c>
      <c r="AW2805" s="99">
        <v>195</v>
      </c>
      <c r="AX2805" s="105">
        <f>AV2805*1000+AW2805</f>
        <v>19195</v>
      </c>
      <c r="AZ2805" s="7" t="s">
        <v>2951</v>
      </c>
      <c r="BA2805" t="s">
        <v>2991</v>
      </c>
      <c r="BN2805" s="1"/>
      <c r="BQ2805" s="181"/>
    </row>
    <row r="2806" spans="1:69" hidden="1" outlineLevel="1">
      <c r="A2806" t="s">
        <v>929</v>
      </c>
      <c r="B2806" t="s">
        <v>511</v>
      </c>
      <c r="C2806" s="1">
        <f t="shared" si="1522"/>
        <v>562</v>
      </c>
      <c r="D2806" s="7">
        <f>IF(R2806&gt;0,RANK(R2806,(R2806:T2806,U2806:AI2806)),0)</f>
        <v>9</v>
      </c>
      <c r="E2806" s="7">
        <f>IF(S2806&gt;0,RANK(S2806,(R2806:T2806,U2806:AI2806)),0)</f>
        <v>5</v>
      </c>
      <c r="F2806" s="7">
        <f>IF(T2806&gt;0,RANK(T2806,(R2806:T2806,U2806:AI2806)),0)</f>
        <v>3</v>
      </c>
      <c r="G2806" s="7">
        <f>IF(U2806&gt;0,RANK(U2806,(R2806:T2806,U2806:AI2806)),0)</f>
        <v>1</v>
      </c>
      <c r="H2806" s="7">
        <f t="shared" si="1523"/>
        <v>2</v>
      </c>
      <c r="I2806" s="49">
        <f t="shared" si="1537"/>
        <v>61</v>
      </c>
      <c r="J2806" s="177">
        <f t="shared" si="1538"/>
        <v>0.10854092526690391</v>
      </c>
      <c r="K2806" s="2"/>
      <c r="L2806" s="2">
        <f t="shared" si="1524"/>
        <v>1.0676156583629894E-2</v>
      </c>
      <c r="M2806" s="2">
        <f t="shared" si="1525"/>
        <v>2.8469750889679714E-2</v>
      </c>
      <c r="N2806" s="2">
        <f t="shared" si="1526"/>
        <v>0.2206405693950178</v>
      </c>
      <c r="O2806" s="2">
        <f t="shared" si="1527"/>
        <v>0.33807829181494664</v>
      </c>
      <c r="P2806" s="2">
        <f t="shared" si="1528"/>
        <v>0.22953736654804271</v>
      </c>
      <c r="Q2806" s="2">
        <f t="shared" si="1521"/>
        <v>0.1725978647686833</v>
      </c>
      <c r="R2806" s="1">
        <v>6</v>
      </c>
      <c r="S2806" s="1">
        <v>16</v>
      </c>
      <c r="T2806" s="1">
        <v>124</v>
      </c>
      <c r="U2806" s="1">
        <v>190</v>
      </c>
      <c r="V2806" s="1">
        <v>129</v>
      </c>
      <c r="W2806" s="1">
        <v>58</v>
      </c>
      <c r="X2806" s="1">
        <v>4</v>
      </c>
      <c r="Y2806" s="1">
        <v>10</v>
      </c>
      <c r="Z2806" s="1">
        <v>7</v>
      </c>
      <c r="AB2806" s="182">
        <v>0</v>
      </c>
      <c r="AC2806" s="182"/>
      <c r="AD2806" s="1">
        <v>15</v>
      </c>
      <c r="AF2806" s="1">
        <v>3</v>
      </c>
      <c r="AI2806" s="1">
        <v>0</v>
      </c>
      <c r="AK2806" s="7">
        <f t="shared" si="1529"/>
        <v>4</v>
      </c>
      <c r="AL2806" s="7">
        <f t="shared" si="1530"/>
        <v>9</v>
      </c>
      <c r="AM2806" s="7">
        <f t="shared" si="1531"/>
        <v>6</v>
      </c>
      <c r="AN2806" s="2">
        <f t="shared" si="1532"/>
        <v>0.10320284697508897</v>
      </c>
      <c r="AO2806" s="2">
        <f t="shared" si="1533"/>
        <v>7.1174377224199285E-3</v>
      </c>
      <c r="AP2806" s="2">
        <f t="shared" si="1534"/>
        <v>1.7793594306049824E-2</v>
      </c>
      <c r="AR2806" t="str">
        <f t="shared" si="1535"/>
        <v>Wright</v>
      </c>
      <c r="AS2806" t="s">
        <v>511</v>
      </c>
      <c r="AT2806" s="184">
        <v>4</v>
      </c>
      <c r="AV2806" s="97">
        <v>19</v>
      </c>
      <c r="AW2806" s="99">
        <v>197</v>
      </c>
      <c r="AX2806" s="105">
        <f>AV2806*1000+AW2806</f>
        <v>19197</v>
      </c>
      <c r="AZ2806" s="7" t="s">
        <v>2951</v>
      </c>
      <c r="BA2806" t="s">
        <v>2991</v>
      </c>
      <c r="BN2806" s="1"/>
      <c r="BQ2806" s="181"/>
    </row>
    <row r="2807" spans="1:69" collapsed="1">
      <c r="A2807" t="s">
        <v>543</v>
      </c>
      <c r="B2807" t="s">
        <v>1105</v>
      </c>
      <c r="C2807" s="1">
        <f t="shared" si="1522"/>
        <v>186932</v>
      </c>
      <c r="D2807" s="7">
        <f>IF(R2807&gt;0,RANK(R2807,(R2807:T2807,U2807:AI2807)),0)</f>
        <v>8</v>
      </c>
      <c r="E2807" s="7">
        <f>IF(S2807&gt;0,RANK(S2807,(R2807:T2807,U2807:AI2807)),0)</f>
        <v>6</v>
      </c>
      <c r="F2807" s="7">
        <f>IF(T2807&gt;0,RANK(T2807,(R2807:T2807,U2807:AI2807)),0)</f>
        <v>3</v>
      </c>
      <c r="G2807" s="7">
        <f>IF(U2807&gt;0,RANK(U2807,(R2807:T2807,U2807:AI2807)),0)</f>
        <v>1</v>
      </c>
      <c r="H2807" s="7">
        <f t="shared" si="1523"/>
        <v>2</v>
      </c>
      <c r="I2807" s="49">
        <f t="shared" si="1537"/>
        <v>6237</v>
      </c>
      <c r="J2807" s="177">
        <f t="shared" si="1538"/>
        <v>3.3365073930627182E-2</v>
      </c>
      <c r="K2807" s="2"/>
      <c r="L2807" s="2">
        <f t="shared" si="1524"/>
        <v>1.858429803350951E-2</v>
      </c>
      <c r="M2807" s="2">
        <f t="shared" si="1525"/>
        <v>2.8020884599747501E-2</v>
      </c>
      <c r="N2807" s="2">
        <f t="shared" si="1526"/>
        <v>0.23124986626152827</v>
      </c>
      <c r="O2807" s="2">
        <f t="shared" si="1527"/>
        <v>0.27638927524447393</v>
      </c>
      <c r="P2807" s="2">
        <f t="shared" si="1528"/>
        <v>0.24302420131384675</v>
      </c>
      <c r="Q2807" s="2">
        <f t="shared" si="1521"/>
        <v>0.20273147454689402</v>
      </c>
      <c r="R2807" s="183">
        <v>3474</v>
      </c>
      <c r="S2807" s="161">
        <f>SUM(S2708:S2806)</f>
        <v>5238</v>
      </c>
      <c r="T2807" s="183">
        <v>43228</v>
      </c>
      <c r="U2807" s="183">
        <v>51666</v>
      </c>
      <c r="V2807" s="183">
        <v>45429</v>
      </c>
      <c r="W2807" s="183">
        <v>17394</v>
      </c>
      <c r="X2807" s="1">
        <f>SUM(X2708:X2806)</f>
        <v>3485</v>
      </c>
      <c r="Y2807" s="1">
        <f>SUM(Y2708:Y2806)</f>
        <v>3284</v>
      </c>
      <c r="Z2807" s="183">
        <v>8481</v>
      </c>
      <c r="AB2807" s="1">
        <f>SUM(AB2708:AB2806)</f>
        <v>117</v>
      </c>
      <c r="AD2807" s="1">
        <f>SUM(AD2708:AD2806)</f>
        <v>3345</v>
      </c>
      <c r="AE2807" s="1">
        <f>SUM(AE2708:AE2806)</f>
        <v>0</v>
      </c>
      <c r="AF2807" s="183">
        <v>1779</v>
      </c>
      <c r="AG2807" s="1">
        <f>SUM(AG2708:AG2806)</f>
        <v>0</v>
      </c>
      <c r="AH2807" s="1">
        <f>SUM(AH2708:AH2806)</f>
        <v>0</v>
      </c>
      <c r="AI2807" s="1">
        <f>SUM(AI2708:AI2806)</f>
        <v>12</v>
      </c>
      <c r="AK2807" s="7">
        <f t="shared" si="1529"/>
        <v>4</v>
      </c>
      <c r="AL2807" s="7">
        <f t="shared" si="1530"/>
        <v>7</v>
      </c>
      <c r="AM2807" s="7">
        <f t="shared" si="1531"/>
        <v>9</v>
      </c>
      <c r="AN2807" s="2">
        <f t="shared" si="1532"/>
        <v>9.3049879100421548E-2</v>
      </c>
      <c r="AO2807" s="2">
        <f t="shared" si="1533"/>
        <v>1.8643142961076754E-2</v>
      </c>
      <c r="AP2807" s="2">
        <f t="shared" si="1534"/>
        <v>1.756788564825712E-2</v>
      </c>
      <c r="AR2807" t="str">
        <f t="shared" si="1535"/>
        <v>Iowa</v>
      </c>
      <c r="AS2807" t="s">
        <v>1105</v>
      </c>
      <c r="AT2807" s="184"/>
      <c r="AV2807" s="97">
        <v>19</v>
      </c>
      <c r="AW2807" s="99"/>
      <c r="AX2807" s="97">
        <v>19</v>
      </c>
      <c r="AZ2807" s="7" t="s">
        <v>1619</v>
      </c>
      <c r="BA2807" t="s">
        <v>2991</v>
      </c>
      <c r="BF2807" s="1"/>
      <c r="BN2807" s="1">
        <f>SUM(BN2708:BN2806)</f>
        <v>0</v>
      </c>
    </row>
    <row r="2808" spans="1:69">
      <c r="C2808" s="1"/>
      <c r="E2808" s="7"/>
      <c r="F2808" s="7"/>
      <c r="G2808" s="7"/>
      <c r="H2808" s="7"/>
      <c r="I2808" s="49"/>
      <c r="J2808" s="177"/>
      <c r="K2808" s="2"/>
      <c r="R2808" s="1">
        <f t="shared" ref="R2808:AF2808" si="1539">SUM(R2708:R2806)</f>
        <v>3472</v>
      </c>
      <c r="T2808" s="1">
        <f t="shared" si="1539"/>
        <v>43227</v>
      </c>
      <c r="U2808" s="1">
        <f t="shared" si="1539"/>
        <v>51663</v>
      </c>
      <c r="V2808" s="1">
        <f t="shared" si="1539"/>
        <v>45421</v>
      </c>
      <c r="W2808" s="1">
        <f t="shared" si="1539"/>
        <v>17392</v>
      </c>
      <c r="Z2808" s="1">
        <f t="shared" si="1539"/>
        <v>8479</v>
      </c>
      <c r="AE2808" s="1">
        <f t="shared" si="1539"/>
        <v>0</v>
      </c>
      <c r="AF2808" s="1">
        <f t="shared" si="1539"/>
        <v>1778</v>
      </c>
      <c r="AK2808" s="7"/>
      <c r="AL2808" s="7"/>
      <c r="AM2808" s="7"/>
      <c r="AT2808" s="184"/>
      <c r="AV2808" s="97"/>
      <c r="AW2808" s="99"/>
      <c r="BF2808" s="1"/>
      <c r="BN2808" s="1"/>
    </row>
    <row r="2809" spans="1:69" hidden="1" outlineLevel="1">
      <c r="A2809" t="s">
        <v>664</v>
      </c>
      <c r="B2809" t="s">
        <v>1392</v>
      </c>
      <c r="C2809" s="1">
        <f t="shared" ref="C2809:C2840" si="1540">SUM(R2809:AI2809)</f>
        <v>0</v>
      </c>
      <c r="D2809" s="7">
        <f>IF(R2809&gt;0,RANK(R2809,(R2809:T2809,U2809:AI2809)),0)</f>
        <v>0</v>
      </c>
      <c r="E2809" s="7">
        <f>IF(S2809&gt;0,RANK(S2809,(R2809:T2809,U2809:AI2809)),0)</f>
        <v>0</v>
      </c>
      <c r="F2809" s="7">
        <f>IF(T2809&gt;0,RANK(T2809,(R2809:T2809,U2809:AI2809)),0)</f>
        <v>0</v>
      </c>
      <c r="G2809" s="7">
        <f>IF(U2809&gt;0,RANK(U2809,(R2809:T2809,U2809:AI2809)),0)</f>
        <v>0</v>
      </c>
      <c r="H2809" s="7">
        <f t="shared" ref="H2809:H2840" si="1541">IF(V2809&gt;0,RANK(V2809,(R2809:AB2809)),0)</f>
        <v>0</v>
      </c>
      <c r="I2809" s="49" t="e">
        <f t="shared" ref="I2809:I2840" si="1542">MAX(R2809:AA2809)-LARGE(R2809:AA2809,2)</f>
        <v>#NUM!</v>
      </c>
      <c r="J2809" s="177" t="e">
        <f t="shared" ref="J2809:J2872" si="1543">I2809/C2809</f>
        <v>#NUM!</v>
      </c>
      <c r="K2809" s="2"/>
      <c r="L2809" s="2" t="str">
        <f t="shared" ref="L2809:L2840" si="1544">IF($C2809=0,"-",R2809/$C2809)</f>
        <v>-</v>
      </c>
      <c r="M2809" s="2" t="str">
        <f t="shared" ref="M2809:M2840" si="1545">IF($C2809=0,"-",S2809/$C2809)</f>
        <v>-</v>
      </c>
      <c r="N2809" s="2" t="str">
        <f t="shared" ref="N2809:N2840" si="1546">IF($C2809=0,"-",T2809/$C2809)</f>
        <v>-</v>
      </c>
      <c r="O2809" s="2" t="str">
        <f t="shared" ref="O2809:O2840" si="1547">IF($C2809=0,"-",U2809/$C2809)</f>
        <v>-</v>
      </c>
      <c r="P2809" s="2" t="str">
        <f t="shared" ref="P2809:P2840" si="1548">IF($C2809=0,"-",V2809/$C2809)</f>
        <v>-</v>
      </c>
      <c r="Q2809" s="2" t="str">
        <f t="shared" si="1521"/>
        <v>-</v>
      </c>
      <c r="AK2809" s="7">
        <f t="shared" ref="AK2809:AK2840" si="1549">IF(W2809&gt;0,RANK(W2809,(R2809:AB2809)),0)</f>
        <v>0</v>
      </c>
      <c r="AL2809" s="7">
        <f t="shared" ref="AL2809:AL2840" si="1550">IF(X2809&gt;0,RANK(X2809,(R2809:AB2809)),0)</f>
        <v>0</v>
      </c>
      <c r="AM2809" s="7">
        <f t="shared" ref="AM2809:AM2840" si="1551">IF(Y2809&gt;0,RANK(Y2809,(R2809:AB2809)),0)</f>
        <v>0</v>
      </c>
      <c r="AN2809" s="2" t="str">
        <f t="shared" ref="AN2809:AN2840" si="1552">IF($C2809=0,"-",W2809/$C2809)</f>
        <v>-</v>
      </c>
      <c r="AO2809" s="2" t="str">
        <f t="shared" ref="AO2809:AO2840" si="1553">IF($C2809=0,"-",X2809/$C2809)</f>
        <v>-</v>
      </c>
      <c r="AP2809" s="2" t="str">
        <f t="shared" ref="AP2809:AP2840" si="1554">IF($C2809=0,"-",Y2809/$C2809)</f>
        <v>-</v>
      </c>
      <c r="AR2809" t="str">
        <f t="shared" ref="AR2809:AR2840" si="1555">A2809</f>
        <v>Allen</v>
      </c>
      <c r="AS2809" t="s">
        <v>1392</v>
      </c>
      <c r="AT2809" s="184">
        <v>2</v>
      </c>
      <c r="AV2809" s="97">
        <v>20</v>
      </c>
      <c r="AW2809" s="99">
        <v>1</v>
      </c>
      <c r="AX2809" s="105">
        <f t="shared" ref="AX2809:AX2840" si="1556">AV2809*1000+AW2809</f>
        <v>20001</v>
      </c>
      <c r="AZ2809" s="7" t="s">
        <v>2951</v>
      </c>
      <c r="BA2809" t="s">
        <v>2991</v>
      </c>
      <c r="BN2809" s="1"/>
    </row>
    <row r="2810" spans="1:69" hidden="1" outlineLevel="1">
      <c r="A2810" t="s">
        <v>1229</v>
      </c>
      <c r="B2810" t="s">
        <v>1392</v>
      </c>
      <c r="C2810" s="1">
        <f t="shared" si="1540"/>
        <v>258</v>
      </c>
      <c r="D2810" s="7">
        <f>IF(R2810&gt;0,RANK(R2810,(R2810:T2810,U2810:AI2810)),0)</f>
        <v>4</v>
      </c>
      <c r="E2810" s="7">
        <f>IF(S2810&gt;0,RANK(S2810,(R2810:T2810,U2810:AI2810)),0)</f>
        <v>7</v>
      </c>
      <c r="F2810" s="7">
        <f>IF(T2810&gt;0,RANK(T2810,(R2810:T2810,U2810:AI2810)),0)</f>
        <v>3</v>
      </c>
      <c r="G2810" s="7">
        <f>IF(U2810&gt;0,RANK(U2810,(R2810:T2810,U2810:AI2810)),0)</f>
        <v>1</v>
      </c>
      <c r="H2810" s="7">
        <f t="shared" si="1541"/>
        <v>2</v>
      </c>
      <c r="I2810" s="49">
        <f t="shared" si="1542"/>
        <v>18</v>
      </c>
      <c r="J2810" s="177">
        <f t="shared" si="1543"/>
        <v>6.9767441860465115E-2</v>
      </c>
      <c r="K2810" s="2"/>
      <c r="L2810" s="2">
        <f t="shared" si="1544"/>
        <v>0.12403100775193798</v>
      </c>
      <c r="M2810" s="2">
        <f t="shared" si="1545"/>
        <v>3.875968992248062E-3</v>
      </c>
      <c r="N2810" s="2">
        <f t="shared" si="1546"/>
        <v>0.1744186046511628</v>
      </c>
      <c r="O2810" s="2">
        <f t="shared" si="1547"/>
        <v>0.36821705426356588</v>
      </c>
      <c r="P2810" s="2">
        <f t="shared" si="1548"/>
        <v>0.29844961240310075</v>
      </c>
      <c r="Q2810" s="2">
        <f t="shared" si="1521"/>
        <v>3.1007751937984551E-2</v>
      </c>
      <c r="R2810" s="1">
        <v>32</v>
      </c>
      <c r="S2810" s="1">
        <v>1</v>
      </c>
      <c r="T2810" s="1">
        <v>45</v>
      </c>
      <c r="U2810" s="1">
        <v>95</v>
      </c>
      <c r="V2810" s="1">
        <v>77</v>
      </c>
      <c r="W2810" s="1">
        <v>5</v>
      </c>
      <c r="X2810" s="1">
        <v>1</v>
      </c>
      <c r="AA2810" s="1">
        <v>2</v>
      </c>
      <c r="AK2810" s="7">
        <f t="shared" si="1549"/>
        <v>5</v>
      </c>
      <c r="AL2810" s="7">
        <f t="shared" si="1550"/>
        <v>7</v>
      </c>
      <c r="AM2810" s="7">
        <f t="shared" si="1551"/>
        <v>0</v>
      </c>
      <c r="AN2810" s="2">
        <f t="shared" si="1552"/>
        <v>1.937984496124031E-2</v>
      </c>
      <c r="AO2810" s="2">
        <f t="shared" si="1553"/>
        <v>3.875968992248062E-3</v>
      </c>
      <c r="AP2810" s="2">
        <f t="shared" si="1554"/>
        <v>0</v>
      </c>
      <c r="AR2810" t="str">
        <f t="shared" si="1555"/>
        <v>Anderson</v>
      </c>
      <c r="AS2810" t="s">
        <v>1392</v>
      </c>
      <c r="AT2810" s="184">
        <v>2</v>
      </c>
      <c r="AV2810" s="97">
        <v>20</v>
      </c>
      <c r="AW2810" s="99">
        <v>3</v>
      </c>
      <c r="AX2810" s="105">
        <f t="shared" si="1556"/>
        <v>20003</v>
      </c>
      <c r="AZ2810" s="7" t="s">
        <v>2951</v>
      </c>
      <c r="BA2810" t="s">
        <v>2991</v>
      </c>
      <c r="BN2810" s="1"/>
    </row>
    <row r="2811" spans="1:69" hidden="1" outlineLevel="1">
      <c r="A2811" t="s">
        <v>1510</v>
      </c>
      <c r="B2811" t="s">
        <v>1392</v>
      </c>
      <c r="C2811" s="1">
        <f t="shared" si="1540"/>
        <v>0</v>
      </c>
      <c r="D2811" s="7">
        <f>IF(R2811&gt;0,RANK(R2811,(R2811:T2811,U2811:AI2811)),0)</f>
        <v>0</v>
      </c>
      <c r="E2811" s="7">
        <f>IF(S2811&gt;0,RANK(S2811,(R2811:T2811,U2811:AI2811)),0)</f>
        <v>0</v>
      </c>
      <c r="F2811" s="7">
        <f>IF(T2811&gt;0,RANK(T2811,(R2811:T2811,U2811:AI2811)),0)</f>
        <v>0</v>
      </c>
      <c r="G2811" s="7">
        <f>IF(U2811&gt;0,RANK(U2811,(R2811:T2811,U2811:AI2811)),0)</f>
        <v>0</v>
      </c>
      <c r="H2811" s="7">
        <f t="shared" si="1541"/>
        <v>0</v>
      </c>
      <c r="I2811" s="49" t="e">
        <f t="shared" si="1542"/>
        <v>#NUM!</v>
      </c>
      <c r="J2811" s="177" t="e">
        <f t="shared" si="1543"/>
        <v>#NUM!</v>
      </c>
      <c r="K2811" s="2"/>
      <c r="L2811" s="2" t="str">
        <f t="shared" si="1544"/>
        <v>-</v>
      </c>
      <c r="M2811" s="2" t="str">
        <f t="shared" si="1545"/>
        <v>-</v>
      </c>
      <c r="N2811" s="2" t="str">
        <f t="shared" si="1546"/>
        <v>-</v>
      </c>
      <c r="O2811" s="2" t="str">
        <f t="shared" si="1547"/>
        <v>-</v>
      </c>
      <c r="P2811" s="2" t="str">
        <f t="shared" si="1548"/>
        <v>-</v>
      </c>
      <c r="Q2811" s="2" t="str">
        <f t="shared" si="1521"/>
        <v>-</v>
      </c>
      <c r="AK2811" s="7">
        <f t="shared" si="1549"/>
        <v>0</v>
      </c>
      <c r="AL2811" s="7">
        <f t="shared" si="1550"/>
        <v>0</v>
      </c>
      <c r="AM2811" s="7">
        <f t="shared" si="1551"/>
        <v>0</v>
      </c>
      <c r="AN2811" s="2" t="str">
        <f t="shared" si="1552"/>
        <v>-</v>
      </c>
      <c r="AO2811" s="2" t="str">
        <f t="shared" si="1553"/>
        <v>-</v>
      </c>
      <c r="AP2811" s="2" t="str">
        <f t="shared" si="1554"/>
        <v>-</v>
      </c>
      <c r="AR2811" t="str">
        <f t="shared" si="1555"/>
        <v>Atchison</v>
      </c>
      <c r="AS2811" t="s">
        <v>1392</v>
      </c>
      <c r="AT2811" s="184">
        <v>2</v>
      </c>
      <c r="AV2811" s="97">
        <v>20</v>
      </c>
      <c r="AW2811" s="99">
        <v>5</v>
      </c>
      <c r="AX2811" s="105">
        <f t="shared" si="1556"/>
        <v>20005</v>
      </c>
      <c r="AZ2811" s="7" t="s">
        <v>2951</v>
      </c>
      <c r="BA2811" t="s">
        <v>2991</v>
      </c>
      <c r="BN2811" s="1"/>
    </row>
    <row r="2812" spans="1:69" hidden="1" outlineLevel="1">
      <c r="A2812" t="s">
        <v>1502</v>
      </c>
      <c r="B2812" t="s">
        <v>1392</v>
      </c>
      <c r="C2812" s="1">
        <f t="shared" si="1540"/>
        <v>297</v>
      </c>
      <c r="D2812" s="7">
        <f>IF(R2812&gt;0,RANK(R2812,(R2812:T2812,U2812:AI2812)),0)</f>
        <v>4</v>
      </c>
      <c r="E2812" s="7">
        <f>IF(S2812&gt;0,RANK(S2812,(R2812:T2812,U2812:AI2812)),0)</f>
        <v>0</v>
      </c>
      <c r="F2812" s="7">
        <f>IF(T2812&gt;0,RANK(T2812,(R2812:T2812,U2812:AI2812)),0)</f>
        <v>3</v>
      </c>
      <c r="G2812" s="7">
        <f>IF(U2812&gt;0,RANK(U2812,(R2812:T2812,U2812:AI2812)),0)</f>
        <v>1</v>
      </c>
      <c r="H2812" s="7">
        <f t="shared" si="1541"/>
        <v>2</v>
      </c>
      <c r="I2812" s="49">
        <f t="shared" si="1542"/>
        <v>70</v>
      </c>
      <c r="J2812" s="177">
        <f t="shared" si="1543"/>
        <v>0.2356902356902357</v>
      </c>
      <c r="K2812" s="2"/>
      <c r="L2812" s="2">
        <f t="shared" si="1544"/>
        <v>7.407407407407407E-2</v>
      </c>
      <c r="M2812" s="2">
        <f t="shared" si="1545"/>
        <v>0</v>
      </c>
      <c r="N2812" s="2">
        <f t="shared" si="1546"/>
        <v>8.4175084175084181E-2</v>
      </c>
      <c r="O2812" s="2">
        <f t="shared" si="1547"/>
        <v>0.5252525252525253</v>
      </c>
      <c r="P2812" s="2">
        <f t="shared" si="1548"/>
        <v>0.28956228956228958</v>
      </c>
      <c r="Q2812" s="2">
        <f t="shared" si="1521"/>
        <v>2.6936026936026813E-2</v>
      </c>
      <c r="R2812" s="1">
        <v>22</v>
      </c>
      <c r="S2812" s="1">
        <v>0</v>
      </c>
      <c r="T2812" s="1">
        <v>25</v>
      </c>
      <c r="U2812" s="1">
        <v>156</v>
      </c>
      <c r="V2812" s="1">
        <v>86</v>
      </c>
      <c r="W2812" s="1">
        <v>8</v>
      </c>
      <c r="X2812" s="1">
        <v>0</v>
      </c>
      <c r="AA2812" s="1">
        <v>0</v>
      </c>
      <c r="AK2812" s="7">
        <f t="shared" si="1549"/>
        <v>5</v>
      </c>
      <c r="AL2812" s="7">
        <f t="shared" si="1550"/>
        <v>0</v>
      </c>
      <c r="AM2812" s="7">
        <f t="shared" si="1551"/>
        <v>0</v>
      </c>
      <c r="AN2812" s="2">
        <f t="shared" si="1552"/>
        <v>2.6936026936026935E-2</v>
      </c>
      <c r="AO2812" s="2">
        <f t="shared" si="1553"/>
        <v>0</v>
      </c>
      <c r="AP2812" s="2">
        <f t="shared" si="1554"/>
        <v>0</v>
      </c>
      <c r="AR2812" t="str">
        <f t="shared" si="1555"/>
        <v>Barber</v>
      </c>
      <c r="AS2812" t="s">
        <v>1392</v>
      </c>
      <c r="AT2812" s="184">
        <v>4</v>
      </c>
      <c r="AV2812" s="97">
        <v>20</v>
      </c>
      <c r="AW2812" s="99">
        <v>7</v>
      </c>
      <c r="AX2812" s="105">
        <f t="shared" si="1556"/>
        <v>20007</v>
      </c>
      <c r="AZ2812" s="7" t="s">
        <v>2951</v>
      </c>
      <c r="BA2812" t="s">
        <v>2991</v>
      </c>
      <c r="BN2812" s="1"/>
    </row>
    <row r="2813" spans="1:69" hidden="1" outlineLevel="1">
      <c r="A2813" t="s">
        <v>1187</v>
      </c>
      <c r="B2813" t="s">
        <v>1392</v>
      </c>
      <c r="C2813" s="1">
        <f t="shared" si="1540"/>
        <v>816</v>
      </c>
      <c r="D2813" s="7">
        <f>IF(R2813&gt;0,RANK(R2813,(R2813:T2813,U2813:AI2813)),0)</f>
        <v>4</v>
      </c>
      <c r="E2813" s="7">
        <f>IF(S2813&gt;0,RANK(S2813,(R2813:T2813,U2813:AI2813)),0)</f>
        <v>0</v>
      </c>
      <c r="F2813" s="7">
        <f>IF(T2813&gt;0,RANK(T2813,(R2813:T2813,U2813:AI2813)),0)</f>
        <v>3</v>
      </c>
      <c r="G2813" s="7">
        <f>IF(U2813&gt;0,RANK(U2813,(R2813:T2813,U2813:AI2813)),0)</f>
        <v>1</v>
      </c>
      <c r="H2813" s="7">
        <f t="shared" si="1541"/>
        <v>2</v>
      </c>
      <c r="I2813" s="49">
        <f t="shared" si="1542"/>
        <v>120</v>
      </c>
      <c r="J2813" s="177">
        <f t="shared" si="1543"/>
        <v>0.14705882352941177</v>
      </c>
      <c r="K2813" s="2"/>
      <c r="L2813" s="2">
        <f t="shared" si="1544"/>
        <v>0.11519607843137254</v>
      </c>
      <c r="M2813" s="2">
        <f t="shared" si="1545"/>
        <v>0</v>
      </c>
      <c r="N2813" s="2">
        <f t="shared" si="1546"/>
        <v>0.12745098039215685</v>
      </c>
      <c r="O2813" s="2">
        <f t="shared" si="1547"/>
        <v>0.44240196078431371</v>
      </c>
      <c r="P2813" s="2">
        <f t="shared" si="1548"/>
        <v>0.29534313725490197</v>
      </c>
      <c r="Q2813" s="2">
        <f t="shared" si="1521"/>
        <v>1.9607843137254888E-2</v>
      </c>
      <c r="R2813" s="1">
        <v>94</v>
      </c>
      <c r="S2813" s="1">
        <v>0</v>
      </c>
      <c r="T2813" s="1">
        <v>104</v>
      </c>
      <c r="U2813" s="1">
        <v>361</v>
      </c>
      <c r="V2813" s="1">
        <v>241</v>
      </c>
      <c r="W2813" s="1">
        <v>4</v>
      </c>
      <c r="X2813" s="1">
        <v>2</v>
      </c>
      <c r="AA2813" s="1">
        <v>10</v>
      </c>
      <c r="AK2813" s="7">
        <f t="shared" si="1549"/>
        <v>6</v>
      </c>
      <c r="AL2813" s="7">
        <f t="shared" si="1550"/>
        <v>7</v>
      </c>
      <c r="AM2813" s="7">
        <f t="shared" si="1551"/>
        <v>0</v>
      </c>
      <c r="AN2813" s="2">
        <f t="shared" si="1552"/>
        <v>4.9019607843137254E-3</v>
      </c>
      <c r="AO2813" s="2">
        <f t="shared" si="1553"/>
        <v>2.4509803921568627E-3</v>
      </c>
      <c r="AP2813" s="2">
        <f t="shared" si="1554"/>
        <v>0</v>
      </c>
      <c r="AR2813" t="str">
        <f t="shared" si="1555"/>
        <v>Barton</v>
      </c>
      <c r="AS2813" t="s">
        <v>1392</v>
      </c>
      <c r="AT2813" s="184">
        <v>1</v>
      </c>
      <c r="AV2813" s="97">
        <v>20</v>
      </c>
      <c r="AW2813" s="99">
        <v>9</v>
      </c>
      <c r="AX2813" s="105">
        <f t="shared" si="1556"/>
        <v>20009</v>
      </c>
      <c r="AZ2813" s="7" t="s">
        <v>2951</v>
      </c>
      <c r="BA2813" t="s">
        <v>2991</v>
      </c>
      <c r="BN2813" s="1"/>
    </row>
    <row r="2814" spans="1:69" hidden="1" outlineLevel="1">
      <c r="A2814" t="s">
        <v>2190</v>
      </c>
      <c r="B2814" t="s">
        <v>1392</v>
      </c>
      <c r="C2814" s="1">
        <f t="shared" si="1540"/>
        <v>0</v>
      </c>
      <c r="D2814" s="7">
        <f>IF(R2814&gt;0,RANK(R2814,(R2814:T2814,U2814:AI2814)),0)</f>
        <v>0</v>
      </c>
      <c r="E2814" s="7">
        <f>IF(S2814&gt;0,RANK(S2814,(R2814:T2814,U2814:AI2814)),0)</f>
        <v>0</v>
      </c>
      <c r="F2814" s="7">
        <f>IF(T2814&gt;0,RANK(T2814,(R2814:T2814,U2814:AI2814)),0)</f>
        <v>0</v>
      </c>
      <c r="G2814" s="7">
        <f>IF(U2814&gt;0,RANK(U2814,(R2814:T2814,U2814:AI2814)),0)</f>
        <v>0</v>
      </c>
      <c r="H2814" s="7">
        <f t="shared" si="1541"/>
        <v>0</v>
      </c>
      <c r="I2814" s="49" t="e">
        <f t="shared" si="1542"/>
        <v>#NUM!</v>
      </c>
      <c r="J2814" s="177" t="e">
        <f t="shared" si="1543"/>
        <v>#NUM!</v>
      </c>
      <c r="K2814" s="2"/>
      <c r="L2814" s="2" t="str">
        <f t="shared" si="1544"/>
        <v>-</v>
      </c>
      <c r="M2814" s="2" t="str">
        <f t="shared" si="1545"/>
        <v>-</v>
      </c>
      <c r="N2814" s="2" t="str">
        <f t="shared" si="1546"/>
        <v>-</v>
      </c>
      <c r="O2814" s="2" t="str">
        <f t="shared" si="1547"/>
        <v>-</v>
      </c>
      <c r="P2814" s="2" t="str">
        <f t="shared" si="1548"/>
        <v>-</v>
      </c>
      <c r="Q2814" s="2" t="str">
        <f t="shared" si="1521"/>
        <v>-</v>
      </c>
      <c r="AK2814" s="7">
        <f t="shared" si="1549"/>
        <v>0</v>
      </c>
      <c r="AL2814" s="7">
        <f t="shared" si="1550"/>
        <v>0</v>
      </c>
      <c r="AM2814" s="7">
        <f t="shared" si="1551"/>
        <v>0</v>
      </c>
      <c r="AN2814" s="2" t="str">
        <f t="shared" si="1552"/>
        <v>-</v>
      </c>
      <c r="AO2814" s="2" t="str">
        <f t="shared" si="1553"/>
        <v>-</v>
      </c>
      <c r="AP2814" s="2" t="str">
        <f t="shared" si="1554"/>
        <v>-</v>
      </c>
      <c r="AR2814" t="str">
        <f t="shared" si="1555"/>
        <v>Bourbon</v>
      </c>
      <c r="AS2814" t="s">
        <v>1392</v>
      </c>
      <c r="AT2814" s="184">
        <v>2</v>
      </c>
      <c r="AV2814" s="97">
        <v>20</v>
      </c>
      <c r="AW2814" s="99">
        <v>11</v>
      </c>
      <c r="AX2814" s="105">
        <f t="shared" si="1556"/>
        <v>20011</v>
      </c>
      <c r="AZ2814" s="7" t="s">
        <v>2951</v>
      </c>
      <c r="BA2814" t="s">
        <v>2991</v>
      </c>
      <c r="BN2814" s="1"/>
    </row>
    <row r="2815" spans="1:69" hidden="1" outlineLevel="1">
      <c r="A2815" t="s">
        <v>2625</v>
      </c>
      <c r="B2815" t="s">
        <v>1392</v>
      </c>
      <c r="C2815" s="1">
        <f t="shared" si="1540"/>
        <v>292</v>
      </c>
      <c r="D2815" s="7">
        <f>IF(R2815&gt;0,RANK(R2815,(R2815:T2815,U2815:AI2815)),0)</f>
        <v>4</v>
      </c>
      <c r="E2815" s="7">
        <f>IF(S2815&gt;0,RANK(S2815,(R2815:T2815,U2815:AI2815)),0)</f>
        <v>0</v>
      </c>
      <c r="F2815" s="7">
        <f>IF(T2815&gt;0,RANK(T2815,(R2815:T2815,U2815:AI2815)),0)</f>
        <v>3</v>
      </c>
      <c r="G2815" s="7">
        <f>IF(U2815&gt;0,RANK(U2815,(R2815:T2815,U2815:AI2815)),0)</f>
        <v>1</v>
      </c>
      <c r="H2815" s="7">
        <f t="shared" si="1541"/>
        <v>2</v>
      </c>
      <c r="I2815" s="49">
        <f t="shared" si="1542"/>
        <v>44</v>
      </c>
      <c r="J2815" s="177">
        <f t="shared" si="1543"/>
        <v>0.15068493150684931</v>
      </c>
      <c r="K2815" s="2"/>
      <c r="L2815" s="2">
        <f t="shared" si="1544"/>
        <v>6.8493150684931503E-2</v>
      </c>
      <c r="M2815" s="2">
        <f t="shared" si="1545"/>
        <v>0</v>
      </c>
      <c r="N2815" s="2">
        <f t="shared" si="1546"/>
        <v>0.21232876712328766</v>
      </c>
      <c r="O2815" s="2">
        <f t="shared" si="1547"/>
        <v>0.42808219178082191</v>
      </c>
      <c r="P2815" s="2">
        <f t="shared" si="1548"/>
        <v>0.2773972602739726</v>
      </c>
      <c r="Q2815" s="2">
        <f t="shared" si="1521"/>
        <v>1.3698630136986301E-2</v>
      </c>
      <c r="R2815" s="1">
        <v>20</v>
      </c>
      <c r="S2815" s="1">
        <v>0</v>
      </c>
      <c r="T2815" s="1">
        <v>62</v>
      </c>
      <c r="U2815" s="1">
        <v>125</v>
      </c>
      <c r="V2815" s="1">
        <v>81</v>
      </c>
      <c r="W2815" s="1">
        <v>2</v>
      </c>
      <c r="X2815" s="1">
        <v>0</v>
      </c>
      <c r="AA2815" s="1">
        <v>2</v>
      </c>
      <c r="AK2815" s="7">
        <f t="shared" si="1549"/>
        <v>5</v>
      </c>
      <c r="AL2815" s="7">
        <f t="shared" si="1550"/>
        <v>0</v>
      </c>
      <c r="AM2815" s="7">
        <f t="shared" si="1551"/>
        <v>0</v>
      </c>
      <c r="AN2815" s="2">
        <f t="shared" si="1552"/>
        <v>6.8493150684931503E-3</v>
      </c>
      <c r="AO2815" s="2">
        <f t="shared" si="1553"/>
        <v>0</v>
      </c>
      <c r="AP2815" s="2">
        <f t="shared" si="1554"/>
        <v>0</v>
      </c>
      <c r="AR2815" t="str">
        <f t="shared" si="1555"/>
        <v>Brown</v>
      </c>
      <c r="AS2815" t="s">
        <v>1392</v>
      </c>
      <c r="AT2815" s="184">
        <v>2</v>
      </c>
      <c r="AV2815" s="97">
        <v>20</v>
      </c>
      <c r="AW2815" s="99">
        <v>13</v>
      </c>
      <c r="AX2815" s="105">
        <f t="shared" si="1556"/>
        <v>20013</v>
      </c>
      <c r="AZ2815" s="7" t="s">
        <v>2951</v>
      </c>
      <c r="BA2815" t="s">
        <v>2991</v>
      </c>
      <c r="BN2815" s="1"/>
    </row>
    <row r="2816" spans="1:69" hidden="1" outlineLevel="1">
      <c r="A2816" t="s">
        <v>613</v>
      </c>
      <c r="B2816" t="s">
        <v>1392</v>
      </c>
      <c r="C2816" s="1">
        <f t="shared" si="1540"/>
        <v>2045</v>
      </c>
      <c r="D2816" s="7">
        <f>IF(R2816&gt;0,RANK(R2816,(R2816:T2816,U2816:AI2816)),0)</f>
        <v>4</v>
      </c>
      <c r="E2816" s="7">
        <f>IF(S2816&gt;0,RANK(S2816,(R2816:T2816,U2816:AI2816)),0)</f>
        <v>7</v>
      </c>
      <c r="F2816" s="7">
        <f>IF(T2816&gt;0,RANK(T2816,(R2816:T2816,U2816:AI2816)),0)</f>
        <v>3</v>
      </c>
      <c r="G2816" s="7">
        <f>IF(U2816&gt;0,RANK(U2816,(R2816:T2816,U2816:AI2816)),0)</f>
        <v>1</v>
      </c>
      <c r="H2816" s="7">
        <f t="shared" si="1541"/>
        <v>2</v>
      </c>
      <c r="I2816" s="49">
        <f t="shared" si="1542"/>
        <v>829</v>
      </c>
      <c r="J2816" s="177">
        <f t="shared" si="1543"/>
        <v>0.40537897310513449</v>
      </c>
      <c r="K2816" s="2"/>
      <c r="L2816" s="2">
        <f t="shared" si="1544"/>
        <v>5.6723716381418092E-2</v>
      </c>
      <c r="M2816" s="2">
        <f t="shared" si="1545"/>
        <v>4.8899755501222489E-4</v>
      </c>
      <c r="N2816" s="2">
        <f t="shared" si="1546"/>
        <v>0.13251833740831295</v>
      </c>
      <c r="O2816" s="2">
        <f t="shared" si="1547"/>
        <v>0.60488997555012225</v>
      </c>
      <c r="P2816" s="2">
        <f t="shared" si="1548"/>
        <v>0.19951100244498776</v>
      </c>
      <c r="Q2816" s="2">
        <f t="shared" si="1521"/>
        <v>5.8679706601467707E-3</v>
      </c>
      <c r="R2816" s="1">
        <v>116</v>
      </c>
      <c r="S2816" s="1">
        <v>1</v>
      </c>
      <c r="T2816" s="1">
        <v>271</v>
      </c>
      <c r="U2816" s="1">
        <v>1237</v>
      </c>
      <c r="V2816" s="1">
        <v>408</v>
      </c>
      <c r="W2816" s="1">
        <v>7</v>
      </c>
      <c r="X2816" s="1">
        <v>1</v>
      </c>
      <c r="AA2816" s="1">
        <v>4</v>
      </c>
      <c r="AK2816" s="7">
        <f t="shared" si="1549"/>
        <v>5</v>
      </c>
      <c r="AL2816" s="7">
        <f t="shared" si="1550"/>
        <v>7</v>
      </c>
      <c r="AM2816" s="7">
        <f t="shared" si="1551"/>
        <v>0</v>
      </c>
      <c r="AN2816" s="2">
        <f t="shared" si="1552"/>
        <v>3.4229828850855745E-3</v>
      </c>
      <c r="AO2816" s="2">
        <f t="shared" si="1553"/>
        <v>4.8899755501222489E-4</v>
      </c>
      <c r="AP2816" s="2">
        <f t="shared" si="1554"/>
        <v>0</v>
      </c>
      <c r="AR2816" t="str">
        <f t="shared" si="1555"/>
        <v>Butler</v>
      </c>
      <c r="AS2816" t="s">
        <v>1392</v>
      </c>
      <c r="AT2816" s="184">
        <v>4</v>
      </c>
      <c r="AV2816" s="97">
        <v>20</v>
      </c>
      <c r="AW2816" s="99">
        <v>15</v>
      </c>
      <c r="AX2816" s="105">
        <f t="shared" si="1556"/>
        <v>20015</v>
      </c>
      <c r="AZ2816" s="7" t="s">
        <v>2951</v>
      </c>
      <c r="BA2816" t="s">
        <v>2991</v>
      </c>
      <c r="BN2816" s="1"/>
    </row>
    <row r="2817" spans="1:66" hidden="1" outlineLevel="1">
      <c r="A2817" t="s">
        <v>2174</v>
      </c>
      <c r="B2817" t="s">
        <v>1392</v>
      </c>
      <c r="C2817" s="1">
        <f t="shared" si="1540"/>
        <v>213</v>
      </c>
      <c r="D2817" s="7">
        <f>IF(R2817&gt;0,RANK(R2817,(R2817:T2817,U2817:AI2817)),0)</f>
        <v>3</v>
      </c>
      <c r="E2817" s="7">
        <f>IF(S2817&gt;0,RANK(S2817,(R2817:T2817,U2817:AI2817)),0)</f>
        <v>0</v>
      </c>
      <c r="F2817" s="7">
        <f>IF(T2817&gt;0,RANK(T2817,(R2817:T2817,U2817:AI2817)),0)</f>
        <v>3</v>
      </c>
      <c r="G2817" s="7">
        <f>IF(U2817&gt;0,RANK(U2817,(R2817:T2817,U2817:AI2817)),0)</f>
        <v>1</v>
      </c>
      <c r="H2817" s="7">
        <f t="shared" si="1541"/>
        <v>2</v>
      </c>
      <c r="I2817" s="49">
        <f t="shared" si="1542"/>
        <v>47</v>
      </c>
      <c r="J2817" s="177">
        <f t="shared" si="1543"/>
        <v>0.22065727699530516</v>
      </c>
      <c r="K2817" s="2"/>
      <c r="L2817" s="2">
        <f t="shared" si="1544"/>
        <v>0.12676056338028169</v>
      </c>
      <c r="M2817" s="2">
        <f t="shared" si="1545"/>
        <v>0</v>
      </c>
      <c r="N2817" s="2">
        <f t="shared" si="1546"/>
        <v>0.12676056338028169</v>
      </c>
      <c r="O2817" s="2">
        <f t="shared" si="1547"/>
        <v>0.48356807511737088</v>
      </c>
      <c r="P2817" s="2">
        <f t="shared" si="1548"/>
        <v>0.26291079812206575</v>
      </c>
      <c r="Q2817" s="2">
        <f t="shared" si="1521"/>
        <v>-1.1102230246251565E-16</v>
      </c>
      <c r="R2817" s="1">
        <v>27</v>
      </c>
      <c r="S2817" s="1">
        <v>0</v>
      </c>
      <c r="T2817" s="1">
        <v>27</v>
      </c>
      <c r="U2817" s="1">
        <v>103</v>
      </c>
      <c r="V2817" s="1">
        <v>56</v>
      </c>
      <c r="W2817" s="1">
        <v>0</v>
      </c>
      <c r="X2817" s="1">
        <v>0</v>
      </c>
      <c r="AA2817" s="1">
        <v>0</v>
      </c>
      <c r="AK2817" s="7">
        <f t="shared" si="1549"/>
        <v>0</v>
      </c>
      <c r="AL2817" s="7">
        <f t="shared" si="1550"/>
        <v>0</v>
      </c>
      <c r="AM2817" s="7">
        <f t="shared" si="1551"/>
        <v>0</v>
      </c>
      <c r="AN2817" s="2">
        <f t="shared" si="1552"/>
        <v>0</v>
      </c>
      <c r="AO2817" s="2">
        <f t="shared" si="1553"/>
        <v>0</v>
      </c>
      <c r="AP2817" s="2">
        <f t="shared" si="1554"/>
        <v>0</v>
      </c>
      <c r="AR2817" t="str">
        <f t="shared" si="1555"/>
        <v>Chase</v>
      </c>
      <c r="AS2817" t="s">
        <v>1392</v>
      </c>
      <c r="AT2817" s="184">
        <v>1</v>
      </c>
      <c r="AV2817" s="97">
        <v>20</v>
      </c>
      <c r="AW2817" s="99">
        <v>17</v>
      </c>
      <c r="AX2817" s="105">
        <f t="shared" si="1556"/>
        <v>20017</v>
      </c>
      <c r="AZ2817" s="7" t="s">
        <v>2951</v>
      </c>
      <c r="BA2817" t="s">
        <v>2991</v>
      </c>
      <c r="BN2817" s="1"/>
    </row>
    <row r="2818" spans="1:66" hidden="1" outlineLevel="1">
      <c r="A2818" t="s">
        <v>2175</v>
      </c>
      <c r="B2818" t="s">
        <v>1392</v>
      </c>
      <c r="C2818" s="1">
        <f t="shared" si="1540"/>
        <v>0</v>
      </c>
      <c r="D2818" s="7">
        <f>IF(R2818&gt;0,RANK(R2818,(R2818:T2818,U2818:AI2818)),0)</f>
        <v>0</v>
      </c>
      <c r="E2818" s="7">
        <f>IF(S2818&gt;0,RANK(S2818,(R2818:T2818,U2818:AI2818)),0)</f>
        <v>0</v>
      </c>
      <c r="F2818" s="7">
        <f>IF(T2818&gt;0,RANK(T2818,(R2818:T2818,U2818:AI2818)),0)</f>
        <v>0</v>
      </c>
      <c r="G2818" s="7">
        <f>IF(U2818&gt;0,RANK(U2818,(R2818:T2818,U2818:AI2818)),0)</f>
        <v>0</v>
      </c>
      <c r="H2818" s="7">
        <f t="shared" si="1541"/>
        <v>0</v>
      </c>
      <c r="I2818" s="49" t="e">
        <f t="shared" si="1542"/>
        <v>#NUM!</v>
      </c>
      <c r="J2818" s="177" t="e">
        <f t="shared" si="1543"/>
        <v>#NUM!</v>
      </c>
      <c r="K2818" s="2"/>
      <c r="L2818" s="2" t="str">
        <f t="shared" si="1544"/>
        <v>-</v>
      </c>
      <c r="M2818" s="2" t="str">
        <f t="shared" si="1545"/>
        <v>-</v>
      </c>
      <c r="N2818" s="2" t="str">
        <f t="shared" si="1546"/>
        <v>-</v>
      </c>
      <c r="O2818" s="2" t="str">
        <f t="shared" si="1547"/>
        <v>-</v>
      </c>
      <c r="P2818" s="2" t="str">
        <f t="shared" si="1548"/>
        <v>-</v>
      </c>
      <c r="Q2818" s="2" t="str">
        <f t="shared" si="1521"/>
        <v>-</v>
      </c>
      <c r="AK2818" s="7">
        <f t="shared" si="1549"/>
        <v>0</v>
      </c>
      <c r="AL2818" s="7">
        <f t="shared" si="1550"/>
        <v>0</v>
      </c>
      <c r="AM2818" s="7">
        <f t="shared" si="1551"/>
        <v>0</v>
      </c>
      <c r="AN2818" s="2" t="str">
        <f t="shared" si="1552"/>
        <v>-</v>
      </c>
      <c r="AO2818" s="2" t="str">
        <f t="shared" si="1553"/>
        <v>-</v>
      </c>
      <c r="AP2818" s="2" t="str">
        <f t="shared" si="1554"/>
        <v>-</v>
      </c>
      <c r="AR2818" t="str">
        <f t="shared" si="1555"/>
        <v>Chautauqua</v>
      </c>
      <c r="AS2818" t="s">
        <v>1392</v>
      </c>
      <c r="AT2818" s="184">
        <v>4</v>
      </c>
      <c r="AV2818" s="97">
        <v>20</v>
      </c>
      <c r="AW2818" s="99">
        <v>19</v>
      </c>
      <c r="AX2818" s="105">
        <f t="shared" si="1556"/>
        <v>20019</v>
      </c>
      <c r="AZ2818" s="7" t="s">
        <v>2951</v>
      </c>
      <c r="BA2818" t="s">
        <v>2991</v>
      </c>
      <c r="BN2818" s="1"/>
    </row>
    <row r="2819" spans="1:66" hidden="1" outlineLevel="1">
      <c r="A2819" t="s">
        <v>11</v>
      </c>
      <c r="B2819" t="s">
        <v>1392</v>
      </c>
      <c r="C2819" s="1">
        <f t="shared" si="1540"/>
        <v>591</v>
      </c>
      <c r="D2819" s="7">
        <f>IF(R2819&gt;0,RANK(R2819,(R2819:T2819,U2819:AI2819)),0)</f>
        <v>4</v>
      </c>
      <c r="E2819" s="7">
        <f>IF(S2819&gt;0,RANK(S2819,(R2819:T2819,U2819:AI2819)),0)</f>
        <v>0</v>
      </c>
      <c r="F2819" s="7">
        <f>IF(T2819&gt;0,RANK(T2819,(R2819:T2819,U2819:AI2819)),0)</f>
        <v>3</v>
      </c>
      <c r="G2819" s="7">
        <f>IF(U2819&gt;0,RANK(U2819,(R2819:T2819,U2819:AI2819)),0)</f>
        <v>1</v>
      </c>
      <c r="H2819" s="7">
        <f t="shared" si="1541"/>
        <v>2</v>
      </c>
      <c r="I2819" s="49">
        <f t="shared" si="1542"/>
        <v>217</v>
      </c>
      <c r="J2819" s="177">
        <f t="shared" si="1543"/>
        <v>0.36717428087986465</v>
      </c>
      <c r="K2819" s="2"/>
      <c r="L2819" s="2">
        <f t="shared" si="1544"/>
        <v>5.7529610829103212E-2</v>
      </c>
      <c r="M2819" s="2">
        <f t="shared" si="1545"/>
        <v>0</v>
      </c>
      <c r="N2819" s="2">
        <f t="shared" si="1546"/>
        <v>8.6294416243654817E-2</v>
      </c>
      <c r="O2819" s="2">
        <f t="shared" si="1547"/>
        <v>0.60406091370558379</v>
      </c>
      <c r="P2819" s="2">
        <f t="shared" si="1548"/>
        <v>0.23688663282571912</v>
      </c>
      <c r="Q2819" s="2">
        <f t="shared" si="1521"/>
        <v>1.5228426395938993E-2</v>
      </c>
      <c r="R2819" s="1">
        <v>34</v>
      </c>
      <c r="S2819" s="1">
        <v>0</v>
      </c>
      <c r="T2819" s="1">
        <v>51</v>
      </c>
      <c r="U2819" s="1">
        <v>357</v>
      </c>
      <c r="V2819" s="1">
        <v>140</v>
      </c>
      <c r="W2819" s="1">
        <v>6</v>
      </c>
      <c r="X2819" s="1">
        <v>0</v>
      </c>
      <c r="AA2819" s="1">
        <v>3</v>
      </c>
      <c r="AK2819" s="7">
        <f t="shared" si="1549"/>
        <v>5</v>
      </c>
      <c r="AL2819" s="7">
        <f t="shared" si="1550"/>
        <v>0</v>
      </c>
      <c r="AM2819" s="7">
        <f t="shared" si="1551"/>
        <v>0</v>
      </c>
      <c r="AN2819" s="2">
        <f t="shared" si="1552"/>
        <v>1.015228426395939E-2</v>
      </c>
      <c r="AO2819" s="2">
        <f t="shared" si="1553"/>
        <v>0</v>
      </c>
      <c r="AP2819" s="2">
        <f t="shared" si="1554"/>
        <v>0</v>
      </c>
      <c r="AR2819" t="str">
        <f t="shared" si="1555"/>
        <v>Cherokee</v>
      </c>
      <c r="AS2819" t="s">
        <v>1392</v>
      </c>
      <c r="AT2819" s="184">
        <v>2</v>
      </c>
      <c r="AV2819" s="97">
        <v>20</v>
      </c>
      <c r="AW2819" s="99">
        <v>21</v>
      </c>
      <c r="AX2819" s="105">
        <f t="shared" si="1556"/>
        <v>20021</v>
      </c>
      <c r="AZ2819" s="7" t="s">
        <v>2951</v>
      </c>
      <c r="BA2819" t="s">
        <v>2991</v>
      </c>
      <c r="BN2819" s="1"/>
    </row>
    <row r="2820" spans="1:66" hidden="1" outlineLevel="1">
      <c r="A2820" t="s">
        <v>1296</v>
      </c>
      <c r="B2820" t="s">
        <v>1392</v>
      </c>
      <c r="C2820" s="1">
        <f t="shared" si="1540"/>
        <v>172</v>
      </c>
      <c r="D2820" s="7">
        <f>IF(R2820&gt;0,RANK(R2820,(R2820:T2820,U2820:AI2820)),0)</f>
        <v>4</v>
      </c>
      <c r="E2820" s="7">
        <f>IF(S2820&gt;0,RANK(S2820,(R2820:T2820,U2820:AI2820)),0)</f>
        <v>0</v>
      </c>
      <c r="F2820" s="7">
        <f>IF(T2820&gt;0,RANK(T2820,(R2820:T2820,U2820:AI2820)),0)</f>
        <v>3</v>
      </c>
      <c r="G2820" s="7">
        <f>IF(U2820&gt;0,RANK(U2820,(R2820:T2820,U2820:AI2820)),0)</f>
        <v>1</v>
      </c>
      <c r="H2820" s="7">
        <f t="shared" si="1541"/>
        <v>2</v>
      </c>
      <c r="I2820" s="49">
        <f t="shared" si="1542"/>
        <v>35</v>
      </c>
      <c r="J2820" s="177">
        <f t="shared" si="1543"/>
        <v>0.20348837209302326</v>
      </c>
      <c r="K2820" s="2"/>
      <c r="L2820" s="2">
        <f t="shared" si="1544"/>
        <v>6.9767441860465115E-2</v>
      </c>
      <c r="M2820" s="2">
        <f t="shared" si="1545"/>
        <v>0</v>
      </c>
      <c r="N2820" s="2">
        <f t="shared" si="1546"/>
        <v>0.12790697674418605</v>
      </c>
      <c r="O2820" s="2">
        <f t="shared" si="1547"/>
        <v>0.5</v>
      </c>
      <c r="P2820" s="2">
        <f t="shared" si="1548"/>
        <v>0.29651162790697677</v>
      </c>
      <c r="Q2820" s="2">
        <f t="shared" si="1521"/>
        <v>5.8139534883720478E-3</v>
      </c>
      <c r="R2820" s="1">
        <v>12</v>
      </c>
      <c r="S2820" s="1">
        <v>0</v>
      </c>
      <c r="T2820" s="1">
        <v>22</v>
      </c>
      <c r="U2820" s="1">
        <v>86</v>
      </c>
      <c r="V2820" s="1">
        <v>51</v>
      </c>
      <c r="W2820" s="1">
        <v>1</v>
      </c>
      <c r="X2820" s="1">
        <v>0</v>
      </c>
      <c r="AA2820" s="1">
        <v>0</v>
      </c>
      <c r="AK2820" s="7">
        <f t="shared" si="1549"/>
        <v>5</v>
      </c>
      <c r="AL2820" s="7">
        <f t="shared" si="1550"/>
        <v>0</v>
      </c>
      <c r="AM2820" s="7">
        <f t="shared" si="1551"/>
        <v>0</v>
      </c>
      <c r="AN2820" s="2">
        <f t="shared" si="1552"/>
        <v>5.8139534883720929E-3</v>
      </c>
      <c r="AO2820" s="2">
        <f t="shared" si="1553"/>
        <v>0</v>
      </c>
      <c r="AP2820" s="2">
        <f t="shared" si="1554"/>
        <v>0</v>
      </c>
      <c r="AR2820" t="str">
        <f t="shared" si="1555"/>
        <v>Cheyenne</v>
      </c>
      <c r="AS2820" t="s">
        <v>1392</v>
      </c>
      <c r="AT2820" s="184">
        <v>1</v>
      </c>
      <c r="AV2820" s="97">
        <v>20</v>
      </c>
      <c r="AW2820" s="99">
        <v>23</v>
      </c>
      <c r="AX2820" s="105">
        <f t="shared" si="1556"/>
        <v>20023</v>
      </c>
      <c r="AZ2820" s="7" t="s">
        <v>2951</v>
      </c>
      <c r="BA2820" t="s">
        <v>2991</v>
      </c>
      <c r="BN2820" s="1"/>
    </row>
    <row r="2821" spans="1:66" hidden="1" outlineLevel="1">
      <c r="A2821" t="s">
        <v>97</v>
      </c>
      <c r="B2821" t="s">
        <v>1392</v>
      </c>
      <c r="C2821" s="1">
        <f t="shared" si="1540"/>
        <v>103</v>
      </c>
      <c r="D2821" s="7">
        <f>IF(R2821&gt;0,RANK(R2821,(R2821:T2821,U2821:AI2821)),0)</f>
        <v>4</v>
      </c>
      <c r="E2821" s="7">
        <f>IF(S2821&gt;0,RANK(S2821,(R2821:T2821,U2821:AI2821)),0)</f>
        <v>0</v>
      </c>
      <c r="F2821" s="7">
        <f>IF(T2821&gt;0,RANK(T2821,(R2821:T2821,U2821:AI2821)),0)</f>
        <v>3</v>
      </c>
      <c r="G2821" s="7">
        <f>IF(U2821&gt;0,RANK(U2821,(R2821:T2821,U2821:AI2821)),0)</f>
        <v>1</v>
      </c>
      <c r="H2821" s="7">
        <f t="shared" si="1541"/>
        <v>2</v>
      </c>
      <c r="I2821" s="49">
        <f t="shared" si="1542"/>
        <v>15</v>
      </c>
      <c r="J2821" s="177">
        <f t="shared" si="1543"/>
        <v>0.14563106796116504</v>
      </c>
      <c r="K2821" s="2"/>
      <c r="L2821" s="2">
        <f t="shared" si="1544"/>
        <v>7.7669902912621352E-2</v>
      </c>
      <c r="M2821" s="2">
        <f t="shared" si="1545"/>
        <v>0</v>
      </c>
      <c r="N2821" s="2">
        <f t="shared" si="1546"/>
        <v>0.18446601941747573</v>
      </c>
      <c r="O2821" s="2">
        <f t="shared" si="1547"/>
        <v>0.43689320388349512</v>
      </c>
      <c r="P2821" s="2">
        <f t="shared" si="1548"/>
        <v>0.29126213592233008</v>
      </c>
      <c r="Q2821" s="2">
        <f t="shared" si="1521"/>
        <v>9.7087378640777211E-3</v>
      </c>
      <c r="R2821" s="1">
        <v>8</v>
      </c>
      <c r="S2821" s="1">
        <v>0</v>
      </c>
      <c r="T2821" s="1">
        <v>19</v>
      </c>
      <c r="U2821" s="1">
        <v>45</v>
      </c>
      <c r="V2821" s="1">
        <v>30</v>
      </c>
      <c r="W2821" s="1">
        <v>1</v>
      </c>
      <c r="X2821" s="1">
        <v>0</v>
      </c>
      <c r="AA2821" s="1">
        <v>0</v>
      </c>
      <c r="AK2821" s="7">
        <f t="shared" si="1549"/>
        <v>5</v>
      </c>
      <c r="AL2821" s="7">
        <f t="shared" si="1550"/>
        <v>0</v>
      </c>
      <c r="AM2821" s="7">
        <f t="shared" si="1551"/>
        <v>0</v>
      </c>
      <c r="AN2821" s="2">
        <f t="shared" si="1552"/>
        <v>9.7087378640776691E-3</v>
      </c>
      <c r="AO2821" s="2">
        <f t="shared" si="1553"/>
        <v>0</v>
      </c>
      <c r="AP2821" s="2">
        <f t="shared" si="1554"/>
        <v>0</v>
      </c>
      <c r="AR2821" t="str">
        <f t="shared" si="1555"/>
        <v>Clark</v>
      </c>
      <c r="AS2821" t="s">
        <v>1392</v>
      </c>
      <c r="AT2821" s="184">
        <v>1</v>
      </c>
      <c r="AV2821" s="97">
        <v>20</v>
      </c>
      <c r="AW2821" s="99">
        <v>25</v>
      </c>
      <c r="AX2821" s="105">
        <f t="shared" si="1556"/>
        <v>20025</v>
      </c>
      <c r="AZ2821" s="7" t="s">
        <v>2951</v>
      </c>
      <c r="BA2821" t="s">
        <v>2991</v>
      </c>
      <c r="BN2821" s="1"/>
    </row>
    <row r="2822" spans="1:66" hidden="1" outlineLevel="1">
      <c r="A2822" t="s">
        <v>1192</v>
      </c>
      <c r="B2822" t="s">
        <v>1392</v>
      </c>
      <c r="C2822" s="1">
        <f t="shared" si="1540"/>
        <v>430</v>
      </c>
      <c r="D2822" s="7">
        <f>IF(R2822&gt;0,RANK(R2822,(R2822:T2822,U2822:AI2822)),0)</f>
        <v>4</v>
      </c>
      <c r="E2822" s="7">
        <f>IF(S2822&gt;0,RANK(S2822,(R2822:T2822,U2822:AI2822)),0)</f>
        <v>6</v>
      </c>
      <c r="F2822" s="7">
        <f>IF(T2822&gt;0,RANK(T2822,(R2822:T2822,U2822:AI2822)),0)</f>
        <v>3</v>
      </c>
      <c r="G2822" s="7">
        <f>IF(U2822&gt;0,RANK(U2822,(R2822:T2822,U2822:AI2822)),0)</f>
        <v>1</v>
      </c>
      <c r="H2822" s="7">
        <f t="shared" si="1541"/>
        <v>2</v>
      </c>
      <c r="I2822" s="49">
        <f t="shared" si="1542"/>
        <v>144</v>
      </c>
      <c r="J2822" s="177">
        <f t="shared" si="1543"/>
        <v>0.33488372093023255</v>
      </c>
      <c r="K2822" s="2"/>
      <c r="L2822" s="2">
        <f t="shared" si="1544"/>
        <v>0.10697674418604651</v>
      </c>
      <c r="M2822" s="2">
        <f t="shared" si="1545"/>
        <v>2.3255813953488372E-3</v>
      </c>
      <c r="N2822" s="2">
        <f t="shared" si="1546"/>
        <v>0.14418604651162792</v>
      </c>
      <c r="O2822" s="2">
        <f t="shared" si="1547"/>
        <v>0.53720930232558139</v>
      </c>
      <c r="P2822" s="2">
        <f t="shared" si="1548"/>
        <v>0.20232558139534884</v>
      </c>
      <c r="Q2822" s="2">
        <f t="shared" si="1521"/>
        <v>6.9767441860464352E-3</v>
      </c>
      <c r="R2822" s="1">
        <v>46</v>
      </c>
      <c r="S2822" s="1">
        <v>1</v>
      </c>
      <c r="T2822" s="1">
        <v>62</v>
      </c>
      <c r="U2822" s="1">
        <v>231</v>
      </c>
      <c r="V2822" s="1">
        <v>87</v>
      </c>
      <c r="W2822" s="1">
        <v>1</v>
      </c>
      <c r="X2822" s="1">
        <v>0</v>
      </c>
      <c r="AA2822" s="1">
        <v>2</v>
      </c>
      <c r="AK2822" s="7">
        <f t="shared" si="1549"/>
        <v>6</v>
      </c>
      <c r="AL2822" s="7">
        <f t="shared" si="1550"/>
        <v>0</v>
      </c>
      <c r="AM2822" s="7">
        <f t="shared" si="1551"/>
        <v>0</v>
      </c>
      <c r="AN2822" s="2">
        <f t="shared" si="1552"/>
        <v>2.3255813953488372E-3</v>
      </c>
      <c r="AO2822" s="2">
        <f t="shared" si="1553"/>
        <v>0</v>
      </c>
      <c r="AP2822" s="2">
        <f t="shared" si="1554"/>
        <v>0</v>
      </c>
      <c r="AR2822" t="str">
        <f t="shared" si="1555"/>
        <v>Clay</v>
      </c>
      <c r="AS2822" t="s">
        <v>1392</v>
      </c>
      <c r="AT2822" s="184">
        <v>1</v>
      </c>
      <c r="AV2822" s="97">
        <v>20</v>
      </c>
      <c r="AW2822" s="99">
        <v>27</v>
      </c>
      <c r="AX2822" s="105">
        <f t="shared" si="1556"/>
        <v>20027</v>
      </c>
      <c r="AZ2822" s="7" t="s">
        <v>2951</v>
      </c>
      <c r="BA2822" t="s">
        <v>2991</v>
      </c>
      <c r="BN2822" s="1"/>
    </row>
    <row r="2823" spans="1:66" hidden="1" outlineLevel="1">
      <c r="A2823" t="s">
        <v>1186</v>
      </c>
      <c r="B2823" t="s">
        <v>1392</v>
      </c>
      <c r="C2823" s="1">
        <f t="shared" si="1540"/>
        <v>0</v>
      </c>
      <c r="D2823" s="7">
        <f>IF(R2823&gt;0,RANK(R2823,(R2823:T2823,U2823:AI2823)),0)</f>
        <v>0</v>
      </c>
      <c r="E2823" s="7">
        <f>IF(S2823&gt;0,RANK(S2823,(R2823:T2823,U2823:AI2823)),0)</f>
        <v>0</v>
      </c>
      <c r="F2823" s="7">
        <f>IF(T2823&gt;0,RANK(T2823,(R2823:T2823,U2823:AI2823)),0)</f>
        <v>0</v>
      </c>
      <c r="G2823" s="7">
        <f>IF(U2823&gt;0,RANK(U2823,(R2823:T2823,U2823:AI2823)),0)</f>
        <v>0</v>
      </c>
      <c r="H2823" s="7">
        <f t="shared" si="1541"/>
        <v>0</v>
      </c>
      <c r="I2823" s="49" t="e">
        <f t="shared" si="1542"/>
        <v>#NUM!</v>
      </c>
      <c r="J2823" s="177" t="e">
        <f t="shared" si="1543"/>
        <v>#NUM!</v>
      </c>
      <c r="K2823" s="2"/>
      <c r="L2823" s="2" t="str">
        <f t="shared" si="1544"/>
        <v>-</v>
      </c>
      <c r="M2823" s="2" t="str">
        <f t="shared" si="1545"/>
        <v>-</v>
      </c>
      <c r="N2823" s="2" t="str">
        <f t="shared" si="1546"/>
        <v>-</v>
      </c>
      <c r="O2823" s="2" t="str">
        <f t="shared" si="1547"/>
        <v>-</v>
      </c>
      <c r="P2823" s="2" t="str">
        <f t="shared" si="1548"/>
        <v>-</v>
      </c>
      <c r="Q2823" s="2" t="str">
        <f t="shared" si="1521"/>
        <v>-</v>
      </c>
      <c r="AK2823" s="7">
        <f t="shared" si="1549"/>
        <v>0</v>
      </c>
      <c r="AL2823" s="7">
        <f t="shared" si="1550"/>
        <v>0</v>
      </c>
      <c r="AM2823" s="7">
        <f t="shared" si="1551"/>
        <v>0</v>
      </c>
      <c r="AN2823" s="2" t="str">
        <f t="shared" si="1552"/>
        <v>-</v>
      </c>
      <c r="AO2823" s="2" t="str">
        <f t="shared" si="1553"/>
        <v>-</v>
      </c>
      <c r="AP2823" s="2" t="str">
        <f t="shared" si="1554"/>
        <v>-</v>
      </c>
      <c r="AR2823" t="str">
        <f t="shared" si="1555"/>
        <v>Cloud</v>
      </c>
      <c r="AS2823" t="s">
        <v>1392</v>
      </c>
      <c r="AT2823" s="184">
        <v>1</v>
      </c>
      <c r="AV2823" s="97">
        <v>20</v>
      </c>
      <c r="AW2823" s="99">
        <v>29</v>
      </c>
      <c r="AX2823" s="105">
        <f t="shared" si="1556"/>
        <v>20029</v>
      </c>
      <c r="AZ2823" s="7" t="s">
        <v>2951</v>
      </c>
      <c r="BA2823" t="s">
        <v>2991</v>
      </c>
      <c r="BN2823" s="1"/>
    </row>
    <row r="2824" spans="1:66" hidden="1" outlineLevel="1">
      <c r="A2824" t="s">
        <v>1878</v>
      </c>
      <c r="B2824" t="s">
        <v>1392</v>
      </c>
      <c r="C2824" s="1">
        <f t="shared" si="1540"/>
        <v>396</v>
      </c>
      <c r="D2824" s="7">
        <f>IF(R2824&gt;0,RANK(R2824,(R2824:T2824,U2824:AI2824)),0)</f>
        <v>4</v>
      </c>
      <c r="E2824" s="7">
        <f>IF(S2824&gt;0,RANK(S2824,(R2824:T2824,U2824:AI2824)),0)</f>
        <v>0</v>
      </c>
      <c r="F2824" s="7">
        <f>IF(T2824&gt;0,RANK(T2824,(R2824:T2824,U2824:AI2824)),0)</f>
        <v>3</v>
      </c>
      <c r="G2824" s="7">
        <f>IF(U2824&gt;0,RANK(U2824,(R2824:T2824,U2824:AI2824)),0)</f>
        <v>1</v>
      </c>
      <c r="H2824" s="7">
        <f t="shared" si="1541"/>
        <v>2</v>
      </c>
      <c r="I2824" s="49">
        <f t="shared" si="1542"/>
        <v>82</v>
      </c>
      <c r="J2824" s="177">
        <f t="shared" si="1543"/>
        <v>0.20707070707070707</v>
      </c>
      <c r="K2824" s="2"/>
      <c r="L2824" s="2">
        <f t="shared" si="1544"/>
        <v>0.10101010101010101</v>
      </c>
      <c r="M2824" s="2">
        <f t="shared" si="1545"/>
        <v>0</v>
      </c>
      <c r="N2824" s="2">
        <f t="shared" si="1546"/>
        <v>0.12878787878787878</v>
      </c>
      <c r="O2824" s="2">
        <f t="shared" si="1547"/>
        <v>0.48484848484848486</v>
      </c>
      <c r="P2824" s="2">
        <f t="shared" si="1548"/>
        <v>0.27777777777777779</v>
      </c>
      <c r="Q2824" s="2">
        <f t="shared" si="1521"/>
        <v>7.575757575757569E-3</v>
      </c>
      <c r="R2824" s="1">
        <v>40</v>
      </c>
      <c r="S2824" s="1">
        <v>0</v>
      </c>
      <c r="T2824" s="1">
        <v>51</v>
      </c>
      <c r="U2824" s="1">
        <v>192</v>
      </c>
      <c r="V2824" s="1">
        <v>110</v>
      </c>
      <c r="W2824" s="1">
        <v>3</v>
      </c>
      <c r="X2824" s="1">
        <v>0</v>
      </c>
      <c r="AA2824" s="1">
        <v>0</v>
      </c>
      <c r="AK2824" s="7">
        <f t="shared" si="1549"/>
        <v>5</v>
      </c>
      <c r="AL2824" s="7">
        <f t="shared" si="1550"/>
        <v>0</v>
      </c>
      <c r="AM2824" s="7">
        <f t="shared" si="1551"/>
        <v>0</v>
      </c>
      <c r="AN2824" s="2">
        <f t="shared" si="1552"/>
        <v>7.575757575757576E-3</v>
      </c>
      <c r="AO2824" s="2">
        <f t="shared" si="1553"/>
        <v>0</v>
      </c>
      <c r="AP2824" s="2">
        <f t="shared" si="1554"/>
        <v>0</v>
      </c>
      <c r="AR2824" t="str">
        <f t="shared" si="1555"/>
        <v>Coffey</v>
      </c>
      <c r="AS2824" t="s">
        <v>1392</v>
      </c>
      <c r="AT2824" s="184">
        <v>2</v>
      </c>
      <c r="AV2824" s="97">
        <v>20</v>
      </c>
      <c r="AW2824" s="99">
        <v>31</v>
      </c>
      <c r="AX2824" s="105">
        <f t="shared" si="1556"/>
        <v>20031</v>
      </c>
      <c r="AZ2824" s="7" t="s">
        <v>2951</v>
      </c>
      <c r="BA2824" t="s">
        <v>2991</v>
      </c>
      <c r="BN2824" s="1"/>
    </row>
    <row r="2825" spans="1:66" hidden="1" outlineLevel="1">
      <c r="A2825" t="s">
        <v>1471</v>
      </c>
      <c r="B2825" t="s">
        <v>1392</v>
      </c>
      <c r="C2825" s="1">
        <f t="shared" si="1540"/>
        <v>0</v>
      </c>
      <c r="D2825" s="7">
        <f>IF(R2825&gt;0,RANK(R2825,(R2825:T2825,U2825:AI2825)),0)</f>
        <v>0</v>
      </c>
      <c r="E2825" s="7">
        <f>IF(S2825&gt;0,RANK(S2825,(R2825:T2825,U2825:AI2825)),0)</f>
        <v>0</v>
      </c>
      <c r="F2825" s="7">
        <f>IF(T2825&gt;0,RANK(T2825,(R2825:T2825,U2825:AI2825)),0)</f>
        <v>0</v>
      </c>
      <c r="G2825" s="7">
        <f>IF(U2825&gt;0,RANK(U2825,(R2825:T2825,U2825:AI2825)),0)</f>
        <v>0</v>
      </c>
      <c r="H2825" s="7">
        <f t="shared" si="1541"/>
        <v>0</v>
      </c>
      <c r="I2825" s="49" t="e">
        <f t="shared" si="1542"/>
        <v>#NUM!</v>
      </c>
      <c r="J2825" s="177" t="e">
        <f t="shared" si="1543"/>
        <v>#NUM!</v>
      </c>
      <c r="K2825" s="2"/>
      <c r="L2825" s="2" t="str">
        <f t="shared" si="1544"/>
        <v>-</v>
      </c>
      <c r="M2825" s="2" t="str">
        <f t="shared" si="1545"/>
        <v>-</v>
      </c>
      <c r="N2825" s="2" t="str">
        <f t="shared" si="1546"/>
        <v>-</v>
      </c>
      <c r="O2825" s="2" t="str">
        <f t="shared" si="1547"/>
        <v>-</v>
      </c>
      <c r="P2825" s="2" t="str">
        <f t="shared" si="1548"/>
        <v>-</v>
      </c>
      <c r="Q2825" s="2" t="str">
        <f t="shared" si="1521"/>
        <v>-</v>
      </c>
      <c r="AK2825" s="7">
        <f t="shared" si="1549"/>
        <v>0</v>
      </c>
      <c r="AL2825" s="7">
        <f t="shared" si="1550"/>
        <v>0</v>
      </c>
      <c r="AM2825" s="7">
        <f t="shared" si="1551"/>
        <v>0</v>
      </c>
      <c r="AN2825" s="2" t="str">
        <f t="shared" si="1552"/>
        <v>-</v>
      </c>
      <c r="AO2825" s="2" t="str">
        <f t="shared" si="1553"/>
        <v>-</v>
      </c>
      <c r="AP2825" s="2" t="str">
        <f t="shared" si="1554"/>
        <v>-</v>
      </c>
      <c r="AR2825" t="str">
        <f t="shared" si="1555"/>
        <v>Comanche</v>
      </c>
      <c r="AS2825" t="s">
        <v>1392</v>
      </c>
      <c r="AT2825" s="184">
        <v>4</v>
      </c>
      <c r="AV2825" s="97">
        <v>20</v>
      </c>
      <c r="AW2825" s="99">
        <v>33</v>
      </c>
      <c r="AX2825" s="105">
        <f t="shared" si="1556"/>
        <v>20033</v>
      </c>
      <c r="AZ2825" s="7" t="s">
        <v>2951</v>
      </c>
      <c r="BA2825" t="s">
        <v>2991</v>
      </c>
      <c r="BN2825" s="1"/>
    </row>
    <row r="2826" spans="1:66" hidden="1" outlineLevel="1">
      <c r="A2826" t="s">
        <v>1472</v>
      </c>
      <c r="B2826" t="s">
        <v>1392</v>
      </c>
      <c r="C2826" s="1">
        <f t="shared" si="1540"/>
        <v>0</v>
      </c>
      <c r="D2826" s="7">
        <f>IF(R2826&gt;0,RANK(R2826,(R2826:T2826,U2826:AI2826)),0)</f>
        <v>0</v>
      </c>
      <c r="E2826" s="7">
        <f>IF(S2826&gt;0,RANK(S2826,(R2826:T2826,U2826:AI2826)),0)</f>
        <v>0</v>
      </c>
      <c r="F2826" s="7">
        <f>IF(T2826&gt;0,RANK(T2826,(R2826:T2826,U2826:AI2826)),0)</f>
        <v>0</v>
      </c>
      <c r="G2826" s="7">
        <f>IF(U2826&gt;0,RANK(U2826,(R2826:T2826,U2826:AI2826)),0)</f>
        <v>0</v>
      </c>
      <c r="H2826" s="7">
        <f t="shared" si="1541"/>
        <v>0</v>
      </c>
      <c r="I2826" s="49" t="e">
        <f t="shared" si="1542"/>
        <v>#NUM!</v>
      </c>
      <c r="J2826" s="177" t="e">
        <f t="shared" si="1543"/>
        <v>#NUM!</v>
      </c>
      <c r="K2826" s="2"/>
      <c r="L2826" s="2" t="str">
        <f t="shared" si="1544"/>
        <v>-</v>
      </c>
      <c r="M2826" s="2" t="str">
        <f t="shared" si="1545"/>
        <v>-</v>
      </c>
      <c r="N2826" s="2" t="str">
        <f t="shared" si="1546"/>
        <v>-</v>
      </c>
      <c r="O2826" s="2" t="str">
        <f t="shared" si="1547"/>
        <v>-</v>
      </c>
      <c r="P2826" s="2" t="str">
        <f t="shared" si="1548"/>
        <v>-</v>
      </c>
      <c r="Q2826" s="2" t="str">
        <f t="shared" si="1521"/>
        <v>-</v>
      </c>
      <c r="AK2826" s="7">
        <f t="shared" si="1549"/>
        <v>0</v>
      </c>
      <c r="AL2826" s="7">
        <f t="shared" si="1550"/>
        <v>0</v>
      </c>
      <c r="AM2826" s="7">
        <f t="shared" si="1551"/>
        <v>0</v>
      </c>
      <c r="AN2826" s="2" t="str">
        <f t="shared" si="1552"/>
        <v>-</v>
      </c>
      <c r="AO2826" s="2" t="str">
        <f t="shared" si="1553"/>
        <v>-</v>
      </c>
      <c r="AP2826" s="2" t="str">
        <f t="shared" si="1554"/>
        <v>-</v>
      </c>
      <c r="AR2826" t="str">
        <f t="shared" si="1555"/>
        <v>Cowley</v>
      </c>
      <c r="AS2826" t="s">
        <v>1392</v>
      </c>
      <c r="AT2826" s="184">
        <v>4</v>
      </c>
      <c r="AV2826" s="97">
        <v>20</v>
      </c>
      <c r="AW2826" s="99">
        <v>35</v>
      </c>
      <c r="AX2826" s="105">
        <f t="shared" si="1556"/>
        <v>20035</v>
      </c>
      <c r="AZ2826" s="7" t="s">
        <v>2951</v>
      </c>
      <c r="BA2826" t="s">
        <v>2991</v>
      </c>
      <c r="BN2826" s="1"/>
    </row>
    <row r="2827" spans="1:66" hidden="1" outlineLevel="1">
      <c r="A2827" t="s">
        <v>2685</v>
      </c>
      <c r="B2827" t="s">
        <v>1392</v>
      </c>
      <c r="C2827" s="1">
        <f t="shared" si="1540"/>
        <v>793</v>
      </c>
      <c r="D2827" s="7">
        <f>IF(R2827&gt;0,RANK(R2827,(R2827:T2827,U2827:AI2827)),0)</f>
        <v>4</v>
      </c>
      <c r="E2827" s="7">
        <f>IF(S2827&gt;0,RANK(S2827,(R2827:T2827,U2827:AI2827)),0)</f>
        <v>7</v>
      </c>
      <c r="F2827" s="7">
        <f>IF(T2827&gt;0,RANK(T2827,(R2827:T2827,U2827:AI2827)),0)</f>
        <v>3</v>
      </c>
      <c r="G2827" s="7">
        <f>IF(U2827&gt;0,RANK(U2827,(R2827:T2827,U2827:AI2827)),0)</f>
        <v>1</v>
      </c>
      <c r="H2827" s="7">
        <f t="shared" si="1541"/>
        <v>2</v>
      </c>
      <c r="I2827" s="49">
        <f t="shared" si="1542"/>
        <v>250</v>
      </c>
      <c r="J2827" s="177">
        <f t="shared" si="1543"/>
        <v>0.31525851197982346</v>
      </c>
      <c r="K2827" s="2"/>
      <c r="L2827" s="2">
        <f t="shared" si="1544"/>
        <v>9.7099621689785628E-2</v>
      </c>
      <c r="M2827" s="2">
        <f t="shared" si="1545"/>
        <v>1.2610340479192938E-3</v>
      </c>
      <c r="N2827" s="2">
        <f t="shared" si="1546"/>
        <v>0.15006305170239598</v>
      </c>
      <c r="O2827" s="2">
        <f t="shared" si="1547"/>
        <v>0.52459016393442626</v>
      </c>
      <c r="P2827" s="2">
        <f t="shared" si="1548"/>
        <v>0.20933165195460277</v>
      </c>
      <c r="Q2827" s="2">
        <f t="shared" si="1521"/>
        <v>1.7654476670870084E-2</v>
      </c>
      <c r="R2827" s="1">
        <v>77</v>
      </c>
      <c r="S2827" s="1">
        <v>1</v>
      </c>
      <c r="T2827" s="1">
        <v>119</v>
      </c>
      <c r="U2827" s="1">
        <v>416</v>
      </c>
      <c r="V2827" s="1">
        <v>166</v>
      </c>
      <c r="W2827" s="1">
        <v>10</v>
      </c>
      <c r="X2827" s="1">
        <v>1</v>
      </c>
      <c r="AA2827" s="1">
        <v>3</v>
      </c>
      <c r="AK2827" s="7">
        <f t="shared" si="1549"/>
        <v>5</v>
      </c>
      <c r="AL2827" s="7">
        <f t="shared" si="1550"/>
        <v>7</v>
      </c>
      <c r="AM2827" s="7">
        <f t="shared" si="1551"/>
        <v>0</v>
      </c>
      <c r="AN2827" s="2">
        <f t="shared" si="1552"/>
        <v>1.2610340479192938E-2</v>
      </c>
      <c r="AO2827" s="2">
        <f t="shared" si="1553"/>
        <v>1.2610340479192938E-3</v>
      </c>
      <c r="AP2827" s="2">
        <f t="shared" si="1554"/>
        <v>0</v>
      </c>
      <c r="AR2827" t="str">
        <f t="shared" si="1555"/>
        <v>Crawford</v>
      </c>
      <c r="AS2827" t="s">
        <v>1392</v>
      </c>
      <c r="AT2827" s="184">
        <v>2</v>
      </c>
      <c r="AV2827" s="97">
        <v>20</v>
      </c>
      <c r="AW2827" s="99">
        <v>37</v>
      </c>
      <c r="AX2827" s="105">
        <f t="shared" si="1556"/>
        <v>20037</v>
      </c>
      <c r="AZ2827" s="7" t="s">
        <v>2951</v>
      </c>
      <c r="BA2827" t="s">
        <v>2991</v>
      </c>
      <c r="BN2827" s="1"/>
    </row>
    <row r="2828" spans="1:66" hidden="1" outlineLevel="1">
      <c r="A2828" t="s">
        <v>570</v>
      </c>
      <c r="B2828" t="s">
        <v>1392</v>
      </c>
      <c r="C2828" s="1">
        <f t="shared" si="1540"/>
        <v>178</v>
      </c>
      <c r="D2828" s="7">
        <f>IF(R2828&gt;0,RANK(R2828,(R2828:T2828,U2828:AI2828)),0)</f>
        <v>4</v>
      </c>
      <c r="E2828" s="7">
        <f>IF(S2828&gt;0,RANK(S2828,(R2828:T2828,U2828:AI2828)),0)</f>
        <v>0</v>
      </c>
      <c r="F2828" s="7">
        <f>IF(T2828&gt;0,RANK(T2828,(R2828:T2828,U2828:AI2828)),0)</f>
        <v>3</v>
      </c>
      <c r="G2828" s="7">
        <f>IF(U2828&gt;0,RANK(U2828,(R2828:T2828,U2828:AI2828)),0)</f>
        <v>1</v>
      </c>
      <c r="H2828" s="7">
        <f t="shared" si="1541"/>
        <v>2</v>
      </c>
      <c r="I2828" s="49">
        <f t="shared" si="1542"/>
        <v>32</v>
      </c>
      <c r="J2828" s="177">
        <f t="shared" si="1543"/>
        <v>0.1797752808988764</v>
      </c>
      <c r="K2828" s="2"/>
      <c r="L2828" s="2">
        <f t="shared" si="1544"/>
        <v>8.4269662921348312E-2</v>
      </c>
      <c r="M2828" s="2">
        <f t="shared" si="1545"/>
        <v>0</v>
      </c>
      <c r="N2828" s="2">
        <f t="shared" si="1546"/>
        <v>0.1348314606741573</v>
      </c>
      <c r="O2828" s="2">
        <f t="shared" si="1547"/>
        <v>0.47752808988764045</v>
      </c>
      <c r="P2828" s="2">
        <f t="shared" si="1548"/>
        <v>0.29775280898876405</v>
      </c>
      <c r="Q2828" s="2">
        <f t="shared" si="1521"/>
        <v>5.6179775280899014E-3</v>
      </c>
      <c r="R2828" s="1">
        <v>15</v>
      </c>
      <c r="S2828" s="1">
        <v>0</v>
      </c>
      <c r="T2828" s="1">
        <v>24</v>
      </c>
      <c r="U2828" s="1">
        <v>85</v>
      </c>
      <c r="V2828" s="1">
        <v>53</v>
      </c>
      <c r="W2828" s="1">
        <v>1</v>
      </c>
      <c r="X2828" s="1">
        <v>0</v>
      </c>
      <c r="AA2828" s="1">
        <v>0</v>
      </c>
      <c r="AK2828" s="7">
        <f t="shared" si="1549"/>
        <v>5</v>
      </c>
      <c r="AL2828" s="7">
        <f t="shared" si="1550"/>
        <v>0</v>
      </c>
      <c r="AM2828" s="7">
        <f t="shared" si="1551"/>
        <v>0</v>
      </c>
      <c r="AN2828" s="2">
        <f t="shared" si="1552"/>
        <v>5.6179775280898875E-3</v>
      </c>
      <c r="AO2828" s="2">
        <f t="shared" si="1553"/>
        <v>0</v>
      </c>
      <c r="AP2828" s="2">
        <f t="shared" si="1554"/>
        <v>0</v>
      </c>
      <c r="AR2828" t="str">
        <f t="shared" si="1555"/>
        <v>Decatur</v>
      </c>
      <c r="AS2828" t="s">
        <v>1392</v>
      </c>
      <c r="AT2828" s="184">
        <v>1</v>
      </c>
      <c r="AV2828" s="97">
        <v>20</v>
      </c>
      <c r="AW2828" s="99">
        <v>39</v>
      </c>
      <c r="AX2828" s="105">
        <f t="shared" si="1556"/>
        <v>20039</v>
      </c>
      <c r="AZ2828" s="7" t="s">
        <v>2951</v>
      </c>
      <c r="BA2828" t="s">
        <v>2991</v>
      </c>
      <c r="BN2828" s="1"/>
    </row>
    <row r="2829" spans="1:66" hidden="1" outlineLevel="1">
      <c r="A2829" t="s">
        <v>2171</v>
      </c>
      <c r="B2829" t="s">
        <v>1392</v>
      </c>
      <c r="C2829" s="1">
        <f t="shared" si="1540"/>
        <v>781</v>
      </c>
      <c r="D2829" s="7">
        <f>IF(R2829&gt;0,RANK(R2829,(R2829:T2829,U2829:AI2829)),0)</f>
        <v>4</v>
      </c>
      <c r="E2829" s="7">
        <f>IF(S2829&gt;0,RANK(S2829,(R2829:T2829,U2829:AI2829)),0)</f>
        <v>0</v>
      </c>
      <c r="F2829" s="7">
        <f>IF(T2829&gt;0,RANK(T2829,(R2829:T2829,U2829:AI2829)),0)</f>
        <v>3</v>
      </c>
      <c r="G2829" s="7">
        <f>IF(U2829&gt;0,RANK(U2829,(R2829:T2829,U2829:AI2829)),0)</f>
        <v>1</v>
      </c>
      <c r="H2829" s="7">
        <f t="shared" si="1541"/>
        <v>2</v>
      </c>
      <c r="I2829" s="49">
        <f t="shared" si="1542"/>
        <v>216</v>
      </c>
      <c r="J2829" s="177">
        <f t="shared" si="1543"/>
        <v>0.27656850192061461</v>
      </c>
      <c r="K2829" s="2"/>
      <c r="L2829" s="2">
        <f t="shared" si="1544"/>
        <v>9.2189500640204869E-2</v>
      </c>
      <c r="M2829" s="2">
        <f t="shared" si="1545"/>
        <v>0</v>
      </c>
      <c r="N2829" s="2">
        <f t="shared" si="1546"/>
        <v>0.1293213828425096</v>
      </c>
      <c r="O2829" s="2">
        <f t="shared" si="1547"/>
        <v>0.51856594110115239</v>
      </c>
      <c r="P2829" s="2">
        <f t="shared" si="1548"/>
        <v>0.24199743918053776</v>
      </c>
      <c r="Q2829" s="2">
        <f t="shared" si="1521"/>
        <v>1.7925736235595319E-2</v>
      </c>
      <c r="R2829" s="1">
        <v>72</v>
      </c>
      <c r="S2829" s="1">
        <v>0</v>
      </c>
      <c r="T2829" s="1">
        <v>101</v>
      </c>
      <c r="U2829" s="1">
        <v>405</v>
      </c>
      <c r="V2829" s="1">
        <v>189</v>
      </c>
      <c r="W2829" s="1">
        <v>9</v>
      </c>
      <c r="X2829" s="1">
        <v>1</v>
      </c>
      <c r="AA2829" s="1">
        <v>4</v>
      </c>
      <c r="AK2829" s="7">
        <f t="shared" si="1549"/>
        <v>5</v>
      </c>
      <c r="AL2829" s="7">
        <f t="shared" si="1550"/>
        <v>7</v>
      </c>
      <c r="AM2829" s="7">
        <f t="shared" si="1551"/>
        <v>0</v>
      </c>
      <c r="AN2829" s="2">
        <f t="shared" si="1552"/>
        <v>1.1523687580025609E-2</v>
      </c>
      <c r="AO2829" s="2">
        <f t="shared" si="1553"/>
        <v>1.2804097311139564E-3</v>
      </c>
      <c r="AP2829" s="2">
        <f t="shared" si="1554"/>
        <v>0</v>
      </c>
      <c r="AR2829" t="str">
        <f t="shared" si="1555"/>
        <v>Dickinson</v>
      </c>
      <c r="AS2829" t="s">
        <v>1392</v>
      </c>
      <c r="AT2829" s="184">
        <v>1</v>
      </c>
      <c r="AV2829" s="97">
        <v>20</v>
      </c>
      <c r="AW2829" s="99">
        <v>41</v>
      </c>
      <c r="AX2829" s="105">
        <f t="shared" si="1556"/>
        <v>20041</v>
      </c>
      <c r="AZ2829" s="7" t="s">
        <v>2951</v>
      </c>
      <c r="BA2829" t="s">
        <v>2991</v>
      </c>
      <c r="BN2829" s="1"/>
    </row>
    <row r="2830" spans="1:66" hidden="1" outlineLevel="1">
      <c r="A2830" t="s">
        <v>2986</v>
      </c>
      <c r="B2830" t="s">
        <v>1392</v>
      </c>
      <c r="C2830" s="1">
        <f t="shared" si="1540"/>
        <v>0</v>
      </c>
      <c r="D2830" s="7">
        <f>IF(R2830&gt;0,RANK(R2830,(R2830:T2830,U2830:AI2830)),0)</f>
        <v>0</v>
      </c>
      <c r="E2830" s="7">
        <f>IF(S2830&gt;0,RANK(S2830,(R2830:T2830,U2830:AI2830)),0)</f>
        <v>0</v>
      </c>
      <c r="F2830" s="7">
        <f>IF(T2830&gt;0,RANK(T2830,(R2830:T2830,U2830:AI2830)),0)</f>
        <v>0</v>
      </c>
      <c r="G2830" s="7">
        <f>IF(U2830&gt;0,RANK(U2830,(R2830:T2830,U2830:AI2830)),0)</f>
        <v>0</v>
      </c>
      <c r="H2830" s="7">
        <f t="shared" si="1541"/>
        <v>0</v>
      </c>
      <c r="I2830" s="49" t="e">
        <f t="shared" si="1542"/>
        <v>#NUM!</v>
      </c>
      <c r="J2830" s="177" t="e">
        <f t="shared" si="1543"/>
        <v>#NUM!</v>
      </c>
      <c r="K2830" s="2"/>
      <c r="L2830" s="2" t="str">
        <f t="shared" si="1544"/>
        <v>-</v>
      </c>
      <c r="M2830" s="2" t="str">
        <f t="shared" si="1545"/>
        <v>-</v>
      </c>
      <c r="N2830" s="2" t="str">
        <f t="shared" si="1546"/>
        <v>-</v>
      </c>
      <c r="O2830" s="2" t="str">
        <f t="shared" si="1547"/>
        <v>-</v>
      </c>
      <c r="P2830" s="2" t="str">
        <f t="shared" si="1548"/>
        <v>-</v>
      </c>
      <c r="Q2830" s="2" t="str">
        <f t="shared" si="1521"/>
        <v>-</v>
      </c>
      <c r="AK2830" s="7">
        <f t="shared" si="1549"/>
        <v>0</v>
      </c>
      <c r="AL2830" s="7">
        <f t="shared" si="1550"/>
        <v>0</v>
      </c>
      <c r="AM2830" s="7">
        <f t="shared" si="1551"/>
        <v>0</v>
      </c>
      <c r="AN2830" s="2" t="str">
        <f t="shared" si="1552"/>
        <v>-</v>
      </c>
      <c r="AO2830" s="2" t="str">
        <f t="shared" si="1553"/>
        <v>-</v>
      </c>
      <c r="AP2830" s="2" t="str">
        <f t="shared" si="1554"/>
        <v>-</v>
      </c>
      <c r="AR2830" t="str">
        <f t="shared" si="1555"/>
        <v>Doniphan</v>
      </c>
      <c r="AS2830" t="s">
        <v>1392</v>
      </c>
      <c r="AT2830" s="184">
        <v>2</v>
      </c>
      <c r="AV2830" s="97">
        <v>20</v>
      </c>
      <c r="AW2830" s="99">
        <v>43</v>
      </c>
      <c r="AX2830" s="105">
        <f t="shared" si="1556"/>
        <v>20043</v>
      </c>
      <c r="AZ2830" s="7" t="s">
        <v>2951</v>
      </c>
      <c r="BA2830" t="s">
        <v>2991</v>
      </c>
      <c r="BN2830" s="1"/>
    </row>
    <row r="2831" spans="1:66" hidden="1" outlineLevel="1">
      <c r="A2831" t="s">
        <v>317</v>
      </c>
      <c r="B2831" t="s">
        <v>1392</v>
      </c>
      <c r="C2831" s="1">
        <f t="shared" si="1540"/>
        <v>2216</v>
      </c>
      <c r="D2831" s="7">
        <f>IF(R2831&gt;0,RANK(R2831,(R2831:T2831,U2831:AI2831)),0)</f>
        <v>4</v>
      </c>
      <c r="E2831" s="7">
        <f>IF(S2831&gt;0,RANK(S2831,(R2831:T2831,U2831:AI2831)),0)</f>
        <v>7</v>
      </c>
      <c r="F2831" s="7">
        <f>IF(T2831&gt;0,RANK(T2831,(R2831:T2831,U2831:AI2831)),0)</f>
        <v>2</v>
      </c>
      <c r="G2831" s="7">
        <f>IF(U2831&gt;0,RANK(U2831,(R2831:T2831,U2831:AI2831)),0)</f>
        <v>1</v>
      </c>
      <c r="H2831" s="7">
        <f t="shared" si="1541"/>
        <v>3</v>
      </c>
      <c r="I2831" s="49">
        <f t="shared" si="1542"/>
        <v>408</v>
      </c>
      <c r="J2831" s="177">
        <f t="shared" si="1543"/>
        <v>0.18411552346570398</v>
      </c>
      <c r="K2831" s="2"/>
      <c r="L2831" s="2">
        <f t="shared" si="1544"/>
        <v>0.17283393501805056</v>
      </c>
      <c r="M2831" s="2">
        <f t="shared" si="1545"/>
        <v>9.025270758122744E-4</v>
      </c>
      <c r="N2831" s="2">
        <f t="shared" si="1546"/>
        <v>0.21931407942238268</v>
      </c>
      <c r="O2831" s="2">
        <f t="shared" si="1547"/>
        <v>0.40342960288808666</v>
      </c>
      <c r="P2831" s="2">
        <f t="shared" si="1548"/>
        <v>0.19268953068592057</v>
      </c>
      <c r="Q2831" s="2">
        <f t="shared" si="1521"/>
        <v>1.0830324909747252E-2</v>
      </c>
      <c r="R2831" s="1">
        <v>383</v>
      </c>
      <c r="S2831" s="1">
        <v>2</v>
      </c>
      <c r="T2831" s="1">
        <v>486</v>
      </c>
      <c r="U2831" s="1">
        <v>894</v>
      </c>
      <c r="V2831" s="1">
        <v>427</v>
      </c>
      <c r="W2831" s="1">
        <v>17</v>
      </c>
      <c r="X2831" s="1">
        <v>0</v>
      </c>
      <c r="AA2831" s="1">
        <v>7</v>
      </c>
      <c r="AK2831" s="7">
        <f t="shared" si="1549"/>
        <v>5</v>
      </c>
      <c r="AL2831" s="7">
        <f t="shared" si="1550"/>
        <v>0</v>
      </c>
      <c r="AM2831" s="7">
        <f t="shared" si="1551"/>
        <v>0</v>
      </c>
      <c r="AN2831" s="2">
        <f t="shared" si="1552"/>
        <v>7.6714801444043319E-3</v>
      </c>
      <c r="AO2831" s="2">
        <f t="shared" si="1553"/>
        <v>0</v>
      </c>
      <c r="AP2831" s="2">
        <f t="shared" si="1554"/>
        <v>0</v>
      </c>
      <c r="AR2831" t="str">
        <f t="shared" si="1555"/>
        <v>Douglas</v>
      </c>
      <c r="AS2831" t="s">
        <v>1392</v>
      </c>
      <c r="AT2831" s="184">
        <v>2</v>
      </c>
      <c r="AV2831" s="97">
        <v>20</v>
      </c>
      <c r="AW2831" s="99">
        <v>45</v>
      </c>
      <c r="AX2831" s="105">
        <f t="shared" si="1556"/>
        <v>20045</v>
      </c>
      <c r="AZ2831" s="7" t="s">
        <v>2951</v>
      </c>
      <c r="BA2831" t="s">
        <v>2991</v>
      </c>
      <c r="BN2831" s="1"/>
    </row>
    <row r="2832" spans="1:66" hidden="1" outlineLevel="1">
      <c r="A2832" t="s">
        <v>1743</v>
      </c>
      <c r="B2832" t="s">
        <v>1392</v>
      </c>
      <c r="C2832" s="1">
        <f t="shared" si="1540"/>
        <v>160</v>
      </c>
      <c r="D2832" s="7">
        <f>IF(R2832&gt;0,RANK(R2832,(R2832:T2832,U2832:AI2832)),0)</f>
        <v>4</v>
      </c>
      <c r="E2832" s="7">
        <f>IF(S2832&gt;0,RANK(S2832,(R2832:T2832,U2832:AI2832)),0)</f>
        <v>0</v>
      </c>
      <c r="F2832" s="7">
        <f>IF(T2832&gt;0,RANK(T2832,(R2832:T2832,U2832:AI2832)),0)</f>
        <v>3</v>
      </c>
      <c r="G2832" s="7">
        <f>IF(U2832&gt;0,RANK(U2832,(R2832:T2832,U2832:AI2832)),0)</f>
        <v>1</v>
      </c>
      <c r="H2832" s="7">
        <f t="shared" si="1541"/>
        <v>2</v>
      </c>
      <c r="I2832" s="49">
        <f t="shared" si="1542"/>
        <v>1</v>
      </c>
      <c r="J2832" s="177">
        <f t="shared" si="1543"/>
        <v>6.2500000000000003E-3</v>
      </c>
      <c r="K2832" s="2"/>
      <c r="L2832" s="2">
        <f t="shared" si="1544"/>
        <v>0.13750000000000001</v>
      </c>
      <c r="M2832" s="2">
        <f t="shared" si="1545"/>
        <v>0</v>
      </c>
      <c r="N2832" s="2">
        <f t="shared" si="1546"/>
        <v>0.14374999999999999</v>
      </c>
      <c r="O2832" s="2">
        <f t="shared" si="1547"/>
        <v>0.35</v>
      </c>
      <c r="P2832" s="2">
        <f t="shared" si="1548"/>
        <v>0.34375</v>
      </c>
      <c r="Q2832" s="2">
        <f t="shared" si="1521"/>
        <v>2.5000000000000022E-2</v>
      </c>
      <c r="R2832" s="1">
        <v>22</v>
      </c>
      <c r="S2832" s="1">
        <v>0</v>
      </c>
      <c r="T2832" s="1">
        <v>23</v>
      </c>
      <c r="U2832" s="1">
        <v>56</v>
      </c>
      <c r="V2832" s="1">
        <v>55</v>
      </c>
      <c r="W2832" s="1">
        <v>0</v>
      </c>
      <c r="X2832" s="1">
        <v>0</v>
      </c>
      <c r="AA2832" s="1">
        <v>4</v>
      </c>
      <c r="AK2832" s="7">
        <f t="shared" si="1549"/>
        <v>0</v>
      </c>
      <c r="AL2832" s="7">
        <f t="shared" si="1550"/>
        <v>0</v>
      </c>
      <c r="AM2832" s="7">
        <f t="shared" si="1551"/>
        <v>0</v>
      </c>
      <c r="AN2832" s="2">
        <f t="shared" si="1552"/>
        <v>0</v>
      </c>
      <c r="AO2832" s="2">
        <f t="shared" si="1553"/>
        <v>0</v>
      </c>
      <c r="AP2832" s="2">
        <f t="shared" si="1554"/>
        <v>0</v>
      </c>
      <c r="AR2832" t="str">
        <f t="shared" si="1555"/>
        <v>Edwards</v>
      </c>
      <c r="AS2832" t="s">
        <v>1392</v>
      </c>
      <c r="AT2832" s="184">
        <v>4</v>
      </c>
      <c r="AV2832" s="97">
        <v>20</v>
      </c>
      <c r="AW2832" s="99">
        <v>47</v>
      </c>
      <c r="AX2832" s="105">
        <f t="shared" si="1556"/>
        <v>20047</v>
      </c>
      <c r="AZ2832" s="7" t="s">
        <v>2951</v>
      </c>
      <c r="BA2832" t="s">
        <v>2991</v>
      </c>
      <c r="BN2832" s="1"/>
    </row>
    <row r="2833" spans="1:66" hidden="1" outlineLevel="1">
      <c r="A2833" t="s">
        <v>1744</v>
      </c>
      <c r="B2833" t="s">
        <v>1392</v>
      </c>
      <c r="C2833" s="1">
        <f t="shared" si="1540"/>
        <v>226</v>
      </c>
      <c r="D2833" s="7">
        <f>IF(R2833&gt;0,RANK(R2833,(R2833:T2833,U2833:AI2833)),0)</f>
        <v>4</v>
      </c>
      <c r="E2833" s="7">
        <f>IF(S2833&gt;0,RANK(S2833,(R2833:T2833,U2833:AI2833)),0)</f>
        <v>0</v>
      </c>
      <c r="F2833" s="7">
        <f>IF(T2833&gt;0,RANK(T2833,(R2833:T2833,U2833:AI2833)),0)</f>
        <v>3</v>
      </c>
      <c r="G2833" s="7">
        <f>IF(U2833&gt;0,RANK(U2833,(R2833:T2833,U2833:AI2833)),0)</f>
        <v>1</v>
      </c>
      <c r="H2833" s="7">
        <f t="shared" si="1541"/>
        <v>2</v>
      </c>
      <c r="I2833" s="49">
        <f t="shared" si="1542"/>
        <v>40</v>
      </c>
      <c r="J2833" s="177">
        <f t="shared" si="1543"/>
        <v>0.17699115044247787</v>
      </c>
      <c r="K2833" s="2"/>
      <c r="L2833" s="2">
        <f t="shared" si="1544"/>
        <v>8.4070796460176997E-2</v>
      </c>
      <c r="M2833" s="2">
        <f t="shared" si="1545"/>
        <v>0</v>
      </c>
      <c r="N2833" s="2">
        <f t="shared" si="1546"/>
        <v>9.2920353982300891E-2</v>
      </c>
      <c r="O2833" s="2">
        <f t="shared" si="1547"/>
        <v>0.49557522123893805</v>
      </c>
      <c r="P2833" s="2">
        <f t="shared" si="1548"/>
        <v>0.31858407079646017</v>
      </c>
      <c r="Q2833" s="2">
        <f t="shared" si="1521"/>
        <v>8.849557522123852E-3</v>
      </c>
      <c r="R2833" s="1">
        <v>19</v>
      </c>
      <c r="S2833" s="1">
        <v>0</v>
      </c>
      <c r="T2833" s="1">
        <v>21</v>
      </c>
      <c r="U2833" s="1">
        <v>112</v>
      </c>
      <c r="V2833" s="1">
        <v>72</v>
      </c>
      <c r="W2833" s="1">
        <v>2</v>
      </c>
      <c r="X2833" s="1">
        <v>0</v>
      </c>
      <c r="AA2833" s="1">
        <v>0</v>
      </c>
      <c r="AK2833" s="7">
        <f t="shared" si="1549"/>
        <v>5</v>
      </c>
      <c r="AL2833" s="7">
        <f t="shared" si="1550"/>
        <v>0</v>
      </c>
      <c r="AM2833" s="7">
        <f t="shared" si="1551"/>
        <v>0</v>
      </c>
      <c r="AN2833" s="2">
        <f t="shared" si="1552"/>
        <v>8.8495575221238937E-3</v>
      </c>
      <c r="AO2833" s="2">
        <f t="shared" si="1553"/>
        <v>0</v>
      </c>
      <c r="AP2833" s="2">
        <f t="shared" si="1554"/>
        <v>0</v>
      </c>
      <c r="AR2833" t="str">
        <f t="shared" si="1555"/>
        <v>Elk</v>
      </c>
      <c r="AS2833" t="s">
        <v>1392</v>
      </c>
      <c r="AT2833" s="184">
        <v>4</v>
      </c>
      <c r="AV2833" s="97">
        <v>20</v>
      </c>
      <c r="AW2833" s="99">
        <v>49</v>
      </c>
      <c r="AX2833" s="105">
        <f t="shared" si="1556"/>
        <v>20049</v>
      </c>
      <c r="AZ2833" s="7" t="s">
        <v>2951</v>
      </c>
      <c r="BA2833" t="s">
        <v>2991</v>
      </c>
      <c r="BN2833" s="1"/>
    </row>
    <row r="2834" spans="1:66" hidden="1" outlineLevel="1">
      <c r="A2834" t="s">
        <v>2106</v>
      </c>
      <c r="B2834" t="s">
        <v>1392</v>
      </c>
      <c r="C2834" s="1">
        <f t="shared" si="1540"/>
        <v>0</v>
      </c>
      <c r="D2834" s="7">
        <f>IF(R2834&gt;0,RANK(R2834,(R2834:T2834,U2834:AI2834)),0)</f>
        <v>0</v>
      </c>
      <c r="E2834" s="7">
        <f>IF(S2834&gt;0,RANK(S2834,(R2834:T2834,U2834:AI2834)),0)</f>
        <v>0</v>
      </c>
      <c r="F2834" s="7">
        <f>IF(T2834&gt;0,RANK(T2834,(R2834:T2834,U2834:AI2834)),0)</f>
        <v>0</v>
      </c>
      <c r="G2834" s="7">
        <f>IF(U2834&gt;0,RANK(U2834,(R2834:T2834,U2834:AI2834)),0)</f>
        <v>0</v>
      </c>
      <c r="H2834" s="7">
        <f t="shared" si="1541"/>
        <v>0</v>
      </c>
      <c r="I2834" s="49" t="e">
        <f t="shared" si="1542"/>
        <v>#NUM!</v>
      </c>
      <c r="J2834" s="177" t="e">
        <f t="shared" si="1543"/>
        <v>#NUM!</v>
      </c>
      <c r="K2834" s="2"/>
      <c r="L2834" s="2" t="str">
        <f t="shared" si="1544"/>
        <v>-</v>
      </c>
      <c r="M2834" s="2" t="str">
        <f t="shared" si="1545"/>
        <v>-</v>
      </c>
      <c r="N2834" s="2" t="str">
        <f t="shared" si="1546"/>
        <v>-</v>
      </c>
      <c r="O2834" s="2" t="str">
        <f t="shared" si="1547"/>
        <v>-</v>
      </c>
      <c r="P2834" s="2" t="str">
        <f t="shared" si="1548"/>
        <v>-</v>
      </c>
      <c r="Q2834" s="2" t="str">
        <f t="shared" si="1521"/>
        <v>-</v>
      </c>
      <c r="AK2834" s="7">
        <f t="shared" si="1549"/>
        <v>0</v>
      </c>
      <c r="AL2834" s="7">
        <f t="shared" si="1550"/>
        <v>0</v>
      </c>
      <c r="AM2834" s="7">
        <f t="shared" si="1551"/>
        <v>0</v>
      </c>
      <c r="AN2834" s="2" t="str">
        <f t="shared" si="1552"/>
        <v>-</v>
      </c>
      <c r="AO2834" s="2" t="str">
        <f t="shared" si="1553"/>
        <v>-</v>
      </c>
      <c r="AP2834" s="2" t="str">
        <f t="shared" si="1554"/>
        <v>-</v>
      </c>
      <c r="AR2834" t="str">
        <f t="shared" si="1555"/>
        <v>Ellis</v>
      </c>
      <c r="AS2834" t="s">
        <v>1392</v>
      </c>
      <c r="AT2834" s="184">
        <v>1</v>
      </c>
      <c r="AV2834" s="97">
        <v>20</v>
      </c>
      <c r="AW2834" s="99">
        <v>51</v>
      </c>
      <c r="AX2834" s="105">
        <f t="shared" si="1556"/>
        <v>20051</v>
      </c>
      <c r="AZ2834" s="7" t="s">
        <v>2951</v>
      </c>
      <c r="BA2834" t="s">
        <v>2991</v>
      </c>
      <c r="BN2834" s="1"/>
    </row>
    <row r="2835" spans="1:66" hidden="1" outlineLevel="1">
      <c r="A2835" t="s">
        <v>1950</v>
      </c>
      <c r="B2835" t="s">
        <v>1392</v>
      </c>
      <c r="C2835" s="1">
        <f t="shared" si="1540"/>
        <v>205</v>
      </c>
      <c r="D2835" s="7">
        <f>IF(R2835&gt;0,RANK(R2835,(R2835:T2835,U2835:AI2835)),0)</f>
        <v>4</v>
      </c>
      <c r="E2835" s="7">
        <f>IF(S2835&gt;0,RANK(S2835,(R2835:T2835,U2835:AI2835)),0)</f>
        <v>6</v>
      </c>
      <c r="F2835" s="7">
        <f>IF(T2835&gt;0,RANK(T2835,(R2835:T2835,U2835:AI2835)),0)</f>
        <v>3</v>
      </c>
      <c r="G2835" s="7">
        <f>IF(U2835&gt;0,RANK(U2835,(R2835:T2835,U2835:AI2835)),0)</f>
        <v>1</v>
      </c>
      <c r="H2835" s="7">
        <f t="shared" si="1541"/>
        <v>2</v>
      </c>
      <c r="I2835" s="49">
        <f t="shared" si="1542"/>
        <v>49</v>
      </c>
      <c r="J2835" s="177">
        <f t="shared" si="1543"/>
        <v>0.23902439024390243</v>
      </c>
      <c r="K2835" s="2"/>
      <c r="L2835" s="2">
        <f t="shared" si="1544"/>
        <v>0.10731707317073171</v>
      </c>
      <c r="M2835" s="2">
        <f t="shared" si="1545"/>
        <v>4.8780487804878049E-3</v>
      </c>
      <c r="N2835" s="2">
        <f t="shared" si="1546"/>
        <v>0.11707317073170732</v>
      </c>
      <c r="O2835" s="2">
        <f t="shared" si="1547"/>
        <v>0.4975609756097561</v>
      </c>
      <c r="P2835" s="2">
        <f t="shared" si="1548"/>
        <v>0.25853658536585367</v>
      </c>
      <c r="Q2835" s="2">
        <f t="shared" ref="Q2835:Q2898" si="1557">IF(C2835=0,"-",(1-L2835-M2835-N2835-O2835-P2835))</f>
        <v>1.4634146341463428E-2</v>
      </c>
      <c r="R2835" s="1">
        <v>22</v>
      </c>
      <c r="S2835" s="1">
        <v>1</v>
      </c>
      <c r="T2835" s="1">
        <v>24</v>
      </c>
      <c r="U2835" s="1">
        <v>102</v>
      </c>
      <c r="V2835" s="1">
        <v>53</v>
      </c>
      <c r="W2835" s="1">
        <v>2</v>
      </c>
      <c r="X2835" s="1">
        <v>1</v>
      </c>
      <c r="AA2835" s="1">
        <v>0</v>
      </c>
      <c r="AK2835" s="7">
        <f t="shared" si="1549"/>
        <v>5</v>
      </c>
      <c r="AL2835" s="7">
        <f t="shared" si="1550"/>
        <v>6</v>
      </c>
      <c r="AM2835" s="7">
        <f t="shared" si="1551"/>
        <v>0</v>
      </c>
      <c r="AN2835" s="2">
        <f t="shared" si="1552"/>
        <v>9.7560975609756097E-3</v>
      </c>
      <c r="AO2835" s="2">
        <f t="shared" si="1553"/>
        <v>4.8780487804878049E-3</v>
      </c>
      <c r="AP2835" s="2">
        <f t="shared" si="1554"/>
        <v>0</v>
      </c>
      <c r="AR2835" t="str">
        <f t="shared" si="1555"/>
        <v>Ellsworth</v>
      </c>
      <c r="AS2835" t="s">
        <v>1392</v>
      </c>
      <c r="AT2835" s="184">
        <v>1</v>
      </c>
      <c r="AV2835" s="97">
        <v>20</v>
      </c>
      <c r="AW2835" s="99">
        <v>53</v>
      </c>
      <c r="AX2835" s="105">
        <f t="shared" si="1556"/>
        <v>20053</v>
      </c>
      <c r="AZ2835" s="7" t="s">
        <v>2951</v>
      </c>
      <c r="BA2835" t="s">
        <v>2991</v>
      </c>
      <c r="BN2835" s="1"/>
    </row>
    <row r="2836" spans="1:66" hidden="1" outlineLevel="1">
      <c r="A2836" t="s">
        <v>3164</v>
      </c>
      <c r="B2836" t="s">
        <v>1392</v>
      </c>
      <c r="C2836" s="1">
        <f t="shared" si="1540"/>
        <v>0</v>
      </c>
      <c r="D2836" s="7">
        <f>IF(R2836&gt;0,RANK(R2836,(R2836:T2836,U2836:AI2836)),0)</f>
        <v>0</v>
      </c>
      <c r="E2836" s="7">
        <f>IF(S2836&gt;0,RANK(S2836,(R2836:T2836,U2836:AI2836)),0)</f>
        <v>0</v>
      </c>
      <c r="F2836" s="7">
        <f>IF(T2836&gt;0,RANK(T2836,(R2836:T2836,U2836:AI2836)),0)</f>
        <v>0</v>
      </c>
      <c r="G2836" s="7">
        <f>IF(U2836&gt;0,RANK(U2836,(R2836:T2836,U2836:AI2836)),0)</f>
        <v>0</v>
      </c>
      <c r="H2836" s="7">
        <f t="shared" si="1541"/>
        <v>0</v>
      </c>
      <c r="I2836" s="49" t="e">
        <f t="shared" si="1542"/>
        <v>#NUM!</v>
      </c>
      <c r="J2836" s="177" t="e">
        <f t="shared" si="1543"/>
        <v>#NUM!</v>
      </c>
      <c r="K2836" s="2"/>
      <c r="L2836" s="2" t="str">
        <f t="shared" si="1544"/>
        <v>-</v>
      </c>
      <c r="M2836" s="2" t="str">
        <f t="shared" si="1545"/>
        <v>-</v>
      </c>
      <c r="N2836" s="2" t="str">
        <f t="shared" si="1546"/>
        <v>-</v>
      </c>
      <c r="O2836" s="2" t="str">
        <f t="shared" si="1547"/>
        <v>-</v>
      </c>
      <c r="P2836" s="2" t="str">
        <f t="shared" si="1548"/>
        <v>-</v>
      </c>
      <c r="Q2836" s="2" t="str">
        <f t="shared" si="1557"/>
        <v>-</v>
      </c>
      <c r="AK2836" s="7">
        <f t="shared" si="1549"/>
        <v>0</v>
      </c>
      <c r="AL2836" s="7">
        <f t="shared" si="1550"/>
        <v>0</v>
      </c>
      <c r="AM2836" s="7">
        <f t="shared" si="1551"/>
        <v>0</v>
      </c>
      <c r="AN2836" s="2" t="str">
        <f t="shared" si="1552"/>
        <v>-</v>
      </c>
      <c r="AO2836" s="2" t="str">
        <f t="shared" si="1553"/>
        <v>-</v>
      </c>
      <c r="AP2836" s="2" t="str">
        <f t="shared" si="1554"/>
        <v>-</v>
      </c>
      <c r="AR2836" t="str">
        <f t="shared" si="1555"/>
        <v>Finney</v>
      </c>
      <c r="AS2836" t="s">
        <v>1392</v>
      </c>
      <c r="AT2836" s="184">
        <v>1</v>
      </c>
      <c r="AV2836" s="97">
        <v>20</v>
      </c>
      <c r="AW2836" s="99">
        <v>55</v>
      </c>
      <c r="AX2836" s="105">
        <f t="shared" si="1556"/>
        <v>20055</v>
      </c>
      <c r="AZ2836" s="7" t="s">
        <v>2951</v>
      </c>
      <c r="BA2836" t="s">
        <v>2991</v>
      </c>
      <c r="BN2836" s="1"/>
    </row>
    <row r="2837" spans="1:66" hidden="1" outlineLevel="1">
      <c r="A2837" t="s">
        <v>1215</v>
      </c>
      <c r="B2837" t="s">
        <v>1392</v>
      </c>
      <c r="C2837" s="1">
        <f t="shared" si="1540"/>
        <v>669</v>
      </c>
      <c r="D2837" s="7">
        <f>IF(R2837&gt;0,RANK(R2837,(R2837:T2837,U2837:AI2837)),0)</f>
        <v>4</v>
      </c>
      <c r="E2837" s="7">
        <f>IF(S2837&gt;0,RANK(S2837,(R2837:T2837,U2837:AI2837)),0)</f>
        <v>6</v>
      </c>
      <c r="F2837" s="7">
        <f>IF(T2837&gt;0,RANK(T2837,(R2837:T2837,U2837:AI2837)),0)</f>
        <v>3</v>
      </c>
      <c r="G2837" s="7">
        <f>IF(U2837&gt;0,RANK(U2837,(R2837:T2837,U2837:AI2837)),0)</f>
        <v>1</v>
      </c>
      <c r="H2837" s="7">
        <f t="shared" si="1541"/>
        <v>2</v>
      </c>
      <c r="I2837" s="49">
        <f t="shared" si="1542"/>
        <v>98</v>
      </c>
      <c r="J2837" s="177">
        <f t="shared" si="1543"/>
        <v>0.14648729446935724</v>
      </c>
      <c r="K2837" s="2"/>
      <c r="L2837" s="2">
        <f t="shared" si="1544"/>
        <v>0.10014947683109118</v>
      </c>
      <c r="M2837" s="2">
        <f t="shared" si="1545"/>
        <v>4.4843049327354259E-3</v>
      </c>
      <c r="N2837" s="2">
        <f t="shared" si="1546"/>
        <v>0.14050822122571002</v>
      </c>
      <c r="O2837" s="2">
        <f t="shared" si="1547"/>
        <v>0.44544095665171901</v>
      </c>
      <c r="P2837" s="2">
        <f t="shared" si="1548"/>
        <v>0.29895366218236175</v>
      </c>
      <c r="Q2837" s="2">
        <f t="shared" si="1557"/>
        <v>1.0463378176382543E-2</v>
      </c>
      <c r="R2837" s="1">
        <v>67</v>
      </c>
      <c r="S2837" s="1">
        <v>3</v>
      </c>
      <c r="T2837" s="1">
        <v>94</v>
      </c>
      <c r="U2837" s="1">
        <v>298</v>
      </c>
      <c r="V2837" s="1">
        <v>200</v>
      </c>
      <c r="W2837" s="1">
        <v>5</v>
      </c>
      <c r="X2837" s="1">
        <v>0</v>
      </c>
      <c r="AA2837" s="1">
        <v>2</v>
      </c>
      <c r="AK2837" s="7">
        <f t="shared" si="1549"/>
        <v>5</v>
      </c>
      <c r="AL2837" s="7">
        <f t="shared" si="1550"/>
        <v>0</v>
      </c>
      <c r="AM2837" s="7">
        <f t="shared" si="1551"/>
        <v>0</v>
      </c>
      <c r="AN2837" s="2">
        <f t="shared" si="1552"/>
        <v>7.4738415545590429E-3</v>
      </c>
      <c r="AO2837" s="2">
        <f t="shared" si="1553"/>
        <v>0</v>
      </c>
      <c r="AP2837" s="2">
        <f t="shared" si="1554"/>
        <v>0</v>
      </c>
      <c r="AR2837" t="str">
        <f t="shared" si="1555"/>
        <v>Ford</v>
      </c>
      <c r="AS2837" t="s">
        <v>1392</v>
      </c>
      <c r="AT2837" s="184">
        <v>1</v>
      </c>
      <c r="AV2837" s="97">
        <v>20</v>
      </c>
      <c r="AW2837" s="99">
        <v>57</v>
      </c>
      <c r="AX2837" s="105">
        <f t="shared" si="1556"/>
        <v>20057</v>
      </c>
      <c r="AZ2837" s="7" t="s">
        <v>2951</v>
      </c>
      <c r="BA2837" t="s">
        <v>2991</v>
      </c>
      <c r="BN2837" s="1"/>
    </row>
    <row r="2838" spans="1:66" hidden="1" outlineLevel="1">
      <c r="A2838" t="s">
        <v>2409</v>
      </c>
      <c r="B2838" t="s">
        <v>1392</v>
      </c>
      <c r="C2838" s="1">
        <f t="shared" si="1540"/>
        <v>880</v>
      </c>
      <c r="D2838" s="7">
        <f>IF(R2838&gt;0,RANK(R2838,(R2838:T2838,U2838:AI2838)),0)</f>
        <v>4</v>
      </c>
      <c r="E2838" s="7">
        <f>IF(S2838&gt;0,RANK(S2838,(R2838:T2838,U2838:AI2838)),0)</f>
        <v>6</v>
      </c>
      <c r="F2838" s="7">
        <f>IF(T2838&gt;0,RANK(T2838,(R2838:T2838,U2838:AI2838)),0)</f>
        <v>3</v>
      </c>
      <c r="G2838" s="7">
        <f>IF(U2838&gt;0,RANK(U2838,(R2838:T2838,U2838:AI2838)),0)</f>
        <v>1</v>
      </c>
      <c r="H2838" s="7">
        <f t="shared" si="1541"/>
        <v>2</v>
      </c>
      <c r="I2838" s="49">
        <f t="shared" si="1542"/>
        <v>274</v>
      </c>
      <c r="J2838" s="177">
        <f t="shared" si="1543"/>
        <v>0.31136363636363634</v>
      </c>
      <c r="K2838" s="2"/>
      <c r="L2838" s="2">
        <f t="shared" si="1544"/>
        <v>0.1125</v>
      </c>
      <c r="M2838" s="2">
        <f t="shared" si="1545"/>
        <v>2.2727272727272726E-3</v>
      </c>
      <c r="N2838" s="2">
        <f t="shared" si="1546"/>
        <v>0.14659090909090908</v>
      </c>
      <c r="O2838" s="2">
        <f t="shared" si="1547"/>
        <v>0.52159090909090911</v>
      </c>
      <c r="P2838" s="2">
        <f t="shared" si="1548"/>
        <v>0.21022727272727273</v>
      </c>
      <c r="Q2838" s="2">
        <f t="shared" si="1557"/>
        <v>6.8181818181816956E-3</v>
      </c>
      <c r="R2838" s="1">
        <v>99</v>
      </c>
      <c r="S2838" s="1">
        <v>2</v>
      </c>
      <c r="T2838" s="1">
        <v>129</v>
      </c>
      <c r="U2838" s="1">
        <v>459</v>
      </c>
      <c r="V2838" s="1">
        <v>185</v>
      </c>
      <c r="W2838" s="1">
        <v>4</v>
      </c>
      <c r="X2838" s="1">
        <v>0</v>
      </c>
      <c r="AA2838" s="1">
        <v>2</v>
      </c>
      <c r="AK2838" s="7">
        <f t="shared" si="1549"/>
        <v>5</v>
      </c>
      <c r="AL2838" s="7">
        <f t="shared" si="1550"/>
        <v>0</v>
      </c>
      <c r="AM2838" s="7">
        <f t="shared" si="1551"/>
        <v>0</v>
      </c>
      <c r="AN2838" s="2">
        <f t="shared" si="1552"/>
        <v>4.5454545454545452E-3</v>
      </c>
      <c r="AO2838" s="2">
        <f t="shared" si="1553"/>
        <v>0</v>
      </c>
      <c r="AP2838" s="2">
        <f t="shared" si="1554"/>
        <v>0</v>
      </c>
      <c r="AR2838" t="str">
        <f t="shared" si="1555"/>
        <v>Franklin</v>
      </c>
      <c r="AS2838" t="s">
        <v>1392</v>
      </c>
      <c r="AT2838" s="184">
        <v>2</v>
      </c>
      <c r="AV2838" s="97">
        <v>20</v>
      </c>
      <c r="AW2838" s="99">
        <v>59</v>
      </c>
      <c r="AX2838" s="105">
        <f t="shared" si="1556"/>
        <v>20059</v>
      </c>
      <c r="AZ2838" s="7" t="s">
        <v>2951</v>
      </c>
      <c r="BA2838" t="s">
        <v>2991</v>
      </c>
      <c r="BN2838" s="1"/>
    </row>
    <row r="2839" spans="1:66" hidden="1" outlineLevel="1">
      <c r="A2839" t="s">
        <v>1015</v>
      </c>
      <c r="B2839" t="s">
        <v>1392</v>
      </c>
      <c r="C2839" s="1">
        <f t="shared" si="1540"/>
        <v>428</v>
      </c>
      <c r="D2839" s="7">
        <f>IF(R2839&gt;0,RANK(R2839,(R2839:T2839,U2839:AI2839)),0)</f>
        <v>3</v>
      </c>
      <c r="E2839" s="7">
        <f>IF(S2839&gt;0,RANK(S2839,(R2839:T2839,U2839:AI2839)),0)</f>
        <v>0</v>
      </c>
      <c r="F2839" s="7">
        <f>IF(T2839&gt;0,RANK(T2839,(R2839:T2839,U2839:AI2839)),0)</f>
        <v>4</v>
      </c>
      <c r="G2839" s="7">
        <f>IF(U2839&gt;0,RANK(U2839,(R2839:T2839,U2839:AI2839)),0)</f>
        <v>1</v>
      </c>
      <c r="H2839" s="7">
        <f t="shared" si="1541"/>
        <v>2</v>
      </c>
      <c r="I2839" s="49">
        <f t="shared" si="1542"/>
        <v>8</v>
      </c>
      <c r="J2839" s="177">
        <f t="shared" si="1543"/>
        <v>1.8691588785046728E-2</v>
      </c>
      <c r="K2839" s="2"/>
      <c r="L2839" s="2">
        <f t="shared" si="1544"/>
        <v>0.13785046728971961</v>
      </c>
      <c r="M2839" s="2">
        <f t="shared" si="1545"/>
        <v>0</v>
      </c>
      <c r="N2839" s="2">
        <f t="shared" si="1546"/>
        <v>0.13551401869158877</v>
      </c>
      <c r="O2839" s="2">
        <f t="shared" si="1547"/>
        <v>0.36682242990654207</v>
      </c>
      <c r="P2839" s="2">
        <f t="shared" si="1548"/>
        <v>0.34813084112149534</v>
      </c>
      <c r="Q2839" s="2">
        <f t="shared" si="1557"/>
        <v>1.1682242990654235E-2</v>
      </c>
      <c r="R2839" s="1">
        <v>59</v>
      </c>
      <c r="S2839" s="1">
        <v>0</v>
      </c>
      <c r="T2839" s="1">
        <v>58</v>
      </c>
      <c r="U2839" s="1">
        <v>157</v>
      </c>
      <c r="V2839" s="1">
        <v>149</v>
      </c>
      <c r="W2839" s="1">
        <v>1</v>
      </c>
      <c r="X2839" s="1">
        <v>0</v>
      </c>
      <c r="AA2839" s="1">
        <v>4</v>
      </c>
      <c r="AK2839" s="7">
        <f t="shared" si="1549"/>
        <v>6</v>
      </c>
      <c r="AL2839" s="7">
        <f t="shared" si="1550"/>
        <v>0</v>
      </c>
      <c r="AM2839" s="7">
        <f t="shared" si="1551"/>
        <v>0</v>
      </c>
      <c r="AN2839" s="2">
        <f t="shared" si="1552"/>
        <v>2.3364485981308409E-3</v>
      </c>
      <c r="AO2839" s="2">
        <f t="shared" si="1553"/>
        <v>0</v>
      </c>
      <c r="AP2839" s="2">
        <f t="shared" si="1554"/>
        <v>0</v>
      </c>
      <c r="AR2839" t="str">
        <f t="shared" si="1555"/>
        <v>Geary</v>
      </c>
      <c r="AS2839" t="s">
        <v>1392</v>
      </c>
      <c r="AT2839" s="184">
        <v>1</v>
      </c>
      <c r="AV2839" s="97">
        <v>20</v>
      </c>
      <c r="AW2839" s="99">
        <v>61</v>
      </c>
      <c r="AX2839" s="105">
        <f t="shared" si="1556"/>
        <v>20061</v>
      </c>
      <c r="AZ2839" s="7" t="s">
        <v>2951</v>
      </c>
      <c r="BA2839" t="s">
        <v>2991</v>
      </c>
      <c r="BN2839" s="1"/>
    </row>
    <row r="2840" spans="1:66" hidden="1" outlineLevel="1">
      <c r="A2840" t="s">
        <v>1254</v>
      </c>
      <c r="B2840" t="s">
        <v>1392</v>
      </c>
      <c r="C2840" s="1">
        <f t="shared" si="1540"/>
        <v>108</v>
      </c>
      <c r="D2840" s="7">
        <f>IF(R2840&gt;0,RANK(R2840,(R2840:T2840,U2840:AI2840)),0)</f>
        <v>4</v>
      </c>
      <c r="E2840" s="7">
        <f>IF(S2840&gt;0,RANK(S2840,(R2840:T2840,U2840:AI2840)),0)</f>
        <v>0</v>
      </c>
      <c r="F2840" s="7">
        <f>IF(T2840&gt;0,RANK(T2840,(R2840:T2840,U2840:AI2840)),0)</f>
        <v>3</v>
      </c>
      <c r="G2840" s="7">
        <f>IF(U2840&gt;0,RANK(U2840,(R2840:T2840,U2840:AI2840)),0)</f>
        <v>1</v>
      </c>
      <c r="H2840" s="7">
        <f t="shared" si="1541"/>
        <v>2</v>
      </c>
      <c r="I2840" s="49">
        <f t="shared" si="1542"/>
        <v>6</v>
      </c>
      <c r="J2840" s="177">
        <f t="shared" si="1543"/>
        <v>5.5555555555555552E-2</v>
      </c>
      <c r="K2840" s="2"/>
      <c r="L2840" s="2">
        <f t="shared" si="1544"/>
        <v>5.5555555555555552E-2</v>
      </c>
      <c r="M2840" s="2">
        <f t="shared" si="1545"/>
        <v>0</v>
      </c>
      <c r="N2840" s="2">
        <f t="shared" si="1546"/>
        <v>0.1111111111111111</v>
      </c>
      <c r="O2840" s="2">
        <f t="shared" si="1547"/>
        <v>0.42592592592592593</v>
      </c>
      <c r="P2840" s="2">
        <f t="shared" si="1548"/>
        <v>0.37037037037037035</v>
      </c>
      <c r="Q2840" s="2">
        <f t="shared" si="1557"/>
        <v>3.7037037037036979E-2</v>
      </c>
      <c r="R2840" s="1">
        <v>6</v>
      </c>
      <c r="S2840" s="1">
        <v>0</v>
      </c>
      <c r="T2840" s="1">
        <v>12</v>
      </c>
      <c r="U2840" s="1">
        <v>46</v>
      </c>
      <c r="V2840" s="1">
        <v>40</v>
      </c>
      <c r="W2840" s="1">
        <v>0</v>
      </c>
      <c r="X2840" s="1">
        <v>0</v>
      </c>
      <c r="AA2840" s="1">
        <v>4</v>
      </c>
      <c r="AK2840" s="7">
        <f t="shared" si="1549"/>
        <v>0</v>
      </c>
      <c r="AL2840" s="7">
        <f t="shared" si="1550"/>
        <v>0</v>
      </c>
      <c r="AM2840" s="7">
        <f t="shared" si="1551"/>
        <v>0</v>
      </c>
      <c r="AN2840" s="2">
        <f t="shared" si="1552"/>
        <v>0</v>
      </c>
      <c r="AO2840" s="2">
        <f t="shared" si="1553"/>
        <v>0</v>
      </c>
      <c r="AP2840" s="2">
        <f t="shared" si="1554"/>
        <v>0</v>
      </c>
      <c r="AR2840" t="str">
        <f t="shared" si="1555"/>
        <v>Gove</v>
      </c>
      <c r="AS2840" t="s">
        <v>1392</v>
      </c>
      <c r="AT2840" s="184">
        <v>1</v>
      </c>
      <c r="AV2840" s="97">
        <v>20</v>
      </c>
      <c r="AW2840" s="99">
        <v>63</v>
      </c>
      <c r="AX2840" s="105">
        <f t="shared" si="1556"/>
        <v>20063</v>
      </c>
      <c r="AZ2840" s="7" t="s">
        <v>2951</v>
      </c>
      <c r="BA2840" t="s">
        <v>2991</v>
      </c>
      <c r="BN2840" s="1"/>
    </row>
    <row r="2841" spans="1:66" hidden="1" outlineLevel="1">
      <c r="A2841" t="s">
        <v>837</v>
      </c>
      <c r="B2841" t="s">
        <v>1392</v>
      </c>
      <c r="C2841" s="1">
        <f t="shared" ref="C2841:C2872" si="1558">SUM(R2841:AI2841)</f>
        <v>178</v>
      </c>
      <c r="D2841" s="7">
        <f>IF(R2841&gt;0,RANK(R2841,(R2841:T2841,U2841:AI2841)),0)</f>
        <v>4</v>
      </c>
      <c r="E2841" s="7">
        <f>IF(S2841&gt;0,RANK(S2841,(R2841:T2841,U2841:AI2841)),0)</f>
        <v>0</v>
      </c>
      <c r="F2841" s="7">
        <f>IF(T2841&gt;0,RANK(T2841,(R2841:T2841,U2841:AI2841)),0)</f>
        <v>3</v>
      </c>
      <c r="G2841" s="7">
        <f>IF(U2841&gt;0,RANK(U2841,(R2841:T2841,U2841:AI2841)),0)</f>
        <v>1</v>
      </c>
      <c r="H2841" s="7">
        <f t="shared" ref="H2841:H2872" si="1559">IF(V2841&gt;0,RANK(V2841,(R2841:AB2841)),0)</f>
        <v>2</v>
      </c>
      <c r="I2841" s="49">
        <f t="shared" ref="I2841:I2872" si="1560">MAX(R2841:AA2841)-LARGE(R2841:AA2841,2)</f>
        <v>11</v>
      </c>
      <c r="J2841" s="177">
        <f t="shared" si="1543"/>
        <v>6.1797752808988762E-2</v>
      </c>
      <c r="K2841" s="2"/>
      <c r="L2841" s="2">
        <f t="shared" ref="L2841:L2872" si="1561">IF($C2841=0,"-",R2841/$C2841)</f>
        <v>4.49438202247191E-2</v>
      </c>
      <c r="M2841" s="2">
        <f t="shared" ref="M2841:M2872" si="1562">IF($C2841=0,"-",S2841/$C2841)</f>
        <v>0</v>
      </c>
      <c r="N2841" s="2">
        <f t="shared" ref="N2841:N2872" si="1563">IF($C2841=0,"-",T2841/$C2841)</f>
        <v>0.15168539325842698</v>
      </c>
      <c r="O2841" s="2">
        <f t="shared" ref="O2841:O2872" si="1564">IF($C2841=0,"-",U2841/$C2841)</f>
        <v>0.42696629213483145</v>
      </c>
      <c r="P2841" s="2">
        <f t="shared" ref="P2841:P2872" si="1565">IF($C2841=0,"-",V2841/$C2841)</f>
        <v>0.3651685393258427</v>
      </c>
      <c r="Q2841" s="2">
        <f t="shared" si="1557"/>
        <v>1.1235955056179747E-2</v>
      </c>
      <c r="R2841" s="1">
        <v>8</v>
      </c>
      <c r="S2841" s="1">
        <v>0</v>
      </c>
      <c r="T2841" s="1">
        <v>27</v>
      </c>
      <c r="U2841" s="1">
        <v>76</v>
      </c>
      <c r="V2841" s="1">
        <v>65</v>
      </c>
      <c r="W2841" s="1">
        <v>2</v>
      </c>
      <c r="X2841" s="1">
        <v>0</v>
      </c>
      <c r="AA2841" s="1">
        <v>0</v>
      </c>
      <c r="AK2841" s="7">
        <f t="shared" ref="AK2841:AK2872" si="1566">IF(W2841&gt;0,RANK(W2841,(R2841:AB2841)),0)</f>
        <v>5</v>
      </c>
      <c r="AL2841" s="7">
        <f t="shared" ref="AL2841:AL2872" si="1567">IF(X2841&gt;0,RANK(X2841,(R2841:AB2841)),0)</f>
        <v>0</v>
      </c>
      <c r="AM2841" s="7">
        <f t="shared" ref="AM2841:AM2872" si="1568">IF(Y2841&gt;0,RANK(Y2841,(R2841:AB2841)),0)</f>
        <v>0</v>
      </c>
      <c r="AN2841" s="2">
        <f t="shared" ref="AN2841:AN2872" si="1569">IF($C2841=0,"-",W2841/$C2841)</f>
        <v>1.1235955056179775E-2</v>
      </c>
      <c r="AO2841" s="2">
        <f t="shared" ref="AO2841:AO2872" si="1570">IF($C2841=0,"-",X2841/$C2841)</f>
        <v>0</v>
      </c>
      <c r="AP2841" s="2">
        <f t="shared" ref="AP2841:AP2872" si="1571">IF($C2841=0,"-",Y2841/$C2841)</f>
        <v>0</v>
      </c>
      <c r="AR2841" t="str">
        <f t="shared" ref="AR2841:AR2872" si="1572">A2841</f>
        <v>Graham</v>
      </c>
      <c r="AS2841" t="s">
        <v>1392</v>
      </c>
      <c r="AT2841" s="184">
        <v>1</v>
      </c>
      <c r="AV2841" s="97">
        <v>20</v>
      </c>
      <c r="AW2841" s="99">
        <v>65</v>
      </c>
      <c r="AX2841" s="105">
        <f t="shared" ref="AX2841:AX2872" si="1573">AV2841*1000+AW2841</f>
        <v>20065</v>
      </c>
      <c r="AZ2841" s="7" t="s">
        <v>2951</v>
      </c>
      <c r="BA2841" t="s">
        <v>2991</v>
      </c>
      <c r="BN2841" s="1"/>
    </row>
    <row r="2842" spans="1:66" hidden="1" outlineLevel="1">
      <c r="A2842" t="s">
        <v>2057</v>
      </c>
      <c r="B2842" t="s">
        <v>1392</v>
      </c>
      <c r="C2842" s="1">
        <f t="shared" si="1558"/>
        <v>0</v>
      </c>
      <c r="D2842" s="7">
        <f>IF(R2842&gt;0,RANK(R2842,(R2842:T2842,U2842:AI2842)),0)</f>
        <v>0</v>
      </c>
      <c r="E2842" s="7">
        <f>IF(S2842&gt;0,RANK(S2842,(R2842:T2842,U2842:AI2842)),0)</f>
        <v>0</v>
      </c>
      <c r="F2842" s="7">
        <f>IF(T2842&gt;0,RANK(T2842,(R2842:T2842,U2842:AI2842)),0)</f>
        <v>0</v>
      </c>
      <c r="G2842" s="7">
        <f>IF(U2842&gt;0,RANK(U2842,(R2842:T2842,U2842:AI2842)),0)</f>
        <v>0</v>
      </c>
      <c r="H2842" s="7">
        <f t="shared" si="1559"/>
        <v>0</v>
      </c>
      <c r="I2842" s="49" t="e">
        <f t="shared" si="1560"/>
        <v>#NUM!</v>
      </c>
      <c r="J2842" s="177" t="e">
        <f t="shared" si="1543"/>
        <v>#NUM!</v>
      </c>
      <c r="K2842" s="2"/>
      <c r="L2842" s="2" t="str">
        <f t="shared" si="1561"/>
        <v>-</v>
      </c>
      <c r="M2842" s="2" t="str">
        <f t="shared" si="1562"/>
        <v>-</v>
      </c>
      <c r="N2842" s="2" t="str">
        <f t="shared" si="1563"/>
        <v>-</v>
      </c>
      <c r="O2842" s="2" t="str">
        <f t="shared" si="1564"/>
        <v>-</v>
      </c>
      <c r="P2842" s="2" t="str">
        <f t="shared" si="1565"/>
        <v>-</v>
      </c>
      <c r="Q2842" s="2" t="str">
        <f t="shared" si="1557"/>
        <v>-</v>
      </c>
      <c r="AK2842" s="7">
        <f t="shared" si="1566"/>
        <v>0</v>
      </c>
      <c r="AL2842" s="7">
        <f t="shared" si="1567"/>
        <v>0</v>
      </c>
      <c r="AM2842" s="7">
        <f t="shared" si="1568"/>
        <v>0</v>
      </c>
      <c r="AN2842" s="2" t="str">
        <f t="shared" si="1569"/>
        <v>-</v>
      </c>
      <c r="AO2842" s="2" t="str">
        <f t="shared" si="1570"/>
        <v>-</v>
      </c>
      <c r="AP2842" s="2" t="str">
        <f t="shared" si="1571"/>
        <v>-</v>
      </c>
      <c r="AR2842" t="str">
        <f t="shared" si="1572"/>
        <v>Grant</v>
      </c>
      <c r="AS2842" t="s">
        <v>1392</v>
      </c>
      <c r="AT2842" s="184">
        <v>1</v>
      </c>
      <c r="AV2842" s="97">
        <v>20</v>
      </c>
      <c r="AW2842" s="99">
        <v>67</v>
      </c>
      <c r="AX2842" s="105">
        <f t="shared" si="1573"/>
        <v>20067</v>
      </c>
      <c r="AZ2842" s="7" t="s">
        <v>2951</v>
      </c>
      <c r="BA2842" t="s">
        <v>2991</v>
      </c>
      <c r="BN2842" s="1"/>
    </row>
    <row r="2843" spans="1:66" hidden="1" outlineLevel="1">
      <c r="A2843" t="s">
        <v>1946</v>
      </c>
      <c r="B2843" t="s">
        <v>1392</v>
      </c>
      <c r="C2843" s="1">
        <f t="shared" si="1558"/>
        <v>210</v>
      </c>
      <c r="D2843" s="7">
        <f>IF(R2843&gt;0,RANK(R2843,(R2843:T2843,U2843:AI2843)),0)</f>
        <v>4</v>
      </c>
      <c r="E2843" s="7">
        <f>IF(S2843&gt;0,RANK(S2843,(R2843:T2843,U2843:AI2843)),0)</f>
        <v>0</v>
      </c>
      <c r="F2843" s="7">
        <f>IF(T2843&gt;0,RANK(T2843,(R2843:T2843,U2843:AI2843)),0)</f>
        <v>3</v>
      </c>
      <c r="G2843" s="7">
        <f>IF(U2843&gt;0,RANK(U2843,(R2843:T2843,U2843:AI2843)),0)</f>
        <v>1</v>
      </c>
      <c r="H2843" s="7">
        <f t="shared" si="1559"/>
        <v>2</v>
      </c>
      <c r="I2843" s="49">
        <f t="shared" si="1560"/>
        <v>49</v>
      </c>
      <c r="J2843" s="177">
        <f t="shared" si="1543"/>
        <v>0.23333333333333334</v>
      </c>
      <c r="K2843" s="2"/>
      <c r="L2843" s="2">
        <f t="shared" si="1561"/>
        <v>5.2380952380952382E-2</v>
      </c>
      <c r="M2843" s="2">
        <f t="shared" si="1562"/>
        <v>0</v>
      </c>
      <c r="N2843" s="2">
        <f t="shared" si="1563"/>
        <v>0.12380952380952381</v>
      </c>
      <c r="O2843" s="2">
        <f t="shared" si="1564"/>
        <v>0.51904761904761909</v>
      </c>
      <c r="P2843" s="2">
        <f t="shared" si="1565"/>
        <v>0.2857142857142857</v>
      </c>
      <c r="Q2843" s="2">
        <f t="shared" si="1557"/>
        <v>1.904761904761898E-2</v>
      </c>
      <c r="R2843" s="1">
        <v>11</v>
      </c>
      <c r="S2843" s="1">
        <v>0</v>
      </c>
      <c r="T2843" s="1">
        <v>26</v>
      </c>
      <c r="U2843" s="1">
        <v>109</v>
      </c>
      <c r="V2843" s="1">
        <v>60</v>
      </c>
      <c r="W2843" s="1">
        <v>3</v>
      </c>
      <c r="X2843" s="1">
        <v>0</v>
      </c>
      <c r="AA2843" s="1">
        <v>1</v>
      </c>
      <c r="AK2843" s="7">
        <f t="shared" si="1566"/>
        <v>5</v>
      </c>
      <c r="AL2843" s="7">
        <f t="shared" si="1567"/>
        <v>0</v>
      </c>
      <c r="AM2843" s="7">
        <f t="shared" si="1568"/>
        <v>0</v>
      </c>
      <c r="AN2843" s="2">
        <f t="shared" si="1569"/>
        <v>1.4285714285714285E-2</v>
      </c>
      <c r="AO2843" s="2">
        <f t="shared" si="1570"/>
        <v>0</v>
      </c>
      <c r="AP2843" s="2">
        <f t="shared" si="1571"/>
        <v>0</v>
      </c>
      <c r="AR2843" t="str">
        <f t="shared" si="1572"/>
        <v>Gray</v>
      </c>
      <c r="AS2843" t="s">
        <v>1392</v>
      </c>
      <c r="AT2843" s="184">
        <v>1</v>
      </c>
      <c r="AV2843" s="97">
        <v>20</v>
      </c>
      <c r="AW2843" s="99">
        <v>69</v>
      </c>
      <c r="AX2843" s="105">
        <f t="shared" si="1573"/>
        <v>20069</v>
      </c>
      <c r="AZ2843" s="7" t="s">
        <v>2951</v>
      </c>
      <c r="BA2843" t="s">
        <v>2991</v>
      </c>
      <c r="BN2843" s="1"/>
    </row>
    <row r="2844" spans="1:66" hidden="1" outlineLevel="1">
      <c r="A2844" t="s">
        <v>753</v>
      </c>
      <c r="B2844" t="s">
        <v>1392</v>
      </c>
      <c r="C2844" s="1">
        <f t="shared" si="1558"/>
        <v>0</v>
      </c>
      <c r="D2844" s="7">
        <f>IF(R2844&gt;0,RANK(R2844,(R2844:T2844,U2844:AI2844)),0)</f>
        <v>0</v>
      </c>
      <c r="E2844" s="7">
        <f>IF(S2844&gt;0,RANK(S2844,(R2844:T2844,U2844:AI2844)),0)</f>
        <v>0</v>
      </c>
      <c r="F2844" s="7">
        <f>IF(T2844&gt;0,RANK(T2844,(R2844:T2844,U2844:AI2844)),0)</f>
        <v>0</v>
      </c>
      <c r="G2844" s="7">
        <f>IF(U2844&gt;0,RANK(U2844,(R2844:T2844,U2844:AI2844)),0)</f>
        <v>0</v>
      </c>
      <c r="H2844" s="7">
        <f t="shared" si="1559"/>
        <v>0</v>
      </c>
      <c r="I2844" s="49" t="e">
        <f t="shared" si="1560"/>
        <v>#NUM!</v>
      </c>
      <c r="J2844" s="177" t="e">
        <f t="shared" si="1543"/>
        <v>#NUM!</v>
      </c>
      <c r="K2844" s="2"/>
      <c r="L2844" s="2" t="str">
        <f t="shared" si="1561"/>
        <v>-</v>
      </c>
      <c r="M2844" s="2" t="str">
        <f t="shared" si="1562"/>
        <v>-</v>
      </c>
      <c r="N2844" s="2" t="str">
        <f t="shared" si="1563"/>
        <v>-</v>
      </c>
      <c r="O2844" s="2" t="str">
        <f t="shared" si="1564"/>
        <v>-</v>
      </c>
      <c r="P2844" s="2" t="str">
        <f t="shared" si="1565"/>
        <v>-</v>
      </c>
      <c r="Q2844" s="2" t="str">
        <f t="shared" si="1557"/>
        <v>-</v>
      </c>
      <c r="AK2844" s="7">
        <f t="shared" si="1566"/>
        <v>0</v>
      </c>
      <c r="AL2844" s="7">
        <f t="shared" si="1567"/>
        <v>0</v>
      </c>
      <c r="AM2844" s="7">
        <f t="shared" si="1568"/>
        <v>0</v>
      </c>
      <c r="AN2844" s="2" t="str">
        <f t="shared" si="1569"/>
        <v>-</v>
      </c>
      <c r="AO2844" s="2" t="str">
        <f t="shared" si="1570"/>
        <v>-</v>
      </c>
      <c r="AP2844" s="2" t="str">
        <f t="shared" si="1571"/>
        <v>-</v>
      </c>
      <c r="AR2844" t="str">
        <f t="shared" si="1572"/>
        <v>Greeley</v>
      </c>
      <c r="AS2844" t="s">
        <v>1392</v>
      </c>
      <c r="AT2844" s="184">
        <v>1</v>
      </c>
      <c r="AV2844" s="97">
        <v>20</v>
      </c>
      <c r="AW2844" s="99">
        <v>71</v>
      </c>
      <c r="AX2844" s="105">
        <f t="shared" si="1573"/>
        <v>20071</v>
      </c>
      <c r="AZ2844" s="7" t="s">
        <v>2951</v>
      </c>
      <c r="BA2844" t="s">
        <v>2991</v>
      </c>
      <c r="BN2844" s="1"/>
    </row>
    <row r="2845" spans="1:66" hidden="1" outlineLevel="1">
      <c r="A2845" t="s">
        <v>3208</v>
      </c>
      <c r="B2845" t="s">
        <v>1392</v>
      </c>
      <c r="C2845" s="1">
        <f t="shared" si="1558"/>
        <v>254</v>
      </c>
      <c r="D2845" s="7">
        <f>IF(R2845&gt;0,RANK(R2845,(R2845:T2845,U2845:AI2845)),0)</f>
        <v>4</v>
      </c>
      <c r="E2845" s="7">
        <f>IF(S2845&gt;0,RANK(S2845,(R2845:T2845,U2845:AI2845)),0)</f>
        <v>0</v>
      </c>
      <c r="F2845" s="7">
        <f>IF(T2845&gt;0,RANK(T2845,(R2845:T2845,U2845:AI2845)),0)</f>
        <v>3</v>
      </c>
      <c r="G2845" s="7">
        <f>IF(U2845&gt;0,RANK(U2845,(R2845:T2845,U2845:AI2845)),0)</f>
        <v>1</v>
      </c>
      <c r="H2845" s="7">
        <f t="shared" si="1559"/>
        <v>2</v>
      </c>
      <c r="I2845" s="49">
        <f t="shared" si="1560"/>
        <v>36</v>
      </c>
      <c r="J2845" s="177">
        <f t="shared" si="1543"/>
        <v>0.14173228346456693</v>
      </c>
      <c r="K2845" s="2"/>
      <c r="L2845" s="2">
        <f t="shared" si="1561"/>
        <v>8.6614173228346455E-2</v>
      </c>
      <c r="M2845" s="2">
        <f t="shared" si="1562"/>
        <v>0</v>
      </c>
      <c r="N2845" s="2">
        <f t="shared" si="1563"/>
        <v>0.14173228346456693</v>
      </c>
      <c r="O2845" s="2">
        <f t="shared" si="1564"/>
        <v>0.452755905511811</v>
      </c>
      <c r="P2845" s="2">
        <f t="shared" si="1565"/>
        <v>0.3110236220472441</v>
      </c>
      <c r="Q2845" s="2">
        <f t="shared" si="1557"/>
        <v>7.8740157480315931E-3</v>
      </c>
      <c r="R2845" s="1">
        <v>22</v>
      </c>
      <c r="S2845" s="1">
        <v>0</v>
      </c>
      <c r="T2845" s="1">
        <v>36</v>
      </c>
      <c r="U2845" s="1">
        <v>115</v>
      </c>
      <c r="V2845" s="1">
        <v>79</v>
      </c>
      <c r="W2845" s="1">
        <v>1</v>
      </c>
      <c r="X2845" s="1">
        <v>0</v>
      </c>
      <c r="AA2845" s="1">
        <v>1</v>
      </c>
      <c r="AK2845" s="7">
        <f t="shared" si="1566"/>
        <v>5</v>
      </c>
      <c r="AL2845" s="7">
        <f t="shared" si="1567"/>
        <v>0</v>
      </c>
      <c r="AM2845" s="7">
        <f t="shared" si="1568"/>
        <v>0</v>
      </c>
      <c r="AN2845" s="2">
        <f t="shared" si="1569"/>
        <v>3.937007874015748E-3</v>
      </c>
      <c r="AO2845" s="2">
        <f t="shared" si="1570"/>
        <v>0</v>
      </c>
      <c r="AP2845" s="2">
        <f t="shared" si="1571"/>
        <v>0</v>
      </c>
      <c r="AR2845" t="str">
        <f t="shared" si="1572"/>
        <v>Greenwood</v>
      </c>
      <c r="AS2845" t="s">
        <v>1392</v>
      </c>
      <c r="AT2845" s="184">
        <v>4</v>
      </c>
      <c r="AV2845" s="97">
        <v>20</v>
      </c>
      <c r="AW2845" s="99">
        <v>73</v>
      </c>
      <c r="AX2845" s="105">
        <f t="shared" si="1573"/>
        <v>20073</v>
      </c>
      <c r="AZ2845" s="7" t="s">
        <v>2951</v>
      </c>
      <c r="BA2845" t="s">
        <v>2991</v>
      </c>
      <c r="BN2845" s="1"/>
    </row>
    <row r="2846" spans="1:66" hidden="1" outlineLevel="1">
      <c r="A2846" t="s">
        <v>1080</v>
      </c>
      <c r="B2846" t="s">
        <v>1392</v>
      </c>
      <c r="C2846" s="1">
        <f t="shared" si="1558"/>
        <v>107</v>
      </c>
      <c r="D2846" s="7">
        <f>IF(R2846&gt;0,RANK(R2846,(R2846:T2846,U2846:AI2846)),0)</f>
        <v>4</v>
      </c>
      <c r="E2846" s="7">
        <f>IF(S2846&gt;0,RANK(S2846,(R2846:T2846,U2846:AI2846)),0)</f>
        <v>0</v>
      </c>
      <c r="F2846" s="7">
        <f>IF(T2846&gt;0,RANK(T2846,(R2846:T2846,U2846:AI2846)),0)</f>
        <v>3</v>
      </c>
      <c r="G2846" s="7">
        <f>IF(U2846&gt;0,RANK(U2846,(R2846:T2846,U2846:AI2846)),0)</f>
        <v>1</v>
      </c>
      <c r="H2846" s="7">
        <f t="shared" si="1559"/>
        <v>2</v>
      </c>
      <c r="I2846" s="49">
        <f t="shared" si="1560"/>
        <v>26</v>
      </c>
      <c r="J2846" s="177">
        <f t="shared" si="1543"/>
        <v>0.24299065420560748</v>
      </c>
      <c r="K2846" s="2"/>
      <c r="L2846" s="2">
        <f t="shared" si="1561"/>
        <v>0.10280373831775701</v>
      </c>
      <c r="M2846" s="2">
        <f t="shared" si="1562"/>
        <v>0</v>
      </c>
      <c r="N2846" s="2">
        <f t="shared" si="1563"/>
        <v>0.11214953271028037</v>
      </c>
      <c r="O2846" s="2">
        <f t="shared" si="1564"/>
        <v>0.51401869158878499</v>
      </c>
      <c r="P2846" s="2">
        <f t="shared" si="1565"/>
        <v>0.27102803738317754</v>
      </c>
      <c r="Q2846" s="2">
        <f t="shared" si="1557"/>
        <v>5.5511151231257827E-17</v>
      </c>
      <c r="R2846" s="1">
        <v>11</v>
      </c>
      <c r="S2846" s="1">
        <v>0</v>
      </c>
      <c r="T2846" s="1">
        <v>12</v>
      </c>
      <c r="U2846" s="1">
        <v>55</v>
      </c>
      <c r="V2846" s="1">
        <v>29</v>
      </c>
      <c r="W2846" s="1">
        <v>0</v>
      </c>
      <c r="X2846" s="1">
        <v>0</v>
      </c>
      <c r="AA2846" s="1">
        <v>0</v>
      </c>
      <c r="AK2846" s="7">
        <f t="shared" si="1566"/>
        <v>0</v>
      </c>
      <c r="AL2846" s="7">
        <f t="shared" si="1567"/>
        <v>0</v>
      </c>
      <c r="AM2846" s="7">
        <f t="shared" si="1568"/>
        <v>0</v>
      </c>
      <c r="AN2846" s="2">
        <f t="shared" si="1569"/>
        <v>0</v>
      </c>
      <c r="AO2846" s="2">
        <f t="shared" si="1570"/>
        <v>0</v>
      </c>
      <c r="AP2846" s="2">
        <f t="shared" si="1571"/>
        <v>0</v>
      </c>
      <c r="AR2846" t="str">
        <f t="shared" si="1572"/>
        <v>Hamilton</v>
      </c>
      <c r="AS2846" t="s">
        <v>1392</v>
      </c>
      <c r="AT2846" s="184">
        <v>1</v>
      </c>
      <c r="AV2846" s="97">
        <v>20</v>
      </c>
      <c r="AW2846" s="99">
        <v>75</v>
      </c>
      <c r="AX2846" s="105">
        <f t="shared" si="1573"/>
        <v>20075</v>
      </c>
      <c r="AZ2846" s="7" t="s">
        <v>2951</v>
      </c>
      <c r="BA2846" t="s">
        <v>2991</v>
      </c>
      <c r="BN2846" s="1"/>
    </row>
    <row r="2847" spans="1:66" hidden="1" outlineLevel="1">
      <c r="A2847" t="s">
        <v>606</v>
      </c>
      <c r="B2847" t="s">
        <v>1392</v>
      </c>
      <c r="C2847" s="1">
        <f t="shared" si="1558"/>
        <v>0</v>
      </c>
      <c r="D2847" s="7">
        <f>IF(R2847&gt;0,RANK(R2847,(R2847:T2847,U2847:AI2847)),0)</f>
        <v>0</v>
      </c>
      <c r="E2847" s="7">
        <f>IF(S2847&gt;0,RANK(S2847,(R2847:T2847,U2847:AI2847)),0)</f>
        <v>0</v>
      </c>
      <c r="F2847" s="7">
        <f>IF(T2847&gt;0,RANK(T2847,(R2847:T2847,U2847:AI2847)),0)</f>
        <v>0</v>
      </c>
      <c r="G2847" s="7">
        <f>IF(U2847&gt;0,RANK(U2847,(R2847:T2847,U2847:AI2847)),0)</f>
        <v>0</v>
      </c>
      <c r="H2847" s="7">
        <f t="shared" si="1559"/>
        <v>0</v>
      </c>
      <c r="I2847" s="49" t="e">
        <f t="shared" si="1560"/>
        <v>#NUM!</v>
      </c>
      <c r="J2847" s="177" t="e">
        <f t="shared" si="1543"/>
        <v>#NUM!</v>
      </c>
      <c r="K2847" s="2"/>
      <c r="L2847" s="2" t="str">
        <f t="shared" si="1561"/>
        <v>-</v>
      </c>
      <c r="M2847" s="2" t="str">
        <f t="shared" si="1562"/>
        <v>-</v>
      </c>
      <c r="N2847" s="2" t="str">
        <f t="shared" si="1563"/>
        <v>-</v>
      </c>
      <c r="O2847" s="2" t="str">
        <f t="shared" si="1564"/>
        <v>-</v>
      </c>
      <c r="P2847" s="2" t="str">
        <f t="shared" si="1565"/>
        <v>-</v>
      </c>
      <c r="Q2847" s="2" t="str">
        <f t="shared" si="1557"/>
        <v>-</v>
      </c>
      <c r="AK2847" s="7">
        <f t="shared" si="1566"/>
        <v>0</v>
      </c>
      <c r="AL2847" s="7">
        <f t="shared" si="1567"/>
        <v>0</v>
      </c>
      <c r="AM2847" s="7">
        <f t="shared" si="1568"/>
        <v>0</v>
      </c>
      <c r="AN2847" s="2" t="str">
        <f t="shared" si="1569"/>
        <v>-</v>
      </c>
      <c r="AO2847" s="2" t="str">
        <f t="shared" si="1570"/>
        <v>-</v>
      </c>
      <c r="AP2847" s="2" t="str">
        <f t="shared" si="1571"/>
        <v>-</v>
      </c>
      <c r="AR2847" t="str">
        <f t="shared" si="1572"/>
        <v>Harper</v>
      </c>
      <c r="AS2847" t="s">
        <v>1392</v>
      </c>
      <c r="AT2847" s="184">
        <v>4</v>
      </c>
      <c r="AV2847" s="97">
        <v>20</v>
      </c>
      <c r="AW2847" s="99">
        <v>77</v>
      </c>
      <c r="AX2847" s="105">
        <f t="shared" si="1573"/>
        <v>20077</v>
      </c>
      <c r="AZ2847" s="7" t="s">
        <v>2951</v>
      </c>
      <c r="BA2847" t="s">
        <v>2991</v>
      </c>
      <c r="BN2847" s="1"/>
    </row>
    <row r="2848" spans="1:66" hidden="1" outlineLevel="1">
      <c r="A2848" t="s">
        <v>3130</v>
      </c>
      <c r="B2848" t="s">
        <v>1392</v>
      </c>
      <c r="C2848" s="1">
        <f t="shared" si="1558"/>
        <v>1415</v>
      </c>
      <c r="D2848" s="7">
        <f>IF(R2848&gt;0,RANK(R2848,(R2848:T2848,U2848:AI2848)),0)</f>
        <v>4</v>
      </c>
      <c r="E2848" s="7">
        <f>IF(S2848&gt;0,RANK(S2848,(R2848:T2848,U2848:AI2848)),0)</f>
        <v>0</v>
      </c>
      <c r="F2848" s="7">
        <f>IF(T2848&gt;0,RANK(T2848,(R2848:T2848,U2848:AI2848)),0)</f>
        <v>3</v>
      </c>
      <c r="G2848" s="7">
        <f>IF(U2848&gt;0,RANK(U2848,(R2848:T2848,U2848:AI2848)),0)</f>
        <v>1</v>
      </c>
      <c r="H2848" s="7">
        <f t="shared" si="1559"/>
        <v>2</v>
      </c>
      <c r="I2848" s="49">
        <f t="shared" si="1560"/>
        <v>650</v>
      </c>
      <c r="J2848" s="177">
        <f t="shared" si="1543"/>
        <v>0.45936395759717313</v>
      </c>
      <c r="K2848" s="2"/>
      <c r="L2848" s="2">
        <f t="shared" si="1561"/>
        <v>0.10318021201413427</v>
      </c>
      <c r="M2848" s="2">
        <f t="shared" si="1562"/>
        <v>0</v>
      </c>
      <c r="N2848" s="2">
        <f t="shared" si="1563"/>
        <v>0.10459363957597173</v>
      </c>
      <c r="O2848" s="2">
        <f t="shared" si="1564"/>
        <v>0.61837455830388688</v>
      </c>
      <c r="P2848" s="2">
        <f t="shared" si="1565"/>
        <v>0.15901060070671377</v>
      </c>
      <c r="Q2848" s="2">
        <f t="shared" si="1557"/>
        <v>1.4840989399293375E-2</v>
      </c>
      <c r="R2848" s="1">
        <v>146</v>
      </c>
      <c r="S2848" s="1">
        <v>0</v>
      </c>
      <c r="T2848" s="1">
        <v>148</v>
      </c>
      <c r="U2848" s="1">
        <v>875</v>
      </c>
      <c r="V2848" s="1">
        <v>225</v>
      </c>
      <c r="W2848" s="1">
        <v>19</v>
      </c>
      <c r="X2848" s="1">
        <v>2</v>
      </c>
      <c r="AA2848" s="1">
        <v>0</v>
      </c>
      <c r="AK2848" s="7">
        <f t="shared" si="1566"/>
        <v>5</v>
      </c>
      <c r="AL2848" s="7">
        <f t="shared" si="1567"/>
        <v>6</v>
      </c>
      <c r="AM2848" s="7">
        <f t="shared" si="1568"/>
        <v>0</v>
      </c>
      <c r="AN2848" s="2">
        <f t="shared" si="1569"/>
        <v>1.342756183745583E-2</v>
      </c>
      <c r="AO2848" s="2">
        <f t="shared" si="1570"/>
        <v>1.4134275618374558E-3</v>
      </c>
      <c r="AP2848" s="2">
        <f t="shared" si="1571"/>
        <v>0</v>
      </c>
      <c r="AR2848" t="str">
        <f t="shared" si="1572"/>
        <v>Harvey</v>
      </c>
      <c r="AS2848" t="s">
        <v>1392</v>
      </c>
      <c r="AT2848" s="184">
        <v>4</v>
      </c>
      <c r="AV2848" s="97">
        <v>20</v>
      </c>
      <c r="AW2848" s="99">
        <v>79</v>
      </c>
      <c r="AX2848" s="105">
        <f t="shared" si="1573"/>
        <v>20079</v>
      </c>
      <c r="AZ2848" s="7" t="s">
        <v>2951</v>
      </c>
      <c r="BA2848" t="s">
        <v>2991</v>
      </c>
      <c r="BN2848" s="1"/>
    </row>
    <row r="2849" spans="1:66" hidden="1" outlineLevel="1">
      <c r="A2849" t="s">
        <v>564</v>
      </c>
      <c r="B2849" t="s">
        <v>1392</v>
      </c>
      <c r="C2849" s="1">
        <f t="shared" si="1558"/>
        <v>198</v>
      </c>
      <c r="D2849" s="7">
        <f>IF(R2849&gt;0,RANK(R2849,(R2849:T2849,U2849:AI2849)),0)</f>
        <v>4</v>
      </c>
      <c r="E2849" s="7">
        <f>IF(S2849&gt;0,RANK(S2849,(R2849:T2849,U2849:AI2849)),0)</f>
        <v>7</v>
      </c>
      <c r="F2849" s="7">
        <f>IF(T2849&gt;0,RANK(T2849,(R2849:T2849,U2849:AI2849)),0)</f>
        <v>3</v>
      </c>
      <c r="G2849" s="7">
        <f>IF(U2849&gt;0,RANK(U2849,(R2849:T2849,U2849:AI2849)),0)</f>
        <v>1</v>
      </c>
      <c r="H2849" s="7">
        <f t="shared" si="1559"/>
        <v>2</v>
      </c>
      <c r="I2849" s="49">
        <f t="shared" si="1560"/>
        <v>63</v>
      </c>
      <c r="J2849" s="177">
        <f t="shared" si="1543"/>
        <v>0.31818181818181818</v>
      </c>
      <c r="K2849" s="2"/>
      <c r="L2849" s="2">
        <f t="shared" si="1561"/>
        <v>0.10101010101010101</v>
      </c>
      <c r="M2849" s="2">
        <f t="shared" si="1562"/>
        <v>5.0505050505050509E-3</v>
      </c>
      <c r="N2849" s="2">
        <f t="shared" si="1563"/>
        <v>0.1111111111111111</v>
      </c>
      <c r="O2849" s="2">
        <f t="shared" si="1564"/>
        <v>0.53535353535353536</v>
      </c>
      <c r="P2849" s="2">
        <f t="shared" si="1565"/>
        <v>0.21717171717171718</v>
      </c>
      <c r="Q2849" s="2">
        <f t="shared" si="1557"/>
        <v>3.0303030303030332E-2</v>
      </c>
      <c r="R2849" s="1">
        <v>20</v>
      </c>
      <c r="S2849" s="1">
        <v>1</v>
      </c>
      <c r="T2849" s="1">
        <v>22</v>
      </c>
      <c r="U2849" s="1">
        <v>106</v>
      </c>
      <c r="V2849" s="1">
        <v>43</v>
      </c>
      <c r="W2849" s="1">
        <v>4</v>
      </c>
      <c r="X2849" s="1">
        <v>0</v>
      </c>
      <c r="AA2849" s="1">
        <v>2</v>
      </c>
      <c r="AK2849" s="7">
        <f t="shared" si="1566"/>
        <v>5</v>
      </c>
      <c r="AL2849" s="7">
        <f t="shared" si="1567"/>
        <v>0</v>
      </c>
      <c r="AM2849" s="7">
        <f t="shared" si="1568"/>
        <v>0</v>
      </c>
      <c r="AN2849" s="2">
        <f t="shared" si="1569"/>
        <v>2.0202020202020204E-2</v>
      </c>
      <c r="AO2849" s="2">
        <f t="shared" si="1570"/>
        <v>0</v>
      </c>
      <c r="AP2849" s="2">
        <f t="shared" si="1571"/>
        <v>0</v>
      </c>
      <c r="AR2849" t="str">
        <f t="shared" si="1572"/>
        <v>Haskell</v>
      </c>
      <c r="AS2849" t="s">
        <v>1392</v>
      </c>
      <c r="AT2849" s="184">
        <v>1</v>
      </c>
      <c r="AV2849" s="97">
        <v>20</v>
      </c>
      <c r="AW2849" s="99">
        <v>81</v>
      </c>
      <c r="AX2849" s="105">
        <f t="shared" si="1573"/>
        <v>20081</v>
      </c>
      <c r="AZ2849" s="7" t="s">
        <v>2951</v>
      </c>
      <c r="BA2849" t="s">
        <v>2991</v>
      </c>
      <c r="BN2849" s="1"/>
    </row>
    <row r="2850" spans="1:66" hidden="1" outlineLevel="1">
      <c r="A2850" t="s">
        <v>3139</v>
      </c>
      <c r="B2850" t="s">
        <v>1392</v>
      </c>
      <c r="C2850" s="1">
        <f t="shared" si="1558"/>
        <v>131</v>
      </c>
      <c r="D2850" s="7">
        <f>IF(R2850&gt;0,RANK(R2850,(R2850:T2850,U2850:AI2850)),0)</f>
        <v>4</v>
      </c>
      <c r="E2850" s="7">
        <f>IF(S2850&gt;0,RANK(S2850,(R2850:T2850,U2850:AI2850)),0)</f>
        <v>6</v>
      </c>
      <c r="F2850" s="7">
        <f>IF(T2850&gt;0,RANK(T2850,(R2850:T2850,U2850:AI2850)),0)</f>
        <v>3</v>
      </c>
      <c r="G2850" s="7">
        <f>IF(U2850&gt;0,RANK(U2850,(R2850:T2850,U2850:AI2850)),0)</f>
        <v>1</v>
      </c>
      <c r="H2850" s="7">
        <f t="shared" si="1559"/>
        <v>2</v>
      </c>
      <c r="I2850" s="49">
        <f t="shared" si="1560"/>
        <v>40</v>
      </c>
      <c r="J2850" s="177">
        <f t="shared" si="1543"/>
        <v>0.30534351145038169</v>
      </c>
      <c r="K2850" s="2"/>
      <c r="L2850" s="2">
        <f t="shared" si="1561"/>
        <v>8.3969465648854963E-2</v>
      </c>
      <c r="M2850" s="2">
        <f t="shared" si="1562"/>
        <v>7.6335877862595417E-3</v>
      </c>
      <c r="N2850" s="2">
        <f t="shared" si="1563"/>
        <v>0.12977099236641221</v>
      </c>
      <c r="O2850" s="2">
        <f t="shared" si="1564"/>
        <v>0.53435114503816794</v>
      </c>
      <c r="P2850" s="2">
        <f t="shared" si="1565"/>
        <v>0.22900763358778625</v>
      </c>
      <c r="Q2850" s="2">
        <f t="shared" si="1557"/>
        <v>1.5267175572519054E-2</v>
      </c>
      <c r="R2850" s="1">
        <v>11</v>
      </c>
      <c r="S2850" s="1">
        <v>1</v>
      </c>
      <c r="T2850" s="1">
        <v>17</v>
      </c>
      <c r="U2850" s="1">
        <v>70</v>
      </c>
      <c r="V2850" s="1">
        <v>30</v>
      </c>
      <c r="W2850" s="1">
        <v>2</v>
      </c>
      <c r="X2850" s="1">
        <v>0</v>
      </c>
      <c r="AA2850" s="1">
        <v>0</v>
      </c>
      <c r="AK2850" s="7">
        <f t="shared" si="1566"/>
        <v>5</v>
      </c>
      <c r="AL2850" s="7">
        <f t="shared" si="1567"/>
        <v>0</v>
      </c>
      <c r="AM2850" s="7">
        <f t="shared" si="1568"/>
        <v>0</v>
      </c>
      <c r="AN2850" s="2">
        <f t="shared" si="1569"/>
        <v>1.5267175572519083E-2</v>
      </c>
      <c r="AO2850" s="2">
        <f t="shared" si="1570"/>
        <v>0</v>
      </c>
      <c r="AP2850" s="2">
        <f t="shared" si="1571"/>
        <v>0</v>
      </c>
      <c r="AR2850" t="str">
        <f t="shared" si="1572"/>
        <v>Hodgeman</v>
      </c>
      <c r="AS2850" t="s">
        <v>1392</v>
      </c>
      <c r="AT2850" s="184">
        <v>1</v>
      </c>
      <c r="AV2850" s="97">
        <v>20</v>
      </c>
      <c r="AW2850" s="99">
        <v>83</v>
      </c>
      <c r="AX2850" s="105">
        <f t="shared" si="1573"/>
        <v>20083</v>
      </c>
      <c r="AZ2850" s="7" t="s">
        <v>2951</v>
      </c>
      <c r="BA2850" t="s">
        <v>2991</v>
      </c>
      <c r="BN2850" s="1"/>
    </row>
    <row r="2851" spans="1:66" hidden="1" outlineLevel="1">
      <c r="A2851" t="s">
        <v>3011</v>
      </c>
      <c r="B2851" t="s">
        <v>1392</v>
      </c>
      <c r="C2851" s="1">
        <f t="shared" si="1558"/>
        <v>0</v>
      </c>
      <c r="D2851" s="7">
        <f>IF(R2851&gt;0,RANK(R2851,(R2851:T2851,U2851:AI2851)),0)</f>
        <v>0</v>
      </c>
      <c r="E2851" s="7">
        <f>IF(S2851&gt;0,RANK(S2851,(R2851:T2851,U2851:AI2851)),0)</f>
        <v>0</v>
      </c>
      <c r="F2851" s="7">
        <f>IF(T2851&gt;0,RANK(T2851,(R2851:T2851,U2851:AI2851)),0)</f>
        <v>0</v>
      </c>
      <c r="G2851" s="7">
        <f>IF(U2851&gt;0,RANK(U2851,(R2851:T2851,U2851:AI2851)),0)</f>
        <v>0</v>
      </c>
      <c r="H2851" s="7">
        <f t="shared" si="1559"/>
        <v>0</v>
      </c>
      <c r="I2851" s="49" t="e">
        <f t="shared" si="1560"/>
        <v>#NUM!</v>
      </c>
      <c r="J2851" s="177" t="e">
        <f t="shared" si="1543"/>
        <v>#NUM!</v>
      </c>
      <c r="K2851" s="2"/>
      <c r="L2851" s="2" t="str">
        <f t="shared" si="1561"/>
        <v>-</v>
      </c>
      <c r="M2851" s="2" t="str">
        <f t="shared" si="1562"/>
        <v>-</v>
      </c>
      <c r="N2851" s="2" t="str">
        <f t="shared" si="1563"/>
        <v>-</v>
      </c>
      <c r="O2851" s="2" t="str">
        <f t="shared" si="1564"/>
        <v>-</v>
      </c>
      <c r="P2851" s="2" t="str">
        <f t="shared" si="1565"/>
        <v>-</v>
      </c>
      <c r="Q2851" s="2" t="str">
        <f t="shared" si="1557"/>
        <v>-</v>
      </c>
      <c r="AK2851" s="7">
        <f t="shared" si="1566"/>
        <v>0</v>
      </c>
      <c r="AL2851" s="7">
        <f t="shared" si="1567"/>
        <v>0</v>
      </c>
      <c r="AM2851" s="7">
        <f t="shared" si="1568"/>
        <v>0</v>
      </c>
      <c r="AN2851" s="2" t="str">
        <f t="shared" si="1569"/>
        <v>-</v>
      </c>
      <c r="AO2851" s="2" t="str">
        <f t="shared" si="1570"/>
        <v>-</v>
      </c>
      <c r="AP2851" s="2" t="str">
        <f t="shared" si="1571"/>
        <v>-</v>
      </c>
      <c r="AR2851" t="str">
        <f t="shared" si="1572"/>
        <v>Jackson</v>
      </c>
      <c r="AS2851" t="s">
        <v>1392</v>
      </c>
      <c r="AT2851" s="184">
        <v>2</v>
      </c>
      <c r="AV2851" s="97">
        <v>20</v>
      </c>
      <c r="AW2851" s="99">
        <v>85</v>
      </c>
      <c r="AX2851" s="105">
        <f t="shared" si="1573"/>
        <v>20085</v>
      </c>
      <c r="AZ2851" s="7" t="s">
        <v>2951</v>
      </c>
      <c r="BA2851" t="s">
        <v>2991</v>
      </c>
      <c r="BN2851" s="1"/>
    </row>
    <row r="2852" spans="1:66" hidden="1" outlineLevel="1">
      <c r="A2852" t="s">
        <v>2461</v>
      </c>
      <c r="B2852" t="s">
        <v>1392</v>
      </c>
      <c r="C2852" s="1">
        <f t="shared" si="1558"/>
        <v>517</v>
      </c>
      <c r="D2852" s="7">
        <f>IF(R2852&gt;0,RANK(R2852,(R2852:T2852,U2852:AI2852)),0)</f>
        <v>4</v>
      </c>
      <c r="E2852" s="7">
        <f>IF(S2852&gt;0,RANK(S2852,(R2852:T2852,U2852:AI2852)),0)</f>
        <v>0</v>
      </c>
      <c r="F2852" s="7">
        <f>IF(T2852&gt;0,RANK(T2852,(R2852:T2852,U2852:AI2852)),0)</f>
        <v>3</v>
      </c>
      <c r="G2852" s="7">
        <f>IF(U2852&gt;0,RANK(U2852,(R2852:T2852,U2852:AI2852)),0)</f>
        <v>1</v>
      </c>
      <c r="H2852" s="7">
        <f t="shared" si="1559"/>
        <v>2</v>
      </c>
      <c r="I2852" s="49">
        <f t="shared" si="1560"/>
        <v>89</v>
      </c>
      <c r="J2852" s="177">
        <f t="shared" si="1543"/>
        <v>0.17214700193423599</v>
      </c>
      <c r="K2852" s="2"/>
      <c r="L2852" s="2">
        <f t="shared" si="1561"/>
        <v>8.3172147001934232E-2</v>
      </c>
      <c r="M2852" s="2">
        <f t="shared" si="1562"/>
        <v>0</v>
      </c>
      <c r="N2852" s="2">
        <f t="shared" si="1563"/>
        <v>0.14506769825918761</v>
      </c>
      <c r="O2852" s="2">
        <f t="shared" si="1564"/>
        <v>0.46615087040618958</v>
      </c>
      <c r="P2852" s="2">
        <f t="shared" si="1565"/>
        <v>0.29400386847195359</v>
      </c>
      <c r="Q2852" s="2">
        <f t="shared" si="1557"/>
        <v>1.1605415860734991E-2</v>
      </c>
      <c r="R2852" s="1">
        <v>43</v>
      </c>
      <c r="S2852" s="1">
        <v>0</v>
      </c>
      <c r="T2852" s="1">
        <v>75</v>
      </c>
      <c r="U2852" s="1">
        <v>241</v>
      </c>
      <c r="V2852" s="1">
        <v>152</v>
      </c>
      <c r="W2852" s="1">
        <v>3</v>
      </c>
      <c r="X2852" s="1">
        <v>0</v>
      </c>
      <c r="AA2852" s="1">
        <v>3</v>
      </c>
      <c r="AK2852" s="7">
        <f t="shared" si="1566"/>
        <v>5</v>
      </c>
      <c r="AL2852" s="7">
        <f t="shared" si="1567"/>
        <v>0</v>
      </c>
      <c r="AM2852" s="7">
        <f t="shared" si="1568"/>
        <v>0</v>
      </c>
      <c r="AN2852" s="2">
        <f t="shared" si="1569"/>
        <v>5.8027079303675051E-3</v>
      </c>
      <c r="AO2852" s="2">
        <f t="shared" si="1570"/>
        <v>0</v>
      </c>
      <c r="AP2852" s="2">
        <f t="shared" si="1571"/>
        <v>0</v>
      </c>
      <c r="AR2852" t="str">
        <f t="shared" si="1572"/>
        <v>Jefferson</v>
      </c>
      <c r="AS2852" t="s">
        <v>1392</v>
      </c>
      <c r="AT2852" s="184">
        <v>2</v>
      </c>
      <c r="AV2852" s="97">
        <v>20</v>
      </c>
      <c r="AW2852" s="99">
        <v>87</v>
      </c>
      <c r="AX2852" s="105">
        <f t="shared" si="1573"/>
        <v>20087</v>
      </c>
      <c r="AZ2852" s="7" t="s">
        <v>2951</v>
      </c>
      <c r="BA2852" t="s">
        <v>2991</v>
      </c>
      <c r="BN2852" s="1"/>
    </row>
    <row r="2853" spans="1:66" hidden="1" outlineLevel="1">
      <c r="A2853" t="s">
        <v>3140</v>
      </c>
      <c r="B2853" t="s">
        <v>1392</v>
      </c>
      <c r="C2853" s="1">
        <f t="shared" si="1558"/>
        <v>0</v>
      </c>
      <c r="D2853" s="7">
        <f>IF(R2853&gt;0,RANK(R2853,(R2853:T2853,U2853:AI2853)),0)</f>
        <v>0</v>
      </c>
      <c r="E2853" s="7">
        <f>IF(S2853&gt;0,RANK(S2853,(R2853:T2853,U2853:AI2853)),0)</f>
        <v>0</v>
      </c>
      <c r="F2853" s="7">
        <f>IF(T2853&gt;0,RANK(T2853,(R2853:T2853,U2853:AI2853)),0)</f>
        <v>0</v>
      </c>
      <c r="G2853" s="7">
        <f>IF(U2853&gt;0,RANK(U2853,(R2853:T2853,U2853:AI2853)),0)</f>
        <v>0</v>
      </c>
      <c r="H2853" s="7">
        <f t="shared" si="1559"/>
        <v>0</v>
      </c>
      <c r="I2853" s="49" t="e">
        <f t="shared" si="1560"/>
        <v>#NUM!</v>
      </c>
      <c r="J2853" s="177" t="e">
        <f t="shared" si="1543"/>
        <v>#NUM!</v>
      </c>
      <c r="K2853" s="2"/>
      <c r="L2853" s="2" t="str">
        <f t="shared" si="1561"/>
        <v>-</v>
      </c>
      <c r="M2853" s="2" t="str">
        <f t="shared" si="1562"/>
        <v>-</v>
      </c>
      <c r="N2853" s="2" t="str">
        <f t="shared" si="1563"/>
        <v>-</v>
      </c>
      <c r="O2853" s="2" t="str">
        <f t="shared" si="1564"/>
        <v>-</v>
      </c>
      <c r="P2853" s="2" t="str">
        <f t="shared" si="1565"/>
        <v>-</v>
      </c>
      <c r="Q2853" s="2" t="str">
        <f t="shared" si="1557"/>
        <v>-</v>
      </c>
      <c r="AK2853" s="7">
        <f t="shared" si="1566"/>
        <v>0</v>
      </c>
      <c r="AL2853" s="7">
        <f t="shared" si="1567"/>
        <v>0</v>
      </c>
      <c r="AM2853" s="7">
        <f t="shared" si="1568"/>
        <v>0</v>
      </c>
      <c r="AN2853" s="2" t="str">
        <f t="shared" si="1569"/>
        <v>-</v>
      </c>
      <c r="AO2853" s="2" t="str">
        <f t="shared" si="1570"/>
        <v>-</v>
      </c>
      <c r="AP2853" s="2" t="str">
        <f t="shared" si="1571"/>
        <v>-</v>
      </c>
      <c r="AR2853" t="str">
        <f t="shared" si="1572"/>
        <v>Jewell</v>
      </c>
      <c r="AS2853" t="s">
        <v>1392</v>
      </c>
      <c r="AT2853" s="184">
        <v>1</v>
      </c>
      <c r="AV2853" s="97">
        <v>20</v>
      </c>
      <c r="AW2853" s="99">
        <v>89</v>
      </c>
      <c r="AX2853" s="105">
        <f t="shared" si="1573"/>
        <v>20089</v>
      </c>
      <c r="AZ2853" s="7" t="s">
        <v>2951</v>
      </c>
      <c r="BA2853" t="s">
        <v>2991</v>
      </c>
      <c r="BN2853" s="1"/>
    </row>
    <row r="2854" spans="1:66" hidden="1" outlineLevel="1">
      <c r="A2854" t="s">
        <v>1947</v>
      </c>
      <c r="B2854" t="s">
        <v>1392</v>
      </c>
      <c r="C2854" s="1">
        <f t="shared" si="1558"/>
        <v>15924</v>
      </c>
      <c r="D2854" s="7">
        <f>IF(R2854&gt;0,RANK(R2854,(R2854:T2854,U2854:AI2854)),0)</f>
        <v>4</v>
      </c>
      <c r="E2854" s="7">
        <f>IF(S2854&gt;0,RANK(S2854,(R2854:T2854,U2854:AI2854)),0)</f>
        <v>7</v>
      </c>
      <c r="F2854" s="7">
        <f>IF(T2854&gt;0,RANK(T2854,(R2854:T2854,U2854:AI2854)),0)</f>
        <v>2</v>
      </c>
      <c r="G2854" s="7">
        <f>IF(U2854&gt;0,RANK(U2854,(R2854:T2854,U2854:AI2854)),0)</f>
        <v>1</v>
      </c>
      <c r="H2854" s="7">
        <f t="shared" si="1559"/>
        <v>3</v>
      </c>
      <c r="I2854" s="49">
        <f t="shared" si="1560"/>
        <v>2889</v>
      </c>
      <c r="J2854" s="177">
        <f t="shared" si="1543"/>
        <v>0.18142426525998492</v>
      </c>
      <c r="K2854" s="2"/>
      <c r="L2854" s="2">
        <f t="shared" si="1561"/>
        <v>0.16145440844009043</v>
      </c>
      <c r="M2854" s="2">
        <f t="shared" si="1562"/>
        <v>6.2798291886460693E-4</v>
      </c>
      <c r="N2854" s="2">
        <f t="shared" si="1563"/>
        <v>0.22751821150464707</v>
      </c>
      <c r="O2854" s="2">
        <f t="shared" si="1564"/>
        <v>0.40894247676463202</v>
      </c>
      <c r="P2854" s="2">
        <f t="shared" si="1565"/>
        <v>0.19687264506405425</v>
      </c>
      <c r="Q2854" s="2">
        <f t="shared" si="1557"/>
        <v>4.5842753077116327E-3</v>
      </c>
      <c r="R2854" s="1">
        <v>2571</v>
      </c>
      <c r="S2854" s="1">
        <v>10</v>
      </c>
      <c r="T2854" s="1">
        <v>3623</v>
      </c>
      <c r="U2854" s="1">
        <v>6512</v>
      </c>
      <c r="V2854" s="1">
        <v>3135</v>
      </c>
      <c r="W2854" s="1">
        <v>41</v>
      </c>
      <c r="X2854" s="1">
        <v>2</v>
      </c>
      <c r="AA2854" s="1">
        <v>30</v>
      </c>
      <c r="AK2854" s="7">
        <f t="shared" si="1566"/>
        <v>5</v>
      </c>
      <c r="AL2854" s="7">
        <f t="shared" si="1567"/>
        <v>8</v>
      </c>
      <c r="AM2854" s="7">
        <f t="shared" si="1568"/>
        <v>0</v>
      </c>
      <c r="AN2854" s="2">
        <f t="shared" si="1569"/>
        <v>2.5747299673448882E-3</v>
      </c>
      <c r="AO2854" s="2">
        <f t="shared" si="1570"/>
        <v>1.2559658377292137E-4</v>
      </c>
      <c r="AP2854" s="2">
        <f t="shared" si="1571"/>
        <v>0</v>
      </c>
      <c r="AR2854" t="str">
        <f t="shared" si="1572"/>
        <v>Johnson</v>
      </c>
      <c r="AS2854" t="s">
        <v>1392</v>
      </c>
      <c r="AT2854" s="184">
        <v>3</v>
      </c>
      <c r="AV2854" s="97">
        <v>20</v>
      </c>
      <c r="AW2854" s="99">
        <v>91</v>
      </c>
      <c r="AX2854" s="105">
        <f t="shared" si="1573"/>
        <v>20091</v>
      </c>
      <c r="AZ2854" s="7" t="s">
        <v>2951</v>
      </c>
      <c r="BA2854" t="s">
        <v>2991</v>
      </c>
      <c r="BN2854" s="1"/>
    </row>
    <row r="2855" spans="1:66" hidden="1" outlineLevel="1">
      <c r="A2855" t="s">
        <v>25</v>
      </c>
      <c r="B2855" t="s">
        <v>1392</v>
      </c>
      <c r="C2855" s="1">
        <f t="shared" si="1558"/>
        <v>184</v>
      </c>
      <c r="D2855" s="7">
        <f>IF(R2855&gt;0,RANK(R2855,(R2855:T2855,U2855:AI2855)),0)</f>
        <v>4</v>
      </c>
      <c r="E2855" s="7">
        <f>IF(S2855&gt;0,RANK(S2855,(R2855:T2855,U2855:AI2855)),0)</f>
        <v>0</v>
      </c>
      <c r="F2855" s="7">
        <f>IF(T2855&gt;0,RANK(T2855,(R2855:T2855,U2855:AI2855)),0)</f>
        <v>3</v>
      </c>
      <c r="G2855" s="7">
        <f>IF(U2855&gt;0,RANK(U2855,(R2855:T2855,U2855:AI2855)),0)</f>
        <v>1</v>
      </c>
      <c r="H2855" s="7">
        <f t="shared" si="1559"/>
        <v>2</v>
      </c>
      <c r="I2855" s="49">
        <f t="shared" si="1560"/>
        <v>29</v>
      </c>
      <c r="J2855" s="177">
        <f t="shared" si="1543"/>
        <v>0.15760869565217392</v>
      </c>
      <c r="K2855" s="2"/>
      <c r="L2855" s="2">
        <f t="shared" si="1561"/>
        <v>7.0652173913043473E-2</v>
      </c>
      <c r="M2855" s="2">
        <f t="shared" si="1562"/>
        <v>0</v>
      </c>
      <c r="N2855" s="2">
        <f t="shared" si="1563"/>
        <v>0.14130434782608695</v>
      </c>
      <c r="O2855" s="2">
        <f t="shared" si="1564"/>
        <v>0.46195652173913043</v>
      </c>
      <c r="P2855" s="2">
        <f t="shared" si="1565"/>
        <v>0.30434782608695654</v>
      </c>
      <c r="Q2855" s="2">
        <f t="shared" si="1557"/>
        <v>2.173913043478265E-2</v>
      </c>
      <c r="R2855" s="1">
        <v>13</v>
      </c>
      <c r="S2855" s="1">
        <v>0</v>
      </c>
      <c r="T2855" s="1">
        <v>26</v>
      </c>
      <c r="U2855" s="1">
        <v>85</v>
      </c>
      <c r="V2855" s="1">
        <v>56</v>
      </c>
      <c r="W2855" s="1">
        <v>4</v>
      </c>
      <c r="X2855" s="1">
        <v>0</v>
      </c>
      <c r="AA2855" s="1">
        <v>0</v>
      </c>
      <c r="AK2855" s="7">
        <f t="shared" si="1566"/>
        <v>5</v>
      </c>
      <c r="AL2855" s="7">
        <f t="shared" si="1567"/>
        <v>0</v>
      </c>
      <c r="AM2855" s="7">
        <f t="shared" si="1568"/>
        <v>0</v>
      </c>
      <c r="AN2855" s="2">
        <f t="shared" si="1569"/>
        <v>2.1739130434782608E-2</v>
      </c>
      <c r="AO2855" s="2">
        <f t="shared" si="1570"/>
        <v>0</v>
      </c>
      <c r="AP2855" s="2">
        <f t="shared" si="1571"/>
        <v>0</v>
      </c>
      <c r="AR2855" t="str">
        <f t="shared" si="1572"/>
        <v>Kearny</v>
      </c>
      <c r="AS2855" t="s">
        <v>1392</v>
      </c>
      <c r="AT2855" s="184">
        <v>1</v>
      </c>
      <c r="AV2855" s="97">
        <v>20</v>
      </c>
      <c r="AW2855" s="99">
        <v>93</v>
      </c>
      <c r="AX2855" s="105">
        <f t="shared" si="1573"/>
        <v>20093</v>
      </c>
      <c r="AZ2855" s="7" t="s">
        <v>2951</v>
      </c>
      <c r="BA2855" t="s">
        <v>2991</v>
      </c>
      <c r="BN2855" s="1"/>
    </row>
    <row r="2856" spans="1:66" hidden="1" outlineLevel="1">
      <c r="A2856" t="s">
        <v>1238</v>
      </c>
      <c r="B2856" t="s">
        <v>1392</v>
      </c>
      <c r="C2856" s="1">
        <f t="shared" si="1558"/>
        <v>0</v>
      </c>
      <c r="D2856" s="7">
        <f>IF(R2856&gt;0,RANK(R2856,(R2856:T2856,U2856:AI2856)),0)</f>
        <v>0</v>
      </c>
      <c r="E2856" s="7">
        <f>IF(S2856&gt;0,RANK(S2856,(R2856:T2856,U2856:AI2856)),0)</f>
        <v>0</v>
      </c>
      <c r="F2856" s="7">
        <f>IF(T2856&gt;0,RANK(T2856,(R2856:T2856,U2856:AI2856)),0)</f>
        <v>0</v>
      </c>
      <c r="G2856" s="7">
        <f>IF(U2856&gt;0,RANK(U2856,(R2856:T2856,U2856:AI2856)),0)</f>
        <v>0</v>
      </c>
      <c r="H2856" s="7">
        <f t="shared" si="1559"/>
        <v>0</v>
      </c>
      <c r="I2856" s="49" t="e">
        <f t="shared" si="1560"/>
        <v>#NUM!</v>
      </c>
      <c r="J2856" s="177" t="e">
        <f t="shared" si="1543"/>
        <v>#NUM!</v>
      </c>
      <c r="K2856" s="2"/>
      <c r="L2856" s="2" t="str">
        <f t="shared" si="1561"/>
        <v>-</v>
      </c>
      <c r="M2856" s="2" t="str">
        <f t="shared" si="1562"/>
        <v>-</v>
      </c>
      <c r="N2856" s="2" t="str">
        <f t="shared" si="1563"/>
        <v>-</v>
      </c>
      <c r="O2856" s="2" t="str">
        <f t="shared" si="1564"/>
        <v>-</v>
      </c>
      <c r="P2856" s="2" t="str">
        <f t="shared" si="1565"/>
        <v>-</v>
      </c>
      <c r="Q2856" s="2" t="str">
        <f t="shared" si="1557"/>
        <v>-</v>
      </c>
      <c r="AK2856" s="7">
        <f t="shared" si="1566"/>
        <v>0</v>
      </c>
      <c r="AL2856" s="7">
        <f t="shared" si="1567"/>
        <v>0</v>
      </c>
      <c r="AM2856" s="7">
        <f t="shared" si="1568"/>
        <v>0</v>
      </c>
      <c r="AN2856" s="2" t="str">
        <f t="shared" si="1569"/>
        <v>-</v>
      </c>
      <c r="AO2856" s="2" t="str">
        <f t="shared" si="1570"/>
        <v>-</v>
      </c>
      <c r="AP2856" s="2" t="str">
        <f t="shared" si="1571"/>
        <v>-</v>
      </c>
      <c r="AR2856" t="str">
        <f t="shared" si="1572"/>
        <v>Kingman</v>
      </c>
      <c r="AS2856" t="s">
        <v>1392</v>
      </c>
      <c r="AT2856" s="184">
        <v>4</v>
      </c>
      <c r="AV2856" s="97">
        <v>20</v>
      </c>
      <c r="AW2856" s="99">
        <v>95</v>
      </c>
      <c r="AX2856" s="105">
        <f t="shared" si="1573"/>
        <v>20095</v>
      </c>
      <c r="AZ2856" s="7" t="s">
        <v>2951</v>
      </c>
      <c r="BA2856" t="s">
        <v>2991</v>
      </c>
      <c r="BN2856" s="1"/>
    </row>
    <row r="2857" spans="1:66" hidden="1" outlineLevel="1">
      <c r="A2857" t="s">
        <v>1256</v>
      </c>
      <c r="B2857" t="s">
        <v>1392</v>
      </c>
      <c r="C2857" s="1">
        <f t="shared" si="1558"/>
        <v>0</v>
      </c>
      <c r="D2857" s="7">
        <f>IF(R2857&gt;0,RANK(R2857,(R2857:T2857,U2857:AI2857)),0)</f>
        <v>0</v>
      </c>
      <c r="E2857" s="7">
        <f>IF(S2857&gt;0,RANK(S2857,(R2857:T2857,U2857:AI2857)),0)</f>
        <v>0</v>
      </c>
      <c r="F2857" s="7">
        <f>IF(T2857&gt;0,RANK(T2857,(R2857:T2857,U2857:AI2857)),0)</f>
        <v>0</v>
      </c>
      <c r="G2857" s="7">
        <f>IF(U2857&gt;0,RANK(U2857,(R2857:T2857,U2857:AI2857)),0)</f>
        <v>0</v>
      </c>
      <c r="H2857" s="7">
        <f t="shared" si="1559"/>
        <v>0</v>
      </c>
      <c r="I2857" s="49" t="e">
        <f t="shared" si="1560"/>
        <v>#NUM!</v>
      </c>
      <c r="J2857" s="177" t="e">
        <f t="shared" si="1543"/>
        <v>#NUM!</v>
      </c>
      <c r="K2857" s="2"/>
      <c r="L2857" s="2" t="str">
        <f t="shared" si="1561"/>
        <v>-</v>
      </c>
      <c r="M2857" s="2" t="str">
        <f t="shared" si="1562"/>
        <v>-</v>
      </c>
      <c r="N2857" s="2" t="str">
        <f t="shared" si="1563"/>
        <v>-</v>
      </c>
      <c r="O2857" s="2" t="str">
        <f t="shared" si="1564"/>
        <v>-</v>
      </c>
      <c r="P2857" s="2" t="str">
        <f t="shared" si="1565"/>
        <v>-</v>
      </c>
      <c r="Q2857" s="2" t="str">
        <f t="shared" si="1557"/>
        <v>-</v>
      </c>
      <c r="AK2857" s="7">
        <f t="shared" si="1566"/>
        <v>0</v>
      </c>
      <c r="AL2857" s="7">
        <f t="shared" si="1567"/>
        <v>0</v>
      </c>
      <c r="AM2857" s="7">
        <f t="shared" si="1568"/>
        <v>0</v>
      </c>
      <c r="AN2857" s="2" t="str">
        <f t="shared" si="1569"/>
        <v>-</v>
      </c>
      <c r="AO2857" s="2" t="str">
        <f t="shared" si="1570"/>
        <v>-</v>
      </c>
      <c r="AP2857" s="2" t="str">
        <f t="shared" si="1571"/>
        <v>-</v>
      </c>
      <c r="AR2857" t="str">
        <f t="shared" si="1572"/>
        <v>Kiowa</v>
      </c>
      <c r="AS2857" t="s">
        <v>1392</v>
      </c>
      <c r="AT2857" s="184">
        <v>4</v>
      </c>
      <c r="AV2857" s="97">
        <v>20</v>
      </c>
      <c r="AW2857" s="99">
        <v>97</v>
      </c>
      <c r="AX2857" s="105">
        <f t="shared" si="1573"/>
        <v>20097</v>
      </c>
      <c r="AZ2857" s="7" t="s">
        <v>2951</v>
      </c>
      <c r="BA2857" t="s">
        <v>2991</v>
      </c>
      <c r="BN2857" s="1"/>
    </row>
    <row r="2858" spans="1:66" hidden="1" outlineLevel="1">
      <c r="A2858" t="s">
        <v>992</v>
      </c>
      <c r="B2858" t="s">
        <v>1392</v>
      </c>
      <c r="C2858" s="1">
        <f t="shared" si="1558"/>
        <v>0</v>
      </c>
      <c r="D2858" s="7">
        <f>IF(R2858&gt;0,RANK(R2858,(R2858:T2858,U2858:AI2858)),0)</f>
        <v>0</v>
      </c>
      <c r="E2858" s="7">
        <f>IF(S2858&gt;0,RANK(S2858,(R2858:T2858,U2858:AI2858)),0)</f>
        <v>0</v>
      </c>
      <c r="F2858" s="7">
        <f>IF(T2858&gt;0,RANK(T2858,(R2858:T2858,U2858:AI2858)),0)</f>
        <v>0</v>
      </c>
      <c r="G2858" s="7">
        <f>IF(U2858&gt;0,RANK(U2858,(R2858:T2858,U2858:AI2858)),0)</f>
        <v>0</v>
      </c>
      <c r="H2858" s="7">
        <f t="shared" si="1559"/>
        <v>0</v>
      </c>
      <c r="I2858" s="49" t="e">
        <f t="shared" si="1560"/>
        <v>#NUM!</v>
      </c>
      <c r="J2858" s="177" t="e">
        <f t="shared" si="1543"/>
        <v>#NUM!</v>
      </c>
      <c r="K2858" s="2"/>
      <c r="L2858" s="2" t="str">
        <f t="shared" si="1561"/>
        <v>-</v>
      </c>
      <c r="M2858" s="2" t="str">
        <f t="shared" si="1562"/>
        <v>-</v>
      </c>
      <c r="N2858" s="2" t="str">
        <f t="shared" si="1563"/>
        <v>-</v>
      </c>
      <c r="O2858" s="2" t="str">
        <f t="shared" si="1564"/>
        <v>-</v>
      </c>
      <c r="P2858" s="2" t="str">
        <f t="shared" si="1565"/>
        <v>-</v>
      </c>
      <c r="Q2858" s="2" t="str">
        <f t="shared" si="1557"/>
        <v>-</v>
      </c>
      <c r="AK2858" s="7">
        <f t="shared" si="1566"/>
        <v>0</v>
      </c>
      <c r="AL2858" s="7">
        <f t="shared" si="1567"/>
        <v>0</v>
      </c>
      <c r="AM2858" s="7">
        <f t="shared" si="1568"/>
        <v>0</v>
      </c>
      <c r="AN2858" s="2" t="str">
        <f t="shared" si="1569"/>
        <v>-</v>
      </c>
      <c r="AO2858" s="2" t="str">
        <f t="shared" si="1570"/>
        <v>-</v>
      </c>
      <c r="AP2858" s="2" t="str">
        <f t="shared" si="1571"/>
        <v>-</v>
      </c>
      <c r="AR2858" t="str">
        <f t="shared" si="1572"/>
        <v>Labette</v>
      </c>
      <c r="AS2858" t="s">
        <v>1392</v>
      </c>
      <c r="AT2858" s="184">
        <v>2</v>
      </c>
      <c r="AV2858" s="97">
        <v>20</v>
      </c>
      <c r="AW2858" s="99">
        <v>99</v>
      </c>
      <c r="AX2858" s="105">
        <f t="shared" si="1573"/>
        <v>20099</v>
      </c>
      <c r="AZ2858" s="7" t="s">
        <v>2951</v>
      </c>
      <c r="BA2858" t="s">
        <v>2991</v>
      </c>
      <c r="BN2858" s="1"/>
    </row>
    <row r="2859" spans="1:66" hidden="1" outlineLevel="1">
      <c r="A2859" t="s">
        <v>1753</v>
      </c>
      <c r="B2859" t="s">
        <v>1392</v>
      </c>
      <c r="C2859" s="1">
        <f t="shared" si="1558"/>
        <v>66</v>
      </c>
      <c r="D2859" s="7">
        <f>IF(R2859&gt;0,RANK(R2859,(R2859:T2859,U2859:AI2859)),0)</f>
        <v>3</v>
      </c>
      <c r="E2859" s="7">
        <f>IF(S2859&gt;0,RANK(S2859,(R2859:T2859,U2859:AI2859)),0)</f>
        <v>0</v>
      </c>
      <c r="F2859" s="7">
        <f>IF(T2859&gt;0,RANK(T2859,(R2859:T2859,U2859:AI2859)),0)</f>
        <v>3</v>
      </c>
      <c r="G2859" s="7">
        <f>IF(U2859&gt;0,RANK(U2859,(R2859:T2859,U2859:AI2859)),0)</f>
        <v>1</v>
      </c>
      <c r="H2859" s="7">
        <f t="shared" si="1559"/>
        <v>2</v>
      </c>
      <c r="I2859" s="49">
        <f t="shared" si="1560"/>
        <v>4</v>
      </c>
      <c r="J2859" s="177">
        <f t="shared" si="1543"/>
        <v>6.0606060606060608E-2</v>
      </c>
      <c r="K2859" s="2"/>
      <c r="L2859" s="2">
        <f t="shared" si="1561"/>
        <v>6.0606060606060608E-2</v>
      </c>
      <c r="M2859" s="2">
        <f t="shared" si="1562"/>
        <v>0</v>
      </c>
      <c r="N2859" s="2">
        <f t="shared" si="1563"/>
        <v>6.0606060606060608E-2</v>
      </c>
      <c r="O2859" s="2">
        <f t="shared" si="1564"/>
        <v>0.46969696969696972</v>
      </c>
      <c r="P2859" s="2">
        <f t="shared" si="1565"/>
        <v>0.40909090909090912</v>
      </c>
      <c r="Q2859" s="2">
        <f t="shared" si="1557"/>
        <v>5.5511151231257827E-17</v>
      </c>
      <c r="R2859" s="1">
        <v>4</v>
      </c>
      <c r="S2859" s="1">
        <v>0</v>
      </c>
      <c r="T2859" s="1">
        <v>4</v>
      </c>
      <c r="U2859" s="1">
        <v>31</v>
      </c>
      <c r="V2859" s="1">
        <v>27</v>
      </c>
      <c r="W2859" s="1">
        <v>0</v>
      </c>
      <c r="X2859" s="1">
        <v>0</v>
      </c>
      <c r="AA2859" s="1">
        <v>0</v>
      </c>
      <c r="AK2859" s="7">
        <f t="shared" si="1566"/>
        <v>0</v>
      </c>
      <c r="AL2859" s="7">
        <f t="shared" si="1567"/>
        <v>0</v>
      </c>
      <c r="AM2859" s="7">
        <f t="shared" si="1568"/>
        <v>0</v>
      </c>
      <c r="AN2859" s="2">
        <f t="shared" si="1569"/>
        <v>0</v>
      </c>
      <c r="AO2859" s="2">
        <f t="shared" si="1570"/>
        <v>0</v>
      </c>
      <c r="AP2859" s="2">
        <f t="shared" si="1571"/>
        <v>0</v>
      </c>
      <c r="AR2859" t="str">
        <f t="shared" si="1572"/>
        <v>Lane</v>
      </c>
      <c r="AS2859" t="s">
        <v>1392</v>
      </c>
      <c r="AT2859" s="184">
        <v>1</v>
      </c>
      <c r="AV2859" s="97">
        <v>20</v>
      </c>
      <c r="AW2859" s="99">
        <v>101</v>
      </c>
      <c r="AX2859" s="105">
        <f t="shared" si="1573"/>
        <v>20101</v>
      </c>
      <c r="AZ2859" s="7" t="s">
        <v>2951</v>
      </c>
      <c r="BA2859" t="s">
        <v>2991</v>
      </c>
      <c r="BN2859" s="1"/>
    </row>
    <row r="2860" spans="1:66" hidden="1" outlineLevel="1">
      <c r="A2860" t="s">
        <v>163</v>
      </c>
      <c r="B2860" t="s">
        <v>1392</v>
      </c>
      <c r="C2860" s="1">
        <f t="shared" si="1558"/>
        <v>2602</v>
      </c>
      <c r="D2860" s="7">
        <f>IF(R2860&gt;0,RANK(R2860,(R2860:T2860,U2860:AI2860)),0)</f>
        <v>4</v>
      </c>
      <c r="E2860" s="7">
        <f>IF(S2860&gt;0,RANK(S2860,(R2860:T2860,U2860:AI2860)),0)</f>
        <v>7</v>
      </c>
      <c r="F2860" s="7">
        <f>IF(T2860&gt;0,RANK(T2860,(R2860:T2860,U2860:AI2860)),0)</f>
        <v>3</v>
      </c>
      <c r="G2860" s="7">
        <f>IF(U2860&gt;0,RANK(U2860,(R2860:T2860,U2860:AI2860)),0)</f>
        <v>1</v>
      </c>
      <c r="H2860" s="7">
        <f t="shared" si="1559"/>
        <v>2</v>
      </c>
      <c r="I2860" s="49">
        <f t="shared" si="1560"/>
        <v>495</v>
      </c>
      <c r="J2860" s="177">
        <f t="shared" si="1543"/>
        <v>0.19023827824750192</v>
      </c>
      <c r="K2860" s="2"/>
      <c r="L2860" s="2">
        <f t="shared" si="1561"/>
        <v>0.11260568793235973</v>
      </c>
      <c r="M2860" s="2">
        <f t="shared" si="1562"/>
        <v>1.921598770176787E-3</v>
      </c>
      <c r="N2860" s="2">
        <f t="shared" si="1563"/>
        <v>0.18216756341275941</v>
      </c>
      <c r="O2860" s="2">
        <f t="shared" si="1564"/>
        <v>0.43966179861644888</v>
      </c>
      <c r="P2860" s="2">
        <f t="shared" si="1565"/>
        <v>0.24942352036894697</v>
      </c>
      <c r="Q2860" s="2">
        <f t="shared" si="1557"/>
        <v>1.42198308993082E-2</v>
      </c>
      <c r="R2860" s="1">
        <v>293</v>
      </c>
      <c r="S2860" s="1">
        <v>5</v>
      </c>
      <c r="T2860" s="1">
        <v>474</v>
      </c>
      <c r="U2860" s="1">
        <v>1144</v>
      </c>
      <c r="V2860" s="1">
        <v>649</v>
      </c>
      <c r="W2860" s="1">
        <v>20</v>
      </c>
      <c r="X2860" s="1">
        <v>2</v>
      </c>
      <c r="AA2860" s="1">
        <v>15</v>
      </c>
      <c r="AK2860" s="7">
        <f t="shared" si="1566"/>
        <v>5</v>
      </c>
      <c r="AL2860" s="7">
        <f t="shared" si="1567"/>
        <v>8</v>
      </c>
      <c r="AM2860" s="7">
        <f t="shared" si="1568"/>
        <v>0</v>
      </c>
      <c r="AN2860" s="2">
        <f t="shared" si="1569"/>
        <v>7.6863950807071479E-3</v>
      </c>
      <c r="AO2860" s="2">
        <f t="shared" si="1570"/>
        <v>7.6863950807071484E-4</v>
      </c>
      <c r="AP2860" s="2">
        <f t="shared" si="1571"/>
        <v>0</v>
      </c>
      <c r="AR2860" t="str">
        <f t="shared" si="1572"/>
        <v>Leavenworth</v>
      </c>
      <c r="AS2860" t="s">
        <v>1392</v>
      </c>
      <c r="AT2860" s="184">
        <v>2</v>
      </c>
      <c r="AV2860" s="97">
        <v>20</v>
      </c>
      <c r="AW2860" s="99">
        <v>103</v>
      </c>
      <c r="AX2860" s="105">
        <f t="shared" si="1573"/>
        <v>20103</v>
      </c>
      <c r="AZ2860" s="7" t="s">
        <v>2951</v>
      </c>
      <c r="BA2860" t="s">
        <v>2991</v>
      </c>
      <c r="BN2860" s="1"/>
    </row>
    <row r="2861" spans="1:66" hidden="1" outlineLevel="1">
      <c r="A2861" t="s">
        <v>223</v>
      </c>
      <c r="B2861" t="s">
        <v>1392</v>
      </c>
      <c r="C2861" s="1">
        <f t="shared" si="1558"/>
        <v>173</v>
      </c>
      <c r="D2861" s="7">
        <f>IF(R2861&gt;0,RANK(R2861,(R2861:T2861,U2861:AI2861)),0)</f>
        <v>4</v>
      </c>
      <c r="E2861" s="7">
        <f>IF(S2861&gt;0,RANK(S2861,(R2861:T2861,U2861:AI2861)),0)</f>
        <v>0</v>
      </c>
      <c r="F2861" s="7">
        <f>IF(T2861&gt;0,RANK(T2861,(R2861:T2861,U2861:AI2861)),0)</f>
        <v>3</v>
      </c>
      <c r="G2861" s="7">
        <f>IF(U2861&gt;0,RANK(U2861,(R2861:T2861,U2861:AI2861)),0)</f>
        <v>1</v>
      </c>
      <c r="H2861" s="7">
        <f t="shared" si="1559"/>
        <v>2</v>
      </c>
      <c r="I2861" s="49">
        <f t="shared" si="1560"/>
        <v>47</v>
      </c>
      <c r="J2861" s="177">
        <f t="shared" si="1543"/>
        <v>0.27167630057803466</v>
      </c>
      <c r="K2861" s="2"/>
      <c r="L2861" s="2">
        <f t="shared" si="1561"/>
        <v>8.0924855491329481E-2</v>
      </c>
      <c r="M2861" s="2">
        <f t="shared" si="1562"/>
        <v>0</v>
      </c>
      <c r="N2861" s="2">
        <f t="shared" si="1563"/>
        <v>8.6705202312138727E-2</v>
      </c>
      <c r="O2861" s="2">
        <f t="shared" si="1564"/>
        <v>0.54913294797687862</v>
      </c>
      <c r="P2861" s="2">
        <f t="shared" si="1565"/>
        <v>0.2774566473988439</v>
      </c>
      <c r="Q2861" s="2">
        <f t="shared" si="1557"/>
        <v>5.7803468208093012E-3</v>
      </c>
      <c r="R2861" s="1">
        <v>14</v>
      </c>
      <c r="S2861" s="1">
        <v>0</v>
      </c>
      <c r="T2861" s="1">
        <v>15</v>
      </c>
      <c r="U2861" s="1">
        <v>95</v>
      </c>
      <c r="V2861" s="1">
        <v>48</v>
      </c>
      <c r="W2861" s="1">
        <v>0</v>
      </c>
      <c r="X2861" s="1">
        <v>0</v>
      </c>
      <c r="AA2861" s="1">
        <v>1</v>
      </c>
      <c r="AK2861" s="7">
        <f t="shared" si="1566"/>
        <v>0</v>
      </c>
      <c r="AL2861" s="7">
        <f t="shared" si="1567"/>
        <v>0</v>
      </c>
      <c r="AM2861" s="7">
        <f t="shared" si="1568"/>
        <v>0</v>
      </c>
      <c r="AN2861" s="2">
        <f t="shared" si="1569"/>
        <v>0</v>
      </c>
      <c r="AO2861" s="2">
        <f t="shared" si="1570"/>
        <v>0</v>
      </c>
      <c r="AP2861" s="2">
        <f t="shared" si="1571"/>
        <v>0</v>
      </c>
      <c r="AR2861" t="str">
        <f t="shared" si="1572"/>
        <v>Lincoln</v>
      </c>
      <c r="AS2861" t="s">
        <v>1392</v>
      </c>
      <c r="AT2861" s="184">
        <v>1</v>
      </c>
      <c r="AV2861" s="97">
        <v>20</v>
      </c>
      <c r="AW2861" s="99">
        <v>105</v>
      </c>
      <c r="AX2861" s="105">
        <f t="shared" si="1573"/>
        <v>20105</v>
      </c>
      <c r="AZ2861" s="7" t="s">
        <v>2951</v>
      </c>
      <c r="BA2861" t="s">
        <v>2991</v>
      </c>
      <c r="BN2861" s="1"/>
    </row>
    <row r="2862" spans="1:66" hidden="1" outlineLevel="1">
      <c r="A2862" t="s">
        <v>1921</v>
      </c>
      <c r="B2862" t="s">
        <v>1392</v>
      </c>
      <c r="C2862" s="1">
        <f t="shared" si="1558"/>
        <v>0</v>
      </c>
      <c r="D2862" s="7">
        <f>IF(R2862&gt;0,RANK(R2862,(R2862:T2862,U2862:AI2862)),0)</f>
        <v>0</v>
      </c>
      <c r="E2862" s="7">
        <f>IF(S2862&gt;0,RANK(S2862,(R2862:T2862,U2862:AI2862)),0)</f>
        <v>0</v>
      </c>
      <c r="F2862" s="7">
        <f>IF(T2862&gt;0,RANK(T2862,(R2862:T2862,U2862:AI2862)),0)</f>
        <v>0</v>
      </c>
      <c r="G2862" s="7">
        <f>IF(U2862&gt;0,RANK(U2862,(R2862:T2862,U2862:AI2862)),0)</f>
        <v>0</v>
      </c>
      <c r="H2862" s="7">
        <f t="shared" si="1559"/>
        <v>0</v>
      </c>
      <c r="I2862" s="49" t="e">
        <f t="shared" si="1560"/>
        <v>#NUM!</v>
      </c>
      <c r="J2862" s="177" t="e">
        <f t="shared" si="1543"/>
        <v>#NUM!</v>
      </c>
      <c r="K2862" s="2"/>
      <c r="L2862" s="2" t="str">
        <f t="shared" si="1561"/>
        <v>-</v>
      </c>
      <c r="M2862" s="2" t="str">
        <f t="shared" si="1562"/>
        <v>-</v>
      </c>
      <c r="N2862" s="2" t="str">
        <f t="shared" si="1563"/>
        <v>-</v>
      </c>
      <c r="O2862" s="2" t="str">
        <f t="shared" si="1564"/>
        <v>-</v>
      </c>
      <c r="P2862" s="2" t="str">
        <f t="shared" si="1565"/>
        <v>-</v>
      </c>
      <c r="Q2862" s="2" t="str">
        <f t="shared" si="1557"/>
        <v>-</v>
      </c>
      <c r="AK2862" s="7">
        <f t="shared" si="1566"/>
        <v>0</v>
      </c>
      <c r="AL2862" s="7">
        <f t="shared" si="1567"/>
        <v>0</v>
      </c>
      <c r="AM2862" s="7">
        <f t="shared" si="1568"/>
        <v>0</v>
      </c>
      <c r="AN2862" s="2" t="str">
        <f t="shared" si="1569"/>
        <v>-</v>
      </c>
      <c r="AO2862" s="2" t="str">
        <f t="shared" si="1570"/>
        <v>-</v>
      </c>
      <c r="AP2862" s="2" t="str">
        <f t="shared" si="1571"/>
        <v>-</v>
      </c>
      <c r="AR2862" t="str">
        <f t="shared" si="1572"/>
        <v>Linn</v>
      </c>
      <c r="AS2862" t="s">
        <v>1392</v>
      </c>
      <c r="AT2862" s="184">
        <v>2</v>
      </c>
      <c r="AV2862" s="97">
        <v>20</v>
      </c>
      <c r="AW2862" s="99">
        <v>107</v>
      </c>
      <c r="AX2862" s="105">
        <f t="shared" si="1573"/>
        <v>20107</v>
      </c>
      <c r="AZ2862" s="7" t="s">
        <v>2951</v>
      </c>
      <c r="BA2862" t="s">
        <v>2991</v>
      </c>
      <c r="BN2862" s="1"/>
    </row>
    <row r="2863" spans="1:66" hidden="1" outlineLevel="1">
      <c r="A2863" t="s">
        <v>2156</v>
      </c>
      <c r="B2863" t="s">
        <v>1392</v>
      </c>
      <c r="C2863" s="1">
        <f t="shared" si="1558"/>
        <v>147</v>
      </c>
      <c r="D2863" s="7">
        <f>IF(R2863&gt;0,RANK(R2863,(R2863:T2863,U2863:AI2863)),0)</f>
        <v>4</v>
      </c>
      <c r="E2863" s="7">
        <f>IF(S2863&gt;0,RANK(S2863,(R2863:T2863,U2863:AI2863)),0)</f>
        <v>0</v>
      </c>
      <c r="F2863" s="7">
        <f>IF(T2863&gt;0,RANK(T2863,(R2863:T2863,U2863:AI2863)),0)</f>
        <v>3</v>
      </c>
      <c r="G2863" s="7">
        <f>IF(U2863&gt;0,RANK(U2863,(R2863:T2863,U2863:AI2863)),0)</f>
        <v>1</v>
      </c>
      <c r="H2863" s="7">
        <f t="shared" si="1559"/>
        <v>2</v>
      </c>
      <c r="I2863" s="49">
        <f t="shared" si="1560"/>
        <v>21</v>
      </c>
      <c r="J2863" s="177">
        <f t="shared" si="1543"/>
        <v>0.14285714285714285</v>
      </c>
      <c r="K2863" s="2"/>
      <c r="L2863" s="2">
        <f t="shared" si="1561"/>
        <v>8.1632653061224483E-2</v>
      </c>
      <c r="M2863" s="2">
        <f t="shared" si="1562"/>
        <v>0</v>
      </c>
      <c r="N2863" s="2">
        <f t="shared" si="1563"/>
        <v>0.14285714285714285</v>
      </c>
      <c r="O2863" s="2">
        <f t="shared" si="1564"/>
        <v>0.44217687074829931</v>
      </c>
      <c r="P2863" s="2">
        <f t="shared" si="1565"/>
        <v>0.29931972789115646</v>
      </c>
      <c r="Q2863" s="2">
        <f t="shared" si="1557"/>
        <v>3.4013605442176853E-2</v>
      </c>
      <c r="R2863" s="1">
        <v>12</v>
      </c>
      <c r="S2863" s="1">
        <v>0</v>
      </c>
      <c r="T2863" s="1">
        <v>21</v>
      </c>
      <c r="U2863" s="1">
        <v>65</v>
      </c>
      <c r="V2863" s="1">
        <v>44</v>
      </c>
      <c r="W2863" s="1">
        <v>4</v>
      </c>
      <c r="X2863" s="1">
        <v>0</v>
      </c>
      <c r="AA2863" s="1">
        <v>1</v>
      </c>
      <c r="AK2863" s="7">
        <f t="shared" si="1566"/>
        <v>5</v>
      </c>
      <c r="AL2863" s="7">
        <f t="shared" si="1567"/>
        <v>0</v>
      </c>
      <c r="AM2863" s="7">
        <f t="shared" si="1568"/>
        <v>0</v>
      </c>
      <c r="AN2863" s="2">
        <f t="shared" si="1569"/>
        <v>2.7210884353741496E-2</v>
      </c>
      <c r="AO2863" s="2">
        <f t="shared" si="1570"/>
        <v>0</v>
      </c>
      <c r="AP2863" s="2">
        <f t="shared" si="1571"/>
        <v>0</v>
      </c>
      <c r="AR2863" t="str">
        <f t="shared" si="1572"/>
        <v>Logan</v>
      </c>
      <c r="AS2863" t="s">
        <v>1392</v>
      </c>
      <c r="AT2863" s="184">
        <v>1</v>
      </c>
      <c r="AV2863" s="97">
        <v>20</v>
      </c>
      <c r="AW2863" s="99">
        <v>109</v>
      </c>
      <c r="AX2863" s="105">
        <f t="shared" si="1573"/>
        <v>20109</v>
      </c>
      <c r="AZ2863" s="7" t="s">
        <v>2951</v>
      </c>
      <c r="BA2863" t="s">
        <v>2991</v>
      </c>
      <c r="BN2863" s="1"/>
    </row>
    <row r="2864" spans="1:66" hidden="1" outlineLevel="1">
      <c r="A2864" t="s">
        <v>651</v>
      </c>
      <c r="B2864" t="s">
        <v>1392</v>
      </c>
      <c r="C2864" s="1">
        <f t="shared" si="1558"/>
        <v>1057</v>
      </c>
      <c r="D2864" s="7">
        <f>IF(R2864&gt;0,RANK(R2864,(R2864:T2864,U2864:AI2864)),0)</f>
        <v>4</v>
      </c>
      <c r="E2864" s="7">
        <f>IF(S2864&gt;0,RANK(S2864,(R2864:T2864,U2864:AI2864)),0)</f>
        <v>6</v>
      </c>
      <c r="F2864" s="7">
        <f>IF(T2864&gt;0,RANK(T2864,(R2864:T2864,U2864:AI2864)),0)</f>
        <v>3</v>
      </c>
      <c r="G2864" s="7">
        <f>IF(U2864&gt;0,RANK(U2864,(R2864:T2864,U2864:AI2864)),0)</f>
        <v>1</v>
      </c>
      <c r="H2864" s="7">
        <f t="shared" si="1559"/>
        <v>2</v>
      </c>
      <c r="I2864" s="49">
        <f t="shared" si="1560"/>
        <v>170</v>
      </c>
      <c r="J2864" s="177">
        <f t="shared" si="1543"/>
        <v>0.16083254493850521</v>
      </c>
      <c r="K2864" s="2"/>
      <c r="L2864" s="2">
        <f t="shared" si="1561"/>
        <v>0.14096499526963102</v>
      </c>
      <c r="M2864" s="2">
        <f t="shared" si="1562"/>
        <v>1.8921475875118259E-3</v>
      </c>
      <c r="N2864" s="2">
        <f t="shared" si="1563"/>
        <v>0.18637653736991486</v>
      </c>
      <c r="O2864" s="2">
        <f t="shared" si="1564"/>
        <v>0.40964995269631033</v>
      </c>
      <c r="P2864" s="2">
        <f t="shared" si="1565"/>
        <v>0.24881740775780511</v>
      </c>
      <c r="Q2864" s="2">
        <f t="shared" si="1557"/>
        <v>1.229895931882688E-2</v>
      </c>
      <c r="R2864" s="1">
        <v>149</v>
      </c>
      <c r="S2864" s="1">
        <v>2</v>
      </c>
      <c r="T2864" s="1">
        <v>197</v>
      </c>
      <c r="U2864" s="1">
        <v>433</v>
      </c>
      <c r="V2864" s="1">
        <v>263</v>
      </c>
      <c r="W2864" s="1">
        <v>11</v>
      </c>
      <c r="X2864" s="1">
        <v>1</v>
      </c>
      <c r="AA2864" s="1">
        <v>1</v>
      </c>
      <c r="AK2864" s="7">
        <f t="shared" si="1566"/>
        <v>5</v>
      </c>
      <c r="AL2864" s="7">
        <f t="shared" si="1567"/>
        <v>7</v>
      </c>
      <c r="AM2864" s="7">
        <f t="shared" si="1568"/>
        <v>0</v>
      </c>
      <c r="AN2864" s="2">
        <f t="shared" si="1569"/>
        <v>1.0406811731315043E-2</v>
      </c>
      <c r="AO2864" s="2">
        <f t="shared" si="1570"/>
        <v>9.4607379375591296E-4</v>
      </c>
      <c r="AP2864" s="2">
        <f t="shared" si="1571"/>
        <v>0</v>
      </c>
      <c r="AR2864" t="str">
        <f t="shared" si="1572"/>
        <v>Lyon</v>
      </c>
      <c r="AS2864" t="s">
        <v>1392</v>
      </c>
      <c r="AT2864" s="184">
        <v>1</v>
      </c>
      <c r="AV2864" s="97">
        <v>20</v>
      </c>
      <c r="AW2864" s="99">
        <v>111</v>
      </c>
      <c r="AX2864" s="105">
        <f t="shared" si="1573"/>
        <v>20111</v>
      </c>
      <c r="AZ2864" s="7" t="s">
        <v>2951</v>
      </c>
      <c r="BA2864" t="s">
        <v>2991</v>
      </c>
      <c r="BN2864" s="1"/>
    </row>
    <row r="2865" spans="1:66" hidden="1" outlineLevel="1">
      <c r="A2865" t="s">
        <v>522</v>
      </c>
      <c r="B2865" t="s">
        <v>1392</v>
      </c>
      <c r="C2865" s="1">
        <f t="shared" si="1558"/>
        <v>1339</v>
      </c>
      <c r="D2865" s="7">
        <f>IF(R2865&gt;0,RANK(R2865,(R2865:T2865,U2865:AI2865)),0)</f>
        <v>4</v>
      </c>
      <c r="E2865" s="7">
        <f>IF(S2865&gt;0,RANK(S2865,(R2865:T2865,U2865:AI2865)),0)</f>
        <v>7</v>
      </c>
      <c r="F2865" s="7">
        <f>IF(T2865&gt;0,RANK(T2865,(R2865:T2865,U2865:AI2865)),0)</f>
        <v>3</v>
      </c>
      <c r="G2865" s="7">
        <f>IF(U2865&gt;0,RANK(U2865,(R2865:T2865,U2865:AI2865)),0)</f>
        <v>1</v>
      </c>
      <c r="H2865" s="7">
        <f t="shared" si="1559"/>
        <v>2</v>
      </c>
      <c r="I2865" s="49">
        <f t="shared" si="1560"/>
        <v>572</v>
      </c>
      <c r="J2865" s="177">
        <f t="shared" si="1543"/>
        <v>0.42718446601941745</v>
      </c>
      <c r="K2865" s="2"/>
      <c r="L2865" s="2">
        <f t="shared" si="1561"/>
        <v>9.2606422703510077E-2</v>
      </c>
      <c r="M2865" s="2">
        <f t="shared" si="1562"/>
        <v>2.2404779686333084E-3</v>
      </c>
      <c r="N2865" s="2">
        <f t="shared" si="1563"/>
        <v>0.1530993278566094</v>
      </c>
      <c r="O2865" s="2">
        <f t="shared" si="1564"/>
        <v>0.58476474981329352</v>
      </c>
      <c r="P2865" s="2">
        <f t="shared" si="1565"/>
        <v>0.15758028379387604</v>
      </c>
      <c r="Q2865" s="2">
        <f t="shared" si="1557"/>
        <v>9.7087378640776378E-3</v>
      </c>
      <c r="R2865" s="1">
        <v>124</v>
      </c>
      <c r="S2865" s="1">
        <v>3</v>
      </c>
      <c r="T2865" s="1">
        <v>205</v>
      </c>
      <c r="U2865" s="1">
        <v>783</v>
      </c>
      <c r="V2865" s="1">
        <v>211</v>
      </c>
      <c r="W2865" s="1">
        <v>8</v>
      </c>
      <c r="X2865" s="1">
        <v>0</v>
      </c>
      <c r="AA2865" s="1">
        <v>5</v>
      </c>
      <c r="AK2865" s="7">
        <f t="shared" si="1566"/>
        <v>5</v>
      </c>
      <c r="AL2865" s="7">
        <f t="shared" si="1567"/>
        <v>0</v>
      </c>
      <c r="AM2865" s="7">
        <f t="shared" si="1568"/>
        <v>0</v>
      </c>
      <c r="AN2865" s="2">
        <f t="shared" si="1569"/>
        <v>5.9746079163554896E-3</v>
      </c>
      <c r="AO2865" s="2">
        <f t="shared" si="1570"/>
        <v>0</v>
      </c>
      <c r="AP2865" s="2">
        <f t="shared" si="1571"/>
        <v>0</v>
      </c>
      <c r="AR2865" t="str">
        <f t="shared" si="1572"/>
        <v>McPherson</v>
      </c>
      <c r="AS2865" t="s">
        <v>1392</v>
      </c>
      <c r="AT2865" s="184">
        <v>1</v>
      </c>
      <c r="AV2865" s="97">
        <v>20</v>
      </c>
      <c r="AW2865" s="99">
        <v>113</v>
      </c>
      <c r="AX2865" s="105">
        <f t="shared" si="1573"/>
        <v>20113</v>
      </c>
      <c r="AZ2865" s="7" t="s">
        <v>2951</v>
      </c>
      <c r="BA2865" t="s">
        <v>2991</v>
      </c>
      <c r="BN2865" s="1"/>
    </row>
    <row r="2866" spans="1:66" hidden="1" outlineLevel="1">
      <c r="A2866" t="s">
        <v>1291</v>
      </c>
      <c r="B2866" t="s">
        <v>1392</v>
      </c>
      <c r="C2866" s="1">
        <f t="shared" si="1558"/>
        <v>613</v>
      </c>
      <c r="D2866" s="7">
        <f>IF(R2866&gt;0,RANK(R2866,(R2866:T2866,U2866:AI2866)),0)</f>
        <v>4</v>
      </c>
      <c r="E2866" s="7">
        <f>IF(S2866&gt;0,RANK(S2866,(R2866:T2866,U2866:AI2866)),0)</f>
        <v>6</v>
      </c>
      <c r="F2866" s="7">
        <f>IF(T2866&gt;0,RANK(T2866,(R2866:T2866,U2866:AI2866)),0)</f>
        <v>3</v>
      </c>
      <c r="G2866" s="7">
        <f>IF(U2866&gt;0,RANK(U2866,(R2866:T2866,U2866:AI2866)),0)</f>
        <v>1</v>
      </c>
      <c r="H2866" s="7">
        <f t="shared" si="1559"/>
        <v>2</v>
      </c>
      <c r="I2866" s="49">
        <f t="shared" si="1560"/>
        <v>251</v>
      </c>
      <c r="J2866" s="177">
        <f t="shared" si="1543"/>
        <v>0.4094616639477977</v>
      </c>
      <c r="K2866" s="2"/>
      <c r="L2866" s="2">
        <f t="shared" si="1561"/>
        <v>8.6460032626427402E-2</v>
      </c>
      <c r="M2866" s="2">
        <f t="shared" si="1562"/>
        <v>3.2626427406199023E-3</v>
      </c>
      <c r="N2866" s="2">
        <f t="shared" si="1563"/>
        <v>0.11745513866231648</v>
      </c>
      <c r="O2866" s="2">
        <f t="shared" si="1564"/>
        <v>0.59216965742251226</v>
      </c>
      <c r="P2866" s="2">
        <f t="shared" si="1565"/>
        <v>0.18270799347471453</v>
      </c>
      <c r="Q2866" s="2">
        <f t="shared" si="1557"/>
        <v>1.7944535073409346E-2</v>
      </c>
      <c r="R2866" s="1">
        <v>53</v>
      </c>
      <c r="S2866" s="1">
        <v>2</v>
      </c>
      <c r="T2866" s="1">
        <v>72</v>
      </c>
      <c r="U2866" s="1">
        <v>363</v>
      </c>
      <c r="V2866" s="1">
        <v>112</v>
      </c>
      <c r="W2866" s="1">
        <v>8</v>
      </c>
      <c r="X2866" s="1">
        <v>1</v>
      </c>
      <c r="AA2866" s="1">
        <v>2</v>
      </c>
      <c r="AK2866" s="7">
        <f t="shared" si="1566"/>
        <v>5</v>
      </c>
      <c r="AL2866" s="7">
        <f t="shared" si="1567"/>
        <v>8</v>
      </c>
      <c r="AM2866" s="7">
        <f t="shared" si="1568"/>
        <v>0</v>
      </c>
      <c r="AN2866" s="2">
        <f t="shared" si="1569"/>
        <v>1.3050570962479609E-2</v>
      </c>
      <c r="AO2866" s="2">
        <f t="shared" si="1570"/>
        <v>1.6313213703099511E-3</v>
      </c>
      <c r="AP2866" s="2">
        <f t="shared" si="1571"/>
        <v>0</v>
      </c>
      <c r="AR2866" t="str">
        <f t="shared" si="1572"/>
        <v>Marion</v>
      </c>
      <c r="AS2866" t="s">
        <v>1392</v>
      </c>
      <c r="AT2866" s="184">
        <v>1</v>
      </c>
      <c r="AV2866" s="97">
        <v>20</v>
      </c>
      <c r="AW2866" s="99">
        <v>115</v>
      </c>
      <c r="AX2866" s="105">
        <f t="shared" si="1573"/>
        <v>20115</v>
      </c>
      <c r="AZ2866" s="7" t="s">
        <v>2951</v>
      </c>
      <c r="BA2866" t="s">
        <v>2991</v>
      </c>
      <c r="BN2866" s="1"/>
    </row>
    <row r="2867" spans="1:66" hidden="1" outlineLevel="1">
      <c r="A2867" t="s">
        <v>1032</v>
      </c>
      <c r="B2867" t="s">
        <v>1392</v>
      </c>
      <c r="C2867" s="1">
        <f t="shared" si="1558"/>
        <v>343</v>
      </c>
      <c r="D2867" s="7">
        <f>IF(R2867&gt;0,RANK(R2867,(R2867:T2867,U2867:AI2867)),0)</f>
        <v>4</v>
      </c>
      <c r="E2867" s="7">
        <f>IF(S2867&gt;0,RANK(S2867,(R2867:T2867,U2867:AI2867)),0)</f>
        <v>7</v>
      </c>
      <c r="F2867" s="7">
        <f>IF(T2867&gt;0,RANK(T2867,(R2867:T2867,U2867:AI2867)),0)</f>
        <v>3</v>
      </c>
      <c r="G2867" s="7">
        <f>IF(U2867&gt;0,RANK(U2867,(R2867:T2867,U2867:AI2867)),0)</f>
        <v>1</v>
      </c>
      <c r="H2867" s="7">
        <f t="shared" si="1559"/>
        <v>2</v>
      </c>
      <c r="I2867" s="49">
        <f t="shared" si="1560"/>
        <v>69</v>
      </c>
      <c r="J2867" s="177">
        <f t="shared" si="1543"/>
        <v>0.20116618075801748</v>
      </c>
      <c r="K2867" s="2"/>
      <c r="L2867" s="2">
        <f t="shared" si="1561"/>
        <v>0.10204081632653061</v>
      </c>
      <c r="M2867" s="2">
        <f t="shared" si="1562"/>
        <v>2.9154518950437317E-3</v>
      </c>
      <c r="N2867" s="2">
        <f t="shared" si="1563"/>
        <v>0.18075801749271136</v>
      </c>
      <c r="O2867" s="2">
        <f t="shared" si="1564"/>
        <v>0.44606413994169097</v>
      </c>
      <c r="P2867" s="2">
        <f t="shared" si="1565"/>
        <v>0.24489795918367346</v>
      </c>
      <c r="Q2867" s="2">
        <f t="shared" si="1557"/>
        <v>2.3323615160349864E-2</v>
      </c>
      <c r="R2867" s="1">
        <v>35</v>
      </c>
      <c r="S2867" s="1">
        <v>1</v>
      </c>
      <c r="T2867" s="1">
        <v>62</v>
      </c>
      <c r="U2867" s="1">
        <v>153</v>
      </c>
      <c r="V2867" s="1">
        <v>84</v>
      </c>
      <c r="W2867" s="1">
        <v>4</v>
      </c>
      <c r="X2867" s="1">
        <v>1</v>
      </c>
      <c r="AA2867" s="1">
        <v>3</v>
      </c>
      <c r="AK2867" s="7">
        <f t="shared" si="1566"/>
        <v>5</v>
      </c>
      <c r="AL2867" s="7">
        <f t="shared" si="1567"/>
        <v>7</v>
      </c>
      <c r="AM2867" s="7">
        <f t="shared" si="1568"/>
        <v>0</v>
      </c>
      <c r="AN2867" s="2">
        <f t="shared" si="1569"/>
        <v>1.1661807580174927E-2</v>
      </c>
      <c r="AO2867" s="2">
        <f t="shared" si="1570"/>
        <v>2.9154518950437317E-3</v>
      </c>
      <c r="AP2867" s="2">
        <f t="shared" si="1571"/>
        <v>0</v>
      </c>
      <c r="AR2867" t="str">
        <f t="shared" si="1572"/>
        <v>Marshall</v>
      </c>
      <c r="AS2867" t="s">
        <v>1392</v>
      </c>
      <c r="AT2867" s="184"/>
      <c r="AV2867" s="97">
        <v>20</v>
      </c>
      <c r="AW2867" s="99">
        <v>117</v>
      </c>
      <c r="AX2867" s="105">
        <f t="shared" si="1573"/>
        <v>20117</v>
      </c>
      <c r="AZ2867" s="7" t="s">
        <v>2951</v>
      </c>
      <c r="BA2867" t="s">
        <v>2991</v>
      </c>
      <c r="BN2867" s="1"/>
    </row>
    <row r="2868" spans="1:66" hidden="1" outlineLevel="1">
      <c r="A2868" t="s">
        <v>1248</v>
      </c>
      <c r="B2868" t="s">
        <v>1392</v>
      </c>
      <c r="C2868" s="1">
        <f t="shared" si="1558"/>
        <v>258</v>
      </c>
      <c r="D2868" s="7">
        <f>IF(R2868&gt;0,RANK(R2868,(R2868:T2868,U2868:AI2868)),0)</f>
        <v>4</v>
      </c>
      <c r="E2868" s="7">
        <f>IF(S2868&gt;0,RANK(S2868,(R2868:T2868,U2868:AI2868)),0)</f>
        <v>6</v>
      </c>
      <c r="F2868" s="7">
        <f>IF(T2868&gt;0,RANK(T2868,(R2868:T2868,U2868:AI2868)),0)</f>
        <v>3</v>
      </c>
      <c r="G2868" s="7">
        <f>IF(U2868&gt;0,RANK(U2868,(R2868:T2868,U2868:AI2868)),0)</f>
        <v>1</v>
      </c>
      <c r="H2868" s="7">
        <f t="shared" si="1559"/>
        <v>2</v>
      </c>
      <c r="I2868" s="49">
        <f t="shared" si="1560"/>
        <v>86</v>
      </c>
      <c r="J2868" s="177">
        <f t="shared" si="1543"/>
        <v>0.33333333333333331</v>
      </c>
      <c r="K2868" s="2"/>
      <c r="L2868" s="2">
        <f t="shared" si="1561"/>
        <v>9.3023255813953487E-2</v>
      </c>
      <c r="M2868" s="2">
        <f t="shared" si="1562"/>
        <v>3.875968992248062E-3</v>
      </c>
      <c r="N2868" s="2">
        <f t="shared" si="1563"/>
        <v>0.15891472868217055</v>
      </c>
      <c r="O2868" s="2">
        <f t="shared" si="1564"/>
        <v>0.53488372093023251</v>
      </c>
      <c r="P2868" s="2">
        <f t="shared" si="1565"/>
        <v>0.20155038759689922</v>
      </c>
      <c r="Q2868" s="2">
        <f t="shared" si="1557"/>
        <v>7.7519379844961656E-3</v>
      </c>
      <c r="R2868" s="1">
        <v>24</v>
      </c>
      <c r="S2868" s="1">
        <v>1</v>
      </c>
      <c r="T2868" s="1">
        <v>41</v>
      </c>
      <c r="U2868" s="1">
        <v>138</v>
      </c>
      <c r="V2868" s="1">
        <v>52</v>
      </c>
      <c r="W2868" s="1">
        <v>2</v>
      </c>
      <c r="X2868" s="1">
        <v>0</v>
      </c>
      <c r="AA2868" s="1">
        <v>0</v>
      </c>
      <c r="AK2868" s="7">
        <f t="shared" si="1566"/>
        <v>5</v>
      </c>
      <c r="AL2868" s="7">
        <f t="shared" si="1567"/>
        <v>0</v>
      </c>
      <c r="AM2868" s="7">
        <f t="shared" si="1568"/>
        <v>0</v>
      </c>
      <c r="AN2868" s="2">
        <f t="shared" si="1569"/>
        <v>7.7519379844961239E-3</v>
      </c>
      <c r="AO2868" s="2">
        <f t="shared" si="1570"/>
        <v>0</v>
      </c>
      <c r="AP2868" s="2">
        <f t="shared" si="1571"/>
        <v>0</v>
      </c>
      <c r="AR2868" t="str">
        <f t="shared" si="1572"/>
        <v>Meade</v>
      </c>
      <c r="AS2868" t="s">
        <v>1392</v>
      </c>
      <c r="AT2868" s="184">
        <v>1</v>
      </c>
      <c r="AV2868" s="97">
        <v>20</v>
      </c>
      <c r="AW2868" s="99">
        <v>119</v>
      </c>
      <c r="AX2868" s="105">
        <f t="shared" si="1573"/>
        <v>20119</v>
      </c>
      <c r="AZ2868" s="7" t="s">
        <v>2951</v>
      </c>
      <c r="BA2868" t="s">
        <v>2991</v>
      </c>
      <c r="BN2868" s="1"/>
    </row>
    <row r="2869" spans="1:66" hidden="1" outlineLevel="1">
      <c r="A2869" t="s">
        <v>251</v>
      </c>
      <c r="B2869" t="s">
        <v>1392</v>
      </c>
      <c r="C2869" s="1">
        <f t="shared" si="1558"/>
        <v>1143</v>
      </c>
      <c r="D2869" s="7">
        <f>IF(R2869&gt;0,RANK(R2869,(R2869:T2869,U2869:AI2869)),0)</f>
        <v>4</v>
      </c>
      <c r="E2869" s="7">
        <f>IF(S2869&gt;0,RANK(S2869,(R2869:T2869,U2869:AI2869)),0)</f>
        <v>0</v>
      </c>
      <c r="F2869" s="7">
        <f>IF(T2869&gt;0,RANK(T2869,(R2869:T2869,U2869:AI2869)),0)</f>
        <v>3</v>
      </c>
      <c r="G2869" s="7">
        <f>IF(U2869&gt;0,RANK(U2869,(R2869:T2869,U2869:AI2869)),0)</f>
        <v>1</v>
      </c>
      <c r="H2869" s="7">
        <f t="shared" si="1559"/>
        <v>2</v>
      </c>
      <c r="I2869" s="49">
        <f t="shared" si="1560"/>
        <v>314</v>
      </c>
      <c r="J2869" s="177">
        <f t="shared" si="1543"/>
        <v>0.27471566054243218</v>
      </c>
      <c r="K2869" s="2"/>
      <c r="L2869" s="2">
        <f t="shared" si="1561"/>
        <v>9.8862642169728787E-2</v>
      </c>
      <c r="M2869" s="2">
        <f t="shared" si="1562"/>
        <v>0</v>
      </c>
      <c r="N2869" s="2">
        <f t="shared" si="1563"/>
        <v>0.13560804899387577</v>
      </c>
      <c r="O2869" s="2">
        <f t="shared" si="1564"/>
        <v>0.51443569553805779</v>
      </c>
      <c r="P2869" s="2">
        <f t="shared" si="1565"/>
        <v>0.23972003499562555</v>
      </c>
      <c r="Q2869" s="2">
        <f t="shared" si="1557"/>
        <v>1.1373578302712128E-2</v>
      </c>
      <c r="R2869" s="1">
        <v>113</v>
      </c>
      <c r="S2869" s="1">
        <v>0</v>
      </c>
      <c r="T2869" s="1">
        <v>155</v>
      </c>
      <c r="U2869" s="1">
        <v>588</v>
      </c>
      <c r="V2869" s="1">
        <v>274</v>
      </c>
      <c r="W2869" s="1">
        <v>7</v>
      </c>
      <c r="X2869" s="1">
        <v>1</v>
      </c>
      <c r="AA2869" s="1">
        <v>5</v>
      </c>
      <c r="AK2869" s="7">
        <f t="shared" si="1566"/>
        <v>5</v>
      </c>
      <c r="AL2869" s="7">
        <f t="shared" si="1567"/>
        <v>7</v>
      </c>
      <c r="AM2869" s="7">
        <f t="shared" si="1568"/>
        <v>0</v>
      </c>
      <c r="AN2869" s="2">
        <f t="shared" si="1569"/>
        <v>6.1242344706911632E-3</v>
      </c>
      <c r="AO2869" s="2">
        <f t="shared" si="1570"/>
        <v>8.7489063867016625E-4</v>
      </c>
      <c r="AP2869" s="2">
        <f t="shared" si="1571"/>
        <v>0</v>
      </c>
      <c r="AR2869" t="str">
        <f t="shared" si="1572"/>
        <v>Miami</v>
      </c>
      <c r="AS2869" t="s">
        <v>1392</v>
      </c>
      <c r="AT2869" s="184"/>
      <c r="AV2869" s="97">
        <v>20</v>
      </c>
      <c r="AW2869" s="99">
        <v>121</v>
      </c>
      <c r="AX2869" s="105">
        <f t="shared" si="1573"/>
        <v>20121</v>
      </c>
      <c r="AZ2869" s="7" t="s">
        <v>2951</v>
      </c>
      <c r="BA2869" t="s">
        <v>2991</v>
      </c>
      <c r="BN2869" s="1"/>
    </row>
    <row r="2870" spans="1:66" hidden="1" outlineLevel="1">
      <c r="A2870" t="s">
        <v>381</v>
      </c>
      <c r="B2870" t="s">
        <v>1392</v>
      </c>
      <c r="C2870" s="1">
        <f t="shared" si="1558"/>
        <v>347</v>
      </c>
      <c r="D2870" s="7">
        <f>IF(R2870&gt;0,RANK(R2870,(R2870:T2870,U2870:AI2870)),0)</f>
        <v>3</v>
      </c>
      <c r="E2870" s="7">
        <f>IF(S2870&gt;0,RANK(S2870,(R2870:T2870,U2870:AI2870)),0)</f>
        <v>6</v>
      </c>
      <c r="F2870" s="7">
        <f>IF(T2870&gt;0,RANK(T2870,(R2870:T2870,U2870:AI2870)),0)</f>
        <v>4</v>
      </c>
      <c r="G2870" s="7">
        <f>IF(U2870&gt;0,RANK(U2870,(R2870:T2870,U2870:AI2870)),0)</f>
        <v>1</v>
      </c>
      <c r="H2870" s="7">
        <f t="shared" si="1559"/>
        <v>2</v>
      </c>
      <c r="I2870" s="49">
        <f t="shared" si="1560"/>
        <v>58</v>
      </c>
      <c r="J2870" s="177">
        <f t="shared" si="1543"/>
        <v>0.16714697406340057</v>
      </c>
      <c r="K2870" s="2"/>
      <c r="L2870" s="2">
        <f t="shared" si="1561"/>
        <v>0.15850144092219021</v>
      </c>
      <c r="M2870" s="2">
        <f t="shared" si="1562"/>
        <v>8.6455331412103754E-3</v>
      </c>
      <c r="N2870" s="2">
        <f t="shared" si="1563"/>
        <v>0.12103746397694524</v>
      </c>
      <c r="O2870" s="2">
        <f t="shared" si="1564"/>
        <v>0.43227665706051871</v>
      </c>
      <c r="P2870" s="2">
        <f t="shared" si="1565"/>
        <v>0.26512968299711814</v>
      </c>
      <c r="Q2870" s="2">
        <f t="shared" si="1557"/>
        <v>1.4409221902017266E-2</v>
      </c>
      <c r="R2870" s="1">
        <v>55</v>
      </c>
      <c r="S2870" s="1">
        <v>3</v>
      </c>
      <c r="T2870" s="1">
        <v>42</v>
      </c>
      <c r="U2870" s="1">
        <v>150</v>
      </c>
      <c r="V2870" s="1">
        <v>92</v>
      </c>
      <c r="W2870" s="1">
        <v>4</v>
      </c>
      <c r="X2870" s="1">
        <v>0</v>
      </c>
      <c r="AA2870" s="1">
        <v>1</v>
      </c>
      <c r="AK2870" s="7">
        <f t="shared" si="1566"/>
        <v>5</v>
      </c>
      <c r="AL2870" s="7">
        <f t="shared" si="1567"/>
        <v>0</v>
      </c>
      <c r="AM2870" s="7">
        <f t="shared" si="1568"/>
        <v>0</v>
      </c>
      <c r="AN2870" s="2">
        <f t="shared" si="1569"/>
        <v>1.1527377521613832E-2</v>
      </c>
      <c r="AO2870" s="2">
        <f t="shared" si="1570"/>
        <v>0</v>
      </c>
      <c r="AP2870" s="2">
        <f t="shared" si="1571"/>
        <v>0</v>
      </c>
      <c r="AR2870" t="str">
        <f t="shared" si="1572"/>
        <v>Mitchell</v>
      </c>
      <c r="AS2870" t="s">
        <v>1392</v>
      </c>
      <c r="AT2870" s="184">
        <v>1</v>
      </c>
      <c r="AV2870" s="97">
        <v>20</v>
      </c>
      <c r="AW2870" s="99">
        <v>123</v>
      </c>
      <c r="AX2870" s="105">
        <f t="shared" si="1573"/>
        <v>20123</v>
      </c>
      <c r="AZ2870" s="7" t="s">
        <v>2951</v>
      </c>
      <c r="BA2870" t="s">
        <v>2991</v>
      </c>
      <c r="BN2870" s="1"/>
    </row>
    <row r="2871" spans="1:66" hidden="1" outlineLevel="1">
      <c r="A2871" t="s">
        <v>393</v>
      </c>
      <c r="B2871" t="s">
        <v>1392</v>
      </c>
      <c r="C2871" s="1">
        <f t="shared" si="1558"/>
        <v>1048</v>
      </c>
      <c r="D2871" s="7">
        <f>IF(R2871&gt;0,RANK(R2871,(R2871:T2871,U2871:AI2871)),0)</f>
        <v>4</v>
      </c>
      <c r="E2871" s="7">
        <f>IF(S2871&gt;0,RANK(S2871,(R2871:T2871,U2871:AI2871)),0)</f>
        <v>7</v>
      </c>
      <c r="F2871" s="7">
        <f>IF(T2871&gt;0,RANK(T2871,(R2871:T2871,U2871:AI2871)),0)</f>
        <v>3</v>
      </c>
      <c r="G2871" s="7">
        <f>IF(U2871&gt;0,RANK(U2871,(R2871:T2871,U2871:AI2871)),0)</f>
        <v>1</v>
      </c>
      <c r="H2871" s="7">
        <f t="shared" si="1559"/>
        <v>2</v>
      </c>
      <c r="I2871" s="49">
        <f t="shared" si="1560"/>
        <v>272</v>
      </c>
      <c r="J2871" s="177">
        <f t="shared" si="1543"/>
        <v>0.25954198473282442</v>
      </c>
      <c r="K2871" s="2"/>
      <c r="L2871" s="2">
        <f t="shared" si="1561"/>
        <v>8.3015267175572519E-2</v>
      </c>
      <c r="M2871" s="2">
        <f t="shared" si="1562"/>
        <v>3.8167938931297708E-3</v>
      </c>
      <c r="N2871" s="2">
        <f t="shared" si="1563"/>
        <v>0.12881679389312978</v>
      </c>
      <c r="O2871" s="2">
        <f t="shared" si="1564"/>
        <v>0.51431297709923662</v>
      </c>
      <c r="P2871" s="2">
        <f t="shared" si="1565"/>
        <v>0.25477099236641221</v>
      </c>
      <c r="Q2871" s="2">
        <f t="shared" si="1557"/>
        <v>1.5267175572519109E-2</v>
      </c>
      <c r="R2871" s="1">
        <v>87</v>
      </c>
      <c r="S2871" s="1">
        <v>4</v>
      </c>
      <c r="T2871" s="1">
        <v>135</v>
      </c>
      <c r="U2871" s="1">
        <v>539</v>
      </c>
      <c r="V2871" s="1">
        <v>267</v>
      </c>
      <c r="W2871" s="1">
        <v>10</v>
      </c>
      <c r="X2871" s="1">
        <v>0</v>
      </c>
      <c r="AA2871" s="1">
        <v>6</v>
      </c>
      <c r="AK2871" s="7">
        <f t="shared" si="1566"/>
        <v>5</v>
      </c>
      <c r="AL2871" s="7">
        <f t="shared" si="1567"/>
        <v>0</v>
      </c>
      <c r="AM2871" s="7">
        <f t="shared" si="1568"/>
        <v>0</v>
      </c>
      <c r="AN2871" s="2">
        <f t="shared" si="1569"/>
        <v>9.5419847328244278E-3</v>
      </c>
      <c r="AO2871" s="2">
        <f t="shared" si="1570"/>
        <v>0</v>
      </c>
      <c r="AP2871" s="2">
        <f t="shared" si="1571"/>
        <v>0</v>
      </c>
      <c r="AR2871" t="str">
        <f t="shared" si="1572"/>
        <v>Montgomery</v>
      </c>
      <c r="AS2871" t="s">
        <v>1392</v>
      </c>
      <c r="AT2871" s="184">
        <v>2</v>
      </c>
      <c r="AV2871" s="97">
        <v>20</v>
      </c>
      <c r="AW2871" s="99">
        <v>125</v>
      </c>
      <c r="AX2871" s="105">
        <f t="shared" si="1573"/>
        <v>20125</v>
      </c>
      <c r="AZ2871" s="7" t="s">
        <v>2951</v>
      </c>
      <c r="BA2871" t="s">
        <v>2991</v>
      </c>
      <c r="BN2871" s="1"/>
    </row>
    <row r="2872" spans="1:66" hidden="1" outlineLevel="1">
      <c r="A2872" t="s">
        <v>3197</v>
      </c>
      <c r="B2872" t="s">
        <v>1392</v>
      </c>
      <c r="C2872" s="1">
        <f t="shared" si="1558"/>
        <v>241</v>
      </c>
      <c r="D2872" s="7">
        <f>IF(R2872&gt;0,RANK(R2872,(R2872:T2872,U2872:AI2872)),0)</f>
        <v>4</v>
      </c>
      <c r="E2872" s="7">
        <f>IF(S2872&gt;0,RANK(S2872,(R2872:T2872,U2872:AI2872)),0)</f>
        <v>7</v>
      </c>
      <c r="F2872" s="7">
        <f>IF(T2872&gt;0,RANK(T2872,(R2872:T2872,U2872:AI2872)),0)</f>
        <v>3</v>
      </c>
      <c r="G2872" s="7">
        <f>IF(U2872&gt;0,RANK(U2872,(R2872:T2872,U2872:AI2872)),0)</f>
        <v>1</v>
      </c>
      <c r="H2872" s="7">
        <f t="shared" si="1559"/>
        <v>2</v>
      </c>
      <c r="I2872" s="49">
        <f t="shared" si="1560"/>
        <v>58</v>
      </c>
      <c r="J2872" s="177">
        <f t="shared" si="1543"/>
        <v>0.24066390041493776</v>
      </c>
      <c r="K2872" s="2"/>
      <c r="L2872" s="2">
        <f t="shared" si="1561"/>
        <v>0.14107883817427386</v>
      </c>
      <c r="M2872" s="2">
        <f t="shared" si="1562"/>
        <v>4.1493775933609959E-3</v>
      </c>
      <c r="N2872" s="2">
        <f t="shared" si="1563"/>
        <v>0.14937759336099585</v>
      </c>
      <c r="O2872" s="2">
        <f t="shared" si="1564"/>
        <v>0.46058091286307051</v>
      </c>
      <c r="P2872" s="2">
        <f t="shared" si="1565"/>
        <v>0.21991701244813278</v>
      </c>
      <c r="Q2872" s="2">
        <f t="shared" si="1557"/>
        <v>2.4896265560166053E-2</v>
      </c>
      <c r="R2872" s="1">
        <v>34</v>
      </c>
      <c r="S2872" s="1">
        <v>1</v>
      </c>
      <c r="T2872" s="1">
        <v>36</v>
      </c>
      <c r="U2872" s="1">
        <v>111</v>
      </c>
      <c r="V2872" s="1">
        <v>53</v>
      </c>
      <c r="W2872" s="1">
        <v>3</v>
      </c>
      <c r="X2872" s="1">
        <v>0</v>
      </c>
      <c r="AA2872" s="1">
        <v>3</v>
      </c>
      <c r="AK2872" s="7">
        <f t="shared" si="1566"/>
        <v>5</v>
      </c>
      <c r="AL2872" s="7">
        <f t="shared" si="1567"/>
        <v>0</v>
      </c>
      <c r="AM2872" s="7">
        <f t="shared" si="1568"/>
        <v>0</v>
      </c>
      <c r="AN2872" s="2">
        <f t="shared" si="1569"/>
        <v>1.2448132780082987E-2</v>
      </c>
      <c r="AO2872" s="2">
        <f t="shared" si="1570"/>
        <v>0</v>
      </c>
      <c r="AP2872" s="2">
        <f t="shared" si="1571"/>
        <v>0</v>
      </c>
      <c r="AR2872" t="str">
        <f t="shared" si="1572"/>
        <v>Morris</v>
      </c>
      <c r="AS2872" t="s">
        <v>1392</v>
      </c>
      <c r="AT2872" s="184">
        <v>1</v>
      </c>
      <c r="AV2872" s="97">
        <v>20</v>
      </c>
      <c r="AW2872" s="99">
        <v>127</v>
      </c>
      <c r="AX2872" s="105">
        <f t="shared" si="1573"/>
        <v>20127</v>
      </c>
      <c r="AZ2872" s="7" t="s">
        <v>2951</v>
      </c>
      <c r="BA2872" t="s">
        <v>2991</v>
      </c>
      <c r="BN2872" s="1"/>
    </row>
    <row r="2873" spans="1:66" hidden="1" outlineLevel="1">
      <c r="A2873" t="s">
        <v>46</v>
      </c>
      <c r="B2873" t="s">
        <v>1392</v>
      </c>
      <c r="C2873" s="1">
        <f t="shared" ref="C2873:C2904" si="1574">SUM(R2873:AI2873)</f>
        <v>0</v>
      </c>
      <c r="D2873" s="7">
        <f>IF(R2873&gt;0,RANK(R2873,(R2873:T2873,U2873:AI2873)),0)</f>
        <v>0</v>
      </c>
      <c r="E2873" s="7">
        <f>IF(S2873&gt;0,RANK(S2873,(R2873:T2873,U2873:AI2873)),0)</f>
        <v>0</v>
      </c>
      <c r="F2873" s="7">
        <f>IF(T2873&gt;0,RANK(T2873,(R2873:T2873,U2873:AI2873)),0)</f>
        <v>0</v>
      </c>
      <c r="G2873" s="7">
        <f>IF(U2873&gt;0,RANK(U2873,(R2873:T2873,U2873:AI2873)),0)</f>
        <v>0</v>
      </c>
      <c r="H2873" s="7">
        <f t="shared" ref="H2873:H2904" si="1575">IF(V2873&gt;0,RANK(V2873,(R2873:AB2873)),0)</f>
        <v>0</v>
      </c>
      <c r="I2873" s="49" t="e">
        <f t="shared" ref="I2873:I2904" si="1576">MAX(R2873:AA2873)-LARGE(R2873:AA2873,2)</f>
        <v>#NUM!</v>
      </c>
      <c r="J2873" s="177" t="e">
        <f t="shared" ref="J2873:J2915" si="1577">I2873/C2873</f>
        <v>#NUM!</v>
      </c>
      <c r="K2873" s="2"/>
      <c r="L2873" s="2" t="str">
        <f t="shared" ref="L2873:L2904" si="1578">IF($C2873=0,"-",R2873/$C2873)</f>
        <v>-</v>
      </c>
      <c r="M2873" s="2" t="str">
        <f t="shared" ref="M2873:M2904" si="1579">IF($C2873=0,"-",S2873/$C2873)</f>
        <v>-</v>
      </c>
      <c r="N2873" s="2" t="str">
        <f t="shared" ref="N2873:N2904" si="1580">IF($C2873=0,"-",T2873/$C2873)</f>
        <v>-</v>
      </c>
      <c r="O2873" s="2" t="str">
        <f t="shared" ref="O2873:O2904" si="1581">IF($C2873=0,"-",U2873/$C2873)</f>
        <v>-</v>
      </c>
      <c r="P2873" s="2" t="str">
        <f t="shared" ref="P2873:P2904" si="1582">IF($C2873=0,"-",V2873/$C2873)</f>
        <v>-</v>
      </c>
      <c r="Q2873" s="2" t="str">
        <f t="shared" si="1557"/>
        <v>-</v>
      </c>
      <c r="AK2873" s="7">
        <f t="shared" ref="AK2873:AK2904" si="1583">IF(W2873&gt;0,RANK(W2873,(R2873:AB2873)),0)</f>
        <v>0</v>
      </c>
      <c r="AL2873" s="7">
        <f t="shared" ref="AL2873:AL2904" si="1584">IF(X2873&gt;0,RANK(X2873,(R2873:AB2873)),0)</f>
        <v>0</v>
      </c>
      <c r="AM2873" s="7">
        <f t="shared" ref="AM2873:AM2904" si="1585">IF(Y2873&gt;0,RANK(Y2873,(R2873:AB2873)),0)</f>
        <v>0</v>
      </c>
      <c r="AN2873" s="2" t="str">
        <f t="shared" ref="AN2873:AN2904" si="1586">IF($C2873=0,"-",W2873/$C2873)</f>
        <v>-</v>
      </c>
      <c r="AO2873" s="2" t="str">
        <f t="shared" ref="AO2873:AO2904" si="1587">IF($C2873=0,"-",X2873/$C2873)</f>
        <v>-</v>
      </c>
      <c r="AP2873" s="2" t="str">
        <f t="shared" ref="AP2873:AP2904" si="1588">IF($C2873=0,"-",Y2873/$C2873)</f>
        <v>-</v>
      </c>
      <c r="AR2873" t="str">
        <f t="shared" ref="AR2873:AR2904" si="1589">A2873</f>
        <v>Morton</v>
      </c>
      <c r="AS2873" t="s">
        <v>1392</v>
      </c>
      <c r="AT2873" s="184">
        <v>1</v>
      </c>
      <c r="AV2873" s="97">
        <v>20</v>
      </c>
      <c r="AW2873" s="99">
        <v>129</v>
      </c>
      <c r="AX2873" s="105">
        <f t="shared" ref="AX2873:AX2904" si="1590">AV2873*1000+AW2873</f>
        <v>20129</v>
      </c>
      <c r="AZ2873" s="7" t="s">
        <v>2951</v>
      </c>
      <c r="BA2873" t="s">
        <v>2991</v>
      </c>
      <c r="BN2873" s="1"/>
    </row>
    <row r="2874" spans="1:66" hidden="1" outlineLevel="1">
      <c r="A2874" t="s">
        <v>815</v>
      </c>
      <c r="B2874" t="s">
        <v>1392</v>
      </c>
      <c r="C2874" s="1">
        <f t="shared" si="1574"/>
        <v>343</v>
      </c>
      <c r="D2874" s="7">
        <f>IF(R2874&gt;0,RANK(R2874,(R2874:T2874,U2874:AI2874)),0)</f>
        <v>4</v>
      </c>
      <c r="E2874" s="7">
        <f>IF(S2874&gt;0,RANK(S2874,(R2874:T2874,U2874:AI2874)),0)</f>
        <v>0</v>
      </c>
      <c r="F2874" s="7">
        <f>IF(T2874&gt;0,RANK(T2874,(R2874:T2874,U2874:AI2874)),0)</f>
        <v>3</v>
      </c>
      <c r="G2874" s="7">
        <f>IF(U2874&gt;0,RANK(U2874,(R2874:T2874,U2874:AI2874)),0)</f>
        <v>1</v>
      </c>
      <c r="H2874" s="7">
        <f t="shared" si="1575"/>
        <v>2</v>
      </c>
      <c r="I2874" s="49">
        <f t="shared" si="1576"/>
        <v>111</v>
      </c>
      <c r="J2874" s="177">
        <f t="shared" si="1577"/>
        <v>0.32361516034985421</v>
      </c>
      <c r="K2874" s="2"/>
      <c r="L2874" s="2">
        <f t="shared" si="1578"/>
        <v>6.7055393586005832E-2</v>
      </c>
      <c r="M2874" s="2">
        <f t="shared" si="1579"/>
        <v>0</v>
      </c>
      <c r="N2874" s="2">
        <f t="shared" si="1580"/>
        <v>0.1457725947521866</v>
      </c>
      <c r="O2874" s="2">
        <f t="shared" si="1581"/>
        <v>0.54810495626822153</v>
      </c>
      <c r="P2874" s="2">
        <f t="shared" si="1582"/>
        <v>0.22448979591836735</v>
      </c>
      <c r="Q2874" s="2">
        <f t="shared" si="1557"/>
        <v>1.4577259475218624E-2</v>
      </c>
      <c r="R2874" s="1">
        <v>23</v>
      </c>
      <c r="S2874" s="1">
        <v>0</v>
      </c>
      <c r="T2874" s="1">
        <v>50</v>
      </c>
      <c r="U2874" s="1">
        <v>188</v>
      </c>
      <c r="V2874" s="1">
        <v>77</v>
      </c>
      <c r="W2874" s="1">
        <v>4</v>
      </c>
      <c r="X2874" s="1">
        <v>0</v>
      </c>
      <c r="AA2874" s="1">
        <v>1</v>
      </c>
      <c r="AK2874" s="7">
        <f t="shared" si="1583"/>
        <v>5</v>
      </c>
      <c r="AL2874" s="7">
        <f t="shared" si="1584"/>
        <v>0</v>
      </c>
      <c r="AM2874" s="7">
        <f t="shared" si="1585"/>
        <v>0</v>
      </c>
      <c r="AN2874" s="2">
        <f t="shared" si="1586"/>
        <v>1.1661807580174927E-2</v>
      </c>
      <c r="AO2874" s="2">
        <f t="shared" si="1587"/>
        <v>0</v>
      </c>
      <c r="AP2874" s="2">
        <f t="shared" si="1588"/>
        <v>0</v>
      </c>
      <c r="AR2874" t="str">
        <f t="shared" si="1589"/>
        <v>Nemaha</v>
      </c>
      <c r="AS2874" t="s">
        <v>1392</v>
      </c>
      <c r="AT2874" s="184">
        <v>2</v>
      </c>
      <c r="AV2874" s="97">
        <v>20</v>
      </c>
      <c r="AW2874" s="99">
        <v>131</v>
      </c>
      <c r="AX2874" s="105">
        <f t="shared" si="1590"/>
        <v>20131</v>
      </c>
      <c r="AZ2874" s="7" t="s">
        <v>2951</v>
      </c>
      <c r="BA2874" t="s">
        <v>2991</v>
      </c>
      <c r="BN2874" s="1"/>
    </row>
    <row r="2875" spans="1:66" hidden="1" outlineLevel="1">
      <c r="A2875" t="s">
        <v>22</v>
      </c>
      <c r="B2875" t="s">
        <v>1392</v>
      </c>
      <c r="C2875" s="1">
        <f t="shared" si="1574"/>
        <v>0</v>
      </c>
      <c r="D2875" s="7">
        <f>IF(R2875&gt;0,RANK(R2875,(R2875:T2875,U2875:AI2875)),0)</f>
        <v>0</v>
      </c>
      <c r="E2875" s="7">
        <f>IF(S2875&gt;0,RANK(S2875,(R2875:T2875,U2875:AI2875)),0)</f>
        <v>0</v>
      </c>
      <c r="F2875" s="7">
        <f>IF(T2875&gt;0,RANK(T2875,(R2875:T2875,U2875:AI2875)),0)</f>
        <v>0</v>
      </c>
      <c r="G2875" s="7">
        <f>IF(U2875&gt;0,RANK(U2875,(R2875:T2875,U2875:AI2875)),0)</f>
        <v>0</v>
      </c>
      <c r="H2875" s="7">
        <f t="shared" si="1575"/>
        <v>0</v>
      </c>
      <c r="I2875" s="49" t="e">
        <f t="shared" si="1576"/>
        <v>#NUM!</v>
      </c>
      <c r="J2875" s="177" t="e">
        <f t="shared" si="1577"/>
        <v>#NUM!</v>
      </c>
      <c r="K2875" s="2"/>
      <c r="L2875" s="2" t="str">
        <f t="shared" si="1578"/>
        <v>-</v>
      </c>
      <c r="M2875" s="2" t="str">
        <f t="shared" si="1579"/>
        <v>-</v>
      </c>
      <c r="N2875" s="2" t="str">
        <f t="shared" si="1580"/>
        <v>-</v>
      </c>
      <c r="O2875" s="2" t="str">
        <f t="shared" si="1581"/>
        <v>-</v>
      </c>
      <c r="P2875" s="2" t="str">
        <f t="shared" si="1582"/>
        <v>-</v>
      </c>
      <c r="Q2875" s="2" t="str">
        <f t="shared" si="1557"/>
        <v>-</v>
      </c>
      <c r="AK2875" s="7">
        <f t="shared" si="1583"/>
        <v>0</v>
      </c>
      <c r="AL2875" s="7">
        <f t="shared" si="1584"/>
        <v>0</v>
      </c>
      <c r="AM2875" s="7">
        <f t="shared" si="1585"/>
        <v>0</v>
      </c>
      <c r="AN2875" s="2" t="str">
        <f t="shared" si="1586"/>
        <v>-</v>
      </c>
      <c r="AO2875" s="2" t="str">
        <f t="shared" si="1587"/>
        <v>-</v>
      </c>
      <c r="AP2875" s="2" t="str">
        <f t="shared" si="1588"/>
        <v>-</v>
      </c>
      <c r="AR2875" t="str">
        <f t="shared" si="1589"/>
        <v>Neosho</v>
      </c>
      <c r="AS2875" t="s">
        <v>1392</v>
      </c>
      <c r="AT2875" s="184">
        <v>2</v>
      </c>
      <c r="AV2875" s="97">
        <v>20</v>
      </c>
      <c r="AW2875" s="99">
        <v>133</v>
      </c>
      <c r="AX2875" s="105">
        <f t="shared" si="1590"/>
        <v>20133</v>
      </c>
      <c r="AZ2875" s="7" t="s">
        <v>2951</v>
      </c>
      <c r="BA2875" t="s">
        <v>2991</v>
      </c>
      <c r="BN2875" s="1"/>
    </row>
    <row r="2876" spans="1:66" hidden="1" outlineLevel="1">
      <c r="A2876" t="s">
        <v>1120</v>
      </c>
      <c r="B2876" t="s">
        <v>1392</v>
      </c>
      <c r="C2876" s="1">
        <f t="shared" si="1574"/>
        <v>138</v>
      </c>
      <c r="D2876" s="7">
        <f>IF(R2876&gt;0,RANK(R2876,(R2876:T2876,U2876:AI2876)),0)</f>
        <v>4</v>
      </c>
      <c r="E2876" s="7">
        <f>IF(S2876&gt;0,RANK(S2876,(R2876:T2876,U2876:AI2876)),0)</f>
        <v>0</v>
      </c>
      <c r="F2876" s="7">
        <f>IF(T2876&gt;0,RANK(T2876,(R2876:T2876,U2876:AI2876)),0)</f>
        <v>3</v>
      </c>
      <c r="G2876" s="7">
        <f>IF(U2876&gt;0,RANK(U2876,(R2876:T2876,U2876:AI2876)),0)</f>
        <v>2</v>
      </c>
      <c r="H2876" s="7">
        <f t="shared" si="1575"/>
        <v>1</v>
      </c>
      <c r="I2876" s="49">
        <f t="shared" si="1576"/>
        <v>1</v>
      </c>
      <c r="J2876" s="177">
        <f t="shared" si="1577"/>
        <v>7.246376811594203E-3</v>
      </c>
      <c r="K2876" s="2"/>
      <c r="L2876" s="2">
        <f t="shared" si="1578"/>
        <v>4.3478260869565216E-2</v>
      </c>
      <c r="M2876" s="2">
        <f t="shared" si="1579"/>
        <v>0</v>
      </c>
      <c r="N2876" s="2">
        <f t="shared" si="1580"/>
        <v>0.18840579710144928</v>
      </c>
      <c r="O2876" s="2">
        <f t="shared" si="1581"/>
        <v>0.37681159420289856</v>
      </c>
      <c r="P2876" s="2">
        <f t="shared" si="1582"/>
        <v>0.38405797101449274</v>
      </c>
      <c r="Q2876" s="2">
        <f t="shared" si="1557"/>
        <v>7.2463768115942906E-3</v>
      </c>
      <c r="R2876" s="1">
        <v>6</v>
      </c>
      <c r="S2876" s="1">
        <v>0</v>
      </c>
      <c r="T2876" s="1">
        <v>26</v>
      </c>
      <c r="U2876" s="1">
        <v>52</v>
      </c>
      <c r="V2876" s="1">
        <v>53</v>
      </c>
      <c r="W2876" s="1">
        <v>0</v>
      </c>
      <c r="X2876" s="1">
        <v>1</v>
      </c>
      <c r="AA2876" s="1">
        <v>0</v>
      </c>
      <c r="AK2876" s="7">
        <f t="shared" si="1583"/>
        <v>0</v>
      </c>
      <c r="AL2876" s="7">
        <f t="shared" si="1584"/>
        <v>5</v>
      </c>
      <c r="AM2876" s="7">
        <f t="shared" si="1585"/>
        <v>0</v>
      </c>
      <c r="AN2876" s="2">
        <f t="shared" si="1586"/>
        <v>0</v>
      </c>
      <c r="AO2876" s="2">
        <f t="shared" si="1587"/>
        <v>7.246376811594203E-3</v>
      </c>
      <c r="AP2876" s="2">
        <f t="shared" si="1588"/>
        <v>0</v>
      </c>
      <c r="AR2876" t="str">
        <f t="shared" si="1589"/>
        <v>Ness</v>
      </c>
      <c r="AS2876" t="s">
        <v>1392</v>
      </c>
      <c r="AT2876" s="184">
        <v>1</v>
      </c>
      <c r="AV2876" s="97">
        <v>20</v>
      </c>
      <c r="AW2876" s="99">
        <v>135</v>
      </c>
      <c r="AX2876" s="105">
        <f t="shared" si="1590"/>
        <v>20135</v>
      </c>
      <c r="AZ2876" s="7" t="s">
        <v>2951</v>
      </c>
      <c r="BA2876" t="s">
        <v>2991</v>
      </c>
      <c r="BN2876" s="1"/>
    </row>
    <row r="2877" spans="1:66" hidden="1" outlineLevel="1">
      <c r="A2877" t="s">
        <v>2264</v>
      </c>
      <c r="B2877" t="s">
        <v>1392</v>
      </c>
      <c r="C2877" s="1">
        <f t="shared" si="1574"/>
        <v>338</v>
      </c>
      <c r="D2877" s="7">
        <f>IF(R2877&gt;0,RANK(R2877,(R2877:T2877,U2877:AI2877)),0)</f>
        <v>4</v>
      </c>
      <c r="E2877" s="7">
        <f>IF(S2877&gt;0,RANK(S2877,(R2877:T2877,U2877:AI2877)),0)</f>
        <v>6</v>
      </c>
      <c r="F2877" s="7">
        <f>IF(T2877&gt;0,RANK(T2877,(R2877:T2877,U2877:AI2877)),0)</f>
        <v>3</v>
      </c>
      <c r="G2877" s="7">
        <f>IF(U2877&gt;0,RANK(U2877,(R2877:T2877,U2877:AI2877)),0)</f>
        <v>1</v>
      </c>
      <c r="H2877" s="7">
        <f t="shared" si="1575"/>
        <v>2</v>
      </c>
      <c r="I2877" s="49">
        <f t="shared" si="1576"/>
        <v>69</v>
      </c>
      <c r="J2877" s="177">
        <f t="shared" si="1577"/>
        <v>0.20414201183431951</v>
      </c>
      <c r="K2877" s="2"/>
      <c r="L2877" s="2">
        <f t="shared" si="1578"/>
        <v>0.12721893491124261</v>
      </c>
      <c r="M2877" s="2">
        <f t="shared" si="1579"/>
        <v>8.8757396449704144E-3</v>
      </c>
      <c r="N2877" s="2">
        <f t="shared" si="1580"/>
        <v>0.13609467455621302</v>
      </c>
      <c r="O2877" s="2">
        <f t="shared" si="1581"/>
        <v>0.44970414201183434</v>
      </c>
      <c r="P2877" s="2">
        <f t="shared" si="1582"/>
        <v>0.2455621301775148</v>
      </c>
      <c r="Q2877" s="2">
        <f t="shared" si="1557"/>
        <v>3.2544378698224768E-2</v>
      </c>
      <c r="R2877" s="1">
        <v>43</v>
      </c>
      <c r="S2877" s="1">
        <v>3</v>
      </c>
      <c r="T2877" s="1">
        <v>46</v>
      </c>
      <c r="U2877" s="1">
        <v>152</v>
      </c>
      <c r="V2877" s="1">
        <v>83</v>
      </c>
      <c r="W2877" s="1">
        <v>9</v>
      </c>
      <c r="X2877" s="1">
        <v>0</v>
      </c>
      <c r="AA2877" s="1">
        <v>2</v>
      </c>
      <c r="AK2877" s="7">
        <f t="shared" si="1583"/>
        <v>5</v>
      </c>
      <c r="AL2877" s="7">
        <f t="shared" si="1584"/>
        <v>0</v>
      </c>
      <c r="AM2877" s="7">
        <f t="shared" si="1585"/>
        <v>0</v>
      </c>
      <c r="AN2877" s="2">
        <f t="shared" si="1586"/>
        <v>2.6627218934911243E-2</v>
      </c>
      <c r="AO2877" s="2">
        <f t="shared" si="1587"/>
        <v>0</v>
      </c>
      <c r="AP2877" s="2">
        <f t="shared" si="1588"/>
        <v>0</v>
      </c>
      <c r="AR2877" t="str">
        <f t="shared" si="1589"/>
        <v>Norton</v>
      </c>
      <c r="AS2877" t="s">
        <v>1392</v>
      </c>
      <c r="AT2877" s="184">
        <v>1</v>
      </c>
      <c r="AV2877" s="97">
        <v>20</v>
      </c>
      <c r="AW2877" s="99">
        <v>137</v>
      </c>
      <c r="AX2877" s="105">
        <f t="shared" si="1590"/>
        <v>20137</v>
      </c>
      <c r="AZ2877" s="7" t="s">
        <v>2951</v>
      </c>
      <c r="BA2877" t="s">
        <v>2991</v>
      </c>
      <c r="BN2877" s="1"/>
    </row>
    <row r="2878" spans="1:66" hidden="1" outlineLevel="1">
      <c r="A2878" t="s">
        <v>257</v>
      </c>
      <c r="B2878" t="s">
        <v>1392</v>
      </c>
      <c r="C2878" s="1">
        <f t="shared" si="1574"/>
        <v>544</v>
      </c>
      <c r="D2878" s="7">
        <f>IF(R2878&gt;0,RANK(R2878,(R2878:T2878,U2878:AI2878)),0)</f>
        <v>4</v>
      </c>
      <c r="E2878" s="7">
        <f>IF(S2878&gt;0,RANK(S2878,(R2878:T2878,U2878:AI2878)),0)</f>
        <v>6</v>
      </c>
      <c r="F2878" s="7">
        <f>IF(T2878&gt;0,RANK(T2878,(R2878:T2878,U2878:AI2878)),0)</f>
        <v>3</v>
      </c>
      <c r="G2878" s="7">
        <f>IF(U2878&gt;0,RANK(U2878,(R2878:T2878,U2878:AI2878)),0)</f>
        <v>1</v>
      </c>
      <c r="H2878" s="7">
        <f t="shared" si="1575"/>
        <v>2</v>
      </c>
      <c r="I2878" s="49">
        <f t="shared" si="1576"/>
        <v>111</v>
      </c>
      <c r="J2878" s="177">
        <f t="shared" si="1577"/>
        <v>0.20404411764705882</v>
      </c>
      <c r="K2878" s="2"/>
      <c r="L2878" s="2">
        <f t="shared" si="1578"/>
        <v>9.1911764705882359E-2</v>
      </c>
      <c r="M2878" s="2">
        <f t="shared" si="1579"/>
        <v>1.838235294117647E-3</v>
      </c>
      <c r="N2878" s="2">
        <f t="shared" si="1580"/>
        <v>0.14522058823529413</v>
      </c>
      <c r="O2878" s="2">
        <f t="shared" si="1581"/>
        <v>0.47794117647058826</v>
      </c>
      <c r="P2878" s="2">
        <f t="shared" si="1582"/>
        <v>0.27389705882352944</v>
      </c>
      <c r="Q2878" s="2">
        <f t="shared" si="1557"/>
        <v>9.1911764705881471E-3</v>
      </c>
      <c r="R2878" s="1">
        <v>50</v>
      </c>
      <c r="S2878" s="1">
        <v>1</v>
      </c>
      <c r="T2878" s="1">
        <v>79</v>
      </c>
      <c r="U2878" s="1">
        <v>260</v>
      </c>
      <c r="V2878" s="1">
        <v>149</v>
      </c>
      <c r="W2878" s="1">
        <v>3</v>
      </c>
      <c r="X2878" s="1">
        <v>1</v>
      </c>
      <c r="AA2878" s="1">
        <v>1</v>
      </c>
      <c r="AK2878" s="7">
        <f t="shared" si="1583"/>
        <v>5</v>
      </c>
      <c r="AL2878" s="7">
        <f t="shared" si="1584"/>
        <v>6</v>
      </c>
      <c r="AM2878" s="7">
        <f t="shared" si="1585"/>
        <v>0</v>
      </c>
      <c r="AN2878" s="2">
        <f t="shared" si="1586"/>
        <v>5.5147058823529415E-3</v>
      </c>
      <c r="AO2878" s="2">
        <f t="shared" si="1587"/>
        <v>1.838235294117647E-3</v>
      </c>
      <c r="AP2878" s="2">
        <f t="shared" si="1588"/>
        <v>0</v>
      </c>
      <c r="AR2878" t="str">
        <f t="shared" si="1589"/>
        <v>Osage</v>
      </c>
      <c r="AS2878" t="s">
        <v>1392</v>
      </c>
      <c r="AT2878" s="184">
        <v>2</v>
      </c>
      <c r="AV2878" s="97">
        <v>20</v>
      </c>
      <c r="AW2878" s="99">
        <v>139</v>
      </c>
      <c r="AX2878" s="105">
        <f t="shared" si="1590"/>
        <v>20139</v>
      </c>
      <c r="AZ2878" s="7" t="s">
        <v>2951</v>
      </c>
      <c r="BA2878" t="s">
        <v>2991</v>
      </c>
      <c r="BN2878" s="1"/>
    </row>
    <row r="2879" spans="1:66" hidden="1" outlineLevel="1">
      <c r="A2879" t="s">
        <v>2576</v>
      </c>
      <c r="B2879" t="s">
        <v>1392</v>
      </c>
      <c r="C2879" s="1">
        <f t="shared" si="1574"/>
        <v>0</v>
      </c>
      <c r="D2879" s="7">
        <f>IF(R2879&gt;0,RANK(R2879,(R2879:T2879,U2879:AI2879)),0)</f>
        <v>0</v>
      </c>
      <c r="E2879" s="7">
        <f>IF(S2879&gt;0,RANK(S2879,(R2879:T2879,U2879:AI2879)),0)</f>
        <v>0</v>
      </c>
      <c r="F2879" s="7">
        <f>IF(T2879&gt;0,RANK(T2879,(R2879:T2879,U2879:AI2879)),0)</f>
        <v>0</v>
      </c>
      <c r="G2879" s="7">
        <f>IF(U2879&gt;0,RANK(U2879,(R2879:T2879,U2879:AI2879)),0)</f>
        <v>0</v>
      </c>
      <c r="H2879" s="7">
        <f t="shared" si="1575"/>
        <v>0</v>
      </c>
      <c r="I2879" s="49" t="e">
        <f t="shared" si="1576"/>
        <v>#NUM!</v>
      </c>
      <c r="J2879" s="177" t="e">
        <f t="shared" si="1577"/>
        <v>#NUM!</v>
      </c>
      <c r="K2879" s="2"/>
      <c r="L2879" s="2" t="str">
        <f t="shared" si="1578"/>
        <v>-</v>
      </c>
      <c r="M2879" s="2" t="str">
        <f t="shared" si="1579"/>
        <v>-</v>
      </c>
      <c r="N2879" s="2" t="str">
        <f t="shared" si="1580"/>
        <v>-</v>
      </c>
      <c r="O2879" s="2" t="str">
        <f t="shared" si="1581"/>
        <v>-</v>
      </c>
      <c r="P2879" s="2" t="str">
        <f t="shared" si="1582"/>
        <v>-</v>
      </c>
      <c r="Q2879" s="2" t="str">
        <f t="shared" si="1557"/>
        <v>-</v>
      </c>
      <c r="AK2879" s="7">
        <f t="shared" si="1583"/>
        <v>0</v>
      </c>
      <c r="AL2879" s="7">
        <f t="shared" si="1584"/>
        <v>0</v>
      </c>
      <c r="AM2879" s="7">
        <f t="shared" si="1585"/>
        <v>0</v>
      </c>
      <c r="AN2879" s="2" t="str">
        <f t="shared" si="1586"/>
        <v>-</v>
      </c>
      <c r="AO2879" s="2" t="str">
        <f t="shared" si="1587"/>
        <v>-</v>
      </c>
      <c r="AP2879" s="2" t="str">
        <f t="shared" si="1588"/>
        <v>-</v>
      </c>
      <c r="AR2879" t="str">
        <f t="shared" si="1589"/>
        <v>Osborne</v>
      </c>
      <c r="AS2879" t="s">
        <v>1392</v>
      </c>
      <c r="AT2879" s="184">
        <v>1</v>
      </c>
      <c r="AV2879" s="97">
        <v>20</v>
      </c>
      <c r="AW2879" s="99">
        <v>141</v>
      </c>
      <c r="AX2879" s="105">
        <f t="shared" si="1590"/>
        <v>20141</v>
      </c>
      <c r="AZ2879" s="7" t="s">
        <v>2951</v>
      </c>
      <c r="BA2879" t="s">
        <v>2991</v>
      </c>
      <c r="BN2879" s="1"/>
    </row>
    <row r="2880" spans="1:66" hidden="1" outlineLevel="1">
      <c r="A2880" t="s">
        <v>1351</v>
      </c>
      <c r="B2880" t="s">
        <v>1392</v>
      </c>
      <c r="C2880" s="1">
        <f t="shared" si="1574"/>
        <v>288</v>
      </c>
      <c r="D2880" s="7">
        <f>IF(R2880&gt;0,RANK(R2880,(R2880:T2880,U2880:AI2880)),0)</f>
        <v>4</v>
      </c>
      <c r="E2880" s="7">
        <f>IF(S2880&gt;0,RANK(S2880,(R2880:T2880,U2880:AI2880)),0)</f>
        <v>0</v>
      </c>
      <c r="F2880" s="7">
        <f>IF(T2880&gt;0,RANK(T2880,(R2880:T2880,U2880:AI2880)),0)</f>
        <v>2</v>
      </c>
      <c r="G2880" s="7">
        <f>IF(U2880&gt;0,RANK(U2880,(R2880:T2880,U2880:AI2880)),0)</f>
        <v>1</v>
      </c>
      <c r="H2880" s="7">
        <f t="shared" si="1575"/>
        <v>3</v>
      </c>
      <c r="I2880" s="49">
        <f t="shared" si="1576"/>
        <v>123</v>
      </c>
      <c r="J2880" s="177">
        <f t="shared" si="1577"/>
        <v>0.42708333333333331</v>
      </c>
      <c r="K2880" s="2"/>
      <c r="L2880" s="2">
        <f t="shared" si="1578"/>
        <v>9.0277777777777776E-2</v>
      </c>
      <c r="M2880" s="2">
        <f t="shared" si="1579"/>
        <v>0</v>
      </c>
      <c r="N2880" s="2">
        <f t="shared" si="1580"/>
        <v>0.1736111111111111</v>
      </c>
      <c r="O2880" s="2">
        <f t="shared" si="1581"/>
        <v>0.60069444444444442</v>
      </c>
      <c r="P2880" s="2">
        <f t="shared" si="1582"/>
        <v>0.1111111111111111</v>
      </c>
      <c r="Q2880" s="2">
        <f t="shared" si="1557"/>
        <v>2.4305555555555636E-2</v>
      </c>
      <c r="R2880" s="1">
        <v>26</v>
      </c>
      <c r="S2880" s="1">
        <v>0</v>
      </c>
      <c r="T2880" s="1">
        <v>50</v>
      </c>
      <c r="U2880" s="1">
        <v>173</v>
      </c>
      <c r="V2880" s="1">
        <v>32</v>
      </c>
      <c r="W2880" s="1">
        <v>5</v>
      </c>
      <c r="X2880" s="1">
        <v>0</v>
      </c>
      <c r="AA2880" s="1">
        <v>2</v>
      </c>
      <c r="AK2880" s="7">
        <f t="shared" si="1583"/>
        <v>5</v>
      </c>
      <c r="AL2880" s="7">
        <f t="shared" si="1584"/>
        <v>0</v>
      </c>
      <c r="AM2880" s="7">
        <f t="shared" si="1585"/>
        <v>0</v>
      </c>
      <c r="AN2880" s="2">
        <f t="shared" si="1586"/>
        <v>1.7361111111111112E-2</v>
      </c>
      <c r="AO2880" s="2">
        <f t="shared" si="1587"/>
        <v>0</v>
      </c>
      <c r="AP2880" s="2">
        <f t="shared" si="1588"/>
        <v>0</v>
      </c>
      <c r="AR2880" t="str">
        <f t="shared" si="1589"/>
        <v>Ottawa</v>
      </c>
      <c r="AS2880" t="s">
        <v>1392</v>
      </c>
      <c r="AT2880" s="184">
        <v>1</v>
      </c>
      <c r="AV2880" s="97">
        <v>20</v>
      </c>
      <c r="AW2880" s="99">
        <v>143</v>
      </c>
      <c r="AX2880" s="105">
        <f t="shared" si="1590"/>
        <v>20143</v>
      </c>
      <c r="AZ2880" s="7" t="s">
        <v>2951</v>
      </c>
      <c r="BA2880" t="s">
        <v>2991</v>
      </c>
      <c r="BN2880" s="1"/>
    </row>
    <row r="2881" spans="1:66" hidden="1" outlineLevel="1">
      <c r="A2881" t="s">
        <v>176</v>
      </c>
      <c r="B2881" t="s">
        <v>1392</v>
      </c>
      <c r="C2881" s="1">
        <f t="shared" si="1574"/>
        <v>281</v>
      </c>
      <c r="D2881" s="7">
        <f>IF(R2881&gt;0,RANK(R2881,(R2881:T2881,U2881:AI2881)),0)</f>
        <v>4</v>
      </c>
      <c r="E2881" s="7">
        <f>IF(S2881&gt;0,RANK(S2881,(R2881:T2881,U2881:AI2881)),0)</f>
        <v>0</v>
      </c>
      <c r="F2881" s="7">
        <f>IF(T2881&gt;0,RANK(T2881,(R2881:T2881,U2881:AI2881)),0)</f>
        <v>3</v>
      </c>
      <c r="G2881" s="7">
        <f>IF(U2881&gt;0,RANK(U2881,(R2881:T2881,U2881:AI2881)),0)</f>
        <v>1</v>
      </c>
      <c r="H2881" s="7">
        <f t="shared" si="1575"/>
        <v>2</v>
      </c>
      <c r="I2881" s="49">
        <f t="shared" si="1576"/>
        <v>53</v>
      </c>
      <c r="J2881" s="177">
        <f t="shared" si="1577"/>
        <v>0.18861209964412812</v>
      </c>
      <c r="K2881" s="2"/>
      <c r="L2881" s="2">
        <f t="shared" si="1578"/>
        <v>7.1174377224199295E-2</v>
      </c>
      <c r="M2881" s="2">
        <f t="shared" si="1579"/>
        <v>0</v>
      </c>
      <c r="N2881" s="2">
        <f t="shared" si="1580"/>
        <v>0.14590747330960854</v>
      </c>
      <c r="O2881" s="2">
        <f t="shared" si="1581"/>
        <v>0.47330960854092524</v>
      </c>
      <c r="P2881" s="2">
        <f t="shared" si="1582"/>
        <v>0.28469750889679718</v>
      </c>
      <c r="Q2881" s="2">
        <f t="shared" si="1557"/>
        <v>2.4911032028469782E-2</v>
      </c>
      <c r="R2881" s="1">
        <v>20</v>
      </c>
      <c r="S2881" s="1">
        <v>0</v>
      </c>
      <c r="T2881" s="1">
        <v>41</v>
      </c>
      <c r="U2881" s="1">
        <v>133</v>
      </c>
      <c r="V2881" s="1">
        <v>80</v>
      </c>
      <c r="W2881" s="1">
        <v>1</v>
      </c>
      <c r="X2881" s="1">
        <v>0</v>
      </c>
      <c r="Y2881" s="1">
        <v>3</v>
      </c>
      <c r="AA2881" s="1">
        <v>3</v>
      </c>
      <c r="AK2881" s="7">
        <f t="shared" si="1583"/>
        <v>7</v>
      </c>
      <c r="AL2881" s="7">
        <f t="shared" si="1584"/>
        <v>0</v>
      </c>
      <c r="AM2881" s="7">
        <f t="shared" si="1585"/>
        <v>5</v>
      </c>
      <c r="AN2881" s="2">
        <f t="shared" si="1586"/>
        <v>3.5587188612099642E-3</v>
      </c>
      <c r="AO2881" s="2">
        <f t="shared" si="1587"/>
        <v>0</v>
      </c>
      <c r="AP2881" s="2">
        <f t="shared" si="1588"/>
        <v>1.0676156583629894E-2</v>
      </c>
      <c r="AR2881" t="str">
        <f t="shared" si="1589"/>
        <v>Pawnee</v>
      </c>
      <c r="AS2881" t="s">
        <v>1392</v>
      </c>
      <c r="AT2881" s="184"/>
      <c r="AV2881" s="97">
        <v>20</v>
      </c>
      <c r="AW2881" s="99">
        <v>145</v>
      </c>
      <c r="AX2881" s="105">
        <f t="shared" si="1590"/>
        <v>20145</v>
      </c>
      <c r="AZ2881" s="7" t="s">
        <v>2951</v>
      </c>
      <c r="BA2881" t="s">
        <v>2991</v>
      </c>
      <c r="BN2881" s="1"/>
    </row>
    <row r="2882" spans="1:66" hidden="1" outlineLevel="1">
      <c r="A2882" t="s">
        <v>2849</v>
      </c>
      <c r="B2882" t="s">
        <v>1392</v>
      </c>
      <c r="C2882" s="1">
        <f t="shared" si="1574"/>
        <v>397</v>
      </c>
      <c r="D2882" s="7">
        <f>IF(R2882&gt;0,RANK(R2882,(R2882:T2882,U2882:AI2882)),0)</f>
        <v>4</v>
      </c>
      <c r="E2882" s="7">
        <f>IF(S2882&gt;0,RANK(S2882,(R2882:T2882,U2882:AI2882)),0)</f>
        <v>6</v>
      </c>
      <c r="F2882" s="7">
        <f>IF(T2882&gt;0,RANK(T2882,(R2882:T2882,U2882:AI2882)),0)</f>
        <v>3</v>
      </c>
      <c r="G2882" s="7">
        <f>IF(U2882&gt;0,RANK(U2882,(R2882:T2882,U2882:AI2882)),0)</f>
        <v>1</v>
      </c>
      <c r="H2882" s="7">
        <f t="shared" si="1575"/>
        <v>2</v>
      </c>
      <c r="I2882" s="49">
        <f t="shared" si="1576"/>
        <v>37</v>
      </c>
      <c r="J2882" s="177">
        <f t="shared" si="1577"/>
        <v>9.3198992443324941E-2</v>
      </c>
      <c r="K2882" s="2"/>
      <c r="L2882" s="2">
        <f t="shared" si="1578"/>
        <v>9.5717884130982367E-2</v>
      </c>
      <c r="M2882" s="2">
        <f t="shared" si="1579"/>
        <v>2.5188916876574307E-3</v>
      </c>
      <c r="N2882" s="2">
        <f t="shared" si="1580"/>
        <v>0.14357682619647355</v>
      </c>
      <c r="O2882" s="2">
        <f t="shared" si="1581"/>
        <v>0.41309823677581864</v>
      </c>
      <c r="P2882" s="2">
        <f t="shared" si="1582"/>
        <v>0.31989924433249373</v>
      </c>
      <c r="Q2882" s="2">
        <f t="shared" si="1557"/>
        <v>2.5188916876574263E-2</v>
      </c>
      <c r="R2882" s="1">
        <v>38</v>
      </c>
      <c r="S2882" s="1">
        <v>1</v>
      </c>
      <c r="T2882" s="1">
        <v>57</v>
      </c>
      <c r="U2882" s="1">
        <v>164</v>
      </c>
      <c r="V2882" s="1">
        <v>127</v>
      </c>
      <c r="W2882" s="1">
        <v>8</v>
      </c>
      <c r="X2882" s="1">
        <v>1</v>
      </c>
      <c r="AA2882" s="1">
        <v>1</v>
      </c>
      <c r="AK2882" s="7">
        <f t="shared" si="1583"/>
        <v>5</v>
      </c>
      <c r="AL2882" s="7">
        <f t="shared" si="1584"/>
        <v>6</v>
      </c>
      <c r="AM2882" s="7">
        <f t="shared" si="1585"/>
        <v>0</v>
      </c>
      <c r="AN2882" s="2">
        <f t="shared" si="1586"/>
        <v>2.0151133501259445E-2</v>
      </c>
      <c r="AO2882" s="2">
        <f t="shared" si="1587"/>
        <v>2.5188916876574307E-3</v>
      </c>
      <c r="AP2882" s="2">
        <f t="shared" si="1588"/>
        <v>0</v>
      </c>
      <c r="AR2882" t="str">
        <f t="shared" si="1589"/>
        <v>Phillips</v>
      </c>
      <c r="AS2882" t="s">
        <v>1392</v>
      </c>
      <c r="AT2882" s="184">
        <v>1</v>
      </c>
      <c r="AV2882" s="97">
        <v>20</v>
      </c>
      <c r="AW2882" s="99">
        <v>147</v>
      </c>
      <c r="AX2882" s="105">
        <f t="shared" si="1590"/>
        <v>20147</v>
      </c>
      <c r="AZ2882" s="7" t="s">
        <v>2951</v>
      </c>
      <c r="BA2882" t="s">
        <v>2991</v>
      </c>
      <c r="BN2882" s="1"/>
    </row>
    <row r="2883" spans="1:66" hidden="1" outlineLevel="1">
      <c r="A2883" t="s">
        <v>716</v>
      </c>
      <c r="B2883" t="s">
        <v>1392</v>
      </c>
      <c r="C2883" s="1">
        <f t="shared" si="1574"/>
        <v>950</v>
      </c>
      <c r="D2883" s="7">
        <f>IF(R2883&gt;0,RANK(R2883,(R2883:T2883,U2883:AI2883)),0)</f>
        <v>4</v>
      </c>
      <c r="E2883" s="7">
        <f>IF(S2883&gt;0,RANK(S2883,(R2883:T2883,U2883:AI2883)),0)</f>
        <v>0</v>
      </c>
      <c r="F2883" s="7">
        <f>IF(T2883&gt;0,RANK(T2883,(R2883:T2883,U2883:AI2883)),0)</f>
        <v>3</v>
      </c>
      <c r="G2883" s="7">
        <f>IF(U2883&gt;0,RANK(U2883,(R2883:T2883,U2883:AI2883)),0)</f>
        <v>1</v>
      </c>
      <c r="H2883" s="7">
        <f t="shared" si="1575"/>
        <v>2</v>
      </c>
      <c r="I2883" s="49">
        <f t="shared" si="1576"/>
        <v>288</v>
      </c>
      <c r="J2883" s="177">
        <f t="shared" si="1577"/>
        <v>0.30315789473684213</v>
      </c>
      <c r="K2883" s="2"/>
      <c r="L2883" s="2">
        <f t="shared" si="1578"/>
        <v>9.3684210526315786E-2</v>
      </c>
      <c r="M2883" s="2">
        <f t="shared" si="1579"/>
        <v>0</v>
      </c>
      <c r="N2883" s="2">
        <f t="shared" si="1580"/>
        <v>0.1368421052631579</v>
      </c>
      <c r="O2883" s="2">
        <f t="shared" si="1581"/>
        <v>0.52631578947368418</v>
      </c>
      <c r="P2883" s="2">
        <f t="shared" si="1582"/>
        <v>0.22315789473684211</v>
      </c>
      <c r="Q2883" s="2">
        <f t="shared" si="1557"/>
        <v>2.0000000000000018E-2</v>
      </c>
      <c r="R2883" s="1">
        <v>89</v>
      </c>
      <c r="S2883" s="1">
        <v>0</v>
      </c>
      <c r="T2883" s="1">
        <v>130</v>
      </c>
      <c r="U2883" s="1">
        <v>500</v>
      </c>
      <c r="V2883" s="1">
        <v>212</v>
      </c>
      <c r="W2883" s="1">
        <v>15</v>
      </c>
      <c r="X2883" s="1">
        <v>1</v>
      </c>
      <c r="AA2883" s="1">
        <v>3</v>
      </c>
      <c r="AK2883" s="7">
        <f t="shared" si="1583"/>
        <v>5</v>
      </c>
      <c r="AL2883" s="7">
        <f t="shared" si="1584"/>
        <v>7</v>
      </c>
      <c r="AM2883" s="7">
        <f t="shared" si="1585"/>
        <v>0</v>
      </c>
      <c r="AN2883" s="2">
        <f t="shared" si="1586"/>
        <v>1.5789473684210527E-2</v>
      </c>
      <c r="AO2883" s="2">
        <f t="shared" si="1587"/>
        <v>1.0526315789473684E-3</v>
      </c>
      <c r="AP2883" s="2">
        <f t="shared" si="1588"/>
        <v>0</v>
      </c>
      <c r="AR2883" t="str">
        <f t="shared" si="1589"/>
        <v>Pottawatomie</v>
      </c>
      <c r="AS2883" t="s">
        <v>1392</v>
      </c>
      <c r="AT2883" s="184">
        <v>1</v>
      </c>
      <c r="AV2883" s="97">
        <v>20</v>
      </c>
      <c r="AW2883" s="99">
        <v>149</v>
      </c>
      <c r="AX2883" s="105">
        <f t="shared" si="1590"/>
        <v>20149</v>
      </c>
      <c r="AZ2883" s="7" t="s">
        <v>2951</v>
      </c>
      <c r="BA2883" t="s">
        <v>2991</v>
      </c>
      <c r="BN2883" s="1"/>
    </row>
    <row r="2884" spans="1:66" hidden="1" outlineLevel="1">
      <c r="A2884" t="s">
        <v>649</v>
      </c>
      <c r="B2884" t="s">
        <v>1392</v>
      </c>
      <c r="C2884" s="1">
        <f t="shared" si="1574"/>
        <v>505</v>
      </c>
      <c r="D2884" s="7">
        <f>IF(R2884&gt;0,RANK(R2884,(R2884:T2884,U2884:AI2884)),0)</f>
        <v>4</v>
      </c>
      <c r="E2884" s="7">
        <f>IF(S2884&gt;0,RANK(S2884,(R2884:T2884,U2884:AI2884)),0)</f>
        <v>0</v>
      </c>
      <c r="F2884" s="7">
        <f>IF(T2884&gt;0,RANK(T2884,(R2884:T2884,U2884:AI2884)),0)</f>
        <v>3</v>
      </c>
      <c r="G2884" s="7">
        <f>IF(U2884&gt;0,RANK(U2884,(R2884:T2884,U2884:AI2884)),0)</f>
        <v>1</v>
      </c>
      <c r="H2884" s="7">
        <f t="shared" si="1575"/>
        <v>2</v>
      </c>
      <c r="I2884" s="49">
        <f t="shared" si="1576"/>
        <v>74</v>
      </c>
      <c r="J2884" s="177">
        <f t="shared" si="1577"/>
        <v>0.14653465346534653</v>
      </c>
      <c r="K2884" s="2"/>
      <c r="L2884" s="2">
        <f t="shared" si="1578"/>
        <v>9.7029702970297033E-2</v>
      </c>
      <c r="M2884" s="2">
        <f t="shared" si="1579"/>
        <v>0</v>
      </c>
      <c r="N2884" s="2">
        <f t="shared" si="1580"/>
        <v>0.16633663366336635</v>
      </c>
      <c r="O2884" s="2">
        <f t="shared" si="1581"/>
        <v>0.42772277227722771</v>
      </c>
      <c r="P2884" s="2">
        <f t="shared" si="1582"/>
        <v>0.28118811881188122</v>
      </c>
      <c r="Q2884" s="2">
        <f t="shared" si="1557"/>
        <v>2.7722772277227692E-2</v>
      </c>
      <c r="R2884" s="1">
        <v>49</v>
      </c>
      <c r="S2884" s="1">
        <v>0</v>
      </c>
      <c r="T2884" s="1">
        <v>84</v>
      </c>
      <c r="U2884" s="1">
        <v>216</v>
      </c>
      <c r="V2884" s="1">
        <v>142</v>
      </c>
      <c r="W2884" s="1">
        <v>11</v>
      </c>
      <c r="X2884" s="1">
        <v>0</v>
      </c>
      <c r="AA2884" s="1">
        <v>3</v>
      </c>
      <c r="AK2884" s="7">
        <f t="shared" si="1583"/>
        <v>5</v>
      </c>
      <c r="AL2884" s="7">
        <f t="shared" si="1584"/>
        <v>0</v>
      </c>
      <c r="AM2884" s="7">
        <f t="shared" si="1585"/>
        <v>0</v>
      </c>
      <c r="AN2884" s="2">
        <f t="shared" si="1586"/>
        <v>2.1782178217821781E-2</v>
      </c>
      <c r="AO2884" s="2">
        <f t="shared" si="1587"/>
        <v>0</v>
      </c>
      <c r="AP2884" s="2">
        <f t="shared" si="1588"/>
        <v>0</v>
      </c>
      <c r="AR2884" t="str">
        <f t="shared" si="1589"/>
        <v>Pratt</v>
      </c>
      <c r="AS2884" t="s">
        <v>1392</v>
      </c>
      <c r="AT2884" s="184">
        <v>4</v>
      </c>
      <c r="AV2884" s="97">
        <v>20</v>
      </c>
      <c r="AW2884" s="99">
        <v>151</v>
      </c>
      <c r="AX2884" s="105">
        <f t="shared" si="1590"/>
        <v>20151</v>
      </c>
      <c r="AZ2884" s="7" t="s">
        <v>2951</v>
      </c>
      <c r="BA2884" t="s">
        <v>2991</v>
      </c>
      <c r="BN2884" s="1"/>
    </row>
    <row r="2885" spans="1:66" hidden="1" outlineLevel="1">
      <c r="A2885" t="s">
        <v>692</v>
      </c>
      <c r="B2885" t="s">
        <v>1392</v>
      </c>
      <c r="C2885" s="1">
        <f t="shared" si="1574"/>
        <v>189</v>
      </c>
      <c r="D2885" s="7">
        <f>IF(R2885&gt;0,RANK(R2885,(R2885:T2885,U2885:AI2885)),0)</f>
        <v>3</v>
      </c>
      <c r="E2885" s="7">
        <f>IF(S2885&gt;0,RANK(S2885,(R2885:T2885,U2885:AI2885)),0)</f>
        <v>0</v>
      </c>
      <c r="F2885" s="7">
        <f>IF(T2885&gt;0,RANK(T2885,(R2885:T2885,U2885:AI2885)),0)</f>
        <v>4</v>
      </c>
      <c r="G2885" s="7">
        <f>IF(U2885&gt;0,RANK(U2885,(R2885:T2885,U2885:AI2885)),0)</f>
        <v>1</v>
      </c>
      <c r="H2885" s="7">
        <f t="shared" si="1575"/>
        <v>2</v>
      </c>
      <c r="I2885" s="49">
        <f t="shared" si="1576"/>
        <v>32</v>
      </c>
      <c r="J2885" s="177">
        <f t="shared" si="1577"/>
        <v>0.1693121693121693</v>
      </c>
      <c r="K2885" s="2"/>
      <c r="L2885" s="2">
        <f t="shared" si="1578"/>
        <v>0.12698412698412698</v>
      </c>
      <c r="M2885" s="2">
        <f t="shared" si="1579"/>
        <v>0</v>
      </c>
      <c r="N2885" s="2">
        <f t="shared" si="1580"/>
        <v>8.9947089947089942E-2</v>
      </c>
      <c r="O2885" s="2">
        <f t="shared" si="1581"/>
        <v>0.455026455026455</v>
      </c>
      <c r="P2885" s="2">
        <f t="shared" si="1582"/>
        <v>0.2857142857142857</v>
      </c>
      <c r="Q2885" s="2">
        <f t="shared" si="1557"/>
        <v>4.2328042328042326E-2</v>
      </c>
      <c r="R2885" s="1">
        <v>24</v>
      </c>
      <c r="S2885" s="1">
        <v>0</v>
      </c>
      <c r="T2885" s="1">
        <v>17</v>
      </c>
      <c r="U2885" s="1">
        <v>86</v>
      </c>
      <c r="V2885" s="1">
        <v>54</v>
      </c>
      <c r="W2885" s="1">
        <v>5</v>
      </c>
      <c r="X2885" s="1">
        <v>0</v>
      </c>
      <c r="AA2885" s="1">
        <v>3</v>
      </c>
      <c r="AK2885" s="7">
        <f t="shared" si="1583"/>
        <v>5</v>
      </c>
      <c r="AL2885" s="7">
        <f t="shared" si="1584"/>
        <v>0</v>
      </c>
      <c r="AM2885" s="7">
        <f t="shared" si="1585"/>
        <v>0</v>
      </c>
      <c r="AN2885" s="2">
        <f t="shared" si="1586"/>
        <v>2.6455026455026454E-2</v>
      </c>
      <c r="AO2885" s="2">
        <f t="shared" si="1587"/>
        <v>0</v>
      </c>
      <c r="AP2885" s="2">
        <f t="shared" si="1588"/>
        <v>0</v>
      </c>
      <c r="AR2885" t="str">
        <f t="shared" si="1589"/>
        <v>Rawlins</v>
      </c>
      <c r="AS2885" t="s">
        <v>1392</v>
      </c>
      <c r="AT2885" s="184">
        <v>1</v>
      </c>
      <c r="AV2885" s="97">
        <v>20</v>
      </c>
      <c r="AW2885" s="99">
        <v>153</v>
      </c>
      <c r="AX2885" s="105">
        <f t="shared" si="1590"/>
        <v>20153</v>
      </c>
      <c r="AZ2885" s="7" t="s">
        <v>2951</v>
      </c>
      <c r="BA2885" t="s">
        <v>2991</v>
      </c>
      <c r="BN2885" s="1"/>
    </row>
    <row r="2886" spans="1:66" hidden="1" outlineLevel="1">
      <c r="A2886" t="s">
        <v>693</v>
      </c>
      <c r="B2886" t="s">
        <v>1392</v>
      </c>
      <c r="C2886" s="1">
        <f t="shared" si="1574"/>
        <v>2127</v>
      </c>
      <c r="D2886" s="7">
        <f>IF(R2886&gt;0,RANK(R2886,(R2886:T2886,U2886:AI2886)),0)</f>
        <v>4</v>
      </c>
      <c r="E2886" s="7">
        <f>IF(S2886&gt;0,RANK(S2886,(R2886:T2886,U2886:AI2886)),0)</f>
        <v>7</v>
      </c>
      <c r="F2886" s="7">
        <f>IF(T2886&gt;0,RANK(T2886,(R2886:T2886,U2886:AI2886)),0)</f>
        <v>3</v>
      </c>
      <c r="G2886" s="7">
        <f>IF(U2886&gt;0,RANK(U2886,(R2886:T2886,U2886:AI2886)),0)</f>
        <v>1</v>
      </c>
      <c r="H2886" s="7">
        <f t="shared" si="1575"/>
        <v>2</v>
      </c>
      <c r="I2886" s="49">
        <f t="shared" si="1576"/>
        <v>785</v>
      </c>
      <c r="J2886" s="177">
        <f t="shared" si="1577"/>
        <v>0.36906440996708978</v>
      </c>
      <c r="K2886" s="2"/>
      <c r="L2886" s="2">
        <f t="shared" si="1578"/>
        <v>8.744710860366714E-2</v>
      </c>
      <c r="M2886" s="2">
        <f t="shared" si="1579"/>
        <v>1.4104372355430183E-3</v>
      </c>
      <c r="N2886" s="2">
        <f t="shared" si="1580"/>
        <v>0.15655853314527504</v>
      </c>
      <c r="O2886" s="2">
        <f t="shared" si="1581"/>
        <v>0.55571227080394925</v>
      </c>
      <c r="P2886" s="2">
        <f t="shared" si="1582"/>
        <v>0.18664786083685941</v>
      </c>
      <c r="Q2886" s="2">
        <f t="shared" si="1557"/>
        <v>1.2223789374706195E-2</v>
      </c>
      <c r="R2886" s="1">
        <v>186</v>
      </c>
      <c r="S2886" s="1">
        <v>3</v>
      </c>
      <c r="T2886" s="1">
        <v>333</v>
      </c>
      <c r="U2886" s="1">
        <v>1182</v>
      </c>
      <c r="V2886" s="1">
        <v>397</v>
      </c>
      <c r="W2886" s="1">
        <v>17</v>
      </c>
      <c r="X2886" s="1">
        <v>0</v>
      </c>
      <c r="AA2886" s="1">
        <v>9</v>
      </c>
      <c r="AK2886" s="7">
        <f t="shared" si="1583"/>
        <v>5</v>
      </c>
      <c r="AL2886" s="7">
        <f t="shared" si="1584"/>
        <v>0</v>
      </c>
      <c r="AM2886" s="7">
        <f t="shared" si="1585"/>
        <v>0</v>
      </c>
      <c r="AN2886" s="2">
        <f t="shared" si="1586"/>
        <v>7.9924776680771036E-3</v>
      </c>
      <c r="AO2886" s="2">
        <f t="shared" si="1587"/>
        <v>0</v>
      </c>
      <c r="AP2886" s="2">
        <f t="shared" si="1588"/>
        <v>0</v>
      </c>
      <c r="AR2886" t="str">
        <f t="shared" si="1589"/>
        <v>Reno</v>
      </c>
      <c r="AS2886" t="s">
        <v>1392</v>
      </c>
      <c r="AT2886" s="184">
        <v>1</v>
      </c>
      <c r="AV2886" s="97">
        <v>20</v>
      </c>
      <c r="AW2886" s="99">
        <v>155</v>
      </c>
      <c r="AX2886" s="105">
        <f t="shared" si="1590"/>
        <v>20155</v>
      </c>
      <c r="AZ2886" s="7" t="s">
        <v>2951</v>
      </c>
      <c r="BA2886" t="s">
        <v>2991</v>
      </c>
      <c r="BN2886" s="1"/>
    </row>
    <row r="2887" spans="1:66" hidden="1" outlineLevel="1">
      <c r="A2887" t="s">
        <v>1615</v>
      </c>
      <c r="B2887" t="s">
        <v>1392</v>
      </c>
      <c r="C2887" s="1">
        <f t="shared" si="1574"/>
        <v>0</v>
      </c>
      <c r="D2887" s="7">
        <f>IF(R2887&gt;0,RANK(R2887,(R2887:T2887,U2887:AI2887)),0)</f>
        <v>0</v>
      </c>
      <c r="E2887" s="7">
        <f>IF(S2887&gt;0,RANK(S2887,(R2887:T2887,U2887:AI2887)),0)</f>
        <v>0</v>
      </c>
      <c r="F2887" s="7">
        <f>IF(T2887&gt;0,RANK(T2887,(R2887:T2887,U2887:AI2887)),0)</f>
        <v>0</v>
      </c>
      <c r="G2887" s="7">
        <f>IF(U2887&gt;0,RANK(U2887,(R2887:T2887,U2887:AI2887)),0)</f>
        <v>0</v>
      </c>
      <c r="H2887" s="7">
        <f t="shared" si="1575"/>
        <v>0</v>
      </c>
      <c r="I2887" s="49" t="e">
        <f t="shared" si="1576"/>
        <v>#NUM!</v>
      </c>
      <c r="J2887" s="177" t="e">
        <f t="shared" si="1577"/>
        <v>#NUM!</v>
      </c>
      <c r="K2887" s="2"/>
      <c r="L2887" s="2" t="str">
        <f t="shared" si="1578"/>
        <v>-</v>
      </c>
      <c r="M2887" s="2" t="str">
        <f t="shared" si="1579"/>
        <v>-</v>
      </c>
      <c r="N2887" s="2" t="str">
        <f t="shared" si="1580"/>
        <v>-</v>
      </c>
      <c r="O2887" s="2" t="str">
        <f t="shared" si="1581"/>
        <v>-</v>
      </c>
      <c r="P2887" s="2" t="str">
        <f t="shared" si="1582"/>
        <v>-</v>
      </c>
      <c r="Q2887" s="2" t="str">
        <f t="shared" si="1557"/>
        <v>-</v>
      </c>
      <c r="AK2887" s="7">
        <f t="shared" si="1583"/>
        <v>0</v>
      </c>
      <c r="AL2887" s="7">
        <f t="shared" si="1584"/>
        <v>0</v>
      </c>
      <c r="AM2887" s="7">
        <f t="shared" si="1585"/>
        <v>0</v>
      </c>
      <c r="AN2887" s="2" t="str">
        <f t="shared" si="1586"/>
        <v>-</v>
      </c>
      <c r="AO2887" s="2" t="str">
        <f t="shared" si="1587"/>
        <v>-</v>
      </c>
      <c r="AP2887" s="2" t="str">
        <f t="shared" si="1588"/>
        <v>-</v>
      </c>
      <c r="AR2887" t="str">
        <f t="shared" si="1589"/>
        <v>Republic</v>
      </c>
      <c r="AS2887" t="s">
        <v>1392</v>
      </c>
      <c r="AT2887" s="184">
        <v>1</v>
      </c>
      <c r="AV2887" s="97">
        <v>20</v>
      </c>
      <c r="AW2887" s="99">
        <v>157</v>
      </c>
      <c r="AX2887" s="105">
        <f t="shared" si="1590"/>
        <v>20157</v>
      </c>
      <c r="AZ2887" s="7" t="s">
        <v>2951</v>
      </c>
      <c r="BA2887" t="s">
        <v>2991</v>
      </c>
      <c r="BN2887" s="1"/>
    </row>
    <row r="2888" spans="1:66" hidden="1" outlineLevel="1">
      <c r="A2888" t="s">
        <v>1473</v>
      </c>
      <c r="B2888" t="s">
        <v>1392</v>
      </c>
      <c r="C2888" s="1">
        <f t="shared" si="1574"/>
        <v>374</v>
      </c>
      <c r="D2888" s="7">
        <f>IF(R2888&gt;0,RANK(R2888,(R2888:T2888,U2888:AI2888)),0)</f>
        <v>4</v>
      </c>
      <c r="E2888" s="7">
        <f>IF(S2888&gt;0,RANK(S2888,(R2888:T2888,U2888:AI2888)),0)</f>
        <v>7</v>
      </c>
      <c r="F2888" s="7">
        <f>IF(T2888&gt;0,RANK(T2888,(R2888:T2888,U2888:AI2888)),0)</f>
        <v>3</v>
      </c>
      <c r="G2888" s="7">
        <f>IF(U2888&gt;0,RANK(U2888,(R2888:T2888,U2888:AI2888)),0)</f>
        <v>1</v>
      </c>
      <c r="H2888" s="7">
        <f t="shared" si="1575"/>
        <v>2</v>
      </c>
      <c r="I2888" s="49">
        <f t="shared" si="1576"/>
        <v>82</v>
      </c>
      <c r="J2888" s="177">
        <f t="shared" si="1577"/>
        <v>0.21925133689839571</v>
      </c>
      <c r="K2888" s="2"/>
      <c r="L2888" s="2">
        <f t="shared" si="1578"/>
        <v>0.10695187165775401</v>
      </c>
      <c r="M2888" s="2">
        <f t="shared" si="1579"/>
        <v>2.6737967914438501E-3</v>
      </c>
      <c r="N2888" s="2">
        <f t="shared" si="1580"/>
        <v>0.17112299465240641</v>
      </c>
      <c r="O2888" s="2">
        <f t="shared" si="1581"/>
        <v>0.45989304812834225</v>
      </c>
      <c r="P2888" s="2">
        <f t="shared" si="1582"/>
        <v>0.24064171122994651</v>
      </c>
      <c r="Q2888" s="2">
        <f t="shared" si="1557"/>
        <v>1.8716577540106943E-2</v>
      </c>
      <c r="R2888" s="1">
        <v>40</v>
      </c>
      <c r="S2888" s="1">
        <v>1</v>
      </c>
      <c r="T2888" s="1">
        <v>64</v>
      </c>
      <c r="U2888" s="1">
        <v>172</v>
      </c>
      <c r="V2888" s="1">
        <v>90</v>
      </c>
      <c r="W2888" s="1">
        <v>5</v>
      </c>
      <c r="X2888" s="1">
        <v>0</v>
      </c>
      <c r="AA2888" s="1">
        <v>2</v>
      </c>
      <c r="AK2888" s="7">
        <f t="shared" si="1583"/>
        <v>5</v>
      </c>
      <c r="AL2888" s="7">
        <f t="shared" si="1584"/>
        <v>0</v>
      </c>
      <c r="AM2888" s="7">
        <f t="shared" si="1585"/>
        <v>0</v>
      </c>
      <c r="AN2888" s="2">
        <f t="shared" si="1586"/>
        <v>1.3368983957219251E-2</v>
      </c>
      <c r="AO2888" s="2">
        <f t="shared" si="1587"/>
        <v>0</v>
      </c>
      <c r="AP2888" s="2">
        <f t="shared" si="1588"/>
        <v>0</v>
      </c>
      <c r="AR2888" t="str">
        <f t="shared" si="1589"/>
        <v>Rice</v>
      </c>
      <c r="AS2888" t="s">
        <v>1392</v>
      </c>
      <c r="AT2888" s="184">
        <v>1</v>
      </c>
      <c r="AV2888" s="97">
        <v>20</v>
      </c>
      <c r="AW2888" s="99">
        <v>159</v>
      </c>
      <c r="AX2888" s="105">
        <f t="shared" si="1590"/>
        <v>20159</v>
      </c>
      <c r="AZ2888" s="7" t="s">
        <v>2951</v>
      </c>
      <c r="BA2888" t="s">
        <v>2991</v>
      </c>
      <c r="BN2888" s="1"/>
    </row>
    <row r="2889" spans="1:66" hidden="1" outlineLevel="1">
      <c r="A2889" t="s">
        <v>1522</v>
      </c>
      <c r="B2889" t="s">
        <v>1392</v>
      </c>
      <c r="C2889" s="1">
        <f t="shared" si="1574"/>
        <v>1339</v>
      </c>
      <c r="D2889" s="7">
        <f>IF(R2889&gt;0,RANK(R2889,(R2889:T2889,U2889:AI2889)),0)</f>
        <v>0</v>
      </c>
      <c r="E2889" s="7">
        <f>IF(S2889&gt;0,RANK(S2889,(R2889:T2889,U2889:AI2889)),0)</f>
        <v>6</v>
      </c>
      <c r="F2889" s="7">
        <f>IF(T2889&gt;0,RANK(T2889,(R2889:T2889,U2889:AI2889)),0)</f>
        <v>2</v>
      </c>
      <c r="G2889" s="7">
        <f>IF(U2889&gt;0,RANK(U2889,(R2889:T2889,U2889:AI2889)),0)</f>
        <v>1</v>
      </c>
      <c r="H2889" s="7">
        <f t="shared" si="1575"/>
        <v>3</v>
      </c>
      <c r="I2889" s="49">
        <f t="shared" si="1576"/>
        <v>274</v>
      </c>
      <c r="J2889" s="177">
        <f t="shared" si="1577"/>
        <v>0.20463032113517551</v>
      </c>
      <c r="K2889" s="2"/>
      <c r="L2889" s="2">
        <f t="shared" si="1578"/>
        <v>0</v>
      </c>
      <c r="M2889" s="2">
        <f t="shared" si="1579"/>
        <v>7.468259895444362E-4</v>
      </c>
      <c r="N2889" s="2">
        <f t="shared" si="1580"/>
        <v>0.26138909634055263</v>
      </c>
      <c r="O2889" s="2">
        <f t="shared" si="1581"/>
        <v>0.46601941747572817</v>
      </c>
      <c r="P2889" s="2">
        <f t="shared" si="1582"/>
        <v>0.25242718446601942</v>
      </c>
      <c r="Q2889" s="2">
        <f t="shared" si="1557"/>
        <v>1.9417475728155331E-2</v>
      </c>
      <c r="R2889" s="1">
        <v>0</v>
      </c>
      <c r="S2889" s="1">
        <v>1</v>
      </c>
      <c r="T2889" s="1">
        <v>350</v>
      </c>
      <c r="U2889" s="1">
        <v>624</v>
      </c>
      <c r="V2889" s="1">
        <v>338</v>
      </c>
      <c r="W2889" s="1">
        <v>24</v>
      </c>
      <c r="X2889" s="1">
        <v>0</v>
      </c>
      <c r="AA2889" s="1">
        <v>2</v>
      </c>
      <c r="AK2889" s="7">
        <f t="shared" si="1583"/>
        <v>4</v>
      </c>
      <c r="AL2889" s="7">
        <f t="shared" si="1584"/>
        <v>0</v>
      </c>
      <c r="AM2889" s="7">
        <f t="shared" si="1585"/>
        <v>0</v>
      </c>
      <c r="AN2889" s="2">
        <f t="shared" si="1586"/>
        <v>1.7923823749066467E-2</v>
      </c>
      <c r="AO2889" s="2">
        <f t="shared" si="1587"/>
        <v>0</v>
      </c>
      <c r="AP2889" s="2">
        <f t="shared" si="1588"/>
        <v>0</v>
      </c>
      <c r="AR2889" t="str">
        <f t="shared" si="1589"/>
        <v>Riley</v>
      </c>
      <c r="AS2889" t="s">
        <v>1392</v>
      </c>
      <c r="AT2889" s="184">
        <v>1</v>
      </c>
      <c r="AV2889" s="97">
        <v>20</v>
      </c>
      <c r="AW2889" s="99">
        <v>161</v>
      </c>
      <c r="AX2889" s="105">
        <f t="shared" si="1590"/>
        <v>20161</v>
      </c>
      <c r="AZ2889" s="7" t="s">
        <v>2951</v>
      </c>
      <c r="BA2889" t="s">
        <v>2991</v>
      </c>
      <c r="BN2889" s="1"/>
    </row>
    <row r="2890" spans="1:66" hidden="1" outlineLevel="1">
      <c r="A2890" t="s">
        <v>916</v>
      </c>
      <c r="B2890" t="s">
        <v>1392</v>
      </c>
      <c r="C2890" s="1">
        <f t="shared" si="1574"/>
        <v>0</v>
      </c>
      <c r="D2890" s="7">
        <f>IF(R2890&gt;0,RANK(R2890,(R2890:T2890,U2890:AI2890)),0)</f>
        <v>0</v>
      </c>
      <c r="E2890" s="7">
        <f>IF(S2890&gt;0,RANK(S2890,(R2890:T2890,U2890:AI2890)),0)</f>
        <v>0</v>
      </c>
      <c r="F2890" s="7">
        <f>IF(T2890&gt;0,RANK(T2890,(R2890:T2890,U2890:AI2890)),0)</f>
        <v>0</v>
      </c>
      <c r="G2890" s="7">
        <f>IF(U2890&gt;0,RANK(U2890,(R2890:T2890,U2890:AI2890)),0)</f>
        <v>0</v>
      </c>
      <c r="H2890" s="7">
        <f t="shared" si="1575"/>
        <v>0</v>
      </c>
      <c r="I2890" s="49" t="e">
        <f t="shared" si="1576"/>
        <v>#NUM!</v>
      </c>
      <c r="J2890" s="177" t="e">
        <f t="shared" si="1577"/>
        <v>#NUM!</v>
      </c>
      <c r="K2890" s="2"/>
      <c r="L2890" s="2" t="str">
        <f t="shared" si="1578"/>
        <v>-</v>
      </c>
      <c r="M2890" s="2" t="str">
        <f t="shared" si="1579"/>
        <v>-</v>
      </c>
      <c r="N2890" s="2" t="str">
        <f t="shared" si="1580"/>
        <v>-</v>
      </c>
      <c r="O2890" s="2" t="str">
        <f t="shared" si="1581"/>
        <v>-</v>
      </c>
      <c r="P2890" s="2" t="str">
        <f t="shared" si="1582"/>
        <v>-</v>
      </c>
      <c r="Q2890" s="2" t="str">
        <f t="shared" si="1557"/>
        <v>-</v>
      </c>
      <c r="AK2890" s="7">
        <f t="shared" si="1583"/>
        <v>0</v>
      </c>
      <c r="AL2890" s="7">
        <f t="shared" si="1584"/>
        <v>0</v>
      </c>
      <c r="AM2890" s="7">
        <f t="shared" si="1585"/>
        <v>0</v>
      </c>
      <c r="AN2890" s="2" t="str">
        <f t="shared" si="1586"/>
        <v>-</v>
      </c>
      <c r="AO2890" s="2" t="str">
        <f t="shared" si="1587"/>
        <v>-</v>
      </c>
      <c r="AP2890" s="2" t="str">
        <f t="shared" si="1588"/>
        <v>-</v>
      </c>
      <c r="AR2890" t="str">
        <f t="shared" si="1589"/>
        <v>Rooks</v>
      </c>
      <c r="AS2890" t="s">
        <v>1392</v>
      </c>
      <c r="AT2890" s="184">
        <v>1</v>
      </c>
      <c r="AV2890" s="97">
        <v>20</v>
      </c>
      <c r="AW2890" s="99">
        <v>163</v>
      </c>
      <c r="AX2890" s="105">
        <f t="shared" si="1590"/>
        <v>20163</v>
      </c>
      <c r="AZ2890" s="7" t="s">
        <v>2951</v>
      </c>
      <c r="BA2890" t="s">
        <v>2991</v>
      </c>
      <c r="BN2890" s="1"/>
    </row>
    <row r="2891" spans="1:66" hidden="1" outlineLevel="1">
      <c r="A2891" t="s">
        <v>2697</v>
      </c>
      <c r="B2891" t="s">
        <v>1392</v>
      </c>
      <c r="C2891" s="1">
        <f t="shared" si="1574"/>
        <v>115</v>
      </c>
      <c r="D2891" s="7">
        <f>IF(R2891&gt;0,RANK(R2891,(R2891:T2891,U2891:AI2891)),0)</f>
        <v>4</v>
      </c>
      <c r="E2891" s="7">
        <f>IF(S2891&gt;0,RANK(S2891,(R2891:T2891,U2891:AI2891)),0)</f>
        <v>0</v>
      </c>
      <c r="F2891" s="7">
        <f>IF(T2891&gt;0,RANK(T2891,(R2891:T2891,U2891:AI2891)),0)</f>
        <v>3</v>
      </c>
      <c r="G2891" s="7">
        <f>IF(U2891&gt;0,RANK(U2891,(R2891:T2891,U2891:AI2891)),0)</f>
        <v>1</v>
      </c>
      <c r="H2891" s="7">
        <f t="shared" si="1575"/>
        <v>2</v>
      </c>
      <c r="I2891" s="49">
        <f t="shared" si="1576"/>
        <v>28</v>
      </c>
      <c r="J2891" s="177">
        <f t="shared" si="1577"/>
        <v>0.24347826086956523</v>
      </c>
      <c r="K2891" s="2"/>
      <c r="L2891" s="2">
        <f t="shared" si="1578"/>
        <v>5.2173913043478258E-2</v>
      </c>
      <c r="M2891" s="2">
        <f t="shared" si="1579"/>
        <v>0</v>
      </c>
      <c r="N2891" s="2">
        <f t="shared" si="1580"/>
        <v>0.14782608695652175</v>
      </c>
      <c r="O2891" s="2">
        <f t="shared" si="1581"/>
        <v>0.52173913043478259</v>
      </c>
      <c r="P2891" s="2">
        <f t="shared" si="1582"/>
        <v>0.27826086956521739</v>
      </c>
      <c r="Q2891" s="2">
        <f t="shared" si="1557"/>
        <v>-5.5511151231257827E-17</v>
      </c>
      <c r="R2891" s="1">
        <v>6</v>
      </c>
      <c r="S2891" s="1">
        <v>0</v>
      </c>
      <c r="T2891" s="1">
        <v>17</v>
      </c>
      <c r="U2891" s="1">
        <v>60</v>
      </c>
      <c r="V2891" s="1">
        <v>32</v>
      </c>
      <c r="W2891" s="1">
        <v>0</v>
      </c>
      <c r="X2891" s="1">
        <v>0</v>
      </c>
      <c r="AA2891" s="1">
        <v>0</v>
      </c>
      <c r="AK2891" s="7">
        <f t="shared" si="1583"/>
        <v>0</v>
      </c>
      <c r="AL2891" s="7">
        <f t="shared" si="1584"/>
        <v>0</v>
      </c>
      <c r="AM2891" s="7">
        <f t="shared" si="1585"/>
        <v>0</v>
      </c>
      <c r="AN2891" s="2">
        <f t="shared" si="1586"/>
        <v>0</v>
      </c>
      <c r="AO2891" s="2">
        <f t="shared" si="1587"/>
        <v>0</v>
      </c>
      <c r="AP2891" s="2">
        <f t="shared" si="1588"/>
        <v>0</v>
      </c>
      <c r="AR2891" t="str">
        <f t="shared" si="1589"/>
        <v>Rush</v>
      </c>
      <c r="AS2891" t="s">
        <v>1392</v>
      </c>
      <c r="AT2891" s="184">
        <v>1</v>
      </c>
      <c r="AV2891" s="97">
        <v>20</v>
      </c>
      <c r="AW2891" s="99">
        <v>165</v>
      </c>
      <c r="AX2891" s="105">
        <f t="shared" si="1590"/>
        <v>20165</v>
      </c>
      <c r="AZ2891" s="7" t="s">
        <v>2951</v>
      </c>
      <c r="BA2891" t="s">
        <v>2991</v>
      </c>
      <c r="BN2891" s="1"/>
    </row>
    <row r="2892" spans="1:66" hidden="1" outlineLevel="1">
      <c r="A2892" t="s">
        <v>984</v>
      </c>
      <c r="B2892" t="s">
        <v>1392</v>
      </c>
      <c r="C2892" s="1">
        <f t="shared" si="1574"/>
        <v>304</v>
      </c>
      <c r="D2892" s="7">
        <f>IF(R2892&gt;0,RANK(R2892,(R2892:T2892,U2892:AI2892)),0)</f>
        <v>4</v>
      </c>
      <c r="E2892" s="7">
        <f>IF(S2892&gt;0,RANK(S2892,(R2892:T2892,U2892:AI2892)),0)</f>
        <v>6</v>
      </c>
      <c r="F2892" s="7">
        <f>IF(T2892&gt;0,RANK(T2892,(R2892:T2892,U2892:AI2892)),0)</f>
        <v>3</v>
      </c>
      <c r="G2892" s="7">
        <f>IF(U2892&gt;0,RANK(U2892,(R2892:T2892,U2892:AI2892)),0)</f>
        <v>1</v>
      </c>
      <c r="H2892" s="7">
        <f t="shared" si="1575"/>
        <v>2</v>
      </c>
      <c r="I2892" s="49">
        <f t="shared" si="1576"/>
        <v>7</v>
      </c>
      <c r="J2892" s="177">
        <f t="shared" si="1577"/>
        <v>2.3026315789473683E-2</v>
      </c>
      <c r="K2892" s="2"/>
      <c r="L2892" s="2">
        <f t="shared" si="1578"/>
        <v>0.1118421052631579</v>
      </c>
      <c r="M2892" s="2">
        <f t="shared" si="1579"/>
        <v>3.2894736842105261E-3</v>
      </c>
      <c r="N2892" s="2">
        <f t="shared" si="1580"/>
        <v>0.15789473684210525</v>
      </c>
      <c r="O2892" s="2">
        <f t="shared" si="1581"/>
        <v>0.36184210526315791</v>
      </c>
      <c r="P2892" s="2">
        <f t="shared" si="1582"/>
        <v>0.33881578947368424</v>
      </c>
      <c r="Q2892" s="2">
        <f t="shared" si="1557"/>
        <v>2.6315789473684181E-2</v>
      </c>
      <c r="R2892" s="1">
        <v>34</v>
      </c>
      <c r="S2892" s="1">
        <v>1</v>
      </c>
      <c r="T2892" s="1">
        <v>48</v>
      </c>
      <c r="U2892" s="1">
        <v>110</v>
      </c>
      <c r="V2892" s="1">
        <v>103</v>
      </c>
      <c r="W2892" s="1">
        <v>7</v>
      </c>
      <c r="X2892" s="1">
        <v>1</v>
      </c>
      <c r="AA2892" s="1">
        <v>0</v>
      </c>
      <c r="AK2892" s="7">
        <f t="shared" si="1583"/>
        <v>5</v>
      </c>
      <c r="AL2892" s="7">
        <f t="shared" si="1584"/>
        <v>6</v>
      </c>
      <c r="AM2892" s="7">
        <f t="shared" si="1585"/>
        <v>0</v>
      </c>
      <c r="AN2892" s="2">
        <f t="shared" si="1586"/>
        <v>2.3026315789473683E-2</v>
      </c>
      <c r="AO2892" s="2">
        <f t="shared" si="1587"/>
        <v>3.2894736842105261E-3</v>
      </c>
      <c r="AP2892" s="2">
        <f t="shared" si="1588"/>
        <v>0</v>
      </c>
      <c r="AR2892" t="str">
        <f t="shared" si="1589"/>
        <v>Russell</v>
      </c>
      <c r="AS2892" t="s">
        <v>1392</v>
      </c>
      <c r="AT2892" s="184">
        <v>1</v>
      </c>
      <c r="AV2892" s="97">
        <v>20</v>
      </c>
      <c r="AW2892" s="99">
        <v>167</v>
      </c>
      <c r="AX2892" s="105">
        <f t="shared" si="1590"/>
        <v>20167</v>
      </c>
      <c r="AZ2892" s="7" t="s">
        <v>2951</v>
      </c>
      <c r="BA2892" t="s">
        <v>2991</v>
      </c>
      <c r="BN2892" s="1"/>
    </row>
    <row r="2893" spans="1:66" hidden="1" outlineLevel="1">
      <c r="A2893" t="s">
        <v>691</v>
      </c>
      <c r="B2893" t="s">
        <v>1392</v>
      </c>
      <c r="C2893" s="1">
        <f t="shared" si="1574"/>
        <v>1864</v>
      </c>
      <c r="D2893" s="7">
        <f>IF(R2893&gt;0,RANK(R2893,(R2893:T2893,U2893:AI2893)),0)</f>
        <v>4</v>
      </c>
      <c r="E2893" s="7">
        <f>IF(S2893&gt;0,RANK(S2893,(R2893:T2893,U2893:AI2893)),0)</f>
        <v>0</v>
      </c>
      <c r="F2893" s="7">
        <f>IF(T2893&gt;0,RANK(T2893,(R2893:T2893,U2893:AI2893)),0)</f>
        <v>3</v>
      </c>
      <c r="G2893" s="7">
        <f>IF(U2893&gt;0,RANK(U2893,(R2893:T2893,U2893:AI2893)),0)</f>
        <v>1</v>
      </c>
      <c r="H2893" s="7">
        <f t="shared" si="1575"/>
        <v>2</v>
      </c>
      <c r="I2893" s="49">
        <f t="shared" si="1576"/>
        <v>381</v>
      </c>
      <c r="J2893" s="177">
        <f t="shared" si="1577"/>
        <v>0.20439914163090128</v>
      </c>
      <c r="K2893" s="2"/>
      <c r="L2893" s="2">
        <f t="shared" si="1578"/>
        <v>0.11427038626609443</v>
      </c>
      <c r="M2893" s="2">
        <f t="shared" si="1579"/>
        <v>0</v>
      </c>
      <c r="N2893" s="2">
        <f t="shared" si="1580"/>
        <v>0.125</v>
      </c>
      <c r="O2893" s="2">
        <f t="shared" si="1581"/>
        <v>0.47532188841201717</v>
      </c>
      <c r="P2893" s="2">
        <f t="shared" si="1582"/>
        <v>0.27092274678111589</v>
      </c>
      <c r="Q2893" s="2">
        <f t="shared" si="1557"/>
        <v>1.448497854077252E-2</v>
      </c>
      <c r="R2893" s="1">
        <v>213</v>
      </c>
      <c r="S2893" s="1">
        <v>0</v>
      </c>
      <c r="T2893" s="1">
        <v>233</v>
      </c>
      <c r="U2893" s="1">
        <v>886</v>
      </c>
      <c r="V2893" s="1">
        <v>505</v>
      </c>
      <c r="W2893" s="1">
        <v>17</v>
      </c>
      <c r="X2893" s="1">
        <v>2</v>
      </c>
      <c r="AA2893" s="1">
        <v>8</v>
      </c>
      <c r="AK2893" s="7">
        <f t="shared" si="1583"/>
        <v>5</v>
      </c>
      <c r="AL2893" s="7">
        <f t="shared" si="1584"/>
        <v>7</v>
      </c>
      <c r="AM2893" s="7">
        <f t="shared" si="1585"/>
        <v>0</v>
      </c>
      <c r="AN2893" s="2">
        <f t="shared" si="1586"/>
        <v>9.1201716738197429E-3</v>
      </c>
      <c r="AO2893" s="2">
        <f t="shared" si="1587"/>
        <v>1.0729613733905579E-3</v>
      </c>
      <c r="AP2893" s="2">
        <f t="shared" si="1588"/>
        <v>0</v>
      </c>
      <c r="AR2893" t="str">
        <f t="shared" si="1589"/>
        <v>Saline</v>
      </c>
      <c r="AS2893" t="s">
        <v>1392</v>
      </c>
      <c r="AT2893" s="184">
        <v>1</v>
      </c>
      <c r="AV2893" s="97">
        <v>20</v>
      </c>
      <c r="AW2893" s="99">
        <v>169</v>
      </c>
      <c r="AX2893" s="105">
        <f t="shared" si="1590"/>
        <v>20169</v>
      </c>
      <c r="AZ2893" s="7" t="s">
        <v>2951</v>
      </c>
      <c r="BA2893" t="s">
        <v>2991</v>
      </c>
      <c r="BN2893" s="1"/>
    </row>
    <row r="2894" spans="1:66" hidden="1" outlineLevel="1">
      <c r="A2894" t="s">
        <v>1008</v>
      </c>
      <c r="B2894" t="s">
        <v>1392</v>
      </c>
      <c r="C2894" s="1">
        <f t="shared" si="1574"/>
        <v>0</v>
      </c>
      <c r="D2894" s="7">
        <f>IF(R2894&gt;0,RANK(R2894,(R2894:T2894,U2894:AI2894)),0)</f>
        <v>0</v>
      </c>
      <c r="E2894" s="7">
        <f>IF(S2894&gt;0,RANK(S2894,(R2894:T2894,U2894:AI2894)),0)</f>
        <v>0</v>
      </c>
      <c r="F2894" s="7">
        <f>IF(T2894&gt;0,RANK(T2894,(R2894:T2894,U2894:AI2894)),0)</f>
        <v>0</v>
      </c>
      <c r="G2894" s="7">
        <f>IF(U2894&gt;0,RANK(U2894,(R2894:T2894,U2894:AI2894)),0)</f>
        <v>0</v>
      </c>
      <c r="H2894" s="7">
        <f t="shared" si="1575"/>
        <v>0</v>
      </c>
      <c r="I2894" s="49" t="e">
        <f t="shared" si="1576"/>
        <v>#NUM!</v>
      </c>
      <c r="J2894" s="177" t="e">
        <f t="shared" si="1577"/>
        <v>#NUM!</v>
      </c>
      <c r="K2894" s="2"/>
      <c r="L2894" s="2" t="str">
        <f t="shared" si="1578"/>
        <v>-</v>
      </c>
      <c r="M2894" s="2" t="str">
        <f t="shared" si="1579"/>
        <v>-</v>
      </c>
      <c r="N2894" s="2" t="str">
        <f t="shared" si="1580"/>
        <v>-</v>
      </c>
      <c r="O2894" s="2" t="str">
        <f t="shared" si="1581"/>
        <v>-</v>
      </c>
      <c r="P2894" s="2" t="str">
        <f t="shared" si="1582"/>
        <v>-</v>
      </c>
      <c r="Q2894" s="2" t="str">
        <f t="shared" si="1557"/>
        <v>-</v>
      </c>
      <c r="AK2894" s="7">
        <f t="shared" si="1583"/>
        <v>0</v>
      </c>
      <c r="AL2894" s="7">
        <f t="shared" si="1584"/>
        <v>0</v>
      </c>
      <c r="AM2894" s="7">
        <f t="shared" si="1585"/>
        <v>0</v>
      </c>
      <c r="AN2894" s="2" t="str">
        <f t="shared" si="1586"/>
        <v>-</v>
      </c>
      <c r="AO2894" s="2" t="str">
        <f t="shared" si="1587"/>
        <v>-</v>
      </c>
      <c r="AP2894" s="2" t="str">
        <f t="shared" si="1588"/>
        <v>-</v>
      </c>
      <c r="AR2894" t="str">
        <f t="shared" si="1589"/>
        <v>Scott</v>
      </c>
      <c r="AS2894" t="s">
        <v>1392</v>
      </c>
      <c r="AT2894" s="184">
        <v>1</v>
      </c>
      <c r="AV2894" s="97">
        <v>20</v>
      </c>
      <c r="AW2894" s="99">
        <v>171</v>
      </c>
      <c r="AX2894" s="105">
        <f t="shared" si="1590"/>
        <v>20171</v>
      </c>
      <c r="AZ2894" s="7" t="s">
        <v>2951</v>
      </c>
      <c r="BA2894" t="s">
        <v>2991</v>
      </c>
      <c r="BN2894" s="1"/>
    </row>
    <row r="2895" spans="1:66" hidden="1" outlineLevel="1">
      <c r="A2895" t="s">
        <v>3080</v>
      </c>
      <c r="B2895" t="s">
        <v>1392</v>
      </c>
      <c r="C2895" s="1">
        <f t="shared" si="1574"/>
        <v>0</v>
      </c>
      <c r="D2895" s="7">
        <f>IF(R2895&gt;0,RANK(R2895,(R2895:T2895,U2895:AI2895)),0)</f>
        <v>0</v>
      </c>
      <c r="E2895" s="7">
        <f>IF(S2895&gt;0,RANK(S2895,(R2895:T2895,U2895:AI2895)),0)</f>
        <v>0</v>
      </c>
      <c r="F2895" s="7">
        <f>IF(T2895&gt;0,RANK(T2895,(R2895:T2895,U2895:AI2895)),0)</f>
        <v>0</v>
      </c>
      <c r="G2895" s="7">
        <f>IF(U2895&gt;0,RANK(U2895,(R2895:T2895,U2895:AI2895)),0)</f>
        <v>0</v>
      </c>
      <c r="H2895" s="7">
        <f t="shared" si="1575"/>
        <v>0</v>
      </c>
      <c r="I2895" s="49" t="e">
        <f t="shared" si="1576"/>
        <v>#NUM!</v>
      </c>
      <c r="J2895" s="177" t="e">
        <f t="shared" si="1577"/>
        <v>#NUM!</v>
      </c>
      <c r="K2895" s="2"/>
      <c r="L2895" s="2" t="str">
        <f t="shared" si="1578"/>
        <v>-</v>
      </c>
      <c r="M2895" s="2" t="str">
        <f t="shared" si="1579"/>
        <v>-</v>
      </c>
      <c r="N2895" s="2" t="str">
        <f t="shared" si="1580"/>
        <v>-</v>
      </c>
      <c r="O2895" s="2" t="str">
        <f t="shared" si="1581"/>
        <v>-</v>
      </c>
      <c r="P2895" s="2" t="str">
        <f t="shared" si="1582"/>
        <v>-</v>
      </c>
      <c r="Q2895" s="2" t="str">
        <f t="shared" si="1557"/>
        <v>-</v>
      </c>
      <c r="AK2895" s="7">
        <f t="shared" si="1583"/>
        <v>0</v>
      </c>
      <c r="AL2895" s="7">
        <f t="shared" si="1584"/>
        <v>0</v>
      </c>
      <c r="AM2895" s="7">
        <f t="shared" si="1585"/>
        <v>0</v>
      </c>
      <c r="AN2895" s="2" t="str">
        <f t="shared" si="1586"/>
        <v>-</v>
      </c>
      <c r="AO2895" s="2" t="str">
        <f t="shared" si="1587"/>
        <v>-</v>
      </c>
      <c r="AP2895" s="2" t="str">
        <f t="shared" si="1588"/>
        <v>-</v>
      </c>
      <c r="AR2895" t="str">
        <f t="shared" si="1589"/>
        <v>Sedgwick</v>
      </c>
      <c r="AS2895" t="s">
        <v>1392</v>
      </c>
      <c r="AT2895" s="184">
        <v>4</v>
      </c>
      <c r="AV2895" s="97">
        <v>20</v>
      </c>
      <c r="AW2895" s="99">
        <v>173</v>
      </c>
      <c r="AX2895" s="105">
        <f t="shared" si="1590"/>
        <v>20173</v>
      </c>
      <c r="AZ2895" s="7" t="s">
        <v>2951</v>
      </c>
      <c r="BA2895" t="s">
        <v>2991</v>
      </c>
      <c r="BN2895" s="1"/>
    </row>
    <row r="2896" spans="1:66" hidden="1" outlineLevel="1">
      <c r="A2896" t="s">
        <v>433</v>
      </c>
      <c r="B2896" t="s">
        <v>1392</v>
      </c>
      <c r="C2896" s="1">
        <f t="shared" si="1574"/>
        <v>709</v>
      </c>
      <c r="D2896" s="7">
        <f>IF(R2896&gt;0,RANK(R2896,(R2896:T2896,U2896:AI2896)),0)</f>
        <v>4</v>
      </c>
      <c r="E2896" s="7">
        <f>IF(S2896&gt;0,RANK(S2896,(R2896:T2896,U2896:AI2896)),0)</f>
        <v>7</v>
      </c>
      <c r="F2896" s="7">
        <f>IF(T2896&gt;0,RANK(T2896,(R2896:T2896,U2896:AI2896)),0)</f>
        <v>3</v>
      </c>
      <c r="G2896" s="7">
        <f>IF(U2896&gt;0,RANK(U2896,(R2896:T2896,U2896:AI2896)),0)</f>
        <v>1</v>
      </c>
      <c r="H2896" s="7">
        <f t="shared" si="1575"/>
        <v>2</v>
      </c>
      <c r="I2896" s="49">
        <f t="shared" si="1576"/>
        <v>191</v>
      </c>
      <c r="J2896" s="177">
        <f t="shared" si="1577"/>
        <v>0.26939351198871653</v>
      </c>
      <c r="K2896" s="2"/>
      <c r="L2896" s="2">
        <f t="shared" si="1578"/>
        <v>7.1932299012693934E-2</v>
      </c>
      <c r="M2896" s="2">
        <f t="shared" si="1579"/>
        <v>1.4104372355430183E-3</v>
      </c>
      <c r="N2896" s="2">
        <f t="shared" si="1580"/>
        <v>0.11142454160789844</v>
      </c>
      <c r="O2896" s="2">
        <f t="shared" si="1581"/>
        <v>0.53737658674189004</v>
      </c>
      <c r="P2896" s="2">
        <f t="shared" si="1582"/>
        <v>0.26798307475317351</v>
      </c>
      <c r="Q2896" s="2">
        <f t="shared" si="1557"/>
        <v>9.873060648801113E-3</v>
      </c>
      <c r="R2896" s="1">
        <v>51</v>
      </c>
      <c r="S2896" s="1">
        <v>1</v>
      </c>
      <c r="T2896" s="1">
        <v>79</v>
      </c>
      <c r="U2896" s="1">
        <v>381</v>
      </c>
      <c r="V2896" s="1">
        <v>190</v>
      </c>
      <c r="W2896" s="1">
        <v>5</v>
      </c>
      <c r="X2896" s="1">
        <v>2</v>
      </c>
      <c r="AA2896" s="1">
        <v>0</v>
      </c>
      <c r="AK2896" s="7">
        <f t="shared" si="1583"/>
        <v>5</v>
      </c>
      <c r="AL2896" s="7">
        <f t="shared" si="1584"/>
        <v>6</v>
      </c>
      <c r="AM2896" s="7">
        <f t="shared" si="1585"/>
        <v>0</v>
      </c>
      <c r="AN2896" s="2">
        <f t="shared" si="1586"/>
        <v>7.052186177715092E-3</v>
      </c>
      <c r="AO2896" s="2">
        <f t="shared" si="1587"/>
        <v>2.8208744710860366E-3</v>
      </c>
      <c r="AP2896" s="2">
        <f t="shared" si="1588"/>
        <v>0</v>
      </c>
      <c r="AR2896" t="str">
        <f t="shared" si="1589"/>
        <v>Seward</v>
      </c>
      <c r="AS2896" t="s">
        <v>1392</v>
      </c>
      <c r="AT2896" s="184">
        <v>1</v>
      </c>
      <c r="AV2896" s="97">
        <v>20</v>
      </c>
      <c r="AW2896" s="99">
        <v>175</v>
      </c>
      <c r="AX2896" s="105">
        <f t="shared" si="1590"/>
        <v>20175</v>
      </c>
      <c r="AZ2896" s="7" t="s">
        <v>2951</v>
      </c>
      <c r="BA2896" t="s">
        <v>2991</v>
      </c>
      <c r="BN2896" s="1"/>
    </row>
    <row r="2897" spans="1:66" hidden="1" outlineLevel="1">
      <c r="A2897" t="s">
        <v>915</v>
      </c>
      <c r="B2897" t="s">
        <v>1392</v>
      </c>
      <c r="C2897" s="1">
        <f t="shared" si="1574"/>
        <v>3841</v>
      </c>
      <c r="D2897" s="7">
        <f>IF(R2897&gt;0,RANK(R2897,(R2897:T2897,U2897:AI2897)),0)</f>
        <v>4</v>
      </c>
      <c r="E2897" s="7">
        <f>IF(S2897&gt;0,RANK(S2897,(R2897:T2897,U2897:AI2897)),0)</f>
        <v>7</v>
      </c>
      <c r="F2897" s="7">
        <f>IF(T2897&gt;0,RANK(T2897,(R2897:T2897,U2897:AI2897)),0)</f>
        <v>3</v>
      </c>
      <c r="G2897" s="7">
        <f>IF(U2897&gt;0,RANK(U2897,(R2897:T2897,U2897:AI2897)),0)</f>
        <v>1</v>
      </c>
      <c r="H2897" s="7">
        <f t="shared" si="1575"/>
        <v>2</v>
      </c>
      <c r="I2897" s="49">
        <f t="shared" si="1576"/>
        <v>711</v>
      </c>
      <c r="J2897" s="177">
        <f t="shared" si="1577"/>
        <v>0.1851080447800052</v>
      </c>
      <c r="K2897" s="2"/>
      <c r="L2897" s="2">
        <f t="shared" si="1578"/>
        <v>0.10830512887268941</v>
      </c>
      <c r="M2897" s="2">
        <f t="shared" si="1579"/>
        <v>1.8224420723769851E-3</v>
      </c>
      <c r="N2897" s="2">
        <f t="shared" si="1580"/>
        <v>0.20958083832335328</v>
      </c>
      <c r="O2897" s="2">
        <f t="shared" si="1581"/>
        <v>0.4280135381411091</v>
      </c>
      <c r="P2897" s="2">
        <f t="shared" si="1582"/>
        <v>0.24290549336110387</v>
      </c>
      <c r="Q2897" s="2">
        <f t="shared" si="1557"/>
        <v>9.3725592293673332E-3</v>
      </c>
      <c r="R2897" s="1">
        <v>416</v>
      </c>
      <c r="S2897" s="1">
        <v>7</v>
      </c>
      <c r="T2897" s="1">
        <v>805</v>
      </c>
      <c r="U2897" s="1">
        <v>1644</v>
      </c>
      <c r="V2897" s="1">
        <v>933</v>
      </c>
      <c r="W2897" s="1">
        <v>23</v>
      </c>
      <c r="X2897" s="1">
        <v>1</v>
      </c>
      <c r="AA2897" s="1">
        <v>12</v>
      </c>
      <c r="AK2897" s="7">
        <f t="shared" si="1583"/>
        <v>5</v>
      </c>
      <c r="AL2897" s="7">
        <f t="shared" si="1584"/>
        <v>8</v>
      </c>
      <c r="AM2897" s="7">
        <f t="shared" si="1585"/>
        <v>0</v>
      </c>
      <c r="AN2897" s="2">
        <f t="shared" si="1586"/>
        <v>5.9880239520958087E-3</v>
      </c>
      <c r="AO2897" s="2">
        <f t="shared" si="1587"/>
        <v>2.6034886748242648E-4</v>
      </c>
      <c r="AP2897" s="2">
        <f t="shared" si="1588"/>
        <v>0</v>
      </c>
      <c r="AR2897" t="str">
        <f t="shared" si="1589"/>
        <v>Shawnee</v>
      </c>
      <c r="AS2897" t="s">
        <v>1392</v>
      </c>
      <c r="AT2897" s="184">
        <v>2</v>
      </c>
      <c r="AV2897" s="97">
        <v>20</v>
      </c>
      <c r="AW2897" s="99">
        <v>177</v>
      </c>
      <c r="AX2897" s="105">
        <f t="shared" si="1590"/>
        <v>20177</v>
      </c>
      <c r="AZ2897" s="7" t="s">
        <v>2951</v>
      </c>
      <c r="BA2897" t="s">
        <v>2991</v>
      </c>
      <c r="BN2897" s="1"/>
    </row>
    <row r="2898" spans="1:66" hidden="1" outlineLevel="1">
      <c r="A2898" t="s">
        <v>2709</v>
      </c>
      <c r="B2898" t="s">
        <v>1392</v>
      </c>
      <c r="C2898" s="1">
        <f t="shared" si="1574"/>
        <v>111</v>
      </c>
      <c r="D2898" s="7">
        <f>IF(R2898&gt;0,RANK(R2898,(R2898:T2898,U2898:AI2898)),0)</f>
        <v>5</v>
      </c>
      <c r="E2898" s="7">
        <f>IF(S2898&gt;0,RANK(S2898,(R2898:T2898,U2898:AI2898)),0)</f>
        <v>0</v>
      </c>
      <c r="F2898" s="7">
        <f>IF(T2898&gt;0,RANK(T2898,(R2898:T2898,U2898:AI2898)),0)</f>
        <v>3</v>
      </c>
      <c r="G2898" s="7">
        <f>IF(U2898&gt;0,RANK(U2898,(R2898:T2898,U2898:AI2898)),0)</f>
        <v>1</v>
      </c>
      <c r="H2898" s="7">
        <f t="shared" si="1575"/>
        <v>2</v>
      </c>
      <c r="I2898" s="49">
        <f t="shared" si="1576"/>
        <v>20</v>
      </c>
      <c r="J2898" s="177">
        <f t="shared" si="1577"/>
        <v>0.18018018018018017</v>
      </c>
      <c r="K2898" s="2"/>
      <c r="L2898" s="2">
        <f t="shared" si="1578"/>
        <v>4.5045045045045043E-2</v>
      </c>
      <c r="M2898" s="2">
        <f t="shared" si="1579"/>
        <v>0</v>
      </c>
      <c r="N2898" s="2">
        <f t="shared" si="1580"/>
        <v>0.16216216216216217</v>
      </c>
      <c r="O2898" s="2">
        <f t="shared" si="1581"/>
        <v>0.45945945945945948</v>
      </c>
      <c r="P2898" s="2">
        <f t="shared" si="1582"/>
        <v>0.27927927927927926</v>
      </c>
      <c r="Q2898" s="2">
        <f t="shared" si="1557"/>
        <v>5.4054054054054057E-2</v>
      </c>
      <c r="R2898" s="1">
        <v>5</v>
      </c>
      <c r="S2898" s="1">
        <v>0</v>
      </c>
      <c r="T2898" s="1">
        <v>18</v>
      </c>
      <c r="U2898" s="1">
        <v>51</v>
      </c>
      <c r="V2898" s="1">
        <v>31</v>
      </c>
      <c r="W2898" s="1">
        <v>0</v>
      </c>
      <c r="X2898" s="1">
        <v>0</v>
      </c>
      <c r="AA2898" s="1">
        <v>6</v>
      </c>
      <c r="AK2898" s="7">
        <f t="shared" si="1583"/>
        <v>0</v>
      </c>
      <c r="AL2898" s="7">
        <f t="shared" si="1584"/>
        <v>0</v>
      </c>
      <c r="AM2898" s="7">
        <f t="shared" si="1585"/>
        <v>0</v>
      </c>
      <c r="AN2898" s="2">
        <f t="shared" si="1586"/>
        <v>0</v>
      </c>
      <c r="AO2898" s="2">
        <f t="shared" si="1587"/>
        <v>0</v>
      </c>
      <c r="AP2898" s="2">
        <f t="shared" si="1588"/>
        <v>0</v>
      </c>
      <c r="AR2898" t="str">
        <f t="shared" si="1589"/>
        <v>Sheridan</v>
      </c>
      <c r="AS2898" t="s">
        <v>1392</v>
      </c>
      <c r="AT2898" s="184">
        <v>1</v>
      </c>
      <c r="AV2898" s="97">
        <v>20</v>
      </c>
      <c r="AW2898" s="99">
        <v>179</v>
      </c>
      <c r="AX2898" s="105">
        <f t="shared" si="1590"/>
        <v>20179</v>
      </c>
      <c r="AZ2898" s="7" t="s">
        <v>2951</v>
      </c>
      <c r="BA2898" t="s">
        <v>2991</v>
      </c>
      <c r="BN2898" s="1"/>
    </row>
    <row r="2899" spans="1:66" hidden="1" outlineLevel="1">
      <c r="A2899" t="s">
        <v>1730</v>
      </c>
      <c r="B2899" t="s">
        <v>1392</v>
      </c>
      <c r="C2899" s="1">
        <f t="shared" si="1574"/>
        <v>294</v>
      </c>
      <c r="D2899" s="7">
        <f>IF(R2899&gt;0,RANK(R2899,(R2899:T2899,U2899:AI2899)),0)</f>
        <v>4</v>
      </c>
      <c r="E2899" s="7">
        <f>IF(S2899&gt;0,RANK(S2899,(R2899:T2899,U2899:AI2899)),0)</f>
        <v>0</v>
      </c>
      <c r="F2899" s="7">
        <f>IF(T2899&gt;0,RANK(T2899,(R2899:T2899,U2899:AI2899)),0)</f>
        <v>3</v>
      </c>
      <c r="G2899" s="7">
        <f>IF(U2899&gt;0,RANK(U2899,(R2899:T2899,U2899:AI2899)),0)</f>
        <v>1</v>
      </c>
      <c r="H2899" s="7">
        <f t="shared" si="1575"/>
        <v>2</v>
      </c>
      <c r="I2899" s="49">
        <f t="shared" si="1576"/>
        <v>23</v>
      </c>
      <c r="J2899" s="177">
        <f t="shared" si="1577"/>
        <v>7.8231292517006806E-2</v>
      </c>
      <c r="K2899" s="2"/>
      <c r="L2899" s="2">
        <f t="shared" si="1578"/>
        <v>0.11224489795918367</v>
      </c>
      <c r="M2899" s="2">
        <f t="shared" si="1579"/>
        <v>0</v>
      </c>
      <c r="N2899" s="2">
        <f t="shared" si="1580"/>
        <v>0.12925170068027211</v>
      </c>
      <c r="O2899" s="2">
        <f t="shared" si="1581"/>
        <v>0.41156462585034015</v>
      </c>
      <c r="P2899" s="2">
        <f t="shared" si="1582"/>
        <v>0.33333333333333331</v>
      </c>
      <c r="Q2899" s="2">
        <f t="shared" ref="Q2899:Q2962" si="1591">IF(C2899=0,"-",(1-L2899-M2899-N2899-O2899-P2899))</f>
        <v>1.3605442176870708E-2</v>
      </c>
      <c r="R2899" s="1">
        <v>33</v>
      </c>
      <c r="S2899" s="1">
        <v>0</v>
      </c>
      <c r="T2899" s="1">
        <v>38</v>
      </c>
      <c r="U2899" s="1">
        <v>121</v>
      </c>
      <c r="V2899" s="1">
        <v>98</v>
      </c>
      <c r="W2899" s="1">
        <v>1</v>
      </c>
      <c r="X2899" s="1">
        <v>0</v>
      </c>
      <c r="AA2899" s="1">
        <v>3</v>
      </c>
      <c r="AK2899" s="7">
        <f t="shared" si="1583"/>
        <v>6</v>
      </c>
      <c r="AL2899" s="7">
        <f t="shared" si="1584"/>
        <v>0</v>
      </c>
      <c r="AM2899" s="7">
        <f t="shared" si="1585"/>
        <v>0</v>
      </c>
      <c r="AN2899" s="2">
        <f t="shared" si="1586"/>
        <v>3.4013605442176869E-3</v>
      </c>
      <c r="AO2899" s="2">
        <f t="shared" si="1587"/>
        <v>0</v>
      </c>
      <c r="AP2899" s="2">
        <f t="shared" si="1588"/>
        <v>0</v>
      </c>
      <c r="AR2899" t="str">
        <f t="shared" si="1589"/>
        <v>Sherman</v>
      </c>
      <c r="AS2899" t="s">
        <v>1392</v>
      </c>
      <c r="AT2899" s="184">
        <v>1</v>
      </c>
      <c r="AV2899" s="97">
        <v>20</v>
      </c>
      <c r="AW2899" s="99">
        <v>181</v>
      </c>
      <c r="AX2899" s="105">
        <f t="shared" si="1590"/>
        <v>20181</v>
      </c>
      <c r="AZ2899" s="7" t="s">
        <v>2951</v>
      </c>
      <c r="BA2899" t="s">
        <v>2991</v>
      </c>
      <c r="BN2899" s="1"/>
    </row>
    <row r="2900" spans="1:66" hidden="1" outlineLevel="1">
      <c r="A2900" t="s">
        <v>1965</v>
      </c>
      <c r="B2900" t="s">
        <v>1392</v>
      </c>
      <c r="C2900" s="1">
        <f t="shared" si="1574"/>
        <v>0</v>
      </c>
      <c r="D2900" s="7">
        <f>IF(R2900&gt;0,RANK(R2900,(R2900:T2900,U2900:AI2900)),0)</f>
        <v>0</v>
      </c>
      <c r="E2900" s="7">
        <f>IF(S2900&gt;0,RANK(S2900,(R2900:T2900,U2900:AI2900)),0)</f>
        <v>0</v>
      </c>
      <c r="F2900" s="7">
        <f>IF(T2900&gt;0,RANK(T2900,(R2900:T2900,U2900:AI2900)),0)</f>
        <v>0</v>
      </c>
      <c r="G2900" s="7">
        <f>IF(U2900&gt;0,RANK(U2900,(R2900:T2900,U2900:AI2900)),0)</f>
        <v>0</v>
      </c>
      <c r="H2900" s="7">
        <f t="shared" si="1575"/>
        <v>0</v>
      </c>
      <c r="I2900" s="49" t="e">
        <f t="shared" si="1576"/>
        <v>#NUM!</v>
      </c>
      <c r="J2900" s="177" t="e">
        <f t="shared" si="1577"/>
        <v>#NUM!</v>
      </c>
      <c r="K2900" s="2"/>
      <c r="L2900" s="2" t="str">
        <f t="shared" si="1578"/>
        <v>-</v>
      </c>
      <c r="M2900" s="2" t="str">
        <f t="shared" si="1579"/>
        <v>-</v>
      </c>
      <c r="N2900" s="2" t="str">
        <f t="shared" si="1580"/>
        <v>-</v>
      </c>
      <c r="O2900" s="2" t="str">
        <f t="shared" si="1581"/>
        <v>-</v>
      </c>
      <c r="P2900" s="2" t="str">
        <f t="shared" si="1582"/>
        <v>-</v>
      </c>
      <c r="Q2900" s="2" t="str">
        <f t="shared" si="1591"/>
        <v>-</v>
      </c>
      <c r="AK2900" s="7">
        <f t="shared" si="1583"/>
        <v>0</v>
      </c>
      <c r="AL2900" s="7">
        <f t="shared" si="1584"/>
        <v>0</v>
      </c>
      <c r="AM2900" s="7">
        <f t="shared" si="1585"/>
        <v>0</v>
      </c>
      <c r="AN2900" s="2" t="str">
        <f t="shared" si="1586"/>
        <v>-</v>
      </c>
      <c r="AO2900" s="2" t="str">
        <f t="shared" si="1587"/>
        <v>-</v>
      </c>
      <c r="AP2900" s="2" t="str">
        <f t="shared" si="1588"/>
        <v>-</v>
      </c>
      <c r="AR2900" t="str">
        <f t="shared" si="1589"/>
        <v>Smith</v>
      </c>
      <c r="AS2900" t="s">
        <v>1392</v>
      </c>
      <c r="AT2900" s="184">
        <v>1</v>
      </c>
      <c r="AV2900" s="97">
        <v>20</v>
      </c>
      <c r="AW2900" s="99">
        <v>183</v>
      </c>
      <c r="AX2900" s="105">
        <f t="shared" si="1590"/>
        <v>20183</v>
      </c>
      <c r="AZ2900" s="7" t="s">
        <v>2951</v>
      </c>
      <c r="BA2900" t="s">
        <v>2991</v>
      </c>
      <c r="BN2900" s="1"/>
    </row>
    <row r="2901" spans="1:66" hidden="1" outlineLevel="1">
      <c r="A2901" t="s">
        <v>2980</v>
      </c>
      <c r="B2901" t="s">
        <v>1392</v>
      </c>
      <c r="C2901" s="1">
        <f t="shared" si="1574"/>
        <v>281</v>
      </c>
      <c r="D2901" s="7">
        <f>IF(R2901&gt;0,RANK(R2901,(R2901:T2901,U2901:AI2901)),0)</f>
        <v>4</v>
      </c>
      <c r="E2901" s="7">
        <f>IF(S2901&gt;0,RANK(S2901,(R2901:T2901,U2901:AI2901)),0)</f>
        <v>0</v>
      </c>
      <c r="F2901" s="7">
        <f>IF(T2901&gt;0,RANK(T2901,(R2901:T2901,U2901:AI2901)),0)</f>
        <v>3</v>
      </c>
      <c r="G2901" s="7">
        <f>IF(U2901&gt;0,RANK(U2901,(R2901:T2901,U2901:AI2901)),0)</f>
        <v>1</v>
      </c>
      <c r="H2901" s="7">
        <f t="shared" si="1575"/>
        <v>2</v>
      </c>
      <c r="I2901" s="49">
        <f t="shared" si="1576"/>
        <v>51</v>
      </c>
      <c r="J2901" s="177">
        <f t="shared" si="1577"/>
        <v>0.18149466192170818</v>
      </c>
      <c r="K2901" s="2"/>
      <c r="L2901" s="2">
        <f t="shared" si="1578"/>
        <v>6.7615658362989328E-2</v>
      </c>
      <c r="M2901" s="2">
        <f t="shared" si="1579"/>
        <v>0</v>
      </c>
      <c r="N2901" s="2">
        <f t="shared" si="1580"/>
        <v>0.12811387900355872</v>
      </c>
      <c r="O2901" s="2">
        <f t="shared" si="1581"/>
        <v>0.48754448398576511</v>
      </c>
      <c r="P2901" s="2">
        <f t="shared" si="1582"/>
        <v>0.30604982206405695</v>
      </c>
      <c r="Q2901" s="2">
        <f t="shared" si="1591"/>
        <v>1.0676156583629859E-2</v>
      </c>
      <c r="R2901" s="1">
        <v>19</v>
      </c>
      <c r="S2901" s="1">
        <v>0</v>
      </c>
      <c r="T2901" s="1">
        <v>36</v>
      </c>
      <c r="U2901" s="1">
        <v>137</v>
      </c>
      <c r="V2901" s="1">
        <v>86</v>
      </c>
      <c r="W2901" s="1">
        <v>1</v>
      </c>
      <c r="X2901" s="1">
        <v>0</v>
      </c>
      <c r="AA2901" s="1">
        <v>2</v>
      </c>
      <c r="AK2901" s="7">
        <f t="shared" si="1583"/>
        <v>6</v>
      </c>
      <c r="AL2901" s="7">
        <f t="shared" si="1584"/>
        <v>0</v>
      </c>
      <c r="AM2901" s="7">
        <f t="shared" si="1585"/>
        <v>0</v>
      </c>
      <c r="AN2901" s="2">
        <f t="shared" si="1586"/>
        <v>3.5587188612099642E-3</v>
      </c>
      <c r="AO2901" s="2">
        <f t="shared" si="1587"/>
        <v>0</v>
      </c>
      <c r="AP2901" s="2">
        <f t="shared" si="1588"/>
        <v>0</v>
      </c>
      <c r="AR2901" t="str">
        <f t="shared" si="1589"/>
        <v>Stafford</v>
      </c>
      <c r="AS2901" t="s">
        <v>1392</v>
      </c>
      <c r="AT2901" s="184">
        <v>4</v>
      </c>
      <c r="AV2901" s="97">
        <v>20</v>
      </c>
      <c r="AW2901" s="99">
        <v>185</v>
      </c>
      <c r="AX2901" s="105">
        <f t="shared" si="1590"/>
        <v>20185</v>
      </c>
      <c r="AZ2901" s="7" t="s">
        <v>2951</v>
      </c>
      <c r="BA2901" t="s">
        <v>2991</v>
      </c>
      <c r="BN2901" s="1"/>
    </row>
    <row r="2902" spans="1:66" hidden="1" outlineLevel="1">
      <c r="A2902" t="s">
        <v>2779</v>
      </c>
      <c r="B2902" t="s">
        <v>1392</v>
      </c>
      <c r="C2902" s="1">
        <f t="shared" si="1574"/>
        <v>0</v>
      </c>
      <c r="D2902" s="7">
        <f>IF(R2902&gt;0,RANK(R2902,(R2902:T2902,U2902:AI2902)),0)</f>
        <v>0</v>
      </c>
      <c r="E2902" s="7">
        <f>IF(S2902&gt;0,RANK(S2902,(R2902:T2902,U2902:AI2902)),0)</f>
        <v>0</v>
      </c>
      <c r="F2902" s="7">
        <f>IF(T2902&gt;0,RANK(T2902,(R2902:T2902,U2902:AI2902)),0)</f>
        <v>0</v>
      </c>
      <c r="G2902" s="7">
        <f>IF(U2902&gt;0,RANK(U2902,(R2902:T2902,U2902:AI2902)),0)</f>
        <v>0</v>
      </c>
      <c r="H2902" s="7">
        <f t="shared" si="1575"/>
        <v>0</v>
      </c>
      <c r="I2902" s="49" t="e">
        <f t="shared" si="1576"/>
        <v>#NUM!</v>
      </c>
      <c r="J2902" s="177" t="e">
        <f t="shared" si="1577"/>
        <v>#NUM!</v>
      </c>
      <c r="K2902" s="2"/>
      <c r="L2902" s="2" t="str">
        <f t="shared" si="1578"/>
        <v>-</v>
      </c>
      <c r="M2902" s="2" t="str">
        <f t="shared" si="1579"/>
        <v>-</v>
      </c>
      <c r="N2902" s="2" t="str">
        <f t="shared" si="1580"/>
        <v>-</v>
      </c>
      <c r="O2902" s="2" t="str">
        <f t="shared" si="1581"/>
        <v>-</v>
      </c>
      <c r="P2902" s="2" t="str">
        <f t="shared" si="1582"/>
        <v>-</v>
      </c>
      <c r="Q2902" s="2" t="str">
        <f t="shared" si="1591"/>
        <v>-</v>
      </c>
      <c r="AK2902" s="7">
        <f t="shared" si="1583"/>
        <v>0</v>
      </c>
      <c r="AL2902" s="7">
        <f t="shared" si="1584"/>
        <v>0</v>
      </c>
      <c r="AM2902" s="7">
        <f t="shared" si="1585"/>
        <v>0</v>
      </c>
      <c r="AN2902" s="2" t="str">
        <f t="shared" si="1586"/>
        <v>-</v>
      </c>
      <c r="AO2902" s="2" t="str">
        <f t="shared" si="1587"/>
        <v>-</v>
      </c>
      <c r="AP2902" s="2" t="str">
        <f t="shared" si="1588"/>
        <v>-</v>
      </c>
      <c r="AR2902" t="str">
        <f t="shared" si="1589"/>
        <v>Stanton</v>
      </c>
      <c r="AS2902" t="s">
        <v>1392</v>
      </c>
      <c r="AT2902" s="184">
        <v>1</v>
      </c>
      <c r="AV2902" s="97">
        <v>20</v>
      </c>
      <c r="AW2902" s="99">
        <v>187</v>
      </c>
      <c r="AX2902" s="105">
        <f t="shared" si="1590"/>
        <v>20187</v>
      </c>
      <c r="AZ2902" s="7" t="s">
        <v>2951</v>
      </c>
      <c r="BA2902" t="s">
        <v>2991</v>
      </c>
      <c r="BN2902" s="1"/>
    </row>
    <row r="2903" spans="1:66" hidden="1" outlineLevel="1">
      <c r="A2903" t="s">
        <v>2780</v>
      </c>
      <c r="B2903" t="s">
        <v>1392</v>
      </c>
      <c r="C2903" s="1">
        <f t="shared" si="1574"/>
        <v>0</v>
      </c>
      <c r="D2903" s="7">
        <f>IF(R2903&gt;0,RANK(R2903,(R2903:T2903,U2903:AI2903)),0)</f>
        <v>0</v>
      </c>
      <c r="E2903" s="7">
        <f>IF(S2903&gt;0,RANK(S2903,(R2903:T2903,U2903:AI2903)),0)</f>
        <v>0</v>
      </c>
      <c r="F2903" s="7">
        <f>IF(T2903&gt;0,RANK(T2903,(R2903:T2903,U2903:AI2903)),0)</f>
        <v>0</v>
      </c>
      <c r="G2903" s="7">
        <f>IF(U2903&gt;0,RANK(U2903,(R2903:T2903,U2903:AI2903)),0)</f>
        <v>0</v>
      </c>
      <c r="H2903" s="7">
        <f t="shared" si="1575"/>
        <v>0</v>
      </c>
      <c r="I2903" s="49" t="e">
        <f t="shared" si="1576"/>
        <v>#NUM!</v>
      </c>
      <c r="J2903" s="177" t="e">
        <f t="shared" si="1577"/>
        <v>#NUM!</v>
      </c>
      <c r="K2903" s="2"/>
      <c r="L2903" s="2" t="str">
        <f t="shared" si="1578"/>
        <v>-</v>
      </c>
      <c r="M2903" s="2" t="str">
        <f t="shared" si="1579"/>
        <v>-</v>
      </c>
      <c r="N2903" s="2" t="str">
        <f t="shared" si="1580"/>
        <v>-</v>
      </c>
      <c r="O2903" s="2" t="str">
        <f t="shared" si="1581"/>
        <v>-</v>
      </c>
      <c r="P2903" s="2" t="str">
        <f t="shared" si="1582"/>
        <v>-</v>
      </c>
      <c r="Q2903" s="2" t="str">
        <f t="shared" si="1591"/>
        <v>-</v>
      </c>
      <c r="AK2903" s="7">
        <f t="shared" si="1583"/>
        <v>0</v>
      </c>
      <c r="AL2903" s="7">
        <f t="shared" si="1584"/>
        <v>0</v>
      </c>
      <c r="AM2903" s="7">
        <f t="shared" si="1585"/>
        <v>0</v>
      </c>
      <c r="AN2903" s="2" t="str">
        <f t="shared" si="1586"/>
        <v>-</v>
      </c>
      <c r="AO2903" s="2" t="str">
        <f t="shared" si="1587"/>
        <v>-</v>
      </c>
      <c r="AP2903" s="2" t="str">
        <f t="shared" si="1588"/>
        <v>-</v>
      </c>
      <c r="AR2903" t="str">
        <f t="shared" si="1589"/>
        <v>Stevens</v>
      </c>
      <c r="AS2903" t="s">
        <v>1392</v>
      </c>
      <c r="AT2903" s="184">
        <v>1</v>
      </c>
      <c r="AV2903" s="97">
        <v>20</v>
      </c>
      <c r="AW2903" s="99">
        <v>189</v>
      </c>
      <c r="AX2903" s="105">
        <f t="shared" si="1590"/>
        <v>20189</v>
      </c>
      <c r="AZ2903" s="7" t="s">
        <v>2951</v>
      </c>
      <c r="BA2903" t="s">
        <v>2991</v>
      </c>
      <c r="BN2903" s="1"/>
    </row>
    <row r="2904" spans="1:66" hidden="1" outlineLevel="1">
      <c r="A2904" t="s">
        <v>1839</v>
      </c>
      <c r="B2904" t="s">
        <v>1392</v>
      </c>
      <c r="C2904" s="1">
        <f t="shared" si="1574"/>
        <v>0</v>
      </c>
      <c r="D2904" s="7">
        <f>IF(R2904&gt;0,RANK(R2904,(R2904:T2904,U2904:AI2904)),0)</f>
        <v>0</v>
      </c>
      <c r="E2904" s="7">
        <f>IF(S2904&gt;0,RANK(S2904,(R2904:T2904,U2904:AI2904)),0)</f>
        <v>0</v>
      </c>
      <c r="F2904" s="7">
        <f>IF(T2904&gt;0,RANK(T2904,(R2904:T2904,U2904:AI2904)),0)</f>
        <v>0</v>
      </c>
      <c r="G2904" s="7">
        <f>IF(U2904&gt;0,RANK(U2904,(R2904:T2904,U2904:AI2904)),0)</f>
        <v>0</v>
      </c>
      <c r="H2904" s="7">
        <f t="shared" si="1575"/>
        <v>0</v>
      </c>
      <c r="I2904" s="49" t="e">
        <f t="shared" si="1576"/>
        <v>#NUM!</v>
      </c>
      <c r="J2904" s="177" t="e">
        <f t="shared" si="1577"/>
        <v>#NUM!</v>
      </c>
      <c r="K2904" s="2"/>
      <c r="L2904" s="2" t="str">
        <f t="shared" si="1578"/>
        <v>-</v>
      </c>
      <c r="M2904" s="2" t="str">
        <f t="shared" si="1579"/>
        <v>-</v>
      </c>
      <c r="N2904" s="2" t="str">
        <f t="shared" si="1580"/>
        <v>-</v>
      </c>
      <c r="O2904" s="2" t="str">
        <f t="shared" si="1581"/>
        <v>-</v>
      </c>
      <c r="P2904" s="2" t="str">
        <f t="shared" si="1582"/>
        <v>-</v>
      </c>
      <c r="Q2904" s="2" t="str">
        <f t="shared" si="1591"/>
        <v>-</v>
      </c>
      <c r="AK2904" s="7">
        <f t="shared" si="1583"/>
        <v>0</v>
      </c>
      <c r="AL2904" s="7">
        <f t="shared" si="1584"/>
        <v>0</v>
      </c>
      <c r="AM2904" s="7">
        <f t="shared" si="1585"/>
        <v>0</v>
      </c>
      <c r="AN2904" s="2" t="str">
        <f t="shared" si="1586"/>
        <v>-</v>
      </c>
      <c r="AO2904" s="2" t="str">
        <f t="shared" si="1587"/>
        <v>-</v>
      </c>
      <c r="AP2904" s="2" t="str">
        <f t="shared" si="1588"/>
        <v>-</v>
      </c>
      <c r="AR2904" t="str">
        <f t="shared" si="1589"/>
        <v>Sumner</v>
      </c>
      <c r="AS2904" t="s">
        <v>1392</v>
      </c>
      <c r="AT2904" s="184">
        <v>4</v>
      </c>
      <c r="AV2904" s="97">
        <v>20</v>
      </c>
      <c r="AW2904" s="99">
        <v>191</v>
      </c>
      <c r="AX2904" s="105">
        <f t="shared" si="1590"/>
        <v>20191</v>
      </c>
      <c r="AZ2904" s="7" t="s">
        <v>2951</v>
      </c>
      <c r="BA2904" t="s">
        <v>2991</v>
      </c>
      <c r="BN2904" s="1"/>
    </row>
    <row r="2905" spans="1:66" hidden="1" outlineLevel="1">
      <c r="A2905" t="s">
        <v>1265</v>
      </c>
      <c r="B2905" t="s">
        <v>1392</v>
      </c>
      <c r="C2905" s="1">
        <f t="shared" ref="C2905:C2915" si="1592">SUM(R2905:AI2905)</f>
        <v>359</v>
      </c>
      <c r="D2905" s="7">
        <f>IF(R2905&gt;0,RANK(R2905,(R2905:T2905,U2905:AI2905)),0)</f>
        <v>4</v>
      </c>
      <c r="E2905" s="7">
        <f>IF(S2905&gt;0,RANK(S2905,(R2905:T2905,U2905:AI2905)),0)</f>
        <v>0</v>
      </c>
      <c r="F2905" s="7">
        <f>IF(T2905&gt;0,RANK(T2905,(R2905:T2905,U2905:AI2905)),0)</f>
        <v>3</v>
      </c>
      <c r="G2905" s="7">
        <f>IF(U2905&gt;0,RANK(U2905,(R2905:T2905,U2905:AI2905)),0)</f>
        <v>1</v>
      </c>
      <c r="H2905" s="7">
        <f t="shared" ref="H2905:H2915" si="1593">IF(V2905&gt;0,RANK(V2905,(R2905:AB2905)),0)</f>
        <v>2</v>
      </c>
      <c r="I2905" s="49">
        <f t="shared" ref="I2905:I2915" si="1594">MAX(R2905:AA2905)-LARGE(R2905:AA2905,2)</f>
        <v>77</v>
      </c>
      <c r="J2905" s="177">
        <f t="shared" si="1577"/>
        <v>0.21448467966573817</v>
      </c>
      <c r="K2905" s="2"/>
      <c r="L2905" s="2">
        <f t="shared" ref="L2905:L2915" si="1595">IF($C2905=0,"-",R2905/$C2905)</f>
        <v>0.12813370473537605</v>
      </c>
      <c r="M2905" s="2">
        <f t="shared" ref="M2905:M2915" si="1596">IF($C2905=0,"-",S2905/$C2905)</f>
        <v>0</v>
      </c>
      <c r="N2905" s="2">
        <f t="shared" ref="N2905:N2915" si="1597">IF($C2905=0,"-",T2905/$C2905)</f>
        <v>0.15877437325905291</v>
      </c>
      <c r="O2905" s="2">
        <f t="shared" ref="O2905:O2915" si="1598">IF($C2905=0,"-",U2905/$C2905)</f>
        <v>0.45403899721448465</v>
      </c>
      <c r="P2905" s="2">
        <f t="shared" ref="P2905:P2915" si="1599">IF($C2905=0,"-",V2905/$C2905)</f>
        <v>0.23955431754874651</v>
      </c>
      <c r="Q2905" s="2">
        <f t="shared" si="1591"/>
        <v>1.9498607242339761E-2</v>
      </c>
      <c r="R2905" s="1">
        <v>46</v>
      </c>
      <c r="S2905" s="1">
        <v>0</v>
      </c>
      <c r="T2905" s="1">
        <v>57</v>
      </c>
      <c r="U2905" s="1">
        <v>163</v>
      </c>
      <c r="V2905" s="1">
        <v>86</v>
      </c>
      <c r="W2905" s="1">
        <v>5</v>
      </c>
      <c r="X2905" s="1">
        <v>0</v>
      </c>
      <c r="AA2905" s="1">
        <v>2</v>
      </c>
      <c r="AK2905" s="7">
        <f t="shared" ref="AK2905:AK2915" si="1600">IF(W2905&gt;0,RANK(W2905,(R2905:AB2905)),0)</f>
        <v>5</v>
      </c>
      <c r="AL2905" s="7">
        <f t="shared" ref="AL2905:AL2915" si="1601">IF(X2905&gt;0,RANK(X2905,(R2905:AB2905)),0)</f>
        <v>0</v>
      </c>
      <c r="AM2905" s="7">
        <f t="shared" ref="AM2905:AM2915" si="1602">IF(Y2905&gt;0,RANK(Y2905,(R2905:AB2905)),0)</f>
        <v>0</v>
      </c>
      <c r="AN2905" s="2">
        <f t="shared" ref="AN2905:AN2915" si="1603">IF($C2905=0,"-",W2905/$C2905)</f>
        <v>1.3927576601671309E-2</v>
      </c>
      <c r="AO2905" s="2">
        <f t="shared" ref="AO2905:AO2915" si="1604">IF($C2905=0,"-",X2905/$C2905)</f>
        <v>0</v>
      </c>
      <c r="AP2905" s="2">
        <f t="shared" ref="AP2905:AP2915" si="1605">IF($C2905=0,"-",Y2905/$C2905)</f>
        <v>0</v>
      </c>
      <c r="AR2905" t="str">
        <f t="shared" ref="AR2905:AR2915" si="1606">A2905</f>
        <v>Thomas</v>
      </c>
      <c r="AS2905" t="s">
        <v>1392</v>
      </c>
      <c r="AT2905" s="184">
        <v>1</v>
      </c>
      <c r="AV2905" s="97">
        <v>20</v>
      </c>
      <c r="AW2905" s="99">
        <v>193</v>
      </c>
      <c r="AX2905" s="105">
        <f t="shared" ref="AX2905:AX2914" si="1607">AV2905*1000+AW2905</f>
        <v>20193</v>
      </c>
      <c r="AZ2905" s="7" t="s">
        <v>2951</v>
      </c>
      <c r="BA2905" t="s">
        <v>2991</v>
      </c>
      <c r="BN2905" s="1"/>
    </row>
    <row r="2906" spans="1:66" hidden="1" outlineLevel="1">
      <c r="A2906" t="s">
        <v>3066</v>
      </c>
      <c r="B2906" t="s">
        <v>1392</v>
      </c>
      <c r="C2906" s="1">
        <f t="shared" si="1592"/>
        <v>128</v>
      </c>
      <c r="D2906" s="7">
        <f>IF(R2906&gt;0,RANK(R2906,(R2906:T2906,U2906:AI2906)),0)</f>
        <v>4</v>
      </c>
      <c r="E2906" s="7">
        <f>IF(S2906&gt;0,RANK(S2906,(R2906:T2906,U2906:AI2906)),0)</f>
        <v>5</v>
      </c>
      <c r="F2906" s="7">
        <f>IF(T2906&gt;0,RANK(T2906,(R2906:T2906,U2906:AI2906)),0)</f>
        <v>3</v>
      </c>
      <c r="G2906" s="7">
        <f>IF(U2906&gt;0,RANK(U2906,(R2906:T2906,U2906:AI2906)),0)</f>
        <v>1</v>
      </c>
      <c r="H2906" s="7">
        <f t="shared" si="1593"/>
        <v>2</v>
      </c>
      <c r="I2906" s="49">
        <f t="shared" si="1594"/>
        <v>24</v>
      </c>
      <c r="J2906" s="177">
        <f t="shared" si="1577"/>
        <v>0.1875</v>
      </c>
      <c r="K2906" s="2"/>
      <c r="L2906" s="2">
        <f t="shared" si="1595"/>
        <v>9.375E-2</v>
      </c>
      <c r="M2906" s="2">
        <f t="shared" si="1596"/>
        <v>7.8125E-3</v>
      </c>
      <c r="N2906" s="2">
        <f t="shared" si="1597"/>
        <v>0.1484375</v>
      </c>
      <c r="O2906" s="2">
        <f t="shared" si="1598"/>
        <v>0.4609375</v>
      </c>
      <c r="P2906" s="2">
        <f t="shared" si="1599"/>
        <v>0.2734375</v>
      </c>
      <c r="Q2906" s="2">
        <f t="shared" si="1591"/>
        <v>1.5625E-2</v>
      </c>
      <c r="R2906" s="1">
        <v>12</v>
      </c>
      <c r="S2906" s="1">
        <v>1</v>
      </c>
      <c r="T2906" s="1">
        <v>19</v>
      </c>
      <c r="U2906" s="1">
        <v>59</v>
      </c>
      <c r="V2906" s="1">
        <v>35</v>
      </c>
      <c r="W2906" s="1">
        <v>0</v>
      </c>
      <c r="X2906" s="1">
        <v>1</v>
      </c>
      <c r="AA2906" s="1">
        <v>1</v>
      </c>
      <c r="AK2906" s="7">
        <f t="shared" si="1600"/>
        <v>0</v>
      </c>
      <c r="AL2906" s="7">
        <f t="shared" si="1601"/>
        <v>5</v>
      </c>
      <c r="AM2906" s="7">
        <f t="shared" si="1602"/>
        <v>0</v>
      </c>
      <c r="AN2906" s="2">
        <f t="shared" si="1603"/>
        <v>0</v>
      </c>
      <c r="AO2906" s="2">
        <f t="shared" si="1604"/>
        <v>7.8125E-3</v>
      </c>
      <c r="AP2906" s="2">
        <f t="shared" si="1605"/>
        <v>0</v>
      </c>
      <c r="AR2906" t="str">
        <f t="shared" si="1606"/>
        <v>Trego</v>
      </c>
      <c r="AS2906" t="s">
        <v>1392</v>
      </c>
      <c r="AT2906" s="184">
        <v>1</v>
      </c>
      <c r="AV2906" s="97">
        <v>20</v>
      </c>
      <c r="AW2906" s="99">
        <v>195</v>
      </c>
      <c r="AX2906" s="105">
        <f t="shared" si="1607"/>
        <v>20195</v>
      </c>
      <c r="AZ2906" s="7" t="s">
        <v>2951</v>
      </c>
      <c r="BA2906" t="s">
        <v>2991</v>
      </c>
      <c r="BN2906" s="1"/>
    </row>
    <row r="2907" spans="1:66" hidden="1" outlineLevel="1">
      <c r="A2907" t="s">
        <v>1616</v>
      </c>
      <c r="B2907" t="s">
        <v>1392</v>
      </c>
      <c r="C2907" s="1">
        <f t="shared" si="1592"/>
        <v>293</v>
      </c>
      <c r="D2907" s="7">
        <f>IF(R2907&gt;0,RANK(R2907,(R2907:T2907,U2907:AI2907)),0)</f>
        <v>4</v>
      </c>
      <c r="E2907" s="7">
        <f>IF(S2907&gt;0,RANK(S2907,(R2907:T2907,U2907:AI2907)),0)</f>
        <v>0</v>
      </c>
      <c r="F2907" s="7">
        <f>IF(T2907&gt;0,RANK(T2907,(R2907:T2907,U2907:AI2907)),0)</f>
        <v>3</v>
      </c>
      <c r="G2907" s="7">
        <f>IF(U2907&gt;0,RANK(U2907,(R2907:T2907,U2907:AI2907)),0)</f>
        <v>1</v>
      </c>
      <c r="H2907" s="7">
        <f t="shared" si="1593"/>
        <v>2</v>
      </c>
      <c r="I2907" s="49">
        <f t="shared" si="1594"/>
        <v>88</v>
      </c>
      <c r="J2907" s="177">
        <f t="shared" si="1577"/>
        <v>0.30034129692832767</v>
      </c>
      <c r="K2907" s="2"/>
      <c r="L2907" s="2">
        <f t="shared" si="1595"/>
        <v>4.778156996587031E-2</v>
      </c>
      <c r="M2907" s="2">
        <f t="shared" si="1596"/>
        <v>0</v>
      </c>
      <c r="N2907" s="2">
        <f t="shared" si="1597"/>
        <v>0.14675767918088736</v>
      </c>
      <c r="O2907" s="2">
        <f t="shared" si="1598"/>
        <v>0.54948805460750849</v>
      </c>
      <c r="P2907" s="2">
        <f t="shared" si="1599"/>
        <v>0.24914675767918087</v>
      </c>
      <c r="Q2907" s="2">
        <f t="shared" si="1591"/>
        <v>6.8259385665529471E-3</v>
      </c>
      <c r="R2907" s="1">
        <v>14</v>
      </c>
      <c r="S2907" s="1">
        <v>0</v>
      </c>
      <c r="T2907" s="1">
        <v>43</v>
      </c>
      <c r="U2907" s="1">
        <v>161</v>
      </c>
      <c r="V2907" s="1">
        <v>73</v>
      </c>
      <c r="W2907" s="1">
        <v>2</v>
      </c>
      <c r="X2907" s="1">
        <v>0</v>
      </c>
      <c r="AA2907" s="1">
        <v>0</v>
      </c>
      <c r="AK2907" s="7">
        <f t="shared" si="1600"/>
        <v>5</v>
      </c>
      <c r="AL2907" s="7">
        <f t="shared" si="1601"/>
        <v>0</v>
      </c>
      <c r="AM2907" s="7">
        <f t="shared" si="1602"/>
        <v>0</v>
      </c>
      <c r="AN2907" s="2">
        <f t="shared" si="1603"/>
        <v>6.8259385665529011E-3</v>
      </c>
      <c r="AO2907" s="2">
        <f t="shared" si="1604"/>
        <v>0</v>
      </c>
      <c r="AP2907" s="2">
        <f t="shared" si="1605"/>
        <v>0</v>
      </c>
      <c r="AR2907" t="str">
        <f t="shared" si="1606"/>
        <v>Wabaunsee</v>
      </c>
      <c r="AS2907" t="s">
        <v>1392</v>
      </c>
      <c r="AT2907" s="184">
        <v>1</v>
      </c>
      <c r="AV2907" s="97">
        <v>20</v>
      </c>
      <c r="AW2907" s="99">
        <v>197</v>
      </c>
      <c r="AX2907" s="105">
        <f t="shared" si="1607"/>
        <v>20197</v>
      </c>
      <c r="AZ2907" s="7" t="s">
        <v>2951</v>
      </c>
      <c r="BA2907" t="s">
        <v>2991</v>
      </c>
      <c r="BN2907" s="1"/>
    </row>
    <row r="2908" spans="1:66" hidden="1" outlineLevel="1">
      <c r="A2908" t="s">
        <v>2017</v>
      </c>
      <c r="B2908" t="s">
        <v>1392</v>
      </c>
      <c r="C2908" s="1">
        <f t="shared" si="1592"/>
        <v>142</v>
      </c>
      <c r="D2908" s="7">
        <f>IF(R2908&gt;0,RANK(R2908,(R2908:T2908,U2908:AI2908)),0)</f>
        <v>3</v>
      </c>
      <c r="E2908" s="7">
        <f>IF(S2908&gt;0,RANK(S2908,(R2908:T2908,U2908:AI2908)),0)</f>
        <v>0</v>
      </c>
      <c r="F2908" s="7">
        <f>IF(T2908&gt;0,RANK(T2908,(R2908:T2908,U2908:AI2908)),0)</f>
        <v>4</v>
      </c>
      <c r="G2908" s="7">
        <f>IF(U2908&gt;0,RANK(U2908,(R2908:T2908,U2908:AI2908)),0)</f>
        <v>1</v>
      </c>
      <c r="H2908" s="7">
        <f t="shared" si="1593"/>
        <v>2</v>
      </c>
      <c r="I2908" s="49">
        <f t="shared" si="1594"/>
        <v>40</v>
      </c>
      <c r="J2908" s="177">
        <f t="shared" si="1577"/>
        <v>0.28169014084507044</v>
      </c>
      <c r="K2908" s="2"/>
      <c r="L2908" s="2">
        <f t="shared" si="1595"/>
        <v>0.14788732394366197</v>
      </c>
      <c r="M2908" s="2">
        <f t="shared" si="1596"/>
        <v>0</v>
      </c>
      <c r="N2908" s="2">
        <f t="shared" si="1597"/>
        <v>8.4507042253521125E-2</v>
      </c>
      <c r="O2908" s="2">
        <f t="shared" si="1598"/>
        <v>0.50704225352112675</v>
      </c>
      <c r="P2908" s="2">
        <f t="shared" si="1599"/>
        <v>0.22535211267605634</v>
      </c>
      <c r="Q2908" s="2">
        <f t="shared" si="1591"/>
        <v>3.5211267605633784E-2</v>
      </c>
      <c r="R2908" s="1">
        <v>21</v>
      </c>
      <c r="S2908" s="1">
        <v>0</v>
      </c>
      <c r="T2908" s="1">
        <v>12</v>
      </c>
      <c r="U2908" s="1">
        <v>72</v>
      </c>
      <c r="V2908" s="1">
        <v>32</v>
      </c>
      <c r="W2908" s="1">
        <v>3</v>
      </c>
      <c r="X2908" s="1">
        <v>1</v>
      </c>
      <c r="AA2908" s="1">
        <v>1</v>
      </c>
      <c r="AK2908" s="7">
        <f t="shared" si="1600"/>
        <v>5</v>
      </c>
      <c r="AL2908" s="7">
        <f t="shared" si="1601"/>
        <v>6</v>
      </c>
      <c r="AM2908" s="7">
        <f t="shared" si="1602"/>
        <v>0</v>
      </c>
      <c r="AN2908" s="2">
        <f t="shared" si="1603"/>
        <v>2.1126760563380281E-2</v>
      </c>
      <c r="AO2908" s="2">
        <f t="shared" si="1604"/>
        <v>7.0422535211267607E-3</v>
      </c>
      <c r="AP2908" s="2">
        <f t="shared" si="1605"/>
        <v>0</v>
      </c>
      <c r="AR2908" t="str">
        <f t="shared" si="1606"/>
        <v>Wallace</v>
      </c>
      <c r="AS2908" t="s">
        <v>1392</v>
      </c>
      <c r="AT2908" s="184">
        <v>1</v>
      </c>
      <c r="AV2908" s="97">
        <v>20</v>
      </c>
      <c r="AW2908" s="99">
        <v>199</v>
      </c>
      <c r="AX2908" s="105">
        <f t="shared" si="1607"/>
        <v>20199</v>
      </c>
      <c r="AZ2908" s="7" t="s">
        <v>2951</v>
      </c>
      <c r="BA2908" t="s">
        <v>2991</v>
      </c>
      <c r="BN2908" s="1"/>
    </row>
    <row r="2909" spans="1:66" hidden="1" outlineLevel="1">
      <c r="A2909" t="s">
        <v>637</v>
      </c>
      <c r="B2909" t="s">
        <v>1392</v>
      </c>
      <c r="C2909" s="1">
        <f t="shared" si="1592"/>
        <v>287</v>
      </c>
      <c r="D2909" s="7">
        <f>IF(R2909&gt;0,RANK(R2909,(R2909:T2909,U2909:AI2909)),0)</f>
        <v>4</v>
      </c>
      <c r="E2909" s="7">
        <f>IF(S2909&gt;0,RANK(S2909,(R2909:T2909,U2909:AI2909)),0)</f>
        <v>6</v>
      </c>
      <c r="F2909" s="7">
        <f>IF(T2909&gt;0,RANK(T2909,(R2909:T2909,U2909:AI2909)),0)</f>
        <v>3</v>
      </c>
      <c r="G2909" s="7">
        <f>IF(U2909&gt;0,RANK(U2909,(R2909:T2909,U2909:AI2909)),0)</f>
        <v>1</v>
      </c>
      <c r="H2909" s="7">
        <f t="shared" si="1593"/>
        <v>2</v>
      </c>
      <c r="I2909" s="49">
        <f t="shared" si="1594"/>
        <v>55</v>
      </c>
      <c r="J2909" s="177">
        <f t="shared" si="1577"/>
        <v>0.19163763066202091</v>
      </c>
      <c r="K2909" s="2"/>
      <c r="L2909" s="2">
        <f t="shared" si="1595"/>
        <v>0.11498257839721254</v>
      </c>
      <c r="M2909" s="2">
        <f t="shared" si="1596"/>
        <v>6.9686411149825784E-3</v>
      </c>
      <c r="N2909" s="2">
        <f t="shared" si="1597"/>
        <v>0.156794425087108</v>
      </c>
      <c r="O2909" s="2">
        <f t="shared" si="1598"/>
        <v>0.44947735191637633</v>
      </c>
      <c r="P2909" s="2">
        <f t="shared" si="1599"/>
        <v>0.25783972125435539</v>
      </c>
      <c r="Q2909" s="2">
        <f t="shared" si="1591"/>
        <v>1.3937282229965209E-2</v>
      </c>
      <c r="R2909" s="1">
        <v>33</v>
      </c>
      <c r="S2909" s="1">
        <v>2</v>
      </c>
      <c r="T2909" s="1">
        <v>45</v>
      </c>
      <c r="U2909" s="1">
        <v>129</v>
      </c>
      <c r="V2909" s="1">
        <v>74</v>
      </c>
      <c r="W2909" s="1">
        <v>1</v>
      </c>
      <c r="X2909" s="1">
        <v>0</v>
      </c>
      <c r="AA2909" s="1">
        <v>3</v>
      </c>
      <c r="AK2909" s="7">
        <f t="shared" si="1600"/>
        <v>7</v>
      </c>
      <c r="AL2909" s="7">
        <f t="shared" si="1601"/>
        <v>0</v>
      </c>
      <c r="AM2909" s="7">
        <f t="shared" si="1602"/>
        <v>0</v>
      </c>
      <c r="AN2909" s="2">
        <f t="shared" si="1603"/>
        <v>3.4843205574912892E-3</v>
      </c>
      <c r="AO2909" s="2">
        <f t="shared" si="1604"/>
        <v>0</v>
      </c>
      <c r="AP2909" s="2">
        <f t="shared" si="1605"/>
        <v>0</v>
      </c>
      <c r="AR2909" t="str">
        <f t="shared" si="1606"/>
        <v>Washington</v>
      </c>
      <c r="AS2909" t="s">
        <v>1392</v>
      </c>
      <c r="AT2909" s="184">
        <v>1</v>
      </c>
      <c r="AV2909" s="97">
        <v>20</v>
      </c>
      <c r="AW2909" s="99">
        <v>201</v>
      </c>
      <c r="AX2909" s="105">
        <f t="shared" si="1607"/>
        <v>20201</v>
      </c>
      <c r="AZ2909" s="7" t="s">
        <v>2951</v>
      </c>
      <c r="BA2909" t="s">
        <v>2991</v>
      </c>
      <c r="BN2909" s="1"/>
    </row>
    <row r="2910" spans="1:66" hidden="1" outlineLevel="1">
      <c r="A2910" t="s">
        <v>1251</v>
      </c>
      <c r="B2910" t="s">
        <v>1392</v>
      </c>
      <c r="C2910" s="1">
        <f t="shared" si="1592"/>
        <v>0</v>
      </c>
      <c r="D2910" s="7">
        <f>IF(R2910&gt;0,RANK(R2910,(R2910:T2910,U2910:AI2910)),0)</f>
        <v>0</v>
      </c>
      <c r="E2910" s="7">
        <f>IF(S2910&gt;0,RANK(S2910,(R2910:T2910,U2910:AI2910)),0)</f>
        <v>0</v>
      </c>
      <c r="F2910" s="7">
        <f>IF(T2910&gt;0,RANK(T2910,(R2910:T2910,U2910:AI2910)),0)</f>
        <v>0</v>
      </c>
      <c r="G2910" s="7">
        <f>IF(U2910&gt;0,RANK(U2910,(R2910:T2910,U2910:AI2910)),0)</f>
        <v>0</v>
      </c>
      <c r="H2910" s="7">
        <f t="shared" si="1593"/>
        <v>0</v>
      </c>
      <c r="I2910" s="49" t="e">
        <f t="shared" si="1594"/>
        <v>#NUM!</v>
      </c>
      <c r="J2910" s="177" t="e">
        <f t="shared" si="1577"/>
        <v>#NUM!</v>
      </c>
      <c r="K2910" s="2"/>
      <c r="L2910" s="2" t="str">
        <f t="shared" si="1595"/>
        <v>-</v>
      </c>
      <c r="M2910" s="2" t="str">
        <f t="shared" si="1596"/>
        <v>-</v>
      </c>
      <c r="N2910" s="2" t="str">
        <f t="shared" si="1597"/>
        <v>-</v>
      </c>
      <c r="O2910" s="2" t="str">
        <f t="shared" si="1598"/>
        <v>-</v>
      </c>
      <c r="P2910" s="2" t="str">
        <f t="shared" si="1599"/>
        <v>-</v>
      </c>
      <c r="Q2910" s="2" t="str">
        <f t="shared" si="1591"/>
        <v>-</v>
      </c>
      <c r="AK2910" s="7">
        <f t="shared" si="1600"/>
        <v>0</v>
      </c>
      <c r="AL2910" s="7">
        <f t="shared" si="1601"/>
        <v>0</v>
      </c>
      <c r="AM2910" s="7">
        <f t="shared" si="1602"/>
        <v>0</v>
      </c>
      <c r="AN2910" s="2" t="str">
        <f t="shared" si="1603"/>
        <v>-</v>
      </c>
      <c r="AO2910" s="2" t="str">
        <f t="shared" si="1604"/>
        <v>-</v>
      </c>
      <c r="AP2910" s="2" t="str">
        <f t="shared" si="1605"/>
        <v>-</v>
      </c>
      <c r="AR2910" t="str">
        <f t="shared" si="1606"/>
        <v>Wichita</v>
      </c>
      <c r="AS2910" t="s">
        <v>1392</v>
      </c>
      <c r="AT2910" s="184">
        <v>1</v>
      </c>
      <c r="AV2910" s="97">
        <v>20</v>
      </c>
      <c r="AW2910" s="99">
        <v>203</v>
      </c>
      <c r="AX2910" s="105">
        <f t="shared" si="1607"/>
        <v>20203</v>
      </c>
      <c r="AZ2910" s="7" t="s">
        <v>2951</v>
      </c>
      <c r="BA2910" t="s">
        <v>2991</v>
      </c>
      <c r="BN2910" s="1"/>
    </row>
    <row r="2911" spans="1:66" hidden="1" outlineLevel="1">
      <c r="A2911" t="s">
        <v>261</v>
      </c>
      <c r="B2911" t="s">
        <v>1392</v>
      </c>
      <c r="C2911" s="1">
        <f t="shared" si="1592"/>
        <v>349</v>
      </c>
      <c r="D2911" s="7">
        <f>IF(R2911&gt;0,RANK(R2911,(R2911:T2911,U2911:AI2911)),0)</f>
        <v>4</v>
      </c>
      <c r="E2911" s="7">
        <f>IF(S2911&gt;0,RANK(S2911,(R2911:T2911,U2911:AI2911)),0)</f>
        <v>7</v>
      </c>
      <c r="F2911" s="7">
        <f>IF(T2911&gt;0,RANK(T2911,(R2911:T2911,U2911:AI2911)),0)</f>
        <v>3</v>
      </c>
      <c r="G2911" s="7">
        <f>IF(U2911&gt;0,RANK(U2911,(R2911:T2911,U2911:AI2911)),0)</f>
        <v>1</v>
      </c>
      <c r="H2911" s="7">
        <f t="shared" si="1593"/>
        <v>2</v>
      </c>
      <c r="I2911" s="49">
        <f t="shared" si="1594"/>
        <v>59</v>
      </c>
      <c r="J2911" s="177">
        <f t="shared" si="1577"/>
        <v>0.16905444126074498</v>
      </c>
      <c r="K2911" s="2"/>
      <c r="L2911" s="2">
        <f t="shared" si="1595"/>
        <v>7.1633237822349566E-2</v>
      </c>
      <c r="M2911" s="2">
        <f t="shared" si="1596"/>
        <v>2.8653295128939827E-3</v>
      </c>
      <c r="N2911" s="2">
        <f t="shared" si="1597"/>
        <v>0.166189111747851</v>
      </c>
      <c r="O2911" s="2">
        <f t="shared" si="1598"/>
        <v>0.45845272206303728</v>
      </c>
      <c r="P2911" s="2">
        <f t="shared" si="1599"/>
        <v>0.28939828080229224</v>
      </c>
      <c r="Q2911" s="2">
        <f t="shared" si="1591"/>
        <v>1.1461318051575964E-2</v>
      </c>
      <c r="R2911" s="1">
        <v>25</v>
      </c>
      <c r="S2911" s="1">
        <v>1</v>
      </c>
      <c r="T2911" s="1">
        <v>58</v>
      </c>
      <c r="U2911" s="1">
        <v>160</v>
      </c>
      <c r="V2911" s="1">
        <v>101</v>
      </c>
      <c r="W2911" s="1">
        <v>2</v>
      </c>
      <c r="X2911" s="1">
        <v>0</v>
      </c>
      <c r="AA2911" s="1">
        <v>2</v>
      </c>
      <c r="AK2911" s="7">
        <f t="shared" si="1600"/>
        <v>5</v>
      </c>
      <c r="AL2911" s="7">
        <f t="shared" si="1601"/>
        <v>0</v>
      </c>
      <c r="AM2911" s="7">
        <f t="shared" si="1602"/>
        <v>0</v>
      </c>
      <c r="AN2911" s="2">
        <f t="shared" si="1603"/>
        <v>5.7306590257879654E-3</v>
      </c>
      <c r="AO2911" s="2">
        <f t="shared" si="1604"/>
        <v>0</v>
      </c>
      <c r="AP2911" s="2">
        <f t="shared" si="1605"/>
        <v>0</v>
      </c>
      <c r="AR2911" t="str">
        <f t="shared" si="1606"/>
        <v>Wilson</v>
      </c>
      <c r="AS2911" t="s">
        <v>1392</v>
      </c>
      <c r="AT2911" s="184">
        <v>2</v>
      </c>
      <c r="AV2911" s="97">
        <v>20</v>
      </c>
      <c r="AW2911" s="99">
        <v>205</v>
      </c>
      <c r="AX2911" s="105">
        <f t="shared" si="1607"/>
        <v>20205</v>
      </c>
      <c r="AZ2911" s="7" t="s">
        <v>2951</v>
      </c>
      <c r="BA2911" t="s">
        <v>2991</v>
      </c>
      <c r="BN2911" s="1"/>
    </row>
    <row r="2912" spans="1:66" hidden="1" outlineLevel="1">
      <c r="A2912" t="s">
        <v>1840</v>
      </c>
      <c r="B2912" t="s">
        <v>1392</v>
      </c>
      <c r="C2912" s="1">
        <f t="shared" si="1592"/>
        <v>171</v>
      </c>
      <c r="D2912" s="7">
        <f>IF(R2912&gt;0,RANK(R2912,(R2912:T2912,U2912:AI2912)),0)</f>
        <v>3</v>
      </c>
      <c r="E2912" s="7">
        <f>IF(S2912&gt;0,RANK(S2912,(R2912:T2912,U2912:AI2912)),0)</f>
        <v>0</v>
      </c>
      <c r="F2912" s="7">
        <f>IF(T2912&gt;0,RANK(T2912,(R2912:T2912,U2912:AI2912)),0)</f>
        <v>4</v>
      </c>
      <c r="G2912" s="7">
        <f>IF(U2912&gt;0,RANK(U2912,(R2912:T2912,U2912:AI2912)),0)</f>
        <v>1</v>
      </c>
      <c r="H2912" s="7">
        <f t="shared" si="1593"/>
        <v>2</v>
      </c>
      <c r="I2912" s="49">
        <f t="shared" si="1594"/>
        <v>7</v>
      </c>
      <c r="J2912" s="177">
        <f t="shared" si="1577"/>
        <v>4.0935672514619881E-2</v>
      </c>
      <c r="K2912" s="2"/>
      <c r="L2912" s="2">
        <f t="shared" si="1595"/>
        <v>0.16959064327485379</v>
      </c>
      <c r="M2912" s="2">
        <f t="shared" si="1596"/>
        <v>0</v>
      </c>
      <c r="N2912" s="2">
        <f t="shared" si="1597"/>
        <v>0.14035087719298245</v>
      </c>
      <c r="O2912" s="2">
        <f t="shared" si="1598"/>
        <v>0.35087719298245612</v>
      </c>
      <c r="P2912" s="2">
        <f t="shared" si="1599"/>
        <v>0.30994152046783624</v>
      </c>
      <c r="Q2912" s="2">
        <f t="shared" si="1591"/>
        <v>2.9239766081871454E-2</v>
      </c>
      <c r="R2912" s="1">
        <v>29</v>
      </c>
      <c r="S2912" s="1">
        <v>0</v>
      </c>
      <c r="T2912" s="1">
        <v>24</v>
      </c>
      <c r="U2912" s="1">
        <v>60</v>
      </c>
      <c r="V2912" s="1">
        <v>53</v>
      </c>
      <c r="W2912" s="1">
        <v>5</v>
      </c>
      <c r="X2912" s="1">
        <v>0</v>
      </c>
      <c r="AA2912" s="1">
        <v>0</v>
      </c>
      <c r="AK2912" s="7">
        <f t="shared" si="1600"/>
        <v>5</v>
      </c>
      <c r="AL2912" s="7">
        <f t="shared" si="1601"/>
        <v>0</v>
      </c>
      <c r="AM2912" s="7">
        <f t="shared" si="1602"/>
        <v>0</v>
      </c>
      <c r="AN2912" s="2">
        <f t="shared" si="1603"/>
        <v>2.9239766081871343E-2</v>
      </c>
      <c r="AO2912" s="2">
        <f t="shared" si="1604"/>
        <v>0</v>
      </c>
      <c r="AP2912" s="2">
        <f t="shared" si="1605"/>
        <v>0</v>
      </c>
      <c r="AR2912" t="str">
        <f t="shared" si="1606"/>
        <v>Woodson</v>
      </c>
      <c r="AS2912" t="s">
        <v>1392</v>
      </c>
      <c r="AT2912" s="184">
        <v>2</v>
      </c>
      <c r="AV2912" s="97">
        <v>20</v>
      </c>
      <c r="AW2912" s="99">
        <v>207</v>
      </c>
      <c r="AX2912" s="105">
        <f t="shared" si="1607"/>
        <v>20207</v>
      </c>
      <c r="AZ2912" s="7" t="s">
        <v>2951</v>
      </c>
      <c r="BA2912" t="s">
        <v>2991</v>
      </c>
      <c r="BN2912" s="1"/>
    </row>
    <row r="2913" spans="1:72" s="178" customFormat="1" hidden="1" outlineLevel="1">
      <c r="A2913" s="178" t="s">
        <v>1099</v>
      </c>
      <c r="B2913" s="178" t="s">
        <v>1392</v>
      </c>
      <c r="C2913" s="1">
        <f>SUM(R2913:AI2913)</f>
        <v>1236</v>
      </c>
      <c r="D2913" s="7">
        <f>IF(R2913&gt;0,RANK(R2913,(R2913:T2913,U2913:AI2913)),0)</f>
        <v>4</v>
      </c>
      <c r="E2913" s="7">
        <f>IF(S2913&gt;0,RANK(S2913,(R2913:T2913,U2913:AI2913)),0)</f>
        <v>7</v>
      </c>
      <c r="F2913" s="7">
        <f>IF(T2913&gt;0,RANK(T2913,(R2913:T2913,U2913:AI2913)),0)</f>
        <v>3</v>
      </c>
      <c r="G2913" s="7">
        <f>IF(U2913&gt;0,RANK(U2913,(R2913:T2913,U2913:AI2913)),0)</f>
        <v>1</v>
      </c>
      <c r="H2913" s="7">
        <f t="shared" si="1593"/>
        <v>2</v>
      </c>
      <c r="I2913" s="49">
        <f>MAX(R2913:AA2913)-LARGE(R2913:AA2913,2)</f>
        <v>250</v>
      </c>
      <c r="J2913" s="177">
        <f>I2913/C2913</f>
        <v>0.2022653721682848</v>
      </c>
      <c r="K2913" s="2"/>
      <c r="L2913" s="2">
        <f>IF($C2913=0,"-",R2913/$C2913)</f>
        <v>7.1197411003236247E-2</v>
      </c>
      <c r="M2913" s="2">
        <f>IF($C2913=0,"-",S2913/$C2913)</f>
        <v>8.090614886731392E-4</v>
      </c>
      <c r="N2913" s="2">
        <f>IF($C2913=0,"-",T2913/$C2913)</f>
        <v>0.13349514563106796</v>
      </c>
      <c r="O2913" s="2">
        <f>IF($C2913=0,"-",U2913/$C2913)</f>
        <v>0.49271844660194175</v>
      </c>
      <c r="P2913" s="2">
        <f t="shared" si="1599"/>
        <v>0.29045307443365698</v>
      </c>
      <c r="Q2913" s="2">
        <f t="shared" si="1591"/>
        <v>1.1326860841423869E-2</v>
      </c>
      <c r="R2913" s="1">
        <v>88</v>
      </c>
      <c r="S2913" s="1">
        <v>1</v>
      </c>
      <c r="T2913" s="1">
        <v>165</v>
      </c>
      <c r="U2913" s="1">
        <v>609</v>
      </c>
      <c r="V2913" s="1">
        <v>359</v>
      </c>
      <c r="W2913" s="1">
        <v>12</v>
      </c>
      <c r="X2913" s="1">
        <v>0</v>
      </c>
      <c r="Y2913" s="1"/>
      <c r="Z2913" s="1"/>
      <c r="AA2913" s="1">
        <v>2</v>
      </c>
      <c r="AB2913" s="1"/>
      <c r="AC2913" s="1"/>
      <c r="AD2913" s="1"/>
      <c r="AE2913" s="1"/>
      <c r="AF2913" s="1"/>
      <c r="AG2913" s="1"/>
      <c r="AH2913" s="1"/>
      <c r="AI2913" s="1"/>
      <c r="AJ2913" s="1"/>
      <c r="AK2913" s="7">
        <f t="shared" si="1600"/>
        <v>5</v>
      </c>
      <c r="AL2913" s="7">
        <f t="shared" si="1601"/>
        <v>0</v>
      </c>
      <c r="AM2913" s="7">
        <f t="shared" si="1602"/>
        <v>0</v>
      </c>
      <c r="AN2913" s="2">
        <f t="shared" si="1603"/>
        <v>9.7087378640776691E-3</v>
      </c>
      <c r="AO2913" s="2">
        <f t="shared" si="1604"/>
        <v>0</v>
      </c>
      <c r="AP2913" s="2">
        <f t="shared" si="1605"/>
        <v>0</v>
      </c>
      <c r="AQ2913" s="2"/>
      <c r="AR2913" s="178" t="str">
        <f t="shared" si="1606"/>
        <v>Wyandotte</v>
      </c>
      <c r="AS2913" s="178" t="s">
        <v>1392</v>
      </c>
      <c r="AT2913" s="184">
        <v>3</v>
      </c>
      <c r="AV2913" s="97">
        <v>20</v>
      </c>
      <c r="AW2913" s="99">
        <v>209</v>
      </c>
      <c r="AX2913" s="105">
        <f>AV2913*1000+AW2913</f>
        <v>20209</v>
      </c>
      <c r="AZ2913" s="7" t="s">
        <v>2951</v>
      </c>
      <c r="BA2913" s="178" t="s">
        <v>2991</v>
      </c>
      <c r="BN2913" s="1"/>
      <c r="BT2913" s="1"/>
    </row>
    <row r="2914" spans="1:72" hidden="1" outlineLevel="1">
      <c r="A2914" t="s">
        <v>3437</v>
      </c>
      <c r="B2914" t="s">
        <v>1392</v>
      </c>
      <c r="C2914" s="1">
        <f t="shared" si="1592"/>
        <v>14070</v>
      </c>
      <c r="D2914" s="7">
        <f>IF(R2914&gt;0,RANK(R2914,(R2914:T2914,U2914:AI2914)),0)</f>
        <v>4</v>
      </c>
      <c r="E2914" s="7">
        <f>IF(S2914&gt;0,RANK(S2914,(R2914:T2914,U2914:AI2914)),0)</f>
        <v>7</v>
      </c>
      <c r="F2914" s="7">
        <f>IF(T2914&gt;0,RANK(T2914,(R2914:T2914,U2914:AI2914)),0)</f>
        <v>3</v>
      </c>
      <c r="G2914" s="7">
        <f>IF(U2914&gt;0,RANK(U2914,(R2914:T2914,U2914:AI2914)),0)</f>
        <v>1</v>
      </c>
      <c r="H2914" s="7">
        <f t="shared" si="1593"/>
        <v>2</v>
      </c>
      <c r="I2914" s="49">
        <f t="shared" si="1594"/>
        <v>4216</v>
      </c>
      <c r="J2914" s="177">
        <f t="shared" si="1577"/>
        <v>0.29964463397299218</v>
      </c>
      <c r="K2914" s="2"/>
      <c r="L2914" s="2">
        <f t="shared" si="1595"/>
        <v>7.1855010660980809E-2</v>
      </c>
      <c r="M2914" s="2">
        <f t="shared" si="1596"/>
        <v>5.6858564321250889E-4</v>
      </c>
      <c r="N2914" s="2">
        <f t="shared" si="1597"/>
        <v>0.13248045486851456</v>
      </c>
      <c r="O2914" s="2">
        <f t="shared" si="1598"/>
        <v>0.54349680170575698</v>
      </c>
      <c r="P2914" s="2">
        <f t="shared" si="1599"/>
        <v>0.24385216773276475</v>
      </c>
      <c r="Q2914" s="2">
        <f t="shared" si="1591"/>
        <v>7.7469793887704474E-3</v>
      </c>
      <c r="R2914" s="1">
        <v>1011</v>
      </c>
      <c r="S2914" s="1">
        <v>8</v>
      </c>
      <c r="T2914" s="1">
        <v>1864</v>
      </c>
      <c r="U2914" s="1">
        <v>7647</v>
      </c>
      <c r="V2914" s="1">
        <v>3431</v>
      </c>
      <c r="W2914" s="1">
        <v>71</v>
      </c>
      <c r="X2914" s="1">
        <v>3</v>
      </c>
      <c r="AA2914" s="1">
        <v>35</v>
      </c>
      <c r="AK2914" s="7">
        <f t="shared" si="1600"/>
        <v>5</v>
      </c>
      <c r="AL2914" s="7">
        <f t="shared" si="1601"/>
        <v>8</v>
      </c>
      <c r="AM2914" s="7">
        <f t="shared" si="1602"/>
        <v>0</v>
      </c>
      <c r="AN2914" s="2">
        <f t="shared" si="1603"/>
        <v>5.0461975835110161E-3</v>
      </c>
      <c r="AO2914" s="2">
        <f t="shared" si="1604"/>
        <v>2.1321961620469082E-4</v>
      </c>
      <c r="AP2914" s="2">
        <f t="shared" si="1605"/>
        <v>0</v>
      </c>
      <c r="AR2914" t="str">
        <f t="shared" si="1606"/>
        <v>Combined Counties</v>
      </c>
      <c r="AS2914" t="s">
        <v>1392</v>
      </c>
      <c r="AT2914" s="184"/>
      <c r="AV2914" s="97">
        <v>20</v>
      </c>
      <c r="AW2914" s="99">
        <v>601</v>
      </c>
      <c r="AX2914" s="105">
        <f t="shared" si="1607"/>
        <v>20601</v>
      </c>
      <c r="AZ2914" s="7" t="s">
        <v>3438</v>
      </c>
      <c r="BA2914" t="s">
        <v>2991</v>
      </c>
      <c r="BN2914" s="1"/>
    </row>
    <row r="2915" spans="1:72" collapsed="1">
      <c r="A2915" t="s">
        <v>2021</v>
      </c>
      <c r="B2915" t="s">
        <v>1105</v>
      </c>
      <c r="C2915" s="1">
        <f t="shared" si="1592"/>
        <v>78978</v>
      </c>
      <c r="D2915" s="7">
        <f>IF(R2915&gt;0,RANK(R2915,(R2915:T2915,U2915:AI2915)),0)</f>
        <v>4</v>
      </c>
      <c r="E2915" s="7">
        <f>IF(S2915&gt;0,RANK(S2915,(R2915:T2915,U2915:AI2915)),0)</f>
        <v>7</v>
      </c>
      <c r="F2915" s="7">
        <f>IF(T2915&gt;0,RANK(T2915,(R2915:T2915,U2915:AI2915)),0)</f>
        <v>3</v>
      </c>
      <c r="G2915" s="7">
        <f>IF(U2915&gt;0,RANK(U2915,(R2915:T2915,U2915:AI2915)),0)</f>
        <v>1</v>
      </c>
      <c r="H2915" s="7">
        <f t="shared" si="1593"/>
        <v>2</v>
      </c>
      <c r="I2915" s="49">
        <f t="shared" si="1594"/>
        <v>19069</v>
      </c>
      <c r="J2915" s="177">
        <f t="shared" si="1577"/>
        <v>0.24144698523639493</v>
      </c>
      <c r="K2915" s="2"/>
      <c r="L2915" s="2">
        <f t="shared" si="1595"/>
        <v>0.11067639089366658</v>
      </c>
      <c r="M2915" s="2">
        <f t="shared" si="1596"/>
        <v>1.0635873281166907E-3</v>
      </c>
      <c r="N2915" s="2">
        <f t="shared" si="1597"/>
        <v>0.16833801818227861</v>
      </c>
      <c r="O2915" s="2">
        <f t="shared" si="1598"/>
        <v>0.47496771252753933</v>
      </c>
      <c r="P2915" s="2">
        <f t="shared" si="1599"/>
        <v>0.23352072729114437</v>
      </c>
      <c r="Q2915" s="2">
        <f t="shared" si="1591"/>
        <v>1.1433563777254463E-2</v>
      </c>
      <c r="R2915" s="166">
        <f>'Cong Dist'!Z202</f>
        <v>8741</v>
      </c>
      <c r="S2915" s="166">
        <f>'Cong Dist'!AA202</f>
        <v>84</v>
      </c>
      <c r="T2915" s="166">
        <f>'Cong Dist'!AB202</f>
        <v>13295</v>
      </c>
      <c r="U2915" s="166">
        <f>'Cong Dist'!AC202</f>
        <v>37512</v>
      </c>
      <c r="V2915" s="166">
        <f>'Cong Dist'!AD202</f>
        <v>18443</v>
      </c>
      <c r="W2915" s="166">
        <f>'Cong Dist'!AE202</f>
        <v>582</v>
      </c>
      <c r="X2915" s="166">
        <f>'Cong Dist'!AF202</f>
        <v>42</v>
      </c>
      <c r="AA2915" s="166">
        <f>'Cong Dist'!AI202</f>
        <v>279</v>
      </c>
      <c r="AG2915" s="1">
        <f>SUM(AG2809:AG2914)</f>
        <v>0</v>
      </c>
      <c r="AK2915" s="7">
        <f t="shared" si="1600"/>
        <v>5</v>
      </c>
      <c r="AL2915" s="7">
        <f t="shared" si="1601"/>
        <v>8</v>
      </c>
      <c r="AM2915" s="7">
        <f t="shared" si="1602"/>
        <v>0</v>
      </c>
      <c r="AN2915" s="2">
        <f t="shared" si="1603"/>
        <v>7.3691407733799284E-3</v>
      </c>
      <c r="AO2915" s="2">
        <f t="shared" si="1604"/>
        <v>5.3179366405834534E-4</v>
      </c>
      <c r="AP2915" s="2">
        <f t="shared" si="1605"/>
        <v>0</v>
      </c>
      <c r="AR2915" t="str">
        <f t="shared" si="1606"/>
        <v>Kansas</v>
      </c>
      <c r="AS2915" t="s">
        <v>1105</v>
      </c>
      <c r="AT2915" s="184"/>
      <c r="AV2915" s="97">
        <v>20</v>
      </c>
      <c r="AW2915" s="99"/>
      <c r="AX2915" s="97">
        <v>20</v>
      </c>
      <c r="AZ2915" s="7" t="s">
        <v>1619</v>
      </c>
      <c r="BA2915" t="s">
        <v>2991</v>
      </c>
      <c r="BN2915" s="1"/>
    </row>
    <row r="2916" spans="1:72">
      <c r="C2916" s="1"/>
      <c r="E2916" s="7"/>
      <c r="F2916" s="7"/>
      <c r="G2916" s="7"/>
      <c r="H2916" s="7"/>
      <c r="I2916" s="49"/>
      <c r="J2916" s="177"/>
      <c r="K2916" s="2"/>
      <c r="AK2916" s="7"/>
      <c r="AL2916" s="7"/>
      <c r="AM2916" s="7"/>
      <c r="AT2916" s="184"/>
      <c r="AV2916" s="97"/>
      <c r="AW2916" s="99"/>
    </row>
    <row r="2917" spans="1:72" ht="13" hidden="1" customHeight="1" outlineLevel="1">
      <c r="A2917" t="s">
        <v>834</v>
      </c>
      <c r="B2917" t="s">
        <v>472</v>
      </c>
      <c r="C2917" s="1">
        <f t="shared" ref="C2917:C2948" si="1608">SUM(R2917:AI2917)</f>
        <v>2616</v>
      </c>
      <c r="D2917" s="7">
        <f>IF(R2917&gt;0,RANK(R2917,(R2917:T2917,U2917:AI2917)),0)</f>
        <v>4</v>
      </c>
      <c r="E2917" s="7">
        <f>IF(S2917&gt;0,RANK(S2917,(R2917:T2917,U2917:AI2917)),0)</f>
        <v>7</v>
      </c>
      <c r="F2917" s="7">
        <f>IF(T2917&gt;0,RANK(T2917,(R2917:T2917,U2917:AI2917)),0)</f>
        <v>3</v>
      </c>
      <c r="G2917" s="7">
        <f>IF(U2917&gt;0,RANK(U2917,(R2917:T2917,U2917:AI2917)),0)</f>
        <v>2</v>
      </c>
      <c r="H2917" s="7">
        <f t="shared" ref="H2917:H2948" si="1609">IF(V2917&gt;0,RANK(V2917,(R2917:AB2917)),0)</f>
        <v>1</v>
      </c>
      <c r="I2917" s="49">
        <f t="shared" ref="I2917:I2948" si="1610">MAX(R2917:AA2917)-LARGE(R2917:AA2917,2)</f>
        <v>881</v>
      </c>
      <c r="J2917" s="177">
        <f t="shared" ref="J2917:J2937" si="1611">I2917/C2917</f>
        <v>0.33677370030581039</v>
      </c>
      <c r="K2917" s="2"/>
      <c r="L2917" s="2">
        <f t="shared" ref="L2917:L2948" si="1612">IF($C2917=0,"-",R2917/$C2917)</f>
        <v>7.2629969418960244E-2</v>
      </c>
      <c r="M2917" s="2">
        <f t="shared" ref="M2917:M2948" si="1613">IF($C2917=0,"-",S2917/$C2917)</f>
        <v>2.675840978593272E-3</v>
      </c>
      <c r="N2917" s="2">
        <f t="shared" ref="N2917:N2948" si="1614">IF($C2917=0,"-",T2917/$C2917)</f>
        <v>9.4036697247706427E-2</v>
      </c>
      <c r="O2917" s="2">
        <f t="shared" ref="O2917:O2948" si="1615">IF($C2917=0,"-",U2917/$C2917)</f>
        <v>0.24120795107033638</v>
      </c>
      <c r="P2917" s="2">
        <f t="shared" ref="P2917:P2948" si="1616">IF($C2917=0,"-",V2917/$C2917)</f>
        <v>0.57798165137614677</v>
      </c>
      <c r="Q2917" s="2">
        <f t="shared" si="1591"/>
        <v>1.1467889908256867E-2</v>
      </c>
      <c r="R2917" s="1">
        <v>190</v>
      </c>
      <c r="S2917" s="1">
        <v>7</v>
      </c>
      <c r="T2917" s="1">
        <v>246</v>
      </c>
      <c r="U2917" s="1">
        <v>631</v>
      </c>
      <c r="V2917" s="1">
        <v>1512</v>
      </c>
      <c r="W2917" s="1">
        <v>14</v>
      </c>
      <c r="X2917" s="1">
        <v>0</v>
      </c>
      <c r="Y2917" s="1">
        <v>1</v>
      </c>
      <c r="Z2917" s="1">
        <v>8</v>
      </c>
      <c r="AA2917" s="1">
        <v>6</v>
      </c>
      <c r="AD2917" s="1">
        <v>0</v>
      </c>
      <c r="AF2917" s="1">
        <v>1</v>
      </c>
      <c r="AK2917" s="7">
        <f t="shared" ref="AK2917:AK2948" si="1617">IF(W2917&gt;0,RANK(W2917,(R2917:AB2917)),0)</f>
        <v>5</v>
      </c>
      <c r="AL2917" s="7">
        <f t="shared" ref="AL2917:AL2948" si="1618">IF(X2917&gt;0,RANK(X2917,(R2917:AB2917)),0)</f>
        <v>0</v>
      </c>
      <c r="AM2917" s="7">
        <f t="shared" ref="AM2917:AM2948" si="1619">IF(Y2917&gt;0,RANK(Y2917,(R2917:AB2917)),0)</f>
        <v>9</v>
      </c>
      <c r="AN2917" s="2">
        <f t="shared" ref="AN2917:AN2948" si="1620">IF($C2917=0,"-",W2917/$C2917)</f>
        <v>5.3516819571865441E-3</v>
      </c>
      <c r="AO2917" s="2">
        <f t="shared" ref="AO2917:AO2948" si="1621">IF($C2917=0,"-",X2917/$C2917)</f>
        <v>0</v>
      </c>
      <c r="AP2917" s="2">
        <f t="shared" ref="AP2917:AP2948" si="1622">IF($C2917=0,"-",Y2917/$C2917)</f>
        <v>3.8226299694189603E-4</v>
      </c>
      <c r="AR2917" t="str">
        <f t="shared" ref="AR2917:AR2948" si="1623">A2917</f>
        <v>Adair</v>
      </c>
      <c r="AS2917" t="s">
        <v>472</v>
      </c>
      <c r="AT2917" s="184">
        <v>1</v>
      </c>
      <c r="AV2917" s="97">
        <v>21</v>
      </c>
      <c r="AW2917" s="99">
        <v>1</v>
      </c>
      <c r="AX2917" s="105">
        <f t="shared" ref="AX2917:AX2948" si="1624">AV2917*1000+AW2917</f>
        <v>21001</v>
      </c>
      <c r="AZ2917" s="7" t="s">
        <v>2951</v>
      </c>
      <c r="BA2917" s="181" t="s">
        <v>2991</v>
      </c>
    </row>
    <row r="2918" spans="1:72" ht="13" hidden="1" customHeight="1" outlineLevel="1">
      <c r="A2918" t="s">
        <v>664</v>
      </c>
      <c r="B2918" t="s">
        <v>472</v>
      </c>
      <c r="C2918" s="1">
        <f t="shared" si="1608"/>
        <v>1508</v>
      </c>
      <c r="D2918" s="7">
        <f>IF(R2918&gt;0,RANK(R2918,(R2918:T2918,U2918:AI2918)),0)</f>
        <v>4</v>
      </c>
      <c r="E2918" s="7">
        <f>IF(S2918&gt;0,RANK(S2918,(R2918:T2918,U2918:AI2918)),0)</f>
        <v>8</v>
      </c>
      <c r="F2918" s="7">
        <f>IF(T2918&gt;0,RANK(T2918,(R2918:T2918,U2918:AI2918)),0)</f>
        <v>3</v>
      </c>
      <c r="G2918" s="7">
        <f>IF(U2918&gt;0,RANK(U2918,(R2918:T2918,U2918:AI2918)),0)</f>
        <v>2</v>
      </c>
      <c r="H2918" s="7">
        <f t="shared" si="1609"/>
        <v>1</v>
      </c>
      <c r="I2918" s="49">
        <f t="shared" si="1610"/>
        <v>116</v>
      </c>
      <c r="J2918" s="177">
        <f t="shared" si="1611"/>
        <v>7.6923076923076927E-2</v>
      </c>
      <c r="K2918" s="2"/>
      <c r="L2918" s="2">
        <f t="shared" si="1612"/>
        <v>9.1511936339522551E-2</v>
      </c>
      <c r="M2918" s="2">
        <f t="shared" si="1613"/>
        <v>2.6525198938992041E-3</v>
      </c>
      <c r="N2918" s="2">
        <f t="shared" si="1614"/>
        <v>0.10676392572944297</v>
      </c>
      <c r="O2918" s="2">
        <f t="shared" si="1615"/>
        <v>0.34748010610079577</v>
      </c>
      <c r="P2918" s="2">
        <f t="shared" si="1616"/>
        <v>0.4244031830238727</v>
      </c>
      <c r="Q2918" s="2">
        <f t="shared" si="1591"/>
        <v>2.7188328912466753E-2</v>
      </c>
      <c r="R2918" s="1">
        <v>138</v>
      </c>
      <c r="S2918" s="1">
        <v>4</v>
      </c>
      <c r="T2918" s="1">
        <v>161</v>
      </c>
      <c r="U2918" s="1">
        <v>524</v>
      </c>
      <c r="V2918" s="1">
        <v>640</v>
      </c>
      <c r="W2918" s="1">
        <v>19</v>
      </c>
      <c r="X2918" s="1">
        <v>2</v>
      </c>
      <c r="Y2918" s="1">
        <v>0</v>
      </c>
      <c r="Z2918" s="1">
        <v>7</v>
      </c>
      <c r="AA2918" s="1">
        <v>4</v>
      </c>
      <c r="AD2918" s="1">
        <v>8</v>
      </c>
      <c r="AF2918" s="1">
        <v>1</v>
      </c>
      <c r="AK2918" s="7">
        <f t="shared" si="1617"/>
        <v>5</v>
      </c>
      <c r="AL2918" s="7">
        <f t="shared" si="1618"/>
        <v>9</v>
      </c>
      <c r="AM2918" s="7">
        <f t="shared" si="1619"/>
        <v>0</v>
      </c>
      <c r="AN2918" s="2">
        <f t="shared" si="1620"/>
        <v>1.2599469496021221E-2</v>
      </c>
      <c r="AO2918" s="2">
        <f t="shared" si="1621"/>
        <v>1.3262599469496021E-3</v>
      </c>
      <c r="AP2918" s="2">
        <f t="shared" si="1622"/>
        <v>0</v>
      </c>
      <c r="AR2918" t="str">
        <f t="shared" si="1623"/>
        <v>Allen</v>
      </c>
      <c r="AS2918" t="s">
        <v>472</v>
      </c>
      <c r="AT2918" s="184">
        <v>1</v>
      </c>
      <c r="AV2918" s="97">
        <v>21</v>
      </c>
      <c r="AW2918" s="99">
        <v>3</v>
      </c>
      <c r="AX2918" s="105">
        <f t="shared" si="1624"/>
        <v>21003</v>
      </c>
      <c r="AZ2918" s="7" t="s">
        <v>2951</v>
      </c>
      <c r="BA2918" s="181" t="s">
        <v>2991</v>
      </c>
    </row>
    <row r="2919" spans="1:72" ht="13" hidden="1" customHeight="1" outlineLevel="1">
      <c r="A2919" t="s">
        <v>1229</v>
      </c>
      <c r="B2919" t="s">
        <v>472</v>
      </c>
      <c r="C2919" s="1">
        <f t="shared" si="1608"/>
        <v>1681</v>
      </c>
      <c r="D2919" s="7">
        <f>IF(R2919&gt;0,RANK(R2919,(R2919:T2919,U2919:AI2919)),0)</f>
        <v>4</v>
      </c>
      <c r="E2919" s="7">
        <f>IF(S2919&gt;0,RANK(S2919,(R2919:T2919,U2919:AI2919)),0)</f>
        <v>10</v>
      </c>
      <c r="F2919" s="7">
        <f>IF(T2919&gt;0,RANK(T2919,(R2919:T2919,U2919:AI2919)),0)</f>
        <v>3</v>
      </c>
      <c r="G2919" s="7">
        <f>IF(U2919&gt;0,RANK(U2919,(R2919:T2919,U2919:AI2919)),0)</f>
        <v>1</v>
      </c>
      <c r="H2919" s="7">
        <f t="shared" si="1609"/>
        <v>2</v>
      </c>
      <c r="I2919" s="49">
        <f t="shared" si="1610"/>
        <v>32</v>
      </c>
      <c r="J2919" s="177">
        <f t="shared" si="1611"/>
        <v>1.9036287923854849E-2</v>
      </c>
      <c r="K2919" s="2"/>
      <c r="L2919" s="2">
        <f t="shared" si="1612"/>
        <v>0.12135633551457466</v>
      </c>
      <c r="M2919" s="2">
        <f t="shared" si="1613"/>
        <v>5.9488399762046404E-4</v>
      </c>
      <c r="N2919" s="2">
        <f t="shared" si="1614"/>
        <v>0.15288518738845924</v>
      </c>
      <c r="O2919" s="2">
        <f t="shared" si="1615"/>
        <v>0.35217132659131467</v>
      </c>
      <c r="P2919" s="2">
        <f t="shared" si="1616"/>
        <v>0.33313503866745986</v>
      </c>
      <c r="Q2919" s="2">
        <f t="shared" si="1591"/>
        <v>3.9857227840571108E-2</v>
      </c>
      <c r="R2919" s="1">
        <v>204</v>
      </c>
      <c r="S2919" s="1">
        <v>1</v>
      </c>
      <c r="T2919" s="1">
        <v>257</v>
      </c>
      <c r="U2919" s="1">
        <v>592</v>
      </c>
      <c r="V2919" s="1">
        <v>560</v>
      </c>
      <c r="W2919" s="1">
        <v>36</v>
      </c>
      <c r="X2919" s="1">
        <v>2</v>
      </c>
      <c r="Y2919" s="1">
        <v>1</v>
      </c>
      <c r="Z2919" s="1">
        <v>15</v>
      </c>
      <c r="AA2919" s="1">
        <v>8</v>
      </c>
      <c r="AD2919" s="1">
        <v>5</v>
      </c>
      <c r="AF2919" s="1">
        <v>0</v>
      </c>
      <c r="AK2919" s="7">
        <f t="shared" si="1617"/>
        <v>5</v>
      </c>
      <c r="AL2919" s="7">
        <f t="shared" si="1618"/>
        <v>8</v>
      </c>
      <c r="AM2919" s="7">
        <f t="shared" si="1619"/>
        <v>9</v>
      </c>
      <c r="AN2919" s="2">
        <f t="shared" si="1620"/>
        <v>2.1415823914336704E-2</v>
      </c>
      <c r="AO2919" s="2">
        <f t="shared" si="1621"/>
        <v>1.1897679952409281E-3</v>
      </c>
      <c r="AP2919" s="2">
        <f t="shared" si="1622"/>
        <v>5.9488399762046404E-4</v>
      </c>
      <c r="AR2919" t="str">
        <f t="shared" si="1623"/>
        <v>Anderson</v>
      </c>
      <c r="AS2919" t="s">
        <v>472</v>
      </c>
      <c r="AT2919" s="184">
        <v>6</v>
      </c>
      <c r="AV2919" s="97">
        <v>21</v>
      </c>
      <c r="AW2919" s="99">
        <v>5</v>
      </c>
      <c r="AX2919" s="105">
        <f t="shared" si="1624"/>
        <v>21005</v>
      </c>
      <c r="AZ2919" s="7" t="s">
        <v>2951</v>
      </c>
      <c r="BA2919" s="181" t="s">
        <v>2991</v>
      </c>
    </row>
    <row r="2920" spans="1:72" ht="13" hidden="1" customHeight="1" outlineLevel="1">
      <c r="A2920" t="s">
        <v>1740</v>
      </c>
      <c r="B2920" t="s">
        <v>472</v>
      </c>
      <c r="C2920" s="1">
        <f t="shared" si="1608"/>
        <v>319</v>
      </c>
      <c r="D2920" s="7">
        <f>IF(R2920&gt;0,RANK(R2920,(R2920:T2920,U2920:AI2920)),0)</f>
        <v>4</v>
      </c>
      <c r="E2920" s="7">
        <f>IF(S2920&gt;0,RANK(S2920,(R2920:T2920,U2920:AI2920)),0)</f>
        <v>0</v>
      </c>
      <c r="F2920" s="7">
        <f>IF(T2920&gt;0,RANK(T2920,(R2920:T2920,U2920:AI2920)),0)</f>
        <v>3</v>
      </c>
      <c r="G2920" s="7">
        <f>IF(U2920&gt;0,RANK(U2920,(R2920:T2920,U2920:AI2920)),0)</f>
        <v>1</v>
      </c>
      <c r="H2920" s="7">
        <f t="shared" si="1609"/>
        <v>2</v>
      </c>
      <c r="I2920" s="49">
        <f t="shared" si="1610"/>
        <v>70</v>
      </c>
      <c r="J2920" s="177">
        <f t="shared" si="1611"/>
        <v>0.21943573667711599</v>
      </c>
      <c r="K2920" s="2"/>
      <c r="L2920" s="2">
        <f t="shared" si="1612"/>
        <v>7.8369905956112859E-2</v>
      </c>
      <c r="M2920" s="2">
        <f t="shared" si="1613"/>
        <v>0</v>
      </c>
      <c r="N2920" s="2">
        <f t="shared" si="1614"/>
        <v>9.0909090909090912E-2</v>
      </c>
      <c r="O2920" s="2">
        <f t="shared" si="1615"/>
        <v>0.51410658307210033</v>
      </c>
      <c r="P2920" s="2">
        <f t="shared" si="1616"/>
        <v>0.29467084639498431</v>
      </c>
      <c r="Q2920" s="2">
        <f t="shared" si="1591"/>
        <v>2.1943573667711602E-2</v>
      </c>
      <c r="R2920" s="1">
        <v>25</v>
      </c>
      <c r="S2920" s="1">
        <v>0</v>
      </c>
      <c r="T2920" s="1">
        <v>29</v>
      </c>
      <c r="U2920" s="1">
        <v>164</v>
      </c>
      <c r="V2920" s="1">
        <v>94</v>
      </c>
      <c r="W2920" s="1">
        <v>7</v>
      </c>
      <c r="X2920" s="1">
        <v>0</v>
      </c>
      <c r="Y2920" s="1">
        <v>0</v>
      </c>
      <c r="Z2920" s="1">
        <v>0</v>
      </c>
      <c r="AA2920" s="1">
        <v>0</v>
      </c>
      <c r="AD2920" s="1">
        <v>0</v>
      </c>
      <c r="AF2920" s="1">
        <v>0</v>
      </c>
      <c r="AK2920" s="7">
        <f t="shared" si="1617"/>
        <v>5</v>
      </c>
      <c r="AL2920" s="7">
        <f t="shared" si="1618"/>
        <v>0</v>
      </c>
      <c r="AM2920" s="7">
        <f t="shared" si="1619"/>
        <v>0</v>
      </c>
      <c r="AN2920" s="2">
        <f t="shared" si="1620"/>
        <v>2.1943573667711599E-2</v>
      </c>
      <c r="AO2920" s="2">
        <f t="shared" si="1621"/>
        <v>0</v>
      </c>
      <c r="AP2920" s="2">
        <f t="shared" si="1622"/>
        <v>0</v>
      </c>
      <c r="AR2920" t="str">
        <f t="shared" si="1623"/>
        <v>Ballard</v>
      </c>
      <c r="AS2920" t="s">
        <v>472</v>
      </c>
      <c r="AT2920" s="184">
        <v>1</v>
      </c>
      <c r="AV2920" s="97">
        <v>21</v>
      </c>
      <c r="AW2920" s="99">
        <v>7</v>
      </c>
      <c r="AX2920" s="105">
        <f t="shared" si="1624"/>
        <v>21007</v>
      </c>
      <c r="AZ2920" s="7" t="s">
        <v>2951</v>
      </c>
      <c r="BA2920" s="181" t="s">
        <v>2991</v>
      </c>
    </row>
    <row r="2921" spans="1:72" ht="13" hidden="1" customHeight="1" outlineLevel="1">
      <c r="A2921" t="s">
        <v>1597</v>
      </c>
      <c r="B2921" t="s">
        <v>472</v>
      </c>
      <c r="C2921" s="1">
        <f t="shared" si="1608"/>
        <v>2312</v>
      </c>
      <c r="D2921" s="7">
        <f>IF(R2921&gt;0,RANK(R2921,(R2921:T2921,U2921:AI2921)),0)</f>
        <v>4</v>
      </c>
      <c r="E2921" s="7">
        <f>IF(S2921&gt;0,RANK(S2921,(R2921:T2921,U2921:AI2921)),0)</f>
        <v>9</v>
      </c>
      <c r="F2921" s="7">
        <f>IF(T2921&gt;0,RANK(T2921,(R2921:T2921,U2921:AI2921)),0)</f>
        <v>3</v>
      </c>
      <c r="G2921" s="7">
        <f>IF(U2921&gt;0,RANK(U2921,(R2921:T2921,U2921:AI2921)),0)</f>
        <v>2</v>
      </c>
      <c r="H2921" s="7">
        <f t="shared" si="1609"/>
        <v>1</v>
      </c>
      <c r="I2921" s="49">
        <f t="shared" si="1610"/>
        <v>48</v>
      </c>
      <c r="J2921" s="177">
        <f t="shared" si="1611"/>
        <v>2.0761245674740483E-2</v>
      </c>
      <c r="K2921" s="2"/>
      <c r="L2921" s="2">
        <f t="shared" si="1612"/>
        <v>0.1245674740484429</v>
      </c>
      <c r="M2921" s="2">
        <f t="shared" si="1613"/>
        <v>4.3252595155709344E-4</v>
      </c>
      <c r="N2921" s="2">
        <f t="shared" si="1614"/>
        <v>0.14100346020761245</v>
      </c>
      <c r="O2921" s="2">
        <f t="shared" si="1615"/>
        <v>0.34602076124567471</v>
      </c>
      <c r="P2921" s="2">
        <f t="shared" si="1616"/>
        <v>0.36678200692041524</v>
      </c>
      <c r="Q2921" s="2">
        <f t="shared" si="1591"/>
        <v>2.1193771626297597E-2</v>
      </c>
      <c r="R2921" s="1">
        <v>288</v>
      </c>
      <c r="S2921" s="1">
        <v>1</v>
      </c>
      <c r="T2921" s="1">
        <v>326</v>
      </c>
      <c r="U2921" s="1">
        <v>800</v>
      </c>
      <c r="V2921" s="1">
        <v>848</v>
      </c>
      <c r="W2921" s="1">
        <v>33</v>
      </c>
      <c r="X2921" s="1">
        <v>1</v>
      </c>
      <c r="Y2921" s="1">
        <v>1</v>
      </c>
      <c r="Z2921" s="1">
        <v>5</v>
      </c>
      <c r="AA2921" s="1">
        <v>6</v>
      </c>
      <c r="AD2921" s="1">
        <v>2</v>
      </c>
      <c r="AF2921" s="1">
        <v>1</v>
      </c>
      <c r="AK2921" s="7">
        <f t="shared" si="1617"/>
        <v>5</v>
      </c>
      <c r="AL2921" s="7">
        <f t="shared" si="1618"/>
        <v>8</v>
      </c>
      <c r="AM2921" s="7">
        <f t="shared" si="1619"/>
        <v>8</v>
      </c>
      <c r="AN2921" s="2">
        <f t="shared" si="1620"/>
        <v>1.4273356401384083E-2</v>
      </c>
      <c r="AO2921" s="2">
        <f t="shared" si="1621"/>
        <v>4.3252595155709344E-4</v>
      </c>
      <c r="AP2921" s="2">
        <f t="shared" si="1622"/>
        <v>4.3252595155709344E-4</v>
      </c>
      <c r="AR2921" t="str">
        <f t="shared" si="1623"/>
        <v>Barren</v>
      </c>
      <c r="AS2921" t="s">
        <v>472</v>
      </c>
      <c r="AT2921" s="184">
        <v>2</v>
      </c>
      <c r="AV2921" s="97">
        <v>21</v>
      </c>
      <c r="AW2921" s="99">
        <v>9</v>
      </c>
      <c r="AX2921" s="105">
        <f t="shared" si="1624"/>
        <v>21009</v>
      </c>
      <c r="AZ2921" s="7" t="s">
        <v>2951</v>
      </c>
      <c r="BA2921" s="181" t="s">
        <v>2991</v>
      </c>
    </row>
    <row r="2922" spans="1:72" ht="13" hidden="1" customHeight="1" outlineLevel="1">
      <c r="A2922" t="s">
        <v>128</v>
      </c>
      <c r="B2922" t="s">
        <v>472</v>
      </c>
      <c r="C2922" s="1">
        <f t="shared" si="1608"/>
        <v>299</v>
      </c>
      <c r="D2922" s="7">
        <f>IF(R2922&gt;0,RANK(R2922,(R2922:T2922,U2922:AI2922)),0)</f>
        <v>3</v>
      </c>
      <c r="E2922" s="7">
        <f>IF(S2922&gt;0,RANK(S2922,(R2922:T2922,U2922:AI2922)),0)</f>
        <v>0</v>
      </c>
      <c r="F2922" s="7">
        <f>IF(T2922&gt;0,RANK(T2922,(R2922:T2922,U2922:AI2922)),0)</f>
        <v>4</v>
      </c>
      <c r="G2922" s="7">
        <f>IF(U2922&gt;0,RANK(U2922,(R2922:T2922,U2922:AI2922)),0)</f>
        <v>2</v>
      </c>
      <c r="H2922" s="7">
        <f t="shared" si="1609"/>
        <v>1</v>
      </c>
      <c r="I2922" s="49">
        <f t="shared" si="1610"/>
        <v>10</v>
      </c>
      <c r="J2922" s="177">
        <f t="shared" si="1611"/>
        <v>3.3444816053511704E-2</v>
      </c>
      <c r="K2922" s="2"/>
      <c r="L2922" s="2">
        <f t="shared" si="1612"/>
        <v>0.13712374581939799</v>
      </c>
      <c r="M2922" s="2">
        <f t="shared" si="1613"/>
        <v>0</v>
      </c>
      <c r="N2922" s="2">
        <f t="shared" si="1614"/>
        <v>7.6923076923076927E-2</v>
      </c>
      <c r="O2922" s="2">
        <f t="shared" si="1615"/>
        <v>0.36454849498327757</v>
      </c>
      <c r="P2922" s="2">
        <f t="shared" si="1616"/>
        <v>0.39799331103678931</v>
      </c>
      <c r="Q2922" s="2">
        <f t="shared" si="1591"/>
        <v>2.3411371237458123E-2</v>
      </c>
      <c r="R2922" s="1">
        <v>41</v>
      </c>
      <c r="S2922" s="1">
        <v>0</v>
      </c>
      <c r="T2922" s="1">
        <v>23</v>
      </c>
      <c r="U2922" s="1">
        <v>109</v>
      </c>
      <c r="V2922" s="1">
        <v>119</v>
      </c>
      <c r="W2922" s="1">
        <v>5</v>
      </c>
      <c r="X2922" s="1">
        <v>0</v>
      </c>
      <c r="Y2922" s="1">
        <v>0</v>
      </c>
      <c r="Z2922" s="1">
        <v>2</v>
      </c>
      <c r="AA2922" s="1">
        <v>0</v>
      </c>
      <c r="AD2922" s="1">
        <v>0</v>
      </c>
      <c r="AF2922" s="1">
        <v>0</v>
      </c>
      <c r="AK2922" s="7">
        <f t="shared" si="1617"/>
        <v>5</v>
      </c>
      <c r="AL2922" s="7">
        <f t="shared" si="1618"/>
        <v>0</v>
      </c>
      <c r="AM2922" s="7">
        <f t="shared" si="1619"/>
        <v>0</v>
      </c>
      <c r="AN2922" s="2">
        <f t="shared" si="1620"/>
        <v>1.6722408026755852E-2</v>
      </c>
      <c r="AO2922" s="2">
        <f t="shared" si="1621"/>
        <v>0</v>
      </c>
      <c r="AP2922" s="2">
        <f t="shared" si="1622"/>
        <v>0</v>
      </c>
      <c r="AR2922" t="str">
        <f t="shared" si="1623"/>
        <v>Bath</v>
      </c>
      <c r="AS2922" t="s">
        <v>472</v>
      </c>
      <c r="AT2922" s="184">
        <v>6</v>
      </c>
      <c r="AV2922" s="97">
        <v>21</v>
      </c>
      <c r="AW2922" s="99">
        <v>11</v>
      </c>
      <c r="AX2922" s="105">
        <f t="shared" si="1624"/>
        <v>21011</v>
      </c>
      <c r="AZ2922" s="7" t="s">
        <v>2951</v>
      </c>
      <c r="BA2922" s="181" t="s">
        <v>2991</v>
      </c>
    </row>
    <row r="2923" spans="1:72" ht="13" hidden="1" customHeight="1" outlineLevel="1">
      <c r="A2923" t="s">
        <v>2481</v>
      </c>
      <c r="B2923" t="s">
        <v>472</v>
      </c>
      <c r="C2923" s="1">
        <f t="shared" si="1608"/>
        <v>1277</v>
      </c>
      <c r="D2923" s="7">
        <f>IF(R2923&gt;0,RANK(R2923,(R2923:T2923,U2923:AI2923)),0)</f>
        <v>4</v>
      </c>
      <c r="E2923" s="7">
        <f>IF(S2923&gt;0,RANK(S2923,(R2923:T2923,U2923:AI2923)),0)</f>
        <v>6</v>
      </c>
      <c r="F2923" s="7">
        <f>IF(T2923&gt;0,RANK(T2923,(R2923:T2923,U2923:AI2923)),0)</f>
        <v>3</v>
      </c>
      <c r="G2923" s="7">
        <f>IF(U2923&gt;0,RANK(U2923,(R2923:T2923,U2923:AI2923)),0)</f>
        <v>2</v>
      </c>
      <c r="H2923" s="7">
        <f t="shared" si="1609"/>
        <v>1</v>
      </c>
      <c r="I2923" s="49">
        <f t="shared" si="1610"/>
        <v>405</v>
      </c>
      <c r="J2923" s="177">
        <f t="shared" si="1611"/>
        <v>0.31714956930305405</v>
      </c>
      <c r="K2923" s="2"/>
      <c r="L2923" s="2">
        <f t="shared" si="1612"/>
        <v>9.7885669537979642E-2</v>
      </c>
      <c r="M2923" s="2">
        <f t="shared" si="1613"/>
        <v>3.1323414252153485E-3</v>
      </c>
      <c r="N2923" s="2">
        <f t="shared" si="1614"/>
        <v>0.1182458888018794</v>
      </c>
      <c r="O2923" s="2">
        <f t="shared" si="1615"/>
        <v>0.22474549725920126</v>
      </c>
      <c r="P2923" s="2">
        <f t="shared" si="1616"/>
        <v>0.54189506656225528</v>
      </c>
      <c r="Q2923" s="2">
        <f t="shared" si="1591"/>
        <v>1.4095536413469167E-2</v>
      </c>
      <c r="R2923" s="1">
        <v>125</v>
      </c>
      <c r="S2923" s="1">
        <v>4</v>
      </c>
      <c r="T2923" s="1">
        <v>151</v>
      </c>
      <c r="U2923" s="1">
        <v>287</v>
      </c>
      <c r="V2923" s="1">
        <v>692</v>
      </c>
      <c r="W2923" s="1">
        <v>13</v>
      </c>
      <c r="X2923" s="1">
        <v>1</v>
      </c>
      <c r="Y2923" s="1">
        <v>0</v>
      </c>
      <c r="Z2923" s="1">
        <v>1</v>
      </c>
      <c r="AA2923" s="1">
        <v>2</v>
      </c>
      <c r="AD2923" s="1">
        <v>1</v>
      </c>
      <c r="AF2923" s="1">
        <v>0</v>
      </c>
      <c r="AK2923" s="7">
        <f t="shared" si="1617"/>
        <v>5</v>
      </c>
      <c r="AL2923" s="7">
        <f t="shared" si="1618"/>
        <v>8</v>
      </c>
      <c r="AM2923" s="7">
        <f t="shared" si="1619"/>
        <v>0</v>
      </c>
      <c r="AN2923" s="2">
        <f t="shared" si="1620"/>
        <v>1.0180109631949883E-2</v>
      </c>
      <c r="AO2923" s="2">
        <f t="shared" si="1621"/>
        <v>7.8308535630383712E-4</v>
      </c>
      <c r="AP2923" s="2">
        <f t="shared" si="1622"/>
        <v>0</v>
      </c>
      <c r="AR2923" t="str">
        <f t="shared" si="1623"/>
        <v>Bell</v>
      </c>
      <c r="AS2923" t="s">
        <v>472</v>
      </c>
      <c r="AT2923" s="184">
        <v>5</v>
      </c>
      <c r="AV2923" s="97">
        <v>21</v>
      </c>
      <c r="AW2923" s="99">
        <v>13</v>
      </c>
      <c r="AX2923" s="105">
        <f t="shared" si="1624"/>
        <v>21013</v>
      </c>
      <c r="AZ2923" s="7" t="s">
        <v>2951</v>
      </c>
      <c r="BA2923" s="181" t="s">
        <v>2991</v>
      </c>
    </row>
    <row r="2924" spans="1:72" ht="13" hidden="1" customHeight="1" outlineLevel="1">
      <c r="A2924" t="s">
        <v>1800</v>
      </c>
      <c r="B2924" t="s">
        <v>472</v>
      </c>
      <c r="C2924" s="1">
        <f t="shared" si="1608"/>
        <v>6837</v>
      </c>
      <c r="D2924" s="7">
        <f>IF(R2924&gt;0,RANK(R2924,(R2924:T2924,U2924:AI2924)),0)</f>
        <v>3</v>
      </c>
      <c r="E2924" s="7">
        <f>IF(S2924&gt;0,RANK(S2924,(R2924:T2924,U2924:AI2924)),0)</f>
        <v>8</v>
      </c>
      <c r="F2924" s="7">
        <f>IF(T2924&gt;0,RANK(T2924,(R2924:T2924,U2924:AI2924)),0)</f>
        <v>4</v>
      </c>
      <c r="G2924" s="7">
        <f>IF(U2924&gt;0,RANK(U2924,(R2924:T2924,U2924:AI2924)),0)</f>
        <v>1</v>
      </c>
      <c r="H2924" s="7">
        <f t="shared" si="1609"/>
        <v>2</v>
      </c>
      <c r="I2924" s="49">
        <f t="shared" si="1610"/>
        <v>326</v>
      </c>
      <c r="J2924" s="177">
        <f t="shared" si="1611"/>
        <v>4.7681731753693141E-2</v>
      </c>
      <c r="K2924" s="2"/>
      <c r="L2924" s="2">
        <f t="shared" si="1612"/>
        <v>0.20886353663887669</v>
      </c>
      <c r="M2924" s="2">
        <f t="shared" si="1613"/>
        <v>5.8505192335819801E-4</v>
      </c>
      <c r="N2924" s="2">
        <f t="shared" si="1614"/>
        <v>0.134415679391546</v>
      </c>
      <c r="O2924" s="2">
        <f t="shared" si="1615"/>
        <v>0.34415679391546</v>
      </c>
      <c r="P2924" s="2">
        <f t="shared" si="1616"/>
        <v>0.29647506216176683</v>
      </c>
      <c r="Q2924" s="2">
        <f t="shared" si="1591"/>
        <v>1.5503875968992276E-2</v>
      </c>
      <c r="R2924" s="1">
        <v>1428</v>
      </c>
      <c r="S2924" s="1">
        <v>4</v>
      </c>
      <c r="T2924" s="1">
        <v>919</v>
      </c>
      <c r="U2924" s="1">
        <v>2353</v>
      </c>
      <c r="V2924" s="1">
        <v>2027</v>
      </c>
      <c r="W2924" s="1">
        <v>57</v>
      </c>
      <c r="X2924" s="1">
        <v>2</v>
      </c>
      <c r="Y2924" s="1">
        <v>2</v>
      </c>
      <c r="Z2924" s="1">
        <v>28</v>
      </c>
      <c r="AA2924" s="1">
        <v>16</v>
      </c>
      <c r="AD2924" s="1">
        <v>1</v>
      </c>
      <c r="AF2924" s="1">
        <v>0</v>
      </c>
      <c r="AK2924" s="7">
        <f t="shared" si="1617"/>
        <v>5</v>
      </c>
      <c r="AL2924" s="7">
        <f t="shared" si="1618"/>
        <v>9</v>
      </c>
      <c r="AM2924" s="7">
        <f t="shared" si="1619"/>
        <v>9</v>
      </c>
      <c r="AN2924" s="2">
        <f t="shared" si="1620"/>
        <v>8.3369899078543225E-3</v>
      </c>
      <c r="AO2924" s="2">
        <f t="shared" si="1621"/>
        <v>2.9252596167909901E-4</v>
      </c>
      <c r="AP2924" s="2">
        <f t="shared" si="1622"/>
        <v>2.9252596167909901E-4</v>
      </c>
      <c r="AR2924" t="str">
        <f t="shared" si="1623"/>
        <v>Boone</v>
      </c>
      <c r="AS2924" t="s">
        <v>472</v>
      </c>
      <c r="AT2924" s="184">
        <v>4</v>
      </c>
      <c r="AV2924" s="97">
        <v>21</v>
      </c>
      <c r="AW2924" s="99">
        <v>15</v>
      </c>
      <c r="AX2924" s="105">
        <f t="shared" si="1624"/>
        <v>21015</v>
      </c>
      <c r="AZ2924" s="7" t="s">
        <v>2951</v>
      </c>
      <c r="BA2924" s="181" t="s">
        <v>2991</v>
      </c>
    </row>
    <row r="2925" spans="1:72" ht="13" hidden="1" customHeight="1" outlineLevel="1">
      <c r="A2925" t="s">
        <v>2190</v>
      </c>
      <c r="B2925" t="s">
        <v>472</v>
      </c>
      <c r="C2925" s="1">
        <f t="shared" si="1608"/>
        <v>802</v>
      </c>
      <c r="D2925" s="7">
        <f>IF(R2925&gt;0,RANK(R2925,(R2925:T2925,U2925:AI2925)),0)</f>
        <v>3</v>
      </c>
      <c r="E2925" s="7">
        <f>IF(S2925&gt;0,RANK(S2925,(R2925:T2925,U2925:AI2925)),0)</f>
        <v>0</v>
      </c>
      <c r="F2925" s="7">
        <f>IF(T2925&gt;0,RANK(T2925,(R2925:T2925,U2925:AI2925)),0)</f>
        <v>4</v>
      </c>
      <c r="G2925" s="7">
        <f>IF(U2925&gt;0,RANK(U2925,(R2925:T2925,U2925:AI2925)),0)</f>
        <v>1</v>
      </c>
      <c r="H2925" s="7">
        <f t="shared" si="1609"/>
        <v>2</v>
      </c>
      <c r="I2925" s="49">
        <f t="shared" si="1610"/>
        <v>4</v>
      </c>
      <c r="J2925" s="177">
        <f t="shared" si="1611"/>
        <v>4.9875311720698253E-3</v>
      </c>
      <c r="K2925" s="2"/>
      <c r="L2925" s="2">
        <f t="shared" si="1612"/>
        <v>0.18329177057356608</v>
      </c>
      <c r="M2925" s="2">
        <f t="shared" si="1613"/>
        <v>0</v>
      </c>
      <c r="N2925" s="2">
        <f t="shared" si="1614"/>
        <v>0.16084788029925187</v>
      </c>
      <c r="O2925" s="2">
        <f t="shared" si="1615"/>
        <v>0.32044887780548631</v>
      </c>
      <c r="P2925" s="2">
        <f t="shared" si="1616"/>
        <v>0.31546134663341646</v>
      </c>
      <c r="Q2925" s="2">
        <f t="shared" si="1591"/>
        <v>1.995012468827928E-2</v>
      </c>
      <c r="R2925" s="1">
        <v>147</v>
      </c>
      <c r="S2925" s="1">
        <v>0</v>
      </c>
      <c r="T2925" s="1">
        <v>129</v>
      </c>
      <c r="U2925" s="1">
        <v>257</v>
      </c>
      <c r="V2925" s="1">
        <v>253</v>
      </c>
      <c r="W2925" s="1">
        <v>9</v>
      </c>
      <c r="X2925" s="1">
        <v>1</v>
      </c>
      <c r="Y2925" s="1">
        <v>0</v>
      </c>
      <c r="Z2925" s="1">
        <v>4</v>
      </c>
      <c r="AA2925" s="1">
        <v>2</v>
      </c>
      <c r="AD2925" s="1">
        <v>0</v>
      </c>
      <c r="AF2925" s="1">
        <v>0</v>
      </c>
      <c r="AK2925" s="7">
        <f t="shared" si="1617"/>
        <v>5</v>
      </c>
      <c r="AL2925" s="7">
        <f t="shared" si="1618"/>
        <v>8</v>
      </c>
      <c r="AM2925" s="7">
        <f t="shared" si="1619"/>
        <v>0</v>
      </c>
      <c r="AN2925" s="2">
        <f t="shared" si="1620"/>
        <v>1.1221945137157107E-2</v>
      </c>
      <c r="AO2925" s="2">
        <f t="shared" si="1621"/>
        <v>1.2468827930174563E-3</v>
      </c>
      <c r="AP2925" s="2">
        <f t="shared" si="1622"/>
        <v>0</v>
      </c>
      <c r="AR2925" t="str">
        <f t="shared" si="1623"/>
        <v>Bourbon</v>
      </c>
      <c r="AS2925" t="s">
        <v>472</v>
      </c>
      <c r="AT2925" s="184">
        <v>6</v>
      </c>
      <c r="AV2925" s="97">
        <v>21</v>
      </c>
      <c r="AW2925" s="99">
        <v>17</v>
      </c>
      <c r="AX2925" s="105">
        <f t="shared" si="1624"/>
        <v>21017</v>
      </c>
      <c r="AZ2925" s="7" t="s">
        <v>2951</v>
      </c>
      <c r="BA2925" s="181" t="s">
        <v>2991</v>
      </c>
    </row>
    <row r="2926" spans="1:72" ht="13" hidden="1" customHeight="1" outlineLevel="1">
      <c r="A2926" t="s">
        <v>2482</v>
      </c>
      <c r="B2926" t="s">
        <v>472</v>
      </c>
      <c r="C2926" s="1">
        <f t="shared" si="1608"/>
        <v>1928</v>
      </c>
      <c r="D2926" s="7">
        <f>IF(R2926&gt;0,RANK(R2926,(R2926:T2926,U2926:AI2926)),0)</f>
        <v>3</v>
      </c>
      <c r="E2926" s="7">
        <f>IF(S2926&gt;0,RANK(S2926,(R2926:T2926,U2926:AI2926)),0)</f>
        <v>8</v>
      </c>
      <c r="F2926" s="7">
        <f>IF(T2926&gt;0,RANK(T2926,(R2926:T2926,U2926:AI2926)),0)</f>
        <v>4</v>
      </c>
      <c r="G2926" s="7">
        <f>IF(U2926&gt;0,RANK(U2926,(R2926:T2926,U2926:AI2926)),0)</f>
        <v>2</v>
      </c>
      <c r="H2926" s="7">
        <f t="shared" si="1609"/>
        <v>1</v>
      </c>
      <c r="I2926" s="49">
        <f t="shared" si="1610"/>
        <v>22</v>
      </c>
      <c r="J2926" s="177">
        <f t="shared" si="1611"/>
        <v>1.1410788381742738E-2</v>
      </c>
      <c r="K2926" s="2"/>
      <c r="L2926" s="2">
        <f t="shared" si="1612"/>
        <v>0.19761410788381742</v>
      </c>
      <c r="M2926" s="2">
        <f t="shared" si="1613"/>
        <v>5.1867219917012448E-4</v>
      </c>
      <c r="N2926" s="2">
        <f t="shared" si="1614"/>
        <v>0.11047717842323651</v>
      </c>
      <c r="O2926" s="2">
        <f t="shared" si="1615"/>
        <v>0.33817427385892118</v>
      </c>
      <c r="P2926" s="2">
        <f t="shared" si="1616"/>
        <v>0.34958506224066388</v>
      </c>
      <c r="Q2926" s="2">
        <f t="shared" si="1591"/>
        <v>3.6307053941908585E-3</v>
      </c>
      <c r="R2926" s="1">
        <v>381</v>
      </c>
      <c r="S2926" s="1">
        <v>1</v>
      </c>
      <c r="T2926" s="1">
        <v>213</v>
      </c>
      <c r="U2926" s="1">
        <v>652</v>
      </c>
      <c r="V2926" s="1">
        <v>674</v>
      </c>
      <c r="W2926" s="1">
        <v>2</v>
      </c>
      <c r="X2926" s="1">
        <v>0</v>
      </c>
      <c r="Y2926" s="1">
        <v>0</v>
      </c>
      <c r="Z2926" s="1">
        <v>2</v>
      </c>
      <c r="AA2926" s="1">
        <v>3</v>
      </c>
      <c r="AD2926" s="1">
        <v>0</v>
      </c>
      <c r="AF2926" s="1">
        <v>0</v>
      </c>
      <c r="AK2926" s="7">
        <f t="shared" si="1617"/>
        <v>6</v>
      </c>
      <c r="AL2926" s="7">
        <f t="shared" si="1618"/>
        <v>0</v>
      </c>
      <c r="AM2926" s="7">
        <f t="shared" si="1619"/>
        <v>0</v>
      </c>
      <c r="AN2926" s="2">
        <f t="shared" si="1620"/>
        <v>1.037344398340249E-3</v>
      </c>
      <c r="AO2926" s="2">
        <f t="shared" si="1621"/>
        <v>0</v>
      </c>
      <c r="AP2926" s="2">
        <f t="shared" si="1622"/>
        <v>0</v>
      </c>
      <c r="AR2926" t="str">
        <f t="shared" si="1623"/>
        <v>Boyd</v>
      </c>
      <c r="AS2926" t="s">
        <v>472</v>
      </c>
      <c r="AT2926" s="184"/>
      <c r="AV2926" s="97">
        <v>21</v>
      </c>
      <c r="AW2926" s="99">
        <v>19</v>
      </c>
      <c r="AX2926" s="105">
        <f t="shared" si="1624"/>
        <v>21019</v>
      </c>
      <c r="AZ2926" s="7" t="s">
        <v>2951</v>
      </c>
      <c r="BA2926" s="181" t="s">
        <v>2991</v>
      </c>
    </row>
    <row r="2927" spans="1:72" ht="13" hidden="1" customHeight="1" outlineLevel="1">
      <c r="A2927" t="s">
        <v>1373</v>
      </c>
      <c r="B2927" t="s">
        <v>472</v>
      </c>
      <c r="C2927" s="1">
        <f t="shared" si="1608"/>
        <v>1758</v>
      </c>
      <c r="D2927" s="7">
        <f>IF(R2927&gt;0,RANK(R2927,(R2927:T2927,U2927:AI2927)),0)</f>
        <v>4</v>
      </c>
      <c r="E2927" s="7">
        <f>IF(S2927&gt;0,RANK(S2927,(R2927:T2927,U2927:AI2927)),0)</f>
        <v>7</v>
      </c>
      <c r="F2927" s="7">
        <f>IF(T2927&gt;0,RANK(T2927,(R2927:T2927,U2927:AI2927)),0)</f>
        <v>3</v>
      </c>
      <c r="G2927" s="7">
        <f>IF(U2927&gt;0,RANK(U2927,(R2927:T2927,U2927:AI2927)),0)</f>
        <v>2</v>
      </c>
      <c r="H2927" s="7">
        <f t="shared" si="1609"/>
        <v>1</v>
      </c>
      <c r="I2927" s="49">
        <f t="shared" si="1610"/>
        <v>80</v>
      </c>
      <c r="J2927" s="177">
        <f t="shared" si="1611"/>
        <v>4.5506257110352673E-2</v>
      </c>
      <c r="K2927" s="2"/>
      <c r="L2927" s="2">
        <f t="shared" si="1612"/>
        <v>0.18828213879408418</v>
      </c>
      <c r="M2927" s="2">
        <f t="shared" si="1613"/>
        <v>3.9817974971558586E-3</v>
      </c>
      <c r="N2927" s="2">
        <f t="shared" si="1614"/>
        <v>0.1956769055745165</v>
      </c>
      <c r="O2927" s="2">
        <f t="shared" si="1615"/>
        <v>0.27303754266211605</v>
      </c>
      <c r="P2927" s="2">
        <f t="shared" si="1616"/>
        <v>0.31854379977246872</v>
      </c>
      <c r="Q2927" s="2">
        <f t="shared" si="1591"/>
        <v>2.0477815699658619E-2</v>
      </c>
      <c r="R2927" s="1">
        <v>331</v>
      </c>
      <c r="S2927" s="1">
        <v>7</v>
      </c>
      <c r="T2927" s="1">
        <v>344</v>
      </c>
      <c r="U2927" s="1">
        <v>480</v>
      </c>
      <c r="V2927" s="1">
        <v>560</v>
      </c>
      <c r="W2927" s="1">
        <v>16</v>
      </c>
      <c r="X2927" s="1">
        <v>0</v>
      </c>
      <c r="Y2927" s="1">
        <v>1</v>
      </c>
      <c r="Z2927" s="1">
        <v>13</v>
      </c>
      <c r="AA2927" s="1">
        <v>4</v>
      </c>
      <c r="AD2927" s="1">
        <v>1</v>
      </c>
      <c r="AF2927" s="1">
        <v>1</v>
      </c>
      <c r="AK2927" s="7">
        <f t="shared" si="1617"/>
        <v>5</v>
      </c>
      <c r="AL2927" s="7">
        <f t="shared" si="1618"/>
        <v>0</v>
      </c>
      <c r="AM2927" s="7">
        <f t="shared" si="1619"/>
        <v>9</v>
      </c>
      <c r="AN2927" s="2">
        <f t="shared" si="1620"/>
        <v>9.1012514220705342E-3</v>
      </c>
      <c r="AO2927" s="2">
        <f t="shared" si="1621"/>
        <v>0</v>
      </c>
      <c r="AP2927" s="2">
        <f t="shared" si="1622"/>
        <v>5.6882821387940839E-4</v>
      </c>
      <c r="AR2927" t="str">
        <f t="shared" si="1623"/>
        <v>Boyle</v>
      </c>
      <c r="AS2927" t="s">
        <v>472</v>
      </c>
      <c r="AT2927" s="184">
        <v>2</v>
      </c>
      <c r="AV2927" s="97">
        <v>21</v>
      </c>
      <c r="AW2927" s="99">
        <v>21</v>
      </c>
      <c r="AX2927" s="105">
        <f t="shared" si="1624"/>
        <v>21021</v>
      </c>
      <c r="AZ2927" s="7" t="s">
        <v>2951</v>
      </c>
      <c r="BA2927" s="181" t="s">
        <v>2991</v>
      </c>
    </row>
    <row r="2928" spans="1:72" ht="13" hidden="1" customHeight="1" outlineLevel="1">
      <c r="A2928" t="s">
        <v>648</v>
      </c>
      <c r="B2928" t="s">
        <v>472</v>
      </c>
      <c r="C2928" s="1">
        <f t="shared" si="1608"/>
        <v>268</v>
      </c>
      <c r="D2928" s="7">
        <f>IF(R2928&gt;0,RANK(R2928,(R2928:T2928,U2928:AI2928)),0)</f>
        <v>3</v>
      </c>
      <c r="E2928" s="7">
        <f>IF(S2928&gt;0,RANK(S2928,(R2928:T2928,U2928:AI2928)),0)</f>
        <v>0</v>
      </c>
      <c r="F2928" s="7">
        <f>IF(T2928&gt;0,RANK(T2928,(R2928:T2928,U2928:AI2928)),0)</f>
        <v>4</v>
      </c>
      <c r="G2928" s="7">
        <f>IF(U2928&gt;0,RANK(U2928,(R2928:T2928,U2928:AI2928)),0)</f>
        <v>1</v>
      </c>
      <c r="H2928" s="7">
        <f t="shared" si="1609"/>
        <v>2</v>
      </c>
      <c r="I2928" s="49">
        <f t="shared" si="1610"/>
        <v>44</v>
      </c>
      <c r="J2928" s="177">
        <f t="shared" si="1611"/>
        <v>0.16417910447761194</v>
      </c>
      <c r="K2928" s="2"/>
      <c r="L2928" s="2">
        <f t="shared" si="1612"/>
        <v>0.17537313432835822</v>
      </c>
      <c r="M2928" s="2">
        <f t="shared" si="1613"/>
        <v>0</v>
      </c>
      <c r="N2928" s="2">
        <f t="shared" si="1614"/>
        <v>9.3283582089552244E-2</v>
      </c>
      <c r="O2928" s="2">
        <f t="shared" si="1615"/>
        <v>0.43656716417910446</v>
      </c>
      <c r="P2928" s="2">
        <f t="shared" si="1616"/>
        <v>0.27238805970149255</v>
      </c>
      <c r="Q2928" s="2">
        <f t="shared" si="1591"/>
        <v>2.2388059701492546E-2</v>
      </c>
      <c r="R2928" s="1">
        <v>47</v>
      </c>
      <c r="S2928" s="1">
        <v>0</v>
      </c>
      <c r="T2928" s="1">
        <v>25</v>
      </c>
      <c r="U2928" s="1">
        <v>117</v>
      </c>
      <c r="V2928" s="1">
        <v>73</v>
      </c>
      <c r="W2928" s="1">
        <v>5</v>
      </c>
      <c r="X2928" s="1">
        <v>0</v>
      </c>
      <c r="Y2928" s="1">
        <v>0</v>
      </c>
      <c r="Z2928" s="1">
        <v>1</v>
      </c>
      <c r="AA2928" s="1">
        <v>0</v>
      </c>
      <c r="AD2928" s="1">
        <v>0</v>
      </c>
      <c r="AF2928" s="1">
        <v>0</v>
      </c>
      <c r="AK2928" s="7">
        <f t="shared" si="1617"/>
        <v>5</v>
      </c>
      <c r="AL2928" s="7">
        <f t="shared" si="1618"/>
        <v>0</v>
      </c>
      <c r="AM2928" s="7">
        <f t="shared" si="1619"/>
        <v>0</v>
      </c>
      <c r="AN2928" s="2">
        <f t="shared" si="1620"/>
        <v>1.8656716417910446E-2</v>
      </c>
      <c r="AO2928" s="2">
        <f t="shared" si="1621"/>
        <v>0</v>
      </c>
      <c r="AP2928" s="2">
        <f t="shared" si="1622"/>
        <v>0</v>
      </c>
      <c r="AR2928" t="str">
        <f t="shared" si="1623"/>
        <v>Bracken</v>
      </c>
      <c r="AS2928" t="s">
        <v>472</v>
      </c>
      <c r="AT2928" s="184">
        <v>4</v>
      </c>
      <c r="AV2928" s="97">
        <v>21</v>
      </c>
      <c r="AW2928" s="99">
        <v>23</v>
      </c>
      <c r="AX2928" s="105">
        <f t="shared" si="1624"/>
        <v>21023</v>
      </c>
      <c r="AZ2928" s="7" t="s">
        <v>2951</v>
      </c>
      <c r="BA2928" s="181" t="s">
        <v>2991</v>
      </c>
    </row>
    <row r="2929" spans="1:53" ht="13" hidden="1" customHeight="1" outlineLevel="1">
      <c r="A2929" t="s">
        <v>1025</v>
      </c>
      <c r="B2929" t="s">
        <v>472</v>
      </c>
      <c r="C2929" s="1">
        <f t="shared" si="1608"/>
        <v>164</v>
      </c>
      <c r="D2929" s="7">
        <f>IF(R2929&gt;0,RANK(R2929,(R2929:T2929,U2929:AI2929)),0)</f>
        <v>4</v>
      </c>
      <c r="E2929" s="7">
        <f>IF(S2929&gt;0,RANK(S2929,(R2929:T2929,U2929:AI2929)),0)</f>
        <v>0</v>
      </c>
      <c r="F2929" s="7">
        <f>IF(T2929&gt;0,RANK(T2929,(R2929:T2929,U2929:AI2929)),0)</f>
        <v>3</v>
      </c>
      <c r="G2929" s="7">
        <f>IF(U2929&gt;0,RANK(U2929,(R2929:T2929,U2929:AI2929)),0)</f>
        <v>1</v>
      </c>
      <c r="H2929" s="7">
        <f t="shared" si="1609"/>
        <v>2</v>
      </c>
      <c r="I2929" s="49">
        <f t="shared" si="1610"/>
        <v>29</v>
      </c>
      <c r="J2929" s="177">
        <f t="shared" si="1611"/>
        <v>0.17682926829268292</v>
      </c>
      <c r="K2929" s="2"/>
      <c r="L2929" s="2">
        <f t="shared" si="1612"/>
        <v>3.6585365853658534E-2</v>
      </c>
      <c r="M2929" s="2">
        <f t="shared" si="1613"/>
        <v>0</v>
      </c>
      <c r="N2929" s="2">
        <f t="shared" si="1614"/>
        <v>9.7560975609756101E-2</v>
      </c>
      <c r="O2929" s="2">
        <f t="shared" si="1615"/>
        <v>0.49390243902439024</v>
      </c>
      <c r="P2929" s="2">
        <f t="shared" si="1616"/>
        <v>0.31707317073170732</v>
      </c>
      <c r="Q2929" s="2">
        <f t="shared" si="1591"/>
        <v>5.4878048780487798E-2</v>
      </c>
      <c r="R2929" s="1">
        <v>6</v>
      </c>
      <c r="S2929" s="1">
        <v>0</v>
      </c>
      <c r="T2929" s="1">
        <v>16</v>
      </c>
      <c r="U2929" s="1">
        <v>81</v>
      </c>
      <c r="V2929" s="1">
        <v>52</v>
      </c>
      <c r="W2929" s="1">
        <v>6</v>
      </c>
      <c r="X2929" s="1">
        <v>0</v>
      </c>
      <c r="Y2929" s="1">
        <v>0</v>
      </c>
      <c r="Z2929" s="1">
        <v>1</v>
      </c>
      <c r="AA2929" s="1">
        <v>2</v>
      </c>
      <c r="AD2929" s="1">
        <v>0</v>
      </c>
      <c r="AF2929" s="1">
        <v>0</v>
      </c>
      <c r="AK2929" s="7">
        <f t="shared" si="1617"/>
        <v>4</v>
      </c>
      <c r="AL2929" s="7">
        <f t="shared" si="1618"/>
        <v>0</v>
      </c>
      <c r="AM2929" s="7">
        <f t="shared" si="1619"/>
        <v>0</v>
      </c>
      <c r="AN2929" s="2">
        <f t="shared" si="1620"/>
        <v>3.6585365853658534E-2</v>
      </c>
      <c r="AO2929" s="2">
        <f t="shared" si="1621"/>
        <v>0</v>
      </c>
      <c r="AP2929" s="2">
        <f t="shared" si="1622"/>
        <v>0</v>
      </c>
      <c r="AR2929" t="str">
        <f t="shared" si="1623"/>
        <v>Breathitt</v>
      </c>
      <c r="AS2929" t="s">
        <v>472</v>
      </c>
      <c r="AT2929" s="184">
        <v>5</v>
      </c>
      <c r="AV2929" s="97">
        <v>21</v>
      </c>
      <c r="AW2929" s="99">
        <v>25</v>
      </c>
      <c r="AX2929" s="105">
        <f t="shared" si="1624"/>
        <v>21025</v>
      </c>
      <c r="AZ2929" s="7" t="s">
        <v>2951</v>
      </c>
      <c r="BA2929" s="181" t="s">
        <v>2991</v>
      </c>
    </row>
    <row r="2930" spans="1:53" ht="13" hidden="1" customHeight="1" outlineLevel="1">
      <c r="A2930" t="s">
        <v>2032</v>
      </c>
      <c r="B2930" t="s">
        <v>472</v>
      </c>
      <c r="C2930" s="1">
        <f t="shared" si="1608"/>
        <v>1273</v>
      </c>
      <c r="D2930" s="7">
        <f>IF(R2930&gt;0,RANK(R2930,(R2930:T2930,U2930:AI2930)),0)</f>
        <v>4</v>
      </c>
      <c r="E2930" s="7">
        <f>IF(S2930&gt;0,RANK(S2930,(R2930:T2930,U2930:AI2930)),0)</f>
        <v>6</v>
      </c>
      <c r="F2930" s="7">
        <f>IF(T2930&gt;0,RANK(T2930,(R2930:T2930,U2930:AI2930)),0)</f>
        <v>3</v>
      </c>
      <c r="G2930" s="7">
        <f>IF(U2930&gt;0,RANK(U2930,(R2930:T2930,U2930:AI2930)),0)</f>
        <v>2</v>
      </c>
      <c r="H2930" s="7">
        <f t="shared" si="1609"/>
        <v>1</v>
      </c>
      <c r="I2930" s="49">
        <f t="shared" si="1610"/>
        <v>78</v>
      </c>
      <c r="J2930" s="177">
        <f t="shared" si="1611"/>
        <v>6.1272584446190104E-2</v>
      </c>
      <c r="K2930" s="2"/>
      <c r="L2930" s="2">
        <f t="shared" si="1612"/>
        <v>0.11233307148468186</v>
      </c>
      <c r="M2930" s="2">
        <f t="shared" si="1613"/>
        <v>4.7132757266300082E-3</v>
      </c>
      <c r="N2930" s="2">
        <f t="shared" si="1614"/>
        <v>0.15082482325216026</v>
      </c>
      <c r="O2930" s="2">
        <f t="shared" si="1615"/>
        <v>0.32285938727415553</v>
      </c>
      <c r="P2930" s="2">
        <f t="shared" si="1616"/>
        <v>0.38413197172034563</v>
      </c>
      <c r="Q2930" s="2">
        <f t="shared" si="1591"/>
        <v>2.5137470542026641E-2</v>
      </c>
      <c r="R2930" s="1">
        <v>143</v>
      </c>
      <c r="S2930" s="1">
        <v>6</v>
      </c>
      <c r="T2930" s="1">
        <v>192</v>
      </c>
      <c r="U2930" s="1">
        <v>411</v>
      </c>
      <c r="V2930" s="1">
        <v>489</v>
      </c>
      <c r="W2930" s="1">
        <v>25</v>
      </c>
      <c r="X2930" s="1">
        <v>0</v>
      </c>
      <c r="Y2930" s="1">
        <v>0</v>
      </c>
      <c r="Z2930" s="1">
        <v>4</v>
      </c>
      <c r="AA2930" s="1">
        <v>3</v>
      </c>
      <c r="AD2930" s="1">
        <v>0</v>
      </c>
      <c r="AF2930" s="1">
        <v>0</v>
      </c>
      <c r="AK2930" s="7">
        <f t="shared" si="1617"/>
        <v>5</v>
      </c>
      <c r="AL2930" s="7">
        <f t="shared" si="1618"/>
        <v>0</v>
      </c>
      <c r="AM2930" s="7">
        <f t="shared" si="1619"/>
        <v>0</v>
      </c>
      <c r="AN2930" s="2">
        <f t="shared" si="1620"/>
        <v>1.9638648860958365E-2</v>
      </c>
      <c r="AO2930" s="2">
        <f t="shared" si="1621"/>
        <v>0</v>
      </c>
      <c r="AP2930" s="2">
        <f t="shared" si="1622"/>
        <v>0</v>
      </c>
      <c r="AR2930" t="str">
        <f t="shared" si="1623"/>
        <v>Breckinridge</v>
      </c>
      <c r="AS2930" t="s">
        <v>472</v>
      </c>
      <c r="AT2930" s="184">
        <v>2</v>
      </c>
      <c r="AV2930" s="97">
        <v>21</v>
      </c>
      <c r="AW2930" s="99">
        <v>27</v>
      </c>
      <c r="AX2930" s="105">
        <f t="shared" si="1624"/>
        <v>21027</v>
      </c>
      <c r="AZ2930" s="7" t="s">
        <v>2951</v>
      </c>
      <c r="BA2930" s="181" t="s">
        <v>2991</v>
      </c>
    </row>
    <row r="2931" spans="1:53" ht="13" hidden="1" customHeight="1" outlineLevel="1">
      <c r="A2931" t="s">
        <v>2029</v>
      </c>
      <c r="B2931" t="s">
        <v>472</v>
      </c>
      <c r="C2931" s="1">
        <f t="shared" si="1608"/>
        <v>4396</v>
      </c>
      <c r="D2931" s="7">
        <f>IF(R2931&gt;0,RANK(R2931,(R2931:T2931,U2931:AI2931)),0)</f>
        <v>4</v>
      </c>
      <c r="E2931" s="7">
        <f>IF(S2931&gt;0,RANK(S2931,(R2931:T2931,U2931:AI2931)),0)</f>
        <v>9</v>
      </c>
      <c r="F2931" s="7">
        <f>IF(T2931&gt;0,RANK(T2931,(R2931:T2931,U2931:AI2931)),0)</f>
        <v>3</v>
      </c>
      <c r="G2931" s="7">
        <f>IF(U2931&gt;0,RANK(U2931,(R2931:T2931,U2931:AI2931)),0)</f>
        <v>2</v>
      </c>
      <c r="H2931" s="7">
        <f t="shared" si="1609"/>
        <v>1</v>
      </c>
      <c r="I2931" s="49">
        <f t="shared" si="1610"/>
        <v>139</v>
      </c>
      <c r="J2931" s="177">
        <f t="shared" si="1611"/>
        <v>3.1619654231119197E-2</v>
      </c>
      <c r="K2931" s="2"/>
      <c r="L2931" s="2">
        <f t="shared" si="1612"/>
        <v>8.1210191082802544E-2</v>
      </c>
      <c r="M2931" s="2">
        <f t="shared" si="1613"/>
        <v>4.5495905368516835E-4</v>
      </c>
      <c r="N2931" s="2">
        <f t="shared" si="1614"/>
        <v>0.13512283894449501</v>
      </c>
      <c r="O2931" s="2">
        <f t="shared" si="1615"/>
        <v>0.37101910828025475</v>
      </c>
      <c r="P2931" s="2">
        <f t="shared" si="1616"/>
        <v>0.40263876251137398</v>
      </c>
      <c r="Q2931" s="2">
        <f t="shared" si="1591"/>
        <v>9.5541401273885329E-3</v>
      </c>
      <c r="R2931" s="1">
        <v>357</v>
      </c>
      <c r="S2931" s="1">
        <v>2</v>
      </c>
      <c r="T2931" s="1">
        <v>594</v>
      </c>
      <c r="U2931" s="1">
        <v>1631</v>
      </c>
      <c r="V2931" s="1">
        <v>1770</v>
      </c>
      <c r="W2931" s="1">
        <v>19</v>
      </c>
      <c r="X2931" s="1">
        <v>1</v>
      </c>
      <c r="Y2931" s="1">
        <v>0</v>
      </c>
      <c r="Z2931" s="1">
        <v>11</v>
      </c>
      <c r="AA2931" s="1">
        <v>7</v>
      </c>
      <c r="AD2931" s="1">
        <v>4</v>
      </c>
      <c r="AF2931" s="1">
        <v>0</v>
      </c>
      <c r="AK2931" s="7">
        <f t="shared" si="1617"/>
        <v>5</v>
      </c>
      <c r="AL2931" s="7">
        <f t="shared" si="1618"/>
        <v>9</v>
      </c>
      <c r="AM2931" s="7">
        <f t="shared" si="1619"/>
        <v>0</v>
      </c>
      <c r="AN2931" s="2">
        <f t="shared" si="1620"/>
        <v>4.3221110100090995E-3</v>
      </c>
      <c r="AO2931" s="2">
        <f t="shared" si="1621"/>
        <v>2.2747952684258417E-4</v>
      </c>
      <c r="AP2931" s="2">
        <f t="shared" si="1622"/>
        <v>0</v>
      </c>
      <c r="AR2931" t="str">
        <f t="shared" si="1623"/>
        <v>Bullitt</v>
      </c>
      <c r="AS2931" t="s">
        <v>472</v>
      </c>
      <c r="AT2931" s="184">
        <v>2</v>
      </c>
      <c r="AV2931" s="97">
        <v>21</v>
      </c>
      <c r="AW2931" s="99">
        <v>29</v>
      </c>
      <c r="AX2931" s="105">
        <f t="shared" si="1624"/>
        <v>21029</v>
      </c>
      <c r="AZ2931" s="7" t="s">
        <v>2951</v>
      </c>
      <c r="BA2931" s="181" t="s">
        <v>2991</v>
      </c>
    </row>
    <row r="2932" spans="1:53" ht="13" hidden="1" customHeight="1" outlineLevel="1">
      <c r="A2932" t="s">
        <v>613</v>
      </c>
      <c r="B2932" t="s">
        <v>472</v>
      </c>
      <c r="C2932" s="1">
        <f t="shared" si="1608"/>
        <v>1310</v>
      </c>
      <c r="D2932" s="7">
        <f>IF(R2932&gt;0,RANK(R2932,(R2932:T2932,U2932:AI2932)),0)</f>
        <v>4</v>
      </c>
      <c r="E2932" s="7">
        <f>IF(S2932&gt;0,RANK(S2932,(R2932:T2932,U2932:AI2932)),0)</f>
        <v>7</v>
      </c>
      <c r="F2932" s="7">
        <f>IF(T2932&gt;0,RANK(T2932,(R2932:T2932,U2932:AI2932)),0)</f>
        <v>3</v>
      </c>
      <c r="G2932" s="7">
        <f>IF(U2932&gt;0,RANK(U2932,(R2932:T2932,U2932:AI2932)),0)</f>
        <v>2</v>
      </c>
      <c r="H2932" s="7">
        <f t="shared" si="1609"/>
        <v>1</v>
      </c>
      <c r="I2932" s="49">
        <f t="shared" si="1610"/>
        <v>225</v>
      </c>
      <c r="J2932" s="177">
        <f t="shared" si="1611"/>
        <v>0.1717557251908397</v>
      </c>
      <c r="K2932" s="2"/>
      <c r="L2932" s="2">
        <f t="shared" si="1612"/>
        <v>0.11603053435114503</v>
      </c>
      <c r="M2932" s="2">
        <f t="shared" si="1613"/>
        <v>3.0534351145038168E-3</v>
      </c>
      <c r="N2932" s="2">
        <f t="shared" si="1614"/>
        <v>0.15877862595419848</v>
      </c>
      <c r="O2932" s="2">
        <f t="shared" si="1615"/>
        <v>0.25877862595419848</v>
      </c>
      <c r="P2932" s="2">
        <f t="shared" si="1616"/>
        <v>0.43053435114503819</v>
      </c>
      <c r="Q2932" s="2">
        <f t="shared" si="1591"/>
        <v>3.2824427480915963E-2</v>
      </c>
      <c r="R2932" s="1">
        <v>152</v>
      </c>
      <c r="S2932" s="1">
        <v>4</v>
      </c>
      <c r="T2932" s="1">
        <v>208</v>
      </c>
      <c r="U2932" s="1">
        <v>339</v>
      </c>
      <c r="V2932" s="1">
        <v>564</v>
      </c>
      <c r="W2932" s="1">
        <v>24</v>
      </c>
      <c r="X2932" s="1">
        <v>1</v>
      </c>
      <c r="Y2932" s="1">
        <v>1</v>
      </c>
      <c r="Z2932" s="1">
        <v>13</v>
      </c>
      <c r="AA2932" s="1">
        <v>0</v>
      </c>
      <c r="AD2932" s="1">
        <v>4</v>
      </c>
      <c r="AF2932" s="1">
        <v>0</v>
      </c>
      <c r="AK2932" s="7">
        <f t="shared" si="1617"/>
        <v>5</v>
      </c>
      <c r="AL2932" s="7">
        <f t="shared" si="1618"/>
        <v>8</v>
      </c>
      <c r="AM2932" s="7">
        <f t="shared" si="1619"/>
        <v>8</v>
      </c>
      <c r="AN2932" s="2">
        <f t="shared" si="1620"/>
        <v>1.8320610687022901E-2</v>
      </c>
      <c r="AO2932" s="2">
        <f t="shared" si="1621"/>
        <v>7.6335877862595419E-4</v>
      </c>
      <c r="AP2932" s="2">
        <f t="shared" si="1622"/>
        <v>7.6335877862595419E-4</v>
      </c>
      <c r="AR2932" t="str">
        <f t="shared" si="1623"/>
        <v>Butler</v>
      </c>
      <c r="AS2932" t="s">
        <v>472</v>
      </c>
      <c r="AT2932" s="184">
        <v>2</v>
      </c>
      <c r="AV2932" s="97">
        <v>21</v>
      </c>
      <c r="AW2932" s="99">
        <v>31</v>
      </c>
      <c r="AX2932" s="105">
        <f t="shared" si="1624"/>
        <v>21031</v>
      </c>
      <c r="AZ2932" s="7" t="s">
        <v>2951</v>
      </c>
      <c r="BA2932" s="181" t="s">
        <v>2991</v>
      </c>
    </row>
    <row r="2933" spans="1:53" ht="13" hidden="1" customHeight="1" outlineLevel="1">
      <c r="A2933" t="s">
        <v>459</v>
      </c>
      <c r="B2933" t="s">
        <v>472</v>
      </c>
      <c r="C2933" s="1">
        <f t="shared" si="1608"/>
        <v>558</v>
      </c>
      <c r="D2933" s="7">
        <f>IF(R2933&gt;0,RANK(R2933,(R2933:T2933,U2933:AI2933)),0)</f>
        <v>4</v>
      </c>
      <c r="E2933" s="7">
        <f>IF(S2933&gt;0,RANK(S2933,(R2933:T2933,U2933:AI2933)),0)</f>
        <v>6</v>
      </c>
      <c r="F2933" s="7">
        <f>IF(T2933&gt;0,RANK(T2933,(R2933:T2933,U2933:AI2933)),0)</f>
        <v>3</v>
      </c>
      <c r="G2933" s="7">
        <f>IF(U2933&gt;0,RANK(U2933,(R2933:T2933,U2933:AI2933)),0)</f>
        <v>2</v>
      </c>
      <c r="H2933" s="7">
        <f t="shared" si="1609"/>
        <v>1</v>
      </c>
      <c r="I2933" s="49">
        <f t="shared" si="1610"/>
        <v>16</v>
      </c>
      <c r="J2933" s="177">
        <f t="shared" si="1611"/>
        <v>2.8673835125448029E-2</v>
      </c>
      <c r="K2933" s="2"/>
      <c r="L2933" s="2">
        <f t="shared" si="1612"/>
        <v>0.11290322580645161</v>
      </c>
      <c r="M2933" s="2">
        <f t="shared" si="1613"/>
        <v>3.5842293906810036E-3</v>
      </c>
      <c r="N2933" s="2">
        <f t="shared" si="1614"/>
        <v>0.12544802867383512</v>
      </c>
      <c r="O2933" s="2">
        <f t="shared" si="1615"/>
        <v>0.35125448028673834</v>
      </c>
      <c r="P2933" s="2">
        <f t="shared" si="1616"/>
        <v>0.37992831541218636</v>
      </c>
      <c r="Q2933" s="2">
        <f t="shared" si="1591"/>
        <v>2.6881720430107559E-2</v>
      </c>
      <c r="R2933" s="1">
        <v>63</v>
      </c>
      <c r="S2933" s="1">
        <v>2</v>
      </c>
      <c r="T2933" s="1">
        <v>70</v>
      </c>
      <c r="U2933" s="1">
        <v>196</v>
      </c>
      <c r="V2933" s="1">
        <v>212</v>
      </c>
      <c r="W2933" s="1">
        <v>13</v>
      </c>
      <c r="X2933" s="1">
        <v>0</v>
      </c>
      <c r="Y2933" s="1">
        <v>0</v>
      </c>
      <c r="Z2933" s="1">
        <v>1</v>
      </c>
      <c r="AA2933" s="1">
        <v>1</v>
      </c>
      <c r="AD2933" s="1">
        <v>0</v>
      </c>
      <c r="AF2933" s="1">
        <v>0</v>
      </c>
      <c r="AK2933" s="7">
        <f t="shared" si="1617"/>
        <v>5</v>
      </c>
      <c r="AL2933" s="7">
        <f t="shared" si="1618"/>
        <v>0</v>
      </c>
      <c r="AM2933" s="7">
        <f t="shared" si="1619"/>
        <v>0</v>
      </c>
      <c r="AN2933" s="2">
        <f t="shared" si="1620"/>
        <v>2.3297491039426525E-2</v>
      </c>
      <c r="AO2933" s="2">
        <f t="shared" si="1621"/>
        <v>0</v>
      </c>
      <c r="AP2933" s="2">
        <f t="shared" si="1622"/>
        <v>0</v>
      </c>
      <c r="AR2933" t="str">
        <f t="shared" si="1623"/>
        <v>Caldwell</v>
      </c>
      <c r="AS2933" t="s">
        <v>472</v>
      </c>
      <c r="AT2933" s="184">
        <v>1</v>
      </c>
      <c r="AV2933" s="97">
        <v>21</v>
      </c>
      <c r="AW2933" s="99">
        <v>33</v>
      </c>
      <c r="AX2933" s="105">
        <f t="shared" si="1624"/>
        <v>21033</v>
      </c>
      <c r="AZ2933" s="7" t="s">
        <v>2951</v>
      </c>
      <c r="BA2933" s="181" t="s">
        <v>2991</v>
      </c>
    </row>
    <row r="2934" spans="1:53" ht="13" hidden="1" customHeight="1" outlineLevel="1">
      <c r="A2934" t="s">
        <v>707</v>
      </c>
      <c r="B2934" t="s">
        <v>472</v>
      </c>
      <c r="C2934" s="1">
        <f t="shared" si="1608"/>
        <v>1629</v>
      </c>
      <c r="D2934" s="7">
        <f>IF(R2934&gt;0,RANK(R2934,(R2934:T2934,U2934:AI2934)),0)</f>
        <v>4</v>
      </c>
      <c r="E2934" s="7">
        <f>IF(S2934&gt;0,RANK(S2934,(R2934:T2934,U2934:AI2934)),0)</f>
        <v>8</v>
      </c>
      <c r="F2934" s="7">
        <f>IF(T2934&gt;0,RANK(T2934,(R2934:T2934,U2934:AI2934)),0)</f>
        <v>3</v>
      </c>
      <c r="G2934" s="7">
        <f>IF(U2934&gt;0,RANK(U2934,(R2934:T2934,U2934:AI2934)),0)</f>
        <v>1</v>
      </c>
      <c r="H2934" s="7">
        <f t="shared" si="1609"/>
        <v>2</v>
      </c>
      <c r="I2934" s="49">
        <f t="shared" si="1610"/>
        <v>169</v>
      </c>
      <c r="J2934" s="177">
        <f t="shared" si="1611"/>
        <v>0.10374462860650706</v>
      </c>
      <c r="K2934" s="2"/>
      <c r="L2934" s="2">
        <f t="shared" si="1612"/>
        <v>0.16206261510128914</v>
      </c>
      <c r="M2934" s="2">
        <f t="shared" si="1613"/>
        <v>6.1387354205033758E-4</v>
      </c>
      <c r="N2934" s="2">
        <f t="shared" si="1614"/>
        <v>0.17434008594229589</v>
      </c>
      <c r="O2934" s="2">
        <f t="shared" si="1615"/>
        <v>0.37262124002455493</v>
      </c>
      <c r="P2934" s="2">
        <f t="shared" si="1616"/>
        <v>0.26887661141804786</v>
      </c>
      <c r="Q2934" s="2">
        <f t="shared" si="1591"/>
        <v>2.1485573971761818E-2</v>
      </c>
      <c r="R2934" s="1">
        <v>264</v>
      </c>
      <c r="S2934" s="1">
        <v>1</v>
      </c>
      <c r="T2934" s="1">
        <v>284</v>
      </c>
      <c r="U2934" s="1">
        <v>607</v>
      </c>
      <c r="V2934" s="1">
        <v>438</v>
      </c>
      <c r="W2934" s="1">
        <v>16</v>
      </c>
      <c r="X2934" s="1">
        <v>0</v>
      </c>
      <c r="Y2934" s="1">
        <v>0</v>
      </c>
      <c r="Z2934" s="1">
        <v>17</v>
      </c>
      <c r="AA2934" s="1">
        <v>2</v>
      </c>
      <c r="AD2934" s="1">
        <v>0</v>
      </c>
      <c r="AF2934" s="1">
        <v>0</v>
      </c>
      <c r="AK2934" s="7">
        <f t="shared" si="1617"/>
        <v>6</v>
      </c>
      <c r="AL2934" s="7">
        <f t="shared" si="1618"/>
        <v>0</v>
      </c>
      <c r="AM2934" s="7">
        <f t="shared" si="1619"/>
        <v>0</v>
      </c>
      <c r="AN2934" s="2">
        <f t="shared" si="1620"/>
        <v>9.8219766728054013E-3</v>
      </c>
      <c r="AO2934" s="2">
        <f t="shared" si="1621"/>
        <v>0</v>
      </c>
      <c r="AP2934" s="2">
        <f t="shared" si="1622"/>
        <v>0</v>
      </c>
      <c r="AR2934" t="str">
        <f t="shared" si="1623"/>
        <v>Calloway</v>
      </c>
      <c r="AS2934" t="s">
        <v>472</v>
      </c>
      <c r="AT2934" s="184">
        <v>1</v>
      </c>
      <c r="AV2934" s="97">
        <v>21</v>
      </c>
      <c r="AW2934" s="99">
        <v>35</v>
      </c>
      <c r="AX2934" s="105">
        <f t="shared" si="1624"/>
        <v>21035</v>
      </c>
      <c r="AZ2934" s="7" t="s">
        <v>2951</v>
      </c>
      <c r="BA2934" s="181" t="s">
        <v>2991</v>
      </c>
    </row>
    <row r="2935" spans="1:53" ht="13" hidden="1" customHeight="1" outlineLevel="1">
      <c r="A2935" t="s">
        <v>418</v>
      </c>
      <c r="B2935" t="s">
        <v>472</v>
      </c>
      <c r="C2935" s="1">
        <f t="shared" si="1608"/>
        <v>3717</v>
      </c>
      <c r="D2935" s="7">
        <f>IF(R2935&gt;0,RANK(R2935,(R2935:T2935,U2935:AI2935)),0)</f>
        <v>3</v>
      </c>
      <c r="E2935" s="7">
        <f>IF(S2935&gt;0,RANK(S2935,(R2935:T2935,U2935:AI2935)),0)</f>
        <v>8</v>
      </c>
      <c r="F2935" s="7">
        <f>IF(T2935&gt;0,RANK(T2935,(R2935:T2935,U2935:AI2935)),0)</f>
        <v>4</v>
      </c>
      <c r="G2935" s="7">
        <f>IF(U2935&gt;0,RANK(U2935,(R2935:T2935,U2935:AI2935)),0)</f>
        <v>1</v>
      </c>
      <c r="H2935" s="7">
        <f t="shared" si="1609"/>
        <v>2</v>
      </c>
      <c r="I2935" s="49">
        <f t="shared" si="1610"/>
        <v>120</v>
      </c>
      <c r="J2935" s="177">
        <f t="shared" si="1611"/>
        <v>3.2284100080710247E-2</v>
      </c>
      <c r="K2935" s="2"/>
      <c r="L2935" s="2">
        <f t="shared" si="1612"/>
        <v>0.25450632230293246</v>
      </c>
      <c r="M2935" s="2">
        <f t="shared" si="1613"/>
        <v>5.3806833467850415E-4</v>
      </c>
      <c r="N2935" s="2">
        <f t="shared" si="1614"/>
        <v>0.14743072370191015</v>
      </c>
      <c r="O2935" s="2">
        <f t="shared" si="1615"/>
        <v>0.30804412160344363</v>
      </c>
      <c r="P2935" s="2">
        <f t="shared" si="1616"/>
        <v>0.27576002152273338</v>
      </c>
      <c r="Q2935" s="2">
        <f t="shared" si="1591"/>
        <v>1.3720742534301889E-2</v>
      </c>
      <c r="R2935" s="1">
        <v>946</v>
      </c>
      <c r="S2935" s="1">
        <v>2</v>
      </c>
      <c r="T2935" s="1">
        <v>548</v>
      </c>
      <c r="U2935" s="1">
        <v>1145</v>
      </c>
      <c r="V2935" s="1">
        <v>1025</v>
      </c>
      <c r="W2935" s="1">
        <v>25</v>
      </c>
      <c r="X2935" s="1">
        <v>1</v>
      </c>
      <c r="Y2935" s="1">
        <v>0</v>
      </c>
      <c r="Z2935" s="1">
        <v>18</v>
      </c>
      <c r="AA2935" s="1">
        <v>6</v>
      </c>
      <c r="AD2935" s="1">
        <v>1</v>
      </c>
      <c r="AF2935" s="1">
        <v>0</v>
      </c>
      <c r="AK2935" s="7">
        <f t="shared" si="1617"/>
        <v>5</v>
      </c>
      <c r="AL2935" s="7">
        <f t="shared" si="1618"/>
        <v>9</v>
      </c>
      <c r="AM2935" s="7">
        <f t="shared" si="1619"/>
        <v>0</v>
      </c>
      <c r="AN2935" s="2">
        <f t="shared" si="1620"/>
        <v>6.7258541834813021E-3</v>
      </c>
      <c r="AO2935" s="2">
        <f t="shared" si="1621"/>
        <v>2.6903416733925207E-4</v>
      </c>
      <c r="AP2935" s="2">
        <f t="shared" si="1622"/>
        <v>0</v>
      </c>
      <c r="AR2935" t="str">
        <f t="shared" si="1623"/>
        <v>Campbell</v>
      </c>
      <c r="AS2935" t="s">
        <v>472</v>
      </c>
      <c r="AT2935" s="184">
        <v>4</v>
      </c>
      <c r="AV2935" s="97">
        <v>21</v>
      </c>
      <c r="AW2935" s="99">
        <v>37</v>
      </c>
      <c r="AX2935" s="105">
        <f t="shared" si="1624"/>
        <v>21037</v>
      </c>
      <c r="AZ2935" s="7" t="s">
        <v>2951</v>
      </c>
      <c r="BA2935" s="181" t="s">
        <v>2991</v>
      </c>
    </row>
    <row r="2936" spans="1:53" ht="13" hidden="1" customHeight="1" outlineLevel="1">
      <c r="A2936" t="s">
        <v>2233</v>
      </c>
      <c r="B2936" t="s">
        <v>472</v>
      </c>
      <c r="C2936" s="1">
        <f t="shared" si="1608"/>
        <v>201</v>
      </c>
      <c r="D2936" s="7">
        <f>IF(R2936&gt;0,RANK(R2936,(R2936:T2936,U2936:AI2936)),0)</f>
        <v>4</v>
      </c>
      <c r="E2936" s="7">
        <f>IF(S2936&gt;0,RANK(S2936,(R2936:T2936,U2936:AI2936)),0)</f>
        <v>0</v>
      </c>
      <c r="F2936" s="7">
        <f>IF(T2936&gt;0,RANK(T2936,(R2936:T2936,U2936:AI2936)),0)</f>
        <v>3</v>
      </c>
      <c r="G2936" s="7">
        <f>IF(U2936&gt;0,RANK(U2936,(R2936:T2936,U2936:AI2936)),0)</f>
        <v>1</v>
      </c>
      <c r="H2936" s="7">
        <f t="shared" si="1609"/>
        <v>2</v>
      </c>
      <c r="I2936" s="49">
        <f t="shared" si="1610"/>
        <v>80</v>
      </c>
      <c r="J2936" s="177">
        <f t="shared" si="1611"/>
        <v>0.39800995024875624</v>
      </c>
      <c r="K2936" s="2"/>
      <c r="L2936" s="2">
        <f t="shared" si="1612"/>
        <v>2.9850746268656716E-2</v>
      </c>
      <c r="M2936" s="2">
        <f t="shared" si="1613"/>
        <v>0</v>
      </c>
      <c r="N2936" s="2">
        <f t="shared" si="1614"/>
        <v>0.13432835820895522</v>
      </c>
      <c r="O2936" s="2">
        <f t="shared" si="1615"/>
        <v>0.61691542288557211</v>
      </c>
      <c r="P2936" s="2">
        <f t="shared" si="1616"/>
        <v>0.21890547263681592</v>
      </c>
      <c r="Q2936" s="2">
        <f t="shared" si="1591"/>
        <v>0</v>
      </c>
      <c r="R2936" s="1">
        <v>6</v>
      </c>
      <c r="S2936" s="1">
        <v>0</v>
      </c>
      <c r="T2936" s="1">
        <v>27</v>
      </c>
      <c r="U2936" s="1">
        <v>124</v>
      </c>
      <c r="V2936" s="1">
        <v>44</v>
      </c>
      <c r="W2936" s="1">
        <v>0</v>
      </c>
      <c r="X2936" s="1">
        <v>0</v>
      </c>
      <c r="Y2936" s="1">
        <v>0</v>
      </c>
      <c r="Z2936" s="1">
        <v>0</v>
      </c>
      <c r="AA2936" s="1">
        <v>0</v>
      </c>
      <c r="AD2936" s="1">
        <v>0</v>
      </c>
      <c r="AF2936" s="1">
        <v>0</v>
      </c>
      <c r="AK2936" s="7">
        <f t="shared" si="1617"/>
        <v>0</v>
      </c>
      <c r="AL2936" s="7">
        <f t="shared" si="1618"/>
        <v>0</v>
      </c>
      <c r="AM2936" s="7">
        <f t="shared" si="1619"/>
        <v>0</v>
      </c>
      <c r="AN2936" s="2">
        <f t="shared" si="1620"/>
        <v>0</v>
      </c>
      <c r="AO2936" s="2">
        <f t="shared" si="1621"/>
        <v>0</v>
      </c>
      <c r="AP2936" s="2">
        <f t="shared" si="1622"/>
        <v>0</v>
      </c>
      <c r="AR2936" t="str">
        <f t="shared" si="1623"/>
        <v>Carlisle</v>
      </c>
      <c r="AS2936" t="s">
        <v>472</v>
      </c>
      <c r="AT2936" s="184">
        <v>1</v>
      </c>
      <c r="AV2936" s="97">
        <v>21</v>
      </c>
      <c r="AW2936" s="99">
        <v>39</v>
      </c>
      <c r="AX2936" s="105">
        <f t="shared" si="1624"/>
        <v>21039</v>
      </c>
      <c r="AZ2936" s="7" t="s">
        <v>2951</v>
      </c>
      <c r="BA2936" s="181" t="s">
        <v>2991</v>
      </c>
    </row>
    <row r="2937" spans="1:53" ht="13" hidden="1" customHeight="1" outlineLevel="1">
      <c r="A2937" t="s">
        <v>1790</v>
      </c>
      <c r="B2937" t="s">
        <v>472</v>
      </c>
      <c r="C2937" s="1">
        <f t="shared" si="1608"/>
        <v>244</v>
      </c>
      <c r="D2937" s="7">
        <f>IF(R2937&gt;0,RANK(R2937,(R2937:T2937,U2937:AI2937)),0)</f>
        <v>3</v>
      </c>
      <c r="E2937" s="7">
        <f>IF(S2937&gt;0,RANK(S2937,(R2937:T2937,U2937:AI2937)),0)</f>
        <v>0</v>
      </c>
      <c r="F2937" s="7">
        <f>IF(T2937&gt;0,RANK(T2937,(R2937:T2937,U2937:AI2937)),0)</f>
        <v>4</v>
      </c>
      <c r="G2937" s="7">
        <f>IF(U2937&gt;0,RANK(U2937,(R2937:T2937,U2937:AI2937)),0)</f>
        <v>1</v>
      </c>
      <c r="H2937" s="7">
        <f t="shared" si="1609"/>
        <v>2</v>
      </c>
      <c r="I2937" s="49">
        <f t="shared" si="1610"/>
        <v>14</v>
      </c>
      <c r="J2937" s="177">
        <f t="shared" si="1611"/>
        <v>5.737704918032787E-2</v>
      </c>
      <c r="K2937" s="2"/>
      <c r="L2937" s="2">
        <f t="shared" si="1612"/>
        <v>0.11475409836065574</v>
      </c>
      <c r="M2937" s="2">
        <f t="shared" si="1613"/>
        <v>0</v>
      </c>
      <c r="N2937" s="2">
        <f t="shared" si="1614"/>
        <v>7.7868852459016397E-2</v>
      </c>
      <c r="O2937" s="2">
        <f t="shared" si="1615"/>
        <v>0.41803278688524592</v>
      </c>
      <c r="P2937" s="2">
        <f t="shared" si="1616"/>
        <v>0.36065573770491804</v>
      </c>
      <c r="Q2937" s="2">
        <f t="shared" si="1591"/>
        <v>2.8688524590163855E-2</v>
      </c>
      <c r="R2937" s="1">
        <v>28</v>
      </c>
      <c r="S2937" s="1">
        <v>0</v>
      </c>
      <c r="T2937" s="1">
        <v>19</v>
      </c>
      <c r="U2937" s="1">
        <v>102</v>
      </c>
      <c r="V2937" s="1">
        <v>88</v>
      </c>
      <c r="W2937" s="1">
        <v>6</v>
      </c>
      <c r="X2937" s="1">
        <v>0</v>
      </c>
      <c r="Y2937" s="1">
        <v>0</v>
      </c>
      <c r="Z2937" s="1">
        <v>1</v>
      </c>
      <c r="AA2937" s="1">
        <v>0</v>
      </c>
      <c r="AD2937" s="1">
        <v>0</v>
      </c>
      <c r="AF2937" s="1">
        <v>0</v>
      </c>
      <c r="AK2937" s="7">
        <f t="shared" si="1617"/>
        <v>5</v>
      </c>
      <c r="AL2937" s="7">
        <f t="shared" si="1618"/>
        <v>0</v>
      </c>
      <c r="AM2937" s="7">
        <f t="shared" si="1619"/>
        <v>0</v>
      </c>
      <c r="AN2937" s="2">
        <f t="shared" si="1620"/>
        <v>2.4590163934426229E-2</v>
      </c>
      <c r="AO2937" s="2">
        <f t="shared" si="1621"/>
        <v>0</v>
      </c>
      <c r="AP2937" s="2">
        <f t="shared" si="1622"/>
        <v>0</v>
      </c>
      <c r="AR2937" t="str">
        <f t="shared" si="1623"/>
        <v>Carroll</v>
      </c>
      <c r="AS2937" t="s">
        <v>472</v>
      </c>
      <c r="AT2937" s="184">
        <v>4</v>
      </c>
      <c r="AV2937" s="97">
        <v>21</v>
      </c>
      <c r="AW2937" s="99">
        <v>41</v>
      </c>
      <c r="AX2937" s="105">
        <f t="shared" si="1624"/>
        <v>21041</v>
      </c>
      <c r="AZ2937" s="7" t="s">
        <v>2951</v>
      </c>
      <c r="BA2937" s="181" t="s">
        <v>2991</v>
      </c>
    </row>
    <row r="2938" spans="1:53" ht="13" hidden="1" customHeight="1" outlineLevel="1">
      <c r="A2938" t="s">
        <v>560</v>
      </c>
      <c r="B2938" t="s">
        <v>472</v>
      </c>
      <c r="C2938" s="1">
        <f t="shared" si="1608"/>
        <v>1297</v>
      </c>
      <c r="D2938" s="7">
        <f>IF(R2938&gt;0,RANK(R2938,(R2938:T2938,U2938:AI2938)),0)</f>
        <v>3</v>
      </c>
      <c r="E2938" s="7">
        <f>IF(S2938&gt;0,RANK(S2938,(R2938:T2938,U2938:AI2938)),0)</f>
        <v>10</v>
      </c>
      <c r="F2938" s="7">
        <f>IF(T2938&gt;0,RANK(T2938,(R2938:T2938,U2938:AI2938)),0)</f>
        <v>4</v>
      </c>
      <c r="G2938" s="7">
        <f>IF(U2938&gt;0,RANK(U2938,(R2938:T2938,U2938:AI2938)),0)</f>
        <v>2</v>
      </c>
      <c r="H2938" s="7">
        <f t="shared" si="1609"/>
        <v>1</v>
      </c>
      <c r="I2938" s="49">
        <f t="shared" si="1610"/>
        <v>124</v>
      </c>
      <c r="J2938" s="177">
        <f t="shared" ref="J2938:J3001" si="1625">I2938/C2938</f>
        <v>9.5605242868157289E-2</v>
      </c>
      <c r="K2938" s="2"/>
      <c r="L2938" s="2">
        <f t="shared" si="1612"/>
        <v>0.16962220508866616</v>
      </c>
      <c r="M2938" s="2">
        <f t="shared" si="1613"/>
        <v>7.7101002313030066E-4</v>
      </c>
      <c r="N2938" s="2">
        <f t="shared" si="1614"/>
        <v>0.1079414032382421</v>
      </c>
      <c r="O2938" s="2">
        <f t="shared" si="1615"/>
        <v>0.30300693909020815</v>
      </c>
      <c r="P2938" s="2">
        <f t="shared" si="1616"/>
        <v>0.39861218195836545</v>
      </c>
      <c r="Q2938" s="2">
        <f t="shared" si="1591"/>
        <v>2.0046260601387811E-2</v>
      </c>
      <c r="R2938" s="1">
        <v>220</v>
      </c>
      <c r="S2938" s="1">
        <v>1</v>
      </c>
      <c r="T2938" s="1">
        <v>140</v>
      </c>
      <c r="U2938" s="1">
        <v>393</v>
      </c>
      <c r="V2938" s="1">
        <v>517</v>
      </c>
      <c r="W2938" s="1">
        <v>16</v>
      </c>
      <c r="X2938" s="1">
        <v>0</v>
      </c>
      <c r="Y2938" s="1">
        <v>0</v>
      </c>
      <c r="Z2938" s="1">
        <v>4</v>
      </c>
      <c r="AA2938" s="1">
        <v>2</v>
      </c>
      <c r="AD2938" s="1">
        <v>2</v>
      </c>
      <c r="AF2938" s="1">
        <v>2</v>
      </c>
      <c r="AK2938" s="7">
        <f t="shared" si="1617"/>
        <v>5</v>
      </c>
      <c r="AL2938" s="7">
        <f t="shared" si="1618"/>
        <v>0</v>
      </c>
      <c r="AM2938" s="7">
        <f t="shared" si="1619"/>
        <v>0</v>
      </c>
      <c r="AN2938" s="2">
        <f t="shared" si="1620"/>
        <v>1.2336160370084811E-2</v>
      </c>
      <c r="AO2938" s="2">
        <f t="shared" si="1621"/>
        <v>0</v>
      </c>
      <c r="AP2938" s="2">
        <f t="shared" si="1622"/>
        <v>0</v>
      </c>
      <c r="AR2938" t="str">
        <f t="shared" si="1623"/>
        <v>Carter</v>
      </c>
      <c r="AS2938" t="s">
        <v>472</v>
      </c>
      <c r="AT2938" s="184">
        <v>5</v>
      </c>
      <c r="AV2938" s="97">
        <v>21</v>
      </c>
      <c r="AW2938" s="99">
        <v>43</v>
      </c>
      <c r="AX2938" s="105">
        <f t="shared" si="1624"/>
        <v>21043</v>
      </c>
      <c r="AZ2938" s="7" t="s">
        <v>2951</v>
      </c>
      <c r="BA2938" s="181" t="s">
        <v>2991</v>
      </c>
    </row>
    <row r="2939" spans="1:53" ht="13" hidden="1" customHeight="1" outlineLevel="1">
      <c r="A2939" t="s">
        <v>799</v>
      </c>
      <c r="B2939" t="s">
        <v>472</v>
      </c>
      <c r="C2939" s="1">
        <f t="shared" si="1608"/>
        <v>1929</v>
      </c>
      <c r="D2939" s="7">
        <f>IF(R2939&gt;0,RANK(R2939,(R2939:T2939,U2939:AI2939)),0)</f>
        <v>3</v>
      </c>
      <c r="E2939" s="7">
        <f>IF(S2939&gt;0,RANK(S2939,(R2939:T2939,U2939:AI2939)),0)</f>
        <v>10</v>
      </c>
      <c r="F2939" s="7">
        <f>IF(T2939&gt;0,RANK(T2939,(R2939:T2939,U2939:AI2939)),0)</f>
        <v>4</v>
      </c>
      <c r="G2939" s="7">
        <f>IF(U2939&gt;0,RANK(U2939,(R2939:T2939,U2939:AI2939)),0)</f>
        <v>2</v>
      </c>
      <c r="H2939" s="7">
        <f t="shared" si="1609"/>
        <v>1</v>
      </c>
      <c r="I2939" s="49">
        <f t="shared" si="1610"/>
        <v>521</v>
      </c>
      <c r="J2939" s="177">
        <f t="shared" si="1625"/>
        <v>0.27008812856402281</v>
      </c>
      <c r="K2939" s="2"/>
      <c r="L2939" s="2">
        <f t="shared" si="1612"/>
        <v>9.8496630378434424E-2</v>
      </c>
      <c r="M2939" s="2">
        <f t="shared" si="1613"/>
        <v>5.184033177812338E-4</v>
      </c>
      <c r="N2939" s="2">
        <f t="shared" si="1614"/>
        <v>9.0720580611715909E-2</v>
      </c>
      <c r="O2939" s="2">
        <f t="shared" si="1615"/>
        <v>0.26334888543286677</v>
      </c>
      <c r="P2939" s="2">
        <f t="shared" si="1616"/>
        <v>0.53343701399688959</v>
      </c>
      <c r="Q2939" s="2">
        <f t="shared" si="1591"/>
        <v>1.3478486262312073E-2</v>
      </c>
      <c r="R2939" s="1">
        <v>190</v>
      </c>
      <c r="S2939" s="1">
        <v>1</v>
      </c>
      <c r="T2939" s="1">
        <v>175</v>
      </c>
      <c r="U2939" s="1">
        <v>508</v>
      </c>
      <c r="V2939" s="1">
        <v>1029</v>
      </c>
      <c r="W2939" s="1">
        <v>10</v>
      </c>
      <c r="X2939" s="1">
        <v>0</v>
      </c>
      <c r="Y2939" s="1">
        <v>2</v>
      </c>
      <c r="Z2939" s="1">
        <v>2</v>
      </c>
      <c r="AA2939" s="1">
        <v>9</v>
      </c>
      <c r="AD2939" s="1">
        <v>3</v>
      </c>
      <c r="AF2939" s="1">
        <v>0</v>
      </c>
      <c r="AK2939" s="7">
        <f t="shared" si="1617"/>
        <v>5</v>
      </c>
      <c r="AL2939" s="7">
        <f t="shared" si="1618"/>
        <v>0</v>
      </c>
      <c r="AM2939" s="7">
        <f t="shared" si="1619"/>
        <v>7</v>
      </c>
      <c r="AN2939" s="2">
        <f t="shared" si="1620"/>
        <v>5.184033177812338E-3</v>
      </c>
      <c r="AO2939" s="2">
        <f t="shared" si="1621"/>
        <v>0</v>
      </c>
      <c r="AP2939" s="2">
        <f t="shared" si="1622"/>
        <v>1.0368066355624676E-3</v>
      </c>
      <c r="AR2939" t="str">
        <f t="shared" si="1623"/>
        <v>Casey</v>
      </c>
      <c r="AS2939" t="s">
        <v>472</v>
      </c>
      <c r="AT2939" s="184">
        <v>1</v>
      </c>
      <c r="AV2939" s="97">
        <v>21</v>
      </c>
      <c r="AW2939" s="99">
        <v>45</v>
      </c>
      <c r="AX2939" s="105">
        <f t="shared" si="1624"/>
        <v>21045</v>
      </c>
      <c r="AZ2939" s="7" t="s">
        <v>2951</v>
      </c>
      <c r="BA2939" s="181" t="s">
        <v>2991</v>
      </c>
    </row>
    <row r="2940" spans="1:53" ht="13" hidden="1" customHeight="1" outlineLevel="1">
      <c r="A2940" t="s">
        <v>1971</v>
      </c>
      <c r="B2940" t="s">
        <v>472</v>
      </c>
      <c r="C2940" s="1">
        <f t="shared" si="1608"/>
        <v>1885</v>
      </c>
      <c r="D2940" s="7">
        <f>IF(R2940&gt;0,RANK(R2940,(R2940:T2940,U2940:AI2940)),0)</f>
        <v>4</v>
      </c>
      <c r="E2940" s="7">
        <f>IF(S2940&gt;0,RANK(S2940,(R2940:T2940,U2940:AI2940)),0)</f>
        <v>8</v>
      </c>
      <c r="F2940" s="7">
        <f>IF(T2940&gt;0,RANK(T2940,(R2940:T2940,U2940:AI2940)),0)</f>
        <v>3</v>
      </c>
      <c r="G2940" s="7">
        <f>IF(U2940&gt;0,RANK(U2940,(R2940:T2940,U2940:AI2940)),0)</f>
        <v>1</v>
      </c>
      <c r="H2940" s="7">
        <f t="shared" si="1609"/>
        <v>2</v>
      </c>
      <c r="I2940" s="49">
        <f t="shared" si="1610"/>
        <v>88</v>
      </c>
      <c r="J2940" s="177">
        <f t="shared" si="1625"/>
        <v>4.6684350132625993E-2</v>
      </c>
      <c r="K2940" s="2"/>
      <c r="L2940" s="2">
        <f t="shared" si="1612"/>
        <v>9.8143236074270557E-2</v>
      </c>
      <c r="M2940" s="2">
        <f t="shared" si="1613"/>
        <v>2.1220159151193632E-3</v>
      </c>
      <c r="N2940" s="2">
        <f t="shared" si="1614"/>
        <v>0.17029177718832891</v>
      </c>
      <c r="O2940" s="2">
        <f t="shared" si="1615"/>
        <v>0.38196286472148538</v>
      </c>
      <c r="P2940" s="2">
        <f t="shared" si="1616"/>
        <v>0.33527851458885943</v>
      </c>
      <c r="Q2940" s="2">
        <f t="shared" si="1591"/>
        <v>1.2201591511936338E-2</v>
      </c>
      <c r="R2940" s="1">
        <v>185</v>
      </c>
      <c r="S2940" s="1">
        <v>4</v>
      </c>
      <c r="T2940" s="1">
        <v>321</v>
      </c>
      <c r="U2940" s="1">
        <v>720</v>
      </c>
      <c r="V2940" s="1">
        <v>632</v>
      </c>
      <c r="W2940" s="1">
        <v>10</v>
      </c>
      <c r="X2940" s="1">
        <v>0</v>
      </c>
      <c r="Y2940" s="1">
        <v>0</v>
      </c>
      <c r="Z2940" s="1">
        <v>5</v>
      </c>
      <c r="AA2940" s="1">
        <v>8</v>
      </c>
      <c r="AD2940" s="1">
        <v>0</v>
      </c>
      <c r="AF2940" s="1">
        <v>0</v>
      </c>
      <c r="AK2940" s="7">
        <f t="shared" si="1617"/>
        <v>5</v>
      </c>
      <c r="AL2940" s="7">
        <f t="shared" si="1618"/>
        <v>0</v>
      </c>
      <c r="AM2940" s="7">
        <f t="shared" si="1619"/>
        <v>0</v>
      </c>
      <c r="AN2940" s="2">
        <f t="shared" si="1620"/>
        <v>5.3050397877984082E-3</v>
      </c>
      <c r="AO2940" s="2">
        <f t="shared" si="1621"/>
        <v>0</v>
      </c>
      <c r="AP2940" s="2">
        <f t="shared" si="1622"/>
        <v>0</v>
      </c>
      <c r="AR2940" t="str">
        <f t="shared" si="1623"/>
        <v>Christian</v>
      </c>
      <c r="AS2940" t="s">
        <v>472</v>
      </c>
      <c r="AT2940" s="184">
        <v>1</v>
      </c>
      <c r="AV2940" s="97">
        <v>21</v>
      </c>
      <c r="AW2940" s="99">
        <v>47</v>
      </c>
      <c r="AX2940" s="105">
        <f t="shared" si="1624"/>
        <v>21047</v>
      </c>
      <c r="AZ2940" s="7" t="s">
        <v>2951</v>
      </c>
      <c r="BA2940" s="181" t="s">
        <v>2991</v>
      </c>
    </row>
    <row r="2941" spans="1:53" ht="13" hidden="1" customHeight="1" outlineLevel="1">
      <c r="A2941" t="s">
        <v>97</v>
      </c>
      <c r="B2941" t="s">
        <v>472</v>
      </c>
      <c r="C2941" s="1">
        <f t="shared" si="1608"/>
        <v>2185</v>
      </c>
      <c r="D2941" s="7">
        <f>IF(R2941&gt;0,RANK(R2941,(R2941:T2941,U2941:AI2941)),0)</f>
        <v>4</v>
      </c>
      <c r="E2941" s="7">
        <f>IF(S2941&gt;0,RANK(S2941,(R2941:T2941,U2941:AI2941)),0)</f>
        <v>8</v>
      </c>
      <c r="F2941" s="7">
        <f>IF(T2941&gt;0,RANK(T2941,(R2941:T2941,U2941:AI2941)),0)</f>
        <v>3</v>
      </c>
      <c r="G2941" s="7">
        <f>IF(U2941&gt;0,RANK(U2941,(R2941:T2941,U2941:AI2941)),0)</f>
        <v>2</v>
      </c>
      <c r="H2941" s="7">
        <f t="shared" si="1609"/>
        <v>1</v>
      </c>
      <c r="I2941" s="49">
        <f t="shared" si="1610"/>
        <v>72</v>
      </c>
      <c r="J2941" s="177">
        <f t="shared" si="1625"/>
        <v>3.2951945080091534E-2</v>
      </c>
      <c r="K2941" s="2"/>
      <c r="L2941" s="2">
        <f t="shared" si="1612"/>
        <v>0.12540045766590388</v>
      </c>
      <c r="M2941" s="2">
        <f t="shared" si="1613"/>
        <v>9.1533180778032041E-4</v>
      </c>
      <c r="N2941" s="2">
        <f t="shared" si="1614"/>
        <v>0.1574370709382151</v>
      </c>
      <c r="O2941" s="2">
        <f t="shared" si="1615"/>
        <v>0.33180778032036612</v>
      </c>
      <c r="P2941" s="2">
        <f t="shared" si="1616"/>
        <v>0.36475972540045765</v>
      </c>
      <c r="Q2941" s="2">
        <f t="shared" si="1591"/>
        <v>1.9679633867276836E-2</v>
      </c>
      <c r="R2941" s="1">
        <v>274</v>
      </c>
      <c r="S2941" s="1">
        <v>2</v>
      </c>
      <c r="T2941" s="1">
        <v>344</v>
      </c>
      <c r="U2941" s="1">
        <v>725</v>
      </c>
      <c r="V2941" s="1">
        <v>797</v>
      </c>
      <c r="W2941" s="1">
        <v>33</v>
      </c>
      <c r="X2941" s="1">
        <v>0</v>
      </c>
      <c r="Y2941" s="1">
        <v>0</v>
      </c>
      <c r="Z2941" s="1">
        <v>5</v>
      </c>
      <c r="AA2941" s="1">
        <v>5</v>
      </c>
      <c r="AD2941" s="1">
        <v>0</v>
      </c>
      <c r="AF2941" s="1">
        <v>0</v>
      </c>
      <c r="AK2941" s="7">
        <f t="shared" si="1617"/>
        <v>5</v>
      </c>
      <c r="AL2941" s="7">
        <f t="shared" si="1618"/>
        <v>0</v>
      </c>
      <c r="AM2941" s="7">
        <f t="shared" si="1619"/>
        <v>0</v>
      </c>
      <c r="AN2941" s="2">
        <f t="shared" si="1620"/>
        <v>1.5102974828375287E-2</v>
      </c>
      <c r="AO2941" s="2">
        <f t="shared" si="1621"/>
        <v>0</v>
      </c>
      <c r="AP2941" s="2">
        <f t="shared" si="1622"/>
        <v>0</v>
      </c>
      <c r="AR2941" t="str">
        <f t="shared" si="1623"/>
        <v>Clark</v>
      </c>
      <c r="AS2941" t="s">
        <v>472</v>
      </c>
      <c r="AT2941" s="184">
        <v>6</v>
      </c>
      <c r="AV2941" s="97">
        <v>21</v>
      </c>
      <c r="AW2941" s="99">
        <v>49</v>
      </c>
      <c r="AX2941" s="105">
        <f t="shared" si="1624"/>
        <v>21049</v>
      </c>
      <c r="AZ2941" s="7" t="s">
        <v>2951</v>
      </c>
      <c r="BA2941" s="181" t="s">
        <v>2991</v>
      </c>
    </row>
    <row r="2942" spans="1:53" ht="13" hidden="1" customHeight="1" outlineLevel="1">
      <c r="A2942" t="s">
        <v>1192</v>
      </c>
      <c r="B2942" t="s">
        <v>472</v>
      </c>
      <c r="C2942" s="1">
        <f t="shared" si="1608"/>
        <v>1533</v>
      </c>
      <c r="D2942" s="7">
        <f>IF(R2942&gt;0,RANK(R2942,(R2942:T2942,U2942:AI2942)),0)</f>
        <v>4</v>
      </c>
      <c r="E2942" s="7">
        <f>IF(S2942&gt;0,RANK(S2942,(R2942:T2942,U2942:AI2942)),0)</f>
        <v>7</v>
      </c>
      <c r="F2942" s="7">
        <f>IF(T2942&gt;0,RANK(T2942,(R2942:T2942,U2942:AI2942)),0)</f>
        <v>3</v>
      </c>
      <c r="G2942" s="7">
        <f>IF(U2942&gt;0,RANK(U2942,(R2942:T2942,U2942:AI2942)),0)</f>
        <v>2</v>
      </c>
      <c r="H2942" s="7">
        <f t="shared" si="1609"/>
        <v>1</v>
      </c>
      <c r="I2942" s="49">
        <f t="shared" si="1610"/>
        <v>532</v>
      </c>
      <c r="J2942" s="177">
        <f t="shared" si="1625"/>
        <v>0.34703196347031962</v>
      </c>
      <c r="K2942" s="2"/>
      <c r="L2942" s="2">
        <f t="shared" si="1612"/>
        <v>6.9145466405740375E-2</v>
      </c>
      <c r="M2942" s="2">
        <f t="shared" si="1613"/>
        <v>2.6092628832354858E-3</v>
      </c>
      <c r="N2942" s="2">
        <f t="shared" si="1614"/>
        <v>9.5238095238095233E-2</v>
      </c>
      <c r="O2942" s="2">
        <f t="shared" si="1615"/>
        <v>0.23157208088714937</v>
      </c>
      <c r="P2942" s="2">
        <f t="shared" si="1616"/>
        <v>0.57860404435746904</v>
      </c>
      <c r="Q2942" s="2">
        <f t="shared" si="1591"/>
        <v>2.2831050228310557E-2</v>
      </c>
      <c r="R2942" s="1">
        <v>106</v>
      </c>
      <c r="S2942" s="1">
        <v>4</v>
      </c>
      <c r="T2942" s="1">
        <v>146</v>
      </c>
      <c r="U2942" s="1">
        <v>355</v>
      </c>
      <c r="V2942" s="1">
        <v>887</v>
      </c>
      <c r="W2942" s="1">
        <v>18</v>
      </c>
      <c r="X2942" s="1">
        <v>1</v>
      </c>
      <c r="Y2942" s="1">
        <v>1</v>
      </c>
      <c r="Z2942" s="1">
        <v>2</v>
      </c>
      <c r="AA2942" s="1">
        <v>11</v>
      </c>
      <c r="AD2942" s="1">
        <v>2</v>
      </c>
      <c r="AF2942" s="1">
        <v>0</v>
      </c>
      <c r="AK2942" s="7">
        <f t="shared" si="1617"/>
        <v>5</v>
      </c>
      <c r="AL2942" s="7">
        <f t="shared" si="1618"/>
        <v>9</v>
      </c>
      <c r="AM2942" s="7">
        <f t="shared" si="1619"/>
        <v>9</v>
      </c>
      <c r="AN2942" s="2">
        <f t="shared" si="1620"/>
        <v>1.1741682974559686E-2</v>
      </c>
      <c r="AO2942" s="2">
        <f t="shared" si="1621"/>
        <v>6.5231572080887146E-4</v>
      </c>
      <c r="AP2942" s="2">
        <f t="shared" si="1622"/>
        <v>6.5231572080887146E-4</v>
      </c>
      <c r="AR2942" t="str">
        <f t="shared" si="1623"/>
        <v>Clay</v>
      </c>
      <c r="AS2942" t="s">
        <v>472</v>
      </c>
      <c r="AT2942" s="184">
        <v>5</v>
      </c>
      <c r="AV2942" s="97">
        <v>21</v>
      </c>
      <c r="AW2942" s="99">
        <v>51</v>
      </c>
      <c r="AX2942" s="105">
        <f t="shared" si="1624"/>
        <v>21051</v>
      </c>
      <c r="AZ2942" s="7" t="s">
        <v>2951</v>
      </c>
      <c r="BA2942" s="181" t="s">
        <v>2991</v>
      </c>
    </row>
    <row r="2943" spans="1:53" ht="13" hidden="1" customHeight="1" outlineLevel="1">
      <c r="A2943" t="s">
        <v>2265</v>
      </c>
      <c r="B2943" t="s">
        <v>472</v>
      </c>
      <c r="C2943" s="1">
        <f t="shared" si="1608"/>
        <v>1444</v>
      </c>
      <c r="D2943" s="7">
        <f>IF(R2943&gt;0,RANK(R2943,(R2943:T2943,U2943:AI2943)),0)</f>
        <v>4</v>
      </c>
      <c r="E2943" s="7">
        <f>IF(S2943&gt;0,RANK(S2943,(R2943:T2943,U2943:AI2943)),0)</f>
        <v>8</v>
      </c>
      <c r="F2943" s="7">
        <f>IF(T2943&gt;0,RANK(T2943,(R2943:T2943,U2943:AI2943)),0)</f>
        <v>3</v>
      </c>
      <c r="G2943" s="7">
        <f>IF(U2943&gt;0,RANK(U2943,(R2943:T2943,U2943:AI2943)),0)</f>
        <v>2</v>
      </c>
      <c r="H2943" s="7">
        <f t="shared" si="1609"/>
        <v>1</v>
      </c>
      <c r="I2943" s="49">
        <f t="shared" si="1610"/>
        <v>406</v>
      </c>
      <c r="J2943" s="177">
        <f t="shared" si="1625"/>
        <v>0.28116343490304707</v>
      </c>
      <c r="K2943" s="2"/>
      <c r="L2943" s="2">
        <f t="shared" si="1612"/>
        <v>7.3407202216066489E-2</v>
      </c>
      <c r="M2943" s="2">
        <f t="shared" si="1613"/>
        <v>2.7700831024930748E-3</v>
      </c>
      <c r="N2943" s="2">
        <f t="shared" si="1614"/>
        <v>0.12188365650969529</v>
      </c>
      <c r="O2943" s="2">
        <f t="shared" si="1615"/>
        <v>0.25277008310249305</v>
      </c>
      <c r="P2943" s="2">
        <f t="shared" si="1616"/>
        <v>0.53393351800554012</v>
      </c>
      <c r="Q2943" s="2">
        <f t="shared" si="1591"/>
        <v>1.5235457063711988E-2</v>
      </c>
      <c r="R2943" s="1">
        <v>106</v>
      </c>
      <c r="S2943" s="1">
        <v>4</v>
      </c>
      <c r="T2943" s="1">
        <v>176</v>
      </c>
      <c r="U2943" s="1">
        <v>365</v>
      </c>
      <c r="V2943" s="1">
        <v>771</v>
      </c>
      <c r="W2943" s="1">
        <v>6</v>
      </c>
      <c r="X2943" s="1">
        <v>0</v>
      </c>
      <c r="Y2943" s="1">
        <v>0</v>
      </c>
      <c r="Z2943" s="1">
        <v>6</v>
      </c>
      <c r="AA2943" s="1">
        <v>1</v>
      </c>
      <c r="AD2943" s="1">
        <v>8</v>
      </c>
      <c r="AF2943" s="1">
        <v>1</v>
      </c>
      <c r="AK2943" s="7">
        <f t="shared" si="1617"/>
        <v>5</v>
      </c>
      <c r="AL2943" s="7">
        <f t="shared" si="1618"/>
        <v>0</v>
      </c>
      <c r="AM2943" s="7">
        <f t="shared" si="1619"/>
        <v>0</v>
      </c>
      <c r="AN2943" s="2">
        <f t="shared" si="1620"/>
        <v>4.1551246537396124E-3</v>
      </c>
      <c r="AO2943" s="2">
        <f t="shared" si="1621"/>
        <v>0</v>
      </c>
      <c r="AP2943" s="2">
        <f t="shared" si="1622"/>
        <v>0</v>
      </c>
      <c r="AR2943" t="str">
        <f t="shared" si="1623"/>
        <v>Clinton</v>
      </c>
      <c r="AS2943" t="s">
        <v>472</v>
      </c>
      <c r="AT2943" s="184">
        <v>1</v>
      </c>
      <c r="AV2943" s="97">
        <v>21</v>
      </c>
      <c r="AW2943" s="99">
        <v>53</v>
      </c>
      <c r="AX2943" s="105">
        <f t="shared" si="1624"/>
        <v>21053</v>
      </c>
      <c r="AZ2943" s="7" t="s">
        <v>2951</v>
      </c>
      <c r="BA2943" s="181" t="s">
        <v>2991</v>
      </c>
    </row>
    <row r="2944" spans="1:53" ht="13" hidden="1" customHeight="1" outlineLevel="1">
      <c r="A2944" t="s">
        <v>682</v>
      </c>
      <c r="B2944" t="s">
        <v>472</v>
      </c>
      <c r="C2944" s="1">
        <f t="shared" si="1608"/>
        <v>785</v>
      </c>
      <c r="D2944" s="7">
        <f>IF(R2944&gt;0,RANK(R2944,(R2944:T2944,U2944:AI2944)),0)</f>
        <v>4</v>
      </c>
      <c r="E2944" s="7">
        <f>IF(S2944&gt;0,RANK(S2944,(R2944:T2944,U2944:AI2944)),0)</f>
        <v>7</v>
      </c>
      <c r="F2944" s="7">
        <f>IF(T2944&gt;0,RANK(T2944,(R2944:T2944,U2944:AI2944)),0)</f>
        <v>3</v>
      </c>
      <c r="G2944" s="7">
        <f>IF(U2944&gt;0,RANK(U2944,(R2944:T2944,U2944:AI2944)),0)</f>
        <v>2</v>
      </c>
      <c r="H2944" s="7">
        <f t="shared" si="1609"/>
        <v>1</v>
      </c>
      <c r="I2944" s="49">
        <f t="shared" si="1610"/>
        <v>42</v>
      </c>
      <c r="J2944" s="177">
        <f t="shared" si="1625"/>
        <v>5.3503184713375798E-2</v>
      </c>
      <c r="K2944" s="2"/>
      <c r="L2944" s="2">
        <f t="shared" si="1612"/>
        <v>9.0445859872611459E-2</v>
      </c>
      <c r="M2944" s="2">
        <f t="shared" si="1613"/>
        <v>2.5477707006369425E-3</v>
      </c>
      <c r="N2944" s="2">
        <f t="shared" si="1614"/>
        <v>0.14267515923566879</v>
      </c>
      <c r="O2944" s="2">
        <f t="shared" si="1615"/>
        <v>0.34649681528662418</v>
      </c>
      <c r="P2944" s="2">
        <f t="shared" si="1616"/>
        <v>0.4</v>
      </c>
      <c r="Q2944" s="2">
        <f t="shared" si="1591"/>
        <v>1.783439490445865E-2</v>
      </c>
      <c r="R2944" s="1">
        <v>71</v>
      </c>
      <c r="S2944" s="1">
        <v>2</v>
      </c>
      <c r="T2944" s="1">
        <v>112</v>
      </c>
      <c r="U2944" s="1">
        <v>272</v>
      </c>
      <c r="V2944" s="1">
        <v>314</v>
      </c>
      <c r="W2944" s="1">
        <v>10</v>
      </c>
      <c r="X2944" s="1">
        <v>0</v>
      </c>
      <c r="Y2944" s="1">
        <v>0</v>
      </c>
      <c r="Z2944" s="1">
        <v>3</v>
      </c>
      <c r="AA2944" s="1">
        <v>1</v>
      </c>
      <c r="AD2944" s="1">
        <v>0</v>
      </c>
      <c r="AF2944" s="1">
        <v>0</v>
      </c>
      <c r="AK2944" s="7">
        <f t="shared" si="1617"/>
        <v>5</v>
      </c>
      <c r="AL2944" s="7">
        <f t="shared" si="1618"/>
        <v>0</v>
      </c>
      <c r="AM2944" s="7">
        <f t="shared" si="1619"/>
        <v>0</v>
      </c>
      <c r="AN2944" s="2">
        <f t="shared" si="1620"/>
        <v>1.2738853503184714E-2</v>
      </c>
      <c r="AO2944" s="2">
        <f t="shared" si="1621"/>
        <v>0</v>
      </c>
      <c r="AP2944" s="2">
        <f t="shared" si="1622"/>
        <v>0</v>
      </c>
      <c r="AR2944" t="str">
        <f t="shared" si="1623"/>
        <v>Crittenden</v>
      </c>
      <c r="AS2944" t="s">
        <v>472</v>
      </c>
      <c r="AT2944" s="184">
        <v>1</v>
      </c>
      <c r="AV2944" s="97">
        <v>21</v>
      </c>
      <c r="AW2944" s="99">
        <v>55</v>
      </c>
      <c r="AX2944" s="105">
        <f t="shared" si="1624"/>
        <v>21055</v>
      </c>
      <c r="AZ2944" s="7" t="s">
        <v>2951</v>
      </c>
      <c r="BA2944" s="181" t="s">
        <v>2991</v>
      </c>
    </row>
    <row r="2945" spans="1:53" ht="13" hidden="1" customHeight="1" outlineLevel="1">
      <c r="A2945" t="s">
        <v>2189</v>
      </c>
      <c r="B2945" t="s">
        <v>472</v>
      </c>
      <c r="C2945" s="1">
        <f t="shared" si="1608"/>
        <v>995</v>
      </c>
      <c r="D2945" s="7">
        <f>IF(R2945&gt;0,RANK(R2945,(R2945:T2945,U2945:AI2945)),0)</f>
        <v>4</v>
      </c>
      <c r="E2945" s="7">
        <f>IF(S2945&gt;0,RANK(S2945,(R2945:T2945,U2945:AI2945)),0)</f>
        <v>8</v>
      </c>
      <c r="F2945" s="7">
        <f>IF(T2945&gt;0,RANK(T2945,(R2945:T2945,U2945:AI2945)),0)</f>
        <v>3</v>
      </c>
      <c r="G2945" s="7">
        <f>IF(U2945&gt;0,RANK(U2945,(R2945:T2945,U2945:AI2945)),0)</f>
        <v>2</v>
      </c>
      <c r="H2945" s="7">
        <f t="shared" si="1609"/>
        <v>1</v>
      </c>
      <c r="I2945" s="49">
        <f t="shared" si="1610"/>
        <v>214</v>
      </c>
      <c r="J2945" s="177">
        <f t="shared" si="1625"/>
        <v>0.2150753768844221</v>
      </c>
      <c r="K2945" s="2"/>
      <c r="L2945" s="2">
        <f t="shared" si="1612"/>
        <v>8.7437185929648248E-2</v>
      </c>
      <c r="M2945" s="2">
        <f t="shared" si="1613"/>
        <v>3.015075376884422E-3</v>
      </c>
      <c r="N2945" s="2">
        <f t="shared" si="1614"/>
        <v>0.17386934673366833</v>
      </c>
      <c r="O2945" s="2">
        <f t="shared" si="1615"/>
        <v>0.24723618090452262</v>
      </c>
      <c r="P2945" s="2">
        <f t="shared" si="1616"/>
        <v>0.46231155778894473</v>
      </c>
      <c r="Q2945" s="2">
        <f t="shared" si="1591"/>
        <v>2.6130653266331794E-2</v>
      </c>
      <c r="R2945" s="1">
        <v>87</v>
      </c>
      <c r="S2945" s="1">
        <v>3</v>
      </c>
      <c r="T2945" s="1">
        <v>173</v>
      </c>
      <c r="U2945" s="1">
        <v>246</v>
      </c>
      <c r="V2945" s="1">
        <v>460</v>
      </c>
      <c r="W2945" s="1">
        <v>12</v>
      </c>
      <c r="X2945" s="1">
        <v>1</v>
      </c>
      <c r="Y2945" s="1">
        <v>0</v>
      </c>
      <c r="Z2945" s="1">
        <v>5</v>
      </c>
      <c r="AA2945" s="1">
        <v>5</v>
      </c>
      <c r="AD2945" s="1">
        <v>3</v>
      </c>
      <c r="AF2945" s="1">
        <v>0</v>
      </c>
      <c r="AK2945" s="7">
        <f t="shared" si="1617"/>
        <v>5</v>
      </c>
      <c r="AL2945" s="7">
        <f t="shared" si="1618"/>
        <v>9</v>
      </c>
      <c r="AM2945" s="7">
        <f t="shared" si="1619"/>
        <v>0</v>
      </c>
      <c r="AN2945" s="2">
        <f t="shared" si="1620"/>
        <v>1.2060301507537688E-2</v>
      </c>
      <c r="AO2945" s="2">
        <f t="shared" si="1621"/>
        <v>1.0050251256281408E-3</v>
      </c>
      <c r="AP2945" s="2">
        <f t="shared" si="1622"/>
        <v>0</v>
      </c>
      <c r="AR2945" t="str">
        <f t="shared" si="1623"/>
        <v>Cumberland</v>
      </c>
      <c r="AS2945" t="s">
        <v>472</v>
      </c>
      <c r="AT2945" s="184">
        <v>1</v>
      </c>
      <c r="AV2945" s="97">
        <v>21</v>
      </c>
      <c r="AW2945" s="99">
        <v>57</v>
      </c>
      <c r="AX2945" s="105">
        <f t="shared" si="1624"/>
        <v>21057</v>
      </c>
      <c r="AZ2945" s="7" t="s">
        <v>2951</v>
      </c>
      <c r="BA2945" s="181" t="s">
        <v>2991</v>
      </c>
    </row>
    <row r="2946" spans="1:53" ht="13" hidden="1" customHeight="1" outlineLevel="1">
      <c r="A2946" t="s">
        <v>1957</v>
      </c>
      <c r="B2946" t="s">
        <v>472</v>
      </c>
      <c r="C2946" s="1">
        <f t="shared" si="1608"/>
        <v>4714</v>
      </c>
      <c r="D2946" s="7">
        <f>IF(R2946&gt;0,RANK(R2946,(R2946:T2946,U2946:AI2946)),0)</f>
        <v>4</v>
      </c>
      <c r="E2946" s="7">
        <f>IF(S2946&gt;0,RANK(S2946,(R2946:T2946,U2946:AI2946)),0)</f>
        <v>8</v>
      </c>
      <c r="F2946" s="7">
        <f>IF(T2946&gt;0,RANK(T2946,(R2946:T2946,U2946:AI2946)),0)</f>
        <v>3</v>
      </c>
      <c r="G2946" s="7">
        <f>IF(U2946&gt;0,RANK(U2946,(R2946:T2946,U2946:AI2946)),0)</f>
        <v>1</v>
      </c>
      <c r="H2946" s="7">
        <f t="shared" si="1609"/>
        <v>2</v>
      </c>
      <c r="I2946" s="49">
        <f t="shared" si="1610"/>
        <v>548</v>
      </c>
      <c r="J2946" s="177">
        <f t="shared" si="1625"/>
        <v>0.11624946966482817</v>
      </c>
      <c r="K2946" s="2"/>
      <c r="L2946" s="2">
        <f t="shared" si="1612"/>
        <v>0.14297836232498939</v>
      </c>
      <c r="M2946" s="2">
        <f t="shared" si="1613"/>
        <v>4.2426813746287653E-4</v>
      </c>
      <c r="N2946" s="2">
        <f t="shared" si="1614"/>
        <v>0.22274077216801019</v>
      </c>
      <c r="O2946" s="2">
        <f t="shared" si="1615"/>
        <v>0.36890114552397113</v>
      </c>
      <c r="P2946" s="2">
        <f t="shared" si="1616"/>
        <v>0.252651675859143</v>
      </c>
      <c r="Q2946" s="2">
        <f t="shared" si="1591"/>
        <v>1.230377598642346E-2</v>
      </c>
      <c r="R2946" s="1">
        <v>674</v>
      </c>
      <c r="S2946" s="1">
        <v>2</v>
      </c>
      <c r="T2946" s="1">
        <v>1050</v>
      </c>
      <c r="U2946" s="1">
        <v>1739</v>
      </c>
      <c r="V2946" s="1">
        <v>1191</v>
      </c>
      <c r="W2946" s="1">
        <v>26</v>
      </c>
      <c r="X2946" s="1">
        <v>0</v>
      </c>
      <c r="Y2946" s="1">
        <v>2</v>
      </c>
      <c r="Z2946" s="1">
        <v>17</v>
      </c>
      <c r="AA2946" s="1">
        <v>12</v>
      </c>
      <c r="AD2946" s="1">
        <v>1</v>
      </c>
      <c r="AF2946" s="1">
        <v>0</v>
      </c>
      <c r="AK2946" s="7">
        <f t="shared" si="1617"/>
        <v>5</v>
      </c>
      <c r="AL2946" s="7">
        <f t="shared" si="1618"/>
        <v>0</v>
      </c>
      <c r="AM2946" s="7">
        <f t="shared" si="1619"/>
        <v>8</v>
      </c>
      <c r="AN2946" s="2">
        <f t="shared" si="1620"/>
        <v>5.5154857870173954E-3</v>
      </c>
      <c r="AO2946" s="2">
        <f t="shared" si="1621"/>
        <v>0</v>
      </c>
      <c r="AP2946" s="2">
        <f t="shared" si="1622"/>
        <v>4.2426813746287653E-4</v>
      </c>
      <c r="AR2946" t="str">
        <f t="shared" si="1623"/>
        <v>Daviess</v>
      </c>
      <c r="AS2946" t="s">
        <v>472</v>
      </c>
      <c r="AT2946" s="184">
        <v>2</v>
      </c>
      <c r="AV2946" s="97">
        <v>21</v>
      </c>
      <c r="AW2946" s="99">
        <v>59</v>
      </c>
      <c r="AX2946" s="105">
        <f t="shared" si="1624"/>
        <v>21059</v>
      </c>
      <c r="AZ2946" s="7" t="s">
        <v>2951</v>
      </c>
      <c r="BA2946" s="181" t="s">
        <v>2991</v>
      </c>
    </row>
    <row r="2947" spans="1:53" ht="13" hidden="1" customHeight="1" outlineLevel="1">
      <c r="A2947" t="s">
        <v>1953</v>
      </c>
      <c r="B2947" t="s">
        <v>472</v>
      </c>
      <c r="C2947" s="1">
        <f t="shared" si="1608"/>
        <v>1001</v>
      </c>
      <c r="D2947" s="7">
        <f>IF(R2947&gt;0,RANK(R2947,(R2947:T2947,U2947:AI2947)),0)</f>
        <v>4</v>
      </c>
      <c r="E2947" s="7">
        <f>IF(S2947&gt;0,RANK(S2947,(R2947:T2947,U2947:AI2947)),0)</f>
        <v>7</v>
      </c>
      <c r="F2947" s="7">
        <f>IF(T2947&gt;0,RANK(T2947,(R2947:T2947,U2947:AI2947)),0)</f>
        <v>3</v>
      </c>
      <c r="G2947" s="7">
        <f>IF(U2947&gt;0,RANK(U2947,(R2947:T2947,U2947:AI2947)),0)</f>
        <v>2</v>
      </c>
      <c r="H2947" s="7">
        <f t="shared" si="1609"/>
        <v>1</v>
      </c>
      <c r="I2947" s="49">
        <f t="shared" si="1610"/>
        <v>321</v>
      </c>
      <c r="J2947" s="177">
        <f t="shared" si="1625"/>
        <v>0.3206793206793207</v>
      </c>
      <c r="K2947" s="2"/>
      <c r="L2947" s="2">
        <f t="shared" si="1612"/>
        <v>9.0909090909090912E-2</v>
      </c>
      <c r="M2947" s="2">
        <f t="shared" si="1613"/>
        <v>2.997002997002997E-3</v>
      </c>
      <c r="N2947" s="2">
        <f t="shared" si="1614"/>
        <v>0.14985014985014986</v>
      </c>
      <c r="O2947" s="2">
        <f t="shared" si="1615"/>
        <v>0.20979020979020979</v>
      </c>
      <c r="P2947" s="2">
        <f t="shared" si="1616"/>
        <v>0.53046953046953049</v>
      </c>
      <c r="Q2947" s="2">
        <f t="shared" si="1591"/>
        <v>1.5984015984015887E-2</v>
      </c>
      <c r="R2947" s="1">
        <v>91</v>
      </c>
      <c r="S2947" s="1">
        <v>3</v>
      </c>
      <c r="T2947" s="1">
        <v>150</v>
      </c>
      <c r="U2947" s="1">
        <v>210</v>
      </c>
      <c r="V2947" s="1">
        <v>531</v>
      </c>
      <c r="W2947" s="1">
        <v>7</v>
      </c>
      <c r="X2947" s="1">
        <v>0</v>
      </c>
      <c r="Y2947" s="1">
        <v>1</v>
      </c>
      <c r="Z2947" s="1">
        <v>3</v>
      </c>
      <c r="AA2947" s="1">
        <v>4</v>
      </c>
      <c r="AD2947" s="1">
        <v>1</v>
      </c>
      <c r="AF2947" s="1">
        <v>0</v>
      </c>
      <c r="AK2947" s="7">
        <f t="shared" si="1617"/>
        <v>5</v>
      </c>
      <c r="AL2947" s="7">
        <f t="shared" si="1618"/>
        <v>0</v>
      </c>
      <c r="AM2947" s="7">
        <f t="shared" si="1619"/>
        <v>9</v>
      </c>
      <c r="AN2947" s="2">
        <f t="shared" si="1620"/>
        <v>6.993006993006993E-3</v>
      </c>
      <c r="AO2947" s="2">
        <f t="shared" si="1621"/>
        <v>0</v>
      </c>
      <c r="AP2947" s="2">
        <f t="shared" si="1622"/>
        <v>9.99000999000999E-4</v>
      </c>
      <c r="AR2947" t="str">
        <f t="shared" si="1623"/>
        <v>Edmonson</v>
      </c>
      <c r="AS2947" t="s">
        <v>472</v>
      </c>
      <c r="AT2947" s="184">
        <v>2</v>
      </c>
      <c r="AV2947" s="97">
        <v>21</v>
      </c>
      <c r="AW2947" s="99">
        <v>61</v>
      </c>
      <c r="AX2947" s="105">
        <f t="shared" si="1624"/>
        <v>21061</v>
      </c>
      <c r="AZ2947" s="7" t="s">
        <v>2951</v>
      </c>
      <c r="BA2947" s="181" t="s">
        <v>2991</v>
      </c>
    </row>
    <row r="2948" spans="1:53" ht="13" hidden="1" customHeight="1" outlineLevel="1">
      <c r="A2948" t="s">
        <v>300</v>
      </c>
      <c r="B2948" t="s">
        <v>472</v>
      </c>
      <c r="C2948" s="1">
        <f t="shared" si="1608"/>
        <v>39</v>
      </c>
      <c r="D2948" s="7">
        <f>IF(R2948&gt;0,RANK(R2948,(R2948:T2948,U2948:AI2948)),0)</f>
        <v>3</v>
      </c>
      <c r="E2948" s="7">
        <f>IF(S2948&gt;0,RANK(S2948,(R2948:T2948,U2948:AI2948)),0)</f>
        <v>0</v>
      </c>
      <c r="F2948" s="7">
        <f>IF(T2948&gt;0,RANK(T2948,(R2948:T2948,U2948:AI2948)),0)</f>
        <v>4</v>
      </c>
      <c r="G2948" s="7">
        <f>IF(U2948&gt;0,RANK(U2948,(R2948:T2948,U2948:AI2948)),0)</f>
        <v>2</v>
      </c>
      <c r="H2948" s="7">
        <f t="shared" si="1609"/>
        <v>1</v>
      </c>
      <c r="I2948" s="49">
        <f t="shared" si="1610"/>
        <v>2</v>
      </c>
      <c r="J2948" s="177">
        <f t="shared" si="1625"/>
        <v>5.128205128205128E-2</v>
      </c>
      <c r="K2948" s="2"/>
      <c r="L2948" s="2">
        <f t="shared" si="1612"/>
        <v>0.10256410256410256</v>
      </c>
      <c r="M2948" s="2">
        <f t="shared" si="1613"/>
        <v>0</v>
      </c>
      <c r="N2948" s="2">
        <f t="shared" si="1614"/>
        <v>7.6923076923076927E-2</v>
      </c>
      <c r="O2948" s="2">
        <f t="shared" si="1615"/>
        <v>0.38461538461538464</v>
      </c>
      <c r="P2948" s="2">
        <f t="shared" si="1616"/>
        <v>0.4358974358974359</v>
      </c>
      <c r="Q2948" s="2">
        <f t="shared" si="1591"/>
        <v>-5.5511151231257827E-17</v>
      </c>
      <c r="R2948" s="1">
        <v>4</v>
      </c>
      <c r="S2948" s="1">
        <v>0</v>
      </c>
      <c r="T2948" s="1">
        <v>3</v>
      </c>
      <c r="U2948" s="1">
        <v>15</v>
      </c>
      <c r="V2948" s="1">
        <v>17</v>
      </c>
      <c r="W2948" s="1">
        <v>0</v>
      </c>
      <c r="X2948" s="1">
        <v>0</v>
      </c>
      <c r="Y2948" s="1">
        <v>0</v>
      </c>
      <c r="Z2948" s="1">
        <v>0</v>
      </c>
      <c r="AA2948" s="1">
        <v>0</v>
      </c>
      <c r="AD2948" s="1">
        <v>0</v>
      </c>
      <c r="AF2948" s="1">
        <v>0</v>
      </c>
      <c r="AK2948" s="7">
        <f t="shared" si="1617"/>
        <v>0</v>
      </c>
      <c r="AL2948" s="7">
        <f t="shared" si="1618"/>
        <v>0</v>
      </c>
      <c r="AM2948" s="7">
        <f t="shared" si="1619"/>
        <v>0</v>
      </c>
      <c r="AN2948" s="2">
        <f t="shared" si="1620"/>
        <v>0</v>
      </c>
      <c r="AO2948" s="2">
        <f t="shared" si="1621"/>
        <v>0</v>
      </c>
      <c r="AP2948" s="2">
        <f t="shared" si="1622"/>
        <v>0</v>
      </c>
      <c r="AR2948" t="str">
        <f t="shared" si="1623"/>
        <v>Elliott</v>
      </c>
      <c r="AS2948" t="s">
        <v>472</v>
      </c>
      <c r="AT2948" s="184">
        <v>5</v>
      </c>
      <c r="AV2948" s="97">
        <v>21</v>
      </c>
      <c r="AW2948" s="99">
        <v>63</v>
      </c>
      <c r="AX2948" s="105">
        <f t="shared" si="1624"/>
        <v>21063</v>
      </c>
      <c r="AZ2948" s="7" t="s">
        <v>2951</v>
      </c>
      <c r="BA2948" s="181" t="s">
        <v>2991</v>
      </c>
    </row>
    <row r="2949" spans="1:53" ht="13" hidden="1" customHeight="1" outlineLevel="1">
      <c r="A2949" t="s">
        <v>1550</v>
      </c>
      <c r="B2949" t="s">
        <v>472</v>
      </c>
      <c r="C2949" s="1">
        <f t="shared" ref="C2949:C2980" si="1626">SUM(R2949:AI2949)</f>
        <v>652</v>
      </c>
      <c r="D2949" s="7">
        <f>IF(R2949&gt;0,RANK(R2949,(R2949:T2949,U2949:AI2949)),0)</f>
        <v>4</v>
      </c>
      <c r="E2949" s="7">
        <f>IF(S2949&gt;0,RANK(S2949,(R2949:T2949,U2949:AI2949)),0)</f>
        <v>6</v>
      </c>
      <c r="F2949" s="7">
        <f>IF(T2949&gt;0,RANK(T2949,(R2949:T2949,U2949:AI2949)),0)</f>
        <v>3</v>
      </c>
      <c r="G2949" s="7">
        <f>IF(U2949&gt;0,RANK(U2949,(R2949:T2949,U2949:AI2949)),0)</f>
        <v>2</v>
      </c>
      <c r="H2949" s="7">
        <f t="shared" ref="H2949:H2980" si="1627">IF(V2949&gt;0,RANK(V2949,(R2949:AB2949)),0)</f>
        <v>1</v>
      </c>
      <c r="I2949" s="49">
        <f t="shared" ref="I2949:I2980" si="1628">MAX(R2949:AA2949)-LARGE(R2949:AA2949,2)</f>
        <v>154</v>
      </c>
      <c r="J2949" s="177">
        <f t="shared" si="1625"/>
        <v>0.2361963190184049</v>
      </c>
      <c r="K2949" s="2"/>
      <c r="L2949" s="2">
        <f t="shared" ref="L2949:L2980" si="1629">IF($C2949=0,"-",R2949/$C2949)</f>
        <v>6.1349693251533742E-2</v>
      </c>
      <c r="M2949" s="2">
        <f t="shared" ref="M2949:M2980" si="1630">IF($C2949=0,"-",S2949/$C2949)</f>
        <v>1.6871165644171779E-2</v>
      </c>
      <c r="N2949" s="2">
        <f t="shared" ref="N2949:N2980" si="1631">IF($C2949=0,"-",T2949/$C2949)</f>
        <v>0.13496932515337423</v>
      </c>
      <c r="O2949" s="2">
        <f t="shared" ref="O2949:O2980" si="1632">IF($C2949=0,"-",U2949/$C2949)</f>
        <v>0.24386503067484663</v>
      </c>
      <c r="P2949" s="2">
        <f t="shared" ref="P2949:P2980" si="1633">IF($C2949=0,"-",V2949/$C2949)</f>
        <v>0.48006134969325154</v>
      </c>
      <c r="Q2949" s="2">
        <f t="shared" si="1591"/>
        <v>6.2883435582822056E-2</v>
      </c>
      <c r="R2949" s="1">
        <v>40</v>
      </c>
      <c r="S2949" s="1">
        <v>11</v>
      </c>
      <c r="T2949" s="1">
        <v>88</v>
      </c>
      <c r="U2949" s="1">
        <v>159</v>
      </c>
      <c r="V2949" s="1">
        <v>313</v>
      </c>
      <c r="W2949" s="1">
        <v>35</v>
      </c>
      <c r="X2949" s="1">
        <v>1</v>
      </c>
      <c r="Y2949" s="1">
        <v>0</v>
      </c>
      <c r="Z2949" s="1">
        <v>1</v>
      </c>
      <c r="AA2949" s="1">
        <v>1</v>
      </c>
      <c r="AD2949" s="1">
        <v>2</v>
      </c>
      <c r="AF2949" s="1">
        <v>1</v>
      </c>
      <c r="AK2949" s="7">
        <f t="shared" ref="AK2949:AK2980" si="1634">IF(W2949&gt;0,RANK(W2949,(R2949:AB2949)),0)</f>
        <v>5</v>
      </c>
      <c r="AL2949" s="7">
        <f t="shared" ref="AL2949:AL2980" si="1635">IF(X2949&gt;0,RANK(X2949,(R2949:AB2949)),0)</f>
        <v>7</v>
      </c>
      <c r="AM2949" s="7">
        <f t="shared" ref="AM2949:AM2980" si="1636">IF(Y2949&gt;0,RANK(Y2949,(R2949:AB2949)),0)</f>
        <v>0</v>
      </c>
      <c r="AN2949" s="2">
        <f t="shared" ref="AN2949:AN2980" si="1637">IF($C2949=0,"-",W2949/$C2949)</f>
        <v>5.3680981595092027E-2</v>
      </c>
      <c r="AO2949" s="2">
        <f t="shared" ref="AO2949:AO2980" si="1638">IF($C2949=0,"-",X2949/$C2949)</f>
        <v>1.5337423312883436E-3</v>
      </c>
      <c r="AP2949" s="2">
        <f t="shared" ref="AP2949:AP2980" si="1639">IF($C2949=0,"-",Y2949/$C2949)</f>
        <v>0</v>
      </c>
      <c r="AR2949" t="str">
        <f t="shared" ref="AR2949:AR2980" si="1640">A2949</f>
        <v>Estill</v>
      </c>
      <c r="AS2949" t="s">
        <v>472</v>
      </c>
      <c r="AT2949" s="184">
        <v>6</v>
      </c>
      <c r="AV2949" s="97">
        <v>21</v>
      </c>
      <c r="AW2949" s="99">
        <v>65</v>
      </c>
      <c r="AX2949" s="105">
        <f t="shared" ref="AX2949:AX2980" si="1641">AV2949*1000+AW2949</f>
        <v>21065</v>
      </c>
      <c r="AZ2949" s="7" t="s">
        <v>2951</v>
      </c>
      <c r="BA2949" s="181" t="s">
        <v>2991</v>
      </c>
    </row>
    <row r="2950" spans="1:53" ht="13" hidden="1" customHeight="1" outlineLevel="1">
      <c r="A2950" t="s">
        <v>30</v>
      </c>
      <c r="B2950" t="s">
        <v>472</v>
      </c>
      <c r="C2950" s="1">
        <f t="shared" si="1626"/>
        <v>14878</v>
      </c>
      <c r="D2950" s="7">
        <f>IF(R2950&gt;0,RANK(R2950,(R2950:T2950,U2950:AI2950)),0)</f>
        <v>4</v>
      </c>
      <c r="E2950" s="7">
        <f>IF(S2950&gt;0,RANK(S2950,(R2950:T2950,U2950:AI2950)),0)</f>
        <v>8</v>
      </c>
      <c r="F2950" s="7">
        <f>IF(T2950&gt;0,RANK(T2950,(R2950:T2950,U2950:AI2950)),0)</f>
        <v>3</v>
      </c>
      <c r="G2950" s="7">
        <f>IF(U2950&gt;0,RANK(U2950,(R2950:T2950,U2950:AI2950)),0)</f>
        <v>1</v>
      </c>
      <c r="H2950" s="7">
        <f t="shared" si="1627"/>
        <v>2</v>
      </c>
      <c r="I2950" s="49">
        <f t="shared" si="1628"/>
        <v>603</v>
      </c>
      <c r="J2950" s="177">
        <f t="shared" si="1625"/>
        <v>4.0529641080790428E-2</v>
      </c>
      <c r="K2950" s="2"/>
      <c r="L2950" s="2">
        <f t="shared" si="1629"/>
        <v>0.21951875252050007</v>
      </c>
      <c r="M2950" s="2">
        <f t="shared" si="1630"/>
        <v>1.4786933727651565E-3</v>
      </c>
      <c r="N2950" s="2">
        <f t="shared" si="1631"/>
        <v>0.22314827261728726</v>
      </c>
      <c r="O2950" s="2">
        <f t="shared" si="1632"/>
        <v>0.29103374109423308</v>
      </c>
      <c r="P2950" s="2">
        <f t="shared" si="1633"/>
        <v>0.25050410001344264</v>
      </c>
      <c r="Q2950" s="2">
        <f t="shared" si="1591"/>
        <v>1.4316440381771878E-2</v>
      </c>
      <c r="R2950" s="1">
        <v>3266</v>
      </c>
      <c r="S2950" s="1">
        <v>22</v>
      </c>
      <c r="T2950" s="1">
        <v>3320</v>
      </c>
      <c r="U2950" s="1">
        <v>4330</v>
      </c>
      <c r="V2950" s="1">
        <v>3727</v>
      </c>
      <c r="W2950" s="1">
        <v>99</v>
      </c>
      <c r="X2950" s="1">
        <v>3</v>
      </c>
      <c r="Y2950" s="1">
        <v>5</v>
      </c>
      <c r="Z2950" s="1">
        <v>72</v>
      </c>
      <c r="AA2950" s="1">
        <v>27</v>
      </c>
      <c r="AD2950" s="1">
        <v>6</v>
      </c>
      <c r="AF2950" s="1">
        <v>1</v>
      </c>
      <c r="AK2950" s="7">
        <f t="shared" si="1634"/>
        <v>5</v>
      </c>
      <c r="AL2950" s="7">
        <f t="shared" si="1635"/>
        <v>10</v>
      </c>
      <c r="AM2950" s="7">
        <f t="shared" si="1636"/>
        <v>9</v>
      </c>
      <c r="AN2950" s="2">
        <f t="shared" si="1637"/>
        <v>6.6541201774432046E-3</v>
      </c>
      <c r="AO2950" s="2">
        <f t="shared" si="1638"/>
        <v>2.0164000537706682E-4</v>
      </c>
      <c r="AP2950" s="2">
        <f t="shared" si="1639"/>
        <v>3.3606667562844467E-4</v>
      </c>
      <c r="AR2950" t="str">
        <f t="shared" si="1640"/>
        <v>Fayette</v>
      </c>
      <c r="AS2950" t="s">
        <v>472</v>
      </c>
      <c r="AT2950" s="184">
        <v>6</v>
      </c>
      <c r="AV2950" s="97">
        <v>21</v>
      </c>
      <c r="AW2950" s="99">
        <v>67</v>
      </c>
      <c r="AX2950" s="105">
        <f t="shared" si="1641"/>
        <v>21067</v>
      </c>
      <c r="AZ2950" s="7" t="s">
        <v>2951</v>
      </c>
      <c r="BA2950" s="181" t="s">
        <v>2991</v>
      </c>
    </row>
    <row r="2951" spans="1:53" ht="13" hidden="1" customHeight="1" outlineLevel="1">
      <c r="A2951" t="s">
        <v>211</v>
      </c>
      <c r="B2951" t="s">
        <v>472</v>
      </c>
      <c r="C2951" s="1">
        <f t="shared" si="1626"/>
        <v>777</v>
      </c>
      <c r="D2951" s="7">
        <f>IF(R2951&gt;0,RANK(R2951,(R2951:T2951,U2951:AI2951)),0)</f>
        <v>3</v>
      </c>
      <c r="E2951" s="7">
        <f>IF(S2951&gt;0,RANK(S2951,(R2951:T2951,U2951:AI2951)),0)</f>
        <v>6</v>
      </c>
      <c r="F2951" s="7">
        <f>IF(T2951&gt;0,RANK(T2951,(R2951:T2951,U2951:AI2951)),0)</f>
        <v>4</v>
      </c>
      <c r="G2951" s="7">
        <f>IF(U2951&gt;0,RANK(U2951,(R2951:T2951,U2951:AI2951)),0)</f>
        <v>2</v>
      </c>
      <c r="H2951" s="7">
        <f t="shared" si="1627"/>
        <v>1</v>
      </c>
      <c r="I2951" s="49">
        <f t="shared" si="1628"/>
        <v>85</v>
      </c>
      <c r="J2951" s="177">
        <f t="shared" si="1625"/>
        <v>0.10939510939510939</v>
      </c>
      <c r="K2951" s="2"/>
      <c r="L2951" s="2">
        <f t="shared" si="1629"/>
        <v>0.13384813384813385</v>
      </c>
      <c r="M2951" s="2">
        <f t="shared" si="1630"/>
        <v>5.1480051480051478E-3</v>
      </c>
      <c r="N2951" s="2">
        <f t="shared" si="1631"/>
        <v>0.10424710424710425</v>
      </c>
      <c r="O2951" s="2">
        <f t="shared" si="1632"/>
        <v>0.31402831402831405</v>
      </c>
      <c r="P2951" s="2">
        <f t="shared" si="1633"/>
        <v>0.42342342342342343</v>
      </c>
      <c r="Q2951" s="2">
        <f t="shared" si="1591"/>
        <v>1.9305019305019211E-2</v>
      </c>
      <c r="R2951" s="1">
        <v>104</v>
      </c>
      <c r="S2951" s="1">
        <v>4</v>
      </c>
      <c r="T2951" s="1">
        <v>81</v>
      </c>
      <c r="U2951" s="1">
        <v>244</v>
      </c>
      <c r="V2951" s="1">
        <v>329</v>
      </c>
      <c r="W2951" s="1">
        <v>8</v>
      </c>
      <c r="X2951" s="1">
        <v>0</v>
      </c>
      <c r="Y2951" s="1">
        <v>0</v>
      </c>
      <c r="Z2951" s="1">
        <v>4</v>
      </c>
      <c r="AA2951" s="1">
        <v>1</v>
      </c>
      <c r="AD2951" s="1">
        <v>2</v>
      </c>
      <c r="AF2951" s="1">
        <v>0</v>
      </c>
      <c r="AK2951" s="7">
        <f t="shared" si="1634"/>
        <v>5</v>
      </c>
      <c r="AL2951" s="7">
        <f t="shared" si="1635"/>
        <v>0</v>
      </c>
      <c r="AM2951" s="7">
        <f t="shared" si="1636"/>
        <v>0</v>
      </c>
      <c r="AN2951" s="2">
        <f t="shared" si="1637"/>
        <v>1.0296010296010296E-2</v>
      </c>
      <c r="AO2951" s="2">
        <f t="shared" si="1638"/>
        <v>0</v>
      </c>
      <c r="AP2951" s="2">
        <f t="shared" si="1639"/>
        <v>0</v>
      </c>
      <c r="AR2951" t="str">
        <f t="shared" si="1640"/>
        <v>Fleming</v>
      </c>
      <c r="AS2951" t="s">
        <v>472</v>
      </c>
      <c r="AT2951" s="184">
        <v>6</v>
      </c>
      <c r="AV2951" s="97">
        <v>21</v>
      </c>
      <c r="AW2951" s="99">
        <v>69</v>
      </c>
      <c r="AX2951" s="105">
        <f t="shared" si="1641"/>
        <v>21069</v>
      </c>
      <c r="AZ2951" s="7" t="s">
        <v>2951</v>
      </c>
      <c r="BA2951" s="181" t="s">
        <v>2991</v>
      </c>
    </row>
    <row r="2952" spans="1:53" ht="13" hidden="1" customHeight="1" outlineLevel="1">
      <c r="A2952" t="s">
        <v>3032</v>
      </c>
      <c r="B2952" t="s">
        <v>472</v>
      </c>
      <c r="C2952" s="1">
        <f t="shared" si="1626"/>
        <v>580</v>
      </c>
      <c r="D2952" s="7">
        <f>IF(R2952&gt;0,RANK(R2952,(R2952:T2952,U2952:AI2952)),0)</f>
        <v>4</v>
      </c>
      <c r="E2952" s="7">
        <f>IF(S2952&gt;0,RANK(S2952,(R2952:T2952,U2952:AI2952)),0)</f>
        <v>0</v>
      </c>
      <c r="F2952" s="7">
        <f>IF(T2952&gt;0,RANK(T2952,(R2952:T2952,U2952:AI2952)),0)</f>
        <v>3</v>
      </c>
      <c r="G2952" s="7">
        <f>IF(U2952&gt;0,RANK(U2952,(R2952:T2952,U2952:AI2952)),0)</f>
        <v>2</v>
      </c>
      <c r="H2952" s="7">
        <f t="shared" si="1627"/>
        <v>1</v>
      </c>
      <c r="I2952" s="49">
        <f t="shared" si="1628"/>
        <v>131</v>
      </c>
      <c r="J2952" s="177">
        <f t="shared" si="1625"/>
        <v>0.22586206896551725</v>
      </c>
      <c r="K2952" s="2"/>
      <c r="L2952" s="2">
        <f t="shared" si="1629"/>
        <v>0.11206896551724138</v>
      </c>
      <c r="M2952" s="2">
        <f t="shared" si="1630"/>
        <v>0</v>
      </c>
      <c r="N2952" s="2">
        <f t="shared" si="1631"/>
        <v>0.12413793103448276</v>
      </c>
      <c r="O2952" s="2">
        <f t="shared" si="1632"/>
        <v>0.25344827586206897</v>
      </c>
      <c r="P2952" s="2">
        <f t="shared" si="1633"/>
        <v>0.47931034482758622</v>
      </c>
      <c r="Q2952" s="2">
        <f t="shared" si="1591"/>
        <v>3.1034482758620696E-2</v>
      </c>
      <c r="R2952" s="1">
        <v>65</v>
      </c>
      <c r="S2952" s="1">
        <v>0</v>
      </c>
      <c r="T2952" s="1">
        <v>72</v>
      </c>
      <c r="U2952" s="1">
        <v>147</v>
      </c>
      <c r="V2952" s="1">
        <v>278</v>
      </c>
      <c r="W2952" s="1">
        <v>3</v>
      </c>
      <c r="X2952" s="1">
        <v>1</v>
      </c>
      <c r="Y2952" s="1">
        <v>0</v>
      </c>
      <c r="Z2952" s="1">
        <v>9</v>
      </c>
      <c r="AA2952" s="1">
        <v>2</v>
      </c>
      <c r="AD2952" s="1">
        <v>3</v>
      </c>
      <c r="AF2952" s="1">
        <v>0</v>
      </c>
      <c r="AK2952" s="7">
        <f t="shared" si="1634"/>
        <v>6</v>
      </c>
      <c r="AL2952" s="7">
        <f t="shared" si="1635"/>
        <v>8</v>
      </c>
      <c r="AM2952" s="7">
        <f t="shared" si="1636"/>
        <v>0</v>
      </c>
      <c r="AN2952" s="2">
        <f t="shared" si="1637"/>
        <v>5.1724137931034482E-3</v>
      </c>
      <c r="AO2952" s="2">
        <f t="shared" si="1638"/>
        <v>1.7241379310344827E-3</v>
      </c>
      <c r="AP2952" s="2">
        <f t="shared" si="1639"/>
        <v>0</v>
      </c>
      <c r="AR2952" t="str">
        <f t="shared" si="1640"/>
        <v>Floyd</v>
      </c>
      <c r="AS2952" t="s">
        <v>472</v>
      </c>
      <c r="AT2952" s="184">
        <v>5</v>
      </c>
      <c r="AV2952" s="97">
        <v>21</v>
      </c>
      <c r="AW2952" s="99">
        <v>71</v>
      </c>
      <c r="AX2952" s="105">
        <f t="shared" si="1641"/>
        <v>21071</v>
      </c>
      <c r="AZ2952" s="7" t="s">
        <v>2951</v>
      </c>
      <c r="BA2952" s="181" t="s">
        <v>2991</v>
      </c>
    </row>
    <row r="2953" spans="1:53" ht="13" hidden="1" customHeight="1" outlineLevel="1">
      <c r="A2953" t="s">
        <v>2409</v>
      </c>
      <c r="B2953" t="s">
        <v>472</v>
      </c>
      <c r="C2953" s="1">
        <f t="shared" si="1626"/>
        <v>2093</v>
      </c>
      <c r="D2953" s="7">
        <f>IF(R2953&gt;0,RANK(R2953,(R2953:T2953,U2953:AI2953)),0)</f>
        <v>4</v>
      </c>
      <c r="E2953" s="7">
        <f>IF(S2953&gt;0,RANK(S2953,(R2953:T2953,U2953:AI2953)),0)</f>
        <v>7</v>
      </c>
      <c r="F2953" s="7">
        <f>IF(T2953&gt;0,RANK(T2953,(R2953:T2953,U2953:AI2953)),0)</f>
        <v>3</v>
      </c>
      <c r="G2953" s="7">
        <f>IF(U2953&gt;0,RANK(U2953,(R2953:T2953,U2953:AI2953)),0)</f>
        <v>1</v>
      </c>
      <c r="H2953" s="7">
        <f t="shared" si="1627"/>
        <v>2</v>
      </c>
      <c r="I2953" s="49">
        <f t="shared" si="1628"/>
        <v>117</v>
      </c>
      <c r="J2953" s="177">
        <f t="shared" si="1625"/>
        <v>5.5900621118012424E-2</v>
      </c>
      <c r="K2953" s="2"/>
      <c r="L2953" s="2">
        <f t="shared" si="1629"/>
        <v>0.1581462016244625</v>
      </c>
      <c r="M2953" s="2">
        <f t="shared" si="1630"/>
        <v>9.5556617295747726E-4</v>
      </c>
      <c r="N2953" s="2">
        <f t="shared" si="1631"/>
        <v>0.20162446249402771</v>
      </c>
      <c r="O2953" s="2">
        <f t="shared" si="1632"/>
        <v>0.33397037744863833</v>
      </c>
      <c r="P2953" s="2">
        <f t="shared" si="1633"/>
        <v>0.27806975633062592</v>
      </c>
      <c r="Q2953" s="2">
        <f t="shared" si="1591"/>
        <v>2.723363592928818E-2</v>
      </c>
      <c r="R2953" s="1">
        <v>331</v>
      </c>
      <c r="S2953" s="1">
        <v>2</v>
      </c>
      <c r="T2953" s="1">
        <v>422</v>
      </c>
      <c r="U2953" s="1">
        <v>699</v>
      </c>
      <c r="V2953" s="1">
        <v>582</v>
      </c>
      <c r="W2953" s="1">
        <v>42</v>
      </c>
      <c r="X2953" s="1">
        <v>0</v>
      </c>
      <c r="Y2953" s="1">
        <v>1</v>
      </c>
      <c r="Z2953" s="1">
        <v>12</v>
      </c>
      <c r="AA2953" s="1">
        <v>1</v>
      </c>
      <c r="AD2953" s="1">
        <v>1</v>
      </c>
      <c r="AF2953" s="1">
        <v>0</v>
      </c>
      <c r="AK2953" s="7">
        <f t="shared" si="1634"/>
        <v>5</v>
      </c>
      <c r="AL2953" s="7">
        <f t="shared" si="1635"/>
        <v>0</v>
      </c>
      <c r="AM2953" s="7">
        <f t="shared" si="1636"/>
        <v>8</v>
      </c>
      <c r="AN2953" s="2">
        <f t="shared" si="1637"/>
        <v>2.0066889632107024E-2</v>
      </c>
      <c r="AO2953" s="2">
        <f t="shared" si="1638"/>
        <v>0</v>
      </c>
      <c r="AP2953" s="2">
        <f t="shared" si="1639"/>
        <v>4.7778308647873863E-4</v>
      </c>
      <c r="AR2953" t="str">
        <f t="shared" si="1640"/>
        <v>Franklin</v>
      </c>
      <c r="AS2953" t="s">
        <v>472</v>
      </c>
      <c r="AT2953" s="184">
        <v>6</v>
      </c>
      <c r="AV2953" s="97">
        <v>21</v>
      </c>
      <c r="AW2953" s="99">
        <v>73</v>
      </c>
      <c r="AX2953" s="105">
        <f t="shared" si="1641"/>
        <v>21073</v>
      </c>
      <c r="AZ2953" s="7" t="s">
        <v>2951</v>
      </c>
      <c r="BA2953" s="181" t="s">
        <v>2991</v>
      </c>
    </row>
    <row r="2954" spans="1:53" ht="13" hidden="1" customHeight="1" outlineLevel="1">
      <c r="A2954" t="s">
        <v>3217</v>
      </c>
      <c r="B2954" t="s">
        <v>472</v>
      </c>
      <c r="C2954" s="1">
        <f t="shared" si="1626"/>
        <v>158</v>
      </c>
      <c r="D2954" s="7">
        <f>IF(R2954&gt;0,RANK(R2954,(R2954:T2954,U2954:AI2954)),0)</f>
        <v>3</v>
      </c>
      <c r="E2954" s="7">
        <f>IF(S2954&gt;0,RANK(S2954,(R2954:T2954,U2954:AI2954)),0)</f>
        <v>5</v>
      </c>
      <c r="F2954" s="7">
        <f>IF(T2954&gt;0,RANK(T2954,(R2954:T2954,U2954:AI2954)),0)</f>
        <v>4</v>
      </c>
      <c r="G2954" s="7">
        <f>IF(U2954&gt;0,RANK(U2954,(R2954:T2954,U2954:AI2954)),0)</f>
        <v>2</v>
      </c>
      <c r="H2954" s="7">
        <f t="shared" si="1627"/>
        <v>1</v>
      </c>
      <c r="I2954" s="49">
        <f t="shared" si="1628"/>
        <v>10</v>
      </c>
      <c r="J2954" s="177">
        <f t="shared" si="1625"/>
        <v>6.3291139240506333E-2</v>
      </c>
      <c r="K2954" s="2"/>
      <c r="L2954" s="2">
        <f t="shared" si="1629"/>
        <v>0.12658227848101267</v>
      </c>
      <c r="M2954" s="2">
        <f t="shared" si="1630"/>
        <v>6.3291139240506328E-3</v>
      </c>
      <c r="N2954" s="2">
        <f t="shared" si="1631"/>
        <v>8.8607594936708861E-2</v>
      </c>
      <c r="O2954" s="2">
        <f t="shared" si="1632"/>
        <v>0.35443037974683544</v>
      </c>
      <c r="P2954" s="2">
        <f t="shared" si="1633"/>
        <v>0.41772151898734178</v>
      </c>
      <c r="Q2954" s="2">
        <f t="shared" si="1591"/>
        <v>6.3291139240505556E-3</v>
      </c>
      <c r="R2954" s="1">
        <v>20</v>
      </c>
      <c r="S2954" s="1">
        <v>1</v>
      </c>
      <c r="T2954" s="1">
        <v>14</v>
      </c>
      <c r="U2954" s="1">
        <v>56</v>
      </c>
      <c r="V2954" s="1">
        <v>66</v>
      </c>
      <c r="W2954" s="1">
        <v>0</v>
      </c>
      <c r="X2954" s="1">
        <v>0</v>
      </c>
      <c r="Y2954" s="1">
        <v>0</v>
      </c>
      <c r="Z2954" s="1">
        <v>1</v>
      </c>
      <c r="AA2954" s="1">
        <v>0</v>
      </c>
      <c r="AD2954" s="1">
        <v>0</v>
      </c>
      <c r="AF2954" s="1">
        <v>0</v>
      </c>
      <c r="AK2954" s="7">
        <f t="shared" si="1634"/>
        <v>0</v>
      </c>
      <c r="AL2954" s="7">
        <f t="shared" si="1635"/>
        <v>0</v>
      </c>
      <c r="AM2954" s="7">
        <f t="shared" si="1636"/>
        <v>0</v>
      </c>
      <c r="AN2954" s="2">
        <f t="shared" si="1637"/>
        <v>0</v>
      </c>
      <c r="AO2954" s="2">
        <f t="shared" si="1638"/>
        <v>0</v>
      </c>
      <c r="AP2954" s="2">
        <f t="shared" si="1639"/>
        <v>0</v>
      </c>
      <c r="AR2954" t="str">
        <f t="shared" si="1640"/>
        <v>Fulton</v>
      </c>
      <c r="AS2954" t="s">
        <v>472</v>
      </c>
      <c r="AT2954" s="184">
        <v>1</v>
      </c>
      <c r="AV2954" s="97">
        <v>21</v>
      </c>
      <c r="AW2954" s="99">
        <v>75</v>
      </c>
      <c r="AX2954" s="105">
        <f t="shared" si="1641"/>
        <v>21075</v>
      </c>
      <c r="AZ2954" s="7" t="s">
        <v>2951</v>
      </c>
      <c r="BA2954" s="181" t="s">
        <v>2991</v>
      </c>
    </row>
    <row r="2955" spans="1:53" ht="13" hidden="1" customHeight="1" outlineLevel="1">
      <c r="A2955" t="s">
        <v>1775</v>
      </c>
      <c r="B2955" t="s">
        <v>472</v>
      </c>
      <c r="C2955" s="1">
        <f t="shared" si="1626"/>
        <v>290</v>
      </c>
      <c r="D2955" s="7">
        <f>IF(R2955&gt;0,RANK(R2955,(R2955:T2955,U2955:AI2955)),0)</f>
        <v>3</v>
      </c>
      <c r="E2955" s="7">
        <f>IF(S2955&gt;0,RANK(S2955,(R2955:T2955,U2955:AI2955)),0)</f>
        <v>0</v>
      </c>
      <c r="F2955" s="7">
        <f>IF(T2955&gt;0,RANK(T2955,(R2955:T2955,U2955:AI2955)),0)</f>
        <v>4</v>
      </c>
      <c r="G2955" s="7">
        <f>IF(U2955&gt;0,RANK(U2955,(R2955:T2955,U2955:AI2955)),0)</f>
        <v>2</v>
      </c>
      <c r="H2955" s="7">
        <f t="shared" si="1627"/>
        <v>1</v>
      </c>
      <c r="I2955" s="49">
        <f t="shared" si="1628"/>
        <v>39</v>
      </c>
      <c r="J2955" s="177">
        <f t="shared" si="1625"/>
        <v>0.13448275862068965</v>
      </c>
      <c r="K2955" s="2"/>
      <c r="L2955" s="2">
        <f t="shared" si="1629"/>
        <v>0.20689655172413793</v>
      </c>
      <c r="M2955" s="2">
        <f t="shared" si="1630"/>
        <v>0</v>
      </c>
      <c r="N2955" s="2">
        <f t="shared" si="1631"/>
        <v>8.6206896551724144E-2</v>
      </c>
      <c r="O2955" s="2">
        <f t="shared" si="1632"/>
        <v>0.28275862068965518</v>
      </c>
      <c r="P2955" s="2">
        <f t="shared" si="1633"/>
        <v>0.41724137931034483</v>
      </c>
      <c r="Q2955" s="2">
        <f t="shared" si="1591"/>
        <v>6.8965517241378893E-3</v>
      </c>
      <c r="R2955" s="1">
        <v>60</v>
      </c>
      <c r="S2955" s="1">
        <v>0</v>
      </c>
      <c r="T2955" s="1">
        <v>25</v>
      </c>
      <c r="U2955" s="1">
        <v>82</v>
      </c>
      <c r="V2955" s="1">
        <v>121</v>
      </c>
      <c r="W2955" s="1">
        <v>2</v>
      </c>
      <c r="X2955" s="1">
        <v>0</v>
      </c>
      <c r="Y2955" s="1">
        <v>0</v>
      </c>
      <c r="Z2955" s="1">
        <v>0</v>
      </c>
      <c r="AA2955" s="1">
        <v>0</v>
      </c>
      <c r="AD2955" s="1">
        <v>0</v>
      </c>
      <c r="AF2955" s="1">
        <v>0</v>
      </c>
      <c r="AK2955" s="7">
        <f t="shared" si="1634"/>
        <v>5</v>
      </c>
      <c r="AL2955" s="7">
        <f t="shared" si="1635"/>
        <v>0</v>
      </c>
      <c r="AM2955" s="7">
        <f t="shared" si="1636"/>
        <v>0</v>
      </c>
      <c r="AN2955" s="2">
        <f t="shared" si="1637"/>
        <v>6.8965517241379309E-3</v>
      </c>
      <c r="AO2955" s="2">
        <f t="shared" si="1638"/>
        <v>0</v>
      </c>
      <c r="AP2955" s="2">
        <f t="shared" si="1639"/>
        <v>0</v>
      </c>
      <c r="AR2955" t="str">
        <f t="shared" si="1640"/>
        <v>Gallatin</v>
      </c>
      <c r="AS2955" t="s">
        <v>472</v>
      </c>
      <c r="AT2955" s="184">
        <v>4</v>
      </c>
      <c r="AV2955" s="97">
        <v>21</v>
      </c>
      <c r="AW2955" s="99">
        <v>77</v>
      </c>
      <c r="AX2955" s="105">
        <f t="shared" si="1641"/>
        <v>21077</v>
      </c>
      <c r="AZ2955" s="7" t="s">
        <v>2951</v>
      </c>
      <c r="BA2955" s="181" t="s">
        <v>2991</v>
      </c>
    </row>
    <row r="2956" spans="1:53" ht="13" hidden="1" customHeight="1" outlineLevel="1">
      <c r="A2956" t="s">
        <v>2594</v>
      </c>
      <c r="B2956" t="s">
        <v>472</v>
      </c>
      <c r="C2956" s="1">
        <f t="shared" si="1626"/>
        <v>1368</v>
      </c>
      <c r="D2956" s="7">
        <f>IF(R2956&gt;0,RANK(R2956,(R2956:T2956,U2956:AI2956)),0)</f>
        <v>4</v>
      </c>
      <c r="E2956" s="7">
        <f>IF(S2956&gt;0,RANK(S2956,(R2956:T2956,U2956:AI2956)),0)</f>
        <v>6</v>
      </c>
      <c r="F2956" s="7">
        <f>IF(T2956&gt;0,RANK(T2956,(R2956:T2956,U2956:AI2956)),0)</f>
        <v>3</v>
      </c>
      <c r="G2956" s="7">
        <f>IF(U2956&gt;0,RANK(U2956,(R2956:T2956,U2956:AI2956)),0)</f>
        <v>2</v>
      </c>
      <c r="H2956" s="7">
        <f t="shared" si="1627"/>
        <v>1</v>
      </c>
      <c r="I2956" s="49">
        <f t="shared" si="1628"/>
        <v>124</v>
      </c>
      <c r="J2956" s="177">
        <f t="shared" si="1625"/>
        <v>9.0643274853801165E-2</v>
      </c>
      <c r="K2956" s="2"/>
      <c r="L2956" s="2">
        <f t="shared" si="1629"/>
        <v>9.3567251461988299E-2</v>
      </c>
      <c r="M2956" s="2">
        <f t="shared" si="1630"/>
        <v>5.1169590643274851E-3</v>
      </c>
      <c r="N2956" s="2">
        <f t="shared" si="1631"/>
        <v>0.13011695906432749</v>
      </c>
      <c r="O2956" s="2">
        <f t="shared" si="1632"/>
        <v>0.33406432748538012</v>
      </c>
      <c r="P2956" s="2">
        <f t="shared" si="1633"/>
        <v>0.42470760233918131</v>
      </c>
      <c r="Q2956" s="2">
        <f t="shared" si="1591"/>
        <v>1.2426900584795231E-2</v>
      </c>
      <c r="R2956" s="1">
        <v>128</v>
      </c>
      <c r="S2956" s="1">
        <v>7</v>
      </c>
      <c r="T2956" s="1">
        <v>178</v>
      </c>
      <c r="U2956" s="1">
        <v>457</v>
      </c>
      <c r="V2956" s="1">
        <v>581</v>
      </c>
      <c r="W2956" s="1">
        <v>10</v>
      </c>
      <c r="X2956" s="1">
        <v>0</v>
      </c>
      <c r="Y2956" s="1">
        <v>1</v>
      </c>
      <c r="Z2956" s="1">
        <v>1</v>
      </c>
      <c r="AA2956" s="1">
        <v>3</v>
      </c>
      <c r="AD2956" s="1">
        <v>2</v>
      </c>
      <c r="AF2956" s="1">
        <v>0</v>
      </c>
      <c r="AK2956" s="7">
        <f t="shared" si="1634"/>
        <v>5</v>
      </c>
      <c r="AL2956" s="7">
        <f t="shared" si="1635"/>
        <v>0</v>
      </c>
      <c r="AM2956" s="7">
        <f t="shared" si="1636"/>
        <v>8</v>
      </c>
      <c r="AN2956" s="2">
        <f t="shared" si="1637"/>
        <v>7.3099415204678359E-3</v>
      </c>
      <c r="AO2956" s="2">
        <f t="shared" si="1638"/>
        <v>0</v>
      </c>
      <c r="AP2956" s="2">
        <f t="shared" si="1639"/>
        <v>7.3099415204678359E-4</v>
      </c>
      <c r="AR2956" t="str">
        <f t="shared" si="1640"/>
        <v>Garrard</v>
      </c>
      <c r="AS2956" t="s">
        <v>472</v>
      </c>
      <c r="AT2956" s="184">
        <v>2</v>
      </c>
      <c r="AV2956" s="97">
        <v>21</v>
      </c>
      <c r="AW2956" s="99">
        <v>79</v>
      </c>
      <c r="AX2956" s="105">
        <f t="shared" si="1641"/>
        <v>21079</v>
      </c>
      <c r="AZ2956" s="7" t="s">
        <v>2951</v>
      </c>
      <c r="BA2956" s="181" t="s">
        <v>2991</v>
      </c>
    </row>
    <row r="2957" spans="1:53" ht="13" hidden="1" customHeight="1" outlineLevel="1">
      <c r="A2957" t="s">
        <v>2057</v>
      </c>
      <c r="B2957" t="s">
        <v>472</v>
      </c>
      <c r="C2957" s="1">
        <f t="shared" si="1626"/>
        <v>1282</v>
      </c>
      <c r="D2957" s="7">
        <f>IF(R2957&gt;0,RANK(R2957,(R2957:T2957,U2957:AI2957)),0)</f>
        <v>3</v>
      </c>
      <c r="E2957" s="7">
        <f>IF(S2957&gt;0,RANK(S2957,(R2957:T2957,U2957:AI2957)),0)</f>
        <v>0</v>
      </c>
      <c r="F2957" s="7">
        <f>IF(T2957&gt;0,RANK(T2957,(R2957:T2957,U2957:AI2957)),0)</f>
        <v>4</v>
      </c>
      <c r="G2957" s="7">
        <f>IF(U2957&gt;0,RANK(U2957,(R2957:T2957,U2957:AI2957)),0)</f>
        <v>2</v>
      </c>
      <c r="H2957" s="7">
        <f t="shared" si="1627"/>
        <v>1</v>
      </c>
      <c r="I2957" s="49">
        <f t="shared" si="1628"/>
        <v>38</v>
      </c>
      <c r="J2957" s="177">
        <f t="shared" si="1625"/>
        <v>2.9641185647425898E-2</v>
      </c>
      <c r="K2957" s="2"/>
      <c r="L2957" s="2">
        <f t="shared" si="1629"/>
        <v>0.15366614664586584</v>
      </c>
      <c r="M2957" s="2">
        <f t="shared" si="1630"/>
        <v>0</v>
      </c>
      <c r="N2957" s="2">
        <f t="shared" si="1631"/>
        <v>9.9063962558502347E-2</v>
      </c>
      <c r="O2957" s="2">
        <f t="shared" si="1632"/>
        <v>0.35101404056162244</v>
      </c>
      <c r="P2957" s="2">
        <f t="shared" si="1633"/>
        <v>0.38065522620904835</v>
      </c>
      <c r="Q2957" s="2">
        <f t="shared" si="1591"/>
        <v>1.5600624024960985E-2</v>
      </c>
      <c r="R2957" s="1">
        <v>197</v>
      </c>
      <c r="S2957" s="1">
        <v>0</v>
      </c>
      <c r="T2957" s="1">
        <v>127</v>
      </c>
      <c r="U2957" s="1">
        <v>450</v>
      </c>
      <c r="V2957" s="1">
        <v>488</v>
      </c>
      <c r="W2957" s="1">
        <v>13</v>
      </c>
      <c r="X2957" s="1">
        <v>0</v>
      </c>
      <c r="Y2957" s="1">
        <v>0</v>
      </c>
      <c r="Z2957" s="1">
        <v>4</v>
      </c>
      <c r="AA2957" s="1">
        <v>1</v>
      </c>
      <c r="AD2957" s="1">
        <v>2</v>
      </c>
      <c r="AF2957" s="1">
        <v>0</v>
      </c>
      <c r="AK2957" s="7">
        <f t="shared" si="1634"/>
        <v>5</v>
      </c>
      <c r="AL2957" s="7">
        <f t="shared" si="1635"/>
        <v>0</v>
      </c>
      <c r="AM2957" s="7">
        <f t="shared" si="1636"/>
        <v>0</v>
      </c>
      <c r="AN2957" s="2">
        <f t="shared" si="1637"/>
        <v>1.0140405616224649E-2</v>
      </c>
      <c r="AO2957" s="2">
        <f t="shared" si="1638"/>
        <v>0</v>
      </c>
      <c r="AP2957" s="2">
        <f t="shared" si="1639"/>
        <v>0</v>
      </c>
      <c r="AR2957" t="str">
        <f t="shared" si="1640"/>
        <v>Grant</v>
      </c>
      <c r="AS2957" t="s">
        <v>472</v>
      </c>
      <c r="AT2957" s="184">
        <v>4</v>
      </c>
      <c r="AV2957" s="97">
        <v>21</v>
      </c>
      <c r="AW2957" s="99">
        <v>81</v>
      </c>
      <c r="AX2957" s="105">
        <f t="shared" si="1641"/>
        <v>21081</v>
      </c>
      <c r="AZ2957" s="7" t="s">
        <v>2951</v>
      </c>
      <c r="BA2957" s="181" t="s">
        <v>2991</v>
      </c>
    </row>
    <row r="2958" spans="1:53" ht="13" hidden="1" customHeight="1" outlineLevel="1">
      <c r="A2958" t="s">
        <v>1247</v>
      </c>
      <c r="B2958" t="s">
        <v>472</v>
      </c>
      <c r="C2958" s="1">
        <f t="shared" si="1626"/>
        <v>1352</v>
      </c>
      <c r="D2958" s="7">
        <f>IF(R2958&gt;0,RANK(R2958,(R2958:T2958,U2958:AI2958)),0)</f>
        <v>4</v>
      </c>
      <c r="E2958" s="7">
        <f>IF(S2958&gt;0,RANK(S2958,(R2958:T2958,U2958:AI2958)),0)</f>
        <v>0</v>
      </c>
      <c r="F2958" s="7">
        <f>IF(T2958&gt;0,RANK(T2958,(R2958:T2958,U2958:AI2958)),0)</f>
        <v>3</v>
      </c>
      <c r="G2958" s="7">
        <f>IF(U2958&gt;0,RANK(U2958,(R2958:T2958,U2958:AI2958)),0)</f>
        <v>1</v>
      </c>
      <c r="H2958" s="7">
        <f t="shared" si="1627"/>
        <v>2</v>
      </c>
      <c r="I2958" s="49">
        <f t="shared" si="1628"/>
        <v>264</v>
      </c>
      <c r="J2958" s="177">
        <f t="shared" si="1625"/>
        <v>0.19526627218934911</v>
      </c>
      <c r="K2958" s="2"/>
      <c r="L2958" s="2">
        <f t="shared" si="1629"/>
        <v>7.7662721893491118E-2</v>
      </c>
      <c r="M2958" s="2">
        <f t="shared" si="1630"/>
        <v>0</v>
      </c>
      <c r="N2958" s="2">
        <f t="shared" si="1631"/>
        <v>0.11242603550295859</v>
      </c>
      <c r="O2958" s="2">
        <f t="shared" si="1632"/>
        <v>0.496301775147929</v>
      </c>
      <c r="P2958" s="2">
        <f t="shared" si="1633"/>
        <v>0.30103550295857989</v>
      </c>
      <c r="Q2958" s="2">
        <f t="shared" si="1591"/>
        <v>1.2573964497041401E-2</v>
      </c>
      <c r="R2958" s="1">
        <v>105</v>
      </c>
      <c r="S2958" s="1">
        <v>0</v>
      </c>
      <c r="T2958" s="1">
        <v>152</v>
      </c>
      <c r="U2958" s="1">
        <v>671</v>
      </c>
      <c r="V2958" s="1">
        <v>407</v>
      </c>
      <c r="W2958" s="1">
        <v>12</v>
      </c>
      <c r="X2958" s="1">
        <v>1</v>
      </c>
      <c r="Y2958" s="1">
        <v>0</v>
      </c>
      <c r="Z2958" s="1">
        <v>2</v>
      </c>
      <c r="AA2958" s="1">
        <v>2</v>
      </c>
      <c r="AD2958" s="1">
        <v>0</v>
      </c>
      <c r="AF2958" s="1">
        <v>0</v>
      </c>
      <c r="AK2958" s="7">
        <f t="shared" si="1634"/>
        <v>5</v>
      </c>
      <c r="AL2958" s="7">
        <f t="shared" si="1635"/>
        <v>8</v>
      </c>
      <c r="AM2958" s="7">
        <f t="shared" si="1636"/>
        <v>0</v>
      </c>
      <c r="AN2958" s="2">
        <f t="shared" si="1637"/>
        <v>8.8757396449704144E-3</v>
      </c>
      <c r="AO2958" s="2">
        <f t="shared" si="1638"/>
        <v>7.3964497041420117E-4</v>
      </c>
      <c r="AP2958" s="2">
        <f t="shared" si="1639"/>
        <v>0</v>
      </c>
      <c r="AR2958" t="str">
        <f t="shared" si="1640"/>
        <v>Graves</v>
      </c>
      <c r="AS2958" t="s">
        <v>472</v>
      </c>
      <c r="AT2958" s="184">
        <v>1</v>
      </c>
      <c r="AV2958" s="97">
        <v>21</v>
      </c>
      <c r="AW2958" s="99">
        <v>83</v>
      </c>
      <c r="AX2958" s="105">
        <f t="shared" si="1641"/>
        <v>21083</v>
      </c>
      <c r="AZ2958" s="7" t="s">
        <v>2951</v>
      </c>
      <c r="BA2958" s="181" t="s">
        <v>2991</v>
      </c>
    </row>
    <row r="2959" spans="1:53" ht="13" hidden="1" customHeight="1" outlineLevel="1">
      <c r="A2959" t="s">
        <v>221</v>
      </c>
      <c r="B2959" t="s">
        <v>472</v>
      </c>
      <c r="C2959" s="1">
        <f t="shared" si="1626"/>
        <v>1901</v>
      </c>
      <c r="D2959" s="7">
        <f>IF(R2959&gt;0,RANK(R2959,(R2959:T2959,U2959:AI2959)),0)</f>
        <v>4</v>
      </c>
      <c r="E2959" s="7">
        <f>IF(S2959&gt;0,RANK(S2959,(R2959:T2959,U2959:AI2959)),0)</f>
        <v>8</v>
      </c>
      <c r="F2959" s="7">
        <f>IF(T2959&gt;0,RANK(T2959,(R2959:T2959,U2959:AI2959)),0)</f>
        <v>3</v>
      </c>
      <c r="G2959" s="7">
        <f>IF(U2959&gt;0,RANK(U2959,(R2959:T2959,U2959:AI2959)),0)</f>
        <v>2</v>
      </c>
      <c r="H2959" s="7">
        <f t="shared" si="1627"/>
        <v>1</v>
      </c>
      <c r="I2959" s="49">
        <f t="shared" si="1628"/>
        <v>224</v>
      </c>
      <c r="J2959" s="177">
        <f t="shared" si="1625"/>
        <v>0.11783271962125197</v>
      </c>
      <c r="K2959" s="2"/>
      <c r="L2959" s="2">
        <f t="shared" si="1629"/>
        <v>0.11257233035244608</v>
      </c>
      <c r="M2959" s="2">
        <f t="shared" si="1630"/>
        <v>1.5781167806417674E-3</v>
      </c>
      <c r="N2959" s="2">
        <f t="shared" si="1631"/>
        <v>0.18832193582325091</v>
      </c>
      <c r="O2959" s="2">
        <f t="shared" si="1632"/>
        <v>0.27617043661230933</v>
      </c>
      <c r="P2959" s="2">
        <f t="shared" si="1633"/>
        <v>0.3940031562335613</v>
      </c>
      <c r="Q2959" s="2">
        <f t="shared" si="1591"/>
        <v>2.735402419779065E-2</v>
      </c>
      <c r="R2959" s="1">
        <v>214</v>
      </c>
      <c r="S2959" s="1">
        <v>3</v>
      </c>
      <c r="T2959" s="1">
        <v>358</v>
      </c>
      <c r="U2959" s="1">
        <v>525</v>
      </c>
      <c r="V2959" s="1">
        <v>749</v>
      </c>
      <c r="W2959" s="1">
        <v>24</v>
      </c>
      <c r="X2959" s="1">
        <v>1</v>
      </c>
      <c r="Y2959" s="1">
        <v>1</v>
      </c>
      <c r="Z2959" s="1">
        <v>11</v>
      </c>
      <c r="AA2959" s="1">
        <v>15</v>
      </c>
      <c r="AD2959" s="1">
        <v>0</v>
      </c>
      <c r="AF2959" s="1">
        <v>0</v>
      </c>
      <c r="AK2959" s="7">
        <f t="shared" si="1634"/>
        <v>5</v>
      </c>
      <c r="AL2959" s="7">
        <f t="shared" si="1635"/>
        <v>9</v>
      </c>
      <c r="AM2959" s="7">
        <f t="shared" si="1636"/>
        <v>9</v>
      </c>
      <c r="AN2959" s="2">
        <f t="shared" si="1637"/>
        <v>1.262493424513414E-2</v>
      </c>
      <c r="AO2959" s="2">
        <f t="shared" si="1638"/>
        <v>5.2603892688058915E-4</v>
      </c>
      <c r="AP2959" s="2">
        <f t="shared" si="1639"/>
        <v>5.2603892688058915E-4</v>
      </c>
      <c r="AR2959" t="str">
        <f t="shared" si="1640"/>
        <v>Grayson</v>
      </c>
      <c r="AS2959" t="s">
        <v>472</v>
      </c>
      <c r="AT2959" s="184">
        <v>2</v>
      </c>
      <c r="AV2959" s="97">
        <v>21</v>
      </c>
      <c r="AW2959" s="99">
        <v>85</v>
      </c>
      <c r="AX2959" s="105">
        <f t="shared" si="1641"/>
        <v>21085</v>
      </c>
      <c r="AZ2959" s="7" t="s">
        <v>2951</v>
      </c>
      <c r="BA2959" s="181" t="s">
        <v>2991</v>
      </c>
    </row>
    <row r="2960" spans="1:53" ht="13" hidden="1" customHeight="1" outlineLevel="1">
      <c r="A2960" t="s">
        <v>126</v>
      </c>
      <c r="B2960" t="s">
        <v>472</v>
      </c>
      <c r="C2960" s="1">
        <f t="shared" si="1626"/>
        <v>1349</v>
      </c>
      <c r="D2960" s="7">
        <f>IF(R2960&gt;0,RANK(R2960,(R2960:T2960,U2960:AI2960)),0)</f>
        <v>4</v>
      </c>
      <c r="E2960" s="7">
        <f>IF(S2960&gt;0,RANK(S2960,(R2960:T2960,U2960:AI2960)),0)</f>
        <v>7</v>
      </c>
      <c r="F2960" s="7">
        <f>IF(T2960&gt;0,RANK(T2960,(R2960:T2960,U2960:AI2960)),0)</f>
        <v>3</v>
      </c>
      <c r="G2960" s="7">
        <f>IF(U2960&gt;0,RANK(U2960,(R2960:T2960,U2960:AI2960)),0)</f>
        <v>2</v>
      </c>
      <c r="H2960" s="7">
        <f t="shared" si="1627"/>
        <v>1</v>
      </c>
      <c r="I2960" s="49">
        <f t="shared" si="1628"/>
        <v>322</v>
      </c>
      <c r="J2960" s="177">
        <f t="shared" si="1625"/>
        <v>0.23869532987398073</v>
      </c>
      <c r="K2960" s="2"/>
      <c r="L2960" s="2">
        <f t="shared" si="1629"/>
        <v>9.191994069681246E-2</v>
      </c>
      <c r="M2960" s="2">
        <f t="shared" si="1630"/>
        <v>3.7064492216456633E-3</v>
      </c>
      <c r="N2960" s="2">
        <f t="shared" si="1631"/>
        <v>0.15122312824314307</v>
      </c>
      <c r="O2960" s="2">
        <f t="shared" si="1632"/>
        <v>0.24684951816160119</v>
      </c>
      <c r="P2960" s="2">
        <f t="shared" si="1633"/>
        <v>0.4855448480355819</v>
      </c>
      <c r="Q2960" s="2">
        <f t="shared" si="1591"/>
        <v>2.0756115641215767E-2</v>
      </c>
      <c r="R2960" s="1">
        <v>124</v>
      </c>
      <c r="S2960" s="1">
        <v>5</v>
      </c>
      <c r="T2960" s="1">
        <v>204</v>
      </c>
      <c r="U2960" s="1">
        <v>333</v>
      </c>
      <c r="V2960" s="1">
        <v>655</v>
      </c>
      <c r="W2960" s="1">
        <v>14</v>
      </c>
      <c r="X2960" s="1">
        <v>0</v>
      </c>
      <c r="Y2960" s="1">
        <v>1</v>
      </c>
      <c r="Z2960" s="1">
        <v>4</v>
      </c>
      <c r="AA2960" s="1">
        <v>9</v>
      </c>
      <c r="AD2960" s="1">
        <v>0</v>
      </c>
      <c r="AF2960" s="1">
        <v>0</v>
      </c>
      <c r="AK2960" s="7">
        <f t="shared" si="1634"/>
        <v>5</v>
      </c>
      <c r="AL2960" s="7">
        <f t="shared" si="1635"/>
        <v>0</v>
      </c>
      <c r="AM2960" s="7">
        <f t="shared" si="1636"/>
        <v>9</v>
      </c>
      <c r="AN2960" s="2">
        <f t="shared" si="1637"/>
        <v>1.0378057820607857E-2</v>
      </c>
      <c r="AO2960" s="2">
        <f t="shared" si="1638"/>
        <v>0</v>
      </c>
      <c r="AP2960" s="2">
        <f t="shared" si="1639"/>
        <v>7.4128984432913266E-4</v>
      </c>
      <c r="AR2960" t="str">
        <f t="shared" si="1640"/>
        <v>Green</v>
      </c>
      <c r="AS2960" t="s">
        <v>472</v>
      </c>
      <c r="AT2960" s="184">
        <v>2</v>
      </c>
      <c r="AV2960" s="97">
        <v>21</v>
      </c>
      <c r="AW2960" s="99">
        <v>87</v>
      </c>
      <c r="AX2960" s="105">
        <f t="shared" si="1641"/>
        <v>21087</v>
      </c>
      <c r="AZ2960" s="7" t="s">
        <v>2951</v>
      </c>
      <c r="BA2960" s="181" t="s">
        <v>2991</v>
      </c>
    </row>
    <row r="2961" spans="1:53" ht="13" hidden="1" customHeight="1" outlineLevel="1">
      <c r="A2961" t="s">
        <v>1233</v>
      </c>
      <c r="B2961" t="s">
        <v>472</v>
      </c>
      <c r="C2961" s="1">
        <f t="shared" si="1626"/>
        <v>1491</v>
      </c>
      <c r="D2961" s="7">
        <f>IF(R2961&gt;0,RANK(R2961,(R2961:T2961,U2961:AI2961)),0)</f>
        <v>3</v>
      </c>
      <c r="E2961" s="7">
        <f>IF(S2961&gt;0,RANK(S2961,(R2961:T2961,U2961:AI2961)),0)</f>
        <v>7</v>
      </c>
      <c r="F2961" s="7">
        <f>IF(T2961&gt;0,RANK(T2961,(R2961:T2961,U2961:AI2961)),0)</f>
        <v>4</v>
      </c>
      <c r="G2961" s="7">
        <f>IF(U2961&gt;0,RANK(U2961,(R2961:T2961,U2961:AI2961)),0)</f>
        <v>1</v>
      </c>
      <c r="H2961" s="7">
        <f t="shared" si="1627"/>
        <v>2</v>
      </c>
      <c r="I2961" s="49">
        <f t="shared" si="1628"/>
        <v>2</v>
      </c>
      <c r="J2961" s="177">
        <f t="shared" si="1625"/>
        <v>1.3413816230717639E-3</v>
      </c>
      <c r="K2961" s="2"/>
      <c r="L2961" s="2">
        <f t="shared" si="1629"/>
        <v>0.16431924882629109</v>
      </c>
      <c r="M2961" s="2">
        <f t="shared" si="1630"/>
        <v>1.3413816230717639E-3</v>
      </c>
      <c r="N2961" s="2">
        <f t="shared" si="1631"/>
        <v>8.7860496311200534E-2</v>
      </c>
      <c r="O2961" s="2">
        <f t="shared" si="1632"/>
        <v>0.36887994634473509</v>
      </c>
      <c r="P2961" s="2">
        <f t="shared" si="1633"/>
        <v>0.3675385647216633</v>
      </c>
      <c r="Q2961" s="2">
        <f t="shared" si="1591"/>
        <v>1.006036217303824E-2</v>
      </c>
      <c r="R2961" s="1">
        <v>245</v>
      </c>
      <c r="S2961" s="1">
        <v>2</v>
      </c>
      <c r="T2961" s="1">
        <v>131</v>
      </c>
      <c r="U2961" s="1">
        <v>550</v>
      </c>
      <c r="V2961" s="1">
        <v>548</v>
      </c>
      <c r="W2961" s="1">
        <v>4</v>
      </c>
      <c r="X2961" s="1">
        <v>0</v>
      </c>
      <c r="Y2961" s="1">
        <v>1</v>
      </c>
      <c r="Z2961" s="1">
        <v>8</v>
      </c>
      <c r="AA2961" s="1">
        <v>1</v>
      </c>
      <c r="AD2961" s="1">
        <v>1</v>
      </c>
      <c r="AF2961" s="1">
        <v>0</v>
      </c>
      <c r="AK2961" s="7">
        <f t="shared" si="1634"/>
        <v>6</v>
      </c>
      <c r="AL2961" s="7">
        <f t="shared" si="1635"/>
        <v>0</v>
      </c>
      <c r="AM2961" s="7">
        <f t="shared" si="1636"/>
        <v>8</v>
      </c>
      <c r="AN2961" s="2">
        <f t="shared" si="1637"/>
        <v>2.6827632461435278E-3</v>
      </c>
      <c r="AO2961" s="2">
        <f t="shared" si="1638"/>
        <v>0</v>
      </c>
      <c r="AP2961" s="2">
        <f t="shared" si="1639"/>
        <v>6.7069081153588194E-4</v>
      </c>
      <c r="AR2961" t="str">
        <f t="shared" si="1640"/>
        <v>Greenup</v>
      </c>
      <c r="AS2961" t="s">
        <v>472</v>
      </c>
      <c r="AT2961" s="184">
        <v>4</v>
      </c>
      <c r="AV2961" s="97">
        <v>21</v>
      </c>
      <c r="AW2961" s="99">
        <v>89</v>
      </c>
      <c r="AX2961" s="105">
        <f t="shared" si="1641"/>
        <v>21089</v>
      </c>
      <c r="AZ2961" s="7" t="s">
        <v>2951</v>
      </c>
      <c r="BA2961" s="181" t="s">
        <v>2991</v>
      </c>
    </row>
    <row r="2962" spans="1:53" ht="13" hidden="1" customHeight="1" outlineLevel="1">
      <c r="A2962" t="s">
        <v>688</v>
      </c>
      <c r="B2962" t="s">
        <v>472</v>
      </c>
      <c r="C2962" s="1">
        <f t="shared" si="1626"/>
        <v>500</v>
      </c>
      <c r="D2962" s="7">
        <f>IF(R2962&gt;0,RANK(R2962,(R2962:T2962,U2962:AI2962)),0)</f>
        <v>4</v>
      </c>
      <c r="E2962" s="7">
        <f>IF(S2962&gt;0,RANK(S2962,(R2962:T2962,U2962:AI2962)),0)</f>
        <v>5</v>
      </c>
      <c r="F2962" s="7">
        <f>IF(T2962&gt;0,RANK(T2962,(R2962:T2962,U2962:AI2962)),0)</f>
        <v>3</v>
      </c>
      <c r="G2962" s="7">
        <f>IF(U2962&gt;0,RANK(U2962,(R2962:T2962,U2962:AI2962)),0)</f>
        <v>1</v>
      </c>
      <c r="H2962" s="7">
        <f t="shared" si="1627"/>
        <v>2</v>
      </c>
      <c r="I2962" s="49">
        <f t="shared" si="1628"/>
        <v>62</v>
      </c>
      <c r="J2962" s="177">
        <f t="shared" si="1625"/>
        <v>0.124</v>
      </c>
      <c r="K2962" s="2"/>
      <c r="L2962" s="2">
        <f t="shared" si="1629"/>
        <v>0.128</v>
      </c>
      <c r="M2962" s="2">
        <f t="shared" si="1630"/>
        <v>6.0000000000000001E-3</v>
      </c>
      <c r="N2962" s="2">
        <f t="shared" si="1631"/>
        <v>0.17799999999999999</v>
      </c>
      <c r="O2962" s="2">
        <f t="shared" si="1632"/>
        <v>0.40200000000000002</v>
      </c>
      <c r="P2962" s="2">
        <f t="shared" si="1633"/>
        <v>0.27800000000000002</v>
      </c>
      <c r="Q2962" s="2">
        <f t="shared" si="1591"/>
        <v>7.9999999999998961E-3</v>
      </c>
      <c r="R2962" s="1">
        <v>64</v>
      </c>
      <c r="S2962" s="1">
        <v>3</v>
      </c>
      <c r="T2962" s="1">
        <v>89</v>
      </c>
      <c r="U2962" s="1">
        <v>201</v>
      </c>
      <c r="V2962" s="1">
        <v>139</v>
      </c>
      <c r="W2962" s="1">
        <v>2</v>
      </c>
      <c r="X2962" s="1">
        <v>0</v>
      </c>
      <c r="Y2962" s="1">
        <v>0</v>
      </c>
      <c r="Z2962" s="1">
        <v>0</v>
      </c>
      <c r="AA2962" s="1">
        <v>1</v>
      </c>
      <c r="AD2962" s="1">
        <v>1</v>
      </c>
      <c r="AF2962" s="1">
        <v>0</v>
      </c>
      <c r="AK2962" s="7">
        <f t="shared" si="1634"/>
        <v>6</v>
      </c>
      <c r="AL2962" s="7">
        <f t="shared" si="1635"/>
        <v>0</v>
      </c>
      <c r="AM2962" s="7">
        <f t="shared" si="1636"/>
        <v>0</v>
      </c>
      <c r="AN2962" s="2">
        <f t="shared" si="1637"/>
        <v>4.0000000000000001E-3</v>
      </c>
      <c r="AO2962" s="2">
        <f t="shared" si="1638"/>
        <v>0</v>
      </c>
      <c r="AP2962" s="2">
        <f t="shared" si="1639"/>
        <v>0</v>
      </c>
      <c r="AR2962" t="str">
        <f t="shared" si="1640"/>
        <v>Hancock</v>
      </c>
      <c r="AS2962" t="s">
        <v>472</v>
      </c>
      <c r="AT2962" s="184">
        <v>2</v>
      </c>
      <c r="AV2962" s="97">
        <v>21</v>
      </c>
      <c r="AW2962" s="99">
        <v>91</v>
      </c>
      <c r="AX2962" s="105">
        <f t="shared" si="1641"/>
        <v>21091</v>
      </c>
      <c r="AZ2962" s="7" t="s">
        <v>2951</v>
      </c>
      <c r="BA2962" s="181" t="s">
        <v>2991</v>
      </c>
    </row>
    <row r="2963" spans="1:53" ht="13" hidden="1" customHeight="1" outlineLevel="1">
      <c r="A2963" t="s">
        <v>103</v>
      </c>
      <c r="B2963" t="s">
        <v>472</v>
      </c>
      <c r="C2963" s="1">
        <f t="shared" si="1626"/>
        <v>4887</v>
      </c>
      <c r="D2963" s="7">
        <f>IF(R2963&gt;0,RANK(R2963,(R2963:T2963,U2963:AI2963)),0)</f>
        <v>4</v>
      </c>
      <c r="E2963" s="7">
        <f>IF(S2963&gt;0,RANK(S2963,(R2963:T2963,U2963:AI2963)),0)</f>
        <v>8</v>
      </c>
      <c r="F2963" s="7">
        <f>IF(T2963&gt;0,RANK(T2963,(R2963:T2963,U2963:AI2963)),0)</f>
        <v>3</v>
      </c>
      <c r="G2963" s="7">
        <f>IF(U2963&gt;0,RANK(U2963,(R2963:T2963,U2963:AI2963)),0)</f>
        <v>2</v>
      </c>
      <c r="H2963" s="7">
        <f t="shared" si="1627"/>
        <v>1</v>
      </c>
      <c r="I2963" s="49">
        <f t="shared" si="1628"/>
        <v>62</v>
      </c>
      <c r="J2963" s="177">
        <f t="shared" si="1625"/>
        <v>1.2686719869040311E-2</v>
      </c>
      <c r="K2963" s="2"/>
      <c r="L2963" s="2">
        <f t="shared" si="1629"/>
        <v>0.12686719869040311</v>
      </c>
      <c r="M2963" s="2">
        <f t="shared" si="1630"/>
        <v>1.2277470841006752E-3</v>
      </c>
      <c r="N2963" s="2">
        <f t="shared" si="1631"/>
        <v>0.18191119296091671</v>
      </c>
      <c r="O2963" s="2">
        <f t="shared" si="1632"/>
        <v>0.33067321465111521</v>
      </c>
      <c r="P2963" s="2">
        <f t="shared" si="1633"/>
        <v>0.34335993452015551</v>
      </c>
      <c r="Q2963" s="2">
        <f t="shared" ref="Q2963:Q3026" si="1642">IF(C2963=0,"-",(1-L2963-M2963-N2963-O2963-P2963))</f>
        <v>1.5960712093308793E-2</v>
      </c>
      <c r="R2963" s="1">
        <v>620</v>
      </c>
      <c r="S2963" s="1">
        <v>6</v>
      </c>
      <c r="T2963" s="1">
        <v>889</v>
      </c>
      <c r="U2963" s="1">
        <v>1616</v>
      </c>
      <c r="V2963" s="1">
        <v>1678</v>
      </c>
      <c r="W2963" s="1">
        <v>55</v>
      </c>
      <c r="X2963" s="1">
        <v>2</v>
      </c>
      <c r="Y2963" s="1">
        <v>2</v>
      </c>
      <c r="Z2963" s="1">
        <v>9</v>
      </c>
      <c r="AA2963" s="1">
        <v>7</v>
      </c>
      <c r="AD2963" s="1">
        <v>1</v>
      </c>
      <c r="AF2963" s="1">
        <v>2</v>
      </c>
      <c r="AK2963" s="7">
        <f t="shared" si="1634"/>
        <v>5</v>
      </c>
      <c r="AL2963" s="7">
        <f t="shared" si="1635"/>
        <v>9</v>
      </c>
      <c r="AM2963" s="7">
        <f t="shared" si="1636"/>
        <v>9</v>
      </c>
      <c r="AN2963" s="2">
        <f t="shared" si="1637"/>
        <v>1.1254348270922856E-2</v>
      </c>
      <c r="AO2963" s="2">
        <f t="shared" si="1638"/>
        <v>4.0924902803355842E-4</v>
      </c>
      <c r="AP2963" s="2">
        <f t="shared" si="1639"/>
        <v>4.0924902803355842E-4</v>
      </c>
      <c r="AR2963" t="str">
        <f t="shared" si="1640"/>
        <v>Hardin</v>
      </c>
      <c r="AS2963" t="s">
        <v>472</v>
      </c>
      <c r="AT2963" s="184">
        <v>2</v>
      </c>
      <c r="AV2963" s="97">
        <v>21</v>
      </c>
      <c r="AW2963" s="99">
        <v>93</v>
      </c>
      <c r="AX2963" s="105">
        <f t="shared" si="1641"/>
        <v>21093</v>
      </c>
      <c r="AZ2963" s="7" t="s">
        <v>2951</v>
      </c>
      <c r="BA2963" s="181" t="s">
        <v>2991</v>
      </c>
    </row>
    <row r="2964" spans="1:53" ht="13" hidden="1" customHeight="1" outlineLevel="1">
      <c r="A2964" t="s">
        <v>1177</v>
      </c>
      <c r="B2964" t="s">
        <v>472</v>
      </c>
      <c r="C2964" s="1">
        <f t="shared" si="1626"/>
        <v>458</v>
      </c>
      <c r="D2964" s="7">
        <f>IF(R2964&gt;0,RANK(R2964,(R2964:T2964,U2964:AI2964)),0)</f>
        <v>5</v>
      </c>
      <c r="E2964" s="7">
        <f>IF(S2964&gt;0,RANK(S2964,(R2964:T2964,U2964:AI2964)),0)</f>
        <v>6</v>
      </c>
      <c r="F2964" s="7">
        <f>IF(T2964&gt;0,RANK(T2964,(R2964:T2964,U2964:AI2964)),0)</f>
        <v>3</v>
      </c>
      <c r="G2964" s="7">
        <f>IF(U2964&gt;0,RANK(U2964,(R2964:T2964,U2964:AI2964)),0)</f>
        <v>2</v>
      </c>
      <c r="H2964" s="7">
        <f t="shared" si="1627"/>
        <v>1</v>
      </c>
      <c r="I2964" s="49">
        <f t="shared" si="1628"/>
        <v>43</v>
      </c>
      <c r="J2964" s="177">
        <f t="shared" si="1625"/>
        <v>9.3886462882096067E-2</v>
      </c>
      <c r="K2964" s="2"/>
      <c r="L2964" s="2">
        <f t="shared" si="1629"/>
        <v>8.7336244541484712E-3</v>
      </c>
      <c r="M2964" s="2">
        <f t="shared" si="1630"/>
        <v>4.3668122270742356E-3</v>
      </c>
      <c r="N2964" s="2">
        <f t="shared" si="1631"/>
        <v>0.21615720524017468</v>
      </c>
      <c r="O2964" s="2">
        <f t="shared" si="1632"/>
        <v>0.31877729257641924</v>
      </c>
      <c r="P2964" s="2">
        <f t="shared" si="1633"/>
        <v>0.4126637554585153</v>
      </c>
      <c r="Q2964" s="2">
        <f t="shared" si="1642"/>
        <v>3.9301310043668047E-2</v>
      </c>
      <c r="R2964" s="1">
        <v>4</v>
      </c>
      <c r="S2964" s="1">
        <v>2</v>
      </c>
      <c r="T2964" s="1">
        <v>99</v>
      </c>
      <c r="U2964" s="1">
        <v>146</v>
      </c>
      <c r="V2964" s="1">
        <v>189</v>
      </c>
      <c r="W2964" s="1">
        <v>16</v>
      </c>
      <c r="X2964" s="1">
        <v>0</v>
      </c>
      <c r="Y2964" s="1">
        <v>0</v>
      </c>
      <c r="Z2964" s="1">
        <v>1</v>
      </c>
      <c r="AA2964" s="1">
        <v>0</v>
      </c>
      <c r="AD2964" s="1">
        <v>1</v>
      </c>
      <c r="AF2964" s="1">
        <v>0</v>
      </c>
      <c r="AK2964" s="7">
        <f t="shared" si="1634"/>
        <v>4</v>
      </c>
      <c r="AL2964" s="7">
        <f t="shared" si="1635"/>
        <v>0</v>
      </c>
      <c r="AM2964" s="7">
        <f t="shared" si="1636"/>
        <v>0</v>
      </c>
      <c r="AN2964" s="2">
        <f t="shared" si="1637"/>
        <v>3.4934497816593885E-2</v>
      </c>
      <c r="AO2964" s="2">
        <f t="shared" si="1638"/>
        <v>0</v>
      </c>
      <c r="AP2964" s="2">
        <f t="shared" si="1639"/>
        <v>0</v>
      </c>
      <c r="AR2964" t="str">
        <f t="shared" si="1640"/>
        <v>Harlan</v>
      </c>
      <c r="AS2964" t="s">
        <v>472</v>
      </c>
      <c r="AT2964" s="184">
        <v>5</v>
      </c>
      <c r="AV2964" s="97">
        <v>21</v>
      </c>
      <c r="AW2964" s="99">
        <v>95</v>
      </c>
      <c r="AX2964" s="105">
        <f t="shared" si="1641"/>
        <v>21095</v>
      </c>
      <c r="AZ2964" s="7" t="s">
        <v>2951</v>
      </c>
      <c r="BA2964" s="181" t="s">
        <v>2991</v>
      </c>
    </row>
    <row r="2965" spans="1:53" ht="13" hidden="1" customHeight="1" outlineLevel="1">
      <c r="A2965" t="s">
        <v>1822</v>
      </c>
      <c r="B2965" t="s">
        <v>472</v>
      </c>
      <c r="C2965" s="1">
        <f t="shared" si="1626"/>
        <v>704</v>
      </c>
      <c r="D2965" s="7">
        <f>IF(R2965&gt;0,RANK(R2965,(R2965:T2965,U2965:AI2965)),0)</f>
        <v>4</v>
      </c>
      <c r="E2965" s="7">
        <f>IF(S2965&gt;0,RANK(S2965,(R2965:T2965,U2965:AI2965)),0)</f>
        <v>0</v>
      </c>
      <c r="F2965" s="7">
        <f>IF(T2965&gt;0,RANK(T2965,(R2965:T2965,U2965:AI2965)),0)</f>
        <v>3</v>
      </c>
      <c r="G2965" s="7">
        <f>IF(U2965&gt;0,RANK(U2965,(R2965:T2965,U2965:AI2965)),0)</f>
        <v>2</v>
      </c>
      <c r="H2965" s="7">
        <f t="shared" si="1627"/>
        <v>1</v>
      </c>
      <c r="I2965" s="49">
        <f t="shared" si="1628"/>
        <v>15</v>
      </c>
      <c r="J2965" s="177">
        <f t="shared" si="1625"/>
        <v>2.130681818181818E-2</v>
      </c>
      <c r="K2965" s="2"/>
      <c r="L2965" s="2">
        <f t="shared" si="1629"/>
        <v>0.12073863636363637</v>
      </c>
      <c r="M2965" s="2">
        <f t="shared" si="1630"/>
        <v>0</v>
      </c>
      <c r="N2965" s="2">
        <f t="shared" si="1631"/>
        <v>0.13636363636363635</v>
      </c>
      <c r="O2965" s="2">
        <f t="shared" si="1632"/>
        <v>0.35511363636363635</v>
      </c>
      <c r="P2965" s="2">
        <f t="shared" si="1633"/>
        <v>0.37642045454545453</v>
      </c>
      <c r="Q2965" s="2">
        <f t="shared" si="1642"/>
        <v>1.1363636363636409E-2</v>
      </c>
      <c r="R2965" s="1">
        <v>85</v>
      </c>
      <c r="S2965" s="1">
        <v>0</v>
      </c>
      <c r="T2965" s="1">
        <v>96</v>
      </c>
      <c r="U2965" s="1">
        <v>250</v>
      </c>
      <c r="V2965" s="1">
        <v>265</v>
      </c>
      <c r="W2965" s="1">
        <v>3</v>
      </c>
      <c r="X2965" s="1">
        <v>0</v>
      </c>
      <c r="Y2965" s="1">
        <v>0</v>
      </c>
      <c r="Z2965" s="1">
        <v>3</v>
      </c>
      <c r="AA2965" s="1">
        <v>2</v>
      </c>
      <c r="AD2965" s="1">
        <v>0</v>
      </c>
      <c r="AF2965" s="1">
        <v>0</v>
      </c>
      <c r="AK2965" s="7">
        <f t="shared" si="1634"/>
        <v>5</v>
      </c>
      <c r="AL2965" s="7">
        <f t="shared" si="1635"/>
        <v>0</v>
      </c>
      <c r="AM2965" s="7">
        <f t="shared" si="1636"/>
        <v>0</v>
      </c>
      <c r="AN2965" s="2">
        <f t="shared" si="1637"/>
        <v>4.261363636363636E-3</v>
      </c>
      <c r="AO2965" s="2">
        <f t="shared" si="1638"/>
        <v>0</v>
      </c>
      <c r="AP2965" s="2">
        <f t="shared" si="1639"/>
        <v>0</v>
      </c>
      <c r="AR2965" t="str">
        <f t="shared" si="1640"/>
        <v>Harrison</v>
      </c>
      <c r="AS2965" t="s">
        <v>472</v>
      </c>
      <c r="AT2965" s="184"/>
      <c r="AV2965" s="97">
        <v>21</v>
      </c>
      <c r="AW2965" s="99">
        <v>97</v>
      </c>
      <c r="AX2965" s="105">
        <f t="shared" si="1641"/>
        <v>21097</v>
      </c>
      <c r="AZ2965" s="7" t="s">
        <v>2951</v>
      </c>
      <c r="BA2965" s="181" t="s">
        <v>2991</v>
      </c>
    </row>
    <row r="2966" spans="1:53" ht="13" hidden="1" customHeight="1" outlineLevel="1">
      <c r="A2966" t="s">
        <v>3034</v>
      </c>
      <c r="B2966" t="s">
        <v>472</v>
      </c>
      <c r="C2966" s="1">
        <f t="shared" si="1626"/>
        <v>767</v>
      </c>
      <c r="D2966" s="7">
        <f>IF(R2966&gt;0,RANK(R2966,(R2966:T2966,U2966:AI2966)),0)</f>
        <v>4</v>
      </c>
      <c r="E2966" s="7">
        <f>IF(S2966&gt;0,RANK(S2966,(R2966:T2966,U2966:AI2966)),0)</f>
        <v>0</v>
      </c>
      <c r="F2966" s="7">
        <f>IF(T2966&gt;0,RANK(T2966,(R2966:T2966,U2966:AI2966)),0)</f>
        <v>3</v>
      </c>
      <c r="G2966" s="7">
        <f>IF(U2966&gt;0,RANK(U2966,(R2966:T2966,U2966:AI2966)),0)</f>
        <v>2</v>
      </c>
      <c r="H2966" s="7">
        <f t="shared" si="1627"/>
        <v>1</v>
      </c>
      <c r="I2966" s="49">
        <f t="shared" si="1628"/>
        <v>102</v>
      </c>
      <c r="J2966" s="177">
        <f t="shared" si="1625"/>
        <v>0.13298565840938723</v>
      </c>
      <c r="K2966" s="2"/>
      <c r="L2966" s="2">
        <f t="shared" si="1629"/>
        <v>7.822685788787484E-2</v>
      </c>
      <c r="M2966" s="2">
        <f t="shared" si="1630"/>
        <v>0</v>
      </c>
      <c r="N2966" s="2">
        <f t="shared" si="1631"/>
        <v>0.11994784876140809</v>
      </c>
      <c r="O2966" s="2">
        <f t="shared" si="1632"/>
        <v>0.32985658409387225</v>
      </c>
      <c r="P2966" s="2">
        <f t="shared" si="1633"/>
        <v>0.46284224250325945</v>
      </c>
      <c r="Q2966" s="2">
        <f t="shared" si="1642"/>
        <v>9.1264667535853605E-3</v>
      </c>
      <c r="R2966" s="1">
        <v>60</v>
      </c>
      <c r="S2966" s="1">
        <v>0</v>
      </c>
      <c r="T2966" s="1">
        <v>92</v>
      </c>
      <c r="U2966" s="1">
        <v>253</v>
      </c>
      <c r="V2966" s="1">
        <v>355</v>
      </c>
      <c r="W2966" s="1">
        <v>2</v>
      </c>
      <c r="X2966" s="1">
        <v>2</v>
      </c>
      <c r="Y2966" s="1">
        <v>0</v>
      </c>
      <c r="Z2966" s="1">
        <v>1</v>
      </c>
      <c r="AA2966" s="1">
        <v>1</v>
      </c>
      <c r="AD2966" s="1">
        <v>0</v>
      </c>
      <c r="AF2966" s="1">
        <v>1</v>
      </c>
      <c r="AK2966" s="7">
        <f t="shared" si="1634"/>
        <v>5</v>
      </c>
      <c r="AL2966" s="7">
        <f t="shared" si="1635"/>
        <v>5</v>
      </c>
      <c r="AM2966" s="7">
        <f t="shared" si="1636"/>
        <v>0</v>
      </c>
      <c r="AN2966" s="2">
        <f t="shared" si="1637"/>
        <v>2.6075619295958278E-3</v>
      </c>
      <c r="AO2966" s="2">
        <f t="shared" si="1638"/>
        <v>2.6075619295958278E-3</v>
      </c>
      <c r="AP2966" s="2">
        <f t="shared" si="1639"/>
        <v>0</v>
      </c>
      <c r="AR2966" t="str">
        <f t="shared" si="1640"/>
        <v>Hart</v>
      </c>
      <c r="AS2966" t="s">
        <v>472</v>
      </c>
      <c r="AT2966" s="184">
        <v>2</v>
      </c>
      <c r="AV2966" s="97">
        <v>21</v>
      </c>
      <c r="AW2966" s="99">
        <v>99</v>
      </c>
      <c r="AX2966" s="105">
        <f t="shared" si="1641"/>
        <v>21099</v>
      </c>
      <c r="AZ2966" s="7" t="s">
        <v>2951</v>
      </c>
      <c r="BA2966" s="181" t="s">
        <v>2991</v>
      </c>
    </row>
    <row r="2967" spans="1:53" ht="13" hidden="1" customHeight="1" outlineLevel="1">
      <c r="A2967" t="s">
        <v>1419</v>
      </c>
      <c r="B2967" t="s">
        <v>472</v>
      </c>
      <c r="C2967" s="1">
        <f t="shared" si="1626"/>
        <v>1310</v>
      </c>
      <c r="D2967" s="7">
        <f>IF(R2967&gt;0,RANK(R2967,(R2967:T2967,U2967:AI2967)),0)</f>
        <v>3</v>
      </c>
      <c r="E2967" s="7">
        <f>IF(S2967&gt;0,RANK(S2967,(R2967:T2967,U2967:AI2967)),0)</f>
        <v>0</v>
      </c>
      <c r="F2967" s="7">
        <f>IF(T2967&gt;0,RANK(T2967,(R2967:T2967,U2967:AI2967)),0)</f>
        <v>4</v>
      </c>
      <c r="G2967" s="7">
        <f>IF(U2967&gt;0,RANK(U2967,(R2967:T2967,U2967:AI2967)),0)</f>
        <v>1</v>
      </c>
      <c r="H2967" s="7">
        <f t="shared" si="1627"/>
        <v>2</v>
      </c>
      <c r="I2967" s="49">
        <f t="shared" si="1628"/>
        <v>208</v>
      </c>
      <c r="J2967" s="177">
        <f t="shared" si="1625"/>
        <v>0.15877862595419848</v>
      </c>
      <c r="K2967" s="2"/>
      <c r="L2967" s="2">
        <f t="shared" si="1629"/>
        <v>0.14809160305343511</v>
      </c>
      <c r="M2967" s="2">
        <f t="shared" si="1630"/>
        <v>0</v>
      </c>
      <c r="N2967" s="2">
        <f t="shared" si="1631"/>
        <v>0.13282442748091602</v>
      </c>
      <c r="O2967" s="2">
        <f t="shared" si="1632"/>
        <v>0.42900763358778626</v>
      </c>
      <c r="P2967" s="2">
        <f t="shared" si="1633"/>
        <v>0.27022900763358776</v>
      </c>
      <c r="Q2967" s="2">
        <f t="shared" si="1642"/>
        <v>1.9847328244274764E-2</v>
      </c>
      <c r="R2967" s="1">
        <v>194</v>
      </c>
      <c r="S2967" s="1">
        <v>0</v>
      </c>
      <c r="T2967" s="1">
        <v>174</v>
      </c>
      <c r="U2967" s="1">
        <v>562</v>
      </c>
      <c r="V2967" s="1">
        <v>354</v>
      </c>
      <c r="W2967" s="1">
        <v>16</v>
      </c>
      <c r="X2967" s="1">
        <v>0</v>
      </c>
      <c r="Y2967" s="1">
        <v>0</v>
      </c>
      <c r="Z2967" s="1">
        <v>5</v>
      </c>
      <c r="AA2967" s="1">
        <v>4</v>
      </c>
      <c r="AD2967" s="1">
        <v>1</v>
      </c>
      <c r="AF2967" s="1">
        <v>0</v>
      </c>
      <c r="AK2967" s="7">
        <f t="shared" si="1634"/>
        <v>5</v>
      </c>
      <c r="AL2967" s="7">
        <f t="shared" si="1635"/>
        <v>0</v>
      </c>
      <c r="AM2967" s="7">
        <f t="shared" si="1636"/>
        <v>0</v>
      </c>
      <c r="AN2967" s="2">
        <f t="shared" si="1637"/>
        <v>1.2213740458015267E-2</v>
      </c>
      <c r="AO2967" s="2">
        <f t="shared" si="1638"/>
        <v>0</v>
      </c>
      <c r="AP2967" s="2">
        <f t="shared" si="1639"/>
        <v>0</v>
      </c>
      <c r="AR2967" t="str">
        <f t="shared" si="1640"/>
        <v>Henderson</v>
      </c>
      <c r="AS2967" t="s">
        <v>472</v>
      </c>
      <c r="AT2967" s="184">
        <v>1</v>
      </c>
      <c r="AV2967" s="97">
        <v>21</v>
      </c>
      <c r="AW2967" s="99">
        <v>101</v>
      </c>
      <c r="AX2967" s="105">
        <f t="shared" si="1641"/>
        <v>21101</v>
      </c>
      <c r="AZ2967" s="7" t="s">
        <v>2951</v>
      </c>
      <c r="BA2967" s="181" t="s">
        <v>2991</v>
      </c>
    </row>
    <row r="2968" spans="1:53" ht="13" hidden="1" customHeight="1" outlineLevel="1">
      <c r="A2968" t="s">
        <v>2092</v>
      </c>
      <c r="B2968" t="s">
        <v>472</v>
      </c>
      <c r="C2968" s="1">
        <f t="shared" si="1626"/>
        <v>783</v>
      </c>
      <c r="D2968" s="7">
        <f>IF(R2968&gt;0,RANK(R2968,(R2968:T2968,U2968:AI2968)),0)</f>
        <v>4</v>
      </c>
      <c r="E2968" s="7">
        <f>IF(S2968&gt;0,RANK(S2968,(R2968:T2968,U2968:AI2968)),0)</f>
        <v>7</v>
      </c>
      <c r="F2968" s="7">
        <f>IF(T2968&gt;0,RANK(T2968,(R2968:T2968,U2968:AI2968)),0)</f>
        <v>3</v>
      </c>
      <c r="G2968" s="7">
        <f>IF(U2968&gt;0,RANK(U2968,(R2968:T2968,U2968:AI2968)),0)</f>
        <v>2</v>
      </c>
      <c r="H2968" s="7">
        <f t="shared" si="1627"/>
        <v>1</v>
      </c>
      <c r="I2968" s="49">
        <f t="shared" si="1628"/>
        <v>14</v>
      </c>
      <c r="J2968" s="177">
        <f t="shared" si="1625"/>
        <v>1.7879948914431672E-2</v>
      </c>
      <c r="K2968" s="2"/>
      <c r="L2968" s="2">
        <f t="shared" si="1629"/>
        <v>8.3014048531289908E-2</v>
      </c>
      <c r="M2968" s="2">
        <f t="shared" si="1630"/>
        <v>1.277139208173691E-3</v>
      </c>
      <c r="N2968" s="2">
        <f t="shared" si="1631"/>
        <v>0.12899106002554278</v>
      </c>
      <c r="O2968" s="2">
        <f t="shared" si="1632"/>
        <v>0.37164750957854409</v>
      </c>
      <c r="P2968" s="2">
        <f t="shared" si="1633"/>
        <v>0.38952745849297571</v>
      </c>
      <c r="Q2968" s="2">
        <f t="shared" si="1642"/>
        <v>2.554278416347372E-2</v>
      </c>
      <c r="R2968" s="1">
        <v>65</v>
      </c>
      <c r="S2968" s="1">
        <v>1</v>
      </c>
      <c r="T2968" s="1">
        <v>101</v>
      </c>
      <c r="U2968" s="1">
        <v>291</v>
      </c>
      <c r="V2968" s="1">
        <v>305</v>
      </c>
      <c r="W2968" s="1">
        <v>13</v>
      </c>
      <c r="X2968" s="1">
        <v>0</v>
      </c>
      <c r="Y2968" s="1">
        <v>0</v>
      </c>
      <c r="Z2968" s="1">
        <v>6</v>
      </c>
      <c r="AA2968" s="1">
        <v>0</v>
      </c>
      <c r="AD2968" s="1">
        <v>1</v>
      </c>
      <c r="AF2968" s="1">
        <v>0</v>
      </c>
      <c r="AK2968" s="7">
        <f t="shared" si="1634"/>
        <v>5</v>
      </c>
      <c r="AL2968" s="7">
        <f t="shared" si="1635"/>
        <v>0</v>
      </c>
      <c r="AM2968" s="7">
        <f t="shared" si="1636"/>
        <v>0</v>
      </c>
      <c r="AN2968" s="2">
        <f t="shared" si="1637"/>
        <v>1.6602809706257982E-2</v>
      </c>
      <c r="AO2968" s="2">
        <f t="shared" si="1638"/>
        <v>0</v>
      </c>
      <c r="AP2968" s="2">
        <f t="shared" si="1639"/>
        <v>0</v>
      </c>
      <c r="AR2968" t="str">
        <f t="shared" si="1640"/>
        <v>Henry</v>
      </c>
      <c r="AS2968" t="s">
        <v>472</v>
      </c>
      <c r="AT2968" s="184">
        <v>4</v>
      </c>
      <c r="AV2968" s="97">
        <v>21</v>
      </c>
      <c r="AW2968" s="99">
        <v>103</v>
      </c>
      <c r="AX2968" s="105">
        <f t="shared" si="1641"/>
        <v>21103</v>
      </c>
      <c r="AZ2968" s="7" t="s">
        <v>2951</v>
      </c>
      <c r="BA2968" s="181" t="s">
        <v>2991</v>
      </c>
    </row>
    <row r="2969" spans="1:53" ht="13" hidden="1" customHeight="1" outlineLevel="1">
      <c r="A2969" t="s">
        <v>291</v>
      </c>
      <c r="B2969" t="s">
        <v>472</v>
      </c>
      <c r="C2969" s="1">
        <f t="shared" si="1626"/>
        <v>334</v>
      </c>
      <c r="D2969" s="7">
        <f>IF(R2969&gt;0,RANK(R2969,(R2969:T2969,U2969:AI2969)),0)</f>
        <v>3</v>
      </c>
      <c r="E2969" s="7">
        <f>IF(S2969&gt;0,RANK(S2969,(R2969:T2969,U2969:AI2969)),0)</f>
        <v>0</v>
      </c>
      <c r="F2969" s="7">
        <f>IF(T2969&gt;0,RANK(T2969,(R2969:T2969,U2969:AI2969)),0)</f>
        <v>3</v>
      </c>
      <c r="G2969" s="7">
        <f>IF(U2969&gt;0,RANK(U2969,(R2969:T2969,U2969:AI2969)),0)</f>
        <v>1</v>
      </c>
      <c r="H2969" s="7">
        <f t="shared" si="1627"/>
        <v>2</v>
      </c>
      <c r="I2969" s="49">
        <f t="shared" si="1628"/>
        <v>110</v>
      </c>
      <c r="J2969" s="177">
        <f t="shared" si="1625"/>
        <v>0.32934131736526945</v>
      </c>
      <c r="K2969" s="2"/>
      <c r="L2969" s="2">
        <f t="shared" si="1629"/>
        <v>7.1856287425149698E-2</v>
      </c>
      <c r="M2969" s="2">
        <f t="shared" si="1630"/>
        <v>0</v>
      </c>
      <c r="N2969" s="2">
        <f t="shared" si="1631"/>
        <v>7.1856287425149698E-2</v>
      </c>
      <c r="O2969" s="2">
        <f t="shared" si="1632"/>
        <v>0.59281437125748504</v>
      </c>
      <c r="P2969" s="2">
        <f t="shared" si="1633"/>
        <v>0.26347305389221559</v>
      </c>
      <c r="Q2969" s="2">
        <f t="shared" si="1642"/>
        <v>-5.5511151231257827E-17</v>
      </c>
      <c r="R2969" s="1">
        <v>24</v>
      </c>
      <c r="S2969" s="1">
        <v>0</v>
      </c>
      <c r="T2969" s="1">
        <v>24</v>
      </c>
      <c r="U2969" s="1">
        <v>198</v>
      </c>
      <c r="V2969" s="1">
        <v>88</v>
      </c>
      <c r="W2969" s="1">
        <v>0</v>
      </c>
      <c r="X2969" s="1">
        <v>0</v>
      </c>
      <c r="Y2969" s="1">
        <v>0</v>
      </c>
      <c r="Z2969" s="1">
        <v>0</v>
      </c>
      <c r="AA2969" s="1">
        <v>0</v>
      </c>
      <c r="AD2969" s="1">
        <v>0</v>
      </c>
      <c r="AF2969" s="1">
        <v>0</v>
      </c>
      <c r="AK2969" s="7">
        <f t="shared" si="1634"/>
        <v>0</v>
      </c>
      <c r="AL2969" s="7">
        <f t="shared" si="1635"/>
        <v>0</v>
      </c>
      <c r="AM2969" s="7">
        <f t="shared" si="1636"/>
        <v>0</v>
      </c>
      <c r="AN2969" s="2">
        <f t="shared" si="1637"/>
        <v>0</v>
      </c>
      <c r="AO2969" s="2">
        <f t="shared" si="1638"/>
        <v>0</v>
      </c>
      <c r="AP2969" s="2">
        <f t="shared" si="1639"/>
        <v>0</v>
      </c>
      <c r="AR2969" t="str">
        <f t="shared" si="1640"/>
        <v>Hickman</v>
      </c>
      <c r="AS2969" t="s">
        <v>472</v>
      </c>
      <c r="AT2969" s="184">
        <v>1</v>
      </c>
      <c r="AV2969" s="97">
        <v>21</v>
      </c>
      <c r="AW2969" s="99">
        <v>105</v>
      </c>
      <c r="AX2969" s="105">
        <f t="shared" si="1641"/>
        <v>21105</v>
      </c>
      <c r="AZ2969" s="7" t="s">
        <v>2951</v>
      </c>
      <c r="BA2969" s="181" t="s">
        <v>2991</v>
      </c>
    </row>
    <row r="2970" spans="1:53" ht="13" hidden="1" customHeight="1" outlineLevel="1">
      <c r="A2970" t="s">
        <v>1545</v>
      </c>
      <c r="B2970" t="s">
        <v>472</v>
      </c>
      <c r="C2970" s="1">
        <f t="shared" si="1626"/>
        <v>1658</v>
      </c>
      <c r="D2970" s="7">
        <f>IF(R2970&gt;0,RANK(R2970,(R2970:T2970,U2970:AI2970)),0)</f>
        <v>4</v>
      </c>
      <c r="E2970" s="7">
        <f>IF(S2970&gt;0,RANK(S2970,(R2970:T2970,U2970:AI2970)),0)</f>
        <v>9</v>
      </c>
      <c r="F2970" s="7">
        <f>IF(T2970&gt;0,RANK(T2970,(R2970:T2970,U2970:AI2970)),0)</f>
        <v>3</v>
      </c>
      <c r="G2970" s="7">
        <f>IF(U2970&gt;0,RANK(U2970,(R2970:T2970,U2970:AI2970)),0)</f>
        <v>2</v>
      </c>
      <c r="H2970" s="7">
        <f t="shared" si="1627"/>
        <v>1</v>
      </c>
      <c r="I2970" s="49">
        <f t="shared" si="1628"/>
        <v>12</v>
      </c>
      <c r="J2970" s="177">
        <f t="shared" si="1625"/>
        <v>7.2376357056694813E-3</v>
      </c>
      <c r="K2970" s="2"/>
      <c r="L2970" s="2">
        <f t="shared" si="1629"/>
        <v>0.10735826296743065</v>
      </c>
      <c r="M2970" s="2">
        <f t="shared" si="1630"/>
        <v>6.0313630880579007E-4</v>
      </c>
      <c r="N2970" s="2">
        <f t="shared" si="1631"/>
        <v>0.18154402895054284</v>
      </c>
      <c r="O2970" s="2">
        <f t="shared" si="1632"/>
        <v>0.33896260554885405</v>
      </c>
      <c r="P2970" s="2">
        <f t="shared" si="1633"/>
        <v>0.34620024125452353</v>
      </c>
      <c r="Q2970" s="2">
        <f t="shared" si="1642"/>
        <v>2.533172496984315E-2</v>
      </c>
      <c r="R2970" s="1">
        <v>178</v>
      </c>
      <c r="S2970" s="1">
        <v>1</v>
      </c>
      <c r="T2970" s="1">
        <v>301</v>
      </c>
      <c r="U2970" s="1">
        <v>562</v>
      </c>
      <c r="V2970" s="1">
        <v>574</v>
      </c>
      <c r="W2970" s="1">
        <v>27</v>
      </c>
      <c r="X2970" s="1">
        <v>0</v>
      </c>
      <c r="Y2970" s="1">
        <v>1</v>
      </c>
      <c r="Z2970" s="1">
        <v>8</v>
      </c>
      <c r="AA2970" s="1">
        <v>1</v>
      </c>
      <c r="AD2970" s="1">
        <v>3</v>
      </c>
      <c r="AF2970" s="1">
        <v>2</v>
      </c>
      <c r="AK2970" s="7">
        <f t="shared" si="1634"/>
        <v>5</v>
      </c>
      <c r="AL2970" s="7">
        <f t="shared" si="1635"/>
        <v>0</v>
      </c>
      <c r="AM2970" s="7">
        <f t="shared" si="1636"/>
        <v>7</v>
      </c>
      <c r="AN2970" s="2">
        <f t="shared" si="1637"/>
        <v>1.6284680337756333E-2</v>
      </c>
      <c r="AO2970" s="2">
        <f t="shared" si="1638"/>
        <v>0</v>
      </c>
      <c r="AP2970" s="2">
        <f t="shared" si="1639"/>
        <v>6.0313630880579007E-4</v>
      </c>
      <c r="AR2970" t="str">
        <f t="shared" si="1640"/>
        <v>Hopkins</v>
      </c>
      <c r="AS2970" t="s">
        <v>472</v>
      </c>
      <c r="AT2970" s="184">
        <v>1</v>
      </c>
      <c r="AV2970" s="97">
        <v>21</v>
      </c>
      <c r="AW2970" s="99">
        <v>107</v>
      </c>
      <c r="AX2970" s="105">
        <f t="shared" si="1641"/>
        <v>21107</v>
      </c>
      <c r="AZ2970" s="7" t="s">
        <v>2951</v>
      </c>
      <c r="BA2970" s="181" t="s">
        <v>2991</v>
      </c>
    </row>
    <row r="2971" spans="1:53" ht="13" hidden="1" customHeight="1" outlineLevel="1">
      <c r="A2971" t="s">
        <v>3011</v>
      </c>
      <c r="B2971" t="s">
        <v>472</v>
      </c>
      <c r="C2971" s="1">
        <f t="shared" si="1626"/>
        <v>1143</v>
      </c>
      <c r="D2971" s="7">
        <f>IF(R2971&gt;0,RANK(R2971,(R2971:T2971,U2971:AI2971)),0)</f>
        <v>4</v>
      </c>
      <c r="E2971" s="7">
        <f>IF(S2971&gt;0,RANK(S2971,(R2971:T2971,U2971:AI2971)),0)</f>
        <v>7</v>
      </c>
      <c r="F2971" s="7">
        <f>IF(T2971&gt;0,RANK(T2971,(R2971:T2971,U2971:AI2971)),0)</f>
        <v>3</v>
      </c>
      <c r="G2971" s="7">
        <f>IF(U2971&gt;0,RANK(U2971,(R2971:T2971,U2971:AI2971)),0)</f>
        <v>2</v>
      </c>
      <c r="H2971" s="7">
        <f t="shared" si="1627"/>
        <v>1</v>
      </c>
      <c r="I2971" s="49">
        <f t="shared" si="1628"/>
        <v>226</v>
      </c>
      <c r="J2971" s="177">
        <f t="shared" si="1625"/>
        <v>0.19772528433945757</v>
      </c>
      <c r="K2971" s="2"/>
      <c r="L2971" s="2">
        <f t="shared" si="1629"/>
        <v>7.4365704286964124E-2</v>
      </c>
      <c r="M2971" s="2">
        <f t="shared" si="1630"/>
        <v>2.6246719160104987E-3</v>
      </c>
      <c r="N2971" s="2">
        <f t="shared" si="1631"/>
        <v>7.9615048118985121E-2</v>
      </c>
      <c r="O2971" s="2">
        <f t="shared" si="1632"/>
        <v>0.31146106736657919</v>
      </c>
      <c r="P2971" s="2">
        <f t="shared" si="1633"/>
        <v>0.50918635170603677</v>
      </c>
      <c r="Q2971" s="2">
        <f t="shared" si="1642"/>
        <v>2.2747156605424368E-2</v>
      </c>
      <c r="R2971" s="1">
        <v>85</v>
      </c>
      <c r="S2971" s="1">
        <v>3</v>
      </c>
      <c r="T2971" s="1">
        <v>91</v>
      </c>
      <c r="U2971" s="1">
        <v>356</v>
      </c>
      <c r="V2971" s="1">
        <v>582</v>
      </c>
      <c r="W2971" s="1">
        <v>10</v>
      </c>
      <c r="X2971" s="1">
        <v>0</v>
      </c>
      <c r="Y2971" s="1">
        <v>2</v>
      </c>
      <c r="Z2971" s="1">
        <v>10</v>
      </c>
      <c r="AA2971" s="1">
        <v>2</v>
      </c>
      <c r="AD2971" s="1">
        <v>2</v>
      </c>
      <c r="AF2971" s="1">
        <v>0</v>
      </c>
      <c r="AK2971" s="7">
        <f t="shared" si="1634"/>
        <v>5</v>
      </c>
      <c r="AL2971" s="7">
        <f t="shared" si="1635"/>
        <v>0</v>
      </c>
      <c r="AM2971" s="7">
        <f t="shared" si="1636"/>
        <v>8</v>
      </c>
      <c r="AN2971" s="2">
        <f t="shared" si="1637"/>
        <v>8.7489063867016627E-3</v>
      </c>
      <c r="AO2971" s="2">
        <f t="shared" si="1638"/>
        <v>0</v>
      </c>
      <c r="AP2971" s="2">
        <f t="shared" si="1639"/>
        <v>1.7497812773403325E-3</v>
      </c>
      <c r="AR2971" t="str">
        <f t="shared" si="1640"/>
        <v>Jackson</v>
      </c>
      <c r="AS2971" t="s">
        <v>472</v>
      </c>
      <c r="AT2971" s="184">
        <v>5</v>
      </c>
      <c r="AV2971" s="97">
        <v>21</v>
      </c>
      <c r="AW2971" s="99">
        <v>109</v>
      </c>
      <c r="AX2971" s="105">
        <f t="shared" si="1641"/>
        <v>21109</v>
      </c>
      <c r="AZ2971" s="7" t="s">
        <v>2951</v>
      </c>
      <c r="BA2971" s="181" t="s">
        <v>2991</v>
      </c>
    </row>
    <row r="2972" spans="1:53" ht="13" hidden="1" customHeight="1" outlineLevel="1">
      <c r="A2972" t="s">
        <v>2461</v>
      </c>
      <c r="B2972" t="s">
        <v>472</v>
      </c>
      <c r="C2972" s="1">
        <f t="shared" si="1626"/>
        <v>33886</v>
      </c>
      <c r="D2972" s="7">
        <f>IF(R2972&gt;0,RANK(R2972,(R2972:T2972,U2972:AI2972)),0)</f>
        <v>4</v>
      </c>
      <c r="E2972" s="7">
        <f>IF(S2972&gt;0,RANK(S2972,(R2972:T2972,U2972:AI2972)),0)</f>
        <v>8</v>
      </c>
      <c r="F2972" s="7">
        <f>IF(T2972&gt;0,RANK(T2972,(R2972:T2972,U2972:AI2972)),0)</f>
        <v>3</v>
      </c>
      <c r="G2972" s="7">
        <f>IF(U2972&gt;0,RANK(U2972,(R2972:T2972,U2972:AI2972)),0)</f>
        <v>2</v>
      </c>
      <c r="H2972" s="7">
        <f t="shared" si="1627"/>
        <v>1</v>
      </c>
      <c r="I2972" s="49">
        <f t="shared" si="1628"/>
        <v>521</v>
      </c>
      <c r="J2972" s="177">
        <f t="shared" si="1625"/>
        <v>1.5375081154459069E-2</v>
      </c>
      <c r="K2972" s="2"/>
      <c r="L2972" s="2">
        <f t="shared" si="1629"/>
        <v>0.16387298589387947</v>
      </c>
      <c r="M2972" s="2">
        <f t="shared" si="1630"/>
        <v>8.8532137165791181E-4</v>
      </c>
      <c r="N2972" s="2">
        <f t="shared" si="1631"/>
        <v>0.2349052706132326</v>
      </c>
      <c r="O2972" s="2">
        <f t="shared" si="1632"/>
        <v>0.28595880304550553</v>
      </c>
      <c r="P2972" s="2">
        <f t="shared" si="1633"/>
        <v>0.3013338841999646</v>
      </c>
      <c r="Q2972" s="2">
        <f t="shared" si="1642"/>
        <v>1.3043734875759938E-2</v>
      </c>
      <c r="R2972" s="1">
        <v>5553</v>
      </c>
      <c r="S2972" s="1">
        <v>30</v>
      </c>
      <c r="T2972" s="1">
        <v>7960</v>
      </c>
      <c r="U2972" s="1">
        <v>9690</v>
      </c>
      <c r="V2972" s="1">
        <v>10211</v>
      </c>
      <c r="W2972" s="1">
        <v>200</v>
      </c>
      <c r="X2972" s="1">
        <v>13</v>
      </c>
      <c r="Y2972" s="1">
        <v>6</v>
      </c>
      <c r="Z2972" s="1">
        <v>130</v>
      </c>
      <c r="AA2972" s="1">
        <v>75</v>
      </c>
      <c r="AD2972" s="1">
        <v>14</v>
      </c>
      <c r="AF2972" s="1">
        <v>4</v>
      </c>
      <c r="AK2972" s="7">
        <f t="shared" si="1634"/>
        <v>5</v>
      </c>
      <c r="AL2972" s="7">
        <f t="shared" si="1635"/>
        <v>9</v>
      </c>
      <c r="AM2972" s="7">
        <f t="shared" si="1636"/>
        <v>10</v>
      </c>
      <c r="AN2972" s="2">
        <f t="shared" si="1637"/>
        <v>5.9021424777194118E-3</v>
      </c>
      <c r="AO2972" s="2">
        <f t="shared" si="1638"/>
        <v>3.8363926105176177E-4</v>
      </c>
      <c r="AP2972" s="2">
        <f t="shared" si="1639"/>
        <v>1.7706427433158238E-4</v>
      </c>
      <c r="AR2972" t="str">
        <f t="shared" si="1640"/>
        <v>Jefferson</v>
      </c>
      <c r="AS2972" t="s">
        <v>472</v>
      </c>
      <c r="AT2972" s="184"/>
      <c r="AV2972" s="97">
        <v>21</v>
      </c>
      <c r="AW2972" s="99">
        <v>111</v>
      </c>
      <c r="AX2972" s="105">
        <f t="shared" si="1641"/>
        <v>21111</v>
      </c>
      <c r="AZ2972" s="7" t="s">
        <v>2951</v>
      </c>
      <c r="BA2972" s="181" t="s">
        <v>2991</v>
      </c>
    </row>
    <row r="2973" spans="1:53" ht="13" hidden="1" customHeight="1" outlineLevel="1">
      <c r="A2973" t="s">
        <v>1546</v>
      </c>
      <c r="B2973" t="s">
        <v>472</v>
      </c>
      <c r="C2973" s="1">
        <f t="shared" si="1626"/>
        <v>4011</v>
      </c>
      <c r="D2973" s="7">
        <f>IF(R2973&gt;0,RANK(R2973,(R2973:T2973,U2973:AI2973)),0)</f>
        <v>4</v>
      </c>
      <c r="E2973" s="7">
        <f>IF(S2973&gt;0,RANK(S2973,(R2973:T2973,U2973:AI2973)),0)</f>
        <v>0</v>
      </c>
      <c r="F2973" s="7">
        <f>IF(T2973&gt;0,RANK(T2973,(R2973:T2973,U2973:AI2973)),0)</f>
        <v>3</v>
      </c>
      <c r="G2973" s="7">
        <f>IF(U2973&gt;0,RANK(U2973,(R2973:T2973,U2973:AI2973)),0)</f>
        <v>1</v>
      </c>
      <c r="H2973" s="7">
        <f t="shared" si="1627"/>
        <v>2</v>
      </c>
      <c r="I2973" s="49">
        <f t="shared" si="1628"/>
        <v>492</v>
      </c>
      <c r="J2973" s="177">
        <f t="shared" si="1625"/>
        <v>0.12266267763649963</v>
      </c>
      <c r="K2973" s="2"/>
      <c r="L2973" s="2">
        <f t="shared" si="1629"/>
        <v>0.1463475442533034</v>
      </c>
      <c r="M2973" s="2">
        <f t="shared" si="1630"/>
        <v>0</v>
      </c>
      <c r="N2973" s="2">
        <f t="shared" si="1631"/>
        <v>0.18299675891298928</v>
      </c>
      <c r="O2973" s="2">
        <f t="shared" si="1632"/>
        <v>0.39042632759910245</v>
      </c>
      <c r="P2973" s="2">
        <f t="shared" si="1633"/>
        <v>0.26776364996260282</v>
      </c>
      <c r="Q2973" s="2">
        <f t="shared" si="1642"/>
        <v>1.2465719272002018E-2</v>
      </c>
      <c r="R2973" s="1">
        <v>587</v>
      </c>
      <c r="S2973" s="1">
        <v>0</v>
      </c>
      <c r="T2973" s="1">
        <v>734</v>
      </c>
      <c r="U2973" s="1">
        <v>1566</v>
      </c>
      <c r="V2973" s="1">
        <v>1074</v>
      </c>
      <c r="W2973" s="1">
        <v>43</v>
      </c>
      <c r="X2973" s="1">
        <v>1</v>
      </c>
      <c r="Y2973" s="1">
        <v>0</v>
      </c>
      <c r="Z2973" s="1">
        <v>4</v>
      </c>
      <c r="AA2973" s="1">
        <v>2</v>
      </c>
      <c r="AD2973" s="1">
        <v>0</v>
      </c>
      <c r="AF2973" s="1">
        <v>0</v>
      </c>
      <c r="AK2973" s="7">
        <f t="shared" si="1634"/>
        <v>5</v>
      </c>
      <c r="AL2973" s="7">
        <f t="shared" si="1635"/>
        <v>8</v>
      </c>
      <c r="AM2973" s="7">
        <f t="shared" si="1636"/>
        <v>0</v>
      </c>
      <c r="AN2973" s="2">
        <f t="shared" si="1637"/>
        <v>1.0720518573921716E-2</v>
      </c>
      <c r="AO2973" s="2">
        <f t="shared" si="1638"/>
        <v>2.493143854400399E-4</v>
      </c>
      <c r="AP2973" s="2">
        <f t="shared" si="1639"/>
        <v>0</v>
      </c>
      <c r="AR2973" t="str">
        <f t="shared" si="1640"/>
        <v>Jessamine</v>
      </c>
      <c r="AS2973" t="s">
        <v>472</v>
      </c>
      <c r="AT2973" s="184"/>
      <c r="AV2973" s="97">
        <v>21</v>
      </c>
      <c r="AW2973" s="99">
        <v>113</v>
      </c>
      <c r="AX2973" s="105">
        <f t="shared" si="1641"/>
        <v>21113</v>
      </c>
      <c r="AZ2973" s="7" t="s">
        <v>2951</v>
      </c>
      <c r="BA2973" s="181" t="s">
        <v>2991</v>
      </c>
    </row>
    <row r="2974" spans="1:53" ht="13" hidden="1" customHeight="1" outlineLevel="1">
      <c r="A2974" t="s">
        <v>1947</v>
      </c>
      <c r="B2974" t="s">
        <v>472</v>
      </c>
      <c r="C2974" s="1">
        <f t="shared" si="1626"/>
        <v>1990</v>
      </c>
      <c r="D2974" s="7">
        <f>IF(R2974&gt;0,RANK(R2974,(R2974:T2974,U2974:AI2974)),0)</f>
        <v>3</v>
      </c>
      <c r="E2974" s="7">
        <f>IF(S2974&gt;0,RANK(S2974,(R2974:T2974,U2974:AI2974)),0)</f>
        <v>8</v>
      </c>
      <c r="F2974" s="7">
        <f>IF(T2974&gt;0,RANK(T2974,(R2974:T2974,U2974:AI2974)),0)</f>
        <v>4</v>
      </c>
      <c r="G2974" s="7">
        <f>IF(U2974&gt;0,RANK(U2974,(R2974:T2974,U2974:AI2974)),0)</f>
        <v>2</v>
      </c>
      <c r="H2974" s="7">
        <f t="shared" si="1627"/>
        <v>1</v>
      </c>
      <c r="I2974" s="49">
        <f t="shared" si="1628"/>
        <v>675</v>
      </c>
      <c r="J2974" s="177">
        <f t="shared" si="1625"/>
        <v>0.33919597989949751</v>
      </c>
      <c r="K2974" s="2"/>
      <c r="L2974" s="2">
        <f t="shared" si="1629"/>
        <v>0.12914572864321608</v>
      </c>
      <c r="M2974" s="2">
        <f t="shared" si="1630"/>
        <v>1.507537688442211E-3</v>
      </c>
      <c r="N2974" s="2">
        <f t="shared" si="1631"/>
        <v>0.11557788944723618</v>
      </c>
      <c r="O2974" s="2">
        <f t="shared" si="1632"/>
        <v>0.20100502512562815</v>
      </c>
      <c r="P2974" s="2">
        <f t="shared" si="1633"/>
        <v>0.54020100502512558</v>
      </c>
      <c r="Q2974" s="2">
        <f t="shared" si="1642"/>
        <v>1.2562814070351758E-2</v>
      </c>
      <c r="R2974" s="1">
        <v>257</v>
      </c>
      <c r="S2974" s="1">
        <v>3</v>
      </c>
      <c r="T2974" s="1">
        <v>230</v>
      </c>
      <c r="U2974" s="1">
        <v>400</v>
      </c>
      <c r="V2974" s="1">
        <v>1075</v>
      </c>
      <c r="W2974" s="1">
        <v>10</v>
      </c>
      <c r="X2974" s="1">
        <v>0</v>
      </c>
      <c r="Y2974" s="1">
        <v>2</v>
      </c>
      <c r="Z2974" s="1">
        <v>5</v>
      </c>
      <c r="AA2974" s="1">
        <v>2</v>
      </c>
      <c r="AD2974" s="1">
        <v>6</v>
      </c>
      <c r="AF2974" s="1">
        <v>0</v>
      </c>
      <c r="AK2974" s="7">
        <f t="shared" si="1634"/>
        <v>5</v>
      </c>
      <c r="AL2974" s="7">
        <f t="shared" si="1635"/>
        <v>0</v>
      </c>
      <c r="AM2974" s="7">
        <f t="shared" si="1636"/>
        <v>8</v>
      </c>
      <c r="AN2974" s="2">
        <f t="shared" si="1637"/>
        <v>5.0251256281407036E-3</v>
      </c>
      <c r="AO2974" s="2">
        <f t="shared" si="1638"/>
        <v>0</v>
      </c>
      <c r="AP2974" s="2">
        <f t="shared" si="1639"/>
        <v>1.0050251256281408E-3</v>
      </c>
      <c r="AR2974" t="str">
        <f t="shared" si="1640"/>
        <v>Johnson</v>
      </c>
      <c r="AS2974" t="s">
        <v>472</v>
      </c>
      <c r="AT2974" s="184">
        <v>5</v>
      </c>
      <c r="AV2974" s="97">
        <v>21</v>
      </c>
      <c r="AW2974" s="99">
        <v>115</v>
      </c>
      <c r="AX2974" s="105">
        <f t="shared" si="1641"/>
        <v>21115</v>
      </c>
      <c r="AZ2974" s="7" t="s">
        <v>2951</v>
      </c>
      <c r="BA2974" s="181" t="s">
        <v>2991</v>
      </c>
    </row>
    <row r="2975" spans="1:53" ht="13" hidden="1" customHeight="1" outlineLevel="1">
      <c r="A2975" t="s">
        <v>1547</v>
      </c>
      <c r="B2975" t="s">
        <v>472</v>
      </c>
      <c r="C2975" s="1">
        <f t="shared" si="1626"/>
        <v>7421</v>
      </c>
      <c r="D2975" s="7">
        <f>IF(R2975&gt;0,RANK(R2975,(R2975:T2975,U2975:AI2975)),0)</f>
        <v>3</v>
      </c>
      <c r="E2975" s="7">
        <f>IF(S2975&gt;0,RANK(S2975,(R2975:T2975,U2975:AI2975)),0)</f>
        <v>8</v>
      </c>
      <c r="F2975" s="7">
        <f>IF(T2975&gt;0,RANK(T2975,(R2975:T2975,U2975:AI2975)),0)</f>
        <v>4</v>
      </c>
      <c r="G2975" s="7">
        <f>IF(U2975&gt;0,RANK(U2975,(R2975:T2975,U2975:AI2975)),0)</f>
        <v>1</v>
      </c>
      <c r="H2975" s="7">
        <f t="shared" si="1627"/>
        <v>2</v>
      </c>
      <c r="I2975" s="49">
        <f t="shared" si="1628"/>
        <v>478</v>
      </c>
      <c r="J2975" s="177">
        <f t="shared" si="1625"/>
        <v>6.441180433903787E-2</v>
      </c>
      <c r="K2975" s="2"/>
      <c r="L2975" s="2">
        <f t="shared" si="1629"/>
        <v>0.23460450074114</v>
      </c>
      <c r="M2975" s="2">
        <f t="shared" si="1630"/>
        <v>1.2127745586848133E-3</v>
      </c>
      <c r="N2975" s="2">
        <f t="shared" si="1631"/>
        <v>0.14755423797331896</v>
      </c>
      <c r="O2975" s="2">
        <f t="shared" si="1632"/>
        <v>0.3335130036383237</v>
      </c>
      <c r="P2975" s="2">
        <f t="shared" si="1633"/>
        <v>0.26910119929928583</v>
      </c>
      <c r="Q2975" s="2">
        <f t="shared" si="1642"/>
        <v>1.4014283789246573E-2</v>
      </c>
      <c r="R2975" s="1">
        <v>1741</v>
      </c>
      <c r="S2975" s="1">
        <v>9</v>
      </c>
      <c r="T2975" s="1">
        <v>1095</v>
      </c>
      <c r="U2975" s="1">
        <v>2475</v>
      </c>
      <c r="V2975" s="1">
        <v>1997</v>
      </c>
      <c r="W2975" s="1">
        <v>45</v>
      </c>
      <c r="X2975" s="1">
        <v>4</v>
      </c>
      <c r="Y2975" s="1">
        <v>0</v>
      </c>
      <c r="Z2975" s="1">
        <v>38</v>
      </c>
      <c r="AA2975" s="1">
        <v>13</v>
      </c>
      <c r="AD2975" s="1">
        <v>3</v>
      </c>
      <c r="AF2975" s="1">
        <v>1</v>
      </c>
      <c r="AK2975" s="7">
        <f t="shared" si="1634"/>
        <v>5</v>
      </c>
      <c r="AL2975" s="7">
        <f t="shared" si="1635"/>
        <v>9</v>
      </c>
      <c r="AM2975" s="7">
        <f t="shared" si="1636"/>
        <v>0</v>
      </c>
      <c r="AN2975" s="2">
        <f t="shared" si="1637"/>
        <v>6.0638727934240666E-3</v>
      </c>
      <c r="AO2975" s="2">
        <f t="shared" si="1638"/>
        <v>5.3901091497102812E-4</v>
      </c>
      <c r="AP2975" s="2">
        <f t="shared" si="1639"/>
        <v>0</v>
      </c>
      <c r="AR2975" t="str">
        <f t="shared" si="1640"/>
        <v>Kenton</v>
      </c>
      <c r="AS2975" t="s">
        <v>472</v>
      </c>
      <c r="AT2975" s="184">
        <v>4</v>
      </c>
      <c r="AV2975" s="97">
        <v>21</v>
      </c>
      <c r="AW2975" s="99">
        <v>117</v>
      </c>
      <c r="AX2975" s="105">
        <f t="shared" si="1641"/>
        <v>21117</v>
      </c>
      <c r="AZ2975" s="7" t="s">
        <v>2951</v>
      </c>
      <c r="BA2975" s="181" t="s">
        <v>2991</v>
      </c>
    </row>
    <row r="2976" spans="1:53" ht="13" hidden="1" customHeight="1" outlineLevel="1">
      <c r="A2976" t="s">
        <v>1548</v>
      </c>
      <c r="B2976" t="s">
        <v>472</v>
      </c>
      <c r="C2976" s="1">
        <f t="shared" si="1626"/>
        <v>90</v>
      </c>
      <c r="D2976" s="7">
        <f>IF(R2976&gt;0,RANK(R2976,(R2976:T2976,U2976:AI2976)),0)</f>
        <v>4</v>
      </c>
      <c r="E2976" s="7">
        <f>IF(S2976&gt;0,RANK(S2976,(R2976:T2976,U2976:AI2976)),0)</f>
        <v>0</v>
      </c>
      <c r="F2976" s="7">
        <f>IF(T2976&gt;0,RANK(T2976,(R2976:T2976,U2976:AI2976)),0)</f>
        <v>3</v>
      </c>
      <c r="G2976" s="7">
        <f>IF(U2976&gt;0,RANK(U2976,(R2976:T2976,U2976:AI2976)),0)</f>
        <v>2</v>
      </c>
      <c r="H2976" s="7">
        <f t="shared" si="1627"/>
        <v>1</v>
      </c>
      <c r="I2976" s="49">
        <f t="shared" si="1628"/>
        <v>7</v>
      </c>
      <c r="J2976" s="177">
        <f t="shared" si="1625"/>
        <v>7.7777777777777779E-2</v>
      </c>
      <c r="K2976" s="2"/>
      <c r="L2976" s="2">
        <f t="shared" si="1629"/>
        <v>0.1111111111111111</v>
      </c>
      <c r="M2976" s="2">
        <f t="shared" si="1630"/>
        <v>0</v>
      </c>
      <c r="N2976" s="2">
        <f t="shared" si="1631"/>
        <v>0.13333333333333333</v>
      </c>
      <c r="O2976" s="2">
        <f t="shared" si="1632"/>
        <v>0.33333333333333331</v>
      </c>
      <c r="P2976" s="2">
        <f t="shared" si="1633"/>
        <v>0.41111111111111109</v>
      </c>
      <c r="Q2976" s="2">
        <f t="shared" si="1642"/>
        <v>1.1111111111111127E-2</v>
      </c>
      <c r="R2976" s="1">
        <v>10</v>
      </c>
      <c r="S2976" s="1">
        <v>0</v>
      </c>
      <c r="T2976" s="1">
        <v>12</v>
      </c>
      <c r="U2976" s="1">
        <v>30</v>
      </c>
      <c r="V2976" s="1">
        <v>37</v>
      </c>
      <c r="W2976" s="1">
        <v>1</v>
      </c>
      <c r="X2976" s="1">
        <v>0</v>
      </c>
      <c r="Y2976" s="1">
        <v>0</v>
      </c>
      <c r="Z2976" s="1">
        <v>0</v>
      </c>
      <c r="AA2976" s="1">
        <v>0</v>
      </c>
      <c r="AD2976" s="1">
        <v>0</v>
      </c>
      <c r="AF2976" s="1">
        <v>0</v>
      </c>
      <c r="AK2976" s="7">
        <f t="shared" si="1634"/>
        <v>5</v>
      </c>
      <c r="AL2976" s="7">
        <f t="shared" si="1635"/>
        <v>0</v>
      </c>
      <c r="AM2976" s="7">
        <f t="shared" si="1636"/>
        <v>0</v>
      </c>
      <c r="AN2976" s="2">
        <f t="shared" si="1637"/>
        <v>1.1111111111111112E-2</v>
      </c>
      <c r="AO2976" s="2">
        <f t="shared" si="1638"/>
        <v>0</v>
      </c>
      <c r="AP2976" s="2">
        <f t="shared" si="1639"/>
        <v>0</v>
      </c>
      <c r="AR2976" t="str">
        <f t="shared" si="1640"/>
        <v>Knott</v>
      </c>
      <c r="AS2976" t="s">
        <v>472</v>
      </c>
      <c r="AT2976" s="184">
        <v>5</v>
      </c>
      <c r="AV2976" s="97">
        <v>21</v>
      </c>
      <c r="AW2976" s="99">
        <v>119</v>
      </c>
      <c r="AX2976" s="105">
        <f t="shared" si="1641"/>
        <v>21119</v>
      </c>
      <c r="AZ2976" s="7" t="s">
        <v>2951</v>
      </c>
      <c r="BA2976" s="181" t="s">
        <v>2991</v>
      </c>
    </row>
    <row r="2977" spans="1:53" ht="13" hidden="1" customHeight="1" outlineLevel="1">
      <c r="A2977" t="s">
        <v>786</v>
      </c>
      <c r="B2977" t="s">
        <v>472</v>
      </c>
      <c r="C2977" s="1">
        <f t="shared" si="1626"/>
        <v>2347</v>
      </c>
      <c r="D2977" s="7">
        <f>IF(R2977&gt;0,RANK(R2977,(R2977:T2977,U2977:AI2977)),0)</f>
        <v>4</v>
      </c>
      <c r="E2977" s="7">
        <f>IF(S2977&gt;0,RANK(S2977,(R2977:T2977,U2977:AI2977)),0)</f>
        <v>8</v>
      </c>
      <c r="F2977" s="7">
        <f>IF(T2977&gt;0,RANK(T2977,(R2977:T2977,U2977:AI2977)),0)</f>
        <v>3</v>
      </c>
      <c r="G2977" s="7">
        <f>IF(U2977&gt;0,RANK(U2977,(R2977:T2977,U2977:AI2977)),0)</f>
        <v>2</v>
      </c>
      <c r="H2977" s="7">
        <f t="shared" si="1627"/>
        <v>1</v>
      </c>
      <c r="I2977" s="49">
        <f t="shared" si="1628"/>
        <v>743</v>
      </c>
      <c r="J2977" s="177">
        <f t="shared" si="1625"/>
        <v>0.31657435023434172</v>
      </c>
      <c r="K2977" s="2"/>
      <c r="L2977" s="2">
        <f t="shared" si="1629"/>
        <v>9.3736685129953132E-2</v>
      </c>
      <c r="M2977" s="2">
        <f t="shared" si="1630"/>
        <v>1.7043033659991478E-3</v>
      </c>
      <c r="N2977" s="2">
        <f t="shared" si="1631"/>
        <v>0.11163187047294418</v>
      </c>
      <c r="O2977" s="2">
        <f t="shared" si="1632"/>
        <v>0.23093310609288453</v>
      </c>
      <c r="P2977" s="2">
        <f t="shared" si="1633"/>
        <v>0.54750745632722619</v>
      </c>
      <c r="Q2977" s="2">
        <f t="shared" si="1642"/>
        <v>1.4486578610992784E-2</v>
      </c>
      <c r="R2977" s="1">
        <v>220</v>
      </c>
      <c r="S2977" s="1">
        <v>4</v>
      </c>
      <c r="T2977" s="1">
        <v>262</v>
      </c>
      <c r="U2977" s="1">
        <v>542</v>
      </c>
      <c r="V2977" s="1">
        <v>1285</v>
      </c>
      <c r="W2977" s="1">
        <v>16</v>
      </c>
      <c r="X2977" s="1">
        <v>0</v>
      </c>
      <c r="Y2977" s="1">
        <v>0</v>
      </c>
      <c r="Z2977" s="1">
        <v>9</v>
      </c>
      <c r="AA2977" s="1">
        <v>4</v>
      </c>
      <c r="AD2977" s="1">
        <v>5</v>
      </c>
      <c r="AF2977" s="1">
        <v>0</v>
      </c>
      <c r="AK2977" s="7">
        <f t="shared" si="1634"/>
        <v>5</v>
      </c>
      <c r="AL2977" s="7">
        <f t="shared" si="1635"/>
        <v>0</v>
      </c>
      <c r="AM2977" s="7">
        <f t="shared" si="1636"/>
        <v>0</v>
      </c>
      <c r="AN2977" s="2">
        <f t="shared" si="1637"/>
        <v>6.8172134639965911E-3</v>
      </c>
      <c r="AO2977" s="2">
        <f t="shared" si="1638"/>
        <v>0</v>
      </c>
      <c r="AP2977" s="2">
        <f t="shared" si="1639"/>
        <v>0</v>
      </c>
      <c r="AR2977" t="str">
        <f t="shared" si="1640"/>
        <v>Knox</v>
      </c>
      <c r="AS2977" t="s">
        <v>472</v>
      </c>
      <c r="AT2977" s="184">
        <v>5</v>
      </c>
      <c r="AV2977" s="97">
        <v>21</v>
      </c>
      <c r="AW2977" s="99">
        <v>121</v>
      </c>
      <c r="AX2977" s="105">
        <f t="shared" si="1641"/>
        <v>21121</v>
      </c>
      <c r="AZ2977" s="7" t="s">
        <v>2951</v>
      </c>
      <c r="BA2977" s="181" t="s">
        <v>2991</v>
      </c>
    </row>
    <row r="2978" spans="1:53" ht="13" hidden="1" customHeight="1" outlineLevel="1">
      <c r="A2978" t="s">
        <v>2246</v>
      </c>
      <c r="B2978" t="s">
        <v>472</v>
      </c>
      <c r="C2978" s="1">
        <f t="shared" si="1626"/>
        <v>735</v>
      </c>
      <c r="D2978" s="7">
        <f>IF(R2978&gt;0,RANK(R2978,(R2978:T2978,U2978:AI2978)),0)</f>
        <v>4</v>
      </c>
      <c r="E2978" s="7">
        <f>IF(S2978&gt;0,RANK(S2978,(R2978:T2978,U2978:AI2978)),0)</f>
        <v>8</v>
      </c>
      <c r="F2978" s="7">
        <f>IF(T2978&gt;0,RANK(T2978,(R2978:T2978,U2978:AI2978)),0)</f>
        <v>3</v>
      </c>
      <c r="G2978" s="7">
        <f>IF(U2978&gt;0,RANK(U2978,(R2978:T2978,U2978:AI2978)),0)</f>
        <v>1</v>
      </c>
      <c r="H2978" s="7">
        <f t="shared" si="1627"/>
        <v>2</v>
      </c>
      <c r="I2978" s="49">
        <f t="shared" si="1628"/>
        <v>11</v>
      </c>
      <c r="J2978" s="177">
        <f t="shared" si="1625"/>
        <v>1.4965986394557823E-2</v>
      </c>
      <c r="K2978" s="2"/>
      <c r="L2978" s="2">
        <f t="shared" si="1629"/>
        <v>0.10340136054421768</v>
      </c>
      <c r="M2978" s="2">
        <f t="shared" si="1630"/>
        <v>1.3605442176870747E-3</v>
      </c>
      <c r="N2978" s="2">
        <f t="shared" si="1631"/>
        <v>0.14965986394557823</v>
      </c>
      <c r="O2978" s="2">
        <f t="shared" si="1632"/>
        <v>0.37414965986394561</v>
      </c>
      <c r="P2978" s="2">
        <f t="shared" si="1633"/>
        <v>0.35918367346938773</v>
      </c>
      <c r="Q2978" s="2">
        <f t="shared" si="1642"/>
        <v>1.2244897959183654E-2</v>
      </c>
      <c r="R2978" s="1">
        <v>76</v>
      </c>
      <c r="S2978" s="1">
        <v>1</v>
      </c>
      <c r="T2978" s="1">
        <v>110</v>
      </c>
      <c r="U2978" s="1">
        <v>275</v>
      </c>
      <c r="V2978" s="1">
        <v>264</v>
      </c>
      <c r="W2978" s="1">
        <v>3</v>
      </c>
      <c r="X2978" s="1">
        <v>0</v>
      </c>
      <c r="Y2978" s="1">
        <v>1</v>
      </c>
      <c r="Z2978" s="1">
        <v>2</v>
      </c>
      <c r="AA2978" s="1">
        <v>2</v>
      </c>
      <c r="AD2978" s="1">
        <v>1</v>
      </c>
      <c r="AF2978" s="1">
        <v>0</v>
      </c>
      <c r="AK2978" s="7">
        <f t="shared" si="1634"/>
        <v>5</v>
      </c>
      <c r="AL2978" s="7">
        <f t="shared" si="1635"/>
        <v>0</v>
      </c>
      <c r="AM2978" s="7">
        <f t="shared" si="1636"/>
        <v>8</v>
      </c>
      <c r="AN2978" s="2">
        <f t="shared" si="1637"/>
        <v>4.0816326530612249E-3</v>
      </c>
      <c r="AO2978" s="2">
        <f t="shared" si="1638"/>
        <v>0</v>
      </c>
      <c r="AP2978" s="2">
        <f t="shared" si="1639"/>
        <v>1.3605442176870747E-3</v>
      </c>
      <c r="AR2978" t="str">
        <f t="shared" si="1640"/>
        <v>Larue</v>
      </c>
      <c r="AS2978" t="s">
        <v>472</v>
      </c>
      <c r="AT2978" s="184">
        <v>2</v>
      </c>
      <c r="AV2978" s="97">
        <v>21</v>
      </c>
      <c r="AW2978" s="99">
        <v>123</v>
      </c>
      <c r="AX2978" s="105">
        <f t="shared" si="1641"/>
        <v>21123</v>
      </c>
      <c r="AZ2978" s="7" t="s">
        <v>2951</v>
      </c>
      <c r="BA2978" s="181" t="s">
        <v>2991</v>
      </c>
    </row>
    <row r="2979" spans="1:53" ht="13" hidden="1" customHeight="1" outlineLevel="1">
      <c r="A2979" t="s">
        <v>318</v>
      </c>
      <c r="B2979" t="s">
        <v>472</v>
      </c>
      <c r="C2979" s="1">
        <f t="shared" si="1626"/>
        <v>4938</v>
      </c>
      <c r="D2979" s="7">
        <f>IF(R2979&gt;0,RANK(R2979,(R2979:T2979,U2979:AI2979)),0)</f>
        <v>4</v>
      </c>
      <c r="E2979" s="7">
        <f>IF(S2979&gt;0,RANK(S2979,(R2979:T2979,U2979:AI2979)),0)</f>
        <v>8</v>
      </c>
      <c r="F2979" s="7">
        <f>IF(T2979&gt;0,RANK(T2979,(R2979:T2979,U2979:AI2979)),0)</f>
        <v>3</v>
      </c>
      <c r="G2979" s="7">
        <f>IF(U2979&gt;0,RANK(U2979,(R2979:T2979,U2979:AI2979)),0)</f>
        <v>2</v>
      </c>
      <c r="H2979" s="7">
        <f t="shared" si="1627"/>
        <v>1</v>
      </c>
      <c r="I2979" s="49">
        <f t="shared" si="1628"/>
        <v>1030</v>
      </c>
      <c r="J2979" s="177">
        <f t="shared" si="1625"/>
        <v>0.20858647225597407</v>
      </c>
      <c r="K2979" s="2"/>
      <c r="L2979" s="2">
        <f t="shared" si="1629"/>
        <v>0.12170919400567032</v>
      </c>
      <c r="M2979" s="2">
        <f t="shared" si="1630"/>
        <v>2.2276225192385582E-3</v>
      </c>
      <c r="N2979" s="2">
        <f t="shared" si="1631"/>
        <v>0.13284730660186311</v>
      </c>
      <c r="O2979" s="2">
        <f t="shared" si="1632"/>
        <v>0.25982179019846091</v>
      </c>
      <c r="P2979" s="2">
        <f t="shared" si="1633"/>
        <v>0.46840826245443501</v>
      </c>
      <c r="Q2979" s="2">
        <f t="shared" si="1642"/>
        <v>1.4985824220332067E-2</v>
      </c>
      <c r="R2979" s="1">
        <v>601</v>
      </c>
      <c r="S2979" s="1">
        <v>11</v>
      </c>
      <c r="T2979" s="1">
        <v>656</v>
      </c>
      <c r="U2979" s="1">
        <v>1283</v>
      </c>
      <c r="V2979" s="1">
        <v>2313</v>
      </c>
      <c r="W2979" s="1">
        <v>37</v>
      </c>
      <c r="X2979" s="1">
        <v>0</v>
      </c>
      <c r="Y2979" s="1">
        <v>2</v>
      </c>
      <c r="Z2979" s="1">
        <v>12</v>
      </c>
      <c r="AA2979" s="1">
        <v>16</v>
      </c>
      <c r="AD2979" s="1">
        <v>7</v>
      </c>
      <c r="AF2979" s="1">
        <v>0</v>
      </c>
      <c r="AK2979" s="7">
        <f t="shared" si="1634"/>
        <v>5</v>
      </c>
      <c r="AL2979" s="7">
        <f t="shared" si="1635"/>
        <v>0</v>
      </c>
      <c r="AM2979" s="7">
        <f t="shared" si="1636"/>
        <v>9</v>
      </c>
      <c r="AN2979" s="2">
        <f t="shared" si="1637"/>
        <v>7.4929121101660594E-3</v>
      </c>
      <c r="AO2979" s="2">
        <f t="shared" si="1638"/>
        <v>0</v>
      </c>
      <c r="AP2979" s="2">
        <f t="shared" si="1639"/>
        <v>4.050222762251924E-4</v>
      </c>
      <c r="AR2979" t="str">
        <f t="shared" si="1640"/>
        <v>Laurel</v>
      </c>
      <c r="AS2979" t="s">
        <v>472</v>
      </c>
      <c r="AT2979" s="184">
        <v>5</v>
      </c>
      <c r="AV2979" s="97">
        <v>21</v>
      </c>
      <c r="AW2979" s="99">
        <v>125</v>
      </c>
      <c r="AX2979" s="105">
        <f t="shared" si="1641"/>
        <v>21125</v>
      </c>
      <c r="AZ2979" s="7" t="s">
        <v>2951</v>
      </c>
      <c r="BA2979" s="181" t="s">
        <v>2991</v>
      </c>
    </row>
    <row r="2980" spans="1:53" ht="13" hidden="1" customHeight="1" outlineLevel="1">
      <c r="A2980" t="s">
        <v>633</v>
      </c>
      <c r="B2980" t="s">
        <v>472</v>
      </c>
      <c r="C2980" s="1">
        <f t="shared" si="1626"/>
        <v>963</v>
      </c>
      <c r="D2980" s="7">
        <f>IF(R2980&gt;0,RANK(R2980,(R2980:T2980,U2980:AI2980)),0)</f>
        <v>3</v>
      </c>
      <c r="E2980" s="7">
        <f>IF(S2980&gt;0,RANK(S2980,(R2980:T2980,U2980:AI2980)),0)</f>
        <v>7</v>
      </c>
      <c r="F2980" s="7">
        <f>IF(T2980&gt;0,RANK(T2980,(R2980:T2980,U2980:AI2980)),0)</f>
        <v>4</v>
      </c>
      <c r="G2980" s="7">
        <f>IF(U2980&gt;0,RANK(U2980,(R2980:T2980,U2980:AI2980)),0)</f>
        <v>2</v>
      </c>
      <c r="H2980" s="7">
        <f t="shared" si="1627"/>
        <v>1</v>
      </c>
      <c r="I2980" s="49">
        <f t="shared" si="1628"/>
        <v>242</v>
      </c>
      <c r="J2980" s="177">
        <f t="shared" si="1625"/>
        <v>0.25129802699896159</v>
      </c>
      <c r="K2980" s="2"/>
      <c r="L2980" s="2">
        <f t="shared" si="1629"/>
        <v>0.1391484942886812</v>
      </c>
      <c r="M2980" s="2">
        <f t="shared" si="1630"/>
        <v>1.0384215991692627E-3</v>
      </c>
      <c r="N2980" s="2">
        <f t="shared" si="1631"/>
        <v>8.9304257528556599E-2</v>
      </c>
      <c r="O2980" s="2">
        <f t="shared" si="1632"/>
        <v>0.25129802699896159</v>
      </c>
      <c r="P2980" s="2">
        <f t="shared" si="1633"/>
        <v>0.50259605399792318</v>
      </c>
      <c r="Q2980" s="2">
        <f t="shared" si="1642"/>
        <v>1.6614745586708168E-2</v>
      </c>
      <c r="R2980" s="1">
        <v>134</v>
      </c>
      <c r="S2980" s="1">
        <v>1</v>
      </c>
      <c r="T2980" s="1">
        <v>86</v>
      </c>
      <c r="U2980" s="1">
        <v>242</v>
      </c>
      <c r="V2980" s="1">
        <v>484</v>
      </c>
      <c r="W2980" s="1">
        <v>12</v>
      </c>
      <c r="X2980" s="1">
        <v>0</v>
      </c>
      <c r="Y2980" s="1">
        <v>0</v>
      </c>
      <c r="Z2980" s="1">
        <v>1</v>
      </c>
      <c r="AA2980" s="1">
        <v>3</v>
      </c>
      <c r="AD2980" s="1">
        <v>0</v>
      </c>
      <c r="AF2980" s="1">
        <v>0</v>
      </c>
      <c r="AK2980" s="7">
        <f t="shared" si="1634"/>
        <v>5</v>
      </c>
      <c r="AL2980" s="7">
        <f t="shared" si="1635"/>
        <v>0</v>
      </c>
      <c r="AM2980" s="7">
        <f t="shared" si="1636"/>
        <v>0</v>
      </c>
      <c r="AN2980" s="2">
        <f t="shared" si="1637"/>
        <v>1.2461059190031152E-2</v>
      </c>
      <c r="AO2980" s="2">
        <f t="shared" si="1638"/>
        <v>0</v>
      </c>
      <c r="AP2980" s="2">
        <f t="shared" si="1639"/>
        <v>0</v>
      </c>
      <c r="AR2980" t="str">
        <f t="shared" si="1640"/>
        <v>Lawrence</v>
      </c>
      <c r="AS2980" t="s">
        <v>472</v>
      </c>
      <c r="AT2980" s="184">
        <v>5</v>
      </c>
      <c r="AV2980" s="97">
        <v>21</v>
      </c>
      <c r="AW2980" s="99">
        <v>127</v>
      </c>
      <c r="AX2980" s="105">
        <f t="shared" si="1641"/>
        <v>21127</v>
      </c>
      <c r="AZ2980" s="7" t="s">
        <v>2951</v>
      </c>
      <c r="BA2980" s="181" t="s">
        <v>2991</v>
      </c>
    </row>
    <row r="2981" spans="1:53" ht="13" hidden="1" customHeight="1" outlineLevel="1">
      <c r="A2981" t="s">
        <v>634</v>
      </c>
      <c r="B2981" t="s">
        <v>472</v>
      </c>
      <c r="C2981" s="1">
        <f t="shared" ref="C2981:C3012" si="1643">SUM(R2981:AI2981)</f>
        <v>498</v>
      </c>
      <c r="D2981" s="7">
        <f>IF(R2981&gt;0,RANK(R2981,(R2981:T2981,U2981:AI2981)),0)</f>
        <v>4</v>
      </c>
      <c r="E2981" s="7">
        <f>IF(S2981&gt;0,RANK(S2981,(R2981:T2981,U2981:AI2981)),0)</f>
        <v>0</v>
      </c>
      <c r="F2981" s="7">
        <f>IF(T2981&gt;0,RANK(T2981,(R2981:T2981,U2981:AI2981)),0)</f>
        <v>3</v>
      </c>
      <c r="G2981" s="7">
        <f>IF(U2981&gt;0,RANK(U2981,(R2981:T2981,U2981:AI2981)),0)</f>
        <v>2</v>
      </c>
      <c r="H2981" s="7">
        <f t="shared" ref="H2981:H3012" si="1644">IF(V2981&gt;0,RANK(V2981,(R2981:AB2981)),0)</f>
        <v>1</v>
      </c>
      <c r="I2981" s="49">
        <f t="shared" ref="I2981:I3012" si="1645">MAX(R2981:AA2981)-LARGE(R2981:AA2981,2)</f>
        <v>150</v>
      </c>
      <c r="J2981" s="177">
        <f t="shared" si="1625"/>
        <v>0.30120481927710846</v>
      </c>
      <c r="K2981" s="2"/>
      <c r="L2981" s="2">
        <f t="shared" ref="L2981:L3012" si="1646">IF($C2981=0,"-",R2981/$C2981)</f>
        <v>9.2369477911646583E-2</v>
      </c>
      <c r="M2981" s="2">
        <f t="shared" ref="M2981:M3012" si="1647">IF($C2981=0,"-",S2981/$C2981)</f>
        <v>0</v>
      </c>
      <c r="N2981" s="2">
        <f t="shared" ref="N2981:N3012" si="1648">IF($C2981=0,"-",T2981/$C2981)</f>
        <v>0.10040160642570281</v>
      </c>
      <c r="O2981" s="2">
        <f t="shared" ref="O2981:O3012" si="1649">IF($C2981=0,"-",U2981/$C2981)</f>
        <v>0.24698795180722891</v>
      </c>
      <c r="P2981" s="2">
        <f t="shared" ref="P2981:P3012" si="1650">IF($C2981=0,"-",V2981/$C2981)</f>
        <v>0.54819277108433739</v>
      </c>
      <c r="Q2981" s="2">
        <f t="shared" si="1642"/>
        <v>1.2048192771084265E-2</v>
      </c>
      <c r="R2981" s="1">
        <v>46</v>
      </c>
      <c r="S2981" s="1">
        <v>0</v>
      </c>
      <c r="T2981" s="1">
        <v>50</v>
      </c>
      <c r="U2981" s="1">
        <v>123</v>
      </c>
      <c r="V2981" s="1">
        <v>273</v>
      </c>
      <c r="W2981" s="1">
        <v>2</v>
      </c>
      <c r="X2981" s="1">
        <v>1</v>
      </c>
      <c r="Y2981" s="1">
        <v>0</v>
      </c>
      <c r="Z2981" s="1">
        <v>1</v>
      </c>
      <c r="AA2981" s="1">
        <v>2</v>
      </c>
      <c r="AD2981" s="1">
        <v>0</v>
      </c>
      <c r="AF2981" s="1">
        <v>0</v>
      </c>
      <c r="AK2981" s="7">
        <f t="shared" ref="AK2981:AK3012" si="1651">IF(W2981&gt;0,RANK(W2981,(R2981:AB2981)),0)</f>
        <v>5</v>
      </c>
      <c r="AL2981" s="7">
        <f t="shared" ref="AL2981:AL3012" si="1652">IF(X2981&gt;0,RANK(X2981,(R2981:AB2981)),0)</f>
        <v>7</v>
      </c>
      <c r="AM2981" s="7">
        <f t="shared" ref="AM2981:AM3012" si="1653">IF(Y2981&gt;0,RANK(Y2981,(R2981:AB2981)),0)</f>
        <v>0</v>
      </c>
      <c r="AN2981" s="2">
        <f t="shared" ref="AN2981:AN3012" si="1654">IF($C2981=0,"-",W2981/$C2981)</f>
        <v>4.0160642570281121E-3</v>
      </c>
      <c r="AO2981" s="2">
        <f t="shared" ref="AO2981:AO3012" si="1655">IF($C2981=0,"-",X2981/$C2981)</f>
        <v>2.008032128514056E-3</v>
      </c>
      <c r="AP2981" s="2">
        <f t="shared" ref="AP2981:AP3012" si="1656">IF($C2981=0,"-",Y2981/$C2981)</f>
        <v>0</v>
      </c>
      <c r="AR2981" t="str">
        <f t="shared" ref="AR2981:AR3013" si="1657">A2981</f>
        <v>Lee</v>
      </c>
      <c r="AS2981" t="s">
        <v>472</v>
      </c>
      <c r="AT2981" s="184">
        <v>5</v>
      </c>
      <c r="AV2981" s="97">
        <v>21</v>
      </c>
      <c r="AW2981" s="99">
        <v>129</v>
      </c>
      <c r="AX2981" s="105">
        <f t="shared" ref="AX2981:AX3012" si="1658">AV2981*1000+AW2981</f>
        <v>21129</v>
      </c>
      <c r="AZ2981" s="7" t="s">
        <v>2951</v>
      </c>
      <c r="BA2981" s="181" t="s">
        <v>2991</v>
      </c>
    </row>
    <row r="2982" spans="1:53" ht="13" hidden="1" customHeight="1" outlineLevel="1">
      <c r="A2982" t="s">
        <v>319</v>
      </c>
      <c r="B2982" t="s">
        <v>472</v>
      </c>
      <c r="C2982" s="1">
        <f t="shared" si="1643"/>
        <v>1038</v>
      </c>
      <c r="D2982" s="7">
        <f>IF(R2982&gt;0,RANK(R2982,(R2982:T2982,U2982:AI2982)),0)</f>
        <v>4</v>
      </c>
      <c r="E2982" s="7">
        <f>IF(S2982&gt;0,RANK(S2982,(R2982:T2982,U2982:AI2982)),0)</f>
        <v>10</v>
      </c>
      <c r="F2982" s="7">
        <f>IF(T2982&gt;0,RANK(T2982,(R2982:T2982,U2982:AI2982)),0)</f>
        <v>3</v>
      </c>
      <c r="G2982" s="7">
        <f>IF(U2982&gt;0,RANK(U2982,(R2982:T2982,U2982:AI2982)),0)</f>
        <v>2</v>
      </c>
      <c r="H2982" s="7">
        <f t="shared" si="1644"/>
        <v>1</v>
      </c>
      <c r="I2982" s="49">
        <f t="shared" si="1645"/>
        <v>236</v>
      </c>
      <c r="J2982" s="177">
        <f t="shared" si="1625"/>
        <v>0.22736030828516376</v>
      </c>
      <c r="K2982" s="2"/>
      <c r="L2982" s="2">
        <f t="shared" si="1646"/>
        <v>0.11175337186897881</v>
      </c>
      <c r="M2982" s="2">
        <f t="shared" si="1647"/>
        <v>9.6339113680154141E-4</v>
      </c>
      <c r="N2982" s="2">
        <f t="shared" si="1648"/>
        <v>0.12909441233140656</v>
      </c>
      <c r="O2982" s="2">
        <f t="shared" si="1649"/>
        <v>0.25722543352601157</v>
      </c>
      <c r="P2982" s="2">
        <f t="shared" si="1650"/>
        <v>0.48458574181117536</v>
      </c>
      <c r="Q2982" s="2">
        <f t="shared" si="1642"/>
        <v>1.6377649325626076E-2</v>
      </c>
      <c r="R2982" s="1">
        <v>116</v>
      </c>
      <c r="S2982" s="1">
        <v>1</v>
      </c>
      <c r="T2982" s="1">
        <v>134</v>
      </c>
      <c r="U2982" s="1">
        <v>267</v>
      </c>
      <c r="V2982" s="1">
        <v>503</v>
      </c>
      <c r="W2982" s="1">
        <v>2</v>
      </c>
      <c r="X2982" s="1">
        <v>1</v>
      </c>
      <c r="Y2982" s="1">
        <v>3</v>
      </c>
      <c r="Z2982" s="1">
        <v>2</v>
      </c>
      <c r="AA2982" s="1">
        <v>5</v>
      </c>
      <c r="AD2982" s="1">
        <v>4</v>
      </c>
      <c r="AF2982" s="1">
        <v>0</v>
      </c>
      <c r="AK2982" s="7">
        <f t="shared" si="1651"/>
        <v>7</v>
      </c>
      <c r="AL2982" s="7">
        <f t="shared" si="1652"/>
        <v>9</v>
      </c>
      <c r="AM2982" s="7">
        <f t="shared" si="1653"/>
        <v>6</v>
      </c>
      <c r="AN2982" s="2">
        <f t="shared" si="1654"/>
        <v>1.9267822736030828E-3</v>
      </c>
      <c r="AO2982" s="2">
        <f t="shared" si="1655"/>
        <v>9.6339113680154141E-4</v>
      </c>
      <c r="AP2982" s="2">
        <f t="shared" si="1656"/>
        <v>2.8901734104046241E-3</v>
      </c>
      <c r="AR2982" t="str">
        <f t="shared" si="1657"/>
        <v>Leslie</v>
      </c>
      <c r="AS2982" t="s">
        <v>472</v>
      </c>
      <c r="AT2982" s="184">
        <v>5</v>
      </c>
      <c r="AV2982" s="97">
        <v>21</v>
      </c>
      <c r="AW2982" s="99">
        <v>131</v>
      </c>
      <c r="AX2982" s="105">
        <f t="shared" si="1658"/>
        <v>21131</v>
      </c>
      <c r="AZ2982" s="7" t="s">
        <v>2951</v>
      </c>
      <c r="BA2982" s="181" t="s">
        <v>2991</v>
      </c>
    </row>
    <row r="2983" spans="1:53" ht="13" hidden="1" customHeight="1" outlineLevel="1">
      <c r="A2983" t="s">
        <v>812</v>
      </c>
      <c r="B2983" t="s">
        <v>472</v>
      </c>
      <c r="C2983" s="1">
        <f t="shared" si="1643"/>
        <v>714</v>
      </c>
      <c r="D2983" s="7">
        <f>IF(R2983&gt;0,RANK(R2983,(R2983:T2983,U2983:AI2983)),0)</f>
        <v>3</v>
      </c>
      <c r="E2983" s="7">
        <f>IF(S2983&gt;0,RANK(S2983,(R2983:T2983,U2983:AI2983)),0)</f>
        <v>7</v>
      </c>
      <c r="F2983" s="7">
        <f>IF(T2983&gt;0,RANK(T2983,(R2983:T2983,U2983:AI2983)),0)</f>
        <v>4</v>
      </c>
      <c r="G2983" s="7">
        <f>IF(U2983&gt;0,RANK(U2983,(R2983:T2983,U2983:AI2983)),0)</f>
        <v>2</v>
      </c>
      <c r="H2983" s="7">
        <f t="shared" si="1644"/>
        <v>1</v>
      </c>
      <c r="I2983" s="49">
        <f t="shared" si="1645"/>
        <v>269</v>
      </c>
      <c r="J2983" s="177">
        <f t="shared" si="1625"/>
        <v>0.37675070028011204</v>
      </c>
      <c r="K2983" s="2"/>
      <c r="L2983" s="2">
        <f t="shared" si="1646"/>
        <v>0.11764705882352941</v>
      </c>
      <c r="M2983" s="2">
        <f t="shared" si="1647"/>
        <v>2.8011204481792717E-3</v>
      </c>
      <c r="N2983" s="2">
        <f t="shared" si="1648"/>
        <v>9.2436974789915971E-2</v>
      </c>
      <c r="O2983" s="2">
        <f t="shared" si="1649"/>
        <v>0.19747899159663865</v>
      </c>
      <c r="P2983" s="2">
        <f t="shared" si="1650"/>
        <v>0.57422969187675066</v>
      </c>
      <c r="Q2983" s="2">
        <f t="shared" si="1642"/>
        <v>1.5406162464986051E-2</v>
      </c>
      <c r="R2983" s="1">
        <v>84</v>
      </c>
      <c r="S2983" s="1">
        <v>2</v>
      </c>
      <c r="T2983" s="1">
        <v>66</v>
      </c>
      <c r="U2983" s="1">
        <v>141</v>
      </c>
      <c r="V2983" s="1">
        <v>410</v>
      </c>
      <c r="W2983" s="1">
        <v>6</v>
      </c>
      <c r="X2983" s="1">
        <v>0</v>
      </c>
      <c r="Y2983" s="1">
        <v>0</v>
      </c>
      <c r="Z2983" s="1">
        <v>3</v>
      </c>
      <c r="AA2983" s="1">
        <v>1</v>
      </c>
      <c r="AD2983" s="1">
        <v>1</v>
      </c>
      <c r="AF2983" s="1">
        <v>0</v>
      </c>
      <c r="AK2983" s="7">
        <f t="shared" si="1651"/>
        <v>5</v>
      </c>
      <c r="AL2983" s="7">
        <f t="shared" si="1652"/>
        <v>0</v>
      </c>
      <c r="AM2983" s="7">
        <f t="shared" si="1653"/>
        <v>0</v>
      </c>
      <c r="AN2983" s="2">
        <f t="shared" si="1654"/>
        <v>8.4033613445378148E-3</v>
      </c>
      <c r="AO2983" s="2">
        <f t="shared" si="1655"/>
        <v>0</v>
      </c>
      <c r="AP2983" s="2">
        <f t="shared" si="1656"/>
        <v>0</v>
      </c>
      <c r="AR2983" t="str">
        <f t="shared" si="1657"/>
        <v>Letcher</v>
      </c>
      <c r="AS2983" t="s">
        <v>472</v>
      </c>
      <c r="AT2983" s="184">
        <v>5</v>
      </c>
      <c r="AV2983" s="97">
        <v>21</v>
      </c>
      <c r="AW2983" s="99">
        <v>133</v>
      </c>
      <c r="AX2983" s="105">
        <f t="shared" si="1658"/>
        <v>21133</v>
      </c>
      <c r="AZ2983" s="7" t="s">
        <v>2951</v>
      </c>
      <c r="BA2983" s="181" t="s">
        <v>2991</v>
      </c>
    </row>
    <row r="2984" spans="1:53" ht="13" hidden="1" customHeight="1" outlineLevel="1">
      <c r="A2984" t="s">
        <v>2915</v>
      </c>
      <c r="B2984" t="s">
        <v>472</v>
      </c>
      <c r="C2984" s="1">
        <f t="shared" si="1643"/>
        <v>1193</v>
      </c>
      <c r="D2984" s="7">
        <f>IF(R2984&gt;0,RANK(R2984,(R2984:T2984,U2984:AI2984)),0)</f>
        <v>3</v>
      </c>
      <c r="E2984" s="7">
        <f>IF(S2984&gt;0,RANK(S2984,(R2984:T2984,U2984:AI2984)),0)</f>
        <v>0</v>
      </c>
      <c r="F2984" s="7">
        <f>IF(T2984&gt;0,RANK(T2984,(R2984:T2984,U2984:AI2984)),0)</f>
        <v>4</v>
      </c>
      <c r="G2984" s="7">
        <f>IF(U2984&gt;0,RANK(U2984,(R2984:T2984,U2984:AI2984)),0)</f>
        <v>2</v>
      </c>
      <c r="H2984" s="7">
        <f t="shared" si="1644"/>
        <v>1</v>
      </c>
      <c r="I2984" s="49">
        <f t="shared" si="1645"/>
        <v>224</v>
      </c>
      <c r="J2984" s="177">
        <f t="shared" si="1625"/>
        <v>0.18776194467728416</v>
      </c>
      <c r="K2984" s="2"/>
      <c r="L2984" s="2">
        <f t="shared" si="1646"/>
        <v>0.16261525565800503</v>
      </c>
      <c r="M2984" s="2">
        <f t="shared" si="1647"/>
        <v>0</v>
      </c>
      <c r="N2984" s="2">
        <f t="shared" si="1648"/>
        <v>0.12405699916177704</v>
      </c>
      <c r="O2984" s="2">
        <f t="shared" si="1649"/>
        <v>0.24979044425817268</v>
      </c>
      <c r="P2984" s="2">
        <f t="shared" si="1650"/>
        <v>0.43755238893545684</v>
      </c>
      <c r="Q2984" s="2">
        <f t="shared" si="1642"/>
        <v>2.5984911986588421E-2</v>
      </c>
      <c r="R2984" s="1">
        <v>194</v>
      </c>
      <c r="S2984" s="1">
        <v>0</v>
      </c>
      <c r="T2984" s="1">
        <v>148</v>
      </c>
      <c r="U2984" s="1">
        <v>298</v>
      </c>
      <c r="V2984" s="1">
        <v>522</v>
      </c>
      <c r="W2984" s="1">
        <v>16</v>
      </c>
      <c r="X2984" s="1">
        <v>0</v>
      </c>
      <c r="Y2984" s="1">
        <v>0</v>
      </c>
      <c r="Z2984" s="1">
        <v>11</v>
      </c>
      <c r="AA2984" s="1">
        <v>2</v>
      </c>
      <c r="AD2984" s="1">
        <v>2</v>
      </c>
      <c r="AF2984" s="1">
        <v>0</v>
      </c>
      <c r="AK2984" s="7">
        <f t="shared" si="1651"/>
        <v>5</v>
      </c>
      <c r="AL2984" s="7">
        <f t="shared" si="1652"/>
        <v>0</v>
      </c>
      <c r="AM2984" s="7">
        <f t="shared" si="1653"/>
        <v>0</v>
      </c>
      <c r="AN2984" s="2">
        <f t="shared" si="1654"/>
        <v>1.3411567476948869E-2</v>
      </c>
      <c r="AO2984" s="2">
        <f t="shared" si="1655"/>
        <v>0</v>
      </c>
      <c r="AP2984" s="2">
        <f t="shared" si="1656"/>
        <v>0</v>
      </c>
      <c r="AR2984" t="str">
        <f t="shared" si="1657"/>
        <v>Lewis</v>
      </c>
      <c r="AS2984" t="s">
        <v>472</v>
      </c>
      <c r="AT2984" s="184">
        <v>4</v>
      </c>
      <c r="AV2984" s="97">
        <v>21</v>
      </c>
      <c r="AW2984" s="99">
        <v>135</v>
      </c>
      <c r="AX2984" s="105">
        <f t="shared" si="1658"/>
        <v>21135</v>
      </c>
      <c r="AZ2984" s="7" t="s">
        <v>2951</v>
      </c>
      <c r="BA2984" s="181" t="s">
        <v>2991</v>
      </c>
    </row>
    <row r="2985" spans="1:53" ht="13" hidden="1" customHeight="1" outlineLevel="1">
      <c r="A2985" t="s">
        <v>223</v>
      </c>
      <c r="B2985" t="s">
        <v>472</v>
      </c>
      <c r="C2985" s="1">
        <f t="shared" si="1643"/>
        <v>1259</v>
      </c>
      <c r="D2985" s="7">
        <f>IF(R2985&gt;0,RANK(R2985,(R2985:T2985,U2985:AI2985)),0)</f>
        <v>4</v>
      </c>
      <c r="E2985" s="7">
        <f>IF(S2985&gt;0,RANK(S2985,(R2985:T2985,U2985:AI2985)),0)</f>
        <v>7</v>
      </c>
      <c r="F2985" s="7">
        <f>IF(T2985&gt;0,RANK(T2985,(R2985:T2985,U2985:AI2985)),0)</f>
        <v>3</v>
      </c>
      <c r="G2985" s="7">
        <f>IF(U2985&gt;0,RANK(U2985,(R2985:T2985,U2985:AI2985)),0)</f>
        <v>2</v>
      </c>
      <c r="H2985" s="7">
        <f t="shared" si="1644"/>
        <v>1</v>
      </c>
      <c r="I2985" s="49">
        <f t="shared" si="1645"/>
        <v>33</v>
      </c>
      <c r="J2985" s="177">
        <f t="shared" si="1625"/>
        <v>2.6211278792692614E-2</v>
      </c>
      <c r="K2985" s="2"/>
      <c r="L2985" s="2">
        <f t="shared" si="1646"/>
        <v>9.451945988880063E-2</v>
      </c>
      <c r="M2985" s="2">
        <f t="shared" si="1647"/>
        <v>7.9428117553613975E-4</v>
      </c>
      <c r="N2985" s="2">
        <f t="shared" si="1648"/>
        <v>0.14932486100079428</v>
      </c>
      <c r="O2985" s="2">
        <f t="shared" si="1649"/>
        <v>0.35980937251787132</v>
      </c>
      <c r="P2985" s="2">
        <f t="shared" si="1650"/>
        <v>0.38602065131056396</v>
      </c>
      <c r="Q2985" s="2">
        <f t="shared" si="1642"/>
        <v>9.5313741064337321E-3</v>
      </c>
      <c r="R2985" s="1">
        <v>119</v>
      </c>
      <c r="S2985" s="1">
        <v>1</v>
      </c>
      <c r="T2985" s="1">
        <v>188</v>
      </c>
      <c r="U2985" s="1">
        <v>453</v>
      </c>
      <c r="V2985" s="1">
        <v>486</v>
      </c>
      <c r="W2985" s="1">
        <v>6</v>
      </c>
      <c r="X2985" s="1">
        <v>0</v>
      </c>
      <c r="Y2985" s="1">
        <v>1</v>
      </c>
      <c r="Z2985" s="1">
        <v>5</v>
      </c>
      <c r="AA2985" s="1">
        <v>0</v>
      </c>
      <c r="AD2985" s="1">
        <v>0</v>
      </c>
      <c r="AF2985" s="1">
        <v>0</v>
      </c>
      <c r="AK2985" s="7">
        <f t="shared" si="1651"/>
        <v>5</v>
      </c>
      <c r="AL2985" s="7">
        <f t="shared" si="1652"/>
        <v>0</v>
      </c>
      <c r="AM2985" s="7">
        <f t="shared" si="1653"/>
        <v>7</v>
      </c>
      <c r="AN2985" s="2">
        <f t="shared" si="1654"/>
        <v>4.7656870532168391E-3</v>
      </c>
      <c r="AO2985" s="2">
        <f t="shared" si="1655"/>
        <v>0</v>
      </c>
      <c r="AP2985" s="2">
        <f t="shared" si="1656"/>
        <v>7.9428117553613975E-4</v>
      </c>
      <c r="AR2985" t="str">
        <f t="shared" si="1657"/>
        <v>Lincoln</v>
      </c>
      <c r="AS2985" t="s">
        <v>472</v>
      </c>
      <c r="AT2985" s="184">
        <v>5</v>
      </c>
      <c r="AV2985" s="97">
        <v>21</v>
      </c>
      <c r="AW2985" s="99">
        <v>137</v>
      </c>
      <c r="AX2985" s="105">
        <f t="shared" si="1658"/>
        <v>21137</v>
      </c>
      <c r="AZ2985" s="7" t="s">
        <v>2951</v>
      </c>
      <c r="BA2985" s="181" t="s">
        <v>2991</v>
      </c>
    </row>
    <row r="2986" spans="1:53" ht="13" hidden="1" customHeight="1" outlineLevel="1">
      <c r="A2986" t="s">
        <v>1731</v>
      </c>
      <c r="B2986" t="s">
        <v>472</v>
      </c>
      <c r="C2986" s="1">
        <f t="shared" si="1643"/>
        <v>316</v>
      </c>
      <c r="D2986" s="7">
        <f>IF(R2986&gt;0,RANK(R2986,(R2986:T2986,U2986:AI2986)),0)</f>
        <v>4</v>
      </c>
      <c r="E2986" s="7">
        <f>IF(S2986&gt;0,RANK(S2986,(R2986:T2986,U2986:AI2986)),0)</f>
        <v>7</v>
      </c>
      <c r="F2986" s="7">
        <f>IF(T2986&gt;0,RANK(T2986,(R2986:T2986,U2986:AI2986)),0)</f>
        <v>3</v>
      </c>
      <c r="G2986" s="7">
        <f>IF(U2986&gt;0,RANK(U2986,(R2986:T2986,U2986:AI2986)),0)</f>
        <v>1</v>
      </c>
      <c r="H2986" s="7">
        <f t="shared" si="1644"/>
        <v>2</v>
      </c>
      <c r="I2986" s="49">
        <f t="shared" si="1645"/>
        <v>24</v>
      </c>
      <c r="J2986" s="177">
        <f t="shared" si="1625"/>
        <v>7.5949367088607597E-2</v>
      </c>
      <c r="K2986" s="2"/>
      <c r="L2986" s="2">
        <f t="shared" si="1646"/>
        <v>6.6455696202531639E-2</v>
      </c>
      <c r="M2986" s="2">
        <f t="shared" si="1647"/>
        <v>3.1645569620253164E-3</v>
      </c>
      <c r="N2986" s="2">
        <f t="shared" si="1648"/>
        <v>9.1772151898734181E-2</v>
      </c>
      <c r="O2986" s="2">
        <f t="shared" si="1649"/>
        <v>0.44936708860759494</v>
      </c>
      <c r="P2986" s="2">
        <f t="shared" si="1650"/>
        <v>0.37341772151898733</v>
      </c>
      <c r="Q2986" s="2">
        <f t="shared" si="1642"/>
        <v>1.58227848101265E-2</v>
      </c>
      <c r="R2986" s="1">
        <v>21</v>
      </c>
      <c r="S2986" s="1">
        <v>1</v>
      </c>
      <c r="T2986" s="1">
        <v>29</v>
      </c>
      <c r="U2986" s="1">
        <v>142</v>
      </c>
      <c r="V2986" s="1">
        <v>118</v>
      </c>
      <c r="W2986" s="1">
        <v>2</v>
      </c>
      <c r="X2986" s="1">
        <v>0</v>
      </c>
      <c r="Y2986" s="1">
        <v>1</v>
      </c>
      <c r="Z2986" s="1">
        <v>2</v>
      </c>
      <c r="AA2986" s="1">
        <v>0</v>
      </c>
      <c r="AD2986" s="1">
        <v>0</v>
      </c>
      <c r="AF2986" s="1">
        <v>0</v>
      </c>
      <c r="AK2986" s="7">
        <f t="shared" si="1651"/>
        <v>5</v>
      </c>
      <c r="AL2986" s="7">
        <f t="shared" si="1652"/>
        <v>0</v>
      </c>
      <c r="AM2986" s="7">
        <f t="shared" si="1653"/>
        <v>7</v>
      </c>
      <c r="AN2986" s="2">
        <f t="shared" si="1654"/>
        <v>6.3291139240506328E-3</v>
      </c>
      <c r="AO2986" s="2">
        <f t="shared" si="1655"/>
        <v>0</v>
      </c>
      <c r="AP2986" s="2">
        <f t="shared" si="1656"/>
        <v>3.1645569620253164E-3</v>
      </c>
      <c r="AR2986" t="str">
        <f t="shared" si="1657"/>
        <v>Livingston</v>
      </c>
      <c r="AS2986" t="s">
        <v>472</v>
      </c>
      <c r="AT2986" s="184">
        <v>1</v>
      </c>
      <c r="AV2986" s="97">
        <v>21</v>
      </c>
      <c r="AW2986" s="99">
        <v>139</v>
      </c>
      <c r="AX2986" s="105">
        <f t="shared" si="1658"/>
        <v>21139</v>
      </c>
      <c r="AZ2986" s="7" t="s">
        <v>2951</v>
      </c>
      <c r="BA2986" s="181" t="s">
        <v>2991</v>
      </c>
    </row>
    <row r="2987" spans="1:53" ht="13" hidden="1" customHeight="1" outlineLevel="1">
      <c r="A2987" t="s">
        <v>2156</v>
      </c>
      <c r="B2987" t="s">
        <v>472</v>
      </c>
      <c r="C2987" s="1">
        <f t="shared" si="1643"/>
        <v>863</v>
      </c>
      <c r="D2987" s="7">
        <f>IF(R2987&gt;0,RANK(R2987,(R2987:T2987,U2987:AI2987)),0)</f>
        <v>4</v>
      </c>
      <c r="E2987" s="7">
        <f>IF(S2987&gt;0,RANK(S2987,(R2987:T2987,U2987:AI2987)),0)</f>
        <v>6</v>
      </c>
      <c r="F2987" s="7">
        <f>IF(T2987&gt;0,RANK(T2987,(R2987:T2987,U2987:AI2987)),0)</f>
        <v>3</v>
      </c>
      <c r="G2987" s="7">
        <f>IF(U2987&gt;0,RANK(U2987,(R2987:T2987,U2987:AI2987)),0)</f>
        <v>1</v>
      </c>
      <c r="H2987" s="7">
        <f t="shared" si="1644"/>
        <v>2</v>
      </c>
      <c r="I2987" s="49">
        <f t="shared" si="1645"/>
        <v>57</v>
      </c>
      <c r="J2987" s="177">
        <f t="shared" si="1625"/>
        <v>6.6048667439165695E-2</v>
      </c>
      <c r="K2987" s="2"/>
      <c r="L2987" s="2">
        <f t="shared" si="1646"/>
        <v>9.7334878331402086E-2</v>
      </c>
      <c r="M2987" s="2">
        <f t="shared" si="1647"/>
        <v>2.3174971031286211E-3</v>
      </c>
      <c r="N2987" s="2">
        <f t="shared" si="1648"/>
        <v>0.15758980301274622</v>
      </c>
      <c r="O2987" s="2">
        <f t="shared" si="1649"/>
        <v>0.39049826187717268</v>
      </c>
      <c r="P2987" s="2">
        <f t="shared" si="1650"/>
        <v>0.32444959443800697</v>
      </c>
      <c r="Q2987" s="2">
        <f t="shared" si="1642"/>
        <v>2.7809965237543421E-2</v>
      </c>
      <c r="R2987" s="1">
        <v>84</v>
      </c>
      <c r="S2987" s="1">
        <v>2</v>
      </c>
      <c r="T2987" s="1">
        <v>136</v>
      </c>
      <c r="U2987" s="1">
        <v>337</v>
      </c>
      <c r="V2987" s="1">
        <v>280</v>
      </c>
      <c r="W2987" s="1">
        <v>21</v>
      </c>
      <c r="X2987" s="1">
        <v>0</v>
      </c>
      <c r="Y2987" s="1">
        <v>0</v>
      </c>
      <c r="Z2987" s="1">
        <v>2</v>
      </c>
      <c r="AA2987" s="1">
        <v>1</v>
      </c>
      <c r="AD2987" s="1">
        <v>0</v>
      </c>
      <c r="AF2987" s="1">
        <v>0</v>
      </c>
      <c r="AK2987" s="7">
        <f t="shared" si="1651"/>
        <v>5</v>
      </c>
      <c r="AL2987" s="7">
        <f t="shared" si="1652"/>
        <v>0</v>
      </c>
      <c r="AM2987" s="7">
        <f t="shared" si="1653"/>
        <v>0</v>
      </c>
      <c r="AN2987" s="2">
        <f t="shared" si="1654"/>
        <v>2.4333719582850522E-2</v>
      </c>
      <c r="AO2987" s="2">
        <f t="shared" si="1655"/>
        <v>0</v>
      </c>
      <c r="AP2987" s="2">
        <f t="shared" si="1656"/>
        <v>0</v>
      </c>
      <c r="AR2987" t="str">
        <f t="shared" si="1657"/>
        <v>Logan</v>
      </c>
      <c r="AS2987" t="s">
        <v>472</v>
      </c>
      <c r="AT2987" s="184">
        <v>1</v>
      </c>
      <c r="AV2987" s="97">
        <v>21</v>
      </c>
      <c r="AW2987" s="99">
        <v>141</v>
      </c>
      <c r="AX2987" s="105">
        <f t="shared" si="1658"/>
        <v>21141</v>
      </c>
      <c r="AZ2987" s="7" t="s">
        <v>2951</v>
      </c>
      <c r="BA2987" s="181" t="s">
        <v>2991</v>
      </c>
    </row>
    <row r="2988" spans="1:53" ht="13" hidden="1" customHeight="1" outlineLevel="1">
      <c r="A2988" t="s">
        <v>651</v>
      </c>
      <c r="B2988" t="s">
        <v>472</v>
      </c>
      <c r="C2988" s="1">
        <f t="shared" si="1643"/>
        <v>438</v>
      </c>
      <c r="D2988" s="7">
        <f>IF(R2988&gt;0,RANK(R2988,(R2988:T2988,U2988:AI2988)),0)</f>
        <v>4</v>
      </c>
      <c r="E2988" s="7">
        <f>IF(S2988&gt;0,RANK(S2988,(R2988:T2988,U2988:AI2988)),0)</f>
        <v>0</v>
      </c>
      <c r="F2988" s="7">
        <f>IF(T2988&gt;0,RANK(T2988,(R2988:T2988,U2988:AI2988)),0)</f>
        <v>3</v>
      </c>
      <c r="G2988" s="7">
        <f>IF(U2988&gt;0,RANK(U2988,(R2988:T2988,U2988:AI2988)),0)</f>
        <v>2</v>
      </c>
      <c r="H2988" s="7">
        <f t="shared" si="1644"/>
        <v>1</v>
      </c>
      <c r="I2988" s="49">
        <f t="shared" si="1645"/>
        <v>7</v>
      </c>
      <c r="J2988" s="177">
        <f t="shared" si="1625"/>
        <v>1.5981735159817351E-2</v>
      </c>
      <c r="K2988" s="2"/>
      <c r="L2988" s="2">
        <f t="shared" si="1646"/>
        <v>0.15068493150684931</v>
      </c>
      <c r="M2988" s="2">
        <f t="shared" si="1647"/>
        <v>0</v>
      </c>
      <c r="N2988" s="2">
        <f t="shared" si="1648"/>
        <v>0.15753424657534246</v>
      </c>
      <c r="O2988" s="2">
        <f t="shared" si="1649"/>
        <v>0.32876712328767121</v>
      </c>
      <c r="P2988" s="2">
        <f t="shared" si="1650"/>
        <v>0.34474885844748859</v>
      </c>
      <c r="Q2988" s="2">
        <f t="shared" si="1642"/>
        <v>1.8264840182648512E-2</v>
      </c>
      <c r="R2988" s="1">
        <v>66</v>
      </c>
      <c r="S2988" s="1">
        <v>0</v>
      </c>
      <c r="T2988" s="1">
        <v>69</v>
      </c>
      <c r="U2988" s="1">
        <v>144</v>
      </c>
      <c r="V2988" s="1">
        <v>151</v>
      </c>
      <c r="W2988" s="1">
        <v>4</v>
      </c>
      <c r="X2988" s="1">
        <v>0</v>
      </c>
      <c r="Y2988" s="1">
        <v>0</v>
      </c>
      <c r="Z2988" s="1">
        <v>2</v>
      </c>
      <c r="AA2988" s="1">
        <v>2</v>
      </c>
      <c r="AD2988" s="1">
        <v>0</v>
      </c>
      <c r="AF2988" s="1">
        <v>0</v>
      </c>
      <c r="AK2988" s="7">
        <f t="shared" si="1651"/>
        <v>5</v>
      </c>
      <c r="AL2988" s="7">
        <f t="shared" si="1652"/>
        <v>0</v>
      </c>
      <c r="AM2988" s="7">
        <f t="shared" si="1653"/>
        <v>0</v>
      </c>
      <c r="AN2988" s="2">
        <f t="shared" si="1654"/>
        <v>9.1324200913242004E-3</v>
      </c>
      <c r="AO2988" s="2">
        <f t="shared" si="1655"/>
        <v>0</v>
      </c>
      <c r="AP2988" s="2">
        <f t="shared" si="1656"/>
        <v>0</v>
      </c>
      <c r="AR2988" t="str">
        <f t="shared" si="1657"/>
        <v>Lyon</v>
      </c>
      <c r="AS2988" t="s">
        <v>472</v>
      </c>
      <c r="AT2988" s="184">
        <v>1</v>
      </c>
      <c r="AV2988" s="97">
        <v>21</v>
      </c>
      <c r="AW2988" s="99">
        <v>143</v>
      </c>
      <c r="AX2988" s="105">
        <f t="shared" si="1658"/>
        <v>21143</v>
      </c>
      <c r="AZ2988" s="7" t="s">
        <v>2951</v>
      </c>
      <c r="BA2988" s="181" t="s">
        <v>2991</v>
      </c>
    </row>
    <row r="2989" spans="1:53" ht="13" hidden="1" customHeight="1" outlineLevel="1">
      <c r="A2989" t="s">
        <v>1374</v>
      </c>
      <c r="B2989" t="s">
        <v>472</v>
      </c>
      <c r="C2989" s="1">
        <f t="shared" si="1643"/>
        <v>3546</v>
      </c>
      <c r="D2989" s="7">
        <f>IF(R2989&gt;0,RANK(R2989,(R2989:T2989,U2989:AI2989)),0)</f>
        <v>4</v>
      </c>
      <c r="E2989" s="7">
        <f>IF(S2989&gt;0,RANK(S2989,(R2989:T2989,U2989:AI2989)),0)</f>
        <v>8</v>
      </c>
      <c r="F2989" s="7">
        <f>IF(T2989&gt;0,RANK(T2989,(R2989:T2989,U2989:AI2989)),0)</f>
        <v>3</v>
      </c>
      <c r="G2989" s="7">
        <f>IF(U2989&gt;0,RANK(U2989,(R2989:T2989,U2989:AI2989)),0)</f>
        <v>1</v>
      </c>
      <c r="H2989" s="7">
        <f t="shared" si="1644"/>
        <v>2</v>
      </c>
      <c r="I2989" s="49">
        <f t="shared" si="1645"/>
        <v>503</v>
      </c>
      <c r="J2989" s="177">
        <f t="shared" si="1625"/>
        <v>0.14184997179921038</v>
      </c>
      <c r="K2989" s="2"/>
      <c r="L2989" s="2">
        <f t="shared" si="1646"/>
        <v>0.12408347433728144</v>
      </c>
      <c r="M2989" s="2">
        <f t="shared" si="1647"/>
        <v>2.5380710659898475E-3</v>
      </c>
      <c r="N2989" s="2">
        <f t="shared" si="1648"/>
        <v>0.14297800338409475</v>
      </c>
      <c r="O2989" s="2">
        <f t="shared" si="1649"/>
        <v>0.43006204173716867</v>
      </c>
      <c r="P2989" s="2">
        <f t="shared" si="1650"/>
        <v>0.28821206993795828</v>
      </c>
      <c r="Q2989" s="2">
        <f t="shared" si="1642"/>
        <v>1.2126339537507136E-2</v>
      </c>
      <c r="R2989" s="1">
        <v>440</v>
      </c>
      <c r="S2989" s="1">
        <v>9</v>
      </c>
      <c r="T2989" s="1">
        <v>507</v>
      </c>
      <c r="U2989" s="1">
        <v>1525</v>
      </c>
      <c r="V2989" s="1">
        <v>1022</v>
      </c>
      <c r="W2989" s="1">
        <v>21</v>
      </c>
      <c r="X2989" s="1">
        <v>0</v>
      </c>
      <c r="Y2989" s="1">
        <v>0</v>
      </c>
      <c r="Z2989" s="1">
        <v>12</v>
      </c>
      <c r="AA2989" s="1">
        <v>10</v>
      </c>
      <c r="AD2989" s="1">
        <v>0</v>
      </c>
      <c r="AF2989" s="1">
        <v>0</v>
      </c>
      <c r="AK2989" s="7">
        <f t="shared" si="1651"/>
        <v>5</v>
      </c>
      <c r="AL2989" s="7">
        <f t="shared" si="1652"/>
        <v>0</v>
      </c>
      <c r="AM2989" s="7">
        <f t="shared" si="1653"/>
        <v>0</v>
      </c>
      <c r="AN2989" s="2">
        <f t="shared" si="1654"/>
        <v>5.9221658206429781E-3</v>
      </c>
      <c r="AO2989" s="2">
        <f t="shared" si="1655"/>
        <v>0</v>
      </c>
      <c r="AP2989" s="2">
        <f t="shared" si="1656"/>
        <v>0</v>
      </c>
      <c r="AR2989" t="str">
        <f t="shared" si="1657"/>
        <v>McCracken</v>
      </c>
      <c r="AS2989" t="s">
        <v>472</v>
      </c>
      <c r="AT2989" s="184">
        <v>1</v>
      </c>
      <c r="AV2989" s="97">
        <v>21</v>
      </c>
      <c r="AW2989" s="99">
        <v>145</v>
      </c>
      <c r="AX2989" s="105">
        <f t="shared" si="1658"/>
        <v>21145</v>
      </c>
      <c r="AZ2989" s="7" t="s">
        <v>2951</v>
      </c>
      <c r="BA2989" s="181" t="s">
        <v>2991</v>
      </c>
    </row>
    <row r="2990" spans="1:53" ht="13" hidden="1" customHeight="1" outlineLevel="1">
      <c r="A2990" t="s">
        <v>1681</v>
      </c>
      <c r="B2990" t="s">
        <v>472</v>
      </c>
      <c r="C2990" s="1">
        <f t="shared" si="1643"/>
        <v>1342</v>
      </c>
      <c r="D2990" s="7">
        <f>IF(R2990&gt;0,RANK(R2990,(R2990:T2990,U2990:AI2990)),0)</f>
        <v>4</v>
      </c>
      <c r="E2990" s="7">
        <f>IF(S2990&gt;0,RANK(S2990,(R2990:T2990,U2990:AI2990)),0)</f>
        <v>8</v>
      </c>
      <c r="F2990" s="7">
        <f>IF(T2990&gt;0,RANK(T2990,(R2990:T2990,U2990:AI2990)),0)</f>
        <v>3</v>
      </c>
      <c r="G2990" s="7">
        <f>IF(U2990&gt;0,RANK(U2990,(R2990:T2990,U2990:AI2990)),0)</f>
        <v>2</v>
      </c>
      <c r="H2990" s="7">
        <f t="shared" si="1644"/>
        <v>1</v>
      </c>
      <c r="I2990" s="49">
        <f t="shared" si="1645"/>
        <v>380</v>
      </c>
      <c r="J2990" s="177">
        <f t="shared" si="1625"/>
        <v>0.28315946348733234</v>
      </c>
      <c r="K2990" s="2"/>
      <c r="L2990" s="2">
        <f t="shared" si="1646"/>
        <v>8.2712369597615493E-2</v>
      </c>
      <c r="M2990" s="2">
        <f t="shared" si="1647"/>
        <v>2.2354694485842027E-3</v>
      </c>
      <c r="N2990" s="2">
        <f t="shared" si="1648"/>
        <v>9.8360655737704916E-2</v>
      </c>
      <c r="O2990" s="2">
        <f t="shared" si="1649"/>
        <v>0.25707898658718331</v>
      </c>
      <c r="P2990" s="2">
        <f t="shared" si="1650"/>
        <v>0.54023845007451565</v>
      </c>
      <c r="Q2990" s="2">
        <f t="shared" si="1642"/>
        <v>1.9374068554396384E-2</v>
      </c>
      <c r="R2990" s="1">
        <v>111</v>
      </c>
      <c r="S2990" s="1">
        <v>3</v>
      </c>
      <c r="T2990" s="1">
        <v>132</v>
      </c>
      <c r="U2990" s="1">
        <v>345</v>
      </c>
      <c r="V2990" s="1">
        <v>725</v>
      </c>
      <c r="W2990" s="1">
        <v>16</v>
      </c>
      <c r="X2990" s="1">
        <v>0</v>
      </c>
      <c r="Y2990" s="1">
        <v>0</v>
      </c>
      <c r="Z2990" s="1">
        <v>2</v>
      </c>
      <c r="AA2990" s="1">
        <v>4</v>
      </c>
      <c r="AD2990" s="1">
        <v>4</v>
      </c>
      <c r="AF2990" s="1">
        <v>0</v>
      </c>
      <c r="AK2990" s="7">
        <f t="shared" si="1651"/>
        <v>5</v>
      </c>
      <c r="AL2990" s="7">
        <f t="shared" si="1652"/>
        <v>0</v>
      </c>
      <c r="AM2990" s="7">
        <f t="shared" si="1653"/>
        <v>0</v>
      </c>
      <c r="AN2990" s="2">
        <f t="shared" si="1654"/>
        <v>1.1922503725782414E-2</v>
      </c>
      <c r="AO2990" s="2">
        <f t="shared" si="1655"/>
        <v>0</v>
      </c>
      <c r="AP2990" s="2">
        <f t="shared" si="1656"/>
        <v>0</v>
      </c>
      <c r="AR2990" t="str">
        <f t="shared" si="1657"/>
        <v>McCreary</v>
      </c>
      <c r="AS2990" t="s">
        <v>472</v>
      </c>
      <c r="AT2990" s="184">
        <v>5</v>
      </c>
      <c r="AV2990" s="97">
        <v>21</v>
      </c>
      <c r="AW2990" s="99">
        <v>147</v>
      </c>
      <c r="AX2990" s="105">
        <f t="shared" si="1658"/>
        <v>21147</v>
      </c>
      <c r="AZ2990" s="7" t="s">
        <v>2951</v>
      </c>
      <c r="BA2990" s="181" t="s">
        <v>2991</v>
      </c>
    </row>
    <row r="2991" spans="1:53" ht="13" hidden="1" customHeight="1" outlineLevel="1">
      <c r="A2991" t="s">
        <v>1125</v>
      </c>
      <c r="B2991" t="s">
        <v>472</v>
      </c>
      <c r="C2991" s="1">
        <f t="shared" si="1643"/>
        <v>479</v>
      </c>
      <c r="D2991" s="7">
        <f>IF(R2991&gt;0,RANK(R2991,(R2991:T2991,U2991:AI2991)),0)</f>
        <v>3</v>
      </c>
      <c r="E2991" s="7">
        <f>IF(S2991&gt;0,RANK(S2991,(R2991:T2991,U2991:AI2991)),0)</f>
        <v>0</v>
      </c>
      <c r="F2991" s="7">
        <f>IF(T2991&gt;0,RANK(T2991,(R2991:T2991,U2991:AI2991)),0)</f>
        <v>4</v>
      </c>
      <c r="G2991" s="7">
        <f>IF(U2991&gt;0,RANK(U2991,(R2991:T2991,U2991:AI2991)),0)</f>
        <v>1</v>
      </c>
      <c r="H2991" s="7">
        <f t="shared" si="1644"/>
        <v>2</v>
      </c>
      <c r="I2991" s="49">
        <f t="shared" si="1645"/>
        <v>9</v>
      </c>
      <c r="J2991" s="177">
        <f t="shared" si="1625"/>
        <v>1.8789144050104383E-2</v>
      </c>
      <c r="K2991" s="2"/>
      <c r="L2991" s="2">
        <f t="shared" si="1646"/>
        <v>0.13152400835073069</v>
      </c>
      <c r="M2991" s="2">
        <f t="shared" si="1647"/>
        <v>0</v>
      </c>
      <c r="N2991" s="2">
        <f t="shared" si="1648"/>
        <v>0.12734864300626306</v>
      </c>
      <c r="O2991" s="2">
        <f t="shared" si="1649"/>
        <v>0.37369519832985387</v>
      </c>
      <c r="P2991" s="2">
        <f t="shared" si="1650"/>
        <v>0.35490605427974947</v>
      </c>
      <c r="Q2991" s="2">
        <f t="shared" si="1642"/>
        <v>1.2526096033402878E-2</v>
      </c>
      <c r="R2991" s="1">
        <v>63</v>
      </c>
      <c r="S2991" s="1">
        <v>0</v>
      </c>
      <c r="T2991" s="1">
        <v>61</v>
      </c>
      <c r="U2991" s="1">
        <v>179</v>
      </c>
      <c r="V2991" s="1">
        <v>170</v>
      </c>
      <c r="W2991" s="1">
        <v>1</v>
      </c>
      <c r="X2991" s="1">
        <v>0</v>
      </c>
      <c r="Y2991" s="1">
        <v>1</v>
      </c>
      <c r="Z2991" s="1">
        <v>3</v>
      </c>
      <c r="AA2991" s="1">
        <v>1</v>
      </c>
      <c r="AD2991" s="1">
        <v>0</v>
      </c>
      <c r="AF2991" s="1">
        <v>0</v>
      </c>
      <c r="AK2991" s="7">
        <f t="shared" si="1651"/>
        <v>6</v>
      </c>
      <c r="AL2991" s="7">
        <f t="shared" si="1652"/>
        <v>0</v>
      </c>
      <c r="AM2991" s="7">
        <f t="shared" si="1653"/>
        <v>6</v>
      </c>
      <c r="AN2991" s="2">
        <f t="shared" si="1654"/>
        <v>2.0876826722338203E-3</v>
      </c>
      <c r="AO2991" s="2">
        <f t="shared" si="1655"/>
        <v>0</v>
      </c>
      <c r="AP2991" s="2">
        <f t="shared" si="1656"/>
        <v>2.0876826722338203E-3</v>
      </c>
      <c r="AR2991" t="str">
        <f t="shared" si="1657"/>
        <v>McLean</v>
      </c>
      <c r="AS2991" t="s">
        <v>472</v>
      </c>
      <c r="AT2991" s="184">
        <v>1</v>
      </c>
      <c r="AV2991" s="97">
        <v>21</v>
      </c>
      <c r="AW2991" s="99">
        <v>149</v>
      </c>
      <c r="AX2991" s="105">
        <f t="shared" si="1658"/>
        <v>21149</v>
      </c>
      <c r="AZ2991" s="7" t="s">
        <v>2951</v>
      </c>
      <c r="BA2991" s="181" t="s">
        <v>2991</v>
      </c>
    </row>
    <row r="2992" spans="1:53" ht="13" hidden="1" customHeight="1" outlineLevel="1">
      <c r="A2992" t="s">
        <v>1388</v>
      </c>
      <c r="B2992" t="s">
        <v>472</v>
      </c>
      <c r="C2992" s="1">
        <f t="shared" si="1643"/>
        <v>4816</v>
      </c>
      <c r="D2992" s="7">
        <f>IF(R2992&gt;0,RANK(R2992,(R2992:T2992,U2992:AI2992)),0)</f>
        <v>4</v>
      </c>
      <c r="E2992" s="7">
        <f>IF(S2992&gt;0,RANK(S2992,(R2992:T2992,U2992:AI2992)),0)</f>
        <v>8</v>
      </c>
      <c r="F2992" s="7">
        <f>IF(T2992&gt;0,RANK(T2992,(R2992:T2992,U2992:AI2992)),0)</f>
        <v>3</v>
      </c>
      <c r="G2992" s="7">
        <f>IF(U2992&gt;0,RANK(U2992,(R2992:T2992,U2992:AI2992)),0)</f>
        <v>1</v>
      </c>
      <c r="H2992" s="7">
        <f t="shared" si="1644"/>
        <v>2</v>
      </c>
      <c r="I2992" s="49">
        <f t="shared" si="1645"/>
        <v>12</v>
      </c>
      <c r="J2992" s="177">
        <f t="shared" si="1625"/>
        <v>2.4916943521594683E-3</v>
      </c>
      <c r="K2992" s="2"/>
      <c r="L2992" s="2">
        <f t="shared" si="1646"/>
        <v>0.14784053156146179</v>
      </c>
      <c r="M2992" s="2">
        <f t="shared" si="1647"/>
        <v>6.2292358803986707E-4</v>
      </c>
      <c r="N2992" s="2">
        <f t="shared" si="1648"/>
        <v>0.15614617940199335</v>
      </c>
      <c r="O2992" s="2">
        <f t="shared" si="1649"/>
        <v>0.33990863787375414</v>
      </c>
      <c r="P2992" s="2">
        <f t="shared" si="1650"/>
        <v>0.33741694352159468</v>
      </c>
      <c r="Q2992" s="2">
        <f t="shared" si="1642"/>
        <v>1.8064784053156147E-2</v>
      </c>
      <c r="R2992" s="1">
        <v>712</v>
      </c>
      <c r="S2992" s="1">
        <v>3</v>
      </c>
      <c r="T2992" s="1">
        <v>752</v>
      </c>
      <c r="U2992" s="1">
        <v>1637</v>
      </c>
      <c r="V2992" s="1">
        <v>1625</v>
      </c>
      <c r="W2992" s="1">
        <v>44</v>
      </c>
      <c r="X2992" s="1">
        <v>0</v>
      </c>
      <c r="Y2992" s="1">
        <v>0</v>
      </c>
      <c r="Z2992" s="1">
        <v>27</v>
      </c>
      <c r="AA2992" s="1">
        <v>14</v>
      </c>
      <c r="AD2992" s="1">
        <v>2</v>
      </c>
      <c r="AF2992" s="1">
        <v>0</v>
      </c>
      <c r="AK2992" s="7">
        <f t="shared" si="1651"/>
        <v>5</v>
      </c>
      <c r="AL2992" s="7">
        <f t="shared" si="1652"/>
        <v>0</v>
      </c>
      <c r="AM2992" s="7">
        <f t="shared" si="1653"/>
        <v>0</v>
      </c>
      <c r="AN2992" s="2">
        <f t="shared" si="1654"/>
        <v>9.1362126245847185E-3</v>
      </c>
      <c r="AO2992" s="2">
        <f t="shared" si="1655"/>
        <v>0</v>
      </c>
      <c r="AP2992" s="2">
        <f t="shared" si="1656"/>
        <v>0</v>
      </c>
      <c r="AR2992" t="str">
        <f t="shared" si="1657"/>
        <v>Madison</v>
      </c>
      <c r="AS2992" t="s">
        <v>472</v>
      </c>
      <c r="AT2992" s="184">
        <v>6</v>
      </c>
      <c r="AV2992" s="97">
        <v>21</v>
      </c>
      <c r="AW2992" s="99">
        <v>151</v>
      </c>
      <c r="AX2992" s="105">
        <f t="shared" si="1658"/>
        <v>21151</v>
      </c>
      <c r="AZ2992" s="7" t="s">
        <v>2951</v>
      </c>
      <c r="BA2992" s="181" t="s">
        <v>2991</v>
      </c>
    </row>
    <row r="2993" spans="1:53" ht="13" hidden="1" customHeight="1" outlineLevel="1">
      <c r="A2993" t="s">
        <v>491</v>
      </c>
      <c r="B2993" t="s">
        <v>472</v>
      </c>
      <c r="C2993" s="1">
        <f t="shared" si="1643"/>
        <v>519</v>
      </c>
      <c r="D2993" s="7">
        <f>IF(R2993&gt;0,RANK(R2993,(R2993:T2993,U2993:AI2993)),0)</f>
        <v>4</v>
      </c>
      <c r="E2993" s="7">
        <f>IF(S2993&gt;0,RANK(S2993,(R2993:T2993,U2993:AI2993)),0)</f>
        <v>6</v>
      </c>
      <c r="F2993" s="7">
        <f>IF(T2993&gt;0,RANK(T2993,(R2993:T2993,U2993:AI2993)),0)</f>
        <v>3</v>
      </c>
      <c r="G2993" s="7">
        <f>IF(U2993&gt;0,RANK(U2993,(R2993:T2993,U2993:AI2993)),0)</f>
        <v>2</v>
      </c>
      <c r="H2993" s="7">
        <f t="shared" si="1644"/>
        <v>1</v>
      </c>
      <c r="I2993" s="49">
        <f t="shared" si="1645"/>
        <v>199</v>
      </c>
      <c r="J2993" s="177">
        <f t="shared" si="1625"/>
        <v>0.38342967244701348</v>
      </c>
      <c r="K2993" s="2"/>
      <c r="L2993" s="2">
        <f t="shared" si="1646"/>
        <v>7.7071290944123308E-2</v>
      </c>
      <c r="M2993" s="2">
        <f t="shared" si="1647"/>
        <v>1.9267822736030828E-3</v>
      </c>
      <c r="N2993" s="2">
        <f t="shared" si="1648"/>
        <v>0.14450867052023122</v>
      </c>
      <c r="O2993" s="2">
        <f t="shared" si="1649"/>
        <v>0.19460500963391136</v>
      </c>
      <c r="P2993" s="2">
        <f t="shared" si="1650"/>
        <v>0.5780346820809249</v>
      </c>
      <c r="Q2993" s="2">
        <f t="shared" si="1642"/>
        <v>3.8535645472060898E-3</v>
      </c>
      <c r="R2993" s="1">
        <v>40</v>
      </c>
      <c r="S2993" s="1">
        <v>1</v>
      </c>
      <c r="T2993" s="1">
        <v>75</v>
      </c>
      <c r="U2993" s="1">
        <v>101</v>
      </c>
      <c r="V2993" s="1">
        <v>300</v>
      </c>
      <c r="W2993" s="1">
        <v>0</v>
      </c>
      <c r="X2993" s="1">
        <v>0</v>
      </c>
      <c r="Y2993" s="1">
        <v>0</v>
      </c>
      <c r="Z2993" s="1">
        <v>2</v>
      </c>
      <c r="AA2993" s="1">
        <v>0</v>
      </c>
      <c r="AD2993" s="1">
        <v>0</v>
      </c>
      <c r="AF2993" s="1">
        <v>0</v>
      </c>
      <c r="AK2993" s="7">
        <f t="shared" si="1651"/>
        <v>0</v>
      </c>
      <c r="AL2993" s="7">
        <f t="shared" si="1652"/>
        <v>0</v>
      </c>
      <c r="AM2993" s="7">
        <f t="shared" si="1653"/>
        <v>0</v>
      </c>
      <c r="AN2993" s="2">
        <f t="shared" si="1654"/>
        <v>0</v>
      </c>
      <c r="AO2993" s="2">
        <f t="shared" si="1655"/>
        <v>0</v>
      </c>
      <c r="AP2993" s="2">
        <f t="shared" si="1656"/>
        <v>0</v>
      </c>
      <c r="AR2993" t="str">
        <f t="shared" si="1657"/>
        <v>Magoffin</v>
      </c>
      <c r="AS2993" t="s">
        <v>472</v>
      </c>
      <c r="AT2993" s="184">
        <v>5</v>
      </c>
      <c r="AV2993" s="97">
        <v>21</v>
      </c>
      <c r="AW2993" s="99">
        <v>153</v>
      </c>
      <c r="AX2993" s="105">
        <f t="shared" si="1658"/>
        <v>21153</v>
      </c>
      <c r="AZ2993" s="7" t="s">
        <v>2951</v>
      </c>
      <c r="BA2993" s="181" t="s">
        <v>2991</v>
      </c>
    </row>
    <row r="2994" spans="1:53" ht="13" hidden="1" customHeight="1" outlineLevel="1">
      <c r="A2994" t="s">
        <v>1291</v>
      </c>
      <c r="B2994" t="s">
        <v>472</v>
      </c>
      <c r="C2994" s="1">
        <f t="shared" si="1643"/>
        <v>424</v>
      </c>
      <c r="D2994" s="7">
        <f>IF(R2994&gt;0,RANK(R2994,(R2994:T2994,U2994:AI2994)),0)</f>
        <v>4</v>
      </c>
      <c r="E2994" s="7">
        <f>IF(S2994&gt;0,RANK(S2994,(R2994:T2994,U2994:AI2994)),0)</f>
        <v>0</v>
      </c>
      <c r="F2994" s="7">
        <f>IF(T2994&gt;0,RANK(T2994,(R2994:T2994,U2994:AI2994)),0)</f>
        <v>3</v>
      </c>
      <c r="G2994" s="7">
        <f>IF(U2994&gt;0,RANK(U2994,(R2994:T2994,U2994:AI2994)),0)</f>
        <v>2</v>
      </c>
      <c r="H2994" s="7">
        <f t="shared" si="1644"/>
        <v>1</v>
      </c>
      <c r="I2994" s="49">
        <f t="shared" si="1645"/>
        <v>57</v>
      </c>
      <c r="J2994" s="177">
        <f t="shared" si="1625"/>
        <v>0.13443396226415094</v>
      </c>
      <c r="K2994" s="2"/>
      <c r="L2994" s="2">
        <f t="shared" si="1646"/>
        <v>0.14150943396226415</v>
      </c>
      <c r="M2994" s="2">
        <f t="shared" si="1647"/>
        <v>0</v>
      </c>
      <c r="N2994" s="2">
        <f t="shared" si="1648"/>
        <v>0.14386792452830188</v>
      </c>
      <c r="O2994" s="2">
        <f t="shared" si="1649"/>
        <v>0.27830188679245282</v>
      </c>
      <c r="P2994" s="2">
        <f t="shared" si="1650"/>
        <v>0.41273584905660377</v>
      </c>
      <c r="Q2994" s="2">
        <f t="shared" si="1642"/>
        <v>2.3584905660377409E-2</v>
      </c>
      <c r="R2994" s="1">
        <v>60</v>
      </c>
      <c r="S2994" s="1">
        <v>0</v>
      </c>
      <c r="T2994" s="1">
        <v>61</v>
      </c>
      <c r="U2994" s="1">
        <v>118</v>
      </c>
      <c r="V2994" s="1">
        <v>175</v>
      </c>
      <c r="W2994" s="1">
        <v>4</v>
      </c>
      <c r="X2994" s="1">
        <v>0</v>
      </c>
      <c r="Y2994" s="1">
        <v>0</v>
      </c>
      <c r="Z2994" s="1">
        <v>5</v>
      </c>
      <c r="AA2994" s="1">
        <v>1</v>
      </c>
      <c r="AD2994" s="1">
        <v>0</v>
      </c>
      <c r="AF2994" s="1">
        <v>0</v>
      </c>
      <c r="AK2994" s="7">
        <f t="shared" si="1651"/>
        <v>6</v>
      </c>
      <c r="AL2994" s="7">
        <f t="shared" si="1652"/>
        <v>0</v>
      </c>
      <c r="AM2994" s="7">
        <f t="shared" si="1653"/>
        <v>0</v>
      </c>
      <c r="AN2994" s="2">
        <f t="shared" si="1654"/>
        <v>9.433962264150943E-3</v>
      </c>
      <c r="AO2994" s="2">
        <f t="shared" si="1655"/>
        <v>0</v>
      </c>
      <c r="AP2994" s="2">
        <f t="shared" si="1656"/>
        <v>0</v>
      </c>
      <c r="AR2994" t="str">
        <f t="shared" si="1657"/>
        <v>Marion</v>
      </c>
      <c r="AS2994" t="s">
        <v>472</v>
      </c>
      <c r="AT2994" s="184">
        <v>1</v>
      </c>
      <c r="AV2994" s="97">
        <v>21</v>
      </c>
      <c r="AW2994" s="99">
        <v>155</v>
      </c>
      <c r="AX2994" s="105">
        <f t="shared" si="1658"/>
        <v>21155</v>
      </c>
      <c r="AZ2994" s="7" t="s">
        <v>2951</v>
      </c>
      <c r="BA2994" s="181" t="s">
        <v>2991</v>
      </c>
    </row>
    <row r="2995" spans="1:53" ht="13" hidden="1" customHeight="1" outlineLevel="1">
      <c r="A2995" t="s">
        <v>1032</v>
      </c>
      <c r="B2995" t="s">
        <v>472</v>
      </c>
      <c r="C2995" s="1">
        <f t="shared" si="1643"/>
        <v>1625</v>
      </c>
      <c r="D2995" s="7">
        <f>IF(R2995&gt;0,RANK(R2995,(R2995:T2995,U2995:AI2995)),0)</f>
        <v>4</v>
      </c>
      <c r="E2995" s="7">
        <f>IF(S2995&gt;0,RANK(S2995,(R2995:T2995,U2995:AI2995)),0)</f>
        <v>0</v>
      </c>
      <c r="F2995" s="7">
        <f>IF(T2995&gt;0,RANK(T2995,(R2995:T2995,U2995:AI2995)),0)</f>
        <v>3</v>
      </c>
      <c r="G2995" s="7">
        <f>IF(U2995&gt;0,RANK(U2995,(R2995:T2995,U2995:AI2995)),0)</f>
        <v>1</v>
      </c>
      <c r="H2995" s="7">
        <f t="shared" si="1644"/>
        <v>2</v>
      </c>
      <c r="I2995" s="49">
        <f t="shared" si="1645"/>
        <v>222</v>
      </c>
      <c r="J2995" s="177">
        <f t="shared" si="1625"/>
        <v>0.13661538461538461</v>
      </c>
      <c r="K2995" s="2"/>
      <c r="L2995" s="2">
        <f t="shared" si="1646"/>
        <v>8.615384615384615E-2</v>
      </c>
      <c r="M2995" s="2">
        <f t="shared" si="1647"/>
        <v>0</v>
      </c>
      <c r="N2995" s="2">
        <f t="shared" si="1648"/>
        <v>0.13723076923076924</v>
      </c>
      <c r="O2995" s="2">
        <f t="shared" si="1649"/>
        <v>0.44615384615384618</v>
      </c>
      <c r="P2995" s="2">
        <f t="shared" si="1650"/>
        <v>0.30953846153846154</v>
      </c>
      <c r="Q2995" s="2">
        <f t="shared" si="1642"/>
        <v>2.0923076923076878E-2</v>
      </c>
      <c r="R2995" s="1">
        <v>140</v>
      </c>
      <c r="S2995" s="1">
        <v>0</v>
      </c>
      <c r="T2995" s="1">
        <v>223</v>
      </c>
      <c r="U2995" s="1">
        <v>725</v>
      </c>
      <c r="V2995" s="1">
        <v>503</v>
      </c>
      <c r="W2995" s="1">
        <v>19</v>
      </c>
      <c r="X2995" s="1">
        <v>0</v>
      </c>
      <c r="Y2995" s="1">
        <v>1</v>
      </c>
      <c r="Z2995" s="1">
        <v>12</v>
      </c>
      <c r="AA2995" s="1">
        <v>2</v>
      </c>
      <c r="AD2995" s="1">
        <v>0</v>
      </c>
      <c r="AF2995" s="1">
        <v>0</v>
      </c>
      <c r="AK2995" s="7">
        <f t="shared" si="1651"/>
        <v>5</v>
      </c>
      <c r="AL2995" s="7">
        <f t="shared" si="1652"/>
        <v>0</v>
      </c>
      <c r="AM2995" s="7">
        <f t="shared" si="1653"/>
        <v>8</v>
      </c>
      <c r="AN2995" s="2">
        <f t="shared" si="1654"/>
        <v>1.1692307692307693E-2</v>
      </c>
      <c r="AO2995" s="2">
        <f t="shared" si="1655"/>
        <v>0</v>
      </c>
      <c r="AP2995" s="2">
        <f t="shared" si="1656"/>
        <v>6.1538461538461541E-4</v>
      </c>
      <c r="AR2995" t="str">
        <f t="shared" si="1657"/>
        <v>Marshall</v>
      </c>
      <c r="AS2995" t="s">
        <v>472</v>
      </c>
      <c r="AT2995" s="184">
        <v>1</v>
      </c>
      <c r="AV2995" s="97">
        <v>21</v>
      </c>
      <c r="AW2995" s="99">
        <v>157</v>
      </c>
      <c r="AX2995" s="105">
        <f t="shared" si="1658"/>
        <v>21157</v>
      </c>
      <c r="AZ2995" s="7" t="s">
        <v>2951</v>
      </c>
      <c r="BA2995" s="181" t="s">
        <v>2991</v>
      </c>
    </row>
    <row r="2996" spans="1:53" ht="13" hidden="1" customHeight="1" outlineLevel="1">
      <c r="A2996" t="s">
        <v>931</v>
      </c>
      <c r="B2996" t="s">
        <v>472</v>
      </c>
      <c r="C2996" s="1">
        <f t="shared" si="1643"/>
        <v>975</v>
      </c>
      <c r="D2996" s="7">
        <f>IF(R2996&gt;0,RANK(R2996,(R2996:T2996,U2996:AI2996)),0)</f>
        <v>3</v>
      </c>
      <c r="E2996" s="7">
        <f>IF(S2996&gt;0,RANK(S2996,(R2996:T2996,U2996:AI2996)),0)</f>
        <v>6</v>
      </c>
      <c r="F2996" s="7">
        <f>IF(T2996&gt;0,RANK(T2996,(R2996:T2996,U2996:AI2996)),0)</f>
        <v>4</v>
      </c>
      <c r="G2996" s="7">
        <f>IF(U2996&gt;0,RANK(U2996,(R2996:T2996,U2996:AI2996)),0)</f>
        <v>2</v>
      </c>
      <c r="H2996" s="7">
        <f t="shared" si="1644"/>
        <v>1</v>
      </c>
      <c r="I2996" s="49">
        <f t="shared" si="1645"/>
        <v>386</v>
      </c>
      <c r="J2996" s="177">
        <f t="shared" si="1625"/>
        <v>0.39589743589743592</v>
      </c>
      <c r="K2996" s="2"/>
      <c r="L2996" s="2">
        <f t="shared" si="1646"/>
        <v>9.5384615384615387E-2</v>
      </c>
      <c r="M2996" s="2">
        <f t="shared" si="1647"/>
        <v>2.0512820512820513E-3</v>
      </c>
      <c r="N2996" s="2">
        <f t="shared" si="1648"/>
        <v>8.9230769230769225E-2</v>
      </c>
      <c r="O2996" s="2">
        <f t="shared" si="1649"/>
        <v>0.20512820512820512</v>
      </c>
      <c r="P2996" s="2">
        <f t="shared" si="1650"/>
        <v>0.60102564102564104</v>
      </c>
      <c r="Q2996" s="2">
        <f t="shared" si="1642"/>
        <v>7.1794871794871318E-3</v>
      </c>
      <c r="R2996" s="1">
        <v>93</v>
      </c>
      <c r="S2996" s="1">
        <v>2</v>
      </c>
      <c r="T2996" s="1">
        <v>87</v>
      </c>
      <c r="U2996" s="1">
        <v>200</v>
      </c>
      <c r="V2996" s="1">
        <v>586</v>
      </c>
      <c r="W2996" s="1">
        <v>4</v>
      </c>
      <c r="X2996" s="1">
        <v>0</v>
      </c>
      <c r="Y2996" s="1">
        <v>0</v>
      </c>
      <c r="Z2996" s="1">
        <v>0</v>
      </c>
      <c r="AA2996" s="1">
        <v>1</v>
      </c>
      <c r="AD2996" s="1">
        <v>2</v>
      </c>
      <c r="AF2996" s="1">
        <v>0</v>
      </c>
      <c r="AK2996" s="7">
        <f t="shared" si="1651"/>
        <v>5</v>
      </c>
      <c r="AL2996" s="7">
        <f t="shared" si="1652"/>
        <v>0</v>
      </c>
      <c r="AM2996" s="7">
        <f t="shared" si="1653"/>
        <v>0</v>
      </c>
      <c r="AN2996" s="2">
        <f t="shared" si="1654"/>
        <v>4.1025641025641026E-3</v>
      </c>
      <c r="AO2996" s="2">
        <f t="shared" si="1655"/>
        <v>0</v>
      </c>
      <c r="AP2996" s="2">
        <f t="shared" si="1656"/>
        <v>0</v>
      </c>
      <c r="AR2996" t="str">
        <f t="shared" si="1657"/>
        <v>Martin</v>
      </c>
      <c r="AS2996" t="s">
        <v>472</v>
      </c>
      <c r="AT2996" s="184">
        <v>5</v>
      </c>
      <c r="AV2996" s="97">
        <v>21</v>
      </c>
      <c r="AW2996" s="99">
        <v>159</v>
      </c>
      <c r="AX2996" s="105">
        <f t="shared" si="1658"/>
        <v>21159</v>
      </c>
      <c r="AZ2996" s="7" t="s">
        <v>2951</v>
      </c>
      <c r="BA2996" s="181" t="s">
        <v>2991</v>
      </c>
    </row>
    <row r="2997" spans="1:53" ht="13" hidden="1" customHeight="1" outlineLevel="1">
      <c r="A2997" t="s">
        <v>1516</v>
      </c>
      <c r="B2997" t="s">
        <v>472</v>
      </c>
      <c r="C2997" s="1">
        <f t="shared" si="1643"/>
        <v>678</v>
      </c>
      <c r="D2997" s="7">
        <f>IF(R2997&gt;0,RANK(R2997,(R2997:T2997,U2997:AI2997)),0)</f>
        <v>3</v>
      </c>
      <c r="E2997" s="7">
        <f>IF(S2997&gt;0,RANK(S2997,(R2997:T2997,U2997:AI2997)),0)</f>
        <v>0</v>
      </c>
      <c r="F2997" s="7">
        <f>IF(T2997&gt;0,RANK(T2997,(R2997:T2997,U2997:AI2997)),0)</f>
        <v>4</v>
      </c>
      <c r="G2997" s="7">
        <f>IF(U2997&gt;0,RANK(U2997,(R2997:T2997,U2997:AI2997)),0)</f>
        <v>2</v>
      </c>
      <c r="H2997" s="7">
        <f t="shared" si="1644"/>
        <v>1</v>
      </c>
      <c r="I2997" s="49">
        <f t="shared" si="1645"/>
        <v>39</v>
      </c>
      <c r="J2997" s="177">
        <f t="shared" si="1625"/>
        <v>5.7522123893805309E-2</v>
      </c>
      <c r="K2997" s="2"/>
      <c r="L2997" s="2">
        <f t="shared" si="1646"/>
        <v>0.23303834808259588</v>
      </c>
      <c r="M2997" s="2">
        <f t="shared" si="1647"/>
        <v>0</v>
      </c>
      <c r="N2997" s="2">
        <f t="shared" si="1648"/>
        <v>0.11504424778761062</v>
      </c>
      <c r="O2997" s="2">
        <f t="shared" si="1649"/>
        <v>0.29203539823008851</v>
      </c>
      <c r="P2997" s="2">
        <f t="shared" si="1650"/>
        <v>0.34955752212389379</v>
      </c>
      <c r="Q2997" s="2">
        <f t="shared" si="1642"/>
        <v>1.0324483775811188E-2</v>
      </c>
      <c r="R2997" s="1">
        <v>158</v>
      </c>
      <c r="S2997" s="1">
        <v>0</v>
      </c>
      <c r="T2997" s="1">
        <v>78</v>
      </c>
      <c r="U2997" s="1">
        <v>198</v>
      </c>
      <c r="V2997" s="1">
        <v>237</v>
      </c>
      <c r="W2997" s="1">
        <v>5</v>
      </c>
      <c r="X2997" s="1">
        <v>0</v>
      </c>
      <c r="Y2997" s="1">
        <v>1</v>
      </c>
      <c r="Z2997" s="1">
        <v>1</v>
      </c>
      <c r="AA2997" s="1">
        <v>0</v>
      </c>
      <c r="AD2997" s="1">
        <v>0</v>
      </c>
      <c r="AF2997" s="1">
        <v>0</v>
      </c>
      <c r="AK2997" s="7">
        <f t="shared" si="1651"/>
        <v>5</v>
      </c>
      <c r="AL2997" s="7">
        <f t="shared" si="1652"/>
        <v>0</v>
      </c>
      <c r="AM2997" s="7">
        <f t="shared" si="1653"/>
        <v>6</v>
      </c>
      <c r="AN2997" s="2">
        <f t="shared" si="1654"/>
        <v>7.3746312684365781E-3</v>
      </c>
      <c r="AO2997" s="2">
        <f t="shared" si="1655"/>
        <v>0</v>
      </c>
      <c r="AP2997" s="2">
        <f t="shared" si="1656"/>
        <v>1.4749262536873156E-3</v>
      </c>
      <c r="AR2997" t="str">
        <f t="shared" si="1657"/>
        <v>Mason</v>
      </c>
      <c r="AS2997" t="s">
        <v>472</v>
      </c>
      <c r="AT2997" s="184">
        <v>4</v>
      </c>
      <c r="AV2997" s="97">
        <v>21</v>
      </c>
      <c r="AW2997" s="99">
        <v>161</v>
      </c>
      <c r="AX2997" s="105">
        <f t="shared" si="1658"/>
        <v>21161</v>
      </c>
      <c r="AZ2997" s="7" t="s">
        <v>2951</v>
      </c>
      <c r="BA2997" s="181" t="s">
        <v>2991</v>
      </c>
    </row>
    <row r="2998" spans="1:53" ht="13" hidden="1" customHeight="1" outlineLevel="1">
      <c r="A2998" t="s">
        <v>1248</v>
      </c>
      <c r="B2998" t="s">
        <v>472</v>
      </c>
      <c r="C2998" s="1">
        <f t="shared" si="1643"/>
        <v>1369</v>
      </c>
      <c r="D2998" s="7">
        <f>IF(R2998&gt;0,RANK(R2998,(R2998:T2998,U2998:AI2998)),0)</f>
        <v>4</v>
      </c>
      <c r="E2998" s="7">
        <f>IF(S2998&gt;0,RANK(S2998,(R2998:T2998,U2998:AI2998)),0)</f>
        <v>0</v>
      </c>
      <c r="F2998" s="7">
        <f>IF(T2998&gt;0,RANK(T2998,(R2998:T2998,U2998:AI2998)),0)</f>
        <v>3</v>
      </c>
      <c r="G2998" s="7">
        <f>IF(U2998&gt;0,RANK(U2998,(R2998:T2998,U2998:AI2998)),0)</f>
        <v>2</v>
      </c>
      <c r="H2998" s="7">
        <f t="shared" si="1644"/>
        <v>1</v>
      </c>
      <c r="I2998" s="49">
        <f t="shared" si="1645"/>
        <v>205</v>
      </c>
      <c r="J2998" s="177">
        <f t="shared" si="1625"/>
        <v>0.14974433893352812</v>
      </c>
      <c r="K2998" s="2"/>
      <c r="L2998" s="2">
        <f t="shared" si="1646"/>
        <v>0.10226442658875091</v>
      </c>
      <c r="M2998" s="2">
        <f t="shared" si="1647"/>
        <v>0</v>
      </c>
      <c r="N2998" s="2">
        <f t="shared" si="1648"/>
        <v>0.12783053323593865</v>
      </c>
      <c r="O2998" s="2">
        <f t="shared" si="1649"/>
        <v>0.30168005843681517</v>
      </c>
      <c r="P2998" s="2">
        <f t="shared" si="1650"/>
        <v>0.45142439737034329</v>
      </c>
      <c r="Q2998" s="2">
        <f t="shared" si="1642"/>
        <v>1.6800584368152016E-2</v>
      </c>
      <c r="R2998" s="1">
        <v>140</v>
      </c>
      <c r="S2998" s="1">
        <v>0</v>
      </c>
      <c r="T2998" s="1">
        <v>175</v>
      </c>
      <c r="U2998" s="1">
        <v>413</v>
      </c>
      <c r="V2998" s="1">
        <v>618</v>
      </c>
      <c r="W2998" s="1">
        <v>15</v>
      </c>
      <c r="X2998" s="1">
        <v>1</v>
      </c>
      <c r="Y2998" s="1">
        <v>0</v>
      </c>
      <c r="Z2998" s="1">
        <v>5</v>
      </c>
      <c r="AA2998" s="1">
        <v>2</v>
      </c>
      <c r="AD2998" s="1">
        <v>0</v>
      </c>
      <c r="AF2998" s="1">
        <v>0</v>
      </c>
      <c r="AK2998" s="7">
        <f t="shared" si="1651"/>
        <v>5</v>
      </c>
      <c r="AL2998" s="7">
        <f t="shared" si="1652"/>
        <v>8</v>
      </c>
      <c r="AM2998" s="7">
        <f t="shared" si="1653"/>
        <v>0</v>
      </c>
      <c r="AN2998" s="2">
        <f t="shared" si="1654"/>
        <v>1.095690284879474E-2</v>
      </c>
      <c r="AO2998" s="2">
        <f t="shared" si="1655"/>
        <v>7.3046018991964939E-4</v>
      </c>
      <c r="AP2998" s="2">
        <f t="shared" si="1656"/>
        <v>0</v>
      </c>
      <c r="AR2998" t="str">
        <f t="shared" si="1657"/>
        <v>Meade</v>
      </c>
      <c r="AS2998" t="s">
        <v>472</v>
      </c>
      <c r="AT2998" s="184">
        <v>2</v>
      </c>
      <c r="AV2998" s="97">
        <v>21</v>
      </c>
      <c r="AW2998" s="99">
        <v>163</v>
      </c>
      <c r="AX2998" s="105">
        <f t="shared" si="1658"/>
        <v>21163</v>
      </c>
      <c r="AZ2998" s="7" t="s">
        <v>2951</v>
      </c>
      <c r="BA2998" s="181" t="s">
        <v>2991</v>
      </c>
    </row>
    <row r="2999" spans="1:53" ht="13" hidden="1" customHeight="1" outlineLevel="1">
      <c r="A2999" t="s">
        <v>115</v>
      </c>
      <c r="B2999" t="s">
        <v>472</v>
      </c>
      <c r="C2999" s="1">
        <f t="shared" si="1643"/>
        <v>214</v>
      </c>
      <c r="D2999" s="7">
        <f>IF(R2999&gt;0,RANK(R2999,(R2999:T2999,U2999:AI2999)),0)</f>
        <v>3</v>
      </c>
      <c r="E2999" s="7">
        <f>IF(S2999&gt;0,RANK(S2999,(R2999:T2999,U2999:AI2999)),0)</f>
        <v>6</v>
      </c>
      <c r="F2999" s="7">
        <f>IF(T2999&gt;0,RANK(T2999,(R2999:T2999,U2999:AI2999)),0)</f>
        <v>4</v>
      </c>
      <c r="G2999" s="7">
        <f>IF(U2999&gt;0,RANK(U2999,(R2999:T2999,U2999:AI2999)),0)</f>
        <v>2</v>
      </c>
      <c r="H2999" s="7">
        <f t="shared" si="1644"/>
        <v>1</v>
      </c>
      <c r="I2999" s="49">
        <f t="shared" si="1645"/>
        <v>33</v>
      </c>
      <c r="J2999" s="177">
        <f t="shared" si="1625"/>
        <v>0.1542056074766355</v>
      </c>
      <c r="K2999" s="2"/>
      <c r="L2999" s="2">
        <f t="shared" si="1646"/>
        <v>0.13551401869158877</v>
      </c>
      <c r="M2999" s="2">
        <f t="shared" si="1647"/>
        <v>9.3457943925233638E-3</v>
      </c>
      <c r="N2999" s="2">
        <f t="shared" si="1648"/>
        <v>8.4112149532710276E-2</v>
      </c>
      <c r="O2999" s="2">
        <f t="shared" si="1649"/>
        <v>0.29439252336448596</v>
      </c>
      <c r="P2999" s="2">
        <f t="shared" si="1650"/>
        <v>0.44859813084112149</v>
      </c>
      <c r="Q2999" s="2">
        <f t="shared" si="1642"/>
        <v>2.8037383177570152E-2</v>
      </c>
      <c r="R2999" s="1">
        <v>29</v>
      </c>
      <c r="S2999" s="1">
        <v>2</v>
      </c>
      <c r="T2999" s="1">
        <v>18</v>
      </c>
      <c r="U2999" s="1">
        <v>63</v>
      </c>
      <c r="V2999" s="1">
        <v>96</v>
      </c>
      <c r="W2999" s="1">
        <v>4</v>
      </c>
      <c r="X2999" s="1">
        <v>0</v>
      </c>
      <c r="Y2999" s="1">
        <v>0</v>
      </c>
      <c r="Z2999" s="1">
        <v>0</v>
      </c>
      <c r="AA2999" s="1">
        <v>2</v>
      </c>
      <c r="AD2999" s="1">
        <v>0</v>
      </c>
      <c r="AF2999" s="1">
        <v>0</v>
      </c>
      <c r="AK2999" s="7">
        <f t="shared" si="1651"/>
        <v>5</v>
      </c>
      <c r="AL2999" s="7">
        <f t="shared" si="1652"/>
        <v>0</v>
      </c>
      <c r="AM2999" s="7">
        <f t="shared" si="1653"/>
        <v>0</v>
      </c>
      <c r="AN2999" s="2">
        <f t="shared" si="1654"/>
        <v>1.8691588785046728E-2</v>
      </c>
      <c r="AO2999" s="2">
        <f t="shared" si="1655"/>
        <v>0</v>
      </c>
      <c r="AP2999" s="2">
        <f t="shared" si="1656"/>
        <v>0</v>
      </c>
      <c r="AR2999" t="str">
        <f t="shared" si="1657"/>
        <v>Menifee</v>
      </c>
      <c r="AS2999" t="s">
        <v>472</v>
      </c>
      <c r="AT2999" s="184">
        <v>6</v>
      </c>
      <c r="AV2999" s="97">
        <v>21</v>
      </c>
      <c r="AW2999" s="99">
        <v>165</v>
      </c>
      <c r="AX2999" s="105">
        <f t="shared" si="1658"/>
        <v>21165</v>
      </c>
      <c r="AZ2999" s="7" t="s">
        <v>2951</v>
      </c>
      <c r="BA2999" s="181" t="s">
        <v>2991</v>
      </c>
    </row>
    <row r="3000" spans="1:53" ht="13" hidden="1" customHeight="1" outlineLevel="1">
      <c r="A3000" t="s">
        <v>658</v>
      </c>
      <c r="B3000" t="s">
        <v>472</v>
      </c>
      <c r="C3000" s="1">
        <f t="shared" si="1643"/>
        <v>1372</v>
      </c>
      <c r="D3000" s="7">
        <f>IF(R3000&gt;0,RANK(R3000,(R3000:T3000,U3000:AI3000)),0)</f>
        <v>4</v>
      </c>
      <c r="E3000" s="7">
        <f>IF(S3000&gt;0,RANK(S3000,(R3000:T3000,U3000:AI3000)),0)</f>
        <v>6</v>
      </c>
      <c r="F3000" s="7">
        <f>IF(T3000&gt;0,RANK(T3000,(R3000:T3000,U3000:AI3000)),0)</f>
        <v>3</v>
      </c>
      <c r="G3000" s="7">
        <f>IF(U3000&gt;0,RANK(U3000,(R3000:T3000,U3000:AI3000)),0)</f>
        <v>1</v>
      </c>
      <c r="H3000" s="7">
        <f t="shared" si="1644"/>
        <v>2</v>
      </c>
      <c r="I3000" s="49">
        <f t="shared" si="1645"/>
        <v>39</v>
      </c>
      <c r="J3000" s="177">
        <f t="shared" si="1625"/>
        <v>2.8425655976676383E-2</v>
      </c>
      <c r="K3000" s="2"/>
      <c r="L3000" s="2">
        <f t="shared" si="1646"/>
        <v>0.12390670553935861</v>
      </c>
      <c r="M3000" s="2">
        <f t="shared" si="1647"/>
        <v>2.1865889212827989E-3</v>
      </c>
      <c r="N3000" s="2">
        <f t="shared" si="1648"/>
        <v>0.12755102040816327</v>
      </c>
      <c r="O3000" s="2">
        <f t="shared" si="1649"/>
        <v>0.38411078717201164</v>
      </c>
      <c r="P3000" s="2">
        <f t="shared" si="1650"/>
        <v>0.35568513119533529</v>
      </c>
      <c r="Q3000" s="2">
        <f t="shared" si="1642"/>
        <v>6.5597667638485069E-3</v>
      </c>
      <c r="R3000" s="1">
        <v>170</v>
      </c>
      <c r="S3000" s="1">
        <v>3</v>
      </c>
      <c r="T3000" s="1">
        <v>175</v>
      </c>
      <c r="U3000" s="1">
        <v>527</v>
      </c>
      <c r="V3000" s="1">
        <v>488</v>
      </c>
      <c r="W3000" s="1">
        <v>5</v>
      </c>
      <c r="X3000" s="1">
        <v>0</v>
      </c>
      <c r="Y3000" s="1">
        <v>0</v>
      </c>
      <c r="Z3000" s="1">
        <v>1</v>
      </c>
      <c r="AA3000" s="1">
        <v>2</v>
      </c>
      <c r="AD3000" s="1">
        <v>1</v>
      </c>
      <c r="AF3000" s="1">
        <v>0</v>
      </c>
      <c r="AK3000" s="7">
        <f t="shared" si="1651"/>
        <v>5</v>
      </c>
      <c r="AL3000" s="7">
        <f t="shared" si="1652"/>
        <v>0</v>
      </c>
      <c r="AM3000" s="7">
        <f t="shared" si="1653"/>
        <v>0</v>
      </c>
      <c r="AN3000" s="2">
        <f t="shared" si="1654"/>
        <v>3.6443148688046646E-3</v>
      </c>
      <c r="AO3000" s="2">
        <f t="shared" si="1655"/>
        <v>0</v>
      </c>
      <c r="AP3000" s="2">
        <f t="shared" si="1656"/>
        <v>0</v>
      </c>
      <c r="AR3000" t="str">
        <f t="shared" si="1657"/>
        <v>Mercer</v>
      </c>
      <c r="AS3000" t="s">
        <v>472</v>
      </c>
      <c r="AT3000" s="184">
        <v>2</v>
      </c>
      <c r="AV3000" s="97">
        <v>21</v>
      </c>
      <c r="AW3000" s="99">
        <v>167</v>
      </c>
      <c r="AX3000" s="105">
        <f t="shared" si="1658"/>
        <v>21167</v>
      </c>
      <c r="AZ3000" s="7" t="s">
        <v>2951</v>
      </c>
      <c r="BA3000" s="181" t="s">
        <v>2991</v>
      </c>
    </row>
    <row r="3001" spans="1:53" ht="13" hidden="1" customHeight="1" outlineLevel="1">
      <c r="A3001" t="s">
        <v>950</v>
      </c>
      <c r="B3001" t="s">
        <v>472</v>
      </c>
      <c r="C3001" s="1">
        <f t="shared" si="1643"/>
        <v>715</v>
      </c>
      <c r="D3001" s="7">
        <f>IF(R3001&gt;0,RANK(R3001,(R3001:T3001,U3001:AI3001)),0)</f>
        <v>4</v>
      </c>
      <c r="E3001" s="7">
        <f>IF(S3001&gt;0,RANK(S3001,(R3001:T3001,U3001:AI3001)),0)</f>
        <v>0</v>
      </c>
      <c r="F3001" s="7">
        <f>IF(T3001&gt;0,RANK(T3001,(R3001:T3001,U3001:AI3001)),0)</f>
        <v>3</v>
      </c>
      <c r="G3001" s="7">
        <f>IF(U3001&gt;0,RANK(U3001,(R3001:T3001,U3001:AI3001)),0)</f>
        <v>2</v>
      </c>
      <c r="H3001" s="7">
        <f t="shared" si="1644"/>
        <v>1</v>
      </c>
      <c r="I3001" s="49">
        <f t="shared" si="1645"/>
        <v>88</v>
      </c>
      <c r="J3001" s="177">
        <f t="shared" si="1625"/>
        <v>0.12307692307692308</v>
      </c>
      <c r="K3001" s="2"/>
      <c r="L3001" s="2">
        <f t="shared" si="1646"/>
        <v>0.11188811188811189</v>
      </c>
      <c r="M3001" s="2">
        <f t="shared" si="1647"/>
        <v>0</v>
      </c>
      <c r="N3001" s="2">
        <f t="shared" si="1648"/>
        <v>0.13006993006993006</v>
      </c>
      <c r="O3001" s="2">
        <f t="shared" si="1649"/>
        <v>0.31048951048951051</v>
      </c>
      <c r="P3001" s="2">
        <f t="shared" si="1650"/>
        <v>0.43356643356643354</v>
      </c>
      <c r="Q3001" s="2">
        <f t="shared" si="1642"/>
        <v>1.3986013986014012E-2</v>
      </c>
      <c r="R3001" s="1">
        <v>80</v>
      </c>
      <c r="S3001" s="1">
        <v>0</v>
      </c>
      <c r="T3001" s="1">
        <v>93</v>
      </c>
      <c r="U3001" s="1">
        <v>222</v>
      </c>
      <c r="V3001" s="1">
        <v>310</v>
      </c>
      <c r="W3001" s="1">
        <v>5</v>
      </c>
      <c r="X3001" s="1">
        <v>1</v>
      </c>
      <c r="Y3001" s="1">
        <v>0</v>
      </c>
      <c r="Z3001" s="1">
        <v>3</v>
      </c>
      <c r="AA3001" s="1">
        <v>1</v>
      </c>
      <c r="AD3001" s="1">
        <v>0</v>
      </c>
      <c r="AF3001" s="1">
        <v>0</v>
      </c>
      <c r="AK3001" s="7">
        <f t="shared" si="1651"/>
        <v>5</v>
      </c>
      <c r="AL3001" s="7">
        <f t="shared" si="1652"/>
        <v>7</v>
      </c>
      <c r="AM3001" s="7">
        <f t="shared" si="1653"/>
        <v>0</v>
      </c>
      <c r="AN3001" s="2">
        <f t="shared" si="1654"/>
        <v>6.993006993006993E-3</v>
      </c>
      <c r="AO3001" s="2">
        <f t="shared" si="1655"/>
        <v>1.3986013986013986E-3</v>
      </c>
      <c r="AP3001" s="2">
        <f t="shared" si="1656"/>
        <v>0</v>
      </c>
      <c r="AR3001" t="str">
        <f t="shared" si="1657"/>
        <v>Metcalfe</v>
      </c>
      <c r="AS3001" t="s">
        <v>472</v>
      </c>
      <c r="AT3001" s="184">
        <v>1</v>
      </c>
      <c r="AV3001" s="97">
        <v>21</v>
      </c>
      <c r="AW3001" s="99">
        <v>169</v>
      </c>
      <c r="AX3001" s="105">
        <f t="shared" si="1658"/>
        <v>21169</v>
      </c>
      <c r="AZ3001" s="7" t="s">
        <v>2951</v>
      </c>
      <c r="BA3001" s="181" t="s">
        <v>2991</v>
      </c>
    </row>
    <row r="3002" spans="1:53" ht="13" hidden="1" customHeight="1" outlineLevel="1">
      <c r="A3002" t="s">
        <v>341</v>
      </c>
      <c r="B3002" t="s">
        <v>472</v>
      </c>
      <c r="C3002" s="1">
        <f t="shared" si="1643"/>
        <v>1357</v>
      </c>
      <c r="D3002" s="7">
        <f>IF(R3002&gt;0,RANK(R3002,(R3002:T3002,U3002:AI3002)),0)</f>
        <v>4</v>
      </c>
      <c r="E3002" s="7">
        <f>IF(S3002&gt;0,RANK(S3002,(R3002:T3002,U3002:AI3002)),0)</f>
        <v>0</v>
      </c>
      <c r="F3002" s="7">
        <f>IF(T3002&gt;0,RANK(T3002,(R3002:T3002,U3002:AI3002)),0)</f>
        <v>3</v>
      </c>
      <c r="G3002" s="7">
        <f>IF(U3002&gt;0,RANK(U3002,(R3002:T3002,U3002:AI3002)),0)</f>
        <v>2</v>
      </c>
      <c r="H3002" s="7">
        <f t="shared" si="1644"/>
        <v>1</v>
      </c>
      <c r="I3002" s="49">
        <f t="shared" si="1645"/>
        <v>512</v>
      </c>
      <c r="J3002" s="177">
        <f t="shared" ref="J3002:J3037" si="1659">I3002/C3002</f>
        <v>0.37730287398673545</v>
      </c>
      <c r="K3002" s="2"/>
      <c r="L3002" s="2">
        <f t="shared" si="1646"/>
        <v>7.7376565954310986E-2</v>
      </c>
      <c r="M3002" s="2">
        <f t="shared" si="1647"/>
        <v>0</v>
      </c>
      <c r="N3002" s="2">
        <f t="shared" si="1648"/>
        <v>0.10243183492999262</v>
      </c>
      <c r="O3002" s="2">
        <f t="shared" si="1649"/>
        <v>0.21591746499631539</v>
      </c>
      <c r="P3002" s="2">
        <f t="shared" si="1650"/>
        <v>0.59322033898305082</v>
      </c>
      <c r="Q3002" s="2">
        <f t="shared" si="1642"/>
        <v>1.1053795136330202E-2</v>
      </c>
      <c r="R3002" s="1">
        <v>105</v>
      </c>
      <c r="S3002" s="1">
        <v>0</v>
      </c>
      <c r="T3002" s="1">
        <v>139</v>
      </c>
      <c r="U3002" s="1">
        <v>293</v>
      </c>
      <c r="V3002" s="1">
        <v>805</v>
      </c>
      <c r="W3002" s="1">
        <v>6</v>
      </c>
      <c r="X3002" s="1">
        <v>0</v>
      </c>
      <c r="Y3002" s="1">
        <v>0</v>
      </c>
      <c r="Z3002" s="1">
        <v>5</v>
      </c>
      <c r="AA3002" s="1">
        <v>3</v>
      </c>
      <c r="AD3002" s="1">
        <v>0</v>
      </c>
      <c r="AF3002" s="1">
        <v>1</v>
      </c>
      <c r="AK3002" s="7">
        <f t="shared" si="1651"/>
        <v>5</v>
      </c>
      <c r="AL3002" s="7">
        <f t="shared" si="1652"/>
        <v>0</v>
      </c>
      <c r="AM3002" s="7">
        <f t="shared" si="1653"/>
        <v>0</v>
      </c>
      <c r="AN3002" s="2">
        <f t="shared" si="1654"/>
        <v>4.4215180545320561E-3</v>
      </c>
      <c r="AO3002" s="2">
        <f t="shared" si="1655"/>
        <v>0</v>
      </c>
      <c r="AP3002" s="2">
        <f t="shared" si="1656"/>
        <v>0</v>
      </c>
      <c r="AR3002" t="str">
        <f t="shared" si="1657"/>
        <v>Monroe</v>
      </c>
      <c r="AS3002" t="s">
        <v>472</v>
      </c>
      <c r="AT3002" s="184">
        <v>1</v>
      </c>
      <c r="AV3002" s="97">
        <v>21</v>
      </c>
      <c r="AW3002" s="99">
        <v>171</v>
      </c>
      <c r="AX3002" s="105">
        <f t="shared" si="1658"/>
        <v>21171</v>
      </c>
      <c r="AZ3002" s="7" t="s">
        <v>2951</v>
      </c>
      <c r="BA3002" s="181" t="s">
        <v>2991</v>
      </c>
    </row>
    <row r="3003" spans="1:53" ht="13" hidden="1" customHeight="1" outlineLevel="1">
      <c r="A3003" t="s">
        <v>393</v>
      </c>
      <c r="B3003" t="s">
        <v>472</v>
      </c>
      <c r="C3003" s="1">
        <f t="shared" si="1643"/>
        <v>1142</v>
      </c>
      <c r="D3003" s="7">
        <f>IF(R3003&gt;0,RANK(R3003,(R3003:T3003,U3003:AI3003)),0)</f>
        <v>3</v>
      </c>
      <c r="E3003" s="7">
        <f>IF(S3003&gt;0,RANK(S3003,(R3003:T3003,U3003:AI3003)),0)</f>
        <v>0</v>
      </c>
      <c r="F3003" s="7">
        <f>IF(T3003&gt;0,RANK(T3003,(R3003:T3003,U3003:AI3003)),0)</f>
        <v>4</v>
      </c>
      <c r="G3003" s="7">
        <f>IF(U3003&gt;0,RANK(U3003,(R3003:T3003,U3003:AI3003)),0)</f>
        <v>2</v>
      </c>
      <c r="H3003" s="7">
        <f t="shared" si="1644"/>
        <v>1</v>
      </c>
      <c r="I3003" s="49">
        <f t="shared" si="1645"/>
        <v>39</v>
      </c>
      <c r="J3003" s="177">
        <f t="shared" si="1659"/>
        <v>3.4150612959719787E-2</v>
      </c>
      <c r="K3003" s="2"/>
      <c r="L3003" s="2">
        <f t="shared" si="1646"/>
        <v>0.1234676007005254</v>
      </c>
      <c r="M3003" s="2">
        <f t="shared" si="1647"/>
        <v>0</v>
      </c>
      <c r="N3003" s="2">
        <f t="shared" si="1648"/>
        <v>0.11733800350262696</v>
      </c>
      <c r="O3003" s="2">
        <f t="shared" si="1649"/>
        <v>0.35726795096322239</v>
      </c>
      <c r="P3003" s="2">
        <f t="shared" si="1650"/>
        <v>0.39141856392294222</v>
      </c>
      <c r="Q3003" s="2">
        <f t="shared" si="1642"/>
        <v>1.0507880910683054E-2</v>
      </c>
      <c r="R3003" s="1">
        <v>141</v>
      </c>
      <c r="S3003" s="1">
        <v>0</v>
      </c>
      <c r="T3003" s="1">
        <v>134</v>
      </c>
      <c r="U3003" s="1">
        <v>408</v>
      </c>
      <c r="V3003" s="1">
        <v>447</v>
      </c>
      <c r="W3003" s="1">
        <v>5</v>
      </c>
      <c r="X3003" s="1">
        <v>0</v>
      </c>
      <c r="Y3003" s="1">
        <v>0</v>
      </c>
      <c r="Z3003" s="1">
        <v>4</v>
      </c>
      <c r="AA3003" s="1">
        <v>2</v>
      </c>
      <c r="AD3003" s="1">
        <v>0</v>
      </c>
      <c r="AF3003" s="1">
        <v>1</v>
      </c>
      <c r="AK3003" s="7">
        <f t="shared" si="1651"/>
        <v>5</v>
      </c>
      <c r="AL3003" s="7">
        <f t="shared" si="1652"/>
        <v>0</v>
      </c>
      <c r="AM3003" s="7">
        <f t="shared" si="1653"/>
        <v>0</v>
      </c>
      <c r="AN3003" s="2">
        <f t="shared" si="1654"/>
        <v>4.3782837127845885E-3</v>
      </c>
      <c r="AO3003" s="2">
        <f t="shared" si="1655"/>
        <v>0</v>
      </c>
      <c r="AP3003" s="2">
        <f t="shared" si="1656"/>
        <v>0</v>
      </c>
      <c r="AR3003" t="str">
        <f t="shared" si="1657"/>
        <v>Montgomery</v>
      </c>
      <c r="AS3003" t="s">
        <v>472</v>
      </c>
      <c r="AT3003" s="184">
        <v>6</v>
      </c>
      <c r="AV3003" s="97">
        <v>21</v>
      </c>
      <c r="AW3003" s="99">
        <v>173</v>
      </c>
      <c r="AX3003" s="105">
        <f t="shared" si="1658"/>
        <v>21173</v>
      </c>
      <c r="AZ3003" s="7" t="s">
        <v>2951</v>
      </c>
      <c r="BA3003" s="181" t="s">
        <v>2991</v>
      </c>
    </row>
    <row r="3004" spans="1:53" ht="13" hidden="1" customHeight="1" outlineLevel="1">
      <c r="A3004" t="s">
        <v>365</v>
      </c>
      <c r="B3004" t="s">
        <v>472</v>
      </c>
      <c r="C3004" s="1">
        <f t="shared" si="1643"/>
        <v>164</v>
      </c>
      <c r="D3004" s="7">
        <f>IF(R3004&gt;0,RANK(R3004,(R3004:T3004,U3004:AI3004)),0)</f>
        <v>3</v>
      </c>
      <c r="E3004" s="7">
        <f>IF(S3004&gt;0,RANK(S3004,(R3004:T3004,U3004:AI3004)),0)</f>
        <v>0</v>
      </c>
      <c r="F3004" s="7">
        <f>IF(T3004&gt;0,RANK(T3004,(R3004:T3004,U3004:AI3004)),0)</f>
        <v>4</v>
      </c>
      <c r="G3004" s="7">
        <f>IF(U3004&gt;0,RANK(U3004,(R3004:T3004,U3004:AI3004)),0)</f>
        <v>2</v>
      </c>
      <c r="H3004" s="7">
        <f t="shared" si="1644"/>
        <v>1</v>
      </c>
      <c r="I3004" s="49">
        <f t="shared" si="1645"/>
        <v>3</v>
      </c>
      <c r="J3004" s="177">
        <f t="shared" si="1659"/>
        <v>1.8292682926829267E-2</v>
      </c>
      <c r="K3004" s="2"/>
      <c r="L3004" s="2">
        <f t="shared" si="1646"/>
        <v>0.10365853658536585</v>
      </c>
      <c r="M3004" s="2">
        <f t="shared" si="1647"/>
        <v>0</v>
      </c>
      <c r="N3004" s="2">
        <f t="shared" si="1648"/>
        <v>6.097560975609756E-2</v>
      </c>
      <c r="O3004" s="2">
        <f t="shared" si="1649"/>
        <v>0.40853658536585363</v>
      </c>
      <c r="P3004" s="2">
        <f t="shared" si="1650"/>
        <v>0.42682926829268292</v>
      </c>
      <c r="Q3004" s="2">
        <f t="shared" si="1642"/>
        <v>1.1102230246251565E-16</v>
      </c>
      <c r="R3004" s="1">
        <v>17</v>
      </c>
      <c r="S3004" s="1">
        <v>0</v>
      </c>
      <c r="T3004" s="1">
        <v>10</v>
      </c>
      <c r="U3004" s="1">
        <v>67</v>
      </c>
      <c r="V3004" s="1">
        <v>70</v>
      </c>
      <c r="W3004" s="1">
        <v>0</v>
      </c>
      <c r="X3004" s="1">
        <v>0</v>
      </c>
      <c r="Y3004" s="1">
        <v>0</v>
      </c>
      <c r="Z3004" s="1">
        <v>0</v>
      </c>
      <c r="AA3004" s="1">
        <v>0</v>
      </c>
      <c r="AD3004" s="1">
        <v>0</v>
      </c>
      <c r="AF3004" s="1">
        <v>0</v>
      </c>
      <c r="AK3004" s="7">
        <f t="shared" si="1651"/>
        <v>0</v>
      </c>
      <c r="AL3004" s="7">
        <f t="shared" si="1652"/>
        <v>0</v>
      </c>
      <c r="AM3004" s="7">
        <f t="shared" si="1653"/>
        <v>0</v>
      </c>
      <c r="AN3004" s="2">
        <f t="shared" si="1654"/>
        <v>0</v>
      </c>
      <c r="AO3004" s="2">
        <f t="shared" si="1655"/>
        <v>0</v>
      </c>
      <c r="AP3004" s="2">
        <f t="shared" si="1656"/>
        <v>0</v>
      </c>
      <c r="AR3004" t="str">
        <f t="shared" si="1657"/>
        <v>Morgan</v>
      </c>
      <c r="AS3004" t="s">
        <v>472</v>
      </c>
      <c r="AT3004" s="184">
        <v>5</v>
      </c>
      <c r="AV3004" s="97">
        <v>21</v>
      </c>
      <c r="AW3004" s="99">
        <v>175</v>
      </c>
      <c r="AX3004" s="105">
        <f t="shared" si="1658"/>
        <v>21175</v>
      </c>
      <c r="AZ3004" s="7" t="s">
        <v>2951</v>
      </c>
      <c r="BA3004" s="181" t="s">
        <v>2991</v>
      </c>
    </row>
    <row r="3005" spans="1:53" ht="13" hidden="1" customHeight="1" outlineLevel="1">
      <c r="A3005" t="s">
        <v>1708</v>
      </c>
      <c r="B3005" t="s">
        <v>472</v>
      </c>
      <c r="C3005" s="1">
        <f t="shared" si="1643"/>
        <v>904</v>
      </c>
      <c r="D3005" s="7">
        <f>IF(R3005&gt;0,RANK(R3005,(R3005:T3005,U3005:AI3005)),0)</f>
        <v>4</v>
      </c>
      <c r="E3005" s="7">
        <f>IF(S3005&gt;0,RANK(S3005,(R3005:T3005,U3005:AI3005)),0)</f>
        <v>6</v>
      </c>
      <c r="F3005" s="7">
        <f>IF(T3005&gt;0,RANK(T3005,(R3005:T3005,U3005:AI3005)),0)</f>
        <v>3</v>
      </c>
      <c r="G3005" s="7">
        <f>IF(U3005&gt;0,RANK(U3005,(R3005:T3005,U3005:AI3005)),0)</f>
        <v>2</v>
      </c>
      <c r="H3005" s="7">
        <f t="shared" si="1644"/>
        <v>1</v>
      </c>
      <c r="I3005" s="49">
        <f t="shared" si="1645"/>
        <v>24</v>
      </c>
      <c r="J3005" s="177">
        <f t="shared" si="1659"/>
        <v>2.6548672566371681E-2</v>
      </c>
      <c r="K3005" s="2"/>
      <c r="L3005" s="2">
        <f t="shared" si="1646"/>
        <v>0.11946902654867257</v>
      </c>
      <c r="M3005" s="2">
        <f t="shared" si="1647"/>
        <v>2.2123893805309734E-3</v>
      </c>
      <c r="N3005" s="2">
        <f t="shared" si="1648"/>
        <v>0.14491150442477876</v>
      </c>
      <c r="O3005" s="2">
        <f t="shared" si="1649"/>
        <v>0.34734513274336282</v>
      </c>
      <c r="P3005" s="2">
        <f t="shared" si="1650"/>
        <v>0.37389380530973454</v>
      </c>
      <c r="Q3005" s="2">
        <f t="shared" si="1642"/>
        <v>1.2168141592920456E-2</v>
      </c>
      <c r="R3005" s="1">
        <v>108</v>
      </c>
      <c r="S3005" s="1">
        <v>2</v>
      </c>
      <c r="T3005" s="1">
        <v>131</v>
      </c>
      <c r="U3005" s="1">
        <v>314</v>
      </c>
      <c r="V3005" s="1">
        <v>338</v>
      </c>
      <c r="W3005" s="1">
        <v>7</v>
      </c>
      <c r="X3005" s="1">
        <v>0</v>
      </c>
      <c r="Y3005" s="1">
        <v>0</v>
      </c>
      <c r="Z3005" s="1">
        <v>2</v>
      </c>
      <c r="AA3005" s="1">
        <v>1</v>
      </c>
      <c r="AD3005" s="1">
        <v>1</v>
      </c>
      <c r="AF3005" s="1">
        <v>0</v>
      </c>
      <c r="AK3005" s="7">
        <f t="shared" si="1651"/>
        <v>5</v>
      </c>
      <c r="AL3005" s="7">
        <f t="shared" si="1652"/>
        <v>0</v>
      </c>
      <c r="AM3005" s="7">
        <f t="shared" si="1653"/>
        <v>0</v>
      </c>
      <c r="AN3005" s="2">
        <f t="shared" si="1654"/>
        <v>7.743362831858407E-3</v>
      </c>
      <c r="AO3005" s="2">
        <f t="shared" si="1655"/>
        <v>0</v>
      </c>
      <c r="AP3005" s="2">
        <f t="shared" si="1656"/>
        <v>0</v>
      </c>
      <c r="AR3005" t="str">
        <f t="shared" si="1657"/>
        <v>Muhlenberg</v>
      </c>
      <c r="AS3005" t="s">
        <v>472</v>
      </c>
      <c r="AT3005" s="184">
        <v>1</v>
      </c>
      <c r="AV3005" s="97">
        <v>21</v>
      </c>
      <c r="AW3005" s="99">
        <v>177</v>
      </c>
      <c r="AX3005" s="105">
        <f t="shared" si="1658"/>
        <v>21177</v>
      </c>
      <c r="AZ3005" s="7" t="s">
        <v>2951</v>
      </c>
      <c r="BA3005" s="181" t="s">
        <v>2991</v>
      </c>
    </row>
    <row r="3006" spans="1:53" ht="13" hidden="1" customHeight="1" outlineLevel="1">
      <c r="A3006" t="s">
        <v>199</v>
      </c>
      <c r="B3006" t="s">
        <v>472</v>
      </c>
      <c r="C3006" s="1">
        <f t="shared" si="1643"/>
        <v>1860</v>
      </c>
      <c r="D3006" s="7">
        <f>IF(R3006&gt;0,RANK(R3006,(R3006:T3006,U3006:AI3006)),0)</f>
        <v>4</v>
      </c>
      <c r="E3006" s="7">
        <f>IF(S3006&gt;0,RANK(S3006,(R3006:T3006,U3006:AI3006)),0)</f>
        <v>8</v>
      </c>
      <c r="F3006" s="7">
        <f>IF(T3006&gt;0,RANK(T3006,(R3006:T3006,U3006:AI3006)),0)</f>
        <v>3</v>
      </c>
      <c r="G3006" s="7">
        <f>IF(U3006&gt;0,RANK(U3006,(R3006:T3006,U3006:AI3006)),0)</f>
        <v>1</v>
      </c>
      <c r="H3006" s="7">
        <f t="shared" si="1644"/>
        <v>2</v>
      </c>
      <c r="I3006" s="49">
        <f t="shared" si="1645"/>
        <v>4</v>
      </c>
      <c r="J3006" s="177">
        <f t="shared" si="1659"/>
        <v>2.1505376344086021E-3</v>
      </c>
      <c r="K3006" s="2"/>
      <c r="L3006" s="2">
        <f t="shared" si="1646"/>
        <v>0.1086021505376344</v>
      </c>
      <c r="M3006" s="2">
        <f t="shared" si="1647"/>
        <v>5.3763440860215054E-4</v>
      </c>
      <c r="N3006" s="2">
        <f t="shared" si="1648"/>
        <v>0.17365591397849461</v>
      </c>
      <c r="O3006" s="2">
        <f t="shared" si="1649"/>
        <v>0.34946236559139787</v>
      </c>
      <c r="P3006" s="2">
        <f t="shared" si="1650"/>
        <v>0.34731182795698923</v>
      </c>
      <c r="Q3006" s="2">
        <f t="shared" si="1642"/>
        <v>2.0430107526881791E-2</v>
      </c>
      <c r="R3006" s="1">
        <v>202</v>
      </c>
      <c r="S3006" s="1">
        <v>1</v>
      </c>
      <c r="T3006" s="1">
        <v>323</v>
      </c>
      <c r="U3006" s="1">
        <v>650</v>
      </c>
      <c r="V3006" s="1">
        <v>646</v>
      </c>
      <c r="W3006" s="1">
        <v>9</v>
      </c>
      <c r="X3006" s="1">
        <v>0</v>
      </c>
      <c r="Y3006" s="1">
        <v>1</v>
      </c>
      <c r="Z3006" s="1">
        <v>24</v>
      </c>
      <c r="AA3006" s="1">
        <v>3</v>
      </c>
      <c r="AD3006" s="1">
        <v>1</v>
      </c>
      <c r="AF3006" s="1">
        <v>0</v>
      </c>
      <c r="AK3006" s="7">
        <f t="shared" si="1651"/>
        <v>6</v>
      </c>
      <c r="AL3006" s="7">
        <f t="shared" si="1652"/>
        <v>0</v>
      </c>
      <c r="AM3006" s="7">
        <f t="shared" si="1653"/>
        <v>8</v>
      </c>
      <c r="AN3006" s="2">
        <f t="shared" si="1654"/>
        <v>4.8387096774193551E-3</v>
      </c>
      <c r="AO3006" s="2">
        <f t="shared" si="1655"/>
        <v>0</v>
      </c>
      <c r="AP3006" s="2">
        <f t="shared" si="1656"/>
        <v>5.3763440860215054E-4</v>
      </c>
      <c r="AR3006" t="str">
        <f t="shared" si="1657"/>
        <v>Nelson</v>
      </c>
      <c r="AS3006" t="s">
        <v>472</v>
      </c>
      <c r="AT3006" s="184">
        <v>2</v>
      </c>
      <c r="AV3006" s="97">
        <v>21</v>
      </c>
      <c r="AW3006" s="99">
        <v>179</v>
      </c>
      <c r="AX3006" s="105">
        <f t="shared" si="1658"/>
        <v>21179</v>
      </c>
      <c r="AZ3006" s="7" t="s">
        <v>2951</v>
      </c>
      <c r="BA3006" s="181" t="s">
        <v>2991</v>
      </c>
    </row>
    <row r="3007" spans="1:53" ht="13" hidden="1" customHeight="1" outlineLevel="1">
      <c r="A3007" t="s">
        <v>3002</v>
      </c>
      <c r="B3007" t="s">
        <v>472</v>
      </c>
      <c r="C3007" s="1">
        <f t="shared" si="1643"/>
        <v>145</v>
      </c>
      <c r="D3007" s="7">
        <f>IF(R3007&gt;0,RANK(R3007,(R3007:T3007,U3007:AI3007)),0)</f>
        <v>3</v>
      </c>
      <c r="E3007" s="7">
        <f>IF(S3007&gt;0,RANK(S3007,(R3007:T3007,U3007:AI3007)),0)</f>
        <v>0</v>
      </c>
      <c r="F3007" s="7">
        <f>IF(T3007&gt;0,RANK(T3007,(R3007:T3007,U3007:AI3007)),0)</f>
        <v>4</v>
      </c>
      <c r="G3007" s="7">
        <f>IF(U3007&gt;0,RANK(U3007,(R3007:T3007,U3007:AI3007)),0)</f>
        <v>2</v>
      </c>
      <c r="H3007" s="7">
        <f t="shared" si="1644"/>
        <v>1</v>
      </c>
      <c r="I3007" s="49">
        <f t="shared" si="1645"/>
        <v>15</v>
      </c>
      <c r="J3007" s="177">
        <f t="shared" si="1659"/>
        <v>0.10344827586206896</v>
      </c>
      <c r="K3007" s="2"/>
      <c r="L3007" s="2">
        <f t="shared" si="1646"/>
        <v>0.14482758620689656</v>
      </c>
      <c r="M3007" s="2">
        <f t="shared" si="1647"/>
        <v>0</v>
      </c>
      <c r="N3007" s="2">
        <f t="shared" si="1648"/>
        <v>0.1310344827586207</v>
      </c>
      <c r="O3007" s="2">
        <f t="shared" si="1649"/>
        <v>0.30344827586206896</v>
      </c>
      <c r="P3007" s="2">
        <f t="shared" si="1650"/>
        <v>0.40689655172413791</v>
      </c>
      <c r="Q3007" s="2">
        <f t="shared" si="1642"/>
        <v>1.3793103448275779E-2</v>
      </c>
      <c r="R3007" s="1">
        <v>21</v>
      </c>
      <c r="S3007" s="1">
        <v>0</v>
      </c>
      <c r="T3007" s="1">
        <v>19</v>
      </c>
      <c r="U3007" s="1">
        <v>44</v>
      </c>
      <c r="V3007" s="1">
        <v>59</v>
      </c>
      <c r="W3007" s="1">
        <v>0</v>
      </c>
      <c r="X3007" s="1">
        <v>0</v>
      </c>
      <c r="Y3007" s="1">
        <v>0</v>
      </c>
      <c r="Z3007" s="1">
        <v>1</v>
      </c>
      <c r="AA3007" s="1">
        <v>1</v>
      </c>
      <c r="AD3007" s="1">
        <v>0</v>
      </c>
      <c r="AF3007" s="1">
        <v>0</v>
      </c>
      <c r="AK3007" s="7">
        <f t="shared" si="1651"/>
        <v>0</v>
      </c>
      <c r="AL3007" s="7">
        <f t="shared" si="1652"/>
        <v>0</v>
      </c>
      <c r="AM3007" s="7">
        <f t="shared" si="1653"/>
        <v>0</v>
      </c>
      <c r="AN3007" s="2">
        <f t="shared" si="1654"/>
        <v>0</v>
      </c>
      <c r="AO3007" s="2">
        <f t="shared" si="1655"/>
        <v>0</v>
      </c>
      <c r="AP3007" s="2">
        <f t="shared" si="1656"/>
        <v>0</v>
      </c>
      <c r="AR3007" t="str">
        <f t="shared" si="1657"/>
        <v>Nicholas</v>
      </c>
      <c r="AS3007" t="s">
        <v>472</v>
      </c>
      <c r="AT3007" s="184">
        <v>6</v>
      </c>
      <c r="AV3007" s="97">
        <v>21</v>
      </c>
      <c r="AW3007" s="99">
        <v>181</v>
      </c>
      <c r="AX3007" s="105">
        <f t="shared" si="1658"/>
        <v>21181</v>
      </c>
      <c r="AZ3007" s="7" t="s">
        <v>2951</v>
      </c>
      <c r="BA3007" s="181" t="s">
        <v>2991</v>
      </c>
    </row>
    <row r="3008" spans="1:53" ht="13" hidden="1" customHeight="1" outlineLevel="1">
      <c r="A3008" t="s">
        <v>725</v>
      </c>
      <c r="B3008" t="s">
        <v>472</v>
      </c>
      <c r="C3008" s="1">
        <f t="shared" si="1643"/>
        <v>1650</v>
      </c>
      <c r="D3008" s="7">
        <f>IF(R3008&gt;0,RANK(R3008,(R3008:T3008,U3008:AI3008)),0)</f>
        <v>3</v>
      </c>
      <c r="E3008" s="7">
        <f>IF(S3008&gt;0,RANK(S3008,(R3008:T3008,U3008:AI3008)),0)</f>
        <v>7</v>
      </c>
      <c r="F3008" s="7">
        <f>IF(T3008&gt;0,RANK(T3008,(R3008:T3008,U3008:AI3008)),0)</f>
        <v>4</v>
      </c>
      <c r="G3008" s="7">
        <f>IF(U3008&gt;0,RANK(U3008,(R3008:T3008,U3008:AI3008)),0)</f>
        <v>2</v>
      </c>
      <c r="H3008" s="7">
        <f t="shared" si="1644"/>
        <v>1</v>
      </c>
      <c r="I3008" s="49">
        <f t="shared" si="1645"/>
        <v>168</v>
      </c>
      <c r="J3008" s="177">
        <f t="shared" si="1659"/>
        <v>0.10181818181818182</v>
      </c>
      <c r="K3008" s="2"/>
      <c r="L3008" s="2">
        <f t="shared" si="1646"/>
        <v>0.14666666666666667</v>
      </c>
      <c r="M3008" s="2">
        <f t="shared" si="1647"/>
        <v>1.2121212121212121E-3</v>
      </c>
      <c r="N3008" s="2">
        <f t="shared" si="1648"/>
        <v>0.13333333333333333</v>
      </c>
      <c r="O3008" s="2">
        <f t="shared" si="1649"/>
        <v>0.3</v>
      </c>
      <c r="P3008" s="2">
        <f t="shared" si="1650"/>
        <v>0.4018181818181818</v>
      </c>
      <c r="Q3008" s="2">
        <f t="shared" si="1642"/>
        <v>1.6969696969696968E-2</v>
      </c>
      <c r="R3008" s="1">
        <v>242</v>
      </c>
      <c r="S3008" s="1">
        <v>2</v>
      </c>
      <c r="T3008" s="1">
        <v>220</v>
      </c>
      <c r="U3008" s="1">
        <v>495</v>
      </c>
      <c r="V3008" s="1">
        <v>663</v>
      </c>
      <c r="W3008" s="1">
        <v>20</v>
      </c>
      <c r="X3008" s="1">
        <v>1</v>
      </c>
      <c r="Y3008" s="1">
        <v>1</v>
      </c>
      <c r="Z3008" s="1">
        <v>3</v>
      </c>
      <c r="AA3008" s="1">
        <v>2</v>
      </c>
      <c r="AD3008" s="1">
        <v>0</v>
      </c>
      <c r="AF3008" s="1">
        <v>1</v>
      </c>
      <c r="AK3008" s="7">
        <f t="shared" si="1651"/>
        <v>5</v>
      </c>
      <c r="AL3008" s="7">
        <f t="shared" si="1652"/>
        <v>9</v>
      </c>
      <c r="AM3008" s="7">
        <f t="shared" si="1653"/>
        <v>9</v>
      </c>
      <c r="AN3008" s="2">
        <f t="shared" si="1654"/>
        <v>1.2121212121212121E-2</v>
      </c>
      <c r="AO3008" s="2">
        <f t="shared" si="1655"/>
        <v>6.0606060606060606E-4</v>
      </c>
      <c r="AP3008" s="2">
        <f t="shared" si="1656"/>
        <v>6.0606060606060606E-4</v>
      </c>
      <c r="AR3008" t="str">
        <f t="shared" si="1657"/>
        <v>Ohio</v>
      </c>
      <c r="AS3008" t="s">
        <v>472</v>
      </c>
      <c r="AT3008" s="184">
        <v>1</v>
      </c>
      <c r="AV3008" s="97">
        <v>21</v>
      </c>
      <c r="AW3008" s="99">
        <v>183</v>
      </c>
      <c r="AX3008" s="105">
        <f t="shared" si="1658"/>
        <v>21183</v>
      </c>
      <c r="AZ3008" s="7" t="s">
        <v>2951</v>
      </c>
      <c r="BA3008" s="181" t="s">
        <v>2991</v>
      </c>
    </row>
    <row r="3009" spans="1:53" ht="13" hidden="1" customHeight="1" outlineLevel="1">
      <c r="A3009" t="s">
        <v>2500</v>
      </c>
      <c r="B3009" t="s">
        <v>472</v>
      </c>
      <c r="C3009" s="1">
        <f t="shared" si="1643"/>
        <v>6274</v>
      </c>
      <c r="D3009" s="7">
        <f>IF(R3009&gt;0,RANK(R3009,(R3009:T3009,U3009:AI3009)),0)</f>
        <v>4</v>
      </c>
      <c r="E3009" s="7">
        <f>IF(S3009&gt;0,RANK(S3009,(R3009:T3009,U3009:AI3009)),0)</f>
        <v>9</v>
      </c>
      <c r="F3009" s="7">
        <f>IF(T3009&gt;0,RANK(T3009,(R3009:T3009,U3009:AI3009)),0)</f>
        <v>3</v>
      </c>
      <c r="G3009" s="7">
        <f>IF(U3009&gt;0,RANK(U3009,(R3009:T3009,U3009:AI3009)),0)</f>
        <v>1</v>
      </c>
      <c r="H3009" s="7">
        <f t="shared" si="1644"/>
        <v>2</v>
      </c>
      <c r="I3009" s="49">
        <f t="shared" si="1645"/>
        <v>296</v>
      </c>
      <c r="J3009" s="177">
        <f t="shared" si="1659"/>
        <v>4.7178833280204016E-2</v>
      </c>
      <c r="K3009" s="2"/>
      <c r="L3009" s="2">
        <f t="shared" si="1646"/>
        <v>0.16640102008288174</v>
      </c>
      <c r="M3009" s="2">
        <f t="shared" si="1647"/>
        <v>7.9693975135479759E-4</v>
      </c>
      <c r="N3009" s="2">
        <f t="shared" si="1648"/>
        <v>0.22218680267771757</v>
      </c>
      <c r="O3009" s="2">
        <f t="shared" si="1649"/>
        <v>0.32052916799489961</v>
      </c>
      <c r="P3009" s="2">
        <f t="shared" si="1650"/>
        <v>0.27335033471469555</v>
      </c>
      <c r="Q3009" s="2">
        <f t="shared" si="1642"/>
        <v>1.6735734778450861E-2</v>
      </c>
      <c r="R3009" s="1">
        <v>1044</v>
      </c>
      <c r="S3009" s="1">
        <v>5</v>
      </c>
      <c r="T3009" s="1">
        <v>1394</v>
      </c>
      <c r="U3009" s="1">
        <v>2011</v>
      </c>
      <c r="V3009" s="1">
        <v>1715</v>
      </c>
      <c r="W3009" s="1">
        <v>67</v>
      </c>
      <c r="X3009" s="1">
        <v>6</v>
      </c>
      <c r="Y3009" s="1">
        <v>1</v>
      </c>
      <c r="Z3009" s="1">
        <v>20</v>
      </c>
      <c r="AA3009" s="1">
        <v>10</v>
      </c>
      <c r="AD3009" s="1">
        <v>0</v>
      </c>
      <c r="AF3009" s="1">
        <v>1</v>
      </c>
      <c r="AK3009" s="7">
        <f t="shared" si="1651"/>
        <v>5</v>
      </c>
      <c r="AL3009" s="7">
        <f t="shared" si="1652"/>
        <v>8</v>
      </c>
      <c r="AM3009" s="7">
        <f t="shared" si="1653"/>
        <v>10</v>
      </c>
      <c r="AN3009" s="2">
        <f t="shared" si="1654"/>
        <v>1.0678992668154287E-2</v>
      </c>
      <c r="AO3009" s="2">
        <f t="shared" si="1655"/>
        <v>9.5632770162575704E-4</v>
      </c>
      <c r="AP3009" s="2">
        <f t="shared" si="1656"/>
        <v>1.5938795027095951E-4</v>
      </c>
      <c r="AR3009" t="str">
        <f t="shared" si="1657"/>
        <v>Oldham</v>
      </c>
      <c r="AS3009" t="s">
        <v>472</v>
      </c>
      <c r="AT3009" s="184">
        <v>4</v>
      </c>
      <c r="AV3009" s="97">
        <v>21</v>
      </c>
      <c r="AW3009" s="99">
        <v>185</v>
      </c>
      <c r="AX3009" s="105">
        <f t="shared" si="1658"/>
        <v>21185</v>
      </c>
      <c r="AZ3009" s="7" t="s">
        <v>2951</v>
      </c>
      <c r="BA3009" s="181" t="s">
        <v>2991</v>
      </c>
    </row>
    <row r="3010" spans="1:53" ht="13" hidden="1" customHeight="1" outlineLevel="1">
      <c r="A3010" t="s">
        <v>2667</v>
      </c>
      <c r="B3010" t="s">
        <v>472</v>
      </c>
      <c r="C3010" s="1">
        <f t="shared" si="1643"/>
        <v>507</v>
      </c>
      <c r="D3010" s="7">
        <f>IF(R3010&gt;0,RANK(R3010,(R3010:T3010,U3010:AI3010)),0)</f>
        <v>3</v>
      </c>
      <c r="E3010" s="7">
        <f>IF(S3010&gt;0,RANK(S3010,(R3010:T3010,U3010:AI3010)),0)</f>
        <v>6</v>
      </c>
      <c r="F3010" s="7">
        <f>IF(T3010&gt;0,RANK(T3010,(R3010:T3010,U3010:AI3010)),0)</f>
        <v>4</v>
      </c>
      <c r="G3010" s="7">
        <f>IF(U3010&gt;0,RANK(U3010,(R3010:T3010,U3010:AI3010)),0)</f>
        <v>1</v>
      </c>
      <c r="H3010" s="7">
        <f t="shared" si="1644"/>
        <v>2</v>
      </c>
      <c r="I3010" s="49">
        <f t="shared" si="1645"/>
        <v>19</v>
      </c>
      <c r="J3010" s="177">
        <f t="shared" si="1659"/>
        <v>3.7475345167652857E-2</v>
      </c>
      <c r="K3010" s="2"/>
      <c r="L3010" s="2">
        <f t="shared" si="1646"/>
        <v>0.1222879684418146</v>
      </c>
      <c r="M3010" s="2">
        <f t="shared" si="1647"/>
        <v>3.9447731755424065E-3</v>
      </c>
      <c r="N3010" s="2">
        <f t="shared" si="1648"/>
        <v>0.11045364891518737</v>
      </c>
      <c r="O3010" s="2">
        <f t="shared" si="1649"/>
        <v>0.39053254437869822</v>
      </c>
      <c r="P3010" s="2">
        <f t="shared" si="1650"/>
        <v>0.35305719921104539</v>
      </c>
      <c r="Q3010" s="2">
        <f t="shared" si="1642"/>
        <v>1.9723865877712021E-2</v>
      </c>
      <c r="R3010" s="1">
        <v>62</v>
      </c>
      <c r="S3010" s="1">
        <v>2</v>
      </c>
      <c r="T3010" s="1">
        <v>56</v>
      </c>
      <c r="U3010" s="1">
        <v>198</v>
      </c>
      <c r="V3010" s="1">
        <v>179</v>
      </c>
      <c r="W3010" s="1">
        <v>9</v>
      </c>
      <c r="X3010" s="1">
        <v>0</v>
      </c>
      <c r="Y3010" s="1">
        <v>1</v>
      </c>
      <c r="Z3010" s="1">
        <v>0</v>
      </c>
      <c r="AA3010" s="1">
        <v>0</v>
      </c>
      <c r="AD3010" s="1">
        <v>0</v>
      </c>
      <c r="AF3010" s="1">
        <v>0</v>
      </c>
      <c r="AK3010" s="7">
        <f t="shared" si="1651"/>
        <v>5</v>
      </c>
      <c r="AL3010" s="7">
        <f t="shared" si="1652"/>
        <v>0</v>
      </c>
      <c r="AM3010" s="7">
        <f t="shared" si="1653"/>
        <v>7</v>
      </c>
      <c r="AN3010" s="2">
        <f t="shared" si="1654"/>
        <v>1.7751479289940829E-2</v>
      </c>
      <c r="AO3010" s="2">
        <f t="shared" si="1655"/>
        <v>0</v>
      </c>
      <c r="AP3010" s="2">
        <f t="shared" si="1656"/>
        <v>1.9723865877712033E-3</v>
      </c>
      <c r="AR3010" t="str">
        <f t="shared" si="1657"/>
        <v>Owen</v>
      </c>
      <c r="AS3010" t="s">
        <v>472</v>
      </c>
      <c r="AT3010" s="184">
        <v>4</v>
      </c>
      <c r="AV3010" s="97">
        <v>21</v>
      </c>
      <c r="AW3010" s="99">
        <v>187</v>
      </c>
      <c r="AX3010" s="105">
        <f t="shared" si="1658"/>
        <v>21187</v>
      </c>
      <c r="AZ3010" s="7" t="s">
        <v>2951</v>
      </c>
      <c r="BA3010" s="181" t="s">
        <v>2991</v>
      </c>
    </row>
    <row r="3011" spans="1:53" ht="13" hidden="1" customHeight="1" outlineLevel="1">
      <c r="A3011" t="s">
        <v>919</v>
      </c>
      <c r="B3011" t="s">
        <v>472</v>
      </c>
      <c r="C3011" s="1">
        <f t="shared" si="1643"/>
        <v>269</v>
      </c>
      <c r="D3011" s="7">
        <f>IF(R3011&gt;0,RANK(R3011,(R3011:T3011,U3011:AI3011)),0)</f>
        <v>4</v>
      </c>
      <c r="E3011" s="7">
        <f>IF(S3011&gt;0,RANK(S3011,(R3011:T3011,U3011:AI3011)),0)</f>
        <v>5</v>
      </c>
      <c r="F3011" s="7">
        <f>IF(T3011&gt;0,RANK(T3011,(R3011:T3011,U3011:AI3011)),0)</f>
        <v>3</v>
      </c>
      <c r="G3011" s="7">
        <f>IF(U3011&gt;0,RANK(U3011,(R3011:T3011,U3011:AI3011)),0)</f>
        <v>2</v>
      </c>
      <c r="H3011" s="7">
        <f t="shared" si="1644"/>
        <v>1</v>
      </c>
      <c r="I3011" s="49">
        <f t="shared" si="1645"/>
        <v>110</v>
      </c>
      <c r="J3011" s="177">
        <f t="shared" si="1659"/>
        <v>0.40892193308550184</v>
      </c>
      <c r="K3011" s="2"/>
      <c r="L3011" s="2">
        <f t="shared" si="1646"/>
        <v>4.4609665427509292E-2</v>
      </c>
      <c r="M3011" s="2">
        <f t="shared" si="1647"/>
        <v>1.1152416356877323E-2</v>
      </c>
      <c r="N3011" s="2">
        <f t="shared" si="1648"/>
        <v>8.9219330855018583E-2</v>
      </c>
      <c r="O3011" s="2">
        <f t="shared" si="1649"/>
        <v>0.21561338289962825</v>
      </c>
      <c r="P3011" s="2">
        <f t="shared" si="1650"/>
        <v>0.62453531598513012</v>
      </c>
      <c r="Q3011" s="2">
        <f t="shared" si="1642"/>
        <v>1.4869888475836368E-2</v>
      </c>
      <c r="R3011" s="1">
        <v>12</v>
      </c>
      <c r="S3011" s="1">
        <v>3</v>
      </c>
      <c r="T3011" s="1">
        <v>24</v>
      </c>
      <c r="U3011" s="1">
        <v>58</v>
      </c>
      <c r="V3011" s="1">
        <v>168</v>
      </c>
      <c r="W3011" s="1">
        <v>0</v>
      </c>
      <c r="X3011" s="1">
        <v>0</v>
      </c>
      <c r="Y3011" s="1">
        <v>0</v>
      </c>
      <c r="Z3011" s="1">
        <v>1</v>
      </c>
      <c r="AA3011" s="1">
        <v>2</v>
      </c>
      <c r="AD3011" s="1">
        <v>1</v>
      </c>
      <c r="AF3011" s="1">
        <v>0</v>
      </c>
      <c r="AK3011" s="7">
        <f t="shared" si="1651"/>
        <v>0</v>
      </c>
      <c r="AL3011" s="7">
        <f t="shared" si="1652"/>
        <v>0</v>
      </c>
      <c r="AM3011" s="7">
        <f t="shared" si="1653"/>
        <v>0</v>
      </c>
      <c r="AN3011" s="2">
        <f t="shared" si="1654"/>
        <v>0</v>
      </c>
      <c r="AO3011" s="2">
        <f t="shared" si="1655"/>
        <v>0</v>
      </c>
      <c r="AP3011" s="2">
        <f t="shared" si="1656"/>
        <v>0</v>
      </c>
      <c r="AR3011" t="str">
        <f t="shared" si="1657"/>
        <v>Owsley</v>
      </c>
      <c r="AS3011" t="s">
        <v>472</v>
      </c>
      <c r="AT3011" s="184">
        <v>5</v>
      </c>
      <c r="AV3011" s="97">
        <v>21</v>
      </c>
      <c r="AW3011" s="99">
        <v>189</v>
      </c>
      <c r="AX3011" s="105">
        <f t="shared" si="1658"/>
        <v>21189</v>
      </c>
      <c r="AZ3011" s="7" t="s">
        <v>2951</v>
      </c>
      <c r="BA3011" s="181" t="s">
        <v>2991</v>
      </c>
    </row>
    <row r="3012" spans="1:53" ht="13" hidden="1" customHeight="1" outlineLevel="1">
      <c r="A3012" t="s">
        <v>572</v>
      </c>
      <c r="B3012" t="s">
        <v>472</v>
      </c>
      <c r="C3012" s="1">
        <f t="shared" si="1643"/>
        <v>716</v>
      </c>
      <c r="D3012" s="7">
        <f>IF(R3012&gt;0,RANK(R3012,(R3012:T3012,U3012:AI3012)),0)</f>
        <v>3</v>
      </c>
      <c r="E3012" s="7">
        <f>IF(S3012&gt;0,RANK(S3012,(R3012:T3012,U3012:AI3012)),0)</f>
        <v>0</v>
      </c>
      <c r="F3012" s="7">
        <f>IF(T3012&gt;0,RANK(T3012,(R3012:T3012,U3012:AI3012)),0)</f>
        <v>4</v>
      </c>
      <c r="G3012" s="7">
        <f>IF(U3012&gt;0,RANK(U3012,(R3012:T3012,U3012:AI3012)),0)</f>
        <v>2</v>
      </c>
      <c r="H3012" s="7">
        <f t="shared" si="1644"/>
        <v>1</v>
      </c>
      <c r="I3012" s="49">
        <f t="shared" si="1645"/>
        <v>7</v>
      </c>
      <c r="J3012" s="177">
        <f t="shared" si="1659"/>
        <v>9.7765363128491621E-3</v>
      </c>
      <c r="K3012" s="2"/>
      <c r="L3012" s="2">
        <f t="shared" si="1646"/>
        <v>0.18016759776536312</v>
      </c>
      <c r="M3012" s="2">
        <f t="shared" si="1647"/>
        <v>0</v>
      </c>
      <c r="N3012" s="2">
        <f t="shared" si="1648"/>
        <v>6.5642458100558659E-2</v>
      </c>
      <c r="O3012" s="2">
        <f t="shared" si="1649"/>
        <v>0.36871508379888268</v>
      </c>
      <c r="P3012" s="2">
        <f t="shared" si="1650"/>
        <v>0.37849162011173182</v>
      </c>
      <c r="Q3012" s="2">
        <f t="shared" si="1642"/>
        <v>6.9832402234636382E-3</v>
      </c>
      <c r="R3012" s="1">
        <v>129</v>
      </c>
      <c r="S3012" s="1">
        <v>0</v>
      </c>
      <c r="T3012" s="1">
        <v>47</v>
      </c>
      <c r="U3012" s="1">
        <v>264</v>
      </c>
      <c r="V3012" s="1">
        <v>271</v>
      </c>
      <c r="W3012" s="1">
        <v>2</v>
      </c>
      <c r="X3012" s="1">
        <v>0</v>
      </c>
      <c r="Y3012" s="1">
        <v>0</v>
      </c>
      <c r="Z3012" s="1">
        <v>1</v>
      </c>
      <c r="AA3012" s="1">
        <v>2</v>
      </c>
      <c r="AD3012" s="1">
        <v>0</v>
      </c>
      <c r="AF3012" s="1">
        <v>0</v>
      </c>
      <c r="AK3012" s="7">
        <f t="shared" si="1651"/>
        <v>5</v>
      </c>
      <c r="AL3012" s="7">
        <f t="shared" si="1652"/>
        <v>0</v>
      </c>
      <c r="AM3012" s="7">
        <f t="shared" si="1653"/>
        <v>0</v>
      </c>
      <c r="AN3012" s="2">
        <f t="shared" si="1654"/>
        <v>2.7932960893854749E-3</v>
      </c>
      <c r="AO3012" s="2">
        <f t="shared" si="1655"/>
        <v>0</v>
      </c>
      <c r="AP3012" s="2">
        <f t="shared" si="1656"/>
        <v>0</v>
      </c>
      <c r="AR3012" t="str">
        <f t="shared" si="1657"/>
        <v>Pendleton</v>
      </c>
      <c r="AS3012" t="s">
        <v>472</v>
      </c>
      <c r="AT3012" s="184">
        <v>4</v>
      </c>
      <c r="AV3012" s="97">
        <v>21</v>
      </c>
      <c r="AW3012" s="99">
        <v>191</v>
      </c>
      <c r="AX3012" s="105">
        <f t="shared" si="1658"/>
        <v>21191</v>
      </c>
      <c r="AZ3012" s="7" t="s">
        <v>2951</v>
      </c>
      <c r="BA3012" s="181" t="s">
        <v>2991</v>
      </c>
    </row>
    <row r="3013" spans="1:53" ht="13" hidden="1" customHeight="1" outlineLevel="1">
      <c r="A3013" t="s">
        <v>153</v>
      </c>
      <c r="B3013" t="s">
        <v>472</v>
      </c>
      <c r="C3013" s="1">
        <f t="shared" ref="C3013:C3037" si="1660">SUM(R3013:AI3013)</f>
        <v>856</v>
      </c>
      <c r="D3013" s="7">
        <f>IF(R3013&gt;0,RANK(R3013,(R3013:T3013,U3013:AI3013)),0)</f>
        <v>4</v>
      </c>
      <c r="E3013" s="7">
        <f>IF(S3013&gt;0,RANK(S3013,(R3013:T3013,U3013:AI3013)),0)</f>
        <v>0</v>
      </c>
      <c r="F3013" s="7">
        <f>IF(T3013&gt;0,RANK(T3013,(R3013:T3013,U3013:AI3013)),0)</f>
        <v>3</v>
      </c>
      <c r="G3013" s="7">
        <f>IF(U3013&gt;0,RANK(U3013,(R3013:T3013,U3013:AI3013)),0)</f>
        <v>2</v>
      </c>
      <c r="H3013" s="7">
        <f t="shared" ref="H3013:H3037" si="1661">IF(V3013&gt;0,RANK(V3013,(R3013:AB3013)),0)</f>
        <v>1</v>
      </c>
      <c r="I3013" s="49">
        <f t="shared" ref="I3013:I3037" si="1662">MAX(R3013:AA3013)-LARGE(R3013:AA3013,2)</f>
        <v>174</v>
      </c>
      <c r="J3013" s="177">
        <f t="shared" si="1659"/>
        <v>0.20327102803738317</v>
      </c>
      <c r="K3013" s="2"/>
      <c r="L3013" s="2">
        <f t="shared" ref="L3013:L3037" si="1663">IF($C3013=0,"-",R3013/$C3013)</f>
        <v>9.6962616822429903E-2</v>
      </c>
      <c r="M3013" s="2">
        <f t="shared" ref="M3013:M3037" si="1664">IF($C3013=0,"-",S3013/$C3013)</f>
        <v>0</v>
      </c>
      <c r="N3013" s="2">
        <f t="shared" ref="N3013:N3037" si="1665">IF($C3013=0,"-",T3013/$C3013)</f>
        <v>0.10630841121495327</v>
      </c>
      <c r="O3013" s="2">
        <f t="shared" ref="O3013:O3037" si="1666">IF($C3013=0,"-",U3013/$C3013)</f>
        <v>0.2885514018691589</v>
      </c>
      <c r="P3013" s="2">
        <f t="shared" ref="P3013:P3037" si="1667">IF($C3013=0,"-",V3013/$C3013)</f>
        <v>0.49182242990654207</v>
      </c>
      <c r="Q3013" s="2">
        <f t="shared" si="1642"/>
        <v>1.6355140186915806E-2</v>
      </c>
      <c r="R3013" s="1">
        <v>83</v>
      </c>
      <c r="S3013" s="1">
        <v>0</v>
      </c>
      <c r="T3013" s="1">
        <v>91</v>
      </c>
      <c r="U3013" s="1">
        <v>247</v>
      </c>
      <c r="V3013" s="1">
        <v>421</v>
      </c>
      <c r="W3013" s="1">
        <v>7</v>
      </c>
      <c r="X3013" s="1">
        <v>0</v>
      </c>
      <c r="Y3013" s="1">
        <v>1</v>
      </c>
      <c r="Z3013" s="1">
        <v>2</v>
      </c>
      <c r="AA3013" s="1">
        <v>3</v>
      </c>
      <c r="AD3013" s="1">
        <v>1</v>
      </c>
      <c r="AF3013" s="1">
        <v>0</v>
      </c>
      <c r="AK3013" s="7">
        <f t="shared" ref="AK3013:AK3037" si="1668">IF(W3013&gt;0,RANK(W3013,(R3013:AB3013)),0)</f>
        <v>5</v>
      </c>
      <c r="AL3013" s="7">
        <f t="shared" ref="AL3013:AL3037" si="1669">IF(X3013&gt;0,RANK(X3013,(R3013:AB3013)),0)</f>
        <v>0</v>
      </c>
      <c r="AM3013" s="7">
        <f t="shared" ref="AM3013:AM3037" si="1670">IF(Y3013&gt;0,RANK(Y3013,(R3013:AB3013)),0)</f>
        <v>8</v>
      </c>
      <c r="AN3013" s="2">
        <f t="shared" ref="AN3013:AN3037" si="1671">IF($C3013=0,"-",W3013/$C3013)</f>
        <v>8.1775700934579431E-3</v>
      </c>
      <c r="AO3013" s="2">
        <f t="shared" ref="AO3013:AO3037" si="1672">IF($C3013=0,"-",X3013/$C3013)</f>
        <v>0</v>
      </c>
      <c r="AP3013" s="2">
        <f t="shared" ref="AP3013:AP3037" si="1673">IF($C3013=0,"-",Y3013/$C3013)</f>
        <v>1.1682242990654205E-3</v>
      </c>
      <c r="AR3013" t="str">
        <f t="shared" si="1657"/>
        <v>Perry</v>
      </c>
      <c r="AS3013" t="s">
        <v>472</v>
      </c>
      <c r="AT3013" s="184">
        <v>5</v>
      </c>
      <c r="AV3013" s="97">
        <v>21</v>
      </c>
      <c r="AW3013" s="99">
        <v>193</v>
      </c>
      <c r="AX3013" s="105">
        <f t="shared" ref="AX3013:AX3036" si="1674">AV3013*1000+AW3013</f>
        <v>21193</v>
      </c>
      <c r="AZ3013" s="7" t="s">
        <v>2951</v>
      </c>
      <c r="BA3013" s="181" t="s">
        <v>2991</v>
      </c>
    </row>
    <row r="3014" spans="1:53" ht="13" hidden="1" customHeight="1" outlineLevel="1">
      <c r="A3014" t="s">
        <v>1726</v>
      </c>
      <c r="B3014" t="s">
        <v>472</v>
      </c>
      <c r="C3014" s="1">
        <f t="shared" si="1660"/>
        <v>1569</v>
      </c>
      <c r="D3014" s="7">
        <f>IF(R3014&gt;0,RANK(R3014,(R3014:T3014,U3014:AI3014)),0)</f>
        <v>4</v>
      </c>
      <c r="E3014" s="7">
        <f>IF(S3014&gt;0,RANK(S3014,(R3014:T3014,U3014:AI3014)),0)</f>
        <v>8</v>
      </c>
      <c r="F3014" s="7">
        <f>IF(T3014&gt;0,RANK(T3014,(R3014:T3014,U3014:AI3014)),0)</f>
        <v>3</v>
      </c>
      <c r="G3014" s="7">
        <f>IF(U3014&gt;0,RANK(U3014,(R3014:T3014,U3014:AI3014)),0)</f>
        <v>2</v>
      </c>
      <c r="H3014" s="7">
        <f t="shared" si="1661"/>
        <v>1</v>
      </c>
      <c r="I3014" s="49">
        <f t="shared" si="1662"/>
        <v>480</v>
      </c>
      <c r="J3014" s="177">
        <f t="shared" si="1659"/>
        <v>0.30592734225621415</v>
      </c>
      <c r="K3014" s="2"/>
      <c r="L3014" s="2">
        <f t="shared" si="1663"/>
        <v>9.6876991714467814E-2</v>
      </c>
      <c r="M3014" s="2">
        <f t="shared" si="1664"/>
        <v>6.3734862970044612E-4</v>
      </c>
      <c r="N3014" s="2">
        <f t="shared" si="1665"/>
        <v>0.13001912045889102</v>
      </c>
      <c r="O3014" s="2">
        <f t="shared" si="1666"/>
        <v>0.2294455066921606</v>
      </c>
      <c r="P3014" s="2">
        <f t="shared" si="1667"/>
        <v>0.53537284894837478</v>
      </c>
      <c r="Q3014" s="2">
        <f t="shared" si="1642"/>
        <v>7.6481835564053968E-3</v>
      </c>
      <c r="R3014" s="1">
        <v>152</v>
      </c>
      <c r="S3014" s="1">
        <v>1</v>
      </c>
      <c r="T3014" s="1">
        <v>204</v>
      </c>
      <c r="U3014" s="1">
        <v>360</v>
      </c>
      <c r="V3014" s="1">
        <v>840</v>
      </c>
      <c r="W3014" s="1">
        <v>7</v>
      </c>
      <c r="X3014" s="1">
        <v>0</v>
      </c>
      <c r="Y3014" s="1">
        <v>0</v>
      </c>
      <c r="Z3014" s="1">
        <v>2</v>
      </c>
      <c r="AA3014" s="1">
        <v>2</v>
      </c>
      <c r="AD3014" s="1">
        <v>1</v>
      </c>
      <c r="AF3014" s="1">
        <v>0</v>
      </c>
      <c r="AK3014" s="7">
        <f t="shared" si="1668"/>
        <v>5</v>
      </c>
      <c r="AL3014" s="7">
        <f t="shared" si="1669"/>
        <v>0</v>
      </c>
      <c r="AM3014" s="7">
        <f t="shared" si="1670"/>
        <v>0</v>
      </c>
      <c r="AN3014" s="2">
        <f t="shared" si="1671"/>
        <v>4.4614404079031233E-3</v>
      </c>
      <c r="AO3014" s="2">
        <f t="shared" si="1672"/>
        <v>0</v>
      </c>
      <c r="AP3014" s="2">
        <f t="shared" si="1673"/>
        <v>0</v>
      </c>
      <c r="AR3014" t="str">
        <f t="shared" ref="AR3014:AR3037" si="1675">A3014</f>
        <v>Pike</v>
      </c>
      <c r="AS3014" t="s">
        <v>472</v>
      </c>
      <c r="AT3014" s="184">
        <v>5</v>
      </c>
      <c r="AV3014" s="97">
        <v>21</v>
      </c>
      <c r="AW3014" s="99">
        <v>195</v>
      </c>
      <c r="AX3014" s="105">
        <f t="shared" si="1674"/>
        <v>21195</v>
      </c>
      <c r="AZ3014" s="7" t="s">
        <v>2951</v>
      </c>
      <c r="BA3014" s="181" t="s">
        <v>2991</v>
      </c>
    </row>
    <row r="3015" spans="1:53" ht="13" hidden="1" customHeight="1" outlineLevel="1">
      <c r="A3015" t="s">
        <v>1239</v>
      </c>
      <c r="B3015" t="s">
        <v>472</v>
      </c>
      <c r="C3015" s="1">
        <f t="shared" si="1660"/>
        <v>499</v>
      </c>
      <c r="D3015" s="7">
        <f>IF(R3015&gt;0,RANK(R3015,(R3015:T3015,U3015:AI3015)),0)</f>
        <v>3</v>
      </c>
      <c r="E3015" s="7">
        <f>IF(S3015&gt;0,RANK(S3015,(R3015:T3015,U3015:AI3015)),0)</f>
        <v>7</v>
      </c>
      <c r="F3015" s="7">
        <f>IF(T3015&gt;0,RANK(T3015,(R3015:T3015,U3015:AI3015)),0)</f>
        <v>4</v>
      </c>
      <c r="G3015" s="7">
        <f>IF(U3015&gt;0,RANK(U3015,(R3015:T3015,U3015:AI3015)),0)</f>
        <v>2</v>
      </c>
      <c r="H3015" s="7">
        <f t="shared" si="1661"/>
        <v>1</v>
      </c>
      <c r="I3015" s="49">
        <f t="shared" si="1662"/>
        <v>135</v>
      </c>
      <c r="J3015" s="177">
        <f t="shared" si="1659"/>
        <v>0.27054108216432865</v>
      </c>
      <c r="K3015" s="2"/>
      <c r="L3015" s="2">
        <f t="shared" si="1663"/>
        <v>0.12825651302605209</v>
      </c>
      <c r="M3015" s="2">
        <f t="shared" si="1664"/>
        <v>2.004008016032064E-3</v>
      </c>
      <c r="N3015" s="2">
        <f t="shared" si="1665"/>
        <v>8.2164328657314628E-2</v>
      </c>
      <c r="O3015" s="2">
        <f t="shared" si="1666"/>
        <v>0.24849699398797595</v>
      </c>
      <c r="P3015" s="2">
        <f t="shared" si="1667"/>
        <v>0.51903807615230457</v>
      </c>
      <c r="Q3015" s="2">
        <f t="shared" si="1642"/>
        <v>2.0040080160320661E-2</v>
      </c>
      <c r="R3015" s="1">
        <v>64</v>
      </c>
      <c r="S3015" s="1">
        <v>1</v>
      </c>
      <c r="T3015" s="1">
        <v>41</v>
      </c>
      <c r="U3015" s="1">
        <v>124</v>
      </c>
      <c r="V3015" s="1">
        <v>259</v>
      </c>
      <c r="W3015" s="1">
        <v>7</v>
      </c>
      <c r="X3015" s="1">
        <v>0</v>
      </c>
      <c r="Y3015" s="1">
        <v>0</v>
      </c>
      <c r="Z3015" s="1">
        <v>3</v>
      </c>
      <c r="AA3015" s="1">
        <v>0</v>
      </c>
      <c r="AD3015" s="1">
        <v>0</v>
      </c>
      <c r="AF3015" s="1">
        <v>0</v>
      </c>
      <c r="AK3015" s="7">
        <f t="shared" si="1668"/>
        <v>5</v>
      </c>
      <c r="AL3015" s="7">
        <f t="shared" si="1669"/>
        <v>0</v>
      </c>
      <c r="AM3015" s="7">
        <f t="shared" si="1670"/>
        <v>0</v>
      </c>
      <c r="AN3015" s="2">
        <f t="shared" si="1671"/>
        <v>1.4028056112224449E-2</v>
      </c>
      <c r="AO3015" s="2">
        <f t="shared" si="1672"/>
        <v>0</v>
      </c>
      <c r="AP3015" s="2">
        <f t="shared" si="1673"/>
        <v>0</v>
      </c>
      <c r="AR3015" t="str">
        <f t="shared" si="1675"/>
        <v>Powell</v>
      </c>
      <c r="AS3015" t="s">
        <v>472</v>
      </c>
      <c r="AT3015" s="184">
        <v>6</v>
      </c>
      <c r="AV3015" s="97">
        <v>21</v>
      </c>
      <c r="AW3015" s="99">
        <v>197</v>
      </c>
      <c r="AX3015" s="105">
        <f t="shared" si="1674"/>
        <v>21197</v>
      </c>
      <c r="AZ3015" s="7" t="s">
        <v>2951</v>
      </c>
      <c r="BA3015" s="181" t="s">
        <v>2991</v>
      </c>
    </row>
    <row r="3016" spans="1:53" ht="13" hidden="1" customHeight="1" outlineLevel="1">
      <c r="A3016" t="s">
        <v>100</v>
      </c>
      <c r="B3016" t="s">
        <v>472</v>
      </c>
      <c r="C3016" s="1">
        <f t="shared" si="1660"/>
        <v>6724</v>
      </c>
      <c r="D3016" s="7">
        <f>IF(R3016&gt;0,RANK(R3016,(R3016:T3016,U3016:AI3016)),0)</f>
        <v>3</v>
      </c>
      <c r="E3016" s="7">
        <f>IF(S3016&gt;0,RANK(S3016,(R3016:T3016,U3016:AI3016)),0)</f>
        <v>7</v>
      </c>
      <c r="F3016" s="7">
        <f>IF(T3016&gt;0,RANK(T3016,(R3016:T3016,U3016:AI3016)),0)</f>
        <v>4</v>
      </c>
      <c r="G3016" s="7">
        <f>IF(U3016&gt;0,RANK(U3016,(R3016:T3016,U3016:AI3016)),0)</f>
        <v>2</v>
      </c>
      <c r="H3016" s="7">
        <f t="shared" si="1661"/>
        <v>1</v>
      </c>
      <c r="I3016" s="49">
        <f t="shared" si="1662"/>
        <v>649</v>
      </c>
      <c r="J3016" s="177">
        <f t="shared" si="1659"/>
        <v>9.6519928613920281E-2</v>
      </c>
      <c r="K3016" s="2"/>
      <c r="L3016" s="2">
        <f t="shared" si="1663"/>
        <v>0.12596668649613327</v>
      </c>
      <c r="M3016" s="2">
        <f t="shared" si="1664"/>
        <v>1.6359309934562761E-3</v>
      </c>
      <c r="N3016" s="2">
        <f t="shared" si="1665"/>
        <v>0.11629982153480072</v>
      </c>
      <c r="O3016" s="2">
        <f t="shared" si="1666"/>
        <v>0.32302201070791198</v>
      </c>
      <c r="P3016" s="2">
        <f t="shared" si="1667"/>
        <v>0.41954193932183226</v>
      </c>
      <c r="Q3016" s="2">
        <f t="shared" si="1642"/>
        <v>1.3533610945865526E-2</v>
      </c>
      <c r="R3016" s="1">
        <v>847</v>
      </c>
      <c r="S3016" s="1">
        <v>11</v>
      </c>
      <c r="T3016" s="1">
        <v>782</v>
      </c>
      <c r="U3016" s="1">
        <v>2172</v>
      </c>
      <c r="V3016" s="1">
        <v>2821</v>
      </c>
      <c r="W3016" s="1">
        <v>53</v>
      </c>
      <c r="X3016" s="1">
        <v>1</v>
      </c>
      <c r="Y3016" s="1">
        <v>3</v>
      </c>
      <c r="Z3016" s="1">
        <v>9</v>
      </c>
      <c r="AA3016" s="1">
        <v>17</v>
      </c>
      <c r="AD3016" s="1">
        <v>8</v>
      </c>
      <c r="AF3016" s="1">
        <v>0</v>
      </c>
      <c r="AK3016" s="7">
        <f t="shared" si="1668"/>
        <v>5</v>
      </c>
      <c r="AL3016" s="7">
        <f t="shared" si="1669"/>
        <v>10</v>
      </c>
      <c r="AM3016" s="7">
        <f t="shared" si="1670"/>
        <v>9</v>
      </c>
      <c r="AN3016" s="2">
        <f t="shared" si="1671"/>
        <v>7.8822129684711483E-3</v>
      </c>
      <c r="AO3016" s="2">
        <f t="shared" si="1672"/>
        <v>1.4872099940511601E-4</v>
      </c>
      <c r="AP3016" s="2">
        <f t="shared" si="1673"/>
        <v>4.46162998215348E-4</v>
      </c>
      <c r="AR3016" t="str">
        <f t="shared" si="1675"/>
        <v>Pulaski</v>
      </c>
      <c r="AS3016" t="s">
        <v>472</v>
      </c>
      <c r="AT3016" s="184">
        <v>5</v>
      </c>
      <c r="AV3016" s="97">
        <v>21</v>
      </c>
      <c r="AW3016" s="99">
        <v>199</v>
      </c>
      <c r="AX3016" s="105">
        <f t="shared" si="1674"/>
        <v>21199</v>
      </c>
      <c r="AZ3016" s="7" t="s">
        <v>2951</v>
      </c>
      <c r="BA3016" s="181" t="s">
        <v>2991</v>
      </c>
    </row>
    <row r="3017" spans="1:53" ht="13" hidden="1" customHeight="1" outlineLevel="1">
      <c r="A3017" t="s">
        <v>1200</v>
      </c>
      <c r="B3017" t="s">
        <v>472</v>
      </c>
      <c r="C3017" s="1">
        <f t="shared" si="1660"/>
        <v>54</v>
      </c>
      <c r="D3017" s="7">
        <f>IF(R3017&gt;0,RANK(R3017,(R3017:T3017,U3017:AI3017)),0)</f>
        <v>3</v>
      </c>
      <c r="E3017" s="7">
        <f>IF(S3017&gt;0,RANK(S3017,(R3017:T3017,U3017:AI3017)),0)</f>
        <v>0</v>
      </c>
      <c r="F3017" s="7">
        <f>IF(T3017&gt;0,RANK(T3017,(R3017:T3017,U3017:AI3017)),0)</f>
        <v>4</v>
      </c>
      <c r="G3017" s="7">
        <f>IF(U3017&gt;0,RANK(U3017,(R3017:T3017,U3017:AI3017)),0)</f>
        <v>2</v>
      </c>
      <c r="H3017" s="7">
        <f t="shared" si="1661"/>
        <v>1</v>
      </c>
      <c r="I3017" s="49">
        <f t="shared" si="1662"/>
        <v>27</v>
      </c>
      <c r="J3017" s="177">
        <f t="shared" si="1659"/>
        <v>0.5</v>
      </c>
      <c r="K3017" s="2"/>
      <c r="L3017" s="2">
        <f t="shared" si="1663"/>
        <v>0.1111111111111111</v>
      </c>
      <c r="M3017" s="2">
        <f t="shared" si="1664"/>
        <v>0</v>
      </c>
      <c r="N3017" s="2">
        <f t="shared" si="1665"/>
        <v>9.2592592592592587E-2</v>
      </c>
      <c r="O3017" s="2">
        <f t="shared" si="1666"/>
        <v>0.14814814814814814</v>
      </c>
      <c r="P3017" s="2">
        <f t="shared" si="1667"/>
        <v>0.64814814814814814</v>
      </c>
      <c r="Q3017" s="2">
        <f t="shared" si="1642"/>
        <v>0</v>
      </c>
      <c r="R3017" s="1">
        <v>6</v>
      </c>
      <c r="S3017" s="1">
        <v>0</v>
      </c>
      <c r="T3017" s="1">
        <v>5</v>
      </c>
      <c r="U3017" s="1">
        <v>8</v>
      </c>
      <c r="V3017" s="1">
        <v>35</v>
      </c>
      <c r="W3017" s="1">
        <v>0</v>
      </c>
      <c r="X3017" s="1">
        <v>0</v>
      </c>
      <c r="Y3017" s="1">
        <v>0</v>
      </c>
      <c r="Z3017" s="1">
        <v>0</v>
      </c>
      <c r="AA3017" s="1">
        <v>0</v>
      </c>
      <c r="AD3017" s="1">
        <v>0</v>
      </c>
      <c r="AF3017" s="1">
        <v>0</v>
      </c>
      <c r="AK3017" s="7">
        <f t="shared" si="1668"/>
        <v>0</v>
      </c>
      <c r="AL3017" s="7">
        <f t="shared" si="1669"/>
        <v>0</v>
      </c>
      <c r="AM3017" s="7">
        <f t="shared" si="1670"/>
        <v>0</v>
      </c>
      <c r="AN3017" s="2">
        <f t="shared" si="1671"/>
        <v>0</v>
      </c>
      <c r="AO3017" s="2">
        <f t="shared" si="1672"/>
        <v>0</v>
      </c>
      <c r="AP3017" s="2">
        <f t="shared" si="1673"/>
        <v>0</v>
      </c>
      <c r="AR3017" t="str">
        <f t="shared" si="1675"/>
        <v>Robertson</v>
      </c>
      <c r="AS3017" t="s">
        <v>472</v>
      </c>
      <c r="AT3017" s="184">
        <v>6</v>
      </c>
      <c r="AV3017" s="97">
        <v>21</v>
      </c>
      <c r="AW3017" s="99">
        <v>201</v>
      </c>
      <c r="AX3017" s="105">
        <f t="shared" si="1674"/>
        <v>21201</v>
      </c>
      <c r="AZ3017" s="7" t="s">
        <v>2951</v>
      </c>
      <c r="BA3017" s="181" t="s">
        <v>2991</v>
      </c>
    </row>
    <row r="3018" spans="1:53" ht="13" hidden="1" customHeight="1" outlineLevel="1">
      <c r="A3018" t="s">
        <v>1517</v>
      </c>
      <c r="B3018" t="s">
        <v>472</v>
      </c>
      <c r="C3018" s="1">
        <f t="shared" si="1660"/>
        <v>1652</v>
      </c>
      <c r="D3018" s="7">
        <f>IF(R3018&gt;0,RANK(R3018,(R3018:T3018,U3018:AI3018)),0)</f>
        <v>4</v>
      </c>
      <c r="E3018" s="7">
        <f>IF(S3018&gt;0,RANK(S3018,(R3018:T3018,U3018:AI3018)),0)</f>
        <v>7</v>
      </c>
      <c r="F3018" s="7">
        <f>IF(T3018&gt;0,RANK(T3018,(R3018:T3018,U3018:AI3018)),0)</f>
        <v>3</v>
      </c>
      <c r="G3018" s="7">
        <f>IF(U3018&gt;0,RANK(U3018,(R3018:T3018,U3018:AI3018)),0)</f>
        <v>2</v>
      </c>
      <c r="H3018" s="7">
        <f t="shared" si="1661"/>
        <v>1</v>
      </c>
      <c r="I3018" s="49">
        <f t="shared" si="1662"/>
        <v>262</v>
      </c>
      <c r="J3018" s="177">
        <f t="shared" si="1659"/>
        <v>0.15859564164648909</v>
      </c>
      <c r="K3018" s="2"/>
      <c r="L3018" s="2">
        <f t="shared" si="1663"/>
        <v>9.9273607748184015E-2</v>
      </c>
      <c r="M3018" s="2">
        <f t="shared" si="1664"/>
        <v>1.2106537530266344E-3</v>
      </c>
      <c r="N3018" s="2">
        <f t="shared" si="1665"/>
        <v>0.14225181598062955</v>
      </c>
      <c r="O3018" s="2">
        <f t="shared" si="1666"/>
        <v>0.29116222760290555</v>
      </c>
      <c r="P3018" s="2">
        <f t="shared" si="1667"/>
        <v>0.44975786924939465</v>
      </c>
      <c r="Q3018" s="2">
        <f t="shared" si="1642"/>
        <v>1.6343825665859568E-2</v>
      </c>
      <c r="R3018" s="1">
        <v>164</v>
      </c>
      <c r="S3018" s="1">
        <v>2</v>
      </c>
      <c r="T3018" s="1">
        <v>235</v>
      </c>
      <c r="U3018" s="1">
        <v>481</v>
      </c>
      <c r="V3018" s="1">
        <v>743</v>
      </c>
      <c r="W3018" s="1">
        <v>16</v>
      </c>
      <c r="X3018" s="1">
        <v>0</v>
      </c>
      <c r="Y3018" s="1">
        <v>1</v>
      </c>
      <c r="Z3018" s="1">
        <v>2</v>
      </c>
      <c r="AA3018" s="1">
        <v>7</v>
      </c>
      <c r="AD3018" s="1">
        <v>1</v>
      </c>
      <c r="AF3018" s="1">
        <v>0</v>
      </c>
      <c r="AK3018" s="7">
        <f t="shared" si="1668"/>
        <v>5</v>
      </c>
      <c r="AL3018" s="7">
        <f t="shared" si="1669"/>
        <v>0</v>
      </c>
      <c r="AM3018" s="7">
        <f t="shared" si="1670"/>
        <v>9</v>
      </c>
      <c r="AN3018" s="2">
        <f t="shared" si="1671"/>
        <v>9.6852300242130755E-3</v>
      </c>
      <c r="AO3018" s="2">
        <f t="shared" si="1672"/>
        <v>0</v>
      </c>
      <c r="AP3018" s="2">
        <f t="shared" si="1673"/>
        <v>6.0532687651331722E-4</v>
      </c>
      <c r="AR3018" t="str">
        <f t="shared" si="1675"/>
        <v>Rockcastle</v>
      </c>
      <c r="AS3018" t="s">
        <v>472</v>
      </c>
      <c r="AT3018" s="184">
        <v>5</v>
      </c>
      <c r="AV3018" s="97">
        <v>21</v>
      </c>
      <c r="AW3018" s="99">
        <v>203</v>
      </c>
      <c r="AX3018" s="105">
        <f t="shared" si="1674"/>
        <v>21203</v>
      </c>
      <c r="AZ3018" s="7" t="s">
        <v>2951</v>
      </c>
      <c r="BA3018" s="181" t="s">
        <v>2991</v>
      </c>
    </row>
    <row r="3019" spans="1:53" ht="13" hidden="1" customHeight="1" outlineLevel="1">
      <c r="A3019" t="s">
        <v>1297</v>
      </c>
      <c r="B3019" t="s">
        <v>472</v>
      </c>
      <c r="C3019" s="1">
        <f t="shared" si="1660"/>
        <v>910</v>
      </c>
      <c r="D3019" s="7">
        <f>IF(R3019&gt;0,RANK(R3019,(R3019:T3019,U3019:AI3019)),0)</f>
        <v>3</v>
      </c>
      <c r="E3019" s="7">
        <f>IF(S3019&gt;0,RANK(S3019,(R3019:T3019,U3019:AI3019)),0)</f>
        <v>8</v>
      </c>
      <c r="F3019" s="7">
        <f>IF(T3019&gt;0,RANK(T3019,(R3019:T3019,U3019:AI3019)),0)</f>
        <v>4</v>
      </c>
      <c r="G3019" s="7">
        <f>IF(U3019&gt;0,RANK(U3019,(R3019:T3019,U3019:AI3019)),0)</f>
        <v>1</v>
      </c>
      <c r="H3019" s="7">
        <f t="shared" si="1661"/>
        <v>2</v>
      </c>
      <c r="I3019" s="49">
        <f t="shared" si="1662"/>
        <v>1</v>
      </c>
      <c r="J3019" s="177">
        <f t="shared" si="1659"/>
        <v>1.0989010989010989E-3</v>
      </c>
      <c r="K3019" s="2"/>
      <c r="L3019" s="2">
        <f t="shared" si="1663"/>
        <v>0.14725274725274726</v>
      </c>
      <c r="M3019" s="2">
        <f t="shared" si="1664"/>
        <v>1.0989010989010989E-3</v>
      </c>
      <c r="N3019" s="2">
        <f t="shared" si="1665"/>
        <v>0.12747252747252746</v>
      </c>
      <c r="O3019" s="2">
        <f t="shared" si="1666"/>
        <v>0.34945054945054943</v>
      </c>
      <c r="P3019" s="2">
        <f t="shared" si="1667"/>
        <v>0.34835164835164834</v>
      </c>
      <c r="Q3019" s="2">
        <f t="shared" si="1642"/>
        <v>2.6373626373626391E-2</v>
      </c>
      <c r="R3019" s="1">
        <v>134</v>
      </c>
      <c r="S3019" s="1">
        <v>1</v>
      </c>
      <c r="T3019" s="1">
        <v>116</v>
      </c>
      <c r="U3019" s="1">
        <v>318</v>
      </c>
      <c r="V3019" s="1">
        <v>317</v>
      </c>
      <c r="W3019" s="1">
        <v>16</v>
      </c>
      <c r="X3019" s="1">
        <v>0</v>
      </c>
      <c r="Y3019" s="1">
        <v>0</v>
      </c>
      <c r="Z3019" s="1">
        <v>0</v>
      </c>
      <c r="AA3019" s="1">
        <v>5</v>
      </c>
      <c r="AD3019" s="1">
        <v>2</v>
      </c>
      <c r="AF3019" s="1">
        <v>1</v>
      </c>
      <c r="AK3019" s="7">
        <f t="shared" si="1668"/>
        <v>5</v>
      </c>
      <c r="AL3019" s="7">
        <f t="shared" si="1669"/>
        <v>0</v>
      </c>
      <c r="AM3019" s="7">
        <f t="shared" si="1670"/>
        <v>0</v>
      </c>
      <c r="AN3019" s="2">
        <f t="shared" si="1671"/>
        <v>1.7582417582417582E-2</v>
      </c>
      <c r="AO3019" s="2">
        <f t="shared" si="1672"/>
        <v>0</v>
      </c>
      <c r="AP3019" s="2">
        <f t="shared" si="1673"/>
        <v>0</v>
      </c>
      <c r="AR3019" t="str">
        <f t="shared" si="1675"/>
        <v>Rowan</v>
      </c>
      <c r="AS3019" t="s">
        <v>472</v>
      </c>
      <c r="AT3019" s="184">
        <v>5</v>
      </c>
      <c r="AV3019" s="97">
        <v>21</v>
      </c>
      <c r="AW3019" s="99">
        <v>205</v>
      </c>
      <c r="AX3019" s="105">
        <f t="shared" si="1674"/>
        <v>21205</v>
      </c>
      <c r="AZ3019" s="7" t="s">
        <v>2951</v>
      </c>
      <c r="BA3019" s="181" t="s">
        <v>2991</v>
      </c>
    </row>
    <row r="3020" spans="1:53" ht="13" hidden="1" customHeight="1" outlineLevel="1">
      <c r="A3020" t="s">
        <v>984</v>
      </c>
      <c r="B3020" t="s">
        <v>472</v>
      </c>
      <c r="C3020" s="1">
        <f t="shared" si="1660"/>
        <v>2277</v>
      </c>
      <c r="D3020" s="7">
        <f>IF(R3020&gt;0,RANK(R3020,(R3020:T3020,U3020:AI3020)),0)</f>
        <v>4</v>
      </c>
      <c r="E3020" s="7">
        <f>IF(S3020&gt;0,RANK(S3020,(R3020:T3020,U3020:AI3020)),0)</f>
        <v>7</v>
      </c>
      <c r="F3020" s="7">
        <f>IF(T3020&gt;0,RANK(T3020,(R3020:T3020,U3020:AI3020)),0)</f>
        <v>3</v>
      </c>
      <c r="G3020" s="7">
        <f>IF(U3020&gt;0,RANK(U3020,(R3020:T3020,U3020:AI3020)),0)</f>
        <v>2</v>
      </c>
      <c r="H3020" s="7">
        <f t="shared" si="1661"/>
        <v>1</v>
      </c>
      <c r="I3020" s="49">
        <f t="shared" si="1662"/>
        <v>463</v>
      </c>
      <c r="J3020" s="177">
        <f t="shared" si="1659"/>
        <v>0.20333772507685552</v>
      </c>
      <c r="K3020" s="2"/>
      <c r="L3020" s="2">
        <f t="shared" si="1663"/>
        <v>9.3104962670180064E-2</v>
      </c>
      <c r="M3020" s="2">
        <f t="shared" si="1664"/>
        <v>1.756697408871322E-3</v>
      </c>
      <c r="N3020" s="2">
        <f t="shared" si="1665"/>
        <v>0.12472551602986386</v>
      </c>
      <c r="O3020" s="2">
        <f t="shared" si="1666"/>
        <v>0.28238910847606502</v>
      </c>
      <c r="P3020" s="2">
        <f t="shared" si="1667"/>
        <v>0.48572683355292051</v>
      </c>
      <c r="Q3020" s="2">
        <f t="shared" si="1642"/>
        <v>1.2296881862099263E-2</v>
      </c>
      <c r="R3020" s="1">
        <v>212</v>
      </c>
      <c r="S3020" s="1">
        <v>4</v>
      </c>
      <c r="T3020" s="1">
        <v>284</v>
      </c>
      <c r="U3020" s="1">
        <v>643</v>
      </c>
      <c r="V3020" s="1">
        <v>1106</v>
      </c>
      <c r="W3020" s="1">
        <v>13</v>
      </c>
      <c r="X3020" s="1">
        <v>1</v>
      </c>
      <c r="Y3020" s="1">
        <v>1</v>
      </c>
      <c r="Z3020" s="1">
        <v>6</v>
      </c>
      <c r="AA3020" s="1">
        <v>3</v>
      </c>
      <c r="AD3020" s="1">
        <v>3</v>
      </c>
      <c r="AF3020" s="1">
        <v>1</v>
      </c>
      <c r="AK3020" s="7">
        <f t="shared" si="1668"/>
        <v>5</v>
      </c>
      <c r="AL3020" s="7">
        <f t="shared" si="1669"/>
        <v>9</v>
      </c>
      <c r="AM3020" s="7">
        <f t="shared" si="1670"/>
        <v>9</v>
      </c>
      <c r="AN3020" s="2">
        <f t="shared" si="1671"/>
        <v>5.709266578831796E-3</v>
      </c>
      <c r="AO3020" s="2">
        <f t="shared" si="1672"/>
        <v>4.391743522178305E-4</v>
      </c>
      <c r="AP3020" s="2">
        <f t="shared" si="1673"/>
        <v>4.391743522178305E-4</v>
      </c>
      <c r="AR3020" t="str">
        <f t="shared" si="1675"/>
        <v>Russell</v>
      </c>
      <c r="AS3020" t="s">
        <v>472</v>
      </c>
      <c r="AT3020" s="184">
        <v>1</v>
      </c>
      <c r="AV3020" s="97">
        <v>21</v>
      </c>
      <c r="AW3020" s="99">
        <v>207</v>
      </c>
      <c r="AX3020" s="105">
        <f t="shared" si="1674"/>
        <v>21207</v>
      </c>
      <c r="AZ3020" s="7" t="s">
        <v>2951</v>
      </c>
      <c r="BA3020" s="181" t="s">
        <v>2991</v>
      </c>
    </row>
    <row r="3021" spans="1:53" ht="13" hidden="1" customHeight="1" outlineLevel="1">
      <c r="A3021" t="s">
        <v>1008</v>
      </c>
      <c r="B3021" t="s">
        <v>472</v>
      </c>
      <c r="C3021" s="1">
        <f t="shared" si="1660"/>
        <v>2997</v>
      </c>
      <c r="D3021" s="7">
        <f>IF(R3021&gt;0,RANK(R3021,(R3021:T3021,U3021:AI3021)),0)</f>
        <v>4</v>
      </c>
      <c r="E3021" s="7">
        <f>IF(S3021&gt;0,RANK(S3021,(R3021:T3021,U3021:AI3021)),0)</f>
        <v>8</v>
      </c>
      <c r="F3021" s="7">
        <f>IF(T3021&gt;0,RANK(T3021,(R3021:T3021,U3021:AI3021)),0)</f>
        <v>3</v>
      </c>
      <c r="G3021" s="7">
        <f>IF(U3021&gt;0,RANK(U3021,(R3021:T3021,U3021:AI3021)),0)</f>
        <v>1</v>
      </c>
      <c r="H3021" s="7">
        <f t="shared" si="1661"/>
        <v>2</v>
      </c>
      <c r="I3021" s="49">
        <f t="shared" si="1662"/>
        <v>149</v>
      </c>
      <c r="J3021" s="177">
        <f t="shared" si="1659"/>
        <v>4.971638304971638E-2</v>
      </c>
      <c r="K3021" s="2"/>
      <c r="L3021" s="2">
        <f t="shared" si="1663"/>
        <v>0.16116116116116116</v>
      </c>
      <c r="M3021" s="2">
        <f t="shared" si="1664"/>
        <v>3.3366700033366702E-4</v>
      </c>
      <c r="N3021" s="2">
        <f t="shared" si="1665"/>
        <v>0.1638304971638305</v>
      </c>
      <c r="O3021" s="2">
        <f t="shared" si="1666"/>
        <v>0.3540206873540207</v>
      </c>
      <c r="P3021" s="2">
        <f t="shared" si="1667"/>
        <v>0.30430430430430433</v>
      </c>
      <c r="Q3021" s="2">
        <f t="shared" si="1642"/>
        <v>1.6349683016349648E-2</v>
      </c>
      <c r="R3021" s="1">
        <v>483</v>
      </c>
      <c r="S3021" s="1">
        <v>1</v>
      </c>
      <c r="T3021" s="1">
        <v>491</v>
      </c>
      <c r="U3021" s="1">
        <v>1061</v>
      </c>
      <c r="V3021" s="1">
        <v>912</v>
      </c>
      <c r="W3021" s="1">
        <v>26</v>
      </c>
      <c r="X3021" s="1">
        <v>1</v>
      </c>
      <c r="Y3021" s="1">
        <v>0</v>
      </c>
      <c r="Z3021" s="1">
        <v>15</v>
      </c>
      <c r="AA3021" s="1">
        <v>7</v>
      </c>
      <c r="AD3021" s="1">
        <v>0</v>
      </c>
      <c r="AF3021" s="1">
        <v>0</v>
      </c>
      <c r="AK3021" s="7">
        <f t="shared" si="1668"/>
        <v>5</v>
      </c>
      <c r="AL3021" s="7">
        <f t="shared" si="1669"/>
        <v>8</v>
      </c>
      <c r="AM3021" s="7">
        <f t="shared" si="1670"/>
        <v>0</v>
      </c>
      <c r="AN3021" s="2">
        <f t="shared" si="1671"/>
        <v>8.6753420086753425E-3</v>
      </c>
      <c r="AO3021" s="2">
        <f t="shared" si="1672"/>
        <v>3.3366700033366702E-4</v>
      </c>
      <c r="AP3021" s="2">
        <f t="shared" si="1673"/>
        <v>0</v>
      </c>
      <c r="AR3021" t="str">
        <f t="shared" si="1675"/>
        <v>Scott</v>
      </c>
      <c r="AS3021" t="s">
        <v>472</v>
      </c>
      <c r="AT3021" s="184">
        <v>6</v>
      </c>
      <c r="AV3021" s="97">
        <v>21</v>
      </c>
      <c r="AW3021" s="99">
        <v>209</v>
      </c>
      <c r="AX3021" s="105">
        <f t="shared" si="1674"/>
        <v>21209</v>
      </c>
      <c r="AZ3021" s="7" t="s">
        <v>2951</v>
      </c>
      <c r="BA3021" s="181" t="s">
        <v>2991</v>
      </c>
    </row>
    <row r="3022" spans="1:53" ht="13" hidden="1" customHeight="1" outlineLevel="1">
      <c r="A3022" t="s">
        <v>1460</v>
      </c>
      <c r="B3022" t="s">
        <v>472</v>
      </c>
      <c r="C3022" s="1">
        <f t="shared" si="1660"/>
        <v>3281</v>
      </c>
      <c r="D3022" s="7">
        <f>IF(R3022&gt;0,RANK(R3022,(R3022:T3022,U3022:AI3022)),0)</f>
        <v>4</v>
      </c>
      <c r="E3022" s="7">
        <f>IF(S3022&gt;0,RANK(S3022,(R3022:T3022,U3022:AI3022)),0)</f>
        <v>9</v>
      </c>
      <c r="F3022" s="7">
        <f>IF(T3022&gt;0,RANK(T3022,(R3022:T3022,U3022:AI3022)),0)</f>
        <v>3</v>
      </c>
      <c r="G3022" s="7">
        <f>IF(U3022&gt;0,RANK(U3022,(R3022:T3022,U3022:AI3022)),0)</f>
        <v>1</v>
      </c>
      <c r="H3022" s="7">
        <f t="shared" si="1661"/>
        <v>2</v>
      </c>
      <c r="I3022" s="49">
        <f t="shared" si="1662"/>
        <v>116</v>
      </c>
      <c r="J3022" s="177">
        <f t="shared" si="1659"/>
        <v>3.5355074672355991E-2</v>
      </c>
      <c r="K3022" s="2"/>
      <c r="L3022" s="2">
        <f t="shared" si="1663"/>
        <v>0.13898201767753735</v>
      </c>
      <c r="M3022" s="2">
        <f t="shared" si="1664"/>
        <v>3.0478512648582747E-4</v>
      </c>
      <c r="N3022" s="2">
        <f t="shared" si="1665"/>
        <v>0.19262419993904298</v>
      </c>
      <c r="O3022" s="2">
        <f t="shared" si="1666"/>
        <v>0.34684547394087167</v>
      </c>
      <c r="P3022" s="2">
        <f t="shared" si="1667"/>
        <v>0.31149039926851568</v>
      </c>
      <c r="Q3022" s="2">
        <f t="shared" si="1642"/>
        <v>9.7531240475464687E-3</v>
      </c>
      <c r="R3022" s="1">
        <v>456</v>
      </c>
      <c r="S3022" s="1">
        <v>1</v>
      </c>
      <c r="T3022" s="1">
        <v>632</v>
      </c>
      <c r="U3022" s="1">
        <v>1138</v>
      </c>
      <c r="V3022" s="1">
        <v>1022</v>
      </c>
      <c r="W3022" s="1">
        <v>19</v>
      </c>
      <c r="X3022" s="1">
        <v>2</v>
      </c>
      <c r="Y3022" s="1">
        <v>2</v>
      </c>
      <c r="Z3022" s="1">
        <v>8</v>
      </c>
      <c r="AA3022" s="1">
        <v>0</v>
      </c>
      <c r="AD3022" s="1">
        <v>1</v>
      </c>
      <c r="AF3022" s="1">
        <v>0</v>
      </c>
      <c r="AK3022" s="7">
        <f t="shared" si="1668"/>
        <v>5</v>
      </c>
      <c r="AL3022" s="7">
        <f t="shared" si="1669"/>
        <v>7</v>
      </c>
      <c r="AM3022" s="7">
        <f t="shared" si="1670"/>
        <v>7</v>
      </c>
      <c r="AN3022" s="2">
        <f t="shared" si="1671"/>
        <v>5.7909174032307227E-3</v>
      </c>
      <c r="AO3022" s="2">
        <f t="shared" si="1672"/>
        <v>6.0957025297165494E-4</v>
      </c>
      <c r="AP3022" s="2">
        <f t="shared" si="1673"/>
        <v>6.0957025297165494E-4</v>
      </c>
      <c r="AR3022" t="str">
        <f t="shared" si="1675"/>
        <v>Shelby</v>
      </c>
      <c r="AS3022" t="s">
        <v>472</v>
      </c>
      <c r="AT3022" s="184">
        <v>4</v>
      </c>
      <c r="AV3022" s="97">
        <v>21</v>
      </c>
      <c r="AW3022" s="99">
        <v>211</v>
      </c>
      <c r="AX3022" s="105">
        <f t="shared" si="1674"/>
        <v>21211</v>
      </c>
      <c r="AZ3022" s="7" t="s">
        <v>2951</v>
      </c>
      <c r="BA3022" s="181" t="s">
        <v>2991</v>
      </c>
    </row>
    <row r="3023" spans="1:53" ht="13" hidden="1" customHeight="1" outlineLevel="1">
      <c r="A3023" t="s">
        <v>827</v>
      </c>
      <c r="B3023" t="s">
        <v>472</v>
      </c>
      <c r="C3023" s="1">
        <f t="shared" si="1660"/>
        <v>601</v>
      </c>
      <c r="D3023" s="7">
        <f>IF(R3023&gt;0,RANK(R3023,(R3023:T3023,U3023:AI3023)),0)</f>
        <v>4</v>
      </c>
      <c r="E3023" s="7">
        <f>IF(S3023&gt;0,RANK(S3023,(R3023:T3023,U3023:AI3023)),0)</f>
        <v>0</v>
      </c>
      <c r="F3023" s="7">
        <f>IF(T3023&gt;0,RANK(T3023,(R3023:T3023,U3023:AI3023)),0)</f>
        <v>3</v>
      </c>
      <c r="G3023" s="7">
        <f>IF(U3023&gt;0,RANK(U3023,(R3023:T3023,U3023:AI3023)),0)</f>
        <v>1</v>
      </c>
      <c r="H3023" s="7">
        <f t="shared" si="1661"/>
        <v>2</v>
      </c>
      <c r="I3023" s="49">
        <f t="shared" si="1662"/>
        <v>42</v>
      </c>
      <c r="J3023" s="177">
        <f t="shared" si="1659"/>
        <v>6.9883527454242922E-2</v>
      </c>
      <c r="K3023" s="2"/>
      <c r="L3023" s="2">
        <f t="shared" si="1663"/>
        <v>0.10981697171381032</v>
      </c>
      <c r="M3023" s="2">
        <f t="shared" si="1664"/>
        <v>0</v>
      </c>
      <c r="N3023" s="2">
        <f t="shared" si="1665"/>
        <v>0.13976705490848584</v>
      </c>
      <c r="O3023" s="2">
        <f t="shared" si="1666"/>
        <v>0.40765391014975044</v>
      </c>
      <c r="P3023" s="2">
        <f t="shared" si="1667"/>
        <v>0.33777038269550747</v>
      </c>
      <c r="Q3023" s="2">
        <f t="shared" si="1642"/>
        <v>4.991680532445919E-3</v>
      </c>
      <c r="R3023" s="1">
        <v>66</v>
      </c>
      <c r="S3023" s="1">
        <v>0</v>
      </c>
      <c r="T3023" s="1">
        <v>84</v>
      </c>
      <c r="U3023" s="1">
        <v>245</v>
      </c>
      <c r="V3023" s="1">
        <v>203</v>
      </c>
      <c r="W3023" s="1">
        <v>2</v>
      </c>
      <c r="X3023" s="1">
        <v>0</v>
      </c>
      <c r="Y3023" s="1">
        <v>0</v>
      </c>
      <c r="Z3023" s="1">
        <v>1</v>
      </c>
      <c r="AA3023" s="1">
        <v>0</v>
      </c>
      <c r="AD3023" s="1">
        <v>0</v>
      </c>
      <c r="AF3023" s="1">
        <v>0</v>
      </c>
      <c r="AK3023" s="7">
        <f t="shared" si="1668"/>
        <v>5</v>
      </c>
      <c r="AL3023" s="7">
        <f t="shared" si="1669"/>
        <v>0</v>
      </c>
      <c r="AM3023" s="7">
        <f t="shared" si="1670"/>
        <v>0</v>
      </c>
      <c r="AN3023" s="2">
        <f t="shared" si="1671"/>
        <v>3.3277870216306157E-3</v>
      </c>
      <c r="AO3023" s="2">
        <f t="shared" si="1672"/>
        <v>0</v>
      </c>
      <c r="AP3023" s="2">
        <f t="shared" si="1673"/>
        <v>0</v>
      </c>
      <c r="AR3023" t="str">
        <f t="shared" si="1675"/>
        <v>Simpson</v>
      </c>
      <c r="AS3023" t="s">
        <v>472</v>
      </c>
      <c r="AT3023" s="184">
        <v>1</v>
      </c>
      <c r="AV3023" s="97">
        <v>21</v>
      </c>
      <c r="AW3023" s="99">
        <v>213</v>
      </c>
      <c r="AX3023" s="105">
        <f t="shared" si="1674"/>
        <v>21213</v>
      </c>
      <c r="AZ3023" s="7" t="s">
        <v>2951</v>
      </c>
      <c r="BA3023" s="181" t="s">
        <v>2991</v>
      </c>
    </row>
    <row r="3024" spans="1:53" ht="13" hidden="1" customHeight="1" outlineLevel="1">
      <c r="A3024" t="s">
        <v>2157</v>
      </c>
      <c r="B3024" t="s">
        <v>472</v>
      </c>
      <c r="C3024" s="1">
        <f t="shared" si="1660"/>
        <v>1675</v>
      </c>
      <c r="D3024" s="7">
        <f>IF(R3024&gt;0,RANK(R3024,(R3024:T3024,U3024:AI3024)),0)</f>
        <v>4</v>
      </c>
      <c r="E3024" s="7">
        <f>IF(S3024&gt;0,RANK(S3024,(R3024:T3024,U3024:AI3024)),0)</f>
        <v>7</v>
      </c>
      <c r="F3024" s="7">
        <f>IF(T3024&gt;0,RANK(T3024,(R3024:T3024,U3024:AI3024)),0)</f>
        <v>3</v>
      </c>
      <c r="G3024" s="7">
        <f>IF(U3024&gt;0,RANK(U3024,(R3024:T3024,U3024:AI3024)),0)</f>
        <v>1</v>
      </c>
      <c r="H3024" s="7">
        <f t="shared" si="1661"/>
        <v>2</v>
      </c>
      <c r="I3024" s="49">
        <f t="shared" si="1662"/>
        <v>71</v>
      </c>
      <c r="J3024" s="177">
        <f t="shared" si="1659"/>
        <v>4.2388059701492536E-2</v>
      </c>
      <c r="K3024" s="2"/>
      <c r="L3024" s="2">
        <f t="shared" si="1663"/>
        <v>9.2537313432835819E-2</v>
      </c>
      <c r="M3024" s="2">
        <f t="shared" si="1664"/>
        <v>1.791044776119403E-3</v>
      </c>
      <c r="N3024" s="2">
        <f t="shared" si="1665"/>
        <v>0.14686567164179104</v>
      </c>
      <c r="O3024" s="2">
        <f t="shared" si="1666"/>
        <v>0.39582089552238808</v>
      </c>
      <c r="P3024" s="2">
        <f t="shared" si="1667"/>
        <v>0.35343283582089552</v>
      </c>
      <c r="Q3024" s="2">
        <f t="shared" si="1642"/>
        <v>9.5522388059701702E-3</v>
      </c>
      <c r="R3024" s="1">
        <v>155</v>
      </c>
      <c r="S3024" s="1">
        <v>3</v>
      </c>
      <c r="T3024" s="1">
        <v>246</v>
      </c>
      <c r="U3024" s="1">
        <v>663</v>
      </c>
      <c r="V3024" s="1">
        <v>592</v>
      </c>
      <c r="W3024" s="1">
        <v>3</v>
      </c>
      <c r="X3024" s="1">
        <v>0</v>
      </c>
      <c r="Y3024" s="1">
        <v>2</v>
      </c>
      <c r="Z3024" s="1">
        <v>7</v>
      </c>
      <c r="AA3024" s="1">
        <v>4</v>
      </c>
      <c r="AD3024" s="1">
        <v>0</v>
      </c>
      <c r="AF3024" s="1">
        <v>0</v>
      </c>
      <c r="AK3024" s="7">
        <f t="shared" si="1668"/>
        <v>7</v>
      </c>
      <c r="AL3024" s="7">
        <f t="shared" si="1669"/>
        <v>0</v>
      </c>
      <c r="AM3024" s="7">
        <f t="shared" si="1670"/>
        <v>9</v>
      </c>
      <c r="AN3024" s="2">
        <f t="shared" si="1671"/>
        <v>1.791044776119403E-3</v>
      </c>
      <c r="AO3024" s="2">
        <f t="shared" si="1672"/>
        <v>0</v>
      </c>
      <c r="AP3024" s="2">
        <f t="shared" si="1673"/>
        <v>1.1940298507462687E-3</v>
      </c>
      <c r="AR3024" t="str">
        <f t="shared" si="1675"/>
        <v>Spencer</v>
      </c>
      <c r="AS3024" t="s">
        <v>472</v>
      </c>
      <c r="AT3024" s="184"/>
      <c r="AV3024" s="97">
        <v>21</v>
      </c>
      <c r="AW3024" s="99">
        <v>215</v>
      </c>
      <c r="AX3024" s="105">
        <f t="shared" si="1674"/>
        <v>21215</v>
      </c>
      <c r="AZ3024" s="7" t="s">
        <v>2951</v>
      </c>
      <c r="BA3024" s="181" t="s">
        <v>2991</v>
      </c>
    </row>
    <row r="3025" spans="1:72" ht="13" hidden="1" customHeight="1" outlineLevel="1">
      <c r="A3025" t="s">
        <v>3193</v>
      </c>
      <c r="B3025" t="s">
        <v>472</v>
      </c>
      <c r="C3025" s="1">
        <f t="shared" si="1660"/>
        <v>2251</v>
      </c>
      <c r="D3025" s="7">
        <f>IF(R3025&gt;0,RANK(R3025,(R3025:T3025,U3025:AI3025)),0)</f>
        <v>4</v>
      </c>
      <c r="E3025" s="7">
        <f>IF(S3025&gt;0,RANK(S3025,(R3025:T3025,U3025:AI3025)),0)</f>
        <v>8</v>
      </c>
      <c r="F3025" s="7">
        <f>IF(T3025&gt;0,RANK(T3025,(R3025:T3025,U3025:AI3025)),0)</f>
        <v>3</v>
      </c>
      <c r="G3025" s="7">
        <f>IF(U3025&gt;0,RANK(U3025,(R3025:T3025,U3025:AI3025)),0)</f>
        <v>2</v>
      </c>
      <c r="H3025" s="7">
        <f t="shared" si="1661"/>
        <v>1</v>
      </c>
      <c r="I3025" s="49">
        <f t="shared" si="1662"/>
        <v>209</v>
      </c>
      <c r="J3025" s="177">
        <f t="shared" si="1659"/>
        <v>9.2847623278542873E-2</v>
      </c>
      <c r="K3025" s="2"/>
      <c r="L3025" s="2">
        <f t="shared" si="1663"/>
        <v>0.13416259440248779</v>
      </c>
      <c r="M3025" s="2">
        <f t="shared" si="1664"/>
        <v>1.7769880053309639E-3</v>
      </c>
      <c r="N3025" s="2">
        <f t="shared" si="1665"/>
        <v>0.14749000444247001</v>
      </c>
      <c r="O3025" s="2">
        <f t="shared" si="1666"/>
        <v>0.30253220790759661</v>
      </c>
      <c r="P3025" s="2">
        <f t="shared" si="1667"/>
        <v>0.39537983118613951</v>
      </c>
      <c r="Q3025" s="2">
        <f t="shared" si="1642"/>
        <v>1.8658374055975147E-2</v>
      </c>
      <c r="R3025" s="1">
        <v>302</v>
      </c>
      <c r="S3025" s="1">
        <v>4</v>
      </c>
      <c r="T3025" s="1">
        <v>332</v>
      </c>
      <c r="U3025" s="1">
        <v>681</v>
      </c>
      <c r="V3025" s="1">
        <v>890</v>
      </c>
      <c r="W3025" s="1">
        <v>22</v>
      </c>
      <c r="X3025" s="1">
        <v>0</v>
      </c>
      <c r="Y3025" s="1">
        <v>3</v>
      </c>
      <c r="Z3025" s="1">
        <v>7</v>
      </c>
      <c r="AA3025" s="1">
        <v>6</v>
      </c>
      <c r="AD3025" s="1">
        <v>3</v>
      </c>
      <c r="AF3025" s="1">
        <v>1</v>
      </c>
      <c r="AK3025" s="7">
        <f t="shared" si="1668"/>
        <v>5</v>
      </c>
      <c r="AL3025" s="7">
        <f t="shared" si="1669"/>
        <v>0</v>
      </c>
      <c r="AM3025" s="7">
        <f t="shared" si="1670"/>
        <v>9</v>
      </c>
      <c r="AN3025" s="2">
        <f t="shared" si="1671"/>
        <v>9.7734340293203024E-3</v>
      </c>
      <c r="AO3025" s="2">
        <f t="shared" si="1672"/>
        <v>0</v>
      </c>
      <c r="AP3025" s="2">
        <f t="shared" si="1673"/>
        <v>1.3327410039982231E-3</v>
      </c>
      <c r="AR3025" t="str">
        <f t="shared" si="1675"/>
        <v>Taylor</v>
      </c>
      <c r="AS3025" t="s">
        <v>472</v>
      </c>
      <c r="AT3025" s="184">
        <v>1</v>
      </c>
      <c r="AV3025" s="97">
        <v>21</v>
      </c>
      <c r="AW3025" s="99">
        <v>217</v>
      </c>
      <c r="AX3025" s="105">
        <f t="shared" si="1674"/>
        <v>21217</v>
      </c>
      <c r="AZ3025" s="7" t="s">
        <v>2951</v>
      </c>
      <c r="BA3025" s="181" t="s">
        <v>2991</v>
      </c>
    </row>
    <row r="3026" spans="1:72" ht="13" hidden="1" customHeight="1" outlineLevel="1">
      <c r="A3026" t="s">
        <v>230</v>
      </c>
      <c r="B3026" t="s">
        <v>472</v>
      </c>
      <c r="C3026" s="1">
        <f t="shared" si="1660"/>
        <v>272</v>
      </c>
      <c r="D3026" s="7">
        <f>IF(R3026&gt;0,RANK(R3026,(R3026:T3026,U3026:AI3026)),0)</f>
        <v>4</v>
      </c>
      <c r="E3026" s="7">
        <f>IF(S3026&gt;0,RANK(S3026,(R3026:T3026,U3026:AI3026)),0)</f>
        <v>0</v>
      </c>
      <c r="F3026" s="7">
        <f>IF(T3026&gt;0,RANK(T3026,(R3026:T3026,U3026:AI3026)),0)</f>
        <v>3</v>
      </c>
      <c r="G3026" s="7">
        <f>IF(U3026&gt;0,RANK(U3026,(R3026:T3026,U3026:AI3026)),0)</f>
        <v>2</v>
      </c>
      <c r="H3026" s="7">
        <f t="shared" si="1661"/>
        <v>1</v>
      </c>
      <c r="I3026" s="49">
        <f t="shared" si="1662"/>
        <v>11</v>
      </c>
      <c r="J3026" s="177">
        <f t="shared" si="1659"/>
        <v>4.0441176470588237E-2</v>
      </c>
      <c r="K3026" s="2"/>
      <c r="L3026" s="2">
        <f t="shared" si="1663"/>
        <v>8.8235294117647065E-2</v>
      </c>
      <c r="M3026" s="2">
        <f t="shared" si="1664"/>
        <v>0</v>
      </c>
      <c r="N3026" s="2">
        <f t="shared" si="1665"/>
        <v>0.12132352941176471</v>
      </c>
      <c r="O3026" s="2">
        <f t="shared" si="1666"/>
        <v>0.36029411764705882</v>
      </c>
      <c r="P3026" s="2">
        <f t="shared" si="1667"/>
        <v>0.40073529411764708</v>
      </c>
      <c r="Q3026" s="2">
        <f t="shared" si="1642"/>
        <v>2.9411764705882304E-2</v>
      </c>
      <c r="R3026" s="1">
        <v>24</v>
      </c>
      <c r="S3026" s="1">
        <v>0</v>
      </c>
      <c r="T3026" s="1">
        <v>33</v>
      </c>
      <c r="U3026" s="1">
        <v>98</v>
      </c>
      <c r="V3026" s="1">
        <v>109</v>
      </c>
      <c r="W3026" s="1">
        <v>4</v>
      </c>
      <c r="X3026" s="1">
        <v>0</v>
      </c>
      <c r="Y3026" s="1">
        <v>0</v>
      </c>
      <c r="Z3026" s="1">
        <v>3</v>
      </c>
      <c r="AA3026" s="1">
        <v>1</v>
      </c>
      <c r="AD3026" s="1">
        <v>0</v>
      </c>
      <c r="AF3026" s="1">
        <v>0</v>
      </c>
      <c r="AK3026" s="7">
        <f t="shared" si="1668"/>
        <v>5</v>
      </c>
      <c r="AL3026" s="7">
        <f t="shared" si="1669"/>
        <v>0</v>
      </c>
      <c r="AM3026" s="7">
        <f t="shared" si="1670"/>
        <v>0</v>
      </c>
      <c r="AN3026" s="2">
        <f t="shared" si="1671"/>
        <v>1.4705882352941176E-2</v>
      </c>
      <c r="AO3026" s="2">
        <f t="shared" si="1672"/>
        <v>0</v>
      </c>
      <c r="AP3026" s="2">
        <f t="shared" si="1673"/>
        <v>0</v>
      </c>
      <c r="AR3026" t="str">
        <f t="shared" si="1675"/>
        <v>Todd</v>
      </c>
      <c r="AS3026" t="s">
        <v>472</v>
      </c>
      <c r="AT3026" s="184">
        <v>1</v>
      </c>
      <c r="AV3026" s="97">
        <v>21</v>
      </c>
      <c r="AW3026" s="99">
        <v>219</v>
      </c>
      <c r="AX3026" s="105">
        <f t="shared" si="1674"/>
        <v>21219</v>
      </c>
      <c r="AZ3026" s="7" t="s">
        <v>2951</v>
      </c>
      <c r="BA3026" s="181" t="s">
        <v>2991</v>
      </c>
    </row>
    <row r="3027" spans="1:72" ht="13" hidden="1" customHeight="1" outlineLevel="1">
      <c r="A3027" t="s">
        <v>2158</v>
      </c>
      <c r="B3027" t="s">
        <v>472</v>
      </c>
      <c r="C3027" s="1">
        <f t="shared" si="1660"/>
        <v>932</v>
      </c>
      <c r="D3027" s="7">
        <f>IF(R3027&gt;0,RANK(R3027,(R3027:T3027,U3027:AI3027)),0)</f>
        <v>4</v>
      </c>
      <c r="E3027" s="7">
        <f>IF(S3027&gt;0,RANK(S3027,(R3027:T3027,U3027:AI3027)),0)</f>
        <v>7</v>
      </c>
      <c r="F3027" s="7">
        <f>IF(T3027&gt;0,RANK(T3027,(R3027:T3027,U3027:AI3027)),0)</f>
        <v>3</v>
      </c>
      <c r="G3027" s="7">
        <f>IF(U3027&gt;0,RANK(U3027,(R3027:T3027,U3027:AI3027)),0)</f>
        <v>2</v>
      </c>
      <c r="H3027" s="7">
        <f t="shared" si="1661"/>
        <v>1</v>
      </c>
      <c r="I3027" s="49">
        <f t="shared" si="1662"/>
        <v>68</v>
      </c>
      <c r="J3027" s="177">
        <f t="shared" si="1659"/>
        <v>7.2961373390557943E-2</v>
      </c>
      <c r="K3027" s="2"/>
      <c r="L3027" s="2">
        <f t="shared" si="1663"/>
        <v>9.6566523605150209E-2</v>
      </c>
      <c r="M3027" s="2">
        <f t="shared" si="1664"/>
        <v>1.0729613733905579E-3</v>
      </c>
      <c r="N3027" s="2">
        <f t="shared" si="1665"/>
        <v>0.15772532188841201</v>
      </c>
      <c r="O3027" s="2">
        <f t="shared" si="1666"/>
        <v>0.33047210300429186</v>
      </c>
      <c r="P3027" s="2">
        <f t="shared" si="1667"/>
        <v>0.40343347639484978</v>
      </c>
      <c r="Q3027" s="2">
        <f t="shared" ref="Q3027:Q3090" si="1676">IF(C3027=0,"-",(1-L3027-M3027-N3027-O3027-P3027))</f>
        <v>1.072961373390563E-2</v>
      </c>
      <c r="R3027" s="1">
        <v>90</v>
      </c>
      <c r="S3027" s="1">
        <v>1</v>
      </c>
      <c r="T3027" s="1">
        <v>147</v>
      </c>
      <c r="U3027" s="1">
        <v>308</v>
      </c>
      <c r="V3027" s="1">
        <v>376</v>
      </c>
      <c r="W3027" s="1">
        <v>6</v>
      </c>
      <c r="X3027" s="1">
        <v>0</v>
      </c>
      <c r="Y3027" s="1">
        <v>0</v>
      </c>
      <c r="Z3027" s="1">
        <v>1</v>
      </c>
      <c r="AA3027" s="1">
        <v>2</v>
      </c>
      <c r="AD3027" s="1">
        <v>1</v>
      </c>
      <c r="AF3027" s="1">
        <v>0</v>
      </c>
      <c r="AK3027" s="7">
        <f t="shared" si="1668"/>
        <v>5</v>
      </c>
      <c r="AL3027" s="7">
        <f t="shared" si="1669"/>
        <v>0</v>
      </c>
      <c r="AM3027" s="7">
        <f t="shared" si="1670"/>
        <v>0</v>
      </c>
      <c r="AN3027" s="2">
        <f t="shared" si="1671"/>
        <v>6.4377682403433476E-3</v>
      </c>
      <c r="AO3027" s="2">
        <f t="shared" si="1672"/>
        <v>0</v>
      </c>
      <c r="AP3027" s="2">
        <f t="shared" si="1673"/>
        <v>0</v>
      </c>
      <c r="AR3027" t="str">
        <f t="shared" si="1675"/>
        <v>Trigg</v>
      </c>
      <c r="AS3027" t="s">
        <v>472</v>
      </c>
      <c r="AT3027" s="184">
        <v>1</v>
      </c>
      <c r="AV3027" s="97">
        <v>21</v>
      </c>
      <c r="AW3027" s="99">
        <v>221</v>
      </c>
      <c r="AX3027" s="105">
        <f t="shared" si="1674"/>
        <v>21221</v>
      </c>
      <c r="AZ3027" s="7" t="s">
        <v>2951</v>
      </c>
      <c r="BA3027" s="181" t="s">
        <v>2991</v>
      </c>
    </row>
    <row r="3028" spans="1:72" ht="13" hidden="1" customHeight="1" outlineLevel="1">
      <c r="A3028" t="s">
        <v>2417</v>
      </c>
      <c r="B3028" t="s">
        <v>472</v>
      </c>
      <c r="C3028" s="1">
        <f t="shared" si="1660"/>
        <v>210</v>
      </c>
      <c r="D3028" s="7">
        <f>IF(R3028&gt;0,RANK(R3028,(R3028:T3028,U3028:AI3028)),0)</f>
        <v>3</v>
      </c>
      <c r="E3028" s="7">
        <f>IF(S3028&gt;0,RANK(S3028,(R3028:T3028,U3028:AI3028)),0)</f>
        <v>6</v>
      </c>
      <c r="F3028" s="7">
        <f>IF(T3028&gt;0,RANK(T3028,(R3028:T3028,U3028:AI3028)),0)</f>
        <v>4</v>
      </c>
      <c r="G3028" s="7">
        <f>IF(U3028&gt;0,RANK(U3028,(R3028:T3028,U3028:AI3028)),0)</f>
        <v>1</v>
      </c>
      <c r="H3028" s="7">
        <f t="shared" si="1661"/>
        <v>2</v>
      </c>
      <c r="I3028" s="49">
        <f t="shared" si="1662"/>
        <v>21</v>
      </c>
      <c r="J3028" s="177">
        <f t="shared" si="1659"/>
        <v>0.1</v>
      </c>
      <c r="K3028" s="2"/>
      <c r="L3028" s="2">
        <f t="shared" si="1663"/>
        <v>0.10476190476190476</v>
      </c>
      <c r="M3028" s="2">
        <f t="shared" si="1664"/>
        <v>4.7619047619047623E-3</v>
      </c>
      <c r="N3028" s="2">
        <f t="shared" si="1665"/>
        <v>7.6190476190476197E-2</v>
      </c>
      <c r="O3028" s="2">
        <f t="shared" si="1666"/>
        <v>0.44761904761904764</v>
      </c>
      <c r="P3028" s="2">
        <f t="shared" si="1667"/>
        <v>0.34761904761904761</v>
      </c>
      <c r="Q3028" s="2">
        <f t="shared" si="1676"/>
        <v>1.9047619047619035E-2</v>
      </c>
      <c r="R3028" s="1">
        <v>22</v>
      </c>
      <c r="S3028" s="1">
        <v>1</v>
      </c>
      <c r="T3028" s="1">
        <v>16</v>
      </c>
      <c r="U3028" s="1">
        <v>94</v>
      </c>
      <c r="V3028" s="1">
        <v>73</v>
      </c>
      <c r="W3028" s="1">
        <v>1</v>
      </c>
      <c r="X3028" s="1">
        <v>0</v>
      </c>
      <c r="Y3028" s="1">
        <v>0</v>
      </c>
      <c r="Z3028" s="1">
        <v>2</v>
      </c>
      <c r="AA3028" s="1">
        <v>1</v>
      </c>
      <c r="AD3028" s="1">
        <v>0</v>
      </c>
      <c r="AF3028" s="1">
        <v>0</v>
      </c>
      <c r="AK3028" s="7">
        <f t="shared" si="1668"/>
        <v>6</v>
      </c>
      <c r="AL3028" s="7">
        <f t="shared" si="1669"/>
        <v>0</v>
      </c>
      <c r="AM3028" s="7">
        <f t="shared" si="1670"/>
        <v>0</v>
      </c>
      <c r="AN3028" s="2">
        <f t="shared" si="1671"/>
        <v>4.7619047619047623E-3</v>
      </c>
      <c r="AO3028" s="2">
        <f t="shared" si="1672"/>
        <v>0</v>
      </c>
      <c r="AP3028" s="2">
        <f t="shared" si="1673"/>
        <v>0</v>
      </c>
      <c r="AR3028" t="str">
        <f t="shared" si="1675"/>
        <v>Trimble</v>
      </c>
      <c r="AS3028" t="s">
        <v>472</v>
      </c>
      <c r="AT3028" s="184">
        <v>4</v>
      </c>
      <c r="AV3028" s="97">
        <v>21</v>
      </c>
      <c r="AW3028" s="99">
        <v>223</v>
      </c>
      <c r="AX3028" s="105">
        <f t="shared" si="1674"/>
        <v>21223</v>
      </c>
      <c r="AZ3028" s="7" t="s">
        <v>2951</v>
      </c>
      <c r="BA3028" s="181" t="s">
        <v>2991</v>
      </c>
    </row>
    <row r="3029" spans="1:72" ht="13" hidden="1" customHeight="1" outlineLevel="1">
      <c r="A3029" t="s">
        <v>3233</v>
      </c>
      <c r="B3029" t="s">
        <v>472</v>
      </c>
      <c r="C3029" s="1">
        <f t="shared" si="1660"/>
        <v>239</v>
      </c>
      <c r="D3029" s="7">
        <f>IF(R3029&gt;0,RANK(R3029,(R3029:T3029,U3029:AI3029)),0)</f>
        <v>4</v>
      </c>
      <c r="E3029" s="7">
        <f>IF(S3029&gt;0,RANK(S3029,(R3029:T3029,U3029:AI3029)),0)</f>
        <v>0</v>
      </c>
      <c r="F3029" s="7">
        <f>IF(T3029&gt;0,RANK(T3029,(R3029:T3029,U3029:AI3029)),0)</f>
        <v>3</v>
      </c>
      <c r="G3029" s="7">
        <f>IF(U3029&gt;0,RANK(U3029,(R3029:T3029,U3029:AI3029)),0)</f>
        <v>1</v>
      </c>
      <c r="H3029" s="7">
        <f t="shared" si="1661"/>
        <v>2</v>
      </c>
      <c r="I3029" s="49">
        <f t="shared" si="1662"/>
        <v>2</v>
      </c>
      <c r="J3029" s="177">
        <f t="shared" si="1659"/>
        <v>8.368200836820083E-3</v>
      </c>
      <c r="K3029" s="2"/>
      <c r="L3029" s="2">
        <f t="shared" si="1663"/>
        <v>7.9497907949790794E-2</v>
      </c>
      <c r="M3029" s="2">
        <f t="shared" si="1664"/>
        <v>0</v>
      </c>
      <c r="N3029" s="2">
        <f t="shared" si="1665"/>
        <v>0.13389121338912133</v>
      </c>
      <c r="O3029" s="2">
        <f t="shared" si="1666"/>
        <v>0.39330543933054396</v>
      </c>
      <c r="P3029" s="2">
        <f t="shared" si="1667"/>
        <v>0.38493723849372385</v>
      </c>
      <c r="Q3029" s="2">
        <f t="shared" si="1676"/>
        <v>8.3682008368199945E-3</v>
      </c>
      <c r="R3029" s="1">
        <v>19</v>
      </c>
      <c r="S3029" s="1">
        <v>0</v>
      </c>
      <c r="T3029" s="1">
        <v>32</v>
      </c>
      <c r="U3029" s="1">
        <v>94</v>
      </c>
      <c r="V3029" s="1">
        <v>92</v>
      </c>
      <c r="W3029" s="1">
        <v>0</v>
      </c>
      <c r="X3029" s="1">
        <v>0</v>
      </c>
      <c r="Y3029" s="1">
        <v>0</v>
      </c>
      <c r="Z3029" s="1">
        <v>1</v>
      </c>
      <c r="AA3029" s="1">
        <v>0</v>
      </c>
      <c r="AD3029" s="1">
        <v>1</v>
      </c>
      <c r="AF3029" s="1">
        <v>0</v>
      </c>
      <c r="AK3029" s="7">
        <f t="shared" si="1668"/>
        <v>0</v>
      </c>
      <c r="AL3029" s="7">
        <f t="shared" si="1669"/>
        <v>0</v>
      </c>
      <c r="AM3029" s="7">
        <f t="shared" si="1670"/>
        <v>0</v>
      </c>
      <c r="AN3029" s="2">
        <f t="shared" si="1671"/>
        <v>0</v>
      </c>
      <c r="AO3029" s="2">
        <f t="shared" si="1672"/>
        <v>0</v>
      </c>
      <c r="AP3029" s="2">
        <f t="shared" si="1673"/>
        <v>0</v>
      </c>
      <c r="AR3029" t="str">
        <f t="shared" si="1675"/>
        <v>Union</v>
      </c>
      <c r="AS3029" t="s">
        <v>472</v>
      </c>
      <c r="AT3029" s="184">
        <v>1</v>
      </c>
      <c r="AV3029" s="97">
        <v>21</v>
      </c>
      <c r="AW3029" s="99">
        <v>225</v>
      </c>
      <c r="AX3029" s="105">
        <f t="shared" si="1674"/>
        <v>21225</v>
      </c>
      <c r="AZ3029" s="7" t="s">
        <v>2951</v>
      </c>
      <c r="BA3029" s="181" t="s">
        <v>2991</v>
      </c>
    </row>
    <row r="3030" spans="1:72" ht="13" hidden="1" customHeight="1" outlineLevel="1">
      <c r="A3030" t="s">
        <v>1140</v>
      </c>
      <c r="B3030" t="s">
        <v>472</v>
      </c>
      <c r="C3030" s="1">
        <f t="shared" si="1660"/>
        <v>5514</v>
      </c>
      <c r="D3030" s="7">
        <f>IF(R3030&gt;0,RANK(R3030,(R3030:T3030,U3030:AI3030)),0)</f>
        <v>4</v>
      </c>
      <c r="E3030" s="7">
        <f>IF(S3030&gt;0,RANK(S3030,(R3030:T3030,U3030:AI3030)),0)</f>
        <v>9</v>
      </c>
      <c r="F3030" s="7">
        <f>IF(T3030&gt;0,RANK(T3030,(R3030:T3030,U3030:AI3030)),0)</f>
        <v>3</v>
      </c>
      <c r="G3030" s="7">
        <f>IF(U3030&gt;0,RANK(U3030,(R3030:T3030,U3030:AI3030)),0)</f>
        <v>1</v>
      </c>
      <c r="H3030" s="7">
        <f t="shared" si="1661"/>
        <v>2</v>
      </c>
      <c r="I3030" s="49">
        <f t="shared" si="1662"/>
        <v>360</v>
      </c>
      <c r="J3030" s="177">
        <f t="shared" si="1659"/>
        <v>6.5288356909684445E-2</v>
      </c>
      <c r="K3030" s="2"/>
      <c r="L3030" s="2">
        <f t="shared" si="1663"/>
        <v>0.17899891186071817</v>
      </c>
      <c r="M3030" s="2">
        <f t="shared" si="1664"/>
        <v>7.2542618788538264E-4</v>
      </c>
      <c r="N3030" s="2">
        <f t="shared" si="1665"/>
        <v>0.19278200943054044</v>
      </c>
      <c r="O3030" s="2">
        <f t="shared" si="1666"/>
        <v>0.33641639463184619</v>
      </c>
      <c r="P3030" s="2">
        <f t="shared" si="1667"/>
        <v>0.27112803772216176</v>
      </c>
      <c r="Q3030" s="2">
        <f t="shared" si="1676"/>
        <v>1.9949220166848025E-2</v>
      </c>
      <c r="R3030" s="1">
        <v>987</v>
      </c>
      <c r="S3030" s="1">
        <v>4</v>
      </c>
      <c r="T3030" s="1">
        <v>1063</v>
      </c>
      <c r="U3030" s="1">
        <v>1855</v>
      </c>
      <c r="V3030" s="1">
        <v>1495</v>
      </c>
      <c r="W3030" s="1">
        <v>53</v>
      </c>
      <c r="X3030" s="1">
        <v>2</v>
      </c>
      <c r="Y3030" s="1">
        <v>0</v>
      </c>
      <c r="Z3030" s="1">
        <v>35</v>
      </c>
      <c r="AA3030" s="1">
        <v>11</v>
      </c>
      <c r="AD3030" s="1">
        <v>5</v>
      </c>
      <c r="AF3030" s="1">
        <v>4</v>
      </c>
      <c r="AK3030" s="7">
        <f t="shared" si="1668"/>
        <v>5</v>
      </c>
      <c r="AL3030" s="7">
        <f t="shared" si="1669"/>
        <v>9</v>
      </c>
      <c r="AM3030" s="7">
        <f t="shared" si="1670"/>
        <v>0</v>
      </c>
      <c r="AN3030" s="2">
        <f t="shared" si="1671"/>
        <v>9.6118969894813198E-3</v>
      </c>
      <c r="AO3030" s="2">
        <f t="shared" si="1672"/>
        <v>3.6271309394269132E-4</v>
      </c>
      <c r="AP3030" s="2">
        <f t="shared" si="1673"/>
        <v>0</v>
      </c>
      <c r="AR3030" t="str">
        <f t="shared" si="1675"/>
        <v>Warren</v>
      </c>
      <c r="AS3030" t="s">
        <v>472</v>
      </c>
      <c r="AT3030" s="184">
        <v>2</v>
      </c>
      <c r="AV3030" s="97">
        <v>21</v>
      </c>
      <c r="AW3030" s="99">
        <v>227</v>
      </c>
      <c r="AX3030" s="105">
        <f t="shared" si="1674"/>
        <v>21227</v>
      </c>
      <c r="AZ3030" s="7" t="s">
        <v>2951</v>
      </c>
      <c r="BA3030" s="181" t="s">
        <v>2991</v>
      </c>
    </row>
    <row r="3031" spans="1:72" ht="13" hidden="1" customHeight="1" outlineLevel="1">
      <c r="A3031" t="s">
        <v>637</v>
      </c>
      <c r="B3031" t="s">
        <v>472</v>
      </c>
      <c r="C3031" s="1">
        <f t="shared" si="1660"/>
        <v>601</v>
      </c>
      <c r="D3031" s="7">
        <f>IF(R3031&gt;0,RANK(R3031,(R3031:T3031,U3031:AI3031)),0)</f>
        <v>4</v>
      </c>
      <c r="E3031" s="7">
        <f>IF(S3031&gt;0,RANK(S3031,(R3031:T3031,U3031:AI3031)),0)</f>
        <v>8</v>
      </c>
      <c r="F3031" s="7">
        <f>IF(T3031&gt;0,RANK(T3031,(R3031:T3031,U3031:AI3031)),0)</f>
        <v>3</v>
      </c>
      <c r="G3031" s="7">
        <f>IF(U3031&gt;0,RANK(U3031,(R3031:T3031,U3031:AI3031)),0)</f>
        <v>1</v>
      </c>
      <c r="H3031" s="7">
        <f t="shared" si="1661"/>
        <v>2</v>
      </c>
      <c r="I3031" s="49">
        <f t="shared" si="1662"/>
        <v>8</v>
      </c>
      <c r="J3031" s="177">
        <f t="shared" si="1659"/>
        <v>1.3311148086522463E-2</v>
      </c>
      <c r="K3031" s="2"/>
      <c r="L3031" s="2">
        <f t="shared" si="1663"/>
        <v>9.3178036605657238E-2</v>
      </c>
      <c r="M3031" s="2">
        <f t="shared" si="1664"/>
        <v>3.3277870216306157E-3</v>
      </c>
      <c r="N3031" s="2">
        <f t="shared" si="1665"/>
        <v>0.1913477537437604</v>
      </c>
      <c r="O3031" s="2">
        <f t="shared" si="1666"/>
        <v>0.34775374376039936</v>
      </c>
      <c r="P3031" s="2">
        <f t="shared" si="1667"/>
        <v>0.33444259567387685</v>
      </c>
      <c r="Q3031" s="2">
        <f t="shared" si="1676"/>
        <v>2.995008319467557E-2</v>
      </c>
      <c r="R3031" s="1">
        <v>56</v>
      </c>
      <c r="S3031" s="1">
        <v>2</v>
      </c>
      <c r="T3031" s="1">
        <v>115</v>
      </c>
      <c r="U3031" s="1">
        <v>209</v>
      </c>
      <c r="V3031" s="1">
        <v>201</v>
      </c>
      <c r="W3031" s="1">
        <v>8</v>
      </c>
      <c r="X3031" s="1">
        <v>1</v>
      </c>
      <c r="Y3031" s="1">
        <v>0</v>
      </c>
      <c r="Z3031" s="1">
        <v>6</v>
      </c>
      <c r="AA3031" s="1">
        <v>0</v>
      </c>
      <c r="AD3031" s="1">
        <v>3</v>
      </c>
      <c r="AF3031" s="1">
        <v>0</v>
      </c>
      <c r="AK3031" s="7">
        <f t="shared" si="1668"/>
        <v>5</v>
      </c>
      <c r="AL3031" s="7">
        <f t="shared" si="1669"/>
        <v>8</v>
      </c>
      <c r="AM3031" s="7">
        <f t="shared" si="1670"/>
        <v>0</v>
      </c>
      <c r="AN3031" s="2">
        <f t="shared" si="1671"/>
        <v>1.3311148086522463E-2</v>
      </c>
      <c r="AO3031" s="2">
        <f t="shared" si="1672"/>
        <v>1.6638935108153079E-3</v>
      </c>
      <c r="AP3031" s="2">
        <f t="shared" si="1673"/>
        <v>0</v>
      </c>
      <c r="AR3031" t="str">
        <f t="shared" si="1675"/>
        <v>Washington</v>
      </c>
      <c r="AS3031" t="s">
        <v>472</v>
      </c>
      <c r="AT3031" s="184"/>
      <c r="AV3031" s="97">
        <v>21</v>
      </c>
      <c r="AW3031" s="99">
        <v>229</v>
      </c>
      <c r="AX3031" s="105">
        <f t="shared" si="1674"/>
        <v>21229</v>
      </c>
      <c r="AZ3031" s="7" t="s">
        <v>2951</v>
      </c>
      <c r="BA3031" s="181" t="s">
        <v>2991</v>
      </c>
    </row>
    <row r="3032" spans="1:72" ht="13" hidden="1" customHeight="1" outlineLevel="1">
      <c r="A3032" t="s">
        <v>2146</v>
      </c>
      <c r="B3032" t="s">
        <v>472</v>
      </c>
      <c r="C3032" s="1">
        <f t="shared" si="1660"/>
        <v>1675</v>
      </c>
      <c r="D3032" s="7">
        <f>IF(R3032&gt;0,RANK(R3032,(R3032:T3032,U3032:AI3032)),0)</f>
        <v>3</v>
      </c>
      <c r="E3032" s="7">
        <f>IF(S3032&gt;0,RANK(S3032,(R3032:T3032,U3032:AI3032)),0)</f>
        <v>6</v>
      </c>
      <c r="F3032" s="7">
        <f>IF(T3032&gt;0,RANK(T3032,(R3032:T3032,U3032:AI3032)),0)</f>
        <v>4</v>
      </c>
      <c r="G3032" s="7">
        <f>IF(U3032&gt;0,RANK(U3032,(R3032:T3032,U3032:AI3032)),0)</f>
        <v>2</v>
      </c>
      <c r="H3032" s="7">
        <f t="shared" si="1661"/>
        <v>1</v>
      </c>
      <c r="I3032" s="49">
        <f t="shared" si="1662"/>
        <v>367</v>
      </c>
      <c r="J3032" s="177">
        <f t="shared" si="1659"/>
        <v>0.2191044776119403</v>
      </c>
      <c r="K3032" s="2"/>
      <c r="L3032" s="2">
        <f t="shared" si="1663"/>
        <v>0.13791044776119402</v>
      </c>
      <c r="M3032" s="2">
        <f t="shared" si="1664"/>
        <v>4.1791044776119399E-3</v>
      </c>
      <c r="N3032" s="2">
        <f t="shared" si="1665"/>
        <v>0.10029850746268656</v>
      </c>
      <c r="O3032" s="2">
        <f t="shared" si="1666"/>
        <v>0.26149253731343286</v>
      </c>
      <c r="P3032" s="2">
        <f t="shared" si="1667"/>
        <v>0.48059701492537316</v>
      </c>
      <c r="Q3032" s="2">
        <f t="shared" si="1676"/>
        <v>1.552238805970152E-2</v>
      </c>
      <c r="R3032" s="1">
        <v>231</v>
      </c>
      <c r="S3032" s="1">
        <v>7</v>
      </c>
      <c r="T3032" s="1">
        <v>168</v>
      </c>
      <c r="U3032" s="1">
        <v>438</v>
      </c>
      <c r="V3032" s="1">
        <v>805</v>
      </c>
      <c r="W3032" s="1">
        <v>16</v>
      </c>
      <c r="X3032" s="1">
        <v>1</v>
      </c>
      <c r="Y3032" s="1">
        <v>0</v>
      </c>
      <c r="Z3032" s="1">
        <v>2</v>
      </c>
      <c r="AA3032" s="1">
        <v>2</v>
      </c>
      <c r="AD3032" s="1">
        <v>5</v>
      </c>
      <c r="AF3032" s="1">
        <v>0</v>
      </c>
      <c r="AK3032" s="7">
        <f t="shared" si="1668"/>
        <v>5</v>
      </c>
      <c r="AL3032" s="7">
        <f t="shared" si="1669"/>
        <v>9</v>
      </c>
      <c r="AM3032" s="7">
        <f t="shared" si="1670"/>
        <v>0</v>
      </c>
      <c r="AN3032" s="2">
        <f t="shared" si="1671"/>
        <v>9.5522388059701493E-3</v>
      </c>
      <c r="AO3032" s="2">
        <f t="shared" si="1672"/>
        <v>5.9701492537313433E-4</v>
      </c>
      <c r="AP3032" s="2">
        <f t="shared" si="1673"/>
        <v>0</v>
      </c>
      <c r="AR3032" t="str">
        <f t="shared" si="1675"/>
        <v>Wayne</v>
      </c>
      <c r="AS3032" t="s">
        <v>472</v>
      </c>
      <c r="AT3032" s="184">
        <v>5</v>
      </c>
      <c r="AV3032" s="97">
        <v>21</v>
      </c>
      <c r="AW3032" s="99">
        <v>231</v>
      </c>
      <c r="AX3032" s="105">
        <f t="shared" si="1674"/>
        <v>21231</v>
      </c>
      <c r="AZ3032" s="7" t="s">
        <v>2951</v>
      </c>
      <c r="BA3032" s="181" t="s">
        <v>2991</v>
      </c>
    </row>
    <row r="3033" spans="1:72" ht="13" hidden="1" customHeight="1" outlineLevel="1">
      <c r="A3033" t="s">
        <v>1040</v>
      </c>
      <c r="B3033" t="s">
        <v>472</v>
      </c>
      <c r="C3033" s="1">
        <f t="shared" si="1660"/>
        <v>235</v>
      </c>
      <c r="D3033" s="7">
        <f>IF(R3033&gt;0,RANK(R3033,(R3033:T3033,U3033:AI3033)),0)</f>
        <v>4</v>
      </c>
      <c r="E3033" s="7">
        <f>IF(S3033&gt;0,RANK(S3033,(R3033:T3033,U3033:AI3033)),0)</f>
        <v>0</v>
      </c>
      <c r="F3033" s="7">
        <f>IF(T3033&gt;0,RANK(T3033,(R3033:T3033,U3033:AI3033)),0)</f>
        <v>3</v>
      </c>
      <c r="G3033" s="7">
        <f>IF(U3033&gt;0,RANK(U3033,(R3033:T3033,U3033:AI3033)),0)</f>
        <v>1</v>
      </c>
      <c r="H3033" s="7">
        <f t="shared" si="1661"/>
        <v>2</v>
      </c>
      <c r="I3033" s="49">
        <f t="shared" si="1662"/>
        <v>44</v>
      </c>
      <c r="J3033" s="177">
        <f t="shared" si="1659"/>
        <v>0.18723404255319148</v>
      </c>
      <c r="K3033" s="2"/>
      <c r="L3033" s="2">
        <f t="shared" si="1663"/>
        <v>7.6595744680851063E-2</v>
      </c>
      <c r="M3033" s="2">
        <f t="shared" si="1664"/>
        <v>0</v>
      </c>
      <c r="N3033" s="2">
        <f t="shared" si="1665"/>
        <v>0.11914893617021277</v>
      </c>
      <c r="O3033" s="2">
        <f t="shared" si="1666"/>
        <v>0.49361702127659574</v>
      </c>
      <c r="P3033" s="2">
        <f t="shared" si="1667"/>
        <v>0.30638297872340425</v>
      </c>
      <c r="Q3033" s="2">
        <f t="shared" si="1676"/>
        <v>4.2553191489361208E-3</v>
      </c>
      <c r="R3033" s="1">
        <v>18</v>
      </c>
      <c r="S3033" s="1">
        <v>0</v>
      </c>
      <c r="T3033" s="1">
        <v>28</v>
      </c>
      <c r="U3033" s="1">
        <v>116</v>
      </c>
      <c r="V3033" s="1">
        <v>72</v>
      </c>
      <c r="W3033" s="1">
        <v>0</v>
      </c>
      <c r="X3033" s="1">
        <v>0</v>
      </c>
      <c r="Y3033" s="1">
        <v>0</v>
      </c>
      <c r="Z3033" s="1">
        <v>1</v>
      </c>
      <c r="AA3033" s="1">
        <v>0</v>
      </c>
      <c r="AD3033" s="1">
        <v>0</v>
      </c>
      <c r="AF3033" s="1">
        <v>0</v>
      </c>
      <c r="AK3033" s="7">
        <f t="shared" si="1668"/>
        <v>0</v>
      </c>
      <c r="AL3033" s="7">
        <f t="shared" si="1669"/>
        <v>0</v>
      </c>
      <c r="AM3033" s="7">
        <f t="shared" si="1670"/>
        <v>0</v>
      </c>
      <c r="AN3033" s="2">
        <f t="shared" si="1671"/>
        <v>0</v>
      </c>
      <c r="AO3033" s="2">
        <f t="shared" si="1672"/>
        <v>0</v>
      </c>
      <c r="AP3033" s="2">
        <f t="shared" si="1673"/>
        <v>0</v>
      </c>
      <c r="AR3033" t="str">
        <f t="shared" si="1675"/>
        <v>Webster</v>
      </c>
      <c r="AS3033" t="s">
        <v>472</v>
      </c>
      <c r="AT3033" s="184">
        <v>1</v>
      </c>
      <c r="AV3033" s="97">
        <v>21</v>
      </c>
      <c r="AW3033" s="99">
        <v>233</v>
      </c>
      <c r="AX3033" s="105">
        <f t="shared" si="1674"/>
        <v>21233</v>
      </c>
      <c r="AZ3033" s="7" t="s">
        <v>2951</v>
      </c>
      <c r="BA3033" s="181" t="s">
        <v>2991</v>
      </c>
    </row>
    <row r="3034" spans="1:72" ht="13" hidden="1" customHeight="1" outlineLevel="1">
      <c r="A3034" t="s">
        <v>1083</v>
      </c>
      <c r="B3034" t="s">
        <v>472</v>
      </c>
      <c r="C3034" s="1">
        <f t="shared" si="1660"/>
        <v>3292</v>
      </c>
      <c r="D3034" s="7">
        <f>IF(R3034&gt;0,RANK(R3034,(R3034:T3034,U3034:AI3034)),0)</f>
        <v>4</v>
      </c>
      <c r="E3034" s="7">
        <f>IF(S3034&gt;0,RANK(S3034,(R3034:T3034,U3034:AI3034)),0)</f>
        <v>8</v>
      </c>
      <c r="F3034" s="7">
        <f>IF(T3034&gt;0,RANK(T3034,(R3034:T3034,U3034:AI3034)),0)</f>
        <v>3</v>
      </c>
      <c r="G3034" s="7">
        <f>IF(U3034&gt;0,RANK(U3034,(R3034:T3034,U3034:AI3034)),0)</f>
        <v>2</v>
      </c>
      <c r="H3034" s="7">
        <f t="shared" si="1661"/>
        <v>1</v>
      </c>
      <c r="I3034" s="49">
        <f t="shared" si="1662"/>
        <v>721</v>
      </c>
      <c r="J3034" s="177">
        <f t="shared" si="1659"/>
        <v>0.21901579586877279</v>
      </c>
      <c r="K3034" s="2"/>
      <c r="L3034" s="2">
        <f t="shared" si="1663"/>
        <v>0.10540704738760631</v>
      </c>
      <c r="M3034" s="2">
        <f t="shared" si="1664"/>
        <v>2.4301336573511541E-3</v>
      </c>
      <c r="N3034" s="2">
        <f t="shared" si="1665"/>
        <v>0.14003645200486026</v>
      </c>
      <c r="O3034" s="2">
        <f t="shared" si="1666"/>
        <v>0.25364520048602673</v>
      </c>
      <c r="P3034" s="2">
        <f t="shared" si="1667"/>
        <v>0.47266099635479952</v>
      </c>
      <c r="Q3034" s="2">
        <f t="shared" si="1676"/>
        <v>2.5820170109356055E-2</v>
      </c>
      <c r="R3034" s="1">
        <v>347</v>
      </c>
      <c r="S3034" s="1">
        <v>8</v>
      </c>
      <c r="T3034" s="1">
        <v>461</v>
      </c>
      <c r="U3034" s="1">
        <v>835</v>
      </c>
      <c r="V3034" s="1">
        <v>1556</v>
      </c>
      <c r="W3034" s="1">
        <v>49</v>
      </c>
      <c r="X3034" s="1">
        <v>0</v>
      </c>
      <c r="Y3034" s="1">
        <v>1</v>
      </c>
      <c r="Z3034" s="1">
        <v>14</v>
      </c>
      <c r="AA3034" s="1">
        <v>13</v>
      </c>
      <c r="AD3034" s="1">
        <v>8</v>
      </c>
      <c r="AF3034" s="1">
        <v>0</v>
      </c>
      <c r="AK3034" s="7">
        <f t="shared" si="1668"/>
        <v>5</v>
      </c>
      <c r="AL3034" s="7">
        <f t="shared" si="1669"/>
        <v>0</v>
      </c>
      <c r="AM3034" s="7">
        <f t="shared" si="1670"/>
        <v>9</v>
      </c>
      <c r="AN3034" s="2">
        <f t="shared" si="1671"/>
        <v>1.4884568651275821E-2</v>
      </c>
      <c r="AO3034" s="2">
        <f t="shared" si="1672"/>
        <v>0</v>
      </c>
      <c r="AP3034" s="2">
        <f t="shared" si="1673"/>
        <v>3.0376670716889426E-4</v>
      </c>
      <c r="AR3034" t="str">
        <f t="shared" si="1675"/>
        <v>Whitley</v>
      </c>
      <c r="AS3034" t="s">
        <v>472</v>
      </c>
      <c r="AT3034" s="184">
        <v>5</v>
      </c>
      <c r="AV3034" s="97">
        <v>21</v>
      </c>
      <c r="AW3034" s="99">
        <v>235</v>
      </c>
      <c r="AX3034" s="105">
        <f t="shared" si="1674"/>
        <v>21235</v>
      </c>
      <c r="AZ3034" s="7" t="s">
        <v>2951</v>
      </c>
      <c r="BA3034" s="181" t="s">
        <v>2991</v>
      </c>
    </row>
    <row r="3035" spans="1:72" ht="13" hidden="1" customHeight="1" outlineLevel="1">
      <c r="A3035" t="s">
        <v>2437</v>
      </c>
      <c r="B3035" t="s">
        <v>472</v>
      </c>
      <c r="C3035" s="1">
        <f t="shared" si="1660"/>
        <v>96</v>
      </c>
      <c r="D3035" s="7">
        <f>IF(R3035&gt;0,RANK(R3035,(R3035:T3035,U3035:AI3035)),0)</f>
        <v>4</v>
      </c>
      <c r="E3035" s="7">
        <f>IF(S3035&gt;0,RANK(S3035,(R3035:T3035,U3035:AI3035)),0)</f>
        <v>5</v>
      </c>
      <c r="F3035" s="7">
        <f>IF(T3035&gt;0,RANK(T3035,(R3035:T3035,U3035:AI3035)),0)</f>
        <v>3</v>
      </c>
      <c r="G3035" s="7">
        <f>IF(U3035&gt;0,RANK(U3035,(R3035:T3035,U3035:AI3035)),0)</f>
        <v>2</v>
      </c>
      <c r="H3035" s="7">
        <f t="shared" si="1661"/>
        <v>1</v>
      </c>
      <c r="I3035" s="49">
        <f t="shared" si="1662"/>
        <v>2</v>
      </c>
      <c r="J3035" s="177">
        <f t="shared" si="1659"/>
        <v>2.0833333333333332E-2</v>
      </c>
      <c r="K3035" s="2"/>
      <c r="L3035" s="2">
        <f t="shared" si="1663"/>
        <v>8.3333333333333329E-2</v>
      </c>
      <c r="M3035" s="2">
        <f t="shared" si="1664"/>
        <v>2.0833333333333332E-2</v>
      </c>
      <c r="N3035" s="2">
        <f t="shared" si="1665"/>
        <v>9.375E-2</v>
      </c>
      <c r="O3035" s="2">
        <f t="shared" si="1666"/>
        <v>0.38541666666666669</v>
      </c>
      <c r="P3035" s="2">
        <f t="shared" si="1667"/>
        <v>0.40625</v>
      </c>
      <c r="Q3035" s="2">
        <f t="shared" si="1676"/>
        <v>1.0416666666666574E-2</v>
      </c>
      <c r="R3035" s="1">
        <v>8</v>
      </c>
      <c r="S3035" s="1">
        <v>2</v>
      </c>
      <c r="T3035" s="1">
        <v>9</v>
      </c>
      <c r="U3035" s="1">
        <v>37</v>
      </c>
      <c r="V3035" s="1">
        <v>39</v>
      </c>
      <c r="W3035" s="1">
        <v>0</v>
      </c>
      <c r="X3035" s="1">
        <v>0</v>
      </c>
      <c r="Y3035" s="1">
        <v>0</v>
      </c>
      <c r="Z3035" s="1">
        <v>1</v>
      </c>
      <c r="AA3035" s="1">
        <v>0</v>
      </c>
      <c r="AD3035" s="1">
        <v>0</v>
      </c>
      <c r="AF3035" s="1">
        <v>0</v>
      </c>
      <c r="AK3035" s="7">
        <f t="shared" si="1668"/>
        <v>0</v>
      </c>
      <c r="AL3035" s="7">
        <f t="shared" si="1669"/>
        <v>0</v>
      </c>
      <c r="AM3035" s="7">
        <f t="shared" si="1670"/>
        <v>0</v>
      </c>
      <c r="AN3035" s="2">
        <f t="shared" si="1671"/>
        <v>0</v>
      </c>
      <c r="AO3035" s="2">
        <f t="shared" si="1672"/>
        <v>0</v>
      </c>
      <c r="AP3035" s="2">
        <f t="shared" si="1673"/>
        <v>0</v>
      </c>
      <c r="AR3035" t="str">
        <f t="shared" si="1675"/>
        <v>Wolfe</v>
      </c>
      <c r="AS3035" t="s">
        <v>472</v>
      </c>
      <c r="AT3035" s="184">
        <v>6</v>
      </c>
      <c r="AV3035" s="97">
        <v>21</v>
      </c>
      <c r="AW3035" s="99">
        <v>237</v>
      </c>
      <c r="AX3035" s="105">
        <f t="shared" si="1674"/>
        <v>21237</v>
      </c>
      <c r="AZ3035" s="7" t="s">
        <v>2951</v>
      </c>
      <c r="BA3035" s="181" t="s">
        <v>2991</v>
      </c>
    </row>
    <row r="3036" spans="1:72" ht="12" hidden="1" customHeight="1" outlineLevel="1">
      <c r="A3036" t="s">
        <v>563</v>
      </c>
      <c r="B3036" t="s">
        <v>472</v>
      </c>
      <c r="C3036" s="1">
        <f t="shared" si="1660"/>
        <v>1874</v>
      </c>
      <c r="D3036" s="7">
        <f>IF(R3036&gt;0,RANK(R3036,(R3036:T3036,U3036:AI3036)),0)</f>
        <v>3</v>
      </c>
      <c r="E3036" s="7">
        <f>IF(S3036&gt;0,RANK(S3036,(R3036:T3036,U3036:AI3036)),0)</f>
        <v>8</v>
      </c>
      <c r="F3036" s="7">
        <f>IF(T3036&gt;0,RANK(T3036,(R3036:T3036,U3036:AI3036)),0)</f>
        <v>4</v>
      </c>
      <c r="G3036" s="7">
        <f>IF(U3036&gt;0,RANK(U3036,(R3036:T3036,U3036:AI3036)),0)</f>
        <v>2</v>
      </c>
      <c r="H3036" s="7">
        <f t="shared" si="1661"/>
        <v>1</v>
      </c>
      <c r="I3036" s="49">
        <f t="shared" si="1662"/>
        <v>35</v>
      </c>
      <c r="J3036" s="177">
        <f t="shared" si="1659"/>
        <v>1.8676627534685165E-2</v>
      </c>
      <c r="K3036" s="2"/>
      <c r="L3036" s="2">
        <f t="shared" si="1663"/>
        <v>0.20490928495197439</v>
      </c>
      <c r="M3036" s="2">
        <f t="shared" si="1664"/>
        <v>1.0672358591248667E-3</v>
      </c>
      <c r="N3036" s="2">
        <f t="shared" si="1665"/>
        <v>0.19530416221985059</v>
      </c>
      <c r="O3036" s="2">
        <f t="shared" si="1666"/>
        <v>0.28121664887940234</v>
      </c>
      <c r="P3036" s="2">
        <f t="shared" si="1667"/>
        <v>0.29989327641408753</v>
      </c>
      <c r="Q3036" s="2">
        <f t="shared" si="1676"/>
        <v>1.760939167556036E-2</v>
      </c>
      <c r="R3036" s="1">
        <v>384</v>
      </c>
      <c r="S3036" s="1">
        <v>2</v>
      </c>
      <c r="T3036" s="1">
        <v>366</v>
      </c>
      <c r="U3036" s="1">
        <v>527</v>
      </c>
      <c r="V3036" s="1">
        <v>562</v>
      </c>
      <c r="W3036" s="1">
        <v>21</v>
      </c>
      <c r="X3036" s="1">
        <v>1</v>
      </c>
      <c r="Y3036" s="1">
        <v>0</v>
      </c>
      <c r="Z3036" s="1">
        <v>5</v>
      </c>
      <c r="AA3036" s="1">
        <v>5</v>
      </c>
      <c r="AD3036" s="1">
        <v>0</v>
      </c>
      <c r="AF3036" s="1">
        <v>1</v>
      </c>
      <c r="AK3036" s="7">
        <f t="shared" si="1668"/>
        <v>5</v>
      </c>
      <c r="AL3036" s="7">
        <f t="shared" si="1669"/>
        <v>9</v>
      </c>
      <c r="AM3036" s="7">
        <f t="shared" si="1670"/>
        <v>0</v>
      </c>
      <c r="AN3036" s="2">
        <f t="shared" si="1671"/>
        <v>1.1205976520811099E-2</v>
      </c>
      <c r="AO3036" s="2">
        <f t="shared" si="1672"/>
        <v>5.3361792956243333E-4</v>
      </c>
      <c r="AP3036" s="2">
        <f t="shared" si="1673"/>
        <v>0</v>
      </c>
      <c r="AR3036" t="str">
        <f t="shared" si="1675"/>
        <v>Woodford</v>
      </c>
      <c r="AS3036" t="s">
        <v>472</v>
      </c>
      <c r="AT3036" s="184">
        <v>6</v>
      </c>
      <c r="AV3036" s="97">
        <v>21</v>
      </c>
      <c r="AW3036" s="99">
        <v>239</v>
      </c>
      <c r="AX3036" s="105">
        <f t="shared" si="1674"/>
        <v>21239</v>
      </c>
      <c r="AZ3036" s="7" t="s">
        <v>2951</v>
      </c>
      <c r="BA3036" s="181" t="s">
        <v>2991</v>
      </c>
    </row>
    <row r="3037" spans="1:72" collapsed="1">
      <c r="A3037" t="s">
        <v>2369</v>
      </c>
      <c r="B3037" t="s">
        <v>1105</v>
      </c>
      <c r="C3037" s="1">
        <f t="shared" si="1660"/>
        <v>229667</v>
      </c>
      <c r="D3037" s="7">
        <f>IF(R3037&gt;0,RANK(R3037,(R3037:T3037,U3037:AI3037)),0)</f>
        <v>4</v>
      </c>
      <c r="E3037" s="7">
        <f>IF(S3037&gt;0,RANK(S3037,(R3037:T3037,U3037:AI3037)),0)</f>
        <v>8</v>
      </c>
      <c r="F3037" s="7">
        <f>IF(T3037&gt;0,RANK(T3037,(R3037:T3037,U3037:AI3037)),0)</f>
        <v>3</v>
      </c>
      <c r="G3037" s="7">
        <f>IF(U3037&gt;0,RANK(U3037,(R3037:T3037,U3037:AI3037)),0)</f>
        <v>2</v>
      </c>
      <c r="H3037" s="7">
        <f t="shared" si="1661"/>
        <v>1</v>
      </c>
      <c r="I3037" s="49">
        <f t="shared" si="1662"/>
        <v>9990</v>
      </c>
      <c r="J3037" s="177">
        <f t="shared" si="1659"/>
        <v>4.3497759800058343E-2</v>
      </c>
      <c r="K3037" s="2"/>
      <c r="L3037" s="2">
        <f t="shared" si="1663"/>
        <v>0.14426974706858189</v>
      </c>
      <c r="M3037" s="2">
        <f t="shared" si="1664"/>
        <v>1.328009683585365E-3</v>
      </c>
      <c r="N3037" s="2">
        <f t="shared" si="1665"/>
        <v>0.1636238554080473</v>
      </c>
      <c r="O3037" s="2">
        <f t="shared" si="1666"/>
        <v>0.31568749537373675</v>
      </c>
      <c r="P3037" s="2">
        <f t="shared" si="1667"/>
        <v>0.35918525517379513</v>
      </c>
      <c r="Q3037" s="2">
        <f t="shared" si="1676"/>
        <v>1.5905637292253638E-2</v>
      </c>
      <c r="R3037" s="1">
        <f t="shared" ref="R3037:AA3037" si="1677">SUM(R2917:R3036)</f>
        <v>33134</v>
      </c>
      <c r="S3037" s="1">
        <f t="shared" si="1677"/>
        <v>305</v>
      </c>
      <c r="T3037" s="1">
        <f t="shared" si="1677"/>
        <v>37579</v>
      </c>
      <c r="U3037" s="1">
        <f t="shared" si="1677"/>
        <v>72503</v>
      </c>
      <c r="V3037" s="1">
        <f t="shared" si="1677"/>
        <v>82493</v>
      </c>
      <c r="W3037" s="1">
        <f t="shared" si="1677"/>
        <v>1951</v>
      </c>
      <c r="X3037" s="1">
        <f t="shared" si="1677"/>
        <v>64</v>
      </c>
      <c r="Y3037" s="1">
        <f t="shared" si="1677"/>
        <v>65</v>
      </c>
      <c r="Z3037" s="1">
        <f t="shared" si="1677"/>
        <v>872</v>
      </c>
      <c r="AA3037" s="1">
        <f t="shared" si="1677"/>
        <v>496</v>
      </c>
      <c r="AD3037" s="1">
        <f>SUM(AD2917:AD3036)</f>
        <v>174</v>
      </c>
      <c r="AF3037" s="1">
        <f>SUM(AF2917:AF3036)</f>
        <v>31</v>
      </c>
      <c r="AK3037" s="7">
        <f t="shared" si="1668"/>
        <v>5</v>
      </c>
      <c r="AL3037" s="7">
        <f t="shared" si="1669"/>
        <v>10</v>
      </c>
      <c r="AM3037" s="7">
        <f t="shared" si="1670"/>
        <v>9</v>
      </c>
      <c r="AN3037" s="2">
        <f t="shared" si="1671"/>
        <v>8.4949078448362195E-3</v>
      </c>
      <c r="AO3037" s="2">
        <f t="shared" si="1672"/>
        <v>2.7866432704742086E-4</v>
      </c>
      <c r="AP3037" s="2">
        <f t="shared" si="1673"/>
        <v>2.8301845715753677E-4</v>
      </c>
      <c r="AR3037" t="str">
        <f t="shared" si="1675"/>
        <v>Kentucky</v>
      </c>
      <c r="AS3037" t="s">
        <v>1105</v>
      </c>
      <c r="AT3037" s="184"/>
      <c r="AV3037" s="97">
        <v>21</v>
      </c>
      <c r="AW3037" s="99"/>
      <c r="AX3037" s="97">
        <v>21</v>
      </c>
      <c r="AZ3037" s="7" t="s">
        <v>1619</v>
      </c>
      <c r="BA3037" t="s">
        <v>2991</v>
      </c>
    </row>
    <row r="3038" spans="1:72" s="178" customFormat="1">
      <c r="C3038" s="1"/>
      <c r="D3038" s="7"/>
      <c r="E3038" s="7"/>
      <c r="F3038" s="7"/>
      <c r="G3038" s="7"/>
      <c r="H3038" s="7"/>
      <c r="I3038" s="49"/>
      <c r="J3038" s="177"/>
      <c r="K3038" s="2"/>
      <c r="L3038" s="2"/>
      <c r="M3038" s="2"/>
      <c r="N3038" s="2"/>
      <c r="O3038" s="2"/>
      <c r="P3038" s="2"/>
      <c r="Q3038" s="2"/>
      <c r="R3038" s="1"/>
      <c r="S3038" s="1"/>
      <c r="T3038" s="1"/>
      <c r="U3038" s="1"/>
      <c r="V3038" s="1"/>
      <c r="W3038" s="1"/>
      <c r="X3038" s="1"/>
      <c r="Y3038" s="1"/>
      <c r="Z3038" s="1"/>
      <c r="AA3038" s="1"/>
      <c r="AB3038" s="1"/>
      <c r="AC3038" s="1"/>
      <c r="AD3038" s="1"/>
      <c r="AE3038" s="1"/>
      <c r="AF3038" s="1"/>
      <c r="AG3038" s="1"/>
      <c r="AH3038" s="1"/>
      <c r="AI3038" s="1"/>
      <c r="AJ3038" s="1"/>
      <c r="AK3038" s="7"/>
      <c r="AL3038" s="7"/>
      <c r="AM3038" s="7"/>
      <c r="AN3038" s="2"/>
      <c r="AO3038" s="2"/>
      <c r="AP3038" s="2"/>
      <c r="AQ3038" s="2"/>
      <c r="AT3038" s="184"/>
      <c r="AV3038" s="97"/>
      <c r="AW3038" s="99"/>
      <c r="AX3038" s="97"/>
      <c r="AZ3038" s="7"/>
      <c r="BN3038" s="1"/>
      <c r="BT3038" s="1"/>
    </row>
    <row r="3039" spans="1:72" hidden="1" outlineLevel="1">
      <c r="A3039" t="s">
        <v>866</v>
      </c>
      <c r="B3039" t="s">
        <v>958</v>
      </c>
      <c r="C3039" s="1">
        <f t="shared" ref="C3039:C3055" si="1678">SUM(R3039:AI3039)</f>
        <v>1378</v>
      </c>
      <c r="D3039" s="7">
        <f>IF(R3039&gt;0,RANK(R3039,(R3039:T3039,U3039:AI3039)),0)</f>
        <v>4</v>
      </c>
      <c r="E3039" s="7">
        <f>IF(S3039&gt;0,RANK(S3039,(R3039:T3039,U3039:AI3039)),0)</f>
        <v>8</v>
      </c>
      <c r="F3039" s="7">
        <f>IF(T3039&gt;0,RANK(T3039,(R3039:T3039,U3039:AI3039)),0)</f>
        <v>3</v>
      </c>
      <c r="G3039" s="7">
        <f>IF(U3039&gt;0,RANK(U3039,(R3039:T3039,U3039:AI3039)),0)</f>
        <v>1</v>
      </c>
      <c r="H3039" s="7">
        <f t="shared" ref="H3039:H3055" si="1679">IF(V3039&gt;0,RANK(V3039,(R3039:AB3039)),0)</f>
        <v>2</v>
      </c>
      <c r="I3039" s="49">
        <f t="shared" ref="I3039:I3055" si="1680">MAX(R3039:AA3039)-LARGE(R3039:AA3039,2)</f>
        <v>180</v>
      </c>
      <c r="J3039" s="177">
        <f t="shared" ref="J3039:J3055" si="1681">I3039/C3039</f>
        <v>0.13062409288824384</v>
      </c>
      <c r="K3039" s="2"/>
      <c r="L3039" s="2">
        <f t="shared" ref="L3039:L3055" si="1682">IF($C3039=0,"-",R3039/$C3039)</f>
        <v>7.4020319303338175E-2</v>
      </c>
      <c r="M3039" s="2">
        <f t="shared" ref="M3039:M3055" si="1683">IF($C3039=0,"-",S3039/$C3039)</f>
        <v>7.2568940493468795E-4</v>
      </c>
      <c r="N3039" s="2">
        <f t="shared" ref="N3039:N3055" si="1684">IF($C3039=0,"-",T3039/$C3039)</f>
        <v>8.5631349782293184E-2</v>
      </c>
      <c r="O3039" s="2">
        <f t="shared" ref="O3039:O3055" si="1685">IF($C3039=0,"-",U3039/$C3039)</f>
        <v>0.48040638606676345</v>
      </c>
      <c r="P3039" s="2">
        <f t="shared" ref="P3039:P3055" si="1686">IF($C3039=0,"-",V3039/$C3039)</f>
        <v>0.34978229317851961</v>
      </c>
      <c r="Q3039" s="2">
        <f t="shared" si="1676"/>
        <v>9.4339622641509413E-3</v>
      </c>
      <c r="R3039" s="161">
        <v>102</v>
      </c>
      <c r="S3039" s="161">
        <v>1</v>
      </c>
      <c r="T3039" s="161">
        <v>118</v>
      </c>
      <c r="U3039" s="161">
        <v>662</v>
      </c>
      <c r="V3039" s="161">
        <v>482</v>
      </c>
      <c r="W3039" s="161">
        <v>6</v>
      </c>
      <c r="X3039" s="161">
        <v>4</v>
      </c>
      <c r="Y3039" s="161"/>
      <c r="Z3039" s="161">
        <v>3</v>
      </c>
      <c r="AA3039" s="161">
        <f>SUMIF(Town!$AR$174:$AR$692,$AX3039,Town!Y$174:Y$692)</f>
        <v>0</v>
      </c>
      <c r="AB3039" s="161"/>
      <c r="AC3039" s="161"/>
      <c r="AD3039" s="161">
        <v>0</v>
      </c>
      <c r="AK3039" s="7">
        <f t="shared" ref="AK3039:AK3055" si="1687">IF(W3039&gt;0,RANK(W3039,(R3039:AB3039)),0)</f>
        <v>5</v>
      </c>
      <c r="AL3039" s="7">
        <f t="shared" ref="AL3039:AL3055" si="1688">IF(X3039&gt;0,RANK(X3039,(R3039:AB3039)),0)</f>
        <v>6</v>
      </c>
      <c r="AM3039" s="7">
        <f t="shared" ref="AM3039:AM3055" si="1689">IF(Y3039&gt;0,RANK(Y3039,(R3039:AB3039)),0)</f>
        <v>0</v>
      </c>
      <c r="AN3039" s="2">
        <f t="shared" ref="AN3039:AN3055" si="1690">IF($C3039=0,"-",W3039/$C3039)</f>
        <v>4.3541364296081275E-3</v>
      </c>
      <c r="AO3039" s="2">
        <f t="shared" ref="AO3039:AO3055" si="1691">IF($C3039=0,"-",X3039/$C3039)</f>
        <v>2.9027576197387518E-3</v>
      </c>
      <c r="AP3039" s="2">
        <f t="shared" ref="AP3039:AP3055" si="1692">IF($C3039=0,"-",Y3039/$C3039)</f>
        <v>0</v>
      </c>
      <c r="AR3039" t="str">
        <f t="shared" ref="AR3039:AR3055" si="1693">A3039</f>
        <v>Androscoggin</v>
      </c>
      <c r="AS3039" t="s">
        <v>958</v>
      </c>
      <c r="AT3039" s="184">
        <v>2</v>
      </c>
      <c r="AV3039" s="97">
        <v>23</v>
      </c>
      <c r="AW3039" s="99">
        <v>1</v>
      </c>
      <c r="AX3039" s="105">
        <f t="shared" ref="AX3039:AX3054" si="1694">AV3039*1000+AW3039</f>
        <v>23001</v>
      </c>
      <c r="AZ3039" s="7" t="s">
        <v>2951</v>
      </c>
      <c r="BA3039" t="s">
        <v>2991</v>
      </c>
      <c r="BN3039" s="1">
        <f>SUMIF(Town!$AR$174:$AR$692,$AX3039,Town!BV$174:BV$692)</f>
        <v>0</v>
      </c>
    </row>
    <row r="3040" spans="1:72" hidden="1" outlineLevel="1">
      <c r="A3040" t="s">
        <v>2860</v>
      </c>
      <c r="B3040" t="s">
        <v>958</v>
      </c>
      <c r="C3040" s="1">
        <f t="shared" si="1678"/>
        <v>665</v>
      </c>
      <c r="D3040" s="7">
        <f>IF(R3040&gt;0,RANK(R3040,(R3040:T3040,U3040:AI3040)),0)</f>
        <v>3</v>
      </c>
      <c r="E3040" s="7">
        <f>IF(S3040&gt;0,RANK(S3040,(R3040:T3040,U3040:AI3040)),0)</f>
        <v>7</v>
      </c>
      <c r="F3040" s="7">
        <f>IF(T3040&gt;0,RANK(T3040,(R3040:T3040,U3040:AI3040)),0)</f>
        <v>4</v>
      </c>
      <c r="G3040" s="7">
        <f>IF(U3040&gt;0,RANK(U3040,(R3040:T3040,U3040:AI3040)),0)</f>
        <v>2</v>
      </c>
      <c r="H3040" s="7">
        <f t="shared" si="1679"/>
        <v>1</v>
      </c>
      <c r="I3040" s="49">
        <f t="shared" si="1680"/>
        <v>7</v>
      </c>
      <c r="J3040" s="177">
        <f t="shared" si="1681"/>
        <v>1.0526315789473684E-2</v>
      </c>
      <c r="K3040" s="2"/>
      <c r="L3040" s="2">
        <f t="shared" si="1682"/>
        <v>0.13383458646616542</v>
      </c>
      <c r="M3040" s="2">
        <f t="shared" si="1683"/>
        <v>3.0075187969924814E-3</v>
      </c>
      <c r="N3040" s="2">
        <f t="shared" si="1684"/>
        <v>0.10676691729323308</v>
      </c>
      <c r="O3040" s="2">
        <f t="shared" si="1685"/>
        <v>0.36240601503759401</v>
      </c>
      <c r="P3040" s="2">
        <f t="shared" si="1686"/>
        <v>0.37293233082706767</v>
      </c>
      <c r="Q3040" s="2">
        <f t="shared" si="1676"/>
        <v>2.1052631578947378E-2</v>
      </c>
      <c r="R3040" s="161">
        <v>89</v>
      </c>
      <c r="S3040" s="161">
        <v>2</v>
      </c>
      <c r="T3040" s="161">
        <v>71</v>
      </c>
      <c r="U3040" s="161">
        <v>241</v>
      </c>
      <c r="V3040" s="161">
        <v>248</v>
      </c>
      <c r="W3040" s="161">
        <v>9</v>
      </c>
      <c r="X3040" s="161">
        <v>0</v>
      </c>
      <c r="Y3040" s="161"/>
      <c r="Z3040" s="161">
        <v>5</v>
      </c>
      <c r="AA3040" s="161"/>
      <c r="AB3040" s="161"/>
      <c r="AC3040" s="161"/>
      <c r="AD3040" s="161">
        <v>0</v>
      </c>
      <c r="AK3040" s="7">
        <f t="shared" si="1687"/>
        <v>5</v>
      </c>
      <c r="AL3040" s="7">
        <f t="shared" si="1688"/>
        <v>0</v>
      </c>
      <c r="AM3040" s="7">
        <f t="shared" si="1689"/>
        <v>0</v>
      </c>
      <c r="AN3040" s="2">
        <f t="shared" si="1690"/>
        <v>1.3533834586466165E-2</v>
      </c>
      <c r="AO3040" s="2">
        <f t="shared" si="1691"/>
        <v>0</v>
      </c>
      <c r="AP3040" s="2">
        <f t="shared" si="1692"/>
        <v>0</v>
      </c>
      <c r="AR3040" t="str">
        <f t="shared" si="1693"/>
        <v>Aroostook</v>
      </c>
      <c r="AS3040" t="s">
        <v>958</v>
      </c>
      <c r="AT3040" s="184">
        <v>2</v>
      </c>
      <c r="AV3040" s="97">
        <v>23</v>
      </c>
      <c r="AW3040" s="99">
        <v>3</v>
      </c>
      <c r="AX3040" s="105">
        <f t="shared" si="1694"/>
        <v>23003</v>
      </c>
      <c r="AZ3040" s="7" t="s">
        <v>2951</v>
      </c>
      <c r="BA3040" t="s">
        <v>2991</v>
      </c>
      <c r="BN3040" s="159"/>
    </row>
    <row r="3041" spans="1:66" hidden="1" outlineLevel="1">
      <c r="A3041" t="s">
        <v>2189</v>
      </c>
      <c r="B3041" t="s">
        <v>958</v>
      </c>
      <c r="C3041" s="1">
        <f t="shared" si="1678"/>
        <v>3762</v>
      </c>
      <c r="D3041" s="7">
        <f>IF(R3041&gt;0,RANK(R3041,(R3041:T3041,U3041:AI3041)),0)</f>
        <v>3</v>
      </c>
      <c r="E3041" s="7">
        <f>IF(S3041&gt;0,RANK(S3041,(R3041:T3041,U3041:AI3041)),0)</f>
        <v>7</v>
      </c>
      <c r="F3041" s="7">
        <f>IF(T3041&gt;0,RANK(T3041,(R3041:T3041,U3041:AI3041)),0)</f>
        <v>4</v>
      </c>
      <c r="G3041" s="7">
        <f>IF(U3041&gt;0,RANK(U3041,(R3041:T3041,U3041:AI3041)),0)</f>
        <v>1</v>
      </c>
      <c r="H3041" s="7">
        <f t="shared" si="1679"/>
        <v>2</v>
      </c>
      <c r="I3041" s="49">
        <f t="shared" si="1680"/>
        <v>169</v>
      </c>
      <c r="J3041" s="177">
        <f t="shared" si="1681"/>
        <v>4.4922913343965976E-2</v>
      </c>
      <c r="K3041" s="2"/>
      <c r="L3041" s="2">
        <f t="shared" si="1682"/>
        <v>0.18686868686868688</v>
      </c>
      <c r="M3041" s="2">
        <f t="shared" si="1683"/>
        <v>1.594896331738437E-3</v>
      </c>
      <c r="N3041" s="2">
        <f t="shared" si="1684"/>
        <v>0.10473152578415737</v>
      </c>
      <c r="O3041" s="2">
        <f t="shared" si="1685"/>
        <v>0.37214247740563527</v>
      </c>
      <c r="P3041" s="2">
        <f t="shared" si="1686"/>
        <v>0.3272195640616693</v>
      </c>
      <c r="Q3041" s="2">
        <f t="shared" si="1676"/>
        <v>7.442849548112751E-3</v>
      </c>
      <c r="R3041" s="1">
        <v>703</v>
      </c>
      <c r="S3041" s="1">
        <v>6</v>
      </c>
      <c r="T3041" s="1">
        <v>394</v>
      </c>
      <c r="U3041" s="1">
        <v>1400</v>
      </c>
      <c r="V3041" s="1">
        <v>1231</v>
      </c>
      <c r="W3041" s="1">
        <v>9</v>
      </c>
      <c r="X3041" s="1">
        <v>4</v>
      </c>
      <c r="Y3041" s="161"/>
      <c r="Z3041" s="1">
        <v>13</v>
      </c>
      <c r="AA3041" s="161">
        <f>SUMIF(Town!$AR$174:$AR$692,$AX3041,Town!Y$174:Y$692)</f>
        <v>0</v>
      </c>
      <c r="AB3041" s="161"/>
      <c r="AC3041" s="161"/>
      <c r="AD3041" s="1">
        <v>2</v>
      </c>
      <c r="AK3041" s="7">
        <f t="shared" si="1687"/>
        <v>6</v>
      </c>
      <c r="AL3041" s="7">
        <f t="shared" si="1688"/>
        <v>8</v>
      </c>
      <c r="AM3041" s="7">
        <f t="shared" si="1689"/>
        <v>0</v>
      </c>
      <c r="AN3041" s="2">
        <f t="shared" si="1690"/>
        <v>2.3923444976076554E-3</v>
      </c>
      <c r="AO3041" s="2">
        <f t="shared" si="1691"/>
        <v>1.0632642211589581E-3</v>
      </c>
      <c r="AP3041" s="2">
        <f t="shared" si="1692"/>
        <v>0</v>
      </c>
      <c r="AR3041" t="str">
        <f t="shared" si="1693"/>
        <v>Cumberland</v>
      </c>
      <c r="AS3041" t="s">
        <v>958</v>
      </c>
      <c r="AT3041" s="184">
        <v>1</v>
      </c>
      <c r="AV3041" s="97">
        <v>23</v>
      </c>
      <c r="AW3041" s="99">
        <v>5</v>
      </c>
      <c r="AX3041" s="105">
        <f t="shared" si="1694"/>
        <v>23005</v>
      </c>
      <c r="AZ3041" s="7" t="s">
        <v>2951</v>
      </c>
      <c r="BA3041" t="s">
        <v>2991</v>
      </c>
      <c r="BN3041" s="1">
        <f>SUMIF(Town!$AR$174:$AR$692,$AX3041,Town!BV$174:BV$692)</f>
        <v>0</v>
      </c>
    </row>
    <row r="3042" spans="1:66" hidden="1" outlineLevel="1">
      <c r="A3042" t="s">
        <v>2409</v>
      </c>
      <c r="B3042" t="s">
        <v>958</v>
      </c>
      <c r="C3042" s="1">
        <f t="shared" si="1678"/>
        <v>444</v>
      </c>
      <c r="D3042" s="7">
        <f>IF(R3042&gt;0,RANK(R3042,(R3042:T3042,U3042:AI3042)),0)</f>
        <v>4</v>
      </c>
      <c r="E3042" s="7">
        <f>IF(S3042&gt;0,RANK(S3042,(R3042:T3042,U3042:AI3042)),0)</f>
        <v>5</v>
      </c>
      <c r="F3042" s="7">
        <f>IF(T3042&gt;0,RANK(T3042,(R3042:T3042,U3042:AI3042)),0)</f>
        <v>3</v>
      </c>
      <c r="G3042" s="7">
        <f>IF(U3042&gt;0,RANK(U3042,(R3042:T3042,U3042:AI3042)),0)</f>
        <v>1</v>
      </c>
      <c r="H3042" s="7">
        <f t="shared" si="1679"/>
        <v>2</v>
      </c>
      <c r="I3042" s="49">
        <f t="shared" si="1680"/>
        <v>82</v>
      </c>
      <c r="J3042" s="177">
        <f t="shared" si="1681"/>
        <v>0.18468468468468469</v>
      </c>
      <c r="K3042" s="2"/>
      <c r="L3042" s="2">
        <f t="shared" si="1682"/>
        <v>9.6846846846846843E-2</v>
      </c>
      <c r="M3042" s="2">
        <f t="shared" si="1683"/>
        <v>9.0090090090090089E-3</v>
      </c>
      <c r="N3042" s="2">
        <f t="shared" si="1684"/>
        <v>0.11036036036036036</v>
      </c>
      <c r="O3042" s="2">
        <f t="shared" si="1685"/>
        <v>0.47972972972972971</v>
      </c>
      <c r="P3042" s="2">
        <f t="shared" si="1686"/>
        <v>0.29504504504504503</v>
      </c>
      <c r="Q3042" s="2">
        <f t="shared" si="1676"/>
        <v>9.009009009009028E-3</v>
      </c>
      <c r="R3042" s="161">
        <v>43</v>
      </c>
      <c r="S3042" s="161">
        <v>4</v>
      </c>
      <c r="T3042" s="161">
        <v>49</v>
      </c>
      <c r="U3042" s="161">
        <v>213</v>
      </c>
      <c r="V3042" s="161">
        <v>131</v>
      </c>
      <c r="W3042" s="161">
        <v>4</v>
      </c>
      <c r="X3042" s="161">
        <v>0</v>
      </c>
      <c r="Y3042" s="161"/>
      <c r="Z3042" s="161">
        <v>0</v>
      </c>
      <c r="AA3042" s="161">
        <f>SUMIF(Town!$AR$174:$AR$692,$AX3042,Town!Y$174:Y$692)</f>
        <v>0</v>
      </c>
      <c r="AB3042" s="161"/>
      <c r="AC3042" s="161"/>
      <c r="AD3042" s="161">
        <v>0</v>
      </c>
      <c r="AK3042" s="7">
        <f t="shared" si="1687"/>
        <v>5</v>
      </c>
      <c r="AL3042" s="7">
        <f t="shared" si="1688"/>
        <v>0</v>
      </c>
      <c r="AM3042" s="7">
        <f t="shared" si="1689"/>
        <v>0</v>
      </c>
      <c r="AN3042" s="2">
        <f t="shared" si="1690"/>
        <v>9.0090090090090089E-3</v>
      </c>
      <c r="AO3042" s="2">
        <f t="shared" si="1691"/>
        <v>0</v>
      </c>
      <c r="AP3042" s="2">
        <f t="shared" si="1692"/>
        <v>0</v>
      </c>
      <c r="AR3042" t="str">
        <f t="shared" si="1693"/>
        <v>Franklin</v>
      </c>
      <c r="AS3042" t="s">
        <v>958</v>
      </c>
      <c r="AT3042" s="184">
        <v>2</v>
      </c>
      <c r="AV3042" s="97">
        <v>23</v>
      </c>
      <c r="AW3042" s="99">
        <v>7</v>
      </c>
      <c r="AX3042" s="105">
        <f t="shared" si="1694"/>
        <v>23007</v>
      </c>
      <c r="AZ3042" s="7" t="s">
        <v>2951</v>
      </c>
      <c r="BA3042" t="s">
        <v>2991</v>
      </c>
      <c r="BN3042" s="1">
        <f>SUMIF(Town!$AR$174:$AR$692,$AX3042,Town!BV$174:BV$692)</f>
        <v>0</v>
      </c>
    </row>
    <row r="3043" spans="1:66" hidden="1" outlineLevel="1">
      <c r="A3043" t="s">
        <v>688</v>
      </c>
      <c r="B3043" t="s">
        <v>958</v>
      </c>
      <c r="C3043" s="1">
        <f t="shared" si="1678"/>
        <v>892</v>
      </c>
      <c r="D3043" s="7">
        <f>IF(R3043&gt;0,RANK(R3043,(R3043:T3043,U3043:AI3043)),0)</f>
        <v>3</v>
      </c>
      <c r="E3043" s="7">
        <f>IF(S3043&gt;0,RANK(S3043,(R3043:T3043,U3043:AI3043)),0)</f>
        <v>6</v>
      </c>
      <c r="F3043" s="7">
        <f>IF(T3043&gt;0,RANK(T3043,(R3043:T3043,U3043:AI3043)),0)</f>
        <v>4</v>
      </c>
      <c r="G3043" s="7">
        <f>IF(U3043&gt;0,RANK(U3043,(R3043:T3043,U3043:AI3043)),0)</f>
        <v>1</v>
      </c>
      <c r="H3043" s="7">
        <f t="shared" si="1679"/>
        <v>2</v>
      </c>
      <c r="I3043" s="49">
        <f t="shared" si="1680"/>
        <v>175</v>
      </c>
      <c r="J3043" s="177">
        <f t="shared" si="1681"/>
        <v>0.1961883408071749</v>
      </c>
      <c r="K3043" s="2"/>
      <c r="L3043" s="2">
        <f t="shared" si="1682"/>
        <v>0.14686098654708521</v>
      </c>
      <c r="M3043" s="2">
        <f t="shared" si="1683"/>
        <v>1.1210762331838565E-3</v>
      </c>
      <c r="N3043" s="2">
        <f t="shared" si="1684"/>
        <v>7.0627802690582955E-2</v>
      </c>
      <c r="O3043" s="2">
        <f t="shared" si="1685"/>
        <v>0.4820627802690583</v>
      </c>
      <c r="P3043" s="2">
        <f t="shared" si="1686"/>
        <v>0.2858744394618834</v>
      </c>
      <c r="Q3043" s="2">
        <f t="shared" si="1676"/>
        <v>1.3452914798206261E-2</v>
      </c>
      <c r="R3043" s="161">
        <v>131</v>
      </c>
      <c r="S3043" s="161">
        <v>1</v>
      </c>
      <c r="T3043" s="161">
        <v>63</v>
      </c>
      <c r="U3043" s="161">
        <v>430</v>
      </c>
      <c r="V3043" s="161">
        <v>255</v>
      </c>
      <c r="W3043" s="161">
        <v>10</v>
      </c>
      <c r="X3043" s="161">
        <v>0</v>
      </c>
      <c r="Y3043" s="161"/>
      <c r="Z3043" s="161">
        <v>1</v>
      </c>
      <c r="AA3043" s="161">
        <f>SUMIF(Town!$AR$174:$AR$692,$AX3043,Town!Y$174:Y$692)</f>
        <v>0</v>
      </c>
      <c r="AB3043" s="161"/>
      <c r="AC3043" s="161"/>
      <c r="AD3043" s="161">
        <v>1</v>
      </c>
      <c r="AK3043" s="7">
        <f t="shared" si="1687"/>
        <v>5</v>
      </c>
      <c r="AL3043" s="7">
        <f t="shared" si="1688"/>
        <v>0</v>
      </c>
      <c r="AM3043" s="7">
        <f t="shared" si="1689"/>
        <v>0</v>
      </c>
      <c r="AN3043" s="2">
        <f t="shared" si="1690"/>
        <v>1.1210762331838564E-2</v>
      </c>
      <c r="AO3043" s="2">
        <f t="shared" si="1691"/>
        <v>0</v>
      </c>
      <c r="AP3043" s="2">
        <f t="shared" si="1692"/>
        <v>0</v>
      </c>
      <c r="AR3043" t="str">
        <f t="shared" si="1693"/>
        <v>Hancock</v>
      </c>
      <c r="AS3043" t="s">
        <v>958</v>
      </c>
      <c r="AT3043" s="184">
        <v>2</v>
      </c>
      <c r="AV3043" s="97">
        <v>23</v>
      </c>
      <c r="AW3043" s="99">
        <v>9</v>
      </c>
      <c r="AX3043" s="105">
        <f t="shared" si="1694"/>
        <v>23009</v>
      </c>
      <c r="AZ3043" s="7" t="s">
        <v>2951</v>
      </c>
      <c r="BA3043" t="s">
        <v>2991</v>
      </c>
      <c r="BN3043" s="1">
        <f>SUMIF(Town!$AR$174:$AR$692,$AX3043,Town!BV$174:BV$692)</f>
        <v>0</v>
      </c>
    </row>
    <row r="3044" spans="1:66" hidden="1" outlineLevel="1">
      <c r="A3044" t="s">
        <v>2581</v>
      </c>
      <c r="B3044" t="s">
        <v>958</v>
      </c>
      <c r="C3044" s="1">
        <f t="shared" si="1678"/>
        <v>1472</v>
      </c>
      <c r="D3044" s="7">
        <f>IF(R3044&gt;0,RANK(R3044,(R3044:T3044,U3044:AI3044)),0)</f>
        <v>3</v>
      </c>
      <c r="E3044" s="7">
        <f>IF(S3044&gt;0,RANK(S3044,(R3044:T3044,U3044:AI3044)),0)</f>
        <v>7</v>
      </c>
      <c r="F3044" s="7">
        <f>IF(T3044&gt;0,RANK(T3044,(R3044:T3044,U3044:AI3044)),0)</f>
        <v>4</v>
      </c>
      <c r="G3044" s="7">
        <f>IF(U3044&gt;0,RANK(U3044,(R3044:T3044,U3044:AI3044)),0)</f>
        <v>1</v>
      </c>
      <c r="H3044" s="7">
        <f t="shared" si="1679"/>
        <v>2</v>
      </c>
      <c r="I3044" s="49">
        <f t="shared" si="1680"/>
        <v>298</v>
      </c>
      <c r="J3044" s="177">
        <f t="shared" si="1681"/>
        <v>0.20244565217391305</v>
      </c>
      <c r="K3044" s="2"/>
      <c r="L3044" s="2">
        <f t="shared" si="1682"/>
        <v>9.9184782608695649E-2</v>
      </c>
      <c r="M3044" s="2">
        <f t="shared" si="1683"/>
        <v>6.793478260869565E-4</v>
      </c>
      <c r="N3044" s="2">
        <f t="shared" si="1684"/>
        <v>5.9103260869565216E-2</v>
      </c>
      <c r="O3044" s="2">
        <f t="shared" si="1685"/>
        <v>0.515625</v>
      </c>
      <c r="P3044" s="2">
        <f t="shared" si="1686"/>
        <v>0.31317934782608697</v>
      </c>
      <c r="Q3044" s="2">
        <f t="shared" si="1676"/>
        <v>1.2228260869565244E-2</v>
      </c>
      <c r="R3044" s="161">
        <v>146</v>
      </c>
      <c r="S3044" s="161">
        <v>1</v>
      </c>
      <c r="T3044" s="161">
        <v>87</v>
      </c>
      <c r="U3044" s="161">
        <v>759</v>
      </c>
      <c r="V3044" s="161">
        <v>461</v>
      </c>
      <c r="W3044" s="161">
        <v>14</v>
      </c>
      <c r="X3044" s="161">
        <v>1</v>
      </c>
      <c r="Y3044" s="161"/>
      <c r="Z3044" s="161">
        <v>2</v>
      </c>
      <c r="AA3044" s="161">
        <f>SUMIF(Town!$AR$174:$AR$692,$AX3044,Town!Y$174:Y$692)</f>
        <v>0</v>
      </c>
      <c r="AB3044" s="161"/>
      <c r="AC3044" s="161"/>
      <c r="AD3044" s="161">
        <v>1</v>
      </c>
      <c r="AK3044" s="7">
        <f t="shared" si="1687"/>
        <v>5</v>
      </c>
      <c r="AL3044" s="7">
        <f t="shared" si="1688"/>
        <v>7</v>
      </c>
      <c r="AM3044" s="7">
        <f t="shared" si="1689"/>
        <v>0</v>
      </c>
      <c r="AN3044" s="2">
        <f t="shared" si="1690"/>
        <v>9.5108695652173919E-3</v>
      </c>
      <c r="AO3044" s="2">
        <f t="shared" si="1691"/>
        <v>6.793478260869565E-4</v>
      </c>
      <c r="AP3044" s="2">
        <f t="shared" si="1692"/>
        <v>0</v>
      </c>
      <c r="AR3044" t="str">
        <f t="shared" si="1693"/>
        <v>Kennebec</v>
      </c>
      <c r="AS3044" t="s">
        <v>958</v>
      </c>
      <c r="AT3044" s="184"/>
      <c r="AV3044" s="97">
        <v>23</v>
      </c>
      <c r="AW3044" s="99">
        <v>11</v>
      </c>
      <c r="AX3044" s="105">
        <f t="shared" si="1694"/>
        <v>23011</v>
      </c>
      <c r="AZ3044" s="7" t="s">
        <v>2951</v>
      </c>
      <c r="BA3044" t="s">
        <v>2991</v>
      </c>
      <c r="BN3044" s="1">
        <f>SUMIF(Town!$AR$174:$AR$692,$AX3044,Town!BV$174:BV$692)</f>
        <v>0</v>
      </c>
    </row>
    <row r="3045" spans="1:66" hidden="1" outlineLevel="1">
      <c r="A3045" t="s">
        <v>786</v>
      </c>
      <c r="B3045" t="s">
        <v>958</v>
      </c>
      <c r="C3045" s="1">
        <f t="shared" si="1678"/>
        <v>728</v>
      </c>
      <c r="D3045" s="7">
        <f>IF(R3045&gt;0,RANK(R3045,(R3045:T3045,U3045:AI3045)),0)</f>
        <v>3</v>
      </c>
      <c r="E3045" s="7">
        <f>IF(S3045&gt;0,RANK(S3045,(R3045:T3045,U3045:AI3045)),0)</f>
        <v>6</v>
      </c>
      <c r="F3045" s="7">
        <f>IF(T3045&gt;0,RANK(T3045,(R3045:T3045,U3045:AI3045)),0)</f>
        <v>4</v>
      </c>
      <c r="G3045" s="7">
        <f>IF(U3045&gt;0,RANK(U3045,(R3045:T3045,U3045:AI3045)),0)</f>
        <v>2</v>
      </c>
      <c r="H3045" s="7">
        <f t="shared" si="1679"/>
        <v>1</v>
      </c>
      <c r="I3045" s="49">
        <f t="shared" si="1680"/>
        <v>26</v>
      </c>
      <c r="J3045" s="177">
        <f t="shared" si="1681"/>
        <v>3.5714285714285712E-2</v>
      </c>
      <c r="K3045" s="2"/>
      <c r="L3045" s="2">
        <f t="shared" si="1682"/>
        <v>0.14697802197802198</v>
      </c>
      <c r="M3045" s="2">
        <f t="shared" si="1683"/>
        <v>2.7472527472527475E-3</v>
      </c>
      <c r="N3045" s="2">
        <f t="shared" si="1684"/>
        <v>6.5934065934065936E-2</v>
      </c>
      <c r="O3045" s="2">
        <f t="shared" si="1685"/>
        <v>0.36538461538461536</v>
      </c>
      <c r="P3045" s="2">
        <f t="shared" si="1686"/>
        <v>0.40109890109890112</v>
      </c>
      <c r="Q3045" s="2">
        <f t="shared" si="1676"/>
        <v>1.7857142857142849E-2</v>
      </c>
      <c r="R3045" s="161">
        <v>107</v>
      </c>
      <c r="S3045" s="161">
        <v>2</v>
      </c>
      <c r="T3045" s="161">
        <v>48</v>
      </c>
      <c r="U3045" s="161">
        <v>266</v>
      </c>
      <c r="V3045" s="161">
        <v>292</v>
      </c>
      <c r="W3045" s="161">
        <v>10</v>
      </c>
      <c r="X3045" s="161">
        <v>1</v>
      </c>
      <c r="Y3045" s="161"/>
      <c r="Z3045" s="161">
        <v>2</v>
      </c>
      <c r="AA3045" s="161">
        <f>SUMIF(Town!$AR$174:$AR$692,$AX3045,Town!Y$174:Y$692)</f>
        <v>0</v>
      </c>
      <c r="AB3045" s="161"/>
      <c r="AC3045" s="161"/>
      <c r="AD3045" s="161">
        <v>0</v>
      </c>
      <c r="AK3045" s="7">
        <f t="shared" si="1687"/>
        <v>5</v>
      </c>
      <c r="AL3045" s="7">
        <f t="shared" si="1688"/>
        <v>8</v>
      </c>
      <c r="AM3045" s="7">
        <f t="shared" si="1689"/>
        <v>0</v>
      </c>
      <c r="AN3045" s="2">
        <f t="shared" si="1690"/>
        <v>1.3736263736263736E-2</v>
      </c>
      <c r="AO3045" s="2">
        <f t="shared" si="1691"/>
        <v>1.3736263736263737E-3</v>
      </c>
      <c r="AP3045" s="2">
        <f t="shared" si="1692"/>
        <v>0</v>
      </c>
      <c r="AR3045" t="str">
        <f t="shared" si="1693"/>
        <v>Knox</v>
      </c>
      <c r="AS3045" t="s">
        <v>958</v>
      </c>
      <c r="AT3045" s="184">
        <v>1</v>
      </c>
      <c r="AV3045" s="97">
        <v>23</v>
      </c>
      <c r="AW3045" s="99">
        <v>13</v>
      </c>
      <c r="AX3045" s="105">
        <f t="shared" si="1694"/>
        <v>23013</v>
      </c>
      <c r="AZ3045" s="7" t="s">
        <v>2951</v>
      </c>
      <c r="BA3045" t="s">
        <v>2991</v>
      </c>
      <c r="BN3045" s="1">
        <f>SUMIF(Town!$AR$174:$AR$692,$AX3045,Town!BV$174:BV$692)</f>
        <v>0</v>
      </c>
    </row>
    <row r="3046" spans="1:66" hidden="1" outlineLevel="1">
      <c r="A3046" t="s">
        <v>223</v>
      </c>
      <c r="B3046" t="s">
        <v>958</v>
      </c>
      <c r="C3046" s="1">
        <f t="shared" si="1678"/>
        <v>753</v>
      </c>
      <c r="D3046" s="7">
        <f>IF(R3046&gt;0,RANK(R3046,(R3046:T3046,U3046:AI3046)),0)</f>
        <v>3</v>
      </c>
      <c r="E3046" s="7">
        <f>IF(S3046&gt;0,RANK(S3046,(R3046:T3046,U3046:AI3046)),0)</f>
        <v>8</v>
      </c>
      <c r="F3046" s="7">
        <f>IF(T3046&gt;0,RANK(T3046,(R3046:T3046,U3046:AI3046)),0)</f>
        <v>4</v>
      </c>
      <c r="G3046" s="7">
        <f>IF(U3046&gt;0,RANK(U3046,(R3046:T3046,U3046:AI3046)),0)</f>
        <v>1</v>
      </c>
      <c r="H3046" s="7">
        <f t="shared" si="1679"/>
        <v>2</v>
      </c>
      <c r="I3046" s="49">
        <f t="shared" si="1680"/>
        <v>55</v>
      </c>
      <c r="J3046" s="177">
        <f t="shared" si="1681"/>
        <v>7.3041168658698544E-2</v>
      </c>
      <c r="K3046" s="2"/>
      <c r="L3046" s="2">
        <f t="shared" si="1682"/>
        <v>0.12217795484727756</v>
      </c>
      <c r="M3046" s="2">
        <f t="shared" si="1683"/>
        <v>1.3280212483399733E-3</v>
      </c>
      <c r="N3046" s="2">
        <f t="shared" si="1684"/>
        <v>6.6401062416998669E-2</v>
      </c>
      <c r="O3046" s="2">
        <f t="shared" si="1685"/>
        <v>0.43160690571049137</v>
      </c>
      <c r="P3046" s="2">
        <f t="shared" si="1686"/>
        <v>0.35856573705179284</v>
      </c>
      <c r="Q3046" s="2">
        <f t="shared" si="1676"/>
        <v>1.9920318725099528E-2</v>
      </c>
      <c r="R3046" s="161">
        <v>92</v>
      </c>
      <c r="S3046" s="161">
        <v>1</v>
      </c>
      <c r="T3046" s="161">
        <v>50</v>
      </c>
      <c r="U3046" s="161">
        <v>325</v>
      </c>
      <c r="V3046" s="161">
        <v>270</v>
      </c>
      <c r="W3046" s="161">
        <v>9</v>
      </c>
      <c r="X3046" s="161">
        <v>3</v>
      </c>
      <c r="Y3046" s="161"/>
      <c r="Z3046" s="161">
        <v>3</v>
      </c>
      <c r="AA3046" s="161">
        <f>SUMIF(Town!$AR$174:$AR$692,$AX3046,Town!Y$174:Y$692)</f>
        <v>0</v>
      </c>
      <c r="AB3046" s="161"/>
      <c r="AC3046" s="161"/>
      <c r="AD3046" s="161">
        <v>0</v>
      </c>
      <c r="AK3046" s="7">
        <f t="shared" si="1687"/>
        <v>5</v>
      </c>
      <c r="AL3046" s="7">
        <f t="shared" si="1688"/>
        <v>6</v>
      </c>
      <c r="AM3046" s="7">
        <f t="shared" si="1689"/>
        <v>0</v>
      </c>
      <c r="AN3046" s="2">
        <f t="shared" si="1690"/>
        <v>1.1952191235059761E-2</v>
      </c>
      <c r="AO3046" s="2">
        <f t="shared" si="1691"/>
        <v>3.9840637450199202E-3</v>
      </c>
      <c r="AP3046" s="2">
        <f t="shared" si="1692"/>
        <v>0</v>
      </c>
      <c r="AR3046" t="str">
        <f t="shared" si="1693"/>
        <v>Lincoln</v>
      </c>
      <c r="AS3046" t="s">
        <v>958</v>
      </c>
      <c r="AT3046" s="184">
        <v>1</v>
      </c>
      <c r="AV3046" s="97">
        <v>23</v>
      </c>
      <c r="AW3046" s="99">
        <v>15</v>
      </c>
      <c r="AX3046" s="105">
        <f t="shared" si="1694"/>
        <v>23015</v>
      </c>
      <c r="AZ3046" s="7" t="s">
        <v>2951</v>
      </c>
      <c r="BA3046" t="s">
        <v>2991</v>
      </c>
      <c r="BN3046" s="1">
        <f>SUMIF(Town!$AR$174:$AR$692,$AX3046,Town!BV$174:BV$692)</f>
        <v>0</v>
      </c>
    </row>
    <row r="3047" spans="1:66" hidden="1" outlineLevel="1">
      <c r="A3047" t="s">
        <v>3078</v>
      </c>
      <c r="B3047" t="s">
        <v>958</v>
      </c>
      <c r="C3047" s="1">
        <f t="shared" si="1678"/>
        <v>788</v>
      </c>
      <c r="D3047" s="7">
        <f>IF(R3047&gt;0,RANK(R3047,(R3047:T3047,U3047:AI3047)),0)</f>
        <v>3</v>
      </c>
      <c r="E3047" s="7">
        <f>IF(S3047&gt;0,RANK(S3047,(R3047:T3047,U3047:AI3047)),0)</f>
        <v>0</v>
      </c>
      <c r="F3047" s="7">
        <f>IF(T3047&gt;0,RANK(T3047,(R3047:T3047,U3047:AI3047)),0)</f>
        <v>4</v>
      </c>
      <c r="G3047" s="7">
        <f>IF(U3047&gt;0,RANK(U3047,(R3047:T3047,U3047:AI3047)),0)</f>
        <v>1</v>
      </c>
      <c r="H3047" s="7">
        <f t="shared" si="1679"/>
        <v>2</v>
      </c>
      <c r="I3047" s="49">
        <f t="shared" si="1680"/>
        <v>22</v>
      </c>
      <c r="J3047" s="177">
        <f t="shared" si="1681"/>
        <v>2.7918781725888325E-2</v>
      </c>
      <c r="K3047" s="2"/>
      <c r="L3047" s="2">
        <f t="shared" si="1682"/>
        <v>9.6446700507614211E-2</v>
      </c>
      <c r="M3047" s="2">
        <f t="shared" si="1683"/>
        <v>0</v>
      </c>
      <c r="N3047" s="2">
        <f t="shared" si="1684"/>
        <v>7.8680203045685279E-2</v>
      </c>
      <c r="O3047" s="2">
        <f t="shared" si="1685"/>
        <v>0.41751269035532995</v>
      </c>
      <c r="P3047" s="2">
        <f t="shared" si="1686"/>
        <v>0.3895939086294416</v>
      </c>
      <c r="Q3047" s="2">
        <f t="shared" si="1676"/>
        <v>1.7766497461929043E-2</v>
      </c>
      <c r="R3047" s="161">
        <v>76</v>
      </c>
      <c r="S3047" s="161">
        <v>0</v>
      </c>
      <c r="T3047" s="161">
        <v>62</v>
      </c>
      <c r="U3047" s="161">
        <v>329</v>
      </c>
      <c r="V3047" s="161">
        <v>307</v>
      </c>
      <c r="W3047" s="161">
        <v>13</v>
      </c>
      <c r="X3047" s="161">
        <v>0</v>
      </c>
      <c r="Y3047" s="161"/>
      <c r="Z3047" s="161">
        <v>1</v>
      </c>
      <c r="AA3047" s="161">
        <f>SUMIF(Town!$AR$174:$AR$692,$AX3047,Town!Y$174:Y$692)</f>
        <v>0</v>
      </c>
      <c r="AB3047" s="161"/>
      <c r="AC3047" s="161"/>
      <c r="AD3047" s="161">
        <v>0</v>
      </c>
      <c r="AK3047" s="7">
        <f t="shared" si="1687"/>
        <v>5</v>
      </c>
      <c r="AL3047" s="7">
        <f t="shared" si="1688"/>
        <v>0</v>
      </c>
      <c r="AM3047" s="7">
        <f t="shared" si="1689"/>
        <v>0</v>
      </c>
      <c r="AN3047" s="2">
        <f t="shared" si="1690"/>
        <v>1.6497461928934011E-2</v>
      </c>
      <c r="AO3047" s="2">
        <f t="shared" si="1691"/>
        <v>0</v>
      </c>
      <c r="AP3047" s="2">
        <f t="shared" si="1692"/>
        <v>0</v>
      </c>
      <c r="AR3047" t="str">
        <f t="shared" si="1693"/>
        <v>Oxford</v>
      </c>
      <c r="AS3047" t="s">
        <v>958</v>
      </c>
      <c r="AT3047" s="184">
        <v>2</v>
      </c>
      <c r="AV3047" s="97">
        <v>23</v>
      </c>
      <c r="AW3047" s="99">
        <v>17</v>
      </c>
      <c r="AX3047" s="105">
        <f t="shared" si="1694"/>
        <v>23017</v>
      </c>
      <c r="AZ3047" s="7" t="s">
        <v>2951</v>
      </c>
      <c r="BA3047" t="s">
        <v>2991</v>
      </c>
      <c r="BN3047" s="1">
        <f>SUMIF(Town!$AR$174:$AR$692,$AX3047,Town!BV$174:BV$692)</f>
        <v>0</v>
      </c>
    </row>
    <row r="3048" spans="1:66" hidden="1" outlineLevel="1">
      <c r="A3048" t="s">
        <v>865</v>
      </c>
      <c r="B3048" t="s">
        <v>958</v>
      </c>
      <c r="C3048" s="1">
        <f t="shared" si="1678"/>
        <v>2270</v>
      </c>
      <c r="D3048" s="7">
        <f>IF(R3048&gt;0,RANK(R3048,(R3048:T3048,U3048:AI3048)),0)</f>
        <v>3</v>
      </c>
      <c r="E3048" s="7">
        <f>IF(S3048&gt;0,RANK(S3048,(R3048:T3048,U3048:AI3048)),0)</f>
        <v>7</v>
      </c>
      <c r="F3048" s="7">
        <f>IF(T3048&gt;0,RANK(T3048,(R3048:T3048,U3048:AI3048)),0)</f>
        <v>4</v>
      </c>
      <c r="G3048" s="7">
        <f>IF(U3048&gt;0,RANK(U3048,(R3048:T3048,U3048:AI3048)),0)</f>
        <v>1</v>
      </c>
      <c r="H3048" s="7">
        <f t="shared" si="1679"/>
        <v>2</v>
      </c>
      <c r="I3048" s="49">
        <f t="shared" si="1680"/>
        <v>872</v>
      </c>
      <c r="J3048" s="177">
        <f t="shared" si="1681"/>
        <v>0.38414096916299562</v>
      </c>
      <c r="K3048" s="2"/>
      <c r="L3048" s="2">
        <f t="shared" si="1682"/>
        <v>7.0925110132158589E-2</v>
      </c>
      <c r="M3048" s="2">
        <f t="shared" si="1683"/>
        <v>1.3215859030837004E-3</v>
      </c>
      <c r="N3048" s="2">
        <f t="shared" si="1684"/>
        <v>6.3436123348017626E-2</v>
      </c>
      <c r="O3048" s="2">
        <f t="shared" si="1685"/>
        <v>0.62070484581497798</v>
      </c>
      <c r="P3048" s="2">
        <f t="shared" si="1686"/>
        <v>0.23656387665198239</v>
      </c>
      <c r="Q3048" s="2">
        <f t="shared" si="1676"/>
        <v>7.0484581497796406E-3</v>
      </c>
      <c r="R3048" s="161">
        <v>161</v>
      </c>
      <c r="S3048" s="161">
        <v>3</v>
      </c>
      <c r="T3048" s="161">
        <v>144</v>
      </c>
      <c r="U3048" s="161">
        <v>1409</v>
      </c>
      <c r="V3048" s="161">
        <v>537</v>
      </c>
      <c r="W3048" s="161">
        <v>9</v>
      </c>
      <c r="X3048" s="161">
        <v>1</v>
      </c>
      <c r="Y3048" s="161"/>
      <c r="Z3048" s="161">
        <v>6</v>
      </c>
      <c r="AA3048" s="161">
        <f>SUMIF(Town!$AR$174:$AR$692,$AX3048,Town!Y$174:Y$692)</f>
        <v>0</v>
      </c>
      <c r="AB3048" s="161"/>
      <c r="AC3048" s="161"/>
      <c r="AD3048" s="161">
        <v>0</v>
      </c>
      <c r="AK3048" s="7">
        <f t="shared" si="1687"/>
        <v>5</v>
      </c>
      <c r="AL3048" s="7">
        <f t="shared" si="1688"/>
        <v>8</v>
      </c>
      <c r="AM3048" s="7">
        <f t="shared" si="1689"/>
        <v>0</v>
      </c>
      <c r="AN3048" s="2">
        <f t="shared" si="1690"/>
        <v>3.9647577092511016E-3</v>
      </c>
      <c r="AO3048" s="2">
        <f t="shared" si="1691"/>
        <v>4.405286343612335E-4</v>
      </c>
      <c r="AP3048" s="2">
        <f t="shared" si="1692"/>
        <v>0</v>
      </c>
      <c r="AR3048" t="str">
        <f t="shared" si="1693"/>
        <v>Penobscot</v>
      </c>
      <c r="AS3048" t="s">
        <v>958</v>
      </c>
      <c r="AT3048" s="184">
        <v>2</v>
      </c>
      <c r="AV3048" s="97">
        <v>23</v>
      </c>
      <c r="AW3048" s="99">
        <v>19</v>
      </c>
      <c r="AX3048" s="105">
        <f t="shared" si="1694"/>
        <v>23019</v>
      </c>
      <c r="AZ3048" s="7" t="s">
        <v>2951</v>
      </c>
      <c r="BA3048" t="s">
        <v>2991</v>
      </c>
      <c r="BN3048" s="1">
        <f>SUMIF(Town!$AR$174:$AR$692,$AX3048,Town!BV$174:BV$692)</f>
        <v>0</v>
      </c>
    </row>
    <row r="3049" spans="1:66" hidden="1" outlineLevel="1">
      <c r="A3049" t="s">
        <v>125</v>
      </c>
      <c r="B3049" t="s">
        <v>958</v>
      </c>
      <c r="C3049" s="1">
        <f t="shared" si="1678"/>
        <v>415</v>
      </c>
      <c r="D3049" s="7">
        <f>IF(R3049&gt;0,RANK(R3049,(R3049:T3049,U3049:AI3049)),0)</f>
        <v>3</v>
      </c>
      <c r="E3049" s="7">
        <f>IF(S3049&gt;0,RANK(S3049,(R3049:T3049,U3049:AI3049)),0)</f>
        <v>0</v>
      </c>
      <c r="F3049" s="7">
        <f>IF(T3049&gt;0,RANK(T3049,(R3049:T3049,U3049:AI3049)),0)</f>
        <v>4</v>
      </c>
      <c r="G3049" s="7">
        <f>IF(U3049&gt;0,RANK(U3049,(R3049:T3049,U3049:AI3049)),0)</f>
        <v>1</v>
      </c>
      <c r="H3049" s="7">
        <f t="shared" si="1679"/>
        <v>2</v>
      </c>
      <c r="I3049" s="49">
        <f t="shared" si="1680"/>
        <v>114</v>
      </c>
      <c r="J3049" s="177">
        <f t="shared" si="1681"/>
        <v>0.27469879518072288</v>
      </c>
      <c r="K3049" s="2"/>
      <c r="L3049" s="2">
        <f t="shared" si="1682"/>
        <v>8.6746987951807228E-2</v>
      </c>
      <c r="M3049" s="2">
        <f t="shared" si="1683"/>
        <v>0</v>
      </c>
      <c r="N3049" s="2">
        <f t="shared" si="1684"/>
        <v>3.8554216867469883E-2</v>
      </c>
      <c r="O3049" s="2">
        <f t="shared" si="1685"/>
        <v>0.56867469879518073</v>
      </c>
      <c r="P3049" s="2">
        <f t="shared" si="1686"/>
        <v>0.29397590361445786</v>
      </c>
      <c r="Q3049" s="2">
        <f t="shared" si="1676"/>
        <v>1.2048192771084321E-2</v>
      </c>
      <c r="R3049" s="161">
        <v>36</v>
      </c>
      <c r="S3049" s="161">
        <v>0</v>
      </c>
      <c r="T3049" s="161">
        <v>16</v>
      </c>
      <c r="U3049" s="161">
        <v>236</v>
      </c>
      <c r="V3049" s="161">
        <v>122</v>
      </c>
      <c r="W3049" s="161">
        <v>2</v>
      </c>
      <c r="X3049" s="161">
        <v>0</v>
      </c>
      <c r="Y3049" s="161"/>
      <c r="Z3049" s="161">
        <v>3</v>
      </c>
      <c r="AA3049" s="161">
        <f>SUMIF(Town!$AR$174:$AR$692,$AX3049,Town!Y$174:Y$692)</f>
        <v>0</v>
      </c>
      <c r="AB3049" s="161"/>
      <c r="AC3049" s="161"/>
      <c r="AD3049" s="161">
        <v>0</v>
      </c>
      <c r="AK3049" s="7">
        <f t="shared" si="1687"/>
        <v>6</v>
      </c>
      <c r="AL3049" s="7">
        <f t="shared" si="1688"/>
        <v>0</v>
      </c>
      <c r="AM3049" s="7">
        <f t="shared" si="1689"/>
        <v>0</v>
      </c>
      <c r="AN3049" s="2">
        <f t="shared" si="1690"/>
        <v>4.8192771084337354E-3</v>
      </c>
      <c r="AO3049" s="2">
        <f t="shared" si="1691"/>
        <v>0</v>
      </c>
      <c r="AP3049" s="2">
        <f t="shared" si="1692"/>
        <v>0</v>
      </c>
      <c r="AR3049" t="str">
        <f t="shared" si="1693"/>
        <v>Piscataquis</v>
      </c>
      <c r="AS3049" t="s">
        <v>958</v>
      </c>
      <c r="AT3049" s="184">
        <v>2</v>
      </c>
      <c r="AV3049" s="97">
        <v>23</v>
      </c>
      <c r="AW3049" s="99">
        <v>21</v>
      </c>
      <c r="AX3049" s="105">
        <f t="shared" si="1694"/>
        <v>23021</v>
      </c>
      <c r="AZ3049" s="7" t="s">
        <v>2951</v>
      </c>
      <c r="BA3049" t="s">
        <v>2991</v>
      </c>
      <c r="BN3049" s="1">
        <f>SUMIF(Town!$AR$174:$AR$692,$AX3049,Town!BV$174:BV$692)</f>
        <v>0</v>
      </c>
    </row>
    <row r="3050" spans="1:66" hidden="1" outlineLevel="1">
      <c r="A3050" t="s">
        <v>1338</v>
      </c>
      <c r="B3050" t="s">
        <v>958</v>
      </c>
      <c r="C3050" s="1">
        <f t="shared" si="1678"/>
        <v>693</v>
      </c>
      <c r="D3050" s="7">
        <f>IF(R3050&gt;0,RANK(R3050,(R3050:T3050,U3050:AI3050)),0)</f>
        <v>3</v>
      </c>
      <c r="E3050" s="7">
        <f>IF(S3050&gt;0,RANK(S3050,(R3050:T3050,U3050:AI3050)),0)</f>
        <v>6</v>
      </c>
      <c r="F3050" s="7">
        <f>IF(T3050&gt;0,RANK(T3050,(R3050:T3050,U3050:AI3050)),0)</f>
        <v>4</v>
      </c>
      <c r="G3050" s="7">
        <f>IF(U3050&gt;0,RANK(U3050,(R3050:T3050,U3050:AI3050)),0)</f>
        <v>1</v>
      </c>
      <c r="H3050" s="7">
        <f t="shared" si="1679"/>
        <v>2</v>
      </c>
      <c r="I3050" s="49">
        <f t="shared" si="1680"/>
        <v>64</v>
      </c>
      <c r="J3050" s="177">
        <f t="shared" si="1681"/>
        <v>9.2352092352092352E-2</v>
      </c>
      <c r="K3050" s="2"/>
      <c r="L3050" s="2">
        <f t="shared" si="1682"/>
        <v>0.14862914862914864</v>
      </c>
      <c r="M3050" s="2">
        <f t="shared" si="1683"/>
        <v>2.886002886002886E-3</v>
      </c>
      <c r="N3050" s="2">
        <f t="shared" si="1684"/>
        <v>0.1111111111111111</v>
      </c>
      <c r="O3050" s="2">
        <f t="shared" si="1685"/>
        <v>0.41125541125541126</v>
      </c>
      <c r="P3050" s="2">
        <f t="shared" si="1686"/>
        <v>0.31890331890331891</v>
      </c>
      <c r="Q3050" s="2">
        <f t="shared" si="1676"/>
        <v>7.2150072150070632E-3</v>
      </c>
      <c r="R3050" s="161">
        <v>103</v>
      </c>
      <c r="S3050" s="161">
        <v>2</v>
      </c>
      <c r="T3050" s="161">
        <v>77</v>
      </c>
      <c r="U3050" s="161">
        <v>285</v>
      </c>
      <c r="V3050" s="161">
        <v>221</v>
      </c>
      <c r="W3050" s="161">
        <v>4</v>
      </c>
      <c r="X3050" s="161">
        <v>0</v>
      </c>
      <c r="Y3050" s="161"/>
      <c r="Z3050" s="161">
        <v>1</v>
      </c>
      <c r="AA3050" s="161">
        <f>SUMIF(Town!$AR$174:$AR$692,$AX3050,Town!Y$174:Y$692)</f>
        <v>0</v>
      </c>
      <c r="AB3050" s="161"/>
      <c r="AC3050" s="161"/>
      <c r="AD3050" s="161">
        <v>0</v>
      </c>
      <c r="AK3050" s="7">
        <f t="shared" si="1687"/>
        <v>5</v>
      </c>
      <c r="AL3050" s="7">
        <f t="shared" si="1688"/>
        <v>0</v>
      </c>
      <c r="AM3050" s="7">
        <f t="shared" si="1689"/>
        <v>0</v>
      </c>
      <c r="AN3050" s="2">
        <f t="shared" si="1690"/>
        <v>5.772005772005772E-3</v>
      </c>
      <c r="AO3050" s="2">
        <f t="shared" si="1691"/>
        <v>0</v>
      </c>
      <c r="AP3050" s="2">
        <f t="shared" si="1692"/>
        <v>0</v>
      </c>
      <c r="AR3050" t="str">
        <f t="shared" si="1693"/>
        <v>Sagadahoc</v>
      </c>
      <c r="AS3050" t="s">
        <v>958</v>
      </c>
      <c r="AT3050" s="184">
        <v>1</v>
      </c>
      <c r="AV3050" s="97">
        <v>23</v>
      </c>
      <c r="AW3050" s="99">
        <v>23</v>
      </c>
      <c r="AX3050" s="105">
        <f t="shared" si="1694"/>
        <v>23023</v>
      </c>
      <c r="AZ3050" s="7" t="s">
        <v>2951</v>
      </c>
      <c r="BA3050" t="s">
        <v>2991</v>
      </c>
      <c r="BN3050" s="1">
        <f>SUMIF(Town!$AR$174:$AR$692,$AX3050,Town!BV$174:BV$692)</f>
        <v>0</v>
      </c>
    </row>
    <row r="3051" spans="1:66" hidden="1" outlineLevel="1">
      <c r="A3051" t="s">
        <v>411</v>
      </c>
      <c r="B3051" t="s">
        <v>958</v>
      </c>
      <c r="C3051" s="1">
        <f t="shared" si="1678"/>
        <v>906</v>
      </c>
      <c r="D3051" s="7">
        <f>IF(R3051&gt;0,RANK(R3051,(R3051:T3051,U3051:AI3051)),0)</f>
        <v>3</v>
      </c>
      <c r="E3051" s="7">
        <f>IF(S3051&gt;0,RANK(S3051,(R3051:T3051,U3051:AI3051)),0)</f>
        <v>0</v>
      </c>
      <c r="F3051" s="7">
        <f>IF(T3051&gt;0,RANK(T3051,(R3051:T3051,U3051:AI3051)),0)</f>
        <v>4</v>
      </c>
      <c r="G3051" s="7">
        <f>IF(U3051&gt;0,RANK(U3051,(R3051:T3051,U3051:AI3051)),0)</f>
        <v>1</v>
      </c>
      <c r="H3051" s="7">
        <f t="shared" si="1679"/>
        <v>2</v>
      </c>
      <c r="I3051" s="49">
        <f t="shared" si="1680"/>
        <v>242</v>
      </c>
      <c r="J3051" s="177">
        <f t="shared" si="1681"/>
        <v>0.2671081677704194</v>
      </c>
      <c r="K3051" s="2"/>
      <c r="L3051" s="2">
        <f t="shared" si="1682"/>
        <v>6.6225165562913912E-2</v>
      </c>
      <c r="M3051" s="2">
        <f t="shared" si="1683"/>
        <v>0</v>
      </c>
      <c r="N3051" s="2">
        <f t="shared" si="1684"/>
        <v>5.7395143487858721E-2</v>
      </c>
      <c r="O3051" s="2">
        <f t="shared" si="1685"/>
        <v>0.56512141280353201</v>
      </c>
      <c r="P3051" s="2">
        <f t="shared" si="1686"/>
        <v>0.29801324503311261</v>
      </c>
      <c r="Q3051" s="2">
        <f t="shared" si="1676"/>
        <v>1.3245033112582794E-2</v>
      </c>
      <c r="R3051" s="161">
        <v>60</v>
      </c>
      <c r="S3051" s="161">
        <v>0</v>
      </c>
      <c r="T3051" s="161">
        <v>52</v>
      </c>
      <c r="U3051" s="161">
        <v>512</v>
      </c>
      <c r="V3051" s="161">
        <v>270</v>
      </c>
      <c r="W3051" s="161">
        <v>8</v>
      </c>
      <c r="X3051" s="161">
        <v>1</v>
      </c>
      <c r="Y3051" s="161"/>
      <c r="Z3051" s="161">
        <v>3</v>
      </c>
      <c r="AA3051" s="161">
        <f>SUMIF(Town!$AR$174:$AR$692,$AX3051,Town!Y$174:Y$692)</f>
        <v>0</v>
      </c>
      <c r="AB3051" s="161"/>
      <c r="AC3051" s="161"/>
      <c r="AD3051" s="161">
        <v>0</v>
      </c>
      <c r="AK3051" s="7">
        <f t="shared" si="1687"/>
        <v>5</v>
      </c>
      <c r="AL3051" s="7">
        <f t="shared" si="1688"/>
        <v>7</v>
      </c>
      <c r="AM3051" s="7">
        <f t="shared" si="1689"/>
        <v>0</v>
      </c>
      <c r="AN3051" s="2">
        <f t="shared" si="1690"/>
        <v>8.8300220750551876E-3</v>
      </c>
      <c r="AO3051" s="2">
        <f t="shared" si="1691"/>
        <v>1.1037527593818985E-3</v>
      </c>
      <c r="AP3051" s="2">
        <f t="shared" si="1692"/>
        <v>0</v>
      </c>
      <c r="AR3051" t="str">
        <f t="shared" si="1693"/>
        <v>Somerset</v>
      </c>
      <c r="AS3051" t="s">
        <v>958</v>
      </c>
      <c r="AT3051" s="184">
        <v>2</v>
      </c>
      <c r="AV3051" s="97">
        <v>23</v>
      </c>
      <c r="AW3051" s="99">
        <v>25</v>
      </c>
      <c r="AX3051" s="105">
        <f t="shared" si="1694"/>
        <v>23025</v>
      </c>
      <c r="AZ3051" s="7" t="s">
        <v>2951</v>
      </c>
      <c r="BA3051" t="s">
        <v>2991</v>
      </c>
      <c r="BN3051" s="1">
        <f>SUMIF(Town!$AR$174:$AR$692,$AX3051,Town!BV$174:BV$692)</f>
        <v>0</v>
      </c>
    </row>
    <row r="3052" spans="1:66" hidden="1" outlineLevel="1">
      <c r="A3052" t="s">
        <v>2259</v>
      </c>
      <c r="B3052" t="s">
        <v>958</v>
      </c>
      <c r="C3052" s="1">
        <f t="shared" si="1678"/>
        <v>715</v>
      </c>
      <c r="D3052" s="7">
        <f>IF(R3052&gt;0,RANK(R3052,(R3052:T3052,U3052:AI3052)),0)</f>
        <v>3</v>
      </c>
      <c r="E3052" s="7">
        <f>IF(S3052&gt;0,RANK(S3052,(R3052:T3052,U3052:AI3052)),0)</f>
        <v>0</v>
      </c>
      <c r="F3052" s="7">
        <f>IF(T3052&gt;0,RANK(T3052,(R3052:T3052,U3052:AI3052)),0)</f>
        <v>4</v>
      </c>
      <c r="G3052" s="7">
        <f>IF(U3052&gt;0,RANK(U3052,(R3052:T3052,U3052:AI3052)),0)</f>
        <v>1</v>
      </c>
      <c r="H3052" s="7">
        <f t="shared" si="1679"/>
        <v>2</v>
      </c>
      <c r="I3052" s="49">
        <f t="shared" si="1680"/>
        <v>136</v>
      </c>
      <c r="J3052" s="177">
        <f t="shared" si="1681"/>
        <v>0.1902097902097902</v>
      </c>
      <c r="K3052" s="2"/>
      <c r="L3052" s="2">
        <f t="shared" si="1682"/>
        <v>0.1048951048951049</v>
      </c>
      <c r="M3052" s="2">
        <f t="shared" si="1683"/>
        <v>0</v>
      </c>
      <c r="N3052" s="2">
        <f t="shared" si="1684"/>
        <v>7.5524475524475526E-2</v>
      </c>
      <c r="O3052" s="2">
        <f t="shared" si="1685"/>
        <v>0.49790209790209788</v>
      </c>
      <c r="P3052" s="2">
        <f t="shared" si="1686"/>
        <v>0.30769230769230771</v>
      </c>
      <c r="Q3052" s="2">
        <f t="shared" si="1676"/>
        <v>1.3986013986014012E-2</v>
      </c>
      <c r="R3052" s="161">
        <v>75</v>
      </c>
      <c r="S3052" s="161">
        <v>0</v>
      </c>
      <c r="T3052" s="161">
        <v>54</v>
      </c>
      <c r="U3052" s="161">
        <v>356</v>
      </c>
      <c r="V3052" s="161">
        <v>220</v>
      </c>
      <c r="W3052" s="161">
        <v>6</v>
      </c>
      <c r="X3052" s="161">
        <v>0</v>
      </c>
      <c r="Y3052" s="161"/>
      <c r="Z3052" s="161">
        <v>4</v>
      </c>
      <c r="AA3052" s="161">
        <f>SUMIF(Town!$AR$174:$AR$692,$AX3052,Town!Y$174:Y$692)</f>
        <v>0</v>
      </c>
      <c r="AB3052" s="161"/>
      <c r="AC3052" s="161"/>
      <c r="AD3052" s="161">
        <v>0</v>
      </c>
      <c r="AK3052" s="7">
        <f t="shared" si="1687"/>
        <v>5</v>
      </c>
      <c r="AL3052" s="7">
        <f t="shared" si="1688"/>
        <v>0</v>
      </c>
      <c r="AM3052" s="7">
        <f t="shared" si="1689"/>
        <v>0</v>
      </c>
      <c r="AN3052" s="2">
        <f t="shared" si="1690"/>
        <v>8.3916083916083916E-3</v>
      </c>
      <c r="AO3052" s="2">
        <f t="shared" si="1691"/>
        <v>0</v>
      </c>
      <c r="AP3052" s="2">
        <f t="shared" si="1692"/>
        <v>0</v>
      </c>
      <c r="AR3052" t="str">
        <f t="shared" si="1693"/>
        <v>Waldo</v>
      </c>
      <c r="AS3052" t="s">
        <v>958</v>
      </c>
      <c r="AT3052" s="184">
        <v>2</v>
      </c>
      <c r="AV3052" s="97">
        <v>23</v>
      </c>
      <c r="AW3052" s="99">
        <v>27</v>
      </c>
      <c r="AX3052" s="105">
        <f t="shared" si="1694"/>
        <v>23027</v>
      </c>
      <c r="AZ3052" s="7" t="s">
        <v>2951</v>
      </c>
      <c r="BA3052" t="s">
        <v>2991</v>
      </c>
      <c r="BN3052" s="1">
        <f>SUMIF(Town!$AR$174:$AR$692,$AX3052,Town!BV$174:BV$692)</f>
        <v>0</v>
      </c>
    </row>
    <row r="3053" spans="1:66" hidden="1" outlineLevel="1">
      <c r="A3053" t="s">
        <v>637</v>
      </c>
      <c r="B3053" t="s">
        <v>958</v>
      </c>
      <c r="C3053" s="1">
        <f t="shared" si="1678"/>
        <v>473</v>
      </c>
      <c r="D3053" s="7">
        <f>IF(R3053&gt;0,RANK(R3053,(R3053:T3053,U3053:AI3053)),0)</f>
        <v>3</v>
      </c>
      <c r="E3053" s="7">
        <f>IF(S3053&gt;0,RANK(S3053,(R3053:T3053,U3053:AI3053)),0)</f>
        <v>6</v>
      </c>
      <c r="F3053" s="7">
        <f>IF(T3053&gt;0,RANK(T3053,(R3053:T3053,U3053:AI3053)),0)</f>
        <v>4</v>
      </c>
      <c r="G3053" s="7">
        <f>IF(U3053&gt;0,RANK(U3053,(R3053:T3053,U3053:AI3053)),0)</f>
        <v>1</v>
      </c>
      <c r="H3053" s="7">
        <f t="shared" si="1679"/>
        <v>2</v>
      </c>
      <c r="I3053" s="49">
        <f t="shared" si="1680"/>
        <v>47</v>
      </c>
      <c r="J3053" s="177">
        <f t="shared" si="1681"/>
        <v>9.9365750528541227E-2</v>
      </c>
      <c r="K3053" s="2"/>
      <c r="L3053" s="2">
        <f t="shared" si="1682"/>
        <v>9.5137420718816063E-2</v>
      </c>
      <c r="M3053" s="2">
        <f t="shared" si="1683"/>
        <v>2.1141649048625794E-3</v>
      </c>
      <c r="N3053" s="2">
        <f t="shared" si="1684"/>
        <v>7.6109936575052856E-2</v>
      </c>
      <c r="O3053" s="2">
        <f t="shared" si="1685"/>
        <v>0.46088794926004228</v>
      </c>
      <c r="P3053" s="2">
        <f t="shared" si="1686"/>
        <v>0.36152219873150104</v>
      </c>
      <c r="Q3053" s="2">
        <f t="shared" si="1676"/>
        <v>4.2283298097252064E-3</v>
      </c>
      <c r="R3053" s="161">
        <v>45</v>
      </c>
      <c r="S3053" s="161">
        <v>1</v>
      </c>
      <c r="T3053" s="161">
        <v>36</v>
      </c>
      <c r="U3053" s="161">
        <v>218</v>
      </c>
      <c r="V3053" s="161">
        <v>171</v>
      </c>
      <c r="W3053" s="161">
        <v>0</v>
      </c>
      <c r="X3053" s="161">
        <v>0</v>
      </c>
      <c r="Y3053" s="161"/>
      <c r="Z3053" s="161">
        <v>0</v>
      </c>
      <c r="AA3053" s="161">
        <f>SUMIF(Town!$AR$174:$AR$692,$AX3053,Town!Y$174:Y$692)</f>
        <v>0</v>
      </c>
      <c r="AB3053" s="161"/>
      <c r="AC3053" s="161"/>
      <c r="AD3053" s="161">
        <v>2</v>
      </c>
      <c r="AK3053" s="7">
        <f t="shared" si="1687"/>
        <v>0</v>
      </c>
      <c r="AL3053" s="7">
        <f t="shared" si="1688"/>
        <v>0</v>
      </c>
      <c r="AM3053" s="7">
        <f t="shared" si="1689"/>
        <v>0</v>
      </c>
      <c r="AN3053" s="2">
        <f t="shared" si="1690"/>
        <v>0</v>
      </c>
      <c r="AO3053" s="2">
        <f t="shared" si="1691"/>
        <v>0</v>
      </c>
      <c r="AP3053" s="2">
        <f t="shared" si="1692"/>
        <v>0</v>
      </c>
      <c r="AR3053" t="str">
        <f t="shared" si="1693"/>
        <v>Washington</v>
      </c>
      <c r="AS3053" t="s">
        <v>958</v>
      </c>
      <c r="AT3053" s="184">
        <v>2</v>
      </c>
      <c r="AV3053" s="97">
        <v>23</v>
      </c>
      <c r="AW3053" s="99">
        <v>29</v>
      </c>
      <c r="AX3053" s="105">
        <f t="shared" si="1694"/>
        <v>23029</v>
      </c>
      <c r="AZ3053" s="7" t="s">
        <v>2951</v>
      </c>
      <c r="BA3053" t="s">
        <v>2991</v>
      </c>
      <c r="BN3053" s="1">
        <f>SUMIF(Town!$AR$174:$AR$692,$AX3053,Town!BV$174:BV$692)</f>
        <v>0</v>
      </c>
    </row>
    <row r="3054" spans="1:66" hidden="1" outlineLevel="1">
      <c r="A3054" t="s">
        <v>937</v>
      </c>
      <c r="B3054" t="s">
        <v>958</v>
      </c>
      <c r="C3054" s="1">
        <f t="shared" si="1678"/>
        <v>2241</v>
      </c>
      <c r="D3054" s="7">
        <f>IF(R3054&gt;0,RANK(R3054,(R3054:T3054,U3054:AI3054)),0)</f>
        <v>3</v>
      </c>
      <c r="E3054" s="7">
        <f>IF(S3054&gt;0,RANK(S3054,(R3054:T3054,U3054:AI3054)),0)</f>
        <v>7</v>
      </c>
      <c r="F3054" s="7">
        <f>IF(T3054&gt;0,RANK(T3054,(R3054:T3054,U3054:AI3054)),0)</f>
        <v>4</v>
      </c>
      <c r="G3054" s="7">
        <f>IF(U3054&gt;0,RANK(U3054,(R3054:T3054,U3054:AI3054)),0)</f>
        <v>1</v>
      </c>
      <c r="H3054" s="7">
        <f t="shared" si="1679"/>
        <v>2</v>
      </c>
      <c r="I3054" s="49">
        <f t="shared" si="1680"/>
        <v>50</v>
      </c>
      <c r="J3054" s="177">
        <f t="shared" si="1681"/>
        <v>2.2311468094600623E-2</v>
      </c>
      <c r="K3054" s="2"/>
      <c r="L3054" s="2">
        <f t="shared" si="1682"/>
        <v>0.13386880856760375</v>
      </c>
      <c r="M3054" s="2">
        <f t="shared" si="1683"/>
        <v>3.1236055332440876E-3</v>
      </c>
      <c r="N3054" s="2">
        <f t="shared" si="1684"/>
        <v>7.407407407407407E-2</v>
      </c>
      <c r="O3054" s="2">
        <f t="shared" si="1685"/>
        <v>0.39848282016956715</v>
      </c>
      <c r="P3054" s="2">
        <f t="shared" si="1686"/>
        <v>0.37617135207496655</v>
      </c>
      <c r="Q3054" s="2">
        <f t="shared" si="1676"/>
        <v>1.4279339580544392E-2</v>
      </c>
      <c r="R3054" s="161">
        <v>300</v>
      </c>
      <c r="S3054" s="161">
        <v>7</v>
      </c>
      <c r="T3054" s="161">
        <v>166</v>
      </c>
      <c r="U3054" s="161">
        <v>893</v>
      </c>
      <c r="V3054" s="161">
        <v>843</v>
      </c>
      <c r="W3054" s="161">
        <v>18</v>
      </c>
      <c r="X3054" s="161">
        <v>2</v>
      </c>
      <c r="Y3054" s="161"/>
      <c r="Z3054" s="161">
        <v>8</v>
      </c>
      <c r="AA3054" s="161">
        <f>SUMIF(Town!$AR$174:$AR$692,$AX3054,Town!Y$174:Y$692)</f>
        <v>0</v>
      </c>
      <c r="AB3054" s="161"/>
      <c r="AC3054" s="161"/>
      <c r="AD3054" s="161">
        <v>4</v>
      </c>
      <c r="AK3054" s="7">
        <f t="shared" si="1687"/>
        <v>5</v>
      </c>
      <c r="AL3054" s="7">
        <f t="shared" si="1688"/>
        <v>8</v>
      </c>
      <c r="AM3054" s="7">
        <f t="shared" si="1689"/>
        <v>0</v>
      </c>
      <c r="AN3054" s="2">
        <f t="shared" si="1690"/>
        <v>8.0321285140562242E-3</v>
      </c>
      <c r="AO3054" s="2">
        <f t="shared" si="1691"/>
        <v>8.9245872378402495E-4</v>
      </c>
      <c r="AP3054" s="2">
        <f t="shared" si="1692"/>
        <v>0</v>
      </c>
      <c r="AR3054" t="str">
        <f t="shared" si="1693"/>
        <v>York</v>
      </c>
      <c r="AS3054" t="s">
        <v>958</v>
      </c>
      <c r="AT3054" s="184">
        <v>1</v>
      </c>
      <c r="AV3054" s="97">
        <v>23</v>
      </c>
      <c r="AW3054" s="99">
        <v>31</v>
      </c>
      <c r="AX3054" s="105">
        <f t="shared" si="1694"/>
        <v>23031</v>
      </c>
      <c r="AZ3054" s="7" t="s">
        <v>2951</v>
      </c>
      <c r="BA3054" t="s">
        <v>2991</v>
      </c>
      <c r="BN3054" s="1">
        <f>SUMIF(Town!$AR$174:$AR$692,$AX3054,Town!BV$174:BV$692)</f>
        <v>0</v>
      </c>
    </row>
    <row r="3055" spans="1:66" collapsed="1">
      <c r="A3055" t="s">
        <v>2067</v>
      </c>
      <c r="B3055" t="s">
        <v>1105</v>
      </c>
      <c r="C3055" s="1">
        <f t="shared" si="1678"/>
        <v>18627</v>
      </c>
      <c r="D3055" s="7">
        <f>IF(R3055&gt;0,RANK(R3055,(R3055:T3055,U3055:AI3055)),0)</f>
        <v>3</v>
      </c>
      <c r="E3055" s="7">
        <f>IF(S3055&gt;0,RANK(S3055,(R3055:T3055,U3055:AI3055)),0)</f>
        <v>7</v>
      </c>
      <c r="F3055" s="7">
        <f>IF(T3055&gt;0,RANK(T3055,(R3055:T3055,U3055:AI3055)),0)</f>
        <v>4</v>
      </c>
      <c r="G3055" s="7">
        <f>IF(U3055&gt;0,RANK(U3055,(R3055:T3055,U3055:AI3055)),0)</f>
        <v>1</v>
      </c>
      <c r="H3055" s="7">
        <f t="shared" si="1679"/>
        <v>2</v>
      </c>
      <c r="I3055" s="49">
        <f t="shared" si="1680"/>
        <v>2480</v>
      </c>
      <c r="J3055" s="177">
        <f t="shared" si="1681"/>
        <v>0.13314006549632254</v>
      </c>
      <c r="K3055" s="2"/>
      <c r="L3055" s="2">
        <f t="shared" si="1682"/>
        <v>0.12186610833735975</v>
      </c>
      <c r="M3055" s="2">
        <f t="shared" si="1683"/>
        <v>1.6642508187040318E-3</v>
      </c>
      <c r="N3055" s="2">
        <f t="shared" si="1684"/>
        <v>8.0098781338916625E-2</v>
      </c>
      <c r="O3055" s="2">
        <f t="shared" si="1685"/>
        <v>0.45901111290062813</v>
      </c>
      <c r="P3055" s="2">
        <f t="shared" si="1686"/>
        <v>0.32587104740430556</v>
      </c>
      <c r="Q3055" s="2">
        <f t="shared" si="1676"/>
        <v>1.1488699200085939E-2</v>
      </c>
      <c r="R3055" s="166">
        <v>2270</v>
      </c>
      <c r="S3055" s="1">
        <f>SUM(S3039:S3054)</f>
        <v>31</v>
      </c>
      <c r="T3055" s="166">
        <v>1492</v>
      </c>
      <c r="U3055" s="166">
        <v>8550</v>
      </c>
      <c r="V3055" s="166">
        <v>6070</v>
      </c>
      <c r="W3055" s="166">
        <v>132</v>
      </c>
      <c r="X3055" s="1">
        <f>SUM(X3039:X3054)</f>
        <v>17</v>
      </c>
      <c r="Y3055" s="166"/>
      <c r="Z3055" s="1">
        <f>SUM(Z3039:Z3054)</f>
        <v>55</v>
      </c>
      <c r="AA3055" s="1">
        <f>SUM(AA3039:AA3054)</f>
        <v>0</v>
      </c>
      <c r="AD3055" s="1">
        <f>SUM(AD3039:AD3054)</f>
        <v>10</v>
      </c>
      <c r="AK3055" s="7">
        <f t="shared" si="1687"/>
        <v>5</v>
      </c>
      <c r="AL3055" s="7">
        <f t="shared" si="1688"/>
        <v>8</v>
      </c>
      <c r="AM3055" s="7">
        <f t="shared" si="1689"/>
        <v>0</v>
      </c>
      <c r="AN3055" s="2">
        <f t="shared" si="1690"/>
        <v>7.0864873570623292E-3</v>
      </c>
      <c r="AO3055" s="2">
        <f t="shared" si="1691"/>
        <v>9.1265367477317877E-4</v>
      </c>
      <c r="AP3055" s="2">
        <f t="shared" si="1692"/>
        <v>0</v>
      </c>
      <c r="AR3055" t="str">
        <f t="shared" si="1693"/>
        <v>Maine</v>
      </c>
      <c r="AS3055" t="s">
        <v>1105</v>
      </c>
      <c r="AT3055" s="184"/>
      <c r="AV3055" s="97">
        <v>23</v>
      </c>
      <c r="AW3055" s="99"/>
      <c r="AX3055" s="97">
        <v>23</v>
      </c>
      <c r="AZ3055" s="7" t="s">
        <v>1619</v>
      </c>
      <c r="BA3055" t="s">
        <v>2991</v>
      </c>
      <c r="BN3055" s="1">
        <f>SUM(BN3039:BN3054)</f>
        <v>0</v>
      </c>
    </row>
    <row r="3056" spans="1:66">
      <c r="C3056" s="1"/>
      <c r="E3056" s="7"/>
      <c r="F3056" s="7"/>
      <c r="G3056" s="7"/>
      <c r="H3056" s="7"/>
      <c r="I3056" s="49"/>
      <c r="J3056" s="177"/>
      <c r="K3056" s="2"/>
      <c r="R3056" s="1">
        <f>SUM(R3039:R3054)-R3055</f>
        <v>-1</v>
      </c>
      <c r="T3056" s="1">
        <f>SUM(T3039:T3054)-T3055</f>
        <v>-5</v>
      </c>
      <c r="U3056" s="1">
        <f>SUM(U3039:U3054)-U3055</f>
        <v>-16</v>
      </c>
      <c r="V3056" s="1">
        <f>SUM(V3039:V3054)-V3055</f>
        <v>-9</v>
      </c>
      <c r="W3056" s="1">
        <f>SUM(W3039:W3054)-W3055</f>
        <v>-1</v>
      </c>
      <c r="AK3056" s="7"/>
      <c r="AL3056" s="7"/>
      <c r="AM3056" s="7"/>
      <c r="AT3056" s="184"/>
      <c r="AV3056" s="97"/>
      <c r="AW3056" s="99"/>
      <c r="BN3056" s="1"/>
    </row>
    <row r="3057" spans="1:66" hidden="1" outlineLevel="1">
      <c r="A3057" t="s">
        <v>2614</v>
      </c>
      <c r="B3057" t="s">
        <v>2821</v>
      </c>
      <c r="C3057" s="1">
        <f t="shared" ref="C3057:C3088" si="1695">SUM(R3057:AI3057)</f>
        <v>0</v>
      </c>
      <c r="D3057" s="7">
        <f>IF(R3057&gt;0,RANK(R3057,(R3057:T3057,U3057:AI3057)),0)</f>
        <v>0</v>
      </c>
      <c r="E3057" s="7">
        <f>IF(S3057&gt;0,RANK(S3057,(R3057:T3057,U3057:AI3057)),0)</f>
        <v>0</v>
      </c>
      <c r="F3057" s="7">
        <f>IF(T3057&gt;0,RANK(T3057,(R3057:T3057,U3057:AI3057)),0)</f>
        <v>0</v>
      </c>
      <c r="G3057" s="7">
        <f>IF(U3057&gt;0,RANK(U3057,(R3057:T3057,U3057:AI3057)),0)</f>
        <v>0</v>
      </c>
      <c r="H3057" s="7">
        <f t="shared" ref="H3057:H3088" si="1696">IF(V3057&gt;0,RANK(V3057,(R3057:AB3057)),0)</f>
        <v>0</v>
      </c>
      <c r="I3057" s="49" t="e">
        <f t="shared" ref="I3057:I3088" si="1697">MAX(R3057:AA3057)-LARGE(R3057:AA3057,2)</f>
        <v>#NUM!</v>
      </c>
      <c r="J3057" s="177" t="e">
        <f t="shared" ref="J3057:J3064" si="1698">I3057/C3057</f>
        <v>#NUM!</v>
      </c>
      <c r="K3057" s="2"/>
      <c r="L3057" s="2" t="str">
        <f t="shared" ref="L3057:L3088" si="1699">IF($C3057=0,"-",R3057/$C3057)</f>
        <v>-</v>
      </c>
      <c r="M3057" s="2" t="str">
        <f t="shared" ref="M3057:M3088" si="1700">IF($C3057=0,"-",S3057/$C3057)</f>
        <v>-</v>
      </c>
      <c r="N3057" s="2" t="str">
        <f t="shared" ref="N3057:N3088" si="1701">IF($C3057=0,"-",T3057/$C3057)</f>
        <v>-</v>
      </c>
      <c r="O3057" s="2" t="str">
        <f t="shared" ref="O3057:O3088" si="1702">IF($C3057=0,"-",U3057/$C3057)</f>
        <v>-</v>
      </c>
      <c r="P3057" s="2" t="str">
        <f t="shared" ref="P3057:P3088" si="1703">IF($C3057=0,"-",V3057/$C3057)</f>
        <v>-</v>
      </c>
      <c r="Q3057" s="2" t="str">
        <f t="shared" si="1676"/>
        <v>-</v>
      </c>
      <c r="S3057" s="156"/>
      <c r="T3057" s="156"/>
      <c r="U3057" s="156"/>
      <c r="V3057" s="156"/>
      <c r="W3057" s="49"/>
      <c r="Y3057" s="49"/>
      <c r="AB3057" s="1">
        <f t="shared" ref="AB3057:AB3101" si="1704">BN3057</f>
        <v>0</v>
      </c>
      <c r="AK3057" s="7">
        <f t="shared" ref="AK3057:AK3088" si="1705">IF(W3057&gt;0,RANK(W3057,(R3057:AB3057)),0)</f>
        <v>0</v>
      </c>
      <c r="AL3057" s="7">
        <f t="shared" ref="AL3057:AL3088" si="1706">IF(X3057&gt;0,RANK(X3057,(R3057:AB3057)),0)</f>
        <v>0</v>
      </c>
      <c r="AM3057" s="7">
        <f t="shared" ref="AM3057:AM3088" si="1707">IF(Y3057&gt;0,RANK(Y3057,(R3057:AB3057)),0)</f>
        <v>0</v>
      </c>
      <c r="AN3057" s="2" t="str">
        <f t="shared" ref="AN3057:AN3088" si="1708">IF($C3057=0,"-",W3057/$C3057)</f>
        <v>-</v>
      </c>
      <c r="AO3057" s="2" t="str">
        <f t="shared" ref="AO3057:AO3088" si="1709">IF($C3057=0,"-",X3057/$C3057)</f>
        <v>-</v>
      </c>
      <c r="AP3057" s="2" t="str">
        <f t="shared" ref="AP3057:AP3088" si="1710">IF($C3057=0,"-",Y3057/$C3057)</f>
        <v>-</v>
      </c>
      <c r="AR3057" t="str">
        <f t="shared" ref="AR3057:AR3088" si="1711">A3057</f>
        <v>Aitkin</v>
      </c>
      <c r="AS3057" t="s">
        <v>2821</v>
      </c>
      <c r="AT3057" s="184">
        <v>8</v>
      </c>
      <c r="AV3057" s="97">
        <v>27</v>
      </c>
      <c r="AW3057" s="99">
        <v>1</v>
      </c>
      <c r="AX3057" s="105">
        <f t="shared" ref="AX3057:AX3088" si="1712">AV3057*1000+AW3057</f>
        <v>27001</v>
      </c>
      <c r="AZ3057" s="7" t="s">
        <v>2951</v>
      </c>
      <c r="BA3057" t="s">
        <v>2991</v>
      </c>
      <c r="BN3057" s="1"/>
    </row>
    <row r="3058" spans="1:66" hidden="1" outlineLevel="1">
      <c r="A3058" t="s">
        <v>558</v>
      </c>
      <c r="B3058" t="s">
        <v>2821</v>
      </c>
      <c r="C3058" s="1">
        <f t="shared" si="1695"/>
        <v>0</v>
      </c>
      <c r="D3058" s="7">
        <f>IF(R3058&gt;0,RANK(R3058,(R3058:T3058,U3058:AI3058)),0)</f>
        <v>0</v>
      </c>
      <c r="E3058" s="7">
        <f>IF(S3058&gt;0,RANK(S3058,(R3058:T3058,U3058:AI3058)),0)</f>
        <v>0</v>
      </c>
      <c r="F3058" s="7">
        <f>IF(T3058&gt;0,RANK(T3058,(R3058:T3058,U3058:AI3058)),0)</f>
        <v>0</v>
      </c>
      <c r="G3058" s="7">
        <f>IF(U3058&gt;0,RANK(U3058,(R3058:T3058,U3058:AI3058)),0)</f>
        <v>0</v>
      </c>
      <c r="H3058" s="7">
        <f t="shared" si="1696"/>
        <v>0</v>
      </c>
      <c r="I3058" s="49" t="e">
        <f t="shared" si="1697"/>
        <v>#NUM!</v>
      </c>
      <c r="J3058" s="177" t="e">
        <f t="shared" si="1698"/>
        <v>#NUM!</v>
      </c>
      <c r="K3058" s="2"/>
      <c r="L3058" s="2" t="str">
        <f t="shared" si="1699"/>
        <v>-</v>
      </c>
      <c r="M3058" s="2" t="str">
        <f t="shared" si="1700"/>
        <v>-</v>
      </c>
      <c r="N3058" s="2" t="str">
        <f t="shared" si="1701"/>
        <v>-</v>
      </c>
      <c r="O3058" s="2" t="str">
        <f t="shared" si="1702"/>
        <v>-</v>
      </c>
      <c r="P3058" s="2" t="str">
        <f t="shared" si="1703"/>
        <v>-</v>
      </c>
      <c r="Q3058" s="2" t="str">
        <f t="shared" si="1676"/>
        <v>-</v>
      </c>
      <c r="S3058" s="156"/>
      <c r="T3058" s="156"/>
      <c r="U3058" s="156"/>
      <c r="W3058" s="49"/>
      <c r="Y3058" s="49"/>
      <c r="AB3058" s="1">
        <f t="shared" si="1704"/>
        <v>0</v>
      </c>
      <c r="AK3058" s="7">
        <f t="shared" si="1705"/>
        <v>0</v>
      </c>
      <c r="AL3058" s="7">
        <f t="shared" si="1706"/>
        <v>0</v>
      </c>
      <c r="AM3058" s="7">
        <f t="shared" si="1707"/>
        <v>0</v>
      </c>
      <c r="AN3058" s="2" t="str">
        <f t="shared" si="1708"/>
        <v>-</v>
      </c>
      <c r="AO3058" s="2" t="str">
        <f t="shared" si="1709"/>
        <v>-</v>
      </c>
      <c r="AP3058" s="2" t="str">
        <f t="shared" si="1710"/>
        <v>-</v>
      </c>
      <c r="AR3058" t="str">
        <f t="shared" si="1711"/>
        <v>Anoka</v>
      </c>
      <c r="AS3058" t="s">
        <v>2821</v>
      </c>
      <c r="AT3058" s="184"/>
      <c r="AV3058" s="97">
        <v>27</v>
      </c>
      <c r="AW3058" s="99">
        <v>3</v>
      </c>
      <c r="AX3058" s="105">
        <f t="shared" si="1712"/>
        <v>27003</v>
      </c>
      <c r="AZ3058" s="7" t="s">
        <v>2951</v>
      </c>
      <c r="BA3058" t="s">
        <v>2991</v>
      </c>
      <c r="BN3058" s="1"/>
    </row>
    <row r="3059" spans="1:66" hidden="1" outlineLevel="1">
      <c r="A3059" t="s">
        <v>305</v>
      </c>
      <c r="B3059" t="s">
        <v>2821</v>
      </c>
      <c r="C3059" s="1">
        <f t="shared" si="1695"/>
        <v>0</v>
      </c>
      <c r="D3059" s="7">
        <f>IF(R3059&gt;0,RANK(R3059,(R3059:T3059,U3059:AI3059)),0)</f>
        <v>0</v>
      </c>
      <c r="E3059" s="7">
        <f>IF(S3059&gt;0,RANK(S3059,(R3059:T3059,U3059:AI3059)),0)</f>
        <v>0</v>
      </c>
      <c r="F3059" s="7">
        <f>IF(T3059&gt;0,RANK(T3059,(R3059:T3059,U3059:AI3059)),0)</f>
        <v>0</v>
      </c>
      <c r="G3059" s="7">
        <f>IF(U3059&gt;0,RANK(U3059,(R3059:T3059,U3059:AI3059)),0)</f>
        <v>0</v>
      </c>
      <c r="H3059" s="7">
        <f t="shared" si="1696"/>
        <v>0</v>
      </c>
      <c r="I3059" s="49" t="e">
        <f t="shared" si="1697"/>
        <v>#NUM!</v>
      </c>
      <c r="J3059" s="177" t="e">
        <f t="shared" si="1698"/>
        <v>#NUM!</v>
      </c>
      <c r="K3059" s="2"/>
      <c r="L3059" s="2" t="str">
        <f t="shared" si="1699"/>
        <v>-</v>
      </c>
      <c r="M3059" s="2" t="str">
        <f t="shared" si="1700"/>
        <v>-</v>
      </c>
      <c r="N3059" s="2" t="str">
        <f t="shared" si="1701"/>
        <v>-</v>
      </c>
      <c r="O3059" s="2" t="str">
        <f t="shared" si="1702"/>
        <v>-</v>
      </c>
      <c r="P3059" s="2" t="str">
        <f t="shared" si="1703"/>
        <v>-</v>
      </c>
      <c r="Q3059" s="2" t="str">
        <f t="shared" si="1676"/>
        <v>-</v>
      </c>
      <c r="S3059" s="156"/>
      <c r="T3059" s="156"/>
      <c r="U3059" s="156"/>
      <c r="V3059" s="156"/>
      <c r="W3059" s="49"/>
      <c r="Y3059" s="49"/>
      <c r="AB3059" s="1">
        <f t="shared" si="1704"/>
        <v>0</v>
      </c>
      <c r="AK3059" s="7">
        <f t="shared" si="1705"/>
        <v>0</v>
      </c>
      <c r="AL3059" s="7">
        <f t="shared" si="1706"/>
        <v>0</v>
      </c>
      <c r="AM3059" s="7">
        <f t="shared" si="1707"/>
        <v>0</v>
      </c>
      <c r="AN3059" s="2" t="str">
        <f t="shared" si="1708"/>
        <v>-</v>
      </c>
      <c r="AO3059" s="2" t="str">
        <f t="shared" si="1709"/>
        <v>-</v>
      </c>
      <c r="AP3059" s="2" t="str">
        <f t="shared" si="1710"/>
        <v>-</v>
      </c>
      <c r="AR3059" t="str">
        <f t="shared" si="1711"/>
        <v>Becker</v>
      </c>
      <c r="AS3059" t="s">
        <v>2821</v>
      </c>
      <c r="AT3059" s="184">
        <v>7</v>
      </c>
      <c r="AV3059" s="97">
        <v>27</v>
      </c>
      <c r="AW3059" s="99">
        <v>5</v>
      </c>
      <c r="AX3059" s="105">
        <f t="shared" si="1712"/>
        <v>27005</v>
      </c>
      <c r="AZ3059" s="7" t="s">
        <v>2951</v>
      </c>
      <c r="BA3059" t="s">
        <v>2991</v>
      </c>
      <c r="BN3059" s="1"/>
    </row>
    <row r="3060" spans="1:66" hidden="1" outlineLevel="1">
      <c r="A3060" t="s">
        <v>1909</v>
      </c>
      <c r="B3060" t="s">
        <v>2821</v>
      </c>
      <c r="C3060" s="1">
        <f t="shared" si="1695"/>
        <v>0</v>
      </c>
      <c r="D3060" s="7">
        <f>IF(R3060&gt;0,RANK(R3060,(R3060:T3060,U3060:AI3060)),0)</f>
        <v>0</v>
      </c>
      <c r="E3060" s="7">
        <f>IF(S3060&gt;0,RANK(S3060,(R3060:T3060,U3060:AI3060)),0)</f>
        <v>0</v>
      </c>
      <c r="F3060" s="7">
        <f>IF(T3060&gt;0,RANK(T3060,(R3060:T3060,U3060:AI3060)),0)</f>
        <v>0</v>
      </c>
      <c r="G3060" s="7">
        <f>IF(U3060&gt;0,RANK(U3060,(R3060:T3060,U3060:AI3060)),0)</f>
        <v>0</v>
      </c>
      <c r="H3060" s="7">
        <f t="shared" si="1696"/>
        <v>0</v>
      </c>
      <c r="I3060" s="49" t="e">
        <f t="shared" si="1697"/>
        <v>#NUM!</v>
      </c>
      <c r="J3060" s="177" t="e">
        <f t="shared" si="1698"/>
        <v>#NUM!</v>
      </c>
      <c r="K3060" s="2"/>
      <c r="L3060" s="2" t="str">
        <f t="shared" si="1699"/>
        <v>-</v>
      </c>
      <c r="M3060" s="2" t="str">
        <f t="shared" si="1700"/>
        <v>-</v>
      </c>
      <c r="N3060" s="2" t="str">
        <f t="shared" si="1701"/>
        <v>-</v>
      </c>
      <c r="O3060" s="2" t="str">
        <f t="shared" si="1702"/>
        <v>-</v>
      </c>
      <c r="P3060" s="2" t="str">
        <f t="shared" si="1703"/>
        <v>-</v>
      </c>
      <c r="Q3060" s="2" t="str">
        <f t="shared" si="1676"/>
        <v>-</v>
      </c>
      <c r="S3060" s="156"/>
      <c r="T3060" s="156"/>
      <c r="U3060" s="156"/>
      <c r="V3060" s="156"/>
      <c r="W3060" s="49"/>
      <c r="Y3060" s="49"/>
      <c r="AB3060" s="1">
        <f t="shared" si="1704"/>
        <v>0</v>
      </c>
      <c r="AK3060" s="7">
        <f t="shared" si="1705"/>
        <v>0</v>
      </c>
      <c r="AL3060" s="7">
        <f t="shared" si="1706"/>
        <v>0</v>
      </c>
      <c r="AM3060" s="7">
        <f t="shared" si="1707"/>
        <v>0</v>
      </c>
      <c r="AN3060" s="2" t="str">
        <f t="shared" si="1708"/>
        <v>-</v>
      </c>
      <c r="AO3060" s="2" t="str">
        <f t="shared" si="1709"/>
        <v>-</v>
      </c>
      <c r="AP3060" s="2" t="str">
        <f t="shared" si="1710"/>
        <v>-</v>
      </c>
      <c r="AR3060" t="str">
        <f t="shared" si="1711"/>
        <v>Beltrami</v>
      </c>
      <c r="AS3060" t="s">
        <v>2821</v>
      </c>
      <c r="AT3060" s="184"/>
      <c r="AV3060" s="97">
        <v>27</v>
      </c>
      <c r="AW3060" s="99">
        <v>7</v>
      </c>
      <c r="AX3060" s="105">
        <f t="shared" si="1712"/>
        <v>27007</v>
      </c>
      <c r="AZ3060" s="7" t="s">
        <v>2951</v>
      </c>
      <c r="BA3060" t="s">
        <v>2991</v>
      </c>
      <c r="BN3060" s="1"/>
    </row>
    <row r="3061" spans="1:66" hidden="1" outlineLevel="1">
      <c r="A3061" t="s">
        <v>1156</v>
      </c>
      <c r="B3061" t="s">
        <v>2821</v>
      </c>
      <c r="C3061" s="1">
        <f t="shared" si="1695"/>
        <v>0</v>
      </c>
      <c r="D3061" s="7">
        <f>IF(R3061&gt;0,RANK(R3061,(R3061:T3061,U3061:AI3061)),0)</f>
        <v>0</v>
      </c>
      <c r="E3061" s="7">
        <f>IF(S3061&gt;0,RANK(S3061,(R3061:T3061,U3061:AI3061)),0)</f>
        <v>0</v>
      </c>
      <c r="F3061" s="7">
        <f>IF(T3061&gt;0,RANK(T3061,(R3061:T3061,U3061:AI3061)),0)</f>
        <v>0</v>
      </c>
      <c r="G3061" s="7">
        <f>IF(U3061&gt;0,RANK(U3061,(R3061:T3061,U3061:AI3061)),0)</f>
        <v>0</v>
      </c>
      <c r="H3061" s="7">
        <f t="shared" si="1696"/>
        <v>0</v>
      </c>
      <c r="I3061" s="49" t="e">
        <f t="shared" si="1697"/>
        <v>#NUM!</v>
      </c>
      <c r="J3061" s="177" t="e">
        <f t="shared" si="1698"/>
        <v>#NUM!</v>
      </c>
      <c r="K3061" s="2"/>
      <c r="L3061" s="2" t="str">
        <f t="shared" si="1699"/>
        <v>-</v>
      </c>
      <c r="M3061" s="2" t="str">
        <f t="shared" si="1700"/>
        <v>-</v>
      </c>
      <c r="N3061" s="2" t="str">
        <f t="shared" si="1701"/>
        <v>-</v>
      </c>
      <c r="O3061" s="2" t="str">
        <f t="shared" si="1702"/>
        <v>-</v>
      </c>
      <c r="P3061" s="2" t="str">
        <f t="shared" si="1703"/>
        <v>-</v>
      </c>
      <c r="Q3061" s="2" t="str">
        <f t="shared" si="1676"/>
        <v>-</v>
      </c>
      <c r="S3061" s="156"/>
      <c r="T3061" s="156"/>
      <c r="U3061" s="156"/>
      <c r="V3061" s="156"/>
      <c r="W3061" s="49"/>
      <c r="Y3061" s="49"/>
      <c r="AB3061" s="1">
        <f t="shared" si="1704"/>
        <v>0</v>
      </c>
      <c r="AK3061" s="7">
        <f t="shared" si="1705"/>
        <v>0</v>
      </c>
      <c r="AL3061" s="7">
        <f t="shared" si="1706"/>
        <v>0</v>
      </c>
      <c r="AM3061" s="7">
        <f t="shared" si="1707"/>
        <v>0</v>
      </c>
      <c r="AN3061" s="2" t="str">
        <f t="shared" si="1708"/>
        <v>-</v>
      </c>
      <c r="AO3061" s="2" t="str">
        <f t="shared" si="1709"/>
        <v>-</v>
      </c>
      <c r="AP3061" s="2" t="str">
        <f t="shared" si="1710"/>
        <v>-</v>
      </c>
      <c r="AR3061" t="str">
        <f t="shared" si="1711"/>
        <v>Benton</v>
      </c>
      <c r="AS3061" t="s">
        <v>2821</v>
      </c>
      <c r="AT3061" s="184">
        <v>6</v>
      </c>
      <c r="AV3061" s="97">
        <v>27</v>
      </c>
      <c r="AW3061" s="99">
        <v>9</v>
      </c>
      <c r="AX3061" s="105">
        <f t="shared" si="1712"/>
        <v>27009</v>
      </c>
      <c r="AZ3061" s="7" t="s">
        <v>2951</v>
      </c>
      <c r="BA3061" t="s">
        <v>2991</v>
      </c>
      <c r="BN3061" s="1"/>
    </row>
    <row r="3062" spans="1:66" hidden="1" outlineLevel="1">
      <c r="A3062" t="s">
        <v>1694</v>
      </c>
      <c r="B3062" t="s">
        <v>2821</v>
      </c>
      <c r="C3062" s="1">
        <f t="shared" si="1695"/>
        <v>0</v>
      </c>
      <c r="D3062" s="7">
        <f>IF(R3062&gt;0,RANK(R3062,(R3062:T3062,U3062:AI3062)),0)</f>
        <v>0</v>
      </c>
      <c r="E3062" s="7">
        <f>IF(S3062&gt;0,RANK(S3062,(R3062:T3062,U3062:AI3062)),0)</f>
        <v>0</v>
      </c>
      <c r="F3062" s="7">
        <f>IF(T3062&gt;0,RANK(T3062,(R3062:T3062,U3062:AI3062)),0)</f>
        <v>0</v>
      </c>
      <c r="G3062" s="7">
        <f>IF(U3062&gt;0,RANK(U3062,(R3062:T3062,U3062:AI3062)),0)</f>
        <v>0</v>
      </c>
      <c r="H3062" s="7">
        <f t="shared" si="1696"/>
        <v>0</v>
      </c>
      <c r="I3062" s="49" t="e">
        <f t="shared" si="1697"/>
        <v>#NUM!</v>
      </c>
      <c r="J3062" s="177" t="e">
        <f t="shared" si="1698"/>
        <v>#NUM!</v>
      </c>
      <c r="K3062" s="2"/>
      <c r="L3062" s="2" t="str">
        <f t="shared" si="1699"/>
        <v>-</v>
      </c>
      <c r="M3062" s="2" t="str">
        <f t="shared" si="1700"/>
        <v>-</v>
      </c>
      <c r="N3062" s="2" t="str">
        <f t="shared" si="1701"/>
        <v>-</v>
      </c>
      <c r="O3062" s="2" t="str">
        <f t="shared" si="1702"/>
        <v>-</v>
      </c>
      <c r="P3062" s="2" t="str">
        <f t="shared" si="1703"/>
        <v>-</v>
      </c>
      <c r="Q3062" s="2" t="str">
        <f t="shared" si="1676"/>
        <v>-</v>
      </c>
      <c r="S3062" s="156"/>
      <c r="T3062" s="156"/>
      <c r="U3062" s="156"/>
      <c r="V3062" s="156"/>
      <c r="W3062" s="49"/>
      <c r="Y3062" s="49"/>
      <c r="AB3062" s="1">
        <f t="shared" si="1704"/>
        <v>0</v>
      </c>
      <c r="AK3062" s="7">
        <f t="shared" si="1705"/>
        <v>0</v>
      </c>
      <c r="AL3062" s="7">
        <f t="shared" si="1706"/>
        <v>0</v>
      </c>
      <c r="AM3062" s="7">
        <f t="shared" si="1707"/>
        <v>0</v>
      </c>
      <c r="AN3062" s="2" t="str">
        <f t="shared" si="1708"/>
        <v>-</v>
      </c>
      <c r="AO3062" s="2" t="str">
        <f t="shared" si="1709"/>
        <v>-</v>
      </c>
      <c r="AP3062" s="2" t="str">
        <f t="shared" si="1710"/>
        <v>-</v>
      </c>
      <c r="AR3062" t="str">
        <f t="shared" si="1711"/>
        <v>Big Stone</v>
      </c>
      <c r="AS3062" t="s">
        <v>2821</v>
      </c>
      <c r="AT3062" s="184">
        <v>7</v>
      </c>
      <c r="AV3062" s="97">
        <v>27</v>
      </c>
      <c r="AW3062" s="99">
        <v>11</v>
      </c>
      <c r="AX3062" s="105">
        <f t="shared" si="1712"/>
        <v>27011</v>
      </c>
      <c r="AZ3062" s="7" t="s">
        <v>2951</v>
      </c>
      <c r="BA3062" t="s">
        <v>2991</v>
      </c>
      <c r="BN3062" s="1"/>
    </row>
    <row r="3063" spans="1:66" hidden="1" outlineLevel="1">
      <c r="A3063" t="s">
        <v>1001</v>
      </c>
      <c r="B3063" t="s">
        <v>2821</v>
      </c>
      <c r="C3063" s="1">
        <f t="shared" si="1695"/>
        <v>0</v>
      </c>
      <c r="D3063" s="7">
        <f>IF(R3063&gt;0,RANK(R3063,(R3063:T3063,U3063:AI3063)),0)</f>
        <v>0</v>
      </c>
      <c r="E3063" s="7">
        <f>IF(S3063&gt;0,RANK(S3063,(R3063:T3063,U3063:AI3063)),0)</f>
        <v>0</v>
      </c>
      <c r="F3063" s="7">
        <f>IF(T3063&gt;0,RANK(T3063,(R3063:T3063,U3063:AI3063)),0)</f>
        <v>0</v>
      </c>
      <c r="G3063" s="7">
        <f>IF(U3063&gt;0,RANK(U3063,(R3063:T3063,U3063:AI3063)),0)</f>
        <v>0</v>
      </c>
      <c r="H3063" s="7">
        <f t="shared" si="1696"/>
        <v>0</v>
      </c>
      <c r="I3063" s="49" t="e">
        <f t="shared" si="1697"/>
        <v>#NUM!</v>
      </c>
      <c r="J3063" s="177" t="e">
        <f t="shared" si="1698"/>
        <v>#NUM!</v>
      </c>
      <c r="K3063" s="2"/>
      <c r="L3063" s="2" t="str">
        <f t="shared" si="1699"/>
        <v>-</v>
      </c>
      <c r="M3063" s="2" t="str">
        <f t="shared" si="1700"/>
        <v>-</v>
      </c>
      <c r="N3063" s="2" t="str">
        <f t="shared" si="1701"/>
        <v>-</v>
      </c>
      <c r="O3063" s="2" t="str">
        <f t="shared" si="1702"/>
        <v>-</v>
      </c>
      <c r="P3063" s="2" t="str">
        <f t="shared" si="1703"/>
        <v>-</v>
      </c>
      <c r="Q3063" s="2" t="str">
        <f t="shared" si="1676"/>
        <v>-</v>
      </c>
      <c r="S3063" s="156"/>
      <c r="T3063" s="156"/>
      <c r="U3063" s="156"/>
      <c r="V3063" s="156"/>
      <c r="W3063" s="49"/>
      <c r="Y3063" s="49"/>
      <c r="AB3063" s="1">
        <f t="shared" si="1704"/>
        <v>0</v>
      </c>
      <c r="AK3063" s="7">
        <f t="shared" si="1705"/>
        <v>0</v>
      </c>
      <c r="AL3063" s="7">
        <f t="shared" si="1706"/>
        <v>0</v>
      </c>
      <c r="AM3063" s="7">
        <f t="shared" si="1707"/>
        <v>0</v>
      </c>
      <c r="AN3063" s="2" t="str">
        <f t="shared" si="1708"/>
        <v>-</v>
      </c>
      <c r="AO3063" s="2" t="str">
        <f t="shared" si="1709"/>
        <v>-</v>
      </c>
      <c r="AP3063" s="2" t="str">
        <f t="shared" si="1710"/>
        <v>-</v>
      </c>
      <c r="AR3063" t="str">
        <f t="shared" si="1711"/>
        <v>Blue Earth</v>
      </c>
      <c r="AS3063" t="s">
        <v>2821</v>
      </c>
      <c r="AT3063" s="184">
        <v>1</v>
      </c>
      <c r="AV3063" s="97">
        <v>27</v>
      </c>
      <c r="AW3063" s="99">
        <v>13</v>
      </c>
      <c r="AX3063" s="105">
        <f t="shared" si="1712"/>
        <v>27013</v>
      </c>
      <c r="AZ3063" s="7" t="s">
        <v>2951</v>
      </c>
      <c r="BA3063" t="s">
        <v>2991</v>
      </c>
      <c r="BN3063" s="1"/>
    </row>
    <row r="3064" spans="1:66" hidden="1" outlineLevel="1">
      <c r="A3064" t="s">
        <v>2625</v>
      </c>
      <c r="B3064" t="s">
        <v>2821</v>
      </c>
      <c r="C3064" s="1">
        <f t="shared" si="1695"/>
        <v>0</v>
      </c>
      <c r="D3064" s="7">
        <f>IF(R3064&gt;0,RANK(R3064,(R3064:T3064,U3064:AI3064)),0)</f>
        <v>0</v>
      </c>
      <c r="E3064" s="7">
        <f>IF(S3064&gt;0,RANK(S3064,(R3064:T3064,U3064:AI3064)),0)</f>
        <v>0</v>
      </c>
      <c r="F3064" s="7">
        <f>IF(T3064&gt;0,RANK(T3064,(R3064:T3064,U3064:AI3064)),0)</f>
        <v>0</v>
      </c>
      <c r="G3064" s="7">
        <f>IF(U3064&gt;0,RANK(U3064,(R3064:T3064,U3064:AI3064)),0)</f>
        <v>0</v>
      </c>
      <c r="H3064" s="7">
        <f t="shared" si="1696"/>
        <v>0</v>
      </c>
      <c r="I3064" s="49" t="e">
        <f t="shared" si="1697"/>
        <v>#NUM!</v>
      </c>
      <c r="J3064" s="177" t="e">
        <f t="shared" si="1698"/>
        <v>#NUM!</v>
      </c>
      <c r="K3064" s="2"/>
      <c r="L3064" s="2" t="str">
        <f t="shared" si="1699"/>
        <v>-</v>
      </c>
      <c r="M3064" s="2" t="str">
        <f t="shared" si="1700"/>
        <v>-</v>
      </c>
      <c r="N3064" s="2" t="str">
        <f t="shared" si="1701"/>
        <v>-</v>
      </c>
      <c r="O3064" s="2" t="str">
        <f t="shared" si="1702"/>
        <v>-</v>
      </c>
      <c r="P3064" s="2" t="str">
        <f t="shared" si="1703"/>
        <v>-</v>
      </c>
      <c r="Q3064" s="2" t="str">
        <f t="shared" si="1676"/>
        <v>-</v>
      </c>
      <c r="S3064" s="156"/>
      <c r="T3064" s="156"/>
      <c r="U3064" s="156"/>
      <c r="V3064" s="156"/>
      <c r="W3064" s="49"/>
      <c r="Y3064" s="49"/>
      <c r="AB3064" s="1">
        <f t="shared" si="1704"/>
        <v>0</v>
      </c>
      <c r="AK3064" s="7">
        <f t="shared" si="1705"/>
        <v>0</v>
      </c>
      <c r="AL3064" s="7">
        <f t="shared" si="1706"/>
        <v>0</v>
      </c>
      <c r="AM3064" s="7">
        <f t="shared" si="1707"/>
        <v>0</v>
      </c>
      <c r="AN3064" s="2" t="str">
        <f t="shared" si="1708"/>
        <v>-</v>
      </c>
      <c r="AO3064" s="2" t="str">
        <f t="shared" si="1709"/>
        <v>-</v>
      </c>
      <c r="AP3064" s="2" t="str">
        <f t="shared" si="1710"/>
        <v>-</v>
      </c>
      <c r="AR3064" t="str">
        <f t="shared" si="1711"/>
        <v>Brown</v>
      </c>
      <c r="AS3064" t="s">
        <v>2821</v>
      </c>
      <c r="AT3064" s="184">
        <v>1</v>
      </c>
      <c r="AV3064" s="97">
        <v>27</v>
      </c>
      <c r="AW3064" s="99">
        <v>15</v>
      </c>
      <c r="AX3064" s="105">
        <f t="shared" si="1712"/>
        <v>27015</v>
      </c>
      <c r="AZ3064" s="7" t="s">
        <v>2951</v>
      </c>
      <c r="BA3064" t="s">
        <v>2991</v>
      </c>
      <c r="BN3064" s="1"/>
    </row>
    <row r="3065" spans="1:66" hidden="1" outlineLevel="1">
      <c r="A3065" t="s">
        <v>15</v>
      </c>
      <c r="B3065" t="s">
        <v>2821</v>
      </c>
      <c r="C3065" s="1">
        <f t="shared" si="1695"/>
        <v>0</v>
      </c>
      <c r="D3065" s="7">
        <f>IF(R3065&gt;0,RANK(R3065,(R3065:T3065,U3065:AI3065)),0)</f>
        <v>0</v>
      </c>
      <c r="E3065" s="7">
        <f>IF(S3065&gt;0,RANK(S3065,(R3065:T3065,U3065:AI3065)),0)</f>
        <v>0</v>
      </c>
      <c r="F3065" s="7">
        <f>IF(T3065&gt;0,RANK(T3065,(R3065:T3065,U3065:AI3065)),0)</f>
        <v>0</v>
      </c>
      <c r="G3065" s="7">
        <f>IF(U3065&gt;0,RANK(U3065,(R3065:T3065,U3065:AI3065)),0)</f>
        <v>0</v>
      </c>
      <c r="H3065" s="7">
        <f t="shared" si="1696"/>
        <v>0</v>
      </c>
      <c r="I3065" s="49" t="e">
        <f t="shared" si="1697"/>
        <v>#NUM!</v>
      </c>
      <c r="J3065" s="177" t="e">
        <f t="shared" ref="J3065:J3128" si="1713">I3065/C3065</f>
        <v>#NUM!</v>
      </c>
      <c r="K3065" s="2"/>
      <c r="L3065" s="2" t="str">
        <f t="shared" si="1699"/>
        <v>-</v>
      </c>
      <c r="M3065" s="2" t="str">
        <f t="shared" si="1700"/>
        <v>-</v>
      </c>
      <c r="N3065" s="2" t="str">
        <f t="shared" si="1701"/>
        <v>-</v>
      </c>
      <c r="O3065" s="2" t="str">
        <f t="shared" si="1702"/>
        <v>-</v>
      </c>
      <c r="P3065" s="2" t="str">
        <f t="shared" si="1703"/>
        <v>-</v>
      </c>
      <c r="Q3065" s="2" t="str">
        <f t="shared" si="1676"/>
        <v>-</v>
      </c>
      <c r="S3065" s="156"/>
      <c r="T3065" s="156"/>
      <c r="U3065" s="156"/>
      <c r="V3065" s="156"/>
      <c r="W3065" s="49"/>
      <c r="Y3065" s="49"/>
      <c r="AB3065" s="1">
        <f t="shared" si="1704"/>
        <v>0</v>
      </c>
      <c r="AK3065" s="7">
        <f t="shared" si="1705"/>
        <v>0</v>
      </c>
      <c r="AL3065" s="7">
        <f t="shared" si="1706"/>
        <v>0</v>
      </c>
      <c r="AM3065" s="7">
        <f t="shared" si="1707"/>
        <v>0</v>
      </c>
      <c r="AN3065" s="2" t="str">
        <f t="shared" si="1708"/>
        <v>-</v>
      </c>
      <c r="AO3065" s="2" t="str">
        <f t="shared" si="1709"/>
        <v>-</v>
      </c>
      <c r="AP3065" s="2" t="str">
        <f t="shared" si="1710"/>
        <v>-</v>
      </c>
      <c r="AR3065" t="str">
        <f t="shared" si="1711"/>
        <v>Carlton</v>
      </c>
      <c r="AS3065" t="s">
        <v>2821</v>
      </c>
      <c r="AT3065" s="184">
        <v>8</v>
      </c>
      <c r="AV3065" s="97">
        <v>27</v>
      </c>
      <c r="AW3065" s="99">
        <v>17</v>
      </c>
      <c r="AX3065" s="105">
        <f t="shared" si="1712"/>
        <v>27017</v>
      </c>
      <c r="AZ3065" s="7" t="s">
        <v>2951</v>
      </c>
      <c r="BA3065" t="s">
        <v>2991</v>
      </c>
      <c r="BN3065" s="1"/>
    </row>
    <row r="3066" spans="1:66" hidden="1" outlineLevel="1">
      <c r="A3066" t="s">
        <v>1661</v>
      </c>
      <c r="B3066" t="s">
        <v>2821</v>
      </c>
      <c r="C3066" s="1">
        <f t="shared" si="1695"/>
        <v>0</v>
      </c>
      <c r="D3066" s="7">
        <f>IF(R3066&gt;0,RANK(R3066,(R3066:T3066,U3066:AI3066)),0)</f>
        <v>0</v>
      </c>
      <c r="E3066" s="7">
        <f>IF(S3066&gt;0,RANK(S3066,(R3066:T3066,U3066:AI3066)),0)</f>
        <v>0</v>
      </c>
      <c r="F3066" s="7">
        <f>IF(T3066&gt;0,RANK(T3066,(R3066:T3066,U3066:AI3066)),0)</f>
        <v>0</v>
      </c>
      <c r="G3066" s="7">
        <f>IF(U3066&gt;0,RANK(U3066,(R3066:T3066,U3066:AI3066)),0)</f>
        <v>0</v>
      </c>
      <c r="H3066" s="7">
        <f t="shared" si="1696"/>
        <v>0</v>
      </c>
      <c r="I3066" s="49" t="e">
        <f t="shared" si="1697"/>
        <v>#NUM!</v>
      </c>
      <c r="J3066" s="177" t="e">
        <f t="shared" si="1713"/>
        <v>#NUM!</v>
      </c>
      <c r="K3066" s="2"/>
      <c r="L3066" s="2" t="str">
        <f t="shared" si="1699"/>
        <v>-</v>
      </c>
      <c r="M3066" s="2" t="str">
        <f t="shared" si="1700"/>
        <v>-</v>
      </c>
      <c r="N3066" s="2" t="str">
        <f t="shared" si="1701"/>
        <v>-</v>
      </c>
      <c r="O3066" s="2" t="str">
        <f t="shared" si="1702"/>
        <v>-</v>
      </c>
      <c r="P3066" s="2" t="str">
        <f t="shared" si="1703"/>
        <v>-</v>
      </c>
      <c r="Q3066" s="2" t="str">
        <f t="shared" si="1676"/>
        <v>-</v>
      </c>
      <c r="S3066" s="156"/>
      <c r="T3066" s="156"/>
      <c r="U3066" s="156"/>
      <c r="V3066" s="156"/>
      <c r="W3066" s="49"/>
      <c r="Y3066" s="49"/>
      <c r="AB3066" s="1">
        <f t="shared" si="1704"/>
        <v>0</v>
      </c>
      <c r="AK3066" s="7">
        <f t="shared" si="1705"/>
        <v>0</v>
      </c>
      <c r="AL3066" s="7">
        <f t="shared" si="1706"/>
        <v>0</v>
      </c>
      <c r="AM3066" s="7">
        <f t="shared" si="1707"/>
        <v>0</v>
      </c>
      <c r="AN3066" s="2" t="str">
        <f t="shared" si="1708"/>
        <v>-</v>
      </c>
      <c r="AO3066" s="2" t="str">
        <f t="shared" si="1709"/>
        <v>-</v>
      </c>
      <c r="AP3066" s="2" t="str">
        <f t="shared" si="1710"/>
        <v>-</v>
      </c>
      <c r="AR3066" t="str">
        <f t="shared" si="1711"/>
        <v>Carver</v>
      </c>
      <c r="AS3066" t="s">
        <v>2821</v>
      </c>
      <c r="AT3066" s="184"/>
      <c r="AV3066" s="97">
        <v>27</v>
      </c>
      <c r="AW3066" s="99">
        <v>19</v>
      </c>
      <c r="AX3066" s="105">
        <f t="shared" si="1712"/>
        <v>27019</v>
      </c>
      <c r="AZ3066" s="7" t="s">
        <v>2951</v>
      </c>
      <c r="BA3066" t="s">
        <v>2991</v>
      </c>
      <c r="BN3066" s="1"/>
    </row>
    <row r="3067" spans="1:66" hidden="1" outlineLevel="1">
      <c r="A3067" t="s">
        <v>1414</v>
      </c>
      <c r="B3067" t="s">
        <v>2821</v>
      </c>
      <c r="C3067" s="1">
        <f t="shared" si="1695"/>
        <v>0</v>
      </c>
      <c r="D3067" s="7">
        <f>IF(R3067&gt;0,RANK(R3067,(R3067:T3067,U3067:AI3067)),0)</f>
        <v>0</v>
      </c>
      <c r="E3067" s="7">
        <f>IF(S3067&gt;0,RANK(S3067,(R3067:T3067,U3067:AI3067)),0)</f>
        <v>0</v>
      </c>
      <c r="F3067" s="7">
        <f>IF(T3067&gt;0,RANK(T3067,(R3067:T3067,U3067:AI3067)),0)</f>
        <v>0</v>
      </c>
      <c r="G3067" s="7">
        <f>IF(U3067&gt;0,RANK(U3067,(R3067:T3067,U3067:AI3067)),0)</f>
        <v>0</v>
      </c>
      <c r="H3067" s="7">
        <f t="shared" si="1696"/>
        <v>0</v>
      </c>
      <c r="I3067" s="49" t="e">
        <f t="shared" si="1697"/>
        <v>#NUM!</v>
      </c>
      <c r="J3067" s="177" t="e">
        <f t="shared" si="1713"/>
        <v>#NUM!</v>
      </c>
      <c r="K3067" s="2"/>
      <c r="L3067" s="2" t="str">
        <f t="shared" si="1699"/>
        <v>-</v>
      </c>
      <c r="M3067" s="2" t="str">
        <f t="shared" si="1700"/>
        <v>-</v>
      </c>
      <c r="N3067" s="2" t="str">
        <f t="shared" si="1701"/>
        <v>-</v>
      </c>
      <c r="O3067" s="2" t="str">
        <f t="shared" si="1702"/>
        <v>-</v>
      </c>
      <c r="P3067" s="2" t="str">
        <f t="shared" si="1703"/>
        <v>-</v>
      </c>
      <c r="Q3067" s="2" t="str">
        <f t="shared" si="1676"/>
        <v>-</v>
      </c>
      <c r="S3067" s="156"/>
      <c r="T3067" s="156"/>
      <c r="U3067" s="156"/>
      <c r="V3067" s="156"/>
      <c r="W3067" s="49"/>
      <c r="Y3067" s="49"/>
      <c r="AB3067" s="1">
        <f t="shared" si="1704"/>
        <v>0</v>
      </c>
      <c r="AK3067" s="7">
        <f t="shared" si="1705"/>
        <v>0</v>
      </c>
      <c r="AL3067" s="7">
        <f t="shared" si="1706"/>
        <v>0</v>
      </c>
      <c r="AM3067" s="7">
        <f t="shared" si="1707"/>
        <v>0</v>
      </c>
      <c r="AN3067" s="2" t="str">
        <f t="shared" si="1708"/>
        <v>-</v>
      </c>
      <c r="AO3067" s="2" t="str">
        <f t="shared" si="1709"/>
        <v>-</v>
      </c>
      <c r="AP3067" s="2" t="str">
        <f t="shared" si="1710"/>
        <v>-</v>
      </c>
      <c r="AR3067" t="str">
        <f t="shared" si="1711"/>
        <v>Cass</v>
      </c>
      <c r="AS3067" t="s">
        <v>2821</v>
      </c>
      <c r="AT3067" s="184">
        <v>8</v>
      </c>
      <c r="AV3067" s="97">
        <v>27</v>
      </c>
      <c r="AW3067" s="99">
        <v>21</v>
      </c>
      <c r="AX3067" s="105">
        <f t="shared" si="1712"/>
        <v>27021</v>
      </c>
      <c r="AZ3067" s="7" t="s">
        <v>2951</v>
      </c>
      <c r="BA3067" t="s">
        <v>2991</v>
      </c>
      <c r="BN3067" s="1"/>
    </row>
    <row r="3068" spans="1:66" hidden="1" outlineLevel="1">
      <c r="A3068" t="s">
        <v>205</v>
      </c>
      <c r="B3068" t="s">
        <v>2821</v>
      </c>
      <c r="C3068" s="1">
        <f t="shared" si="1695"/>
        <v>0</v>
      </c>
      <c r="D3068" s="7">
        <f>IF(R3068&gt;0,RANK(R3068,(R3068:T3068,U3068:AI3068)),0)</f>
        <v>0</v>
      </c>
      <c r="E3068" s="7">
        <f>IF(S3068&gt;0,RANK(S3068,(R3068:T3068,U3068:AI3068)),0)</f>
        <v>0</v>
      </c>
      <c r="F3068" s="7">
        <f>IF(T3068&gt;0,RANK(T3068,(R3068:T3068,U3068:AI3068)),0)</f>
        <v>0</v>
      </c>
      <c r="G3068" s="7">
        <f>IF(U3068&gt;0,RANK(U3068,(R3068:T3068,U3068:AI3068)),0)</f>
        <v>0</v>
      </c>
      <c r="H3068" s="7">
        <f t="shared" si="1696"/>
        <v>0</v>
      </c>
      <c r="I3068" s="49" t="e">
        <f t="shared" si="1697"/>
        <v>#NUM!</v>
      </c>
      <c r="J3068" s="177" t="e">
        <f t="shared" si="1713"/>
        <v>#NUM!</v>
      </c>
      <c r="K3068" s="2"/>
      <c r="L3068" s="2" t="str">
        <f t="shared" si="1699"/>
        <v>-</v>
      </c>
      <c r="M3068" s="2" t="str">
        <f t="shared" si="1700"/>
        <v>-</v>
      </c>
      <c r="N3068" s="2" t="str">
        <f t="shared" si="1701"/>
        <v>-</v>
      </c>
      <c r="O3068" s="2" t="str">
        <f t="shared" si="1702"/>
        <v>-</v>
      </c>
      <c r="P3068" s="2" t="str">
        <f t="shared" si="1703"/>
        <v>-</v>
      </c>
      <c r="Q3068" s="2" t="str">
        <f t="shared" si="1676"/>
        <v>-</v>
      </c>
      <c r="S3068" s="156"/>
      <c r="T3068" s="156"/>
      <c r="U3068" s="156"/>
      <c r="V3068" s="156"/>
      <c r="W3068" s="49"/>
      <c r="Y3068" s="49"/>
      <c r="AB3068" s="1">
        <f t="shared" si="1704"/>
        <v>0</v>
      </c>
      <c r="AK3068" s="7">
        <f t="shared" si="1705"/>
        <v>0</v>
      </c>
      <c r="AL3068" s="7">
        <f t="shared" si="1706"/>
        <v>0</v>
      </c>
      <c r="AM3068" s="7">
        <f t="shared" si="1707"/>
        <v>0</v>
      </c>
      <c r="AN3068" s="2" t="str">
        <f t="shared" si="1708"/>
        <v>-</v>
      </c>
      <c r="AO3068" s="2" t="str">
        <f t="shared" si="1709"/>
        <v>-</v>
      </c>
      <c r="AP3068" s="2" t="str">
        <f t="shared" si="1710"/>
        <v>-</v>
      </c>
      <c r="AR3068" t="str">
        <f t="shared" si="1711"/>
        <v>Chippewa</v>
      </c>
      <c r="AS3068" t="s">
        <v>2821</v>
      </c>
      <c r="AT3068" s="184">
        <v>7</v>
      </c>
      <c r="AV3068" s="97">
        <v>27</v>
      </c>
      <c r="AW3068" s="99">
        <v>23</v>
      </c>
      <c r="AX3068" s="105">
        <f t="shared" si="1712"/>
        <v>27023</v>
      </c>
      <c r="AZ3068" s="7" t="s">
        <v>2951</v>
      </c>
      <c r="BA3068" t="s">
        <v>2991</v>
      </c>
      <c r="BN3068" s="1"/>
    </row>
    <row r="3069" spans="1:66" hidden="1" outlineLevel="1">
      <c r="A3069" t="s">
        <v>171</v>
      </c>
      <c r="B3069" t="s">
        <v>2821</v>
      </c>
      <c r="C3069" s="1">
        <f t="shared" si="1695"/>
        <v>0</v>
      </c>
      <c r="D3069" s="7">
        <f>IF(R3069&gt;0,RANK(R3069,(R3069:T3069,U3069:AI3069)),0)</f>
        <v>0</v>
      </c>
      <c r="E3069" s="7">
        <f>IF(S3069&gt;0,RANK(S3069,(R3069:T3069,U3069:AI3069)),0)</f>
        <v>0</v>
      </c>
      <c r="F3069" s="7">
        <f>IF(T3069&gt;0,RANK(T3069,(R3069:T3069,U3069:AI3069)),0)</f>
        <v>0</v>
      </c>
      <c r="G3069" s="7">
        <f>IF(U3069&gt;0,RANK(U3069,(R3069:T3069,U3069:AI3069)),0)</f>
        <v>0</v>
      </c>
      <c r="H3069" s="7">
        <f t="shared" si="1696"/>
        <v>0</v>
      </c>
      <c r="I3069" s="49" t="e">
        <f t="shared" si="1697"/>
        <v>#NUM!</v>
      </c>
      <c r="J3069" s="177" t="e">
        <f t="shared" si="1713"/>
        <v>#NUM!</v>
      </c>
      <c r="K3069" s="2"/>
      <c r="L3069" s="2" t="str">
        <f t="shared" si="1699"/>
        <v>-</v>
      </c>
      <c r="M3069" s="2" t="str">
        <f t="shared" si="1700"/>
        <v>-</v>
      </c>
      <c r="N3069" s="2" t="str">
        <f t="shared" si="1701"/>
        <v>-</v>
      </c>
      <c r="O3069" s="2" t="str">
        <f t="shared" si="1702"/>
        <v>-</v>
      </c>
      <c r="P3069" s="2" t="str">
        <f t="shared" si="1703"/>
        <v>-</v>
      </c>
      <c r="Q3069" s="2" t="str">
        <f t="shared" si="1676"/>
        <v>-</v>
      </c>
      <c r="S3069" s="156"/>
      <c r="T3069" s="156"/>
      <c r="U3069" s="156"/>
      <c r="V3069" s="156"/>
      <c r="W3069" s="49"/>
      <c r="Y3069" s="49"/>
      <c r="AB3069" s="1">
        <f t="shared" si="1704"/>
        <v>0</v>
      </c>
      <c r="AK3069" s="7">
        <f t="shared" si="1705"/>
        <v>0</v>
      </c>
      <c r="AL3069" s="7">
        <f t="shared" si="1706"/>
        <v>0</v>
      </c>
      <c r="AM3069" s="7">
        <f t="shared" si="1707"/>
        <v>0</v>
      </c>
      <c r="AN3069" s="2" t="str">
        <f t="shared" si="1708"/>
        <v>-</v>
      </c>
      <c r="AO3069" s="2" t="str">
        <f t="shared" si="1709"/>
        <v>-</v>
      </c>
      <c r="AP3069" s="2" t="str">
        <f t="shared" si="1710"/>
        <v>-</v>
      </c>
      <c r="AR3069" t="str">
        <f t="shared" si="1711"/>
        <v>Chisago</v>
      </c>
      <c r="AS3069" t="s">
        <v>2821</v>
      </c>
      <c r="AT3069" s="184">
        <v>8</v>
      </c>
      <c r="AV3069" s="97">
        <v>27</v>
      </c>
      <c r="AW3069" s="99">
        <v>25</v>
      </c>
      <c r="AX3069" s="105">
        <f t="shared" si="1712"/>
        <v>27025</v>
      </c>
      <c r="AZ3069" s="7" t="s">
        <v>2951</v>
      </c>
      <c r="BA3069" t="s">
        <v>2991</v>
      </c>
      <c r="BN3069" s="1"/>
    </row>
    <row r="3070" spans="1:66" hidden="1" outlineLevel="1">
      <c r="A3070" t="s">
        <v>1192</v>
      </c>
      <c r="B3070" t="s">
        <v>2821</v>
      </c>
      <c r="C3070" s="1">
        <f t="shared" si="1695"/>
        <v>0</v>
      </c>
      <c r="D3070" s="7">
        <f>IF(R3070&gt;0,RANK(R3070,(R3070:T3070,U3070:AI3070)),0)</f>
        <v>0</v>
      </c>
      <c r="E3070" s="7">
        <f>IF(S3070&gt;0,RANK(S3070,(R3070:T3070,U3070:AI3070)),0)</f>
        <v>0</v>
      </c>
      <c r="F3070" s="7">
        <f>IF(T3070&gt;0,RANK(T3070,(R3070:T3070,U3070:AI3070)),0)</f>
        <v>0</v>
      </c>
      <c r="G3070" s="7">
        <f>IF(U3070&gt;0,RANK(U3070,(R3070:T3070,U3070:AI3070)),0)</f>
        <v>0</v>
      </c>
      <c r="H3070" s="7">
        <f t="shared" si="1696"/>
        <v>0</v>
      </c>
      <c r="I3070" s="49" t="e">
        <f t="shared" si="1697"/>
        <v>#NUM!</v>
      </c>
      <c r="J3070" s="177" t="e">
        <f t="shared" si="1713"/>
        <v>#NUM!</v>
      </c>
      <c r="K3070" s="2"/>
      <c r="L3070" s="2" t="str">
        <f t="shared" si="1699"/>
        <v>-</v>
      </c>
      <c r="M3070" s="2" t="str">
        <f t="shared" si="1700"/>
        <v>-</v>
      </c>
      <c r="N3070" s="2" t="str">
        <f t="shared" si="1701"/>
        <v>-</v>
      </c>
      <c r="O3070" s="2" t="str">
        <f t="shared" si="1702"/>
        <v>-</v>
      </c>
      <c r="P3070" s="2" t="str">
        <f t="shared" si="1703"/>
        <v>-</v>
      </c>
      <c r="Q3070" s="2" t="str">
        <f t="shared" si="1676"/>
        <v>-</v>
      </c>
      <c r="S3070" s="156"/>
      <c r="T3070" s="156"/>
      <c r="U3070" s="156"/>
      <c r="V3070" s="156"/>
      <c r="W3070" s="49"/>
      <c r="Y3070" s="49"/>
      <c r="AB3070" s="1">
        <f t="shared" si="1704"/>
        <v>0</v>
      </c>
      <c r="AK3070" s="7">
        <f t="shared" si="1705"/>
        <v>0</v>
      </c>
      <c r="AL3070" s="7">
        <f t="shared" si="1706"/>
        <v>0</v>
      </c>
      <c r="AM3070" s="7">
        <f t="shared" si="1707"/>
        <v>0</v>
      </c>
      <c r="AN3070" s="2" t="str">
        <f t="shared" si="1708"/>
        <v>-</v>
      </c>
      <c r="AO3070" s="2" t="str">
        <f t="shared" si="1709"/>
        <v>-</v>
      </c>
      <c r="AP3070" s="2" t="str">
        <f t="shared" si="1710"/>
        <v>-</v>
      </c>
      <c r="AR3070" t="str">
        <f t="shared" si="1711"/>
        <v>Clay</v>
      </c>
      <c r="AS3070" t="s">
        <v>2821</v>
      </c>
      <c r="AT3070" s="184">
        <v>7</v>
      </c>
      <c r="AV3070" s="97">
        <v>27</v>
      </c>
      <c r="AW3070" s="99">
        <v>27</v>
      </c>
      <c r="AX3070" s="105">
        <f t="shared" si="1712"/>
        <v>27027</v>
      </c>
      <c r="AZ3070" s="7" t="s">
        <v>2951</v>
      </c>
      <c r="BA3070" t="s">
        <v>2991</v>
      </c>
      <c r="BN3070" s="1"/>
    </row>
    <row r="3071" spans="1:66" hidden="1" outlineLevel="1">
      <c r="A3071" t="s">
        <v>80</v>
      </c>
      <c r="B3071" t="s">
        <v>2821</v>
      </c>
      <c r="C3071" s="1">
        <f t="shared" si="1695"/>
        <v>0</v>
      </c>
      <c r="D3071" s="7">
        <f>IF(R3071&gt;0,RANK(R3071,(R3071:T3071,U3071:AI3071)),0)</f>
        <v>0</v>
      </c>
      <c r="E3071" s="7">
        <f>IF(S3071&gt;0,RANK(S3071,(R3071:T3071,U3071:AI3071)),0)</f>
        <v>0</v>
      </c>
      <c r="F3071" s="7">
        <f>IF(T3071&gt;0,RANK(T3071,(R3071:T3071,U3071:AI3071)),0)</f>
        <v>0</v>
      </c>
      <c r="G3071" s="7">
        <f>IF(U3071&gt;0,RANK(U3071,(R3071:T3071,U3071:AI3071)),0)</f>
        <v>0</v>
      </c>
      <c r="H3071" s="7">
        <f t="shared" si="1696"/>
        <v>0</v>
      </c>
      <c r="I3071" s="49" t="e">
        <f t="shared" si="1697"/>
        <v>#NUM!</v>
      </c>
      <c r="J3071" s="177" t="e">
        <f t="shared" si="1713"/>
        <v>#NUM!</v>
      </c>
      <c r="K3071" s="2"/>
      <c r="L3071" s="2" t="str">
        <f t="shared" si="1699"/>
        <v>-</v>
      </c>
      <c r="M3071" s="2" t="str">
        <f t="shared" si="1700"/>
        <v>-</v>
      </c>
      <c r="N3071" s="2" t="str">
        <f t="shared" si="1701"/>
        <v>-</v>
      </c>
      <c r="O3071" s="2" t="str">
        <f t="shared" si="1702"/>
        <v>-</v>
      </c>
      <c r="P3071" s="2" t="str">
        <f t="shared" si="1703"/>
        <v>-</v>
      </c>
      <c r="Q3071" s="2" t="str">
        <f t="shared" si="1676"/>
        <v>-</v>
      </c>
      <c r="S3071" s="156"/>
      <c r="T3071" s="156"/>
      <c r="U3071" s="156"/>
      <c r="V3071" s="156"/>
      <c r="W3071" s="49"/>
      <c r="Y3071" s="49"/>
      <c r="AB3071" s="1">
        <f t="shared" si="1704"/>
        <v>0</v>
      </c>
      <c r="AK3071" s="7">
        <f t="shared" si="1705"/>
        <v>0</v>
      </c>
      <c r="AL3071" s="7">
        <f t="shared" si="1706"/>
        <v>0</v>
      </c>
      <c r="AM3071" s="7">
        <f t="shared" si="1707"/>
        <v>0</v>
      </c>
      <c r="AN3071" s="2" t="str">
        <f t="shared" si="1708"/>
        <v>-</v>
      </c>
      <c r="AO3071" s="2" t="str">
        <f t="shared" si="1709"/>
        <v>-</v>
      </c>
      <c r="AP3071" s="2" t="str">
        <f t="shared" si="1710"/>
        <v>-</v>
      </c>
      <c r="AR3071" t="str">
        <f t="shared" si="1711"/>
        <v>Clearwater</v>
      </c>
      <c r="AS3071" t="s">
        <v>2821</v>
      </c>
      <c r="AT3071" s="184">
        <v>7</v>
      </c>
      <c r="AV3071" s="97">
        <v>27</v>
      </c>
      <c r="AW3071" s="99">
        <v>29</v>
      </c>
      <c r="AX3071" s="105">
        <f t="shared" si="1712"/>
        <v>27029</v>
      </c>
      <c r="AZ3071" s="7" t="s">
        <v>2951</v>
      </c>
      <c r="BA3071" t="s">
        <v>2991</v>
      </c>
      <c r="BN3071" s="1"/>
    </row>
    <row r="3072" spans="1:66" hidden="1" outlineLevel="1">
      <c r="A3072" t="s">
        <v>2838</v>
      </c>
      <c r="B3072" t="s">
        <v>2821</v>
      </c>
      <c r="C3072" s="1">
        <f t="shared" si="1695"/>
        <v>0</v>
      </c>
      <c r="D3072" s="7">
        <f>IF(R3072&gt;0,RANK(R3072,(R3072:T3072,U3072:AI3072)),0)</f>
        <v>0</v>
      </c>
      <c r="E3072" s="7">
        <f>IF(S3072&gt;0,RANK(S3072,(R3072:T3072,U3072:AI3072)),0)</f>
        <v>0</v>
      </c>
      <c r="F3072" s="7">
        <f>IF(T3072&gt;0,RANK(T3072,(R3072:T3072,U3072:AI3072)),0)</f>
        <v>0</v>
      </c>
      <c r="G3072" s="7">
        <f>IF(U3072&gt;0,RANK(U3072,(R3072:T3072,U3072:AI3072)),0)</f>
        <v>0</v>
      </c>
      <c r="H3072" s="7">
        <f t="shared" si="1696"/>
        <v>0</v>
      </c>
      <c r="I3072" s="49" t="e">
        <f t="shared" si="1697"/>
        <v>#NUM!</v>
      </c>
      <c r="J3072" s="177" t="e">
        <f t="shared" si="1713"/>
        <v>#NUM!</v>
      </c>
      <c r="K3072" s="2"/>
      <c r="L3072" s="2" t="str">
        <f t="shared" si="1699"/>
        <v>-</v>
      </c>
      <c r="M3072" s="2" t="str">
        <f t="shared" si="1700"/>
        <v>-</v>
      </c>
      <c r="N3072" s="2" t="str">
        <f t="shared" si="1701"/>
        <v>-</v>
      </c>
      <c r="O3072" s="2" t="str">
        <f t="shared" si="1702"/>
        <v>-</v>
      </c>
      <c r="P3072" s="2" t="str">
        <f t="shared" si="1703"/>
        <v>-</v>
      </c>
      <c r="Q3072" s="2" t="str">
        <f t="shared" si="1676"/>
        <v>-</v>
      </c>
      <c r="S3072" s="156"/>
      <c r="T3072" s="156"/>
      <c r="U3072" s="156"/>
      <c r="V3072" s="156"/>
      <c r="W3072" s="49"/>
      <c r="Y3072" s="49"/>
      <c r="AB3072" s="1">
        <f t="shared" si="1704"/>
        <v>0</v>
      </c>
      <c r="AK3072" s="7">
        <f t="shared" si="1705"/>
        <v>0</v>
      </c>
      <c r="AL3072" s="7">
        <f t="shared" si="1706"/>
        <v>0</v>
      </c>
      <c r="AM3072" s="7">
        <f t="shared" si="1707"/>
        <v>0</v>
      </c>
      <c r="AN3072" s="2" t="str">
        <f t="shared" si="1708"/>
        <v>-</v>
      </c>
      <c r="AO3072" s="2" t="str">
        <f t="shared" si="1709"/>
        <v>-</v>
      </c>
      <c r="AP3072" s="2" t="str">
        <f t="shared" si="1710"/>
        <v>-</v>
      </c>
      <c r="AR3072" t="str">
        <f t="shared" si="1711"/>
        <v>Cook</v>
      </c>
      <c r="AS3072" t="s">
        <v>2821</v>
      </c>
      <c r="AT3072" s="184">
        <v>8</v>
      </c>
      <c r="AV3072" s="97">
        <v>27</v>
      </c>
      <c r="AW3072" s="99">
        <v>31</v>
      </c>
      <c r="AX3072" s="105">
        <f t="shared" si="1712"/>
        <v>27031</v>
      </c>
      <c r="AZ3072" s="7" t="s">
        <v>2951</v>
      </c>
      <c r="BA3072" t="s">
        <v>2991</v>
      </c>
      <c r="BN3072" s="1"/>
    </row>
    <row r="3073" spans="1:66" hidden="1" outlineLevel="1">
      <c r="A3073" t="s">
        <v>1572</v>
      </c>
      <c r="B3073" t="s">
        <v>2821</v>
      </c>
      <c r="C3073" s="1">
        <f t="shared" si="1695"/>
        <v>0</v>
      </c>
      <c r="D3073" s="7">
        <f>IF(R3073&gt;0,RANK(R3073,(R3073:T3073,U3073:AI3073)),0)</f>
        <v>0</v>
      </c>
      <c r="E3073" s="7">
        <f>IF(S3073&gt;0,RANK(S3073,(R3073:T3073,U3073:AI3073)),0)</f>
        <v>0</v>
      </c>
      <c r="F3073" s="7">
        <f>IF(T3073&gt;0,RANK(T3073,(R3073:T3073,U3073:AI3073)),0)</f>
        <v>0</v>
      </c>
      <c r="G3073" s="7">
        <f>IF(U3073&gt;0,RANK(U3073,(R3073:T3073,U3073:AI3073)),0)</f>
        <v>0</v>
      </c>
      <c r="H3073" s="7">
        <f t="shared" si="1696"/>
        <v>0</v>
      </c>
      <c r="I3073" s="49" t="e">
        <f t="shared" si="1697"/>
        <v>#NUM!</v>
      </c>
      <c r="J3073" s="177" t="e">
        <f t="shared" si="1713"/>
        <v>#NUM!</v>
      </c>
      <c r="K3073" s="2"/>
      <c r="L3073" s="2" t="str">
        <f t="shared" si="1699"/>
        <v>-</v>
      </c>
      <c r="M3073" s="2" t="str">
        <f t="shared" si="1700"/>
        <v>-</v>
      </c>
      <c r="N3073" s="2" t="str">
        <f t="shared" si="1701"/>
        <v>-</v>
      </c>
      <c r="O3073" s="2" t="str">
        <f t="shared" si="1702"/>
        <v>-</v>
      </c>
      <c r="P3073" s="2" t="str">
        <f t="shared" si="1703"/>
        <v>-</v>
      </c>
      <c r="Q3073" s="2" t="str">
        <f t="shared" si="1676"/>
        <v>-</v>
      </c>
      <c r="S3073" s="156"/>
      <c r="T3073" s="156"/>
      <c r="U3073" s="156"/>
      <c r="V3073" s="156"/>
      <c r="W3073" s="49"/>
      <c r="Y3073" s="49"/>
      <c r="AB3073" s="1">
        <f t="shared" si="1704"/>
        <v>0</v>
      </c>
      <c r="AK3073" s="7">
        <f t="shared" si="1705"/>
        <v>0</v>
      </c>
      <c r="AL3073" s="7">
        <f t="shared" si="1706"/>
        <v>0</v>
      </c>
      <c r="AM3073" s="7">
        <f t="shared" si="1707"/>
        <v>0</v>
      </c>
      <c r="AN3073" s="2" t="str">
        <f t="shared" si="1708"/>
        <v>-</v>
      </c>
      <c r="AO3073" s="2" t="str">
        <f t="shared" si="1709"/>
        <v>-</v>
      </c>
      <c r="AP3073" s="2" t="str">
        <f t="shared" si="1710"/>
        <v>-</v>
      </c>
      <c r="AR3073" t="str">
        <f t="shared" si="1711"/>
        <v>Cottonwood</v>
      </c>
      <c r="AS3073" t="s">
        <v>2821</v>
      </c>
      <c r="AT3073" s="184"/>
      <c r="AV3073" s="97">
        <v>27</v>
      </c>
      <c r="AW3073" s="99">
        <v>33</v>
      </c>
      <c r="AX3073" s="105">
        <f t="shared" si="1712"/>
        <v>27033</v>
      </c>
      <c r="AZ3073" s="7" t="s">
        <v>2951</v>
      </c>
      <c r="BA3073" t="s">
        <v>2991</v>
      </c>
      <c r="BN3073" s="1"/>
    </row>
    <row r="3074" spans="1:66" hidden="1" outlineLevel="1">
      <c r="A3074" t="s">
        <v>2161</v>
      </c>
      <c r="B3074" t="s">
        <v>2821</v>
      </c>
      <c r="C3074" s="1">
        <f t="shared" si="1695"/>
        <v>0</v>
      </c>
      <c r="D3074" s="7">
        <f>IF(R3074&gt;0,RANK(R3074,(R3074:T3074,U3074:AI3074)),0)</f>
        <v>0</v>
      </c>
      <c r="E3074" s="7">
        <f>IF(S3074&gt;0,RANK(S3074,(R3074:T3074,U3074:AI3074)),0)</f>
        <v>0</v>
      </c>
      <c r="F3074" s="7">
        <f>IF(T3074&gt;0,RANK(T3074,(R3074:T3074,U3074:AI3074)),0)</f>
        <v>0</v>
      </c>
      <c r="G3074" s="7">
        <f>IF(U3074&gt;0,RANK(U3074,(R3074:T3074,U3074:AI3074)),0)</f>
        <v>0</v>
      </c>
      <c r="H3074" s="7">
        <f t="shared" si="1696"/>
        <v>0</v>
      </c>
      <c r="I3074" s="49" t="e">
        <f t="shared" si="1697"/>
        <v>#NUM!</v>
      </c>
      <c r="J3074" s="177" t="e">
        <f t="shared" si="1713"/>
        <v>#NUM!</v>
      </c>
      <c r="K3074" s="2"/>
      <c r="L3074" s="2" t="str">
        <f t="shared" si="1699"/>
        <v>-</v>
      </c>
      <c r="M3074" s="2" t="str">
        <f t="shared" si="1700"/>
        <v>-</v>
      </c>
      <c r="N3074" s="2" t="str">
        <f t="shared" si="1701"/>
        <v>-</v>
      </c>
      <c r="O3074" s="2" t="str">
        <f t="shared" si="1702"/>
        <v>-</v>
      </c>
      <c r="P3074" s="2" t="str">
        <f t="shared" si="1703"/>
        <v>-</v>
      </c>
      <c r="Q3074" s="2" t="str">
        <f t="shared" si="1676"/>
        <v>-</v>
      </c>
      <c r="S3074" s="156"/>
      <c r="T3074" s="156"/>
      <c r="U3074" s="156"/>
      <c r="V3074" s="156"/>
      <c r="W3074" s="49"/>
      <c r="Y3074" s="49"/>
      <c r="AB3074" s="1">
        <f t="shared" si="1704"/>
        <v>0</v>
      </c>
      <c r="AK3074" s="7">
        <f t="shared" si="1705"/>
        <v>0</v>
      </c>
      <c r="AL3074" s="7">
        <f t="shared" si="1706"/>
        <v>0</v>
      </c>
      <c r="AM3074" s="7">
        <f t="shared" si="1707"/>
        <v>0</v>
      </c>
      <c r="AN3074" s="2" t="str">
        <f t="shared" si="1708"/>
        <v>-</v>
      </c>
      <c r="AO3074" s="2" t="str">
        <f t="shared" si="1709"/>
        <v>-</v>
      </c>
      <c r="AP3074" s="2" t="str">
        <f t="shared" si="1710"/>
        <v>-</v>
      </c>
      <c r="AR3074" t="str">
        <f t="shared" si="1711"/>
        <v>Crow Wing</v>
      </c>
      <c r="AS3074" t="s">
        <v>2821</v>
      </c>
      <c r="AT3074" s="184">
        <v>8</v>
      </c>
      <c r="AV3074" s="97">
        <v>27</v>
      </c>
      <c r="AW3074" s="99">
        <v>35</v>
      </c>
      <c r="AX3074" s="105">
        <f t="shared" si="1712"/>
        <v>27035</v>
      </c>
      <c r="AZ3074" s="7" t="s">
        <v>2951</v>
      </c>
      <c r="BA3074" t="s">
        <v>2991</v>
      </c>
      <c r="BN3074" s="1"/>
    </row>
    <row r="3075" spans="1:66" hidden="1" outlineLevel="1">
      <c r="A3075" t="s">
        <v>2485</v>
      </c>
      <c r="B3075" t="s">
        <v>2821</v>
      </c>
      <c r="C3075" s="1">
        <f t="shared" si="1695"/>
        <v>0</v>
      </c>
      <c r="D3075" s="7">
        <f>IF(R3075&gt;0,RANK(R3075,(R3075:T3075,U3075:AI3075)),0)</f>
        <v>0</v>
      </c>
      <c r="E3075" s="7">
        <f>IF(S3075&gt;0,RANK(S3075,(R3075:T3075,U3075:AI3075)),0)</f>
        <v>0</v>
      </c>
      <c r="F3075" s="7">
        <f>IF(T3075&gt;0,RANK(T3075,(R3075:T3075,U3075:AI3075)),0)</f>
        <v>0</v>
      </c>
      <c r="G3075" s="7">
        <f>IF(U3075&gt;0,RANK(U3075,(R3075:T3075,U3075:AI3075)),0)</f>
        <v>0</v>
      </c>
      <c r="H3075" s="7">
        <f t="shared" si="1696"/>
        <v>0</v>
      </c>
      <c r="I3075" s="49" t="e">
        <f t="shared" si="1697"/>
        <v>#NUM!</v>
      </c>
      <c r="J3075" s="177" t="e">
        <f t="shared" si="1713"/>
        <v>#NUM!</v>
      </c>
      <c r="K3075" s="2"/>
      <c r="L3075" s="2" t="str">
        <f t="shared" si="1699"/>
        <v>-</v>
      </c>
      <c r="M3075" s="2" t="str">
        <f t="shared" si="1700"/>
        <v>-</v>
      </c>
      <c r="N3075" s="2" t="str">
        <f t="shared" si="1701"/>
        <v>-</v>
      </c>
      <c r="O3075" s="2" t="str">
        <f t="shared" si="1702"/>
        <v>-</v>
      </c>
      <c r="P3075" s="2" t="str">
        <f t="shared" si="1703"/>
        <v>-</v>
      </c>
      <c r="Q3075" s="2" t="str">
        <f t="shared" si="1676"/>
        <v>-</v>
      </c>
      <c r="S3075" s="156"/>
      <c r="T3075" s="156"/>
      <c r="W3075" s="49"/>
      <c r="Y3075" s="49"/>
      <c r="AB3075" s="1">
        <f t="shared" si="1704"/>
        <v>0</v>
      </c>
      <c r="AK3075" s="7">
        <f t="shared" si="1705"/>
        <v>0</v>
      </c>
      <c r="AL3075" s="7">
        <f t="shared" si="1706"/>
        <v>0</v>
      </c>
      <c r="AM3075" s="7">
        <f t="shared" si="1707"/>
        <v>0</v>
      </c>
      <c r="AN3075" s="2" t="str">
        <f t="shared" si="1708"/>
        <v>-</v>
      </c>
      <c r="AO3075" s="2" t="str">
        <f t="shared" si="1709"/>
        <v>-</v>
      </c>
      <c r="AP3075" s="2" t="str">
        <f t="shared" si="1710"/>
        <v>-</v>
      </c>
      <c r="AR3075" t="str">
        <f t="shared" si="1711"/>
        <v>Dakota</v>
      </c>
      <c r="AS3075" t="s">
        <v>2821</v>
      </c>
      <c r="AT3075" s="184">
        <v>2</v>
      </c>
      <c r="AV3075" s="97">
        <v>27</v>
      </c>
      <c r="AW3075" s="99">
        <v>37</v>
      </c>
      <c r="AX3075" s="105">
        <f t="shared" si="1712"/>
        <v>27037</v>
      </c>
      <c r="AZ3075" s="7" t="s">
        <v>2951</v>
      </c>
      <c r="BA3075" t="s">
        <v>2991</v>
      </c>
      <c r="BN3075" s="1"/>
    </row>
    <row r="3076" spans="1:66" hidden="1" outlineLevel="1">
      <c r="A3076" t="s">
        <v>2714</v>
      </c>
      <c r="B3076" t="s">
        <v>2821</v>
      </c>
      <c r="C3076" s="1">
        <f t="shared" si="1695"/>
        <v>0</v>
      </c>
      <c r="D3076" s="7">
        <f>IF(R3076&gt;0,RANK(R3076,(R3076:T3076,U3076:AI3076)),0)</f>
        <v>0</v>
      </c>
      <c r="E3076" s="7">
        <f>IF(S3076&gt;0,RANK(S3076,(R3076:T3076,U3076:AI3076)),0)</f>
        <v>0</v>
      </c>
      <c r="F3076" s="7">
        <f>IF(T3076&gt;0,RANK(T3076,(R3076:T3076,U3076:AI3076)),0)</f>
        <v>0</v>
      </c>
      <c r="G3076" s="7">
        <f>IF(U3076&gt;0,RANK(U3076,(R3076:T3076,U3076:AI3076)),0)</f>
        <v>0</v>
      </c>
      <c r="H3076" s="7">
        <f t="shared" si="1696"/>
        <v>0</v>
      </c>
      <c r="I3076" s="49" t="e">
        <f t="shared" si="1697"/>
        <v>#NUM!</v>
      </c>
      <c r="J3076" s="177" t="e">
        <f t="shared" si="1713"/>
        <v>#NUM!</v>
      </c>
      <c r="K3076" s="2"/>
      <c r="L3076" s="2" t="str">
        <f t="shared" si="1699"/>
        <v>-</v>
      </c>
      <c r="M3076" s="2" t="str">
        <f t="shared" si="1700"/>
        <v>-</v>
      </c>
      <c r="N3076" s="2" t="str">
        <f t="shared" si="1701"/>
        <v>-</v>
      </c>
      <c r="O3076" s="2" t="str">
        <f t="shared" si="1702"/>
        <v>-</v>
      </c>
      <c r="P3076" s="2" t="str">
        <f t="shared" si="1703"/>
        <v>-</v>
      </c>
      <c r="Q3076" s="2" t="str">
        <f t="shared" si="1676"/>
        <v>-</v>
      </c>
      <c r="S3076" s="156"/>
      <c r="T3076" s="156"/>
      <c r="U3076" s="156"/>
      <c r="V3076" s="156"/>
      <c r="W3076" s="49"/>
      <c r="Y3076" s="49"/>
      <c r="AB3076" s="1">
        <f t="shared" si="1704"/>
        <v>0</v>
      </c>
      <c r="AK3076" s="7">
        <f t="shared" si="1705"/>
        <v>0</v>
      </c>
      <c r="AL3076" s="7">
        <f t="shared" si="1706"/>
        <v>0</v>
      </c>
      <c r="AM3076" s="7">
        <f t="shared" si="1707"/>
        <v>0</v>
      </c>
      <c r="AN3076" s="2" t="str">
        <f t="shared" si="1708"/>
        <v>-</v>
      </c>
      <c r="AO3076" s="2" t="str">
        <f t="shared" si="1709"/>
        <v>-</v>
      </c>
      <c r="AP3076" s="2" t="str">
        <f t="shared" si="1710"/>
        <v>-</v>
      </c>
      <c r="AR3076" t="str">
        <f t="shared" si="1711"/>
        <v>Dodge</v>
      </c>
      <c r="AS3076" t="s">
        <v>2821</v>
      </c>
      <c r="AT3076" s="184">
        <v>1</v>
      </c>
      <c r="AV3076" s="97">
        <v>27</v>
      </c>
      <c r="AW3076" s="99">
        <v>39</v>
      </c>
      <c r="AX3076" s="105">
        <f t="shared" si="1712"/>
        <v>27039</v>
      </c>
      <c r="AZ3076" s="7" t="s">
        <v>2951</v>
      </c>
      <c r="BA3076" t="s">
        <v>2991</v>
      </c>
      <c r="BN3076" s="1"/>
    </row>
    <row r="3077" spans="1:66" hidden="1" outlineLevel="1">
      <c r="A3077" t="s">
        <v>317</v>
      </c>
      <c r="B3077" t="s">
        <v>2821</v>
      </c>
      <c r="C3077" s="1">
        <f t="shared" si="1695"/>
        <v>0</v>
      </c>
      <c r="D3077" s="7">
        <f>IF(R3077&gt;0,RANK(R3077,(R3077:T3077,U3077:AI3077)),0)</f>
        <v>0</v>
      </c>
      <c r="E3077" s="7">
        <f>IF(S3077&gt;0,RANK(S3077,(R3077:T3077,U3077:AI3077)),0)</f>
        <v>0</v>
      </c>
      <c r="F3077" s="7">
        <f>IF(T3077&gt;0,RANK(T3077,(R3077:T3077,U3077:AI3077)),0)</f>
        <v>0</v>
      </c>
      <c r="G3077" s="7">
        <f>IF(U3077&gt;0,RANK(U3077,(R3077:T3077,U3077:AI3077)),0)</f>
        <v>0</v>
      </c>
      <c r="H3077" s="7">
        <f t="shared" si="1696"/>
        <v>0</v>
      </c>
      <c r="I3077" s="49" t="e">
        <f t="shared" si="1697"/>
        <v>#NUM!</v>
      </c>
      <c r="J3077" s="177" t="e">
        <f t="shared" si="1713"/>
        <v>#NUM!</v>
      </c>
      <c r="K3077" s="2"/>
      <c r="L3077" s="2" t="str">
        <f t="shared" si="1699"/>
        <v>-</v>
      </c>
      <c r="M3077" s="2" t="str">
        <f t="shared" si="1700"/>
        <v>-</v>
      </c>
      <c r="N3077" s="2" t="str">
        <f t="shared" si="1701"/>
        <v>-</v>
      </c>
      <c r="O3077" s="2" t="str">
        <f t="shared" si="1702"/>
        <v>-</v>
      </c>
      <c r="P3077" s="2" t="str">
        <f t="shared" si="1703"/>
        <v>-</v>
      </c>
      <c r="Q3077" s="2" t="str">
        <f t="shared" si="1676"/>
        <v>-</v>
      </c>
      <c r="S3077" s="156"/>
      <c r="T3077" s="156"/>
      <c r="U3077" s="156"/>
      <c r="V3077" s="156"/>
      <c r="W3077" s="49"/>
      <c r="Y3077" s="49"/>
      <c r="AB3077" s="1">
        <f t="shared" si="1704"/>
        <v>0</v>
      </c>
      <c r="AK3077" s="7">
        <f t="shared" si="1705"/>
        <v>0</v>
      </c>
      <c r="AL3077" s="7">
        <f t="shared" si="1706"/>
        <v>0</v>
      </c>
      <c r="AM3077" s="7">
        <f t="shared" si="1707"/>
        <v>0</v>
      </c>
      <c r="AN3077" s="2" t="str">
        <f t="shared" si="1708"/>
        <v>-</v>
      </c>
      <c r="AO3077" s="2" t="str">
        <f t="shared" si="1709"/>
        <v>-</v>
      </c>
      <c r="AP3077" s="2" t="str">
        <f t="shared" si="1710"/>
        <v>-</v>
      </c>
      <c r="AR3077" t="str">
        <f t="shared" si="1711"/>
        <v>Douglas</v>
      </c>
      <c r="AS3077" t="s">
        <v>2821</v>
      </c>
      <c r="AT3077" s="184">
        <v>7</v>
      </c>
      <c r="AV3077" s="97">
        <v>27</v>
      </c>
      <c r="AW3077" s="99">
        <v>41</v>
      </c>
      <c r="AX3077" s="105">
        <f t="shared" si="1712"/>
        <v>27041</v>
      </c>
      <c r="AZ3077" s="7" t="s">
        <v>2951</v>
      </c>
      <c r="BA3077" t="s">
        <v>2991</v>
      </c>
      <c r="BN3077" s="1"/>
    </row>
    <row r="3078" spans="1:66" hidden="1" outlineLevel="1">
      <c r="A3078" t="s">
        <v>1907</v>
      </c>
      <c r="B3078" t="s">
        <v>2821</v>
      </c>
      <c r="C3078" s="1">
        <f t="shared" si="1695"/>
        <v>0</v>
      </c>
      <c r="D3078" s="7">
        <f>IF(R3078&gt;0,RANK(R3078,(R3078:T3078,U3078:AI3078)),0)</f>
        <v>0</v>
      </c>
      <c r="E3078" s="7">
        <f>IF(S3078&gt;0,RANK(S3078,(R3078:T3078,U3078:AI3078)),0)</f>
        <v>0</v>
      </c>
      <c r="F3078" s="7">
        <f>IF(T3078&gt;0,RANK(T3078,(R3078:T3078,U3078:AI3078)),0)</f>
        <v>0</v>
      </c>
      <c r="G3078" s="7">
        <f>IF(U3078&gt;0,RANK(U3078,(R3078:T3078,U3078:AI3078)),0)</f>
        <v>0</v>
      </c>
      <c r="H3078" s="7">
        <f t="shared" si="1696"/>
        <v>0</v>
      </c>
      <c r="I3078" s="49" t="e">
        <f t="shared" si="1697"/>
        <v>#NUM!</v>
      </c>
      <c r="J3078" s="177" t="e">
        <f t="shared" si="1713"/>
        <v>#NUM!</v>
      </c>
      <c r="K3078" s="2"/>
      <c r="L3078" s="2" t="str">
        <f t="shared" si="1699"/>
        <v>-</v>
      </c>
      <c r="M3078" s="2" t="str">
        <f t="shared" si="1700"/>
        <v>-</v>
      </c>
      <c r="N3078" s="2" t="str">
        <f t="shared" si="1701"/>
        <v>-</v>
      </c>
      <c r="O3078" s="2" t="str">
        <f t="shared" si="1702"/>
        <v>-</v>
      </c>
      <c r="P3078" s="2" t="str">
        <f t="shared" si="1703"/>
        <v>-</v>
      </c>
      <c r="Q3078" s="2" t="str">
        <f t="shared" si="1676"/>
        <v>-</v>
      </c>
      <c r="S3078" s="156"/>
      <c r="T3078" s="156"/>
      <c r="U3078" s="156"/>
      <c r="V3078" s="156"/>
      <c r="W3078" s="49"/>
      <c r="Y3078" s="49"/>
      <c r="AB3078" s="1">
        <f t="shared" si="1704"/>
        <v>0</v>
      </c>
      <c r="AK3078" s="7">
        <f t="shared" si="1705"/>
        <v>0</v>
      </c>
      <c r="AL3078" s="7">
        <f t="shared" si="1706"/>
        <v>0</v>
      </c>
      <c r="AM3078" s="7">
        <f t="shared" si="1707"/>
        <v>0</v>
      </c>
      <c r="AN3078" s="2" t="str">
        <f t="shared" si="1708"/>
        <v>-</v>
      </c>
      <c r="AO3078" s="2" t="str">
        <f t="shared" si="1709"/>
        <v>-</v>
      </c>
      <c r="AP3078" s="2" t="str">
        <f t="shared" si="1710"/>
        <v>-</v>
      </c>
      <c r="AR3078" t="str">
        <f t="shared" si="1711"/>
        <v>Faribault</v>
      </c>
      <c r="AS3078" t="s">
        <v>2821</v>
      </c>
      <c r="AT3078" s="184">
        <v>1</v>
      </c>
      <c r="AV3078" s="97">
        <v>27</v>
      </c>
      <c r="AW3078" s="99">
        <v>43</v>
      </c>
      <c r="AX3078" s="105">
        <f t="shared" si="1712"/>
        <v>27043</v>
      </c>
      <c r="AZ3078" s="7" t="s">
        <v>2951</v>
      </c>
      <c r="BA3078" t="s">
        <v>2991</v>
      </c>
      <c r="BN3078" s="1"/>
    </row>
    <row r="3079" spans="1:66" hidden="1" outlineLevel="1">
      <c r="A3079" t="s">
        <v>2130</v>
      </c>
      <c r="B3079" t="s">
        <v>2821</v>
      </c>
      <c r="C3079" s="1">
        <f t="shared" si="1695"/>
        <v>0</v>
      </c>
      <c r="D3079" s="7">
        <f>IF(R3079&gt;0,RANK(R3079,(R3079:T3079,U3079:AI3079)),0)</f>
        <v>0</v>
      </c>
      <c r="E3079" s="7">
        <f>IF(S3079&gt;0,RANK(S3079,(R3079:T3079,U3079:AI3079)),0)</f>
        <v>0</v>
      </c>
      <c r="F3079" s="7">
        <f>IF(T3079&gt;0,RANK(T3079,(R3079:T3079,U3079:AI3079)),0)</f>
        <v>0</v>
      </c>
      <c r="G3079" s="7">
        <f>IF(U3079&gt;0,RANK(U3079,(R3079:T3079,U3079:AI3079)),0)</f>
        <v>0</v>
      </c>
      <c r="H3079" s="7">
        <f t="shared" si="1696"/>
        <v>0</v>
      </c>
      <c r="I3079" s="49" t="e">
        <f t="shared" si="1697"/>
        <v>#NUM!</v>
      </c>
      <c r="J3079" s="177" t="e">
        <f t="shared" si="1713"/>
        <v>#NUM!</v>
      </c>
      <c r="K3079" s="2"/>
      <c r="L3079" s="2" t="str">
        <f t="shared" si="1699"/>
        <v>-</v>
      </c>
      <c r="M3079" s="2" t="str">
        <f t="shared" si="1700"/>
        <v>-</v>
      </c>
      <c r="N3079" s="2" t="str">
        <f t="shared" si="1701"/>
        <v>-</v>
      </c>
      <c r="O3079" s="2" t="str">
        <f t="shared" si="1702"/>
        <v>-</v>
      </c>
      <c r="P3079" s="2" t="str">
        <f t="shared" si="1703"/>
        <v>-</v>
      </c>
      <c r="Q3079" s="2" t="str">
        <f t="shared" si="1676"/>
        <v>-</v>
      </c>
      <c r="S3079" s="156"/>
      <c r="T3079" s="156"/>
      <c r="U3079" s="156"/>
      <c r="V3079" s="156"/>
      <c r="W3079" s="49"/>
      <c r="Y3079" s="49"/>
      <c r="AB3079" s="1">
        <f t="shared" si="1704"/>
        <v>0</v>
      </c>
      <c r="AK3079" s="7">
        <f t="shared" si="1705"/>
        <v>0</v>
      </c>
      <c r="AL3079" s="7">
        <f t="shared" si="1706"/>
        <v>0</v>
      </c>
      <c r="AM3079" s="7">
        <f t="shared" si="1707"/>
        <v>0</v>
      </c>
      <c r="AN3079" s="2" t="str">
        <f t="shared" si="1708"/>
        <v>-</v>
      </c>
      <c r="AO3079" s="2" t="str">
        <f t="shared" si="1709"/>
        <v>-</v>
      </c>
      <c r="AP3079" s="2" t="str">
        <f t="shared" si="1710"/>
        <v>-</v>
      </c>
      <c r="AR3079" t="str">
        <f t="shared" si="1711"/>
        <v>Fillmore</v>
      </c>
      <c r="AS3079" t="s">
        <v>2821</v>
      </c>
      <c r="AT3079" s="184">
        <v>1</v>
      </c>
      <c r="AV3079" s="97">
        <v>27</v>
      </c>
      <c r="AW3079" s="99">
        <v>45</v>
      </c>
      <c r="AX3079" s="105">
        <f t="shared" si="1712"/>
        <v>27045</v>
      </c>
      <c r="AZ3079" s="7" t="s">
        <v>2951</v>
      </c>
      <c r="BA3079" t="s">
        <v>2991</v>
      </c>
      <c r="BN3079" s="1"/>
    </row>
    <row r="3080" spans="1:66" hidden="1" outlineLevel="1">
      <c r="A3080" t="s">
        <v>1169</v>
      </c>
      <c r="B3080" t="s">
        <v>2821</v>
      </c>
      <c r="C3080" s="1">
        <f t="shared" si="1695"/>
        <v>0</v>
      </c>
      <c r="D3080" s="7">
        <f>IF(R3080&gt;0,RANK(R3080,(R3080:T3080,U3080:AI3080)),0)</f>
        <v>0</v>
      </c>
      <c r="E3080" s="7">
        <f>IF(S3080&gt;0,RANK(S3080,(R3080:T3080,U3080:AI3080)),0)</f>
        <v>0</v>
      </c>
      <c r="F3080" s="7">
        <f>IF(T3080&gt;0,RANK(T3080,(R3080:T3080,U3080:AI3080)),0)</f>
        <v>0</v>
      </c>
      <c r="G3080" s="7">
        <f>IF(U3080&gt;0,RANK(U3080,(R3080:T3080,U3080:AI3080)),0)</f>
        <v>0</v>
      </c>
      <c r="H3080" s="7">
        <f t="shared" si="1696"/>
        <v>0</v>
      </c>
      <c r="I3080" s="49" t="e">
        <f t="shared" si="1697"/>
        <v>#NUM!</v>
      </c>
      <c r="J3080" s="177" t="e">
        <f t="shared" si="1713"/>
        <v>#NUM!</v>
      </c>
      <c r="K3080" s="2"/>
      <c r="L3080" s="2" t="str">
        <f t="shared" si="1699"/>
        <v>-</v>
      </c>
      <c r="M3080" s="2" t="str">
        <f t="shared" si="1700"/>
        <v>-</v>
      </c>
      <c r="N3080" s="2" t="str">
        <f t="shared" si="1701"/>
        <v>-</v>
      </c>
      <c r="O3080" s="2" t="str">
        <f t="shared" si="1702"/>
        <v>-</v>
      </c>
      <c r="P3080" s="2" t="str">
        <f t="shared" si="1703"/>
        <v>-</v>
      </c>
      <c r="Q3080" s="2" t="str">
        <f t="shared" si="1676"/>
        <v>-</v>
      </c>
      <c r="S3080" s="156"/>
      <c r="T3080" s="156"/>
      <c r="U3080" s="156"/>
      <c r="V3080" s="156"/>
      <c r="W3080" s="49"/>
      <c r="Y3080" s="49"/>
      <c r="AB3080" s="1">
        <f t="shared" si="1704"/>
        <v>0</v>
      </c>
      <c r="AK3080" s="7">
        <f t="shared" si="1705"/>
        <v>0</v>
      </c>
      <c r="AL3080" s="7">
        <f t="shared" si="1706"/>
        <v>0</v>
      </c>
      <c r="AM3080" s="7">
        <f t="shared" si="1707"/>
        <v>0</v>
      </c>
      <c r="AN3080" s="2" t="str">
        <f t="shared" si="1708"/>
        <v>-</v>
      </c>
      <c r="AO3080" s="2" t="str">
        <f t="shared" si="1709"/>
        <v>-</v>
      </c>
      <c r="AP3080" s="2" t="str">
        <f t="shared" si="1710"/>
        <v>-</v>
      </c>
      <c r="AR3080" t="str">
        <f t="shared" si="1711"/>
        <v>Freeborn</v>
      </c>
      <c r="AS3080" t="s">
        <v>2821</v>
      </c>
      <c r="AT3080" s="184">
        <v>1</v>
      </c>
      <c r="AV3080" s="97">
        <v>27</v>
      </c>
      <c r="AW3080" s="99">
        <v>47</v>
      </c>
      <c r="AX3080" s="105">
        <f t="shared" si="1712"/>
        <v>27047</v>
      </c>
      <c r="AZ3080" s="7" t="s">
        <v>2951</v>
      </c>
      <c r="BA3080" t="s">
        <v>2991</v>
      </c>
      <c r="BN3080" s="1"/>
    </row>
    <row r="3081" spans="1:66" hidden="1" outlineLevel="1">
      <c r="A3081" t="s">
        <v>446</v>
      </c>
      <c r="B3081" t="s">
        <v>2821</v>
      </c>
      <c r="C3081" s="1">
        <f t="shared" si="1695"/>
        <v>0</v>
      </c>
      <c r="D3081" s="7">
        <f>IF(R3081&gt;0,RANK(R3081,(R3081:T3081,U3081:AI3081)),0)</f>
        <v>0</v>
      </c>
      <c r="E3081" s="7">
        <f>IF(S3081&gt;0,RANK(S3081,(R3081:T3081,U3081:AI3081)),0)</f>
        <v>0</v>
      </c>
      <c r="F3081" s="7">
        <f>IF(T3081&gt;0,RANK(T3081,(R3081:T3081,U3081:AI3081)),0)</f>
        <v>0</v>
      </c>
      <c r="G3081" s="7">
        <f>IF(U3081&gt;0,RANK(U3081,(R3081:T3081,U3081:AI3081)),0)</f>
        <v>0</v>
      </c>
      <c r="H3081" s="7">
        <f t="shared" si="1696"/>
        <v>0</v>
      </c>
      <c r="I3081" s="49" t="e">
        <f t="shared" si="1697"/>
        <v>#NUM!</v>
      </c>
      <c r="J3081" s="177" t="e">
        <f t="shared" si="1713"/>
        <v>#NUM!</v>
      </c>
      <c r="K3081" s="2"/>
      <c r="L3081" s="2" t="str">
        <f t="shared" si="1699"/>
        <v>-</v>
      </c>
      <c r="M3081" s="2" t="str">
        <f t="shared" si="1700"/>
        <v>-</v>
      </c>
      <c r="N3081" s="2" t="str">
        <f t="shared" si="1701"/>
        <v>-</v>
      </c>
      <c r="O3081" s="2" t="str">
        <f t="shared" si="1702"/>
        <v>-</v>
      </c>
      <c r="P3081" s="2" t="str">
        <f t="shared" si="1703"/>
        <v>-</v>
      </c>
      <c r="Q3081" s="2" t="str">
        <f t="shared" si="1676"/>
        <v>-</v>
      </c>
      <c r="S3081" s="156"/>
      <c r="T3081" s="156"/>
      <c r="U3081" s="156"/>
      <c r="V3081" s="156"/>
      <c r="W3081" s="49"/>
      <c r="Y3081" s="49"/>
      <c r="AB3081" s="1">
        <f t="shared" si="1704"/>
        <v>0</v>
      </c>
      <c r="AK3081" s="7">
        <f t="shared" si="1705"/>
        <v>0</v>
      </c>
      <c r="AL3081" s="7">
        <f t="shared" si="1706"/>
        <v>0</v>
      </c>
      <c r="AM3081" s="7">
        <f t="shared" si="1707"/>
        <v>0</v>
      </c>
      <c r="AN3081" s="2" t="str">
        <f t="shared" si="1708"/>
        <v>-</v>
      </c>
      <c r="AO3081" s="2" t="str">
        <f t="shared" si="1709"/>
        <v>-</v>
      </c>
      <c r="AP3081" s="2" t="str">
        <f t="shared" si="1710"/>
        <v>-</v>
      </c>
      <c r="AR3081" t="str">
        <f t="shared" si="1711"/>
        <v>Goodhue</v>
      </c>
      <c r="AS3081" t="s">
        <v>2821</v>
      </c>
      <c r="AT3081" s="184">
        <v>2</v>
      </c>
      <c r="AV3081" s="97">
        <v>27</v>
      </c>
      <c r="AW3081" s="99">
        <v>49</v>
      </c>
      <c r="AX3081" s="105">
        <f t="shared" si="1712"/>
        <v>27049</v>
      </c>
      <c r="AZ3081" s="7" t="s">
        <v>2951</v>
      </c>
      <c r="BA3081" t="s">
        <v>2991</v>
      </c>
      <c r="BN3081" s="1"/>
    </row>
    <row r="3082" spans="1:66" hidden="1" outlineLevel="1">
      <c r="A3082" t="s">
        <v>2057</v>
      </c>
      <c r="B3082" t="s">
        <v>2821</v>
      </c>
      <c r="C3082" s="1">
        <f t="shared" si="1695"/>
        <v>0</v>
      </c>
      <c r="D3082" s="7">
        <f>IF(R3082&gt;0,RANK(R3082,(R3082:T3082,U3082:AI3082)),0)</f>
        <v>0</v>
      </c>
      <c r="E3082" s="7">
        <f>IF(S3082&gt;0,RANK(S3082,(R3082:T3082,U3082:AI3082)),0)</f>
        <v>0</v>
      </c>
      <c r="F3082" s="7">
        <f>IF(T3082&gt;0,RANK(T3082,(R3082:T3082,U3082:AI3082)),0)</f>
        <v>0</v>
      </c>
      <c r="G3082" s="7">
        <f>IF(U3082&gt;0,RANK(U3082,(R3082:T3082,U3082:AI3082)),0)</f>
        <v>0</v>
      </c>
      <c r="H3082" s="7">
        <f t="shared" si="1696"/>
        <v>0</v>
      </c>
      <c r="I3082" s="49" t="e">
        <f t="shared" si="1697"/>
        <v>#NUM!</v>
      </c>
      <c r="J3082" s="177" t="e">
        <f t="shared" si="1713"/>
        <v>#NUM!</v>
      </c>
      <c r="K3082" s="2"/>
      <c r="L3082" s="2" t="str">
        <f t="shared" si="1699"/>
        <v>-</v>
      </c>
      <c r="M3082" s="2" t="str">
        <f t="shared" si="1700"/>
        <v>-</v>
      </c>
      <c r="N3082" s="2" t="str">
        <f t="shared" si="1701"/>
        <v>-</v>
      </c>
      <c r="O3082" s="2" t="str">
        <f t="shared" si="1702"/>
        <v>-</v>
      </c>
      <c r="P3082" s="2" t="str">
        <f t="shared" si="1703"/>
        <v>-</v>
      </c>
      <c r="Q3082" s="2" t="str">
        <f t="shared" si="1676"/>
        <v>-</v>
      </c>
      <c r="S3082" s="156"/>
      <c r="T3082" s="156"/>
      <c r="U3082" s="156"/>
      <c r="V3082" s="156"/>
      <c r="W3082" s="49"/>
      <c r="Y3082" s="49"/>
      <c r="AB3082" s="1">
        <f t="shared" si="1704"/>
        <v>0</v>
      </c>
      <c r="AK3082" s="7">
        <f t="shared" si="1705"/>
        <v>0</v>
      </c>
      <c r="AL3082" s="7">
        <f t="shared" si="1706"/>
        <v>0</v>
      </c>
      <c r="AM3082" s="7">
        <f t="shared" si="1707"/>
        <v>0</v>
      </c>
      <c r="AN3082" s="2" t="str">
        <f t="shared" si="1708"/>
        <v>-</v>
      </c>
      <c r="AO3082" s="2" t="str">
        <f t="shared" si="1709"/>
        <v>-</v>
      </c>
      <c r="AP3082" s="2" t="str">
        <f t="shared" si="1710"/>
        <v>-</v>
      </c>
      <c r="AR3082" t="str">
        <f t="shared" si="1711"/>
        <v>Grant</v>
      </c>
      <c r="AS3082" t="s">
        <v>2821</v>
      </c>
      <c r="AT3082" s="184">
        <v>7</v>
      </c>
      <c r="AV3082" s="97">
        <v>27</v>
      </c>
      <c r="AW3082" s="99">
        <v>51</v>
      </c>
      <c r="AX3082" s="105">
        <f t="shared" si="1712"/>
        <v>27051</v>
      </c>
      <c r="AZ3082" s="7" t="s">
        <v>2951</v>
      </c>
      <c r="BA3082" t="s">
        <v>2991</v>
      </c>
      <c r="BN3082" s="1"/>
    </row>
    <row r="3083" spans="1:66" hidden="1" outlineLevel="1">
      <c r="A3083" t="s">
        <v>598</v>
      </c>
      <c r="B3083" t="s">
        <v>2821</v>
      </c>
      <c r="C3083" s="1">
        <f t="shared" si="1695"/>
        <v>0</v>
      </c>
      <c r="D3083" s="7">
        <f>IF(R3083&gt;0,RANK(R3083,(R3083:T3083,U3083:AI3083)),0)</f>
        <v>0</v>
      </c>
      <c r="E3083" s="7">
        <f>IF(S3083&gt;0,RANK(S3083,(R3083:T3083,U3083:AI3083)),0)</f>
        <v>0</v>
      </c>
      <c r="F3083" s="7">
        <f>IF(T3083&gt;0,RANK(T3083,(R3083:T3083,U3083:AI3083)),0)</f>
        <v>0</v>
      </c>
      <c r="G3083" s="7">
        <f>IF(U3083&gt;0,RANK(U3083,(R3083:T3083,U3083:AI3083)),0)</f>
        <v>0</v>
      </c>
      <c r="H3083" s="7">
        <f t="shared" si="1696"/>
        <v>0</v>
      </c>
      <c r="I3083" s="49" t="e">
        <f t="shared" si="1697"/>
        <v>#NUM!</v>
      </c>
      <c r="J3083" s="177" t="e">
        <f t="shared" si="1713"/>
        <v>#NUM!</v>
      </c>
      <c r="K3083" s="2"/>
      <c r="L3083" s="2" t="str">
        <f t="shared" si="1699"/>
        <v>-</v>
      </c>
      <c r="M3083" s="2" t="str">
        <f t="shared" si="1700"/>
        <v>-</v>
      </c>
      <c r="N3083" s="2" t="str">
        <f t="shared" si="1701"/>
        <v>-</v>
      </c>
      <c r="O3083" s="2" t="str">
        <f t="shared" si="1702"/>
        <v>-</v>
      </c>
      <c r="P3083" s="2" t="str">
        <f t="shared" si="1703"/>
        <v>-</v>
      </c>
      <c r="Q3083" s="2" t="str">
        <f t="shared" si="1676"/>
        <v>-</v>
      </c>
      <c r="W3083" s="49"/>
      <c r="Y3083" s="49"/>
      <c r="AB3083" s="1">
        <f t="shared" si="1704"/>
        <v>0</v>
      </c>
      <c r="AK3083" s="7">
        <f t="shared" si="1705"/>
        <v>0</v>
      </c>
      <c r="AL3083" s="7">
        <f t="shared" si="1706"/>
        <v>0</v>
      </c>
      <c r="AM3083" s="7">
        <f t="shared" si="1707"/>
        <v>0</v>
      </c>
      <c r="AN3083" s="2" t="str">
        <f t="shared" si="1708"/>
        <v>-</v>
      </c>
      <c r="AO3083" s="2" t="str">
        <f t="shared" si="1709"/>
        <v>-</v>
      </c>
      <c r="AP3083" s="2" t="str">
        <f t="shared" si="1710"/>
        <v>-</v>
      </c>
      <c r="AR3083" t="str">
        <f t="shared" si="1711"/>
        <v>Hennepin</v>
      </c>
      <c r="AS3083" t="s">
        <v>2821</v>
      </c>
      <c r="AT3083" s="184"/>
      <c r="AV3083" s="97">
        <v>27</v>
      </c>
      <c r="AW3083" s="99">
        <v>53</v>
      </c>
      <c r="AX3083" s="105">
        <f t="shared" si="1712"/>
        <v>27053</v>
      </c>
      <c r="AZ3083" s="7" t="s">
        <v>2951</v>
      </c>
      <c r="BA3083" t="s">
        <v>2991</v>
      </c>
      <c r="BN3083" s="1"/>
    </row>
    <row r="3084" spans="1:66" hidden="1" outlineLevel="1">
      <c r="A3084" t="s">
        <v>2093</v>
      </c>
      <c r="B3084" t="s">
        <v>2821</v>
      </c>
      <c r="C3084" s="1">
        <f t="shared" si="1695"/>
        <v>0</v>
      </c>
      <c r="D3084" s="7">
        <f>IF(R3084&gt;0,RANK(R3084,(R3084:T3084,U3084:AI3084)),0)</f>
        <v>0</v>
      </c>
      <c r="E3084" s="7">
        <f>IF(S3084&gt;0,RANK(S3084,(R3084:T3084,U3084:AI3084)),0)</f>
        <v>0</v>
      </c>
      <c r="F3084" s="7">
        <f>IF(T3084&gt;0,RANK(T3084,(R3084:T3084,U3084:AI3084)),0)</f>
        <v>0</v>
      </c>
      <c r="G3084" s="7">
        <f>IF(U3084&gt;0,RANK(U3084,(R3084:T3084,U3084:AI3084)),0)</f>
        <v>0</v>
      </c>
      <c r="H3084" s="7">
        <f t="shared" si="1696"/>
        <v>0</v>
      </c>
      <c r="I3084" s="49" t="e">
        <f t="shared" si="1697"/>
        <v>#NUM!</v>
      </c>
      <c r="J3084" s="177" t="e">
        <f t="shared" si="1713"/>
        <v>#NUM!</v>
      </c>
      <c r="K3084" s="2"/>
      <c r="L3084" s="2" t="str">
        <f t="shared" si="1699"/>
        <v>-</v>
      </c>
      <c r="M3084" s="2" t="str">
        <f t="shared" si="1700"/>
        <v>-</v>
      </c>
      <c r="N3084" s="2" t="str">
        <f t="shared" si="1701"/>
        <v>-</v>
      </c>
      <c r="O3084" s="2" t="str">
        <f t="shared" si="1702"/>
        <v>-</v>
      </c>
      <c r="P3084" s="2" t="str">
        <f t="shared" si="1703"/>
        <v>-</v>
      </c>
      <c r="Q3084" s="2" t="str">
        <f t="shared" si="1676"/>
        <v>-</v>
      </c>
      <c r="S3084" s="156"/>
      <c r="T3084" s="156"/>
      <c r="U3084" s="156"/>
      <c r="V3084" s="156"/>
      <c r="W3084" s="49"/>
      <c r="Y3084" s="49"/>
      <c r="AB3084" s="1">
        <f t="shared" si="1704"/>
        <v>0</v>
      </c>
      <c r="AK3084" s="7">
        <f t="shared" si="1705"/>
        <v>0</v>
      </c>
      <c r="AL3084" s="7">
        <f t="shared" si="1706"/>
        <v>0</v>
      </c>
      <c r="AM3084" s="7">
        <f t="shared" si="1707"/>
        <v>0</v>
      </c>
      <c r="AN3084" s="2" t="str">
        <f t="shared" si="1708"/>
        <v>-</v>
      </c>
      <c r="AO3084" s="2" t="str">
        <f t="shared" si="1709"/>
        <v>-</v>
      </c>
      <c r="AP3084" s="2" t="str">
        <f t="shared" si="1710"/>
        <v>-</v>
      </c>
      <c r="AR3084" t="str">
        <f t="shared" si="1711"/>
        <v>Houston</v>
      </c>
      <c r="AS3084" t="s">
        <v>2821</v>
      </c>
      <c r="AT3084" s="184">
        <v>1</v>
      </c>
      <c r="AV3084" s="97">
        <v>27</v>
      </c>
      <c r="AW3084" s="99">
        <v>55</v>
      </c>
      <c r="AX3084" s="105">
        <f t="shared" si="1712"/>
        <v>27055</v>
      </c>
      <c r="AZ3084" s="7" t="s">
        <v>2951</v>
      </c>
      <c r="BA3084" t="s">
        <v>2991</v>
      </c>
      <c r="BN3084" s="1"/>
    </row>
    <row r="3085" spans="1:66" hidden="1" outlineLevel="1">
      <c r="A3085" t="s">
        <v>334</v>
      </c>
      <c r="B3085" t="s">
        <v>2821</v>
      </c>
      <c r="C3085" s="1">
        <f t="shared" si="1695"/>
        <v>0</v>
      </c>
      <c r="D3085" s="7">
        <f>IF(R3085&gt;0,RANK(R3085,(R3085:T3085,U3085:AI3085)),0)</f>
        <v>0</v>
      </c>
      <c r="E3085" s="7">
        <f>IF(S3085&gt;0,RANK(S3085,(R3085:T3085,U3085:AI3085)),0)</f>
        <v>0</v>
      </c>
      <c r="F3085" s="7">
        <f>IF(T3085&gt;0,RANK(T3085,(R3085:T3085,U3085:AI3085)),0)</f>
        <v>0</v>
      </c>
      <c r="G3085" s="7">
        <f>IF(U3085&gt;0,RANK(U3085,(R3085:T3085,U3085:AI3085)),0)</f>
        <v>0</v>
      </c>
      <c r="H3085" s="7">
        <f t="shared" si="1696"/>
        <v>0</v>
      </c>
      <c r="I3085" s="49" t="e">
        <f t="shared" si="1697"/>
        <v>#NUM!</v>
      </c>
      <c r="J3085" s="177" t="e">
        <f t="shared" si="1713"/>
        <v>#NUM!</v>
      </c>
      <c r="K3085" s="2"/>
      <c r="L3085" s="2" t="str">
        <f t="shared" si="1699"/>
        <v>-</v>
      </c>
      <c r="M3085" s="2" t="str">
        <f t="shared" si="1700"/>
        <v>-</v>
      </c>
      <c r="N3085" s="2" t="str">
        <f t="shared" si="1701"/>
        <v>-</v>
      </c>
      <c r="O3085" s="2" t="str">
        <f t="shared" si="1702"/>
        <v>-</v>
      </c>
      <c r="P3085" s="2" t="str">
        <f t="shared" si="1703"/>
        <v>-</v>
      </c>
      <c r="Q3085" s="2" t="str">
        <f t="shared" si="1676"/>
        <v>-</v>
      </c>
      <c r="S3085" s="156"/>
      <c r="T3085" s="156"/>
      <c r="U3085" s="156"/>
      <c r="V3085" s="156"/>
      <c r="W3085" s="49"/>
      <c r="Y3085" s="49"/>
      <c r="AB3085" s="1">
        <f t="shared" si="1704"/>
        <v>0</v>
      </c>
      <c r="AK3085" s="7">
        <f t="shared" si="1705"/>
        <v>0</v>
      </c>
      <c r="AL3085" s="7">
        <f t="shared" si="1706"/>
        <v>0</v>
      </c>
      <c r="AM3085" s="7">
        <f t="shared" si="1707"/>
        <v>0</v>
      </c>
      <c r="AN3085" s="2" t="str">
        <f t="shared" si="1708"/>
        <v>-</v>
      </c>
      <c r="AO3085" s="2" t="str">
        <f t="shared" si="1709"/>
        <v>-</v>
      </c>
      <c r="AP3085" s="2" t="str">
        <f t="shared" si="1710"/>
        <v>-</v>
      </c>
      <c r="AR3085" t="str">
        <f t="shared" si="1711"/>
        <v>Hubbard</v>
      </c>
      <c r="AS3085" t="s">
        <v>2821</v>
      </c>
      <c r="AT3085" s="184">
        <v>8</v>
      </c>
      <c r="AV3085" s="97">
        <v>27</v>
      </c>
      <c r="AW3085" s="99">
        <v>57</v>
      </c>
      <c r="AX3085" s="105">
        <f t="shared" si="1712"/>
        <v>27057</v>
      </c>
      <c r="AZ3085" s="7" t="s">
        <v>2951</v>
      </c>
      <c r="BA3085" t="s">
        <v>2991</v>
      </c>
      <c r="BN3085" s="1"/>
    </row>
    <row r="3086" spans="1:66" hidden="1" outlineLevel="1">
      <c r="A3086" t="s">
        <v>1274</v>
      </c>
      <c r="B3086" t="s">
        <v>2821</v>
      </c>
      <c r="C3086" s="1">
        <f t="shared" si="1695"/>
        <v>0</v>
      </c>
      <c r="D3086" s="7">
        <f>IF(R3086&gt;0,RANK(R3086,(R3086:T3086,U3086:AI3086)),0)</f>
        <v>0</v>
      </c>
      <c r="E3086" s="7">
        <f>IF(S3086&gt;0,RANK(S3086,(R3086:T3086,U3086:AI3086)),0)</f>
        <v>0</v>
      </c>
      <c r="F3086" s="7">
        <f>IF(T3086&gt;0,RANK(T3086,(R3086:T3086,U3086:AI3086)),0)</f>
        <v>0</v>
      </c>
      <c r="G3086" s="7">
        <f>IF(U3086&gt;0,RANK(U3086,(R3086:T3086,U3086:AI3086)),0)</f>
        <v>0</v>
      </c>
      <c r="H3086" s="7">
        <f t="shared" si="1696"/>
        <v>0</v>
      </c>
      <c r="I3086" s="49" t="e">
        <f t="shared" si="1697"/>
        <v>#NUM!</v>
      </c>
      <c r="J3086" s="177" t="e">
        <f t="shared" si="1713"/>
        <v>#NUM!</v>
      </c>
      <c r="K3086" s="2"/>
      <c r="L3086" s="2" t="str">
        <f t="shared" si="1699"/>
        <v>-</v>
      </c>
      <c r="M3086" s="2" t="str">
        <f t="shared" si="1700"/>
        <v>-</v>
      </c>
      <c r="N3086" s="2" t="str">
        <f t="shared" si="1701"/>
        <v>-</v>
      </c>
      <c r="O3086" s="2" t="str">
        <f t="shared" si="1702"/>
        <v>-</v>
      </c>
      <c r="P3086" s="2" t="str">
        <f t="shared" si="1703"/>
        <v>-</v>
      </c>
      <c r="Q3086" s="2" t="str">
        <f t="shared" si="1676"/>
        <v>-</v>
      </c>
      <c r="S3086" s="156"/>
      <c r="T3086" s="156"/>
      <c r="U3086" s="156"/>
      <c r="V3086" s="156"/>
      <c r="W3086" s="49"/>
      <c r="Y3086" s="49"/>
      <c r="AB3086" s="1">
        <f t="shared" si="1704"/>
        <v>0</v>
      </c>
      <c r="AK3086" s="7">
        <f t="shared" si="1705"/>
        <v>0</v>
      </c>
      <c r="AL3086" s="7">
        <f t="shared" si="1706"/>
        <v>0</v>
      </c>
      <c r="AM3086" s="7">
        <f t="shared" si="1707"/>
        <v>0</v>
      </c>
      <c r="AN3086" s="2" t="str">
        <f t="shared" si="1708"/>
        <v>-</v>
      </c>
      <c r="AO3086" s="2" t="str">
        <f t="shared" si="1709"/>
        <v>-</v>
      </c>
      <c r="AP3086" s="2" t="str">
        <f t="shared" si="1710"/>
        <v>-</v>
      </c>
      <c r="AR3086" t="str">
        <f t="shared" si="1711"/>
        <v>Isanti</v>
      </c>
      <c r="AS3086" t="s">
        <v>2821</v>
      </c>
      <c r="AT3086" s="184">
        <v>8</v>
      </c>
      <c r="AV3086" s="97">
        <v>27</v>
      </c>
      <c r="AW3086" s="99">
        <v>59</v>
      </c>
      <c r="AX3086" s="105">
        <f t="shared" si="1712"/>
        <v>27059</v>
      </c>
      <c r="AZ3086" s="7" t="s">
        <v>2951</v>
      </c>
      <c r="BA3086" t="s">
        <v>2991</v>
      </c>
      <c r="BN3086" s="1"/>
    </row>
    <row r="3087" spans="1:66" hidden="1" outlineLevel="1">
      <c r="A3087" t="s">
        <v>2394</v>
      </c>
      <c r="B3087" t="s">
        <v>2821</v>
      </c>
      <c r="C3087" s="1">
        <f t="shared" si="1695"/>
        <v>0</v>
      </c>
      <c r="D3087" s="7">
        <f>IF(R3087&gt;0,RANK(R3087,(R3087:T3087,U3087:AI3087)),0)</f>
        <v>0</v>
      </c>
      <c r="E3087" s="7">
        <f>IF(S3087&gt;0,RANK(S3087,(R3087:T3087,U3087:AI3087)),0)</f>
        <v>0</v>
      </c>
      <c r="F3087" s="7">
        <f>IF(T3087&gt;0,RANK(T3087,(R3087:T3087,U3087:AI3087)),0)</f>
        <v>0</v>
      </c>
      <c r="G3087" s="7">
        <f>IF(U3087&gt;0,RANK(U3087,(R3087:T3087,U3087:AI3087)),0)</f>
        <v>0</v>
      </c>
      <c r="H3087" s="7">
        <f t="shared" si="1696"/>
        <v>0</v>
      </c>
      <c r="I3087" s="49" t="e">
        <f t="shared" si="1697"/>
        <v>#NUM!</v>
      </c>
      <c r="J3087" s="177" t="e">
        <f t="shared" si="1713"/>
        <v>#NUM!</v>
      </c>
      <c r="K3087" s="2"/>
      <c r="L3087" s="2" t="str">
        <f t="shared" si="1699"/>
        <v>-</v>
      </c>
      <c r="M3087" s="2" t="str">
        <f t="shared" si="1700"/>
        <v>-</v>
      </c>
      <c r="N3087" s="2" t="str">
        <f t="shared" si="1701"/>
        <v>-</v>
      </c>
      <c r="O3087" s="2" t="str">
        <f t="shared" si="1702"/>
        <v>-</v>
      </c>
      <c r="P3087" s="2" t="str">
        <f t="shared" si="1703"/>
        <v>-</v>
      </c>
      <c r="Q3087" s="2" t="str">
        <f t="shared" si="1676"/>
        <v>-</v>
      </c>
      <c r="S3087" s="156"/>
      <c r="T3087" s="156"/>
      <c r="U3087" s="156"/>
      <c r="V3087" s="156"/>
      <c r="W3087" s="49"/>
      <c r="Y3087" s="49"/>
      <c r="AB3087" s="1">
        <f t="shared" si="1704"/>
        <v>0</v>
      </c>
      <c r="AK3087" s="7">
        <f t="shared" si="1705"/>
        <v>0</v>
      </c>
      <c r="AL3087" s="7">
        <f t="shared" si="1706"/>
        <v>0</v>
      </c>
      <c r="AM3087" s="7">
        <f t="shared" si="1707"/>
        <v>0</v>
      </c>
      <c r="AN3087" s="2" t="str">
        <f t="shared" si="1708"/>
        <v>-</v>
      </c>
      <c r="AO3087" s="2" t="str">
        <f t="shared" si="1709"/>
        <v>-</v>
      </c>
      <c r="AP3087" s="2" t="str">
        <f t="shared" si="1710"/>
        <v>-</v>
      </c>
      <c r="AR3087" t="str">
        <f t="shared" si="1711"/>
        <v>Itasca</v>
      </c>
      <c r="AS3087" t="s">
        <v>2821</v>
      </c>
      <c r="AT3087" s="184">
        <v>8</v>
      </c>
      <c r="AV3087" s="97">
        <v>27</v>
      </c>
      <c r="AW3087" s="99">
        <v>61</v>
      </c>
      <c r="AX3087" s="105">
        <f t="shared" si="1712"/>
        <v>27061</v>
      </c>
      <c r="AZ3087" s="7" t="s">
        <v>2951</v>
      </c>
      <c r="BA3087" t="s">
        <v>2991</v>
      </c>
      <c r="BN3087" s="1"/>
    </row>
    <row r="3088" spans="1:66" hidden="1" outlineLevel="1">
      <c r="A3088" t="s">
        <v>3011</v>
      </c>
      <c r="B3088" t="s">
        <v>2821</v>
      </c>
      <c r="C3088" s="1">
        <f t="shared" si="1695"/>
        <v>0</v>
      </c>
      <c r="D3088" s="7">
        <f>IF(R3088&gt;0,RANK(R3088,(R3088:T3088,U3088:AI3088)),0)</f>
        <v>0</v>
      </c>
      <c r="E3088" s="7">
        <f>IF(S3088&gt;0,RANK(S3088,(R3088:T3088,U3088:AI3088)),0)</f>
        <v>0</v>
      </c>
      <c r="F3088" s="7">
        <f>IF(T3088&gt;0,RANK(T3088,(R3088:T3088,U3088:AI3088)),0)</f>
        <v>0</v>
      </c>
      <c r="G3088" s="7">
        <f>IF(U3088&gt;0,RANK(U3088,(R3088:T3088,U3088:AI3088)),0)</f>
        <v>0</v>
      </c>
      <c r="H3088" s="7">
        <f t="shared" si="1696"/>
        <v>0</v>
      </c>
      <c r="I3088" s="49" t="e">
        <f t="shared" si="1697"/>
        <v>#NUM!</v>
      </c>
      <c r="J3088" s="177" t="e">
        <f t="shared" si="1713"/>
        <v>#NUM!</v>
      </c>
      <c r="K3088" s="2"/>
      <c r="L3088" s="2" t="str">
        <f t="shared" si="1699"/>
        <v>-</v>
      </c>
      <c r="M3088" s="2" t="str">
        <f t="shared" si="1700"/>
        <v>-</v>
      </c>
      <c r="N3088" s="2" t="str">
        <f t="shared" si="1701"/>
        <v>-</v>
      </c>
      <c r="O3088" s="2" t="str">
        <f t="shared" si="1702"/>
        <v>-</v>
      </c>
      <c r="P3088" s="2" t="str">
        <f t="shared" si="1703"/>
        <v>-</v>
      </c>
      <c r="Q3088" s="2" t="str">
        <f t="shared" si="1676"/>
        <v>-</v>
      </c>
      <c r="S3088" s="156"/>
      <c r="T3088" s="156"/>
      <c r="U3088" s="156"/>
      <c r="V3088" s="156"/>
      <c r="W3088" s="49"/>
      <c r="Y3088" s="49"/>
      <c r="AB3088" s="1">
        <f t="shared" si="1704"/>
        <v>0</v>
      </c>
      <c r="AK3088" s="7">
        <f t="shared" si="1705"/>
        <v>0</v>
      </c>
      <c r="AL3088" s="7">
        <f t="shared" si="1706"/>
        <v>0</v>
      </c>
      <c r="AM3088" s="7">
        <f t="shared" si="1707"/>
        <v>0</v>
      </c>
      <c r="AN3088" s="2" t="str">
        <f t="shared" si="1708"/>
        <v>-</v>
      </c>
      <c r="AO3088" s="2" t="str">
        <f t="shared" si="1709"/>
        <v>-</v>
      </c>
      <c r="AP3088" s="2" t="str">
        <f t="shared" si="1710"/>
        <v>-</v>
      </c>
      <c r="AR3088" t="str">
        <f t="shared" si="1711"/>
        <v>Jackson</v>
      </c>
      <c r="AS3088" t="s">
        <v>2821</v>
      </c>
      <c r="AT3088" s="184">
        <v>1</v>
      </c>
      <c r="AV3088" s="97">
        <v>27</v>
      </c>
      <c r="AW3088" s="99">
        <v>63</v>
      </c>
      <c r="AX3088" s="105">
        <f t="shared" si="1712"/>
        <v>27063</v>
      </c>
      <c r="AZ3088" s="7" t="s">
        <v>2951</v>
      </c>
      <c r="BA3088" t="s">
        <v>2991</v>
      </c>
      <c r="BN3088" s="1"/>
    </row>
    <row r="3089" spans="1:66" hidden="1" outlineLevel="1">
      <c r="A3089" t="s">
        <v>2395</v>
      </c>
      <c r="B3089" t="s">
        <v>2821</v>
      </c>
      <c r="C3089" s="1">
        <f t="shared" ref="C3089:C3120" si="1714">SUM(R3089:AI3089)</f>
        <v>0</v>
      </c>
      <c r="D3089" s="7">
        <f>IF(R3089&gt;0,RANK(R3089,(R3089:T3089,U3089:AI3089)),0)</f>
        <v>0</v>
      </c>
      <c r="E3089" s="7">
        <f>IF(S3089&gt;0,RANK(S3089,(R3089:T3089,U3089:AI3089)),0)</f>
        <v>0</v>
      </c>
      <c r="F3089" s="7">
        <f>IF(T3089&gt;0,RANK(T3089,(R3089:T3089,U3089:AI3089)),0)</f>
        <v>0</v>
      </c>
      <c r="G3089" s="7">
        <f>IF(U3089&gt;0,RANK(U3089,(R3089:T3089,U3089:AI3089)),0)</f>
        <v>0</v>
      </c>
      <c r="H3089" s="7">
        <f t="shared" ref="H3089:H3120" si="1715">IF(V3089&gt;0,RANK(V3089,(R3089:AB3089)),0)</f>
        <v>0</v>
      </c>
      <c r="I3089" s="49" t="e">
        <f t="shared" ref="I3089:I3120" si="1716">MAX(R3089:AA3089)-LARGE(R3089:AA3089,2)</f>
        <v>#NUM!</v>
      </c>
      <c r="J3089" s="177" t="e">
        <f t="shared" si="1713"/>
        <v>#NUM!</v>
      </c>
      <c r="K3089" s="2"/>
      <c r="L3089" s="2" t="str">
        <f t="shared" ref="L3089:L3120" si="1717">IF($C3089=0,"-",R3089/$C3089)</f>
        <v>-</v>
      </c>
      <c r="M3089" s="2" t="str">
        <f t="shared" ref="M3089:M3120" si="1718">IF($C3089=0,"-",S3089/$C3089)</f>
        <v>-</v>
      </c>
      <c r="N3089" s="2" t="str">
        <f t="shared" ref="N3089:N3120" si="1719">IF($C3089=0,"-",T3089/$C3089)</f>
        <v>-</v>
      </c>
      <c r="O3089" s="2" t="str">
        <f t="shared" ref="O3089:O3120" si="1720">IF($C3089=0,"-",U3089/$C3089)</f>
        <v>-</v>
      </c>
      <c r="P3089" s="2" t="str">
        <f t="shared" ref="P3089:P3120" si="1721">IF($C3089=0,"-",V3089/$C3089)</f>
        <v>-</v>
      </c>
      <c r="Q3089" s="2" t="str">
        <f t="shared" si="1676"/>
        <v>-</v>
      </c>
      <c r="S3089" s="156"/>
      <c r="T3089" s="156"/>
      <c r="U3089" s="156"/>
      <c r="V3089" s="156"/>
      <c r="W3089" s="49"/>
      <c r="Y3089" s="49"/>
      <c r="AB3089" s="1">
        <f t="shared" si="1704"/>
        <v>0</v>
      </c>
      <c r="AK3089" s="7">
        <f t="shared" ref="AK3089:AK3120" si="1722">IF(W3089&gt;0,RANK(W3089,(R3089:AB3089)),0)</f>
        <v>0</v>
      </c>
      <c r="AL3089" s="7">
        <f t="shared" ref="AL3089:AL3120" si="1723">IF(X3089&gt;0,RANK(X3089,(R3089:AB3089)),0)</f>
        <v>0</v>
      </c>
      <c r="AM3089" s="7">
        <f t="shared" ref="AM3089:AM3120" si="1724">IF(Y3089&gt;0,RANK(Y3089,(R3089:AB3089)),0)</f>
        <v>0</v>
      </c>
      <c r="AN3089" s="2" t="str">
        <f t="shared" ref="AN3089:AN3120" si="1725">IF($C3089=0,"-",W3089/$C3089)</f>
        <v>-</v>
      </c>
      <c r="AO3089" s="2" t="str">
        <f t="shared" ref="AO3089:AO3120" si="1726">IF($C3089=0,"-",X3089/$C3089)</f>
        <v>-</v>
      </c>
      <c r="AP3089" s="2" t="str">
        <f t="shared" ref="AP3089:AP3120" si="1727">IF($C3089=0,"-",Y3089/$C3089)</f>
        <v>-</v>
      </c>
      <c r="AR3089" t="str">
        <f t="shared" ref="AR3089:AR3120" si="1728">A3089</f>
        <v>Kanabec</v>
      </c>
      <c r="AS3089" t="s">
        <v>2821</v>
      </c>
      <c r="AT3089" s="184">
        <v>8</v>
      </c>
      <c r="AV3089" s="97">
        <v>27</v>
      </c>
      <c r="AW3089" s="99">
        <v>65</v>
      </c>
      <c r="AX3089" s="105">
        <f t="shared" ref="AX3089:AX3120" si="1729">AV3089*1000+AW3089</f>
        <v>27065</v>
      </c>
      <c r="AZ3089" s="7" t="s">
        <v>2951</v>
      </c>
      <c r="BA3089" t="s">
        <v>2991</v>
      </c>
      <c r="BN3089" s="1"/>
    </row>
    <row r="3090" spans="1:66" hidden="1" outlineLevel="1">
      <c r="A3090" t="s">
        <v>1038</v>
      </c>
      <c r="B3090" t="s">
        <v>2821</v>
      </c>
      <c r="C3090" s="1">
        <f t="shared" si="1714"/>
        <v>0</v>
      </c>
      <c r="D3090" s="7">
        <f>IF(R3090&gt;0,RANK(R3090,(R3090:T3090,U3090:AI3090)),0)</f>
        <v>0</v>
      </c>
      <c r="E3090" s="7">
        <f>IF(S3090&gt;0,RANK(S3090,(R3090:T3090,U3090:AI3090)),0)</f>
        <v>0</v>
      </c>
      <c r="F3090" s="7">
        <f>IF(T3090&gt;0,RANK(T3090,(R3090:T3090,U3090:AI3090)),0)</f>
        <v>0</v>
      </c>
      <c r="G3090" s="7">
        <f>IF(U3090&gt;0,RANK(U3090,(R3090:T3090,U3090:AI3090)),0)</f>
        <v>0</v>
      </c>
      <c r="H3090" s="7">
        <f t="shared" si="1715"/>
        <v>0</v>
      </c>
      <c r="I3090" s="49" t="e">
        <f t="shared" si="1716"/>
        <v>#NUM!</v>
      </c>
      <c r="J3090" s="177" t="e">
        <f t="shared" si="1713"/>
        <v>#NUM!</v>
      </c>
      <c r="K3090" s="2"/>
      <c r="L3090" s="2" t="str">
        <f t="shared" si="1717"/>
        <v>-</v>
      </c>
      <c r="M3090" s="2" t="str">
        <f t="shared" si="1718"/>
        <v>-</v>
      </c>
      <c r="N3090" s="2" t="str">
        <f t="shared" si="1719"/>
        <v>-</v>
      </c>
      <c r="O3090" s="2" t="str">
        <f t="shared" si="1720"/>
        <v>-</v>
      </c>
      <c r="P3090" s="2" t="str">
        <f t="shared" si="1721"/>
        <v>-</v>
      </c>
      <c r="Q3090" s="2" t="str">
        <f t="shared" si="1676"/>
        <v>-</v>
      </c>
      <c r="S3090" s="156"/>
      <c r="T3090" s="156"/>
      <c r="U3090" s="156"/>
      <c r="V3090" s="156"/>
      <c r="W3090" s="49"/>
      <c r="Y3090" s="49"/>
      <c r="AB3090" s="1">
        <f t="shared" si="1704"/>
        <v>0</v>
      </c>
      <c r="AK3090" s="7">
        <f t="shared" si="1722"/>
        <v>0</v>
      </c>
      <c r="AL3090" s="7">
        <f t="shared" si="1723"/>
        <v>0</v>
      </c>
      <c r="AM3090" s="7">
        <f t="shared" si="1724"/>
        <v>0</v>
      </c>
      <c r="AN3090" s="2" t="str">
        <f t="shared" si="1725"/>
        <v>-</v>
      </c>
      <c r="AO3090" s="2" t="str">
        <f t="shared" si="1726"/>
        <v>-</v>
      </c>
      <c r="AP3090" s="2" t="str">
        <f t="shared" si="1727"/>
        <v>-</v>
      </c>
      <c r="AR3090" t="str">
        <f t="shared" si="1728"/>
        <v>Kandiyohi</v>
      </c>
      <c r="AS3090" t="s">
        <v>2821</v>
      </c>
      <c r="AT3090" s="184">
        <v>7</v>
      </c>
      <c r="AV3090" s="97">
        <v>27</v>
      </c>
      <c r="AW3090" s="99">
        <v>67</v>
      </c>
      <c r="AX3090" s="105">
        <f t="shared" si="1729"/>
        <v>27067</v>
      </c>
      <c r="AZ3090" s="7" t="s">
        <v>2951</v>
      </c>
      <c r="BA3090" t="s">
        <v>2991</v>
      </c>
      <c r="BN3090" s="1"/>
    </row>
    <row r="3091" spans="1:66" hidden="1" outlineLevel="1">
      <c r="A3091" t="s">
        <v>2154</v>
      </c>
      <c r="B3091" t="s">
        <v>2821</v>
      </c>
      <c r="C3091" s="1">
        <f t="shared" si="1714"/>
        <v>0</v>
      </c>
      <c r="D3091" s="7">
        <f>IF(R3091&gt;0,RANK(R3091,(R3091:T3091,U3091:AI3091)),0)</f>
        <v>0</v>
      </c>
      <c r="E3091" s="7">
        <f>IF(S3091&gt;0,RANK(S3091,(R3091:T3091,U3091:AI3091)),0)</f>
        <v>0</v>
      </c>
      <c r="F3091" s="7">
        <f>IF(T3091&gt;0,RANK(T3091,(R3091:T3091,U3091:AI3091)),0)</f>
        <v>0</v>
      </c>
      <c r="G3091" s="7">
        <f>IF(U3091&gt;0,RANK(U3091,(R3091:T3091,U3091:AI3091)),0)</f>
        <v>0</v>
      </c>
      <c r="H3091" s="7">
        <f t="shared" si="1715"/>
        <v>0</v>
      </c>
      <c r="I3091" s="49" t="e">
        <f t="shared" si="1716"/>
        <v>#NUM!</v>
      </c>
      <c r="J3091" s="177" t="e">
        <f t="shared" si="1713"/>
        <v>#NUM!</v>
      </c>
      <c r="K3091" s="2"/>
      <c r="L3091" s="2" t="str">
        <f t="shared" si="1717"/>
        <v>-</v>
      </c>
      <c r="M3091" s="2" t="str">
        <f t="shared" si="1718"/>
        <v>-</v>
      </c>
      <c r="N3091" s="2" t="str">
        <f t="shared" si="1719"/>
        <v>-</v>
      </c>
      <c r="O3091" s="2" t="str">
        <f t="shared" si="1720"/>
        <v>-</v>
      </c>
      <c r="P3091" s="2" t="str">
        <f t="shared" si="1721"/>
        <v>-</v>
      </c>
      <c r="Q3091" s="2" t="str">
        <f t="shared" ref="Q3091:Q3144" si="1730">IF(C3091=0,"-",(1-L3091-M3091-N3091-O3091-P3091))</f>
        <v>-</v>
      </c>
      <c r="S3091" s="156"/>
      <c r="T3091" s="156"/>
      <c r="U3091" s="156"/>
      <c r="V3091" s="156"/>
      <c r="W3091" s="49"/>
      <c r="Y3091" s="49"/>
      <c r="AB3091" s="1">
        <f t="shared" si="1704"/>
        <v>0</v>
      </c>
      <c r="AK3091" s="7">
        <f t="shared" si="1722"/>
        <v>0</v>
      </c>
      <c r="AL3091" s="7">
        <f t="shared" si="1723"/>
        <v>0</v>
      </c>
      <c r="AM3091" s="7">
        <f t="shared" si="1724"/>
        <v>0</v>
      </c>
      <c r="AN3091" s="2" t="str">
        <f t="shared" si="1725"/>
        <v>-</v>
      </c>
      <c r="AO3091" s="2" t="str">
        <f t="shared" si="1726"/>
        <v>-</v>
      </c>
      <c r="AP3091" s="2" t="str">
        <f t="shared" si="1727"/>
        <v>-</v>
      </c>
      <c r="AR3091" t="str">
        <f t="shared" si="1728"/>
        <v>Kittson</v>
      </c>
      <c r="AS3091" t="s">
        <v>2821</v>
      </c>
      <c r="AT3091" s="184">
        <v>7</v>
      </c>
      <c r="AV3091" s="97">
        <v>27</v>
      </c>
      <c r="AW3091" s="99">
        <v>69</v>
      </c>
      <c r="AX3091" s="105">
        <f t="shared" si="1729"/>
        <v>27069</v>
      </c>
      <c r="AZ3091" s="7" t="s">
        <v>2951</v>
      </c>
      <c r="BA3091" t="s">
        <v>2991</v>
      </c>
      <c r="BN3091" s="1"/>
    </row>
    <row r="3092" spans="1:66" hidden="1" outlineLevel="1">
      <c r="A3092" t="s">
        <v>797</v>
      </c>
      <c r="B3092" t="s">
        <v>2821</v>
      </c>
      <c r="C3092" s="1">
        <f t="shared" si="1714"/>
        <v>0</v>
      </c>
      <c r="D3092" s="7">
        <f>IF(R3092&gt;0,RANK(R3092,(R3092:T3092,U3092:AI3092)),0)</f>
        <v>0</v>
      </c>
      <c r="E3092" s="7">
        <f>IF(S3092&gt;0,RANK(S3092,(R3092:T3092,U3092:AI3092)),0)</f>
        <v>0</v>
      </c>
      <c r="F3092" s="7">
        <f>IF(T3092&gt;0,RANK(T3092,(R3092:T3092,U3092:AI3092)),0)</f>
        <v>0</v>
      </c>
      <c r="G3092" s="7">
        <f>IF(U3092&gt;0,RANK(U3092,(R3092:T3092,U3092:AI3092)),0)</f>
        <v>0</v>
      </c>
      <c r="H3092" s="7">
        <f t="shared" si="1715"/>
        <v>0</v>
      </c>
      <c r="I3092" s="49" t="e">
        <f t="shared" si="1716"/>
        <v>#NUM!</v>
      </c>
      <c r="J3092" s="177" t="e">
        <f t="shared" si="1713"/>
        <v>#NUM!</v>
      </c>
      <c r="K3092" s="2"/>
      <c r="L3092" s="2" t="str">
        <f t="shared" si="1717"/>
        <v>-</v>
      </c>
      <c r="M3092" s="2" t="str">
        <f t="shared" si="1718"/>
        <v>-</v>
      </c>
      <c r="N3092" s="2" t="str">
        <f t="shared" si="1719"/>
        <v>-</v>
      </c>
      <c r="O3092" s="2" t="str">
        <f t="shared" si="1720"/>
        <v>-</v>
      </c>
      <c r="P3092" s="2" t="str">
        <f t="shared" si="1721"/>
        <v>-</v>
      </c>
      <c r="Q3092" s="2" t="str">
        <f t="shared" si="1730"/>
        <v>-</v>
      </c>
      <c r="S3092" s="156"/>
      <c r="T3092" s="156"/>
      <c r="U3092" s="156"/>
      <c r="V3092" s="156"/>
      <c r="W3092" s="49"/>
      <c r="Y3092" s="49"/>
      <c r="AB3092" s="1">
        <f t="shared" si="1704"/>
        <v>0</v>
      </c>
      <c r="AK3092" s="7">
        <f t="shared" si="1722"/>
        <v>0</v>
      </c>
      <c r="AL3092" s="7">
        <f t="shared" si="1723"/>
        <v>0</v>
      </c>
      <c r="AM3092" s="7">
        <f t="shared" si="1724"/>
        <v>0</v>
      </c>
      <c r="AN3092" s="2" t="str">
        <f t="shared" si="1725"/>
        <v>-</v>
      </c>
      <c r="AO3092" s="2" t="str">
        <f t="shared" si="1726"/>
        <v>-</v>
      </c>
      <c r="AP3092" s="2" t="str">
        <f t="shared" si="1727"/>
        <v>-</v>
      </c>
      <c r="AR3092" t="str">
        <f t="shared" si="1728"/>
        <v>Koochiching</v>
      </c>
      <c r="AS3092" t="s">
        <v>2821</v>
      </c>
      <c r="AT3092" s="184">
        <v>8</v>
      </c>
      <c r="AV3092" s="97">
        <v>27</v>
      </c>
      <c r="AW3092" s="99">
        <v>71</v>
      </c>
      <c r="AX3092" s="105">
        <f t="shared" si="1729"/>
        <v>27071</v>
      </c>
      <c r="AZ3092" s="7" t="s">
        <v>2951</v>
      </c>
      <c r="BA3092" t="s">
        <v>2991</v>
      </c>
      <c r="BN3092" s="1"/>
    </row>
    <row r="3093" spans="1:66" hidden="1" outlineLevel="1">
      <c r="A3093" t="s">
        <v>1737</v>
      </c>
      <c r="B3093" t="s">
        <v>2821</v>
      </c>
      <c r="C3093" s="1">
        <f t="shared" si="1714"/>
        <v>0</v>
      </c>
      <c r="D3093" s="7">
        <f>IF(R3093&gt;0,RANK(R3093,(R3093:T3093,U3093:AI3093)),0)</f>
        <v>0</v>
      </c>
      <c r="E3093" s="7">
        <f>IF(S3093&gt;0,RANK(S3093,(R3093:T3093,U3093:AI3093)),0)</f>
        <v>0</v>
      </c>
      <c r="F3093" s="7">
        <f>IF(T3093&gt;0,RANK(T3093,(R3093:T3093,U3093:AI3093)),0)</f>
        <v>0</v>
      </c>
      <c r="G3093" s="7">
        <f>IF(U3093&gt;0,RANK(U3093,(R3093:T3093,U3093:AI3093)),0)</f>
        <v>0</v>
      </c>
      <c r="H3093" s="7">
        <f t="shared" si="1715"/>
        <v>0</v>
      </c>
      <c r="I3093" s="49" t="e">
        <f t="shared" si="1716"/>
        <v>#NUM!</v>
      </c>
      <c r="J3093" s="177" t="e">
        <f t="shared" si="1713"/>
        <v>#NUM!</v>
      </c>
      <c r="K3093" s="2"/>
      <c r="L3093" s="2" t="str">
        <f t="shared" si="1717"/>
        <v>-</v>
      </c>
      <c r="M3093" s="2" t="str">
        <f t="shared" si="1718"/>
        <v>-</v>
      </c>
      <c r="N3093" s="2" t="str">
        <f t="shared" si="1719"/>
        <v>-</v>
      </c>
      <c r="O3093" s="2" t="str">
        <f t="shared" si="1720"/>
        <v>-</v>
      </c>
      <c r="P3093" s="2" t="str">
        <f t="shared" si="1721"/>
        <v>-</v>
      </c>
      <c r="Q3093" s="2" t="str">
        <f t="shared" si="1730"/>
        <v>-</v>
      </c>
      <c r="S3093" s="156"/>
      <c r="T3093" s="156"/>
      <c r="U3093" s="156"/>
      <c r="V3093" s="156"/>
      <c r="W3093" s="49"/>
      <c r="Y3093" s="49"/>
      <c r="AB3093" s="1">
        <f t="shared" si="1704"/>
        <v>0</v>
      </c>
      <c r="AK3093" s="7">
        <f t="shared" si="1722"/>
        <v>0</v>
      </c>
      <c r="AL3093" s="7">
        <f t="shared" si="1723"/>
        <v>0</v>
      </c>
      <c r="AM3093" s="7">
        <f t="shared" si="1724"/>
        <v>0</v>
      </c>
      <c r="AN3093" s="2" t="str">
        <f t="shared" si="1725"/>
        <v>-</v>
      </c>
      <c r="AO3093" s="2" t="str">
        <f t="shared" si="1726"/>
        <v>-</v>
      </c>
      <c r="AP3093" s="2" t="str">
        <f t="shared" si="1727"/>
        <v>-</v>
      </c>
      <c r="AR3093" t="str">
        <f t="shared" si="1728"/>
        <v>Lac Qui Parle</v>
      </c>
      <c r="AS3093" t="s">
        <v>2821</v>
      </c>
      <c r="AT3093" s="184">
        <v>7</v>
      </c>
      <c r="AV3093" s="97">
        <v>27</v>
      </c>
      <c r="AW3093" s="99">
        <v>73</v>
      </c>
      <c r="AX3093" s="105">
        <f t="shared" si="1729"/>
        <v>27073</v>
      </c>
      <c r="AZ3093" s="7" t="s">
        <v>2951</v>
      </c>
      <c r="BA3093" t="s">
        <v>2991</v>
      </c>
      <c r="BN3093" s="1"/>
    </row>
    <row r="3094" spans="1:66" hidden="1" outlineLevel="1">
      <c r="A3094" t="s">
        <v>2398</v>
      </c>
      <c r="B3094" t="s">
        <v>2821</v>
      </c>
      <c r="C3094" s="1">
        <f t="shared" si="1714"/>
        <v>0</v>
      </c>
      <c r="D3094" s="7">
        <f>IF(R3094&gt;0,RANK(R3094,(R3094:T3094,U3094:AI3094)),0)</f>
        <v>0</v>
      </c>
      <c r="E3094" s="7">
        <f>IF(S3094&gt;0,RANK(S3094,(R3094:T3094,U3094:AI3094)),0)</f>
        <v>0</v>
      </c>
      <c r="F3094" s="7">
        <f>IF(T3094&gt;0,RANK(T3094,(R3094:T3094,U3094:AI3094)),0)</f>
        <v>0</v>
      </c>
      <c r="G3094" s="7">
        <f>IF(U3094&gt;0,RANK(U3094,(R3094:T3094,U3094:AI3094)),0)</f>
        <v>0</v>
      </c>
      <c r="H3094" s="7">
        <f t="shared" si="1715"/>
        <v>0</v>
      </c>
      <c r="I3094" s="49" t="e">
        <f t="shared" si="1716"/>
        <v>#NUM!</v>
      </c>
      <c r="J3094" s="177" t="e">
        <f t="shared" si="1713"/>
        <v>#NUM!</v>
      </c>
      <c r="K3094" s="2"/>
      <c r="L3094" s="2" t="str">
        <f t="shared" si="1717"/>
        <v>-</v>
      </c>
      <c r="M3094" s="2" t="str">
        <f t="shared" si="1718"/>
        <v>-</v>
      </c>
      <c r="N3094" s="2" t="str">
        <f t="shared" si="1719"/>
        <v>-</v>
      </c>
      <c r="O3094" s="2" t="str">
        <f t="shared" si="1720"/>
        <v>-</v>
      </c>
      <c r="P3094" s="2" t="str">
        <f t="shared" si="1721"/>
        <v>-</v>
      </c>
      <c r="Q3094" s="2" t="str">
        <f t="shared" si="1730"/>
        <v>-</v>
      </c>
      <c r="S3094" s="156"/>
      <c r="T3094" s="156"/>
      <c r="U3094" s="156"/>
      <c r="V3094" s="156"/>
      <c r="W3094" s="49"/>
      <c r="Y3094" s="49"/>
      <c r="AB3094" s="1">
        <f t="shared" si="1704"/>
        <v>0</v>
      </c>
      <c r="AK3094" s="7">
        <f t="shared" si="1722"/>
        <v>0</v>
      </c>
      <c r="AL3094" s="7">
        <f t="shared" si="1723"/>
        <v>0</v>
      </c>
      <c r="AM3094" s="7">
        <f t="shared" si="1724"/>
        <v>0</v>
      </c>
      <c r="AN3094" s="2" t="str">
        <f t="shared" si="1725"/>
        <v>-</v>
      </c>
      <c r="AO3094" s="2" t="str">
        <f t="shared" si="1726"/>
        <v>-</v>
      </c>
      <c r="AP3094" s="2" t="str">
        <f t="shared" si="1727"/>
        <v>-</v>
      </c>
      <c r="AR3094" t="str">
        <f t="shared" si="1728"/>
        <v>Lake</v>
      </c>
      <c r="AS3094" t="s">
        <v>2821</v>
      </c>
      <c r="AT3094" s="184">
        <v>8</v>
      </c>
      <c r="AV3094" s="97">
        <v>27</v>
      </c>
      <c r="AW3094" s="99">
        <v>75</v>
      </c>
      <c r="AX3094" s="105">
        <f t="shared" si="1729"/>
        <v>27075</v>
      </c>
      <c r="AZ3094" s="7" t="s">
        <v>2951</v>
      </c>
      <c r="BA3094" t="s">
        <v>2991</v>
      </c>
      <c r="BN3094" s="1"/>
    </row>
    <row r="3095" spans="1:66" hidden="1" outlineLevel="1">
      <c r="A3095" t="s">
        <v>686</v>
      </c>
      <c r="B3095" t="s">
        <v>2821</v>
      </c>
      <c r="C3095" s="1">
        <f t="shared" si="1714"/>
        <v>0</v>
      </c>
      <c r="D3095" s="7">
        <f>IF(R3095&gt;0,RANK(R3095,(R3095:T3095,U3095:AI3095)),0)</f>
        <v>0</v>
      </c>
      <c r="E3095" s="7">
        <f>IF(S3095&gt;0,RANK(S3095,(R3095:T3095,U3095:AI3095)),0)</f>
        <v>0</v>
      </c>
      <c r="F3095" s="7">
        <f>IF(T3095&gt;0,RANK(T3095,(R3095:T3095,U3095:AI3095)),0)</f>
        <v>0</v>
      </c>
      <c r="G3095" s="7">
        <f>IF(U3095&gt;0,RANK(U3095,(R3095:T3095,U3095:AI3095)),0)</f>
        <v>0</v>
      </c>
      <c r="H3095" s="7">
        <f t="shared" si="1715"/>
        <v>0</v>
      </c>
      <c r="I3095" s="49" t="e">
        <f t="shared" si="1716"/>
        <v>#NUM!</v>
      </c>
      <c r="J3095" s="177" t="e">
        <f t="shared" si="1713"/>
        <v>#NUM!</v>
      </c>
      <c r="K3095" s="2"/>
      <c r="L3095" s="2" t="str">
        <f t="shared" si="1717"/>
        <v>-</v>
      </c>
      <c r="M3095" s="2" t="str">
        <f t="shared" si="1718"/>
        <v>-</v>
      </c>
      <c r="N3095" s="2" t="str">
        <f t="shared" si="1719"/>
        <v>-</v>
      </c>
      <c r="O3095" s="2" t="str">
        <f t="shared" si="1720"/>
        <v>-</v>
      </c>
      <c r="P3095" s="2" t="str">
        <f t="shared" si="1721"/>
        <v>-</v>
      </c>
      <c r="Q3095" s="2" t="str">
        <f t="shared" si="1730"/>
        <v>-</v>
      </c>
      <c r="S3095" s="156"/>
      <c r="T3095" s="156"/>
      <c r="U3095" s="156"/>
      <c r="V3095" s="156"/>
      <c r="W3095" s="49"/>
      <c r="Y3095" s="49"/>
      <c r="AB3095" s="1">
        <f t="shared" si="1704"/>
        <v>0</v>
      </c>
      <c r="AK3095" s="7">
        <f t="shared" si="1722"/>
        <v>0</v>
      </c>
      <c r="AL3095" s="7">
        <f t="shared" si="1723"/>
        <v>0</v>
      </c>
      <c r="AM3095" s="7">
        <f t="shared" si="1724"/>
        <v>0</v>
      </c>
      <c r="AN3095" s="2" t="str">
        <f t="shared" si="1725"/>
        <v>-</v>
      </c>
      <c r="AO3095" s="2" t="str">
        <f t="shared" si="1726"/>
        <v>-</v>
      </c>
      <c r="AP3095" s="2" t="str">
        <f t="shared" si="1727"/>
        <v>-</v>
      </c>
      <c r="AR3095" t="str">
        <f t="shared" si="1728"/>
        <v>Lake of the Woods</v>
      </c>
      <c r="AS3095" t="s">
        <v>2821</v>
      </c>
      <c r="AT3095" s="184">
        <v>7</v>
      </c>
      <c r="AV3095" s="97">
        <v>27</v>
      </c>
      <c r="AW3095" s="99">
        <v>77</v>
      </c>
      <c r="AX3095" s="105">
        <f t="shared" si="1729"/>
        <v>27077</v>
      </c>
      <c r="AZ3095" s="7" t="s">
        <v>2951</v>
      </c>
      <c r="BA3095" t="s">
        <v>2991</v>
      </c>
      <c r="BN3095" s="1"/>
    </row>
    <row r="3096" spans="1:66" hidden="1" outlineLevel="1">
      <c r="A3096" t="s">
        <v>1905</v>
      </c>
      <c r="B3096" t="s">
        <v>2821</v>
      </c>
      <c r="C3096" s="1">
        <f t="shared" si="1714"/>
        <v>0</v>
      </c>
      <c r="D3096" s="7">
        <f>IF(R3096&gt;0,RANK(R3096,(R3096:T3096,U3096:AI3096)),0)</f>
        <v>0</v>
      </c>
      <c r="E3096" s="7">
        <f>IF(S3096&gt;0,RANK(S3096,(R3096:T3096,U3096:AI3096)),0)</f>
        <v>0</v>
      </c>
      <c r="F3096" s="7">
        <f>IF(T3096&gt;0,RANK(T3096,(R3096:T3096,U3096:AI3096)),0)</f>
        <v>0</v>
      </c>
      <c r="G3096" s="7">
        <f>IF(U3096&gt;0,RANK(U3096,(R3096:T3096,U3096:AI3096)),0)</f>
        <v>0</v>
      </c>
      <c r="H3096" s="7">
        <f t="shared" si="1715"/>
        <v>0</v>
      </c>
      <c r="I3096" s="49" t="e">
        <f t="shared" si="1716"/>
        <v>#NUM!</v>
      </c>
      <c r="J3096" s="177" t="e">
        <f t="shared" si="1713"/>
        <v>#NUM!</v>
      </c>
      <c r="K3096" s="2"/>
      <c r="L3096" s="2" t="str">
        <f t="shared" si="1717"/>
        <v>-</v>
      </c>
      <c r="M3096" s="2" t="str">
        <f t="shared" si="1718"/>
        <v>-</v>
      </c>
      <c r="N3096" s="2" t="str">
        <f t="shared" si="1719"/>
        <v>-</v>
      </c>
      <c r="O3096" s="2" t="str">
        <f t="shared" si="1720"/>
        <v>-</v>
      </c>
      <c r="P3096" s="2" t="str">
        <f t="shared" si="1721"/>
        <v>-</v>
      </c>
      <c r="Q3096" s="2" t="str">
        <f t="shared" si="1730"/>
        <v>-</v>
      </c>
      <c r="S3096" s="156"/>
      <c r="T3096" s="156"/>
      <c r="U3096" s="156"/>
      <c r="V3096" s="156"/>
      <c r="W3096" s="49"/>
      <c r="Y3096" s="49"/>
      <c r="AB3096" s="1">
        <f t="shared" si="1704"/>
        <v>0</v>
      </c>
      <c r="AK3096" s="7">
        <f t="shared" si="1722"/>
        <v>0</v>
      </c>
      <c r="AL3096" s="7">
        <f t="shared" si="1723"/>
        <v>0</v>
      </c>
      <c r="AM3096" s="7">
        <f t="shared" si="1724"/>
        <v>0</v>
      </c>
      <c r="AN3096" s="2" t="str">
        <f t="shared" si="1725"/>
        <v>-</v>
      </c>
      <c r="AO3096" s="2" t="str">
        <f t="shared" si="1726"/>
        <v>-</v>
      </c>
      <c r="AP3096" s="2" t="str">
        <f t="shared" si="1727"/>
        <v>-</v>
      </c>
      <c r="AR3096" t="str">
        <f t="shared" si="1728"/>
        <v>Le Sueur</v>
      </c>
      <c r="AS3096" t="s">
        <v>2821</v>
      </c>
      <c r="AT3096" s="184">
        <v>1</v>
      </c>
      <c r="AV3096" s="97">
        <v>27</v>
      </c>
      <c r="AW3096" s="99">
        <v>79</v>
      </c>
      <c r="AX3096" s="105">
        <f t="shared" si="1729"/>
        <v>27079</v>
      </c>
      <c r="AZ3096" s="7" t="s">
        <v>2951</v>
      </c>
      <c r="BA3096" t="s">
        <v>2991</v>
      </c>
      <c r="BN3096" s="1"/>
    </row>
    <row r="3097" spans="1:66" hidden="1" outlineLevel="1">
      <c r="A3097" t="s">
        <v>223</v>
      </c>
      <c r="B3097" t="s">
        <v>2821</v>
      </c>
      <c r="C3097" s="1">
        <f t="shared" si="1714"/>
        <v>0</v>
      </c>
      <c r="D3097" s="7">
        <f>IF(R3097&gt;0,RANK(R3097,(R3097:T3097,U3097:AI3097)),0)</f>
        <v>0</v>
      </c>
      <c r="E3097" s="7">
        <f>IF(S3097&gt;0,RANK(S3097,(R3097:T3097,U3097:AI3097)),0)</f>
        <v>0</v>
      </c>
      <c r="F3097" s="7">
        <f>IF(T3097&gt;0,RANK(T3097,(R3097:T3097,U3097:AI3097)),0)</f>
        <v>0</v>
      </c>
      <c r="G3097" s="7">
        <f>IF(U3097&gt;0,RANK(U3097,(R3097:T3097,U3097:AI3097)),0)</f>
        <v>0</v>
      </c>
      <c r="H3097" s="7">
        <f t="shared" si="1715"/>
        <v>0</v>
      </c>
      <c r="I3097" s="49" t="e">
        <f t="shared" si="1716"/>
        <v>#NUM!</v>
      </c>
      <c r="J3097" s="177" t="e">
        <f t="shared" si="1713"/>
        <v>#NUM!</v>
      </c>
      <c r="K3097" s="2"/>
      <c r="L3097" s="2" t="str">
        <f t="shared" si="1717"/>
        <v>-</v>
      </c>
      <c r="M3097" s="2" t="str">
        <f t="shared" si="1718"/>
        <v>-</v>
      </c>
      <c r="N3097" s="2" t="str">
        <f t="shared" si="1719"/>
        <v>-</v>
      </c>
      <c r="O3097" s="2" t="str">
        <f t="shared" si="1720"/>
        <v>-</v>
      </c>
      <c r="P3097" s="2" t="str">
        <f t="shared" si="1721"/>
        <v>-</v>
      </c>
      <c r="Q3097" s="2" t="str">
        <f t="shared" si="1730"/>
        <v>-</v>
      </c>
      <c r="S3097" s="156"/>
      <c r="T3097" s="156"/>
      <c r="U3097" s="156"/>
      <c r="V3097" s="156"/>
      <c r="W3097" s="49"/>
      <c r="Y3097" s="49"/>
      <c r="AB3097" s="1">
        <f t="shared" si="1704"/>
        <v>0</v>
      </c>
      <c r="AK3097" s="7">
        <f t="shared" si="1722"/>
        <v>0</v>
      </c>
      <c r="AL3097" s="7">
        <f t="shared" si="1723"/>
        <v>0</v>
      </c>
      <c r="AM3097" s="7">
        <f t="shared" si="1724"/>
        <v>0</v>
      </c>
      <c r="AN3097" s="2" t="str">
        <f t="shared" si="1725"/>
        <v>-</v>
      </c>
      <c r="AO3097" s="2" t="str">
        <f t="shared" si="1726"/>
        <v>-</v>
      </c>
      <c r="AP3097" s="2" t="str">
        <f t="shared" si="1727"/>
        <v>-</v>
      </c>
      <c r="AR3097" t="str">
        <f t="shared" si="1728"/>
        <v>Lincoln</v>
      </c>
      <c r="AS3097" t="s">
        <v>2821</v>
      </c>
      <c r="AT3097" s="184">
        <v>7</v>
      </c>
      <c r="AV3097" s="97">
        <v>27</v>
      </c>
      <c r="AW3097" s="99">
        <v>81</v>
      </c>
      <c r="AX3097" s="105">
        <f t="shared" si="1729"/>
        <v>27081</v>
      </c>
      <c r="AZ3097" s="7" t="s">
        <v>2951</v>
      </c>
      <c r="BA3097" t="s">
        <v>2991</v>
      </c>
      <c r="BN3097" s="1"/>
    </row>
    <row r="3098" spans="1:66" hidden="1" outlineLevel="1">
      <c r="A3098" t="s">
        <v>651</v>
      </c>
      <c r="B3098" t="s">
        <v>2821</v>
      </c>
      <c r="C3098" s="1">
        <f t="shared" si="1714"/>
        <v>0</v>
      </c>
      <c r="D3098" s="7">
        <f>IF(R3098&gt;0,RANK(R3098,(R3098:T3098,U3098:AI3098)),0)</f>
        <v>0</v>
      </c>
      <c r="E3098" s="7">
        <f>IF(S3098&gt;0,RANK(S3098,(R3098:T3098,U3098:AI3098)),0)</f>
        <v>0</v>
      </c>
      <c r="F3098" s="7">
        <f>IF(T3098&gt;0,RANK(T3098,(R3098:T3098,U3098:AI3098)),0)</f>
        <v>0</v>
      </c>
      <c r="G3098" s="7">
        <f>IF(U3098&gt;0,RANK(U3098,(R3098:T3098,U3098:AI3098)),0)</f>
        <v>0</v>
      </c>
      <c r="H3098" s="7">
        <f t="shared" si="1715"/>
        <v>0</v>
      </c>
      <c r="I3098" s="49" t="e">
        <f t="shared" si="1716"/>
        <v>#NUM!</v>
      </c>
      <c r="J3098" s="177" t="e">
        <f t="shared" si="1713"/>
        <v>#NUM!</v>
      </c>
      <c r="K3098" s="2"/>
      <c r="L3098" s="2" t="str">
        <f t="shared" si="1717"/>
        <v>-</v>
      </c>
      <c r="M3098" s="2" t="str">
        <f t="shared" si="1718"/>
        <v>-</v>
      </c>
      <c r="N3098" s="2" t="str">
        <f t="shared" si="1719"/>
        <v>-</v>
      </c>
      <c r="O3098" s="2" t="str">
        <f t="shared" si="1720"/>
        <v>-</v>
      </c>
      <c r="P3098" s="2" t="str">
        <f t="shared" si="1721"/>
        <v>-</v>
      </c>
      <c r="Q3098" s="2" t="str">
        <f t="shared" si="1730"/>
        <v>-</v>
      </c>
      <c r="S3098" s="156"/>
      <c r="T3098" s="156"/>
      <c r="U3098" s="156"/>
      <c r="V3098" s="156"/>
      <c r="W3098" s="49"/>
      <c r="Y3098" s="49"/>
      <c r="AB3098" s="1">
        <f t="shared" si="1704"/>
        <v>0</v>
      </c>
      <c r="AK3098" s="7">
        <f t="shared" si="1722"/>
        <v>0</v>
      </c>
      <c r="AL3098" s="7">
        <f t="shared" si="1723"/>
        <v>0</v>
      </c>
      <c r="AM3098" s="7">
        <f t="shared" si="1724"/>
        <v>0</v>
      </c>
      <c r="AN3098" s="2" t="str">
        <f t="shared" si="1725"/>
        <v>-</v>
      </c>
      <c r="AO3098" s="2" t="str">
        <f t="shared" si="1726"/>
        <v>-</v>
      </c>
      <c r="AP3098" s="2" t="str">
        <f t="shared" si="1727"/>
        <v>-</v>
      </c>
      <c r="AR3098" t="str">
        <f t="shared" si="1728"/>
        <v>Lyon</v>
      </c>
      <c r="AS3098" t="s">
        <v>2821</v>
      </c>
      <c r="AT3098" s="184">
        <v>7</v>
      </c>
      <c r="AV3098" s="97">
        <v>27</v>
      </c>
      <c r="AW3098" s="99">
        <v>83</v>
      </c>
      <c r="AX3098" s="105">
        <f t="shared" si="1729"/>
        <v>27083</v>
      </c>
      <c r="AZ3098" s="7" t="s">
        <v>2951</v>
      </c>
      <c r="BA3098" t="s">
        <v>2991</v>
      </c>
      <c r="BN3098" s="1"/>
    </row>
    <row r="3099" spans="1:66" hidden="1" outlineLevel="1">
      <c r="A3099" t="s">
        <v>41</v>
      </c>
      <c r="B3099" t="s">
        <v>2821</v>
      </c>
      <c r="C3099" s="1">
        <f t="shared" si="1714"/>
        <v>0</v>
      </c>
      <c r="D3099" s="7">
        <f>IF(R3099&gt;0,RANK(R3099,(R3099:T3099,U3099:AI3099)),0)</f>
        <v>0</v>
      </c>
      <c r="E3099" s="7">
        <f>IF(S3099&gt;0,RANK(S3099,(R3099:T3099,U3099:AI3099)),0)</f>
        <v>0</v>
      </c>
      <c r="F3099" s="7">
        <f>IF(T3099&gt;0,RANK(T3099,(R3099:T3099,U3099:AI3099)),0)</f>
        <v>0</v>
      </c>
      <c r="G3099" s="7">
        <f>IF(U3099&gt;0,RANK(U3099,(R3099:T3099,U3099:AI3099)),0)</f>
        <v>0</v>
      </c>
      <c r="H3099" s="7">
        <f t="shared" si="1715"/>
        <v>0</v>
      </c>
      <c r="I3099" s="49" t="e">
        <f t="shared" si="1716"/>
        <v>#NUM!</v>
      </c>
      <c r="J3099" s="177" t="e">
        <f t="shared" si="1713"/>
        <v>#NUM!</v>
      </c>
      <c r="K3099" s="2"/>
      <c r="L3099" s="2" t="str">
        <f t="shared" si="1717"/>
        <v>-</v>
      </c>
      <c r="M3099" s="2" t="str">
        <f t="shared" si="1718"/>
        <v>-</v>
      </c>
      <c r="N3099" s="2" t="str">
        <f t="shared" si="1719"/>
        <v>-</v>
      </c>
      <c r="O3099" s="2" t="str">
        <f t="shared" si="1720"/>
        <v>-</v>
      </c>
      <c r="P3099" s="2" t="str">
        <f t="shared" si="1721"/>
        <v>-</v>
      </c>
      <c r="Q3099" s="2" t="str">
        <f t="shared" si="1730"/>
        <v>-</v>
      </c>
      <c r="S3099" s="156"/>
      <c r="T3099" s="156"/>
      <c r="U3099" s="156"/>
      <c r="V3099" s="156"/>
      <c r="W3099" s="49"/>
      <c r="Y3099" s="49"/>
      <c r="AB3099" s="1">
        <f t="shared" si="1704"/>
        <v>0</v>
      </c>
      <c r="AK3099" s="7">
        <f t="shared" si="1722"/>
        <v>0</v>
      </c>
      <c r="AL3099" s="7">
        <f t="shared" si="1723"/>
        <v>0</v>
      </c>
      <c r="AM3099" s="7">
        <f t="shared" si="1724"/>
        <v>0</v>
      </c>
      <c r="AN3099" s="2" t="str">
        <f t="shared" si="1725"/>
        <v>-</v>
      </c>
      <c r="AO3099" s="2" t="str">
        <f t="shared" si="1726"/>
        <v>-</v>
      </c>
      <c r="AP3099" s="2" t="str">
        <f t="shared" si="1727"/>
        <v>-</v>
      </c>
      <c r="AR3099" t="str">
        <f t="shared" si="1728"/>
        <v>McLeod</v>
      </c>
      <c r="AS3099" t="s">
        <v>2821</v>
      </c>
      <c r="AT3099" s="184">
        <v>7</v>
      </c>
      <c r="AV3099" s="97">
        <v>27</v>
      </c>
      <c r="AW3099" s="99">
        <v>85</v>
      </c>
      <c r="AX3099" s="105">
        <f t="shared" si="1729"/>
        <v>27085</v>
      </c>
      <c r="AZ3099" s="7" t="s">
        <v>2951</v>
      </c>
      <c r="BA3099" t="s">
        <v>2991</v>
      </c>
      <c r="BN3099" s="1"/>
    </row>
    <row r="3100" spans="1:66" hidden="1" outlineLevel="1">
      <c r="A3100" t="s">
        <v>1449</v>
      </c>
      <c r="B3100" t="s">
        <v>2821</v>
      </c>
      <c r="C3100" s="1">
        <f t="shared" si="1714"/>
        <v>0</v>
      </c>
      <c r="D3100" s="7">
        <f>IF(R3100&gt;0,RANK(R3100,(R3100:T3100,U3100:AI3100)),0)</f>
        <v>0</v>
      </c>
      <c r="E3100" s="7">
        <f>IF(S3100&gt;0,RANK(S3100,(R3100:T3100,U3100:AI3100)),0)</f>
        <v>0</v>
      </c>
      <c r="F3100" s="7">
        <f>IF(T3100&gt;0,RANK(T3100,(R3100:T3100,U3100:AI3100)),0)</f>
        <v>0</v>
      </c>
      <c r="G3100" s="7">
        <f>IF(U3100&gt;0,RANK(U3100,(R3100:T3100,U3100:AI3100)),0)</f>
        <v>0</v>
      </c>
      <c r="H3100" s="7">
        <f t="shared" si="1715"/>
        <v>0</v>
      </c>
      <c r="I3100" s="49" t="e">
        <f t="shared" si="1716"/>
        <v>#NUM!</v>
      </c>
      <c r="J3100" s="177" t="e">
        <f t="shared" si="1713"/>
        <v>#NUM!</v>
      </c>
      <c r="K3100" s="2"/>
      <c r="L3100" s="2" t="str">
        <f t="shared" si="1717"/>
        <v>-</v>
      </c>
      <c r="M3100" s="2" t="str">
        <f t="shared" si="1718"/>
        <v>-</v>
      </c>
      <c r="N3100" s="2" t="str">
        <f t="shared" si="1719"/>
        <v>-</v>
      </c>
      <c r="O3100" s="2" t="str">
        <f t="shared" si="1720"/>
        <v>-</v>
      </c>
      <c r="P3100" s="2" t="str">
        <f t="shared" si="1721"/>
        <v>-</v>
      </c>
      <c r="Q3100" s="2" t="str">
        <f t="shared" si="1730"/>
        <v>-</v>
      </c>
      <c r="S3100" s="156"/>
      <c r="T3100" s="156"/>
      <c r="U3100" s="156"/>
      <c r="V3100" s="156"/>
      <c r="W3100" s="49"/>
      <c r="Y3100" s="49"/>
      <c r="AB3100" s="1">
        <f t="shared" si="1704"/>
        <v>0</v>
      </c>
      <c r="AK3100" s="7">
        <f t="shared" si="1722"/>
        <v>0</v>
      </c>
      <c r="AL3100" s="7">
        <f t="shared" si="1723"/>
        <v>0</v>
      </c>
      <c r="AM3100" s="7">
        <f t="shared" si="1724"/>
        <v>0</v>
      </c>
      <c r="AN3100" s="2" t="str">
        <f t="shared" si="1725"/>
        <v>-</v>
      </c>
      <c r="AO3100" s="2" t="str">
        <f t="shared" si="1726"/>
        <v>-</v>
      </c>
      <c r="AP3100" s="2" t="str">
        <f t="shared" si="1727"/>
        <v>-</v>
      </c>
      <c r="AR3100" t="str">
        <f t="shared" si="1728"/>
        <v>Mahnomen</v>
      </c>
      <c r="AS3100" t="s">
        <v>2821</v>
      </c>
      <c r="AT3100" s="184">
        <v>7</v>
      </c>
      <c r="AV3100" s="97">
        <v>27</v>
      </c>
      <c r="AW3100" s="99">
        <v>87</v>
      </c>
      <c r="AX3100" s="105">
        <f t="shared" si="1729"/>
        <v>27087</v>
      </c>
      <c r="AZ3100" s="7" t="s">
        <v>2951</v>
      </c>
      <c r="BA3100" t="s">
        <v>2991</v>
      </c>
      <c r="BN3100" s="1"/>
    </row>
    <row r="3101" spans="1:66" hidden="1" outlineLevel="1">
      <c r="A3101" t="s">
        <v>1032</v>
      </c>
      <c r="B3101" t="s">
        <v>2821</v>
      </c>
      <c r="C3101" s="1">
        <f t="shared" si="1714"/>
        <v>0</v>
      </c>
      <c r="D3101" s="7">
        <f>IF(R3101&gt;0,RANK(R3101,(R3101:T3101,U3101:AI3101)),0)</f>
        <v>0</v>
      </c>
      <c r="E3101" s="7">
        <f>IF(S3101&gt;0,RANK(S3101,(R3101:T3101,U3101:AI3101)),0)</f>
        <v>0</v>
      </c>
      <c r="F3101" s="7">
        <f>IF(T3101&gt;0,RANK(T3101,(R3101:T3101,U3101:AI3101)),0)</f>
        <v>0</v>
      </c>
      <c r="G3101" s="7">
        <f>IF(U3101&gt;0,RANK(U3101,(R3101:T3101,U3101:AI3101)),0)</f>
        <v>0</v>
      </c>
      <c r="H3101" s="7">
        <f t="shared" si="1715"/>
        <v>0</v>
      </c>
      <c r="I3101" s="49" t="e">
        <f t="shared" si="1716"/>
        <v>#NUM!</v>
      </c>
      <c r="J3101" s="177" t="e">
        <f t="shared" si="1713"/>
        <v>#NUM!</v>
      </c>
      <c r="K3101" s="2"/>
      <c r="L3101" s="2" t="str">
        <f t="shared" si="1717"/>
        <v>-</v>
      </c>
      <c r="M3101" s="2" t="str">
        <f t="shared" si="1718"/>
        <v>-</v>
      </c>
      <c r="N3101" s="2" t="str">
        <f t="shared" si="1719"/>
        <v>-</v>
      </c>
      <c r="O3101" s="2" t="str">
        <f t="shared" si="1720"/>
        <v>-</v>
      </c>
      <c r="P3101" s="2" t="str">
        <f t="shared" si="1721"/>
        <v>-</v>
      </c>
      <c r="Q3101" s="2" t="str">
        <f t="shared" si="1730"/>
        <v>-</v>
      </c>
      <c r="S3101" s="156"/>
      <c r="T3101" s="156"/>
      <c r="U3101" s="156"/>
      <c r="V3101" s="156"/>
      <c r="W3101" s="49"/>
      <c r="Y3101" s="49"/>
      <c r="AB3101" s="1">
        <f t="shared" si="1704"/>
        <v>0</v>
      </c>
      <c r="AK3101" s="7">
        <f t="shared" si="1722"/>
        <v>0</v>
      </c>
      <c r="AL3101" s="7">
        <f t="shared" si="1723"/>
        <v>0</v>
      </c>
      <c r="AM3101" s="7">
        <f t="shared" si="1724"/>
        <v>0</v>
      </c>
      <c r="AN3101" s="2" t="str">
        <f t="shared" si="1725"/>
        <v>-</v>
      </c>
      <c r="AO3101" s="2" t="str">
        <f t="shared" si="1726"/>
        <v>-</v>
      </c>
      <c r="AP3101" s="2" t="str">
        <f t="shared" si="1727"/>
        <v>-</v>
      </c>
      <c r="AR3101" t="str">
        <f t="shared" si="1728"/>
        <v>Marshall</v>
      </c>
      <c r="AS3101" t="s">
        <v>2821</v>
      </c>
      <c r="AT3101" s="184">
        <v>7</v>
      </c>
      <c r="AV3101" s="97">
        <v>27</v>
      </c>
      <c r="AW3101" s="99">
        <v>89</v>
      </c>
      <c r="AX3101" s="105">
        <f t="shared" si="1729"/>
        <v>27089</v>
      </c>
      <c r="AZ3101" s="7" t="s">
        <v>2951</v>
      </c>
      <c r="BA3101" t="s">
        <v>2991</v>
      </c>
      <c r="BN3101" s="1"/>
    </row>
    <row r="3102" spans="1:66" hidden="1" outlineLevel="1">
      <c r="A3102" t="s">
        <v>931</v>
      </c>
      <c r="B3102" t="s">
        <v>2821</v>
      </c>
      <c r="C3102" s="1">
        <f t="shared" si="1714"/>
        <v>0</v>
      </c>
      <c r="D3102" s="7">
        <f>IF(R3102&gt;0,RANK(R3102,(R3102:T3102,U3102:AI3102)),0)</f>
        <v>0</v>
      </c>
      <c r="E3102" s="7">
        <f>IF(S3102&gt;0,RANK(S3102,(R3102:T3102,U3102:AI3102)),0)</f>
        <v>0</v>
      </c>
      <c r="F3102" s="7">
        <f>IF(T3102&gt;0,RANK(T3102,(R3102:T3102,U3102:AI3102)),0)</f>
        <v>0</v>
      </c>
      <c r="G3102" s="7">
        <f>IF(U3102&gt;0,RANK(U3102,(R3102:T3102,U3102:AI3102)),0)</f>
        <v>0</v>
      </c>
      <c r="H3102" s="7">
        <f t="shared" si="1715"/>
        <v>0</v>
      </c>
      <c r="I3102" s="49" t="e">
        <f t="shared" si="1716"/>
        <v>#NUM!</v>
      </c>
      <c r="J3102" s="177" t="e">
        <f t="shared" si="1713"/>
        <v>#NUM!</v>
      </c>
      <c r="K3102" s="2"/>
      <c r="L3102" s="2" t="str">
        <f t="shared" si="1717"/>
        <v>-</v>
      </c>
      <c r="M3102" s="2" t="str">
        <f t="shared" si="1718"/>
        <v>-</v>
      </c>
      <c r="N3102" s="2" t="str">
        <f t="shared" si="1719"/>
        <v>-</v>
      </c>
      <c r="O3102" s="2" t="str">
        <f t="shared" si="1720"/>
        <v>-</v>
      </c>
      <c r="P3102" s="2" t="str">
        <f t="shared" si="1721"/>
        <v>-</v>
      </c>
      <c r="Q3102" s="2" t="str">
        <f t="shared" si="1730"/>
        <v>-</v>
      </c>
      <c r="S3102" s="156"/>
      <c r="T3102" s="156"/>
      <c r="U3102" s="156"/>
      <c r="V3102" s="156"/>
      <c r="W3102" s="49"/>
      <c r="Y3102" s="49"/>
      <c r="AB3102" s="1">
        <f t="shared" ref="AB3102:AB3143" si="1731">BN3102</f>
        <v>0</v>
      </c>
      <c r="AK3102" s="7">
        <f t="shared" si="1722"/>
        <v>0</v>
      </c>
      <c r="AL3102" s="7">
        <f t="shared" si="1723"/>
        <v>0</v>
      </c>
      <c r="AM3102" s="7">
        <f t="shared" si="1724"/>
        <v>0</v>
      </c>
      <c r="AN3102" s="2" t="str">
        <f t="shared" si="1725"/>
        <v>-</v>
      </c>
      <c r="AO3102" s="2" t="str">
        <f t="shared" si="1726"/>
        <v>-</v>
      </c>
      <c r="AP3102" s="2" t="str">
        <f t="shared" si="1727"/>
        <v>-</v>
      </c>
      <c r="AR3102" t="str">
        <f t="shared" si="1728"/>
        <v>Martin</v>
      </c>
      <c r="AS3102" t="s">
        <v>2821</v>
      </c>
      <c r="AT3102" s="184">
        <v>1</v>
      </c>
      <c r="AV3102" s="97">
        <v>27</v>
      </c>
      <c r="AW3102" s="99">
        <v>91</v>
      </c>
      <c r="AX3102" s="105">
        <f t="shared" si="1729"/>
        <v>27091</v>
      </c>
      <c r="AZ3102" s="7" t="s">
        <v>2951</v>
      </c>
      <c r="BA3102" t="s">
        <v>2991</v>
      </c>
      <c r="BN3102" s="1"/>
    </row>
    <row r="3103" spans="1:66" hidden="1" outlineLevel="1">
      <c r="A3103" t="s">
        <v>110</v>
      </c>
      <c r="B3103" t="s">
        <v>2821</v>
      </c>
      <c r="C3103" s="1">
        <f t="shared" si="1714"/>
        <v>0</v>
      </c>
      <c r="D3103" s="7">
        <f>IF(R3103&gt;0,RANK(R3103,(R3103:T3103,U3103:AI3103)),0)</f>
        <v>0</v>
      </c>
      <c r="E3103" s="7">
        <f>IF(S3103&gt;0,RANK(S3103,(R3103:T3103,U3103:AI3103)),0)</f>
        <v>0</v>
      </c>
      <c r="F3103" s="7">
        <f>IF(T3103&gt;0,RANK(T3103,(R3103:T3103,U3103:AI3103)),0)</f>
        <v>0</v>
      </c>
      <c r="G3103" s="7">
        <f>IF(U3103&gt;0,RANK(U3103,(R3103:T3103,U3103:AI3103)),0)</f>
        <v>0</v>
      </c>
      <c r="H3103" s="7">
        <f t="shared" si="1715"/>
        <v>0</v>
      </c>
      <c r="I3103" s="49" t="e">
        <f t="shared" si="1716"/>
        <v>#NUM!</v>
      </c>
      <c r="J3103" s="177" t="e">
        <f t="shared" si="1713"/>
        <v>#NUM!</v>
      </c>
      <c r="K3103" s="2"/>
      <c r="L3103" s="2" t="str">
        <f t="shared" si="1717"/>
        <v>-</v>
      </c>
      <c r="M3103" s="2" t="str">
        <f t="shared" si="1718"/>
        <v>-</v>
      </c>
      <c r="N3103" s="2" t="str">
        <f t="shared" si="1719"/>
        <v>-</v>
      </c>
      <c r="O3103" s="2" t="str">
        <f t="shared" si="1720"/>
        <v>-</v>
      </c>
      <c r="P3103" s="2" t="str">
        <f t="shared" si="1721"/>
        <v>-</v>
      </c>
      <c r="Q3103" s="2" t="str">
        <f t="shared" si="1730"/>
        <v>-</v>
      </c>
      <c r="S3103" s="156"/>
      <c r="T3103" s="156"/>
      <c r="U3103" s="156"/>
      <c r="V3103" s="156"/>
      <c r="W3103" s="49"/>
      <c r="Y3103" s="49"/>
      <c r="AB3103" s="1">
        <f t="shared" si="1731"/>
        <v>0</v>
      </c>
      <c r="AK3103" s="7">
        <f t="shared" si="1722"/>
        <v>0</v>
      </c>
      <c r="AL3103" s="7">
        <f t="shared" si="1723"/>
        <v>0</v>
      </c>
      <c r="AM3103" s="7">
        <f t="shared" si="1724"/>
        <v>0</v>
      </c>
      <c r="AN3103" s="2" t="str">
        <f t="shared" si="1725"/>
        <v>-</v>
      </c>
      <c r="AO3103" s="2" t="str">
        <f t="shared" si="1726"/>
        <v>-</v>
      </c>
      <c r="AP3103" s="2" t="str">
        <f t="shared" si="1727"/>
        <v>-</v>
      </c>
      <c r="AR3103" t="str">
        <f t="shared" si="1728"/>
        <v>Meeker</v>
      </c>
      <c r="AS3103" t="s">
        <v>2821</v>
      </c>
      <c r="AT3103" s="184">
        <v>7</v>
      </c>
      <c r="AV3103" s="97">
        <v>27</v>
      </c>
      <c r="AW3103" s="99">
        <v>93</v>
      </c>
      <c r="AX3103" s="105">
        <f t="shared" si="1729"/>
        <v>27093</v>
      </c>
      <c r="AZ3103" s="7" t="s">
        <v>2951</v>
      </c>
      <c r="BA3103" t="s">
        <v>2991</v>
      </c>
      <c r="BN3103" s="1"/>
    </row>
    <row r="3104" spans="1:66" hidden="1" outlineLevel="1">
      <c r="A3104" t="s">
        <v>113</v>
      </c>
      <c r="B3104" t="s">
        <v>2821</v>
      </c>
      <c r="C3104" s="1">
        <f t="shared" si="1714"/>
        <v>0</v>
      </c>
      <c r="D3104" s="7">
        <f>IF(R3104&gt;0,RANK(R3104,(R3104:T3104,U3104:AI3104)),0)</f>
        <v>0</v>
      </c>
      <c r="E3104" s="7">
        <f>IF(S3104&gt;0,RANK(S3104,(R3104:T3104,U3104:AI3104)),0)</f>
        <v>0</v>
      </c>
      <c r="F3104" s="7">
        <f>IF(T3104&gt;0,RANK(T3104,(R3104:T3104,U3104:AI3104)),0)</f>
        <v>0</v>
      </c>
      <c r="G3104" s="7">
        <f>IF(U3104&gt;0,RANK(U3104,(R3104:T3104,U3104:AI3104)),0)</f>
        <v>0</v>
      </c>
      <c r="H3104" s="7">
        <f t="shared" si="1715"/>
        <v>0</v>
      </c>
      <c r="I3104" s="49" t="e">
        <f t="shared" si="1716"/>
        <v>#NUM!</v>
      </c>
      <c r="J3104" s="177" t="e">
        <f t="shared" si="1713"/>
        <v>#NUM!</v>
      </c>
      <c r="K3104" s="2"/>
      <c r="L3104" s="2" t="str">
        <f t="shared" si="1717"/>
        <v>-</v>
      </c>
      <c r="M3104" s="2" t="str">
        <f t="shared" si="1718"/>
        <v>-</v>
      </c>
      <c r="N3104" s="2" t="str">
        <f t="shared" si="1719"/>
        <v>-</v>
      </c>
      <c r="O3104" s="2" t="str">
        <f t="shared" si="1720"/>
        <v>-</v>
      </c>
      <c r="P3104" s="2" t="str">
        <f t="shared" si="1721"/>
        <v>-</v>
      </c>
      <c r="Q3104" s="2" t="str">
        <f t="shared" si="1730"/>
        <v>-</v>
      </c>
      <c r="S3104" s="156"/>
      <c r="T3104" s="156"/>
      <c r="U3104" s="156"/>
      <c r="V3104" s="156"/>
      <c r="W3104" s="49"/>
      <c r="Y3104" s="49"/>
      <c r="AB3104" s="1">
        <f t="shared" si="1731"/>
        <v>0</v>
      </c>
      <c r="AK3104" s="7">
        <f t="shared" si="1722"/>
        <v>0</v>
      </c>
      <c r="AL3104" s="7">
        <f t="shared" si="1723"/>
        <v>0</v>
      </c>
      <c r="AM3104" s="7">
        <f t="shared" si="1724"/>
        <v>0</v>
      </c>
      <c r="AN3104" s="2" t="str">
        <f t="shared" si="1725"/>
        <v>-</v>
      </c>
      <c r="AO3104" s="2" t="str">
        <f t="shared" si="1726"/>
        <v>-</v>
      </c>
      <c r="AP3104" s="2" t="str">
        <f t="shared" si="1727"/>
        <v>-</v>
      </c>
      <c r="AR3104" t="str">
        <f t="shared" si="1728"/>
        <v>Mille Lacs</v>
      </c>
      <c r="AS3104" t="s">
        <v>2821</v>
      </c>
      <c r="AT3104" s="184">
        <v>8</v>
      </c>
      <c r="AV3104" s="97">
        <v>27</v>
      </c>
      <c r="AW3104" s="99">
        <v>95</v>
      </c>
      <c r="AX3104" s="105">
        <f t="shared" si="1729"/>
        <v>27095</v>
      </c>
      <c r="AZ3104" s="7" t="s">
        <v>2951</v>
      </c>
      <c r="BA3104" t="s">
        <v>2991</v>
      </c>
      <c r="BN3104" s="1"/>
    </row>
    <row r="3105" spans="1:66" hidden="1" outlineLevel="1">
      <c r="A3105" t="s">
        <v>518</v>
      </c>
      <c r="B3105" t="s">
        <v>2821</v>
      </c>
      <c r="C3105" s="1">
        <f t="shared" si="1714"/>
        <v>0</v>
      </c>
      <c r="D3105" s="7">
        <f>IF(R3105&gt;0,RANK(R3105,(R3105:T3105,U3105:AI3105)),0)</f>
        <v>0</v>
      </c>
      <c r="E3105" s="7">
        <f>IF(S3105&gt;0,RANK(S3105,(R3105:T3105,U3105:AI3105)),0)</f>
        <v>0</v>
      </c>
      <c r="F3105" s="7">
        <f>IF(T3105&gt;0,RANK(T3105,(R3105:T3105,U3105:AI3105)),0)</f>
        <v>0</v>
      </c>
      <c r="G3105" s="7">
        <f>IF(U3105&gt;0,RANK(U3105,(R3105:T3105,U3105:AI3105)),0)</f>
        <v>0</v>
      </c>
      <c r="H3105" s="7">
        <f t="shared" si="1715"/>
        <v>0</v>
      </c>
      <c r="I3105" s="49" t="e">
        <f t="shared" si="1716"/>
        <v>#NUM!</v>
      </c>
      <c r="J3105" s="177" t="e">
        <f t="shared" si="1713"/>
        <v>#NUM!</v>
      </c>
      <c r="K3105" s="2"/>
      <c r="L3105" s="2" t="str">
        <f t="shared" si="1717"/>
        <v>-</v>
      </c>
      <c r="M3105" s="2" t="str">
        <f t="shared" si="1718"/>
        <v>-</v>
      </c>
      <c r="N3105" s="2" t="str">
        <f t="shared" si="1719"/>
        <v>-</v>
      </c>
      <c r="O3105" s="2" t="str">
        <f t="shared" si="1720"/>
        <v>-</v>
      </c>
      <c r="P3105" s="2" t="str">
        <f t="shared" si="1721"/>
        <v>-</v>
      </c>
      <c r="Q3105" s="2" t="str">
        <f t="shared" si="1730"/>
        <v>-</v>
      </c>
      <c r="S3105" s="156"/>
      <c r="T3105" s="156"/>
      <c r="U3105" s="156"/>
      <c r="V3105" s="156"/>
      <c r="W3105" s="49"/>
      <c r="Y3105" s="49"/>
      <c r="AB3105" s="1">
        <f t="shared" si="1731"/>
        <v>0</v>
      </c>
      <c r="AK3105" s="7">
        <f t="shared" si="1722"/>
        <v>0</v>
      </c>
      <c r="AL3105" s="7">
        <f t="shared" si="1723"/>
        <v>0</v>
      </c>
      <c r="AM3105" s="7">
        <f t="shared" si="1724"/>
        <v>0</v>
      </c>
      <c r="AN3105" s="2" t="str">
        <f t="shared" si="1725"/>
        <v>-</v>
      </c>
      <c r="AO3105" s="2" t="str">
        <f t="shared" si="1726"/>
        <v>-</v>
      </c>
      <c r="AP3105" s="2" t="str">
        <f t="shared" si="1727"/>
        <v>-</v>
      </c>
      <c r="AR3105" t="str">
        <f t="shared" si="1728"/>
        <v>Morrison</v>
      </c>
      <c r="AS3105" t="s">
        <v>2821</v>
      </c>
      <c r="AT3105" s="184">
        <v>8</v>
      </c>
      <c r="AV3105" s="97">
        <v>27</v>
      </c>
      <c r="AW3105" s="99">
        <v>97</v>
      </c>
      <c r="AX3105" s="105">
        <f t="shared" si="1729"/>
        <v>27097</v>
      </c>
      <c r="AZ3105" s="7" t="s">
        <v>2951</v>
      </c>
      <c r="BA3105" t="s">
        <v>2991</v>
      </c>
      <c r="BN3105" s="1"/>
    </row>
    <row r="3106" spans="1:66" hidden="1" outlineLevel="1">
      <c r="A3106" t="s">
        <v>313</v>
      </c>
      <c r="B3106" t="s">
        <v>2821</v>
      </c>
      <c r="C3106" s="1">
        <f t="shared" si="1714"/>
        <v>0</v>
      </c>
      <c r="D3106" s="7">
        <f>IF(R3106&gt;0,RANK(R3106,(R3106:T3106,U3106:AI3106)),0)</f>
        <v>0</v>
      </c>
      <c r="E3106" s="7">
        <f>IF(S3106&gt;0,RANK(S3106,(R3106:T3106,U3106:AI3106)),0)</f>
        <v>0</v>
      </c>
      <c r="F3106" s="7">
        <f>IF(T3106&gt;0,RANK(T3106,(R3106:T3106,U3106:AI3106)),0)</f>
        <v>0</v>
      </c>
      <c r="G3106" s="7">
        <f>IF(U3106&gt;0,RANK(U3106,(R3106:T3106,U3106:AI3106)),0)</f>
        <v>0</v>
      </c>
      <c r="H3106" s="7">
        <f t="shared" si="1715"/>
        <v>0</v>
      </c>
      <c r="I3106" s="49" t="e">
        <f t="shared" si="1716"/>
        <v>#NUM!</v>
      </c>
      <c r="J3106" s="177" t="e">
        <f t="shared" si="1713"/>
        <v>#NUM!</v>
      </c>
      <c r="K3106" s="2"/>
      <c r="L3106" s="2" t="str">
        <f t="shared" si="1717"/>
        <v>-</v>
      </c>
      <c r="M3106" s="2" t="str">
        <f t="shared" si="1718"/>
        <v>-</v>
      </c>
      <c r="N3106" s="2" t="str">
        <f t="shared" si="1719"/>
        <v>-</v>
      </c>
      <c r="O3106" s="2" t="str">
        <f t="shared" si="1720"/>
        <v>-</v>
      </c>
      <c r="P3106" s="2" t="str">
        <f t="shared" si="1721"/>
        <v>-</v>
      </c>
      <c r="Q3106" s="2" t="str">
        <f t="shared" si="1730"/>
        <v>-</v>
      </c>
      <c r="S3106" s="156"/>
      <c r="T3106" s="156"/>
      <c r="U3106" s="156"/>
      <c r="V3106" s="156"/>
      <c r="W3106" s="49"/>
      <c r="Y3106" s="49"/>
      <c r="AB3106" s="1">
        <f t="shared" si="1731"/>
        <v>0</v>
      </c>
      <c r="AK3106" s="7">
        <f t="shared" si="1722"/>
        <v>0</v>
      </c>
      <c r="AL3106" s="7">
        <f t="shared" si="1723"/>
        <v>0</v>
      </c>
      <c r="AM3106" s="7">
        <f t="shared" si="1724"/>
        <v>0</v>
      </c>
      <c r="AN3106" s="2" t="str">
        <f t="shared" si="1725"/>
        <v>-</v>
      </c>
      <c r="AO3106" s="2" t="str">
        <f t="shared" si="1726"/>
        <v>-</v>
      </c>
      <c r="AP3106" s="2" t="str">
        <f t="shared" si="1727"/>
        <v>-</v>
      </c>
      <c r="AR3106" t="str">
        <f t="shared" si="1728"/>
        <v>Mower</v>
      </c>
      <c r="AS3106" t="s">
        <v>2821</v>
      </c>
      <c r="AT3106" s="184">
        <v>1</v>
      </c>
      <c r="AV3106" s="97">
        <v>27</v>
      </c>
      <c r="AW3106" s="99">
        <v>99</v>
      </c>
      <c r="AX3106" s="105">
        <f t="shared" si="1729"/>
        <v>27099</v>
      </c>
      <c r="AZ3106" s="7" t="s">
        <v>2951</v>
      </c>
      <c r="BA3106" t="s">
        <v>2991</v>
      </c>
      <c r="BN3106" s="1"/>
    </row>
    <row r="3107" spans="1:66" hidden="1" outlineLevel="1">
      <c r="A3107" t="s">
        <v>2354</v>
      </c>
      <c r="B3107" t="s">
        <v>2821</v>
      </c>
      <c r="C3107" s="1">
        <f t="shared" si="1714"/>
        <v>0</v>
      </c>
      <c r="D3107" s="7">
        <f>IF(R3107&gt;0,RANK(R3107,(R3107:T3107,U3107:AI3107)),0)</f>
        <v>0</v>
      </c>
      <c r="E3107" s="7">
        <f>IF(S3107&gt;0,RANK(S3107,(R3107:T3107,U3107:AI3107)),0)</f>
        <v>0</v>
      </c>
      <c r="F3107" s="7">
        <f>IF(T3107&gt;0,RANK(T3107,(R3107:T3107,U3107:AI3107)),0)</f>
        <v>0</v>
      </c>
      <c r="G3107" s="7">
        <f>IF(U3107&gt;0,RANK(U3107,(R3107:T3107,U3107:AI3107)),0)</f>
        <v>0</v>
      </c>
      <c r="H3107" s="7">
        <f t="shared" si="1715"/>
        <v>0</v>
      </c>
      <c r="I3107" s="49" t="e">
        <f t="shared" si="1716"/>
        <v>#NUM!</v>
      </c>
      <c r="J3107" s="177" t="e">
        <f t="shared" si="1713"/>
        <v>#NUM!</v>
      </c>
      <c r="K3107" s="2"/>
      <c r="L3107" s="2" t="str">
        <f t="shared" si="1717"/>
        <v>-</v>
      </c>
      <c r="M3107" s="2" t="str">
        <f t="shared" si="1718"/>
        <v>-</v>
      </c>
      <c r="N3107" s="2" t="str">
        <f t="shared" si="1719"/>
        <v>-</v>
      </c>
      <c r="O3107" s="2" t="str">
        <f t="shared" si="1720"/>
        <v>-</v>
      </c>
      <c r="P3107" s="2" t="str">
        <f t="shared" si="1721"/>
        <v>-</v>
      </c>
      <c r="Q3107" s="2" t="str">
        <f t="shared" si="1730"/>
        <v>-</v>
      </c>
      <c r="S3107" s="156"/>
      <c r="T3107" s="156"/>
      <c r="U3107" s="156"/>
      <c r="V3107" s="156"/>
      <c r="W3107" s="49"/>
      <c r="Y3107" s="49"/>
      <c r="AB3107" s="1">
        <f t="shared" si="1731"/>
        <v>0</v>
      </c>
      <c r="AK3107" s="7">
        <f t="shared" si="1722"/>
        <v>0</v>
      </c>
      <c r="AL3107" s="7">
        <f t="shared" si="1723"/>
        <v>0</v>
      </c>
      <c r="AM3107" s="7">
        <f t="shared" si="1724"/>
        <v>0</v>
      </c>
      <c r="AN3107" s="2" t="str">
        <f t="shared" si="1725"/>
        <v>-</v>
      </c>
      <c r="AO3107" s="2" t="str">
        <f t="shared" si="1726"/>
        <v>-</v>
      </c>
      <c r="AP3107" s="2" t="str">
        <f t="shared" si="1727"/>
        <v>-</v>
      </c>
      <c r="AR3107" t="str">
        <f t="shared" si="1728"/>
        <v>Murray</v>
      </c>
      <c r="AS3107" t="s">
        <v>2821</v>
      </c>
      <c r="AT3107" s="184">
        <v>7</v>
      </c>
      <c r="AV3107" s="97">
        <v>27</v>
      </c>
      <c r="AW3107" s="99">
        <v>101</v>
      </c>
      <c r="AX3107" s="105">
        <f t="shared" si="1729"/>
        <v>27101</v>
      </c>
      <c r="AZ3107" s="7" t="s">
        <v>2951</v>
      </c>
      <c r="BA3107" t="s">
        <v>2991</v>
      </c>
      <c r="BN3107" s="1"/>
    </row>
    <row r="3108" spans="1:66" hidden="1" outlineLevel="1">
      <c r="A3108" t="s">
        <v>2837</v>
      </c>
      <c r="B3108" t="s">
        <v>2821</v>
      </c>
      <c r="C3108" s="1">
        <f t="shared" si="1714"/>
        <v>0</v>
      </c>
      <c r="D3108" s="7">
        <f>IF(R3108&gt;0,RANK(R3108,(R3108:T3108,U3108:AI3108)),0)</f>
        <v>0</v>
      </c>
      <c r="E3108" s="7">
        <f>IF(S3108&gt;0,RANK(S3108,(R3108:T3108,U3108:AI3108)),0)</f>
        <v>0</v>
      </c>
      <c r="F3108" s="7">
        <f>IF(T3108&gt;0,RANK(T3108,(R3108:T3108,U3108:AI3108)),0)</f>
        <v>0</v>
      </c>
      <c r="G3108" s="7">
        <f>IF(U3108&gt;0,RANK(U3108,(R3108:T3108,U3108:AI3108)),0)</f>
        <v>0</v>
      </c>
      <c r="H3108" s="7">
        <f t="shared" si="1715"/>
        <v>0</v>
      </c>
      <c r="I3108" s="49" t="e">
        <f t="shared" si="1716"/>
        <v>#NUM!</v>
      </c>
      <c r="J3108" s="177" t="e">
        <f t="shared" si="1713"/>
        <v>#NUM!</v>
      </c>
      <c r="K3108" s="2"/>
      <c r="L3108" s="2" t="str">
        <f t="shared" si="1717"/>
        <v>-</v>
      </c>
      <c r="M3108" s="2" t="str">
        <f t="shared" si="1718"/>
        <v>-</v>
      </c>
      <c r="N3108" s="2" t="str">
        <f t="shared" si="1719"/>
        <v>-</v>
      </c>
      <c r="O3108" s="2" t="str">
        <f t="shared" si="1720"/>
        <v>-</v>
      </c>
      <c r="P3108" s="2" t="str">
        <f t="shared" si="1721"/>
        <v>-</v>
      </c>
      <c r="Q3108" s="2" t="str">
        <f t="shared" si="1730"/>
        <v>-</v>
      </c>
      <c r="S3108" s="156"/>
      <c r="T3108" s="156"/>
      <c r="U3108" s="156"/>
      <c r="V3108" s="156"/>
      <c r="W3108" s="49"/>
      <c r="Y3108" s="49"/>
      <c r="AB3108" s="1">
        <f t="shared" si="1731"/>
        <v>0</v>
      </c>
      <c r="AK3108" s="7">
        <f t="shared" si="1722"/>
        <v>0</v>
      </c>
      <c r="AL3108" s="7">
        <f t="shared" si="1723"/>
        <v>0</v>
      </c>
      <c r="AM3108" s="7">
        <f t="shared" si="1724"/>
        <v>0</v>
      </c>
      <c r="AN3108" s="2" t="str">
        <f t="shared" si="1725"/>
        <v>-</v>
      </c>
      <c r="AO3108" s="2" t="str">
        <f t="shared" si="1726"/>
        <v>-</v>
      </c>
      <c r="AP3108" s="2" t="str">
        <f t="shared" si="1727"/>
        <v>-</v>
      </c>
      <c r="AR3108" t="str">
        <f t="shared" si="1728"/>
        <v>Nicollet</v>
      </c>
      <c r="AS3108" t="s">
        <v>2821</v>
      </c>
      <c r="AT3108" s="184">
        <v>1</v>
      </c>
      <c r="AV3108" s="97">
        <v>27</v>
      </c>
      <c r="AW3108" s="99">
        <v>103</v>
      </c>
      <c r="AX3108" s="105">
        <f t="shared" si="1729"/>
        <v>27103</v>
      </c>
      <c r="AZ3108" s="7" t="s">
        <v>2951</v>
      </c>
      <c r="BA3108" t="s">
        <v>2991</v>
      </c>
      <c r="BN3108" s="1"/>
    </row>
    <row r="3109" spans="1:66" hidden="1" outlineLevel="1">
      <c r="A3109" t="s">
        <v>287</v>
      </c>
      <c r="B3109" t="s">
        <v>2821</v>
      </c>
      <c r="C3109" s="1">
        <f t="shared" si="1714"/>
        <v>0</v>
      </c>
      <c r="D3109" s="7">
        <f>IF(R3109&gt;0,RANK(R3109,(R3109:T3109,U3109:AI3109)),0)</f>
        <v>0</v>
      </c>
      <c r="E3109" s="7">
        <f>IF(S3109&gt;0,RANK(S3109,(R3109:T3109,U3109:AI3109)),0)</f>
        <v>0</v>
      </c>
      <c r="F3109" s="7">
        <f>IF(T3109&gt;0,RANK(T3109,(R3109:T3109,U3109:AI3109)),0)</f>
        <v>0</v>
      </c>
      <c r="G3109" s="7">
        <f>IF(U3109&gt;0,RANK(U3109,(R3109:T3109,U3109:AI3109)),0)</f>
        <v>0</v>
      </c>
      <c r="H3109" s="7">
        <f t="shared" si="1715"/>
        <v>0</v>
      </c>
      <c r="I3109" s="49" t="e">
        <f t="shared" si="1716"/>
        <v>#NUM!</v>
      </c>
      <c r="J3109" s="177" t="e">
        <f t="shared" si="1713"/>
        <v>#NUM!</v>
      </c>
      <c r="K3109" s="2"/>
      <c r="L3109" s="2" t="str">
        <f t="shared" si="1717"/>
        <v>-</v>
      </c>
      <c r="M3109" s="2" t="str">
        <f t="shared" si="1718"/>
        <v>-</v>
      </c>
      <c r="N3109" s="2" t="str">
        <f t="shared" si="1719"/>
        <v>-</v>
      </c>
      <c r="O3109" s="2" t="str">
        <f t="shared" si="1720"/>
        <v>-</v>
      </c>
      <c r="P3109" s="2" t="str">
        <f t="shared" si="1721"/>
        <v>-</v>
      </c>
      <c r="Q3109" s="2" t="str">
        <f t="shared" si="1730"/>
        <v>-</v>
      </c>
      <c r="S3109" s="156"/>
      <c r="T3109" s="156"/>
      <c r="U3109" s="156"/>
      <c r="V3109" s="156"/>
      <c r="W3109" s="49"/>
      <c r="Y3109" s="49"/>
      <c r="AB3109" s="1">
        <f t="shared" si="1731"/>
        <v>0</v>
      </c>
      <c r="AK3109" s="7">
        <f t="shared" si="1722"/>
        <v>0</v>
      </c>
      <c r="AL3109" s="7">
        <f t="shared" si="1723"/>
        <v>0</v>
      </c>
      <c r="AM3109" s="7">
        <f t="shared" si="1724"/>
        <v>0</v>
      </c>
      <c r="AN3109" s="2" t="str">
        <f t="shared" si="1725"/>
        <v>-</v>
      </c>
      <c r="AO3109" s="2" t="str">
        <f t="shared" si="1726"/>
        <v>-</v>
      </c>
      <c r="AP3109" s="2" t="str">
        <f t="shared" si="1727"/>
        <v>-</v>
      </c>
      <c r="AR3109" t="str">
        <f t="shared" si="1728"/>
        <v>Nobles</v>
      </c>
      <c r="AS3109" t="s">
        <v>2821</v>
      </c>
      <c r="AT3109" s="184">
        <v>1</v>
      </c>
      <c r="AV3109" s="97">
        <v>27</v>
      </c>
      <c r="AW3109" s="99">
        <v>105</v>
      </c>
      <c r="AX3109" s="105">
        <f t="shared" si="1729"/>
        <v>27105</v>
      </c>
      <c r="AZ3109" s="7" t="s">
        <v>2951</v>
      </c>
      <c r="BA3109" t="s">
        <v>2991</v>
      </c>
      <c r="BN3109" s="1"/>
    </row>
    <row r="3110" spans="1:66" hidden="1" outlineLevel="1">
      <c r="A3110" t="s">
        <v>228</v>
      </c>
      <c r="B3110" t="s">
        <v>2821</v>
      </c>
      <c r="C3110" s="1">
        <f t="shared" si="1714"/>
        <v>0</v>
      </c>
      <c r="D3110" s="7">
        <f>IF(R3110&gt;0,RANK(R3110,(R3110:T3110,U3110:AI3110)),0)</f>
        <v>0</v>
      </c>
      <c r="E3110" s="7">
        <f>IF(S3110&gt;0,RANK(S3110,(R3110:T3110,U3110:AI3110)),0)</f>
        <v>0</v>
      </c>
      <c r="F3110" s="7">
        <f>IF(T3110&gt;0,RANK(T3110,(R3110:T3110,U3110:AI3110)),0)</f>
        <v>0</v>
      </c>
      <c r="G3110" s="7">
        <f>IF(U3110&gt;0,RANK(U3110,(R3110:T3110,U3110:AI3110)),0)</f>
        <v>0</v>
      </c>
      <c r="H3110" s="7">
        <f t="shared" si="1715"/>
        <v>0</v>
      </c>
      <c r="I3110" s="49" t="e">
        <f t="shared" si="1716"/>
        <v>#NUM!</v>
      </c>
      <c r="J3110" s="177" t="e">
        <f t="shared" si="1713"/>
        <v>#NUM!</v>
      </c>
      <c r="K3110" s="2"/>
      <c r="L3110" s="2" t="str">
        <f t="shared" si="1717"/>
        <v>-</v>
      </c>
      <c r="M3110" s="2" t="str">
        <f t="shared" si="1718"/>
        <v>-</v>
      </c>
      <c r="N3110" s="2" t="str">
        <f t="shared" si="1719"/>
        <v>-</v>
      </c>
      <c r="O3110" s="2" t="str">
        <f t="shared" si="1720"/>
        <v>-</v>
      </c>
      <c r="P3110" s="2" t="str">
        <f t="shared" si="1721"/>
        <v>-</v>
      </c>
      <c r="Q3110" s="2" t="str">
        <f t="shared" si="1730"/>
        <v>-</v>
      </c>
      <c r="S3110" s="156"/>
      <c r="T3110" s="156"/>
      <c r="U3110" s="156"/>
      <c r="V3110" s="156"/>
      <c r="W3110" s="49"/>
      <c r="Y3110" s="49"/>
      <c r="AB3110" s="1">
        <f t="shared" si="1731"/>
        <v>0</v>
      </c>
      <c r="AK3110" s="7">
        <f t="shared" si="1722"/>
        <v>0</v>
      </c>
      <c r="AL3110" s="7">
        <f t="shared" si="1723"/>
        <v>0</v>
      </c>
      <c r="AM3110" s="7">
        <f t="shared" si="1724"/>
        <v>0</v>
      </c>
      <c r="AN3110" s="2" t="str">
        <f t="shared" si="1725"/>
        <v>-</v>
      </c>
      <c r="AO3110" s="2" t="str">
        <f t="shared" si="1726"/>
        <v>-</v>
      </c>
      <c r="AP3110" s="2" t="str">
        <f t="shared" si="1727"/>
        <v>-</v>
      </c>
      <c r="AR3110" t="str">
        <f t="shared" si="1728"/>
        <v>Norman</v>
      </c>
      <c r="AS3110" t="s">
        <v>2821</v>
      </c>
      <c r="AT3110" s="184">
        <v>7</v>
      </c>
      <c r="AV3110" s="97">
        <v>27</v>
      </c>
      <c r="AW3110" s="99">
        <v>107</v>
      </c>
      <c r="AX3110" s="105">
        <f t="shared" si="1729"/>
        <v>27107</v>
      </c>
      <c r="AZ3110" s="7" t="s">
        <v>2951</v>
      </c>
      <c r="BA3110" t="s">
        <v>2991</v>
      </c>
      <c r="BN3110" s="1"/>
    </row>
    <row r="3111" spans="1:66" hidden="1" outlineLevel="1">
      <c r="A3111" t="s">
        <v>2476</v>
      </c>
      <c r="B3111" t="s">
        <v>2821</v>
      </c>
      <c r="C3111" s="1">
        <f t="shared" si="1714"/>
        <v>0</v>
      </c>
      <c r="D3111" s="7">
        <f>IF(R3111&gt;0,RANK(R3111,(R3111:T3111,U3111:AI3111)),0)</f>
        <v>0</v>
      </c>
      <c r="E3111" s="7">
        <f>IF(S3111&gt;0,RANK(S3111,(R3111:T3111,U3111:AI3111)),0)</f>
        <v>0</v>
      </c>
      <c r="F3111" s="7">
        <f>IF(T3111&gt;0,RANK(T3111,(R3111:T3111,U3111:AI3111)),0)</f>
        <v>0</v>
      </c>
      <c r="G3111" s="7">
        <f>IF(U3111&gt;0,RANK(U3111,(R3111:T3111,U3111:AI3111)),0)</f>
        <v>0</v>
      </c>
      <c r="H3111" s="7">
        <f t="shared" si="1715"/>
        <v>0</v>
      </c>
      <c r="I3111" s="49" t="e">
        <f t="shared" si="1716"/>
        <v>#NUM!</v>
      </c>
      <c r="J3111" s="177" t="e">
        <f t="shared" si="1713"/>
        <v>#NUM!</v>
      </c>
      <c r="K3111" s="2"/>
      <c r="L3111" s="2" t="str">
        <f t="shared" si="1717"/>
        <v>-</v>
      </c>
      <c r="M3111" s="2" t="str">
        <f t="shared" si="1718"/>
        <v>-</v>
      </c>
      <c r="N3111" s="2" t="str">
        <f t="shared" si="1719"/>
        <v>-</v>
      </c>
      <c r="O3111" s="2" t="str">
        <f t="shared" si="1720"/>
        <v>-</v>
      </c>
      <c r="P3111" s="2" t="str">
        <f t="shared" si="1721"/>
        <v>-</v>
      </c>
      <c r="Q3111" s="2" t="str">
        <f t="shared" si="1730"/>
        <v>-</v>
      </c>
      <c r="S3111" s="156"/>
      <c r="T3111" s="156"/>
      <c r="U3111" s="156"/>
      <c r="V3111" s="156"/>
      <c r="W3111" s="49"/>
      <c r="Y3111" s="49"/>
      <c r="AB3111" s="1">
        <f t="shared" si="1731"/>
        <v>0</v>
      </c>
      <c r="AK3111" s="7">
        <f t="shared" si="1722"/>
        <v>0</v>
      </c>
      <c r="AL3111" s="7">
        <f t="shared" si="1723"/>
        <v>0</v>
      </c>
      <c r="AM3111" s="7">
        <f t="shared" si="1724"/>
        <v>0</v>
      </c>
      <c r="AN3111" s="2" t="str">
        <f t="shared" si="1725"/>
        <v>-</v>
      </c>
      <c r="AO3111" s="2" t="str">
        <f t="shared" si="1726"/>
        <v>-</v>
      </c>
      <c r="AP3111" s="2" t="str">
        <f t="shared" si="1727"/>
        <v>-</v>
      </c>
      <c r="AR3111" t="str">
        <f t="shared" si="1728"/>
        <v>Olmsted</v>
      </c>
      <c r="AS3111" t="s">
        <v>2821</v>
      </c>
      <c r="AT3111" s="184">
        <v>1</v>
      </c>
      <c r="AV3111" s="97">
        <v>27</v>
      </c>
      <c r="AW3111" s="99">
        <v>109</v>
      </c>
      <c r="AX3111" s="105">
        <f t="shared" si="1729"/>
        <v>27109</v>
      </c>
      <c r="AZ3111" s="7" t="s">
        <v>2951</v>
      </c>
      <c r="BA3111" t="s">
        <v>2991</v>
      </c>
      <c r="BN3111" s="1"/>
    </row>
    <row r="3112" spans="1:66" hidden="1" outlineLevel="1">
      <c r="A3112" t="s">
        <v>1282</v>
      </c>
      <c r="B3112" t="s">
        <v>2821</v>
      </c>
      <c r="C3112" s="1">
        <f t="shared" si="1714"/>
        <v>0</v>
      </c>
      <c r="D3112" s="7">
        <f>IF(R3112&gt;0,RANK(R3112,(R3112:T3112,U3112:AI3112)),0)</f>
        <v>0</v>
      </c>
      <c r="E3112" s="7">
        <f>IF(S3112&gt;0,RANK(S3112,(R3112:T3112,U3112:AI3112)),0)</f>
        <v>0</v>
      </c>
      <c r="F3112" s="7">
        <f>IF(T3112&gt;0,RANK(T3112,(R3112:T3112,U3112:AI3112)),0)</f>
        <v>0</v>
      </c>
      <c r="G3112" s="7">
        <f>IF(U3112&gt;0,RANK(U3112,(R3112:T3112,U3112:AI3112)),0)</f>
        <v>0</v>
      </c>
      <c r="H3112" s="7">
        <f t="shared" si="1715"/>
        <v>0</v>
      </c>
      <c r="I3112" s="49" t="e">
        <f t="shared" si="1716"/>
        <v>#NUM!</v>
      </c>
      <c r="J3112" s="177" t="e">
        <f t="shared" si="1713"/>
        <v>#NUM!</v>
      </c>
      <c r="K3112" s="2"/>
      <c r="L3112" s="2" t="str">
        <f t="shared" si="1717"/>
        <v>-</v>
      </c>
      <c r="M3112" s="2" t="str">
        <f t="shared" si="1718"/>
        <v>-</v>
      </c>
      <c r="N3112" s="2" t="str">
        <f t="shared" si="1719"/>
        <v>-</v>
      </c>
      <c r="O3112" s="2" t="str">
        <f t="shared" si="1720"/>
        <v>-</v>
      </c>
      <c r="P3112" s="2" t="str">
        <f t="shared" si="1721"/>
        <v>-</v>
      </c>
      <c r="Q3112" s="2" t="str">
        <f t="shared" si="1730"/>
        <v>-</v>
      </c>
      <c r="S3112" s="156"/>
      <c r="T3112" s="156"/>
      <c r="U3112" s="156"/>
      <c r="V3112" s="156"/>
      <c r="W3112" s="49"/>
      <c r="Y3112" s="49"/>
      <c r="AB3112" s="1">
        <f t="shared" si="1731"/>
        <v>0</v>
      </c>
      <c r="AK3112" s="7">
        <f t="shared" si="1722"/>
        <v>0</v>
      </c>
      <c r="AL3112" s="7">
        <f t="shared" si="1723"/>
        <v>0</v>
      </c>
      <c r="AM3112" s="7">
        <f t="shared" si="1724"/>
        <v>0</v>
      </c>
      <c r="AN3112" s="2" t="str">
        <f t="shared" si="1725"/>
        <v>-</v>
      </c>
      <c r="AO3112" s="2" t="str">
        <f t="shared" si="1726"/>
        <v>-</v>
      </c>
      <c r="AP3112" s="2" t="str">
        <f t="shared" si="1727"/>
        <v>-</v>
      </c>
      <c r="AR3112" t="str">
        <f t="shared" si="1728"/>
        <v>Otter Tail</v>
      </c>
      <c r="AS3112" t="s">
        <v>2821</v>
      </c>
      <c r="AT3112" s="184">
        <v>7</v>
      </c>
      <c r="AV3112" s="97">
        <v>27</v>
      </c>
      <c r="AW3112" s="99">
        <v>111</v>
      </c>
      <c r="AX3112" s="105">
        <f t="shared" si="1729"/>
        <v>27111</v>
      </c>
      <c r="AZ3112" s="7" t="s">
        <v>2951</v>
      </c>
      <c r="BA3112" t="s">
        <v>2991</v>
      </c>
      <c r="BN3112" s="1"/>
    </row>
    <row r="3113" spans="1:66" hidden="1" outlineLevel="1">
      <c r="A3113" t="s">
        <v>343</v>
      </c>
      <c r="B3113" t="s">
        <v>2821</v>
      </c>
      <c r="C3113" s="1">
        <f t="shared" si="1714"/>
        <v>0</v>
      </c>
      <c r="D3113" s="7">
        <f>IF(R3113&gt;0,RANK(R3113,(R3113:T3113,U3113:AI3113)),0)</f>
        <v>0</v>
      </c>
      <c r="E3113" s="7">
        <f>IF(S3113&gt;0,RANK(S3113,(R3113:T3113,U3113:AI3113)),0)</f>
        <v>0</v>
      </c>
      <c r="F3113" s="7">
        <f>IF(T3113&gt;0,RANK(T3113,(R3113:T3113,U3113:AI3113)),0)</f>
        <v>0</v>
      </c>
      <c r="G3113" s="7">
        <f>IF(U3113&gt;0,RANK(U3113,(R3113:T3113,U3113:AI3113)),0)</f>
        <v>0</v>
      </c>
      <c r="H3113" s="7">
        <f t="shared" si="1715"/>
        <v>0</v>
      </c>
      <c r="I3113" s="49" t="e">
        <f t="shared" si="1716"/>
        <v>#NUM!</v>
      </c>
      <c r="J3113" s="177" t="e">
        <f t="shared" si="1713"/>
        <v>#NUM!</v>
      </c>
      <c r="K3113" s="2"/>
      <c r="L3113" s="2" t="str">
        <f t="shared" si="1717"/>
        <v>-</v>
      </c>
      <c r="M3113" s="2" t="str">
        <f t="shared" si="1718"/>
        <v>-</v>
      </c>
      <c r="N3113" s="2" t="str">
        <f t="shared" si="1719"/>
        <v>-</v>
      </c>
      <c r="O3113" s="2" t="str">
        <f t="shared" si="1720"/>
        <v>-</v>
      </c>
      <c r="P3113" s="2" t="str">
        <f t="shared" si="1721"/>
        <v>-</v>
      </c>
      <c r="Q3113" s="2" t="str">
        <f t="shared" si="1730"/>
        <v>-</v>
      </c>
      <c r="S3113" s="156"/>
      <c r="T3113" s="156"/>
      <c r="U3113" s="156"/>
      <c r="V3113" s="156"/>
      <c r="W3113" s="49"/>
      <c r="Y3113" s="49"/>
      <c r="AB3113" s="1">
        <f t="shared" si="1731"/>
        <v>0</v>
      </c>
      <c r="AK3113" s="7">
        <f t="shared" si="1722"/>
        <v>0</v>
      </c>
      <c r="AL3113" s="7">
        <f t="shared" si="1723"/>
        <v>0</v>
      </c>
      <c r="AM3113" s="7">
        <f t="shared" si="1724"/>
        <v>0</v>
      </c>
      <c r="AN3113" s="2" t="str">
        <f t="shared" si="1725"/>
        <v>-</v>
      </c>
      <c r="AO3113" s="2" t="str">
        <f t="shared" si="1726"/>
        <v>-</v>
      </c>
      <c r="AP3113" s="2" t="str">
        <f t="shared" si="1727"/>
        <v>-</v>
      </c>
      <c r="AR3113" t="str">
        <f t="shared" si="1728"/>
        <v>Pennington</v>
      </c>
      <c r="AS3113" t="s">
        <v>2821</v>
      </c>
      <c r="AT3113" s="184">
        <v>7</v>
      </c>
      <c r="AV3113" s="97">
        <v>27</v>
      </c>
      <c r="AW3113" s="99">
        <v>113</v>
      </c>
      <c r="AX3113" s="105">
        <f t="shared" si="1729"/>
        <v>27113</v>
      </c>
      <c r="AZ3113" s="7" t="s">
        <v>2951</v>
      </c>
      <c r="BA3113" t="s">
        <v>2991</v>
      </c>
      <c r="BN3113" s="1"/>
    </row>
    <row r="3114" spans="1:66" hidden="1" outlineLevel="1">
      <c r="A3114" t="s">
        <v>1668</v>
      </c>
      <c r="B3114" t="s">
        <v>2821</v>
      </c>
      <c r="C3114" s="1">
        <f t="shared" si="1714"/>
        <v>0</v>
      </c>
      <c r="D3114" s="7">
        <f>IF(R3114&gt;0,RANK(R3114,(R3114:T3114,U3114:AI3114)),0)</f>
        <v>0</v>
      </c>
      <c r="E3114" s="7">
        <f>IF(S3114&gt;0,RANK(S3114,(R3114:T3114,U3114:AI3114)),0)</f>
        <v>0</v>
      </c>
      <c r="F3114" s="7">
        <f>IF(T3114&gt;0,RANK(T3114,(R3114:T3114,U3114:AI3114)),0)</f>
        <v>0</v>
      </c>
      <c r="G3114" s="7">
        <f>IF(U3114&gt;0,RANK(U3114,(R3114:T3114,U3114:AI3114)),0)</f>
        <v>0</v>
      </c>
      <c r="H3114" s="7">
        <f t="shared" si="1715"/>
        <v>0</v>
      </c>
      <c r="I3114" s="49" t="e">
        <f t="shared" si="1716"/>
        <v>#NUM!</v>
      </c>
      <c r="J3114" s="177" t="e">
        <f t="shared" si="1713"/>
        <v>#NUM!</v>
      </c>
      <c r="K3114" s="2"/>
      <c r="L3114" s="2" t="str">
        <f t="shared" si="1717"/>
        <v>-</v>
      </c>
      <c r="M3114" s="2" t="str">
        <f t="shared" si="1718"/>
        <v>-</v>
      </c>
      <c r="N3114" s="2" t="str">
        <f t="shared" si="1719"/>
        <v>-</v>
      </c>
      <c r="O3114" s="2" t="str">
        <f t="shared" si="1720"/>
        <v>-</v>
      </c>
      <c r="P3114" s="2" t="str">
        <f t="shared" si="1721"/>
        <v>-</v>
      </c>
      <c r="Q3114" s="2" t="str">
        <f t="shared" si="1730"/>
        <v>-</v>
      </c>
      <c r="S3114" s="156"/>
      <c r="T3114" s="156"/>
      <c r="U3114" s="156"/>
      <c r="V3114" s="156"/>
      <c r="W3114" s="49"/>
      <c r="Y3114" s="49"/>
      <c r="AB3114" s="1">
        <f t="shared" si="1731"/>
        <v>0</v>
      </c>
      <c r="AK3114" s="7">
        <f t="shared" si="1722"/>
        <v>0</v>
      </c>
      <c r="AL3114" s="7">
        <f t="shared" si="1723"/>
        <v>0</v>
      </c>
      <c r="AM3114" s="7">
        <f t="shared" si="1724"/>
        <v>0</v>
      </c>
      <c r="AN3114" s="2" t="str">
        <f t="shared" si="1725"/>
        <v>-</v>
      </c>
      <c r="AO3114" s="2" t="str">
        <f t="shared" si="1726"/>
        <v>-</v>
      </c>
      <c r="AP3114" s="2" t="str">
        <f t="shared" si="1727"/>
        <v>-</v>
      </c>
      <c r="AR3114" t="str">
        <f t="shared" si="1728"/>
        <v>Pine</v>
      </c>
      <c r="AS3114" t="s">
        <v>2821</v>
      </c>
      <c r="AT3114" s="184">
        <v>8</v>
      </c>
      <c r="AV3114" s="97">
        <v>27</v>
      </c>
      <c r="AW3114" s="99">
        <v>115</v>
      </c>
      <c r="AX3114" s="105">
        <f t="shared" si="1729"/>
        <v>27115</v>
      </c>
      <c r="AZ3114" s="7" t="s">
        <v>2951</v>
      </c>
      <c r="BA3114" t="s">
        <v>2991</v>
      </c>
      <c r="BN3114" s="1"/>
    </row>
    <row r="3115" spans="1:66" hidden="1" outlineLevel="1">
      <c r="A3115" t="s">
        <v>244</v>
      </c>
      <c r="B3115" t="s">
        <v>2821</v>
      </c>
      <c r="C3115" s="1">
        <f t="shared" si="1714"/>
        <v>0</v>
      </c>
      <c r="D3115" s="7">
        <f>IF(R3115&gt;0,RANK(R3115,(R3115:T3115,U3115:AI3115)),0)</f>
        <v>0</v>
      </c>
      <c r="E3115" s="7">
        <f>IF(S3115&gt;0,RANK(S3115,(R3115:T3115,U3115:AI3115)),0)</f>
        <v>0</v>
      </c>
      <c r="F3115" s="7">
        <f>IF(T3115&gt;0,RANK(T3115,(R3115:T3115,U3115:AI3115)),0)</f>
        <v>0</v>
      </c>
      <c r="G3115" s="7">
        <f>IF(U3115&gt;0,RANK(U3115,(R3115:T3115,U3115:AI3115)),0)</f>
        <v>0</v>
      </c>
      <c r="H3115" s="7">
        <f t="shared" si="1715"/>
        <v>0</v>
      </c>
      <c r="I3115" s="49" t="e">
        <f t="shared" si="1716"/>
        <v>#NUM!</v>
      </c>
      <c r="J3115" s="177" t="e">
        <f t="shared" si="1713"/>
        <v>#NUM!</v>
      </c>
      <c r="K3115" s="2"/>
      <c r="L3115" s="2" t="str">
        <f t="shared" si="1717"/>
        <v>-</v>
      </c>
      <c r="M3115" s="2" t="str">
        <f t="shared" si="1718"/>
        <v>-</v>
      </c>
      <c r="N3115" s="2" t="str">
        <f t="shared" si="1719"/>
        <v>-</v>
      </c>
      <c r="O3115" s="2" t="str">
        <f t="shared" si="1720"/>
        <v>-</v>
      </c>
      <c r="P3115" s="2" t="str">
        <f t="shared" si="1721"/>
        <v>-</v>
      </c>
      <c r="Q3115" s="2" t="str">
        <f t="shared" si="1730"/>
        <v>-</v>
      </c>
      <c r="S3115" s="156"/>
      <c r="T3115" s="156"/>
      <c r="U3115" s="156"/>
      <c r="V3115" s="156"/>
      <c r="W3115" s="49"/>
      <c r="Y3115" s="49"/>
      <c r="AB3115" s="1">
        <f t="shared" si="1731"/>
        <v>0</v>
      </c>
      <c r="AK3115" s="7">
        <f t="shared" si="1722"/>
        <v>0</v>
      </c>
      <c r="AL3115" s="7">
        <f t="shared" si="1723"/>
        <v>0</v>
      </c>
      <c r="AM3115" s="7">
        <f t="shared" si="1724"/>
        <v>0</v>
      </c>
      <c r="AN3115" s="2" t="str">
        <f t="shared" si="1725"/>
        <v>-</v>
      </c>
      <c r="AO3115" s="2" t="str">
        <f t="shared" si="1726"/>
        <v>-</v>
      </c>
      <c r="AP3115" s="2" t="str">
        <f t="shared" si="1727"/>
        <v>-</v>
      </c>
      <c r="AR3115" t="str">
        <f t="shared" si="1728"/>
        <v>Pipestone</v>
      </c>
      <c r="AS3115" t="s">
        <v>2821</v>
      </c>
      <c r="AT3115" s="184">
        <v>7</v>
      </c>
      <c r="AV3115" s="97">
        <v>27</v>
      </c>
      <c r="AW3115" s="99">
        <v>117</v>
      </c>
      <c r="AX3115" s="105">
        <f t="shared" si="1729"/>
        <v>27117</v>
      </c>
      <c r="AZ3115" s="7" t="s">
        <v>2951</v>
      </c>
      <c r="BA3115" t="s">
        <v>2991</v>
      </c>
      <c r="BN3115" s="1"/>
    </row>
    <row r="3116" spans="1:66" hidden="1" outlineLevel="1">
      <c r="A3116" t="s">
        <v>2926</v>
      </c>
      <c r="B3116" t="s">
        <v>2821</v>
      </c>
      <c r="C3116" s="1">
        <f t="shared" si="1714"/>
        <v>0</v>
      </c>
      <c r="D3116" s="7">
        <f>IF(R3116&gt;0,RANK(R3116,(R3116:T3116,U3116:AI3116)),0)</f>
        <v>0</v>
      </c>
      <c r="E3116" s="7">
        <f>IF(S3116&gt;0,RANK(S3116,(R3116:T3116,U3116:AI3116)),0)</f>
        <v>0</v>
      </c>
      <c r="F3116" s="7">
        <f>IF(T3116&gt;0,RANK(T3116,(R3116:T3116,U3116:AI3116)),0)</f>
        <v>0</v>
      </c>
      <c r="G3116" s="7">
        <f>IF(U3116&gt;0,RANK(U3116,(R3116:T3116,U3116:AI3116)),0)</f>
        <v>0</v>
      </c>
      <c r="H3116" s="7">
        <f t="shared" si="1715"/>
        <v>0</v>
      </c>
      <c r="I3116" s="49" t="e">
        <f t="shared" si="1716"/>
        <v>#NUM!</v>
      </c>
      <c r="J3116" s="177" t="e">
        <f t="shared" si="1713"/>
        <v>#NUM!</v>
      </c>
      <c r="K3116" s="2"/>
      <c r="L3116" s="2" t="str">
        <f t="shared" si="1717"/>
        <v>-</v>
      </c>
      <c r="M3116" s="2" t="str">
        <f t="shared" si="1718"/>
        <v>-</v>
      </c>
      <c r="N3116" s="2" t="str">
        <f t="shared" si="1719"/>
        <v>-</v>
      </c>
      <c r="O3116" s="2" t="str">
        <f t="shared" si="1720"/>
        <v>-</v>
      </c>
      <c r="P3116" s="2" t="str">
        <f t="shared" si="1721"/>
        <v>-</v>
      </c>
      <c r="Q3116" s="2" t="str">
        <f t="shared" si="1730"/>
        <v>-</v>
      </c>
      <c r="S3116" s="156"/>
      <c r="T3116" s="156"/>
      <c r="U3116" s="156"/>
      <c r="V3116" s="156"/>
      <c r="W3116" s="49"/>
      <c r="Y3116" s="49"/>
      <c r="AB3116" s="1">
        <f t="shared" si="1731"/>
        <v>0</v>
      </c>
      <c r="AK3116" s="7">
        <f t="shared" si="1722"/>
        <v>0</v>
      </c>
      <c r="AL3116" s="7">
        <f t="shared" si="1723"/>
        <v>0</v>
      </c>
      <c r="AM3116" s="7">
        <f t="shared" si="1724"/>
        <v>0</v>
      </c>
      <c r="AN3116" s="2" t="str">
        <f t="shared" si="1725"/>
        <v>-</v>
      </c>
      <c r="AO3116" s="2" t="str">
        <f t="shared" si="1726"/>
        <v>-</v>
      </c>
      <c r="AP3116" s="2" t="str">
        <f t="shared" si="1727"/>
        <v>-</v>
      </c>
      <c r="AR3116" t="str">
        <f t="shared" si="1728"/>
        <v>Polk</v>
      </c>
      <c r="AS3116" t="s">
        <v>2821</v>
      </c>
      <c r="AT3116" s="184">
        <v>7</v>
      </c>
      <c r="AV3116" s="97">
        <v>27</v>
      </c>
      <c r="AW3116" s="99">
        <v>119</v>
      </c>
      <c r="AX3116" s="105">
        <f t="shared" si="1729"/>
        <v>27119</v>
      </c>
      <c r="AZ3116" s="7" t="s">
        <v>2951</v>
      </c>
      <c r="BA3116" t="s">
        <v>2991</v>
      </c>
      <c r="BN3116" s="1"/>
    </row>
    <row r="3117" spans="1:66" hidden="1" outlineLevel="1">
      <c r="A3117" t="s">
        <v>2359</v>
      </c>
      <c r="B3117" t="s">
        <v>2821</v>
      </c>
      <c r="C3117" s="1">
        <f t="shared" si="1714"/>
        <v>0</v>
      </c>
      <c r="D3117" s="7">
        <f>IF(R3117&gt;0,RANK(R3117,(R3117:T3117,U3117:AI3117)),0)</f>
        <v>0</v>
      </c>
      <c r="E3117" s="7">
        <f>IF(S3117&gt;0,RANK(S3117,(R3117:T3117,U3117:AI3117)),0)</f>
        <v>0</v>
      </c>
      <c r="F3117" s="7">
        <f>IF(T3117&gt;0,RANK(T3117,(R3117:T3117,U3117:AI3117)),0)</f>
        <v>0</v>
      </c>
      <c r="G3117" s="7">
        <f>IF(U3117&gt;0,RANK(U3117,(R3117:T3117,U3117:AI3117)),0)</f>
        <v>0</v>
      </c>
      <c r="H3117" s="7">
        <f t="shared" si="1715"/>
        <v>0</v>
      </c>
      <c r="I3117" s="49" t="e">
        <f t="shared" si="1716"/>
        <v>#NUM!</v>
      </c>
      <c r="J3117" s="177" t="e">
        <f t="shared" si="1713"/>
        <v>#NUM!</v>
      </c>
      <c r="K3117" s="2"/>
      <c r="L3117" s="2" t="str">
        <f t="shared" si="1717"/>
        <v>-</v>
      </c>
      <c r="M3117" s="2" t="str">
        <f t="shared" si="1718"/>
        <v>-</v>
      </c>
      <c r="N3117" s="2" t="str">
        <f t="shared" si="1719"/>
        <v>-</v>
      </c>
      <c r="O3117" s="2" t="str">
        <f t="shared" si="1720"/>
        <v>-</v>
      </c>
      <c r="P3117" s="2" t="str">
        <f t="shared" si="1721"/>
        <v>-</v>
      </c>
      <c r="Q3117" s="2" t="str">
        <f t="shared" si="1730"/>
        <v>-</v>
      </c>
      <c r="S3117" s="156"/>
      <c r="T3117" s="156"/>
      <c r="U3117" s="156"/>
      <c r="V3117" s="156"/>
      <c r="W3117" s="49"/>
      <c r="Y3117" s="49"/>
      <c r="AB3117" s="1">
        <f t="shared" si="1731"/>
        <v>0</v>
      </c>
      <c r="AK3117" s="7">
        <f t="shared" si="1722"/>
        <v>0</v>
      </c>
      <c r="AL3117" s="7">
        <f t="shared" si="1723"/>
        <v>0</v>
      </c>
      <c r="AM3117" s="7">
        <f t="shared" si="1724"/>
        <v>0</v>
      </c>
      <c r="AN3117" s="2" t="str">
        <f t="shared" si="1725"/>
        <v>-</v>
      </c>
      <c r="AO3117" s="2" t="str">
        <f t="shared" si="1726"/>
        <v>-</v>
      </c>
      <c r="AP3117" s="2" t="str">
        <f t="shared" si="1727"/>
        <v>-</v>
      </c>
      <c r="AR3117" t="str">
        <f t="shared" si="1728"/>
        <v>Pope</v>
      </c>
      <c r="AS3117" t="s">
        <v>2821</v>
      </c>
      <c r="AT3117" s="184">
        <v>7</v>
      </c>
      <c r="AV3117" s="97">
        <v>27</v>
      </c>
      <c r="AW3117" s="99">
        <v>121</v>
      </c>
      <c r="AX3117" s="105">
        <f t="shared" si="1729"/>
        <v>27121</v>
      </c>
      <c r="AZ3117" s="7" t="s">
        <v>2951</v>
      </c>
      <c r="BA3117" t="s">
        <v>2991</v>
      </c>
      <c r="BN3117" s="1"/>
    </row>
    <row r="3118" spans="1:66" hidden="1" outlineLevel="1">
      <c r="A3118" t="s">
        <v>2006</v>
      </c>
      <c r="B3118" t="s">
        <v>2821</v>
      </c>
      <c r="C3118" s="1">
        <f t="shared" si="1714"/>
        <v>0</v>
      </c>
      <c r="D3118" s="7">
        <f>IF(R3118&gt;0,RANK(R3118,(R3118:T3118,U3118:AI3118)),0)</f>
        <v>0</v>
      </c>
      <c r="E3118" s="7">
        <f>IF(S3118&gt;0,RANK(S3118,(R3118:T3118,U3118:AI3118)),0)</f>
        <v>0</v>
      </c>
      <c r="F3118" s="7">
        <f>IF(T3118&gt;0,RANK(T3118,(R3118:T3118,U3118:AI3118)),0)</f>
        <v>0</v>
      </c>
      <c r="G3118" s="7">
        <f>IF(U3118&gt;0,RANK(U3118,(R3118:T3118,U3118:AI3118)),0)</f>
        <v>0</v>
      </c>
      <c r="H3118" s="7">
        <f t="shared" si="1715"/>
        <v>0</v>
      </c>
      <c r="I3118" s="49" t="e">
        <f t="shared" si="1716"/>
        <v>#NUM!</v>
      </c>
      <c r="J3118" s="177" t="e">
        <f t="shared" si="1713"/>
        <v>#NUM!</v>
      </c>
      <c r="K3118" s="2"/>
      <c r="L3118" s="2" t="str">
        <f t="shared" si="1717"/>
        <v>-</v>
      </c>
      <c r="M3118" s="2" t="str">
        <f t="shared" si="1718"/>
        <v>-</v>
      </c>
      <c r="N3118" s="2" t="str">
        <f t="shared" si="1719"/>
        <v>-</v>
      </c>
      <c r="O3118" s="2" t="str">
        <f t="shared" si="1720"/>
        <v>-</v>
      </c>
      <c r="P3118" s="2" t="str">
        <f t="shared" si="1721"/>
        <v>-</v>
      </c>
      <c r="Q3118" s="2" t="str">
        <f t="shared" si="1730"/>
        <v>-</v>
      </c>
      <c r="S3118" s="156"/>
      <c r="T3118" s="156"/>
      <c r="W3118" s="49"/>
      <c r="Y3118" s="49"/>
      <c r="AB3118" s="1">
        <f t="shared" si="1731"/>
        <v>0</v>
      </c>
      <c r="AK3118" s="7">
        <f t="shared" si="1722"/>
        <v>0</v>
      </c>
      <c r="AL3118" s="7">
        <f t="shared" si="1723"/>
        <v>0</v>
      </c>
      <c r="AM3118" s="7">
        <f t="shared" si="1724"/>
        <v>0</v>
      </c>
      <c r="AN3118" s="2" t="str">
        <f t="shared" si="1725"/>
        <v>-</v>
      </c>
      <c r="AO3118" s="2" t="str">
        <f t="shared" si="1726"/>
        <v>-</v>
      </c>
      <c r="AP3118" s="2" t="str">
        <f t="shared" si="1727"/>
        <v>-</v>
      </c>
      <c r="AR3118" t="str">
        <f t="shared" si="1728"/>
        <v>Ramsey</v>
      </c>
      <c r="AS3118" t="s">
        <v>2821</v>
      </c>
      <c r="AT3118" s="184"/>
      <c r="AV3118" s="97">
        <v>27</v>
      </c>
      <c r="AW3118" s="99">
        <v>123</v>
      </c>
      <c r="AX3118" s="105">
        <f t="shared" si="1729"/>
        <v>27123</v>
      </c>
      <c r="AZ3118" s="7" t="s">
        <v>2951</v>
      </c>
      <c r="BA3118" t="s">
        <v>2991</v>
      </c>
      <c r="BN3118" s="1"/>
    </row>
    <row r="3119" spans="1:66" hidden="1" outlineLevel="1">
      <c r="A3119" t="s">
        <v>474</v>
      </c>
      <c r="B3119" t="s">
        <v>2821</v>
      </c>
      <c r="C3119" s="1">
        <f t="shared" si="1714"/>
        <v>0</v>
      </c>
      <c r="D3119" s="7">
        <f>IF(R3119&gt;0,RANK(R3119,(R3119:T3119,U3119:AI3119)),0)</f>
        <v>0</v>
      </c>
      <c r="E3119" s="7">
        <f>IF(S3119&gt;0,RANK(S3119,(R3119:T3119,U3119:AI3119)),0)</f>
        <v>0</v>
      </c>
      <c r="F3119" s="7">
        <f>IF(T3119&gt;0,RANK(T3119,(R3119:T3119,U3119:AI3119)),0)</f>
        <v>0</v>
      </c>
      <c r="G3119" s="7">
        <f>IF(U3119&gt;0,RANK(U3119,(R3119:T3119,U3119:AI3119)),0)</f>
        <v>0</v>
      </c>
      <c r="H3119" s="7">
        <f t="shared" si="1715"/>
        <v>0</v>
      </c>
      <c r="I3119" s="49" t="e">
        <f t="shared" si="1716"/>
        <v>#NUM!</v>
      </c>
      <c r="J3119" s="177" t="e">
        <f t="shared" si="1713"/>
        <v>#NUM!</v>
      </c>
      <c r="K3119" s="2"/>
      <c r="L3119" s="2" t="str">
        <f t="shared" si="1717"/>
        <v>-</v>
      </c>
      <c r="M3119" s="2" t="str">
        <f t="shared" si="1718"/>
        <v>-</v>
      </c>
      <c r="N3119" s="2" t="str">
        <f t="shared" si="1719"/>
        <v>-</v>
      </c>
      <c r="O3119" s="2" t="str">
        <f t="shared" si="1720"/>
        <v>-</v>
      </c>
      <c r="P3119" s="2" t="str">
        <f t="shared" si="1721"/>
        <v>-</v>
      </c>
      <c r="Q3119" s="2" t="str">
        <f t="shared" si="1730"/>
        <v>-</v>
      </c>
      <c r="S3119" s="156"/>
      <c r="T3119" s="156"/>
      <c r="U3119" s="156"/>
      <c r="V3119" s="156"/>
      <c r="W3119" s="49"/>
      <c r="Y3119" s="49"/>
      <c r="AB3119" s="1">
        <f t="shared" si="1731"/>
        <v>0</v>
      </c>
      <c r="AK3119" s="7">
        <f t="shared" si="1722"/>
        <v>0</v>
      </c>
      <c r="AL3119" s="7">
        <f t="shared" si="1723"/>
        <v>0</v>
      </c>
      <c r="AM3119" s="7">
        <f t="shared" si="1724"/>
        <v>0</v>
      </c>
      <c r="AN3119" s="2" t="str">
        <f t="shared" si="1725"/>
        <v>-</v>
      </c>
      <c r="AO3119" s="2" t="str">
        <f t="shared" si="1726"/>
        <v>-</v>
      </c>
      <c r="AP3119" s="2" t="str">
        <f t="shared" si="1727"/>
        <v>-</v>
      </c>
      <c r="AR3119" t="str">
        <f t="shared" si="1728"/>
        <v>Red Lake</v>
      </c>
      <c r="AS3119" t="s">
        <v>2821</v>
      </c>
      <c r="AT3119" s="184">
        <v>7</v>
      </c>
      <c r="AV3119" s="97">
        <v>27</v>
      </c>
      <c r="AW3119" s="99">
        <v>125</v>
      </c>
      <c r="AX3119" s="105">
        <f t="shared" si="1729"/>
        <v>27125</v>
      </c>
      <c r="AZ3119" s="7" t="s">
        <v>2951</v>
      </c>
      <c r="BA3119" t="s">
        <v>2991</v>
      </c>
      <c r="BN3119" s="1"/>
    </row>
    <row r="3120" spans="1:66" hidden="1" outlineLevel="1">
      <c r="A3120" t="s">
        <v>2772</v>
      </c>
      <c r="B3120" t="s">
        <v>2821</v>
      </c>
      <c r="C3120" s="1">
        <f t="shared" si="1714"/>
        <v>0</v>
      </c>
      <c r="D3120" s="7">
        <f>IF(R3120&gt;0,RANK(R3120,(R3120:T3120,U3120:AI3120)),0)</f>
        <v>0</v>
      </c>
      <c r="E3120" s="7">
        <f>IF(S3120&gt;0,RANK(S3120,(R3120:T3120,U3120:AI3120)),0)</f>
        <v>0</v>
      </c>
      <c r="F3120" s="7">
        <f>IF(T3120&gt;0,RANK(T3120,(R3120:T3120,U3120:AI3120)),0)</f>
        <v>0</v>
      </c>
      <c r="G3120" s="7">
        <f>IF(U3120&gt;0,RANK(U3120,(R3120:T3120,U3120:AI3120)),0)</f>
        <v>0</v>
      </c>
      <c r="H3120" s="7">
        <f t="shared" si="1715"/>
        <v>0</v>
      </c>
      <c r="I3120" s="49" t="e">
        <f t="shared" si="1716"/>
        <v>#NUM!</v>
      </c>
      <c r="J3120" s="177" t="e">
        <f t="shared" si="1713"/>
        <v>#NUM!</v>
      </c>
      <c r="K3120" s="2"/>
      <c r="L3120" s="2" t="str">
        <f t="shared" si="1717"/>
        <v>-</v>
      </c>
      <c r="M3120" s="2" t="str">
        <f t="shared" si="1718"/>
        <v>-</v>
      </c>
      <c r="N3120" s="2" t="str">
        <f t="shared" si="1719"/>
        <v>-</v>
      </c>
      <c r="O3120" s="2" t="str">
        <f t="shared" si="1720"/>
        <v>-</v>
      </c>
      <c r="P3120" s="2" t="str">
        <f t="shared" si="1721"/>
        <v>-</v>
      </c>
      <c r="Q3120" s="2" t="str">
        <f t="shared" si="1730"/>
        <v>-</v>
      </c>
      <c r="S3120" s="156"/>
      <c r="T3120" s="156"/>
      <c r="U3120" s="156"/>
      <c r="V3120" s="156"/>
      <c r="W3120" s="49"/>
      <c r="Y3120" s="49"/>
      <c r="AB3120" s="1">
        <f t="shared" si="1731"/>
        <v>0</v>
      </c>
      <c r="AK3120" s="7">
        <f t="shared" si="1722"/>
        <v>0</v>
      </c>
      <c r="AL3120" s="7">
        <f t="shared" si="1723"/>
        <v>0</v>
      </c>
      <c r="AM3120" s="7">
        <f t="shared" si="1724"/>
        <v>0</v>
      </c>
      <c r="AN3120" s="2" t="str">
        <f t="shared" si="1725"/>
        <v>-</v>
      </c>
      <c r="AO3120" s="2" t="str">
        <f t="shared" si="1726"/>
        <v>-</v>
      </c>
      <c r="AP3120" s="2" t="str">
        <f t="shared" si="1727"/>
        <v>-</v>
      </c>
      <c r="AR3120" t="str">
        <f t="shared" si="1728"/>
        <v>Redwood</v>
      </c>
      <c r="AS3120" t="s">
        <v>2821</v>
      </c>
      <c r="AT3120" s="184">
        <v>7</v>
      </c>
      <c r="AV3120" s="97">
        <v>27</v>
      </c>
      <c r="AW3120" s="99">
        <v>127</v>
      </c>
      <c r="AX3120" s="105">
        <f t="shared" si="1729"/>
        <v>27127</v>
      </c>
      <c r="AZ3120" s="7" t="s">
        <v>2951</v>
      </c>
      <c r="BA3120" t="s">
        <v>2991</v>
      </c>
      <c r="BN3120" s="1"/>
    </row>
    <row r="3121" spans="1:66" hidden="1" outlineLevel="1">
      <c r="A3121" t="s">
        <v>2773</v>
      </c>
      <c r="B3121" t="s">
        <v>2821</v>
      </c>
      <c r="C3121" s="1">
        <f t="shared" ref="C3121:C3144" si="1732">SUM(R3121:AI3121)</f>
        <v>0</v>
      </c>
      <c r="D3121" s="7">
        <f>IF(R3121&gt;0,RANK(R3121,(R3121:T3121,U3121:AI3121)),0)</f>
        <v>0</v>
      </c>
      <c r="E3121" s="7">
        <f>IF(S3121&gt;0,RANK(S3121,(R3121:T3121,U3121:AI3121)),0)</f>
        <v>0</v>
      </c>
      <c r="F3121" s="7">
        <f>IF(T3121&gt;0,RANK(T3121,(R3121:T3121,U3121:AI3121)),0)</f>
        <v>0</v>
      </c>
      <c r="G3121" s="7">
        <f>IF(U3121&gt;0,RANK(U3121,(R3121:T3121,U3121:AI3121)),0)</f>
        <v>0</v>
      </c>
      <c r="H3121" s="7">
        <f t="shared" ref="H3121:H3144" si="1733">IF(V3121&gt;0,RANK(V3121,(R3121:AB3121)),0)</f>
        <v>0</v>
      </c>
      <c r="I3121" s="49" t="e">
        <f t="shared" ref="I3121:I3144" si="1734">MAX(R3121:AA3121)-LARGE(R3121:AA3121,2)</f>
        <v>#NUM!</v>
      </c>
      <c r="J3121" s="177" t="e">
        <f t="shared" si="1713"/>
        <v>#NUM!</v>
      </c>
      <c r="K3121" s="2"/>
      <c r="L3121" s="2" t="str">
        <f t="shared" ref="L3121:L3144" si="1735">IF($C3121=0,"-",R3121/$C3121)</f>
        <v>-</v>
      </c>
      <c r="M3121" s="2" t="str">
        <f t="shared" ref="M3121:M3144" si="1736">IF($C3121=0,"-",S3121/$C3121)</f>
        <v>-</v>
      </c>
      <c r="N3121" s="2" t="str">
        <f t="shared" ref="N3121:N3144" si="1737">IF($C3121=0,"-",T3121/$C3121)</f>
        <v>-</v>
      </c>
      <c r="O3121" s="2" t="str">
        <f t="shared" ref="O3121:O3144" si="1738">IF($C3121=0,"-",U3121/$C3121)</f>
        <v>-</v>
      </c>
      <c r="P3121" s="2" t="str">
        <f t="shared" ref="P3121:P3144" si="1739">IF($C3121=0,"-",V3121/$C3121)</f>
        <v>-</v>
      </c>
      <c r="Q3121" s="2" t="str">
        <f t="shared" si="1730"/>
        <v>-</v>
      </c>
      <c r="S3121" s="156"/>
      <c r="T3121" s="156"/>
      <c r="U3121" s="156"/>
      <c r="V3121" s="156"/>
      <c r="W3121" s="49"/>
      <c r="Y3121" s="49"/>
      <c r="AB3121" s="1">
        <f t="shared" si="1731"/>
        <v>0</v>
      </c>
      <c r="AK3121" s="7">
        <f t="shared" ref="AK3121:AK3144" si="1740">IF(W3121&gt;0,RANK(W3121,(R3121:AB3121)),0)</f>
        <v>0</v>
      </c>
      <c r="AL3121" s="7">
        <f t="shared" ref="AL3121:AL3144" si="1741">IF(X3121&gt;0,RANK(X3121,(R3121:AB3121)),0)</f>
        <v>0</v>
      </c>
      <c r="AM3121" s="7">
        <f t="shared" ref="AM3121:AM3144" si="1742">IF(Y3121&gt;0,RANK(Y3121,(R3121:AB3121)),0)</f>
        <v>0</v>
      </c>
      <c r="AN3121" s="2" t="str">
        <f t="shared" ref="AN3121:AN3144" si="1743">IF($C3121=0,"-",W3121/$C3121)</f>
        <v>-</v>
      </c>
      <c r="AO3121" s="2" t="str">
        <f t="shared" ref="AO3121:AO3144" si="1744">IF($C3121=0,"-",X3121/$C3121)</f>
        <v>-</v>
      </c>
      <c r="AP3121" s="2" t="str">
        <f t="shared" ref="AP3121:AP3144" si="1745">IF($C3121=0,"-",Y3121/$C3121)</f>
        <v>-</v>
      </c>
      <c r="AR3121" t="str">
        <f t="shared" ref="AR3121:AR3144" si="1746">A3121</f>
        <v>Renville</v>
      </c>
      <c r="AS3121" t="s">
        <v>2821</v>
      </c>
      <c r="AT3121" s="184">
        <v>7</v>
      </c>
      <c r="AV3121" s="97">
        <v>27</v>
      </c>
      <c r="AW3121" s="99">
        <v>129</v>
      </c>
      <c r="AX3121" s="105">
        <f t="shared" ref="AX3121:AX3143" si="1747">AV3121*1000+AW3121</f>
        <v>27129</v>
      </c>
      <c r="AZ3121" s="7" t="s">
        <v>2951</v>
      </c>
      <c r="BA3121" t="s">
        <v>2991</v>
      </c>
      <c r="BN3121" s="1"/>
    </row>
    <row r="3122" spans="1:66" hidden="1" outlineLevel="1">
      <c r="A3122" t="s">
        <v>1473</v>
      </c>
      <c r="B3122" t="s">
        <v>2821</v>
      </c>
      <c r="C3122" s="1">
        <f t="shared" si="1732"/>
        <v>0</v>
      </c>
      <c r="D3122" s="7">
        <f>IF(R3122&gt;0,RANK(R3122,(R3122:T3122,U3122:AI3122)),0)</f>
        <v>0</v>
      </c>
      <c r="E3122" s="7">
        <f>IF(S3122&gt;0,RANK(S3122,(R3122:T3122,U3122:AI3122)),0)</f>
        <v>0</v>
      </c>
      <c r="F3122" s="7">
        <f>IF(T3122&gt;0,RANK(T3122,(R3122:T3122,U3122:AI3122)),0)</f>
        <v>0</v>
      </c>
      <c r="G3122" s="7">
        <f>IF(U3122&gt;0,RANK(U3122,(R3122:T3122,U3122:AI3122)),0)</f>
        <v>0</v>
      </c>
      <c r="H3122" s="7">
        <f t="shared" si="1733"/>
        <v>0</v>
      </c>
      <c r="I3122" s="49" t="e">
        <f t="shared" si="1734"/>
        <v>#NUM!</v>
      </c>
      <c r="J3122" s="177" t="e">
        <f t="shared" si="1713"/>
        <v>#NUM!</v>
      </c>
      <c r="K3122" s="2"/>
      <c r="L3122" s="2" t="str">
        <f t="shared" si="1735"/>
        <v>-</v>
      </c>
      <c r="M3122" s="2" t="str">
        <f t="shared" si="1736"/>
        <v>-</v>
      </c>
      <c r="N3122" s="2" t="str">
        <f t="shared" si="1737"/>
        <v>-</v>
      </c>
      <c r="O3122" s="2" t="str">
        <f t="shared" si="1738"/>
        <v>-</v>
      </c>
      <c r="P3122" s="2" t="str">
        <f t="shared" si="1739"/>
        <v>-</v>
      </c>
      <c r="Q3122" s="2" t="str">
        <f t="shared" si="1730"/>
        <v>-</v>
      </c>
      <c r="S3122" s="156"/>
      <c r="T3122" s="156"/>
      <c r="U3122" s="156"/>
      <c r="V3122" s="156"/>
      <c r="W3122" s="49"/>
      <c r="Y3122" s="49"/>
      <c r="AB3122" s="1">
        <f t="shared" si="1731"/>
        <v>0</v>
      </c>
      <c r="AK3122" s="7">
        <f t="shared" si="1740"/>
        <v>0</v>
      </c>
      <c r="AL3122" s="7">
        <f t="shared" si="1741"/>
        <v>0</v>
      </c>
      <c r="AM3122" s="7">
        <f t="shared" si="1742"/>
        <v>0</v>
      </c>
      <c r="AN3122" s="2" t="str">
        <f t="shared" si="1743"/>
        <v>-</v>
      </c>
      <c r="AO3122" s="2" t="str">
        <f t="shared" si="1744"/>
        <v>-</v>
      </c>
      <c r="AP3122" s="2" t="str">
        <f t="shared" si="1745"/>
        <v>-</v>
      </c>
      <c r="AR3122" t="str">
        <f t="shared" si="1746"/>
        <v>Rice</v>
      </c>
      <c r="AS3122" t="s">
        <v>2821</v>
      </c>
      <c r="AT3122" s="184"/>
      <c r="AV3122" s="97">
        <v>27</v>
      </c>
      <c r="AW3122" s="99">
        <v>131</v>
      </c>
      <c r="AX3122" s="105">
        <f t="shared" si="1747"/>
        <v>27131</v>
      </c>
      <c r="AZ3122" s="7" t="s">
        <v>2951</v>
      </c>
      <c r="BA3122" t="s">
        <v>2991</v>
      </c>
      <c r="BN3122" s="1"/>
    </row>
    <row r="3123" spans="1:66" hidden="1" outlineLevel="1">
      <c r="A3123" t="s">
        <v>1933</v>
      </c>
      <c r="B3123" t="s">
        <v>2821</v>
      </c>
      <c r="C3123" s="1">
        <f t="shared" si="1732"/>
        <v>0</v>
      </c>
      <c r="D3123" s="7">
        <f>IF(R3123&gt;0,RANK(R3123,(R3123:T3123,U3123:AI3123)),0)</f>
        <v>0</v>
      </c>
      <c r="E3123" s="7">
        <f>IF(S3123&gt;0,RANK(S3123,(R3123:T3123,U3123:AI3123)),0)</f>
        <v>0</v>
      </c>
      <c r="F3123" s="7">
        <f>IF(T3123&gt;0,RANK(T3123,(R3123:T3123,U3123:AI3123)),0)</f>
        <v>0</v>
      </c>
      <c r="G3123" s="7">
        <f>IF(U3123&gt;0,RANK(U3123,(R3123:T3123,U3123:AI3123)),0)</f>
        <v>0</v>
      </c>
      <c r="H3123" s="7">
        <f t="shared" si="1733"/>
        <v>0</v>
      </c>
      <c r="I3123" s="49" t="e">
        <f t="shared" si="1734"/>
        <v>#NUM!</v>
      </c>
      <c r="J3123" s="177" t="e">
        <f t="shared" si="1713"/>
        <v>#NUM!</v>
      </c>
      <c r="K3123" s="2"/>
      <c r="L3123" s="2" t="str">
        <f t="shared" si="1735"/>
        <v>-</v>
      </c>
      <c r="M3123" s="2" t="str">
        <f t="shared" si="1736"/>
        <v>-</v>
      </c>
      <c r="N3123" s="2" t="str">
        <f t="shared" si="1737"/>
        <v>-</v>
      </c>
      <c r="O3123" s="2" t="str">
        <f t="shared" si="1738"/>
        <v>-</v>
      </c>
      <c r="P3123" s="2" t="str">
        <f t="shared" si="1739"/>
        <v>-</v>
      </c>
      <c r="Q3123" s="2" t="str">
        <f t="shared" si="1730"/>
        <v>-</v>
      </c>
      <c r="S3123" s="156"/>
      <c r="T3123" s="156"/>
      <c r="U3123" s="156"/>
      <c r="V3123" s="156"/>
      <c r="W3123" s="49"/>
      <c r="Y3123" s="49"/>
      <c r="AB3123" s="1">
        <f t="shared" si="1731"/>
        <v>0</v>
      </c>
      <c r="AK3123" s="7">
        <f t="shared" si="1740"/>
        <v>0</v>
      </c>
      <c r="AL3123" s="7">
        <f t="shared" si="1741"/>
        <v>0</v>
      </c>
      <c r="AM3123" s="7">
        <f t="shared" si="1742"/>
        <v>0</v>
      </c>
      <c r="AN3123" s="2" t="str">
        <f t="shared" si="1743"/>
        <v>-</v>
      </c>
      <c r="AO3123" s="2" t="str">
        <f t="shared" si="1744"/>
        <v>-</v>
      </c>
      <c r="AP3123" s="2" t="str">
        <f t="shared" si="1745"/>
        <v>-</v>
      </c>
      <c r="AR3123" t="str">
        <f t="shared" si="1746"/>
        <v>Rock</v>
      </c>
      <c r="AS3123" t="s">
        <v>2821</v>
      </c>
      <c r="AT3123" s="184">
        <v>1</v>
      </c>
      <c r="AV3123" s="97">
        <v>27</v>
      </c>
      <c r="AW3123" s="99">
        <v>133</v>
      </c>
      <c r="AX3123" s="105">
        <f t="shared" si="1747"/>
        <v>27133</v>
      </c>
      <c r="AZ3123" s="7" t="s">
        <v>2951</v>
      </c>
      <c r="BA3123" t="s">
        <v>2991</v>
      </c>
      <c r="BN3123" s="1"/>
    </row>
    <row r="3124" spans="1:66" hidden="1" outlineLevel="1">
      <c r="A3124" t="s">
        <v>1161</v>
      </c>
      <c r="B3124" t="s">
        <v>2821</v>
      </c>
      <c r="C3124" s="1">
        <f t="shared" si="1732"/>
        <v>0</v>
      </c>
      <c r="D3124" s="7">
        <f>IF(R3124&gt;0,RANK(R3124,(R3124:T3124,U3124:AI3124)),0)</f>
        <v>0</v>
      </c>
      <c r="E3124" s="7">
        <f>IF(S3124&gt;0,RANK(S3124,(R3124:T3124,U3124:AI3124)),0)</f>
        <v>0</v>
      </c>
      <c r="F3124" s="7">
        <f>IF(T3124&gt;0,RANK(T3124,(R3124:T3124,U3124:AI3124)),0)</f>
        <v>0</v>
      </c>
      <c r="G3124" s="7">
        <f>IF(U3124&gt;0,RANK(U3124,(R3124:T3124,U3124:AI3124)),0)</f>
        <v>0</v>
      </c>
      <c r="H3124" s="7">
        <f t="shared" si="1733"/>
        <v>0</v>
      </c>
      <c r="I3124" s="49" t="e">
        <f t="shared" si="1734"/>
        <v>#NUM!</v>
      </c>
      <c r="J3124" s="177" t="e">
        <f t="shared" si="1713"/>
        <v>#NUM!</v>
      </c>
      <c r="K3124" s="2"/>
      <c r="L3124" s="2" t="str">
        <f t="shared" si="1735"/>
        <v>-</v>
      </c>
      <c r="M3124" s="2" t="str">
        <f t="shared" si="1736"/>
        <v>-</v>
      </c>
      <c r="N3124" s="2" t="str">
        <f t="shared" si="1737"/>
        <v>-</v>
      </c>
      <c r="O3124" s="2" t="str">
        <f t="shared" si="1738"/>
        <v>-</v>
      </c>
      <c r="P3124" s="2" t="str">
        <f t="shared" si="1739"/>
        <v>-</v>
      </c>
      <c r="Q3124" s="2" t="str">
        <f t="shared" si="1730"/>
        <v>-</v>
      </c>
      <c r="S3124" s="156"/>
      <c r="T3124" s="156"/>
      <c r="U3124" s="156"/>
      <c r="V3124" s="156"/>
      <c r="W3124" s="49"/>
      <c r="Y3124" s="49"/>
      <c r="AB3124" s="1">
        <f t="shared" si="1731"/>
        <v>0</v>
      </c>
      <c r="AK3124" s="7">
        <f t="shared" si="1740"/>
        <v>0</v>
      </c>
      <c r="AL3124" s="7">
        <f t="shared" si="1741"/>
        <v>0</v>
      </c>
      <c r="AM3124" s="7">
        <f t="shared" si="1742"/>
        <v>0</v>
      </c>
      <c r="AN3124" s="2" t="str">
        <f t="shared" si="1743"/>
        <v>-</v>
      </c>
      <c r="AO3124" s="2" t="str">
        <f t="shared" si="1744"/>
        <v>-</v>
      </c>
      <c r="AP3124" s="2" t="str">
        <f t="shared" si="1745"/>
        <v>-</v>
      </c>
      <c r="AR3124" t="str">
        <f t="shared" si="1746"/>
        <v>Roseau</v>
      </c>
      <c r="AS3124" t="s">
        <v>2821</v>
      </c>
      <c r="AT3124" s="184">
        <v>7</v>
      </c>
      <c r="AV3124" s="97">
        <v>27</v>
      </c>
      <c r="AW3124" s="99">
        <v>135</v>
      </c>
      <c r="AX3124" s="105">
        <f t="shared" si="1747"/>
        <v>27135</v>
      </c>
      <c r="AZ3124" s="7" t="s">
        <v>2951</v>
      </c>
      <c r="BA3124" t="s">
        <v>2991</v>
      </c>
      <c r="BN3124" s="1"/>
    </row>
    <row r="3125" spans="1:66" hidden="1" outlineLevel="1">
      <c r="A3125" t="s">
        <v>1415</v>
      </c>
      <c r="B3125" t="s">
        <v>2821</v>
      </c>
      <c r="C3125" s="1">
        <f t="shared" si="1732"/>
        <v>0</v>
      </c>
      <c r="D3125" s="7">
        <f>IF(R3125&gt;0,RANK(R3125,(R3125:T3125,U3125:AI3125)),0)</f>
        <v>0</v>
      </c>
      <c r="E3125" s="7">
        <f>IF(S3125&gt;0,RANK(S3125,(R3125:T3125,U3125:AI3125)),0)</f>
        <v>0</v>
      </c>
      <c r="F3125" s="7">
        <f>IF(T3125&gt;0,RANK(T3125,(R3125:T3125,U3125:AI3125)),0)</f>
        <v>0</v>
      </c>
      <c r="G3125" s="7">
        <f>IF(U3125&gt;0,RANK(U3125,(R3125:T3125,U3125:AI3125)),0)</f>
        <v>0</v>
      </c>
      <c r="H3125" s="7">
        <f t="shared" si="1733"/>
        <v>0</v>
      </c>
      <c r="I3125" s="49" t="e">
        <f t="shared" si="1734"/>
        <v>#NUM!</v>
      </c>
      <c r="J3125" s="177" t="e">
        <f t="shared" si="1713"/>
        <v>#NUM!</v>
      </c>
      <c r="K3125" s="2"/>
      <c r="L3125" s="2" t="str">
        <f t="shared" si="1735"/>
        <v>-</v>
      </c>
      <c r="M3125" s="2" t="str">
        <f t="shared" si="1736"/>
        <v>-</v>
      </c>
      <c r="N3125" s="2" t="str">
        <f t="shared" si="1737"/>
        <v>-</v>
      </c>
      <c r="O3125" s="2" t="str">
        <f t="shared" si="1738"/>
        <v>-</v>
      </c>
      <c r="P3125" s="2" t="str">
        <f t="shared" si="1739"/>
        <v>-</v>
      </c>
      <c r="Q3125" s="2" t="str">
        <f t="shared" si="1730"/>
        <v>-</v>
      </c>
      <c r="S3125" s="156"/>
      <c r="T3125" s="156"/>
      <c r="U3125" s="156"/>
      <c r="V3125" s="156"/>
      <c r="W3125" s="49"/>
      <c r="Y3125" s="49"/>
      <c r="AB3125" s="1">
        <f t="shared" si="1731"/>
        <v>0</v>
      </c>
      <c r="AK3125" s="7">
        <f t="shared" si="1740"/>
        <v>0</v>
      </c>
      <c r="AL3125" s="7">
        <f t="shared" si="1741"/>
        <v>0</v>
      </c>
      <c r="AM3125" s="7">
        <f t="shared" si="1742"/>
        <v>0</v>
      </c>
      <c r="AN3125" s="2" t="str">
        <f t="shared" si="1743"/>
        <v>-</v>
      </c>
      <c r="AO3125" s="2" t="str">
        <f t="shared" si="1744"/>
        <v>-</v>
      </c>
      <c r="AP3125" s="2" t="str">
        <f t="shared" si="1745"/>
        <v>-</v>
      </c>
      <c r="AR3125" t="str">
        <f t="shared" si="1746"/>
        <v>St. Louis</v>
      </c>
      <c r="AS3125" t="s">
        <v>2821</v>
      </c>
      <c r="AT3125" s="184">
        <v>8</v>
      </c>
      <c r="AV3125" s="97">
        <v>27</v>
      </c>
      <c r="AW3125" s="99">
        <v>137</v>
      </c>
      <c r="AX3125" s="105">
        <f t="shared" si="1747"/>
        <v>27137</v>
      </c>
      <c r="AZ3125" s="7" t="s">
        <v>2951</v>
      </c>
      <c r="BA3125" t="s">
        <v>2991</v>
      </c>
      <c r="BN3125" s="1"/>
    </row>
    <row r="3126" spans="1:66" hidden="1" outlineLevel="1">
      <c r="A3126" t="s">
        <v>1008</v>
      </c>
      <c r="B3126" t="s">
        <v>2821</v>
      </c>
      <c r="C3126" s="1">
        <f t="shared" si="1732"/>
        <v>0</v>
      </c>
      <c r="D3126" s="7">
        <f>IF(R3126&gt;0,RANK(R3126,(R3126:T3126,U3126:AI3126)),0)</f>
        <v>0</v>
      </c>
      <c r="E3126" s="7">
        <f>IF(S3126&gt;0,RANK(S3126,(R3126:T3126,U3126:AI3126)),0)</f>
        <v>0</v>
      </c>
      <c r="F3126" s="7">
        <f>IF(T3126&gt;0,RANK(T3126,(R3126:T3126,U3126:AI3126)),0)</f>
        <v>0</v>
      </c>
      <c r="G3126" s="7">
        <f>IF(U3126&gt;0,RANK(U3126,(R3126:T3126,U3126:AI3126)),0)</f>
        <v>0</v>
      </c>
      <c r="H3126" s="7">
        <f t="shared" si="1733"/>
        <v>0</v>
      </c>
      <c r="I3126" s="49" t="e">
        <f t="shared" si="1734"/>
        <v>#NUM!</v>
      </c>
      <c r="J3126" s="177" t="e">
        <f t="shared" si="1713"/>
        <v>#NUM!</v>
      </c>
      <c r="K3126" s="2"/>
      <c r="L3126" s="2" t="str">
        <f t="shared" si="1735"/>
        <v>-</v>
      </c>
      <c r="M3126" s="2" t="str">
        <f t="shared" si="1736"/>
        <v>-</v>
      </c>
      <c r="N3126" s="2" t="str">
        <f t="shared" si="1737"/>
        <v>-</v>
      </c>
      <c r="O3126" s="2" t="str">
        <f t="shared" si="1738"/>
        <v>-</v>
      </c>
      <c r="P3126" s="2" t="str">
        <f t="shared" si="1739"/>
        <v>-</v>
      </c>
      <c r="Q3126" s="2" t="str">
        <f t="shared" si="1730"/>
        <v>-</v>
      </c>
      <c r="S3126" s="156"/>
      <c r="T3126" s="156"/>
      <c r="U3126" s="156"/>
      <c r="V3126" s="156"/>
      <c r="W3126" s="49"/>
      <c r="Y3126" s="49"/>
      <c r="AB3126" s="1">
        <f t="shared" si="1731"/>
        <v>0</v>
      </c>
      <c r="AK3126" s="7">
        <f t="shared" si="1740"/>
        <v>0</v>
      </c>
      <c r="AL3126" s="7">
        <f t="shared" si="1741"/>
        <v>0</v>
      </c>
      <c r="AM3126" s="7">
        <f t="shared" si="1742"/>
        <v>0</v>
      </c>
      <c r="AN3126" s="2" t="str">
        <f t="shared" si="1743"/>
        <v>-</v>
      </c>
      <c r="AO3126" s="2" t="str">
        <f t="shared" si="1744"/>
        <v>-</v>
      </c>
      <c r="AP3126" s="2" t="str">
        <f t="shared" si="1745"/>
        <v>-</v>
      </c>
      <c r="AR3126" t="str">
        <f t="shared" si="1746"/>
        <v>Scott</v>
      </c>
      <c r="AS3126" t="s">
        <v>2821</v>
      </c>
      <c r="AT3126" s="184">
        <v>2</v>
      </c>
      <c r="AV3126" s="97">
        <v>27</v>
      </c>
      <c r="AW3126" s="99">
        <v>139</v>
      </c>
      <c r="AX3126" s="105">
        <f t="shared" si="1747"/>
        <v>27139</v>
      </c>
      <c r="AZ3126" s="7" t="s">
        <v>2951</v>
      </c>
      <c r="BA3126" t="s">
        <v>2991</v>
      </c>
      <c r="BN3126" s="1"/>
    </row>
    <row r="3127" spans="1:66" ht="14" hidden="1" customHeight="1" outlineLevel="1">
      <c r="A3127" t="s">
        <v>3201</v>
      </c>
      <c r="B3127" t="s">
        <v>2821</v>
      </c>
      <c r="C3127" s="1">
        <f t="shared" si="1732"/>
        <v>0</v>
      </c>
      <c r="D3127" s="7">
        <f>IF(R3127&gt;0,RANK(R3127,(R3127:T3127,U3127:AI3127)),0)</f>
        <v>0</v>
      </c>
      <c r="E3127" s="7">
        <f>IF(S3127&gt;0,RANK(S3127,(R3127:T3127,U3127:AI3127)),0)</f>
        <v>0</v>
      </c>
      <c r="F3127" s="7">
        <f>IF(T3127&gt;0,RANK(T3127,(R3127:T3127,U3127:AI3127)),0)</f>
        <v>0</v>
      </c>
      <c r="G3127" s="7">
        <f>IF(U3127&gt;0,RANK(U3127,(R3127:T3127,U3127:AI3127)),0)</f>
        <v>0</v>
      </c>
      <c r="H3127" s="7">
        <f t="shared" si="1733"/>
        <v>0</v>
      </c>
      <c r="I3127" s="49" t="e">
        <f t="shared" si="1734"/>
        <v>#NUM!</v>
      </c>
      <c r="J3127" s="177" t="e">
        <f t="shared" si="1713"/>
        <v>#NUM!</v>
      </c>
      <c r="K3127" s="2"/>
      <c r="L3127" s="2" t="str">
        <f t="shared" si="1735"/>
        <v>-</v>
      </c>
      <c r="M3127" s="2" t="str">
        <f t="shared" si="1736"/>
        <v>-</v>
      </c>
      <c r="N3127" s="2" t="str">
        <f t="shared" si="1737"/>
        <v>-</v>
      </c>
      <c r="O3127" s="2" t="str">
        <f t="shared" si="1738"/>
        <v>-</v>
      </c>
      <c r="P3127" s="2" t="str">
        <f t="shared" si="1739"/>
        <v>-</v>
      </c>
      <c r="Q3127" s="2" t="str">
        <f t="shared" si="1730"/>
        <v>-</v>
      </c>
      <c r="S3127" s="156"/>
      <c r="T3127" s="156"/>
      <c r="U3127" s="156"/>
      <c r="V3127" s="156"/>
      <c r="W3127" s="49"/>
      <c r="Y3127" s="49"/>
      <c r="AB3127" s="1">
        <f t="shared" si="1731"/>
        <v>0</v>
      </c>
      <c r="AK3127" s="7">
        <f t="shared" si="1740"/>
        <v>0</v>
      </c>
      <c r="AL3127" s="7">
        <f t="shared" si="1741"/>
        <v>0</v>
      </c>
      <c r="AM3127" s="7">
        <f t="shared" si="1742"/>
        <v>0</v>
      </c>
      <c r="AN3127" s="2" t="str">
        <f t="shared" si="1743"/>
        <v>-</v>
      </c>
      <c r="AO3127" s="2" t="str">
        <f t="shared" si="1744"/>
        <v>-</v>
      </c>
      <c r="AP3127" s="2" t="str">
        <f t="shared" si="1745"/>
        <v>-</v>
      </c>
      <c r="AR3127" t="str">
        <f t="shared" si="1746"/>
        <v>Sherburne</v>
      </c>
      <c r="AS3127" t="s">
        <v>2821</v>
      </c>
      <c r="AT3127" s="184">
        <v>6</v>
      </c>
      <c r="AV3127" s="97">
        <v>27</v>
      </c>
      <c r="AW3127" s="99">
        <v>141</v>
      </c>
      <c r="AX3127" s="105">
        <f t="shared" si="1747"/>
        <v>27141</v>
      </c>
      <c r="AZ3127" s="7" t="s">
        <v>2951</v>
      </c>
      <c r="BA3127" t="s">
        <v>2991</v>
      </c>
      <c r="BN3127" s="1"/>
    </row>
    <row r="3128" spans="1:66" hidden="1" outlineLevel="1">
      <c r="A3128" t="s">
        <v>3258</v>
      </c>
      <c r="B3128" t="s">
        <v>2821</v>
      </c>
      <c r="C3128" s="1">
        <f t="shared" si="1732"/>
        <v>0</v>
      </c>
      <c r="D3128" s="7">
        <f>IF(R3128&gt;0,RANK(R3128,(R3128:T3128,U3128:AI3128)),0)</f>
        <v>0</v>
      </c>
      <c r="E3128" s="7">
        <f>IF(S3128&gt;0,RANK(S3128,(R3128:T3128,U3128:AI3128)),0)</f>
        <v>0</v>
      </c>
      <c r="F3128" s="7">
        <f>IF(T3128&gt;0,RANK(T3128,(R3128:T3128,U3128:AI3128)),0)</f>
        <v>0</v>
      </c>
      <c r="G3128" s="7">
        <f>IF(U3128&gt;0,RANK(U3128,(R3128:T3128,U3128:AI3128)),0)</f>
        <v>0</v>
      </c>
      <c r="H3128" s="7">
        <f t="shared" si="1733"/>
        <v>0</v>
      </c>
      <c r="I3128" s="49" t="e">
        <f t="shared" si="1734"/>
        <v>#NUM!</v>
      </c>
      <c r="J3128" s="177" t="e">
        <f t="shared" si="1713"/>
        <v>#NUM!</v>
      </c>
      <c r="K3128" s="2"/>
      <c r="L3128" s="2" t="str">
        <f t="shared" si="1735"/>
        <v>-</v>
      </c>
      <c r="M3128" s="2" t="str">
        <f t="shared" si="1736"/>
        <v>-</v>
      </c>
      <c r="N3128" s="2" t="str">
        <f t="shared" si="1737"/>
        <v>-</v>
      </c>
      <c r="O3128" s="2" t="str">
        <f t="shared" si="1738"/>
        <v>-</v>
      </c>
      <c r="P3128" s="2" t="str">
        <f t="shared" si="1739"/>
        <v>-</v>
      </c>
      <c r="Q3128" s="2" t="str">
        <f t="shared" si="1730"/>
        <v>-</v>
      </c>
      <c r="S3128" s="156"/>
      <c r="T3128" s="156"/>
      <c r="U3128" s="156"/>
      <c r="V3128" s="156"/>
      <c r="W3128" s="49"/>
      <c r="Y3128" s="49"/>
      <c r="AB3128" s="1">
        <f t="shared" si="1731"/>
        <v>0</v>
      </c>
      <c r="AK3128" s="7">
        <f t="shared" si="1740"/>
        <v>0</v>
      </c>
      <c r="AL3128" s="7">
        <f t="shared" si="1741"/>
        <v>0</v>
      </c>
      <c r="AM3128" s="7">
        <f t="shared" si="1742"/>
        <v>0</v>
      </c>
      <c r="AN3128" s="2" t="str">
        <f t="shared" si="1743"/>
        <v>-</v>
      </c>
      <c r="AO3128" s="2" t="str">
        <f t="shared" si="1744"/>
        <v>-</v>
      </c>
      <c r="AP3128" s="2" t="str">
        <f t="shared" si="1745"/>
        <v>-</v>
      </c>
      <c r="AR3128" t="str">
        <f t="shared" si="1746"/>
        <v>Sibley</v>
      </c>
      <c r="AS3128" t="s">
        <v>2821</v>
      </c>
      <c r="AT3128" s="184">
        <v>7</v>
      </c>
      <c r="AV3128" s="97">
        <v>27</v>
      </c>
      <c r="AW3128" s="99">
        <v>143</v>
      </c>
      <c r="AX3128" s="105">
        <f t="shared" si="1747"/>
        <v>27143</v>
      </c>
      <c r="AZ3128" s="7" t="s">
        <v>2951</v>
      </c>
      <c r="BA3128" t="s">
        <v>2991</v>
      </c>
      <c r="BN3128" s="1"/>
    </row>
    <row r="3129" spans="1:66" hidden="1" outlineLevel="1">
      <c r="A3129" t="s">
        <v>23</v>
      </c>
      <c r="B3129" t="s">
        <v>2821</v>
      </c>
      <c r="C3129" s="1">
        <f t="shared" si="1732"/>
        <v>0</v>
      </c>
      <c r="D3129" s="7">
        <f>IF(R3129&gt;0,RANK(R3129,(R3129:T3129,U3129:AI3129)),0)</f>
        <v>0</v>
      </c>
      <c r="E3129" s="7">
        <f>IF(S3129&gt;0,RANK(S3129,(R3129:T3129,U3129:AI3129)),0)</f>
        <v>0</v>
      </c>
      <c r="F3129" s="7">
        <f>IF(T3129&gt;0,RANK(T3129,(R3129:T3129,U3129:AI3129)),0)</f>
        <v>0</v>
      </c>
      <c r="G3129" s="7">
        <f>IF(U3129&gt;0,RANK(U3129,(R3129:T3129,U3129:AI3129)),0)</f>
        <v>0</v>
      </c>
      <c r="H3129" s="7">
        <f t="shared" si="1733"/>
        <v>0</v>
      </c>
      <c r="I3129" s="49" t="e">
        <f t="shared" si="1734"/>
        <v>#NUM!</v>
      </c>
      <c r="J3129" s="177" t="e">
        <f t="shared" ref="J3129:J3144" si="1748">I3129/C3129</f>
        <v>#NUM!</v>
      </c>
      <c r="K3129" s="2"/>
      <c r="L3129" s="2" t="str">
        <f t="shared" si="1735"/>
        <v>-</v>
      </c>
      <c r="M3129" s="2" t="str">
        <f t="shared" si="1736"/>
        <v>-</v>
      </c>
      <c r="N3129" s="2" t="str">
        <f t="shared" si="1737"/>
        <v>-</v>
      </c>
      <c r="O3129" s="2" t="str">
        <f t="shared" si="1738"/>
        <v>-</v>
      </c>
      <c r="P3129" s="2" t="str">
        <f t="shared" si="1739"/>
        <v>-</v>
      </c>
      <c r="Q3129" s="2" t="str">
        <f t="shared" si="1730"/>
        <v>-</v>
      </c>
      <c r="S3129" s="156"/>
      <c r="T3129" s="156"/>
      <c r="U3129" s="156"/>
      <c r="V3129" s="156"/>
      <c r="W3129" s="49"/>
      <c r="Y3129" s="49"/>
      <c r="AB3129" s="1">
        <f t="shared" si="1731"/>
        <v>0</v>
      </c>
      <c r="AK3129" s="7">
        <f t="shared" si="1740"/>
        <v>0</v>
      </c>
      <c r="AL3129" s="7">
        <f t="shared" si="1741"/>
        <v>0</v>
      </c>
      <c r="AM3129" s="7">
        <f t="shared" si="1742"/>
        <v>0</v>
      </c>
      <c r="AN3129" s="2" t="str">
        <f t="shared" si="1743"/>
        <v>-</v>
      </c>
      <c r="AO3129" s="2" t="str">
        <f t="shared" si="1744"/>
        <v>-</v>
      </c>
      <c r="AP3129" s="2" t="str">
        <f t="shared" si="1745"/>
        <v>-</v>
      </c>
      <c r="AR3129" t="str">
        <f t="shared" si="1746"/>
        <v>Stearns</v>
      </c>
      <c r="AS3129" t="s">
        <v>2821</v>
      </c>
      <c r="AT3129" s="184"/>
      <c r="AV3129" s="97">
        <v>27</v>
      </c>
      <c r="AW3129" s="99">
        <v>145</v>
      </c>
      <c r="AX3129" s="105">
        <f t="shared" si="1747"/>
        <v>27145</v>
      </c>
      <c r="AZ3129" s="7" t="s">
        <v>2951</v>
      </c>
      <c r="BA3129" t="s">
        <v>2991</v>
      </c>
      <c r="BN3129" s="1"/>
    </row>
    <row r="3130" spans="1:66" hidden="1" outlineLevel="1">
      <c r="A3130" t="s">
        <v>1042</v>
      </c>
      <c r="B3130" t="s">
        <v>2821</v>
      </c>
      <c r="C3130" s="1">
        <f t="shared" si="1732"/>
        <v>0</v>
      </c>
      <c r="D3130" s="7">
        <f>IF(R3130&gt;0,RANK(R3130,(R3130:T3130,U3130:AI3130)),0)</f>
        <v>0</v>
      </c>
      <c r="E3130" s="7">
        <f>IF(S3130&gt;0,RANK(S3130,(R3130:T3130,U3130:AI3130)),0)</f>
        <v>0</v>
      </c>
      <c r="F3130" s="7">
        <f>IF(T3130&gt;0,RANK(T3130,(R3130:T3130,U3130:AI3130)),0)</f>
        <v>0</v>
      </c>
      <c r="G3130" s="7">
        <f>IF(U3130&gt;0,RANK(U3130,(R3130:T3130,U3130:AI3130)),0)</f>
        <v>0</v>
      </c>
      <c r="H3130" s="7">
        <f t="shared" si="1733"/>
        <v>0</v>
      </c>
      <c r="I3130" s="49" t="e">
        <f t="shared" si="1734"/>
        <v>#NUM!</v>
      </c>
      <c r="J3130" s="177" t="e">
        <f t="shared" si="1748"/>
        <v>#NUM!</v>
      </c>
      <c r="K3130" s="2"/>
      <c r="L3130" s="2" t="str">
        <f t="shared" si="1735"/>
        <v>-</v>
      </c>
      <c r="M3130" s="2" t="str">
        <f t="shared" si="1736"/>
        <v>-</v>
      </c>
      <c r="N3130" s="2" t="str">
        <f t="shared" si="1737"/>
        <v>-</v>
      </c>
      <c r="O3130" s="2" t="str">
        <f t="shared" si="1738"/>
        <v>-</v>
      </c>
      <c r="P3130" s="2" t="str">
        <f t="shared" si="1739"/>
        <v>-</v>
      </c>
      <c r="Q3130" s="2" t="str">
        <f t="shared" si="1730"/>
        <v>-</v>
      </c>
      <c r="S3130" s="156"/>
      <c r="T3130" s="156"/>
      <c r="U3130" s="156"/>
      <c r="V3130" s="156"/>
      <c r="W3130" s="49"/>
      <c r="Y3130" s="49"/>
      <c r="AB3130" s="1">
        <f t="shared" si="1731"/>
        <v>0</v>
      </c>
      <c r="AK3130" s="7">
        <f t="shared" si="1740"/>
        <v>0</v>
      </c>
      <c r="AL3130" s="7">
        <f t="shared" si="1741"/>
        <v>0</v>
      </c>
      <c r="AM3130" s="7">
        <f t="shared" si="1742"/>
        <v>0</v>
      </c>
      <c r="AN3130" s="2" t="str">
        <f t="shared" si="1743"/>
        <v>-</v>
      </c>
      <c r="AO3130" s="2" t="str">
        <f t="shared" si="1744"/>
        <v>-</v>
      </c>
      <c r="AP3130" s="2" t="str">
        <f t="shared" si="1745"/>
        <v>-</v>
      </c>
      <c r="AR3130" t="str">
        <f t="shared" si="1746"/>
        <v>Steele</v>
      </c>
      <c r="AS3130" t="s">
        <v>2821</v>
      </c>
      <c r="AT3130" s="184">
        <v>1</v>
      </c>
      <c r="AV3130" s="97">
        <v>27</v>
      </c>
      <c r="AW3130" s="99">
        <v>147</v>
      </c>
      <c r="AX3130" s="105">
        <f t="shared" si="1747"/>
        <v>27147</v>
      </c>
      <c r="AZ3130" s="7" t="s">
        <v>2951</v>
      </c>
      <c r="BA3130" t="s">
        <v>2991</v>
      </c>
      <c r="BN3130" s="1"/>
    </row>
    <row r="3131" spans="1:66" hidden="1" outlineLevel="1">
      <c r="A3131" t="s">
        <v>2780</v>
      </c>
      <c r="B3131" t="s">
        <v>2821</v>
      </c>
      <c r="C3131" s="1">
        <f t="shared" si="1732"/>
        <v>0</v>
      </c>
      <c r="D3131" s="7">
        <f>IF(R3131&gt;0,RANK(R3131,(R3131:T3131,U3131:AI3131)),0)</f>
        <v>0</v>
      </c>
      <c r="E3131" s="7">
        <f>IF(S3131&gt;0,RANK(S3131,(R3131:T3131,U3131:AI3131)),0)</f>
        <v>0</v>
      </c>
      <c r="F3131" s="7">
        <f>IF(T3131&gt;0,RANK(T3131,(R3131:T3131,U3131:AI3131)),0)</f>
        <v>0</v>
      </c>
      <c r="G3131" s="7">
        <f>IF(U3131&gt;0,RANK(U3131,(R3131:T3131,U3131:AI3131)),0)</f>
        <v>0</v>
      </c>
      <c r="H3131" s="7">
        <f t="shared" si="1733"/>
        <v>0</v>
      </c>
      <c r="I3131" s="49" t="e">
        <f t="shared" si="1734"/>
        <v>#NUM!</v>
      </c>
      <c r="J3131" s="177" t="e">
        <f t="shared" si="1748"/>
        <v>#NUM!</v>
      </c>
      <c r="K3131" s="2"/>
      <c r="L3131" s="2" t="str">
        <f t="shared" si="1735"/>
        <v>-</v>
      </c>
      <c r="M3131" s="2" t="str">
        <f t="shared" si="1736"/>
        <v>-</v>
      </c>
      <c r="N3131" s="2" t="str">
        <f t="shared" si="1737"/>
        <v>-</v>
      </c>
      <c r="O3131" s="2" t="str">
        <f t="shared" si="1738"/>
        <v>-</v>
      </c>
      <c r="P3131" s="2" t="str">
        <f t="shared" si="1739"/>
        <v>-</v>
      </c>
      <c r="Q3131" s="2" t="str">
        <f t="shared" si="1730"/>
        <v>-</v>
      </c>
      <c r="S3131" s="156"/>
      <c r="T3131" s="156"/>
      <c r="U3131" s="156"/>
      <c r="V3131" s="156"/>
      <c r="W3131" s="49"/>
      <c r="Y3131" s="49"/>
      <c r="AB3131" s="1">
        <f t="shared" si="1731"/>
        <v>0</v>
      </c>
      <c r="AK3131" s="7">
        <f t="shared" si="1740"/>
        <v>0</v>
      </c>
      <c r="AL3131" s="7">
        <f t="shared" si="1741"/>
        <v>0</v>
      </c>
      <c r="AM3131" s="7">
        <f t="shared" si="1742"/>
        <v>0</v>
      </c>
      <c r="AN3131" s="2" t="str">
        <f t="shared" si="1743"/>
        <v>-</v>
      </c>
      <c r="AO3131" s="2" t="str">
        <f t="shared" si="1744"/>
        <v>-</v>
      </c>
      <c r="AP3131" s="2" t="str">
        <f t="shared" si="1745"/>
        <v>-</v>
      </c>
      <c r="AR3131" t="str">
        <f t="shared" si="1746"/>
        <v>Stevens</v>
      </c>
      <c r="AS3131" t="s">
        <v>2821</v>
      </c>
      <c r="AT3131" s="184">
        <v>7</v>
      </c>
      <c r="AV3131" s="97">
        <v>27</v>
      </c>
      <c r="AW3131" s="99">
        <v>149</v>
      </c>
      <c r="AX3131" s="105">
        <f t="shared" si="1747"/>
        <v>27149</v>
      </c>
      <c r="AZ3131" s="7" t="s">
        <v>2951</v>
      </c>
      <c r="BA3131" t="s">
        <v>2991</v>
      </c>
      <c r="BN3131" s="1"/>
    </row>
    <row r="3132" spans="1:66" hidden="1" outlineLevel="1">
      <c r="A3132" t="s">
        <v>2145</v>
      </c>
      <c r="B3132" t="s">
        <v>2821</v>
      </c>
      <c r="C3132" s="1">
        <f t="shared" si="1732"/>
        <v>0</v>
      </c>
      <c r="D3132" s="7">
        <f>IF(R3132&gt;0,RANK(R3132,(R3132:T3132,U3132:AI3132)),0)</f>
        <v>0</v>
      </c>
      <c r="E3132" s="7">
        <f>IF(S3132&gt;0,RANK(S3132,(R3132:T3132,U3132:AI3132)),0)</f>
        <v>0</v>
      </c>
      <c r="F3132" s="7">
        <f>IF(T3132&gt;0,RANK(T3132,(R3132:T3132,U3132:AI3132)),0)</f>
        <v>0</v>
      </c>
      <c r="G3132" s="7">
        <f>IF(U3132&gt;0,RANK(U3132,(R3132:T3132,U3132:AI3132)),0)</f>
        <v>0</v>
      </c>
      <c r="H3132" s="7">
        <f t="shared" si="1733"/>
        <v>0</v>
      </c>
      <c r="I3132" s="49" t="e">
        <f t="shared" si="1734"/>
        <v>#NUM!</v>
      </c>
      <c r="J3132" s="177" t="e">
        <f t="shared" si="1748"/>
        <v>#NUM!</v>
      </c>
      <c r="K3132" s="2"/>
      <c r="L3132" s="2" t="str">
        <f t="shared" si="1735"/>
        <v>-</v>
      </c>
      <c r="M3132" s="2" t="str">
        <f t="shared" si="1736"/>
        <v>-</v>
      </c>
      <c r="N3132" s="2" t="str">
        <f t="shared" si="1737"/>
        <v>-</v>
      </c>
      <c r="O3132" s="2" t="str">
        <f t="shared" si="1738"/>
        <v>-</v>
      </c>
      <c r="P3132" s="2" t="str">
        <f t="shared" si="1739"/>
        <v>-</v>
      </c>
      <c r="Q3132" s="2" t="str">
        <f t="shared" si="1730"/>
        <v>-</v>
      </c>
      <c r="S3132" s="156"/>
      <c r="T3132" s="156"/>
      <c r="U3132" s="156"/>
      <c r="V3132" s="156"/>
      <c r="W3132" s="49"/>
      <c r="Y3132" s="49"/>
      <c r="AB3132" s="1">
        <f t="shared" si="1731"/>
        <v>0</v>
      </c>
      <c r="AK3132" s="7">
        <f t="shared" si="1740"/>
        <v>0</v>
      </c>
      <c r="AL3132" s="7">
        <f t="shared" si="1741"/>
        <v>0</v>
      </c>
      <c r="AM3132" s="7">
        <f t="shared" si="1742"/>
        <v>0</v>
      </c>
      <c r="AN3132" s="2" t="str">
        <f t="shared" si="1743"/>
        <v>-</v>
      </c>
      <c r="AO3132" s="2" t="str">
        <f t="shared" si="1744"/>
        <v>-</v>
      </c>
      <c r="AP3132" s="2" t="str">
        <f t="shared" si="1745"/>
        <v>-</v>
      </c>
      <c r="AR3132" t="str">
        <f t="shared" si="1746"/>
        <v>Swift</v>
      </c>
      <c r="AS3132" t="s">
        <v>2821</v>
      </c>
      <c r="AT3132" s="184">
        <v>7</v>
      </c>
      <c r="AV3132" s="97">
        <v>27</v>
      </c>
      <c r="AW3132" s="99">
        <v>151</v>
      </c>
      <c r="AX3132" s="105">
        <f t="shared" si="1747"/>
        <v>27151</v>
      </c>
      <c r="AZ3132" s="7" t="s">
        <v>2951</v>
      </c>
      <c r="BA3132" t="s">
        <v>2991</v>
      </c>
      <c r="BN3132" s="1"/>
    </row>
    <row r="3133" spans="1:66" hidden="1" outlineLevel="1">
      <c r="A3133" t="s">
        <v>230</v>
      </c>
      <c r="B3133" t="s">
        <v>2821</v>
      </c>
      <c r="C3133" s="1">
        <f t="shared" si="1732"/>
        <v>0</v>
      </c>
      <c r="D3133" s="7">
        <f>IF(R3133&gt;0,RANK(R3133,(R3133:T3133,U3133:AI3133)),0)</f>
        <v>0</v>
      </c>
      <c r="E3133" s="7">
        <f>IF(S3133&gt;0,RANK(S3133,(R3133:T3133,U3133:AI3133)),0)</f>
        <v>0</v>
      </c>
      <c r="F3133" s="7">
        <f>IF(T3133&gt;0,RANK(T3133,(R3133:T3133,U3133:AI3133)),0)</f>
        <v>0</v>
      </c>
      <c r="G3133" s="7">
        <f>IF(U3133&gt;0,RANK(U3133,(R3133:T3133,U3133:AI3133)),0)</f>
        <v>0</v>
      </c>
      <c r="H3133" s="7">
        <f t="shared" si="1733"/>
        <v>0</v>
      </c>
      <c r="I3133" s="49" t="e">
        <f t="shared" si="1734"/>
        <v>#NUM!</v>
      </c>
      <c r="J3133" s="177" t="e">
        <f t="shared" si="1748"/>
        <v>#NUM!</v>
      </c>
      <c r="K3133" s="2"/>
      <c r="L3133" s="2" t="str">
        <f t="shared" si="1735"/>
        <v>-</v>
      </c>
      <c r="M3133" s="2" t="str">
        <f t="shared" si="1736"/>
        <v>-</v>
      </c>
      <c r="N3133" s="2" t="str">
        <f t="shared" si="1737"/>
        <v>-</v>
      </c>
      <c r="O3133" s="2" t="str">
        <f t="shared" si="1738"/>
        <v>-</v>
      </c>
      <c r="P3133" s="2" t="str">
        <f t="shared" si="1739"/>
        <v>-</v>
      </c>
      <c r="Q3133" s="2" t="str">
        <f t="shared" si="1730"/>
        <v>-</v>
      </c>
      <c r="S3133" s="156"/>
      <c r="T3133" s="156"/>
      <c r="U3133" s="156"/>
      <c r="V3133" s="156"/>
      <c r="W3133" s="49"/>
      <c r="Y3133" s="49"/>
      <c r="AB3133" s="1">
        <f t="shared" si="1731"/>
        <v>0</v>
      </c>
      <c r="AK3133" s="7">
        <f t="shared" si="1740"/>
        <v>0</v>
      </c>
      <c r="AL3133" s="7">
        <f t="shared" si="1741"/>
        <v>0</v>
      </c>
      <c r="AM3133" s="7">
        <f t="shared" si="1742"/>
        <v>0</v>
      </c>
      <c r="AN3133" s="2" t="str">
        <f t="shared" si="1743"/>
        <v>-</v>
      </c>
      <c r="AO3133" s="2" t="str">
        <f t="shared" si="1744"/>
        <v>-</v>
      </c>
      <c r="AP3133" s="2" t="str">
        <f t="shared" si="1745"/>
        <v>-</v>
      </c>
      <c r="AR3133" t="str">
        <f t="shared" si="1746"/>
        <v>Todd</v>
      </c>
      <c r="AS3133" t="s">
        <v>2821</v>
      </c>
      <c r="AT3133" s="184">
        <v>7</v>
      </c>
      <c r="AV3133" s="97">
        <v>27</v>
      </c>
      <c r="AW3133" s="99">
        <v>153</v>
      </c>
      <c r="AX3133" s="105">
        <f t="shared" si="1747"/>
        <v>27153</v>
      </c>
      <c r="AZ3133" s="7" t="s">
        <v>2951</v>
      </c>
      <c r="BA3133" t="s">
        <v>2991</v>
      </c>
      <c r="BN3133" s="1"/>
    </row>
    <row r="3134" spans="1:66" hidden="1" outlineLevel="1">
      <c r="A3134" t="s">
        <v>391</v>
      </c>
      <c r="B3134" t="s">
        <v>2821</v>
      </c>
      <c r="C3134" s="1">
        <f t="shared" si="1732"/>
        <v>0</v>
      </c>
      <c r="D3134" s="7">
        <f>IF(R3134&gt;0,RANK(R3134,(R3134:T3134,U3134:AI3134)),0)</f>
        <v>0</v>
      </c>
      <c r="E3134" s="7">
        <f>IF(S3134&gt;0,RANK(S3134,(R3134:T3134,U3134:AI3134)),0)</f>
        <v>0</v>
      </c>
      <c r="F3134" s="7">
        <f>IF(T3134&gt;0,RANK(T3134,(R3134:T3134,U3134:AI3134)),0)</f>
        <v>0</v>
      </c>
      <c r="G3134" s="7">
        <f>IF(U3134&gt;0,RANK(U3134,(R3134:T3134,U3134:AI3134)),0)</f>
        <v>0</v>
      </c>
      <c r="H3134" s="7">
        <f t="shared" si="1733"/>
        <v>0</v>
      </c>
      <c r="I3134" s="49" t="e">
        <f t="shared" si="1734"/>
        <v>#NUM!</v>
      </c>
      <c r="J3134" s="177" t="e">
        <f t="shared" si="1748"/>
        <v>#NUM!</v>
      </c>
      <c r="K3134" s="2"/>
      <c r="L3134" s="2" t="str">
        <f t="shared" si="1735"/>
        <v>-</v>
      </c>
      <c r="M3134" s="2" t="str">
        <f t="shared" si="1736"/>
        <v>-</v>
      </c>
      <c r="N3134" s="2" t="str">
        <f t="shared" si="1737"/>
        <v>-</v>
      </c>
      <c r="O3134" s="2" t="str">
        <f t="shared" si="1738"/>
        <v>-</v>
      </c>
      <c r="P3134" s="2" t="str">
        <f t="shared" si="1739"/>
        <v>-</v>
      </c>
      <c r="Q3134" s="2" t="str">
        <f t="shared" si="1730"/>
        <v>-</v>
      </c>
      <c r="S3134" s="156"/>
      <c r="T3134" s="156"/>
      <c r="U3134" s="156"/>
      <c r="V3134" s="156"/>
      <c r="W3134" s="49"/>
      <c r="Y3134" s="49"/>
      <c r="AB3134" s="1">
        <f t="shared" si="1731"/>
        <v>0</v>
      </c>
      <c r="AK3134" s="7">
        <f t="shared" si="1740"/>
        <v>0</v>
      </c>
      <c r="AL3134" s="7">
        <f t="shared" si="1741"/>
        <v>0</v>
      </c>
      <c r="AM3134" s="7">
        <f t="shared" si="1742"/>
        <v>0</v>
      </c>
      <c r="AN3134" s="2" t="str">
        <f t="shared" si="1743"/>
        <v>-</v>
      </c>
      <c r="AO3134" s="2" t="str">
        <f t="shared" si="1744"/>
        <v>-</v>
      </c>
      <c r="AP3134" s="2" t="str">
        <f t="shared" si="1745"/>
        <v>-</v>
      </c>
      <c r="AR3134" t="str">
        <f t="shared" si="1746"/>
        <v>Traverse</v>
      </c>
      <c r="AS3134" t="s">
        <v>2821</v>
      </c>
      <c r="AT3134" s="184">
        <v>7</v>
      </c>
      <c r="AV3134" s="97">
        <v>27</v>
      </c>
      <c r="AW3134" s="99">
        <v>155</v>
      </c>
      <c r="AX3134" s="105">
        <f t="shared" si="1747"/>
        <v>27155</v>
      </c>
      <c r="AZ3134" s="7" t="s">
        <v>2951</v>
      </c>
      <c r="BA3134" t="s">
        <v>2991</v>
      </c>
      <c r="BN3134" s="1"/>
    </row>
    <row r="3135" spans="1:66" hidden="1" outlineLevel="1">
      <c r="A3135" t="s">
        <v>3234</v>
      </c>
      <c r="B3135" t="s">
        <v>2821</v>
      </c>
      <c r="C3135" s="1">
        <f t="shared" si="1732"/>
        <v>0</v>
      </c>
      <c r="D3135" s="7">
        <f>IF(R3135&gt;0,RANK(R3135,(R3135:T3135,U3135:AI3135)),0)</f>
        <v>0</v>
      </c>
      <c r="E3135" s="7">
        <f>IF(S3135&gt;0,RANK(S3135,(R3135:T3135,U3135:AI3135)),0)</f>
        <v>0</v>
      </c>
      <c r="F3135" s="7">
        <f>IF(T3135&gt;0,RANK(T3135,(R3135:T3135,U3135:AI3135)),0)</f>
        <v>0</v>
      </c>
      <c r="G3135" s="7">
        <f>IF(U3135&gt;0,RANK(U3135,(R3135:T3135,U3135:AI3135)),0)</f>
        <v>0</v>
      </c>
      <c r="H3135" s="7">
        <f t="shared" si="1733"/>
        <v>0</v>
      </c>
      <c r="I3135" s="49" t="e">
        <f t="shared" si="1734"/>
        <v>#NUM!</v>
      </c>
      <c r="J3135" s="177" t="e">
        <f t="shared" si="1748"/>
        <v>#NUM!</v>
      </c>
      <c r="K3135" s="2"/>
      <c r="L3135" s="2" t="str">
        <f t="shared" si="1735"/>
        <v>-</v>
      </c>
      <c r="M3135" s="2" t="str">
        <f t="shared" si="1736"/>
        <v>-</v>
      </c>
      <c r="N3135" s="2" t="str">
        <f t="shared" si="1737"/>
        <v>-</v>
      </c>
      <c r="O3135" s="2" t="str">
        <f t="shared" si="1738"/>
        <v>-</v>
      </c>
      <c r="P3135" s="2" t="str">
        <f t="shared" si="1739"/>
        <v>-</v>
      </c>
      <c r="Q3135" s="2" t="str">
        <f t="shared" si="1730"/>
        <v>-</v>
      </c>
      <c r="S3135" s="156"/>
      <c r="T3135" s="156"/>
      <c r="U3135" s="156"/>
      <c r="V3135" s="156"/>
      <c r="W3135" s="49"/>
      <c r="Y3135" s="49"/>
      <c r="AB3135" s="1">
        <f t="shared" si="1731"/>
        <v>0</v>
      </c>
      <c r="AK3135" s="7">
        <f t="shared" si="1740"/>
        <v>0</v>
      </c>
      <c r="AL3135" s="7">
        <f t="shared" si="1741"/>
        <v>0</v>
      </c>
      <c r="AM3135" s="7">
        <f t="shared" si="1742"/>
        <v>0</v>
      </c>
      <c r="AN3135" s="2" t="str">
        <f t="shared" si="1743"/>
        <v>-</v>
      </c>
      <c r="AO3135" s="2" t="str">
        <f t="shared" si="1744"/>
        <v>-</v>
      </c>
      <c r="AP3135" s="2" t="str">
        <f t="shared" si="1745"/>
        <v>-</v>
      </c>
      <c r="AR3135" t="str">
        <f t="shared" si="1746"/>
        <v>Wabasha</v>
      </c>
      <c r="AS3135" t="s">
        <v>2821</v>
      </c>
      <c r="AT3135" s="184">
        <v>2</v>
      </c>
      <c r="AV3135" s="97">
        <v>27</v>
      </c>
      <c r="AW3135" s="99">
        <v>157</v>
      </c>
      <c r="AX3135" s="105">
        <f t="shared" si="1747"/>
        <v>27157</v>
      </c>
      <c r="AZ3135" s="7" t="s">
        <v>2951</v>
      </c>
      <c r="BA3135" t="s">
        <v>2991</v>
      </c>
      <c r="BN3135" s="1"/>
    </row>
    <row r="3136" spans="1:66" hidden="1" outlineLevel="1">
      <c r="A3136" t="s">
        <v>2202</v>
      </c>
      <c r="B3136" t="s">
        <v>2821</v>
      </c>
      <c r="C3136" s="1">
        <f t="shared" si="1732"/>
        <v>0</v>
      </c>
      <c r="D3136" s="7">
        <f>IF(R3136&gt;0,RANK(R3136,(R3136:T3136,U3136:AI3136)),0)</f>
        <v>0</v>
      </c>
      <c r="E3136" s="7">
        <f>IF(S3136&gt;0,RANK(S3136,(R3136:T3136,U3136:AI3136)),0)</f>
        <v>0</v>
      </c>
      <c r="F3136" s="7">
        <f>IF(T3136&gt;0,RANK(T3136,(R3136:T3136,U3136:AI3136)),0)</f>
        <v>0</v>
      </c>
      <c r="G3136" s="7">
        <f>IF(U3136&gt;0,RANK(U3136,(R3136:T3136,U3136:AI3136)),0)</f>
        <v>0</v>
      </c>
      <c r="H3136" s="7">
        <f t="shared" si="1733"/>
        <v>0</v>
      </c>
      <c r="I3136" s="49" t="e">
        <f t="shared" si="1734"/>
        <v>#NUM!</v>
      </c>
      <c r="J3136" s="177" t="e">
        <f t="shared" si="1748"/>
        <v>#NUM!</v>
      </c>
      <c r="K3136" s="2"/>
      <c r="L3136" s="2" t="str">
        <f t="shared" si="1735"/>
        <v>-</v>
      </c>
      <c r="M3136" s="2" t="str">
        <f t="shared" si="1736"/>
        <v>-</v>
      </c>
      <c r="N3136" s="2" t="str">
        <f t="shared" si="1737"/>
        <v>-</v>
      </c>
      <c r="O3136" s="2" t="str">
        <f t="shared" si="1738"/>
        <v>-</v>
      </c>
      <c r="P3136" s="2" t="str">
        <f t="shared" si="1739"/>
        <v>-</v>
      </c>
      <c r="Q3136" s="2" t="str">
        <f t="shared" si="1730"/>
        <v>-</v>
      </c>
      <c r="S3136" s="156"/>
      <c r="T3136" s="156"/>
      <c r="U3136" s="156"/>
      <c r="V3136" s="156"/>
      <c r="W3136" s="49"/>
      <c r="Y3136" s="49"/>
      <c r="AB3136" s="1">
        <f t="shared" si="1731"/>
        <v>0</v>
      </c>
      <c r="AK3136" s="7">
        <f t="shared" si="1740"/>
        <v>0</v>
      </c>
      <c r="AL3136" s="7">
        <f t="shared" si="1741"/>
        <v>0</v>
      </c>
      <c r="AM3136" s="7">
        <f t="shared" si="1742"/>
        <v>0</v>
      </c>
      <c r="AN3136" s="2" t="str">
        <f t="shared" si="1743"/>
        <v>-</v>
      </c>
      <c r="AO3136" s="2" t="str">
        <f t="shared" si="1744"/>
        <v>-</v>
      </c>
      <c r="AP3136" s="2" t="str">
        <f t="shared" si="1745"/>
        <v>-</v>
      </c>
      <c r="AR3136" t="str">
        <f t="shared" si="1746"/>
        <v>Wadena</v>
      </c>
      <c r="AS3136" t="s">
        <v>2821</v>
      </c>
      <c r="AT3136" s="184">
        <v>8</v>
      </c>
      <c r="AV3136" s="97">
        <v>27</v>
      </c>
      <c r="AW3136" s="99">
        <v>159</v>
      </c>
      <c r="AX3136" s="105">
        <f t="shared" si="1747"/>
        <v>27159</v>
      </c>
      <c r="AZ3136" s="7" t="s">
        <v>2951</v>
      </c>
      <c r="BA3136" t="s">
        <v>2991</v>
      </c>
      <c r="BN3136" s="1"/>
    </row>
    <row r="3137" spans="1:66" hidden="1" outlineLevel="1">
      <c r="A3137" t="s">
        <v>2984</v>
      </c>
      <c r="B3137" t="s">
        <v>2821</v>
      </c>
      <c r="C3137" s="1">
        <f t="shared" si="1732"/>
        <v>0</v>
      </c>
      <c r="D3137" s="7">
        <f>IF(R3137&gt;0,RANK(R3137,(R3137:T3137,U3137:AI3137)),0)</f>
        <v>0</v>
      </c>
      <c r="E3137" s="7">
        <f>IF(S3137&gt;0,RANK(S3137,(R3137:T3137,U3137:AI3137)),0)</f>
        <v>0</v>
      </c>
      <c r="F3137" s="7">
        <f>IF(T3137&gt;0,RANK(T3137,(R3137:T3137,U3137:AI3137)),0)</f>
        <v>0</v>
      </c>
      <c r="G3137" s="7">
        <f>IF(U3137&gt;0,RANK(U3137,(R3137:T3137,U3137:AI3137)),0)</f>
        <v>0</v>
      </c>
      <c r="H3137" s="7">
        <f t="shared" si="1733"/>
        <v>0</v>
      </c>
      <c r="I3137" s="49" t="e">
        <f t="shared" si="1734"/>
        <v>#NUM!</v>
      </c>
      <c r="J3137" s="177" t="e">
        <f t="shared" si="1748"/>
        <v>#NUM!</v>
      </c>
      <c r="K3137" s="2"/>
      <c r="L3137" s="2" t="str">
        <f t="shared" si="1735"/>
        <v>-</v>
      </c>
      <c r="M3137" s="2" t="str">
        <f t="shared" si="1736"/>
        <v>-</v>
      </c>
      <c r="N3137" s="2" t="str">
        <f t="shared" si="1737"/>
        <v>-</v>
      </c>
      <c r="O3137" s="2" t="str">
        <f t="shared" si="1738"/>
        <v>-</v>
      </c>
      <c r="P3137" s="2" t="str">
        <f t="shared" si="1739"/>
        <v>-</v>
      </c>
      <c r="Q3137" s="2" t="str">
        <f t="shared" si="1730"/>
        <v>-</v>
      </c>
      <c r="S3137" s="156"/>
      <c r="T3137" s="156"/>
      <c r="U3137" s="156"/>
      <c r="V3137" s="156"/>
      <c r="W3137" s="49"/>
      <c r="Y3137" s="49"/>
      <c r="AB3137" s="1">
        <f t="shared" si="1731"/>
        <v>0</v>
      </c>
      <c r="AK3137" s="7">
        <f t="shared" si="1740"/>
        <v>0</v>
      </c>
      <c r="AL3137" s="7">
        <f t="shared" si="1741"/>
        <v>0</v>
      </c>
      <c r="AM3137" s="7">
        <f t="shared" si="1742"/>
        <v>0</v>
      </c>
      <c r="AN3137" s="2" t="str">
        <f t="shared" si="1743"/>
        <v>-</v>
      </c>
      <c r="AO3137" s="2" t="str">
        <f t="shared" si="1744"/>
        <v>-</v>
      </c>
      <c r="AP3137" s="2" t="str">
        <f t="shared" si="1745"/>
        <v>-</v>
      </c>
      <c r="AR3137" t="str">
        <f t="shared" si="1746"/>
        <v>Waseca</v>
      </c>
      <c r="AS3137" t="s">
        <v>2821</v>
      </c>
      <c r="AT3137" s="184">
        <v>1</v>
      </c>
      <c r="AV3137" s="97">
        <v>27</v>
      </c>
      <c r="AW3137" s="99">
        <v>161</v>
      </c>
      <c r="AX3137" s="105">
        <f t="shared" si="1747"/>
        <v>27161</v>
      </c>
      <c r="AZ3137" s="7" t="s">
        <v>2951</v>
      </c>
      <c r="BA3137" t="s">
        <v>2991</v>
      </c>
      <c r="BN3137" s="1"/>
    </row>
    <row r="3138" spans="1:66" hidden="1" outlineLevel="1">
      <c r="A3138" t="s">
        <v>637</v>
      </c>
      <c r="B3138" t="s">
        <v>2821</v>
      </c>
      <c r="C3138" s="1">
        <f t="shared" si="1732"/>
        <v>0</v>
      </c>
      <c r="D3138" s="7">
        <f>IF(R3138&gt;0,RANK(R3138,(R3138:T3138,U3138:AI3138)),0)</f>
        <v>0</v>
      </c>
      <c r="E3138" s="7">
        <f>IF(S3138&gt;0,RANK(S3138,(R3138:T3138,U3138:AI3138)),0)</f>
        <v>0</v>
      </c>
      <c r="F3138" s="7">
        <f>IF(T3138&gt;0,RANK(T3138,(R3138:T3138,U3138:AI3138)),0)</f>
        <v>0</v>
      </c>
      <c r="G3138" s="7">
        <f>IF(U3138&gt;0,RANK(U3138,(R3138:T3138,U3138:AI3138)),0)</f>
        <v>0</v>
      </c>
      <c r="H3138" s="7">
        <f t="shared" si="1733"/>
        <v>0</v>
      </c>
      <c r="I3138" s="49" t="e">
        <f t="shared" si="1734"/>
        <v>#NUM!</v>
      </c>
      <c r="J3138" s="177" t="e">
        <f t="shared" si="1748"/>
        <v>#NUM!</v>
      </c>
      <c r="K3138" s="2"/>
      <c r="L3138" s="2" t="str">
        <f t="shared" si="1735"/>
        <v>-</v>
      </c>
      <c r="M3138" s="2" t="str">
        <f t="shared" si="1736"/>
        <v>-</v>
      </c>
      <c r="N3138" s="2" t="str">
        <f t="shared" si="1737"/>
        <v>-</v>
      </c>
      <c r="O3138" s="2" t="str">
        <f t="shared" si="1738"/>
        <v>-</v>
      </c>
      <c r="P3138" s="2" t="str">
        <f t="shared" si="1739"/>
        <v>-</v>
      </c>
      <c r="Q3138" s="2" t="str">
        <f t="shared" si="1730"/>
        <v>-</v>
      </c>
      <c r="S3138" s="156"/>
      <c r="T3138" s="156"/>
      <c r="U3138" s="156"/>
      <c r="V3138" s="156"/>
      <c r="W3138" s="49"/>
      <c r="Y3138" s="49"/>
      <c r="AB3138" s="1">
        <f t="shared" si="1731"/>
        <v>0</v>
      </c>
      <c r="AK3138" s="7">
        <f t="shared" si="1740"/>
        <v>0</v>
      </c>
      <c r="AL3138" s="7">
        <f t="shared" si="1741"/>
        <v>0</v>
      </c>
      <c r="AM3138" s="7">
        <f t="shared" si="1742"/>
        <v>0</v>
      </c>
      <c r="AN3138" s="2" t="str">
        <f t="shared" si="1743"/>
        <v>-</v>
      </c>
      <c r="AO3138" s="2" t="str">
        <f t="shared" si="1744"/>
        <v>-</v>
      </c>
      <c r="AP3138" s="2" t="str">
        <f t="shared" si="1745"/>
        <v>-</v>
      </c>
      <c r="AR3138" t="str">
        <f t="shared" si="1746"/>
        <v>Washington</v>
      </c>
      <c r="AS3138" t="s">
        <v>2821</v>
      </c>
      <c r="AT3138" s="184"/>
      <c r="AV3138" s="97">
        <v>27</v>
      </c>
      <c r="AW3138" s="99">
        <v>163</v>
      </c>
      <c r="AX3138" s="105">
        <f t="shared" si="1747"/>
        <v>27163</v>
      </c>
      <c r="AZ3138" s="7" t="s">
        <v>2951</v>
      </c>
      <c r="BA3138" t="s">
        <v>2991</v>
      </c>
      <c r="BN3138" s="1"/>
    </row>
    <row r="3139" spans="1:66" hidden="1" outlineLevel="1">
      <c r="A3139" t="s">
        <v>1984</v>
      </c>
      <c r="B3139" t="s">
        <v>2821</v>
      </c>
      <c r="C3139" s="1">
        <f t="shared" si="1732"/>
        <v>0</v>
      </c>
      <c r="D3139" s="7">
        <f>IF(R3139&gt;0,RANK(R3139,(R3139:T3139,U3139:AI3139)),0)</f>
        <v>0</v>
      </c>
      <c r="E3139" s="7">
        <f>IF(S3139&gt;0,RANK(S3139,(R3139:T3139,U3139:AI3139)),0)</f>
        <v>0</v>
      </c>
      <c r="F3139" s="7">
        <f>IF(T3139&gt;0,RANK(T3139,(R3139:T3139,U3139:AI3139)),0)</f>
        <v>0</v>
      </c>
      <c r="G3139" s="7">
        <f>IF(U3139&gt;0,RANK(U3139,(R3139:T3139,U3139:AI3139)),0)</f>
        <v>0</v>
      </c>
      <c r="H3139" s="7">
        <f t="shared" si="1733"/>
        <v>0</v>
      </c>
      <c r="I3139" s="49" t="e">
        <f t="shared" si="1734"/>
        <v>#NUM!</v>
      </c>
      <c r="J3139" s="177" t="e">
        <f t="shared" si="1748"/>
        <v>#NUM!</v>
      </c>
      <c r="K3139" s="2"/>
      <c r="L3139" s="2" t="str">
        <f t="shared" si="1735"/>
        <v>-</v>
      </c>
      <c r="M3139" s="2" t="str">
        <f t="shared" si="1736"/>
        <v>-</v>
      </c>
      <c r="N3139" s="2" t="str">
        <f t="shared" si="1737"/>
        <v>-</v>
      </c>
      <c r="O3139" s="2" t="str">
        <f t="shared" si="1738"/>
        <v>-</v>
      </c>
      <c r="P3139" s="2" t="str">
        <f t="shared" si="1739"/>
        <v>-</v>
      </c>
      <c r="Q3139" s="2" t="str">
        <f t="shared" si="1730"/>
        <v>-</v>
      </c>
      <c r="S3139" s="156"/>
      <c r="T3139" s="156"/>
      <c r="U3139" s="156"/>
      <c r="V3139" s="156"/>
      <c r="W3139" s="49"/>
      <c r="Y3139" s="49"/>
      <c r="AB3139" s="1">
        <f t="shared" si="1731"/>
        <v>0</v>
      </c>
      <c r="AK3139" s="7">
        <f t="shared" si="1740"/>
        <v>0</v>
      </c>
      <c r="AL3139" s="7">
        <f t="shared" si="1741"/>
        <v>0</v>
      </c>
      <c r="AM3139" s="7">
        <f t="shared" si="1742"/>
        <v>0</v>
      </c>
      <c r="AN3139" s="2" t="str">
        <f t="shared" si="1743"/>
        <v>-</v>
      </c>
      <c r="AO3139" s="2" t="str">
        <f t="shared" si="1744"/>
        <v>-</v>
      </c>
      <c r="AP3139" s="2" t="str">
        <f t="shared" si="1745"/>
        <v>-</v>
      </c>
      <c r="AR3139" t="str">
        <f t="shared" si="1746"/>
        <v>Watonwan</v>
      </c>
      <c r="AS3139" t="s">
        <v>2821</v>
      </c>
      <c r="AT3139" s="184">
        <v>1</v>
      </c>
      <c r="AV3139" s="97">
        <v>27</v>
      </c>
      <c r="AW3139" s="99">
        <v>165</v>
      </c>
      <c r="AX3139" s="105">
        <f t="shared" si="1747"/>
        <v>27165</v>
      </c>
      <c r="AZ3139" s="7" t="s">
        <v>2951</v>
      </c>
      <c r="BA3139" t="s">
        <v>2991</v>
      </c>
      <c r="BN3139" s="1"/>
    </row>
    <row r="3140" spans="1:66" hidden="1" outlineLevel="1">
      <c r="A3140" t="s">
        <v>1884</v>
      </c>
      <c r="B3140" t="s">
        <v>2821</v>
      </c>
      <c r="C3140" s="1">
        <f t="shared" si="1732"/>
        <v>0</v>
      </c>
      <c r="D3140" s="7">
        <f>IF(R3140&gt;0,RANK(R3140,(R3140:T3140,U3140:AI3140)),0)</f>
        <v>0</v>
      </c>
      <c r="E3140" s="7">
        <f>IF(S3140&gt;0,RANK(S3140,(R3140:T3140,U3140:AI3140)),0)</f>
        <v>0</v>
      </c>
      <c r="F3140" s="7">
        <f>IF(T3140&gt;0,RANK(T3140,(R3140:T3140,U3140:AI3140)),0)</f>
        <v>0</v>
      </c>
      <c r="G3140" s="7">
        <f>IF(U3140&gt;0,RANK(U3140,(R3140:T3140,U3140:AI3140)),0)</f>
        <v>0</v>
      </c>
      <c r="H3140" s="7">
        <f t="shared" si="1733"/>
        <v>0</v>
      </c>
      <c r="I3140" s="49" t="e">
        <f t="shared" si="1734"/>
        <v>#NUM!</v>
      </c>
      <c r="J3140" s="177" t="e">
        <f t="shared" si="1748"/>
        <v>#NUM!</v>
      </c>
      <c r="K3140" s="2"/>
      <c r="L3140" s="2" t="str">
        <f t="shared" si="1735"/>
        <v>-</v>
      </c>
      <c r="M3140" s="2" t="str">
        <f t="shared" si="1736"/>
        <v>-</v>
      </c>
      <c r="N3140" s="2" t="str">
        <f t="shared" si="1737"/>
        <v>-</v>
      </c>
      <c r="O3140" s="2" t="str">
        <f t="shared" si="1738"/>
        <v>-</v>
      </c>
      <c r="P3140" s="2" t="str">
        <f t="shared" si="1739"/>
        <v>-</v>
      </c>
      <c r="Q3140" s="2" t="str">
        <f t="shared" si="1730"/>
        <v>-</v>
      </c>
      <c r="S3140" s="156"/>
      <c r="T3140" s="156"/>
      <c r="U3140" s="156"/>
      <c r="V3140" s="156"/>
      <c r="W3140" s="49"/>
      <c r="Y3140" s="49"/>
      <c r="AB3140" s="1">
        <f t="shared" si="1731"/>
        <v>0</v>
      </c>
      <c r="AK3140" s="7">
        <f t="shared" si="1740"/>
        <v>0</v>
      </c>
      <c r="AL3140" s="7">
        <f t="shared" si="1741"/>
        <v>0</v>
      </c>
      <c r="AM3140" s="7">
        <f t="shared" si="1742"/>
        <v>0</v>
      </c>
      <c r="AN3140" s="2" t="str">
        <f t="shared" si="1743"/>
        <v>-</v>
      </c>
      <c r="AO3140" s="2" t="str">
        <f t="shared" si="1744"/>
        <v>-</v>
      </c>
      <c r="AP3140" s="2" t="str">
        <f t="shared" si="1745"/>
        <v>-</v>
      </c>
      <c r="AR3140" t="str">
        <f t="shared" si="1746"/>
        <v>Wilkin</v>
      </c>
      <c r="AS3140" t="s">
        <v>2821</v>
      </c>
      <c r="AT3140" s="184">
        <v>7</v>
      </c>
      <c r="AV3140" s="97">
        <v>27</v>
      </c>
      <c r="AW3140" s="99">
        <v>167</v>
      </c>
      <c r="AX3140" s="105">
        <f t="shared" si="1747"/>
        <v>27167</v>
      </c>
      <c r="AZ3140" s="7" t="s">
        <v>2951</v>
      </c>
      <c r="BA3140" t="s">
        <v>2991</v>
      </c>
      <c r="BN3140" s="1"/>
    </row>
    <row r="3141" spans="1:66" hidden="1" outlineLevel="1">
      <c r="A3141" t="s">
        <v>151</v>
      </c>
      <c r="B3141" t="s">
        <v>2821</v>
      </c>
      <c r="C3141" s="1">
        <f t="shared" si="1732"/>
        <v>0</v>
      </c>
      <c r="D3141" s="7">
        <f>IF(R3141&gt;0,RANK(R3141,(R3141:T3141,U3141:AI3141)),0)</f>
        <v>0</v>
      </c>
      <c r="E3141" s="7">
        <f>IF(S3141&gt;0,RANK(S3141,(R3141:T3141,U3141:AI3141)),0)</f>
        <v>0</v>
      </c>
      <c r="F3141" s="7">
        <f>IF(T3141&gt;0,RANK(T3141,(R3141:T3141,U3141:AI3141)),0)</f>
        <v>0</v>
      </c>
      <c r="G3141" s="7">
        <f>IF(U3141&gt;0,RANK(U3141,(R3141:T3141,U3141:AI3141)),0)</f>
        <v>0</v>
      </c>
      <c r="H3141" s="7">
        <f t="shared" si="1733"/>
        <v>0</v>
      </c>
      <c r="I3141" s="49" t="e">
        <f t="shared" si="1734"/>
        <v>#NUM!</v>
      </c>
      <c r="J3141" s="177" t="e">
        <f t="shared" si="1748"/>
        <v>#NUM!</v>
      </c>
      <c r="K3141" s="2"/>
      <c r="L3141" s="2" t="str">
        <f t="shared" si="1735"/>
        <v>-</v>
      </c>
      <c r="M3141" s="2" t="str">
        <f t="shared" si="1736"/>
        <v>-</v>
      </c>
      <c r="N3141" s="2" t="str">
        <f t="shared" si="1737"/>
        <v>-</v>
      </c>
      <c r="O3141" s="2" t="str">
        <f t="shared" si="1738"/>
        <v>-</v>
      </c>
      <c r="P3141" s="2" t="str">
        <f t="shared" si="1739"/>
        <v>-</v>
      </c>
      <c r="Q3141" s="2" t="str">
        <f t="shared" si="1730"/>
        <v>-</v>
      </c>
      <c r="S3141" s="156"/>
      <c r="T3141" s="156"/>
      <c r="U3141" s="156"/>
      <c r="V3141" s="156"/>
      <c r="W3141" s="49"/>
      <c r="Y3141" s="49"/>
      <c r="AB3141" s="1">
        <f t="shared" si="1731"/>
        <v>0</v>
      </c>
      <c r="AK3141" s="7">
        <f t="shared" si="1740"/>
        <v>0</v>
      </c>
      <c r="AL3141" s="7">
        <f t="shared" si="1741"/>
        <v>0</v>
      </c>
      <c r="AM3141" s="7">
        <f t="shared" si="1742"/>
        <v>0</v>
      </c>
      <c r="AN3141" s="2" t="str">
        <f t="shared" si="1743"/>
        <v>-</v>
      </c>
      <c r="AO3141" s="2" t="str">
        <f t="shared" si="1744"/>
        <v>-</v>
      </c>
      <c r="AP3141" s="2" t="str">
        <f t="shared" si="1745"/>
        <v>-</v>
      </c>
      <c r="AR3141" t="str">
        <f t="shared" si="1746"/>
        <v>Winona</v>
      </c>
      <c r="AS3141" t="s">
        <v>2821</v>
      </c>
      <c r="AT3141" s="184">
        <v>1</v>
      </c>
      <c r="AV3141" s="97">
        <v>27</v>
      </c>
      <c r="AW3141" s="99">
        <v>169</v>
      </c>
      <c r="AX3141" s="105">
        <f t="shared" si="1747"/>
        <v>27169</v>
      </c>
      <c r="AZ3141" s="7" t="s">
        <v>2951</v>
      </c>
      <c r="BA3141" t="s">
        <v>2991</v>
      </c>
      <c r="BN3141" s="1"/>
    </row>
    <row r="3142" spans="1:66" hidden="1" outlineLevel="1">
      <c r="A3142" t="s">
        <v>929</v>
      </c>
      <c r="B3142" t="s">
        <v>2821</v>
      </c>
      <c r="C3142" s="1">
        <f t="shared" si="1732"/>
        <v>0</v>
      </c>
      <c r="D3142" s="7">
        <f>IF(R3142&gt;0,RANK(R3142,(R3142:T3142,U3142:AI3142)),0)</f>
        <v>0</v>
      </c>
      <c r="E3142" s="7">
        <f>IF(S3142&gt;0,RANK(S3142,(R3142:T3142,U3142:AI3142)),0)</f>
        <v>0</v>
      </c>
      <c r="F3142" s="7">
        <f>IF(T3142&gt;0,RANK(T3142,(R3142:T3142,U3142:AI3142)),0)</f>
        <v>0</v>
      </c>
      <c r="G3142" s="7">
        <f>IF(U3142&gt;0,RANK(U3142,(R3142:T3142,U3142:AI3142)),0)</f>
        <v>0</v>
      </c>
      <c r="H3142" s="7">
        <f t="shared" si="1733"/>
        <v>0</v>
      </c>
      <c r="I3142" s="49" t="e">
        <f t="shared" si="1734"/>
        <v>#NUM!</v>
      </c>
      <c r="J3142" s="177" t="e">
        <f t="shared" si="1748"/>
        <v>#NUM!</v>
      </c>
      <c r="K3142" s="2"/>
      <c r="L3142" s="2" t="str">
        <f t="shared" si="1735"/>
        <v>-</v>
      </c>
      <c r="M3142" s="2" t="str">
        <f t="shared" si="1736"/>
        <v>-</v>
      </c>
      <c r="N3142" s="2" t="str">
        <f t="shared" si="1737"/>
        <v>-</v>
      </c>
      <c r="O3142" s="2" t="str">
        <f t="shared" si="1738"/>
        <v>-</v>
      </c>
      <c r="P3142" s="2" t="str">
        <f t="shared" si="1739"/>
        <v>-</v>
      </c>
      <c r="Q3142" s="2" t="str">
        <f t="shared" si="1730"/>
        <v>-</v>
      </c>
      <c r="S3142" s="156"/>
      <c r="T3142" s="156"/>
      <c r="U3142" s="156"/>
      <c r="V3142" s="156"/>
      <c r="W3142" s="49"/>
      <c r="Y3142" s="49"/>
      <c r="AB3142" s="1">
        <f t="shared" si="1731"/>
        <v>0</v>
      </c>
      <c r="AK3142" s="7">
        <f t="shared" si="1740"/>
        <v>0</v>
      </c>
      <c r="AL3142" s="7">
        <f t="shared" si="1741"/>
        <v>0</v>
      </c>
      <c r="AM3142" s="7">
        <f t="shared" si="1742"/>
        <v>0</v>
      </c>
      <c r="AN3142" s="2" t="str">
        <f t="shared" si="1743"/>
        <v>-</v>
      </c>
      <c r="AO3142" s="2" t="str">
        <f t="shared" si="1744"/>
        <v>-</v>
      </c>
      <c r="AP3142" s="2" t="str">
        <f t="shared" si="1745"/>
        <v>-</v>
      </c>
      <c r="AR3142" t="str">
        <f t="shared" si="1746"/>
        <v>Wright</v>
      </c>
      <c r="AS3142" t="s">
        <v>2821</v>
      </c>
      <c r="AT3142" s="184">
        <v>6</v>
      </c>
      <c r="AV3142" s="97">
        <v>27</v>
      </c>
      <c r="AW3142" s="99">
        <v>171</v>
      </c>
      <c r="AX3142" s="105">
        <f t="shared" si="1747"/>
        <v>27171</v>
      </c>
      <c r="AZ3142" s="7" t="s">
        <v>2951</v>
      </c>
      <c r="BA3142" t="s">
        <v>2991</v>
      </c>
      <c r="BN3142" s="1"/>
    </row>
    <row r="3143" spans="1:66" hidden="1" outlineLevel="1">
      <c r="A3143" t="s">
        <v>2250</v>
      </c>
      <c r="B3143" t="s">
        <v>2821</v>
      </c>
      <c r="C3143" s="1">
        <f t="shared" si="1732"/>
        <v>0</v>
      </c>
      <c r="D3143" s="7">
        <f>IF(R3143&gt;0,RANK(R3143,(R3143:T3143,U3143:AI3143)),0)</f>
        <v>0</v>
      </c>
      <c r="E3143" s="7">
        <f>IF(S3143&gt;0,RANK(S3143,(R3143:T3143,U3143:AI3143)),0)</f>
        <v>0</v>
      </c>
      <c r="F3143" s="7">
        <f>IF(T3143&gt;0,RANK(T3143,(R3143:T3143,U3143:AI3143)),0)</f>
        <v>0</v>
      </c>
      <c r="G3143" s="7">
        <f>IF(U3143&gt;0,RANK(U3143,(R3143:T3143,U3143:AI3143)),0)</f>
        <v>0</v>
      </c>
      <c r="H3143" s="7">
        <f t="shared" si="1733"/>
        <v>0</v>
      </c>
      <c r="I3143" s="49" t="e">
        <f t="shared" si="1734"/>
        <v>#NUM!</v>
      </c>
      <c r="J3143" s="177" t="e">
        <f t="shared" si="1748"/>
        <v>#NUM!</v>
      </c>
      <c r="K3143" s="2"/>
      <c r="L3143" s="2" t="str">
        <f t="shared" si="1735"/>
        <v>-</v>
      </c>
      <c r="M3143" s="2" t="str">
        <f t="shared" si="1736"/>
        <v>-</v>
      </c>
      <c r="N3143" s="2" t="str">
        <f t="shared" si="1737"/>
        <v>-</v>
      </c>
      <c r="O3143" s="2" t="str">
        <f t="shared" si="1738"/>
        <v>-</v>
      </c>
      <c r="P3143" s="2" t="str">
        <f t="shared" si="1739"/>
        <v>-</v>
      </c>
      <c r="Q3143" s="2" t="str">
        <f t="shared" si="1730"/>
        <v>-</v>
      </c>
      <c r="S3143" s="156"/>
      <c r="T3143" s="156"/>
      <c r="U3143" s="156"/>
      <c r="V3143" s="156"/>
      <c r="W3143" s="49"/>
      <c r="Y3143" s="49"/>
      <c r="AB3143" s="1">
        <f t="shared" si="1731"/>
        <v>0</v>
      </c>
      <c r="AK3143" s="7">
        <f t="shared" si="1740"/>
        <v>0</v>
      </c>
      <c r="AL3143" s="7">
        <f t="shared" si="1741"/>
        <v>0</v>
      </c>
      <c r="AM3143" s="7">
        <f t="shared" si="1742"/>
        <v>0</v>
      </c>
      <c r="AN3143" s="2" t="str">
        <f t="shared" si="1743"/>
        <v>-</v>
      </c>
      <c r="AO3143" s="2" t="str">
        <f t="shared" si="1744"/>
        <v>-</v>
      </c>
      <c r="AP3143" s="2" t="str">
        <f t="shared" si="1745"/>
        <v>-</v>
      </c>
      <c r="AR3143" t="str">
        <f t="shared" si="1746"/>
        <v>Yellow Medicine</v>
      </c>
      <c r="AS3143" t="s">
        <v>2821</v>
      </c>
      <c r="AT3143" s="184">
        <v>7</v>
      </c>
      <c r="AV3143" s="97">
        <v>27</v>
      </c>
      <c r="AW3143" s="99">
        <v>173</v>
      </c>
      <c r="AX3143" s="105">
        <f t="shared" si="1747"/>
        <v>27173</v>
      </c>
      <c r="AZ3143" s="7" t="s">
        <v>2951</v>
      </c>
      <c r="BA3143" t="s">
        <v>2991</v>
      </c>
      <c r="BN3143" s="1"/>
    </row>
    <row r="3144" spans="1:66" collapsed="1">
      <c r="A3144" t="s">
        <v>2848</v>
      </c>
      <c r="B3144" t="s">
        <v>1105</v>
      </c>
      <c r="C3144" s="1">
        <f t="shared" si="1732"/>
        <v>113905</v>
      </c>
      <c r="D3144" s="7">
        <f>IF(R3144&gt;0,RANK(R3144,(R3144:T3144,U3144:AI3144)),0)</f>
        <v>5</v>
      </c>
      <c r="E3144" s="7">
        <f>IF(S3144&gt;0,RANK(S3144,(R3144:T3144,U3144:AI3144)),0)</f>
        <v>0</v>
      </c>
      <c r="F3144" s="7">
        <f>IF(T3144&gt;0,RANK(T3144,(R3144:T3144,U3144:AI3144)),0)</f>
        <v>1</v>
      </c>
      <c r="G3144" s="7">
        <f>IF(U3144&gt;0,RANK(U3144,(R3144:T3144,U3144:AI3144)),0)</f>
        <v>2</v>
      </c>
      <c r="H3144" s="7">
        <f t="shared" si="1733"/>
        <v>3</v>
      </c>
      <c r="I3144" s="49">
        <f t="shared" si="1734"/>
        <v>8042</v>
      </c>
      <c r="J3144" s="177">
        <f t="shared" si="1748"/>
        <v>7.0602695228479867E-2</v>
      </c>
      <c r="K3144" s="2"/>
      <c r="L3144" s="2">
        <f t="shared" si="1735"/>
        <v>5.733725472981871E-2</v>
      </c>
      <c r="M3144" s="2">
        <f t="shared" si="1736"/>
        <v>0</v>
      </c>
      <c r="N3144" s="2">
        <f t="shared" si="1737"/>
        <v>0.36156446161274747</v>
      </c>
      <c r="O3144" s="2">
        <f t="shared" si="1738"/>
        <v>0.29096176638426757</v>
      </c>
      <c r="P3144" s="2">
        <f t="shared" si="1739"/>
        <v>0.21450331416531321</v>
      </c>
      <c r="Q3144" s="2">
        <f t="shared" si="1730"/>
        <v>7.5633203107852987E-2</v>
      </c>
      <c r="R3144" s="166">
        <v>6531</v>
      </c>
      <c r="S3144" s="166"/>
      <c r="T3144" s="166">
        <v>41184</v>
      </c>
      <c r="U3144" s="166">
        <v>33142</v>
      </c>
      <c r="V3144" s="166">
        <v>24433</v>
      </c>
      <c r="W3144" s="166">
        <v>8407</v>
      </c>
      <c r="X3144" s="166"/>
      <c r="Y3144" s="166"/>
      <c r="AB3144" s="166">
        <v>208</v>
      </c>
      <c r="AC3144" s="1">
        <f>SUM(AC3057:AC3143)</f>
        <v>0</v>
      </c>
      <c r="AK3144" s="7">
        <f t="shared" si="1740"/>
        <v>4</v>
      </c>
      <c r="AL3144" s="7">
        <f t="shared" si="1741"/>
        <v>0</v>
      </c>
      <c r="AM3144" s="7">
        <f t="shared" si="1742"/>
        <v>0</v>
      </c>
      <c r="AN3144" s="2">
        <f t="shared" si="1743"/>
        <v>7.3807119968394716E-2</v>
      </c>
      <c r="AO3144" s="2">
        <f t="shared" si="1744"/>
        <v>0</v>
      </c>
      <c r="AP3144" s="2">
        <f t="shared" si="1745"/>
        <v>0</v>
      </c>
      <c r="AR3144" t="str">
        <f t="shared" si="1746"/>
        <v>Minnesota</v>
      </c>
      <c r="AS3144" t="s">
        <v>1105</v>
      </c>
      <c r="AT3144" s="184"/>
      <c r="AV3144" s="97">
        <v>27</v>
      </c>
      <c r="AW3144" s="99"/>
      <c r="AX3144" s="97">
        <v>27</v>
      </c>
      <c r="AZ3144" s="7" t="s">
        <v>1619</v>
      </c>
      <c r="BA3144" t="s">
        <v>2991</v>
      </c>
      <c r="BN3144" s="1">
        <f>SUM(BN3057:BN3143)</f>
        <v>0</v>
      </c>
    </row>
    <row r="3145" spans="1:66">
      <c r="I3145" s="49"/>
      <c r="J3145" s="177"/>
      <c r="AT3145" s="184"/>
      <c r="AV3145" s="97"/>
      <c r="AW3145" s="99"/>
    </row>
    <row r="3146" spans="1:66" hidden="1" outlineLevel="1">
      <c r="A3146" t="s">
        <v>3062</v>
      </c>
      <c r="B3146" t="s">
        <v>385</v>
      </c>
      <c r="C3146" s="1">
        <f t="shared" ref="C3146:C3162" si="1749">SUM(R3146:AI3146)</f>
        <v>2454</v>
      </c>
      <c r="D3146" s="7">
        <f>IF(R3146&gt;0,RANK(R3146,(R3146:T3146,U3146:AI3146)),0)</f>
        <v>5</v>
      </c>
      <c r="E3146" s="7">
        <f>IF(S3146&gt;0,RANK(S3146,(R3146:T3146,U3146:AI3146)),0)</f>
        <v>8</v>
      </c>
      <c r="F3146" s="7">
        <f>IF(T3146&gt;0,RANK(T3146,(R3146:T3146,U3146:AI3146)),0)</f>
        <v>2</v>
      </c>
      <c r="G3146" s="7">
        <f>IF(U3146&gt;0,RANK(U3146,(R3146:T3146,U3146:AI3146)),0)</f>
        <v>3</v>
      </c>
      <c r="H3146" s="7">
        <f t="shared" ref="H3146:H3163" si="1750">IF(V3146&gt;0,RANK(V3146,(R3146:AB3146)),0)</f>
        <v>1</v>
      </c>
      <c r="I3146" s="49">
        <f t="shared" ref="I3146:I3163" si="1751">MAX(R3146:AA3146)-LARGE(R3146:AA3146,2)</f>
        <v>466</v>
      </c>
      <c r="J3146" s="177">
        <f t="shared" ref="J3146:J3162" si="1752">I3146/C3146</f>
        <v>0.18989405052974734</v>
      </c>
      <c r="K3146" s="2"/>
      <c r="L3146" s="2">
        <f t="shared" ref="L3146:L3163" si="1753">IF($C3146=0,"-",R3146/$C3146)</f>
        <v>4.1564792176039117E-2</v>
      </c>
      <c r="M3146" s="2">
        <f t="shared" ref="M3146:M3163" si="1754">IF($C3146=0,"-",S3146/$C3146)</f>
        <v>1.2224938875305623E-3</v>
      </c>
      <c r="N3146" s="2">
        <f t="shared" ref="N3146:N3163" si="1755">IF($C3146=0,"-",T3146/$C3146)</f>
        <v>0.24449877750611246</v>
      </c>
      <c r="O3146" s="2">
        <f t="shared" ref="O3146:O3163" si="1756">IF($C3146=0,"-",U3146/$C3146)</f>
        <v>0.18826405867970661</v>
      </c>
      <c r="P3146" s="2">
        <f t="shared" ref="P3146:P3163" si="1757">IF($C3146=0,"-",V3146/$C3146)</f>
        <v>0.43439282803585982</v>
      </c>
      <c r="Q3146" s="2">
        <f t="shared" ref="Q3146:Q3165" si="1758">IF(C3146=0,"-",(1-L3146-M3146-N3146-O3146-P3146))</f>
        <v>9.0057049714751314E-2</v>
      </c>
      <c r="R3146" s="1">
        <v>102</v>
      </c>
      <c r="S3146" s="1">
        <v>3</v>
      </c>
      <c r="T3146" s="1">
        <v>600</v>
      </c>
      <c r="U3146" s="1">
        <v>462</v>
      </c>
      <c r="V3146" s="1">
        <v>1066</v>
      </c>
      <c r="W3146" s="1">
        <v>208</v>
      </c>
      <c r="X3146" s="1">
        <v>1</v>
      </c>
      <c r="Y3146" s="1">
        <v>7</v>
      </c>
      <c r="Z3146" s="1">
        <v>4</v>
      </c>
      <c r="AD3146" s="1">
        <v>0</v>
      </c>
      <c r="AF3146" s="1">
        <v>1</v>
      </c>
      <c r="AK3146" s="7">
        <f t="shared" ref="AK3146:AK3163" si="1759">IF(W3146&gt;0,RANK(W3146,(R3146:AB3146)),0)</f>
        <v>4</v>
      </c>
      <c r="AL3146" s="7">
        <f t="shared" ref="AL3146:AL3163" si="1760">IF(X3146&gt;0,RANK(X3146,(R3146:AB3146)),0)</f>
        <v>9</v>
      </c>
      <c r="AM3146" s="7">
        <f t="shared" ref="AM3146:AM3163" si="1761">IF(Y3146&gt;0,RANK(Y3146,(R3146:AB3146)),0)</f>
        <v>6</v>
      </c>
      <c r="AN3146" s="2">
        <f t="shared" ref="AN3146:AN3163" si="1762">IF($C3146=0,"-",W3146/$C3146)</f>
        <v>8.4759576202118991E-2</v>
      </c>
      <c r="AO3146" s="2">
        <f t="shared" ref="AO3146:AO3163" si="1763">IF($C3146=0,"-",X3146/$C3146)</f>
        <v>4.0749796251018743E-4</v>
      </c>
      <c r="AP3146" s="2">
        <f t="shared" ref="AP3146:AP3163" si="1764">IF($C3146=0,"-",Y3146/$C3146)</f>
        <v>2.8524857375713123E-3</v>
      </c>
      <c r="AR3146" t="str">
        <f t="shared" ref="AR3146:AR3163" si="1765">A3146</f>
        <v>Carson City</v>
      </c>
      <c r="AS3146" t="s">
        <v>385</v>
      </c>
      <c r="AT3146" s="184">
        <v>2</v>
      </c>
      <c r="AV3146" s="97">
        <v>32</v>
      </c>
      <c r="AW3146" s="99">
        <v>510</v>
      </c>
      <c r="AX3146" s="105">
        <f t="shared" ref="AX3146:AX3162" si="1766">AV3146*1000+AW3146</f>
        <v>32510</v>
      </c>
      <c r="AZ3146" s="7" t="s">
        <v>1029</v>
      </c>
      <c r="BA3146" t="s">
        <v>2991</v>
      </c>
    </row>
    <row r="3147" spans="1:66" hidden="1" outlineLevel="1">
      <c r="A3147" t="s">
        <v>3228</v>
      </c>
      <c r="B3147" t="s">
        <v>385</v>
      </c>
      <c r="C3147" s="1">
        <f t="shared" si="1749"/>
        <v>1349</v>
      </c>
      <c r="D3147" s="7">
        <f>IF(R3147&gt;0,RANK(R3147,(R3147:T3147,U3147:AI3147)),0)</f>
        <v>5</v>
      </c>
      <c r="E3147" s="7">
        <f>IF(S3147&gt;0,RANK(S3147,(R3147:T3147,U3147:AI3147)),0)</f>
        <v>7</v>
      </c>
      <c r="F3147" s="7">
        <f>IF(T3147&gt;0,RANK(T3147,(R3147:T3147,U3147:AI3147)),0)</f>
        <v>2</v>
      </c>
      <c r="G3147" s="7">
        <f>IF(U3147&gt;0,RANK(U3147,(R3147:T3147,U3147:AI3147)),0)</f>
        <v>3</v>
      </c>
      <c r="H3147" s="7">
        <f t="shared" si="1750"/>
        <v>1</v>
      </c>
      <c r="I3147" s="49">
        <f t="shared" si="1751"/>
        <v>196</v>
      </c>
      <c r="J3147" s="177">
        <f t="shared" si="1752"/>
        <v>0.14529280948851001</v>
      </c>
      <c r="K3147" s="2"/>
      <c r="L3147" s="2">
        <f t="shared" si="1753"/>
        <v>3.1875463306152707E-2</v>
      </c>
      <c r="M3147" s="2">
        <f t="shared" si="1754"/>
        <v>7.4128984432913266E-4</v>
      </c>
      <c r="N3147" s="2">
        <f t="shared" si="1755"/>
        <v>0.25352112676056338</v>
      </c>
      <c r="O3147" s="2">
        <f t="shared" si="1756"/>
        <v>0.23128243143068941</v>
      </c>
      <c r="P3147" s="2">
        <f t="shared" si="1757"/>
        <v>0.39881393624907341</v>
      </c>
      <c r="Q3147" s="2">
        <f t="shared" si="1758"/>
        <v>8.3765752409192096E-2</v>
      </c>
      <c r="R3147" s="1">
        <v>43</v>
      </c>
      <c r="S3147" s="1">
        <v>1</v>
      </c>
      <c r="T3147" s="1">
        <v>342</v>
      </c>
      <c r="U3147" s="1">
        <v>312</v>
      </c>
      <c r="V3147" s="1">
        <v>538</v>
      </c>
      <c r="W3147" s="1">
        <v>108</v>
      </c>
      <c r="Y3147" s="1">
        <v>1</v>
      </c>
      <c r="Z3147" s="1">
        <v>3</v>
      </c>
      <c r="AD3147" s="1">
        <v>1</v>
      </c>
      <c r="AF3147" s="1">
        <v>0</v>
      </c>
      <c r="AK3147" s="7">
        <f t="shared" si="1759"/>
        <v>4</v>
      </c>
      <c r="AL3147" s="7">
        <f t="shared" si="1760"/>
        <v>0</v>
      </c>
      <c r="AM3147" s="7">
        <f t="shared" si="1761"/>
        <v>7</v>
      </c>
      <c r="AN3147" s="2">
        <f t="shared" si="1762"/>
        <v>8.0059303187546324E-2</v>
      </c>
      <c r="AO3147" s="2">
        <f t="shared" si="1763"/>
        <v>0</v>
      </c>
      <c r="AP3147" s="2">
        <f t="shared" si="1764"/>
        <v>7.4128984432913266E-4</v>
      </c>
      <c r="AR3147" t="str">
        <f t="shared" si="1765"/>
        <v>Churchill</v>
      </c>
      <c r="AS3147" t="s">
        <v>385</v>
      </c>
      <c r="AT3147" s="184">
        <v>2</v>
      </c>
      <c r="AV3147" s="97">
        <v>32</v>
      </c>
      <c r="AW3147" s="99">
        <v>1</v>
      </c>
      <c r="AX3147" s="105">
        <f t="shared" si="1766"/>
        <v>32001</v>
      </c>
      <c r="AZ3147" s="7" t="s">
        <v>2951</v>
      </c>
      <c r="BA3147" t="s">
        <v>2991</v>
      </c>
    </row>
    <row r="3148" spans="1:66" hidden="1" outlineLevel="1">
      <c r="A3148" t="s">
        <v>97</v>
      </c>
      <c r="B3148" t="s">
        <v>385</v>
      </c>
      <c r="C3148" s="1">
        <f t="shared" si="1749"/>
        <v>41146</v>
      </c>
      <c r="D3148" s="7">
        <f>IF(R3148&gt;0,RANK(R3148,(R3148:T3148,U3148:AI3148)),0)</f>
        <v>5</v>
      </c>
      <c r="E3148" s="7">
        <f>IF(S3148&gt;0,RANK(S3148,(R3148:T3148,U3148:AI3148)),0)</f>
        <v>7</v>
      </c>
      <c r="F3148" s="7">
        <f>IF(T3148&gt;0,RANK(T3148,(R3148:T3148,U3148:AI3148)),0)</f>
        <v>2</v>
      </c>
      <c r="G3148" s="7">
        <f>IF(U3148&gt;0,RANK(U3148,(R3148:T3148,U3148:AI3148)),0)</f>
        <v>3</v>
      </c>
      <c r="H3148" s="7">
        <f t="shared" si="1750"/>
        <v>1</v>
      </c>
      <c r="I3148" s="49">
        <f t="shared" si="1751"/>
        <v>10018</v>
      </c>
      <c r="J3148" s="177">
        <f t="shared" si="1752"/>
        <v>0.24347445681232682</v>
      </c>
      <c r="K3148" s="2"/>
      <c r="L3148" s="2">
        <f t="shared" si="1753"/>
        <v>3.4000874933164831E-2</v>
      </c>
      <c r="M3148" s="2">
        <f t="shared" si="1754"/>
        <v>6.318961745977738E-4</v>
      </c>
      <c r="N3148" s="2">
        <f t="shared" si="1755"/>
        <v>0.24580761191853401</v>
      </c>
      <c r="O3148" s="2">
        <f t="shared" si="1756"/>
        <v>0.19095416322364264</v>
      </c>
      <c r="P3148" s="2">
        <f t="shared" si="1757"/>
        <v>0.48928206873086083</v>
      </c>
      <c r="Q3148" s="2">
        <f t="shared" si="1758"/>
        <v>3.9323385019199797E-2</v>
      </c>
      <c r="R3148" s="1">
        <v>1399</v>
      </c>
      <c r="S3148" s="1">
        <v>26</v>
      </c>
      <c r="T3148" s="1">
        <v>10114</v>
      </c>
      <c r="U3148" s="1">
        <v>7857</v>
      </c>
      <c r="V3148" s="1">
        <v>20132</v>
      </c>
      <c r="W3148" s="1">
        <v>1488</v>
      </c>
      <c r="X3148" s="1">
        <v>10</v>
      </c>
      <c r="Y3148" s="1">
        <v>8</v>
      </c>
      <c r="Z3148" s="1">
        <v>100</v>
      </c>
      <c r="AD3148" s="1">
        <v>6</v>
      </c>
      <c r="AF3148" s="1">
        <v>6</v>
      </c>
      <c r="AK3148" s="7">
        <f t="shared" si="1759"/>
        <v>4</v>
      </c>
      <c r="AL3148" s="7">
        <f t="shared" si="1760"/>
        <v>8</v>
      </c>
      <c r="AM3148" s="7">
        <f t="shared" si="1761"/>
        <v>9</v>
      </c>
      <c r="AN3148" s="2">
        <f t="shared" si="1762"/>
        <v>3.6163904146211054E-2</v>
      </c>
      <c r="AO3148" s="2">
        <f t="shared" si="1763"/>
        <v>2.4303699022991298E-4</v>
      </c>
      <c r="AP3148" s="2">
        <f t="shared" si="1764"/>
        <v>1.944295921839304E-4</v>
      </c>
      <c r="AR3148" t="str">
        <f t="shared" si="1765"/>
        <v>Clark</v>
      </c>
      <c r="AS3148" t="s">
        <v>385</v>
      </c>
      <c r="AT3148" s="184"/>
      <c r="AV3148" s="97">
        <v>32</v>
      </c>
      <c r="AW3148" s="99">
        <v>3</v>
      </c>
      <c r="AX3148" s="105">
        <f t="shared" si="1766"/>
        <v>32003</v>
      </c>
      <c r="AZ3148" s="7" t="s">
        <v>2951</v>
      </c>
      <c r="BA3148" t="s">
        <v>2991</v>
      </c>
    </row>
    <row r="3149" spans="1:66" hidden="1" outlineLevel="1">
      <c r="A3149" t="s">
        <v>317</v>
      </c>
      <c r="B3149" t="s">
        <v>385</v>
      </c>
      <c r="C3149" s="1">
        <f t="shared" si="1749"/>
        <v>4618</v>
      </c>
      <c r="D3149" s="7">
        <f>IF(R3149&gt;0,RANK(R3149,(R3149:T3149,U3149:AI3149)),0)</f>
        <v>5</v>
      </c>
      <c r="E3149" s="7">
        <f>IF(S3149&gt;0,RANK(S3149,(R3149:T3149,U3149:AI3149)),0)</f>
        <v>8</v>
      </c>
      <c r="F3149" s="7">
        <f>IF(T3149&gt;0,RANK(T3149,(R3149:T3149,U3149:AI3149)),0)</f>
        <v>2</v>
      </c>
      <c r="G3149" s="7">
        <f>IF(U3149&gt;0,RANK(U3149,(R3149:T3149,U3149:AI3149)),0)</f>
        <v>3</v>
      </c>
      <c r="H3149" s="7">
        <f t="shared" si="1750"/>
        <v>1</v>
      </c>
      <c r="I3149" s="49">
        <f t="shared" si="1751"/>
        <v>432</v>
      </c>
      <c r="J3149" s="177">
        <f t="shared" si="1752"/>
        <v>9.3546990038977915E-2</v>
      </c>
      <c r="K3149" s="2"/>
      <c r="L3149" s="2">
        <f t="shared" si="1753"/>
        <v>4.3092247726288439E-2</v>
      </c>
      <c r="M3149" s="2">
        <f t="shared" si="1754"/>
        <v>2.1654395842355997E-4</v>
      </c>
      <c r="N3149" s="2">
        <f t="shared" si="1755"/>
        <v>0.27089649198787352</v>
      </c>
      <c r="O3149" s="2">
        <f t="shared" si="1756"/>
        <v>0.2587700303161542</v>
      </c>
      <c r="P3149" s="2">
        <f t="shared" si="1757"/>
        <v>0.36444348202685145</v>
      </c>
      <c r="Q3149" s="2">
        <f t="shared" si="1758"/>
        <v>6.2581203984408862E-2</v>
      </c>
      <c r="R3149" s="1">
        <v>199</v>
      </c>
      <c r="S3149" s="1">
        <v>1</v>
      </c>
      <c r="T3149" s="1">
        <v>1251</v>
      </c>
      <c r="U3149" s="1">
        <v>1195</v>
      </c>
      <c r="V3149" s="1">
        <v>1683</v>
      </c>
      <c r="W3149" s="1">
        <v>281</v>
      </c>
      <c r="X3149" s="1">
        <v>1</v>
      </c>
      <c r="Y3149" s="1">
        <v>2</v>
      </c>
      <c r="Z3149" s="1">
        <v>3</v>
      </c>
      <c r="AD3149" s="1">
        <v>1</v>
      </c>
      <c r="AF3149" s="1">
        <v>1</v>
      </c>
      <c r="AK3149" s="7">
        <f t="shared" si="1759"/>
        <v>4</v>
      </c>
      <c r="AL3149" s="7">
        <f t="shared" si="1760"/>
        <v>8</v>
      </c>
      <c r="AM3149" s="7">
        <f t="shared" si="1761"/>
        <v>7</v>
      </c>
      <c r="AN3149" s="2">
        <f t="shared" si="1762"/>
        <v>6.0848852317020356E-2</v>
      </c>
      <c r="AO3149" s="2">
        <f t="shared" si="1763"/>
        <v>2.1654395842355997E-4</v>
      </c>
      <c r="AP3149" s="2">
        <f t="shared" si="1764"/>
        <v>4.3308791684711995E-4</v>
      </c>
      <c r="AR3149" t="str">
        <f t="shared" si="1765"/>
        <v>Douglas</v>
      </c>
      <c r="AS3149" t="s">
        <v>385</v>
      </c>
      <c r="AT3149" s="184">
        <v>2</v>
      </c>
      <c r="AV3149" s="97">
        <v>32</v>
      </c>
      <c r="AW3149" s="99">
        <v>5</v>
      </c>
      <c r="AX3149" s="105">
        <f t="shared" si="1766"/>
        <v>32005</v>
      </c>
      <c r="AZ3149" s="7" t="s">
        <v>2951</v>
      </c>
      <c r="BA3149" t="s">
        <v>2991</v>
      </c>
    </row>
    <row r="3150" spans="1:66" hidden="1" outlineLevel="1">
      <c r="A3150" t="s">
        <v>2501</v>
      </c>
      <c r="B3150" t="s">
        <v>385</v>
      </c>
      <c r="C3150" s="1">
        <f t="shared" si="1749"/>
        <v>2370</v>
      </c>
      <c r="D3150" s="7">
        <f>IF(R3150&gt;0,RANK(R3150,(R3150:T3150,U3150:AI3150)),0)</f>
        <v>5</v>
      </c>
      <c r="E3150" s="7">
        <f>IF(S3150&gt;0,RANK(S3150,(R3150:T3150,U3150:AI3150)),0)</f>
        <v>7</v>
      </c>
      <c r="F3150" s="7">
        <f>IF(T3150&gt;0,RANK(T3150,(R3150:T3150,U3150:AI3150)),0)</f>
        <v>3</v>
      </c>
      <c r="G3150" s="7">
        <f>IF(U3150&gt;0,RANK(U3150,(R3150:T3150,U3150:AI3150)),0)</f>
        <v>1</v>
      </c>
      <c r="H3150" s="7">
        <f t="shared" si="1750"/>
        <v>2</v>
      </c>
      <c r="I3150" s="49">
        <f t="shared" si="1751"/>
        <v>439</v>
      </c>
      <c r="J3150" s="177">
        <f t="shared" si="1752"/>
        <v>0.18523206751054852</v>
      </c>
      <c r="K3150" s="2"/>
      <c r="L3150" s="2">
        <f t="shared" si="1753"/>
        <v>1.5611814345991562E-2</v>
      </c>
      <c r="M3150" s="2">
        <f t="shared" si="1754"/>
        <v>2.5316455696202532E-3</v>
      </c>
      <c r="N3150" s="2">
        <f t="shared" si="1755"/>
        <v>0.21223628691983124</v>
      </c>
      <c r="O3150" s="2">
        <f t="shared" si="1756"/>
        <v>0.43839662447257383</v>
      </c>
      <c r="P3150" s="2">
        <f t="shared" si="1757"/>
        <v>0.25316455696202533</v>
      </c>
      <c r="Q3150" s="2">
        <f t="shared" si="1758"/>
        <v>7.8059071729957796E-2</v>
      </c>
      <c r="R3150" s="1">
        <v>37</v>
      </c>
      <c r="S3150" s="1">
        <v>6</v>
      </c>
      <c r="T3150" s="1">
        <v>503</v>
      </c>
      <c r="U3150" s="1">
        <v>1039</v>
      </c>
      <c r="V3150" s="1">
        <v>600</v>
      </c>
      <c r="W3150" s="1">
        <v>172</v>
      </c>
      <c r="X3150" s="1">
        <v>1</v>
      </c>
      <c r="Y3150" s="1">
        <v>2</v>
      </c>
      <c r="Z3150" s="1">
        <v>8</v>
      </c>
      <c r="AD3150" s="1">
        <v>1</v>
      </c>
      <c r="AF3150" s="1">
        <v>1</v>
      </c>
      <c r="AK3150" s="7">
        <f t="shared" si="1759"/>
        <v>4</v>
      </c>
      <c r="AL3150" s="7">
        <f t="shared" si="1760"/>
        <v>9</v>
      </c>
      <c r="AM3150" s="7">
        <f t="shared" si="1761"/>
        <v>8</v>
      </c>
      <c r="AN3150" s="2">
        <f t="shared" si="1762"/>
        <v>7.2573839662447251E-2</v>
      </c>
      <c r="AO3150" s="2">
        <f t="shared" si="1763"/>
        <v>4.219409282700422E-4</v>
      </c>
      <c r="AP3150" s="2">
        <f t="shared" si="1764"/>
        <v>8.438818565400844E-4</v>
      </c>
      <c r="AR3150" t="str">
        <f t="shared" si="1765"/>
        <v>Elko</v>
      </c>
      <c r="AS3150" t="s">
        <v>385</v>
      </c>
      <c r="AT3150" s="184">
        <v>2</v>
      </c>
      <c r="AV3150" s="97">
        <v>32</v>
      </c>
      <c r="AW3150" s="99">
        <v>7</v>
      </c>
      <c r="AX3150" s="105">
        <f t="shared" si="1766"/>
        <v>32007</v>
      </c>
      <c r="AZ3150" s="7" t="s">
        <v>2951</v>
      </c>
      <c r="BA3150" t="s">
        <v>2991</v>
      </c>
    </row>
    <row r="3151" spans="1:66" hidden="1" outlineLevel="1">
      <c r="A3151" t="s">
        <v>3268</v>
      </c>
      <c r="B3151" t="s">
        <v>385</v>
      </c>
      <c r="C3151" s="1">
        <f t="shared" si="1749"/>
        <v>74</v>
      </c>
      <c r="D3151" s="7">
        <f>IF(R3151&gt;0,RANK(R3151,(R3151:T3151,U3151:AI3151)),0)</f>
        <v>5</v>
      </c>
      <c r="E3151" s="7">
        <f>IF(S3151&gt;0,RANK(S3151,(R3151:T3151,U3151:AI3151)),0)</f>
        <v>6</v>
      </c>
      <c r="F3151" s="7">
        <f>IF(T3151&gt;0,RANK(T3151,(R3151:T3151,U3151:AI3151)),0)</f>
        <v>3</v>
      </c>
      <c r="G3151" s="7">
        <f>IF(U3151&gt;0,RANK(U3151,(R3151:T3151,U3151:AI3151)),0)</f>
        <v>2</v>
      </c>
      <c r="H3151" s="7">
        <f t="shared" si="1750"/>
        <v>1</v>
      </c>
      <c r="I3151" s="49">
        <f t="shared" si="1751"/>
        <v>37</v>
      </c>
      <c r="J3151" s="177">
        <f t="shared" si="1752"/>
        <v>0.5</v>
      </c>
      <c r="K3151" s="2"/>
      <c r="L3151" s="2">
        <f t="shared" si="1753"/>
        <v>4.0540540540540543E-2</v>
      </c>
      <c r="M3151" s="2">
        <f t="shared" si="1754"/>
        <v>1.3513513513513514E-2</v>
      </c>
      <c r="N3151" s="2">
        <f t="shared" si="1755"/>
        <v>0.10810810810810811</v>
      </c>
      <c r="O3151" s="2">
        <f t="shared" si="1756"/>
        <v>0.12162162162162163</v>
      </c>
      <c r="P3151" s="2">
        <f t="shared" si="1757"/>
        <v>0.6216216216216216</v>
      </c>
      <c r="Q3151" s="2">
        <f t="shared" si="1758"/>
        <v>9.4594594594594628E-2</v>
      </c>
      <c r="R3151" s="1">
        <v>3</v>
      </c>
      <c r="S3151" s="1">
        <v>1</v>
      </c>
      <c r="T3151" s="1">
        <v>8</v>
      </c>
      <c r="U3151" s="1">
        <v>9</v>
      </c>
      <c r="V3151" s="1">
        <v>46</v>
      </c>
      <c r="W3151" s="1">
        <v>7</v>
      </c>
      <c r="X3151" s="1">
        <v>0</v>
      </c>
      <c r="Y3151" s="1">
        <v>0</v>
      </c>
      <c r="Z3151" s="1">
        <v>0</v>
      </c>
      <c r="AD3151" s="1">
        <v>0</v>
      </c>
      <c r="AF3151" s="1">
        <v>0</v>
      </c>
      <c r="AK3151" s="7">
        <f t="shared" si="1759"/>
        <v>4</v>
      </c>
      <c r="AL3151" s="7">
        <f t="shared" si="1760"/>
        <v>0</v>
      </c>
      <c r="AM3151" s="7">
        <f t="shared" si="1761"/>
        <v>0</v>
      </c>
      <c r="AN3151" s="2">
        <f t="shared" si="1762"/>
        <v>9.45945945945946E-2</v>
      </c>
      <c r="AO3151" s="2">
        <f t="shared" si="1763"/>
        <v>0</v>
      </c>
      <c r="AP3151" s="2">
        <f t="shared" si="1764"/>
        <v>0</v>
      </c>
      <c r="AR3151" t="str">
        <f t="shared" si="1765"/>
        <v>Esmeralda</v>
      </c>
      <c r="AS3151" t="s">
        <v>385</v>
      </c>
      <c r="AT3151" s="184">
        <v>4</v>
      </c>
      <c r="AV3151" s="97">
        <v>32</v>
      </c>
      <c r="AW3151" s="99">
        <v>9</v>
      </c>
      <c r="AX3151" s="105">
        <f t="shared" si="1766"/>
        <v>32009</v>
      </c>
      <c r="AZ3151" s="7" t="s">
        <v>2951</v>
      </c>
      <c r="BA3151" t="s">
        <v>2991</v>
      </c>
    </row>
    <row r="3152" spans="1:66" hidden="1" outlineLevel="1">
      <c r="A3152" t="s">
        <v>822</v>
      </c>
      <c r="B3152" t="s">
        <v>385</v>
      </c>
      <c r="C3152" s="1">
        <f t="shared" si="1749"/>
        <v>195</v>
      </c>
      <c r="D3152" s="7">
        <f>IF(R3152&gt;0,RANK(R3152,(R3152:T3152,U3152:AI3152)),0)</f>
        <v>5</v>
      </c>
      <c r="E3152" s="7">
        <f>IF(S3152&gt;0,RANK(S3152,(R3152:T3152,U3152:AI3152)),0)</f>
        <v>0</v>
      </c>
      <c r="F3152" s="7">
        <f>IF(T3152&gt;0,RANK(T3152,(R3152:T3152,U3152:AI3152)),0)</f>
        <v>3</v>
      </c>
      <c r="G3152" s="7">
        <f>IF(U3152&gt;0,RANK(U3152,(R3152:T3152,U3152:AI3152)),0)</f>
        <v>2</v>
      </c>
      <c r="H3152" s="7">
        <f t="shared" si="1750"/>
        <v>1</v>
      </c>
      <c r="I3152" s="49">
        <f t="shared" si="1751"/>
        <v>14</v>
      </c>
      <c r="J3152" s="177">
        <f t="shared" si="1752"/>
        <v>7.179487179487179E-2</v>
      </c>
      <c r="K3152" s="2"/>
      <c r="L3152" s="2">
        <f t="shared" si="1753"/>
        <v>3.5897435897435895E-2</v>
      </c>
      <c r="M3152" s="2">
        <f t="shared" si="1754"/>
        <v>0</v>
      </c>
      <c r="N3152" s="2">
        <f t="shared" si="1755"/>
        <v>0.15897435897435896</v>
      </c>
      <c r="O3152" s="2">
        <f t="shared" si="1756"/>
        <v>0.34358974358974359</v>
      </c>
      <c r="P3152" s="2">
        <f t="shared" si="1757"/>
        <v>0.41538461538461541</v>
      </c>
      <c r="Q3152" s="2">
        <f t="shared" si="1758"/>
        <v>4.6153846153846156E-2</v>
      </c>
      <c r="R3152" s="1">
        <v>7</v>
      </c>
      <c r="S3152" s="1">
        <v>0</v>
      </c>
      <c r="T3152" s="1">
        <v>31</v>
      </c>
      <c r="U3152" s="1">
        <v>67</v>
      </c>
      <c r="V3152" s="1">
        <v>81</v>
      </c>
      <c r="W3152" s="1">
        <v>8</v>
      </c>
      <c r="X3152" s="1">
        <v>0</v>
      </c>
      <c r="Y3152" s="1">
        <v>0</v>
      </c>
      <c r="Z3152" s="1">
        <v>1</v>
      </c>
      <c r="AD3152" s="1">
        <v>0</v>
      </c>
      <c r="AF3152" s="1">
        <v>0</v>
      </c>
      <c r="AK3152" s="7">
        <f t="shared" si="1759"/>
        <v>4</v>
      </c>
      <c r="AL3152" s="7">
        <f t="shared" si="1760"/>
        <v>0</v>
      </c>
      <c r="AM3152" s="7">
        <f t="shared" si="1761"/>
        <v>0</v>
      </c>
      <c r="AN3152" s="2">
        <f t="shared" si="1762"/>
        <v>4.1025641025641026E-2</v>
      </c>
      <c r="AO3152" s="2">
        <f t="shared" si="1763"/>
        <v>0</v>
      </c>
      <c r="AP3152" s="2">
        <f t="shared" si="1764"/>
        <v>0</v>
      </c>
      <c r="AR3152" t="str">
        <f t="shared" si="1765"/>
        <v>Eureka</v>
      </c>
      <c r="AS3152" t="s">
        <v>385</v>
      </c>
      <c r="AT3152" s="184">
        <v>2</v>
      </c>
      <c r="AV3152" s="97">
        <v>32</v>
      </c>
      <c r="AW3152" s="99">
        <v>11</v>
      </c>
      <c r="AX3152" s="105">
        <f t="shared" si="1766"/>
        <v>32011</v>
      </c>
      <c r="AZ3152" s="7" t="s">
        <v>2951</v>
      </c>
      <c r="BA3152" t="s">
        <v>2991</v>
      </c>
    </row>
    <row r="3153" spans="1:53" hidden="1" outlineLevel="1">
      <c r="A3153" t="s">
        <v>1701</v>
      </c>
      <c r="B3153" t="s">
        <v>385</v>
      </c>
      <c r="C3153" s="1">
        <f t="shared" si="1749"/>
        <v>863</v>
      </c>
      <c r="D3153" s="7">
        <f>IF(R3153&gt;0,RANK(R3153,(R3153:T3153,U3153:AI3153)),0)</f>
        <v>5</v>
      </c>
      <c r="E3153" s="7">
        <f>IF(S3153&gt;0,RANK(S3153,(R3153:T3153,U3153:AI3153)),0)</f>
        <v>6</v>
      </c>
      <c r="F3153" s="7">
        <f>IF(T3153&gt;0,RANK(T3153,(R3153:T3153,U3153:AI3153)),0)</f>
        <v>3</v>
      </c>
      <c r="G3153" s="7">
        <f>IF(U3153&gt;0,RANK(U3153,(R3153:T3153,U3153:AI3153)),0)</f>
        <v>2</v>
      </c>
      <c r="H3153" s="7">
        <f t="shared" si="1750"/>
        <v>1</v>
      </c>
      <c r="I3153" s="49">
        <f t="shared" si="1751"/>
        <v>172</v>
      </c>
      <c r="J3153" s="177">
        <f t="shared" si="1752"/>
        <v>0.19930475086906141</v>
      </c>
      <c r="K3153" s="2"/>
      <c r="L3153" s="2">
        <f t="shared" si="1753"/>
        <v>4.8667439165701043E-2</v>
      </c>
      <c r="M3153" s="2">
        <f t="shared" si="1754"/>
        <v>2.3174971031286211E-3</v>
      </c>
      <c r="N3153" s="2">
        <f t="shared" si="1755"/>
        <v>0.21089223638470453</v>
      </c>
      <c r="O3153" s="2">
        <f t="shared" si="1756"/>
        <v>0.21900347624565469</v>
      </c>
      <c r="P3153" s="2">
        <f t="shared" si="1757"/>
        <v>0.4183082271147161</v>
      </c>
      <c r="Q3153" s="2">
        <f t="shared" si="1758"/>
        <v>0.10081112398609487</v>
      </c>
      <c r="R3153" s="1">
        <v>42</v>
      </c>
      <c r="S3153" s="1">
        <v>2</v>
      </c>
      <c r="T3153" s="1">
        <v>182</v>
      </c>
      <c r="U3153" s="1">
        <v>189</v>
      </c>
      <c r="V3153" s="1">
        <v>361</v>
      </c>
      <c r="W3153" s="1">
        <v>85</v>
      </c>
      <c r="X3153" s="1">
        <v>0</v>
      </c>
      <c r="Y3153" s="1">
        <v>0</v>
      </c>
      <c r="Z3153" s="1">
        <v>1</v>
      </c>
      <c r="AD3153" s="1">
        <v>1</v>
      </c>
      <c r="AF3153" s="1">
        <v>0</v>
      </c>
      <c r="AK3153" s="7">
        <f t="shared" si="1759"/>
        <v>4</v>
      </c>
      <c r="AL3153" s="7">
        <f t="shared" si="1760"/>
        <v>0</v>
      </c>
      <c r="AM3153" s="7">
        <f t="shared" si="1761"/>
        <v>0</v>
      </c>
      <c r="AN3153" s="2">
        <f t="shared" si="1762"/>
        <v>9.8493626882966395E-2</v>
      </c>
      <c r="AO3153" s="2">
        <f t="shared" si="1763"/>
        <v>0</v>
      </c>
      <c r="AP3153" s="2">
        <f t="shared" si="1764"/>
        <v>0</v>
      </c>
      <c r="AR3153" t="str">
        <f t="shared" si="1765"/>
        <v>Humboldt</v>
      </c>
      <c r="AS3153" t="s">
        <v>385</v>
      </c>
      <c r="AT3153" s="184">
        <v>2</v>
      </c>
      <c r="AV3153" s="97">
        <v>32</v>
      </c>
      <c r="AW3153" s="99">
        <v>13</v>
      </c>
      <c r="AX3153" s="105">
        <f t="shared" si="1766"/>
        <v>32013</v>
      </c>
      <c r="AZ3153" s="7" t="s">
        <v>2951</v>
      </c>
      <c r="BA3153" t="s">
        <v>2991</v>
      </c>
    </row>
    <row r="3154" spans="1:53" hidden="1" outlineLevel="1">
      <c r="A3154" t="s">
        <v>565</v>
      </c>
      <c r="B3154" t="s">
        <v>385</v>
      </c>
      <c r="C3154" s="1">
        <f t="shared" si="1749"/>
        <v>415</v>
      </c>
      <c r="D3154" s="7">
        <f>IF(R3154&gt;0,RANK(R3154,(R3154:T3154,U3154:AI3154)),0)</f>
        <v>5</v>
      </c>
      <c r="E3154" s="7">
        <f>IF(S3154&gt;0,RANK(S3154,(R3154:T3154,U3154:AI3154)),0)</f>
        <v>0</v>
      </c>
      <c r="F3154" s="7">
        <f>IF(T3154&gt;0,RANK(T3154,(R3154:T3154,U3154:AI3154)),0)</f>
        <v>3</v>
      </c>
      <c r="G3154" s="7">
        <f>IF(U3154&gt;0,RANK(U3154,(R3154:T3154,U3154:AI3154)),0)</f>
        <v>2</v>
      </c>
      <c r="H3154" s="7">
        <f t="shared" si="1750"/>
        <v>1</v>
      </c>
      <c r="I3154" s="49">
        <f t="shared" si="1751"/>
        <v>17</v>
      </c>
      <c r="J3154" s="177">
        <f t="shared" si="1752"/>
        <v>4.0963855421686748E-2</v>
      </c>
      <c r="K3154" s="2"/>
      <c r="L3154" s="2">
        <f t="shared" si="1753"/>
        <v>2.1686746987951807E-2</v>
      </c>
      <c r="M3154" s="2">
        <f t="shared" si="1754"/>
        <v>0</v>
      </c>
      <c r="N3154" s="2">
        <f t="shared" si="1755"/>
        <v>0.17349397590361446</v>
      </c>
      <c r="O3154" s="2">
        <f t="shared" si="1756"/>
        <v>0.3566265060240964</v>
      </c>
      <c r="P3154" s="2">
        <f t="shared" si="1757"/>
        <v>0.39759036144578314</v>
      </c>
      <c r="Q3154" s="2">
        <f t="shared" si="1758"/>
        <v>5.0602409638554169E-2</v>
      </c>
      <c r="R3154" s="1">
        <v>9</v>
      </c>
      <c r="S3154" s="1">
        <v>0</v>
      </c>
      <c r="T3154" s="1">
        <v>72</v>
      </c>
      <c r="U3154" s="1">
        <v>148</v>
      </c>
      <c r="V3154" s="1">
        <v>165</v>
      </c>
      <c r="W3154" s="1">
        <v>20</v>
      </c>
      <c r="X3154" s="1">
        <v>0</v>
      </c>
      <c r="Y3154" s="1">
        <v>0</v>
      </c>
      <c r="Z3154" s="1">
        <v>1</v>
      </c>
      <c r="AD3154" s="1">
        <v>0</v>
      </c>
      <c r="AF3154" s="1">
        <v>0</v>
      </c>
      <c r="AK3154" s="7">
        <f t="shared" si="1759"/>
        <v>4</v>
      </c>
      <c r="AL3154" s="7">
        <f t="shared" si="1760"/>
        <v>0</v>
      </c>
      <c r="AM3154" s="7">
        <f t="shared" si="1761"/>
        <v>0</v>
      </c>
      <c r="AN3154" s="2">
        <f t="shared" si="1762"/>
        <v>4.8192771084337352E-2</v>
      </c>
      <c r="AO3154" s="2">
        <f t="shared" si="1763"/>
        <v>0</v>
      </c>
      <c r="AP3154" s="2">
        <f t="shared" si="1764"/>
        <v>0</v>
      </c>
      <c r="AR3154" t="str">
        <f t="shared" si="1765"/>
        <v>Lander</v>
      </c>
      <c r="AS3154" t="s">
        <v>385</v>
      </c>
      <c r="AT3154" s="184">
        <v>2</v>
      </c>
      <c r="AV3154" s="97">
        <v>32</v>
      </c>
      <c r="AW3154" s="99">
        <v>15</v>
      </c>
      <c r="AX3154" s="105">
        <f t="shared" si="1766"/>
        <v>32015</v>
      </c>
      <c r="AZ3154" s="7" t="s">
        <v>2951</v>
      </c>
      <c r="BA3154" t="s">
        <v>2991</v>
      </c>
    </row>
    <row r="3155" spans="1:53" hidden="1" outlineLevel="1">
      <c r="A3155" t="s">
        <v>223</v>
      </c>
      <c r="B3155" t="s">
        <v>385</v>
      </c>
      <c r="C3155" s="1">
        <f t="shared" si="1749"/>
        <v>285</v>
      </c>
      <c r="D3155" s="7">
        <f>IF(R3155&gt;0,RANK(R3155,(R3155:T3155,U3155:AI3155)),0)</f>
        <v>5</v>
      </c>
      <c r="E3155" s="7">
        <f>IF(S3155&gt;0,RANK(S3155,(R3155:T3155,U3155:AI3155)),0)</f>
        <v>0</v>
      </c>
      <c r="F3155" s="7">
        <f>IF(T3155&gt;0,RANK(T3155,(R3155:T3155,U3155:AI3155)),0)</f>
        <v>3</v>
      </c>
      <c r="G3155" s="7">
        <f>IF(U3155&gt;0,RANK(U3155,(R3155:T3155,U3155:AI3155)),0)</f>
        <v>1</v>
      </c>
      <c r="H3155" s="7">
        <f t="shared" si="1750"/>
        <v>2</v>
      </c>
      <c r="I3155" s="49">
        <f t="shared" si="1751"/>
        <v>45</v>
      </c>
      <c r="J3155" s="177">
        <f t="shared" si="1752"/>
        <v>0.15789473684210525</v>
      </c>
      <c r="K3155" s="2"/>
      <c r="L3155" s="2">
        <f t="shared" si="1753"/>
        <v>1.0526315789473684E-2</v>
      </c>
      <c r="M3155" s="2">
        <f t="shared" si="1754"/>
        <v>0</v>
      </c>
      <c r="N3155" s="2">
        <f t="shared" si="1755"/>
        <v>0.16140350877192983</v>
      </c>
      <c r="O3155" s="2">
        <f t="shared" si="1756"/>
        <v>0.4456140350877193</v>
      </c>
      <c r="P3155" s="2">
        <f t="shared" si="1757"/>
        <v>0.28771929824561404</v>
      </c>
      <c r="Q3155" s="2">
        <f t="shared" si="1758"/>
        <v>9.4736842105263064E-2</v>
      </c>
      <c r="R3155" s="1">
        <v>3</v>
      </c>
      <c r="S3155" s="1">
        <v>0</v>
      </c>
      <c r="T3155" s="1">
        <v>46</v>
      </c>
      <c r="U3155" s="1">
        <v>127</v>
      </c>
      <c r="V3155" s="1">
        <v>82</v>
      </c>
      <c r="W3155" s="1">
        <v>27</v>
      </c>
      <c r="X3155" s="1">
        <v>0</v>
      </c>
      <c r="Y3155" s="1">
        <v>0</v>
      </c>
      <c r="Z3155" s="1">
        <v>0</v>
      </c>
      <c r="AD3155" s="1">
        <v>0</v>
      </c>
      <c r="AF3155" s="1">
        <v>0</v>
      </c>
      <c r="AK3155" s="7">
        <f t="shared" si="1759"/>
        <v>4</v>
      </c>
      <c r="AL3155" s="7">
        <f t="shared" si="1760"/>
        <v>0</v>
      </c>
      <c r="AM3155" s="7">
        <f t="shared" si="1761"/>
        <v>0</v>
      </c>
      <c r="AN3155" s="2">
        <f t="shared" si="1762"/>
        <v>9.4736842105263161E-2</v>
      </c>
      <c r="AO3155" s="2">
        <f t="shared" si="1763"/>
        <v>0</v>
      </c>
      <c r="AP3155" s="2">
        <f t="shared" si="1764"/>
        <v>0</v>
      </c>
      <c r="AR3155" t="str">
        <f t="shared" si="1765"/>
        <v>Lincoln</v>
      </c>
      <c r="AS3155" t="s">
        <v>385</v>
      </c>
      <c r="AT3155" s="184">
        <v>4</v>
      </c>
      <c r="AV3155" s="97">
        <v>32</v>
      </c>
      <c r="AW3155" s="99">
        <v>17</v>
      </c>
      <c r="AX3155" s="105">
        <f t="shared" si="1766"/>
        <v>32017</v>
      </c>
      <c r="AZ3155" s="7" t="s">
        <v>2951</v>
      </c>
      <c r="BA3155" t="s">
        <v>2991</v>
      </c>
    </row>
    <row r="3156" spans="1:53" hidden="1" outlineLevel="1">
      <c r="A3156" t="s">
        <v>651</v>
      </c>
      <c r="B3156" t="s">
        <v>385</v>
      </c>
      <c r="C3156" s="1">
        <f t="shared" si="1749"/>
        <v>2900</v>
      </c>
      <c r="D3156" s="7">
        <f>IF(R3156&gt;0,RANK(R3156,(R3156:T3156,U3156:AI3156)),0)</f>
        <v>5</v>
      </c>
      <c r="E3156" s="7">
        <f>IF(S3156&gt;0,RANK(S3156,(R3156:T3156,U3156:AI3156)),0)</f>
        <v>7</v>
      </c>
      <c r="F3156" s="7">
        <f>IF(T3156&gt;0,RANK(T3156,(R3156:T3156,U3156:AI3156)),0)</f>
        <v>3</v>
      </c>
      <c r="G3156" s="7">
        <f>IF(U3156&gt;0,RANK(U3156,(R3156:T3156,U3156:AI3156)),0)</f>
        <v>2</v>
      </c>
      <c r="H3156" s="7">
        <f t="shared" si="1750"/>
        <v>1</v>
      </c>
      <c r="I3156" s="49">
        <f t="shared" si="1751"/>
        <v>688</v>
      </c>
      <c r="J3156" s="177">
        <f t="shared" si="1752"/>
        <v>0.23724137931034484</v>
      </c>
      <c r="K3156" s="2"/>
      <c r="L3156" s="2">
        <f t="shared" si="1753"/>
        <v>2.3103448275862068E-2</v>
      </c>
      <c r="M3156" s="2">
        <f t="shared" si="1754"/>
        <v>6.8965517241379305E-4</v>
      </c>
      <c r="N3156" s="2">
        <f t="shared" si="1755"/>
        <v>0.17448275862068965</v>
      </c>
      <c r="O3156" s="2">
        <f t="shared" si="1756"/>
        <v>0.24517241379310345</v>
      </c>
      <c r="P3156" s="2">
        <f t="shared" si="1757"/>
        <v>0.48241379310344829</v>
      </c>
      <c r="Q3156" s="2">
        <f t="shared" si="1758"/>
        <v>7.4137931034482685E-2</v>
      </c>
      <c r="R3156" s="1">
        <v>67</v>
      </c>
      <c r="S3156" s="1">
        <v>2</v>
      </c>
      <c r="T3156" s="1">
        <v>506</v>
      </c>
      <c r="U3156" s="1">
        <v>711</v>
      </c>
      <c r="V3156" s="1">
        <v>1399</v>
      </c>
      <c r="W3156" s="1">
        <v>208</v>
      </c>
      <c r="X3156" s="1">
        <v>2</v>
      </c>
      <c r="Y3156" s="1">
        <v>0</v>
      </c>
      <c r="Z3156" s="1">
        <v>3</v>
      </c>
      <c r="AD3156" s="1">
        <v>2</v>
      </c>
      <c r="AF3156" s="1">
        <v>0</v>
      </c>
      <c r="AK3156" s="7">
        <f t="shared" si="1759"/>
        <v>4</v>
      </c>
      <c r="AL3156" s="7">
        <f t="shared" si="1760"/>
        <v>7</v>
      </c>
      <c r="AM3156" s="7">
        <f t="shared" si="1761"/>
        <v>0</v>
      </c>
      <c r="AN3156" s="2">
        <f t="shared" si="1762"/>
        <v>7.1724137931034479E-2</v>
      </c>
      <c r="AO3156" s="2">
        <f t="shared" si="1763"/>
        <v>6.8965517241379305E-4</v>
      </c>
      <c r="AP3156" s="2">
        <f t="shared" si="1764"/>
        <v>0</v>
      </c>
      <c r="AR3156" t="str">
        <f t="shared" si="1765"/>
        <v>Lyon</v>
      </c>
      <c r="AS3156" t="s">
        <v>385</v>
      </c>
      <c r="AT3156" s="184"/>
      <c r="AV3156" s="97">
        <v>32</v>
      </c>
      <c r="AW3156" s="99">
        <v>19</v>
      </c>
      <c r="AX3156" s="105">
        <f t="shared" si="1766"/>
        <v>32019</v>
      </c>
      <c r="AZ3156" s="7" t="s">
        <v>2951</v>
      </c>
      <c r="BA3156" t="s">
        <v>2991</v>
      </c>
    </row>
    <row r="3157" spans="1:53" hidden="1" outlineLevel="1">
      <c r="A3157" t="s">
        <v>2074</v>
      </c>
      <c r="B3157" t="s">
        <v>385</v>
      </c>
      <c r="C3157" s="1">
        <f t="shared" si="1749"/>
        <v>191</v>
      </c>
      <c r="D3157" s="7">
        <f>IF(R3157&gt;0,RANK(R3157,(R3157:T3157,U3157:AI3157)),0)</f>
        <v>5</v>
      </c>
      <c r="E3157" s="7">
        <f>IF(S3157&gt;0,RANK(S3157,(R3157:T3157,U3157:AI3157)),0)</f>
        <v>0</v>
      </c>
      <c r="F3157" s="7">
        <f>IF(T3157&gt;0,RANK(T3157,(R3157:T3157,U3157:AI3157)),0)</f>
        <v>2</v>
      </c>
      <c r="G3157" s="7">
        <f>IF(U3157&gt;0,RANK(U3157,(R3157:T3157,U3157:AI3157)),0)</f>
        <v>3</v>
      </c>
      <c r="H3157" s="7">
        <f t="shared" si="1750"/>
        <v>1</v>
      </c>
      <c r="I3157" s="49">
        <f t="shared" si="1751"/>
        <v>59</v>
      </c>
      <c r="J3157" s="177">
        <f t="shared" si="1752"/>
        <v>0.30890052356020942</v>
      </c>
      <c r="K3157" s="2"/>
      <c r="L3157" s="2">
        <f t="shared" si="1753"/>
        <v>3.1413612565445025E-2</v>
      </c>
      <c r="M3157" s="2">
        <f t="shared" si="1754"/>
        <v>0</v>
      </c>
      <c r="N3157" s="2">
        <f t="shared" si="1755"/>
        <v>0.19895287958115182</v>
      </c>
      <c r="O3157" s="2">
        <f t="shared" si="1756"/>
        <v>0.193717277486911</v>
      </c>
      <c r="P3157" s="2">
        <f t="shared" si="1757"/>
        <v>0.50785340314136129</v>
      </c>
      <c r="Q3157" s="2">
        <f t="shared" si="1758"/>
        <v>6.8062827225130795E-2</v>
      </c>
      <c r="R3157" s="1">
        <v>6</v>
      </c>
      <c r="S3157" s="1">
        <v>0</v>
      </c>
      <c r="T3157" s="1">
        <v>38</v>
      </c>
      <c r="U3157" s="1">
        <v>37</v>
      </c>
      <c r="V3157" s="1">
        <v>97</v>
      </c>
      <c r="W3157" s="1">
        <v>13</v>
      </c>
      <c r="X3157" s="1">
        <v>0</v>
      </c>
      <c r="Y3157" s="1">
        <v>0</v>
      </c>
      <c r="Z3157" s="1">
        <v>0</v>
      </c>
      <c r="AD3157" s="1">
        <v>0</v>
      </c>
      <c r="AF3157" s="1">
        <v>0</v>
      </c>
      <c r="AK3157" s="7">
        <f t="shared" si="1759"/>
        <v>4</v>
      </c>
      <c r="AL3157" s="7">
        <f t="shared" si="1760"/>
        <v>0</v>
      </c>
      <c r="AM3157" s="7">
        <f t="shared" si="1761"/>
        <v>0</v>
      </c>
      <c r="AN3157" s="2">
        <f t="shared" si="1762"/>
        <v>6.8062827225130892E-2</v>
      </c>
      <c r="AO3157" s="2">
        <f t="shared" si="1763"/>
        <v>0</v>
      </c>
      <c r="AP3157" s="2">
        <f t="shared" si="1764"/>
        <v>0</v>
      </c>
      <c r="AR3157" t="str">
        <f t="shared" si="1765"/>
        <v>Mineral</v>
      </c>
      <c r="AS3157" t="s">
        <v>385</v>
      </c>
      <c r="AT3157" s="184">
        <v>4</v>
      </c>
      <c r="AV3157" s="97">
        <v>32</v>
      </c>
      <c r="AW3157" s="99">
        <v>21</v>
      </c>
      <c r="AX3157" s="105">
        <f t="shared" si="1766"/>
        <v>32021</v>
      </c>
      <c r="AZ3157" s="7" t="s">
        <v>2951</v>
      </c>
      <c r="BA3157" t="s">
        <v>2991</v>
      </c>
    </row>
    <row r="3158" spans="1:53" hidden="1" outlineLevel="1">
      <c r="A3158" t="s">
        <v>2629</v>
      </c>
      <c r="B3158" t="s">
        <v>385</v>
      </c>
      <c r="C3158" s="1">
        <f t="shared" si="1749"/>
        <v>1735</v>
      </c>
      <c r="D3158" s="7">
        <f>IF(R3158&gt;0,RANK(R3158,(R3158:T3158,U3158:AI3158)),0)</f>
        <v>5</v>
      </c>
      <c r="E3158" s="7">
        <f>IF(S3158&gt;0,RANK(S3158,(R3158:T3158,U3158:AI3158)),0)</f>
        <v>7</v>
      </c>
      <c r="F3158" s="7">
        <f>IF(T3158&gt;0,RANK(T3158,(R3158:T3158,U3158:AI3158)),0)</f>
        <v>3</v>
      </c>
      <c r="G3158" s="7">
        <f>IF(U3158&gt;0,RANK(U3158,(R3158:T3158,U3158:AI3158)),0)</f>
        <v>2</v>
      </c>
      <c r="H3158" s="7">
        <f t="shared" si="1750"/>
        <v>1</v>
      </c>
      <c r="I3158" s="49">
        <f t="shared" si="1751"/>
        <v>572</v>
      </c>
      <c r="J3158" s="177">
        <f t="shared" si="1752"/>
        <v>0.32968299711815563</v>
      </c>
      <c r="K3158" s="2"/>
      <c r="L3158" s="2">
        <f t="shared" si="1753"/>
        <v>1.3832853025936599E-2</v>
      </c>
      <c r="M3158" s="2">
        <f t="shared" si="1754"/>
        <v>4.0345821325648411E-3</v>
      </c>
      <c r="N3158" s="2">
        <f t="shared" si="1755"/>
        <v>0.12680115273775217</v>
      </c>
      <c r="O3158" s="2">
        <f t="shared" si="1756"/>
        <v>0.23515850144092218</v>
      </c>
      <c r="P3158" s="2">
        <f t="shared" si="1757"/>
        <v>0.56484149855907784</v>
      </c>
      <c r="Q3158" s="2">
        <f t="shared" si="1758"/>
        <v>5.5331412103746369E-2</v>
      </c>
      <c r="R3158" s="1">
        <v>24</v>
      </c>
      <c r="S3158" s="1">
        <v>7</v>
      </c>
      <c r="T3158" s="1">
        <v>220</v>
      </c>
      <c r="U3158" s="1">
        <v>408</v>
      </c>
      <c r="V3158" s="1">
        <v>980</v>
      </c>
      <c r="W3158" s="1">
        <v>83</v>
      </c>
      <c r="X3158" s="1">
        <v>1</v>
      </c>
      <c r="Y3158" s="1">
        <v>1</v>
      </c>
      <c r="Z3158" s="1">
        <v>10</v>
      </c>
      <c r="AD3158" s="1">
        <v>1</v>
      </c>
      <c r="AF3158" s="1">
        <v>0</v>
      </c>
      <c r="AK3158" s="7">
        <f t="shared" si="1759"/>
        <v>4</v>
      </c>
      <c r="AL3158" s="7">
        <f t="shared" si="1760"/>
        <v>8</v>
      </c>
      <c r="AM3158" s="7">
        <f t="shared" si="1761"/>
        <v>8</v>
      </c>
      <c r="AN3158" s="2">
        <f t="shared" si="1762"/>
        <v>4.7838616714697406E-2</v>
      </c>
      <c r="AO3158" s="2">
        <f t="shared" si="1763"/>
        <v>5.7636887608069167E-4</v>
      </c>
      <c r="AP3158" s="2">
        <f t="shared" si="1764"/>
        <v>5.7636887608069167E-4</v>
      </c>
      <c r="AR3158" t="str">
        <f t="shared" si="1765"/>
        <v>Nye</v>
      </c>
      <c r="AS3158" t="s">
        <v>385</v>
      </c>
      <c r="AT3158" s="184">
        <v>4</v>
      </c>
      <c r="AV3158" s="97">
        <v>32</v>
      </c>
      <c r="AW3158" s="99">
        <v>23</v>
      </c>
      <c r="AX3158" s="105">
        <f t="shared" si="1766"/>
        <v>32023</v>
      </c>
      <c r="AZ3158" s="7" t="s">
        <v>2951</v>
      </c>
      <c r="BA3158" t="s">
        <v>2991</v>
      </c>
    </row>
    <row r="3159" spans="1:53" hidden="1" outlineLevel="1">
      <c r="A3159" t="s">
        <v>2646</v>
      </c>
      <c r="B3159" t="s">
        <v>385</v>
      </c>
      <c r="C3159" s="1">
        <f t="shared" si="1749"/>
        <v>290</v>
      </c>
      <c r="D3159" s="7">
        <f>IF(R3159&gt;0,RANK(R3159,(R3159:T3159,U3159:AI3159)),0)</f>
        <v>5</v>
      </c>
      <c r="E3159" s="7">
        <f>IF(S3159&gt;0,RANK(S3159,(R3159:T3159,U3159:AI3159)),0)</f>
        <v>0</v>
      </c>
      <c r="F3159" s="7">
        <f>IF(T3159&gt;0,RANK(T3159,(R3159:T3159,U3159:AI3159)),0)</f>
        <v>3</v>
      </c>
      <c r="G3159" s="7">
        <f>IF(U3159&gt;0,RANK(U3159,(R3159:T3159,U3159:AI3159)),0)</f>
        <v>2</v>
      </c>
      <c r="H3159" s="7">
        <f t="shared" si="1750"/>
        <v>1</v>
      </c>
      <c r="I3159" s="49">
        <f t="shared" si="1751"/>
        <v>36</v>
      </c>
      <c r="J3159" s="177">
        <f t="shared" si="1752"/>
        <v>0.12413793103448276</v>
      </c>
      <c r="K3159" s="2"/>
      <c r="L3159" s="2">
        <f t="shared" si="1753"/>
        <v>4.1379310344827586E-2</v>
      </c>
      <c r="M3159" s="2">
        <f t="shared" si="1754"/>
        <v>0</v>
      </c>
      <c r="N3159" s="2">
        <f t="shared" si="1755"/>
        <v>0.19655172413793104</v>
      </c>
      <c r="O3159" s="2">
        <f t="shared" si="1756"/>
        <v>0.28275862068965518</v>
      </c>
      <c r="P3159" s="2">
        <f t="shared" si="1757"/>
        <v>0.40689655172413791</v>
      </c>
      <c r="Q3159" s="2">
        <f t="shared" si="1758"/>
        <v>7.2413793103448365E-2</v>
      </c>
      <c r="R3159" s="1">
        <v>12</v>
      </c>
      <c r="S3159" s="1">
        <v>0</v>
      </c>
      <c r="T3159" s="1">
        <v>57</v>
      </c>
      <c r="U3159" s="1">
        <v>82</v>
      </c>
      <c r="V3159" s="1">
        <v>118</v>
      </c>
      <c r="W3159" s="1">
        <v>21</v>
      </c>
      <c r="X3159" s="1">
        <v>0</v>
      </c>
      <c r="Y3159" s="1">
        <v>0</v>
      </c>
      <c r="Z3159" s="1">
        <v>0</v>
      </c>
      <c r="AD3159" s="1">
        <v>0</v>
      </c>
      <c r="AF3159" s="1">
        <v>0</v>
      </c>
      <c r="AK3159" s="7">
        <f t="shared" si="1759"/>
        <v>4</v>
      </c>
      <c r="AL3159" s="7">
        <f t="shared" si="1760"/>
        <v>0</v>
      </c>
      <c r="AM3159" s="7">
        <f t="shared" si="1761"/>
        <v>0</v>
      </c>
      <c r="AN3159" s="2">
        <f t="shared" si="1762"/>
        <v>7.2413793103448282E-2</v>
      </c>
      <c r="AO3159" s="2">
        <f t="shared" si="1763"/>
        <v>0</v>
      </c>
      <c r="AP3159" s="2">
        <f t="shared" si="1764"/>
        <v>0</v>
      </c>
      <c r="AR3159" t="str">
        <f t="shared" si="1765"/>
        <v>Pershing</v>
      </c>
      <c r="AS3159" t="s">
        <v>385</v>
      </c>
      <c r="AT3159" s="184">
        <v>2</v>
      </c>
      <c r="AV3159" s="97">
        <v>32</v>
      </c>
      <c r="AW3159" s="99">
        <v>27</v>
      </c>
      <c r="AX3159" s="105">
        <f t="shared" si="1766"/>
        <v>32027</v>
      </c>
      <c r="AZ3159" s="7" t="s">
        <v>2951</v>
      </c>
      <c r="BA3159" t="s">
        <v>2991</v>
      </c>
    </row>
    <row r="3160" spans="1:53" hidden="1" outlineLevel="1">
      <c r="A3160" t="s">
        <v>2511</v>
      </c>
      <c r="B3160" t="s">
        <v>385</v>
      </c>
      <c r="C3160" s="1">
        <f t="shared" si="1749"/>
        <v>375</v>
      </c>
      <c r="D3160" s="7">
        <f>IF(R3160&gt;0,RANK(R3160,(R3160:T3160,U3160:AI3160)),0)</f>
        <v>5</v>
      </c>
      <c r="E3160" s="7">
        <f>IF(S3160&gt;0,RANK(S3160,(R3160:T3160,U3160:AI3160)),0)</f>
        <v>0</v>
      </c>
      <c r="F3160" s="7">
        <f>IF(T3160&gt;0,RANK(T3160,(R3160:T3160,U3160:AI3160)),0)</f>
        <v>4</v>
      </c>
      <c r="G3160" s="7">
        <f>IF(U3160&gt;0,RANK(U3160,(R3160:T3160,U3160:AI3160)),0)</f>
        <v>2</v>
      </c>
      <c r="H3160" s="7">
        <f t="shared" si="1750"/>
        <v>1</v>
      </c>
      <c r="I3160" s="49">
        <f t="shared" si="1751"/>
        <v>82</v>
      </c>
      <c r="J3160" s="177">
        <f t="shared" si="1752"/>
        <v>0.21866666666666668</v>
      </c>
      <c r="K3160" s="2"/>
      <c r="L3160" s="2">
        <f t="shared" si="1753"/>
        <v>2.1333333333333333E-2</v>
      </c>
      <c r="M3160" s="2">
        <f t="shared" si="1754"/>
        <v>0</v>
      </c>
      <c r="N3160" s="2">
        <f t="shared" si="1755"/>
        <v>0.152</v>
      </c>
      <c r="O3160" s="2">
        <f t="shared" si="1756"/>
        <v>0.21066666666666667</v>
      </c>
      <c r="P3160" s="2">
        <f t="shared" si="1757"/>
        <v>0.42933333333333334</v>
      </c>
      <c r="Q3160" s="2">
        <f t="shared" si="1758"/>
        <v>0.18666666666666665</v>
      </c>
      <c r="R3160" s="1">
        <v>8</v>
      </c>
      <c r="S3160" s="1">
        <v>0</v>
      </c>
      <c r="T3160" s="1">
        <v>57</v>
      </c>
      <c r="U3160" s="1">
        <v>79</v>
      </c>
      <c r="V3160" s="1">
        <v>161</v>
      </c>
      <c r="W3160" s="1">
        <v>70</v>
      </c>
      <c r="X3160" s="1">
        <v>0</v>
      </c>
      <c r="Y3160" s="1">
        <v>0</v>
      </c>
      <c r="Z3160" s="1">
        <v>0</v>
      </c>
      <c r="AD3160" s="1">
        <v>0</v>
      </c>
      <c r="AF3160" s="1">
        <v>0</v>
      </c>
      <c r="AK3160" s="7">
        <f t="shared" si="1759"/>
        <v>3</v>
      </c>
      <c r="AL3160" s="7">
        <f t="shared" si="1760"/>
        <v>0</v>
      </c>
      <c r="AM3160" s="7">
        <f t="shared" si="1761"/>
        <v>0</v>
      </c>
      <c r="AN3160" s="2">
        <f t="shared" si="1762"/>
        <v>0.18666666666666668</v>
      </c>
      <c r="AO3160" s="2">
        <f t="shared" si="1763"/>
        <v>0</v>
      </c>
      <c r="AP3160" s="2">
        <f t="shared" si="1764"/>
        <v>0</v>
      </c>
      <c r="AR3160" t="str">
        <f t="shared" si="1765"/>
        <v>Storey</v>
      </c>
      <c r="AS3160" t="s">
        <v>385</v>
      </c>
      <c r="AT3160" s="184">
        <v>2</v>
      </c>
      <c r="AV3160" s="97">
        <v>32</v>
      </c>
      <c r="AW3160" s="99">
        <v>29</v>
      </c>
      <c r="AX3160" s="105">
        <f t="shared" si="1766"/>
        <v>32029</v>
      </c>
      <c r="AZ3160" s="7" t="s">
        <v>2951</v>
      </c>
      <c r="BA3160" t="s">
        <v>2991</v>
      </c>
    </row>
    <row r="3161" spans="1:53" hidden="1" outlineLevel="1">
      <c r="A3161" t="s">
        <v>2713</v>
      </c>
      <c r="B3161" t="s">
        <v>385</v>
      </c>
      <c r="C3161" s="1">
        <f t="shared" si="1749"/>
        <v>15521</v>
      </c>
      <c r="D3161" s="7">
        <f>IF(R3161&gt;0,RANK(R3161,(R3161:T3161,U3161:AI3161)),0)</f>
        <v>5</v>
      </c>
      <c r="E3161" s="7">
        <f>IF(S3161&gt;0,RANK(S3161,(R3161:T3161,U3161:AI3161)),0)</f>
        <v>8</v>
      </c>
      <c r="F3161" s="7">
        <f>IF(T3161&gt;0,RANK(T3161,(R3161:T3161,U3161:AI3161)),0)</f>
        <v>2</v>
      </c>
      <c r="G3161" s="7">
        <f>IF(U3161&gt;0,RANK(U3161,(R3161:T3161,U3161:AI3161)),0)</f>
        <v>3</v>
      </c>
      <c r="H3161" s="7">
        <f t="shared" si="1750"/>
        <v>1</v>
      </c>
      <c r="I3161" s="49">
        <f t="shared" si="1751"/>
        <v>3035</v>
      </c>
      <c r="J3161" s="177">
        <f t="shared" si="1752"/>
        <v>0.19554152438631531</v>
      </c>
      <c r="K3161" s="2"/>
      <c r="L3161" s="2">
        <f t="shared" si="1753"/>
        <v>4.7097480832420595E-2</v>
      </c>
      <c r="M3161" s="2">
        <f t="shared" si="1754"/>
        <v>7.7314606017653503E-4</v>
      </c>
      <c r="N3161" s="2">
        <f t="shared" si="1755"/>
        <v>0.2457960182977901</v>
      </c>
      <c r="O3161" s="2">
        <f t="shared" si="1756"/>
        <v>0.20874943624766445</v>
      </c>
      <c r="P3161" s="2">
        <f t="shared" si="1757"/>
        <v>0.44133754268410541</v>
      </c>
      <c r="Q3161" s="2">
        <f t="shared" si="1758"/>
        <v>5.6246375877842925E-2</v>
      </c>
      <c r="R3161" s="1">
        <v>731</v>
      </c>
      <c r="S3161" s="1">
        <v>12</v>
      </c>
      <c r="T3161" s="1">
        <v>3815</v>
      </c>
      <c r="U3161" s="1">
        <v>3240</v>
      </c>
      <c r="V3161" s="1">
        <v>6850</v>
      </c>
      <c r="W3161" s="1">
        <v>794</v>
      </c>
      <c r="X3161" s="1">
        <v>6</v>
      </c>
      <c r="Y3161" s="1">
        <v>28</v>
      </c>
      <c r="Z3161" s="1">
        <v>36</v>
      </c>
      <c r="AD3161" s="1">
        <v>7</v>
      </c>
      <c r="AF3161" s="1">
        <v>2</v>
      </c>
      <c r="AK3161" s="7">
        <f t="shared" si="1759"/>
        <v>4</v>
      </c>
      <c r="AL3161" s="7">
        <f t="shared" si="1760"/>
        <v>9</v>
      </c>
      <c r="AM3161" s="7">
        <f t="shared" si="1761"/>
        <v>7</v>
      </c>
      <c r="AN3161" s="2">
        <f t="shared" si="1762"/>
        <v>5.1156497648347399E-2</v>
      </c>
      <c r="AO3161" s="2">
        <f t="shared" si="1763"/>
        <v>3.8657303008826752E-4</v>
      </c>
      <c r="AP3161" s="2">
        <f t="shared" si="1764"/>
        <v>1.8040074737452484E-3</v>
      </c>
      <c r="AR3161" t="str">
        <f t="shared" si="1765"/>
        <v>Washoe</v>
      </c>
      <c r="AS3161" t="s">
        <v>385</v>
      </c>
      <c r="AT3161" s="184">
        <v>2</v>
      </c>
      <c r="AV3161" s="97">
        <v>32</v>
      </c>
      <c r="AW3161" s="99">
        <v>31</v>
      </c>
      <c r="AX3161" s="105">
        <f t="shared" si="1766"/>
        <v>32031</v>
      </c>
      <c r="AZ3161" s="7" t="s">
        <v>2951</v>
      </c>
      <c r="BA3161" t="s">
        <v>2991</v>
      </c>
    </row>
    <row r="3162" spans="1:53" hidden="1" outlineLevel="1">
      <c r="A3162" t="s">
        <v>2393</v>
      </c>
      <c r="B3162" t="s">
        <v>385</v>
      </c>
      <c r="C3162" s="1">
        <f t="shared" si="1749"/>
        <v>435</v>
      </c>
      <c r="D3162" s="7">
        <f>IF(R3162&gt;0,RANK(R3162,(R3162:T3162,U3162:AI3162)),0)</f>
        <v>5</v>
      </c>
      <c r="E3162" s="7">
        <f>IF(S3162&gt;0,RANK(S3162,(R3162:T3162,U3162:AI3162)),0)</f>
        <v>6</v>
      </c>
      <c r="F3162" s="7">
        <f>IF(T3162&gt;0,RANK(T3162,(R3162:T3162,U3162:AI3162)),0)</f>
        <v>3</v>
      </c>
      <c r="G3162" s="7">
        <f>IF(U3162&gt;0,RANK(U3162,(R3162:T3162,U3162:AI3162)),0)</f>
        <v>2</v>
      </c>
      <c r="H3162" s="7">
        <f t="shared" si="1750"/>
        <v>1</v>
      </c>
      <c r="I3162" s="49">
        <f t="shared" si="1751"/>
        <v>55</v>
      </c>
      <c r="J3162" s="177">
        <f t="shared" si="1752"/>
        <v>0.12643678160919541</v>
      </c>
      <c r="K3162" s="2"/>
      <c r="L3162" s="2">
        <f t="shared" si="1753"/>
        <v>3.9080459770114942E-2</v>
      </c>
      <c r="M3162" s="2">
        <f t="shared" si="1754"/>
        <v>6.8965517241379309E-3</v>
      </c>
      <c r="N3162" s="2">
        <f t="shared" si="1755"/>
        <v>0.22528735632183908</v>
      </c>
      <c r="O3162" s="2">
        <f t="shared" si="1756"/>
        <v>0.26896551724137929</v>
      </c>
      <c r="P3162" s="2">
        <f t="shared" si="1757"/>
        <v>0.39540229885057471</v>
      </c>
      <c r="Q3162" s="2">
        <f t="shared" si="1758"/>
        <v>6.4367816091954022E-2</v>
      </c>
      <c r="R3162" s="1">
        <v>17</v>
      </c>
      <c r="S3162" s="1">
        <v>3</v>
      </c>
      <c r="T3162" s="1">
        <v>98</v>
      </c>
      <c r="U3162" s="1">
        <v>117</v>
      </c>
      <c r="V3162" s="1">
        <v>172</v>
      </c>
      <c r="W3162" s="1">
        <v>26</v>
      </c>
      <c r="X3162" s="1">
        <v>0</v>
      </c>
      <c r="Y3162" s="1">
        <v>1</v>
      </c>
      <c r="Z3162" s="1">
        <v>0</v>
      </c>
      <c r="AD3162" s="1">
        <v>1</v>
      </c>
      <c r="AF3162" s="1">
        <v>0</v>
      </c>
      <c r="AK3162" s="7">
        <f t="shared" si="1759"/>
        <v>4</v>
      </c>
      <c r="AL3162" s="7">
        <f t="shared" si="1760"/>
        <v>0</v>
      </c>
      <c r="AM3162" s="7">
        <f t="shared" si="1761"/>
        <v>7</v>
      </c>
      <c r="AN3162" s="2">
        <f t="shared" si="1762"/>
        <v>5.9770114942528735E-2</v>
      </c>
      <c r="AO3162" s="2">
        <f t="shared" si="1763"/>
        <v>0</v>
      </c>
      <c r="AP3162" s="2">
        <f t="shared" si="1764"/>
        <v>2.2988505747126436E-3</v>
      </c>
      <c r="AR3162" t="str">
        <f t="shared" si="1765"/>
        <v>White Pine</v>
      </c>
      <c r="AS3162" t="s">
        <v>385</v>
      </c>
      <c r="AT3162" s="184">
        <v>4</v>
      </c>
      <c r="AV3162" s="97">
        <v>32</v>
      </c>
      <c r="AW3162" s="99">
        <v>33</v>
      </c>
      <c r="AX3162" s="105">
        <f t="shared" si="1766"/>
        <v>32033</v>
      </c>
      <c r="AZ3162" s="7" t="s">
        <v>2951</v>
      </c>
      <c r="BA3162" t="s">
        <v>2991</v>
      </c>
    </row>
    <row r="3163" spans="1:53" collapsed="1">
      <c r="A3163" t="s">
        <v>1411</v>
      </c>
      <c r="B3163" t="s">
        <v>1105</v>
      </c>
      <c r="C3163" s="1">
        <f>SUM(R3163:AI3163)</f>
        <v>75216</v>
      </c>
      <c r="D3163" s="7">
        <f>IF(R3163&gt;0,RANK(R3163,(R3163:T3163,U3163:AI3163)),0)</f>
        <v>5</v>
      </c>
      <c r="E3163" s="7">
        <f>IF(S3163&gt;0,RANK(S3163,(R3163:T3163,U3163:AI3163)),0)</f>
        <v>7</v>
      </c>
      <c r="F3163" s="7">
        <f>IF(T3163&gt;0,RANK(T3163,(R3163:T3163,U3163:AI3163)),0)</f>
        <v>2</v>
      </c>
      <c r="G3163" s="7">
        <f>IF(U3163&gt;0,RANK(U3163,(R3163:T3163,U3163:AI3163)),0)</f>
        <v>3</v>
      </c>
      <c r="H3163" s="7">
        <f t="shared" si="1750"/>
        <v>1</v>
      </c>
      <c r="I3163" s="49">
        <f t="shared" si="1751"/>
        <v>16591</v>
      </c>
      <c r="J3163" s="177">
        <f>I3163/C3163</f>
        <v>0.22057806849606468</v>
      </c>
      <c r="K3163" s="2"/>
      <c r="L3163" s="2">
        <f t="shared" si="1753"/>
        <v>3.6016273133375874E-2</v>
      </c>
      <c r="M3163" s="2">
        <f t="shared" si="1754"/>
        <v>8.5088279089555409E-4</v>
      </c>
      <c r="N3163" s="2">
        <f t="shared" si="1755"/>
        <v>0.23851308232291002</v>
      </c>
      <c r="O3163" s="2">
        <f t="shared" si="1756"/>
        <v>0.21377100616890024</v>
      </c>
      <c r="P3163" s="2">
        <f t="shared" si="1757"/>
        <v>0.45909115081897467</v>
      </c>
      <c r="Q3163" s="2">
        <f t="shared" si="1758"/>
        <v>5.1757604764943732E-2</v>
      </c>
      <c r="R3163" s="1">
        <f t="shared" ref="R3163:AA3163" si="1767">SUM(R3146:R3162)</f>
        <v>2709</v>
      </c>
      <c r="S3163" s="1">
        <f t="shared" si="1767"/>
        <v>64</v>
      </c>
      <c r="T3163" s="1">
        <f t="shared" si="1767"/>
        <v>17940</v>
      </c>
      <c r="U3163" s="1">
        <f t="shared" si="1767"/>
        <v>16079</v>
      </c>
      <c r="V3163" s="1">
        <f t="shared" si="1767"/>
        <v>34531</v>
      </c>
      <c r="W3163" s="1">
        <f t="shared" si="1767"/>
        <v>3619</v>
      </c>
      <c r="X3163" s="1">
        <f t="shared" si="1767"/>
        <v>22</v>
      </c>
      <c r="Y3163" s="1">
        <f t="shared" si="1767"/>
        <v>50</v>
      </c>
      <c r="Z3163" s="1">
        <f t="shared" si="1767"/>
        <v>170</v>
      </c>
      <c r="AA3163" s="1">
        <f t="shared" si="1767"/>
        <v>0</v>
      </c>
      <c r="AD3163" s="1">
        <f>SUM(AD3146:AD3162)</f>
        <v>21</v>
      </c>
      <c r="AF3163" s="1">
        <f>SUM(AF3146:AF3162)</f>
        <v>11</v>
      </c>
      <c r="AK3163" s="7">
        <f t="shared" si="1759"/>
        <v>4</v>
      </c>
      <c r="AL3163" s="7">
        <f t="shared" si="1760"/>
        <v>9</v>
      </c>
      <c r="AM3163" s="7">
        <f t="shared" si="1761"/>
        <v>8</v>
      </c>
      <c r="AN3163" s="2">
        <f t="shared" si="1762"/>
        <v>4.811476281642204E-2</v>
      </c>
      <c r="AO3163" s="2">
        <f t="shared" si="1763"/>
        <v>2.9249095937034674E-4</v>
      </c>
      <c r="AP3163" s="2">
        <f t="shared" si="1764"/>
        <v>6.6475218038715162E-4</v>
      </c>
      <c r="AR3163" t="str">
        <f t="shared" si="1765"/>
        <v>Nevada</v>
      </c>
      <c r="AS3163" t="s">
        <v>1105</v>
      </c>
      <c r="AT3163" s="184"/>
      <c r="AV3163" s="97">
        <v>32</v>
      </c>
      <c r="AW3163" s="99"/>
      <c r="AX3163" s="97">
        <v>32</v>
      </c>
      <c r="AZ3163" s="7" t="s">
        <v>1619</v>
      </c>
      <c r="BA3163" t="s">
        <v>2991</v>
      </c>
    </row>
    <row r="3164" spans="1:53">
      <c r="C3164" s="1"/>
      <c r="E3164" s="7"/>
      <c r="F3164" s="7"/>
      <c r="G3164" s="7"/>
      <c r="H3164" s="7"/>
      <c r="I3164" s="49"/>
      <c r="J3164" s="177"/>
      <c r="K3164" s="2"/>
      <c r="AK3164" s="7"/>
      <c r="AL3164" s="7"/>
      <c r="AM3164" s="7"/>
      <c r="AT3164" s="184"/>
      <c r="AV3164" s="97"/>
      <c r="AW3164" s="99"/>
    </row>
    <row r="3165" spans="1:53" hidden="1" outlineLevel="1">
      <c r="A3165" t="s">
        <v>1808</v>
      </c>
      <c r="B3165" t="s">
        <v>1891</v>
      </c>
      <c r="C3165" s="1">
        <f t="shared" ref="C3165:C3194" si="1768">SUM(R3165:AI3165)</f>
        <v>363</v>
      </c>
      <c r="D3165" s="7">
        <f>IF(R3165&gt;0,RANK(R3165,(R3165:T3165,U3165:AI3165)),0)</f>
        <v>3</v>
      </c>
      <c r="E3165" s="7">
        <f>IF(S3165&gt;0,RANK(S3165,(R3165:T3165,U3165:AI3165)),0)</f>
        <v>0</v>
      </c>
      <c r="F3165" s="7">
        <f>IF(T3165&gt;0,RANK(T3165,(R3165:T3165,U3165:AI3165)),0)</f>
        <v>0</v>
      </c>
      <c r="G3165" s="7">
        <f>IF(U3165&gt;0,RANK(U3165,(R3165:T3165,U3165:AI3165)),0)</f>
        <v>1</v>
      </c>
      <c r="H3165" s="7">
        <f t="shared" ref="H3165:H3194" si="1769">IF(V3165&gt;0,RANK(V3165,(R3165:AB3165)),0)</f>
        <v>2</v>
      </c>
      <c r="I3165" s="49">
        <f t="shared" ref="I3165:I3194" si="1770">MAX(R3165:AA3165)-LARGE(R3165:AA3165,2)</f>
        <v>142</v>
      </c>
      <c r="J3165" s="177">
        <f t="shared" ref="J3165:J3194" si="1771">I3165/C3165</f>
        <v>0.39118457300275483</v>
      </c>
      <c r="K3165" s="2"/>
      <c r="L3165" s="2">
        <f t="shared" ref="L3165:L3194" si="1772">IF($C3165=0,"-",R3165/$C3165)</f>
        <v>0.12947658402203857</v>
      </c>
      <c r="M3165" s="2">
        <f t="shared" ref="M3165:M3194" si="1773">IF($C3165=0,"-",S3165/$C3165)</f>
        <v>0</v>
      </c>
      <c r="N3165" s="2">
        <f t="shared" ref="N3165:N3194" si="1774">IF($C3165=0,"-",T3165/$C3165)</f>
        <v>0</v>
      </c>
      <c r="O3165" s="2">
        <f t="shared" ref="O3165:O3194" si="1775">IF($C3165=0,"-",U3165/$C3165)</f>
        <v>0.63085399449035817</v>
      </c>
      <c r="P3165" s="2">
        <f t="shared" ref="P3165:P3194" si="1776">IF($C3165=0,"-",V3165/$C3165)</f>
        <v>0.23966942148760331</v>
      </c>
      <c r="Q3165" s="2">
        <f t="shared" si="1758"/>
        <v>-2.7755575615628914E-17</v>
      </c>
      <c r="R3165" s="1">
        <v>47</v>
      </c>
      <c r="U3165" s="1">
        <v>229</v>
      </c>
      <c r="V3165" s="1">
        <v>87</v>
      </c>
      <c r="AK3165" s="7">
        <f t="shared" ref="AK3165:AK3194" si="1777">IF(W3165&gt;0,RANK(W3165,(R3165:AB3165)),0)</f>
        <v>0</v>
      </c>
      <c r="AL3165" s="7">
        <f t="shared" ref="AL3165:AL3194" si="1778">IF(X3165&gt;0,RANK(X3165,(R3165:AB3165)),0)</f>
        <v>0</v>
      </c>
      <c r="AM3165" s="7">
        <f t="shared" ref="AM3165:AM3194" si="1779">IF(Y3165&gt;0,RANK(Y3165,(R3165:AB3165)),0)</f>
        <v>0</v>
      </c>
      <c r="AN3165" s="2">
        <f t="shared" ref="AN3165:AN3194" si="1780">IF($C3165=0,"-",W3165/$C3165)</f>
        <v>0</v>
      </c>
      <c r="AO3165" s="2">
        <f t="shared" ref="AO3165:AO3194" si="1781">IF($C3165=0,"-",X3165/$C3165)</f>
        <v>0</v>
      </c>
      <c r="AP3165" s="2">
        <f t="shared" ref="AP3165:AP3194" si="1782">IF($C3165=0,"-",Y3165/$C3165)</f>
        <v>0</v>
      </c>
      <c r="AR3165" t="str">
        <f t="shared" ref="AR3165:AR3194" si="1783">A3165</f>
        <v>Beaver</v>
      </c>
      <c r="AS3165" t="s">
        <v>1891</v>
      </c>
      <c r="AT3165" s="184">
        <v>2</v>
      </c>
      <c r="AV3165" s="97">
        <v>49</v>
      </c>
      <c r="AW3165" s="99">
        <v>1</v>
      </c>
      <c r="AX3165" s="105">
        <f t="shared" ref="AX3165:AX3193" si="1784">AV3165*1000+AW3165</f>
        <v>49001</v>
      </c>
      <c r="AZ3165" s="7" t="s">
        <v>2951</v>
      </c>
      <c r="BA3165" t="s">
        <v>2991</v>
      </c>
    </row>
    <row r="3166" spans="1:53" hidden="1" outlineLevel="1">
      <c r="A3166" t="s">
        <v>944</v>
      </c>
      <c r="B3166" t="s">
        <v>1891</v>
      </c>
      <c r="C3166" s="1">
        <f t="shared" si="1768"/>
        <v>4516</v>
      </c>
      <c r="D3166" s="7">
        <f>IF(R3166&gt;0,RANK(R3166,(R3166:T3166,U3166:AI3166)),0)</f>
        <v>2</v>
      </c>
      <c r="E3166" s="7">
        <f>IF(S3166&gt;0,RANK(S3166,(R3166:T3166,U3166:AI3166)),0)</f>
        <v>0</v>
      </c>
      <c r="F3166" s="7">
        <f>IF(T3166&gt;0,RANK(T3166,(R3166:T3166,U3166:AI3166)),0)</f>
        <v>0</v>
      </c>
      <c r="G3166" s="7">
        <f>IF(U3166&gt;0,RANK(U3166,(R3166:T3166,U3166:AI3166)),0)</f>
        <v>1</v>
      </c>
      <c r="H3166" s="7">
        <f t="shared" si="1769"/>
        <v>3</v>
      </c>
      <c r="I3166" s="49">
        <f t="shared" si="1770"/>
        <v>2709</v>
      </c>
      <c r="J3166" s="177">
        <f t="shared" si="1771"/>
        <v>0.59986713906111599</v>
      </c>
      <c r="K3166" s="2"/>
      <c r="L3166" s="2">
        <f t="shared" si="1772"/>
        <v>0.14193976970770594</v>
      </c>
      <c r="M3166" s="2">
        <f t="shared" si="1773"/>
        <v>0</v>
      </c>
      <c r="N3166" s="2">
        <f t="shared" si="1774"/>
        <v>0</v>
      </c>
      <c r="O3166" s="2">
        <f t="shared" si="1775"/>
        <v>0.74180690876882194</v>
      </c>
      <c r="P3166" s="2">
        <f t="shared" si="1776"/>
        <v>0.11625332152347211</v>
      </c>
      <c r="Q3166" s="2">
        <f t="shared" ref="Q3166:Q3194" si="1785">IF(C3166=0,"-",(1-L3166-M3166-N3166-O3166-P3166))</f>
        <v>1.3877787807814457E-17</v>
      </c>
      <c r="R3166" s="1">
        <v>641</v>
      </c>
      <c r="U3166" s="1">
        <v>3350</v>
      </c>
      <c r="V3166" s="1">
        <v>525</v>
      </c>
      <c r="AK3166" s="7">
        <f t="shared" si="1777"/>
        <v>0</v>
      </c>
      <c r="AL3166" s="7">
        <f t="shared" si="1778"/>
        <v>0</v>
      </c>
      <c r="AM3166" s="7">
        <f t="shared" si="1779"/>
        <v>0</v>
      </c>
      <c r="AN3166" s="2">
        <f t="shared" si="1780"/>
        <v>0</v>
      </c>
      <c r="AO3166" s="2">
        <f t="shared" si="1781"/>
        <v>0</v>
      </c>
      <c r="AP3166" s="2">
        <f t="shared" si="1782"/>
        <v>0</v>
      </c>
      <c r="AR3166" t="str">
        <f t="shared" si="1783"/>
        <v>Box Elder</v>
      </c>
      <c r="AS3166" t="s">
        <v>1891</v>
      </c>
      <c r="AT3166" s="184">
        <v>1</v>
      </c>
      <c r="AV3166" s="97">
        <v>49</v>
      </c>
      <c r="AW3166" s="99">
        <v>3</v>
      </c>
      <c r="AX3166" s="105">
        <f t="shared" si="1784"/>
        <v>49003</v>
      </c>
      <c r="AZ3166" s="7" t="s">
        <v>2951</v>
      </c>
      <c r="BA3166" s="181" t="s">
        <v>2991</v>
      </c>
    </row>
    <row r="3167" spans="1:53" hidden="1" outlineLevel="1">
      <c r="A3167" t="s">
        <v>1700</v>
      </c>
      <c r="B3167" t="s">
        <v>1891</v>
      </c>
      <c r="C3167" s="1">
        <f t="shared" si="1768"/>
        <v>10113</v>
      </c>
      <c r="D3167" s="7">
        <f>IF(R3167&gt;0,RANK(R3167,(R3167:T3167,U3167:AI3167)),0)</f>
        <v>2</v>
      </c>
      <c r="E3167" s="7">
        <f>IF(S3167&gt;0,RANK(S3167,(R3167:T3167,U3167:AI3167)),0)</f>
        <v>0</v>
      </c>
      <c r="F3167" s="7">
        <f>IF(T3167&gt;0,RANK(T3167,(R3167:T3167,U3167:AI3167)),0)</f>
        <v>0</v>
      </c>
      <c r="G3167" s="7">
        <f>IF(U3167&gt;0,RANK(U3167,(R3167:T3167,U3167:AI3167)),0)</f>
        <v>1</v>
      </c>
      <c r="H3167" s="7">
        <f t="shared" si="1769"/>
        <v>3</v>
      </c>
      <c r="I3167" s="49">
        <f t="shared" si="1770"/>
        <v>5280</v>
      </c>
      <c r="J3167" s="177">
        <f t="shared" si="1771"/>
        <v>0.52210026698309109</v>
      </c>
      <c r="K3167" s="2"/>
      <c r="L3167" s="2">
        <f t="shared" si="1772"/>
        <v>0.1870859290022743</v>
      </c>
      <c r="M3167" s="2">
        <f t="shared" si="1773"/>
        <v>0</v>
      </c>
      <c r="N3167" s="2">
        <f t="shared" si="1774"/>
        <v>0</v>
      </c>
      <c r="O3167" s="2">
        <f t="shared" si="1775"/>
        <v>0.70918619598536536</v>
      </c>
      <c r="P3167" s="2">
        <f t="shared" si="1776"/>
        <v>0.10372787501236033</v>
      </c>
      <c r="Q3167" s="2">
        <f t="shared" si="1785"/>
        <v>2.7755575615628914E-17</v>
      </c>
      <c r="R3167" s="1">
        <v>1892</v>
      </c>
      <c r="U3167" s="1">
        <v>7172</v>
      </c>
      <c r="V3167" s="1">
        <v>1049</v>
      </c>
      <c r="AK3167" s="7">
        <f t="shared" si="1777"/>
        <v>0</v>
      </c>
      <c r="AL3167" s="7">
        <f t="shared" si="1778"/>
        <v>0</v>
      </c>
      <c r="AM3167" s="7">
        <f t="shared" si="1779"/>
        <v>0</v>
      </c>
      <c r="AN3167" s="2">
        <f t="shared" si="1780"/>
        <v>0</v>
      </c>
      <c r="AO3167" s="2">
        <f t="shared" si="1781"/>
        <v>0</v>
      </c>
      <c r="AP3167" s="2">
        <f t="shared" si="1782"/>
        <v>0</v>
      </c>
      <c r="AR3167" t="str">
        <f t="shared" si="1783"/>
        <v>Cache</v>
      </c>
      <c r="AS3167" t="s">
        <v>1891</v>
      </c>
      <c r="AT3167" s="184">
        <v>1</v>
      </c>
      <c r="AV3167" s="97">
        <v>49</v>
      </c>
      <c r="AW3167" s="99">
        <v>5</v>
      </c>
      <c r="AX3167" s="105">
        <f t="shared" si="1784"/>
        <v>49005</v>
      </c>
      <c r="AZ3167" s="7" t="s">
        <v>2951</v>
      </c>
      <c r="BA3167" s="181" t="s">
        <v>2991</v>
      </c>
    </row>
    <row r="3168" spans="1:53" hidden="1" outlineLevel="1">
      <c r="A3168" t="s">
        <v>1659</v>
      </c>
      <c r="B3168" t="s">
        <v>1891</v>
      </c>
      <c r="C3168" s="1">
        <f t="shared" si="1768"/>
        <v>776</v>
      </c>
      <c r="D3168" s="7">
        <f>IF(R3168&gt;0,RANK(R3168,(R3168:T3168,U3168:AI3168)),0)</f>
        <v>3</v>
      </c>
      <c r="E3168" s="7">
        <f>IF(S3168&gt;0,RANK(S3168,(R3168:T3168,U3168:AI3168)),0)</f>
        <v>0</v>
      </c>
      <c r="F3168" s="7">
        <f>IF(T3168&gt;0,RANK(T3168,(R3168:T3168,U3168:AI3168)),0)</f>
        <v>0</v>
      </c>
      <c r="G3168" s="7">
        <f>IF(U3168&gt;0,RANK(U3168,(R3168:T3168,U3168:AI3168)),0)</f>
        <v>1</v>
      </c>
      <c r="H3168" s="7">
        <f t="shared" si="1769"/>
        <v>2</v>
      </c>
      <c r="I3168" s="49">
        <f t="shared" si="1770"/>
        <v>188</v>
      </c>
      <c r="J3168" s="177">
        <f t="shared" si="1771"/>
        <v>0.2422680412371134</v>
      </c>
      <c r="K3168" s="2"/>
      <c r="L3168" s="2">
        <f t="shared" si="1772"/>
        <v>6.9587628865979384E-2</v>
      </c>
      <c r="M3168" s="2">
        <f t="shared" si="1773"/>
        <v>0</v>
      </c>
      <c r="N3168" s="2">
        <f t="shared" si="1774"/>
        <v>0</v>
      </c>
      <c r="O3168" s="2">
        <f t="shared" si="1775"/>
        <v>0.58634020618556704</v>
      </c>
      <c r="P3168" s="2">
        <f t="shared" si="1776"/>
        <v>0.34407216494845361</v>
      </c>
      <c r="Q3168" s="2">
        <f t="shared" si="1785"/>
        <v>0</v>
      </c>
      <c r="R3168" s="1">
        <v>54</v>
      </c>
      <c r="U3168" s="1">
        <v>455</v>
      </c>
      <c r="V3168" s="1">
        <v>267</v>
      </c>
      <c r="AK3168" s="7">
        <f t="shared" si="1777"/>
        <v>0</v>
      </c>
      <c r="AL3168" s="7">
        <f t="shared" si="1778"/>
        <v>0</v>
      </c>
      <c r="AM3168" s="7">
        <f t="shared" si="1779"/>
        <v>0</v>
      </c>
      <c r="AN3168" s="2">
        <f t="shared" si="1780"/>
        <v>0</v>
      </c>
      <c r="AO3168" s="2">
        <f t="shared" si="1781"/>
        <v>0</v>
      </c>
      <c r="AP3168" s="2">
        <f t="shared" si="1782"/>
        <v>0</v>
      </c>
      <c r="AR3168" t="str">
        <f t="shared" si="1783"/>
        <v>Carbon</v>
      </c>
      <c r="AS3168" t="s">
        <v>1891</v>
      </c>
      <c r="AT3168" s="184">
        <v>3</v>
      </c>
      <c r="AV3168" s="97">
        <v>49</v>
      </c>
      <c r="AW3168" s="99">
        <v>7</v>
      </c>
      <c r="AX3168" s="105">
        <f t="shared" si="1784"/>
        <v>49007</v>
      </c>
      <c r="AZ3168" s="7" t="s">
        <v>2951</v>
      </c>
      <c r="BA3168" s="181" t="s">
        <v>2991</v>
      </c>
    </row>
    <row r="3169" spans="1:53" hidden="1" outlineLevel="1">
      <c r="A3169" t="s">
        <v>1791</v>
      </c>
      <c r="B3169" t="s">
        <v>1891</v>
      </c>
      <c r="C3169" s="1">
        <f t="shared" si="1768"/>
        <v>94</v>
      </c>
      <c r="D3169" s="7">
        <f>IF(R3169&gt;0,RANK(R3169,(R3169:T3169,U3169:AI3169)),0)</f>
        <v>3</v>
      </c>
      <c r="E3169" s="7">
        <f>IF(S3169&gt;0,RANK(S3169,(R3169:T3169,U3169:AI3169)),0)</f>
        <v>0</v>
      </c>
      <c r="F3169" s="7">
        <f>IF(T3169&gt;0,RANK(T3169,(R3169:T3169,U3169:AI3169)),0)</f>
        <v>0</v>
      </c>
      <c r="G3169" s="7">
        <f>IF(U3169&gt;0,RANK(U3169,(R3169:T3169,U3169:AI3169)),0)</f>
        <v>1</v>
      </c>
      <c r="H3169" s="7">
        <f t="shared" si="1769"/>
        <v>2</v>
      </c>
      <c r="I3169" s="49">
        <f t="shared" si="1770"/>
        <v>3</v>
      </c>
      <c r="J3169" s="177">
        <f t="shared" si="1771"/>
        <v>3.1914893617021274E-2</v>
      </c>
      <c r="K3169" s="2"/>
      <c r="L3169" s="2">
        <f t="shared" si="1772"/>
        <v>0.26595744680851063</v>
      </c>
      <c r="M3169" s="2">
        <f t="shared" si="1773"/>
        <v>0</v>
      </c>
      <c r="N3169" s="2">
        <f t="shared" si="1774"/>
        <v>0</v>
      </c>
      <c r="O3169" s="2">
        <f t="shared" si="1775"/>
        <v>0.38297872340425532</v>
      </c>
      <c r="P3169" s="2">
        <f t="shared" si="1776"/>
        <v>0.35106382978723405</v>
      </c>
      <c r="Q3169" s="2">
        <f t="shared" si="1785"/>
        <v>0</v>
      </c>
      <c r="R3169" s="1">
        <v>25</v>
      </c>
      <c r="U3169" s="1">
        <v>36</v>
      </c>
      <c r="V3169" s="1">
        <v>33</v>
      </c>
      <c r="AK3169" s="7">
        <f t="shared" si="1777"/>
        <v>0</v>
      </c>
      <c r="AL3169" s="7">
        <f t="shared" si="1778"/>
        <v>0</v>
      </c>
      <c r="AM3169" s="7">
        <f t="shared" si="1779"/>
        <v>0</v>
      </c>
      <c r="AN3169" s="2">
        <f t="shared" si="1780"/>
        <v>0</v>
      </c>
      <c r="AO3169" s="2">
        <f t="shared" si="1781"/>
        <v>0</v>
      </c>
      <c r="AP3169" s="2">
        <f t="shared" si="1782"/>
        <v>0</v>
      </c>
      <c r="AR3169" t="str">
        <f t="shared" si="1783"/>
        <v>Daggett</v>
      </c>
      <c r="AS3169" t="s">
        <v>1891</v>
      </c>
      <c r="AT3169" s="184">
        <v>1</v>
      </c>
      <c r="AV3169" s="97">
        <v>49</v>
      </c>
      <c r="AW3169" s="99">
        <v>9</v>
      </c>
      <c r="AX3169" s="105">
        <f t="shared" si="1784"/>
        <v>49009</v>
      </c>
      <c r="AZ3169" s="7" t="s">
        <v>2951</v>
      </c>
      <c r="BA3169" s="181" t="s">
        <v>2991</v>
      </c>
    </row>
    <row r="3170" spans="1:53" hidden="1" outlineLevel="1">
      <c r="A3170" t="s">
        <v>2424</v>
      </c>
      <c r="B3170" t="s">
        <v>1891</v>
      </c>
      <c r="C3170" s="1">
        <f t="shared" si="1768"/>
        <v>25644</v>
      </c>
      <c r="D3170" s="7">
        <f>IF(R3170&gt;0,RANK(R3170,(R3170:T3170,U3170:AI3170)),0)</f>
        <v>2</v>
      </c>
      <c r="E3170" s="7">
        <f>IF(S3170&gt;0,RANK(S3170,(R3170:T3170,U3170:AI3170)),0)</f>
        <v>0</v>
      </c>
      <c r="F3170" s="7">
        <f>IF(T3170&gt;0,RANK(T3170,(R3170:T3170,U3170:AI3170)),0)</f>
        <v>0</v>
      </c>
      <c r="G3170" s="7">
        <f>IF(U3170&gt;0,RANK(U3170,(R3170:T3170,U3170:AI3170)),0)</f>
        <v>1</v>
      </c>
      <c r="H3170" s="7">
        <f t="shared" si="1769"/>
        <v>3</v>
      </c>
      <c r="I3170" s="49">
        <f t="shared" si="1770"/>
        <v>12314</v>
      </c>
      <c r="J3170" s="177">
        <f t="shared" si="1771"/>
        <v>0.48019029792544066</v>
      </c>
      <c r="K3170" s="2"/>
      <c r="L3170" s="2">
        <f t="shared" si="1772"/>
        <v>0.20332241459990641</v>
      </c>
      <c r="M3170" s="2">
        <f t="shared" si="1773"/>
        <v>0</v>
      </c>
      <c r="N3170" s="2">
        <f t="shared" si="1774"/>
        <v>0</v>
      </c>
      <c r="O3170" s="2">
        <f t="shared" si="1775"/>
        <v>0.68351271252534707</v>
      </c>
      <c r="P3170" s="2">
        <f t="shared" si="1776"/>
        <v>0.11316487287474652</v>
      </c>
      <c r="Q3170" s="2">
        <f t="shared" si="1785"/>
        <v>0</v>
      </c>
      <c r="R3170" s="1">
        <v>5214</v>
      </c>
      <c r="U3170" s="1">
        <v>17528</v>
      </c>
      <c r="V3170" s="1">
        <v>2902</v>
      </c>
      <c r="AK3170" s="7">
        <f t="shared" si="1777"/>
        <v>0</v>
      </c>
      <c r="AL3170" s="7">
        <f t="shared" si="1778"/>
        <v>0</v>
      </c>
      <c r="AM3170" s="7">
        <f t="shared" si="1779"/>
        <v>0</v>
      </c>
      <c r="AN3170" s="2">
        <f t="shared" si="1780"/>
        <v>0</v>
      </c>
      <c r="AO3170" s="2">
        <f t="shared" si="1781"/>
        <v>0</v>
      </c>
      <c r="AP3170" s="2">
        <f t="shared" si="1782"/>
        <v>0</v>
      </c>
      <c r="AR3170" t="str">
        <f t="shared" si="1783"/>
        <v>Davis</v>
      </c>
      <c r="AS3170" t="s">
        <v>1891</v>
      </c>
      <c r="AT3170" s="184"/>
      <c r="AV3170" s="97">
        <v>49</v>
      </c>
      <c r="AW3170" s="99">
        <v>11</v>
      </c>
      <c r="AX3170" s="105">
        <f t="shared" si="1784"/>
        <v>49011</v>
      </c>
      <c r="AZ3170" s="7" t="s">
        <v>2951</v>
      </c>
      <c r="BA3170" s="181" t="s">
        <v>2991</v>
      </c>
    </row>
    <row r="3171" spans="1:53" hidden="1" outlineLevel="1">
      <c r="A3171" t="s">
        <v>1621</v>
      </c>
      <c r="B3171" t="s">
        <v>1891</v>
      </c>
      <c r="C3171" s="1">
        <f t="shared" si="1768"/>
        <v>1756</v>
      </c>
      <c r="D3171" s="7">
        <f>IF(R3171&gt;0,RANK(R3171,(R3171:T3171,U3171:AI3171)),0)</f>
        <v>3</v>
      </c>
      <c r="E3171" s="7">
        <f>IF(S3171&gt;0,RANK(S3171,(R3171:T3171,U3171:AI3171)),0)</f>
        <v>0</v>
      </c>
      <c r="F3171" s="7">
        <f>IF(T3171&gt;0,RANK(T3171,(R3171:T3171,U3171:AI3171)),0)</f>
        <v>0</v>
      </c>
      <c r="G3171" s="7">
        <f>IF(U3171&gt;0,RANK(U3171,(R3171:T3171,U3171:AI3171)),0)</f>
        <v>1</v>
      </c>
      <c r="H3171" s="7">
        <f t="shared" si="1769"/>
        <v>2</v>
      </c>
      <c r="I3171" s="49">
        <f t="shared" si="1770"/>
        <v>1018</v>
      </c>
      <c r="J3171" s="177">
        <f t="shared" si="1771"/>
        <v>0.57972665148063784</v>
      </c>
      <c r="K3171" s="2"/>
      <c r="L3171" s="2">
        <f t="shared" si="1772"/>
        <v>5.125284738041002E-2</v>
      </c>
      <c r="M3171" s="2">
        <f t="shared" si="1773"/>
        <v>0</v>
      </c>
      <c r="N3171" s="2">
        <f t="shared" si="1774"/>
        <v>0</v>
      </c>
      <c r="O3171" s="2">
        <f t="shared" si="1775"/>
        <v>0.76423690205011385</v>
      </c>
      <c r="P3171" s="2">
        <f t="shared" si="1776"/>
        <v>0.18451025056947609</v>
      </c>
      <c r="Q3171" s="2">
        <f t="shared" si="1785"/>
        <v>2.7755575615628914E-17</v>
      </c>
      <c r="R3171" s="1">
        <v>90</v>
      </c>
      <c r="U3171" s="1">
        <v>1342</v>
      </c>
      <c r="V3171" s="1">
        <v>324</v>
      </c>
      <c r="AK3171" s="7">
        <f t="shared" si="1777"/>
        <v>0</v>
      </c>
      <c r="AL3171" s="7">
        <f t="shared" si="1778"/>
        <v>0</v>
      </c>
      <c r="AM3171" s="7">
        <f t="shared" si="1779"/>
        <v>0</v>
      </c>
      <c r="AN3171" s="2">
        <f t="shared" si="1780"/>
        <v>0</v>
      </c>
      <c r="AO3171" s="2">
        <f t="shared" si="1781"/>
        <v>0</v>
      </c>
      <c r="AP3171" s="2">
        <f t="shared" si="1782"/>
        <v>0</v>
      </c>
      <c r="AR3171" t="str">
        <f t="shared" si="1783"/>
        <v>Duchesne</v>
      </c>
      <c r="AS3171" t="s">
        <v>1891</v>
      </c>
      <c r="AT3171" s="184">
        <v>1</v>
      </c>
      <c r="AV3171" s="97">
        <v>49</v>
      </c>
      <c r="AW3171" s="99">
        <v>13</v>
      </c>
      <c r="AX3171" s="105">
        <f t="shared" si="1784"/>
        <v>49013</v>
      </c>
      <c r="AZ3171" s="7" t="s">
        <v>2951</v>
      </c>
      <c r="BA3171" s="181" t="s">
        <v>2991</v>
      </c>
    </row>
    <row r="3172" spans="1:53" hidden="1" outlineLevel="1">
      <c r="A3172" t="s">
        <v>1360</v>
      </c>
      <c r="B3172" t="s">
        <v>1891</v>
      </c>
      <c r="C3172" s="1">
        <f t="shared" si="1768"/>
        <v>704</v>
      </c>
      <c r="D3172" s="7">
        <f>IF(R3172&gt;0,RANK(R3172,(R3172:T3172,U3172:AI3172)),0)</f>
        <v>3</v>
      </c>
      <c r="E3172" s="7">
        <f>IF(S3172&gt;0,RANK(S3172,(R3172:T3172,U3172:AI3172)),0)</f>
        <v>0</v>
      </c>
      <c r="F3172" s="7">
        <f>IF(T3172&gt;0,RANK(T3172,(R3172:T3172,U3172:AI3172)),0)</f>
        <v>0</v>
      </c>
      <c r="G3172" s="7">
        <f>IF(U3172&gt;0,RANK(U3172,(R3172:T3172,U3172:AI3172)),0)</f>
        <v>1</v>
      </c>
      <c r="H3172" s="7">
        <f t="shared" si="1769"/>
        <v>2</v>
      </c>
      <c r="I3172" s="49">
        <f t="shared" si="1770"/>
        <v>294</v>
      </c>
      <c r="J3172" s="177">
        <f t="shared" si="1771"/>
        <v>0.41761363636363635</v>
      </c>
      <c r="K3172" s="2"/>
      <c r="L3172" s="2">
        <f t="shared" si="1772"/>
        <v>0.125</v>
      </c>
      <c r="M3172" s="2">
        <f t="shared" si="1773"/>
        <v>0</v>
      </c>
      <c r="N3172" s="2">
        <f t="shared" si="1774"/>
        <v>0</v>
      </c>
      <c r="O3172" s="2">
        <f t="shared" si="1775"/>
        <v>0.64630681818181823</v>
      </c>
      <c r="P3172" s="2">
        <f t="shared" si="1776"/>
        <v>0.22869318181818182</v>
      </c>
      <c r="Q3172" s="2">
        <f t="shared" si="1785"/>
        <v>-5.5511151231257827E-17</v>
      </c>
      <c r="R3172" s="1">
        <v>88</v>
      </c>
      <c r="U3172" s="1">
        <v>455</v>
      </c>
      <c r="V3172" s="1">
        <v>161</v>
      </c>
      <c r="AK3172" s="7">
        <f t="shared" si="1777"/>
        <v>0</v>
      </c>
      <c r="AL3172" s="7">
        <f t="shared" si="1778"/>
        <v>0</v>
      </c>
      <c r="AM3172" s="7">
        <f t="shared" si="1779"/>
        <v>0</v>
      </c>
      <c r="AN3172" s="2">
        <f t="shared" si="1780"/>
        <v>0</v>
      </c>
      <c r="AO3172" s="2">
        <f t="shared" si="1781"/>
        <v>0</v>
      </c>
      <c r="AP3172" s="2">
        <f t="shared" si="1782"/>
        <v>0</v>
      </c>
      <c r="AR3172" t="str">
        <f t="shared" si="1783"/>
        <v>Emery</v>
      </c>
      <c r="AS3172" t="s">
        <v>1891</v>
      </c>
      <c r="AT3172" s="184">
        <v>3</v>
      </c>
      <c r="AV3172" s="97">
        <v>49</v>
      </c>
      <c r="AW3172" s="99">
        <v>15</v>
      </c>
      <c r="AX3172" s="105">
        <f t="shared" si="1784"/>
        <v>49015</v>
      </c>
      <c r="AZ3172" s="7" t="s">
        <v>2951</v>
      </c>
      <c r="BA3172" s="181" t="s">
        <v>2991</v>
      </c>
    </row>
    <row r="3173" spans="1:53" hidden="1" outlineLevel="1">
      <c r="A3173" t="s">
        <v>2082</v>
      </c>
      <c r="B3173" t="s">
        <v>1891</v>
      </c>
      <c r="C3173" s="1">
        <f t="shared" si="1768"/>
        <v>412</v>
      </c>
      <c r="D3173" s="7">
        <f>IF(R3173&gt;0,RANK(R3173,(R3173:T3173,U3173:AI3173)),0)</f>
        <v>3</v>
      </c>
      <c r="E3173" s="7">
        <f>IF(S3173&gt;0,RANK(S3173,(R3173:T3173,U3173:AI3173)),0)</f>
        <v>0</v>
      </c>
      <c r="F3173" s="7">
        <f>IF(T3173&gt;0,RANK(T3173,(R3173:T3173,U3173:AI3173)),0)</f>
        <v>0</v>
      </c>
      <c r="G3173" s="7">
        <f>IF(U3173&gt;0,RANK(U3173,(R3173:T3173,U3173:AI3173)),0)</f>
        <v>1</v>
      </c>
      <c r="H3173" s="7">
        <f t="shared" si="1769"/>
        <v>2</v>
      </c>
      <c r="I3173" s="49">
        <f t="shared" si="1770"/>
        <v>178</v>
      </c>
      <c r="J3173" s="177">
        <f t="shared" si="1771"/>
        <v>0.43203883495145629</v>
      </c>
      <c r="K3173" s="2"/>
      <c r="L3173" s="2">
        <f t="shared" si="1772"/>
        <v>0.10194174757281553</v>
      </c>
      <c r="M3173" s="2">
        <f t="shared" si="1773"/>
        <v>0</v>
      </c>
      <c r="N3173" s="2">
        <f t="shared" si="1774"/>
        <v>0</v>
      </c>
      <c r="O3173" s="2">
        <f t="shared" si="1775"/>
        <v>0.66504854368932043</v>
      </c>
      <c r="P3173" s="2">
        <f t="shared" si="1776"/>
        <v>0.23300970873786409</v>
      </c>
      <c r="Q3173" s="2">
        <f t="shared" si="1785"/>
        <v>0</v>
      </c>
      <c r="R3173" s="1">
        <v>42</v>
      </c>
      <c r="U3173" s="1">
        <v>274</v>
      </c>
      <c r="V3173" s="1">
        <v>96</v>
      </c>
      <c r="AK3173" s="7">
        <f t="shared" si="1777"/>
        <v>0</v>
      </c>
      <c r="AL3173" s="7">
        <f t="shared" si="1778"/>
        <v>0</v>
      </c>
      <c r="AM3173" s="7">
        <f t="shared" si="1779"/>
        <v>0</v>
      </c>
      <c r="AN3173" s="2">
        <f t="shared" si="1780"/>
        <v>0</v>
      </c>
      <c r="AO3173" s="2">
        <f t="shared" si="1781"/>
        <v>0</v>
      </c>
      <c r="AP3173" s="2">
        <f t="shared" si="1782"/>
        <v>0</v>
      </c>
      <c r="AR3173" t="str">
        <f t="shared" si="1783"/>
        <v>Garfield</v>
      </c>
      <c r="AS3173" t="s">
        <v>1891</v>
      </c>
      <c r="AT3173" s="184">
        <v>2</v>
      </c>
      <c r="AV3173" s="97">
        <v>49</v>
      </c>
      <c r="AW3173" s="99">
        <v>17</v>
      </c>
      <c r="AX3173" s="105">
        <f t="shared" si="1784"/>
        <v>49017</v>
      </c>
      <c r="AZ3173" s="7" t="s">
        <v>2951</v>
      </c>
      <c r="BA3173" s="181" t="s">
        <v>2991</v>
      </c>
    </row>
    <row r="3174" spans="1:53" hidden="1" outlineLevel="1">
      <c r="A3174" t="s">
        <v>2465</v>
      </c>
      <c r="B3174" t="s">
        <v>1891</v>
      </c>
      <c r="C3174" s="1">
        <f t="shared" si="1768"/>
        <v>337</v>
      </c>
      <c r="D3174" s="7">
        <f>IF(R3174&gt;0,RANK(R3174,(R3174:T3174,U3174:AI3174)),0)</f>
        <v>3</v>
      </c>
      <c r="E3174" s="7">
        <f>IF(S3174&gt;0,RANK(S3174,(R3174:T3174,U3174:AI3174)),0)</f>
        <v>0</v>
      </c>
      <c r="F3174" s="7">
        <f>IF(T3174&gt;0,RANK(T3174,(R3174:T3174,U3174:AI3174)),0)</f>
        <v>0</v>
      </c>
      <c r="G3174" s="7">
        <f>IF(U3174&gt;0,RANK(U3174,(R3174:T3174,U3174:AI3174)),0)</f>
        <v>1</v>
      </c>
      <c r="H3174" s="7">
        <f t="shared" si="1769"/>
        <v>2</v>
      </c>
      <c r="I3174" s="49">
        <f t="shared" si="1770"/>
        <v>53</v>
      </c>
      <c r="J3174" s="177">
        <f t="shared" si="1771"/>
        <v>0.15727002967359049</v>
      </c>
      <c r="K3174" s="2"/>
      <c r="L3174" s="2">
        <f t="shared" si="1772"/>
        <v>8.9020771513353122E-2</v>
      </c>
      <c r="M3174" s="2">
        <f t="shared" si="1773"/>
        <v>0</v>
      </c>
      <c r="N3174" s="2">
        <f t="shared" si="1774"/>
        <v>0</v>
      </c>
      <c r="O3174" s="2">
        <f t="shared" si="1775"/>
        <v>0.53412462908011871</v>
      </c>
      <c r="P3174" s="2">
        <f t="shared" si="1776"/>
        <v>0.37685459940652821</v>
      </c>
      <c r="Q3174" s="2">
        <f t="shared" si="1785"/>
        <v>0</v>
      </c>
      <c r="R3174" s="1">
        <v>30</v>
      </c>
      <c r="U3174" s="1">
        <v>180</v>
      </c>
      <c r="V3174" s="1">
        <v>127</v>
      </c>
      <c r="AK3174" s="7">
        <f t="shared" si="1777"/>
        <v>0</v>
      </c>
      <c r="AL3174" s="7">
        <f t="shared" si="1778"/>
        <v>0</v>
      </c>
      <c r="AM3174" s="7">
        <f t="shared" si="1779"/>
        <v>0</v>
      </c>
      <c r="AN3174" s="2">
        <f t="shared" si="1780"/>
        <v>0</v>
      </c>
      <c r="AO3174" s="2">
        <f t="shared" si="1781"/>
        <v>0</v>
      </c>
      <c r="AP3174" s="2">
        <f t="shared" si="1782"/>
        <v>0</v>
      </c>
      <c r="AR3174" t="str">
        <f t="shared" si="1783"/>
        <v>Grand</v>
      </c>
      <c r="AS3174" t="s">
        <v>1891</v>
      </c>
      <c r="AT3174" s="184">
        <v>3</v>
      </c>
      <c r="AV3174" s="97">
        <v>49</v>
      </c>
      <c r="AW3174" s="99">
        <v>19</v>
      </c>
      <c r="AX3174" s="105">
        <f t="shared" si="1784"/>
        <v>49019</v>
      </c>
      <c r="AZ3174" s="7" t="s">
        <v>2951</v>
      </c>
      <c r="BA3174" s="181" t="s">
        <v>2991</v>
      </c>
    </row>
    <row r="3175" spans="1:53" hidden="1" outlineLevel="1">
      <c r="A3175" t="s">
        <v>982</v>
      </c>
      <c r="B3175" t="s">
        <v>1891</v>
      </c>
      <c r="C3175" s="1">
        <f t="shared" si="1768"/>
        <v>3492</v>
      </c>
      <c r="D3175" s="7">
        <f>IF(R3175&gt;0,RANK(R3175,(R3175:T3175,U3175:AI3175)),0)</f>
        <v>3</v>
      </c>
      <c r="E3175" s="7">
        <f>IF(S3175&gt;0,RANK(S3175,(R3175:T3175,U3175:AI3175)),0)</f>
        <v>0</v>
      </c>
      <c r="F3175" s="7">
        <f>IF(T3175&gt;0,RANK(T3175,(R3175:T3175,U3175:AI3175)),0)</f>
        <v>0</v>
      </c>
      <c r="G3175" s="7">
        <f>IF(U3175&gt;0,RANK(U3175,(R3175:T3175,U3175:AI3175)),0)</f>
        <v>1</v>
      </c>
      <c r="H3175" s="7">
        <f t="shared" si="1769"/>
        <v>2</v>
      </c>
      <c r="I3175" s="49">
        <f t="shared" si="1770"/>
        <v>1567</v>
      </c>
      <c r="J3175" s="177">
        <f t="shared" si="1771"/>
        <v>0.44873997709049257</v>
      </c>
      <c r="K3175" s="2"/>
      <c r="L3175" s="2">
        <f t="shared" si="1772"/>
        <v>0.1388888888888889</v>
      </c>
      <c r="M3175" s="2">
        <f t="shared" si="1773"/>
        <v>0</v>
      </c>
      <c r="N3175" s="2">
        <f t="shared" si="1774"/>
        <v>0</v>
      </c>
      <c r="O3175" s="2">
        <f t="shared" si="1775"/>
        <v>0.65492554410080184</v>
      </c>
      <c r="P3175" s="2">
        <f t="shared" si="1776"/>
        <v>0.20618556701030927</v>
      </c>
      <c r="Q3175" s="2">
        <f t="shared" si="1785"/>
        <v>5.5511151231257827E-17</v>
      </c>
      <c r="R3175" s="1">
        <v>485</v>
      </c>
      <c r="U3175" s="1">
        <v>2287</v>
      </c>
      <c r="V3175" s="1">
        <v>720</v>
      </c>
      <c r="AK3175" s="7">
        <f t="shared" si="1777"/>
        <v>0</v>
      </c>
      <c r="AL3175" s="7">
        <f t="shared" si="1778"/>
        <v>0</v>
      </c>
      <c r="AM3175" s="7">
        <f t="shared" si="1779"/>
        <v>0</v>
      </c>
      <c r="AN3175" s="2">
        <f t="shared" si="1780"/>
        <v>0</v>
      </c>
      <c r="AO3175" s="2">
        <f t="shared" si="1781"/>
        <v>0</v>
      </c>
      <c r="AP3175" s="2">
        <f t="shared" si="1782"/>
        <v>0</v>
      </c>
      <c r="AR3175" t="str">
        <f t="shared" si="1783"/>
        <v>Iron</v>
      </c>
      <c r="AS3175" t="s">
        <v>1891</v>
      </c>
      <c r="AT3175" s="184">
        <v>2</v>
      </c>
      <c r="AV3175" s="97">
        <v>49</v>
      </c>
      <c r="AW3175" s="99">
        <v>21</v>
      </c>
      <c r="AX3175" s="105">
        <f t="shared" si="1784"/>
        <v>49021</v>
      </c>
      <c r="AZ3175" s="7" t="s">
        <v>2951</v>
      </c>
      <c r="BA3175" s="181" t="s">
        <v>2991</v>
      </c>
    </row>
    <row r="3176" spans="1:53" hidden="1" outlineLevel="1">
      <c r="A3176" t="s">
        <v>493</v>
      </c>
      <c r="B3176" t="s">
        <v>1891</v>
      </c>
      <c r="C3176" s="1">
        <f t="shared" si="1768"/>
        <v>843</v>
      </c>
      <c r="D3176" s="7">
        <f>IF(R3176&gt;0,RANK(R3176,(R3176:T3176,U3176:AI3176)),0)</f>
        <v>3</v>
      </c>
      <c r="E3176" s="7">
        <f>IF(S3176&gt;0,RANK(S3176,(R3176:T3176,U3176:AI3176)),0)</f>
        <v>0</v>
      </c>
      <c r="F3176" s="7">
        <f>IF(T3176&gt;0,RANK(T3176,(R3176:T3176,U3176:AI3176)),0)</f>
        <v>0</v>
      </c>
      <c r="G3176" s="7">
        <f>IF(U3176&gt;0,RANK(U3176,(R3176:T3176,U3176:AI3176)),0)</f>
        <v>1</v>
      </c>
      <c r="H3176" s="7">
        <f t="shared" si="1769"/>
        <v>2</v>
      </c>
      <c r="I3176" s="49">
        <f t="shared" si="1770"/>
        <v>529</v>
      </c>
      <c r="J3176" s="177">
        <f t="shared" si="1771"/>
        <v>0.62752075919335704</v>
      </c>
      <c r="K3176" s="2"/>
      <c r="L3176" s="2">
        <f t="shared" si="1772"/>
        <v>9.2526690391459068E-2</v>
      </c>
      <c r="M3176" s="2">
        <f t="shared" si="1773"/>
        <v>0</v>
      </c>
      <c r="N3176" s="2">
        <f t="shared" si="1774"/>
        <v>0</v>
      </c>
      <c r="O3176" s="2">
        <f t="shared" si="1775"/>
        <v>0.76749703440094896</v>
      </c>
      <c r="P3176" s="2">
        <f t="shared" si="1776"/>
        <v>0.13997627520759193</v>
      </c>
      <c r="Q3176" s="2">
        <f t="shared" si="1785"/>
        <v>0</v>
      </c>
      <c r="R3176" s="1">
        <v>78</v>
      </c>
      <c r="U3176" s="1">
        <v>647</v>
      </c>
      <c r="V3176" s="1">
        <v>118</v>
      </c>
      <c r="AK3176" s="7">
        <f t="shared" si="1777"/>
        <v>0</v>
      </c>
      <c r="AL3176" s="7">
        <f t="shared" si="1778"/>
        <v>0</v>
      </c>
      <c r="AM3176" s="7">
        <f t="shared" si="1779"/>
        <v>0</v>
      </c>
      <c r="AN3176" s="2">
        <f t="shared" si="1780"/>
        <v>0</v>
      </c>
      <c r="AO3176" s="2">
        <f t="shared" si="1781"/>
        <v>0</v>
      </c>
      <c r="AP3176" s="2">
        <f t="shared" si="1782"/>
        <v>0</v>
      </c>
      <c r="AR3176" t="str">
        <f t="shared" si="1783"/>
        <v>Juab</v>
      </c>
      <c r="AS3176" t="s">
        <v>1891</v>
      </c>
      <c r="AT3176" s="184"/>
      <c r="AV3176" s="97">
        <v>49</v>
      </c>
      <c r="AW3176" s="99">
        <v>23</v>
      </c>
      <c r="AX3176" s="105">
        <f t="shared" si="1784"/>
        <v>49023</v>
      </c>
      <c r="AZ3176" s="7" t="s">
        <v>2951</v>
      </c>
      <c r="BA3176" s="181" t="s">
        <v>2991</v>
      </c>
    </row>
    <row r="3177" spans="1:53" hidden="1" outlineLevel="1">
      <c r="A3177" t="s">
        <v>742</v>
      </c>
      <c r="B3177" t="s">
        <v>1891</v>
      </c>
      <c r="C3177" s="1">
        <f t="shared" si="1768"/>
        <v>625</v>
      </c>
      <c r="D3177" s="7">
        <f>IF(R3177&gt;0,RANK(R3177,(R3177:T3177,U3177:AI3177)),0)</f>
        <v>3</v>
      </c>
      <c r="E3177" s="7">
        <f>IF(S3177&gt;0,RANK(S3177,(R3177:T3177,U3177:AI3177)),0)</f>
        <v>0</v>
      </c>
      <c r="F3177" s="7">
        <f>IF(T3177&gt;0,RANK(T3177,(R3177:T3177,U3177:AI3177)),0)</f>
        <v>0</v>
      </c>
      <c r="G3177" s="7">
        <f>IF(U3177&gt;0,RANK(U3177,(R3177:T3177,U3177:AI3177)),0)</f>
        <v>1</v>
      </c>
      <c r="H3177" s="7">
        <f t="shared" si="1769"/>
        <v>2</v>
      </c>
      <c r="I3177" s="49">
        <f t="shared" si="1770"/>
        <v>278</v>
      </c>
      <c r="J3177" s="177">
        <f t="shared" si="1771"/>
        <v>0.44479999999999997</v>
      </c>
      <c r="K3177" s="2"/>
      <c r="L3177" s="2">
        <f t="shared" si="1772"/>
        <v>0.1104</v>
      </c>
      <c r="M3177" s="2">
        <f t="shared" si="1773"/>
        <v>0</v>
      </c>
      <c r="N3177" s="2">
        <f t="shared" si="1774"/>
        <v>0</v>
      </c>
      <c r="O3177" s="2">
        <f t="shared" si="1775"/>
        <v>0.66720000000000002</v>
      </c>
      <c r="P3177" s="2">
        <f t="shared" si="1776"/>
        <v>0.22239999999999999</v>
      </c>
      <c r="Q3177" s="2">
        <f t="shared" si="1785"/>
        <v>-5.5511151231257827E-17</v>
      </c>
      <c r="R3177" s="1">
        <v>69</v>
      </c>
      <c r="U3177" s="1">
        <v>417</v>
      </c>
      <c r="V3177" s="1">
        <v>139</v>
      </c>
      <c r="AK3177" s="7">
        <f t="shared" si="1777"/>
        <v>0</v>
      </c>
      <c r="AL3177" s="7">
        <f t="shared" si="1778"/>
        <v>0</v>
      </c>
      <c r="AM3177" s="7">
        <f t="shared" si="1779"/>
        <v>0</v>
      </c>
      <c r="AN3177" s="2">
        <f t="shared" si="1780"/>
        <v>0</v>
      </c>
      <c r="AO3177" s="2">
        <f t="shared" si="1781"/>
        <v>0</v>
      </c>
      <c r="AP3177" s="2">
        <f t="shared" si="1782"/>
        <v>0</v>
      </c>
      <c r="AR3177" t="str">
        <f t="shared" si="1783"/>
        <v>Kane</v>
      </c>
      <c r="AS3177" t="s">
        <v>1891</v>
      </c>
      <c r="AT3177" s="184">
        <v>2</v>
      </c>
      <c r="AV3177" s="97">
        <v>49</v>
      </c>
      <c r="AW3177" s="99">
        <v>25</v>
      </c>
      <c r="AX3177" s="105">
        <f t="shared" si="1784"/>
        <v>49025</v>
      </c>
      <c r="AZ3177" s="7" t="s">
        <v>2951</v>
      </c>
      <c r="BA3177" s="181" t="s">
        <v>2991</v>
      </c>
    </row>
    <row r="3178" spans="1:53" hidden="1" outlineLevel="1">
      <c r="A3178" t="s">
        <v>1902</v>
      </c>
      <c r="B3178" t="s">
        <v>1891</v>
      </c>
      <c r="C3178" s="1">
        <f t="shared" si="1768"/>
        <v>1083</v>
      </c>
      <c r="D3178" s="7">
        <f>IF(R3178&gt;0,RANK(R3178,(R3178:T3178,U3178:AI3178)),0)</f>
        <v>3</v>
      </c>
      <c r="E3178" s="7">
        <f>IF(S3178&gt;0,RANK(S3178,(R3178:T3178,U3178:AI3178)),0)</f>
        <v>0</v>
      </c>
      <c r="F3178" s="7">
        <f>IF(T3178&gt;0,RANK(T3178,(R3178:T3178,U3178:AI3178)),0)</f>
        <v>0</v>
      </c>
      <c r="G3178" s="7">
        <f>IF(U3178&gt;0,RANK(U3178,(R3178:T3178,U3178:AI3178)),0)</f>
        <v>1</v>
      </c>
      <c r="H3178" s="7">
        <f t="shared" si="1769"/>
        <v>2</v>
      </c>
      <c r="I3178" s="49">
        <f t="shared" si="1770"/>
        <v>572</v>
      </c>
      <c r="J3178" s="177">
        <f t="shared" si="1771"/>
        <v>0.52816251154201288</v>
      </c>
      <c r="K3178" s="2"/>
      <c r="L3178" s="2">
        <f t="shared" si="1772"/>
        <v>0.10433979686057249</v>
      </c>
      <c r="M3178" s="2">
        <f t="shared" si="1773"/>
        <v>0</v>
      </c>
      <c r="N3178" s="2">
        <f t="shared" si="1774"/>
        <v>0</v>
      </c>
      <c r="O3178" s="2">
        <f t="shared" si="1775"/>
        <v>0.7119113573407202</v>
      </c>
      <c r="P3178" s="2">
        <f t="shared" si="1776"/>
        <v>0.18374884579870729</v>
      </c>
      <c r="Q3178" s="2">
        <f t="shared" si="1785"/>
        <v>2.7755575615628914E-17</v>
      </c>
      <c r="R3178" s="1">
        <v>113</v>
      </c>
      <c r="U3178" s="1">
        <v>771</v>
      </c>
      <c r="V3178" s="1">
        <v>199</v>
      </c>
      <c r="AK3178" s="7">
        <f t="shared" si="1777"/>
        <v>0</v>
      </c>
      <c r="AL3178" s="7">
        <f t="shared" si="1778"/>
        <v>0</v>
      </c>
      <c r="AM3178" s="7">
        <f t="shared" si="1779"/>
        <v>0</v>
      </c>
      <c r="AN3178" s="2">
        <f t="shared" si="1780"/>
        <v>0</v>
      </c>
      <c r="AO3178" s="2">
        <f t="shared" si="1781"/>
        <v>0</v>
      </c>
      <c r="AP3178" s="2">
        <f t="shared" si="1782"/>
        <v>0</v>
      </c>
      <c r="AR3178" t="str">
        <f t="shared" si="1783"/>
        <v>Millard</v>
      </c>
      <c r="AS3178" t="s">
        <v>1891</v>
      </c>
      <c r="AT3178" s="184">
        <v>2</v>
      </c>
      <c r="AV3178" s="97">
        <v>49</v>
      </c>
      <c r="AW3178" s="99">
        <v>27</v>
      </c>
      <c r="AX3178" s="105">
        <f t="shared" si="1784"/>
        <v>49027</v>
      </c>
      <c r="AZ3178" s="7" t="s">
        <v>2951</v>
      </c>
      <c r="BA3178" s="181" t="s">
        <v>2991</v>
      </c>
    </row>
    <row r="3179" spans="1:53" hidden="1" outlineLevel="1">
      <c r="A3179" t="s">
        <v>365</v>
      </c>
      <c r="B3179" t="s">
        <v>1891</v>
      </c>
      <c r="C3179" s="1">
        <f t="shared" si="1768"/>
        <v>1148</v>
      </c>
      <c r="D3179" s="7">
        <f>IF(R3179&gt;0,RANK(R3179,(R3179:T3179,U3179:AI3179)),0)</f>
        <v>3</v>
      </c>
      <c r="E3179" s="7">
        <f>IF(S3179&gt;0,RANK(S3179,(R3179:T3179,U3179:AI3179)),0)</f>
        <v>0</v>
      </c>
      <c r="F3179" s="7">
        <f>IF(T3179&gt;0,RANK(T3179,(R3179:T3179,U3179:AI3179)),0)</f>
        <v>0</v>
      </c>
      <c r="G3179" s="7">
        <f>IF(U3179&gt;0,RANK(U3179,(R3179:T3179,U3179:AI3179)),0)</f>
        <v>1</v>
      </c>
      <c r="H3179" s="7">
        <f t="shared" si="1769"/>
        <v>2</v>
      </c>
      <c r="I3179" s="49">
        <f t="shared" si="1770"/>
        <v>664</v>
      </c>
      <c r="J3179" s="177">
        <f t="shared" si="1771"/>
        <v>0.57839721254355403</v>
      </c>
      <c r="K3179" s="2"/>
      <c r="L3179" s="2">
        <f t="shared" si="1772"/>
        <v>0.11672473867595819</v>
      </c>
      <c r="M3179" s="2">
        <f t="shared" si="1773"/>
        <v>0</v>
      </c>
      <c r="N3179" s="2">
        <f t="shared" si="1774"/>
        <v>0</v>
      </c>
      <c r="O3179" s="2">
        <f t="shared" si="1775"/>
        <v>0.73083623693379796</v>
      </c>
      <c r="P3179" s="2">
        <f t="shared" si="1776"/>
        <v>0.1524390243902439</v>
      </c>
      <c r="Q3179" s="2">
        <f t="shared" si="1785"/>
        <v>-8.3266726846886741E-17</v>
      </c>
      <c r="R3179" s="1">
        <v>134</v>
      </c>
      <c r="U3179" s="1">
        <v>839</v>
      </c>
      <c r="V3179" s="1">
        <v>175</v>
      </c>
      <c r="AK3179" s="7">
        <f t="shared" si="1777"/>
        <v>0</v>
      </c>
      <c r="AL3179" s="7">
        <f t="shared" si="1778"/>
        <v>0</v>
      </c>
      <c r="AM3179" s="7">
        <f t="shared" si="1779"/>
        <v>0</v>
      </c>
      <c r="AN3179" s="2">
        <f t="shared" si="1780"/>
        <v>0</v>
      </c>
      <c r="AO3179" s="2">
        <f t="shared" si="1781"/>
        <v>0</v>
      </c>
      <c r="AP3179" s="2">
        <f t="shared" si="1782"/>
        <v>0</v>
      </c>
      <c r="AR3179" t="str">
        <f t="shared" si="1783"/>
        <v>Morgan</v>
      </c>
      <c r="AS3179" t="s">
        <v>1891</v>
      </c>
      <c r="AT3179" s="184">
        <v>1</v>
      </c>
      <c r="AV3179" s="97">
        <v>49</v>
      </c>
      <c r="AW3179" s="99">
        <v>29</v>
      </c>
      <c r="AX3179" s="105">
        <f t="shared" si="1784"/>
        <v>49029</v>
      </c>
      <c r="AZ3179" s="7" t="s">
        <v>2951</v>
      </c>
      <c r="BA3179" s="181" t="s">
        <v>2991</v>
      </c>
    </row>
    <row r="3180" spans="1:53" hidden="1" outlineLevel="1">
      <c r="A3180" t="s">
        <v>1903</v>
      </c>
      <c r="B3180" t="s">
        <v>1891</v>
      </c>
      <c r="C3180" s="1">
        <f t="shared" si="1768"/>
        <v>168</v>
      </c>
      <c r="D3180" s="7">
        <f>IF(R3180&gt;0,RANK(R3180,(R3180:T3180,U3180:AI3180)),0)</f>
        <v>3</v>
      </c>
      <c r="E3180" s="7">
        <f>IF(S3180&gt;0,RANK(S3180,(R3180:T3180,U3180:AI3180)),0)</f>
        <v>0</v>
      </c>
      <c r="F3180" s="7">
        <f>IF(T3180&gt;0,RANK(T3180,(R3180:T3180,U3180:AI3180)),0)</f>
        <v>0</v>
      </c>
      <c r="G3180" s="7">
        <f>IF(U3180&gt;0,RANK(U3180,(R3180:T3180,U3180:AI3180)),0)</f>
        <v>1</v>
      </c>
      <c r="H3180" s="7">
        <f t="shared" si="1769"/>
        <v>2</v>
      </c>
      <c r="I3180" s="49">
        <f t="shared" si="1770"/>
        <v>16</v>
      </c>
      <c r="J3180" s="177">
        <f t="shared" si="1771"/>
        <v>9.5238095238095233E-2</v>
      </c>
      <c r="K3180" s="2"/>
      <c r="L3180" s="2">
        <f t="shared" si="1772"/>
        <v>7.1428571428571425E-2</v>
      </c>
      <c r="M3180" s="2">
        <f t="shared" si="1773"/>
        <v>0</v>
      </c>
      <c r="N3180" s="2">
        <f t="shared" si="1774"/>
        <v>0</v>
      </c>
      <c r="O3180" s="2">
        <f t="shared" si="1775"/>
        <v>0.51190476190476186</v>
      </c>
      <c r="P3180" s="2">
        <f t="shared" si="1776"/>
        <v>0.41666666666666669</v>
      </c>
      <c r="Q3180" s="2">
        <f t="shared" si="1785"/>
        <v>5.5511151231257827E-17</v>
      </c>
      <c r="R3180" s="1">
        <v>12</v>
      </c>
      <c r="U3180" s="1">
        <v>86</v>
      </c>
      <c r="V3180" s="1">
        <v>70</v>
      </c>
      <c r="AK3180" s="7">
        <f t="shared" si="1777"/>
        <v>0</v>
      </c>
      <c r="AL3180" s="7">
        <f t="shared" si="1778"/>
        <v>0</v>
      </c>
      <c r="AM3180" s="7">
        <f t="shared" si="1779"/>
        <v>0</v>
      </c>
      <c r="AN3180" s="2">
        <f t="shared" si="1780"/>
        <v>0</v>
      </c>
      <c r="AO3180" s="2">
        <f t="shared" si="1781"/>
        <v>0</v>
      </c>
      <c r="AP3180" s="2">
        <f t="shared" si="1782"/>
        <v>0</v>
      </c>
      <c r="AR3180" t="str">
        <f t="shared" si="1783"/>
        <v>Piute</v>
      </c>
      <c r="AS3180" t="s">
        <v>1891</v>
      </c>
      <c r="AT3180" s="184">
        <v>2</v>
      </c>
      <c r="AV3180" s="97">
        <v>49</v>
      </c>
      <c r="AW3180" s="99">
        <v>31</v>
      </c>
      <c r="AX3180" s="105">
        <f t="shared" si="1784"/>
        <v>49031</v>
      </c>
      <c r="AZ3180" s="7" t="s">
        <v>2951</v>
      </c>
      <c r="BA3180" s="181" t="s">
        <v>2991</v>
      </c>
    </row>
    <row r="3181" spans="1:53" hidden="1" outlineLevel="1">
      <c r="A3181" t="s">
        <v>1316</v>
      </c>
      <c r="B3181" t="s">
        <v>1891</v>
      </c>
      <c r="C3181" s="1">
        <f t="shared" si="1768"/>
        <v>252</v>
      </c>
      <c r="D3181" s="7">
        <f>IF(R3181&gt;0,RANK(R3181,(R3181:T3181,U3181:AI3181)),0)</f>
        <v>3</v>
      </c>
      <c r="E3181" s="7">
        <f>IF(S3181&gt;0,RANK(S3181,(R3181:T3181,U3181:AI3181)),0)</f>
        <v>0</v>
      </c>
      <c r="F3181" s="7">
        <f>IF(T3181&gt;0,RANK(T3181,(R3181:T3181,U3181:AI3181)),0)</f>
        <v>0</v>
      </c>
      <c r="G3181" s="7">
        <f>IF(U3181&gt;0,RANK(U3181,(R3181:T3181,U3181:AI3181)),0)</f>
        <v>1</v>
      </c>
      <c r="H3181" s="7">
        <f t="shared" si="1769"/>
        <v>2</v>
      </c>
      <c r="I3181" s="49">
        <f t="shared" si="1770"/>
        <v>167</v>
      </c>
      <c r="J3181" s="177">
        <f t="shared" si="1771"/>
        <v>0.66269841269841268</v>
      </c>
      <c r="K3181" s="2"/>
      <c r="L3181" s="2">
        <f t="shared" si="1772"/>
        <v>9.1269841269841265E-2</v>
      </c>
      <c r="M3181" s="2">
        <f t="shared" si="1773"/>
        <v>0</v>
      </c>
      <c r="N3181" s="2">
        <f t="shared" si="1774"/>
        <v>0</v>
      </c>
      <c r="O3181" s="2">
        <f t="shared" si="1775"/>
        <v>0.7857142857142857</v>
      </c>
      <c r="P3181" s="2">
        <f t="shared" si="1776"/>
        <v>0.12301587301587301</v>
      </c>
      <c r="Q3181" s="2">
        <f t="shared" si="1785"/>
        <v>1.3877787807814457E-17</v>
      </c>
      <c r="R3181" s="1">
        <v>23</v>
      </c>
      <c r="U3181" s="1">
        <v>198</v>
      </c>
      <c r="V3181" s="1">
        <v>31</v>
      </c>
      <c r="AK3181" s="7">
        <f t="shared" si="1777"/>
        <v>0</v>
      </c>
      <c r="AL3181" s="7">
        <f t="shared" si="1778"/>
        <v>0</v>
      </c>
      <c r="AM3181" s="7">
        <f t="shared" si="1779"/>
        <v>0</v>
      </c>
      <c r="AN3181" s="2">
        <f t="shared" si="1780"/>
        <v>0</v>
      </c>
      <c r="AO3181" s="2">
        <f t="shared" si="1781"/>
        <v>0</v>
      </c>
      <c r="AP3181" s="2">
        <f t="shared" si="1782"/>
        <v>0</v>
      </c>
      <c r="AR3181" t="str">
        <f t="shared" si="1783"/>
        <v>Rich</v>
      </c>
      <c r="AS3181" t="s">
        <v>1891</v>
      </c>
      <c r="AT3181" s="184">
        <v>1</v>
      </c>
      <c r="AV3181" s="97">
        <v>49</v>
      </c>
      <c r="AW3181" s="99">
        <v>33</v>
      </c>
      <c r="AX3181" s="105">
        <f t="shared" si="1784"/>
        <v>49033</v>
      </c>
      <c r="AZ3181" s="7" t="s">
        <v>2951</v>
      </c>
      <c r="BA3181" s="181" t="s">
        <v>2991</v>
      </c>
    </row>
    <row r="3182" spans="1:53" hidden="1" outlineLevel="1">
      <c r="A3182" t="s">
        <v>2372</v>
      </c>
      <c r="B3182" t="s">
        <v>1891</v>
      </c>
      <c r="C3182" s="1">
        <f t="shared" si="1768"/>
        <v>48956</v>
      </c>
      <c r="D3182" s="7">
        <f>IF(R3182&gt;0,RANK(R3182,(R3182:T3182,U3182:AI3182)),0)</f>
        <v>2</v>
      </c>
      <c r="E3182" s="7">
        <f>IF(S3182&gt;0,RANK(S3182,(R3182:T3182,U3182:AI3182)),0)</f>
        <v>0</v>
      </c>
      <c r="F3182" s="7">
        <f>IF(T3182&gt;0,RANK(T3182,(R3182:T3182,U3182:AI3182)),0)</f>
        <v>0</v>
      </c>
      <c r="G3182" s="7">
        <f>IF(U3182&gt;0,RANK(U3182,(R3182:T3182,U3182:AI3182)),0)</f>
        <v>1</v>
      </c>
      <c r="H3182" s="7">
        <f t="shared" si="1769"/>
        <v>3</v>
      </c>
      <c r="I3182" s="49">
        <f t="shared" si="1770"/>
        <v>23367</v>
      </c>
      <c r="J3182" s="177">
        <f t="shared" si="1771"/>
        <v>0.47730615246343655</v>
      </c>
      <c r="K3182" s="2"/>
      <c r="L3182" s="2">
        <f t="shared" si="1772"/>
        <v>0.19137592940599721</v>
      </c>
      <c r="M3182" s="2">
        <f t="shared" si="1773"/>
        <v>0</v>
      </c>
      <c r="N3182" s="2">
        <f t="shared" si="1774"/>
        <v>0</v>
      </c>
      <c r="O3182" s="2">
        <f t="shared" si="1775"/>
        <v>0.66868208186943379</v>
      </c>
      <c r="P3182" s="2">
        <f t="shared" si="1776"/>
        <v>0.13994198872456901</v>
      </c>
      <c r="Q3182" s="2">
        <f t="shared" si="1785"/>
        <v>-2.7755575615628914E-17</v>
      </c>
      <c r="R3182" s="1">
        <v>9369</v>
      </c>
      <c r="U3182" s="1">
        <v>32736</v>
      </c>
      <c r="V3182" s="1">
        <v>6851</v>
      </c>
      <c r="AK3182" s="7">
        <f t="shared" si="1777"/>
        <v>0</v>
      </c>
      <c r="AL3182" s="7">
        <f t="shared" si="1778"/>
        <v>0</v>
      </c>
      <c r="AM3182" s="7">
        <f t="shared" si="1779"/>
        <v>0</v>
      </c>
      <c r="AN3182" s="2">
        <f t="shared" si="1780"/>
        <v>0</v>
      </c>
      <c r="AO3182" s="2">
        <f t="shared" si="1781"/>
        <v>0</v>
      </c>
      <c r="AP3182" s="2">
        <f t="shared" si="1782"/>
        <v>0</v>
      </c>
      <c r="AR3182" t="str">
        <f t="shared" si="1783"/>
        <v>Salt Lake</v>
      </c>
      <c r="AS3182" t="s">
        <v>1891</v>
      </c>
      <c r="AT3182" s="184"/>
      <c r="AV3182" s="97">
        <v>49</v>
      </c>
      <c r="AW3182" s="99">
        <v>35</v>
      </c>
      <c r="AX3182" s="105">
        <f t="shared" si="1784"/>
        <v>49035</v>
      </c>
      <c r="AZ3182" s="7" t="s">
        <v>2951</v>
      </c>
      <c r="BA3182" s="181" t="s">
        <v>2991</v>
      </c>
    </row>
    <row r="3183" spans="1:53" hidden="1" outlineLevel="1">
      <c r="A3183" t="s">
        <v>1518</v>
      </c>
      <c r="B3183" t="s">
        <v>1891</v>
      </c>
      <c r="C3183" s="1">
        <f t="shared" si="1768"/>
        <v>567</v>
      </c>
      <c r="D3183" s="7">
        <f>IF(R3183&gt;0,RANK(R3183,(R3183:T3183,U3183:AI3183)),0)</f>
        <v>3</v>
      </c>
      <c r="E3183" s="7">
        <f>IF(S3183&gt;0,RANK(S3183,(R3183:T3183,U3183:AI3183)),0)</f>
        <v>0</v>
      </c>
      <c r="F3183" s="7">
        <f>IF(T3183&gt;0,RANK(T3183,(R3183:T3183,U3183:AI3183)),0)</f>
        <v>0</v>
      </c>
      <c r="G3183" s="7">
        <f>IF(U3183&gt;0,RANK(U3183,(R3183:T3183,U3183:AI3183)),0)</f>
        <v>1</v>
      </c>
      <c r="H3183" s="7">
        <f t="shared" si="1769"/>
        <v>2</v>
      </c>
      <c r="I3183" s="49">
        <f t="shared" si="1770"/>
        <v>323</v>
      </c>
      <c r="J3183" s="177">
        <f t="shared" si="1771"/>
        <v>0.56966490299823636</v>
      </c>
      <c r="K3183" s="2"/>
      <c r="L3183" s="2">
        <f t="shared" si="1772"/>
        <v>0.13403880070546736</v>
      </c>
      <c r="M3183" s="2">
        <f t="shared" si="1773"/>
        <v>0</v>
      </c>
      <c r="N3183" s="2">
        <f t="shared" si="1774"/>
        <v>0</v>
      </c>
      <c r="O3183" s="2">
        <f t="shared" si="1775"/>
        <v>0.7178130511463845</v>
      </c>
      <c r="P3183" s="2">
        <f t="shared" si="1776"/>
        <v>0.14814814814814814</v>
      </c>
      <c r="Q3183" s="2">
        <f t="shared" si="1785"/>
        <v>0</v>
      </c>
      <c r="R3183" s="1">
        <v>76</v>
      </c>
      <c r="U3183" s="1">
        <v>407</v>
      </c>
      <c r="V3183" s="1">
        <v>84</v>
      </c>
      <c r="AK3183" s="7">
        <f t="shared" si="1777"/>
        <v>0</v>
      </c>
      <c r="AL3183" s="7">
        <f t="shared" si="1778"/>
        <v>0</v>
      </c>
      <c r="AM3183" s="7">
        <f t="shared" si="1779"/>
        <v>0</v>
      </c>
      <c r="AN3183" s="2">
        <f t="shared" si="1780"/>
        <v>0</v>
      </c>
      <c r="AO3183" s="2">
        <f t="shared" si="1781"/>
        <v>0</v>
      </c>
      <c r="AP3183" s="2">
        <f t="shared" si="1782"/>
        <v>0</v>
      </c>
      <c r="AR3183" t="str">
        <f t="shared" si="1783"/>
        <v>San Juan</v>
      </c>
      <c r="AS3183" t="s">
        <v>1891</v>
      </c>
      <c r="AT3183" s="184">
        <v>3</v>
      </c>
      <c r="AV3183" s="97">
        <v>49</v>
      </c>
      <c r="AW3183" s="99">
        <v>37</v>
      </c>
      <c r="AX3183" s="105">
        <f t="shared" si="1784"/>
        <v>49037</v>
      </c>
      <c r="AZ3183" s="7" t="s">
        <v>2951</v>
      </c>
      <c r="BA3183" s="181" t="s">
        <v>2991</v>
      </c>
    </row>
    <row r="3184" spans="1:53" hidden="1" outlineLevel="1">
      <c r="A3184" t="s">
        <v>1144</v>
      </c>
      <c r="B3184" t="s">
        <v>1891</v>
      </c>
      <c r="C3184" s="1">
        <f t="shared" si="1768"/>
        <v>1859</v>
      </c>
      <c r="D3184" s="7">
        <f>IF(R3184&gt;0,RANK(R3184,(R3184:T3184,U3184:AI3184)),0)</f>
        <v>3</v>
      </c>
      <c r="E3184" s="7">
        <f>IF(S3184&gt;0,RANK(S3184,(R3184:T3184,U3184:AI3184)),0)</f>
        <v>0</v>
      </c>
      <c r="F3184" s="7">
        <f>IF(T3184&gt;0,RANK(T3184,(R3184:T3184,U3184:AI3184)),0)</f>
        <v>0</v>
      </c>
      <c r="G3184" s="7">
        <f>IF(U3184&gt;0,RANK(U3184,(R3184:T3184,U3184:AI3184)),0)</f>
        <v>1</v>
      </c>
      <c r="H3184" s="7">
        <f t="shared" si="1769"/>
        <v>2</v>
      </c>
      <c r="I3184" s="49">
        <f t="shared" si="1770"/>
        <v>935</v>
      </c>
      <c r="J3184" s="177">
        <f t="shared" si="1771"/>
        <v>0.50295857988165682</v>
      </c>
      <c r="K3184" s="2"/>
      <c r="L3184" s="2">
        <f t="shared" si="1772"/>
        <v>0.12372243141473911</v>
      </c>
      <c r="M3184" s="2">
        <f t="shared" si="1773"/>
        <v>0</v>
      </c>
      <c r="N3184" s="2">
        <f t="shared" si="1774"/>
        <v>0</v>
      </c>
      <c r="O3184" s="2">
        <f t="shared" si="1775"/>
        <v>0.68961807423345889</v>
      </c>
      <c r="P3184" s="2">
        <f t="shared" si="1776"/>
        <v>0.18665949435180204</v>
      </c>
      <c r="Q3184" s="2">
        <f t="shared" si="1785"/>
        <v>-8.3266726846886741E-17</v>
      </c>
      <c r="R3184" s="1">
        <v>230</v>
      </c>
      <c r="U3184" s="1">
        <v>1282</v>
      </c>
      <c r="V3184" s="1">
        <v>347</v>
      </c>
      <c r="AK3184" s="7">
        <f t="shared" si="1777"/>
        <v>0</v>
      </c>
      <c r="AL3184" s="7">
        <f t="shared" si="1778"/>
        <v>0</v>
      </c>
      <c r="AM3184" s="7">
        <f t="shared" si="1779"/>
        <v>0</v>
      </c>
      <c r="AN3184" s="2">
        <f t="shared" si="1780"/>
        <v>0</v>
      </c>
      <c r="AO3184" s="2">
        <f t="shared" si="1781"/>
        <v>0</v>
      </c>
      <c r="AP3184" s="2">
        <f t="shared" si="1782"/>
        <v>0</v>
      </c>
      <c r="AR3184" t="str">
        <f t="shared" si="1783"/>
        <v>Sanpete</v>
      </c>
      <c r="AS3184" t="s">
        <v>1891</v>
      </c>
      <c r="AT3184" s="184"/>
      <c r="AV3184" s="97">
        <v>49</v>
      </c>
      <c r="AW3184" s="99">
        <v>39</v>
      </c>
      <c r="AX3184" s="105">
        <f t="shared" si="1784"/>
        <v>49039</v>
      </c>
      <c r="AZ3184" s="7" t="s">
        <v>2951</v>
      </c>
      <c r="BA3184" s="181" t="s">
        <v>2991</v>
      </c>
    </row>
    <row r="3185" spans="1:53" hidden="1" outlineLevel="1">
      <c r="A3185" t="s">
        <v>1658</v>
      </c>
      <c r="B3185" t="s">
        <v>1891</v>
      </c>
      <c r="C3185" s="1">
        <f t="shared" si="1768"/>
        <v>1573</v>
      </c>
      <c r="D3185" s="7">
        <f>IF(R3185&gt;0,RANK(R3185,(R3185:T3185,U3185:AI3185)),0)</f>
        <v>3</v>
      </c>
      <c r="E3185" s="7">
        <f>IF(S3185&gt;0,RANK(S3185,(R3185:T3185,U3185:AI3185)),0)</f>
        <v>0</v>
      </c>
      <c r="F3185" s="7">
        <f>IF(T3185&gt;0,RANK(T3185,(R3185:T3185,U3185:AI3185)),0)</f>
        <v>0</v>
      </c>
      <c r="G3185" s="7">
        <f>IF(U3185&gt;0,RANK(U3185,(R3185:T3185,U3185:AI3185)),0)</f>
        <v>1</v>
      </c>
      <c r="H3185" s="7">
        <f t="shared" si="1769"/>
        <v>2</v>
      </c>
      <c r="I3185" s="49">
        <f t="shared" si="1770"/>
        <v>636</v>
      </c>
      <c r="J3185" s="177">
        <f t="shared" si="1771"/>
        <v>0.40432294977749522</v>
      </c>
      <c r="K3185" s="2"/>
      <c r="L3185" s="2">
        <f t="shared" si="1772"/>
        <v>0.12015257469802924</v>
      </c>
      <c r="M3185" s="2">
        <f t="shared" si="1773"/>
        <v>0</v>
      </c>
      <c r="N3185" s="2">
        <f t="shared" si="1774"/>
        <v>0</v>
      </c>
      <c r="O3185" s="2">
        <f t="shared" si="1775"/>
        <v>0.64208518753973298</v>
      </c>
      <c r="P3185" s="2">
        <f t="shared" si="1776"/>
        <v>0.23776223776223776</v>
      </c>
      <c r="Q3185" s="2">
        <f t="shared" si="1785"/>
        <v>5.5511151231257827E-17</v>
      </c>
      <c r="R3185" s="1">
        <v>189</v>
      </c>
      <c r="U3185" s="1">
        <v>1010</v>
      </c>
      <c r="V3185" s="1">
        <v>374</v>
      </c>
      <c r="AK3185" s="7">
        <f t="shared" si="1777"/>
        <v>0</v>
      </c>
      <c r="AL3185" s="7">
        <f t="shared" si="1778"/>
        <v>0</v>
      </c>
      <c r="AM3185" s="7">
        <f t="shared" si="1779"/>
        <v>0</v>
      </c>
      <c r="AN3185" s="2">
        <f t="shared" si="1780"/>
        <v>0</v>
      </c>
      <c r="AO3185" s="2">
        <f t="shared" si="1781"/>
        <v>0</v>
      </c>
      <c r="AP3185" s="2">
        <f t="shared" si="1782"/>
        <v>0</v>
      </c>
      <c r="AR3185" t="str">
        <f t="shared" si="1783"/>
        <v>Sevier</v>
      </c>
      <c r="AS3185" t="s">
        <v>1891</v>
      </c>
      <c r="AT3185" s="184">
        <v>2</v>
      </c>
      <c r="AV3185" s="97">
        <v>49</v>
      </c>
      <c r="AW3185" s="99">
        <v>41</v>
      </c>
      <c r="AX3185" s="105">
        <f t="shared" si="1784"/>
        <v>49041</v>
      </c>
      <c r="AZ3185" s="7" t="s">
        <v>2951</v>
      </c>
      <c r="BA3185" s="181" t="s">
        <v>2991</v>
      </c>
    </row>
    <row r="3186" spans="1:53" hidden="1" outlineLevel="1">
      <c r="A3186" t="s">
        <v>858</v>
      </c>
      <c r="B3186" t="s">
        <v>1891</v>
      </c>
      <c r="C3186" s="1">
        <f t="shared" si="1768"/>
        <v>1542</v>
      </c>
      <c r="D3186" s="7">
        <f>IF(R3186&gt;0,RANK(R3186,(R3186:T3186,U3186:AI3186)),0)</f>
        <v>3</v>
      </c>
      <c r="E3186" s="7">
        <f>IF(S3186&gt;0,RANK(S3186,(R3186:T3186,U3186:AI3186)),0)</f>
        <v>0</v>
      </c>
      <c r="F3186" s="7">
        <f>IF(T3186&gt;0,RANK(T3186,(R3186:T3186,U3186:AI3186)),0)</f>
        <v>0</v>
      </c>
      <c r="G3186" s="7">
        <f>IF(U3186&gt;0,RANK(U3186,(R3186:T3186,U3186:AI3186)),0)</f>
        <v>1</v>
      </c>
      <c r="H3186" s="7">
        <f t="shared" si="1769"/>
        <v>2</v>
      </c>
      <c r="I3186" s="49">
        <f t="shared" si="1770"/>
        <v>213</v>
      </c>
      <c r="J3186" s="177">
        <f t="shared" si="1771"/>
        <v>0.13813229571984437</v>
      </c>
      <c r="K3186" s="2"/>
      <c r="L3186" s="2">
        <f t="shared" si="1772"/>
        <v>0.26653696498054474</v>
      </c>
      <c r="M3186" s="2">
        <f t="shared" si="1773"/>
        <v>0</v>
      </c>
      <c r="N3186" s="2">
        <f t="shared" si="1774"/>
        <v>0</v>
      </c>
      <c r="O3186" s="2">
        <f t="shared" si="1775"/>
        <v>0.43579766536964981</v>
      </c>
      <c r="P3186" s="2">
        <f t="shared" si="1776"/>
        <v>0.29766536964980544</v>
      </c>
      <c r="Q3186" s="2">
        <f t="shared" si="1785"/>
        <v>5.5511151231257827E-17</v>
      </c>
      <c r="R3186" s="1">
        <v>411</v>
      </c>
      <c r="U3186" s="1">
        <v>672</v>
      </c>
      <c r="V3186" s="1">
        <v>459</v>
      </c>
      <c r="AK3186" s="7">
        <f t="shared" si="1777"/>
        <v>0</v>
      </c>
      <c r="AL3186" s="7">
        <f t="shared" si="1778"/>
        <v>0</v>
      </c>
      <c r="AM3186" s="7">
        <f t="shared" si="1779"/>
        <v>0</v>
      </c>
      <c r="AN3186" s="2">
        <f t="shared" si="1780"/>
        <v>0</v>
      </c>
      <c r="AO3186" s="2">
        <f t="shared" si="1781"/>
        <v>0</v>
      </c>
      <c r="AP3186" s="2">
        <f t="shared" si="1782"/>
        <v>0</v>
      </c>
      <c r="AR3186" t="str">
        <f t="shared" si="1783"/>
        <v>Summit</v>
      </c>
      <c r="AS3186" t="s">
        <v>1891</v>
      </c>
      <c r="AT3186" s="184">
        <v>1</v>
      </c>
      <c r="AV3186" s="97">
        <v>49</v>
      </c>
      <c r="AW3186" s="99">
        <v>43</v>
      </c>
      <c r="AX3186" s="105">
        <f t="shared" si="1784"/>
        <v>49043</v>
      </c>
      <c r="AZ3186" s="7" t="s">
        <v>2951</v>
      </c>
      <c r="BA3186" s="181" t="s">
        <v>2991</v>
      </c>
    </row>
    <row r="3187" spans="1:53" hidden="1" outlineLevel="1">
      <c r="A3187" t="s">
        <v>401</v>
      </c>
      <c r="B3187" t="s">
        <v>1891</v>
      </c>
      <c r="C3187" s="1">
        <f t="shared" si="1768"/>
        <v>3409</v>
      </c>
      <c r="D3187" s="7">
        <f>IF(R3187&gt;0,RANK(R3187,(R3187:T3187,U3187:AI3187)),0)</f>
        <v>3</v>
      </c>
      <c r="E3187" s="7">
        <f>IF(S3187&gt;0,RANK(S3187,(R3187:T3187,U3187:AI3187)),0)</f>
        <v>0</v>
      </c>
      <c r="F3187" s="7">
        <f>IF(T3187&gt;0,RANK(T3187,(R3187:T3187,U3187:AI3187)),0)</f>
        <v>0</v>
      </c>
      <c r="G3187" s="7">
        <f>IF(U3187&gt;0,RANK(U3187,(R3187:T3187,U3187:AI3187)),0)</f>
        <v>1</v>
      </c>
      <c r="H3187" s="7">
        <f t="shared" si="1769"/>
        <v>2</v>
      </c>
      <c r="I3187" s="49">
        <f t="shared" si="1770"/>
        <v>1894</v>
      </c>
      <c r="J3187" s="177">
        <f t="shared" si="1771"/>
        <v>0.55558814901730713</v>
      </c>
      <c r="K3187" s="2"/>
      <c r="L3187" s="2">
        <f t="shared" si="1772"/>
        <v>0.14051041361102962</v>
      </c>
      <c r="M3187" s="2">
        <f t="shared" si="1773"/>
        <v>0</v>
      </c>
      <c r="N3187" s="2">
        <f t="shared" si="1774"/>
        <v>0</v>
      </c>
      <c r="O3187" s="2">
        <f t="shared" si="1775"/>
        <v>0.70753886770313879</v>
      </c>
      <c r="P3187" s="2">
        <f t="shared" si="1776"/>
        <v>0.15195071868583163</v>
      </c>
      <c r="Q3187" s="2">
        <f t="shared" si="1785"/>
        <v>2.7755575615628914E-17</v>
      </c>
      <c r="R3187" s="1">
        <v>479</v>
      </c>
      <c r="U3187" s="1">
        <v>2412</v>
      </c>
      <c r="V3187" s="1">
        <v>518</v>
      </c>
      <c r="AK3187" s="7">
        <f t="shared" si="1777"/>
        <v>0</v>
      </c>
      <c r="AL3187" s="7">
        <f t="shared" si="1778"/>
        <v>0</v>
      </c>
      <c r="AM3187" s="7">
        <f t="shared" si="1779"/>
        <v>0</v>
      </c>
      <c r="AN3187" s="2">
        <f t="shared" si="1780"/>
        <v>0</v>
      </c>
      <c r="AO3187" s="2">
        <f t="shared" si="1781"/>
        <v>0</v>
      </c>
      <c r="AP3187" s="2">
        <f t="shared" si="1782"/>
        <v>0</v>
      </c>
      <c r="AR3187" t="str">
        <f t="shared" si="1783"/>
        <v>Tooele</v>
      </c>
      <c r="AS3187" t="s">
        <v>1891</v>
      </c>
      <c r="AT3187" s="184">
        <v>2</v>
      </c>
      <c r="AV3187" s="97">
        <v>49</v>
      </c>
      <c r="AW3187" s="99">
        <v>45</v>
      </c>
      <c r="AX3187" s="105">
        <f t="shared" si="1784"/>
        <v>49045</v>
      </c>
      <c r="AZ3187" s="7" t="s">
        <v>2951</v>
      </c>
      <c r="BA3187" s="181" t="s">
        <v>2991</v>
      </c>
    </row>
    <row r="3188" spans="1:53" hidden="1" outlineLevel="1">
      <c r="A3188" t="s">
        <v>814</v>
      </c>
      <c r="B3188" t="s">
        <v>1891</v>
      </c>
      <c r="C3188" s="1">
        <f t="shared" si="1768"/>
        <v>2903</v>
      </c>
      <c r="D3188" s="7">
        <f>IF(R3188&gt;0,RANK(R3188,(R3188:T3188,U3188:AI3188)),0)</f>
        <v>3</v>
      </c>
      <c r="E3188" s="7">
        <f>IF(S3188&gt;0,RANK(S3188,(R3188:T3188,U3188:AI3188)),0)</f>
        <v>0</v>
      </c>
      <c r="F3188" s="7">
        <f>IF(T3188&gt;0,RANK(T3188,(R3188:T3188,U3188:AI3188)),0)</f>
        <v>0</v>
      </c>
      <c r="G3188" s="7">
        <f>IF(U3188&gt;0,RANK(U3188,(R3188:T3188,U3188:AI3188)),0)</f>
        <v>1</v>
      </c>
      <c r="H3188" s="7">
        <f t="shared" si="1769"/>
        <v>2</v>
      </c>
      <c r="I3188" s="49">
        <f t="shared" si="1770"/>
        <v>1569</v>
      </c>
      <c r="J3188" s="177">
        <f t="shared" si="1771"/>
        <v>0.54047537030657944</v>
      </c>
      <c r="K3188" s="2"/>
      <c r="L3188" s="2">
        <f t="shared" si="1772"/>
        <v>6.3382707543920086E-2</v>
      </c>
      <c r="M3188" s="2">
        <f t="shared" si="1773"/>
        <v>0</v>
      </c>
      <c r="N3188" s="2">
        <f t="shared" si="1774"/>
        <v>0</v>
      </c>
      <c r="O3188" s="2">
        <f t="shared" si="1775"/>
        <v>0.73854633138132963</v>
      </c>
      <c r="P3188" s="2">
        <f t="shared" si="1776"/>
        <v>0.19807096107475025</v>
      </c>
      <c r="Q3188" s="2">
        <f t="shared" si="1785"/>
        <v>5.5511151231257827E-17</v>
      </c>
      <c r="R3188" s="1">
        <v>184</v>
      </c>
      <c r="U3188" s="1">
        <v>2144</v>
      </c>
      <c r="V3188" s="1">
        <v>575</v>
      </c>
      <c r="AK3188" s="7">
        <f t="shared" si="1777"/>
        <v>0</v>
      </c>
      <c r="AL3188" s="7">
        <f t="shared" si="1778"/>
        <v>0</v>
      </c>
      <c r="AM3188" s="7">
        <f t="shared" si="1779"/>
        <v>0</v>
      </c>
      <c r="AN3188" s="2">
        <f t="shared" si="1780"/>
        <v>0</v>
      </c>
      <c r="AO3188" s="2">
        <f t="shared" si="1781"/>
        <v>0</v>
      </c>
      <c r="AP3188" s="2">
        <f t="shared" si="1782"/>
        <v>0</v>
      </c>
      <c r="AR3188" t="str">
        <f t="shared" si="1783"/>
        <v>Uintah</v>
      </c>
      <c r="AS3188" t="s">
        <v>1891</v>
      </c>
      <c r="AT3188" s="184">
        <v>1</v>
      </c>
      <c r="AV3188" s="97">
        <v>49</v>
      </c>
      <c r="AW3188" s="99">
        <v>47</v>
      </c>
      <c r="AX3188" s="105">
        <f t="shared" si="1784"/>
        <v>49047</v>
      </c>
      <c r="AZ3188" s="7" t="s">
        <v>2951</v>
      </c>
      <c r="BA3188" s="181" t="s">
        <v>2991</v>
      </c>
    </row>
    <row r="3189" spans="1:53" hidden="1" outlineLevel="1">
      <c r="A3189" t="s">
        <v>440</v>
      </c>
      <c r="B3189" t="s">
        <v>1891</v>
      </c>
      <c r="C3189" s="1">
        <f t="shared" si="1768"/>
        <v>49683</v>
      </c>
      <c r="D3189" s="7">
        <f>IF(R3189&gt;0,RANK(R3189,(R3189:T3189,U3189:AI3189)),0)</f>
        <v>2</v>
      </c>
      <c r="E3189" s="7">
        <f>IF(S3189&gt;0,RANK(S3189,(R3189:T3189,U3189:AI3189)),0)</f>
        <v>0</v>
      </c>
      <c r="F3189" s="7">
        <f>IF(T3189&gt;0,RANK(T3189,(R3189:T3189,U3189:AI3189)),0)</f>
        <v>0</v>
      </c>
      <c r="G3189" s="7">
        <f>IF(U3189&gt;0,RANK(U3189,(R3189:T3189,U3189:AI3189)),0)</f>
        <v>1</v>
      </c>
      <c r="H3189" s="7">
        <f t="shared" si="1769"/>
        <v>3</v>
      </c>
      <c r="I3189" s="49">
        <f t="shared" si="1770"/>
        <v>29729</v>
      </c>
      <c r="J3189" s="177">
        <f t="shared" si="1771"/>
        <v>0.59837368918946121</v>
      </c>
      <c r="K3189" s="2"/>
      <c r="L3189" s="2">
        <f t="shared" si="1772"/>
        <v>0.15604935289736932</v>
      </c>
      <c r="M3189" s="2">
        <f t="shared" si="1773"/>
        <v>0</v>
      </c>
      <c r="N3189" s="2">
        <f t="shared" si="1774"/>
        <v>0</v>
      </c>
      <c r="O3189" s="2">
        <f t="shared" si="1775"/>
        <v>0.75442304208683053</v>
      </c>
      <c r="P3189" s="2">
        <f t="shared" si="1776"/>
        <v>8.9527605015800177E-2</v>
      </c>
      <c r="Q3189" s="2">
        <f t="shared" si="1785"/>
        <v>-2.7755575615628914E-17</v>
      </c>
      <c r="R3189" s="1">
        <v>7753</v>
      </c>
      <c r="U3189" s="1">
        <v>37482</v>
      </c>
      <c r="V3189" s="1">
        <v>4448</v>
      </c>
      <c r="AK3189" s="7">
        <f t="shared" si="1777"/>
        <v>0</v>
      </c>
      <c r="AL3189" s="7">
        <f t="shared" si="1778"/>
        <v>0</v>
      </c>
      <c r="AM3189" s="7">
        <f t="shared" si="1779"/>
        <v>0</v>
      </c>
      <c r="AN3189" s="2">
        <f t="shared" si="1780"/>
        <v>0</v>
      </c>
      <c r="AO3189" s="2">
        <f t="shared" si="1781"/>
        <v>0</v>
      </c>
      <c r="AP3189" s="2">
        <f t="shared" si="1782"/>
        <v>0</v>
      </c>
      <c r="AR3189" t="str">
        <f t="shared" si="1783"/>
        <v>Utah</v>
      </c>
      <c r="AS3189" t="s">
        <v>1891</v>
      </c>
      <c r="AT3189" s="184"/>
      <c r="AV3189" s="97">
        <v>49</v>
      </c>
      <c r="AW3189" s="99">
        <v>49</v>
      </c>
      <c r="AX3189" s="105">
        <f t="shared" si="1784"/>
        <v>49049</v>
      </c>
      <c r="AZ3189" s="7" t="s">
        <v>2951</v>
      </c>
      <c r="BA3189" s="181" t="s">
        <v>2991</v>
      </c>
    </row>
    <row r="3190" spans="1:53" hidden="1" outlineLevel="1">
      <c r="A3190" t="s">
        <v>1899</v>
      </c>
      <c r="B3190" t="s">
        <v>1891</v>
      </c>
      <c r="C3190" s="1">
        <f t="shared" si="1768"/>
        <v>2376</v>
      </c>
      <c r="D3190" s="7">
        <f>IF(R3190&gt;0,RANK(R3190,(R3190:T3190,U3190:AI3190)),0)</f>
        <v>2</v>
      </c>
      <c r="E3190" s="7">
        <f>IF(S3190&gt;0,RANK(S3190,(R3190:T3190,U3190:AI3190)),0)</f>
        <v>0</v>
      </c>
      <c r="F3190" s="7">
        <f>IF(T3190&gt;0,RANK(T3190,(R3190:T3190,U3190:AI3190)),0)</f>
        <v>0</v>
      </c>
      <c r="G3190" s="7">
        <f>IF(U3190&gt;0,RANK(U3190,(R3190:T3190,U3190:AI3190)),0)</f>
        <v>1</v>
      </c>
      <c r="H3190" s="7">
        <f t="shared" si="1769"/>
        <v>3</v>
      </c>
      <c r="I3190" s="49">
        <f t="shared" si="1770"/>
        <v>1068</v>
      </c>
      <c r="J3190" s="177">
        <f t="shared" si="1771"/>
        <v>0.4494949494949495</v>
      </c>
      <c r="K3190" s="2"/>
      <c r="L3190" s="2">
        <f t="shared" si="1772"/>
        <v>0.19402356902356901</v>
      </c>
      <c r="M3190" s="2">
        <f t="shared" si="1773"/>
        <v>0</v>
      </c>
      <c r="N3190" s="2">
        <f t="shared" si="1774"/>
        <v>0</v>
      </c>
      <c r="O3190" s="2">
        <f t="shared" si="1775"/>
        <v>0.64351851851851849</v>
      </c>
      <c r="P3190" s="2">
        <f t="shared" si="1776"/>
        <v>0.16245791245791247</v>
      </c>
      <c r="Q3190" s="2">
        <f t="shared" si="1785"/>
        <v>5.5511151231257827E-17</v>
      </c>
      <c r="R3190" s="1">
        <v>461</v>
      </c>
      <c r="U3190" s="1">
        <v>1529</v>
      </c>
      <c r="V3190" s="1">
        <v>386</v>
      </c>
      <c r="AK3190" s="7">
        <f t="shared" si="1777"/>
        <v>0</v>
      </c>
      <c r="AL3190" s="7">
        <f t="shared" si="1778"/>
        <v>0</v>
      </c>
      <c r="AM3190" s="7">
        <f t="shared" si="1779"/>
        <v>0</v>
      </c>
      <c r="AN3190" s="2">
        <f t="shared" si="1780"/>
        <v>0</v>
      </c>
      <c r="AO3190" s="2">
        <f t="shared" si="1781"/>
        <v>0</v>
      </c>
      <c r="AP3190" s="2">
        <f t="shared" si="1782"/>
        <v>0</v>
      </c>
      <c r="AR3190" t="str">
        <f t="shared" si="1783"/>
        <v>Wasatch</v>
      </c>
      <c r="AS3190" t="s">
        <v>1891</v>
      </c>
      <c r="AT3190" s="184">
        <v>3</v>
      </c>
      <c r="AV3190" s="97">
        <v>49</v>
      </c>
      <c r="AW3190" s="99">
        <v>51</v>
      </c>
      <c r="AX3190" s="105">
        <f t="shared" si="1784"/>
        <v>49051</v>
      </c>
      <c r="AZ3190" s="7" t="s">
        <v>2951</v>
      </c>
      <c r="BA3190" s="181" t="s">
        <v>2991</v>
      </c>
    </row>
    <row r="3191" spans="1:53" hidden="1" outlineLevel="1">
      <c r="A3191" t="s">
        <v>637</v>
      </c>
      <c r="B3191" t="s">
        <v>1891</v>
      </c>
      <c r="C3191" s="1">
        <f t="shared" si="1768"/>
        <v>12878</v>
      </c>
      <c r="D3191" s="7">
        <f>IF(R3191&gt;0,RANK(R3191,(R3191:T3191,U3191:AI3191)),0)</f>
        <v>3</v>
      </c>
      <c r="E3191" s="7">
        <f>IF(S3191&gt;0,RANK(S3191,(R3191:T3191,U3191:AI3191)),0)</f>
        <v>0</v>
      </c>
      <c r="F3191" s="7">
        <f>IF(T3191&gt;0,RANK(T3191,(R3191:T3191,U3191:AI3191)),0)</f>
        <v>0</v>
      </c>
      <c r="G3191" s="7">
        <f>IF(U3191&gt;0,RANK(U3191,(R3191:T3191,U3191:AI3191)),0)</f>
        <v>1</v>
      </c>
      <c r="H3191" s="7">
        <f t="shared" si="1769"/>
        <v>2</v>
      </c>
      <c r="I3191" s="49">
        <f t="shared" si="1770"/>
        <v>4752</v>
      </c>
      <c r="J3191" s="177">
        <f t="shared" si="1771"/>
        <v>0.36900139773256718</v>
      </c>
      <c r="K3191" s="2"/>
      <c r="L3191" s="2">
        <f t="shared" si="1772"/>
        <v>0.13029973598384842</v>
      </c>
      <c r="M3191" s="2">
        <f t="shared" si="1773"/>
        <v>0</v>
      </c>
      <c r="N3191" s="2">
        <f t="shared" si="1774"/>
        <v>0</v>
      </c>
      <c r="O3191" s="2">
        <f t="shared" si="1775"/>
        <v>0.61935083087435938</v>
      </c>
      <c r="P3191" s="2">
        <f t="shared" si="1776"/>
        <v>0.2503494331417922</v>
      </c>
      <c r="Q3191" s="2">
        <f t="shared" si="1785"/>
        <v>-5.5511151231257827E-17</v>
      </c>
      <c r="R3191" s="1">
        <v>1678</v>
      </c>
      <c r="U3191" s="1">
        <v>7976</v>
      </c>
      <c r="V3191" s="1">
        <v>3224</v>
      </c>
      <c r="AK3191" s="7">
        <f t="shared" si="1777"/>
        <v>0</v>
      </c>
      <c r="AL3191" s="7">
        <f t="shared" si="1778"/>
        <v>0</v>
      </c>
      <c r="AM3191" s="7">
        <f t="shared" si="1779"/>
        <v>0</v>
      </c>
      <c r="AN3191" s="2">
        <f t="shared" si="1780"/>
        <v>0</v>
      </c>
      <c r="AO3191" s="2">
        <f t="shared" si="1781"/>
        <v>0</v>
      </c>
      <c r="AP3191" s="2">
        <f t="shared" si="1782"/>
        <v>0</v>
      </c>
      <c r="AR3191" t="str">
        <f t="shared" si="1783"/>
        <v>Washington</v>
      </c>
      <c r="AS3191" t="s">
        <v>1891</v>
      </c>
      <c r="AT3191" s="184">
        <v>2</v>
      </c>
      <c r="AV3191" s="97">
        <v>49</v>
      </c>
      <c r="AW3191" s="99">
        <v>53</v>
      </c>
      <c r="AX3191" s="105">
        <f t="shared" si="1784"/>
        <v>49053</v>
      </c>
      <c r="AZ3191" s="7" t="s">
        <v>2951</v>
      </c>
      <c r="BA3191" s="181" t="s">
        <v>2991</v>
      </c>
    </row>
    <row r="3192" spans="1:53" hidden="1" outlineLevel="1">
      <c r="A3192" t="s">
        <v>2146</v>
      </c>
      <c r="B3192" t="s">
        <v>1891</v>
      </c>
      <c r="C3192" s="1">
        <f t="shared" si="1768"/>
        <v>228</v>
      </c>
      <c r="D3192" s="7">
        <f>IF(R3192&gt;0,RANK(R3192,(R3192:T3192,U3192:AI3192)),0)</f>
        <v>3</v>
      </c>
      <c r="E3192" s="7">
        <f>IF(S3192&gt;0,RANK(S3192,(R3192:T3192,U3192:AI3192)),0)</f>
        <v>0</v>
      </c>
      <c r="F3192" s="7">
        <f>IF(T3192&gt;0,RANK(T3192,(R3192:T3192,U3192:AI3192)),0)</f>
        <v>0</v>
      </c>
      <c r="G3192" s="7">
        <f>IF(U3192&gt;0,RANK(U3192,(R3192:T3192,U3192:AI3192)),0)</f>
        <v>1</v>
      </c>
      <c r="H3192" s="7">
        <f t="shared" si="1769"/>
        <v>2</v>
      </c>
      <c r="I3192" s="49">
        <f t="shared" si="1770"/>
        <v>108</v>
      </c>
      <c r="J3192" s="177">
        <f t="shared" si="1771"/>
        <v>0.47368421052631576</v>
      </c>
      <c r="K3192" s="2"/>
      <c r="L3192" s="2">
        <f t="shared" si="1772"/>
        <v>0.12280701754385964</v>
      </c>
      <c r="M3192" s="2">
        <f t="shared" si="1773"/>
        <v>0</v>
      </c>
      <c r="N3192" s="2">
        <f t="shared" si="1774"/>
        <v>0</v>
      </c>
      <c r="O3192" s="2">
        <f t="shared" si="1775"/>
        <v>0.67543859649122806</v>
      </c>
      <c r="P3192" s="2">
        <f t="shared" si="1776"/>
        <v>0.20175438596491227</v>
      </c>
      <c r="Q3192" s="2">
        <f t="shared" si="1785"/>
        <v>8.3266726846886741E-17</v>
      </c>
      <c r="R3192" s="1">
        <v>28</v>
      </c>
      <c r="U3192" s="1">
        <v>154</v>
      </c>
      <c r="V3192" s="1">
        <v>46</v>
      </c>
      <c r="AK3192" s="7">
        <f t="shared" si="1777"/>
        <v>0</v>
      </c>
      <c r="AL3192" s="7">
        <f t="shared" si="1778"/>
        <v>0</v>
      </c>
      <c r="AM3192" s="7">
        <f t="shared" si="1779"/>
        <v>0</v>
      </c>
      <c r="AN3192" s="2">
        <f t="shared" si="1780"/>
        <v>0</v>
      </c>
      <c r="AO3192" s="2">
        <f t="shared" si="1781"/>
        <v>0</v>
      </c>
      <c r="AP3192" s="2">
        <f t="shared" si="1782"/>
        <v>0</v>
      </c>
      <c r="AR3192" t="str">
        <f t="shared" si="1783"/>
        <v>Wayne</v>
      </c>
      <c r="AS3192" t="s">
        <v>1891</v>
      </c>
      <c r="AT3192" s="184">
        <v>2</v>
      </c>
      <c r="AV3192" s="97">
        <v>49</v>
      </c>
      <c r="AW3192" s="99">
        <v>55</v>
      </c>
      <c r="AX3192" s="105">
        <f t="shared" si="1784"/>
        <v>49055</v>
      </c>
      <c r="AZ3192" s="7" t="s">
        <v>2951</v>
      </c>
      <c r="BA3192" s="181" t="s">
        <v>2991</v>
      </c>
    </row>
    <row r="3193" spans="1:53" hidden="1" outlineLevel="1">
      <c r="A3193" t="s">
        <v>1924</v>
      </c>
      <c r="B3193" t="s">
        <v>1891</v>
      </c>
      <c r="C3193" s="1">
        <f t="shared" si="1768"/>
        <v>13030</v>
      </c>
      <c r="D3193" s="7">
        <f>IF(R3193&gt;0,RANK(R3193,(R3193:T3193,U3193:AI3193)),0)</f>
        <v>3</v>
      </c>
      <c r="E3193" s="7">
        <f>IF(S3193&gt;0,RANK(S3193,(R3193:T3193,U3193:AI3193)),0)</f>
        <v>0</v>
      </c>
      <c r="F3193" s="7">
        <f>IF(T3193&gt;0,RANK(T3193,(R3193:T3193,U3193:AI3193)),0)</f>
        <v>0</v>
      </c>
      <c r="G3193" s="7">
        <f>IF(U3193&gt;0,RANK(U3193,(R3193:T3193,U3193:AI3193)),0)</f>
        <v>1</v>
      </c>
      <c r="H3193" s="7">
        <f t="shared" si="1769"/>
        <v>2</v>
      </c>
      <c r="I3193" s="49">
        <f t="shared" si="1770"/>
        <v>6735</v>
      </c>
      <c r="J3193" s="177">
        <f t="shared" si="1771"/>
        <v>0.51688411358403685</v>
      </c>
      <c r="K3193" s="2"/>
      <c r="L3193" s="2">
        <f t="shared" si="1772"/>
        <v>0.16093630084420568</v>
      </c>
      <c r="M3193" s="2">
        <f t="shared" si="1773"/>
        <v>0</v>
      </c>
      <c r="N3193" s="2">
        <f t="shared" si="1774"/>
        <v>0</v>
      </c>
      <c r="O3193" s="2">
        <f t="shared" si="1775"/>
        <v>0.67797390636991561</v>
      </c>
      <c r="P3193" s="2">
        <f t="shared" si="1776"/>
        <v>0.16108979278587873</v>
      </c>
      <c r="Q3193" s="2">
        <f t="shared" si="1785"/>
        <v>-8.3266726846886741E-17</v>
      </c>
      <c r="R3193" s="1">
        <v>2097</v>
      </c>
      <c r="U3193" s="1">
        <v>8834</v>
      </c>
      <c r="V3193" s="1">
        <v>2099</v>
      </c>
      <c r="AK3193" s="7">
        <f t="shared" si="1777"/>
        <v>0</v>
      </c>
      <c r="AL3193" s="7">
        <f t="shared" si="1778"/>
        <v>0</v>
      </c>
      <c r="AM3193" s="7">
        <f t="shared" si="1779"/>
        <v>0</v>
      </c>
      <c r="AN3193" s="2">
        <f t="shared" si="1780"/>
        <v>0</v>
      </c>
      <c r="AO3193" s="2">
        <f t="shared" si="1781"/>
        <v>0</v>
      </c>
      <c r="AP3193" s="2">
        <f t="shared" si="1782"/>
        <v>0</v>
      </c>
      <c r="AR3193" t="str">
        <f t="shared" si="1783"/>
        <v>Weber</v>
      </c>
      <c r="AS3193" t="s">
        <v>1891</v>
      </c>
      <c r="AT3193" s="184">
        <v>1</v>
      </c>
      <c r="AV3193" s="97">
        <v>49</v>
      </c>
      <c r="AW3193" s="99">
        <v>57</v>
      </c>
      <c r="AX3193" s="105">
        <f t="shared" si="1784"/>
        <v>49057</v>
      </c>
      <c r="AZ3193" s="7" t="s">
        <v>2951</v>
      </c>
      <c r="BA3193" s="181" t="s">
        <v>2991</v>
      </c>
    </row>
    <row r="3194" spans="1:53" collapsed="1">
      <c r="A3194" t="s">
        <v>440</v>
      </c>
      <c r="B3194" t="s">
        <v>1105</v>
      </c>
      <c r="C3194" s="1">
        <f t="shared" si="1768"/>
        <v>191330</v>
      </c>
      <c r="D3194" s="7">
        <f>IF(R3194&gt;0,RANK(R3194,(R3194:T3194,U3194:AI3194)),0)</f>
        <v>2</v>
      </c>
      <c r="E3194" s="7">
        <f>IF(S3194&gt;0,RANK(S3194,(R3194:T3194,U3194:AI3194)),0)</f>
        <v>0</v>
      </c>
      <c r="F3194" s="7">
        <f>IF(T3194&gt;0,RANK(T3194,(R3194:T3194,U3194:AI3194)),0)</f>
        <v>0</v>
      </c>
      <c r="G3194" s="7">
        <f>IF(U3194&gt;0,RANK(U3194,(R3194:T3194,U3194:AI3194)),0)</f>
        <v>1</v>
      </c>
      <c r="H3194" s="7">
        <f t="shared" si="1769"/>
        <v>3</v>
      </c>
      <c r="I3194" s="49">
        <f t="shared" si="1770"/>
        <v>100912</v>
      </c>
      <c r="J3194" s="177">
        <f t="shared" si="1771"/>
        <v>0.52742382271468147</v>
      </c>
      <c r="K3194" s="2"/>
      <c r="L3194" s="2">
        <f t="shared" si="1772"/>
        <v>0.16720848795275178</v>
      </c>
      <c r="M3194" s="2">
        <f t="shared" si="1773"/>
        <v>0</v>
      </c>
      <c r="N3194" s="2">
        <f t="shared" si="1774"/>
        <v>0</v>
      </c>
      <c r="O3194" s="2">
        <f t="shared" si="1775"/>
        <v>0.69463231066743325</v>
      </c>
      <c r="P3194" s="2">
        <f t="shared" si="1776"/>
        <v>0.13815920137981497</v>
      </c>
      <c r="Q3194" s="2">
        <f t="shared" si="1785"/>
        <v>0</v>
      </c>
      <c r="R3194" s="1">
        <f>SUM(R3165:R3193)</f>
        <v>31992</v>
      </c>
      <c r="U3194" s="1">
        <f>SUM(U3165:U3193)</f>
        <v>132904</v>
      </c>
      <c r="V3194" s="1">
        <f>SUM(V3165:V3193)</f>
        <v>26434</v>
      </c>
      <c r="AF3194" s="1">
        <f>SUM(AF3165:AF3193)</f>
        <v>0</v>
      </c>
      <c r="AK3194" s="7">
        <f t="shared" si="1777"/>
        <v>0</v>
      </c>
      <c r="AL3194" s="7">
        <f t="shared" si="1778"/>
        <v>0</v>
      </c>
      <c r="AM3194" s="7">
        <f t="shared" si="1779"/>
        <v>0</v>
      </c>
      <c r="AN3194" s="2">
        <f t="shared" si="1780"/>
        <v>0</v>
      </c>
      <c r="AO3194" s="2">
        <f t="shared" si="1781"/>
        <v>0</v>
      </c>
      <c r="AP3194" s="2">
        <f t="shared" si="1782"/>
        <v>0</v>
      </c>
      <c r="AR3194" t="str">
        <f t="shared" si="1783"/>
        <v>Utah</v>
      </c>
      <c r="AS3194" t="s">
        <v>1105</v>
      </c>
      <c r="AT3194" s="184"/>
      <c r="AV3194" s="97">
        <v>49</v>
      </c>
      <c r="AW3194" s="99"/>
      <c r="AX3194" s="97">
        <v>49</v>
      </c>
      <c r="AZ3194" s="7" t="s">
        <v>1619</v>
      </c>
      <c r="BA3194" s="181" t="s">
        <v>2991</v>
      </c>
    </row>
    <row r="3195" spans="1:53">
      <c r="I3195" s="49"/>
      <c r="J3195" s="177"/>
      <c r="AT3195" s="184"/>
      <c r="AV3195" s="97"/>
      <c r="AW3195" s="99"/>
    </row>
    <row r="3196" spans="1:53">
      <c r="A3196" t="s">
        <v>2756</v>
      </c>
      <c r="B3196" t="s">
        <v>1105</v>
      </c>
      <c r="C3196" s="1">
        <f>SUM(R3196:AI3196)</f>
        <v>336</v>
      </c>
      <c r="D3196" s="7">
        <f>IF(R3196&gt;0,RANK(R3196,(R3196:T3196,U3196:AI3196)),0)</f>
        <v>0</v>
      </c>
      <c r="E3196" s="7">
        <f>IF(S3196&gt;0,RANK(S3196,(R3196:T3196,U3196:AI3196)),0)</f>
        <v>0</v>
      </c>
      <c r="F3196" s="7">
        <f>IF(T3196&gt;0,RANK(T3196,(R3196:T3196,U3196:AI3196)),0)</f>
        <v>2</v>
      </c>
      <c r="G3196" s="7">
        <f>IF(U3196&gt;0,RANK(U3196,(R3196:T3196,U3196:AI3196)),0)</f>
        <v>4</v>
      </c>
      <c r="H3196" s="7">
        <f>IF(V3196&gt;0,RANK(V3196,(R3196:AB3196)),0)</f>
        <v>3</v>
      </c>
      <c r="I3196" s="49">
        <f>MAX(R3196:AA3196)-LARGE(R3196:AA3196,2)</f>
        <v>59</v>
      </c>
      <c r="J3196" s="177">
        <f>I3196/C3196</f>
        <v>0.17559523809523808</v>
      </c>
      <c r="K3196" s="2"/>
      <c r="L3196" s="2">
        <f>IF($C3196=0,"-",R3196/$C3196)</f>
        <v>0</v>
      </c>
      <c r="M3196" s="2">
        <f>IF($C3196=0,"-",S3196/$C3196)</f>
        <v>0</v>
      </c>
      <c r="N3196" s="2">
        <f>IF($C3196=0,"-",T3196/$C3196)</f>
        <v>0.21428571428571427</v>
      </c>
      <c r="O3196" s="2">
        <f>IF($C3196=0,"-",U3196/$C3196)</f>
        <v>0.13988095238095238</v>
      </c>
      <c r="P3196" s="2">
        <f>IF($C3196=0,"-",V3196/$C3196)</f>
        <v>0.15476190476190477</v>
      </c>
      <c r="Q3196" s="2">
        <f>IF(C3196=0,"-",(1-L3196-M3196-N3196-O3196-P3196))</f>
        <v>0.49107142857142849</v>
      </c>
      <c r="R3196" s="161"/>
      <c r="T3196" s="1">
        <v>72</v>
      </c>
      <c r="U3196" s="1">
        <v>47</v>
      </c>
      <c r="V3196" s="1">
        <v>52</v>
      </c>
      <c r="W3196" s="1">
        <v>34</v>
      </c>
      <c r="AA3196" s="1">
        <v>131</v>
      </c>
      <c r="AK3196" s="7">
        <f>IF(W3196&gt;0,RANK(W3196,(R3196:AB3196)),0)</f>
        <v>5</v>
      </c>
      <c r="AL3196" s="7">
        <f>IF(X3196&gt;0,RANK(X3196,(R3196:AB3196)),0)</f>
        <v>0</v>
      </c>
      <c r="AM3196" s="7">
        <f>IF(Y3196&gt;0,RANK(Y3196,(R3196:AB3196)),0)</f>
        <v>0</v>
      </c>
      <c r="AN3196" s="2">
        <f>IF($C3196=0,"-",W3196/$C3196)</f>
        <v>0.10119047619047619</v>
      </c>
      <c r="AO3196" s="2">
        <f>IF($C3196=0,"-",X3196/$C3196)</f>
        <v>0</v>
      </c>
      <c r="AP3196" s="2">
        <f>IF($C3196=0,"-",Y3196/$C3196)</f>
        <v>0</v>
      </c>
      <c r="AR3196" t="str">
        <f>A3196</f>
        <v>Virgin Islands</v>
      </c>
      <c r="AS3196" t="s">
        <v>1105</v>
      </c>
      <c r="AT3196" s="184"/>
      <c r="AV3196" s="97">
        <v>78</v>
      </c>
      <c r="AW3196" s="99"/>
      <c r="AX3196" s="97">
        <v>78</v>
      </c>
      <c r="AZ3196" s="7" t="s">
        <v>1488</v>
      </c>
      <c r="BA3196" t="s">
        <v>2991</v>
      </c>
    </row>
    <row r="3197" spans="1:53">
      <c r="I3197" s="49"/>
      <c r="J3197" s="54"/>
      <c r="AT3197" s="184"/>
    </row>
    <row r="3198" spans="1:53">
      <c r="I3198" s="49"/>
      <c r="J3198" s="54"/>
      <c r="AT3198" s="184"/>
    </row>
    <row r="3199" spans="1:53">
      <c r="I3199" s="49"/>
      <c r="J3199" s="54"/>
      <c r="AT3199" s="184"/>
    </row>
    <row r="3200" spans="1:53">
      <c r="I3200" s="49"/>
      <c r="J3200" s="54"/>
      <c r="AT3200" s="184"/>
    </row>
    <row r="3201" spans="1:72">
      <c r="I3201" s="49"/>
      <c r="J3201" s="54"/>
      <c r="AT3201" s="184"/>
    </row>
    <row r="3202" spans="1:72">
      <c r="I3202" s="49"/>
      <c r="J3202" s="54"/>
      <c r="AT3202" s="184"/>
    </row>
    <row r="3203" spans="1:72">
      <c r="I3203" s="49"/>
      <c r="J3203" s="54"/>
      <c r="AT3203" s="184"/>
    </row>
    <row r="3204" spans="1:72">
      <c r="I3204" s="49"/>
      <c r="J3204" s="54"/>
      <c r="AT3204" s="184"/>
    </row>
    <row r="3205" spans="1:72">
      <c r="I3205" s="49"/>
      <c r="J3205" s="54"/>
      <c r="AT3205" s="184"/>
    </row>
    <row r="3206" spans="1:72">
      <c r="A3206" s="48" t="s">
        <v>2456</v>
      </c>
      <c r="I3206" s="49"/>
      <c r="J3206" s="54"/>
      <c r="AT3206" s="184"/>
    </row>
    <row r="3207" spans="1:72">
      <c r="A3207" s="48"/>
      <c r="I3207" s="49"/>
      <c r="J3207" s="54"/>
      <c r="AT3207" s="184"/>
    </row>
    <row r="3208" spans="1:72" s="171" customFormat="1">
      <c r="A3208" s="171" t="s">
        <v>623</v>
      </c>
      <c r="B3208" s="171" t="s">
        <v>1105</v>
      </c>
      <c r="C3208" s="1">
        <f>SUM(R3208:AI3208)</f>
        <v>0</v>
      </c>
      <c r="D3208" s="7">
        <f>IF(R3208&gt;0,RANK(R3208,(R3208:T3208,U3208:AI3208)),0)</f>
        <v>0</v>
      </c>
      <c r="E3208" s="7">
        <f>IF(S3208&gt;0,RANK(S3208,(R3208:T3208,U3208:AI3208)),0)</f>
        <v>0</v>
      </c>
      <c r="F3208" s="7">
        <f>IF(T3208&gt;0,RANK(T3208,(R3208:T3208,U3208:AI3208)),0)</f>
        <v>0</v>
      </c>
      <c r="G3208" s="7">
        <f>IF(U3208&gt;0,RANK(U3208,(R3208:T3208,U3208:AI3208)),0)</f>
        <v>0</v>
      </c>
      <c r="H3208" s="7">
        <f>IF(V3208&gt;0,RANK(V3208,(R3208:AB3208)),0)</f>
        <v>0</v>
      </c>
      <c r="I3208" s="49" t="e">
        <f>MAX(R3208:AA3208)-LARGE(R3208:AA3208,2)</f>
        <v>#NUM!</v>
      </c>
      <c r="J3208" s="54" t="e">
        <f>I3208/C3208</f>
        <v>#NUM!</v>
      </c>
      <c r="K3208" s="2"/>
      <c r="L3208" s="2" t="str">
        <f>IF($C3208=0,"-",R3208/$C3208)</f>
        <v>-</v>
      </c>
      <c r="M3208" s="2" t="str">
        <f>IF($C3208=0,"-",S3208/$C3208)</f>
        <v>-</v>
      </c>
      <c r="N3208" s="2" t="str">
        <f>IF($C3208=0,"-",T3208/$C3208)</f>
        <v>-</v>
      </c>
      <c r="O3208" s="2" t="str">
        <f>IF($C3208=0,"-",U3208/$C3208)</f>
        <v>-</v>
      </c>
      <c r="P3208" s="2" t="str">
        <f>IF($C3208=0,"-",V3208/$C3208)</f>
        <v>-</v>
      </c>
      <c r="Q3208" s="2" t="str">
        <f t="shared" ref="Q3208:Q3268" si="1786">IF(C3208=0,"-",(1-L3208-M3208-N3208-O3208-P3208))</f>
        <v>-</v>
      </c>
      <c r="R3208" s="1"/>
      <c r="S3208" s="1"/>
      <c r="T3208" s="1"/>
      <c r="U3208" s="1"/>
      <c r="V3208" s="1"/>
      <c r="W3208" s="1"/>
      <c r="X3208" s="1"/>
      <c r="Y3208" s="1"/>
      <c r="Z3208" s="1"/>
      <c r="AA3208" s="1"/>
      <c r="AB3208" s="1"/>
      <c r="AC3208" s="1"/>
      <c r="AD3208" s="1"/>
      <c r="AE3208" s="1"/>
      <c r="AF3208" s="1"/>
      <c r="AG3208" s="1"/>
      <c r="AH3208" s="1"/>
      <c r="AI3208" s="1"/>
      <c r="AJ3208" s="1"/>
      <c r="AK3208" s="7">
        <f>IF(W3208&gt;0,RANK(W3208,(R3208:AB3208)),0)</f>
        <v>0</v>
      </c>
      <c r="AL3208" s="7">
        <f>IF(X3208&gt;0,RANK(X3208,(R3208:AB3208)),0)</f>
        <v>0</v>
      </c>
      <c r="AM3208" s="7">
        <f>IF(Y3208&gt;0,RANK(Y3208,(R3208:AB3208)),0)</f>
        <v>0</v>
      </c>
      <c r="AN3208" s="2" t="str">
        <f>IF($C3208=0,"-",W3208/$C3208)</f>
        <v>-</v>
      </c>
      <c r="AO3208" s="2" t="str">
        <f>IF($C3208=0,"-",X3208/$C3208)</f>
        <v>-</v>
      </c>
      <c r="AP3208" s="2" t="str">
        <f>IF($C3208=0,"-",Y3208/$C3208)</f>
        <v>-</v>
      </c>
      <c r="AQ3208" s="2"/>
      <c r="AR3208" s="171" t="str">
        <f>A3208</f>
        <v>Colorado</v>
      </c>
      <c r="AS3208" s="171" t="s">
        <v>1105</v>
      </c>
      <c r="AT3208" s="184"/>
      <c r="AV3208" s="97">
        <v>8</v>
      </c>
      <c r="AW3208" s="99"/>
      <c r="AX3208" s="97">
        <v>8</v>
      </c>
      <c r="AZ3208" s="7" t="s">
        <v>1619</v>
      </c>
      <c r="BA3208" s="171" t="s">
        <v>1881</v>
      </c>
      <c r="BT3208" s="1"/>
    </row>
    <row r="3209" spans="1:72">
      <c r="A3209" s="48"/>
      <c r="I3209" s="49"/>
      <c r="J3209" s="54"/>
      <c r="AT3209" s="184"/>
      <c r="AV3209" s="97"/>
      <c r="AW3209" s="99"/>
      <c r="BN3209" s="1"/>
    </row>
    <row r="3210" spans="1:72" s="171" customFormat="1">
      <c r="A3210" s="171" t="s">
        <v>623</v>
      </c>
      <c r="B3210" s="171" t="s">
        <v>1105</v>
      </c>
      <c r="C3210" s="1">
        <f>SUM(R3210:AI3210)</f>
        <v>0</v>
      </c>
      <c r="D3210" s="7">
        <f>IF(R3210&gt;0,RANK(R3210,(R3210:T3210,U3210:AI3210)),0)</f>
        <v>0</v>
      </c>
      <c r="E3210" s="7">
        <f>IF(S3210&gt;0,RANK(S3210,(R3210:T3210,U3210:AI3210)),0)</f>
        <v>0</v>
      </c>
      <c r="F3210" s="7">
        <f>IF(T3210&gt;0,RANK(T3210,(R3210:T3210,U3210:AI3210)),0)</f>
        <v>0</v>
      </c>
      <c r="G3210" s="7">
        <f>IF(U3210&gt;0,RANK(U3210,(R3210:T3210,U3210:AI3210)),0)</f>
        <v>0</v>
      </c>
      <c r="H3210" s="7">
        <f>IF(V3210&gt;0,RANK(V3210,(R3210:AB3210)),0)</f>
        <v>0</v>
      </c>
      <c r="I3210" s="49" t="e">
        <f>MAX(R3210:AA3210)-LARGE(R3210:AA3210,2)</f>
        <v>#NUM!</v>
      </c>
      <c r="J3210" s="54" t="e">
        <f>I3210/C3210</f>
        <v>#NUM!</v>
      </c>
      <c r="K3210" s="2"/>
      <c r="L3210" s="2" t="str">
        <f>IF($C3210=0,"-",R3210/$C3210)</f>
        <v>-</v>
      </c>
      <c r="M3210" s="2" t="str">
        <f>IF($C3210=0,"-",S3210/$C3210)</f>
        <v>-</v>
      </c>
      <c r="N3210" s="2" t="str">
        <f>IF($C3210=0,"-",T3210/$C3210)</f>
        <v>-</v>
      </c>
      <c r="O3210" s="2" t="str">
        <f>IF($C3210=0,"-",U3210/$C3210)</f>
        <v>-</v>
      </c>
      <c r="P3210" s="2" t="str">
        <f>IF($C3210=0,"-",V3210/$C3210)</f>
        <v>-</v>
      </c>
      <c r="Q3210" s="2" t="str">
        <f t="shared" si="1786"/>
        <v>-</v>
      </c>
      <c r="R3210" s="1"/>
      <c r="S3210" s="1"/>
      <c r="T3210" s="1"/>
      <c r="U3210" s="1"/>
      <c r="V3210" s="1"/>
      <c r="W3210" s="1"/>
      <c r="X3210" s="1"/>
      <c r="Y3210" s="1"/>
      <c r="Z3210" s="1"/>
      <c r="AA3210" s="1"/>
      <c r="AB3210" s="1"/>
      <c r="AC3210" s="1"/>
      <c r="AD3210" s="1"/>
      <c r="AE3210" s="1"/>
      <c r="AF3210" s="1"/>
      <c r="AG3210" s="1"/>
      <c r="AH3210" s="1"/>
      <c r="AI3210" s="1"/>
      <c r="AJ3210" s="1"/>
      <c r="AK3210" s="7">
        <f>IF(W3210&gt;0,RANK(W3210,(R3210:AB3210)),0)</f>
        <v>0</v>
      </c>
      <c r="AL3210" s="7">
        <f>IF(X3210&gt;0,RANK(X3210,(R3210:AB3210)),0)</f>
        <v>0</v>
      </c>
      <c r="AM3210" s="7">
        <f>IF(Y3210&gt;0,RANK(Y3210,(R3210:AB3210)),0)</f>
        <v>0</v>
      </c>
      <c r="AN3210" s="2" t="str">
        <f>IF($C3210=0,"-",W3210/$C3210)</f>
        <v>-</v>
      </c>
      <c r="AO3210" s="2" t="str">
        <f>IF($C3210=0,"-",X3210/$C3210)</f>
        <v>-</v>
      </c>
      <c r="AP3210" s="2" t="str">
        <f>IF($C3210=0,"-",Y3210/$C3210)</f>
        <v>-</v>
      </c>
      <c r="AQ3210" s="2"/>
      <c r="AR3210" s="171" t="str">
        <f>A3210</f>
        <v>Colorado</v>
      </c>
      <c r="AS3210" s="171" t="s">
        <v>1105</v>
      </c>
      <c r="AT3210" s="184"/>
      <c r="AV3210" s="97">
        <v>8</v>
      </c>
      <c r="AW3210" s="99"/>
      <c r="AX3210" s="97">
        <v>8</v>
      </c>
      <c r="AZ3210" s="7" t="s">
        <v>1619</v>
      </c>
      <c r="BA3210" s="171" t="s">
        <v>2344</v>
      </c>
      <c r="BT3210" s="1"/>
    </row>
    <row r="3211" spans="1:72">
      <c r="C3211" s="1"/>
      <c r="E3211" s="7"/>
      <c r="F3211" s="7"/>
      <c r="G3211" s="7"/>
      <c r="H3211" s="7"/>
      <c r="I3211" s="49"/>
      <c r="J3211" s="177"/>
      <c r="K3211" s="2"/>
      <c r="AK3211" s="7"/>
      <c r="AL3211" s="7"/>
      <c r="AM3211" s="7"/>
      <c r="AT3211" s="184"/>
      <c r="AV3211" s="97"/>
      <c r="AW3211" s="99"/>
    </row>
    <row r="3212" spans="1:72" hidden="1" outlineLevel="1">
      <c r="A3212" s="9" t="s">
        <v>2777</v>
      </c>
      <c r="B3212" t="s">
        <v>2274</v>
      </c>
      <c r="C3212" s="1">
        <f>SUM(R3212:AI3212)</f>
        <v>2839</v>
      </c>
      <c r="D3212" s="7">
        <f>IF(R3212&gt;0,RANK(R3212,(R3212:T3212,U3212:AI3212)),0)</f>
        <v>2</v>
      </c>
      <c r="E3212" s="7">
        <f>IF(S3212&gt;0,RANK(S3212,(R3212:T3212,U3212:AI3212)),0)</f>
        <v>5</v>
      </c>
      <c r="F3212" s="7">
        <f>IF(T3212&gt;0,RANK(T3212,(R3212:T3212,U3212:AI3212)),0)</f>
        <v>1</v>
      </c>
      <c r="G3212" s="7">
        <f>IF(U3212&gt;0,RANK(U3212,(R3212:T3212,U3212:AI3212)),0)</f>
        <v>4</v>
      </c>
      <c r="H3212" s="7">
        <f>IF(V3212&gt;0,RANK(V3212,(R3212:AB3212)),0)</f>
        <v>3</v>
      </c>
      <c r="I3212" s="49">
        <f>MAX(R3212:AA3212)-LARGE(R3212:AA3212,2)</f>
        <v>50</v>
      </c>
      <c r="J3212" s="177">
        <f>I3212/C3212</f>
        <v>1.7611835153222965E-2</v>
      </c>
      <c r="K3212" s="2"/>
      <c r="L3212" s="2">
        <f t="shared" ref="L3212:P3213" si="1787">IF($C3212=0,"-",R3212/$C3212)</f>
        <v>0.35540683339203943</v>
      </c>
      <c r="M3212" s="2">
        <f t="shared" si="1787"/>
        <v>4.9313138429024307E-3</v>
      </c>
      <c r="N3212" s="2">
        <f t="shared" si="1787"/>
        <v>0.37301866854526244</v>
      </c>
      <c r="O3212" s="2">
        <f t="shared" si="1787"/>
        <v>0.12363508277562522</v>
      </c>
      <c r="P3212" s="2">
        <f t="shared" si="1787"/>
        <v>0.1377245508982036</v>
      </c>
      <c r="Q3212" s="2">
        <f t="shared" si="1786"/>
        <v>5.2835505459667698E-3</v>
      </c>
      <c r="R3212" s="1">
        <v>1009</v>
      </c>
      <c r="S3212" s="1">
        <v>14</v>
      </c>
      <c r="T3212" s="1">
        <v>1059</v>
      </c>
      <c r="U3212" s="1">
        <v>351</v>
      </c>
      <c r="V3212" s="1">
        <v>391</v>
      </c>
      <c r="W3212" s="1">
        <v>3</v>
      </c>
      <c r="Z3212" s="1">
        <v>12</v>
      </c>
      <c r="AK3212" s="7">
        <f>IF(W3212&gt;0,RANK(W3212,(R3212:AB3212)),0)</f>
        <v>7</v>
      </c>
      <c r="AL3212" s="7">
        <f>IF(X3212&gt;0,RANK(X3212,(R3212:AB3212)),0)</f>
        <v>0</v>
      </c>
      <c r="AM3212" s="7">
        <f>IF(Y3212&gt;0,RANK(Y3212,(R3212:AB3212)),0)</f>
        <v>0</v>
      </c>
      <c r="AN3212" s="2">
        <f t="shared" ref="AN3212:AP3213" si="1788">IF($C3212=0,"-",W3212/$C3212)</f>
        <v>1.0567101091933778E-3</v>
      </c>
      <c r="AO3212" s="2">
        <f t="shared" si="1788"/>
        <v>0</v>
      </c>
      <c r="AP3212" s="2">
        <f t="shared" si="1788"/>
        <v>0</v>
      </c>
      <c r="AR3212" t="str">
        <f>A3212</f>
        <v>District of Columbia</v>
      </c>
      <c r="AS3212" t="s">
        <v>2274</v>
      </c>
      <c r="AT3212" s="184"/>
      <c r="AV3212" s="97">
        <v>11</v>
      </c>
      <c r="AW3212" s="99">
        <v>1</v>
      </c>
      <c r="AX3212" s="105">
        <f>AV3212*1000+AW3212</f>
        <v>11001</v>
      </c>
      <c r="AZ3212" s="7" t="s">
        <v>2951</v>
      </c>
      <c r="BA3212" t="s">
        <v>2344</v>
      </c>
    </row>
    <row r="3213" spans="1:72" collapsed="1">
      <c r="A3213" s="9" t="s">
        <v>2777</v>
      </c>
      <c r="B3213" t="s">
        <v>1105</v>
      </c>
      <c r="C3213" s="1">
        <f>SUM(R3213:AI3213)</f>
        <v>2839</v>
      </c>
      <c r="D3213" s="7">
        <f>IF(R3213&gt;0,RANK(R3213,(R3213:T3213,U3213:AI3213)),0)</f>
        <v>2</v>
      </c>
      <c r="E3213" s="7">
        <f>IF(S3213&gt;0,RANK(S3213,(R3213:T3213,U3213:AI3213)),0)</f>
        <v>5</v>
      </c>
      <c r="F3213" s="7">
        <f>IF(T3213&gt;0,RANK(T3213,(R3213:T3213,U3213:AI3213)),0)</f>
        <v>1</v>
      </c>
      <c r="G3213" s="7">
        <f>IF(U3213&gt;0,RANK(U3213,(R3213:T3213,U3213:AI3213)),0)</f>
        <v>4</v>
      </c>
      <c r="H3213" s="7">
        <f>IF(V3213&gt;0,RANK(V3213,(R3213:AB3213)),0)</f>
        <v>3</v>
      </c>
      <c r="I3213" s="49">
        <f>MAX(R3213:AA3213)-LARGE(R3213:AA3213,2)</f>
        <v>50</v>
      </c>
      <c r="J3213" s="177">
        <f>I3213/C3213</f>
        <v>1.7611835153222965E-2</v>
      </c>
      <c r="K3213" s="2"/>
      <c r="L3213" s="2">
        <f t="shared" si="1787"/>
        <v>0.35540683339203943</v>
      </c>
      <c r="M3213" s="2">
        <f t="shared" si="1787"/>
        <v>4.9313138429024307E-3</v>
      </c>
      <c r="N3213" s="2">
        <f t="shared" si="1787"/>
        <v>0.37301866854526244</v>
      </c>
      <c r="O3213" s="2">
        <f t="shared" si="1787"/>
        <v>0.12363508277562522</v>
      </c>
      <c r="P3213" s="2">
        <f t="shared" si="1787"/>
        <v>0.1377245508982036</v>
      </c>
      <c r="Q3213" s="2">
        <f t="shared" si="1786"/>
        <v>5.2835505459667698E-3</v>
      </c>
      <c r="R3213" s="1">
        <f t="shared" ref="R3213:W3213" si="1789">R3212</f>
        <v>1009</v>
      </c>
      <c r="S3213" s="1">
        <f t="shared" si="1789"/>
        <v>14</v>
      </c>
      <c r="T3213" s="1">
        <f t="shared" si="1789"/>
        <v>1059</v>
      </c>
      <c r="U3213" s="1">
        <f t="shared" si="1789"/>
        <v>351</v>
      </c>
      <c r="V3213" s="1">
        <f t="shared" si="1789"/>
        <v>391</v>
      </c>
      <c r="W3213" s="1">
        <f t="shared" si="1789"/>
        <v>3</v>
      </c>
      <c r="Z3213" s="1">
        <f>Z3212</f>
        <v>12</v>
      </c>
      <c r="AK3213" s="7">
        <f>IF(W3213&gt;0,RANK(W3213,(R3213:AB3213)),0)</f>
        <v>7</v>
      </c>
      <c r="AL3213" s="7">
        <f>IF(X3213&gt;0,RANK(X3213,(R3213:AB3213)),0)</f>
        <v>0</v>
      </c>
      <c r="AM3213" s="7">
        <f>IF(Y3213&gt;0,RANK(Y3213,(R3213:AB3213)),0)</f>
        <v>0</v>
      </c>
      <c r="AN3213" s="2">
        <f t="shared" si="1788"/>
        <v>1.0567101091933778E-3</v>
      </c>
      <c r="AO3213" s="2">
        <f t="shared" si="1788"/>
        <v>0</v>
      </c>
      <c r="AP3213" s="2">
        <f t="shared" si="1788"/>
        <v>0</v>
      </c>
      <c r="AR3213" t="str">
        <f>A3213</f>
        <v>District of Columbia</v>
      </c>
      <c r="AS3213" t="s">
        <v>1105</v>
      </c>
      <c r="AT3213" s="184"/>
      <c r="AV3213" s="97">
        <v>11</v>
      </c>
      <c r="AW3213" s="99"/>
      <c r="AX3213" s="97">
        <v>11</v>
      </c>
      <c r="AZ3213" s="7" t="s">
        <v>1619</v>
      </c>
      <c r="BA3213" t="s">
        <v>2344</v>
      </c>
    </row>
    <row r="3214" spans="1:72">
      <c r="C3214" s="1"/>
      <c r="E3214" s="7"/>
      <c r="F3214" s="7"/>
      <c r="G3214" s="7"/>
      <c r="H3214" s="7"/>
      <c r="I3214" s="49"/>
      <c r="J3214" s="177"/>
      <c r="K3214" s="2"/>
      <c r="AK3214" s="7"/>
      <c r="AL3214" s="7"/>
      <c r="AM3214" s="7"/>
      <c r="AT3214" s="184"/>
      <c r="AV3214" s="97"/>
      <c r="AW3214" s="99"/>
    </row>
    <row r="3215" spans="1:72" hidden="1" outlineLevel="1">
      <c r="A3215" t="s">
        <v>632</v>
      </c>
      <c r="B3215" t="s">
        <v>2490</v>
      </c>
      <c r="C3215" s="1">
        <f t="shared" ref="C3215:C3246" si="1790">SUM(R3215:AI3215)</f>
        <v>0</v>
      </c>
      <c r="D3215" s="7">
        <f>IF(R3215&gt;0,RANK(R3215,(R3215:T3215,U3215:AI3215)),0)</f>
        <v>0</v>
      </c>
      <c r="E3215" s="7">
        <f>IF(S3215&gt;0,RANK(S3215,(R3215:T3215,U3215:AI3215)),0)</f>
        <v>0</v>
      </c>
      <c r="F3215" s="7">
        <f>IF(T3215&gt;0,RANK(T3215,(R3215:T3215,U3215:AI3215)),0)</f>
        <v>0</v>
      </c>
      <c r="G3215" s="7">
        <f>IF(U3215&gt;0,RANK(U3215,(R3215:T3215,U3215:AI3215)),0)</f>
        <v>0</v>
      </c>
      <c r="H3215" s="7">
        <f t="shared" ref="H3215:H3246" si="1791">IF(V3215&gt;0,RANK(V3215,(R3215:AB3215)),0)</f>
        <v>0</v>
      </c>
      <c r="I3215" s="49" t="e">
        <f t="shared" ref="I3215:I3246" si="1792">MAX(R3215:AA3215)-LARGE(R3215:AA3215,2)</f>
        <v>#NUM!</v>
      </c>
      <c r="J3215" s="177" t="e">
        <f t="shared" ref="J3215:J3246" si="1793">I3215/C3215</f>
        <v>#NUM!</v>
      </c>
      <c r="K3215" s="2"/>
      <c r="L3215" s="2" t="str">
        <f t="shared" ref="L3215:L3246" si="1794">IF($C3215=0,"-",R3215/$C3215)</f>
        <v>-</v>
      </c>
      <c r="M3215" s="2" t="str">
        <f t="shared" ref="M3215:M3246" si="1795">IF($C3215=0,"-",S3215/$C3215)</f>
        <v>-</v>
      </c>
      <c r="N3215" s="2" t="str">
        <f t="shared" ref="N3215:N3246" si="1796">IF($C3215=0,"-",T3215/$C3215)</f>
        <v>-</v>
      </c>
      <c r="O3215" s="2" t="str">
        <f t="shared" ref="O3215:O3246" si="1797">IF($C3215=0,"-",U3215/$C3215)</f>
        <v>-</v>
      </c>
      <c r="P3215" s="2" t="str">
        <f t="shared" ref="P3215:P3246" si="1798">IF($C3215=0,"-",V3215/$C3215)</f>
        <v>-</v>
      </c>
      <c r="Q3215" s="2" t="str">
        <f t="shared" si="1786"/>
        <v>-</v>
      </c>
      <c r="AK3215" s="7">
        <f t="shared" ref="AK3215:AK3246" si="1799">IF(W3215&gt;0,RANK(W3215,(R3215:AB3215)),0)</f>
        <v>0</v>
      </c>
      <c r="AL3215" s="7">
        <f t="shared" ref="AL3215:AL3246" si="1800">IF(X3215&gt;0,RANK(X3215,(R3215:AB3215)),0)</f>
        <v>0</v>
      </c>
      <c r="AM3215" s="7">
        <f t="shared" ref="AM3215:AM3246" si="1801">IF(Y3215&gt;0,RANK(Y3215,(R3215:AB3215)),0)</f>
        <v>0</v>
      </c>
      <c r="AN3215" s="2" t="str">
        <f t="shared" ref="AN3215:AN3246" si="1802">IF($C3215=0,"-",W3215/$C3215)</f>
        <v>-</v>
      </c>
      <c r="AO3215" s="2" t="str">
        <f t="shared" ref="AO3215:AO3246" si="1803">IF($C3215=0,"-",X3215/$C3215)</f>
        <v>-</v>
      </c>
      <c r="AP3215" s="2" t="str">
        <f t="shared" ref="AP3215:AP3246" si="1804">IF($C3215=0,"-",Y3215/$C3215)</f>
        <v>-</v>
      </c>
      <c r="AR3215" t="str">
        <f t="shared" ref="AR3215:AR3246" si="1805">A3215</f>
        <v>Adams</v>
      </c>
      <c r="AS3215" t="s">
        <v>2490</v>
      </c>
      <c r="AT3215" s="184">
        <v>1</v>
      </c>
      <c r="AV3215" s="97">
        <v>38</v>
      </c>
      <c r="AW3215" s="99">
        <v>1</v>
      </c>
      <c r="AX3215" s="105">
        <f t="shared" ref="AX3215:AX3246" si="1806">AV3215*1000+AW3215</f>
        <v>38001</v>
      </c>
      <c r="AZ3215" s="7" t="s">
        <v>2951</v>
      </c>
    </row>
    <row r="3216" spans="1:72" hidden="1" outlineLevel="1">
      <c r="A3216" t="s">
        <v>1820</v>
      </c>
      <c r="B3216" t="s">
        <v>2490</v>
      </c>
      <c r="C3216" s="1">
        <f t="shared" si="1790"/>
        <v>0</v>
      </c>
      <c r="D3216" s="7">
        <f>IF(R3216&gt;0,RANK(R3216,(R3216:T3216,U3216:AI3216)),0)</f>
        <v>0</v>
      </c>
      <c r="E3216" s="7">
        <f>IF(S3216&gt;0,RANK(S3216,(R3216:T3216,U3216:AI3216)),0)</f>
        <v>0</v>
      </c>
      <c r="F3216" s="7">
        <f>IF(T3216&gt;0,RANK(T3216,(R3216:T3216,U3216:AI3216)),0)</f>
        <v>0</v>
      </c>
      <c r="G3216" s="7">
        <f>IF(U3216&gt;0,RANK(U3216,(R3216:T3216,U3216:AI3216)),0)</f>
        <v>0</v>
      </c>
      <c r="H3216" s="7">
        <f t="shared" si="1791"/>
        <v>0</v>
      </c>
      <c r="I3216" s="49" t="e">
        <f t="shared" si="1792"/>
        <v>#NUM!</v>
      </c>
      <c r="J3216" s="177" t="e">
        <f t="shared" si="1793"/>
        <v>#NUM!</v>
      </c>
      <c r="K3216" s="2"/>
      <c r="L3216" s="2" t="str">
        <f t="shared" si="1794"/>
        <v>-</v>
      </c>
      <c r="M3216" s="2" t="str">
        <f t="shared" si="1795"/>
        <v>-</v>
      </c>
      <c r="N3216" s="2" t="str">
        <f t="shared" si="1796"/>
        <v>-</v>
      </c>
      <c r="O3216" s="2" t="str">
        <f t="shared" si="1797"/>
        <v>-</v>
      </c>
      <c r="P3216" s="2" t="str">
        <f t="shared" si="1798"/>
        <v>-</v>
      </c>
      <c r="Q3216" s="2" t="str">
        <f t="shared" si="1786"/>
        <v>-</v>
      </c>
      <c r="AK3216" s="7">
        <f t="shared" si="1799"/>
        <v>0</v>
      </c>
      <c r="AL3216" s="7">
        <f t="shared" si="1800"/>
        <v>0</v>
      </c>
      <c r="AM3216" s="7">
        <f t="shared" si="1801"/>
        <v>0</v>
      </c>
      <c r="AN3216" s="2" t="str">
        <f t="shared" si="1802"/>
        <v>-</v>
      </c>
      <c r="AO3216" s="2" t="str">
        <f t="shared" si="1803"/>
        <v>-</v>
      </c>
      <c r="AP3216" s="2" t="str">
        <f t="shared" si="1804"/>
        <v>-</v>
      </c>
      <c r="AR3216" t="str">
        <f t="shared" si="1805"/>
        <v>Barnes</v>
      </c>
      <c r="AS3216" t="s">
        <v>2490</v>
      </c>
      <c r="AT3216" s="184">
        <v>1</v>
      </c>
      <c r="AV3216" s="97">
        <v>38</v>
      </c>
      <c r="AW3216" s="99">
        <v>3</v>
      </c>
      <c r="AX3216" s="105">
        <f t="shared" si="1806"/>
        <v>38003</v>
      </c>
      <c r="AZ3216" s="7" t="s">
        <v>2951</v>
      </c>
    </row>
    <row r="3217" spans="1:52" hidden="1" outlineLevel="1">
      <c r="A3217" t="s">
        <v>2194</v>
      </c>
      <c r="B3217" t="s">
        <v>2490</v>
      </c>
      <c r="C3217" s="1">
        <f t="shared" si="1790"/>
        <v>0</v>
      </c>
      <c r="D3217" s="7">
        <f>IF(R3217&gt;0,RANK(R3217,(R3217:T3217,U3217:AI3217)),0)</f>
        <v>0</v>
      </c>
      <c r="E3217" s="7">
        <f>IF(S3217&gt;0,RANK(S3217,(R3217:T3217,U3217:AI3217)),0)</f>
        <v>0</v>
      </c>
      <c r="F3217" s="7">
        <f>IF(T3217&gt;0,RANK(T3217,(R3217:T3217,U3217:AI3217)),0)</f>
        <v>0</v>
      </c>
      <c r="G3217" s="7">
        <f>IF(U3217&gt;0,RANK(U3217,(R3217:T3217,U3217:AI3217)),0)</f>
        <v>0</v>
      </c>
      <c r="H3217" s="7">
        <f t="shared" si="1791"/>
        <v>0</v>
      </c>
      <c r="I3217" s="49" t="e">
        <f t="shared" si="1792"/>
        <v>#NUM!</v>
      </c>
      <c r="J3217" s="177" t="e">
        <f t="shared" si="1793"/>
        <v>#NUM!</v>
      </c>
      <c r="K3217" s="2"/>
      <c r="L3217" s="2" t="str">
        <f t="shared" si="1794"/>
        <v>-</v>
      </c>
      <c r="M3217" s="2" t="str">
        <f t="shared" si="1795"/>
        <v>-</v>
      </c>
      <c r="N3217" s="2" t="str">
        <f t="shared" si="1796"/>
        <v>-</v>
      </c>
      <c r="O3217" s="2" t="str">
        <f t="shared" si="1797"/>
        <v>-</v>
      </c>
      <c r="P3217" s="2" t="str">
        <f t="shared" si="1798"/>
        <v>-</v>
      </c>
      <c r="Q3217" s="2" t="str">
        <f t="shared" si="1786"/>
        <v>-</v>
      </c>
      <c r="AK3217" s="7">
        <f t="shared" si="1799"/>
        <v>0</v>
      </c>
      <c r="AL3217" s="7">
        <f t="shared" si="1800"/>
        <v>0</v>
      </c>
      <c r="AM3217" s="7">
        <f t="shared" si="1801"/>
        <v>0</v>
      </c>
      <c r="AN3217" s="2" t="str">
        <f t="shared" si="1802"/>
        <v>-</v>
      </c>
      <c r="AO3217" s="2" t="str">
        <f t="shared" si="1803"/>
        <v>-</v>
      </c>
      <c r="AP3217" s="2" t="str">
        <f t="shared" si="1804"/>
        <v>-</v>
      </c>
      <c r="AR3217" t="str">
        <f t="shared" si="1805"/>
        <v>Benson</v>
      </c>
      <c r="AS3217" t="s">
        <v>2490</v>
      </c>
      <c r="AT3217" s="184">
        <v>1</v>
      </c>
      <c r="AV3217" s="97">
        <v>38</v>
      </c>
      <c r="AW3217" s="99">
        <v>5</v>
      </c>
      <c r="AX3217" s="105">
        <f t="shared" si="1806"/>
        <v>38005</v>
      </c>
      <c r="AZ3217" s="7" t="s">
        <v>2951</v>
      </c>
    </row>
    <row r="3218" spans="1:52" hidden="1" outlineLevel="1">
      <c r="A3218" t="s">
        <v>2125</v>
      </c>
      <c r="B3218" t="s">
        <v>2490</v>
      </c>
      <c r="C3218" s="1">
        <f t="shared" si="1790"/>
        <v>0</v>
      </c>
      <c r="D3218" s="7">
        <f>IF(R3218&gt;0,RANK(R3218,(R3218:T3218,U3218:AI3218)),0)</f>
        <v>0</v>
      </c>
      <c r="E3218" s="7">
        <f>IF(S3218&gt;0,RANK(S3218,(R3218:T3218,U3218:AI3218)),0)</f>
        <v>0</v>
      </c>
      <c r="F3218" s="7">
        <f>IF(T3218&gt;0,RANK(T3218,(R3218:T3218,U3218:AI3218)),0)</f>
        <v>0</v>
      </c>
      <c r="G3218" s="7">
        <f>IF(U3218&gt;0,RANK(U3218,(R3218:T3218,U3218:AI3218)),0)</f>
        <v>0</v>
      </c>
      <c r="H3218" s="7">
        <f t="shared" si="1791"/>
        <v>0</v>
      </c>
      <c r="I3218" s="49" t="e">
        <f t="shared" si="1792"/>
        <v>#NUM!</v>
      </c>
      <c r="J3218" s="177" t="e">
        <f t="shared" si="1793"/>
        <v>#NUM!</v>
      </c>
      <c r="K3218" s="2"/>
      <c r="L3218" s="2" t="str">
        <f t="shared" si="1794"/>
        <v>-</v>
      </c>
      <c r="M3218" s="2" t="str">
        <f t="shared" si="1795"/>
        <v>-</v>
      </c>
      <c r="N3218" s="2" t="str">
        <f t="shared" si="1796"/>
        <v>-</v>
      </c>
      <c r="O3218" s="2" t="str">
        <f t="shared" si="1797"/>
        <v>-</v>
      </c>
      <c r="P3218" s="2" t="str">
        <f t="shared" si="1798"/>
        <v>-</v>
      </c>
      <c r="Q3218" s="2" t="str">
        <f t="shared" si="1786"/>
        <v>-</v>
      </c>
      <c r="AK3218" s="7">
        <f t="shared" si="1799"/>
        <v>0</v>
      </c>
      <c r="AL3218" s="7">
        <f t="shared" si="1800"/>
        <v>0</v>
      </c>
      <c r="AM3218" s="7">
        <f t="shared" si="1801"/>
        <v>0</v>
      </c>
      <c r="AN3218" s="2" t="str">
        <f t="shared" si="1802"/>
        <v>-</v>
      </c>
      <c r="AO3218" s="2" t="str">
        <f t="shared" si="1803"/>
        <v>-</v>
      </c>
      <c r="AP3218" s="2" t="str">
        <f t="shared" si="1804"/>
        <v>-</v>
      </c>
      <c r="AR3218" t="str">
        <f t="shared" si="1805"/>
        <v>Billings</v>
      </c>
      <c r="AS3218" t="s">
        <v>2490</v>
      </c>
      <c r="AT3218" s="184">
        <v>1</v>
      </c>
      <c r="AV3218" s="97">
        <v>38</v>
      </c>
      <c r="AW3218" s="99">
        <v>7</v>
      </c>
      <c r="AX3218" s="105">
        <f t="shared" si="1806"/>
        <v>38007</v>
      </c>
      <c r="AZ3218" s="7" t="s">
        <v>2951</v>
      </c>
    </row>
    <row r="3219" spans="1:52" hidden="1" outlineLevel="1">
      <c r="A3219" t="s">
        <v>2602</v>
      </c>
      <c r="B3219" t="s">
        <v>2490</v>
      </c>
      <c r="C3219" s="1">
        <f t="shared" si="1790"/>
        <v>0</v>
      </c>
      <c r="D3219" s="7">
        <f>IF(R3219&gt;0,RANK(R3219,(R3219:T3219,U3219:AI3219)),0)</f>
        <v>0</v>
      </c>
      <c r="E3219" s="7">
        <f>IF(S3219&gt;0,RANK(S3219,(R3219:T3219,U3219:AI3219)),0)</f>
        <v>0</v>
      </c>
      <c r="F3219" s="7">
        <f>IF(T3219&gt;0,RANK(T3219,(R3219:T3219,U3219:AI3219)),0)</f>
        <v>0</v>
      </c>
      <c r="G3219" s="7">
        <f>IF(U3219&gt;0,RANK(U3219,(R3219:T3219,U3219:AI3219)),0)</f>
        <v>0</v>
      </c>
      <c r="H3219" s="7">
        <f t="shared" si="1791"/>
        <v>0</v>
      </c>
      <c r="I3219" s="49" t="e">
        <f t="shared" si="1792"/>
        <v>#NUM!</v>
      </c>
      <c r="J3219" s="177" t="e">
        <f t="shared" si="1793"/>
        <v>#NUM!</v>
      </c>
      <c r="K3219" s="2"/>
      <c r="L3219" s="2" t="str">
        <f t="shared" si="1794"/>
        <v>-</v>
      </c>
      <c r="M3219" s="2" t="str">
        <f t="shared" si="1795"/>
        <v>-</v>
      </c>
      <c r="N3219" s="2" t="str">
        <f t="shared" si="1796"/>
        <v>-</v>
      </c>
      <c r="O3219" s="2" t="str">
        <f t="shared" si="1797"/>
        <v>-</v>
      </c>
      <c r="P3219" s="2" t="str">
        <f t="shared" si="1798"/>
        <v>-</v>
      </c>
      <c r="Q3219" s="2" t="str">
        <f t="shared" si="1786"/>
        <v>-</v>
      </c>
      <c r="AK3219" s="7">
        <f t="shared" si="1799"/>
        <v>0</v>
      </c>
      <c r="AL3219" s="7">
        <f t="shared" si="1800"/>
        <v>0</v>
      </c>
      <c r="AM3219" s="7">
        <f t="shared" si="1801"/>
        <v>0</v>
      </c>
      <c r="AN3219" s="2" t="str">
        <f t="shared" si="1802"/>
        <v>-</v>
      </c>
      <c r="AO3219" s="2" t="str">
        <f t="shared" si="1803"/>
        <v>-</v>
      </c>
      <c r="AP3219" s="2" t="str">
        <f t="shared" si="1804"/>
        <v>-</v>
      </c>
      <c r="AR3219" t="str">
        <f t="shared" si="1805"/>
        <v>Bottineau</v>
      </c>
      <c r="AS3219" t="s">
        <v>2490</v>
      </c>
      <c r="AT3219" s="184">
        <v>1</v>
      </c>
      <c r="AV3219" s="97">
        <v>38</v>
      </c>
      <c r="AW3219" s="99">
        <v>9</v>
      </c>
      <c r="AX3219" s="105">
        <f t="shared" si="1806"/>
        <v>38009</v>
      </c>
      <c r="AZ3219" s="7" t="s">
        <v>2951</v>
      </c>
    </row>
    <row r="3220" spans="1:52" hidden="1" outlineLevel="1">
      <c r="A3220" t="s">
        <v>2390</v>
      </c>
      <c r="B3220" t="s">
        <v>2490</v>
      </c>
      <c r="C3220" s="1">
        <f t="shared" si="1790"/>
        <v>0</v>
      </c>
      <c r="D3220" s="7">
        <f>IF(R3220&gt;0,RANK(R3220,(R3220:T3220,U3220:AI3220)),0)</f>
        <v>0</v>
      </c>
      <c r="E3220" s="7">
        <f>IF(S3220&gt;0,RANK(S3220,(R3220:T3220,U3220:AI3220)),0)</f>
        <v>0</v>
      </c>
      <c r="F3220" s="7">
        <f>IF(T3220&gt;0,RANK(T3220,(R3220:T3220,U3220:AI3220)),0)</f>
        <v>0</v>
      </c>
      <c r="G3220" s="7">
        <f>IF(U3220&gt;0,RANK(U3220,(R3220:T3220,U3220:AI3220)),0)</f>
        <v>0</v>
      </c>
      <c r="H3220" s="7">
        <f t="shared" si="1791"/>
        <v>0</v>
      </c>
      <c r="I3220" s="49" t="e">
        <f t="shared" si="1792"/>
        <v>#NUM!</v>
      </c>
      <c r="J3220" s="177" t="e">
        <f t="shared" si="1793"/>
        <v>#NUM!</v>
      </c>
      <c r="K3220" s="2"/>
      <c r="L3220" s="2" t="str">
        <f t="shared" si="1794"/>
        <v>-</v>
      </c>
      <c r="M3220" s="2" t="str">
        <f t="shared" si="1795"/>
        <v>-</v>
      </c>
      <c r="N3220" s="2" t="str">
        <f t="shared" si="1796"/>
        <v>-</v>
      </c>
      <c r="O3220" s="2" t="str">
        <f t="shared" si="1797"/>
        <v>-</v>
      </c>
      <c r="P3220" s="2" t="str">
        <f t="shared" si="1798"/>
        <v>-</v>
      </c>
      <c r="Q3220" s="2" t="str">
        <f t="shared" si="1786"/>
        <v>-</v>
      </c>
      <c r="AK3220" s="7">
        <f t="shared" si="1799"/>
        <v>0</v>
      </c>
      <c r="AL3220" s="7">
        <f t="shared" si="1800"/>
        <v>0</v>
      </c>
      <c r="AM3220" s="7">
        <f t="shared" si="1801"/>
        <v>0</v>
      </c>
      <c r="AN3220" s="2" t="str">
        <f t="shared" si="1802"/>
        <v>-</v>
      </c>
      <c r="AO3220" s="2" t="str">
        <f t="shared" si="1803"/>
        <v>-</v>
      </c>
      <c r="AP3220" s="2" t="str">
        <f t="shared" si="1804"/>
        <v>-</v>
      </c>
      <c r="AR3220" t="str">
        <f t="shared" si="1805"/>
        <v>Bowman</v>
      </c>
      <c r="AS3220" t="s">
        <v>2490</v>
      </c>
      <c r="AT3220" s="184">
        <v>1</v>
      </c>
      <c r="AV3220" s="97">
        <v>38</v>
      </c>
      <c r="AW3220" s="99">
        <v>11</v>
      </c>
      <c r="AX3220" s="105">
        <f t="shared" si="1806"/>
        <v>38011</v>
      </c>
      <c r="AZ3220" s="7" t="s">
        <v>2951</v>
      </c>
    </row>
    <row r="3221" spans="1:52" hidden="1" outlineLevel="1">
      <c r="A3221" t="s">
        <v>1721</v>
      </c>
      <c r="B3221" t="s">
        <v>2490</v>
      </c>
      <c r="C3221" s="1">
        <f t="shared" si="1790"/>
        <v>0</v>
      </c>
      <c r="D3221" s="7">
        <f>IF(R3221&gt;0,RANK(R3221,(R3221:T3221,U3221:AI3221)),0)</f>
        <v>0</v>
      </c>
      <c r="E3221" s="7">
        <f>IF(S3221&gt;0,RANK(S3221,(R3221:T3221,U3221:AI3221)),0)</f>
        <v>0</v>
      </c>
      <c r="F3221" s="7">
        <f>IF(T3221&gt;0,RANK(T3221,(R3221:T3221,U3221:AI3221)),0)</f>
        <v>0</v>
      </c>
      <c r="G3221" s="7">
        <f>IF(U3221&gt;0,RANK(U3221,(R3221:T3221,U3221:AI3221)),0)</f>
        <v>0</v>
      </c>
      <c r="H3221" s="7">
        <f t="shared" si="1791"/>
        <v>0</v>
      </c>
      <c r="I3221" s="49" t="e">
        <f t="shared" si="1792"/>
        <v>#NUM!</v>
      </c>
      <c r="J3221" s="177" t="e">
        <f t="shared" si="1793"/>
        <v>#NUM!</v>
      </c>
      <c r="K3221" s="2"/>
      <c r="L3221" s="2" t="str">
        <f t="shared" si="1794"/>
        <v>-</v>
      </c>
      <c r="M3221" s="2" t="str">
        <f t="shared" si="1795"/>
        <v>-</v>
      </c>
      <c r="N3221" s="2" t="str">
        <f t="shared" si="1796"/>
        <v>-</v>
      </c>
      <c r="O3221" s="2" t="str">
        <f t="shared" si="1797"/>
        <v>-</v>
      </c>
      <c r="P3221" s="2" t="str">
        <f t="shared" si="1798"/>
        <v>-</v>
      </c>
      <c r="Q3221" s="2" t="str">
        <f t="shared" si="1786"/>
        <v>-</v>
      </c>
      <c r="AK3221" s="7">
        <f t="shared" si="1799"/>
        <v>0</v>
      </c>
      <c r="AL3221" s="7">
        <f t="shared" si="1800"/>
        <v>0</v>
      </c>
      <c r="AM3221" s="7">
        <f t="shared" si="1801"/>
        <v>0</v>
      </c>
      <c r="AN3221" s="2" t="str">
        <f t="shared" si="1802"/>
        <v>-</v>
      </c>
      <c r="AO3221" s="2" t="str">
        <f t="shared" si="1803"/>
        <v>-</v>
      </c>
      <c r="AP3221" s="2" t="str">
        <f t="shared" si="1804"/>
        <v>-</v>
      </c>
      <c r="AR3221" t="str">
        <f t="shared" si="1805"/>
        <v>Burke</v>
      </c>
      <c r="AS3221" t="s">
        <v>2490</v>
      </c>
      <c r="AT3221" s="184">
        <v>1</v>
      </c>
      <c r="AV3221" s="97">
        <v>38</v>
      </c>
      <c r="AW3221" s="99">
        <v>13</v>
      </c>
      <c r="AX3221" s="105">
        <f t="shared" si="1806"/>
        <v>38013</v>
      </c>
      <c r="AZ3221" s="7" t="s">
        <v>2951</v>
      </c>
    </row>
    <row r="3222" spans="1:52" hidden="1" outlineLevel="1">
      <c r="A3222" t="s">
        <v>422</v>
      </c>
      <c r="B3222" t="s">
        <v>2490</v>
      </c>
      <c r="C3222" s="1">
        <f t="shared" si="1790"/>
        <v>0</v>
      </c>
      <c r="D3222" s="7">
        <f>IF(R3222&gt;0,RANK(R3222,(R3222:T3222,U3222:AI3222)),0)</f>
        <v>0</v>
      </c>
      <c r="E3222" s="7">
        <f>IF(S3222&gt;0,RANK(S3222,(R3222:T3222,U3222:AI3222)),0)</f>
        <v>0</v>
      </c>
      <c r="F3222" s="7">
        <f>IF(T3222&gt;0,RANK(T3222,(R3222:T3222,U3222:AI3222)),0)</f>
        <v>0</v>
      </c>
      <c r="G3222" s="7">
        <f>IF(U3222&gt;0,RANK(U3222,(R3222:T3222,U3222:AI3222)),0)</f>
        <v>0</v>
      </c>
      <c r="H3222" s="7">
        <f t="shared" si="1791"/>
        <v>0</v>
      </c>
      <c r="I3222" s="49" t="e">
        <f t="shared" si="1792"/>
        <v>#NUM!</v>
      </c>
      <c r="J3222" s="177" t="e">
        <f t="shared" si="1793"/>
        <v>#NUM!</v>
      </c>
      <c r="K3222" s="2"/>
      <c r="L3222" s="2" t="str">
        <f t="shared" si="1794"/>
        <v>-</v>
      </c>
      <c r="M3222" s="2" t="str">
        <f t="shared" si="1795"/>
        <v>-</v>
      </c>
      <c r="N3222" s="2" t="str">
        <f t="shared" si="1796"/>
        <v>-</v>
      </c>
      <c r="O3222" s="2" t="str">
        <f t="shared" si="1797"/>
        <v>-</v>
      </c>
      <c r="P3222" s="2" t="str">
        <f t="shared" si="1798"/>
        <v>-</v>
      </c>
      <c r="Q3222" s="2" t="str">
        <f t="shared" si="1786"/>
        <v>-</v>
      </c>
      <c r="AK3222" s="7">
        <f t="shared" si="1799"/>
        <v>0</v>
      </c>
      <c r="AL3222" s="7">
        <f t="shared" si="1800"/>
        <v>0</v>
      </c>
      <c r="AM3222" s="7">
        <f t="shared" si="1801"/>
        <v>0</v>
      </c>
      <c r="AN3222" s="2" t="str">
        <f t="shared" si="1802"/>
        <v>-</v>
      </c>
      <c r="AO3222" s="2" t="str">
        <f t="shared" si="1803"/>
        <v>-</v>
      </c>
      <c r="AP3222" s="2" t="str">
        <f t="shared" si="1804"/>
        <v>-</v>
      </c>
      <c r="AR3222" t="str">
        <f t="shared" si="1805"/>
        <v>Burleigh</v>
      </c>
      <c r="AS3222" t="s">
        <v>2490</v>
      </c>
      <c r="AT3222" s="184">
        <v>1</v>
      </c>
      <c r="AV3222" s="97">
        <v>38</v>
      </c>
      <c r="AW3222" s="99">
        <v>15</v>
      </c>
      <c r="AX3222" s="105">
        <f t="shared" si="1806"/>
        <v>38015</v>
      </c>
      <c r="AZ3222" s="7" t="s">
        <v>2951</v>
      </c>
    </row>
    <row r="3223" spans="1:52" hidden="1" outlineLevel="1">
      <c r="A3223" t="s">
        <v>1414</v>
      </c>
      <c r="B3223" t="s">
        <v>2490</v>
      </c>
      <c r="C3223" s="1">
        <f t="shared" si="1790"/>
        <v>0</v>
      </c>
      <c r="D3223" s="7">
        <f>IF(R3223&gt;0,RANK(R3223,(R3223:T3223,U3223:AI3223)),0)</f>
        <v>0</v>
      </c>
      <c r="E3223" s="7">
        <f>IF(S3223&gt;0,RANK(S3223,(R3223:T3223,U3223:AI3223)),0)</f>
        <v>0</v>
      </c>
      <c r="F3223" s="7">
        <f>IF(T3223&gt;0,RANK(T3223,(R3223:T3223,U3223:AI3223)),0)</f>
        <v>0</v>
      </c>
      <c r="G3223" s="7">
        <f>IF(U3223&gt;0,RANK(U3223,(R3223:T3223,U3223:AI3223)),0)</f>
        <v>0</v>
      </c>
      <c r="H3223" s="7">
        <f t="shared" si="1791"/>
        <v>0</v>
      </c>
      <c r="I3223" s="49" t="e">
        <f t="shared" si="1792"/>
        <v>#NUM!</v>
      </c>
      <c r="J3223" s="177" t="e">
        <f t="shared" si="1793"/>
        <v>#NUM!</v>
      </c>
      <c r="K3223" s="2"/>
      <c r="L3223" s="2" t="str">
        <f t="shared" si="1794"/>
        <v>-</v>
      </c>
      <c r="M3223" s="2" t="str">
        <f t="shared" si="1795"/>
        <v>-</v>
      </c>
      <c r="N3223" s="2" t="str">
        <f t="shared" si="1796"/>
        <v>-</v>
      </c>
      <c r="O3223" s="2" t="str">
        <f t="shared" si="1797"/>
        <v>-</v>
      </c>
      <c r="P3223" s="2" t="str">
        <f t="shared" si="1798"/>
        <v>-</v>
      </c>
      <c r="Q3223" s="2" t="str">
        <f t="shared" si="1786"/>
        <v>-</v>
      </c>
      <c r="AK3223" s="7">
        <f t="shared" si="1799"/>
        <v>0</v>
      </c>
      <c r="AL3223" s="7">
        <f t="shared" si="1800"/>
        <v>0</v>
      </c>
      <c r="AM3223" s="7">
        <f t="shared" si="1801"/>
        <v>0</v>
      </c>
      <c r="AN3223" s="2" t="str">
        <f t="shared" si="1802"/>
        <v>-</v>
      </c>
      <c r="AO3223" s="2" t="str">
        <f t="shared" si="1803"/>
        <v>-</v>
      </c>
      <c r="AP3223" s="2" t="str">
        <f t="shared" si="1804"/>
        <v>-</v>
      </c>
      <c r="AR3223" t="str">
        <f t="shared" si="1805"/>
        <v>Cass</v>
      </c>
      <c r="AS3223" t="s">
        <v>2490</v>
      </c>
      <c r="AT3223" s="184">
        <v>1</v>
      </c>
      <c r="AV3223" s="97">
        <v>38</v>
      </c>
      <c r="AW3223" s="99">
        <v>17</v>
      </c>
      <c r="AX3223" s="105">
        <f t="shared" si="1806"/>
        <v>38017</v>
      </c>
      <c r="AZ3223" s="7" t="s">
        <v>2951</v>
      </c>
    </row>
    <row r="3224" spans="1:52" hidden="1" outlineLevel="1">
      <c r="A3224" t="s">
        <v>2046</v>
      </c>
      <c r="B3224" t="s">
        <v>2490</v>
      </c>
      <c r="C3224" s="1">
        <f t="shared" si="1790"/>
        <v>0</v>
      </c>
      <c r="D3224" s="7">
        <f>IF(R3224&gt;0,RANK(R3224,(R3224:T3224,U3224:AI3224)),0)</f>
        <v>0</v>
      </c>
      <c r="E3224" s="7">
        <f>IF(S3224&gt;0,RANK(S3224,(R3224:T3224,U3224:AI3224)),0)</f>
        <v>0</v>
      </c>
      <c r="F3224" s="7">
        <f>IF(T3224&gt;0,RANK(T3224,(R3224:T3224,U3224:AI3224)),0)</f>
        <v>0</v>
      </c>
      <c r="G3224" s="7">
        <f>IF(U3224&gt;0,RANK(U3224,(R3224:T3224,U3224:AI3224)),0)</f>
        <v>0</v>
      </c>
      <c r="H3224" s="7">
        <f t="shared" si="1791"/>
        <v>0</v>
      </c>
      <c r="I3224" s="49" t="e">
        <f t="shared" si="1792"/>
        <v>#NUM!</v>
      </c>
      <c r="J3224" s="177" t="e">
        <f t="shared" si="1793"/>
        <v>#NUM!</v>
      </c>
      <c r="K3224" s="2"/>
      <c r="L3224" s="2" t="str">
        <f t="shared" si="1794"/>
        <v>-</v>
      </c>
      <c r="M3224" s="2" t="str">
        <f t="shared" si="1795"/>
        <v>-</v>
      </c>
      <c r="N3224" s="2" t="str">
        <f t="shared" si="1796"/>
        <v>-</v>
      </c>
      <c r="O3224" s="2" t="str">
        <f t="shared" si="1797"/>
        <v>-</v>
      </c>
      <c r="P3224" s="2" t="str">
        <f t="shared" si="1798"/>
        <v>-</v>
      </c>
      <c r="Q3224" s="2" t="str">
        <f t="shared" si="1786"/>
        <v>-</v>
      </c>
      <c r="AK3224" s="7">
        <f t="shared" si="1799"/>
        <v>0</v>
      </c>
      <c r="AL3224" s="7">
        <f t="shared" si="1800"/>
        <v>0</v>
      </c>
      <c r="AM3224" s="7">
        <f t="shared" si="1801"/>
        <v>0</v>
      </c>
      <c r="AN3224" s="2" t="str">
        <f t="shared" si="1802"/>
        <v>-</v>
      </c>
      <c r="AO3224" s="2" t="str">
        <f t="shared" si="1803"/>
        <v>-</v>
      </c>
      <c r="AP3224" s="2" t="str">
        <f t="shared" si="1804"/>
        <v>-</v>
      </c>
      <c r="AR3224" t="str">
        <f t="shared" si="1805"/>
        <v>Cavalier</v>
      </c>
      <c r="AS3224" t="s">
        <v>2490</v>
      </c>
      <c r="AT3224" s="184">
        <v>1</v>
      </c>
      <c r="AV3224" s="97">
        <v>38</v>
      </c>
      <c r="AW3224" s="99">
        <v>19</v>
      </c>
      <c r="AX3224" s="105">
        <f t="shared" si="1806"/>
        <v>38019</v>
      </c>
      <c r="AZ3224" s="7" t="s">
        <v>2951</v>
      </c>
    </row>
    <row r="3225" spans="1:52" hidden="1" outlineLevel="1">
      <c r="A3225" t="s">
        <v>2479</v>
      </c>
      <c r="B3225" t="s">
        <v>2490</v>
      </c>
      <c r="C3225" s="1">
        <f t="shared" si="1790"/>
        <v>0</v>
      </c>
      <c r="D3225" s="7">
        <f>IF(R3225&gt;0,RANK(R3225,(R3225:T3225,U3225:AI3225)),0)</f>
        <v>0</v>
      </c>
      <c r="E3225" s="7">
        <f>IF(S3225&gt;0,RANK(S3225,(R3225:T3225,U3225:AI3225)),0)</f>
        <v>0</v>
      </c>
      <c r="F3225" s="7">
        <f>IF(T3225&gt;0,RANK(T3225,(R3225:T3225,U3225:AI3225)),0)</f>
        <v>0</v>
      </c>
      <c r="G3225" s="7">
        <f>IF(U3225&gt;0,RANK(U3225,(R3225:T3225,U3225:AI3225)),0)</f>
        <v>0</v>
      </c>
      <c r="H3225" s="7">
        <f t="shared" si="1791"/>
        <v>0</v>
      </c>
      <c r="I3225" s="49" t="e">
        <f t="shared" si="1792"/>
        <v>#NUM!</v>
      </c>
      <c r="J3225" s="177" t="e">
        <f t="shared" si="1793"/>
        <v>#NUM!</v>
      </c>
      <c r="K3225" s="2"/>
      <c r="L3225" s="2" t="str">
        <f t="shared" si="1794"/>
        <v>-</v>
      </c>
      <c r="M3225" s="2" t="str">
        <f t="shared" si="1795"/>
        <v>-</v>
      </c>
      <c r="N3225" s="2" t="str">
        <f t="shared" si="1796"/>
        <v>-</v>
      </c>
      <c r="O3225" s="2" t="str">
        <f t="shared" si="1797"/>
        <v>-</v>
      </c>
      <c r="P3225" s="2" t="str">
        <f t="shared" si="1798"/>
        <v>-</v>
      </c>
      <c r="Q3225" s="2" t="str">
        <f t="shared" si="1786"/>
        <v>-</v>
      </c>
      <c r="AK3225" s="7">
        <f t="shared" si="1799"/>
        <v>0</v>
      </c>
      <c r="AL3225" s="7">
        <f t="shared" si="1800"/>
        <v>0</v>
      </c>
      <c r="AM3225" s="7">
        <f t="shared" si="1801"/>
        <v>0</v>
      </c>
      <c r="AN3225" s="2" t="str">
        <f t="shared" si="1802"/>
        <v>-</v>
      </c>
      <c r="AO3225" s="2" t="str">
        <f t="shared" si="1803"/>
        <v>-</v>
      </c>
      <c r="AP3225" s="2" t="str">
        <f t="shared" si="1804"/>
        <v>-</v>
      </c>
      <c r="AR3225" t="str">
        <f t="shared" si="1805"/>
        <v>Dickey</v>
      </c>
      <c r="AS3225" t="s">
        <v>2490</v>
      </c>
      <c r="AT3225" s="184">
        <v>1</v>
      </c>
      <c r="AV3225" s="97">
        <v>38</v>
      </c>
      <c r="AW3225" s="99">
        <v>21</v>
      </c>
      <c r="AX3225" s="105">
        <f t="shared" si="1806"/>
        <v>38021</v>
      </c>
      <c r="AZ3225" s="7" t="s">
        <v>2951</v>
      </c>
    </row>
    <row r="3226" spans="1:52" hidden="1" outlineLevel="1">
      <c r="A3226" t="s">
        <v>666</v>
      </c>
      <c r="B3226" t="s">
        <v>2490</v>
      </c>
      <c r="C3226" s="1">
        <f t="shared" si="1790"/>
        <v>0</v>
      </c>
      <c r="D3226" s="7">
        <f>IF(R3226&gt;0,RANK(R3226,(R3226:T3226,U3226:AI3226)),0)</f>
        <v>0</v>
      </c>
      <c r="E3226" s="7">
        <f>IF(S3226&gt;0,RANK(S3226,(R3226:T3226,U3226:AI3226)),0)</f>
        <v>0</v>
      </c>
      <c r="F3226" s="7">
        <f>IF(T3226&gt;0,RANK(T3226,(R3226:T3226,U3226:AI3226)),0)</f>
        <v>0</v>
      </c>
      <c r="G3226" s="7">
        <f>IF(U3226&gt;0,RANK(U3226,(R3226:T3226,U3226:AI3226)),0)</f>
        <v>0</v>
      </c>
      <c r="H3226" s="7">
        <f t="shared" si="1791"/>
        <v>0</v>
      </c>
      <c r="I3226" s="49" t="e">
        <f t="shared" si="1792"/>
        <v>#NUM!</v>
      </c>
      <c r="J3226" s="177" t="e">
        <f t="shared" si="1793"/>
        <v>#NUM!</v>
      </c>
      <c r="K3226" s="2"/>
      <c r="L3226" s="2" t="str">
        <f t="shared" si="1794"/>
        <v>-</v>
      </c>
      <c r="M3226" s="2" t="str">
        <f t="shared" si="1795"/>
        <v>-</v>
      </c>
      <c r="N3226" s="2" t="str">
        <f t="shared" si="1796"/>
        <v>-</v>
      </c>
      <c r="O3226" s="2" t="str">
        <f t="shared" si="1797"/>
        <v>-</v>
      </c>
      <c r="P3226" s="2" t="str">
        <f t="shared" si="1798"/>
        <v>-</v>
      </c>
      <c r="Q3226" s="2" t="str">
        <f t="shared" si="1786"/>
        <v>-</v>
      </c>
      <c r="AK3226" s="7">
        <f t="shared" si="1799"/>
        <v>0</v>
      </c>
      <c r="AL3226" s="7">
        <f t="shared" si="1800"/>
        <v>0</v>
      </c>
      <c r="AM3226" s="7">
        <f t="shared" si="1801"/>
        <v>0</v>
      </c>
      <c r="AN3226" s="2" t="str">
        <f t="shared" si="1802"/>
        <v>-</v>
      </c>
      <c r="AO3226" s="2" t="str">
        <f t="shared" si="1803"/>
        <v>-</v>
      </c>
      <c r="AP3226" s="2" t="str">
        <f t="shared" si="1804"/>
        <v>-</v>
      </c>
      <c r="AR3226" t="str">
        <f t="shared" si="1805"/>
        <v>Divide</v>
      </c>
      <c r="AS3226" t="s">
        <v>2490</v>
      </c>
      <c r="AT3226" s="184">
        <v>1</v>
      </c>
      <c r="AV3226" s="97">
        <v>38</v>
      </c>
      <c r="AW3226" s="99">
        <v>23</v>
      </c>
      <c r="AX3226" s="105">
        <f t="shared" si="1806"/>
        <v>38023</v>
      </c>
      <c r="AZ3226" s="7" t="s">
        <v>2951</v>
      </c>
    </row>
    <row r="3227" spans="1:52" hidden="1" outlineLevel="1">
      <c r="A3227" t="s">
        <v>1400</v>
      </c>
      <c r="B3227" t="s">
        <v>2490</v>
      </c>
      <c r="C3227" s="1">
        <f t="shared" si="1790"/>
        <v>0</v>
      </c>
      <c r="D3227" s="7">
        <f>IF(R3227&gt;0,RANK(R3227,(R3227:T3227,U3227:AI3227)),0)</f>
        <v>0</v>
      </c>
      <c r="E3227" s="7">
        <f>IF(S3227&gt;0,RANK(S3227,(R3227:T3227,U3227:AI3227)),0)</f>
        <v>0</v>
      </c>
      <c r="F3227" s="7">
        <f>IF(T3227&gt;0,RANK(T3227,(R3227:T3227,U3227:AI3227)),0)</f>
        <v>0</v>
      </c>
      <c r="G3227" s="7">
        <f>IF(U3227&gt;0,RANK(U3227,(R3227:T3227,U3227:AI3227)),0)</f>
        <v>0</v>
      </c>
      <c r="H3227" s="7">
        <f t="shared" si="1791"/>
        <v>0</v>
      </c>
      <c r="I3227" s="49" t="e">
        <f t="shared" si="1792"/>
        <v>#NUM!</v>
      </c>
      <c r="J3227" s="177" t="e">
        <f t="shared" si="1793"/>
        <v>#NUM!</v>
      </c>
      <c r="K3227" s="2"/>
      <c r="L3227" s="2" t="str">
        <f t="shared" si="1794"/>
        <v>-</v>
      </c>
      <c r="M3227" s="2" t="str">
        <f t="shared" si="1795"/>
        <v>-</v>
      </c>
      <c r="N3227" s="2" t="str">
        <f t="shared" si="1796"/>
        <v>-</v>
      </c>
      <c r="O3227" s="2" t="str">
        <f t="shared" si="1797"/>
        <v>-</v>
      </c>
      <c r="P3227" s="2" t="str">
        <f t="shared" si="1798"/>
        <v>-</v>
      </c>
      <c r="Q3227" s="2" t="str">
        <f t="shared" si="1786"/>
        <v>-</v>
      </c>
      <c r="AK3227" s="7">
        <f t="shared" si="1799"/>
        <v>0</v>
      </c>
      <c r="AL3227" s="7">
        <f t="shared" si="1800"/>
        <v>0</v>
      </c>
      <c r="AM3227" s="7">
        <f t="shared" si="1801"/>
        <v>0</v>
      </c>
      <c r="AN3227" s="2" t="str">
        <f t="shared" si="1802"/>
        <v>-</v>
      </c>
      <c r="AO3227" s="2" t="str">
        <f t="shared" si="1803"/>
        <v>-</v>
      </c>
      <c r="AP3227" s="2" t="str">
        <f t="shared" si="1804"/>
        <v>-</v>
      </c>
      <c r="AR3227" t="str">
        <f t="shared" si="1805"/>
        <v>Dunn</v>
      </c>
      <c r="AS3227" t="s">
        <v>2490</v>
      </c>
      <c r="AT3227" s="184">
        <v>1</v>
      </c>
      <c r="AV3227" s="97">
        <v>38</v>
      </c>
      <c r="AW3227" s="99">
        <v>25</v>
      </c>
      <c r="AX3227" s="105">
        <f t="shared" si="1806"/>
        <v>38025</v>
      </c>
      <c r="AZ3227" s="7" t="s">
        <v>2951</v>
      </c>
    </row>
    <row r="3228" spans="1:52" hidden="1" outlineLevel="1">
      <c r="A3228" t="s">
        <v>1640</v>
      </c>
      <c r="B3228" t="s">
        <v>2490</v>
      </c>
      <c r="C3228" s="1">
        <f t="shared" si="1790"/>
        <v>0</v>
      </c>
      <c r="D3228" s="7">
        <f>IF(R3228&gt;0,RANK(R3228,(R3228:T3228,U3228:AI3228)),0)</f>
        <v>0</v>
      </c>
      <c r="E3228" s="7">
        <f>IF(S3228&gt;0,RANK(S3228,(R3228:T3228,U3228:AI3228)),0)</f>
        <v>0</v>
      </c>
      <c r="F3228" s="7">
        <f>IF(T3228&gt;0,RANK(T3228,(R3228:T3228,U3228:AI3228)),0)</f>
        <v>0</v>
      </c>
      <c r="G3228" s="7">
        <f>IF(U3228&gt;0,RANK(U3228,(R3228:T3228,U3228:AI3228)),0)</f>
        <v>0</v>
      </c>
      <c r="H3228" s="7">
        <f t="shared" si="1791"/>
        <v>0</v>
      </c>
      <c r="I3228" s="49" t="e">
        <f t="shared" si="1792"/>
        <v>#NUM!</v>
      </c>
      <c r="J3228" s="177" t="e">
        <f t="shared" si="1793"/>
        <v>#NUM!</v>
      </c>
      <c r="K3228" s="2"/>
      <c r="L3228" s="2" t="str">
        <f t="shared" si="1794"/>
        <v>-</v>
      </c>
      <c r="M3228" s="2" t="str">
        <f t="shared" si="1795"/>
        <v>-</v>
      </c>
      <c r="N3228" s="2" t="str">
        <f t="shared" si="1796"/>
        <v>-</v>
      </c>
      <c r="O3228" s="2" t="str">
        <f t="shared" si="1797"/>
        <v>-</v>
      </c>
      <c r="P3228" s="2" t="str">
        <f t="shared" si="1798"/>
        <v>-</v>
      </c>
      <c r="Q3228" s="2" t="str">
        <f t="shared" si="1786"/>
        <v>-</v>
      </c>
      <c r="AK3228" s="7">
        <f t="shared" si="1799"/>
        <v>0</v>
      </c>
      <c r="AL3228" s="7">
        <f t="shared" si="1800"/>
        <v>0</v>
      </c>
      <c r="AM3228" s="7">
        <f t="shared" si="1801"/>
        <v>0</v>
      </c>
      <c r="AN3228" s="2" t="str">
        <f t="shared" si="1802"/>
        <v>-</v>
      </c>
      <c r="AO3228" s="2" t="str">
        <f t="shared" si="1803"/>
        <v>-</v>
      </c>
      <c r="AP3228" s="2" t="str">
        <f t="shared" si="1804"/>
        <v>-</v>
      </c>
      <c r="AR3228" t="str">
        <f t="shared" si="1805"/>
        <v>Eddy</v>
      </c>
      <c r="AS3228" t="s">
        <v>2490</v>
      </c>
      <c r="AT3228" s="184">
        <v>1</v>
      </c>
      <c r="AV3228" s="97">
        <v>38</v>
      </c>
      <c r="AW3228" s="99">
        <v>27</v>
      </c>
      <c r="AX3228" s="105">
        <f t="shared" si="1806"/>
        <v>38027</v>
      </c>
      <c r="AZ3228" s="7" t="s">
        <v>2951</v>
      </c>
    </row>
    <row r="3229" spans="1:52" hidden="1" outlineLevel="1">
      <c r="A3229" t="s">
        <v>667</v>
      </c>
      <c r="B3229" t="s">
        <v>2490</v>
      </c>
      <c r="C3229" s="1">
        <f t="shared" si="1790"/>
        <v>0</v>
      </c>
      <c r="D3229" s="7">
        <f>IF(R3229&gt;0,RANK(R3229,(R3229:T3229,U3229:AI3229)),0)</f>
        <v>0</v>
      </c>
      <c r="E3229" s="7">
        <f>IF(S3229&gt;0,RANK(S3229,(R3229:T3229,U3229:AI3229)),0)</f>
        <v>0</v>
      </c>
      <c r="F3229" s="7">
        <f>IF(T3229&gt;0,RANK(T3229,(R3229:T3229,U3229:AI3229)),0)</f>
        <v>0</v>
      </c>
      <c r="G3229" s="7">
        <f>IF(U3229&gt;0,RANK(U3229,(R3229:T3229,U3229:AI3229)),0)</f>
        <v>0</v>
      </c>
      <c r="H3229" s="7">
        <f t="shared" si="1791"/>
        <v>0</v>
      </c>
      <c r="I3229" s="49" t="e">
        <f t="shared" si="1792"/>
        <v>#NUM!</v>
      </c>
      <c r="J3229" s="177" t="e">
        <f t="shared" si="1793"/>
        <v>#NUM!</v>
      </c>
      <c r="K3229" s="2"/>
      <c r="L3229" s="2" t="str">
        <f t="shared" si="1794"/>
        <v>-</v>
      </c>
      <c r="M3229" s="2" t="str">
        <f t="shared" si="1795"/>
        <v>-</v>
      </c>
      <c r="N3229" s="2" t="str">
        <f t="shared" si="1796"/>
        <v>-</v>
      </c>
      <c r="O3229" s="2" t="str">
        <f t="shared" si="1797"/>
        <v>-</v>
      </c>
      <c r="P3229" s="2" t="str">
        <f t="shared" si="1798"/>
        <v>-</v>
      </c>
      <c r="Q3229" s="2" t="str">
        <f t="shared" si="1786"/>
        <v>-</v>
      </c>
      <c r="AK3229" s="7">
        <f t="shared" si="1799"/>
        <v>0</v>
      </c>
      <c r="AL3229" s="7">
        <f t="shared" si="1800"/>
        <v>0</v>
      </c>
      <c r="AM3229" s="7">
        <f t="shared" si="1801"/>
        <v>0</v>
      </c>
      <c r="AN3229" s="2" t="str">
        <f t="shared" si="1802"/>
        <v>-</v>
      </c>
      <c r="AO3229" s="2" t="str">
        <f t="shared" si="1803"/>
        <v>-</v>
      </c>
      <c r="AP3229" s="2" t="str">
        <f t="shared" si="1804"/>
        <v>-</v>
      </c>
      <c r="AR3229" t="str">
        <f t="shared" si="1805"/>
        <v>Emmons</v>
      </c>
      <c r="AS3229" t="s">
        <v>2490</v>
      </c>
      <c r="AT3229" s="184">
        <v>1</v>
      </c>
      <c r="AV3229" s="97">
        <v>38</v>
      </c>
      <c r="AW3229" s="99">
        <v>29</v>
      </c>
      <c r="AX3229" s="105">
        <f t="shared" si="1806"/>
        <v>38029</v>
      </c>
      <c r="AZ3229" s="7" t="s">
        <v>2951</v>
      </c>
    </row>
    <row r="3230" spans="1:52" hidden="1" outlineLevel="1">
      <c r="A3230" t="s">
        <v>668</v>
      </c>
      <c r="B3230" t="s">
        <v>2490</v>
      </c>
      <c r="C3230" s="1">
        <f t="shared" si="1790"/>
        <v>0</v>
      </c>
      <c r="D3230" s="7">
        <f>IF(R3230&gt;0,RANK(R3230,(R3230:T3230,U3230:AI3230)),0)</f>
        <v>0</v>
      </c>
      <c r="E3230" s="7">
        <f>IF(S3230&gt;0,RANK(S3230,(R3230:T3230,U3230:AI3230)),0)</f>
        <v>0</v>
      </c>
      <c r="F3230" s="7">
        <f>IF(T3230&gt;0,RANK(T3230,(R3230:T3230,U3230:AI3230)),0)</f>
        <v>0</v>
      </c>
      <c r="G3230" s="7">
        <f>IF(U3230&gt;0,RANK(U3230,(R3230:T3230,U3230:AI3230)),0)</f>
        <v>0</v>
      </c>
      <c r="H3230" s="7">
        <f t="shared" si="1791"/>
        <v>0</v>
      </c>
      <c r="I3230" s="49" t="e">
        <f t="shared" si="1792"/>
        <v>#NUM!</v>
      </c>
      <c r="J3230" s="177" t="e">
        <f t="shared" si="1793"/>
        <v>#NUM!</v>
      </c>
      <c r="K3230" s="2"/>
      <c r="L3230" s="2" t="str">
        <f t="shared" si="1794"/>
        <v>-</v>
      </c>
      <c r="M3230" s="2" t="str">
        <f t="shared" si="1795"/>
        <v>-</v>
      </c>
      <c r="N3230" s="2" t="str">
        <f t="shared" si="1796"/>
        <v>-</v>
      </c>
      <c r="O3230" s="2" t="str">
        <f t="shared" si="1797"/>
        <v>-</v>
      </c>
      <c r="P3230" s="2" t="str">
        <f t="shared" si="1798"/>
        <v>-</v>
      </c>
      <c r="Q3230" s="2" t="str">
        <f t="shared" si="1786"/>
        <v>-</v>
      </c>
      <c r="AK3230" s="7">
        <f t="shared" si="1799"/>
        <v>0</v>
      </c>
      <c r="AL3230" s="7">
        <f t="shared" si="1800"/>
        <v>0</v>
      </c>
      <c r="AM3230" s="7">
        <f t="shared" si="1801"/>
        <v>0</v>
      </c>
      <c r="AN3230" s="2" t="str">
        <f t="shared" si="1802"/>
        <v>-</v>
      </c>
      <c r="AO3230" s="2" t="str">
        <f t="shared" si="1803"/>
        <v>-</v>
      </c>
      <c r="AP3230" s="2" t="str">
        <f t="shared" si="1804"/>
        <v>-</v>
      </c>
      <c r="AR3230" t="str">
        <f t="shared" si="1805"/>
        <v>Foster</v>
      </c>
      <c r="AS3230" t="s">
        <v>2490</v>
      </c>
      <c r="AT3230" s="184">
        <v>1</v>
      </c>
      <c r="AV3230" s="97">
        <v>38</v>
      </c>
      <c r="AW3230" s="99">
        <v>31</v>
      </c>
      <c r="AX3230" s="105">
        <f t="shared" si="1806"/>
        <v>38031</v>
      </c>
      <c r="AZ3230" s="7" t="s">
        <v>2951</v>
      </c>
    </row>
    <row r="3231" spans="1:52" hidden="1" outlineLevel="1">
      <c r="A3231" t="s">
        <v>1426</v>
      </c>
      <c r="B3231" t="s">
        <v>2490</v>
      </c>
      <c r="C3231" s="1">
        <f t="shared" si="1790"/>
        <v>0</v>
      </c>
      <c r="D3231" s="7">
        <f>IF(R3231&gt;0,RANK(R3231,(R3231:T3231,U3231:AI3231)),0)</f>
        <v>0</v>
      </c>
      <c r="E3231" s="7">
        <f>IF(S3231&gt;0,RANK(S3231,(R3231:T3231,U3231:AI3231)),0)</f>
        <v>0</v>
      </c>
      <c r="F3231" s="7">
        <f>IF(T3231&gt;0,RANK(T3231,(R3231:T3231,U3231:AI3231)),0)</f>
        <v>0</v>
      </c>
      <c r="G3231" s="7">
        <f>IF(U3231&gt;0,RANK(U3231,(R3231:T3231,U3231:AI3231)),0)</f>
        <v>0</v>
      </c>
      <c r="H3231" s="7">
        <f t="shared" si="1791"/>
        <v>0</v>
      </c>
      <c r="I3231" s="49" t="e">
        <f t="shared" si="1792"/>
        <v>#NUM!</v>
      </c>
      <c r="J3231" s="177" t="e">
        <f t="shared" si="1793"/>
        <v>#NUM!</v>
      </c>
      <c r="K3231" s="2"/>
      <c r="L3231" s="2" t="str">
        <f t="shared" si="1794"/>
        <v>-</v>
      </c>
      <c r="M3231" s="2" t="str">
        <f t="shared" si="1795"/>
        <v>-</v>
      </c>
      <c r="N3231" s="2" t="str">
        <f t="shared" si="1796"/>
        <v>-</v>
      </c>
      <c r="O3231" s="2" t="str">
        <f t="shared" si="1797"/>
        <v>-</v>
      </c>
      <c r="P3231" s="2" t="str">
        <f t="shared" si="1798"/>
        <v>-</v>
      </c>
      <c r="Q3231" s="2" t="str">
        <f t="shared" si="1786"/>
        <v>-</v>
      </c>
      <c r="AK3231" s="7">
        <f t="shared" si="1799"/>
        <v>0</v>
      </c>
      <c r="AL3231" s="7">
        <f t="shared" si="1800"/>
        <v>0</v>
      </c>
      <c r="AM3231" s="7">
        <f t="shared" si="1801"/>
        <v>0</v>
      </c>
      <c r="AN3231" s="2" t="str">
        <f t="shared" si="1802"/>
        <v>-</v>
      </c>
      <c r="AO3231" s="2" t="str">
        <f t="shared" si="1803"/>
        <v>-</v>
      </c>
      <c r="AP3231" s="2" t="str">
        <f t="shared" si="1804"/>
        <v>-</v>
      </c>
      <c r="AR3231" t="str">
        <f t="shared" si="1805"/>
        <v>Golden Valley</v>
      </c>
      <c r="AS3231" t="s">
        <v>2490</v>
      </c>
      <c r="AT3231" s="184">
        <v>1</v>
      </c>
      <c r="AV3231" s="97">
        <v>38</v>
      </c>
      <c r="AW3231" s="99">
        <v>33</v>
      </c>
      <c r="AX3231" s="105">
        <f t="shared" si="1806"/>
        <v>38033</v>
      </c>
      <c r="AZ3231" s="7" t="s">
        <v>2951</v>
      </c>
    </row>
    <row r="3232" spans="1:52" hidden="1" outlineLevel="1">
      <c r="A3232" t="s">
        <v>1013</v>
      </c>
      <c r="B3232" t="s">
        <v>2490</v>
      </c>
      <c r="C3232" s="1">
        <f t="shared" si="1790"/>
        <v>0</v>
      </c>
      <c r="D3232" s="7">
        <f>IF(R3232&gt;0,RANK(R3232,(R3232:T3232,U3232:AI3232)),0)</f>
        <v>0</v>
      </c>
      <c r="E3232" s="7">
        <f>IF(S3232&gt;0,RANK(S3232,(R3232:T3232,U3232:AI3232)),0)</f>
        <v>0</v>
      </c>
      <c r="F3232" s="7">
        <f>IF(T3232&gt;0,RANK(T3232,(R3232:T3232,U3232:AI3232)),0)</f>
        <v>0</v>
      </c>
      <c r="G3232" s="7">
        <f>IF(U3232&gt;0,RANK(U3232,(R3232:T3232,U3232:AI3232)),0)</f>
        <v>0</v>
      </c>
      <c r="H3232" s="7">
        <f t="shared" si="1791"/>
        <v>0</v>
      </c>
      <c r="I3232" s="49" t="e">
        <f t="shared" si="1792"/>
        <v>#NUM!</v>
      </c>
      <c r="J3232" s="177" t="e">
        <f t="shared" si="1793"/>
        <v>#NUM!</v>
      </c>
      <c r="K3232" s="2"/>
      <c r="L3232" s="2" t="str">
        <f t="shared" si="1794"/>
        <v>-</v>
      </c>
      <c r="M3232" s="2" t="str">
        <f t="shared" si="1795"/>
        <v>-</v>
      </c>
      <c r="N3232" s="2" t="str">
        <f t="shared" si="1796"/>
        <v>-</v>
      </c>
      <c r="O3232" s="2" t="str">
        <f t="shared" si="1797"/>
        <v>-</v>
      </c>
      <c r="P3232" s="2" t="str">
        <f t="shared" si="1798"/>
        <v>-</v>
      </c>
      <c r="Q3232" s="2" t="str">
        <f t="shared" si="1786"/>
        <v>-</v>
      </c>
      <c r="AK3232" s="7">
        <f t="shared" si="1799"/>
        <v>0</v>
      </c>
      <c r="AL3232" s="7">
        <f t="shared" si="1800"/>
        <v>0</v>
      </c>
      <c r="AM3232" s="7">
        <f t="shared" si="1801"/>
        <v>0</v>
      </c>
      <c r="AN3232" s="2" t="str">
        <f t="shared" si="1802"/>
        <v>-</v>
      </c>
      <c r="AO3232" s="2" t="str">
        <f t="shared" si="1803"/>
        <v>-</v>
      </c>
      <c r="AP3232" s="2" t="str">
        <f t="shared" si="1804"/>
        <v>-</v>
      </c>
      <c r="AR3232" t="str">
        <f t="shared" si="1805"/>
        <v>Grand Forks</v>
      </c>
      <c r="AS3232" t="s">
        <v>2490</v>
      </c>
      <c r="AT3232" s="184">
        <v>1</v>
      </c>
      <c r="AV3232" s="97">
        <v>38</v>
      </c>
      <c r="AW3232" s="99">
        <v>35</v>
      </c>
      <c r="AX3232" s="105">
        <f t="shared" si="1806"/>
        <v>38035</v>
      </c>
      <c r="AZ3232" s="7" t="s">
        <v>2951</v>
      </c>
    </row>
    <row r="3233" spans="1:52" hidden="1" outlineLevel="1">
      <c r="A3233" t="s">
        <v>2057</v>
      </c>
      <c r="B3233" t="s">
        <v>2490</v>
      </c>
      <c r="C3233" s="1">
        <f t="shared" si="1790"/>
        <v>0</v>
      </c>
      <c r="D3233" s="7">
        <f>IF(R3233&gt;0,RANK(R3233,(R3233:T3233,U3233:AI3233)),0)</f>
        <v>0</v>
      </c>
      <c r="E3233" s="7">
        <f>IF(S3233&gt;0,RANK(S3233,(R3233:T3233,U3233:AI3233)),0)</f>
        <v>0</v>
      </c>
      <c r="F3233" s="7">
        <f>IF(T3233&gt;0,RANK(T3233,(R3233:T3233,U3233:AI3233)),0)</f>
        <v>0</v>
      </c>
      <c r="G3233" s="7">
        <f>IF(U3233&gt;0,RANK(U3233,(R3233:T3233,U3233:AI3233)),0)</f>
        <v>0</v>
      </c>
      <c r="H3233" s="7">
        <f t="shared" si="1791"/>
        <v>0</v>
      </c>
      <c r="I3233" s="49" t="e">
        <f t="shared" si="1792"/>
        <v>#NUM!</v>
      </c>
      <c r="J3233" s="177" t="e">
        <f t="shared" si="1793"/>
        <v>#NUM!</v>
      </c>
      <c r="K3233" s="2"/>
      <c r="L3233" s="2" t="str">
        <f t="shared" si="1794"/>
        <v>-</v>
      </c>
      <c r="M3233" s="2" t="str">
        <f t="shared" si="1795"/>
        <v>-</v>
      </c>
      <c r="N3233" s="2" t="str">
        <f t="shared" si="1796"/>
        <v>-</v>
      </c>
      <c r="O3233" s="2" t="str">
        <f t="shared" si="1797"/>
        <v>-</v>
      </c>
      <c r="P3233" s="2" t="str">
        <f t="shared" si="1798"/>
        <v>-</v>
      </c>
      <c r="Q3233" s="2" t="str">
        <f t="shared" si="1786"/>
        <v>-</v>
      </c>
      <c r="AK3233" s="7">
        <f t="shared" si="1799"/>
        <v>0</v>
      </c>
      <c r="AL3233" s="7">
        <f t="shared" si="1800"/>
        <v>0</v>
      </c>
      <c r="AM3233" s="7">
        <f t="shared" si="1801"/>
        <v>0</v>
      </c>
      <c r="AN3233" s="2" t="str">
        <f t="shared" si="1802"/>
        <v>-</v>
      </c>
      <c r="AO3233" s="2" t="str">
        <f t="shared" si="1803"/>
        <v>-</v>
      </c>
      <c r="AP3233" s="2" t="str">
        <f t="shared" si="1804"/>
        <v>-</v>
      </c>
      <c r="AR3233" t="str">
        <f t="shared" si="1805"/>
        <v>Grant</v>
      </c>
      <c r="AS3233" t="s">
        <v>2490</v>
      </c>
      <c r="AT3233" s="184">
        <v>1</v>
      </c>
      <c r="AV3233" s="97">
        <v>38</v>
      </c>
      <c r="AW3233" s="99">
        <v>37</v>
      </c>
      <c r="AX3233" s="105">
        <f t="shared" si="1806"/>
        <v>38037</v>
      </c>
      <c r="AZ3233" s="7" t="s">
        <v>2951</v>
      </c>
    </row>
    <row r="3234" spans="1:52" hidden="1" outlineLevel="1">
      <c r="A3234" t="s">
        <v>2098</v>
      </c>
      <c r="B3234" t="s">
        <v>2490</v>
      </c>
      <c r="C3234" s="1">
        <f t="shared" si="1790"/>
        <v>0</v>
      </c>
      <c r="D3234" s="7">
        <f>IF(R3234&gt;0,RANK(R3234,(R3234:T3234,U3234:AI3234)),0)</f>
        <v>0</v>
      </c>
      <c r="E3234" s="7">
        <f>IF(S3234&gt;0,RANK(S3234,(R3234:T3234,U3234:AI3234)),0)</f>
        <v>0</v>
      </c>
      <c r="F3234" s="7">
        <f>IF(T3234&gt;0,RANK(T3234,(R3234:T3234,U3234:AI3234)),0)</f>
        <v>0</v>
      </c>
      <c r="G3234" s="7">
        <f>IF(U3234&gt;0,RANK(U3234,(R3234:T3234,U3234:AI3234)),0)</f>
        <v>0</v>
      </c>
      <c r="H3234" s="7">
        <f t="shared" si="1791"/>
        <v>0</v>
      </c>
      <c r="I3234" s="49" t="e">
        <f t="shared" si="1792"/>
        <v>#NUM!</v>
      </c>
      <c r="J3234" s="177" t="e">
        <f t="shared" si="1793"/>
        <v>#NUM!</v>
      </c>
      <c r="K3234" s="2"/>
      <c r="L3234" s="2" t="str">
        <f t="shared" si="1794"/>
        <v>-</v>
      </c>
      <c r="M3234" s="2" t="str">
        <f t="shared" si="1795"/>
        <v>-</v>
      </c>
      <c r="N3234" s="2" t="str">
        <f t="shared" si="1796"/>
        <v>-</v>
      </c>
      <c r="O3234" s="2" t="str">
        <f t="shared" si="1797"/>
        <v>-</v>
      </c>
      <c r="P3234" s="2" t="str">
        <f t="shared" si="1798"/>
        <v>-</v>
      </c>
      <c r="Q3234" s="2" t="str">
        <f t="shared" si="1786"/>
        <v>-</v>
      </c>
      <c r="AK3234" s="7">
        <f t="shared" si="1799"/>
        <v>0</v>
      </c>
      <c r="AL3234" s="7">
        <f t="shared" si="1800"/>
        <v>0</v>
      </c>
      <c r="AM3234" s="7">
        <f t="shared" si="1801"/>
        <v>0</v>
      </c>
      <c r="AN3234" s="2" t="str">
        <f t="shared" si="1802"/>
        <v>-</v>
      </c>
      <c r="AO3234" s="2" t="str">
        <f t="shared" si="1803"/>
        <v>-</v>
      </c>
      <c r="AP3234" s="2" t="str">
        <f t="shared" si="1804"/>
        <v>-</v>
      </c>
      <c r="AR3234" t="str">
        <f t="shared" si="1805"/>
        <v>Griggs</v>
      </c>
      <c r="AS3234" t="s">
        <v>2490</v>
      </c>
      <c r="AT3234" s="184">
        <v>1</v>
      </c>
      <c r="AV3234" s="97">
        <v>38</v>
      </c>
      <c r="AW3234" s="99">
        <v>39</v>
      </c>
      <c r="AX3234" s="105">
        <f t="shared" si="1806"/>
        <v>38039</v>
      </c>
      <c r="AZ3234" s="7" t="s">
        <v>2951</v>
      </c>
    </row>
    <row r="3235" spans="1:52" hidden="1" outlineLevel="1">
      <c r="A3235" t="s">
        <v>2908</v>
      </c>
      <c r="B3235" t="s">
        <v>2490</v>
      </c>
      <c r="C3235" s="1">
        <f t="shared" si="1790"/>
        <v>0</v>
      </c>
      <c r="D3235" s="7">
        <f>IF(R3235&gt;0,RANK(R3235,(R3235:T3235,U3235:AI3235)),0)</f>
        <v>0</v>
      </c>
      <c r="E3235" s="7">
        <f>IF(S3235&gt;0,RANK(S3235,(R3235:T3235,U3235:AI3235)),0)</f>
        <v>0</v>
      </c>
      <c r="F3235" s="7">
        <f>IF(T3235&gt;0,RANK(T3235,(R3235:T3235,U3235:AI3235)),0)</f>
        <v>0</v>
      </c>
      <c r="G3235" s="7">
        <f>IF(U3235&gt;0,RANK(U3235,(R3235:T3235,U3235:AI3235)),0)</f>
        <v>0</v>
      </c>
      <c r="H3235" s="7">
        <f t="shared" si="1791"/>
        <v>0</v>
      </c>
      <c r="I3235" s="49" t="e">
        <f t="shared" si="1792"/>
        <v>#NUM!</v>
      </c>
      <c r="J3235" s="177" t="e">
        <f t="shared" si="1793"/>
        <v>#NUM!</v>
      </c>
      <c r="K3235" s="2"/>
      <c r="L3235" s="2" t="str">
        <f t="shared" si="1794"/>
        <v>-</v>
      </c>
      <c r="M3235" s="2" t="str">
        <f t="shared" si="1795"/>
        <v>-</v>
      </c>
      <c r="N3235" s="2" t="str">
        <f t="shared" si="1796"/>
        <v>-</v>
      </c>
      <c r="O3235" s="2" t="str">
        <f t="shared" si="1797"/>
        <v>-</v>
      </c>
      <c r="P3235" s="2" t="str">
        <f t="shared" si="1798"/>
        <v>-</v>
      </c>
      <c r="Q3235" s="2" t="str">
        <f t="shared" si="1786"/>
        <v>-</v>
      </c>
      <c r="AK3235" s="7">
        <f t="shared" si="1799"/>
        <v>0</v>
      </c>
      <c r="AL3235" s="7">
        <f t="shared" si="1800"/>
        <v>0</v>
      </c>
      <c r="AM3235" s="7">
        <f t="shared" si="1801"/>
        <v>0</v>
      </c>
      <c r="AN3235" s="2" t="str">
        <f t="shared" si="1802"/>
        <v>-</v>
      </c>
      <c r="AO3235" s="2" t="str">
        <f t="shared" si="1803"/>
        <v>-</v>
      </c>
      <c r="AP3235" s="2" t="str">
        <f t="shared" si="1804"/>
        <v>-</v>
      </c>
      <c r="AR3235" t="str">
        <f t="shared" si="1805"/>
        <v>Hettinger</v>
      </c>
      <c r="AS3235" t="s">
        <v>2490</v>
      </c>
      <c r="AT3235" s="184">
        <v>1</v>
      </c>
      <c r="AV3235" s="97">
        <v>38</v>
      </c>
      <c r="AW3235" s="99">
        <v>41</v>
      </c>
      <c r="AX3235" s="105">
        <f t="shared" si="1806"/>
        <v>38041</v>
      </c>
      <c r="AZ3235" s="7" t="s">
        <v>2951</v>
      </c>
    </row>
    <row r="3236" spans="1:52" hidden="1" outlineLevel="1">
      <c r="A3236" t="s">
        <v>2453</v>
      </c>
      <c r="B3236" t="s">
        <v>2490</v>
      </c>
      <c r="C3236" s="1">
        <f t="shared" si="1790"/>
        <v>0</v>
      </c>
      <c r="D3236" s="7">
        <f>IF(R3236&gt;0,RANK(R3236,(R3236:T3236,U3236:AI3236)),0)</f>
        <v>0</v>
      </c>
      <c r="E3236" s="7">
        <f>IF(S3236&gt;0,RANK(S3236,(R3236:T3236,U3236:AI3236)),0)</f>
        <v>0</v>
      </c>
      <c r="F3236" s="7">
        <f>IF(T3236&gt;0,RANK(T3236,(R3236:T3236,U3236:AI3236)),0)</f>
        <v>0</v>
      </c>
      <c r="G3236" s="7">
        <f>IF(U3236&gt;0,RANK(U3236,(R3236:T3236,U3236:AI3236)),0)</f>
        <v>0</v>
      </c>
      <c r="H3236" s="7">
        <f t="shared" si="1791"/>
        <v>0</v>
      </c>
      <c r="I3236" s="49" t="e">
        <f t="shared" si="1792"/>
        <v>#NUM!</v>
      </c>
      <c r="J3236" s="177" t="e">
        <f t="shared" si="1793"/>
        <v>#NUM!</v>
      </c>
      <c r="K3236" s="2"/>
      <c r="L3236" s="2" t="str">
        <f t="shared" si="1794"/>
        <v>-</v>
      </c>
      <c r="M3236" s="2" t="str">
        <f t="shared" si="1795"/>
        <v>-</v>
      </c>
      <c r="N3236" s="2" t="str">
        <f t="shared" si="1796"/>
        <v>-</v>
      </c>
      <c r="O3236" s="2" t="str">
        <f t="shared" si="1797"/>
        <v>-</v>
      </c>
      <c r="P3236" s="2" t="str">
        <f t="shared" si="1798"/>
        <v>-</v>
      </c>
      <c r="Q3236" s="2" t="str">
        <f t="shared" si="1786"/>
        <v>-</v>
      </c>
      <c r="AK3236" s="7">
        <f t="shared" si="1799"/>
        <v>0</v>
      </c>
      <c r="AL3236" s="7">
        <f t="shared" si="1800"/>
        <v>0</v>
      </c>
      <c r="AM3236" s="7">
        <f t="shared" si="1801"/>
        <v>0</v>
      </c>
      <c r="AN3236" s="2" t="str">
        <f t="shared" si="1802"/>
        <v>-</v>
      </c>
      <c r="AO3236" s="2" t="str">
        <f t="shared" si="1803"/>
        <v>-</v>
      </c>
      <c r="AP3236" s="2" t="str">
        <f t="shared" si="1804"/>
        <v>-</v>
      </c>
      <c r="AR3236" t="str">
        <f t="shared" si="1805"/>
        <v>Kidder</v>
      </c>
      <c r="AS3236" t="s">
        <v>2490</v>
      </c>
      <c r="AT3236" s="184">
        <v>1</v>
      </c>
      <c r="AV3236" s="97">
        <v>38</v>
      </c>
      <c r="AW3236" s="99">
        <v>43</v>
      </c>
      <c r="AX3236" s="105">
        <f t="shared" si="1806"/>
        <v>38043</v>
      </c>
      <c r="AZ3236" s="7" t="s">
        <v>2951</v>
      </c>
    </row>
    <row r="3237" spans="1:52" hidden="1" outlineLevel="1">
      <c r="A3237" t="s">
        <v>1014</v>
      </c>
      <c r="B3237" t="s">
        <v>2490</v>
      </c>
      <c r="C3237" s="1">
        <f t="shared" si="1790"/>
        <v>0</v>
      </c>
      <c r="D3237" s="7">
        <f>IF(R3237&gt;0,RANK(R3237,(R3237:T3237,U3237:AI3237)),0)</f>
        <v>0</v>
      </c>
      <c r="E3237" s="7">
        <f>IF(S3237&gt;0,RANK(S3237,(R3237:T3237,U3237:AI3237)),0)</f>
        <v>0</v>
      </c>
      <c r="F3237" s="7">
        <f>IF(T3237&gt;0,RANK(T3237,(R3237:T3237,U3237:AI3237)),0)</f>
        <v>0</v>
      </c>
      <c r="G3237" s="7">
        <f>IF(U3237&gt;0,RANK(U3237,(R3237:T3237,U3237:AI3237)),0)</f>
        <v>0</v>
      </c>
      <c r="H3237" s="7">
        <f t="shared" si="1791"/>
        <v>0</v>
      </c>
      <c r="I3237" s="49" t="e">
        <f t="shared" si="1792"/>
        <v>#NUM!</v>
      </c>
      <c r="J3237" s="177" t="e">
        <f t="shared" si="1793"/>
        <v>#NUM!</v>
      </c>
      <c r="K3237" s="2"/>
      <c r="L3237" s="2" t="str">
        <f t="shared" si="1794"/>
        <v>-</v>
      </c>
      <c r="M3237" s="2" t="str">
        <f t="shared" si="1795"/>
        <v>-</v>
      </c>
      <c r="N3237" s="2" t="str">
        <f t="shared" si="1796"/>
        <v>-</v>
      </c>
      <c r="O3237" s="2" t="str">
        <f t="shared" si="1797"/>
        <v>-</v>
      </c>
      <c r="P3237" s="2" t="str">
        <f t="shared" si="1798"/>
        <v>-</v>
      </c>
      <c r="Q3237" s="2" t="str">
        <f t="shared" si="1786"/>
        <v>-</v>
      </c>
      <c r="AK3237" s="7">
        <f t="shared" si="1799"/>
        <v>0</v>
      </c>
      <c r="AL3237" s="7">
        <f t="shared" si="1800"/>
        <v>0</v>
      </c>
      <c r="AM3237" s="7">
        <f t="shared" si="1801"/>
        <v>0</v>
      </c>
      <c r="AN3237" s="2" t="str">
        <f t="shared" si="1802"/>
        <v>-</v>
      </c>
      <c r="AO3237" s="2" t="str">
        <f t="shared" si="1803"/>
        <v>-</v>
      </c>
      <c r="AP3237" s="2" t="str">
        <f t="shared" si="1804"/>
        <v>-</v>
      </c>
      <c r="AR3237" t="str">
        <f t="shared" si="1805"/>
        <v>LaMoure</v>
      </c>
      <c r="AS3237" t="s">
        <v>2490</v>
      </c>
      <c r="AT3237" s="184">
        <v>1</v>
      </c>
      <c r="AV3237" s="97">
        <v>38</v>
      </c>
      <c r="AW3237" s="99">
        <v>45</v>
      </c>
      <c r="AX3237" s="105">
        <f t="shared" si="1806"/>
        <v>38045</v>
      </c>
      <c r="AZ3237" s="7" t="s">
        <v>2951</v>
      </c>
    </row>
    <row r="3238" spans="1:52" hidden="1" outlineLevel="1">
      <c r="A3238" t="s">
        <v>2156</v>
      </c>
      <c r="B3238" t="s">
        <v>2490</v>
      </c>
      <c r="C3238" s="1">
        <f t="shared" si="1790"/>
        <v>0</v>
      </c>
      <c r="D3238" s="7">
        <f>IF(R3238&gt;0,RANK(R3238,(R3238:T3238,U3238:AI3238)),0)</f>
        <v>0</v>
      </c>
      <c r="E3238" s="7">
        <f>IF(S3238&gt;0,RANK(S3238,(R3238:T3238,U3238:AI3238)),0)</f>
        <v>0</v>
      </c>
      <c r="F3238" s="7">
        <f>IF(T3238&gt;0,RANK(T3238,(R3238:T3238,U3238:AI3238)),0)</f>
        <v>0</v>
      </c>
      <c r="G3238" s="7">
        <f>IF(U3238&gt;0,RANK(U3238,(R3238:T3238,U3238:AI3238)),0)</f>
        <v>0</v>
      </c>
      <c r="H3238" s="7">
        <f t="shared" si="1791"/>
        <v>0</v>
      </c>
      <c r="I3238" s="49" t="e">
        <f t="shared" si="1792"/>
        <v>#NUM!</v>
      </c>
      <c r="J3238" s="177" t="e">
        <f t="shared" si="1793"/>
        <v>#NUM!</v>
      </c>
      <c r="K3238" s="2"/>
      <c r="L3238" s="2" t="str">
        <f t="shared" si="1794"/>
        <v>-</v>
      </c>
      <c r="M3238" s="2" t="str">
        <f t="shared" si="1795"/>
        <v>-</v>
      </c>
      <c r="N3238" s="2" t="str">
        <f t="shared" si="1796"/>
        <v>-</v>
      </c>
      <c r="O3238" s="2" t="str">
        <f t="shared" si="1797"/>
        <v>-</v>
      </c>
      <c r="P3238" s="2" t="str">
        <f t="shared" si="1798"/>
        <v>-</v>
      </c>
      <c r="Q3238" s="2" t="str">
        <f t="shared" si="1786"/>
        <v>-</v>
      </c>
      <c r="AK3238" s="7">
        <f t="shared" si="1799"/>
        <v>0</v>
      </c>
      <c r="AL3238" s="7">
        <f t="shared" si="1800"/>
        <v>0</v>
      </c>
      <c r="AM3238" s="7">
        <f t="shared" si="1801"/>
        <v>0</v>
      </c>
      <c r="AN3238" s="2" t="str">
        <f t="shared" si="1802"/>
        <v>-</v>
      </c>
      <c r="AO3238" s="2" t="str">
        <f t="shared" si="1803"/>
        <v>-</v>
      </c>
      <c r="AP3238" s="2" t="str">
        <f t="shared" si="1804"/>
        <v>-</v>
      </c>
      <c r="AR3238" t="str">
        <f t="shared" si="1805"/>
        <v>Logan</v>
      </c>
      <c r="AS3238" t="s">
        <v>2490</v>
      </c>
      <c r="AT3238" s="184">
        <v>1</v>
      </c>
      <c r="AV3238" s="97">
        <v>38</v>
      </c>
      <c r="AW3238" s="99">
        <v>47</v>
      </c>
      <c r="AX3238" s="105">
        <f t="shared" si="1806"/>
        <v>38047</v>
      </c>
      <c r="AZ3238" s="7" t="s">
        <v>2951</v>
      </c>
    </row>
    <row r="3239" spans="1:52" hidden="1" outlineLevel="1">
      <c r="A3239" t="s">
        <v>2438</v>
      </c>
      <c r="B3239" t="s">
        <v>2490</v>
      </c>
      <c r="C3239" s="1">
        <f t="shared" si="1790"/>
        <v>0</v>
      </c>
      <c r="D3239" s="7">
        <f>IF(R3239&gt;0,RANK(R3239,(R3239:T3239,U3239:AI3239)),0)</f>
        <v>0</v>
      </c>
      <c r="E3239" s="7">
        <f>IF(S3239&gt;0,RANK(S3239,(R3239:T3239,U3239:AI3239)),0)</f>
        <v>0</v>
      </c>
      <c r="F3239" s="7">
        <f>IF(T3239&gt;0,RANK(T3239,(R3239:T3239,U3239:AI3239)),0)</f>
        <v>0</v>
      </c>
      <c r="G3239" s="7">
        <f>IF(U3239&gt;0,RANK(U3239,(R3239:T3239,U3239:AI3239)),0)</f>
        <v>0</v>
      </c>
      <c r="H3239" s="7">
        <f t="shared" si="1791"/>
        <v>0</v>
      </c>
      <c r="I3239" s="49" t="e">
        <f t="shared" si="1792"/>
        <v>#NUM!</v>
      </c>
      <c r="J3239" s="177" t="e">
        <f t="shared" si="1793"/>
        <v>#NUM!</v>
      </c>
      <c r="K3239" s="2"/>
      <c r="L3239" s="2" t="str">
        <f t="shared" si="1794"/>
        <v>-</v>
      </c>
      <c r="M3239" s="2" t="str">
        <f t="shared" si="1795"/>
        <v>-</v>
      </c>
      <c r="N3239" s="2" t="str">
        <f t="shared" si="1796"/>
        <v>-</v>
      </c>
      <c r="O3239" s="2" t="str">
        <f t="shared" si="1797"/>
        <v>-</v>
      </c>
      <c r="P3239" s="2" t="str">
        <f t="shared" si="1798"/>
        <v>-</v>
      </c>
      <c r="Q3239" s="2" t="str">
        <f t="shared" si="1786"/>
        <v>-</v>
      </c>
      <c r="AK3239" s="7">
        <f t="shared" si="1799"/>
        <v>0</v>
      </c>
      <c r="AL3239" s="7">
        <f t="shared" si="1800"/>
        <v>0</v>
      </c>
      <c r="AM3239" s="7">
        <f t="shared" si="1801"/>
        <v>0</v>
      </c>
      <c r="AN3239" s="2" t="str">
        <f t="shared" si="1802"/>
        <v>-</v>
      </c>
      <c r="AO3239" s="2" t="str">
        <f t="shared" si="1803"/>
        <v>-</v>
      </c>
      <c r="AP3239" s="2" t="str">
        <f t="shared" si="1804"/>
        <v>-</v>
      </c>
      <c r="AR3239" t="str">
        <f t="shared" si="1805"/>
        <v>McHenry</v>
      </c>
      <c r="AS3239" t="s">
        <v>2490</v>
      </c>
      <c r="AT3239" s="184">
        <v>1</v>
      </c>
      <c r="AV3239" s="97">
        <v>38</v>
      </c>
      <c r="AW3239" s="99">
        <v>49</v>
      </c>
      <c r="AX3239" s="105">
        <f t="shared" si="1806"/>
        <v>38049</v>
      </c>
      <c r="AZ3239" s="7" t="s">
        <v>2951</v>
      </c>
    </row>
    <row r="3240" spans="1:52" hidden="1" outlineLevel="1">
      <c r="A3240" t="s">
        <v>2878</v>
      </c>
      <c r="B3240" t="s">
        <v>2490</v>
      </c>
      <c r="C3240" s="1">
        <f t="shared" si="1790"/>
        <v>0</v>
      </c>
      <c r="D3240" s="7">
        <f>IF(R3240&gt;0,RANK(R3240,(R3240:T3240,U3240:AI3240)),0)</f>
        <v>0</v>
      </c>
      <c r="E3240" s="7">
        <f>IF(S3240&gt;0,RANK(S3240,(R3240:T3240,U3240:AI3240)),0)</f>
        <v>0</v>
      </c>
      <c r="F3240" s="7">
        <f>IF(T3240&gt;0,RANK(T3240,(R3240:T3240,U3240:AI3240)),0)</f>
        <v>0</v>
      </c>
      <c r="G3240" s="7">
        <f>IF(U3240&gt;0,RANK(U3240,(R3240:T3240,U3240:AI3240)),0)</f>
        <v>0</v>
      </c>
      <c r="H3240" s="7">
        <f t="shared" si="1791"/>
        <v>0</v>
      </c>
      <c r="I3240" s="49" t="e">
        <f t="shared" si="1792"/>
        <v>#NUM!</v>
      </c>
      <c r="J3240" s="177" t="e">
        <f t="shared" si="1793"/>
        <v>#NUM!</v>
      </c>
      <c r="K3240" s="2"/>
      <c r="L3240" s="2" t="str">
        <f t="shared" si="1794"/>
        <v>-</v>
      </c>
      <c r="M3240" s="2" t="str">
        <f t="shared" si="1795"/>
        <v>-</v>
      </c>
      <c r="N3240" s="2" t="str">
        <f t="shared" si="1796"/>
        <v>-</v>
      </c>
      <c r="O3240" s="2" t="str">
        <f t="shared" si="1797"/>
        <v>-</v>
      </c>
      <c r="P3240" s="2" t="str">
        <f t="shared" si="1798"/>
        <v>-</v>
      </c>
      <c r="Q3240" s="2" t="str">
        <f t="shared" si="1786"/>
        <v>-</v>
      </c>
      <c r="AK3240" s="7">
        <f t="shared" si="1799"/>
        <v>0</v>
      </c>
      <c r="AL3240" s="7">
        <f t="shared" si="1800"/>
        <v>0</v>
      </c>
      <c r="AM3240" s="7">
        <f t="shared" si="1801"/>
        <v>0</v>
      </c>
      <c r="AN3240" s="2" t="str">
        <f t="shared" si="1802"/>
        <v>-</v>
      </c>
      <c r="AO3240" s="2" t="str">
        <f t="shared" si="1803"/>
        <v>-</v>
      </c>
      <c r="AP3240" s="2" t="str">
        <f t="shared" si="1804"/>
        <v>-</v>
      </c>
      <c r="AR3240" t="str">
        <f t="shared" si="1805"/>
        <v>McIntosh</v>
      </c>
      <c r="AS3240" t="s">
        <v>2490</v>
      </c>
      <c r="AT3240" s="184">
        <v>1</v>
      </c>
      <c r="AV3240" s="97">
        <v>38</v>
      </c>
      <c r="AW3240" s="99">
        <v>51</v>
      </c>
      <c r="AX3240" s="105">
        <f t="shared" si="1806"/>
        <v>38051</v>
      </c>
      <c r="AZ3240" s="7" t="s">
        <v>2951</v>
      </c>
    </row>
    <row r="3241" spans="1:52" hidden="1" outlineLevel="1">
      <c r="A3241" t="s">
        <v>87</v>
      </c>
      <c r="B3241" t="s">
        <v>2490</v>
      </c>
      <c r="C3241" s="1">
        <f t="shared" si="1790"/>
        <v>0</v>
      </c>
      <c r="D3241" s="7">
        <f>IF(R3241&gt;0,RANK(R3241,(R3241:T3241,U3241:AI3241)),0)</f>
        <v>0</v>
      </c>
      <c r="E3241" s="7">
        <f>IF(S3241&gt;0,RANK(S3241,(R3241:T3241,U3241:AI3241)),0)</f>
        <v>0</v>
      </c>
      <c r="F3241" s="7">
        <f>IF(T3241&gt;0,RANK(T3241,(R3241:T3241,U3241:AI3241)),0)</f>
        <v>0</v>
      </c>
      <c r="G3241" s="7">
        <f>IF(U3241&gt;0,RANK(U3241,(R3241:T3241,U3241:AI3241)),0)</f>
        <v>0</v>
      </c>
      <c r="H3241" s="7">
        <f t="shared" si="1791"/>
        <v>0</v>
      </c>
      <c r="I3241" s="49" t="e">
        <f t="shared" si="1792"/>
        <v>#NUM!</v>
      </c>
      <c r="J3241" s="177" t="e">
        <f t="shared" si="1793"/>
        <v>#NUM!</v>
      </c>
      <c r="K3241" s="2"/>
      <c r="L3241" s="2" t="str">
        <f t="shared" si="1794"/>
        <v>-</v>
      </c>
      <c r="M3241" s="2" t="str">
        <f t="shared" si="1795"/>
        <v>-</v>
      </c>
      <c r="N3241" s="2" t="str">
        <f t="shared" si="1796"/>
        <v>-</v>
      </c>
      <c r="O3241" s="2" t="str">
        <f t="shared" si="1797"/>
        <v>-</v>
      </c>
      <c r="P3241" s="2" t="str">
        <f t="shared" si="1798"/>
        <v>-</v>
      </c>
      <c r="Q3241" s="2" t="str">
        <f t="shared" si="1786"/>
        <v>-</v>
      </c>
      <c r="AK3241" s="7">
        <f t="shared" si="1799"/>
        <v>0</v>
      </c>
      <c r="AL3241" s="7">
        <f t="shared" si="1800"/>
        <v>0</v>
      </c>
      <c r="AM3241" s="7">
        <f t="shared" si="1801"/>
        <v>0</v>
      </c>
      <c r="AN3241" s="2" t="str">
        <f t="shared" si="1802"/>
        <v>-</v>
      </c>
      <c r="AO3241" s="2" t="str">
        <f t="shared" si="1803"/>
        <v>-</v>
      </c>
      <c r="AP3241" s="2" t="str">
        <f t="shared" si="1804"/>
        <v>-</v>
      </c>
      <c r="AR3241" t="str">
        <f t="shared" si="1805"/>
        <v>McKenzie</v>
      </c>
      <c r="AS3241" t="s">
        <v>2490</v>
      </c>
      <c r="AT3241" s="184">
        <v>1</v>
      </c>
      <c r="AV3241" s="97">
        <v>38</v>
      </c>
      <c r="AW3241" s="99">
        <v>53</v>
      </c>
      <c r="AX3241" s="105">
        <f t="shared" si="1806"/>
        <v>38053</v>
      </c>
      <c r="AZ3241" s="7" t="s">
        <v>2951</v>
      </c>
    </row>
    <row r="3242" spans="1:52" hidden="1" outlineLevel="1">
      <c r="A3242" t="s">
        <v>1125</v>
      </c>
      <c r="B3242" t="s">
        <v>2490</v>
      </c>
      <c r="C3242" s="1">
        <f t="shared" si="1790"/>
        <v>0</v>
      </c>
      <c r="D3242" s="7">
        <f>IF(R3242&gt;0,RANK(R3242,(R3242:T3242,U3242:AI3242)),0)</f>
        <v>0</v>
      </c>
      <c r="E3242" s="7">
        <f>IF(S3242&gt;0,RANK(S3242,(R3242:T3242,U3242:AI3242)),0)</f>
        <v>0</v>
      </c>
      <c r="F3242" s="7">
        <f>IF(T3242&gt;0,RANK(T3242,(R3242:T3242,U3242:AI3242)),0)</f>
        <v>0</v>
      </c>
      <c r="G3242" s="7">
        <f>IF(U3242&gt;0,RANK(U3242,(R3242:T3242,U3242:AI3242)),0)</f>
        <v>0</v>
      </c>
      <c r="H3242" s="7">
        <f t="shared" si="1791"/>
        <v>0</v>
      </c>
      <c r="I3242" s="49" t="e">
        <f t="shared" si="1792"/>
        <v>#NUM!</v>
      </c>
      <c r="J3242" s="177" t="e">
        <f t="shared" si="1793"/>
        <v>#NUM!</v>
      </c>
      <c r="K3242" s="2"/>
      <c r="L3242" s="2" t="str">
        <f t="shared" si="1794"/>
        <v>-</v>
      </c>
      <c r="M3242" s="2" t="str">
        <f t="shared" si="1795"/>
        <v>-</v>
      </c>
      <c r="N3242" s="2" t="str">
        <f t="shared" si="1796"/>
        <v>-</v>
      </c>
      <c r="O3242" s="2" t="str">
        <f t="shared" si="1797"/>
        <v>-</v>
      </c>
      <c r="P3242" s="2" t="str">
        <f t="shared" si="1798"/>
        <v>-</v>
      </c>
      <c r="Q3242" s="2" t="str">
        <f t="shared" si="1786"/>
        <v>-</v>
      </c>
      <c r="AK3242" s="7">
        <f t="shared" si="1799"/>
        <v>0</v>
      </c>
      <c r="AL3242" s="7">
        <f t="shared" si="1800"/>
        <v>0</v>
      </c>
      <c r="AM3242" s="7">
        <f t="shared" si="1801"/>
        <v>0</v>
      </c>
      <c r="AN3242" s="2" t="str">
        <f t="shared" si="1802"/>
        <v>-</v>
      </c>
      <c r="AO3242" s="2" t="str">
        <f t="shared" si="1803"/>
        <v>-</v>
      </c>
      <c r="AP3242" s="2" t="str">
        <f t="shared" si="1804"/>
        <v>-</v>
      </c>
      <c r="AR3242" t="str">
        <f t="shared" si="1805"/>
        <v>McLean</v>
      </c>
      <c r="AS3242" t="s">
        <v>2490</v>
      </c>
      <c r="AT3242" s="184">
        <v>1</v>
      </c>
      <c r="AV3242" s="97">
        <v>38</v>
      </c>
      <c r="AW3242" s="99">
        <v>55</v>
      </c>
      <c r="AX3242" s="105">
        <f t="shared" si="1806"/>
        <v>38055</v>
      </c>
      <c r="AZ3242" s="7" t="s">
        <v>2951</v>
      </c>
    </row>
    <row r="3243" spans="1:52" hidden="1" outlineLevel="1">
      <c r="A3243" t="s">
        <v>658</v>
      </c>
      <c r="B3243" t="s">
        <v>2490</v>
      </c>
      <c r="C3243" s="1">
        <f t="shared" si="1790"/>
        <v>0</v>
      </c>
      <c r="D3243" s="7">
        <f>IF(R3243&gt;0,RANK(R3243,(R3243:T3243,U3243:AI3243)),0)</f>
        <v>0</v>
      </c>
      <c r="E3243" s="7">
        <f>IF(S3243&gt;0,RANK(S3243,(R3243:T3243,U3243:AI3243)),0)</f>
        <v>0</v>
      </c>
      <c r="F3243" s="7">
        <f>IF(T3243&gt;0,RANK(T3243,(R3243:T3243,U3243:AI3243)),0)</f>
        <v>0</v>
      </c>
      <c r="G3243" s="7">
        <f>IF(U3243&gt;0,RANK(U3243,(R3243:T3243,U3243:AI3243)),0)</f>
        <v>0</v>
      </c>
      <c r="H3243" s="7">
        <f t="shared" si="1791"/>
        <v>0</v>
      </c>
      <c r="I3243" s="49" t="e">
        <f t="shared" si="1792"/>
        <v>#NUM!</v>
      </c>
      <c r="J3243" s="177" t="e">
        <f t="shared" si="1793"/>
        <v>#NUM!</v>
      </c>
      <c r="K3243" s="2"/>
      <c r="L3243" s="2" t="str">
        <f t="shared" si="1794"/>
        <v>-</v>
      </c>
      <c r="M3243" s="2" t="str">
        <f t="shared" si="1795"/>
        <v>-</v>
      </c>
      <c r="N3243" s="2" t="str">
        <f t="shared" si="1796"/>
        <v>-</v>
      </c>
      <c r="O3243" s="2" t="str">
        <f t="shared" si="1797"/>
        <v>-</v>
      </c>
      <c r="P3243" s="2" t="str">
        <f t="shared" si="1798"/>
        <v>-</v>
      </c>
      <c r="Q3243" s="2" t="str">
        <f t="shared" si="1786"/>
        <v>-</v>
      </c>
      <c r="AK3243" s="7">
        <f t="shared" si="1799"/>
        <v>0</v>
      </c>
      <c r="AL3243" s="7">
        <f t="shared" si="1800"/>
        <v>0</v>
      </c>
      <c r="AM3243" s="7">
        <f t="shared" si="1801"/>
        <v>0</v>
      </c>
      <c r="AN3243" s="2" t="str">
        <f t="shared" si="1802"/>
        <v>-</v>
      </c>
      <c r="AO3243" s="2" t="str">
        <f t="shared" si="1803"/>
        <v>-</v>
      </c>
      <c r="AP3243" s="2" t="str">
        <f t="shared" si="1804"/>
        <v>-</v>
      </c>
      <c r="AR3243" t="str">
        <f t="shared" si="1805"/>
        <v>Mercer</v>
      </c>
      <c r="AS3243" t="s">
        <v>2490</v>
      </c>
      <c r="AT3243" s="184">
        <v>1</v>
      </c>
      <c r="AV3243" s="97">
        <v>38</v>
      </c>
      <c r="AW3243" s="99">
        <v>57</v>
      </c>
      <c r="AX3243" s="105">
        <f t="shared" si="1806"/>
        <v>38057</v>
      </c>
      <c r="AZ3243" s="7" t="s">
        <v>2951</v>
      </c>
    </row>
    <row r="3244" spans="1:52" hidden="1" outlineLevel="1">
      <c r="A3244" t="s">
        <v>46</v>
      </c>
      <c r="B3244" t="s">
        <v>2490</v>
      </c>
      <c r="C3244" s="1">
        <f t="shared" si="1790"/>
        <v>0</v>
      </c>
      <c r="D3244" s="7">
        <f>IF(R3244&gt;0,RANK(R3244,(R3244:T3244,U3244:AI3244)),0)</f>
        <v>0</v>
      </c>
      <c r="E3244" s="7">
        <f>IF(S3244&gt;0,RANK(S3244,(R3244:T3244,U3244:AI3244)),0)</f>
        <v>0</v>
      </c>
      <c r="F3244" s="7">
        <f>IF(T3244&gt;0,RANK(T3244,(R3244:T3244,U3244:AI3244)),0)</f>
        <v>0</v>
      </c>
      <c r="G3244" s="7">
        <f>IF(U3244&gt;0,RANK(U3244,(R3244:T3244,U3244:AI3244)),0)</f>
        <v>0</v>
      </c>
      <c r="H3244" s="7">
        <f t="shared" si="1791"/>
        <v>0</v>
      </c>
      <c r="I3244" s="49" t="e">
        <f t="shared" si="1792"/>
        <v>#NUM!</v>
      </c>
      <c r="J3244" s="177" t="e">
        <f t="shared" si="1793"/>
        <v>#NUM!</v>
      </c>
      <c r="K3244" s="2"/>
      <c r="L3244" s="2" t="str">
        <f t="shared" si="1794"/>
        <v>-</v>
      </c>
      <c r="M3244" s="2" t="str">
        <f t="shared" si="1795"/>
        <v>-</v>
      </c>
      <c r="N3244" s="2" t="str">
        <f t="shared" si="1796"/>
        <v>-</v>
      </c>
      <c r="O3244" s="2" t="str">
        <f t="shared" si="1797"/>
        <v>-</v>
      </c>
      <c r="P3244" s="2" t="str">
        <f t="shared" si="1798"/>
        <v>-</v>
      </c>
      <c r="Q3244" s="2" t="str">
        <f t="shared" si="1786"/>
        <v>-</v>
      </c>
      <c r="AK3244" s="7">
        <f t="shared" si="1799"/>
        <v>0</v>
      </c>
      <c r="AL3244" s="7">
        <f t="shared" si="1800"/>
        <v>0</v>
      </c>
      <c r="AM3244" s="7">
        <f t="shared" si="1801"/>
        <v>0</v>
      </c>
      <c r="AN3244" s="2" t="str">
        <f t="shared" si="1802"/>
        <v>-</v>
      </c>
      <c r="AO3244" s="2" t="str">
        <f t="shared" si="1803"/>
        <v>-</v>
      </c>
      <c r="AP3244" s="2" t="str">
        <f t="shared" si="1804"/>
        <v>-</v>
      </c>
      <c r="AR3244" t="str">
        <f t="shared" si="1805"/>
        <v>Morton</v>
      </c>
      <c r="AS3244" t="s">
        <v>2490</v>
      </c>
      <c r="AT3244" s="184">
        <v>1</v>
      </c>
      <c r="AV3244" s="97">
        <v>38</v>
      </c>
      <c r="AW3244" s="99">
        <v>59</v>
      </c>
      <c r="AX3244" s="105">
        <f t="shared" si="1806"/>
        <v>38059</v>
      </c>
      <c r="AZ3244" s="7" t="s">
        <v>2951</v>
      </c>
    </row>
    <row r="3245" spans="1:52" hidden="1" outlineLevel="1">
      <c r="A3245" t="s">
        <v>2730</v>
      </c>
      <c r="B3245" t="s">
        <v>2490</v>
      </c>
      <c r="C3245" s="1">
        <f t="shared" si="1790"/>
        <v>0</v>
      </c>
      <c r="D3245" s="7">
        <f>IF(R3245&gt;0,RANK(R3245,(R3245:T3245,U3245:AI3245)),0)</f>
        <v>0</v>
      </c>
      <c r="E3245" s="7">
        <f>IF(S3245&gt;0,RANK(S3245,(R3245:T3245,U3245:AI3245)),0)</f>
        <v>0</v>
      </c>
      <c r="F3245" s="7">
        <f>IF(T3245&gt;0,RANK(T3245,(R3245:T3245,U3245:AI3245)),0)</f>
        <v>0</v>
      </c>
      <c r="G3245" s="7">
        <f>IF(U3245&gt;0,RANK(U3245,(R3245:T3245,U3245:AI3245)),0)</f>
        <v>0</v>
      </c>
      <c r="H3245" s="7">
        <f t="shared" si="1791"/>
        <v>0</v>
      </c>
      <c r="I3245" s="49" t="e">
        <f t="shared" si="1792"/>
        <v>#NUM!</v>
      </c>
      <c r="J3245" s="177" t="e">
        <f t="shared" si="1793"/>
        <v>#NUM!</v>
      </c>
      <c r="K3245" s="2"/>
      <c r="L3245" s="2" t="str">
        <f t="shared" si="1794"/>
        <v>-</v>
      </c>
      <c r="M3245" s="2" t="str">
        <f t="shared" si="1795"/>
        <v>-</v>
      </c>
      <c r="N3245" s="2" t="str">
        <f t="shared" si="1796"/>
        <v>-</v>
      </c>
      <c r="O3245" s="2" t="str">
        <f t="shared" si="1797"/>
        <v>-</v>
      </c>
      <c r="P3245" s="2" t="str">
        <f t="shared" si="1798"/>
        <v>-</v>
      </c>
      <c r="Q3245" s="2" t="str">
        <f t="shared" si="1786"/>
        <v>-</v>
      </c>
      <c r="AK3245" s="7">
        <f t="shared" si="1799"/>
        <v>0</v>
      </c>
      <c r="AL3245" s="7">
        <f t="shared" si="1800"/>
        <v>0</v>
      </c>
      <c r="AM3245" s="7">
        <f t="shared" si="1801"/>
        <v>0</v>
      </c>
      <c r="AN3245" s="2" t="str">
        <f t="shared" si="1802"/>
        <v>-</v>
      </c>
      <c r="AO3245" s="2" t="str">
        <f t="shared" si="1803"/>
        <v>-</v>
      </c>
      <c r="AP3245" s="2" t="str">
        <f t="shared" si="1804"/>
        <v>-</v>
      </c>
      <c r="AR3245" t="str">
        <f t="shared" si="1805"/>
        <v>Mountrail</v>
      </c>
      <c r="AS3245" t="s">
        <v>2490</v>
      </c>
      <c r="AT3245" s="184">
        <v>1</v>
      </c>
      <c r="AV3245" s="97">
        <v>38</v>
      </c>
      <c r="AW3245" s="99">
        <v>61</v>
      </c>
      <c r="AX3245" s="105">
        <f t="shared" si="1806"/>
        <v>38061</v>
      </c>
      <c r="AZ3245" s="7" t="s">
        <v>2951</v>
      </c>
    </row>
    <row r="3246" spans="1:52" hidden="1" outlineLevel="1">
      <c r="A3246" t="s">
        <v>199</v>
      </c>
      <c r="B3246" t="s">
        <v>2490</v>
      </c>
      <c r="C3246" s="1">
        <f t="shared" si="1790"/>
        <v>0</v>
      </c>
      <c r="D3246" s="7">
        <f>IF(R3246&gt;0,RANK(R3246,(R3246:T3246,U3246:AI3246)),0)</f>
        <v>0</v>
      </c>
      <c r="E3246" s="7">
        <f>IF(S3246&gt;0,RANK(S3246,(R3246:T3246,U3246:AI3246)),0)</f>
        <v>0</v>
      </c>
      <c r="F3246" s="7">
        <f>IF(T3246&gt;0,RANK(T3246,(R3246:T3246,U3246:AI3246)),0)</f>
        <v>0</v>
      </c>
      <c r="G3246" s="7">
        <f>IF(U3246&gt;0,RANK(U3246,(R3246:T3246,U3246:AI3246)),0)</f>
        <v>0</v>
      </c>
      <c r="H3246" s="7">
        <f t="shared" si="1791"/>
        <v>0</v>
      </c>
      <c r="I3246" s="49" t="e">
        <f t="shared" si="1792"/>
        <v>#NUM!</v>
      </c>
      <c r="J3246" s="177" t="e">
        <f t="shared" si="1793"/>
        <v>#NUM!</v>
      </c>
      <c r="K3246" s="2"/>
      <c r="L3246" s="2" t="str">
        <f t="shared" si="1794"/>
        <v>-</v>
      </c>
      <c r="M3246" s="2" t="str">
        <f t="shared" si="1795"/>
        <v>-</v>
      </c>
      <c r="N3246" s="2" t="str">
        <f t="shared" si="1796"/>
        <v>-</v>
      </c>
      <c r="O3246" s="2" t="str">
        <f t="shared" si="1797"/>
        <v>-</v>
      </c>
      <c r="P3246" s="2" t="str">
        <f t="shared" si="1798"/>
        <v>-</v>
      </c>
      <c r="Q3246" s="2" t="str">
        <f t="shared" si="1786"/>
        <v>-</v>
      </c>
      <c r="AK3246" s="7">
        <f t="shared" si="1799"/>
        <v>0</v>
      </c>
      <c r="AL3246" s="7">
        <f t="shared" si="1800"/>
        <v>0</v>
      </c>
      <c r="AM3246" s="7">
        <f t="shared" si="1801"/>
        <v>0</v>
      </c>
      <c r="AN3246" s="2" t="str">
        <f t="shared" si="1802"/>
        <v>-</v>
      </c>
      <c r="AO3246" s="2" t="str">
        <f t="shared" si="1803"/>
        <v>-</v>
      </c>
      <c r="AP3246" s="2" t="str">
        <f t="shared" si="1804"/>
        <v>-</v>
      </c>
      <c r="AR3246" t="str">
        <f t="shared" si="1805"/>
        <v>Nelson</v>
      </c>
      <c r="AS3246" t="s">
        <v>2490</v>
      </c>
      <c r="AT3246" s="184">
        <v>1</v>
      </c>
      <c r="AV3246" s="97">
        <v>38</v>
      </c>
      <c r="AW3246" s="99">
        <v>63</v>
      </c>
      <c r="AX3246" s="105">
        <f t="shared" si="1806"/>
        <v>38063</v>
      </c>
      <c r="AZ3246" s="7" t="s">
        <v>2951</v>
      </c>
    </row>
    <row r="3247" spans="1:52" hidden="1" outlineLevel="1">
      <c r="A3247" t="s">
        <v>2117</v>
      </c>
      <c r="B3247" t="s">
        <v>2490</v>
      </c>
      <c r="C3247" s="1">
        <f t="shared" ref="C3247:C3268" si="1807">SUM(R3247:AI3247)</f>
        <v>0</v>
      </c>
      <c r="D3247" s="7">
        <f>IF(R3247&gt;0,RANK(R3247,(R3247:T3247,U3247:AI3247)),0)</f>
        <v>0</v>
      </c>
      <c r="E3247" s="7">
        <f>IF(S3247&gt;0,RANK(S3247,(R3247:T3247,U3247:AI3247)),0)</f>
        <v>0</v>
      </c>
      <c r="F3247" s="7">
        <f>IF(T3247&gt;0,RANK(T3247,(R3247:T3247,U3247:AI3247)),0)</f>
        <v>0</v>
      </c>
      <c r="G3247" s="7">
        <f>IF(U3247&gt;0,RANK(U3247,(R3247:T3247,U3247:AI3247)),0)</f>
        <v>0</v>
      </c>
      <c r="H3247" s="7">
        <f t="shared" ref="H3247:H3268" si="1808">IF(V3247&gt;0,RANK(V3247,(R3247:AB3247)),0)</f>
        <v>0</v>
      </c>
      <c r="I3247" s="49" t="e">
        <f t="shared" ref="I3247:I3268" si="1809">MAX(R3247:AA3247)-LARGE(R3247:AA3247,2)</f>
        <v>#NUM!</v>
      </c>
      <c r="J3247" s="177" t="e">
        <f t="shared" ref="J3247:J3268" si="1810">I3247/C3247</f>
        <v>#NUM!</v>
      </c>
      <c r="K3247" s="2"/>
      <c r="L3247" s="2" t="str">
        <f t="shared" ref="L3247:L3268" si="1811">IF($C3247=0,"-",R3247/$C3247)</f>
        <v>-</v>
      </c>
      <c r="M3247" s="2" t="str">
        <f t="shared" ref="M3247:M3268" si="1812">IF($C3247=0,"-",S3247/$C3247)</f>
        <v>-</v>
      </c>
      <c r="N3247" s="2" t="str">
        <f t="shared" ref="N3247:N3268" si="1813">IF($C3247=0,"-",T3247/$C3247)</f>
        <v>-</v>
      </c>
      <c r="O3247" s="2" t="str">
        <f t="shared" ref="O3247:O3268" si="1814">IF($C3247=0,"-",U3247/$C3247)</f>
        <v>-</v>
      </c>
      <c r="P3247" s="2" t="str">
        <f t="shared" ref="P3247:P3268" si="1815">IF($C3247=0,"-",V3247/$C3247)</f>
        <v>-</v>
      </c>
      <c r="Q3247" s="2" t="str">
        <f t="shared" si="1786"/>
        <v>-</v>
      </c>
      <c r="AK3247" s="7">
        <f t="shared" ref="AK3247:AK3268" si="1816">IF(W3247&gt;0,RANK(W3247,(R3247:AB3247)),0)</f>
        <v>0</v>
      </c>
      <c r="AL3247" s="7">
        <f t="shared" ref="AL3247:AL3268" si="1817">IF(X3247&gt;0,RANK(X3247,(R3247:AB3247)),0)</f>
        <v>0</v>
      </c>
      <c r="AM3247" s="7">
        <f t="shared" ref="AM3247:AM3268" si="1818">IF(Y3247&gt;0,RANK(Y3247,(R3247:AB3247)),0)</f>
        <v>0</v>
      </c>
      <c r="AN3247" s="2" t="str">
        <f t="shared" ref="AN3247:AN3268" si="1819">IF($C3247=0,"-",W3247/$C3247)</f>
        <v>-</v>
      </c>
      <c r="AO3247" s="2" t="str">
        <f t="shared" ref="AO3247:AO3268" si="1820">IF($C3247=0,"-",X3247/$C3247)</f>
        <v>-</v>
      </c>
      <c r="AP3247" s="2" t="str">
        <f t="shared" ref="AP3247:AP3268" si="1821">IF($C3247=0,"-",Y3247/$C3247)</f>
        <v>-</v>
      </c>
      <c r="AR3247" t="str">
        <f t="shared" ref="AR3247:AR3268" si="1822">A3247</f>
        <v>Oliver</v>
      </c>
      <c r="AS3247" t="s">
        <v>2490</v>
      </c>
      <c r="AT3247" s="184">
        <v>1</v>
      </c>
      <c r="AV3247" s="97">
        <v>38</v>
      </c>
      <c r="AW3247" s="99">
        <v>65</v>
      </c>
      <c r="AX3247" s="105">
        <f t="shared" ref="AX3247:AX3267" si="1823">AV3247*1000+AW3247</f>
        <v>38065</v>
      </c>
      <c r="AZ3247" s="7" t="s">
        <v>2951</v>
      </c>
    </row>
    <row r="3248" spans="1:52" hidden="1" outlineLevel="1">
      <c r="A3248" t="s">
        <v>2255</v>
      </c>
      <c r="B3248" t="s">
        <v>2490</v>
      </c>
      <c r="C3248" s="1">
        <f t="shared" si="1807"/>
        <v>0</v>
      </c>
      <c r="D3248" s="7">
        <f>IF(R3248&gt;0,RANK(R3248,(R3248:T3248,U3248:AI3248)),0)</f>
        <v>0</v>
      </c>
      <c r="E3248" s="7">
        <f>IF(S3248&gt;0,RANK(S3248,(R3248:T3248,U3248:AI3248)),0)</f>
        <v>0</v>
      </c>
      <c r="F3248" s="7">
        <f>IF(T3248&gt;0,RANK(T3248,(R3248:T3248,U3248:AI3248)),0)</f>
        <v>0</v>
      </c>
      <c r="G3248" s="7">
        <f>IF(U3248&gt;0,RANK(U3248,(R3248:T3248,U3248:AI3248)),0)</f>
        <v>0</v>
      </c>
      <c r="H3248" s="7">
        <f t="shared" si="1808"/>
        <v>0</v>
      </c>
      <c r="I3248" s="49" t="e">
        <f t="shared" si="1809"/>
        <v>#NUM!</v>
      </c>
      <c r="J3248" s="177" t="e">
        <f t="shared" si="1810"/>
        <v>#NUM!</v>
      </c>
      <c r="K3248" s="2"/>
      <c r="L3248" s="2" t="str">
        <f t="shared" si="1811"/>
        <v>-</v>
      </c>
      <c r="M3248" s="2" t="str">
        <f t="shared" si="1812"/>
        <v>-</v>
      </c>
      <c r="N3248" s="2" t="str">
        <f t="shared" si="1813"/>
        <v>-</v>
      </c>
      <c r="O3248" s="2" t="str">
        <f t="shared" si="1814"/>
        <v>-</v>
      </c>
      <c r="P3248" s="2" t="str">
        <f t="shared" si="1815"/>
        <v>-</v>
      </c>
      <c r="Q3248" s="2" t="str">
        <f t="shared" si="1786"/>
        <v>-</v>
      </c>
      <c r="AK3248" s="7">
        <f t="shared" si="1816"/>
        <v>0</v>
      </c>
      <c r="AL3248" s="7">
        <f t="shared" si="1817"/>
        <v>0</v>
      </c>
      <c r="AM3248" s="7">
        <f t="shared" si="1818"/>
        <v>0</v>
      </c>
      <c r="AN3248" s="2" t="str">
        <f t="shared" si="1819"/>
        <v>-</v>
      </c>
      <c r="AO3248" s="2" t="str">
        <f t="shared" si="1820"/>
        <v>-</v>
      </c>
      <c r="AP3248" s="2" t="str">
        <f t="shared" si="1821"/>
        <v>-</v>
      </c>
      <c r="AR3248" t="str">
        <f t="shared" si="1822"/>
        <v>Pembina</v>
      </c>
      <c r="AS3248" t="s">
        <v>2490</v>
      </c>
      <c r="AT3248" s="184">
        <v>1</v>
      </c>
      <c r="AV3248" s="97">
        <v>38</v>
      </c>
      <c r="AW3248" s="99">
        <v>67</v>
      </c>
      <c r="AX3248" s="105">
        <f t="shared" si="1823"/>
        <v>38067</v>
      </c>
      <c r="AZ3248" s="7" t="s">
        <v>2951</v>
      </c>
    </row>
    <row r="3249" spans="1:52" hidden="1" outlineLevel="1">
      <c r="A3249" t="s">
        <v>2153</v>
      </c>
      <c r="B3249" t="s">
        <v>2490</v>
      </c>
      <c r="C3249" s="1">
        <f t="shared" si="1807"/>
        <v>0</v>
      </c>
      <c r="D3249" s="7">
        <f>IF(R3249&gt;0,RANK(R3249,(R3249:T3249,U3249:AI3249)),0)</f>
        <v>0</v>
      </c>
      <c r="E3249" s="7">
        <f>IF(S3249&gt;0,RANK(S3249,(R3249:T3249,U3249:AI3249)),0)</f>
        <v>0</v>
      </c>
      <c r="F3249" s="7">
        <f>IF(T3249&gt;0,RANK(T3249,(R3249:T3249,U3249:AI3249)),0)</f>
        <v>0</v>
      </c>
      <c r="G3249" s="7">
        <f>IF(U3249&gt;0,RANK(U3249,(R3249:T3249,U3249:AI3249)),0)</f>
        <v>0</v>
      </c>
      <c r="H3249" s="7">
        <f t="shared" si="1808"/>
        <v>0</v>
      </c>
      <c r="I3249" s="49" t="e">
        <f t="shared" si="1809"/>
        <v>#NUM!</v>
      </c>
      <c r="J3249" s="177" t="e">
        <f t="shared" si="1810"/>
        <v>#NUM!</v>
      </c>
      <c r="K3249" s="2"/>
      <c r="L3249" s="2" t="str">
        <f t="shared" si="1811"/>
        <v>-</v>
      </c>
      <c r="M3249" s="2" t="str">
        <f t="shared" si="1812"/>
        <v>-</v>
      </c>
      <c r="N3249" s="2" t="str">
        <f t="shared" si="1813"/>
        <v>-</v>
      </c>
      <c r="O3249" s="2" t="str">
        <f t="shared" si="1814"/>
        <v>-</v>
      </c>
      <c r="P3249" s="2" t="str">
        <f t="shared" si="1815"/>
        <v>-</v>
      </c>
      <c r="Q3249" s="2" t="str">
        <f t="shared" si="1786"/>
        <v>-</v>
      </c>
      <c r="AK3249" s="7">
        <f t="shared" si="1816"/>
        <v>0</v>
      </c>
      <c r="AL3249" s="7">
        <f t="shared" si="1817"/>
        <v>0</v>
      </c>
      <c r="AM3249" s="7">
        <f t="shared" si="1818"/>
        <v>0</v>
      </c>
      <c r="AN3249" s="2" t="str">
        <f t="shared" si="1819"/>
        <v>-</v>
      </c>
      <c r="AO3249" s="2" t="str">
        <f t="shared" si="1820"/>
        <v>-</v>
      </c>
      <c r="AP3249" s="2" t="str">
        <f t="shared" si="1821"/>
        <v>-</v>
      </c>
      <c r="AR3249" t="str">
        <f t="shared" si="1822"/>
        <v>Pierce</v>
      </c>
      <c r="AS3249" t="s">
        <v>2490</v>
      </c>
      <c r="AT3249" s="184">
        <v>1</v>
      </c>
      <c r="AV3249" s="97">
        <v>38</v>
      </c>
      <c r="AW3249" s="99">
        <v>69</v>
      </c>
      <c r="AX3249" s="105">
        <f t="shared" si="1823"/>
        <v>38069</v>
      </c>
      <c r="AZ3249" s="7" t="s">
        <v>2951</v>
      </c>
    </row>
    <row r="3250" spans="1:52" hidden="1" outlineLevel="1">
      <c r="A3250" t="s">
        <v>2006</v>
      </c>
      <c r="B3250" t="s">
        <v>2490</v>
      </c>
      <c r="C3250" s="1">
        <f t="shared" si="1807"/>
        <v>0</v>
      </c>
      <c r="D3250" s="7">
        <f>IF(R3250&gt;0,RANK(R3250,(R3250:T3250,U3250:AI3250)),0)</f>
        <v>0</v>
      </c>
      <c r="E3250" s="7">
        <f>IF(S3250&gt;0,RANK(S3250,(R3250:T3250,U3250:AI3250)),0)</f>
        <v>0</v>
      </c>
      <c r="F3250" s="7">
        <f>IF(T3250&gt;0,RANK(T3250,(R3250:T3250,U3250:AI3250)),0)</f>
        <v>0</v>
      </c>
      <c r="G3250" s="7">
        <f>IF(U3250&gt;0,RANK(U3250,(R3250:T3250,U3250:AI3250)),0)</f>
        <v>0</v>
      </c>
      <c r="H3250" s="7">
        <f t="shared" si="1808"/>
        <v>0</v>
      </c>
      <c r="I3250" s="49" t="e">
        <f t="shared" si="1809"/>
        <v>#NUM!</v>
      </c>
      <c r="J3250" s="177" t="e">
        <f t="shared" si="1810"/>
        <v>#NUM!</v>
      </c>
      <c r="K3250" s="2"/>
      <c r="L3250" s="2" t="str">
        <f t="shared" si="1811"/>
        <v>-</v>
      </c>
      <c r="M3250" s="2" t="str">
        <f t="shared" si="1812"/>
        <v>-</v>
      </c>
      <c r="N3250" s="2" t="str">
        <f t="shared" si="1813"/>
        <v>-</v>
      </c>
      <c r="O3250" s="2" t="str">
        <f t="shared" si="1814"/>
        <v>-</v>
      </c>
      <c r="P3250" s="2" t="str">
        <f t="shared" si="1815"/>
        <v>-</v>
      </c>
      <c r="Q3250" s="2" t="str">
        <f t="shared" si="1786"/>
        <v>-</v>
      </c>
      <c r="AK3250" s="7">
        <f t="shared" si="1816"/>
        <v>0</v>
      </c>
      <c r="AL3250" s="7">
        <f t="shared" si="1817"/>
        <v>0</v>
      </c>
      <c r="AM3250" s="7">
        <f t="shared" si="1818"/>
        <v>0</v>
      </c>
      <c r="AN3250" s="2" t="str">
        <f t="shared" si="1819"/>
        <v>-</v>
      </c>
      <c r="AO3250" s="2" t="str">
        <f t="shared" si="1820"/>
        <v>-</v>
      </c>
      <c r="AP3250" s="2" t="str">
        <f t="shared" si="1821"/>
        <v>-</v>
      </c>
      <c r="AR3250" t="str">
        <f t="shared" si="1822"/>
        <v>Ramsey</v>
      </c>
      <c r="AS3250" t="s">
        <v>2490</v>
      </c>
      <c r="AT3250" s="184">
        <v>1</v>
      </c>
      <c r="AV3250" s="97">
        <v>38</v>
      </c>
      <c r="AW3250" s="99">
        <v>71</v>
      </c>
      <c r="AX3250" s="105">
        <f t="shared" si="1823"/>
        <v>38071</v>
      </c>
      <c r="AZ3250" s="7" t="s">
        <v>2951</v>
      </c>
    </row>
    <row r="3251" spans="1:52" hidden="1" outlineLevel="1">
      <c r="A3251" t="s">
        <v>2970</v>
      </c>
      <c r="B3251" t="s">
        <v>2490</v>
      </c>
      <c r="C3251" s="1">
        <f t="shared" si="1807"/>
        <v>0</v>
      </c>
      <c r="D3251" s="7">
        <f>IF(R3251&gt;0,RANK(R3251,(R3251:T3251,U3251:AI3251)),0)</f>
        <v>0</v>
      </c>
      <c r="E3251" s="7">
        <f>IF(S3251&gt;0,RANK(S3251,(R3251:T3251,U3251:AI3251)),0)</f>
        <v>0</v>
      </c>
      <c r="F3251" s="7">
        <f>IF(T3251&gt;0,RANK(T3251,(R3251:T3251,U3251:AI3251)),0)</f>
        <v>0</v>
      </c>
      <c r="G3251" s="7">
        <f>IF(U3251&gt;0,RANK(U3251,(R3251:T3251,U3251:AI3251)),0)</f>
        <v>0</v>
      </c>
      <c r="H3251" s="7">
        <f t="shared" si="1808"/>
        <v>0</v>
      </c>
      <c r="I3251" s="49" t="e">
        <f t="shared" si="1809"/>
        <v>#NUM!</v>
      </c>
      <c r="J3251" s="177" t="e">
        <f t="shared" si="1810"/>
        <v>#NUM!</v>
      </c>
      <c r="K3251" s="2"/>
      <c r="L3251" s="2" t="str">
        <f t="shared" si="1811"/>
        <v>-</v>
      </c>
      <c r="M3251" s="2" t="str">
        <f t="shared" si="1812"/>
        <v>-</v>
      </c>
      <c r="N3251" s="2" t="str">
        <f t="shared" si="1813"/>
        <v>-</v>
      </c>
      <c r="O3251" s="2" t="str">
        <f t="shared" si="1814"/>
        <v>-</v>
      </c>
      <c r="P3251" s="2" t="str">
        <f t="shared" si="1815"/>
        <v>-</v>
      </c>
      <c r="Q3251" s="2" t="str">
        <f t="shared" si="1786"/>
        <v>-</v>
      </c>
      <c r="AK3251" s="7">
        <f t="shared" si="1816"/>
        <v>0</v>
      </c>
      <c r="AL3251" s="7">
        <f t="shared" si="1817"/>
        <v>0</v>
      </c>
      <c r="AM3251" s="7">
        <f t="shared" si="1818"/>
        <v>0</v>
      </c>
      <c r="AN3251" s="2" t="str">
        <f t="shared" si="1819"/>
        <v>-</v>
      </c>
      <c r="AO3251" s="2" t="str">
        <f t="shared" si="1820"/>
        <v>-</v>
      </c>
      <c r="AP3251" s="2" t="str">
        <f t="shared" si="1821"/>
        <v>-</v>
      </c>
      <c r="AR3251" t="str">
        <f t="shared" si="1822"/>
        <v>Ransom</v>
      </c>
      <c r="AS3251" t="s">
        <v>2490</v>
      </c>
      <c r="AT3251" s="184">
        <v>1</v>
      </c>
      <c r="AV3251" s="97">
        <v>38</v>
      </c>
      <c r="AW3251" s="99">
        <v>73</v>
      </c>
      <c r="AX3251" s="105">
        <f t="shared" si="1823"/>
        <v>38073</v>
      </c>
      <c r="AZ3251" s="7" t="s">
        <v>2951</v>
      </c>
    </row>
    <row r="3252" spans="1:52" hidden="1" outlineLevel="1">
      <c r="A3252" t="s">
        <v>2773</v>
      </c>
      <c r="B3252" t="s">
        <v>2490</v>
      </c>
      <c r="C3252" s="1">
        <f t="shared" si="1807"/>
        <v>0</v>
      </c>
      <c r="D3252" s="7">
        <f>IF(R3252&gt;0,RANK(R3252,(R3252:T3252,U3252:AI3252)),0)</f>
        <v>0</v>
      </c>
      <c r="E3252" s="7">
        <f>IF(S3252&gt;0,RANK(S3252,(R3252:T3252,U3252:AI3252)),0)</f>
        <v>0</v>
      </c>
      <c r="F3252" s="7">
        <f>IF(T3252&gt;0,RANK(T3252,(R3252:T3252,U3252:AI3252)),0)</f>
        <v>0</v>
      </c>
      <c r="G3252" s="7">
        <f>IF(U3252&gt;0,RANK(U3252,(R3252:T3252,U3252:AI3252)),0)</f>
        <v>0</v>
      </c>
      <c r="H3252" s="7">
        <f t="shared" si="1808"/>
        <v>0</v>
      </c>
      <c r="I3252" s="49" t="e">
        <f t="shared" si="1809"/>
        <v>#NUM!</v>
      </c>
      <c r="J3252" s="177" t="e">
        <f t="shared" si="1810"/>
        <v>#NUM!</v>
      </c>
      <c r="K3252" s="2"/>
      <c r="L3252" s="2" t="str">
        <f t="shared" si="1811"/>
        <v>-</v>
      </c>
      <c r="M3252" s="2" t="str">
        <f t="shared" si="1812"/>
        <v>-</v>
      </c>
      <c r="N3252" s="2" t="str">
        <f t="shared" si="1813"/>
        <v>-</v>
      </c>
      <c r="O3252" s="2" t="str">
        <f t="shared" si="1814"/>
        <v>-</v>
      </c>
      <c r="P3252" s="2" t="str">
        <f t="shared" si="1815"/>
        <v>-</v>
      </c>
      <c r="Q3252" s="2" t="str">
        <f t="shared" si="1786"/>
        <v>-</v>
      </c>
      <c r="AK3252" s="7">
        <f t="shared" si="1816"/>
        <v>0</v>
      </c>
      <c r="AL3252" s="7">
        <f t="shared" si="1817"/>
        <v>0</v>
      </c>
      <c r="AM3252" s="7">
        <f t="shared" si="1818"/>
        <v>0</v>
      </c>
      <c r="AN3252" s="2" t="str">
        <f t="shared" si="1819"/>
        <v>-</v>
      </c>
      <c r="AO3252" s="2" t="str">
        <f t="shared" si="1820"/>
        <v>-</v>
      </c>
      <c r="AP3252" s="2" t="str">
        <f t="shared" si="1821"/>
        <v>-</v>
      </c>
      <c r="AR3252" t="str">
        <f t="shared" si="1822"/>
        <v>Renville</v>
      </c>
      <c r="AS3252" t="s">
        <v>2490</v>
      </c>
      <c r="AT3252" s="184">
        <v>1</v>
      </c>
      <c r="AV3252" s="97">
        <v>38</v>
      </c>
      <c r="AW3252" s="99">
        <v>75</v>
      </c>
      <c r="AX3252" s="105">
        <f t="shared" si="1823"/>
        <v>38075</v>
      </c>
      <c r="AZ3252" s="7" t="s">
        <v>2951</v>
      </c>
    </row>
    <row r="3253" spans="1:52" hidden="1" outlineLevel="1">
      <c r="A3253" t="s">
        <v>1696</v>
      </c>
      <c r="B3253" t="s">
        <v>2490</v>
      </c>
      <c r="C3253" s="1">
        <f t="shared" si="1807"/>
        <v>0</v>
      </c>
      <c r="D3253" s="7">
        <f>IF(R3253&gt;0,RANK(R3253,(R3253:T3253,U3253:AI3253)),0)</f>
        <v>0</v>
      </c>
      <c r="E3253" s="7">
        <f>IF(S3253&gt;0,RANK(S3253,(R3253:T3253,U3253:AI3253)),0)</f>
        <v>0</v>
      </c>
      <c r="F3253" s="7">
        <f>IF(T3253&gt;0,RANK(T3253,(R3253:T3253,U3253:AI3253)),0)</f>
        <v>0</v>
      </c>
      <c r="G3253" s="7">
        <f>IF(U3253&gt;0,RANK(U3253,(R3253:T3253,U3253:AI3253)),0)</f>
        <v>0</v>
      </c>
      <c r="H3253" s="7">
        <f t="shared" si="1808"/>
        <v>0</v>
      </c>
      <c r="I3253" s="49" t="e">
        <f t="shared" si="1809"/>
        <v>#NUM!</v>
      </c>
      <c r="J3253" s="177" t="e">
        <f t="shared" si="1810"/>
        <v>#NUM!</v>
      </c>
      <c r="K3253" s="2"/>
      <c r="L3253" s="2" t="str">
        <f t="shared" si="1811"/>
        <v>-</v>
      </c>
      <c r="M3253" s="2" t="str">
        <f t="shared" si="1812"/>
        <v>-</v>
      </c>
      <c r="N3253" s="2" t="str">
        <f t="shared" si="1813"/>
        <v>-</v>
      </c>
      <c r="O3253" s="2" t="str">
        <f t="shared" si="1814"/>
        <v>-</v>
      </c>
      <c r="P3253" s="2" t="str">
        <f t="shared" si="1815"/>
        <v>-</v>
      </c>
      <c r="Q3253" s="2" t="str">
        <f t="shared" si="1786"/>
        <v>-</v>
      </c>
      <c r="AK3253" s="7">
        <f t="shared" si="1816"/>
        <v>0</v>
      </c>
      <c r="AL3253" s="7">
        <f t="shared" si="1817"/>
        <v>0</v>
      </c>
      <c r="AM3253" s="7">
        <f t="shared" si="1818"/>
        <v>0</v>
      </c>
      <c r="AN3253" s="2" t="str">
        <f t="shared" si="1819"/>
        <v>-</v>
      </c>
      <c r="AO3253" s="2" t="str">
        <f t="shared" si="1820"/>
        <v>-</v>
      </c>
      <c r="AP3253" s="2" t="str">
        <f t="shared" si="1821"/>
        <v>-</v>
      </c>
      <c r="AR3253" t="str">
        <f t="shared" si="1822"/>
        <v>Richland</v>
      </c>
      <c r="AS3253" t="s">
        <v>2490</v>
      </c>
      <c r="AT3253" s="184">
        <v>1</v>
      </c>
      <c r="AV3253" s="97">
        <v>38</v>
      </c>
      <c r="AW3253" s="99">
        <v>77</v>
      </c>
      <c r="AX3253" s="105">
        <f t="shared" si="1823"/>
        <v>38077</v>
      </c>
      <c r="AZ3253" s="7" t="s">
        <v>2951</v>
      </c>
    </row>
    <row r="3254" spans="1:52" hidden="1" outlineLevel="1">
      <c r="A3254" t="s">
        <v>611</v>
      </c>
      <c r="B3254" t="s">
        <v>2490</v>
      </c>
      <c r="C3254" s="1">
        <f t="shared" si="1807"/>
        <v>0</v>
      </c>
      <c r="D3254" s="7">
        <f>IF(R3254&gt;0,RANK(R3254,(R3254:T3254,U3254:AI3254)),0)</f>
        <v>0</v>
      </c>
      <c r="E3254" s="7">
        <f>IF(S3254&gt;0,RANK(S3254,(R3254:T3254,U3254:AI3254)),0)</f>
        <v>0</v>
      </c>
      <c r="F3254" s="7">
        <f>IF(T3254&gt;0,RANK(T3254,(R3254:T3254,U3254:AI3254)),0)</f>
        <v>0</v>
      </c>
      <c r="G3254" s="7">
        <f>IF(U3254&gt;0,RANK(U3254,(R3254:T3254,U3254:AI3254)),0)</f>
        <v>0</v>
      </c>
      <c r="H3254" s="7">
        <f t="shared" si="1808"/>
        <v>0</v>
      </c>
      <c r="I3254" s="49" t="e">
        <f t="shared" si="1809"/>
        <v>#NUM!</v>
      </c>
      <c r="J3254" s="177" t="e">
        <f t="shared" si="1810"/>
        <v>#NUM!</v>
      </c>
      <c r="K3254" s="2"/>
      <c r="L3254" s="2" t="str">
        <f t="shared" si="1811"/>
        <v>-</v>
      </c>
      <c r="M3254" s="2" t="str">
        <f t="shared" si="1812"/>
        <v>-</v>
      </c>
      <c r="N3254" s="2" t="str">
        <f t="shared" si="1813"/>
        <v>-</v>
      </c>
      <c r="O3254" s="2" t="str">
        <f t="shared" si="1814"/>
        <v>-</v>
      </c>
      <c r="P3254" s="2" t="str">
        <f t="shared" si="1815"/>
        <v>-</v>
      </c>
      <c r="Q3254" s="2" t="str">
        <f t="shared" si="1786"/>
        <v>-</v>
      </c>
      <c r="AK3254" s="7">
        <f t="shared" si="1816"/>
        <v>0</v>
      </c>
      <c r="AL3254" s="7">
        <f t="shared" si="1817"/>
        <v>0</v>
      </c>
      <c r="AM3254" s="7">
        <f t="shared" si="1818"/>
        <v>0</v>
      </c>
      <c r="AN3254" s="2" t="str">
        <f t="shared" si="1819"/>
        <v>-</v>
      </c>
      <c r="AO3254" s="2" t="str">
        <f t="shared" si="1820"/>
        <v>-</v>
      </c>
      <c r="AP3254" s="2" t="str">
        <f t="shared" si="1821"/>
        <v>-</v>
      </c>
      <c r="AR3254" t="str">
        <f t="shared" si="1822"/>
        <v>Rolette</v>
      </c>
      <c r="AS3254" t="s">
        <v>2490</v>
      </c>
      <c r="AT3254" s="184">
        <v>1</v>
      </c>
      <c r="AV3254" s="97">
        <v>38</v>
      </c>
      <c r="AW3254" s="99">
        <v>79</v>
      </c>
      <c r="AX3254" s="105">
        <f t="shared" si="1823"/>
        <v>38079</v>
      </c>
      <c r="AZ3254" s="7" t="s">
        <v>2951</v>
      </c>
    </row>
    <row r="3255" spans="1:52" hidden="1" outlineLevel="1">
      <c r="A3255" t="s">
        <v>630</v>
      </c>
      <c r="B3255" t="s">
        <v>2490</v>
      </c>
      <c r="C3255" s="1">
        <f t="shared" si="1807"/>
        <v>0</v>
      </c>
      <c r="D3255" s="7">
        <f>IF(R3255&gt;0,RANK(R3255,(R3255:T3255,U3255:AI3255)),0)</f>
        <v>0</v>
      </c>
      <c r="E3255" s="7">
        <f>IF(S3255&gt;0,RANK(S3255,(R3255:T3255,U3255:AI3255)),0)</f>
        <v>0</v>
      </c>
      <c r="F3255" s="7">
        <f>IF(T3255&gt;0,RANK(T3255,(R3255:T3255,U3255:AI3255)),0)</f>
        <v>0</v>
      </c>
      <c r="G3255" s="7">
        <f>IF(U3255&gt;0,RANK(U3255,(R3255:T3255,U3255:AI3255)),0)</f>
        <v>0</v>
      </c>
      <c r="H3255" s="7">
        <f t="shared" si="1808"/>
        <v>0</v>
      </c>
      <c r="I3255" s="49" t="e">
        <f t="shared" si="1809"/>
        <v>#NUM!</v>
      </c>
      <c r="J3255" s="177" t="e">
        <f t="shared" si="1810"/>
        <v>#NUM!</v>
      </c>
      <c r="K3255" s="2"/>
      <c r="L3255" s="2" t="str">
        <f t="shared" si="1811"/>
        <v>-</v>
      </c>
      <c r="M3255" s="2" t="str">
        <f t="shared" si="1812"/>
        <v>-</v>
      </c>
      <c r="N3255" s="2" t="str">
        <f t="shared" si="1813"/>
        <v>-</v>
      </c>
      <c r="O3255" s="2" t="str">
        <f t="shared" si="1814"/>
        <v>-</v>
      </c>
      <c r="P3255" s="2" t="str">
        <f t="shared" si="1815"/>
        <v>-</v>
      </c>
      <c r="Q3255" s="2" t="str">
        <f t="shared" si="1786"/>
        <v>-</v>
      </c>
      <c r="AK3255" s="7">
        <f t="shared" si="1816"/>
        <v>0</v>
      </c>
      <c r="AL3255" s="7">
        <f t="shared" si="1817"/>
        <v>0</v>
      </c>
      <c r="AM3255" s="7">
        <f t="shared" si="1818"/>
        <v>0</v>
      </c>
      <c r="AN3255" s="2" t="str">
        <f t="shared" si="1819"/>
        <v>-</v>
      </c>
      <c r="AO3255" s="2" t="str">
        <f t="shared" si="1820"/>
        <v>-</v>
      </c>
      <c r="AP3255" s="2" t="str">
        <f t="shared" si="1821"/>
        <v>-</v>
      </c>
      <c r="AR3255" t="str">
        <f t="shared" si="1822"/>
        <v>Sargent</v>
      </c>
      <c r="AS3255" t="s">
        <v>2490</v>
      </c>
      <c r="AT3255" s="184">
        <v>1</v>
      </c>
      <c r="AV3255" s="97">
        <v>38</v>
      </c>
      <c r="AW3255" s="99">
        <v>81</v>
      </c>
      <c r="AX3255" s="105">
        <f t="shared" si="1823"/>
        <v>38081</v>
      </c>
      <c r="AZ3255" s="7" t="s">
        <v>2951</v>
      </c>
    </row>
    <row r="3256" spans="1:52" hidden="1" outlineLevel="1">
      <c r="A3256" t="s">
        <v>2709</v>
      </c>
      <c r="B3256" t="s">
        <v>2490</v>
      </c>
      <c r="C3256" s="1">
        <f t="shared" si="1807"/>
        <v>0</v>
      </c>
      <c r="D3256" s="7">
        <f>IF(R3256&gt;0,RANK(R3256,(R3256:T3256,U3256:AI3256)),0)</f>
        <v>0</v>
      </c>
      <c r="E3256" s="7">
        <f>IF(S3256&gt;0,RANK(S3256,(R3256:T3256,U3256:AI3256)),0)</f>
        <v>0</v>
      </c>
      <c r="F3256" s="7">
        <f>IF(T3256&gt;0,RANK(T3256,(R3256:T3256,U3256:AI3256)),0)</f>
        <v>0</v>
      </c>
      <c r="G3256" s="7">
        <f>IF(U3256&gt;0,RANK(U3256,(R3256:T3256,U3256:AI3256)),0)</f>
        <v>0</v>
      </c>
      <c r="H3256" s="7">
        <f t="shared" si="1808"/>
        <v>0</v>
      </c>
      <c r="I3256" s="49" t="e">
        <f t="shared" si="1809"/>
        <v>#NUM!</v>
      </c>
      <c r="J3256" s="177" t="e">
        <f t="shared" si="1810"/>
        <v>#NUM!</v>
      </c>
      <c r="K3256" s="2"/>
      <c r="L3256" s="2" t="str">
        <f t="shared" si="1811"/>
        <v>-</v>
      </c>
      <c r="M3256" s="2" t="str">
        <f t="shared" si="1812"/>
        <v>-</v>
      </c>
      <c r="N3256" s="2" t="str">
        <f t="shared" si="1813"/>
        <v>-</v>
      </c>
      <c r="O3256" s="2" t="str">
        <f t="shared" si="1814"/>
        <v>-</v>
      </c>
      <c r="P3256" s="2" t="str">
        <f t="shared" si="1815"/>
        <v>-</v>
      </c>
      <c r="Q3256" s="2" t="str">
        <f t="shared" si="1786"/>
        <v>-</v>
      </c>
      <c r="AK3256" s="7">
        <f t="shared" si="1816"/>
        <v>0</v>
      </c>
      <c r="AL3256" s="7">
        <f t="shared" si="1817"/>
        <v>0</v>
      </c>
      <c r="AM3256" s="7">
        <f t="shared" si="1818"/>
        <v>0</v>
      </c>
      <c r="AN3256" s="2" t="str">
        <f t="shared" si="1819"/>
        <v>-</v>
      </c>
      <c r="AO3256" s="2" t="str">
        <f t="shared" si="1820"/>
        <v>-</v>
      </c>
      <c r="AP3256" s="2" t="str">
        <f t="shared" si="1821"/>
        <v>-</v>
      </c>
      <c r="AR3256" t="str">
        <f t="shared" si="1822"/>
        <v>Sheridan</v>
      </c>
      <c r="AS3256" t="s">
        <v>2490</v>
      </c>
      <c r="AT3256" s="184">
        <v>1</v>
      </c>
      <c r="AV3256" s="97">
        <v>38</v>
      </c>
      <c r="AW3256" s="99">
        <v>83</v>
      </c>
      <c r="AX3256" s="105">
        <f t="shared" si="1823"/>
        <v>38083</v>
      </c>
      <c r="AZ3256" s="7" t="s">
        <v>2951</v>
      </c>
    </row>
    <row r="3257" spans="1:52" hidden="1" outlineLevel="1">
      <c r="A3257" t="s">
        <v>16</v>
      </c>
      <c r="B3257" t="s">
        <v>2490</v>
      </c>
      <c r="C3257" s="1">
        <f t="shared" si="1807"/>
        <v>0</v>
      </c>
      <c r="D3257" s="7">
        <f>IF(R3257&gt;0,RANK(R3257,(R3257:T3257,U3257:AI3257)),0)</f>
        <v>0</v>
      </c>
      <c r="E3257" s="7">
        <f>IF(S3257&gt;0,RANK(S3257,(R3257:T3257,U3257:AI3257)),0)</f>
        <v>0</v>
      </c>
      <c r="F3257" s="7">
        <f>IF(T3257&gt;0,RANK(T3257,(R3257:T3257,U3257:AI3257)),0)</f>
        <v>0</v>
      </c>
      <c r="G3257" s="7">
        <f>IF(U3257&gt;0,RANK(U3257,(R3257:T3257,U3257:AI3257)),0)</f>
        <v>0</v>
      </c>
      <c r="H3257" s="7">
        <f t="shared" si="1808"/>
        <v>0</v>
      </c>
      <c r="I3257" s="49" t="e">
        <f t="shared" si="1809"/>
        <v>#NUM!</v>
      </c>
      <c r="J3257" s="177" t="e">
        <f t="shared" si="1810"/>
        <v>#NUM!</v>
      </c>
      <c r="K3257" s="2"/>
      <c r="L3257" s="2" t="str">
        <f t="shared" si="1811"/>
        <v>-</v>
      </c>
      <c r="M3257" s="2" t="str">
        <f t="shared" si="1812"/>
        <v>-</v>
      </c>
      <c r="N3257" s="2" t="str">
        <f t="shared" si="1813"/>
        <v>-</v>
      </c>
      <c r="O3257" s="2" t="str">
        <f t="shared" si="1814"/>
        <v>-</v>
      </c>
      <c r="P3257" s="2" t="str">
        <f t="shared" si="1815"/>
        <v>-</v>
      </c>
      <c r="Q3257" s="2" t="str">
        <f t="shared" si="1786"/>
        <v>-</v>
      </c>
      <c r="AK3257" s="7">
        <f t="shared" si="1816"/>
        <v>0</v>
      </c>
      <c r="AL3257" s="7">
        <f t="shared" si="1817"/>
        <v>0</v>
      </c>
      <c r="AM3257" s="7">
        <f t="shared" si="1818"/>
        <v>0</v>
      </c>
      <c r="AN3257" s="2" t="str">
        <f t="shared" si="1819"/>
        <v>-</v>
      </c>
      <c r="AO3257" s="2" t="str">
        <f t="shared" si="1820"/>
        <v>-</v>
      </c>
      <c r="AP3257" s="2" t="str">
        <f t="shared" si="1821"/>
        <v>-</v>
      </c>
      <c r="AR3257" t="str">
        <f t="shared" si="1822"/>
        <v>Sioux</v>
      </c>
      <c r="AS3257" t="s">
        <v>2490</v>
      </c>
      <c r="AT3257" s="184">
        <v>1</v>
      </c>
      <c r="AV3257" s="97">
        <v>38</v>
      </c>
      <c r="AW3257" s="99">
        <v>85</v>
      </c>
      <c r="AX3257" s="105">
        <f t="shared" si="1823"/>
        <v>38085</v>
      </c>
      <c r="AZ3257" s="7" t="s">
        <v>2951</v>
      </c>
    </row>
    <row r="3258" spans="1:52" hidden="1" outlineLevel="1">
      <c r="A3258" t="s">
        <v>870</v>
      </c>
      <c r="B3258" t="s">
        <v>2490</v>
      </c>
      <c r="C3258" s="1">
        <f t="shared" si="1807"/>
        <v>0</v>
      </c>
      <c r="D3258" s="7">
        <f>IF(R3258&gt;0,RANK(R3258,(R3258:T3258,U3258:AI3258)),0)</f>
        <v>0</v>
      </c>
      <c r="E3258" s="7">
        <f>IF(S3258&gt;0,RANK(S3258,(R3258:T3258,U3258:AI3258)),0)</f>
        <v>0</v>
      </c>
      <c r="F3258" s="7">
        <f>IF(T3258&gt;0,RANK(T3258,(R3258:T3258,U3258:AI3258)),0)</f>
        <v>0</v>
      </c>
      <c r="G3258" s="7">
        <f>IF(U3258&gt;0,RANK(U3258,(R3258:T3258,U3258:AI3258)),0)</f>
        <v>0</v>
      </c>
      <c r="H3258" s="7">
        <f t="shared" si="1808"/>
        <v>0</v>
      </c>
      <c r="I3258" s="49" t="e">
        <f t="shared" si="1809"/>
        <v>#NUM!</v>
      </c>
      <c r="J3258" s="177" t="e">
        <f t="shared" si="1810"/>
        <v>#NUM!</v>
      </c>
      <c r="K3258" s="2"/>
      <c r="L3258" s="2" t="str">
        <f t="shared" si="1811"/>
        <v>-</v>
      </c>
      <c r="M3258" s="2" t="str">
        <f t="shared" si="1812"/>
        <v>-</v>
      </c>
      <c r="N3258" s="2" t="str">
        <f t="shared" si="1813"/>
        <v>-</v>
      </c>
      <c r="O3258" s="2" t="str">
        <f t="shared" si="1814"/>
        <v>-</v>
      </c>
      <c r="P3258" s="2" t="str">
        <f t="shared" si="1815"/>
        <v>-</v>
      </c>
      <c r="Q3258" s="2" t="str">
        <f t="shared" si="1786"/>
        <v>-</v>
      </c>
      <c r="AK3258" s="7">
        <f t="shared" si="1816"/>
        <v>0</v>
      </c>
      <c r="AL3258" s="7">
        <f t="shared" si="1817"/>
        <v>0</v>
      </c>
      <c r="AM3258" s="7">
        <f t="shared" si="1818"/>
        <v>0</v>
      </c>
      <c r="AN3258" s="2" t="str">
        <f t="shared" si="1819"/>
        <v>-</v>
      </c>
      <c r="AO3258" s="2" t="str">
        <f t="shared" si="1820"/>
        <v>-</v>
      </c>
      <c r="AP3258" s="2" t="str">
        <f t="shared" si="1821"/>
        <v>-</v>
      </c>
      <c r="AR3258" t="str">
        <f t="shared" si="1822"/>
        <v>Slope</v>
      </c>
      <c r="AS3258" t="s">
        <v>2490</v>
      </c>
      <c r="AT3258" s="184">
        <v>1</v>
      </c>
      <c r="AV3258" s="97">
        <v>38</v>
      </c>
      <c r="AW3258" s="99">
        <v>87</v>
      </c>
      <c r="AX3258" s="105">
        <f t="shared" si="1823"/>
        <v>38087</v>
      </c>
      <c r="AZ3258" s="7" t="s">
        <v>2951</v>
      </c>
    </row>
    <row r="3259" spans="1:52" hidden="1" outlineLevel="1">
      <c r="A3259" t="s">
        <v>577</v>
      </c>
      <c r="B3259" t="s">
        <v>2490</v>
      </c>
      <c r="C3259" s="1">
        <f t="shared" si="1807"/>
        <v>0</v>
      </c>
      <c r="D3259" s="7">
        <f>IF(R3259&gt;0,RANK(R3259,(R3259:T3259,U3259:AI3259)),0)</f>
        <v>0</v>
      </c>
      <c r="E3259" s="7">
        <f>IF(S3259&gt;0,RANK(S3259,(R3259:T3259,U3259:AI3259)),0)</f>
        <v>0</v>
      </c>
      <c r="F3259" s="7">
        <f>IF(T3259&gt;0,RANK(T3259,(R3259:T3259,U3259:AI3259)),0)</f>
        <v>0</v>
      </c>
      <c r="G3259" s="7">
        <f>IF(U3259&gt;0,RANK(U3259,(R3259:T3259,U3259:AI3259)),0)</f>
        <v>0</v>
      </c>
      <c r="H3259" s="7">
        <f t="shared" si="1808"/>
        <v>0</v>
      </c>
      <c r="I3259" s="49" t="e">
        <f t="shared" si="1809"/>
        <v>#NUM!</v>
      </c>
      <c r="J3259" s="177" t="e">
        <f t="shared" si="1810"/>
        <v>#NUM!</v>
      </c>
      <c r="K3259" s="2"/>
      <c r="L3259" s="2" t="str">
        <f t="shared" si="1811"/>
        <v>-</v>
      </c>
      <c r="M3259" s="2" t="str">
        <f t="shared" si="1812"/>
        <v>-</v>
      </c>
      <c r="N3259" s="2" t="str">
        <f t="shared" si="1813"/>
        <v>-</v>
      </c>
      <c r="O3259" s="2" t="str">
        <f t="shared" si="1814"/>
        <v>-</v>
      </c>
      <c r="P3259" s="2" t="str">
        <f t="shared" si="1815"/>
        <v>-</v>
      </c>
      <c r="Q3259" s="2" t="str">
        <f t="shared" si="1786"/>
        <v>-</v>
      </c>
      <c r="AK3259" s="7">
        <f t="shared" si="1816"/>
        <v>0</v>
      </c>
      <c r="AL3259" s="7">
        <f t="shared" si="1817"/>
        <v>0</v>
      </c>
      <c r="AM3259" s="7">
        <f t="shared" si="1818"/>
        <v>0</v>
      </c>
      <c r="AN3259" s="2" t="str">
        <f t="shared" si="1819"/>
        <v>-</v>
      </c>
      <c r="AO3259" s="2" t="str">
        <f t="shared" si="1820"/>
        <v>-</v>
      </c>
      <c r="AP3259" s="2" t="str">
        <f t="shared" si="1821"/>
        <v>-</v>
      </c>
      <c r="AR3259" t="str">
        <f t="shared" si="1822"/>
        <v>Stark</v>
      </c>
      <c r="AS3259" t="s">
        <v>2490</v>
      </c>
      <c r="AT3259" s="184">
        <v>1</v>
      </c>
      <c r="AV3259" s="97">
        <v>38</v>
      </c>
      <c r="AW3259" s="99">
        <v>89</v>
      </c>
      <c r="AX3259" s="105">
        <f t="shared" si="1823"/>
        <v>38089</v>
      </c>
      <c r="AZ3259" s="7" t="s">
        <v>2951</v>
      </c>
    </row>
    <row r="3260" spans="1:52" hidden="1" outlineLevel="1">
      <c r="A3260" t="s">
        <v>1042</v>
      </c>
      <c r="B3260" t="s">
        <v>2490</v>
      </c>
      <c r="C3260" s="1">
        <f t="shared" si="1807"/>
        <v>0</v>
      </c>
      <c r="D3260" s="7">
        <f>IF(R3260&gt;0,RANK(R3260,(R3260:T3260,U3260:AI3260)),0)</f>
        <v>0</v>
      </c>
      <c r="E3260" s="7">
        <f>IF(S3260&gt;0,RANK(S3260,(R3260:T3260,U3260:AI3260)),0)</f>
        <v>0</v>
      </c>
      <c r="F3260" s="7">
        <f>IF(T3260&gt;0,RANK(T3260,(R3260:T3260,U3260:AI3260)),0)</f>
        <v>0</v>
      </c>
      <c r="G3260" s="7">
        <f>IF(U3260&gt;0,RANK(U3260,(R3260:T3260,U3260:AI3260)),0)</f>
        <v>0</v>
      </c>
      <c r="H3260" s="7">
        <f t="shared" si="1808"/>
        <v>0</v>
      </c>
      <c r="I3260" s="49" t="e">
        <f t="shared" si="1809"/>
        <v>#NUM!</v>
      </c>
      <c r="J3260" s="177" t="e">
        <f t="shared" si="1810"/>
        <v>#NUM!</v>
      </c>
      <c r="K3260" s="2"/>
      <c r="L3260" s="2" t="str">
        <f t="shared" si="1811"/>
        <v>-</v>
      </c>
      <c r="M3260" s="2" t="str">
        <f t="shared" si="1812"/>
        <v>-</v>
      </c>
      <c r="N3260" s="2" t="str">
        <f t="shared" si="1813"/>
        <v>-</v>
      </c>
      <c r="O3260" s="2" t="str">
        <f t="shared" si="1814"/>
        <v>-</v>
      </c>
      <c r="P3260" s="2" t="str">
        <f t="shared" si="1815"/>
        <v>-</v>
      </c>
      <c r="Q3260" s="2" t="str">
        <f t="shared" si="1786"/>
        <v>-</v>
      </c>
      <c r="AK3260" s="7">
        <f t="shared" si="1816"/>
        <v>0</v>
      </c>
      <c r="AL3260" s="7">
        <f t="shared" si="1817"/>
        <v>0</v>
      </c>
      <c r="AM3260" s="7">
        <f t="shared" si="1818"/>
        <v>0</v>
      </c>
      <c r="AN3260" s="2" t="str">
        <f t="shared" si="1819"/>
        <v>-</v>
      </c>
      <c r="AO3260" s="2" t="str">
        <f t="shared" si="1820"/>
        <v>-</v>
      </c>
      <c r="AP3260" s="2" t="str">
        <f t="shared" si="1821"/>
        <v>-</v>
      </c>
      <c r="AR3260" t="str">
        <f t="shared" si="1822"/>
        <v>Steele</v>
      </c>
      <c r="AS3260" t="s">
        <v>2490</v>
      </c>
      <c r="AT3260" s="184">
        <v>1</v>
      </c>
      <c r="AV3260" s="97">
        <v>38</v>
      </c>
      <c r="AW3260" s="99">
        <v>91</v>
      </c>
      <c r="AX3260" s="105">
        <f t="shared" si="1823"/>
        <v>38091</v>
      </c>
      <c r="AZ3260" s="7" t="s">
        <v>2951</v>
      </c>
    </row>
    <row r="3261" spans="1:52" hidden="1" outlineLevel="1">
      <c r="A3261" t="s">
        <v>1618</v>
      </c>
      <c r="B3261" t="s">
        <v>2490</v>
      </c>
      <c r="C3261" s="1">
        <f t="shared" si="1807"/>
        <v>0</v>
      </c>
      <c r="D3261" s="7">
        <f>IF(R3261&gt;0,RANK(R3261,(R3261:T3261,U3261:AI3261)),0)</f>
        <v>0</v>
      </c>
      <c r="E3261" s="7">
        <f>IF(S3261&gt;0,RANK(S3261,(R3261:T3261,U3261:AI3261)),0)</f>
        <v>0</v>
      </c>
      <c r="F3261" s="7">
        <f>IF(T3261&gt;0,RANK(T3261,(R3261:T3261,U3261:AI3261)),0)</f>
        <v>0</v>
      </c>
      <c r="G3261" s="7">
        <f>IF(U3261&gt;0,RANK(U3261,(R3261:T3261,U3261:AI3261)),0)</f>
        <v>0</v>
      </c>
      <c r="H3261" s="7">
        <f t="shared" si="1808"/>
        <v>0</v>
      </c>
      <c r="I3261" s="49" t="e">
        <f t="shared" si="1809"/>
        <v>#NUM!</v>
      </c>
      <c r="J3261" s="177" t="e">
        <f t="shared" si="1810"/>
        <v>#NUM!</v>
      </c>
      <c r="K3261" s="2"/>
      <c r="L3261" s="2" t="str">
        <f t="shared" si="1811"/>
        <v>-</v>
      </c>
      <c r="M3261" s="2" t="str">
        <f t="shared" si="1812"/>
        <v>-</v>
      </c>
      <c r="N3261" s="2" t="str">
        <f t="shared" si="1813"/>
        <v>-</v>
      </c>
      <c r="O3261" s="2" t="str">
        <f t="shared" si="1814"/>
        <v>-</v>
      </c>
      <c r="P3261" s="2" t="str">
        <f t="shared" si="1815"/>
        <v>-</v>
      </c>
      <c r="Q3261" s="2" t="str">
        <f t="shared" si="1786"/>
        <v>-</v>
      </c>
      <c r="AK3261" s="7">
        <f t="shared" si="1816"/>
        <v>0</v>
      </c>
      <c r="AL3261" s="7">
        <f t="shared" si="1817"/>
        <v>0</v>
      </c>
      <c r="AM3261" s="7">
        <f t="shared" si="1818"/>
        <v>0</v>
      </c>
      <c r="AN3261" s="2" t="str">
        <f t="shared" si="1819"/>
        <v>-</v>
      </c>
      <c r="AO3261" s="2" t="str">
        <f t="shared" si="1820"/>
        <v>-</v>
      </c>
      <c r="AP3261" s="2" t="str">
        <f t="shared" si="1821"/>
        <v>-</v>
      </c>
      <c r="AR3261" t="str">
        <f t="shared" si="1822"/>
        <v>Stutsman</v>
      </c>
      <c r="AS3261" t="s">
        <v>2490</v>
      </c>
      <c r="AT3261" s="184">
        <v>1</v>
      </c>
      <c r="AV3261" s="97">
        <v>38</v>
      </c>
      <c r="AW3261" s="99">
        <v>93</v>
      </c>
      <c r="AX3261" s="105">
        <f t="shared" si="1823"/>
        <v>38093</v>
      </c>
      <c r="AZ3261" s="7" t="s">
        <v>2951</v>
      </c>
    </row>
    <row r="3262" spans="1:52" hidden="1" outlineLevel="1">
      <c r="A3262" t="s">
        <v>1041</v>
      </c>
      <c r="B3262" t="s">
        <v>2490</v>
      </c>
      <c r="C3262" s="1">
        <f t="shared" si="1807"/>
        <v>0</v>
      </c>
      <c r="D3262" s="7">
        <f>IF(R3262&gt;0,RANK(R3262,(R3262:T3262,U3262:AI3262)),0)</f>
        <v>0</v>
      </c>
      <c r="E3262" s="7">
        <f>IF(S3262&gt;0,RANK(S3262,(R3262:T3262,U3262:AI3262)),0)</f>
        <v>0</v>
      </c>
      <c r="F3262" s="7">
        <f>IF(T3262&gt;0,RANK(T3262,(R3262:T3262,U3262:AI3262)),0)</f>
        <v>0</v>
      </c>
      <c r="G3262" s="7">
        <f>IF(U3262&gt;0,RANK(U3262,(R3262:T3262,U3262:AI3262)),0)</f>
        <v>0</v>
      </c>
      <c r="H3262" s="7">
        <f t="shared" si="1808"/>
        <v>0</v>
      </c>
      <c r="I3262" s="49" t="e">
        <f t="shared" si="1809"/>
        <v>#NUM!</v>
      </c>
      <c r="J3262" s="177" t="e">
        <f t="shared" si="1810"/>
        <v>#NUM!</v>
      </c>
      <c r="K3262" s="2"/>
      <c r="L3262" s="2" t="str">
        <f t="shared" si="1811"/>
        <v>-</v>
      </c>
      <c r="M3262" s="2" t="str">
        <f t="shared" si="1812"/>
        <v>-</v>
      </c>
      <c r="N3262" s="2" t="str">
        <f t="shared" si="1813"/>
        <v>-</v>
      </c>
      <c r="O3262" s="2" t="str">
        <f t="shared" si="1814"/>
        <v>-</v>
      </c>
      <c r="P3262" s="2" t="str">
        <f t="shared" si="1815"/>
        <v>-</v>
      </c>
      <c r="Q3262" s="2" t="str">
        <f t="shared" si="1786"/>
        <v>-</v>
      </c>
      <c r="AK3262" s="7">
        <f t="shared" si="1816"/>
        <v>0</v>
      </c>
      <c r="AL3262" s="7">
        <f t="shared" si="1817"/>
        <v>0</v>
      </c>
      <c r="AM3262" s="7">
        <f t="shared" si="1818"/>
        <v>0</v>
      </c>
      <c r="AN3262" s="2" t="str">
        <f t="shared" si="1819"/>
        <v>-</v>
      </c>
      <c r="AO3262" s="2" t="str">
        <f t="shared" si="1820"/>
        <v>-</v>
      </c>
      <c r="AP3262" s="2" t="str">
        <f t="shared" si="1821"/>
        <v>-</v>
      </c>
      <c r="AR3262" t="str">
        <f t="shared" si="1822"/>
        <v>Towner</v>
      </c>
      <c r="AS3262" t="s">
        <v>2490</v>
      </c>
      <c r="AT3262" s="184">
        <v>1</v>
      </c>
      <c r="AV3262" s="97">
        <v>38</v>
      </c>
      <c r="AW3262" s="99">
        <v>95</v>
      </c>
      <c r="AX3262" s="105">
        <f t="shared" si="1823"/>
        <v>38095</v>
      </c>
      <c r="AZ3262" s="7" t="s">
        <v>2951</v>
      </c>
    </row>
    <row r="3263" spans="1:52" hidden="1" outlineLevel="1">
      <c r="A3263" t="s">
        <v>2361</v>
      </c>
      <c r="B3263" t="s">
        <v>2490</v>
      </c>
      <c r="C3263" s="1">
        <f t="shared" si="1807"/>
        <v>0</v>
      </c>
      <c r="D3263" s="7">
        <f>IF(R3263&gt;0,RANK(R3263,(R3263:T3263,U3263:AI3263)),0)</f>
        <v>0</v>
      </c>
      <c r="E3263" s="7">
        <f>IF(S3263&gt;0,RANK(S3263,(R3263:T3263,U3263:AI3263)),0)</f>
        <v>0</v>
      </c>
      <c r="F3263" s="7">
        <f>IF(T3263&gt;0,RANK(T3263,(R3263:T3263,U3263:AI3263)),0)</f>
        <v>0</v>
      </c>
      <c r="G3263" s="7">
        <f>IF(U3263&gt;0,RANK(U3263,(R3263:T3263,U3263:AI3263)),0)</f>
        <v>0</v>
      </c>
      <c r="H3263" s="7">
        <f t="shared" si="1808"/>
        <v>0</v>
      </c>
      <c r="I3263" s="49" t="e">
        <f t="shared" si="1809"/>
        <v>#NUM!</v>
      </c>
      <c r="J3263" s="177" t="e">
        <f t="shared" si="1810"/>
        <v>#NUM!</v>
      </c>
      <c r="K3263" s="2"/>
      <c r="L3263" s="2" t="str">
        <f t="shared" si="1811"/>
        <v>-</v>
      </c>
      <c r="M3263" s="2" t="str">
        <f t="shared" si="1812"/>
        <v>-</v>
      </c>
      <c r="N3263" s="2" t="str">
        <f t="shared" si="1813"/>
        <v>-</v>
      </c>
      <c r="O3263" s="2" t="str">
        <f t="shared" si="1814"/>
        <v>-</v>
      </c>
      <c r="P3263" s="2" t="str">
        <f t="shared" si="1815"/>
        <v>-</v>
      </c>
      <c r="Q3263" s="2" t="str">
        <f t="shared" si="1786"/>
        <v>-</v>
      </c>
      <c r="AK3263" s="7">
        <f t="shared" si="1816"/>
        <v>0</v>
      </c>
      <c r="AL3263" s="7">
        <f t="shared" si="1817"/>
        <v>0</v>
      </c>
      <c r="AM3263" s="7">
        <f t="shared" si="1818"/>
        <v>0</v>
      </c>
      <c r="AN3263" s="2" t="str">
        <f t="shared" si="1819"/>
        <v>-</v>
      </c>
      <c r="AO3263" s="2" t="str">
        <f t="shared" si="1820"/>
        <v>-</v>
      </c>
      <c r="AP3263" s="2" t="str">
        <f t="shared" si="1821"/>
        <v>-</v>
      </c>
      <c r="AR3263" t="str">
        <f t="shared" si="1822"/>
        <v>Traill</v>
      </c>
      <c r="AS3263" t="s">
        <v>2490</v>
      </c>
      <c r="AT3263" s="184">
        <v>1</v>
      </c>
      <c r="AV3263" s="97">
        <v>38</v>
      </c>
      <c r="AW3263" s="99">
        <v>97</v>
      </c>
      <c r="AX3263" s="105">
        <f t="shared" si="1823"/>
        <v>38097</v>
      </c>
      <c r="AZ3263" s="7" t="s">
        <v>2951</v>
      </c>
    </row>
    <row r="3264" spans="1:52" hidden="1" outlineLevel="1">
      <c r="A3264" t="s">
        <v>3254</v>
      </c>
      <c r="B3264" t="s">
        <v>2490</v>
      </c>
      <c r="C3264" s="1">
        <f t="shared" si="1807"/>
        <v>0</v>
      </c>
      <c r="D3264" s="7">
        <f>IF(R3264&gt;0,RANK(R3264,(R3264:T3264,U3264:AI3264)),0)</f>
        <v>0</v>
      </c>
      <c r="E3264" s="7">
        <f>IF(S3264&gt;0,RANK(S3264,(R3264:T3264,U3264:AI3264)),0)</f>
        <v>0</v>
      </c>
      <c r="F3264" s="7">
        <f>IF(T3264&gt;0,RANK(T3264,(R3264:T3264,U3264:AI3264)),0)</f>
        <v>0</v>
      </c>
      <c r="G3264" s="7">
        <f>IF(U3264&gt;0,RANK(U3264,(R3264:T3264,U3264:AI3264)),0)</f>
        <v>0</v>
      </c>
      <c r="H3264" s="7">
        <f t="shared" si="1808"/>
        <v>0</v>
      </c>
      <c r="I3264" s="49" t="e">
        <f t="shared" si="1809"/>
        <v>#NUM!</v>
      </c>
      <c r="J3264" s="177" t="e">
        <f t="shared" si="1810"/>
        <v>#NUM!</v>
      </c>
      <c r="K3264" s="2"/>
      <c r="L3264" s="2" t="str">
        <f t="shared" si="1811"/>
        <v>-</v>
      </c>
      <c r="M3264" s="2" t="str">
        <f t="shared" si="1812"/>
        <v>-</v>
      </c>
      <c r="N3264" s="2" t="str">
        <f t="shared" si="1813"/>
        <v>-</v>
      </c>
      <c r="O3264" s="2" t="str">
        <f t="shared" si="1814"/>
        <v>-</v>
      </c>
      <c r="P3264" s="2" t="str">
        <f t="shared" si="1815"/>
        <v>-</v>
      </c>
      <c r="Q3264" s="2" t="str">
        <f t="shared" si="1786"/>
        <v>-</v>
      </c>
      <c r="AK3264" s="7">
        <f t="shared" si="1816"/>
        <v>0</v>
      </c>
      <c r="AL3264" s="7">
        <f t="shared" si="1817"/>
        <v>0</v>
      </c>
      <c r="AM3264" s="7">
        <f t="shared" si="1818"/>
        <v>0</v>
      </c>
      <c r="AN3264" s="2" t="str">
        <f t="shared" si="1819"/>
        <v>-</v>
      </c>
      <c r="AO3264" s="2" t="str">
        <f t="shared" si="1820"/>
        <v>-</v>
      </c>
      <c r="AP3264" s="2" t="str">
        <f t="shared" si="1821"/>
        <v>-</v>
      </c>
      <c r="AR3264" t="str">
        <f t="shared" si="1822"/>
        <v>Walsh</v>
      </c>
      <c r="AS3264" t="s">
        <v>2490</v>
      </c>
      <c r="AT3264" s="184">
        <v>1</v>
      </c>
      <c r="AV3264" s="97">
        <v>38</v>
      </c>
      <c r="AW3264" s="99">
        <v>99</v>
      </c>
      <c r="AX3264" s="105">
        <f t="shared" si="1823"/>
        <v>38099</v>
      </c>
      <c r="AZ3264" s="7" t="s">
        <v>2951</v>
      </c>
    </row>
    <row r="3265" spans="1:72" hidden="1" outlineLevel="1">
      <c r="A3265" t="s">
        <v>641</v>
      </c>
      <c r="B3265" t="s">
        <v>2490</v>
      </c>
      <c r="C3265" s="1">
        <f t="shared" si="1807"/>
        <v>0</v>
      </c>
      <c r="D3265" s="7">
        <f>IF(R3265&gt;0,RANK(R3265,(R3265:T3265,U3265:AI3265)),0)</f>
        <v>0</v>
      </c>
      <c r="E3265" s="7">
        <f>IF(S3265&gt;0,RANK(S3265,(R3265:T3265,U3265:AI3265)),0)</f>
        <v>0</v>
      </c>
      <c r="F3265" s="7">
        <f>IF(T3265&gt;0,RANK(T3265,(R3265:T3265,U3265:AI3265)),0)</f>
        <v>0</v>
      </c>
      <c r="G3265" s="7">
        <f>IF(U3265&gt;0,RANK(U3265,(R3265:T3265,U3265:AI3265)),0)</f>
        <v>0</v>
      </c>
      <c r="H3265" s="7">
        <f t="shared" si="1808"/>
        <v>0</v>
      </c>
      <c r="I3265" s="49" t="e">
        <f t="shared" si="1809"/>
        <v>#NUM!</v>
      </c>
      <c r="J3265" s="177" t="e">
        <f t="shared" si="1810"/>
        <v>#NUM!</v>
      </c>
      <c r="K3265" s="2"/>
      <c r="L3265" s="2" t="str">
        <f t="shared" si="1811"/>
        <v>-</v>
      </c>
      <c r="M3265" s="2" t="str">
        <f t="shared" si="1812"/>
        <v>-</v>
      </c>
      <c r="N3265" s="2" t="str">
        <f t="shared" si="1813"/>
        <v>-</v>
      </c>
      <c r="O3265" s="2" t="str">
        <f t="shared" si="1814"/>
        <v>-</v>
      </c>
      <c r="P3265" s="2" t="str">
        <f t="shared" si="1815"/>
        <v>-</v>
      </c>
      <c r="Q3265" s="2" t="str">
        <f t="shared" si="1786"/>
        <v>-</v>
      </c>
      <c r="AK3265" s="7">
        <f t="shared" si="1816"/>
        <v>0</v>
      </c>
      <c r="AL3265" s="7">
        <f t="shared" si="1817"/>
        <v>0</v>
      </c>
      <c r="AM3265" s="7">
        <f t="shared" si="1818"/>
        <v>0</v>
      </c>
      <c r="AN3265" s="2" t="str">
        <f t="shared" si="1819"/>
        <v>-</v>
      </c>
      <c r="AO3265" s="2" t="str">
        <f t="shared" si="1820"/>
        <v>-</v>
      </c>
      <c r="AP3265" s="2" t="str">
        <f t="shared" si="1821"/>
        <v>-</v>
      </c>
      <c r="AR3265" t="str">
        <f t="shared" si="1822"/>
        <v>Ward</v>
      </c>
      <c r="AS3265" t="s">
        <v>2490</v>
      </c>
      <c r="AT3265" s="184">
        <v>1</v>
      </c>
      <c r="AV3265" s="97">
        <v>38</v>
      </c>
      <c r="AW3265" s="99">
        <v>101</v>
      </c>
      <c r="AX3265" s="105">
        <f t="shared" si="1823"/>
        <v>38101</v>
      </c>
      <c r="AZ3265" s="7" t="s">
        <v>2951</v>
      </c>
    </row>
    <row r="3266" spans="1:72" hidden="1" outlineLevel="1">
      <c r="A3266" t="s">
        <v>1017</v>
      </c>
      <c r="B3266" t="s">
        <v>2490</v>
      </c>
      <c r="C3266" s="1">
        <f t="shared" si="1807"/>
        <v>0</v>
      </c>
      <c r="D3266" s="7">
        <f>IF(R3266&gt;0,RANK(R3266,(R3266:T3266,U3266:AI3266)),0)</f>
        <v>0</v>
      </c>
      <c r="E3266" s="7">
        <f>IF(S3266&gt;0,RANK(S3266,(R3266:T3266,U3266:AI3266)),0)</f>
        <v>0</v>
      </c>
      <c r="F3266" s="7">
        <f>IF(T3266&gt;0,RANK(T3266,(R3266:T3266,U3266:AI3266)),0)</f>
        <v>0</v>
      </c>
      <c r="G3266" s="7">
        <f>IF(U3266&gt;0,RANK(U3266,(R3266:T3266,U3266:AI3266)),0)</f>
        <v>0</v>
      </c>
      <c r="H3266" s="7">
        <f t="shared" si="1808"/>
        <v>0</v>
      </c>
      <c r="I3266" s="49" t="e">
        <f t="shared" si="1809"/>
        <v>#NUM!</v>
      </c>
      <c r="J3266" s="177" t="e">
        <f t="shared" si="1810"/>
        <v>#NUM!</v>
      </c>
      <c r="K3266" s="2"/>
      <c r="L3266" s="2" t="str">
        <f t="shared" si="1811"/>
        <v>-</v>
      </c>
      <c r="M3266" s="2" t="str">
        <f t="shared" si="1812"/>
        <v>-</v>
      </c>
      <c r="N3266" s="2" t="str">
        <f t="shared" si="1813"/>
        <v>-</v>
      </c>
      <c r="O3266" s="2" t="str">
        <f t="shared" si="1814"/>
        <v>-</v>
      </c>
      <c r="P3266" s="2" t="str">
        <f t="shared" si="1815"/>
        <v>-</v>
      </c>
      <c r="Q3266" s="2" t="str">
        <f t="shared" si="1786"/>
        <v>-</v>
      </c>
      <c r="AK3266" s="7">
        <f t="shared" si="1816"/>
        <v>0</v>
      </c>
      <c r="AL3266" s="7">
        <f t="shared" si="1817"/>
        <v>0</v>
      </c>
      <c r="AM3266" s="7">
        <f t="shared" si="1818"/>
        <v>0</v>
      </c>
      <c r="AN3266" s="2" t="str">
        <f t="shared" si="1819"/>
        <v>-</v>
      </c>
      <c r="AO3266" s="2" t="str">
        <f t="shared" si="1820"/>
        <v>-</v>
      </c>
      <c r="AP3266" s="2" t="str">
        <f t="shared" si="1821"/>
        <v>-</v>
      </c>
      <c r="AR3266" t="str">
        <f t="shared" si="1822"/>
        <v>Wells</v>
      </c>
      <c r="AS3266" t="s">
        <v>2490</v>
      </c>
      <c r="AT3266" s="184">
        <v>1</v>
      </c>
      <c r="AV3266" s="97">
        <v>38</v>
      </c>
      <c r="AW3266" s="99">
        <v>103</v>
      </c>
      <c r="AX3266" s="105">
        <f t="shared" si="1823"/>
        <v>38103</v>
      </c>
      <c r="AZ3266" s="7" t="s">
        <v>2951</v>
      </c>
    </row>
    <row r="3267" spans="1:72" hidden="1" outlineLevel="1">
      <c r="A3267" t="s">
        <v>859</v>
      </c>
      <c r="B3267" t="s">
        <v>2490</v>
      </c>
      <c r="C3267" s="1">
        <f t="shared" si="1807"/>
        <v>0</v>
      </c>
      <c r="D3267" s="7">
        <f>IF(R3267&gt;0,RANK(R3267,(R3267:T3267,U3267:AI3267)),0)</f>
        <v>0</v>
      </c>
      <c r="E3267" s="7">
        <f>IF(S3267&gt;0,RANK(S3267,(R3267:T3267,U3267:AI3267)),0)</f>
        <v>0</v>
      </c>
      <c r="F3267" s="7">
        <f>IF(T3267&gt;0,RANK(T3267,(R3267:T3267,U3267:AI3267)),0)</f>
        <v>0</v>
      </c>
      <c r="G3267" s="7">
        <f>IF(U3267&gt;0,RANK(U3267,(R3267:T3267,U3267:AI3267)),0)</f>
        <v>0</v>
      </c>
      <c r="H3267" s="7">
        <f t="shared" si="1808"/>
        <v>0</v>
      </c>
      <c r="I3267" s="49" t="e">
        <f t="shared" si="1809"/>
        <v>#NUM!</v>
      </c>
      <c r="J3267" s="177" t="e">
        <f t="shared" si="1810"/>
        <v>#NUM!</v>
      </c>
      <c r="K3267" s="2"/>
      <c r="L3267" s="2" t="str">
        <f t="shared" si="1811"/>
        <v>-</v>
      </c>
      <c r="M3267" s="2" t="str">
        <f t="shared" si="1812"/>
        <v>-</v>
      </c>
      <c r="N3267" s="2" t="str">
        <f t="shared" si="1813"/>
        <v>-</v>
      </c>
      <c r="O3267" s="2" t="str">
        <f t="shared" si="1814"/>
        <v>-</v>
      </c>
      <c r="P3267" s="2" t="str">
        <f t="shared" si="1815"/>
        <v>-</v>
      </c>
      <c r="Q3267" s="2" t="str">
        <f t="shared" si="1786"/>
        <v>-</v>
      </c>
      <c r="AK3267" s="7">
        <f t="shared" si="1816"/>
        <v>0</v>
      </c>
      <c r="AL3267" s="7">
        <f t="shared" si="1817"/>
        <v>0</v>
      </c>
      <c r="AM3267" s="7">
        <f t="shared" si="1818"/>
        <v>0</v>
      </c>
      <c r="AN3267" s="2" t="str">
        <f t="shared" si="1819"/>
        <v>-</v>
      </c>
      <c r="AO3267" s="2" t="str">
        <f t="shared" si="1820"/>
        <v>-</v>
      </c>
      <c r="AP3267" s="2" t="str">
        <f t="shared" si="1821"/>
        <v>-</v>
      </c>
      <c r="AR3267" t="str">
        <f t="shared" si="1822"/>
        <v>Williams</v>
      </c>
      <c r="AS3267" t="s">
        <v>2490</v>
      </c>
      <c r="AT3267" s="184">
        <v>1</v>
      </c>
      <c r="AV3267" s="97">
        <v>38</v>
      </c>
      <c r="AW3267" s="99">
        <v>105</v>
      </c>
      <c r="AX3267" s="105">
        <f t="shared" si="1823"/>
        <v>38105</v>
      </c>
      <c r="AZ3267" s="7" t="s">
        <v>2951</v>
      </c>
    </row>
    <row r="3268" spans="1:72" collapsed="1">
      <c r="A3268" t="s">
        <v>1742</v>
      </c>
      <c r="B3268" t="s">
        <v>1105</v>
      </c>
      <c r="C3268" s="1">
        <f t="shared" si="1807"/>
        <v>0</v>
      </c>
      <c r="D3268" s="7">
        <f>IF(R3268&gt;0,RANK(R3268,(R3268:T3268,U3268:AI3268)),0)</f>
        <v>0</v>
      </c>
      <c r="E3268" s="7">
        <f>IF(S3268&gt;0,RANK(S3268,(R3268:T3268,U3268:AI3268)),0)</f>
        <v>0</v>
      </c>
      <c r="F3268" s="7">
        <f>IF(T3268&gt;0,RANK(T3268,(R3268:T3268,U3268:AI3268)),0)</f>
        <v>0</v>
      </c>
      <c r="G3268" s="7">
        <f>IF(U3268&gt;0,RANK(U3268,(R3268:T3268,U3268:AI3268)),0)</f>
        <v>0</v>
      </c>
      <c r="H3268" s="7">
        <f t="shared" si="1808"/>
        <v>0</v>
      </c>
      <c r="I3268" s="49" t="e">
        <f t="shared" si="1809"/>
        <v>#NUM!</v>
      </c>
      <c r="J3268" s="177" t="e">
        <f t="shared" si="1810"/>
        <v>#NUM!</v>
      </c>
      <c r="K3268" s="2"/>
      <c r="L3268" s="2" t="str">
        <f t="shared" si="1811"/>
        <v>-</v>
      </c>
      <c r="M3268" s="2" t="str">
        <f t="shared" si="1812"/>
        <v>-</v>
      </c>
      <c r="N3268" s="2" t="str">
        <f t="shared" si="1813"/>
        <v>-</v>
      </c>
      <c r="O3268" s="2" t="str">
        <f t="shared" si="1814"/>
        <v>-</v>
      </c>
      <c r="P3268" s="2" t="str">
        <f t="shared" si="1815"/>
        <v>-</v>
      </c>
      <c r="Q3268" s="2" t="str">
        <f t="shared" si="1786"/>
        <v>-</v>
      </c>
      <c r="R3268" s="83"/>
      <c r="S3268" s="83"/>
      <c r="T3268" s="83"/>
      <c r="U3268" s="83"/>
      <c r="V3268" s="83"/>
      <c r="W3268" s="83"/>
      <c r="X3268" s="83"/>
      <c r="Y3268" s="83"/>
      <c r="AB3268" s="83"/>
      <c r="AE3268" s="83"/>
      <c r="AK3268" s="7">
        <f t="shared" si="1816"/>
        <v>0</v>
      </c>
      <c r="AL3268" s="7">
        <f t="shared" si="1817"/>
        <v>0</v>
      </c>
      <c r="AM3268" s="7">
        <f t="shared" si="1818"/>
        <v>0</v>
      </c>
      <c r="AN3268" s="2" t="str">
        <f t="shared" si="1819"/>
        <v>-</v>
      </c>
      <c r="AO3268" s="2" t="str">
        <f t="shared" si="1820"/>
        <v>-</v>
      </c>
      <c r="AP3268" s="2" t="str">
        <f t="shared" si="1821"/>
        <v>-</v>
      </c>
      <c r="AR3268" t="str">
        <f t="shared" si="1822"/>
        <v>North Dakota</v>
      </c>
      <c r="AS3268" t="s">
        <v>1105</v>
      </c>
      <c r="AT3268" s="184"/>
      <c r="AV3268" s="97">
        <v>38</v>
      </c>
      <c r="AW3268" s="99"/>
      <c r="AX3268" s="97">
        <v>38</v>
      </c>
      <c r="AZ3268" s="7" t="s">
        <v>1619</v>
      </c>
      <c r="BA3268" t="s">
        <v>2344</v>
      </c>
    </row>
    <row r="3269" spans="1:72" s="164" customFormat="1">
      <c r="A3269" s="9"/>
      <c r="C3269" s="1"/>
      <c r="D3269" s="7"/>
      <c r="E3269" s="7"/>
      <c r="F3269" s="7"/>
      <c r="G3269" s="7"/>
      <c r="H3269" s="8"/>
      <c r="I3269" s="49"/>
      <c r="J3269" s="177"/>
      <c r="K3269" s="2"/>
      <c r="L3269" s="2"/>
      <c r="M3269" s="2"/>
      <c r="N3269" s="2"/>
      <c r="O3269" s="2"/>
      <c r="P3269" s="2"/>
      <c r="Q3269" s="2"/>
      <c r="R3269" s="1"/>
      <c r="S3269" s="1"/>
      <c r="T3269" s="1"/>
      <c r="U3269" s="1"/>
      <c r="V3269" s="1"/>
      <c r="W3269" s="1"/>
      <c r="X3269" s="1"/>
      <c r="Y3269" s="1"/>
      <c r="Z3269" s="1"/>
      <c r="AA3269" s="1"/>
      <c r="AB3269" s="1"/>
      <c r="AC3269" s="1"/>
      <c r="AD3269" s="1"/>
      <c r="AE3269" s="1"/>
      <c r="AF3269" s="1"/>
      <c r="AG3269" s="1"/>
      <c r="AH3269" s="1"/>
      <c r="AI3269" s="1"/>
      <c r="AJ3269" s="1"/>
      <c r="AK3269" s="8"/>
      <c r="AL3269" s="8"/>
      <c r="AM3269" s="8"/>
      <c r="AN3269" s="2"/>
      <c r="AO3269" s="2"/>
      <c r="AP3269" s="2"/>
      <c r="AQ3269" s="2"/>
      <c r="AT3269" s="184"/>
      <c r="AV3269" s="97"/>
      <c r="AW3269" s="99"/>
      <c r="AX3269" s="97"/>
      <c r="AZ3269" s="7"/>
      <c r="BN3269" s="1"/>
      <c r="BT3269" s="1"/>
    </row>
    <row r="3270" spans="1:72" s="164" customFormat="1">
      <c r="A3270" s="86" t="s">
        <v>3324</v>
      </c>
      <c r="B3270" s="164" t="s">
        <v>1105</v>
      </c>
      <c r="C3270" s="1">
        <f>SUM(R3270:AI3270)</f>
        <v>471</v>
      </c>
      <c r="D3270" s="7">
        <f>IF(R3270&gt;0,RANK(R3270,(R3270:T3270,U3270:AI3270)),0)</f>
        <v>3</v>
      </c>
      <c r="E3270" s="7">
        <f>IF(S3270&gt;0,RANK(S3270,(R3270:T3270,U3270:AI3270)),0)</f>
        <v>0</v>
      </c>
      <c r="F3270" s="7">
        <f>IF(T3270&gt;0,RANK(T3270,(R3270:T3270,U3270:AI3270)),0)</f>
        <v>4</v>
      </c>
      <c r="G3270" s="7">
        <f>IF(U3270&gt;0,RANK(U3270,(R3270:T3270,U3270:AI3270)),0)</f>
        <v>2</v>
      </c>
      <c r="H3270" s="7">
        <f>IF(V3270&gt;0,RANK(V3270,(R3270:AB3270)),0)</f>
        <v>1</v>
      </c>
      <c r="I3270" s="49">
        <f>MAX(R3270:AA3270)-LARGE(R3270:AA3270,2)</f>
        <v>230</v>
      </c>
      <c r="J3270" s="177">
        <f>I3270/C3270</f>
        <v>0.48832271762208068</v>
      </c>
      <c r="K3270" s="2"/>
      <c r="L3270" s="2">
        <f>IF($C3270=0,"-",R3270/$C3270)</f>
        <v>2.1231422505307854E-2</v>
      </c>
      <c r="M3270" s="2">
        <f>IF($C3270=0,"-",S3270/$C3270)</f>
        <v>0</v>
      </c>
      <c r="N3270" s="2">
        <f>IF($C3270=0,"-",T3270/$C3270)</f>
        <v>1.0615711252653927E-2</v>
      </c>
      <c r="O3270" s="2">
        <f>IF($C3270=0,"-",U3270/$C3270)</f>
        <v>0.23991507430997877</v>
      </c>
      <c r="P3270" s="2">
        <f>IF($C3270=0,"-",V3270/$C3270)</f>
        <v>0.7282377919320594</v>
      </c>
      <c r="Q3270" s="2">
        <f t="shared" ref="Q3270:Q3297" si="1824">IF(C3270=0,"-",(1-L3270-M3270-N3270-O3270-P3270))</f>
        <v>1.1102230246251565E-16</v>
      </c>
      <c r="R3270" s="166">
        <v>10</v>
      </c>
      <c r="S3270" s="166"/>
      <c r="T3270" s="166">
        <v>5</v>
      </c>
      <c r="U3270" s="166">
        <f>15+56+42</f>
        <v>113</v>
      </c>
      <c r="V3270" s="166">
        <f>150+150+43</f>
        <v>343</v>
      </c>
      <c r="W3270" s="1"/>
      <c r="X3270" s="1"/>
      <c r="Y3270" s="1"/>
      <c r="Z3270" s="1"/>
      <c r="AA3270" s="1"/>
      <c r="AB3270" s="1"/>
      <c r="AC3270" s="1"/>
      <c r="AD3270" s="1"/>
      <c r="AE3270" s="1"/>
      <c r="AF3270" s="1"/>
      <c r="AG3270" s="1"/>
      <c r="AH3270" s="1"/>
      <c r="AI3270" s="1"/>
      <c r="AJ3270" s="1"/>
      <c r="AK3270" s="7">
        <f>IF(W3270&gt;0,RANK(W3270,(R3270:AB3270)),0)</f>
        <v>0</v>
      </c>
      <c r="AL3270" s="7">
        <f>IF(X3270&gt;0,RANK(X3270,(R3270:AB3270)),0)</f>
        <v>0</v>
      </c>
      <c r="AM3270" s="7">
        <f>IF(Y3270&gt;0,RANK(Y3270,(R3270:AB3270)),0)</f>
        <v>0</v>
      </c>
      <c r="AN3270" s="2">
        <f>IF($C3270=0,"-",W3270/$C3270)</f>
        <v>0</v>
      </c>
      <c r="AO3270" s="2">
        <f>IF($C3270=0,"-",X3270/$C3270)</f>
        <v>0</v>
      </c>
      <c r="AP3270" s="2">
        <f>IF($C3270=0,"-",Y3270/$C3270)</f>
        <v>0</v>
      </c>
      <c r="AQ3270" s="2"/>
      <c r="AR3270" s="164" t="str">
        <f>A3270</f>
        <v>N. Mariana Islands</v>
      </c>
      <c r="AS3270" s="164" t="s">
        <v>1105</v>
      </c>
      <c r="AT3270" s="184"/>
      <c r="AV3270" s="97">
        <v>69</v>
      </c>
      <c r="AW3270" s="99"/>
      <c r="AX3270" s="97">
        <v>69</v>
      </c>
      <c r="AZ3270" s="7" t="s">
        <v>1488</v>
      </c>
      <c r="BA3270" s="164" t="s">
        <v>2991</v>
      </c>
      <c r="BN3270" s="1"/>
      <c r="BT3270" s="1"/>
    </row>
    <row r="3271" spans="1:72" s="160" customFormat="1">
      <c r="C3271" s="1"/>
      <c r="D3271" s="7"/>
      <c r="E3271" s="7"/>
      <c r="F3271" s="7"/>
      <c r="G3271" s="7"/>
      <c r="H3271" s="7"/>
      <c r="I3271" s="49"/>
      <c r="J3271" s="54"/>
      <c r="K3271" s="2"/>
      <c r="L3271" s="2"/>
      <c r="M3271" s="2"/>
      <c r="N3271" s="2"/>
      <c r="O3271" s="2"/>
      <c r="P3271" s="2"/>
      <c r="Q3271" s="2"/>
      <c r="R3271" s="1"/>
      <c r="S3271" s="1"/>
      <c r="T3271" s="1"/>
      <c r="U3271" s="1"/>
      <c r="V3271" s="1"/>
      <c r="W3271" s="1"/>
      <c r="X3271" s="1"/>
      <c r="Y3271" s="1"/>
      <c r="Z3271" s="1"/>
      <c r="AA3271" s="1"/>
      <c r="AB3271" s="1"/>
      <c r="AC3271" s="1"/>
      <c r="AD3271" s="1"/>
      <c r="AE3271" s="1"/>
      <c r="AF3271" s="1"/>
      <c r="AG3271" s="1"/>
      <c r="AH3271" s="1"/>
      <c r="AI3271" s="1"/>
      <c r="AJ3271" s="1"/>
      <c r="AK3271" s="7"/>
      <c r="AL3271" s="7"/>
      <c r="AM3271" s="7"/>
      <c r="AN3271" s="2"/>
      <c r="AO3271" s="2"/>
      <c r="AP3271" s="2"/>
      <c r="AQ3271" s="2"/>
      <c r="AT3271" s="184"/>
      <c r="AV3271" s="97"/>
      <c r="AW3271" s="99"/>
      <c r="AX3271" s="105"/>
      <c r="AZ3271" s="7"/>
      <c r="BT3271" s="1"/>
    </row>
    <row r="3272" spans="1:72" s="160" customFormat="1" hidden="1" outlineLevel="1">
      <c r="A3272" s="160" t="s">
        <v>1675</v>
      </c>
      <c r="B3272" s="160" t="s">
        <v>137</v>
      </c>
      <c r="C3272" s="1">
        <f t="shared" ref="C3272:C3295" si="1825">SUM(R3272:AI3272)</f>
        <v>76</v>
      </c>
      <c r="D3272" s="7">
        <f>IF(R3272&gt;0,RANK(R3272,(R3272:T3272,U3272:AI3272)),0)</f>
        <v>0</v>
      </c>
      <c r="E3272" s="7">
        <f>IF(S3272&gt;0,RANK(S3272,(R3272:T3272,U3272:AI3272)),0)</f>
        <v>0</v>
      </c>
      <c r="F3272" s="7">
        <f>IF(T3272&gt;0,RANK(T3272,(R3272:T3272,U3272:AI3272)),0)</f>
        <v>1</v>
      </c>
      <c r="G3272" s="7">
        <f>IF(U3272&gt;0,RANK(U3272,(R3272:T3272,U3272:AI3272)),0)</f>
        <v>2</v>
      </c>
      <c r="H3272" s="7">
        <f t="shared" ref="H3272:H3295" si="1826">IF(V3272&gt;0,RANK(V3272,(R3272:AB3272)),0)</f>
        <v>0</v>
      </c>
      <c r="I3272" s="49">
        <f>MAX(R3272:AA3272)-LARGE(R3272:AA3272,2)</f>
        <v>2</v>
      </c>
      <c r="J3272" s="54">
        <f t="shared" ref="J3272:J3295" si="1827">I3272/C3272</f>
        <v>2.6315789473684209E-2</v>
      </c>
      <c r="K3272" s="2"/>
      <c r="L3272" s="2">
        <f t="shared" ref="L3272:L3295" si="1828">IF($C3272=0,"-",R3272/$C3272)</f>
        <v>0</v>
      </c>
      <c r="M3272" s="2">
        <f t="shared" ref="M3272:M3295" si="1829">IF($C3272=0,"-",S3272/$C3272)</f>
        <v>0</v>
      </c>
      <c r="N3272" s="2">
        <f t="shared" ref="N3272:N3295" si="1830">IF($C3272=0,"-",T3272/$C3272)</f>
        <v>0.51315789473684215</v>
      </c>
      <c r="O3272" s="2">
        <f t="shared" ref="O3272:O3295" si="1831">IF($C3272=0,"-",U3272/$C3272)</f>
        <v>0.48684210526315791</v>
      </c>
      <c r="P3272" s="2">
        <f t="shared" ref="P3272:P3295" si="1832">IF($C3272=0,"-",V3272/$C3272)</f>
        <v>0</v>
      </c>
      <c r="Q3272" s="2">
        <f t="shared" si="1824"/>
        <v>-5.5511151231257827E-17</v>
      </c>
      <c r="R3272" s="1"/>
      <c r="S3272" s="1"/>
      <c r="T3272" s="1">
        <v>39</v>
      </c>
      <c r="U3272" s="1">
        <v>37</v>
      </c>
      <c r="V3272" s="1"/>
      <c r="W3272" s="1"/>
      <c r="X3272" s="1"/>
      <c r="Y3272" s="1"/>
      <c r="Z3272" s="1"/>
      <c r="AA3272" s="1"/>
      <c r="AB3272" s="1">
        <f t="shared" ref="AB3272:AB3294" si="1833">BN3272</f>
        <v>0</v>
      </c>
      <c r="AC3272" s="1"/>
      <c r="AD3272" s="1"/>
      <c r="AE3272" s="1"/>
      <c r="AF3272" s="1"/>
      <c r="AG3272" s="1"/>
      <c r="AH3272" s="1"/>
      <c r="AI3272" s="1"/>
      <c r="AJ3272" s="1"/>
      <c r="AK3272" s="7">
        <f t="shared" ref="AK3272:AK3295" si="1834">IF(W3272&gt;0,RANK(W3272,(R3272:AB3272)),0)</f>
        <v>0</v>
      </c>
      <c r="AL3272" s="7">
        <f t="shared" ref="AL3272:AL3295" si="1835">IF(X3272&gt;0,RANK(X3272,(R3272:AB3272)),0)</f>
        <v>0</v>
      </c>
      <c r="AM3272" s="7">
        <f t="shared" ref="AM3272:AM3295" si="1836">IF(Y3272&gt;0,RANK(Y3272,(R3272:AB3272)),0)</f>
        <v>0</v>
      </c>
      <c r="AN3272" s="2">
        <f t="shared" ref="AN3272:AN3295" si="1837">IF($C3272=0,"-",W3272/$C3272)</f>
        <v>0</v>
      </c>
      <c r="AO3272" s="2">
        <f t="shared" ref="AO3272:AO3295" si="1838">IF($C3272=0,"-",X3272/$C3272)</f>
        <v>0</v>
      </c>
      <c r="AP3272" s="2">
        <f t="shared" ref="AP3272:AP3295" si="1839">IF($C3272=0,"-",Y3272/$C3272)</f>
        <v>0</v>
      </c>
      <c r="AQ3272" s="2"/>
      <c r="AR3272" s="160" t="str">
        <f t="shared" ref="AR3272:AR3295" si="1840">A3272</f>
        <v>Albany</v>
      </c>
      <c r="AS3272" s="160" t="s">
        <v>137</v>
      </c>
      <c r="AT3272" s="184">
        <v>1</v>
      </c>
      <c r="AV3272" s="97">
        <v>56</v>
      </c>
      <c r="AW3272" s="99">
        <v>1</v>
      </c>
      <c r="AX3272" s="105">
        <f t="shared" ref="AX3272:AX3294" si="1841">AV3272*1000+AW3272</f>
        <v>56001</v>
      </c>
      <c r="AZ3272" s="7" t="s">
        <v>2951</v>
      </c>
      <c r="BA3272" s="160" t="s">
        <v>1881</v>
      </c>
      <c r="BC3272" s="118"/>
      <c r="BT3272" s="1"/>
    </row>
    <row r="3273" spans="1:72" s="160" customFormat="1" hidden="1" outlineLevel="1">
      <c r="A3273" s="160" t="s">
        <v>879</v>
      </c>
      <c r="B3273" s="160" t="s">
        <v>137</v>
      </c>
      <c r="C3273" s="1">
        <f t="shared" si="1825"/>
        <v>31</v>
      </c>
      <c r="D3273" s="7">
        <f>IF(R3273&gt;0,RANK(R3273,(R3273:T3273,U3273:AI3273)),0)</f>
        <v>4</v>
      </c>
      <c r="E3273" s="7">
        <f>IF(S3273&gt;0,RANK(S3273,(R3273:T3273,U3273:AI3273)),0)</f>
        <v>0</v>
      </c>
      <c r="F3273" s="7">
        <f>IF(T3273&gt;0,RANK(T3273,(R3273:T3273,U3273:AI3273)),0)</f>
        <v>0</v>
      </c>
      <c r="G3273" s="7">
        <f>IF(U3273&gt;0,RANK(U3273,(R3273:T3273,U3273:AI3273)),0)</f>
        <v>1</v>
      </c>
      <c r="H3273" s="7">
        <f t="shared" si="1826"/>
        <v>3</v>
      </c>
      <c r="I3273" s="49">
        <f t="shared" ref="I3273:I3295" si="1842">MAX(R3273:AA3273)-LARGE(R3273:AA3273,2)</f>
        <v>7</v>
      </c>
      <c r="J3273" s="54">
        <f t="shared" si="1827"/>
        <v>0.22580645161290322</v>
      </c>
      <c r="K3273" s="2"/>
      <c r="L3273" s="2">
        <f t="shared" si="1828"/>
        <v>3.2258064516129031E-2</v>
      </c>
      <c r="M3273" s="2">
        <f t="shared" si="1829"/>
        <v>0</v>
      </c>
      <c r="N3273" s="2">
        <f t="shared" si="1830"/>
        <v>0</v>
      </c>
      <c r="O3273" s="2">
        <f t="shared" si="1831"/>
        <v>0.5161290322580645</v>
      </c>
      <c r="P3273" s="2">
        <f t="shared" si="1832"/>
        <v>0.16129032258064516</v>
      </c>
      <c r="Q3273" s="2">
        <f t="shared" si="1824"/>
        <v>0.29032258064516137</v>
      </c>
      <c r="R3273" s="1">
        <v>1</v>
      </c>
      <c r="S3273" s="1"/>
      <c r="T3273" s="1"/>
      <c r="U3273" s="1">
        <v>16</v>
      </c>
      <c r="V3273" s="1">
        <v>5</v>
      </c>
      <c r="W3273" s="1"/>
      <c r="X3273" s="1"/>
      <c r="Y3273" s="1"/>
      <c r="Z3273" s="1"/>
      <c r="AA3273" s="1">
        <v>9</v>
      </c>
      <c r="AB3273" s="1">
        <f t="shared" si="1833"/>
        <v>0</v>
      </c>
      <c r="AC3273" s="1"/>
      <c r="AD3273" s="1"/>
      <c r="AE3273" s="1"/>
      <c r="AF3273" s="1"/>
      <c r="AG3273" s="1"/>
      <c r="AH3273" s="1"/>
      <c r="AI3273" s="1"/>
      <c r="AJ3273" s="1"/>
      <c r="AK3273" s="7">
        <f t="shared" si="1834"/>
        <v>0</v>
      </c>
      <c r="AL3273" s="7">
        <f t="shared" si="1835"/>
        <v>0</v>
      </c>
      <c r="AM3273" s="7">
        <f t="shared" si="1836"/>
        <v>0</v>
      </c>
      <c r="AN3273" s="2">
        <f t="shared" si="1837"/>
        <v>0</v>
      </c>
      <c r="AO3273" s="2">
        <f t="shared" si="1838"/>
        <v>0</v>
      </c>
      <c r="AP3273" s="2">
        <f t="shared" si="1839"/>
        <v>0</v>
      </c>
      <c r="AQ3273" s="2"/>
      <c r="AR3273" s="160" t="str">
        <f t="shared" si="1840"/>
        <v>Big Horn</v>
      </c>
      <c r="AS3273" s="160" t="s">
        <v>137</v>
      </c>
      <c r="AT3273" s="184">
        <v>1</v>
      </c>
      <c r="AV3273" s="97">
        <v>56</v>
      </c>
      <c r="AW3273" s="99">
        <v>3</v>
      </c>
      <c r="AX3273" s="105">
        <f t="shared" si="1841"/>
        <v>56003</v>
      </c>
      <c r="AZ3273" s="7" t="s">
        <v>2951</v>
      </c>
      <c r="BA3273" s="160" t="s">
        <v>1881</v>
      </c>
      <c r="BC3273" s="118"/>
      <c r="BT3273" s="1"/>
    </row>
    <row r="3274" spans="1:72" s="160" customFormat="1" hidden="1" outlineLevel="1">
      <c r="A3274" s="160" t="s">
        <v>418</v>
      </c>
      <c r="B3274" s="160" t="s">
        <v>137</v>
      </c>
      <c r="C3274" s="1">
        <f t="shared" si="1825"/>
        <v>68</v>
      </c>
      <c r="D3274" s="7">
        <f>IF(R3274&gt;0,RANK(R3274,(R3274:T3274,U3274:AI3274)),0)</f>
        <v>0</v>
      </c>
      <c r="E3274" s="7">
        <f>IF(S3274&gt;0,RANK(S3274,(R3274:T3274,U3274:AI3274)),0)</f>
        <v>0</v>
      </c>
      <c r="F3274" s="7">
        <f>IF(T3274&gt;0,RANK(T3274,(R3274:T3274,U3274:AI3274)),0)</f>
        <v>0</v>
      </c>
      <c r="G3274" s="7">
        <f>IF(U3274&gt;0,RANK(U3274,(R3274:T3274,U3274:AI3274)),0)</f>
        <v>1</v>
      </c>
      <c r="H3274" s="7">
        <f t="shared" si="1826"/>
        <v>0</v>
      </c>
      <c r="I3274" s="49" t="e">
        <f t="shared" si="1842"/>
        <v>#NUM!</v>
      </c>
      <c r="J3274" s="54" t="e">
        <f t="shared" si="1827"/>
        <v>#NUM!</v>
      </c>
      <c r="K3274" s="2"/>
      <c r="L3274" s="2">
        <f t="shared" si="1828"/>
        <v>0</v>
      </c>
      <c r="M3274" s="2">
        <f t="shared" si="1829"/>
        <v>0</v>
      </c>
      <c r="N3274" s="2">
        <f t="shared" si="1830"/>
        <v>0</v>
      </c>
      <c r="O3274" s="2">
        <f t="shared" si="1831"/>
        <v>1</v>
      </c>
      <c r="P3274" s="2">
        <f t="shared" si="1832"/>
        <v>0</v>
      </c>
      <c r="Q3274" s="2">
        <f t="shared" si="1824"/>
        <v>0</v>
      </c>
      <c r="R3274" s="1"/>
      <c r="S3274" s="1"/>
      <c r="T3274" s="1"/>
      <c r="U3274" s="1">
        <v>68</v>
      </c>
      <c r="V3274" s="1"/>
      <c r="W3274" s="1"/>
      <c r="X3274" s="1"/>
      <c r="Y3274" s="1"/>
      <c r="Z3274" s="1"/>
      <c r="AA3274" s="1"/>
      <c r="AB3274" s="1">
        <f t="shared" si="1833"/>
        <v>0</v>
      </c>
      <c r="AC3274" s="1"/>
      <c r="AD3274" s="1"/>
      <c r="AE3274" s="1"/>
      <c r="AF3274" s="1"/>
      <c r="AG3274" s="1"/>
      <c r="AH3274" s="1"/>
      <c r="AI3274" s="1"/>
      <c r="AJ3274" s="1"/>
      <c r="AK3274" s="7">
        <f t="shared" si="1834"/>
        <v>0</v>
      </c>
      <c r="AL3274" s="7">
        <f t="shared" si="1835"/>
        <v>0</v>
      </c>
      <c r="AM3274" s="7">
        <f t="shared" si="1836"/>
        <v>0</v>
      </c>
      <c r="AN3274" s="2">
        <f t="shared" si="1837"/>
        <v>0</v>
      </c>
      <c r="AO3274" s="2">
        <f t="shared" si="1838"/>
        <v>0</v>
      </c>
      <c r="AP3274" s="2">
        <f t="shared" si="1839"/>
        <v>0</v>
      </c>
      <c r="AQ3274" s="2"/>
      <c r="AR3274" s="160" t="str">
        <f t="shared" si="1840"/>
        <v>Campbell</v>
      </c>
      <c r="AS3274" s="160" t="s">
        <v>137</v>
      </c>
      <c r="AT3274" s="184">
        <v>1</v>
      </c>
      <c r="AV3274" s="97">
        <v>56</v>
      </c>
      <c r="AW3274" s="99">
        <v>5</v>
      </c>
      <c r="AX3274" s="105">
        <f t="shared" si="1841"/>
        <v>56005</v>
      </c>
      <c r="AZ3274" s="7" t="s">
        <v>2951</v>
      </c>
      <c r="BA3274" s="160" t="s">
        <v>1881</v>
      </c>
      <c r="BC3274" s="118"/>
      <c r="BT3274" s="1"/>
    </row>
    <row r="3275" spans="1:72" s="160" customFormat="1" hidden="1" outlineLevel="1">
      <c r="A3275" s="160" t="s">
        <v>1659</v>
      </c>
      <c r="B3275" s="160" t="s">
        <v>137</v>
      </c>
      <c r="C3275" s="1">
        <f t="shared" si="1825"/>
        <v>22</v>
      </c>
      <c r="D3275" s="7">
        <f>IF(R3275&gt;0,RANK(R3275,(R3275:T3275,U3275:AI3275)),0)</f>
        <v>0</v>
      </c>
      <c r="E3275" s="7">
        <f>IF(S3275&gt;0,RANK(S3275,(R3275:T3275,U3275:AI3275)),0)</f>
        <v>0</v>
      </c>
      <c r="F3275" s="7">
        <f>IF(T3275&gt;0,RANK(T3275,(R3275:T3275,U3275:AI3275)),0)</f>
        <v>0</v>
      </c>
      <c r="G3275" s="7">
        <f>IF(U3275&gt;0,RANK(U3275,(R3275:T3275,U3275:AI3275)),0)</f>
        <v>1</v>
      </c>
      <c r="H3275" s="7">
        <f t="shared" si="1826"/>
        <v>0</v>
      </c>
      <c r="I3275" s="49" t="e">
        <f>MAX(R3275:AA3275)-LARGE(R3275:AA3275,2)</f>
        <v>#NUM!</v>
      </c>
      <c r="J3275" s="54" t="e">
        <f t="shared" si="1827"/>
        <v>#NUM!</v>
      </c>
      <c r="K3275" s="2"/>
      <c r="L3275" s="2">
        <f t="shared" si="1828"/>
        <v>0</v>
      </c>
      <c r="M3275" s="2">
        <f t="shared" si="1829"/>
        <v>0</v>
      </c>
      <c r="N3275" s="2">
        <f t="shared" si="1830"/>
        <v>0</v>
      </c>
      <c r="O3275" s="2">
        <f t="shared" si="1831"/>
        <v>1</v>
      </c>
      <c r="P3275" s="2">
        <f t="shared" si="1832"/>
        <v>0</v>
      </c>
      <c r="Q3275" s="2">
        <f t="shared" si="1824"/>
        <v>0</v>
      </c>
      <c r="R3275" s="1"/>
      <c r="S3275" s="1"/>
      <c r="T3275" s="1"/>
      <c r="U3275" s="1">
        <v>22</v>
      </c>
      <c r="V3275" s="1"/>
      <c r="W3275" s="1"/>
      <c r="X3275" s="1"/>
      <c r="Y3275" s="1"/>
      <c r="Z3275" s="1"/>
      <c r="AA3275" s="1"/>
      <c r="AB3275" s="1">
        <f t="shared" si="1833"/>
        <v>0</v>
      </c>
      <c r="AC3275" s="1"/>
      <c r="AD3275" s="1"/>
      <c r="AE3275" s="1"/>
      <c r="AF3275" s="1"/>
      <c r="AG3275" s="1"/>
      <c r="AH3275" s="1"/>
      <c r="AI3275" s="1"/>
      <c r="AJ3275" s="1"/>
      <c r="AK3275" s="7">
        <f t="shared" si="1834"/>
        <v>0</v>
      </c>
      <c r="AL3275" s="7">
        <f t="shared" si="1835"/>
        <v>0</v>
      </c>
      <c r="AM3275" s="7">
        <f t="shared" si="1836"/>
        <v>0</v>
      </c>
      <c r="AN3275" s="2">
        <f t="shared" si="1837"/>
        <v>0</v>
      </c>
      <c r="AO3275" s="2">
        <f t="shared" si="1838"/>
        <v>0</v>
      </c>
      <c r="AP3275" s="2">
        <f t="shared" si="1839"/>
        <v>0</v>
      </c>
      <c r="AQ3275" s="2"/>
      <c r="AR3275" s="160" t="str">
        <f t="shared" si="1840"/>
        <v>Carbon</v>
      </c>
      <c r="AS3275" s="160" t="s">
        <v>137</v>
      </c>
      <c r="AT3275" s="184">
        <v>1</v>
      </c>
      <c r="AV3275" s="97">
        <v>56</v>
      </c>
      <c r="AW3275" s="99">
        <v>7</v>
      </c>
      <c r="AX3275" s="105">
        <f t="shared" si="1841"/>
        <v>56007</v>
      </c>
      <c r="AZ3275" s="7" t="s">
        <v>2951</v>
      </c>
      <c r="BA3275" s="160" t="s">
        <v>1881</v>
      </c>
      <c r="BC3275" s="118"/>
      <c r="BT3275" s="1"/>
    </row>
    <row r="3276" spans="1:72" s="160" customFormat="1" hidden="1" outlineLevel="1">
      <c r="A3276" s="160" t="s">
        <v>1440</v>
      </c>
      <c r="B3276" s="160" t="s">
        <v>137</v>
      </c>
      <c r="C3276" s="1">
        <f t="shared" si="1825"/>
        <v>73</v>
      </c>
      <c r="D3276" s="7">
        <f>IF(R3276&gt;0,RANK(R3276,(R3276:T3276,U3276:AI3276)),0)</f>
        <v>0</v>
      </c>
      <c r="E3276" s="7">
        <f>IF(S3276&gt;0,RANK(S3276,(R3276:T3276,U3276:AI3276)),0)</f>
        <v>0</v>
      </c>
      <c r="F3276" s="7">
        <f>IF(T3276&gt;0,RANK(T3276,(R3276:T3276,U3276:AI3276)),0)</f>
        <v>2</v>
      </c>
      <c r="G3276" s="7">
        <f>IF(U3276&gt;0,RANK(U3276,(R3276:T3276,U3276:AI3276)),0)</f>
        <v>1</v>
      </c>
      <c r="H3276" s="7">
        <f t="shared" si="1826"/>
        <v>0</v>
      </c>
      <c r="I3276" s="49">
        <f t="shared" si="1842"/>
        <v>3</v>
      </c>
      <c r="J3276" s="54">
        <f t="shared" si="1827"/>
        <v>4.1095890410958902E-2</v>
      </c>
      <c r="K3276" s="2"/>
      <c r="L3276" s="2">
        <f t="shared" si="1828"/>
        <v>0</v>
      </c>
      <c r="M3276" s="2">
        <f t="shared" si="1829"/>
        <v>0</v>
      </c>
      <c r="N3276" s="2">
        <f t="shared" si="1830"/>
        <v>0.47945205479452052</v>
      </c>
      <c r="O3276" s="2">
        <f t="shared" si="1831"/>
        <v>0.52054794520547942</v>
      </c>
      <c r="P3276" s="2">
        <f t="shared" si="1832"/>
        <v>0</v>
      </c>
      <c r="Q3276" s="2">
        <f t="shared" si="1824"/>
        <v>1.1102230246251565E-16</v>
      </c>
      <c r="R3276" s="1"/>
      <c r="S3276" s="1"/>
      <c r="T3276" s="1">
        <v>35</v>
      </c>
      <c r="U3276" s="1">
        <v>38</v>
      </c>
      <c r="V3276" s="1"/>
      <c r="W3276" s="1"/>
      <c r="X3276" s="1"/>
      <c r="Y3276" s="1"/>
      <c r="Z3276" s="1"/>
      <c r="AA3276" s="1"/>
      <c r="AB3276" s="1">
        <f t="shared" si="1833"/>
        <v>0</v>
      </c>
      <c r="AC3276" s="1"/>
      <c r="AD3276" s="1"/>
      <c r="AE3276" s="1"/>
      <c r="AF3276" s="1"/>
      <c r="AG3276" s="1"/>
      <c r="AH3276" s="1"/>
      <c r="AI3276" s="1"/>
      <c r="AJ3276" s="1"/>
      <c r="AK3276" s="7">
        <f t="shared" si="1834"/>
        <v>0</v>
      </c>
      <c r="AL3276" s="7">
        <f t="shared" si="1835"/>
        <v>0</v>
      </c>
      <c r="AM3276" s="7">
        <f t="shared" si="1836"/>
        <v>0</v>
      </c>
      <c r="AN3276" s="2">
        <f t="shared" si="1837"/>
        <v>0</v>
      </c>
      <c r="AO3276" s="2">
        <f t="shared" si="1838"/>
        <v>0</v>
      </c>
      <c r="AP3276" s="2">
        <f t="shared" si="1839"/>
        <v>0</v>
      </c>
      <c r="AQ3276" s="2"/>
      <c r="AR3276" s="160" t="str">
        <f t="shared" si="1840"/>
        <v>Converse</v>
      </c>
      <c r="AS3276" s="160" t="s">
        <v>137</v>
      </c>
      <c r="AT3276" s="184">
        <v>1</v>
      </c>
      <c r="AV3276" s="97">
        <v>56</v>
      </c>
      <c r="AW3276" s="99">
        <v>9</v>
      </c>
      <c r="AX3276" s="105">
        <f t="shared" si="1841"/>
        <v>56009</v>
      </c>
      <c r="AZ3276" s="7" t="s">
        <v>2951</v>
      </c>
      <c r="BA3276" s="160" t="s">
        <v>1881</v>
      </c>
      <c r="BC3276" s="118"/>
      <c r="BD3276" s="118"/>
      <c r="BT3276" s="1"/>
    </row>
    <row r="3277" spans="1:72" s="160" customFormat="1" hidden="1" outlineLevel="1">
      <c r="A3277" s="160" t="s">
        <v>2418</v>
      </c>
      <c r="B3277" s="160" t="s">
        <v>137</v>
      </c>
      <c r="C3277" s="1">
        <f t="shared" si="1825"/>
        <v>58</v>
      </c>
      <c r="D3277" s="7">
        <f>IF(R3277&gt;0,RANK(R3277,(R3277:T3277,U3277:AI3277)),0)</f>
        <v>0</v>
      </c>
      <c r="E3277" s="7">
        <f>IF(S3277&gt;0,RANK(S3277,(R3277:T3277,U3277:AI3277)),0)</f>
        <v>0</v>
      </c>
      <c r="F3277" s="7">
        <f>IF(T3277&gt;0,RANK(T3277,(R3277:T3277,U3277:AI3277)),0)</f>
        <v>0</v>
      </c>
      <c r="G3277" s="7">
        <f>IF(U3277&gt;0,RANK(U3277,(R3277:T3277,U3277:AI3277)),0)</f>
        <v>2</v>
      </c>
      <c r="H3277" s="7">
        <f t="shared" si="1826"/>
        <v>0</v>
      </c>
      <c r="I3277" s="49">
        <f t="shared" si="1842"/>
        <v>4</v>
      </c>
      <c r="J3277" s="54">
        <f t="shared" si="1827"/>
        <v>6.8965517241379309E-2</v>
      </c>
      <c r="K3277" s="2"/>
      <c r="L3277" s="2">
        <f t="shared" si="1828"/>
        <v>0</v>
      </c>
      <c r="M3277" s="2">
        <f t="shared" si="1829"/>
        <v>0</v>
      </c>
      <c r="N3277" s="2">
        <f t="shared" si="1830"/>
        <v>0</v>
      </c>
      <c r="O3277" s="2">
        <f t="shared" si="1831"/>
        <v>0.46551724137931033</v>
      </c>
      <c r="P3277" s="2">
        <f t="shared" si="1832"/>
        <v>0</v>
      </c>
      <c r="Q3277" s="2">
        <f t="shared" si="1824"/>
        <v>0.53448275862068972</v>
      </c>
      <c r="R3277" s="1"/>
      <c r="S3277" s="1"/>
      <c r="T3277" s="1"/>
      <c r="U3277" s="1">
        <v>27</v>
      </c>
      <c r="V3277" s="1"/>
      <c r="W3277" s="1"/>
      <c r="X3277" s="1"/>
      <c r="Y3277" s="1"/>
      <c r="Z3277" s="1"/>
      <c r="AA3277" s="1">
        <v>31</v>
      </c>
      <c r="AB3277" s="1">
        <f t="shared" si="1833"/>
        <v>0</v>
      </c>
      <c r="AC3277" s="1"/>
      <c r="AD3277" s="1"/>
      <c r="AE3277" s="1"/>
      <c r="AF3277" s="1"/>
      <c r="AG3277" s="1"/>
      <c r="AH3277" s="1"/>
      <c r="AI3277" s="1"/>
      <c r="AJ3277" s="1"/>
      <c r="AK3277" s="7">
        <f t="shared" si="1834"/>
        <v>0</v>
      </c>
      <c r="AL3277" s="7">
        <f t="shared" si="1835"/>
        <v>0</v>
      </c>
      <c r="AM3277" s="7">
        <f t="shared" si="1836"/>
        <v>0</v>
      </c>
      <c r="AN3277" s="2">
        <f t="shared" si="1837"/>
        <v>0</v>
      </c>
      <c r="AO3277" s="2">
        <f t="shared" si="1838"/>
        <v>0</v>
      </c>
      <c r="AP3277" s="2">
        <f t="shared" si="1839"/>
        <v>0</v>
      </c>
      <c r="AQ3277" s="2"/>
      <c r="AR3277" s="160" t="str">
        <f t="shared" si="1840"/>
        <v>Crook</v>
      </c>
      <c r="AS3277" s="160" t="s">
        <v>137</v>
      </c>
      <c r="AT3277" s="184">
        <v>1</v>
      </c>
      <c r="AV3277" s="97">
        <v>56</v>
      </c>
      <c r="AW3277" s="99">
        <v>11</v>
      </c>
      <c r="AX3277" s="105">
        <f t="shared" si="1841"/>
        <v>56011</v>
      </c>
      <c r="AZ3277" s="7" t="s">
        <v>2951</v>
      </c>
      <c r="BA3277" s="160" t="s">
        <v>1881</v>
      </c>
      <c r="BC3277" s="118" t="s">
        <v>3328</v>
      </c>
      <c r="BT3277" s="1"/>
    </row>
    <row r="3278" spans="1:72" s="160" customFormat="1" hidden="1" outlineLevel="1">
      <c r="A3278" s="160" t="s">
        <v>696</v>
      </c>
      <c r="B3278" s="160" t="s">
        <v>137</v>
      </c>
      <c r="C3278" s="1">
        <f t="shared" si="1825"/>
        <v>97</v>
      </c>
      <c r="D3278" s="7">
        <f>IF(R3278&gt;0,RANK(R3278,(R3278:T3278,U3278:AI3278)),0)</f>
        <v>0</v>
      </c>
      <c r="E3278" s="7">
        <f>IF(S3278&gt;0,RANK(S3278,(R3278:T3278,U3278:AI3278)),0)</f>
        <v>0</v>
      </c>
      <c r="F3278" s="7">
        <f>IF(T3278&gt;0,RANK(T3278,(R3278:T3278,U3278:AI3278)),0)</f>
        <v>0</v>
      </c>
      <c r="G3278" s="7">
        <f>IF(U3278&gt;0,RANK(U3278,(R3278:T3278,U3278:AI3278)),0)</f>
        <v>1</v>
      </c>
      <c r="H3278" s="7">
        <f t="shared" si="1826"/>
        <v>2</v>
      </c>
      <c r="I3278" s="49">
        <f t="shared" si="1842"/>
        <v>31</v>
      </c>
      <c r="J3278" s="54">
        <f t="shared" si="1827"/>
        <v>0.31958762886597936</v>
      </c>
      <c r="K3278" s="2"/>
      <c r="L3278" s="2">
        <f t="shared" si="1828"/>
        <v>0</v>
      </c>
      <c r="M3278" s="2">
        <f t="shared" si="1829"/>
        <v>0</v>
      </c>
      <c r="N3278" s="2">
        <f t="shared" si="1830"/>
        <v>0</v>
      </c>
      <c r="O3278" s="2">
        <f t="shared" si="1831"/>
        <v>0.65979381443298968</v>
      </c>
      <c r="P3278" s="2">
        <f t="shared" si="1832"/>
        <v>0.34020618556701032</v>
      </c>
      <c r="Q3278" s="2">
        <f t="shared" si="1824"/>
        <v>0</v>
      </c>
      <c r="R3278" s="1"/>
      <c r="S3278" s="1"/>
      <c r="T3278" s="1"/>
      <c r="U3278" s="1">
        <v>64</v>
      </c>
      <c r="V3278" s="1">
        <v>33</v>
      </c>
      <c r="W3278" s="1"/>
      <c r="X3278" s="1"/>
      <c r="Y3278" s="1"/>
      <c r="Z3278" s="1"/>
      <c r="AA3278" s="1"/>
      <c r="AB3278" s="1">
        <f t="shared" si="1833"/>
        <v>0</v>
      </c>
      <c r="AC3278" s="1"/>
      <c r="AD3278" s="1"/>
      <c r="AE3278" s="1"/>
      <c r="AF3278" s="1"/>
      <c r="AG3278" s="1"/>
      <c r="AH3278" s="1"/>
      <c r="AI3278" s="1"/>
      <c r="AJ3278" s="1"/>
      <c r="AK3278" s="7">
        <f t="shared" si="1834"/>
        <v>0</v>
      </c>
      <c r="AL3278" s="7">
        <f t="shared" si="1835"/>
        <v>0</v>
      </c>
      <c r="AM3278" s="7">
        <f t="shared" si="1836"/>
        <v>0</v>
      </c>
      <c r="AN3278" s="2">
        <f t="shared" si="1837"/>
        <v>0</v>
      </c>
      <c r="AO3278" s="2">
        <f t="shared" si="1838"/>
        <v>0</v>
      </c>
      <c r="AP3278" s="2">
        <f t="shared" si="1839"/>
        <v>0</v>
      </c>
      <c r="AQ3278" s="2"/>
      <c r="AR3278" s="160" t="str">
        <f t="shared" si="1840"/>
        <v>Fremont</v>
      </c>
      <c r="AS3278" s="160" t="s">
        <v>137</v>
      </c>
      <c r="AT3278" s="184">
        <v>1</v>
      </c>
      <c r="AV3278" s="97">
        <v>56</v>
      </c>
      <c r="AW3278" s="99">
        <v>13</v>
      </c>
      <c r="AX3278" s="105">
        <f t="shared" si="1841"/>
        <v>56013</v>
      </c>
      <c r="AZ3278" s="7" t="s">
        <v>2951</v>
      </c>
      <c r="BA3278" s="160" t="s">
        <v>1881</v>
      </c>
      <c r="BB3278" s="118"/>
      <c r="BC3278" s="118"/>
      <c r="BD3278" s="118"/>
      <c r="BE3278" s="118"/>
      <c r="BT3278" s="1"/>
    </row>
    <row r="3279" spans="1:72" s="160" customFormat="1" hidden="1" outlineLevel="1">
      <c r="A3279" s="160" t="s">
        <v>101</v>
      </c>
      <c r="B3279" s="160" t="s">
        <v>137</v>
      </c>
      <c r="C3279" s="1">
        <f t="shared" si="1825"/>
        <v>83</v>
      </c>
      <c r="D3279" s="7">
        <f>IF(R3279&gt;0,RANK(R3279,(R3279:T3279,U3279:AI3279)),0)</f>
        <v>0</v>
      </c>
      <c r="E3279" s="7">
        <f>IF(S3279&gt;0,RANK(S3279,(R3279:T3279,U3279:AI3279)),0)</f>
        <v>0</v>
      </c>
      <c r="F3279" s="7">
        <f>IF(T3279&gt;0,RANK(T3279,(R3279:T3279,U3279:AI3279)),0)</f>
        <v>0</v>
      </c>
      <c r="G3279" s="7">
        <f>IF(U3279&gt;0,RANK(U3279,(R3279:T3279,U3279:AI3279)),0)</f>
        <v>1</v>
      </c>
      <c r="H3279" s="7">
        <f t="shared" si="1826"/>
        <v>0</v>
      </c>
      <c r="I3279" s="49" t="e">
        <f t="shared" si="1842"/>
        <v>#NUM!</v>
      </c>
      <c r="J3279" s="54" t="e">
        <f t="shared" si="1827"/>
        <v>#NUM!</v>
      </c>
      <c r="K3279" s="2"/>
      <c r="L3279" s="2">
        <f t="shared" si="1828"/>
        <v>0</v>
      </c>
      <c r="M3279" s="2">
        <f t="shared" si="1829"/>
        <v>0</v>
      </c>
      <c r="N3279" s="2">
        <f t="shared" si="1830"/>
        <v>0</v>
      </c>
      <c r="O3279" s="2">
        <f t="shared" si="1831"/>
        <v>1</v>
      </c>
      <c r="P3279" s="2">
        <f t="shared" si="1832"/>
        <v>0</v>
      </c>
      <c r="Q3279" s="2">
        <f t="shared" si="1824"/>
        <v>0</v>
      </c>
      <c r="R3279" s="1"/>
      <c r="S3279" s="1"/>
      <c r="T3279" s="1"/>
      <c r="U3279" s="1">
        <v>83</v>
      </c>
      <c r="V3279" s="1"/>
      <c r="W3279" s="1"/>
      <c r="X3279" s="1"/>
      <c r="Y3279" s="1"/>
      <c r="Z3279" s="1"/>
      <c r="AA3279" s="1"/>
      <c r="AB3279" s="1">
        <f t="shared" si="1833"/>
        <v>0</v>
      </c>
      <c r="AC3279" s="1"/>
      <c r="AD3279" s="1"/>
      <c r="AE3279" s="1"/>
      <c r="AF3279" s="1"/>
      <c r="AG3279" s="1"/>
      <c r="AH3279" s="1"/>
      <c r="AI3279" s="1"/>
      <c r="AJ3279" s="1"/>
      <c r="AK3279" s="7">
        <f t="shared" si="1834"/>
        <v>0</v>
      </c>
      <c r="AL3279" s="7">
        <f t="shared" si="1835"/>
        <v>0</v>
      </c>
      <c r="AM3279" s="7">
        <f t="shared" si="1836"/>
        <v>0</v>
      </c>
      <c r="AN3279" s="2">
        <f t="shared" si="1837"/>
        <v>0</v>
      </c>
      <c r="AO3279" s="2">
        <f t="shared" si="1838"/>
        <v>0</v>
      </c>
      <c r="AP3279" s="2">
        <f t="shared" si="1839"/>
        <v>0</v>
      </c>
      <c r="AQ3279" s="2"/>
      <c r="AR3279" s="160" t="str">
        <f t="shared" si="1840"/>
        <v>Goshen</v>
      </c>
      <c r="AS3279" s="160" t="s">
        <v>137</v>
      </c>
      <c r="AT3279" s="184">
        <v>1</v>
      </c>
      <c r="AV3279" s="97">
        <v>56</v>
      </c>
      <c r="AW3279" s="99">
        <v>15</v>
      </c>
      <c r="AX3279" s="105">
        <f t="shared" si="1841"/>
        <v>56015</v>
      </c>
      <c r="AZ3279" s="7" t="s">
        <v>2951</v>
      </c>
      <c r="BA3279" s="160" t="s">
        <v>1881</v>
      </c>
      <c r="BC3279" s="118"/>
      <c r="BT3279" s="1"/>
    </row>
    <row r="3280" spans="1:72" s="160" customFormat="1" hidden="1" outlineLevel="1">
      <c r="A3280" s="160" t="s">
        <v>1147</v>
      </c>
      <c r="B3280" s="160" t="s">
        <v>137</v>
      </c>
      <c r="C3280" s="1">
        <f t="shared" si="1825"/>
        <v>43</v>
      </c>
      <c r="D3280" s="7">
        <f>IF(R3280&gt;0,RANK(R3280,(R3280:T3280,U3280:AI3280)),0)</f>
        <v>0</v>
      </c>
      <c r="E3280" s="7">
        <f>IF(S3280&gt;0,RANK(S3280,(R3280:T3280,U3280:AI3280)),0)</f>
        <v>0</v>
      </c>
      <c r="F3280" s="7">
        <f>IF(T3280&gt;0,RANK(T3280,(R3280:T3280,U3280:AI3280)),0)</f>
        <v>0</v>
      </c>
      <c r="G3280" s="7">
        <f>IF(U3280&gt;0,RANK(U3280,(R3280:T3280,U3280:AI3280)),0)</f>
        <v>1</v>
      </c>
      <c r="H3280" s="7">
        <f t="shared" si="1826"/>
        <v>0</v>
      </c>
      <c r="I3280" s="49" t="e">
        <f t="shared" si="1842"/>
        <v>#NUM!</v>
      </c>
      <c r="J3280" s="54" t="e">
        <f t="shared" si="1827"/>
        <v>#NUM!</v>
      </c>
      <c r="K3280" s="2"/>
      <c r="L3280" s="2">
        <f t="shared" si="1828"/>
        <v>0</v>
      </c>
      <c r="M3280" s="2">
        <f t="shared" si="1829"/>
        <v>0</v>
      </c>
      <c r="N3280" s="2">
        <f t="shared" si="1830"/>
        <v>0</v>
      </c>
      <c r="O3280" s="2">
        <f t="shared" si="1831"/>
        <v>1</v>
      </c>
      <c r="P3280" s="2">
        <f t="shared" si="1832"/>
        <v>0</v>
      </c>
      <c r="Q3280" s="2">
        <f t="shared" si="1824"/>
        <v>0</v>
      </c>
      <c r="R3280" s="1"/>
      <c r="S3280" s="1"/>
      <c r="T3280" s="1"/>
      <c r="U3280" s="1">
        <v>43</v>
      </c>
      <c r="V3280" s="1"/>
      <c r="W3280" s="1"/>
      <c r="X3280" s="1"/>
      <c r="Y3280" s="1"/>
      <c r="Z3280" s="1"/>
      <c r="AA3280" s="1"/>
      <c r="AB3280" s="1">
        <f t="shared" si="1833"/>
        <v>0</v>
      </c>
      <c r="AC3280" s="1"/>
      <c r="AD3280" s="1"/>
      <c r="AE3280" s="1"/>
      <c r="AF3280" s="1"/>
      <c r="AG3280" s="1"/>
      <c r="AH3280" s="1"/>
      <c r="AI3280" s="1"/>
      <c r="AJ3280" s="1"/>
      <c r="AK3280" s="7">
        <f t="shared" si="1834"/>
        <v>0</v>
      </c>
      <c r="AL3280" s="7">
        <f t="shared" si="1835"/>
        <v>0</v>
      </c>
      <c r="AM3280" s="7">
        <f t="shared" si="1836"/>
        <v>0</v>
      </c>
      <c r="AN3280" s="2">
        <f t="shared" si="1837"/>
        <v>0</v>
      </c>
      <c r="AO3280" s="2">
        <f t="shared" si="1838"/>
        <v>0</v>
      </c>
      <c r="AP3280" s="2">
        <f t="shared" si="1839"/>
        <v>0</v>
      </c>
      <c r="AQ3280" s="2"/>
      <c r="AR3280" s="160" t="str">
        <f t="shared" si="1840"/>
        <v>Hot Springs</v>
      </c>
      <c r="AS3280" s="160" t="s">
        <v>137</v>
      </c>
      <c r="AT3280" s="184">
        <v>1</v>
      </c>
      <c r="AV3280" s="97">
        <v>56</v>
      </c>
      <c r="AW3280" s="99">
        <v>17</v>
      </c>
      <c r="AX3280" s="105">
        <f t="shared" si="1841"/>
        <v>56017</v>
      </c>
      <c r="AZ3280" s="7" t="s">
        <v>2951</v>
      </c>
      <c r="BA3280" s="160" t="s">
        <v>1881</v>
      </c>
      <c r="BC3280" s="118"/>
      <c r="BT3280" s="1"/>
    </row>
    <row r="3281" spans="1:72" s="160" customFormat="1" hidden="1" outlineLevel="1">
      <c r="A3281" s="160" t="s">
        <v>1947</v>
      </c>
      <c r="B3281" s="160" t="s">
        <v>137</v>
      </c>
      <c r="C3281" s="1">
        <f t="shared" si="1825"/>
        <v>28</v>
      </c>
      <c r="D3281" s="7">
        <f>IF(R3281&gt;0,RANK(R3281,(R3281:T3281,U3281:AI3281)),0)</f>
        <v>0</v>
      </c>
      <c r="E3281" s="7">
        <f>IF(S3281&gt;0,RANK(S3281,(R3281:T3281,U3281:AI3281)),0)</f>
        <v>0</v>
      </c>
      <c r="F3281" s="7">
        <f>IF(T3281&gt;0,RANK(T3281,(R3281:T3281,U3281:AI3281)),0)</f>
        <v>0</v>
      </c>
      <c r="G3281" s="7">
        <f>IF(U3281&gt;0,RANK(U3281,(R3281:T3281,U3281:AI3281)),0)</f>
        <v>1</v>
      </c>
      <c r="H3281" s="7">
        <f t="shared" si="1826"/>
        <v>0</v>
      </c>
      <c r="I3281" s="49" t="e">
        <f t="shared" si="1842"/>
        <v>#NUM!</v>
      </c>
      <c r="J3281" s="54" t="e">
        <f t="shared" si="1827"/>
        <v>#NUM!</v>
      </c>
      <c r="K3281" s="2"/>
      <c r="L3281" s="2">
        <f t="shared" si="1828"/>
        <v>0</v>
      </c>
      <c r="M3281" s="2">
        <f t="shared" si="1829"/>
        <v>0</v>
      </c>
      <c r="N3281" s="2">
        <f t="shared" si="1830"/>
        <v>0</v>
      </c>
      <c r="O3281" s="2">
        <f t="shared" si="1831"/>
        <v>1</v>
      </c>
      <c r="P3281" s="2">
        <f t="shared" si="1832"/>
        <v>0</v>
      </c>
      <c r="Q3281" s="2">
        <f t="shared" si="1824"/>
        <v>0</v>
      </c>
      <c r="R3281" s="1"/>
      <c r="S3281" s="1"/>
      <c r="T3281" s="1"/>
      <c r="U3281" s="1">
        <v>28</v>
      </c>
      <c r="V3281" s="1"/>
      <c r="W3281" s="1"/>
      <c r="X3281" s="1"/>
      <c r="Y3281" s="1"/>
      <c r="Z3281" s="1"/>
      <c r="AA3281" s="1"/>
      <c r="AB3281" s="1">
        <f t="shared" si="1833"/>
        <v>0</v>
      </c>
      <c r="AC3281" s="1"/>
      <c r="AD3281" s="1"/>
      <c r="AE3281" s="1"/>
      <c r="AF3281" s="1"/>
      <c r="AG3281" s="1"/>
      <c r="AH3281" s="1"/>
      <c r="AI3281" s="1"/>
      <c r="AJ3281" s="1"/>
      <c r="AK3281" s="7">
        <f t="shared" si="1834"/>
        <v>0</v>
      </c>
      <c r="AL3281" s="7">
        <f t="shared" si="1835"/>
        <v>0</v>
      </c>
      <c r="AM3281" s="7">
        <f t="shared" si="1836"/>
        <v>0</v>
      </c>
      <c r="AN3281" s="2">
        <f t="shared" si="1837"/>
        <v>0</v>
      </c>
      <c r="AO3281" s="2">
        <f t="shared" si="1838"/>
        <v>0</v>
      </c>
      <c r="AP3281" s="2">
        <f t="shared" si="1839"/>
        <v>0</v>
      </c>
      <c r="AQ3281" s="2"/>
      <c r="AR3281" s="160" t="str">
        <f t="shared" si="1840"/>
        <v>Johnson</v>
      </c>
      <c r="AS3281" s="160" t="s">
        <v>137</v>
      </c>
      <c r="AT3281" s="184">
        <v>1</v>
      </c>
      <c r="AV3281" s="97">
        <v>56</v>
      </c>
      <c r="AW3281" s="99">
        <v>19</v>
      </c>
      <c r="AX3281" s="105">
        <f t="shared" si="1841"/>
        <v>56019</v>
      </c>
      <c r="AZ3281" s="7" t="s">
        <v>2951</v>
      </c>
      <c r="BA3281" s="160" t="s">
        <v>1881</v>
      </c>
      <c r="BC3281" s="118"/>
      <c r="BT3281" s="1"/>
    </row>
    <row r="3282" spans="1:72" s="160" customFormat="1" hidden="1" outlineLevel="1">
      <c r="A3282" s="160" t="s">
        <v>899</v>
      </c>
      <c r="B3282" s="160" t="s">
        <v>137</v>
      </c>
      <c r="C3282" s="1">
        <f t="shared" si="1825"/>
        <v>377</v>
      </c>
      <c r="D3282" s="7">
        <f>IF(R3282&gt;0,RANK(R3282,(R3282:T3282,U3282:AI3282)),0)</f>
        <v>0</v>
      </c>
      <c r="E3282" s="7">
        <f>IF(S3282&gt;0,RANK(S3282,(R3282:T3282,U3282:AI3282)),0)</f>
        <v>0</v>
      </c>
      <c r="F3282" s="7">
        <f>IF(T3282&gt;0,RANK(T3282,(R3282:T3282,U3282:AI3282)),0)</f>
        <v>2</v>
      </c>
      <c r="G3282" s="7">
        <f>IF(U3282&gt;0,RANK(U3282,(R3282:T3282,U3282:AI3282)),0)</f>
        <v>1</v>
      </c>
      <c r="H3282" s="7">
        <f t="shared" si="1826"/>
        <v>4</v>
      </c>
      <c r="I3282" s="49">
        <f t="shared" si="1842"/>
        <v>169</v>
      </c>
      <c r="J3282" s="54">
        <f t="shared" si="1827"/>
        <v>0.44827586206896552</v>
      </c>
      <c r="K3282" s="2"/>
      <c r="L3282" s="2">
        <f t="shared" si="1828"/>
        <v>0</v>
      </c>
      <c r="M3282" s="2">
        <f t="shared" si="1829"/>
        <v>0</v>
      </c>
      <c r="N3282" s="2">
        <f t="shared" si="1830"/>
        <v>0.20689655172413793</v>
      </c>
      <c r="O3282" s="2">
        <f t="shared" si="1831"/>
        <v>0.65517241379310343</v>
      </c>
      <c r="P3282" s="2">
        <f t="shared" si="1832"/>
        <v>3.7135278514588858E-2</v>
      </c>
      <c r="Q3282" s="2">
        <f t="shared" si="1824"/>
        <v>0.10079575596816981</v>
      </c>
      <c r="R3282" s="1"/>
      <c r="S3282" s="1"/>
      <c r="T3282" s="1">
        <f>38+40</f>
        <v>78</v>
      </c>
      <c r="U3282" s="1">
        <f>141+106</f>
        <v>247</v>
      </c>
      <c r="V3282" s="1">
        <v>14</v>
      </c>
      <c r="W3282" s="1"/>
      <c r="X3282" s="1"/>
      <c r="Y3282" s="49"/>
      <c r="Z3282" s="1"/>
      <c r="AA3282" s="1">
        <f>37+1</f>
        <v>38</v>
      </c>
      <c r="AB3282" s="1">
        <f t="shared" si="1833"/>
        <v>0</v>
      </c>
      <c r="AC3282" s="1"/>
      <c r="AD3282" s="1"/>
      <c r="AE3282" s="1"/>
      <c r="AF3282" s="1"/>
      <c r="AG3282" s="1"/>
      <c r="AH3282" s="1"/>
      <c r="AI3282" s="1"/>
      <c r="AJ3282" s="1"/>
      <c r="AK3282" s="7">
        <f t="shared" si="1834"/>
        <v>0</v>
      </c>
      <c r="AL3282" s="7">
        <f t="shared" si="1835"/>
        <v>0</v>
      </c>
      <c r="AM3282" s="7">
        <f t="shared" si="1836"/>
        <v>0</v>
      </c>
      <c r="AN3282" s="2">
        <f t="shared" si="1837"/>
        <v>0</v>
      </c>
      <c r="AO3282" s="2">
        <f t="shared" si="1838"/>
        <v>0</v>
      </c>
      <c r="AP3282" s="2">
        <f t="shared" si="1839"/>
        <v>0</v>
      </c>
      <c r="AQ3282" s="2"/>
      <c r="AR3282" s="160" t="str">
        <f t="shared" si="1840"/>
        <v>Laramie</v>
      </c>
      <c r="AS3282" s="160" t="s">
        <v>137</v>
      </c>
      <c r="AT3282" s="184">
        <v>1</v>
      </c>
      <c r="AV3282" s="97">
        <v>56</v>
      </c>
      <c r="AW3282" s="99">
        <v>21</v>
      </c>
      <c r="AX3282" s="105">
        <f t="shared" si="1841"/>
        <v>56021</v>
      </c>
      <c r="AZ3282" s="7" t="s">
        <v>2951</v>
      </c>
      <c r="BA3282" s="160" t="s">
        <v>1881</v>
      </c>
      <c r="BC3282" s="118"/>
      <c r="BT3282" s="1"/>
    </row>
    <row r="3283" spans="1:72" s="160" customFormat="1" hidden="1" outlineLevel="1">
      <c r="A3283" s="160" t="s">
        <v>223</v>
      </c>
      <c r="B3283" s="160" t="s">
        <v>137</v>
      </c>
      <c r="C3283" s="1">
        <f t="shared" si="1825"/>
        <v>68</v>
      </c>
      <c r="D3283" s="7">
        <f>IF(R3283&gt;0,RANK(R3283,(R3283:T3283,U3283:AI3283)),0)</f>
        <v>0</v>
      </c>
      <c r="E3283" s="7">
        <f>IF(S3283&gt;0,RANK(S3283,(R3283:T3283,U3283:AI3283)),0)</f>
        <v>0</v>
      </c>
      <c r="F3283" s="7">
        <f>IF(T3283&gt;0,RANK(T3283,(R3283:T3283,U3283:AI3283)),0)</f>
        <v>0</v>
      </c>
      <c r="G3283" s="7">
        <f>IF(U3283&gt;0,RANK(U3283,(R3283:T3283,U3283:AI3283)),0)</f>
        <v>1</v>
      </c>
      <c r="H3283" s="7">
        <f t="shared" si="1826"/>
        <v>0</v>
      </c>
      <c r="I3283" s="49" t="e">
        <f t="shared" si="1842"/>
        <v>#NUM!</v>
      </c>
      <c r="J3283" s="54" t="e">
        <f t="shared" si="1827"/>
        <v>#NUM!</v>
      </c>
      <c r="K3283" s="2"/>
      <c r="L3283" s="2">
        <f t="shared" si="1828"/>
        <v>0</v>
      </c>
      <c r="M3283" s="2">
        <f t="shared" si="1829"/>
        <v>0</v>
      </c>
      <c r="N3283" s="2">
        <f t="shared" si="1830"/>
        <v>0</v>
      </c>
      <c r="O3283" s="2">
        <f t="shared" si="1831"/>
        <v>1</v>
      </c>
      <c r="P3283" s="2">
        <f t="shared" si="1832"/>
        <v>0</v>
      </c>
      <c r="Q3283" s="2">
        <f t="shared" si="1824"/>
        <v>0</v>
      </c>
      <c r="R3283" s="1"/>
      <c r="S3283" s="1"/>
      <c r="T3283" s="1"/>
      <c r="U3283" s="1">
        <v>68</v>
      </c>
      <c r="V3283" s="1"/>
      <c r="W3283" s="1"/>
      <c r="X3283" s="1"/>
      <c r="Y3283" s="49"/>
      <c r="Z3283" s="1"/>
      <c r="AA3283" s="1"/>
      <c r="AB3283" s="1">
        <f t="shared" si="1833"/>
        <v>0</v>
      </c>
      <c r="AC3283" s="1"/>
      <c r="AD3283" s="1"/>
      <c r="AE3283" s="1"/>
      <c r="AF3283" s="1"/>
      <c r="AG3283" s="1"/>
      <c r="AH3283" s="1"/>
      <c r="AI3283" s="1"/>
      <c r="AJ3283" s="1"/>
      <c r="AK3283" s="7">
        <f t="shared" si="1834"/>
        <v>0</v>
      </c>
      <c r="AL3283" s="7">
        <f t="shared" si="1835"/>
        <v>0</v>
      </c>
      <c r="AM3283" s="7">
        <f t="shared" si="1836"/>
        <v>0</v>
      </c>
      <c r="AN3283" s="2">
        <f t="shared" si="1837"/>
        <v>0</v>
      </c>
      <c r="AO3283" s="2">
        <f t="shared" si="1838"/>
        <v>0</v>
      </c>
      <c r="AP3283" s="2">
        <f t="shared" si="1839"/>
        <v>0</v>
      </c>
      <c r="AQ3283" s="2"/>
      <c r="AR3283" s="160" t="str">
        <f t="shared" si="1840"/>
        <v>Lincoln</v>
      </c>
      <c r="AS3283" s="160" t="s">
        <v>137</v>
      </c>
      <c r="AT3283" s="184">
        <v>1</v>
      </c>
      <c r="AV3283" s="97">
        <v>56</v>
      </c>
      <c r="AW3283" s="99">
        <v>23</v>
      </c>
      <c r="AX3283" s="105">
        <f t="shared" si="1841"/>
        <v>56023</v>
      </c>
      <c r="AZ3283" s="7" t="s">
        <v>2951</v>
      </c>
      <c r="BA3283" s="160" t="s">
        <v>1881</v>
      </c>
      <c r="BC3283" s="118"/>
      <c r="BT3283" s="1"/>
    </row>
    <row r="3284" spans="1:72" s="160" customFormat="1" hidden="1" outlineLevel="1">
      <c r="A3284" s="160" t="s">
        <v>370</v>
      </c>
      <c r="B3284" s="160" t="s">
        <v>137</v>
      </c>
      <c r="C3284" s="1">
        <f t="shared" si="1825"/>
        <v>122</v>
      </c>
      <c r="D3284" s="7">
        <f>IF(R3284&gt;0,RANK(R3284,(R3284:T3284,U3284:AI3284)),0)</f>
        <v>2</v>
      </c>
      <c r="E3284" s="7">
        <f>IF(S3284&gt;0,RANK(S3284,(R3284:T3284,U3284:AI3284)),0)</f>
        <v>0</v>
      </c>
      <c r="F3284" s="7">
        <f>IF(T3284&gt;0,RANK(T3284,(R3284:T3284,U3284:AI3284)),0)</f>
        <v>0</v>
      </c>
      <c r="G3284" s="7">
        <f>IF(U3284&gt;0,RANK(U3284,(R3284:T3284,U3284:AI3284)),0)</f>
        <v>1</v>
      </c>
      <c r="H3284" s="7">
        <f t="shared" si="1826"/>
        <v>0</v>
      </c>
      <c r="I3284" s="49">
        <f t="shared" si="1842"/>
        <v>48</v>
      </c>
      <c r="J3284" s="54">
        <f t="shared" si="1827"/>
        <v>0.39344262295081966</v>
      </c>
      <c r="K3284" s="2"/>
      <c r="L3284" s="2">
        <f t="shared" si="1828"/>
        <v>0.30327868852459017</v>
      </c>
      <c r="M3284" s="2">
        <f t="shared" si="1829"/>
        <v>0</v>
      </c>
      <c r="N3284" s="2">
        <f t="shared" si="1830"/>
        <v>0</v>
      </c>
      <c r="O3284" s="2">
        <f t="shared" si="1831"/>
        <v>0.69672131147540983</v>
      </c>
      <c r="P3284" s="2">
        <f t="shared" si="1832"/>
        <v>0</v>
      </c>
      <c r="Q3284" s="2">
        <f t="shared" si="1824"/>
        <v>0</v>
      </c>
      <c r="R3284" s="1">
        <v>37</v>
      </c>
      <c r="S3284" s="1"/>
      <c r="T3284" s="1"/>
      <c r="U3284" s="1">
        <v>85</v>
      </c>
      <c r="V3284" s="1"/>
      <c r="W3284" s="1"/>
      <c r="X3284" s="1"/>
      <c r="Y3284" s="49"/>
      <c r="Z3284" s="1"/>
      <c r="AA3284" s="1"/>
      <c r="AB3284" s="1">
        <f t="shared" si="1833"/>
        <v>0</v>
      </c>
      <c r="AC3284" s="1"/>
      <c r="AD3284" s="1"/>
      <c r="AE3284" s="1"/>
      <c r="AF3284" s="1"/>
      <c r="AG3284" s="1"/>
      <c r="AH3284" s="1"/>
      <c r="AI3284" s="1"/>
      <c r="AJ3284" s="1"/>
      <c r="AK3284" s="7">
        <f t="shared" si="1834"/>
        <v>0</v>
      </c>
      <c r="AL3284" s="7">
        <f t="shared" si="1835"/>
        <v>0</v>
      </c>
      <c r="AM3284" s="7">
        <f t="shared" si="1836"/>
        <v>0</v>
      </c>
      <c r="AN3284" s="2">
        <f t="shared" si="1837"/>
        <v>0</v>
      </c>
      <c r="AO3284" s="2">
        <f t="shared" si="1838"/>
        <v>0</v>
      </c>
      <c r="AP3284" s="2">
        <f t="shared" si="1839"/>
        <v>0</v>
      </c>
      <c r="AQ3284" s="2"/>
      <c r="AR3284" s="160" t="str">
        <f t="shared" si="1840"/>
        <v>Natrona</v>
      </c>
      <c r="AS3284" s="160" t="s">
        <v>137</v>
      </c>
      <c r="AT3284" s="184">
        <v>1</v>
      </c>
      <c r="AV3284" s="97">
        <v>56</v>
      </c>
      <c r="AW3284" s="99">
        <v>25</v>
      </c>
      <c r="AX3284" s="105">
        <f t="shared" si="1841"/>
        <v>56025</v>
      </c>
      <c r="AZ3284" s="7" t="s">
        <v>2951</v>
      </c>
      <c r="BA3284" s="160" t="s">
        <v>1881</v>
      </c>
      <c r="BC3284" s="118"/>
      <c r="BT3284" s="1"/>
    </row>
    <row r="3285" spans="1:72" s="160" customFormat="1" hidden="1" outlineLevel="1">
      <c r="A3285" s="160" t="s">
        <v>414</v>
      </c>
      <c r="B3285" s="160" t="s">
        <v>137</v>
      </c>
      <c r="C3285" s="1">
        <f t="shared" si="1825"/>
        <v>25</v>
      </c>
      <c r="D3285" s="7">
        <f>IF(R3285&gt;0,RANK(R3285,(R3285:T3285,U3285:AI3285)),0)</f>
        <v>3</v>
      </c>
      <c r="E3285" s="7">
        <f>IF(S3285&gt;0,RANK(S3285,(R3285:T3285,U3285:AI3285)),0)</f>
        <v>0</v>
      </c>
      <c r="F3285" s="7">
        <f>IF(T3285&gt;0,RANK(T3285,(R3285:T3285,U3285:AI3285)),0)</f>
        <v>0</v>
      </c>
      <c r="G3285" s="7">
        <f>IF(U3285&gt;0,RANK(U3285,(R3285:T3285,U3285:AI3285)),0)</f>
        <v>1</v>
      </c>
      <c r="H3285" s="7">
        <f t="shared" si="1826"/>
        <v>2</v>
      </c>
      <c r="I3285" s="49">
        <f t="shared" si="1842"/>
        <v>8</v>
      </c>
      <c r="J3285" s="54">
        <f t="shared" si="1827"/>
        <v>0.32</v>
      </c>
      <c r="K3285" s="2"/>
      <c r="L3285" s="2">
        <f t="shared" si="1828"/>
        <v>0.04</v>
      </c>
      <c r="M3285" s="2">
        <f t="shared" si="1829"/>
        <v>0</v>
      </c>
      <c r="N3285" s="2">
        <f t="shared" si="1830"/>
        <v>0</v>
      </c>
      <c r="O3285" s="2">
        <f t="shared" si="1831"/>
        <v>0.64</v>
      </c>
      <c r="P3285" s="2">
        <f t="shared" si="1832"/>
        <v>0.32</v>
      </c>
      <c r="Q3285" s="2">
        <f t="shared" si="1824"/>
        <v>-5.5511151231257827E-17</v>
      </c>
      <c r="R3285" s="1">
        <v>1</v>
      </c>
      <c r="S3285" s="1"/>
      <c r="T3285" s="1"/>
      <c r="U3285" s="1">
        <v>16</v>
      </c>
      <c r="V3285" s="1">
        <v>8</v>
      </c>
      <c r="W3285" s="1"/>
      <c r="X3285" s="1"/>
      <c r="Y3285" s="49"/>
      <c r="Z3285" s="1"/>
      <c r="AA3285" s="1"/>
      <c r="AB3285" s="1">
        <f t="shared" si="1833"/>
        <v>0</v>
      </c>
      <c r="AC3285" s="1"/>
      <c r="AD3285" s="1"/>
      <c r="AE3285" s="1"/>
      <c r="AF3285" s="1"/>
      <c r="AG3285" s="1"/>
      <c r="AH3285" s="1"/>
      <c r="AI3285" s="1"/>
      <c r="AJ3285" s="1"/>
      <c r="AK3285" s="7">
        <f t="shared" si="1834"/>
        <v>0</v>
      </c>
      <c r="AL3285" s="7">
        <f t="shared" si="1835"/>
        <v>0</v>
      </c>
      <c r="AM3285" s="7">
        <f t="shared" si="1836"/>
        <v>0</v>
      </c>
      <c r="AN3285" s="2">
        <f t="shared" si="1837"/>
        <v>0</v>
      </c>
      <c r="AO3285" s="2">
        <f t="shared" si="1838"/>
        <v>0</v>
      </c>
      <c r="AP3285" s="2">
        <f t="shared" si="1839"/>
        <v>0</v>
      </c>
      <c r="AQ3285" s="2"/>
      <c r="AR3285" s="160" t="str">
        <f t="shared" si="1840"/>
        <v>Niobrara</v>
      </c>
      <c r="AS3285" s="160" t="s">
        <v>137</v>
      </c>
      <c r="AT3285" s="184">
        <v>1</v>
      </c>
      <c r="AV3285" s="97">
        <v>56</v>
      </c>
      <c r="AW3285" s="99">
        <v>27</v>
      </c>
      <c r="AX3285" s="105">
        <f t="shared" si="1841"/>
        <v>56027</v>
      </c>
      <c r="AZ3285" s="7" t="s">
        <v>2951</v>
      </c>
      <c r="BA3285" s="160" t="s">
        <v>1881</v>
      </c>
      <c r="BT3285" s="1"/>
    </row>
    <row r="3286" spans="1:72" s="160" customFormat="1" hidden="1" outlineLevel="1">
      <c r="A3286" s="160" t="s">
        <v>2523</v>
      </c>
      <c r="B3286" s="160" t="s">
        <v>137</v>
      </c>
      <c r="C3286" s="1">
        <f t="shared" si="1825"/>
        <v>72</v>
      </c>
      <c r="D3286" s="7">
        <f>IF(R3286&gt;0,RANK(R3286,(R3286:T3286,U3286:AI3286)),0)</f>
        <v>0</v>
      </c>
      <c r="E3286" s="7">
        <f>IF(S3286&gt;0,RANK(S3286,(R3286:T3286,U3286:AI3286)),0)</f>
        <v>0</v>
      </c>
      <c r="F3286" s="7">
        <f>IF(T3286&gt;0,RANK(T3286,(R3286:T3286,U3286:AI3286)),0)</f>
        <v>0</v>
      </c>
      <c r="G3286" s="7">
        <f>IF(U3286&gt;0,RANK(U3286,(R3286:T3286,U3286:AI3286)),0)</f>
        <v>2</v>
      </c>
      <c r="H3286" s="7">
        <f t="shared" si="1826"/>
        <v>3</v>
      </c>
      <c r="I3286" s="49">
        <f t="shared" si="1842"/>
        <v>8</v>
      </c>
      <c r="J3286" s="54">
        <f t="shared" si="1827"/>
        <v>0.1111111111111111</v>
      </c>
      <c r="K3286" s="2"/>
      <c r="L3286" s="2">
        <f t="shared" si="1828"/>
        <v>0</v>
      </c>
      <c r="M3286" s="2">
        <f t="shared" si="1829"/>
        <v>0</v>
      </c>
      <c r="N3286" s="2">
        <f t="shared" si="1830"/>
        <v>0</v>
      </c>
      <c r="O3286" s="2">
        <f t="shared" si="1831"/>
        <v>0.41666666666666669</v>
      </c>
      <c r="P3286" s="2">
        <f t="shared" si="1832"/>
        <v>5.5555555555555552E-2</v>
      </c>
      <c r="Q3286" s="2">
        <f t="shared" si="1824"/>
        <v>0.52777777777777768</v>
      </c>
      <c r="R3286" s="1"/>
      <c r="S3286" s="1"/>
      <c r="T3286" s="1"/>
      <c r="U3286" s="1">
        <v>30</v>
      </c>
      <c r="V3286" s="1">
        <v>4</v>
      </c>
      <c r="W3286" s="1"/>
      <c r="X3286" s="1"/>
      <c r="Y3286" s="49"/>
      <c r="Z3286" s="1"/>
      <c r="AA3286" s="1">
        <v>38</v>
      </c>
      <c r="AB3286" s="1">
        <f t="shared" si="1833"/>
        <v>0</v>
      </c>
      <c r="AC3286" s="1"/>
      <c r="AD3286" s="1"/>
      <c r="AE3286" s="1"/>
      <c r="AF3286" s="1"/>
      <c r="AG3286" s="1"/>
      <c r="AH3286" s="1"/>
      <c r="AI3286" s="1"/>
      <c r="AJ3286" s="1"/>
      <c r="AK3286" s="7">
        <f t="shared" si="1834"/>
        <v>0</v>
      </c>
      <c r="AL3286" s="7">
        <f t="shared" si="1835"/>
        <v>0</v>
      </c>
      <c r="AM3286" s="7">
        <f t="shared" si="1836"/>
        <v>0</v>
      </c>
      <c r="AN3286" s="2">
        <f t="shared" si="1837"/>
        <v>0</v>
      </c>
      <c r="AO3286" s="2">
        <f t="shared" si="1838"/>
        <v>0</v>
      </c>
      <c r="AP3286" s="2">
        <f t="shared" si="1839"/>
        <v>0</v>
      </c>
      <c r="AQ3286" s="2"/>
      <c r="AR3286" s="160" t="str">
        <f t="shared" si="1840"/>
        <v>Park</v>
      </c>
      <c r="AS3286" s="160" t="s">
        <v>137</v>
      </c>
      <c r="AT3286" s="184">
        <v>1</v>
      </c>
      <c r="AV3286" s="97">
        <v>56</v>
      </c>
      <c r="AW3286" s="99">
        <v>29</v>
      </c>
      <c r="AX3286" s="105">
        <f t="shared" si="1841"/>
        <v>56029</v>
      </c>
      <c r="AZ3286" s="7" t="s">
        <v>2951</v>
      </c>
      <c r="BA3286" s="160" t="s">
        <v>1881</v>
      </c>
      <c r="BC3286" s="118"/>
      <c r="BT3286" s="1"/>
    </row>
    <row r="3287" spans="1:72" s="160" customFormat="1" hidden="1" outlineLevel="1">
      <c r="A3287" s="160" t="s">
        <v>3052</v>
      </c>
      <c r="B3287" s="160" t="s">
        <v>137</v>
      </c>
      <c r="C3287" s="1">
        <f t="shared" si="1825"/>
        <v>47</v>
      </c>
      <c r="D3287" s="7">
        <f>IF(R3287&gt;0,RANK(R3287,(R3287:T3287,U3287:AI3287)),0)</f>
        <v>3</v>
      </c>
      <c r="E3287" s="7">
        <f>IF(S3287&gt;0,RANK(S3287,(R3287:T3287,U3287:AI3287)),0)</f>
        <v>0</v>
      </c>
      <c r="F3287" s="7">
        <f>IF(T3287&gt;0,RANK(T3287,(R3287:T3287,U3287:AI3287)),0)</f>
        <v>4</v>
      </c>
      <c r="G3287" s="7">
        <f>IF(U3287&gt;0,RANK(U3287,(R3287:T3287,U3287:AI3287)),0)</f>
        <v>1</v>
      </c>
      <c r="H3287" s="7">
        <f t="shared" si="1826"/>
        <v>2</v>
      </c>
      <c r="I3287" s="49">
        <f t="shared" si="1842"/>
        <v>20</v>
      </c>
      <c r="J3287" s="54">
        <f t="shared" si="1827"/>
        <v>0.42553191489361702</v>
      </c>
      <c r="K3287" s="2"/>
      <c r="L3287" s="2">
        <f t="shared" si="1828"/>
        <v>6.3829787234042548E-2</v>
      </c>
      <c r="M3287" s="2">
        <f t="shared" si="1829"/>
        <v>0</v>
      </c>
      <c r="N3287" s="2">
        <f t="shared" si="1830"/>
        <v>4.2553191489361701E-2</v>
      </c>
      <c r="O3287" s="2">
        <f t="shared" si="1831"/>
        <v>0.65957446808510634</v>
      </c>
      <c r="P3287" s="2">
        <f t="shared" si="1832"/>
        <v>0.23404255319148937</v>
      </c>
      <c r="Q3287" s="2">
        <f t="shared" si="1824"/>
        <v>1.1102230246251565E-16</v>
      </c>
      <c r="R3287" s="1">
        <v>3</v>
      </c>
      <c r="S3287" s="1"/>
      <c r="T3287" s="1">
        <v>2</v>
      </c>
      <c r="U3287" s="1">
        <v>31</v>
      </c>
      <c r="V3287" s="1">
        <v>11</v>
      </c>
      <c r="W3287" s="1"/>
      <c r="X3287" s="1"/>
      <c r="Y3287" s="49"/>
      <c r="Z3287" s="1"/>
      <c r="AA3287" s="1"/>
      <c r="AB3287" s="1">
        <f t="shared" si="1833"/>
        <v>0</v>
      </c>
      <c r="AC3287" s="1"/>
      <c r="AD3287" s="1"/>
      <c r="AE3287" s="1"/>
      <c r="AF3287" s="1"/>
      <c r="AG3287" s="1"/>
      <c r="AH3287" s="1"/>
      <c r="AI3287" s="1"/>
      <c r="AJ3287" s="1"/>
      <c r="AK3287" s="7">
        <f t="shared" si="1834"/>
        <v>0</v>
      </c>
      <c r="AL3287" s="7">
        <f t="shared" si="1835"/>
        <v>0</v>
      </c>
      <c r="AM3287" s="7">
        <f t="shared" si="1836"/>
        <v>0</v>
      </c>
      <c r="AN3287" s="2">
        <f t="shared" si="1837"/>
        <v>0</v>
      </c>
      <c r="AO3287" s="2">
        <f t="shared" si="1838"/>
        <v>0</v>
      </c>
      <c r="AP3287" s="2">
        <f t="shared" si="1839"/>
        <v>0</v>
      </c>
      <c r="AQ3287" s="2"/>
      <c r="AR3287" s="160" t="str">
        <f t="shared" si="1840"/>
        <v>Platte</v>
      </c>
      <c r="AS3287" s="160" t="s">
        <v>137</v>
      </c>
      <c r="AT3287" s="184">
        <v>1</v>
      </c>
      <c r="AV3287" s="97">
        <v>56</v>
      </c>
      <c r="AW3287" s="99">
        <v>31</v>
      </c>
      <c r="AX3287" s="105">
        <f t="shared" si="1841"/>
        <v>56031</v>
      </c>
      <c r="AZ3287" s="7" t="s">
        <v>2951</v>
      </c>
      <c r="BA3287" s="160" t="s">
        <v>1881</v>
      </c>
      <c r="BC3287" s="118"/>
      <c r="BT3287" s="1"/>
    </row>
    <row r="3288" spans="1:72" s="160" customFormat="1" hidden="1" outlineLevel="1">
      <c r="A3288" s="160" t="s">
        <v>2709</v>
      </c>
      <c r="B3288" s="160" t="s">
        <v>137</v>
      </c>
      <c r="C3288" s="1">
        <f t="shared" si="1825"/>
        <v>75</v>
      </c>
      <c r="D3288" s="7">
        <f>IF(R3288&gt;0,RANK(R3288,(R3288:T3288,U3288:AI3288)),0)</f>
        <v>0</v>
      </c>
      <c r="E3288" s="7">
        <f>IF(S3288&gt;0,RANK(S3288,(R3288:T3288,U3288:AI3288)),0)</f>
        <v>0</v>
      </c>
      <c r="F3288" s="7">
        <f>IF(T3288&gt;0,RANK(T3288,(R3288:T3288,U3288:AI3288)),0)</f>
        <v>2</v>
      </c>
      <c r="G3288" s="7">
        <f>IF(U3288&gt;0,RANK(U3288,(R3288:T3288,U3288:AI3288)),0)</f>
        <v>1</v>
      </c>
      <c r="H3288" s="7">
        <f t="shared" si="1826"/>
        <v>0</v>
      </c>
      <c r="I3288" s="49">
        <f t="shared" si="1842"/>
        <v>15</v>
      </c>
      <c r="J3288" s="54">
        <f t="shared" si="1827"/>
        <v>0.2</v>
      </c>
      <c r="K3288" s="2"/>
      <c r="L3288" s="2">
        <f t="shared" si="1828"/>
        <v>0</v>
      </c>
      <c r="M3288" s="2">
        <f t="shared" si="1829"/>
        <v>0</v>
      </c>
      <c r="N3288" s="2">
        <f t="shared" si="1830"/>
        <v>0.4</v>
      </c>
      <c r="O3288" s="2">
        <f t="shared" si="1831"/>
        <v>0.6</v>
      </c>
      <c r="P3288" s="2">
        <f t="shared" si="1832"/>
        <v>0</v>
      </c>
      <c r="Q3288" s="2">
        <f t="shared" si="1824"/>
        <v>0</v>
      </c>
      <c r="R3288" s="1"/>
      <c r="S3288" s="1"/>
      <c r="T3288" s="1">
        <v>30</v>
      </c>
      <c r="U3288" s="1">
        <v>45</v>
      </c>
      <c r="V3288" s="1"/>
      <c r="W3288" s="1"/>
      <c r="X3288" s="1"/>
      <c r="Y3288" s="49"/>
      <c r="Z3288" s="1"/>
      <c r="AA3288" s="1"/>
      <c r="AB3288" s="1">
        <f t="shared" si="1833"/>
        <v>0</v>
      </c>
      <c r="AC3288" s="1"/>
      <c r="AD3288" s="1"/>
      <c r="AE3288" s="1"/>
      <c r="AF3288" s="1"/>
      <c r="AG3288" s="1"/>
      <c r="AH3288" s="1"/>
      <c r="AI3288" s="1"/>
      <c r="AJ3288" s="1"/>
      <c r="AK3288" s="7">
        <f t="shared" si="1834"/>
        <v>0</v>
      </c>
      <c r="AL3288" s="7">
        <f t="shared" si="1835"/>
        <v>0</v>
      </c>
      <c r="AM3288" s="7">
        <f t="shared" si="1836"/>
        <v>0</v>
      </c>
      <c r="AN3288" s="2">
        <f t="shared" si="1837"/>
        <v>0</v>
      </c>
      <c r="AO3288" s="2">
        <f t="shared" si="1838"/>
        <v>0</v>
      </c>
      <c r="AP3288" s="2">
        <f t="shared" si="1839"/>
        <v>0</v>
      </c>
      <c r="AQ3288" s="2"/>
      <c r="AR3288" s="160" t="str">
        <f t="shared" si="1840"/>
        <v>Sheridan</v>
      </c>
      <c r="AS3288" s="160" t="s">
        <v>137</v>
      </c>
      <c r="AT3288" s="184">
        <v>1</v>
      </c>
      <c r="AV3288" s="97">
        <v>56</v>
      </c>
      <c r="AW3288" s="99">
        <v>33</v>
      </c>
      <c r="AX3288" s="105">
        <f t="shared" si="1841"/>
        <v>56033</v>
      </c>
      <c r="AZ3288" s="7" t="s">
        <v>2951</v>
      </c>
      <c r="BA3288" s="160" t="s">
        <v>1881</v>
      </c>
      <c r="BC3288" s="118"/>
      <c r="BT3288" s="1"/>
    </row>
    <row r="3289" spans="1:72" s="160" customFormat="1" hidden="1" outlineLevel="1">
      <c r="A3289" s="160" t="s">
        <v>1688</v>
      </c>
      <c r="B3289" s="160" t="s">
        <v>137</v>
      </c>
      <c r="C3289" s="1">
        <f t="shared" si="1825"/>
        <v>46</v>
      </c>
      <c r="D3289" s="7">
        <f>IF(R3289&gt;0,RANK(R3289,(R3289:T3289,U3289:AI3289)),0)</f>
        <v>0</v>
      </c>
      <c r="E3289" s="7">
        <f>IF(S3289&gt;0,RANK(S3289,(R3289:T3289,U3289:AI3289)),0)</f>
        <v>0</v>
      </c>
      <c r="F3289" s="7">
        <f>IF(T3289&gt;0,RANK(T3289,(R3289:T3289,U3289:AI3289)),0)</f>
        <v>0</v>
      </c>
      <c r="G3289" s="7">
        <f>IF(U3289&gt;0,RANK(U3289,(R3289:T3289,U3289:AI3289)),0)</f>
        <v>1</v>
      </c>
      <c r="H3289" s="7">
        <f t="shared" si="1826"/>
        <v>0</v>
      </c>
      <c r="I3289" s="49" t="e">
        <f t="shared" si="1842"/>
        <v>#NUM!</v>
      </c>
      <c r="J3289" s="54" t="e">
        <f t="shared" si="1827"/>
        <v>#NUM!</v>
      </c>
      <c r="K3289" s="2"/>
      <c r="L3289" s="2">
        <f t="shared" si="1828"/>
        <v>0</v>
      </c>
      <c r="M3289" s="2">
        <f t="shared" si="1829"/>
        <v>0</v>
      </c>
      <c r="N3289" s="2">
        <f t="shared" si="1830"/>
        <v>0</v>
      </c>
      <c r="O3289" s="2">
        <f t="shared" si="1831"/>
        <v>1</v>
      </c>
      <c r="P3289" s="2">
        <f t="shared" si="1832"/>
        <v>0</v>
      </c>
      <c r="Q3289" s="2">
        <f t="shared" si="1824"/>
        <v>0</v>
      </c>
      <c r="R3289" s="1"/>
      <c r="S3289" s="1"/>
      <c r="T3289" s="1"/>
      <c r="U3289" s="1">
        <v>46</v>
      </c>
      <c r="V3289" s="1"/>
      <c r="W3289" s="1"/>
      <c r="X3289" s="1"/>
      <c r="Y3289" s="49"/>
      <c r="Z3289" s="1"/>
      <c r="AA3289" s="1"/>
      <c r="AB3289" s="1">
        <f t="shared" si="1833"/>
        <v>0</v>
      </c>
      <c r="AC3289" s="1"/>
      <c r="AD3289" s="1"/>
      <c r="AE3289" s="1"/>
      <c r="AF3289" s="1"/>
      <c r="AG3289" s="1"/>
      <c r="AH3289" s="1"/>
      <c r="AI3289" s="1"/>
      <c r="AJ3289" s="1"/>
      <c r="AK3289" s="7">
        <f t="shared" si="1834"/>
        <v>0</v>
      </c>
      <c r="AL3289" s="7">
        <f t="shared" si="1835"/>
        <v>0</v>
      </c>
      <c r="AM3289" s="7">
        <f t="shared" si="1836"/>
        <v>0</v>
      </c>
      <c r="AN3289" s="2">
        <f t="shared" si="1837"/>
        <v>0</v>
      </c>
      <c r="AO3289" s="2">
        <f t="shared" si="1838"/>
        <v>0</v>
      </c>
      <c r="AP3289" s="2">
        <f t="shared" si="1839"/>
        <v>0</v>
      </c>
      <c r="AQ3289" s="2"/>
      <c r="AR3289" s="160" t="str">
        <f t="shared" si="1840"/>
        <v>Sublette</v>
      </c>
      <c r="AS3289" s="160" t="s">
        <v>137</v>
      </c>
      <c r="AT3289" s="184">
        <v>1</v>
      </c>
      <c r="AV3289" s="97">
        <v>56</v>
      </c>
      <c r="AW3289" s="99">
        <v>35</v>
      </c>
      <c r="AX3289" s="105">
        <f t="shared" si="1841"/>
        <v>56035</v>
      </c>
      <c r="AZ3289" s="7" t="s">
        <v>2951</v>
      </c>
      <c r="BA3289" s="160" t="s">
        <v>1881</v>
      </c>
      <c r="BC3289" s="118"/>
      <c r="BT3289" s="1"/>
    </row>
    <row r="3290" spans="1:72" s="160" customFormat="1" hidden="1" outlineLevel="1">
      <c r="A3290" s="160" t="s">
        <v>1280</v>
      </c>
      <c r="B3290" s="160" t="s">
        <v>137</v>
      </c>
      <c r="C3290" s="1">
        <f t="shared" si="1825"/>
        <v>89</v>
      </c>
      <c r="D3290" s="7">
        <f>IF(R3290&gt;0,RANK(R3290,(R3290:T3290,U3290:AI3290)),0)</f>
        <v>0</v>
      </c>
      <c r="E3290" s="7">
        <f>IF(S3290&gt;0,RANK(S3290,(R3290:T3290,U3290:AI3290)),0)</f>
        <v>0</v>
      </c>
      <c r="F3290" s="7">
        <f>IF(T3290&gt;0,RANK(T3290,(R3290:T3290,U3290:AI3290)),0)</f>
        <v>2</v>
      </c>
      <c r="G3290" s="7">
        <f>IF(U3290&gt;0,RANK(U3290,(R3290:T3290,U3290:AI3290)),0)</f>
        <v>1</v>
      </c>
      <c r="H3290" s="7">
        <f t="shared" si="1826"/>
        <v>3</v>
      </c>
      <c r="I3290" s="49">
        <f t="shared" si="1842"/>
        <v>17</v>
      </c>
      <c r="J3290" s="54">
        <f t="shared" si="1827"/>
        <v>0.19101123595505617</v>
      </c>
      <c r="K3290" s="2"/>
      <c r="L3290" s="2">
        <f t="shared" si="1828"/>
        <v>0</v>
      </c>
      <c r="M3290" s="2">
        <f t="shared" si="1829"/>
        <v>0</v>
      </c>
      <c r="N3290" s="2">
        <f t="shared" si="1830"/>
        <v>0.3146067415730337</v>
      </c>
      <c r="O3290" s="2">
        <f t="shared" si="1831"/>
        <v>0.5056179775280899</v>
      </c>
      <c r="P3290" s="2">
        <f t="shared" si="1832"/>
        <v>0.1797752808988764</v>
      </c>
      <c r="Q3290" s="2">
        <f t="shared" si="1824"/>
        <v>0</v>
      </c>
      <c r="R3290" s="1"/>
      <c r="S3290" s="1"/>
      <c r="T3290" s="1">
        <v>28</v>
      </c>
      <c r="U3290" s="1">
        <v>45</v>
      </c>
      <c r="V3290" s="1">
        <v>16</v>
      </c>
      <c r="W3290" s="1"/>
      <c r="X3290" s="1"/>
      <c r="Y3290" s="49"/>
      <c r="Z3290" s="1"/>
      <c r="AA3290" s="1"/>
      <c r="AB3290" s="1">
        <f t="shared" si="1833"/>
        <v>0</v>
      </c>
      <c r="AC3290" s="1"/>
      <c r="AD3290" s="1"/>
      <c r="AE3290" s="1"/>
      <c r="AF3290" s="1"/>
      <c r="AG3290" s="1"/>
      <c r="AH3290" s="1"/>
      <c r="AI3290" s="1"/>
      <c r="AJ3290" s="1"/>
      <c r="AK3290" s="7">
        <f t="shared" si="1834"/>
        <v>0</v>
      </c>
      <c r="AL3290" s="7">
        <f t="shared" si="1835"/>
        <v>0</v>
      </c>
      <c r="AM3290" s="7">
        <f t="shared" si="1836"/>
        <v>0</v>
      </c>
      <c r="AN3290" s="2">
        <f t="shared" si="1837"/>
        <v>0</v>
      </c>
      <c r="AO3290" s="2">
        <f t="shared" si="1838"/>
        <v>0</v>
      </c>
      <c r="AP3290" s="2">
        <f t="shared" si="1839"/>
        <v>0</v>
      </c>
      <c r="AQ3290" s="2"/>
      <c r="AR3290" s="160" t="str">
        <f t="shared" si="1840"/>
        <v>Sweetwater</v>
      </c>
      <c r="AS3290" s="160" t="s">
        <v>137</v>
      </c>
      <c r="AT3290" s="184">
        <v>1</v>
      </c>
      <c r="AV3290" s="97">
        <v>56</v>
      </c>
      <c r="AW3290" s="99">
        <v>37</v>
      </c>
      <c r="AX3290" s="105">
        <f t="shared" si="1841"/>
        <v>56037</v>
      </c>
      <c r="AZ3290" s="7" t="s">
        <v>2951</v>
      </c>
      <c r="BA3290" s="160" t="s">
        <v>1881</v>
      </c>
      <c r="BC3290" s="118"/>
      <c r="BT3290" s="1"/>
    </row>
    <row r="3291" spans="1:72" s="160" customFormat="1" hidden="1" outlineLevel="1">
      <c r="A3291" s="160" t="s">
        <v>996</v>
      </c>
      <c r="B3291" s="160" t="s">
        <v>137</v>
      </c>
      <c r="C3291" s="1">
        <f t="shared" si="1825"/>
        <v>40</v>
      </c>
      <c r="D3291" s="7">
        <f>IF(R3291&gt;0,RANK(R3291,(R3291:T3291,U3291:AI3291)),0)</f>
        <v>0</v>
      </c>
      <c r="E3291" s="7">
        <f>IF(S3291&gt;0,RANK(S3291,(R3291:T3291,U3291:AI3291)),0)</f>
        <v>0</v>
      </c>
      <c r="F3291" s="7">
        <f>IF(T3291&gt;0,RANK(T3291,(R3291:T3291,U3291:AI3291)),0)</f>
        <v>2</v>
      </c>
      <c r="G3291" s="7">
        <f>IF(U3291&gt;0,RANK(U3291,(R3291:T3291,U3291:AI3291)),0)</f>
        <v>0</v>
      </c>
      <c r="H3291" s="7">
        <f t="shared" si="1826"/>
        <v>1</v>
      </c>
      <c r="I3291" s="49">
        <f t="shared" si="1842"/>
        <v>2</v>
      </c>
      <c r="J3291" s="54">
        <f t="shared" si="1827"/>
        <v>0.05</v>
      </c>
      <c r="K3291" s="2"/>
      <c r="L3291" s="2">
        <f t="shared" si="1828"/>
        <v>0</v>
      </c>
      <c r="M3291" s="2">
        <f t="shared" si="1829"/>
        <v>0</v>
      </c>
      <c r="N3291" s="2">
        <f t="shared" si="1830"/>
        <v>0.47499999999999998</v>
      </c>
      <c r="O3291" s="2">
        <f t="shared" si="1831"/>
        <v>0</v>
      </c>
      <c r="P3291" s="2">
        <f t="shared" si="1832"/>
        <v>0.52500000000000002</v>
      </c>
      <c r="Q3291" s="2">
        <f t="shared" si="1824"/>
        <v>0</v>
      </c>
      <c r="R3291" s="1"/>
      <c r="S3291" s="1"/>
      <c r="T3291" s="1">
        <v>19</v>
      </c>
      <c r="U3291" s="1"/>
      <c r="V3291" s="1">
        <v>21</v>
      </c>
      <c r="W3291" s="1"/>
      <c r="X3291" s="1"/>
      <c r="Y3291" s="1"/>
      <c r="Z3291" s="1"/>
      <c r="AA3291" s="1"/>
      <c r="AB3291" s="1">
        <f t="shared" si="1833"/>
        <v>0</v>
      </c>
      <c r="AC3291" s="1"/>
      <c r="AD3291" s="1"/>
      <c r="AE3291" s="1"/>
      <c r="AF3291" s="1"/>
      <c r="AG3291" s="1"/>
      <c r="AH3291" s="1"/>
      <c r="AI3291" s="1"/>
      <c r="AJ3291" s="1"/>
      <c r="AK3291" s="7">
        <f t="shared" si="1834"/>
        <v>0</v>
      </c>
      <c r="AL3291" s="7">
        <f t="shared" si="1835"/>
        <v>0</v>
      </c>
      <c r="AM3291" s="7">
        <f t="shared" si="1836"/>
        <v>0</v>
      </c>
      <c r="AN3291" s="2">
        <f t="shared" si="1837"/>
        <v>0</v>
      </c>
      <c r="AO3291" s="2">
        <f t="shared" si="1838"/>
        <v>0</v>
      </c>
      <c r="AP3291" s="2">
        <f t="shared" si="1839"/>
        <v>0</v>
      </c>
      <c r="AQ3291" s="2"/>
      <c r="AR3291" s="160" t="str">
        <f t="shared" si="1840"/>
        <v>Teton</v>
      </c>
      <c r="AS3291" s="160" t="s">
        <v>137</v>
      </c>
      <c r="AT3291" s="184">
        <v>1</v>
      </c>
      <c r="AV3291" s="97">
        <v>56</v>
      </c>
      <c r="AW3291" s="99">
        <v>39</v>
      </c>
      <c r="AX3291" s="105">
        <f t="shared" si="1841"/>
        <v>56039</v>
      </c>
      <c r="AZ3291" s="7" t="s">
        <v>2951</v>
      </c>
      <c r="BA3291" s="160" t="s">
        <v>1881</v>
      </c>
      <c r="BC3291" s="118"/>
      <c r="BT3291" s="1"/>
    </row>
    <row r="3292" spans="1:72" s="160" customFormat="1" hidden="1" outlineLevel="1">
      <c r="A3292" s="160" t="s">
        <v>1122</v>
      </c>
      <c r="B3292" s="160" t="s">
        <v>137</v>
      </c>
      <c r="C3292" s="1">
        <f t="shared" si="1825"/>
        <v>53</v>
      </c>
      <c r="D3292" s="7">
        <f>IF(R3292&gt;0,RANK(R3292,(R3292:T3292,U3292:AI3292)),0)</f>
        <v>0</v>
      </c>
      <c r="E3292" s="7">
        <f>IF(S3292&gt;0,RANK(S3292,(R3292:T3292,U3292:AI3292)),0)</f>
        <v>0</v>
      </c>
      <c r="F3292" s="7">
        <f>IF(T3292&gt;0,RANK(T3292,(R3292:T3292,U3292:AI3292)),0)</f>
        <v>0</v>
      </c>
      <c r="G3292" s="7">
        <f>IF(U3292&gt;0,RANK(U3292,(R3292:T3292,U3292:AI3292)),0)</f>
        <v>1</v>
      </c>
      <c r="H3292" s="7">
        <f t="shared" si="1826"/>
        <v>0</v>
      </c>
      <c r="I3292" s="49" t="e">
        <f t="shared" si="1842"/>
        <v>#NUM!</v>
      </c>
      <c r="J3292" s="54" t="e">
        <f t="shared" si="1827"/>
        <v>#NUM!</v>
      </c>
      <c r="K3292" s="2"/>
      <c r="L3292" s="2">
        <f t="shared" si="1828"/>
        <v>0</v>
      </c>
      <c r="M3292" s="2">
        <f t="shared" si="1829"/>
        <v>0</v>
      </c>
      <c r="N3292" s="2">
        <f t="shared" si="1830"/>
        <v>0</v>
      </c>
      <c r="O3292" s="2">
        <f t="shared" si="1831"/>
        <v>1</v>
      </c>
      <c r="P3292" s="2">
        <f t="shared" si="1832"/>
        <v>0</v>
      </c>
      <c r="Q3292" s="2">
        <f t="shared" si="1824"/>
        <v>0</v>
      </c>
      <c r="R3292" s="1"/>
      <c r="S3292" s="1"/>
      <c r="T3292" s="1"/>
      <c r="U3292" s="1">
        <v>53</v>
      </c>
      <c r="V3292" s="1"/>
      <c r="W3292" s="1"/>
      <c r="X3292" s="1"/>
      <c r="Y3292" s="1"/>
      <c r="Z3292" s="1"/>
      <c r="AA3292" s="1"/>
      <c r="AB3292" s="1">
        <f t="shared" si="1833"/>
        <v>0</v>
      </c>
      <c r="AC3292" s="1"/>
      <c r="AD3292" s="1"/>
      <c r="AE3292" s="1"/>
      <c r="AF3292" s="1"/>
      <c r="AG3292" s="1"/>
      <c r="AH3292" s="1"/>
      <c r="AI3292" s="1"/>
      <c r="AJ3292" s="1"/>
      <c r="AK3292" s="7">
        <f t="shared" si="1834"/>
        <v>0</v>
      </c>
      <c r="AL3292" s="7">
        <f t="shared" si="1835"/>
        <v>0</v>
      </c>
      <c r="AM3292" s="7">
        <f t="shared" si="1836"/>
        <v>0</v>
      </c>
      <c r="AN3292" s="2">
        <f t="shared" si="1837"/>
        <v>0</v>
      </c>
      <c r="AO3292" s="2">
        <f t="shared" si="1838"/>
        <v>0</v>
      </c>
      <c r="AP3292" s="2">
        <f t="shared" si="1839"/>
        <v>0</v>
      </c>
      <c r="AQ3292" s="2"/>
      <c r="AR3292" s="160" t="str">
        <f t="shared" si="1840"/>
        <v>Uinta</v>
      </c>
      <c r="AS3292" s="160" t="s">
        <v>137</v>
      </c>
      <c r="AT3292" s="184">
        <v>1</v>
      </c>
      <c r="AV3292" s="97">
        <v>56</v>
      </c>
      <c r="AW3292" s="99">
        <v>41</v>
      </c>
      <c r="AX3292" s="105">
        <f t="shared" si="1841"/>
        <v>56041</v>
      </c>
      <c r="AZ3292" s="7" t="s">
        <v>2951</v>
      </c>
      <c r="BA3292" s="160" t="s">
        <v>1881</v>
      </c>
      <c r="BC3292" s="118"/>
      <c r="BD3292" s="118"/>
      <c r="BT3292" s="1"/>
    </row>
    <row r="3293" spans="1:72" s="160" customFormat="1" hidden="1" outlineLevel="1">
      <c r="A3293" s="160" t="s">
        <v>323</v>
      </c>
      <c r="B3293" s="160" t="s">
        <v>137</v>
      </c>
      <c r="C3293" s="1">
        <f t="shared" si="1825"/>
        <v>31</v>
      </c>
      <c r="D3293" s="7">
        <f>IF(R3293&gt;0,RANK(R3293,(R3293:T3293,U3293:AI3293)),0)</f>
        <v>0</v>
      </c>
      <c r="E3293" s="7">
        <f>IF(S3293&gt;0,RANK(S3293,(R3293:T3293,U3293:AI3293)),0)</f>
        <v>0</v>
      </c>
      <c r="F3293" s="7">
        <f>IF(T3293&gt;0,RANK(T3293,(R3293:T3293,U3293:AI3293)),0)</f>
        <v>0</v>
      </c>
      <c r="G3293" s="7">
        <f>IF(U3293&gt;0,RANK(U3293,(R3293:T3293,U3293:AI3293)),0)</f>
        <v>1</v>
      </c>
      <c r="H3293" s="7">
        <f t="shared" si="1826"/>
        <v>0</v>
      </c>
      <c r="I3293" s="49" t="e">
        <f t="shared" si="1842"/>
        <v>#NUM!</v>
      </c>
      <c r="J3293" s="54" t="e">
        <f t="shared" si="1827"/>
        <v>#NUM!</v>
      </c>
      <c r="K3293" s="2"/>
      <c r="L3293" s="2">
        <f t="shared" si="1828"/>
        <v>0</v>
      </c>
      <c r="M3293" s="2">
        <f t="shared" si="1829"/>
        <v>0</v>
      </c>
      <c r="N3293" s="2">
        <f t="shared" si="1830"/>
        <v>0</v>
      </c>
      <c r="O3293" s="2">
        <f t="shared" si="1831"/>
        <v>0.93548387096774188</v>
      </c>
      <c r="P3293" s="2">
        <f t="shared" si="1832"/>
        <v>0</v>
      </c>
      <c r="Q3293" s="2">
        <f t="shared" si="1824"/>
        <v>6.4516129032258118E-2</v>
      </c>
      <c r="R3293" s="1"/>
      <c r="S3293" s="1"/>
      <c r="T3293" s="1"/>
      <c r="U3293" s="1">
        <v>29</v>
      </c>
      <c r="V3293" s="1"/>
      <c r="W3293" s="1"/>
      <c r="X3293" s="1"/>
      <c r="Y3293" s="1"/>
      <c r="Z3293" s="1"/>
      <c r="AA3293" s="1"/>
      <c r="AB3293" s="1">
        <v>2</v>
      </c>
      <c r="AC3293" s="1"/>
      <c r="AD3293" s="1"/>
      <c r="AE3293" s="1"/>
      <c r="AF3293" s="1"/>
      <c r="AG3293" s="1"/>
      <c r="AH3293" s="1"/>
      <c r="AI3293" s="1"/>
      <c r="AJ3293" s="1"/>
      <c r="AK3293" s="7">
        <f t="shared" si="1834"/>
        <v>0</v>
      </c>
      <c r="AL3293" s="7">
        <f t="shared" si="1835"/>
        <v>0</v>
      </c>
      <c r="AM3293" s="7">
        <f t="shared" si="1836"/>
        <v>0</v>
      </c>
      <c r="AN3293" s="2">
        <f t="shared" si="1837"/>
        <v>0</v>
      </c>
      <c r="AO3293" s="2">
        <f t="shared" si="1838"/>
        <v>0</v>
      </c>
      <c r="AP3293" s="2">
        <f t="shared" si="1839"/>
        <v>0</v>
      </c>
      <c r="AQ3293" s="2"/>
      <c r="AR3293" s="160" t="str">
        <f t="shared" si="1840"/>
        <v>Washakie</v>
      </c>
      <c r="AS3293" s="160" t="s">
        <v>137</v>
      </c>
      <c r="AT3293" s="184">
        <v>1</v>
      </c>
      <c r="AV3293" s="97">
        <v>56</v>
      </c>
      <c r="AW3293" s="99">
        <v>43</v>
      </c>
      <c r="AX3293" s="105">
        <f t="shared" si="1841"/>
        <v>56043</v>
      </c>
      <c r="AZ3293" s="7" t="s">
        <v>2951</v>
      </c>
      <c r="BA3293" s="160" t="s">
        <v>1881</v>
      </c>
      <c r="BC3293" s="118"/>
      <c r="BT3293" s="1"/>
    </row>
    <row r="3294" spans="1:72" s="160" customFormat="1" hidden="1" outlineLevel="1">
      <c r="A3294" s="160" t="s">
        <v>747</v>
      </c>
      <c r="B3294" s="160" t="s">
        <v>137</v>
      </c>
      <c r="C3294" s="1">
        <f t="shared" si="1825"/>
        <v>16</v>
      </c>
      <c r="D3294" s="7">
        <f>IF(R3294&gt;0,RANK(R3294,(R3294:T3294,U3294:AI3294)),0)</f>
        <v>0</v>
      </c>
      <c r="E3294" s="7">
        <f>IF(S3294&gt;0,RANK(S3294,(R3294:T3294,U3294:AI3294)),0)</f>
        <v>0</v>
      </c>
      <c r="F3294" s="7">
        <f>IF(T3294&gt;0,RANK(T3294,(R3294:T3294,U3294:AI3294)),0)</f>
        <v>0</v>
      </c>
      <c r="G3294" s="7">
        <f>IF(U3294&gt;0,RANK(U3294,(R3294:T3294,U3294:AI3294)),0)</f>
        <v>2</v>
      </c>
      <c r="H3294" s="7">
        <f t="shared" si="1826"/>
        <v>0</v>
      </c>
      <c r="I3294" s="49">
        <f t="shared" si="1842"/>
        <v>2</v>
      </c>
      <c r="J3294" s="54">
        <f t="shared" si="1827"/>
        <v>0.125</v>
      </c>
      <c r="K3294" s="2"/>
      <c r="L3294" s="2">
        <f t="shared" si="1828"/>
        <v>0</v>
      </c>
      <c r="M3294" s="2">
        <f t="shared" si="1829"/>
        <v>0</v>
      </c>
      <c r="N3294" s="2">
        <f t="shared" si="1830"/>
        <v>0</v>
      </c>
      <c r="O3294" s="2">
        <f t="shared" si="1831"/>
        <v>0.4375</v>
      </c>
      <c r="P3294" s="2">
        <f t="shared" si="1832"/>
        <v>0</v>
      </c>
      <c r="Q3294" s="2">
        <f t="shared" si="1824"/>
        <v>0.5625</v>
      </c>
      <c r="R3294" s="1"/>
      <c r="S3294" s="1"/>
      <c r="T3294" s="1"/>
      <c r="U3294" s="1">
        <v>7</v>
      </c>
      <c r="V3294" s="1"/>
      <c r="W3294" s="1"/>
      <c r="X3294" s="1"/>
      <c r="Y3294" s="1"/>
      <c r="Z3294" s="1"/>
      <c r="AA3294" s="1">
        <v>9</v>
      </c>
      <c r="AB3294" s="1">
        <f t="shared" si="1833"/>
        <v>0</v>
      </c>
      <c r="AC3294" s="1"/>
      <c r="AD3294" s="1"/>
      <c r="AE3294" s="1"/>
      <c r="AF3294" s="1"/>
      <c r="AG3294" s="1"/>
      <c r="AH3294" s="1"/>
      <c r="AI3294" s="1"/>
      <c r="AJ3294" s="1"/>
      <c r="AK3294" s="7">
        <f t="shared" si="1834"/>
        <v>0</v>
      </c>
      <c r="AL3294" s="7">
        <f t="shared" si="1835"/>
        <v>0</v>
      </c>
      <c r="AM3294" s="7">
        <f t="shared" si="1836"/>
        <v>0</v>
      </c>
      <c r="AN3294" s="2">
        <f t="shared" si="1837"/>
        <v>0</v>
      </c>
      <c r="AO3294" s="2">
        <f t="shared" si="1838"/>
        <v>0</v>
      </c>
      <c r="AP3294" s="2">
        <f t="shared" si="1839"/>
        <v>0</v>
      </c>
      <c r="AQ3294" s="2"/>
      <c r="AR3294" s="160" t="str">
        <f t="shared" si="1840"/>
        <v>Weston</v>
      </c>
      <c r="AS3294" s="160" t="s">
        <v>137</v>
      </c>
      <c r="AT3294" s="184">
        <v>1</v>
      </c>
      <c r="AV3294" s="97">
        <v>56</v>
      </c>
      <c r="AW3294" s="99">
        <v>45</v>
      </c>
      <c r="AX3294" s="105">
        <f t="shared" si="1841"/>
        <v>56045</v>
      </c>
      <c r="AZ3294" s="7" t="s">
        <v>2951</v>
      </c>
      <c r="BA3294" s="160" t="s">
        <v>1881</v>
      </c>
      <c r="BC3294" s="118"/>
      <c r="BT3294" s="1"/>
    </row>
    <row r="3295" spans="1:72" s="160" customFormat="1" collapsed="1">
      <c r="A3295" s="160" t="s">
        <v>1335</v>
      </c>
      <c r="B3295" s="160" t="s">
        <v>1105</v>
      </c>
      <c r="C3295" s="1">
        <f t="shared" si="1825"/>
        <v>1640</v>
      </c>
      <c r="D3295" s="7">
        <f>IF(R3295&gt;0,RANK(R3295,(R3295:T3295,U3295:AI3295)),0)</f>
        <v>5</v>
      </c>
      <c r="E3295" s="7">
        <f>IF(S3295&gt;0,RANK(S3295,(R3295:T3295,U3295:AI3295)),0)</f>
        <v>0</v>
      </c>
      <c r="F3295" s="7">
        <f>IF(T3295&gt;0,RANK(T3295,(R3295:T3295,U3295:AI3295)),0)</f>
        <v>2</v>
      </c>
      <c r="G3295" s="7">
        <f>IF(U3295&gt;0,RANK(U3295,(R3295:T3295,U3295:AI3295)),0)</f>
        <v>1</v>
      </c>
      <c r="H3295" s="7">
        <f t="shared" si="1826"/>
        <v>4</v>
      </c>
      <c r="I3295" s="49">
        <f t="shared" si="1842"/>
        <v>897</v>
      </c>
      <c r="J3295" s="54">
        <f t="shared" si="1827"/>
        <v>0.54695121951219516</v>
      </c>
      <c r="K3295" s="2"/>
      <c r="L3295" s="2">
        <f t="shared" si="1828"/>
        <v>2.5609756097560974E-2</v>
      </c>
      <c r="M3295" s="2">
        <f t="shared" si="1829"/>
        <v>0</v>
      </c>
      <c r="N3295" s="2">
        <f t="shared" si="1830"/>
        <v>0.14085365853658535</v>
      </c>
      <c r="O3295" s="2">
        <f t="shared" si="1831"/>
        <v>0.68780487804878043</v>
      </c>
      <c r="P3295" s="2">
        <f t="shared" si="1832"/>
        <v>6.8292682926829273E-2</v>
      </c>
      <c r="Q3295" s="2">
        <f t="shared" si="1824"/>
        <v>7.7439024390243916E-2</v>
      </c>
      <c r="R3295" s="1">
        <f>SUM(R3272:R3294)</f>
        <v>42</v>
      </c>
      <c r="S3295" s="1">
        <f>SUM(S3272:S3294)</f>
        <v>0</v>
      </c>
      <c r="T3295" s="1">
        <f>SUM(T3272:T3294)</f>
        <v>231</v>
      </c>
      <c r="U3295" s="1">
        <f>SUM(U3272:U3294)</f>
        <v>1128</v>
      </c>
      <c r="V3295" s="1">
        <f>SUM(V3272:V3294)</f>
        <v>112</v>
      </c>
      <c r="W3295" s="1"/>
      <c r="X3295" s="1"/>
      <c r="Y3295" s="1"/>
      <c r="Z3295" s="1"/>
      <c r="AA3295" s="1">
        <f>SUM(AA3272:AA3294)</f>
        <v>125</v>
      </c>
      <c r="AB3295" s="1">
        <f>SUM(AB3272:AB3294)</f>
        <v>2</v>
      </c>
      <c r="AC3295" s="1"/>
      <c r="AD3295" s="1"/>
      <c r="AE3295" s="1"/>
      <c r="AF3295" s="1"/>
      <c r="AG3295" s="1"/>
      <c r="AH3295" s="1"/>
      <c r="AI3295" s="1"/>
      <c r="AJ3295" s="1"/>
      <c r="AK3295" s="7">
        <f t="shared" si="1834"/>
        <v>0</v>
      </c>
      <c r="AL3295" s="7">
        <f t="shared" si="1835"/>
        <v>0</v>
      </c>
      <c r="AM3295" s="7">
        <f t="shared" si="1836"/>
        <v>0</v>
      </c>
      <c r="AN3295" s="2">
        <f t="shared" si="1837"/>
        <v>0</v>
      </c>
      <c r="AO3295" s="2">
        <f t="shared" si="1838"/>
        <v>0</v>
      </c>
      <c r="AP3295" s="2">
        <f t="shared" si="1839"/>
        <v>0</v>
      </c>
      <c r="AQ3295" s="2"/>
      <c r="AR3295" s="160" t="str">
        <f t="shared" si="1840"/>
        <v>Wyoming</v>
      </c>
      <c r="AS3295" s="160" t="s">
        <v>1105</v>
      </c>
      <c r="AT3295" s="184"/>
      <c r="AV3295" s="97">
        <v>56</v>
      </c>
      <c r="AW3295" s="99"/>
      <c r="AX3295" s="97">
        <v>56</v>
      </c>
      <c r="AZ3295" s="7" t="s">
        <v>1619</v>
      </c>
      <c r="BA3295" s="160" t="s">
        <v>1881</v>
      </c>
      <c r="BN3295" s="160">
        <f>SUM(BN3272:BN3294)</f>
        <v>0</v>
      </c>
      <c r="BT3295" s="1"/>
    </row>
    <row r="3296" spans="1:72" s="171" customFormat="1">
      <c r="C3296" s="1"/>
      <c r="D3296" s="7"/>
      <c r="E3296" s="7"/>
      <c r="F3296" s="7"/>
      <c r="G3296" s="7"/>
      <c r="H3296" s="7"/>
      <c r="I3296" s="49"/>
      <c r="J3296" s="54"/>
      <c r="K3296" s="2"/>
      <c r="L3296" s="2"/>
      <c r="M3296" s="2"/>
      <c r="N3296" s="2"/>
      <c r="O3296" s="2"/>
      <c r="P3296" s="2"/>
      <c r="Q3296" s="2"/>
      <c r="R3296" s="1"/>
      <c r="S3296" s="1"/>
      <c r="T3296" s="1"/>
      <c r="U3296" s="1"/>
      <c r="V3296" s="1"/>
      <c r="W3296" s="1"/>
      <c r="X3296" s="1"/>
      <c r="Y3296" s="1"/>
      <c r="Z3296" s="1"/>
      <c r="AA3296" s="1"/>
      <c r="AB3296" s="1"/>
      <c r="AC3296" s="1"/>
      <c r="AD3296" s="1"/>
      <c r="AE3296" s="1"/>
      <c r="AF3296" s="1"/>
      <c r="AG3296" s="1"/>
      <c r="AH3296" s="1"/>
      <c r="AI3296" s="1"/>
      <c r="AJ3296" s="1"/>
      <c r="AK3296" s="7"/>
      <c r="AL3296" s="7"/>
      <c r="AM3296" s="7"/>
      <c r="AN3296" s="2"/>
      <c r="AO3296" s="2"/>
      <c r="AP3296" s="2"/>
      <c r="AQ3296" s="2"/>
      <c r="AT3296" s="184"/>
      <c r="AV3296" s="97"/>
      <c r="AW3296" s="99"/>
      <c r="AX3296" s="97"/>
      <c r="AZ3296" s="7"/>
      <c r="BT3296" s="1"/>
    </row>
    <row r="3297" spans="1:92" s="171" customFormat="1" collapsed="1">
      <c r="A3297" s="171" t="s">
        <v>1335</v>
      </c>
      <c r="B3297" s="171" t="s">
        <v>1105</v>
      </c>
      <c r="C3297" s="1">
        <f>SUM(R3297:AI3297)</f>
        <v>0</v>
      </c>
      <c r="D3297" s="7">
        <f>IF(R3297&gt;0,RANK(R3297,(R3297:T3297,U3297:AI3297)),0)</f>
        <v>0</v>
      </c>
      <c r="E3297" s="7">
        <f>IF(S3297&gt;0,RANK(S3297,(R3297:T3297,U3297:AI3297)),0)</f>
        <v>0</v>
      </c>
      <c r="F3297" s="7">
        <f>IF(T3297&gt;0,RANK(T3297,(R3297:T3297,U3297:AI3297)),0)</f>
        <v>0</v>
      </c>
      <c r="G3297" s="7">
        <f>IF(U3297&gt;0,RANK(U3297,(R3297:T3297,U3297:AI3297)),0)</f>
        <v>0</v>
      </c>
      <c r="H3297" s="7">
        <f>IF(V3297&gt;0,RANK(V3297,(R3297:AB3297)),0)</f>
        <v>0</v>
      </c>
      <c r="I3297" s="49" t="e">
        <f>MAX(R3297:AA3297)-LARGE(R3297:AA3297,2)</f>
        <v>#NUM!</v>
      </c>
      <c r="J3297" s="54" t="e">
        <f>I3297/C3297</f>
        <v>#NUM!</v>
      </c>
      <c r="K3297" s="2"/>
      <c r="L3297" s="2" t="str">
        <f>IF($C3297=0,"-",R3297/$C3297)</f>
        <v>-</v>
      </c>
      <c r="M3297" s="2" t="str">
        <f>IF($C3297=0,"-",S3297/$C3297)</f>
        <v>-</v>
      </c>
      <c r="N3297" s="2" t="str">
        <f>IF($C3297=0,"-",T3297/$C3297)</f>
        <v>-</v>
      </c>
      <c r="O3297" s="2" t="str">
        <f>IF($C3297=0,"-",U3297/$C3297)</f>
        <v>-</v>
      </c>
      <c r="P3297" s="2" t="str">
        <f>IF($C3297=0,"-",V3297/$C3297)</f>
        <v>-</v>
      </c>
      <c r="Q3297" s="2" t="str">
        <f t="shared" si="1824"/>
        <v>-</v>
      </c>
      <c r="R3297" s="1"/>
      <c r="S3297" s="1"/>
      <c r="T3297" s="1"/>
      <c r="U3297" s="1"/>
      <c r="V3297" s="1"/>
      <c r="W3297" s="1"/>
      <c r="X3297" s="1"/>
      <c r="Y3297" s="1"/>
      <c r="Z3297" s="1"/>
      <c r="AA3297" s="1"/>
      <c r="AB3297" s="1"/>
      <c r="AC3297" s="1"/>
      <c r="AD3297" s="1"/>
      <c r="AE3297" s="1"/>
      <c r="AF3297" s="1"/>
      <c r="AG3297" s="1"/>
      <c r="AH3297" s="1"/>
      <c r="AI3297" s="1"/>
      <c r="AJ3297" s="1"/>
      <c r="AK3297" s="7">
        <f>IF(W3297&gt;0,RANK(W3297,(R3297:AB3297)),0)</f>
        <v>0</v>
      </c>
      <c r="AL3297" s="7">
        <f>IF(X3297&gt;0,RANK(X3297,(R3297:AB3297)),0)</f>
        <v>0</v>
      </c>
      <c r="AM3297" s="7">
        <f>IF(Y3297&gt;0,RANK(Y3297,(R3297:AB3297)),0)</f>
        <v>0</v>
      </c>
      <c r="AN3297" s="2" t="str">
        <f>IF($C3297=0,"-",W3297/$C3297)</f>
        <v>-</v>
      </c>
      <c r="AO3297" s="2" t="str">
        <f>IF($C3297=0,"-",X3297/$C3297)</f>
        <v>-</v>
      </c>
      <c r="AP3297" s="2" t="str">
        <f>IF($C3297=0,"-",Y3297/$C3297)</f>
        <v>-</v>
      </c>
      <c r="AQ3297" s="2"/>
      <c r="AR3297" s="171" t="str">
        <f>A3297</f>
        <v>Wyoming</v>
      </c>
      <c r="AS3297" s="171" t="s">
        <v>1105</v>
      </c>
      <c r="AT3297" s="184"/>
      <c r="AV3297" s="97">
        <v>56</v>
      </c>
      <c r="AW3297" s="99"/>
      <c r="AX3297" s="97">
        <v>56</v>
      </c>
      <c r="AZ3297" s="7" t="s">
        <v>1619</v>
      </c>
      <c r="BA3297" s="171" t="s">
        <v>2344</v>
      </c>
      <c r="BT3297" s="1"/>
    </row>
    <row r="3304" spans="1:92">
      <c r="A3304" t="s">
        <v>3298</v>
      </c>
      <c r="R3304" s="1">
        <f>R69+R86+R163+R223+R233+R238+R2520+R307+R468+R618+R712+R514+R778+R804+R820+R905+R989+R1106+R1164+R1259+R1271+R1294+R1329+R1393+R1495+R1585+R1664+R1702+R1771+R1859+R1907+R1975+R2072+R2328+R1851+R2344+R2479+R2577+R2651</f>
        <v>4198060</v>
      </c>
      <c r="S3304" s="1">
        <f>S69+S86+S163+S223+S233+S238+S2520+S307+S468+S618+S712+S514+S778+S804+S820+S905+S989+S1106+S1164+S1259+S1271+S1294+S1329+S1393+S1495+S1585+S1664+S1702+S1771+S1859+S1907+S1975+S2072+S2328+S1851+S2344+S2479+S2577+S2651</f>
        <v>280934</v>
      </c>
      <c r="T3304" s="1">
        <f>T69+T86+T163+T223+T233+T238+T2520+T307+T468+T618+T712+T514+T778+T804+T820+T905+T989+T1106+T1164+T1259+T1271+T1294+T1329+T1393+T1495+T1585+T1664+T1702+T1771+T1859+T1907+T1975+T2072+T2328+T1851+T2344+T2479+T2577+T2651</f>
        <v>3353864</v>
      </c>
      <c r="U3304" s="1">
        <f>U69+U86+U163+U223+U233+U238+U2520+U307+U468+U618+U712+U514+U778+U804+U820+U905+U989+U1106+U1164+U1259+U1271+U1294+U1329+U1393+U1495+U1585+U1664+U1702+U1771+U1859+U1907+U1975+U2072+U2328+U1851+U2344+U2479+U2577+U2651</f>
        <v>7458618</v>
      </c>
      <c r="V3304" s="1">
        <f>V69+V86+V163+V223+V233+V238+V2520+V307+V468+V618+V712+V514+V778+V804+V820+V905+V989+V1106+V1164+V1259+V1271+V1294+V1329+V1393+V1495+V1585+V1664+V1702+V1771+V1859+V1907+V1975+V2072+V2328+V1851+V2344+V2479+V2577+V2651</f>
        <v>13762737</v>
      </c>
      <c r="W3304" s="1">
        <f>W69+W86+W163+W223+W233+W238+W2520+W307+W468+W618+W712+W514+W778+W804+W820+W905+W989+W1106+W1164+W1259+W1271+W1294+W1329+W1393+W1495+W1585+W1664+W1702+W1771+W1859+W1907+W1975+W2072+W2328+W1851+W2344+W2479+W2577+W2651</f>
        <v>831620</v>
      </c>
      <c r="X3304" s="1">
        <f>X69+X86+X163+X223+X233+X238+X2520+X307+X468+X618+X712+X514+X778+X804+X820+X905+X989+X1106+X1164+X1259+X1271+X1294+X1329+X1393+X1495+X1585+X1664+X1702+X1771+X1859+X1907+X1975+X2072+X2328+X1851+X2344+X2479+X2577+X2651</f>
        <v>37447</v>
      </c>
      <c r="Y3304" s="1">
        <f>Y69+Y86+Y163+Y223+Y233+Y238+Y2520+Y307+Y468+Y618+Y712+Y514+Y778+Y804+Y820+Y905+Y989+Y1106+Y1164+Y1259+Y1271+Y1294+Y1329+Y1393+Y1495+Y1585+Y1664+Y1702+Y1771+Y1859+Y1907+Y1975+Y2072+Y2328+Y1851+Y2344+Y2479+Y2577+Y2651</f>
        <v>54938</v>
      </c>
      <c r="Z3304" s="1">
        <f>Z69+Z86+Z163+Z223+Z233+Z238+Z2520+Z307+Z468+Z618+Z712+Z514+Z778+Z804+Z820+Z905+Z989+Z1106+Z1164+Z1259+Z1271+Z1294+Z1329+Z1393+Z1495+Z1585+Z1664+Z1702+Z1771+Z1859+Z1907+Z1975+Z2072+Z2328+Z1851+Z2344+Z2479+Z2577+Z2651</f>
        <v>58127</v>
      </c>
      <c r="AA3304" s="1">
        <f>AA69+AA86+AA163+AA223+AA233+AA238+AA2520+AA307+AA468+AA618+AA712+AA514+AA778+AA804+AA820+AA905+AA989+AA1106+AA1164+AA1259+AA1271+AA1294+AA1329+AA1393+AA1495+AA1585+AA1664+AA1702+AA1771+AA1859+AA1907+AA1975+AA2072+AA2328+AA1851+AA2344+AA2479+AA2577+AA2651</f>
        <v>87556</v>
      </c>
      <c r="AB3304" s="1">
        <f>AB69+AB86+AB163+AB223+AB233+AB238+AB2520+AB307+AB468+AB618+AB712+AB514+AB778+AB804+AB820+AB905+AB989+AB1106+AB1164+AB1259+AB1271+AB1294+AB1329+AB1393+AB1495+AB1585+AB1664+AB1702+AB1771+AB1859+AB1907+AB1975+AB2072+AB2328+AB1851+AB2344+AB2479+AB2577+AB2651</f>
        <v>34378</v>
      </c>
      <c r="AC3304" s="1">
        <f>AC69+AC86+AC163+AC223+AC233+AC238+AC2520+AC307+AC468+AC618+AC712+AC514+AC778+AC804+AC820+AC905+AC989+AC1106+AC1164+AC1259+AC1271+AC1294+AC1329+AC1393+AC1495+AC1585+AC1664+AC1702+AC1771+AC1859+AC1907+AC1975+AC2072+AC2328+AC1851+AC2344+AC2479+AC2577+AC2651</f>
        <v>6942</v>
      </c>
      <c r="AD3304" s="1">
        <f>AD69+AD86+AD163+AD223+AD233+AD238+AD2520+AD307+AD468+AD618+AD712+AD514+AD778+AD804+AD820+AD905+AD989+AD1106+AD1164+AD1259+AD1271+AD1294+AD1329+AD1393+AD1495+AD1585+AD1664+AD1702+AD1771+AD1859+AD1907+AD1975+AD2072+AD2328+AD1851+AD2344+AD2479+AD2577+AD2651</f>
        <v>48397</v>
      </c>
      <c r="AE3304" s="1">
        <f>AE69+AE86+AE163+AE223+AE233+AE238+AE2520+AE307+AE468+AE618+AE712+AE514+AE778+AE804+AE820+AE905+AE989+AE1106+AE1164+AE1259+AE1271+AE1294+AE1329+AE1393+AE1495+AE1585+AE1664+AE1702+AE1771+AE1859+AE1907+AE1975+AE2072+AE2328+AE1851+AE2344+AE2479+AE2577+AE2651</f>
        <v>222</v>
      </c>
      <c r="AF3304" s="1">
        <f>AF69+AF86+AF163+AF223+AF233+AF238+AF2520+AF307+AF468+AF618+AF712+AF514+AF778+AF804+AF820+AF905+AF989+AF1106+AF1164+AF1259+AF1271+AF1294+AF1329+AF1393+AF1495+AF1585+AF1664+AF1702+AF1771+AF1859+AF1907+AF1975+AF2072+AF2328+AF1851+AF2344+AF2479+AF2577+AF2651</f>
        <v>15006</v>
      </c>
      <c r="AG3304" s="1">
        <f>AG69+AG86+AG163+AG223+AG233+AG238+AG2520+AG307+AG468+AG618+AG712+AG514+AG778+AG804+AG820+AG905+AG989+AG1106+AG1164+AG1259+AG1271+AG1294+AG1329+AG1393+AG1495+AG1585+AG1664+AG1702+AG1771+AG1859+AG1907+AG1975+AG2072+AG2328+AG1851+AG2344+AG2479+AG2577+AG2651</f>
        <v>5666</v>
      </c>
      <c r="AH3304" s="1">
        <f>AH69+AH86+AH163+AH223+AH233+AH238+AH2520+AH307+AH468+AH618+AH712+AH514+AH778+AH804+AH820+AH905+AH989+AH1106+AH1164+AH1259+AH1271+AH1294+AH1329+AH1393+AH1495+AH1585+AH1664+AH1702+AH1771+AH1859+AH1907+AH1975+AH2072+AH2328+AH1851+AH2344+AH2479+AH2577+AH2651</f>
        <v>2036</v>
      </c>
      <c r="AI3304" s="1">
        <f>AI69+AI86+AI163+AI223+AI233+AI238+AI2520+AI307+AI468+AI618+AI712+AI514+AI778+AI804+AI820+AI905+AI989+AI1106+AI1164+AI1259+AI1271+AI1294+AI1329+AI1393+AI1495+AI1585+AI1664+AI1702+AI1771+AI1859+AI1907+AI1975+AI2072+AI2328+AI1851+AI2344+AI2479+AI2577+AI2651</f>
        <v>18406</v>
      </c>
      <c r="BE3304" s="1">
        <f>BE69+BE86+BE163+BE223+BE233+BE238+BE2520+BE307+BE468+BE618+BE712+BE514+BE778+BE804+BE820+BE905+BE989+BE1106+BE1164+BE1259+BE1271+BE1294+BE1329+BE1393+BE1495+BE1585+BE1664+BE1702+BE1771+BE1859+BE1907+BE1975+BE2072+BE2328+BE1851+BE2344+BE2479+BE2577+BE2651</f>
        <v>32</v>
      </c>
      <c r="BF3304" s="1">
        <f>BF69+BF86+BF163+BF223+BF233+BF238+BF2520+BF307+BF468+BF618+BF712+BF514+BF778+BF804+BF820+BF905+BF989+BF1106+BF1164+BF1259+BF1271+BF1294+BF1329+BF1393+BF1495+BF1585+BF1664+BF1702+BF1771+BF1859+BF1907+BF1975+BF2072+BF2328+BF1851+BF2344+BF2479+BF2577+BF2651</f>
        <v>517</v>
      </c>
      <c r="BG3304" s="1">
        <f>BG69+BG86+BG163+BG223+BG233+BG238+BG2520+BG307+BG468+BG618+BG712+BG514+BG778+BG804+BG820+BG905+BG989+BG1106+BG1164+BG1259+BG1271+BG1294+BG1329+BG1393+BG1495+BG1585+BG1664+BG1702+BG1771+BG1859+BG1907+BG1975+BG2072+BG2328+BG1851+BG2344+BG2479+BG2577+BG2651</f>
        <v>56</v>
      </c>
      <c r="BH3304" s="1">
        <f>BH69+BH86+BH163+BH223+BH233+BH238+BH2520+BH307+BH468+BH618+BH712+BH514+BH778+BH804+BH820+BH905+BH989+BH1106+BH1164+BH1259+BH1271+BH1294+BH1329+BH1393+BH1495+BH1585+BH1664+BH1702+BH1771+BH1859+BH1907+BH1975+BH2072+BH2328+BH1851+BH2344+BH2479+BH2577+BH2651</f>
        <v>6</v>
      </c>
      <c r="BI3304" s="1">
        <f>BI69+BI86+BI163+BI223+BI233+BI238+BI2520+BI307+BI468+BI618+BI712+BI514+BI778+BI804+BI820+BI905+BI989+BI1106+BI1164+BI1259+BI1271+BI1294+BI1329+BI1393+BI1495+BI1585+BI1664+BI1702+BI1771+BI1859+BI1907+BI1975+BI2072+BI2328+BI1851+BI2344+BI2479+BI2577+BI2651</f>
        <v>15</v>
      </c>
      <c r="BJ3304" s="1">
        <f>BJ69+BJ86+BJ163+BJ223+BJ233+BJ238+BJ2520+BJ307+BJ468+BJ618+BJ712+BJ514+BJ778+BJ804+BJ820+BJ905+BJ989+BJ1106+BJ1164+BJ1259+BJ1271+BJ1294+BJ1329+BJ1393+BJ1495+BJ1585+BJ1664+BJ1702+BJ1771+BJ1859+BJ1907+BJ1975+BJ2072+BJ2328+BJ1851+BJ2344+BJ2479+BJ2577+BJ2651</f>
        <v>8</v>
      </c>
      <c r="BK3304" s="1">
        <f>BK69+BK86+BK163+BK223+BK233+BK238+BK2520+BK307+BK468+BK618+BK712+BK514+BK778+BK804+BK820+BK905+BK989+BK1106+BK1164+BK1259+BK1271+BK1294+BK1329+BK1393+BK1495+BK1585+BK1664+BK1702+BK1771+BK1859+BK1907+BK1975+BK2072+BK2328+BK1851+BK2344+BK2479+BK2577+BK2651</f>
        <v>9</v>
      </c>
      <c r="BL3304" s="1">
        <f>BL69+BL86+BL163+BL223+BL233+BL238+BL2520+BL307+BL468+BL618+BL712+BL514+BL778+BL804+BL820+BL905+BL989+BL1106+BL1164+BL1259+BL1271+BL1294+BL1329+BL1393+BL1495+BL1585+BL1664+BL1702+BL1771+BL1859+BL1907+BL1975+BL2072+BL2328+BL1851+BL2344+BL2479+BL2577+BL2651</f>
        <v>147</v>
      </c>
      <c r="BM3304" s="1">
        <f>BM69+BM86+BM163+BM223+BM233+BM238+BM2520+BM307+BM468+BM618+BM712+BM514+BM778+BM804+BM820+BM905+BM989+BM1106+BM1164+BM1259+BM1271+BM1294+BM1329+BM1393+BM1495+BM1585+BM1664+BM1702+BM1771+BM1859+BM1907+BM1975+BM2072+BM2328+BM1851+BM2344+BM2479+BM2577+BM2651</f>
        <v>5</v>
      </c>
      <c r="BN3304" s="1">
        <f>BN69+BN86+BN163+BN223+BN233+BN238+BN2520+BN307+BN468+BN618+BN712+BN514+BN778+BN804+BN820+BN905+BN989+BN1106+BN1164+BN1259+BN1271+BN1294+BN1329+BN1393+BN1495+BN1585+BN1664+BN1702+BN1771+BN1859+BN1907+BN1975+BN2072+BN2328+BN1851+BN2344+BN2479+BN2577+BN2651</f>
        <v>202</v>
      </c>
      <c r="BO3304" s="1">
        <f>BO69+BO86+BO163+BO223+BO233+BO238+BO2520+BO307+BO468+BO618+BO712+BO514+BO778+BO804+BO820+BO905+BO989+BO1106+BO1164+BO1259+BO1271+BO1294+BO1329+BO1393+BO1495+BO1585+BO1664+BO1702+BO1771+BO1859+BO1907+BO1975+BO2072+BO2328+BO1851+BO2344+BO2479+BO2577+BO2651</f>
        <v>12</v>
      </c>
      <c r="BP3304" s="1">
        <f>BP69+BP86+BP163+BP223+BP233+BP238+BP2520+BP307+BP468+BP618+BP712+BP514+BP778+BP804+BP820+BP905+BP989+BP1106+BP1164+BP1259+BP1271+BP1294+BP1329+BP1393+BP1495+BP1585+BP1664+BP1702+BP1771+BP1859+BP1907+BP1975+BP2072+BP2328+BP1851+BP2344+BP2479+BP2577+BP2651</f>
        <v>81</v>
      </c>
      <c r="BQ3304" s="1">
        <f>BQ69+BQ86+BQ163+BQ223+BQ233+BQ238+BQ2520+BQ307+BQ468+BQ618+BQ712+BQ514+BQ778+BQ804+BQ820+BQ905+BQ989+BQ1106+BQ1164+BQ1259+BQ1271+BQ1294+BQ1329+BQ1393+BQ1495+BQ1585+BQ1664+BQ1702+BQ1771+BQ1859+BQ1907+BQ1975+BQ2072+BQ2328+BQ1851+BQ2344+BQ2479+BQ2577+BQ2651</f>
        <v>16</v>
      </c>
      <c r="BR3304" s="1">
        <f>BR69+BR86+BR163+BR223+BR233+BR238+BR2520+BR307+BR468+BR618+BR712+BR514+BR778+BR804+BR820+BR905+BR989+BR1106+BR1164+BR1259+BR1271+BR1294+BR1329+BR1393+BR1495+BR1585+BR1664+BR1702+BR1771+BR1859+BR1907+BR1975+BR2072+BR2328+BR1851+BR2344+BR2479+BR2577+BR2651</f>
        <v>44</v>
      </c>
      <c r="BS3304" s="1">
        <f>BS69+BS86+BS163+BS223+BS233+BS238+BS2520+BS307+BS468+BS618+BS712+BS514+BS778+BS804+BS820+BS905+BS989+BS1106+BS1164+BS1259+BS1271+BS1294+BS1329+BS1393+BS1495+BS1585+BS1664+BS1702+BS1771+BS1859+BS1907+BS1975+BS2072+BS2328+BS1851+BS2344+BS2479+BS2577+BS2651</f>
        <v>109</v>
      </c>
      <c r="BT3304" s="1">
        <f>BT69+BT86+BT163+BT223+BT233+BT238+BT2520+BT307+BT468+BT618+BT712+BT514+BT778+BT804+BT820+BT905+BT989+BT1106+BT1164+BT1259+BT1271+BT1294+BT1329+BT1393+BT1495+BT1585+BT1664+BT1702+BT1771+BT1859+BT1907+BT1975+BT2072+BT2328+BT1851+BT2344+BT2479+BT2577+BT2651</f>
        <v>5449</v>
      </c>
      <c r="BU3304" s="1">
        <f>BU69+BU86+BU163+BU223+BU233+BU238+BU2520+BU307+BU468+BU618+BU712+BU514+BU778+BU804+BU820+BU905+BU989+BU1106+BU1164+BU1259+BU1271+BU1294+BU1329+BU1393+BU1495+BU1585+BU1664+BU1702+BU1771+BU1859+BU1907+BU1975+BU2072+BU2328+BU1851+BU2344+BU2479+BU2577+BU2651</f>
        <v>31</v>
      </c>
      <c r="BV3304" s="1">
        <f>BV69+BV86+BV163+BV223+BV233+BV238+BV2520+BV307+BV468+BV618+BV712+BV514+BV778+BV804+BV820+BV905+BV989+BV1106+BV1164+BV1259+BV1271+BV1294+BV1329+BV1393+BV1495+BV1585+BV1664+BV1702+BV1771+BV1859+BV1907+BV1975+BV2072+BV2328+BV1851+BV2344+BV2479+BV2577+BV2651</f>
        <v>203</v>
      </c>
      <c r="BW3304" s="1">
        <f>BW69+BW86+BW163+BW223+BW233+BW238+BW2520+BW307+BW468+BW618+BW712+BW514+BW778+BW804+BW820+BW905+BW989+BW1106+BW1164+BW1259+BW1271+BW1294+BW1329+BW1393+BW1495+BW1585+BW1664+BW1702+BW1771+BW1859+BW1907+BW1975+BW2072+BW2328+BW1851+BW2344+BW2479+BW2577+BW2651</f>
        <v>0</v>
      </c>
      <c r="BX3304" s="1">
        <f>BX69+BX86+BX163+BX223+BX233+BX238+BX2520+BX307+BX468+BX618+BX712+BX514+BX778+BX804+BX820+BX905+BX989+BX1106+BX1164+BX1259+BX1271+BX1294+BX1329+BX1393+BX1495+BX1585+BX1664+BX1702+BX1771+BX1859+BX1907+BX1975+BX2072+BX2328+BX1851+BX2344+BX2479+BX2577+BX2651</f>
        <v>0</v>
      </c>
      <c r="BY3304" s="1">
        <f>BY69+BY86+BY163+BY223+BY233+BY238+BY2520+BY307+BY468+BY618+BY712+BY514+BY778+BY804+BY820+BY905+BY989+BY1106+BY1164+BY1259+BY1271+BY1294+BY1329+BY1393+BY1495+BY1585+BY1664+BY1702+BY1771+BY1859+BY1907+BY1975+BY2072+BY2328+BY1851+BY2344+BY2479+BY2577+BY2651</f>
        <v>0</v>
      </c>
      <c r="BZ3304" s="1">
        <f>BZ69+BZ86+BZ163+BZ223+BZ233+BZ238+BZ2520+BZ307+BZ468+BZ618+BZ712+BZ514+BZ778+BZ804+BZ820+BZ905+BZ989+BZ1106+BZ1164+BZ1259+BZ1271+BZ1294+BZ1329+BZ1393+BZ1495+BZ1585+BZ1664+BZ1702+BZ1771+BZ1859+BZ1907+BZ1975+BZ2072+BZ2328+BZ1851+BZ2344+BZ2479+BZ2577+BZ2651</f>
        <v>0</v>
      </c>
      <c r="CA3304" s="1">
        <f>CA69+CA86+CA163+CA223+CA233+CA238+CA2520+CA307+CA468+CA618+CA712+CA514+CA778+CA804+CA820+CA905+CA989+CA1106+CA1164+CA1259+CA1271+CA1294+CA1329+CA1393+CA1495+CA1585+CA1664+CA1702+CA1771+CA1859+CA1907+CA1975+CA2072+CA2328+CA1851+CA2344+CA2479+CA2577+CA2651</f>
        <v>0</v>
      </c>
      <c r="CB3304" s="1">
        <f>CB69+CB86+CB163+CB223+CB233+CB238+CB2520+CB307+CB468+CB618+CB712+CB514+CB778+CB804+CB820+CB905+CB989+CB1106+CB1164+CB1259+CB1271+CB1294+CB1329+CB1393+CB1495+CB1585+CB1664+CB1702+CB1771+CB1859+CB1907+CB1975+CB2072+CB2328+CB1851+CB2344+CB2479+CB2577+CB2651</f>
        <v>0</v>
      </c>
      <c r="CC3304" s="1">
        <f>CC69+CC86+CC163+CC223+CC233+CC238+CC2520+CC307+CC468+CC618+CC712+CC514+CC778+CC804+CC820+CC905+CC989+CC1106+CC1164+CC1259+CC1271+CC1294+CC1329+CC1393+CC1495+CC1585+CC1664+CC1702+CC1771+CC1859+CC1907+CC1975+CC2072+CC2328+CC1851+CC2344+CC2479+CC2577+CC2651</f>
        <v>0</v>
      </c>
      <c r="CD3304" s="1">
        <f>CD69+CD86+CD163+CD223+CD233+CD238+CD2520+CD307+CD468+CD618+CD712+CD514+CD778+CD804+CD820+CD905+CD989+CD1106+CD1164+CD1259+CD1271+CD1294+CD1329+CD1393+CD1495+CD1585+CD1664+CD1702+CD1771+CD1859+CD1907+CD1975+CD2072+CD2328+CD1851+CD2344+CD2479+CD2577+CD2651</f>
        <v>0</v>
      </c>
      <c r="CE3304" s="1">
        <f>CE69+CE86+CE163+CE223+CE233+CE238+CE2520+CE307+CE468+CE618+CE712+CE514+CE778+CE804+CE820+CE905+CE989+CE1106+CE1164+CE1259+CE1271+CE1294+CE1329+CE1393+CE1495+CE1585+CE1664+CE1702+CE1771+CE1859+CE1907+CE1975+CE2072+CE2328+CE1851+CE2344+CE2479+CE2577+CE2651</f>
        <v>0</v>
      </c>
      <c r="CF3304" s="1">
        <f>CF69+CF86+CF163+CF223+CF233+CF238+CF2520+CF307+CF468+CF618+CF712+CF514+CF778+CF804+CF820+CF905+CF989+CF1106+CF1164+CF1259+CF1271+CF1294+CF1329+CF1393+CF1495+CF1585+CF1664+CF1702+CF1771+CF1859+CF1907+CF1975+CF2072+CF2328+CF1851+CF2344+CF2479+CF2577+CF2651</f>
        <v>0</v>
      </c>
      <c r="CG3304" s="1">
        <f>CG69+CG86+CG163+CG223+CG233+CG238+CG2520+CG307+CG468+CG618+CG712+CG514+CG778+CG804+CG820+CG905+CG989+CG1106+CG1164+CG1259+CG1271+CG1294+CG1329+CG1393+CG1495+CG1585+CG1664+CG1702+CG1771+CG1859+CG1907+CG1975+CG2072+CG2328+CG1851+CG2344+CG2479+CG2577+CG2651</f>
        <v>0</v>
      </c>
      <c r="CH3304" s="1">
        <f>CH69+CH86+CH163+CH223+CH233+CH238+CH2520+CH307+CH468+CH618+CH712+CH514+CH778+CH804+CH820+CH905+CH989+CH1106+CH1164+CH1259+CH1271+CH1294+CH1329+CH1393+CH1495+CH1585+CH1664+CH1702+CH1771+CH1859+CH1907+CH1975+CH2072+CH2328+CH1851+CH2344+CH2479+CH2577+CH2651</f>
        <v>0</v>
      </c>
      <c r="CI3304" s="1">
        <f>CI69+CI86+CI163+CI223+CI233+CI238+CI2520+CI307+CI468+CI618+CI712+CI514+CI778+CI804+CI820+CI905+CI989+CI1106+CI1164+CI1259+CI1271+CI1294+CI1329+CI1393+CI1495+CI1585+CI1664+CI1702+CI1771+CI1859+CI1907+CI1975+CI2072+CI2328+CI1851+CI2344+CI2479+CI2577+CI2651</f>
        <v>0</v>
      </c>
      <c r="CJ3304" s="1">
        <f>CJ69+CJ86+CJ163+CJ223+CJ233+CJ238+CJ2520+CJ307+CJ468+CJ618+CJ712+CJ514+CJ778+CJ804+CJ820+CJ905+CJ989+CJ1106+CJ1164+CJ1259+CJ1271+CJ1294+CJ1329+CJ1393+CJ1495+CJ1585+CJ1664+CJ1702+CJ1771+CJ1859+CJ1907+CJ1975+CJ2072+CJ2328+CJ1851+CJ2344+CJ2479+CJ2577+CJ2651</f>
        <v>0</v>
      </c>
      <c r="CK3304" s="1">
        <f>CK69+CK86+CK163+CK223+CK233+CK238+CK2520+CK307+CK468+CK618+CK712+CK514+CK778+CK804+CK820+CK905+CK989+CK1106+CK1164+CK1259+CK1271+CK1294+CK1329+CK1393+CK1495+CK1585+CK1664+CK1702+CK1771+CK1859+CK1907+CK1975+CK2072+CK2328+CK1851+CK2344+CK2479+CK2577+CK2651</f>
        <v>0</v>
      </c>
      <c r="CL3304" s="1">
        <f>CL69+CL86+CL163+CL223+CL233+CL238+CL2520+CL307+CL468+CL618+CL712+CL514+CL778+CL804+CL820+CL905+CL989+CL1106+CL1164+CL1259+CL1271+CL1294+CL1329+CL1393+CL1495+CL1585+CL1664+CL1702+CL1771+CL1859+CL1907+CL1975+CL2072+CL2328+CL1851+CL2344+CL2479+CL2577+CL2651</f>
        <v>0</v>
      </c>
      <c r="CM3304" s="1">
        <f>CM69+CM86+CM163+CM223+CM233+CM238+CM2520+CM307+CM468+CM618+CM712+CM514+CM778+CM804+CM820+CM905+CM989+CM1106+CM1164+CM1259+CM1271+CM1294+CM1329+CM1393+CM1495+CM1585+CM1664+CM1702+CM1771+CM1859+CM1907+CM1975+CM2072+CM2328+CM1851+CM2344+CM2479+CM2577+CM2651</f>
        <v>0</v>
      </c>
      <c r="CN3304" s="1">
        <f>CN69+CN86+CN163+CN223+CN233+CN238+CN2520+CN307+CN468+CN618+CN712+CN514+CN778+CN804+CN820+CN905+CN989+CN1106+CN1164+CN1259+CN1271+CN1294+CN1329+CN1393+CN1495+CN1585+CN1664+CN1702+CN1771+CN1859+CN1907+CN1975+CN2072+CN2328+CN1851+CN2344+CN2479+CN2577+CN2651</f>
        <v>0</v>
      </c>
    </row>
    <row r="3305" spans="1:92">
      <c r="A3305" t="s">
        <v>3299</v>
      </c>
      <c r="R3305" s="1" t="e">
        <f>R2696+R2698+R2700+R2706+R2807+R2915+R3055+R3144+#REF!+R3163+R3196+R3037+R3194</f>
        <v>#REF!</v>
      </c>
      <c r="S3305" s="1" t="e">
        <f>S2696+S2698+S2700+S2706+S2807+S2915+S3055+S3144+#REF!+S3163+S3196+S3037+S3194</f>
        <v>#REF!</v>
      </c>
      <c r="T3305" s="1" t="e">
        <f>T2696+T2698+T2700+T2706+T2807+T2915+T3055+T3144+#REF!+T3163+T3196+T3037+T3194</f>
        <v>#REF!</v>
      </c>
      <c r="U3305" s="1" t="e">
        <f>U2696+U2698+U2700+U2706+U2807+U2915+U3055+U3144+#REF!+U3163+U3196+U3037+U3194</f>
        <v>#REF!</v>
      </c>
      <c r="V3305" s="1" t="e">
        <f>V2696+V2698+V2700+V2706+V2807+V2915+V3055+V3144+#REF!+V3163+V3196+V3037+V3194</f>
        <v>#REF!</v>
      </c>
      <c r="W3305" s="1" t="e">
        <f>W2696+W2698+W2700+W2706+W2807+W2915+W3055+W3144+#REF!+W3163+W3196+W3037+W3194</f>
        <v>#REF!</v>
      </c>
      <c r="X3305" s="1" t="e">
        <f>X2696+X2698+X2700+X2706+X2807+X2915+X3055+X3144+#REF!+X3163+X3196+X3037+X3194</f>
        <v>#REF!</v>
      </c>
      <c r="Y3305" s="1" t="e">
        <f>Y2696+Y2698+Y2700+Y2706+Y2807+Y2915+Y3055+Y3144+#REF!+Y3163+Y3196+Y3037+Y3194</f>
        <v>#REF!</v>
      </c>
      <c r="Z3305" s="1" t="e">
        <f>Z2696+Z2698+Z2700+Z2706+Z2807+Z2915+Z3055+Z3144+#REF!+Z3163+Z3196+Z3037+Z3194</f>
        <v>#REF!</v>
      </c>
      <c r="AA3305" s="1" t="e">
        <f>AA2696+AA2698+AA2700+AA2706+AA2807+AA2915+AA3055+AA3144+#REF!+AA3163+AA3196+AA3037+AA3194</f>
        <v>#REF!</v>
      </c>
      <c r="AB3305" s="1" t="e">
        <f>AB2696+AB2698+AB2700+AB2706+AB2807+AB2915+AB3055+AB3144+#REF!+AB3163+AB3196+AB3037+AB3194</f>
        <v>#REF!</v>
      </c>
      <c r="AC3305" s="1" t="e">
        <f>AC2696+AC2698+AC2700+AC2706+AC2807+AC2915+AC3055+AC3144+#REF!+AC3163+AC3196+AC3037+AC3194</f>
        <v>#REF!</v>
      </c>
      <c r="AD3305" s="1" t="e">
        <f>AD2696+AD2698+AD2700+AD2706+AD2807+AD2915+AD3055+AD3144+#REF!+AD3163+AD3196+AD3037+AD3194</f>
        <v>#REF!</v>
      </c>
      <c r="AE3305" s="1" t="e">
        <f>AE2696+AE2698+AE2700+AE2706+AE2807+AE2915+AE3055+AE3144+#REF!+AE3163+AE3196+AE3037+AE3194</f>
        <v>#REF!</v>
      </c>
      <c r="AF3305" s="1" t="e">
        <f>AF2696+AF2698+AF2700+AF2706+AF2807+AF2915+AF3055+AF3144+#REF!+AF3163+AF3196+AF3037+AF3194</f>
        <v>#REF!</v>
      </c>
      <c r="AG3305" s="1" t="e">
        <f>AG2696+AG2698+AG2700+AG2706+AG2807+AG2915+AG3055+AG3144+#REF!+AG3163+AG3196+AG3037+AG3194</f>
        <v>#REF!</v>
      </c>
      <c r="AH3305" s="1" t="e">
        <f>AH2696+AH2698+AH2700+AH2706+AH2807+AH2915+AH3055+AH3144+#REF!+AH3163+AH3196+AH3037+AH3194</f>
        <v>#REF!</v>
      </c>
      <c r="AI3305" s="1" t="e">
        <f>AI2696+AI2698+AI2700+AI2706+AI2807+AI2915+AI3055+AI3144+#REF!+AI3163+AI3196+AI3037+AI3194</f>
        <v>#REF!</v>
      </c>
      <c r="BE3305" s="1" t="e">
        <f>BE2696+BE2698+BE2700+BE2706+BE2807+BE2915+BE3055+BE3144+#REF!+BE3163+BE3196+BE3037+BE3194</f>
        <v>#REF!</v>
      </c>
      <c r="BF3305" s="1" t="e">
        <f>BF2696+BF2698+BF2700+BF2706+BF2807+BF2915+BF3055+BF3144+#REF!+BF3163+BF3196+BF3037+BF3194</f>
        <v>#REF!</v>
      </c>
      <c r="BG3305" s="1" t="e">
        <f>BG2696+BG2698+BG2700+BG2706+BG2807+BG2915+BG3055+BG3144+#REF!+BG3163+BG3196+BG3037+BG3194</f>
        <v>#REF!</v>
      </c>
      <c r="BH3305" s="1" t="e">
        <f>BH2696+BH2698+BH2700+BH2706+BH2807+BH2915+BH3055+BH3144+#REF!+BH3163+BH3196+BH3037+BH3194</f>
        <v>#REF!</v>
      </c>
      <c r="BI3305" s="1" t="e">
        <f>BI2696+BI2698+BI2700+BI2706+BI2807+BI2915+BI3055+BI3144+#REF!+BI3163+BI3196+BI3037+BI3194</f>
        <v>#REF!</v>
      </c>
      <c r="BJ3305" s="1" t="e">
        <f>BJ2696+BJ2698+BJ2700+BJ2706+BJ2807+BJ2915+BJ3055+BJ3144+#REF!+BJ3163+BJ3196+BJ3037+BJ3194</f>
        <v>#REF!</v>
      </c>
      <c r="BK3305" s="1" t="e">
        <f>BK2696+BK2698+BK2700+BK2706+BK2807+BK2915+BK3055+BK3144+#REF!+BK3163+BK3196+BK3037+BK3194</f>
        <v>#REF!</v>
      </c>
      <c r="BL3305" s="1" t="e">
        <f>BL2696+BL2698+BL2700+BL2706+BL2807+BL2915+BL3055+BL3144+#REF!+BL3163+BL3196+BL3037+BL3194</f>
        <v>#REF!</v>
      </c>
      <c r="BM3305" s="1" t="e">
        <f>BM2696+BM2698+BM2700+BM2706+BM2807+BM2915+BM3055+BM3144+#REF!+BM3163+BM3196+BM3037+BM3194</f>
        <v>#REF!</v>
      </c>
      <c r="BN3305" s="1" t="e">
        <f>BN2696+BN2698+BN2700+BN2706+BN2807+BN2915+BN3055+BN3144+#REF!+BN3163+BN3196+BN3037+BN3194</f>
        <v>#REF!</v>
      </c>
      <c r="BO3305" s="1" t="e">
        <f>BO2696+BO2698+BO2700+BO2706+BO2807+BO2915+BO3055+BO3144+#REF!+BO3163+BO3196+BO3037+BO3194</f>
        <v>#REF!</v>
      </c>
      <c r="BP3305" s="1" t="e">
        <f>BP2696+BP2698+BP2700+BP2706+BP2807+BP2915+BP3055+BP3144+#REF!+BP3163+BP3196+BP3037+BP3194</f>
        <v>#REF!</v>
      </c>
      <c r="BQ3305" s="1" t="e">
        <f>BQ2696+BQ2698+BQ2700+BQ2706+BQ2807+BQ2915+BQ3055+BQ3144+#REF!+BQ3163+BQ3196+BQ3037+BQ3194</f>
        <v>#REF!</v>
      </c>
      <c r="BR3305" s="1" t="e">
        <f>BR2696+BR2698+BR2700+BR2706+BR2807+BR2915+BR3055+BR3144+#REF!+BR3163+BR3196+BR3037+BR3194</f>
        <v>#REF!</v>
      </c>
      <c r="BS3305" s="1" t="e">
        <f>BS2696+BS2698+BS2700+BS2706+BS2807+BS2915+BS3055+BS3144+#REF!+BS3163+BS3196+BS3037+BS3194</f>
        <v>#REF!</v>
      </c>
      <c r="BT3305" s="1" t="e">
        <f>BT2696+BT2698+BT2700+BT2706+BT2807+BT2915+BT3055+BT3144+#REF!+BT3163+BT3196+BT3037+BT3194</f>
        <v>#REF!</v>
      </c>
      <c r="BU3305" s="1" t="e">
        <f>BU2696+BU2698+BU2700+BU2706+BU2807+BU2915+BU3055+BU3144+#REF!+BU3163+BU3196+BU3037+BU3194</f>
        <v>#REF!</v>
      </c>
      <c r="BV3305" s="1" t="e">
        <f>BV2696+BV2698+BV2700+BV2706+BV2807+BV2915+BV3055+BV3144+#REF!+BV3163+BV3196+BV3037+BV3194</f>
        <v>#REF!</v>
      </c>
      <c r="BW3305" s="1" t="e">
        <f>BW2696+BW2698+BW2700+BW2706+BW2807+BW2915+BW3055+BW3144+#REF!+BW3163+BW3196+BW3037+BW3194</f>
        <v>#REF!</v>
      </c>
      <c r="BX3305" s="1" t="e">
        <f>BX2696+BX2698+BX2700+BX2706+BX2807+BX2915+BX3055+BX3144+#REF!+BX3163+BX3196+BX3037+BX3194</f>
        <v>#REF!</v>
      </c>
      <c r="BY3305" s="1" t="e">
        <f>BY2696+BY2698+BY2700+BY2706+BY2807+BY2915+BY3055+BY3144+#REF!+BY3163+BY3196+BY3037+BY3194</f>
        <v>#REF!</v>
      </c>
      <c r="BZ3305" s="1" t="e">
        <f>BZ2696+BZ2698+BZ2700+BZ2706+BZ2807+BZ2915+BZ3055+BZ3144+#REF!+BZ3163+BZ3196+BZ3037+BZ3194</f>
        <v>#REF!</v>
      </c>
      <c r="CA3305" s="1" t="e">
        <f>CA2696+CA2698+CA2700+CA2706+CA2807+CA2915+CA3055+CA3144+#REF!+CA3163+CA3196+CA3037+CA3194</f>
        <v>#REF!</v>
      </c>
      <c r="CB3305" s="1" t="e">
        <f>CB2696+CB2698+CB2700+CB2706+CB2807+CB2915+CB3055+CB3144+#REF!+CB3163+CB3196+CB3037+CB3194</f>
        <v>#REF!</v>
      </c>
      <c r="CC3305" s="1" t="e">
        <f>CC2696+CC2698+CC2700+CC2706+CC2807+CC2915+CC3055+CC3144+#REF!+CC3163+CC3196+CC3037+CC3194</f>
        <v>#REF!</v>
      </c>
      <c r="CD3305" s="1" t="e">
        <f>CD2696+CD2698+CD2700+CD2706+CD2807+CD2915+CD3055+CD3144+#REF!+CD3163+CD3196+CD3037+CD3194</f>
        <v>#REF!</v>
      </c>
      <c r="CE3305" s="1" t="e">
        <f>CE2696+CE2698+CE2700+CE2706+CE2807+CE2915+CE3055+CE3144+#REF!+CE3163+CE3196+CE3037+CE3194</f>
        <v>#REF!</v>
      </c>
      <c r="CF3305" s="1" t="e">
        <f>CF2696+CF2698+CF2700+CF2706+CF2807+CF2915+CF3055+CF3144+#REF!+CF3163+CF3196+CF3037+CF3194</f>
        <v>#REF!</v>
      </c>
      <c r="CG3305" s="1" t="e">
        <f>CG2696+CG2698+CG2700+CG2706+CG2807+CG2915+CG3055+CG3144+#REF!+CG3163+CG3196+CG3037+CG3194</f>
        <v>#REF!</v>
      </c>
      <c r="CH3305" s="1" t="e">
        <f>CH2696+CH2698+CH2700+CH2706+CH2807+CH2915+CH3055+CH3144+#REF!+CH3163+CH3196+CH3037+CH3194</f>
        <v>#REF!</v>
      </c>
      <c r="CI3305" s="1" t="e">
        <f>CI2696+CI2698+CI2700+CI2706+CI2807+CI2915+CI3055+CI3144+#REF!+CI3163+CI3196+CI3037+CI3194</f>
        <v>#REF!</v>
      </c>
      <c r="CJ3305" s="1" t="e">
        <f>CJ2696+CJ2698+CJ2700+CJ2706+CJ2807+CJ2915+CJ3055+CJ3144+#REF!+CJ3163+CJ3196+CJ3037+CJ3194</f>
        <v>#REF!</v>
      </c>
      <c r="CK3305" s="1" t="e">
        <f>CK2696+CK2698+CK2700+CK2706+CK2807+CK2915+CK3055+CK3144+#REF!+CK3163+CK3196+CK3037+CK3194</f>
        <v>#REF!</v>
      </c>
      <c r="CL3305" s="1" t="e">
        <f>CL2696+CL2698+CL2700+CL2706+CL2807+CL2915+CL3055+CL3144+#REF!+CL3163+CL3196+CL3037+CL3194</f>
        <v>#REF!</v>
      </c>
      <c r="CM3305" s="1" t="e">
        <f>CM2696+CM2698+CM2700+CM2706+CM2807+CM2915+CM3055+CM3144+#REF!+CM3163+CM3196+CM3037+CM3194</f>
        <v>#REF!</v>
      </c>
      <c r="CN3305" s="1" t="e">
        <f>CN2696+CN2698+CN2700+CN2706+CN2807+CN2915+CN3055+CN3144+#REF!+CN3163+CN3196+CN3037+CN3194</f>
        <v>#REF!</v>
      </c>
    </row>
    <row r="3306" spans="1:92">
      <c r="A3306" t="s">
        <v>3300</v>
      </c>
      <c r="R3306" s="1">
        <f>R2700+R3295</f>
        <v>42</v>
      </c>
      <c r="S3306" s="1">
        <f>S2700+S3295</f>
        <v>0</v>
      </c>
      <c r="T3306" s="1">
        <f>T2700+T3295</f>
        <v>231</v>
      </c>
      <c r="U3306" s="1">
        <f>U2700+U3295</f>
        <v>1128</v>
      </c>
      <c r="V3306" s="1">
        <f>V2700+V3295</f>
        <v>112</v>
      </c>
      <c r="W3306" s="1">
        <f>W2700+W3295</f>
        <v>0</v>
      </c>
      <c r="X3306" s="1">
        <f>X2700+X3295</f>
        <v>0</v>
      </c>
      <c r="Y3306" s="1">
        <f>Y2700+Y3295</f>
        <v>0</v>
      </c>
      <c r="Z3306" s="1">
        <f>Z2700+Z3295</f>
        <v>0</v>
      </c>
      <c r="AA3306" s="1">
        <f>AA2700+AA3295</f>
        <v>125</v>
      </c>
      <c r="AB3306" s="1">
        <f>AB2700+AB3295</f>
        <v>2</v>
      </c>
      <c r="AC3306" s="1">
        <f>AC2700+AC3295</f>
        <v>0</v>
      </c>
      <c r="AD3306" s="1">
        <f>AD2700+AD3295</f>
        <v>0</v>
      </c>
      <c r="AE3306" s="1">
        <f>AE2700+AE3295</f>
        <v>0</v>
      </c>
      <c r="AF3306" s="1">
        <f>AF2700+AF3295</f>
        <v>0</v>
      </c>
      <c r="AG3306" s="1">
        <f>AG2700+AG3295</f>
        <v>0</v>
      </c>
      <c r="AH3306" s="1">
        <f>AH2700+AH3295</f>
        <v>0</v>
      </c>
      <c r="AI3306" s="1">
        <f>AI2700+AI3295</f>
        <v>0</v>
      </c>
      <c r="BE3306" s="1">
        <f>BE2700+BE3295</f>
        <v>0</v>
      </c>
      <c r="BF3306" s="1">
        <f>BF2700+BF3295</f>
        <v>0</v>
      </c>
      <c r="BG3306" s="1">
        <f>BG2700+BG3295</f>
        <v>0</v>
      </c>
      <c r="BH3306" s="1">
        <f>BH2700+BH3295</f>
        <v>0</v>
      </c>
      <c r="BI3306" s="1">
        <f>BI2700+BI3295</f>
        <v>0</v>
      </c>
      <c r="BJ3306" s="1">
        <f>BJ2700+BJ3295</f>
        <v>0</v>
      </c>
      <c r="BK3306" s="1">
        <f>BK2700+BK3295</f>
        <v>0</v>
      </c>
      <c r="BL3306" s="1">
        <f>BL2700+BL3295</f>
        <v>0</v>
      </c>
      <c r="BM3306" s="1">
        <f>BM2700+BM3295</f>
        <v>0</v>
      </c>
      <c r="BN3306" s="1">
        <f>BN2700+BN3295</f>
        <v>0</v>
      </c>
      <c r="BO3306" s="1">
        <f>BO2700+BO3295</f>
        <v>0</v>
      </c>
      <c r="BP3306" s="1">
        <f>BP2700+BP3295</f>
        <v>0</v>
      </c>
      <c r="BQ3306" s="1">
        <f>BQ2700+BQ3295</f>
        <v>0</v>
      </c>
      <c r="BR3306" s="1">
        <f>BR2700+BR3295</f>
        <v>0</v>
      </c>
      <c r="BS3306" s="1">
        <f>BS2700+BS3295</f>
        <v>0</v>
      </c>
      <c r="BT3306" s="1">
        <f>BT2700+BT3295</f>
        <v>0</v>
      </c>
      <c r="BU3306" s="1">
        <f>BU2700+BU3295</f>
        <v>0</v>
      </c>
      <c r="BV3306" s="1">
        <f>BV2700+BV3295</f>
        <v>0</v>
      </c>
      <c r="BW3306" s="1">
        <f>BW2700+BW3295</f>
        <v>0</v>
      </c>
      <c r="BX3306" s="1">
        <f>BX2700+BX3295</f>
        <v>0</v>
      </c>
      <c r="BY3306" s="1">
        <f>BY2700+BY3295</f>
        <v>0</v>
      </c>
      <c r="BZ3306" s="1">
        <f>BZ2700+BZ3295</f>
        <v>0</v>
      </c>
      <c r="CA3306" s="1">
        <f>CA2700+CA3295</f>
        <v>0</v>
      </c>
      <c r="CB3306" s="1">
        <f>CB2700+CB3295</f>
        <v>0</v>
      </c>
      <c r="CC3306" s="1">
        <f>CC2700+CC3295</f>
        <v>0</v>
      </c>
      <c r="CD3306" s="1">
        <f>CD2700+CD3295</f>
        <v>0</v>
      </c>
      <c r="CE3306" s="1">
        <f>CE2700+CE3295</f>
        <v>0</v>
      </c>
      <c r="CF3306" s="1">
        <f>CF2700+CF3295</f>
        <v>0</v>
      </c>
      <c r="CG3306" s="1">
        <f>CG2700+CG3295</f>
        <v>0</v>
      </c>
      <c r="CH3306" s="1">
        <f>CH2700+CH3295</f>
        <v>0</v>
      </c>
      <c r="CI3306" s="1">
        <f>CI2700+CI3295</f>
        <v>0</v>
      </c>
      <c r="CJ3306" s="1">
        <f>CJ2700+CJ3295</f>
        <v>0</v>
      </c>
      <c r="CK3306" s="1">
        <f>CK2700+CK3295</f>
        <v>0</v>
      </c>
      <c r="CL3306" s="1">
        <f>CL2700+CL3295</f>
        <v>0</v>
      </c>
      <c r="CM3306" s="1">
        <f>CM2700+CM3295</f>
        <v>0</v>
      </c>
      <c r="CN3306" s="1">
        <f>CN2700+CN3295</f>
        <v>0</v>
      </c>
    </row>
    <row r="3313" spans="19:27">
      <c r="S3313" s="1">
        <v>6</v>
      </c>
      <c r="T3313" s="1">
        <v>9</v>
      </c>
      <c r="U3313" s="1">
        <v>1400</v>
      </c>
      <c r="V3313" s="1">
        <v>4</v>
      </c>
      <c r="W3313" s="1">
        <v>2</v>
      </c>
      <c r="X3313" s="1">
        <v>703</v>
      </c>
      <c r="Y3313" s="1">
        <v>13</v>
      </c>
      <c r="Z3313" s="1">
        <v>394</v>
      </c>
      <c r="AA3313" s="1">
        <v>1231</v>
      </c>
    </row>
    <row r="3316" spans="19:27">
      <c r="S3316" s="1">
        <v>1</v>
      </c>
      <c r="T3316" s="1">
        <v>3</v>
      </c>
      <c r="U3316" s="1">
        <v>2</v>
      </c>
      <c r="V3316" s="1">
        <f>SUM(S3316:U3316)</f>
        <v>6</v>
      </c>
    </row>
    <row r="3317" spans="19:27">
      <c r="S3317" s="1">
        <v>5</v>
      </c>
      <c r="T3317" s="1">
        <v>3</v>
      </c>
      <c r="U3317" s="1">
        <v>1</v>
      </c>
      <c r="V3317" s="1">
        <f t="shared" ref="V3317:V3324" si="1843">SUM(S3317:U3317)</f>
        <v>9</v>
      </c>
    </row>
    <row r="3318" spans="19:27">
      <c r="S3318" s="1">
        <v>436</v>
      </c>
      <c r="T3318" s="1">
        <v>540</v>
      </c>
      <c r="U3318" s="1">
        <v>424</v>
      </c>
      <c r="V3318" s="1">
        <f t="shared" si="1843"/>
        <v>1400</v>
      </c>
    </row>
    <row r="3319" spans="19:27">
      <c r="S3319" s="1">
        <v>2</v>
      </c>
      <c r="T3319" s="1">
        <v>2</v>
      </c>
      <c r="U3319" s="1">
        <v>0</v>
      </c>
      <c r="V3319" s="1">
        <f t="shared" si="1843"/>
        <v>4</v>
      </c>
    </row>
    <row r="3320" spans="19:27">
      <c r="S3320" s="1">
        <v>0</v>
      </c>
      <c r="T3320" s="1">
        <v>1</v>
      </c>
      <c r="U3320" s="1">
        <v>1</v>
      </c>
      <c r="V3320" s="1">
        <f t="shared" si="1843"/>
        <v>2</v>
      </c>
    </row>
    <row r="3321" spans="19:27">
      <c r="S3321" s="1">
        <v>322</v>
      </c>
      <c r="T3321" s="1">
        <v>291</v>
      </c>
      <c r="U3321" s="1">
        <v>90</v>
      </c>
      <c r="V3321" s="1">
        <f t="shared" si="1843"/>
        <v>703</v>
      </c>
    </row>
    <row r="3322" spans="19:27">
      <c r="S3322" s="1">
        <v>2</v>
      </c>
      <c r="T3322" s="1">
        <v>7</v>
      </c>
      <c r="U3322" s="1">
        <v>4</v>
      </c>
      <c r="V3322" s="1">
        <f t="shared" si="1843"/>
        <v>13</v>
      </c>
    </row>
    <row r="3323" spans="19:27">
      <c r="S3323" s="1">
        <v>146</v>
      </c>
      <c r="T3323" s="1">
        <v>169</v>
      </c>
      <c r="U3323" s="1">
        <v>79</v>
      </c>
      <c r="V3323" s="1">
        <f t="shared" si="1843"/>
        <v>394</v>
      </c>
    </row>
    <row r="3324" spans="19:27">
      <c r="S3324" s="1">
        <v>380</v>
      </c>
      <c r="T3324" s="1">
        <v>495</v>
      </c>
      <c r="U3324" s="1">
        <v>356</v>
      </c>
      <c r="V3324" s="1">
        <f t="shared" si="1843"/>
        <v>1231</v>
      </c>
    </row>
  </sheetData>
  <phoneticPr fontId="8"/>
  <conditionalFormatting sqref="D3960 D86 D4295:D4313 D3750:D3787 D3298:D3748 D3209 D2:D69 D515:D1772 D2700:D2912 D113:D468 D3211:D3269 D2914:D3207 D1851:D2698">
    <cfRule type="cellIs" dxfId="1265" priority="227" stopIfTrue="1" operator="equal">
      <formula>1</formula>
    </cfRule>
    <cfRule type="cellIs" dxfId="1264" priority="228" stopIfTrue="1" operator="equal">
      <formula>3</formula>
    </cfRule>
  </conditionalFormatting>
  <conditionalFormatting sqref="E3960 E86 E4295:E4313 E3750:E3787 E3298:E3748 E3209 E2:E69 E515:E1772 E2700:E2912 E113:E468 E3211:E3269 E2914:E3207 E1851:E2698">
    <cfRule type="cellIs" dxfId="1263" priority="229" stopIfTrue="1" operator="equal">
      <formula>1</formula>
    </cfRule>
    <cfRule type="cellIs" dxfId="1262" priority="230" stopIfTrue="1" operator="equal">
      <formula>3</formula>
    </cfRule>
  </conditionalFormatting>
  <conditionalFormatting sqref="F86:G86 F4295:G4313 F3750:G3787 AR4295:AR4313 AR3960 F3960:G3960 AK1858:AM1858 F3298:G3748 AR3298:AR3787 F3209:G3209 AR3209 AR2:AR69 F2:G69 AR515:AR1792 F515:G1772 AR2700:AR2912 F2700:G2912 F113:G468 AR112:AR468 F3211:G3269 AR3211:AR3269 AL4295:AM4313 P4295:P4313 AL2:AM69 P2:P69 AL112:AM1857 P112:P1857 F2914:G3207 AR2914:AR3207 P3197:P3787 F1851:G2698 AR1794:AR2698 AL1859:AM3787 P1859:P3195">
    <cfRule type="cellIs" dxfId="1261" priority="231" stopIfTrue="1" operator="equal">
      <formula>1</formula>
    </cfRule>
    <cfRule type="cellIs" dxfId="1260" priority="232" stopIfTrue="1" operator="equal">
      <formula>3</formula>
    </cfRule>
  </conditionalFormatting>
  <conditionalFormatting sqref="J3754:J3959 J3961:J65376">
    <cfRule type="expression" dxfId="1259" priority="235" stopIfTrue="1">
      <formula>IF(#REF!=1,1,0)</formula>
    </cfRule>
    <cfRule type="expression" dxfId="1258" priority="236" stopIfTrue="1">
      <formula>IF(#REF!=1,1,0)</formula>
    </cfRule>
  </conditionalFormatting>
  <conditionalFormatting sqref="I3960 I3748:I3753 I3298:I3411">
    <cfRule type="expression" dxfId="1257" priority="237" stopIfTrue="1">
      <formula>IF(AND(I3298&gt;0,#REF!=1),1,0)</formula>
    </cfRule>
    <cfRule type="expression" dxfId="1256" priority="238" stopIfTrue="1">
      <formula>IF(AND(I3298&gt;0,#REF!=1),1,0)</formula>
    </cfRule>
    <cfRule type="expression" dxfId="1255" priority="239" stopIfTrue="1">
      <formula>IF(AND(I3298&gt;0,#REF!=1),1,0)</formula>
    </cfRule>
  </conditionalFormatting>
  <conditionalFormatting sqref="J3960 J3748:J3753 J3298:J3411">
    <cfRule type="expression" dxfId="1254" priority="240" stopIfTrue="1">
      <formula>IF(AND(#REF!&gt;0,#REF!=1),1,0)</formula>
    </cfRule>
    <cfRule type="expression" dxfId="1253" priority="241" stopIfTrue="1">
      <formula>IF(AND(#REF!&gt;0,#REF!=1),1,0)</formula>
    </cfRule>
    <cfRule type="expression" dxfId="1252" priority="242" stopIfTrue="1">
      <formula>IF(AND(#REF!&gt;0,#REF!=1),1,0)</formula>
    </cfRule>
  </conditionalFormatting>
  <conditionalFormatting sqref="I3412:I3747">
    <cfRule type="expression" dxfId="1251" priority="243" stopIfTrue="1">
      <formula>IF(AND(I3412&gt;0,#REF!=1),1,0)</formula>
    </cfRule>
    <cfRule type="expression" dxfId="1250" priority="244" stopIfTrue="1">
      <formula>IF(AND(I3412&gt;0,#REF!=1),1,0)</formula>
    </cfRule>
    <cfRule type="expression" dxfId="1249" priority="245" stopIfTrue="1">
      <formula>IF(AND(I3412&gt;0,#REF!=1),1,0)</formula>
    </cfRule>
  </conditionalFormatting>
  <conditionalFormatting sqref="J3412:J3747">
    <cfRule type="expression" dxfId="1248" priority="246" stopIfTrue="1">
      <formula>IF(AND(#REF!&gt;0,#REF!=1),1,0)</formula>
    </cfRule>
    <cfRule type="expression" dxfId="1247" priority="247" stopIfTrue="1">
      <formula>IF(AND(#REF!&gt;0,#REF!=1),1,0)</formula>
    </cfRule>
    <cfRule type="expression" dxfId="1246" priority="248" stopIfTrue="1">
      <formula>IF(AND(#REF!&gt;0,#REF!=1),1,0)</formula>
    </cfRule>
  </conditionalFormatting>
  <conditionalFormatting sqref="D469:D514">
    <cfRule type="cellIs" dxfId="1245" priority="215" stopIfTrue="1" operator="equal">
      <formula>1</formula>
    </cfRule>
    <cfRule type="cellIs" dxfId="1244" priority="216" stopIfTrue="1" operator="equal">
      <formula>3</formula>
    </cfRule>
  </conditionalFormatting>
  <conditionalFormatting sqref="E469:E514">
    <cfRule type="cellIs" dxfId="1243" priority="217" stopIfTrue="1" operator="equal">
      <formula>1</formula>
    </cfRule>
    <cfRule type="cellIs" dxfId="1242" priority="218" stopIfTrue="1" operator="equal">
      <formula>3</formula>
    </cfRule>
  </conditionalFormatting>
  <conditionalFormatting sqref="AR469:AR514 F469:G514">
    <cfRule type="cellIs" dxfId="1241" priority="219" stopIfTrue="1" operator="equal">
      <formula>1</formula>
    </cfRule>
    <cfRule type="cellIs" dxfId="1240" priority="220" stopIfTrue="1" operator="equal">
      <formula>3</formula>
    </cfRule>
  </conditionalFormatting>
  <conditionalFormatting sqref="I3209 I2700:I2912 I3211:I3270 I1:I2698 I2914:I3207">
    <cfRule type="expression" dxfId="1239" priority="197" stopIfTrue="1">
      <formula>IF(AND(I1&gt;0,D1=1),1,0)</formula>
    </cfRule>
    <cfRule type="expression" dxfId="1238" priority="198" stopIfTrue="1">
      <formula>IF(AND(I1&gt;0,E1=1),1,0)</formula>
    </cfRule>
    <cfRule type="expression" dxfId="1237" priority="199" stopIfTrue="1">
      <formula>IF(AND(I1&gt;0,F1=1),1,0)</formula>
    </cfRule>
  </conditionalFormatting>
  <conditionalFormatting sqref="D3271:D3295">
    <cfRule type="cellIs" dxfId="1236" priority="191" stopIfTrue="1" operator="equal">
      <formula>1</formula>
    </cfRule>
    <cfRule type="cellIs" dxfId="1235" priority="192" stopIfTrue="1" operator="equal">
      <formula>3</formula>
    </cfRule>
  </conditionalFormatting>
  <conditionalFormatting sqref="E3271:E3295">
    <cfRule type="cellIs" dxfId="1234" priority="193" stopIfTrue="1" operator="equal">
      <formula>1</formula>
    </cfRule>
    <cfRule type="cellIs" dxfId="1233" priority="194" stopIfTrue="1" operator="equal">
      <formula>3</formula>
    </cfRule>
  </conditionalFormatting>
  <conditionalFormatting sqref="AR3271:AR3295 F3271:G3295">
    <cfRule type="cellIs" dxfId="1232" priority="195" stopIfTrue="1" operator="equal">
      <formula>1</formula>
    </cfRule>
    <cfRule type="cellIs" dxfId="1231" priority="196" stopIfTrue="1" operator="equal">
      <formula>3</formula>
    </cfRule>
  </conditionalFormatting>
  <conditionalFormatting sqref="I3271:I3295">
    <cfRule type="expression" dxfId="1230" priority="185" stopIfTrue="1">
      <formula>IF(AND(I3271&gt;0,D3271=1),1,0)</formula>
    </cfRule>
    <cfRule type="expression" dxfId="1229" priority="186" stopIfTrue="1">
      <formula>IF(AND(I3271&gt;0,E3271=1),1,0)</formula>
    </cfRule>
    <cfRule type="expression" dxfId="1228" priority="187" stopIfTrue="1">
      <formula>IF(AND(I3271&gt;0,F3271=1),1,0)</formula>
    </cfRule>
  </conditionalFormatting>
  <conditionalFormatting sqref="J1773:J1850 J3208 J2699 J3210 J3270:J3297">
    <cfRule type="expression" dxfId="1227" priority="188" stopIfTrue="1">
      <formula>IF(AND(I1773&gt;0,D1773=1),1,0)</formula>
    </cfRule>
    <cfRule type="expression" dxfId="1226" priority="189" stopIfTrue="1">
      <formula>IF(AND(I1773&gt;0,E1773=1),1,0)</formula>
    </cfRule>
    <cfRule type="expression" dxfId="1225" priority="190" stopIfTrue="1">
      <formula>IF(AND(I1773&gt;0,F1773=1),1,0)</formula>
    </cfRule>
  </conditionalFormatting>
  <conditionalFormatting sqref="D3270">
    <cfRule type="cellIs" dxfId="1224" priority="179" stopIfTrue="1" operator="equal">
      <formula>1</formula>
    </cfRule>
    <cfRule type="cellIs" dxfId="1223" priority="180" stopIfTrue="1" operator="equal">
      <formula>3</formula>
    </cfRule>
  </conditionalFormatting>
  <conditionalFormatting sqref="E3270">
    <cfRule type="cellIs" dxfId="1222" priority="181" stopIfTrue="1" operator="equal">
      <formula>1</formula>
    </cfRule>
    <cfRule type="cellIs" dxfId="1221" priority="182" stopIfTrue="1" operator="equal">
      <formula>3</formula>
    </cfRule>
  </conditionalFormatting>
  <conditionalFormatting sqref="AR3270 F3270:G3270">
    <cfRule type="cellIs" dxfId="1220" priority="183" stopIfTrue="1" operator="equal">
      <formula>1</formula>
    </cfRule>
    <cfRule type="cellIs" dxfId="1219" priority="184" stopIfTrue="1" operator="equal">
      <formula>3</formula>
    </cfRule>
  </conditionalFormatting>
  <conditionalFormatting sqref="I3270">
    <cfRule type="expression" dxfId="1218" priority="173" stopIfTrue="1">
      <formula>IF(AND(I3270&gt;0,D3270=1),1,0)</formula>
    </cfRule>
    <cfRule type="expression" dxfId="1217" priority="174" stopIfTrue="1">
      <formula>IF(AND(I3270&gt;0,E3270=1),1,0)</formula>
    </cfRule>
    <cfRule type="expression" dxfId="1216" priority="175" stopIfTrue="1">
      <formula>IF(AND(I3270&gt;0,F3270=1),1,0)</formula>
    </cfRule>
  </conditionalFormatting>
  <conditionalFormatting sqref="D1773:D1850">
    <cfRule type="cellIs" dxfId="1215" priority="161" stopIfTrue="1" operator="equal">
      <formula>1</formula>
    </cfRule>
    <cfRule type="cellIs" dxfId="1214" priority="162" stopIfTrue="1" operator="equal">
      <formula>3</formula>
    </cfRule>
  </conditionalFormatting>
  <conditionalFormatting sqref="E1773:E1850">
    <cfRule type="cellIs" dxfId="1213" priority="163" stopIfTrue="1" operator="equal">
      <formula>1</formula>
    </cfRule>
    <cfRule type="cellIs" dxfId="1212" priority="164" stopIfTrue="1" operator="equal">
      <formula>3</formula>
    </cfRule>
  </conditionalFormatting>
  <conditionalFormatting sqref="F1773:G1850">
    <cfRule type="cellIs" dxfId="1211" priority="165" stopIfTrue="1" operator="equal">
      <formula>1</formula>
    </cfRule>
    <cfRule type="cellIs" dxfId="1210" priority="166" stopIfTrue="1" operator="equal">
      <formula>3</formula>
    </cfRule>
  </conditionalFormatting>
  <conditionalFormatting sqref="I1773:I1850">
    <cfRule type="expression" dxfId="1209" priority="155" stopIfTrue="1">
      <formula>IF(AND(I1773&gt;0,D1773=1),1,0)</formula>
    </cfRule>
    <cfRule type="expression" dxfId="1208" priority="156" stopIfTrue="1">
      <formula>IF(AND(I1773&gt;0,E1773=1),1,0)</formula>
    </cfRule>
    <cfRule type="expression" dxfId="1207" priority="157" stopIfTrue="1">
      <formula>IF(AND(I1773&gt;0,F1773=1),1,0)</formula>
    </cfRule>
  </conditionalFormatting>
  <conditionalFormatting sqref="D3208">
    <cfRule type="cellIs" dxfId="1206" priority="149" stopIfTrue="1" operator="equal">
      <formula>1</formula>
    </cfRule>
    <cfRule type="cellIs" dxfId="1205" priority="150" stopIfTrue="1" operator="equal">
      <formula>3</formula>
    </cfRule>
  </conditionalFormatting>
  <conditionalFormatting sqref="E3208">
    <cfRule type="cellIs" dxfId="1204" priority="151" stopIfTrue="1" operator="equal">
      <formula>1</formula>
    </cfRule>
    <cfRule type="cellIs" dxfId="1203" priority="152" stopIfTrue="1" operator="equal">
      <formula>3</formula>
    </cfRule>
  </conditionalFormatting>
  <conditionalFormatting sqref="AR3208 F3208:G3208">
    <cfRule type="cellIs" dxfId="1202" priority="153" stopIfTrue="1" operator="equal">
      <formula>1</formula>
    </cfRule>
    <cfRule type="cellIs" dxfId="1201" priority="154" stopIfTrue="1" operator="equal">
      <formula>3</formula>
    </cfRule>
  </conditionalFormatting>
  <conditionalFormatting sqref="I3208">
    <cfRule type="expression" dxfId="1200" priority="143" stopIfTrue="1">
      <formula>IF(AND(I3208&gt;0,D3208=1),1,0)</formula>
    </cfRule>
    <cfRule type="expression" dxfId="1199" priority="144" stopIfTrue="1">
      <formula>IF(AND(I3208&gt;0,E3208=1),1,0)</formula>
    </cfRule>
    <cfRule type="expression" dxfId="1198" priority="145" stopIfTrue="1">
      <formula>IF(AND(I3208&gt;0,F3208=1),1,0)</formula>
    </cfRule>
  </conditionalFormatting>
  <conditionalFormatting sqref="D2699">
    <cfRule type="cellIs" dxfId="1197" priority="137" stopIfTrue="1" operator="equal">
      <formula>1</formula>
    </cfRule>
    <cfRule type="cellIs" dxfId="1196" priority="138" stopIfTrue="1" operator="equal">
      <formula>3</formula>
    </cfRule>
  </conditionalFormatting>
  <conditionalFormatting sqref="E2699">
    <cfRule type="cellIs" dxfId="1195" priority="139" stopIfTrue="1" operator="equal">
      <formula>1</formula>
    </cfRule>
    <cfRule type="cellIs" dxfId="1194" priority="140" stopIfTrue="1" operator="equal">
      <formula>3</formula>
    </cfRule>
  </conditionalFormatting>
  <conditionalFormatting sqref="F2699:G2699 AR2699">
    <cfRule type="cellIs" dxfId="1193" priority="141" stopIfTrue="1" operator="equal">
      <formula>1</formula>
    </cfRule>
    <cfRule type="cellIs" dxfId="1192" priority="142" stopIfTrue="1" operator="equal">
      <formula>3</formula>
    </cfRule>
  </conditionalFormatting>
  <conditionalFormatting sqref="I2699">
    <cfRule type="expression" dxfId="1191" priority="131" stopIfTrue="1">
      <formula>IF(AND(I2699&gt;0,D2699=1),1,0)</formula>
    </cfRule>
    <cfRule type="expression" dxfId="1190" priority="132" stopIfTrue="1">
      <formula>IF(AND(I2699&gt;0,E2699=1),1,0)</formula>
    </cfRule>
    <cfRule type="expression" dxfId="1189" priority="133" stopIfTrue="1">
      <formula>IF(AND(I2699&gt;0,F2699=1),1,0)</formula>
    </cfRule>
  </conditionalFormatting>
  <conditionalFormatting sqref="D3210">
    <cfRule type="cellIs" dxfId="1188" priority="125" stopIfTrue="1" operator="equal">
      <formula>1</formula>
    </cfRule>
    <cfRule type="cellIs" dxfId="1187" priority="126" stopIfTrue="1" operator="equal">
      <formula>3</formula>
    </cfRule>
  </conditionalFormatting>
  <conditionalFormatting sqref="E3210">
    <cfRule type="cellIs" dxfId="1186" priority="127" stopIfTrue="1" operator="equal">
      <formula>1</formula>
    </cfRule>
    <cfRule type="cellIs" dxfId="1185" priority="128" stopIfTrue="1" operator="equal">
      <formula>3</formula>
    </cfRule>
  </conditionalFormatting>
  <conditionalFormatting sqref="AR3210 F3210:G3210">
    <cfRule type="cellIs" dxfId="1184" priority="129" stopIfTrue="1" operator="equal">
      <formula>1</formula>
    </cfRule>
    <cfRule type="cellIs" dxfId="1183" priority="130" stopIfTrue="1" operator="equal">
      <formula>3</formula>
    </cfRule>
  </conditionalFormatting>
  <conditionalFormatting sqref="I3210">
    <cfRule type="expression" dxfId="1182" priority="119" stopIfTrue="1">
      <formula>IF(AND(I3210&gt;0,D3210=1),1,0)</formula>
    </cfRule>
    <cfRule type="expression" dxfId="1181" priority="120" stopIfTrue="1">
      <formula>IF(AND(I3210&gt;0,E3210=1),1,0)</formula>
    </cfRule>
    <cfRule type="expression" dxfId="1180" priority="121" stopIfTrue="1">
      <formula>IF(AND(I3210&gt;0,F3210=1),1,0)</formula>
    </cfRule>
  </conditionalFormatting>
  <conditionalFormatting sqref="D3297">
    <cfRule type="cellIs" dxfId="1179" priority="113" stopIfTrue="1" operator="equal">
      <formula>1</formula>
    </cfRule>
    <cfRule type="cellIs" dxfId="1178" priority="114" stopIfTrue="1" operator="equal">
      <formula>3</formula>
    </cfRule>
  </conditionalFormatting>
  <conditionalFormatting sqref="E3297">
    <cfRule type="cellIs" dxfId="1177" priority="115" stopIfTrue="1" operator="equal">
      <formula>1</formula>
    </cfRule>
    <cfRule type="cellIs" dxfId="1176" priority="116" stopIfTrue="1" operator="equal">
      <formula>3</formula>
    </cfRule>
  </conditionalFormatting>
  <conditionalFormatting sqref="AR3297 F3297:G3297">
    <cfRule type="cellIs" dxfId="1175" priority="117" stopIfTrue="1" operator="equal">
      <formula>1</formula>
    </cfRule>
    <cfRule type="cellIs" dxfId="1174" priority="118" stopIfTrue="1" operator="equal">
      <formula>3</formula>
    </cfRule>
  </conditionalFormatting>
  <conditionalFormatting sqref="I3297">
    <cfRule type="expression" dxfId="1173" priority="107" stopIfTrue="1">
      <formula>IF(AND(I3297&gt;0,D3297=1),1,0)</formula>
    </cfRule>
    <cfRule type="expression" dxfId="1172" priority="108" stopIfTrue="1">
      <formula>IF(AND(I3297&gt;0,E3297=1),1,0)</formula>
    </cfRule>
    <cfRule type="expression" dxfId="1171" priority="109" stopIfTrue="1">
      <formula>IF(AND(I3297&gt;0,F3297=1),1,0)</formula>
    </cfRule>
  </conditionalFormatting>
  <conditionalFormatting sqref="D3296">
    <cfRule type="cellIs" dxfId="1170" priority="57" stopIfTrue="1" operator="equal">
      <formula>1</formula>
    </cfRule>
    <cfRule type="cellIs" dxfId="1169" priority="58" stopIfTrue="1" operator="equal">
      <formula>3</formula>
    </cfRule>
  </conditionalFormatting>
  <conditionalFormatting sqref="E3296">
    <cfRule type="cellIs" dxfId="1168" priority="59" stopIfTrue="1" operator="equal">
      <formula>1</formula>
    </cfRule>
    <cfRule type="cellIs" dxfId="1167" priority="60" stopIfTrue="1" operator="equal">
      <formula>3</formula>
    </cfRule>
  </conditionalFormatting>
  <conditionalFormatting sqref="AR3296 F3296:G3296">
    <cfRule type="cellIs" dxfId="1166" priority="61" stopIfTrue="1" operator="equal">
      <formula>1</formula>
    </cfRule>
    <cfRule type="cellIs" dxfId="1165" priority="62" stopIfTrue="1" operator="equal">
      <formula>3</formula>
    </cfRule>
  </conditionalFormatting>
  <conditionalFormatting sqref="I3296">
    <cfRule type="expression" dxfId="1164" priority="51" stopIfTrue="1">
      <formula>IF(AND(I3296&gt;0,D3296=1),1,0)</formula>
    </cfRule>
    <cfRule type="expression" dxfId="1163" priority="52" stopIfTrue="1">
      <formula>IF(AND(I3296&gt;0,E3296=1),1,0)</formula>
    </cfRule>
    <cfRule type="expression" dxfId="1162" priority="53" stopIfTrue="1">
      <formula>IF(AND(I3296&gt;0,F3296=1),1,0)</formula>
    </cfRule>
  </conditionalFormatting>
  <conditionalFormatting sqref="J1">
    <cfRule type="expression" dxfId="1161" priority="24">
      <formula>IF(AND(J1&gt;0,AK1=1),1,0)</formula>
    </cfRule>
  </conditionalFormatting>
  <conditionalFormatting sqref="J2701:J2912 J3211:J3270 J2:J2698 J2914:J3196">
    <cfRule type="expression" dxfId="1160" priority="21" stopIfTrue="1">
      <formula>IF(AND(J2&gt;0,D2=1),1,0)</formula>
    </cfRule>
    <cfRule type="expression" dxfId="1159" priority="22" stopIfTrue="1">
      <formula>IF(AND(J2&gt;0,E2=1),1,0)</formula>
    </cfRule>
    <cfRule type="expression" dxfId="1158" priority="23" stopIfTrue="1">
      <formula>IF(AND(J2&gt;0,F2=1),1,0)</formula>
    </cfRule>
  </conditionalFormatting>
  <conditionalFormatting sqref="D2913">
    <cfRule type="cellIs" dxfId="1157" priority="12" stopIfTrue="1" operator="equal">
      <formula>1</formula>
    </cfRule>
    <cfRule type="cellIs" dxfId="1156" priority="13" stopIfTrue="1" operator="equal">
      <formula>3</formula>
    </cfRule>
  </conditionalFormatting>
  <conditionalFormatting sqref="E2913">
    <cfRule type="cellIs" dxfId="1155" priority="14" stopIfTrue="1" operator="equal">
      <formula>1</formula>
    </cfRule>
    <cfRule type="cellIs" dxfId="1154" priority="15" stopIfTrue="1" operator="equal">
      <formula>3</formula>
    </cfRule>
  </conditionalFormatting>
  <conditionalFormatting sqref="AR2913 F2913:G2913">
    <cfRule type="cellIs" dxfId="1153" priority="16" stopIfTrue="1" operator="equal">
      <formula>1</formula>
    </cfRule>
    <cfRule type="cellIs" dxfId="1152" priority="17" stopIfTrue="1" operator="equal">
      <formula>3</formula>
    </cfRule>
  </conditionalFormatting>
  <conditionalFormatting sqref="I2913">
    <cfRule type="expression" dxfId="1151" priority="9" stopIfTrue="1">
      <formula>IF(AND(I2913&gt;0,D2913=1),1,0)</formula>
    </cfRule>
    <cfRule type="expression" dxfId="1150" priority="10" stopIfTrue="1">
      <formula>IF(AND(I2913&gt;0,E2913=1),1,0)</formula>
    </cfRule>
    <cfRule type="expression" dxfId="1149" priority="11" stopIfTrue="1">
      <formula>IF(AND(I2913&gt;0,F2913=1),1,0)</formula>
    </cfRule>
  </conditionalFormatting>
  <conditionalFormatting sqref="J2913">
    <cfRule type="expression" dxfId="1148" priority="5" stopIfTrue="1">
      <formula>IF(AND(J2913&gt;0,D2913=1),1,0)</formula>
    </cfRule>
    <cfRule type="expression" dxfId="1147" priority="6" stopIfTrue="1">
      <formula>IF(AND(J2913&gt;0,E2913=1),1,0)</formula>
    </cfRule>
    <cfRule type="expression" dxfId="1146" priority="7" stopIfTrue="1">
      <formula>IF(AND(J2913&gt;0,F2913=1),1,0)</formula>
    </cfRule>
  </conditionalFormatting>
  <conditionalFormatting sqref="I3211:I3270 I1:I2698 I2701:I3196">
    <cfRule type="expression" dxfId="1145" priority="869">
      <formula>IF(AND(I1&gt;0,H1=1),1,0)</formula>
    </cfRule>
  </conditionalFormatting>
  <conditionalFormatting sqref="J3211:J3270 J2:J2698 J2701:J3196">
    <cfRule type="expression" dxfId="1144" priority="874">
      <formula>IF(AND(J2&gt;0,H2=1),1,0)</formula>
    </cfRule>
  </conditionalFormatting>
  <conditionalFormatting sqref="H1:H1048576">
    <cfRule type="cellIs" dxfId="1143" priority="3" operator="equal">
      <formula>1</formula>
    </cfRule>
  </conditionalFormatting>
  <conditionalFormatting sqref="P3196">
    <cfRule type="cellIs" dxfId="1142" priority="1" stopIfTrue="1" operator="equal">
      <formula>1</formula>
    </cfRule>
    <cfRule type="cellIs" dxfId="1141" priority="2" stopIfTrue="1" operator="equal">
      <formula>3</formula>
    </cfRule>
  </conditionalFormatting>
  <printOptions gridLines="1" gridLinesSet="0"/>
  <pageMargins left="0.75" right="0.75" top="1" bottom="1" header="0.5" footer="0.5"/>
  <pageSetup orientation="portrait" horizontalDpi="4294967292" verticalDpi="4294967292"/>
  <headerFooter>
    <oddHeader>&amp;A</oddHeader>
    <oddFooter>Page &amp;P</oddFooter>
  </headerFooter>
  <legacyDrawing r:id="rId1"/>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 enableFormatConditionsCalculation="0"/>
  <dimension ref="A1:CV1653"/>
  <sheetViews>
    <sheetView workbookViewId="0">
      <pane xSplit="1" ySplit="1" topLeftCell="B2" activePane="bottomRight" state="frozenSplit"/>
      <selection pane="topRight" activeCell="B1" sqref="B1"/>
      <selection pane="bottomLeft" activeCell="A2" sqref="A2"/>
      <selection pane="bottomRight" activeCell="R1683" sqref="R1683"/>
    </sheetView>
  </sheetViews>
  <sheetFormatPr baseColWidth="10" defaultRowHeight="13" outlineLevelRow="1" x14ac:dyDescent="0"/>
  <cols>
    <col min="1" max="1" width="16.28515625" customWidth="1"/>
    <col min="2" max="2" width="2.42578125" style="48" customWidth="1"/>
    <col min="3" max="3" width="10.7109375" style="48"/>
    <col min="4" max="7" width="1.85546875" customWidth="1"/>
    <col min="8" max="8" width="9.7109375" customWidth="1"/>
    <col min="9" max="9" width="9.7109375" style="2" customWidth="1"/>
    <col min="10" max="10" width="1.7109375" customWidth="1"/>
    <col min="11" max="15" width="7.5703125" customWidth="1"/>
    <col min="16" max="19" width="9.7109375" customWidth="1"/>
    <col min="20" max="34" width="8.7109375" customWidth="1"/>
    <col min="35" max="35" width="18.140625" customWidth="1"/>
    <col min="36" max="36" width="14.28515625" customWidth="1"/>
    <col min="37" max="37" width="3" style="182" bestFit="1" customWidth="1"/>
    <col min="38" max="38" width="8.28515625" customWidth="1"/>
    <col min="40" max="40" width="3" style="97" bestFit="1" customWidth="1"/>
    <col min="41" max="41" width="4" style="99" bestFit="1" customWidth="1"/>
    <col min="42" max="42" width="4.140625" style="99" bestFit="1" customWidth="1"/>
    <col min="43" max="43" width="8.42578125" style="106" bestFit="1" customWidth="1"/>
    <col min="44" max="44" width="6" style="106" bestFit="1" customWidth="1"/>
    <col min="45" max="45" width="11.28515625" bestFit="1" customWidth="1"/>
    <col min="46" max="46" width="8.28515625" style="109" bestFit="1" customWidth="1"/>
    <col min="53" max="55" width="2" bestFit="1" customWidth="1"/>
    <col min="56" max="57" width="2" style="168" bestFit="1" customWidth="1"/>
    <col min="58" max="58" width="7.7109375" style="168" customWidth="1"/>
    <col min="59" max="60" width="7.7109375" style="1" customWidth="1"/>
    <col min="61" max="62" width="7.7109375" style="168" customWidth="1"/>
    <col min="65" max="101" width="8.7109375" customWidth="1"/>
  </cols>
  <sheetData>
    <row r="1" spans="1:100">
      <c r="A1" s="48" t="s">
        <v>1711</v>
      </c>
      <c r="C1" s="25" t="s">
        <v>985</v>
      </c>
      <c r="D1" s="22" t="str">
        <f>LEFT(P1)</f>
        <v>K</v>
      </c>
      <c r="E1" s="19" t="str">
        <f>LEFT(Q1)</f>
        <v>B</v>
      </c>
      <c r="F1" s="20" t="str">
        <f>LEFT(R1)</f>
        <v>R</v>
      </c>
      <c r="G1" s="94" t="str">
        <f>LEFT(S1)</f>
        <v>C</v>
      </c>
      <c r="H1" s="29" t="s">
        <v>3239</v>
      </c>
      <c r="I1" s="2" t="s">
        <v>107</v>
      </c>
      <c r="J1" s="15"/>
      <c r="K1" s="14" t="str">
        <f>County!L1</f>
        <v>Kasich</v>
      </c>
      <c r="L1" s="13" t="str">
        <f>County!M1</f>
        <v>Bush</v>
      </c>
      <c r="M1" s="20" t="str">
        <f>County!N1</f>
        <v>Rubio</v>
      </c>
      <c r="N1" s="93" t="str">
        <f>County!O1</f>
        <v>Cruz</v>
      </c>
      <c r="O1" t="str">
        <f>County!Q1</f>
        <v>Other</v>
      </c>
      <c r="P1" s="14" t="str">
        <f>County!R1</f>
        <v>Kasich</v>
      </c>
      <c r="Q1" s="13" t="str">
        <f>County!S1</f>
        <v>Bush</v>
      </c>
      <c r="R1" s="15" t="str">
        <f>County!T1</f>
        <v>Rubio</v>
      </c>
      <c r="S1" s="94" t="str">
        <f>County!U1</f>
        <v>Cruz</v>
      </c>
      <c r="T1" s="1" t="str">
        <f>County!V1</f>
        <v>Trump</v>
      </c>
      <c r="U1" s="1" t="str">
        <f>County!W1</f>
        <v>Carson</v>
      </c>
      <c r="V1" s="1" t="str">
        <f>County!X1</f>
        <v>Fiorina</v>
      </c>
      <c r="W1" s="1" t="str">
        <f>County!Y1</f>
        <v>Christie</v>
      </c>
      <c r="X1" s="1" t="str">
        <f>County!Z1</f>
        <v>Paul</v>
      </c>
      <c r="Y1" s="1" t="str">
        <f>County!AA1</f>
        <v>Uncommtted</v>
      </c>
      <c r="Z1" s="1" t="str">
        <f>County!AB1</f>
        <v>Write-ins</v>
      </c>
      <c r="AA1" s="1" t="str">
        <f>County!AC1</f>
        <v>Other</v>
      </c>
      <c r="AB1" s="1" t="str">
        <f>County!AD1</f>
        <v>Huckabee</v>
      </c>
      <c r="AC1" s="1" t="str">
        <f>County!AE1</f>
        <v>Jindal</v>
      </c>
      <c r="AD1" s="1" t="str">
        <f>County!AF1</f>
        <v>Santorum</v>
      </c>
      <c r="AE1" t="str">
        <f>County!AG1</f>
        <v>Graham</v>
      </c>
      <c r="AF1" t="str">
        <f>County!AH1</f>
        <v>Pataki</v>
      </c>
      <c r="AG1" t="str">
        <f>County!AI1</f>
        <v>Gilmore</v>
      </c>
      <c r="AI1" t="s">
        <v>1711</v>
      </c>
      <c r="AJ1" t="s">
        <v>2951</v>
      </c>
      <c r="AK1" s="182" t="s">
        <v>3123</v>
      </c>
      <c r="AN1" s="107" t="s">
        <v>2654</v>
      </c>
      <c r="AO1" s="99" t="s">
        <v>2880</v>
      </c>
      <c r="AP1" s="99" t="s">
        <v>1638</v>
      </c>
      <c r="AQ1" s="106" t="s">
        <v>2678</v>
      </c>
      <c r="AR1" s="106" t="s">
        <v>863</v>
      </c>
      <c r="AS1" s="7" t="s">
        <v>2039</v>
      </c>
      <c r="AT1" s="109" t="s">
        <v>1061</v>
      </c>
      <c r="AW1" s="7" t="s">
        <v>2958</v>
      </c>
      <c r="AX1" s="7" t="s">
        <v>2210</v>
      </c>
      <c r="AY1" s="7" t="s">
        <v>972</v>
      </c>
      <c r="BG1" s="1" t="s">
        <v>3471</v>
      </c>
      <c r="BH1" s="1" t="s">
        <v>3472</v>
      </c>
      <c r="BM1" t="str">
        <f>Candidates!F22</f>
        <v>Comley</v>
      </c>
      <c r="BN1" t="str">
        <f>Candidates!F23</f>
        <v>Cook</v>
      </c>
      <c r="BO1" t="str">
        <f>Candidates!F24</f>
        <v>Cullison</v>
      </c>
      <c r="BP1" t="str">
        <f>Candidates!F25</f>
        <v>Drozd</v>
      </c>
      <c r="BQ1" t="str">
        <f>Candidates!F26</f>
        <v>Dyas</v>
      </c>
      <c r="BR1" t="str">
        <f>Candidates!F27</f>
        <v>Huey</v>
      </c>
      <c r="BS1" t="str">
        <f>Candidates!F28</f>
        <v>Iwachiw</v>
      </c>
      <c r="BT1" t="str">
        <f>Candidates!F29</f>
        <v>Lynch</v>
      </c>
      <c r="BU1" t="str">
        <f>Candidates!F30</f>
        <v>Mann</v>
      </c>
      <c r="BV1" t="str">
        <f>Candidates!F31</f>
        <v>Martin</v>
      </c>
      <c r="BW1" t="str">
        <f>Candidates!F32</f>
        <v>McCarthy</v>
      </c>
      <c r="BX1" t="str">
        <f>Candidates!F33</f>
        <v>Messina</v>
      </c>
      <c r="BY1" t="str">
        <f>Candidates!F34</f>
        <v>Prag</v>
      </c>
      <c r="BZ1" t="str">
        <f>Candidates!F35</f>
        <v>Robinson</v>
      </c>
      <c r="CA1" t="str">
        <f>Candidates!F36</f>
        <v>Witz</v>
      </c>
      <c r="CB1" t="str">
        <f>Candidates!F37</f>
        <v>Gray</v>
      </c>
      <c r="CC1" t="str">
        <f>Candidates!F38</f>
        <v>Breivogel</v>
      </c>
      <c r="CD1" t="str">
        <f>Candidates!F39</f>
        <v>Hall</v>
      </c>
      <c r="CE1">
        <f>Candidates!F40</f>
        <v>0</v>
      </c>
      <c r="CF1">
        <f>Candidates!F41</f>
        <v>0</v>
      </c>
      <c r="CG1">
        <f>Candidates!F42</f>
        <v>0</v>
      </c>
      <c r="CH1">
        <f>Candidates!F43</f>
        <v>0</v>
      </c>
      <c r="CI1">
        <f>Candidates!F44</f>
        <v>0</v>
      </c>
      <c r="CJ1">
        <f>Candidates!F45</f>
        <v>0</v>
      </c>
      <c r="CK1">
        <f>Candidates!F46</f>
        <v>0</v>
      </c>
      <c r="CL1">
        <f>Candidates!F47</f>
        <v>0</v>
      </c>
      <c r="CM1">
        <f>Candidates!F48</f>
        <v>0</v>
      </c>
      <c r="CN1">
        <f>Candidates!F49</f>
        <v>0</v>
      </c>
      <c r="CO1">
        <f>Candidates!F50</f>
        <v>0</v>
      </c>
      <c r="CP1">
        <f>Candidates!F51</f>
        <v>0</v>
      </c>
      <c r="CQ1">
        <f>Candidates!F52</f>
        <v>0</v>
      </c>
      <c r="CR1">
        <f>Candidates!F53</f>
        <v>0</v>
      </c>
      <c r="CS1">
        <f>Candidates!F54</f>
        <v>0</v>
      </c>
      <c r="CT1">
        <f>Candidates!F55</f>
        <v>0</v>
      </c>
      <c r="CU1">
        <f>Candidates!F56</f>
        <v>0</v>
      </c>
      <c r="CV1">
        <f>Candidates!F57</f>
        <v>0</v>
      </c>
    </row>
    <row r="2" spans="1:100">
      <c r="A2" s="9"/>
      <c r="B2" s="9"/>
      <c r="C2" s="1"/>
      <c r="D2" s="7"/>
      <c r="E2" s="7"/>
      <c r="F2" s="7"/>
      <c r="G2" s="7"/>
      <c r="H2" s="49"/>
      <c r="I2" s="177"/>
      <c r="J2" s="15"/>
      <c r="K2" s="2"/>
      <c r="L2" s="2"/>
      <c r="M2" s="2"/>
      <c r="N2" s="2"/>
      <c r="O2" s="2"/>
      <c r="P2" s="1"/>
      <c r="Q2" s="1"/>
      <c r="R2" s="1"/>
      <c r="S2" s="1"/>
      <c r="T2" s="1"/>
      <c r="U2" s="1"/>
      <c r="V2" s="1"/>
      <c r="W2" s="1"/>
      <c r="X2" s="1"/>
      <c r="Y2" s="1"/>
      <c r="Z2" s="1"/>
      <c r="AA2" s="1"/>
      <c r="AB2" s="1"/>
      <c r="AC2" s="1"/>
      <c r="AD2" s="1"/>
      <c r="BF2" s="117"/>
      <c r="BI2" s="117"/>
      <c r="BJ2" s="117"/>
    </row>
    <row r="3" spans="1:100" hidden="1" outlineLevel="1">
      <c r="A3" t="s">
        <v>777</v>
      </c>
      <c r="B3" s="9" t="s">
        <v>136</v>
      </c>
      <c r="C3" s="1">
        <f t="shared" ref="C3:C34" si="0">SUM(P3:AG3)</f>
        <v>296</v>
      </c>
      <c r="D3" s="7">
        <f t="shared" ref="D3:D34" si="1">RANK(P3,(P3:AG3))</f>
        <v>2</v>
      </c>
      <c r="E3" s="7" t="e">
        <f t="shared" ref="E3:E34" si="2">RANK(Q3,(P3:AG3))</f>
        <v>#N/A</v>
      </c>
      <c r="F3" s="7">
        <f t="shared" ref="F3:F34" si="3">IF(R3&gt;0,RANK(R3,(P3:AG3)),0)</f>
        <v>0</v>
      </c>
      <c r="G3" s="7">
        <f t="shared" ref="G3:G65" si="4">IF(S3&gt;0,RANK(S3,(P3:AD3)),0)</f>
        <v>3</v>
      </c>
      <c r="H3" s="49">
        <f t="shared" ref="H3:H34" si="5">MAX(P3:T3)-LARGE(P3:T3,2)</f>
        <v>83</v>
      </c>
      <c r="I3" s="177">
        <f t="shared" ref="I3:I34" si="6">H3/C3</f>
        <v>0.28040540540540543</v>
      </c>
      <c r="J3" s="8"/>
      <c r="K3" s="2">
        <f t="shared" ref="K3:K34" si="7">IF(C3=0,"-",P3/C3)</f>
        <v>0.27027027027027029</v>
      </c>
      <c r="L3" s="2">
        <f t="shared" ref="L3:L34" si="8">IF(C3=0,"-",Q3/C3)</f>
        <v>0</v>
      </c>
      <c r="M3" s="2">
        <f t="shared" ref="M3:M34" si="9">IF(C3=0,"-",R3/C3)</f>
        <v>0</v>
      </c>
      <c r="N3" s="2">
        <f t="shared" ref="N3:N66" si="10">IF(C3=0,"-",S3/C3)</f>
        <v>0.14189189189189189</v>
      </c>
      <c r="O3" s="2">
        <f t="shared" ref="O3:O66" si="11">IF(C3=0,"-",(1-K3-L3-M3-N3))</f>
        <v>0.58783783783783783</v>
      </c>
      <c r="P3" s="1">
        <v>80</v>
      </c>
      <c r="Q3" s="1"/>
      <c r="R3" s="1"/>
      <c r="S3" s="1">
        <v>42</v>
      </c>
      <c r="T3" s="1">
        <v>163</v>
      </c>
      <c r="U3" s="1">
        <v>4</v>
      </c>
      <c r="V3" s="1"/>
      <c r="X3" s="1"/>
      <c r="Y3">
        <v>7</v>
      </c>
      <c r="Z3" s="1"/>
      <c r="AA3" s="1"/>
      <c r="AB3" s="1"/>
      <c r="AD3" s="1"/>
      <c r="AI3" t="str">
        <f>A3</f>
        <v>Andover</v>
      </c>
      <c r="AJ3" t="s">
        <v>2804</v>
      </c>
      <c r="AK3" s="9">
        <v>2</v>
      </c>
      <c r="AL3" s="7"/>
      <c r="AN3" s="97">
        <v>9</v>
      </c>
      <c r="AO3" s="99">
        <v>13</v>
      </c>
      <c r="AP3" s="99">
        <v>5</v>
      </c>
      <c r="AQ3" s="106">
        <v>1080</v>
      </c>
      <c r="AR3" s="106">
        <f t="shared" ref="AR3:AR34" si="12">AN3*1000+AO3</f>
        <v>9013</v>
      </c>
      <c r="AS3" t="s">
        <v>1711</v>
      </c>
      <c r="AT3" s="109">
        <f t="shared" ref="AT3:AT34" si="13">AN3*100000+AQ3</f>
        <v>901080</v>
      </c>
      <c r="AW3">
        <v>15.7</v>
      </c>
      <c r="AX3">
        <v>0.24</v>
      </c>
      <c r="AY3">
        <v>15.46</v>
      </c>
      <c r="AZ3" s="2"/>
      <c r="BF3" s="117"/>
      <c r="BI3" s="117"/>
      <c r="BJ3" s="117"/>
    </row>
    <row r="4" spans="1:100" hidden="1" outlineLevel="1">
      <c r="A4" t="s">
        <v>962</v>
      </c>
      <c r="B4" s="9" t="s">
        <v>136</v>
      </c>
      <c r="C4" s="1">
        <f t="shared" si="0"/>
        <v>727</v>
      </c>
      <c r="D4" s="7">
        <f t="shared" si="1"/>
        <v>3</v>
      </c>
      <c r="E4" s="7" t="e">
        <f t="shared" si="2"/>
        <v>#N/A</v>
      </c>
      <c r="F4" s="7">
        <f t="shared" si="3"/>
        <v>0</v>
      </c>
      <c r="G4" s="7">
        <f t="shared" si="4"/>
        <v>2</v>
      </c>
      <c r="H4" s="49">
        <f t="shared" si="5"/>
        <v>381</v>
      </c>
      <c r="I4" s="177">
        <f t="shared" si="6"/>
        <v>0.52407152682255842</v>
      </c>
      <c r="J4" s="8"/>
      <c r="K4" s="2">
        <f t="shared" si="7"/>
        <v>0.13204951856946354</v>
      </c>
      <c r="L4" s="2">
        <f t="shared" si="8"/>
        <v>0</v>
      </c>
      <c r="M4" s="2">
        <f t="shared" si="9"/>
        <v>0</v>
      </c>
      <c r="N4" s="2">
        <f t="shared" si="10"/>
        <v>0.15955983493810177</v>
      </c>
      <c r="O4" s="2">
        <f t="shared" si="11"/>
        <v>0.70839064649243466</v>
      </c>
      <c r="P4" s="1">
        <v>96</v>
      </c>
      <c r="Q4" s="1"/>
      <c r="R4" s="1"/>
      <c r="S4" s="1">
        <v>116</v>
      </c>
      <c r="T4" s="1">
        <v>497</v>
      </c>
      <c r="U4" s="1">
        <v>10</v>
      </c>
      <c r="V4" s="1"/>
      <c r="X4" s="1"/>
      <c r="Y4">
        <v>8</v>
      </c>
      <c r="Z4" s="1"/>
      <c r="AA4" s="1"/>
      <c r="AB4" s="1"/>
      <c r="AD4" s="1"/>
      <c r="AI4" t="str">
        <f t="shared" ref="AI4:AI67" si="14">A4</f>
        <v>Ansonia</v>
      </c>
      <c r="AJ4" t="s">
        <v>3189</v>
      </c>
      <c r="AK4" s="9">
        <v>3</v>
      </c>
      <c r="AL4" s="7"/>
      <c r="AN4" s="97">
        <v>9</v>
      </c>
      <c r="AO4" s="99">
        <v>9</v>
      </c>
      <c r="AP4" s="99">
        <v>5</v>
      </c>
      <c r="AQ4" s="106">
        <v>1220</v>
      </c>
      <c r="AR4" s="106">
        <f t="shared" si="12"/>
        <v>9009</v>
      </c>
      <c r="AS4" t="s">
        <v>1711</v>
      </c>
      <c r="AT4" s="109">
        <f t="shared" si="13"/>
        <v>901220</v>
      </c>
      <c r="AW4">
        <v>6.19</v>
      </c>
      <c r="AX4">
        <v>0.16</v>
      </c>
      <c r="AY4">
        <v>6.03</v>
      </c>
      <c r="AZ4" s="2"/>
      <c r="BF4" s="117"/>
      <c r="BI4" s="117"/>
      <c r="BJ4" s="117"/>
    </row>
    <row r="5" spans="1:100" hidden="1" outlineLevel="1">
      <c r="A5" t="s">
        <v>1910</v>
      </c>
      <c r="B5" s="9" t="s">
        <v>136</v>
      </c>
      <c r="C5" s="1">
        <f t="shared" si="0"/>
        <v>295</v>
      </c>
      <c r="D5" s="7">
        <f t="shared" si="1"/>
        <v>2</v>
      </c>
      <c r="E5" s="7" t="e">
        <f t="shared" si="2"/>
        <v>#N/A</v>
      </c>
      <c r="F5" s="7">
        <f t="shared" si="3"/>
        <v>0</v>
      </c>
      <c r="G5" s="7">
        <f t="shared" si="4"/>
        <v>3</v>
      </c>
      <c r="H5" s="49">
        <f t="shared" si="5"/>
        <v>88</v>
      </c>
      <c r="I5" s="177">
        <f t="shared" si="6"/>
        <v>0.29830508474576273</v>
      </c>
      <c r="J5" s="8"/>
      <c r="K5" s="2">
        <f t="shared" si="7"/>
        <v>0.23728813559322035</v>
      </c>
      <c r="L5" s="2">
        <f t="shared" si="8"/>
        <v>0</v>
      </c>
      <c r="M5" s="2">
        <f t="shared" si="9"/>
        <v>0</v>
      </c>
      <c r="N5" s="2">
        <f t="shared" si="10"/>
        <v>0.16949152542372881</v>
      </c>
      <c r="O5" s="2">
        <f t="shared" si="11"/>
        <v>0.59322033898305082</v>
      </c>
      <c r="P5" s="1">
        <v>70</v>
      </c>
      <c r="Q5" s="1"/>
      <c r="R5" s="1"/>
      <c r="S5" s="1">
        <v>50</v>
      </c>
      <c r="T5" s="1">
        <v>158</v>
      </c>
      <c r="U5" s="1">
        <v>12</v>
      </c>
      <c r="V5" s="1"/>
      <c r="X5" s="1"/>
      <c r="Y5">
        <v>5</v>
      </c>
      <c r="Z5" s="1"/>
      <c r="AA5" s="1"/>
      <c r="AB5" s="1"/>
      <c r="AD5" s="1"/>
      <c r="AI5" t="str">
        <f t="shared" si="14"/>
        <v>Ashford</v>
      </c>
      <c r="AJ5" t="s">
        <v>2452</v>
      </c>
      <c r="AK5" s="9">
        <v>2</v>
      </c>
      <c r="AL5" s="7"/>
      <c r="AN5" s="97">
        <v>9</v>
      </c>
      <c r="AO5" s="99">
        <v>15</v>
      </c>
      <c r="AP5" s="99">
        <v>5</v>
      </c>
      <c r="AQ5" s="106">
        <v>1430</v>
      </c>
      <c r="AR5" s="106">
        <f t="shared" si="12"/>
        <v>9015</v>
      </c>
      <c r="AS5" t="s">
        <v>1711</v>
      </c>
      <c r="AT5" s="109">
        <f t="shared" si="13"/>
        <v>901430</v>
      </c>
      <c r="AW5">
        <v>39.5</v>
      </c>
      <c r="AX5">
        <v>0.71</v>
      </c>
      <c r="AY5">
        <v>38.79</v>
      </c>
      <c r="AZ5" s="2"/>
      <c r="BF5" s="117"/>
      <c r="BI5" s="117"/>
      <c r="BJ5" s="117"/>
    </row>
    <row r="6" spans="1:100" hidden="1" outlineLevel="1">
      <c r="A6" t="s">
        <v>530</v>
      </c>
      <c r="B6" s="9" t="s">
        <v>136</v>
      </c>
      <c r="C6" s="1">
        <f t="shared" si="0"/>
        <v>2113</v>
      </c>
      <c r="D6" s="7">
        <f t="shared" si="1"/>
        <v>2</v>
      </c>
      <c r="E6" s="7" t="e">
        <f t="shared" si="2"/>
        <v>#N/A</v>
      </c>
      <c r="F6" s="7">
        <f t="shared" si="3"/>
        <v>0</v>
      </c>
      <c r="G6" s="7">
        <f t="shared" si="4"/>
        <v>3</v>
      </c>
      <c r="H6" s="49">
        <f t="shared" si="5"/>
        <v>216</v>
      </c>
      <c r="I6" s="177">
        <f t="shared" si="6"/>
        <v>0.10222432560340748</v>
      </c>
      <c r="J6" s="8"/>
      <c r="K6" s="2">
        <f t="shared" si="7"/>
        <v>0.38381448177946048</v>
      </c>
      <c r="L6" s="2">
        <f t="shared" si="8"/>
        <v>0</v>
      </c>
      <c r="M6" s="2">
        <f t="shared" si="9"/>
        <v>0</v>
      </c>
      <c r="N6" s="2">
        <f t="shared" si="10"/>
        <v>0.11452910553715097</v>
      </c>
      <c r="O6" s="2">
        <f t="shared" si="11"/>
        <v>0.50165641268338856</v>
      </c>
      <c r="P6" s="1">
        <v>811</v>
      </c>
      <c r="Q6" s="1"/>
      <c r="R6" s="1"/>
      <c r="S6" s="1">
        <v>242</v>
      </c>
      <c r="T6" s="1">
        <v>1027</v>
      </c>
      <c r="U6" s="1">
        <v>9</v>
      </c>
      <c r="V6" s="1"/>
      <c r="X6" s="1"/>
      <c r="Y6">
        <v>24</v>
      </c>
      <c r="Z6" s="1"/>
      <c r="AA6" s="1"/>
      <c r="AB6" s="1"/>
      <c r="AD6" s="1"/>
      <c r="AI6" t="str">
        <f t="shared" si="14"/>
        <v>Avon</v>
      </c>
      <c r="AJ6" t="s">
        <v>1567</v>
      </c>
      <c r="AK6" s="9">
        <v>5</v>
      </c>
      <c r="AL6" s="7"/>
      <c r="AN6" s="97">
        <v>9</v>
      </c>
      <c r="AO6" s="99">
        <v>3</v>
      </c>
      <c r="AP6" s="99">
        <v>5</v>
      </c>
      <c r="AQ6" s="106">
        <v>2060</v>
      </c>
      <c r="AR6" s="106">
        <f t="shared" si="12"/>
        <v>9003</v>
      </c>
      <c r="AS6" t="s">
        <v>1711</v>
      </c>
      <c r="AT6" s="109">
        <f t="shared" si="13"/>
        <v>902060</v>
      </c>
      <c r="AW6">
        <v>23.52</v>
      </c>
      <c r="AX6">
        <v>0.4</v>
      </c>
      <c r="AY6">
        <v>23.12</v>
      </c>
      <c r="AZ6" s="2"/>
      <c r="BF6" s="117"/>
      <c r="BI6" s="117"/>
      <c r="BJ6" s="117"/>
    </row>
    <row r="7" spans="1:100" hidden="1" outlineLevel="1">
      <c r="A7" t="s">
        <v>64</v>
      </c>
      <c r="B7" s="9" t="s">
        <v>136</v>
      </c>
      <c r="C7" s="1">
        <f t="shared" si="0"/>
        <v>449</v>
      </c>
      <c r="D7" s="7">
        <f t="shared" si="1"/>
        <v>2</v>
      </c>
      <c r="E7" s="7" t="e">
        <f t="shared" si="2"/>
        <v>#N/A</v>
      </c>
      <c r="F7" s="7">
        <f t="shared" si="3"/>
        <v>0</v>
      </c>
      <c r="G7" s="7">
        <f t="shared" si="4"/>
        <v>3</v>
      </c>
      <c r="H7" s="49">
        <f t="shared" si="5"/>
        <v>115</v>
      </c>
      <c r="I7" s="177">
        <f t="shared" si="6"/>
        <v>0.25612472160356348</v>
      </c>
      <c r="J7" s="8"/>
      <c r="K7" s="2">
        <f t="shared" si="7"/>
        <v>0.2828507795100223</v>
      </c>
      <c r="L7" s="2">
        <f t="shared" si="8"/>
        <v>0</v>
      </c>
      <c r="M7" s="2">
        <f t="shared" si="9"/>
        <v>0</v>
      </c>
      <c r="N7" s="2">
        <f t="shared" si="10"/>
        <v>0.15144766146993319</v>
      </c>
      <c r="O7" s="2">
        <f t="shared" si="11"/>
        <v>0.56570155902004449</v>
      </c>
      <c r="P7" s="1">
        <v>127</v>
      </c>
      <c r="Q7" s="1"/>
      <c r="R7" s="1"/>
      <c r="S7" s="1">
        <v>68</v>
      </c>
      <c r="T7" s="1">
        <v>242</v>
      </c>
      <c r="U7" s="1">
        <v>9</v>
      </c>
      <c r="V7" s="1"/>
      <c r="X7" s="1"/>
      <c r="Y7">
        <v>3</v>
      </c>
      <c r="Z7" s="1"/>
      <c r="AA7" s="1"/>
      <c r="AB7" s="1"/>
      <c r="AD7" s="1"/>
      <c r="AI7" t="str">
        <f t="shared" si="14"/>
        <v>Barkhamsted</v>
      </c>
      <c r="AJ7" t="s">
        <v>1509</v>
      </c>
      <c r="AK7" s="9">
        <v>1</v>
      </c>
      <c r="AL7" s="7"/>
      <c r="AN7" s="97">
        <v>9</v>
      </c>
      <c r="AO7" s="99">
        <v>5</v>
      </c>
      <c r="AP7" s="99">
        <v>5</v>
      </c>
      <c r="AQ7" s="106">
        <v>2760</v>
      </c>
      <c r="AR7" s="106">
        <f t="shared" si="12"/>
        <v>9005</v>
      </c>
      <c r="AS7" t="s">
        <v>1711</v>
      </c>
      <c r="AT7" s="109">
        <f t="shared" si="13"/>
        <v>902760</v>
      </c>
      <c r="AW7">
        <v>38.83</v>
      </c>
      <c r="AX7">
        <v>2.61</v>
      </c>
      <c r="AY7">
        <v>36.22</v>
      </c>
      <c r="AZ7" s="2"/>
      <c r="BF7" s="117"/>
      <c r="BI7" s="117"/>
      <c r="BJ7" s="117"/>
    </row>
    <row r="8" spans="1:100" hidden="1" outlineLevel="1">
      <c r="A8" t="s">
        <v>2051</v>
      </c>
      <c r="B8" s="9" t="s">
        <v>136</v>
      </c>
      <c r="C8" s="1">
        <f t="shared" si="0"/>
        <v>518</v>
      </c>
      <c r="D8" s="7">
        <f t="shared" si="1"/>
        <v>2</v>
      </c>
      <c r="E8" s="7" t="e">
        <f t="shared" si="2"/>
        <v>#N/A</v>
      </c>
      <c r="F8" s="7">
        <f t="shared" si="3"/>
        <v>0</v>
      </c>
      <c r="G8" s="7">
        <f t="shared" si="4"/>
        <v>3</v>
      </c>
      <c r="H8" s="49">
        <f t="shared" si="5"/>
        <v>269</v>
      </c>
      <c r="I8" s="177">
        <f t="shared" si="6"/>
        <v>0.51930501930501927</v>
      </c>
      <c r="J8" s="8"/>
      <c r="K8" s="2">
        <f t="shared" si="7"/>
        <v>0.1718146718146718</v>
      </c>
      <c r="L8" s="2">
        <f t="shared" si="8"/>
        <v>0</v>
      </c>
      <c r="M8" s="2">
        <f t="shared" si="9"/>
        <v>0</v>
      </c>
      <c r="N8" s="2">
        <f t="shared" si="10"/>
        <v>0.12355212355212356</v>
      </c>
      <c r="O8" s="2">
        <f t="shared" si="11"/>
        <v>0.70463320463320467</v>
      </c>
      <c r="P8" s="1">
        <v>89</v>
      </c>
      <c r="Q8" s="1"/>
      <c r="R8" s="1"/>
      <c r="S8" s="1">
        <v>64</v>
      </c>
      <c r="T8" s="1">
        <v>358</v>
      </c>
      <c r="U8" s="1">
        <v>3</v>
      </c>
      <c r="V8" s="1"/>
      <c r="X8" s="1"/>
      <c r="Y8">
        <v>4</v>
      </c>
      <c r="Z8" s="1"/>
      <c r="AA8" s="1"/>
      <c r="AB8" s="1"/>
      <c r="AD8" s="1"/>
      <c r="AI8" t="str">
        <f t="shared" si="14"/>
        <v>Beacon Falls</v>
      </c>
      <c r="AJ8" t="s">
        <v>3189</v>
      </c>
      <c r="AK8" s="9">
        <v>3</v>
      </c>
      <c r="AL8" s="7"/>
      <c r="AN8" s="97">
        <v>9</v>
      </c>
      <c r="AO8" s="99">
        <v>9</v>
      </c>
      <c r="AP8" s="99">
        <v>10</v>
      </c>
      <c r="AQ8" s="106">
        <v>3250</v>
      </c>
      <c r="AR8" s="106">
        <f t="shared" si="12"/>
        <v>9009</v>
      </c>
      <c r="AS8" t="s">
        <v>1711</v>
      </c>
      <c r="AT8" s="109">
        <f t="shared" si="13"/>
        <v>903250</v>
      </c>
      <c r="AW8">
        <v>9.8699999999999992</v>
      </c>
      <c r="AX8">
        <v>0.1</v>
      </c>
      <c r="AY8">
        <v>9.7799999999999994</v>
      </c>
      <c r="AZ8" s="2"/>
      <c r="BF8" s="117"/>
      <c r="BI8" s="117"/>
      <c r="BJ8" s="117"/>
    </row>
    <row r="9" spans="1:100" hidden="1" outlineLevel="1">
      <c r="A9" t="s">
        <v>1634</v>
      </c>
      <c r="B9" s="9" t="s">
        <v>136</v>
      </c>
      <c r="C9" s="1">
        <f t="shared" si="0"/>
        <v>1909</v>
      </c>
      <c r="D9" s="7">
        <f t="shared" si="1"/>
        <v>2</v>
      </c>
      <c r="E9" s="7" t="e">
        <f t="shared" si="2"/>
        <v>#N/A</v>
      </c>
      <c r="F9" s="7">
        <f t="shared" si="3"/>
        <v>0</v>
      </c>
      <c r="G9" s="7">
        <f t="shared" si="4"/>
        <v>3</v>
      </c>
      <c r="H9" s="49">
        <f t="shared" si="5"/>
        <v>819</v>
      </c>
      <c r="I9" s="177">
        <f t="shared" si="6"/>
        <v>0.429020429544264</v>
      </c>
      <c r="J9" s="8"/>
      <c r="K9" s="2">
        <f t="shared" si="7"/>
        <v>0.2289156626506024</v>
      </c>
      <c r="L9" s="2">
        <f t="shared" si="8"/>
        <v>0</v>
      </c>
      <c r="M9" s="2">
        <f t="shared" si="9"/>
        <v>0</v>
      </c>
      <c r="N9" s="2">
        <f t="shared" si="10"/>
        <v>9.4290204295442645E-2</v>
      </c>
      <c r="O9" s="2">
        <f t="shared" si="11"/>
        <v>0.67679413305395497</v>
      </c>
      <c r="P9" s="1">
        <v>437</v>
      </c>
      <c r="Q9" s="1"/>
      <c r="R9" s="1"/>
      <c r="S9" s="1">
        <v>180</v>
      </c>
      <c r="T9" s="1">
        <v>1256</v>
      </c>
      <c r="U9" s="1">
        <v>18</v>
      </c>
      <c r="V9" s="1"/>
      <c r="X9" s="1"/>
      <c r="Y9">
        <v>18</v>
      </c>
      <c r="Z9" s="1"/>
      <c r="AA9" s="1"/>
      <c r="AB9" s="1"/>
      <c r="AD9" s="1"/>
      <c r="AI9" t="str">
        <f t="shared" si="14"/>
        <v>Berlin</v>
      </c>
      <c r="AJ9" t="s">
        <v>1567</v>
      </c>
      <c r="AK9" s="9">
        <v>1</v>
      </c>
      <c r="AL9" s="7"/>
      <c r="AN9" s="97">
        <v>9</v>
      </c>
      <c r="AO9" s="99">
        <v>3</v>
      </c>
      <c r="AP9" s="99">
        <v>10</v>
      </c>
      <c r="AQ9" s="106">
        <v>4300</v>
      </c>
      <c r="AR9" s="106">
        <f t="shared" si="12"/>
        <v>9003</v>
      </c>
      <c r="AS9" t="s">
        <v>1711</v>
      </c>
      <c r="AT9" s="109">
        <f t="shared" si="13"/>
        <v>904300</v>
      </c>
      <c r="AW9">
        <v>27.04</v>
      </c>
      <c r="AX9">
        <v>0.59</v>
      </c>
      <c r="AY9">
        <v>26.45</v>
      </c>
      <c r="AZ9" s="2"/>
      <c r="BF9" s="117"/>
      <c r="BI9" s="117"/>
      <c r="BJ9" s="117"/>
    </row>
    <row r="10" spans="1:100" hidden="1" outlineLevel="1">
      <c r="A10" t="s">
        <v>1065</v>
      </c>
      <c r="B10" s="9" t="s">
        <v>136</v>
      </c>
      <c r="C10" s="1">
        <f t="shared" si="0"/>
        <v>597</v>
      </c>
      <c r="D10" s="7">
        <f t="shared" si="1"/>
        <v>2</v>
      </c>
      <c r="E10" s="7" t="e">
        <f t="shared" si="2"/>
        <v>#N/A</v>
      </c>
      <c r="F10" s="7">
        <f t="shared" si="3"/>
        <v>0</v>
      </c>
      <c r="G10" s="7">
        <f t="shared" si="4"/>
        <v>3</v>
      </c>
      <c r="H10" s="49">
        <f t="shared" si="5"/>
        <v>241</v>
      </c>
      <c r="I10" s="177">
        <f t="shared" si="6"/>
        <v>0.40368509212730319</v>
      </c>
      <c r="J10" s="8"/>
      <c r="K10" s="2">
        <f t="shared" si="7"/>
        <v>0.23115577889447236</v>
      </c>
      <c r="L10" s="2">
        <f t="shared" si="8"/>
        <v>0</v>
      </c>
      <c r="M10" s="2">
        <f t="shared" si="9"/>
        <v>0</v>
      </c>
      <c r="N10" s="2">
        <f t="shared" si="10"/>
        <v>0.11725293132328309</v>
      </c>
      <c r="O10" s="2">
        <f t="shared" si="11"/>
        <v>0.65159128978224456</v>
      </c>
      <c r="P10" s="1">
        <v>138</v>
      </c>
      <c r="Q10" s="1"/>
      <c r="R10" s="1"/>
      <c r="S10" s="1">
        <v>70</v>
      </c>
      <c r="T10" s="1">
        <v>379</v>
      </c>
      <c r="U10" s="1">
        <v>5</v>
      </c>
      <c r="V10" s="1"/>
      <c r="X10" s="1"/>
      <c r="Y10">
        <v>5</v>
      </c>
      <c r="Z10" s="1"/>
      <c r="AA10" s="1"/>
      <c r="AB10" s="1"/>
      <c r="AD10" s="1"/>
      <c r="AI10" t="str">
        <f t="shared" si="14"/>
        <v>Bethany</v>
      </c>
      <c r="AJ10" t="s">
        <v>3189</v>
      </c>
      <c r="AK10" s="9">
        <v>3</v>
      </c>
      <c r="AL10" s="7"/>
      <c r="AN10" s="97">
        <v>9</v>
      </c>
      <c r="AO10" s="99">
        <v>9</v>
      </c>
      <c r="AP10" s="99">
        <v>15</v>
      </c>
      <c r="AQ10" s="106">
        <v>4580</v>
      </c>
      <c r="AR10" s="106">
        <f t="shared" si="12"/>
        <v>9009</v>
      </c>
      <c r="AS10" t="s">
        <v>1711</v>
      </c>
      <c r="AT10" s="109">
        <f t="shared" si="13"/>
        <v>904580</v>
      </c>
      <c r="AW10">
        <v>21.36</v>
      </c>
      <c r="AX10">
        <v>0.39</v>
      </c>
      <c r="AY10">
        <v>20.97</v>
      </c>
      <c r="AZ10" s="2"/>
      <c r="BF10" s="117"/>
      <c r="BI10" s="117"/>
      <c r="BJ10" s="117"/>
    </row>
    <row r="11" spans="1:100" hidden="1" outlineLevel="1">
      <c r="A11" t="s">
        <v>1376</v>
      </c>
      <c r="B11" s="9" t="s">
        <v>136</v>
      </c>
      <c r="C11" s="1">
        <f t="shared" si="0"/>
        <v>1611</v>
      </c>
      <c r="D11" s="7">
        <f t="shared" si="1"/>
        <v>2</v>
      </c>
      <c r="E11" s="7" t="e">
        <f t="shared" si="2"/>
        <v>#N/A</v>
      </c>
      <c r="F11" s="7">
        <f t="shared" si="3"/>
        <v>0</v>
      </c>
      <c r="G11" s="7">
        <f t="shared" si="4"/>
        <v>3</v>
      </c>
      <c r="H11" s="49">
        <f t="shared" si="5"/>
        <v>653</v>
      </c>
      <c r="I11" s="177">
        <f t="shared" si="6"/>
        <v>0.40533829919304781</v>
      </c>
      <c r="J11" s="8"/>
      <c r="K11" s="2">
        <f t="shared" si="7"/>
        <v>0.23091247672253259</v>
      </c>
      <c r="L11" s="2">
        <f t="shared" si="8"/>
        <v>0</v>
      </c>
      <c r="M11" s="2">
        <f t="shared" si="9"/>
        <v>0</v>
      </c>
      <c r="N11" s="2">
        <f t="shared" si="10"/>
        <v>0.10614525139664804</v>
      </c>
      <c r="O11" s="2">
        <f t="shared" si="11"/>
        <v>0.66294227188081933</v>
      </c>
      <c r="P11" s="1">
        <v>372</v>
      </c>
      <c r="Q11" s="1"/>
      <c r="R11" s="1"/>
      <c r="S11" s="1">
        <v>171</v>
      </c>
      <c r="T11" s="1">
        <v>1025</v>
      </c>
      <c r="U11" s="1">
        <v>23</v>
      </c>
      <c r="V11" s="1"/>
      <c r="X11" s="1"/>
      <c r="Y11">
        <v>20</v>
      </c>
      <c r="Z11" s="1"/>
      <c r="AA11" s="1"/>
      <c r="AB11" s="1"/>
      <c r="AD11" s="1"/>
      <c r="AI11" t="str">
        <f t="shared" si="14"/>
        <v>Bethel</v>
      </c>
      <c r="AJ11" t="s">
        <v>19</v>
      </c>
      <c r="AK11" s="9">
        <v>5</v>
      </c>
      <c r="AL11" s="7"/>
      <c r="AN11" s="97">
        <v>9</v>
      </c>
      <c r="AO11" s="99">
        <v>1</v>
      </c>
      <c r="AP11" s="99">
        <v>5</v>
      </c>
      <c r="AQ11" s="106">
        <v>4720</v>
      </c>
      <c r="AR11" s="106">
        <f t="shared" si="12"/>
        <v>9001</v>
      </c>
      <c r="AS11" t="s">
        <v>1711</v>
      </c>
      <c r="AT11" s="109">
        <f t="shared" si="13"/>
        <v>904720</v>
      </c>
      <c r="AW11">
        <v>16.89</v>
      </c>
      <c r="AX11">
        <v>0.09</v>
      </c>
      <c r="AY11">
        <v>16.79</v>
      </c>
      <c r="AZ11" s="2"/>
      <c r="BF11" s="117"/>
      <c r="BI11" s="117"/>
      <c r="BJ11" s="117"/>
    </row>
    <row r="12" spans="1:100" hidden="1" outlineLevel="1">
      <c r="A12" t="s">
        <v>896</v>
      </c>
      <c r="B12" s="9" t="s">
        <v>136</v>
      </c>
      <c r="C12" s="1">
        <f t="shared" si="0"/>
        <v>493</v>
      </c>
      <c r="D12" s="7">
        <f t="shared" si="1"/>
        <v>2</v>
      </c>
      <c r="E12" s="7" t="e">
        <f t="shared" si="2"/>
        <v>#N/A</v>
      </c>
      <c r="F12" s="7">
        <f t="shared" si="3"/>
        <v>0</v>
      </c>
      <c r="G12" s="7">
        <f t="shared" si="4"/>
        <v>3</v>
      </c>
      <c r="H12" s="49">
        <f t="shared" si="5"/>
        <v>264</v>
      </c>
      <c r="I12" s="177">
        <f t="shared" si="6"/>
        <v>0.53549695740365111</v>
      </c>
      <c r="J12" s="8"/>
      <c r="K12" s="2">
        <f t="shared" si="7"/>
        <v>0.17038539553752535</v>
      </c>
      <c r="L12" s="2">
        <f t="shared" si="8"/>
        <v>0</v>
      </c>
      <c r="M12" s="2">
        <f t="shared" si="9"/>
        <v>0</v>
      </c>
      <c r="N12" s="2">
        <f t="shared" si="10"/>
        <v>9.9391480730223122E-2</v>
      </c>
      <c r="O12" s="2">
        <f t="shared" si="11"/>
        <v>0.73022312373225151</v>
      </c>
      <c r="P12" s="1">
        <v>84</v>
      </c>
      <c r="Q12" s="1"/>
      <c r="R12" s="1"/>
      <c r="S12" s="1">
        <v>49</v>
      </c>
      <c r="T12" s="1">
        <v>348</v>
      </c>
      <c r="U12" s="1">
        <v>4</v>
      </c>
      <c r="V12" s="1"/>
      <c r="X12" s="1"/>
      <c r="Y12">
        <v>8</v>
      </c>
      <c r="Z12" s="1"/>
      <c r="AA12" s="1"/>
      <c r="AB12" s="1"/>
      <c r="AD12" s="1"/>
      <c r="AI12" t="str">
        <f t="shared" si="14"/>
        <v>Bethlehem</v>
      </c>
      <c r="AJ12" t="s">
        <v>1509</v>
      </c>
      <c r="AK12" s="9">
        <v>5</v>
      </c>
      <c r="AL12" s="7"/>
      <c r="AN12" s="97">
        <v>9</v>
      </c>
      <c r="AO12" s="99">
        <v>5</v>
      </c>
      <c r="AP12" s="99">
        <v>10</v>
      </c>
      <c r="AQ12" s="106">
        <v>4930</v>
      </c>
      <c r="AR12" s="106">
        <f t="shared" si="12"/>
        <v>9005</v>
      </c>
      <c r="AS12" t="s">
        <v>1711</v>
      </c>
      <c r="AT12" s="109">
        <f t="shared" si="13"/>
        <v>904930</v>
      </c>
      <c r="AW12">
        <v>19.66</v>
      </c>
      <c r="AX12">
        <v>0.3</v>
      </c>
      <c r="AY12">
        <v>19.36</v>
      </c>
      <c r="AZ12" s="2"/>
      <c r="BF12" s="117"/>
      <c r="BI12" s="117"/>
      <c r="BJ12" s="117"/>
    </row>
    <row r="13" spans="1:100" hidden="1" outlineLevel="1">
      <c r="A13" t="s">
        <v>1377</v>
      </c>
      <c r="B13" s="9" t="s">
        <v>136</v>
      </c>
      <c r="C13" s="1">
        <f t="shared" si="0"/>
        <v>712</v>
      </c>
      <c r="D13" s="7">
        <f t="shared" si="1"/>
        <v>2</v>
      </c>
      <c r="E13" s="7" t="e">
        <f t="shared" si="2"/>
        <v>#N/A</v>
      </c>
      <c r="F13" s="7">
        <f t="shared" si="3"/>
        <v>0</v>
      </c>
      <c r="G13" s="7">
        <f t="shared" si="4"/>
        <v>3</v>
      </c>
      <c r="H13" s="49">
        <f t="shared" si="5"/>
        <v>13</v>
      </c>
      <c r="I13" s="177">
        <f t="shared" si="6"/>
        <v>1.8258426966292134E-2</v>
      </c>
      <c r="J13" s="8"/>
      <c r="K13" s="2">
        <f t="shared" si="7"/>
        <v>0.40870786516853935</v>
      </c>
      <c r="L13" s="2">
        <f t="shared" si="8"/>
        <v>0</v>
      </c>
      <c r="M13" s="2">
        <f t="shared" si="9"/>
        <v>0</v>
      </c>
      <c r="N13" s="2">
        <f t="shared" si="10"/>
        <v>0.13342696629213482</v>
      </c>
      <c r="O13" s="2">
        <f t="shared" si="11"/>
        <v>0.4578651685393258</v>
      </c>
      <c r="P13" s="1">
        <v>291</v>
      </c>
      <c r="Q13" s="1"/>
      <c r="R13" s="1"/>
      <c r="S13" s="1">
        <v>95</v>
      </c>
      <c r="T13" s="1">
        <v>304</v>
      </c>
      <c r="U13" s="1">
        <v>11</v>
      </c>
      <c r="V13" s="1"/>
      <c r="X13" s="1"/>
      <c r="Y13">
        <v>11</v>
      </c>
      <c r="Z13" s="1"/>
      <c r="AA13" s="1"/>
      <c r="AB13" s="1"/>
      <c r="AD13" s="1"/>
      <c r="AI13" t="str">
        <f t="shared" si="14"/>
        <v>Bloomfield</v>
      </c>
      <c r="AJ13" t="s">
        <v>1567</v>
      </c>
      <c r="AK13" s="9">
        <v>1</v>
      </c>
      <c r="AL13" s="7"/>
      <c r="AN13" s="97">
        <v>9</v>
      </c>
      <c r="AO13" s="99">
        <v>3</v>
      </c>
      <c r="AP13" s="99">
        <v>15</v>
      </c>
      <c r="AQ13" s="106">
        <v>5910</v>
      </c>
      <c r="AR13" s="106">
        <f t="shared" si="12"/>
        <v>9003</v>
      </c>
      <c r="AS13" t="s">
        <v>1711</v>
      </c>
      <c r="AT13" s="109">
        <f t="shared" si="13"/>
        <v>905910</v>
      </c>
      <c r="AW13">
        <v>26.18</v>
      </c>
      <c r="AX13">
        <v>0.16</v>
      </c>
      <c r="AY13">
        <v>26.01</v>
      </c>
      <c r="AZ13" s="2"/>
      <c r="BF13" s="117"/>
      <c r="BI13" s="117"/>
      <c r="BJ13" s="117"/>
    </row>
    <row r="14" spans="1:100" hidden="1" outlineLevel="1">
      <c r="A14" t="s">
        <v>3249</v>
      </c>
      <c r="B14" s="9" t="s">
        <v>136</v>
      </c>
      <c r="C14" s="1">
        <f t="shared" si="0"/>
        <v>536</v>
      </c>
      <c r="D14" s="7">
        <f t="shared" si="1"/>
        <v>2</v>
      </c>
      <c r="E14" s="7" t="e">
        <f t="shared" si="2"/>
        <v>#N/A</v>
      </c>
      <c r="F14" s="7">
        <f t="shared" si="3"/>
        <v>0</v>
      </c>
      <c r="G14" s="7">
        <f t="shared" si="4"/>
        <v>3</v>
      </c>
      <c r="H14" s="49">
        <f t="shared" si="5"/>
        <v>163</v>
      </c>
      <c r="I14" s="177">
        <f t="shared" si="6"/>
        <v>0.30410447761194032</v>
      </c>
      <c r="J14" s="8"/>
      <c r="K14" s="2">
        <f t="shared" si="7"/>
        <v>0.26865671641791045</v>
      </c>
      <c r="L14" s="2">
        <f t="shared" si="8"/>
        <v>0</v>
      </c>
      <c r="M14" s="2">
        <f t="shared" si="9"/>
        <v>0</v>
      </c>
      <c r="N14" s="2">
        <f t="shared" si="10"/>
        <v>0.13246268656716417</v>
      </c>
      <c r="O14" s="2">
        <f t="shared" si="11"/>
        <v>0.59888059701492535</v>
      </c>
      <c r="P14" s="1">
        <v>144</v>
      </c>
      <c r="Q14" s="1"/>
      <c r="R14" s="1"/>
      <c r="S14" s="1">
        <v>71</v>
      </c>
      <c r="T14" s="1">
        <v>307</v>
      </c>
      <c r="U14" s="1">
        <v>8</v>
      </c>
      <c r="V14" s="1"/>
      <c r="X14" s="1"/>
      <c r="Y14">
        <v>6</v>
      </c>
      <c r="Z14" s="1"/>
      <c r="AA14" s="1"/>
      <c r="AB14" s="1"/>
      <c r="AD14" s="1"/>
      <c r="AI14" t="str">
        <f t="shared" si="14"/>
        <v>Bolton</v>
      </c>
      <c r="AJ14" t="s">
        <v>2804</v>
      </c>
      <c r="AK14" s="9">
        <v>2</v>
      </c>
      <c r="AL14" s="7"/>
      <c r="AN14" s="97">
        <v>9</v>
      </c>
      <c r="AO14" s="99">
        <v>13</v>
      </c>
      <c r="AP14" s="99">
        <v>10</v>
      </c>
      <c r="AQ14" s="106">
        <v>6260</v>
      </c>
      <c r="AR14" s="106">
        <f t="shared" si="12"/>
        <v>9013</v>
      </c>
      <c r="AS14" t="s">
        <v>1711</v>
      </c>
      <c r="AT14" s="109">
        <f t="shared" si="13"/>
        <v>906260</v>
      </c>
      <c r="AW14">
        <v>14.69</v>
      </c>
      <c r="AX14">
        <v>0.28000000000000003</v>
      </c>
      <c r="AY14">
        <v>14.41</v>
      </c>
      <c r="AZ14" s="2"/>
      <c r="BF14" s="117"/>
      <c r="BI14" s="117"/>
      <c r="BJ14" s="117"/>
    </row>
    <row r="15" spans="1:100" hidden="1" outlineLevel="1">
      <c r="A15" t="s">
        <v>1429</v>
      </c>
      <c r="B15" s="9" t="s">
        <v>136</v>
      </c>
      <c r="C15" s="1">
        <f t="shared" si="0"/>
        <v>173</v>
      </c>
      <c r="D15" s="7">
        <f t="shared" si="1"/>
        <v>2</v>
      </c>
      <c r="E15" s="7" t="e">
        <f t="shared" si="2"/>
        <v>#N/A</v>
      </c>
      <c r="F15" s="7">
        <f t="shared" si="3"/>
        <v>0</v>
      </c>
      <c r="G15" s="7">
        <f t="shared" si="4"/>
        <v>3</v>
      </c>
      <c r="H15" s="49">
        <f t="shared" si="5"/>
        <v>58</v>
      </c>
      <c r="I15" s="177">
        <f t="shared" si="6"/>
        <v>0.33526011560693642</v>
      </c>
      <c r="J15" s="8"/>
      <c r="K15" s="2">
        <f t="shared" si="7"/>
        <v>0.24277456647398843</v>
      </c>
      <c r="L15" s="2">
        <f t="shared" si="8"/>
        <v>0</v>
      </c>
      <c r="M15" s="2">
        <f t="shared" si="9"/>
        <v>0</v>
      </c>
      <c r="N15" s="2">
        <f t="shared" si="10"/>
        <v>0.16184971098265896</v>
      </c>
      <c r="O15" s="2">
        <f t="shared" si="11"/>
        <v>0.59537572254335258</v>
      </c>
      <c r="P15" s="1">
        <v>42</v>
      </c>
      <c r="Q15" s="1"/>
      <c r="R15" s="1"/>
      <c r="S15" s="1">
        <v>28</v>
      </c>
      <c r="T15" s="1">
        <v>100</v>
      </c>
      <c r="U15" s="1">
        <v>2</v>
      </c>
      <c r="V15" s="1"/>
      <c r="X15" s="1"/>
      <c r="Y15">
        <v>1</v>
      </c>
      <c r="Z15" s="1"/>
      <c r="AA15" s="1"/>
      <c r="AB15" s="1"/>
      <c r="AD15" s="1"/>
      <c r="AI15" t="str">
        <f t="shared" si="14"/>
        <v>Bozrah</v>
      </c>
      <c r="AJ15" t="s">
        <v>2803</v>
      </c>
      <c r="AK15" s="9">
        <v>2</v>
      </c>
      <c r="AL15" s="7"/>
      <c r="AN15" s="97">
        <v>9</v>
      </c>
      <c r="AO15" s="99">
        <v>11</v>
      </c>
      <c r="AP15" s="99">
        <v>5</v>
      </c>
      <c r="AQ15" s="106">
        <v>6820</v>
      </c>
      <c r="AR15" s="106">
        <f t="shared" si="12"/>
        <v>9011</v>
      </c>
      <c r="AS15" t="s">
        <v>1711</v>
      </c>
      <c r="AT15" s="109">
        <f t="shared" si="13"/>
        <v>906820</v>
      </c>
      <c r="AW15">
        <v>20.239999999999998</v>
      </c>
      <c r="AX15">
        <v>0.27</v>
      </c>
      <c r="AY15">
        <v>19.97</v>
      </c>
      <c r="AZ15" s="2"/>
      <c r="BF15" s="117"/>
      <c r="BI15" s="117"/>
      <c r="BJ15" s="117"/>
    </row>
    <row r="16" spans="1:100" hidden="1" outlineLevel="1">
      <c r="A16" t="s">
        <v>3270</v>
      </c>
      <c r="B16" s="9" t="s">
        <v>136</v>
      </c>
      <c r="C16" s="1">
        <f t="shared" si="0"/>
        <v>1696</v>
      </c>
      <c r="D16" s="7">
        <f t="shared" si="1"/>
        <v>2</v>
      </c>
      <c r="E16" s="7" t="e">
        <f t="shared" si="2"/>
        <v>#N/A</v>
      </c>
      <c r="F16" s="7">
        <f t="shared" si="3"/>
        <v>0</v>
      </c>
      <c r="G16" s="7">
        <f t="shared" si="4"/>
        <v>3</v>
      </c>
      <c r="H16" s="49">
        <f t="shared" si="5"/>
        <v>590</v>
      </c>
      <c r="I16" s="177">
        <f t="shared" si="6"/>
        <v>0.34787735849056606</v>
      </c>
      <c r="J16" s="8"/>
      <c r="K16" s="2">
        <f t="shared" si="7"/>
        <v>0.24764150943396226</v>
      </c>
      <c r="L16" s="2">
        <f t="shared" si="8"/>
        <v>0</v>
      </c>
      <c r="M16" s="2">
        <f t="shared" si="9"/>
        <v>0</v>
      </c>
      <c r="N16" s="2">
        <f t="shared" si="10"/>
        <v>0.13561320754716982</v>
      </c>
      <c r="O16" s="2">
        <f t="shared" si="11"/>
        <v>0.616745283018868</v>
      </c>
      <c r="P16" s="1">
        <v>420</v>
      </c>
      <c r="Q16" s="1"/>
      <c r="R16" s="1"/>
      <c r="S16" s="1">
        <v>230</v>
      </c>
      <c r="T16" s="1">
        <v>1010</v>
      </c>
      <c r="U16" s="1">
        <v>11</v>
      </c>
      <c r="V16" s="1"/>
      <c r="X16" s="1"/>
      <c r="Y16">
        <v>25</v>
      </c>
      <c r="Z16" s="1"/>
      <c r="AA16" s="1"/>
      <c r="AB16" s="1"/>
      <c r="AD16" s="1"/>
      <c r="AI16" t="str">
        <f t="shared" si="14"/>
        <v>Branford</v>
      </c>
      <c r="AJ16" t="s">
        <v>3189</v>
      </c>
      <c r="AK16" s="9">
        <v>3</v>
      </c>
      <c r="AL16" s="7"/>
      <c r="AN16" s="97">
        <v>9</v>
      </c>
      <c r="AO16" s="99">
        <v>9</v>
      </c>
      <c r="AP16" s="99">
        <v>20</v>
      </c>
      <c r="AQ16" s="106">
        <v>7310</v>
      </c>
      <c r="AR16" s="106">
        <f t="shared" si="12"/>
        <v>9009</v>
      </c>
      <c r="AS16" t="s">
        <v>1711</v>
      </c>
      <c r="AT16" s="109">
        <f t="shared" si="13"/>
        <v>907310</v>
      </c>
      <c r="AW16">
        <v>28</v>
      </c>
      <c r="AX16">
        <v>6.02</v>
      </c>
      <c r="AY16">
        <v>21.98</v>
      </c>
      <c r="AZ16" s="2"/>
      <c r="BF16" s="117"/>
      <c r="BI16" s="117"/>
      <c r="BJ16" s="117"/>
    </row>
    <row r="17" spans="1:62" hidden="1" outlineLevel="1">
      <c r="A17" t="s">
        <v>851</v>
      </c>
      <c r="B17" s="9" t="s">
        <v>136</v>
      </c>
      <c r="C17" s="1">
        <f t="shared" si="0"/>
        <v>1221</v>
      </c>
      <c r="D17" s="7">
        <f t="shared" si="1"/>
        <v>2</v>
      </c>
      <c r="E17" s="7" t="e">
        <f t="shared" si="2"/>
        <v>#N/A</v>
      </c>
      <c r="F17" s="7">
        <f t="shared" si="3"/>
        <v>0</v>
      </c>
      <c r="G17" s="7">
        <f t="shared" si="4"/>
        <v>3</v>
      </c>
      <c r="H17" s="49">
        <f t="shared" si="5"/>
        <v>443</v>
      </c>
      <c r="I17" s="177">
        <f t="shared" si="6"/>
        <v>0.36281736281736282</v>
      </c>
      <c r="J17" s="8"/>
      <c r="K17" s="2">
        <f t="shared" si="7"/>
        <v>0.20556920556920558</v>
      </c>
      <c r="L17" s="2">
        <f t="shared" si="8"/>
        <v>0</v>
      </c>
      <c r="M17" s="2">
        <f t="shared" si="9"/>
        <v>0</v>
      </c>
      <c r="N17" s="2">
        <f t="shared" si="10"/>
        <v>0.1760851760851761</v>
      </c>
      <c r="O17" s="2">
        <f t="shared" si="11"/>
        <v>0.61834561834561841</v>
      </c>
      <c r="P17" s="1">
        <v>251</v>
      </c>
      <c r="Q17" s="1"/>
      <c r="R17" s="1"/>
      <c r="S17" s="1">
        <v>215</v>
      </c>
      <c r="T17" s="1">
        <v>694</v>
      </c>
      <c r="U17" s="1">
        <v>29</v>
      </c>
      <c r="V17" s="1"/>
      <c r="X17" s="1"/>
      <c r="Y17">
        <v>32</v>
      </c>
      <c r="Z17" s="1"/>
      <c r="AA17" s="1"/>
      <c r="AB17" s="1"/>
      <c r="AD17" s="1"/>
      <c r="AI17" t="str">
        <f t="shared" si="14"/>
        <v>Bridgeport</v>
      </c>
      <c r="AJ17" t="s">
        <v>19</v>
      </c>
      <c r="AK17" s="9">
        <v>4</v>
      </c>
      <c r="AL17" s="7"/>
      <c r="AN17" s="97">
        <v>9</v>
      </c>
      <c r="AO17" s="99">
        <v>1</v>
      </c>
      <c r="AP17" s="99">
        <v>10</v>
      </c>
      <c r="AQ17" s="106">
        <v>8070</v>
      </c>
      <c r="AR17" s="106">
        <f t="shared" si="12"/>
        <v>9001</v>
      </c>
      <c r="AS17" t="s">
        <v>1711</v>
      </c>
      <c r="AT17" s="109">
        <f t="shared" si="13"/>
        <v>908070</v>
      </c>
      <c r="AW17">
        <v>19.399999999999999</v>
      </c>
      <c r="AX17">
        <v>3.4</v>
      </c>
      <c r="AY17">
        <v>16</v>
      </c>
      <c r="AZ17" s="2"/>
      <c r="BF17" s="117"/>
      <c r="BI17" s="117"/>
      <c r="BJ17" s="117"/>
    </row>
    <row r="18" spans="1:62" hidden="1" outlineLevel="1">
      <c r="A18" t="s">
        <v>1003</v>
      </c>
      <c r="B18" s="9" t="s">
        <v>136</v>
      </c>
      <c r="C18" s="1">
        <f t="shared" si="0"/>
        <v>256</v>
      </c>
      <c r="D18" s="7">
        <f t="shared" si="1"/>
        <v>2</v>
      </c>
      <c r="E18" s="7" t="e">
        <f t="shared" si="2"/>
        <v>#N/A</v>
      </c>
      <c r="F18" s="7">
        <f t="shared" si="3"/>
        <v>0</v>
      </c>
      <c r="G18" s="7">
        <f t="shared" si="4"/>
        <v>3</v>
      </c>
      <c r="H18" s="49">
        <f t="shared" si="5"/>
        <v>77</v>
      </c>
      <c r="I18" s="177">
        <f t="shared" si="6"/>
        <v>0.30078125</v>
      </c>
      <c r="J18" s="8"/>
      <c r="K18" s="2">
        <f t="shared" si="7"/>
        <v>0.2734375</v>
      </c>
      <c r="L18" s="2">
        <f t="shared" si="8"/>
        <v>0</v>
      </c>
      <c r="M18" s="2">
        <f t="shared" si="9"/>
        <v>0</v>
      </c>
      <c r="N18" s="2">
        <f t="shared" si="10"/>
        <v>0.12109375</v>
      </c>
      <c r="O18" s="2">
        <f t="shared" si="11"/>
        <v>0.60546875</v>
      </c>
      <c r="P18" s="1">
        <v>70</v>
      </c>
      <c r="Q18" s="1"/>
      <c r="R18" s="1"/>
      <c r="S18" s="1">
        <v>31</v>
      </c>
      <c r="T18" s="1">
        <v>147</v>
      </c>
      <c r="U18" s="1">
        <v>2</v>
      </c>
      <c r="V18" s="1"/>
      <c r="X18" s="1"/>
      <c r="Y18">
        <v>6</v>
      </c>
      <c r="Z18" s="1"/>
      <c r="AA18" s="1"/>
      <c r="AB18" s="1"/>
      <c r="AD18" s="1"/>
      <c r="AI18" t="str">
        <f t="shared" si="14"/>
        <v>Bridgewater</v>
      </c>
      <c r="AJ18" t="s">
        <v>1509</v>
      </c>
      <c r="AK18" s="9">
        <v>5</v>
      </c>
      <c r="AL18" s="7"/>
      <c r="AN18" s="97">
        <v>9</v>
      </c>
      <c r="AO18" s="99">
        <v>5</v>
      </c>
      <c r="AP18" s="99">
        <v>15</v>
      </c>
      <c r="AQ18" s="106">
        <v>8210</v>
      </c>
      <c r="AR18" s="106">
        <f t="shared" si="12"/>
        <v>9005</v>
      </c>
      <c r="AS18" t="s">
        <v>1711</v>
      </c>
      <c r="AT18" s="109">
        <f t="shared" si="13"/>
        <v>908210</v>
      </c>
      <c r="AW18">
        <v>17.260000000000002</v>
      </c>
      <c r="AX18">
        <v>1.03</v>
      </c>
      <c r="AY18">
        <v>16.23</v>
      </c>
      <c r="AZ18" s="2"/>
      <c r="BF18" s="117"/>
      <c r="BI18" s="117"/>
      <c r="BJ18" s="117"/>
    </row>
    <row r="19" spans="1:62" hidden="1" outlineLevel="1">
      <c r="A19" t="s">
        <v>2763</v>
      </c>
      <c r="B19" s="9" t="s">
        <v>136</v>
      </c>
      <c r="C19" s="1">
        <f t="shared" si="0"/>
        <v>3087</v>
      </c>
      <c r="D19" s="7">
        <f t="shared" si="1"/>
        <v>2</v>
      </c>
      <c r="E19" s="7" t="e">
        <f t="shared" si="2"/>
        <v>#N/A</v>
      </c>
      <c r="F19" s="7">
        <f t="shared" si="3"/>
        <v>0</v>
      </c>
      <c r="G19" s="7">
        <f t="shared" si="4"/>
        <v>3</v>
      </c>
      <c r="H19" s="49">
        <f t="shared" si="5"/>
        <v>1351</v>
      </c>
      <c r="I19" s="177">
        <f t="shared" si="6"/>
        <v>0.43764172335600909</v>
      </c>
      <c r="J19" s="8"/>
      <c r="K19" s="2">
        <f t="shared" si="7"/>
        <v>0.20084224165856818</v>
      </c>
      <c r="L19" s="2">
        <f t="shared" si="8"/>
        <v>0</v>
      </c>
      <c r="M19" s="2">
        <f t="shared" si="9"/>
        <v>0</v>
      </c>
      <c r="N19" s="2">
        <f t="shared" si="10"/>
        <v>0.14220926465824424</v>
      </c>
      <c r="O19" s="2">
        <f t="shared" si="11"/>
        <v>0.65694849368318753</v>
      </c>
      <c r="P19" s="1">
        <v>620</v>
      </c>
      <c r="Q19" s="1"/>
      <c r="R19" s="1"/>
      <c r="S19" s="1">
        <v>439</v>
      </c>
      <c r="T19" s="1">
        <v>1971</v>
      </c>
      <c r="U19" s="1">
        <v>22</v>
      </c>
      <c r="V19" s="1"/>
      <c r="X19" s="1"/>
      <c r="Y19">
        <v>35</v>
      </c>
      <c r="Z19" s="1"/>
      <c r="AA19" s="1"/>
      <c r="AB19" s="1"/>
      <c r="AD19" s="1"/>
      <c r="AI19" t="str">
        <f t="shared" si="14"/>
        <v>Bristol</v>
      </c>
      <c r="AJ19" t="s">
        <v>1567</v>
      </c>
      <c r="AK19" s="9">
        <v>1</v>
      </c>
      <c r="AL19" s="7"/>
      <c r="AN19" s="97">
        <v>9</v>
      </c>
      <c r="AO19" s="99">
        <v>3</v>
      </c>
      <c r="AP19" s="99">
        <v>20</v>
      </c>
      <c r="AQ19" s="106">
        <v>8490</v>
      </c>
      <c r="AR19" s="106">
        <f t="shared" si="12"/>
        <v>9003</v>
      </c>
      <c r="AS19" t="s">
        <v>1711</v>
      </c>
      <c r="AT19" s="109">
        <f t="shared" si="13"/>
        <v>908490</v>
      </c>
      <c r="AW19">
        <v>26.84</v>
      </c>
      <c r="AX19">
        <v>0.34</v>
      </c>
      <c r="AY19">
        <v>26.51</v>
      </c>
      <c r="AZ19" s="2"/>
      <c r="BF19" s="117"/>
      <c r="BI19" s="117"/>
      <c r="BJ19" s="117"/>
    </row>
    <row r="20" spans="1:62" hidden="1" outlineLevel="1">
      <c r="A20" t="s">
        <v>1249</v>
      </c>
      <c r="B20" s="9" t="s">
        <v>136</v>
      </c>
      <c r="C20" s="1">
        <f t="shared" si="0"/>
        <v>1826</v>
      </c>
      <c r="D20" s="7">
        <f t="shared" si="1"/>
        <v>2</v>
      </c>
      <c r="E20" s="7" t="e">
        <f t="shared" si="2"/>
        <v>#N/A</v>
      </c>
      <c r="F20" s="7">
        <f t="shared" si="3"/>
        <v>0</v>
      </c>
      <c r="G20" s="7">
        <f t="shared" si="4"/>
        <v>3</v>
      </c>
      <c r="H20" s="49">
        <f t="shared" si="5"/>
        <v>593</v>
      </c>
      <c r="I20" s="177">
        <f t="shared" si="6"/>
        <v>0.32475355969331871</v>
      </c>
      <c r="J20" s="8"/>
      <c r="K20" s="2">
        <f t="shared" si="7"/>
        <v>0.27217962760131437</v>
      </c>
      <c r="L20" s="2">
        <f t="shared" si="8"/>
        <v>0</v>
      </c>
      <c r="M20" s="2">
        <f t="shared" si="9"/>
        <v>0</v>
      </c>
      <c r="N20" s="2">
        <f t="shared" si="10"/>
        <v>0.11171960569550932</v>
      </c>
      <c r="O20" s="2">
        <f t="shared" si="11"/>
        <v>0.61610076670317626</v>
      </c>
      <c r="P20" s="1">
        <v>497</v>
      </c>
      <c r="Q20" s="1"/>
      <c r="R20" s="1"/>
      <c r="S20" s="1">
        <v>204</v>
      </c>
      <c r="T20" s="1">
        <v>1090</v>
      </c>
      <c r="U20" s="1">
        <v>19</v>
      </c>
      <c r="V20" s="1"/>
      <c r="X20" s="1"/>
      <c r="Y20">
        <v>16</v>
      </c>
      <c r="Z20" s="1"/>
      <c r="AA20" s="1"/>
      <c r="AB20" s="1"/>
      <c r="AD20" s="1"/>
      <c r="AI20" t="str">
        <f t="shared" si="14"/>
        <v>Brookfield</v>
      </c>
      <c r="AJ20" t="s">
        <v>19</v>
      </c>
      <c r="AK20" s="9">
        <v>5</v>
      </c>
      <c r="AL20" s="7"/>
      <c r="AN20" s="97">
        <v>9</v>
      </c>
      <c r="AO20" s="99">
        <v>1</v>
      </c>
      <c r="AP20" s="99">
        <v>15</v>
      </c>
      <c r="AQ20" s="106">
        <v>8980</v>
      </c>
      <c r="AR20" s="106">
        <f t="shared" si="12"/>
        <v>9001</v>
      </c>
      <c r="AS20" t="s">
        <v>1711</v>
      </c>
      <c r="AT20" s="109">
        <f t="shared" si="13"/>
        <v>908980</v>
      </c>
      <c r="AW20">
        <v>20.399999999999999</v>
      </c>
      <c r="AX20">
        <v>0.6</v>
      </c>
      <c r="AY20">
        <v>19.8</v>
      </c>
      <c r="AZ20" s="2"/>
      <c r="BF20" s="117"/>
      <c r="BI20" s="117"/>
      <c r="BJ20" s="117"/>
    </row>
    <row r="21" spans="1:62" hidden="1" outlineLevel="1">
      <c r="A21" t="s">
        <v>2429</v>
      </c>
      <c r="B21" s="9" t="s">
        <v>136</v>
      </c>
      <c r="C21" s="1">
        <f t="shared" si="0"/>
        <v>500</v>
      </c>
      <c r="D21" s="7">
        <f t="shared" si="1"/>
        <v>2</v>
      </c>
      <c r="E21" s="7" t="e">
        <f t="shared" si="2"/>
        <v>#N/A</v>
      </c>
      <c r="F21" s="7">
        <f t="shared" si="3"/>
        <v>0</v>
      </c>
      <c r="G21" s="7">
        <f t="shared" si="4"/>
        <v>3</v>
      </c>
      <c r="H21" s="49">
        <f t="shared" si="5"/>
        <v>193</v>
      </c>
      <c r="I21" s="177">
        <f t="shared" si="6"/>
        <v>0.38600000000000001</v>
      </c>
      <c r="J21" s="8"/>
      <c r="K21" s="2">
        <f t="shared" si="7"/>
        <v>0.24</v>
      </c>
      <c r="L21" s="2">
        <f t="shared" si="8"/>
        <v>0</v>
      </c>
      <c r="M21" s="2">
        <f t="shared" si="9"/>
        <v>0</v>
      </c>
      <c r="N21" s="2">
        <f t="shared" si="10"/>
        <v>0.114</v>
      </c>
      <c r="O21" s="2">
        <f t="shared" si="11"/>
        <v>0.64600000000000002</v>
      </c>
      <c r="P21" s="1">
        <v>120</v>
      </c>
      <c r="Q21" s="1"/>
      <c r="R21" s="1"/>
      <c r="S21" s="1">
        <v>57</v>
      </c>
      <c r="T21" s="1">
        <v>313</v>
      </c>
      <c r="U21" s="1">
        <v>6</v>
      </c>
      <c r="V21" s="1"/>
      <c r="X21" s="1"/>
      <c r="Y21">
        <v>4</v>
      </c>
      <c r="Z21" s="1"/>
      <c r="AA21" s="1"/>
      <c r="AB21" s="1"/>
      <c r="AD21" s="1"/>
      <c r="AI21" t="str">
        <f t="shared" si="14"/>
        <v>Brooklyn</v>
      </c>
      <c r="AJ21" t="s">
        <v>2452</v>
      </c>
      <c r="AK21" s="9">
        <v>2</v>
      </c>
      <c r="AL21" s="7"/>
      <c r="AN21" s="97">
        <v>9</v>
      </c>
      <c r="AO21" s="99">
        <v>15</v>
      </c>
      <c r="AP21" s="99">
        <v>10</v>
      </c>
      <c r="AQ21" s="106">
        <v>9190</v>
      </c>
      <c r="AR21" s="106">
        <f t="shared" si="12"/>
        <v>9015</v>
      </c>
      <c r="AS21" t="s">
        <v>1711</v>
      </c>
      <c r="AT21" s="109">
        <f t="shared" si="13"/>
        <v>909190</v>
      </c>
      <c r="AW21">
        <v>29.14</v>
      </c>
      <c r="AX21">
        <v>0.17</v>
      </c>
      <c r="AY21">
        <v>28.97</v>
      </c>
      <c r="AZ21" s="2"/>
      <c r="BF21" s="117"/>
      <c r="BI21" s="117"/>
      <c r="BJ21" s="117"/>
    </row>
    <row r="22" spans="1:62" hidden="1" outlineLevel="1">
      <c r="A22" t="s">
        <v>2172</v>
      </c>
      <c r="B22" s="9" t="s">
        <v>136</v>
      </c>
      <c r="C22" s="1">
        <f t="shared" si="0"/>
        <v>925</v>
      </c>
      <c r="D22" s="7">
        <f t="shared" si="1"/>
        <v>2</v>
      </c>
      <c r="E22" s="7" t="e">
        <f t="shared" si="2"/>
        <v>#N/A</v>
      </c>
      <c r="F22" s="7">
        <f t="shared" si="3"/>
        <v>0</v>
      </c>
      <c r="G22" s="7">
        <f t="shared" si="4"/>
        <v>3</v>
      </c>
      <c r="H22" s="49">
        <f t="shared" si="5"/>
        <v>300</v>
      </c>
      <c r="I22" s="177">
        <f t="shared" si="6"/>
        <v>0.32432432432432434</v>
      </c>
      <c r="J22" s="8"/>
      <c r="K22" s="2">
        <f t="shared" si="7"/>
        <v>0.26378378378378381</v>
      </c>
      <c r="L22" s="2">
        <f t="shared" si="8"/>
        <v>0</v>
      </c>
      <c r="M22" s="2">
        <f t="shared" si="9"/>
        <v>0</v>
      </c>
      <c r="N22" s="2">
        <f t="shared" si="10"/>
        <v>0.1264864864864865</v>
      </c>
      <c r="O22" s="2">
        <f t="shared" si="11"/>
        <v>0.60972972972972972</v>
      </c>
      <c r="P22" s="1">
        <v>244</v>
      </c>
      <c r="Q22" s="1"/>
      <c r="R22" s="1"/>
      <c r="S22" s="1">
        <v>117</v>
      </c>
      <c r="T22" s="1">
        <v>544</v>
      </c>
      <c r="U22" s="1">
        <v>5</v>
      </c>
      <c r="V22" s="1"/>
      <c r="X22" s="1"/>
      <c r="Y22">
        <v>15</v>
      </c>
      <c r="Z22" s="1"/>
      <c r="AA22" s="1"/>
      <c r="AB22" s="1"/>
      <c r="AD22" s="1"/>
      <c r="AI22" t="str">
        <f t="shared" si="14"/>
        <v>Burlington</v>
      </c>
      <c r="AJ22" t="s">
        <v>1567</v>
      </c>
      <c r="AK22" s="9">
        <v>5</v>
      </c>
      <c r="AL22" s="7"/>
      <c r="AN22" s="97">
        <v>9</v>
      </c>
      <c r="AO22" s="99">
        <v>3</v>
      </c>
      <c r="AP22" s="99">
        <v>25</v>
      </c>
      <c r="AQ22" s="106">
        <v>10100</v>
      </c>
      <c r="AR22" s="106">
        <f t="shared" si="12"/>
        <v>9003</v>
      </c>
      <c r="AS22" t="s">
        <v>1711</v>
      </c>
      <c r="AT22" s="109">
        <f t="shared" si="13"/>
        <v>910100</v>
      </c>
      <c r="AW22">
        <v>30.43</v>
      </c>
      <c r="AX22">
        <v>0.63</v>
      </c>
      <c r="AY22">
        <v>29.8</v>
      </c>
      <c r="AZ22" s="2"/>
      <c r="BF22" s="117"/>
      <c r="BI22" s="117"/>
      <c r="BJ22" s="117"/>
    </row>
    <row r="23" spans="1:62" hidden="1" outlineLevel="1">
      <c r="A23" t="s">
        <v>2829</v>
      </c>
      <c r="B23" s="9" t="s">
        <v>136</v>
      </c>
      <c r="C23" s="1">
        <f t="shared" si="0"/>
        <v>97</v>
      </c>
      <c r="D23" s="7">
        <f t="shared" si="1"/>
        <v>2</v>
      </c>
      <c r="E23" s="7" t="e">
        <f t="shared" si="2"/>
        <v>#N/A</v>
      </c>
      <c r="F23" s="7">
        <f t="shared" si="3"/>
        <v>0</v>
      </c>
      <c r="G23" s="7">
        <f t="shared" si="4"/>
        <v>3</v>
      </c>
      <c r="H23" s="49">
        <f t="shared" si="5"/>
        <v>22</v>
      </c>
      <c r="I23" s="177">
        <f t="shared" si="6"/>
        <v>0.22680412371134021</v>
      </c>
      <c r="J23" s="8"/>
      <c r="K23" s="2">
        <f t="shared" si="7"/>
        <v>0.30927835051546393</v>
      </c>
      <c r="L23" s="2">
        <f t="shared" si="8"/>
        <v>0</v>
      </c>
      <c r="M23" s="2">
        <f t="shared" si="9"/>
        <v>0</v>
      </c>
      <c r="N23" s="2">
        <f t="shared" si="10"/>
        <v>0.13402061855670103</v>
      </c>
      <c r="O23" s="2">
        <f t="shared" si="11"/>
        <v>0.55670103092783507</v>
      </c>
      <c r="P23" s="1">
        <v>30</v>
      </c>
      <c r="Q23" s="1"/>
      <c r="R23" s="1"/>
      <c r="S23" s="1">
        <v>13</v>
      </c>
      <c r="T23" s="1">
        <v>52</v>
      </c>
      <c r="U23" s="1">
        <v>1</v>
      </c>
      <c r="V23" s="1"/>
      <c r="X23" s="1"/>
      <c r="Y23">
        <v>1</v>
      </c>
      <c r="Z23" s="1"/>
      <c r="AA23" s="1"/>
      <c r="AB23" s="1"/>
      <c r="AD23" s="1"/>
      <c r="AI23" t="str">
        <f t="shared" si="14"/>
        <v>Canaan</v>
      </c>
      <c r="AJ23" t="s">
        <v>1509</v>
      </c>
      <c r="AK23" s="9">
        <v>5</v>
      </c>
      <c r="AL23" s="7"/>
      <c r="AN23" s="97">
        <v>9</v>
      </c>
      <c r="AO23" s="99">
        <v>5</v>
      </c>
      <c r="AP23" s="99">
        <v>20</v>
      </c>
      <c r="AQ23" s="106">
        <v>10940</v>
      </c>
      <c r="AR23" s="106">
        <f t="shared" si="12"/>
        <v>9005</v>
      </c>
      <c r="AS23" t="s">
        <v>1711</v>
      </c>
      <c r="AT23" s="109">
        <f t="shared" si="13"/>
        <v>910940</v>
      </c>
      <c r="AW23">
        <v>33.28</v>
      </c>
      <c r="AX23">
        <v>0.33</v>
      </c>
      <c r="AY23">
        <v>32.950000000000003</v>
      </c>
      <c r="AZ23" s="2"/>
      <c r="BF23" s="117"/>
      <c r="BI23" s="117"/>
      <c r="BJ23" s="117"/>
    </row>
    <row r="24" spans="1:62" hidden="1" outlineLevel="1">
      <c r="A24" t="s">
        <v>2109</v>
      </c>
      <c r="B24" s="9" t="s">
        <v>136</v>
      </c>
      <c r="C24" s="1">
        <f t="shared" si="0"/>
        <v>532</v>
      </c>
      <c r="D24" s="7">
        <f t="shared" si="1"/>
        <v>3</v>
      </c>
      <c r="E24" s="7" t="e">
        <f t="shared" si="2"/>
        <v>#N/A</v>
      </c>
      <c r="F24" s="7">
        <f t="shared" si="3"/>
        <v>0</v>
      </c>
      <c r="G24" s="7">
        <f t="shared" si="4"/>
        <v>2</v>
      </c>
      <c r="H24" s="49">
        <f t="shared" si="5"/>
        <v>266</v>
      </c>
      <c r="I24" s="177">
        <f t="shared" si="6"/>
        <v>0.5</v>
      </c>
      <c r="J24" s="8"/>
      <c r="K24" s="2">
        <f t="shared" si="7"/>
        <v>0.15789473684210525</v>
      </c>
      <c r="L24" s="2">
        <f t="shared" si="8"/>
        <v>0</v>
      </c>
      <c r="M24" s="2">
        <f t="shared" si="9"/>
        <v>0</v>
      </c>
      <c r="N24" s="2">
        <f t="shared" si="10"/>
        <v>0.15977443609022557</v>
      </c>
      <c r="O24" s="2">
        <f t="shared" si="11"/>
        <v>0.68233082706766912</v>
      </c>
      <c r="P24" s="1">
        <v>84</v>
      </c>
      <c r="Q24" s="1"/>
      <c r="R24" s="1"/>
      <c r="S24" s="1">
        <v>85</v>
      </c>
      <c r="T24" s="1">
        <v>351</v>
      </c>
      <c r="U24" s="1">
        <v>9</v>
      </c>
      <c r="V24" s="1"/>
      <c r="X24" s="1"/>
      <c r="Y24">
        <v>3</v>
      </c>
      <c r="Z24" s="1"/>
      <c r="AA24" s="1"/>
      <c r="AB24" s="1"/>
      <c r="AD24" s="1"/>
      <c r="AI24" t="str">
        <f t="shared" si="14"/>
        <v>Canterbury</v>
      </c>
      <c r="AJ24" t="s">
        <v>2452</v>
      </c>
      <c r="AK24" s="9">
        <v>2</v>
      </c>
      <c r="AL24" s="7"/>
      <c r="AN24" s="97">
        <v>9</v>
      </c>
      <c r="AO24" s="99">
        <v>15</v>
      </c>
      <c r="AP24" s="99">
        <v>15</v>
      </c>
      <c r="AQ24" s="106">
        <v>12130</v>
      </c>
      <c r="AR24" s="106">
        <f t="shared" si="12"/>
        <v>9015</v>
      </c>
      <c r="AS24" t="s">
        <v>1711</v>
      </c>
      <c r="AT24" s="109">
        <f t="shared" si="13"/>
        <v>912130</v>
      </c>
      <c r="AW24">
        <v>40.15</v>
      </c>
      <c r="AX24">
        <v>0.25</v>
      </c>
      <c r="AY24">
        <v>39.9</v>
      </c>
      <c r="AZ24" s="2"/>
      <c r="BF24" s="117"/>
      <c r="BI24" s="117"/>
      <c r="BJ24" s="117"/>
    </row>
    <row r="25" spans="1:62" hidden="1" outlineLevel="1">
      <c r="A25" t="s">
        <v>2830</v>
      </c>
      <c r="B25" s="9" t="s">
        <v>136</v>
      </c>
      <c r="C25" s="1">
        <f t="shared" si="0"/>
        <v>1130</v>
      </c>
      <c r="D25" s="7">
        <f t="shared" si="1"/>
        <v>2</v>
      </c>
      <c r="E25" s="7" t="e">
        <f t="shared" si="2"/>
        <v>#N/A</v>
      </c>
      <c r="F25" s="7">
        <f t="shared" si="3"/>
        <v>0</v>
      </c>
      <c r="G25" s="7">
        <f t="shared" si="4"/>
        <v>3</v>
      </c>
      <c r="H25" s="49">
        <f t="shared" si="5"/>
        <v>233</v>
      </c>
      <c r="I25" s="177">
        <f t="shared" si="6"/>
        <v>0.20619469026548673</v>
      </c>
      <c r="J25" s="8"/>
      <c r="K25" s="2">
        <f t="shared" si="7"/>
        <v>0.32035398230088497</v>
      </c>
      <c r="L25" s="2">
        <f t="shared" si="8"/>
        <v>0</v>
      </c>
      <c r="M25" s="2">
        <f t="shared" si="9"/>
        <v>0</v>
      </c>
      <c r="N25" s="2">
        <f t="shared" si="10"/>
        <v>0.1256637168141593</v>
      </c>
      <c r="O25" s="2">
        <f t="shared" si="11"/>
        <v>0.5539823008849557</v>
      </c>
      <c r="P25" s="1">
        <v>362</v>
      </c>
      <c r="Q25" s="1"/>
      <c r="R25" s="1"/>
      <c r="S25" s="1">
        <v>142</v>
      </c>
      <c r="T25" s="1">
        <v>595</v>
      </c>
      <c r="U25" s="1">
        <v>23</v>
      </c>
      <c r="V25" s="1"/>
      <c r="X25" s="1"/>
      <c r="Y25">
        <v>8</v>
      </c>
      <c r="Z25" s="1"/>
      <c r="AA25" s="1"/>
      <c r="AB25" s="1"/>
      <c r="AD25" s="1"/>
      <c r="AI25" t="str">
        <f t="shared" si="14"/>
        <v>Canton</v>
      </c>
      <c r="AJ25" t="s">
        <v>1567</v>
      </c>
      <c r="AK25" s="9">
        <v>5</v>
      </c>
      <c r="AL25" s="7"/>
      <c r="AN25" s="97">
        <v>9</v>
      </c>
      <c r="AO25" s="99">
        <v>3</v>
      </c>
      <c r="AP25" s="99">
        <v>30</v>
      </c>
      <c r="AQ25" s="106">
        <v>12270</v>
      </c>
      <c r="AR25" s="106">
        <f t="shared" si="12"/>
        <v>9003</v>
      </c>
      <c r="AS25" t="s">
        <v>1711</v>
      </c>
      <c r="AT25" s="109">
        <f t="shared" si="13"/>
        <v>912270</v>
      </c>
      <c r="AW25">
        <v>25.04</v>
      </c>
      <c r="AX25">
        <v>0.47</v>
      </c>
      <c r="AY25">
        <v>24.57</v>
      </c>
      <c r="AZ25" s="2"/>
      <c r="BF25" s="117"/>
      <c r="BI25" s="117"/>
      <c r="BJ25" s="117"/>
    </row>
    <row r="26" spans="1:62" hidden="1" outlineLevel="1">
      <c r="A26" t="s">
        <v>2867</v>
      </c>
      <c r="B26" s="9" t="s">
        <v>136</v>
      </c>
      <c r="C26" s="1">
        <f t="shared" si="0"/>
        <v>204</v>
      </c>
      <c r="D26" s="7">
        <f t="shared" si="1"/>
        <v>2</v>
      </c>
      <c r="E26" s="7" t="e">
        <f t="shared" si="2"/>
        <v>#N/A</v>
      </c>
      <c r="F26" s="7">
        <f t="shared" si="3"/>
        <v>0</v>
      </c>
      <c r="G26" s="7">
        <f t="shared" si="4"/>
        <v>3</v>
      </c>
      <c r="H26" s="49">
        <f t="shared" si="5"/>
        <v>91</v>
      </c>
      <c r="I26" s="177">
        <f t="shared" si="6"/>
        <v>0.44607843137254904</v>
      </c>
      <c r="J26" s="8"/>
      <c r="K26" s="2">
        <f t="shared" si="7"/>
        <v>0.18627450980392157</v>
      </c>
      <c r="L26" s="2">
        <f t="shared" si="8"/>
        <v>0</v>
      </c>
      <c r="M26" s="2">
        <f t="shared" si="9"/>
        <v>0</v>
      </c>
      <c r="N26" s="2">
        <f t="shared" si="10"/>
        <v>0.14705882352941177</v>
      </c>
      <c r="O26" s="2">
        <f t="shared" si="11"/>
        <v>0.66666666666666663</v>
      </c>
      <c r="P26" s="1">
        <v>38</v>
      </c>
      <c r="Q26" s="1"/>
      <c r="R26" s="1"/>
      <c r="S26" s="1">
        <v>30</v>
      </c>
      <c r="T26" s="1">
        <v>129</v>
      </c>
      <c r="U26" s="1">
        <v>2</v>
      </c>
      <c r="V26" s="1"/>
      <c r="X26" s="1"/>
      <c r="Y26">
        <v>5</v>
      </c>
      <c r="Z26" s="1"/>
      <c r="AA26" s="1"/>
      <c r="AB26" s="1"/>
      <c r="AD26" s="1"/>
      <c r="AI26" t="str">
        <f t="shared" si="14"/>
        <v>Chaplin</v>
      </c>
      <c r="AJ26" t="s">
        <v>2452</v>
      </c>
      <c r="AK26" s="9">
        <v>2</v>
      </c>
      <c r="AL26" s="7"/>
      <c r="AN26" s="97">
        <v>9</v>
      </c>
      <c r="AO26" s="99">
        <v>15</v>
      </c>
      <c r="AP26" s="99">
        <v>20</v>
      </c>
      <c r="AQ26" s="106">
        <v>13810</v>
      </c>
      <c r="AR26" s="106">
        <f t="shared" si="12"/>
        <v>9015</v>
      </c>
      <c r="AS26" t="s">
        <v>1711</v>
      </c>
      <c r="AT26" s="109">
        <f t="shared" si="13"/>
        <v>913810</v>
      </c>
      <c r="AW26">
        <v>19.559999999999999</v>
      </c>
      <c r="AX26">
        <v>0.13</v>
      </c>
      <c r="AY26">
        <v>19.43</v>
      </c>
      <c r="AZ26" s="2"/>
      <c r="BF26" s="117"/>
      <c r="BI26" s="117"/>
      <c r="BJ26" s="117"/>
    </row>
    <row r="27" spans="1:62" hidden="1" outlineLevel="1">
      <c r="A27" t="s">
        <v>1369</v>
      </c>
      <c r="B27" s="9" t="s">
        <v>136</v>
      </c>
      <c r="C27" s="1">
        <f t="shared" si="0"/>
        <v>2412</v>
      </c>
      <c r="D27" s="7">
        <f t="shared" si="1"/>
        <v>2</v>
      </c>
      <c r="E27" s="7" t="e">
        <f t="shared" si="2"/>
        <v>#N/A</v>
      </c>
      <c r="F27" s="7">
        <f t="shared" si="3"/>
        <v>0</v>
      </c>
      <c r="G27" s="7">
        <f t="shared" si="4"/>
        <v>3</v>
      </c>
      <c r="H27" s="49">
        <f t="shared" si="5"/>
        <v>670</v>
      </c>
      <c r="I27" s="177">
        <f t="shared" si="6"/>
        <v>0.27777777777777779</v>
      </c>
      <c r="J27" s="8"/>
      <c r="K27" s="2">
        <f t="shared" si="7"/>
        <v>0.28772802653399671</v>
      </c>
      <c r="L27" s="2">
        <f t="shared" si="8"/>
        <v>0</v>
      </c>
      <c r="M27" s="2">
        <f t="shared" si="9"/>
        <v>0</v>
      </c>
      <c r="N27" s="2">
        <f t="shared" si="10"/>
        <v>0.12935323383084577</v>
      </c>
      <c r="O27" s="2">
        <f t="shared" si="11"/>
        <v>0.5829187396351575</v>
      </c>
      <c r="P27" s="1">
        <v>694</v>
      </c>
      <c r="Q27" s="1"/>
      <c r="R27" s="1"/>
      <c r="S27" s="1">
        <v>312</v>
      </c>
      <c r="T27" s="1">
        <v>1364</v>
      </c>
      <c r="U27" s="1">
        <v>18</v>
      </c>
      <c r="V27" s="1"/>
      <c r="X27" s="1"/>
      <c r="Y27">
        <v>24</v>
      </c>
      <c r="Z27" s="1"/>
      <c r="AA27" s="1"/>
      <c r="AB27" s="1"/>
      <c r="AD27" s="1"/>
      <c r="AI27" t="str">
        <f t="shared" si="14"/>
        <v>Cheshire</v>
      </c>
      <c r="AJ27" t="s">
        <v>3189</v>
      </c>
      <c r="AK27" s="9">
        <v>5</v>
      </c>
      <c r="AL27" s="7"/>
      <c r="AN27" s="97">
        <v>9</v>
      </c>
      <c r="AO27" s="99">
        <v>9</v>
      </c>
      <c r="AP27" s="99">
        <v>25</v>
      </c>
      <c r="AQ27" s="106">
        <v>14160</v>
      </c>
      <c r="AR27" s="106">
        <f t="shared" si="12"/>
        <v>9009</v>
      </c>
      <c r="AS27" t="s">
        <v>1711</v>
      </c>
      <c r="AT27" s="109">
        <f t="shared" si="13"/>
        <v>914160</v>
      </c>
      <c r="AW27">
        <v>33.409999999999997</v>
      </c>
      <c r="AX27">
        <v>0.5</v>
      </c>
      <c r="AY27">
        <v>32.909999999999997</v>
      </c>
      <c r="AZ27" s="2"/>
      <c r="BF27" s="117"/>
      <c r="BI27" s="117"/>
      <c r="BJ27" s="117"/>
    </row>
    <row r="28" spans="1:62" hidden="1" outlineLevel="1">
      <c r="A28" t="s">
        <v>2163</v>
      </c>
      <c r="B28" s="9" t="s">
        <v>136</v>
      </c>
      <c r="C28" s="1">
        <f t="shared" si="0"/>
        <v>268</v>
      </c>
      <c r="D28" s="7">
        <f t="shared" si="1"/>
        <v>2</v>
      </c>
      <c r="E28" s="7" t="e">
        <f t="shared" si="2"/>
        <v>#N/A</v>
      </c>
      <c r="F28" s="7">
        <f t="shared" si="3"/>
        <v>0</v>
      </c>
      <c r="G28" s="7">
        <f t="shared" si="4"/>
        <v>3</v>
      </c>
      <c r="H28" s="49">
        <f t="shared" si="5"/>
        <v>30</v>
      </c>
      <c r="I28" s="177">
        <f t="shared" si="6"/>
        <v>0.11194029850746269</v>
      </c>
      <c r="J28" s="8"/>
      <c r="K28" s="2">
        <f t="shared" si="7"/>
        <v>0.38432835820895522</v>
      </c>
      <c r="L28" s="2">
        <f t="shared" si="8"/>
        <v>0</v>
      </c>
      <c r="M28" s="2">
        <f t="shared" si="9"/>
        <v>0</v>
      </c>
      <c r="N28" s="2">
        <f t="shared" si="10"/>
        <v>0.10074626865671642</v>
      </c>
      <c r="O28" s="2">
        <f t="shared" si="11"/>
        <v>0.5149253731343284</v>
      </c>
      <c r="P28" s="1">
        <v>103</v>
      </c>
      <c r="Q28" s="1"/>
      <c r="R28" s="1"/>
      <c r="S28" s="1">
        <v>27</v>
      </c>
      <c r="T28" s="1">
        <v>133</v>
      </c>
      <c r="U28" s="1">
        <v>2</v>
      </c>
      <c r="V28" s="1"/>
      <c r="X28" s="1"/>
      <c r="Y28">
        <v>3</v>
      </c>
      <c r="Z28" s="1"/>
      <c r="AA28" s="1"/>
      <c r="AB28" s="1"/>
      <c r="AD28" s="1"/>
      <c r="AI28" t="str">
        <f t="shared" si="14"/>
        <v>Chester</v>
      </c>
      <c r="AJ28" t="s">
        <v>2234</v>
      </c>
      <c r="AK28" s="9">
        <v>2</v>
      </c>
      <c r="AL28" s="7"/>
      <c r="AN28" s="97">
        <v>9</v>
      </c>
      <c r="AO28" s="99">
        <v>7</v>
      </c>
      <c r="AP28" s="99">
        <v>5</v>
      </c>
      <c r="AQ28" s="106">
        <v>14300</v>
      </c>
      <c r="AR28" s="106">
        <f t="shared" si="12"/>
        <v>9007</v>
      </c>
      <c r="AS28" t="s">
        <v>1711</v>
      </c>
      <c r="AT28" s="109">
        <f t="shared" si="13"/>
        <v>914300</v>
      </c>
      <c r="AW28">
        <v>16.829999999999998</v>
      </c>
      <c r="AX28">
        <v>0.8</v>
      </c>
      <c r="AY28">
        <v>16.03</v>
      </c>
      <c r="AZ28" s="2"/>
      <c r="BF28" s="117"/>
      <c r="BI28" s="117"/>
      <c r="BJ28" s="117"/>
    </row>
    <row r="29" spans="1:62" hidden="1" outlineLevel="1">
      <c r="A29" t="s">
        <v>2265</v>
      </c>
      <c r="B29" s="9" t="s">
        <v>136</v>
      </c>
      <c r="C29" s="1">
        <f t="shared" si="0"/>
        <v>1158</v>
      </c>
      <c r="D29" s="7">
        <f t="shared" si="1"/>
        <v>2</v>
      </c>
      <c r="E29" s="7" t="e">
        <f t="shared" si="2"/>
        <v>#N/A</v>
      </c>
      <c r="F29" s="7">
        <f t="shared" si="3"/>
        <v>0</v>
      </c>
      <c r="G29" s="7">
        <f t="shared" si="4"/>
        <v>3</v>
      </c>
      <c r="H29" s="49">
        <f t="shared" si="5"/>
        <v>410</v>
      </c>
      <c r="I29" s="177">
        <f t="shared" si="6"/>
        <v>0.3540587219343696</v>
      </c>
      <c r="J29" s="8"/>
      <c r="K29" s="2">
        <f t="shared" si="7"/>
        <v>0.25474956822107081</v>
      </c>
      <c r="L29" s="2">
        <f t="shared" si="8"/>
        <v>0</v>
      </c>
      <c r="M29" s="2">
        <f t="shared" si="9"/>
        <v>0</v>
      </c>
      <c r="N29" s="2">
        <f t="shared" si="10"/>
        <v>0.11226252158894647</v>
      </c>
      <c r="O29" s="2">
        <f t="shared" si="11"/>
        <v>0.63298791018998279</v>
      </c>
      <c r="P29" s="1">
        <v>295</v>
      </c>
      <c r="Q29" s="1"/>
      <c r="R29" s="1"/>
      <c r="S29" s="1">
        <v>130</v>
      </c>
      <c r="T29" s="1">
        <v>705</v>
      </c>
      <c r="U29" s="1">
        <v>16</v>
      </c>
      <c r="V29" s="1"/>
      <c r="X29" s="1"/>
      <c r="Y29">
        <v>12</v>
      </c>
      <c r="Z29" s="1"/>
      <c r="AA29" s="1"/>
      <c r="AB29" s="1"/>
      <c r="AD29" s="1"/>
      <c r="AI29" t="str">
        <f t="shared" si="14"/>
        <v>Clinton</v>
      </c>
      <c r="AJ29" t="s">
        <v>2234</v>
      </c>
      <c r="AK29" s="9">
        <v>2</v>
      </c>
      <c r="AL29" s="7"/>
      <c r="AN29" s="97">
        <v>9</v>
      </c>
      <c r="AO29" s="99">
        <v>7</v>
      </c>
      <c r="AP29" s="99">
        <v>10</v>
      </c>
      <c r="AQ29" s="106">
        <v>15350</v>
      </c>
      <c r="AR29" s="106">
        <f t="shared" si="12"/>
        <v>9007</v>
      </c>
      <c r="AS29" t="s">
        <v>1711</v>
      </c>
      <c r="AT29" s="109">
        <f t="shared" si="13"/>
        <v>915350</v>
      </c>
      <c r="AW29">
        <v>19.04</v>
      </c>
      <c r="AX29">
        <v>2.76</v>
      </c>
      <c r="AY29">
        <v>16.28</v>
      </c>
      <c r="AZ29" s="2"/>
      <c r="BF29" s="117"/>
      <c r="BI29" s="117"/>
      <c r="BJ29" s="117"/>
    </row>
    <row r="30" spans="1:62" hidden="1" outlineLevel="1">
      <c r="A30" t="s">
        <v>2788</v>
      </c>
      <c r="B30" s="9" t="s">
        <v>136</v>
      </c>
      <c r="C30" s="1">
        <f t="shared" si="0"/>
        <v>1218</v>
      </c>
      <c r="D30" s="7">
        <f t="shared" si="1"/>
        <v>2</v>
      </c>
      <c r="E30" s="7" t="e">
        <f t="shared" si="2"/>
        <v>#N/A</v>
      </c>
      <c r="F30" s="7">
        <f t="shared" si="3"/>
        <v>0</v>
      </c>
      <c r="G30" s="7">
        <f t="shared" si="4"/>
        <v>3</v>
      </c>
      <c r="H30" s="49">
        <f t="shared" si="5"/>
        <v>376</v>
      </c>
      <c r="I30" s="177">
        <f t="shared" si="6"/>
        <v>0.30870279146141216</v>
      </c>
      <c r="J30" s="8"/>
      <c r="K30" s="2">
        <f t="shared" si="7"/>
        <v>0.26436781609195403</v>
      </c>
      <c r="L30" s="2">
        <f t="shared" si="8"/>
        <v>0</v>
      </c>
      <c r="M30" s="2">
        <f t="shared" si="9"/>
        <v>0</v>
      </c>
      <c r="N30" s="2">
        <f t="shared" si="10"/>
        <v>0.14285714285714285</v>
      </c>
      <c r="O30" s="2">
        <f t="shared" si="11"/>
        <v>0.59277504105090317</v>
      </c>
      <c r="P30" s="1">
        <v>322</v>
      </c>
      <c r="Q30" s="1"/>
      <c r="R30" s="1"/>
      <c r="S30" s="1">
        <v>174</v>
      </c>
      <c r="T30" s="1">
        <v>698</v>
      </c>
      <c r="U30" s="1">
        <v>10</v>
      </c>
      <c r="V30" s="1"/>
      <c r="X30" s="1"/>
      <c r="Y30">
        <v>14</v>
      </c>
      <c r="Z30" s="1"/>
      <c r="AA30" s="1"/>
      <c r="AB30" s="1"/>
      <c r="AD30" s="1"/>
      <c r="AI30" t="str">
        <f t="shared" si="14"/>
        <v>Colchester</v>
      </c>
      <c r="AJ30" t="s">
        <v>2803</v>
      </c>
      <c r="AK30" s="9">
        <v>2</v>
      </c>
      <c r="AL30" s="7"/>
      <c r="AN30" s="97">
        <v>9</v>
      </c>
      <c r="AO30" s="99">
        <v>11</v>
      </c>
      <c r="AP30" s="99">
        <v>10</v>
      </c>
      <c r="AQ30" s="106">
        <v>15910</v>
      </c>
      <c r="AR30" s="106">
        <f t="shared" si="12"/>
        <v>9011</v>
      </c>
      <c r="AS30" t="s">
        <v>1711</v>
      </c>
      <c r="AT30" s="109">
        <f t="shared" si="13"/>
        <v>915910</v>
      </c>
      <c r="AW30">
        <v>49.8</v>
      </c>
      <c r="AX30">
        <v>0.74</v>
      </c>
      <c r="AY30">
        <v>49.06</v>
      </c>
      <c r="AZ30" s="2"/>
      <c r="BF30" s="117"/>
      <c r="BI30" s="117"/>
      <c r="BJ30" s="117"/>
    </row>
    <row r="31" spans="1:62" hidden="1" outlineLevel="1">
      <c r="A31" t="s">
        <v>1108</v>
      </c>
      <c r="B31" s="9" t="s">
        <v>136</v>
      </c>
      <c r="C31" s="1">
        <f t="shared" si="0"/>
        <v>144</v>
      </c>
      <c r="D31" s="7">
        <f t="shared" si="1"/>
        <v>2</v>
      </c>
      <c r="E31" s="7">
        <f t="shared" si="2"/>
        <v>5</v>
      </c>
      <c r="F31" s="7">
        <f t="shared" si="3"/>
        <v>0</v>
      </c>
      <c r="G31" s="7">
        <f t="shared" si="4"/>
        <v>3</v>
      </c>
      <c r="H31" s="49">
        <f t="shared" si="5"/>
        <v>74</v>
      </c>
      <c r="I31" s="177">
        <f t="shared" si="6"/>
        <v>0.51388888888888884</v>
      </c>
      <c r="J31" s="8"/>
      <c r="K31" s="2">
        <f t="shared" si="7"/>
        <v>0.15972222222222221</v>
      </c>
      <c r="L31" s="2">
        <f t="shared" si="8"/>
        <v>0</v>
      </c>
      <c r="M31" s="2">
        <f t="shared" si="9"/>
        <v>0</v>
      </c>
      <c r="N31" s="2">
        <f t="shared" si="10"/>
        <v>0.15277777777777779</v>
      </c>
      <c r="O31" s="2">
        <f t="shared" si="11"/>
        <v>0.6875</v>
      </c>
      <c r="P31" s="1">
        <v>23</v>
      </c>
      <c r="Q31" s="1"/>
      <c r="R31" s="1"/>
      <c r="S31" s="1">
        <v>22</v>
      </c>
      <c r="T31" s="1">
        <v>97</v>
      </c>
      <c r="U31" s="1">
        <v>0</v>
      </c>
      <c r="V31" s="1"/>
      <c r="X31" s="1"/>
      <c r="Y31">
        <v>2</v>
      </c>
      <c r="Z31" s="1"/>
      <c r="AA31" s="1"/>
      <c r="AB31" s="1"/>
      <c r="AD31" s="1"/>
      <c r="AI31" t="str">
        <f t="shared" si="14"/>
        <v>Colebrook</v>
      </c>
      <c r="AJ31" t="s">
        <v>1509</v>
      </c>
      <c r="AK31" s="9">
        <v>1</v>
      </c>
      <c r="AL31" s="7"/>
      <c r="AN31" s="97">
        <v>9</v>
      </c>
      <c r="AO31" s="99">
        <v>5</v>
      </c>
      <c r="AP31" s="99">
        <v>25</v>
      </c>
      <c r="AQ31" s="106">
        <v>16050</v>
      </c>
      <c r="AR31" s="106">
        <f t="shared" si="12"/>
        <v>9005</v>
      </c>
      <c r="AS31" t="s">
        <v>1711</v>
      </c>
      <c r="AT31" s="109">
        <f t="shared" si="13"/>
        <v>916050</v>
      </c>
      <c r="AW31">
        <v>32.92</v>
      </c>
      <c r="AX31">
        <v>1.45</v>
      </c>
      <c r="AY31">
        <v>31.47</v>
      </c>
      <c r="AZ31" s="2"/>
      <c r="BF31" s="117"/>
      <c r="BI31" s="117"/>
      <c r="BJ31" s="117"/>
    </row>
    <row r="32" spans="1:62" hidden="1" outlineLevel="1">
      <c r="A32" t="s">
        <v>3143</v>
      </c>
      <c r="B32" s="9" t="s">
        <v>136</v>
      </c>
      <c r="C32" s="1">
        <f t="shared" si="0"/>
        <v>504</v>
      </c>
      <c r="D32" s="7">
        <f t="shared" si="1"/>
        <v>2</v>
      </c>
      <c r="E32" s="7" t="e">
        <f t="shared" si="2"/>
        <v>#N/A</v>
      </c>
      <c r="F32" s="7">
        <f t="shared" si="3"/>
        <v>0</v>
      </c>
      <c r="G32" s="7">
        <f t="shared" si="4"/>
        <v>3</v>
      </c>
      <c r="H32" s="49">
        <f t="shared" si="5"/>
        <v>177</v>
      </c>
      <c r="I32" s="177">
        <f t="shared" si="6"/>
        <v>0.35119047619047616</v>
      </c>
      <c r="J32" s="8"/>
      <c r="K32" s="2">
        <f t="shared" si="7"/>
        <v>0.26190476190476192</v>
      </c>
      <c r="L32" s="2">
        <f t="shared" si="8"/>
        <v>0</v>
      </c>
      <c r="M32" s="2">
        <f t="shared" si="9"/>
        <v>0</v>
      </c>
      <c r="N32" s="2">
        <f t="shared" si="10"/>
        <v>0.11507936507936507</v>
      </c>
      <c r="O32" s="2">
        <f t="shared" si="11"/>
        <v>0.62301587301587302</v>
      </c>
      <c r="P32" s="1">
        <v>132</v>
      </c>
      <c r="Q32" s="1"/>
      <c r="R32" s="1"/>
      <c r="S32" s="1">
        <v>58</v>
      </c>
      <c r="T32" s="1">
        <v>309</v>
      </c>
      <c r="U32" s="1">
        <v>1</v>
      </c>
      <c r="V32" s="1"/>
      <c r="X32" s="1"/>
      <c r="Y32">
        <v>4</v>
      </c>
      <c r="Z32" s="1"/>
      <c r="AA32" s="1"/>
      <c r="AB32" s="1"/>
      <c r="AD32" s="1"/>
      <c r="AI32" t="str">
        <f t="shared" si="14"/>
        <v>Columbia</v>
      </c>
      <c r="AJ32" t="s">
        <v>2804</v>
      </c>
      <c r="AK32" s="9">
        <v>2</v>
      </c>
      <c r="AL32" s="7"/>
      <c r="AN32" s="97">
        <v>9</v>
      </c>
      <c r="AO32" s="99">
        <v>13</v>
      </c>
      <c r="AP32" s="99">
        <v>15</v>
      </c>
      <c r="AQ32" s="106">
        <v>16400</v>
      </c>
      <c r="AR32" s="106">
        <f t="shared" si="12"/>
        <v>9013</v>
      </c>
      <c r="AS32" t="s">
        <v>1711</v>
      </c>
      <c r="AT32" s="109">
        <f t="shared" si="13"/>
        <v>916400</v>
      </c>
      <c r="AW32">
        <v>21.97</v>
      </c>
      <c r="AX32">
        <v>0.61</v>
      </c>
      <c r="AY32">
        <v>21.36</v>
      </c>
      <c r="AZ32" s="2"/>
      <c r="BF32" s="117"/>
      <c r="BI32" s="117"/>
      <c r="BJ32" s="117"/>
    </row>
    <row r="33" spans="1:62" hidden="1" outlineLevel="1">
      <c r="A33" t="s">
        <v>2818</v>
      </c>
      <c r="B33" s="9" t="s">
        <v>136</v>
      </c>
      <c r="C33" s="1">
        <f t="shared" si="0"/>
        <v>108</v>
      </c>
      <c r="D33" s="7">
        <f t="shared" si="1"/>
        <v>2</v>
      </c>
      <c r="E33" s="7">
        <f t="shared" si="2"/>
        <v>5</v>
      </c>
      <c r="F33" s="7">
        <f t="shared" si="3"/>
        <v>0</v>
      </c>
      <c r="G33" s="7">
        <f t="shared" si="4"/>
        <v>3</v>
      </c>
      <c r="H33" s="49">
        <f t="shared" si="5"/>
        <v>11</v>
      </c>
      <c r="I33" s="177">
        <f t="shared" si="6"/>
        <v>0.10185185185185185</v>
      </c>
      <c r="J33" s="8"/>
      <c r="K33" s="2">
        <f t="shared" si="7"/>
        <v>0.39814814814814814</v>
      </c>
      <c r="L33" s="2">
        <f t="shared" si="8"/>
        <v>0</v>
      </c>
      <c r="M33" s="2">
        <f t="shared" si="9"/>
        <v>0</v>
      </c>
      <c r="N33" s="2">
        <f t="shared" si="10"/>
        <v>6.4814814814814811E-2</v>
      </c>
      <c r="O33" s="2">
        <f t="shared" si="11"/>
        <v>0.53703703703703709</v>
      </c>
      <c r="P33" s="1">
        <v>43</v>
      </c>
      <c r="Q33" s="1"/>
      <c r="R33" s="1"/>
      <c r="S33" s="1">
        <v>7</v>
      </c>
      <c r="T33" s="1">
        <v>54</v>
      </c>
      <c r="U33" s="1">
        <v>0</v>
      </c>
      <c r="V33" s="1"/>
      <c r="X33" s="1"/>
      <c r="Y33">
        <v>4</v>
      </c>
      <c r="Z33" s="1"/>
      <c r="AA33" s="1"/>
      <c r="AB33" s="1"/>
      <c r="AD33" s="1"/>
      <c r="AI33" t="str">
        <f t="shared" si="14"/>
        <v>Cornwall</v>
      </c>
      <c r="AJ33" t="s">
        <v>1509</v>
      </c>
      <c r="AK33" s="9">
        <v>5</v>
      </c>
      <c r="AL33" s="7"/>
      <c r="AN33" s="97">
        <v>9</v>
      </c>
      <c r="AO33" s="99">
        <v>5</v>
      </c>
      <c r="AP33" s="99">
        <v>30</v>
      </c>
      <c r="AQ33" s="106">
        <v>17240</v>
      </c>
      <c r="AR33" s="106">
        <f t="shared" si="12"/>
        <v>9005</v>
      </c>
      <c r="AS33" t="s">
        <v>1711</v>
      </c>
      <c r="AT33" s="109">
        <f t="shared" si="13"/>
        <v>917240</v>
      </c>
      <c r="AW33">
        <v>46.27</v>
      </c>
      <c r="AX33">
        <v>0.25</v>
      </c>
      <c r="AY33">
        <v>46.01</v>
      </c>
      <c r="AZ33" s="2"/>
      <c r="BF33" s="117"/>
      <c r="BI33" s="117"/>
      <c r="BJ33" s="117"/>
    </row>
    <row r="34" spans="1:62" hidden="1" outlineLevel="1">
      <c r="A34" t="s">
        <v>1733</v>
      </c>
      <c r="B34" s="9" t="s">
        <v>136</v>
      </c>
      <c r="C34" s="1">
        <f t="shared" si="0"/>
        <v>889</v>
      </c>
      <c r="D34" s="7">
        <f t="shared" si="1"/>
        <v>2</v>
      </c>
      <c r="E34" s="7" t="e">
        <f t="shared" si="2"/>
        <v>#N/A</v>
      </c>
      <c r="F34" s="7">
        <f t="shared" si="3"/>
        <v>0</v>
      </c>
      <c r="G34" s="7">
        <f t="shared" si="4"/>
        <v>3</v>
      </c>
      <c r="H34" s="49">
        <f t="shared" si="5"/>
        <v>298</v>
      </c>
      <c r="I34" s="177">
        <f t="shared" si="6"/>
        <v>0.33520809898762655</v>
      </c>
      <c r="J34" s="8"/>
      <c r="K34" s="2">
        <f t="shared" si="7"/>
        <v>0.25534308211473566</v>
      </c>
      <c r="L34" s="2">
        <f t="shared" si="8"/>
        <v>0</v>
      </c>
      <c r="M34" s="2">
        <f t="shared" si="9"/>
        <v>0</v>
      </c>
      <c r="N34" s="2">
        <f t="shared" si="10"/>
        <v>0.14060742407199101</v>
      </c>
      <c r="O34" s="2">
        <f t="shared" si="11"/>
        <v>0.60404949381327333</v>
      </c>
      <c r="P34" s="1">
        <v>227</v>
      </c>
      <c r="Q34" s="1"/>
      <c r="R34" s="1"/>
      <c r="S34" s="1">
        <v>125</v>
      </c>
      <c r="T34" s="1">
        <v>525</v>
      </c>
      <c r="U34" s="1">
        <v>4</v>
      </c>
      <c r="V34" s="1"/>
      <c r="X34" s="1"/>
      <c r="Y34">
        <v>8</v>
      </c>
      <c r="Z34" s="1"/>
      <c r="AA34" s="1"/>
      <c r="AB34" s="1"/>
      <c r="AD34" s="1"/>
      <c r="AI34" t="str">
        <f t="shared" si="14"/>
        <v>Coventry</v>
      </c>
      <c r="AJ34" t="s">
        <v>2804</v>
      </c>
      <c r="AK34" s="9">
        <v>2</v>
      </c>
      <c r="AL34" s="7"/>
      <c r="AN34" s="97">
        <v>9</v>
      </c>
      <c r="AO34" s="99">
        <v>13</v>
      </c>
      <c r="AP34" s="99">
        <v>20</v>
      </c>
      <c r="AQ34" s="106">
        <v>17800</v>
      </c>
      <c r="AR34" s="106">
        <f t="shared" si="12"/>
        <v>9013</v>
      </c>
      <c r="AS34" t="s">
        <v>1711</v>
      </c>
      <c r="AT34" s="109">
        <f t="shared" si="13"/>
        <v>917800</v>
      </c>
      <c r="AW34">
        <v>38.36</v>
      </c>
      <c r="AX34">
        <v>0.64</v>
      </c>
      <c r="AY34">
        <v>37.72</v>
      </c>
      <c r="AZ34" s="2"/>
      <c r="BF34" s="117"/>
      <c r="BI34" s="117"/>
      <c r="BJ34" s="117"/>
    </row>
    <row r="35" spans="1:62" hidden="1" outlineLevel="1">
      <c r="A35" t="s">
        <v>3103</v>
      </c>
      <c r="B35" s="9" t="s">
        <v>136</v>
      </c>
      <c r="C35" s="1">
        <f t="shared" ref="C35:C66" si="15">SUM(P35:AG35)</f>
        <v>1108</v>
      </c>
      <c r="D35" s="7">
        <f t="shared" ref="D35:D66" si="16">RANK(P35,(P35:AG35))</f>
        <v>2</v>
      </c>
      <c r="E35" s="7" t="e">
        <f t="shared" ref="E35:E66" si="17">RANK(Q35,(P35:AG35))</f>
        <v>#N/A</v>
      </c>
      <c r="F35" s="7">
        <f t="shared" ref="F35:F66" si="18">IF(R35&gt;0,RANK(R35,(P35:AG35)),0)</f>
        <v>0</v>
      </c>
      <c r="G35" s="7">
        <f t="shared" si="4"/>
        <v>3</v>
      </c>
      <c r="H35" s="49">
        <f t="shared" ref="H35:H66" si="19">MAX(P35:T35)-LARGE(P35:T35,2)</f>
        <v>303</v>
      </c>
      <c r="I35" s="177">
        <f t="shared" ref="I35:I66" si="20">H35/C35</f>
        <v>0.27346570397111913</v>
      </c>
      <c r="J35" s="8"/>
      <c r="K35" s="2">
        <f t="shared" ref="K35:K66" si="21">IF(C35=0,"-",P35/C35)</f>
        <v>0.29693140794223827</v>
      </c>
      <c r="L35" s="2">
        <f t="shared" ref="L35:L66" si="22">IF(C35=0,"-",Q35/C35)</f>
        <v>0</v>
      </c>
      <c r="M35" s="2">
        <f t="shared" ref="M35:M66" si="23">IF(C35=0,"-",R35/C35)</f>
        <v>0</v>
      </c>
      <c r="N35" s="2">
        <f t="shared" si="10"/>
        <v>0.11371841155234658</v>
      </c>
      <c r="O35" s="2">
        <f t="shared" si="11"/>
        <v>0.5893501805054151</v>
      </c>
      <c r="P35" s="1">
        <v>329</v>
      </c>
      <c r="Q35" s="1"/>
      <c r="R35" s="1"/>
      <c r="S35" s="1">
        <v>126</v>
      </c>
      <c r="T35" s="1">
        <v>632</v>
      </c>
      <c r="U35" s="1">
        <v>8</v>
      </c>
      <c r="V35" s="1"/>
      <c r="X35" s="1"/>
      <c r="Y35">
        <v>13</v>
      </c>
      <c r="Z35" s="1"/>
      <c r="AA35" s="1"/>
      <c r="AB35" s="1"/>
      <c r="AD35" s="1"/>
      <c r="AI35" t="str">
        <f t="shared" si="14"/>
        <v>Cromwell</v>
      </c>
      <c r="AJ35" t="s">
        <v>2234</v>
      </c>
      <c r="AK35" s="9">
        <v>1</v>
      </c>
      <c r="AL35" s="7"/>
      <c r="AN35" s="97">
        <v>9</v>
      </c>
      <c r="AO35" s="99">
        <v>7</v>
      </c>
      <c r="AP35" s="99">
        <v>15</v>
      </c>
      <c r="AQ35" s="106">
        <v>18080</v>
      </c>
      <c r="AR35" s="106">
        <f t="shared" ref="AR35:AR66" si="24">AN35*1000+AO35</f>
        <v>9007</v>
      </c>
      <c r="AS35" t="s">
        <v>1711</v>
      </c>
      <c r="AT35" s="109">
        <f t="shared" ref="AT35:AT66" si="25">AN35*100000+AQ35</f>
        <v>918080</v>
      </c>
      <c r="AW35">
        <v>12.91</v>
      </c>
      <c r="AX35">
        <v>0.52</v>
      </c>
      <c r="AY35">
        <v>12.39</v>
      </c>
      <c r="AZ35" s="2"/>
      <c r="BF35" s="117"/>
      <c r="BI35" s="117"/>
      <c r="BJ35" s="117"/>
    </row>
    <row r="36" spans="1:62" hidden="1" outlineLevel="1">
      <c r="A36" t="s">
        <v>2913</v>
      </c>
      <c r="B36" s="9" t="s">
        <v>136</v>
      </c>
      <c r="C36" s="1">
        <f t="shared" si="15"/>
        <v>3189</v>
      </c>
      <c r="D36" s="7">
        <f t="shared" si="16"/>
        <v>2</v>
      </c>
      <c r="E36" s="7" t="e">
        <f t="shared" si="17"/>
        <v>#N/A</v>
      </c>
      <c r="F36" s="7">
        <f t="shared" si="18"/>
        <v>0</v>
      </c>
      <c r="G36" s="7">
        <f t="shared" si="4"/>
        <v>3</v>
      </c>
      <c r="H36" s="49">
        <f t="shared" si="19"/>
        <v>1446</v>
      </c>
      <c r="I36" s="177">
        <f t="shared" si="20"/>
        <v>0.45343367826904984</v>
      </c>
      <c r="J36" s="8"/>
      <c r="K36" s="2">
        <f t="shared" si="21"/>
        <v>0.20413922859830669</v>
      </c>
      <c r="L36" s="2">
        <f t="shared" si="22"/>
        <v>0</v>
      </c>
      <c r="M36" s="2">
        <f t="shared" si="23"/>
        <v>0</v>
      </c>
      <c r="N36" s="2">
        <f t="shared" si="10"/>
        <v>0.12166823455628724</v>
      </c>
      <c r="O36" s="2">
        <f t="shared" si="11"/>
        <v>0.67419253684540603</v>
      </c>
      <c r="P36" s="1">
        <v>651</v>
      </c>
      <c r="Q36" s="1"/>
      <c r="R36" s="1"/>
      <c r="S36" s="1">
        <v>388</v>
      </c>
      <c r="T36" s="1">
        <v>2097</v>
      </c>
      <c r="U36" s="1">
        <v>30</v>
      </c>
      <c r="V36" s="1"/>
      <c r="X36" s="1"/>
      <c r="Y36">
        <v>23</v>
      </c>
      <c r="Z36" s="1"/>
      <c r="AA36" s="1"/>
      <c r="AB36" s="1"/>
      <c r="AD36" s="1"/>
      <c r="AI36" t="str">
        <f t="shared" si="14"/>
        <v>Danbury</v>
      </c>
      <c r="AJ36" t="s">
        <v>19</v>
      </c>
      <c r="AK36" s="9">
        <v>5</v>
      </c>
      <c r="AL36" s="7"/>
      <c r="AN36" s="97">
        <v>9</v>
      </c>
      <c r="AO36" s="99">
        <v>1</v>
      </c>
      <c r="AP36" s="99">
        <v>20</v>
      </c>
      <c r="AQ36" s="106">
        <v>18500</v>
      </c>
      <c r="AR36" s="106">
        <f t="shared" si="24"/>
        <v>9001</v>
      </c>
      <c r="AS36" t="s">
        <v>1711</v>
      </c>
      <c r="AT36" s="109">
        <f t="shared" si="25"/>
        <v>918500</v>
      </c>
      <c r="AW36">
        <v>44.3</v>
      </c>
      <c r="AX36">
        <v>2.19</v>
      </c>
      <c r="AY36">
        <v>42.11</v>
      </c>
      <c r="AZ36" s="2"/>
      <c r="BF36" s="117"/>
      <c r="BI36" s="117"/>
      <c r="BJ36" s="117"/>
    </row>
    <row r="37" spans="1:62" hidden="1" outlineLevel="1">
      <c r="A37" t="s">
        <v>2684</v>
      </c>
      <c r="B37" s="9" t="s">
        <v>136</v>
      </c>
      <c r="C37" s="1">
        <f t="shared" si="15"/>
        <v>2576</v>
      </c>
      <c r="D37" s="7">
        <f t="shared" si="16"/>
        <v>1</v>
      </c>
      <c r="E37" s="7" t="e">
        <f t="shared" si="17"/>
        <v>#N/A</v>
      </c>
      <c r="F37" s="7">
        <f t="shared" si="18"/>
        <v>0</v>
      </c>
      <c r="G37" s="7">
        <f t="shared" si="4"/>
        <v>3</v>
      </c>
      <c r="H37" s="49">
        <f t="shared" si="19"/>
        <v>214</v>
      </c>
      <c r="I37" s="177">
        <f t="shared" si="20"/>
        <v>8.3074534161490687E-2</v>
      </c>
      <c r="J37" s="8"/>
      <c r="K37" s="2">
        <f t="shared" si="21"/>
        <v>0.49844720496894412</v>
      </c>
      <c r="L37" s="2">
        <f t="shared" si="22"/>
        <v>0</v>
      </c>
      <c r="M37" s="2">
        <f t="shared" si="23"/>
        <v>0</v>
      </c>
      <c r="N37" s="2">
        <f t="shared" si="10"/>
        <v>7.2204968944099376E-2</v>
      </c>
      <c r="O37" s="2">
        <f t="shared" si="11"/>
        <v>0.42934782608695649</v>
      </c>
      <c r="P37" s="1">
        <v>1284</v>
      </c>
      <c r="Q37" s="1"/>
      <c r="R37" s="1"/>
      <c r="S37" s="1">
        <v>186</v>
      </c>
      <c r="T37" s="1">
        <v>1070</v>
      </c>
      <c r="U37" s="1">
        <v>15</v>
      </c>
      <c r="V37" s="1"/>
      <c r="X37" s="1"/>
      <c r="Y37">
        <v>21</v>
      </c>
      <c r="Z37" s="1"/>
      <c r="AA37" s="1"/>
      <c r="AB37" s="1"/>
      <c r="AD37" s="1"/>
      <c r="AI37" t="str">
        <f t="shared" si="14"/>
        <v>Darien</v>
      </c>
      <c r="AJ37" t="s">
        <v>19</v>
      </c>
      <c r="AK37" s="9">
        <v>4</v>
      </c>
      <c r="AL37" s="7"/>
      <c r="AN37" s="97">
        <v>9</v>
      </c>
      <c r="AO37" s="99">
        <v>1</v>
      </c>
      <c r="AP37" s="99">
        <v>25</v>
      </c>
      <c r="AQ37" s="106">
        <v>18850</v>
      </c>
      <c r="AR37" s="106">
        <f t="shared" si="24"/>
        <v>9001</v>
      </c>
      <c r="AS37" t="s">
        <v>1711</v>
      </c>
      <c r="AT37" s="109">
        <f t="shared" si="25"/>
        <v>918850</v>
      </c>
      <c r="AW37">
        <v>23.44</v>
      </c>
      <c r="AX37">
        <v>10.59</v>
      </c>
      <c r="AY37">
        <v>12.86</v>
      </c>
      <c r="AZ37" s="2"/>
      <c r="BF37" s="117"/>
      <c r="BI37" s="117"/>
      <c r="BJ37" s="117"/>
    </row>
    <row r="38" spans="1:62" hidden="1" outlineLevel="1">
      <c r="A38" t="s">
        <v>2775</v>
      </c>
      <c r="B38" s="9" t="s">
        <v>136</v>
      </c>
      <c r="C38" s="1">
        <f t="shared" si="15"/>
        <v>305</v>
      </c>
      <c r="D38" s="7">
        <f t="shared" si="16"/>
        <v>2</v>
      </c>
      <c r="E38" s="7" t="e">
        <f t="shared" si="17"/>
        <v>#N/A</v>
      </c>
      <c r="F38" s="7">
        <f t="shared" si="18"/>
        <v>0</v>
      </c>
      <c r="G38" s="7">
        <f t="shared" si="4"/>
        <v>3</v>
      </c>
      <c r="H38" s="49">
        <f t="shared" si="19"/>
        <v>79</v>
      </c>
      <c r="I38" s="177">
        <f t="shared" si="20"/>
        <v>0.25901639344262295</v>
      </c>
      <c r="J38" s="8"/>
      <c r="K38" s="2">
        <f t="shared" si="21"/>
        <v>0.30819672131147541</v>
      </c>
      <c r="L38" s="2">
        <f t="shared" si="22"/>
        <v>0</v>
      </c>
      <c r="M38" s="2">
        <f t="shared" si="23"/>
        <v>0</v>
      </c>
      <c r="N38" s="2">
        <f t="shared" si="10"/>
        <v>9.5081967213114751E-2</v>
      </c>
      <c r="O38" s="2">
        <f t="shared" si="11"/>
        <v>0.59672131147540985</v>
      </c>
      <c r="P38" s="1">
        <v>94</v>
      </c>
      <c r="Q38" s="1"/>
      <c r="R38" s="1"/>
      <c r="S38" s="1">
        <v>29</v>
      </c>
      <c r="T38" s="1">
        <v>173</v>
      </c>
      <c r="U38" s="1">
        <v>5</v>
      </c>
      <c r="V38" s="1"/>
      <c r="X38" s="1"/>
      <c r="Y38">
        <v>4</v>
      </c>
      <c r="Z38" s="1"/>
      <c r="AA38" s="1"/>
      <c r="AB38" s="1"/>
      <c r="AD38" s="1"/>
      <c r="AI38" t="str">
        <f t="shared" si="14"/>
        <v>Deep River</v>
      </c>
      <c r="AJ38" t="s">
        <v>2234</v>
      </c>
      <c r="AK38" s="9">
        <v>2</v>
      </c>
      <c r="AL38" s="7"/>
      <c r="AN38" s="97">
        <v>9</v>
      </c>
      <c r="AO38" s="99">
        <v>7</v>
      </c>
      <c r="AP38" s="99">
        <v>20</v>
      </c>
      <c r="AQ38" s="106">
        <v>19130</v>
      </c>
      <c r="AR38" s="106">
        <f t="shared" si="24"/>
        <v>9007</v>
      </c>
      <c r="AS38" t="s">
        <v>1711</v>
      </c>
      <c r="AT38" s="109">
        <f t="shared" si="25"/>
        <v>919130</v>
      </c>
      <c r="AW38">
        <v>14.17</v>
      </c>
      <c r="AX38">
        <v>0.61</v>
      </c>
      <c r="AY38">
        <v>13.55</v>
      </c>
      <c r="AZ38" s="2"/>
      <c r="BF38" s="117"/>
      <c r="BI38" s="117"/>
      <c r="BJ38" s="117"/>
    </row>
    <row r="39" spans="1:62" hidden="1" outlineLevel="1">
      <c r="A39" t="s">
        <v>1521</v>
      </c>
      <c r="B39" s="9" t="s">
        <v>136</v>
      </c>
      <c r="C39" s="1">
        <f t="shared" si="15"/>
        <v>474</v>
      </c>
      <c r="D39" s="7">
        <f t="shared" si="16"/>
        <v>2</v>
      </c>
      <c r="E39" s="7" t="e">
        <f t="shared" si="17"/>
        <v>#N/A</v>
      </c>
      <c r="F39" s="7">
        <f t="shared" si="18"/>
        <v>0</v>
      </c>
      <c r="G39" s="7">
        <f t="shared" si="4"/>
        <v>3</v>
      </c>
      <c r="H39" s="49">
        <f t="shared" si="19"/>
        <v>298</v>
      </c>
      <c r="I39" s="177">
        <f t="shared" si="20"/>
        <v>0.62869198312236285</v>
      </c>
      <c r="J39" s="8"/>
      <c r="K39" s="2">
        <f t="shared" si="21"/>
        <v>0.12447257383966245</v>
      </c>
      <c r="L39" s="2">
        <f t="shared" si="22"/>
        <v>0</v>
      </c>
      <c r="M39" s="2">
        <f t="shared" si="23"/>
        <v>0</v>
      </c>
      <c r="N39" s="2">
        <f t="shared" si="10"/>
        <v>0.1160337552742616</v>
      </c>
      <c r="O39" s="2">
        <f t="shared" si="11"/>
        <v>0.75949367088607589</v>
      </c>
      <c r="P39" s="1">
        <v>59</v>
      </c>
      <c r="Q39" s="1"/>
      <c r="R39" s="1"/>
      <c r="S39" s="1">
        <v>55</v>
      </c>
      <c r="T39" s="1">
        <v>357</v>
      </c>
      <c r="U39" s="1">
        <v>1</v>
      </c>
      <c r="V39" s="1"/>
      <c r="X39" s="1"/>
      <c r="Y39">
        <v>2</v>
      </c>
      <c r="Z39" s="1"/>
      <c r="AA39" s="1"/>
      <c r="AB39" s="1"/>
      <c r="AD39" s="1"/>
      <c r="AI39" t="str">
        <f t="shared" si="14"/>
        <v>Derby</v>
      </c>
      <c r="AJ39" t="s">
        <v>3189</v>
      </c>
      <c r="AK39" s="9">
        <v>3</v>
      </c>
      <c r="AL39" s="7"/>
      <c r="AN39" s="97">
        <v>9</v>
      </c>
      <c r="AO39" s="99">
        <v>9</v>
      </c>
      <c r="AP39" s="99">
        <v>30</v>
      </c>
      <c r="AQ39" s="106">
        <v>19550</v>
      </c>
      <c r="AR39" s="106">
        <f t="shared" si="24"/>
        <v>9009</v>
      </c>
      <c r="AS39" t="s">
        <v>1711</v>
      </c>
      <c r="AT39" s="109">
        <f t="shared" si="25"/>
        <v>919550</v>
      </c>
      <c r="AW39">
        <v>5.38</v>
      </c>
      <c r="AX39">
        <v>0.4</v>
      </c>
      <c r="AY39">
        <v>4.9800000000000004</v>
      </c>
      <c r="AZ39" s="2"/>
      <c r="BF39" s="117"/>
      <c r="BI39" s="117"/>
      <c r="BJ39" s="117"/>
    </row>
    <row r="40" spans="1:62" hidden="1" outlineLevel="1">
      <c r="A40" t="s">
        <v>485</v>
      </c>
      <c r="B40" s="9" t="s">
        <v>136</v>
      </c>
      <c r="C40" s="1">
        <f t="shared" si="15"/>
        <v>814</v>
      </c>
      <c r="D40" s="7">
        <f t="shared" si="16"/>
        <v>2</v>
      </c>
      <c r="E40" s="7" t="e">
        <f t="shared" si="17"/>
        <v>#N/A</v>
      </c>
      <c r="F40" s="7">
        <f t="shared" si="18"/>
        <v>0</v>
      </c>
      <c r="G40" s="7">
        <f t="shared" si="4"/>
        <v>3</v>
      </c>
      <c r="H40" s="49">
        <f t="shared" si="19"/>
        <v>249</v>
      </c>
      <c r="I40" s="177">
        <f t="shared" si="20"/>
        <v>0.3058968058968059</v>
      </c>
      <c r="J40" s="8"/>
      <c r="K40" s="2">
        <f t="shared" si="21"/>
        <v>0.27518427518427518</v>
      </c>
      <c r="L40" s="2">
        <f t="shared" si="22"/>
        <v>0</v>
      </c>
      <c r="M40" s="2">
        <f t="shared" si="23"/>
        <v>0</v>
      </c>
      <c r="N40" s="2">
        <f t="shared" si="10"/>
        <v>0.12039312039312039</v>
      </c>
      <c r="O40" s="2">
        <f t="shared" si="11"/>
        <v>0.60442260442260443</v>
      </c>
      <c r="P40" s="1">
        <v>224</v>
      </c>
      <c r="Q40" s="1"/>
      <c r="R40" s="1"/>
      <c r="S40" s="1">
        <v>98</v>
      </c>
      <c r="T40" s="1">
        <v>473</v>
      </c>
      <c r="U40" s="1">
        <v>8</v>
      </c>
      <c r="V40" s="1"/>
      <c r="X40" s="1"/>
      <c r="Y40">
        <v>11</v>
      </c>
      <c r="Z40" s="1"/>
      <c r="AA40" s="1"/>
      <c r="AB40" s="1"/>
      <c r="AD40" s="1"/>
      <c r="AI40" t="str">
        <f t="shared" si="14"/>
        <v>Durham</v>
      </c>
      <c r="AJ40" t="s">
        <v>2234</v>
      </c>
      <c r="AK40" s="9">
        <v>3</v>
      </c>
      <c r="AL40" s="7"/>
      <c r="AN40" s="97">
        <v>9</v>
      </c>
      <c r="AO40" s="99">
        <v>7</v>
      </c>
      <c r="AP40" s="99">
        <v>25</v>
      </c>
      <c r="AQ40" s="106">
        <v>20810</v>
      </c>
      <c r="AR40" s="106">
        <f t="shared" si="24"/>
        <v>9007</v>
      </c>
      <c r="AS40" t="s">
        <v>1711</v>
      </c>
      <c r="AT40" s="109">
        <f t="shared" si="25"/>
        <v>920810</v>
      </c>
      <c r="AW40">
        <v>23.76</v>
      </c>
      <c r="AX40">
        <v>0.16</v>
      </c>
      <c r="AY40">
        <v>23.6</v>
      </c>
      <c r="AZ40" s="2"/>
      <c r="BF40" s="117"/>
      <c r="BI40" s="117"/>
      <c r="BJ40" s="117"/>
    </row>
    <row r="41" spans="1:62" hidden="1" outlineLevel="1">
      <c r="A41" t="s">
        <v>2771</v>
      </c>
      <c r="B41" s="9" t="s">
        <v>136</v>
      </c>
      <c r="C41" s="1">
        <f t="shared" si="15"/>
        <v>563</v>
      </c>
      <c r="D41" s="7">
        <f t="shared" si="16"/>
        <v>2</v>
      </c>
      <c r="E41" s="7" t="e">
        <f t="shared" si="17"/>
        <v>#N/A</v>
      </c>
      <c r="F41" s="7">
        <f t="shared" si="18"/>
        <v>0</v>
      </c>
      <c r="G41" s="7">
        <f t="shared" si="4"/>
        <v>3</v>
      </c>
      <c r="H41" s="49">
        <f t="shared" si="19"/>
        <v>124</v>
      </c>
      <c r="I41" s="177">
        <f t="shared" si="20"/>
        <v>0.2202486678507993</v>
      </c>
      <c r="J41" s="8"/>
      <c r="K41" s="2">
        <f t="shared" si="21"/>
        <v>0.31616341030195383</v>
      </c>
      <c r="L41" s="2">
        <f t="shared" si="22"/>
        <v>0</v>
      </c>
      <c r="M41" s="2">
        <f t="shared" si="23"/>
        <v>0</v>
      </c>
      <c r="N41" s="2">
        <f t="shared" si="10"/>
        <v>0.12433392539964476</v>
      </c>
      <c r="O41" s="2">
        <f t="shared" si="11"/>
        <v>0.55950266429840145</v>
      </c>
      <c r="P41" s="1">
        <v>178</v>
      </c>
      <c r="Q41" s="1"/>
      <c r="R41" s="1"/>
      <c r="S41" s="1">
        <v>70</v>
      </c>
      <c r="T41" s="1">
        <v>302</v>
      </c>
      <c r="U41" s="1">
        <v>5</v>
      </c>
      <c r="V41" s="1"/>
      <c r="X41" s="1"/>
      <c r="Y41">
        <v>8</v>
      </c>
      <c r="Z41" s="1"/>
      <c r="AA41" s="1"/>
      <c r="AB41" s="1"/>
      <c r="AD41" s="1"/>
      <c r="AI41" t="str">
        <f t="shared" si="14"/>
        <v>East Granby</v>
      </c>
      <c r="AJ41" t="s">
        <v>1567</v>
      </c>
      <c r="AK41" s="9">
        <v>1</v>
      </c>
      <c r="AL41" s="7"/>
      <c r="AN41" s="97">
        <v>9</v>
      </c>
      <c r="AO41" s="99">
        <v>3</v>
      </c>
      <c r="AP41" s="99">
        <v>35</v>
      </c>
      <c r="AQ41" s="106">
        <v>22070</v>
      </c>
      <c r="AR41" s="106">
        <f t="shared" si="24"/>
        <v>9003</v>
      </c>
      <c r="AS41" t="s">
        <v>1711</v>
      </c>
      <c r="AT41" s="109">
        <f t="shared" si="25"/>
        <v>922070</v>
      </c>
      <c r="AW41">
        <v>17.559999999999999</v>
      </c>
      <c r="AX41">
        <v>0.08</v>
      </c>
      <c r="AY41">
        <v>17.48</v>
      </c>
      <c r="AZ41" s="2"/>
      <c r="BF41" s="117"/>
      <c r="BI41" s="117"/>
      <c r="BJ41" s="117"/>
    </row>
    <row r="42" spans="1:62" hidden="1" outlineLevel="1">
      <c r="A42" t="s">
        <v>1606</v>
      </c>
      <c r="B42" s="9" t="s">
        <v>136</v>
      </c>
      <c r="C42" s="1">
        <f t="shared" si="15"/>
        <v>810</v>
      </c>
      <c r="D42" s="7">
        <f t="shared" si="16"/>
        <v>2</v>
      </c>
      <c r="E42" s="7" t="e">
        <f t="shared" si="17"/>
        <v>#N/A</v>
      </c>
      <c r="F42" s="7">
        <f t="shared" si="18"/>
        <v>0</v>
      </c>
      <c r="G42" s="7">
        <f t="shared" si="4"/>
        <v>3</v>
      </c>
      <c r="H42" s="49">
        <f t="shared" si="19"/>
        <v>311</v>
      </c>
      <c r="I42" s="177">
        <f t="shared" si="20"/>
        <v>0.38395061728395063</v>
      </c>
      <c r="J42" s="8"/>
      <c r="K42" s="2">
        <f t="shared" si="21"/>
        <v>0.22839506172839505</v>
      </c>
      <c r="L42" s="2">
        <f t="shared" si="22"/>
        <v>0</v>
      </c>
      <c r="M42" s="2">
        <f t="shared" si="23"/>
        <v>0</v>
      </c>
      <c r="N42" s="2">
        <f t="shared" si="10"/>
        <v>0.14074074074074075</v>
      </c>
      <c r="O42" s="2">
        <f t="shared" si="11"/>
        <v>0.6308641975308642</v>
      </c>
      <c r="P42" s="1">
        <v>185</v>
      </c>
      <c r="Q42" s="1"/>
      <c r="R42" s="1"/>
      <c r="S42" s="1">
        <v>114</v>
      </c>
      <c r="T42" s="1">
        <v>496</v>
      </c>
      <c r="U42" s="1">
        <v>5</v>
      </c>
      <c r="V42" s="1"/>
      <c r="X42" s="1"/>
      <c r="Y42">
        <v>10</v>
      </c>
      <c r="Z42" s="1"/>
      <c r="AA42" s="1"/>
      <c r="AB42" s="1"/>
      <c r="AD42" s="1"/>
      <c r="AI42" t="str">
        <f t="shared" si="14"/>
        <v>East Haddam</v>
      </c>
      <c r="AJ42" t="s">
        <v>2234</v>
      </c>
      <c r="AK42" s="9">
        <v>2</v>
      </c>
      <c r="AL42" s="7"/>
      <c r="AN42" s="97">
        <v>9</v>
      </c>
      <c r="AO42" s="99">
        <v>7</v>
      </c>
      <c r="AP42" s="99">
        <v>30</v>
      </c>
      <c r="AQ42" s="106">
        <v>22280</v>
      </c>
      <c r="AR42" s="106">
        <f t="shared" si="24"/>
        <v>9007</v>
      </c>
      <c r="AS42" t="s">
        <v>1711</v>
      </c>
      <c r="AT42" s="109">
        <f t="shared" si="25"/>
        <v>922280</v>
      </c>
      <c r="AW42">
        <v>56.57</v>
      </c>
      <c r="AX42">
        <v>2.2400000000000002</v>
      </c>
      <c r="AY42">
        <v>54.33</v>
      </c>
      <c r="AZ42" s="2"/>
      <c r="BF42" s="117"/>
      <c r="BI42" s="117"/>
      <c r="BJ42" s="117"/>
    </row>
    <row r="43" spans="1:62" hidden="1" outlineLevel="1">
      <c r="A43" t="s">
        <v>2284</v>
      </c>
      <c r="B43" s="9" t="s">
        <v>136</v>
      </c>
      <c r="C43" s="1">
        <f t="shared" si="15"/>
        <v>1008</v>
      </c>
      <c r="D43" s="7">
        <f t="shared" si="16"/>
        <v>2</v>
      </c>
      <c r="E43" s="7" t="e">
        <f t="shared" si="17"/>
        <v>#N/A</v>
      </c>
      <c r="F43" s="7">
        <f t="shared" si="18"/>
        <v>0</v>
      </c>
      <c r="G43" s="7">
        <f t="shared" si="4"/>
        <v>3</v>
      </c>
      <c r="H43" s="49">
        <f t="shared" si="19"/>
        <v>307</v>
      </c>
      <c r="I43" s="177">
        <f t="shared" si="20"/>
        <v>0.30456349206349204</v>
      </c>
      <c r="J43" s="8"/>
      <c r="K43" s="2">
        <f t="shared" si="21"/>
        <v>0.26488095238095238</v>
      </c>
      <c r="L43" s="2">
        <f t="shared" si="22"/>
        <v>0</v>
      </c>
      <c r="M43" s="2">
        <f t="shared" si="23"/>
        <v>0</v>
      </c>
      <c r="N43" s="2">
        <f t="shared" si="10"/>
        <v>0.15079365079365079</v>
      </c>
      <c r="O43" s="2">
        <f t="shared" si="11"/>
        <v>0.58432539682539686</v>
      </c>
      <c r="P43" s="1">
        <v>267</v>
      </c>
      <c r="Q43" s="1"/>
      <c r="R43" s="1"/>
      <c r="S43" s="1">
        <v>152</v>
      </c>
      <c r="T43" s="1">
        <v>574</v>
      </c>
      <c r="U43" s="1">
        <v>4</v>
      </c>
      <c r="V43" s="1"/>
      <c r="X43" s="1"/>
      <c r="Y43">
        <v>11</v>
      </c>
      <c r="Z43" s="1"/>
      <c r="AA43" s="1"/>
      <c r="AB43" s="1"/>
      <c r="AD43" s="1"/>
      <c r="AI43" t="str">
        <f t="shared" si="14"/>
        <v>East Hampton</v>
      </c>
      <c r="AJ43" t="s">
        <v>2234</v>
      </c>
      <c r="AK43" s="9">
        <v>2</v>
      </c>
      <c r="AL43" s="7"/>
      <c r="AN43" s="97">
        <v>9</v>
      </c>
      <c r="AO43" s="99">
        <v>7</v>
      </c>
      <c r="AP43" s="99">
        <v>35</v>
      </c>
      <c r="AQ43" s="106">
        <v>22490</v>
      </c>
      <c r="AR43" s="106">
        <f t="shared" si="24"/>
        <v>9007</v>
      </c>
      <c r="AS43" t="s">
        <v>1711</v>
      </c>
      <c r="AT43" s="109">
        <f t="shared" si="25"/>
        <v>922490</v>
      </c>
      <c r="AW43">
        <v>36.840000000000003</v>
      </c>
      <c r="AX43">
        <v>1.24</v>
      </c>
      <c r="AY43">
        <v>35.590000000000003</v>
      </c>
      <c r="AZ43" s="2"/>
      <c r="BF43" s="117"/>
      <c r="BI43" s="117"/>
      <c r="BJ43" s="117"/>
    </row>
    <row r="44" spans="1:62" hidden="1" outlineLevel="1">
      <c r="A44" t="s">
        <v>2725</v>
      </c>
      <c r="B44" s="9" t="s">
        <v>136</v>
      </c>
      <c r="C44" s="1">
        <f t="shared" si="15"/>
        <v>1186</v>
      </c>
      <c r="D44" s="7">
        <f t="shared" si="16"/>
        <v>2</v>
      </c>
      <c r="E44" s="7" t="e">
        <f t="shared" si="17"/>
        <v>#N/A</v>
      </c>
      <c r="F44" s="7">
        <f t="shared" si="18"/>
        <v>0</v>
      </c>
      <c r="G44" s="7">
        <f t="shared" si="4"/>
        <v>3</v>
      </c>
      <c r="H44" s="49">
        <f t="shared" si="19"/>
        <v>411</v>
      </c>
      <c r="I44" s="177">
        <f t="shared" si="20"/>
        <v>0.34654300168634067</v>
      </c>
      <c r="J44" s="8"/>
      <c r="K44" s="2">
        <f t="shared" si="21"/>
        <v>0.23355817875210794</v>
      </c>
      <c r="L44" s="2">
        <f t="shared" si="22"/>
        <v>0</v>
      </c>
      <c r="M44" s="2">
        <f t="shared" si="23"/>
        <v>0</v>
      </c>
      <c r="N44" s="2">
        <f t="shared" si="10"/>
        <v>0.1551433389544688</v>
      </c>
      <c r="O44" s="2">
        <f t="shared" si="11"/>
        <v>0.61129848229342332</v>
      </c>
      <c r="P44" s="1">
        <v>277</v>
      </c>
      <c r="Q44" s="1"/>
      <c r="R44" s="1"/>
      <c r="S44" s="1">
        <v>184</v>
      </c>
      <c r="T44" s="1">
        <v>688</v>
      </c>
      <c r="U44" s="1">
        <v>20</v>
      </c>
      <c r="V44" s="1"/>
      <c r="X44" s="1"/>
      <c r="Y44">
        <v>17</v>
      </c>
      <c r="Z44" s="1"/>
      <c r="AA44" s="1"/>
      <c r="AB44" s="1"/>
      <c r="AD44" s="1"/>
      <c r="AI44" t="str">
        <f t="shared" si="14"/>
        <v>East Hartford</v>
      </c>
      <c r="AJ44" t="s">
        <v>1567</v>
      </c>
      <c r="AK44" s="9">
        <v>1</v>
      </c>
      <c r="AL44" s="7"/>
      <c r="AN44" s="97">
        <v>9</v>
      </c>
      <c r="AO44" s="99">
        <v>3</v>
      </c>
      <c r="AP44" s="99">
        <v>40</v>
      </c>
      <c r="AQ44" s="106">
        <v>22630</v>
      </c>
      <c r="AR44" s="106">
        <f t="shared" si="24"/>
        <v>9003</v>
      </c>
      <c r="AS44" t="s">
        <v>1711</v>
      </c>
      <c r="AT44" s="109">
        <f t="shared" si="25"/>
        <v>922630</v>
      </c>
      <c r="AW44">
        <v>18.78</v>
      </c>
      <c r="AX44">
        <v>0.76</v>
      </c>
      <c r="AY44">
        <v>18.02</v>
      </c>
      <c r="AZ44" s="2"/>
      <c r="BF44" s="117"/>
      <c r="BI44" s="117"/>
      <c r="BJ44" s="117"/>
    </row>
    <row r="45" spans="1:62" hidden="1" outlineLevel="1">
      <c r="A45" t="s">
        <v>2550</v>
      </c>
      <c r="B45" s="9" t="s">
        <v>136</v>
      </c>
      <c r="C45" s="1">
        <f t="shared" si="15"/>
        <v>1285</v>
      </c>
      <c r="D45" s="7">
        <f t="shared" si="16"/>
        <v>2</v>
      </c>
      <c r="E45" s="7" t="e">
        <f t="shared" si="17"/>
        <v>#N/A</v>
      </c>
      <c r="F45" s="7">
        <f t="shared" si="18"/>
        <v>0</v>
      </c>
      <c r="G45" s="7">
        <f t="shared" si="4"/>
        <v>3</v>
      </c>
      <c r="H45" s="49">
        <f t="shared" si="19"/>
        <v>786</v>
      </c>
      <c r="I45" s="177">
        <f t="shared" si="20"/>
        <v>0.61167315175097281</v>
      </c>
      <c r="J45" s="8"/>
      <c r="K45" s="2">
        <f t="shared" si="21"/>
        <v>0.13852140077821012</v>
      </c>
      <c r="L45" s="2">
        <f t="shared" si="22"/>
        <v>0</v>
      </c>
      <c r="M45" s="2">
        <f t="shared" si="23"/>
        <v>0</v>
      </c>
      <c r="N45" s="2">
        <f t="shared" si="10"/>
        <v>8.6381322957198442E-2</v>
      </c>
      <c r="O45" s="2">
        <f t="shared" si="11"/>
        <v>0.77509727626459146</v>
      </c>
      <c r="P45" s="1">
        <v>178</v>
      </c>
      <c r="Q45" s="1"/>
      <c r="R45" s="1"/>
      <c r="S45" s="1">
        <v>111</v>
      </c>
      <c r="T45" s="1">
        <v>964</v>
      </c>
      <c r="U45" s="1">
        <v>9</v>
      </c>
      <c r="V45" s="1"/>
      <c r="X45" s="1"/>
      <c r="Y45">
        <v>23</v>
      </c>
      <c r="Z45" s="1"/>
      <c r="AA45" s="1"/>
      <c r="AB45" s="1"/>
      <c r="AD45" s="1"/>
      <c r="AI45" t="str">
        <f t="shared" si="14"/>
        <v>East Haven</v>
      </c>
      <c r="AJ45" t="s">
        <v>3189</v>
      </c>
      <c r="AK45" s="9">
        <v>3</v>
      </c>
      <c r="AL45" s="7"/>
      <c r="AN45" s="97">
        <v>9</v>
      </c>
      <c r="AO45" s="99">
        <v>9</v>
      </c>
      <c r="AP45" s="99">
        <v>35</v>
      </c>
      <c r="AQ45" s="106">
        <v>22910</v>
      </c>
      <c r="AR45" s="106">
        <f t="shared" si="24"/>
        <v>9009</v>
      </c>
      <c r="AS45" t="s">
        <v>1711</v>
      </c>
      <c r="AT45" s="109">
        <f t="shared" si="25"/>
        <v>922910</v>
      </c>
      <c r="AW45">
        <v>13.42</v>
      </c>
      <c r="AX45">
        <v>1.1499999999999999</v>
      </c>
      <c r="AY45">
        <v>12.26</v>
      </c>
      <c r="AZ45" s="2"/>
      <c r="BF45" s="117"/>
      <c r="BI45" s="117"/>
      <c r="BJ45" s="117"/>
    </row>
    <row r="46" spans="1:62" hidden="1" outlineLevel="1">
      <c r="A46" t="s">
        <v>2989</v>
      </c>
      <c r="B46" s="9" t="s">
        <v>136</v>
      </c>
      <c r="C46" s="1">
        <f t="shared" si="15"/>
        <v>1582</v>
      </c>
      <c r="D46" s="7">
        <f t="shared" si="16"/>
        <v>2</v>
      </c>
      <c r="E46" s="7" t="e">
        <f t="shared" si="17"/>
        <v>#N/A</v>
      </c>
      <c r="F46" s="7">
        <f t="shared" si="18"/>
        <v>0</v>
      </c>
      <c r="G46" s="7">
        <f t="shared" si="4"/>
        <v>3</v>
      </c>
      <c r="H46" s="49">
        <f t="shared" si="19"/>
        <v>330</v>
      </c>
      <c r="I46" s="177">
        <f t="shared" si="20"/>
        <v>0.20859671302149177</v>
      </c>
      <c r="J46" s="8"/>
      <c r="K46" s="2">
        <f t="shared" si="21"/>
        <v>0.33059418457648548</v>
      </c>
      <c r="L46" s="2">
        <f t="shared" si="22"/>
        <v>0</v>
      </c>
      <c r="M46" s="2">
        <f t="shared" si="23"/>
        <v>0</v>
      </c>
      <c r="N46" s="2">
        <f t="shared" si="10"/>
        <v>0.10935524652338811</v>
      </c>
      <c r="O46" s="2">
        <f t="shared" si="11"/>
        <v>0.56005056890012639</v>
      </c>
      <c r="P46" s="1">
        <v>523</v>
      </c>
      <c r="Q46" s="1"/>
      <c r="R46" s="1"/>
      <c r="S46" s="1">
        <v>173</v>
      </c>
      <c r="T46" s="1">
        <v>853</v>
      </c>
      <c r="U46" s="1">
        <v>10</v>
      </c>
      <c r="V46" s="1"/>
      <c r="X46" s="1"/>
      <c r="Y46">
        <v>23</v>
      </c>
      <c r="Z46" s="1"/>
      <c r="AA46" s="1"/>
      <c r="AB46" s="1"/>
      <c r="AD46" s="1"/>
      <c r="AI46" t="str">
        <f t="shared" si="14"/>
        <v>East Lyme</v>
      </c>
      <c r="AJ46" t="s">
        <v>2803</v>
      </c>
      <c r="AK46" s="9">
        <v>2</v>
      </c>
      <c r="AL46" s="7"/>
      <c r="AN46" s="97">
        <v>9</v>
      </c>
      <c r="AO46" s="99">
        <v>11</v>
      </c>
      <c r="AP46" s="99">
        <v>15</v>
      </c>
      <c r="AQ46" s="106">
        <v>23400</v>
      </c>
      <c r="AR46" s="106">
        <f t="shared" si="24"/>
        <v>9011</v>
      </c>
      <c r="AS46" t="s">
        <v>1711</v>
      </c>
      <c r="AT46" s="109">
        <f t="shared" si="25"/>
        <v>923400</v>
      </c>
      <c r="AW46">
        <v>41.97</v>
      </c>
      <c r="AX46">
        <v>7.93</v>
      </c>
      <c r="AY46">
        <v>34.03</v>
      </c>
      <c r="AZ46" s="2"/>
      <c r="BF46" s="117"/>
      <c r="BI46" s="117"/>
      <c r="BJ46" s="117"/>
    </row>
    <row r="47" spans="1:62" hidden="1" outlineLevel="1">
      <c r="A47" t="s">
        <v>142</v>
      </c>
      <c r="B47" s="9" t="s">
        <v>136</v>
      </c>
      <c r="C47" s="1">
        <f t="shared" si="15"/>
        <v>641</v>
      </c>
      <c r="D47" s="7">
        <f t="shared" si="16"/>
        <v>2</v>
      </c>
      <c r="E47" s="7" t="e">
        <f t="shared" si="17"/>
        <v>#N/A</v>
      </c>
      <c r="F47" s="7">
        <f t="shared" si="18"/>
        <v>0</v>
      </c>
      <c r="G47" s="7">
        <f t="shared" si="4"/>
        <v>3</v>
      </c>
      <c r="H47" s="49">
        <f t="shared" si="19"/>
        <v>279</v>
      </c>
      <c r="I47" s="177">
        <f t="shared" si="20"/>
        <v>0.43525741029641185</v>
      </c>
      <c r="J47" s="8"/>
      <c r="K47" s="2">
        <f t="shared" si="21"/>
        <v>0.19812792511700469</v>
      </c>
      <c r="L47" s="2">
        <f t="shared" si="22"/>
        <v>0</v>
      </c>
      <c r="M47" s="2">
        <f t="shared" si="23"/>
        <v>0</v>
      </c>
      <c r="N47" s="2">
        <f t="shared" si="10"/>
        <v>0.14040561622464898</v>
      </c>
      <c r="O47" s="2">
        <f t="shared" si="11"/>
        <v>0.6614664586583463</v>
      </c>
      <c r="P47" s="1">
        <v>127</v>
      </c>
      <c r="Q47" s="1"/>
      <c r="R47" s="1"/>
      <c r="S47" s="1">
        <v>90</v>
      </c>
      <c r="T47" s="1">
        <v>406</v>
      </c>
      <c r="U47" s="1">
        <v>10</v>
      </c>
      <c r="V47" s="1"/>
      <c r="X47" s="1"/>
      <c r="Y47">
        <v>8</v>
      </c>
      <c r="Z47" s="1"/>
      <c r="AA47" s="1"/>
      <c r="AB47" s="1"/>
      <c r="AD47" s="1"/>
      <c r="AI47" t="str">
        <f t="shared" si="14"/>
        <v>East Windsor</v>
      </c>
      <c r="AJ47" t="s">
        <v>1567</v>
      </c>
      <c r="AK47" s="9">
        <v>1</v>
      </c>
      <c r="AL47" s="7"/>
      <c r="AN47" s="97">
        <v>9</v>
      </c>
      <c r="AO47" s="99">
        <v>3</v>
      </c>
      <c r="AP47" s="99">
        <v>45</v>
      </c>
      <c r="AQ47" s="106">
        <v>24800</v>
      </c>
      <c r="AR47" s="106">
        <f t="shared" si="24"/>
        <v>9003</v>
      </c>
      <c r="AS47" t="s">
        <v>1711</v>
      </c>
      <c r="AT47" s="109">
        <f t="shared" si="25"/>
        <v>924800</v>
      </c>
      <c r="AW47">
        <v>26.82</v>
      </c>
      <c r="AX47">
        <v>0.53</v>
      </c>
      <c r="AY47">
        <v>26.29</v>
      </c>
      <c r="AZ47" s="2"/>
      <c r="BF47" s="117"/>
      <c r="BI47" s="117"/>
      <c r="BJ47" s="117"/>
    </row>
    <row r="48" spans="1:62" hidden="1" outlineLevel="1">
      <c r="A48" t="s">
        <v>141</v>
      </c>
      <c r="B48" s="9" t="s">
        <v>136</v>
      </c>
      <c r="C48" s="1">
        <f t="shared" si="15"/>
        <v>210</v>
      </c>
      <c r="D48" s="7">
        <f t="shared" si="16"/>
        <v>2</v>
      </c>
      <c r="E48" s="7" t="e">
        <f t="shared" si="17"/>
        <v>#N/A</v>
      </c>
      <c r="F48" s="7">
        <f t="shared" si="18"/>
        <v>0</v>
      </c>
      <c r="G48" s="7">
        <f t="shared" si="4"/>
        <v>3</v>
      </c>
      <c r="H48" s="49">
        <f t="shared" si="19"/>
        <v>34</v>
      </c>
      <c r="I48" s="177">
        <f t="shared" si="20"/>
        <v>0.16190476190476191</v>
      </c>
      <c r="J48" s="8"/>
      <c r="K48" s="2">
        <f t="shared" si="21"/>
        <v>0.2857142857142857</v>
      </c>
      <c r="L48" s="2">
        <f t="shared" si="22"/>
        <v>0</v>
      </c>
      <c r="M48" s="2">
        <f t="shared" si="23"/>
        <v>0</v>
      </c>
      <c r="N48" s="2">
        <f t="shared" si="10"/>
        <v>0.22857142857142856</v>
      </c>
      <c r="O48" s="2">
        <f t="shared" si="11"/>
        <v>0.48571428571428577</v>
      </c>
      <c r="P48" s="1">
        <v>60</v>
      </c>
      <c r="Q48" s="1"/>
      <c r="R48" s="1"/>
      <c r="S48" s="1">
        <v>48</v>
      </c>
      <c r="T48" s="1">
        <v>94</v>
      </c>
      <c r="U48" s="1">
        <v>3</v>
      </c>
      <c r="V48" s="1"/>
      <c r="X48" s="1"/>
      <c r="Y48">
        <v>5</v>
      </c>
      <c r="Z48" s="1"/>
      <c r="AA48" s="1"/>
      <c r="AB48" s="1"/>
      <c r="AD48" s="1"/>
      <c r="AI48" t="str">
        <f t="shared" si="14"/>
        <v>Eastford</v>
      </c>
      <c r="AJ48" t="s">
        <v>2452</v>
      </c>
      <c r="AK48" s="9">
        <v>2</v>
      </c>
      <c r="AL48" s="7"/>
      <c r="AN48" s="97">
        <v>9</v>
      </c>
      <c r="AO48" s="99">
        <v>15</v>
      </c>
      <c r="AP48" s="99">
        <v>25</v>
      </c>
      <c r="AQ48" s="106">
        <v>21860</v>
      </c>
      <c r="AR48" s="106">
        <f t="shared" si="24"/>
        <v>9015</v>
      </c>
      <c r="AS48" t="s">
        <v>1711</v>
      </c>
      <c r="AT48" s="109">
        <f t="shared" si="25"/>
        <v>921860</v>
      </c>
      <c r="AW48">
        <v>29.23</v>
      </c>
      <c r="AX48">
        <v>0.35</v>
      </c>
      <c r="AY48">
        <v>28.89</v>
      </c>
      <c r="AZ48" s="2"/>
      <c r="BF48" s="117"/>
      <c r="BI48" s="117"/>
      <c r="BJ48" s="117"/>
    </row>
    <row r="49" spans="1:62" hidden="1" outlineLevel="1">
      <c r="A49" t="s">
        <v>2766</v>
      </c>
      <c r="B49" s="9" t="s">
        <v>136</v>
      </c>
      <c r="C49" s="1">
        <f t="shared" si="15"/>
        <v>874</v>
      </c>
      <c r="D49" s="7">
        <f t="shared" si="16"/>
        <v>2</v>
      </c>
      <c r="E49" s="7" t="e">
        <f t="shared" si="17"/>
        <v>#N/A</v>
      </c>
      <c r="F49" s="7">
        <f t="shared" si="18"/>
        <v>0</v>
      </c>
      <c r="G49" s="7">
        <f t="shared" si="4"/>
        <v>3</v>
      </c>
      <c r="H49" s="49">
        <f t="shared" si="19"/>
        <v>209</v>
      </c>
      <c r="I49" s="177">
        <f t="shared" si="20"/>
        <v>0.2391304347826087</v>
      </c>
      <c r="J49" s="8"/>
      <c r="K49" s="2">
        <f t="shared" si="21"/>
        <v>0.32951945080091533</v>
      </c>
      <c r="L49" s="2">
        <f t="shared" si="22"/>
        <v>0</v>
      </c>
      <c r="M49" s="2">
        <f t="shared" si="23"/>
        <v>0</v>
      </c>
      <c r="N49" s="2">
        <f t="shared" si="10"/>
        <v>8.0091533180778038E-2</v>
      </c>
      <c r="O49" s="2">
        <f t="shared" si="11"/>
        <v>0.59038901601830662</v>
      </c>
      <c r="P49" s="1">
        <v>288</v>
      </c>
      <c r="Q49" s="1"/>
      <c r="R49" s="1"/>
      <c r="S49" s="1">
        <v>70</v>
      </c>
      <c r="T49" s="1">
        <v>497</v>
      </c>
      <c r="U49" s="1">
        <v>3</v>
      </c>
      <c r="V49" s="1"/>
      <c r="X49" s="1"/>
      <c r="Y49">
        <v>16</v>
      </c>
      <c r="Z49" s="1"/>
      <c r="AA49" s="1"/>
      <c r="AB49" s="1"/>
      <c r="AD49" s="1"/>
      <c r="AI49" t="str">
        <f t="shared" si="14"/>
        <v>Easton</v>
      </c>
      <c r="AJ49" t="s">
        <v>19</v>
      </c>
      <c r="AK49" s="9">
        <v>4</v>
      </c>
      <c r="AL49" s="7"/>
      <c r="AN49" s="97">
        <v>9</v>
      </c>
      <c r="AO49" s="99">
        <v>1</v>
      </c>
      <c r="AP49" s="99">
        <v>30</v>
      </c>
      <c r="AQ49" s="106">
        <v>23890</v>
      </c>
      <c r="AR49" s="106">
        <f t="shared" si="24"/>
        <v>9001</v>
      </c>
      <c r="AS49" t="s">
        <v>1711</v>
      </c>
      <c r="AT49" s="109">
        <f t="shared" si="25"/>
        <v>923890</v>
      </c>
      <c r="AW49">
        <v>28.63</v>
      </c>
      <c r="AX49">
        <v>1.21</v>
      </c>
      <c r="AY49">
        <v>27.42</v>
      </c>
      <c r="AZ49" s="2"/>
      <c r="BF49" s="117"/>
      <c r="BI49" s="117"/>
      <c r="BJ49" s="117"/>
    </row>
    <row r="50" spans="1:62" hidden="1" outlineLevel="1">
      <c r="A50" t="s">
        <v>79</v>
      </c>
      <c r="B50" s="9" t="s">
        <v>136</v>
      </c>
      <c r="C50" s="1">
        <f t="shared" si="15"/>
        <v>1302</v>
      </c>
      <c r="D50" s="7">
        <f t="shared" si="16"/>
        <v>2</v>
      </c>
      <c r="E50" s="7" t="e">
        <f t="shared" si="17"/>
        <v>#N/A</v>
      </c>
      <c r="F50" s="7">
        <f t="shared" si="18"/>
        <v>0</v>
      </c>
      <c r="G50" s="7">
        <f t="shared" si="4"/>
        <v>3</v>
      </c>
      <c r="H50" s="49">
        <f t="shared" si="19"/>
        <v>379</v>
      </c>
      <c r="I50" s="177">
        <f t="shared" si="20"/>
        <v>0.2910906298003072</v>
      </c>
      <c r="J50" s="8"/>
      <c r="K50" s="2">
        <f t="shared" si="21"/>
        <v>0.27649769585253459</v>
      </c>
      <c r="L50" s="2">
        <f t="shared" si="22"/>
        <v>0</v>
      </c>
      <c r="M50" s="2">
        <f t="shared" si="23"/>
        <v>0</v>
      </c>
      <c r="N50" s="2">
        <f t="shared" si="10"/>
        <v>0.13901689708141321</v>
      </c>
      <c r="O50" s="2">
        <f t="shared" si="11"/>
        <v>0.58448540706605223</v>
      </c>
      <c r="P50" s="1">
        <v>360</v>
      </c>
      <c r="Q50" s="1"/>
      <c r="R50" s="1"/>
      <c r="S50" s="1">
        <v>181</v>
      </c>
      <c r="T50" s="1">
        <v>739</v>
      </c>
      <c r="U50" s="1">
        <v>13</v>
      </c>
      <c r="V50" s="1"/>
      <c r="X50" s="1"/>
      <c r="Y50">
        <v>9</v>
      </c>
      <c r="Z50" s="1"/>
      <c r="AA50" s="1"/>
      <c r="AB50" s="1"/>
      <c r="AD50" s="1"/>
      <c r="AI50" t="str">
        <f t="shared" si="14"/>
        <v>Ellington</v>
      </c>
      <c r="AJ50" t="s">
        <v>2804</v>
      </c>
      <c r="AK50" s="9">
        <v>2</v>
      </c>
      <c r="AL50" s="7"/>
      <c r="AN50" s="97">
        <v>9</v>
      </c>
      <c r="AO50" s="99">
        <v>13</v>
      </c>
      <c r="AP50" s="99">
        <v>25</v>
      </c>
      <c r="AQ50" s="106">
        <v>25360</v>
      </c>
      <c r="AR50" s="106">
        <f t="shared" si="24"/>
        <v>9013</v>
      </c>
      <c r="AS50" t="s">
        <v>1711</v>
      </c>
      <c r="AT50" s="109">
        <f t="shared" si="25"/>
        <v>925360</v>
      </c>
      <c r="AW50">
        <v>34.61</v>
      </c>
      <c r="AX50">
        <v>0.55000000000000004</v>
      </c>
      <c r="AY50">
        <v>34.049999999999997</v>
      </c>
      <c r="AZ50" s="2"/>
      <c r="BF50" s="117"/>
      <c r="BI50" s="117"/>
      <c r="BJ50" s="117"/>
    </row>
    <row r="51" spans="1:62" hidden="1" outlineLevel="1">
      <c r="A51" t="s">
        <v>782</v>
      </c>
      <c r="B51" s="9" t="s">
        <v>136</v>
      </c>
      <c r="C51" s="1">
        <f t="shared" si="15"/>
        <v>2403</v>
      </c>
      <c r="D51" s="7">
        <f t="shared" si="16"/>
        <v>2</v>
      </c>
      <c r="E51" s="7" t="e">
        <f t="shared" si="17"/>
        <v>#N/A</v>
      </c>
      <c r="F51" s="7">
        <f t="shared" si="18"/>
        <v>0</v>
      </c>
      <c r="G51" s="7">
        <f t="shared" si="4"/>
        <v>3</v>
      </c>
      <c r="H51" s="49">
        <f t="shared" si="19"/>
        <v>979</v>
      </c>
      <c r="I51" s="177">
        <f t="shared" si="20"/>
        <v>0.40740740740740738</v>
      </c>
      <c r="J51" s="8"/>
      <c r="K51" s="2">
        <f t="shared" si="21"/>
        <v>0.2243029546400333</v>
      </c>
      <c r="L51" s="2">
        <f t="shared" si="22"/>
        <v>0</v>
      </c>
      <c r="M51" s="2">
        <f t="shared" si="23"/>
        <v>0</v>
      </c>
      <c r="N51" s="2">
        <f t="shared" si="10"/>
        <v>0.12817311693716188</v>
      </c>
      <c r="O51" s="2">
        <f t="shared" si="11"/>
        <v>0.64752392842280493</v>
      </c>
      <c r="P51" s="1">
        <v>539</v>
      </c>
      <c r="Q51" s="1"/>
      <c r="R51" s="1"/>
      <c r="S51" s="1">
        <v>308</v>
      </c>
      <c r="T51" s="1">
        <v>1518</v>
      </c>
      <c r="U51" s="1">
        <v>16</v>
      </c>
      <c r="V51" s="1"/>
      <c r="X51" s="1"/>
      <c r="Y51">
        <v>22</v>
      </c>
      <c r="Z51" s="1"/>
      <c r="AA51" s="1"/>
      <c r="AB51" s="1"/>
      <c r="AD51" s="1"/>
      <c r="AI51" t="str">
        <f t="shared" si="14"/>
        <v>Enfield</v>
      </c>
      <c r="AJ51" t="s">
        <v>1567</v>
      </c>
      <c r="AK51" s="9">
        <v>2</v>
      </c>
      <c r="AL51" s="7"/>
      <c r="AN51" s="97">
        <v>9</v>
      </c>
      <c r="AO51" s="99">
        <v>3</v>
      </c>
      <c r="AP51" s="99">
        <v>50</v>
      </c>
      <c r="AQ51" s="106">
        <v>25990</v>
      </c>
      <c r="AR51" s="106">
        <f t="shared" si="24"/>
        <v>9003</v>
      </c>
      <c r="AS51" t="s">
        <v>1711</v>
      </c>
      <c r="AT51" s="109">
        <f t="shared" si="25"/>
        <v>925990</v>
      </c>
      <c r="AW51">
        <v>34.22</v>
      </c>
      <c r="AX51">
        <v>0.83</v>
      </c>
      <c r="AY51">
        <v>33.380000000000003</v>
      </c>
      <c r="AZ51" s="2"/>
      <c r="BF51" s="117"/>
      <c r="BI51" s="117"/>
      <c r="BJ51" s="117"/>
    </row>
    <row r="52" spans="1:62" hidden="1" outlineLevel="1">
      <c r="A52" t="s">
        <v>810</v>
      </c>
      <c r="B52" s="9" t="s">
        <v>136</v>
      </c>
      <c r="C52" s="1">
        <f t="shared" si="15"/>
        <v>793</v>
      </c>
      <c r="D52" s="7">
        <f t="shared" si="16"/>
        <v>2</v>
      </c>
      <c r="E52" s="7" t="e">
        <f t="shared" si="17"/>
        <v>#N/A</v>
      </c>
      <c r="F52" s="7">
        <f t="shared" si="18"/>
        <v>0</v>
      </c>
      <c r="G52" s="7">
        <f t="shared" si="4"/>
        <v>3</v>
      </c>
      <c r="H52" s="49">
        <f t="shared" si="19"/>
        <v>110</v>
      </c>
      <c r="I52" s="177">
        <f t="shared" si="20"/>
        <v>0.13871374527112232</v>
      </c>
      <c r="J52" s="8"/>
      <c r="K52" s="2">
        <f t="shared" si="21"/>
        <v>0.37452711223203028</v>
      </c>
      <c r="L52" s="2">
        <f t="shared" si="22"/>
        <v>0</v>
      </c>
      <c r="M52" s="2">
        <f t="shared" si="23"/>
        <v>0</v>
      </c>
      <c r="N52" s="2">
        <f t="shared" si="10"/>
        <v>9.205548549810845E-2</v>
      </c>
      <c r="O52" s="2">
        <f t="shared" si="11"/>
        <v>0.53341740226986123</v>
      </c>
      <c r="P52" s="1">
        <v>297</v>
      </c>
      <c r="Q52" s="1"/>
      <c r="R52" s="1"/>
      <c r="S52" s="1">
        <v>73</v>
      </c>
      <c r="T52" s="1">
        <v>407</v>
      </c>
      <c r="U52" s="1">
        <v>6</v>
      </c>
      <c r="V52" s="1"/>
      <c r="X52" s="1"/>
      <c r="Y52">
        <v>10</v>
      </c>
      <c r="Z52" s="1"/>
      <c r="AA52" s="1"/>
      <c r="AB52" s="1"/>
      <c r="AD52" s="1"/>
      <c r="AI52" t="str">
        <f t="shared" si="14"/>
        <v>Essex</v>
      </c>
      <c r="AJ52" t="s">
        <v>2234</v>
      </c>
      <c r="AK52" s="9">
        <v>2</v>
      </c>
      <c r="AL52" s="7"/>
      <c r="AN52" s="97">
        <v>9</v>
      </c>
      <c r="AO52" s="99">
        <v>7</v>
      </c>
      <c r="AP52" s="99">
        <v>40</v>
      </c>
      <c r="AQ52" s="106">
        <v>26270</v>
      </c>
      <c r="AR52" s="106">
        <f t="shared" si="24"/>
        <v>9007</v>
      </c>
      <c r="AS52" t="s">
        <v>1711</v>
      </c>
      <c r="AT52" s="109">
        <f t="shared" si="25"/>
        <v>926270</v>
      </c>
      <c r="AW52">
        <v>11.82</v>
      </c>
      <c r="AX52">
        <v>1.46</v>
      </c>
      <c r="AY52">
        <v>10.36</v>
      </c>
      <c r="AZ52" s="2"/>
      <c r="BF52" s="117"/>
      <c r="BI52" s="117"/>
      <c r="BJ52" s="117"/>
    </row>
    <row r="53" spans="1:62" hidden="1" outlineLevel="1">
      <c r="A53" t="s">
        <v>19</v>
      </c>
      <c r="B53" s="9" t="s">
        <v>136</v>
      </c>
      <c r="C53" s="1">
        <f t="shared" si="15"/>
        <v>5361</v>
      </c>
      <c r="D53" s="7">
        <f t="shared" si="16"/>
        <v>2</v>
      </c>
      <c r="E53" s="7" t="e">
        <f t="shared" si="17"/>
        <v>#N/A</v>
      </c>
      <c r="F53" s="7">
        <f t="shared" si="18"/>
        <v>0</v>
      </c>
      <c r="G53" s="7">
        <f t="shared" si="4"/>
        <v>3</v>
      </c>
      <c r="H53" s="49">
        <f t="shared" si="19"/>
        <v>414</v>
      </c>
      <c r="I53" s="177">
        <f t="shared" si="20"/>
        <v>7.7224398433128144E-2</v>
      </c>
      <c r="J53" s="8"/>
      <c r="K53" s="2">
        <f t="shared" si="21"/>
        <v>0.40720014922589071</v>
      </c>
      <c r="L53" s="2">
        <f t="shared" si="22"/>
        <v>0</v>
      </c>
      <c r="M53" s="2">
        <f t="shared" si="23"/>
        <v>0</v>
      </c>
      <c r="N53" s="2">
        <f t="shared" si="10"/>
        <v>8.8043275508300683E-2</v>
      </c>
      <c r="O53" s="2">
        <f t="shared" si="11"/>
        <v>0.50475657526580853</v>
      </c>
      <c r="P53" s="1">
        <v>2183</v>
      </c>
      <c r="Q53" s="1"/>
      <c r="R53" s="1"/>
      <c r="S53" s="1">
        <v>472</v>
      </c>
      <c r="T53" s="1">
        <v>2597</v>
      </c>
      <c r="U53" s="1">
        <v>27</v>
      </c>
      <c r="V53" s="1"/>
      <c r="X53" s="1"/>
      <c r="Y53">
        <v>82</v>
      </c>
      <c r="Z53" s="1"/>
      <c r="AA53" s="1"/>
      <c r="AB53" s="1"/>
      <c r="AD53" s="1"/>
      <c r="AI53" t="str">
        <f t="shared" si="14"/>
        <v>Fairfield</v>
      </c>
      <c r="AJ53" t="s">
        <v>19</v>
      </c>
      <c r="AK53" s="9">
        <v>4</v>
      </c>
      <c r="AL53" s="7"/>
      <c r="AN53" s="97">
        <v>9</v>
      </c>
      <c r="AO53" s="99">
        <v>1</v>
      </c>
      <c r="AP53" s="99">
        <v>35</v>
      </c>
      <c r="AQ53" s="106">
        <v>26620</v>
      </c>
      <c r="AR53" s="106">
        <f t="shared" si="24"/>
        <v>9001</v>
      </c>
      <c r="AS53" t="s">
        <v>1711</v>
      </c>
      <c r="AT53" s="109">
        <f t="shared" si="25"/>
        <v>926620</v>
      </c>
      <c r="AW53">
        <v>31.33</v>
      </c>
      <c r="AX53">
        <v>1.3</v>
      </c>
      <c r="AY53">
        <v>30.03</v>
      </c>
      <c r="AZ53" s="2"/>
      <c r="BF53" s="117"/>
      <c r="BI53" s="117"/>
      <c r="BJ53" s="117"/>
    </row>
    <row r="54" spans="1:62" hidden="1" outlineLevel="1">
      <c r="A54" t="s">
        <v>1683</v>
      </c>
      <c r="B54" s="9" t="s">
        <v>136</v>
      </c>
      <c r="C54" s="1">
        <f t="shared" si="15"/>
        <v>2235</v>
      </c>
      <c r="D54" s="7">
        <f t="shared" si="16"/>
        <v>2</v>
      </c>
      <c r="E54" s="7" t="e">
        <f t="shared" si="17"/>
        <v>#N/A</v>
      </c>
      <c r="F54" s="7">
        <f t="shared" si="18"/>
        <v>0</v>
      </c>
      <c r="G54" s="7">
        <f t="shared" si="4"/>
        <v>3</v>
      </c>
      <c r="H54" s="49">
        <f t="shared" si="19"/>
        <v>524</v>
      </c>
      <c r="I54" s="177">
        <f t="shared" si="20"/>
        <v>0.23445190156599552</v>
      </c>
      <c r="J54" s="8"/>
      <c r="K54" s="2">
        <f t="shared" si="21"/>
        <v>0.31454138702460849</v>
      </c>
      <c r="L54" s="2">
        <f t="shared" si="22"/>
        <v>0</v>
      </c>
      <c r="M54" s="2">
        <f t="shared" si="23"/>
        <v>0</v>
      </c>
      <c r="N54" s="2">
        <f t="shared" si="10"/>
        <v>0.116331096196868</v>
      </c>
      <c r="O54" s="2">
        <f t="shared" si="11"/>
        <v>0.56912751677852347</v>
      </c>
      <c r="P54" s="1">
        <v>703</v>
      </c>
      <c r="Q54" s="1"/>
      <c r="R54" s="1"/>
      <c r="S54" s="1">
        <v>260</v>
      </c>
      <c r="T54" s="1">
        <v>1227</v>
      </c>
      <c r="U54" s="1">
        <v>14</v>
      </c>
      <c r="V54" s="1"/>
      <c r="X54" s="1"/>
      <c r="Y54">
        <v>31</v>
      </c>
      <c r="Z54" s="1"/>
      <c r="AA54" s="1"/>
      <c r="AB54" s="1"/>
      <c r="AD54" s="1"/>
      <c r="AI54" t="str">
        <f t="shared" si="14"/>
        <v>Farmington</v>
      </c>
      <c r="AJ54" t="s">
        <v>1567</v>
      </c>
      <c r="AK54" s="9">
        <v>5</v>
      </c>
      <c r="AL54" s="7"/>
      <c r="AN54" s="97">
        <v>9</v>
      </c>
      <c r="AO54" s="99">
        <v>3</v>
      </c>
      <c r="AP54" s="99">
        <v>55</v>
      </c>
      <c r="AQ54" s="106">
        <v>27600</v>
      </c>
      <c r="AR54" s="106">
        <f t="shared" si="24"/>
        <v>9003</v>
      </c>
      <c r="AS54" t="s">
        <v>1711</v>
      </c>
      <c r="AT54" s="109">
        <f t="shared" si="25"/>
        <v>927600</v>
      </c>
      <c r="AW54">
        <v>28.77</v>
      </c>
      <c r="AX54">
        <v>0.72</v>
      </c>
      <c r="AY54">
        <v>28.06</v>
      </c>
      <c r="AZ54" s="2"/>
      <c r="BF54" s="117"/>
      <c r="BI54" s="117"/>
      <c r="BJ54" s="117"/>
    </row>
    <row r="55" spans="1:62" hidden="1" outlineLevel="1">
      <c r="A55" t="s">
        <v>2409</v>
      </c>
      <c r="B55" s="9" t="s">
        <v>136</v>
      </c>
      <c r="C55" s="1">
        <f t="shared" si="15"/>
        <v>173</v>
      </c>
      <c r="D55" s="7">
        <f t="shared" si="16"/>
        <v>2</v>
      </c>
      <c r="E55" s="7">
        <f t="shared" si="17"/>
        <v>4</v>
      </c>
      <c r="F55" s="7">
        <f t="shared" si="18"/>
        <v>0</v>
      </c>
      <c r="G55" s="7">
        <f t="shared" si="4"/>
        <v>3</v>
      </c>
      <c r="H55" s="49">
        <f t="shared" si="19"/>
        <v>35</v>
      </c>
      <c r="I55" s="177">
        <f t="shared" si="20"/>
        <v>0.20231213872832371</v>
      </c>
      <c r="J55" s="8"/>
      <c r="K55" s="2">
        <f t="shared" si="21"/>
        <v>0.31213872832369943</v>
      </c>
      <c r="L55" s="2">
        <f t="shared" si="22"/>
        <v>0</v>
      </c>
      <c r="M55" s="2">
        <f t="shared" si="23"/>
        <v>0</v>
      </c>
      <c r="N55" s="2">
        <f t="shared" si="10"/>
        <v>0.17341040462427745</v>
      </c>
      <c r="O55" s="2">
        <f t="shared" si="11"/>
        <v>0.51445086705202314</v>
      </c>
      <c r="P55" s="1">
        <v>54</v>
      </c>
      <c r="Q55" s="1"/>
      <c r="R55" s="1"/>
      <c r="S55" s="1">
        <v>30</v>
      </c>
      <c r="T55" s="1">
        <v>89</v>
      </c>
      <c r="U55" s="1">
        <v>0</v>
      </c>
      <c r="V55" s="1"/>
      <c r="X55" s="1"/>
      <c r="Y55">
        <v>0</v>
      </c>
      <c r="Z55" s="1"/>
      <c r="AA55" s="1"/>
      <c r="AB55" s="1"/>
      <c r="AD55" s="1"/>
      <c r="AI55" t="str">
        <f t="shared" si="14"/>
        <v>Franklin</v>
      </c>
      <c r="AJ55" t="s">
        <v>2803</v>
      </c>
      <c r="AK55" s="9">
        <v>2</v>
      </c>
      <c r="AL55" s="7"/>
      <c r="AN55" s="97">
        <v>9</v>
      </c>
      <c r="AO55" s="99">
        <v>11</v>
      </c>
      <c r="AP55" s="99">
        <v>20</v>
      </c>
      <c r="AQ55" s="106">
        <v>29910</v>
      </c>
      <c r="AR55" s="106">
        <f t="shared" si="24"/>
        <v>9011</v>
      </c>
      <c r="AS55" t="s">
        <v>1711</v>
      </c>
      <c r="AT55" s="109">
        <f t="shared" si="25"/>
        <v>929910</v>
      </c>
      <c r="AW55">
        <v>19.579999999999998</v>
      </c>
      <c r="AX55">
        <v>7.0000000000000007E-2</v>
      </c>
      <c r="AY55">
        <v>19.510000000000002</v>
      </c>
      <c r="AZ55" s="2"/>
      <c r="BF55" s="117"/>
      <c r="BI55" s="117"/>
      <c r="BJ55" s="117"/>
    </row>
    <row r="56" spans="1:62" hidden="1" outlineLevel="1">
      <c r="A56" t="s">
        <v>2584</v>
      </c>
      <c r="B56" s="9" t="s">
        <v>136</v>
      </c>
      <c r="C56" s="1">
        <f t="shared" si="15"/>
        <v>3186</v>
      </c>
      <c r="D56" s="7">
        <f t="shared" si="16"/>
        <v>2</v>
      </c>
      <c r="E56" s="7" t="e">
        <f t="shared" si="17"/>
        <v>#N/A</v>
      </c>
      <c r="F56" s="7">
        <f t="shared" si="18"/>
        <v>0</v>
      </c>
      <c r="G56" s="7">
        <f t="shared" si="4"/>
        <v>3</v>
      </c>
      <c r="H56" s="49">
        <f t="shared" si="19"/>
        <v>155</v>
      </c>
      <c r="I56" s="177">
        <f t="shared" si="20"/>
        <v>4.8650345260514753E-2</v>
      </c>
      <c r="J56" s="8"/>
      <c r="K56" s="2">
        <f t="shared" si="21"/>
        <v>0.42875078468298805</v>
      </c>
      <c r="L56" s="2">
        <f t="shared" si="22"/>
        <v>0</v>
      </c>
      <c r="M56" s="2">
        <f t="shared" si="23"/>
        <v>0</v>
      </c>
      <c r="N56" s="2">
        <f t="shared" si="10"/>
        <v>8.4431889516635286E-2</v>
      </c>
      <c r="O56" s="2">
        <f t="shared" si="11"/>
        <v>0.48681732580037662</v>
      </c>
      <c r="P56" s="1">
        <v>1366</v>
      </c>
      <c r="Q56" s="1"/>
      <c r="R56" s="1"/>
      <c r="S56" s="1">
        <v>269</v>
      </c>
      <c r="T56" s="1">
        <v>1521</v>
      </c>
      <c r="U56" s="1">
        <v>15</v>
      </c>
      <c r="V56" s="1"/>
      <c r="X56" s="1"/>
      <c r="Y56">
        <v>15</v>
      </c>
      <c r="Z56" s="1"/>
      <c r="AA56" s="1"/>
      <c r="AB56" s="1"/>
      <c r="AD56" s="1"/>
      <c r="AI56" t="str">
        <f t="shared" si="14"/>
        <v>Glastonbury</v>
      </c>
      <c r="AJ56" t="s">
        <v>1567</v>
      </c>
      <c r="AK56" s="9">
        <v>0</v>
      </c>
      <c r="AL56" s="7"/>
      <c r="AN56" s="97">
        <v>9</v>
      </c>
      <c r="AO56" s="99">
        <v>3</v>
      </c>
      <c r="AP56" s="99">
        <v>60</v>
      </c>
      <c r="AQ56" s="106">
        <v>31240</v>
      </c>
      <c r="AR56" s="106">
        <f t="shared" si="24"/>
        <v>9003</v>
      </c>
      <c r="AS56" t="s">
        <v>1711</v>
      </c>
      <c r="AT56" s="109">
        <f t="shared" si="25"/>
        <v>931240</v>
      </c>
      <c r="AW56">
        <v>52.29</v>
      </c>
      <c r="AX56">
        <v>0.92</v>
      </c>
      <c r="AY56">
        <v>51.37</v>
      </c>
      <c r="AZ56" s="2"/>
      <c r="BF56" s="117"/>
      <c r="BI56" s="117"/>
      <c r="BJ56" s="117"/>
    </row>
    <row r="57" spans="1:62" hidden="1" outlineLevel="1">
      <c r="A57" t="s">
        <v>101</v>
      </c>
      <c r="B57" s="9" t="s">
        <v>136</v>
      </c>
      <c r="C57" s="1">
        <f t="shared" si="15"/>
        <v>416</v>
      </c>
      <c r="D57" s="7">
        <f t="shared" si="16"/>
        <v>2</v>
      </c>
      <c r="E57" s="7" t="e">
        <f t="shared" si="17"/>
        <v>#N/A</v>
      </c>
      <c r="F57" s="7">
        <f t="shared" si="18"/>
        <v>0</v>
      </c>
      <c r="G57" s="7">
        <f t="shared" si="4"/>
        <v>3</v>
      </c>
      <c r="H57" s="49">
        <f t="shared" si="19"/>
        <v>160</v>
      </c>
      <c r="I57" s="177">
        <f t="shared" si="20"/>
        <v>0.38461538461538464</v>
      </c>
      <c r="J57" s="8"/>
      <c r="K57" s="2">
        <f t="shared" si="21"/>
        <v>0.24278846153846154</v>
      </c>
      <c r="L57" s="2">
        <f t="shared" si="22"/>
        <v>0</v>
      </c>
      <c r="M57" s="2">
        <f t="shared" si="23"/>
        <v>0</v>
      </c>
      <c r="N57" s="2">
        <f t="shared" si="10"/>
        <v>0.11057692307692307</v>
      </c>
      <c r="O57" s="2">
        <f t="shared" si="11"/>
        <v>0.64663461538461542</v>
      </c>
      <c r="P57" s="1">
        <v>101</v>
      </c>
      <c r="Q57" s="1"/>
      <c r="R57" s="1"/>
      <c r="S57" s="1">
        <v>46</v>
      </c>
      <c r="T57" s="1">
        <v>261</v>
      </c>
      <c r="U57" s="1">
        <v>5</v>
      </c>
      <c r="V57" s="1"/>
      <c r="X57" s="1"/>
      <c r="Y57">
        <v>3</v>
      </c>
      <c r="Z57" s="1"/>
      <c r="AA57" s="1"/>
      <c r="AB57" s="1"/>
      <c r="AD57" s="1"/>
      <c r="AI57" t="str">
        <f t="shared" si="14"/>
        <v>Goshen</v>
      </c>
      <c r="AJ57" t="s">
        <v>1509</v>
      </c>
      <c r="AK57" s="9">
        <v>5</v>
      </c>
      <c r="AL57" s="7"/>
      <c r="AN57" s="97">
        <v>9</v>
      </c>
      <c r="AO57" s="99">
        <v>5</v>
      </c>
      <c r="AP57" s="99">
        <v>35</v>
      </c>
      <c r="AQ57" s="106">
        <v>32290</v>
      </c>
      <c r="AR57" s="106">
        <f t="shared" si="24"/>
        <v>9005</v>
      </c>
      <c r="AS57" t="s">
        <v>1711</v>
      </c>
      <c r="AT57" s="109">
        <f t="shared" si="25"/>
        <v>932290</v>
      </c>
      <c r="AW57">
        <v>45.2</v>
      </c>
      <c r="AX57">
        <v>1.55</v>
      </c>
      <c r="AY57">
        <v>43.66</v>
      </c>
      <c r="AZ57" s="2"/>
      <c r="BF57" s="117"/>
      <c r="BI57" s="117"/>
      <c r="BJ57" s="117"/>
    </row>
    <row r="58" spans="1:62" hidden="1" outlineLevel="1">
      <c r="A58" t="s">
        <v>2583</v>
      </c>
      <c r="B58" s="9" t="s">
        <v>136</v>
      </c>
      <c r="C58" s="1">
        <f t="shared" si="15"/>
        <v>1382</v>
      </c>
      <c r="D58" s="7">
        <f t="shared" si="16"/>
        <v>2</v>
      </c>
      <c r="E58" s="7" t="e">
        <f t="shared" si="17"/>
        <v>#N/A</v>
      </c>
      <c r="F58" s="7">
        <f t="shared" si="18"/>
        <v>0</v>
      </c>
      <c r="G58" s="7">
        <f t="shared" si="4"/>
        <v>3</v>
      </c>
      <c r="H58" s="49">
        <f t="shared" si="19"/>
        <v>187</v>
      </c>
      <c r="I58" s="177">
        <f t="shared" si="20"/>
        <v>0.1353111432706223</v>
      </c>
      <c r="J58" s="8"/>
      <c r="K58" s="2">
        <f t="shared" si="21"/>
        <v>0.34659913169319828</v>
      </c>
      <c r="L58" s="2">
        <f t="shared" si="22"/>
        <v>0</v>
      </c>
      <c r="M58" s="2">
        <f t="shared" si="23"/>
        <v>0</v>
      </c>
      <c r="N58" s="2">
        <f t="shared" si="10"/>
        <v>0.14688856729377714</v>
      </c>
      <c r="O58" s="2">
        <f t="shared" si="11"/>
        <v>0.50651230101302458</v>
      </c>
      <c r="P58" s="1">
        <v>479</v>
      </c>
      <c r="Q58" s="1"/>
      <c r="R58" s="1"/>
      <c r="S58" s="1">
        <v>203</v>
      </c>
      <c r="T58" s="1">
        <v>666</v>
      </c>
      <c r="U58" s="1">
        <v>15</v>
      </c>
      <c r="V58" s="1"/>
      <c r="X58" s="1"/>
      <c r="Y58">
        <v>19</v>
      </c>
      <c r="Z58" s="1"/>
      <c r="AA58" s="1"/>
      <c r="AB58" s="1"/>
      <c r="AD58" s="1"/>
      <c r="AI58" t="str">
        <f t="shared" si="14"/>
        <v>Granby</v>
      </c>
      <c r="AJ58" t="s">
        <v>1567</v>
      </c>
      <c r="AK58" s="9">
        <v>1</v>
      </c>
      <c r="AL58" s="7"/>
      <c r="AN58" s="97">
        <v>9</v>
      </c>
      <c r="AO58" s="99">
        <v>3</v>
      </c>
      <c r="AP58" s="99">
        <v>65</v>
      </c>
      <c r="AQ58" s="106">
        <v>32640</v>
      </c>
      <c r="AR58" s="106">
        <f t="shared" si="24"/>
        <v>9003</v>
      </c>
      <c r="AS58" t="s">
        <v>1711</v>
      </c>
      <c r="AT58" s="109">
        <f t="shared" si="25"/>
        <v>932640</v>
      </c>
      <c r="AW58">
        <v>40.82</v>
      </c>
      <c r="AX58">
        <v>0.13</v>
      </c>
      <c r="AY58">
        <v>40.69</v>
      </c>
      <c r="AZ58" s="2"/>
      <c r="BF58" s="117"/>
      <c r="BI58" s="117"/>
      <c r="BJ58" s="117"/>
    </row>
    <row r="59" spans="1:62" hidden="1" outlineLevel="1">
      <c r="A59" t="s">
        <v>1832</v>
      </c>
      <c r="B59" s="9" t="s">
        <v>136</v>
      </c>
      <c r="C59" s="1">
        <f t="shared" si="15"/>
        <v>6253</v>
      </c>
      <c r="D59" s="7">
        <f t="shared" si="16"/>
        <v>2</v>
      </c>
      <c r="E59" s="7" t="e">
        <f t="shared" si="17"/>
        <v>#N/A</v>
      </c>
      <c r="F59" s="7">
        <f t="shared" si="18"/>
        <v>0</v>
      </c>
      <c r="G59" s="7">
        <f t="shared" si="4"/>
        <v>3</v>
      </c>
      <c r="H59" s="49">
        <f t="shared" si="19"/>
        <v>416</v>
      </c>
      <c r="I59" s="177">
        <f t="shared" si="20"/>
        <v>6.6528066528066532E-2</v>
      </c>
      <c r="J59" s="8"/>
      <c r="K59" s="2">
        <f t="shared" si="21"/>
        <v>0.414361106668799</v>
      </c>
      <c r="L59" s="2">
        <f t="shared" si="22"/>
        <v>0</v>
      </c>
      <c r="M59" s="2">
        <f t="shared" si="23"/>
        <v>0</v>
      </c>
      <c r="N59" s="2">
        <f t="shared" si="10"/>
        <v>8.8437549976011512E-2</v>
      </c>
      <c r="O59" s="2">
        <f t="shared" si="11"/>
        <v>0.49720134335518951</v>
      </c>
      <c r="P59" s="1">
        <v>2591</v>
      </c>
      <c r="Q59" s="1"/>
      <c r="R59" s="1"/>
      <c r="S59" s="1">
        <v>553</v>
      </c>
      <c r="T59" s="1">
        <v>3007</v>
      </c>
      <c r="U59" s="1">
        <v>22</v>
      </c>
      <c r="V59" s="1"/>
      <c r="X59" s="1"/>
      <c r="Y59">
        <v>80</v>
      </c>
      <c r="Z59" s="1"/>
      <c r="AA59" s="1"/>
      <c r="AB59" s="1"/>
      <c r="AD59" s="1"/>
      <c r="AI59" t="str">
        <f t="shared" si="14"/>
        <v>Greenwich</v>
      </c>
      <c r="AJ59" t="s">
        <v>19</v>
      </c>
      <c r="AK59" s="9">
        <v>4</v>
      </c>
      <c r="AL59" s="7"/>
      <c r="AN59" s="97">
        <v>9</v>
      </c>
      <c r="AO59" s="99">
        <v>1</v>
      </c>
      <c r="AP59" s="99">
        <v>40</v>
      </c>
      <c r="AQ59" s="106">
        <v>33620</v>
      </c>
      <c r="AR59" s="106">
        <f t="shared" si="24"/>
        <v>9001</v>
      </c>
      <c r="AS59" t="s">
        <v>1711</v>
      </c>
      <c r="AT59" s="109">
        <f t="shared" si="25"/>
        <v>933620</v>
      </c>
      <c r="AW59">
        <v>67.239999999999995</v>
      </c>
      <c r="AX59">
        <v>19.420000000000002</v>
      </c>
      <c r="AY59">
        <v>47.83</v>
      </c>
      <c r="AZ59" s="2"/>
      <c r="BF59" s="117"/>
      <c r="BI59" s="117"/>
      <c r="BJ59" s="117"/>
    </row>
    <row r="60" spans="1:62" hidden="1" outlineLevel="1">
      <c r="A60" t="s">
        <v>1833</v>
      </c>
      <c r="B60" s="9" t="s">
        <v>136</v>
      </c>
      <c r="C60" s="1">
        <f t="shared" si="15"/>
        <v>736</v>
      </c>
      <c r="D60" s="7">
        <f t="shared" si="16"/>
        <v>2</v>
      </c>
      <c r="E60" s="7" t="e">
        <f t="shared" si="17"/>
        <v>#N/A</v>
      </c>
      <c r="F60" s="7">
        <f t="shared" si="18"/>
        <v>0</v>
      </c>
      <c r="G60" s="7">
        <f t="shared" si="4"/>
        <v>3</v>
      </c>
      <c r="H60" s="49">
        <f t="shared" si="19"/>
        <v>369</v>
      </c>
      <c r="I60" s="177">
        <f t="shared" si="20"/>
        <v>0.50135869565217395</v>
      </c>
      <c r="J60" s="8"/>
      <c r="K60" s="2">
        <f t="shared" si="21"/>
        <v>0.17934782608695651</v>
      </c>
      <c r="L60" s="2">
        <f t="shared" si="22"/>
        <v>0</v>
      </c>
      <c r="M60" s="2">
        <f t="shared" si="23"/>
        <v>0</v>
      </c>
      <c r="N60" s="2">
        <f t="shared" si="10"/>
        <v>0.11005434782608696</v>
      </c>
      <c r="O60" s="2">
        <f t="shared" si="11"/>
        <v>0.71059782608695654</v>
      </c>
      <c r="P60" s="1">
        <v>132</v>
      </c>
      <c r="Q60" s="1"/>
      <c r="R60" s="1"/>
      <c r="S60" s="1">
        <v>81</v>
      </c>
      <c r="T60" s="1">
        <v>501</v>
      </c>
      <c r="U60" s="1">
        <v>8</v>
      </c>
      <c r="V60" s="1"/>
      <c r="X60" s="1"/>
      <c r="Y60">
        <v>14</v>
      </c>
      <c r="Z60" s="1"/>
      <c r="AA60" s="1"/>
      <c r="AB60" s="1"/>
      <c r="AD60" s="1"/>
      <c r="AI60" t="str">
        <f t="shared" si="14"/>
        <v>Griswold</v>
      </c>
      <c r="AJ60" t="s">
        <v>2803</v>
      </c>
      <c r="AK60" s="9">
        <v>2</v>
      </c>
      <c r="AL60" s="7"/>
      <c r="AN60" s="97">
        <v>9</v>
      </c>
      <c r="AO60" s="99">
        <v>11</v>
      </c>
      <c r="AP60" s="99">
        <v>25</v>
      </c>
      <c r="AQ60" s="106">
        <v>33900</v>
      </c>
      <c r="AR60" s="106">
        <f t="shared" si="24"/>
        <v>9011</v>
      </c>
      <c r="AS60" t="s">
        <v>1711</v>
      </c>
      <c r="AT60" s="109">
        <f t="shared" si="25"/>
        <v>933900</v>
      </c>
      <c r="AW60">
        <v>37.1</v>
      </c>
      <c r="AX60">
        <v>2.16</v>
      </c>
      <c r="AY60">
        <v>34.950000000000003</v>
      </c>
      <c r="AZ60" s="2"/>
      <c r="BF60" s="117"/>
      <c r="BI60" s="117"/>
      <c r="BJ60" s="117"/>
    </row>
    <row r="61" spans="1:62" hidden="1" outlineLevel="1">
      <c r="A61" t="s">
        <v>2696</v>
      </c>
      <c r="B61" s="9" t="s">
        <v>136</v>
      </c>
      <c r="C61" s="1">
        <f t="shared" si="15"/>
        <v>1831</v>
      </c>
      <c r="D61" s="7">
        <f t="shared" si="16"/>
        <v>2</v>
      </c>
      <c r="E61" s="7" t="e">
        <f t="shared" si="17"/>
        <v>#N/A</v>
      </c>
      <c r="F61" s="7">
        <f t="shared" si="18"/>
        <v>0</v>
      </c>
      <c r="G61" s="7">
        <f t="shared" si="4"/>
        <v>3</v>
      </c>
      <c r="H61" s="49">
        <f t="shared" si="19"/>
        <v>430</v>
      </c>
      <c r="I61" s="177">
        <f t="shared" si="20"/>
        <v>0.23484434735117421</v>
      </c>
      <c r="J61" s="8"/>
      <c r="K61" s="2">
        <f t="shared" si="21"/>
        <v>0.30638995084653192</v>
      </c>
      <c r="L61" s="2">
        <f t="shared" si="22"/>
        <v>0</v>
      </c>
      <c r="M61" s="2">
        <f t="shared" si="23"/>
        <v>0</v>
      </c>
      <c r="N61" s="2">
        <f t="shared" si="10"/>
        <v>0.12342981977061715</v>
      </c>
      <c r="O61" s="2">
        <f t="shared" si="11"/>
        <v>0.57018022938285084</v>
      </c>
      <c r="P61" s="1">
        <v>561</v>
      </c>
      <c r="Q61" s="1"/>
      <c r="R61" s="1"/>
      <c r="S61" s="1">
        <v>226</v>
      </c>
      <c r="T61" s="1">
        <v>991</v>
      </c>
      <c r="U61" s="1">
        <v>25</v>
      </c>
      <c r="V61" s="1"/>
      <c r="X61" s="1"/>
      <c r="Y61">
        <v>28</v>
      </c>
      <c r="Z61" s="1"/>
      <c r="AA61" s="1"/>
      <c r="AB61" s="1"/>
      <c r="AD61" s="1"/>
      <c r="AI61" t="str">
        <f t="shared" si="14"/>
        <v>Groton</v>
      </c>
      <c r="AJ61" t="s">
        <v>2803</v>
      </c>
      <c r="AK61" s="9">
        <v>2</v>
      </c>
      <c r="AL61" s="7"/>
      <c r="AN61" s="97">
        <v>9</v>
      </c>
      <c r="AO61" s="99">
        <v>11</v>
      </c>
      <c r="AP61" s="99">
        <v>30</v>
      </c>
      <c r="AQ61" s="106">
        <v>34250</v>
      </c>
      <c r="AR61" s="106">
        <f t="shared" si="24"/>
        <v>9011</v>
      </c>
      <c r="AS61" t="s">
        <v>1711</v>
      </c>
      <c r="AT61" s="109">
        <f t="shared" si="25"/>
        <v>934250</v>
      </c>
      <c r="AW61">
        <v>45.2</v>
      </c>
      <c r="AX61">
        <v>13.9</v>
      </c>
      <c r="AY61">
        <v>31.3</v>
      </c>
      <c r="AZ61" s="2"/>
      <c r="BF61" s="117"/>
      <c r="BI61" s="117"/>
      <c r="BJ61" s="117"/>
    </row>
    <row r="62" spans="1:62" hidden="1" outlineLevel="1">
      <c r="A62" t="s">
        <v>333</v>
      </c>
      <c r="B62" s="9" t="s">
        <v>136</v>
      </c>
      <c r="C62" s="1">
        <f t="shared" si="15"/>
        <v>1848</v>
      </c>
      <c r="D62" s="7">
        <f t="shared" si="16"/>
        <v>2</v>
      </c>
      <c r="E62" s="7" t="e">
        <f t="shared" si="17"/>
        <v>#N/A</v>
      </c>
      <c r="F62" s="7">
        <f t="shared" si="18"/>
        <v>0</v>
      </c>
      <c r="G62" s="7">
        <f t="shared" si="4"/>
        <v>3</v>
      </c>
      <c r="H62" s="49">
        <f t="shared" si="19"/>
        <v>384</v>
      </c>
      <c r="I62" s="177">
        <f t="shared" si="20"/>
        <v>0.20779220779220781</v>
      </c>
      <c r="J62" s="8"/>
      <c r="K62" s="2">
        <f t="shared" si="21"/>
        <v>0.31872294372294374</v>
      </c>
      <c r="L62" s="2">
        <f t="shared" si="22"/>
        <v>0</v>
      </c>
      <c r="M62" s="2">
        <f t="shared" si="23"/>
        <v>0</v>
      </c>
      <c r="N62" s="2">
        <f t="shared" si="10"/>
        <v>0.13203463203463203</v>
      </c>
      <c r="O62" s="2">
        <f t="shared" si="11"/>
        <v>0.5492424242424242</v>
      </c>
      <c r="P62" s="1">
        <v>589</v>
      </c>
      <c r="Q62" s="1"/>
      <c r="R62" s="1"/>
      <c r="S62" s="1">
        <v>244</v>
      </c>
      <c r="T62" s="1">
        <v>973</v>
      </c>
      <c r="U62" s="1">
        <v>19</v>
      </c>
      <c r="V62" s="1"/>
      <c r="X62" s="1"/>
      <c r="Y62">
        <v>23</v>
      </c>
      <c r="Z62" s="1"/>
      <c r="AA62" s="1"/>
      <c r="AB62" s="1"/>
      <c r="AD62" s="1"/>
      <c r="AI62" t="str">
        <f t="shared" si="14"/>
        <v>Guilford</v>
      </c>
      <c r="AJ62" t="s">
        <v>3189</v>
      </c>
      <c r="AK62" s="9">
        <v>3</v>
      </c>
      <c r="AL62" s="7"/>
      <c r="AN62" s="97">
        <v>9</v>
      </c>
      <c r="AO62" s="99">
        <v>9</v>
      </c>
      <c r="AP62" s="99">
        <v>40</v>
      </c>
      <c r="AQ62" s="106">
        <v>34950</v>
      </c>
      <c r="AR62" s="106">
        <f t="shared" si="24"/>
        <v>9009</v>
      </c>
      <c r="AS62" t="s">
        <v>1711</v>
      </c>
      <c r="AT62" s="109">
        <f t="shared" si="25"/>
        <v>934950</v>
      </c>
      <c r="AW62">
        <v>49.73</v>
      </c>
      <c r="AX62">
        <v>2.68</v>
      </c>
      <c r="AY62">
        <v>47.05</v>
      </c>
      <c r="AZ62" s="2"/>
      <c r="BF62" s="117"/>
      <c r="BI62" s="117"/>
      <c r="BJ62" s="117"/>
    </row>
    <row r="63" spans="1:62" hidden="1" outlineLevel="1">
      <c r="A63" t="s">
        <v>2870</v>
      </c>
      <c r="B63" s="9" t="s">
        <v>136</v>
      </c>
      <c r="C63" s="1">
        <f t="shared" si="15"/>
        <v>803</v>
      </c>
      <c r="D63" s="7">
        <f t="shared" si="16"/>
        <v>2</v>
      </c>
      <c r="E63" s="7" t="e">
        <f t="shared" si="17"/>
        <v>#N/A</v>
      </c>
      <c r="F63" s="7">
        <f t="shared" si="18"/>
        <v>0</v>
      </c>
      <c r="G63" s="7">
        <f t="shared" si="4"/>
        <v>3</v>
      </c>
      <c r="H63" s="49">
        <f t="shared" si="19"/>
        <v>289</v>
      </c>
      <c r="I63" s="177">
        <f t="shared" si="20"/>
        <v>0.35990037359900373</v>
      </c>
      <c r="J63" s="8"/>
      <c r="K63" s="2">
        <f t="shared" si="21"/>
        <v>0.25653798256537985</v>
      </c>
      <c r="L63" s="2">
        <f t="shared" si="22"/>
        <v>0</v>
      </c>
      <c r="M63" s="2">
        <f t="shared" si="23"/>
        <v>0</v>
      </c>
      <c r="N63" s="2">
        <f t="shared" si="10"/>
        <v>0.11830635118306351</v>
      </c>
      <c r="O63" s="2">
        <f t="shared" si="11"/>
        <v>0.62515566625155661</v>
      </c>
      <c r="P63" s="1">
        <v>206</v>
      </c>
      <c r="Q63" s="1"/>
      <c r="R63" s="1"/>
      <c r="S63" s="1">
        <v>95</v>
      </c>
      <c r="T63" s="1">
        <v>495</v>
      </c>
      <c r="U63" s="1">
        <v>4</v>
      </c>
      <c r="V63" s="1"/>
      <c r="X63" s="1"/>
      <c r="Y63">
        <v>3</v>
      </c>
      <c r="Z63" s="1"/>
      <c r="AA63" s="1"/>
      <c r="AB63" s="1"/>
      <c r="AD63" s="1"/>
      <c r="AI63" t="str">
        <f t="shared" si="14"/>
        <v>Haddam</v>
      </c>
      <c r="AJ63" t="s">
        <v>2234</v>
      </c>
      <c r="AK63" s="9">
        <v>2</v>
      </c>
      <c r="AL63" s="7"/>
      <c r="AN63" s="97">
        <v>9</v>
      </c>
      <c r="AO63" s="99">
        <v>7</v>
      </c>
      <c r="AP63" s="99">
        <v>45</v>
      </c>
      <c r="AQ63" s="106">
        <v>35230</v>
      </c>
      <c r="AR63" s="106">
        <f t="shared" si="24"/>
        <v>9007</v>
      </c>
      <c r="AS63" t="s">
        <v>1711</v>
      </c>
      <c r="AT63" s="109">
        <f t="shared" si="25"/>
        <v>935230</v>
      </c>
      <c r="AW63">
        <v>46.35</v>
      </c>
      <c r="AX63">
        <v>2.3199999999999998</v>
      </c>
      <c r="AY63">
        <v>44.03</v>
      </c>
      <c r="AZ63" s="2"/>
      <c r="BF63" s="117"/>
      <c r="BI63" s="117"/>
      <c r="BJ63" s="117"/>
    </row>
    <row r="64" spans="1:62" hidden="1" outlineLevel="1">
      <c r="A64" t="s">
        <v>2873</v>
      </c>
      <c r="B64" s="9" t="s">
        <v>136</v>
      </c>
      <c r="C64" s="1">
        <f t="shared" si="15"/>
        <v>2167</v>
      </c>
      <c r="D64" s="7">
        <f t="shared" si="16"/>
        <v>2</v>
      </c>
      <c r="E64" s="7" t="e">
        <f t="shared" si="17"/>
        <v>#N/A</v>
      </c>
      <c r="F64" s="7">
        <f t="shared" si="18"/>
        <v>0</v>
      </c>
      <c r="G64" s="7">
        <f t="shared" si="4"/>
        <v>3</v>
      </c>
      <c r="H64" s="49">
        <f t="shared" si="19"/>
        <v>631</v>
      </c>
      <c r="I64" s="177">
        <f t="shared" si="20"/>
        <v>0.29118597138901708</v>
      </c>
      <c r="J64" s="8"/>
      <c r="K64" s="2">
        <f t="shared" si="21"/>
        <v>0.25749884633133363</v>
      </c>
      <c r="L64" s="2">
        <f t="shared" si="22"/>
        <v>0</v>
      </c>
      <c r="M64" s="2">
        <f t="shared" si="23"/>
        <v>0</v>
      </c>
      <c r="N64" s="2">
        <f t="shared" si="10"/>
        <v>0.16982002768804799</v>
      </c>
      <c r="O64" s="2">
        <f t="shared" si="11"/>
        <v>0.57268112598061838</v>
      </c>
      <c r="P64" s="1">
        <v>558</v>
      </c>
      <c r="Q64" s="1"/>
      <c r="R64" s="1"/>
      <c r="S64" s="1">
        <v>368</v>
      </c>
      <c r="T64" s="1">
        <v>1189</v>
      </c>
      <c r="U64" s="1">
        <v>20</v>
      </c>
      <c r="V64" s="1"/>
      <c r="X64" s="1"/>
      <c r="Y64">
        <v>32</v>
      </c>
      <c r="Z64" s="1"/>
      <c r="AA64" s="1"/>
      <c r="AB64" s="1"/>
      <c r="AD64" s="1"/>
      <c r="AI64" t="str">
        <f t="shared" si="14"/>
        <v>Hamden</v>
      </c>
      <c r="AJ64" t="s">
        <v>3189</v>
      </c>
      <c r="AK64" s="9">
        <v>3</v>
      </c>
      <c r="AL64" s="7"/>
      <c r="AN64" s="97">
        <v>9</v>
      </c>
      <c r="AO64" s="99">
        <v>9</v>
      </c>
      <c r="AP64" s="99">
        <v>45</v>
      </c>
      <c r="AQ64" s="106">
        <v>35650</v>
      </c>
      <c r="AR64" s="106">
        <f t="shared" si="24"/>
        <v>9009</v>
      </c>
      <c r="AS64" t="s">
        <v>1711</v>
      </c>
      <c r="AT64" s="109">
        <f t="shared" si="25"/>
        <v>935650</v>
      </c>
      <c r="AW64">
        <v>33.32</v>
      </c>
      <c r="AX64">
        <v>0.54</v>
      </c>
      <c r="AY64">
        <v>32.78</v>
      </c>
      <c r="AZ64" s="2"/>
      <c r="BF64" s="117"/>
      <c r="BI64" s="117"/>
      <c r="BJ64" s="117"/>
    </row>
    <row r="65" spans="1:62" hidden="1" outlineLevel="1">
      <c r="A65" t="s">
        <v>269</v>
      </c>
      <c r="B65" s="9" t="s">
        <v>136</v>
      </c>
      <c r="C65" s="1">
        <f t="shared" si="15"/>
        <v>180</v>
      </c>
      <c r="D65" s="7">
        <f t="shared" si="16"/>
        <v>2</v>
      </c>
      <c r="E65" s="7" t="e">
        <f t="shared" si="17"/>
        <v>#N/A</v>
      </c>
      <c r="F65" s="7">
        <f t="shared" si="18"/>
        <v>0</v>
      </c>
      <c r="G65" s="7">
        <f t="shared" si="4"/>
        <v>3</v>
      </c>
      <c r="H65" s="49">
        <f t="shared" si="19"/>
        <v>60</v>
      </c>
      <c r="I65" s="177">
        <f t="shared" si="20"/>
        <v>0.33333333333333331</v>
      </c>
      <c r="J65" s="8"/>
      <c r="K65" s="2">
        <f t="shared" si="21"/>
        <v>0.25</v>
      </c>
      <c r="L65" s="2">
        <f t="shared" si="22"/>
        <v>0</v>
      </c>
      <c r="M65" s="2">
        <f t="shared" si="23"/>
        <v>0</v>
      </c>
      <c r="N65" s="2">
        <f t="shared" si="10"/>
        <v>0.12777777777777777</v>
      </c>
      <c r="O65" s="2">
        <f t="shared" si="11"/>
        <v>0.62222222222222223</v>
      </c>
      <c r="P65" s="1">
        <v>45</v>
      </c>
      <c r="Q65" s="1"/>
      <c r="R65" s="1"/>
      <c r="S65" s="1">
        <v>23</v>
      </c>
      <c r="T65" s="1">
        <v>105</v>
      </c>
      <c r="U65" s="1">
        <v>2</v>
      </c>
      <c r="V65" s="1"/>
      <c r="X65" s="1"/>
      <c r="Y65">
        <v>5</v>
      </c>
      <c r="Z65" s="1"/>
      <c r="AA65" s="1"/>
      <c r="AB65" s="1"/>
      <c r="AD65" s="1"/>
      <c r="AI65" t="str">
        <f t="shared" si="14"/>
        <v>Hampton</v>
      </c>
      <c r="AJ65" t="s">
        <v>2452</v>
      </c>
      <c r="AK65" s="9">
        <v>2</v>
      </c>
      <c r="AL65" s="7"/>
      <c r="AN65" s="97">
        <v>9</v>
      </c>
      <c r="AO65" s="99">
        <v>15</v>
      </c>
      <c r="AP65" s="99">
        <v>30</v>
      </c>
      <c r="AQ65" s="106">
        <v>36000</v>
      </c>
      <c r="AR65" s="106">
        <f t="shared" si="24"/>
        <v>9015</v>
      </c>
      <c r="AS65" t="s">
        <v>1711</v>
      </c>
      <c r="AT65" s="109">
        <f t="shared" si="25"/>
        <v>936000</v>
      </c>
      <c r="AW65">
        <v>25.5</v>
      </c>
      <c r="AX65">
        <v>0.5</v>
      </c>
      <c r="AY65">
        <v>25</v>
      </c>
      <c r="AZ65" s="2"/>
      <c r="BF65" s="117"/>
      <c r="BI65" s="117"/>
      <c r="BJ65" s="117"/>
    </row>
    <row r="66" spans="1:62" hidden="1" outlineLevel="1">
      <c r="A66" t="s">
        <v>1567</v>
      </c>
      <c r="B66" s="9" t="s">
        <v>136</v>
      </c>
      <c r="C66" s="1">
        <f t="shared" si="15"/>
        <v>544</v>
      </c>
      <c r="D66" s="7">
        <f t="shared" si="16"/>
        <v>2</v>
      </c>
      <c r="E66" s="7" t="e">
        <f t="shared" si="17"/>
        <v>#N/A</v>
      </c>
      <c r="F66" s="7">
        <f t="shared" si="18"/>
        <v>0</v>
      </c>
      <c r="G66" s="7">
        <f t="shared" ref="G66:G129" si="26">IF(S66&gt;0,RANK(S66,(P66:AD66)),0)</f>
        <v>3</v>
      </c>
      <c r="H66" s="49">
        <f t="shared" si="19"/>
        <v>107</v>
      </c>
      <c r="I66" s="177">
        <f t="shared" si="20"/>
        <v>0.19669117647058823</v>
      </c>
      <c r="J66" s="8"/>
      <c r="K66" s="2">
        <f t="shared" si="21"/>
        <v>0.29044117647058826</v>
      </c>
      <c r="L66" s="2">
        <f t="shared" si="22"/>
        <v>0</v>
      </c>
      <c r="M66" s="2">
        <f t="shared" si="23"/>
        <v>0</v>
      </c>
      <c r="N66" s="2">
        <f t="shared" si="10"/>
        <v>0.15992647058823528</v>
      </c>
      <c r="O66" s="2">
        <f t="shared" si="11"/>
        <v>0.54963235294117641</v>
      </c>
      <c r="P66" s="1">
        <v>158</v>
      </c>
      <c r="Q66" s="1"/>
      <c r="R66" s="1"/>
      <c r="S66" s="1">
        <v>87</v>
      </c>
      <c r="T66" s="1">
        <v>265</v>
      </c>
      <c r="U66" s="1">
        <v>7</v>
      </c>
      <c r="V66" s="1"/>
      <c r="X66" s="1"/>
      <c r="Y66">
        <v>27</v>
      </c>
      <c r="Z66" s="1"/>
      <c r="AA66" s="1"/>
      <c r="AB66" s="1"/>
      <c r="AD66" s="1"/>
      <c r="AI66" t="str">
        <f t="shared" si="14"/>
        <v>Hartford</v>
      </c>
      <c r="AJ66" t="s">
        <v>1567</v>
      </c>
      <c r="AK66" s="9">
        <v>1</v>
      </c>
      <c r="AL66" s="7"/>
      <c r="AN66" s="97">
        <v>9</v>
      </c>
      <c r="AO66" s="99">
        <v>3</v>
      </c>
      <c r="AP66" s="99">
        <v>70</v>
      </c>
      <c r="AQ66" s="106">
        <v>37070</v>
      </c>
      <c r="AR66" s="106">
        <f t="shared" si="24"/>
        <v>9003</v>
      </c>
      <c r="AS66" t="s">
        <v>1711</v>
      </c>
      <c r="AT66" s="109">
        <f t="shared" si="25"/>
        <v>937070</v>
      </c>
      <c r="AW66">
        <v>17.97</v>
      </c>
      <c r="AX66">
        <v>0.66</v>
      </c>
      <c r="AY66">
        <v>17.309999999999999</v>
      </c>
      <c r="AZ66" s="2"/>
      <c r="BF66" s="117"/>
      <c r="BI66" s="117"/>
      <c r="BJ66" s="117"/>
    </row>
    <row r="67" spans="1:62" hidden="1" outlineLevel="1">
      <c r="A67" t="s">
        <v>1631</v>
      </c>
      <c r="B67" s="9" t="s">
        <v>136</v>
      </c>
      <c r="C67" s="1">
        <f t="shared" ref="C67:C98" si="27">SUM(P67:AG67)</f>
        <v>340</v>
      </c>
      <c r="D67" s="7">
        <f t="shared" ref="D67:D98" si="28">RANK(P67,(P67:AG67))</f>
        <v>3</v>
      </c>
      <c r="E67" s="7" t="e">
        <f t="shared" ref="E67:E98" si="29">RANK(Q67,(P67:AG67))</f>
        <v>#N/A</v>
      </c>
      <c r="F67" s="7">
        <f t="shared" ref="F67:F98" si="30">IF(R67&gt;0,RANK(R67,(P67:AG67)),0)</f>
        <v>0</v>
      </c>
      <c r="G67" s="7">
        <f t="shared" si="26"/>
        <v>2</v>
      </c>
      <c r="H67" s="49">
        <f t="shared" ref="H67:H98" si="31">MAX(P67:T67)-LARGE(P67:T67,2)</f>
        <v>120</v>
      </c>
      <c r="I67" s="177">
        <f t="shared" ref="I67:I98" si="32">H67/C67</f>
        <v>0.35294117647058826</v>
      </c>
      <c r="J67" s="8"/>
      <c r="K67" s="2">
        <f t="shared" ref="K67:K98" si="33">IF(C67=0,"-",P67/C67)</f>
        <v>0.17647058823529413</v>
      </c>
      <c r="L67" s="2">
        <f t="shared" ref="L67:L98" si="34">IF(C67=0,"-",Q67/C67)</f>
        <v>0</v>
      </c>
      <c r="M67" s="2">
        <f t="shared" ref="M67:M98" si="35">IF(C67=0,"-",R67/C67)</f>
        <v>0</v>
      </c>
      <c r="N67" s="2">
        <f t="shared" ref="N67:N130" si="36">IF(C67=0,"-",S67/C67)</f>
        <v>0.21470588235294116</v>
      </c>
      <c r="O67" s="2">
        <f t="shared" ref="O67:O130" si="37">IF(C67=0,"-",(1-K67-L67-M67-N67))</f>
        <v>0.60882352941176465</v>
      </c>
      <c r="P67" s="1">
        <v>60</v>
      </c>
      <c r="Q67" s="1"/>
      <c r="R67" s="1"/>
      <c r="S67" s="1">
        <v>73</v>
      </c>
      <c r="T67" s="1">
        <v>193</v>
      </c>
      <c r="U67" s="1">
        <v>12</v>
      </c>
      <c r="V67" s="1"/>
      <c r="X67" s="1"/>
      <c r="Y67">
        <v>2</v>
      </c>
      <c r="Z67" s="1"/>
      <c r="AA67" s="1"/>
      <c r="AB67" s="1"/>
      <c r="AD67" s="1"/>
      <c r="AI67" t="str">
        <f t="shared" si="14"/>
        <v>Hartland</v>
      </c>
      <c r="AJ67" t="s">
        <v>1567</v>
      </c>
      <c r="AK67" s="9">
        <v>1</v>
      </c>
      <c r="AL67" s="7"/>
      <c r="AN67" s="97">
        <v>9</v>
      </c>
      <c r="AO67" s="99">
        <v>3</v>
      </c>
      <c r="AP67" s="99">
        <v>75</v>
      </c>
      <c r="AQ67" s="106">
        <v>37140</v>
      </c>
      <c r="AR67" s="106">
        <f t="shared" ref="AR67:AR98" si="38">AN67*1000+AO67</f>
        <v>9003</v>
      </c>
      <c r="AS67" t="s">
        <v>1711</v>
      </c>
      <c r="AT67" s="109">
        <f t="shared" ref="AT67:AT98" si="39">AN67*100000+AQ67</f>
        <v>937140</v>
      </c>
      <c r="AW67">
        <v>34.57</v>
      </c>
      <c r="AX67">
        <v>1.54</v>
      </c>
      <c r="AY67">
        <v>33.03</v>
      </c>
      <c r="AZ67" s="2"/>
      <c r="BF67" s="117"/>
      <c r="BI67" s="117"/>
      <c r="BJ67" s="117"/>
    </row>
    <row r="68" spans="1:62" hidden="1" outlineLevel="1">
      <c r="A68" t="s">
        <v>138</v>
      </c>
      <c r="B68" s="9" t="s">
        <v>136</v>
      </c>
      <c r="C68" s="1">
        <f t="shared" si="27"/>
        <v>678</v>
      </c>
      <c r="D68" s="7">
        <f t="shared" si="28"/>
        <v>2</v>
      </c>
      <c r="E68" s="7" t="e">
        <f t="shared" si="29"/>
        <v>#N/A</v>
      </c>
      <c r="F68" s="7">
        <f t="shared" si="30"/>
        <v>0</v>
      </c>
      <c r="G68" s="7">
        <f t="shared" si="26"/>
        <v>3</v>
      </c>
      <c r="H68" s="49">
        <f t="shared" si="31"/>
        <v>275</v>
      </c>
      <c r="I68" s="177">
        <f t="shared" si="32"/>
        <v>0.4056047197640118</v>
      </c>
      <c r="J68" s="8"/>
      <c r="K68" s="2">
        <f t="shared" si="33"/>
        <v>0.22418879056047197</v>
      </c>
      <c r="L68" s="2">
        <f t="shared" si="34"/>
        <v>0</v>
      </c>
      <c r="M68" s="2">
        <f t="shared" si="35"/>
        <v>0</v>
      </c>
      <c r="N68" s="2">
        <f t="shared" si="36"/>
        <v>0.12831858407079647</v>
      </c>
      <c r="O68" s="2">
        <f t="shared" si="37"/>
        <v>0.64749262536873153</v>
      </c>
      <c r="P68" s="1">
        <v>152</v>
      </c>
      <c r="Q68" s="1"/>
      <c r="R68" s="1"/>
      <c r="S68" s="1">
        <v>87</v>
      </c>
      <c r="T68" s="1">
        <v>427</v>
      </c>
      <c r="U68" s="1">
        <v>9</v>
      </c>
      <c r="V68" s="1"/>
      <c r="X68" s="1"/>
      <c r="Y68">
        <v>3</v>
      </c>
      <c r="Z68" s="1"/>
      <c r="AA68" s="1"/>
      <c r="AB68" s="1"/>
      <c r="AD68" s="1"/>
      <c r="AI68" t="str">
        <f t="shared" ref="AI68:AI131" si="40">A68</f>
        <v>Harwinton</v>
      </c>
      <c r="AJ68" t="s">
        <v>1509</v>
      </c>
      <c r="AK68" s="9">
        <v>5</v>
      </c>
      <c r="AL68" s="7"/>
      <c r="AN68" s="97">
        <v>9</v>
      </c>
      <c r="AO68" s="99">
        <v>5</v>
      </c>
      <c r="AP68" s="99">
        <v>40</v>
      </c>
      <c r="AQ68" s="106">
        <v>37280</v>
      </c>
      <c r="AR68" s="106">
        <f t="shared" si="38"/>
        <v>9005</v>
      </c>
      <c r="AS68" t="s">
        <v>1711</v>
      </c>
      <c r="AT68" s="109">
        <f t="shared" si="39"/>
        <v>937280</v>
      </c>
      <c r="AW68">
        <v>31.1</v>
      </c>
      <c r="AX68">
        <v>0.35</v>
      </c>
      <c r="AY68">
        <v>30.75</v>
      </c>
      <c r="AZ68" s="2"/>
      <c r="BF68" s="117"/>
      <c r="BI68" s="117"/>
      <c r="BJ68" s="117"/>
    </row>
    <row r="69" spans="1:62" hidden="1" outlineLevel="1">
      <c r="A69" t="s">
        <v>2807</v>
      </c>
      <c r="B69" s="9" t="s">
        <v>136</v>
      </c>
      <c r="C69" s="1">
        <f t="shared" si="27"/>
        <v>874</v>
      </c>
      <c r="D69" s="7">
        <f t="shared" si="28"/>
        <v>2</v>
      </c>
      <c r="E69" s="7" t="e">
        <f t="shared" si="29"/>
        <v>#N/A</v>
      </c>
      <c r="F69" s="7">
        <f t="shared" si="30"/>
        <v>0</v>
      </c>
      <c r="G69" s="7">
        <f t="shared" si="26"/>
        <v>3</v>
      </c>
      <c r="H69" s="49">
        <f t="shared" si="31"/>
        <v>213</v>
      </c>
      <c r="I69" s="177">
        <f t="shared" si="32"/>
        <v>0.24370709382151029</v>
      </c>
      <c r="J69" s="8"/>
      <c r="K69" s="2">
        <f t="shared" si="33"/>
        <v>0.3009153318077803</v>
      </c>
      <c r="L69" s="2">
        <f t="shared" si="34"/>
        <v>0</v>
      </c>
      <c r="M69" s="2">
        <f t="shared" si="35"/>
        <v>0</v>
      </c>
      <c r="N69" s="2">
        <f t="shared" si="36"/>
        <v>0.13729977116704806</v>
      </c>
      <c r="O69" s="2">
        <f t="shared" si="37"/>
        <v>0.56178489702517165</v>
      </c>
      <c r="P69" s="1">
        <v>263</v>
      </c>
      <c r="Q69" s="1"/>
      <c r="R69" s="1"/>
      <c r="S69" s="1">
        <v>120</v>
      </c>
      <c r="T69" s="1">
        <v>476</v>
      </c>
      <c r="U69" s="1">
        <v>9</v>
      </c>
      <c r="V69" s="1"/>
      <c r="X69" s="1"/>
      <c r="Y69">
        <v>6</v>
      </c>
      <c r="Z69" s="1"/>
      <c r="AA69" s="1"/>
      <c r="AB69" s="1"/>
      <c r="AD69" s="1"/>
      <c r="AI69" t="str">
        <f t="shared" si="40"/>
        <v>Hebron</v>
      </c>
      <c r="AJ69" t="s">
        <v>2804</v>
      </c>
      <c r="AK69" s="9">
        <v>2</v>
      </c>
      <c r="AL69" s="7"/>
      <c r="AN69" s="97">
        <v>9</v>
      </c>
      <c r="AO69" s="99">
        <v>13</v>
      </c>
      <c r="AP69" s="99">
        <v>30</v>
      </c>
      <c r="AQ69" s="106">
        <v>37910</v>
      </c>
      <c r="AR69" s="106">
        <f t="shared" si="38"/>
        <v>9013</v>
      </c>
      <c r="AS69" t="s">
        <v>1711</v>
      </c>
      <c r="AT69" s="109">
        <f t="shared" si="39"/>
        <v>937910</v>
      </c>
      <c r="AW69">
        <v>37.26</v>
      </c>
      <c r="AX69">
        <v>0.36</v>
      </c>
      <c r="AY69">
        <v>36.9</v>
      </c>
      <c r="AZ69" s="2"/>
      <c r="BF69" s="117"/>
      <c r="BI69" s="117"/>
      <c r="BJ69" s="117"/>
    </row>
    <row r="70" spans="1:62" hidden="1" outlineLevel="1">
      <c r="A70" t="s">
        <v>1829</v>
      </c>
      <c r="B70" s="9" t="s">
        <v>136</v>
      </c>
      <c r="C70" s="1">
        <f t="shared" si="27"/>
        <v>261</v>
      </c>
      <c r="D70" s="7">
        <f t="shared" si="28"/>
        <v>2</v>
      </c>
      <c r="E70" s="7">
        <f t="shared" si="29"/>
        <v>5</v>
      </c>
      <c r="F70" s="7">
        <f t="shared" si="30"/>
        <v>0</v>
      </c>
      <c r="G70" s="7">
        <f t="shared" si="26"/>
        <v>3</v>
      </c>
      <c r="H70" s="49">
        <f t="shared" si="31"/>
        <v>33</v>
      </c>
      <c r="I70" s="177">
        <f t="shared" si="32"/>
        <v>0.12643678160919541</v>
      </c>
      <c r="J70" s="8"/>
      <c r="K70" s="2">
        <f t="shared" si="33"/>
        <v>0.35632183908045978</v>
      </c>
      <c r="L70" s="2">
        <f t="shared" si="34"/>
        <v>0</v>
      </c>
      <c r="M70" s="2">
        <f t="shared" si="35"/>
        <v>0</v>
      </c>
      <c r="N70" s="2">
        <f t="shared" si="36"/>
        <v>0.12643678160919541</v>
      </c>
      <c r="O70" s="2">
        <f t="shared" si="37"/>
        <v>0.51724137931034475</v>
      </c>
      <c r="P70" s="1">
        <v>93</v>
      </c>
      <c r="Q70" s="1"/>
      <c r="R70" s="1"/>
      <c r="S70" s="1">
        <v>33</v>
      </c>
      <c r="T70" s="1">
        <v>126</v>
      </c>
      <c r="U70" s="1">
        <v>0</v>
      </c>
      <c r="V70" s="1"/>
      <c r="X70" s="1"/>
      <c r="Y70">
        <v>9</v>
      </c>
      <c r="Z70" s="1"/>
      <c r="AA70" s="1"/>
      <c r="AB70" s="1"/>
      <c r="AD70" s="1"/>
      <c r="AI70" t="str">
        <f t="shared" si="40"/>
        <v>Kent</v>
      </c>
      <c r="AJ70" t="s">
        <v>1509</v>
      </c>
      <c r="AK70" s="9">
        <v>5</v>
      </c>
      <c r="AL70" s="7"/>
      <c r="AN70" s="97">
        <v>9</v>
      </c>
      <c r="AO70" s="99">
        <v>5</v>
      </c>
      <c r="AP70" s="99">
        <v>45</v>
      </c>
      <c r="AQ70" s="106">
        <v>40290</v>
      </c>
      <c r="AR70" s="106">
        <f t="shared" si="38"/>
        <v>9005</v>
      </c>
      <c r="AS70" t="s">
        <v>1711</v>
      </c>
      <c r="AT70" s="109">
        <f t="shared" si="39"/>
        <v>940290</v>
      </c>
      <c r="AW70">
        <v>49.59</v>
      </c>
      <c r="AX70">
        <v>1.1200000000000001</v>
      </c>
      <c r="AY70">
        <v>48.47</v>
      </c>
      <c r="AZ70" s="2"/>
      <c r="BF70" s="117"/>
      <c r="BI70" s="117"/>
      <c r="BJ70" s="117"/>
    </row>
    <row r="71" spans="1:62" hidden="1" outlineLevel="1">
      <c r="A71" t="s">
        <v>1945</v>
      </c>
      <c r="B71" s="9" t="s">
        <v>136</v>
      </c>
      <c r="C71" s="1">
        <f t="shared" si="27"/>
        <v>722</v>
      </c>
      <c r="D71" s="7">
        <f t="shared" si="28"/>
        <v>3</v>
      </c>
      <c r="E71" s="7" t="e">
        <f t="shared" si="29"/>
        <v>#N/A</v>
      </c>
      <c r="F71" s="7">
        <f t="shared" si="30"/>
        <v>0</v>
      </c>
      <c r="G71" s="7">
        <f t="shared" si="26"/>
        <v>2</v>
      </c>
      <c r="H71" s="49">
        <f t="shared" si="31"/>
        <v>359</v>
      </c>
      <c r="I71" s="177">
        <f t="shared" si="32"/>
        <v>0.49722991689750695</v>
      </c>
      <c r="J71" s="8"/>
      <c r="K71" s="2">
        <f t="shared" si="33"/>
        <v>0.15927977839335181</v>
      </c>
      <c r="L71" s="2">
        <f t="shared" si="34"/>
        <v>0</v>
      </c>
      <c r="M71" s="2">
        <f t="shared" si="35"/>
        <v>0</v>
      </c>
      <c r="N71" s="2">
        <f t="shared" si="36"/>
        <v>0.16343490304709141</v>
      </c>
      <c r="O71" s="2">
        <f t="shared" si="37"/>
        <v>0.67728531855955676</v>
      </c>
      <c r="P71" s="1">
        <v>115</v>
      </c>
      <c r="Q71" s="1"/>
      <c r="R71" s="1"/>
      <c r="S71" s="1">
        <v>118</v>
      </c>
      <c r="T71" s="1">
        <v>477</v>
      </c>
      <c r="U71" s="1">
        <v>3</v>
      </c>
      <c r="V71" s="1"/>
      <c r="X71" s="1"/>
      <c r="Y71">
        <v>9</v>
      </c>
      <c r="Z71" s="1"/>
      <c r="AA71" s="1"/>
      <c r="AB71" s="1"/>
      <c r="AD71" s="1"/>
      <c r="AI71" t="str">
        <f t="shared" si="40"/>
        <v>Killingly</v>
      </c>
      <c r="AJ71" t="s">
        <v>2452</v>
      </c>
      <c r="AK71" s="9">
        <v>2</v>
      </c>
      <c r="AL71" s="7"/>
      <c r="AN71" s="97">
        <v>9</v>
      </c>
      <c r="AO71" s="99">
        <v>15</v>
      </c>
      <c r="AP71" s="99">
        <v>35</v>
      </c>
      <c r="AQ71" s="106">
        <v>40500</v>
      </c>
      <c r="AR71" s="106">
        <f t="shared" si="38"/>
        <v>9015</v>
      </c>
      <c r="AS71" t="s">
        <v>1711</v>
      </c>
      <c r="AT71" s="109">
        <f t="shared" si="39"/>
        <v>940500</v>
      </c>
      <c r="AW71">
        <v>49.99</v>
      </c>
      <c r="AX71">
        <v>1.47</v>
      </c>
      <c r="AY71">
        <v>48.52</v>
      </c>
      <c r="AZ71" s="2"/>
      <c r="BF71" s="117"/>
      <c r="BI71" s="117"/>
      <c r="BJ71" s="117"/>
    </row>
    <row r="72" spans="1:62" hidden="1" outlineLevel="1">
      <c r="A72" t="s">
        <v>108</v>
      </c>
      <c r="B72" s="9" t="s">
        <v>136</v>
      </c>
      <c r="C72" s="1">
        <f t="shared" si="27"/>
        <v>779</v>
      </c>
      <c r="D72" s="7">
        <f t="shared" si="28"/>
        <v>2</v>
      </c>
      <c r="E72" s="7" t="e">
        <f t="shared" si="29"/>
        <v>#N/A</v>
      </c>
      <c r="F72" s="7">
        <f t="shared" si="30"/>
        <v>0</v>
      </c>
      <c r="G72" s="7">
        <f t="shared" si="26"/>
        <v>3</v>
      </c>
      <c r="H72" s="49">
        <f t="shared" si="31"/>
        <v>235</v>
      </c>
      <c r="I72" s="177">
        <f t="shared" si="32"/>
        <v>0.30166880616174585</v>
      </c>
      <c r="J72" s="8"/>
      <c r="K72" s="2">
        <f t="shared" si="33"/>
        <v>0.28112965340179719</v>
      </c>
      <c r="L72" s="2">
        <f t="shared" si="34"/>
        <v>0</v>
      </c>
      <c r="M72" s="2">
        <f t="shared" si="35"/>
        <v>0</v>
      </c>
      <c r="N72" s="2">
        <f t="shared" si="36"/>
        <v>0.11938382541720154</v>
      </c>
      <c r="O72" s="2">
        <f t="shared" si="37"/>
        <v>0.59948652118100132</v>
      </c>
      <c r="P72" s="1">
        <v>219</v>
      </c>
      <c r="Q72" s="1"/>
      <c r="R72" s="1"/>
      <c r="S72" s="1">
        <v>93</v>
      </c>
      <c r="T72" s="1">
        <v>454</v>
      </c>
      <c r="U72" s="1">
        <v>4</v>
      </c>
      <c r="V72" s="1"/>
      <c r="X72" s="1"/>
      <c r="Y72">
        <v>9</v>
      </c>
      <c r="Z72" s="1"/>
      <c r="AA72" s="1"/>
      <c r="AB72" s="1"/>
      <c r="AD72" s="1"/>
      <c r="AI72" t="str">
        <f t="shared" si="40"/>
        <v>Killingworth</v>
      </c>
      <c r="AJ72" t="s">
        <v>2234</v>
      </c>
      <c r="AK72" s="9">
        <v>2</v>
      </c>
      <c r="AL72" s="7"/>
      <c r="AN72" s="97">
        <v>9</v>
      </c>
      <c r="AO72" s="99">
        <v>7</v>
      </c>
      <c r="AP72" s="99">
        <v>50</v>
      </c>
      <c r="AQ72" s="106">
        <v>40710</v>
      </c>
      <c r="AR72" s="106">
        <f t="shared" si="38"/>
        <v>9007</v>
      </c>
      <c r="AS72" t="s">
        <v>1711</v>
      </c>
      <c r="AT72" s="109">
        <f t="shared" si="39"/>
        <v>940710</v>
      </c>
      <c r="AW72">
        <v>35.81</v>
      </c>
      <c r="AX72">
        <v>0.48</v>
      </c>
      <c r="AY72">
        <v>35.33</v>
      </c>
      <c r="AZ72" s="2"/>
      <c r="BF72" s="117"/>
      <c r="BI72" s="117"/>
      <c r="BJ72" s="117"/>
    </row>
    <row r="73" spans="1:62" hidden="1" outlineLevel="1">
      <c r="A73" t="s">
        <v>2363</v>
      </c>
      <c r="B73" s="9" t="s">
        <v>136</v>
      </c>
      <c r="C73" s="1">
        <f t="shared" si="27"/>
        <v>694</v>
      </c>
      <c r="D73" s="7">
        <f t="shared" si="28"/>
        <v>2</v>
      </c>
      <c r="E73" s="7" t="e">
        <f t="shared" si="29"/>
        <v>#N/A</v>
      </c>
      <c r="F73" s="7">
        <f t="shared" si="30"/>
        <v>0</v>
      </c>
      <c r="G73" s="7">
        <f t="shared" si="26"/>
        <v>3</v>
      </c>
      <c r="H73" s="49">
        <f t="shared" si="31"/>
        <v>247</v>
      </c>
      <c r="I73" s="177">
        <f t="shared" si="32"/>
        <v>0.35590778097982712</v>
      </c>
      <c r="J73" s="8"/>
      <c r="K73" s="2">
        <f t="shared" si="33"/>
        <v>0.24351585014409222</v>
      </c>
      <c r="L73" s="2">
        <f t="shared" si="34"/>
        <v>0</v>
      </c>
      <c r="M73" s="2">
        <f t="shared" si="35"/>
        <v>0</v>
      </c>
      <c r="N73" s="2">
        <f t="shared" si="36"/>
        <v>0.14121037463976946</v>
      </c>
      <c r="O73" s="2">
        <f t="shared" si="37"/>
        <v>0.61527377521613835</v>
      </c>
      <c r="P73" s="1">
        <v>169</v>
      </c>
      <c r="Q73" s="1"/>
      <c r="R73" s="1"/>
      <c r="S73" s="1">
        <v>98</v>
      </c>
      <c r="T73" s="1">
        <v>416</v>
      </c>
      <c r="U73" s="1">
        <v>6</v>
      </c>
      <c r="V73" s="1"/>
      <c r="X73" s="1"/>
      <c r="Y73">
        <v>5</v>
      </c>
      <c r="Z73" s="1"/>
      <c r="AA73" s="1"/>
      <c r="AB73" s="1"/>
      <c r="AD73" s="1"/>
      <c r="AI73" t="str">
        <f t="shared" si="40"/>
        <v>Lebanon</v>
      </c>
      <c r="AJ73" t="s">
        <v>2803</v>
      </c>
      <c r="AK73" s="9">
        <v>2</v>
      </c>
      <c r="AL73" s="7"/>
      <c r="AN73" s="97">
        <v>9</v>
      </c>
      <c r="AO73" s="99">
        <v>11</v>
      </c>
      <c r="AP73" s="99">
        <v>35</v>
      </c>
      <c r="AQ73" s="106">
        <v>42390</v>
      </c>
      <c r="AR73" s="106">
        <f t="shared" si="38"/>
        <v>9011</v>
      </c>
      <c r="AS73" t="s">
        <v>1711</v>
      </c>
      <c r="AT73" s="109">
        <f t="shared" si="39"/>
        <v>942390</v>
      </c>
      <c r="AW73">
        <v>55.24</v>
      </c>
      <c r="AX73">
        <v>1.1299999999999999</v>
      </c>
      <c r="AY73">
        <v>54.11</v>
      </c>
      <c r="AZ73" s="2"/>
      <c r="BF73" s="117"/>
      <c r="BI73" s="117"/>
      <c r="BJ73" s="117"/>
    </row>
    <row r="74" spans="1:62" hidden="1" outlineLevel="1">
      <c r="A74" t="s">
        <v>1951</v>
      </c>
      <c r="B74" s="9" t="s">
        <v>136</v>
      </c>
      <c r="C74" s="1">
        <f t="shared" si="27"/>
        <v>1231</v>
      </c>
      <c r="D74" s="7">
        <f t="shared" si="28"/>
        <v>2</v>
      </c>
      <c r="E74" s="7" t="e">
        <f t="shared" si="29"/>
        <v>#N/A</v>
      </c>
      <c r="F74" s="7">
        <f t="shared" si="30"/>
        <v>0</v>
      </c>
      <c r="G74" s="7">
        <f t="shared" si="26"/>
        <v>3</v>
      </c>
      <c r="H74" s="49">
        <f t="shared" si="31"/>
        <v>281</v>
      </c>
      <c r="I74" s="177">
        <f t="shared" si="32"/>
        <v>0.22826969943135661</v>
      </c>
      <c r="J74" s="8"/>
      <c r="K74" s="2">
        <f t="shared" si="33"/>
        <v>0.29325751421608448</v>
      </c>
      <c r="L74" s="2">
        <f t="shared" si="34"/>
        <v>0</v>
      </c>
      <c r="M74" s="2">
        <f t="shared" si="35"/>
        <v>0</v>
      </c>
      <c r="N74" s="2">
        <f t="shared" si="36"/>
        <v>0.16003249390739235</v>
      </c>
      <c r="O74" s="2">
        <f t="shared" si="37"/>
        <v>0.54670999187652314</v>
      </c>
      <c r="P74" s="1">
        <v>361</v>
      </c>
      <c r="Q74" s="1"/>
      <c r="R74" s="1"/>
      <c r="S74" s="1">
        <v>197</v>
      </c>
      <c r="T74" s="1">
        <v>642</v>
      </c>
      <c r="U74" s="1">
        <v>15</v>
      </c>
      <c r="V74" s="1"/>
      <c r="X74" s="1"/>
      <c r="Y74">
        <v>16</v>
      </c>
      <c r="Z74" s="1"/>
      <c r="AA74" s="1"/>
      <c r="AB74" s="1"/>
      <c r="AD74" s="1"/>
      <c r="AI74" t="str">
        <f t="shared" si="40"/>
        <v>Ledyard</v>
      </c>
      <c r="AJ74" t="s">
        <v>2803</v>
      </c>
      <c r="AK74" s="9">
        <v>2</v>
      </c>
      <c r="AL74" s="7"/>
      <c r="AN74" s="97">
        <v>9</v>
      </c>
      <c r="AO74" s="99">
        <v>11</v>
      </c>
      <c r="AP74" s="99">
        <v>40</v>
      </c>
      <c r="AQ74" s="106">
        <v>42600</v>
      </c>
      <c r="AR74" s="106">
        <f t="shared" si="38"/>
        <v>9011</v>
      </c>
      <c r="AS74" t="s">
        <v>1711</v>
      </c>
      <c r="AT74" s="109">
        <f t="shared" si="39"/>
        <v>942600</v>
      </c>
      <c r="AW74">
        <v>40</v>
      </c>
      <c r="AX74">
        <v>1.85</v>
      </c>
      <c r="AY74">
        <v>38.14</v>
      </c>
      <c r="AZ74" s="2"/>
      <c r="BF74" s="117"/>
      <c r="BI74" s="117"/>
      <c r="BJ74" s="117"/>
    </row>
    <row r="75" spans="1:62" hidden="1" outlineLevel="1">
      <c r="A75" t="s">
        <v>1578</v>
      </c>
      <c r="B75" s="9" t="s">
        <v>136</v>
      </c>
      <c r="C75" s="1">
        <f t="shared" si="27"/>
        <v>312</v>
      </c>
      <c r="D75" s="7">
        <f t="shared" si="28"/>
        <v>2</v>
      </c>
      <c r="E75" s="7" t="e">
        <f t="shared" si="29"/>
        <v>#N/A</v>
      </c>
      <c r="F75" s="7">
        <f t="shared" si="30"/>
        <v>0</v>
      </c>
      <c r="G75" s="7">
        <f t="shared" si="26"/>
        <v>3</v>
      </c>
      <c r="H75" s="49">
        <f t="shared" si="31"/>
        <v>110</v>
      </c>
      <c r="I75" s="177">
        <f t="shared" si="32"/>
        <v>0.35256410256410259</v>
      </c>
      <c r="J75" s="8"/>
      <c r="K75" s="2">
        <f t="shared" si="33"/>
        <v>0.25320512820512819</v>
      </c>
      <c r="L75" s="2">
        <f t="shared" si="34"/>
        <v>0</v>
      </c>
      <c r="M75" s="2">
        <f t="shared" si="35"/>
        <v>0</v>
      </c>
      <c r="N75" s="2">
        <f t="shared" si="36"/>
        <v>0.11538461538461539</v>
      </c>
      <c r="O75" s="2">
        <f t="shared" si="37"/>
        <v>0.63141025641025639</v>
      </c>
      <c r="P75" s="1">
        <v>79</v>
      </c>
      <c r="Q75" s="1"/>
      <c r="R75" s="1"/>
      <c r="S75" s="1">
        <v>36</v>
      </c>
      <c r="T75" s="1">
        <v>189</v>
      </c>
      <c r="U75" s="1">
        <v>3</v>
      </c>
      <c r="V75" s="1"/>
      <c r="X75" s="1"/>
      <c r="Y75">
        <v>5</v>
      </c>
      <c r="Z75" s="1"/>
      <c r="AA75" s="1"/>
      <c r="AB75" s="1"/>
      <c r="AD75" s="1"/>
      <c r="AI75" t="str">
        <f t="shared" si="40"/>
        <v>Lisbon</v>
      </c>
      <c r="AJ75" t="s">
        <v>2803</v>
      </c>
      <c r="AK75" s="9">
        <v>2</v>
      </c>
      <c r="AL75" s="7"/>
      <c r="AN75" s="97">
        <v>9</v>
      </c>
      <c r="AO75" s="99">
        <v>11</v>
      </c>
      <c r="AP75" s="99">
        <v>45</v>
      </c>
      <c r="AQ75" s="106">
        <v>43230</v>
      </c>
      <c r="AR75" s="106">
        <f t="shared" si="38"/>
        <v>9011</v>
      </c>
      <c r="AS75" t="s">
        <v>1711</v>
      </c>
      <c r="AT75" s="109">
        <f t="shared" si="39"/>
        <v>943230</v>
      </c>
      <c r="AW75">
        <v>16.63</v>
      </c>
      <c r="AX75">
        <v>0.38</v>
      </c>
      <c r="AY75">
        <v>16.260000000000002</v>
      </c>
      <c r="AZ75" s="2"/>
      <c r="BF75" s="117"/>
      <c r="BI75" s="117"/>
      <c r="BJ75" s="117"/>
    </row>
    <row r="76" spans="1:62" hidden="1" outlineLevel="1">
      <c r="A76" t="s">
        <v>1509</v>
      </c>
      <c r="B76" s="9" t="s">
        <v>136</v>
      </c>
      <c r="C76" s="1">
        <f t="shared" si="27"/>
        <v>1008</v>
      </c>
      <c r="D76" s="7">
        <f t="shared" si="28"/>
        <v>2</v>
      </c>
      <c r="E76" s="7" t="e">
        <f t="shared" si="29"/>
        <v>#N/A</v>
      </c>
      <c r="F76" s="7">
        <f t="shared" si="30"/>
        <v>0</v>
      </c>
      <c r="G76" s="7">
        <f t="shared" si="26"/>
        <v>3</v>
      </c>
      <c r="H76" s="49">
        <f t="shared" si="31"/>
        <v>279</v>
      </c>
      <c r="I76" s="177">
        <f t="shared" si="32"/>
        <v>0.2767857142857143</v>
      </c>
      <c r="J76" s="8"/>
      <c r="K76" s="2">
        <f t="shared" si="33"/>
        <v>0.28670634920634919</v>
      </c>
      <c r="L76" s="2">
        <f t="shared" si="34"/>
        <v>0</v>
      </c>
      <c r="M76" s="2">
        <f t="shared" si="35"/>
        <v>0</v>
      </c>
      <c r="N76" s="2">
        <f t="shared" si="36"/>
        <v>0.12599206349206349</v>
      </c>
      <c r="O76" s="2">
        <f t="shared" si="37"/>
        <v>0.58730158730158732</v>
      </c>
      <c r="P76" s="1">
        <v>289</v>
      </c>
      <c r="Q76" s="1"/>
      <c r="R76" s="1"/>
      <c r="S76" s="1">
        <v>127</v>
      </c>
      <c r="T76" s="1">
        <v>568</v>
      </c>
      <c r="U76" s="1">
        <v>12</v>
      </c>
      <c r="V76" s="1"/>
      <c r="X76" s="1"/>
      <c r="Y76">
        <v>12</v>
      </c>
      <c r="Z76" s="1"/>
      <c r="AA76" s="1"/>
      <c r="AB76" s="1"/>
      <c r="AD76" s="1"/>
      <c r="AI76" t="str">
        <f t="shared" si="40"/>
        <v>Litchfield</v>
      </c>
      <c r="AJ76" t="s">
        <v>1509</v>
      </c>
      <c r="AK76" s="9">
        <v>5</v>
      </c>
      <c r="AL76" s="7"/>
      <c r="AN76" s="97">
        <v>9</v>
      </c>
      <c r="AO76" s="99">
        <v>5</v>
      </c>
      <c r="AP76" s="99">
        <v>50</v>
      </c>
      <c r="AQ76" s="106">
        <v>43370</v>
      </c>
      <c r="AR76" s="106">
        <f t="shared" si="38"/>
        <v>9005</v>
      </c>
      <c r="AS76" t="s">
        <v>1711</v>
      </c>
      <c r="AT76" s="109">
        <f t="shared" si="39"/>
        <v>943370</v>
      </c>
      <c r="AW76">
        <v>56.78</v>
      </c>
      <c r="AX76">
        <v>0.72</v>
      </c>
      <c r="AY76">
        <v>56.06</v>
      </c>
      <c r="AZ76" s="2"/>
      <c r="BF76" s="117"/>
      <c r="BI76" s="117"/>
      <c r="BJ76" s="117"/>
    </row>
    <row r="77" spans="1:62" hidden="1" outlineLevel="1">
      <c r="A77" t="s">
        <v>1702</v>
      </c>
      <c r="B77" s="9" t="s">
        <v>136</v>
      </c>
      <c r="C77" s="1">
        <f t="shared" si="27"/>
        <v>308</v>
      </c>
      <c r="D77" s="7">
        <f t="shared" si="28"/>
        <v>2</v>
      </c>
      <c r="E77" s="7" t="e">
        <f t="shared" si="29"/>
        <v>#N/A</v>
      </c>
      <c r="F77" s="7">
        <f t="shared" si="30"/>
        <v>0</v>
      </c>
      <c r="G77" s="7">
        <f t="shared" si="26"/>
        <v>3</v>
      </c>
      <c r="H77" s="49">
        <f t="shared" si="31"/>
        <v>13</v>
      </c>
      <c r="I77" s="177">
        <f t="shared" si="32"/>
        <v>4.2207792207792208E-2</v>
      </c>
      <c r="J77" s="8"/>
      <c r="K77" s="2">
        <f t="shared" si="33"/>
        <v>0.40259740259740262</v>
      </c>
      <c r="L77" s="2">
        <f t="shared" si="34"/>
        <v>0</v>
      </c>
      <c r="M77" s="2">
        <f t="shared" si="35"/>
        <v>0</v>
      </c>
      <c r="N77" s="2">
        <f t="shared" si="36"/>
        <v>0.11688311688311688</v>
      </c>
      <c r="O77" s="2">
        <f t="shared" si="37"/>
        <v>0.48051948051948051</v>
      </c>
      <c r="P77" s="1">
        <v>124</v>
      </c>
      <c r="Q77" s="1"/>
      <c r="R77" s="1"/>
      <c r="S77" s="1">
        <v>36</v>
      </c>
      <c r="T77" s="1">
        <v>137</v>
      </c>
      <c r="U77" s="1">
        <v>4</v>
      </c>
      <c r="V77" s="1"/>
      <c r="X77" s="1"/>
      <c r="Y77">
        <v>7</v>
      </c>
      <c r="Z77" s="1"/>
      <c r="AA77" s="1"/>
      <c r="AB77" s="1"/>
      <c r="AD77" s="1"/>
      <c r="AI77" t="str">
        <f t="shared" si="40"/>
        <v>Lyme</v>
      </c>
      <c r="AJ77" t="s">
        <v>2803</v>
      </c>
      <c r="AK77" s="9">
        <v>2</v>
      </c>
      <c r="AL77" s="7"/>
      <c r="AN77" s="97">
        <v>9</v>
      </c>
      <c r="AO77" s="99">
        <v>11</v>
      </c>
      <c r="AP77" s="99">
        <v>50</v>
      </c>
      <c r="AQ77" s="106">
        <v>44210</v>
      </c>
      <c r="AR77" s="106">
        <f t="shared" si="38"/>
        <v>9011</v>
      </c>
      <c r="AS77" t="s">
        <v>1711</v>
      </c>
      <c r="AT77" s="109">
        <f t="shared" si="39"/>
        <v>944210</v>
      </c>
      <c r="AW77">
        <v>34.479999999999997</v>
      </c>
      <c r="AX77">
        <v>2.63</v>
      </c>
      <c r="AY77">
        <v>31.85</v>
      </c>
      <c r="AZ77" s="2"/>
      <c r="BF77" s="117"/>
      <c r="BI77" s="117"/>
      <c r="BJ77" s="117"/>
    </row>
    <row r="78" spans="1:62" hidden="1" outlineLevel="1">
      <c r="A78" t="s">
        <v>1388</v>
      </c>
      <c r="B78" s="9" t="s">
        <v>136</v>
      </c>
      <c r="C78" s="1">
        <f t="shared" si="27"/>
        <v>2032</v>
      </c>
      <c r="D78" s="7">
        <f t="shared" si="28"/>
        <v>2</v>
      </c>
      <c r="E78" s="7" t="e">
        <f t="shared" si="29"/>
        <v>#N/A</v>
      </c>
      <c r="F78" s="7">
        <f t="shared" si="30"/>
        <v>0</v>
      </c>
      <c r="G78" s="7">
        <f t="shared" si="26"/>
        <v>3</v>
      </c>
      <c r="H78" s="49">
        <f t="shared" si="31"/>
        <v>157</v>
      </c>
      <c r="I78" s="177">
        <f t="shared" si="32"/>
        <v>7.7263779527559057E-2</v>
      </c>
      <c r="J78" s="8"/>
      <c r="K78" s="2">
        <f t="shared" si="33"/>
        <v>0.40206692913385828</v>
      </c>
      <c r="L78" s="2">
        <f t="shared" si="34"/>
        <v>0</v>
      </c>
      <c r="M78" s="2">
        <f t="shared" si="35"/>
        <v>0</v>
      </c>
      <c r="N78" s="2">
        <f t="shared" si="36"/>
        <v>0.10334645669291338</v>
      </c>
      <c r="O78" s="2">
        <f t="shared" si="37"/>
        <v>0.4945866141732283</v>
      </c>
      <c r="P78" s="1">
        <v>817</v>
      </c>
      <c r="Q78" s="1"/>
      <c r="R78" s="1"/>
      <c r="S78" s="1">
        <v>210</v>
      </c>
      <c r="T78" s="1">
        <v>974</v>
      </c>
      <c r="U78" s="1">
        <v>11</v>
      </c>
      <c r="V78" s="1"/>
      <c r="X78" s="1"/>
      <c r="Y78">
        <v>20</v>
      </c>
      <c r="Z78" s="1"/>
      <c r="AA78" s="1"/>
      <c r="AB78" s="1"/>
      <c r="AD78" s="1"/>
      <c r="AI78" t="str">
        <f t="shared" si="40"/>
        <v>Madison</v>
      </c>
      <c r="AJ78" t="s">
        <v>3189</v>
      </c>
      <c r="AK78" s="9">
        <v>2</v>
      </c>
      <c r="AL78" s="7"/>
      <c r="AN78" s="97">
        <v>9</v>
      </c>
      <c r="AO78" s="99">
        <v>9</v>
      </c>
      <c r="AP78" s="99">
        <v>50</v>
      </c>
      <c r="AQ78" s="106">
        <v>44560</v>
      </c>
      <c r="AR78" s="106">
        <f t="shared" si="38"/>
        <v>9009</v>
      </c>
      <c r="AS78" t="s">
        <v>1711</v>
      </c>
      <c r="AT78" s="109">
        <f t="shared" si="39"/>
        <v>944560</v>
      </c>
      <c r="AW78">
        <v>36.78</v>
      </c>
      <c r="AX78">
        <v>0.57999999999999996</v>
      </c>
      <c r="AY78">
        <v>36.200000000000003</v>
      </c>
      <c r="AZ78" s="2"/>
      <c r="BF78" s="117"/>
      <c r="BI78" s="117"/>
      <c r="BJ78" s="117"/>
    </row>
    <row r="79" spans="1:62" hidden="1" outlineLevel="1">
      <c r="A79" t="s">
        <v>1960</v>
      </c>
      <c r="B79" s="9" t="s">
        <v>136</v>
      </c>
      <c r="C79" s="1">
        <f t="shared" si="27"/>
        <v>2572</v>
      </c>
      <c r="D79" s="7">
        <f t="shared" si="28"/>
        <v>2</v>
      </c>
      <c r="E79" s="7" t="e">
        <f t="shared" si="29"/>
        <v>#N/A</v>
      </c>
      <c r="F79" s="7">
        <f t="shared" si="30"/>
        <v>0</v>
      </c>
      <c r="G79" s="7">
        <f t="shared" si="26"/>
        <v>3</v>
      </c>
      <c r="H79" s="49">
        <f t="shared" si="31"/>
        <v>575</v>
      </c>
      <c r="I79" s="177">
        <f t="shared" si="32"/>
        <v>0.22356143079315707</v>
      </c>
      <c r="J79" s="8"/>
      <c r="K79" s="2">
        <f t="shared" si="33"/>
        <v>0.30987558320373249</v>
      </c>
      <c r="L79" s="2">
        <f t="shared" si="34"/>
        <v>0</v>
      </c>
      <c r="M79" s="2">
        <f t="shared" si="35"/>
        <v>0</v>
      </c>
      <c r="N79" s="2">
        <f t="shared" si="36"/>
        <v>0.12908242612752721</v>
      </c>
      <c r="O79" s="2">
        <f t="shared" si="37"/>
        <v>0.56104199066874028</v>
      </c>
      <c r="P79" s="1">
        <v>797</v>
      </c>
      <c r="Q79" s="1"/>
      <c r="R79" s="1"/>
      <c r="S79" s="1">
        <v>332</v>
      </c>
      <c r="T79" s="1">
        <v>1372</v>
      </c>
      <c r="U79" s="1">
        <v>24</v>
      </c>
      <c r="V79" s="1"/>
      <c r="X79" s="1"/>
      <c r="Y79">
        <v>47</v>
      </c>
      <c r="Z79" s="1"/>
      <c r="AA79" s="1"/>
      <c r="AB79" s="1"/>
      <c r="AD79" s="1"/>
      <c r="AI79" t="str">
        <f t="shared" si="40"/>
        <v>Manchester</v>
      </c>
      <c r="AJ79" t="s">
        <v>1567</v>
      </c>
      <c r="AK79" s="9">
        <v>1</v>
      </c>
      <c r="AL79" s="7"/>
      <c r="AN79" s="97">
        <v>9</v>
      </c>
      <c r="AO79" s="99">
        <v>3</v>
      </c>
      <c r="AP79" s="99">
        <v>80</v>
      </c>
      <c r="AQ79" s="106">
        <v>44700</v>
      </c>
      <c r="AR79" s="106">
        <f t="shared" si="38"/>
        <v>9003</v>
      </c>
      <c r="AS79" t="s">
        <v>1711</v>
      </c>
      <c r="AT79" s="109">
        <f t="shared" si="39"/>
        <v>944700</v>
      </c>
      <c r="AW79">
        <v>27.68</v>
      </c>
      <c r="AX79">
        <v>0.42</v>
      </c>
      <c r="AY79">
        <v>27.26</v>
      </c>
      <c r="AZ79" s="2"/>
      <c r="BF79" s="117"/>
      <c r="BI79" s="117"/>
      <c r="BJ79" s="117"/>
    </row>
    <row r="80" spans="1:62" hidden="1" outlineLevel="1">
      <c r="A80" t="s">
        <v>816</v>
      </c>
      <c r="B80" s="9" t="s">
        <v>136</v>
      </c>
      <c r="C80" s="1">
        <f t="shared" si="27"/>
        <v>686</v>
      </c>
      <c r="D80" s="7">
        <f t="shared" si="28"/>
        <v>2</v>
      </c>
      <c r="E80" s="7" t="e">
        <f t="shared" si="29"/>
        <v>#N/A</v>
      </c>
      <c r="F80" s="7">
        <f t="shared" si="30"/>
        <v>0</v>
      </c>
      <c r="G80" s="7">
        <f t="shared" si="26"/>
        <v>3</v>
      </c>
      <c r="H80" s="49">
        <f t="shared" si="31"/>
        <v>43</v>
      </c>
      <c r="I80" s="177">
        <f t="shared" si="32"/>
        <v>6.2682215743440239E-2</v>
      </c>
      <c r="J80" s="8"/>
      <c r="K80" s="2">
        <f t="shared" si="33"/>
        <v>0.38192419825072887</v>
      </c>
      <c r="L80" s="2">
        <f t="shared" si="34"/>
        <v>0</v>
      </c>
      <c r="M80" s="2">
        <f t="shared" si="35"/>
        <v>0</v>
      </c>
      <c r="N80" s="2">
        <f t="shared" si="36"/>
        <v>0.13994169096209913</v>
      </c>
      <c r="O80" s="2">
        <f t="shared" si="37"/>
        <v>0.478134110787172</v>
      </c>
      <c r="P80" s="1">
        <v>262</v>
      </c>
      <c r="Q80" s="1"/>
      <c r="R80" s="1"/>
      <c r="S80" s="1">
        <v>96</v>
      </c>
      <c r="T80" s="1">
        <v>305</v>
      </c>
      <c r="U80" s="1">
        <v>11</v>
      </c>
      <c r="V80" s="1"/>
      <c r="X80" s="1"/>
      <c r="Y80">
        <v>12</v>
      </c>
      <c r="Z80" s="1"/>
      <c r="AA80" s="1"/>
      <c r="AB80" s="1"/>
      <c r="AD80" s="1"/>
      <c r="AI80" t="str">
        <f t="shared" si="40"/>
        <v>Mansfield</v>
      </c>
      <c r="AJ80" t="s">
        <v>2804</v>
      </c>
      <c r="AK80" s="9">
        <v>2</v>
      </c>
      <c r="AL80" s="7"/>
      <c r="AN80" s="97">
        <v>9</v>
      </c>
      <c r="AO80" s="99">
        <v>13</v>
      </c>
      <c r="AP80" s="99">
        <v>35</v>
      </c>
      <c r="AQ80" s="106">
        <v>44910</v>
      </c>
      <c r="AR80" s="106">
        <f t="shared" si="38"/>
        <v>9013</v>
      </c>
      <c r="AS80" t="s">
        <v>1711</v>
      </c>
      <c r="AT80" s="109">
        <f t="shared" si="39"/>
        <v>944910</v>
      </c>
      <c r="AW80">
        <v>45.49</v>
      </c>
      <c r="AX80">
        <v>1.03</v>
      </c>
      <c r="AY80">
        <v>44.46</v>
      </c>
      <c r="AZ80" s="2"/>
      <c r="BF80" s="117"/>
      <c r="BI80" s="117"/>
      <c r="BJ80" s="117"/>
    </row>
    <row r="81" spans="1:62" hidden="1" outlineLevel="1">
      <c r="A81" t="s">
        <v>288</v>
      </c>
      <c r="B81" s="9" t="s">
        <v>136</v>
      </c>
      <c r="C81" s="1">
        <f t="shared" si="27"/>
        <v>623</v>
      </c>
      <c r="D81" s="7">
        <f t="shared" si="28"/>
        <v>2</v>
      </c>
      <c r="E81" s="7" t="e">
        <f t="shared" si="29"/>
        <v>#N/A</v>
      </c>
      <c r="F81" s="7">
        <f t="shared" si="30"/>
        <v>0</v>
      </c>
      <c r="G81" s="7">
        <f t="shared" si="26"/>
        <v>3</v>
      </c>
      <c r="H81" s="49">
        <f t="shared" si="31"/>
        <v>169</v>
      </c>
      <c r="I81" s="177">
        <f t="shared" si="32"/>
        <v>0.2712680577849117</v>
      </c>
      <c r="J81" s="8"/>
      <c r="K81" s="2">
        <f t="shared" si="33"/>
        <v>0.2985553772070626</v>
      </c>
      <c r="L81" s="2">
        <f t="shared" si="34"/>
        <v>0</v>
      </c>
      <c r="M81" s="2">
        <f t="shared" si="35"/>
        <v>0</v>
      </c>
      <c r="N81" s="2">
        <f t="shared" si="36"/>
        <v>0.11235955056179775</v>
      </c>
      <c r="O81" s="2">
        <f t="shared" si="37"/>
        <v>0.58908507223113959</v>
      </c>
      <c r="P81" s="1">
        <v>186</v>
      </c>
      <c r="Q81" s="1"/>
      <c r="R81" s="1"/>
      <c r="S81" s="1">
        <v>70</v>
      </c>
      <c r="T81" s="1">
        <v>355</v>
      </c>
      <c r="U81" s="1">
        <v>3</v>
      </c>
      <c r="V81" s="1"/>
      <c r="X81" s="1"/>
      <c r="Y81">
        <v>9</v>
      </c>
      <c r="Z81" s="1"/>
      <c r="AA81" s="1"/>
      <c r="AB81" s="1"/>
      <c r="AD81" s="1"/>
      <c r="AI81" t="str">
        <f t="shared" si="40"/>
        <v>Marlborough</v>
      </c>
      <c r="AJ81" t="s">
        <v>1567</v>
      </c>
      <c r="AK81" s="9">
        <v>2</v>
      </c>
      <c r="AL81" s="7"/>
      <c r="AN81" s="97">
        <v>9</v>
      </c>
      <c r="AO81" s="99">
        <v>3</v>
      </c>
      <c r="AP81" s="99">
        <v>85</v>
      </c>
      <c r="AQ81" s="106">
        <v>45820</v>
      </c>
      <c r="AR81" s="106">
        <f t="shared" si="38"/>
        <v>9003</v>
      </c>
      <c r="AS81" t="s">
        <v>1711</v>
      </c>
      <c r="AT81" s="109">
        <f t="shared" si="39"/>
        <v>945820</v>
      </c>
      <c r="AW81">
        <v>23.43</v>
      </c>
      <c r="AX81">
        <v>0.15</v>
      </c>
      <c r="AY81">
        <v>23.28</v>
      </c>
      <c r="AZ81" s="2"/>
      <c r="BF81" s="117"/>
      <c r="BI81" s="117"/>
      <c r="BJ81" s="117"/>
    </row>
    <row r="82" spans="1:62" hidden="1" outlineLevel="1">
      <c r="A82" t="s">
        <v>1982</v>
      </c>
      <c r="B82" s="9" t="s">
        <v>136</v>
      </c>
      <c r="C82" s="1">
        <f t="shared" si="27"/>
        <v>1909</v>
      </c>
      <c r="D82" s="7">
        <f t="shared" si="28"/>
        <v>2</v>
      </c>
      <c r="E82" s="7" t="e">
        <f t="shared" si="29"/>
        <v>#N/A</v>
      </c>
      <c r="F82" s="7">
        <f t="shared" si="30"/>
        <v>0</v>
      </c>
      <c r="G82" s="7">
        <f t="shared" si="26"/>
        <v>3</v>
      </c>
      <c r="H82" s="49">
        <f t="shared" si="31"/>
        <v>821</v>
      </c>
      <c r="I82" s="177">
        <f t="shared" si="32"/>
        <v>0.43006809848088007</v>
      </c>
      <c r="J82" s="8"/>
      <c r="K82" s="2">
        <f t="shared" si="33"/>
        <v>0.19277108433734941</v>
      </c>
      <c r="L82" s="2">
        <f t="shared" si="34"/>
        <v>0</v>
      </c>
      <c r="M82" s="2">
        <f t="shared" si="35"/>
        <v>0</v>
      </c>
      <c r="N82" s="2">
        <f t="shared" si="36"/>
        <v>0.15715034049240439</v>
      </c>
      <c r="O82" s="2">
        <f t="shared" si="37"/>
        <v>0.65007857517024625</v>
      </c>
      <c r="P82" s="1">
        <v>368</v>
      </c>
      <c r="Q82" s="1"/>
      <c r="R82" s="1"/>
      <c r="S82" s="1">
        <v>300</v>
      </c>
      <c r="T82" s="1">
        <v>1189</v>
      </c>
      <c r="U82" s="1">
        <v>30</v>
      </c>
      <c r="V82" s="1"/>
      <c r="X82" s="1"/>
      <c r="Y82">
        <v>22</v>
      </c>
      <c r="Z82" s="1"/>
      <c r="AA82" s="1"/>
      <c r="AB82" s="1"/>
      <c r="AD82" s="1"/>
      <c r="AI82" t="str">
        <f t="shared" si="40"/>
        <v>Meriden</v>
      </c>
      <c r="AJ82" t="s">
        <v>3189</v>
      </c>
      <c r="AK82" s="9">
        <v>5</v>
      </c>
      <c r="AL82" s="7"/>
      <c r="AN82" s="97">
        <v>9</v>
      </c>
      <c r="AO82" s="99">
        <v>9</v>
      </c>
      <c r="AP82" s="99">
        <v>55</v>
      </c>
      <c r="AQ82" s="106">
        <v>46520</v>
      </c>
      <c r="AR82" s="106">
        <f t="shared" si="38"/>
        <v>9009</v>
      </c>
      <c r="AS82" t="s">
        <v>1711</v>
      </c>
      <c r="AT82" s="109">
        <f t="shared" si="39"/>
        <v>946520</v>
      </c>
      <c r="AW82">
        <v>24.14</v>
      </c>
      <c r="AX82">
        <v>0.4</v>
      </c>
      <c r="AY82">
        <v>23.75</v>
      </c>
      <c r="AZ82" s="2"/>
      <c r="BF82" s="117"/>
      <c r="BI82" s="117"/>
      <c r="BJ82" s="117"/>
    </row>
    <row r="83" spans="1:62" hidden="1" outlineLevel="1">
      <c r="A83" t="s">
        <v>2081</v>
      </c>
      <c r="B83" s="9" t="s">
        <v>136</v>
      </c>
      <c r="C83" s="1">
        <f t="shared" si="27"/>
        <v>1180</v>
      </c>
      <c r="D83" s="7">
        <f t="shared" si="28"/>
        <v>2</v>
      </c>
      <c r="E83" s="7" t="e">
        <f t="shared" si="29"/>
        <v>#N/A</v>
      </c>
      <c r="F83" s="7">
        <f t="shared" si="30"/>
        <v>0</v>
      </c>
      <c r="G83" s="7">
        <f t="shared" si="26"/>
        <v>3</v>
      </c>
      <c r="H83" s="49">
        <f t="shared" si="31"/>
        <v>485</v>
      </c>
      <c r="I83" s="177">
        <f t="shared" si="32"/>
        <v>0.41101694915254239</v>
      </c>
      <c r="J83" s="8"/>
      <c r="K83" s="2">
        <f t="shared" si="33"/>
        <v>0.24152542372881355</v>
      </c>
      <c r="L83" s="2">
        <f t="shared" si="34"/>
        <v>0</v>
      </c>
      <c r="M83" s="2">
        <f t="shared" si="35"/>
        <v>0</v>
      </c>
      <c r="N83" s="2">
        <f t="shared" si="36"/>
        <v>8.8135593220338981E-2</v>
      </c>
      <c r="O83" s="2">
        <f t="shared" si="37"/>
        <v>0.67033898305084749</v>
      </c>
      <c r="P83" s="1">
        <v>285</v>
      </c>
      <c r="Q83" s="1"/>
      <c r="R83" s="1"/>
      <c r="S83" s="1">
        <v>104</v>
      </c>
      <c r="T83" s="1">
        <v>770</v>
      </c>
      <c r="U83" s="1">
        <v>6</v>
      </c>
      <c r="V83" s="1"/>
      <c r="X83" s="1"/>
      <c r="Y83">
        <v>15</v>
      </c>
      <c r="Z83" s="1"/>
      <c r="AA83" s="1"/>
      <c r="AB83" s="1"/>
      <c r="AD83" s="1"/>
      <c r="AI83" t="str">
        <f t="shared" si="40"/>
        <v>Middlebury</v>
      </c>
      <c r="AJ83" t="s">
        <v>3189</v>
      </c>
      <c r="AK83" s="9">
        <v>5</v>
      </c>
      <c r="AL83" s="7"/>
      <c r="AN83" s="97">
        <v>9</v>
      </c>
      <c r="AO83" s="99">
        <v>9</v>
      </c>
      <c r="AP83" s="99">
        <v>60</v>
      </c>
      <c r="AQ83" s="106">
        <v>46940</v>
      </c>
      <c r="AR83" s="106">
        <f t="shared" si="38"/>
        <v>9009</v>
      </c>
      <c r="AS83" t="s">
        <v>1711</v>
      </c>
      <c r="AT83" s="109">
        <f t="shared" si="39"/>
        <v>946940</v>
      </c>
      <c r="AW83">
        <v>18.45</v>
      </c>
      <c r="AX83">
        <v>0.7</v>
      </c>
      <c r="AY83">
        <v>17.75</v>
      </c>
      <c r="AZ83" s="2"/>
      <c r="BF83" s="117"/>
      <c r="BI83" s="117"/>
      <c r="BJ83" s="117"/>
    </row>
    <row r="84" spans="1:62" hidden="1" outlineLevel="1">
      <c r="A84" t="s">
        <v>1068</v>
      </c>
      <c r="B84" s="9" t="s">
        <v>136</v>
      </c>
      <c r="C84" s="1">
        <f t="shared" si="27"/>
        <v>337</v>
      </c>
      <c r="D84" s="7">
        <f t="shared" si="28"/>
        <v>2</v>
      </c>
      <c r="E84" s="7" t="e">
        <f t="shared" si="29"/>
        <v>#N/A</v>
      </c>
      <c r="F84" s="7">
        <f t="shared" si="30"/>
        <v>0</v>
      </c>
      <c r="G84" s="7">
        <f t="shared" si="26"/>
        <v>3</v>
      </c>
      <c r="H84" s="49">
        <f t="shared" si="31"/>
        <v>121</v>
      </c>
      <c r="I84" s="177">
        <f t="shared" si="32"/>
        <v>0.35905044510385759</v>
      </c>
      <c r="J84" s="8"/>
      <c r="K84" s="2">
        <f t="shared" si="33"/>
        <v>0.228486646884273</v>
      </c>
      <c r="L84" s="2">
        <f t="shared" si="34"/>
        <v>0</v>
      </c>
      <c r="M84" s="2">
        <f t="shared" si="35"/>
        <v>0</v>
      </c>
      <c r="N84" s="2">
        <f t="shared" si="36"/>
        <v>0.14540059347181009</v>
      </c>
      <c r="O84" s="2">
        <f t="shared" si="37"/>
        <v>0.62611275964391688</v>
      </c>
      <c r="P84" s="1">
        <v>77</v>
      </c>
      <c r="Q84" s="1"/>
      <c r="R84" s="1"/>
      <c r="S84" s="1">
        <v>49</v>
      </c>
      <c r="T84" s="1">
        <v>198</v>
      </c>
      <c r="U84" s="1">
        <v>7</v>
      </c>
      <c r="V84" s="1"/>
      <c r="X84" s="1"/>
      <c r="Y84">
        <v>6</v>
      </c>
      <c r="Z84" s="1"/>
      <c r="AA84" s="1"/>
      <c r="AB84" s="1"/>
      <c r="AD84" s="1"/>
      <c r="AI84" t="str">
        <f t="shared" si="40"/>
        <v>Middlefield</v>
      </c>
      <c r="AJ84" t="s">
        <v>2234</v>
      </c>
      <c r="AK84" s="9">
        <v>3</v>
      </c>
      <c r="AL84" s="7"/>
      <c r="AN84" s="97">
        <v>9</v>
      </c>
      <c r="AO84" s="99">
        <v>7</v>
      </c>
      <c r="AP84" s="99">
        <v>55</v>
      </c>
      <c r="AQ84" s="106">
        <v>47080</v>
      </c>
      <c r="AR84" s="106">
        <f t="shared" si="38"/>
        <v>9007</v>
      </c>
      <c r="AS84" t="s">
        <v>1711</v>
      </c>
      <c r="AT84" s="109">
        <f t="shared" si="39"/>
        <v>947080</v>
      </c>
      <c r="AW84">
        <v>13.32</v>
      </c>
      <c r="AX84">
        <v>0.62</v>
      </c>
      <c r="AY84">
        <v>12.7</v>
      </c>
      <c r="AZ84" s="2"/>
      <c r="BF84" s="117"/>
      <c r="BI84" s="117"/>
      <c r="BJ84" s="117"/>
    </row>
    <row r="85" spans="1:62" hidden="1" outlineLevel="1">
      <c r="A85" t="s">
        <v>767</v>
      </c>
      <c r="B85" s="9" t="s">
        <v>136</v>
      </c>
      <c r="C85" s="1">
        <f t="shared" si="27"/>
        <v>1819</v>
      </c>
      <c r="D85" s="7">
        <f t="shared" si="28"/>
        <v>2</v>
      </c>
      <c r="E85" s="7" t="e">
        <f t="shared" si="29"/>
        <v>#N/A</v>
      </c>
      <c r="F85" s="7">
        <f t="shared" si="30"/>
        <v>0</v>
      </c>
      <c r="G85" s="7">
        <f t="shared" si="26"/>
        <v>3</v>
      </c>
      <c r="H85" s="49">
        <f t="shared" si="31"/>
        <v>617</v>
      </c>
      <c r="I85" s="177">
        <f t="shared" si="32"/>
        <v>0.33919736118746563</v>
      </c>
      <c r="J85" s="8"/>
      <c r="K85" s="2">
        <f t="shared" si="33"/>
        <v>0.24354040681693237</v>
      </c>
      <c r="L85" s="2">
        <f t="shared" si="34"/>
        <v>0</v>
      </c>
      <c r="M85" s="2">
        <f t="shared" si="35"/>
        <v>0</v>
      </c>
      <c r="N85" s="2">
        <f t="shared" si="36"/>
        <v>0.1462341946124244</v>
      </c>
      <c r="O85" s="2">
        <f t="shared" si="37"/>
        <v>0.61022539857064328</v>
      </c>
      <c r="P85" s="1">
        <v>443</v>
      </c>
      <c r="Q85" s="1"/>
      <c r="R85" s="1"/>
      <c r="S85" s="1">
        <v>266</v>
      </c>
      <c r="T85" s="1">
        <v>1060</v>
      </c>
      <c r="U85" s="1">
        <v>19</v>
      </c>
      <c r="V85" s="1"/>
      <c r="X85" s="1"/>
      <c r="Y85">
        <v>31</v>
      </c>
      <c r="Z85" s="1"/>
      <c r="AA85" s="1"/>
      <c r="AB85" s="1"/>
      <c r="AD85" s="1"/>
      <c r="AI85" t="str">
        <f t="shared" si="40"/>
        <v>Middletown</v>
      </c>
      <c r="AJ85" t="s">
        <v>2234</v>
      </c>
      <c r="AK85" s="9">
        <v>0</v>
      </c>
      <c r="AL85" s="7"/>
      <c r="AN85" s="97">
        <v>9</v>
      </c>
      <c r="AO85" s="99">
        <v>7</v>
      </c>
      <c r="AP85" s="99">
        <v>60</v>
      </c>
      <c r="AQ85" s="106">
        <v>47360</v>
      </c>
      <c r="AR85" s="106">
        <f t="shared" si="38"/>
        <v>9007</v>
      </c>
      <c r="AS85" t="s">
        <v>1711</v>
      </c>
      <c r="AT85" s="109">
        <f t="shared" si="39"/>
        <v>947360</v>
      </c>
      <c r="AW85">
        <v>42.32</v>
      </c>
      <c r="AX85">
        <v>1.42</v>
      </c>
      <c r="AY85">
        <v>40.9</v>
      </c>
      <c r="AZ85" s="2"/>
      <c r="BF85" s="117"/>
      <c r="BI85" s="117"/>
      <c r="BJ85" s="117"/>
    </row>
    <row r="86" spans="1:62" hidden="1" outlineLevel="1">
      <c r="A86" t="s">
        <v>276</v>
      </c>
      <c r="B86" s="9" t="s">
        <v>136</v>
      </c>
      <c r="C86" s="1">
        <f t="shared" si="27"/>
        <v>3615</v>
      </c>
      <c r="D86" s="7">
        <f t="shared" si="28"/>
        <v>2</v>
      </c>
      <c r="E86" s="7" t="e">
        <f t="shared" si="29"/>
        <v>#N/A</v>
      </c>
      <c r="F86" s="7">
        <f t="shared" si="30"/>
        <v>0</v>
      </c>
      <c r="G86" s="7">
        <f t="shared" si="26"/>
        <v>3</v>
      </c>
      <c r="H86" s="49">
        <f t="shared" si="31"/>
        <v>1550</v>
      </c>
      <c r="I86" s="177">
        <f t="shared" si="32"/>
        <v>0.42876901798063621</v>
      </c>
      <c r="J86" s="8"/>
      <c r="K86" s="2">
        <f t="shared" si="33"/>
        <v>0.21881051175656985</v>
      </c>
      <c r="L86" s="2">
        <f t="shared" si="34"/>
        <v>0</v>
      </c>
      <c r="M86" s="2">
        <f t="shared" si="35"/>
        <v>0</v>
      </c>
      <c r="N86" s="2">
        <f t="shared" si="36"/>
        <v>0.11424619640387275</v>
      </c>
      <c r="O86" s="2">
        <f t="shared" si="37"/>
        <v>0.66694329183955736</v>
      </c>
      <c r="P86" s="1">
        <v>791</v>
      </c>
      <c r="Q86" s="1"/>
      <c r="R86" s="1"/>
      <c r="S86" s="1">
        <v>413</v>
      </c>
      <c r="T86" s="1">
        <v>2341</v>
      </c>
      <c r="U86" s="1">
        <v>24</v>
      </c>
      <c r="V86" s="1"/>
      <c r="X86" s="1"/>
      <c r="Y86">
        <v>46</v>
      </c>
      <c r="Z86" s="1"/>
      <c r="AA86" s="1"/>
      <c r="AB86" s="1"/>
      <c r="AD86" s="1"/>
      <c r="AI86" t="str">
        <f t="shared" si="40"/>
        <v>Milford</v>
      </c>
      <c r="AJ86" t="s">
        <v>3189</v>
      </c>
      <c r="AK86" s="9">
        <v>3</v>
      </c>
      <c r="AL86" s="7"/>
      <c r="AN86" s="97">
        <v>9</v>
      </c>
      <c r="AO86" s="99">
        <v>9</v>
      </c>
      <c r="AP86" s="99">
        <v>65</v>
      </c>
      <c r="AQ86" s="106">
        <v>47535</v>
      </c>
      <c r="AR86" s="106">
        <f t="shared" si="38"/>
        <v>9009</v>
      </c>
      <c r="AS86" t="s">
        <v>1711</v>
      </c>
      <c r="AT86" s="109">
        <f t="shared" si="39"/>
        <v>947535</v>
      </c>
      <c r="AW86">
        <v>26.15</v>
      </c>
      <c r="AX86">
        <v>3.59</v>
      </c>
      <c r="AY86">
        <v>22.56</v>
      </c>
      <c r="AZ86" s="2"/>
      <c r="BF86" s="117"/>
      <c r="BI86" s="117"/>
      <c r="BJ86" s="117"/>
    </row>
    <row r="87" spans="1:62" hidden="1" outlineLevel="1">
      <c r="A87" t="s">
        <v>341</v>
      </c>
      <c r="B87" s="9" t="s">
        <v>136</v>
      </c>
      <c r="C87" s="1">
        <f t="shared" si="27"/>
        <v>1793</v>
      </c>
      <c r="D87" s="7">
        <f t="shared" si="28"/>
        <v>2</v>
      </c>
      <c r="E87" s="7" t="e">
        <f t="shared" si="29"/>
        <v>#N/A</v>
      </c>
      <c r="F87" s="7">
        <f t="shared" si="30"/>
        <v>0</v>
      </c>
      <c r="G87" s="7">
        <f t="shared" si="26"/>
        <v>3</v>
      </c>
      <c r="H87" s="49">
        <f t="shared" si="31"/>
        <v>644</v>
      </c>
      <c r="I87" s="177">
        <f t="shared" si="32"/>
        <v>0.3591745677635248</v>
      </c>
      <c r="J87" s="8"/>
      <c r="K87" s="2">
        <f t="shared" si="33"/>
        <v>0.25989960959286112</v>
      </c>
      <c r="L87" s="2">
        <f t="shared" si="34"/>
        <v>0</v>
      </c>
      <c r="M87" s="2">
        <f t="shared" si="35"/>
        <v>0</v>
      </c>
      <c r="N87" s="2">
        <f t="shared" si="36"/>
        <v>0.10708310094813163</v>
      </c>
      <c r="O87" s="2">
        <f t="shared" si="37"/>
        <v>0.63301728945900715</v>
      </c>
      <c r="P87" s="1">
        <v>466</v>
      </c>
      <c r="Q87" s="1"/>
      <c r="R87" s="1"/>
      <c r="S87" s="1">
        <v>192</v>
      </c>
      <c r="T87" s="1">
        <v>1110</v>
      </c>
      <c r="U87" s="1">
        <v>8</v>
      </c>
      <c r="V87" s="1"/>
      <c r="X87" s="1"/>
      <c r="Y87">
        <v>17</v>
      </c>
      <c r="Z87" s="1"/>
      <c r="AA87" s="1"/>
      <c r="AB87" s="1"/>
      <c r="AD87" s="1"/>
      <c r="AI87" t="str">
        <f t="shared" si="40"/>
        <v>Monroe</v>
      </c>
      <c r="AJ87" t="s">
        <v>19</v>
      </c>
      <c r="AK87" s="9">
        <v>4</v>
      </c>
      <c r="AL87" s="7"/>
      <c r="AN87" s="97">
        <v>9</v>
      </c>
      <c r="AO87" s="99">
        <v>1</v>
      </c>
      <c r="AP87" s="99">
        <v>45</v>
      </c>
      <c r="AQ87" s="106">
        <v>48620</v>
      </c>
      <c r="AR87" s="106">
        <f t="shared" si="38"/>
        <v>9001</v>
      </c>
      <c r="AS87" t="s">
        <v>1711</v>
      </c>
      <c r="AT87" s="109">
        <f t="shared" si="39"/>
        <v>948620</v>
      </c>
      <c r="AW87">
        <v>26.33</v>
      </c>
      <c r="AX87">
        <v>0.2</v>
      </c>
      <c r="AY87">
        <v>26.13</v>
      </c>
      <c r="AZ87" s="2"/>
      <c r="BF87" s="117"/>
      <c r="BI87" s="117"/>
      <c r="BJ87" s="117"/>
    </row>
    <row r="88" spans="1:62" hidden="1" outlineLevel="1">
      <c r="A88" t="s">
        <v>159</v>
      </c>
      <c r="B88" s="9" t="s">
        <v>136</v>
      </c>
      <c r="C88" s="1">
        <f t="shared" si="27"/>
        <v>971</v>
      </c>
      <c r="D88" s="7">
        <f t="shared" si="28"/>
        <v>2</v>
      </c>
      <c r="E88" s="7" t="e">
        <f t="shared" si="29"/>
        <v>#N/A</v>
      </c>
      <c r="F88" s="7">
        <f t="shared" si="30"/>
        <v>0</v>
      </c>
      <c r="G88" s="7">
        <f t="shared" si="26"/>
        <v>3</v>
      </c>
      <c r="H88" s="49">
        <f t="shared" si="31"/>
        <v>382</v>
      </c>
      <c r="I88" s="177">
        <f t="shared" si="32"/>
        <v>0.39340885684860966</v>
      </c>
      <c r="J88" s="8"/>
      <c r="K88" s="2">
        <f t="shared" si="33"/>
        <v>0.21627188465499486</v>
      </c>
      <c r="L88" s="2">
        <f t="shared" si="34"/>
        <v>0</v>
      </c>
      <c r="M88" s="2">
        <f t="shared" si="35"/>
        <v>0</v>
      </c>
      <c r="N88" s="2">
        <f t="shared" si="36"/>
        <v>0.15447991761071062</v>
      </c>
      <c r="O88" s="2">
        <f t="shared" si="37"/>
        <v>0.62924819773429452</v>
      </c>
      <c r="P88" s="1">
        <v>210</v>
      </c>
      <c r="Q88" s="1"/>
      <c r="R88" s="1"/>
      <c r="S88" s="1">
        <v>150</v>
      </c>
      <c r="T88" s="1">
        <v>592</v>
      </c>
      <c r="U88" s="1">
        <v>10</v>
      </c>
      <c r="V88" s="1"/>
      <c r="X88" s="1"/>
      <c r="Y88">
        <v>9</v>
      </c>
      <c r="Z88" s="1"/>
      <c r="AA88" s="1"/>
      <c r="AB88" s="1"/>
      <c r="AD88" s="1"/>
      <c r="AI88" t="str">
        <f t="shared" si="40"/>
        <v>Montville</v>
      </c>
      <c r="AJ88" t="s">
        <v>2803</v>
      </c>
      <c r="AK88" s="9">
        <v>2</v>
      </c>
      <c r="AL88" s="7"/>
      <c r="AN88" s="97">
        <v>9</v>
      </c>
      <c r="AO88" s="99">
        <v>11</v>
      </c>
      <c r="AP88" s="99">
        <v>55</v>
      </c>
      <c r="AQ88" s="106">
        <v>48900</v>
      </c>
      <c r="AR88" s="106">
        <f t="shared" si="38"/>
        <v>9011</v>
      </c>
      <c r="AS88" t="s">
        <v>1711</v>
      </c>
      <c r="AT88" s="109">
        <f t="shared" si="39"/>
        <v>948900</v>
      </c>
      <c r="AW88">
        <v>44.13</v>
      </c>
      <c r="AX88">
        <v>2.11</v>
      </c>
      <c r="AY88">
        <v>42.02</v>
      </c>
      <c r="AZ88" s="2"/>
      <c r="BF88" s="117"/>
      <c r="BI88" s="117"/>
      <c r="BJ88" s="117"/>
    </row>
    <row r="89" spans="1:62" hidden="1" outlineLevel="1">
      <c r="A89" t="s">
        <v>3197</v>
      </c>
      <c r="B89" s="9" t="s">
        <v>136</v>
      </c>
      <c r="C89" s="1">
        <f t="shared" si="27"/>
        <v>316</v>
      </c>
      <c r="D89" s="7">
        <f t="shared" si="28"/>
        <v>2</v>
      </c>
      <c r="E89" s="7" t="e">
        <f t="shared" si="29"/>
        <v>#N/A</v>
      </c>
      <c r="F89" s="7">
        <f t="shared" si="30"/>
        <v>0</v>
      </c>
      <c r="G89" s="7">
        <f t="shared" si="26"/>
        <v>3</v>
      </c>
      <c r="H89" s="49">
        <f t="shared" si="31"/>
        <v>107</v>
      </c>
      <c r="I89" s="177">
        <f t="shared" si="32"/>
        <v>0.33860759493670883</v>
      </c>
      <c r="J89" s="8"/>
      <c r="K89" s="2">
        <f t="shared" si="33"/>
        <v>0.26582278481012656</v>
      </c>
      <c r="L89" s="2">
        <f t="shared" si="34"/>
        <v>0</v>
      </c>
      <c r="M89" s="2">
        <f t="shared" si="35"/>
        <v>0</v>
      </c>
      <c r="N89" s="2">
        <f t="shared" si="36"/>
        <v>0.11075949367088607</v>
      </c>
      <c r="O89" s="2">
        <f t="shared" si="37"/>
        <v>0.62341772151898733</v>
      </c>
      <c r="P89" s="1">
        <v>84</v>
      </c>
      <c r="Q89" s="1"/>
      <c r="R89" s="1"/>
      <c r="S89" s="1">
        <v>35</v>
      </c>
      <c r="T89" s="1">
        <v>191</v>
      </c>
      <c r="U89" s="1">
        <v>2</v>
      </c>
      <c r="V89" s="1"/>
      <c r="X89" s="1"/>
      <c r="Y89">
        <v>4</v>
      </c>
      <c r="Z89" s="1"/>
      <c r="AA89" s="1"/>
      <c r="AB89" s="1"/>
      <c r="AD89" s="1"/>
      <c r="AI89" t="str">
        <f t="shared" si="40"/>
        <v>Morris</v>
      </c>
      <c r="AJ89" t="s">
        <v>1509</v>
      </c>
      <c r="AK89" s="9">
        <v>5</v>
      </c>
      <c r="AL89" s="7"/>
      <c r="AN89" s="97">
        <v>9</v>
      </c>
      <c r="AO89" s="99">
        <v>5</v>
      </c>
      <c r="AP89" s="99">
        <v>55</v>
      </c>
      <c r="AQ89" s="106">
        <v>49460</v>
      </c>
      <c r="AR89" s="106">
        <f t="shared" si="38"/>
        <v>9005</v>
      </c>
      <c r="AS89" t="s">
        <v>1711</v>
      </c>
      <c r="AT89" s="109">
        <f t="shared" si="39"/>
        <v>949460</v>
      </c>
      <c r="AW89">
        <v>18.72</v>
      </c>
      <c r="AX89">
        <v>1.53</v>
      </c>
      <c r="AY89">
        <v>17.190000000000001</v>
      </c>
      <c r="AZ89" s="2"/>
      <c r="BF89" s="117"/>
      <c r="BI89" s="117"/>
      <c r="BJ89" s="117"/>
    </row>
    <row r="90" spans="1:62" hidden="1" outlineLevel="1">
      <c r="A90" t="s">
        <v>1207</v>
      </c>
      <c r="B90" s="9" t="s">
        <v>136</v>
      </c>
      <c r="C90" s="1">
        <f t="shared" si="27"/>
        <v>1732</v>
      </c>
      <c r="D90" s="7">
        <f t="shared" si="28"/>
        <v>2</v>
      </c>
      <c r="E90" s="7" t="e">
        <f t="shared" si="29"/>
        <v>#N/A</v>
      </c>
      <c r="F90" s="7">
        <f t="shared" si="30"/>
        <v>0</v>
      </c>
      <c r="G90" s="7">
        <f t="shared" si="26"/>
        <v>3</v>
      </c>
      <c r="H90" s="49">
        <f t="shared" si="31"/>
        <v>856</v>
      </c>
      <c r="I90" s="177">
        <f t="shared" si="32"/>
        <v>0.49422632794457277</v>
      </c>
      <c r="J90" s="8"/>
      <c r="K90" s="2">
        <f t="shared" si="33"/>
        <v>0.17725173210161663</v>
      </c>
      <c r="L90" s="2">
        <f t="shared" si="34"/>
        <v>0</v>
      </c>
      <c r="M90" s="2">
        <f t="shared" si="35"/>
        <v>0</v>
      </c>
      <c r="N90" s="2">
        <f t="shared" si="36"/>
        <v>0.1287528868360277</v>
      </c>
      <c r="O90" s="2">
        <f t="shared" si="37"/>
        <v>0.6939953810623557</v>
      </c>
      <c r="P90" s="1">
        <v>307</v>
      </c>
      <c r="Q90" s="1"/>
      <c r="R90" s="1"/>
      <c r="S90" s="1">
        <v>223</v>
      </c>
      <c r="T90" s="1">
        <v>1163</v>
      </c>
      <c r="U90" s="1">
        <v>22</v>
      </c>
      <c r="V90" s="1"/>
      <c r="X90" s="1"/>
      <c r="Y90">
        <v>17</v>
      </c>
      <c r="Z90" s="1"/>
      <c r="AA90" s="1"/>
      <c r="AB90" s="1"/>
      <c r="AD90" s="1"/>
      <c r="AI90" t="str">
        <f t="shared" si="40"/>
        <v>Naugatuck</v>
      </c>
      <c r="AJ90" t="s">
        <v>3189</v>
      </c>
      <c r="AK90" s="9">
        <v>3</v>
      </c>
      <c r="AL90" s="7"/>
      <c r="AN90" s="97">
        <v>9</v>
      </c>
      <c r="AO90" s="99">
        <v>9</v>
      </c>
      <c r="AP90" s="99">
        <v>70</v>
      </c>
      <c r="AQ90" s="106">
        <v>49950</v>
      </c>
      <c r="AR90" s="106">
        <f t="shared" si="38"/>
        <v>9009</v>
      </c>
      <c r="AS90" t="s">
        <v>1711</v>
      </c>
      <c r="AT90" s="109">
        <f t="shared" si="39"/>
        <v>949950</v>
      </c>
      <c r="AW90">
        <v>16.45</v>
      </c>
      <c r="AX90">
        <v>0.06</v>
      </c>
      <c r="AY90">
        <v>16.39</v>
      </c>
      <c r="AZ90" s="2"/>
      <c r="BF90" s="117"/>
      <c r="BI90" s="117"/>
      <c r="BJ90" s="117"/>
    </row>
    <row r="91" spans="1:62" hidden="1" outlineLevel="1">
      <c r="A91" t="s">
        <v>1983</v>
      </c>
      <c r="B91" s="9" t="s">
        <v>136</v>
      </c>
      <c r="C91" s="1">
        <f t="shared" si="27"/>
        <v>1397</v>
      </c>
      <c r="D91" s="7">
        <f t="shared" si="28"/>
        <v>2</v>
      </c>
      <c r="E91" s="7" t="e">
        <f t="shared" si="29"/>
        <v>#N/A</v>
      </c>
      <c r="F91" s="7">
        <f t="shared" si="30"/>
        <v>0</v>
      </c>
      <c r="G91" s="7">
        <f t="shared" si="26"/>
        <v>3</v>
      </c>
      <c r="H91" s="49">
        <f t="shared" si="31"/>
        <v>550</v>
      </c>
      <c r="I91" s="177">
        <f t="shared" si="32"/>
        <v>0.39370078740157483</v>
      </c>
      <c r="J91" s="8"/>
      <c r="K91" s="2">
        <f t="shared" si="33"/>
        <v>0.21188260558339297</v>
      </c>
      <c r="L91" s="2">
        <f t="shared" si="34"/>
        <v>0</v>
      </c>
      <c r="M91" s="2">
        <f t="shared" si="35"/>
        <v>0</v>
      </c>
      <c r="N91" s="2">
        <f t="shared" si="36"/>
        <v>0.15103793843951324</v>
      </c>
      <c r="O91" s="2">
        <f t="shared" si="37"/>
        <v>0.63707945597709381</v>
      </c>
      <c r="P91" s="1">
        <v>296</v>
      </c>
      <c r="Q91" s="1"/>
      <c r="R91" s="1"/>
      <c r="S91" s="1">
        <v>211</v>
      </c>
      <c r="T91" s="1">
        <v>846</v>
      </c>
      <c r="U91" s="1">
        <v>12</v>
      </c>
      <c r="V91" s="1"/>
      <c r="X91" s="1"/>
      <c r="Y91">
        <v>32</v>
      </c>
      <c r="Z91" s="1"/>
      <c r="AA91" s="1"/>
      <c r="AB91" s="1"/>
      <c r="AD91" s="1"/>
      <c r="AI91" t="str">
        <f t="shared" si="40"/>
        <v>New Britain</v>
      </c>
      <c r="AJ91" t="s">
        <v>1567</v>
      </c>
      <c r="AK91" s="9">
        <v>5</v>
      </c>
      <c r="AL91" s="7"/>
      <c r="AN91" s="97">
        <v>9</v>
      </c>
      <c r="AO91" s="99">
        <v>3</v>
      </c>
      <c r="AP91" s="99">
        <v>90</v>
      </c>
      <c r="AQ91" s="106">
        <v>50440</v>
      </c>
      <c r="AR91" s="106">
        <f t="shared" si="38"/>
        <v>9003</v>
      </c>
      <c r="AS91" t="s">
        <v>1711</v>
      </c>
      <c r="AT91" s="109">
        <f t="shared" si="39"/>
        <v>950440</v>
      </c>
      <c r="AW91">
        <v>13.4</v>
      </c>
      <c r="AX91">
        <v>7.0000000000000007E-2</v>
      </c>
      <c r="AY91">
        <v>13.34</v>
      </c>
      <c r="AZ91" s="2"/>
      <c r="BF91" s="117"/>
      <c r="BI91" s="117"/>
      <c r="BJ91" s="117"/>
    </row>
    <row r="92" spans="1:62" hidden="1" outlineLevel="1">
      <c r="A92" t="s">
        <v>2881</v>
      </c>
      <c r="B92" s="9" t="s">
        <v>136</v>
      </c>
      <c r="C92" s="1">
        <f t="shared" si="27"/>
        <v>2847</v>
      </c>
      <c r="D92" s="7">
        <f t="shared" si="28"/>
        <v>1</v>
      </c>
      <c r="E92" s="7" t="e">
        <f t="shared" si="29"/>
        <v>#N/A</v>
      </c>
      <c r="F92" s="7">
        <f t="shared" si="30"/>
        <v>0</v>
      </c>
      <c r="G92" s="7">
        <f t="shared" si="26"/>
        <v>3</v>
      </c>
      <c r="H92" s="49">
        <f t="shared" si="31"/>
        <v>194</v>
      </c>
      <c r="I92" s="177">
        <f t="shared" si="32"/>
        <v>6.8141903758342115E-2</v>
      </c>
      <c r="J92" s="8"/>
      <c r="K92" s="2">
        <f t="shared" si="33"/>
        <v>0.47839831401475236</v>
      </c>
      <c r="L92" s="2">
        <f t="shared" si="34"/>
        <v>0</v>
      </c>
      <c r="M92" s="2">
        <f t="shared" si="35"/>
        <v>0</v>
      </c>
      <c r="N92" s="2">
        <f t="shared" si="36"/>
        <v>9.2026694766420794E-2</v>
      </c>
      <c r="O92" s="2">
        <f t="shared" si="37"/>
        <v>0.42957499121882692</v>
      </c>
      <c r="P92" s="1">
        <v>1362</v>
      </c>
      <c r="Q92" s="1"/>
      <c r="R92" s="1"/>
      <c r="S92" s="1">
        <v>262</v>
      </c>
      <c r="T92" s="1">
        <v>1168</v>
      </c>
      <c r="U92" s="1">
        <v>8</v>
      </c>
      <c r="V92" s="1"/>
      <c r="X92" s="1"/>
      <c r="Y92">
        <v>47</v>
      </c>
      <c r="Z92" s="1"/>
      <c r="AA92" s="1"/>
      <c r="AB92" s="1"/>
      <c r="AD92" s="1"/>
      <c r="AI92" t="str">
        <f t="shared" si="40"/>
        <v>New Canaan</v>
      </c>
      <c r="AJ92" t="s">
        <v>19</v>
      </c>
      <c r="AK92" s="9">
        <v>4</v>
      </c>
      <c r="AL92" s="7"/>
      <c r="AN92" s="97">
        <v>9</v>
      </c>
      <c r="AO92" s="99">
        <v>1</v>
      </c>
      <c r="AP92" s="99">
        <v>50</v>
      </c>
      <c r="AQ92" s="106">
        <v>50580</v>
      </c>
      <c r="AR92" s="106">
        <f t="shared" si="38"/>
        <v>9001</v>
      </c>
      <c r="AS92" t="s">
        <v>1711</v>
      </c>
      <c r="AT92" s="109">
        <f t="shared" si="39"/>
        <v>950580</v>
      </c>
      <c r="AW92">
        <v>22.48</v>
      </c>
      <c r="AX92">
        <v>0.35</v>
      </c>
      <c r="AY92">
        <v>22.13</v>
      </c>
      <c r="AZ92" s="2"/>
      <c r="BF92" s="117"/>
      <c r="BI92" s="117"/>
      <c r="BJ92" s="117"/>
    </row>
    <row r="93" spans="1:62" hidden="1" outlineLevel="1">
      <c r="A93" t="s">
        <v>897</v>
      </c>
      <c r="B93" s="9" t="s">
        <v>136</v>
      </c>
      <c r="C93" s="1">
        <f t="shared" si="27"/>
        <v>1305</v>
      </c>
      <c r="D93" s="7">
        <f t="shared" si="28"/>
        <v>2</v>
      </c>
      <c r="E93" s="7">
        <f t="shared" si="29"/>
        <v>5</v>
      </c>
      <c r="F93" s="7">
        <f t="shared" si="30"/>
        <v>0</v>
      </c>
      <c r="G93" s="7">
        <f t="shared" si="26"/>
        <v>3</v>
      </c>
      <c r="H93" s="49">
        <f t="shared" si="31"/>
        <v>578</v>
      </c>
      <c r="I93" s="177">
        <f t="shared" si="32"/>
        <v>0.442911877394636</v>
      </c>
      <c r="J93" s="8"/>
      <c r="K93" s="2">
        <f t="shared" si="33"/>
        <v>0.21992337164750958</v>
      </c>
      <c r="L93" s="2">
        <f t="shared" si="34"/>
        <v>0</v>
      </c>
      <c r="M93" s="2">
        <f t="shared" si="35"/>
        <v>0</v>
      </c>
      <c r="N93" s="2">
        <f t="shared" si="36"/>
        <v>0.1103448275862069</v>
      </c>
      <c r="O93" s="2">
        <f t="shared" si="37"/>
        <v>0.66973180076628358</v>
      </c>
      <c r="P93" s="1">
        <v>287</v>
      </c>
      <c r="Q93" s="1"/>
      <c r="R93" s="1"/>
      <c r="S93" s="1">
        <v>144</v>
      </c>
      <c r="T93" s="1">
        <v>865</v>
      </c>
      <c r="U93" s="1">
        <v>9</v>
      </c>
      <c r="V93" s="1"/>
      <c r="X93" s="1"/>
      <c r="Y93">
        <v>0</v>
      </c>
      <c r="Z93" s="1"/>
      <c r="AA93" s="1"/>
      <c r="AB93" s="1"/>
      <c r="AD93" s="1"/>
      <c r="AI93" t="str">
        <f t="shared" si="40"/>
        <v>New Fairfield</v>
      </c>
      <c r="AJ93" t="s">
        <v>19</v>
      </c>
      <c r="AK93" s="9">
        <v>5</v>
      </c>
      <c r="AL93" s="7"/>
      <c r="AN93" s="97">
        <v>9</v>
      </c>
      <c r="AO93" s="99">
        <v>1</v>
      </c>
      <c r="AP93" s="99">
        <v>55</v>
      </c>
      <c r="AQ93" s="106">
        <v>50860</v>
      </c>
      <c r="AR93" s="106">
        <f t="shared" si="38"/>
        <v>9001</v>
      </c>
      <c r="AS93" t="s">
        <v>1711</v>
      </c>
      <c r="AT93" s="109">
        <f t="shared" si="39"/>
        <v>950860</v>
      </c>
      <c r="AW93">
        <v>25.06</v>
      </c>
      <c r="AX93">
        <v>4.59</v>
      </c>
      <c r="AY93">
        <v>20.46</v>
      </c>
      <c r="AZ93" s="2"/>
      <c r="BF93" s="117"/>
      <c r="BI93" s="117"/>
      <c r="BJ93" s="117"/>
    </row>
    <row r="94" spans="1:62" hidden="1" outlineLevel="1">
      <c r="A94" t="s">
        <v>335</v>
      </c>
      <c r="B94" s="9" t="s">
        <v>136</v>
      </c>
      <c r="C94" s="1">
        <f t="shared" si="27"/>
        <v>832</v>
      </c>
      <c r="D94" s="7">
        <f t="shared" si="28"/>
        <v>2</v>
      </c>
      <c r="E94" s="7" t="e">
        <f t="shared" si="29"/>
        <v>#N/A</v>
      </c>
      <c r="F94" s="7">
        <f t="shared" si="30"/>
        <v>0</v>
      </c>
      <c r="G94" s="7">
        <f t="shared" si="26"/>
        <v>3</v>
      </c>
      <c r="H94" s="49">
        <f t="shared" si="31"/>
        <v>272</v>
      </c>
      <c r="I94" s="177">
        <f t="shared" si="32"/>
        <v>0.32692307692307693</v>
      </c>
      <c r="J94" s="8"/>
      <c r="K94" s="2">
        <f t="shared" si="33"/>
        <v>0.25360576923076922</v>
      </c>
      <c r="L94" s="2">
        <f t="shared" si="34"/>
        <v>0</v>
      </c>
      <c r="M94" s="2">
        <f t="shared" si="35"/>
        <v>0</v>
      </c>
      <c r="N94" s="2">
        <f t="shared" si="36"/>
        <v>0.14423076923076922</v>
      </c>
      <c r="O94" s="2">
        <f t="shared" si="37"/>
        <v>0.60216346153846168</v>
      </c>
      <c r="P94" s="1">
        <v>211</v>
      </c>
      <c r="Q94" s="1"/>
      <c r="R94" s="1"/>
      <c r="S94" s="1">
        <v>120</v>
      </c>
      <c r="T94" s="1">
        <v>483</v>
      </c>
      <c r="U94" s="1">
        <v>10</v>
      </c>
      <c r="V94" s="1"/>
      <c r="X94" s="1"/>
      <c r="Y94">
        <v>8</v>
      </c>
      <c r="Z94" s="1"/>
      <c r="AA94" s="1"/>
      <c r="AB94" s="1"/>
      <c r="AD94" s="1"/>
      <c r="AI94" t="str">
        <f t="shared" si="40"/>
        <v>New Hartford</v>
      </c>
      <c r="AJ94" t="s">
        <v>1509</v>
      </c>
      <c r="AK94" s="9">
        <v>1</v>
      </c>
      <c r="AL94" s="7"/>
      <c r="AN94" s="97">
        <v>9</v>
      </c>
      <c r="AO94" s="99">
        <v>5</v>
      </c>
      <c r="AP94" s="99">
        <v>60</v>
      </c>
      <c r="AQ94" s="106">
        <v>51350</v>
      </c>
      <c r="AR94" s="106">
        <f t="shared" si="38"/>
        <v>9005</v>
      </c>
      <c r="AS94" t="s">
        <v>1711</v>
      </c>
      <c r="AT94" s="109">
        <f t="shared" si="39"/>
        <v>951350</v>
      </c>
      <c r="AW94">
        <v>38.14</v>
      </c>
      <c r="AX94">
        <v>1.1100000000000001</v>
      </c>
      <c r="AY94">
        <v>37.03</v>
      </c>
      <c r="AZ94" s="2"/>
      <c r="BF94" s="117"/>
      <c r="BI94" s="117"/>
      <c r="BJ94" s="117"/>
    </row>
    <row r="95" spans="1:62" hidden="1" outlineLevel="1">
      <c r="A95" t="s">
        <v>3189</v>
      </c>
      <c r="B95" s="9" t="s">
        <v>136</v>
      </c>
      <c r="C95" s="1">
        <f t="shared" si="27"/>
        <v>1121</v>
      </c>
      <c r="D95" s="7">
        <f t="shared" si="28"/>
        <v>2</v>
      </c>
      <c r="E95" s="7" t="e">
        <f t="shared" si="29"/>
        <v>#N/A</v>
      </c>
      <c r="F95" s="7">
        <f t="shared" si="30"/>
        <v>0</v>
      </c>
      <c r="G95" s="7">
        <f t="shared" si="26"/>
        <v>3</v>
      </c>
      <c r="H95" s="49">
        <f t="shared" si="31"/>
        <v>173</v>
      </c>
      <c r="I95" s="177">
        <f t="shared" si="32"/>
        <v>0.15432649420160571</v>
      </c>
      <c r="J95" s="8"/>
      <c r="K95" s="2">
        <f t="shared" si="33"/>
        <v>0.29973238180196254</v>
      </c>
      <c r="L95" s="2">
        <f t="shared" si="34"/>
        <v>0</v>
      </c>
      <c r="M95" s="2">
        <f t="shared" si="35"/>
        <v>0</v>
      </c>
      <c r="N95" s="2">
        <f t="shared" si="36"/>
        <v>0.14540588760035683</v>
      </c>
      <c r="O95" s="2">
        <f t="shared" si="37"/>
        <v>0.55486173059768062</v>
      </c>
      <c r="P95" s="1">
        <v>336</v>
      </c>
      <c r="Q95" s="1"/>
      <c r="R95" s="1"/>
      <c r="S95" s="1">
        <v>163</v>
      </c>
      <c r="T95" s="1">
        <v>509</v>
      </c>
      <c r="U95" s="1">
        <v>10</v>
      </c>
      <c r="V95" s="1"/>
      <c r="X95" s="1"/>
      <c r="Y95">
        <v>103</v>
      </c>
      <c r="Z95" s="1"/>
      <c r="AA95" s="1"/>
      <c r="AB95" s="1"/>
      <c r="AD95" s="1"/>
      <c r="AI95" t="str">
        <f t="shared" si="40"/>
        <v>New Haven</v>
      </c>
      <c r="AJ95" t="s">
        <v>3189</v>
      </c>
      <c r="AK95" s="9">
        <v>3</v>
      </c>
      <c r="AL95" s="7"/>
      <c r="AN95" s="97">
        <v>9</v>
      </c>
      <c r="AO95" s="99">
        <v>9</v>
      </c>
      <c r="AP95" s="99">
        <v>75</v>
      </c>
      <c r="AQ95" s="106">
        <v>52070</v>
      </c>
      <c r="AR95" s="106">
        <f t="shared" si="38"/>
        <v>9009</v>
      </c>
      <c r="AS95" t="s">
        <v>1711</v>
      </c>
      <c r="AT95" s="109">
        <f t="shared" si="39"/>
        <v>952070</v>
      </c>
      <c r="AW95">
        <v>20.25</v>
      </c>
      <c r="AX95">
        <v>1.4</v>
      </c>
      <c r="AY95">
        <v>18.850000000000001</v>
      </c>
      <c r="AZ95" s="2"/>
      <c r="BF95" s="117"/>
      <c r="BI95" s="117"/>
      <c r="BJ95" s="117"/>
    </row>
    <row r="96" spans="1:62" hidden="1" outlineLevel="1">
      <c r="A96" t="s">
        <v>2803</v>
      </c>
      <c r="B96" s="9" t="s">
        <v>136</v>
      </c>
      <c r="C96" s="1">
        <f t="shared" si="27"/>
        <v>481</v>
      </c>
      <c r="D96" s="7">
        <f t="shared" si="28"/>
        <v>2</v>
      </c>
      <c r="E96" s="7" t="e">
        <f t="shared" si="29"/>
        <v>#N/A</v>
      </c>
      <c r="F96" s="7">
        <f t="shared" si="30"/>
        <v>0</v>
      </c>
      <c r="G96" s="7">
        <f t="shared" si="26"/>
        <v>3</v>
      </c>
      <c r="H96" s="49">
        <f t="shared" si="31"/>
        <v>131</v>
      </c>
      <c r="I96" s="177">
        <f t="shared" si="32"/>
        <v>0.27234927234927236</v>
      </c>
      <c r="J96" s="8"/>
      <c r="K96" s="2">
        <f t="shared" si="33"/>
        <v>0.28482328482328484</v>
      </c>
      <c r="L96" s="2">
        <f t="shared" si="34"/>
        <v>0</v>
      </c>
      <c r="M96" s="2">
        <f t="shared" si="35"/>
        <v>0</v>
      </c>
      <c r="N96" s="2">
        <f t="shared" si="36"/>
        <v>0.12058212058212059</v>
      </c>
      <c r="O96" s="2">
        <f t="shared" si="37"/>
        <v>0.59459459459459463</v>
      </c>
      <c r="P96" s="1">
        <v>137</v>
      </c>
      <c r="Q96" s="1"/>
      <c r="R96" s="1"/>
      <c r="S96" s="1">
        <v>58</v>
      </c>
      <c r="T96" s="1">
        <v>268</v>
      </c>
      <c r="U96" s="1">
        <v>8</v>
      </c>
      <c r="V96" s="1"/>
      <c r="X96" s="1"/>
      <c r="Y96">
        <v>10</v>
      </c>
      <c r="Z96" s="1"/>
      <c r="AA96" s="1"/>
      <c r="AB96" s="1"/>
      <c r="AD96" s="1"/>
      <c r="AI96" t="str">
        <f t="shared" si="40"/>
        <v>New London</v>
      </c>
      <c r="AJ96" t="s">
        <v>2803</v>
      </c>
      <c r="AK96" s="9">
        <v>2</v>
      </c>
      <c r="AL96" s="7"/>
      <c r="AN96" s="97">
        <v>9</v>
      </c>
      <c r="AO96" s="99">
        <v>11</v>
      </c>
      <c r="AP96" s="99">
        <v>60</v>
      </c>
      <c r="AQ96" s="106">
        <v>52350</v>
      </c>
      <c r="AR96" s="106">
        <f t="shared" si="38"/>
        <v>9011</v>
      </c>
      <c r="AS96" t="s">
        <v>1711</v>
      </c>
      <c r="AT96" s="109">
        <f t="shared" si="39"/>
        <v>952350</v>
      </c>
      <c r="AW96">
        <v>10.76</v>
      </c>
      <c r="AX96">
        <v>5.23</v>
      </c>
      <c r="AY96">
        <v>5.54</v>
      </c>
      <c r="AZ96" s="2"/>
      <c r="BF96" s="117"/>
      <c r="BI96" s="117"/>
      <c r="BJ96" s="117"/>
    </row>
    <row r="97" spans="1:62" hidden="1" outlineLevel="1">
      <c r="A97" t="s">
        <v>1795</v>
      </c>
      <c r="B97" s="9" t="s">
        <v>136</v>
      </c>
      <c r="C97" s="1">
        <f t="shared" si="27"/>
        <v>2127</v>
      </c>
      <c r="D97" s="7">
        <f t="shared" si="28"/>
        <v>2</v>
      </c>
      <c r="E97" s="7" t="e">
        <f t="shared" si="29"/>
        <v>#N/A</v>
      </c>
      <c r="F97" s="7">
        <f t="shared" si="30"/>
        <v>0</v>
      </c>
      <c r="G97" s="7">
        <f t="shared" si="26"/>
        <v>3</v>
      </c>
      <c r="H97" s="49">
        <f t="shared" si="31"/>
        <v>868</v>
      </c>
      <c r="I97" s="177">
        <f t="shared" si="32"/>
        <v>0.40808650681711328</v>
      </c>
      <c r="J97" s="8"/>
      <c r="K97" s="2">
        <f t="shared" si="33"/>
        <v>0.21908791725434884</v>
      </c>
      <c r="L97" s="2">
        <f t="shared" si="34"/>
        <v>0</v>
      </c>
      <c r="M97" s="2">
        <f t="shared" si="35"/>
        <v>0</v>
      </c>
      <c r="N97" s="2">
        <f t="shared" si="36"/>
        <v>0.12458862247296662</v>
      </c>
      <c r="O97" s="2">
        <f t="shared" si="37"/>
        <v>0.65632346027268451</v>
      </c>
      <c r="P97" s="1">
        <v>466</v>
      </c>
      <c r="Q97" s="1"/>
      <c r="R97" s="1"/>
      <c r="S97" s="1">
        <v>265</v>
      </c>
      <c r="T97" s="1">
        <v>1334</v>
      </c>
      <c r="U97" s="1">
        <v>23</v>
      </c>
      <c r="V97" s="1"/>
      <c r="X97" s="1"/>
      <c r="Y97">
        <v>39</v>
      </c>
      <c r="Z97" s="1"/>
      <c r="AA97" s="1"/>
      <c r="AB97" s="1"/>
      <c r="AD97" s="1"/>
      <c r="AI97" t="str">
        <f t="shared" si="40"/>
        <v>New Milford</v>
      </c>
      <c r="AJ97" t="s">
        <v>1509</v>
      </c>
      <c r="AK97" s="9">
        <v>5</v>
      </c>
      <c r="AL97" s="7"/>
      <c r="AN97" s="97">
        <v>9</v>
      </c>
      <c r="AO97" s="99">
        <v>5</v>
      </c>
      <c r="AP97" s="99">
        <v>65</v>
      </c>
      <c r="AQ97" s="106">
        <v>52630</v>
      </c>
      <c r="AR97" s="106">
        <f t="shared" si="38"/>
        <v>9005</v>
      </c>
      <c r="AS97" t="s">
        <v>1711</v>
      </c>
      <c r="AT97" s="109">
        <f t="shared" si="39"/>
        <v>952630</v>
      </c>
      <c r="AW97">
        <v>63.7</v>
      </c>
      <c r="AX97">
        <v>2.11</v>
      </c>
      <c r="AY97">
        <v>61.59</v>
      </c>
      <c r="AZ97" s="2"/>
      <c r="BF97" s="117"/>
      <c r="BI97" s="117"/>
      <c r="BJ97" s="117"/>
    </row>
    <row r="98" spans="1:62" hidden="1" outlineLevel="1">
      <c r="A98" t="s">
        <v>954</v>
      </c>
      <c r="B98" s="9" t="s">
        <v>136</v>
      </c>
      <c r="C98" s="1">
        <f t="shared" si="27"/>
        <v>1728</v>
      </c>
      <c r="D98" s="7">
        <f t="shared" si="28"/>
        <v>2</v>
      </c>
      <c r="E98" s="7" t="e">
        <f t="shared" si="29"/>
        <v>#N/A</v>
      </c>
      <c r="F98" s="7">
        <f t="shared" si="30"/>
        <v>0</v>
      </c>
      <c r="G98" s="7">
        <f t="shared" si="26"/>
        <v>3</v>
      </c>
      <c r="H98" s="49">
        <f t="shared" si="31"/>
        <v>684</v>
      </c>
      <c r="I98" s="177">
        <f t="shared" si="32"/>
        <v>0.39583333333333331</v>
      </c>
      <c r="J98" s="8"/>
      <c r="K98" s="2">
        <f t="shared" si="33"/>
        <v>0.24363425925925927</v>
      </c>
      <c r="L98" s="2">
        <f t="shared" si="34"/>
        <v>0</v>
      </c>
      <c r="M98" s="2">
        <f t="shared" si="35"/>
        <v>0</v>
      </c>
      <c r="N98" s="2">
        <f t="shared" si="36"/>
        <v>9.9537037037037035E-2</v>
      </c>
      <c r="O98" s="2">
        <f t="shared" si="37"/>
        <v>0.65682870370370372</v>
      </c>
      <c r="P98" s="1">
        <v>421</v>
      </c>
      <c r="Q98" s="1"/>
      <c r="R98" s="1"/>
      <c r="S98" s="1">
        <v>172</v>
      </c>
      <c r="T98" s="1">
        <v>1105</v>
      </c>
      <c r="U98" s="1">
        <v>6</v>
      </c>
      <c r="V98" s="1"/>
      <c r="X98" s="1"/>
      <c r="Y98">
        <v>24</v>
      </c>
      <c r="Z98" s="1"/>
      <c r="AA98" s="1"/>
      <c r="AB98" s="1"/>
      <c r="AD98" s="1"/>
      <c r="AI98" t="str">
        <f t="shared" si="40"/>
        <v>Newington</v>
      </c>
      <c r="AJ98" t="s">
        <v>1567</v>
      </c>
      <c r="AK98" s="9">
        <v>1</v>
      </c>
      <c r="AL98" s="7"/>
      <c r="AN98" s="97">
        <v>9</v>
      </c>
      <c r="AO98" s="99">
        <v>3</v>
      </c>
      <c r="AP98" s="99">
        <v>95</v>
      </c>
      <c r="AQ98" s="106">
        <v>52140</v>
      </c>
      <c r="AR98" s="106">
        <f t="shared" si="38"/>
        <v>9003</v>
      </c>
      <c r="AS98" t="s">
        <v>1711</v>
      </c>
      <c r="AT98" s="109">
        <f t="shared" si="39"/>
        <v>952140</v>
      </c>
      <c r="AW98">
        <v>13.18</v>
      </c>
      <c r="AX98">
        <v>0</v>
      </c>
      <c r="AY98">
        <v>13.18</v>
      </c>
      <c r="AZ98" s="2"/>
      <c r="BF98" s="117"/>
      <c r="BI98" s="117"/>
      <c r="BJ98" s="117"/>
    </row>
    <row r="99" spans="1:62" hidden="1" outlineLevel="1">
      <c r="A99" t="s">
        <v>1796</v>
      </c>
      <c r="B99" s="9" t="s">
        <v>136</v>
      </c>
      <c r="C99" s="1">
        <f t="shared" ref="C99:C130" si="41">SUM(P99:AG99)</f>
        <v>2918</v>
      </c>
      <c r="D99" s="7">
        <f t="shared" ref="D99:D130" si="42">RANK(P99,(P99:AG99))</f>
        <v>2</v>
      </c>
      <c r="E99" s="7" t="e">
        <f t="shared" ref="E99:E130" si="43">RANK(Q99,(P99:AG99))</f>
        <v>#N/A</v>
      </c>
      <c r="F99" s="7">
        <f t="shared" ref="F99:F130" si="44">IF(R99&gt;0,RANK(R99,(P99:AG99)),0)</f>
        <v>0</v>
      </c>
      <c r="G99" s="7">
        <f t="shared" si="26"/>
        <v>3</v>
      </c>
      <c r="H99" s="49">
        <f t="shared" ref="H99:H130" si="45">MAX(P99:T99)-LARGE(P99:T99,2)</f>
        <v>826</v>
      </c>
      <c r="I99" s="177">
        <f t="shared" ref="I99:I130" si="46">H99/C99</f>
        <v>0.2830705962988348</v>
      </c>
      <c r="J99" s="8"/>
      <c r="K99" s="2">
        <f t="shared" ref="K99:K130" si="47">IF(C99=0,"-",P99/C99)</f>
        <v>0.28375599725839618</v>
      </c>
      <c r="L99" s="2">
        <f t="shared" ref="L99:L130" si="48">IF(C99=0,"-",Q99/C99)</f>
        <v>0</v>
      </c>
      <c r="M99" s="2">
        <f t="shared" ref="M99:M130" si="49">IF(C99=0,"-",R99/C99)</f>
        <v>0</v>
      </c>
      <c r="N99" s="2">
        <f t="shared" si="36"/>
        <v>0.12748457847840988</v>
      </c>
      <c r="O99" s="2">
        <f t="shared" si="37"/>
        <v>0.58875942426319394</v>
      </c>
      <c r="P99" s="1">
        <v>828</v>
      </c>
      <c r="Q99" s="1"/>
      <c r="R99" s="1"/>
      <c r="S99" s="1">
        <v>372</v>
      </c>
      <c r="T99" s="1">
        <v>1654</v>
      </c>
      <c r="U99" s="1">
        <v>27</v>
      </c>
      <c r="V99" s="1"/>
      <c r="X99" s="1"/>
      <c r="Y99">
        <v>37</v>
      </c>
      <c r="Z99" s="1"/>
      <c r="AA99" s="1"/>
      <c r="AB99" s="1"/>
      <c r="AD99" s="1"/>
      <c r="AI99" t="str">
        <f t="shared" si="40"/>
        <v>Newtown</v>
      </c>
      <c r="AJ99" t="s">
        <v>19</v>
      </c>
      <c r="AK99" s="9">
        <v>5</v>
      </c>
      <c r="AL99" s="7"/>
      <c r="AN99" s="97">
        <v>9</v>
      </c>
      <c r="AO99" s="99">
        <v>1</v>
      </c>
      <c r="AP99" s="99">
        <v>60</v>
      </c>
      <c r="AQ99" s="106">
        <v>52980</v>
      </c>
      <c r="AR99" s="106">
        <f t="shared" ref="AR99:AR130" si="50">AN99*1000+AO99</f>
        <v>9001</v>
      </c>
      <c r="AS99" t="s">
        <v>1711</v>
      </c>
      <c r="AT99" s="109">
        <f t="shared" ref="AT99:AT130" si="51">AN99*100000+AQ99</f>
        <v>952980</v>
      </c>
      <c r="AW99">
        <v>59.07</v>
      </c>
      <c r="AX99">
        <v>1.31</v>
      </c>
      <c r="AY99">
        <v>57.76</v>
      </c>
      <c r="AZ99" s="2"/>
      <c r="BF99" s="117"/>
      <c r="BI99" s="117"/>
      <c r="BJ99" s="117"/>
    </row>
    <row r="100" spans="1:62" hidden="1" outlineLevel="1">
      <c r="A100" t="s">
        <v>495</v>
      </c>
      <c r="B100" s="9" t="s">
        <v>136</v>
      </c>
      <c r="C100" s="1">
        <f t="shared" si="41"/>
        <v>131</v>
      </c>
      <c r="D100" s="7">
        <f t="shared" si="42"/>
        <v>2</v>
      </c>
      <c r="E100" s="7" t="e">
        <f t="shared" si="43"/>
        <v>#N/A</v>
      </c>
      <c r="F100" s="7">
        <f t="shared" si="44"/>
        <v>0</v>
      </c>
      <c r="G100" s="7">
        <f t="shared" si="26"/>
        <v>3</v>
      </c>
      <c r="H100" s="49">
        <f t="shared" si="45"/>
        <v>37</v>
      </c>
      <c r="I100" s="177">
        <f t="shared" si="46"/>
        <v>0.28244274809160308</v>
      </c>
      <c r="J100" s="8"/>
      <c r="K100" s="2">
        <f t="shared" si="47"/>
        <v>0.27480916030534353</v>
      </c>
      <c r="L100" s="2">
        <f t="shared" si="48"/>
        <v>0</v>
      </c>
      <c r="M100" s="2">
        <f t="shared" si="49"/>
        <v>0</v>
      </c>
      <c r="N100" s="2">
        <f t="shared" si="36"/>
        <v>0.13740458015267176</v>
      </c>
      <c r="O100" s="2">
        <f t="shared" si="37"/>
        <v>0.58778625954198471</v>
      </c>
      <c r="P100" s="1">
        <v>36</v>
      </c>
      <c r="Q100" s="1"/>
      <c r="R100" s="1"/>
      <c r="S100" s="1">
        <v>18</v>
      </c>
      <c r="T100" s="1">
        <v>73</v>
      </c>
      <c r="U100" s="1">
        <v>2</v>
      </c>
      <c r="V100" s="1"/>
      <c r="X100" s="1"/>
      <c r="Y100">
        <v>2</v>
      </c>
      <c r="Z100" s="1"/>
      <c r="AA100" s="1"/>
      <c r="AB100" s="1"/>
      <c r="AD100" s="1"/>
      <c r="AI100" t="str">
        <f t="shared" si="40"/>
        <v>Norfolk</v>
      </c>
      <c r="AJ100" t="s">
        <v>1509</v>
      </c>
      <c r="AK100" s="9">
        <v>5</v>
      </c>
      <c r="AL100" s="7"/>
      <c r="AN100" s="97">
        <v>9</v>
      </c>
      <c r="AO100" s="99">
        <v>5</v>
      </c>
      <c r="AP100" s="99">
        <v>70</v>
      </c>
      <c r="AQ100" s="106">
        <v>53470</v>
      </c>
      <c r="AR100" s="106">
        <f t="shared" si="50"/>
        <v>9005</v>
      </c>
      <c r="AS100" t="s">
        <v>1711</v>
      </c>
      <c r="AT100" s="109">
        <f t="shared" si="51"/>
        <v>953470</v>
      </c>
      <c r="AW100">
        <v>46.41</v>
      </c>
      <c r="AX100">
        <v>1.1000000000000001</v>
      </c>
      <c r="AY100">
        <v>45.31</v>
      </c>
      <c r="AZ100" s="2"/>
      <c r="BF100" s="117"/>
      <c r="BI100" s="117"/>
      <c r="BJ100" s="117"/>
    </row>
    <row r="101" spans="1:62" hidden="1" outlineLevel="1">
      <c r="A101" t="s">
        <v>481</v>
      </c>
      <c r="B101" s="9" t="s">
        <v>136</v>
      </c>
      <c r="C101" s="1">
        <f t="shared" si="41"/>
        <v>1052</v>
      </c>
      <c r="D101" s="7">
        <f t="shared" si="42"/>
        <v>2</v>
      </c>
      <c r="E101" s="7" t="e">
        <f t="shared" si="43"/>
        <v>#N/A</v>
      </c>
      <c r="F101" s="7">
        <f t="shared" si="44"/>
        <v>0</v>
      </c>
      <c r="G101" s="7">
        <f t="shared" si="26"/>
        <v>3</v>
      </c>
      <c r="H101" s="49">
        <f t="shared" si="45"/>
        <v>554</v>
      </c>
      <c r="I101" s="177">
        <f t="shared" si="46"/>
        <v>0.52661596958174905</v>
      </c>
      <c r="J101" s="8"/>
      <c r="K101" s="2">
        <f t="shared" si="47"/>
        <v>0.16634980988593157</v>
      </c>
      <c r="L101" s="2">
        <f t="shared" si="48"/>
        <v>0</v>
      </c>
      <c r="M101" s="2">
        <f t="shared" si="49"/>
        <v>0</v>
      </c>
      <c r="N101" s="2">
        <f t="shared" si="36"/>
        <v>0.11787072243346007</v>
      </c>
      <c r="O101" s="2">
        <f t="shared" si="37"/>
        <v>0.71577946768060841</v>
      </c>
      <c r="P101" s="1">
        <v>175</v>
      </c>
      <c r="Q101" s="1"/>
      <c r="R101" s="1"/>
      <c r="S101" s="1">
        <v>124</v>
      </c>
      <c r="T101" s="1">
        <v>729</v>
      </c>
      <c r="U101" s="1">
        <v>4</v>
      </c>
      <c r="V101" s="1"/>
      <c r="X101" s="1"/>
      <c r="Y101">
        <v>20</v>
      </c>
      <c r="Z101" s="1"/>
      <c r="AA101" s="1"/>
      <c r="AB101" s="1"/>
      <c r="AD101" s="1"/>
      <c r="AI101" t="str">
        <f t="shared" si="40"/>
        <v>North Branford</v>
      </c>
      <c r="AJ101" t="s">
        <v>3189</v>
      </c>
      <c r="AK101" s="9">
        <v>3</v>
      </c>
      <c r="AL101" s="7"/>
      <c r="AN101" s="97">
        <v>9</v>
      </c>
      <c r="AO101" s="99">
        <v>9</v>
      </c>
      <c r="AP101" s="99">
        <v>80</v>
      </c>
      <c r="AQ101" s="106">
        <v>53890</v>
      </c>
      <c r="AR101" s="106">
        <f t="shared" si="50"/>
        <v>9009</v>
      </c>
      <c r="AS101" t="s">
        <v>1711</v>
      </c>
      <c r="AT101" s="109">
        <f t="shared" si="51"/>
        <v>953890</v>
      </c>
      <c r="AW101">
        <v>26.65</v>
      </c>
      <c r="AX101">
        <v>1.73</v>
      </c>
      <c r="AY101">
        <v>24.92</v>
      </c>
      <c r="AZ101" s="2"/>
      <c r="BF101" s="117"/>
      <c r="BI101" s="117"/>
      <c r="BJ101" s="117"/>
    </row>
    <row r="102" spans="1:62" hidden="1" outlineLevel="1">
      <c r="A102" t="s">
        <v>397</v>
      </c>
      <c r="B102" s="9" t="s">
        <v>136</v>
      </c>
      <c r="C102" s="1">
        <f t="shared" si="41"/>
        <v>252</v>
      </c>
      <c r="D102" s="7">
        <f t="shared" si="42"/>
        <v>2</v>
      </c>
      <c r="E102" s="7" t="e">
        <f t="shared" si="43"/>
        <v>#N/A</v>
      </c>
      <c r="F102" s="7">
        <f t="shared" si="44"/>
        <v>0</v>
      </c>
      <c r="G102" s="7">
        <f t="shared" si="26"/>
        <v>3</v>
      </c>
      <c r="H102" s="49">
        <f t="shared" si="45"/>
        <v>85</v>
      </c>
      <c r="I102" s="177">
        <f t="shared" si="46"/>
        <v>0.33730158730158732</v>
      </c>
      <c r="J102" s="8"/>
      <c r="K102" s="2">
        <f t="shared" si="47"/>
        <v>0.24603174603174602</v>
      </c>
      <c r="L102" s="2">
        <f t="shared" si="48"/>
        <v>0</v>
      </c>
      <c r="M102" s="2">
        <f t="shared" si="49"/>
        <v>0</v>
      </c>
      <c r="N102" s="2">
        <f t="shared" si="36"/>
        <v>0.14682539682539683</v>
      </c>
      <c r="O102" s="2">
        <f t="shared" si="37"/>
        <v>0.6071428571428571</v>
      </c>
      <c r="P102" s="1">
        <v>62</v>
      </c>
      <c r="Q102" s="1"/>
      <c r="R102" s="1"/>
      <c r="S102" s="1">
        <v>37</v>
      </c>
      <c r="T102" s="1">
        <v>147</v>
      </c>
      <c r="U102" s="1">
        <v>2</v>
      </c>
      <c r="V102" s="1"/>
      <c r="X102" s="1"/>
      <c r="Y102">
        <v>4</v>
      </c>
      <c r="Z102" s="1"/>
      <c r="AA102" s="1"/>
      <c r="AB102" s="1"/>
      <c r="AD102" s="1"/>
      <c r="AI102" t="str">
        <f t="shared" si="40"/>
        <v>North Canaan</v>
      </c>
      <c r="AJ102" t="s">
        <v>1509</v>
      </c>
      <c r="AK102" s="9">
        <v>5</v>
      </c>
      <c r="AL102" s="7"/>
      <c r="AN102" s="97">
        <v>9</v>
      </c>
      <c r="AO102" s="99">
        <v>5</v>
      </c>
      <c r="AP102" s="99">
        <v>75</v>
      </c>
      <c r="AQ102" s="106">
        <v>54030</v>
      </c>
      <c r="AR102" s="106">
        <f t="shared" si="50"/>
        <v>9005</v>
      </c>
      <c r="AS102" t="s">
        <v>1711</v>
      </c>
      <c r="AT102" s="109">
        <f t="shared" si="51"/>
        <v>954030</v>
      </c>
      <c r="AW102">
        <v>19.46</v>
      </c>
      <c r="AX102">
        <v>0.01</v>
      </c>
      <c r="AY102">
        <v>19.45</v>
      </c>
      <c r="AZ102" s="2"/>
      <c r="BF102" s="117"/>
      <c r="BI102" s="117"/>
      <c r="BJ102" s="117"/>
    </row>
    <row r="103" spans="1:62" hidden="1" outlineLevel="1">
      <c r="A103" t="s">
        <v>2059</v>
      </c>
      <c r="B103" s="9" t="s">
        <v>136</v>
      </c>
      <c r="C103" s="1">
        <f t="shared" si="41"/>
        <v>2050</v>
      </c>
      <c r="D103" s="7">
        <f t="shared" si="42"/>
        <v>2</v>
      </c>
      <c r="E103" s="7" t="e">
        <f t="shared" si="43"/>
        <v>#N/A</v>
      </c>
      <c r="F103" s="7">
        <f t="shared" si="44"/>
        <v>0</v>
      </c>
      <c r="G103" s="7">
        <f t="shared" si="26"/>
        <v>3</v>
      </c>
      <c r="H103" s="49">
        <f t="shared" si="45"/>
        <v>863</v>
      </c>
      <c r="I103" s="177">
        <f t="shared" si="46"/>
        <v>0.42097560975609755</v>
      </c>
      <c r="J103" s="8"/>
      <c r="K103" s="2">
        <f t="shared" si="47"/>
        <v>0.22439024390243903</v>
      </c>
      <c r="L103" s="2">
        <f t="shared" si="48"/>
        <v>0</v>
      </c>
      <c r="M103" s="2">
        <f t="shared" si="49"/>
        <v>0</v>
      </c>
      <c r="N103" s="2">
        <f t="shared" si="36"/>
        <v>0.11707317073170732</v>
      </c>
      <c r="O103" s="2">
        <f t="shared" si="37"/>
        <v>0.65853658536585369</v>
      </c>
      <c r="P103" s="1">
        <v>460</v>
      </c>
      <c r="Q103" s="1"/>
      <c r="R103" s="1"/>
      <c r="S103" s="1">
        <v>240</v>
      </c>
      <c r="T103" s="1">
        <v>1323</v>
      </c>
      <c r="U103" s="1">
        <v>15</v>
      </c>
      <c r="V103" s="1"/>
      <c r="X103" s="1"/>
      <c r="Y103">
        <v>12</v>
      </c>
      <c r="Z103" s="1"/>
      <c r="AA103" s="1"/>
      <c r="AB103" s="1"/>
      <c r="AD103" s="1"/>
      <c r="AI103" t="str">
        <f t="shared" si="40"/>
        <v>North Haven</v>
      </c>
      <c r="AJ103" t="s">
        <v>3189</v>
      </c>
      <c r="AK103" s="9">
        <v>3</v>
      </c>
      <c r="AL103" s="7"/>
      <c r="AN103" s="97">
        <v>9</v>
      </c>
      <c r="AO103" s="99">
        <v>9</v>
      </c>
      <c r="AP103" s="99">
        <v>85</v>
      </c>
      <c r="AQ103" s="106">
        <v>54870</v>
      </c>
      <c r="AR103" s="106">
        <f t="shared" si="50"/>
        <v>9009</v>
      </c>
      <c r="AS103" t="s">
        <v>1711</v>
      </c>
      <c r="AT103" s="109">
        <f t="shared" si="51"/>
        <v>954870</v>
      </c>
      <c r="AW103">
        <v>21.09</v>
      </c>
      <c r="AX103">
        <v>0.32</v>
      </c>
      <c r="AY103">
        <v>20.77</v>
      </c>
      <c r="AZ103" s="2"/>
      <c r="BF103" s="117"/>
      <c r="BI103" s="117"/>
      <c r="BJ103" s="117"/>
    </row>
    <row r="104" spans="1:62" hidden="1" outlineLevel="1">
      <c r="A104" t="s">
        <v>803</v>
      </c>
      <c r="B104" s="9" t="s">
        <v>136</v>
      </c>
      <c r="C104" s="1">
        <f t="shared" si="41"/>
        <v>551</v>
      </c>
      <c r="D104" s="7">
        <f t="shared" si="42"/>
        <v>2</v>
      </c>
      <c r="E104" s="7" t="e">
        <f t="shared" si="43"/>
        <v>#N/A</v>
      </c>
      <c r="F104" s="7">
        <f t="shared" si="44"/>
        <v>0</v>
      </c>
      <c r="G104" s="7">
        <f t="shared" si="26"/>
        <v>3</v>
      </c>
      <c r="H104" s="49">
        <f t="shared" si="45"/>
        <v>224</v>
      </c>
      <c r="I104" s="177">
        <f t="shared" si="46"/>
        <v>0.40653357531760437</v>
      </c>
      <c r="J104" s="8"/>
      <c r="K104" s="2">
        <f t="shared" si="47"/>
        <v>0.23049001814882034</v>
      </c>
      <c r="L104" s="2">
        <f t="shared" si="48"/>
        <v>0</v>
      </c>
      <c r="M104" s="2">
        <f t="shared" si="49"/>
        <v>0</v>
      </c>
      <c r="N104" s="2">
        <f t="shared" si="36"/>
        <v>0.11433756805807622</v>
      </c>
      <c r="O104" s="2">
        <f t="shared" si="37"/>
        <v>0.65517241379310343</v>
      </c>
      <c r="P104" s="1">
        <v>127</v>
      </c>
      <c r="Q104" s="1"/>
      <c r="R104" s="1"/>
      <c r="S104" s="1">
        <v>63</v>
      </c>
      <c r="T104" s="1">
        <v>351</v>
      </c>
      <c r="U104" s="1">
        <v>3</v>
      </c>
      <c r="V104" s="1"/>
      <c r="X104" s="1"/>
      <c r="Y104">
        <v>7</v>
      </c>
      <c r="Z104" s="1"/>
      <c r="AA104" s="1"/>
      <c r="AB104" s="1"/>
      <c r="AD104" s="1"/>
      <c r="AI104" t="str">
        <f t="shared" si="40"/>
        <v>North Stonington</v>
      </c>
      <c r="AJ104" t="s">
        <v>2803</v>
      </c>
      <c r="AK104" s="9">
        <v>2</v>
      </c>
      <c r="AL104" s="7"/>
      <c r="AN104" s="97">
        <v>9</v>
      </c>
      <c r="AO104" s="99">
        <v>11</v>
      </c>
      <c r="AP104" s="99">
        <v>65</v>
      </c>
      <c r="AQ104" s="106">
        <v>55500</v>
      </c>
      <c r="AR104" s="106">
        <f t="shared" si="50"/>
        <v>9011</v>
      </c>
      <c r="AS104" t="s">
        <v>1711</v>
      </c>
      <c r="AT104" s="109">
        <f t="shared" si="51"/>
        <v>955500</v>
      </c>
      <c r="AW104">
        <v>54.97</v>
      </c>
      <c r="AX104">
        <v>0.66</v>
      </c>
      <c r="AY104">
        <v>54.31</v>
      </c>
      <c r="AZ104" s="2"/>
      <c r="BF104" s="117"/>
      <c r="BI104" s="117"/>
      <c r="BJ104" s="117"/>
    </row>
    <row r="105" spans="1:62" hidden="1" outlineLevel="1">
      <c r="A105" t="s">
        <v>804</v>
      </c>
      <c r="B105" s="9" t="s">
        <v>136</v>
      </c>
      <c r="C105" s="1">
        <f t="shared" si="41"/>
        <v>3856</v>
      </c>
      <c r="D105" s="7">
        <f t="shared" si="42"/>
        <v>2</v>
      </c>
      <c r="E105" s="7" t="e">
        <f t="shared" si="43"/>
        <v>#N/A</v>
      </c>
      <c r="F105" s="7">
        <f t="shared" si="44"/>
        <v>0</v>
      </c>
      <c r="G105" s="7">
        <f t="shared" si="26"/>
        <v>3</v>
      </c>
      <c r="H105" s="49">
        <f t="shared" si="45"/>
        <v>1053</v>
      </c>
      <c r="I105" s="177">
        <f t="shared" si="46"/>
        <v>0.27308091286307051</v>
      </c>
      <c r="J105" s="8"/>
      <c r="K105" s="2">
        <f t="shared" si="47"/>
        <v>0.29382780082987553</v>
      </c>
      <c r="L105" s="2">
        <f t="shared" si="48"/>
        <v>0</v>
      </c>
      <c r="M105" s="2">
        <f t="shared" si="49"/>
        <v>0</v>
      </c>
      <c r="N105" s="2">
        <f t="shared" si="36"/>
        <v>0.11021784232365145</v>
      </c>
      <c r="O105" s="2">
        <f t="shared" si="37"/>
        <v>0.59595435684647291</v>
      </c>
      <c r="P105" s="1">
        <v>1133</v>
      </c>
      <c r="Q105" s="1"/>
      <c r="R105" s="1"/>
      <c r="S105" s="1">
        <v>425</v>
      </c>
      <c r="T105" s="1">
        <v>2186</v>
      </c>
      <c r="U105" s="1">
        <v>26</v>
      </c>
      <c r="V105" s="1"/>
      <c r="X105" s="1"/>
      <c r="Y105">
        <v>86</v>
      </c>
      <c r="Z105" s="1"/>
      <c r="AA105" s="1"/>
      <c r="AB105" s="1"/>
      <c r="AD105" s="1"/>
      <c r="AI105" t="str">
        <f t="shared" si="40"/>
        <v>Norwalk</v>
      </c>
      <c r="AJ105" t="s">
        <v>19</v>
      </c>
      <c r="AK105" s="9">
        <v>4</v>
      </c>
      <c r="AL105" s="7"/>
      <c r="AN105" s="97">
        <v>9</v>
      </c>
      <c r="AO105" s="99">
        <v>1</v>
      </c>
      <c r="AP105" s="99">
        <v>65</v>
      </c>
      <c r="AQ105" s="106">
        <v>56060</v>
      </c>
      <c r="AR105" s="106">
        <f t="shared" si="50"/>
        <v>9001</v>
      </c>
      <c r="AS105" t="s">
        <v>1711</v>
      </c>
      <c r="AT105" s="109">
        <f t="shared" si="51"/>
        <v>956060</v>
      </c>
      <c r="AW105">
        <v>36.33</v>
      </c>
      <c r="AX105">
        <v>13.53</v>
      </c>
      <c r="AY105">
        <v>22.81</v>
      </c>
      <c r="AZ105" s="2"/>
      <c r="BF105" s="117"/>
      <c r="BI105" s="117"/>
      <c r="BJ105" s="117"/>
    </row>
    <row r="106" spans="1:62" hidden="1" outlineLevel="1">
      <c r="A106" t="s">
        <v>1636</v>
      </c>
      <c r="B106" s="9" t="s">
        <v>136</v>
      </c>
      <c r="C106" s="1">
        <f t="shared" si="41"/>
        <v>1228</v>
      </c>
      <c r="D106" s="7">
        <f t="shared" si="42"/>
        <v>2</v>
      </c>
      <c r="E106" s="7" t="e">
        <f t="shared" si="43"/>
        <v>#N/A</v>
      </c>
      <c r="F106" s="7">
        <f t="shared" si="44"/>
        <v>0</v>
      </c>
      <c r="G106" s="7">
        <f t="shared" si="26"/>
        <v>3</v>
      </c>
      <c r="H106" s="49">
        <f t="shared" si="45"/>
        <v>504</v>
      </c>
      <c r="I106" s="177">
        <f t="shared" si="46"/>
        <v>0.41042345276872966</v>
      </c>
      <c r="J106" s="8"/>
      <c r="K106" s="2">
        <f t="shared" si="47"/>
        <v>0.22068403908794787</v>
      </c>
      <c r="L106" s="2">
        <f t="shared" si="48"/>
        <v>0</v>
      </c>
      <c r="M106" s="2">
        <f t="shared" si="49"/>
        <v>0</v>
      </c>
      <c r="N106" s="2">
        <f t="shared" si="36"/>
        <v>0.11807817589576547</v>
      </c>
      <c r="O106" s="2">
        <f t="shared" si="37"/>
        <v>0.66123778501628672</v>
      </c>
      <c r="P106" s="1">
        <v>271</v>
      </c>
      <c r="Q106" s="1"/>
      <c r="R106" s="1"/>
      <c r="S106" s="1">
        <v>145</v>
      </c>
      <c r="T106" s="1">
        <v>775</v>
      </c>
      <c r="U106" s="1">
        <v>17</v>
      </c>
      <c r="V106" s="1"/>
      <c r="X106" s="1"/>
      <c r="Y106">
        <v>20</v>
      </c>
      <c r="Z106" s="1"/>
      <c r="AA106" s="1"/>
      <c r="AB106" s="1"/>
      <c r="AD106" s="1"/>
      <c r="AI106" t="str">
        <f t="shared" si="40"/>
        <v>Norwich</v>
      </c>
      <c r="AJ106" t="s">
        <v>2803</v>
      </c>
      <c r="AK106" s="9">
        <v>2</v>
      </c>
      <c r="AL106" s="7"/>
      <c r="AN106" s="97">
        <v>9</v>
      </c>
      <c r="AO106" s="99">
        <v>11</v>
      </c>
      <c r="AP106" s="99">
        <v>70</v>
      </c>
      <c r="AQ106" s="106">
        <v>56270</v>
      </c>
      <c r="AR106" s="106">
        <f t="shared" si="50"/>
        <v>9011</v>
      </c>
      <c r="AS106" t="s">
        <v>1711</v>
      </c>
      <c r="AT106" s="109">
        <f t="shared" si="51"/>
        <v>956270</v>
      </c>
      <c r="AW106">
        <v>29.48</v>
      </c>
      <c r="AX106">
        <v>1.1399999999999999</v>
      </c>
      <c r="AY106">
        <v>28.33</v>
      </c>
      <c r="AZ106" s="2"/>
      <c r="BF106" s="117"/>
      <c r="BI106" s="117"/>
      <c r="BJ106" s="117"/>
    </row>
    <row r="107" spans="1:62" hidden="1" outlineLevel="1">
      <c r="A107" t="s">
        <v>1405</v>
      </c>
      <c r="B107" s="9" t="s">
        <v>136</v>
      </c>
      <c r="C107" s="1">
        <f t="shared" si="41"/>
        <v>903</v>
      </c>
      <c r="D107" s="7">
        <f t="shared" si="42"/>
        <v>2</v>
      </c>
      <c r="E107" s="7" t="e">
        <f t="shared" si="43"/>
        <v>#N/A</v>
      </c>
      <c r="F107" s="7">
        <f t="shared" si="44"/>
        <v>0</v>
      </c>
      <c r="G107" s="7">
        <f t="shared" si="26"/>
        <v>3</v>
      </c>
      <c r="H107" s="49">
        <f t="shared" si="45"/>
        <v>144</v>
      </c>
      <c r="I107" s="177">
        <f t="shared" si="46"/>
        <v>0.15946843853820597</v>
      </c>
      <c r="J107" s="8"/>
      <c r="K107" s="2">
        <f t="shared" si="47"/>
        <v>0.36101882613510522</v>
      </c>
      <c r="L107" s="2">
        <f t="shared" si="48"/>
        <v>0</v>
      </c>
      <c r="M107" s="2">
        <f t="shared" si="49"/>
        <v>0</v>
      </c>
      <c r="N107" s="2">
        <f t="shared" si="36"/>
        <v>9.8560354374307865E-2</v>
      </c>
      <c r="O107" s="2">
        <f t="shared" si="37"/>
        <v>0.54042081949058685</v>
      </c>
      <c r="P107" s="1">
        <v>326</v>
      </c>
      <c r="Q107" s="1"/>
      <c r="R107" s="1"/>
      <c r="S107" s="1">
        <v>89</v>
      </c>
      <c r="T107" s="1">
        <v>470</v>
      </c>
      <c r="U107" s="1">
        <v>5</v>
      </c>
      <c r="V107" s="1"/>
      <c r="X107" s="1"/>
      <c r="Y107">
        <v>13</v>
      </c>
      <c r="Z107" s="1"/>
      <c r="AA107" s="1"/>
      <c r="AB107" s="1"/>
      <c r="AD107" s="1"/>
      <c r="AI107" t="str">
        <f t="shared" si="40"/>
        <v>Old Lyme</v>
      </c>
      <c r="AJ107" t="s">
        <v>2803</v>
      </c>
      <c r="AK107" s="9">
        <v>2</v>
      </c>
      <c r="AL107" s="7"/>
      <c r="AN107" s="97">
        <v>9</v>
      </c>
      <c r="AO107" s="99">
        <v>11</v>
      </c>
      <c r="AP107" s="99">
        <v>75</v>
      </c>
      <c r="AQ107" s="106">
        <v>57040</v>
      </c>
      <c r="AR107" s="106">
        <f t="shared" si="50"/>
        <v>9011</v>
      </c>
      <c r="AS107" t="s">
        <v>1711</v>
      </c>
      <c r="AT107" s="109">
        <f t="shared" si="51"/>
        <v>957040</v>
      </c>
      <c r="AW107">
        <v>28.82</v>
      </c>
      <c r="AX107">
        <v>5.72</v>
      </c>
      <c r="AY107">
        <v>23.1</v>
      </c>
      <c r="AZ107" s="2"/>
      <c r="BF107" s="117"/>
      <c r="BI107" s="117"/>
      <c r="BJ107" s="117"/>
    </row>
    <row r="108" spans="1:62" hidden="1" outlineLevel="1">
      <c r="A108" t="s">
        <v>599</v>
      </c>
      <c r="B108" s="9" t="s">
        <v>136</v>
      </c>
      <c r="C108" s="1">
        <f t="shared" si="41"/>
        <v>1196</v>
      </c>
      <c r="D108" s="7">
        <f t="shared" si="42"/>
        <v>2</v>
      </c>
      <c r="E108" s="7" t="e">
        <f t="shared" si="43"/>
        <v>#N/A</v>
      </c>
      <c r="F108" s="7">
        <f t="shared" si="44"/>
        <v>0</v>
      </c>
      <c r="G108" s="7">
        <f t="shared" si="26"/>
        <v>3</v>
      </c>
      <c r="H108" s="49">
        <f t="shared" si="45"/>
        <v>316</v>
      </c>
      <c r="I108" s="177">
        <f t="shared" si="46"/>
        <v>0.26421404682274247</v>
      </c>
      <c r="J108" s="8"/>
      <c r="K108" s="2">
        <f t="shared" si="47"/>
        <v>0.31521739130434784</v>
      </c>
      <c r="L108" s="2">
        <f t="shared" si="48"/>
        <v>0</v>
      </c>
      <c r="M108" s="2">
        <f t="shared" si="49"/>
        <v>0</v>
      </c>
      <c r="N108" s="2">
        <f t="shared" si="36"/>
        <v>8.193979933110368E-2</v>
      </c>
      <c r="O108" s="2">
        <f t="shared" si="37"/>
        <v>0.60284280936454837</v>
      </c>
      <c r="P108" s="1">
        <v>377</v>
      </c>
      <c r="Q108" s="1"/>
      <c r="R108" s="1"/>
      <c r="S108" s="1">
        <v>98</v>
      </c>
      <c r="T108" s="1">
        <v>693</v>
      </c>
      <c r="U108" s="1">
        <v>15</v>
      </c>
      <c r="V108" s="1"/>
      <c r="X108" s="1"/>
      <c r="Y108">
        <v>13</v>
      </c>
      <c r="Z108" s="1"/>
      <c r="AA108" s="1"/>
      <c r="AB108" s="1"/>
      <c r="AD108" s="1"/>
      <c r="AI108" t="str">
        <f t="shared" si="40"/>
        <v>Old Saybrook</v>
      </c>
      <c r="AJ108" t="s">
        <v>2234</v>
      </c>
      <c r="AK108" s="9">
        <v>2</v>
      </c>
      <c r="AL108" s="7"/>
      <c r="AN108" s="97">
        <v>9</v>
      </c>
      <c r="AO108" s="99">
        <v>7</v>
      </c>
      <c r="AP108" s="99">
        <v>65</v>
      </c>
      <c r="AQ108" s="106">
        <v>57320</v>
      </c>
      <c r="AR108" s="106">
        <f t="shared" si="50"/>
        <v>9007</v>
      </c>
      <c r="AS108" t="s">
        <v>1711</v>
      </c>
      <c r="AT108" s="109">
        <f t="shared" si="51"/>
        <v>957320</v>
      </c>
      <c r="AW108">
        <v>21.61</v>
      </c>
      <c r="AX108">
        <v>6.58</v>
      </c>
      <c r="AY108">
        <v>15.04</v>
      </c>
      <c r="AZ108" s="2"/>
      <c r="BF108" s="117"/>
      <c r="BI108" s="117"/>
      <c r="BJ108" s="117"/>
    </row>
    <row r="109" spans="1:62" hidden="1" outlineLevel="1">
      <c r="A109" t="s">
        <v>1412</v>
      </c>
      <c r="B109" s="9" t="s">
        <v>136</v>
      </c>
      <c r="C109" s="1">
        <f t="shared" si="41"/>
        <v>1270</v>
      </c>
      <c r="D109" s="7">
        <f t="shared" si="42"/>
        <v>2</v>
      </c>
      <c r="E109" s="7" t="e">
        <f t="shared" si="43"/>
        <v>#N/A</v>
      </c>
      <c r="F109" s="7">
        <f t="shared" si="44"/>
        <v>0</v>
      </c>
      <c r="G109" s="7">
        <f t="shared" si="26"/>
        <v>3</v>
      </c>
      <c r="H109" s="49">
        <f t="shared" si="45"/>
        <v>423</v>
      </c>
      <c r="I109" s="177">
        <f t="shared" si="46"/>
        <v>0.33307086614173226</v>
      </c>
      <c r="J109" s="8"/>
      <c r="K109" s="2">
        <f t="shared" si="47"/>
        <v>0.26771653543307089</v>
      </c>
      <c r="L109" s="2">
        <f t="shared" si="48"/>
        <v>0</v>
      </c>
      <c r="M109" s="2">
        <f t="shared" si="49"/>
        <v>0</v>
      </c>
      <c r="N109" s="2">
        <f t="shared" si="36"/>
        <v>0.1110236220472441</v>
      </c>
      <c r="O109" s="2">
        <f t="shared" si="37"/>
        <v>0.62125984251968502</v>
      </c>
      <c r="P109" s="1">
        <v>340</v>
      </c>
      <c r="Q109" s="1"/>
      <c r="R109" s="1"/>
      <c r="S109" s="1">
        <v>141</v>
      </c>
      <c r="T109" s="1">
        <v>763</v>
      </c>
      <c r="U109" s="1">
        <v>12</v>
      </c>
      <c r="V109" s="1"/>
      <c r="X109" s="1"/>
      <c r="Y109">
        <v>14</v>
      </c>
      <c r="Z109" s="1"/>
      <c r="AA109" s="1"/>
      <c r="AB109" s="1"/>
      <c r="AD109" s="1"/>
      <c r="AI109" t="str">
        <f t="shared" si="40"/>
        <v>Orange</v>
      </c>
      <c r="AJ109" t="s">
        <v>3189</v>
      </c>
      <c r="AK109" s="9">
        <v>3</v>
      </c>
      <c r="AL109" s="7"/>
      <c r="AN109" s="97">
        <v>9</v>
      </c>
      <c r="AO109" s="99">
        <v>9</v>
      </c>
      <c r="AP109" s="99">
        <v>90</v>
      </c>
      <c r="AQ109" s="106">
        <v>57600</v>
      </c>
      <c r="AR109" s="106">
        <f t="shared" si="50"/>
        <v>9009</v>
      </c>
      <c r="AS109" t="s">
        <v>1711</v>
      </c>
      <c r="AT109" s="109">
        <f t="shared" si="51"/>
        <v>957600</v>
      </c>
      <c r="AW109">
        <v>17.43</v>
      </c>
      <c r="AX109">
        <v>0.24</v>
      </c>
      <c r="AY109">
        <v>17.190000000000001</v>
      </c>
      <c r="AZ109" s="2"/>
      <c r="BF109" s="117"/>
      <c r="BI109" s="117"/>
      <c r="BJ109" s="117"/>
    </row>
    <row r="110" spans="1:62" hidden="1" outlineLevel="1">
      <c r="A110" t="s">
        <v>3078</v>
      </c>
      <c r="B110" s="9" t="s">
        <v>136</v>
      </c>
      <c r="C110" s="1">
        <f t="shared" si="41"/>
        <v>1460</v>
      </c>
      <c r="D110" s="7">
        <f t="shared" si="42"/>
        <v>2</v>
      </c>
      <c r="E110" s="7" t="e">
        <f t="shared" si="43"/>
        <v>#N/A</v>
      </c>
      <c r="F110" s="7">
        <f t="shared" si="44"/>
        <v>0</v>
      </c>
      <c r="G110" s="7">
        <f t="shared" si="26"/>
        <v>3</v>
      </c>
      <c r="H110" s="49">
        <f t="shared" si="45"/>
        <v>770</v>
      </c>
      <c r="I110" s="177">
        <f t="shared" si="46"/>
        <v>0.5273972602739726</v>
      </c>
      <c r="J110" s="8"/>
      <c r="K110" s="2">
        <f t="shared" si="47"/>
        <v>0.17808219178082191</v>
      </c>
      <c r="L110" s="2">
        <f t="shared" si="48"/>
        <v>0</v>
      </c>
      <c r="M110" s="2">
        <f t="shared" si="49"/>
        <v>0</v>
      </c>
      <c r="N110" s="2">
        <f t="shared" si="36"/>
        <v>0.10616438356164383</v>
      </c>
      <c r="O110" s="2">
        <f t="shared" si="37"/>
        <v>0.71575342465753422</v>
      </c>
      <c r="P110" s="1">
        <v>260</v>
      </c>
      <c r="Q110" s="1"/>
      <c r="R110" s="1"/>
      <c r="S110" s="1">
        <v>155</v>
      </c>
      <c r="T110" s="1">
        <v>1030</v>
      </c>
      <c r="U110" s="1">
        <v>3</v>
      </c>
      <c r="V110" s="1"/>
      <c r="X110" s="1"/>
      <c r="Y110">
        <v>12</v>
      </c>
      <c r="Z110" s="1"/>
      <c r="AA110" s="1"/>
      <c r="AB110" s="1"/>
      <c r="AD110" s="1"/>
      <c r="AI110" t="str">
        <f t="shared" si="40"/>
        <v>Oxford</v>
      </c>
      <c r="AJ110" t="s">
        <v>3189</v>
      </c>
      <c r="AK110" s="9">
        <v>4</v>
      </c>
      <c r="AL110" s="7"/>
      <c r="AN110" s="97">
        <v>9</v>
      </c>
      <c r="AO110" s="99">
        <v>9</v>
      </c>
      <c r="AP110" s="99">
        <v>95</v>
      </c>
      <c r="AQ110" s="106">
        <v>58300</v>
      </c>
      <c r="AR110" s="106">
        <f t="shared" si="50"/>
        <v>9009</v>
      </c>
      <c r="AS110" t="s">
        <v>1711</v>
      </c>
      <c r="AT110" s="109">
        <f t="shared" si="51"/>
        <v>958300</v>
      </c>
      <c r="AW110">
        <v>33.39</v>
      </c>
      <c r="AX110">
        <v>0.5</v>
      </c>
      <c r="AY110">
        <v>32.89</v>
      </c>
      <c r="AZ110" s="2"/>
      <c r="BF110" s="117"/>
      <c r="BI110" s="117"/>
      <c r="BJ110" s="117"/>
    </row>
    <row r="111" spans="1:62" hidden="1" outlineLevel="1">
      <c r="A111" t="s">
        <v>2649</v>
      </c>
      <c r="B111" s="9" t="s">
        <v>136</v>
      </c>
      <c r="C111" s="1">
        <f t="shared" si="41"/>
        <v>703</v>
      </c>
      <c r="D111" s="7">
        <f t="shared" si="42"/>
        <v>2</v>
      </c>
      <c r="E111" s="7" t="e">
        <f t="shared" si="43"/>
        <v>#N/A</v>
      </c>
      <c r="F111" s="7">
        <f t="shared" si="44"/>
        <v>0</v>
      </c>
      <c r="G111" s="7">
        <f t="shared" si="26"/>
        <v>3</v>
      </c>
      <c r="H111" s="49">
        <f t="shared" si="45"/>
        <v>299</v>
      </c>
      <c r="I111" s="177">
        <f t="shared" si="46"/>
        <v>0.42532005689900426</v>
      </c>
      <c r="J111" s="8"/>
      <c r="K111" s="2">
        <f t="shared" si="47"/>
        <v>0.20056899004267426</v>
      </c>
      <c r="L111" s="2">
        <f t="shared" si="48"/>
        <v>0</v>
      </c>
      <c r="M111" s="2">
        <f t="shared" si="49"/>
        <v>0</v>
      </c>
      <c r="N111" s="2">
        <f t="shared" si="36"/>
        <v>0.15220483641536273</v>
      </c>
      <c r="O111" s="2">
        <f t="shared" si="37"/>
        <v>0.64722617354196299</v>
      </c>
      <c r="P111" s="1">
        <v>141</v>
      </c>
      <c r="Q111" s="1"/>
      <c r="R111" s="1"/>
      <c r="S111" s="1">
        <v>107</v>
      </c>
      <c r="T111" s="1">
        <v>440</v>
      </c>
      <c r="U111" s="1">
        <v>6</v>
      </c>
      <c r="V111" s="1"/>
      <c r="X111" s="1"/>
      <c r="Y111">
        <v>9</v>
      </c>
      <c r="Z111" s="1"/>
      <c r="AA111" s="1"/>
      <c r="AB111" s="1"/>
      <c r="AD111" s="1"/>
      <c r="AI111" t="str">
        <f t="shared" si="40"/>
        <v>Plainfield</v>
      </c>
      <c r="AJ111" t="s">
        <v>2452</v>
      </c>
      <c r="AK111" s="9">
        <v>2</v>
      </c>
      <c r="AL111" s="7"/>
      <c r="AN111" s="97">
        <v>9</v>
      </c>
      <c r="AO111" s="99">
        <v>15</v>
      </c>
      <c r="AP111" s="99">
        <v>40</v>
      </c>
      <c r="AQ111" s="106">
        <v>59980</v>
      </c>
      <c r="AR111" s="106">
        <f t="shared" si="50"/>
        <v>9015</v>
      </c>
      <c r="AS111" t="s">
        <v>1711</v>
      </c>
      <c r="AT111" s="109">
        <f t="shared" si="51"/>
        <v>959980</v>
      </c>
      <c r="AW111">
        <v>43.04</v>
      </c>
      <c r="AX111">
        <v>0.78</v>
      </c>
      <c r="AY111">
        <v>42.27</v>
      </c>
      <c r="AZ111" s="2"/>
      <c r="BF111" s="117"/>
      <c r="BI111" s="117"/>
      <c r="BJ111" s="117"/>
    </row>
    <row r="112" spans="1:62" hidden="1" outlineLevel="1">
      <c r="A112" t="s">
        <v>2831</v>
      </c>
      <c r="B112" s="9" t="s">
        <v>136</v>
      </c>
      <c r="C112" s="1">
        <f t="shared" si="41"/>
        <v>1112</v>
      </c>
      <c r="D112" s="7">
        <f t="shared" si="42"/>
        <v>2</v>
      </c>
      <c r="E112" s="7" t="e">
        <f t="shared" si="43"/>
        <v>#N/A</v>
      </c>
      <c r="F112" s="7">
        <f t="shared" si="44"/>
        <v>0</v>
      </c>
      <c r="G112" s="7">
        <f t="shared" si="26"/>
        <v>3</v>
      </c>
      <c r="H112" s="49">
        <f t="shared" si="45"/>
        <v>589</v>
      </c>
      <c r="I112" s="177">
        <f t="shared" si="46"/>
        <v>0.52967625899280579</v>
      </c>
      <c r="J112" s="8"/>
      <c r="K112" s="2">
        <f t="shared" si="47"/>
        <v>0.17535971223021582</v>
      </c>
      <c r="L112" s="2">
        <f t="shared" si="48"/>
        <v>0</v>
      </c>
      <c r="M112" s="2">
        <f t="shared" si="49"/>
        <v>0</v>
      </c>
      <c r="N112" s="2">
        <f t="shared" si="36"/>
        <v>9.4424460431654672E-2</v>
      </c>
      <c r="O112" s="2">
        <f t="shared" si="37"/>
        <v>0.73021582733812951</v>
      </c>
      <c r="P112" s="1">
        <v>195</v>
      </c>
      <c r="Q112" s="1"/>
      <c r="R112" s="1"/>
      <c r="S112" s="1">
        <v>105</v>
      </c>
      <c r="T112" s="1">
        <v>784</v>
      </c>
      <c r="U112" s="1">
        <v>13</v>
      </c>
      <c r="V112" s="1"/>
      <c r="X112" s="1"/>
      <c r="Y112">
        <v>15</v>
      </c>
      <c r="Z112" s="1"/>
      <c r="AA112" s="1"/>
      <c r="AB112" s="1"/>
      <c r="AD112" s="1"/>
      <c r="AI112" t="str">
        <f t="shared" si="40"/>
        <v>Plainville</v>
      </c>
      <c r="AJ112" t="s">
        <v>1567</v>
      </c>
      <c r="AK112" s="9">
        <v>5</v>
      </c>
      <c r="AL112" s="7"/>
      <c r="AN112" s="97">
        <v>9</v>
      </c>
      <c r="AO112" s="99">
        <v>3</v>
      </c>
      <c r="AP112" s="99">
        <v>100</v>
      </c>
      <c r="AQ112" s="106">
        <v>60120</v>
      </c>
      <c r="AR112" s="106">
        <f t="shared" si="50"/>
        <v>9003</v>
      </c>
      <c r="AS112" t="s">
        <v>1711</v>
      </c>
      <c r="AT112" s="109">
        <f t="shared" si="51"/>
        <v>960120</v>
      </c>
      <c r="AW112">
        <v>9.81</v>
      </c>
      <c r="AX112">
        <v>0.05</v>
      </c>
      <c r="AY112">
        <v>9.76</v>
      </c>
      <c r="AZ112" s="2"/>
      <c r="BF112" s="117"/>
      <c r="BI112" s="117"/>
      <c r="BJ112" s="117"/>
    </row>
    <row r="113" spans="1:62" hidden="1" outlineLevel="1">
      <c r="A113" t="s">
        <v>1787</v>
      </c>
      <c r="B113" s="9" t="s">
        <v>136</v>
      </c>
      <c r="C113" s="1">
        <f t="shared" si="41"/>
        <v>897</v>
      </c>
      <c r="D113" s="7">
        <f t="shared" si="42"/>
        <v>2</v>
      </c>
      <c r="E113" s="7" t="e">
        <f t="shared" si="43"/>
        <v>#N/A</v>
      </c>
      <c r="F113" s="7">
        <f t="shared" si="44"/>
        <v>0</v>
      </c>
      <c r="G113" s="7">
        <f t="shared" si="26"/>
        <v>3</v>
      </c>
      <c r="H113" s="49">
        <f t="shared" si="45"/>
        <v>518</v>
      </c>
      <c r="I113" s="177">
        <f t="shared" si="46"/>
        <v>0.57748049052396877</v>
      </c>
      <c r="J113" s="8"/>
      <c r="K113" s="2">
        <f t="shared" si="47"/>
        <v>0.1616499442586399</v>
      </c>
      <c r="L113" s="2">
        <f t="shared" si="48"/>
        <v>0</v>
      </c>
      <c r="M113" s="2">
        <f t="shared" si="49"/>
        <v>0</v>
      </c>
      <c r="N113" s="2">
        <f t="shared" si="36"/>
        <v>9.0301003344481601E-2</v>
      </c>
      <c r="O113" s="2">
        <f t="shared" si="37"/>
        <v>0.74804905239687858</v>
      </c>
      <c r="P113" s="1">
        <v>145</v>
      </c>
      <c r="Q113" s="1"/>
      <c r="R113" s="1"/>
      <c r="S113" s="1">
        <v>81</v>
      </c>
      <c r="T113" s="1">
        <v>663</v>
      </c>
      <c r="U113" s="1">
        <v>4</v>
      </c>
      <c r="V113" s="1"/>
      <c r="X113" s="1"/>
      <c r="Y113">
        <v>4</v>
      </c>
      <c r="Z113" s="1"/>
      <c r="AA113" s="1"/>
      <c r="AB113" s="1"/>
      <c r="AD113" s="1"/>
      <c r="AI113" t="str">
        <f t="shared" si="40"/>
        <v>Plymouth</v>
      </c>
      <c r="AJ113" t="s">
        <v>1509</v>
      </c>
      <c r="AK113" s="9">
        <v>5</v>
      </c>
      <c r="AL113" s="7"/>
      <c r="AN113" s="97">
        <v>9</v>
      </c>
      <c r="AO113" s="99">
        <v>5</v>
      </c>
      <c r="AP113" s="99">
        <v>80</v>
      </c>
      <c r="AQ113" s="106">
        <v>60750</v>
      </c>
      <c r="AR113" s="106">
        <f t="shared" si="50"/>
        <v>9005</v>
      </c>
      <c r="AS113" t="s">
        <v>1711</v>
      </c>
      <c r="AT113" s="109">
        <f t="shared" si="51"/>
        <v>960750</v>
      </c>
      <c r="AW113">
        <v>22.32</v>
      </c>
      <c r="AX113">
        <v>0.6</v>
      </c>
      <c r="AY113">
        <v>21.72</v>
      </c>
      <c r="AZ113" s="2"/>
      <c r="BF113" s="117"/>
      <c r="BI113" s="117"/>
      <c r="BJ113" s="117"/>
    </row>
    <row r="114" spans="1:62" hidden="1" outlineLevel="1">
      <c r="A114" t="s">
        <v>3187</v>
      </c>
      <c r="B114" s="9" t="s">
        <v>136</v>
      </c>
      <c r="C114" s="1">
        <f t="shared" si="41"/>
        <v>340</v>
      </c>
      <c r="D114" s="7">
        <f t="shared" si="42"/>
        <v>2</v>
      </c>
      <c r="E114" s="7" t="e">
        <f t="shared" si="43"/>
        <v>#N/A</v>
      </c>
      <c r="F114" s="7">
        <f t="shared" si="44"/>
        <v>0</v>
      </c>
      <c r="G114" s="7">
        <f t="shared" si="26"/>
        <v>3</v>
      </c>
      <c r="H114" s="49">
        <f t="shared" si="45"/>
        <v>83</v>
      </c>
      <c r="I114" s="177">
        <f t="shared" si="46"/>
        <v>0.24411764705882352</v>
      </c>
      <c r="J114" s="8"/>
      <c r="K114" s="2">
        <f t="shared" si="47"/>
        <v>0.30294117647058821</v>
      </c>
      <c r="L114" s="2">
        <f t="shared" si="48"/>
        <v>0</v>
      </c>
      <c r="M114" s="2">
        <f t="shared" si="49"/>
        <v>0</v>
      </c>
      <c r="N114" s="2">
        <f t="shared" si="36"/>
        <v>0.13235294117647059</v>
      </c>
      <c r="O114" s="2">
        <f t="shared" si="37"/>
        <v>0.56470588235294117</v>
      </c>
      <c r="P114" s="1">
        <v>103</v>
      </c>
      <c r="Q114" s="1"/>
      <c r="R114" s="1"/>
      <c r="S114" s="1">
        <v>45</v>
      </c>
      <c r="T114" s="1">
        <v>186</v>
      </c>
      <c r="U114" s="1">
        <v>2</v>
      </c>
      <c r="V114" s="1"/>
      <c r="X114" s="1"/>
      <c r="Y114">
        <v>4</v>
      </c>
      <c r="Z114" s="1"/>
      <c r="AA114" s="1"/>
      <c r="AB114" s="1"/>
      <c r="AD114" s="1"/>
      <c r="AI114" t="str">
        <f t="shared" si="40"/>
        <v>Pomfret</v>
      </c>
      <c r="AJ114" t="s">
        <v>2452</v>
      </c>
      <c r="AK114" s="9">
        <v>2</v>
      </c>
      <c r="AL114" s="7"/>
      <c r="AN114" s="97">
        <v>9</v>
      </c>
      <c r="AO114" s="99">
        <v>15</v>
      </c>
      <c r="AP114" s="99">
        <v>45</v>
      </c>
      <c r="AQ114" s="106">
        <v>61030</v>
      </c>
      <c r="AR114" s="106">
        <f t="shared" si="50"/>
        <v>9015</v>
      </c>
      <c r="AS114" t="s">
        <v>1711</v>
      </c>
      <c r="AT114" s="109">
        <f t="shared" si="51"/>
        <v>961030</v>
      </c>
      <c r="AW114">
        <v>40.56</v>
      </c>
      <c r="AX114">
        <v>0.26</v>
      </c>
      <c r="AY114">
        <v>40.299999999999997</v>
      </c>
      <c r="AZ114" s="2"/>
      <c r="BF114" s="117"/>
      <c r="BI114" s="117"/>
      <c r="BJ114" s="117"/>
    </row>
    <row r="115" spans="1:62" hidden="1" outlineLevel="1">
      <c r="A115" t="s">
        <v>2981</v>
      </c>
      <c r="B115" s="9" t="s">
        <v>136</v>
      </c>
      <c r="C115" s="1">
        <f t="shared" si="41"/>
        <v>706</v>
      </c>
      <c r="D115" s="7">
        <f t="shared" si="42"/>
        <v>2</v>
      </c>
      <c r="E115" s="7" t="e">
        <f t="shared" si="43"/>
        <v>#N/A</v>
      </c>
      <c r="F115" s="7">
        <f t="shared" si="44"/>
        <v>0</v>
      </c>
      <c r="G115" s="7">
        <f t="shared" si="26"/>
        <v>3</v>
      </c>
      <c r="H115" s="49">
        <f t="shared" si="45"/>
        <v>190</v>
      </c>
      <c r="I115" s="177">
        <f t="shared" si="46"/>
        <v>0.26912181303116145</v>
      </c>
      <c r="J115" s="8"/>
      <c r="K115" s="2">
        <f t="shared" si="47"/>
        <v>0.30311614730878189</v>
      </c>
      <c r="L115" s="2">
        <f t="shared" si="48"/>
        <v>0</v>
      </c>
      <c r="M115" s="2">
        <f t="shared" si="49"/>
        <v>0</v>
      </c>
      <c r="N115" s="2">
        <f t="shared" si="36"/>
        <v>0.11048158640226628</v>
      </c>
      <c r="O115" s="2">
        <f t="shared" si="37"/>
        <v>0.58640226628895187</v>
      </c>
      <c r="P115" s="1">
        <v>214</v>
      </c>
      <c r="Q115" s="1"/>
      <c r="R115" s="1"/>
      <c r="S115" s="1">
        <v>78</v>
      </c>
      <c r="T115" s="1">
        <v>404</v>
      </c>
      <c r="U115" s="1">
        <v>8</v>
      </c>
      <c r="V115" s="1"/>
      <c r="X115" s="1"/>
      <c r="Y115">
        <v>2</v>
      </c>
      <c r="Z115" s="1"/>
      <c r="AA115" s="1"/>
      <c r="AB115" s="1"/>
      <c r="AD115" s="1"/>
      <c r="AI115" t="str">
        <f t="shared" si="40"/>
        <v>Portland</v>
      </c>
      <c r="AJ115" t="s">
        <v>2234</v>
      </c>
      <c r="AK115" s="9">
        <v>1</v>
      </c>
      <c r="AL115" s="7"/>
      <c r="AN115" s="97">
        <v>9</v>
      </c>
      <c r="AO115" s="99">
        <v>7</v>
      </c>
      <c r="AP115" s="99">
        <v>70</v>
      </c>
      <c r="AQ115" s="106">
        <v>61800</v>
      </c>
      <c r="AR115" s="106">
        <f t="shared" si="50"/>
        <v>9007</v>
      </c>
      <c r="AS115" t="s">
        <v>1711</v>
      </c>
      <c r="AT115" s="109">
        <f t="shared" si="51"/>
        <v>961800</v>
      </c>
      <c r="AW115">
        <v>24.89</v>
      </c>
      <c r="AX115">
        <v>1.49</v>
      </c>
      <c r="AY115">
        <v>23.4</v>
      </c>
      <c r="AZ115" s="2"/>
      <c r="BF115" s="117"/>
      <c r="BI115" s="117"/>
      <c r="BJ115" s="117"/>
    </row>
    <row r="116" spans="1:62" hidden="1" outlineLevel="1">
      <c r="A116" t="s">
        <v>2307</v>
      </c>
      <c r="B116" s="9" t="s">
        <v>136</v>
      </c>
      <c r="C116" s="1">
        <f t="shared" si="41"/>
        <v>414</v>
      </c>
      <c r="D116" s="7">
        <f t="shared" si="42"/>
        <v>2</v>
      </c>
      <c r="E116" s="7" t="e">
        <f t="shared" si="43"/>
        <v>#N/A</v>
      </c>
      <c r="F116" s="7">
        <f t="shared" si="44"/>
        <v>0</v>
      </c>
      <c r="G116" s="7">
        <f t="shared" si="26"/>
        <v>3</v>
      </c>
      <c r="H116" s="49">
        <f t="shared" si="45"/>
        <v>170</v>
      </c>
      <c r="I116" s="177">
        <f t="shared" si="46"/>
        <v>0.41062801932367149</v>
      </c>
      <c r="J116" s="8"/>
      <c r="K116" s="2">
        <f t="shared" si="47"/>
        <v>0.22222222222222221</v>
      </c>
      <c r="L116" s="2">
        <f t="shared" si="48"/>
        <v>0</v>
      </c>
      <c r="M116" s="2">
        <f t="shared" si="49"/>
        <v>0</v>
      </c>
      <c r="N116" s="2">
        <f t="shared" si="36"/>
        <v>0.1111111111111111</v>
      </c>
      <c r="O116" s="2">
        <f t="shared" si="37"/>
        <v>0.66666666666666674</v>
      </c>
      <c r="P116" s="1">
        <v>92</v>
      </c>
      <c r="Q116" s="1"/>
      <c r="R116" s="1"/>
      <c r="S116" s="1">
        <v>46</v>
      </c>
      <c r="T116" s="1">
        <v>262</v>
      </c>
      <c r="U116" s="1">
        <v>7</v>
      </c>
      <c r="V116" s="1"/>
      <c r="X116" s="1"/>
      <c r="Y116">
        <v>7</v>
      </c>
      <c r="Z116" s="1"/>
      <c r="AA116" s="1"/>
      <c r="AB116" s="1"/>
      <c r="AD116" s="1"/>
      <c r="AI116" t="str">
        <f t="shared" si="40"/>
        <v>Preston</v>
      </c>
      <c r="AJ116" t="s">
        <v>2803</v>
      </c>
      <c r="AK116" s="9">
        <v>2</v>
      </c>
      <c r="AL116" s="7"/>
      <c r="AN116" s="97">
        <v>9</v>
      </c>
      <c r="AO116" s="99">
        <v>11</v>
      </c>
      <c r="AP116" s="99">
        <v>80</v>
      </c>
      <c r="AQ116" s="106">
        <v>62150</v>
      </c>
      <c r="AR116" s="106">
        <f t="shared" si="50"/>
        <v>9011</v>
      </c>
      <c r="AS116" t="s">
        <v>1711</v>
      </c>
      <c r="AT116" s="109">
        <f t="shared" si="51"/>
        <v>962150</v>
      </c>
      <c r="AW116">
        <v>31.76</v>
      </c>
      <c r="AX116">
        <v>0.86</v>
      </c>
      <c r="AY116">
        <v>30.9</v>
      </c>
      <c r="AZ116" s="2"/>
      <c r="BF116" s="117"/>
      <c r="BI116" s="117"/>
      <c r="BJ116" s="117"/>
    </row>
    <row r="117" spans="1:62" hidden="1" outlineLevel="1">
      <c r="A117" t="s">
        <v>2221</v>
      </c>
      <c r="B117" s="9" t="s">
        <v>136</v>
      </c>
      <c r="C117" s="1">
        <f t="shared" si="41"/>
        <v>1059</v>
      </c>
      <c r="D117" s="7">
        <f t="shared" si="42"/>
        <v>2</v>
      </c>
      <c r="E117" s="7" t="e">
        <f t="shared" si="43"/>
        <v>#N/A</v>
      </c>
      <c r="F117" s="7">
        <f t="shared" si="44"/>
        <v>0</v>
      </c>
      <c r="G117" s="7">
        <f t="shared" si="26"/>
        <v>3</v>
      </c>
      <c r="H117" s="49">
        <f t="shared" si="45"/>
        <v>569</v>
      </c>
      <c r="I117" s="177">
        <f t="shared" si="46"/>
        <v>0.53729933899905569</v>
      </c>
      <c r="J117" s="8"/>
      <c r="K117" s="2">
        <f t="shared" si="47"/>
        <v>0.1680830972615675</v>
      </c>
      <c r="L117" s="2">
        <f t="shared" si="48"/>
        <v>0</v>
      </c>
      <c r="M117" s="2">
        <f t="shared" si="49"/>
        <v>0</v>
      </c>
      <c r="N117" s="2">
        <f t="shared" si="36"/>
        <v>0.10764872521246459</v>
      </c>
      <c r="O117" s="2">
        <f t="shared" si="37"/>
        <v>0.72426817752596795</v>
      </c>
      <c r="P117" s="1">
        <v>178</v>
      </c>
      <c r="Q117" s="1"/>
      <c r="R117" s="1"/>
      <c r="S117" s="1">
        <v>114</v>
      </c>
      <c r="T117" s="1">
        <v>747</v>
      </c>
      <c r="U117" s="1">
        <v>13</v>
      </c>
      <c r="V117" s="1"/>
      <c r="X117" s="1"/>
      <c r="Y117">
        <v>7</v>
      </c>
      <c r="Z117" s="1"/>
      <c r="AA117" s="1"/>
      <c r="AB117" s="1"/>
      <c r="AD117" s="1"/>
      <c r="AI117" t="str">
        <f t="shared" si="40"/>
        <v>Prospect</v>
      </c>
      <c r="AJ117" t="s">
        <v>3189</v>
      </c>
      <c r="AK117" s="9">
        <v>3</v>
      </c>
      <c r="AL117" s="7"/>
      <c r="AN117" s="97">
        <v>9</v>
      </c>
      <c r="AO117" s="99">
        <v>9</v>
      </c>
      <c r="AP117" s="99">
        <v>100</v>
      </c>
      <c r="AQ117" s="106">
        <v>62290</v>
      </c>
      <c r="AR117" s="106">
        <f t="shared" si="50"/>
        <v>9009</v>
      </c>
      <c r="AS117" t="s">
        <v>1711</v>
      </c>
      <c r="AT117" s="109">
        <f t="shared" si="51"/>
        <v>962290</v>
      </c>
      <c r="AW117">
        <v>14.54</v>
      </c>
      <c r="AX117">
        <v>0.23</v>
      </c>
      <c r="AY117">
        <v>14.32</v>
      </c>
      <c r="AZ117" s="2"/>
      <c r="BF117" s="117"/>
      <c r="BI117" s="117"/>
      <c r="BJ117" s="117"/>
    </row>
    <row r="118" spans="1:62" hidden="1" outlineLevel="1">
      <c r="A118" t="s">
        <v>604</v>
      </c>
      <c r="B118" s="9" t="s">
        <v>136</v>
      </c>
      <c r="C118" s="1">
        <f t="shared" si="41"/>
        <v>378</v>
      </c>
      <c r="D118" s="7">
        <f t="shared" si="42"/>
        <v>2</v>
      </c>
      <c r="E118" s="7" t="e">
        <f t="shared" si="43"/>
        <v>#N/A</v>
      </c>
      <c r="F118" s="7">
        <f t="shared" si="44"/>
        <v>0</v>
      </c>
      <c r="G118" s="7">
        <f t="shared" si="26"/>
        <v>3</v>
      </c>
      <c r="H118" s="49">
        <f t="shared" si="45"/>
        <v>131</v>
      </c>
      <c r="I118" s="177">
        <f t="shared" si="46"/>
        <v>0.34656084656084657</v>
      </c>
      <c r="J118" s="8"/>
      <c r="K118" s="2">
        <f t="shared" si="47"/>
        <v>0.24603174603174602</v>
      </c>
      <c r="L118" s="2">
        <f t="shared" si="48"/>
        <v>0</v>
      </c>
      <c r="M118" s="2">
        <f t="shared" si="49"/>
        <v>0</v>
      </c>
      <c r="N118" s="2">
        <f t="shared" si="36"/>
        <v>0.12698412698412698</v>
      </c>
      <c r="O118" s="2">
        <f t="shared" si="37"/>
        <v>0.62698412698412698</v>
      </c>
      <c r="P118" s="1">
        <v>93</v>
      </c>
      <c r="Q118" s="1"/>
      <c r="R118" s="1"/>
      <c r="S118" s="1">
        <v>48</v>
      </c>
      <c r="T118" s="1">
        <v>224</v>
      </c>
      <c r="U118" s="1">
        <v>10</v>
      </c>
      <c r="V118" s="1"/>
      <c r="X118" s="1"/>
      <c r="Y118">
        <v>3</v>
      </c>
      <c r="Z118" s="1"/>
      <c r="AA118" s="1"/>
      <c r="AB118" s="1"/>
      <c r="AD118" s="1"/>
      <c r="AI118" t="str">
        <f t="shared" si="40"/>
        <v>Putnam</v>
      </c>
      <c r="AJ118" t="s">
        <v>2452</v>
      </c>
      <c r="AK118" s="9">
        <v>2</v>
      </c>
      <c r="AL118" s="7"/>
      <c r="AN118" s="97">
        <v>9</v>
      </c>
      <c r="AO118" s="99">
        <v>15</v>
      </c>
      <c r="AP118" s="99">
        <v>50</v>
      </c>
      <c r="AQ118" s="106">
        <v>62710</v>
      </c>
      <c r="AR118" s="106">
        <f t="shared" si="50"/>
        <v>9015</v>
      </c>
      <c r="AS118" t="s">
        <v>1711</v>
      </c>
      <c r="AT118" s="109">
        <f t="shared" si="51"/>
        <v>962710</v>
      </c>
      <c r="AW118">
        <v>20.399999999999999</v>
      </c>
      <c r="AX118">
        <v>0.11</v>
      </c>
      <c r="AY118">
        <v>20.29</v>
      </c>
      <c r="AZ118" s="2"/>
      <c r="BF118" s="117"/>
      <c r="BI118" s="117"/>
      <c r="BJ118" s="117"/>
    </row>
    <row r="119" spans="1:62" hidden="1" outlineLevel="1">
      <c r="A119" t="s">
        <v>3260</v>
      </c>
      <c r="B119" s="9" t="s">
        <v>136</v>
      </c>
      <c r="C119" s="1">
        <f t="shared" si="41"/>
        <v>1001</v>
      </c>
      <c r="D119" s="7">
        <f t="shared" si="42"/>
        <v>2</v>
      </c>
      <c r="E119" s="7" t="e">
        <f t="shared" si="43"/>
        <v>#N/A</v>
      </c>
      <c r="F119" s="7">
        <f t="shared" si="44"/>
        <v>0</v>
      </c>
      <c r="G119" s="7">
        <f t="shared" si="26"/>
        <v>3</v>
      </c>
      <c r="H119" s="49">
        <f t="shared" si="45"/>
        <v>165</v>
      </c>
      <c r="I119" s="177">
        <f t="shared" si="46"/>
        <v>0.16483516483516483</v>
      </c>
      <c r="J119" s="8"/>
      <c r="K119" s="2">
        <f t="shared" si="47"/>
        <v>0.34365634365634368</v>
      </c>
      <c r="L119" s="2">
        <f t="shared" si="48"/>
        <v>0</v>
      </c>
      <c r="M119" s="2">
        <f t="shared" si="49"/>
        <v>0</v>
      </c>
      <c r="N119" s="2">
        <f t="shared" si="36"/>
        <v>0.11988011988011989</v>
      </c>
      <c r="O119" s="2">
        <f t="shared" si="37"/>
        <v>0.53646353646353639</v>
      </c>
      <c r="P119" s="1">
        <v>344</v>
      </c>
      <c r="Q119" s="1"/>
      <c r="R119" s="1"/>
      <c r="S119" s="1">
        <v>120</v>
      </c>
      <c r="T119" s="1">
        <v>509</v>
      </c>
      <c r="U119" s="1">
        <v>9</v>
      </c>
      <c r="V119" s="1"/>
      <c r="X119" s="1"/>
      <c r="Y119">
        <v>19</v>
      </c>
      <c r="Z119" s="1"/>
      <c r="AA119" s="1"/>
      <c r="AB119" s="1"/>
      <c r="AD119" s="1"/>
      <c r="AI119" t="str">
        <f t="shared" si="40"/>
        <v>Redding</v>
      </c>
      <c r="AJ119" t="s">
        <v>19</v>
      </c>
      <c r="AK119" s="9">
        <v>4</v>
      </c>
      <c r="AL119" s="7"/>
      <c r="AN119" s="97">
        <v>9</v>
      </c>
      <c r="AO119" s="99">
        <v>1</v>
      </c>
      <c r="AP119" s="99">
        <v>70</v>
      </c>
      <c r="AQ119" s="106">
        <v>63480</v>
      </c>
      <c r="AR119" s="106">
        <f t="shared" si="50"/>
        <v>9001</v>
      </c>
      <c r="AS119" t="s">
        <v>1711</v>
      </c>
      <c r="AT119" s="109">
        <f t="shared" si="51"/>
        <v>963480</v>
      </c>
      <c r="AW119">
        <v>32.06</v>
      </c>
      <c r="AX119">
        <v>0.56000000000000005</v>
      </c>
      <c r="AY119">
        <v>31.5</v>
      </c>
      <c r="AZ119" s="2"/>
      <c r="BF119" s="117"/>
      <c r="BI119" s="117"/>
      <c r="BJ119" s="117"/>
    </row>
    <row r="120" spans="1:62" hidden="1" outlineLevel="1">
      <c r="A120" t="s">
        <v>1538</v>
      </c>
      <c r="B120" s="9" t="s">
        <v>136</v>
      </c>
      <c r="C120" s="1">
        <f t="shared" si="41"/>
        <v>2663</v>
      </c>
      <c r="D120" s="7">
        <f t="shared" si="42"/>
        <v>2</v>
      </c>
      <c r="E120" s="7" t="e">
        <f t="shared" si="43"/>
        <v>#N/A</v>
      </c>
      <c r="F120" s="7">
        <f t="shared" si="44"/>
        <v>0</v>
      </c>
      <c r="G120" s="7">
        <f t="shared" si="26"/>
        <v>3</v>
      </c>
      <c r="H120" s="49">
        <f t="shared" si="45"/>
        <v>398</v>
      </c>
      <c r="I120" s="177">
        <f t="shared" si="46"/>
        <v>0.14945550131430718</v>
      </c>
      <c r="J120" s="8"/>
      <c r="K120" s="2">
        <f t="shared" si="47"/>
        <v>0.36124671423206911</v>
      </c>
      <c r="L120" s="2">
        <f t="shared" si="48"/>
        <v>0</v>
      </c>
      <c r="M120" s="2">
        <f t="shared" si="49"/>
        <v>0</v>
      </c>
      <c r="N120" s="2">
        <f t="shared" si="36"/>
        <v>0.10627112279384153</v>
      </c>
      <c r="O120" s="2">
        <f t="shared" si="37"/>
        <v>0.53248216297408935</v>
      </c>
      <c r="P120" s="1">
        <v>962</v>
      </c>
      <c r="Q120" s="1"/>
      <c r="R120" s="1"/>
      <c r="S120" s="1">
        <v>283</v>
      </c>
      <c r="T120" s="1">
        <v>1360</v>
      </c>
      <c r="U120" s="1">
        <v>16</v>
      </c>
      <c r="V120" s="1"/>
      <c r="X120" s="1"/>
      <c r="Y120">
        <v>42</v>
      </c>
      <c r="Z120" s="1"/>
      <c r="AA120" s="1"/>
      <c r="AB120" s="1"/>
      <c r="AD120" s="1"/>
      <c r="AI120" t="str">
        <f t="shared" si="40"/>
        <v>Ridgefield</v>
      </c>
      <c r="AJ120" t="s">
        <v>19</v>
      </c>
      <c r="AK120" s="9">
        <v>4</v>
      </c>
      <c r="AL120" s="7"/>
      <c r="AN120" s="97">
        <v>9</v>
      </c>
      <c r="AO120" s="99">
        <v>1</v>
      </c>
      <c r="AP120" s="99">
        <v>75</v>
      </c>
      <c r="AQ120" s="106">
        <v>63970</v>
      </c>
      <c r="AR120" s="106">
        <f t="shared" si="50"/>
        <v>9001</v>
      </c>
      <c r="AS120" t="s">
        <v>1711</v>
      </c>
      <c r="AT120" s="109">
        <f t="shared" si="51"/>
        <v>963970</v>
      </c>
      <c r="AW120">
        <v>34.97</v>
      </c>
      <c r="AX120">
        <v>0.53</v>
      </c>
      <c r="AY120">
        <v>34.43</v>
      </c>
      <c r="AZ120" s="2"/>
      <c r="BF120" s="117"/>
      <c r="BI120" s="117"/>
      <c r="BJ120" s="117"/>
    </row>
    <row r="121" spans="1:62" hidden="1" outlineLevel="1">
      <c r="A121" t="s">
        <v>1074</v>
      </c>
      <c r="B121" s="9" t="s">
        <v>136</v>
      </c>
      <c r="C121" s="1">
        <f t="shared" si="41"/>
        <v>1247</v>
      </c>
      <c r="D121" s="7">
        <f t="shared" si="42"/>
        <v>2</v>
      </c>
      <c r="E121" s="7" t="e">
        <f t="shared" si="43"/>
        <v>#N/A</v>
      </c>
      <c r="F121" s="7">
        <f t="shared" si="44"/>
        <v>0</v>
      </c>
      <c r="G121" s="7">
        <f t="shared" si="26"/>
        <v>3</v>
      </c>
      <c r="H121" s="49">
        <f t="shared" si="45"/>
        <v>432</v>
      </c>
      <c r="I121" s="177">
        <f t="shared" si="46"/>
        <v>0.34643143544506816</v>
      </c>
      <c r="J121" s="8"/>
      <c r="K121" s="2">
        <f t="shared" si="47"/>
        <v>0.26142742582197276</v>
      </c>
      <c r="L121" s="2">
        <f t="shared" si="48"/>
        <v>0</v>
      </c>
      <c r="M121" s="2">
        <f t="shared" si="49"/>
        <v>0</v>
      </c>
      <c r="N121" s="2">
        <f t="shared" si="36"/>
        <v>0.11226944667201283</v>
      </c>
      <c r="O121" s="2">
        <f t="shared" si="37"/>
        <v>0.62630312750601447</v>
      </c>
      <c r="P121" s="1">
        <v>326</v>
      </c>
      <c r="Q121" s="1"/>
      <c r="R121" s="1"/>
      <c r="S121" s="1">
        <v>140</v>
      </c>
      <c r="T121" s="1">
        <v>758</v>
      </c>
      <c r="U121" s="1">
        <v>7</v>
      </c>
      <c r="V121" s="1"/>
      <c r="X121" s="1"/>
      <c r="Y121">
        <v>16</v>
      </c>
      <c r="Z121" s="1"/>
      <c r="AA121" s="1"/>
      <c r="AB121" s="1"/>
      <c r="AD121" s="1"/>
      <c r="AI121" t="str">
        <f t="shared" si="40"/>
        <v>Rocky Hill</v>
      </c>
      <c r="AJ121" t="s">
        <v>1567</v>
      </c>
      <c r="AK121" s="9">
        <v>1</v>
      </c>
      <c r="AL121" s="7"/>
      <c r="AN121" s="97">
        <v>9</v>
      </c>
      <c r="AO121" s="99">
        <v>3</v>
      </c>
      <c r="AP121" s="99">
        <v>105</v>
      </c>
      <c r="AQ121" s="106">
        <v>65370</v>
      </c>
      <c r="AR121" s="106">
        <f t="shared" si="50"/>
        <v>9003</v>
      </c>
      <c r="AS121" t="s">
        <v>1711</v>
      </c>
      <c r="AT121" s="109">
        <f t="shared" si="51"/>
        <v>965370</v>
      </c>
      <c r="AW121">
        <v>13.8</v>
      </c>
      <c r="AX121">
        <v>0.35</v>
      </c>
      <c r="AY121">
        <v>13.45</v>
      </c>
      <c r="AZ121" s="2"/>
      <c r="BF121" s="117"/>
      <c r="BI121" s="117"/>
      <c r="BJ121" s="117"/>
    </row>
    <row r="122" spans="1:62" hidden="1" outlineLevel="1">
      <c r="A122" t="s">
        <v>1944</v>
      </c>
      <c r="B122" s="9" t="s">
        <v>136</v>
      </c>
      <c r="C122" s="1">
        <f t="shared" si="41"/>
        <v>288</v>
      </c>
      <c r="D122" s="7">
        <f t="shared" si="42"/>
        <v>2</v>
      </c>
      <c r="E122" s="7" t="e">
        <f t="shared" si="43"/>
        <v>#N/A</v>
      </c>
      <c r="F122" s="7">
        <f t="shared" si="44"/>
        <v>0</v>
      </c>
      <c r="G122" s="7">
        <f t="shared" si="26"/>
        <v>3</v>
      </c>
      <c r="H122" s="49">
        <f t="shared" si="45"/>
        <v>93</v>
      </c>
      <c r="I122" s="177">
        <f t="shared" si="46"/>
        <v>0.32291666666666669</v>
      </c>
      <c r="J122" s="8"/>
      <c r="K122" s="2">
        <f t="shared" si="47"/>
        <v>0.25694444444444442</v>
      </c>
      <c r="L122" s="2">
        <f t="shared" si="48"/>
        <v>0</v>
      </c>
      <c r="M122" s="2">
        <f t="shared" si="49"/>
        <v>0</v>
      </c>
      <c r="N122" s="2">
        <f t="shared" si="36"/>
        <v>0.12152777777777778</v>
      </c>
      <c r="O122" s="2">
        <f t="shared" si="37"/>
        <v>0.62152777777777779</v>
      </c>
      <c r="P122" s="1">
        <v>74</v>
      </c>
      <c r="Q122" s="1"/>
      <c r="R122" s="1"/>
      <c r="S122" s="1">
        <v>35</v>
      </c>
      <c r="T122" s="1">
        <v>167</v>
      </c>
      <c r="U122" s="1">
        <v>8</v>
      </c>
      <c r="V122" s="1"/>
      <c r="X122" s="1"/>
      <c r="Y122">
        <v>4</v>
      </c>
      <c r="Z122" s="1"/>
      <c r="AA122" s="1"/>
      <c r="AB122" s="1"/>
      <c r="AD122" s="1"/>
      <c r="AI122" t="str">
        <f t="shared" si="40"/>
        <v>Roxbury</v>
      </c>
      <c r="AJ122" t="s">
        <v>1509</v>
      </c>
      <c r="AK122" s="9">
        <v>5</v>
      </c>
      <c r="AL122" s="7"/>
      <c r="AN122" s="97">
        <v>9</v>
      </c>
      <c r="AO122" s="99">
        <v>5</v>
      </c>
      <c r="AP122" s="99">
        <v>85</v>
      </c>
      <c r="AQ122" s="106">
        <v>65930</v>
      </c>
      <c r="AR122" s="106">
        <f t="shared" si="50"/>
        <v>9005</v>
      </c>
      <c r="AS122" t="s">
        <v>1711</v>
      </c>
      <c r="AT122" s="109">
        <f t="shared" si="51"/>
        <v>965930</v>
      </c>
      <c r="AW122">
        <v>26.29</v>
      </c>
      <c r="AX122">
        <v>0.06</v>
      </c>
      <c r="AY122">
        <v>26.23</v>
      </c>
      <c r="AZ122" s="2"/>
      <c r="BF122" s="117"/>
      <c r="BI122" s="117"/>
      <c r="BJ122" s="117"/>
    </row>
    <row r="123" spans="1:62" hidden="1" outlineLevel="1">
      <c r="A123" t="s">
        <v>1837</v>
      </c>
      <c r="B123" s="9" t="s">
        <v>136</v>
      </c>
      <c r="C123" s="1">
        <f t="shared" si="41"/>
        <v>361</v>
      </c>
      <c r="D123" s="7">
        <f t="shared" si="42"/>
        <v>2</v>
      </c>
      <c r="E123" s="7" t="e">
        <f t="shared" si="43"/>
        <v>#N/A</v>
      </c>
      <c r="F123" s="7">
        <f t="shared" si="44"/>
        <v>0</v>
      </c>
      <c r="G123" s="7">
        <f t="shared" si="26"/>
        <v>3</v>
      </c>
      <c r="H123" s="49">
        <f t="shared" si="45"/>
        <v>122</v>
      </c>
      <c r="I123" s="177">
        <f t="shared" si="46"/>
        <v>0.33795013850415512</v>
      </c>
      <c r="J123" s="8"/>
      <c r="K123" s="2">
        <f t="shared" si="47"/>
        <v>0.26038781163434904</v>
      </c>
      <c r="L123" s="2">
        <f t="shared" si="48"/>
        <v>0</v>
      </c>
      <c r="M123" s="2">
        <f t="shared" si="49"/>
        <v>0</v>
      </c>
      <c r="N123" s="2">
        <f t="shared" si="36"/>
        <v>0.1329639889196676</v>
      </c>
      <c r="O123" s="2">
        <f t="shared" si="37"/>
        <v>0.60664819944598336</v>
      </c>
      <c r="P123" s="1">
        <v>94</v>
      </c>
      <c r="Q123" s="1"/>
      <c r="R123" s="1"/>
      <c r="S123" s="1">
        <v>48</v>
      </c>
      <c r="T123" s="1">
        <v>216</v>
      </c>
      <c r="U123" s="1">
        <v>1</v>
      </c>
      <c r="V123" s="1"/>
      <c r="X123" s="1"/>
      <c r="Y123">
        <v>2</v>
      </c>
      <c r="Z123" s="1"/>
      <c r="AA123" s="1"/>
      <c r="AB123" s="1"/>
      <c r="AD123" s="1"/>
      <c r="AI123" t="str">
        <f t="shared" si="40"/>
        <v>Salem</v>
      </c>
      <c r="AJ123" t="s">
        <v>2803</v>
      </c>
      <c r="AK123" s="9">
        <v>2</v>
      </c>
      <c r="AL123" s="7"/>
      <c r="AN123" s="97">
        <v>9</v>
      </c>
      <c r="AO123" s="99">
        <v>11</v>
      </c>
      <c r="AP123" s="99">
        <v>85</v>
      </c>
      <c r="AQ123" s="106">
        <v>66210</v>
      </c>
      <c r="AR123" s="106">
        <f t="shared" si="50"/>
        <v>9011</v>
      </c>
      <c r="AS123" t="s">
        <v>1711</v>
      </c>
      <c r="AT123" s="109">
        <f t="shared" si="51"/>
        <v>966210</v>
      </c>
      <c r="AW123">
        <v>29.79</v>
      </c>
      <c r="AX123">
        <v>0.83</v>
      </c>
      <c r="AY123">
        <v>28.95</v>
      </c>
      <c r="AZ123" s="2"/>
      <c r="BF123" s="117"/>
      <c r="BI123" s="117"/>
      <c r="BJ123" s="117"/>
    </row>
    <row r="124" spans="1:62" hidden="1" outlineLevel="1">
      <c r="A124" t="s">
        <v>1558</v>
      </c>
      <c r="B124" s="9" t="s">
        <v>136</v>
      </c>
      <c r="C124" s="1">
        <f t="shared" si="41"/>
        <v>275</v>
      </c>
      <c r="D124" s="7">
        <f t="shared" si="42"/>
        <v>1</v>
      </c>
      <c r="E124" s="7" t="e">
        <f t="shared" si="43"/>
        <v>#N/A</v>
      </c>
      <c r="F124" s="7">
        <f t="shared" si="44"/>
        <v>0</v>
      </c>
      <c r="G124" s="7">
        <f t="shared" si="26"/>
        <v>3</v>
      </c>
      <c r="H124" s="49">
        <f t="shared" si="45"/>
        <v>15</v>
      </c>
      <c r="I124" s="177">
        <f t="shared" si="46"/>
        <v>5.4545454545454543E-2</v>
      </c>
      <c r="J124" s="8"/>
      <c r="K124" s="2">
        <f t="shared" si="47"/>
        <v>0.43272727272727274</v>
      </c>
      <c r="L124" s="2">
        <f t="shared" si="48"/>
        <v>0</v>
      </c>
      <c r="M124" s="2">
        <f t="shared" si="49"/>
        <v>0</v>
      </c>
      <c r="N124" s="2">
        <f t="shared" si="36"/>
        <v>0.14545454545454545</v>
      </c>
      <c r="O124" s="2">
        <f t="shared" si="37"/>
        <v>0.42181818181818181</v>
      </c>
      <c r="P124" s="1">
        <v>119</v>
      </c>
      <c r="Q124" s="1"/>
      <c r="R124" s="1"/>
      <c r="S124" s="1">
        <v>40</v>
      </c>
      <c r="T124" s="1">
        <v>104</v>
      </c>
      <c r="U124" s="1">
        <v>3</v>
      </c>
      <c r="V124" s="1"/>
      <c r="X124" s="1"/>
      <c r="Y124">
        <v>9</v>
      </c>
      <c r="Z124" s="1"/>
      <c r="AA124" s="1"/>
      <c r="AB124" s="1"/>
      <c r="AD124" s="1"/>
      <c r="AI124" t="str">
        <f t="shared" si="40"/>
        <v>Salisbury</v>
      </c>
      <c r="AJ124" t="s">
        <v>1509</v>
      </c>
      <c r="AK124" s="9">
        <v>5</v>
      </c>
      <c r="AL124" s="7"/>
      <c r="AN124" s="97">
        <v>9</v>
      </c>
      <c r="AO124" s="99">
        <v>5</v>
      </c>
      <c r="AP124" s="99">
        <v>90</v>
      </c>
      <c r="AQ124" s="106">
        <v>66420</v>
      </c>
      <c r="AR124" s="106">
        <f t="shared" si="50"/>
        <v>9005</v>
      </c>
      <c r="AS124" t="s">
        <v>1711</v>
      </c>
      <c r="AT124" s="109">
        <f t="shared" si="51"/>
        <v>966420</v>
      </c>
      <c r="AW124">
        <v>60.08</v>
      </c>
      <c r="AX124">
        <v>2.76</v>
      </c>
      <c r="AY124">
        <v>57.32</v>
      </c>
      <c r="AZ124" s="2"/>
      <c r="BF124" s="117"/>
      <c r="BI124" s="117"/>
      <c r="BJ124" s="117"/>
    </row>
    <row r="125" spans="1:62" hidden="1" outlineLevel="1">
      <c r="A125" t="s">
        <v>2876</v>
      </c>
      <c r="B125" s="9" t="s">
        <v>136</v>
      </c>
      <c r="C125" s="1">
        <f t="shared" si="41"/>
        <v>137</v>
      </c>
      <c r="D125" s="7">
        <f t="shared" si="42"/>
        <v>2</v>
      </c>
      <c r="E125" s="7" t="e">
        <f t="shared" si="43"/>
        <v>#N/A</v>
      </c>
      <c r="F125" s="7">
        <f t="shared" si="44"/>
        <v>0</v>
      </c>
      <c r="G125" s="7">
        <f t="shared" si="26"/>
        <v>3</v>
      </c>
      <c r="H125" s="49">
        <f t="shared" si="45"/>
        <v>59</v>
      </c>
      <c r="I125" s="177">
        <f t="shared" si="46"/>
        <v>0.43065693430656932</v>
      </c>
      <c r="J125" s="8"/>
      <c r="K125" s="2">
        <f t="shared" si="47"/>
        <v>0.21167883211678831</v>
      </c>
      <c r="L125" s="2">
        <f t="shared" si="48"/>
        <v>0</v>
      </c>
      <c r="M125" s="2">
        <f t="shared" si="49"/>
        <v>0</v>
      </c>
      <c r="N125" s="2">
        <f t="shared" si="36"/>
        <v>0.10218978102189781</v>
      </c>
      <c r="O125" s="2">
        <f t="shared" si="37"/>
        <v>0.68613138686131392</v>
      </c>
      <c r="P125" s="1">
        <v>29</v>
      </c>
      <c r="Q125" s="1"/>
      <c r="R125" s="1"/>
      <c r="S125" s="1">
        <v>14</v>
      </c>
      <c r="T125" s="1">
        <v>88</v>
      </c>
      <c r="U125" s="1">
        <v>5</v>
      </c>
      <c r="V125" s="1"/>
      <c r="X125" s="1"/>
      <c r="Y125">
        <v>1</v>
      </c>
      <c r="Z125" s="1"/>
      <c r="AA125" s="1"/>
      <c r="AB125" s="1"/>
      <c r="AD125" s="1"/>
      <c r="AI125" t="str">
        <f t="shared" si="40"/>
        <v>Scotland</v>
      </c>
      <c r="AJ125" t="s">
        <v>2452</v>
      </c>
      <c r="AK125" s="9">
        <v>2</v>
      </c>
      <c r="AL125" s="7"/>
      <c r="AN125" s="97">
        <v>9</v>
      </c>
      <c r="AO125" s="99">
        <v>15</v>
      </c>
      <c r="AP125" s="99">
        <v>55</v>
      </c>
      <c r="AQ125" s="106">
        <v>67400</v>
      </c>
      <c r="AR125" s="106">
        <f t="shared" si="50"/>
        <v>9015</v>
      </c>
      <c r="AS125" t="s">
        <v>1711</v>
      </c>
      <c r="AT125" s="109">
        <f t="shared" si="51"/>
        <v>967400</v>
      </c>
      <c r="AW125">
        <v>18.66</v>
      </c>
      <c r="AX125">
        <v>0.05</v>
      </c>
      <c r="AY125">
        <v>18.61</v>
      </c>
      <c r="AZ125" s="2"/>
      <c r="BF125" s="117"/>
      <c r="BI125" s="117"/>
      <c r="BJ125" s="117"/>
    </row>
    <row r="126" spans="1:62" hidden="1" outlineLevel="1">
      <c r="A126" t="s">
        <v>1432</v>
      </c>
      <c r="B126" s="9" t="s">
        <v>136</v>
      </c>
      <c r="C126" s="1">
        <f t="shared" si="41"/>
        <v>1120</v>
      </c>
      <c r="D126" s="7">
        <f t="shared" si="42"/>
        <v>2</v>
      </c>
      <c r="E126" s="7" t="e">
        <f t="shared" si="43"/>
        <v>#N/A</v>
      </c>
      <c r="F126" s="7">
        <f t="shared" si="44"/>
        <v>0</v>
      </c>
      <c r="G126" s="7">
        <f t="shared" si="26"/>
        <v>3</v>
      </c>
      <c r="H126" s="49">
        <f t="shared" si="45"/>
        <v>631</v>
      </c>
      <c r="I126" s="177">
        <f t="shared" si="46"/>
        <v>0.56339285714285714</v>
      </c>
      <c r="J126" s="8"/>
      <c r="K126" s="2">
        <f t="shared" si="47"/>
        <v>0.16160714285714287</v>
      </c>
      <c r="L126" s="2">
        <f t="shared" si="48"/>
        <v>0</v>
      </c>
      <c r="M126" s="2">
        <f t="shared" si="49"/>
        <v>0</v>
      </c>
      <c r="N126" s="2">
        <f t="shared" si="36"/>
        <v>0.10089285714285715</v>
      </c>
      <c r="O126" s="2">
        <f t="shared" si="37"/>
        <v>0.73750000000000004</v>
      </c>
      <c r="P126" s="1">
        <v>181</v>
      </c>
      <c r="Q126" s="1"/>
      <c r="R126" s="1"/>
      <c r="S126" s="1">
        <v>113</v>
      </c>
      <c r="T126" s="1">
        <v>812</v>
      </c>
      <c r="U126" s="1">
        <v>6</v>
      </c>
      <c r="V126" s="1"/>
      <c r="X126" s="1"/>
      <c r="Y126">
        <v>8</v>
      </c>
      <c r="Z126" s="1"/>
      <c r="AA126" s="1"/>
      <c r="AB126" s="1"/>
      <c r="AD126" s="1"/>
      <c r="AI126" t="str">
        <f t="shared" si="40"/>
        <v>Seymour</v>
      </c>
      <c r="AJ126" t="s">
        <v>3189</v>
      </c>
      <c r="AK126" s="9">
        <v>3</v>
      </c>
      <c r="AL126" s="7"/>
      <c r="AN126" s="97">
        <v>9</v>
      </c>
      <c r="AO126" s="99">
        <v>9</v>
      </c>
      <c r="AP126" s="99">
        <v>105</v>
      </c>
      <c r="AQ126" s="106">
        <v>67610</v>
      </c>
      <c r="AR126" s="106">
        <f t="shared" si="50"/>
        <v>9009</v>
      </c>
      <c r="AS126" t="s">
        <v>1711</v>
      </c>
      <c r="AT126" s="109">
        <f t="shared" si="51"/>
        <v>967610</v>
      </c>
      <c r="AW126">
        <v>14.97</v>
      </c>
      <c r="AX126">
        <v>0.4</v>
      </c>
      <c r="AY126">
        <v>14.57</v>
      </c>
      <c r="AZ126" s="2"/>
      <c r="BF126" s="117"/>
      <c r="BI126" s="117"/>
      <c r="BJ126" s="117"/>
    </row>
    <row r="127" spans="1:62" hidden="1" outlineLevel="1">
      <c r="A127" t="s">
        <v>3263</v>
      </c>
      <c r="B127" s="9" t="s">
        <v>136</v>
      </c>
      <c r="C127" s="1">
        <f t="shared" si="41"/>
        <v>231</v>
      </c>
      <c r="D127" s="7">
        <f t="shared" si="42"/>
        <v>2</v>
      </c>
      <c r="E127" s="7" t="e">
        <f t="shared" si="43"/>
        <v>#N/A</v>
      </c>
      <c r="F127" s="7">
        <f t="shared" si="44"/>
        <v>0</v>
      </c>
      <c r="G127" s="7">
        <f t="shared" si="26"/>
        <v>3</v>
      </c>
      <c r="H127" s="49">
        <f t="shared" si="45"/>
        <v>31</v>
      </c>
      <c r="I127" s="177">
        <f t="shared" si="46"/>
        <v>0.13419913419913421</v>
      </c>
      <c r="J127" s="8"/>
      <c r="K127" s="2">
        <f t="shared" si="47"/>
        <v>0.37662337662337664</v>
      </c>
      <c r="L127" s="2">
        <f t="shared" si="48"/>
        <v>0</v>
      </c>
      <c r="M127" s="2">
        <f t="shared" si="49"/>
        <v>0</v>
      </c>
      <c r="N127" s="2">
        <f t="shared" si="36"/>
        <v>9.0909090909090912E-2</v>
      </c>
      <c r="O127" s="2">
        <f t="shared" si="37"/>
        <v>0.53246753246753242</v>
      </c>
      <c r="P127" s="1">
        <v>87</v>
      </c>
      <c r="Q127" s="1"/>
      <c r="R127" s="1"/>
      <c r="S127" s="1">
        <v>21</v>
      </c>
      <c r="T127" s="1">
        <v>118</v>
      </c>
      <c r="U127" s="1">
        <v>1</v>
      </c>
      <c r="V127" s="1"/>
      <c r="X127" s="1"/>
      <c r="Y127">
        <v>4</v>
      </c>
      <c r="Z127" s="1"/>
      <c r="AA127" s="1"/>
      <c r="AB127" s="1"/>
      <c r="AD127" s="1"/>
      <c r="AI127" t="str">
        <f t="shared" si="40"/>
        <v>Sharon</v>
      </c>
      <c r="AJ127" t="s">
        <v>1509</v>
      </c>
      <c r="AK127" s="9">
        <v>5</v>
      </c>
      <c r="AL127" s="7"/>
      <c r="AN127" s="97">
        <v>9</v>
      </c>
      <c r="AO127" s="99">
        <v>5</v>
      </c>
      <c r="AP127" s="99">
        <v>95</v>
      </c>
      <c r="AQ127" s="106">
        <v>67960</v>
      </c>
      <c r="AR127" s="106">
        <f t="shared" si="50"/>
        <v>9005</v>
      </c>
      <c r="AS127" t="s">
        <v>1711</v>
      </c>
      <c r="AT127" s="109">
        <f t="shared" si="51"/>
        <v>967960</v>
      </c>
      <c r="AW127">
        <v>59.56</v>
      </c>
      <c r="AX127">
        <v>0.86</v>
      </c>
      <c r="AY127">
        <v>58.7</v>
      </c>
      <c r="AZ127" s="2"/>
      <c r="BF127" s="117"/>
      <c r="BI127" s="117"/>
      <c r="BJ127" s="117"/>
    </row>
    <row r="128" spans="1:62" hidden="1" outlineLevel="1">
      <c r="A128" t="s">
        <v>155</v>
      </c>
      <c r="B128" s="9" t="s">
        <v>136</v>
      </c>
      <c r="C128" s="1">
        <f t="shared" si="41"/>
        <v>3579</v>
      </c>
      <c r="D128" s="7">
        <f t="shared" si="42"/>
        <v>2</v>
      </c>
      <c r="E128" s="7" t="e">
        <f t="shared" si="43"/>
        <v>#N/A</v>
      </c>
      <c r="F128" s="7">
        <f t="shared" si="44"/>
        <v>0</v>
      </c>
      <c r="G128" s="7">
        <f t="shared" si="26"/>
        <v>3</v>
      </c>
      <c r="H128" s="49">
        <f t="shared" si="45"/>
        <v>1566</v>
      </c>
      <c r="I128" s="177">
        <f t="shared" si="46"/>
        <v>0.43755238893545684</v>
      </c>
      <c r="J128" s="8"/>
      <c r="K128" s="2">
        <f t="shared" si="47"/>
        <v>0.21737915618887957</v>
      </c>
      <c r="L128" s="2">
        <f t="shared" si="48"/>
        <v>0</v>
      </c>
      <c r="M128" s="2">
        <f t="shared" si="49"/>
        <v>0</v>
      </c>
      <c r="N128" s="2">
        <f t="shared" si="36"/>
        <v>0.10757194747136072</v>
      </c>
      <c r="O128" s="2">
        <f t="shared" si="37"/>
        <v>0.67504889633975973</v>
      </c>
      <c r="P128" s="1">
        <v>778</v>
      </c>
      <c r="Q128" s="1"/>
      <c r="R128" s="1"/>
      <c r="S128" s="1">
        <v>385</v>
      </c>
      <c r="T128" s="1">
        <v>2344</v>
      </c>
      <c r="U128" s="1">
        <v>32</v>
      </c>
      <c r="V128" s="1"/>
      <c r="X128" s="1"/>
      <c r="Y128">
        <v>40</v>
      </c>
      <c r="Z128" s="1"/>
      <c r="AA128" s="1"/>
      <c r="AB128" s="1"/>
      <c r="AD128" s="1"/>
      <c r="AI128" t="str">
        <f t="shared" si="40"/>
        <v>Shelton</v>
      </c>
      <c r="AJ128" t="s">
        <v>19</v>
      </c>
      <c r="AK128" s="9">
        <v>0</v>
      </c>
      <c r="AL128" s="7"/>
      <c r="AN128" s="97">
        <v>9</v>
      </c>
      <c r="AO128" s="99">
        <v>1</v>
      </c>
      <c r="AP128" s="99">
        <v>80</v>
      </c>
      <c r="AQ128" s="106">
        <v>68170</v>
      </c>
      <c r="AR128" s="106">
        <f t="shared" si="50"/>
        <v>9001</v>
      </c>
      <c r="AS128" t="s">
        <v>1711</v>
      </c>
      <c r="AT128" s="109">
        <f t="shared" si="51"/>
        <v>968170</v>
      </c>
      <c r="AW128">
        <v>31.93</v>
      </c>
      <c r="AX128">
        <v>1.36</v>
      </c>
      <c r="AY128">
        <v>30.57</v>
      </c>
      <c r="AZ128" s="2"/>
      <c r="BF128" s="117"/>
      <c r="BI128" s="117"/>
      <c r="BJ128" s="117"/>
    </row>
    <row r="129" spans="1:62" hidden="1" outlineLevel="1">
      <c r="A129" t="s">
        <v>1730</v>
      </c>
      <c r="B129" s="9" t="s">
        <v>136</v>
      </c>
      <c r="C129" s="1">
        <f t="shared" si="41"/>
        <v>413</v>
      </c>
      <c r="D129" s="7">
        <f t="shared" si="42"/>
        <v>2</v>
      </c>
      <c r="E129" s="7" t="e">
        <f t="shared" si="43"/>
        <v>#N/A</v>
      </c>
      <c r="F129" s="7">
        <f t="shared" si="44"/>
        <v>0</v>
      </c>
      <c r="G129" s="7">
        <f t="shared" si="26"/>
        <v>3</v>
      </c>
      <c r="H129" s="49">
        <f t="shared" si="45"/>
        <v>172</v>
      </c>
      <c r="I129" s="177">
        <f t="shared" si="46"/>
        <v>0.41646489104116224</v>
      </c>
      <c r="J129" s="8"/>
      <c r="K129" s="2">
        <f t="shared" si="47"/>
        <v>0.23244552058111381</v>
      </c>
      <c r="L129" s="2">
        <f t="shared" si="48"/>
        <v>0</v>
      </c>
      <c r="M129" s="2">
        <f t="shared" si="49"/>
        <v>0</v>
      </c>
      <c r="N129" s="2">
        <f t="shared" si="36"/>
        <v>9.4430992736077482E-2</v>
      </c>
      <c r="O129" s="2">
        <f t="shared" si="37"/>
        <v>0.67312348668280875</v>
      </c>
      <c r="P129" s="1">
        <v>96</v>
      </c>
      <c r="Q129" s="1"/>
      <c r="R129" s="1"/>
      <c r="S129" s="1">
        <v>39</v>
      </c>
      <c r="T129" s="1">
        <v>268</v>
      </c>
      <c r="U129" s="1">
        <v>5</v>
      </c>
      <c r="V129" s="1"/>
      <c r="X129" s="1"/>
      <c r="Y129">
        <v>5</v>
      </c>
      <c r="Z129" s="1"/>
      <c r="AA129" s="1"/>
      <c r="AB129" s="1"/>
      <c r="AD129" s="1"/>
      <c r="AI129" t="str">
        <f t="shared" si="40"/>
        <v>Sherman</v>
      </c>
      <c r="AJ129" t="s">
        <v>19</v>
      </c>
      <c r="AK129" s="9">
        <v>5</v>
      </c>
      <c r="AL129" s="7"/>
      <c r="AN129" s="97">
        <v>9</v>
      </c>
      <c r="AO129" s="99">
        <v>1</v>
      </c>
      <c r="AP129" s="99">
        <v>85</v>
      </c>
      <c r="AQ129" s="106">
        <v>68310</v>
      </c>
      <c r="AR129" s="106">
        <f t="shared" si="50"/>
        <v>9001</v>
      </c>
      <c r="AS129" t="s">
        <v>1711</v>
      </c>
      <c r="AT129" s="109">
        <f t="shared" si="51"/>
        <v>968310</v>
      </c>
      <c r="AW129">
        <v>23.36</v>
      </c>
      <c r="AX129">
        <v>1.56</v>
      </c>
      <c r="AY129">
        <v>21.8</v>
      </c>
      <c r="AZ129" s="2"/>
      <c r="BF129" s="117"/>
      <c r="BI129" s="117"/>
      <c r="BJ129" s="117"/>
    </row>
    <row r="130" spans="1:62" hidden="1" outlineLevel="1">
      <c r="A130" t="s">
        <v>808</v>
      </c>
      <c r="B130" s="9" t="s">
        <v>136</v>
      </c>
      <c r="C130" s="1">
        <f t="shared" si="41"/>
        <v>2739</v>
      </c>
      <c r="D130" s="7">
        <f t="shared" si="42"/>
        <v>2</v>
      </c>
      <c r="E130" s="7" t="e">
        <f t="shared" si="43"/>
        <v>#N/A</v>
      </c>
      <c r="F130" s="7">
        <f t="shared" si="44"/>
        <v>0</v>
      </c>
      <c r="G130" s="7">
        <f t="shared" ref="G130:G193" si="52">IF(S130&gt;0,RANK(S130,(P130:AD130)),0)</f>
        <v>3</v>
      </c>
      <c r="H130" s="49">
        <f t="shared" si="45"/>
        <v>35</v>
      </c>
      <c r="I130" s="177">
        <f t="shared" si="46"/>
        <v>1.2778386272362175E-2</v>
      </c>
      <c r="J130" s="8"/>
      <c r="K130" s="2">
        <f t="shared" si="47"/>
        <v>0.42278203723986857</v>
      </c>
      <c r="L130" s="2">
        <f t="shared" si="48"/>
        <v>0</v>
      </c>
      <c r="M130" s="2">
        <f t="shared" si="49"/>
        <v>0</v>
      </c>
      <c r="N130" s="2">
        <f t="shared" si="36"/>
        <v>0.12194231471339904</v>
      </c>
      <c r="O130" s="2">
        <f t="shared" si="37"/>
        <v>0.45527564804673243</v>
      </c>
      <c r="P130" s="1">
        <v>1158</v>
      </c>
      <c r="Q130" s="1"/>
      <c r="R130" s="1"/>
      <c r="S130" s="1">
        <v>334</v>
      </c>
      <c r="T130" s="1">
        <v>1193</v>
      </c>
      <c r="U130" s="1">
        <v>22</v>
      </c>
      <c r="V130" s="1"/>
      <c r="X130" s="1"/>
      <c r="Y130">
        <v>32</v>
      </c>
      <c r="Z130" s="1"/>
      <c r="AA130" s="1"/>
      <c r="AB130" s="1"/>
      <c r="AD130" s="1"/>
      <c r="AI130" t="str">
        <f t="shared" si="40"/>
        <v>Simsbury</v>
      </c>
      <c r="AJ130" t="s">
        <v>1567</v>
      </c>
      <c r="AK130" s="9">
        <v>5</v>
      </c>
      <c r="AL130" s="7"/>
      <c r="AN130" s="97">
        <v>9</v>
      </c>
      <c r="AO130" s="99">
        <v>3</v>
      </c>
      <c r="AP130" s="99">
        <v>110</v>
      </c>
      <c r="AQ130" s="106">
        <v>68940</v>
      </c>
      <c r="AR130" s="106">
        <f t="shared" si="50"/>
        <v>9003</v>
      </c>
      <c r="AS130" t="s">
        <v>1711</v>
      </c>
      <c r="AT130" s="109">
        <f t="shared" si="51"/>
        <v>968940</v>
      </c>
      <c r="AW130">
        <v>34.31</v>
      </c>
      <c r="AX130">
        <v>0.43</v>
      </c>
      <c r="AY130">
        <v>33.880000000000003</v>
      </c>
      <c r="AZ130" s="2"/>
      <c r="BF130" s="117"/>
      <c r="BI130" s="117"/>
      <c r="BJ130" s="117"/>
    </row>
    <row r="131" spans="1:62" hidden="1" outlineLevel="1">
      <c r="A131" t="s">
        <v>158</v>
      </c>
      <c r="B131" s="9" t="s">
        <v>136</v>
      </c>
      <c r="C131" s="1">
        <f t="shared" ref="C131:C162" si="53">SUM(P131:AG131)</f>
        <v>1061</v>
      </c>
      <c r="D131" s="7">
        <f t="shared" ref="D131:D162" si="54">RANK(P131,(P131:AG131))</f>
        <v>2</v>
      </c>
      <c r="E131" s="7" t="e">
        <f t="shared" ref="E131:E162" si="55">RANK(Q131,(P131:AG131))</f>
        <v>#N/A</v>
      </c>
      <c r="F131" s="7">
        <f t="shared" ref="F131:F162" si="56">IF(R131&gt;0,RANK(R131,(P131:AG131)),0)</f>
        <v>0</v>
      </c>
      <c r="G131" s="7">
        <f t="shared" si="52"/>
        <v>3</v>
      </c>
      <c r="H131" s="49">
        <f t="shared" ref="H131:H162" si="57">MAX(P131:T131)-LARGE(P131:T131,2)</f>
        <v>467</v>
      </c>
      <c r="I131" s="177">
        <f t="shared" ref="I131:I162" si="58">H131/C131</f>
        <v>0.44015080113100846</v>
      </c>
      <c r="J131" s="8"/>
      <c r="K131" s="2">
        <f t="shared" ref="K131:K162" si="59">IF(C131=0,"-",P131/C131)</f>
        <v>0.21583411875589067</v>
      </c>
      <c r="L131" s="2">
        <f t="shared" ref="L131:L162" si="60">IF(C131=0,"-",Q131/C131)</f>
        <v>0</v>
      </c>
      <c r="M131" s="2">
        <f t="shared" ref="M131:M162" si="61">IF(C131=0,"-",R131/C131)</f>
        <v>0</v>
      </c>
      <c r="N131" s="2">
        <f t="shared" ref="N131:N172" si="62">IF(C131=0,"-",S131/C131)</f>
        <v>0.10838831291234684</v>
      </c>
      <c r="O131" s="2">
        <f t="shared" ref="O131:O172" si="63">IF(C131=0,"-",(1-K131-L131-M131-N131))</f>
        <v>0.6757775683317625</v>
      </c>
      <c r="P131" s="1">
        <v>229</v>
      </c>
      <c r="Q131" s="1"/>
      <c r="R131" s="1"/>
      <c r="S131" s="1">
        <v>115</v>
      </c>
      <c r="T131" s="1">
        <v>696</v>
      </c>
      <c r="U131" s="1">
        <v>14</v>
      </c>
      <c r="V131" s="1"/>
      <c r="X131" s="1"/>
      <c r="Y131">
        <v>7</v>
      </c>
      <c r="Z131" s="1"/>
      <c r="AA131" s="1"/>
      <c r="AB131" s="1"/>
      <c r="AD131" s="1"/>
      <c r="AI131" t="str">
        <f t="shared" si="40"/>
        <v>Somers</v>
      </c>
      <c r="AJ131" t="s">
        <v>2804</v>
      </c>
      <c r="AK131" s="9">
        <v>2</v>
      </c>
      <c r="AL131" s="7"/>
      <c r="AN131" s="97">
        <v>9</v>
      </c>
      <c r="AO131" s="99">
        <v>13</v>
      </c>
      <c r="AP131" s="99">
        <v>40</v>
      </c>
      <c r="AQ131" s="106">
        <v>69220</v>
      </c>
      <c r="AR131" s="106">
        <f t="shared" ref="AR131:AR162" si="64">AN131*1000+AO131</f>
        <v>9013</v>
      </c>
      <c r="AS131" t="s">
        <v>1711</v>
      </c>
      <c r="AT131" s="109">
        <f t="shared" ref="AT131:AT162" si="65">AN131*100000+AQ131</f>
        <v>969220</v>
      </c>
      <c r="AW131">
        <v>28.48</v>
      </c>
      <c r="AX131">
        <v>0.14000000000000001</v>
      </c>
      <c r="AY131">
        <v>28.34</v>
      </c>
      <c r="AZ131" s="2"/>
      <c r="BF131" s="117"/>
      <c r="BI131" s="117"/>
      <c r="BJ131" s="117"/>
    </row>
    <row r="132" spans="1:62" hidden="1" outlineLevel="1">
      <c r="A132" t="s">
        <v>2002</v>
      </c>
      <c r="B132" s="9" t="s">
        <v>136</v>
      </c>
      <c r="C132" s="1">
        <f t="shared" si="53"/>
        <v>1865</v>
      </c>
      <c r="D132" s="7">
        <f t="shared" si="54"/>
        <v>2</v>
      </c>
      <c r="E132" s="7" t="e">
        <f t="shared" si="55"/>
        <v>#N/A</v>
      </c>
      <c r="F132" s="7">
        <f t="shared" si="56"/>
        <v>0</v>
      </c>
      <c r="G132" s="7">
        <f t="shared" si="52"/>
        <v>3</v>
      </c>
      <c r="H132" s="49">
        <f t="shared" si="57"/>
        <v>375</v>
      </c>
      <c r="I132" s="177">
        <f t="shared" si="58"/>
        <v>0.20107238605898123</v>
      </c>
      <c r="J132" s="8"/>
      <c r="K132" s="2">
        <f t="shared" si="59"/>
        <v>0.3345844504021448</v>
      </c>
      <c r="L132" s="2">
        <f t="shared" si="60"/>
        <v>0</v>
      </c>
      <c r="M132" s="2">
        <f t="shared" si="61"/>
        <v>0</v>
      </c>
      <c r="N132" s="2">
        <f t="shared" si="62"/>
        <v>0.11420911528150134</v>
      </c>
      <c r="O132" s="2">
        <f t="shared" si="63"/>
        <v>0.55120643431635385</v>
      </c>
      <c r="P132" s="1">
        <v>624</v>
      </c>
      <c r="Q132" s="1"/>
      <c r="R132" s="1"/>
      <c r="S132" s="1">
        <v>213</v>
      </c>
      <c r="T132" s="1">
        <v>999</v>
      </c>
      <c r="U132" s="1">
        <v>14</v>
      </c>
      <c r="V132" s="1"/>
      <c r="X132" s="1"/>
      <c r="Y132">
        <v>15</v>
      </c>
      <c r="Z132" s="1"/>
      <c r="AA132" s="1"/>
      <c r="AB132" s="1"/>
      <c r="AD132" s="1"/>
      <c r="AI132" t="str">
        <f t="shared" ref="AI132:AI195" si="66">A132</f>
        <v>South Windsor</v>
      </c>
      <c r="AJ132" t="s">
        <v>1567</v>
      </c>
      <c r="AK132" s="9">
        <v>1</v>
      </c>
      <c r="AL132" s="7"/>
      <c r="AN132" s="97">
        <v>9</v>
      </c>
      <c r="AO132" s="99">
        <v>3</v>
      </c>
      <c r="AP132" s="99">
        <v>120</v>
      </c>
      <c r="AQ132" s="106">
        <v>71390</v>
      </c>
      <c r="AR132" s="106">
        <f t="shared" si="64"/>
        <v>9003</v>
      </c>
      <c r="AS132" t="s">
        <v>1711</v>
      </c>
      <c r="AT132" s="109">
        <f t="shared" si="65"/>
        <v>971390</v>
      </c>
      <c r="AW132">
        <v>28.66</v>
      </c>
      <c r="AX132">
        <v>0.7</v>
      </c>
      <c r="AY132">
        <v>27.96</v>
      </c>
      <c r="AZ132" s="2"/>
      <c r="BF132" s="117"/>
      <c r="BI132" s="117"/>
      <c r="BJ132" s="117"/>
    </row>
    <row r="133" spans="1:62" hidden="1" outlineLevel="1">
      <c r="A133" t="s">
        <v>2003</v>
      </c>
      <c r="B133" s="9" t="s">
        <v>136</v>
      </c>
      <c r="C133" s="1">
        <f t="shared" si="53"/>
        <v>2452</v>
      </c>
      <c r="D133" s="7">
        <f t="shared" si="54"/>
        <v>2</v>
      </c>
      <c r="E133" s="7" t="e">
        <f t="shared" si="55"/>
        <v>#N/A</v>
      </c>
      <c r="F133" s="7">
        <f t="shared" si="56"/>
        <v>0</v>
      </c>
      <c r="G133" s="7">
        <f t="shared" si="52"/>
        <v>3</v>
      </c>
      <c r="H133" s="49">
        <f t="shared" si="57"/>
        <v>853</v>
      </c>
      <c r="I133" s="177">
        <f t="shared" si="58"/>
        <v>0.34787928221859704</v>
      </c>
      <c r="J133" s="8"/>
      <c r="K133" s="2">
        <f t="shared" si="59"/>
        <v>0.26468189233278955</v>
      </c>
      <c r="L133" s="2">
        <f t="shared" si="60"/>
        <v>0</v>
      </c>
      <c r="M133" s="2">
        <f t="shared" si="61"/>
        <v>0</v>
      </c>
      <c r="N133" s="2">
        <f t="shared" si="62"/>
        <v>0.11011419249592169</v>
      </c>
      <c r="O133" s="2">
        <f t="shared" si="63"/>
        <v>0.6252039151712887</v>
      </c>
      <c r="P133" s="1">
        <v>649</v>
      </c>
      <c r="Q133" s="1"/>
      <c r="R133" s="1"/>
      <c r="S133" s="1">
        <v>270</v>
      </c>
      <c r="T133" s="1">
        <v>1502</v>
      </c>
      <c r="U133" s="1">
        <v>12</v>
      </c>
      <c r="V133" s="1"/>
      <c r="X133" s="1"/>
      <c r="Y133">
        <v>19</v>
      </c>
      <c r="Z133" s="1"/>
      <c r="AA133" s="1"/>
      <c r="AB133" s="1"/>
      <c r="AD133" s="1"/>
      <c r="AI133" t="str">
        <f t="shared" si="66"/>
        <v>Southbury</v>
      </c>
      <c r="AJ133" t="s">
        <v>3189</v>
      </c>
      <c r="AK133" s="9">
        <v>5</v>
      </c>
      <c r="AL133" s="7"/>
      <c r="AN133" s="97">
        <v>9</v>
      </c>
      <c r="AO133" s="99">
        <v>9</v>
      </c>
      <c r="AP133" s="99">
        <v>110</v>
      </c>
      <c r="AQ133" s="106">
        <v>69640</v>
      </c>
      <c r="AR133" s="106">
        <f t="shared" si="64"/>
        <v>9009</v>
      </c>
      <c r="AS133" t="s">
        <v>1711</v>
      </c>
      <c r="AT133" s="109">
        <f t="shared" si="65"/>
        <v>969640</v>
      </c>
      <c r="AW133">
        <v>39.97</v>
      </c>
      <c r="AX133">
        <v>0.91</v>
      </c>
      <c r="AY133">
        <v>39.06</v>
      </c>
      <c r="AZ133" s="2"/>
      <c r="BF133" s="117"/>
      <c r="BI133" s="117"/>
      <c r="BJ133" s="117"/>
    </row>
    <row r="134" spans="1:62" hidden="1" outlineLevel="1">
      <c r="A134" t="s">
        <v>2091</v>
      </c>
      <c r="B134" s="9" t="s">
        <v>136</v>
      </c>
      <c r="C134" s="1">
        <f t="shared" si="53"/>
        <v>3541</v>
      </c>
      <c r="D134" s="7">
        <f t="shared" si="54"/>
        <v>2</v>
      </c>
      <c r="E134" s="7" t="e">
        <f t="shared" si="55"/>
        <v>#N/A</v>
      </c>
      <c r="F134" s="7">
        <f t="shared" si="56"/>
        <v>0</v>
      </c>
      <c r="G134" s="7">
        <f t="shared" si="52"/>
        <v>3</v>
      </c>
      <c r="H134" s="49">
        <f t="shared" si="57"/>
        <v>1420</v>
      </c>
      <c r="I134" s="177">
        <f t="shared" si="58"/>
        <v>0.40101666195989832</v>
      </c>
      <c r="J134" s="8"/>
      <c r="K134" s="2">
        <f t="shared" si="59"/>
        <v>0.23185540807681446</v>
      </c>
      <c r="L134" s="2">
        <f t="shared" si="60"/>
        <v>0</v>
      </c>
      <c r="M134" s="2">
        <f t="shared" si="61"/>
        <v>0</v>
      </c>
      <c r="N134" s="2">
        <f t="shared" si="62"/>
        <v>0.12115221688788477</v>
      </c>
      <c r="O134" s="2">
        <f t="shared" si="63"/>
        <v>0.64699237503530072</v>
      </c>
      <c r="P134" s="1">
        <v>821</v>
      </c>
      <c r="Q134" s="1"/>
      <c r="R134" s="1"/>
      <c r="S134" s="1">
        <v>429</v>
      </c>
      <c r="T134" s="1">
        <v>2241</v>
      </c>
      <c r="U134" s="1">
        <v>27</v>
      </c>
      <c r="V134" s="1"/>
      <c r="X134" s="1"/>
      <c r="Y134">
        <v>23</v>
      </c>
      <c r="Z134" s="1"/>
      <c r="AA134" s="1"/>
      <c r="AB134" s="1"/>
      <c r="AD134" s="1"/>
      <c r="AI134" t="str">
        <f t="shared" si="66"/>
        <v>Southington</v>
      </c>
      <c r="AJ134" t="s">
        <v>1567</v>
      </c>
      <c r="AK134" s="9">
        <v>1</v>
      </c>
      <c r="AL134" s="7"/>
      <c r="AN134" s="97">
        <v>9</v>
      </c>
      <c r="AO134" s="99">
        <v>3</v>
      </c>
      <c r="AP134" s="99">
        <v>115</v>
      </c>
      <c r="AQ134" s="106">
        <v>70550</v>
      </c>
      <c r="AR134" s="106">
        <f t="shared" si="64"/>
        <v>9003</v>
      </c>
      <c r="AS134" t="s">
        <v>1711</v>
      </c>
      <c r="AT134" s="109">
        <f t="shared" si="65"/>
        <v>970550</v>
      </c>
      <c r="AW134">
        <v>36.619999999999997</v>
      </c>
      <c r="AX134">
        <v>0.63</v>
      </c>
      <c r="AY134">
        <v>35.99</v>
      </c>
      <c r="AZ134" s="2"/>
      <c r="BF134" s="117"/>
      <c r="BI134" s="117"/>
      <c r="BJ134" s="117"/>
    </row>
    <row r="135" spans="1:62" hidden="1" outlineLevel="1">
      <c r="A135" t="s">
        <v>2199</v>
      </c>
      <c r="B135" s="9" t="s">
        <v>136</v>
      </c>
      <c r="C135" s="1">
        <f t="shared" si="53"/>
        <v>213</v>
      </c>
      <c r="D135" s="7">
        <f t="shared" si="54"/>
        <v>2</v>
      </c>
      <c r="E135" s="7" t="e">
        <f t="shared" si="55"/>
        <v>#N/A</v>
      </c>
      <c r="F135" s="7">
        <f t="shared" si="56"/>
        <v>0</v>
      </c>
      <c r="G135" s="7">
        <f t="shared" si="52"/>
        <v>3</v>
      </c>
      <c r="H135" s="49">
        <f t="shared" si="57"/>
        <v>71</v>
      </c>
      <c r="I135" s="177">
        <f t="shared" si="58"/>
        <v>0.33333333333333331</v>
      </c>
      <c r="J135" s="8"/>
      <c r="K135" s="2">
        <f t="shared" si="59"/>
        <v>0.2300469483568075</v>
      </c>
      <c r="L135" s="2">
        <f t="shared" si="60"/>
        <v>0</v>
      </c>
      <c r="M135" s="2">
        <f t="shared" si="61"/>
        <v>0</v>
      </c>
      <c r="N135" s="2">
        <f t="shared" si="62"/>
        <v>0.18779342723004694</v>
      </c>
      <c r="O135" s="2">
        <f t="shared" si="63"/>
        <v>0.5821596244131455</v>
      </c>
      <c r="P135" s="1">
        <v>49</v>
      </c>
      <c r="Q135" s="1"/>
      <c r="R135" s="1"/>
      <c r="S135" s="1">
        <v>40</v>
      </c>
      <c r="T135" s="1">
        <v>120</v>
      </c>
      <c r="U135" s="1">
        <v>1</v>
      </c>
      <c r="V135" s="1"/>
      <c r="X135" s="1"/>
      <c r="Y135">
        <v>3</v>
      </c>
      <c r="Z135" s="1"/>
      <c r="AA135" s="1"/>
      <c r="AB135" s="1"/>
      <c r="AD135" s="1"/>
      <c r="AI135" t="str">
        <f t="shared" si="66"/>
        <v>Sprague</v>
      </c>
      <c r="AJ135" t="s">
        <v>2803</v>
      </c>
      <c r="AK135" s="9">
        <v>2</v>
      </c>
      <c r="AL135" s="7"/>
      <c r="AN135" s="97">
        <v>9</v>
      </c>
      <c r="AO135" s="99">
        <v>11</v>
      </c>
      <c r="AP135" s="99">
        <v>90</v>
      </c>
      <c r="AQ135" s="106">
        <v>71670</v>
      </c>
      <c r="AR135" s="106">
        <f t="shared" si="64"/>
        <v>9011</v>
      </c>
      <c r="AS135" t="s">
        <v>1711</v>
      </c>
      <c r="AT135" s="109">
        <f t="shared" si="65"/>
        <v>971670</v>
      </c>
      <c r="AW135">
        <v>13.83</v>
      </c>
      <c r="AX135">
        <v>0.61</v>
      </c>
      <c r="AY135">
        <v>13.21</v>
      </c>
      <c r="AZ135" s="2"/>
      <c r="BF135" s="117"/>
      <c r="BI135" s="117"/>
      <c r="BJ135" s="117"/>
    </row>
    <row r="136" spans="1:62" hidden="1" outlineLevel="1">
      <c r="A136" t="s">
        <v>2980</v>
      </c>
      <c r="B136" s="9" t="s">
        <v>136</v>
      </c>
      <c r="C136" s="1">
        <f t="shared" si="53"/>
        <v>728</v>
      </c>
      <c r="D136" s="7">
        <f t="shared" si="54"/>
        <v>2</v>
      </c>
      <c r="E136" s="7" t="e">
        <f t="shared" si="55"/>
        <v>#N/A</v>
      </c>
      <c r="F136" s="7">
        <f t="shared" si="56"/>
        <v>0</v>
      </c>
      <c r="G136" s="7">
        <f t="shared" si="52"/>
        <v>3</v>
      </c>
      <c r="H136" s="49">
        <f t="shared" si="57"/>
        <v>322</v>
      </c>
      <c r="I136" s="177">
        <f t="shared" si="58"/>
        <v>0.44230769230769229</v>
      </c>
      <c r="J136" s="8"/>
      <c r="K136" s="2">
        <f t="shared" si="59"/>
        <v>0.18818681318681318</v>
      </c>
      <c r="L136" s="2">
        <f t="shared" si="60"/>
        <v>0</v>
      </c>
      <c r="M136" s="2">
        <f t="shared" si="61"/>
        <v>0</v>
      </c>
      <c r="N136" s="2">
        <f t="shared" si="62"/>
        <v>0.15659340659340659</v>
      </c>
      <c r="O136" s="2">
        <f t="shared" si="63"/>
        <v>0.65521978021978022</v>
      </c>
      <c r="P136" s="1">
        <v>137</v>
      </c>
      <c r="Q136" s="1"/>
      <c r="R136" s="1"/>
      <c r="S136" s="1">
        <v>114</v>
      </c>
      <c r="T136" s="1">
        <v>459</v>
      </c>
      <c r="U136" s="1">
        <v>6</v>
      </c>
      <c r="V136" s="1"/>
      <c r="X136" s="1"/>
      <c r="Y136">
        <v>12</v>
      </c>
      <c r="Z136" s="1"/>
      <c r="AA136" s="1"/>
      <c r="AB136" s="1"/>
      <c r="AD136" s="1"/>
      <c r="AI136" t="str">
        <f t="shared" si="66"/>
        <v>Stafford</v>
      </c>
      <c r="AJ136" t="s">
        <v>2804</v>
      </c>
      <c r="AK136" s="9">
        <v>2</v>
      </c>
      <c r="AL136" s="7"/>
      <c r="AN136" s="97">
        <v>9</v>
      </c>
      <c r="AO136" s="99">
        <v>13</v>
      </c>
      <c r="AP136" s="99">
        <v>45</v>
      </c>
      <c r="AQ136" s="106">
        <v>72090</v>
      </c>
      <c r="AR136" s="106">
        <f t="shared" si="64"/>
        <v>9013</v>
      </c>
      <c r="AS136" t="s">
        <v>1711</v>
      </c>
      <c r="AT136" s="109">
        <f t="shared" si="65"/>
        <v>972090</v>
      </c>
      <c r="AW136">
        <v>58.77</v>
      </c>
      <c r="AX136">
        <v>0.81</v>
      </c>
      <c r="AY136">
        <v>57.96</v>
      </c>
      <c r="AZ136" s="2"/>
      <c r="BF136" s="117"/>
      <c r="BI136" s="117"/>
      <c r="BJ136" s="117"/>
    </row>
    <row r="137" spans="1:62" hidden="1" outlineLevel="1">
      <c r="A137" t="s">
        <v>133</v>
      </c>
      <c r="B137" s="9" t="s">
        <v>136</v>
      </c>
      <c r="C137" s="1">
        <f t="shared" si="53"/>
        <v>6039</v>
      </c>
      <c r="D137" s="7">
        <f t="shared" si="54"/>
        <v>2</v>
      </c>
      <c r="E137" s="7" t="e">
        <f t="shared" si="55"/>
        <v>#N/A</v>
      </c>
      <c r="F137" s="7">
        <f t="shared" si="56"/>
        <v>0</v>
      </c>
      <c r="G137" s="7">
        <f t="shared" si="52"/>
        <v>3</v>
      </c>
      <c r="H137" s="49">
        <f t="shared" si="57"/>
        <v>1643</v>
      </c>
      <c r="I137" s="177">
        <f t="shared" si="58"/>
        <v>0.27206491140917372</v>
      </c>
      <c r="J137" s="8"/>
      <c r="K137" s="2">
        <f t="shared" si="59"/>
        <v>0.30303030303030304</v>
      </c>
      <c r="L137" s="2">
        <f t="shared" si="60"/>
        <v>0</v>
      </c>
      <c r="M137" s="2">
        <f t="shared" si="61"/>
        <v>0</v>
      </c>
      <c r="N137" s="2">
        <f t="shared" si="62"/>
        <v>0.10250041397582381</v>
      </c>
      <c r="O137" s="2">
        <f t="shared" si="63"/>
        <v>0.59446928299387325</v>
      </c>
      <c r="P137" s="1">
        <v>1830</v>
      </c>
      <c r="Q137" s="1"/>
      <c r="R137" s="1"/>
      <c r="S137" s="1">
        <v>619</v>
      </c>
      <c r="T137" s="1">
        <v>3473</v>
      </c>
      <c r="U137" s="1">
        <v>29</v>
      </c>
      <c r="V137" s="1"/>
      <c r="X137" s="1"/>
      <c r="Y137">
        <v>88</v>
      </c>
      <c r="Z137" s="1"/>
      <c r="AA137" s="1"/>
      <c r="AB137" s="1"/>
      <c r="AD137" s="1"/>
      <c r="AI137" t="str">
        <f t="shared" si="66"/>
        <v>Stamford</v>
      </c>
      <c r="AJ137" t="s">
        <v>19</v>
      </c>
      <c r="AK137" s="9">
        <v>4</v>
      </c>
      <c r="AL137" s="7"/>
      <c r="AN137" s="97">
        <v>9</v>
      </c>
      <c r="AO137" s="99">
        <v>1</v>
      </c>
      <c r="AP137" s="99">
        <v>90</v>
      </c>
      <c r="AQ137" s="106">
        <v>73070</v>
      </c>
      <c r="AR137" s="106">
        <f t="shared" si="64"/>
        <v>9001</v>
      </c>
      <c r="AS137" t="s">
        <v>1711</v>
      </c>
      <c r="AT137" s="109">
        <f t="shared" si="65"/>
        <v>973070</v>
      </c>
      <c r="AW137">
        <v>52.07</v>
      </c>
      <c r="AX137">
        <v>14.33</v>
      </c>
      <c r="AY137">
        <v>37.75</v>
      </c>
      <c r="AZ137" s="2"/>
      <c r="BF137" s="117"/>
      <c r="BI137" s="117"/>
      <c r="BJ137" s="117"/>
    </row>
    <row r="138" spans="1:62" hidden="1" outlineLevel="1">
      <c r="A138" t="s">
        <v>2544</v>
      </c>
      <c r="B138" s="9" t="s">
        <v>136</v>
      </c>
      <c r="C138" s="1">
        <f t="shared" si="53"/>
        <v>232</v>
      </c>
      <c r="D138" s="7">
        <f t="shared" si="54"/>
        <v>2</v>
      </c>
      <c r="E138" s="7" t="e">
        <f t="shared" si="55"/>
        <v>#N/A</v>
      </c>
      <c r="F138" s="7">
        <f t="shared" si="56"/>
        <v>0</v>
      </c>
      <c r="G138" s="7">
        <f t="shared" si="52"/>
        <v>3</v>
      </c>
      <c r="H138" s="49">
        <f t="shared" si="57"/>
        <v>142</v>
      </c>
      <c r="I138" s="177">
        <f t="shared" si="58"/>
        <v>0.61206896551724133</v>
      </c>
      <c r="J138" s="8"/>
      <c r="K138" s="2">
        <f t="shared" si="59"/>
        <v>0.14224137931034483</v>
      </c>
      <c r="L138" s="2">
        <f t="shared" si="60"/>
        <v>0</v>
      </c>
      <c r="M138" s="2">
        <f t="shared" si="61"/>
        <v>0</v>
      </c>
      <c r="N138" s="2">
        <f t="shared" si="62"/>
        <v>8.6206896551724144E-2</v>
      </c>
      <c r="O138" s="2">
        <f t="shared" si="63"/>
        <v>0.77155172413793105</v>
      </c>
      <c r="P138" s="1">
        <v>33</v>
      </c>
      <c r="Q138" s="1"/>
      <c r="R138" s="1"/>
      <c r="S138" s="1">
        <v>20</v>
      </c>
      <c r="T138" s="1">
        <v>175</v>
      </c>
      <c r="U138" s="1">
        <v>3</v>
      </c>
      <c r="V138" s="1"/>
      <c r="X138" s="1"/>
      <c r="Y138">
        <v>1</v>
      </c>
      <c r="Z138" s="1"/>
      <c r="AA138" s="1"/>
      <c r="AB138" s="1"/>
      <c r="AD138" s="1"/>
      <c r="AI138" t="str">
        <f t="shared" si="66"/>
        <v>Sterling</v>
      </c>
      <c r="AJ138" t="s">
        <v>2452</v>
      </c>
      <c r="AK138" s="9">
        <v>2</v>
      </c>
      <c r="AL138" s="7"/>
      <c r="AN138" s="97">
        <v>9</v>
      </c>
      <c r="AO138" s="99">
        <v>15</v>
      </c>
      <c r="AP138" s="99">
        <v>60</v>
      </c>
      <c r="AQ138" s="106">
        <v>73420</v>
      </c>
      <c r="AR138" s="106">
        <f t="shared" si="64"/>
        <v>9015</v>
      </c>
      <c r="AS138" t="s">
        <v>1711</v>
      </c>
      <c r="AT138" s="109">
        <f t="shared" si="65"/>
        <v>973420</v>
      </c>
      <c r="AW138">
        <v>27.31</v>
      </c>
      <c r="AX138">
        <v>0.08</v>
      </c>
      <c r="AY138">
        <v>27.23</v>
      </c>
      <c r="AZ138" s="2"/>
      <c r="BF138" s="117"/>
      <c r="BI138" s="117"/>
      <c r="BJ138" s="117"/>
    </row>
    <row r="139" spans="1:62" hidden="1" outlineLevel="1">
      <c r="A139" t="s">
        <v>2622</v>
      </c>
      <c r="B139" s="9" t="s">
        <v>136</v>
      </c>
      <c r="C139" s="1">
        <f t="shared" si="53"/>
        <v>1373</v>
      </c>
      <c r="D139" s="7">
        <f t="shared" si="54"/>
        <v>2</v>
      </c>
      <c r="E139" s="7" t="e">
        <f t="shared" si="55"/>
        <v>#N/A</v>
      </c>
      <c r="F139" s="7">
        <f t="shared" si="56"/>
        <v>0</v>
      </c>
      <c r="G139" s="7">
        <f t="shared" si="52"/>
        <v>3</v>
      </c>
      <c r="H139" s="49">
        <f t="shared" si="57"/>
        <v>226</v>
      </c>
      <c r="I139" s="177">
        <f t="shared" si="58"/>
        <v>0.16460305899490169</v>
      </c>
      <c r="J139" s="8"/>
      <c r="K139" s="2">
        <f t="shared" si="59"/>
        <v>0.35032774945375089</v>
      </c>
      <c r="L139" s="2">
        <f t="shared" si="60"/>
        <v>0</v>
      </c>
      <c r="M139" s="2">
        <f t="shared" si="61"/>
        <v>0</v>
      </c>
      <c r="N139" s="2">
        <f t="shared" si="62"/>
        <v>0.10487982520029134</v>
      </c>
      <c r="O139" s="2">
        <f t="shared" si="63"/>
        <v>0.54479242534595773</v>
      </c>
      <c r="P139" s="1">
        <v>481</v>
      </c>
      <c r="Q139" s="1"/>
      <c r="R139" s="1"/>
      <c r="S139" s="1">
        <v>144</v>
      </c>
      <c r="T139" s="1">
        <v>707</v>
      </c>
      <c r="U139" s="1">
        <v>14</v>
      </c>
      <c r="V139" s="1"/>
      <c r="X139" s="1"/>
      <c r="Y139">
        <v>27</v>
      </c>
      <c r="Z139" s="1"/>
      <c r="AA139" s="1"/>
      <c r="AB139" s="1"/>
      <c r="AD139" s="1"/>
      <c r="AI139" t="str">
        <f t="shared" si="66"/>
        <v>Stonington</v>
      </c>
      <c r="AJ139" t="s">
        <v>2803</v>
      </c>
      <c r="AK139" s="9">
        <v>2</v>
      </c>
      <c r="AL139" s="7"/>
      <c r="AN139" s="97">
        <v>9</v>
      </c>
      <c r="AO139" s="99">
        <v>11</v>
      </c>
      <c r="AP139" s="99">
        <v>95</v>
      </c>
      <c r="AQ139" s="106">
        <v>73770</v>
      </c>
      <c r="AR139" s="106">
        <f t="shared" si="64"/>
        <v>9011</v>
      </c>
      <c r="AS139" t="s">
        <v>1711</v>
      </c>
      <c r="AT139" s="109">
        <f t="shared" si="65"/>
        <v>973770</v>
      </c>
      <c r="AW139">
        <v>50.04</v>
      </c>
      <c r="AX139">
        <v>11.35</v>
      </c>
      <c r="AY139">
        <v>38.69</v>
      </c>
      <c r="AZ139" s="2"/>
      <c r="BF139" s="117"/>
      <c r="BI139" s="117"/>
      <c r="BJ139" s="117"/>
    </row>
    <row r="140" spans="1:62" hidden="1" outlineLevel="1">
      <c r="A140" t="s">
        <v>3038</v>
      </c>
      <c r="B140" s="9" t="s">
        <v>136</v>
      </c>
      <c r="C140" s="1">
        <f t="shared" si="53"/>
        <v>2907</v>
      </c>
      <c r="D140" s="7">
        <f t="shared" si="54"/>
        <v>2</v>
      </c>
      <c r="E140" s="7" t="e">
        <f t="shared" si="55"/>
        <v>#N/A</v>
      </c>
      <c r="F140" s="7">
        <f t="shared" si="56"/>
        <v>0</v>
      </c>
      <c r="G140" s="7">
        <f t="shared" si="52"/>
        <v>3</v>
      </c>
      <c r="H140" s="49">
        <f t="shared" si="57"/>
        <v>1254</v>
      </c>
      <c r="I140" s="177">
        <f t="shared" si="58"/>
        <v>0.43137254901960786</v>
      </c>
      <c r="J140" s="8"/>
      <c r="K140" s="2">
        <f t="shared" si="59"/>
        <v>0.22428620571035432</v>
      </c>
      <c r="L140" s="2">
        <f t="shared" si="60"/>
        <v>0</v>
      </c>
      <c r="M140" s="2">
        <f t="shared" si="61"/>
        <v>0</v>
      </c>
      <c r="N140" s="2">
        <f t="shared" si="62"/>
        <v>0.1021671826625387</v>
      </c>
      <c r="O140" s="2">
        <f t="shared" si="63"/>
        <v>0.67354661162710705</v>
      </c>
      <c r="P140" s="1">
        <v>652</v>
      </c>
      <c r="Q140" s="1"/>
      <c r="R140" s="1"/>
      <c r="S140" s="1">
        <v>297</v>
      </c>
      <c r="T140" s="1">
        <v>1906</v>
      </c>
      <c r="U140" s="1">
        <v>14</v>
      </c>
      <c r="V140" s="1"/>
      <c r="X140" s="1"/>
      <c r="Y140">
        <v>38</v>
      </c>
      <c r="Z140" s="1"/>
      <c r="AA140" s="1"/>
      <c r="AB140" s="1"/>
      <c r="AD140" s="1"/>
      <c r="AI140" t="str">
        <f t="shared" si="66"/>
        <v>Stratford</v>
      </c>
      <c r="AJ140" t="s">
        <v>19</v>
      </c>
      <c r="AK140" s="9">
        <v>3</v>
      </c>
      <c r="AL140" s="7"/>
      <c r="AN140" s="97">
        <v>9</v>
      </c>
      <c r="AO140" s="99">
        <v>1</v>
      </c>
      <c r="AP140" s="99">
        <v>95</v>
      </c>
      <c r="AQ140" s="106">
        <v>74190</v>
      </c>
      <c r="AR140" s="106">
        <f t="shared" si="64"/>
        <v>9001</v>
      </c>
      <c r="AS140" t="s">
        <v>1711</v>
      </c>
      <c r="AT140" s="109">
        <f t="shared" si="65"/>
        <v>974190</v>
      </c>
      <c r="AW140">
        <v>19.88</v>
      </c>
      <c r="AX140">
        <v>2.29</v>
      </c>
      <c r="AY140">
        <v>17.59</v>
      </c>
      <c r="AZ140" s="2"/>
      <c r="BF140" s="117"/>
      <c r="BI140" s="117"/>
      <c r="BJ140" s="117"/>
    </row>
    <row r="141" spans="1:62" hidden="1" outlineLevel="1">
      <c r="A141" t="s">
        <v>592</v>
      </c>
      <c r="B141" s="9" t="s">
        <v>136</v>
      </c>
      <c r="C141" s="1">
        <f t="shared" si="53"/>
        <v>1308</v>
      </c>
      <c r="D141" s="7">
        <f t="shared" si="54"/>
        <v>2</v>
      </c>
      <c r="E141" s="7" t="e">
        <f t="shared" si="55"/>
        <v>#N/A</v>
      </c>
      <c r="F141" s="7">
        <f t="shared" si="56"/>
        <v>0</v>
      </c>
      <c r="G141" s="7">
        <f t="shared" si="52"/>
        <v>3</v>
      </c>
      <c r="H141" s="49">
        <f t="shared" si="57"/>
        <v>367</v>
      </c>
      <c r="I141" s="177">
        <f t="shared" si="58"/>
        <v>0.2805810397553517</v>
      </c>
      <c r="J141" s="8"/>
      <c r="K141" s="2">
        <f t="shared" si="59"/>
        <v>0.29663608562691129</v>
      </c>
      <c r="L141" s="2">
        <f t="shared" si="60"/>
        <v>0</v>
      </c>
      <c r="M141" s="2">
        <f t="shared" si="61"/>
        <v>0</v>
      </c>
      <c r="N141" s="2">
        <f t="shared" si="62"/>
        <v>0.11314984709480122</v>
      </c>
      <c r="O141" s="2">
        <f t="shared" si="63"/>
        <v>0.59021406727828751</v>
      </c>
      <c r="P141" s="1">
        <v>388</v>
      </c>
      <c r="Q141" s="1"/>
      <c r="R141" s="1"/>
      <c r="S141" s="1">
        <v>148</v>
      </c>
      <c r="T141" s="1">
        <v>755</v>
      </c>
      <c r="U141" s="1">
        <v>7</v>
      </c>
      <c r="V141" s="1"/>
      <c r="X141" s="1"/>
      <c r="Y141">
        <v>10</v>
      </c>
      <c r="Z141" s="1"/>
      <c r="AA141" s="1"/>
      <c r="AB141" s="1"/>
      <c r="AD141" s="1"/>
      <c r="AI141" t="str">
        <f t="shared" si="66"/>
        <v>Suffield</v>
      </c>
      <c r="AJ141" t="s">
        <v>1567</v>
      </c>
      <c r="AK141" s="9">
        <v>2</v>
      </c>
      <c r="AL141" s="7"/>
      <c r="AN141" s="97">
        <v>9</v>
      </c>
      <c r="AO141" s="99">
        <v>3</v>
      </c>
      <c r="AP141" s="99">
        <v>125</v>
      </c>
      <c r="AQ141" s="106">
        <v>74540</v>
      </c>
      <c r="AR141" s="106">
        <f t="shared" si="64"/>
        <v>9003</v>
      </c>
      <c r="AS141" t="s">
        <v>1711</v>
      </c>
      <c r="AT141" s="109">
        <f t="shared" si="65"/>
        <v>974540</v>
      </c>
      <c r="AW141">
        <v>42.94</v>
      </c>
      <c r="AX141">
        <v>0.72</v>
      </c>
      <c r="AY141">
        <v>42.21</v>
      </c>
      <c r="AZ141" s="2"/>
      <c r="BF141" s="117"/>
      <c r="BI141" s="117"/>
      <c r="BJ141" s="117"/>
    </row>
    <row r="142" spans="1:62" hidden="1" outlineLevel="1">
      <c r="A142" t="s">
        <v>3007</v>
      </c>
      <c r="B142" s="9" t="s">
        <v>136</v>
      </c>
      <c r="C142" s="1">
        <f t="shared" si="53"/>
        <v>662</v>
      </c>
      <c r="D142" s="7">
        <f t="shared" si="54"/>
        <v>2</v>
      </c>
      <c r="E142" s="7" t="e">
        <f t="shared" si="55"/>
        <v>#N/A</v>
      </c>
      <c r="F142" s="7">
        <f t="shared" si="56"/>
        <v>0</v>
      </c>
      <c r="G142" s="7">
        <f t="shared" si="52"/>
        <v>3</v>
      </c>
      <c r="H142" s="49">
        <f t="shared" si="57"/>
        <v>332</v>
      </c>
      <c r="I142" s="177">
        <f t="shared" si="58"/>
        <v>0.50151057401812693</v>
      </c>
      <c r="J142" s="8"/>
      <c r="K142" s="2">
        <f t="shared" si="59"/>
        <v>0.1797583081570997</v>
      </c>
      <c r="L142" s="2">
        <f t="shared" si="60"/>
        <v>0</v>
      </c>
      <c r="M142" s="2">
        <f t="shared" si="61"/>
        <v>0</v>
      </c>
      <c r="N142" s="2">
        <f t="shared" si="62"/>
        <v>0.12990936555891239</v>
      </c>
      <c r="O142" s="2">
        <f t="shared" si="63"/>
        <v>0.69033232628398788</v>
      </c>
      <c r="P142" s="1">
        <v>119</v>
      </c>
      <c r="Q142" s="1"/>
      <c r="R142" s="1"/>
      <c r="S142" s="1">
        <v>86</v>
      </c>
      <c r="T142" s="1">
        <v>451</v>
      </c>
      <c r="U142" s="1">
        <v>3</v>
      </c>
      <c r="V142" s="1"/>
      <c r="X142" s="1"/>
      <c r="Y142">
        <v>3</v>
      </c>
      <c r="Z142" s="1"/>
      <c r="AA142" s="1"/>
      <c r="AB142" s="1"/>
      <c r="AD142" s="1"/>
      <c r="AI142" t="str">
        <f t="shared" si="66"/>
        <v>Thomaston</v>
      </c>
      <c r="AJ142" t="s">
        <v>1509</v>
      </c>
      <c r="AK142" s="9">
        <v>5</v>
      </c>
      <c r="AL142" s="7"/>
      <c r="AN142" s="97">
        <v>9</v>
      </c>
      <c r="AO142" s="99">
        <v>5</v>
      </c>
      <c r="AP142" s="99">
        <v>100</v>
      </c>
      <c r="AQ142" s="106">
        <v>75730</v>
      </c>
      <c r="AR142" s="106">
        <f t="shared" si="64"/>
        <v>9005</v>
      </c>
      <c r="AS142" t="s">
        <v>1711</v>
      </c>
      <c r="AT142" s="109">
        <f t="shared" si="65"/>
        <v>975730</v>
      </c>
      <c r="AW142">
        <v>12.23</v>
      </c>
      <c r="AX142">
        <v>0.22</v>
      </c>
      <c r="AY142">
        <v>12.01</v>
      </c>
      <c r="AZ142" s="2"/>
      <c r="BF142" s="117"/>
      <c r="BI142" s="117"/>
      <c r="BJ142" s="117"/>
    </row>
    <row r="143" spans="1:62" hidden="1" outlineLevel="1">
      <c r="A143" t="s">
        <v>2586</v>
      </c>
      <c r="B143" s="9" t="s">
        <v>136</v>
      </c>
      <c r="C143" s="1">
        <f t="shared" si="53"/>
        <v>556</v>
      </c>
      <c r="D143" s="7">
        <f t="shared" si="54"/>
        <v>2</v>
      </c>
      <c r="E143" s="7" t="e">
        <f t="shared" si="55"/>
        <v>#N/A</v>
      </c>
      <c r="F143" s="7">
        <f t="shared" si="56"/>
        <v>0</v>
      </c>
      <c r="G143" s="7">
        <f t="shared" si="52"/>
        <v>3</v>
      </c>
      <c r="H143" s="49">
        <f t="shared" si="57"/>
        <v>225</v>
      </c>
      <c r="I143" s="177">
        <f t="shared" si="58"/>
        <v>0.40467625899280574</v>
      </c>
      <c r="J143" s="8"/>
      <c r="K143" s="2">
        <f t="shared" si="59"/>
        <v>0.20503597122302158</v>
      </c>
      <c r="L143" s="2">
        <f t="shared" si="60"/>
        <v>0</v>
      </c>
      <c r="M143" s="2">
        <f t="shared" si="61"/>
        <v>0</v>
      </c>
      <c r="N143" s="2">
        <f t="shared" si="62"/>
        <v>0.15647482014388489</v>
      </c>
      <c r="O143" s="2">
        <f t="shared" si="63"/>
        <v>0.63848920863309344</v>
      </c>
      <c r="P143" s="1">
        <v>114</v>
      </c>
      <c r="Q143" s="1"/>
      <c r="R143" s="1"/>
      <c r="S143" s="1">
        <v>87</v>
      </c>
      <c r="T143" s="1">
        <v>339</v>
      </c>
      <c r="U143" s="1">
        <v>8</v>
      </c>
      <c r="V143" s="1"/>
      <c r="X143" s="1"/>
      <c r="Y143">
        <v>8</v>
      </c>
      <c r="Z143" s="1"/>
      <c r="AA143" s="1"/>
      <c r="AB143" s="1"/>
      <c r="AD143" s="1"/>
      <c r="AI143" t="str">
        <f t="shared" si="66"/>
        <v>Thompson</v>
      </c>
      <c r="AJ143" t="s">
        <v>2452</v>
      </c>
      <c r="AK143" s="9">
        <v>2</v>
      </c>
      <c r="AL143" s="7"/>
      <c r="AN143" s="97">
        <v>9</v>
      </c>
      <c r="AO143" s="99">
        <v>15</v>
      </c>
      <c r="AP143" s="99">
        <v>65</v>
      </c>
      <c r="AQ143" s="106">
        <v>75870</v>
      </c>
      <c r="AR143" s="106">
        <f t="shared" si="64"/>
        <v>9015</v>
      </c>
      <c r="AS143" t="s">
        <v>1711</v>
      </c>
      <c r="AT143" s="109">
        <f t="shared" si="65"/>
        <v>975870</v>
      </c>
      <c r="AW143">
        <v>48.65</v>
      </c>
      <c r="AX143">
        <v>1.71</v>
      </c>
      <c r="AY143">
        <v>46.94</v>
      </c>
      <c r="AZ143" s="2"/>
      <c r="BF143" s="117"/>
      <c r="BI143" s="117"/>
      <c r="BJ143" s="117"/>
    </row>
    <row r="144" spans="1:62" hidden="1" outlineLevel="1">
      <c r="A144" t="s">
        <v>2804</v>
      </c>
      <c r="B144" s="9" t="s">
        <v>136</v>
      </c>
      <c r="C144" s="1">
        <f t="shared" si="53"/>
        <v>1242</v>
      </c>
      <c r="D144" s="7">
        <f t="shared" si="54"/>
        <v>2</v>
      </c>
      <c r="E144" s="7" t="e">
        <f t="shared" si="55"/>
        <v>#N/A</v>
      </c>
      <c r="F144" s="7">
        <f t="shared" si="56"/>
        <v>0</v>
      </c>
      <c r="G144" s="7">
        <f t="shared" si="52"/>
        <v>3</v>
      </c>
      <c r="H144" s="49">
        <f t="shared" si="57"/>
        <v>244</v>
      </c>
      <c r="I144" s="177">
        <f t="shared" si="58"/>
        <v>0.19645732689210951</v>
      </c>
      <c r="J144" s="8"/>
      <c r="K144" s="2">
        <f t="shared" si="59"/>
        <v>0.32528180354267311</v>
      </c>
      <c r="L144" s="2">
        <f t="shared" si="60"/>
        <v>0</v>
      </c>
      <c r="M144" s="2">
        <f t="shared" si="61"/>
        <v>0</v>
      </c>
      <c r="N144" s="2">
        <f t="shared" si="62"/>
        <v>0.13848631239935588</v>
      </c>
      <c r="O144" s="2">
        <f t="shared" si="63"/>
        <v>0.53623188405797095</v>
      </c>
      <c r="P144" s="1">
        <v>404</v>
      </c>
      <c r="Q144" s="1"/>
      <c r="R144" s="1"/>
      <c r="S144" s="1">
        <v>172</v>
      </c>
      <c r="T144" s="1">
        <v>648</v>
      </c>
      <c r="U144" s="1">
        <v>9</v>
      </c>
      <c r="V144" s="1"/>
      <c r="X144" s="1"/>
      <c r="Y144">
        <v>9</v>
      </c>
      <c r="Z144" s="1"/>
      <c r="AA144" s="1"/>
      <c r="AB144" s="1"/>
      <c r="AD144" s="1"/>
      <c r="AI144" t="str">
        <f t="shared" si="66"/>
        <v>Tolland</v>
      </c>
      <c r="AJ144" t="s">
        <v>2804</v>
      </c>
      <c r="AK144" s="9">
        <v>2</v>
      </c>
      <c r="AL144" s="7"/>
      <c r="AN144" s="97">
        <v>9</v>
      </c>
      <c r="AO144" s="99">
        <v>13</v>
      </c>
      <c r="AP144" s="99">
        <v>50</v>
      </c>
      <c r="AQ144" s="106">
        <v>76290</v>
      </c>
      <c r="AR144" s="106">
        <f t="shared" si="64"/>
        <v>9013</v>
      </c>
      <c r="AS144" t="s">
        <v>1711</v>
      </c>
      <c r="AT144" s="109">
        <f t="shared" si="65"/>
        <v>976290</v>
      </c>
      <c r="AW144">
        <v>40.299999999999997</v>
      </c>
      <c r="AX144">
        <v>0.59</v>
      </c>
      <c r="AY144">
        <v>39.71</v>
      </c>
      <c r="AZ144" s="2"/>
      <c r="BF144" s="117"/>
      <c r="BI144" s="117"/>
      <c r="BJ144" s="117"/>
    </row>
    <row r="145" spans="1:62" hidden="1" outlineLevel="1">
      <c r="A145" t="s">
        <v>2000</v>
      </c>
      <c r="B145" s="9" t="s">
        <v>136</v>
      </c>
      <c r="C145" s="1">
        <f t="shared" si="53"/>
        <v>2064</v>
      </c>
      <c r="D145" s="7">
        <f t="shared" si="54"/>
        <v>2</v>
      </c>
      <c r="E145" s="7" t="e">
        <f t="shared" si="55"/>
        <v>#N/A</v>
      </c>
      <c r="F145" s="7">
        <f t="shared" si="56"/>
        <v>0</v>
      </c>
      <c r="G145" s="7">
        <f t="shared" si="52"/>
        <v>3</v>
      </c>
      <c r="H145" s="49">
        <f t="shared" si="57"/>
        <v>933</v>
      </c>
      <c r="I145" s="177">
        <f t="shared" si="58"/>
        <v>0.45203488372093026</v>
      </c>
      <c r="J145" s="8"/>
      <c r="K145" s="2">
        <f t="shared" si="59"/>
        <v>0.20348837209302326</v>
      </c>
      <c r="L145" s="2">
        <f t="shared" si="60"/>
        <v>0</v>
      </c>
      <c r="M145" s="2">
        <f t="shared" si="61"/>
        <v>0</v>
      </c>
      <c r="N145" s="2">
        <f t="shared" si="62"/>
        <v>0.125</v>
      </c>
      <c r="O145" s="2">
        <f t="shared" si="63"/>
        <v>0.67151162790697672</v>
      </c>
      <c r="P145" s="1">
        <v>420</v>
      </c>
      <c r="Q145" s="1"/>
      <c r="R145" s="1"/>
      <c r="S145" s="1">
        <v>258</v>
      </c>
      <c r="T145" s="1">
        <v>1353</v>
      </c>
      <c r="U145" s="1">
        <v>14</v>
      </c>
      <c r="V145" s="1"/>
      <c r="X145" s="1"/>
      <c r="Y145">
        <v>19</v>
      </c>
      <c r="Z145" s="1"/>
      <c r="AA145" s="1"/>
      <c r="AB145" s="1"/>
      <c r="AD145" s="1"/>
      <c r="AI145" t="str">
        <f t="shared" si="66"/>
        <v>Torrington</v>
      </c>
      <c r="AJ145" t="s">
        <v>1509</v>
      </c>
      <c r="AK145" s="9">
        <v>0</v>
      </c>
      <c r="AL145" s="7"/>
      <c r="AN145" s="97">
        <v>9</v>
      </c>
      <c r="AO145" s="99">
        <v>5</v>
      </c>
      <c r="AP145" s="99">
        <v>105</v>
      </c>
      <c r="AQ145" s="106">
        <v>76570</v>
      </c>
      <c r="AR145" s="106">
        <f t="shared" si="64"/>
        <v>9005</v>
      </c>
      <c r="AS145" t="s">
        <v>1711</v>
      </c>
      <c r="AT145" s="109">
        <f t="shared" si="65"/>
        <v>976570</v>
      </c>
      <c r="AW145">
        <v>40.369999999999997</v>
      </c>
      <c r="AX145">
        <v>0.56999999999999995</v>
      </c>
      <c r="AY145">
        <v>39.79</v>
      </c>
      <c r="AZ145" s="2"/>
      <c r="BF145" s="117"/>
      <c r="BI145" s="117"/>
      <c r="BJ145" s="117"/>
    </row>
    <row r="146" spans="1:62" hidden="1" outlineLevel="1">
      <c r="A146" t="s">
        <v>2023</v>
      </c>
      <c r="B146" s="9" t="s">
        <v>136</v>
      </c>
      <c r="C146" s="1">
        <f t="shared" si="53"/>
        <v>3233</v>
      </c>
      <c r="D146" s="7">
        <f t="shared" si="54"/>
        <v>2</v>
      </c>
      <c r="E146" s="7" t="e">
        <f t="shared" si="55"/>
        <v>#N/A</v>
      </c>
      <c r="F146" s="7">
        <f t="shared" si="56"/>
        <v>0</v>
      </c>
      <c r="G146" s="7">
        <f t="shared" si="52"/>
        <v>3</v>
      </c>
      <c r="H146" s="49">
        <f t="shared" si="57"/>
        <v>1031</v>
      </c>
      <c r="I146" s="177">
        <f t="shared" si="58"/>
        <v>0.31889885555211878</v>
      </c>
      <c r="J146" s="8"/>
      <c r="K146" s="2">
        <f t="shared" si="59"/>
        <v>0.28301886792452829</v>
      </c>
      <c r="L146" s="2">
        <f t="shared" si="60"/>
        <v>0</v>
      </c>
      <c r="M146" s="2">
        <f t="shared" si="61"/>
        <v>0</v>
      </c>
      <c r="N146" s="2">
        <f t="shared" si="62"/>
        <v>9.9907206928549333E-2</v>
      </c>
      <c r="O146" s="2">
        <f t="shared" si="63"/>
        <v>0.61707392514692239</v>
      </c>
      <c r="P146" s="1">
        <v>915</v>
      </c>
      <c r="Q146" s="1"/>
      <c r="R146" s="1"/>
      <c r="S146" s="1">
        <v>323</v>
      </c>
      <c r="T146" s="1">
        <v>1946</v>
      </c>
      <c r="U146" s="1">
        <v>20</v>
      </c>
      <c r="V146" s="1"/>
      <c r="X146" s="1"/>
      <c r="Y146">
        <v>29</v>
      </c>
      <c r="Z146" s="1"/>
      <c r="AA146" s="1"/>
      <c r="AB146" s="1"/>
      <c r="AD146" s="1"/>
      <c r="AI146" t="str">
        <f t="shared" si="66"/>
        <v>Trumbull</v>
      </c>
      <c r="AJ146" t="s">
        <v>19</v>
      </c>
      <c r="AK146" s="9">
        <v>4</v>
      </c>
      <c r="AL146" s="7"/>
      <c r="AN146" s="97">
        <v>9</v>
      </c>
      <c r="AO146" s="99">
        <v>1</v>
      </c>
      <c r="AP146" s="99">
        <v>100</v>
      </c>
      <c r="AQ146" s="106">
        <v>77200</v>
      </c>
      <c r="AR146" s="106">
        <f t="shared" si="64"/>
        <v>9001</v>
      </c>
      <c r="AS146" t="s">
        <v>1711</v>
      </c>
      <c r="AT146" s="109">
        <f t="shared" si="65"/>
        <v>977200</v>
      </c>
      <c r="AW146">
        <v>23.52</v>
      </c>
      <c r="AX146">
        <v>0.23</v>
      </c>
      <c r="AY146">
        <v>23.29</v>
      </c>
      <c r="AZ146" s="2"/>
      <c r="BF146" s="117"/>
      <c r="BI146" s="117"/>
      <c r="BJ146" s="117"/>
    </row>
    <row r="147" spans="1:62" hidden="1" outlineLevel="1">
      <c r="A147" t="s">
        <v>3233</v>
      </c>
      <c r="B147" s="9" t="s">
        <v>136</v>
      </c>
      <c r="C147" s="1">
        <f t="shared" si="53"/>
        <v>125</v>
      </c>
      <c r="D147" s="7">
        <f t="shared" si="54"/>
        <v>2</v>
      </c>
      <c r="E147" s="7">
        <f t="shared" si="55"/>
        <v>5</v>
      </c>
      <c r="F147" s="7">
        <f t="shared" si="56"/>
        <v>0</v>
      </c>
      <c r="G147" s="7">
        <f t="shared" si="52"/>
        <v>3</v>
      </c>
      <c r="H147" s="49">
        <f t="shared" si="57"/>
        <v>41</v>
      </c>
      <c r="I147" s="177">
        <f t="shared" si="58"/>
        <v>0.32800000000000001</v>
      </c>
      <c r="J147" s="8"/>
      <c r="K147" s="2">
        <f t="shared" si="59"/>
        <v>0.25600000000000001</v>
      </c>
      <c r="L147" s="2">
        <f t="shared" si="60"/>
        <v>0</v>
      </c>
      <c r="M147" s="2">
        <f t="shared" si="61"/>
        <v>0</v>
      </c>
      <c r="N147" s="2">
        <f t="shared" si="62"/>
        <v>0.128</v>
      </c>
      <c r="O147" s="2">
        <f t="shared" si="63"/>
        <v>0.61599999999999999</v>
      </c>
      <c r="P147" s="1">
        <v>32</v>
      </c>
      <c r="Q147" s="1"/>
      <c r="R147" s="1"/>
      <c r="S147" s="1">
        <v>16</v>
      </c>
      <c r="T147" s="1">
        <v>73</v>
      </c>
      <c r="U147" s="1">
        <v>0</v>
      </c>
      <c r="V147" s="1"/>
      <c r="X147" s="1"/>
      <c r="Y147">
        <v>4</v>
      </c>
      <c r="Z147" s="1"/>
      <c r="AA147" s="1"/>
      <c r="AB147" s="1"/>
      <c r="AD147" s="1"/>
      <c r="AI147" t="str">
        <f t="shared" si="66"/>
        <v>Union</v>
      </c>
      <c r="AJ147" t="s">
        <v>2804</v>
      </c>
      <c r="AK147" s="9">
        <v>2</v>
      </c>
      <c r="AL147" s="7"/>
      <c r="AN147" s="97">
        <v>9</v>
      </c>
      <c r="AO147" s="99">
        <v>13</v>
      </c>
      <c r="AP147" s="99">
        <v>55</v>
      </c>
      <c r="AQ147" s="106">
        <v>77830</v>
      </c>
      <c r="AR147" s="106">
        <f t="shared" si="64"/>
        <v>9013</v>
      </c>
      <c r="AS147" t="s">
        <v>1711</v>
      </c>
      <c r="AT147" s="109">
        <f t="shared" si="65"/>
        <v>977830</v>
      </c>
      <c r="AW147">
        <v>29.83</v>
      </c>
      <c r="AX147">
        <v>1.1200000000000001</v>
      </c>
      <c r="AY147">
        <v>28.71</v>
      </c>
      <c r="AZ147" s="2"/>
      <c r="BF147" s="117"/>
      <c r="BI147" s="117"/>
      <c r="BJ147" s="117"/>
    </row>
    <row r="148" spans="1:62" hidden="1" outlineLevel="1">
      <c r="A148" t="s">
        <v>457</v>
      </c>
      <c r="B148" s="9" t="s">
        <v>136</v>
      </c>
      <c r="C148" s="1">
        <f t="shared" si="53"/>
        <v>1582</v>
      </c>
      <c r="D148" s="7">
        <f t="shared" si="54"/>
        <v>2</v>
      </c>
      <c r="E148" s="7" t="e">
        <f t="shared" si="55"/>
        <v>#N/A</v>
      </c>
      <c r="F148" s="7">
        <f t="shared" si="56"/>
        <v>0</v>
      </c>
      <c r="G148" s="7">
        <f t="shared" si="52"/>
        <v>3</v>
      </c>
      <c r="H148" s="49">
        <f t="shared" si="57"/>
        <v>461</v>
      </c>
      <c r="I148" s="177">
        <f t="shared" si="58"/>
        <v>0.2914032869785082</v>
      </c>
      <c r="J148" s="8"/>
      <c r="K148" s="2">
        <f t="shared" si="59"/>
        <v>0.2781289506953224</v>
      </c>
      <c r="L148" s="2">
        <f t="shared" si="60"/>
        <v>0</v>
      </c>
      <c r="M148" s="2">
        <f t="shared" si="61"/>
        <v>0</v>
      </c>
      <c r="N148" s="2">
        <f t="shared" si="62"/>
        <v>0.13021491782553729</v>
      </c>
      <c r="O148" s="2">
        <f t="shared" si="63"/>
        <v>0.59165613147914031</v>
      </c>
      <c r="P148" s="1">
        <v>440</v>
      </c>
      <c r="Q148" s="1"/>
      <c r="R148" s="1"/>
      <c r="S148" s="1">
        <v>206</v>
      </c>
      <c r="T148" s="1">
        <v>901</v>
      </c>
      <c r="U148" s="1">
        <v>16</v>
      </c>
      <c r="V148" s="1"/>
      <c r="X148" s="1"/>
      <c r="Y148">
        <v>19</v>
      </c>
      <c r="Z148" s="1"/>
      <c r="AA148" s="1"/>
      <c r="AB148" s="1"/>
      <c r="AD148" s="1"/>
      <c r="AI148" t="str">
        <f t="shared" si="66"/>
        <v>Vernon</v>
      </c>
      <c r="AJ148" t="s">
        <v>2804</v>
      </c>
      <c r="AK148" s="9">
        <v>2</v>
      </c>
      <c r="AL148" s="7"/>
      <c r="AN148" s="97">
        <v>9</v>
      </c>
      <c r="AO148" s="99">
        <v>13</v>
      </c>
      <c r="AP148" s="99">
        <v>60</v>
      </c>
      <c r="AQ148" s="106">
        <v>78250</v>
      </c>
      <c r="AR148" s="106">
        <f t="shared" si="64"/>
        <v>9013</v>
      </c>
      <c r="AS148" t="s">
        <v>1711</v>
      </c>
      <c r="AT148" s="109">
        <f t="shared" si="65"/>
        <v>978250</v>
      </c>
      <c r="AW148">
        <v>18.07</v>
      </c>
      <c r="AX148">
        <v>0.34</v>
      </c>
      <c r="AY148">
        <v>17.73</v>
      </c>
      <c r="AZ148" s="2"/>
      <c r="BF148" s="117"/>
      <c r="BI148" s="117"/>
      <c r="BJ148" s="117"/>
    </row>
    <row r="149" spans="1:62" hidden="1" outlineLevel="1">
      <c r="A149" t="s">
        <v>2936</v>
      </c>
      <c r="B149" s="9" t="s">
        <v>136</v>
      </c>
      <c r="C149" s="1">
        <f t="shared" si="53"/>
        <v>224</v>
      </c>
      <c r="D149" s="7">
        <f t="shared" si="54"/>
        <v>2</v>
      </c>
      <c r="E149" s="7">
        <f t="shared" si="55"/>
        <v>5</v>
      </c>
      <c r="F149" s="7">
        <f t="shared" si="56"/>
        <v>0</v>
      </c>
      <c r="G149" s="7">
        <f t="shared" si="52"/>
        <v>3</v>
      </c>
      <c r="H149" s="49">
        <f t="shared" si="57"/>
        <v>118</v>
      </c>
      <c r="I149" s="177">
        <f t="shared" si="58"/>
        <v>0.5267857142857143</v>
      </c>
      <c r="J149" s="8"/>
      <c r="K149" s="2">
        <f t="shared" si="59"/>
        <v>0.1875</v>
      </c>
      <c r="L149" s="2">
        <f t="shared" si="60"/>
        <v>0</v>
      </c>
      <c r="M149" s="2">
        <f t="shared" si="61"/>
        <v>0</v>
      </c>
      <c r="N149" s="2">
        <f t="shared" si="62"/>
        <v>8.0357142857142863E-2</v>
      </c>
      <c r="O149" s="2">
        <f t="shared" si="63"/>
        <v>0.7321428571428571</v>
      </c>
      <c r="P149" s="1">
        <v>42</v>
      </c>
      <c r="Q149" s="1"/>
      <c r="R149" s="1"/>
      <c r="S149" s="1">
        <v>18</v>
      </c>
      <c r="T149" s="1">
        <v>160</v>
      </c>
      <c r="U149" s="1">
        <v>0</v>
      </c>
      <c r="V149" s="1"/>
      <c r="X149" s="1"/>
      <c r="Y149">
        <v>4</v>
      </c>
      <c r="Z149" s="1"/>
      <c r="AA149" s="1"/>
      <c r="AB149" s="1"/>
      <c r="AD149" s="1"/>
      <c r="AI149" t="str">
        <f t="shared" si="66"/>
        <v>Voluntown</v>
      </c>
      <c r="AJ149" t="s">
        <v>2803</v>
      </c>
      <c r="AK149" s="9">
        <v>2</v>
      </c>
      <c r="AL149" s="7"/>
      <c r="AN149" s="97">
        <v>9</v>
      </c>
      <c r="AO149" s="99">
        <v>11</v>
      </c>
      <c r="AP149" s="99">
        <v>100</v>
      </c>
      <c r="AQ149" s="106">
        <v>78600</v>
      </c>
      <c r="AR149" s="106">
        <f t="shared" si="64"/>
        <v>9011</v>
      </c>
      <c r="AS149" t="s">
        <v>1711</v>
      </c>
      <c r="AT149" s="109">
        <f t="shared" si="65"/>
        <v>978600</v>
      </c>
      <c r="AW149">
        <v>39.76</v>
      </c>
      <c r="AX149">
        <v>0.85</v>
      </c>
      <c r="AY149">
        <v>38.92</v>
      </c>
      <c r="AZ149" s="2"/>
      <c r="BF149" s="117"/>
      <c r="BI149" s="117"/>
      <c r="BJ149" s="117"/>
    </row>
    <row r="150" spans="1:62" hidden="1" outlineLevel="1">
      <c r="A150" t="s">
        <v>534</v>
      </c>
      <c r="B150" s="9" t="s">
        <v>136</v>
      </c>
      <c r="C150" s="1">
        <f t="shared" si="53"/>
        <v>2619</v>
      </c>
      <c r="D150" s="7">
        <f t="shared" si="54"/>
        <v>2</v>
      </c>
      <c r="E150" s="7" t="e">
        <f t="shared" si="55"/>
        <v>#N/A</v>
      </c>
      <c r="F150" s="7">
        <f t="shared" si="56"/>
        <v>0</v>
      </c>
      <c r="G150" s="7">
        <f t="shared" si="52"/>
        <v>3</v>
      </c>
      <c r="H150" s="49">
        <f t="shared" si="57"/>
        <v>968</v>
      </c>
      <c r="I150" s="177">
        <f t="shared" si="58"/>
        <v>0.36960672012218404</v>
      </c>
      <c r="J150" s="8"/>
      <c r="K150" s="2">
        <f t="shared" si="59"/>
        <v>0.23749522718594884</v>
      </c>
      <c r="L150" s="2">
        <f t="shared" si="60"/>
        <v>0</v>
      </c>
      <c r="M150" s="2">
        <f t="shared" si="61"/>
        <v>0</v>
      </c>
      <c r="N150" s="2">
        <f t="shared" si="62"/>
        <v>0.14051164566628485</v>
      </c>
      <c r="O150" s="2">
        <f t="shared" si="63"/>
        <v>0.62199312714776633</v>
      </c>
      <c r="P150" s="1">
        <v>622</v>
      </c>
      <c r="Q150" s="1"/>
      <c r="R150" s="1"/>
      <c r="S150" s="1">
        <v>368</v>
      </c>
      <c r="T150" s="1">
        <v>1590</v>
      </c>
      <c r="U150" s="1">
        <v>21</v>
      </c>
      <c r="V150" s="1"/>
      <c r="X150" s="1"/>
      <c r="Y150">
        <v>18</v>
      </c>
      <c r="Z150" s="1"/>
      <c r="AA150" s="1"/>
      <c r="AB150" s="1"/>
      <c r="AD150" s="1"/>
      <c r="AI150" t="str">
        <f t="shared" si="66"/>
        <v>Wallingford</v>
      </c>
      <c r="AJ150" t="s">
        <v>3189</v>
      </c>
      <c r="AK150" s="9">
        <v>3</v>
      </c>
      <c r="AL150" s="7"/>
      <c r="AN150" s="97">
        <v>9</v>
      </c>
      <c r="AO150" s="99">
        <v>9</v>
      </c>
      <c r="AP150" s="99">
        <v>115</v>
      </c>
      <c r="AQ150" s="106">
        <v>78740</v>
      </c>
      <c r="AR150" s="106">
        <f t="shared" si="64"/>
        <v>9009</v>
      </c>
      <c r="AS150" t="s">
        <v>1711</v>
      </c>
      <c r="AT150" s="109">
        <f t="shared" si="65"/>
        <v>978740</v>
      </c>
      <c r="AW150">
        <v>39.880000000000003</v>
      </c>
      <c r="AX150">
        <v>0.86</v>
      </c>
      <c r="AY150">
        <v>39.020000000000003</v>
      </c>
      <c r="AZ150" s="2"/>
      <c r="BF150" s="117"/>
      <c r="BI150" s="117"/>
      <c r="BJ150" s="117"/>
    </row>
    <row r="151" spans="1:62" hidden="1" outlineLevel="1">
      <c r="A151" t="s">
        <v>1140</v>
      </c>
      <c r="B151" s="9" t="s">
        <v>136</v>
      </c>
      <c r="C151" s="1">
        <f t="shared" si="53"/>
        <v>196</v>
      </c>
      <c r="D151" s="7">
        <f t="shared" si="54"/>
        <v>2</v>
      </c>
      <c r="E151" s="7" t="e">
        <f t="shared" si="55"/>
        <v>#N/A</v>
      </c>
      <c r="F151" s="7">
        <f t="shared" si="56"/>
        <v>0</v>
      </c>
      <c r="G151" s="7">
        <f t="shared" si="52"/>
        <v>3</v>
      </c>
      <c r="H151" s="49">
        <f t="shared" si="57"/>
        <v>51</v>
      </c>
      <c r="I151" s="177">
        <f t="shared" si="58"/>
        <v>0.26020408163265307</v>
      </c>
      <c r="J151" s="8"/>
      <c r="K151" s="2">
        <f t="shared" si="59"/>
        <v>0.2857142857142857</v>
      </c>
      <c r="L151" s="2">
        <f t="shared" si="60"/>
        <v>0</v>
      </c>
      <c r="M151" s="2">
        <f t="shared" si="61"/>
        <v>0</v>
      </c>
      <c r="N151" s="2">
        <f t="shared" si="62"/>
        <v>0.13775510204081631</v>
      </c>
      <c r="O151" s="2">
        <f t="shared" si="63"/>
        <v>0.57653061224489799</v>
      </c>
      <c r="P151" s="1">
        <v>56</v>
      </c>
      <c r="Q151" s="1"/>
      <c r="R151" s="1"/>
      <c r="S151" s="1">
        <v>27</v>
      </c>
      <c r="T151" s="1">
        <v>107</v>
      </c>
      <c r="U151" s="1">
        <v>4</v>
      </c>
      <c r="V151" s="1"/>
      <c r="X151" s="1"/>
      <c r="Y151">
        <v>2</v>
      </c>
      <c r="Z151" s="1"/>
      <c r="AA151" s="1"/>
      <c r="AB151" s="1"/>
      <c r="AD151" s="1"/>
      <c r="AI151" t="str">
        <f t="shared" si="66"/>
        <v>Warren</v>
      </c>
      <c r="AJ151" t="s">
        <v>1509</v>
      </c>
      <c r="AK151" s="9">
        <v>5</v>
      </c>
      <c r="AL151" s="7"/>
      <c r="AN151" s="97">
        <v>9</v>
      </c>
      <c r="AO151" s="99">
        <v>5</v>
      </c>
      <c r="AP151" s="99">
        <v>110</v>
      </c>
      <c r="AQ151" s="106">
        <v>79510</v>
      </c>
      <c r="AR151" s="106">
        <f t="shared" si="64"/>
        <v>9005</v>
      </c>
      <c r="AS151" t="s">
        <v>1711</v>
      </c>
      <c r="AT151" s="109">
        <f t="shared" si="65"/>
        <v>979510</v>
      </c>
      <c r="AW151">
        <v>27.56</v>
      </c>
      <c r="AX151">
        <v>1.25</v>
      </c>
      <c r="AY151">
        <v>26.31</v>
      </c>
      <c r="AZ151" s="2"/>
      <c r="BF151" s="117"/>
      <c r="BI151" s="117"/>
      <c r="BJ151" s="117"/>
    </row>
    <row r="152" spans="1:62" hidden="1" outlineLevel="1">
      <c r="A152" t="s">
        <v>637</v>
      </c>
      <c r="B152" s="9" t="s">
        <v>136</v>
      </c>
      <c r="C152" s="1">
        <f t="shared" si="53"/>
        <v>361</v>
      </c>
      <c r="D152" s="7">
        <f t="shared" si="54"/>
        <v>2</v>
      </c>
      <c r="E152" s="7" t="e">
        <f t="shared" si="55"/>
        <v>#N/A</v>
      </c>
      <c r="F152" s="7">
        <f t="shared" si="56"/>
        <v>0</v>
      </c>
      <c r="G152" s="7">
        <f t="shared" si="52"/>
        <v>3</v>
      </c>
      <c r="H152" s="49">
        <f t="shared" si="57"/>
        <v>70</v>
      </c>
      <c r="I152" s="177">
        <f t="shared" si="58"/>
        <v>0.19390581717451524</v>
      </c>
      <c r="J152" s="8"/>
      <c r="K152" s="2">
        <f t="shared" si="59"/>
        <v>0.32963988919667592</v>
      </c>
      <c r="L152" s="2">
        <f t="shared" si="60"/>
        <v>0</v>
      </c>
      <c r="M152" s="2">
        <f t="shared" si="61"/>
        <v>0</v>
      </c>
      <c r="N152" s="2">
        <f t="shared" si="62"/>
        <v>0.11080332409972299</v>
      </c>
      <c r="O152" s="2">
        <f t="shared" si="63"/>
        <v>0.55955678670360109</v>
      </c>
      <c r="P152" s="1">
        <v>119</v>
      </c>
      <c r="Q152" s="1"/>
      <c r="R152" s="1"/>
      <c r="S152" s="1">
        <v>40</v>
      </c>
      <c r="T152" s="1">
        <v>189</v>
      </c>
      <c r="U152" s="1">
        <v>3</v>
      </c>
      <c r="V152" s="1"/>
      <c r="X152" s="1"/>
      <c r="Y152">
        <v>10</v>
      </c>
      <c r="Z152" s="1"/>
      <c r="AA152" s="1"/>
      <c r="AB152" s="1"/>
      <c r="AD152" s="1"/>
      <c r="AI152" t="str">
        <f t="shared" si="66"/>
        <v>Washington</v>
      </c>
      <c r="AJ152" t="s">
        <v>1509</v>
      </c>
      <c r="AK152" s="9">
        <v>5</v>
      </c>
      <c r="AL152" s="7"/>
      <c r="AN152" s="97">
        <v>9</v>
      </c>
      <c r="AO152" s="99">
        <v>5</v>
      </c>
      <c r="AP152" s="99">
        <v>115</v>
      </c>
      <c r="AQ152" s="106">
        <v>79720</v>
      </c>
      <c r="AR152" s="106">
        <f t="shared" si="64"/>
        <v>9005</v>
      </c>
      <c r="AS152" t="s">
        <v>1711</v>
      </c>
      <c r="AT152" s="109">
        <f t="shared" si="65"/>
        <v>979720</v>
      </c>
      <c r="AW152">
        <v>38.71</v>
      </c>
      <c r="AX152">
        <v>0.52</v>
      </c>
      <c r="AY152">
        <v>38.19</v>
      </c>
      <c r="AZ152" s="2"/>
      <c r="BF152" s="117"/>
      <c r="BI152" s="117"/>
      <c r="BJ152" s="117"/>
    </row>
    <row r="153" spans="1:62" hidden="1" outlineLevel="1">
      <c r="A153" t="s">
        <v>24</v>
      </c>
      <c r="B153" s="9" t="s">
        <v>136</v>
      </c>
      <c r="C153" s="1">
        <f t="shared" si="53"/>
        <v>2471</v>
      </c>
      <c r="D153" s="7">
        <f t="shared" si="54"/>
        <v>2</v>
      </c>
      <c r="E153" s="7" t="e">
        <f t="shared" si="55"/>
        <v>#N/A</v>
      </c>
      <c r="F153" s="7">
        <f t="shared" si="56"/>
        <v>0</v>
      </c>
      <c r="G153" s="7">
        <f t="shared" si="52"/>
        <v>3</v>
      </c>
      <c r="H153" s="49">
        <f t="shared" si="57"/>
        <v>1449</v>
      </c>
      <c r="I153" s="177">
        <f t="shared" si="58"/>
        <v>0.58640226628895187</v>
      </c>
      <c r="J153" s="8"/>
      <c r="K153" s="2">
        <f t="shared" si="59"/>
        <v>0.13476325374342371</v>
      </c>
      <c r="L153" s="2">
        <f t="shared" si="60"/>
        <v>0</v>
      </c>
      <c r="M153" s="2">
        <f t="shared" si="61"/>
        <v>0</v>
      </c>
      <c r="N153" s="2">
        <f t="shared" si="62"/>
        <v>0.1169566976932416</v>
      </c>
      <c r="O153" s="2">
        <f t="shared" si="63"/>
        <v>0.74828004856333474</v>
      </c>
      <c r="P153" s="1">
        <v>333</v>
      </c>
      <c r="Q153" s="1"/>
      <c r="R153" s="1"/>
      <c r="S153" s="1">
        <v>289</v>
      </c>
      <c r="T153" s="1">
        <v>1782</v>
      </c>
      <c r="U153" s="1">
        <v>29</v>
      </c>
      <c r="V153" s="1"/>
      <c r="X153" s="1"/>
      <c r="Y153">
        <v>38</v>
      </c>
      <c r="Z153" s="1"/>
      <c r="AA153" s="1"/>
      <c r="AB153" s="1"/>
      <c r="AD153" s="1"/>
      <c r="AI153" t="str">
        <f t="shared" si="66"/>
        <v>Waterbury</v>
      </c>
      <c r="AJ153" t="s">
        <v>3189</v>
      </c>
      <c r="AK153" s="9">
        <v>0</v>
      </c>
      <c r="AL153" s="7"/>
      <c r="AN153" s="97">
        <v>9</v>
      </c>
      <c r="AO153" s="99">
        <v>9</v>
      </c>
      <c r="AP153" s="99">
        <v>120</v>
      </c>
      <c r="AQ153" s="106">
        <v>80070</v>
      </c>
      <c r="AR153" s="106">
        <f t="shared" si="64"/>
        <v>9009</v>
      </c>
      <c r="AS153" t="s">
        <v>1711</v>
      </c>
      <c r="AT153" s="109">
        <f t="shared" si="65"/>
        <v>980070</v>
      </c>
      <c r="AW153">
        <v>28.92</v>
      </c>
      <c r="AX153">
        <v>0.35</v>
      </c>
      <c r="AY153">
        <v>28.57</v>
      </c>
      <c r="AZ153" s="2"/>
      <c r="BF153" s="117"/>
      <c r="BI153" s="117"/>
      <c r="BJ153" s="117"/>
    </row>
    <row r="154" spans="1:62" hidden="1" outlineLevel="1">
      <c r="A154" t="s">
        <v>348</v>
      </c>
      <c r="B154" s="9" t="s">
        <v>136</v>
      </c>
      <c r="C154" s="1">
        <f t="shared" si="53"/>
        <v>1376</v>
      </c>
      <c r="D154" s="7">
        <f t="shared" si="54"/>
        <v>2</v>
      </c>
      <c r="E154" s="7" t="e">
        <f t="shared" si="55"/>
        <v>#N/A</v>
      </c>
      <c r="F154" s="7">
        <f t="shared" si="56"/>
        <v>0</v>
      </c>
      <c r="G154" s="7">
        <f t="shared" si="52"/>
        <v>3</v>
      </c>
      <c r="H154" s="49">
        <f t="shared" si="57"/>
        <v>527</v>
      </c>
      <c r="I154" s="177">
        <f t="shared" si="58"/>
        <v>0.38299418604651164</v>
      </c>
      <c r="J154" s="8"/>
      <c r="K154" s="2">
        <f t="shared" si="59"/>
        <v>0.23909883720930233</v>
      </c>
      <c r="L154" s="2">
        <f t="shared" si="60"/>
        <v>0</v>
      </c>
      <c r="M154" s="2">
        <f t="shared" si="61"/>
        <v>0</v>
      </c>
      <c r="N154" s="2">
        <f t="shared" si="62"/>
        <v>0.11918604651162791</v>
      </c>
      <c r="O154" s="2">
        <f t="shared" si="63"/>
        <v>0.64171511627906974</v>
      </c>
      <c r="P154" s="1">
        <v>329</v>
      </c>
      <c r="Q154" s="1"/>
      <c r="R154" s="1"/>
      <c r="S154" s="1">
        <v>164</v>
      </c>
      <c r="T154" s="1">
        <v>856</v>
      </c>
      <c r="U154" s="1">
        <v>9</v>
      </c>
      <c r="V154" s="1"/>
      <c r="X154" s="1"/>
      <c r="Y154">
        <v>18</v>
      </c>
      <c r="Z154" s="1"/>
      <c r="AA154" s="1"/>
      <c r="AB154" s="1"/>
      <c r="AD154" s="1"/>
      <c r="AI154" t="str">
        <f t="shared" si="66"/>
        <v>Waterford</v>
      </c>
      <c r="AJ154" t="s">
        <v>2803</v>
      </c>
      <c r="AK154" s="9">
        <v>2</v>
      </c>
      <c r="AL154" s="7"/>
      <c r="AN154" s="97">
        <v>9</v>
      </c>
      <c r="AO154" s="99">
        <v>11</v>
      </c>
      <c r="AP154" s="99">
        <v>105</v>
      </c>
      <c r="AQ154" s="106">
        <v>80280</v>
      </c>
      <c r="AR154" s="106">
        <f t="shared" si="64"/>
        <v>9011</v>
      </c>
      <c r="AS154" t="s">
        <v>1711</v>
      </c>
      <c r="AT154" s="109">
        <f t="shared" si="65"/>
        <v>980280</v>
      </c>
      <c r="AW154">
        <v>44.39</v>
      </c>
      <c r="AX154">
        <v>11.64</v>
      </c>
      <c r="AY154">
        <v>32.75</v>
      </c>
      <c r="AZ154" s="2"/>
      <c r="BF154" s="117"/>
      <c r="BI154" s="117"/>
      <c r="BJ154" s="117"/>
    </row>
    <row r="155" spans="1:62" hidden="1" outlineLevel="1">
      <c r="A155" t="s">
        <v>2695</v>
      </c>
      <c r="B155" s="9" t="s">
        <v>136</v>
      </c>
      <c r="C155" s="1">
        <f t="shared" si="53"/>
        <v>2059</v>
      </c>
      <c r="D155" s="7">
        <f t="shared" si="54"/>
        <v>2</v>
      </c>
      <c r="E155" s="7" t="e">
        <f t="shared" si="55"/>
        <v>#N/A</v>
      </c>
      <c r="F155" s="7">
        <f t="shared" si="56"/>
        <v>0</v>
      </c>
      <c r="G155" s="7">
        <f t="shared" si="52"/>
        <v>3</v>
      </c>
      <c r="H155" s="49">
        <f t="shared" si="57"/>
        <v>1063</v>
      </c>
      <c r="I155" s="177">
        <f t="shared" si="58"/>
        <v>0.51627003399708593</v>
      </c>
      <c r="J155" s="8"/>
      <c r="K155" s="2">
        <f t="shared" si="59"/>
        <v>0.17824186498300146</v>
      </c>
      <c r="L155" s="2">
        <f t="shared" si="60"/>
        <v>0</v>
      </c>
      <c r="M155" s="2">
        <f t="shared" si="61"/>
        <v>0</v>
      </c>
      <c r="N155" s="2">
        <f t="shared" si="62"/>
        <v>0.11413307430791647</v>
      </c>
      <c r="O155" s="2">
        <f t="shared" si="63"/>
        <v>0.70762506070908215</v>
      </c>
      <c r="P155" s="1">
        <v>367</v>
      </c>
      <c r="Q155" s="1"/>
      <c r="R155" s="1"/>
      <c r="S155" s="1">
        <v>235</v>
      </c>
      <c r="T155" s="1">
        <v>1430</v>
      </c>
      <c r="U155" s="1">
        <v>12</v>
      </c>
      <c r="V155" s="1"/>
      <c r="X155" s="1"/>
      <c r="Y155">
        <v>15</v>
      </c>
      <c r="Z155" s="1"/>
      <c r="AA155" s="1"/>
      <c r="AB155" s="1"/>
      <c r="AD155" s="1"/>
      <c r="AI155" t="str">
        <f t="shared" si="66"/>
        <v>Watertown</v>
      </c>
      <c r="AJ155" t="s">
        <v>1509</v>
      </c>
      <c r="AK155" s="9">
        <v>5</v>
      </c>
      <c r="AL155" s="7"/>
      <c r="AN155" s="97">
        <v>9</v>
      </c>
      <c r="AO155" s="99">
        <v>5</v>
      </c>
      <c r="AP155" s="99">
        <v>120</v>
      </c>
      <c r="AQ155" s="106">
        <v>80490</v>
      </c>
      <c r="AR155" s="106">
        <f t="shared" si="64"/>
        <v>9005</v>
      </c>
      <c r="AS155" t="s">
        <v>1711</v>
      </c>
      <c r="AT155" s="109">
        <f t="shared" si="65"/>
        <v>980490</v>
      </c>
      <c r="AW155">
        <v>29.58</v>
      </c>
      <c r="AX155">
        <v>0.43</v>
      </c>
      <c r="AY155">
        <v>29.15</v>
      </c>
      <c r="AZ155" s="2"/>
      <c r="BF155" s="117"/>
      <c r="BI155" s="117"/>
      <c r="BJ155" s="117"/>
    </row>
    <row r="156" spans="1:62" hidden="1" outlineLevel="1">
      <c r="A156" t="s">
        <v>587</v>
      </c>
      <c r="B156" s="9" t="s">
        <v>136</v>
      </c>
      <c r="C156" s="1">
        <f t="shared" si="53"/>
        <v>3371</v>
      </c>
      <c r="D156" s="7">
        <f t="shared" si="54"/>
        <v>1</v>
      </c>
      <c r="E156" s="7" t="e">
        <f t="shared" si="55"/>
        <v>#N/A</v>
      </c>
      <c r="F156" s="7">
        <f t="shared" si="56"/>
        <v>0</v>
      </c>
      <c r="G156" s="7">
        <f t="shared" si="52"/>
        <v>3</v>
      </c>
      <c r="H156" s="49">
        <f t="shared" si="57"/>
        <v>79</v>
      </c>
      <c r="I156" s="177">
        <f t="shared" si="58"/>
        <v>2.3435182438445563E-2</v>
      </c>
      <c r="J156" s="8"/>
      <c r="K156" s="2">
        <f t="shared" si="59"/>
        <v>0.45060812815188372</v>
      </c>
      <c r="L156" s="2">
        <f t="shared" si="60"/>
        <v>0</v>
      </c>
      <c r="M156" s="2">
        <f t="shared" si="61"/>
        <v>0</v>
      </c>
      <c r="N156" s="2">
        <f t="shared" si="62"/>
        <v>0.10234351824384455</v>
      </c>
      <c r="O156" s="2">
        <f t="shared" si="63"/>
        <v>0.44704835360427175</v>
      </c>
      <c r="P156" s="1">
        <v>1519</v>
      </c>
      <c r="Q156" s="1"/>
      <c r="R156" s="1"/>
      <c r="S156" s="1">
        <v>345</v>
      </c>
      <c r="T156" s="1">
        <v>1440</v>
      </c>
      <c r="U156" s="1">
        <v>14</v>
      </c>
      <c r="V156" s="1"/>
      <c r="X156" s="1"/>
      <c r="Y156">
        <v>53</v>
      </c>
      <c r="Z156" s="1"/>
      <c r="AA156" s="1"/>
      <c r="AB156" s="1"/>
      <c r="AD156" s="1"/>
      <c r="AI156" t="str">
        <f t="shared" si="66"/>
        <v>West Hartford</v>
      </c>
      <c r="AJ156" t="s">
        <v>1567</v>
      </c>
      <c r="AK156" s="9">
        <v>1</v>
      </c>
      <c r="AL156" s="7"/>
      <c r="AN156" s="97">
        <v>9</v>
      </c>
      <c r="AO156" s="99">
        <v>3</v>
      </c>
      <c r="AP156" s="99">
        <v>130</v>
      </c>
      <c r="AQ156" s="106">
        <v>82590</v>
      </c>
      <c r="AR156" s="106">
        <f t="shared" si="64"/>
        <v>9003</v>
      </c>
      <c r="AS156" t="s">
        <v>1711</v>
      </c>
      <c r="AT156" s="109">
        <f t="shared" si="65"/>
        <v>982590</v>
      </c>
      <c r="AW156">
        <v>22.36</v>
      </c>
      <c r="AX156">
        <v>0.38</v>
      </c>
      <c r="AY156">
        <v>21.98</v>
      </c>
      <c r="AZ156" s="2"/>
      <c r="BF156" s="117"/>
      <c r="BI156" s="117"/>
      <c r="BJ156" s="117"/>
    </row>
    <row r="157" spans="1:62" hidden="1" outlineLevel="1">
      <c r="A157" t="s">
        <v>1637</v>
      </c>
      <c r="B157" s="9" t="s">
        <v>136</v>
      </c>
      <c r="C157" s="1">
        <f t="shared" si="53"/>
        <v>1290</v>
      </c>
      <c r="D157" s="7">
        <f t="shared" si="54"/>
        <v>2</v>
      </c>
      <c r="E157" s="7" t="e">
        <f t="shared" si="55"/>
        <v>#N/A</v>
      </c>
      <c r="F157" s="7">
        <f t="shared" si="56"/>
        <v>0</v>
      </c>
      <c r="G157" s="7">
        <f t="shared" si="52"/>
        <v>3</v>
      </c>
      <c r="H157" s="49">
        <f t="shared" si="57"/>
        <v>721</v>
      </c>
      <c r="I157" s="177">
        <f t="shared" si="58"/>
        <v>0.55891472868217051</v>
      </c>
      <c r="J157" s="8"/>
      <c r="K157" s="2">
        <f t="shared" si="59"/>
        <v>0.15193798449612403</v>
      </c>
      <c r="L157" s="2">
        <f t="shared" si="60"/>
        <v>0</v>
      </c>
      <c r="M157" s="2">
        <f t="shared" si="61"/>
        <v>0</v>
      </c>
      <c r="N157" s="2">
        <f t="shared" si="62"/>
        <v>0.11627906976744186</v>
      </c>
      <c r="O157" s="2">
        <f t="shared" si="63"/>
        <v>0.7317829457364341</v>
      </c>
      <c r="P157" s="1">
        <v>196</v>
      </c>
      <c r="Q157" s="1"/>
      <c r="R157" s="1"/>
      <c r="S157" s="1">
        <v>150</v>
      </c>
      <c r="T157" s="1">
        <v>917</v>
      </c>
      <c r="U157" s="1">
        <v>10</v>
      </c>
      <c r="V157" s="1"/>
      <c r="X157" s="1"/>
      <c r="Y157">
        <v>17</v>
      </c>
      <c r="Z157" s="1"/>
      <c r="AA157" s="1"/>
      <c r="AB157" s="1"/>
      <c r="AD157" s="1"/>
      <c r="AI157" t="str">
        <f t="shared" si="66"/>
        <v>West Haven</v>
      </c>
      <c r="AJ157" t="s">
        <v>3189</v>
      </c>
      <c r="AK157" s="9">
        <v>3</v>
      </c>
      <c r="AL157" s="7"/>
      <c r="AN157" s="97">
        <v>9</v>
      </c>
      <c r="AO157" s="99">
        <v>9</v>
      </c>
      <c r="AP157" s="99">
        <v>125</v>
      </c>
      <c r="AQ157" s="106">
        <v>82870</v>
      </c>
      <c r="AR157" s="106">
        <f t="shared" si="64"/>
        <v>9009</v>
      </c>
      <c r="AS157" t="s">
        <v>1711</v>
      </c>
      <c r="AT157" s="109">
        <f t="shared" si="65"/>
        <v>982870</v>
      </c>
      <c r="AW157">
        <v>11.01</v>
      </c>
      <c r="AX157">
        <v>0.17</v>
      </c>
      <c r="AY157">
        <v>10.84</v>
      </c>
      <c r="AZ157" s="2"/>
      <c r="BF157" s="117"/>
      <c r="BI157" s="117"/>
      <c r="BJ157" s="117"/>
    </row>
    <row r="158" spans="1:62" hidden="1" outlineLevel="1">
      <c r="A158" t="s">
        <v>528</v>
      </c>
      <c r="B158" s="9" t="s">
        <v>136</v>
      </c>
      <c r="C158" s="1">
        <f t="shared" si="53"/>
        <v>677</v>
      </c>
      <c r="D158" s="7">
        <f t="shared" si="54"/>
        <v>2</v>
      </c>
      <c r="E158" s="7" t="e">
        <f t="shared" si="55"/>
        <v>#N/A</v>
      </c>
      <c r="F158" s="7">
        <f t="shared" si="56"/>
        <v>0</v>
      </c>
      <c r="G158" s="7">
        <f t="shared" si="52"/>
        <v>3</v>
      </c>
      <c r="H158" s="49">
        <f t="shared" si="57"/>
        <v>279</v>
      </c>
      <c r="I158" s="177">
        <f t="shared" si="58"/>
        <v>0.41211225997045792</v>
      </c>
      <c r="J158" s="8"/>
      <c r="K158" s="2">
        <f t="shared" si="59"/>
        <v>0.24372230428360414</v>
      </c>
      <c r="L158" s="2">
        <f t="shared" si="60"/>
        <v>0</v>
      </c>
      <c r="M158" s="2">
        <f t="shared" si="61"/>
        <v>0</v>
      </c>
      <c r="N158" s="2">
        <f t="shared" si="62"/>
        <v>8.4194977843426888E-2</v>
      </c>
      <c r="O158" s="2">
        <f t="shared" si="63"/>
        <v>0.67208271787296903</v>
      </c>
      <c r="P158" s="1">
        <v>165</v>
      </c>
      <c r="Q158" s="1"/>
      <c r="R158" s="1"/>
      <c r="S158" s="1">
        <v>57</v>
      </c>
      <c r="T158" s="1">
        <v>444</v>
      </c>
      <c r="U158" s="1">
        <v>4</v>
      </c>
      <c r="V158" s="1"/>
      <c r="X158" s="1"/>
      <c r="Y158">
        <v>7</v>
      </c>
      <c r="Z158" s="1"/>
      <c r="AA158" s="1"/>
      <c r="AB158" s="1"/>
      <c r="AD158" s="1"/>
      <c r="AI158" t="str">
        <f t="shared" si="66"/>
        <v>Westbrook</v>
      </c>
      <c r="AJ158" t="s">
        <v>2234</v>
      </c>
      <c r="AK158" s="9">
        <v>2</v>
      </c>
      <c r="AL158" s="7"/>
      <c r="AN158" s="97">
        <v>9</v>
      </c>
      <c r="AO158" s="99">
        <v>7</v>
      </c>
      <c r="AP158" s="99">
        <v>75</v>
      </c>
      <c r="AQ158" s="106">
        <v>81680</v>
      </c>
      <c r="AR158" s="106">
        <f t="shared" si="64"/>
        <v>9007</v>
      </c>
      <c r="AS158" t="s">
        <v>1711</v>
      </c>
      <c r="AT158" s="109">
        <f t="shared" si="65"/>
        <v>981680</v>
      </c>
      <c r="AW158">
        <v>21.38</v>
      </c>
      <c r="AX158">
        <v>5.66</v>
      </c>
      <c r="AY158">
        <v>15.72</v>
      </c>
      <c r="AZ158" s="2"/>
      <c r="BF158" s="117"/>
      <c r="BI158" s="117"/>
      <c r="BJ158" s="117"/>
    </row>
    <row r="159" spans="1:62" hidden="1" outlineLevel="1">
      <c r="A159" t="s">
        <v>747</v>
      </c>
      <c r="B159" s="9" t="s">
        <v>136</v>
      </c>
      <c r="C159" s="1">
        <f t="shared" si="53"/>
        <v>977</v>
      </c>
      <c r="D159" s="7">
        <f t="shared" si="54"/>
        <v>2</v>
      </c>
      <c r="E159" s="7" t="e">
        <f t="shared" si="55"/>
        <v>#N/A</v>
      </c>
      <c r="F159" s="7">
        <f t="shared" si="56"/>
        <v>0</v>
      </c>
      <c r="G159" s="7">
        <f t="shared" si="52"/>
        <v>3</v>
      </c>
      <c r="H159" s="49">
        <f t="shared" si="57"/>
        <v>41</v>
      </c>
      <c r="I159" s="177">
        <f t="shared" si="58"/>
        <v>4.1965199590583417E-2</v>
      </c>
      <c r="J159" s="8"/>
      <c r="K159" s="2">
        <f t="shared" si="59"/>
        <v>0.42272262026612079</v>
      </c>
      <c r="L159" s="2">
        <f t="shared" si="60"/>
        <v>0</v>
      </c>
      <c r="M159" s="2">
        <f t="shared" si="61"/>
        <v>0</v>
      </c>
      <c r="N159" s="2">
        <f t="shared" si="62"/>
        <v>9.6212896622313207E-2</v>
      </c>
      <c r="O159" s="2">
        <f t="shared" si="63"/>
        <v>0.48106448311156608</v>
      </c>
      <c r="P159" s="1">
        <v>413</v>
      </c>
      <c r="Q159" s="1"/>
      <c r="R159" s="1"/>
      <c r="S159" s="1">
        <v>94</v>
      </c>
      <c r="T159" s="1">
        <v>454</v>
      </c>
      <c r="U159" s="1">
        <v>5</v>
      </c>
      <c r="V159" s="1"/>
      <c r="X159" s="1"/>
      <c r="Y159">
        <v>11</v>
      </c>
      <c r="Z159" s="1"/>
      <c r="AA159" s="1"/>
      <c r="AB159" s="1"/>
      <c r="AD159" s="1"/>
      <c r="AI159" t="str">
        <f t="shared" si="66"/>
        <v>Weston</v>
      </c>
      <c r="AJ159" t="s">
        <v>19</v>
      </c>
      <c r="AK159" s="9">
        <v>4</v>
      </c>
      <c r="AL159" s="7"/>
      <c r="AN159" s="97">
        <v>9</v>
      </c>
      <c r="AO159" s="99">
        <v>1</v>
      </c>
      <c r="AP159" s="99">
        <v>105</v>
      </c>
      <c r="AQ159" s="106">
        <v>83430</v>
      </c>
      <c r="AR159" s="106">
        <f t="shared" si="64"/>
        <v>9001</v>
      </c>
      <c r="AS159" t="s">
        <v>1711</v>
      </c>
      <c r="AT159" s="109">
        <f t="shared" si="65"/>
        <v>983430</v>
      </c>
      <c r="AW159">
        <v>20.71</v>
      </c>
      <c r="AX159">
        <v>0.91</v>
      </c>
      <c r="AY159">
        <v>19.8</v>
      </c>
      <c r="AZ159" s="2"/>
      <c r="BF159" s="117"/>
      <c r="BI159" s="117"/>
      <c r="BJ159" s="117"/>
    </row>
    <row r="160" spans="1:62" hidden="1" outlineLevel="1">
      <c r="A160" t="s">
        <v>1212</v>
      </c>
      <c r="B160" s="9" t="s">
        <v>136</v>
      </c>
      <c r="C160" s="1">
        <f t="shared" si="53"/>
        <v>2377</v>
      </c>
      <c r="D160" s="7">
        <f t="shared" si="54"/>
        <v>1</v>
      </c>
      <c r="E160" s="7" t="e">
        <f t="shared" si="55"/>
        <v>#N/A</v>
      </c>
      <c r="F160" s="7">
        <f t="shared" si="56"/>
        <v>0</v>
      </c>
      <c r="G160" s="7">
        <f t="shared" si="52"/>
        <v>3</v>
      </c>
      <c r="H160" s="49">
        <f t="shared" si="57"/>
        <v>45</v>
      </c>
      <c r="I160" s="177">
        <f t="shared" si="58"/>
        <v>1.8931426167437947E-2</v>
      </c>
      <c r="J160" s="8"/>
      <c r="K160" s="2">
        <f t="shared" si="59"/>
        <v>0.4619267984854859</v>
      </c>
      <c r="L160" s="2">
        <f t="shared" si="60"/>
        <v>0</v>
      </c>
      <c r="M160" s="2">
        <f t="shared" si="61"/>
        <v>0</v>
      </c>
      <c r="N160" s="2">
        <f t="shared" si="62"/>
        <v>6.9415229280605811E-2</v>
      </c>
      <c r="O160" s="2">
        <f t="shared" si="63"/>
        <v>0.46865797223390826</v>
      </c>
      <c r="P160" s="1">
        <v>1098</v>
      </c>
      <c r="Q160" s="1"/>
      <c r="R160" s="1"/>
      <c r="S160" s="1">
        <v>165</v>
      </c>
      <c r="T160" s="1">
        <v>1053</v>
      </c>
      <c r="U160" s="1">
        <v>11</v>
      </c>
      <c r="V160" s="1"/>
      <c r="X160" s="1"/>
      <c r="Y160">
        <v>50</v>
      </c>
      <c r="Z160" s="1"/>
      <c r="AA160" s="1"/>
      <c r="AB160" s="1"/>
      <c r="AD160" s="1"/>
      <c r="AI160" t="str">
        <f t="shared" si="66"/>
        <v>Westport</v>
      </c>
      <c r="AJ160" t="s">
        <v>19</v>
      </c>
      <c r="AK160" s="9">
        <v>4</v>
      </c>
      <c r="AL160" s="7"/>
      <c r="AN160" s="97">
        <v>9</v>
      </c>
      <c r="AO160" s="99">
        <v>1</v>
      </c>
      <c r="AP160" s="99">
        <v>110</v>
      </c>
      <c r="AQ160" s="106">
        <v>83500</v>
      </c>
      <c r="AR160" s="106">
        <f t="shared" si="64"/>
        <v>9001</v>
      </c>
      <c r="AS160" t="s">
        <v>1711</v>
      </c>
      <c r="AT160" s="109">
        <f t="shared" si="65"/>
        <v>983500</v>
      </c>
      <c r="AW160">
        <v>33.33</v>
      </c>
      <c r="AX160">
        <v>13.32</v>
      </c>
      <c r="AY160">
        <v>20.010000000000002</v>
      </c>
      <c r="AZ160" s="2"/>
      <c r="BF160" s="117"/>
      <c r="BI160" s="117"/>
      <c r="BJ160" s="117"/>
    </row>
    <row r="161" spans="1:74" hidden="1" outlineLevel="1">
      <c r="A161" t="s">
        <v>2277</v>
      </c>
      <c r="B161" s="9" t="s">
        <v>136</v>
      </c>
      <c r="C161" s="1">
        <f t="shared" si="53"/>
        <v>1999</v>
      </c>
      <c r="D161" s="7">
        <f t="shared" si="54"/>
        <v>2</v>
      </c>
      <c r="E161" s="7" t="e">
        <f t="shared" si="55"/>
        <v>#N/A</v>
      </c>
      <c r="F161" s="7">
        <f t="shared" si="56"/>
        <v>0</v>
      </c>
      <c r="G161" s="7">
        <f t="shared" si="52"/>
        <v>3</v>
      </c>
      <c r="H161" s="49">
        <f t="shared" si="57"/>
        <v>615</v>
      </c>
      <c r="I161" s="177">
        <f t="shared" si="58"/>
        <v>0.30765382691345672</v>
      </c>
      <c r="J161" s="8"/>
      <c r="K161" s="2">
        <f t="shared" si="59"/>
        <v>0.28214107053526766</v>
      </c>
      <c r="L161" s="2">
        <f t="shared" si="60"/>
        <v>0</v>
      </c>
      <c r="M161" s="2">
        <f t="shared" si="61"/>
        <v>0</v>
      </c>
      <c r="N161" s="2">
        <f t="shared" si="62"/>
        <v>0.11005502751375688</v>
      </c>
      <c r="O161" s="2">
        <f t="shared" si="63"/>
        <v>0.60780390195097556</v>
      </c>
      <c r="P161" s="1">
        <v>564</v>
      </c>
      <c r="Q161" s="1"/>
      <c r="R161" s="1"/>
      <c r="S161" s="1">
        <v>220</v>
      </c>
      <c r="T161" s="1">
        <v>1179</v>
      </c>
      <c r="U161" s="1">
        <v>16</v>
      </c>
      <c r="V161" s="1"/>
      <c r="X161" s="1"/>
      <c r="Y161">
        <v>20</v>
      </c>
      <c r="Z161" s="1"/>
      <c r="AA161" s="1"/>
      <c r="AB161" s="1"/>
      <c r="AD161" s="1"/>
      <c r="AI161" t="str">
        <f t="shared" si="66"/>
        <v>Wethersfield</v>
      </c>
      <c r="AJ161" t="s">
        <v>1567</v>
      </c>
      <c r="AK161" s="9">
        <v>1</v>
      </c>
      <c r="AL161" s="7"/>
      <c r="AN161" s="97">
        <v>9</v>
      </c>
      <c r="AO161" s="99">
        <v>3</v>
      </c>
      <c r="AP161" s="99">
        <v>135</v>
      </c>
      <c r="AQ161" s="106">
        <v>84900</v>
      </c>
      <c r="AR161" s="106">
        <f t="shared" si="64"/>
        <v>9003</v>
      </c>
      <c r="AS161" t="s">
        <v>1711</v>
      </c>
      <c r="AT161" s="109">
        <f t="shared" si="65"/>
        <v>984900</v>
      </c>
      <c r="AW161">
        <v>13.11</v>
      </c>
      <c r="AX161">
        <v>0.72</v>
      </c>
      <c r="AY161">
        <v>12.39</v>
      </c>
      <c r="AZ161" s="2"/>
      <c r="BF161" s="117"/>
      <c r="BI161" s="117"/>
      <c r="BJ161" s="117"/>
    </row>
    <row r="162" spans="1:74" hidden="1" outlineLevel="1">
      <c r="A162" t="s">
        <v>93</v>
      </c>
      <c r="B162" s="9" t="s">
        <v>136</v>
      </c>
      <c r="C162" s="1">
        <f t="shared" si="53"/>
        <v>431</v>
      </c>
      <c r="D162" s="7">
        <f t="shared" si="54"/>
        <v>2</v>
      </c>
      <c r="E162" s="7" t="e">
        <f t="shared" si="55"/>
        <v>#N/A</v>
      </c>
      <c r="F162" s="7">
        <f t="shared" si="56"/>
        <v>0</v>
      </c>
      <c r="G162" s="7">
        <f t="shared" si="52"/>
        <v>3</v>
      </c>
      <c r="H162" s="49">
        <f t="shared" si="57"/>
        <v>140</v>
      </c>
      <c r="I162" s="177">
        <f t="shared" si="58"/>
        <v>0.3248259860788863</v>
      </c>
      <c r="J162" s="8"/>
      <c r="K162" s="2">
        <f t="shared" si="59"/>
        <v>0.25290023201856149</v>
      </c>
      <c r="L162" s="2">
        <f t="shared" si="60"/>
        <v>0</v>
      </c>
      <c r="M162" s="2">
        <f t="shared" si="61"/>
        <v>0</v>
      </c>
      <c r="N162" s="2">
        <f t="shared" si="62"/>
        <v>0.14617169373549885</v>
      </c>
      <c r="O162" s="2">
        <f t="shared" si="63"/>
        <v>0.60092807424593964</v>
      </c>
      <c r="P162" s="1">
        <v>109</v>
      </c>
      <c r="Q162" s="1"/>
      <c r="R162" s="1"/>
      <c r="S162" s="1">
        <v>63</v>
      </c>
      <c r="T162" s="1">
        <v>249</v>
      </c>
      <c r="U162" s="1">
        <v>5</v>
      </c>
      <c r="V162" s="1"/>
      <c r="X162" s="1"/>
      <c r="Y162">
        <v>5</v>
      </c>
      <c r="Z162" s="1"/>
      <c r="AA162" s="1"/>
      <c r="AB162" s="1"/>
      <c r="AD162" s="1"/>
      <c r="AI162" t="str">
        <f t="shared" si="66"/>
        <v>Willington</v>
      </c>
      <c r="AJ162" t="s">
        <v>2804</v>
      </c>
      <c r="AK162" s="9">
        <v>2</v>
      </c>
      <c r="AL162" s="7"/>
      <c r="AN162" s="97">
        <v>9</v>
      </c>
      <c r="AO162" s="99">
        <v>13</v>
      </c>
      <c r="AP162" s="99">
        <v>65</v>
      </c>
      <c r="AQ162" s="106">
        <v>85950</v>
      </c>
      <c r="AR162" s="106">
        <f t="shared" si="64"/>
        <v>9013</v>
      </c>
      <c r="AS162" t="s">
        <v>1711</v>
      </c>
      <c r="AT162" s="109">
        <f t="shared" si="65"/>
        <v>985950</v>
      </c>
      <c r="AW162">
        <v>33.479999999999997</v>
      </c>
      <c r="AX162">
        <v>0.21</v>
      </c>
      <c r="AY162">
        <v>33.270000000000003</v>
      </c>
      <c r="AZ162" s="2"/>
      <c r="BF162" s="117"/>
      <c r="BI162" s="117"/>
      <c r="BJ162" s="117"/>
    </row>
    <row r="163" spans="1:74" hidden="1" outlineLevel="1">
      <c r="A163" t="s">
        <v>2946</v>
      </c>
      <c r="B163" s="9" t="s">
        <v>136</v>
      </c>
      <c r="C163" s="1">
        <f t="shared" ref="C163:C172" si="67">SUM(P163:AG163)</f>
        <v>2109</v>
      </c>
      <c r="D163" s="7">
        <f t="shared" ref="D163:D172" si="68">RANK(P163,(P163:AG163))</f>
        <v>2</v>
      </c>
      <c r="E163" s="7" t="e">
        <f t="shared" ref="E163:E172" si="69">RANK(Q163,(P163:AG163))</f>
        <v>#N/A</v>
      </c>
      <c r="F163" s="7">
        <f t="shared" ref="F163:F172" si="70">IF(R163&gt;0,RANK(R163,(P163:AG163)),0)</f>
        <v>0</v>
      </c>
      <c r="G163" s="7">
        <f t="shared" si="52"/>
        <v>3</v>
      </c>
      <c r="H163" s="49">
        <f t="shared" ref="H163:H172" si="71">MAX(P163:T163)-LARGE(P163:T163,2)</f>
        <v>27</v>
      </c>
      <c r="I163" s="177">
        <f t="shared" ref="I163:I172" si="72">H163/C163</f>
        <v>1.2802275960170697E-2</v>
      </c>
      <c r="J163" s="8"/>
      <c r="K163" s="2">
        <f t="shared" ref="K163:K172" si="73">IF(C163=0,"-",P163/C163)</f>
        <v>0.44096728307254623</v>
      </c>
      <c r="L163" s="2">
        <f t="shared" ref="L163:L172" si="74">IF(C163=0,"-",Q163/C163)</f>
        <v>0</v>
      </c>
      <c r="M163" s="2">
        <f t="shared" ref="M163:M172" si="75">IF(C163=0,"-",R163/C163)</f>
        <v>0</v>
      </c>
      <c r="N163" s="2">
        <f t="shared" si="62"/>
        <v>8.7245139876718822E-2</v>
      </c>
      <c r="O163" s="2">
        <f t="shared" si="63"/>
        <v>0.47178757705073499</v>
      </c>
      <c r="P163" s="1">
        <v>930</v>
      </c>
      <c r="Q163" s="1"/>
      <c r="R163" s="1"/>
      <c r="S163" s="1">
        <v>184</v>
      </c>
      <c r="T163" s="1">
        <v>957</v>
      </c>
      <c r="U163" s="1">
        <v>7</v>
      </c>
      <c r="V163" s="1"/>
      <c r="X163" s="1"/>
      <c r="Y163">
        <v>31</v>
      </c>
      <c r="Z163" s="1"/>
      <c r="AA163" s="1"/>
      <c r="AB163" s="1"/>
      <c r="AD163" s="1"/>
      <c r="AI163" t="str">
        <f t="shared" si="66"/>
        <v>Wilton</v>
      </c>
      <c r="AJ163" t="s">
        <v>19</v>
      </c>
      <c r="AK163" s="9">
        <v>4</v>
      </c>
      <c r="AL163" s="7"/>
      <c r="AN163" s="97">
        <v>9</v>
      </c>
      <c r="AO163" s="99">
        <v>1</v>
      </c>
      <c r="AP163" s="99">
        <v>115</v>
      </c>
      <c r="AQ163" s="106">
        <v>86370</v>
      </c>
      <c r="AR163" s="106">
        <f t="shared" ref="AR163:AR171" si="76">AN163*1000+AO163</f>
        <v>9001</v>
      </c>
      <c r="AS163" t="s">
        <v>1711</v>
      </c>
      <c r="AT163" s="109">
        <f t="shared" ref="AT163:AT171" si="77">AN163*100000+AQ163</f>
        <v>986370</v>
      </c>
      <c r="AW163">
        <v>27.36</v>
      </c>
      <c r="AX163">
        <v>0.41</v>
      </c>
      <c r="AY163">
        <v>26.95</v>
      </c>
      <c r="AZ163" s="2"/>
      <c r="BF163" s="117"/>
      <c r="BI163" s="117"/>
      <c r="BJ163" s="117"/>
    </row>
    <row r="164" spans="1:74" hidden="1" outlineLevel="1">
      <c r="A164" t="s">
        <v>1784</v>
      </c>
      <c r="B164" s="9" t="s">
        <v>136</v>
      </c>
      <c r="C164" s="1">
        <f t="shared" si="67"/>
        <v>660</v>
      </c>
      <c r="D164" s="7">
        <f t="shared" si="68"/>
        <v>2</v>
      </c>
      <c r="E164" s="7" t="e">
        <f t="shared" si="69"/>
        <v>#N/A</v>
      </c>
      <c r="F164" s="7">
        <f t="shared" si="70"/>
        <v>0</v>
      </c>
      <c r="G164" s="7">
        <f t="shared" si="52"/>
        <v>3</v>
      </c>
      <c r="H164" s="49">
        <f t="shared" si="71"/>
        <v>292</v>
      </c>
      <c r="I164" s="177">
        <f t="shared" si="72"/>
        <v>0.44242424242424244</v>
      </c>
      <c r="J164" s="8"/>
      <c r="K164" s="2">
        <f t="shared" si="73"/>
        <v>0.2</v>
      </c>
      <c r="L164" s="2">
        <f t="shared" si="74"/>
        <v>0</v>
      </c>
      <c r="M164" s="2">
        <f t="shared" si="75"/>
        <v>0</v>
      </c>
      <c r="N164" s="2">
        <f t="shared" si="62"/>
        <v>0.12878787878787878</v>
      </c>
      <c r="O164" s="2">
        <f t="shared" si="63"/>
        <v>0.67121212121212126</v>
      </c>
      <c r="P164" s="1">
        <v>132</v>
      </c>
      <c r="Q164" s="1"/>
      <c r="R164" s="1"/>
      <c r="S164" s="1">
        <v>85</v>
      </c>
      <c r="T164" s="1">
        <v>424</v>
      </c>
      <c r="U164" s="1">
        <v>6</v>
      </c>
      <c r="V164" s="1"/>
      <c r="X164" s="1"/>
      <c r="Y164">
        <v>13</v>
      </c>
      <c r="Z164" s="1"/>
      <c r="AA164" s="1"/>
      <c r="AB164" s="1"/>
      <c r="AD164" s="1"/>
      <c r="AI164" t="str">
        <f t="shared" si="66"/>
        <v>Winchester</v>
      </c>
      <c r="AJ164" t="s">
        <v>1509</v>
      </c>
      <c r="AK164" s="9">
        <v>1</v>
      </c>
      <c r="AL164" s="7"/>
      <c r="AN164" s="97">
        <v>9</v>
      </c>
      <c r="AO164" s="99">
        <v>5</v>
      </c>
      <c r="AP164" s="99">
        <v>125</v>
      </c>
      <c r="AQ164" s="106">
        <v>86440</v>
      </c>
      <c r="AR164" s="106">
        <f t="shared" si="76"/>
        <v>9005</v>
      </c>
      <c r="AS164" t="s">
        <v>1711</v>
      </c>
      <c r="AT164" s="109">
        <f t="shared" si="77"/>
        <v>986440</v>
      </c>
      <c r="AW164">
        <v>33.840000000000003</v>
      </c>
      <c r="AX164">
        <v>1.56</v>
      </c>
      <c r="AY164">
        <v>32.28</v>
      </c>
      <c r="AZ164" s="2"/>
      <c r="BF164" s="117"/>
      <c r="BI164" s="117"/>
      <c r="BJ164" s="117"/>
    </row>
    <row r="165" spans="1:74" hidden="1" outlineLevel="1">
      <c r="A165" t="s">
        <v>2452</v>
      </c>
      <c r="B165" s="9" t="s">
        <v>136</v>
      </c>
      <c r="C165" s="1">
        <f t="shared" si="67"/>
        <v>594</v>
      </c>
      <c r="D165" s="7">
        <f t="shared" si="68"/>
        <v>2</v>
      </c>
      <c r="E165" s="7" t="e">
        <f t="shared" si="69"/>
        <v>#N/A</v>
      </c>
      <c r="F165" s="7">
        <f t="shared" si="70"/>
        <v>0</v>
      </c>
      <c r="G165" s="7">
        <f t="shared" si="52"/>
        <v>3</v>
      </c>
      <c r="H165" s="49">
        <f t="shared" si="71"/>
        <v>213</v>
      </c>
      <c r="I165" s="177">
        <f t="shared" si="72"/>
        <v>0.35858585858585856</v>
      </c>
      <c r="J165" s="8"/>
      <c r="K165" s="2">
        <f t="shared" si="73"/>
        <v>0.22895622895622897</v>
      </c>
      <c r="L165" s="2">
        <f t="shared" si="74"/>
        <v>0</v>
      </c>
      <c r="M165" s="2">
        <f t="shared" si="75"/>
        <v>0</v>
      </c>
      <c r="N165" s="2">
        <f t="shared" si="62"/>
        <v>0.14646464646464646</v>
      </c>
      <c r="O165" s="2">
        <f t="shared" si="63"/>
        <v>0.62457912457912457</v>
      </c>
      <c r="P165" s="1">
        <v>136</v>
      </c>
      <c r="Q165" s="1"/>
      <c r="R165" s="1"/>
      <c r="S165" s="1">
        <v>87</v>
      </c>
      <c r="T165" s="1">
        <v>349</v>
      </c>
      <c r="U165" s="1">
        <v>12</v>
      </c>
      <c r="V165" s="1"/>
      <c r="X165" s="1"/>
      <c r="Y165">
        <v>10</v>
      </c>
      <c r="Z165" s="1"/>
      <c r="AA165" s="1"/>
      <c r="AB165" s="1"/>
      <c r="AD165" s="1"/>
      <c r="AI165" t="str">
        <f t="shared" si="66"/>
        <v>Windham</v>
      </c>
      <c r="AJ165" t="s">
        <v>2452</v>
      </c>
      <c r="AK165" s="9">
        <v>2</v>
      </c>
      <c r="AL165" s="7"/>
      <c r="AN165" s="97">
        <v>9</v>
      </c>
      <c r="AO165" s="99">
        <v>15</v>
      </c>
      <c r="AP165" s="99">
        <v>70</v>
      </c>
      <c r="AQ165" s="106">
        <v>86790</v>
      </c>
      <c r="AR165" s="106">
        <f t="shared" si="76"/>
        <v>9015</v>
      </c>
      <c r="AS165" t="s">
        <v>1711</v>
      </c>
      <c r="AT165" s="109">
        <f t="shared" si="77"/>
        <v>986790</v>
      </c>
      <c r="AW165">
        <v>27.92</v>
      </c>
      <c r="AX165">
        <v>0.85</v>
      </c>
      <c r="AY165">
        <v>27.07</v>
      </c>
      <c r="AZ165" s="2"/>
      <c r="BF165" s="117"/>
      <c r="BI165" s="117"/>
      <c r="BJ165" s="117"/>
    </row>
    <row r="166" spans="1:74" hidden="1" outlineLevel="1">
      <c r="A166" t="s">
        <v>1842</v>
      </c>
      <c r="B166" s="9" t="s">
        <v>136</v>
      </c>
      <c r="C166" s="1">
        <f t="shared" si="67"/>
        <v>1440</v>
      </c>
      <c r="D166" s="7">
        <f t="shared" si="68"/>
        <v>2</v>
      </c>
      <c r="E166" s="7" t="e">
        <f t="shared" si="69"/>
        <v>#N/A</v>
      </c>
      <c r="F166" s="7">
        <f t="shared" si="70"/>
        <v>0</v>
      </c>
      <c r="G166" s="7">
        <f t="shared" si="52"/>
        <v>3</v>
      </c>
      <c r="H166" s="49">
        <f t="shared" si="71"/>
        <v>274</v>
      </c>
      <c r="I166" s="177">
        <f t="shared" si="72"/>
        <v>0.19027777777777777</v>
      </c>
      <c r="J166" s="8"/>
      <c r="K166" s="2">
        <f t="shared" si="73"/>
        <v>0.32500000000000001</v>
      </c>
      <c r="L166" s="2">
        <f t="shared" si="74"/>
        <v>0</v>
      </c>
      <c r="M166" s="2">
        <f t="shared" si="75"/>
        <v>0</v>
      </c>
      <c r="N166" s="2">
        <f t="shared" si="62"/>
        <v>0.1423611111111111</v>
      </c>
      <c r="O166" s="2">
        <f t="shared" si="63"/>
        <v>0.53263888888888888</v>
      </c>
      <c r="P166" s="1">
        <v>468</v>
      </c>
      <c r="Q166" s="1"/>
      <c r="R166" s="1"/>
      <c r="S166" s="1">
        <v>205</v>
      </c>
      <c r="T166" s="1">
        <v>742</v>
      </c>
      <c r="U166" s="1">
        <v>10</v>
      </c>
      <c r="V166" s="1"/>
      <c r="X166" s="1"/>
      <c r="Y166">
        <v>15</v>
      </c>
      <c r="Z166" s="1"/>
      <c r="AA166" s="1"/>
      <c r="AB166" s="1"/>
      <c r="AD166" s="1"/>
      <c r="AI166" t="str">
        <f t="shared" si="66"/>
        <v>Windsor</v>
      </c>
      <c r="AJ166" t="s">
        <v>1567</v>
      </c>
      <c r="AK166" s="9">
        <v>1</v>
      </c>
      <c r="AL166" s="7"/>
      <c r="AN166" s="97">
        <v>9</v>
      </c>
      <c r="AO166" s="99">
        <v>3</v>
      </c>
      <c r="AP166" s="99">
        <v>150</v>
      </c>
      <c r="AQ166" s="106">
        <v>87000</v>
      </c>
      <c r="AR166" s="106">
        <f t="shared" si="76"/>
        <v>9003</v>
      </c>
      <c r="AS166" t="s">
        <v>1711</v>
      </c>
      <c r="AT166" s="109">
        <f t="shared" si="77"/>
        <v>987000</v>
      </c>
      <c r="AW166">
        <v>31.05</v>
      </c>
      <c r="AX166">
        <v>1.43</v>
      </c>
      <c r="AY166">
        <v>29.63</v>
      </c>
      <c r="AZ166" s="2"/>
      <c r="BF166" s="117"/>
      <c r="BI166" s="117"/>
      <c r="BJ166" s="117"/>
    </row>
    <row r="167" spans="1:74" hidden="1" outlineLevel="1">
      <c r="A167" t="s">
        <v>82</v>
      </c>
      <c r="B167" s="9" t="s">
        <v>136</v>
      </c>
      <c r="C167" s="1">
        <f t="shared" si="67"/>
        <v>690</v>
      </c>
      <c r="D167" s="7">
        <f t="shared" si="68"/>
        <v>2</v>
      </c>
      <c r="E167" s="7" t="e">
        <f t="shared" si="69"/>
        <v>#N/A</v>
      </c>
      <c r="F167" s="7">
        <f t="shared" si="70"/>
        <v>0</v>
      </c>
      <c r="G167" s="7">
        <f t="shared" si="52"/>
        <v>3</v>
      </c>
      <c r="H167" s="49">
        <f t="shared" si="71"/>
        <v>256</v>
      </c>
      <c r="I167" s="177">
        <f t="shared" si="72"/>
        <v>0.37101449275362319</v>
      </c>
      <c r="J167" s="8"/>
      <c r="K167" s="2">
        <f t="shared" si="73"/>
        <v>0.24057971014492754</v>
      </c>
      <c r="L167" s="2">
        <f t="shared" si="74"/>
        <v>0</v>
      </c>
      <c r="M167" s="2">
        <f t="shared" si="75"/>
        <v>0</v>
      </c>
      <c r="N167" s="2">
        <f t="shared" si="62"/>
        <v>0.11739130434782609</v>
      </c>
      <c r="O167" s="2">
        <f t="shared" si="63"/>
        <v>0.64202898550724641</v>
      </c>
      <c r="P167" s="1">
        <v>166</v>
      </c>
      <c r="Q167" s="1"/>
      <c r="R167" s="1"/>
      <c r="S167" s="1">
        <v>81</v>
      </c>
      <c r="T167" s="1">
        <v>422</v>
      </c>
      <c r="U167" s="1">
        <v>10</v>
      </c>
      <c r="V167" s="1"/>
      <c r="X167" s="1"/>
      <c r="Y167">
        <v>11</v>
      </c>
      <c r="Z167" s="1"/>
      <c r="AA167" s="1"/>
      <c r="AB167" s="1"/>
      <c r="AD167" s="1"/>
      <c r="AI167" t="str">
        <f t="shared" si="66"/>
        <v>Windsor Locks</v>
      </c>
      <c r="AJ167" t="s">
        <v>1567</v>
      </c>
      <c r="AK167" s="9">
        <v>1</v>
      </c>
      <c r="AL167" s="7"/>
      <c r="AN167" s="97">
        <v>9</v>
      </c>
      <c r="AO167" s="99">
        <v>3</v>
      </c>
      <c r="AP167" s="99">
        <v>155</v>
      </c>
      <c r="AQ167" s="106">
        <v>87070</v>
      </c>
      <c r="AR167" s="106">
        <f t="shared" si="76"/>
        <v>9003</v>
      </c>
      <c r="AS167" t="s">
        <v>1711</v>
      </c>
      <c r="AT167" s="109">
        <f t="shared" si="77"/>
        <v>987070</v>
      </c>
      <c r="AW167">
        <v>9.36</v>
      </c>
      <c r="AX167">
        <v>0.33</v>
      </c>
      <c r="AY167">
        <v>9.0299999999999994</v>
      </c>
      <c r="AZ167" s="2"/>
      <c r="BF167" s="117"/>
      <c r="BI167" s="117"/>
      <c r="BJ167" s="117"/>
    </row>
    <row r="168" spans="1:74" hidden="1" outlineLevel="1">
      <c r="A168" t="s">
        <v>2442</v>
      </c>
      <c r="B168" s="9" t="s">
        <v>136</v>
      </c>
      <c r="C168" s="1">
        <f t="shared" si="67"/>
        <v>1384</v>
      </c>
      <c r="D168" s="7">
        <f t="shared" si="68"/>
        <v>2</v>
      </c>
      <c r="E168" s="7" t="e">
        <f t="shared" si="69"/>
        <v>#N/A</v>
      </c>
      <c r="F168" s="7">
        <f t="shared" si="70"/>
        <v>0</v>
      </c>
      <c r="G168" s="7">
        <f t="shared" si="52"/>
        <v>3</v>
      </c>
      <c r="H168" s="49">
        <f t="shared" si="71"/>
        <v>831</v>
      </c>
      <c r="I168" s="177">
        <f t="shared" si="72"/>
        <v>0.60043352601156075</v>
      </c>
      <c r="J168" s="8"/>
      <c r="K168" s="2">
        <f t="shared" si="73"/>
        <v>0.13728323699421965</v>
      </c>
      <c r="L168" s="2">
        <f t="shared" si="74"/>
        <v>0</v>
      </c>
      <c r="M168" s="2">
        <f t="shared" si="75"/>
        <v>0</v>
      </c>
      <c r="N168" s="2">
        <f t="shared" si="62"/>
        <v>0.10982658959537572</v>
      </c>
      <c r="O168" s="2">
        <f t="shared" si="63"/>
        <v>0.75289017341040465</v>
      </c>
      <c r="P168" s="1">
        <v>190</v>
      </c>
      <c r="Q168" s="1"/>
      <c r="R168" s="1"/>
      <c r="S168" s="1">
        <v>152</v>
      </c>
      <c r="T168" s="1">
        <v>1021</v>
      </c>
      <c r="U168" s="1">
        <v>13</v>
      </c>
      <c r="V168" s="1"/>
      <c r="X168" s="1"/>
      <c r="Y168">
        <v>8</v>
      </c>
      <c r="Z168" s="1"/>
      <c r="AA168" s="1"/>
      <c r="AB168" s="1"/>
      <c r="AD168" s="1"/>
      <c r="AI168" t="str">
        <f t="shared" si="66"/>
        <v>Wolcott</v>
      </c>
      <c r="AJ168" t="s">
        <v>3189</v>
      </c>
      <c r="AK168" s="9">
        <v>5</v>
      </c>
      <c r="AL168" s="7"/>
      <c r="AN168" s="97">
        <v>9</v>
      </c>
      <c r="AO168" s="99">
        <v>9</v>
      </c>
      <c r="AP168" s="99">
        <v>130</v>
      </c>
      <c r="AQ168" s="106">
        <v>87560</v>
      </c>
      <c r="AR168" s="106">
        <f t="shared" si="76"/>
        <v>9009</v>
      </c>
      <c r="AS168" t="s">
        <v>1711</v>
      </c>
      <c r="AT168" s="109">
        <f t="shared" si="77"/>
        <v>987560</v>
      </c>
      <c r="AW168">
        <v>21.11</v>
      </c>
      <c r="AX168">
        <v>0.68</v>
      </c>
      <c r="AY168">
        <v>20.43</v>
      </c>
      <c r="AZ168" s="2"/>
      <c r="BF168" s="117"/>
      <c r="BI168" s="117"/>
      <c r="BJ168" s="117"/>
    </row>
    <row r="169" spans="1:74" hidden="1" outlineLevel="1">
      <c r="A169" t="s">
        <v>1717</v>
      </c>
      <c r="B169" s="9" t="s">
        <v>136</v>
      </c>
      <c r="C169" s="1">
        <f t="shared" si="67"/>
        <v>746</v>
      </c>
      <c r="D169" s="7">
        <f t="shared" si="68"/>
        <v>2</v>
      </c>
      <c r="E169" s="7" t="e">
        <f t="shared" si="69"/>
        <v>#N/A</v>
      </c>
      <c r="F169" s="7">
        <f t="shared" si="70"/>
        <v>0</v>
      </c>
      <c r="G169" s="7">
        <f t="shared" si="52"/>
        <v>3</v>
      </c>
      <c r="H169" s="49">
        <f t="shared" si="71"/>
        <v>141</v>
      </c>
      <c r="I169" s="177">
        <f t="shared" si="72"/>
        <v>0.18900804289544235</v>
      </c>
      <c r="J169" s="8"/>
      <c r="K169" s="2">
        <f t="shared" si="73"/>
        <v>0.35522788203753353</v>
      </c>
      <c r="L169" s="2">
        <f t="shared" si="74"/>
        <v>0</v>
      </c>
      <c r="M169" s="2">
        <f t="shared" si="75"/>
        <v>0</v>
      </c>
      <c r="N169" s="2">
        <f t="shared" si="62"/>
        <v>8.8471849865951746E-2</v>
      </c>
      <c r="O169" s="2">
        <f t="shared" si="63"/>
        <v>0.55630026809651478</v>
      </c>
      <c r="P169" s="1">
        <v>265</v>
      </c>
      <c r="Q169" s="1"/>
      <c r="R169" s="1"/>
      <c r="S169" s="1">
        <v>66</v>
      </c>
      <c r="T169" s="1">
        <v>406</v>
      </c>
      <c r="U169" s="1">
        <v>4</v>
      </c>
      <c r="V169" s="1"/>
      <c r="X169" s="1"/>
      <c r="Y169">
        <v>5</v>
      </c>
      <c r="Z169" s="1"/>
      <c r="AA169" s="1"/>
      <c r="AB169" s="1"/>
      <c r="AD169" s="1"/>
      <c r="AI169" t="str">
        <f t="shared" si="66"/>
        <v>Woodbridge</v>
      </c>
      <c r="AJ169" t="s">
        <v>3189</v>
      </c>
      <c r="AK169" s="9">
        <v>3</v>
      </c>
      <c r="AL169" s="7"/>
      <c r="AN169" s="97">
        <v>9</v>
      </c>
      <c r="AO169" s="99">
        <v>9</v>
      </c>
      <c r="AP169" s="99">
        <v>135</v>
      </c>
      <c r="AQ169" s="106">
        <v>87700</v>
      </c>
      <c r="AR169" s="106">
        <f t="shared" si="76"/>
        <v>9009</v>
      </c>
      <c r="AS169" t="s">
        <v>1711</v>
      </c>
      <c r="AT169" s="109">
        <f t="shared" si="77"/>
        <v>987700</v>
      </c>
      <c r="AW169">
        <v>19.23</v>
      </c>
      <c r="AX169">
        <v>0.39</v>
      </c>
      <c r="AY169">
        <v>18.829999999999998</v>
      </c>
      <c r="AZ169" s="2"/>
      <c r="BF169" s="117"/>
      <c r="BI169" s="117"/>
      <c r="BJ169" s="117"/>
    </row>
    <row r="170" spans="1:74" hidden="1" outlineLevel="1">
      <c r="A170" t="s">
        <v>2834</v>
      </c>
      <c r="B170" s="9" t="s">
        <v>136</v>
      </c>
      <c r="C170" s="1">
        <f t="shared" si="67"/>
        <v>1427</v>
      </c>
      <c r="D170" s="7">
        <f t="shared" si="68"/>
        <v>2</v>
      </c>
      <c r="E170" s="7" t="e">
        <f t="shared" si="69"/>
        <v>#N/A</v>
      </c>
      <c r="F170" s="7">
        <f t="shared" si="70"/>
        <v>0</v>
      </c>
      <c r="G170" s="7">
        <f t="shared" si="52"/>
        <v>3</v>
      </c>
      <c r="H170" s="49">
        <f t="shared" si="71"/>
        <v>438</v>
      </c>
      <c r="I170" s="177">
        <f t="shared" si="72"/>
        <v>0.30693763139453401</v>
      </c>
      <c r="J170" s="8"/>
      <c r="K170" s="2">
        <f t="shared" si="73"/>
        <v>0.27820602662929222</v>
      </c>
      <c r="L170" s="2">
        <f t="shared" si="74"/>
        <v>0</v>
      </c>
      <c r="M170" s="2">
        <f t="shared" si="75"/>
        <v>0</v>
      </c>
      <c r="N170" s="2">
        <f t="shared" si="62"/>
        <v>0.12053258584442887</v>
      </c>
      <c r="O170" s="2">
        <f t="shared" si="63"/>
        <v>0.60126138752627889</v>
      </c>
      <c r="P170" s="1">
        <v>397</v>
      </c>
      <c r="Q170" s="1"/>
      <c r="R170" s="1"/>
      <c r="S170" s="1">
        <v>172</v>
      </c>
      <c r="T170" s="1">
        <v>835</v>
      </c>
      <c r="U170" s="1">
        <v>14</v>
      </c>
      <c r="V170" s="1"/>
      <c r="X170" s="1"/>
      <c r="Y170">
        <v>9</v>
      </c>
      <c r="Z170" s="1"/>
      <c r="AA170" s="1"/>
      <c r="AB170" s="1"/>
      <c r="AD170" s="1"/>
      <c r="AI170" t="str">
        <f t="shared" si="66"/>
        <v>Woodbury</v>
      </c>
      <c r="AJ170" t="s">
        <v>1509</v>
      </c>
      <c r="AK170" s="9">
        <v>5</v>
      </c>
      <c r="AL170" s="7"/>
      <c r="AN170" s="97">
        <v>9</v>
      </c>
      <c r="AO170" s="99">
        <v>5</v>
      </c>
      <c r="AP170" s="99">
        <v>130</v>
      </c>
      <c r="AQ170" s="106">
        <v>87910</v>
      </c>
      <c r="AR170" s="106">
        <f t="shared" si="76"/>
        <v>9005</v>
      </c>
      <c r="AS170" t="s">
        <v>1711</v>
      </c>
      <c r="AT170" s="109">
        <f t="shared" si="77"/>
        <v>987910</v>
      </c>
      <c r="AW170">
        <v>36.729999999999997</v>
      </c>
      <c r="AX170">
        <v>0.27</v>
      </c>
      <c r="AY170">
        <v>36.47</v>
      </c>
      <c r="AZ170" s="2"/>
      <c r="BF170" s="117"/>
      <c r="BI170" s="117"/>
      <c r="BJ170" s="117"/>
    </row>
    <row r="171" spans="1:74" hidden="1" outlineLevel="1">
      <c r="A171" t="s">
        <v>2751</v>
      </c>
      <c r="B171" s="9" t="s">
        <v>136</v>
      </c>
      <c r="C171" s="1">
        <f t="shared" si="67"/>
        <v>830</v>
      </c>
      <c r="D171" s="7">
        <f t="shared" si="68"/>
        <v>2</v>
      </c>
      <c r="E171" s="7" t="e">
        <f t="shared" si="69"/>
        <v>#N/A</v>
      </c>
      <c r="F171" s="7">
        <f t="shared" si="70"/>
        <v>0</v>
      </c>
      <c r="G171" s="7">
        <f t="shared" si="52"/>
        <v>3</v>
      </c>
      <c r="H171" s="49">
        <f t="shared" si="71"/>
        <v>227</v>
      </c>
      <c r="I171" s="177">
        <f t="shared" si="72"/>
        <v>0.27349397590361446</v>
      </c>
      <c r="J171" s="8"/>
      <c r="K171" s="2">
        <f t="shared" si="73"/>
        <v>0.27710843373493976</v>
      </c>
      <c r="L171" s="2">
        <f t="shared" si="74"/>
        <v>0</v>
      </c>
      <c r="M171" s="2">
        <f t="shared" si="75"/>
        <v>0</v>
      </c>
      <c r="N171" s="2">
        <f t="shared" si="62"/>
        <v>0.15662650602409639</v>
      </c>
      <c r="O171" s="2">
        <f t="shared" si="63"/>
        <v>0.56626506024096379</v>
      </c>
      <c r="P171" s="1">
        <v>230</v>
      </c>
      <c r="Q171" s="1"/>
      <c r="R171" s="1"/>
      <c r="S171" s="1">
        <v>130</v>
      </c>
      <c r="T171" s="1">
        <v>457</v>
      </c>
      <c r="U171" s="1">
        <v>2</v>
      </c>
      <c r="V171" s="1"/>
      <c r="X171" s="1"/>
      <c r="Y171">
        <v>11</v>
      </c>
      <c r="Z171" s="1"/>
      <c r="AA171" s="1"/>
      <c r="AB171" s="1"/>
      <c r="AD171" s="1"/>
      <c r="AI171" t="str">
        <f t="shared" si="66"/>
        <v>Woodstock</v>
      </c>
      <c r="AJ171" t="s">
        <v>2452</v>
      </c>
      <c r="AK171" s="9">
        <v>2</v>
      </c>
      <c r="AL171" s="7"/>
      <c r="AN171" s="97">
        <v>9</v>
      </c>
      <c r="AO171" s="99">
        <v>15</v>
      </c>
      <c r="AP171" s="99">
        <v>75</v>
      </c>
      <c r="AQ171" s="106">
        <v>88190</v>
      </c>
      <c r="AR171" s="106">
        <f t="shared" si="76"/>
        <v>9015</v>
      </c>
      <c r="AS171" t="s">
        <v>1711</v>
      </c>
      <c r="AT171" s="109">
        <f t="shared" si="77"/>
        <v>988190</v>
      </c>
      <c r="AW171">
        <v>61.83</v>
      </c>
      <c r="AX171">
        <v>1.3</v>
      </c>
      <c r="AY171">
        <v>60.54</v>
      </c>
      <c r="AZ171" s="2"/>
      <c r="BF171" s="117"/>
      <c r="BI171" s="117"/>
      <c r="BJ171" s="117"/>
    </row>
    <row r="172" spans="1:74" collapsed="1">
      <c r="A172" s="9" t="s">
        <v>332</v>
      </c>
      <c r="B172" s="9" t="s">
        <v>1105</v>
      </c>
      <c r="C172" s="1">
        <f t="shared" si="67"/>
        <v>213493</v>
      </c>
      <c r="D172" s="7">
        <f t="shared" si="68"/>
        <v>2</v>
      </c>
      <c r="E172" s="7" t="e">
        <f t="shared" si="69"/>
        <v>#N/A</v>
      </c>
      <c r="F172" s="7">
        <f t="shared" si="70"/>
        <v>0</v>
      </c>
      <c r="G172" s="7">
        <f t="shared" si="52"/>
        <v>3</v>
      </c>
      <c r="H172" s="49">
        <f t="shared" si="71"/>
        <v>63001</v>
      </c>
      <c r="I172" s="177">
        <f t="shared" si="72"/>
        <v>0.29509632634325245</v>
      </c>
      <c r="J172" s="8"/>
      <c r="K172" s="2">
        <f t="shared" si="73"/>
        <v>0.28348470441653822</v>
      </c>
      <c r="L172" s="2">
        <f t="shared" si="74"/>
        <v>0</v>
      </c>
      <c r="M172" s="2">
        <f t="shared" si="75"/>
        <v>0</v>
      </c>
      <c r="N172" s="2">
        <f t="shared" si="62"/>
        <v>0.11703896614877303</v>
      </c>
      <c r="O172" s="2">
        <f t="shared" si="63"/>
        <v>0.59947632943468865</v>
      </c>
      <c r="P172" s="1">
        <f>SUM(P3:P171)</f>
        <v>60522</v>
      </c>
      <c r="Q172" s="1"/>
      <c r="R172" s="1"/>
      <c r="S172" s="1">
        <f>SUM(S3:S171)</f>
        <v>24987</v>
      </c>
      <c r="T172" s="1">
        <f>SUM(T3:T171)</f>
        <v>123523</v>
      </c>
      <c r="U172" s="1">
        <f>SUM(U3:U171)</f>
        <v>1733</v>
      </c>
      <c r="V172" s="1"/>
      <c r="W172" s="1"/>
      <c r="X172" s="1"/>
      <c r="Y172" s="1">
        <f>SUM(Y3:Y171)</f>
        <v>2728</v>
      </c>
      <c r="Z172" s="1"/>
      <c r="AA172" s="1"/>
      <c r="AB172" s="1"/>
      <c r="AC172" s="1"/>
      <c r="AD172" s="1"/>
      <c r="AI172" t="str">
        <f t="shared" si="66"/>
        <v>Connecticut</v>
      </c>
      <c r="AN172" s="97">
        <v>9</v>
      </c>
      <c r="AR172" s="97">
        <v>9</v>
      </c>
      <c r="AS172" t="s">
        <v>1619</v>
      </c>
      <c r="AT172" s="97">
        <v>9</v>
      </c>
      <c r="AW172">
        <v>5543.33</v>
      </c>
      <c r="AX172">
        <v>698.53</v>
      </c>
      <c r="AY172">
        <v>4844.8</v>
      </c>
      <c r="BF172" s="117"/>
      <c r="BI172" s="117"/>
      <c r="BJ172" s="117"/>
    </row>
    <row r="173" spans="1:74">
      <c r="A173" s="9"/>
      <c r="B173" s="9"/>
      <c r="C173" s="1"/>
      <c r="D173" s="7"/>
      <c r="E173" s="7"/>
      <c r="F173" s="7"/>
      <c r="G173" s="7"/>
      <c r="H173" s="49"/>
      <c r="I173" s="177"/>
      <c r="J173" s="15"/>
      <c r="K173" s="2"/>
      <c r="L173" s="2"/>
      <c r="M173" s="2"/>
      <c r="N173" s="2"/>
      <c r="O173" s="2"/>
      <c r="P173" s="1"/>
      <c r="Q173" s="1"/>
      <c r="R173" s="1"/>
      <c r="S173" s="1"/>
      <c r="T173" s="1"/>
      <c r="U173" s="1"/>
      <c r="V173" s="1"/>
      <c r="W173" s="1"/>
      <c r="X173" s="1"/>
      <c r="Y173" s="1"/>
      <c r="Z173" s="1"/>
      <c r="AA173" s="1"/>
      <c r="AB173" s="1"/>
      <c r="AC173" s="1"/>
      <c r="AD173" s="1"/>
      <c r="BF173" s="117"/>
      <c r="BI173" s="117"/>
      <c r="BJ173" s="117"/>
    </row>
    <row r="174" spans="1:74" hidden="1" outlineLevel="1">
      <c r="A174" t="s">
        <v>2944</v>
      </c>
      <c r="B174" s="9" t="s">
        <v>958</v>
      </c>
      <c r="C174" s="1">
        <f t="shared" ref="C174:C237" si="78">SUM(P174:AG174)</f>
        <v>0</v>
      </c>
      <c r="D174" s="7" t="e">
        <f t="shared" ref="D174:D237" si="79">RANK(P174,(P174:AG174))</f>
        <v>#N/A</v>
      </c>
      <c r="E174" s="7" t="e">
        <f t="shared" ref="E174:E237" si="80">RANK(Q174,(P174:AG174))</f>
        <v>#N/A</v>
      </c>
      <c r="F174" s="7">
        <f t="shared" ref="F174:F237" si="81">IF(R174&gt;0,RANK(R174,(P174:AG174)),0)</f>
        <v>0</v>
      </c>
      <c r="G174" s="7">
        <f t="shared" si="52"/>
        <v>0</v>
      </c>
      <c r="H174" s="49" t="e">
        <f t="shared" ref="H174:H237" si="82">MAX(P174:T174)-LARGE(P174:T174,2)</f>
        <v>#NUM!</v>
      </c>
      <c r="I174" s="177" t="e">
        <f t="shared" ref="I174:I237" si="83">H174/C174</f>
        <v>#NUM!</v>
      </c>
      <c r="J174" s="8"/>
      <c r="K174" s="2" t="str">
        <f t="shared" ref="K174:K237" si="84">IF(C174=0,"-",P174/C174)</f>
        <v>-</v>
      </c>
      <c r="L174" s="2" t="str">
        <f t="shared" ref="L174:L237" si="85">IF(C174=0,"-",Q174/C174)</f>
        <v>-</v>
      </c>
      <c r="M174" s="2" t="str">
        <f t="shared" ref="M174:M237" si="86">IF(C174=0,"-",R174/C174)</f>
        <v>-</v>
      </c>
      <c r="N174" s="2"/>
      <c r="O174" s="2" t="str">
        <f t="shared" ref="O174:O237" si="87">IF(C174=0,"-",(1-K174-L174-M174))</f>
        <v>-</v>
      </c>
      <c r="P174" s="1"/>
      <c r="Q174" s="1"/>
      <c r="R174" s="1"/>
      <c r="S174" s="1"/>
      <c r="T174" s="1"/>
      <c r="U174" s="1"/>
      <c r="V174" s="161"/>
      <c r="W174" s="1"/>
      <c r="X174" s="1"/>
      <c r="Y174" s="1"/>
      <c r="Z174" s="1"/>
      <c r="AA174" s="1"/>
      <c r="AB174" s="1"/>
      <c r="AC174" s="1"/>
      <c r="AD174" s="1"/>
      <c r="AI174" t="str">
        <f t="shared" si="66"/>
        <v>Abbot</v>
      </c>
      <c r="AJ174" t="s">
        <v>125</v>
      </c>
      <c r="AK174" s="182">
        <v>2</v>
      </c>
      <c r="AN174" s="97">
        <v>23</v>
      </c>
      <c r="AO174" s="99">
        <v>21</v>
      </c>
      <c r="AP174" s="99">
        <v>5</v>
      </c>
      <c r="AQ174" s="106">
        <v>100</v>
      </c>
      <c r="AR174" s="106">
        <f t="shared" ref="AR174:AR237" si="88">AN174*1000+AO174</f>
        <v>23021</v>
      </c>
      <c r="AS174" t="s">
        <v>1711</v>
      </c>
      <c r="AT174" s="109">
        <f t="shared" ref="AT174:AT237" si="89">AN174*100000+AQ174</f>
        <v>2300100</v>
      </c>
      <c r="AW174">
        <v>35.53</v>
      </c>
      <c r="AX174">
        <v>0.8</v>
      </c>
      <c r="AY174">
        <v>34.74</v>
      </c>
      <c r="BF174" s="117"/>
      <c r="BI174" s="117"/>
      <c r="BJ174" s="117"/>
      <c r="BV174" s="1"/>
    </row>
    <row r="175" spans="1:74" hidden="1" outlineLevel="1">
      <c r="A175" t="s">
        <v>2742</v>
      </c>
      <c r="B175" s="9" t="s">
        <v>958</v>
      </c>
      <c r="C175" s="1">
        <f t="shared" si="78"/>
        <v>0</v>
      </c>
      <c r="D175" s="7" t="e">
        <f t="shared" si="79"/>
        <v>#N/A</v>
      </c>
      <c r="E175" s="7" t="e">
        <f t="shared" si="80"/>
        <v>#N/A</v>
      </c>
      <c r="F175" s="7">
        <f t="shared" si="81"/>
        <v>0</v>
      </c>
      <c r="G175" s="7">
        <f t="shared" si="52"/>
        <v>0</v>
      </c>
      <c r="H175" s="49" t="e">
        <f t="shared" si="82"/>
        <v>#NUM!</v>
      </c>
      <c r="I175" s="177" t="e">
        <f t="shared" si="83"/>
        <v>#NUM!</v>
      </c>
      <c r="J175" s="8"/>
      <c r="K175" s="2" t="str">
        <f t="shared" si="84"/>
        <v>-</v>
      </c>
      <c r="L175" s="2" t="str">
        <f t="shared" si="85"/>
        <v>-</v>
      </c>
      <c r="M175" s="2" t="str">
        <f t="shared" si="86"/>
        <v>-</v>
      </c>
      <c r="N175" s="2"/>
      <c r="O175" s="2" t="str">
        <f t="shared" si="87"/>
        <v>-</v>
      </c>
      <c r="P175" s="1"/>
      <c r="Q175" s="1"/>
      <c r="R175" s="1"/>
      <c r="S175" s="1"/>
      <c r="T175" s="1"/>
      <c r="U175" s="1"/>
      <c r="V175" s="161"/>
      <c r="W175" s="1"/>
      <c r="X175" s="1"/>
      <c r="Y175" s="1"/>
      <c r="Z175" s="1"/>
      <c r="AA175" s="1"/>
      <c r="AB175" s="1"/>
      <c r="AC175" s="1"/>
      <c r="AD175" s="1"/>
      <c r="AI175" t="str">
        <f t="shared" si="66"/>
        <v>Acton</v>
      </c>
      <c r="AJ175" t="s">
        <v>937</v>
      </c>
      <c r="AK175" s="182">
        <v>1</v>
      </c>
      <c r="AN175" s="97">
        <v>23</v>
      </c>
      <c r="AO175" s="99">
        <v>31</v>
      </c>
      <c r="AP175" s="99">
        <v>5</v>
      </c>
      <c r="AQ175" s="106">
        <v>275</v>
      </c>
      <c r="AR175" s="106">
        <f t="shared" si="88"/>
        <v>23031</v>
      </c>
      <c r="AS175" t="s">
        <v>1711</v>
      </c>
      <c r="AT175" s="109">
        <f t="shared" si="89"/>
        <v>2300275</v>
      </c>
      <c r="AW175">
        <v>41.07</v>
      </c>
      <c r="AX175">
        <v>3.41</v>
      </c>
      <c r="AY175">
        <v>37.659999999999997</v>
      </c>
      <c r="BF175" s="117"/>
      <c r="BI175" s="117"/>
      <c r="BJ175" s="117"/>
      <c r="BV175" s="1"/>
    </row>
    <row r="176" spans="1:74" hidden="1" outlineLevel="1">
      <c r="A176" t="s">
        <v>1826</v>
      </c>
      <c r="B176" s="9" t="s">
        <v>958</v>
      </c>
      <c r="C176" s="1">
        <f t="shared" si="78"/>
        <v>0</v>
      </c>
      <c r="D176" s="7" t="e">
        <f t="shared" si="79"/>
        <v>#N/A</v>
      </c>
      <c r="E176" s="7" t="e">
        <f t="shared" si="80"/>
        <v>#N/A</v>
      </c>
      <c r="F176" s="7">
        <f t="shared" si="81"/>
        <v>0</v>
      </c>
      <c r="G176" s="7">
        <f t="shared" si="52"/>
        <v>0</v>
      </c>
      <c r="H176" s="49" t="e">
        <f t="shared" si="82"/>
        <v>#NUM!</v>
      </c>
      <c r="I176" s="177" t="e">
        <f t="shared" si="83"/>
        <v>#NUM!</v>
      </c>
      <c r="J176" s="8"/>
      <c r="K176" s="2" t="str">
        <f t="shared" si="84"/>
        <v>-</v>
      </c>
      <c r="L176" s="2" t="str">
        <f t="shared" si="85"/>
        <v>-</v>
      </c>
      <c r="M176" s="2" t="str">
        <f t="shared" si="86"/>
        <v>-</v>
      </c>
      <c r="N176" s="2"/>
      <c r="O176" s="2" t="str">
        <f t="shared" si="87"/>
        <v>-</v>
      </c>
      <c r="P176" s="1"/>
      <c r="Q176" s="1"/>
      <c r="R176" s="1"/>
      <c r="S176" s="1"/>
      <c r="T176" s="1"/>
      <c r="U176" s="1"/>
      <c r="V176" s="161"/>
      <c r="W176" s="1"/>
      <c r="X176" s="1"/>
      <c r="Y176" s="1"/>
      <c r="Z176" s="1"/>
      <c r="AA176" s="1"/>
      <c r="AB176" s="1"/>
      <c r="AC176" s="1"/>
      <c r="AD176" s="1"/>
      <c r="AI176" t="str">
        <f t="shared" si="66"/>
        <v>Addison</v>
      </c>
      <c r="AJ176" t="s">
        <v>637</v>
      </c>
      <c r="AK176" s="182">
        <v>2</v>
      </c>
      <c r="AN176" s="97">
        <v>23</v>
      </c>
      <c r="AO176" s="99">
        <v>29</v>
      </c>
      <c r="AP176" s="99">
        <v>5</v>
      </c>
      <c r="AQ176" s="106">
        <v>380</v>
      </c>
      <c r="AR176" s="106">
        <f t="shared" si="88"/>
        <v>23029</v>
      </c>
      <c r="AS176" t="s">
        <v>1711</v>
      </c>
      <c r="AT176" s="109">
        <f t="shared" si="89"/>
        <v>2300380</v>
      </c>
      <c r="AW176">
        <v>97.23</v>
      </c>
      <c r="AX176">
        <v>54.85</v>
      </c>
      <c r="AY176">
        <v>42.38</v>
      </c>
      <c r="BF176" s="117"/>
      <c r="BI176" s="117"/>
      <c r="BJ176" s="117"/>
      <c r="BV176" s="1"/>
    </row>
    <row r="177" spans="1:74" hidden="1" outlineLevel="1">
      <c r="A177" t="s">
        <v>1675</v>
      </c>
      <c r="B177" s="9" t="s">
        <v>958</v>
      </c>
      <c r="C177" s="1">
        <f t="shared" si="78"/>
        <v>0</v>
      </c>
      <c r="D177" s="7" t="e">
        <f t="shared" si="79"/>
        <v>#N/A</v>
      </c>
      <c r="E177" s="7" t="e">
        <f t="shared" si="80"/>
        <v>#N/A</v>
      </c>
      <c r="F177" s="7">
        <f t="shared" si="81"/>
        <v>0</v>
      </c>
      <c r="G177" s="7">
        <f t="shared" si="52"/>
        <v>0</v>
      </c>
      <c r="H177" s="49" t="e">
        <f t="shared" si="82"/>
        <v>#NUM!</v>
      </c>
      <c r="I177" s="177" t="e">
        <f t="shared" si="83"/>
        <v>#NUM!</v>
      </c>
      <c r="J177" s="8"/>
      <c r="K177" s="2" t="str">
        <f t="shared" si="84"/>
        <v>-</v>
      </c>
      <c r="L177" s="2" t="str">
        <f t="shared" si="85"/>
        <v>-</v>
      </c>
      <c r="M177" s="2" t="str">
        <f t="shared" si="86"/>
        <v>-</v>
      </c>
      <c r="N177" s="2"/>
      <c r="O177" s="2" t="str">
        <f t="shared" si="87"/>
        <v>-</v>
      </c>
      <c r="P177" s="1"/>
      <c r="Q177" s="1"/>
      <c r="R177" s="1"/>
      <c r="S177" s="1"/>
      <c r="T177" s="1"/>
      <c r="U177" s="1"/>
      <c r="V177" s="161"/>
      <c r="W177" s="1"/>
      <c r="X177" s="1"/>
      <c r="Y177" s="1"/>
      <c r="Z177" s="1"/>
      <c r="AA177" s="1"/>
      <c r="AB177" s="1"/>
      <c r="AC177" s="1"/>
      <c r="AD177" s="1"/>
      <c r="AI177" t="str">
        <f>A177</f>
        <v>Albany</v>
      </c>
      <c r="AJ177" t="s">
        <v>3078</v>
      </c>
      <c r="AK177" s="182">
        <v>2</v>
      </c>
      <c r="AN177" s="97">
        <v>23</v>
      </c>
      <c r="AO177" s="99">
        <v>17</v>
      </c>
      <c r="AQ177" s="106">
        <v>390</v>
      </c>
      <c r="AR177" s="106">
        <f t="shared" si="88"/>
        <v>23017</v>
      </c>
      <c r="AS177" t="s">
        <v>1891</v>
      </c>
      <c r="AT177" s="109">
        <f t="shared" si="89"/>
        <v>2300390</v>
      </c>
      <c r="BF177" s="117"/>
      <c r="BI177" s="117"/>
      <c r="BJ177" s="117"/>
      <c r="BV177" s="1"/>
    </row>
    <row r="178" spans="1:74" hidden="1" outlineLevel="1">
      <c r="A178" t="s">
        <v>1336</v>
      </c>
      <c r="B178" s="9" t="s">
        <v>958</v>
      </c>
      <c r="C178" s="1">
        <f t="shared" si="78"/>
        <v>0</v>
      </c>
      <c r="D178" s="7" t="e">
        <f t="shared" si="79"/>
        <v>#N/A</v>
      </c>
      <c r="E178" s="7" t="e">
        <f t="shared" si="80"/>
        <v>#N/A</v>
      </c>
      <c r="F178" s="7">
        <f t="shared" si="81"/>
        <v>0</v>
      </c>
      <c r="G178" s="7">
        <f t="shared" si="52"/>
        <v>0</v>
      </c>
      <c r="H178" s="49" t="e">
        <f t="shared" si="82"/>
        <v>#NUM!</v>
      </c>
      <c r="I178" s="177" t="e">
        <f t="shared" si="83"/>
        <v>#NUM!</v>
      </c>
      <c r="J178" s="8"/>
      <c r="K178" s="2" t="str">
        <f t="shared" si="84"/>
        <v>-</v>
      </c>
      <c r="L178" s="2" t="str">
        <f t="shared" si="85"/>
        <v>-</v>
      </c>
      <c r="M178" s="2" t="str">
        <f t="shared" si="86"/>
        <v>-</v>
      </c>
      <c r="N178" s="2"/>
      <c r="O178" s="2" t="str">
        <f t="shared" si="87"/>
        <v>-</v>
      </c>
      <c r="P178" s="1"/>
      <c r="Q178" s="1"/>
      <c r="R178" s="1"/>
      <c r="S178" s="1"/>
      <c r="T178" s="1"/>
      <c r="U178" s="1"/>
      <c r="V178" s="161"/>
      <c r="W178" s="1"/>
      <c r="X178" s="1"/>
      <c r="Y178" s="1"/>
      <c r="Z178" s="1"/>
      <c r="AA178" s="1"/>
      <c r="AB178" s="1"/>
      <c r="AC178" s="1"/>
      <c r="AD178" s="1"/>
      <c r="AI178" t="str">
        <f t="shared" si="66"/>
        <v>Albion</v>
      </c>
      <c r="AJ178" t="s">
        <v>2581</v>
      </c>
      <c r="AK178" s="182">
        <v>2</v>
      </c>
      <c r="AN178" s="97">
        <v>23</v>
      </c>
      <c r="AO178" s="99">
        <v>11</v>
      </c>
      <c r="AP178" s="99">
        <v>5</v>
      </c>
      <c r="AQ178" s="106">
        <v>590</v>
      </c>
      <c r="AR178" s="106">
        <f t="shared" si="88"/>
        <v>23011</v>
      </c>
      <c r="AS178" t="s">
        <v>1711</v>
      </c>
      <c r="AT178" s="109">
        <f t="shared" si="89"/>
        <v>2300590</v>
      </c>
      <c r="AW178">
        <v>39.479999999999997</v>
      </c>
      <c r="AX178">
        <v>0.63</v>
      </c>
      <c r="AY178">
        <v>38.85</v>
      </c>
      <c r="BF178" s="117"/>
      <c r="BI178" s="117"/>
      <c r="BJ178" s="117"/>
      <c r="BV178" s="1"/>
    </row>
    <row r="179" spans="1:74" hidden="1" outlineLevel="1">
      <c r="A179" t="s">
        <v>120</v>
      </c>
      <c r="B179" s="9" t="s">
        <v>958</v>
      </c>
      <c r="C179" s="1">
        <f t="shared" si="78"/>
        <v>0</v>
      </c>
      <c r="D179" s="7" t="e">
        <f t="shared" si="79"/>
        <v>#N/A</v>
      </c>
      <c r="E179" s="7" t="e">
        <f t="shared" si="80"/>
        <v>#N/A</v>
      </c>
      <c r="F179" s="7">
        <f t="shared" si="81"/>
        <v>0</v>
      </c>
      <c r="G179" s="7">
        <f t="shared" si="52"/>
        <v>0</v>
      </c>
      <c r="H179" s="49" t="e">
        <f t="shared" si="82"/>
        <v>#NUM!</v>
      </c>
      <c r="I179" s="177" t="e">
        <f t="shared" si="83"/>
        <v>#NUM!</v>
      </c>
      <c r="J179" s="8"/>
      <c r="K179" s="2" t="str">
        <f t="shared" si="84"/>
        <v>-</v>
      </c>
      <c r="L179" s="2" t="str">
        <f t="shared" si="85"/>
        <v>-</v>
      </c>
      <c r="M179" s="2" t="str">
        <f t="shared" si="86"/>
        <v>-</v>
      </c>
      <c r="N179" s="2"/>
      <c r="O179" s="2" t="str">
        <f t="shared" si="87"/>
        <v>-</v>
      </c>
      <c r="P179" s="1"/>
      <c r="Q179" s="1"/>
      <c r="R179" s="1"/>
      <c r="S179" s="1"/>
      <c r="T179" s="1"/>
      <c r="U179" s="1"/>
      <c r="V179" s="161"/>
      <c r="W179" s="1"/>
      <c r="X179" s="1"/>
      <c r="Y179" s="1"/>
      <c r="Z179" s="1"/>
      <c r="AA179" s="1"/>
      <c r="AB179" s="1"/>
      <c r="AC179" s="1"/>
      <c r="AD179" s="1"/>
      <c r="AI179" t="str">
        <f t="shared" si="66"/>
        <v>Alexander</v>
      </c>
      <c r="AJ179" t="s">
        <v>637</v>
      </c>
      <c r="AK179" s="182">
        <v>2</v>
      </c>
      <c r="AN179" s="97">
        <v>23</v>
      </c>
      <c r="AO179" s="99">
        <v>29</v>
      </c>
      <c r="AP179" s="99">
        <v>10</v>
      </c>
      <c r="AQ179" s="106">
        <v>660</v>
      </c>
      <c r="AR179" s="106">
        <f t="shared" si="88"/>
        <v>23029</v>
      </c>
      <c r="AS179" t="s">
        <v>1711</v>
      </c>
      <c r="AT179" s="109">
        <f t="shared" si="89"/>
        <v>2300660</v>
      </c>
      <c r="AW179">
        <v>45.11</v>
      </c>
      <c r="AX179">
        <v>5.53</v>
      </c>
      <c r="AY179">
        <v>39.58</v>
      </c>
      <c r="BF179" s="117"/>
      <c r="BI179" s="117"/>
      <c r="BJ179" s="117"/>
      <c r="BV179" s="1"/>
    </row>
    <row r="180" spans="1:74" hidden="1" outlineLevel="1">
      <c r="A180" t="s">
        <v>1337</v>
      </c>
      <c r="B180" s="9" t="s">
        <v>958</v>
      </c>
      <c r="C180" s="1">
        <f t="shared" si="78"/>
        <v>0</v>
      </c>
      <c r="D180" s="7" t="e">
        <f t="shared" si="79"/>
        <v>#N/A</v>
      </c>
      <c r="E180" s="7" t="e">
        <f t="shared" si="80"/>
        <v>#N/A</v>
      </c>
      <c r="F180" s="7">
        <f t="shared" si="81"/>
        <v>0</v>
      </c>
      <c r="G180" s="7">
        <f t="shared" si="52"/>
        <v>0</v>
      </c>
      <c r="H180" s="49" t="e">
        <f t="shared" si="82"/>
        <v>#NUM!</v>
      </c>
      <c r="I180" s="177" t="e">
        <f t="shared" si="83"/>
        <v>#NUM!</v>
      </c>
      <c r="J180" s="8"/>
      <c r="K180" s="2" t="str">
        <f t="shared" si="84"/>
        <v>-</v>
      </c>
      <c r="L180" s="2" t="str">
        <f t="shared" si="85"/>
        <v>-</v>
      </c>
      <c r="M180" s="2" t="str">
        <f t="shared" si="86"/>
        <v>-</v>
      </c>
      <c r="N180" s="2"/>
      <c r="O180" s="2" t="str">
        <f t="shared" si="87"/>
        <v>-</v>
      </c>
      <c r="P180" s="1"/>
      <c r="Q180" s="1"/>
      <c r="R180" s="1"/>
      <c r="S180" s="1"/>
      <c r="T180" s="1"/>
      <c r="U180" s="1"/>
      <c r="V180" s="161"/>
      <c r="W180" s="1"/>
      <c r="X180" s="1"/>
      <c r="Y180" s="1"/>
      <c r="Z180" s="1"/>
      <c r="AA180" s="1"/>
      <c r="AB180" s="1"/>
      <c r="AC180" s="1"/>
      <c r="AD180" s="1"/>
      <c r="AI180" t="str">
        <f t="shared" si="66"/>
        <v>Alfred</v>
      </c>
      <c r="AJ180" t="s">
        <v>937</v>
      </c>
      <c r="AK180" s="182">
        <v>1</v>
      </c>
      <c r="AN180" s="97">
        <v>23</v>
      </c>
      <c r="AO180" s="99">
        <v>31</v>
      </c>
      <c r="AP180" s="99">
        <v>10</v>
      </c>
      <c r="AQ180" s="106">
        <v>730</v>
      </c>
      <c r="AR180" s="106">
        <f t="shared" si="88"/>
        <v>23031</v>
      </c>
      <c r="AS180" t="s">
        <v>1711</v>
      </c>
      <c r="AT180" s="109">
        <f t="shared" si="89"/>
        <v>2300730</v>
      </c>
      <c r="AW180">
        <v>27.91</v>
      </c>
      <c r="AX180">
        <v>0.67</v>
      </c>
      <c r="AY180">
        <v>27.24</v>
      </c>
      <c r="BF180" s="117"/>
      <c r="BI180" s="117"/>
      <c r="BJ180" s="117"/>
      <c r="BV180" s="1"/>
    </row>
    <row r="181" spans="1:74" hidden="1" outlineLevel="1">
      <c r="A181" t="s">
        <v>755</v>
      </c>
      <c r="B181" s="9" t="s">
        <v>958</v>
      </c>
      <c r="C181" s="1">
        <f t="shared" si="78"/>
        <v>0</v>
      </c>
      <c r="D181" s="7" t="e">
        <f t="shared" si="79"/>
        <v>#N/A</v>
      </c>
      <c r="E181" s="7" t="e">
        <f t="shared" si="80"/>
        <v>#N/A</v>
      </c>
      <c r="F181" s="7">
        <f t="shared" si="81"/>
        <v>0</v>
      </c>
      <c r="G181" s="7">
        <f t="shared" si="52"/>
        <v>0</v>
      </c>
      <c r="H181" s="49" t="e">
        <f t="shared" si="82"/>
        <v>#NUM!</v>
      </c>
      <c r="I181" s="177" t="e">
        <f t="shared" si="83"/>
        <v>#NUM!</v>
      </c>
      <c r="J181" s="8"/>
      <c r="K181" s="2" t="str">
        <f t="shared" si="84"/>
        <v>-</v>
      </c>
      <c r="L181" s="2" t="str">
        <f t="shared" si="85"/>
        <v>-</v>
      </c>
      <c r="M181" s="2" t="str">
        <f t="shared" si="86"/>
        <v>-</v>
      </c>
      <c r="N181" s="2"/>
      <c r="O181" s="2" t="str">
        <f t="shared" si="87"/>
        <v>-</v>
      </c>
      <c r="P181" s="1"/>
      <c r="Q181" s="1"/>
      <c r="R181" s="1"/>
      <c r="S181" s="1"/>
      <c r="T181" s="1"/>
      <c r="U181" s="1"/>
      <c r="V181" s="161"/>
      <c r="W181" s="1"/>
      <c r="X181" s="1"/>
      <c r="Y181" s="1"/>
      <c r="Z181" s="1"/>
      <c r="AA181" s="1"/>
      <c r="AB181" s="1"/>
      <c r="AC181" s="1"/>
      <c r="AD181" s="1"/>
      <c r="AI181" t="str">
        <f t="shared" si="66"/>
        <v>Allagash</v>
      </c>
      <c r="AJ181" t="s">
        <v>2860</v>
      </c>
      <c r="AK181" s="182">
        <v>2</v>
      </c>
      <c r="AN181" s="97">
        <v>23</v>
      </c>
      <c r="AO181" s="99">
        <v>3</v>
      </c>
      <c r="AP181" s="99">
        <v>5</v>
      </c>
      <c r="AQ181" s="106">
        <v>800</v>
      </c>
      <c r="AR181" s="106">
        <f t="shared" si="88"/>
        <v>23003</v>
      </c>
      <c r="AS181" t="s">
        <v>1711</v>
      </c>
      <c r="AT181" s="109">
        <f t="shared" si="89"/>
        <v>2300800</v>
      </c>
      <c r="AW181">
        <v>131.31</v>
      </c>
      <c r="AX181">
        <v>2.83</v>
      </c>
      <c r="AY181">
        <v>128.47999999999999</v>
      </c>
      <c r="BF181" s="117"/>
      <c r="BI181" s="117"/>
      <c r="BJ181" s="117"/>
      <c r="BV181" s="1"/>
    </row>
    <row r="182" spans="1:74" hidden="1" outlineLevel="1">
      <c r="A182" t="s">
        <v>2815</v>
      </c>
      <c r="B182" s="9" t="s">
        <v>958</v>
      </c>
      <c r="C182" s="1">
        <f t="shared" si="78"/>
        <v>0</v>
      </c>
      <c r="D182" s="7" t="e">
        <f t="shared" si="79"/>
        <v>#N/A</v>
      </c>
      <c r="E182" s="7" t="e">
        <f t="shared" si="80"/>
        <v>#N/A</v>
      </c>
      <c r="F182" s="7">
        <f t="shared" si="81"/>
        <v>0</v>
      </c>
      <c r="G182" s="7">
        <f t="shared" si="52"/>
        <v>0</v>
      </c>
      <c r="H182" s="49" t="e">
        <f t="shared" si="82"/>
        <v>#NUM!</v>
      </c>
      <c r="I182" s="177" t="e">
        <f t="shared" si="83"/>
        <v>#NUM!</v>
      </c>
      <c r="J182" s="8"/>
      <c r="K182" s="2" t="str">
        <f t="shared" si="84"/>
        <v>-</v>
      </c>
      <c r="L182" s="2" t="str">
        <f t="shared" si="85"/>
        <v>-</v>
      </c>
      <c r="M182" s="2" t="str">
        <f t="shared" si="86"/>
        <v>-</v>
      </c>
      <c r="N182" s="2"/>
      <c r="O182" s="2" t="str">
        <f t="shared" si="87"/>
        <v>-</v>
      </c>
      <c r="P182" s="1"/>
      <c r="Q182" s="1"/>
      <c r="R182" s="1"/>
      <c r="S182" s="1"/>
      <c r="T182" s="1"/>
      <c r="U182" s="1"/>
      <c r="V182" s="161"/>
      <c r="W182" s="1"/>
      <c r="X182" s="1"/>
      <c r="Y182" s="1"/>
      <c r="Z182" s="1"/>
      <c r="AA182" s="1"/>
      <c r="AB182" s="1"/>
      <c r="AC182" s="1"/>
      <c r="AD182" s="1"/>
      <c r="AI182" t="str">
        <f t="shared" si="66"/>
        <v>Alna</v>
      </c>
      <c r="AJ182" t="s">
        <v>223</v>
      </c>
      <c r="AK182" s="182">
        <v>1</v>
      </c>
      <c r="AN182" s="97">
        <v>23</v>
      </c>
      <c r="AO182" s="99">
        <v>15</v>
      </c>
      <c r="AP182" s="99">
        <v>5</v>
      </c>
      <c r="AQ182" s="106">
        <v>1010</v>
      </c>
      <c r="AR182" s="106">
        <f t="shared" si="88"/>
        <v>23015</v>
      </c>
      <c r="AS182" t="s">
        <v>1711</v>
      </c>
      <c r="AT182" s="109">
        <f t="shared" si="89"/>
        <v>2301010</v>
      </c>
      <c r="AW182">
        <v>21.39</v>
      </c>
      <c r="AX182">
        <v>0.47</v>
      </c>
      <c r="AY182">
        <v>20.92</v>
      </c>
      <c r="BF182" s="117"/>
      <c r="BI182" s="117"/>
      <c r="BJ182" s="117"/>
      <c r="BV182" s="1"/>
    </row>
    <row r="183" spans="1:74" hidden="1" outlineLevel="1">
      <c r="A183" t="s">
        <v>2176</v>
      </c>
      <c r="B183" s="9" t="s">
        <v>958</v>
      </c>
      <c r="C183" s="1">
        <f t="shared" si="78"/>
        <v>0</v>
      </c>
      <c r="D183" s="7" t="e">
        <f t="shared" si="79"/>
        <v>#N/A</v>
      </c>
      <c r="E183" s="7" t="e">
        <f t="shared" si="80"/>
        <v>#N/A</v>
      </c>
      <c r="F183" s="7">
        <f t="shared" si="81"/>
        <v>0</v>
      </c>
      <c r="G183" s="7">
        <f t="shared" si="52"/>
        <v>0</v>
      </c>
      <c r="H183" s="49" t="e">
        <f t="shared" si="82"/>
        <v>#NUM!</v>
      </c>
      <c r="I183" s="177" t="e">
        <f t="shared" si="83"/>
        <v>#NUM!</v>
      </c>
      <c r="J183" s="8"/>
      <c r="K183" s="2" t="str">
        <f t="shared" si="84"/>
        <v>-</v>
      </c>
      <c r="L183" s="2" t="str">
        <f t="shared" si="85"/>
        <v>-</v>
      </c>
      <c r="M183" s="2" t="str">
        <f t="shared" si="86"/>
        <v>-</v>
      </c>
      <c r="N183" s="2"/>
      <c r="O183" s="2" t="str">
        <f t="shared" si="87"/>
        <v>-</v>
      </c>
      <c r="P183" s="1"/>
      <c r="Q183" s="1"/>
      <c r="R183" s="1"/>
      <c r="S183" s="1"/>
      <c r="T183" s="1"/>
      <c r="U183" s="1"/>
      <c r="V183" s="161"/>
      <c r="W183" s="1"/>
      <c r="X183" s="1"/>
      <c r="Y183" s="1"/>
      <c r="Z183" s="1"/>
      <c r="AA183" s="1"/>
      <c r="AB183" s="1"/>
      <c r="AC183" s="1"/>
      <c r="AD183" s="1"/>
      <c r="AI183" t="str">
        <f t="shared" si="66"/>
        <v>Alton</v>
      </c>
      <c r="AJ183" t="s">
        <v>865</v>
      </c>
      <c r="AK183" s="182">
        <v>2</v>
      </c>
      <c r="AN183" s="97">
        <v>23</v>
      </c>
      <c r="AO183" s="99">
        <v>19</v>
      </c>
      <c r="AP183" s="99">
        <v>5</v>
      </c>
      <c r="AQ183" s="106">
        <v>1115</v>
      </c>
      <c r="AR183" s="106">
        <f t="shared" si="88"/>
        <v>23019</v>
      </c>
      <c r="AS183" t="s">
        <v>1711</v>
      </c>
      <c r="AT183" s="109">
        <f t="shared" si="89"/>
        <v>2301115</v>
      </c>
      <c r="AW183">
        <v>42.76</v>
      </c>
      <c r="AX183">
        <v>0.37</v>
      </c>
      <c r="AY183">
        <v>42.39</v>
      </c>
      <c r="BF183" s="117"/>
      <c r="BI183" s="117"/>
      <c r="BJ183" s="117"/>
      <c r="BV183" s="1"/>
    </row>
    <row r="184" spans="1:74" hidden="1" outlineLevel="1">
      <c r="A184" t="s">
        <v>1310</v>
      </c>
      <c r="B184" s="9" t="s">
        <v>958</v>
      </c>
      <c r="C184" s="1">
        <f t="shared" si="78"/>
        <v>0</v>
      </c>
      <c r="D184" s="7" t="e">
        <f t="shared" si="79"/>
        <v>#N/A</v>
      </c>
      <c r="E184" s="7" t="e">
        <f t="shared" si="80"/>
        <v>#N/A</v>
      </c>
      <c r="F184" s="7">
        <f t="shared" si="81"/>
        <v>0</v>
      </c>
      <c r="G184" s="7">
        <f t="shared" si="52"/>
        <v>0</v>
      </c>
      <c r="H184" s="49" t="e">
        <f t="shared" si="82"/>
        <v>#NUM!</v>
      </c>
      <c r="I184" s="177" t="e">
        <f t="shared" si="83"/>
        <v>#NUM!</v>
      </c>
      <c r="J184" s="8"/>
      <c r="K184" s="2" t="str">
        <f t="shared" si="84"/>
        <v>-</v>
      </c>
      <c r="L184" s="2" t="str">
        <f t="shared" si="85"/>
        <v>-</v>
      </c>
      <c r="M184" s="2" t="str">
        <f t="shared" si="86"/>
        <v>-</v>
      </c>
      <c r="N184" s="2"/>
      <c r="O184" s="2" t="str">
        <f t="shared" si="87"/>
        <v>-</v>
      </c>
      <c r="P184" s="1"/>
      <c r="Q184" s="1"/>
      <c r="R184" s="1"/>
      <c r="S184" s="1"/>
      <c r="T184" s="1"/>
      <c r="U184" s="1"/>
      <c r="V184" s="161"/>
      <c r="W184" s="1"/>
      <c r="X184" s="1"/>
      <c r="Y184" s="1"/>
      <c r="Z184" s="1"/>
      <c r="AA184" s="1"/>
      <c r="AB184" s="1"/>
      <c r="AC184" s="1"/>
      <c r="AD184" s="1"/>
      <c r="AI184" t="str">
        <f t="shared" si="66"/>
        <v>Amherst</v>
      </c>
      <c r="AJ184" t="s">
        <v>688</v>
      </c>
      <c r="AK184" s="182">
        <v>2</v>
      </c>
      <c r="AN184" s="97">
        <v>23</v>
      </c>
      <c r="AO184" s="99">
        <v>9</v>
      </c>
      <c r="AP184" s="99">
        <v>5</v>
      </c>
      <c r="AQ184" s="106">
        <v>1185</v>
      </c>
      <c r="AR184" s="106">
        <f t="shared" si="88"/>
        <v>23009</v>
      </c>
      <c r="AS184" t="s">
        <v>1711</v>
      </c>
      <c r="AT184" s="109">
        <f t="shared" si="89"/>
        <v>2301185</v>
      </c>
      <c r="AW184">
        <v>39.29</v>
      </c>
      <c r="AX184">
        <v>0.32</v>
      </c>
      <c r="AY184">
        <v>38.97</v>
      </c>
      <c r="BF184" s="117"/>
      <c r="BI184" s="117"/>
      <c r="BJ184" s="117"/>
      <c r="BV184" s="1"/>
    </row>
    <row r="185" spans="1:74" hidden="1" outlineLevel="1">
      <c r="A185" t="s">
        <v>2191</v>
      </c>
      <c r="B185" s="9" t="s">
        <v>958</v>
      </c>
      <c r="C185" s="1">
        <f t="shared" si="78"/>
        <v>0</v>
      </c>
      <c r="D185" s="7" t="e">
        <f t="shared" si="79"/>
        <v>#N/A</v>
      </c>
      <c r="E185" s="7" t="e">
        <f t="shared" si="80"/>
        <v>#N/A</v>
      </c>
      <c r="F185" s="7">
        <f t="shared" si="81"/>
        <v>0</v>
      </c>
      <c r="G185" s="7">
        <f t="shared" si="52"/>
        <v>0</v>
      </c>
      <c r="H185" s="49" t="e">
        <f t="shared" si="82"/>
        <v>#NUM!</v>
      </c>
      <c r="I185" s="177" t="e">
        <f t="shared" si="83"/>
        <v>#NUM!</v>
      </c>
      <c r="J185" s="8"/>
      <c r="K185" s="2" t="str">
        <f t="shared" si="84"/>
        <v>-</v>
      </c>
      <c r="L185" s="2" t="str">
        <f t="shared" si="85"/>
        <v>-</v>
      </c>
      <c r="M185" s="2" t="str">
        <f t="shared" si="86"/>
        <v>-</v>
      </c>
      <c r="N185" s="2"/>
      <c r="O185" s="2" t="str">
        <f t="shared" si="87"/>
        <v>-</v>
      </c>
      <c r="P185" s="1"/>
      <c r="Q185" s="1"/>
      <c r="R185" s="1"/>
      <c r="S185" s="1"/>
      <c r="T185" s="1"/>
      <c r="U185" s="1"/>
      <c r="V185" s="161"/>
      <c r="W185" s="1"/>
      <c r="X185" s="1"/>
      <c r="Y185" s="1"/>
      <c r="Z185" s="1"/>
      <c r="AA185" s="1"/>
      <c r="AB185" s="1"/>
      <c r="AC185" s="1"/>
      <c r="AD185" s="1"/>
      <c r="AI185" t="str">
        <f t="shared" si="66"/>
        <v>Amity</v>
      </c>
      <c r="AJ185" t="s">
        <v>2860</v>
      </c>
      <c r="AK185" s="182">
        <v>2</v>
      </c>
      <c r="AN185" s="97">
        <v>23</v>
      </c>
      <c r="AO185" s="99">
        <v>3</v>
      </c>
      <c r="AP185" s="99">
        <v>10</v>
      </c>
      <c r="AQ185" s="106">
        <v>1220</v>
      </c>
      <c r="AR185" s="106">
        <f t="shared" si="88"/>
        <v>23003</v>
      </c>
      <c r="AS185" t="s">
        <v>1711</v>
      </c>
      <c r="AT185" s="109">
        <f t="shared" si="89"/>
        <v>2301220</v>
      </c>
      <c r="AW185">
        <v>42.13</v>
      </c>
      <c r="AX185">
        <v>0</v>
      </c>
      <c r="AY185">
        <v>42.13</v>
      </c>
      <c r="BF185" s="117"/>
      <c r="BI185" s="117"/>
      <c r="BJ185" s="117"/>
      <c r="BV185" s="1"/>
    </row>
    <row r="186" spans="1:74" hidden="1" outlineLevel="1">
      <c r="A186" t="s">
        <v>777</v>
      </c>
      <c r="B186" s="9" t="s">
        <v>958</v>
      </c>
      <c r="C186" s="1">
        <f t="shared" si="78"/>
        <v>0</v>
      </c>
      <c r="D186" s="7" t="e">
        <f t="shared" si="79"/>
        <v>#N/A</v>
      </c>
      <c r="E186" s="7" t="e">
        <f t="shared" si="80"/>
        <v>#N/A</v>
      </c>
      <c r="F186" s="7">
        <f t="shared" si="81"/>
        <v>0</v>
      </c>
      <c r="G186" s="7">
        <f t="shared" si="52"/>
        <v>0</v>
      </c>
      <c r="H186" s="49" t="e">
        <f t="shared" si="82"/>
        <v>#NUM!</v>
      </c>
      <c r="I186" s="177" t="e">
        <f t="shared" si="83"/>
        <v>#NUM!</v>
      </c>
      <c r="J186" s="8"/>
      <c r="K186" s="2" t="str">
        <f t="shared" si="84"/>
        <v>-</v>
      </c>
      <c r="L186" s="2" t="str">
        <f t="shared" si="85"/>
        <v>-</v>
      </c>
      <c r="M186" s="2" t="str">
        <f t="shared" si="86"/>
        <v>-</v>
      </c>
      <c r="N186" s="2"/>
      <c r="O186" s="2" t="str">
        <f t="shared" si="87"/>
        <v>-</v>
      </c>
      <c r="P186" s="1"/>
      <c r="Q186" s="1"/>
      <c r="R186" s="1"/>
      <c r="S186" s="1"/>
      <c r="T186" s="1"/>
      <c r="U186" s="1"/>
      <c r="V186" s="161"/>
      <c r="W186" s="1"/>
      <c r="X186" s="1"/>
      <c r="Y186" s="1"/>
      <c r="Z186" s="1"/>
      <c r="AA186" s="1"/>
      <c r="AB186" s="1"/>
      <c r="AC186" s="1"/>
      <c r="AD186" s="1"/>
      <c r="AI186" t="str">
        <f t="shared" si="66"/>
        <v>Andover</v>
      </c>
      <c r="AJ186" t="s">
        <v>3078</v>
      </c>
      <c r="AK186" s="182">
        <v>2</v>
      </c>
      <c r="AN186" s="97">
        <v>23</v>
      </c>
      <c r="AO186" s="99">
        <v>17</v>
      </c>
      <c r="AP186" s="99">
        <v>5</v>
      </c>
      <c r="AQ186" s="106">
        <v>1325</v>
      </c>
      <c r="AR186" s="106">
        <f t="shared" si="88"/>
        <v>23017</v>
      </c>
      <c r="AS186" t="s">
        <v>1711</v>
      </c>
      <c r="AT186" s="109">
        <f t="shared" si="89"/>
        <v>2301325</v>
      </c>
      <c r="AW186">
        <v>57.45</v>
      </c>
      <c r="AX186">
        <v>0.04</v>
      </c>
      <c r="AY186">
        <v>57.41</v>
      </c>
      <c r="BF186" s="117"/>
      <c r="BI186" s="117"/>
      <c r="BJ186" s="117"/>
      <c r="BV186" s="1"/>
    </row>
    <row r="187" spans="1:74" hidden="1" outlineLevel="1">
      <c r="A187" t="s">
        <v>638</v>
      </c>
      <c r="B187" s="9" t="s">
        <v>958</v>
      </c>
      <c r="C187" s="1">
        <f t="shared" si="78"/>
        <v>0</v>
      </c>
      <c r="D187" s="7" t="e">
        <f t="shared" si="79"/>
        <v>#N/A</v>
      </c>
      <c r="E187" s="7" t="e">
        <f t="shared" si="80"/>
        <v>#N/A</v>
      </c>
      <c r="F187" s="7">
        <f t="shared" si="81"/>
        <v>0</v>
      </c>
      <c r="G187" s="7">
        <f t="shared" si="52"/>
        <v>0</v>
      </c>
      <c r="H187" s="49" t="e">
        <f t="shared" si="82"/>
        <v>#NUM!</v>
      </c>
      <c r="I187" s="177" t="e">
        <f t="shared" si="83"/>
        <v>#NUM!</v>
      </c>
      <c r="J187" s="8"/>
      <c r="K187" s="2" t="str">
        <f t="shared" si="84"/>
        <v>-</v>
      </c>
      <c r="L187" s="2" t="str">
        <f t="shared" si="85"/>
        <v>-</v>
      </c>
      <c r="M187" s="2" t="str">
        <f t="shared" si="86"/>
        <v>-</v>
      </c>
      <c r="N187" s="2"/>
      <c r="O187" s="2" t="str">
        <f t="shared" si="87"/>
        <v>-</v>
      </c>
      <c r="P187" s="1"/>
      <c r="Q187" s="1"/>
      <c r="R187" s="1"/>
      <c r="S187" s="1"/>
      <c r="T187" s="1"/>
      <c r="U187" s="1"/>
      <c r="V187" s="161"/>
      <c r="W187" s="1"/>
      <c r="X187" s="1"/>
      <c r="Y187" s="1"/>
      <c r="Z187" s="1"/>
      <c r="AA187" s="1"/>
      <c r="AB187" s="1"/>
      <c r="AC187" s="1"/>
      <c r="AD187" s="1"/>
      <c r="AI187" t="str">
        <f t="shared" si="66"/>
        <v>Anson</v>
      </c>
      <c r="AJ187" t="s">
        <v>411</v>
      </c>
      <c r="AK187" s="182">
        <v>2</v>
      </c>
      <c r="AN187" s="97">
        <v>23</v>
      </c>
      <c r="AO187" s="99">
        <v>25</v>
      </c>
      <c r="AP187" s="99">
        <v>5</v>
      </c>
      <c r="AQ187" s="106">
        <v>1395</v>
      </c>
      <c r="AR187" s="106">
        <f t="shared" si="88"/>
        <v>23025</v>
      </c>
      <c r="AS187" t="s">
        <v>1711</v>
      </c>
      <c r="AT187" s="109">
        <f t="shared" si="89"/>
        <v>2301395</v>
      </c>
      <c r="AW187">
        <v>48.36</v>
      </c>
      <c r="AX187">
        <v>0.87</v>
      </c>
      <c r="AY187">
        <v>47.49</v>
      </c>
      <c r="BF187" s="117"/>
      <c r="BI187" s="117"/>
      <c r="BJ187" s="117"/>
      <c r="BV187" s="1"/>
    </row>
    <row r="188" spans="1:74" hidden="1" outlineLevel="1">
      <c r="A188" t="s">
        <v>2256</v>
      </c>
      <c r="B188" s="9" t="s">
        <v>958</v>
      </c>
      <c r="C188" s="1">
        <f t="shared" si="78"/>
        <v>0</v>
      </c>
      <c r="D188" s="7" t="e">
        <f t="shared" si="79"/>
        <v>#N/A</v>
      </c>
      <c r="E188" s="7" t="e">
        <f t="shared" si="80"/>
        <v>#N/A</v>
      </c>
      <c r="F188" s="7">
        <f t="shared" si="81"/>
        <v>0</v>
      </c>
      <c r="G188" s="7">
        <f t="shared" si="52"/>
        <v>0</v>
      </c>
      <c r="H188" s="49" t="e">
        <f t="shared" si="82"/>
        <v>#NUM!</v>
      </c>
      <c r="I188" s="177" t="e">
        <f t="shared" si="83"/>
        <v>#NUM!</v>
      </c>
      <c r="J188" s="8"/>
      <c r="K188" s="2" t="str">
        <f t="shared" si="84"/>
        <v>-</v>
      </c>
      <c r="L188" s="2" t="str">
        <f t="shared" si="85"/>
        <v>-</v>
      </c>
      <c r="M188" s="2" t="str">
        <f t="shared" si="86"/>
        <v>-</v>
      </c>
      <c r="N188" s="2"/>
      <c r="O188" s="2" t="str">
        <f t="shared" si="87"/>
        <v>-</v>
      </c>
      <c r="P188" s="1"/>
      <c r="Q188" s="1"/>
      <c r="R188" s="1"/>
      <c r="S188" s="1"/>
      <c r="T188" s="1"/>
      <c r="U188" s="1"/>
      <c r="V188" s="161"/>
      <c r="W188" s="1"/>
      <c r="X188" s="1"/>
      <c r="Y188" s="1"/>
      <c r="Z188" s="1"/>
      <c r="AA188" s="1"/>
      <c r="AB188" s="1"/>
      <c r="AC188" s="1"/>
      <c r="AD188" s="1"/>
      <c r="AI188" t="str">
        <f t="shared" si="66"/>
        <v>Appleton</v>
      </c>
      <c r="AJ188" t="s">
        <v>786</v>
      </c>
      <c r="AK188" s="182">
        <v>1</v>
      </c>
      <c r="AN188" s="97">
        <v>23</v>
      </c>
      <c r="AO188" s="99">
        <v>13</v>
      </c>
      <c r="AP188" s="99">
        <v>5</v>
      </c>
      <c r="AQ188" s="106">
        <v>1465</v>
      </c>
      <c r="AR188" s="106">
        <f t="shared" si="88"/>
        <v>23013</v>
      </c>
      <c r="AS188" t="s">
        <v>1711</v>
      </c>
      <c r="AT188" s="109">
        <f t="shared" si="89"/>
        <v>2301465</v>
      </c>
      <c r="AW188">
        <v>33.51</v>
      </c>
      <c r="AX188">
        <v>0.77</v>
      </c>
      <c r="AY188">
        <v>32.75</v>
      </c>
      <c r="BF188" s="117"/>
      <c r="BI188" s="117"/>
      <c r="BJ188" s="117"/>
      <c r="BV188" s="1"/>
    </row>
    <row r="189" spans="1:74" hidden="1" outlineLevel="1">
      <c r="A189" t="s">
        <v>603</v>
      </c>
      <c r="B189" s="9" t="s">
        <v>958</v>
      </c>
      <c r="C189" s="1">
        <f t="shared" si="78"/>
        <v>0</v>
      </c>
      <c r="D189" s="7" t="e">
        <f t="shared" si="79"/>
        <v>#N/A</v>
      </c>
      <c r="E189" s="7" t="e">
        <f t="shared" si="80"/>
        <v>#N/A</v>
      </c>
      <c r="F189" s="7">
        <f t="shared" si="81"/>
        <v>0</v>
      </c>
      <c r="G189" s="7">
        <f t="shared" si="52"/>
        <v>0</v>
      </c>
      <c r="H189" s="49" t="e">
        <f t="shared" si="82"/>
        <v>#NUM!</v>
      </c>
      <c r="I189" s="177" t="e">
        <f t="shared" si="83"/>
        <v>#NUM!</v>
      </c>
      <c r="J189" s="8"/>
      <c r="K189" s="2" t="str">
        <f t="shared" si="84"/>
        <v>-</v>
      </c>
      <c r="L189" s="2" t="str">
        <f t="shared" si="85"/>
        <v>-</v>
      </c>
      <c r="M189" s="2" t="str">
        <f t="shared" si="86"/>
        <v>-</v>
      </c>
      <c r="N189" s="2"/>
      <c r="O189" s="2" t="str">
        <f t="shared" si="87"/>
        <v>-</v>
      </c>
      <c r="P189" s="1"/>
      <c r="Q189" s="1"/>
      <c r="R189" s="1"/>
      <c r="S189" s="1"/>
      <c r="T189" s="1"/>
      <c r="U189" s="1"/>
      <c r="V189" s="161"/>
      <c r="W189" s="1"/>
      <c r="X189" s="1"/>
      <c r="Y189" s="1"/>
      <c r="Z189" s="1"/>
      <c r="AA189" s="1"/>
      <c r="AB189" s="1"/>
      <c r="AC189" s="1"/>
      <c r="AD189" s="1"/>
      <c r="AI189" t="str">
        <f t="shared" si="66"/>
        <v>Arrowsic</v>
      </c>
      <c r="AJ189" t="s">
        <v>1338</v>
      </c>
      <c r="AK189" s="182">
        <v>1</v>
      </c>
      <c r="AN189" s="97">
        <v>23</v>
      </c>
      <c r="AO189" s="99">
        <v>23</v>
      </c>
      <c r="AP189" s="99">
        <v>5</v>
      </c>
      <c r="AQ189" s="106">
        <v>1570</v>
      </c>
      <c r="AR189" s="106">
        <f t="shared" si="88"/>
        <v>23023</v>
      </c>
      <c r="AS189" t="s">
        <v>1711</v>
      </c>
      <c r="AT189" s="109">
        <f t="shared" si="89"/>
        <v>2301570</v>
      </c>
      <c r="AW189">
        <v>10.77</v>
      </c>
      <c r="AX189">
        <v>2.99</v>
      </c>
      <c r="AY189">
        <v>7.78</v>
      </c>
      <c r="BF189" s="117"/>
      <c r="BI189" s="117"/>
      <c r="BJ189" s="117"/>
      <c r="BV189" s="1"/>
    </row>
    <row r="190" spans="1:74" hidden="1" outlineLevel="1">
      <c r="A190" t="s">
        <v>357</v>
      </c>
      <c r="B190" s="9" t="s">
        <v>958</v>
      </c>
      <c r="C190" s="1">
        <f t="shared" si="78"/>
        <v>0</v>
      </c>
      <c r="D190" s="7" t="e">
        <f t="shared" si="79"/>
        <v>#N/A</v>
      </c>
      <c r="E190" s="7" t="e">
        <f t="shared" si="80"/>
        <v>#N/A</v>
      </c>
      <c r="F190" s="7">
        <f t="shared" si="81"/>
        <v>0</v>
      </c>
      <c r="G190" s="7">
        <f t="shared" si="52"/>
        <v>0</v>
      </c>
      <c r="H190" s="49" t="e">
        <f t="shared" si="82"/>
        <v>#NUM!</v>
      </c>
      <c r="I190" s="177" t="e">
        <f t="shared" si="83"/>
        <v>#NUM!</v>
      </c>
      <c r="J190" s="8"/>
      <c r="K190" s="2" t="str">
        <f t="shared" si="84"/>
        <v>-</v>
      </c>
      <c r="L190" s="2" t="str">
        <f t="shared" si="85"/>
        <v>-</v>
      </c>
      <c r="M190" s="2" t="str">
        <f t="shared" si="86"/>
        <v>-</v>
      </c>
      <c r="N190" s="2"/>
      <c r="O190" s="2" t="str">
        <f t="shared" si="87"/>
        <v>-</v>
      </c>
      <c r="P190" s="1"/>
      <c r="Q190" s="1"/>
      <c r="R190" s="1"/>
      <c r="S190" s="1"/>
      <c r="T190" s="1"/>
      <c r="U190" s="1"/>
      <c r="V190" s="161"/>
      <c r="W190" s="1"/>
      <c r="X190" s="1"/>
      <c r="Y190" s="1"/>
      <c r="Z190" s="1"/>
      <c r="AA190" s="1"/>
      <c r="AB190" s="1"/>
      <c r="AC190" s="1"/>
      <c r="AD190" s="1"/>
      <c r="AI190" t="str">
        <f t="shared" si="66"/>
        <v>Arundel</v>
      </c>
      <c r="AJ190" t="s">
        <v>937</v>
      </c>
      <c r="AK190" s="182">
        <v>1</v>
      </c>
      <c r="AN190" s="97">
        <v>23</v>
      </c>
      <c r="AO190" s="99">
        <v>31</v>
      </c>
      <c r="AP190" s="99">
        <v>15</v>
      </c>
      <c r="AQ190" s="106">
        <v>1605</v>
      </c>
      <c r="AR190" s="106">
        <f t="shared" si="88"/>
        <v>23031</v>
      </c>
      <c r="AS190" t="s">
        <v>1711</v>
      </c>
      <c r="AT190" s="109">
        <f t="shared" si="89"/>
        <v>2301605</v>
      </c>
      <c r="AW190">
        <v>23.94</v>
      </c>
      <c r="AX190">
        <v>0.03</v>
      </c>
      <c r="AY190">
        <v>23.91</v>
      </c>
      <c r="BF190" s="117"/>
      <c r="BI190" s="117"/>
      <c r="BJ190" s="117"/>
      <c r="BV190" s="1"/>
    </row>
    <row r="191" spans="1:74" hidden="1" outlineLevel="1">
      <c r="A191" t="s">
        <v>3230</v>
      </c>
      <c r="B191" s="9" t="s">
        <v>958</v>
      </c>
      <c r="C191" s="1">
        <f t="shared" si="78"/>
        <v>0</v>
      </c>
      <c r="D191" s="7" t="e">
        <f t="shared" si="79"/>
        <v>#N/A</v>
      </c>
      <c r="E191" s="7" t="e">
        <f t="shared" si="80"/>
        <v>#N/A</v>
      </c>
      <c r="F191" s="7">
        <f t="shared" si="81"/>
        <v>0</v>
      </c>
      <c r="G191" s="7">
        <f t="shared" si="52"/>
        <v>0</v>
      </c>
      <c r="H191" s="49" t="e">
        <f t="shared" si="82"/>
        <v>#NUM!</v>
      </c>
      <c r="I191" s="177" t="e">
        <f t="shared" si="83"/>
        <v>#NUM!</v>
      </c>
      <c r="J191" s="8"/>
      <c r="K191" s="2" t="str">
        <f t="shared" si="84"/>
        <v>-</v>
      </c>
      <c r="L191" s="2" t="str">
        <f t="shared" si="85"/>
        <v>-</v>
      </c>
      <c r="M191" s="2" t="str">
        <f t="shared" si="86"/>
        <v>-</v>
      </c>
      <c r="N191" s="2"/>
      <c r="O191" s="2" t="str">
        <f t="shared" si="87"/>
        <v>-</v>
      </c>
      <c r="P191" s="1"/>
      <c r="Q191" s="1"/>
      <c r="R191" s="1"/>
      <c r="S191" s="1"/>
      <c r="T191" s="1"/>
      <c r="U191" s="1"/>
      <c r="V191" s="161"/>
      <c r="W191" s="1"/>
      <c r="X191" s="1"/>
      <c r="Y191" s="1"/>
      <c r="Z191" s="1"/>
      <c r="AA191" s="1"/>
      <c r="AB191" s="1"/>
      <c r="AC191" s="1"/>
      <c r="AD191" s="1"/>
      <c r="AI191" t="str">
        <f t="shared" si="66"/>
        <v>Ashland</v>
      </c>
      <c r="AJ191" t="s">
        <v>2860</v>
      </c>
      <c r="AK191" s="182">
        <v>2</v>
      </c>
      <c r="AN191" s="97">
        <v>23</v>
      </c>
      <c r="AO191" s="99">
        <v>3</v>
      </c>
      <c r="AP191" s="99">
        <v>15</v>
      </c>
      <c r="AQ191" s="106">
        <v>1710</v>
      </c>
      <c r="AR191" s="106">
        <f t="shared" si="88"/>
        <v>23003</v>
      </c>
      <c r="AS191" t="s">
        <v>1711</v>
      </c>
      <c r="AT191" s="109">
        <f t="shared" si="89"/>
        <v>2301710</v>
      </c>
      <c r="AW191">
        <v>81.73</v>
      </c>
      <c r="AX191">
        <v>1.1399999999999999</v>
      </c>
      <c r="AY191">
        <v>80.59</v>
      </c>
      <c r="BF191" s="117"/>
      <c r="BI191" s="117"/>
      <c r="BJ191" s="117"/>
      <c r="BV191" s="1"/>
    </row>
    <row r="192" spans="1:74" hidden="1" outlineLevel="1">
      <c r="A192" t="s">
        <v>2282</v>
      </c>
      <c r="B192" s="9" t="s">
        <v>958</v>
      </c>
      <c r="C192" s="1">
        <f t="shared" si="78"/>
        <v>0</v>
      </c>
      <c r="D192" s="7" t="e">
        <f t="shared" si="79"/>
        <v>#N/A</v>
      </c>
      <c r="E192" s="7" t="e">
        <f t="shared" si="80"/>
        <v>#N/A</v>
      </c>
      <c r="F192" s="7">
        <f t="shared" si="81"/>
        <v>0</v>
      </c>
      <c r="G192" s="7">
        <f t="shared" si="52"/>
        <v>0</v>
      </c>
      <c r="H192" s="49" t="e">
        <f t="shared" si="82"/>
        <v>#NUM!</v>
      </c>
      <c r="I192" s="177" t="e">
        <f t="shared" si="83"/>
        <v>#NUM!</v>
      </c>
      <c r="J192" s="8"/>
      <c r="K192" s="2" t="str">
        <f t="shared" si="84"/>
        <v>-</v>
      </c>
      <c r="L192" s="2" t="str">
        <f t="shared" si="85"/>
        <v>-</v>
      </c>
      <c r="M192" s="2" t="str">
        <f t="shared" si="86"/>
        <v>-</v>
      </c>
      <c r="N192" s="2"/>
      <c r="O192" s="2" t="str">
        <f t="shared" si="87"/>
        <v>-</v>
      </c>
      <c r="P192" s="1"/>
      <c r="Q192" s="1"/>
      <c r="R192" s="1"/>
      <c r="S192" s="1"/>
      <c r="T192" s="1"/>
      <c r="U192" s="1"/>
      <c r="V192" s="161"/>
      <c r="W192" s="1"/>
      <c r="X192" s="1"/>
      <c r="Y192" s="1"/>
      <c r="Z192" s="1"/>
      <c r="AA192" s="1"/>
      <c r="AB192" s="1"/>
      <c r="AC192" s="1"/>
      <c r="AD192" s="1"/>
      <c r="AI192" t="str">
        <f t="shared" si="66"/>
        <v>Athens</v>
      </c>
      <c r="AJ192" t="s">
        <v>411</v>
      </c>
      <c r="AK192" s="182">
        <v>2</v>
      </c>
      <c r="AN192" s="97">
        <v>23</v>
      </c>
      <c r="AO192" s="99">
        <v>25</v>
      </c>
      <c r="AP192" s="99">
        <v>10</v>
      </c>
      <c r="AQ192" s="106">
        <v>1885</v>
      </c>
      <c r="AR192" s="106">
        <f t="shared" si="88"/>
        <v>23025</v>
      </c>
      <c r="AS192" t="s">
        <v>1711</v>
      </c>
      <c r="AT192" s="109">
        <f t="shared" si="89"/>
        <v>2301885</v>
      </c>
      <c r="AW192">
        <v>43.51</v>
      </c>
      <c r="AX192">
        <v>0.02</v>
      </c>
      <c r="AY192">
        <v>43.5</v>
      </c>
      <c r="BF192" s="117"/>
      <c r="BI192" s="117"/>
      <c r="BJ192" s="117"/>
      <c r="BV192" s="1"/>
    </row>
    <row r="193" spans="1:74" hidden="1" outlineLevel="1">
      <c r="A193" t="s">
        <v>1894</v>
      </c>
      <c r="B193" s="9" t="s">
        <v>958</v>
      </c>
      <c r="C193" s="1">
        <f t="shared" si="78"/>
        <v>0</v>
      </c>
      <c r="D193" s="7" t="e">
        <f t="shared" si="79"/>
        <v>#N/A</v>
      </c>
      <c r="E193" s="7" t="e">
        <f t="shared" si="80"/>
        <v>#N/A</v>
      </c>
      <c r="F193" s="7">
        <f t="shared" si="81"/>
        <v>0</v>
      </c>
      <c r="G193" s="7">
        <f t="shared" si="52"/>
        <v>0</v>
      </c>
      <c r="H193" s="49" t="e">
        <f t="shared" si="82"/>
        <v>#NUM!</v>
      </c>
      <c r="I193" s="177" t="e">
        <f t="shared" si="83"/>
        <v>#NUM!</v>
      </c>
      <c r="J193" s="8"/>
      <c r="K193" s="2" t="str">
        <f t="shared" si="84"/>
        <v>-</v>
      </c>
      <c r="L193" s="2" t="str">
        <f t="shared" si="85"/>
        <v>-</v>
      </c>
      <c r="M193" s="2" t="str">
        <f t="shared" si="86"/>
        <v>-</v>
      </c>
      <c r="N193" s="2"/>
      <c r="O193" s="2" t="str">
        <f t="shared" si="87"/>
        <v>-</v>
      </c>
      <c r="P193" s="1"/>
      <c r="Q193" s="1"/>
      <c r="R193" s="1"/>
      <c r="S193" s="1"/>
      <c r="T193" s="1"/>
      <c r="U193" s="1"/>
      <c r="V193" s="161"/>
      <c r="W193" s="1"/>
      <c r="X193" s="1"/>
      <c r="Y193" s="1"/>
      <c r="Z193" s="1"/>
      <c r="AA193" s="1"/>
      <c r="AB193" s="1"/>
      <c r="AC193" s="1"/>
      <c r="AD193" s="1"/>
      <c r="AI193" t="str">
        <f t="shared" si="66"/>
        <v>Atkinson</v>
      </c>
      <c r="AJ193" t="s">
        <v>125</v>
      </c>
      <c r="AK193" s="182">
        <v>2</v>
      </c>
      <c r="AN193" s="97">
        <v>23</v>
      </c>
      <c r="AO193" s="99">
        <v>21</v>
      </c>
      <c r="AP193" s="99">
        <v>10</v>
      </c>
      <c r="AQ193" s="106">
        <v>1920</v>
      </c>
      <c r="AR193" s="106">
        <f t="shared" si="88"/>
        <v>23021</v>
      </c>
      <c r="AS193" t="s">
        <v>1711</v>
      </c>
      <c r="AT193" s="109">
        <f t="shared" si="89"/>
        <v>2301920</v>
      </c>
      <c r="AW193">
        <v>39.19</v>
      </c>
      <c r="AX193">
        <v>0.02</v>
      </c>
      <c r="AY193">
        <v>39.17</v>
      </c>
      <c r="BF193" s="117"/>
      <c r="BI193" s="117"/>
      <c r="BJ193" s="117"/>
      <c r="BV193" s="1"/>
    </row>
    <row r="194" spans="1:74" hidden="1" outlineLevel="1">
      <c r="A194" t="s">
        <v>512</v>
      </c>
      <c r="B194" s="9" t="s">
        <v>958</v>
      </c>
      <c r="C194" s="1">
        <f t="shared" si="78"/>
        <v>0</v>
      </c>
      <c r="D194" s="7" t="e">
        <f t="shared" si="79"/>
        <v>#N/A</v>
      </c>
      <c r="E194" s="7" t="e">
        <f t="shared" si="80"/>
        <v>#N/A</v>
      </c>
      <c r="F194" s="7">
        <f t="shared" si="81"/>
        <v>0</v>
      </c>
      <c r="G194" s="7">
        <f t="shared" ref="G194:G257" si="90">IF(S194&gt;0,RANK(S194,(P194:AD194)),0)</f>
        <v>0</v>
      </c>
      <c r="H194" s="49" t="e">
        <f t="shared" si="82"/>
        <v>#NUM!</v>
      </c>
      <c r="I194" s="177" t="e">
        <f t="shared" si="83"/>
        <v>#NUM!</v>
      </c>
      <c r="J194" s="8"/>
      <c r="K194" s="2" t="str">
        <f t="shared" si="84"/>
        <v>-</v>
      </c>
      <c r="L194" s="2" t="str">
        <f t="shared" si="85"/>
        <v>-</v>
      </c>
      <c r="M194" s="2" t="str">
        <f t="shared" si="86"/>
        <v>-</v>
      </c>
      <c r="N194" s="2"/>
      <c r="O194" s="2" t="str">
        <f t="shared" si="87"/>
        <v>-</v>
      </c>
      <c r="P194" s="1"/>
      <c r="Q194" s="1"/>
      <c r="R194" s="1"/>
      <c r="S194" s="1"/>
      <c r="T194" s="1"/>
      <c r="U194" s="1"/>
      <c r="V194" s="161"/>
      <c r="W194" s="1"/>
      <c r="X194" s="1"/>
      <c r="Y194" s="1"/>
      <c r="Z194" s="1"/>
      <c r="AA194" s="1"/>
      <c r="AB194" s="1"/>
      <c r="AC194" s="1"/>
      <c r="AD194" s="1"/>
      <c r="AI194" t="str">
        <f t="shared" si="66"/>
        <v>Auburn</v>
      </c>
      <c r="AJ194" t="s">
        <v>866</v>
      </c>
      <c r="AK194" s="182">
        <v>2</v>
      </c>
      <c r="AN194" s="97">
        <v>23</v>
      </c>
      <c r="AO194" s="99">
        <v>1</v>
      </c>
      <c r="AP194" s="99">
        <v>5</v>
      </c>
      <c r="AQ194" s="106">
        <v>2060</v>
      </c>
      <c r="AR194" s="106">
        <f t="shared" si="88"/>
        <v>23001</v>
      </c>
      <c r="AS194" t="s">
        <v>1029</v>
      </c>
      <c r="AT194" s="109">
        <f t="shared" si="89"/>
        <v>2302060</v>
      </c>
      <c r="AW194">
        <v>65.8</v>
      </c>
      <c r="AX194">
        <v>6.01</v>
      </c>
      <c r="AY194">
        <v>59.78</v>
      </c>
      <c r="BF194" s="117"/>
      <c r="BI194" s="117"/>
      <c r="BJ194" s="117"/>
      <c r="BV194" s="1"/>
    </row>
    <row r="195" spans="1:74" hidden="1" outlineLevel="1">
      <c r="A195" t="s">
        <v>1686</v>
      </c>
      <c r="B195" s="9" t="s">
        <v>958</v>
      </c>
      <c r="C195" s="1">
        <f t="shared" si="78"/>
        <v>0</v>
      </c>
      <c r="D195" s="7" t="e">
        <f t="shared" si="79"/>
        <v>#N/A</v>
      </c>
      <c r="E195" s="7" t="e">
        <f t="shared" si="80"/>
        <v>#N/A</v>
      </c>
      <c r="F195" s="7">
        <f t="shared" si="81"/>
        <v>0</v>
      </c>
      <c r="G195" s="7">
        <f t="shared" si="90"/>
        <v>0</v>
      </c>
      <c r="H195" s="49" t="e">
        <f t="shared" si="82"/>
        <v>#NUM!</v>
      </c>
      <c r="I195" s="177" t="e">
        <f t="shared" si="83"/>
        <v>#NUM!</v>
      </c>
      <c r="J195" s="8"/>
      <c r="K195" s="2" t="str">
        <f t="shared" si="84"/>
        <v>-</v>
      </c>
      <c r="L195" s="2" t="str">
        <f t="shared" si="85"/>
        <v>-</v>
      </c>
      <c r="M195" s="2" t="str">
        <f t="shared" si="86"/>
        <v>-</v>
      </c>
      <c r="N195" s="2"/>
      <c r="O195" s="2" t="str">
        <f t="shared" si="87"/>
        <v>-</v>
      </c>
      <c r="P195" s="1"/>
      <c r="Q195" s="1"/>
      <c r="R195" s="1"/>
      <c r="S195" s="1"/>
      <c r="T195" s="1"/>
      <c r="U195" s="1"/>
      <c r="V195" s="161"/>
      <c r="W195" s="1"/>
      <c r="X195" s="1"/>
      <c r="Y195" s="1"/>
      <c r="Z195" s="1"/>
      <c r="AA195" s="1"/>
      <c r="AB195" s="1"/>
      <c r="AC195" s="1"/>
      <c r="AD195" s="1"/>
      <c r="AI195" t="str">
        <f t="shared" si="66"/>
        <v>Augusta</v>
      </c>
      <c r="AJ195" t="s">
        <v>2581</v>
      </c>
      <c r="AK195" s="182">
        <v>1</v>
      </c>
      <c r="AN195" s="97">
        <v>23</v>
      </c>
      <c r="AO195" s="99">
        <v>11</v>
      </c>
      <c r="AP195" s="99">
        <v>10</v>
      </c>
      <c r="AQ195" s="106">
        <v>2100</v>
      </c>
      <c r="AR195" s="106">
        <f t="shared" si="88"/>
        <v>23011</v>
      </c>
      <c r="AS195" t="s">
        <v>1029</v>
      </c>
      <c r="AT195" s="109">
        <f t="shared" si="89"/>
        <v>2302100</v>
      </c>
      <c r="AW195">
        <v>58.28</v>
      </c>
      <c r="AX195">
        <v>2.9</v>
      </c>
      <c r="AY195">
        <v>55.38</v>
      </c>
      <c r="BF195" s="117"/>
      <c r="BI195" s="117"/>
      <c r="BJ195" s="117"/>
      <c r="BV195" s="1"/>
    </row>
    <row r="196" spans="1:74" hidden="1" outlineLevel="1">
      <c r="A196" t="s">
        <v>1490</v>
      </c>
      <c r="B196" s="9" t="s">
        <v>958</v>
      </c>
      <c r="C196" s="1">
        <f t="shared" si="78"/>
        <v>0</v>
      </c>
      <c r="D196" s="7" t="e">
        <f t="shared" si="79"/>
        <v>#N/A</v>
      </c>
      <c r="E196" s="7" t="e">
        <f t="shared" si="80"/>
        <v>#N/A</v>
      </c>
      <c r="F196" s="7">
        <f t="shared" si="81"/>
        <v>0</v>
      </c>
      <c r="G196" s="7">
        <f t="shared" si="90"/>
        <v>0</v>
      </c>
      <c r="H196" s="49" t="e">
        <f t="shared" si="82"/>
        <v>#NUM!</v>
      </c>
      <c r="I196" s="177" t="e">
        <f t="shared" si="83"/>
        <v>#NUM!</v>
      </c>
      <c r="J196" s="8"/>
      <c r="K196" s="2" t="str">
        <f t="shared" si="84"/>
        <v>-</v>
      </c>
      <c r="L196" s="2" t="str">
        <f t="shared" si="85"/>
        <v>-</v>
      </c>
      <c r="M196" s="2" t="str">
        <f t="shared" si="86"/>
        <v>-</v>
      </c>
      <c r="N196" s="2"/>
      <c r="O196" s="2" t="str">
        <f t="shared" si="87"/>
        <v>-</v>
      </c>
      <c r="P196" s="1"/>
      <c r="Q196" s="1"/>
      <c r="R196" s="1"/>
      <c r="S196" s="1"/>
      <c r="T196" s="1"/>
      <c r="U196" s="1"/>
      <c r="V196" s="161"/>
      <c r="W196" s="1"/>
      <c r="X196" s="1"/>
      <c r="Y196" s="1"/>
      <c r="Z196" s="1"/>
      <c r="AA196" s="1"/>
      <c r="AB196" s="1"/>
      <c r="AC196" s="1"/>
      <c r="AD196" s="1"/>
      <c r="AI196" t="str">
        <f t="shared" ref="AI196:AI259" si="91">A196</f>
        <v>Aurora</v>
      </c>
      <c r="AJ196" t="s">
        <v>688</v>
      </c>
      <c r="AK196" s="182">
        <v>2</v>
      </c>
      <c r="AN196" s="97">
        <v>23</v>
      </c>
      <c r="AO196" s="99">
        <v>9</v>
      </c>
      <c r="AP196" s="99">
        <v>10</v>
      </c>
      <c r="AQ196" s="106">
        <v>2165</v>
      </c>
      <c r="AR196" s="106">
        <f t="shared" si="88"/>
        <v>23009</v>
      </c>
      <c r="AS196" t="s">
        <v>1711</v>
      </c>
      <c r="AT196" s="109">
        <f t="shared" si="89"/>
        <v>2302165</v>
      </c>
      <c r="AW196">
        <v>38.85</v>
      </c>
      <c r="AX196">
        <v>1.54</v>
      </c>
      <c r="AY196">
        <v>37.31</v>
      </c>
      <c r="BF196" s="117"/>
      <c r="BI196" s="117"/>
      <c r="BJ196" s="117"/>
      <c r="BV196" s="1"/>
    </row>
    <row r="197" spans="1:74" hidden="1" outlineLevel="1">
      <c r="A197" t="s">
        <v>530</v>
      </c>
      <c r="B197" s="9" t="s">
        <v>958</v>
      </c>
      <c r="C197" s="1">
        <f t="shared" si="78"/>
        <v>0</v>
      </c>
      <c r="D197" s="7" t="e">
        <f t="shared" si="79"/>
        <v>#N/A</v>
      </c>
      <c r="E197" s="7" t="e">
        <f t="shared" si="80"/>
        <v>#N/A</v>
      </c>
      <c r="F197" s="7">
        <f t="shared" si="81"/>
        <v>0</v>
      </c>
      <c r="G197" s="7">
        <f t="shared" si="90"/>
        <v>0</v>
      </c>
      <c r="H197" s="49" t="e">
        <f t="shared" si="82"/>
        <v>#NUM!</v>
      </c>
      <c r="I197" s="177" t="e">
        <f t="shared" si="83"/>
        <v>#NUM!</v>
      </c>
      <c r="J197" s="8"/>
      <c r="K197" s="2" t="str">
        <f t="shared" si="84"/>
        <v>-</v>
      </c>
      <c r="L197" s="2" t="str">
        <f t="shared" si="85"/>
        <v>-</v>
      </c>
      <c r="M197" s="2" t="str">
        <f t="shared" si="86"/>
        <v>-</v>
      </c>
      <c r="N197" s="2"/>
      <c r="O197" s="2" t="str">
        <f t="shared" si="87"/>
        <v>-</v>
      </c>
      <c r="P197" s="1"/>
      <c r="Q197" s="1"/>
      <c r="R197" s="1"/>
      <c r="S197" s="1"/>
      <c r="T197" s="1"/>
      <c r="U197" s="1"/>
      <c r="V197" s="161"/>
      <c r="W197" s="1"/>
      <c r="X197" s="1"/>
      <c r="Y197" s="1"/>
      <c r="Z197" s="1"/>
      <c r="AA197" s="1"/>
      <c r="AB197" s="1"/>
      <c r="AC197" s="1"/>
      <c r="AD197" s="1"/>
      <c r="AI197" t="str">
        <f t="shared" si="91"/>
        <v>Avon</v>
      </c>
      <c r="AJ197" t="s">
        <v>2409</v>
      </c>
      <c r="AK197" s="182">
        <v>2</v>
      </c>
      <c r="AN197" s="97">
        <v>23</v>
      </c>
      <c r="AO197" s="99">
        <v>7</v>
      </c>
      <c r="AP197" s="99">
        <v>5</v>
      </c>
      <c r="AQ197" s="106">
        <v>2235</v>
      </c>
      <c r="AR197" s="106">
        <f t="shared" si="88"/>
        <v>23007</v>
      </c>
      <c r="AS197" t="s">
        <v>1711</v>
      </c>
      <c r="AT197" s="109">
        <f t="shared" si="89"/>
        <v>2302235</v>
      </c>
      <c r="AW197">
        <v>41.52</v>
      </c>
      <c r="AX197">
        <v>0.24</v>
      </c>
      <c r="AY197">
        <v>41.28</v>
      </c>
      <c r="BF197" s="117"/>
      <c r="BI197" s="117"/>
      <c r="BJ197" s="117"/>
      <c r="BV197" s="1"/>
    </row>
    <row r="198" spans="1:74" hidden="1" outlineLevel="1">
      <c r="A198" t="s">
        <v>3027</v>
      </c>
      <c r="B198" s="9" t="s">
        <v>958</v>
      </c>
      <c r="C198" s="1">
        <f t="shared" si="78"/>
        <v>0</v>
      </c>
      <c r="D198" s="7" t="e">
        <f t="shared" si="79"/>
        <v>#N/A</v>
      </c>
      <c r="E198" s="7" t="e">
        <f t="shared" si="80"/>
        <v>#N/A</v>
      </c>
      <c r="F198" s="7">
        <f t="shared" si="81"/>
        <v>0</v>
      </c>
      <c r="G198" s="7">
        <f t="shared" si="90"/>
        <v>0</v>
      </c>
      <c r="H198" s="49" t="e">
        <f t="shared" si="82"/>
        <v>#NUM!</v>
      </c>
      <c r="I198" s="177" t="e">
        <f t="shared" si="83"/>
        <v>#NUM!</v>
      </c>
      <c r="J198" s="8"/>
      <c r="K198" s="2" t="str">
        <f t="shared" si="84"/>
        <v>-</v>
      </c>
      <c r="L198" s="2" t="str">
        <f t="shared" si="85"/>
        <v>-</v>
      </c>
      <c r="M198" s="2" t="str">
        <f t="shared" si="86"/>
        <v>-</v>
      </c>
      <c r="N198" s="2"/>
      <c r="O198" s="2" t="str">
        <f t="shared" si="87"/>
        <v>-</v>
      </c>
      <c r="P198" s="1"/>
      <c r="Q198" s="1"/>
      <c r="R198" s="1"/>
      <c r="S198" s="1"/>
      <c r="T198" s="1"/>
      <c r="U198" s="1"/>
      <c r="V198" s="161"/>
      <c r="W198" s="1"/>
      <c r="X198" s="1"/>
      <c r="Y198" s="1"/>
      <c r="Z198" s="1"/>
      <c r="AA198" s="1"/>
      <c r="AB198" s="1"/>
      <c r="AC198" s="1"/>
      <c r="AD198" s="1"/>
      <c r="AI198" t="str">
        <f t="shared" si="91"/>
        <v>Baileyville</v>
      </c>
      <c r="AJ198" t="s">
        <v>637</v>
      </c>
      <c r="AK198" s="182">
        <v>2</v>
      </c>
      <c r="AN198" s="97">
        <v>23</v>
      </c>
      <c r="AO198" s="99">
        <v>29</v>
      </c>
      <c r="AP198" s="99">
        <v>15</v>
      </c>
      <c r="AQ198" s="106">
        <v>2480</v>
      </c>
      <c r="AR198" s="106">
        <f t="shared" si="88"/>
        <v>23029</v>
      </c>
      <c r="AS198" t="s">
        <v>1711</v>
      </c>
      <c r="AT198" s="109">
        <f t="shared" si="89"/>
        <v>2302480</v>
      </c>
      <c r="AW198">
        <v>41.08</v>
      </c>
      <c r="AX198">
        <v>4.62</v>
      </c>
      <c r="AY198">
        <v>36.46</v>
      </c>
      <c r="BF198" s="117"/>
      <c r="BI198" s="117"/>
      <c r="BJ198" s="117"/>
      <c r="BV198" s="1"/>
    </row>
    <row r="199" spans="1:74" hidden="1" outlineLevel="1">
      <c r="A199" t="s">
        <v>1193</v>
      </c>
      <c r="B199" s="9" t="s">
        <v>958</v>
      </c>
      <c r="C199" s="1">
        <f t="shared" si="78"/>
        <v>0</v>
      </c>
      <c r="D199" s="7" t="e">
        <f t="shared" si="79"/>
        <v>#N/A</v>
      </c>
      <c r="E199" s="7" t="e">
        <f t="shared" si="80"/>
        <v>#N/A</v>
      </c>
      <c r="F199" s="7">
        <f t="shared" si="81"/>
        <v>0</v>
      </c>
      <c r="G199" s="7">
        <f t="shared" si="90"/>
        <v>0</v>
      </c>
      <c r="H199" s="49" t="e">
        <f t="shared" si="82"/>
        <v>#NUM!</v>
      </c>
      <c r="I199" s="177" t="e">
        <f t="shared" si="83"/>
        <v>#NUM!</v>
      </c>
      <c r="J199" s="8"/>
      <c r="K199" s="2" t="str">
        <f t="shared" si="84"/>
        <v>-</v>
      </c>
      <c r="L199" s="2" t="str">
        <f t="shared" si="85"/>
        <v>-</v>
      </c>
      <c r="M199" s="2" t="str">
        <f t="shared" si="86"/>
        <v>-</v>
      </c>
      <c r="N199" s="2"/>
      <c r="O199" s="2" t="str">
        <f t="shared" si="87"/>
        <v>-</v>
      </c>
      <c r="P199" s="1"/>
      <c r="Q199" s="1"/>
      <c r="R199" s="1"/>
      <c r="S199" s="1"/>
      <c r="T199" s="1"/>
      <c r="U199" s="1"/>
      <c r="V199" s="161"/>
      <c r="W199" s="1"/>
      <c r="X199" s="1"/>
      <c r="Y199" s="1"/>
      <c r="Z199" s="1"/>
      <c r="AA199" s="1"/>
      <c r="AB199" s="1"/>
      <c r="AC199" s="1"/>
      <c r="AD199" s="1"/>
      <c r="AI199" t="str">
        <f t="shared" si="91"/>
        <v>Baldwin</v>
      </c>
      <c r="AJ199" t="s">
        <v>2189</v>
      </c>
      <c r="AK199" s="182">
        <v>1</v>
      </c>
      <c r="AN199" s="97">
        <v>23</v>
      </c>
      <c r="AO199" s="99">
        <v>5</v>
      </c>
      <c r="AP199" s="99">
        <v>5</v>
      </c>
      <c r="AQ199" s="106">
        <v>2655</v>
      </c>
      <c r="AR199" s="106">
        <f t="shared" si="88"/>
        <v>23005</v>
      </c>
      <c r="AS199" t="s">
        <v>1711</v>
      </c>
      <c r="AT199" s="109">
        <f t="shared" si="89"/>
        <v>2302655</v>
      </c>
      <c r="AW199">
        <v>36.33</v>
      </c>
      <c r="AX199">
        <v>1.03</v>
      </c>
      <c r="AY199">
        <v>35.299999999999997</v>
      </c>
      <c r="BF199" s="117"/>
      <c r="BI199" s="117"/>
      <c r="BJ199" s="117"/>
      <c r="BV199" s="1"/>
    </row>
    <row r="200" spans="1:74" hidden="1" outlineLevel="1">
      <c r="A200" t="s">
        <v>3028</v>
      </c>
      <c r="B200" s="9" t="s">
        <v>958</v>
      </c>
      <c r="C200" s="1">
        <f t="shared" si="78"/>
        <v>0</v>
      </c>
      <c r="D200" s="7" t="e">
        <f t="shared" si="79"/>
        <v>#N/A</v>
      </c>
      <c r="E200" s="7" t="e">
        <f t="shared" si="80"/>
        <v>#N/A</v>
      </c>
      <c r="F200" s="7">
        <f t="shared" si="81"/>
        <v>0</v>
      </c>
      <c r="G200" s="7">
        <f t="shared" si="90"/>
        <v>0</v>
      </c>
      <c r="H200" s="49" t="e">
        <f t="shared" si="82"/>
        <v>#NUM!</v>
      </c>
      <c r="I200" s="177" t="e">
        <f t="shared" si="83"/>
        <v>#NUM!</v>
      </c>
      <c r="J200" s="8"/>
      <c r="K200" s="2" t="str">
        <f t="shared" si="84"/>
        <v>-</v>
      </c>
      <c r="L200" s="2" t="str">
        <f t="shared" si="85"/>
        <v>-</v>
      </c>
      <c r="M200" s="2" t="str">
        <f t="shared" si="86"/>
        <v>-</v>
      </c>
      <c r="N200" s="2"/>
      <c r="O200" s="2" t="str">
        <f t="shared" si="87"/>
        <v>-</v>
      </c>
      <c r="P200" s="1"/>
      <c r="Q200" s="1"/>
      <c r="R200" s="1"/>
      <c r="S200" s="1"/>
      <c r="T200" s="1"/>
      <c r="U200" s="1"/>
      <c r="V200" s="161"/>
      <c r="W200" s="1"/>
      <c r="X200" s="1"/>
      <c r="Y200" s="1"/>
      <c r="Z200" s="1"/>
      <c r="AA200" s="1"/>
      <c r="AB200" s="1"/>
      <c r="AC200" s="1"/>
      <c r="AD200" s="1"/>
      <c r="AI200" t="str">
        <f t="shared" si="91"/>
        <v>Bancroft</v>
      </c>
      <c r="AJ200" t="s">
        <v>2860</v>
      </c>
      <c r="AK200" s="182">
        <v>2</v>
      </c>
      <c r="AN200" s="97">
        <v>23</v>
      </c>
      <c r="AO200" s="99">
        <v>3</v>
      </c>
      <c r="AP200" s="99">
        <v>20</v>
      </c>
      <c r="AQ200" s="106">
        <v>2760</v>
      </c>
      <c r="AR200" s="106">
        <f t="shared" si="88"/>
        <v>23003</v>
      </c>
      <c r="AS200" t="s">
        <v>1711</v>
      </c>
      <c r="AT200" s="109">
        <f t="shared" si="89"/>
        <v>2302760</v>
      </c>
      <c r="AW200">
        <v>40.53</v>
      </c>
      <c r="AX200">
        <v>0.56000000000000005</v>
      </c>
      <c r="AY200">
        <v>39.97</v>
      </c>
      <c r="BF200" s="117"/>
      <c r="BI200" s="117"/>
      <c r="BJ200" s="117"/>
      <c r="BV200" s="1"/>
    </row>
    <row r="201" spans="1:74" hidden="1" outlineLevel="1">
      <c r="A201" t="s">
        <v>3029</v>
      </c>
      <c r="B201" s="9" t="s">
        <v>958</v>
      </c>
      <c r="C201" s="1">
        <f t="shared" si="78"/>
        <v>0</v>
      </c>
      <c r="D201" s="7" t="e">
        <f t="shared" si="79"/>
        <v>#N/A</v>
      </c>
      <c r="E201" s="7" t="e">
        <f t="shared" si="80"/>
        <v>#N/A</v>
      </c>
      <c r="F201" s="7">
        <f t="shared" si="81"/>
        <v>0</v>
      </c>
      <c r="G201" s="7">
        <f t="shared" si="90"/>
        <v>0</v>
      </c>
      <c r="H201" s="49" t="e">
        <f t="shared" si="82"/>
        <v>#NUM!</v>
      </c>
      <c r="I201" s="177" t="e">
        <f t="shared" si="83"/>
        <v>#NUM!</v>
      </c>
      <c r="J201" s="8"/>
      <c r="K201" s="2" t="str">
        <f t="shared" si="84"/>
        <v>-</v>
      </c>
      <c r="L201" s="2" t="str">
        <f t="shared" si="85"/>
        <v>-</v>
      </c>
      <c r="M201" s="2" t="str">
        <f t="shared" si="86"/>
        <v>-</v>
      </c>
      <c r="N201" s="2"/>
      <c r="O201" s="2" t="str">
        <f t="shared" si="87"/>
        <v>-</v>
      </c>
      <c r="P201" s="1"/>
      <c r="Q201" s="1"/>
      <c r="R201" s="1"/>
      <c r="S201" s="1"/>
      <c r="T201" s="1"/>
      <c r="U201" s="1"/>
      <c r="V201" s="161"/>
      <c r="W201" s="1"/>
      <c r="X201" s="1"/>
      <c r="Y201" s="1"/>
      <c r="Z201" s="1"/>
      <c r="AA201" s="1"/>
      <c r="AB201" s="1"/>
      <c r="AC201" s="1"/>
      <c r="AD201" s="1"/>
      <c r="AI201" t="str">
        <f t="shared" si="91"/>
        <v>Bangor</v>
      </c>
      <c r="AJ201" t="s">
        <v>865</v>
      </c>
      <c r="AK201" s="182">
        <v>2</v>
      </c>
      <c r="AN201" s="97">
        <v>23</v>
      </c>
      <c r="AO201" s="99">
        <v>19</v>
      </c>
      <c r="AP201" s="99">
        <v>10</v>
      </c>
      <c r="AQ201" s="106">
        <v>2795</v>
      </c>
      <c r="AR201" s="106">
        <f t="shared" si="88"/>
        <v>23019</v>
      </c>
      <c r="AS201" t="s">
        <v>1029</v>
      </c>
      <c r="AT201" s="109">
        <f t="shared" si="89"/>
        <v>2302795</v>
      </c>
      <c r="AW201">
        <v>34.74</v>
      </c>
      <c r="AX201">
        <v>0.3</v>
      </c>
      <c r="AY201">
        <v>34.450000000000003</v>
      </c>
      <c r="BF201" s="117"/>
      <c r="BI201" s="117"/>
      <c r="BJ201" s="117"/>
      <c r="BV201" s="1"/>
    </row>
    <row r="202" spans="1:74" hidden="1" outlineLevel="1">
      <c r="A202" t="s">
        <v>1734</v>
      </c>
      <c r="B202" s="9" t="s">
        <v>958</v>
      </c>
      <c r="C202" s="1">
        <f t="shared" si="78"/>
        <v>0</v>
      </c>
      <c r="D202" s="7" t="e">
        <f t="shared" si="79"/>
        <v>#N/A</v>
      </c>
      <c r="E202" s="7" t="e">
        <f t="shared" si="80"/>
        <v>#N/A</v>
      </c>
      <c r="F202" s="7">
        <f t="shared" si="81"/>
        <v>0</v>
      </c>
      <c r="G202" s="7">
        <f t="shared" si="90"/>
        <v>0</v>
      </c>
      <c r="H202" s="49" t="e">
        <f t="shared" si="82"/>
        <v>#NUM!</v>
      </c>
      <c r="I202" s="177" t="e">
        <f t="shared" si="83"/>
        <v>#NUM!</v>
      </c>
      <c r="J202" s="8"/>
      <c r="K202" s="2" t="str">
        <f t="shared" si="84"/>
        <v>-</v>
      </c>
      <c r="L202" s="2" t="str">
        <f t="shared" si="85"/>
        <v>-</v>
      </c>
      <c r="M202" s="2" t="str">
        <f t="shared" si="86"/>
        <v>-</v>
      </c>
      <c r="N202" s="2"/>
      <c r="O202" s="2" t="str">
        <f t="shared" si="87"/>
        <v>-</v>
      </c>
      <c r="P202" s="1"/>
      <c r="Q202" s="1"/>
      <c r="R202" s="1"/>
      <c r="S202" s="1"/>
      <c r="T202" s="1"/>
      <c r="U202" s="1"/>
      <c r="V202" s="161"/>
      <c r="W202" s="1"/>
      <c r="X202" s="1"/>
      <c r="Y202" s="1"/>
      <c r="Z202" s="1"/>
      <c r="AA202" s="1"/>
      <c r="AB202" s="1"/>
      <c r="AC202" s="1"/>
      <c r="AD202" s="1"/>
      <c r="AI202" t="str">
        <f t="shared" si="91"/>
        <v>Bar Harbor</v>
      </c>
      <c r="AJ202" t="s">
        <v>688</v>
      </c>
      <c r="AK202" s="182">
        <v>2</v>
      </c>
      <c r="AN202" s="97">
        <v>23</v>
      </c>
      <c r="AO202" s="99">
        <v>9</v>
      </c>
      <c r="AP202" s="99">
        <v>15</v>
      </c>
      <c r="AQ202" s="106">
        <v>2865</v>
      </c>
      <c r="AR202" s="106">
        <f t="shared" si="88"/>
        <v>23009</v>
      </c>
      <c r="AS202" t="s">
        <v>1711</v>
      </c>
      <c r="AT202" s="109">
        <f t="shared" si="89"/>
        <v>2302865</v>
      </c>
      <c r="AW202">
        <v>70.44</v>
      </c>
      <c r="AX202">
        <v>28.22</v>
      </c>
      <c r="AY202">
        <v>42.21</v>
      </c>
      <c r="BF202" s="117"/>
      <c r="BI202" s="117"/>
      <c r="BJ202" s="117"/>
      <c r="BV202" s="1"/>
    </row>
    <row r="203" spans="1:74" hidden="1" outlineLevel="1">
      <c r="A203" t="s">
        <v>3114</v>
      </c>
      <c r="B203" s="9" t="s">
        <v>958</v>
      </c>
      <c r="C203" s="1">
        <f t="shared" si="78"/>
        <v>0</v>
      </c>
      <c r="D203" s="7" t="e">
        <f t="shared" si="79"/>
        <v>#N/A</v>
      </c>
      <c r="E203" s="7" t="e">
        <f t="shared" si="80"/>
        <v>#N/A</v>
      </c>
      <c r="F203" s="7">
        <f t="shared" si="81"/>
        <v>0</v>
      </c>
      <c r="G203" s="7">
        <f t="shared" si="90"/>
        <v>0</v>
      </c>
      <c r="H203" s="49" t="e">
        <f t="shared" si="82"/>
        <v>#NUM!</v>
      </c>
      <c r="I203" s="177" t="e">
        <f t="shared" si="83"/>
        <v>#NUM!</v>
      </c>
      <c r="J203" s="8"/>
      <c r="K203" s="2" t="str">
        <f t="shared" si="84"/>
        <v>-</v>
      </c>
      <c r="L203" s="2" t="str">
        <f t="shared" si="85"/>
        <v>-</v>
      </c>
      <c r="M203" s="2" t="str">
        <f t="shared" si="86"/>
        <v>-</v>
      </c>
      <c r="N203" s="2"/>
      <c r="O203" s="2" t="str">
        <f t="shared" si="87"/>
        <v>-</v>
      </c>
      <c r="P203" s="1"/>
      <c r="Q203" s="1"/>
      <c r="R203" s="1"/>
      <c r="S203" s="1"/>
      <c r="T203" s="1"/>
      <c r="U203" s="1"/>
      <c r="V203" s="161"/>
      <c r="W203" s="1"/>
      <c r="X203" s="1"/>
      <c r="Y203" s="1"/>
      <c r="Z203" s="1"/>
      <c r="AA203" s="1"/>
      <c r="AB203" s="1"/>
      <c r="AC203" s="1"/>
      <c r="AD203" s="1"/>
      <c r="AI203" t="str">
        <f t="shared" si="91"/>
        <v>Baring</v>
      </c>
      <c r="AJ203" t="s">
        <v>637</v>
      </c>
      <c r="AK203" s="182">
        <v>2</v>
      </c>
      <c r="AN203" s="97">
        <v>23</v>
      </c>
      <c r="AO203" s="99">
        <v>29</v>
      </c>
      <c r="AP203" s="99">
        <v>17</v>
      </c>
      <c r="AQ203" s="106">
        <v>2970</v>
      </c>
      <c r="AR203" s="106">
        <f t="shared" si="88"/>
        <v>23029</v>
      </c>
      <c r="AS203" t="s">
        <v>1082</v>
      </c>
      <c r="AT203" s="109">
        <f t="shared" si="89"/>
        <v>2302970</v>
      </c>
      <c r="AW203">
        <v>24.09</v>
      </c>
      <c r="AX203">
        <v>3.18</v>
      </c>
      <c r="AY203">
        <v>20.91</v>
      </c>
      <c r="BF203" s="117"/>
      <c r="BI203" s="117"/>
      <c r="BJ203" s="117"/>
      <c r="BV203" s="1"/>
    </row>
    <row r="204" spans="1:74" hidden="1" outlineLevel="1">
      <c r="A204" t="s">
        <v>128</v>
      </c>
      <c r="B204" s="9" t="s">
        <v>958</v>
      </c>
      <c r="C204" s="1">
        <f t="shared" si="78"/>
        <v>0</v>
      </c>
      <c r="D204" s="7" t="e">
        <f t="shared" si="79"/>
        <v>#N/A</v>
      </c>
      <c r="E204" s="7" t="e">
        <f t="shared" si="80"/>
        <v>#N/A</v>
      </c>
      <c r="F204" s="7">
        <f t="shared" si="81"/>
        <v>0</v>
      </c>
      <c r="G204" s="7">
        <f t="shared" si="90"/>
        <v>0</v>
      </c>
      <c r="H204" s="49" t="e">
        <f t="shared" si="82"/>
        <v>#NUM!</v>
      </c>
      <c r="I204" s="177" t="e">
        <f t="shared" si="83"/>
        <v>#NUM!</v>
      </c>
      <c r="J204" s="8"/>
      <c r="K204" s="2" t="str">
        <f t="shared" si="84"/>
        <v>-</v>
      </c>
      <c r="L204" s="2" t="str">
        <f t="shared" si="85"/>
        <v>-</v>
      </c>
      <c r="M204" s="2" t="str">
        <f t="shared" si="86"/>
        <v>-</v>
      </c>
      <c r="N204" s="2"/>
      <c r="O204" s="2" t="str">
        <f t="shared" si="87"/>
        <v>-</v>
      </c>
      <c r="P204" s="1"/>
      <c r="Q204" s="1"/>
      <c r="R204" s="1"/>
      <c r="S204" s="1"/>
      <c r="T204" s="1"/>
      <c r="U204" s="1"/>
      <c r="V204" s="161"/>
      <c r="W204" s="1"/>
      <c r="X204" s="1"/>
      <c r="Y204" s="1"/>
      <c r="Z204" s="1"/>
      <c r="AA204" s="1"/>
      <c r="AB204" s="1"/>
      <c r="AC204" s="1"/>
      <c r="AD204" s="1"/>
      <c r="AI204" t="str">
        <f t="shared" si="91"/>
        <v>Bath</v>
      </c>
      <c r="AJ204" t="s">
        <v>1338</v>
      </c>
      <c r="AK204" s="182">
        <v>1</v>
      </c>
      <c r="AN204" s="97">
        <v>23</v>
      </c>
      <c r="AO204" s="99">
        <v>23</v>
      </c>
      <c r="AP204" s="99">
        <v>10</v>
      </c>
      <c r="AQ204" s="106">
        <v>3355</v>
      </c>
      <c r="AR204" s="106">
        <f t="shared" si="88"/>
        <v>23023</v>
      </c>
      <c r="AS204" t="s">
        <v>1029</v>
      </c>
      <c r="AT204" s="109">
        <f t="shared" si="89"/>
        <v>2303355</v>
      </c>
      <c r="AW204">
        <v>13.24</v>
      </c>
      <c r="AX204">
        <v>4.12</v>
      </c>
      <c r="AY204">
        <v>9.11</v>
      </c>
      <c r="BF204" s="117"/>
      <c r="BI204" s="117"/>
      <c r="BJ204" s="117"/>
      <c r="BV204" s="1"/>
    </row>
    <row r="205" spans="1:74" hidden="1" outlineLevel="1">
      <c r="A205" t="s">
        <v>3115</v>
      </c>
      <c r="B205" s="9" t="s">
        <v>958</v>
      </c>
      <c r="C205" s="1">
        <f t="shared" si="78"/>
        <v>0</v>
      </c>
      <c r="D205" s="7" t="e">
        <f t="shared" si="79"/>
        <v>#N/A</v>
      </c>
      <c r="E205" s="7" t="e">
        <f t="shared" si="80"/>
        <v>#N/A</v>
      </c>
      <c r="F205" s="7">
        <f t="shared" si="81"/>
        <v>0</v>
      </c>
      <c r="G205" s="7">
        <f t="shared" si="90"/>
        <v>0</v>
      </c>
      <c r="H205" s="49" t="e">
        <f t="shared" si="82"/>
        <v>#NUM!</v>
      </c>
      <c r="I205" s="177" t="e">
        <f t="shared" si="83"/>
        <v>#NUM!</v>
      </c>
      <c r="J205" s="8"/>
      <c r="K205" s="2" t="str">
        <f t="shared" si="84"/>
        <v>-</v>
      </c>
      <c r="L205" s="2" t="str">
        <f t="shared" si="85"/>
        <v>-</v>
      </c>
      <c r="M205" s="2" t="str">
        <f t="shared" si="86"/>
        <v>-</v>
      </c>
      <c r="N205" s="2"/>
      <c r="O205" s="2" t="str">
        <f t="shared" si="87"/>
        <v>-</v>
      </c>
      <c r="P205" s="1"/>
      <c r="Q205" s="1"/>
      <c r="R205" s="1"/>
      <c r="S205" s="1"/>
      <c r="T205" s="1"/>
      <c r="U205" s="1"/>
      <c r="V205" s="161"/>
      <c r="W205" s="1"/>
      <c r="X205" s="1"/>
      <c r="Y205" s="1"/>
      <c r="Z205" s="1"/>
      <c r="AA205" s="1"/>
      <c r="AB205" s="1"/>
      <c r="AC205" s="1"/>
      <c r="AD205" s="1"/>
      <c r="AI205" t="str">
        <f t="shared" si="91"/>
        <v>Beals</v>
      </c>
      <c r="AJ205" t="s">
        <v>637</v>
      </c>
      <c r="AK205" s="182">
        <v>2</v>
      </c>
      <c r="AN205" s="97">
        <v>23</v>
      </c>
      <c r="AO205" s="99">
        <v>29</v>
      </c>
      <c r="AP205" s="99">
        <v>20</v>
      </c>
      <c r="AQ205" s="106">
        <v>3670</v>
      </c>
      <c r="AR205" s="106">
        <f t="shared" si="88"/>
        <v>23029</v>
      </c>
      <c r="AS205" t="s">
        <v>1711</v>
      </c>
      <c r="AT205" s="109">
        <f t="shared" si="89"/>
        <v>2303670</v>
      </c>
      <c r="AW205">
        <v>47.48</v>
      </c>
      <c r="AX205">
        <v>41.8</v>
      </c>
      <c r="AY205">
        <v>5.68</v>
      </c>
      <c r="BF205" s="117"/>
      <c r="BI205" s="117"/>
      <c r="BJ205" s="117"/>
      <c r="BV205" s="1"/>
    </row>
    <row r="206" spans="1:74" hidden="1" outlineLevel="1">
      <c r="A206" t="s">
        <v>2539</v>
      </c>
      <c r="B206" s="9" t="s">
        <v>958</v>
      </c>
      <c r="C206" s="1">
        <f t="shared" si="78"/>
        <v>0</v>
      </c>
      <c r="D206" s="7" t="e">
        <f t="shared" si="79"/>
        <v>#N/A</v>
      </c>
      <c r="E206" s="7" t="e">
        <f t="shared" si="80"/>
        <v>#N/A</v>
      </c>
      <c r="F206" s="7">
        <f t="shared" si="81"/>
        <v>0</v>
      </c>
      <c r="G206" s="7">
        <f t="shared" si="90"/>
        <v>0</v>
      </c>
      <c r="H206" s="49" t="e">
        <f t="shared" si="82"/>
        <v>#NUM!</v>
      </c>
      <c r="I206" s="177" t="e">
        <f t="shared" si="83"/>
        <v>#NUM!</v>
      </c>
      <c r="J206" s="8"/>
      <c r="K206" s="2" t="str">
        <f t="shared" si="84"/>
        <v>-</v>
      </c>
      <c r="L206" s="2" t="str">
        <f t="shared" si="85"/>
        <v>-</v>
      </c>
      <c r="M206" s="2" t="str">
        <f t="shared" si="86"/>
        <v>-</v>
      </c>
      <c r="N206" s="2"/>
      <c r="O206" s="2" t="str">
        <f t="shared" si="87"/>
        <v>-</v>
      </c>
      <c r="P206" s="1"/>
      <c r="Q206" s="1"/>
      <c r="R206" s="1"/>
      <c r="S206" s="1"/>
      <c r="T206" s="1"/>
      <c r="U206" s="1"/>
      <c r="V206" s="161"/>
      <c r="W206" s="1"/>
      <c r="X206" s="1"/>
      <c r="Y206" s="1"/>
      <c r="Z206" s="1"/>
      <c r="AA206" s="1"/>
      <c r="AB206" s="1"/>
      <c r="AC206" s="1"/>
      <c r="AD206" s="1"/>
      <c r="AI206" t="str">
        <f t="shared" si="91"/>
        <v>Beaver Cove</v>
      </c>
      <c r="AJ206" t="s">
        <v>125</v>
      </c>
      <c r="AK206" s="182">
        <v>2</v>
      </c>
      <c r="AN206" s="97">
        <v>23</v>
      </c>
      <c r="AO206" s="99">
        <v>21</v>
      </c>
      <c r="AP206" s="99">
        <v>17</v>
      </c>
      <c r="AQ206" s="106">
        <v>3740</v>
      </c>
      <c r="AR206" s="106">
        <f t="shared" si="88"/>
        <v>23021</v>
      </c>
      <c r="AS206" t="s">
        <v>1711</v>
      </c>
      <c r="AT206" s="109">
        <f t="shared" si="89"/>
        <v>2303740</v>
      </c>
      <c r="AW206">
        <v>32.549999999999997</v>
      </c>
      <c r="AX206">
        <v>0.85</v>
      </c>
      <c r="AY206">
        <v>31.7</v>
      </c>
      <c r="BF206" s="117"/>
      <c r="BI206" s="117"/>
      <c r="BJ206" s="117"/>
      <c r="BV206" s="1"/>
    </row>
    <row r="207" spans="1:74" hidden="1" outlineLevel="1">
      <c r="A207" t="s">
        <v>366</v>
      </c>
      <c r="B207" s="9" t="s">
        <v>958</v>
      </c>
      <c r="C207" s="1">
        <f t="shared" si="78"/>
        <v>0</v>
      </c>
      <c r="D207" s="7" t="e">
        <f t="shared" si="79"/>
        <v>#N/A</v>
      </c>
      <c r="E207" s="7" t="e">
        <f t="shared" si="80"/>
        <v>#N/A</v>
      </c>
      <c r="F207" s="7">
        <f t="shared" si="81"/>
        <v>0</v>
      </c>
      <c r="G207" s="7">
        <f t="shared" si="90"/>
        <v>0</v>
      </c>
      <c r="H207" s="49" t="e">
        <f t="shared" si="82"/>
        <v>#NUM!</v>
      </c>
      <c r="I207" s="177" t="e">
        <f t="shared" si="83"/>
        <v>#NUM!</v>
      </c>
      <c r="J207" s="8"/>
      <c r="K207" s="2" t="str">
        <f t="shared" si="84"/>
        <v>-</v>
      </c>
      <c r="L207" s="2" t="str">
        <f t="shared" si="85"/>
        <v>-</v>
      </c>
      <c r="M207" s="2" t="str">
        <f t="shared" si="86"/>
        <v>-</v>
      </c>
      <c r="N207" s="2"/>
      <c r="O207" s="2" t="str">
        <f t="shared" si="87"/>
        <v>-</v>
      </c>
      <c r="P207" s="1"/>
      <c r="Q207" s="1"/>
      <c r="R207" s="1"/>
      <c r="S207" s="1"/>
      <c r="T207" s="1"/>
      <c r="U207" s="1"/>
      <c r="V207" s="161"/>
      <c r="W207" s="1"/>
      <c r="X207" s="1"/>
      <c r="Y207" s="1"/>
      <c r="Z207" s="1"/>
      <c r="AA207" s="1"/>
      <c r="AB207" s="1"/>
      <c r="AC207" s="1"/>
      <c r="AD207" s="1"/>
      <c r="AI207" t="str">
        <f t="shared" si="91"/>
        <v>Beddington</v>
      </c>
      <c r="AJ207" t="s">
        <v>637</v>
      </c>
      <c r="AK207" s="182">
        <v>2</v>
      </c>
      <c r="AN207" s="97">
        <v>23</v>
      </c>
      <c r="AO207" s="99">
        <v>29</v>
      </c>
      <c r="AP207" s="99">
        <v>25</v>
      </c>
      <c r="AQ207" s="106">
        <v>3810</v>
      </c>
      <c r="AR207" s="106">
        <f t="shared" si="88"/>
        <v>23029</v>
      </c>
      <c r="AS207" t="s">
        <v>1711</v>
      </c>
      <c r="AT207" s="109">
        <f t="shared" si="89"/>
        <v>2303810</v>
      </c>
      <c r="AW207">
        <v>38.159999999999997</v>
      </c>
      <c r="AX207">
        <v>3.32</v>
      </c>
      <c r="AY207">
        <v>34.840000000000003</v>
      </c>
      <c r="BF207" s="117"/>
      <c r="BI207" s="117"/>
      <c r="BJ207" s="117"/>
      <c r="BV207" s="1"/>
    </row>
    <row r="208" spans="1:74" hidden="1" outlineLevel="1">
      <c r="A208" t="s">
        <v>3163</v>
      </c>
      <c r="B208" s="9" t="s">
        <v>958</v>
      </c>
      <c r="C208" s="1">
        <f t="shared" si="78"/>
        <v>0</v>
      </c>
      <c r="D208" s="7" t="e">
        <f t="shared" si="79"/>
        <v>#N/A</v>
      </c>
      <c r="E208" s="7" t="e">
        <f t="shared" si="80"/>
        <v>#N/A</v>
      </c>
      <c r="F208" s="7">
        <f t="shared" si="81"/>
        <v>0</v>
      </c>
      <c r="G208" s="7">
        <f t="shared" si="90"/>
        <v>0</v>
      </c>
      <c r="H208" s="49" t="e">
        <f t="shared" si="82"/>
        <v>#NUM!</v>
      </c>
      <c r="I208" s="177" t="e">
        <f t="shared" si="83"/>
        <v>#NUM!</v>
      </c>
      <c r="J208" s="8"/>
      <c r="K208" s="2" t="str">
        <f t="shared" si="84"/>
        <v>-</v>
      </c>
      <c r="L208" s="2" t="str">
        <f t="shared" si="85"/>
        <v>-</v>
      </c>
      <c r="M208" s="2" t="str">
        <f t="shared" si="86"/>
        <v>-</v>
      </c>
      <c r="N208" s="2"/>
      <c r="O208" s="2" t="str">
        <f t="shared" si="87"/>
        <v>-</v>
      </c>
      <c r="P208" s="1"/>
      <c r="Q208" s="1"/>
      <c r="R208" s="1"/>
      <c r="S208" s="1"/>
      <c r="T208" s="1"/>
      <c r="U208" s="1"/>
      <c r="V208" s="161"/>
      <c r="W208" s="1"/>
      <c r="X208" s="1"/>
      <c r="Y208" s="1"/>
      <c r="Z208" s="1"/>
      <c r="AA208" s="1"/>
      <c r="AB208" s="1"/>
      <c r="AC208" s="1"/>
      <c r="AD208" s="1"/>
      <c r="AI208" t="str">
        <f t="shared" si="91"/>
        <v>Belfast</v>
      </c>
      <c r="AJ208" t="s">
        <v>2259</v>
      </c>
      <c r="AK208" s="182">
        <v>2</v>
      </c>
      <c r="AN208" s="97">
        <v>23</v>
      </c>
      <c r="AO208" s="99">
        <v>27</v>
      </c>
      <c r="AP208" s="99">
        <v>5</v>
      </c>
      <c r="AQ208" s="106">
        <v>3950</v>
      </c>
      <c r="AR208" s="106">
        <f t="shared" si="88"/>
        <v>23027</v>
      </c>
      <c r="AS208" t="s">
        <v>1029</v>
      </c>
      <c r="AT208" s="109">
        <f t="shared" si="89"/>
        <v>2303950</v>
      </c>
      <c r="AW208">
        <v>38.35</v>
      </c>
      <c r="AX208">
        <v>4.32</v>
      </c>
      <c r="AY208">
        <v>34.04</v>
      </c>
      <c r="BF208" s="117"/>
      <c r="BI208" s="117"/>
      <c r="BJ208" s="117"/>
      <c r="BV208" s="1"/>
    </row>
    <row r="209" spans="1:74" hidden="1" outlineLevel="1">
      <c r="A209" t="s">
        <v>622</v>
      </c>
      <c r="B209" s="9" t="s">
        <v>958</v>
      </c>
      <c r="C209" s="1">
        <f t="shared" si="78"/>
        <v>0</v>
      </c>
      <c r="D209" s="7" t="e">
        <f t="shared" si="79"/>
        <v>#N/A</v>
      </c>
      <c r="E209" s="7" t="e">
        <f t="shared" si="80"/>
        <v>#N/A</v>
      </c>
      <c r="F209" s="7">
        <f t="shared" si="81"/>
        <v>0</v>
      </c>
      <c r="G209" s="7">
        <f t="shared" si="90"/>
        <v>0</v>
      </c>
      <c r="H209" s="49" t="e">
        <f t="shared" si="82"/>
        <v>#NUM!</v>
      </c>
      <c r="I209" s="177" t="e">
        <f t="shared" si="83"/>
        <v>#NUM!</v>
      </c>
      <c r="J209" s="8"/>
      <c r="K209" s="2" t="str">
        <f t="shared" si="84"/>
        <v>-</v>
      </c>
      <c r="L209" s="2" t="str">
        <f t="shared" si="85"/>
        <v>-</v>
      </c>
      <c r="M209" s="2" t="str">
        <f t="shared" si="86"/>
        <v>-</v>
      </c>
      <c r="N209" s="2"/>
      <c r="O209" s="2" t="str">
        <f t="shared" si="87"/>
        <v>-</v>
      </c>
      <c r="P209" s="1"/>
      <c r="Q209" s="1"/>
      <c r="R209" s="1"/>
      <c r="S209" s="1"/>
      <c r="T209" s="1"/>
      <c r="U209" s="1"/>
      <c r="V209" s="161"/>
      <c r="W209" s="1"/>
      <c r="X209" s="1"/>
      <c r="Y209" s="1"/>
      <c r="Z209" s="1"/>
      <c r="AA209" s="1"/>
      <c r="AB209" s="1"/>
      <c r="AC209" s="1"/>
      <c r="AD209" s="1"/>
      <c r="AI209" t="str">
        <f t="shared" si="91"/>
        <v>Belgrade</v>
      </c>
      <c r="AJ209" t="s">
        <v>2581</v>
      </c>
      <c r="AK209" s="182">
        <v>2</v>
      </c>
      <c r="AN209" s="97">
        <v>23</v>
      </c>
      <c r="AO209" s="99">
        <v>11</v>
      </c>
      <c r="AP209" s="99">
        <v>15</v>
      </c>
      <c r="AQ209" s="106">
        <v>4020</v>
      </c>
      <c r="AR209" s="106">
        <f t="shared" si="88"/>
        <v>23011</v>
      </c>
      <c r="AS209" t="s">
        <v>1711</v>
      </c>
      <c r="AT209" s="109">
        <f t="shared" si="89"/>
        <v>2304020</v>
      </c>
      <c r="AW209">
        <v>57.91</v>
      </c>
      <c r="AX209">
        <v>14.66</v>
      </c>
      <c r="AY209">
        <v>43.25</v>
      </c>
      <c r="BF209" s="117"/>
      <c r="BI209" s="117"/>
      <c r="BJ209" s="117"/>
      <c r="BV209" s="1"/>
    </row>
    <row r="210" spans="1:74" hidden="1" outlineLevel="1">
      <c r="A210" t="s">
        <v>1313</v>
      </c>
      <c r="B210" s="9" t="s">
        <v>958</v>
      </c>
      <c r="C210" s="1">
        <f t="shared" si="78"/>
        <v>0</v>
      </c>
      <c r="D210" s="7" t="e">
        <f t="shared" si="79"/>
        <v>#N/A</v>
      </c>
      <c r="E210" s="7" t="e">
        <f t="shared" si="80"/>
        <v>#N/A</v>
      </c>
      <c r="F210" s="7">
        <f t="shared" si="81"/>
        <v>0</v>
      </c>
      <c r="G210" s="7">
        <f t="shared" si="90"/>
        <v>0</v>
      </c>
      <c r="H210" s="49" t="e">
        <f t="shared" si="82"/>
        <v>#NUM!</v>
      </c>
      <c r="I210" s="177" t="e">
        <f t="shared" si="83"/>
        <v>#NUM!</v>
      </c>
      <c r="J210" s="8"/>
      <c r="K210" s="2" t="str">
        <f t="shared" si="84"/>
        <v>-</v>
      </c>
      <c r="L210" s="2" t="str">
        <f t="shared" si="85"/>
        <v>-</v>
      </c>
      <c r="M210" s="2" t="str">
        <f t="shared" si="86"/>
        <v>-</v>
      </c>
      <c r="N210" s="2"/>
      <c r="O210" s="2" t="str">
        <f t="shared" si="87"/>
        <v>-</v>
      </c>
      <c r="P210" s="1"/>
      <c r="Q210" s="1"/>
      <c r="R210" s="1"/>
      <c r="S210" s="1"/>
      <c r="T210" s="1"/>
      <c r="U210" s="1"/>
      <c r="V210" s="161"/>
      <c r="W210" s="1"/>
      <c r="X210" s="1"/>
      <c r="Y210" s="1"/>
      <c r="Z210" s="1"/>
      <c r="AA210" s="1"/>
      <c r="AB210" s="1"/>
      <c r="AC210" s="1"/>
      <c r="AD210" s="1"/>
      <c r="AI210" t="str">
        <f t="shared" si="91"/>
        <v>Belmont</v>
      </c>
      <c r="AJ210" t="s">
        <v>2259</v>
      </c>
      <c r="AK210" s="182">
        <v>2</v>
      </c>
      <c r="AN210" s="97">
        <v>23</v>
      </c>
      <c r="AO210" s="99">
        <v>27</v>
      </c>
      <c r="AP210" s="99">
        <v>10</v>
      </c>
      <c r="AQ210" s="106">
        <v>4125</v>
      </c>
      <c r="AR210" s="106">
        <f t="shared" si="88"/>
        <v>23027</v>
      </c>
      <c r="AS210" t="s">
        <v>1711</v>
      </c>
      <c r="AT210" s="109">
        <f t="shared" si="89"/>
        <v>2304125</v>
      </c>
      <c r="AW210">
        <v>14.2</v>
      </c>
      <c r="AX210">
        <v>0.57999999999999996</v>
      </c>
      <c r="AY210">
        <v>13.62</v>
      </c>
      <c r="BF210" s="117"/>
      <c r="BI210" s="117"/>
      <c r="BJ210" s="117"/>
      <c r="BV210" s="1"/>
    </row>
    <row r="211" spans="1:74" hidden="1" outlineLevel="1">
      <c r="A211" t="s">
        <v>1159</v>
      </c>
      <c r="B211" s="9" t="s">
        <v>958</v>
      </c>
      <c r="C211" s="1">
        <f t="shared" si="78"/>
        <v>0</v>
      </c>
      <c r="D211" s="7" t="e">
        <f t="shared" si="79"/>
        <v>#N/A</v>
      </c>
      <c r="E211" s="7" t="e">
        <f t="shared" si="80"/>
        <v>#N/A</v>
      </c>
      <c r="F211" s="7">
        <f t="shared" si="81"/>
        <v>0</v>
      </c>
      <c r="G211" s="7">
        <f t="shared" si="90"/>
        <v>0</v>
      </c>
      <c r="H211" s="49" t="e">
        <f t="shared" si="82"/>
        <v>#NUM!</v>
      </c>
      <c r="I211" s="177" t="e">
        <f t="shared" si="83"/>
        <v>#NUM!</v>
      </c>
      <c r="J211" s="8"/>
      <c r="K211" s="2" t="str">
        <f t="shared" si="84"/>
        <v>-</v>
      </c>
      <c r="L211" s="2" t="str">
        <f t="shared" si="85"/>
        <v>-</v>
      </c>
      <c r="M211" s="2" t="str">
        <f t="shared" si="86"/>
        <v>-</v>
      </c>
      <c r="N211" s="2"/>
      <c r="O211" s="2" t="str">
        <f t="shared" si="87"/>
        <v>-</v>
      </c>
      <c r="P211" s="1"/>
      <c r="Q211" s="1"/>
      <c r="R211" s="1"/>
      <c r="S211" s="1"/>
      <c r="T211" s="1"/>
      <c r="U211" s="1"/>
      <c r="V211" s="161"/>
      <c r="W211" s="1"/>
      <c r="X211" s="1"/>
      <c r="Y211" s="1"/>
      <c r="Z211" s="1"/>
      <c r="AA211" s="1"/>
      <c r="AB211" s="1"/>
      <c r="AC211" s="1"/>
      <c r="AD211" s="1"/>
      <c r="AI211" t="str">
        <f>A211</f>
        <v>Benedicta</v>
      </c>
      <c r="AJ211" t="s">
        <v>2860</v>
      </c>
      <c r="AK211" s="182">
        <v>2</v>
      </c>
      <c r="AN211" s="97">
        <v>23</v>
      </c>
      <c r="AO211" s="99">
        <v>3</v>
      </c>
      <c r="AQ211" s="106">
        <v>4145</v>
      </c>
      <c r="AR211" s="106">
        <f t="shared" si="88"/>
        <v>23003</v>
      </c>
      <c r="AS211" t="s">
        <v>1891</v>
      </c>
      <c r="AT211" s="109">
        <f t="shared" si="89"/>
        <v>2304145</v>
      </c>
      <c r="BF211" s="117"/>
      <c r="BI211" s="117"/>
      <c r="BJ211" s="117"/>
      <c r="BV211" s="1"/>
    </row>
    <row r="212" spans="1:74" hidden="1" outlineLevel="1">
      <c r="A212" t="s">
        <v>1156</v>
      </c>
      <c r="B212" s="9" t="s">
        <v>958</v>
      </c>
      <c r="C212" s="1">
        <f t="shared" si="78"/>
        <v>0</v>
      </c>
      <c r="D212" s="7" t="e">
        <f t="shared" si="79"/>
        <v>#N/A</v>
      </c>
      <c r="E212" s="7" t="e">
        <f t="shared" si="80"/>
        <v>#N/A</v>
      </c>
      <c r="F212" s="7">
        <f t="shared" si="81"/>
        <v>0</v>
      </c>
      <c r="G212" s="7">
        <f t="shared" si="90"/>
        <v>0</v>
      </c>
      <c r="H212" s="49" t="e">
        <f t="shared" si="82"/>
        <v>#NUM!</v>
      </c>
      <c r="I212" s="177" t="e">
        <f t="shared" si="83"/>
        <v>#NUM!</v>
      </c>
      <c r="J212" s="8"/>
      <c r="K212" s="2" t="str">
        <f t="shared" si="84"/>
        <v>-</v>
      </c>
      <c r="L212" s="2" t="str">
        <f t="shared" si="85"/>
        <v>-</v>
      </c>
      <c r="M212" s="2" t="str">
        <f t="shared" si="86"/>
        <v>-</v>
      </c>
      <c r="N212" s="2"/>
      <c r="O212" s="2" t="str">
        <f t="shared" si="87"/>
        <v>-</v>
      </c>
      <c r="P212" s="1"/>
      <c r="Q212" s="1"/>
      <c r="R212" s="1"/>
      <c r="S212" s="1"/>
      <c r="T212" s="1"/>
      <c r="U212" s="1"/>
      <c r="V212" s="161"/>
      <c r="W212" s="1"/>
      <c r="X212" s="1"/>
      <c r="Y212" s="1"/>
      <c r="Z212" s="1"/>
      <c r="AA212" s="1"/>
      <c r="AB212" s="1"/>
      <c r="AC212" s="1"/>
      <c r="AD212" s="1"/>
      <c r="AI212" t="str">
        <f t="shared" si="91"/>
        <v>Benton</v>
      </c>
      <c r="AJ212" t="s">
        <v>2581</v>
      </c>
      <c r="AK212" s="182">
        <v>2</v>
      </c>
      <c r="AN212" s="97">
        <v>23</v>
      </c>
      <c r="AO212" s="99">
        <v>11</v>
      </c>
      <c r="AP212" s="99">
        <v>20</v>
      </c>
      <c r="AQ212" s="106">
        <v>4475</v>
      </c>
      <c r="AR212" s="106">
        <f t="shared" si="88"/>
        <v>23011</v>
      </c>
      <c r="AS212" t="s">
        <v>1711</v>
      </c>
      <c r="AT212" s="109">
        <f t="shared" si="89"/>
        <v>2304475</v>
      </c>
      <c r="AW212">
        <v>29.06</v>
      </c>
      <c r="AX212">
        <v>0.64</v>
      </c>
      <c r="AY212">
        <v>28.42</v>
      </c>
      <c r="BF212" s="117"/>
      <c r="BI212" s="117"/>
      <c r="BJ212" s="117"/>
      <c r="BV212" s="1"/>
    </row>
    <row r="213" spans="1:74" hidden="1" outlineLevel="1">
      <c r="A213" t="s">
        <v>2030</v>
      </c>
      <c r="B213" s="9" t="s">
        <v>958</v>
      </c>
      <c r="C213" s="1">
        <f t="shared" si="78"/>
        <v>0</v>
      </c>
      <c r="D213" s="7" t="e">
        <f t="shared" si="79"/>
        <v>#N/A</v>
      </c>
      <c r="E213" s="7" t="e">
        <f t="shared" si="80"/>
        <v>#N/A</v>
      </c>
      <c r="F213" s="7">
        <f t="shared" si="81"/>
        <v>0</v>
      </c>
      <c r="G213" s="7">
        <f t="shared" si="90"/>
        <v>0</v>
      </c>
      <c r="H213" s="49" t="e">
        <f t="shared" si="82"/>
        <v>#NUM!</v>
      </c>
      <c r="I213" s="177" t="e">
        <f t="shared" si="83"/>
        <v>#NUM!</v>
      </c>
      <c r="J213" s="8"/>
      <c r="K213" s="2" t="str">
        <f t="shared" si="84"/>
        <v>-</v>
      </c>
      <c r="L213" s="2" t="str">
        <f t="shared" si="85"/>
        <v>-</v>
      </c>
      <c r="M213" s="2" t="str">
        <f t="shared" si="86"/>
        <v>-</v>
      </c>
      <c r="N213" s="2"/>
      <c r="O213" s="2" t="str">
        <f t="shared" si="87"/>
        <v>-</v>
      </c>
      <c r="P213" s="1"/>
      <c r="Q213" s="1"/>
      <c r="R213" s="1"/>
      <c r="S213" s="1"/>
      <c r="T213" s="1"/>
      <c r="U213" s="1"/>
      <c r="V213" s="161"/>
      <c r="W213" s="1"/>
      <c r="X213" s="1"/>
      <c r="Y213" s="1"/>
      <c r="Z213" s="1"/>
      <c r="AA213" s="1"/>
      <c r="AB213" s="1"/>
      <c r="AC213" s="1"/>
      <c r="AD213" s="1"/>
      <c r="AI213" t="str">
        <f t="shared" si="91"/>
        <v>Berwick</v>
      </c>
      <c r="AJ213" t="s">
        <v>937</v>
      </c>
      <c r="AK213" s="182">
        <v>1</v>
      </c>
      <c r="AN213" s="97">
        <v>23</v>
      </c>
      <c r="AO213" s="99">
        <v>31</v>
      </c>
      <c r="AP213" s="99">
        <v>20</v>
      </c>
      <c r="AQ213" s="106">
        <v>4720</v>
      </c>
      <c r="AR213" s="106">
        <f t="shared" si="88"/>
        <v>23031</v>
      </c>
      <c r="AS213" t="s">
        <v>1711</v>
      </c>
      <c r="AT213" s="109">
        <f t="shared" si="89"/>
        <v>2304720</v>
      </c>
      <c r="AW213">
        <v>37.58</v>
      </c>
      <c r="AX213">
        <v>0.46</v>
      </c>
      <c r="AY213">
        <v>37.119999999999997</v>
      </c>
      <c r="BF213" s="117"/>
      <c r="BI213" s="117"/>
      <c r="BJ213" s="117"/>
      <c r="BV213" s="1"/>
    </row>
    <row r="214" spans="1:74" hidden="1" outlineLevel="1">
      <c r="A214" t="s">
        <v>1376</v>
      </c>
      <c r="B214" s="9" t="s">
        <v>958</v>
      </c>
      <c r="C214" s="1">
        <f t="shared" si="78"/>
        <v>0</v>
      </c>
      <c r="D214" s="7" t="e">
        <f t="shared" si="79"/>
        <v>#N/A</v>
      </c>
      <c r="E214" s="7" t="e">
        <f t="shared" si="80"/>
        <v>#N/A</v>
      </c>
      <c r="F214" s="7">
        <f t="shared" si="81"/>
        <v>0</v>
      </c>
      <c r="G214" s="7">
        <f t="shared" si="90"/>
        <v>0</v>
      </c>
      <c r="H214" s="49" t="e">
        <f t="shared" si="82"/>
        <v>#NUM!</v>
      </c>
      <c r="I214" s="177" t="e">
        <f t="shared" si="83"/>
        <v>#NUM!</v>
      </c>
      <c r="J214" s="8"/>
      <c r="K214" s="2" t="str">
        <f t="shared" si="84"/>
        <v>-</v>
      </c>
      <c r="L214" s="2" t="str">
        <f t="shared" si="85"/>
        <v>-</v>
      </c>
      <c r="M214" s="2" t="str">
        <f t="shared" si="86"/>
        <v>-</v>
      </c>
      <c r="N214" s="2"/>
      <c r="O214" s="2" t="str">
        <f t="shared" si="87"/>
        <v>-</v>
      </c>
      <c r="P214" s="1"/>
      <c r="Q214" s="1"/>
      <c r="R214" s="1"/>
      <c r="S214" s="1"/>
      <c r="T214" s="1"/>
      <c r="U214" s="1"/>
      <c r="V214" s="161"/>
      <c r="W214" s="1"/>
      <c r="X214" s="1"/>
      <c r="Y214" s="1"/>
      <c r="Z214" s="1"/>
      <c r="AA214" s="1"/>
      <c r="AB214" s="1"/>
      <c r="AC214" s="1"/>
      <c r="AD214" s="1"/>
      <c r="AI214" t="str">
        <f t="shared" si="91"/>
        <v>Bethel</v>
      </c>
      <c r="AJ214" t="s">
        <v>3078</v>
      </c>
      <c r="AK214" s="182">
        <v>2</v>
      </c>
      <c r="AN214" s="97">
        <v>23</v>
      </c>
      <c r="AO214" s="99">
        <v>17</v>
      </c>
      <c r="AP214" s="99">
        <v>10</v>
      </c>
      <c r="AQ214" s="106">
        <v>4825</v>
      </c>
      <c r="AR214" s="106">
        <f t="shared" si="88"/>
        <v>23017</v>
      </c>
      <c r="AS214" t="s">
        <v>1711</v>
      </c>
      <c r="AT214" s="109">
        <f t="shared" si="89"/>
        <v>2304825</v>
      </c>
      <c r="AW214">
        <v>65.95</v>
      </c>
      <c r="AX214">
        <v>1.1200000000000001</v>
      </c>
      <c r="AY214">
        <v>64.83</v>
      </c>
      <c r="BF214" s="117"/>
      <c r="BI214" s="117"/>
      <c r="BJ214" s="117"/>
      <c r="BV214" s="1"/>
    </row>
    <row r="215" spans="1:74" hidden="1" outlineLevel="1">
      <c r="A215" t="s">
        <v>2488</v>
      </c>
      <c r="B215" s="9" t="s">
        <v>958</v>
      </c>
      <c r="C215" s="1">
        <f t="shared" si="78"/>
        <v>0</v>
      </c>
      <c r="D215" s="7" t="e">
        <f t="shared" si="79"/>
        <v>#N/A</v>
      </c>
      <c r="E215" s="7" t="e">
        <f t="shared" si="80"/>
        <v>#N/A</v>
      </c>
      <c r="F215" s="7">
        <f t="shared" si="81"/>
        <v>0</v>
      </c>
      <c r="G215" s="7">
        <f t="shared" si="90"/>
        <v>0</v>
      </c>
      <c r="H215" s="49" t="e">
        <f t="shared" si="82"/>
        <v>#NUM!</v>
      </c>
      <c r="I215" s="177" t="e">
        <f t="shared" si="83"/>
        <v>#NUM!</v>
      </c>
      <c r="J215" s="8"/>
      <c r="K215" s="2" t="str">
        <f t="shared" si="84"/>
        <v>-</v>
      </c>
      <c r="L215" s="2" t="str">
        <f t="shared" si="85"/>
        <v>-</v>
      </c>
      <c r="M215" s="2" t="str">
        <f t="shared" si="86"/>
        <v>-</v>
      </c>
      <c r="N215" s="2"/>
      <c r="O215" s="2" t="str">
        <f t="shared" si="87"/>
        <v>-</v>
      </c>
      <c r="P215" s="1"/>
      <c r="Q215" s="1"/>
      <c r="R215" s="1"/>
      <c r="S215" s="1"/>
      <c r="T215" s="1"/>
      <c r="U215" s="1"/>
      <c r="V215" s="161"/>
      <c r="W215" s="1"/>
      <c r="X215" s="1"/>
      <c r="Y215" s="1"/>
      <c r="Z215" s="1"/>
      <c r="AA215" s="1"/>
      <c r="AB215" s="1"/>
      <c r="AC215" s="1"/>
      <c r="AD215" s="1"/>
      <c r="AI215" t="str">
        <f t="shared" si="91"/>
        <v>Biddeford</v>
      </c>
      <c r="AJ215" t="s">
        <v>937</v>
      </c>
      <c r="AK215" s="182">
        <v>1</v>
      </c>
      <c r="AN215" s="97">
        <v>23</v>
      </c>
      <c r="AO215" s="99">
        <v>31</v>
      </c>
      <c r="AP215" s="99">
        <v>25</v>
      </c>
      <c r="AQ215" s="106">
        <v>4860</v>
      </c>
      <c r="AR215" s="106">
        <f t="shared" si="88"/>
        <v>23031</v>
      </c>
      <c r="AS215" t="s">
        <v>1029</v>
      </c>
      <c r="AT215" s="109">
        <f t="shared" si="89"/>
        <v>2304860</v>
      </c>
      <c r="AW215">
        <v>34.54</v>
      </c>
      <c r="AX215">
        <v>4.53</v>
      </c>
      <c r="AY215">
        <v>30.01</v>
      </c>
      <c r="BF215" s="117"/>
      <c r="BI215" s="117"/>
      <c r="BJ215" s="117"/>
      <c r="BV215" s="1"/>
    </row>
    <row r="216" spans="1:74" hidden="1" outlineLevel="1">
      <c r="A216" t="s">
        <v>420</v>
      </c>
      <c r="B216" s="9" t="s">
        <v>958</v>
      </c>
      <c r="C216" s="1">
        <f t="shared" si="78"/>
        <v>0</v>
      </c>
      <c r="D216" s="7" t="e">
        <f t="shared" si="79"/>
        <v>#N/A</v>
      </c>
      <c r="E216" s="7" t="e">
        <f t="shared" si="80"/>
        <v>#N/A</v>
      </c>
      <c r="F216" s="7">
        <f t="shared" si="81"/>
        <v>0</v>
      </c>
      <c r="G216" s="7">
        <f t="shared" si="90"/>
        <v>0</v>
      </c>
      <c r="H216" s="49" t="e">
        <f t="shared" si="82"/>
        <v>#NUM!</v>
      </c>
      <c r="I216" s="177" t="e">
        <f t="shared" si="83"/>
        <v>#NUM!</v>
      </c>
      <c r="J216" s="8"/>
      <c r="K216" s="2" t="str">
        <f t="shared" si="84"/>
        <v>-</v>
      </c>
      <c r="L216" s="2" t="str">
        <f t="shared" si="85"/>
        <v>-</v>
      </c>
      <c r="M216" s="2" t="str">
        <f t="shared" si="86"/>
        <v>-</v>
      </c>
      <c r="N216" s="2"/>
      <c r="O216" s="2" t="str">
        <f t="shared" si="87"/>
        <v>-</v>
      </c>
      <c r="P216" s="1"/>
      <c r="Q216" s="1"/>
      <c r="R216" s="1"/>
      <c r="S216" s="1"/>
      <c r="T216" s="1"/>
      <c r="U216" s="1"/>
      <c r="V216" s="161"/>
      <c r="W216" s="1"/>
      <c r="X216" s="1"/>
      <c r="Y216" s="1"/>
      <c r="Z216" s="1"/>
      <c r="AA216" s="1"/>
      <c r="AB216" s="1"/>
      <c r="AC216" s="1"/>
      <c r="AD216" s="1"/>
      <c r="AI216" t="str">
        <f t="shared" si="91"/>
        <v>Bingham</v>
      </c>
      <c r="AJ216" t="s">
        <v>411</v>
      </c>
      <c r="AK216" s="182">
        <v>2</v>
      </c>
      <c r="AN216" s="97">
        <v>23</v>
      </c>
      <c r="AO216" s="99">
        <v>25</v>
      </c>
      <c r="AP216" s="99">
        <v>15</v>
      </c>
      <c r="AQ216" s="106">
        <v>5000</v>
      </c>
      <c r="AR216" s="106">
        <f t="shared" si="88"/>
        <v>23025</v>
      </c>
      <c r="AS216" t="s">
        <v>1711</v>
      </c>
      <c r="AT216" s="109">
        <f t="shared" si="89"/>
        <v>2305000</v>
      </c>
      <c r="AW216">
        <v>35</v>
      </c>
      <c r="AX216">
        <v>0.41</v>
      </c>
      <c r="AY216">
        <v>34.6</v>
      </c>
      <c r="BF216" s="117"/>
      <c r="BI216" s="117"/>
      <c r="BJ216" s="117"/>
      <c r="BV216" s="1"/>
    </row>
    <row r="217" spans="1:74" hidden="1" outlineLevel="1">
      <c r="A217" t="s">
        <v>546</v>
      </c>
      <c r="B217" s="9" t="s">
        <v>958</v>
      </c>
      <c r="C217" s="1">
        <f t="shared" si="78"/>
        <v>0</v>
      </c>
      <c r="D217" s="7" t="e">
        <f t="shared" si="79"/>
        <v>#N/A</v>
      </c>
      <c r="E217" s="7" t="e">
        <f t="shared" si="80"/>
        <v>#N/A</v>
      </c>
      <c r="F217" s="7">
        <f t="shared" si="81"/>
        <v>0</v>
      </c>
      <c r="G217" s="7">
        <f t="shared" si="90"/>
        <v>0</v>
      </c>
      <c r="H217" s="49" t="e">
        <f t="shared" si="82"/>
        <v>#NUM!</v>
      </c>
      <c r="I217" s="177" t="e">
        <f t="shared" si="83"/>
        <v>#NUM!</v>
      </c>
      <c r="J217" s="8"/>
      <c r="K217" s="2" t="str">
        <f t="shared" si="84"/>
        <v>-</v>
      </c>
      <c r="L217" s="2" t="str">
        <f t="shared" si="85"/>
        <v>-</v>
      </c>
      <c r="M217" s="2" t="str">
        <f t="shared" si="86"/>
        <v>-</v>
      </c>
      <c r="N217" s="2"/>
      <c r="O217" s="2" t="str">
        <f t="shared" si="87"/>
        <v>-</v>
      </c>
      <c r="P217" s="1"/>
      <c r="Q217" s="1"/>
      <c r="R217" s="1"/>
      <c r="S217" s="1"/>
      <c r="T217" s="1"/>
      <c r="U217" s="1"/>
      <c r="V217" s="161"/>
      <c r="W217" s="1"/>
      <c r="X217" s="1"/>
      <c r="Y217" s="1"/>
      <c r="Z217" s="1"/>
      <c r="AA217" s="1"/>
      <c r="AB217" s="1"/>
      <c r="AC217" s="1"/>
      <c r="AD217" s="1"/>
      <c r="AI217" t="str">
        <f t="shared" si="91"/>
        <v>Blaine</v>
      </c>
      <c r="AJ217" t="s">
        <v>2860</v>
      </c>
      <c r="AK217" s="182">
        <v>2</v>
      </c>
      <c r="AN217" s="97">
        <v>23</v>
      </c>
      <c r="AO217" s="99">
        <v>3</v>
      </c>
      <c r="AP217" s="99">
        <v>30</v>
      </c>
      <c r="AQ217" s="106">
        <v>5385</v>
      </c>
      <c r="AR217" s="106">
        <f t="shared" si="88"/>
        <v>23003</v>
      </c>
      <c r="AS217" t="s">
        <v>1711</v>
      </c>
      <c r="AT217" s="109">
        <f t="shared" si="89"/>
        <v>2305385</v>
      </c>
      <c r="AW217">
        <v>18.54</v>
      </c>
      <c r="AX217">
        <v>0.05</v>
      </c>
      <c r="AY217">
        <v>18.48</v>
      </c>
      <c r="BF217" s="117"/>
      <c r="BI217" s="117"/>
      <c r="BJ217" s="117"/>
      <c r="BV217" s="1"/>
    </row>
    <row r="218" spans="1:74" hidden="1" outlineLevel="1">
      <c r="A218" t="s">
        <v>2705</v>
      </c>
      <c r="B218" s="9" t="s">
        <v>958</v>
      </c>
      <c r="C218" s="1">
        <f t="shared" si="78"/>
        <v>0</v>
      </c>
      <c r="D218" s="7" t="e">
        <f t="shared" si="79"/>
        <v>#N/A</v>
      </c>
      <c r="E218" s="7" t="e">
        <f t="shared" si="80"/>
        <v>#N/A</v>
      </c>
      <c r="F218" s="7">
        <f t="shared" si="81"/>
        <v>0</v>
      </c>
      <c r="G218" s="7">
        <f t="shared" si="90"/>
        <v>0</v>
      </c>
      <c r="H218" s="49" t="e">
        <f t="shared" si="82"/>
        <v>#NUM!</v>
      </c>
      <c r="I218" s="177" t="e">
        <f t="shared" si="83"/>
        <v>#NUM!</v>
      </c>
      <c r="J218" s="8"/>
      <c r="K218" s="2" t="str">
        <f t="shared" si="84"/>
        <v>-</v>
      </c>
      <c r="L218" s="2" t="str">
        <f t="shared" si="85"/>
        <v>-</v>
      </c>
      <c r="M218" s="2" t="str">
        <f t="shared" si="86"/>
        <v>-</v>
      </c>
      <c r="N218" s="2"/>
      <c r="O218" s="2" t="str">
        <f t="shared" si="87"/>
        <v>-</v>
      </c>
      <c r="P218" s="1"/>
      <c r="Q218" s="1"/>
      <c r="R218" s="1"/>
      <c r="S218" s="1"/>
      <c r="T218" s="1"/>
      <c r="U218" s="1"/>
      <c r="V218" s="161"/>
      <c r="W218" s="1"/>
      <c r="X218" s="1"/>
      <c r="Y218" s="1"/>
      <c r="Z218" s="1"/>
      <c r="AA218" s="1"/>
      <c r="AB218" s="1"/>
      <c r="AC218" s="1"/>
      <c r="AD218" s="1"/>
      <c r="AI218" t="str">
        <f t="shared" si="91"/>
        <v>Blue Hill</v>
      </c>
      <c r="AJ218" t="s">
        <v>688</v>
      </c>
      <c r="AK218" s="182">
        <v>2</v>
      </c>
      <c r="AN218" s="97">
        <v>23</v>
      </c>
      <c r="AO218" s="99">
        <v>9</v>
      </c>
      <c r="AP218" s="99">
        <v>20</v>
      </c>
      <c r="AQ218" s="106">
        <v>5700</v>
      </c>
      <c r="AR218" s="106">
        <f t="shared" si="88"/>
        <v>23009</v>
      </c>
      <c r="AS218" t="s">
        <v>1711</v>
      </c>
      <c r="AT218" s="109">
        <f t="shared" si="89"/>
        <v>2305700</v>
      </c>
      <c r="AW218">
        <v>86.67</v>
      </c>
      <c r="AX218">
        <v>24.13</v>
      </c>
      <c r="AY218">
        <v>62.53</v>
      </c>
      <c r="BF218" s="117"/>
      <c r="BI218" s="117"/>
      <c r="BJ218" s="117"/>
      <c r="BV218" s="1"/>
    </row>
    <row r="219" spans="1:74" hidden="1" outlineLevel="1">
      <c r="A219" t="s">
        <v>2706</v>
      </c>
      <c r="B219" s="9" t="s">
        <v>958</v>
      </c>
      <c r="C219" s="1">
        <f t="shared" si="78"/>
        <v>0</v>
      </c>
      <c r="D219" s="7" t="e">
        <f t="shared" si="79"/>
        <v>#N/A</v>
      </c>
      <c r="E219" s="7" t="e">
        <f t="shared" si="80"/>
        <v>#N/A</v>
      </c>
      <c r="F219" s="7">
        <f t="shared" si="81"/>
        <v>0</v>
      </c>
      <c r="G219" s="7">
        <f t="shared" si="90"/>
        <v>0</v>
      </c>
      <c r="H219" s="49" t="e">
        <f t="shared" si="82"/>
        <v>#NUM!</v>
      </c>
      <c r="I219" s="177" t="e">
        <f t="shared" si="83"/>
        <v>#NUM!</v>
      </c>
      <c r="J219" s="8"/>
      <c r="K219" s="2" t="str">
        <f t="shared" si="84"/>
        <v>-</v>
      </c>
      <c r="L219" s="2" t="str">
        <f t="shared" si="85"/>
        <v>-</v>
      </c>
      <c r="M219" s="2" t="str">
        <f t="shared" si="86"/>
        <v>-</v>
      </c>
      <c r="N219" s="2"/>
      <c r="O219" s="2" t="str">
        <f t="shared" si="87"/>
        <v>-</v>
      </c>
      <c r="P219" s="1"/>
      <c r="Q219" s="1"/>
      <c r="R219" s="1"/>
      <c r="S219" s="1"/>
      <c r="T219" s="1"/>
      <c r="U219" s="1"/>
      <c r="V219" s="161"/>
      <c r="W219" s="1"/>
      <c r="X219" s="1"/>
      <c r="Y219" s="1"/>
      <c r="Z219" s="1"/>
      <c r="AA219" s="1"/>
      <c r="AB219" s="1"/>
      <c r="AC219" s="1"/>
      <c r="AD219" s="1"/>
      <c r="AI219" t="str">
        <f t="shared" si="91"/>
        <v>Boothbay</v>
      </c>
      <c r="AJ219" t="s">
        <v>223</v>
      </c>
      <c r="AK219" s="182">
        <v>1</v>
      </c>
      <c r="AN219" s="97">
        <v>23</v>
      </c>
      <c r="AO219" s="99">
        <v>15</v>
      </c>
      <c r="AP219" s="99">
        <v>10</v>
      </c>
      <c r="AQ219" s="106">
        <v>6050</v>
      </c>
      <c r="AR219" s="106">
        <f t="shared" si="88"/>
        <v>23015</v>
      </c>
      <c r="AS219" t="s">
        <v>1711</v>
      </c>
      <c r="AT219" s="109">
        <f t="shared" si="89"/>
        <v>2306050</v>
      </c>
      <c r="AW219">
        <v>46.13</v>
      </c>
      <c r="AX219">
        <v>24.03</v>
      </c>
      <c r="AY219">
        <v>22.1</v>
      </c>
      <c r="BF219" s="117"/>
      <c r="BI219" s="117"/>
      <c r="BJ219" s="117"/>
      <c r="BV219" s="1"/>
    </row>
    <row r="220" spans="1:74" hidden="1" outlineLevel="1">
      <c r="A220" t="s">
        <v>1818</v>
      </c>
      <c r="B220" s="9" t="s">
        <v>958</v>
      </c>
      <c r="C220" s="1">
        <f t="shared" si="78"/>
        <v>0</v>
      </c>
      <c r="D220" s="7" t="e">
        <f t="shared" si="79"/>
        <v>#N/A</v>
      </c>
      <c r="E220" s="7" t="e">
        <f t="shared" si="80"/>
        <v>#N/A</v>
      </c>
      <c r="F220" s="7">
        <f t="shared" si="81"/>
        <v>0</v>
      </c>
      <c r="G220" s="7">
        <f t="shared" si="90"/>
        <v>0</v>
      </c>
      <c r="H220" s="49" t="e">
        <f t="shared" si="82"/>
        <v>#NUM!</v>
      </c>
      <c r="I220" s="177" t="e">
        <f t="shared" si="83"/>
        <v>#NUM!</v>
      </c>
      <c r="J220" s="8"/>
      <c r="K220" s="2" t="str">
        <f t="shared" si="84"/>
        <v>-</v>
      </c>
      <c r="L220" s="2" t="str">
        <f t="shared" si="85"/>
        <v>-</v>
      </c>
      <c r="M220" s="2" t="str">
        <f t="shared" si="86"/>
        <v>-</v>
      </c>
      <c r="N220" s="2"/>
      <c r="O220" s="2" t="str">
        <f t="shared" si="87"/>
        <v>-</v>
      </c>
      <c r="P220" s="1"/>
      <c r="Q220" s="1"/>
      <c r="R220" s="1"/>
      <c r="S220" s="1"/>
      <c r="T220" s="1"/>
      <c r="U220" s="1"/>
      <c r="V220" s="161"/>
      <c r="W220" s="1"/>
      <c r="X220" s="1"/>
      <c r="Y220" s="1"/>
      <c r="Z220" s="1"/>
      <c r="AA220" s="1"/>
      <c r="AB220" s="1"/>
      <c r="AC220" s="1"/>
      <c r="AD220" s="1"/>
      <c r="AI220" t="str">
        <f t="shared" si="91"/>
        <v>Boothbay Harbor</v>
      </c>
      <c r="AJ220" t="s">
        <v>223</v>
      </c>
      <c r="AK220" s="182">
        <v>1</v>
      </c>
      <c r="AN220" s="97">
        <v>23</v>
      </c>
      <c r="AO220" s="99">
        <v>15</v>
      </c>
      <c r="AP220" s="99">
        <v>15</v>
      </c>
      <c r="AQ220" s="106">
        <v>6120</v>
      </c>
      <c r="AR220" s="106">
        <f t="shared" si="88"/>
        <v>23015</v>
      </c>
      <c r="AS220" t="s">
        <v>1711</v>
      </c>
      <c r="AT220" s="109">
        <f t="shared" si="89"/>
        <v>2306120</v>
      </c>
      <c r="AW220">
        <v>9.23</v>
      </c>
      <c r="AX220">
        <v>3.46</v>
      </c>
      <c r="AY220">
        <v>5.77</v>
      </c>
      <c r="BF220" s="117"/>
      <c r="BI220" s="117"/>
      <c r="BJ220" s="117"/>
      <c r="BV220" s="1"/>
    </row>
    <row r="221" spans="1:74" hidden="1" outlineLevel="1">
      <c r="A221" t="s">
        <v>3158</v>
      </c>
      <c r="B221" s="9" t="s">
        <v>958</v>
      </c>
      <c r="C221" s="1">
        <f t="shared" si="78"/>
        <v>0</v>
      </c>
      <c r="D221" s="7" t="e">
        <f t="shared" si="79"/>
        <v>#N/A</v>
      </c>
      <c r="E221" s="7" t="e">
        <f t="shared" si="80"/>
        <v>#N/A</v>
      </c>
      <c r="F221" s="7">
        <f t="shared" si="81"/>
        <v>0</v>
      </c>
      <c r="G221" s="7">
        <f t="shared" si="90"/>
        <v>0</v>
      </c>
      <c r="H221" s="49" t="e">
        <f t="shared" si="82"/>
        <v>#NUM!</v>
      </c>
      <c r="I221" s="177" t="e">
        <f t="shared" si="83"/>
        <v>#NUM!</v>
      </c>
      <c r="J221" s="8"/>
      <c r="K221" s="2" t="str">
        <f t="shared" si="84"/>
        <v>-</v>
      </c>
      <c r="L221" s="2" t="str">
        <f t="shared" si="85"/>
        <v>-</v>
      </c>
      <c r="M221" s="2" t="str">
        <f t="shared" si="86"/>
        <v>-</v>
      </c>
      <c r="N221" s="2"/>
      <c r="O221" s="2" t="str">
        <f t="shared" si="87"/>
        <v>-</v>
      </c>
      <c r="P221" s="1"/>
      <c r="Q221" s="1"/>
      <c r="R221" s="1"/>
      <c r="S221" s="1"/>
      <c r="T221" s="1"/>
      <c r="U221" s="1"/>
      <c r="V221" s="161"/>
      <c r="W221" s="1"/>
      <c r="X221" s="1"/>
      <c r="Y221" s="1"/>
      <c r="Z221" s="1"/>
      <c r="AA221" s="1"/>
      <c r="AB221" s="1"/>
      <c r="AC221" s="1"/>
      <c r="AD221" s="1"/>
      <c r="AI221" t="str">
        <f t="shared" si="91"/>
        <v>Bowdoin</v>
      </c>
      <c r="AJ221" t="s">
        <v>1338</v>
      </c>
      <c r="AK221" s="182">
        <v>1</v>
      </c>
      <c r="AN221" s="97">
        <v>23</v>
      </c>
      <c r="AO221" s="99">
        <v>23</v>
      </c>
      <c r="AP221" s="99">
        <v>15</v>
      </c>
      <c r="AQ221" s="106">
        <v>6260</v>
      </c>
      <c r="AR221" s="106">
        <f t="shared" si="88"/>
        <v>23023</v>
      </c>
      <c r="AS221" t="s">
        <v>1711</v>
      </c>
      <c r="AT221" s="109">
        <f t="shared" si="89"/>
        <v>2306260</v>
      </c>
      <c r="AW221">
        <v>43.65</v>
      </c>
      <c r="AX221">
        <v>0.16</v>
      </c>
      <c r="AY221">
        <v>43.49</v>
      </c>
      <c r="BF221" s="117"/>
      <c r="BI221" s="117"/>
      <c r="BJ221" s="117"/>
      <c r="BV221" s="1"/>
    </row>
    <row r="222" spans="1:74" hidden="1" outlineLevel="1">
      <c r="A222" t="s">
        <v>3059</v>
      </c>
      <c r="B222" s="9" t="s">
        <v>958</v>
      </c>
      <c r="C222" s="1">
        <f t="shared" si="78"/>
        <v>0</v>
      </c>
      <c r="D222" s="7" t="e">
        <f t="shared" si="79"/>
        <v>#N/A</v>
      </c>
      <c r="E222" s="7" t="e">
        <f t="shared" si="80"/>
        <v>#N/A</v>
      </c>
      <c r="F222" s="7">
        <f t="shared" si="81"/>
        <v>0</v>
      </c>
      <c r="G222" s="7">
        <f t="shared" si="90"/>
        <v>0</v>
      </c>
      <c r="H222" s="49" t="e">
        <f t="shared" si="82"/>
        <v>#NUM!</v>
      </c>
      <c r="I222" s="177" t="e">
        <f t="shared" si="83"/>
        <v>#NUM!</v>
      </c>
      <c r="J222" s="8"/>
      <c r="K222" s="2" t="str">
        <f t="shared" si="84"/>
        <v>-</v>
      </c>
      <c r="L222" s="2" t="str">
        <f t="shared" si="85"/>
        <v>-</v>
      </c>
      <c r="M222" s="2" t="str">
        <f t="shared" si="86"/>
        <v>-</v>
      </c>
      <c r="N222" s="2"/>
      <c r="O222" s="2" t="str">
        <f t="shared" si="87"/>
        <v>-</v>
      </c>
      <c r="P222" s="1"/>
      <c r="Q222" s="1"/>
      <c r="R222" s="1"/>
      <c r="S222" s="1"/>
      <c r="T222" s="1"/>
      <c r="U222" s="1"/>
      <c r="V222" s="161"/>
      <c r="W222" s="1"/>
      <c r="X222" s="1"/>
      <c r="Y222" s="1"/>
      <c r="Z222" s="1"/>
      <c r="AA222" s="1"/>
      <c r="AB222" s="1"/>
      <c r="AC222" s="1"/>
      <c r="AD222" s="1"/>
      <c r="AI222" t="str">
        <f t="shared" si="91"/>
        <v>Bowdoinham</v>
      </c>
      <c r="AJ222" t="s">
        <v>1338</v>
      </c>
      <c r="AK222" s="182">
        <v>1</v>
      </c>
      <c r="AN222" s="97">
        <v>23</v>
      </c>
      <c r="AO222" s="99">
        <v>23</v>
      </c>
      <c r="AP222" s="99">
        <v>20</v>
      </c>
      <c r="AQ222" s="106">
        <v>6365</v>
      </c>
      <c r="AR222" s="106">
        <f t="shared" si="88"/>
        <v>23023</v>
      </c>
      <c r="AS222" t="s">
        <v>1711</v>
      </c>
      <c r="AT222" s="109">
        <f t="shared" si="89"/>
        <v>2306365</v>
      </c>
      <c r="AW222">
        <v>39.14</v>
      </c>
      <c r="AX222">
        <v>4.74</v>
      </c>
      <c r="AY222">
        <v>34.4</v>
      </c>
      <c r="BF222" s="117"/>
      <c r="BI222" s="117"/>
      <c r="BJ222" s="117"/>
      <c r="BV222" s="1"/>
    </row>
    <row r="223" spans="1:74" hidden="1" outlineLevel="1">
      <c r="A223" t="s">
        <v>1231</v>
      </c>
      <c r="B223" s="9" t="s">
        <v>958</v>
      </c>
      <c r="C223" s="1">
        <f t="shared" si="78"/>
        <v>0</v>
      </c>
      <c r="D223" s="7" t="e">
        <f t="shared" si="79"/>
        <v>#N/A</v>
      </c>
      <c r="E223" s="7" t="e">
        <f t="shared" si="80"/>
        <v>#N/A</v>
      </c>
      <c r="F223" s="7">
        <f t="shared" si="81"/>
        <v>0</v>
      </c>
      <c r="G223" s="7">
        <f t="shared" si="90"/>
        <v>0</v>
      </c>
      <c r="H223" s="49" t="e">
        <f t="shared" si="82"/>
        <v>#NUM!</v>
      </c>
      <c r="I223" s="177" t="e">
        <f t="shared" si="83"/>
        <v>#NUM!</v>
      </c>
      <c r="J223" s="8"/>
      <c r="K223" s="2" t="str">
        <f t="shared" si="84"/>
        <v>-</v>
      </c>
      <c r="L223" s="2" t="str">
        <f t="shared" si="85"/>
        <v>-</v>
      </c>
      <c r="M223" s="2" t="str">
        <f t="shared" si="86"/>
        <v>-</v>
      </c>
      <c r="N223" s="2"/>
      <c r="O223" s="2" t="str">
        <f t="shared" si="87"/>
        <v>-</v>
      </c>
      <c r="P223" s="1"/>
      <c r="Q223" s="1"/>
      <c r="R223" s="1"/>
      <c r="S223" s="1"/>
      <c r="T223" s="1"/>
      <c r="U223" s="1"/>
      <c r="V223" s="161"/>
      <c r="W223" s="1"/>
      <c r="X223" s="1"/>
      <c r="Y223" s="1"/>
      <c r="Z223" s="1"/>
      <c r="AA223" s="1"/>
      <c r="AB223" s="1"/>
      <c r="AC223" s="1"/>
      <c r="AD223" s="1"/>
      <c r="AI223" t="str">
        <f t="shared" si="91"/>
        <v>Bowerbank</v>
      </c>
      <c r="AJ223" t="s">
        <v>125</v>
      </c>
      <c r="AK223" s="182">
        <v>2</v>
      </c>
      <c r="AN223" s="97">
        <v>23</v>
      </c>
      <c r="AO223" s="99">
        <v>21</v>
      </c>
      <c r="AP223" s="99">
        <v>25</v>
      </c>
      <c r="AQ223" s="106">
        <v>6400</v>
      </c>
      <c r="AR223" s="106">
        <f t="shared" si="88"/>
        <v>23021</v>
      </c>
      <c r="AS223" t="s">
        <v>1711</v>
      </c>
      <c r="AT223" s="109">
        <f t="shared" si="89"/>
        <v>2306400</v>
      </c>
      <c r="AW223">
        <v>47.27</v>
      </c>
      <c r="AX223">
        <v>5.57</v>
      </c>
      <c r="AY223">
        <v>41.7</v>
      </c>
      <c r="BF223" s="117"/>
      <c r="BI223" s="117"/>
      <c r="BJ223" s="117"/>
      <c r="BV223" s="1"/>
    </row>
    <row r="224" spans="1:74" hidden="1" outlineLevel="1">
      <c r="A224" t="s">
        <v>2214</v>
      </c>
      <c r="B224" s="9" t="s">
        <v>958</v>
      </c>
      <c r="C224" s="1">
        <f t="shared" si="78"/>
        <v>0</v>
      </c>
      <c r="D224" s="7" t="e">
        <f t="shared" si="79"/>
        <v>#N/A</v>
      </c>
      <c r="E224" s="7" t="e">
        <f t="shared" si="80"/>
        <v>#N/A</v>
      </c>
      <c r="F224" s="7">
        <f t="shared" si="81"/>
        <v>0</v>
      </c>
      <c r="G224" s="7">
        <f t="shared" si="90"/>
        <v>0</v>
      </c>
      <c r="H224" s="49" t="e">
        <f t="shared" si="82"/>
        <v>#NUM!</v>
      </c>
      <c r="I224" s="177" t="e">
        <f t="shared" si="83"/>
        <v>#NUM!</v>
      </c>
      <c r="J224" s="8"/>
      <c r="K224" s="2" t="str">
        <f t="shared" si="84"/>
        <v>-</v>
      </c>
      <c r="L224" s="2" t="str">
        <f t="shared" si="85"/>
        <v>-</v>
      </c>
      <c r="M224" s="2" t="str">
        <f t="shared" si="86"/>
        <v>-</v>
      </c>
      <c r="N224" s="2"/>
      <c r="O224" s="2" t="str">
        <f t="shared" si="87"/>
        <v>-</v>
      </c>
      <c r="P224" s="1"/>
      <c r="Q224" s="1"/>
      <c r="R224" s="1"/>
      <c r="S224" s="1"/>
      <c r="T224" s="1"/>
      <c r="U224" s="1"/>
      <c r="V224" s="161"/>
      <c r="W224" s="1"/>
      <c r="X224" s="1"/>
      <c r="Y224" s="1"/>
      <c r="Z224" s="1"/>
      <c r="AA224" s="1"/>
      <c r="AB224" s="1"/>
      <c r="AC224" s="1"/>
      <c r="AD224" s="1"/>
      <c r="AI224" t="str">
        <f t="shared" si="91"/>
        <v>Bradford</v>
      </c>
      <c r="AJ224" t="s">
        <v>865</v>
      </c>
      <c r="AK224" s="182">
        <v>2</v>
      </c>
      <c r="AN224" s="97">
        <v>23</v>
      </c>
      <c r="AO224" s="99">
        <v>19</v>
      </c>
      <c r="AP224" s="99">
        <v>15</v>
      </c>
      <c r="AQ224" s="106">
        <v>6575</v>
      </c>
      <c r="AR224" s="106">
        <f t="shared" si="88"/>
        <v>23019</v>
      </c>
      <c r="AS224" t="s">
        <v>1711</v>
      </c>
      <c r="AT224" s="109">
        <f t="shared" si="89"/>
        <v>2306575</v>
      </c>
      <c r="AW224">
        <v>41.31</v>
      </c>
      <c r="AX224">
        <v>0</v>
      </c>
      <c r="AY224">
        <v>41.31</v>
      </c>
      <c r="BF224" s="117"/>
      <c r="BI224" s="117"/>
      <c r="BJ224" s="117"/>
      <c r="BV224" s="1"/>
    </row>
    <row r="225" spans="1:74" hidden="1" outlineLevel="1">
      <c r="A225" t="s">
        <v>1019</v>
      </c>
      <c r="B225" s="9" t="s">
        <v>958</v>
      </c>
      <c r="C225" s="1">
        <f t="shared" si="78"/>
        <v>0</v>
      </c>
      <c r="D225" s="7" t="e">
        <f t="shared" si="79"/>
        <v>#N/A</v>
      </c>
      <c r="E225" s="7" t="e">
        <f t="shared" si="80"/>
        <v>#N/A</v>
      </c>
      <c r="F225" s="7">
        <f t="shared" si="81"/>
        <v>0</v>
      </c>
      <c r="G225" s="7">
        <f t="shared" si="90"/>
        <v>0</v>
      </c>
      <c r="H225" s="49" t="e">
        <f t="shared" si="82"/>
        <v>#NUM!</v>
      </c>
      <c r="I225" s="177" t="e">
        <f t="shared" si="83"/>
        <v>#NUM!</v>
      </c>
      <c r="J225" s="8"/>
      <c r="K225" s="2" t="str">
        <f t="shared" si="84"/>
        <v>-</v>
      </c>
      <c r="L225" s="2" t="str">
        <f t="shared" si="85"/>
        <v>-</v>
      </c>
      <c r="M225" s="2" t="str">
        <f t="shared" si="86"/>
        <v>-</v>
      </c>
      <c r="N225" s="2"/>
      <c r="O225" s="2" t="str">
        <f t="shared" si="87"/>
        <v>-</v>
      </c>
      <c r="P225" s="1"/>
      <c r="Q225" s="1"/>
      <c r="R225" s="1"/>
      <c r="S225" s="1"/>
      <c r="T225" s="1"/>
      <c r="U225" s="1"/>
      <c r="V225" s="161"/>
      <c r="W225" s="1"/>
      <c r="X225" s="1"/>
      <c r="Y225" s="1"/>
      <c r="Z225" s="1"/>
      <c r="AA225" s="1"/>
      <c r="AB225" s="1"/>
      <c r="AC225" s="1"/>
      <c r="AD225" s="1"/>
      <c r="AI225" t="str">
        <f t="shared" si="91"/>
        <v>Bradley</v>
      </c>
      <c r="AJ225" t="s">
        <v>865</v>
      </c>
      <c r="AK225" s="182">
        <v>2</v>
      </c>
      <c r="AN225" s="97">
        <v>23</v>
      </c>
      <c r="AO225" s="99">
        <v>19</v>
      </c>
      <c r="AP225" s="99">
        <v>20</v>
      </c>
      <c r="AQ225" s="106">
        <v>6680</v>
      </c>
      <c r="AR225" s="106">
        <f t="shared" si="88"/>
        <v>23019</v>
      </c>
      <c r="AS225" t="s">
        <v>1711</v>
      </c>
      <c r="AT225" s="109">
        <f t="shared" si="89"/>
        <v>2306680</v>
      </c>
      <c r="AW225">
        <v>50.79</v>
      </c>
      <c r="AX225">
        <v>1.23</v>
      </c>
      <c r="AY225">
        <v>49.56</v>
      </c>
      <c r="BF225" s="117"/>
      <c r="BI225" s="117"/>
      <c r="BJ225" s="117"/>
      <c r="BV225" s="1"/>
    </row>
    <row r="226" spans="1:74" hidden="1" outlineLevel="1">
      <c r="A226" t="s">
        <v>1004</v>
      </c>
      <c r="B226" s="9" t="s">
        <v>958</v>
      </c>
      <c r="C226" s="1">
        <f t="shared" si="78"/>
        <v>0</v>
      </c>
      <c r="D226" s="7" t="e">
        <f t="shared" si="79"/>
        <v>#N/A</v>
      </c>
      <c r="E226" s="7" t="e">
        <f t="shared" si="80"/>
        <v>#N/A</v>
      </c>
      <c r="F226" s="7">
        <f t="shared" si="81"/>
        <v>0</v>
      </c>
      <c r="G226" s="7">
        <f t="shared" si="90"/>
        <v>0</v>
      </c>
      <c r="H226" s="49" t="e">
        <f t="shared" si="82"/>
        <v>#NUM!</v>
      </c>
      <c r="I226" s="177" t="e">
        <f t="shared" si="83"/>
        <v>#NUM!</v>
      </c>
      <c r="J226" s="8"/>
      <c r="K226" s="2" t="str">
        <f t="shared" si="84"/>
        <v>-</v>
      </c>
      <c r="L226" s="2" t="str">
        <f t="shared" si="85"/>
        <v>-</v>
      </c>
      <c r="M226" s="2" t="str">
        <f t="shared" si="86"/>
        <v>-</v>
      </c>
      <c r="N226" s="2"/>
      <c r="O226" s="2" t="str">
        <f t="shared" si="87"/>
        <v>-</v>
      </c>
      <c r="P226" s="1"/>
      <c r="Q226" s="1"/>
      <c r="R226" s="1"/>
      <c r="S226" s="1"/>
      <c r="T226" s="1"/>
      <c r="U226" s="1"/>
      <c r="V226" s="161"/>
      <c r="W226" s="1"/>
      <c r="X226" s="1"/>
      <c r="Y226" s="1"/>
      <c r="Z226" s="1"/>
      <c r="AA226" s="1"/>
      <c r="AB226" s="1"/>
      <c r="AC226" s="1"/>
      <c r="AD226" s="1"/>
      <c r="AI226" t="str">
        <f t="shared" si="91"/>
        <v>Bremen</v>
      </c>
      <c r="AJ226" t="s">
        <v>223</v>
      </c>
      <c r="AK226" s="182">
        <v>1</v>
      </c>
      <c r="AN226" s="97">
        <v>23</v>
      </c>
      <c r="AO226" s="99">
        <v>15</v>
      </c>
      <c r="AP226" s="99">
        <v>20</v>
      </c>
      <c r="AQ226" s="106">
        <v>6855</v>
      </c>
      <c r="AR226" s="106">
        <f t="shared" si="88"/>
        <v>23015</v>
      </c>
      <c r="AS226" t="s">
        <v>1711</v>
      </c>
      <c r="AT226" s="109">
        <f t="shared" si="89"/>
        <v>2306855</v>
      </c>
      <c r="AW226">
        <v>27.39</v>
      </c>
      <c r="AX226">
        <v>10.91</v>
      </c>
      <c r="AY226">
        <v>16.48</v>
      </c>
      <c r="BF226" s="117"/>
      <c r="BI226" s="117"/>
      <c r="BJ226" s="117"/>
      <c r="BV226" s="1"/>
    </row>
    <row r="227" spans="1:74" hidden="1" outlineLevel="1">
      <c r="A227" t="s">
        <v>372</v>
      </c>
      <c r="B227" s="9" t="s">
        <v>958</v>
      </c>
      <c r="C227" s="1">
        <f t="shared" si="78"/>
        <v>0</v>
      </c>
      <c r="D227" s="7" t="e">
        <f t="shared" si="79"/>
        <v>#N/A</v>
      </c>
      <c r="E227" s="7" t="e">
        <f t="shared" si="80"/>
        <v>#N/A</v>
      </c>
      <c r="F227" s="7">
        <f t="shared" si="81"/>
        <v>0</v>
      </c>
      <c r="G227" s="7">
        <f t="shared" si="90"/>
        <v>0</v>
      </c>
      <c r="H227" s="49" t="e">
        <f t="shared" si="82"/>
        <v>#NUM!</v>
      </c>
      <c r="I227" s="177" t="e">
        <f t="shared" si="83"/>
        <v>#NUM!</v>
      </c>
      <c r="J227" s="8"/>
      <c r="K227" s="2" t="str">
        <f t="shared" si="84"/>
        <v>-</v>
      </c>
      <c r="L227" s="2" t="str">
        <f t="shared" si="85"/>
        <v>-</v>
      </c>
      <c r="M227" s="2" t="str">
        <f t="shared" si="86"/>
        <v>-</v>
      </c>
      <c r="N227" s="2"/>
      <c r="O227" s="2" t="str">
        <f t="shared" si="87"/>
        <v>-</v>
      </c>
      <c r="P227" s="1"/>
      <c r="Q227" s="1"/>
      <c r="R227" s="1"/>
      <c r="S227" s="1"/>
      <c r="T227" s="1"/>
      <c r="U227" s="1"/>
      <c r="V227" s="161"/>
      <c r="W227" s="1"/>
      <c r="X227" s="1"/>
      <c r="Y227" s="1"/>
      <c r="Z227" s="1"/>
      <c r="AA227" s="1"/>
      <c r="AB227" s="1"/>
      <c r="AC227" s="1"/>
      <c r="AD227" s="1"/>
      <c r="AI227" t="str">
        <f t="shared" si="91"/>
        <v>Brewer</v>
      </c>
      <c r="AJ227" t="s">
        <v>865</v>
      </c>
      <c r="AK227" s="182">
        <v>2</v>
      </c>
      <c r="AN227" s="97">
        <v>23</v>
      </c>
      <c r="AO227" s="99">
        <v>19</v>
      </c>
      <c r="AP227" s="99">
        <v>25</v>
      </c>
      <c r="AQ227" s="106">
        <v>6925</v>
      </c>
      <c r="AR227" s="106">
        <f t="shared" si="88"/>
        <v>23019</v>
      </c>
      <c r="AS227" t="s">
        <v>1029</v>
      </c>
      <c r="AT227" s="109">
        <f t="shared" si="89"/>
        <v>2306925</v>
      </c>
      <c r="AW227">
        <v>15.6</v>
      </c>
      <c r="AX227">
        <v>0.5</v>
      </c>
      <c r="AY227">
        <v>15.1</v>
      </c>
      <c r="BF227" s="117"/>
      <c r="BI227" s="117"/>
      <c r="BJ227" s="117"/>
      <c r="BV227" s="1"/>
    </row>
    <row r="228" spans="1:74" hidden="1" outlineLevel="1">
      <c r="A228" t="s">
        <v>1003</v>
      </c>
      <c r="B228" s="9" t="s">
        <v>958</v>
      </c>
      <c r="C228" s="1">
        <f t="shared" si="78"/>
        <v>0</v>
      </c>
      <c r="D228" s="7" t="e">
        <f t="shared" si="79"/>
        <v>#N/A</v>
      </c>
      <c r="E228" s="7" t="e">
        <f t="shared" si="80"/>
        <v>#N/A</v>
      </c>
      <c r="F228" s="7">
        <f t="shared" si="81"/>
        <v>0</v>
      </c>
      <c r="G228" s="7">
        <f t="shared" si="90"/>
        <v>0</v>
      </c>
      <c r="H228" s="49" t="e">
        <f t="shared" si="82"/>
        <v>#NUM!</v>
      </c>
      <c r="I228" s="177" t="e">
        <f t="shared" si="83"/>
        <v>#NUM!</v>
      </c>
      <c r="J228" s="8"/>
      <c r="K228" s="2" t="str">
        <f t="shared" si="84"/>
        <v>-</v>
      </c>
      <c r="L228" s="2" t="str">
        <f t="shared" si="85"/>
        <v>-</v>
      </c>
      <c r="M228" s="2" t="str">
        <f t="shared" si="86"/>
        <v>-</v>
      </c>
      <c r="N228" s="2"/>
      <c r="O228" s="2" t="str">
        <f t="shared" si="87"/>
        <v>-</v>
      </c>
      <c r="P228" s="1"/>
      <c r="Q228" s="1"/>
      <c r="R228" s="1"/>
      <c r="S228" s="1"/>
      <c r="T228" s="1"/>
      <c r="U228" s="1"/>
      <c r="V228" s="161"/>
      <c r="W228" s="1"/>
      <c r="X228" s="1"/>
      <c r="Y228" s="1"/>
      <c r="Z228" s="1"/>
      <c r="AA228" s="1"/>
      <c r="AB228" s="1"/>
      <c r="AC228" s="1"/>
      <c r="AD228" s="1"/>
      <c r="AI228" t="str">
        <f t="shared" si="91"/>
        <v>Bridgewater</v>
      </c>
      <c r="AJ228" t="s">
        <v>2860</v>
      </c>
      <c r="AK228" s="182">
        <v>2</v>
      </c>
      <c r="AN228" s="97">
        <v>23</v>
      </c>
      <c r="AO228" s="99">
        <v>3</v>
      </c>
      <c r="AP228" s="99">
        <v>35</v>
      </c>
      <c r="AQ228" s="106">
        <v>7065</v>
      </c>
      <c r="AR228" s="106">
        <f t="shared" si="88"/>
        <v>23003</v>
      </c>
      <c r="AS228" t="s">
        <v>1711</v>
      </c>
      <c r="AT228" s="109">
        <f t="shared" si="89"/>
        <v>2307065</v>
      </c>
      <c r="AW228">
        <v>38.950000000000003</v>
      </c>
      <c r="AX228">
        <v>0.17</v>
      </c>
      <c r="AY228">
        <v>38.78</v>
      </c>
      <c r="BF228" s="117"/>
      <c r="BI228" s="117"/>
      <c r="BJ228" s="117"/>
      <c r="BV228" s="1"/>
    </row>
    <row r="229" spans="1:74" hidden="1" outlineLevel="1">
      <c r="A229" t="s">
        <v>186</v>
      </c>
      <c r="B229" s="9" t="s">
        <v>958</v>
      </c>
      <c r="C229" s="1">
        <f t="shared" si="78"/>
        <v>0</v>
      </c>
      <c r="D229" s="7" t="e">
        <f t="shared" si="79"/>
        <v>#N/A</v>
      </c>
      <c r="E229" s="7" t="e">
        <f t="shared" si="80"/>
        <v>#N/A</v>
      </c>
      <c r="F229" s="7">
        <f t="shared" si="81"/>
        <v>0</v>
      </c>
      <c r="G229" s="7">
        <f t="shared" si="90"/>
        <v>0</v>
      </c>
      <c r="H229" s="49" t="e">
        <f t="shared" si="82"/>
        <v>#NUM!</v>
      </c>
      <c r="I229" s="177" t="e">
        <f t="shared" si="83"/>
        <v>#NUM!</v>
      </c>
      <c r="J229" s="8"/>
      <c r="K229" s="2" t="str">
        <f t="shared" si="84"/>
        <v>-</v>
      </c>
      <c r="L229" s="2" t="str">
        <f t="shared" si="85"/>
        <v>-</v>
      </c>
      <c r="M229" s="2" t="str">
        <f t="shared" si="86"/>
        <v>-</v>
      </c>
      <c r="N229" s="2"/>
      <c r="O229" s="2" t="str">
        <f t="shared" si="87"/>
        <v>-</v>
      </c>
      <c r="P229" s="1"/>
      <c r="Q229" s="1"/>
      <c r="R229" s="1"/>
      <c r="S229" s="1"/>
      <c r="T229" s="1"/>
      <c r="U229" s="1"/>
      <c r="V229" s="161"/>
      <c r="W229" s="1"/>
      <c r="X229" s="1"/>
      <c r="Y229" s="1"/>
      <c r="Z229" s="1"/>
      <c r="AA229" s="1"/>
      <c r="AB229" s="1"/>
      <c r="AC229" s="1"/>
      <c r="AD229" s="1"/>
      <c r="AI229" t="str">
        <f t="shared" si="91"/>
        <v>Bridgton</v>
      </c>
      <c r="AJ229" t="s">
        <v>2189</v>
      </c>
      <c r="AK229" s="182">
        <v>1</v>
      </c>
      <c r="AN229" s="97">
        <v>23</v>
      </c>
      <c r="AO229" s="99">
        <v>5</v>
      </c>
      <c r="AP229" s="99">
        <v>10</v>
      </c>
      <c r="AQ229" s="106">
        <v>7170</v>
      </c>
      <c r="AR229" s="106">
        <f t="shared" si="88"/>
        <v>23005</v>
      </c>
      <c r="AS229" t="s">
        <v>1711</v>
      </c>
      <c r="AT229" s="109">
        <f t="shared" si="89"/>
        <v>2307170</v>
      </c>
      <c r="AW229">
        <v>67.650000000000006</v>
      </c>
      <c r="AX229">
        <v>10.36</v>
      </c>
      <c r="AY229">
        <v>57.29</v>
      </c>
      <c r="BF229" s="117"/>
      <c r="BI229" s="117"/>
      <c r="BJ229" s="117"/>
      <c r="BV229" s="1"/>
    </row>
    <row r="230" spans="1:74" hidden="1" outlineLevel="1">
      <c r="A230" t="s">
        <v>513</v>
      </c>
      <c r="B230" s="9" t="s">
        <v>958</v>
      </c>
      <c r="C230" s="1">
        <f t="shared" si="78"/>
        <v>0</v>
      </c>
      <c r="D230" s="7" t="e">
        <f t="shared" si="79"/>
        <v>#N/A</v>
      </c>
      <c r="E230" s="7" t="e">
        <f t="shared" si="80"/>
        <v>#N/A</v>
      </c>
      <c r="F230" s="7">
        <f t="shared" si="81"/>
        <v>0</v>
      </c>
      <c r="G230" s="7">
        <f t="shared" si="90"/>
        <v>0</v>
      </c>
      <c r="H230" s="49" t="e">
        <f t="shared" si="82"/>
        <v>#NUM!</v>
      </c>
      <c r="I230" s="177" t="e">
        <f t="shared" si="83"/>
        <v>#NUM!</v>
      </c>
      <c r="J230" s="8"/>
      <c r="K230" s="2" t="str">
        <f t="shared" si="84"/>
        <v>-</v>
      </c>
      <c r="L230" s="2" t="str">
        <f t="shared" si="85"/>
        <v>-</v>
      </c>
      <c r="M230" s="2" t="str">
        <f t="shared" si="86"/>
        <v>-</v>
      </c>
      <c r="N230" s="2"/>
      <c r="O230" s="2" t="str">
        <f t="shared" si="87"/>
        <v>-</v>
      </c>
      <c r="P230" s="1"/>
      <c r="Q230" s="1"/>
      <c r="R230" s="1"/>
      <c r="S230" s="1"/>
      <c r="T230" s="1"/>
      <c r="U230" s="1"/>
      <c r="V230" s="161"/>
      <c r="W230" s="1"/>
      <c r="X230" s="1"/>
      <c r="Y230" s="1"/>
      <c r="Z230" s="1"/>
      <c r="AA230" s="1"/>
      <c r="AB230" s="1"/>
      <c r="AC230" s="1"/>
      <c r="AD230" s="1"/>
      <c r="AI230" t="str">
        <f t="shared" si="91"/>
        <v>Brighton</v>
      </c>
      <c r="AJ230" t="s">
        <v>411</v>
      </c>
      <c r="AK230" s="182">
        <v>2</v>
      </c>
      <c r="AN230" s="97">
        <v>23</v>
      </c>
      <c r="AO230" s="99">
        <v>25</v>
      </c>
      <c r="AP230" s="99">
        <v>20</v>
      </c>
      <c r="AQ230" s="106">
        <v>7380</v>
      </c>
      <c r="AR230" s="106">
        <f t="shared" si="88"/>
        <v>23025</v>
      </c>
      <c r="AS230" t="s">
        <v>1082</v>
      </c>
      <c r="AT230" s="109">
        <f t="shared" si="89"/>
        <v>2307380</v>
      </c>
      <c r="AW230">
        <v>39.99</v>
      </c>
      <c r="AX230">
        <v>0.67</v>
      </c>
      <c r="AY230">
        <v>39.32</v>
      </c>
      <c r="BF230" s="117"/>
      <c r="BI230" s="117"/>
      <c r="BJ230" s="117"/>
      <c r="BV230" s="1"/>
    </row>
    <row r="231" spans="1:74" hidden="1" outlineLevel="1">
      <c r="A231" t="s">
        <v>2763</v>
      </c>
      <c r="B231" s="9" t="s">
        <v>958</v>
      </c>
      <c r="C231" s="1">
        <f t="shared" si="78"/>
        <v>0</v>
      </c>
      <c r="D231" s="7" t="e">
        <f t="shared" si="79"/>
        <v>#N/A</v>
      </c>
      <c r="E231" s="7" t="e">
        <f t="shared" si="80"/>
        <v>#N/A</v>
      </c>
      <c r="F231" s="7">
        <f t="shared" si="81"/>
        <v>0</v>
      </c>
      <c r="G231" s="7">
        <f t="shared" si="90"/>
        <v>0</v>
      </c>
      <c r="H231" s="49" t="e">
        <f t="shared" si="82"/>
        <v>#NUM!</v>
      </c>
      <c r="I231" s="177" t="e">
        <f t="shared" si="83"/>
        <v>#NUM!</v>
      </c>
      <c r="J231" s="8"/>
      <c r="K231" s="2" t="str">
        <f t="shared" si="84"/>
        <v>-</v>
      </c>
      <c r="L231" s="2" t="str">
        <f t="shared" si="85"/>
        <v>-</v>
      </c>
      <c r="M231" s="2" t="str">
        <f t="shared" si="86"/>
        <v>-</v>
      </c>
      <c r="N231" s="2"/>
      <c r="O231" s="2" t="str">
        <f t="shared" si="87"/>
        <v>-</v>
      </c>
      <c r="P231" s="1"/>
      <c r="Q231" s="1"/>
      <c r="R231" s="1"/>
      <c r="S231" s="1"/>
      <c r="T231" s="1"/>
      <c r="U231" s="1"/>
      <c r="V231" s="161"/>
      <c r="W231" s="1"/>
      <c r="X231" s="1"/>
      <c r="Y231" s="1"/>
      <c r="Z231" s="1"/>
      <c r="AA231" s="1"/>
      <c r="AB231" s="1"/>
      <c r="AC231" s="1"/>
      <c r="AD231" s="1"/>
      <c r="AI231" t="str">
        <f t="shared" si="91"/>
        <v>Bristol</v>
      </c>
      <c r="AJ231" t="s">
        <v>223</v>
      </c>
      <c r="AK231" s="182">
        <v>1</v>
      </c>
      <c r="AN231" s="97">
        <v>23</v>
      </c>
      <c r="AO231" s="99">
        <v>15</v>
      </c>
      <c r="AP231" s="99">
        <v>25</v>
      </c>
      <c r="AQ231" s="106">
        <v>7485</v>
      </c>
      <c r="AR231" s="106">
        <f t="shared" si="88"/>
        <v>23015</v>
      </c>
      <c r="AS231" t="s">
        <v>1711</v>
      </c>
      <c r="AT231" s="109">
        <f t="shared" si="89"/>
        <v>2307485</v>
      </c>
      <c r="AW231">
        <v>62.45</v>
      </c>
      <c r="AX231">
        <v>27</v>
      </c>
      <c r="AY231">
        <v>35.450000000000003</v>
      </c>
      <c r="BF231" s="117"/>
      <c r="BI231" s="117"/>
      <c r="BJ231" s="117"/>
      <c r="BV231" s="1"/>
    </row>
    <row r="232" spans="1:74" hidden="1" outlineLevel="1">
      <c r="A232" t="s">
        <v>1221</v>
      </c>
      <c r="B232" s="9" t="s">
        <v>958</v>
      </c>
      <c r="C232" s="1">
        <f t="shared" si="78"/>
        <v>0</v>
      </c>
      <c r="D232" s="7" t="e">
        <f t="shared" si="79"/>
        <v>#N/A</v>
      </c>
      <c r="E232" s="7" t="e">
        <f t="shared" si="80"/>
        <v>#N/A</v>
      </c>
      <c r="F232" s="7">
        <f t="shared" si="81"/>
        <v>0</v>
      </c>
      <c r="G232" s="7">
        <f t="shared" si="90"/>
        <v>0</v>
      </c>
      <c r="H232" s="49" t="e">
        <f t="shared" si="82"/>
        <v>#NUM!</v>
      </c>
      <c r="I232" s="177" t="e">
        <f t="shared" si="83"/>
        <v>#NUM!</v>
      </c>
      <c r="J232" s="8"/>
      <c r="K232" s="2" t="str">
        <f t="shared" si="84"/>
        <v>-</v>
      </c>
      <c r="L232" s="2" t="str">
        <f t="shared" si="85"/>
        <v>-</v>
      </c>
      <c r="M232" s="2" t="str">
        <f t="shared" si="86"/>
        <v>-</v>
      </c>
      <c r="N232" s="2"/>
      <c r="O232" s="2" t="str">
        <f t="shared" si="87"/>
        <v>-</v>
      </c>
      <c r="P232" s="1"/>
      <c r="Q232" s="1"/>
      <c r="R232" s="1"/>
      <c r="S232" s="1"/>
      <c r="T232" s="1"/>
      <c r="U232" s="1"/>
      <c r="V232" s="161"/>
      <c r="W232" s="1"/>
      <c r="X232" s="1"/>
      <c r="Y232" s="1"/>
      <c r="Z232" s="1"/>
      <c r="AA232" s="1"/>
      <c r="AB232" s="1"/>
      <c r="AC232" s="1"/>
      <c r="AD232" s="1"/>
      <c r="AI232" t="str">
        <f t="shared" si="91"/>
        <v>Brooklin</v>
      </c>
      <c r="AJ232" t="s">
        <v>688</v>
      </c>
      <c r="AK232" s="182">
        <v>2</v>
      </c>
      <c r="AN232" s="97">
        <v>23</v>
      </c>
      <c r="AO232" s="99">
        <v>9</v>
      </c>
      <c r="AP232" s="99">
        <v>25</v>
      </c>
      <c r="AQ232" s="106">
        <v>7800</v>
      </c>
      <c r="AR232" s="106">
        <f t="shared" si="88"/>
        <v>23009</v>
      </c>
      <c r="AS232" t="s">
        <v>1711</v>
      </c>
      <c r="AT232" s="109">
        <f t="shared" si="89"/>
        <v>2307800</v>
      </c>
      <c r="AW232">
        <v>41.19</v>
      </c>
      <c r="AX232">
        <v>23.23</v>
      </c>
      <c r="AY232">
        <v>17.95</v>
      </c>
      <c r="BF232" s="117"/>
      <c r="BI232" s="117"/>
      <c r="BJ232" s="117"/>
      <c r="BV232" s="1"/>
    </row>
    <row r="233" spans="1:74" hidden="1" outlineLevel="1">
      <c r="A233" t="s">
        <v>3162</v>
      </c>
      <c r="B233" s="9" t="s">
        <v>958</v>
      </c>
      <c r="C233" s="1">
        <f t="shared" si="78"/>
        <v>0</v>
      </c>
      <c r="D233" s="7" t="e">
        <f t="shared" si="79"/>
        <v>#N/A</v>
      </c>
      <c r="E233" s="7" t="e">
        <f t="shared" si="80"/>
        <v>#N/A</v>
      </c>
      <c r="F233" s="7">
        <f t="shared" si="81"/>
        <v>0</v>
      </c>
      <c r="G233" s="7">
        <f t="shared" si="90"/>
        <v>0</v>
      </c>
      <c r="H233" s="49" t="e">
        <f t="shared" si="82"/>
        <v>#NUM!</v>
      </c>
      <c r="I233" s="177" t="e">
        <f t="shared" si="83"/>
        <v>#NUM!</v>
      </c>
      <c r="J233" s="8"/>
      <c r="K233" s="2" t="str">
        <f t="shared" si="84"/>
        <v>-</v>
      </c>
      <c r="L233" s="2" t="str">
        <f t="shared" si="85"/>
        <v>-</v>
      </c>
      <c r="M233" s="2" t="str">
        <f t="shared" si="86"/>
        <v>-</v>
      </c>
      <c r="N233" s="2"/>
      <c r="O233" s="2" t="str">
        <f t="shared" si="87"/>
        <v>-</v>
      </c>
      <c r="P233" s="1"/>
      <c r="Q233" s="1"/>
      <c r="R233" s="1"/>
      <c r="S233" s="1"/>
      <c r="T233" s="1"/>
      <c r="U233" s="1"/>
      <c r="V233" s="161"/>
      <c r="W233" s="1"/>
      <c r="X233" s="1"/>
      <c r="Y233" s="1"/>
      <c r="Z233" s="1"/>
      <c r="AA233" s="1"/>
      <c r="AB233" s="1"/>
      <c r="AC233" s="1"/>
      <c r="AD233" s="1"/>
      <c r="AI233" t="str">
        <f t="shared" si="91"/>
        <v>Brooks</v>
      </c>
      <c r="AJ233" t="s">
        <v>2259</v>
      </c>
      <c r="AK233" s="182">
        <v>2</v>
      </c>
      <c r="AN233" s="97">
        <v>23</v>
      </c>
      <c r="AO233" s="99">
        <v>27</v>
      </c>
      <c r="AP233" s="99">
        <v>15</v>
      </c>
      <c r="AQ233" s="106">
        <v>7870</v>
      </c>
      <c r="AR233" s="106">
        <f t="shared" si="88"/>
        <v>23027</v>
      </c>
      <c r="AS233" t="s">
        <v>1711</v>
      </c>
      <c r="AT233" s="109">
        <f t="shared" si="89"/>
        <v>2307870</v>
      </c>
      <c r="AW233">
        <v>25.1</v>
      </c>
      <c r="AX233">
        <v>0.66</v>
      </c>
      <c r="AY233">
        <v>24.44</v>
      </c>
      <c r="BF233" s="117"/>
      <c r="BI233" s="117"/>
      <c r="BJ233" s="117"/>
      <c r="BV233" s="1"/>
    </row>
    <row r="234" spans="1:74" hidden="1" outlineLevel="1">
      <c r="A234" t="s">
        <v>2914</v>
      </c>
      <c r="B234" s="9" t="s">
        <v>958</v>
      </c>
      <c r="C234" s="1">
        <f t="shared" si="78"/>
        <v>0</v>
      </c>
      <c r="D234" s="7" t="e">
        <f t="shared" si="79"/>
        <v>#N/A</v>
      </c>
      <c r="E234" s="7" t="e">
        <f t="shared" si="80"/>
        <v>#N/A</v>
      </c>
      <c r="F234" s="7">
        <f t="shared" si="81"/>
        <v>0</v>
      </c>
      <c r="G234" s="7">
        <f t="shared" si="90"/>
        <v>0</v>
      </c>
      <c r="H234" s="49" t="e">
        <f t="shared" si="82"/>
        <v>#NUM!</v>
      </c>
      <c r="I234" s="177" t="e">
        <f t="shared" si="83"/>
        <v>#NUM!</v>
      </c>
      <c r="J234" s="8"/>
      <c r="K234" s="2" t="str">
        <f t="shared" si="84"/>
        <v>-</v>
      </c>
      <c r="L234" s="2" t="str">
        <f t="shared" si="85"/>
        <v>-</v>
      </c>
      <c r="M234" s="2" t="str">
        <f t="shared" si="86"/>
        <v>-</v>
      </c>
      <c r="N234" s="2"/>
      <c r="O234" s="2" t="str">
        <f t="shared" si="87"/>
        <v>-</v>
      </c>
      <c r="P234" s="1"/>
      <c r="Q234" s="1"/>
      <c r="R234" s="1"/>
      <c r="S234" s="1"/>
      <c r="T234" s="1"/>
      <c r="U234" s="1"/>
      <c r="V234" s="161"/>
      <c r="W234" s="1"/>
      <c r="X234" s="1"/>
      <c r="Y234" s="1"/>
      <c r="Z234" s="1"/>
      <c r="AA234" s="1"/>
      <c r="AB234" s="1"/>
      <c r="AC234" s="1"/>
      <c r="AD234" s="1"/>
      <c r="AI234" t="str">
        <f t="shared" si="91"/>
        <v>Brooksville</v>
      </c>
      <c r="AJ234" t="s">
        <v>688</v>
      </c>
      <c r="AK234" s="182">
        <v>2</v>
      </c>
      <c r="AN234" s="97">
        <v>23</v>
      </c>
      <c r="AO234" s="99">
        <v>9</v>
      </c>
      <c r="AP234" s="99">
        <v>30</v>
      </c>
      <c r="AQ234" s="106">
        <v>7975</v>
      </c>
      <c r="AR234" s="106">
        <f t="shared" si="88"/>
        <v>23009</v>
      </c>
      <c r="AS234" t="s">
        <v>1711</v>
      </c>
      <c r="AT234" s="109">
        <f t="shared" si="89"/>
        <v>2307975</v>
      </c>
      <c r="AW234">
        <v>51.1</v>
      </c>
      <c r="AX234">
        <v>19.989999999999998</v>
      </c>
      <c r="AY234">
        <v>31.11</v>
      </c>
      <c r="BF234" s="117"/>
      <c r="BI234" s="117"/>
      <c r="BJ234" s="117"/>
      <c r="BV234" s="1"/>
    </row>
    <row r="235" spans="1:74" hidden="1" outlineLevel="1">
      <c r="A235" t="s">
        <v>1160</v>
      </c>
      <c r="B235" s="9" t="s">
        <v>958</v>
      </c>
      <c r="C235" s="1">
        <f t="shared" si="78"/>
        <v>0</v>
      </c>
      <c r="D235" s="7" t="e">
        <f t="shared" si="79"/>
        <v>#N/A</v>
      </c>
      <c r="E235" s="7" t="e">
        <f t="shared" si="80"/>
        <v>#N/A</v>
      </c>
      <c r="F235" s="7">
        <f t="shared" si="81"/>
        <v>0</v>
      </c>
      <c r="G235" s="7">
        <f t="shared" si="90"/>
        <v>0</v>
      </c>
      <c r="H235" s="49" t="e">
        <f t="shared" si="82"/>
        <v>#NUM!</v>
      </c>
      <c r="I235" s="177" t="e">
        <f t="shared" si="83"/>
        <v>#NUM!</v>
      </c>
      <c r="J235" s="8"/>
      <c r="K235" s="2" t="str">
        <f t="shared" si="84"/>
        <v>-</v>
      </c>
      <c r="L235" s="2" t="str">
        <f t="shared" si="85"/>
        <v>-</v>
      </c>
      <c r="M235" s="2" t="str">
        <f t="shared" si="86"/>
        <v>-</v>
      </c>
      <c r="N235" s="2"/>
      <c r="O235" s="2" t="str">
        <f t="shared" si="87"/>
        <v>-</v>
      </c>
      <c r="P235" s="1"/>
      <c r="Q235" s="1"/>
      <c r="R235" s="1"/>
      <c r="S235" s="1"/>
      <c r="T235" s="1"/>
      <c r="U235" s="1"/>
      <c r="V235" s="161"/>
      <c r="W235" s="1"/>
      <c r="X235" s="1"/>
      <c r="Y235" s="1"/>
      <c r="Z235" s="1"/>
      <c r="AA235" s="1"/>
      <c r="AB235" s="1"/>
      <c r="AC235" s="1"/>
      <c r="AD235" s="1"/>
      <c r="AI235" t="str">
        <f>A235</f>
        <v>Brookton</v>
      </c>
      <c r="AJ235" t="s">
        <v>637</v>
      </c>
      <c r="AK235" s="182">
        <v>2</v>
      </c>
      <c r="AN235" s="97">
        <v>23</v>
      </c>
      <c r="AO235" s="99">
        <v>29</v>
      </c>
      <c r="AQ235" s="106">
        <v>7985</v>
      </c>
      <c r="AR235" s="106">
        <f t="shared" si="88"/>
        <v>23029</v>
      </c>
      <c r="AS235" t="s">
        <v>1891</v>
      </c>
      <c r="AT235" s="109">
        <f t="shared" si="89"/>
        <v>2307985</v>
      </c>
      <c r="BF235" s="117"/>
      <c r="BI235" s="117"/>
      <c r="BJ235" s="117"/>
      <c r="BV235" s="1"/>
    </row>
    <row r="236" spans="1:74" hidden="1" outlineLevel="1">
      <c r="A236" t="s">
        <v>407</v>
      </c>
      <c r="B236" s="9" t="s">
        <v>958</v>
      </c>
      <c r="C236" s="1">
        <f t="shared" si="78"/>
        <v>0</v>
      </c>
      <c r="D236" s="7" t="e">
        <f t="shared" si="79"/>
        <v>#N/A</v>
      </c>
      <c r="E236" s="7" t="e">
        <f t="shared" si="80"/>
        <v>#N/A</v>
      </c>
      <c r="F236" s="7">
        <f t="shared" si="81"/>
        <v>0</v>
      </c>
      <c r="G236" s="7">
        <f t="shared" si="90"/>
        <v>0</v>
      </c>
      <c r="H236" s="49" t="e">
        <f t="shared" si="82"/>
        <v>#NUM!</v>
      </c>
      <c r="I236" s="177" t="e">
        <f t="shared" si="83"/>
        <v>#NUM!</v>
      </c>
      <c r="J236" s="8"/>
      <c r="K236" s="2" t="str">
        <f t="shared" si="84"/>
        <v>-</v>
      </c>
      <c r="L236" s="2" t="str">
        <f t="shared" si="85"/>
        <v>-</v>
      </c>
      <c r="M236" s="2" t="str">
        <f t="shared" si="86"/>
        <v>-</v>
      </c>
      <c r="N236" s="2"/>
      <c r="O236" s="2" t="str">
        <f t="shared" si="87"/>
        <v>-</v>
      </c>
      <c r="P236" s="1"/>
      <c r="Q236" s="1"/>
      <c r="R236" s="1"/>
      <c r="S236" s="1"/>
      <c r="T236" s="1"/>
      <c r="U236" s="1"/>
      <c r="V236" s="161"/>
      <c r="W236" s="1"/>
      <c r="X236" s="1"/>
      <c r="Y236" s="1"/>
      <c r="Z236" s="1"/>
      <c r="AA236" s="1"/>
      <c r="AB236" s="1"/>
      <c r="AC236" s="1"/>
      <c r="AD236" s="1"/>
      <c r="AI236" t="str">
        <f t="shared" si="91"/>
        <v>Brownfield</v>
      </c>
      <c r="AJ236" t="s">
        <v>3078</v>
      </c>
      <c r="AK236" s="182">
        <v>2</v>
      </c>
      <c r="AN236" s="97">
        <v>23</v>
      </c>
      <c r="AO236" s="99">
        <v>17</v>
      </c>
      <c r="AP236" s="99">
        <v>15</v>
      </c>
      <c r="AQ236" s="106">
        <v>8150</v>
      </c>
      <c r="AR236" s="106">
        <f t="shared" si="88"/>
        <v>23017</v>
      </c>
      <c r="AS236" t="s">
        <v>1711</v>
      </c>
      <c r="AT236" s="109">
        <f t="shared" si="89"/>
        <v>2308150</v>
      </c>
      <c r="AW236">
        <v>46.15</v>
      </c>
      <c r="AX236">
        <v>1.28</v>
      </c>
      <c r="AY236">
        <v>44.86</v>
      </c>
      <c r="BF236" s="117"/>
      <c r="BI236" s="117"/>
      <c r="BJ236" s="117"/>
      <c r="BV236" s="1"/>
    </row>
    <row r="237" spans="1:74" hidden="1" outlineLevel="1">
      <c r="A237" t="s">
        <v>2295</v>
      </c>
      <c r="B237" s="9" t="s">
        <v>958</v>
      </c>
      <c r="C237" s="1">
        <f t="shared" si="78"/>
        <v>0</v>
      </c>
      <c r="D237" s="7" t="e">
        <f t="shared" si="79"/>
        <v>#N/A</v>
      </c>
      <c r="E237" s="7" t="e">
        <f t="shared" si="80"/>
        <v>#N/A</v>
      </c>
      <c r="F237" s="7">
        <f t="shared" si="81"/>
        <v>0</v>
      </c>
      <c r="G237" s="7">
        <f t="shared" si="90"/>
        <v>0</v>
      </c>
      <c r="H237" s="49" t="e">
        <f t="shared" si="82"/>
        <v>#NUM!</v>
      </c>
      <c r="I237" s="177" t="e">
        <f t="shared" si="83"/>
        <v>#NUM!</v>
      </c>
      <c r="J237" s="8"/>
      <c r="K237" s="2" t="str">
        <f t="shared" si="84"/>
        <v>-</v>
      </c>
      <c r="L237" s="2" t="str">
        <f t="shared" si="85"/>
        <v>-</v>
      </c>
      <c r="M237" s="2" t="str">
        <f t="shared" si="86"/>
        <v>-</v>
      </c>
      <c r="N237" s="2"/>
      <c r="O237" s="2" t="str">
        <f t="shared" si="87"/>
        <v>-</v>
      </c>
      <c r="P237" s="1"/>
      <c r="Q237" s="1"/>
      <c r="R237" s="1"/>
      <c r="S237" s="1"/>
      <c r="T237" s="1"/>
      <c r="U237" s="1"/>
      <c r="V237" s="161"/>
      <c r="W237" s="1"/>
      <c r="X237" s="1"/>
      <c r="Y237" s="1"/>
      <c r="Z237" s="1"/>
      <c r="AA237" s="1"/>
      <c r="AB237" s="1"/>
      <c r="AC237" s="1"/>
      <c r="AD237" s="1"/>
      <c r="AI237" t="str">
        <f t="shared" si="91"/>
        <v>Brownville</v>
      </c>
      <c r="AJ237" t="s">
        <v>125</v>
      </c>
      <c r="AK237" s="182">
        <v>2</v>
      </c>
      <c r="AN237" s="97">
        <v>23</v>
      </c>
      <c r="AO237" s="99">
        <v>21</v>
      </c>
      <c r="AP237" s="99">
        <v>30</v>
      </c>
      <c r="AQ237" s="106">
        <v>8325</v>
      </c>
      <c r="AR237" s="106">
        <f t="shared" si="88"/>
        <v>23021</v>
      </c>
      <c r="AS237" t="s">
        <v>1711</v>
      </c>
      <c r="AT237" s="109">
        <f t="shared" si="89"/>
        <v>2308325</v>
      </c>
      <c r="AW237">
        <v>44.61</v>
      </c>
      <c r="AX237">
        <v>0.25</v>
      </c>
      <c r="AY237">
        <v>44.36</v>
      </c>
      <c r="BF237" s="117"/>
      <c r="BI237" s="117"/>
      <c r="BJ237" s="117"/>
      <c r="BV237" s="1"/>
    </row>
    <row r="238" spans="1:74" hidden="1" outlineLevel="1">
      <c r="A238" t="s">
        <v>1932</v>
      </c>
      <c r="B238" s="9" t="s">
        <v>958</v>
      </c>
      <c r="C238" s="1">
        <f t="shared" ref="C238:C303" si="92">SUM(P238:AG238)</f>
        <v>0</v>
      </c>
      <c r="D238" s="7" t="e">
        <f t="shared" ref="D238:D302" si="93">RANK(P238,(P238:AG238))</f>
        <v>#N/A</v>
      </c>
      <c r="E238" s="7" t="e">
        <f t="shared" ref="E238:E302" si="94">RANK(Q238,(P238:AG238))</f>
        <v>#N/A</v>
      </c>
      <c r="F238" s="7">
        <f t="shared" ref="F238:F302" si="95">IF(R238&gt;0,RANK(R238,(P238:AG238)),0)</f>
        <v>0</v>
      </c>
      <c r="G238" s="7">
        <f t="shared" si="90"/>
        <v>0</v>
      </c>
      <c r="H238" s="49" t="e">
        <f t="shared" ref="H238:H302" si="96">MAX(P238:T238)-LARGE(P238:T238,2)</f>
        <v>#NUM!</v>
      </c>
      <c r="I238" s="177" t="e">
        <f t="shared" ref="I238:I303" si="97">H238/C238</f>
        <v>#NUM!</v>
      </c>
      <c r="J238" s="8"/>
      <c r="K238" s="2" t="str">
        <f t="shared" ref="K238:K303" si="98">IF(C238=0,"-",P238/C238)</f>
        <v>-</v>
      </c>
      <c r="L238" s="2" t="str">
        <f t="shared" ref="L238:L303" si="99">IF(C238=0,"-",Q238/C238)</f>
        <v>-</v>
      </c>
      <c r="M238" s="2" t="str">
        <f t="shared" ref="M238:M303" si="100">IF(C238=0,"-",R238/C238)</f>
        <v>-</v>
      </c>
      <c r="N238" s="2"/>
      <c r="O238" s="2" t="str">
        <f t="shared" ref="O238:O303" si="101">IF(C238=0,"-",(1-K238-L238-M238))</f>
        <v>-</v>
      </c>
      <c r="P238" s="1"/>
      <c r="Q238" s="1"/>
      <c r="R238" s="1"/>
      <c r="S238" s="1"/>
      <c r="T238" s="1"/>
      <c r="U238" s="1"/>
      <c r="V238" s="161"/>
      <c r="W238" s="1"/>
      <c r="X238" s="1"/>
      <c r="Y238" s="1"/>
      <c r="Z238" s="1"/>
      <c r="AA238" s="1"/>
      <c r="AB238" s="1"/>
      <c r="AC238" s="1"/>
      <c r="AD238" s="1"/>
      <c r="AI238" t="str">
        <f t="shared" si="91"/>
        <v>Brunswick</v>
      </c>
      <c r="AJ238" t="s">
        <v>2189</v>
      </c>
      <c r="AK238" s="182">
        <v>1</v>
      </c>
      <c r="AN238" s="97">
        <v>23</v>
      </c>
      <c r="AO238" s="99">
        <v>5</v>
      </c>
      <c r="AP238" s="99">
        <v>15</v>
      </c>
      <c r="AQ238" s="106">
        <v>8430</v>
      </c>
      <c r="AR238" s="106">
        <f t="shared" ref="AR238:AR302" si="102">AN238*1000+AO238</f>
        <v>23005</v>
      </c>
      <c r="AS238" t="s">
        <v>1711</v>
      </c>
      <c r="AT238" s="109">
        <f t="shared" ref="AT238:AT302" si="103">AN238*100000+AQ238</f>
        <v>2308430</v>
      </c>
      <c r="AW238">
        <v>54.22</v>
      </c>
      <c r="AX238">
        <v>7.44</v>
      </c>
      <c r="AY238">
        <v>46.78</v>
      </c>
      <c r="BF238" s="117"/>
      <c r="BI238" s="117"/>
      <c r="BJ238" s="117"/>
      <c r="BV238" s="1"/>
    </row>
    <row r="239" spans="1:74" hidden="1" outlineLevel="1">
      <c r="A239" t="s">
        <v>1613</v>
      </c>
      <c r="B239" s="9" t="s">
        <v>958</v>
      </c>
      <c r="C239" s="1">
        <f t="shared" si="92"/>
        <v>0</v>
      </c>
      <c r="D239" s="7" t="e">
        <f t="shared" si="93"/>
        <v>#N/A</v>
      </c>
      <c r="E239" s="7" t="e">
        <f t="shared" si="94"/>
        <v>#N/A</v>
      </c>
      <c r="F239" s="7">
        <f t="shared" si="95"/>
        <v>0</v>
      </c>
      <c r="G239" s="7">
        <f t="shared" si="90"/>
        <v>0</v>
      </c>
      <c r="H239" s="49" t="e">
        <f t="shared" si="96"/>
        <v>#NUM!</v>
      </c>
      <c r="I239" s="177" t="e">
        <f t="shared" si="97"/>
        <v>#NUM!</v>
      </c>
      <c r="J239" s="8"/>
      <c r="K239" s="2" t="str">
        <f t="shared" si="98"/>
        <v>-</v>
      </c>
      <c r="L239" s="2" t="str">
        <f t="shared" si="99"/>
        <v>-</v>
      </c>
      <c r="M239" s="2" t="str">
        <f t="shared" si="100"/>
        <v>-</v>
      </c>
      <c r="N239" s="2"/>
      <c r="O239" s="2" t="str">
        <f t="shared" si="101"/>
        <v>-</v>
      </c>
      <c r="P239" s="1"/>
      <c r="Q239" s="1"/>
      <c r="R239" s="1"/>
      <c r="S239" s="1"/>
      <c r="T239" s="1"/>
      <c r="U239" s="1"/>
      <c r="V239" s="161"/>
      <c r="W239" s="1"/>
      <c r="X239" s="1"/>
      <c r="Y239" s="1"/>
      <c r="Z239" s="1"/>
      <c r="AA239" s="1"/>
      <c r="AB239" s="1"/>
      <c r="AC239" s="1"/>
      <c r="AD239" s="1"/>
      <c r="AI239" t="str">
        <f t="shared" si="91"/>
        <v>Buckfield</v>
      </c>
      <c r="AJ239" t="s">
        <v>3078</v>
      </c>
      <c r="AK239" s="182">
        <v>2</v>
      </c>
      <c r="AN239" s="97">
        <v>23</v>
      </c>
      <c r="AO239" s="99">
        <v>17</v>
      </c>
      <c r="AP239" s="99">
        <v>20</v>
      </c>
      <c r="AQ239" s="106">
        <v>8710</v>
      </c>
      <c r="AR239" s="106">
        <f t="shared" si="102"/>
        <v>23017</v>
      </c>
      <c r="AS239" t="s">
        <v>1711</v>
      </c>
      <c r="AT239" s="109">
        <f t="shared" si="103"/>
        <v>2308710</v>
      </c>
      <c r="AW239">
        <v>37.89</v>
      </c>
      <c r="AX239">
        <v>0.2</v>
      </c>
      <c r="AY239">
        <v>37.69</v>
      </c>
      <c r="BF239" s="117"/>
      <c r="BI239" s="117"/>
      <c r="BJ239" s="117"/>
      <c r="BV239" s="1"/>
    </row>
    <row r="240" spans="1:74" hidden="1" outlineLevel="1">
      <c r="A240" t="s">
        <v>2323</v>
      </c>
      <c r="B240" s="9" t="s">
        <v>958</v>
      </c>
      <c r="C240" s="1">
        <f t="shared" si="92"/>
        <v>0</v>
      </c>
      <c r="D240" s="7" t="e">
        <f t="shared" si="93"/>
        <v>#N/A</v>
      </c>
      <c r="E240" s="7" t="e">
        <f t="shared" si="94"/>
        <v>#N/A</v>
      </c>
      <c r="F240" s="7">
        <f t="shared" si="95"/>
        <v>0</v>
      </c>
      <c r="G240" s="7">
        <f t="shared" si="90"/>
        <v>0</v>
      </c>
      <c r="H240" s="49" t="e">
        <f t="shared" si="96"/>
        <v>#NUM!</v>
      </c>
      <c r="I240" s="177" t="e">
        <f t="shared" si="97"/>
        <v>#NUM!</v>
      </c>
      <c r="J240" s="8"/>
      <c r="K240" s="2" t="str">
        <f t="shared" si="98"/>
        <v>-</v>
      </c>
      <c r="L240" s="2" t="str">
        <f t="shared" si="99"/>
        <v>-</v>
      </c>
      <c r="M240" s="2" t="str">
        <f t="shared" si="100"/>
        <v>-</v>
      </c>
      <c r="N240" s="2"/>
      <c r="O240" s="2" t="str">
        <f t="shared" si="101"/>
        <v>-</v>
      </c>
      <c r="P240" s="1"/>
      <c r="Q240" s="1"/>
      <c r="R240" s="1"/>
      <c r="S240" s="1"/>
      <c r="T240" s="1"/>
      <c r="U240" s="1"/>
      <c r="V240" s="161"/>
      <c r="W240" s="1"/>
      <c r="X240" s="1"/>
      <c r="Y240" s="1"/>
      <c r="Z240" s="1"/>
      <c r="AA240" s="1"/>
      <c r="AB240" s="1"/>
      <c r="AC240" s="1"/>
      <c r="AD240" s="1"/>
      <c r="AI240" t="str">
        <f t="shared" si="91"/>
        <v>Bucksport</v>
      </c>
      <c r="AJ240" t="s">
        <v>688</v>
      </c>
      <c r="AK240" s="182">
        <v>2</v>
      </c>
      <c r="AN240" s="97">
        <v>23</v>
      </c>
      <c r="AO240" s="99">
        <v>9</v>
      </c>
      <c r="AP240" s="99">
        <v>35</v>
      </c>
      <c r="AQ240" s="106">
        <v>8815</v>
      </c>
      <c r="AR240" s="106">
        <f t="shared" si="102"/>
        <v>23009</v>
      </c>
      <c r="AS240" t="s">
        <v>1711</v>
      </c>
      <c r="AT240" s="109">
        <f t="shared" si="103"/>
        <v>2308815</v>
      </c>
      <c r="AW240">
        <v>56.46</v>
      </c>
      <c r="AX240">
        <v>4.9000000000000004</v>
      </c>
      <c r="AY240">
        <v>51.56</v>
      </c>
      <c r="BF240" s="117"/>
      <c r="BI240" s="117"/>
      <c r="BJ240" s="117"/>
      <c r="BV240" s="1"/>
    </row>
    <row r="241" spans="1:74" hidden="1" outlineLevel="1">
      <c r="A241" t="s">
        <v>2172</v>
      </c>
      <c r="B241" s="9" t="s">
        <v>958</v>
      </c>
      <c r="C241" s="1">
        <f t="shared" si="92"/>
        <v>0</v>
      </c>
      <c r="D241" s="7" t="e">
        <f t="shared" si="93"/>
        <v>#N/A</v>
      </c>
      <c r="E241" s="7" t="e">
        <f t="shared" si="94"/>
        <v>#N/A</v>
      </c>
      <c r="F241" s="7">
        <f t="shared" si="95"/>
        <v>0</v>
      </c>
      <c r="G241" s="7">
        <f t="shared" si="90"/>
        <v>0</v>
      </c>
      <c r="H241" s="49" t="e">
        <f t="shared" si="96"/>
        <v>#NUM!</v>
      </c>
      <c r="I241" s="177" t="e">
        <f t="shared" si="97"/>
        <v>#NUM!</v>
      </c>
      <c r="J241" s="8"/>
      <c r="K241" s="2" t="str">
        <f t="shared" si="98"/>
        <v>-</v>
      </c>
      <c r="L241" s="2" t="str">
        <f t="shared" si="99"/>
        <v>-</v>
      </c>
      <c r="M241" s="2" t="str">
        <f t="shared" si="100"/>
        <v>-</v>
      </c>
      <c r="N241" s="2"/>
      <c r="O241" s="2" t="str">
        <f t="shared" si="101"/>
        <v>-</v>
      </c>
      <c r="P241" s="1"/>
      <c r="Q241" s="1"/>
      <c r="R241" s="1"/>
      <c r="S241" s="1"/>
      <c r="T241" s="1"/>
      <c r="U241" s="1"/>
      <c r="V241" s="161"/>
      <c r="W241" s="1"/>
      <c r="X241" s="1"/>
      <c r="Y241" s="1"/>
      <c r="Z241" s="1"/>
      <c r="AA241" s="1"/>
      <c r="AB241" s="1"/>
      <c r="AC241" s="1"/>
      <c r="AD241" s="1"/>
      <c r="AI241" t="str">
        <f t="shared" si="91"/>
        <v>Burlington</v>
      </c>
      <c r="AJ241" t="s">
        <v>865</v>
      </c>
      <c r="AK241" s="182">
        <v>2</v>
      </c>
      <c r="AN241" s="97">
        <v>23</v>
      </c>
      <c r="AO241" s="99">
        <v>19</v>
      </c>
      <c r="AP241" s="99">
        <v>30</v>
      </c>
      <c r="AQ241" s="106">
        <v>9200</v>
      </c>
      <c r="AR241" s="106">
        <f t="shared" si="102"/>
        <v>23019</v>
      </c>
      <c r="AS241" t="s">
        <v>1711</v>
      </c>
      <c r="AT241" s="109">
        <f t="shared" si="103"/>
        <v>2309200</v>
      </c>
      <c r="AW241">
        <v>56.24</v>
      </c>
      <c r="AX241">
        <v>2.4300000000000002</v>
      </c>
      <c r="AY241">
        <v>53.81</v>
      </c>
      <c r="BF241" s="117"/>
      <c r="BI241" s="117"/>
      <c r="BJ241" s="117"/>
      <c r="BV241" s="1"/>
    </row>
    <row r="242" spans="1:74" hidden="1" outlineLevel="1">
      <c r="A242" t="s">
        <v>408</v>
      </c>
      <c r="B242" s="9" t="s">
        <v>958</v>
      </c>
      <c r="C242" s="1">
        <f t="shared" si="92"/>
        <v>0</v>
      </c>
      <c r="D242" s="7" t="e">
        <f t="shared" si="93"/>
        <v>#N/A</v>
      </c>
      <c r="E242" s="7" t="e">
        <f t="shared" si="94"/>
        <v>#N/A</v>
      </c>
      <c r="F242" s="7">
        <f t="shared" si="95"/>
        <v>0</v>
      </c>
      <c r="G242" s="7">
        <f t="shared" si="90"/>
        <v>0</v>
      </c>
      <c r="H242" s="49" t="e">
        <f t="shared" si="96"/>
        <v>#NUM!</v>
      </c>
      <c r="I242" s="177" t="e">
        <f t="shared" si="97"/>
        <v>#NUM!</v>
      </c>
      <c r="J242" s="8"/>
      <c r="K242" s="2" t="str">
        <f t="shared" si="98"/>
        <v>-</v>
      </c>
      <c r="L242" s="2" t="str">
        <f t="shared" si="99"/>
        <v>-</v>
      </c>
      <c r="M242" s="2" t="str">
        <f t="shared" si="100"/>
        <v>-</v>
      </c>
      <c r="N242" s="2"/>
      <c r="O242" s="2" t="str">
        <f t="shared" si="101"/>
        <v>-</v>
      </c>
      <c r="P242" s="1"/>
      <c r="Q242" s="1"/>
      <c r="R242" s="1"/>
      <c r="S242" s="1"/>
      <c r="T242" s="1"/>
      <c r="U242" s="1"/>
      <c r="V242" s="161"/>
      <c r="W242" s="1"/>
      <c r="X242" s="1"/>
      <c r="Y242" s="1"/>
      <c r="Z242" s="1"/>
      <c r="AA242" s="1"/>
      <c r="AB242" s="1"/>
      <c r="AC242" s="1"/>
      <c r="AD242" s="1"/>
      <c r="AI242" t="str">
        <f t="shared" si="91"/>
        <v>Burnham</v>
      </c>
      <c r="AJ242" t="s">
        <v>2259</v>
      </c>
      <c r="AK242" s="182">
        <v>2</v>
      </c>
      <c r="AN242" s="97">
        <v>23</v>
      </c>
      <c r="AO242" s="99">
        <v>27</v>
      </c>
      <c r="AP242" s="99">
        <v>20</v>
      </c>
      <c r="AQ242" s="106">
        <v>9270</v>
      </c>
      <c r="AR242" s="106">
        <f t="shared" si="102"/>
        <v>23027</v>
      </c>
      <c r="AS242" t="s">
        <v>1711</v>
      </c>
      <c r="AT242" s="109">
        <f t="shared" si="103"/>
        <v>2309270</v>
      </c>
      <c r="AW242">
        <v>41.15</v>
      </c>
      <c r="AX242">
        <v>2.23</v>
      </c>
      <c r="AY242">
        <v>38.92</v>
      </c>
      <c r="BF242" s="117"/>
      <c r="BI242" s="117"/>
      <c r="BJ242" s="117"/>
      <c r="BV242" s="1"/>
    </row>
    <row r="243" spans="1:74" hidden="1" outlineLevel="1">
      <c r="A243" t="s">
        <v>3132</v>
      </c>
      <c r="B243" s="9" t="s">
        <v>958</v>
      </c>
      <c r="C243" s="1">
        <f t="shared" si="92"/>
        <v>0</v>
      </c>
      <c r="D243" s="7" t="e">
        <f t="shared" si="93"/>
        <v>#N/A</v>
      </c>
      <c r="E243" s="7" t="e">
        <f t="shared" si="94"/>
        <v>#N/A</v>
      </c>
      <c r="F243" s="7">
        <f t="shared" si="95"/>
        <v>0</v>
      </c>
      <c r="G243" s="7">
        <f t="shared" si="90"/>
        <v>0</v>
      </c>
      <c r="H243" s="49" t="e">
        <f t="shared" si="96"/>
        <v>#NUM!</v>
      </c>
      <c r="I243" s="177" t="e">
        <f t="shared" si="97"/>
        <v>#NUM!</v>
      </c>
      <c r="J243" s="8"/>
      <c r="K243" s="2" t="str">
        <f t="shared" si="98"/>
        <v>-</v>
      </c>
      <c r="L243" s="2" t="str">
        <f t="shared" si="99"/>
        <v>-</v>
      </c>
      <c r="M243" s="2" t="str">
        <f t="shared" si="100"/>
        <v>-</v>
      </c>
      <c r="N243" s="2"/>
      <c r="O243" s="2" t="str">
        <f t="shared" si="101"/>
        <v>-</v>
      </c>
      <c r="P243" s="1"/>
      <c r="Q243" s="1"/>
      <c r="R243" s="1"/>
      <c r="S243" s="1"/>
      <c r="T243" s="1"/>
      <c r="U243" s="1"/>
      <c r="V243" s="161"/>
      <c r="W243" s="1"/>
      <c r="X243" s="1"/>
      <c r="Y243" s="1"/>
      <c r="Z243" s="1"/>
      <c r="AA243" s="1"/>
      <c r="AB243" s="1"/>
      <c r="AC243" s="1"/>
      <c r="AD243" s="1"/>
      <c r="AI243" t="str">
        <f t="shared" si="91"/>
        <v>Buxton</v>
      </c>
      <c r="AJ243" t="s">
        <v>937</v>
      </c>
      <c r="AK243" s="182">
        <v>1</v>
      </c>
      <c r="AN243" s="97">
        <v>23</v>
      </c>
      <c r="AO243" s="99">
        <v>31</v>
      </c>
      <c r="AP243" s="99">
        <v>30</v>
      </c>
      <c r="AQ243" s="106">
        <v>9410</v>
      </c>
      <c r="AR243" s="106">
        <f t="shared" si="102"/>
        <v>23031</v>
      </c>
      <c r="AS243" t="s">
        <v>1711</v>
      </c>
      <c r="AT243" s="109">
        <f t="shared" si="103"/>
        <v>2309410</v>
      </c>
      <c r="AW243">
        <v>41.19</v>
      </c>
      <c r="AX243">
        <v>0.7</v>
      </c>
      <c r="AY243">
        <v>40.49</v>
      </c>
      <c r="BF243" s="117"/>
      <c r="BI243" s="117"/>
      <c r="BJ243" s="117"/>
      <c r="BV243" s="1"/>
    </row>
    <row r="244" spans="1:74" hidden="1" outlineLevel="1">
      <c r="A244" t="s">
        <v>438</v>
      </c>
      <c r="B244" s="9" t="s">
        <v>958</v>
      </c>
      <c r="C244" s="1">
        <f t="shared" si="92"/>
        <v>0</v>
      </c>
      <c r="D244" s="7" t="e">
        <f t="shared" si="93"/>
        <v>#N/A</v>
      </c>
      <c r="E244" s="7" t="e">
        <f t="shared" si="94"/>
        <v>#N/A</v>
      </c>
      <c r="F244" s="7">
        <f t="shared" si="95"/>
        <v>0</v>
      </c>
      <c r="G244" s="7">
        <f t="shared" si="90"/>
        <v>0</v>
      </c>
      <c r="H244" s="49" t="e">
        <f t="shared" si="96"/>
        <v>#NUM!</v>
      </c>
      <c r="I244" s="177" t="e">
        <f t="shared" si="97"/>
        <v>#NUM!</v>
      </c>
      <c r="J244" s="8"/>
      <c r="K244" s="2" t="str">
        <f t="shared" si="98"/>
        <v>-</v>
      </c>
      <c r="L244" s="2" t="str">
        <f t="shared" si="99"/>
        <v>-</v>
      </c>
      <c r="M244" s="2" t="str">
        <f t="shared" si="100"/>
        <v>-</v>
      </c>
      <c r="N244" s="2"/>
      <c r="O244" s="2" t="str">
        <f t="shared" si="101"/>
        <v>-</v>
      </c>
      <c r="P244" s="1"/>
      <c r="Q244" s="1"/>
      <c r="R244" s="1"/>
      <c r="S244" s="1"/>
      <c r="T244" s="1"/>
      <c r="U244" s="1"/>
      <c r="V244" s="161"/>
      <c r="W244" s="1"/>
      <c r="X244" s="1"/>
      <c r="Y244" s="1"/>
      <c r="Z244" s="1"/>
      <c r="AA244" s="1"/>
      <c r="AB244" s="1"/>
      <c r="AC244" s="1"/>
      <c r="AD244" s="1"/>
      <c r="AI244" t="str">
        <f t="shared" si="91"/>
        <v>Byron</v>
      </c>
      <c r="AJ244" t="s">
        <v>3078</v>
      </c>
      <c r="AK244" s="182">
        <v>2</v>
      </c>
      <c r="AN244" s="97">
        <v>23</v>
      </c>
      <c r="AO244" s="99">
        <v>17</v>
      </c>
      <c r="AP244" s="99">
        <v>25</v>
      </c>
      <c r="AQ244" s="106">
        <v>9550</v>
      </c>
      <c r="AR244" s="106">
        <f t="shared" si="102"/>
        <v>23017</v>
      </c>
      <c r="AS244" t="s">
        <v>1711</v>
      </c>
      <c r="AT244" s="109">
        <f t="shared" si="103"/>
        <v>2309550</v>
      </c>
      <c r="AW244">
        <v>52.51</v>
      </c>
      <c r="AX244">
        <v>0.73</v>
      </c>
      <c r="AY244">
        <v>51.78</v>
      </c>
      <c r="BF244" s="117"/>
      <c r="BI244" s="117"/>
      <c r="BJ244" s="117"/>
      <c r="BV244" s="1"/>
    </row>
    <row r="245" spans="1:74" hidden="1" outlineLevel="1">
      <c r="A245" t="s">
        <v>1584</v>
      </c>
      <c r="B245" s="9" t="s">
        <v>958</v>
      </c>
      <c r="C245" s="1">
        <f t="shared" si="92"/>
        <v>0</v>
      </c>
      <c r="D245" s="7" t="e">
        <f t="shared" si="93"/>
        <v>#N/A</v>
      </c>
      <c r="E245" s="7" t="e">
        <f t="shared" si="94"/>
        <v>#N/A</v>
      </c>
      <c r="F245" s="7">
        <f t="shared" si="95"/>
        <v>0</v>
      </c>
      <c r="G245" s="7">
        <f t="shared" si="90"/>
        <v>0</v>
      </c>
      <c r="H245" s="49" t="e">
        <f t="shared" si="96"/>
        <v>#NUM!</v>
      </c>
      <c r="I245" s="177" t="e">
        <f t="shared" si="97"/>
        <v>#NUM!</v>
      </c>
      <c r="J245" s="8"/>
      <c r="K245" s="2" t="str">
        <f t="shared" si="98"/>
        <v>-</v>
      </c>
      <c r="L245" s="2" t="str">
        <f t="shared" si="99"/>
        <v>-</v>
      </c>
      <c r="M245" s="2" t="str">
        <f t="shared" si="100"/>
        <v>-</v>
      </c>
      <c r="N245" s="2"/>
      <c r="O245" s="2" t="str">
        <f t="shared" si="101"/>
        <v>-</v>
      </c>
      <c r="P245" s="1"/>
      <c r="Q245" s="1"/>
      <c r="R245" s="1"/>
      <c r="S245" s="1"/>
      <c r="T245" s="1"/>
      <c r="U245" s="1"/>
      <c r="V245" s="161"/>
      <c r="W245" s="1"/>
      <c r="X245" s="1"/>
      <c r="Y245" s="1"/>
      <c r="Z245" s="1"/>
      <c r="AA245" s="1"/>
      <c r="AB245" s="1"/>
      <c r="AC245" s="1"/>
      <c r="AD245" s="1"/>
      <c r="AI245" t="str">
        <f t="shared" si="91"/>
        <v>Calais</v>
      </c>
      <c r="AJ245" t="s">
        <v>637</v>
      </c>
      <c r="AK245" s="182">
        <v>2</v>
      </c>
      <c r="AN245" s="97">
        <v>23</v>
      </c>
      <c r="AO245" s="99">
        <v>29</v>
      </c>
      <c r="AP245" s="99">
        <v>30</v>
      </c>
      <c r="AQ245" s="106">
        <v>9585</v>
      </c>
      <c r="AR245" s="106">
        <f t="shared" si="102"/>
        <v>23029</v>
      </c>
      <c r="AS245" t="s">
        <v>1029</v>
      </c>
      <c r="AT245" s="109">
        <f t="shared" si="103"/>
        <v>2309585</v>
      </c>
      <c r="AW245">
        <v>40.020000000000003</v>
      </c>
      <c r="AX245">
        <v>5.98</v>
      </c>
      <c r="AY245">
        <v>34.04</v>
      </c>
      <c r="BF245" s="117"/>
      <c r="BI245" s="117"/>
      <c r="BJ245" s="117"/>
      <c r="BV245" s="1"/>
    </row>
    <row r="246" spans="1:74" hidden="1" outlineLevel="1">
      <c r="A246" t="s">
        <v>748</v>
      </c>
      <c r="B246" s="9" t="s">
        <v>958</v>
      </c>
      <c r="C246" s="1">
        <f t="shared" si="92"/>
        <v>0</v>
      </c>
      <c r="D246" s="7" t="e">
        <f t="shared" si="93"/>
        <v>#N/A</v>
      </c>
      <c r="E246" s="7" t="e">
        <f t="shared" si="94"/>
        <v>#N/A</v>
      </c>
      <c r="F246" s="7">
        <f t="shared" si="95"/>
        <v>0</v>
      </c>
      <c r="G246" s="7">
        <f t="shared" si="90"/>
        <v>0</v>
      </c>
      <c r="H246" s="49" t="e">
        <f t="shared" si="96"/>
        <v>#NUM!</v>
      </c>
      <c r="I246" s="177" t="e">
        <f t="shared" si="97"/>
        <v>#NUM!</v>
      </c>
      <c r="J246" s="8"/>
      <c r="K246" s="2" t="str">
        <f t="shared" si="98"/>
        <v>-</v>
      </c>
      <c r="L246" s="2" t="str">
        <f t="shared" si="99"/>
        <v>-</v>
      </c>
      <c r="M246" s="2" t="str">
        <f t="shared" si="100"/>
        <v>-</v>
      </c>
      <c r="N246" s="2"/>
      <c r="O246" s="2" t="str">
        <f t="shared" si="101"/>
        <v>-</v>
      </c>
      <c r="P246" s="1"/>
      <c r="Q246" s="1"/>
      <c r="R246" s="1"/>
      <c r="S246" s="1"/>
      <c r="T246" s="1"/>
      <c r="U246" s="1"/>
      <c r="V246" s="161"/>
      <c r="W246" s="1"/>
      <c r="X246" s="1"/>
      <c r="Y246" s="1"/>
      <c r="Z246" s="1"/>
      <c r="AA246" s="1"/>
      <c r="AB246" s="1"/>
      <c r="AC246" s="1"/>
      <c r="AD246" s="1"/>
      <c r="AI246" t="str">
        <f t="shared" si="91"/>
        <v>Cambridge</v>
      </c>
      <c r="AJ246" t="s">
        <v>411</v>
      </c>
      <c r="AK246" s="182">
        <v>2</v>
      </c>
      <c r="AN246" s="97">
        <v>23</v>
      </c>
      <c r="AO246" s="99">
        <v>25</v>
      </c>
      <c r="AP246" s="99">
        <v>25</v>
      </c>
      <c r="AQ246" s="106">
        <v>9655</v>
      </c>
      <c r="AR246" s="106">
        <f t="shared" si="102"/>
        <v>23025</v>
      </c>
      <c r="AS246" t="s">
        <v>1711</v>
      </c>
      <c r="AT246" s="109">
        <f t="shared" si="103"/>
        <v>2309655</v>
      </c>
      <c r="AW246">
        <v>19.420000000000002</v>
      </c>
      <c r="AX246">
        <v>0.05</v>
      </c>
      <c r="AY246">
        <v>19.37</v>
      </c>
      <c r="BF246" s="117"/>
      <c r="BI246" s="117"/>
      <c r="BJ246" s="117"/>
      <c r="BV246" s="1"/>
    </row>
    <row r="247" spans="1:74" hidden="1" outlineLevel="1">
      <c r="A247" t="s">
        <v>1552</v>
      </c>
      <c r="B247" s="9" t="s">
        <v>958</v>
      </c>
      <c r="C247" s="1">
        <f t="shared" si="92"/>
        <v>0</v>
      </c>
      <c r="D247" s="7" t="e">
        <f t="shared" si="93"/>
        <v>#N/A</v>
      </c>
      <c r="E247" s="7" t="e">
        <f t="shared" si="94"/>
        <v>#N/A</v>
      </c>
      <c r="F247" s="7">
        <f t="shared" si="95"/>
        <v>0</v>
      </c>
      <c r="G247" s="7">
        <f t="shared" si="90"/>
        <v>0</v>
      </c>
      <c r="H247" s="49" t="e">
        <f t="shared" si="96"/>
        <v>#NUM!</v>
      </c>
      <c r="I247" s="177" t="e">
        <f t="shared" si="97"/>
        <v>#NUM!</v>
      </c>
      <c r="J247" s="8"/>
      <c r="K247" s="2" t="str">
        <f t="shared" si="98"/>
        <v>-</v>
      </c>
      <c r="L247" s="2" t="str">
        <f t="shared" si="99"/>
        <v>-</v>
      </c>
      <c r="M247" s="2" t="str">
        <f t="shared" si="100"/>
        <v>-</v>
      </c>
      <c r="N247" s="2"/>
      <c r="O247" s="2" t="str">
        <f t="shared" si="101"/>
        <v>-</v>
      </c>
      <c r="P247" s="1"/>
      <c r="Q247" s="1"/>
      <c r="R247" s="1"/>
      <c r="S247" s="1"/>
      <c r="T247" s="1"/>
      <c r="U247" s="1"/>
      <c r="V247" s="161"/>
      <c r="W247" s="1"/>
      <c r="X247" s="1"/>
      <c r="Y247" s="1"/>
      <c r="Z247" s="1"/>
      <c r="AA247" s="1"/>
      <c r="AB247" s="1"/>
      <c r="AC247" s="1"/>
      <c r="AD247" s="1"/>
      <c r="AI247" t="str">
        <f t="shared" si="91"/>
        <v>Camden</v>
      </c>
      <c r="AJ247" t="s">
        <v>786</v>
      </c>
      <c r="AK247" s="182">
        <v>1</v>
      </c>
      <c r="AN247" s="97">
        <v>23</v>
      </c>
      <c r="AO247" s="99">
        <v>13</v>
      </c>
      <c r="AP247" s="99">
        <v>10</v>
      </c>
      <c r="AQ247" s="106">
        <v>9725</v>
      </c>
      <c r="AR247" s="106">
        <f t="shared" si="102"/>
        <v>23013</v>
      </c>
      <c r="AS247" t="s">
        <v>1711</v>
      </c>
      <c r="AT247" s="109">
        <f t="shared" si="103"/>
        <v>2309725</v>
      </c>
      <c r="AW247">
        <v>25.81</v>
      </c>
      <c r="AX247">
        <v>7.52</v>
      </c>
      <c r="AY247">
        <v>18.29</v>
      </c>
      <c r="BF247" s="117"/>
      <c r="BI247" s="117"/>
      <c r="BJ247" s="117"/>
      <c r="BV247" s="1"/>
    </row>
    <row r="248" spans="1:74" hidden="1" outlineLevel="1">
      <c r="A248" t="s">
        <v>2829</v>
      </c>
      <c r="B248" s="9" t="s">
        <v>958</v>
      </c>
      <c r="C248" s="1">
        <f t="shared" si="92"/>
        <v>0</v>
      </c>
      <c r="D248" s="7" t="e">
        <f t="shared" si="93"/>
        <v>#N/A</v>
      </c>
      <c r="E248" s="7" t="e">
        <f t="shared" si="94"/>
        <v>#N/A</v>
      </c>
      <c r="F248" s="7">
        <f t="shared" si="95"/>
        <v>0</v>
      </c>
      <c r="G248" s="7">
        <f t="shared" si="90"/>
        <v>0</v>
      </c>
      <c r="H248" s="49" t="e">
        <f t="shared" si="96"/>
        <v>#NUM!</v>
      </c>
      <c r="I248" s="177" t="e">
        <f t="shared" si="97"/>
        <v>#NUM!</v>
      </c>
      <c r="J248" s="8"/>
      <c r="K248" s="2" t="str">
        <f t="shared" si="98"/>
        <v>-</v>
      </c>
      <c r="L248" s="2" t="str">
        <f t="shared" si="99"/>
        <v>-</v>
      </c>
      <c r="M248" s="2" t="str">
        <f t="shared" si="100"/>
        <v>-</v>
      </c>
      <c r="N248" s="2"/>
      <c r="O248" s="2" t="str">
        <f t="shared" si="101"/>
        <v>-</v>
      </c>
      <c r="P248" s="1"/>
      <c r="Q248" s="1"/>
      <c r="R248" s="1"/>
      <c r="S248" s="1"/>
      <c r="T248" s="1"/>
      <c r="U248" s="1"/>
      <c r="V248" s="161"/>
      <c r="W248" s="1"/>
      <c r="X248" s="1"/>
      <c r="Y248" s="1"/>
      <c r="Z248" s="1"/>
      <c r="AA248" s="1"/>
      <c r="AB248" s="1"/>
      <c r="AC248" s="1"/>
      <c r="AD248" s="1"/>
      <c r="AI248" t="str">
        <f t="shared" si="91"/>
        <v>Canaan</v>
      </c>
      <c r="AJ248" t="s">
        <v>411</v>
      </c>
      <c r="AK248" s="182">
        <v>2</v>
      </c>
      <c r="AN248" s="97">
        <v>23</v>
      </c>
      <c r="AO248" s="99">
        <v>25</v>
      </c>
      <c r="AP248" s="99">
        <v>30</v>
      </c>
      <c r="AQ248" s="106">
        <v>9935</v>
      </c>
      <c r="AR248" s="106">
        <f t="shared" si="102"/>
        <v>23025</v>
      </c>
      <c r="AS248" t="s">
        <v>1711</v>
      </c>
      <c r="AT248" s="109">
        <f t="shared" si="103"/>
        <v>2309935</v>
      </c>
      <c r="AW248">
        <v>42.09</v>
      </c>
      <c r="AX248">
        <v>0.97</v>
      </c>
      <c r="AY248">
        <v>41.12</v>
      </c>
      <c r="BF248" s="117"/>
      <c r="BI248" s="117"/>
      <c r="BJ248" s="117"/>
      <c r="BV248" s="1"/>
    </row>
    <row r="249" spans="1:74" hidden="1" outlineLevel="1">
      <c r="A249" t="s">
        <v>2830</v>
      </c>
      <c r="B249" s="9" t="s">
        <v>958</v>
      </c>
      <c r="C249" s="1">
        <f t="shared" si="92"/>
        <v>0</v>
      </c>
      <c r="D249" s="7" t="e">
        <f t="shared" si="93"/>
        <v>#N/A</v>
      </c>
      <c r="E249" s="7" t="e">
        <f t="shared" si="94"/>
        <v>#N/A</v>
      </c>
      <c r="F249" s="7">
        <f t="shared" si="95"/>
        <v>0</v>
      </c>
      <c r="G249" s="7">
        <f t="shared" si="90"/>
        <v>0</v>
      </c>
      <c r="H249" s="49" t="e">
        <f t="shared" si="96"/>
        <v>#NUM!</v>
      </c>
      <c r="I249" s="177" t="e">
        <f t="shared" si="97"/>
        <v>#NUM!</v>
      </c>
      <c r="J249" s="8"/>
      <c r="K249" s="2" t="str">
        <f t="shared" si="98"/>
        <v>-</v>
      </c>
      <c r="L249" s="2" t="str">
        <f t="shared" si="99"/>
        <v>-</v>
      </c>
      <c r="M249" s="2" t="str">
        <f t="shared" si="100"/>
        <v>-</v>
      </c>
      <c r="N249" s="2"/>
      <c r="O249" s="2" t="str">
        <f t="shared" si="101"/>
        <v>-</v>
      </c>
      <c r="P249" s="1"/>
      <c r="Q249" s="1"/>
      <c r="R249" s="1"/>
      <c r="S249" s="1"/>
      <c r="T249" s="1"/>
      <c r="U249" s="1"/>
      <c r="V249" s="161"/>
      <c r="W249" s="1"/>
      <c r="X249" s="1"/>
      <c r="Y249" s="1"/>
      <c r="Z249" s="1"/>
      <c r="AA249" s="1"/>
      <c r="AB249" s="1"/>
      <c r="AC249" s="1"/>
      <c r="AD249" s="1"/>
      <c r="AI249" t="str">
        <f t="shared" si="91"/>
        <v>Canton</v>
      </c>
      <c r="AJ249" t="s">
        <v>3078</v>
      </c>
      <c r="AK249" s="182">
        <v>2</v>
      </c>
      <c r="AN249" s="97">
        <v>23</v>
      </c>
      <c r="AO249" s="99">
        <v>17</v>
      </c>
      <c r="AP249" s="99">
        <v>30</v>
      </c>
      <c r="AQ249" s="106">
        <v>10005</v>
      </c>
      <c r="AR249" s="106">
        <f t="shared" si="102"/>
        <v>23017</v>
      </c>
      <c r="AS249" t="s">
        <v>1711</v>
      </c>
      <c r="AT249" s="109">
        <f t="shared" si="103"/>
        <v>2310005</v>
      </c>
      <c r="AW249">
        <v>30.26</v>
      </c>
      <c r="AX249">
        <v>1.32</v>
      </c>
      <c r="AY249">
        <v>28.94</v>
      </c>
      <c r="BF249" s="117"/>
      <c r="BI249" s="117"/>
      <c r="BJ249" s="117"/>
      <c r="BV249" s="1"/>
    </row>
    <row r="250" spans="1:74" hidden="1" outlineLevel="1">
      <c r="A250" t="s">
        <v>2621</v>
      </c>
      <c r="B250" s="9" t="s">
        <v>958</v>
      </c>
      <c r="C250" s="1">
        <f t="shared" si="92"/>
        <v>0</v>
      </c>
      <c r="D250" s="7" t="e">
        <f t="shared" si="93"/>
        <v>#N/A</v>
      </c>
      <c r="E250" s="7" t="e">
        <f t="shared" si="94"/>
        <v>#N/A</v>
      </c>
      <c r="F250" s="7">
        <f t="shared" si="95"/>
        <v>0</v>
      </c>
      <c r="G250" s="7">
        <f t="shared" si="90"/>
        <v>0</v>
      </c>
      <c r="H250" s="49" t="e">
        <f t="shared" si="96"/>
        <v>#NUM!</v>
      </c>
      <c r="I250" s="177" t="e">
        <f t="shared" si="97"/>
        <v>#NUM!</v>
      </c>
      <c r="J250" s="8"/>
      <c r="K250" s="2" t="str">
        <f t="shared" si="98"/>
        <v>-</v>
      </c>
      <c r="L250" s="2" t="str">
        <f t="shared" si="99"/>
        <v>-</v>
      </c>
      <c r="M250" s="2" t="str">
        <f t="shared" si="100"/>
        <v>-</v>
      </c>
      <c r="N250" s="2"/>
      <c r="O250" s="2" t="str">
        <f t="shared" si="101"/>
        <v>-</v>
      </c>
      <c r="P250" s="1"/>
      <c r="Q250" s="1"/>
      <c r="R250" s="1"/>
      <c r="S250" s="1"/>
      <c r="T250" s="1"/>
      <c r="U250" s="1"/>
      <c r="V250" s="161"/>
      <c r="W250" s="1"/>
      <c r="X250" s="1"/>
      <c r="Y250" s="1"/>
      <c r="Z250" s="1"/>
      <c r="AA250" s="1"/>
      <c r="AB250" s="1"/>
      <c r="AC250" s="1"/>
      <c r="AD250" s="1"/>
      <c r="AI250" t="str">
        <f t="shared" si="91"/>
        <v>Cape Elizabeth</v>
      </c>
      <c r="AJ250" t="s">
        <v>2189</v>
      </c>
      <c r="AK250" s="182">
        <v>1</v>
      </c>
      <c r="AN250" s="97">
        <v>23</v>
      </c>
      <c r="AO250" s="99">
        <v>5</v>
      </c>
      <c r="AP250" s="99">
        <v>20</v>
      </c>
      <c r="AQ250" s="106">
        <v>10180</v>
      </c>
      <c r="AR250" s="106">
        <f t="shared" si="102"/>
        <v>23005</v>
      </c>
      <c r="AS250" t="s">
        <v>1711</v>
      </c>
      <c r="AT250" s="109">
        <f t="shared" si="103"/>
        <v>2310180</v>
      </c>
      <c r="AW250">
        <v>58.41</v>
      </c>
      <c r="AX250">
        <v>43.68</v>
      </c>
      <c r="AY250">
        <v>14.73</v>
      </c>
      <c r="BF250" s="117"/>
      <c r="BI250" s="117"/>
      <c r="BJ250" s="117"/>
      <c r="BV250" s="1"/>
    </row>
    <row r="251" spans="1:74" hidden="1" outlineLevel="1">
      <c r="A251" t="s">
        <v>1992</v>
      </c>
      <c r="B251" s="9" t="s">
        <v>958</v>
      </c>
      <c r="C251" s="1">
        <f t="shared" si="92"/>
        <v>0</v>
      </c>
      <c r="D251" s="7" t="e">
        <f t="shared" si="93"/>
        <v>#N/A</v>
      </c>
      <c r="E251" s="7" t="e">
        <f t="shared" si="94"/>
        <v>#N/A</v>
      </c>
      <c r="F251" s="7">
        <f t="shared" si="95"/>
        <v>0</v>
      </c>
      <c r="G251" s="7">
        <f t="shared" si="90"/>
        <v>0</v>
      </c>
      <c r="H251" s="49" t="e">
        <f t="shared" si="96"/>
        <v>#NUM!</v>
      </c>
      <c r="I251" s="177" t="e">
        <f t="shared" si="97"/>
        <v>#NUM!</v>
      </c>
      <c r="J251" s="8"/>
      <c r="K251" s="2" t="str">
        <f t="shared" si="98"/>
        <v>-</v>
      </c>
      <c r="L251" s="2" t="str">
        <f t="shared" si="99"/>
        <v>-</v>
      </c>
      <c r="M251" s="2" t="str">
        <f t="shared" si="100"/>
        <v>-</v>
      </c>
      <c r="N251" s="2"/>
      <c r="O251" s="2" t="str">
        <f t="shared" si="101"/>
        <v>-</v>
      </c>
      <c r="P251" s="1"/>
      <c r="Q251" s="1"/>
      <c r="R251" s="1"/>
      <c r="S251" s="1"/>
      <c r="T251" s="1"/>
      <c r="U251" s="1"/>
      <c r="V251" s="161"/>
      <c r="W251" s="1"/>
      <c r="X251" s="1"/>
      <c r="Y251" s="1"/>
      <c r="Z251" s="1"/>
      <c r="AA251" s="1"/>
      <c r="AB251" s="1"/>
      <c r="AC251" s="1"/>
      <c r="AD251" s="1"/>
      <c r="AI251" t="str">
        <f t="shared" si="91"/>
        <v>Caratunk</v>
      </c>
      <c r="AJ251" t="s">
        <v>411</v>
      </c>
      <c r="AK251" s="182">
        <v>2</v>
      </c>
      <c r="AN251" s="97">
        <v>23</v>
      </c>
      <c r="AO251" s="99">
        <v>25</v>
      </c>
      <c r="AP251" s="99">
        <v>35</v>
      </c>
      <c r="AQ251" s="106">
        <v>10495</v>
      </c>
      <c r="AR251" s="106">
        <f t="shared" si="102"/>
        <v>23025</v>
      </c>
      <c r="AS251" t="s">
        <v>1711</v>
      </c>
      <c r="AT251" s="109">
        <f t="shared" si="103"/>
        <v>2310495</v>
      </c>
      <c r="AW251">
        <v>55.31</v>
      </c>
      <c r="AX251">
        <v>3</v>
      </c>
      <c r="AY251">
        <v>52.31</v>
      </c>
      <c r="BF251" s="117"/>
      <c r="BI251" s="117"/>
      <c r="BJ251" s="117"/>
      <c r="BV251" s="1"/>
    </row>
    <row r="252" spans="1:74" hidden="1" outlineLevel="1">
      <c r="A252" t="s">
        <v>2070</v>
      </c>
      <c r="B252" s="9" t="s">
        <v>958</v>
      </c>
      <c r="C252" s="1">
        <f t="shared" si="92"/>
        <v>0</v>
      </c>
      <c r="D252" s="7" t="e">
        <f t="shared" si="93"/>
        <v>#N/A</v>
      </c>
      <c r="E252" s="7" t="e">
        <f t="shared" si="94"/>
        <v>#N/A</v>
      </c>
      <c r="F252" s="7">
        <f t="shared" si="95"/>
        <v>0</v>
      </c>
      <c r="G252" s="7">
        <f t="shared" si="90"/>
        <v>0</v>
      </c>
      <c r="H252" s="49" t="e">
        <f t="shared" si="96"/>
        <v>#NUM!</v>
      </c>
      <c r="I252" s="177" t="e">
        <f t="shared" si="97"/>
        <v>#NUM!</v>
      </c>
      <c r="J252" s="8"/>
      <c r="K252" s="2" t="str">
        <f t="shared" si="98"/>
        <v>-</v>
      </c>
      <c r="L252" s="2" t="str">
        <f t="shared" si="99"/>
        <v>-</v>
      </c>
      <c r="M252" s="2" t="str">
        <f t="shared" si="100"/>
        <v>-</v>
      </c>
      <c r="N252" s="2"/>
      <c r="O252" s="2" t="str">
        <f t="shared" si="101"/>
        <v>-</v>
      </c>
      <c r="P252" s="1"/>
      <c r="Q252" s="1"/>
      <c r="R252" s="1"/>
      <c r="S252" s="1"/>
      <c r="T252" s="1"/>
      <c r="U252" s="1"/>
      <c r="V252" s="161"/>
      <c r="W252" s="1"/>
      <c r="X252" s="1"/>
      <c r="Y252" s="1"/>
      <c r="Z252" s="1"/>
      <c r="AA252" s="1"/>
      <c r="AB252" s="1"/>
      <c r="AC252" s="1"/>
      <c r="AD252" s="1"/>
      <c r="AI252" t="str">
        <f t="shared" si="91"/>
        <v>Caribou</v>
      </c>
      <c r="AJ252" t="s">
        <v>2860</v>
      </c>
      <c r="AK252" s="182">
        <v>2</v>
      </c>
      <c r="AN252" s="97">
        <v>23</v>
      </c>
      <c r="AO252" s="99">
        <v>3</v>
      </c>
      <c r="AP252" s="99">
        <v>40</v>
      </c>
      <c r="AQ252" s="106">
        <v>10565</v>
      </c>
      <c r="AR252" s="106">
        <f t="shared" si="102"/>
        <v>23003</v>
      </c>
      <c r="AS252" t="s">
        <v>1029</v>
      </c>
      <c r="AT252" s="109">
        <f t="shared" si="103"/>
        <v>2310565</v>
      </c>
      <c r="AW252">
        <v>80.180000000000007</v>
      </c>
      <c r="AX252">
        <v>0.89</v>
      </c>
      <c r="AY252">
        <v>79.290000000000006</v>
      </c>
      <c r="BF252" s="117"/>
      <c r="BI252" s="117"/>
      <c r="BJ252" s="117"/>
      <c r="BV252" s="1"/>
    </row>
    <row r="253" spans="1:74" hidden="1" outlineLevel="1">
      <c r="A253" t="s">
        <v>58</v>
      </c>
      <c r="B253" s="9" t="s">
        <v>958</v>
      </c>
      <c r="C253" s="1">
        <f t="shared" si="92"/>
        <v>0</v>
      </c>
      <c r="D253" s="7" t="e">
        <f t="shared" si="93"/>
        <v>#N/A</v>
      </c>
      <c r="E253" s="7" t="e">
        <f t="shared" si="94"/>
        <v>#N/A</v>
      </c>
      <c r="F253" s="7">
        <f t="shared" si="95"/>
        <v>0</v>
      </c>
      <c r="G253" s="7">
        <f t="shared" si="90"/>
        <v>0</v>
      </c>
      <c r="H253" s="49" t="e">
        <f t="shared" si="96"/>
        <v>#NUM!</v>
      </c>
      <c r="I253" s="177" t="e">
        <f t="shared" si="97"/>
        <v>#NUM!</v>
      </c>
      <c r="J253" s="8"/>
      <c r="K253" s="2" t="str">
        <f t="shared" si="98"/>
        <v>-</v>
      </c>
      <c r="L253" s="2" t="str">
        <f t="shared" si="99"/>
        <v>-</v>
      </c>
      <c r="M253" s="2" t="str">
        <f t="shared" si="100"/>
        <v>-</v>
      </c>
      <c r="N253" s="2"/>
      <c r="O253" s="2" t="str">
        <f t="shared" si="101"/>
        <v>-</v>
      </c>
      <c r="P253" s="1"/>
      <c r="Q253" s="1"/>
      <c r="R253" s="1"/>
      <c r="S253" s="1"/>
      <c r="T253" s="1"/>
      <c r="U253" s="1"/>
      <c r="V253" s="161"/>
      <c r="W253" s="1"/>
      <c r="X253" s="1"/>
      <c r="Y253" s="1"/>
      <c r="Z253" s="1"/>
      <c r="AA253" s="1"/>
      <c r="AB253" s="1"/>
      <c r="AC253" s="1"/>
      <c r="AD253" s="1"/>
      <c r="AI253" t="str">
        <f t="shared" si="91"/>
        <v>Carmel</v>
      </c>
      <c r="AJ253" t="s">
        <v>865</v>
      </c>
      <c r="AK253" s="182">
        <v>2</v>
      </c>
      <c r="AN253" s="97">
        <v>23</v>
      </c>
      <c r="AO253" s="99">
        <v>19</v>
      </c>
      <c r="AP253" s="99">
        <v>35</v>
      </c>
      <c r="AQ253" s="106">
        <v>10670</v>
      </c>
      <c r="AR253" s="106">
        <f t="shared" si="102"/>
        <v>23019</v>
      </c>
      <c r="AS253" t="s">
        <v>1711</v>
      </c>
      <c r="AT253" s="109">
        <f t="shared" si="103"/>
        <v>2310670</v>
      </c>
      <c r="AW253">
        <v>37</v>
      </c>
      <c r="AX253">
        <v>0.46</v>
      </c>
      <c r="AY253">
        <v>36.54</v>
      </c>
      <c r="BF253" s="117"/>
      <c r="BI253" s="117"/>
      <c r="BJ253" s="117"/>
      <c r="BV253" s="1"/>
    </row>
    <row r="254" spans="1:74" hidden="1" outlineLevel="1">
      <c r="A254" t="s">
        <v>39</v>
      </c>
      <c r="B254" s="9" t="s">
        <v>958</v>
      </c>
      <c r="C254" s="1">
        <f t="shared" si="92"/>
        <v>0</v>
      </c>
      <c r="D254" s="7" t="e">
        <f t="shared" si="93"/>
        <v>#N/A</v>
      </c>
      <c r="E254" s="7" t="e">
        <f t="shared" si="94"/>
        <v>#N/A</v>
      </c>
      <c r="F254" s="7">
        <f t="shared" si="95"/>
        <v>0</v>
      </c>
      <c r="G254" s="7">
        <f t="shared" si="90"/>
        <v>0</v>
      </c>
      <c r="H254" s="49" t="e">
        <f t="shared" si="96"/>
        <v>#NUM!</v>
      </c>
      <c r="I254" s="177" t="e">
        <f t="shared" si="97"/>
        <v>#NUM!</v>
      </c>
      <c r="J254" s="8"/>
      <c r="K254" s="2" t="str">
        <f t="shared" si="98"/>
        <v>-</v>
      </c>
      <c r="L254" s="2" t="str">
        <f t="shared" si="99"/>
        <v>-</v>
      </c>
      <c r="M254" s="2" t="str">
        <f t="shared" si="100"/>
        <v>-</v>
      </c>
      <c r="N254" s="2"/>
      <c r="O254" s="2" t="str">
        <f t="shared" si="101"/>
        <v>-</v>
      </c>
      <c r="P254" s="1"/>
      <c r="Q254" s="1"/>
      <c r="R254" s="1"/>
      <c r="S254" s="1"/>
      <c r="T254" s="1"/>
      <c r="U254" s="1"/>
      <c r="V254" s="161"/>
      <c r="W254" s="1"/>
      <c r="X254" s="1"/>
      <c r="Y254" s="1"/>
      <c r="Z254" s="1"/>
      <c r="AA254" s="1"/>
      <c r="AB254" s="1"/>
      <c r="AC254" s="1"/>
      <c r="AD254" s="1"/>
      <c r="AI254" t="str">
        <f t="shared" si="91"/>
        <v>Carrabassett Valley</v>
      </c>
      <c r="AJ254" t="s">
        <v>2409</v>
      </c>
      <c r="AK254" s="182">
        <v>2</v>
      </c>
      <c r="AN254" s="97">
        <v>23</v>
      </c>
      <c r="AO254" s="99">
        <v>7</v>
      </c>
      <c r="AP254" s="99">
        <v>8</v>
      </c>
      <c r="AQ254" s="106">
        <v>10740</v>
      </c>
      <c r="AR254" s="106">
        <f t="shared" si="102"/>
        <v>23007</v>
      </c>
      <c r="AS254" t="s">
        <v>1711</v>
      </c>
      <c r="AT254" s="109">
        <f t="shared" si="103"/>
        <v>2310740</v>
      </c>
      <c r="AW254">
        <v>77.53</v>
      </c>
      <c r="AX254">
        <v>0.15</v>
      </c>
      <c r="AY254">
        <v>77.39</v>
      </c>
      <c r="BF254" s="117"/>
      <c r="BI254" s="117"/>
      <c r="BJ254" s="117"/>
      <c r="BV254" s="1"/>
    </row>
    <row r="255" spans="1:74" hidden="1" outlineLevel="1">
      <c r="A255" t="s">
        <v>1790</v>
      </c>
      <c r="B255" s="9" t="s">
        <v>958</v>
      </c>
      <c r="C255" s="1">
        <f t="shared" si="92"/>
        <v>0</v>
      </c>
      <c r="D255" s="7" t="e">
        <f t="shared" si="93"/>
        <v>#N/A</v>
      </c>
      <c r="E255" s="7" t="e">
        <f t="shared" si="94"/>
        <v>#N/A</v>
      </c>
      <c r="F255" s="7">
        <f t="shared" si="95"/>
        <v>0</v>
      </c>
      <c r="G255" s="7">
        <f t="shared" si="90"/>
        <v>0</v>
      </c>
      <c r="H255" s="49" t="e">
        <f t="shared" si="96"/>
        <v>#NUM!</v>
      </c>
      <c r="I255" s="177" t="e">
        <f t="shared" si="97"/>
        <v>#NUM!</v>
      </c>
      <c r="J255" s="8"/>
      <c r="K255" s="2" t="str">
        <f t="shared" si="98"/>
        <v>-</v>
      </c>
      <c r="L255" s="2" t="str">
        <f t="shared" si="99"/>
        <v>-</v>
      </c>
      <c r="M255" s="2" t="str">
        <f t="shared" si="100"/>
        <v>-</v>
      </c>
      <c r="N255" s="2"/>
      <c r="O255" s="2" t="str">
        <f t="shared" si="101"/>
        <v>-</v>
      </c>
      <c r="P255" s="1"/>
      <c r="Q255" s="1"/>
      <c r="R255" s="1"/>
      <c r="S255" s="1"/>
      <c r="T255" s="1"/>
      <c r="U255" s="1"/>
      <c r="V255" s="161"/>
      <c r="W255" s="1"/>
      <c r="X255" s="1"/>
      <c r="Y255" s="1"/>
      <c r="Z255" s="1"/>
      <c r="AA255" s="1"/>
      <c r="AB255" s="1"/>
      <c r="AC255" s="1"/>
      <c r="AD255" s="1"/>
      <c r="AI255" t="str">
        <f t="shared" si="91"/>
        <v>Carroll</v>
      </c>
      <c r="AJ255" t="s">
        <v>865</v>
      </c>
      <c r="AK255" s="182">
        <v>2</v>
      </c>
      <c r="AN255" s="97">
        <v>23</v>
      </c>
      <c r="AO255" s="99">
        <v>19</v>
      </c>
      <c r="AP255" s="99">
        <v>40</v>
      </c>
      <c r="AQ255" s="106">
        <v>10810</v>
      </c>
      <c r="AR255" s="106">
        <f t="shared" si="102"/>
        <v>23019</v>
      </c>
      <c r="AS255" t="s">
        <v>1082</v>
      </c>
      <c r="AT255" s="109">
        <f t="shared" si="103"/>
        <v>2310810</v>
      </c>
      <c r="AW255">
        <v>44.36</v>
      </c>
      <c r="AX255">
        <v>0.17</v>
      </c>
      <c r="AY255">
        <v>44.18</v>
      </c>
      <c r="BF255" s="117"/>
      <c r="BI255" s="117"/>
      <c r="BJ255" s="117"/>
      <c r="BV255" s="1"/>
    </row>
    <row r="256" spans="1:74" hidden="1" outlineLevel="1">
      <c r="A256" t="s">
        <v>40</v>
      </c>
      <c r="B256" s="9" t="s">
        <v>958</v>
      </c>
      <c r="C256" s="1">
        <f t="shared" si="92"/>
        <v>0</v>
      </c>
      <c r="D256" s="7" t="e">
        <f t="shared" si="93"/>
        <v>#N/A</v>
      </c>
      <c r="E256" s="7" t="e">
        <f t="shared" si="94"/>
        <v>#N/A</v>
      </c>
      <c r="F256" s="7">
        <f t="shared" si="95"/>
        <v>0</v>
      </c>
      <c r="G256" s="7">
        <f t="shared" si="90"/>
        <v>0</v>
      </c>
      <c r="H256" s="49" t="e">
        <f t="shared" si="96"/>
        <v>#NUM!</v>
      </c>
      <c r="I256" s="177" t="e">
        <f t="shared" si="97"/>
        <v>#NUM!</v>
      </c>
      <c r="J256" s="8"/>
      <c r="K256" s="2" t="str">
        <f t="shared" si="98"/>
        <v>-</v>
      </c>
      <c r="L256" s="2" t="str">
        <f t="shared" si="99"/>
        <v>-</v>
      </c>
      <c r="M256" s="2" t="str">
        <f t="shared" si="100"/>
        <v>-</v>
      </c>
      <c r="N256" s="2"/>
      <c r="O256" s="2" t="str">
        <f t="shared" si="101"/>
        <v>-</v>
      </c>
      <c r="P256" s="1"/>
      <c r="Q256" s="1"/>
      <c r="R256" s="1"/>
      <c r="S256" s="1"/>
      <c r="T256" s="1"/>
      <c r="U256" s="1"/>
      <c r="V256" s="161"/>
      <c r="W256" s="1"/>
      <c r="X256" s="1"/>
      <c r="Y256" s="1"/>
      <c r="Z256" s="1"/>
      <c r="AA256" s="1"/>
      <c r="AB256" s="1"/>
      <c r="AC256" s="1"/>
      <c r="AD256" s="1"/>
      <c r="AI256" t="str">
        <f t="shared" si="91"/>
        <v>Carthage</v>
      </c>
      <c r="AJ256" t="s">
        <v>2409</v>
      </c>
      <c r="AK256" s="182">
        <v>2</v>
      </c>
      <c r="AN256" s="97">
        <v>23</v>
      </c>
      <c r="AO256" s="99">
        <v>7</v>
      </c>
      <c r="AP256" s="99">
        <v>10</v>
      </c>
      <c r="AQ256" s="106">
        <v>10915</v>
      </c>
      <c r="AR256" s="106">
        <f t="shared" si="102"/>
        <v>23007</v>
      </c>
      <c r="AS256" t="s">
        <v>1711</v>
      </c>
      <c r="AT256" s="109">
        <f t="shared" si="103"/>
        <v>2310915</v>
      </c>
      <c r="AW256">
        <v>33.299999999999997</v>
      </c>
      <c r="AX256">
        <v>0.12</v>
      </c>
      <c r="AY256">
        <v>33.18</v>
      </c>
      <c r="BF256" s="117"/>
      <c r="BI256" s="117"/>
      <c r="BJ256" s="117"/>
      <c r="BV256" s="1"/>
    </row>
    <row r="257" spans="1:74" hidden="1" outlineLevel="1">
      <c r="A257" t="s">
        <v>2365</v>
      </c>
      <c r="B257" s="9" t="s">
        <v>958</v>
      </c>
      <c r="C257" s="1">
        <f t="shared" si="92"/>
        <v>0</v>
      </c>
      <c r="D257" s="7" t="e">
        <f t="shared" si="93"/>
        <v>#N/A</v>
      </c>
      <c r="E257" s="7" t="e">
        <f t="shared" si="94"/>
        <v>#N/A</v>
      </c>
      <c r="F257" s="7">
        <f t="shared" si="95"/>
        <v>0</v>
      </c>
      <c r="G257" s="7">
        <f t="shared" si="90"/>
        <v>0</v>
      </c>
      <c r="H257" s="49" t="e">
        <f t="shared" si="96"/>
        <v>#NUM!</v>
      </c>
      <c r="I257" s="177" t="e">
        <f t="shared" si="97"/>
        <v>#NUM!</v>
      </c>
      <c r="J257" s="8"/>
      <c r="K257" s="2" t="str">
        <f t="shared" si="98"/>
        <v>-</v>
      </c>
      <c r="L257" s="2" t="str">
        <f t="shared" si="99"/>
        <v>-</v>
      </c>
      <c r="M257" s="2" t="str">
        <f t="shared" si="100"/>
        <v>-</v>
      </c>
      <c r="N257" s="2"/>
      <c r="O257" s="2" t="str">
        <f t="shared" si="101"/>
        <v>-</v>
      </c>
      <c r="P257" s="1"/>
      <c r="Q257" s="1"/>
      <c r="R257" s="1"/>
      <c r="S257" s="1"/>
      <c r="T257" s="1"/>
      <c r="U257" s="1"/>
      <c r="V257" s="161"/>
      <c r="W257" s="1"/>
      <c r="X257" s="1"/>
      <c r="Y257" s="1"/>
      <c r="Z257" s="1"/>
      <c r="AA257" s="1"/>
      <c r="AB257" s="1"/>
      <c r="AC257" s="1"/>
      <c r="AD257" s="1"/>
      <c r="AI257" t="str">
        <f t="shared" si="91"/>
        <v>Cary</v>
      </c>
      <c r="AJ257" t="s">
        <v>2860</v>
      </c>
      <c r="AK257" s="182">
        <v>2</v>
      </c>
      <c r="AN257" s="97">
        <v>23</v>
      </c>
      <c r="AO257" s="99">
        <v>3</v>
      </c>
      <c r="AP257" s="99">
        <v>45</v>
      </c>
      <c r="AQ257" s="106">
        <v>11020</v>
      </c>
      <c r="AR257" s="106">
        <f t="shared" si="102"/>
        <v>23003</v>
      </c>
      <c r="AS257" t="s">
        <v>1082</v>
      </c>
      <c r="AT257" s="109">
        <f t="shared" si="103"/>
        <v>2311020</v>
      </c>
      <c r="AW257">
        <v>18.97</v>
      </c>
      <c r="AX257">
        <v>0</v>
      </c>
      <c r="AY257">
        <v>18.97</v>
      </c>
      <c r="BF257" s="117"/>
      <c r="BI257" s="117"/>
      <c r="BJ257" s="117"/>
      <c r="BV257" s="1"/>
    </row>
    <row r="258" spans="1:74" hidden="1" outlineLevel="1">
      <c r="A258" t="s">
        <v>908</v>
      </c>
      <c r="B258" s="9" t="s">
        <v>958</v>
      </c>
      <c r="C258" s="1">
        <f t="shared" si="92"/>
        <v>0</v>
      </c>
      <c r="D258" s="7" t="e">
        <f t="shared" si="93"/>
        <v>#N/A</v>
      </c>
      <c r="E258" s="7" t="e">
        <f t="shared" si="94"/>
        <v>#N/A</v>
      </c>
      <c r="F258" s="7">
        <f t="shared" si="95"/>
        <v>0</v>
      </c>
      <c r="G258" s="7">
        <f t="shared" ref="G258:G321" si="104">IF(S258&gt;0,RANK(S258,(P258:AD258)),0)</f>
        <v>0</v>
      </c>
      <c r="H258" s="49" t="e">
        <f t="shared" si="96"/>
        <v>#NUM!</v>
      </c>
      <c r="I258" s="177" t="e">
        <f t="shared" si="97"/>
        <v>#NUM!</v>
      </c>
      <c r="J258" s="8"/>
      <c r="K258" s="2" t="str">
        <f t="shared" si="98"/>
        <v>-</v>
      </c>
      <c r="L258" s="2" t="str">
        <f t="shared" si="99"/>
        <v>-</v>
      </c>
      <c r="M258" s="2" t="str">
        <f t="shared" si="100"/>
        <v>-</v>
      </c>
      <c r="N258" s="2"/>
      <c r="O258" s="2" t="str">
        <f t="shared" si="101"/>
        <v>-</v>
      </c>
      <c r="P258" s="1"/>
      <c r="Q258" s="1"/>
      <c r="R258" s="1"/>
      <c r="S258" s="1"/>
      <c r="T258" s="1"/>
      <c r="U258" s="1"/>
      <c r="V258" s="161"/>
      <c r="W258" s="1"/>
      <c r="X258" s="1"/>
      <c r="Y258" s="1"/>
      <c r="Z258" s="1"/>
      <c r="AA258" s="1"/>
      <c r="AB258" s="1"/>
      <c r="AC258" s="1"/>
      <c r="AD258" s="1"/>
      <c r="AI258" t="str">
        <f t="shared" si="91"/>
        <v>Casco</v>
      </c>
      <c r="AJ258" t="s">
        <v>2189</v>
      </c>
      <c r="AK258" s="182">
        <v>1</v>
      </c>
      <c r="AN258" s="97">
        <v>23</v>
      </c>
      <c r="AO258" s="99">
        <v>5</v>
      </c>
      <c r="AP258" s="99">
        <v>25</v>
      </c>
      <c r="AQ258" s="106">
        <v>11125</v>
      </c>
      <c r="AR258" s="106">
        <f t="shared" si="102"/>
        <v>23005</v>
      </c>
      <c r="AS258" t="s">
        <v>1711</v>
      </c>
      <c r="AT258" s="109">
        <f t="shared" si="103"/>
        <v>2311125</v>
      </c>
      <c r="AW258">
        <v>36.43</v>
      </c>
      <c r="AX258">
        <v>5.16</v>
      </c>
      <c r="AY258">
        <v>31.27</v>
      </c>
      <c r="BF258" s="117"/>
      <c r="BI258" s="117"/>
      <c r="BJ258" s="117"/>
      <c r="BV258" s="1"/>
    </row>
    <row r="259" spans="1:74" hidden="1" outlineLevel="1">
      <c r="A259" t="s">
        <v>1131</v>
      </c>
      <c r="B259" s="9" t="s">
        <v>958</v>
      </c>
      <c r="C259" s="1">
        <f t="shared" si="92"/>
        <v>0</v>
      </c>
      <c r="D259" s="7" t="e">
        <f t="shared" si="93"/>
        <v>#N/A</v>
      </c>
      <c r="E259" s="7" t="e">
        <f t="shared" si="94"/>
        <v>#N/A</v>
      </c>
      <c r="F259" s="7">
        <f t="shared" si="95"/>
        <v>0</v>
      </c>
      <c r="G259" s="7">
        <f t="shared" si="104"/>
        <v>0</v>
      </c>
      <c r="H259" s="49" t="e">
        <f t="shared" si="96"/>
        <v>#NUM!</v>
      </c>
      <c r="I259" s="177" t="e">
        <f t="shared" si="97"/>
        <v>#NUM!</v>
      </c>
      <c r="J259" s="8"/>
      <c r="K259" s="2" t="str">
        <f t="shared" si="98"/>
        <v>-</v>
      </c>
      <c r="L259" s="2" t="str">
        <f t="shared" si="99"/>
        <v>-</v>
      </c>
      <c r="M259" s="2" t="str">
        <f t="shared" si="100"/>
        <v>-</v>
      </c>
      <c r="N259" s="2"/>
      <c r="O259" s="2" t="str">
        <f t="shared" si="101"/>
        <v>-</v>
      </c>
      <c r="P259" s="1"/>
      <c r="Q259" s="1"/>
      <c r="R259" s="1"/>
      <c r="S259" s="1"/>
      <c r="T259" s="1"/>
      <c r="U259" s="1"/>
      <c r="V259" s="161"/>
      <c r="W259" s="1"/>
      <c r="X259" s="1"/>
      <c r="Y259" s="1"/>
      <c r="Z259" s="1"/>
      <c r="AA259" s="1"/>
      <c r="AB259" s="1"/>
      <c r="AC259" s="1"/>
      <c r="AD259" s="1"/>
      <c r="AI259" t="str">
        <f t="shared" si="91"/>
        <v>Castine</v>
      </c>
      <c r="AJ259" t="s">
        <v>688</v>
      </c>
      <c r="AK259" s="182">
        <v>2</v>
      </c>
      <c r="AN259" s="97">
        <v>23</v>
      </c>
      <c r="AO259" s="99">
        <v>9</v>
      </c>
      <c r="AP259" s="99">
        <v>40</v>
      </c>
      <c r="AQ259" s="106">
        <v>11265</v>
      </c>
      <c r="AR259" s="106">
        <f t="shared" si="102"/>
        <v>23009</v>
      </c>
      <c r="AS259" t="s">
        <v>1711</v>
      </c>
      <c r="AT259" s="109">
        <f t="shared" si="103"/>
        <v>2311265</v>
      </c>
      <c r="AW259">
        <v>19.989999999999998</v>
      </c>
      <c r="AX259">
        <v>12.19</v>
      </c>
      <c r="AY259">
        <v>7.8</v>
      </c>
      <c r="BF259" s="117"/>
      <c r="BI259" s="117"/>
      <c r="BJ259" s="117"/>
      <c r="BV259" s="1"/>
    </row>
    <row r="260" spans="1:74" hidden="1" outlineLevel="1">
      <c r="A260" t="s">
        <v>1039</v>
      </c>
      <c r="B260" s="9" t="s">
        <v>958</v>
      </c>
      <c r="C260" s="1">
        <f t="shared" si="92"/>
        <v>0</v>
      </c>
      <c r="D260" s="7" t="e">
        <f t="shared" si="93"/>
        <v>#N/A</v>
      </c>
      <c r="E260" s="7" t="e">
        <f t="shared" si="94"/>
        <v>#N/A</v>
      </c>
      <c r="F260" s="7">
        <f t="shared" si="95"/>
        <v>0</v>
      </c>
      <c r="G260" s="7">
        <f t="shared" si="104"/>
        <v>0</v>
      </c>
      <c r="H260" s="49" t="e">
        <f t="shared" si="96"/>
        <v>#NUM!</v>
      </c>
      <c r="I260" s="177" t="e">
        <f t="shared" si="97"/>
        <v>#NUM!</v>
      </c>
      <c r="J260" s="8"/>
      <c r="K260" s="2" t="str">
        <f t="shared" si="98"/>
        <v>-</v>
      </c>
      <c r="L260" s="2" t="str">
        <f t="shared" si="99"/>
        <v>-</v>
      </c>
      <c r="M260" s="2" t="str">
        <f t="shared" si="100"/>
        <v>-</v>
      </c>
      <c r="N260" s="2"/>
      <c r="O260" s="2" t="str">
        <f t="shared" si="101"/>
        <v>-</v>
      </c>
      <c r="P260" s="1"/>
      <c r="Q260" s="1"/>
      <c r="R260" s="1"/>
      <c r="S260" s="1"/>
      <c r="T260" s="1"/>
      <c r="U260" s="1"/>
      <c r="V260" s="161"/>
      <c r="W260" s="1"/>
      <c r="X260" s="1"/>
      <c r="Y260" s="1"/>
      <c r="Z260" s="1"/>
      <c r="AA260" s="1"/>
      <c r="AB260" s="1"/>
      <c r="AC260" s="1"/>
      <c r="AD260" s="1"/>
      <c r="AI260" t="str">
        <f t="shared" ref="AI260:AI325" si="105">A260</f>
        <v>Castle Hill</v>
      </c>
      <c r="AJ260" t="s">
        <v>2860</v>
      </c>
      <c r="AK260" s="182">
        <v>2</v>
      </c>
      <c r="AN260" s="97">
        <v>23</v>
      </c>
      <c r="AO260" s="99">
        <v>3</v>
      </c>
      <c r="AP260" s="99">
        <v>50</v>
      </c>
      <c r="AQ260" s="106">
        <v>11300</v>
      </c>
      <c r="AR260" s="106">
        <f t="shared" si="102"/>
        <v>23003</v>
      </c>
      <c r="AS260" t="s">
        <v>1711</v>
      </c>
      <c r="AT260" s="109">
        <f t="shared" si="103"/>
        <v>2311300</v>
      </c>
      <c r="AW260">
        <v>36.14</v>
      </c>
      <c r="AX260">
        <v>0.46</v>
      </c>
      <c r="AY260">
        <v>35.68</v>
      </c>
      <c r="BF260" s="117"/>
      <c r="BI260" s="117"/>
      <c r="BJ260" s="117"/>
      <c r="BV260" s="1"/>
    </row>
    <row r="261" spans="1:74" hidden="1" outlineLevel="1">
      <c r="A261" t="s">
        <v>20</v>
      </c>
      <c r="B261" s="9" t="s">
        <v>958</v>
      </c>
      <c r="C261" s="1">
        <f t="shared" si="92"/>
        <v>0</v>
      </c>
      <c r="D261" s="7" t="e">
        <f t="shared" si="93"/>
        <v>#N/A</v>
      </c>
      <c r="E261" s="7" t="e">
        <f t="shared" si="94"/>
        <v>#N/A</v>
      </c>
      <c r="F261" s="7">
        <f t="shared" si="95"/>
        <v>0</v>
      </c>
      <c r="G261" s="7">
        <f t="shared" si="104"/>
        <v>0</v>
      </c>
      <c r="H261" s="49" t="e">
        <f t="shared" si="96"/>
        <v>#NUM!</v>
      </c>
      <c r="I261" s="177" t="e">
        <f t="shared" si="97"/>
        <v>#NUM!</v>
      </c>
      <c r="J261" s="8"/>
      <c r="K261" s="2" t="str">
        <f t="shared" si="98"/>
        <v>-</v>
      </c>
      <c r="L261" s="2" t="str">
        <f t="shared" si="99"/>
        <v>-</v>
      </c>
      <c r="M261" s="2" t="str">
        <f t="shared" si="100"/>
        <v>-</v>
      </c>
      <c r="N261" s="2"/>
      <c r="O261" s="2" t="str">
        <f t="shared" si="101"/>
        <v>-</v>
      </c>
      <c r="P261" s="1"/>
      <c r="Q261" s="1"/>
      <c r="R261" s="1"/>
      <c r="S261" s="1"/>
      <c r="T261" s="1"/>
      <c r="U261" s="1"/>
      <c r="V261" s="161"/>
      <c r="W261" s="1"/>
      <c r="X261" s="1"/>
      <c r="Y261" s="1"/>
      <c r="Z261" s="1"/>
      <c r="AA261" s="1"/>
      <c r="AB261" s="1"/>
      <c r="AC261" s="1"/>
      <c r="AD261" s="1"/>
      <c r="AI261" t="str">
        <f t="shared" si="105"/>
        <v>Caswell</v>
      </c>
      <c r="AJ261" t="s">
        <v>2860</v>
      </c>
      <c r="AK261" s="182">
        <v>2</v>
      </c>
      <c r="AN261" s="97">
        <v>23</v>
      </c>
      <c r="AO261" s="99">
        <v>3</v>
      </c>
      <c r="AP261" s="99">
        <v>55</v>
      </c>
      <c r="AQ261" s="106">
        <v>11335</v>
      </c>
      <c r="AR261" s="106">
        <f t="shared" si="102"/>
        <v>23003</v>
      </c>
      <c r="AS261" t="s">
        <v>1711</v>
      </c>
      <c r="AT261" s="109">
        <f t="shared" si="103"/>
        <v>2311335</v>
      </c>
      <c r="AW261">
        <v>41.71</v>
      </c>
      <c r="AX261">
        <v>0.26</v>
      </c>
      <c r="AY261">
        <v>41.45</v>
      </c>
      <c r="BF261" s="117"/>
      <c r="BI261" s="117"/>
      <c r="BJ261" s="117"/>
      <c r="BV261" s="1"/>
    </row>
    <row r="262" spans="1:74" hidden="1" outlineLevel="1">
      <c r="A262" t="s">
        <v>1232</v>
      </c>
      <c r="B262" s="9" t="s">
        <v>958</v>
      </c>
      <c r="C262" s="1">
        <f t="shared" si="92"/>
        <v>0</v>
      </c>
      <c r="D262" s="7" t="e">
        <f t="shared" si="93"/>
        <v>#N/A</v>
      </c>
      <c r="E262" s="7" t="e">
        <f t="shared" si="94"/>
        <v>#N/A</v>
      </c>
      <c r="F262" s="7">
        <f t="shared" si="95"/>
        <v>0</v>
      </c>
      <c r="G262" s="7">
        <f t="shared" si="104"/>
        <v>0</v>
      </c>
      <c r="H262" s="49" t="e">
        <f t="shared" si="96"/>
        <v>#NUM!</v>
      </c>
      <c r="I262" s="177" t="e">
        <f t="shared" si="97"/>
        <v>#NUM!</v>
      </c>
      <c r="J262" s="8"/>
      <c r="K262" s="2" t="str">
        <f t="shared" si="98"/>
        <v>-</v>
      </c>
      <c r="L262" s="2" t="str">
        <f t="shared" si="99"/>
        <v>-</v>
      </c>
      <c r="M262" s="2" t="str">
        <f t="shared" si="100"/>
        <v>-</v>
      </c>
      <c r="N262" s="2"/>
      <c r="O262" s="2" t="str">
        <f t="shared" si="101"/>
        <v>-</v>
      </c>
      <c r="P262" s="1"/>
      <c r="Q262" s="1"/>
      <c r="R262" s="1"/>
      <c r="S262" s="1"/>
      <c r="T262" s="1"/>
      <c r="U262" s="1"/>
      <c r="V262" s="161"/>
      <c r="W262" s="1"/>
      <c r="X262" s="1"/>
      <c r="Y262" s="1"/>
      <c r="Z262" s="1"/>
      <c r="AA262" s="1"/>
      <c r="AB262" s="1"/>
      <c r="AC262" s="1"/>
      <c r="AD262" s="1"/>
      <c r="AI262" t="str">
        <f t="shared" si="105"/>
        <v>Centerville</v>
      </c>
      <c r="AJ262" t="s">
        <v>637</v>
      </c>
      <c r="AK262" s="182">
        <v>2</v>
      </c>
      <c r="AN262" s="97">
        <v>23</v>
      </c>
      <c r="AO262" s="99">
        <v>29</v>
      </c>
      <c r="AP262" s="99">
        <v>35</v>
      </c>
      <c r="AQ262" s="106">
        <v>11755</v>
      </c>
      <c r="AR262" s="106">
        <f t="shared" si="102"/>
        <v>23029</v>
      </c>
      <c r="AS262" t="s">
        <v>1711</v>
      </c>
      <c r="AT262" s="109">
        <f t="shared" si="103"/>
        <v>2311755</v>
      </c>
      <c r="AW262">
        <v>42.99</v>
      </c>
      <c r="AX262">
        <v>1.06</v>
      </c>
      <c r="AY262">
        <v>41.93</v>
      </c>
      <c r="BF262" s="117"/>
      <c r="BI262" s="117"/>
      <c r="BJ262" s="117"/>
      <c r="BV262" s="1"/>
    </row>
    <row r="263" spans="1:74" hidden="1" outlineLevel="1">
      <c r="A263" t="s">
        <v>437</v>
      </c>
      <c r="B263" s="9" t="s">
        <v>958</v>
      </c>
      <c r="C263" s="1">
        <f t="shared" si="92"/>
        <v>0</v>
      </c>
      <c r="D263" s="7" t="e">
        <f t="shared" si="93"/>
        <v>#N/A</v>
      </c>
      <c r="E263" s="7" t="e">
        <f t="shared" si="94"/>
        <v>#N/A</v>
      </c>
      <c r="F263" s="7">
        <f t="shared" si="95"/>
        <v>0</v>
      </c>
      <c r="G263" s="7">
        <f t="shared" si="104"/>
        <v>0</v>
      </c>
      <c r="H263" s="49" t="e">
        <f t="shared" si="96"/>
        <v>#NUM!</v>
      </c>
      <c r="I263" s="177" t="e">
        <f t="shared" si="97"/>
        <v>#NUM!</v>
      </c>
      <c r="J263" s="8"/>
      <c r="K263" s="2" t="str">
        <f t="shared" si="98"/>
        <v>-</v>
      </c>
      <c r="L263" s="2" t="str">
        <f t="shared" si="99"/>
        <v>-</v>
      </c>
      <c r="M263" s="2" t="str">
        <f t="shared" si="100"/>
        <v>-</v>
      </c>
      <c r="N263" s="2"/>
      <c r="O263" s="2" t="str">
        <f t="shared" si="101"/>
        <v>-</v>
      </c>
      <c r="P263" s="1"/>
      <c r="Q263" s="1"/>
      <c r="R263" s="1"/>
      <c r="S263" s="1"/>
      <c r="T263" s="1"/>
      <c r="U263" s="1"/>
      <c r="V263" s="161"/>
      <c r="W263" s="1"/>
      <c r="X263" s="1"/>
      <c r="Y263" s="1"/>
      <c r="Z263" s="1"/>
      <c r="AA263" s="1"/>
      <c r="AB263" s="1"/>
      <c r="AC263" s="1"/>
      <c r="AD263" s="1"/>
      <c r="AI263" t="str">
        <f t="shared" si="105"/>
        <v>Chapman</v>
      </c>
      <c r="AJ263" t="s">
        <v>2860</v>
      </c>
      <c r="AK263" s="182">
        <v>2</v>
      </c>
      <c r="AN263" s="97">
        <v>23</v>
      </c>
      <c r="AO263" s="99">
        <v>3</v>
      </c>
      <c r="AP263" s="99">
        <v>60</v>
      </c>
      <c r="AQ263" s="106">
        <v>12000</v>
      </c>
      <c r="AR263" s="106">
        <f t="shared" si="102"/>
        <v>23003</v>
      </c>
      <c r="AS263" t="s">
        <v>1711</v>
      </c>
      <c r="AT263" s="109">
        <f t="shared" si="103"/>
        <v>2312000</v>
      </c>
      <c r="AW263">
        <v>38.79</v>
      </c>
      <c r="AX263">
        <v>0.42</v>
      </c>
      <c r="AY263">
        <v>38.369999999999997</v>
      </c>
      <c r="BF263" s="117"/>
      <c r="BI263" s="117"/>
      <c r="BJ263" s="117"/>
      <c r="BV263" s="1"/>
    </row>
    <row r="264" spans="1:74" hidden="1" outlineLevel="1">
      <c r="A264" t="s">
        <v>3025</v>
      </c>
      <c r="B264" s="9" t="s">
        <v>958</v>
      </c>
      <c r="C264" s="1">
        <f t="shared" si="92"/>
        <v>0</v>
      </c>
      <c r="D264" s="7" t="e">
        <f t="shared" si="93"/>
        <v>#N/A</v>
      </c>
      <c r="E264" s="7" t="e">
        <f t="shared" si="94"/>
        <v>#N/A</v>
      </c>
      <c r="F264" s="7">
        <f t="shared" si="95"/>
        <v>0</v>
      </c>
      <c r="G264" s="7">
        <f t="shared" si="104"/>
        <v>0</v>
      </c>
      <c r="H264" s="49" t="e">
        <f t="shared" si="96"/>
        <v>#NUM!</v>
      </c>
      <c r="I264" s="177" t="e">
        <f t="shared" si="97"/>
        <v>#NUM!</v>
      </c>
      <c r="J264" s="8"/>
      <c r="K264" s="2" t="str">
        <f t="shared" si="98"/>
        <v>-</v>
      </c>
      <c r="L264" s="2" t="str">
        <f t="shared" si="99"/>
        <v>-</v>
      </c>
      <c r="M264" s="2" t="str">
        <f t="shared" si="100"/>
        <v>-</v>
      </c>
      <c r="N264" s="2"/>
      <c r="O264" s="2" t="str">
        <f t="shared" si="101"/>
        <v>-</v>
      </c>
      <c r="P264" s="1"/>
      <c r="Q264" s="1"/>
      <c r="R264" s="1"/>
      <c r="S264" s="1"/>
      <c r="T264" s="1"/>
      <c r="U264" s="1"/>
      <c r="V264" s="161"/>
      <c r="W264" s="1"/>
      <c r="X264" s="1"/>
      <c r="Y264" s="1"/>
      <c r="Z264" s="1"/>
      <c r="AA264" s="1"/>
      <c r="AB264" s="1"/>
      <c r="AC264" s="1"/>
      <c r="AD264" s="1"/>
      <c r="AI264" t="str">
        <f t="shared" si="105"/>
        <v>Charleston</v>
      </c>
      <c r="AJ264" t="s">
        <v>865</v>
      </c>
      <c r="AK264" s="182">
        <v>2</v>
      </c>
      <c r="AN264" s="97">
        <v>23</v>
      </c>
      <c r="AO264" s="99">
        <v>19</v>
      </c>
      <c r="AP264" s="99">
        <v>45</v>
      </c>
      <c r="AQ264" s="106">
        <v>12105</v>
      </c>
      <c r="AR264" s="106">
        <f t="shared" si="102"/>
        <v>23019</v>
      </c>
      <c r="AS264" t="s">
        <v>1711</v>
      </c>
      <c r="AT264" s="109">
        <f t="shared" si="103"/>
        <v>2312105</v>
      </c>
      <c r="AW264">
        <v>40.229999999999997</v>
      </c>
      <c r="AX264">
        <v>0.02</v>
      </c>
      <c r="AY264">
        <v>40.21</v>
      </c>
      <c r="BF264" s="117"/>
      <c r="BI264" s="117"/>
      <c r="BJ264" s="117"/>
      <c r="BV264" s="1"/>
    </row>
    <row r="265" spans="1:74" hidden="1" outlineLevel="1">
      <c r="A265" t="s">
        <v>1879</v>
      </c>
      <c r="B265" s="9" t="s">
        <v>958</v>
      </c>
      <c r="C265" s="1">
        <f t="shared" si="92"/>
        <v>0</v>
      </c>
      <c r="D265" s="7" t="e">
        <f t="shared" si="93"/>
        <v>#N/A</v>
      </c>
      <c r="E265" s="7" t="e">
        <f t="shared" si="94"/>
        <v>#N/A</v>
      </c>
      <c r="F265" s="7">
        <f t="shared" si="95"/>
        <v>0</v>
      </c>
      <c r="G265" s="7">
        <f t="shared" si="104"/>
        <v>0</v>
      </c>
      <c r="H265" s="49" t="e">
        <f t="shared" si="96"/>
        <v>#NUM!</v>
      </c>
      <c r="I265" s="177" t="e">
        <f t="shared" si="97"/>
        <v>#NUM!</v>
      </c>
      <c r="J265" s="8"/>
      <c r="K265" s="2" t="str">
        <f t="shared" si="98"/>
        <v>-</v>
      </c>
      <c r="L265" s="2" t="str">
        <f t="shared" si="99"/>
        <v>-</v>
      </c>
      <c r="M265" s="2" t="str">
        <f t="shared" si="100"/>
        <v>-</v>
      </c>
      <c r="N265" s="2"/>
      <c r="O265" s="2" t="str">
        <f t="shared" si="101"/>
        <v>-</v>
      </c>
      <c r="P265" s="1"/>
      <c r="Q265" s="1"/>
      <c r="R265" s="1"/>
      <c r="S265" s="1"/>
      <c r="T265" s="1"/>
      <c r="U265" s="1"/>
      <c r="V265" s="161"/>
      <c r="W265" s="1"/>
      <c r="X265" s="1"/>
      <c r="Y265" s="1"/>
      <c r="Z265" s="1"/>
      <c r="AA265" s="1"/>
      <c r="AB265" s="1"/>
      <c r="AC265" s="1"/>
      <c r="AD265" s="1"/>
      <c r="AI265" t="str">
        <f t="shared" si="105"/>
        <v>Charlotte</v>
      </c>
      <c r="AJ265" t="s">
        <v>637</v>
      </c>
      <c r="AK265" s="182">
        <v>2</v>
      </c>
      <c r="AN265" s="97">
        <v>23</v>
      </c>
      <c r="AO265" s="99">
        <v>29</v>
      </c>
      <c r="AP265" s="99">
        <v>40</v>
      </c>
      <c r="AQ265" s="106">
        <v>12175</v>
      </c>
      <c r="AR265" s="106">
        <f t="shared" si="102"/>
        <v>23029</v>
      </c>
      <c r="AS265" t="s">
        <v>1711</v>
      </c>
      <c r="AT265" s="109">
        <f t="shared" si="103"/>
        <v>2312175</v>
      </c>
      <c r="AW265">
        <v>34.049999999999997</v>
      </c>
      <c r="AX265">
        <v>2.75</v>
      </c>
      <c r="AY265">
        <v>31.3</v>
      </c>
      <c r="BF265" s="117"/>
      <c r="BI265" s="117"/>
      <c r="BJ265" s="117"/>
      <c r="BV265" s="1"/>
    </row>
    <row r="266" spans="1:74" s="157" customFormat="1" hidden="1" outlineLevel="1">
      <c r="A266" s="157" t="s">
        <v>3316</v>
      </c>
      <c r="B266" s="9" t="s">
        <v>958</v>
      </c>
      <c r="C266" s="1">
        <f>SUM(P266:AG266)</f>
        <v>0</v>
      </c>
      <c r="D266" s="7" t="e">
        <f>RANK(P266,(P266:AG266))</f>
        <v>#N/A</v>
      </c>
      <c r="E266" s="7" t="e">
        <f>RANK(Q266,(P266:AG266))</f>
        <v>#N/A</v>
      </c>
      <c r="F266" s="7">
        <f>IF(R266&gt;0,RANK(R266,(P266:AG266)),0)</f>
        <v>0</v>
      </c>
      <c r="G266" s="7">
        <f t="shared" si="104"/>
        <v>0</v>
      </c>
      <c r="H266" s="49" t="e">
        <f>MAX(P266:T266)-LARGE(P266:T266,2)</f>
        <v>#NUM!</v>
      </c>
      <c r="I266" s="177" t="e">
        <f>H266/C266</f>
        <v>#NUM!</v>
      </c>
      <c r="J266" s="8"/>
      <c r="K266" s="2" t="str">
        <f>IF(C266=0,"-",P266/C266)</f>
        <v>-</v>
      </c>
      <c r="L266" s="2" t="str">
        <f>IF(C266=0,"-",Q266/C266)</f>
        <v>-</v>
      </c>
      <c r="M266" s="2" t="str">
        <f>IF(C266=0,"-",R266/C266)</f>
        <v>-</v>
      </c>
      <c r="N266" s="2"/>
      <c r="O266" s="2" t="str">
        <f>IF(C266=0,"-",(1-K266-L266-M266))</f>
        <v>-</v>
      </c>
      <c r="P266" s="1"/>
      <c r="Q266" s="1"/>
      <c r="R266" s="1"/>
      <c r="S266" s="1"/>
      <c r="T266" s="1"/>
      <c r="U266" s="1"/>
      <c r="V266" s="161"/>
      <c r="W266" s="1"/>
      <c r="X266" s="1"/>
      <c r="Y266" s="1"/>
      <c r="Z266" s="1"/>
      <c r="AA266" s="1"/>
      <c r="AB266" s="1"/>
      <c r="AI266" s="157" t="str">
        <f t="shared" si="105"/>
        <v>Chebeague Island</v>
      </c>
      <c r="AJ266" s="157" t="s">
        <v>2189</v>
      </c>
      <c r="AK266" s="182">
        <v>1</v>
      </c>
      <c r="AM266" s="97"/>
      <c r="AN266" s="97">
        <v>23</v>
      </c>
      <c r="AO266" s="99">
        <v>5</v>
      </c>
      <c r="AP266" s="99"/>
      <c r="AQ266" s="106">
        <v>12280</v>
      </c>
      <c r="AR266" s="106">
        <f t="shared" si="102"/>
        <v>23005</v>
      </c>
      <c r="AS266" s="157" t="s">
        <v>1711</v>
      </c>
      <c r="AT266" s="157">
        <f t="shared" si="103"/>
        <v>2312280</v>
      </c>
      <c r="AU266" s="1"/>
      <c r="AV266" s="1"/>
      <c r="AW266" s="1"/>
      <c r="AZ266" s="1"/>
      <c r="BA266" s="1"/>
      <c r="BD266" s="168"/>
      <c r="BE266" s="168"/>
      <c r="BF266" s="168"/>
      <c r="BG266" s="1"/>
      <c r="BH266" s="1"/>
      <c r="BI266" s="168"/>
      <c r="BJ266" s="168"/>
      <c r="BK266" s="117"/>
      <c r="BV266" s="1"/>
    </row>
    <row r="267" spans="1:74" hidden="1" outlineLevel="1">
      <c r="A267" t="s">
        <v>1483</v>
      </c>
      <c r="B267" s="9" t="s">
        <v>958</v>
      </c>
      <c r="C267" s="1">
        <f t="shared" si="92"/>
        <v>0</v>
      </c>
      <c r="D267" s="7" t="e">
        <f t="shared" si="93"/>
        <v>#N/A</v>
      </c>
      <c r="E267" s="7" t="e">
        <f t="shared" si="94"/>
        <v>#N/A</v>
      </c>
      <c r="F267" s="7">
        <f t="shared" si="95"/>
        <v>0</v>
      </c>
      <c r="G267" s="7">
        <f t="shared" si="104"/>
        <v>0</v>
      </c>
      <c r="H267" s="49" t="e">
        <f t="shared" si="96"/>
        <v>#NUM!</v>
      </c>
      <c r="I267" s="177" t="e">
        <f t="shared" si="97"/>
        <v>#NUM!</v>
      </c>
      <c r="J267" s="8"/>
      <c r="K267" s="2" t="str">
        <f t="shared" si="98"/>
        <v>-</v>
      </c>
      <c r="L267" s="2" t="str">
        <f t="shared" si="99"/>
        <v>-</v>
      </c>
      <c r="M267" s="2" t="str">
        <f t="shared" si="100"/>
        <v>-</v>
      </c>
      <c r="N267" s="2"/>
      <c r="O267" s="2" t="str">
        <f t="shared" si="101"/>
        <v>-</v>
      </c>
      <c r="P267" s="1"/>
      <c r="Q267" s="1"/>
      <c r="R267" s="1"/>
      <c r="S267" s="1"/>
      <c r="T267" s="1"/>
      <c r="U267" s="1"/>
      <c r="V267" s="161"/>
      <c r="W267" s="1"/>
      <c r="X267" s="1"/>
      <c r="Y267" s="1"/>
      <c r="Z267" s="1"/>
      <c r="AA267" s="1"/>
      <c r="AB267" s="1"/>
      <c r="AC267" s="1"/>
      <c r="AD267" s="1"/>
      <c r="AI267" t="str">
        <f t="shared" si="105"/>
        <v>Chelsea</v>
      </c>
      <c r="AJ267" t="s">
        <v>2581</v>
      </c>
      <c r="AK267" s="182">
        <v>1</v>
      </c>
      <c r="AN267" s="97">
        <v>23</v>
      </c>
      <c r="AO267" s="99">
        <v>11</v>
      </c>
      <c r="AP267" s="99">
        <v>25</v>
      </c>
      <c r="AQ267" s="106">
        <v>12350</v>
      </c>
      <c r="AR267" s="106">
        <f t="shared" si="102"/>
        <v>23011</v>
      </c>
      <c r="AS267" t="s">
        <v>1711</v>
      </c>
      <c r="AT267" s="109">
        <f t="shared" si="103"/>
        <v>2312350</v>
      </c>
      <c r="AW267">
        <v>19.91</v>
      </c>
      <c r="AX267">
        <v>0.4</v>
      </c>
      <c r="AY267">
        <v>19.5</v>
      </c>
      <c r="BF267" s="117"/>
      <c r="BI267" s="117"/>
      <c r="BJ267" s="117"/>
      <c r="BV267" s="1"/>
    </row>
    <row r="268" spans="1:74" hidden="1" outlineLevel="1">
      <c r="A268" t="s">
        <v>1857</v>
      </c>
      <c r="B268" s="9" t="s">
        <v>958</v>
      </c>
      <c r="C268" s="1">
        <f t="shared" si="92"/>
        <v>0</v>
      </c>
      <c r="D268" s="7" t="e">
        <f t="shared" si="93"/>
        <v>#N/A</v>
      </c>
      <c r="E268" s="7" t="e">
        <f t="shared" si="94"/>
        <v>#N/A</v>
      </c>
      <c r="F268" s="7">
        <f t="shared" si="95"/>
        <v>0</v>
      </c>
      <c r="G268" s="7">
        <f t="shared" si="104"/>
        <v>0</v>
      </c>
      <c r="H268" s="49" t="e">
        <f t="shared" si="96"/>
        <v>#NUM!</v>
      </c>
      <c r="I268" s="177" t="e">
        <f t="shared" si="97"/>
        <v>#NUM!</v>
      </c>
      <c r="J268" s="8"/>
      <c r="K268" s="2" t="str">
        <f t="shared" si="98"/>
        <v>-</v>
      </c>
      <c r="L268" s="2" t="str">
        <f t="shared" si="99"/>
        <v>-</v>
      </c>
      <c r="M268" s="2" t="str">
        <f t="shared" si="100"/>
        <v>-</v>
      </c>
      <c r="N268" s="2"/>
      <c r="O268" s="2" t="str">
        <f t="shared" si="101"/>
        <v>-</v>
      </c>
      <c r="P268" s="1"/>
      <c r="Q268" s="1"/>
      <c r="R268" s="1"/>
      <c r="S268" s="1"/>
      <c r="T268" s="1"/>
      <c r="U268" s="1"/>
      <c r="V268" s="161"/>
      <c r="W268" s="1"/>
      <c r="X268" s="1"/>
      <c r="Y268" s="1"/>
      <c r="Z268" s="1"/>
      <c r="AA268" s="1"/>
      <c r="AB268" s="1"/>
      <c r="AC268" s="1"/>
      <c r="AD268" s="1"/>
      <c r="AI268" t="str">
        <f t="shared" si="105"/>
        <v>Cherryfield</v>
      </c>
      <c r="AJ268" t="s">
        <v>637</v>
      </c>
      <c r="AK268" s="182">
        <v>2</v>
      </c>
      <c r="AN268" s="97">
        <v>23</v>
      </c>
      <c r="AO268" s="99">
        <v>29</v>
      </c>
      <c r="AP268" s="99">
        <v>45</v>
      </c>
      <c r="AQ268" s="106">
        <v>12455</v>
      </c>
      <c r="AR268" s="106">
        <f t="shared" si="102"/>
        <v>23029</v>
      </c>
      <c r="AS268" t="s">
        <v>1711</v>
      </c>
      <c r="AT268" s="109">
        <f t="shared" si="103"/>
        <v>2312455</v>
      </c>
      <c r="AW268">
        <v>44.25</v>
      </c>
      <c r="AX268">
        <v>0.52</v>
      </c>
      <c r="AY268">
        <v>43.74</v>
      </c>
      <c r="BF268" s="117"/>
      <c r="BI268" s="117"/>
      <c r="BJ268" s="117"/>
      <c r="BV268" s="1"/>
    </row>
    <row r="269" spans="1:74" hidden="1" outlineLevel="1">
      <c r="A269" t="s">
        <v>2163</v>
      </c>
      <c r="B269" s="9" t="s">
        <v>958</v>
      </c>
      <c r="C269" s="1">
        <f t="shared" si="92"/>
        <v>0</v>
      </c>
      <c r="D269" s="7" t="e">
        <f t="shared" si="93"/>
        <v>#N/A</v>
      </c>
      <c r="E269" s="7" t="e">
        <f t="shared" si="94"/>
        <v>#N/A</v>
      </c>
      <c r="F269" s="7">
        <f t="shared" si="95"/>
        <v>0</v>
      </c>
      <c r="G269" s="7">
        <f t="shared" si="104"/>
        <v>0</v>
      </c>
      <c r="H269" s="49" t="e">
        <f t="shared" si="96"/>
        <v>#NUM!</v>
      </c>
      <c r="I269" s="177" t="e">
        <f t="shared" si="97"/>
        <v>#NUM!</v>
      </c>
      <c r="J269" s="8"/>
      <c r="K269" s="2" t="str">
        <f t="shared" si="98"/>
        <v>-</v>
      </c>
      <c r="L269" s="2" t="str">
        <f t="shared" si="99"/>
        <v>-</v>
      </c>
      <c r="M269" s="2" t="str">
        <f t="shared" si="100"/>
        <v>-</v>
      </c>
      <c r="N269" s="2"/>
      <c r="O269" s="2" t="str">
        <f t="shared" si="101"/>
        <v>-</v>
      </c>
      <c r="P269" s="1"/>
      <c r="Q269" s="1"/>
      <c r="R269" s="1"/>
      <c r="S269" s="1"/>
      <c r="T269" s="1"/>
      <c r="U269" s="1"/>
      <c r="V269" s="161"/>
      <c r="W269" s="1"/>
      <c r="X269" s="1"/>
      <c r="Y269" s="1"/>
      <c r="Z269" s="1"/>
      <c r="AA269" s="1"/>
      <c r="AB269" s="1"/>
      <c r="AC269" s="1"/>
      <c r="AD269" s="1"/>
      <c r="AI269" t="str">
        <f t="shared" si="105"/>
        <v>Chester</v>
      </c>
      <c r="AJ269" t="s">
        <v>865</v>
      </c>
      <c r="AK269" s="182">
        <v>2</v>
      </c>
      <c r="AN269" s="97">
        <v>23</v>
      </c>
      <c r="AO269" s="99">
        <v>19</v>
      </c>
      <c r="AP269" s="99">
        <v>50</v>
      </c>
      <c r="AQ269" s="106">
        <v>12525</v>
      </c>
      <c r="AR269" s="106">
        <f t="shared" si="102"/>
        <v>23019</v>
      </c>
      <c r="AS269" t="s">
        <v>1711</v>
      </c>
      <c r="AT269" s="109">
        <f t="shared" si="103"/>
        <v>2312525</v>
      </c>
      <c r="AW269">
        <v>44.32</v>
      </c>
      <c r="AX269">
        <v>0</v>
      </c>
      <c r="AY269">
        <v>44.31</v>
      </c>
      <c r="BF269" s="117"/>
      <c r="BI269" s="117"/>
      <c r="BJ269" s="117"/>
      <c r="BV269" s="1"/>
    </row>
    <row r="270" spans="1:74" hidden="1" outlineLevel="1">
      <c r="A270" t="s">
        <v>2480</v>
      </c>
      <c r="B270" s="9" t="s">
        <v>958</v>
      </c>
      <c r="C270" s="1">
        <f t="shared" si="92"/>
        <v>0</v>
      </c>
      <c r="D270" s="7" t="e">
        <f t="shared" si="93"/>
        <v>#N/A</v>
      </c>
      <c r="E270" s="7" t="e">
        <f t="shared" si="94"/>
        <v>#N/A</v>
      </c>
      <c r="F270" s="7">
        <f t="shared" si="95"/>
        <v>0</v>
      </c>
      <c r="G270" s="7">
        <f t="shared" si="104"/>
        <v>0</v>
      </c>
      <c r="H270" s="49" t="e">
        <f t="shared" si="96"/>
        <v>#NUM!</v>
      </c>
      <c r="I270" s="177" t="e">
        <f t="shared" si="97"/>
        <v>#NUM!</v>
      </c>
      <c r="J270" s="8"/>
      <c r="K270" s="2" t="str">
        <f t="shared" si="98"/>
        <v>-</v>
      </c>
      <c r="L270" s="2" t="str">
        <f t="shared" si="99"/>
        <v>-</v>
      </c>
      <c r="M270" s="2" t="str">
        <f t="shared" si="100"/>
        <v>-</v>
      </c>
      <c r="N270" s="2"/>
      <c r="O270" s="2" t="str">
        <f t="shared" si="101"/>
        <v>-</v>
      </c>
      <c r="P270" s="1"/>
      <c r="Q270" s="1"/>
      <c r="R270" s="1"/>
      <c r="S270" s="1"/>
      <c r="T270" s="1"/>
      <c r="U270" s="1"/>
      <c r="V270" s="161"/>
      <c r="W270" s="1"/>
      <c r="X270" s="1"/>
      <c r="Y270" s="1"/>
      <c r="Z270" s="1"/>
      <c r="AA270" s="1"/>
      <c r="AB270" s="1"/>
      <c r="AC270" s="1"/>
      <c r="AD270" s="1"/>
      <c r="AI270" t="str">
        <f t="shared" si="105"/>
        <v>Chesterville</v>
      </c>
      <c r="AJ270" t="s">
        <v>2409</v>
      </c>
      <c r="AK270" s="182">
        <v>2</v>
      </c>
      <c r="AN270" s="97">
        <v>23</v>
      </c>
      <c r="AO270" s="99">
        <v>7</v>
      </c>
      <c r="AP270" s="99">
        <v>15</v>
      </c>
      <c r="AQ270" s="106">
        <v>12595</v>
      </c>
      <c r="AR270" s="106">
        <f t="shared" si="102"/>
        <v>23007</v>
      </c>
      <c r="AS270" t="s">
        <v>1711</v>
      </c>
      <c r="AT270" s="109">
        <f t="shared" si="103"/>
        <v>2312595</v>
      </c>
      <c r="AW270">
        <v>37.630000000000003</v>
      </c>
      <c r="AX270">
        <v>1.17</v>
      </c>
      <c r="AY270">
        <v>36.46</v>
      </c>
      <c r="BF270" s="117"/>
      <c r="BI270" s="117"/>
      <c r="BJ270" s="117"/>
      <c r="BV270" s="1"/>
    </row>
    <row r="271" spans="1:74" hidden="1" outlineLevel="1">
      <c r="A271" t="s">
        <v>885</v>
      </c>
      <c r="B271" s="9" t="s">
        <v>958</v>
      </c>
      <c r="C271" s="1">
        <f t="shared" si="92"/>
        <v>0</v>
      </c>
      <c r="D271" s="7" t="e">
        <f t="shared" si="93"/>
        <v>#N/A</v>
      </c>
      <c r="E271" s="7" t="e">
        <f t="shared" si="94"/>
        <v>#N/A</v>
      </c>
      <c r="F271" s="7">
        <f t="shared" si="95"/>
        <v>0</v>
      </c>
      <c r="G271" s="7">
        <f t="shared" si="104"/>
        <v>0</v>
      </c>
      <c r="H271" s="49" t="e">
        <f t="shared" si="96"/>
        <v>#NUM!</v>
      </c>
      <c r="I271" s="177" t="e">
        <f t="shared" si="97"/>
        <v>#NUM!</v>
      </c>
      <c r="J271" s="8"/>
      <c r="K271" s="2" t="str">
        <f t="shared" si="98"/>
        <v>-</v>
      </c>
      <c r="L271" s="2" t="str">
        <f t="shared" si="99"/>
        <v>-</v>
      </c>
      <c r="M271" s="2" t="str">
        <f t="shared" si="100"/>
        <v>-</v>
      </c>
      <c r="N271" s="2"/>
      <c r="O271" s="2" t="str">
        <f t="shared" si="101"/>
        <v>-</v>
      </c>
      <c r="P271" s="1"/>
      <c r="Q271" s="1"/>
      <c r="R271" s="1"/>
      <c r="S271" s="1"/>
      <c r="T271" s="1"/>
      <c r="U271" s="1"/>
      <c r="V271" s="161"/>
      <c r="W271" s="1"/>
      <c r="X271" s="1"/>
      <c r="Y271" s="1"/>
      <c r="Z271" s="1"/>
      <c r="AA271" s="1"/>
      <c r="AB271" s="1"/>
      <c r="AC271" s="1"/>
      <c r="AD271" s="1"/>
      <c r="AI271" t="str">
        <f t="shared" si="105"/>
        <v>China</v>
      </c>
      <c r="AJ271" t="s">
        <v>2581</v>
      </c>
      <c r="AK271" s="182">
        <v>1</v>
      </c>
      <c r="AN271" s="97">
        <v>23</v>
      </c>
      <c r="AO271" s="99">
        <v>11</v>
      </c>
      <c r="AP271" s="99">
        <v>30</v>
      </c>
      <c r="AQ271" s="106">
        <v>12735</v>
      </c>
      <c r="AR271" s="106">
        <f t="shared" si="102"/>
        <v>23011</v>
      </c>
      <c r="AS271" t="s">
        <v>1711</v>
      </c>
      <c r="AT271" s="109">
        <f t="shared" si="103"/>
        <v>2312735</v>
      </c>
      <c r="AW271">
        <v>56.77</v>
      </c>
      <c r="AX271">
        <v>6.93</v>
      </c>
      <c r="AY271">
        <v>49.85</v>
      </c>
      <c r="BF271" s="117"/>
      <c r="BI271" s="117"/>
      <c r="BJ271" s="117"/>
      <c r="BV271" s="1"/>
    </row>
    <row r="272" spans="1:74" hidden="1" outlineLevel="1">
      <c r="A272" t="s">
        <v>1217</v>
      </c>
      <c r="B272" s="9" t="s">
        <v>958</v>
      </c>
      <c r="C272" s="1">
        <f t="shared" si="92"/>
        <v>0</v>
      </c>
      <c r="D272" s="7" t="e">
        <f t="shared" si="93"/>
        <v>#N/A</v>
      </c>
      <c r="E272" s="7" t="e">
        <f t="shared" si="94"/>
        <v>#N/A</v>
      </c>
      <c r="F272" s="7">
        <f t="shared" si="95"/>
        <v>0</v>
      </c>
      <c r="G272" s="7">
        <f t="shared" si="104"/>
        <v>0</v>
      </c>
      <c r="H272" s="49" t="e">
        <f t="shared" si="96"/>
        <v>#NUM!</v>
      </c>
      <c r="I272" s="177" t="e">
        <f t="shared" si="97"/>
        <v>#NUM!</v>
      </c>
      <c r="J272" s="8"/>
      <c r="K272" s="2" t="str">
        <f t="shared" si="98"/>
        <v>-</v>
      </c>
      <c r="L272" s="2" t="str">
        <f t="shared" si="99"/>
        <v>-</v>
      </c>
      <c r="M272" s="2" t="str">
        <f t="shared" si="100"/>
        <v>-</v>
      </c>
      <c r="N272" s="2"/>
      <c r="O272" s="2" t="str">
        <f t="shared" si="101"/>
        <v>-</v>
      </c>
      <c r="P272" s="1"/>
      <c r="Q272" s="1"/>
      <c r="R272" s="1"/>
      <c r="S272" s="1"/>
      <c r="T272" s="1"/>
      <c r="U272" s="1"/>
      <c r="V272" s="161"/>
      <c r="W272" s="1"/>
      <c r="X272" s="1"/>
      <c r="Y272" s="1"/>
      <c r="Z272" s="1"/>
      <c r="AA272" s="1"/>
      <c r="AB272" s="1"/>
      <c r="AC272" s="1"/>
      <c r="AD272" s="1"/>
      <c r="AI272" t="str">
        <f t="shared" si="105"/>
        <v>Clifton</v>
      </c>
      <c r="AJ272" t="s">
        <v>865</v>
      </c>
      <c r="AK272" s="182">
        <v>2</v>
      </c>
      <c r="AN272" s="97">
        <v>23</v>
      </c>
      <c r="AO272" s="99">
        <v>19</v>
      </c>
      <c r="AP272" s="99">
        <v>55</v>
      </c>
      <c r="AQ272" s="106">
        <v>13365</v>
      </c>
      <c r="AR272" s="106">
        <f t="shared" si="102"/>
        <v>23019</v>
      </c>
      <c r="AS272" t="s">
        <v>1711</v>
      </c>
      <c r="AT272" s="109">
        <f t="shared" si="103"/>
        <v>2313365</v>
      </c>
      <c r="AW272">
        <v>35.82</v>
      </c>
      <c r="AX272">
        <v>1.43</v>
      </c>
      <c r="AY272">
        <v>34.39</v>
      </c>
      <c r="BF272" s="117"/>
      <c r="BI272" s="117"/>
      <c r="BJ272" s="117"/>
      <c r="BV272" s="1"/>
    </row>
    <row r="273" spans="1:74" hidden="1" outlineLevel="1">
      <c r="A273" t="s">
        <v>2265</v>
      </c>
      <c r="B273" s="9" t="s">
        <v>958</v>
      </c>
      <c r="C273" s="1">
        <f t="shared" si="92"/>
        <v>0</v>
      </c>
      <c r="D273" s="7" t="e">
        <f t="shared" si="93"/>
        <v>#N/A</v>
      </c>
      <c r="E273" s="7" t="e">
        <f t="shared" si="94"/>
        <v>#N/A</v>
      </c>
      <c r="F273" s="7">
        <f t="shared" si="95"/>
        <v>0</v>
      </c>
      <c r="G273" s="7">
        <f t="shared" si="104"/>
        <v>0</v>
      </c>
      <c r="H273" s="49" t="e">
        <f t="shared" si="96"/>
        <v>#NUM!</v>
      </c>
      <c r="I273" s="177" t="e">
        <f t="shared" si="97"/>
        <v>#NUM!</v>
      </c>
      <c r="J273" s="8"/>
      <c r="K273" s="2" t="str">
        <f t="shared" si="98"/>
        <v>-</v>
      </c>
      <c r="L273" s="2" t="str">
        <f t="shared" si="99"/>
        <v>-</v>
      </c>
      <c r="M273" s="2" t="str">
        <f t="shared" si="100"/>
        <v>-</v>
      </c>
      <c r="N273" s="2"/>
      <c r="O273" s="2" t="str">
        <f t="shared" si="101"/>
        <v>-</v>
      </c>
      <c r="P273" s="1"/>
      <c r="Q273" s="1"/>
      <c r="R273" s="1"/>
      <c r="S273" s="1"/>
      <c r="T273" s="1"/>
      <c r="U273" s="1"/>
      <c r="V273" s="161"/>
      <c r="W273" s="1"/>
      <c r="X273" s="1"/>
      <c r="Y273" s="1"/>
      <c r="Z273" s="1"/>
      <c r="AA273" s="1"/>
      <c r="AB273" s="1"/>
      <c r="AC273" s="1"/>
      <c r="AD273" s="1"/>
      <c r="AI273" t="str">
        <f t="shared" si="105"/>
        <v>Clinton</v>
      </c>
      <c r="AJ273" t="s">
        <v>2581</v>
      </c>
      <c r="AK273" s="182">
        <v>2</v>
      </c>
      <c r="AN273" s="97">
        <v>23</v>
      </c>
      <c r="AO273" s="99">
        <v>11</v>
      </c>
      <c r="AP273" s="99">
        <v>35</v>
      </c>
      <c r="AQ273" s="106">
        <v>13470</v>
      </c>
      <c r="AR273" s="106">
        <f t="shared" si="102"/>
        <v>23011</v>
      </c>
      <c r="AS273" t="s">
        <v>1711</v>
      </c>
      <c r="AT273" s="109">
        <f t="shared" si="103"/>
        <v>2313470</v>
      </c>
      <c r="AW273">
        <v>44.83</v>
      </c>
      <c r="AX273">
        <v>0.95</v>
      </c>
      <c r="AY273">
        <v>43.89</v>
      </c>
      <c r="BF273" s="117"/>
      <c r="BI273" s="117"/>
      <c r="BJ273" s="117"/>
      <c r="BV273" s="1"/>
    </row>
    <row r="274" spans="1:74" hidden="1" outlineLevel="1">
      <c r="A274" t="s">
        <v>1657</v>
      </c>
      <c r="B274" s="9" t="s">
        <v>958</v>
      </c>
      <c r="C274" s="1">
        <f t="shared" si="92"/>
        <v>0</v>
      </c>
      <c r="D274" s="7" t="e">
        <f t="shared" si="93"/>
        <v>#N/A</v>
      </c>
      <c r="E274" s="7" t="e">
        <f t="shared" si="94"/>
        <v>#N/A</v>
      </c>
      <c r="F274" s="7">
        <f t="shared" si="95"/>
        <v>0</v>
      </c>
      <c r="G274" s="7">
        <f t="shared" si="104"/>
        <v>0</v>
      </c>
      <c r="H274" s="49" t="e">
        <f t="shared" si="96"/>
        <v>#NUM!</v>
      </c>
      <c r="I274" s="177" t="e">
        <f t="shared" si="97"/>
        <v>#NUM!</v>
      </c>
      <c r="J274" s="8"/>
      <c r="K274" s="2" t="str">
        <f t="shared" si="98"/>
        <v>-</v>
      </c>
      <c r="L274" s="2" t="str">
        <f t="shared" si="99"/>
        <v>-</v>
      </c>
      <c r="M274" s="2" t="str">
        <f t="shared" si="100"/>
        <v>-</v>
      </c>
      <c r="N274" s="2"/>
      <c r="O274" s="2" t="str">
        <f t="shared" si="101"/>
        <v>-</v>
      </c>
      <c r="P274" s="1"/>
      <c r="Q274" s="1"/>
      <c r="R274" s="1"/>
      <c r="S274" s="1"/>
      <c r="T274" s="1"/>
      <c r="U274" s="1"/>
      <c r="V274" s="161"/>
      <c r="W274" s="1"/>
      <c r="X274" s="1"/>
      <c r="Y274" s="1"/>
      <c r="Z274" s="1"/>
      <c r="AA274" s="1"/>
      <c r="AB274" s="1"/>
      <c r="AC274" s="1"/>
      <c r="AD274" s="1"/>
      <c r="AI274" t="str">
        <f t="shared" si="105"/>
        <v>Codyville</v>
      </c>
      <c r="AJ274" t="s">
        <v>637</v>
      </c>
      <c r="AK274" s="182">
        <v>2</v>
      </c>
      <c r="AN274" s="97">
        <v>23</v>
      </c>
      <c r="AO274" s="99">
        <v>29</v>
      </c>
      <c r="AP274" s="99">
        <v>50</v>
      </c>
      <c r="AQ274" s="106">
        <v>13610</v>
      </c>
      <c r="AR274" s="106">
        <f t="shared" si="102"/>
        <v>23029</v>
      </c>
      <c r="AS274" t="s">
        <v>1082</v>
      </c>
      <c r="AT274" s="109">
        <f t="shared" si="103"/>
        <v>2313610</v>
      </c>
      <c r="AW274">
        <v>54.99</v>
      </c>
      <c r="AX274">
        <v>0.17</v>
      </c>
      <c r="AY274">
        <v>54.82</v>
      </c>
      <c r="BF274" s="117"/>
      <c r="BI274" s="117"/>
      <c r="BJ274" s="117"/>
      <c r="BV274" s="1"/>
    </row>
    <row r="275" spans="1:74" hidden="1" outlineLevel="1">
      <c r="A275" t="s">
        <v>3143</v>
      </c>
      <c r="B275" s="9" t="s">
        <v>958</v>
      </c>
      <c r="C275" s="1">
        <f t="shared" si="92"/>
        <v>0</v>
      </c>
      <c r="D275" s="7" t="e">
        <f t="shared" si="93"/>
        <v>#N/A</v>
      </c>
      <c r="E275" s="7" t="e">
        <f t="shared" si="94"/>
        <v>#N/A</v>
      </c>
      <c r="F275" s="7">
        <f t="shared" si="95"/>
        <v>0</v>
      </c>
      <c r="G275" s="7">
        <f t="shared" si="104"/>
        <v>0</v>
      </c>
      <c r="H275" s="49" t="e">
        <f t="shared" si="96"/>
        <v>#NUM!</v>
      </c>
      <c r="I275" s="177" t="e">
        <f t="shared" si="97"/>
        <v>#NUM!</v>
      </c>
      <c r="J275" s="8"/>
      <c r="K275" s="2" t="str">
        <f t="shared" si="98"/>
        <v>-</v>
      </c>
      <c r="L275" s="2" t="str">
        <f t="shared" si="99"/>
        <v>-</v>
      </c>
      <c r="M275" s="2" t="str">
        <f t="shared" si="100"/>
        <v>-</v>
      </c>
      <c r="N275" s="2"/>
      <c r="O275" s="2" t="str">
        <f t="shared" si="101"/>
        <v>-</v>
      </c>
      <c r="P275" s="1"/>
      <c r="Q275" s="1"/>
      <c r="R275" s="1"/>
      <c r="S275" s="1"/>
      <c r="T275" s="1"/>
      <c r="U275" s="1"/>
      <c r="V275" s="161"/>
      <c r="W275" s="1"/>
      <c r="X275" s="1"/>
      <c r="Y275" s="1"/>
      <c r="Z275" s="1"/>
      <c r="AA275" s="1"/>
      <c r="AB275" s="1"/>
      <c r="AC275" s="1"/>
      <c r="AD275" s="1"/>
      <c r="AI275" t="str">
        <f t="shared" si="105"/>
        <v>Columbia</v>
      </c>
      <c r="AJ275" t="s">
        <v>637</v>
      </c>
      <c r="AK275" s="182">
        <v>2</v>
      </c>
      <c r="AN275" s="97">
        <v>23</v>
      </c>
      <c r="AO275" s="99">
        <v>29</v>
      </c>
      <c r="AP275" s="99">
        <v>55</v>
      </c>
      <c r="AQ275" s="106">
        <v>13750</v>
      </c>
      <c r="AR275" s="106">
        <f t="shared" si="102"/>
        <v>23029</v>
      </c>
      <c r="AS275" t="s">
        <v>1711</v>
      </c>
      <c r="AT275" s="109">
        <f t="shared" si="103"/>
        <v>2313750</v>
      </c>
      <c r="AW275">
        <v>36.270000000000003</v>
      </c>
      <c r="AX275">
        <v>0.27</v>
      </c>
      <c r="AY275">
        <v>36</v>
      </c>
      <c r="BF275" s="117"/>
      <c r="BI275" s="117"/>
      <c r="BJ275" s="117"/>
      <c r="BV275" s="1"/>
    </row>
    <row r="276" spans="1:74" hidden="1" outlineLevel="1">
      <c r="A276" t="s">
        <v>197</v>
      </c>
      <c r="B276" s="9" t="s">
        <v>958</v>
      </c>
      <c r="C276" s="1">
        <f t="shared" si="92"/>
        <v>0</v>
      </c>
      <c r="D276" s="7" t="e">
        <f t="shared" si="93"/>
        <v>#N/A</v>
      </c>
      <c r="E276" s="7" t="e">
        <f t="shared" si="94"/>
        <v>#N/A</v>
      </c>
      <c r="F276" s="7">
        <f t="shared" si="95"/>
        <v>0</v>
      </c>
      <c r="G276" s="7">
        <f t="shared" si="104"/>
        <v>0</v>
      </c>
      <c r="H276" s="49" t="e">
        <f t="shared" si="96"/>
        <v>#NUM!</v>
      </c>
      <c r="I276" s="177" t="e">
        <f t="shared" si="97"/>
        <v>#NUM!</v>
      </c>
      <c r="J276" s="8"/>
      <c r="K276" s="2" t="str">
        <f t="shared" si="98"/>
        <v>-</v>
      </c>
      <c r="L276" s="2" t="str">
        <f t="shared" si="99"/>
        <v>-</v>
      </c>
      <c r="M276" s="2" t="str">
        <f t="shared" si="100"/>
        <v>-</v>
      </c>
      <c r="N276" s="2"/>
      <c r="O276" s="2" t="str">
        <f t="shared" si="101"/>
        <v>-</v>
      </c>
      <c r="P276" s="1"/>
      <c r="Q276" s="1"/>
      <c r="R276" s="1"/>
      <c r="S276" s="1"/>
      <c r="T276" s="1"/>
      <c r="U276" s="1"/>
      <c r="V276" s="161"/>
      <c r="W276" s="1"/>
      <c r="X276" s="1"/>
      <c r="Y276" s="1"/>
      <c r="Z276" s="1"/>
      <c r="AA276" s="1"/>
      <c r="AB276" s="1"/>
      <c r="AC276" s="1"/>
      <c r="AD276" s="1"/>
      <c r="AI276" t="str">
        <f t="shared" si="105"/>
        <v>Columbia Falls</v>
      </c>
      <c r="AJ276" t="s">
        <v>637</v>
      </c>
      <c r="AK276" s="182">
        <v>2</v>
      </c>
      <c r="AN276" s="97">
        <v>23</v>
      </c>
      <c r="AO276" s="99">
        <v>29</v>
      </c>
      <c r="AP276" s="99">
        <v>60</v>
      </c>
      <c r="AQ276" s="106">
        <v>13820</v>
      </c>
      <c r="AR276" s="106">
        <f t="shared" si="102"/>
        <v>23029</v>
      </c>
      <c r="AS276" t="s">
        <v>1711</v>
      </c>
      <c r="AT276" s="109">
        <f t="shared" si="103"/>
        <v>2313820</v>
      </c>
      <c r="AW276">
        <v>24.66</v>
      </c>
      <c r="AX276">
        <v>0.14000000000000001</v>
      </c>
      <c r="AY276">
        <v>24.53</v>
      </c>
      <c r="BF276" s="117"/>
      <c r="BI276" s="117"/>
      <c r="BJ276" s="117"/>
      <c r="BV276" s="1"/>
    </row>
    <row r="277" spans="1:74" hidden="1" outlineLevel="1">
      <c r="A277" t="s">
        <v>1679</v>
      </c>
      <c r="B277" s="9" t="s">
        <v>958</v>
      </c>
      <c r="C277" s="1">
        <f t="shared" si="92"/>
        <v>0</v>
      </c>
      <c r="D277" s="7" t="e">
        <f t="shared" si="93"/>
        <v>#N/A</v>
      </c>
      <c r="E277" s="7" t="e">
        <f t="shared" si="94"/>
        <v>#N/A</v>
      </c>
      <c r="F277" s="7">
        <f t="shared" si="95"/>
        <v>0</v>
      </c>
      <c r="G277" s="7">
        <f t="shared" si="104"/>
        <v>0</v>
      </c>
      <c r="H277" s="49" t="e">
        <f t="shared" si="96"/>
        <v>#NUM!</v>
      </c>
      <c r="I277" s="177" t="e">
        <f t="shared" si="97"/>
        <v>#NUM!</v>
      </c>
      <c r="J277" s="8"/>
      <c r="K277" s="2" t="str">
        <f t="shared" si="98"/>
        <v>-</v>
      </c>
      <c r="L277" s="2" t="str">
        <f t="shared" si="99"/>
        <v>-</v>
      </c>
      <c r="M277" s="2" t="str">
        <f t="shared" si="100"/>
        <v>-</v>
      </c>
      <c r="N277" s="2"/>
      <c r="O277" s="2" t="str">
        <f t="shared" si="101"/>
        <v>-</v>
      </c>
      <c r="P277" s="1"/>
      <c r="Q277" s="1"/>
      <c r="R277" s="1"/>
      <c r="S277" s="1"/>
      <c r="T277" s="1"/>
      <c r="U277" s="1"/>
      <c r="V277" s="161"/>
      <c r="W277" s="1"/>
      <c r="X277" s="1"/>
      <c r="Y277" s="1"/>
      <c r="Z277" s="1"/>
      <c r="AA277" s="1"/>
      <c r="AB277" s="1"/>
      <c r="AC277" s="1"/>
      <c r="AD277" s="1"/>
      <c r="AI277" t="str">
        <f>A277</f>
        <v>Connor</v>
      </c>
      <c r="AJ277" t="s">
        <v>2860</v>
      </c>
      <c r="AK277" s="182">
        <v>2</v>
      </c>
      <c r="AN277" s="97">
        <v>23</v>
      </c>
      <c r="AO277" s="99">
        <v>3</v>
      </c>
      <c r="AP277" s="99">
        <v>63</v>
      </c>
      <c r="AQ277" s="106">
        <v>13900</v>
      </c>
      <c r="AR277" s="106">
        <f t="shared" si="102"/>
        <v>23003</v>
      </c>
      <c r="AS277" t="s">
        <v>1891</v>
      </c>
      <c r="AT277" s="109">
        <f t="shared" si="103"/>
        <v>2313900</v>
      </c>
      <c r="AW277">
        <v>39.51</v>
      </c>
      <c r="AX277">
        <v>0.09</v>
      </c>
      <c r="AY277">
        <v>39.43</v>
      </c>
      <c r="BF277" s="117"/>
      <c r="BI277" s="117"/>
      <c r="BJ277" s="117"/>
      <c r="BV277" s="1"/>
    </row>
    <row r="278" spans="1:74" hidden="1" outlineLevel="1">
      <c r="A278" t="s">
        <v>2401</v>
      </c>
      <c r="B278" s="9" t="s">
        <v>958</v>
      </c>
      <c r="C278" s="1">
        <f t="shared" si="92"/>
        <v>0</v>
      </c>
      <c r="D278" s="7" t="e">
        <f t="shared" si="93"/>
        <v>#N/A</v>
      </c>
      <c r="E278" s="7" t="e">
        <f t="shared" si="94"/>
        <v>#N/A</v>
      </c>
      <c r="F278" s="7">
        <f t="shared" si="95"/>
        <v>0</v>
      </c>
      <c r="G278" s="7">
        <f t="shared" si="104"/>
        <v>0</v>
      </c>
      <c r="H278" s="49" t="e">
        <f t="shared" si="96"/>
        <v>#NUM!</v>
      </c>
      <c r="I278" s="177" t="e">
        <f t="shared" si="97"/>
        <v>#NUM!</v>
      </c>
      <c r="J278" s="8"/>
      <c r="K278" s="2" t="str">
        <f t="shared" si="98"/>
        <v>-</v>
      </c>
      <c r="L278" s="2" t="str">
        <f t="shared" si="99"/>
        <v>-</v>
      </c>
      <c r="M278" s="2" t="str">
        <f t="shared" si="100"/>
        <v>-</v>
      </c>
      <c r="N278" s="2"/>
      <c r="O278" s="2" t="str">
        <f t="shared" si="101"/>
        <v>-</v>
      </c>
      <c r="P278" s="1"/>
      <c r="Q278" s="1"/>
      <c r="R278" s="1"/>
      <c r="S278" s="1"/>
      <c r="T278" s="1"/>
      <c r="U278" s="1"/>
      <c r="V278" s="161"/>
      <c r="W278" s="1"/>
      <c r="X278" s="1"/>
      <c r="Y278" s="1"/>
      <c r="Z278" s="1"/>
      <c r="AA278" s="1"/>
      <c r="AB278" s="1"/>
      <c r="AC278" s="1"/>
      <c r="AD278" s="1"/>
      <c r="AI278" t="str">
        <f>A278</f>
        <v>Cooper</v>
      </c>
      <c r="AJ278" t="s">
        <v>637</v>
      </c>
      <c r="AK278" s="182">
        <v>2</v>
      </c>
      <c r="AN278" s="97">
        <v>23</v>
      </c>
      <c r="AO278" s="99">
        <v>29</v>
      </c>
      <c r="AP278" s="99">
        <v>65</v>
      </c>
      <c r="AQ278" s="106">
        <v>14100</v>
      </c>
      <c r="AR278" s="106">
        <f t="shared" si="102"/>
        <v>23029</v>
      </c>
      <c r="AS278" t="s">
        <v>1711</v>
      </c>
      <c r="AT278" s="109">
        <f t="shared" si="103"/>
        <v>2314100</v>
      </c>
      <c r="AW278">
        <v>32.909999999999997</v>
      </c>
      <c r="AX278">
        <v>1.79</v>
      </c>
      <c r="AY278">
        <v>31.11</v>
      </c>
      <c r="BF278" s="117"/>
      <c r="BI278" s="117"/>
      <c r="BJ278" s="117"/>
      <c r="BV278" s="1"/>
    </row>
    <row r="279" spans="1:74" hidden="1" outlineLevel="1">
      <c r="A279" t="s">
        <v>309</v>
      </c>
      <c r="B279" s="9" t="s">
        <v>958</v>
      </c>
      <c r="C279" s="1">
        <f t="shared" si="92"/>
        <v>0</v>
      </c>
      <c r="D279" s="7" t="e">
        <f t="shared" si="93"/>
        <v>#N/A</v>
      </c>
      <c r="E279" s="7" t="e">
        <f t="shared" si="94"/>
        <v>#N/A</v>
      </c>
      <c r="F279" s="7">
        <f t="shared" si="95"/>
        <v>0</v>
      </c>
      <c r="G279" s="7">
        <f t="shared" si="104"/>
        <v>0</v>
      </c>
      <c r="H279" s="49" t="e">
        <f t="shared" si="96"/>
        <v>#NUM!</v>
      </c>
      <c r="I279" s="177" t="e">
        <f t="shared" si="97"/>
        <v>#NUM!</v>
      </c>
      <c r="J279" s="8"/>
      <c r="K279" s="2" t="str">
        <f t="shared" si="98"/>
        <v>-</v>
      </c>
      <c r="L279" s="2" t="str">
        <f t="shared" si="99"/>
        <v>-</v>
      </c>
      <c r="M279" s="2" t="str">
        <f t="shared" si="100"/>
        <v>-</v>
      </c>
      <c r="N279" s="2"/>
      <c r="O279" s="2" t="str">
        <f t="shared" si="101"/>
        <v>-</v>
      </c>
      <c r="P279" s="1"/>
      <c r="Q279" s="1"/>
      <c r="R279" s="1"/>
      <c r="S279" s="1"/>
      <c r="T279" s="1"/>
      <c r="U279" s="1"/>
      <c r="V279" s="161"/>
      <c r="W279" s="1"/>
      <c r="X279" s="1"/>
      <c r="Y279" s="1"/>
      <c r="Z279" s="1"/>
      <c r="AA279" s="1"/>
      <c r="AB279" s="1"/>
      <c r="AC279" s="1"/>
      <c r="AD279" s="1"/>
      <c r="AI279" t="str">
        <f t="shared" si="105"/>
        <v>Coplin</v>
      </c>
      <c r="AJ279" t="s">
        <v>2409</v>
      </c>
      <c r="AK279" s="182">
        <v>2</v>
      </c>
      <c r="AN279" s="97">
        <v>23</v>
      </c>
      <c r="AO279" s="99">
        <v>7</v>
      </c>
      <c r="AP279" s="99">
        <v>20</v>
      </c>
      <c r="AQ279" s="106">
        <v>14205</v>
      </c>
      <c r="AR279" s="106">
        <f t="shared" si="102"/>
        <v>23007</v>
      </c>
      <c r="AS279" t="s">
        <v>1082</v>
      </c>
      <c r="AT279" s="109">
        <f t="shared" si="103"/>
        <v>2314205</v>
      </c>
      <c r="AW279">
        <v>33.06</v>
      </c>
      <c r="AX279">
        <v>0</v>
      </c>
      <c r="AY279">
        <v>33.06</v>
      </c>
      <c r="BF279" s="117"/>
      <c r="BI279" s="117"/>
      <c r="BJ279" s="117"/>
      <c r="BV279" s="1"/>
    </row>
    <row r="280" spans="1:74" hidden="1" outlineLevel="1">
      <c r="A280" t="s">
        <v>2053</v>
      </c>
      <c r="B280" s="9" t="s">
        <v>958</v>
      </c>
      <c r="C280" s="1">
        <f t="shared" si="92"/>
        <v>0</v>
      </c>
      <c r="D280" s="7" t="e">
        <f t="shared" si="93"/>
        <v>#N/A</v>
      </c>
      <c r="E280" s="7" t="e">
        <f t="shared" si="94"/>
        <v>#N/A</v>
      </c>
      <c r="F280" s="7">
        <f t="shared" si="95"/>
        <v>0</v>
      </c>
      <c r="G280" s="7">
        <f t="shared" si="104"/>
        <v>0</v>
      </c>
      <c r="H280" s="49" t="e">
        <f t="shared" si="96"/>
        <v>#NUM!</v>
      </c>
      <c r="I280" s="177" t="e">
        <f t="shared" si="97"/>
        <v>#NUM!</v>
      </c>
      <c r="J280" s="8"/>
      <c r="K280" s="2" t="str">
        <f t="shared" si="98"/>
        <v>-</v>
      </c>
      <c r="L280" s="2" t="str">
        <f t="shared" si="99"/>
        <v>-</v>
      </c>
      <c r="M280" s="2" t="str">
        <f t="shared" si="100"/>
        <v>-</v>
      </c>
      <c r="N280" s="2"/>
      <c r="O280" s="2" t="str">
        <f t="shared" si="101"/>
        <v>-</v>
      </c>
      <c r="P280" s="1"/>
      <c r="Q280" s="1"/>
      <c r="R280" s="1"/>
      <c r="S280" s="1"/>
      <c r="T280" s="1"/>
      <c r="U280" s="1"/>
      <c r="V280" s="161"/>
      <c r="W280" s="1"/>
      <c r="X280" s="1"/>
      <c r="Y280" s="1"/>
      <c r="Z280" s="1"/>
      <c r="AA280" s="1"/>
      <c r="AB280" s="1"/>
      <c r="AC280" s="1"/>
      <c r="AD280" s="1"/>
      <c r="AI280" t="str">
        <f t="shared" si="105"/>
        <v>Corinna</v>
      </c>
      <c r="AJ280" t="s">
        <v>865</v>
      </c>
      <c r="AK280" s="182">
        <v>2</v>
      </c>
      <c r="AN280" s="97">
        <v>23</v>
      </c>
      <c r="AO280" s="99">
        <v>19</v>
      </c>
      <c r="AP280" s="99">
        <v>60</v>
      </c>
      <c r="AQ280" s="106">
        <v>14310</v>
      </c>
      <c r="AR280" s="106">
        <f t="shared" si="102"/>
        <v>23019</v>
      </c>
      <c r="AS280" t="s">
        <v>1711</v>
      </c>
      <c r="AT280" s="109">
        <f t="shared" si="103"/>
        <v>2314310</v>
      </c>
      <c r="AW280">
        <v>39.44</v>
      </c>
      <c r="AX280">
        <v>0.78</v>
      </c>
      <c r="AY280">
        <v>38.659999999999997</v>
      </c>
      <c r="BF280" s="117"/>
      <c r="BI280" s="117"/>
      <c r="BJ280" s="117"/>
      <c r="BV280" s="1"/>
    </row>
    <row r="281" spans="1:74" hidden="1" outlineLevel="1">
      <c r="A281" t="s">
        <v>2988</v>
      </c>
      <c r="B281" s="9" t="s">
        <v>958</v>
      </c>
      <c r="C281" s="1">
        <f t="shared" si="92"/>
        <v>0</v>
      </c>
      <c r="D281" s="7" t="e">
        <f t="shared" si="93"/>
        <v>#N/A</v>
      </c>
      <c r="E281" s="7" t="e">
        <f t="shared" si="94"/>
        <v>#N/A</v>
      </c>
      <c r="F281" s="7">
        <f t="shared" si="95"/>
        <v>0</v>
      </c>
      <c r="G281" s="7">
        <f t="shared" si="104"/>
        <v>0</v>
      </c>
      <c r="H281" s="49" t="e">
        <f t="shared" si="96"/>
        <v>#NUM!</v>
      </c>
      <c r="I281" s="177" t="e">
        <f t="shared" si="97"/>
        <v>#NUM!</v>
      </c>
      <c r="J281" s="8"/>
      <c r="K281" s="2" t="str">
        <f t="shared" si="98"/>
        <v>-</v>
      </c>
      <c r="L281" s="2" t="str">
        <f t="shared" si="99"/>
        <v>-</v>
      </c>
      <c r="M281" s="2" t="str">
        <f t="shared" si="100"/>
        <v>-</v>
      </c>
      <c r="N281" s="2"/>
      <c r="O281" s="2" t="str">
        <f t="shared" si="101"/>
        <v>-</v>
      </c>
      <c r="P281" s="1"/>
      <c r="Q281" s="1"/>
      <c r="R281" s="1"/>
      <c r="S281" s="1"/>
      <c r="T281" s="1"/>
      <c r="U281" s="1"/>
      <c r="V281" s="161"/>
      <c r="W281" s="1"/>
      <c r="X281" s="1"/>
      <c r="Y281" s="1"/>
      <c r="Z281" s="1"/>
      <c r="AA281" s="1"/>
      <c r="AB281" s="1"/>
      <c r="AC281" s="1"/>
      <c r="AD281" s="1"/>
      <c r="AI281" t="str">
        <f t="shared" si="105"/>
        <v>Corinth</v>
      </c>
      <c r="AJ281" t="s">
        <v>865</v>
      </c>
      <c r="AK281" s="182">
        <v>2</v>
      </c>
      <c r="AN281" s="97">
        <v>23</v>
      </c>
      <c r="AO281" s="99">
        <v>19</v>
      </c>
      <c r="AP281" s="99">
        <v>65</v>
      </c>
      <c r="AQ281" s="106">
        <v>14380</v>
      </c>
      <c r="AR281" s="106">
        <f t="shared" si="102"/>
        <v>23019</v>
      </c>
      <c r="AS281" t="s">
        <v>1711</v>
      </c>
      <c r="AT281" s="109">
        <f t="shared" si="103"/>
        <v>2314380</v>
      </c>
      <c r="AW281">
        <v>40.15</v>
      </c>
      <c r="AX281">
        <v>0</v>
      </c>
      <c r="AY281">
        <v>40.15</v>
      </c>
      <c r="BF281" s="117"/>
      <c r="BI281" s="117"/>
      <c r="BJ281" s="117"/>
      <c r="BV281" s="1"/>
    </row>
    <row r="282" spans="1:74" hidden="1" outlineLevel="1">
      <c r="A282" t="s">
        <v>1684</v>
      </c>
      <c r="B282" s="9" t="s">
        <v>958</v>
      </c>
      <c r="C282" s="1">
        <f t="shared" si="92"/>
        <v>0</v>
      </c>
      <c r="D282" s="7" t="e">
        <f t="shared" si="93"/>
        <v>#N/A</v>
      </c>
      <c r="E282" s="7" t="e">
        <f t="shared" si="94"/>
        <v>#N/A</v>
      </c>
      <c r="F282" s="7">
        <f t="shared" si="95"/>
        <v>0</v>
      </c>
      <c r="G282" s="7">
        <f t="shared" si="104"/>
        <v>0</v>
      </c>
      <c r="H282" s="49" t="e">
        <f t="shared" si="96"/>
        <v>#NUM!</v>
      </c>
      <c r="I282" s="177" t="e">
        <f t="shared" si="97"/>
        <v>#NUM!</v>
      </c>
      <c r="J282" s="8"/>
      <c r="K282" s="2" t="str">
        <f t="shared" si="98"/>
        <v>-</v>
      </c>
      <c r="L282" s="2" t="str">
        <f t="shared" si="99"/>
        <v>-</v>
      </c>
      <c r="M282" s="2" t="str">
        <f t="shared" si="100"/>
        <v>-</v>
      </c>
      <c r="N282" s="2"/>
      <c r="O282" s="2" t="str">
        <f t="shared" si="101"/>
        <v>-</v>
      </c>
      <c r="P282" s="1"/>
      <c r="Q282" s="1"/>
      <c r="R282" s="1"/>
      <c r="S282" s="1"/>
      <c r="T282" s="1"/>
      <c r="U282" s="1"/>
      <c r="V282" s="161"/>
      <c r="W282" s="1"/>
      <c r="X282" s="1"/>
      <c r="Y282" s="1"/>
      <c r="Z282" s="1"/>
      <c r="AA282" s="1"/>
      <c r="AB282" s="1"/>
      <c r="AC282" s="1"/>
      <c r="AD282" s="1"/>
      <c r="AI282" t="str">
        <f t="shared" si="105"/>
        <v>Cornish</v>
      </c>
      <c r="AJ282" t="s">
        <v>937</v>
      </c>
      <c r="AK282" s="182">
        <v>1</v>
      </c>
      <c r="AN282" s="97">
        <v>23</v>
      </c>
      <c r="AO282" s="99">
        <v>31</v>
      </c>
      <c r="AP282" s="99">
        <v>35</v>
      </c>
      <c r="AQ282" s="106">
        <v>14485</v>
      </c>
      <c r="AR282" s="106">
        <f t="shared" si="102"/>
        <v>23031</v>
      </c>
      <c r="AS282" t="s">
        <v>1711</v>
      </c>
      <c r="AT282" s="109">
        <f t="shared" si="103"/>
        <v>2314485</v>
      </c>
      <c r="AW282">
        <v>22.28</v>
      </c>
      <c r="AX282">
        <v>0.18</v>
      </c>
      <c r="AY282">
        <v>22.1</v>
      </c>
      <c r="BF282" s="117"/>
      <c r="BI282" s="117"/>
      <c r="BJ282" s="117"/>
      <c r="BV282" s="1"/>
    </row>
    <row r="283" spans="1:74" hidden="1" outlineLevel="1">
      <c r="A283" t="s">
        <v>1583</v>
      </c>
      <c r="B283" s="9" t="s">
        <v>958</v>
      </c>
      <c r="C283" s="1">
        <f t="shared" si="92"/>
        <v>0</v>
      </c>
      <c r="D283" s="7" t="e">
        <f t="shared" si="93"/>
        <v>#N/A</v>
      </c>
      <c r="E283" s="7" t="e">
        <f t="shared" si="94"/>
        <v>#N/A</v>
      </c>
      <c r="F283" s="7">
        <f t="shared" si="95"/>
        <v>0</v>
      </c>
      <c r="G283" s="7">
        <f t="shared" si="104"/>
        <v>0</v>
      </c>
      <c r="H283" s="49" t="e">
        <f t="shared" si="96"/>
        <v>#NUM!</v>
      </c>
      <c r="I283" s="177" t="e">
        <f t="shared" si="97"/>
        <v>#NUM!</v>
      </c>
      <c r="J283" s="8"/>
      <c r="K283" s="2" t="str">
        <f t="shared" si="98"/>
        <v>-</v>
      </c>
      <c r="L283" s="2" t="str">
        <f t="shared" si="99"/>
        <v>-</v>
      </c>
      <c r="M283" s="2" t="str">
        <f t="shared" si="100"/>
        <v>-</v>
      </c>
      <c r="N283" s="2"/>
      <c r="O283" s="2" t="str">
        <f t="shared" si="101"/>
        <v>-</v>
      </c>
      <c r="P283" s="1"/>
      <c r="Q283" s="1"/>
      <c r="R283" s="1"/>
      <c r="S283" s="1"/>
      <c r="T283" s="1"/>
      <c r="U283" s="1"/>
      <c r="V283" s="161"/>
      <c r="W283" s="1"/>
      <c r="X283" s="1"/>
      <c r="Y283" s="1"/>
      <c r="Z283" s="1"/>
      <c r="AA283" s="1"/>
      <c r="AB283" s="1"/>
      <c r="AC283" s="1"/>
      <c r="AD283" s="1"/>
      <c r="AI283" t="str">
        <f t="shared" si="105"/>
        <v>Cornville</v>
      </c>
      <c r="AJ283" t="s">
        <v>411</v>
      </c>
      <c r="AK283" s="182">
        <v>2</v>
      </c>
      <c r="AN283" s="97">
        <v>23</v>
      </c>
      <c r="AO283" s="99">
        <v>25</v>
      </c>
      <c r="AP283" s="99">
        <v>40</v>
      </c>
      <c r="AQ283" s="106">
        <v>14555</v>
      </c>
      <c r="AR283" s="106">
        <f t="shared" si="102"/>
        <v>23025</v>
      </c>
      <c r="AS283" t="s">
        <v>1711</v>
      </c>
      <c r="AT283" s="109">
        <f t="shared" si="103"/>
        <v>2314555</v>
      </c>
      <c r="AW283">
        <v>40.65</v>
      </c>
      <c r="AX283">
        <v>0.21</v>
      </c>
      <c r="AY283">
        <v>40.450000000000003</v>
      </c>
      <c r="BF283" s="117"/>
      <c r="BI283" s="117"/>
      <c r="BJ283" s="117"/>
      <c r="BV283" s="1"/>
    </row>
    <row r="284" spans="1:74" hidden="1" outlineLevel="1">
      <c r="A284" t="s">
        <v>1937</v>
      </c>
      <c r="B284" s="9" t="s">
        <v>958</v>
      </c>
      <c r="C284" s="1">
        <f t="shared" si="92"/>
        <v>0</v>
      </c>
      <c r="D284" s="7" t="e">
        <f t="shared" si="93"/>
        <v>#N/A</v>
      </c>
      <c r="E284" s="7" t="e">
        <f t="shared" si="94"/>
        <v>#N/A</v>
      </c>
      <c r="F284" s="7">
        <f t="shared" si="95"/>
        <v>0</v>
      </c>
      <c r="G284" s="7">
        <f t="shared" si="104"/>
        <v>0</v>
      </c>
      <c r="H284" s="49" t="e">
        <f t="shared" si="96"/>
        <v>#NUM!</v>
      </c>
      <c r="I284" s="177" t="e">
        <f t="shared" si="97"/>
        <v>#NUM!</v>
      </c>
      <c r="J284" s="8"/>
      <c r="K284" s="2" t="str">
        <f t="shared" si="98"/>
        <v>-</v>
      </c>
      <c r="L284" s="2" t="str">
        <f t="shared" si="99"/>
        <v>-</v>
      </c>
      <c r="M284" s="2" t="str">
        <f t="shared" si="100"/>
        <v>-</v>
      </c>
      <c r="N284" s="2"/>
      <c r="O284" s="2" t="str">
        <f t="shared" si="101"/>
        <v>-</v>
      </c>
      <c r="P284" s="1"/>
      <c r="Q284" s="1"/>
      <c r="R284" s="1"/>
      <c r="S284" s="1"/>
      <c r="T284" s="1"/>
      <c r="U284" s="1"/>
      <c r="V284" s="161"/>
      <c r="W284" s="1"/>
      <c r="X284" s="1"/>
      <c r="Y284" s="1"/>
      <c r="Z284" s="1"/>
      <c r="AA284" s="1"/>
      <c r="AB284" s="1"/>
      <c r="AC284" s="1"/>
      <c r="AD284" s="1"/>
      <c r="AI284" t="str">
        <f t="shared" si="105"/>
        <v>Cranberry Isles</v>
      </c>
      <c r="AJ284" t="s">
        <v>688</v>
      </c>
      <c r="AK284" s="182">
        <v>2</v>
      </c>
      <c r="AN284" s="97">
        <v>23</v>
      </c>
      <c r="AO284" s="99">
        <v>9</v>
      </c>
      <c r="AP284" s="99">
        <v>45</v>
      </c>
      <c r="AQ284" s="106">
        <v>14905</v>
      </c>
      <c r="AR284" s="106">
        <f t="shared" si="102"/>
        <v>23009</v>
      </c>
      <c r="AS284" t="s">
        <v>1711</v>
      </c>
      <c r="AT284" s="109">
        <f t="shared" si="103"/>
        <v>2314905</v>
      </c>
      <c r="AW284">
        <v>42.41</v>
      </c>
      <c r="AX284">
        <v>39.229999999999997</v>
      </c>
      <c r="AY284">
        <v>3.17</v>
      </c>
      <c r="BF284" s="117"/>
      <c r="BI284" s="117"/>
      <c r="BJ284" s="117"/>
      <c r="BV284" s="1"/>
    </row>
    <row r="285" spans="1:74" hidden="1" outlineLevel="1">
      <c r="A285" t="s">
        <v>2685</v>
      </c>
      <c r="B285" s="9" t="s">
        <v>958</v>
      </c>
      <c r="C285" s="1">
        <f t="shared" si="92"/>
        <v>0</v>
      </c>
      <c r="D285" s="7" t="e">
        <f t="shared" si="93"/>
        <v>#N/A</v>
      </c>
      <c r="E285" s="7" t="e">
        <f t="shared" si="94"/>
        <v>#N/A</v>
      </c>
      <c r="F285" s="7">
        <f t="shared" si="95"/>
        <v>0</v>
      </c>
      <c r="G285" s="7">
        <f t="shared" si="104"/>
        <v>0</v>
      </c>
      <c r="H285" s="49" t="e">
        <f t="shared" si="96"/>
        <v>#NUM!</v>
      </c>
      <c r="I285" s="177" t="e">
        <f t="shared" si="97"/>
        <v>#NUM!</v>
      </c>
      <c r="J285" s="8"/>
      <c r="K285" s="2" t="str">
        <f t="shared" si="98"/>
        <v>-</v>
      </c>
      <c r="L285" s="2" t="str">
        <f t="shared" si="99"/>
        <v>-</v>
      </c>
      <c r="M285" s="2" t="str">
        <f t="shared" si="100"/>
        <v>-</v>
      </c>
      <c r="N285" s="2"/>
      <c r="O285" s="2" t="str">
        <f t="shared" si="101"/>
        <v>-</v>
      </c>
      <c r="P285" s="1"/>
      <c r="Q285" s="1"/>
      <c r="R285" s="1"/>
      <c r="S285" s="1"/>
      <c r="T285" s="1"/>
      <c r="U285" s="1"/>
      <c r="V285" s="161"/>
      <c r="W285" s="1"/>
      <c r="X285" s="1"/>
      <c r="Y285" s="1"/>
      <c r="Z285" s="1"/>
      <c r="AA285" s="1"/>
      <c r="AB285" s="1"/>
      <c r="AC285" s="1"/>
      <c r="AD285" s="1"/>
      <c r="AI285" t="str">
        <f t="shared" si="105"/>
        <v>Crawford</v>
      </c>
      <c r="AJ285" t="s">
        <v>637</v>
      </c>
      <c r="AK285" s="182">
        <v>2</v>
      </c>
      <c r="AN285" s="97">
        <v>23</v>
      </c>
      <c r="AO285" s="99">
        <v>29</v>
      </c>
      <c r="AP285" s="99">
        <v>70</v>
      </c>
      <c r="AQ285" s="106">
        <v>14940</v>
      </c>
      <c r="AR285" s="106">
        <f t="shared" si="102"/>
        <v>23029</v>
      </c>
      <c r="AS285" t="s">
        <v>1711</v>
      </c>
      <c r="AT285" s="109">
        <f t="shared" si="103"/>
        <v>2314940</v>
      </c>
      <c r="AW285">
        <v>37.68</v>
      </c>
      <c r="AX285">
        <v>3.09</v>
      </c>
      <c r="AY285">
        <v>34.590000000000003</v>
      </c>
      <c r="BF285" s="117"/>
      <c r="BI285" s="117"/>
      <c r="BJ285" s="117"/>
      <c r="BV285" s="1"/>
    </row>
    <row r="286" spans="1:74" hidden="1" outlineLevel="1">
      <c r="A286" t="s">
        <v>1938</v>
      </c>
      <c r="B286" s="9" t="s">
        <v>958</v>
      </c>
      <c r="C286" s="1">
        <f t="shared" si="92"/>
        <v>0</v>
      </c>
      <c r="D286" s="7" t="e">
        <f t="shared" si="93"/>
        <v>#N/A</v>
      </c>
      <c r="E286" s="7" t="e">
        <f t="shared" si="94"/>
        <v>#N/A</v>
      </c>
      <c r="F286" s="7">
        <f t="shared" si="95"/>
        <v>0</v>
      </c>
      <c r="G286" s="7">
        <f t="shared" si="104"/>
        <v>0</v>
      </c>
      <c r="H286" s="49" t="e">
        <f t="shared" si="96"/>
        <v>#NUM!</v>
      </c>
      <c r="I286" s="177" t="e">
        <f t="shared" si="97"/>
        <v>#NUM!</v>
      </c>
      <c r="J286" s="8"/>
      <c r="K286" s="2" t="str">
        <f t="shared" si="98"/>
        <v>-</v>
      </c>
      <c r="L286" s="2" t="str">
        <f t="shared" si="99"/>
        <v>-</v>
      </c>
      <c r="M286" s="2" t="str">
        <f t="shared" si="100"/>
        <v>-</v>
      </c>
      <c r="N286" s="2"/>
      <c r="O286" s="2" t="str">
        <f t="shared" si="101"/>
        <v>-</v>
      </c>
      <c r="P286" s="1"/>
      <c r="Q286" s="1"/>
      <c r="R286" s="1"/>
      <c r="S286" s="1"/>
      <c r="T286" s="1"/>
      <c r="U286" s="1"/>
      <c r="V286" s="161"/>
      <c r="W286" s="1"/>
      <c r="X286" s="1"/>
      <c r="Y286" s="1"/>
      <c r="Z286" s="1"/>
      <c r="AA286" s="1"/>
      <c r="AB286" s="1"/>
      <c r="AC286" s="1"/>
      <c r="AD286" s="1"/>
      <c r="AI286" t="str">
        <f t="shared" si="105"/>
        <v>Crystal</v>
      </c>
      <c r="AJ286" t="s">
        <v>2860</v>
      </c>
      <c r="AK286" s="182">
        <v>2</v>
      </c>
      <c r="AN286" s="97">
        <v>23</v>
      </c>
      <c r="AO286" s="99">
        <v>3</v>
      </c>
      <c r="AP286" s="99">
        <v>65</v>
      </c>
      <c r="AQ286" s="106">
        <v>15395</v>
      </c>
      <c r="AR286" s="106">
        <f t="shared" si="102"/>
        <v>23003</v>
      </c>
      <c r="AS286" t="s">
        <v>1711</v>
      </c>
      <c r="AT286" s="109">
        <f t="shared" si="103"/>
        <v>2315395</v>
      </c>
      <c r="AW286">
        <v>40.159999999999997</v>
      </c>
      <c r="AX286">
        <v>0.03</v>
      </c>
      <c r="AY286">
        <v>40.130000000000003</v>
      </c>
      <c r="BF286" s="117"/>
      <c r="BI286" s="117"/>
      <c r="BJ286" s="117"/>
      <c r="BV286" s="1"/>
    </row>
    <row r="287" spans="1:74" hidden="1" outlineLevel="1">
      <c r="A287" t="s">
        <v>2189</v>
      </c>
      <c r="B287" s="9" t="s">
        <v>958</v>
      </c>
      <c r="C287" s="1">
        <f t="shared" si="92"/>
        <v>0</v>
      </c>
      <c r="D287" s="7" t="e">
        <f t="shared" si="93"/>
        <v>#N/A</v>
      </c>
      <c r="E287" s="7" t="e">
        <f t="shared" si="94"/>
        <v>#N/A</v>
      </c>
      <c r="F287" s="7">
        <f t="shared" si="95"/>
        <v>0</v>
      </c>
      <c r="G287" s="7">
        <f t="shared" si="104"/>
        <v>0</v>
      </c>
      <c r="H287" s="49" t="e">
        <f t="shared" si="96"/>
        <v>#NUM!</v>
      </c>
      <c r="I287" s="177" t="e">
        <f t="shared" si="97"/>
        <v>#NUM!</v>
      </c>
      <c r="J287" s="8"/>
      <c r="K287" s="2" t="str">
        <f t="shared" si="98"/>
        <v>-</v>
      </c>
      <c r="L287" s="2" t="str">
        <f t="shared" si="99"/>
        <v>-</v>
      </c>
      <c r="M287" s="2" t="str">
        <f t="shared" si="100"/>
        <v>-</v>
      </c>
      <c r="N287" s="2"/>
      <c r="O287" s="2" t="str">
        <f t="shared" si="101"/>
        <v>-</v>
      </c>
      <c r="P287" s="1"/>
      <c r="Q287" s="1"/>
      <c r="R287" s="1"/>
      <c r="S287" s="1"/>
      <c r="T287" s="1"/>
      <c r="U287" s="1"/>
      <c r="V287" s="161"/>
      <c r="W287" s="1"/>
      <c r="X287" s="1"/>
      <c r="Y287" s="1"/>
      <c r="Z287" s="1"/>
      <c r="AA287" s="1"/>
      <c r="AB287" s="1"/>
      <c r="AC287" s="1"/>
      <c r="AD287" s="1"/>
      <c r="AI287" t="str">
        <f t="shared" si="105"/>
        <v>Cumberland</v>
      </c>
      <c r="AJ287" t="s">
        <v>2189</v>
      </c>
      <c r="AK287" s="182">
        <v>1</v>
      </c>
      <c r="AN287" s="97">
        <v>23</v>
      </c>
      <c r="AO287" s="99">
        <v>5</v>
      </c>
      <c r="AP287" s="99">
        <v>30</v>
      </c>
      <c r="AQ287" s="106">
        <v>15430</v>
      </c>
      <c r="AR287" s="106">
        <f t="shared" si="102"/>
        <v>23005</v>
      </c>
      <c r="AS287" t="s">
        <v>1711</v>
      </c>
      <c r="AT287" s="109">
        <f t="shared" si="103"/>
        <v>2315430</v>
      </c>
      <c r="AW287">
        <v>46.37</v>
      </c>
      <c r="AX287">
        <v>20.3</v>
      </c>
      <c r="AY287">
        <v>26.07</v>
      </c>
      <c r="BF287" s="117"/>
      <c r="BI287" s="117"/>
      <c r="BJ287" s="117"/>
      <c r="BV287" s="1"/>
    </row>
    <row r="288" spans="1:74" hidden="1" outlineLevel="1">
      <c r="A288" t="s">
        <v>1935</v>
      </c>
      <c r="B288" s="9" t="s">
        <v>958</v>
      </c>
      <c r="C288" s="1">
        <f t="shared" si="92"/>
        <v>0</v>
      </c>
      <c r="D288" s="7" t="e">
        <f t="shared" si="93"/>
        <v>#N/A</v>
      </c>
      <c r="E288" s="7" t="e">
        <f t="shared" si="94"/>
        <v>#N/A</v>
      </c>
      <c r="F288" s="7">
        <f t="shared" si="95"/>
        <v>0</v>
      </c>
      <c r="G288" s="7">
        <f t="shared" si="104"/>
        <v>0</v>
      </c>
      <c r="H288" s="49" t="e">
        <f t="shared" si="96"/>
        <v>#NUM!</v>
      </c>
      <c r="I288" s="177" t="e">
        <f t="shared" si="97"/>
        <v>#NUM!</v>
      </c>
      <c r="J288" s="8"/>
      <c r="K288" s="2" t="str">
        <f t="shared" si="98"/>
        <v>-</v>
      </c>
      <c r="L288" s="2" t="str">
        <f t="shared" si="99"/>
        <v>-</v>
      </c>
      <c r="M288" s="2" t="str">
        <f t="shared" si="100"/>
        <v>-</v>
      </c>
      <c r="N288" s="2"/>
      <c r="O288" s="2" t="str">
        <f t="shared" si="101"/>
        <v>-</v>
      </c>
      <c r="P288" s="1"/>
      <c r="Q288" s="1"/>
      <c r="R288" s="1"/>
      <c r="S288" s="1"/>
      <c r="T288" s="1"/>
      <c r="U288" s="1"/>
      <c r="V288" s="161"/>
      <c r="W288" s="1"/>
      <c r="X288" s="1"/>
      <c r="Y288" s="1"/>
      <c r="Z288" s="1"/>
      <c r="AA288" s="1"/>
      <c r="AB288" s="1"/>
      <c r="AC288" s="1"/>
      <c r="AD288" s="1"/>
      <c r="AI288" t="str">
        <f t="shared" si="105"/>
        <v>Cushing</v>
      </c>
      <c r="AJ288" t="s">
        <v>786</v>
      </c>
      <c r="AK288" s="182">
        <v>1</v>
      </c>
      <c r="AN288" s="97">
        <v>23</v>
      </c>
      <c r="AO288" s="99">
        <v>13</v>
      </c>
      <c r="AP288" s="99">
        <v>15</v>
      </c>
      <c r="AQ288" s="106">
        <v>15780</v>
      </c>
      <c r="AR288" s="106">
        <f t="shared" si="102"/>
        <v>23013</v>
      </c>
      <c r="AS288" t="s">
        <v>1711</v>
      </c>
      <c r="AT288" s="109">
        <f t="shared" si="103"/>
        <v>2315780</v>
      </c>
      <c r="AW288">
        <v>26.11</v>
      </c>
      <c r="AX288">
        <v>6.72</v>
      </c>
      <c r="AY288">
        <v>19.399999999999999</v>
      </c>
      <c r="BF288" s="117"/>
      <c r="BI288" s="117"/>
      <c r="BJ288" s="117"/>
      <c r="BV288" s="1"/>
    </row>
    <row r="289" spans="1:74" hidden="1" outlineLevel="1">
      <c r="A289" t="s">
        <v>1326</v>
      </c>
      <c r="B289" s="9" t="s">
        <v>958</v>
      </c>
      <c r="C289" s="1">
        <f t="shared" si="92"/>
        <v>0</v>
      </c>
      <c r="D289" s="7" t="e">
        <f t="shared" si="93"/>
        <v>#N/A</v>
      </c>
      <c r="E289" s="7" t="e">
        <f t="shared" si="94"/>
        <v>#N/A</v>
      </c>
      <c r="F289" s="7">
        <f t="shared" si="95"/>
        <v>0</v>
      </c>
      <c r="G289" s="7">
        <f t="shared" si="104"/>
        <v>0</v>
      </c>
      <c r="H289" s="49" t="e">
        <f t="shared" si="96"/>
        <v>#NUM!</v>
      </c>
      <c r="I289" s="177" t="e">
        <f t="shared" si="97"/>
        <v>#NUM!</v>
      </c>
      <c r="J289" s="8"/>
      <c r="K289" s="2" t="str">
        <f t="shared" si="98"/>
        <v>-</v>
      </c>
      <c r="L289" s="2" t="str">
        <f t="shared" si="99"/>
        <v>-</v>
      </c>
      <c r="M289" s="2" t="str">
        <f t="shared" si="100"/>
        <v>-</v>
      </c>
      <c r="N289" s="2"/>
      <c r="O289" s="2" t="str">
        <f t="shared" si="101"/>
        <v>-</v>
      </c>
      <c r="P289" s="1"/>
      <c r="Q289" s="1"/>
      <c r="R289" s="1"/>
      <c r="S289" s="1"/>
      <c r="T289" s="1"/>
      <c r="U289" s="1"/>
      <c r="V289" s="161"/>
      <c r="W289" s="1"/>
      <c r="X289" s="1"/>
      <c r="Y289" s="1"/>
      <c r="Z289" s="1"/>
      <c r="AA289" s="1"/>
      <c r="AB289" s="1"/>
      <c r="AC289" s="1"/>
      <c r="AD289" s="1"/>
      <c r="AI289" t="str">
        <f t="shared" si="105"/>
        <v>Cutler</v>
      </c>
      <c r="AJ289" t="s">
        <v>637</v>
      </c>
      <c r="AK289" s="182">
        <v>2</v>
      </c>
      <c r="AN289" s="97">
        <v>23</v>
      </c>
      <c r="AO289" s="99">
        <v>29</v>
      </c>
      <c r="AP289" s="99">
        <v>75</v>
      </c>
      <c r="AQ289" s="106">
        <v>15920</v>
      </c>
      <c r="AR289" s="106">
        <f t="shared" si="102"/>
        <v>23029</v>
      </c>
      <c r="AS289" t="s">
        <v>1711</v>
      </c>
      <c r="AT289" s="109">
        <f t="shared" si="103"/>
        <v>2315920</v>
      </c>
      <c r="AW289">
        <v>116.34</v>
      </c>
      <c r="AX289">
        <v>69.34</v>
      </c>
      <c r="AY289">
        <v>47</v>
      </c>
      <c r="BF289" s="117"/>
      <c r="BI289" s="117"/>
      <c r="BJ289" s="117"/>
      <c r="BV289" s="1"/>
    </row>
    <row r="290" spans="1:74" hidden="1" outlineLevel="1">
      <c r="A290" t="s">
        <v>554</v>
      </c>
      <c r="B290" s="9" t="s">
        <v>958</v>
      </c>
      <c r="C290" s="1">
        <f t="shared" si="92"/>
        <v>0</v>
      </c>
      <c r="D290" s="7" t="e">
        <f t="shared" si="93"/>
        <v>#N/A</v>
      </c>
      <c r="E290" s="7" t="e">
        <f t="shared" si="94"/>
        <v>#N/A</v>
      </c>
      <c r="F290" s="7">
        <f t="shared" si="95"/>
        <v>0</v>
      </c>
      <c r="G290" s="7">
        <f t="shared" si="104"/>
        <v>0</v>
      </c>
      <c r="H290" s="49" t="e">
        <f t="shared" si="96"/>
        <v>#NUM!</v>
      </c>
      <c r="I290" s="177" t="e">
        <f t="shared" si="97"/>
        <v>#NUM!</v>
      </c>
      <c r="J290" s="8"/>
      <c r="K290" s="2" t="str">
        <f t="shared" si="98"/>
        <v>-</v>
      </c>
      <c r="L290" s="2" t="str">
        <f t="shared" si="99"/>
        <v>-</v>
      </c>
      <c r="M290" s="2" t="str">
        <f t="shared" si="100"/>
        <v>-</v>
      </c>
      <c r="N290" s="2"/>
      <c r="O290" s="2" t="str">
        <f t="shared" si="101"/>
        <v>-</v>
      </c>
      <c r="P290" s="1"/>
      <c r="Q290" s="1"/>
      <c r="R290" s="1"/>
      <c r="S290" s="1"/>
      <c r="T290" s="1"/>
      <c r="U290" s="1"/>
      <c r="V290" s="161"/>
      <c r="W290" s="1"/>
      <c r="X290" s="1"/>
      <c r="Y290" s="1"/>
      <c r="Z290" s="1"/>
      <c r="AA290" s="1"/>
      <c r="AB290" s="1"/>
      <c r="AC290" s="1"/>
      <c r="AD290" s="1"/>
      <c r="AI290" t="str">
        <f t="shared" si="105"/>
        <v>Cyr</v>
      </c>
      <c r="AJ290" t="s">
        <v>2860</v>
      </c>
      <c r="AK290" s="182">
        <v>2</v>
      </c>
      <c r="AN290" s="97">
        <v>23</v>
      </c>
      <c r="AO290" s="99">
        <v>3</v>
      </c>
      <c r="AP290" s="99">
        <v>70</v>
      </c>
      <c r="AQ290" s="106">
        <v>15990</v>
      </c>
      <c r="AR290" s="106">
        <f t="shared" si="102"/>
        <v>23003</v>
      </c>
      <c r="AS290" t="s">
        <v>1082</v>
      </c>
      <c r="AT290" s="109">
        <f t="shared" si="103"/>
        <v>2315990</v>
      </c>
      <c r="AW290">
        <v>38.43</v>
      </c>
      <c r="AX290">
        <v>0</v>
      </c>
      <c r="AY290">
        <v>38.43</v>
      </c>
      <c r="BF290" s="117"/>
      <c r="BI290" s="117"/>
      <c r="BJ290" s="117"/>
      <c r="BV290" s="1"/>
    </row>
    <row r="291" spans="1:74" hidden="1" outlineLevel="1">
      <c r="A291" t="s">
        <v>247</v>
      </c>
      <c r="B291" s="9" t="s">
        <v>958</v>
      </c>
      <c r="C291" s="1">
        <f t="shared" si="92"/>
        <v>0</v>
      </c>
      <c r="D291" s="7" t="e">
        <f t="shared" si="93"/>
        <v>#N/A</v>
      </c>
      <c r="E291" s="7" t="e">
        <f t="shared" si="94"/>
        <v>#N/A</v>
      </c>
      <c r="F291" s="7">
        <f t="shared" si="95"/>
        <v>0</v>
      </c>
      <c r="G291" s="7">
        <f t="shared" si="104"/>
        <v>0</v>
      </c>
      <c r="H291" s="49" t="e">
        <f t="shared" si="96"/>
        <v>#NUM!</v>
      </c>
      <c r="I291" s="177" t="e">
        <f t="shared" si="97"/>
        <v>#NUM!</v>
      </c>
      <c r="J291" s="8"/>
      <c r="K291" s="2" t="str">
        <f t="shared" si="98"/>
        <v>-</v>
      </c>
      <c r="L291" s="2" t="str">
        <f t="shared" si="99"/>
        <v>-</v>
      </c>
      <c r="M291" s="2" t="str">
        <f t="shared" si="100"/>
        <v>-</v>
      </c>
      <c r="N291" s="2"/>
      <c r="O291" s="2" t="str">
        <f t="shared" si="101"/>
        <v>-</v>
      </c>
      <c r="P291" s="1"/>
      <c r="Q291" s="1"/>
      <c r="R291" s="1"/>
      <c r="S291" s="1"/>
      <c r="T291" s="1"/>
      <c r="U291" s="1"/>
      <c r="V291" s="161"/>
      <c r="W291" s="1"/>
      <c r="X291" s="1"/>
      <c r="Y291" s="1"/>
      <c r="Z291" s="1"/>
      <c r="AA291" s="1"/>
      <c r="AB291" s="1"/>
      <c r="AC291" s="1"/>
      <c r="AD291" s="1"/>
      <c r="AI291" t="str">
        <f t="shared" si="105"/>
        <v>Dallas</v>
      </c>
      <c r="AJ291" t="s">
        <v>2409</v>
      </c>
      <c r="AK291" s="182">
        <v>2</v>
      </c>
      <c r="AN291" s="97">
        <v>23</v>
      </c>
      <c r="AO291" s="99">
        <v>7</v>
      </c>
      <c r="AP291" s="99">
        <v>25</v>
      </c>
      <c r="AQ291" s="106">
        <v>16165</v>
      </c>
      <c r="AR291" s="106">
        <f t="shared" si="102"/>
        <v>23007</v>
      </c>
      <c r="AS291" t="s">
        <v>1082</v>
      </c>
      <c r="AT291" s="109">
        <f t="shared" si="103"/>
        <v>2316165</v>
      </c>
      <c r="AW291">
        <v>40.44</v>
      </c>
      <c r="AX291">
        <v>1.4</v>
      </c>
      <c r="AY291">
        <v>39.04</v>
      </c>
      <c r="BF291" s="117"/>
      <c r="BI291" s="117"/>
      <c r="BJ291" s="117"/>
      <c r="BV291" s="1"/>
    </row>
    <row r="292" spans="1:74" hidden="1" outlineLevel="1">
      <c r="A292" t="s">
        <v>1075</v>
      </c>
      <c r="B292" s="9" t="s">
        <v>958</v>
      </c>
      <c r="C292" s="1">
        <f t="shared" si="92"/>
        <v>0</v>
      </c>
      <c r="D292" s="7" t="e">
        <f t="shared" si="93"/>
        <v>#N/A</v>
      </c>
      <c r="E292" s="7" t="e">
        <f t="shared" si="94"/>
        <v>#N/A</v>
      </c>
      <c r="F292" s="7">
        <f t="shared" si="95"/>
        <v>0</v>
      </c>
      <c r="G292" s="7">
        <f t="shared" si="104"/>
        <v>0</v>
      </c>
      <c r="H292" s="49" t="e">
        <f t="shared" si="96"/>
        <v>#NUM!</v>
      </c>
      <c r="I292" s="177" t="e">
        <f t="shared" si="97"/>
        <v>#NUM!</v>
      </c>
      <c r="J292" s="8"/>
      <c r="K292" s="2" t="str">
        <f t="shared" si="98"/>
        <v>-</v>
      </c>
      <c r="L292" s="2" t="str">
        <f t="shared" si="99"/>
        <v>-</v>
      </c>
      <c r="M292" s="2" t="str">
        <f t="shared" si="100"/>
        <v>-</v>
      </c>
      <c r="N292" s="2"/>
      <c r="O292" s="2" t="str">
        <f t="shared" si="101"/>
        <v>-</v>
      </c>
      <c r="P292" s="1"/>
      <c r="Q292" s="1"/>
      <c r="R292" s="1"/>
      <c r="S292" s="1"/>
      <c r="T292" s="1"/>
      <c r="U292" s="1"/>
      <c r="V292" s="161"/>
      <c r="W292" s="1"/>
      <c r="X292" s="1"/>
      <c r="Y292" s="1"/>
      <c r="Z292" s="1"/>
      <c r="AA292" s="1"/>
      <c r="AB292" s="1"/>
      <c r="AC292" s="1"/>
      <c r="AD292" s="1"/>
      <c r="AI292" t="str">
        <f t="shared" si="105"/>
        <v>Damariscotta</v>
      </c>
      <c r="AJ292" t="s">
        <v>223</v>
      </c>
      <c r="AK292" s="182">
        <v>1</v>
      </c>
      <c r="AN292" s="97">
        <v>23</v>
      </c>
      <c r="AO292" s="99">
        <v>15</v>
      </c>
      <c r="AP292" s="99">
        <v>30</v>
      </c>
      <c r="AQ292" s="106">
        <v>16235</v>
      </c>
      <c r="AR292" s="106">
        <f t="shared" si="102"/>
        <v>23015</v>
      </c>
      <c r="AS292" t="s">
        <v>1711</v>
      </c>
      <c r="AT292" s="109">
        <f t="shared" si="103"/>
        <v>2316235</v>
      </c>
      <c r="AW292">
        <v>14.59</v>
      </c>
      <c r="AX292">
        <v>2.17</v>
      </c>
      <c r="AY292">
        <v>12.42</v>
      </c>
      <c r="BF292" s="117"/>
      <c r="BI292" s="117"/>
      <c r="BJ292" s="117"/>
      <c r="BV292" s="1"/>
    </row>
    <row r="293" spans="1:74" hidden="1" outlineLevel="1">
      <c r="A293" t="s">
        <v>1299</v>
      </c>
      <c r="B293" s="9" t="s">
        <v>958</v>
      </c>
      <c r="C293" s="1">
        <f t="shared" si="92"/>
        <v>0</v>
      </c>
      <c r="D293" s="7" t="e">
        <f t="shared" si="93"/>
        <v>#N/A</v>
      </c>
      <c r="E293" s="7" t="e">
        <f t="shared" si="94"/>
        <v>#N/A</v>
      </c>
      <c r="F293" s="7">
        <f t="shared" si="95"/>
        <v>0</v>
      </c>
      <c r="G293" s="7">
        <f t="shared" si="104"/>
        <v>0</v>
      </c>
      <c r="H293" s="49" t="e">
        <f t="shared" si="96"/>
        <v>#NUM!</v>
      </c>
      <c r="I293" s="177" t="e">
        <f t="shared" si="97"/>
        <v>#NUM!</v>
      </c>
      <c r="J293" s="8"/>
      <c r="K293" s="2" t="str">
        <f t="shared" si="98"/>
        <v>-</v>
      </c>
      <c r="L293" s="2" t="str">
        <f t="shared" si="99"/>
        <v>-</v>
      </c>
      <c r="M293" s="2" t="str">
        <f t="shared" si="100"/>
        <v>-</v>
      </c>
      <c r="N293" s="2"/>
      <c r="O293" s="2" t="str">
        <f t="shared" si="101"/>
        <v>-</v>
      </c>
      <c r="P293" s="1"/>
      <c r="Q293" s="1"/>
      <c r="R293" s="1"/>
      <c r="S293" s="1"/>
      <c r="T293" s="1"/>
      <c r="U293" s="1"/>
      <c r="V293" s="161"/>
      <c r="W293" s="1"/>
      <c r="X293" s="1"/>
      <c r="Y293" s="1"/>
      <c r="Z293" s="1"/>
      <c r="AA293" s="1"/>
      <c r="AB293" s="1"/>
      <c r="AC293" s="1"/>
      <c r="AD293" s="1"/>
      <c r="AI293" t="str">
        <f t="shared" si="105"/>
        <v>Danforth</v>
      </c>
      <c r="AJ293" t="s">
        <v>637</v>
      </c>
      <c r="AK293" s="182">
        <v>2</v>
      </c>
      <c r="AN293" s="97">
        <v>23</v>
      </c>
      <c r="AO293" s="99">
        <v>29</v>
      </c>
      <c r="AP293" s="99">
        <v>80</v>
      </c>
      <c r="AQ293" s="106">
        <v>16410</v>
      </c>
      <c r="AR293" s="106">
        <f t="shared" si="102"/>
        <v>23029</v>
      </c>
      <c r="AS293" t="s">
        <v>1711</v>
      </c>
      <c r="AT293" s="109">
        <f t="shared" si="103"/>
        <v>2316410</v>
      </c>
      <c r="AW293">
        <v>60.89</v>
      </c>
      <c r="AX293">
        <v>6.48</v>
      </c>
      <c r="AY293">
        <v>54.41</v>
      </c>
      <c r="BF293" s="117"/>
      <c r="BI293" s="117"/>
      <c r="BJ293" s="117"/>
      <c r="BV293" s="1"/>
    </row>
    <row r="294" spans="1:74" hidden="1" outlineLevel="1">
      <c r="A294" t="s">
        <v>2054</v>
      </c>
      <c r="B294" s="9" t="s">
        <v>958</v>
      </c>
      <c r="C294" s="1">
        <f t="shared" si="92"/>
        <v>0</v>
      </c>
      <c r="D294" s="7" t="e">
        <f t="shared" si="93"/>
        <v>#N/A</v>
      </c>
      <c r="E294" s="7" t="e">
        <f t="shared" si="94"/>
        <v>#N/A</v>
      </c>
      <c r="F294" s="7">
        <f t="shared" si="95"/>
        <v>0</v>
      </c>
      <c r="G294" s="7">
        <f t="shared" si="104"/>
        <v>0</v>
      </c>
      <c r="H294" s="49" t="e">
        <f t="shared" si="96"/>
        <v>#NUM!</v>
      </c>
      <c r="I294" s="177" t="e">
        <f t="shared" si="97"/>
        <v>#NUM!</v>
      </c>
      <c r="J294" s="8"/>
      <c r="K294" s="2" t="str">
        <f t="shared" si="98"/>
        <v>-</v>
      </c>
      <c r="L294" s="2" t="str">
        <f t="shared" si="99"/>
        <v>-</v>
      </c>
      <c r="M294" s="2" t="str">
        <f t="shared" si="100"/>
        <v>-</v>
      </c>
      <c r="N294" s="2"/>
      <c r="O294" s="2" t="str">
        <f t="shared" si="101"/>
        <v>-</v>
      </c>
      <c r="P294" s="1"/>
      <c r="Q294" s="1"/>
      <c r="R294" s="1"/>
      <c r="S294" s="1"/>
      <c r="T294" s="1"/>
      <c r="U294" s="1"/>
      <c r="V294" s="161"/>
      <c r="W294" s="1"/>
      <c r="X294" s="1"/>
      <c r="Y294" s="1"/>
      <c r="Z294" s="1"/>
      <c r="AA294" s="1"/>
      <c r="AB294" s="1"/>
      <c r="AC294" s="1"/>
      <c r="AD294" s="1"/>
      <c r="AI294" t="str">
        <f t="shared" si="105"/>
        <v>Dayton</v>
      </c>
      <c r="AJ294" t="s">
        <v>937</v>
      </c>
      <c r="AK294" s="182">
        <v>1</v>
      </c>
      <c r="AN294" s="97">
        <v>23</v>
      </c>
      <c r="AO294" s="99">
        <v>31</v>
      </c>
      <c r="AP294" s="99">
        <v>40</v>
      </c>
      <c r="AQ294" s="106">
        <v>16725</v>
      </c>
      <c r="AR294" s="106">
        <f t="shared" si="102"/>
        <v>23031</v>
      </c>
      <c r="AS294" t="s">
        <v>1711</v>
      </c>
      <c r="AT294" s="109">
        <f t="shared" si="103"/>
        <v>2316725</v>
      </c>
      <c r="AW294">
        <v>18.41</v>
      </c>
      <c r="AX294">
        <v>0.52</v>
      </c>
      <c r="AY294">
        <v>17.89</v>
      </c>
      <c r="BF294" s="117"/>
      <c r="BI294" s="117"/>
      <c r="BJ294" s="117"/>
      <c r="BV294" s="1"/>
    </row>
    <row r="295" spans="1:74" hidden="1" outlineLevel="1">
      <c r="A295" s="34" t="s">
        <v>597</v>
      </c>
      <c r="B295" s="9" t="s">
        <v>958</v>
      </c>
      <c r="C295" s="1">
        <f>SUM(P295:AG295)</f>
        <v>0</v>
      </c>
      <c r="D295" s="7" t="e">
        <f t="shared" si="93"/>
        <v>#N/A</v>
      </c>
      <c r="E295" s="7" t="e">
        <f t="shared" si="94"/>
        <v>#N/A</v>
      </c>
      <c r="F295" s="7">
        <f t="shared" si="95"/>
        <v>0</v>
      </c>
      <c r="G295" s="7">
        <f t="shared" si="104"/>
        <v>0</v>
      </c>
      <c r="H295" s="49" t="e">
        <f t="shared" si="96"/>
        <v>#NUM!</v>
      </c>
      <c r="I295" s="177" t="e">
        <f>H295/C295</f>
        <v>#NUM!</v>
      </c>
      <c r="J295" s="8"/>
      <c r="K295" s="2" t="str">
        <f>IF(C295=0,"-",P295/C295)</f>
        <v>-</v>
      </c>
      <c r="L295" s="2" t="str">
        <f>IF(C295=0,"-",Q295/C295)</f>
        <v>-</v>
      </c>
      <c r="M295" s="2" t="str">
        <f>IF(C295=0,"-",R295/C295)</f>
        <v>-</v>
      </c>
      <c r="N295" s="2"/>
      <c r="O295" s="2" t="str">
        <f>IF(C295=0,"-",(1-K295-L295-M295))</f>
        <v>-</v>
      </c>
      <c r="P295" s="1"/>
      <c r="Q295" s="1"/>
      <c r="R295" s="1"/>
      <c r="S295" s="1"/>
      <c r="T295" s="1"/>
      <c r="U295" s="1"/>
      <c r="V295" s="161"/>
      <c r="W295" s="1"/>
      <c r="X295" s="1"/>
      <c r="Y295" s="1"/>
      <c r="Z295" s="1"/>
      <c r="AA295" s="1"/>
      <c r="AB295" s="1"/>
      <c r="AC295" s="1"/>
      <c r="AD295" s="1"/>
      <c r="AI295" t="str">
        <f>A295</f>
        <v>DTT9 &amp; T10</v>
      </c>
      <c r="AJ295" t="s">
        <v>688</v>
      </c>
      <c r="AK295" s="182">
        <v>2</v>
      </c>
      <c r="AN295" s="97">
        <v>23</v>
      </c>
      <c r="AO295" s="99">
        <v>9</v>
      </c>
      <c r="AQ295" s="106">
        <v>16750</v>
      </c>
      <c r="AR295" s="106">
        <f t="shared" si="102"/>
        <v>23009</v>
      </c>
      <c r="AS295" t="s">
        <v>1891</v>
      </c>
      <c r="AT295" s="109">
        <f t="shared" si="103"/>
        <v>2316750</v>
      </c>
      <c r="BF295" s="117"/>
      <c r="BI295" s="117"/>
      <c r="BJ295" s="117"/>
      <c r="BV295" s="1"/>
    </row>
    <row r="296" spans="1:74" hidden="1" outlineLevel="1">
      <c r="A296" t="s">
        <v>2055</v>
      </c>
      <c r="B296" s="9" t="s">
        <v>958</v>
      </c>
      <c r="C296" s="1">
        <f t="shared" si="92"/>
        <v>0</v>
      </c>
      <c r="D296" s="7" t="e">
        <f t="shared" si="93"/>
        <v>#N/A</v>
      </c>
      <c r="E296" s="7" t="e">
        <f t="shared" si="94"/>
        <v>#N/A</v>
      </c>
      <c r="F296" s="7">
        <f t="shared" si="95"/>
        <v>0</v>
      </c>
      <c r="G296" s="7">
        <f t="shared" si="104"/>
        <v>0</v>
      </c>
      <c r="H296" s="49" t="e">
        <f t="shared" si="96"/>
        <v>#NUM!</v>
      </c>
      <c r="I296" s="177" t="e">
        <f t="shared" si="97"/>
        <v>#NUM!</v>
      </c>
      <c r="J296" s="8"/>
      <c r="K296" s="2" t="str">
        <f t="shared" si="98"/>
        <v>-</v>
      </c>
      <c r="L296" s="2" t="str">
        <f t="shared" si="99"/>
        <v>-</v>
      </c>
      <c r="M296" s="2" t="str">
        <f t="shared" si="100"/>
        <v>-</v>
      </c>
      <c r="N296" s="2"/>
      <c r="O296" s="2" t="str">
        <f t="shared" si="101"/>
        <v>-</v>
      </c>
      <c r="P296" s="1"/>
      <c r="Q296" s="1"/>
      <c r="R296" s="1"/>
      <c r="S296" s="1"/>
      <c r="T296" s="1"/>
      <c r="U296" s="1"/>
      <c r="V296" s="161"/>
      <c r="W296" s="1"/>
      <c r="X296" s="1"/>
      <c r="Y296" s="1"/>
      <c r="Z296" s="1"/>
      <c r="AA296" s="1"/>
      <c r="AB296" s="1"/>
      <c r="AC296" s="1"/>
      <c r="AD296" s="1"/>
      <c r="AI296" t="str">
        <f t="shared" si="105"/>
        <v>Deblois</v>
      </c>
      <c r="AJ296" t="s">
        <v>637</v>
      </c>
      <c r="AK296" s="182">
        <v>2</v>
      </c>
      <c r="AN296" s="97">
        <v>23</v>
      </c>
      <c r="AO296" s="99">
        <v>29</v>
      </c>
      <c r="AP296" s="99">
        <v>85</v>
      </c>
      <c r="AQ296" s="106">
        <v>16865</v>
      </c>
      <c r="AR296" s="106">
        <f t="shared" si="102"/>
        <v>23029</v>
      </c>
      <c r="AS296" t="s">
        <v>1711</v>
      </c>
      <c r="AT296" s="109">
        <f t="shared" si="103"/>
        <v>2316865</v>
      </c>
      <c r="AW296">
        <v>33.549999999999997</v>
      </c>
      <c r="AX296">
        <v>0.2</v>
      </c>
      <c r="AY296">
        <v>33.35</v>
      </c>
      <c r="BF296" s="117"/>
      <c r="BI296" s="117"/>
      <c r="BJ296" s="117"/>
      <c r="BV296" s="1"/>
    </row>
    <row r="297" spans="1:74" hidden="1" outlineLevel="1">
      <c r="A297" t="s">
        <v>525</v>
      </c>
      <c r="B297" s="9" t="s">
        <v>958</v>
      </c>
      <c r="C297" s="1">
        <f t="shared" si="92"/>
        <v>0</v>
      </c>
      <c r="D297" s="7" t="e">
        <f t="shared" si="93"/>
        <v>#N/A</v>
      </c>
      <c r="E297" s="7" t="e">
        <f t="shared" si="94"/>
        <v>#N/A</v>
      </c>
      <c r="F297" s="7">
        <f t="shared" si="95"/>
        <v>0</v>
      </c>
      <c r="G297" s="7">
        <f t="shared" si="104"/>
        <v>0</v>
      </c>
      <c r="H297" s="49" t="e">
        <f t="shared" si="96"/>
        <v>#NUM!</v>
      </c>
      <c r="I297" s="177" t="e">
        <f t="shared" si="97"/>
        <v>#NUM!</v>
      </c>
      <c r="J297" s="8"/>
      <c r="K297" s="2" t="str">
        <f t="shared" si="98"/>
        <v>-</v>
      </c>
      <c r="L297" s="2" t="str">
        <f t="shared" si="99"/>
        <v>-</v>
      </c>
      <c r="M297" s="2" t="str">
        <f t="shared" si="100"/>
        <v>-</v>
      </c>
      <c r="N297" s="2"/>
      <c r="O297" s="2" t="str">
        <f t="shared" si="101"/>
        <v>-</v>
      </c>
      <c r="P297" s="1"/>
      <c r="Q297" s="1"/>
      <c r="R297" s="1"/>
      <c r="S297" s="1"/>
      <c r="T297" s="1"/>
      <c r="U297" s="1"/>
      <c r="V297" s="161"/>
      <c r="W297" s="1"/>
      <c r="X297" s="1"/>
      <c r="Y297" s="1"/>
      <c r="Z297" s="1"/>
      <c r="AA297" s="1"/>
      <c r="AB297" s="1"/>
      <c r="AC297" s="1"/>
      <c r="AD297" s="1"/>
      <c r="AI297" t="str">
        <f t="shared" si="105"/>
        <v>Dedham</v>
      </c>
      <c r="AJ297" t="s">
        <v>688</v>
      </c>
      <c r="AK297" s="182">
        <v>2</v>
      </c>
      <c r="AN297" s="97">
        <v>23</v>
      </c>
      <c r="AO297" s="99">
        <v>9</v>
      </c>
      <c r="AP297" s="99">
        <v>50</v>
      </c>
      <c r="AQ297" s="106">
        <v>16935</v>
      </c>
      <c r="AR297" s="106">
        <f t="shared" si="102"/>
        <v>23009</v>
      </c>
      <c r="AS297" t="s">
        <v>1711</v>
      </c>
      <c r="AT297" s="109">
        <f t="shared" si="103"/>
        <v>2316935</v>
      </c>
      <c r="AW297">
        <v>44.26</v>
      </c>
      <c r="AX297">
        <v>5.01</v>
      </c>
      <c r="AY297">
        <v>39.25</v>
      </c>
      <c r="BF297" s="117"/>
      <c r="BI297" s="117"/>
      <c r="BJ297" s="117"/>
      <c r="BV297" s="1"/>
    </row>
    <row r="298" spans="1:74" hidden="1" outlineLevel="1">
      <c r="A298" t="s">
        <v>2664</v>
      </c>
      <c r="B298" s="9" t="s">
        <v>958</v>
      </c>
      <c r="C298" s="1">
        <f t="shared" si="92"/>
        <v>0</v>
      </c>
      <c r="D298" s="7" t="e">
        <f t="shared" si="93"/>
        <v>#N/A</v>
      </c>
      <c r="E298" s="7" t="e">
        <f t="shared" si="94"/>
        <v>#N/A</v>
      </c>
      <c r="F298" s="7">
        <f t="shared" si="95"/>
        <v>0</v>
      </c>
      <c r="G298" s="7">
        <f t="shared" si="104"/>
        <v>0</v>
      </c>
      <c r="H298" s="49" t="e">
        <f t="shared" si="96"/>
        <v>#NUM!</v>
      </c>
      <c r="I298" s="177" t="e">
        <f t="shared" si="97"/>
        <v>#NUM!</v>
      </c>
      <c r="J298" s="8"/>
      <c r="K298" s="2" t="str">
        <f t="shared" si="98"/>
        <v>-</v>
      </c>
      <c r="L298" s="2" t="str">
        <f t="shared" si="99"/>
        <v>-</v>
      </c>
      <c r="M298" s="2" t="str">
        <f t="shared" si="100"/>
        <v>-</v>
      </c>
      <c r="N298" s="2"/>
      <c r="O298" s="2" t="str">
        <f t="shared" si="101"/>
        <v>-</v>
      </c>
      <c r="P298" s="1"/>
      <c r="Q298" s="1"/>
      <c r="R298" s="1"/>
      <c r="S298" s="1"/>
      <c r="T298" s="1"/>
      <c r="U298" s="1"/>
      <c r="V298" s="161"/>
      <c r="W298" s="1"/>
      <c r="X298" s="1"/>
      <c r="Y298" s="1"/>
      <c r="Z298" s="1"/>
      <c r="AA298" s="1"/>
      <c r="AB298" s="1"/>
      <c r="AC298" s="1"/>
      <c r="AD298" s="1"/>
      <c r="AI298" t="str">
        <f t="shared" si="105"/>
        <v>Deer Isle</v>
      </c>
      <c r="AJ298" t="s">
        <v>688</v>
      </c>
      <c r="AK298" s="182">
        <v>2</v>
      </c>
      <c r="AN298" s="97">
        <v>23</v>
      </c>
      <c r="AO298" s="99">
        <v>9</v>
      </c>
      <c r="AP298" s="99">
        <v>55</v>
      </c>
      <c r="AQ298" s="106">
        <v>17145</v>
      </c>
      <c r="AR298" s="106">
        <f t="shared" si="102"/>
        <v>23009</v>
      </c>
      <c r="AS298" t="s">
        <v>1711</v>
      </c>
      <c r="AT298" s="109">
        <f t="shared" si="103"/>
        <v>2317145</v>
      </c>
      <c r="AW298">
        <v>123.71</v>
      </c>
      <c r="AX298">
        <v>94.02</v>
      </c>
      <c r="AY298">
        <v>29.7</v>
      </c>
      <c r="BF298" s="117"/>
      <c r="BI298" s="117"/>
      <c r="BJ298" s="117"/>
      <c r="BV298" s="1"/>
    </row>
    <row r="299" spans="1:74" hidden="1" outlineLevel="1">
      <c r="A299" t="s">
        <v>2551</v>
      </c>
      <c r="B299" s="9" t="s">
        <v>958</v>
      </c>
      <c r="C299" s="1">
        <f t="shared" si="92"/>
        <v>0</v>
      </c>
      <c r="D299" s="7" t="e">
        <f t="shared" si="93"/>
        <v>#N/A</v>
      </c>
      <c r="E299" s="7" t="e">
        <f t="shared" si="94"/>
        <v>#N/A</v>
      </c>
      <c r="F299" s="7">
        <f t="shared" si="95"/>
        <v>0</v>
      </c>
      <c r="G299" s="7">
        <f t="shared" si="104"/>
        <v>0</v>
      </c>
      <c r="H299" s="49" t="e">
        <f t="shared" si="96"/>
        <v>#NUM!</v>
      </c>
      <c r="I299" s="177" t="e">
        <f t="shared" si="97"/>
        <v>#NUM!</v>
      </c>
      <c r="J299" s="8"/>
      <c r="K299" s="2" t="str">
        <f t="shared" si="98"/>
        <v>-</v>
      </c>
      <c r="L299" s="2" t="str">
        <f t="shared" si="99"/>
        <v>-</v>
      </c>
      <c r="M299" s="2" t="str">
        <f t="shared" si="100"/>
        <v>-</v>
      </c>
      <c r="N299" s="2"/>
      <c r="O299" s="2" t="str">
        <f t="shared" si="101"/>
        <v>-</v>
      </c>
      <c r="P299" s="1"/>
      <c r="Q299" s="1"/>
      <c r="R299" s="1"/>
      <c r="S299" s="1"/>
      <c r="T299" s="1"/>
      <c r="U299" s="1"/>
      <c r="V299" s="161"/>
      <c r="W299" s="1"/>
      <c r="X299" s="1"/>
      <c r="Y299" s="1"/>
      <c r="Z299" s="1"/>
      <c r="AA299" s="1"/>
      <c r="AB299" s="1"/>
      <c r="AC299" s="1"/>
      <c r="AD299" s="1"/>
      <c r="AI299" t="str">
        <f t="shared" si="105"/>
        <v>Denmark</v>
      </c>
      <c r="AJ299" t="s">
        <v>3078</v>
      </c>
      <c r="AK299" s="182">
        <v>2</v>
      </c>
      <c r="AN299" s="97">
        <v>23</v>
      </c>
      <c r="AO299" s="99">
        <v>17</v>
      </c>
      <c r="AP299" s="99">
        <v>35</v>
      </c>
      <c r="AQ299" s="106">
        <v>17250</v>
      </c>
      <c r="AR299" s="106">
        <f t="shared" si="102"/>
        <v>23017</v>
      </c>
      <c r="AS299" t="s">
        <v>1711</v>
      </c>
      <c r="AT299" s="109">
        <f t="shared" si="103"/>
        <v>2317250</v>
      </c>
      <c r="AW299">
        <v>48.6</v>
      </c>
      <c r="AX299">
        <v>3.56</v>
      </c>
      <c r="AY299">
        <v>45.04</v>
      </c>
      <c r="BF299" s="117"/>
      <c r="BI299" s="117"/>
      <c r="BJ299" s="117"/>
      <c r="BV299" s="1"/>
    </row>
    <row r="300" spans="1:74" hidden="1" outlineLevel="1">
      <c r="A300" t="s">
        <v>555</v>
      </c>
      <c r="B300" s="9" t="s">
        <v>958</v>
      </c>
      <c r="C300" s="1">
        <f t="shared" si="92"/>
        <v>0</v>
      </c>
      <c r="D300" s="7" t="e">
        <f t="shared" si="93"/>
        <v>#N/A</v>
      </c>
      <c r="E300" s="7" t="e">
        <f t="shared" si="94"/>
        <v>#N/A</v>
      </c>
      <c r="F300" s="7">
        <f t="shared" si="95"/>
        <v>0</v>
      </c>
      <c r="G300" s="7">
        <f t="shared" si="104"/>
        <v>0</v>
      </c>
      <c r="H300" s="49" t="e">
        <f t="shared" si="96"/>
        <v>#NUM!</v>
      </c>
      <c r="I300" s="177" t="e">
        <f t="shared" si="97"/>
        <v>#NUM!</v>
      </c>
      <c r="J300" s="8"/>
      <c r="K300" s="2" t="str">
        <f t="shared" si="98"/>
        <v>-</v>
      </c>
      <c r="L300" s="2" t="str">
        <f t="shared" si="99"/>
        <v>-</v>
      </c>
      <c r="M300" s="2" t="str">
        <f t="shared" si="100"/>
        <v>-</v>
      </c>
      <c r="N300" s="2"/>
      <c r="O300" s="2" t="str">
        <f t="shared" si="101"/>
        <v>-</v>
      </c>
      <c r="P300" s="1"/>
      <c r="Q300" s="1"/>
      <c r="R300" s="1"/>
      <c r="S300" s="1"/>
      <c r="T300" s="1"/>
      <c r="U300" s="1"/>
      <c r="V300" s="161"/>
      <c r="W300" s="1"/>
      <c r="X300" s="1"/>
      <c r="Y300" s="1"/>
      <c r="Z300" s="1"/>
      <c r="AA300" s="1"/>
      <c r="AB300" s="1"/>
      <c r="AC300" s="1"/>
      <c r="AD300" s="1"/>
      <c r="AI300" t="str">
        <f t="shared" si="105"/>
        <v>Dennistown</v>
      </c>
      <c r="AJ300" t="s">
        <v>411</v>
      </c>
      <c r="AK300" s="182">
        <v>2</v>
      </c>
      <c r="AN300" s="97">
        <v>23</v>
      </c>
      <c r="AO300" s="99">
        <v>25</v>
      </c>
      <c r="AP300" s="99">
        <v>45</v>
      </c>
      <c r="AQ300" s="106">
        <v>17285</v>
      </c>
      <c r="AR300" s="106">
        <f t="shared" si="102"/>
        <v>23025</v>
      </c>
      <c r="AS300" t="s">
        <v>1082</v>
      </c>
      <c r="AT300" s="109">
        <f t="shared" si="103"/>
        <v>2317285</v>
      </c>
      <c r="AW300">
        <v>40.590000000000003</v>
      </c>
      <c r="AX300">
        <v>1.81</v>
      </c>
      <c r="AY300">
        <v>38.78</v>
      </c>
      <c r="BF300" s="117"/>
      <c r="BI300" s="117"/>
      <c r="BJ300" s="117"/>
      <c r="BV300" s="1"/>
    </row>
    <row r="301" spans="1:74" hidden="1" outlineLevel="1">
      <c r="A301" t="s">
        <v>482</v>
      </c>
      <c r="B301" s="9" t="s">
        <v>958</v>
      </c>
      <c r="C301" s="1">
        <f t="shared" si="92"/>
        <v>0</v>
      </c>
      <c r="D301" s="7" t="e">
        <f t="shared" si="93"/>
        <v>#N/A</v>
      </c>
      <c r="E301" s="7" t="e">
        <f t="shared" si="94"/>
        <v>#N/A</v>
      </c>
      <c r="F301" s="7">
        <f t="shared" si="95"/>
        <v>0</v>
      </c>
      <c r="G301" s="7">
        <f t="shared" si="104"/>
        <v>0</v>
      </c>
      <c r="H301" s="49" t="e">
        <f t="shared" si="96"/>
        <v>#NUM!</v>
      </c>
      <c r="I301" s="177" t="e">
        <f t="shared" si="97"/>
        <v>#NUM!</v>
      </c>
      <c r="J301" s="8"/>
      <c r="K301" s="2" t="str">
        <f t="shared" si="98"/>
        <v>-</v>
      </c>
      <c r="L301" s="2" t="str">
        <f t="shared" si="99"/>
        <v>-</v>
      </c>
      <c r="M301" s="2" t="str">
        <f t="shared" si="100"/>
        <v>-</v>
      </c>
      <c r="N301" s="2"/>
      <c r="O301" s="2" t="str">
        <f t="shared" si="101"/>
        <v>-</v>
      </c>
      <c r="P301" s="1"/>
      <c r="Q301" s="1"/>
      <c r="R301" s="1"/>
      <c r="S301" s="1"/>
      <c r="T301" s="1"/>
      <c r="U301" s="1"/>
      <c r="V301" s="161"/>
      <c r="W301" s="1"/>
      <c r="X301" s="1"/>
      <c r="Y301" s="1"/>
      <c r="Z301" s="1"/>
      <c r="AA301" s="1"/>
      <c r="AB301" s="1"/>
      <c r="AC301" s="1"/>
      <c r="AD301" s="1"/>
      <c r="AI301" t="str">
        <f t="shared" si="105"/>
        <v>Dennysville</v>
      </c>
      <c r="AJ301" t="s">
        <v>637</v>
      </c>
      <c r="AK301" s="182">
        <v>2</v>
      </c>
      <c r="AN301" s="97">
        <v>23</v>
      </c>
      <c r="AO301" s="99">
        <v>29</v>
      </c>
      <c r="AP301" s="99">
        <v>90</v>
      </c>
      <c r="AQ301" s="106">
        <v>17355</v>
      </c>
      <c r="AR301" s="106">
        <f t="shared" si="102"/>
        <v>23029</v>
      </c>
      <c r="AS301" t="s">
        <v>1711</v>
      </c>
      <c r="AT301" s="109">
        <f t="shared" si="103"/>
        <v>2317355</v>
      </c>
      <c r="AW301">
        <v>15.12</v>
      </c>
      <c r="AX301">
        <v>0.36</v>
      </c>
      <c r="AY301">
        <v>14.76</v>
      </c>
      <c r="BF301" s="117"/>
      <c r="BI301" s="117"/>
      <c r="BJ301" s="117"/>
      <c r="BV301" s="1"/>
    </row>
    <row r="302" spans="1:74" hidden="1" outlineLevel="1">
      <c r="A302" t="s">
        <v>1379</v>
      </c>
      <c r="B302" s="9" t="s">
        <v>958</v>
      </c>
      <c r="C302" s="1">
        <f t="shared" si="92"/>
        <v>0</v>
      </c>
      <c r="D302" s="7" t="e">
        <f t="shared" si="93"/>
        <v>#N/A</v>
      </c>
      <c r="E302" s="7" t="e">
        <f t="shared" si="94"/>
        <v>#N/A</v>
      </c>
      <c r="F302" s="7">
        <f t="shared" si="95"/>
        <v>0</v>
      </c>
      <c r="G302" s="7">
        <f t="shared" si="104"/>
        <v>0</v>
      </c>
      <c r="H302" s="49" t="e">
        <f t="shared" si="96"/>
        <v>#NUM!</v>
      </c>
      <c r="I302" s="177" t="e">
        <f t="shared" si="97"/>
        <v>#NUM!</v>
      </c>
      <c r="J302" s="8"/>
      <c r="K302" s="2" t="str">
        <f t="shared" si="98"/>
        <v>-</v>
      </c>
      <c r="L302" s="2" t="str">
        <f t="shared" si="99"/>
        <v>-</v>
      </c>
      <c r="M302" s="2" t="str">
        <f t="shared" si="100"/>
        <v>-</v>
      </c>
      <c r="N302" s="2"/>
      <c r="O302" s="2" t="str">
        <f t="shared" si="101"/>
        <v>-</v>
      </c>
      <c r="P302" s="1"/>
      <c r="Q302" s="1"/>
      <c r="R302" s="1"/>
      <c r="S302" s="1"/>
      <c r="T302" s="1"/>
      <c r="U302" s="1"/>
      <c r="V302" s="161"/>
      <c r="W302" s="1"/>
      <c r="X302" s="1"/>
      <c r="Y302" s="1"/>
      <c r="Z302" s="1"/>
      <c r="AA302" s="1"/>
      <c r="AB302" s="1"/>
      <c r="AC302" s="1"/>
      <c r="AD302" s="1"/>
      <c r="AI302" t="str">
        <f t="shared" si="105"/>
        <v>Detroit</v>
      </c>
      <c r="AJ302" t="s">
        <v>411</v>
      </c>
      <c r="AK302" s="182">
        <v>2</v>
      </c>
      <c r="AN302" s="97">
        <v>23</v>
      </c>
      <c r="AO302" s="99">
        <v>25</v>
      </c>
      <c r="AP302" s="99">
        <v>50</v>
      </c>
      <c r="AQ302" s="106">
        <v>17460</v>
      </c>
      <c r="AR302" s="106">
        <f t="shared" si="102"/>
        <v>23025</v>
      </c>
      <c r="AS302" t="s">
        <v>1711</v>
      </c>
      <c r="AT302" s="109">
        <f t="shared" si="103"/>
        <v>2317460</v>
      </c>
      <c r="AW302">
        <v>20.41</v>
      </c>
      <c r="AX302">
        <v>0.16</v>
      </c>
      <c r="AY302">
        <v>20.25</v>
      </c>
      <c r="BF302" s="117"/>
      <c r="BI302" s="117"/>
      <c r="BJ302" s="117"/>
      <c r="BV302" s="1"/>
    </row>
    <row r="303" spans="1:74" hidden="1" outlineLevel="1">
      <c r="A303" t="s">
        <v>3253</v>
      </c>
      <c r="B303" s="9" t="s">
        <v>958</v>
      </c>
      <c r="C303" s="1">
        <f t="shared" si="92"/>
        <v>0</v>
      </c>
      <c r="D303" s="7" t="e">
        <f t="shared" ref="D303:D366" si="106">RANK(P303,(P303:AG303))</f>
        <v>#N/A</v>
      </c>
      <c r="E303" s="7" t="e">
        <f t="shared" ref="E303:E366" si="107">RANK(Q303,(P303:AG303))</f>
        <v>#N/A</v>
      </c>
      <c r="F303" s="7">
        <f t="shared" ref="F303:F366" si="108">IF(R303&gt;0,RANK(R303,(P303:AG303)),0)</f>
        <v>0</v>
      </c>
      <c r="G303" s="7">
        <f t="shared" si="104"/>
        <v>0</v>
      </c>
      <c r="H303" s="49" t="e">
        <f t="shared" ref="H303:H366" si="109">MAX(P303:T303)-LARGE(P303:T303,2)</f>
        <v>#NUM!</v>
      </c>
      <c r="I303" s="177" t="e">
        <f t="shared" si="97"/>
        <v>#NUM!</v>
      </c>
      <c r="J303" s="8"/>
      <c r="K303" s="2" t="str">
        <f t="shared" si="98"/>
        <v>-</v>
      </c>
      <c r="L303" s="2" t="str">
        <f t="shared" si="99"/>
        <v>-</v>
      </c>
      <c r="M303" s="2" t="str">
        <f t="shared" si="100"/>
        <v>-</v>
      </c>
      <c r="N303" s="2"/>
      <c r="O303" s="2" t="str">
        <f t="shared" si="101"/>
        <v>-</v>
      </c>
      <c r="P303" s="1"/>
      <c r="Q303" s="1"/>
      <c r="R303" s="1"/>
      <c r="S303" s="1"/>
      <c r="T303" s="1"/>
      <c r="U303" s="1"/>
      <c r="V303" s="161"/>
      <c r="W303" s="1"/>
      <c r="X303" s="1"/>
      <c r="Y303" s="1"/>
      <c r="Z303" s="1"/>
      <c r="AA303" s="1"/>
      <c r="AB303" s="1"/>
      <c r="AC303" s="1"/>
      <c r="AD303" s="1"/>
      <c r="AI303" t="str">
        <f t="shared" si="105"/>
        <v>Dexter</v>
      </c>
      <c r="AJ303" t="s">
        <v>865</v>
      </c>
      <c r="AK303" s="182">
        <v>2</v>
      </c>
      <c r="AN303" s="97">
        <v>23</v>
      </c>
      <c r="AO303" s="99">
        <v>19</v>
      </c>
      <c r="AP303" s="99">
        <v>70</v>
      </c>
      <c r="AQ303" s="106">
        <v>17530</v>
      </c>
      <c r="AR303" s="106">
        <f t="shared" ref="AR303:AR366" si="110">AN303*1000+AO303</f>
        <v>23019</v>
      </c>
      <c r="AS303" t="s">
        <v>1711</v>
      </c>
      <c r="AT303" s="109">
        <f t="shared" ref="AT303:AT366" si="111">AN303*100000+AQ303</f>
        <v>2317530</v>
      </c>
      <c r="AW303">
        <v>37.18</v>
      </c>
      <c r="AX303">
        <v>2</v>
      </c>
      <c r="AY303">
        <v>35.17</v>
      </c>
      <c r="BF303" s="117"/>
      <c r="BI303" s="117"/>
      <c r="BJ303" s="117"/>
      <c r="BV303" s="1"/>
    </row>
    <row r="304" spans="1:74" hidden="1" outlineLevel="1">
      <c r="A304" t="s">
        <v>1130</v>
      </c>
      <c r="B304" s="9" t="s">
        <v>958</v>
      </c>
      <c r="C304" s="1">
        <f t="shared" ref="C304:C367" si="112">SUM(P304:AG304)</f>
        <v>0</v>
      </c>
      <c r="D304" s="7" t="e">
        <f t="shared" si="106"/>
        <v>#N/A</v>
      </c>
      <c r="E304" s="7" t="e">
        <f t="shared" si="107"/>
        <v>#N/A</v>
      </c>
      <c r="F304" s="7">
        <f t="shared" si="108"/>
        <v>0</v>
      </c>
      <c r="G304" s="7">
        <f t="shared" si="104"/>
        <v>0</v>
      </c>
      <c r="H304" s="49" t="e">
        <f t="shared" si="109"/>
        <v>#NUM!</v>
      </c>
      <c r="I304" s="177" t="e">
        <f t="shared" ref="I304:I367" si="113">H304/C304</f>
        <v>#NUM!</v>
      </c>
      <c r="J304" s="8"/>
      <c r="K304" s="2" t="str">
        <f t="shared" ref="K304:K367" si="114">IF(C304=0,"-",P304/C304)</f>
        <v>-</v>
      </c>
      <c r="L304" s="2" t="str">
        <f t="shared" ref="L304:L367" si="115">IF(C304=0,"-",Q304/C304)</f>
        <v>-</v>
      </c>
      <c r="M304" s="2" t="str">
        <f t="shared" ref="M304:M367" si="116">IF(C304=0,"-",R304/C304)</f>
        <v>-</v>
      </c>
      <c r="N304" s="2"/>
      <c r="O304" s="2" t="str">
        <f t="shared" ref="O304:O367" si="117">IF(C304=0,"-",(1-K304-L304-M304))</f>
        <v>-</v>
      </c>
      <c r="P304" s="1"/>
      <c r="Q304" s="1"/>
      <c r="R304" s="1"/>
      <c r="S304" s="1"/>
      <c r="T304" s="1"/>
      <c r="U304" s="1"/>
      <c r="V304" s="161"/>
      <c r="W304" s="1"/>
      <c r="X304" s="1"/>
      <c r="Y304" s="1"/>
      <c r="Z304" s="1"/>
      <c r="AA304" s="1"/>
      <c r="AB304" s="1"/>
      <c r="AC304" s="1"/>
      <c r="AD304" s="1"/>
      <c r="AI304" t="str">
        <f t="shared" si="105"/>
        <v>Dixfield</v>
      </c>
      <c r="AJ304" t="s">
        <v>3078</v>
      </c>
      <c r="AK304" s="182">
        <v>2</v>
      </c>
      <c r="AN304" s="97">
        <v>23</v>
      </c>
      <c r="AO304" s="99">
        <v>17</v>
      </c>
      <c r="AP304" s="99">
        <v>40</v>
      </c>
      <c r="AQ304" s="106">
        <v>17740</v>
      </c>
      <c r="AR304" s="106">
        <f t="shared" si="110"/>
        <v>23017</v>
      </c>
      <c r="AS304" t="s">
        <v>1711</v>
      </c>
      <c r="AT304" s="109">
        <f t="shared" si="111"/>
        <v>2317740</v>
      </c>
      <c r="AW304">
        <v>41.61</v>
      </c>
      <c r="AX304">
        <v>0.41</v>
      </c>
      <c r="AY304">
        <v>41.2</v>
      </c>
      <c r="BF304" s="117"/>
      <c r="BI304" s="117"/>
      <c r="BJ304" s="117"/>
      <c r="BV304" s="1"/>
    </row>
    <row r="305" spans="1:74" hidden="1" outlineLevel="1">
      <c r="A305" t="s">
        <v>1142</v>
      </c>
      <c r="B305" s="9" t="s">
        <v>958</v>
      </c>
      <c r="C305" s="1">
        <f t="shared" si="112"/>
        <v>0</v>
      </c>
      <c r="D305" s="7" t="e">
        <f t="shared" si="106"/>
        <v>#N/A</v>
      </c>
      <c r="E305" s="7" t="e">
        <f t="shared" si="107"/>
        <v>#N/A</v>
      </c>
      <c r="F305" s="7">
        <f t="shared" si="108"/>
        <v>0</v>
      </c>
      <c r="G305" s="7">
        <f t="shared" si="104"/>
        <v>0</v>
      </c>
      <c r="H305" s="49" t="e">
        <f t="shared" si="109"/>
        <v>#NUM!</v>
      </c>
      <c r="I305" s="177" t="e">
        <f t="shared" si="113"/>
        <v>#NUM!</v>
      </c>
      <c r="J305" s="8"/>
      <c r="K305" s="2" t="str">
        <f t="shared" si="114"/>
        <v>-</v>
      </c>
      <c r="L305" s="2" t="str">
        <f t="shared" si="115"/>
        <v>-</v>
      </c>
      <c r="M305" s="2" t="str">
        <f t="shared" si="116"/>
        <v>-</v>
      </c>
      <c r="N305" s="2"/>
      <c r="O305" s="2" t="str">
        <f t="shared" si="117"/>
        <v>-</v>
      </c>
      <c r="P305" s="1"/>
      <c r="Q305" s="1"/>
      <c r="R305" s="1"/>
      <c r="S305" s="1"/>
      <c r="T305" s="1"/>
      <c r="U305" s="1"/>
      <c r="V305" s="161"/>
      <c r="W305" s="1"/>
      <c r="X305" s="1"/>
      <c r="Y305" s="1"/>
      <c r="Z305" s="1"/>
      <c r="AA305" s="1"/>
      <c r="AB305" s="1"/>
      <c r="AC305" s="1"/>
      <c r="AD305" s="1"/>
      <c r="AI305" t="str">
        <f t="shared" si="105"/>
        <v>Dixmont</v>
      </c>
      <c r="AJ305" t="s">
        <v>865</v>
      </c>
      <c r="AK305" s="182">
        <v>2</v>
      </c>
      <c r="AN305" s="97">
        <v>23</v>
      </c>
      <c r="AO305" s="99">
        <v>19</v>
      </c>
      <c r="AP305" s="99">
        <v>75</v>
      </c>
      <c r="AQ305" s="106">
        <v>17950</v>
      </c>
      <c r="AR305" s="106">
        <f t="shared" si="110"/>
        <v>23019</v>
      </c>
      <c r="AS305" t="s">
        <v>1711</v>
      </c>
      <c r="AT305" s="109">
        <f t="shared" si="111"/>
        <v>2317950</v>
      </c>
      <c r="AW305">
        <v>36.49</v>
      </c>
      <c r="AX305">
        <v>0.15</v>
      </c>
      <c r="AY305">
        <v>36.340000000000003</v>
      </c>
      <c r="BF305" s="117"/>
      <c r="BI305" s="117"/>
      <c r="BJ305" s="117"/>
      <c r="BV305" s="1"/>
    </row>
    <row r="306" spans="1:74" hidden="1" outlineLevel="1">
      <c r="A306" t="s">
        <v>1463</v>
      </c>
      <c r="B306" s="9" t="s">
        <v>958</v>
      </c>
      <c r="C306" s="1">
        <f t="shared" si="112"/>
        <v>0</v>
      </c>
      <c r="D306" s="7" t="e">
        <f t="shared" si="106"/>
        <v>#N/A</v>
      </c>
      <c r="E306" s="7" t="e">
        <f t="shared" si="107"/>
        <v>#N/A</v>
      </c>
      <c r="F306" s="7">
        <f t="shared" si="108"/>
        <v>0</v>
      </c>
      <c r="G306" s="7">
        <f t="shared" si="104"/>
        <v>0</v>
      </c>
      <c r="H306" s="49" t="e">
        <f t="shared" si="109"/>
        <v>#NUM!</v>
      </c>
      <c r="I306" s="177" t="e">
        <f t="shared" si="113"/>
        <v>#NUM!</v>
      </c>
      <c r="J306" s="8"/>
      <c r="K306" s="2" t="str">
        <f t="shared" si="114"/>
        <v>-</v>
      </c>
      <c r="L306" s="2" t="str">
        <f t="shared" si="115"/>
        <v>-</v>
      </c>
      <c r="M306" s="2" t="str">
        <f t="shared" si="116"/>
        <v>-</v>
      </c>
      <c r="N306" s="2"/>
      <c r="O306" s="2" t="str">
        <f t="shared" si="117"/>
        <v>-</v>
      </c>
      <c r="P306" s="1"/>
      <c r="Q306" s="1"/>
      <c r="R306" s="1"/>
      <c r="S306" s="1"/>
      <c r="T306" s="1"/>
      <c r="U306" s="1"/>
      <c r="V306" s="161"/>
      <c r="W306" s="1"/>
      <c r="X306" s="1"/>
      <c r="Y306" s="1"/>
      <c r="Z306" s="1"/>
      <c r="AA306" s="1"/>
      <c r="AB306" s="1"/>
      <c r="AC306" s="1"/>
      <c r="AD306" s="1"/>
      <c r="AI306" t="str">
        <f t="shared" si="105"/>
        <v>Dover-Foxcroft</v>
      </c>
      <c r="AJ306" t="s">
        <v>125</v>
      </c>
      <c r="AK306" s="182">
        <v>2</v>
      </c>
      <c r="AN306" s="97">
        <v>23</v>
      </c>
      <c r="AO306" s="99">
        <v>21</v>
      </c>
      <c r="AP306" s="99">
        <v>35</v>
      </c>
      <c r="AQ306" s="106">
        <v>18195</v>
      </c>
      <c r="AR306" s="106">
        <f t="shared" si="110"/>
        <v>23021</v>
      </c>
      <c r="AS306" t="s">
        <v>1711</v>
      </c>
      <c r="AT306" s="109">
        <f t="shared" si="111"/>
        <v>2318195</v>
      </c>
      <c r="AW306">
        <v>71.23</v>
      </c>
      <c r="AX306">
        <v>2.98</v>
      </c>
      <c r="AY306">
        <v>68.239999999999995</v>
      </c>
      <c r="BF306" s="117"/>
      <c r="BI306" s="117"/>
      <c r="BJ306" s="117"/>
      <c r="BV306" s="1"/>
    </row>
    <row r="307" spans="1:74" hidden="1" outlineLevel="1">
      <c r="A307" t="s">
        <v>1357</v>
      </c>
      <c r="B307" s="9" t="s">
        <v>958</v>
      </c>
      <c r="C307" s="1">
        <f t="shared" si="112"/>
        <v>0</v>
      </c>
      <c r="D307" s="7" t="e">
        <f t="shared" si="106"/>
        <v>#N/A</v>
      </c>
      <c r="E307" s="7" t="e">
        <f t="shared" si="107"/>
        <v>#N/A</v>
      </c>
      <c r="F307" s="7">
        <f t="shared" si="108"/>
        <v>0</v>
      </c>
      <c r="G307" s="7">
        <f t="shared" si="104"/>
        <v>0</v>
      </c>
      <c r="H307" s="49" t="e">
        <f t="shared" si="109"/>
        <v>#NUM!</v>
      </c>
      <c r="I307" s="177" t="e">
        <f t="shared" si="113"/>
        <v>#NUM!</v>
      </c>
      <c r="J307" s="8"/>
      <c r="K307" s="2" t="str">
        <f t="shared" si="114"/>
        <v>-</v>
      </c>
      <c r="L307" s="2" t="str">
        <f t="shared" si="115"/>
        <v>-</v>
      </c>
      <c r="M307" s="2" t="str">
        <f t="shared" si="116"/>
        <v>-</v>
      </c>
      <c r="N307" s="2"/>
      <c r="O307" s="2" t="str">
        <f t="shared" si="117"/>
        <v>-</v>
      </c>
      <c r="P307" s="1"/>
      <c r="Q307" s="1"/>
      <c r="R307" s="1"/>
      <c r="S307" s="1"/>
      <c r="T307" s="1"/>
      <c r="U307" s="1"/>
      <c r="V307" s="161"/>
      <c r="W307" s="1"/>
      <c r="X307" s="1"/>
      <c r="Y307" s="1"/>
      <c r="Z307" s="1"/>
      <c r="AA307" s="1"/>
      <c r="AB307" s="1"/>
      <c r="AC307" s="1"/>
      <c r="AD307" s="1"/>
      <c r="AI307" t="str">
        <f t="shared" si="105"/>
        <v>Dresden</v>
      </c>
      <c r="AJ307" t="s">
        <v>223</v>
      </c>
      <c r="AK307" s="182">
        <v>1</v>
      </c>
      <c r="AN307" s="97">
        <v>23</v>
      </c>
      <c r="AO307" s="99">
        <v>15</v>
      </c>
      <c r="AP307" s="99">
        <v>35</v>
      </c>
      <c r="AQ307" s="106">
        <v>18475</v>
      </c>
      <c r="AR307" s="106">
        <f t="shared" si="110"/>
        <v>23015</v>
      </c>
      <c r="AS307" t="s">
        <v>1711</v>
      </c>
      <c r="AT307" s="109">
        <f t="shared" si="111"/>
        <v>2318475</v>
      </c>
      <c r="AW307">
        <v>33.159999999999997</v>
      </c>
      <c r="AX307">
        <v>2.52</v>
      </c>
      <c r="AY307">
        <v>30.64</v>
      </c>
      <c r="BF307" s="117"/>
      <c r="BI307" s="117"/>
      <c r="BJ307" s="117"/>
      <c r="BV307" s="1"/>
    </row>
    <row r="308" spans="1:74" hidden="1" outlineLevel="1">
      <c r="A308" t="s">
        <v>2541</v>
      </c>
      <c r="B308" s="9" t="s">
        <v>958</v>
      </c>
      <c r="C308" s="1">
        <f t="shared" si="112"/>
        <v>0</v>
      </c>
      <c r="D308" s="7" t="e">
        <f t="shared" si="106"/>
        <v>#N/A</v>
      </c>
      <c r="E308" s="7" t="e">
        <f t="shared" si="107"/>
        <v>#N/A</v>
      </c>
      <c r="F308" s="7">
        <f t="shared" si="108"/>
        <v>0</v>
      </c>
      <c r="G308" s="7">
        <f t="shared" si="104"/>
        <v>0</v>
      </c>
      <c r="H308" s="49" t="e">
        <f t="shared" si="109"/>
        <v>#NUM!</v>
      </c>
      <c r="I308" s="177" t="e">
        <f t="shared" si="113"/>
        <v>#NUM!</v>
      </c>
      <c r="J308" s="8"/>
      <c r="K308" s="2" t="str">
        <f t="shared" si="114"/>
        <v>-</v>
      </c>
      <c r="L308" s="2" t="str">
        <f t="shared" si="115"/>
        <v>-</v>
      </c>
      <c r="M308" s="2" t="str">
        <f t="shared" si="116"/>
        <v>-</v>
      </c>
      <c r="N308" s="2"/>
      <c r="O308" s="2" t="str">
        <f t="shared" si="117"/>
        <v>-</v>
      </c>
      <c r="P308" s="1"/>
      <c r="Q308" s="1"/>
      <c r="R308" s="1"/>
      <c r="S308" s="1"/>
      <c r="T308" s="1"/>
      <c r="U308" s="1"/>
      <c r="V308" s="161"/>
      <c r="W308" s="1"/>
      <c r="X308" s="1"/>
      <c r="Y308" s="1"/>
      <c r="Z308" s="1"/>
      <c r="AA308" s="1"/>
      <c r="AB308" s="1"/>
      <c r="AC308" s="1"/>
      <c r="AD308" s="1"/>
      <c r="AI308" t="str">
        <f t="shared" si="105"/>
        <v>Drew</v>
      </c>
      <c r="AJ308" t="s">
        <v>865</v>
      </c>
      <c r="AK308" s="182">
        <v>2</v>
      </c>
      <c r="AN308" s="97">
        <v>23</v>
      </c>
      <c r="AO308" s="99">
        <v>19</v>
      </c>
      <c r="AP308" s="99">
        <v>80</v>
      </c>
      <c r="AQ308" s="106">
        <v>18580</v>
      </c>
      <c r="AR308" s="106">
        <f t="shared" si="110"/>
        <v>23019</v>
      </c>
      <c r="AS308" t="s">
        <v>1082</v>
      </c>
      <c r="AT308" s="109">
        <f t="shared" si="111"/>
        <v>2318580</v>
      </c>
      <c r="AW308">
        <v>38.78</v>
      </c>
      <c r="AX308">
        <v>1.17</v>
      </c>
      <c r="AY308">
        <v>37.61</v>
      </c>
      <c r="BF308" s="117"/>
      <c r="BI308" s="117"/>
      <c r="BJ308" s="117"/>
      <c r="BV308" s="1"/>
    </row>
    <row r="309" spans="1:74" hidden="1" outlineLevel="1">
      <c r="A309" t="s">
        <v>485</v>
      </c>
      <c r="B309" s="9" t="s">
        <v>958</v>
      </c>
      <c r="C309" s="1">
        <f t="shared" si="112"/>
        <v>0</v>
      </c>
      <c r="D309" s="7" t="e">
        <f t="shared" si="106"/>
        <v>#N/A</v>
      </c>
      <c r="E309" s="7" t="e">
        <f t="shared" si="107"/>
        <v>#N/A</v>
      </c>
      <c r="F309" s="7">
        <f t="shared" si="108"/>
        <v>0</v>
      </c>
      <c r="G309" s="7">
        <f t="shared" si="104"/>
        <v>0</v>
      </c>
      <c r="H309" s="49" t="e">
        <f t="shared" si="109"/>
        <v>#NUM!</v>
      </c>
      <c r="I309" s="177" t="e">
        <f t="shared" si="113"/>
        <v>#NUM!</v>
      </c>
      <c r="J309" s="8"/>
      <c r="K309" s="2" t="str">
        <f t="shared" si="114"/>
        <v>-</v>
      </c>
      <c r="L309" s="2" t="str">
        <f t="shared" si="115"/>
        <v>-</v>
      </c>
      <c r="M309" s="2" t="str">
        <f t="shared" si="116"/>
        <v>-</v>
      </c>
      <c r="N309" s="2"/>
      <c r="O309" s="2" t="str">
        <f t="shared" si="117"/>
        <v>-</v>
      </c>
      <c r="P309" s="1"/>
      <c r="Q309" s="1"/>
      <c r="R309" s="1"/>
      <c r="S309" s="1"/>
      <c r="T309" s="1"/>
      <c r="U309" s="1"/>
      <c r="V309" s="161"/>
      <c r="W309" s="1"/>
      <c r="X309" s="1"/>
      <c r="Y309" s="1"/>
      <c r="Z309" s="1"/>
      <c r="AA309" s="1"/>
      <c r="AB309" s="1"/>
      <c r="AC309" s="1"/>
      <c r="AD309" s="1"/>
      <c r="AI309" t="str">
        <f t="shared" si="105"/>
        <v>Durham</v>
      </c>
      <c r="AJ309" t="s">
        <v>866</v>
      </c>
      <c r="AK309" s="182">
        <v>2</v>
      </c>
      <c r="AN309" s="97">
        <v>23</v>
      </c>
      <c r="AO309" s="99">
        <v>1</v>
      </c>
      <c r="AP309" s="99">
        <v>10</v>
      </c>
      <c r="AQ309" s="106">
        <v>19105</v>
      </c>
      <c r="AR309" s="106">
        <f t="shared" si="110"/>
        <v>23001</v>
      </c>
      <c r="AS309" t="s">
        <v>1711</v>
      </c>
      <c r="AT309" s="109">
        <f t="shared" si="111"/>
        <v>2319105</v>
      </c>
      <c r="AW309">
        <v>38.75</v>
      </c>
      <c r="AX309">
        <v>0.65</v>
      </c>
      <c r="AY309">
        <v>38.1</v>
      </c>
      <c r="BF309" s="117"/>
      <c r="BI309" s="117"/>
      <c r="BJ309" s="117"/>
      <c r="BV309" s="1"/>
    </row>
    <row r="310" spans="1:74" hidden="1" outlineLevel="1">
      <c r="A310" t="s">
        <v>0</v>
      </c>
      <c r="B310" s="9" t="s">
        <v>958</v>
      </c>
      <c r="C310" s="1">
        <f t="shared" si="112"/>
        <v>0</v>
      </c>
      <c r="D310" s="7" t="e">
        <f t="shared" si="106"/>
        <v>#N/A</v>
      </c>
      <c r="E310" s="7" t="e">
        <f t="shared" si="107"/>
        <v>#N/A</v>
      </c>
      <c r="F310" s="7">
        <f t="shared" si="108"/>
        <v>0</v>
      </c>
      <c r="G310" s="7">
        <f t="shared" si="104"/>
        <v>0</v>
      </c>
      <c r="H310" s="49" t="e">
        <f t="shared" si="109"/>
        <v>#NUM!</v>
      </c>
      <c r="I310" s="177" t="e">
        <f t="shared" si="113"/>
        <v>#NUM!</v>
      </c>
      <c r="J310" s="8"/>
      <c r="K310" s="2" t="str">
        <f t="shared" si="114"/>
        <v>-</v>
      </c>
      <c r="L310" s="2" t="str">
        <f t="shared" si="115"/>
        <v>-</v>
      </c>
      <c r="M310" s="2" t="str">
        <f t="shared" si="116"/>
        <v>-</v>
      </c>
      <c r="N310" s="2"/>
      <c r="O310" s="2" t="str">
        <f t="shared" si="117"/>
        <v>-</v>
      </c>
      <c r="P310" s="1"/>
      <c r="Q310" s="1"/>
      <c r="R310" s="1"/>
      <c r="S310" s="1"/>
      <c r="T310" s="1"/>
      <c r="U310" s="1"/>
      <c r="V310" s="161"/>
      <c r="W310" s="1"/>
      <c r="X310" s="1"/>
      <c r="Y310" s="1"/>
      <c r="Z310" s="1"/>
      <c r="AA310" s="1"/>
      <c r="AB310" s="1"/>
      <c r="AC310" s="1"/>
      <c r="AD310" s="1"/>
      <c r="AI310" t="str">
        <f t="shared" si="105"/>
        <v>Dyer Brook</v>
      </c>
      <c r="AJ310" t="s">
        <v>2860</v>
      </c>
      <c r="AK310" s="182">
        <v>2</v>
      </c>
      <c r="AN310" s="97">
        <v>23</v>
      </c>
      <c r="AO310" s="99">
        <v>3</v>
      </c>
      <c r="AP310" s="99">
        <v>75</v>
      </c>
      <c r="AQ310" s="106">
        <v>19210</v>
      </c>
      <c r="AR310" s="106">
        <f t="shared" si="110"/>
        <v>23003</v>
      </c>
      <c r="AS310" t="s">
        <v>1711</v>
      </c>
      <c r="AT310" s="109">
        <f t="shared" si="111"/>
        <v>2319210</v>
      </c>
      <c r="AW310">
        <v>38.51</v>
      </c>
      <c r="AX310">
        <v>0.01</v>
      </c>
      <c r="AY310">
        <v>38.5</v>
      </c>
      <c r="BF310" s="117"/>
      <c r="BI310" s="117"/>
      <c r="BJ310" s="117"/>
      <c r="BV310" s="1"/>
    </row>
    <row r="311" spans="1:74" hidden="1" outlineLevel="1">
      <c r="A311" t="s">
        <v>451</v>
      </c>
      <c r="B311" s="9" t="s">
        <v>958</v>
      </c>
      <c r="C311" s="1">
        <f t="shared" si="112"/>
        <v>0</v>
      </c>
      <c r="D311" s="7" t="e">
        <f t="shared" si="106"/>
        <v>#N/A</v>
      </c>
      <c r="E311" s="7" t="e">
        <f t="shared" si="107"/>
        <v>#N/A</v>
      </c>
      <c r="F311" s="7">
        <f t="shared" si="108"/>
        <v>0</v>
      </c>
      <c r="G311" s="7">
        <f t="shared" si="104"/>
        <v>0</v>
      </c>
      <c r="H311" s="49" t="e">
        <f t="shared" si="109"/>
        <v>#NUM!</v>
      </c>
      <c r="I311" s="177" t="e">
        <f t="shared" si="113"/>
        <v>#NUM!</v>
      </c>
      <c r="J311" s="8"/>
      <c r="K311" s="2" t="str">
        <f t="shared" si="114"/>
        <v>-</v>
      </c>
      <c r="L311" s="2" t="str">
        <f t="shared" si="115"/>
        <v>-</v>
      </c>
      <c r="M311" s="2" t="str">
        <f t="shared" si="116"/>
        <v>-</v>
      </c>
      <c r="N311" s="2"/>
      <c r="O311" s="2" t="str">
        <f t="shared" si="117"/>
        <v>-</v>
      </c>
      <c r="P311" s="1"/>
      <c r="Q311" s="1"/>
      <c r="R311" s="1"/>
      <c r="S311" s="1"/>
      <c r="T311" s="1"/>
      <c r="U311" s="1"/>
      <c r="V311" s="161"/>
      <c r="W311" s="1"/>
      <c r="X311" s="1"/>
      <c r="Y311" s="1"/>
      <c r="Z311" s="1"/>
      <c r="AA311" s="1"/>
      <c r="AB311" s="1"/>
      <c r="AC311" s="1"/>
      <c r="AD311" s="1"/>
      <c r="AI311" t="str">
        <f t="shared" si="105"/>
        <v>Eagle Lake</v>
      </c>
      <c r="AJ311" t="s">
        <v>2860</v>
      </c>
      <c r="AK311" s="182">
        <v>2</v>
      </c>
      <c r="AN311" s="97">
        <v>23</v>
      </c>
      <c r="AO311" s="99">
        <v>3</v>
      </c>
      <c r="AP311" s="99">
        <v>85</v>
      </c>
      <c r="AQ311" s="106">
        <v>19420</v>
      </c>
      <c r="AR311" s="106">
        <f t="shared" si="110"/>
        <v>23003</v>
      </c>
      <c r="AS311" t="s">
        <v>1711</v>
      </c>
      <c r="AT311" s="109">
        <f t="shared" si="111"/>
        <v>2319420</v>
      </c>
      <c r="AW311">
        <v>39.31</v>
      </c>
      <c r="AX311">
        <v>2.13</v>
      </c>
      <c r="AY311">
        <v>37.18</v>
      </c>
      <c r="BF311" s="117"/>
      <c r="BI311" s="117"/>
      <c r="BJ311" s="117"/>
      <c r="BV311" s="1"/>
    </row>
    <row r="312" spans="1:74" hidden="1" outlineLevel="1">
      <c r="A312" t="s">
        <v>70</v>
      </c>
      <c r="B312" s="9" t="s">
        <v>958</v>
      </c>
      <c r="C312" s="1">
        <f t="shared" si="112"/>
        <v>0</v>
      </c>
      <c r="D312" s="7" t="e">
        <f t="shared" si="106"/>
        <v>#N/A</v>
      </c>
      <c r="E312" s="7" t="e">
        <f t="shared" si="107"/>
        <v>#N/A</v>
      </c>
      <c r="F312" s="7">
        <f t="shared" si="108"/>
        <v>0</v>
      </c>
      <c r="G312" s="7">
        <f t="shared" si="104"/>
        <v>0</v>
      </c>
      <c r="H312" s="49" t="e">
        <f t="shared" si="109"/>
        <v>#NUM!</v>
      </c>
      <c r="I312" s="177" t="e">
        <f t="shared" si="113"/>
        <v>#NUM!</v>
      </c>
      <c r="J312" s="8"/>
      <c r="K312" s="2" t="str">
        <f t="shared" si="114"/>
        <v>-</v>
      </c>
      <c r="L312" s="2" t="str">
        <f t="shared" si="115"/>
        <v>-</v>
      </c>
      <c r="M312" s="2" t="str">
        <f t="shared" si="116"/>
        <v>-</v>
      </c>
      <c r="N312" s="2"/>
      <c r="O312" s="2" t="str">
        <f t="shared" si="117"/>
        <v>-</v>
      </c>
      <c r="P312" s="1"/>
      <c r="Q312" s="1"/>
      <c r="R312" s="1"/>
      <c r="S312" s="1"/>
      <c r="T312" s="1"/>
      <c r="U312" s="1"/>
      <c r="V312" s="161"/>
      <c r="W312" s="1"/>
      <c r="X312" s="1"/>
      <c r="Y312" s="1"/>
      <c r="Z312" s="1"/>
      <c r="AA312" s="1"/>
      <c r="AB312" s="1"/>
      <c r="AC312" s="1"/>
      <c r="AD312" s="1"/>
      <c r="AI312" t="str">
        <f t="shared" si="105"/>
        <v>East Machias</v>
      </c>
      <c r="AJ312" t="s">
        <v>637</v>
      </c>
      <c r="AK312" s="182">
        <v>2</v>
      </c>
      <c r="AN312" s="97">
        <v>23</v>
      </c>
      <c r="AO312" s="99">
        <v>29</v>
      </c>
      <c r="AP312" s="99">
        <v>95</v>
      </c>
      <c r="AQ312" s="106">
        <v>20960</v>
      </c>
      <c r="AR312" s="106">
        <f t="shared" si="110"/>
        <v>23029</v>
      </c>
      <c r="AS312" t="s">
        <v>1711</v>
      </c>
      <c r="AT312" s="109">
        <f t="shared" si="111"/>
        <v>2320960</v>
      </c>
      <c r="AW312">
        <v>40.01</v>
      </c>
      <c r="AX312">
        <v>4.8</v>
      </c>
      <c r="AY312">
        <v>35.21</v>
      </c>
      <c r="BF312" s="117"/>
      <c r="BI312" s="117"/>
      <c r="BJ312" s="117"/>
      <c r="BV312" s="1"/>
    </row>
    <row r="313" spans="1:74" hidden="1" outlineLevel="1">
      <c r="A313" t="s">
        <v>310</v>
      </c>
      <c r="B313" s="9" t="s">
        <v>958</v>
      </c>
      <c r="C313" s="1">
        <f t="shared" si="112"/>
        <v>0</v>
      </c>
      <c r="D313" s="7" t="e">
        <f t="shared" si="106"/>
        <v>#N/A</v>
      </c>
      <c r="E313" s="7" t="e">
        <f t="shared" si="107"/>
        <v>#N/A</v>
      </c>
      <c r="F313" s="7">
        <f t="shared" si="108"/>
        <v>0</v>
      </c>
      <c r="G313" s="7">
        <f t="shared" si="104"/>
        <v>0</v>
      </c>
      <c r="H313" s="49" t="e">
        <f t="shared" si="109"/>
        <v>#NUM!</v>
      </c>
      <c r="I313" s="177" t="e">
        <f t="shared" si="113"/>
        <v>#NUM!</v>
      </c>
      <c r="J313" s="8"/>
      <c r="K313" s="2" t="str">
        <f t="shared" si="114"/>
        <v>-</v>
      </c>
      <c r="L313" s="2" t="str">
        <f t="shared" si="115"/>
        <v>-</v>
      </c>
      <c r="M313" s="2" t="str">
        <f t="shared" si="116"/>
        <v>-</v>
      </c>
      <c r="N313" s="2"/>
      <c r="O313" s="2" t="str">
        <f t="shared" si="117"/>
        <v>-</v>
      </c>
      <c r="P313" s="1"/>
      <c r="Q313" s="1"/>
      <c r="R313" s="1"/>
      <c r="S313" s="1"/>
      <c r="T313" s="1"/>
      <c r="U313" s="1"/>
      <c r="V313" s="161"/>
      <c r="W313" s="1"/>
      <c r="X313" s="1"/>
      <c r="Y313" s="1"/>
      <c r="Z313" s="1"/>
      <c r="AA313" s="1"/>
      <c r="AB313" s="1"/>
      <c r="AC313" s="1"/>
      <c r="AD313" s="1"/>
      <c r="AI313" t="str">
        <f t="shared" si="105"/>
        <v>East Millinocket</v>
      </c>
      <c r="AJ313" t="s">
        <v>865</v>
      </c>
      <c r="AK313" s="182">
        <v>2</v>
      </c>
      <c r="AN313" s="97">
        <v>23</v>
      </c>
      <c r="AO313" s="99">
        <v>19</v>
      </c>
      <c r="AP313" s="99">
        <v>85</v>
      </c>
      <c r="AQ313" s="106">
        <v>21030</v>
      </c>
      <c r="AR313" s="106">
        <f t="shared" si="110"/>
        <v>23019</v>
      </c>
      <c r="AS313" t="s">
        <v>1711</v>
      </c>
      <c r="AT313" s="109">
        <f t="shared" si="111"/>
        <v>2321030</v>
      </c>
      <c r="AW313">
        <v>7.89</v>
      </c>
      <c r="AX313">
        <v>0.76</v>
      </c>
      <c r="AY313">
        <v>7.13</v>
      </c>
      <c r="BF313" s="117"/>
      <c r="BI313" s="117"/>
      <c r="BJ313" s="117"/>
      <c r="BV313" s="1"/>
    </row>
    <row r="314" spans="1:74" hidden="1" outlineLevel="1">
      <c r="A314" t="s">
        <v>1072</v>
      </c>
      <c r="B314" s="9" t="s">
        <v>958</v>
      </c>
      <c r="C314" s="1">
        <f t="shared" si="112"/>
        <v>0</v>
      </c>
      <c r="D314" s="7" t="e">
        <f t="shared" si="106"/>
        <v>#N/A</v>
      </c>
      <c r="E314" s="7" t="e">
        <f t="shared" si="107"/>
        <v>#N/A</v>
      </c>
      <c r="F314" s="7">
        <f t="shared" si="108"/>
        <v>0</v>
      </c>
      <c r="G314" s="7">
        <f t="shared" si="104"/>
        <v>0</v>
      </c>
      <c r="H314" s="49" t="e">
        <f t="shared" si="109"/>
        <v>#NUM!</v>
      </c>
      <c r="I314" s="177" t="e">
        <f t="shared" si="113"/>
        <v>#NUM!</v>
      </c>
      <c r="J314" s="8"/>
      <c r="K314" s="2" t="str">
        <f t="shared" si="114"/>
        <v>-</v>
      </c>
      <c r="L314" s="2" t="str">
        <f t="shared" si="115"/>
        <v>-</v>
      </c>
      <c r="M314" s="2" t="str">
        <f t="shared" si="116"/>
        <v>-</v>
      </c>
      <c r="N314" s="2"/>
      <c r="O314" s="2" t="str">
        <f t="shared" si="117"/>
        <v>-</v>
      </c>
      <c r="P314" s="1"/>
      <c r="Q314" s="1"/>
      <c r="R314" s="1"/>
      <c r="S314" s="1"/>
      <c r="T314" s="1"/>
      <c r="U314" s="1"/>
      <c r="V314" s="161"/>
      <c r="W314" s="1"/>
      <c r="X314" s="1"/>
      <c r="Y314" s="1"/>
      <c r="Z314" s="1"/>
      <c r="AA314" s="1"/>
      <c r="AB314" s="1"/>
      <c r="AC314" s="1"/>
      <c r="AD314" s="1"/>
      <c r="AI314" t="str">
        <f t="shared" si="105"/>
        <v>Eastbrook</v>
      </c>
      <c r="AJ314" t="s">
        <v>688</v>
      </c>
      <c r="AK314" s="182">
        <v>2</v>
      </c>
      <c r="AN314" s="97">
        <v>23</v>
      </c>
      <c r="AO314" s="99">
        <v>9</v>
      </c>
      <c r="AP314" s="99">
        <v>60</v>
      </c>
      <c r="AQ314" s="106">
        <v>19770</v>
      </c>
      <c r="AR314" s="106">
        <f t="shared" si="110"/>
        <v>23009</v>
      </c>
      <c r="AS314" t="s">
        <v>1711</v>
      </c>
      <c r="AT314" s="109">
        <f t="shared" si="111"/>
        <v>2319770</v>
      </c>
      <c r="AW314">
        <v>37.590000000000003</v>
      </c>
      <c r="AX314">
        <v>4.32</v>
      </c>
      <c r="AY314">
        <v>33.28</v>
      </c>
      <c r="BF314" s="117"/>
      <c r="BI314" s="117"/>
      <c r="BJ314" s="117"/>
      <c r="BV314" s="1"/>
    </row>
    <row r="315" spans="1:74" hidden="1" outlineLevel="1">
      <c r="A315" t="s">
        <v>2766</v>
      </c>
      <c r="B315" s="9" t="s">
        <v>958</v>
      </c>
      <c r="C315" s="1">
        <f t="shared" si="112"/>
        <v>0</v>
      </c>
      <c r="D315" s="7" t="e">
        <f t="shared" si="106"/>
        <v>#N/A</v>
      </c>
      <c r="E315" s="7" t="e">
        <f t="shared" si="107"/>
        <v>#N/A</v>
      </c>
      <c r="F315" s="7">
        <f t="shared" si="108"/>
        <v>0</v>
      </c>
      <c r="G315" s="7">
        <f t="shared" si="104"/>
        <v>0</v>
      </c>
      <c r="H315" s="49" t="e">
        <f t="shared" si="109"/>
        <v>#NUM!</v>
      </c>
      <c r="I315" s="177" t="e">
        <f t="shared" si="113"/>
        <v>#NUM!</v>
      </c>
      <c r="J315" s="8"/>
      <c r="K315" s="2" t="str">
        <f t="shared" si="114"/>
        <v>-</v>
      </c>
      <c r="L315" s="2" t="str">
        <f t="shared" si="115"/>
        <v>-</v>
      </c>
      <c r="M315" s="2" t="str">
        <f t="shared" si="116"/>
        <v>-</v>
      </c>
      <c r="N315" s="2"/>
      <c r="O315" s="2" t="str">
        <f t="shared" si="117"/>
        <v>-</v>
      </c>
      <c r="P315" s="1"/>
      <c r="Q315" s="1"/>
      <c r="R315" s="1"/>
      <c r="S315" s="1"/>
      <c r="T315" s="1"/>
      <c r="U315" s="1"/>
      <c r="V315" s="161"/>
      <c r="W315" s="1"/>
      <c r="X315" s="1"/>
      <c r="Y315" s="1"/>
      <c r="Z315" s="1"/>
      <c r="AA315" s="1"/>
      <c r="AB315" s="1"/>
      <c r="AC315" s="1"/>
      <c r="AD315" s="1"/>
      <c r="AI315" t="str">
        <f t="shared" si="105"/>
        <v>Easton</v>
      </c>
      <c r="AJ315" t="s">
        <v>2860</v>
      </c>
      <c r="AK315" s="182">
        <v>2</v>
      </c>
      <c r="AN315" s="97">
        <v>23</v>
      </c>
      <c r="AO315" s="99">
        <v>3</v>
      </c>
      <c r="AP315" s="99">
        <v>90</v>
      </c>
      <c r="AQ315" s="106">
        <v>21380</v>
      </c>
      <c r="AR315" s="106">
        <f t="shared" si="110"/>
        <v>23003</v>
      </c>
      <c r="AS315" t="s">
        <v>1711</v>
      </c>
      <c r="AT315" s="109">
        <f t="shared" si="111"/>
        <v>2321380</v>
      </c>
      <c r="AW315">
        <v>38.96</v>
      </c>
      <c r="AX315">
        <v>0.22</v>
      </c>
      <c r="AY315">
        <v>38.74</v>
      </c>
      <c r="BF315" s="117"/>
      <c r="BI315" s="117"/>
      <c r="BJ315" s="117"/>
      <c r="BV315" s="1"/>
    </row>
    <row r="316" spans="1:74" hidden="1" outlineLevel="1">
      <c r="A316" t="s">
        <v>3120</v>
      </c>
      <c r="B316" s="9" t="s">
        <v>958</v>
      </c>
      <c r="C316" s="1">
        <f t="shared" si="112"/>
        <v>0</v>
      </c>
      <c r="D316" s="7" t="e">
        <f t="shared" si="106"/>
        <v>#N/A</v>
      </c>
      <c r="E316" s="7" t="e">
        <f t="shared" si="107"/>
        <v>#N/A</v>
      </c>
      <c r="F316" s="7">
        <f t="shared" si="108"/>
        <v>0</v>
      </c>
      <c r="G316" s="7">
        <f t="shared" si="104"/>
        <v>0</v>
      </c>
      <c r="H316" s="49" t="e">
        <f t="shared" si="109"/>
        <v>#NUM!</v>
      </c>
      <c r="I316" s="177" t="e">
        <f t="shared" si="113"/>
        <v>#NUM!</v>
      </c>
      <c r="J316" s="8"/>
      <c r="K316" s="2" t="str">
        <f t="shared" si="114"/>
        <v>-</v>
      </c>
      <c r="L316" s="2" t="str">
        <f t="shared" si="115"/>
        <v>-</v>
      </c>
      <c r="M316" s="2" t="str">
        <f t="shared" si="116"/>
        <v>-</v>
      </c>
      <c r="N316" s="2"/>
      <c r="O316" s="2" t="str">
        <f t="shared" si="117"/>
        <v>-</v>
      </c>
      <c r="P316" s="1"/>
      <c r="Q316" s="1"/>
      <c r="R316" s="1"/>
      <c r="S316" s="1"/>
      <c r="T316" s="1"/>
      <c r="U316" s="1"/>
      <c r="V316" s="161"/>
      <c r="W316" s="1"/>
      <c r="X316" s="1"/>
      <c r="Y316" s="1"/>
      <c r="Z316" s="1"/>
      <c r="AA316" s="1"/>
      <c r="AB316" s="1"/>
      <c r="AC316" s="1"/>
      <c r="AD316" s="1"/>
      <c r="AI316" t="str">
        <f t="shared" si="105"/>
        <v>Eastport</v>
      </c>
      <c r="AJ316" t="s">
        <v>637</v>
      </c>
      <c r="AK316" s="182">
        <v>2</v>
      </c>
      <c r="AN316" s="97">
        <v>23</v>
      </c>
      <c r="AO316" s="99">
        <v>29</v>
      </c>
      <c r="AP316" s="99">
        <v>100</v>
      </c>
      <c r="AQ316" s="106">
        <v>21730</v>
      </c>
      <c r="AR316" s="106">
        <f t="shared" si="110"/>
        <v>23029</v>
      </c>
      <c r="AS316" t="s">
        <v>1029</v>
      </c>
      <c r="AT316" s="109">
        <f t="shared" si="111"/>
        <v>2321730</v>
      </c>
      <c r="AW316">
        <v>12.06</v>
      </c>
      <c r="AX316">
        <v>8.4</v>
      </c>
      <c r="AY316">
        <v>3.66</v>
      </c>
      <c r="BF316" s="117"/>
      <c r="BI316" s="117"/>
      <c r="BJ316" s="117"/>
      <c r="BV316" s="1"/>
    </row>
    <row r="317" spans="1:74" hidden="1" outlineLevel="1">
      <c r="A317" t="s">
        <v>2177</v>
      </c>
      <c r="B317" s="9" t="s">
        <v>958</v>
      </c>
      <c r="C317" s="1">
        <f t="shared" si="112"/>
        <v>0</v>
      </c>
      <c r="D317" s="7" t="e">
        <f t="shared" si="106"/>
        <v>#N/A</v>
      </c>
      <c r="E317" s="7" t="e">
        <f t="shared" si="107"/>
        <v>#N/A</v>
      </c>
      <c r="F317" s="7">
        <f t="shared" si="108"/>
        <v>0</v>
      </c>
      <c r="G317" s="7">
        <f t="shared" si="104"/>
        <v>0</v>
      </c>
      <c r="H317" s="49" t="e">
        <f t="shared" si="109"/>
        <v>#NUM!</v>
      </c>
      <c r="I317" s="177" t="e">
        <f t="shared" si="113"/>
        <v>#NUM!</v>
      </c>
      <c r="J317" s="8"/>
      <c r="K317" s="2" t="str">
        <f t="shared" si="114"/>
        <v>-</v>
      </c>
      <c r="L317" s="2" t="str">
        <f t="shared" si="115"/>
        <v>-</v>
      </c>
      <c r="M317" s="2" t="str">
        <f t="shared" si="116"/>
        <v>-</v>
      </c>
      <c r="N317" s="2"/>
      <c r="O317" s="2" t="str">
        <f t="shared" si="117"/>
        <v>-</v>
      </c>
      <c r="P317" s="1"/>
      <c r="Q317" s="1"/>
      <c r="R317" s="1"/>
      <c r="S317" s="1"/>
      <c r="T317" s="1"/>
      <c r="U317" s="1"/>
      <c r="V317" s="161"/>
      <c r="W317" s="1"/>
      <c r="X317" s="1"/>
      <c r="Y317" s="1"/>
      <c r="Z317" s="1"/>
      <c r="AA317" s="1"/>
      <c r="AB317" s="1"/>
      <c r="AC317" s="1"/>
      <c r="AD317" s="1"/>
      <c r="AI317" t="str">
        <f t="shared" si="105"/>
        <v>Eddington</v>
      </c>
      <c r="AJ317" t="s">
        <v>865</v>
      </c>
      <c r="AK317" s="182">
        <v>2</v>
      </c>
      <c r="AN317" s="97">
        <v>23</v>
      </c>
      <c r="AO317" s="99">
        <v>19</v>
      </c>
      <c r="AP317" s="99">
        <v>90</v>
      </c>
      <c r="AQ317" s="106">
        <v>22535</v>
      </c>
      <c r="AR317" s="106">
        <f t="shared" si="110"/>
        <v>23019</v>
      </c>
      <c r="AS317" t="s">
        <v>1711</v>
      </c>
      <c r="AT317" s="109">
        <f t="shared" si="111"/>
        <v>2322535</v>
      </c>
      <c r="AW317">
        <v>26.52</v>
      </c>
      <c r="AX317">
        <v>1.41</v>
      </c>
      <c r="AY317">
        <v>25.11</v>
      </c>
      <c r="BF317" s="117"/>
      <c r="BI317" s="117"/>
      <c r="BJ317" s="117"/>
      <c r="BV317" s="1"/>
    </row>
    <row r="318" spans="1:74" hidden="1" outlineLevel="1">
      <c r="A318" t="s">
        <v>130</v>
      </c>
      <c r="B318" s="9" t="s">
        <v>958</v>
      </c>
      <c r="C318" s="1">
        <f t="shared" si="112"/>
        <v>0</v>
      </c>
      <c r="D318" s="7" t="e">
        <f t="shared" si="106"/>
        <v>#N/A</v>
      </c>
      <c r="E318" s="7" t="e">
        <f t="shared" si="107"/>
        <v>#N/A</v>
      </c>
      <c r="F318" s="7">
        <f t="shared" si="108"/>
        <v>0</v>
      </c>
      <c r="G318" s="7">
        <f t="shared" si="104"/>
        <v>0</v>
      </c>
      <c r="H318" s="49" t="e">
        <f t="shared" si="109"/>
        <v>#NUM!</v>
      </c>
      <c r="I318" s="177" t="e">
        <f t="shared" si="113"/>
        <v>#NUM!</v>
      </c>
      <c r="J318" s="8"/>
      <c r="K318" s="2" t="str">
        <f t="shared" si="114"/>
        <v>-</v>
      </c>
      <c r="L318" s="2" t="str">
        <f t="shared" si="115"/>
        <v>-</v>
      </c>
      <c r="M318" s="2" t="str">
        <f t="shared" si="116"/>
        <v>-</v>
      </c>
      <c r="N318" s="2"/>
      <c r="O318" s="2" t="str">
        <f t="shared" si="117"/>
        <v>-</v>
      </c>
      <c r="P318" s="1"/>
      <c r="Q318" s="1"/>
      <c r="R318" s="1"/>
      <c r="S318" s="1"/>
      <c r="T318" s="1"/>
      <c r="U318" s="1"/>
      <c r="V318" s="161"/>
      <c r="W318" s="1"/>
      <c r="X318" s="1"/>
      <c r="Y318" s="1"/>
      <c r="Z318" s="1"/>
      <c r="AA318" s="1"/>
      <c r="AB318" s="1"/>
      <c r="AC318" s="1"/>
      <c r="AD318" s="1"/>
      <c r="AI318" t="str">
        <f t="shared" si="105"/>
        <v>Edgecomb</v>
      </c>
      <c r="AJ318" t="s">
        <v>223</v>
      </c>
      <c r="AK318" s="182">
        <v>1</v>
      </c>
      <c r="AN318" s="97">
        <v>23</v>
      </c>
      <c r="AO318" s="99">
        <v>15</v>
      </c>
      <c r="AP318" s="99">
        <v>40</v>
      </c>
      <c r="AQ318" s="106">
        <v>22675</v>
      </c>
      <c r="AR318" s="106">
        <f t="shared" si="110"/>
        <v>23015</v>
      </c>
      <c r="AS318" t="s">
        <v>1711</v>
      </c>
      <c r="AT318" s="109">
        <f t="shared" si="111"/>
        <v>2322675</v>
      </c>
      <c r="AW318">
        <v>20.78</v>
      </c>
      <c r="AX318">
        <v>2.71</v>
      </c>
      <c r="AY318">
        <v>18.07</v>
      </c>
      <c r="BF318" s="117"/>
      <c r="BI318" s="117"/>
      <c r="BJ318" s="117"/>
      <c r="BV318" s="1"/>
    </row>
    <row r="319" spans="1:74" hidden="1" outlineLevel="1">
      <c r="A319" t="s">
        <v>807</v>
      </c>
      <c r="B319" s="9" t="s">
        <v>958</v>
      </c>
      <c r="C319" s="1">
        <f t="shared" si="112"/>
        <v>0</v>
      </c>
      <c r="D319" s="7" t="e">
        <f t="shared" si="106"/>
        <v>#N/A</v>
      </c>
      <c r="E319" s="7" t="e">
        <f t="shared" si="107"/>
        <v>#N/A</v>
      </c>
      <c r="F319" s="7">
        <f t="shared" si="108"/>
        <v>0</v>
      </c>
      <c r="G319" s="7">
        <f t="shared" si="104"/>
        <v>0</v>
      </c>
      <c r="H319" s="49" t="e">
        <f t="shared" si="109"/>
        <v>#NUM!</v>
      </c>
      <c r="I319" s="177" t="e">
        <f t="shared" si="113"/>
        <v>#NUM!</v>
      </c>
      <c r="J319" s="8"/>
      <c r="K319" s="2" t="str">
        <f t="shared" si="114"/>
        <v>-</v>
      </c>
      <c r="L319" s="2" t="str">
        <f t="shared" si="115"/>
        <v>-</v>
      </c>
      <c r="M319" s="2" t="str">
        <f t="shared" si="116"/>
        <v>-</v>
      </c>
      <c r="N319" s="2"/>
      <c r="O319" s="2" t="str">
        <f t="shared" si="117"/>
        <v>-</v>
      </c>
      <c r="P319" s="1"/>
      <c r="Q319" s="1"/>
      <c r="R319" s="1"/>
      <c r="S319" s="1"/>
      <c r="T319" s="1"/>
      <c r="U319" s="1"/>
      <c r="V319" s="161"/>
      <c r="W319" s="1"/>
      <c r="X319" s="1"/>
      <c r="Y319" s="1"/>
      <c r="Z319" s="1"/>
      <c r="AA319" s="1"/>
      <c r="AB319" s="1"/>
      <c r="AC319" s="1"/>
      <c r="AD319" s="1"/>
      <c r="AI319" t="str">
        <f t="shared" si="105"/>
        <v>Edinburg</v>
      </c>
      <c r="AJ319" t="s">
        <v>865</v>
      </c>
      <c r="AK319" s="182">
        <v>2</v>
      </c>
      <c r="AN319" s="97">
        <v>23</v>
      </c>
      <c r="AO319" s="99">
        <v>19</v>
      </c>
      <c r="AP319" s="99">
        <v>95</v>
      </c>
      <c r="AQ319" s="106">
        <v>22710</v>
      </c>
      <c r="AR319" s="106">
        <f t="shared" si="110"/>
        <v>23019</v>
      </c>
      <c r="AS319" t="s">
        <v>1711</v>
      </c>
      <c r="AT319" s="109">
        <f t="shared" si="111"/>
        <v>2322710</v>
      </c>
      <c r="AW319">
        <v>35.049999999999997</v>
      </c>
      <c r="AX319">
        <v>0</v>
      </c>
      <c r="AY319">
        <v>35.049999999999997</v>
      </c>
      <c r="BF319" s="117"/>
      <c r="BI319" s="117"/>
      <c r="BJ319" s="117"/>
      <c r="BV319" s="1"/>
    </row>
    <row r="320" spans="1:74" hidden="1" outlineLevel="1">
      <c r="A320" t="s">
        <v>1869</v>
      </c>
      <c r="B320" s="9" t="s">
        <v>958</v>
      </c>
      <c r="C320" s="1">
        <f t="shared" si="112"/>
        <v>0</v>
      </c>
      <c r="D320" s="7" t="e">
        <f t="shared" si="106"/>
        <v>#N/A</v>
      </c>
      <c r="E320" s="7" t="e">
        <f t="shared" si="107"/>
        <v>#N/A</v>
      </c>
      <c r="F320" s="7">
        <f t="shared" si="108"/>
        <v>0</v>
      </c>
      <c r="G320" s="7">
        <f t="shared" si="104"/>
        <v>0</v>
      </c>
      <c r="H320" s="49" t="e">
        <f t="shared" si="109"/>
        <v>#NUM!</v>
      </c>
      <c r="I320" s="177" t="e">
        <f t="shared" si="113"/>
        <v>#NUM!</v>
      </c>
      <c r="J320" s="8"/>
      <c r="K320" s="2" t="str">
        <f t="shared" si="114"/>
        <v>-</v>
      </c>
      <c r="L320" s="2" t="str">
        <f t="shared" si="115"/>
        <v>-</v>
      </c>
      <c r="M320" s="2" t="str">
        <f t="shared" si="116"/>
        <v>-</v>
      </c>
      <c r="N320" s="2"/>
      <c r="O320" s="2" t="str">
        <f t="shared" si="117"/>
        <v>-</v>
      </c>
      <c r="P320" s="1"/>
      <c r="Q320" s="1"/>
      <c r="R320" s="1"/>
      <c r="S320" s="1"/>
      <c r="T320" s="1"/>
      <c r="U320" s="1"/>
      <c r="V320" s="161"/>
      <c r="W320" s="1"/>
      <c r="X320" s="1"/>
      <c r="Y320" s="1"/>
      <c r="Z320" s="1"/>
      <c r="AA320" s="1"/>
      <c r="AB320" s="1"/>
      <c r="AC320" s="1"/>
      <c r="AD320" s="1"/>
      <c r="AI320" t="str">
        <f>A320</f>
        <v>Edmunds</v>
      </c>
      <c r="AJ320" t="s">
        <v>637</v>
      </c>
      <c r="AK320" s="182">
        <v>2</v>
      </c>
      <c r="AN320" s="97">
        <v>23</v>
      </c>
      <c r="AO320" s="99">
        <v>29</v>
      </c>
      <c r="AQ320" s="106">
        <v>22800</v>
      </c>
      <c r="AR320" s="106">
        <f t="shared" si="110"/>
        <v>23029</v>
      </c>
      <c r="AS320" t="s">
        <v>1891</v>
      </c>
      <c r="AT320" s="109">
        <f t="shared" si="111"/>
        <v>2322800</v>
      </c>
      <c r="BF320" s="117"/>
      <c r="BI320" s="117"/>
      <c r="BJ320" s="117"/>
      <c r="BV320" s="1"/>
    </row>
    <row r="321" spans="1:74" hidden="1" outlineLevel="1">
      <c r="A321" t="s">
        <v>324</v>
      </c>
      <c r="B321" s="9" t="s">
        <v>958</v>
      </c>
      <c r="C321" s="1">
        <f t="shared" si="112"/>
        <v>0</v>
      </c>
      <c r="D321" s="7" t="e">
        <f t="shared" si="106"/>
        <v>#N/A</v>
      </c>
      <c r="E321" s="7" t="e">
        <f t="shared" si="107"/>
        <v>#N/A</v>
      </c>
      <c r="F321" s="7">
        <f t="shared" si="108"/>
        <v>0</v>
      </c>
      <c r="G321" s="7">
        <f t="shared" si="104"/>
        <v>0</v>
      </c>
      <c r="H321" s="49" t="e">
        <f t="shared" si="109"/>
        <v>#NUM!</v>
      </c>
      <c r="I321" s="177" t="e">
        <f t="shared" si="113"/>
        <v>#NUM!</v>
      </c>
      <c r="J321" s="8"/>
      <c r="K321" s="2" t="str">
        <f t="shared" si="114"/>
        <v>-</v>
      </c>
      <c r="L321" s="2" t="str">
        <f t="shared" si="115"/>
        <v>-</v>
      </c>
      <c r="M321" s="2" t="str">
        <f t="shared" si="116"/>
        <v>-</v>
      </c>
      <c r="N321" s="2"/>
      <c r="O321" s="2" t="str">
        <f t="shared" si="117"/>
        <v>-</v>
      </c>
      <c r="P321" s="1"/>
      <c r="Q321" s="1"/>
      <c r="R321" s="1"/>
      <c r="S321" s="1"/>
      <c r="T321" s="1"/>
      <c r="U321" s="1"/>
      <c r="V321" s="161"/>
      <c r="W321" s="1"/>
      <c r="X321" s="1"/>
      <c r="Y321" s="1"/>
      <c r="Z321" s="1"/>
      <c r="AA321" s="1"/>
      <c r="AB321" s="1"/>
      <c r="AC321" s="1"/>
      <c r="AD321" s="1"/>
      <c r="AI321" t="str">
        <f t="shared" si="105"/>
        <v>Eliot</v>
      </c>
      <c r="AJ321" t="s">
        <v>937</v>
      </c>
      <c r="AK321" s="182">
        <v>1</v>
      </c>
      <c r="AN321" s="97">
        <v>23</v>
      </c>
      <c r="AO321" s="99">
        <v>31</v>
      </c>
      <c r="AP321" s="99">
        <v>45</v>
      </c>
      <c r="AQ321" s="106">
        <v>22955</v>
      </c>
      <c r="AR321" s="106">
        <f t="shared" si="110"/>
        <v>23031</v>
      </c>
      <c r="AS321" t="s">
        <v>1711</v>
      </c>
      <c r="AT321" s="109">
        <f t="shared" si="111"/>
        <v>2322955</v>
      </c>
      <c r="AW321">
        <v>21.27</v>
      </c>
      <c r="AX321">
        <v>1.55</v>
      </c>
      <c r="AY321">
        <v>19.72</v>
      </c>
      <c r="BF321" s="117"/>
      <c r="BI321" s="117"/>
      <c r="BJ321" s="117"/>
      <c r="BV321" s="1"/>
    </row>
    <row r="322" spans="1:74" hidden="1" outlineLevel="1">
      <c r="A322" t="s">
        <v>1950</v>
      </c>
      <c r="B322" s="9" t="s">
        <v>958</v>
      </c>
      <c r="C322" s="1">
        <f t="shared" si="112"/>
        <v>0</v>
      </c>
      <c r="D322" s="7" t="e">
        <f t="shared" si="106"/>
        <v>#N/A</v>
      </c>
      <c r="E322" s="7" t="e">
        <f t="shared" si="107"/>
        <v>#N/A</v>
      </c>
      <c r="F322" s="7">
        <f t="shared" si="108"/>
        <v>0</v>
      </c>
      <c r="G322" s="7">
        <f t="shared" ref="G322:G385" si="118">IF(S322&gt;0,RANK(S322,(P322:AD322)),0)</f>
        <v>0</v>
      </c>
      <c r="H322" s="49" t="e">
        <f t="shared" si="109"/>
        <v>#NUM!</v>
      </c>
      <c r="I322" s="177" t="e">
        <f t="shared" si="113"/>
        <v>#NUM!</v>
      </c>
      <c r="J322" s="8"/>
      <c r="K322" s="2" t="str">
        <f t="shared" si="114"/>
        <v>-</v>
      </c>
      <c r="L322" s="2" t="str">
        <f t="shared" si="115"/>
        <v>-</v>
      </c>
      <c r="M322" s="2" t="str">
        <f t="shared" si="116"/>
        <v>-</v>
      </c>
      <c r="N322" s="2"/>
      <c r="O322" s="2" t="str">
        <f t="shared" si="117"/>
        <v>-</v>
      </c>
      <c r="P322" s="1"/>
      <c r="Q322" s="1"/>
      <c r="R322" s="1"/>
      <c r="S322" s="1"/>
      <c r="T322" s="1"/>
      <c r="U322" s="1"/>
      <c r="V322" s="161"/>
      <c r="W322" s="1"/>
      <c r="X322" s="1"/>
      <c r="Y322" s="1"/>
      <c r="Z322" s="1"/>
      <c r="AA322" s="1"/>
      <c r="AB322" s="1"/>
      <c r="AC322" s="1"/>
      <c r="AD322" s="1"/>
      <c r="AI322" t="str">
        <f t="shared" si="105"/>
        <v>Ellsworth</v>
      </c>
      <c r="AJ322" t="s">
        <v>688</v>
      </c>
      <c r="AK322" s="182">
        <v>2</v>
      </c>
      <c r="AN322" s="97">
        <v>23</v>
      </c>
      <c r="AO322" s="99">
        <v>9</v>
      </c>
      <c r="AP322" s="99">
        <v>65</v>
      </c>
      <c r="AQ322" s="106">
        <v>23200</v>
      </c>
      <c r="AR322" s="106">
        <f t="shared" si="110"/>
        <v>23009</v>
      </c>
      <c r="AS322" t="s">
        <v>1029</v>
      </c>
      <c r="AT322" s="109">
        <f t="shared" si="111"/>
        <v>2323200</v>
      </c>
      <c r="AW322">
        <v>93.82</v>
      </c>
      <c r="AX322">
        <v>14.57</v>
      </c>
      <c r="AY322">
        <v>79.25</v>
      </c>
      <c r="BF322" s="117"/>
      <c r="BI322" s="117"/>
      <c r="BJ322" s="117"/>
      <c r="BV322" s="1"/>
    </row>
    <row r="323" spans="1:74" hidden="1" outlineLevel="1">
      <c r="A323" t="s">
        <v>325</v>
      </c>
      <c r="B323" s="9" t="s">
        <v>958</v>
      </c>
      <c r="C323" s="1">
        <f t="shared" si="112"/>
        <v>0</v>
      </c>
      <c r="D323" s="7" t="e">
        <f t="shared" si="106"/>
        <v>#N/A</v>
      </c>
      <c r="E323" s="7" t="e">
        <f t="shared" si="107"/>
        <v>#N/A</v>
      </c>
      <c r="F323" s="7">
        <f t="shared" si="108"/>
        <v>0</v>
      </c>
      <c r="G323" s="7">
        <f t="shared" si="118"/>
        <v>0</v>
      </c>
      <c r="H323" s="49" t="e">
        <f t="shared" si="109"/>
        <v>#NUM!</v>
      </c>
      <c r="I323" s="177" t="e">
        <f t="shared" si="113"/>
        <v>#NUM!</v>
      </c>
      <c r="J323" s="8"/>
      <c r="K323" s="2" t="str">
        <f t="shared" si="114"/>
        <v>-</v>
      </c>
      <c r="L323" s="2" t="str">
        <f t="shared" si="115"/>
        <v>-</v>
      </c>
      <c r="M323" s="2" t="str">
        <f t="shared" si="116"/>
        <v>-</v>
      </c>
      <c r="N323" s="2"/>
      <c r="O323" s="2" t="str">
        <f t="shared" si="117"/>
        <v>-</v>
      </c>
      <c r="P323" s="1"/>
      <c r="Q323" s="1"/>
      <c r="R323" s="1"/>
      <c r="S323" s="1"/>
      <c r="T323" s="1"/>
      <c r="U323" s="1"/>
      <c r="V323" s="161"/>
      <c r="W323" s="1"/>
      <c r="X323" s="1"/>
      <c r="Y323" s="1"/>
      <c r="Z323" s="1"/>
      <c r="AA323" s="1"/>
      <c r="AB323" s="1"/>
      <c r="AC323" s="1"/>
      <c r="AD323" s="1"/>
      <c r="AI323" t="str">
        <f t="shared" si="105"/>
        <v>Embden</v>
      </c>
      <c r="AJ323" t="s">
        <v>411</v>
      </c>
      <c r="AK323" s="182">
        <v>2</v>
      </c>
      <c r="AN323" s="97">
        <v>23</v>
      </c>
      <c r="AO323" s="99">
        <v>25</v>
      </c>
      <c r="AP323" s="99">
        <v>55</v>
      </c>
      <c r="AQ323" s="106">
        <v>23410</v>
      </c>
      <c r="AR323" s="106">
        <f t="shared" si="110"/>
        <v>23025</v>
      </c>
      <c r="AS323" t="s">
        <v>1711</v>
      </c>
      <c r="AT323" s="109">
        <f t="shared" si="111"/>
        <v>2323410</v>
      </c>
      <c r="AW323">
        <v>44.06</v>
      </c>
      <c r="AX323">
        <v>3.95</v>
      </c>
      <c r="AY323">
        <v>40.11</v>
      </c>
      <c r="BF323" s="117"/>
      <c r="BI323" s="117"/>
      <c r="BJ323" s="117"/>
      <c r="BV323" s="1"/>
    </row>
    <row r="324" spans="1:74" hidden="1" outlineLevel="1">
      <c r="A324" t="s">
        <v>782</v>
      </c>
      <c r="B324" s="9" t="s">
        <v>958</v>
      </c>
      <c r="C324" s="1">
        <f t="shared" si="112"/>
        <v>0</v>
      </c>
      <c r="D324" s="7" t="e">
        <f t="shared" si="106"/>
        <v>#N/A</v>
      </c>
      <c r="E324" s="7" t="e">
        <f t="shared" si="107"/>
        <v>#N/A</v>
      </c>
      <c r="F324" s="7">
        <f t="shared" si="108"/>
        <v>0</v>
      </c>
      <c r="G324" s="7">
        <f t="shared" si="118"/>
        <v>0</v>
      </c>
      <c r="H324" s="49" t="e">
        <f t="shared" si="109"/>
        <v>#NUM!</v>
      </c>
      <c r="I324" s="177" t="e">
        <f t="shared" si="113"/>
        <v>#NUM!</v>
      </c>
      <c r="J324" s="8"/>
      <c r="K324" s="2" t="str">
        <f t="shared" si="114"/>
        <v>-</v>
      </c>
      <c r="L324" s="2" t="str">
        <f t="shared" si="115"/>
        <v>-</v>
      </c>
      <c r="M324" s="2" t="str">
        <f t="shared" si="116"/>
        <v>-</v>
      </c>
      <c r="N324" s="2"/>
      <c r="O324" s="2" t="str">
        <f t="shared" si="117"/>
        <v>-</v>
      </c>
      <c r="P324" s="1"/>
      <c r="Q324" s="1"/>
      <c r="R324" s="1"/>
      <c r="S324" s="1"/>
      <c r="T324" s="1"/>
      <c r="U324" s="1"/>
      <c r="V324" s="161"/>
      <c r="W324" s="1"/>
      <c r="X324" s="1"/>
      <c r="Y324" s="1"/>
      <c r="Z324" s="1"/>
      <c r="AA324" s="1"/>
      <c r="AB324" s="1"/>
      <c r="AC324" s="1"/>
      <c r="AD324" s="1"/>
      <c r="AI324" t="str">
        <f t="shared" si="105"/>
        <v>Enfield</v>
      </c>
      <c r="AJ324" t="s">
        <v>865</v>
      </c>
      <c r="AK324" s="182">
        <v>2</v>
      </c>
      <c r="AN324" s="97">
        <v>23</v>
      </c>
      <c r="AO324" s="99">
        <v>19</v>
      </c>
      <c r="AP324" s="99">
        <v>100</v>
      </c>
      <c r="AQ324" s="106">
        <v>23620</v>
      </c>
      <c r="AR324" s="106">
        <f t="shared" si="110"/>
        <v>23019</v>
      </c>
      <c r="AS324" t="s">
        <v>1711</v>
      </c>
      <c r="AT324" s="109">
        <f t="shared" si="111"/>
        <v>2323620</v>
      </c>
      <c r="AW324">
        <v>33.17</v>
      </c>
      <c r="AX324">
        <v>5.28</v>
      </c>
      <c r="AY324">
        <v>27.88</v>
      </c>
      <c r="BF324" s="117"/>
      <c r="BI324" s="117"/>
      <c r="BJ324" s="117"/>
      <c r="BV324" s="1"/>
    </row>
    <row r="325" spans="1:74" hidden="1" outlineLevel="1">
      <c r="A325" t="s">
        <v>1739</v>
      </c>
      <c r="B325" s="9" t="s">
        <v>958</v>
      </c>
      <c r="C325" s="1">
        <f t="shared" si="112"/>
        <v>0</v>
      </c>
      <c r="D325" s="7" t="e">
        <f t="shared" si="106"/>
        <v>#N/A</v>
      </c>
      <c r="E325" s="7" t="e">
        <f t="shared" si="107"/>
        <v>#N/A</v>
      </c>
      <c r="F325" s="7">
        <f t="shared" si="108"/>
        <v>0</v>
      </c>
      <c r="G325" s="7">
        <f t="shared" si="118"/>
        <v>0</v>
      </c>
      <c r="H325" s="49" t="e">
        <f t="shared" si="109"/>
        <v>#NUM!</v>
      </c>
      <c r="I325" s="177" t="e">
        <f t="shared" si="113"/>
        <v>#NUM!</v>
      </c>
      <c r="J325" s="8"/>
      <c r="K325" s="2" t="str">
        <f t="shared" si="114"/>
        <v>-</v>
      </c>
      <c r="L325" s="2" t="str">
        <f t="shared" si="115"/>
        <v>-</v>
      </c>
      <c r="M325" s="2" t="str">
        <f t="shared" si="116"/>
        <v>-</v>
      </c>
      <c r="N325" s="2"/>
      <c r="O325" s="2" t="str">
        <f t="shared" si="117"/>
        <v>-</v>
      </c>
      <c r="P325" s="1"/>
      <c r="Q325" s="1"/>
      <c r="R325" s="1"/>
      <c r="S325" s="1"/>
      <c r="T325" s="1"/>
      <c r="U325" s="1"/>
      <c r="V325" s="161"/>
      <c r="W325" s="1"/>
      <c r="X325" s="1"/>
      <c r="Y325" s="1"/>
      <c r="Z325" s="1"/>
      <c r="AA325" s="1"/>
      <c r="AB325" s="1"/>
      <c r="AC325" s="1"/>
      <c r="AD325" s="1"/>
      <c r="AI325" t="str">
        <f t="shared" si="105"/>
        <v>Etna</v>
      </c>
      <c r="AJ325" t="s">
        <v>865</v>
      </c>
      <c r="AK325" s="182">
        <v>2</v>
      </c>
      <c r="AN325" s="97">
        <v>23</v>
      </c>
      <c r="AO325" s="99">
        <v>19</v>
      </c>
      <c r="AP325" s="99">
        <v>105</v>
      </c>
      <c r="AQ325" s="106">
        <v>23865</v>
      </c>
      <c r="AR325" s="106">
        <f t="shared" si="110"/>
        <v>23019</v>
      </c>
      <c r="AS325" t="s">
        <v>1711</v>
      </c>
      <c r="AT325" s="109">
        <f t="shared" si="111"/>
        <v>2323865</v>
      </c>
      <c r="AW325">
        <v>24.63</v>
      </c>
      <c r="AX325">
        <v>0.2</v>
      </c>
      <c r="AY325">
        <v>24.43</v>
      </c>
      <c r="BF325" s="117"/>
      <c r="BI325" s="117"/>
      <c r="BJ325" s="117"/>
      <c r="BV325" s="1"/>
    </row>
    <row r="326" spans="1:74" hidden="1" outlineLevel="1">
      <c r="A326" t="s">
        <v>1844</v>
      </c>
      <c r="B326" s="9" t="s">
        <v>958</v>
      </c>
      <c r="C326" s="1">
        <f t="shared" si="112"/>
        <v>0</v>
      </c>
      <c r="D326" s="7" t="e">
        <f t="shared" si="106"/>
        <v>#N/A</v>
      </c>
      <c r="E326" s="7" t="e">
        <f t="shared" si="107"/>
        <v>#N/A</v>
      </c>
      <c r="F326" s="7">
        <f t="shared" si="108"/>
        <v>0</v>
      </c>
      <c r="G326" s="7">
        <f t="shared" si="118"/>
        <v>0</v>
      </c>
      <c r="H326" s="49" t="e">
        <f t="shared" si="109"/>
        <v>#NUM!</v>
      </c>
      <c r="I326" s="177" t="e">
        <f t="shared" si="113"/>
        <v>#NUM!</v>
      </c>
      <c r="J326" s="8"/>
      <c r="K326" s="2" t="str">
        <f t="shared" si="114"/>
        <v>-</v>
      </c>
      <c r="L326" s="2" t="str">
        <f t="shared" si="115"/>
        <v>-</v>
      </c>
      <c r="M326" s="2" t="str">
        <f t="shared" si="116"/>
        <v>-</v>
      </c>
      <c r="N326" s="2"/>
      <c r="O326" s="2" t="str">
        <f t="shared" si="117"/>
        <v>-</v>
      </c>
      <c r="P326" s="1"/>
      <c r="Q326" s="1"/>
      <c r="R326" s="1"/>
      <c r="S326" s="1"/>
      <c r="T326" s="1"/>
      <c r="U326" s="1"/>
      <c r="V326" s="161"/>
      <c r="W326" s="1"/>
      <c r="X326" s="1"/>
      <c r="Y326" s="1"/>
      <c r="Z326" s="1"/>
      <c r="AA326" s="1"/>
      <c r="AB326" s="1"/>
      <c r="AC326" s="1"/>
      <c r="AD326" s="1"/>
      <c r="AI326" t="str">
        <f t="shared" ref="AI326:AI389" si="119">A326</f>
        <v>Eustis</v>
      </c>
      <c r="AJ326" t="s">
        <v>2409</v>
      </c>
      <c r="AK326" s="182">
        <v>2</v>
      </c>
      <c r="AN326" s="97">
        <v>23</v>
      </c>
      <c r="AO326" s="99">
        <v>7</v>
      </c>
      <c r="AP326" s="99">
        <v>30</v>
      </c>
      <c r="AQ326" s="106">
        <v>24005</v>
      </c>
      <c r="AR326" s="106">
        <f t="shared" si="110"/>
        <v>23007</v>
      </c>
      <c r="AS326" t="s">
        <v>1711</v>
      </c>
      <c r="AT326" s="109">
        <f t="shared" si="111"/>
        <v>2324005</v>
      </c>
      <c r="AW326">
        <v>41.35</v>
      </c>
      <c r="AX326">
        <v>2.23</v>
      </c>
      <c r="AY326">
        <v>39.119999999999997</v>
      </c>
      <c r="BF326" s="117"/>
      <c r="BI326" s="117"/>
      <c r="BJ326" s="117"/>
      <c r="BV326" s="1"/>
    </row>
    <row r="327" spans="1:74" hidden="1" outlineLevel="1">
      <c r="A327" t="s">
        <v>787</v>
      </c>
      <c r="B327" s="9" t="s">
        <v>958</v>
      </c>
      <c r="C327" s="1">
        <f t="shared" si="112"/>
        <v>0</v>
      </c>
      <c r="D327" s="7" t="e">
        <f t="shared" si="106"/>
        <v>#N/A</v>
      </c>
      <c r="E327" s="7" t="e">
        <f t="shared" si="107"/>
        <v>#N/A</v>
      </c>
      <c r="F327" s="7">
        <f t="shared" si="108"/>
        <v>0</v>
      </c>
      <c r="G327" s="7">
        <f t="shared" si="118"/>
        <v>0</v>
      </c>
      <c r="H327" s="49" t="e">
        <f t="shared" si="109"/>
        <v>#NUM!</v>
      </c>
      <c r="I327" s="177" t="e">
        <f t="shared" si="113"/>
        <v>#NUM!</v>
      </c>
      <c r="J327" s="8"/>
      <c r="K327" s="2" t="str">
        <f t="shared" si="114"/>
        <v>-</v>
      </c>
      <c r="L327" s="2" t="str">
        <f t="shared" si="115"/>
        <v>-</v>
      </c>
      <c r="M327" s="2" t="str">
        <f t="shared" si="116"/>
        <v>-</v>
      </c>
      <c r="N327" s="2"/>
      <c r="O327" s="2" t="str">
        <f t="shared" si="117"/>
        <v>-</v>
      </c>
      <c r="P327" s="1"/>
      <c r="Q327" s="1"/>
      <c r="R327" s="1"/>
      <c r="S327" s="1"/>
      <c r="T327" s="1"/>
      <c r="U327" s="1"/>
      <c r="V327" s="161"/>
      <c r="W327" s="1"/>
      <c r="X327" s="1"/>
      <c r="Y327" s="1"/>
      <c r="Z327" s="1"/>
      <c r="AA327" s="1"/>
      <c r="AB327" s="1"/>
      <c r="AC327" s="1"/>
      <c r="AD327" s="1"/>
      <c r="AI327" t="str">
        <f t="shared" si="119"/>
        <v>Exeter</v>
      </c>
      <c r="AJ327" t="s">
        <v>865</v>
      </c>
      <c r="AK327" s="182">
        <v>2</v>
      </c>
      <c r="AN327" s="97">
        <v>23</v>
      </c>
      <c r="AO327" s="99">
        <v>19</v>
      </c>
      <c r="AP327" s="99">
        <v>110</v>
      </c>
      <c r="AQ327" s="106">
        <v>24110</v>
      </c>
      <c r="AR327" s="106">
        <f t="shared" si="110"/>
        <v>23019</v>
      </c>
      <c r="AS327" t="s">
        <v>1711</v>
      </c>
      <c r="AT327" s="109">
        <f t="shared" si="111"/>
        <v>2324110</v>
      </c>
      <c r="AW327">
        <v>38.44</v>
      </c>
      <c r="AX327">
        <v>0.03</v>
      </c>
      <c r="AY327">
        <v>38.409999999999997</v>
      </c>
      <c r="BF327" s="117"/>
      <c r="BI327" s="117"/>
      <c r="BJ327" s="117"/>
      <c r="BV327" s="1"/>
    </row>
    <row r="328" spans="1:74" hidden="1" outlineLevel="1">
      <c r="A328" t="s">
        <v>19</v>
      </c>
      <c r="B328" s="9" t="s">
        <v>958</v>
      </c>
      <c r="C328" s="1">
        <f t="shared" si="112"/>
        <v>0</v>
      </c>
      <c r="D328" s="7" t="e">
        <f t="shared" si="106"/>
        <v>#N/A</v>
      </c>
      <c r="E328" s="7" t="e">
        <f t="shared" si="107"/>
        <v>#N/A</v>
      </c>
      <c r="F328" s="7">
        <f t="shared" si="108"/>
        <v>0</v>
      </c>
      <c r="G328" s="7">
        <f t="shared" si="118"/>
        <v>0</v>
      </c>
      <c r="H328" s="49" t="e">
        <f t="shared" si="109"/>
        <v>#NUM!</v>
      </c>
      <c r="I328" s="177" t="e">
        <f t="shared" si="113"/>
        <v>#NUM!</v>
      </c>
      <c r="J328" s="8"/>
      <c r="K328" s="2" t="str">
        <f t="shared" si="114"/>
        <v>-</v>
      </c>
      <c r="L328" s="2" t="str">
        <f t="shared" si="115"/>
        <v>-</v>
      </c>
      <c r="M328" s="2" t="str">
        <f t="shared" si="116"/>
        <v>-</v>
      </c>
      <c r="N328" s="2"/>
      <c r="O328" s="2" t="str">
        <f t="shared" si="117"/>
        <v>-</v>
      </c>
      <c r="P328" s="1"/>
      <c r="Q328" s="1"/>
      <c r="R328" s="1"/>
      <c r="S328" s="1"/>
      <c r="T328" s="1"/>
      <c r="U328" s="1"/>
      <c r="V328" s="161"/>
      <c r="W328" s="1"/>
      <c r="X328" s="1"/>
      <c r="Y328" s="1"/>
      <c r="Z328" s="1"/>
      <c r="AA328" s="1"/>
      <c r="AB328" s="1"/>
      <c r="AC328" s="1"/>
      <c r="AD328" s="1"/>
      <c r="AI328" t="str">
        <f t="shared" si="119"/>
        <v>Fairfield</v>
      </c>
      <c r="AJ328" t="s">
        <v>411</v>
      </c>
      <c r="AK328" s="182">
        <v>2</v>
      </c>
      <c r="AN328" s="97">
        <v>23</v>
      </c>
      <c r="AO328" s="99">
        <v>25</v>
      </c>
      <c r="AP328" s="99">
        <v>60</v>
      </c>
      <c r="AQ328" s="106">
        <v>24320</v>
      </c>
      <c r="AR328" s="106">
        <f t="shared" si="110"/>
        <v>23025</v>
      </c>
      <c r="AS328" t="s">
        <v>1711</v>
      </c>
      <c r="AT328" s="109">
        <f t="shared" si="111"/>
        <v>2324320</v>
      </c>
      <c r="AW328">
        <v>54.62</v>
      </c>
      <c r="AX328">
        <v>0.85</v>
      </c>
      <c r="AY328">
        <v>53.77</v>
      </c>
      <c r="BF328" s="117"/>
      <c r="BI328" s="117"/>
      <c r="BJ328" s="117"/>
      <c r="BV328" s="1"/>
    </row>
    <row r="329" spans="1:74" hidden="1" outlineLevel="1">
      <c r="A329" t="s">
        <v>3037</v>
      </c>
      <c r="B329" s="9" t="s">
        <v>958</v>
      </c>
      <c r="C329" s="1">
        <f t="shared" si="112"/>
        <v>0</v>
      </c>
      <c r="D329" s="7" t="e">
        <f t="shared" si="106"/>
        <v>#N/A</v>
      </c>
      <c r="E329" s="7" t="e">
        <f t="shared" si="107"/>
        <v>#N/A</v>
      </c>
      <c r="F329" s="7">
        <f t="shared" si="108"/>
        <v>0</v>
      </c>
      <c r="G329" s="7">
        <f t="shared" si="118"/>
        <v>0</v>
      </c>
      <c r="H329" s="49" t="e">
        <f t="shared" si="109"/>
        <v>#NUM!</v>
      </c>
      <c r="I329" s="177" t="e">
        <f t="shared" si="113"/>
        <v>#NUM!</v>
      </c>
      <c r="J329" s="8"/>
      <c r="K329" s="2" t="str">
        <f t="shared" si="114"/>
        <v>-</v>
      </c>
      <c r="L329" s="2" t="str">
        <f t="shared" si="115"/>
        <v>-</v>
      </c>
      <c r="M329" s="2" t="str">
        <f t="shared" si="116"/>
        <v>-</v>
      </c>
      <c r="N329" s="2"/>
      <c r="O329" s="2" t="str">
        <f t="shared" si="117"/>
        <v>-</v>
      </c>
      <c r="P329" s="1"/>
      <c r="Q329" s="1"/>
      <c r="R329" s="1"/>
      <c r="S329" s="1"/>
      <c r="T329" s="1"/>
      <c r="U329" s="1"/>
      <c r="V329" s="161"/>
      <c r="W329" s="1"/>
      <c r="X329" s="1"/>
      <c r="Y329" s="1"/>
      <c r="Z329" s="1"/>
      <c r="AA329" s="1"/>
      <c r="AB329" s="1"/>
      <c r="AC329" s="1"/>
      <c r="AD329" s="1"/>
      <c r="AI329" t="str">
        <f t="shared" si="119"/>
        <v>Falmouth</v>
      </c>
      <c r="AJ329" t="s">
        <v>2189</v>
      </c>
      <c r="AK329" s="182">
        <v>1</v>
      </c>
      <c r="AN329" s="97">
        <v>23</v>
      </c>
      <c r="AO329" s="99">
        <v>5</v>
      </c>
      <c r="AP329" s="99">
        <v>35</v>
      </c>
      <c r="AQ329" s="106">
        <v>24495</v>
      </c>
      <c r="AR329" s="106">
        <f t="shared" si="110"/>
        <v>23005</v>
      </c>
      <c r="AS329" t="s">
        <v>1711</v>
      </c>
      <c r="AT329" s="109">
        <f t="shared" si="111"/>
        <v>2324495</v>
      </c>
      <c r="AW329">
        <v>37.409999999999997</v>
      </c>
      <c r="AX329">
        <v>7.8</v>
      </c>
      <c r="AY329">
        <v>29.62</v>
      </c>
      <c r="BF329" s="117"/>
      <c r="BI329" s="117"/>
      <c r="BJ329" s="117"/>
      <c r="BV329" s="1"/>
    </row>
    <row r="330" spans="1:74" hidden="1" outlineLevel="1">
      <c r="A330" t="s">
        <v>3170</v>
      </c>
      <c r="B330" s="9" t="s">
        <v>958</v>
      </c>
      <c r="C330" s="1">
        <f t="shared" si="112"/>
        <v>0</v>
      </c>
      <c r="D330" s="7" t="e">
        <f t="shared" si="106"/>
        <v>#N/A</v>
      </c>
      <c r="E330" s="7" t="e">
        <f t="shared" si="107"/>
        <v>#N/A</v>
      </c>
      <c r="F330" s="7">
        <f t="shared" si="108"/>
        <v>0</v>
      </c>
      <c r="G330" s="7">
        <f t="shared" si="118"/>
        <v>0</v>
      </c>
      <c r="H330" s="49" t="e">
        <f t="shared" si="109"/>
        <v>#NUM!</v>
      </c>
      <c r="I330" s="177" t="e">
        <f t="shared" si="113"/>
        <v>#NUM!</v>
      </c>
      <c r="J330" s="8"/>
      <c r="K330" s="2" t="str">
        <f t="shared" si="114"/>
        <v>-</v>
      </c>
      <c r="L330" s="2" t="str">
        <f t="shared" si="115"/>
        <v>-</v>
      </c>
      <c r="M330" s="2" t="str">
        <f t="shared" si="116"/>
        <v>-</v>
      </c>
      <c r="N330" s="2"/>
      <c r="O330" s="2" t="str">
        <f t="shared" si="117"/>
        <v>-</v>
      </c>
      <c r="P330" s="1"/>
      <c r="Q330" s="1"/>
      <c r="R330" s="1"/>
      <c r="S330" s="1"/>
      <c r="T330" s="1"/>
      <c r="U330" s="1"/>
      <c r="V330" s="161"/>
      <c r="W330" s="1"/>
      <c r="X330" s="1"/>
      <c r="Y330" s="1"/>
      <c r="Z330" s="1"/>
      <c r="AA330" s="1"/>
      <c r="AB330" s="1"/>
      <c r="AC330" s="1"/>
      <c r="AD330" s="1"/>
      <c r="AI330" t="str">
        <f t="shared" si="119"/>
        <v>Farmingdale</v>
      </c>
      <c r="AJ330" t="s">
        <v>2581</v>
      </c>
      <c r="AK330" s="182">
        <v>1</v>
      </c>
      <c r="AN330" s="97">
        <v>23</v>
      </c>
      <c r="AO330" s="99">
        <v>11</v>
      </c>
      <c r="AP330" s="99">
        <v>40</v>
      </c>
      <c r="AQ330" s="106">
        <v>24670</v>
      </c>
      <c r="AR330" s="106">
        <f t="shared" si="110"/>
        <v>23011</v>
      </c>
      <c r="AS330" t="s">
        <v>1711</v>
      </c>
      <c r="AT330" s="109">
        <f t="shared" si="111"/>
        <v>2324670</v>
      </c>
      <c r="AW330">
        <v>11.53</v>
      </c>
      <c r="AX330">
        <v>0.33</v>
      </c>
      <c r="AY330">
        <v>11.21</v>
      </c>
      <c r="BF330" s="117"/>
      <c r="BI330" s="117"/>
      <c r="BJ330" s="117"/>
      <c r="BV330" s="1"/>
    </row>
    <row r="331" spans="1:74" hidden="1" outlineLevel="1">
      <c r="A331" t="s">
        <v>1683</v>
      </c>
      <c r="B331" s="9" t="s">
        <v>958</v>
      </c>
      <c r="C331" s="1">
        <f t="shared" si="112"/>
        <v>0</v>
      </c>
      <c r="D331" s="7" t="e">
        <f t="shared" si="106"/>
        <v>#N/A</v>
      </c>
      <c r="E331" s="7" t="e">
        <f t="shared" si="107"/>
        <v>#N/A</v>
      </c>
      <c r="F331" s="7">
        <f t="shared" si="108"/>
        <v>0</v>
      </c>
      <c r="G331" s="7">
        <f t="shared" si="118"/>
        <v>0</v>
      </c>
      <c r="H331" s="49" t="e">
        <f t="shared" si="109"/>
        <v>#NUM!</v>
      </c>
      <c r="I331" s="177" t="e">
        <f t="shared" si="113"/>
        <v>#NUM!</v>
      </c>
      <c r="J331" s="8"/>
      <c r="K331" s="2" t="str">
        <f t="shared" si="114"/>
        <v>-</v>
      </c>
      <c r="L331" s="2" t="str">
        <f t="shared" si="115"/>
        <v>-</v>
      </c>
      <c r="M331" s="2" t="str">
        <f t="shared" si="116"/>
        <v>-</v>
      </c>
      <c r="N331" s="2"/>
      <c r="O331" s="2" t="str">
        <f t="shared" si="117"/>
        <v>-</v>
      </c>
      <c r="P331" s="1"/>
      <c r="Q331" s="1"/>
      <c r="R331" s="1"/>
      <c r="S331" s="1"/>
      <c r="T331" s="1"/>
      <c r="U331" s="1"/>
      <c r="V331" s="161"/>
      <c r="W331" s="1"/>
      <c r="X331" s="1"/>
      <c r="Y331" s="1"/>
      <c r="Z331" s="1"/>
      <c r="AA331" s="1"/>
      <c r="AB331" s="1"/>
      <c r="AC331" s="1"/>
      <c r="AD331" s="1"/>
      <c r="AI331" t="str">
        <f t="shared" si="119"/>
        <v>Farmington</v>
      </c>
      <c r="AJ331" t="s">
        <v>2409</v>
      </c>
      <c r="AK331" s="182">
        <v>2</v>
      </c>
      <c r="AN331" s="97">
        <v>23</v>
      </c>
      <c r="AO331" s="99">
        <v>7</v>
      </c>
      <c r="AP331" s="99">
        <v>35</v>
      </c>
      <c r="AQ331" s="106">
        <v>24775</v>
      </c>
      <c r="AR331" s="106">
        <f t="shared" si="110"/>
        <v>23007</v>
      </c>
      <c r="AS331" t="s">
        <v>1711</v>
      </c>
      <c r="AT331" s="109">
        <f t="shared" si="111"/>
        <v>2324775</v>
      </c>
      <c r="AW331">
        <v>56.04</v>
      </c>
      <c r="AX331">
        <v>0.2</v>
      </c>
      <c r="AY331">
        <v>55.83</v>
      </c>
      <c r="BF331" s="117"/>
      <c r="BI331" s="117"/>
      <c r="BJ331" s="117"/>
      <c r="BV331" s="1"/>
    </row>
    <row r="332" spans="1:74" hidden="1" outlineLevel="1">
      <c r="A332" t="s">
        <v>30</v>
      </c>
      <c r="B332" s="9" t="s">
        <v>958</v>
      </c>
      <c r="C332" s="1">
        <f t="shared" si="112"/>
        <v>0</v>
      </c>
      <c r="D332" s="7" t="e">
        <f t="shared" si="106"/>
        <v>#N/A</v>
      </c>
      <c r="E332" s="7" t="e">
        <f t="shared" si="107"/>
        <v>#N/A</v>
      </c>
      <c r="F332" s="7">
        <f t="shared" si="108"/>
        <v>0</v>
      </c>
      <c r="G332" s="7">
        <f t="shared" si="118"/>
        <v>0</v>
      </c>
      <c r="H332" s="49" t="e">
        <f t="shared" si="109"/>
        <v>#NUM!</v>
      </c>
      <c r="I332" s="177" t="e">
        <f t="shared" si="113"/>
        <v>#NUM!</v>
      </c>
      <c r="J332" s="8"/>
      <c r="K332" s="2" t="str">
        <f t="shared" si="114"/>
        <v>-</v>
      </c>
      <c r="L332" s="2" t="str">
        <f t="shared" si="115"/>
        <v>-</v>
      </c>
      <c r="M332" s="2" t="str">
        <f t="shared" si="116"/>
        <v>-</v>
      </c>
      <c r="N332" s="2"/>
      <c r="O332" s="2" t="str">
        <f t="shared" si="117"/>
        <v>-</v>
      </c>
      <c r="P332" s="1"/>
      <c r="Q332" s="1"/>
      <c r="R332" s="1"/>
      <c r="S332" s="1"/>
      <c r="T332" s="1"/>
      <c r="U332" s="1"/>
      <c r="V332" s="161"/>
      <c r="W332" s="1"/>
      <c r="X332" s="1"/>
      <c r="Y332" s="1"/>
      <c r="Z332" s="1"/>
      <c r="AA332" s="1"/>
      <c r="AB332" s="1"/>
      <c r="AC332" s="1"/>
      <c r="AD332" s="1"/>
      <c r="AI332" t="str">
        <f t="shared" si="119"/>
        <v>Fayette</v>
      </c>
      <c r="AJ332" t="s">
        <v>2581</v>
      </c>
      <c r="AK332" s="182">
        <v>2</v>
      </c>
      <c r="AN332" s="97">
        <v>23</v>
      </c>
      <c r="AO332" s="99">
        <v>11</v>
      </c>
      <c r="AP332" s="99">
        <v>45</v>
      </c>
      <c r="AQ332" s="106">
        <v>24950</v>
      </c>
      <c r="AR332" s="106">
        <f t="shared" si="110"/>
        <v>23011</v>
      </c>
      <c r="AS332" t="s">
        <v>1711</v>
      </c>
      <c r="AT332" s="109">
        <f t="shared" si="111"/>
        <v>2324950</v>
      </c>
      <c r="AW332">
        <v>31.4</v>
      </c>
      <c r="AX332">
        <v>2.2200000000000002</v>
      </c>
      <c r="AY332">
        <v>29.18</v>
      </c>
      <c r="BF332" s="117"/>
      <c r="BI332" s="117"/>
      <c r="BJ332" s="117"/>
      <c r="BV332" s="1"/>
    </row>
    <row r="333" spans="1:74" hidden="1" outlineLevel="1">
      <c r="A333" t="s">
        <v>1756</v>
      </c>
      <c r="B333" s="9" t="s">
        <v>958</v>
      </c>
      <c r="C333" s="1">
        <f t="shared" si="112"/>
        <v>0</v>
      </c>
      <c r="D333" s="7" t="e">
        <f t="shared" si="106"/>
        <v>#N/A</v>
      </c>
      <c r="E333" s="7" t="e">
        <f t="shared" si="107"/>
        <v>#N/A</v>
      </c>
      <c r="F333" s="7">
        <f t="shared" si="108"/>
        <v>0</v>
      </c>
      <c r="G333" s="7">
        <f t="shared" si="118"/>
        <v>0</v>
      </c>
      <c r="H333" s="49" t="e">
        <f t="shared" si="109"/>
        <v>#NUM!</v>
      </c>
      <c r="I333" s="177" t="e">
        <f t="shared" si="113"/>
        <v>#NUM!</v>
      </c>
      <c r="J333" s="8"/>
      <c r="K333" s="2" t="str">
        <f t="shared" si="114"/>
        <v>-</v>
      </c>
      <c r="L333" s="2" t="str">
        <f t="shared" si="115"/>
        <v>-</v>
      </c>
      <c r="M333" s="2" t="str">
        <f t="shared" si="116"/>
        <v>-</v>
      </c>
      <c r="N333" s="2"/>
      <c r="O333" s="2" t="str">
        <f t="shared" si="117"/>
        <v>-</v>
      </c>
      <c r="P333" s="1"/>
      <c r="Q333" s="1"/>
      <c r="R333" s="1"/>
      <c r="S333" s="1"/>
      <c r="T333" s="1"/>
      <c r="U333" s="1"/>
      <c r="V333" s="161"/>
      <c r="W333" s="1"/>
      <c r="X333" s="1"/>
      <c r="Y333" s="1"/>
      <c r="Z333" s="1"/>
      <c r="AA333" s="1"/>
      <c r="AB333" s="1"/>
      <c r="AC333" s="1"/>
      <c r="AD333" s="1"/>
      <c r="AI333" t="str">
        <f t="shared" si="119"/>
        <v>Fort Fairfield</v>
      </c>
      <c r="AJ333" t="s">
        <v>2860</v>
      </c>
      <c r="AK333" s="182">
        <v>2</v>
      </c>
      <c r="AN333" s="97">
        <v>23</v>
      </c>
      <c r="AO333" s="99">
        <v>3</v>
      </c>
      <c r="AP333" s="99">
        <v>95</v>
      </c>
      <c r="AQ333" s="106">
        <v>25615</v>
      </c>
      <c r="AR333" s="106">
        <f t="shared" si="110"/>
        <v>23003</v>
      </c>
      <c r="AS333" t="s">
        <v>1711</v>
      </c>
      <c r="AT333" s="109">
        <f t="shared" si="111"/>
        <v>2325615</v>
      </c>
      <c r="AW333">
        <v>78.37</v>
      </c>
      <c r="AX333">
        <v>1.73</v>
      </c>
      <c r="AY333">
        <v>76.64</v>
      </c>
      <c r="BF333" s="117"/>
      <c r="BI333" s="117"/>
      <c r="BJ333" s="117"/>
      <c r="BV333" s="1"/>
    </row>
    <row r="334" spans="1:74" hidden="1" outlineLevel="1">
      <c r="A334" t="s">
        <v>282</v>
      </c>
      <c r="B334" s="9" t="s">
        <v>958</v>
      </c>
      <c r="C334" s="1">
        <f t="shared" si="112"/>
        <v>0</v>
      </c>
      <c r="D334" s="7" t="e">
        <f t="shared" si="106"/>
        <v>#N/A</v>
      </c>
      <c r="E334" s="7" t="e">
        <f t="shared" si="107"/>
        <v>#N/A</v>
      </c>
      <c r="F334" s="7">
        <f t="shared" si="108"/>
        <v>0</v>
      </c>
      <c r="G334" s="7">
        <f t="shared" si="118"/>
        <v>0</v>
      </c>
      <c r="H334" s="49" t="e">
        <f t="shared" si="109"/>
        <v>#NUM!</v>
      </c>
      <c r="I334" s="177" t="e">
        <f t="shared" si="113"/>
        <v>#NUM!</v>
      </c>
      <c r="J334" s="8"/>
      <c r="K334" s="2" t="str">
        <f t="shared" si="114"/>
        <v>-</v>
      </c>
      <c r="L334" s="2" t="str">
        <f t="shared" si="115"/>
        <v>-</v>
      </c>
      <c r="M334" s="2" t="str">
        <f t="shared" si="116"/>
        <v>-</v>
      </c>
      <c r="N334" s="2"/>
      <c r="O334" s="2" t="str">
        <f t="shared" si="117"/>
        <v>-</v>
      </c>
      <c r="P334" s="1"/>
      <c r="Q334" s="1"/>
      <c r="R334" s="1"/>
      <c r="S334" s="1"/>
      <c r="T334" s="1"/>
      <c r="U334" s="1"/>
      <c r="V334" s="161"/>
      <c r="W334" s="1"/>
      <c r="X334" s="1"/>
      <c r="Y334" s="1"/>
      <c r="Z334" s="1"/>
      <c r="AA334" s="1"/>
      <c r="AB334" s="1"/>
      <c r="AC334" s="1"/>
      <c r="AD334" s="1"/>
      <c r="AI334" t="str">
        <f t="shared" si="119"/>
        <v>Fort Kent</v>
      </c>
      <c r="AJ334" t="s">
        <v>2860</v>
      </c>
      <c r="AK334" s="182">
        <v>2</v>
      </c>
      <c r="AN334" s="97">
        <v>23</v>
      </c>
      <c r="AO334" s="99">
        <v>3</v>
      </c>
      <c r="AP334" s="99">
        <v>100</v>
      </c>
      <c r="AQ334" s="106">
        <v>25755</v>
      </c>
      <c r="AR334" s="106">
        <f t="shared" si="110"/>
        <v>23003</v>
      </c>
      <c r="AS334" t="s">
        <v>1711</v>
      </c>
      <c r="AT334" s="109">
        <f t="shared" si="111"/>
        <v>2325755</v>
      </c>
      <c r="AW334">
        <v>55.35</v>
      </c>
      <c r="AX334">
        <v>1.19</v>
      </c>
      <c r="AY334">
        <v>54.16</v>
      </c>
      <c r="BF334" s="117"/>
      <c r="BI334" s="117"/>
      <c r="BJ334" s="117"/>
      <c r="BV334" s="1"/>
    </row>
    <row r="335" spans="1:74" hidden="1" outlineLevel="1">
      <c r="A335" t="s">
        <v>1648</v>
      </c>
      <c r="B335" s="9" t="s">
        <v>958</v>
      </c>
      <c r="C335" s="1">
        <f t="shared" si="112"/>
        <v>0</v>
      </c>
      <c r="D335" s="7" t="e">
        <f t="shared" si="106"/>
        <v>#N/A</v>
      </c>
      <c r="E335" s="7" t="e">
        <f t="shared" si="107"/>
        <v>#N/A</v>
      </c>
      <c r="F335" s="7">
        <f t="shared" si="108"/>
        <v>0</v>
      </c>
      <c r="G335" s="7">
        <f t="shared" si="118"/>
        <v>0</v>
      </c>
      <c r="H335" s="49" t="e">
        <f t="shared" si="109"/>
        <v>#NUM!</v>
      </c>
      <c r="I335" s="177" t="e">
        <f t="shared" si="113"/>
        <v>#NUM!</v>
      </c>
      <c r="J335" s="8"/>
      <c r="K335" s="2" t="str">
        <f t="shared" si="114"/>
        <v>-</v>
      </c>
      <c r="L335" s="2" t="str">
        <f t="shared" si="115"/>
        <v>-</v>
      </c>
      <c r="M335" s="2" t="str">
        <f t="shared" si="116"/>
        <v>-</v>
      </c>
      <c r="N335" s="2"/>
      <c r="O335" s="2" t="str">
        <f t="shared" si="117"/>
        <v>-</v>
      </c>
      <c r="P335" s="1"/>
      <c r="Q335" s="1"/>
      <c r="R335" s="1"/>
      <c r="S335" s="1"/>
      <c r="T335" s="1"/>
      <c r="U335" s="1"/>
      <c r="V335" s="161"/>
      <c r="W335" s="1"/>
      <c r="X335" s="1"/>
      <c r="Y335" s="1"/>
      <c r="Z335" s="1"/>
      <c r="AA335" s="1"/>
      <c r="AB335" s="1"/>
      <c r="AC335" s="1"/>
      <c r="AD335" s="1"/>
      <c r="AI335" t="str">
        <f t="shared" si="119"/>
        <v>Frankfort</v>
      </c>
      <c r="AJ335" t="s">
        <v>2259</v>
      </c>
      <c r="AK335" s="182">
        <v>2</v>
      </c>
      <c r="AN335" s="97">
        <v>23</v>
      </c>
      <c r="AO335" s="99">
        <v>27</v>
      </c>
      <c r="AP335" s="99">
        <v>25</v>
      </c>
      <c r="AQ335" s="106">
        <v>26280</v>
      </c>
      <c r="AR335" s="106">
        <f t="shared" si="110"/>
        <v>23027</v>
      </c>
      <c r="AS335" t="s">
        <v>1711</v>
      </c>
      <c r="AT335" s="109">
        <f t="shared" si="111"/>
        <v>2326280</v>
      </c>
      <c r="AW335">
        <v>25.91</v>
      </c>
      <c r="AX335">
        <v>1.28</v>
      </c>
      <c r="AY335">
        <v>24.63</v>
      </c>
      <c r="BF335" s="117"/>
      <c r="BI335" s="117"/>
      <c r="BJ335" s="117"/>
      <c r="BV335" s="1"/>
    </row>
    <row r="336" spans="1:74" hidden="1" outlineLevel="1">
      <c r="A336" t="s">
        <v>2409</v>
      </c>
      <c r="B336" s="9" t="s">
        <v>958</v>
      </c>
      <c r="C336" s="1">
        <f t="shared" si="112"/>
        <v>0</v>
      </c>
      <c r="D336" s="7" t="e">
        <f t="shared" si="106"/>
        <v>#N/A</v>
      </c>
      <c r="E336" s="7" t="e">
        <f t="shared" si="107"/>
        <v>#N/A</v>
      </c>
      <c r="F336" s="7">
        <f t="shared" si="108"/>
        <v>0</v>
      </c>
      <c r="G336" s="7">
        <f t="shared" si="118"/>
        <v>0</v>
      </c>
      <c r="H336" s="49" t="e">
        <f t="shared" si="109"/>
        <v>#NUM!</v>
      </c>
      <c r="I336" s="177" t="e">
        <f t="shared" si="113"/>
        <v>#NUM!</v>
      </c>
      <c r="J336" s="8"/>
      <c r="K336" s="2" t="str">
        <f t="shared" si="114"/>
        <v>-</v>
      </c>
      <c r="L336" s="2" t="str">
        <f t="shared" si="115"/>
        <v>-</v>
      </c>
      <c r="M336" s="2" t="str">
        <f t="shared" si="116"/>
        <v>-</v>
      </c>
      <c r="N336" s="2"/>
      <c r="O336" s="2" t="str">
        <f t="shared" si="117"/>
        <v>-</v>
      </c>
      <c r="P336" s="1"/>
      <c r="Q336" s="1"/>
      <c r="R336" s="1"/>
      <c r="S336" s="1"/>
      <c r="T336" s="1"/>
      <c r="U336" s="1"/>
      <c r="V336" s="161"/>
      <c r="W336" s="1"/>
      <c r="X336" s="1"/>
      <c r="Y336" s="1"/>
      <c r="Z336" s="1"/>
      <c r="AA336" s="1"/>
      <c r="AB336" s="1"/>
      <c r="AC336" s="1"/>
      <c r="AD336" s="1"/>
      <c r="AI336" t="str">
        <f t="shared" si="119"/>
        <v>Franklin</v>
      </c>
      <c r="AJ336" t="s">
        <v>688</v>
      </c>
      <c r="AK336" s="182">
        <v>2</v>
      </c>
      <c r="AN336" s="97">
        <v>23</v>
      </c>
      <c r="AO336" s="99">
        <v>9</v>
      </c>
      <c r="AP336" s="99">
        <v>70</v>
      </c>
      <c r="AQ336" s="106">
        <v>26350</v>
      </c>
      <c r="AR336" s="106">
        <f t="shared" si="110"/>
        <v>23009</v>
      </c>
      <c r="AS336" t="s">
        <v>1711</v>
      </c>
      <c r="AT336" s="109">
        <f t="shared" si="111"/>
        <v>2326350</v>
      </c>
      <c r="AW336">
        <v>41.71</v>
      </c>
      <c r="AX336">
        <v>4.99</v>
      </c>
      <c r="AY336">
        <v>36.729999999999997</v>
      </c>
      <c r="BF336" s="117"/>
      <c r="BI336" s="117"/>
      <c r="BJ336" s="117"/>
      <c r="BV336" s="1"/>
    </row>
    <row r="337" spans="1:74" hidden="1" outlineLevel="1">
      <c r="A337" t="s">
        <v>2805</v>
      </c>
      <c r="B337" s="9" t="s">
        <v>958</v>
      </c>
      <c r="C337" s="1">
        <f t="shared" si="112"/>
        <v>0</v>
      </c>
      <c r="D337" s="7" t="e">
        <f t="shared" si="106"/>
        <v>#N/A</v>
      </c>
      <c r="E337" s="7" t="e">
        <f t="shared" si="107"/>
        <v>#N/A</v>
      </c>
      <c r="F337" s="7">
        <f t="shared" si="108"/>
        <v>0</v>
      </c>
      <c r="G337" s="7">
        <f t="shared" si="118"/>
        <v>0</v>
      </c>
      <c r="H337" s="49" t="e">
        <f t="shared" si="109"/>
        <v>#NUM!</v>
      </c>
      <c r="I337" s="177" t="e">
        <f t="shared" si="113"/>
        <v>#NUM!</v>
      </c>
      <c r="J337" s="8"/>
      <c r="K337" s="2" t="str">
        <f t="shared" si="114"/>
        <v>-</v>
      </c>
      <c r="L337" s="2" t="str">
        <f t="shared" si="115"/>
        <v>-</v>
      </c>
      <c r="M337" s="2" t="str">
        <f t="shared" si="116"/>
        <v>-</v>
      </c>
      <c r="N337" s="2"/>
      <c r="O337" s="2" t="str">
        <f t="shared" si="117"/>
        <v>-</v>
      </c>
      <c r="P337" s="1"/>
      <c r="Q337" s="1"/>
      <c r="R337" s="1"/>
      <c r="S337" s="1"/>
      <c r="T337" s="1"/>
      <c r="U337" s="1"/>
      <c r="V337" s="161"/>
      <c r="W337" s="1"/>
      <c r="X337" s="1"/>
      <c r="Y337" s="1"/>
      <c r="Z337" s="1"/>
      <c r="AA337" s="1"/>
      <c r="AB337" s="1"/>
      <c r="AC337" s="1"/>
      <c r="AD337" s="1"/>
      <c r="AI337" t="str">
        <f>A337</f>
        <v>Freedom</v>
      </c>
      <c r="AJ337" t="s">
        <v>2259</v>
      </c>
      <c r="AK337" s="182">
        <v>2</v>
      </c>
      <c r="AN337" s="97">
        <v>23</v>
      </c>
      <c r="AO337" s="99">
        <v>27</v>
      </c>
      <c r="AP337" s="99">
        <v>30</v>
      </c>
      <c r="AQ337" s="106">
        <v>26420</v>
      </c>
      <c r="AR337" s="106">
        <f t="shared" si="110"/>
        <v>23027</v>
      </c>
      <c r="AS337" t="s">
        <v>1711</v>
      </c>
      <c r="AT337" s="109">
        <f t="shared" si="111"/>
        <v>2326420</v>
      </c>
      <c r="AW337">
        <v>22.24</v>
      </c>
      <c r="AX337">
        <v>0.71</v>
      </c>
      <c r="AY337">
        <v>21.52</v>
      </c>
      <c r="BF337" s="117"/>
      <c r="BI337" s="117"/>
      <c r="BJ337" s="117"/>
      <c r="BV337" s="1"/>
    </row>
    <row r="338" spans="1:74" hidden="1" outlineLevel="1">
      <c r="A338" s="34" t="s">
        <v>1680</v>
      </c>
      <c r="B338" s="9" t="s">
        <v>958</v>
      </c>
      <c r="C338" s="1">
        <f t="shared" si="112"/>
        <v>0</v>
      </c>
      <c r="D338" s="7" t="e">
        <f t="shared" si="106"/>
        <v>#N/A</v>
      </c>
      <c r="E338" s="7" t="e">
        <f t="shared" si="107"/>
        <v>#N/A</v>
      </c>
      <c r="F338" s="7">
        <f t="shared" si="108"/>
        <v>0</v>
      </c>
      <c r="G338" s="7">
        <f t="shared" si="118"/>
        <v>0</v>
      </c>
      <c r="H338" s="49" t="e">
        <f t="shared" si="109"/>
        <v>#NUM!</v>
      </c>
      <c r="I338" s="177" t="e">
        <f t="shared" si="113"/>
        <v>#NUM!</v>
      </c>
      <c r="J338" s="8"/>
      <c r="K338" s="2" t="str">
        <f t="shared" si="114"/>
        <v>-</v>
      </c>
      <c r="L338" s="2" t="str">
        <f t="shared" si="115"/>
        <v>-</v>
      </c>
      <c r="M338" s="2" t="str">
        <f t="shared" si="116"/>
        <v>-</v>
      </c>
      <c r="N338" s="2"/>
      <c r="O338" s="2" t="str">
        <f t="shared" si="117"/>
        <v>-</v>
      </c>
      <c r="P338" s="1"/>
      <c r="Q338" s="1"/>
      <c r="R338" s="1"/>
      <c r="S338" s="1"/>
      <c r="T338" s="1"/>
      <c r="U338" s="1"/>
      <c r="V338" s="161"/>
      <c r="W338" s="1"/>
      <c r="X338" s="1"/>
      <c r="Y338" s="1"/>
      <c r="Z338" s="1"/>
      <c r="AA338" s="1"/>
      <c r="AB338" s="1"/>
      <c r="AC338" s="1"/>
      <c r="AD338" s="1"/>
      <c r="AI338" t="str">
        <f>A338</f>
        <v>Freeman</v>
      </c>
      <c r="AJ338" t="s">
        <v>2409</v>
      </c>
      <c r="AK338" s="182">
        <v>2</v>
      </c>
      <c r="AN338" s="97">
        <v>23</v>
      </c>
      <c r="AO338" s="99">
        <v>7</v>
      </c>
      <c r="AQ338" s="106">
        <v>26500</v>
      </c>
      <c r="AR338" s="106">
        <f t="shared" si="110"/>
        <v>23007</v>
      </c>
      <c r="AS338" t="s">
        <v>1891</v>
      </c>
      <c r="AT338" s="109">
        <f t="shared" si="111"/>
        <v>2326500</v>
      </c>
      <c r="BF338" s="117"/>
      <c r="BI338" s="117"/>
      <c r="BJ338" s="117"/>
      <c r="BV338" s="1"/>
    </row>
    <row r="339" spans="1:74" hidden="1" outlineLevel="1">
      <c r="A339" t="s">
        <v>1649</v>
      </c>
      <c r="B339" s="9" t="s">
        <v>958</v>
      </c>
      <c r="C339" s="1">
        <f t="shared" si="112"/>
        <v>0</v>
      </c>
      <c r="D339" s="7" t="e">
        <f t="shared" si="106"/>
        <v>#N/A</v>
      </c>
      <c r="E339" s="7" t="e">
        <f t="shared" si="107"/>
        <v>#N/A</v>
      </c>
      <c r="F339" s="7">
        <f t="shared" si="108"/>
        <v>0</v>
      </c>
      <c r="G339" s="7">
        <f t="shared" si="118"/>
        <v>0</v>
      </c>
      <c r="H339" s="49" t="e">
        <f t="shared" si="109"/>
        <v>#NUM!</v>
      </c>
      <c r="I339" s="177" t="e">
        <f t="shared" si="113"/>
        <v>#NUM!</v>
      </c>
      <c r="J339" s="8"/>
      <c r="K339" s="2" t="str">
        <f t="shared" si="114"/>
        <v>-</v>
      </c>
      <c r="L339" s="2" t="str">
        <f t="shared" si="115"/>
        <v>-</v>
      </c>
      <c r="M339" s="2" t="str">
        <f t="shared" si="116"/>
        <v>-</v>
      </c>
      <c r="N339" s="2"/>
      <c r="O339" s="2" t="str">
        <f t="shared" si="117"/>
        <v>-</v>
      </c>
      <c r="P339" s="1"/>
      <c r="Q339" s="1"/>
      <c r="R339" s="1"/>
      <c r="S339" s="1"/>
      <c r="T339" s="1"/>
      <c r="U339" s="1"/>
      <c r="V339" s="161"/>
      <c r="W339" s="1"/>
      <c r="X339" s="1"/>
      <c r="Y339" s="1"/>
      <c r="Z339" s="1"/>
      <c r="AA339" s="1"/>
      <c r="AB339" s="1"/>
      <c r="AC339" s="1"/>
      <c r="AD339" s="1"/>
      <c r="AI339" t="str">
        <f t="shared" si="119"/>
        <v>Freeport</v>
      </c>
      <c r="AJ339" t="s">
        <v>2189</v>
      </c>
      <c r="AK339" s="182">
        <v>1</v>
      </c>
      <c r="AN339" s="97">
        <v>23</v>
      </c>
      <c r="AO339" s="99">
        <v>5</v>
      </c>
      <c r="AP339" s="99">
        <v>40</v>
      </c>
      <c r="AQ339" s="106">
        <v>26525</v>
      </c>
      <c r="AR339" s="106">
        <f t="shared" si="110"/>
        <v>23005</v>
      </c>
      <c r="AS339" t="s">
        <v>1711</v>
      </c>
      <c r="AT339" s="109">
        <f t="shared" si="111"/>
        <v>2326525</v>
      </c>
      <c r="AW339">
        <v>46.48</v>
      </c>
      <c r="AX339">
        <v>11.78</v>
      </c>
      <c r="AY339">
        <v>34.71</v>
      </c>
      <c r="BF339" s="117"/>
      <c r="BI339" s="117"/>
      <c r="BJ339" s="117"/>
      <c r="BV339" s="1"/>
    </row>
    <row r="340" spans="1:74" hidden="1" outlineLevel="1">
      <c r="A340" t="s">
        <v>593</v>
      </c>
      <c r="B340" s="9" t="s">
        <v>958</v>
      </c>
      <c r="C340" s="1">
        <f t="shared" si="112"/>
        <v>0</v>
      </c>
      <c r="D340" s="7" t="e">
        <f t="shared" si="106"/>
        <v>#N/A</v>
      </c>
      <c r="E340" s="7" t="e">
        <f t="shared" si="107"/>
        <v>#N/A</v>
      </c>
      <c r="F340" s="7">
        <f t="shared" si="108"/>
        <v>0</v>
      </c>
      <c r="G340" s="7">
        <f t="shared" si="118"/>
        <v>0</v>
      </c>
      <c r="H340" s="49" t="e">
        <f t="shared" si="109"/>
        <v>#NUM!</v>
      </c>
      <c r="I340" s="177" t="e">
        <f t="shared" si="113"/>
        <v>#NUM!</v>
      </c>
      <c r="J340" s="8"/>
      <c r="K340" s="2" t="str">
        <f t="shared" si="114"/>
        <v>-</v>
      </c>
      <c r="L340" s="2" t="str">
        <f t="shared" si="115"/>
        <v>-</v>
      </c>
      <c r="M340" s="2" t="str">
        <f t="shared" si="116"/>
        <v>-</v>
      </c>
      <c r="N340" s="2"/>
      <c r="O340" s="2" t="str">
        <f t="shared" si="117"/>
        <v>-</v>
      </c>
      <c r="P340" s="1"/>
      <c r="Q340" s="1"/>
      <c r="R340" s="1"/>
      <c r="S340" s="1"/>
      <c r="T340" s="1"/>
      <c r="U340" s="1"/>
      <c r="V340" s="161"/>
      <c r="W340" s="1"/>
      <c r="X340" s="1"/>
      <c r="Y340" s="1"/>
      <c r="Z340" s="1"/>
      <c r="AA340" s="1"/>
      <c r="AB340" s="1"/>
      <c r="AC340" s="1"/>
      <c r="AD340" s="1"/>
      <c r="AI340" t="str">
        <f t="shared" si="119"/>
        <v>Frenchboro</v>
      </c>
      <c r="AJ340" t="s">
        <v>688</v>
      </c>
      <c r="AK340" s="182">
        <v>2</v>
      </c>
      <c r="AN340" s="97">
        <v>23</v>
      </c>
      <c r="AO340" s="99">
        <v>9</v>
      </c>
      <c r="AP340" s="99">
        <v>73</v>
      </c>
      <c r="AQ340" s="106">
        <v>26595</v>
      </c>
      <c r="AR340" s="106">
        <f t="shared" si="110"/>
        <v>23009</v>
      </c>
      <c r="AS340" t="s">
        <v>1711</v>
      </c>
      <c r="AT340" s="109">
        <f t="shared" si="111"/>
        <v>2326595</v>
      </c>
      <c r="AW340">
        <v>94.56</v>
      </c>
      <c r="AX340">
        <v>89.74</v>
      </c>
      <c r="AY340">
        <v>4.8099999999999996</v>
      </c>
      <c r="BF340" s="117"/>
      <c r="BI340" s="117"/>
      <c r="BJ340" s="117"/>
      <c r="BV340" s="1"/>
    </row>
    <row r="341" spans="1:74" hidden="1" outlineLevel="1">
      <c r="A341" t="s">
        <v>2531</v>
      </c>
      <c r="B341" s="9" t="s">
        <v>958</v>
      </c>
      <c r="C341" s="1">
        <f t="shared" si="112"/>
        <v>0</v>
      </c>
      <c r="D341" s="7" t="e">
        <f t="shared" si="106"/>
        <v>#N/A</v>
      </c>
      <c r="E341" s="7" t="e">
        <f t="shared" si="107"/>
        <v>#N/A</v>
      </c>
      <c r="F341" s="7">
        <f t="shared" si="108"/>
        <v>0</v>
      </c>
      <c r="G341" s="7">
        <f t="shared" si="118"/>
        <v>0</v>
      </c>
      <c r="H341" s="49" t="e">
        <f t="shared" si="109"/>
        <v>#NUM!</v>
      </c>
      <c r="I341" s="177" t="e">
        <f t="shared" si="113"/>
        <v>#NUM!</v>
      </c>
      <c r="J341" s="8"/>
      <c r="K341" s="2" t="str">
        <f t="shared" si="114"/>
        <v>-</v>
      </c>
      <c r="L341" s="2" t="str">
        <f t="shared" si="115"/>
        <v>-</v>
      </c>
      <c r="M341" s="2" t="str">
        <f t="shared" si="116"/>
        <v>-</v>
      </c>
      <c r="N341" s="2"/>
      <c r="O341" s="2" t="str">
        <f t="shared" si="117"/>
        <v>-</v>
      </c>
      <c r="P341" s="1"/>
      <c r="Q341" s="1"/>
      <c r="R341" s="1"/>
      <c r="S341" s="1"/>
      <c r="T341" s="1"/>
      <c r="U341" s="1"/>
      <c r="V341" s="161"/>
      <c r="W341" s="1"/>
      <c r="X341" s="1"/>
      <c r="Y341" s="1"/>
      <c r="Z341" s="1"/>
      <c r="AA341" s="1"/>
      <c r="AB341" s="1"/>
      <c r="AC341" s="1"/>
      <c r="AD341" s="1"/>
      <c r="AI341" t="str">
        <f t="shared" si="119"/>
        <v>Frenchville</v>
      </c>
      <c r="AJ341" t="s">
        <v>2860</v>
      </c>
      <c r="AK341" s="182">
        <v>2</v>
      </c>
      <c r="AN341" s="97">
        <v>23</v>
      </c>
      <c r="AO341" s="99">
        <v>3</v>
      </c>
      <c r="AP341" s="99">
        <v>105</v>
      </c>
      <c r="AQ341" s="106">
        <v>26735</v>
      </c>
      <c r="AR341" s="106">
        <f t="shared" si="110"/>
        <v>23003</v>
      </c>
      <c r="AS341" t="s">
        <v>1711</v>
      </c>
      <c r="AT341" s="109">
        <f t="shared" si="111"/>
        <v>2326735</v>
      </c>
      <c r="AW341">
        <v>29.21</v>
      </c>
      <c r="AX341">
        <v>0.64</v>
      </c>
      <c r="AY341">
        <v>28.57</v>
      </c>
      <c r="BF341" s="117"/>
      <c r="BI341" s="117"/>
      <c r="BJ341" s="117"/>
      <c r="BV341" s="1"/>
    </row>
    <row r="342" spans="1:74" hidden="1" outlineLevel="1">
      <c r="A342" t="s">
        <v>594</v>
      </c>
      <c r="B342" s="9" t="s">
        <v>958</v>
      </c>
      <c r="C342" s="1">
        <f t="shared" si="112"/>
        <v>0</v>
      </c>
      <c r="D342" s="7" t="e">
        <f t="shared" si="106"/>
        <v>#N/A</v>
      </c>
      <c r="E342" s="7" t="e">
        <f t="shared" si="107"/>
        <v>#N/A</v>
      </c>
      <c r="F342" s="7">
        <f t="shared" si="108"/>
        <v>0</v>
      </c>
      <c r="G342" s="7">
        <f t="shared" si="118"/>
        <v>0</v>
      </c>
      <c r="H342" s="49" t="e">
        <f t="shared" si="109"/>
        <v>#NUM!</v>
      </c>
      <c r="I342" s="177" t="e">
        <f t="shared" si="113"/>
        <v>#NUM!</v>
      </c>
      <c r="J342" s="8"/>
      <c r="K342" s="2" t="str">
        <f t="shared" si="114"/>
        <v>-</v>
      </c>
      <c r="L342" s="2" t="str">
        <f t="shared" si="115"/>
        <v>-</v>
      </c>
      <c r="M342" s="2" t="str">
        <f t="shared" si="116"/>
        <v>-</v>
      </c>
      <c r="N342" s="2"/>
      <c r="O342" s="2" t="str">
        <f t="shared" si="117"/>
        <v>-</v>
      </c>
      <c r="P342" s="1"/>
      <c r="Q342" s="1"/>
      <c r="R342" s="1"/>
      <c r="S342" s="1"/>
      <c r="T342" s="1"/>
      <c r="U342" s="1"/>
      <c r="V342" s="161"/>
      <c r="W342" s="1"/>
      <c r="X342" s="1"/>
      <c r="Y342" s="1"/>
      <c r="Z342" s="1"/>
      <c r="AA342" s="1"/>
      <c r="AB342" s="1"/>
      <c r="AC342" s="1"/>
      <c r="AD342" s="1"/>
      <c r="AI342" t="str">
        <f t="shared" si="119"/>
        <v>Friendship</v>
      </c>
      <c r="AJ342" t="s">
        <v>786</v>
      </c>
      <c r="AK342" s="182">
        <v>1</v>
      </c>
      <c r="AN342" s="97">
        <v>23</v>
      </c>
      <c r="AO342" s="99">
        <v>13</v>
      </c>
      <c r="AP342" s="99">
        <v>20</v>
      </c>
      <c r="AQ342" s="106">
        <v>26805</v>
      </c>
      <c r="AR342" s="106">
        <f t="shared" si="110"/>
        <v>23013</v>
      </c>
      <c r="AS342" t="s">
        <v>1711</v>
      </c>
      <c r="AT342" s="109">
        <f t="shared" si="111"/>
        <v>2326805</v>
      </c>
      <c r="AW342">
        <v>31.03</v>
      </c>
      <c r="AX342">
        <v>17.010000000000002</v>
      </c>
      <c r="AY342">
        <v>14.02</v>
      </c>
      <c r="BF342" s="117"/>
      <c r="BI342" s="117"/>
      <c r="BJ342" s="117"/>
      <c r="BV342" s="1"/>
    </row>
    <row r="343" spans="1:74" hidden="1" outlineLevel="1">
      <c r="A343" s="34" t="s">
        <v>2737</v>
      </c>
      <c r="B343" s="9" t="s">
        <v>958</v>
      </c>
      <c r="C343" s="1">
        <f t="shared" si="112"/>
        <v>0</v>
      </c>
      <c r="D343" s="7" t="e">
        <f t="shared" si="106"/>
        <v>#N/A</v>
      </c>
      <c r="E343" s="7" t="e">
        <f t="shared" si="107"/>
        <v>#N/A</v>
      </c>
      <c r="F343" s="7">
        <f t="shared" si="108"/>
        <v>0</v>
      </c>
      <c r="G343" s="7">
        <f t="shared" si="118"/>
        <v>0</v>
      </c>
      <c r="H343" s="49" t="e">
        <f t="shared" si="109"/>
        <v>#NUM!</v>
      </c>
      <c r="I343" s="177" t="e">
        <f t="shared" si="113"/>
        <v>#NUM!</v>
      </c>
      <c r="J343" s="8"/>
      <c r="K343" s="2" t="str">
        <f t="shared" si="114"/>
        <v>-</v>
      </c>
      <c r="L343" s="2" t="str">
        <f t="shared" si="115"/>
        <v>-</v>
      </c>
      <c r="M343" s="2" t="str">
        <f t="shared" si="116"/>
        <v>-</v>
      </c>
      <c r="N343" s="2"/>
      <c r="O343" s="2" t="str">
        <f t="shared" si="117"/>
        <v>-</v>
      </c>
      <c r="P343" s="1"/>
      <c r="Q343" s="1"/>
      <c r="R343" s="1"/>
      <c r="S343" s="1"/>
      <c r="T343" s="1"/>
      <c r="U343" s="1"/>
      <c r="V343" s="161"/>
      <c r="W343" s="1"/>
      <c r="X343" s="1"/>
      <c r="Y343" s="1"/>
      <c r="Z343" s="1"/>
      <c r="AA343" s="1"/>
      <c r="AB343" s="1"/>
      <c r="AC343" s="1"/>
      <c r="AD343" s="1"/>
      <c r="AI343" t="str">
        <f t="shared" si="119"/>
        <v>Frye Island</v>
      </c>
      <c r="AJ343" t="s">
        <v>2189</v>
      </c>
      <c r="AK343" s="182">
        <v>1</v>
      </c>
      <c r="AN343" s="97">
        <v>23</v>
      </c>
      <c r="AO343" s="99">
        <v>5</v>
      </c>
      <c r="AP343" s="99">
        <v>43</v>
      </c>
      <c r="AQ343" s="106">
        <v>27025</v>
      </c>
      <c r="AR343" s="106">
        <f t="shared" si="110"/>
        <v>23005</v>
      </c>
      <c r="AS343" t="s">
        <v>1711</v>
      </c>
      <c r="AT343" s="109">
        <f t="shared" si="111"/>
        <v>2327025</v>
      </c>
      <c r="AW343">
        <v>1.6</v>
      </c>
      <c r="AX343">
        <v>0.27</v>
      </c>
      <c r="AY343">
        <v>1.33</v>
      </c>
      <c r="BF343" s="117"/>
      <c r="BI343" s="117"/>
      <c r="BJ343" s="117"/>
      <c r="BV343" s="1"/>
    </row>
    <row r="344" spans="1:74" hidden="1" outlineLevel="1">
      <c r="A344" t="s">
        <v>2738</v>
      </c>
      <c r="B344" s="9" t="s">
        <v>958</v>
      </c>
      <c r="C344" s="1">
        <f t="shared" si="112"/>
        <v>0</v>
      </c>
      <c r="D344" s="7" t="e">
        <f t="shared" si="106"/>
        <v>#N/A</v>
      </c>
      <c r="E344" s="7" t="e">
        <f t="shared" si="107"/>
        <v>#N/A</v>
      </c>
      <c r="F344" s="7">
        <f t="shared" si="108"/>
        <v>0</v>
      </c>
      <c r="G344" s="7">
        <f t="shared" si="118"/>
        <v>0</v>
      </c>
      <c r="H344" s="49" t="e">
        <f t="shared" si="109"/>
        <v>#NUM!</v>
      </c>
      <c r="I344" s="177" t="e">
        <f t="shared" si="113"/>
        <v>#NUM!</v>
      </c>
      <c r="J344" s="8"/>
      <c r="K344" s="2" t="str">
        <f t="shared" si="114"/>
        <v>-</v>
      </c>
      <c r="L344" s="2" t="str">
        <f t="shared" si="115"/>
        <v>-</v>
      </c>
      <c r="M344" s="2" t="str">
        <f t="shared" si="116"/>
        <v>-</v>
      </c>
      <c r="N344" s="2"/>
      <c r="O344" s="2" t="str">
        <f t="shared" si="117"/>
        <v>-</v>
      </c>
      <c r="P344" s="1"/>
      <c r="Q344" s="1"/>
      <c r="R344" s="1"/>
      <c r="S344" s="1"/>
      <c r="T344" s="1"/>
      <c r="U344" s="1"/>
      <c r="V344" s="161"/>
      <c r="W344" s="1"/>
      <c r="X344" s="1"/>
      <c r="Y344" s="1"/>
      <c r="Z344" s="1"/>
      <c r="AA344" s="1"/>
      <c r="AB344" s="1"/>
      <c r="AC344" s="1"/>
      <c r="AD344" s="1"/>
      <c r="AI344" t="str">
        <f t="shared" si="119"/>
        <v>Fryeburg</v>
      </c>
      <c r="AJ344" t="s">
        <v>3078</v>
      </c>
      <c r="AK344" s="182">
        <v>2</v>
      </c>
      <c r="AN344" s="97">
        <v>23</v>
      </c>
      <c r="AO344" s="99">
        <v>17</v>
      </c>
      <c r="AP344" s="99">
        <v>45</v>
      </c>
      <c r="AQ344" s="106">
        <v>26910</v>
      </c>
      <c r="AR344" s="106">
        <f t="shared" si="110"/>
        <v>23017</v>
      </c>
      <c r="AS344" t="s">
        <v>1711</v>
      </c>
      <c r="AT344" s="109">
        <f t="shared" si="111"/>
        <v>2326910</v>
      </c>
      <c r="AW344">
        <v>65.87</v>
      </c>
      <c r="AX344">
        <v>7.52</v>
      </c>
      <c r="AY344">
        <v>58.34</v>
      </c>
      <c r="BF344" s="117"/>
      <c r="BI344" s="117"/>
      <c r="BJ344" s="117"/>
      <c r="BV344" s="1"/>
    </row>
    <row r="345" spans="1:74" hidden="1" outlineLevel="1">
      <c r="A345" t="s">
        <v>1647</v>
      </c>
      <c r="B345" s="9" t="s">
        <v>958</v>
      </c>
      <c r="C345" s="1">
        <f t="shared" si="112"/>
        <v>0</v>
      </c>
      <c r="D345" s="7" t="e">
        <f t="shared" si="106"/>
        <v>#N/A</v>
      </c>
      <c r="E345" s="7" t="e">
        <f t="shared" si="107"/>
        <v>#N/A</v>
      </c>
      <c r="F345" s="7">
        <f t="shared" si="108"/>
        <v>0</v>
      </c>
      <c r="G345" s="7">
        <f t="shared" si="118"/>
        <v>0</v>
      </c>
      <c r="H345" s="49" t="e">
        <f t="shared" si="109"/>
        <v>#NUM!</v>
      </c>
      <c r="I345" s="177" t="e">
        <f t="shared" si="113"/>
        <v>#NUM!</v>
      </c>
      <c r="J345" s="8"/>
      <c r="K345" s="2" t="str">
        <f t="shared" si="114"/>
        <v>-</v>
      </c>
      <c r="L345" s="2" t="str">
        <f t="shared" si="115"/>
        <v>-</v>
      </c>
      <c r="M345" s="2" t="str">
        <f t="shared" si="116"/>
        <v>-</v>
      </c>
      <c r="N345" s="2"/>
      <c r="O345" s="2" t="str">
        <f t="shared" si="117"/>
        <v>-</v>
      </c>
      <c r="P345" s="1"/>
      <c r="Q345" s="1"/>
      <c r="R345" s="1"/>
      <c r="S345" s="1"/>
      <c r="T345" s="1"/>
      <c r="U345" s="1"/>
      <c r="V345" s="161"/>
      <c r="W345" s="1"/>
      <c r="X345" s="1"/>
      <c r="Y345" s="1"/>
      <c r="Z345" s="1"/>
      <c r="AA345" s="1"/>
      <c r="AB345" s="1"/>
      <c r="AC345" s="1"/>
      <c r="AD345" s="1"/>
      <c r="AI345" t="str">
        <f t="shared" si="119"/>
        <v>Gardiner</v>
      </c>
      <c r="AJ345" t="s">
        <v>2581</v>
      </c>
      <c r="AK345" s="182">
        <v>2</v>
      </c>
      <c r="AN345" s="97">
        <v>23</v>
      </c>
      <c r="AO345" s="99">
        <v>11</v>
      </c>
      <c r="AP345" s="99">
        <v>50</v>
      </c>
      <c r="AQ345" s="106">
        <v>27085</v>
      </c>
      <c r="AR345" s="106">
        <f t="shared" si="110"/>
        <v>23011</v>
      </c>
      <c r="AS345" t="s">
        <v>1029</v>
      </c>
      <c r="AT345" s="109">
        <f t="shared" si="111"/>
        <v>2327085</v>
      </c>
      <c r="AW345">
        <v>16.61</v>
      </c>
      <c r="AX345">
        <v>0.95</v>
      </c>
      <c r="AY345">
        <v>15.67</v>
      </c>
      <c r="BF345" s="117"/>
      <c r="BI345" s="117"/>
      <c r="BJ345" s="117"/>
      <c r="BV345" s="1"/>
    </row>
    <row r="346" spans="1:74" hidden="1" outlineLevel="1">
      <c r="A346" t="s">
        <v>2082</v>
      </c>
      <c r="B346" s="9" t="s">
        <v>958</v>
      </c>
      <c r="C346" s="1">
        <f t="shared" si="112"/>
        <v>0</v>
      </c>
      <c r="D346" s="7" t="e">
        <f t="shared" si="106"/>
        <v>#N/A</v>
      </c>
      <c r="E346" s="7" t="e">
        <f t="shared" si="107"/>
        <v>#N/A</v>
      </c>
      <c r="F346" s="7">
        <f t="shared" si="108"/>
        <v>0</v>
      </c>
      <c r="G346" s="7">
        <f t="shared" si="118"/>
        <v>0</v>
      </c>
      <c r="H346" s="49" t="e">
        <f t="shared" si="109"/>
        <v>#NUM!</v>
      </c>
      <c r="I346" s="177" t="e">
        <f t="shared" si="113"/>
        <v>#NUM!</v>
      </c>
      <c r="J346" s="8"/>
      <c r="K346" s="2" t="str">
        <f t="shared" si="114"/>
        <v>-</v>
      </c>
      <c r="L346" s="2" t="str">
        <f t="shared" si="115"/>
        <v>-</v>
      </c>
      <c r="M346" s="2" t="str">
        <f t="shared" si="116"/>
        <v>-</v>
      </c>
      <c r="N346" s="2"/>
      <c r="O346" s="2" t="str">
        <f t="shared" si="117"/>
        <v>-</v>
      </c>
      <c r="P346" s="1"/>
      <c r="Q346" s="1"/>
      <c r="R346" s="1"/>
      <c r="S346" s="1"/>
      <c r="T346" s="1"/>
      <c r="U346" s="1"/>
      <c r="V346" s="161"/>
      <c r="W346" s="1"/>
      <c r="X346" s="1"/>
      <c r="Y346" s="1"/>
      <c r="Z346" s="1"/>
      <c r="AA346" s="1"/>
      <c r="AB346" s="1"/>
      <c r="AC346" s="1"/>
      <c r="AD346" s="1"/>
      <c r="AI346" t="str">
        <f t="shared" si="119"/>
        <v>Garfield</v>
      </c>
      <c r="AJ346" t="s">
        <v>2860</v>
      </c>
      <c r="AK346" s="182">
        <v>2</v>
      </c>
      <c r="AN346" s="97">
        <v>23</v>
      </c>
      <c r="AO346" s="99">
        <v>3</v>
      </c>
      <c r="AP346" s="99">
        <v>110</v>
      </c>
      <c r="AQ346" s="106">
        <v>27120</v>
      </c>
      <c r="AR346" s="106">
        <f t="shared" si="110"/>
        <v>23003</v>
      </c>
      <c r="AS346" t="s">
        <v>1082</v>
      </c>
      <c r="AT346" s="109">
        <f t="shared" si="111"/>
        <v>2327120</v>
      </c>
      <c r="AW346">
        <v>38.479999999999997</v>
      </c>
      <c r="AX346">
        <v>0.27</v>
      </c>
      <c r="AY346">
        <v>38.200000000000003</v>
      </c>
      <c r="BF346" s="117"/>
      <c r="BI346" s="117"/>
      <c r="BJ346" s="117"/>
      <c r="BV346" s="1"/>
    </row>
    <row r="347" spans="1:74" hidden="1" outlineLevel="1">
      <c r="A347" t="s">
        <v>529</v>
      </c>
      <c r="B347" s="9" t="s">
        <v>958</v>
      </c>
      <c r="C347" s="1">
        <f t="shared" si="112"/>
        <v>0</v>
      </c>
      <c r="D347" s="7" t="e">
        <f t="shared" si="106"/>
        <v>#N/A</v>
      </c>
      <c r="E347" s="7" t="e">
        <f t="shared" si="107"/>
        <v>#N/A</v>
      </c>
      <c r="F347" s="7">
        <f t="shared" si="108"/>
        <v>0</v>
      </c>
      <c r="G347" s="7">
        <f t="shared" si="118"/>
        <v>0</v>
      </c>
      <c r="H347" s="49" t="e">
        <f t="shared" si="109"/>
        <v>#NUM!</v>
      </c>
      <c r="I347" s="177" t="e">
        <f t="shared" si="113"/>
        <v>#NUM!</v>
      </c>
      <c r="J347" s="8"/>
      <c r="K347" s="2" t="str">
        <f t="shared" si="114"/>
        <v>-</v>
      </c>
      <c r="L347" s="2" t="str">
        <f t="shared" si="115"/>
        <v>-</v>
      </c>
      <c r="M347" s="2" t="str">
        <f t="shared" si="116"/>
        <v>-</v>
      </c>
      <c r="N347" s="2"/>
      <c r="O347" s="2" t="str">
        <f t="shared" si="117"/>
        <v>-</v>
      </c>
      <c r="P347" s="1"/>
      <c r="Q347" s="1"/>
      <c r="R347" s="1"/>
      <c r="S347" s="1"/>
      <c r="T347" s="1"/>
      <c r="U347" s="1"/>
      <c r="V347" s="161"/>
      <c r="W347" s="1"/>
      <c r="X347" s="1"/>
      <c r="Y347" s="1"/>
      <c r="Z347" s="1"/>
      <c r="AA347" s="1"/>
      <c r="AB347" s="1"/>
      <c r="AC347" s="1"/>
      <c r="AD347" s="1"/>
      <c r="AI347" t="str">
        <f t="shared" si="119"/>
        <v>Garland</v>
      </c>
      <c r="AJ347" t="s">
        <v>865</v>
      </c>
      <c r="AK347" s="182">
        <v>2</v>
      </c>
      <c r="AN347" s="97">
        <v>23</v>
      </c>
      <c r="AO347" s="99">
        <v>19</v>
      </c>
      <c r="AP347" s="99">
        <v>115</v>
      </c>
      <c r="AQ347" s="106">
        <v>27190</v>
      </c>
      <c r="AR347" s="106">
        <f t="shared" si="110"/>
        <v>23019</v>
      </c>
      <c r="AS347" t="s">
        <v>1711</v>
      </c>
      <c r="AT347" s="109">
        <f t="shared" si="111"/>
        <v>2327190</v>
      </c>
      <c r="AW347">
        <v>38.049999999999997</v>
      </c>
      <c r="AX347">
        <v>0.27</v>
      </c>
      <c r="AY347">
        <v>37.78</v>
      </c>
      <c r="BF347" s="117"/>
      <c r="BI347" s="117"/>
      <c r="BJ347" s="117"/>
      <c r="BV347" s="1"/>
    </row>
    <row r="348" spans="1:74" hidden="1" outlineLevel="1">
      <c r="A348" t="s">
        <v>452</v>
      </c>
      <c r="B348" s="9" t="s">
        <v>958</v>
      </c>
      <c r="C348" s="1">
        <f t="shared" si="112"/>
        <v>0</v>
      </c>
      <c r="D348" s="7" t="e">
        <f t="shared" si="106"/>
        <v>#N/A</v>
      </c>
      <c r="E348" s="7" t="e">
        <f t="shared" si="107"/>
        <v>#N/A</v>
      </c>
      <c r="F348" s="7">
        <f t="shared" si="108"/>
        <v>0</v>
      </c>
      <c r="G348" s="7">
        <f t="shared" si="118"/>
        <v>0</v>
      </c>
      <c r="H348" s="49" t="e">
        <f t="shared" si="109"/>
        <v>#NUM!</v>
      </c>
      <c r="I348" s="177" t="e">
        <f t="shared" si="113"/>
        <v>#NUM!</v>
      </c>
      <c r="J348" s="8"/>
      <c r="K348" s="2" t="str">
        <f t="shared" si="114"/>
        <v>-</v>
      </c>
      <c r="L348" s="2" t="str">
        <f t="shared" si="115"/>
        <v>-</v>
      </c>
      <c r="M348" s="2" t="str">
        <f t="shared" si="116"/>
        <v>-</v>
      </c>
      <c r="N348" s="2"/>
      <c r="O348" s="2" t="str">
        <f t="shared" si="117"/>
        <v>-</v>
      </c>
      <c r="P348" s="1"/>
      <c r="Q348" s="1"/>
      <c r="R348" s="1"/>
      <c r="S348" s="1"/>
      <c r="T348" s="1"/>
      <c r="U348" s="1"/>
      <c r="V348" s="161"/>
      <c r="W348" s="1"/>
      <c r="X348" s="1"/>
      <c r="Y348" s="1"/>
      <c r="Z348" s="1"/>
      <c r="AA348" s="1"/>
      <c r="AB348" s="1"/>
      <c r="AC348" s="1"/>
      <c r="AD348" s="1"/>
      <c r="AI348" t="str">
        <f t="shared" si="119"/>
        <v>Georgetown</v>
      </c>
      <c r="AJ348" t="s">
        <v>1338</v>
      </c>
      <c r="AK348" s="182">
        <v>1</v>
      </c>
      <c r="AN348" s="97">
        <v>23</v>
      </c>
      <c r="AO348" s="99">
        <v>23</v>
      </c>
      <c r="AP348" s="99">
        <v>25</v>
      </c>
      <c r="AQ348" s="106">
        <v>27295</v>
      </c>
      <c r="AR348" s="106">
        <f t="shared" si="110"/>
        <v>23023</v>
      </c>
      <c r="AS348" t="s">
        <v>1711</v>
      </c>
      <c r="AT348" s="109">
        <f t="shared" si="111"/>
        <v>2327295</v>
      </c>
      <c r="AW348">
        <v>31.85</v>
      </c>
      <c r="AX348">
        <v>13.11</v>
      </c>
      <c r="AY348">
        <v>18.739999999999998</v>
      </c>
      <c r="BF348" s="117"/>
      <c r="BI348" s="117"/>
      <c r="BJ348" s="117"/>
      <c r="BV348" s="1"/>
    </row>
    <row r="349" spans="1:74" hidden="1" outlineLevel="1">
      <c r="A349" t="s">
        <v>2627</v>
      </c>
      <c r="B349" s="9" t="s">
        <v>958</v>
      </c>
      <c r="C349" s="1">
        <f t="shared" si="112"/>
        <v>0</v>
      </c>
      <c r="D349" s="7" t="e">
        <f t="shared" si="106"/>
        <v>#N/A</v>
      </c>
      <c r="E349" s="7" t="e">
        <f t="shared" si="107"/>
        <v>#N/A</v>
      </c>
      <c r="F349" s="7">
        <f t="shared" si="108"/>
        <v>0</v>
      </c>
      <c r="G349" s="7">
        <f t="shared" si="118"/>
        <v>0</v>
      </c>
      <c r="H349" s="49" t="e">
        <f t="shared" si="109"/>
        <v>#NUM!</v>
      </c>
      <c r="I349" s="177" t="e">
        <f t="shared" si="113"/>
        <v>#NUM!</v>
      </c>
      <c r="J349" s="8"/>
      <c r="K349" s="2" t="str">
        <f t="shared" si="114"/>
        <v>-</v>
      </c>
      <c r="L349" s="2" t="str">
        <f t="shared" si="115"/>
        <v>-</v>
      </c>
      <c r="M349" s="2" t="str">
        <f t="shared" si="116"/>
        <v>-</v>
      </c>
      <c r="N349" s="2"/>
      <c r="O349" s="2" t="str">
        <f t="shared" si="117"/>
        <v>-</v>
      </c>
      <c r="P349" s="1"/>
      <c r="Q349" s="1"/>
      <c r="R349" s="1"/>
      <c r="S349" s="1"/>
      <c r="T349" s="1"/>
      <c r="U349" s="1"/>
      <c r="V349" s="161"/>
      <c r="W349" s="1"/>
      <c r="X349" s="1"/>
      <c r="Y349" s="1"/>
      <c r="Z349" s="1"/>
      <c r="AA349" s="1"/>
      <c r="AB349" s="1"/>
      <c r="AC349" s="1"/>
      <c r="AD349" s="1"/>
      <c r="AI349" t="str">
        <f t="shared" si="119"/>
        <v>Gilead</v>
      </c>
      <c r="AJ349" t="s">
        <v>3078</v>
      </c>
      <c r="AK349" s="182">
        <v>2</v>
      </c>
      <c r="AN349" s="97">
        <v>23</v>
      </c>
      <c r="AO349" s="99">
        <v>17</v>
      </c>
      <c r="AP349" s="99">
        <v>50</v>
      </c>
      <c r="AQ349" s="106">
        <v>27505</v>
      </c>
      <c r="AR349" s="106">
        <f t="shared" si="110"/>
        <v>23017</v>
      </c>
      <c r="AS349" t="s">
        <v>1711</v>
      </c>
      <c r="AT349" s="109">
        <f t="shared" si="111"/>
        <v>2327505</v>
      </c>
      <c r="AW349">
        <v>19.7</v>
      </c>
      <c r="AX349">
        <v>0.63</v>
      </c>
      <c r="AY349">
        <v>19.07</v>
      </c>
      <c r="BF349" s="117"/>
      <c r="BI349" s="117"/>
      <c r="BJ349" s="117"/>
      <c r="BV349" s="1"/>
    </row>
    <row r="350" spans="1:74" hidden="1" outlineLevel="1">
      <c r="A350" t="s">
        <v>1601</v>
      </c>
      <c r="B350" s="9" t="s">
        <v>958</v>
      </c>
      <c r="C350" s="1">
        <f t="shared" si="112"/>
        <v>0</v>
      </c>
      <c r="D350" s="7" t="e">
        <f t="shared" si="106"/>
        <v>#N/A</v>
      </c>
      <c r="E350" s="7" t="e">
        <f t="shared" si="107"/>
        <v>#N/A</v>
      </c>
      <c r="F350" s="7">
        <f t="shared" si="108"/>
        <v>0</v>
      </c>
      <c r="G350" s="7">
        <f t="shared" si="118"/>
        <v>0</v>
      </c>
      <c r="H350" s="49" t="e">
        <f t="shared" si="109"/>
        <v>#NUM!</v>
      </c>
      <c r="I350" s="177" t="e">
        <f t="shared" si="113"/>
        <v>#NUM!</v>
      </c>
      <c r="J350" s="8"/>
      <c r="K350" s="2" t="str">
        <f t="shared" si="114"/>
        <v>-</v>
      </c>
      <c r="L350" s="2" t="str">
        <f t="shared" si="115"/>
        <v>-</v>
      </c>
      <c r="M350" s="2" t="str">
        <f t="shared" si="116"/>
        <v>-</v>
      </c>
      <c r="N350" s="2"/>
      <c r="O350" s="2" t="str">
        <f t="shared" si="117"/>
        <v>-</v>
      </c>
      <c r="P350" s="1"/>
      <c r="Q350" s="1"/>
      <c r="R350" s="1"/>
      <c r="S350" s="1"/>
      <c r="T350" s="1"/>
      <c r="U350" s="1"/>
      <c r="V350" s="161"/>
      <c r="W350" s="1"/>
      <c r="X350" s="1"/>
      <c r="Y350" s="1"/>
      <c r="Z350" s="1"/>
      <c r="AA350" s="1"/>
      <c r="AB350" s="1"/>
      <c r="AC350" s="1"/>
      <c r="AD350" s="1"/>
      <c r="AI350" t="str">
        <f t="shared" si="119"/>
        <v>Glenburn</v>
      </c>
      <c r="AJ350" t="s">
        <v>865</v>
      </c>
      <c r="AK350" s="182">
        <v>2</v>
      </c>
      <c r="AN350" s="97">
        <v>23</v>
      </c>
      <c r="AO350" s="99">
        <v>19</v>
      </c>
      <c r="AP350" s="99">
        <v>120</v>
      </c>
      <c r="AQ350" s="106">
        <v>27645</v>
      </c>
      <c r="AR350" s="106">
        <f t="shared" si="110"/>
        <v>23019</v>
      </c>
      <c r="AS350" t="s">
        <v>1711</v>
      </c>
      <c r="AT350" s="109">
        <f t="shared" si="111"/>
        <v>2327645</v>
      </c>
      <c r="AW350">
        <v>29.31</v>
      </c>
      <c r="AX350">
        <v>2.12</v>
      </c>
      <c r="AY350">
        <v>27.19</v>
      </c>
      <c r="BF350" s="117"/>
      <c r="BI350" s="117"/>
      <c r="BJ350" s="117"/>
      <c r="BV350" s="1"/>
    </row>
    <row r="351" spans="1:74" hidden="1" outlineLevel="1">
      <c r="A351" t="s">
        <v>556</v>
      </c>
      <c r="B351" s="9" t="s">
        <v>958</v>
      </c>
      <c r="C351" s="1">
        <f t="shared" si="112"/>
        <v>0</v>
      </c>
      <c r="D351" s="7" t="e">
        <f t="shared" si="106"/>
        <v>#N/A</v>
      </c>
      <c r="E351" s="7" t="e">
        <f t="shared" si="107"/>
        <v>#N/A</v>
      </c>
      <c r="F351" s="7">
        <f t="shared" si="108"/>
        <v>0</v>
      </c>
      <c r="G351" s="7">
        <f t="shared" si="118"/>
        <v>0</v>
      </c>
      <c r="H351" s="49" t="e">
        <f t="shared" si="109"/>
        <v>#NUM!</v>
      </c>
      <c r="I351" s="177" t="e">
        <f t="shared" si="113"/>
        <v>#NUM!</v>
      </c>
      <c r="J351" s="8"/>
      <c r="K351" s="2" t="str">
        <f t="shared" si="114"/>
        <v>-</v>
      </c>
      <c r="L351" s="2" t="str">
        <f t="shared" si="115"/>
        <v>-</v>
      </c>
      <c r="M351" s="2" t="str">
        <f t="shared" si="116"/>
        <v>-</v>
      </c>
      <c r="N351" s="2"/>
      <c r="O351" s="2" t="str">
        <f t="shared" si="117"/>
        <v>-</v>
      </c>
      <c r="P351" s="1"/>
      <c r="Q351" s="1"/>
      <c r="R351" s="1"/>
      <c r="S351" s="1"/>
      <c r="T351" s="1"/>
      <c r="U351" s="1"/>
      <c r="V351" s="161"/>
      <c r="W351" s="1"/>
      <c r="X351" s="1"/>
      <c r="Y351" s="1"/>
      <c r="Z351" s="1"/>
      <c r="AA351" s="1"/>
      <c r="AB351" s="1"/>
      <c r="AC351" s="1"/>
      <c r="AD351" s="1"/>
      <c r="AI351" t="str">
        <f t="shared" si="119"/>
        <v>Glenwood</v>
      </c>
      <c r="AJ351" t="s">
        <v>2860</v>
      </c>
      <c r="AK351" s="182">
        <v>2</v>
      </c>
      <c r="AN351" s="97">
        <v>23</v>
      </c>
      <c r="AO351" s="99">
        <v>3</v>
      </c>
      <c r="AP351" s="99">
        <v>115</v>
      </c>
      <c r="AQ351" s="106">
        <v>27855</v>
      </c>
      <c r="AR351" s="106">
        <f t="shared" si="110"/>
        <v>23003</v>
      </c>
      <c r="AS351" t="s">
        <v>1082</v>
      </c>
      <c r="AT351" s="109">
        <f t="shared" si="111"/>
        <v>2327855</v>
      </c>
      <c r="AW351">
        <v>39.520000000000003</v>
      </c>
      <c r="AX351">
        <v>1.34</v>
      </c>
      <c r="AY351">
        <v>38.18</v>
      </c>
      <c r="BF351" s="117"/>
      <c r="BI351" s="117"/>
      <c r="BJ351" s="117"/>
      <c r="BV351" s="1"/>
    </row>
    <row r="352" spans="1:74" hidden="1" outlineLevel="1">
      <c r="A352" t="s">
        <v>2254</v>
      </c>
      <c r="B352" s="9" t="s">
        <v>958</v>
      </c>
      <c r="C352" s="1">
        <f t="shared" si="112"/>
        <v>0</v>
      </c>
      <c r="D352" s="7" t="e">
        <f t="shared" si="106"/>
        <v>#N/A</v>
      </c>
      <c r="E352" s="7" t="e">
        <f t="shared" si="107"/>
        <v>#N/A</v>
      </c>
      <c r="F352" s="7">
        <f t="shared" si="108"/>
        <v>0</v>
      </c>
      <c r="G352" s="7">
        <f t="shared" si="118"/>
        <v>0</v>
      </c>
      <c r="H352" s="49" t="e">
        <f t="shared" si="109"/>
        <v>#NUM!</v>
      </c>
      <c r="I352" s="177" t="e">
        <f t="shared" si="113"/>
        <v>#NUM!</v>
      </c>
      <c r="J352" s="8"/>
      <c r="K352" s="2" t="str">
        <f t="shared" si="114"/>
        <v>-</v>
      </c>
      <c r="L352" s="2" t="str">
        <f t="shared" si="115"/>
        <v>-</v>
      </c>
      <c r="M352" s="2" t="str">
        <f t="shared" si="116"/>
        <v>-</v>
      </c>
      <c r="N352" s="2"/>
      <c r="O352" s="2" t="str">
        <f t="shared" si="117"/>
        <v>-</v>
      </c>
      <c r="P352" s="1"/>
      <c r="Q352" s="1"/>
      <c r="R352" s="1"/>
      <c r="S352" s="1"/>
      <c r="T352" s="1"/>
      <c r="U352" s="1"/>
      <c r="V352" s="161"/>
      <c r="W352" s="1"/>
      <c r="X352" s="1"/>
      <c r="Y352" s="1"/>
      <c r="Z352" s="1"/>
      <c r="AA352" s="1"/>
      <c r="AB352" s="1"/>
      <c r="AC352" s="1"/>
      <c r="AD352" s="1"/>
      <c r="AI352" t="str">
        <f t="shared" si="119"/>
        <v>Gorham</v>
      </c>
      <c r="AJ352" t="s">
        <v>2189</v>
      </c>
      <c r="AK352" s="182">
        <v>1</v>
      </c>
      <c r="AN352" s="97">
        <v>23</v>
      </c>
      <c r="AO352" s="99">
        <v>5</v>
      </c>
      <c r="AP352" s="99">
        <v>45</v>
      </c>
      <c r="AQ352" s="106">
        <v>28240</v>
      </c>
      <c r="AR352" s="106">
        <f t="shared" si="110"/>
        <v>23005</v>
      </c>
      <c r="AS352" t="s">
        <v>1711</v>
      </c>
      <c r="AT352" s="109">
        <f t="shared" si="111"/>
        <v>2328240</v>
      </c>
      <c r="AW352">
        <v>51.27</v>
      </c>
      <c r="AX352">
        <v>0.63</v>
      </c>
      <c r="AY352">
        <v>50.64</v>
      </c>
      <c r="BF352" s="117"/>
      <c r="BI352" s="117"/>
      <c r="BJ352" s="117"/>
      <c r="BV352" s="1"/>
    </row>
    <row r="353" spans="1:74" hidden="1" outlineLevel="1">
      <c r="A353" t="s">
        <v>2464</v>
      </c>
      <c r="B353" s="9" t="s">
        <v>958</v>
      </c>
      <c r="C353" s="1">
        <f t="shared" si="112"/>
        <v>0</v>
      </c>
      <c r="D353" s="7" t="e">
        <f t="shared" si="106"/>
        <v>#N/A</v>
      </c>
      <c r="E353" s="7" t="e">
        <f t="shared" si="107"/>
        <v>#N/A</v>
      </c>
      <c r="F353" s="7">
        <f t="shared" si="108"/>
        <v>0</v>
      </c>
      <c r="G353" s="7">
        <f t="shared" si="118"/>
        <v>0</v>
      </c>
      <c r="H353" s="49" t="e">
        <f t="shared" si="109"/>
        <v>#NUM!</v>
      </c>
      <c r="I353" s="177" t="e">
        <f t="shared" si="113"/>
        <v>#NUM!</v>
      </c>
      <c r="J353" s="8"/>
      <c r="K353" s="2" t="str">
        <f t="shared" si="114"/>
        <v>-</v>
      </c>
      <c r="L353" s="2" t="str">
        <f t="shared" si="115"/>
        <v>-</v>
      </c>
      <c r="M353" s="2" t="str">
        <f t="shared" si="116"/>
        <v>-</v>
      </c>
      <c r="N353" s="2"/>
      <c r="O353" s="2" t="str">
        <f t="shared" si="117"/>
        <v>-</v>
      </c>
      <c r="P353" s="1"/>
      <c r="Q353" s="1"/>
      <c r="R353" s="1"/>
      <c r="S353" s="1"/>
      <c r="T353" s="1"/>
      <c r="U353" s="1"/>
      <c r="V353" s="161"/>
      <c r="W353" s="1"/>
      <c r="X353" s="1"/>
      <c r="Y353" s="1"/>
      <c r="Z353" s="1"/>
      <c r="AA353" s="1"/>
      <c r="AB353" s="1"/>
      <c r="AC353" s="1"/>
      <c r="AD353" s="1"/>
      <c r="AI353" t="str">
        <f t="shared" si="119"/>
        <v>Gouldsboro</v>
      </c>
      <c r="AJ353" t="s">
        <v>688</v>
      </c>
      <c r="AK353" s="182">
        <v>2</v>
      </c>
      <c r="AN353" s="97">
        <v>23</v>
      </c>
      <c r="AO353" s="99">
        <v>9</v>
      </c>
      <c r="AP353" s="99">
        <v>75</v>
      </c>
      <c r="AQ353" s="106">
        <v>28450</v>
      </c>
      <c r="AR353" s="106">
        <f t="shared" si="110"/>
        <v>23009</v>
      </c>
      <c r="AS353" t="s">
        <v>1711</v>
      </c>
      <c r="AT353" s="109">
        <f t="shared" si="111"/>
        <v>2328450</v>
      </c>
      <c r="AW353">
        <v>100.77</v>
      </c>
      <c r="AX353">
        <v>54.66</v>
      </c>
      <c r="AY353">
        <v>46.11</v>
      </c>
      <c r="BF353" s="117"/>
      <c r="BI353" s="117"/>
      <c r="BJ353" s="117"/>
      <c r="BV353" s="1"/>
    </row>
    <row r="354" spans="1:74" hidden="1" outlineLevel="1">
      <c r="A354" t="s">
        <v>2300</v>
      </c>
      <c r="B354" s="9" t="s">
        <v>958</v>
      </c>
      <c r="C354" s="1">
        <f t="shared" si="112"/>
        <v>0</v>
      </c>
      <c r="D354" s="7" t="e">
        <f t="shared" si="106"/>
        <v>#N/A</v>
      </c>
      <c r="E354" s="7" t="e">
        <f t="shared" si="107"/>
        <v>#N/A</v>
      </c>
      <c r="F354" s="7">
        <f t="shared" si="108"/>
        <v>0</v>
      </c>
      <c r="G354" s="7">
        <f t="shared" si="118"/>
        <v>0</v>
      </c>
      <c r="H354" s="49" t="e">
        <f t="shared" si="109"/>
        <v>#NUM!</v>
      </c>
      <c r="I354" s="177" t="e">
        <f t="shared" si="113"/>
        <v>#NUM!</v>
      </c>
      <c r="J354" s="8"/>
      <c r="K354" s="2" t="str">
        <f t="shared" si="114"/>
        <v>-</v>
      </c>
      <c r="L354" s="2" t="str">
        <f t="shared" si="115"/>
        <v>-</v>
      </c>
      <c r="M354" s="2" t="str">
        <f t="shared" si="116"/>
        <v>-</v>
      </c>
      <c r="N354" s="2"/>
      <c r="O354" s="2" t="str">
        <f t="shared" si="117"/>
        <v>-</v>
      </c>
      <c r="P354" s="1"/>
      <c r="Q354" s="1"/>
      <c r="R354" s="1"/>
      <c r="S354" s="1"/>
      <c r="T354" s="1"/>
      <c r="U354" s="1"/>
      <c r="V354" s="161"/>
      <c r="W354" s="1"/>
      <c r="X354" s="1"/>
      <c r="Y354" s="1"/>
      <c r="Z354" s="1"/>
      <c r="AA354" s="1"/>
      <c r="AB354" s="1"/>
      <c r="AC354" s="1"/>
      <c r="AD354" s="1"/>
      <c r="AI354" t="str">
        <f t="shared" si="119"/>
        <v>Grand Isle</v>
      </c>
      <c r="AJ354" t="s">
        <v>2860</v>
      </c>
      <c r="AK354" s="182">
        <v>2</v>
      </c>
      <c r="AN354" s="97">
        <v>23</v>
      </c>
      <c r="AO354" s="99">
        <v>3</v>
      </c>
      <c r="AP354" s="99">
        <v>120</v>
      </c>
      <c r="AQ354" s="106">
        <v>28590</v>
      </c>
      <c r="AR354" s="106">
        <f t="shared" si="110"/>
        <v>23003</v>
      </c>
      <c r="AS354" t="s">
        <v>1711</v>
      </c>
      <c r="AT354" s="109">
        <f t="shared" si="111"/>
        <v>2328590</v>
      </c>
      <c r="AW354">
        <v>35.19</v>
      </c>
      <c r="AX354">
        <v>0.89</v>
      </c>
      <c r="AY354">
        <v>34.299999999999997</v>
      </c>
      <c r="BF354" s="117"/>
      <c r="BI354" s="117"/>
      <c r="BJ354" s="117"/>
      <c r="BV354" s="1"/>
    </row>
    <row r="355" spans="1:74" hidden="1" outlineLevel="1">
      <c r="A355" t="s">
        <v>1244</v>
      </c>
      <c r="B355" s="9" t="s">
        <v>958</v>
      </c>
      <c r="C355" s="1">
        <f t="shared" si="112"/>
        <v>0</v>
      </c>
      <c r="D355" s="7" t="e">
        <f t="shared" si="106"/>
        <v>#N/A</v>
      </c>
      <c r="E355" s="7" t="e">
        <f t="shared" si="107"/>
        <v>#N/A</v>
      </c>
      <c r="F355" s="7">
        <f t="shared" si="108"/>
        <v>0</v>
      </c>
      <c r="G355" s="7">
        <f t="shared" si="118"/>
        <v>0</v>
      </c>
      <c r="H355" s="49" t="e">
        <f t="shared" si="109"/>
        <v>#NUM!</v>
      </c>
      <c r="I355" s="177" t="e">
        <f t="shared" si="113"/>
        <v>#NUM!</v>
      </c>
      <c r="J355" s="8"/>
      <c r="K355" s="2" t="str">
        <f t="shared" si="114"/>
        <v>-</v>
      </c>
      <c r="L355" s="2" t="str">
        <f t="shared" si="115"/>
        <v>-</v>
      </c>
      <c r="M355" s="2" t="str">
        <f t="shared" si="116"/>
        <v>-</v>
      </c>
      <c r="N355" s="2"/>
      <c r="O355" s="2" t="str">
        <f t="shared" si="117"/>
        <v>-</v>
      </c>
      <c r="P355" s="1"/>
      <c r="Q355" s="1"/>
      <c r="R355" s="1"/>
      <c r="S355" s="1"/>
      <c r="T355" s="1"/>
      <c r="U355" s="1"/>
      <c r="V355" s="161"/>
      <c r="W355" s="1"/>
      <c r="X355" s="1"/>
      <c r="Y355" s="1"/>
      <c r="Z355" s="1"/>
      <c r="AA355" s="1"/>
      <c r="AB355" s="1"/>
      <c r="AC355" s="1"/>
      <c r="AD355" s="1"/>
      <c r="AI355" t="str">
        <f t="shared" si="119"/>
        <v>Grand Lake Stream</v>
      </c>
      <c r="AJ355" t="s">
        <v>637</v>
      </c>
      <c r="AK355" s="182">
        <v>2</v>
      </c>
      <c r="AN355" s="97">
        <v>23</v>
      </c>
      <c r="AO355" s="99">
        <v>29</v>
      </c>
      <c r="AP355" s="99">
        <v>105</v>
      </c>
      <c r="AQ355" s="106">
        <v>28660</v>
      </c>
      <c r="AR355" s="106">
        <f t="shared" si="110"/>
        <v>23029</v>
      </c>
      <c r="AS355" t="s">
        <v>1082</v>
      </c>
      <c r="AT355" s="109">
        <f t="shared" si="111"/>
        <v>2328660</v>
      </c>
      <c r="AW355">
        <v>48.7</v>
      </c>
      <c r="AX355">
        <v>4.51</v>
      </c>
      <c r="AY355">
        <v>44.19</v>
      </c>
      <c r="BF355" s="117"/>
      <c r="BI355" s="117"/>
      <c r="BJ355" s="117"/>
      <c r="BV355" s="1"/>
    </row>
    <row r="356" spans="1:74" hidden="1" outlineLevel="1">
      <c r="A356" t="s">
        <v>1946</v>
      </c>
      <c r="B356" s="9" t="s">
        <v>958</v>
      </c>
      <c r="C356" s="1">
        <f t="shared" si="112"/>
        <v>0</v>
      </c>
      <c r="D356" s="7" t="e">
        <f t="shared" si="106"/>
        <v>#N/A</v>
      </c>
      <c r="E356" s="7" t="e">
        <f t="shared" si="107"/>
        <v>#N/A</v>
      </c>
      <c r="F356" s="7">
        <f t="shared" si="108"/>
        <v>0</v>
      </c>
      <c r="G356" s="7">
        <f t="shared" si="118"/>
        <v>0</v>
      </c>
      <c r="H356" s="49" t="e">
        <f t="shared" si="109"/>
        <v>#NUM!</v>
      </c>
      <c r="I356" s="177" t="e">
        <f t="shared" si="113"/>
        <v>#NUM!</v>
      </c>
      <c r="J356" s="8"/>
      <c r="K356" s="2" t="str">
        <f t="shared" si="114"/>
        <v>-</v>
      </c>
      <c r="L356" s="2" t="str">
        <f t="shared" si="115"/>
        <v>-</v>
      </c>
      <c r="M356" s="2" t="str">
        <f t="shared" si="116"/>
        <v>-</v>
      </c>
      <c r="N356" s="2"/>
      <c r="O356" s="2" t="str">
        <f t="shared" si="117"/>
        <v>-</v>
      </c>
      <c r="P356" s="1"/>
      <c r="Q356" s="1"/>
      <c r="R356" s="1"/>
      <c r="S356" s="1"/>
      <c r="T356" s="1"/>
      <c r="U356" s="1"/>
      <c r="V356" s="161"/>
      <c r="W356" s="1"/>
      <c r="X356" s="1"/>
      <c r="Y356" s="1"/>
      <c r="Z356" s="1"/>
      <c r="AA356" s="1"/>
      <c r="AB356" s="1"/>
      <c r="AC356" s="1"/>
      <c r="AD356" s="1"/>
      <c r="AI356" t="str">
        <f t="shared" si="119"/>
        <v>Gray</v>
      </c>
      <c r="AJ356" t="s">
        <v>2189</v>
      </c>
      <c r="AK356" s="182">
        <v>1</v>
      </c>
      <c r="AN356" s="97">
        <v>23</v>
      </c>
      <c r="AO356" s="99">
        <v>5</v>
      </c>
      <c r="AP356" s="99">
        <v>50</v>
      </c>
      <c r="AQ356" s="106">
        <v>28870</v>
      </c>
      <c r="AR356" s="106">
        <f t="shared" si="110"/>
        <v>23005</v>
      </c>
      <c r="AS356" t="s">
        <v>1711</v>
      </c>
      <c r="AT356" s="109">
        <f t="shared" si="111"/>
        <v>2328870</v>
      </c>
      <c r="AW356">
        <v>45.98</v>
      </c>
      <c r="AX356">
        <v>2.73</v>
      </c>
      <c r="AY356">
        <v>43.26</v>
      </c>
      <c r="BF356" s="117"/>
      <c r="BI356" s="117"/>
      <c r="BJ356" s="117"/>
      <c r="BV356" s="1"/>
    </row>
    <row r="357" spans="1:74" hidden="1" outlineLevel="1">
      <c r="A357" t="s">
        <v>2415</v>
      </c>
      <c r="B357" s="9" t="s">
        <v>958</v>
      </c>
      <c r="C357" s="1">
        <f t="shared" si="112"/>
        <v>0</v>
      </c>
      <c r="D357" s="7" t="e">
        <f t="shared" si="106"/>
        <v>#N/A</v>
      </c>
      <c r="E357" s="7" t="e">
        <f t="shared" si="107"/>
        <v>#N/A</v>
      </c>
      <c r="F357" s="7">
        <f t="shared" si="108"/>
        <v>0</v>
      </c>
      <c r="G357" s="7">
        <f t="shared" si="118"/>
        <v>0</v>
      </c>
      <c r="H357" s="49" t="e">
        <f t="shared" si="109"/>
        <v>#NUM!</v>
      </c>
      <c r="I357" s="177" t="e">
        <f t="shared" si="113"/>
        <v>#NUM!</v>
      </c>
      <c r="J357" s="8"/>
      <c r="K357" s="2" t="str">
        <f t="shared" si="114"/>
        <v>-</v>
      </c>
      <c r="L357" s="2" t="str">
        <f t="shared" si="115"/>
        <v>-</v>
      </c>
      <c r="M357" s="2" t="str">
        <f t="shared" si="116"/>
        <v>-</v>
      </c>
      <c r="N357" s="2"/>
      <c r="O357" s="2" t="str">
        <f t="shared" si="117"/>
        <v>-</v>
      </c>
      <c r="P357" s="1"/>
      <c r="Q357" s="1"/>
      <c r="R357" s="1"/>
      <c r="S357" s="1"/>
      <c r="T357" s="1"/>
      <c r="U357" s="1"/>
      <c r="V357" s="161"/>
      <c r="W357" s="1"/>
      <c r="X357" s="1"/>
      <c r="Y357" s="1"/>
      <c r="Z357" s="1"/>
      <c r="AA357" s="1"/>
      <c r="AB357" s="1"/>
      <c r="AC357" s="1"/>
      <c r="AD357" s="1"/>
      <c r="AI357" t="str">
        <f t="shared" si="119"/>
        <v>Great Pond</v>
      </c>
      <c r="AJ357" t="s">
        <v>688</v>
      </c>
      <c r="AK357" s="182">
        <v>2</v>
      </c>
      <c r="AN357" s="97">
        <v>23</v>
      </c>
      <c r="AO357" s="99">
        <v>9</v>
      </c>
      <c r="AP357" s="99">
        <v>77</v>
      </c>
      <c r="AQ357" s="106">
        <v>28975</v>
      </c>
      <c r="AR357" s="106">
        <f t="shared" si="110"/>
        <v>23009</v>
      </c>
      <c r="AS357" t="s">
        <v>1711</v>
      </c>
      <c r="AT357" s="109">
        <f t="shared" si="111"/>
        <v>2328975</v>
      </c>
      <c r="AW357">
        <v>39</v>
      </c>
      <c r="AX357">
        <v>2.12</v>
      </c>
      <c r="AY357">
        <v>36.869999999999997</v>
      </c>
      <c r="BF357" s="117"/>
      <c r="BI357" s="117"/>
      <c r="BJ357" s="117"/>
      <c r="BV357" s="1"/>
    </row>
    <row r="358" spans="1:74" hidden="1" outlineLevel="1">
      <c r="A358" t="s">
        <v>3227</v>
      </c>
      <c r="B358" s="9" t="s">
        <v>958</v>
      </c>
      <c r="C358" s="1">
        <f t="shared" si="112"/>
        <v>0</v>
      </c>
      <c r="D358" s="7" t="e">
        <f t="shared" si="106"/>
        <v>#N/A</v>
      </c>
      <c r="E358" s="7" t="e">
        <f t="shared" si="107"/>
        <v>#N/A</v>
      </c>
      <c r="F358" s="7">
        <f t="shared" si="108"/>
        <v>0</v>
      </c>
      <c r="G358" s="7">
        <f t="shared" si="118"/>
        <v>0</v>
      </c>
      <c r="H358" s="49" t="e">
        <f t="shared" si="109"/>
        <v>#NUM!</v>
      </c>
      <c r="I358" s="177" t="e">
        <f t="shared" si="113"/>
        <v>#NUM!</v>
      </c>
      <c r="J358" s="8"/>
      <c r="K358" s="2" t="str">
        <f t="shared" si="114"/>
        <v>-</v>
      </c>
      <c r="L358" s="2" t="str">
        <f t="shared" si="115"/>
        <v>-</v>
      </c>
      <c r="M358" s="2" t="str">
        <f t="shared" si="116"/>
        <v>-</v>
      </c>
      <c r="N358" s="2"/>
      <c r="O358" s="2" t="str">
        <f t="shared" si="117"/>
        <v>-</v>
      </c>
      <c r="P358" s="1"/>
      <c r="Q358" s="1"/>
      <c r="R358" s="1"/>
      <c r="S358" s="1"/>
      <c r="T358" s="1"/>
      <c r="U358" s="1"/>
      <c r="V358" s="161"/>
      <c r="W358" s="1"/>
      <c r="X358" s="1"/>
      <c r="Y358" s="1"/>
      <c r="Z358" s="1"/>
      <c r="AA358" s="1"/>
      <c r="AB358" s="1"/>
      <c r="AC358" s="1"/>
      <c r="AD358" s="1"/>
      <c r="AI358" t="str">
        <f t="shared" si="119"/>
        <v>Greenbush</v>
      </c>
      <c r="AJ358" t="s">
        <v>865</v>
      </c>
      <c r="AK358" s="182">
        <v>2</v>
      </c>
      <c r="AN358" s="97">
        <v>23</v>
      </c>
      <c r="AO358" s="99">
        <v>19</v>
      </c>
      <c r="AP358" s="99">
        <v>130</v>
      </c>
      <c r="AQ358" s="106">
        <v>29185</v>
      </c>
      <c r="AR358" s="106">
        <f t="shared" si="110"/>
        <v>23019</v>
      </c>
      <c r="AS358" t="s">
        <v>1711</v>
      </c>
      <c r="AT358" s="109">
        <f t="shared" si="111"/>
        <v>2329185</v>
      </c>
      <c r="AW358">
        <v>44.04</v>
      </c>
      <c r="AX358">
        <v>0.26</v>
      </c>
      <c r="AY358">
        <v>43.78</v>
      </c>
      <c r="BF358" s="117"/>
      <c r="BI358" s="117"/>
      <c r="BJ358" s="117"/>
      <c r="BV358" s="1"/>
    </row>
    <row r="359" spans="1:74" hidden="1" outlineLevel="1">
      <c r="A359" t="s">
        <v>1307</v>
      </c>
      <c r="B359" s="9" t="s">
        <v>958</v>
      </c>
      <c r="C359" s="1">
        <f t="shared" si="112"/>
        <v>0</v>
      </c>
      <c r="D359" s="7" t="e">
        <f t="shared" si="106"/>
        <v>#N/A</v>
      </c>
      <c r="E359" s="7" t="e">
        <f t="shared" si="107"/>
        <v>#N/A</v>
      </c>
      <c r="F359" s="7">
        <f t="shared" si="108"/>
        <v>0</v>
      </c>
      <c r="G359" s="7">
        <f t="shared" si="118"/>
        <v>0</v>
      </c>
      <c r="H359" s="49" t="e">
        <f t="shared" si="109"/>
        <v>#NUM!</v>
      </c>
      <c r="I359" s="177" t="e">
        <f t="shared" si="113"/>
        <v>#NUM!</v>
      </c>
      <c r="J359" s="8"/>
      <c r="K359" s="2" t="str">
        <f t="shared" si="114"/>
        <v>-</v>
      </c>
      <c r="L359" s="2" t="str">
        <f t="shared" si="115"/>
        <v>-</v>
      </c>
      <c r="M359" s="2" t="str">
        <f t="shared" si="116"/>
        <v>-</v>
      </c>
      <c r="N359" s="2"/>
      <c r="O359" s="2" t="str">
        <f t="shared" si="117"/>
        <v>-</v>
      </c>
      <c r="P359" s="1"/>
      <c r="Q359" s="1"/>
      <c r="R359" s="1"/>
      <c r="S359" s="1"/>
      <c r="T359" s="1"/>
      <c r="U359" s="1"/>
      <c r="V359" s="161"/>
      <c r="W359" s="1"/>
      <c r="X359" s="1"/>
      <c r="Y359" s="1"/>
      <c r="Z359" s="1"/>
      <c r="AA359" s="1"/>
      <c r="AB359" s="1"/>
      <c r="AC359" s="1"/>
      <c r="AD359" s="1"/>
      <c r="AI359" t="str">
        <f t="shared" si="119"/>
        <v>Greene</v>
      </c>
      <c r="AJ359" t="s">
        <v>866</v>
      </c>
      <c r="AK359" s="182">
        <v>2</v>
      </c>
      <c r="AN359" s="97">
        <v>23</v>
      </c>
      <c r="AO359" s="99">
        <v>1</v>
      </c>
      <c r="AP359" s="99">
        <v>15</v>
      </c>
      <c r="AQ359" s="106">
        <v>29255</v>
      </c>
      <c r="AR359" s="106">
        <f t="shared" si="110"/>
        <v>23001</v>
      </c>
      <c r="AS359" t="s">
        <v>1711</v>
      </c>
      <c r="AT359" s="109">
        <f t="shared" si="111"/>
        <v>2329255</v>
      </c>
      <c r="AW359">
        <v>35.33</v>
      </c>
      <c r="AX359">
        <v>2.94</v>
      </c>
      <c r="AY359">
        <v>32.39</v>
      </c>
      <c r="BF359" s="117"/>
      <c r="BI359" s="117"/>
      <c r="BJ359" s="117"/>
      <c r="BV359" s="1"/>
    </row>
    <row r="360" spans="1:74" hidden="1" outlineLevel="1">
      <c r="A360" t="s">
        <v>955</v>
      </c>
      <c r="B360" s="9" t="s">
        <v>958</v>
      </c>
      <c r="C360" s="1">
        <f t="shared" si="112"/>
        <v>0</v>
      </c>
      <c r="D360" s="7" t="e">
        <f t="shared" si="106"/>
        <v>#N/A</v>
      </c>
      <c r="E360" s="7" t="e">
        <f t="shared" si="107"/>
        <v>#N/A</v>
      </c>
      <c r="F360" s="7">
        <f t="shared" si="108"/>
        <v>0</v>
      </c>
      <c r="G360" s="7">
        <f t="shared" si="118"/>
        <v>0</v>
      </c>
      <c r="H360" s="49" t="e">
        <f t="shared" si="109"/>
        <v>#NUM!</v>
      </c>
      <c r="I360" s="177" t="e">
        <f t="shared" si="113"/>
        <v>#NUM!</v>
      </c>
      <c r="J360" s="8"/>
      <c r="K360" s="2" t="str">
        <f t="shared" si="114"/>
        <v>-</v>
      </c>
      <c r="L360" s="2" t="str">
        <f t="shared" si="115"/>
        <v>-</v>
      </c>
      <c r="M360" s="2" t="str">
        <f t="shared" si="116"/>
        <v>-</v>
      </c>
      <c r="N360" s="2"/>
      <c r="O360" s="2" t="str">
        <f t="shared" si="117"/>
        <v>-</v>
      </c>
      <c r="P360" s="1"/>
      <c r="Q360" s="1"/>
      <c r="R360" s="1"/>
      <c r="S360" s="1"/>
      <c r="T360" s="1"/>
      <c r="U360" s="1"/>
      <c r="V360" s="161"/>
      <c r="W360" s="1"/>
      <c r="X360" s="1"/>
      <c r="Y360" s="1"/>
      <c r="Z360" s="1"/>
      <c r="AA360" s="1"/>
      <c r="AB360" s="1"/>
      <c r="AC360" s="1"/>
      <c r="AD360" s="1"/>
      <c r="AI360" t="str">
        <f t="shared" si="119"/>
        <v>Greenville</v>
      </c>
      <c r="AJ360" t="s">
        <v>125</v>
      </c>
      <c r="AK360" s="182">
        <v>2</v>
      </c>
      <c r="AN360" s="97">
        <v>23</v>
      </c>
      <c r="AO360" s="99">
        <v>21</v>
      </c>
      <c r="AP360" s="99">
        <v>45</v>
      </c>
      <c r="AQ360" s="106">
        <v>29535</v>
      </c>
      <c r="AR360" s="106">
        <f t="shared" si="110"/>
        <v>23021</v>
      </c>
      <c r="AS360" t="s">
        <v>1711</v>
      </c>
      <c r="AT360" s="109">
        <f t="shared" si="111"/>
        <v>2329535</v>
      </c>
      <c r="AW360">
        <v>46.38</v>
      </c>
      <c r="AX360">
        <v>3.89</v>
      </c>
      <c r="AY360">
        <v>42.49</v>
      </c>
      <c r="BF360" s="117"/>
      <c r="BI360" s="117"/>
      <c r="BJ360" s="117"/>
      <c r="BV360" s="1"/>
    </row>
    <row r="361" spans="1:74" hidden="1" outlineLevel="1">
      <c r="A361" s="34" t="s">
        <v>955</v>
      </c>
      <c r="B361" s="9" t="s">
        <v>958</v>
      </c>
      <c r="C361" s="1">
        <f t="shared" si="112"/>
        <v>0</v>
      </c>
      <c r="D361" s="7" t="e">
        <f t="shared" si="106"/>
        <v>#N/A</v>
      </c>
      <c r="E361" s="7" t="e">
        <f t="shared" si="107"/>
        <v>#N/A</v>
      </c>
      <c r="F361" s="7">
        <f t="shared" si="108"/>
        <v>0</v>
      </c>
      <c r="G361" s="7">
        <f t="shared" si="118"/>
        <v>0</v>
      </c>
      <c r="H361" s="49" t="e">
        <f t="shared" si="109"/>
        <v>#NUM!</v>
      </c>
      <c r="I361" s="177" t="e">
        <f t="shared" si="113"/>
        <v>#NUM!</v>
      </c>
      <c r="J361" s="8"/>
      <c r="K361" s="2" t="str">
        <f t="shared" si="114"/>
        <v>-</v>
      </c>
      <c r="L361" s="2" t="str">
        <f t="shared" si="115"/>
        <v>-</v>
      </c>
      <c r="M361" s="2" t="str">
        <f t="shared" si="116"/>
        <v>-</v>
      </c>
      <c r="N361" s="2"/>
      <c r="O361" s="2" t="str">
        <f t="shared" si="117"/>
        <v>-</v>
      </c>
      <c r="P361" s="1"/>
      <c r="Q361" s="1"/>
      <c r="R361" s="1"/>
      <c r="S361" s="1"/>
      <c r="T361" s="1"/>
      <c r="U361" s="1"/>
      <c r="V361" s="161"/>
      <c r="W361" s="1"/>
      <c r="X361" s="1"/>
      <c r="Y361" s="1"/>
      <c r="Z361" s="1"/>
      <c r="AA361" s="1"/>
      <c r="AB361" s="1"/>
      <c r="AC361" s="1"/>
      <c r="AD361" s="1"/>
      <c r="AI361" t="str">
        <f>A361</f>
        <v>Greenville</v>
      </c>
      <c r="AJ361" t="s">
        <v>125</v>
      </c>
      <c r="AK361" s="182">
        <v>2</v>
      </c>
      <c r="AN361" s="97">
        <v>23</v>
      </c>
      <c r="AO361" s="99">
        <v>21</v>
      </c>
      <c r="AQ361" s="106">
        <v>29540</v>
      </c>
      <c r="AR361" s="106">
        <f t="shared" si="110"/>
        <v>23021</v>
      </c>
      <c r="AS361" t="s">
        <v>1891</v>
      </c>
      <c r="AT361" s="109">
        <f t="shared" si="111"/>
        <v>2329540</v>
      </c>
      <c r="BF361" s="117"/>
      <c r="BI361" s="117"/>
      <c r="BJ361" s="117"/>
      <c r="BV361" s="1"/>
    </row>
    <row r="362" spans="1:74" hidden="1" outlineLevel="1">
      <c r="A362" t="s">
        <v>3208</v>
      </c>
      <c r="B362" s="9" t="s">
        <v>958</v>
      </c>
      <c r="C362" s="1">
        <f t="shared" si="112"/>
        <v>0</v>
      </c>
      <c r="D362" s="7" t="e">
        <f t="shared" si="106"/>
        <v>#N/A</v>
      </c>
      <c r="E362" s="7" t="e">
        <f t="shared" si="107"/>
        <v>#N/A</v>
      </c>
      <c r="F362" s="7">
        <f t="shared" si="108"/>
        <v>0</v>
      </c>
      <c r="G362" s="7">
        <f t="shared" si="118"/>
        <v>0</v>
      </c>
      <c r="H362" s="49" t="e">
        <f t="shared" si="109"/>
        <v>#NUM!</v>
      </c>
      <c r="I362" s="177" t="e">
        <f t="shared" si="113"/>
        <v>#NUM!</v>
      </c>
      <c r="J362" s="8"/>
      <c r="K362" s="2" t="str">
        <f t="shared" si="114"/>
        <v>-</v>
      </c>
      <c r="L362" s="2" t="str">
        <f t="shared" si="115"/>
        <v>-</v>
      </c>
      <c r="M362" s="2" t="str">
        <f t="shared" si="116"/>
        <v>-</v>
      </c>
      <c r="N362" s="2"/>
      <c r="O362" s="2" t="str">
        <f t="shared" si="117"/>
        <v>-</v>
      </c>
      <c r="P362" s="1"/>
      <c r="Q362" s="1"/>
      <c r="R362" s="1"/>
      <c r="S362" s="1"/>
      <c r="T362" s="1"/>
      <c r="U362" s="1"/>
      <c r="V362" s="161"/>
      <c r="W362" s="1"/>
      <c r="X362" s="1"/>
      <c r="Y362" s="1"/>
      <c r="Z362" s="1"/>
      <c r="AA362" s="1"/>
      <c r="AB362" s="1"/>
      <c r="AC362" s="1"/>
      <c r="AD362" s="1"/>
      <c r="AI362" t="str">
        <f t="shared" si="119"/>
        <v>Greenwood</v>
      </c>
      <c r="AJ362" t="s">
        <v>3078</v>
      </c>
      <c r="AK362" s="182">
        <v>2</v>
      </c>
      <c r="AN362" s="97">
        <v>23</v>
      </c>
      <c r="AO362" s="99">
        <v>17</v>
      </c>
      <c r="AP362" s="99">
        <v>55</v>
      </c>
      <c r="AQ362" s="106">
        <v>29710</v>
      </c>
      <c r="AR362" s="106">
        <f t="shared" si="110"/>
        <v>23017</v>
      </c>
      <c r="AS362" t="s">
        <v>1711</v>
      </c>
      <c r="AT362" s="109">
        <f t="shared" si="111"/>
        <v>2329710</v>
      </c>
      <c r="AW362">
        <v>43.15</v>
      </c>
      <c r="AX362">
        <v>1.33</v>
      </c>
      <c r="AY362">
        <v>41.81</v>
      </c>
      <c r="BF362" s="117"/>
      <c r="BI362" s="117"/>
      <c r="BJ362" s="117"/>
      <c r="BV362" s="1"/>
    </row>
    <row r="363" spans="1:74" hidden="1" outlineLevel="1">
      <c r="A363" t="s">
        <v>333</v>
      </c>
      <c r="B363" s="9" t="s">
        <v>958</v>
      </c>
      <c r="C363" s="1">
        <f t="shared" si="112"/>
        <v>0</v>
      </c>
      <c r="D363" s="7" t="e">
        <f t="shared" si="106"/>
        <v>#N/A</v>
      </c>
      <c r="E363" s="7" t="e">
        <f t="shared" si="107"/>
        <v>#N/A</v>
      </c>
      <c r="F363" s="7">
        <f t="shared" si="108"/>
        <v>0</v>
      </c>
      <c r="G363" s="7">
        <f t="shared" si="118"/>
        <v>0</v>
      </c>
      <c r="H363" s="49" t="e">
        <f t="shared" si="109"/>
        <v>#NUM!</v>
      </c>
      <c r="I363" s="177" t="e">
        <f t="shared" si="113"/>
        <v>#NUM!</v>
      </c>
      <c r="J363" s="8"/>
      <c r="K363" s="2" t="str">
        <f t="shared" si="114"/>
        <v>-</v>
      </c>
      <c r="L363" s="2" t="str">
        <f t="shared" si="115"/>
        <v>-</v>
      </c>
      <c r="M363" s="2" t="str">
        <f t="shared" si="116"/>
        <v>-</v>
      </c>
      <c r="N363" s="2"/>
      <c r="O363" s="2" t="str">
        <f t="shared" si="117"/>
        <v>-</v>
      </c>
      <c r="P363" s="1"/>
      <c r="Q363" s="1"/>
      <c r="R363" s="1"/>
      <c r="S363" s="1"/>
      <c r="T363" s="1"/>
      <c r="U363" s="1"/>
      <c r="V363" s="161"/>
      <c r="W363" s="1"/>
      <c r="X363" s="1"/>
      <c r="Y363" s="1"/>
      <c r="Z363" s="1"/>
      <c r="AA363" s="1"/>
      <c r="AB363" s="1"/>
      <c r="AC363" s="1"/>
      <c r="AD363" s="1"/>
      <c r="AI363" t="str">
        <f t="shared" si="119"/>
        <v>Guilford</v>
      </c>
      <c r="AJ363" t="s">
        <v>125</v>
      </c>
      <c r="AK363" s="182">
        <v>2</v>
      </c>
      <c r="AN363" s="97">
        <v>23</v>
      </c>
      <c r="AO363" s="99">
        <v>21</v>
      </c>
      <c r="AP363" s="99">
        <v>50</v>
      </c>
      <c r="AQ363" s="106">
        <v>30095</v>
      </c>
      <c r="AR363" s="106">
        <f t="shared" si="110"/>
        <v>23021</v>
      </c>
      <c r="AS363" t="s">
        <v>1711</v>
      </c>
      <c r="AT363" s="109">
        <f t="shared" si="111"/>
        <v>2330095</v>
      </c>
      <c r="AW363">
        <v>35.69</v>
      </c>
      <c r="AX363">
        <v>0.71</v>
      </c>
      <c r="AY363">
        <v>34.979999999999997</v>
      </c>
      <c r="BF363" s="117"/>
      <c r="BI363" s="117"/>
      <c r="BJ363" s="117"/>
      <c r="BV363" s="1"/>
    </row>
    <row r="364" spans="1:74" hidden="1" outlineLevel="1">
      <c r="A364" t="s">
        <v>2469</v>
      </c>
      <c r="B364" s="9" t="s">
        <v>958</v>
      </c>
      <c r="C364" s="1">
        <f t="shared" si="112"/>
        <v>0</v>
      </c>
      <c r="D364" s="7" t="e">
        <f t="shared" si="106"/>
        <v>#N/A</v>
      </c>
      <c r="E364" s="7" t="e">
        <f t="shared" si="107"/>
        <v>#N/A</v>
      </c>
      <c r="F364" s="7">
        <f t="shared" si="108"/>
        <v>0</v>
      </c>
      <c r="G364" s="7">
        <f t="shared" si="118"/>
        <v>0</v>
      </c>
      <c r="H364" s="49" t="e">
        <f t="shared" si="109"/>
        <v>#NUM!</v>
      </c>
      <c r="I364" s="177" t="e">
        <f t="shared" si="113"/>
        <v>#NUM!</v>
      </c>
      <c r="J364" s="8"/>
      <c r="K364" s="2" t="str">
        <f t="shared" si="114"/>
        <v>-</v>
      </c>
      <c r="L364" s="2" t="str">
        <f t="shared" si="115"/>
        <v>-</v>
      </c>
      <c r="M364" s="2" t="str">
        <f t="shared" si="116"/>
        <v>-</v>
      </c>
      <c r="N364" s="2"/>
      <c r="O364" s="2" t="str">
        <f t="shared" si="117"/>
        <v>-</v>
      </c>
      <c r="P364" s="1"/>
      <c r="Q364" s="1"/>
      <c r="R364" s="1"/>
      <c r="S364" s="1"/>
      <c r="T364" s="1"/>
      <c r="U364" s="1"/>
      <c r="V364" s="161"/>
      <c r="W364" s="1"/>
      <c r="X364" s="1"/>
      <c r="Y364" s="1"/>
      <c r="Z364" s="1"/>
      <c r="AA364" s="1"/>
      <c r="AB364" s="1"/>
      <c r="AC364" s="1"/>
      <c r="AD364" s="1"/>
      <c r="AI364" t="str">
        <f t="shared" si="119"/>
        <v>Hallowell</v>
      </c>
      <c r="AJ364" t="s">
        <v>2581</v>
      </c>
      <c r="AK364" s="182">
        <v>1</v>
      </c>
      <c r="AN364" s="97">
        <v>23</v>
      </c>
      <c r="AO364" s="99">
        <v>11</v>
      </c>
      <c r="AP364" s="99">
        <v>55</v>
      </c>
      <c r="AQ364" s="106">
        <v>30550</v>
      </c>
      <c r="AR364" s="106">
        <f t="shared" si="110"/>
        <v>23011</v>
      </c>
      <c r="AS364" t="s">
        <v>1029</v>
      </c>
      <c r="AT364" s="109">
        <f t="shared" si="111"/>
        <v>2330550</v>
      </c>
      <c r="AW364">
        <v>6.11</v>
      </c>
      <c r="AX364">
        <v>0.23</v>
      </c>
      <c r="AY364">
        <v>5.87</v>
      </c>
      <c r="BF364" s="117"/>
      <c r="BI364" s="117"/>
      <c r="BJ364" s="117"/>
      <c r="BV364" s="1"/>
    </row>
    <row r="365" spans="1:74" hidden="1" outlineLevel="1">
      <c r="A365" t="s">
        <v>1919</v>
      </c>
      <c r="B365" s="9" t="s">
        <v>958</v>
      </c>
      <c r="C365" s="1">
        <f t="shared" si="112"/>
        <v>0</v>
      </c>
      <c r="D365" s="7" t="e">
        <f t="shared" si="106"/>
        <v>#N/A</v>
      </c>
      <c r="E365" s="7" t="e">
        <f t="shared" si="107"/>
        <v>#N/A</v>
      </c>
      <c r="F365" s="7">
        <f t="shared" si="108"/>
        <v>0</v>
      </c>
      <c r="G365" s="7">
        <f t="shared" si="118"/>
        <v>0</v>
      </c>
      <c r="H365" s="49" t="e">
        <f t="shared" si="109"/>
        <v>#NUM!</v>
      </c>
      <c r="I365" s="177" t="e">
        <f t="shared" si="113"/>
        <v>#NUM!</v>
      </c>
      <c r="J365" s="8"/>
      <c r="K365" s="2" t="str">
        <f t="shared" si="114"/>
        <v>-</v>
      </c>
      <c r="L365" s="2" t="str">
        <f t="shared" si="115"/>
        <v>-</v>
      </c>
      <c r="M365" s="2" t="str">
        <f t="shared" si="116"/>
        <v>-</v>
      </c>
      <c r="N365" s="2"/>
      <c r="O365" s="2" t="str">
        <f t="shared" si="117"/>
        <v>-</v>
      </c>
      <c r="P365" s="1"/>
      <c r="Q365" s="1"/>
      <c r="R365" s="1"/>
      <c r="S365" s="1"/>
      <c r="T365" s="1"/>
      <c r="U365" s="1"/>
      <c r="V365" s="161"/>
      <c r="W365" s="1"/>
      <c r="X365" s="1"/>
      <c r="Y365" s="1"/>
      <c r="Z365" s="1"/>
      <c r="AA365" s="1"/>
      <c r="AB365" s="1"/>
      <c r="AC365" s="1"/>
      <c r="AD365" s="1"/>
      <c r="AI365" t="str">
        <f t="shared" si="119"/>
        <v>Hamlin</v>
      </c>
      <c r="AJ365" t="s">
        <v>2860</v>
      </c>
      <c r="AK365" s="182">
        <v>2</v>
      </c>
      <c r="AN365" s="97">
        <v>23</v>
      </c>
      <c r="AO365" s="99">
        <v>3</v>
      </c>
      <c r="AP365" s="99">
        <v>125</v>
      </c>
      <c r="AQ365" s="106">
        <v>30690</v>
      </c>
      <c r="AR365" s="106">
        <f t="shared" si="110"/>
        <v>23003</v>
      </c>
      <c r="AS365" t="s">
        <v>1711</v>
      </c>
      <c r="AT365" s="109">
        <f t="shared" si="111"/>
        <v>2330690</v>
      </c>
      <c r="AW365">
        <v>24.13</v>
      </c>
      <c r="AX365">
        <v>0.84</v>
      </c>
      <c r="AY365">
        <v>23.29</v>
      </c>
      <c r="BF365" s="117"/>
      <c r="BI365" s="117"/>
      <c r="BJ365" s="117"/>
      <c r="BV365" s="1"/>
    </row>
    <row r="366" spans="1:74" hidden="1" outlineLevel="1">
      <c r="A366" t="s">
        <v>2467</v>
      </c>
      <c r="B366" s="9" t="s">
        <v>958</v>
      </c>
      <c r="C366" s="1">
        <f t="shared" si="112"/>
        <v>0</v>
      </c>
      <c r="D366" s="7" t="e">
        <f t="shared" si="106"/>
        <v>#N/A</v>
      </c>
      <c r="E366" s="7" t="e">
        <f t="shared" si="107"/>
        <v>#N/A</v>
      </c>
      <c r="F366" s="7">
        <f t="shared" si="108"/>
        <v>0</v>
      </c>
      <c r="G366" s="7">
        <f t="shared" si="118"/>
        <v>0</v>
      </c>
      <c r="H366" s="49" t="e">
        <f t="shared" si="109"/>
        <v>#NUM!</v>
      </c>
      <c r="I366" s="177" t="e">
        <f t="shared" si="113"/>
        <v>#NUM!</v>
      </c>
      <c r="J366" s="8"/>
      <c r="K366" s="2" t="str">
        <f t="shared" si="114"/>
        <v>-</v>
      </c>
      <c r="L366" s="2" t="str">
        <f t="shared" si="115"/>
        <v>-</v>
      </c>
      <c r="M366" s="2" t="str">
        <f t="shared" si="116"/>
        <v>-</v>
      </c>
      <c r="N366" s="2"/>
      <c r="O366" s="2" t="str">
        <f t="shared" si="117"/>
        <v>-</v>
      </c>
      <c r="P366" s="1"/>
      <c r="Q366" s="1"/>
      <c r="R366" s="1"/>
      <c r="S366" s="1"/>
      <c r="T366" s="1"/>
      <c r="U366" s="1"/>
      <c r="V366" s="161"/>
      <c r="W366" s="1"/>
      <c r="X366" s="1"/>
      <c r="Y366" s="1"/>
      <c r="Z366" s="1"/>
      <c r="AA366" s="1"/>
      <c r="AB366" s="1"/>
      <c r="AC366" s="1"/>
      <c r="AD366" s="1"/>
      <c r="AI366" t="str">
        <f t="shared" si="119"/>
        <v>Hammond</v>
      </c>
      <c r="AJ366" t="s">
        <v>2860</v>
      </c>
      <c r="AK366" s="182">
        <v>2</v>
      </c>
      <c r="AN366" s="97">
        <v>23</v>
      </c>
      <c r="AO366" s="99">
        <v>3</v>
      </c>
      <c r="AP366" s="99">
        <v>130</v>
      </c>
      <c r="AQ366" s="106">
        <v>30725</v>
      </c>
      <c r="AR366" s="106">
        <f t="shared" si="110"/>
        <v>23003</v>
      </c>
      <c r="AS366" t="s">
        <v>1711</v>
      </c>
      <c r="AT366" s="109">
        <f t="shared" si="111"/>
        <v>2330725</v>
      </c>
      <c r="AW366">
        <v>39.049999999999997</v>
      </c>
      <c r="AX366">
        <v>0.11</v>
      </c>
      <c r="AY366">
        <v>38.94</v>
      </c>
      <c r="BF366" s="117"/>
      <c r="BI366" s="117"/>
      <c r="BJ366" s="117"/>
      <c r="BV366" s="1"/>
    </row>
    <row r="367" spans="1:74" hidden="1" outlineLevel="1">
      <c r="A367" t="s">
        <v>2885</v>
      </c>
      <c r="B367" s="9" t="s">
        <v>958</v>
      </c>
      <c r="C367" s="1">
        <f t="shared" si="112"/>
        <v>0</v>
      </c>
      <c r="D367" s="7" t="e">
        <f t="shared" ref="D367:D430" si="120">RANK(P367,(P367:AG367))</f>
        <v>#N/A</v>
      </c>
      <c r="E367" s="7" t="e">
        <f t="shared" ref="E367:E430" si="121">RANK(Q367,(P367:AG367))</f>
        <v>#N/A</v>
      </c>
      <c r="F367" s="7">
        <f t="shared" ref="F367:F430" si="122">IF(R367&gt;0,RANK(R367,(P367:AG367)),0)</f>
        <v>0</v>
      </c>
      <c r="G367" s="7">
        <f t="shared" si="118"/>
        <v>0</v>
      </c>
      <c r="H367" s="49" t="e">
        <f t="shared" ref="H367:H430" si="123">MAX(P367:T367)-LARGE(P367:T367,2)</f>
        <v>#NUM!</v>
      </c>
      <c r="I367" s="177" t="e">
        <f t="shared" si="113"/>
        <v>#NUM!</v>
      </c>
      <c r="J367" s="8"/>
      <c r="K367" s="2" t="str">
        <f t="shared" si="114"/>
        <v>-</v>
      </c>
      <c r="L367" s="2" t="str">
        <f t="shared" si="115"/>
        <v>-</v>
      </c>
      <c r="M367" s="2" t="str">
        <f t="shared" si="116"/>
        <v>-</v>
      </c>
      <c r="N367" s="2"/>
      <c r="O367" s="2" t="str">
        <f t="shared" si="117"/>
        <v>-</v>
      </c>
      <c r="P367" s="1"/>
      <c r="Q367" s="1"/>
      <c r="R367" s="1"/>
      <c r="S367" s="1"/>
      <c r="T367" s="1"/>
      <c r="U367" s="1"/>
      <c r="V367" s="161"/>
      <c r="W367" s="1"/>
      <c r="X367" s="1"/>
      <c r="Y367" s="1"/>
      <c r="Z367" s="1"/>
      <c r="AA367" s="1"/>
      <c r="AB367" s="1"/>
      <c r="AC367" s="1"/>
      <c r="AD367" s="1"/>
      <c r="AI367" t="str">
        <f t="shared" si="119"/>
        <v>Hampden</v>
      </c>
      <c r="AJ367" t="s">
        <v>865</v>
      </c>
      <c r="AK367" s="182">
        <v>2</v>
      </c>
      <c r="AN367" s="97">
        <v>23</v>
      </c>
      <c r="AO367" s="99">
        <v>19</v>
      </c>
      <c r="AP367" s="99">
        <v>140</v>
      </c>
      <c r="AQ367" s="106">
        <v>30795</v>
      </c>
      <c r="AR367" s="106">
        <f t="shared" ref="AR367:AR430" si="124">AN367*1000+AO367</f>
        <v>23019</v>
      </c>
      <c r="AS367" t="s">
        <v>1711</v>
      </c>
      <c r="AT367" s="109">
        <f t="shared" ref="AT367:AT430" si="125">AN367*100000+AQ367</f>
        <v>2330795</v>
      </c>
      <c r="AW367">
        <v>39</v>
      </c>
      <c r="AX367">
        <v>0.92</v>
      </c>
      <c r="AY367">
        <v>38.08</v>
      </c>
      <c r="BF367" s="117"/>
      <c r="BI367" s="117"/>
      <c r="BJ367" s="117"/>
      <c r="BV367" s="1"/>
    </row>
    <row r="368" spans="1:74" hidden="1" outlineLevel="1">
      <c r="A368" t="s">
        <v>688</v>
      </c>
      <c r="B368" s="9" t="s">
        <v>958</v>
      </c>
      <c r="C368" s="1">
        <f t="shared" ref="C368:C431" si="126">SUM(P368:AG368)</f>
        <v>0</v>
      </c>
      <c r="D368" s="7" t="e">
        <f t="shared" si="120"/>
        <v>#N/A</v>
      </c>
      <c r="E368" s="7" t="e">
        <f t="shared" si="121"/>
        <v>#N/A</v>
      </c>
      <c r="F368" s="7">
        <f t="shared" si="122"/>
        <v>0</v>
      </c>
      <c r="G368" s="7">
        <f t="shared" si="118"/>
        <v>0</v>
      </c>
      <c r="H368" s="49" t="e">
        <f t="shared" si="123"/>
        <v>#NUM!</v>
      </c>
      <c r="I368" s="177" t="e">
        <f t="shared" ref="I368:I431" si="127">H368/C368</f>
        <v>#NUM!</v>
      </c>
      <c r="J368" s="8"/>
      <c r="K368" s="2" t="str">
        <f t="shared" ref="K368:K431" si="128">IF(C368=0,"-",P368/C368)</f>
        <v>-</v>
      </c>
      <c r="L368" s="2" t="str">
        <f t="shared" ref="L368:L431" si="129">IF(C368=0,"-",Q368/C368)</f>
        <v>-</v>
      </c>
      <c r="M368" s="2" t="str">
        <f t="shared" ref="M368:M431" si="130">IF(C368=0,"-",R368/C368)</f>
        <v>-</v>
      </c>
      <c r="N368" s="2"/>
      <c r="O368" s="2" t="str">
        <f t="shared" ref="O368:O431" si="131">IF(C368=0,"-",(1-K368-L368-M368))</f>
        <v>-</v>
      </c>
      <c r="P368" s="1"/>
      <c r="Q368" s="1"/>
      <c r="R368" s="1"/>
      <c r="S368" s="1"/>
      <c r="T368" s="1"/>
      <c r="U368" s="1"/>
      <c r="V368" s="161"/>
      <c r="W368" s="1"/>
      <c r="X368" s="1"/>
      <c r="Y368" s="1"/>
      <c r="Z368" s="1"/>
      <c r="AA368" s="1"/>
      <c r="AB368" s="1"/>
      <c r="AC368" s="1"/>
      <c r="AD368" s="1"/>
      <c r="AI368" t="str">
        <f t="shared" si="119"/>
        <v>Hancock</v>
      </c>
      <c r="AJ368" t="s">
        <v>688</v>
      </c>
      <c r="AK368" s="182">
        <v>2</v>
      </c>
      <c r="AN368" s="97">
        <v>23</v>
      </c>
      <c r="AO368" s="99">
        <v>9</v>
      </c>
      <c r="AP368" s="99">
        <v>80</v>
      </c>
      <c r="AQ368" s="106">
        <v>30970</v>
      </c>
      <c r="AR368" s="106">
        <f t="shared" si="124"/>
        <v>23009</v>
      </c>
      <c r="AS368" t="s">
        <v>1711</v>
      </c>
      <c r="AT368" s="109">
        <f t="shared" si="125"/>
        <v>2330970</v>
      </c>
      <c r="AW368">
        <v>38.65</v>
      </c>
      <c r="AX368">
        <v>8.83</v>
      </c>
      <c r="AY368">
        <v>29.82</v>
      </c>
      <c r="BF368" s="117"/>
      <c r="BI368" s="117"/>
      <c r="BJ368" s="117"/>
      <c r="BV368" s="1"/>
    </row>
    <row r="369" spans="1:74" hidden="1" outlineLevel="1">
      <c r="A369" t="s">
        <v>676</v>
      </c>
      <c r="B369" s="9" t="s">
        <v>958</v>
      </c>
      <c r="C369" s="1">
        <f t="shared" si="126"/>
        <v>0</v>
      </c>
      <c r="D369" s="7" t="e">
        <f t="shared" si="120"/>
        <v>#N/A</v>
      </c>
      <c r="E369" s="7" t="e">
        <f t="shared" si="121"/>
        <v>#N/A</v>
      </c>
      <c r="F369" s="7">
        <f t="shared" si="122"/>
        <v>0</v>
      </c>
      <c r="G369" s="7">
        <f t="shared" si="118"/>
        <v>0</v>
      </c>
      <c r="H369" s="49" t="e">
        <f t="shared" si="123"/>
        <v>#NUM!</v>
      </c>
      <c r="I369" s="177" t="e">
        <f t="shared" si="127"/>
        <v>#NUM!</v>
      </c>
      <c r="J369" s="8"/>
      <c r="K369" s="2" t="str">
        <f t="shared" si="128"/>
        <v>-</v>
      </c>
      <c r="L369" s="2" t="str">
        <f t="shared" si="129"/>
        <v>-</v>
      </c>
      <c r="M369" s="2" t="str">
        <f t="shared" si="130"/>
        <v>-</v>
      </c>
      <c r="N369" s="2"/>
      <c r="O369" s="2" t="str">
        <f t="shared" si="131"/>
        <v>-</v>
      </c>
      <c r="P369" s="1"/>
      <c r="Q369" s="1"/>
      <c r="R369" s="1"/>
      <c r="S369" s="1"/>
      <c r="T369" s="1"/>
      <c r="U369" s="1"/>
      <c r="V369" s="161"/>
      <c r="W369" s="1"/>
      <c r="X369" s="1"/>
      <c r="Y369" s="1"/>
      <c r="Z369" s="1"/>
      <c r="AA369" s="1"/>
      <c r="AB369" s="1"/>
      <c r="AC369" s="1"/>
      <c r="AD369" s="1"/>
      <c r="AI369" t="str">
        <f t="shared" si="119"/>
        <v>Hanover</v>
      </c>
      <c r="AJ369" t="s">
        <v>3078</v>
      </c>
      <c r="AK369" s="182">
        <v>2</v>
      </c>
      <c r="AN369" s="97">
        <v>23</v>
      </c>
      <c r="AO369" s="99">
        <v>17</v>
      </c>
      <c r="AP369" s="99">
        <v>60</v>
      </c>
      <c r="AQ369" s="106">
        <v>31110</v>
      </c>
      <c r="AR369" s="106">
        <f t="shared" si="124"/>
        <v>23017</v>
      </c>
      <c r="AS369" t="s">
        <v>1711</v>
      </c>
      <c r="AT369" s="109">
        <f t="shared" si="125"/>
        <v>2331110</v>
      </c>
      <c r="AW369">
        <v>7.5</v>
      </c>
      <c r="AX369">
        <v>0.46</v>
      </c>
      <c r="AY369">
        <v>7.04</v>
      </c>
      <c r="BF369" s="117"/>
      <c r="BI369" s="117"/>
      <c r="BJ369" s="117"/>
      <c r="BV369" s="1"/>
    </row>
    <row r="370" spans="1:74" hidden="1" outlineLevel="1">
      <c r="A370" t="s">
        <v>1870</v>
      </c>
      <c r="B370" s="9" t="s">
        <v>958</v>
      </c>
      <c r="C370" s="1">
        <f t="shared" si="126"/>
        <v>0</v>
      </c>
      <c r="D370" s="7" t="e">
        <f t="shared" si="120"/>
        <v>#N/A</v>
      </c>
      <c r="E370" s="7" t="e">
        <f t="shared" si="121"/>
        <v>#N/A</v>
      </c>
      <c r="F370" s="7">
        <f t="shared" si="122"/>
        <v>0</v>
      </c>
      <c r="G370" s="7">
        <f t="shared" si="118"/>
        <v>0</v>
      </c>
      <c r="H370" s="49" t="e">
        <f t="shared" si="123"/>
        <v>#NUM!</v>
      </c>
      <c r="I370" s="177" t="e">
        <f t="shared" si="127"/>
        <v>#NUM!</v>
      </c>
      <c r="J370" s="8"/>
      <c r="K370" s="2" t="str">
        <f t="shared" si="128"/>
        <v>-</v>
      </c>
      <c r="L370" s="2" t="str">
        <f t="shared" si="129"/>
        <v>-</v>
      </c>
      <c r="M370" s="2" t="str">
        <f t="shared" si="130"/>
        <v>-</v>
      </c>
      <c r="N370" s="2"/>
      <c r="O370" s="2" t="str">
        <f t="shared" si="131"/>
        <v>-</v>
      </c>
      <c r="P370" s="1"/>
      <c r="Q370" s="1"/>
      <c r="R370" s="1"/>
      <c r="S370" s="1"/>
      <c r="T370" s="1"/>
      <c r="U370" s="1"/>
      <c r="V370" s="161"/>
      <c r="W370" s="1"/>
      <c r="X370" s="1"/>
      <c r="Y370" s="1"/>
      <c r="Z370" s="1"/>
      <c r="AA370" s="1"/>
      <c r="AB370" s="1"/>
      <c r="AC370" s="1"/>
      <c r="AD370" s="1"/>
      <c r="AI370" t="str">
        <f t="shared" si="119"/>
        <v>Harmony</v>
      </c>
      <c r="AJ370" t="s">
        <v>411</v>
      </c>
      <c r="AK370" s="182">
        <v>2</v>
      </c>
      <c r="AN370" s="97">
        <v>23</v>
      </c>
      <c r="AO370" s="99">
        <v>25</v>
      </c>
      <c r="AP370" s="99">
        <v>65</v>
      </c>
      <c r="AQ370" s="106">
        <v>31355</v>
      </c>
      <c r="AR370" s="106">
        <f t="shared" si="124"/>
        <v>23025</v>
      </c>
      <c r="AS370" t="s">
        <v>1711</v>
      </c>
      <c r="AT370" s="109">
        <f t="shared" si="125"/>
        <v>2331355</v>
      </c>
      <c r="AW370">
        <v>40.49</v>
      </c>
      <c r="AX370">
        <v>1.69</v>
      </c>
      <c r="AY370">
        <v>38.799999999999997</v>
      </c>
      <c r="BF370" s="117"/>
      <c r="BI370" s="117"/>
      <c r="BJ370" s="117"/>
      <c r="BV370" s="1"/>
    </row>
    <row r="371" spans="1:74" hidden="1" outlineLevel="1">
      <c r="A371" t="s">
        <v>601</v>
      </c>
      <c r="B371" s="9" t="s">
        <v>958</v>
      </c>
      <c r="C371" s="1">
        <f t="shared" si="126"/>
        <v>0</v>
      </c>
      <c r="D371" s="7" t="e">
        <f t="shared" si="120"/>
        <v>#N/A</v>
      </c>
      <c r="E371" s="7" t="e">
        <f t="shared" si="121"/>
        <v>#N/A</v>
      </c>
      <c r="F371" s="7">
        <f t="shared" si="122"/>
        <v>0</v>
      </c>
      <c r="G371" s="7">
        <f t="shared" si="118"/>
        <v>0</v>
      </c>
      <c r="H371" s="49" t="e">
        <f t="shared" si="123"/>
        <v>#NUM!</v>
      </c>
      <c r="I371" s="177" t="e">
        <f t="shared" si="127"/>
        <v>#NUM!</v>
      </c>
      <c r="J371" s="8"/>
      <c r="K371" s="2" t="str">
        <f t="shared" si="128"/>
        <v>-</v>
      </c>
      <c r="L371" s="2" t="str">
        <f t="shared" si="129"/>
        <v>-</v>
      </c>
      <c r="M371" s="2" t="str">
        <f t="shared" si="130"/>
        <v>-</v>
      </c>
      <c r="N371" s="2"/>
      <c r="O371" s="2" t="str">
        <f t="shared" si="131"/>
        <v>-</v>
      </c>
      <c r="P371" s="1"/>
      <c r="Q371" s="1"/>
      <c r="R371" s="1"/>
      <c r="S371" s="1"/>
      <c r="T371" s="1"/>
      <c r="U371" s="1"/>
      <c r="V371" s="161"/>
      <c r="W371" s="1"/>
      <c r="X371" s="1"/>
      <c r="Y371" s="1"/>
      <c r="Z371" s="1"/>
      <c r="AA371" s="1"/>
      <c r="AB371" s="1"/>
      <c r="AC371" s="1"/>
      <c r="AD371" s="1"/>
      <c r="AI371" t="str">
        <f t="shared" si="119"/>
        <v>Harpswell</v>
      </c>
      <c r="AJ371" t="s">
        <v>2189</v>
      </c>
      <c r="AK371" s="182">
        <v>1</v>
      </c>
      <c r="AN371" s="97">
        <v>23</v>
      </c>
      <c r="AO371" s="99">
        <v>5</v>
      </c>
      <c r="AP371" s="99">
        <v>55</v>
      </c>
      <c r="AQ371" s="106">
        <v>31390</v>
      </c>
      <c r="AR371" s="106">
        <f t="shared" si="124"/>
        <v>23005</v>
      </c>
      <c r="AS371" t="s">
        <v>1711</v>
      </c>
      <c r="AT371" s="109">
        <f t="shared" si="125"/>
        <v>2331390</v>
      </c>
      <c r="AW371">
        <v>83.92</v>
      </c>
      <c r="AX371">
        <v>59.75</v>
      </c>
      <c r="AY371">
        <v>24.17</v>
      </c>
      <c r="BF371" s="117"/>
      <c r="BI371" s="117"/>
      <c r="BJ371" s="117"/>
      <c r="BV371" s="1"/>
    </row>
    <row r="372" spans="1:74" hidden="1" outlineLevel="1">
      <c r="A372" t="s">
        <v>1595</v>
      </c>
      <c r="B372" s="9" t="s">
        <v>958</v>
      </c>
      <c r="C372" s="1">
        <f t="shared" si="126"/>
        <v>0</v>
      </c>
      <c r="D372" s="7" t="e">
        <f t="shared" si="120"/>
        <v>#N/A</v>
      </c>
      <c r="E372" s="7" t="e">
        <f t="shared" si="121"/>
        <v>#N/A</v>
      </c>
      <c r="F372" s="7">
        <f t="shared" si="122"/>
        <v>0</v>
      </c>
      <c r="G372" s="7">
        <f t="shared" si="118"/>
        <v>0</v>
      </c>
      <c r="H372" s="49" t="e">
        <f t="shared" si="123"/>
        <v>#NUM!</v>
      </c>
      <c r="I372" s="177" t="e">
        <f t="shared" si="127"/>
        <v>#NUM!</v>
      </c>
      <c r="J372" s="8"/>
      <c r="K372" s="2" t="str">
        <f t="shared" si="128"/>
        <v>-</v>
      </c>
      <c r="L372" s="2" t="str">
        <f t="shared" si="129"/>
        <v>-</v>
      </c>
      <c r="M372" s="2" t="str">
        <f t="shared" si="130"/>
        <v>-</v>
      </c>
      <c r="N372" s="2"/>
      <c r="O372" s="2" t="str">
        <f t="shared" si="131"/>
        <v>-</v>
      </c>
      <c r="P372" s="1"/>
      <c r="Q372" s="1"/>
      <c r="R372" s="1"/>
      <c r="S372" s="1"/>
      <c r="T372" s="1"/>
      <c r="U372" s="1"/>
      <c r="V372" s="161"/>
      <c r="W372" s="1"/>
      <c r="X372" s="1"/>
      <c r="Y372" s="1"/>
      <c r="Z372" s="1"/>
      <c r="AA372" s="1"/>
      <c r="AB372" s="1"/>
      <c r="AC372" s="1"/>
      <c r="AD372" s="1"/>
      <c r="AI372" t="str">
        <f t="shared" si="119"/>
        <v>Harrington</v>
      </c>
      <c r="AJ372" t="s">
        <v>637</v>
      </c>
      <c r="AK372" s="182">
        <v>2</v>
      </c>
      <c r="AN372" s="97">
        <v>23</v>
      </c>
      <c r="AO372" s="99">
        <v>29</v>
      </c>
      <c r="AP372" s="99">
        <v>110</v>
      </c>
      <c r="AQ372" s="106">
        <v>31530</v>
      </c>
      <c r="AR372" s="106">
        <f t="shared" si="124"/>
        <v>23029</v>
      </c>
      <c r="AS372" t="s">
        <v>1711</v>
      </c>
      <c r="AT372" s="109">
        <f t="shared" si="125"/>
        <v>2331530</v>
      </c>
      <c r="AW372">
        <v>52.86</v>
      </c>
      <c r="AX372">
        <v>31.7</v>
      </c>
      <c r="AY372">
        <v>21.16</v>
      </c>
      <c r="BF372" s="117"/>
      <c r="BI372" s="117"/>
      <c r="BJ372" s="117"/>
      <c r="BV372" s="1"/>
    </row>
    <row r="373" spans="1:74" hidden="1" outlineLevel="1">
      <c r="A373" t="s">
        <v>1822</v>
      </c>
      <c r="B373" s="9" t="s">
        <v>958</v>
      </c>
      <c r="C373" s="1">
        <f t="shared" si="126"/>
        <v>0</v>
      </c>
      <c r="D373" s="7" t="e">
        <f t="shared" si="120"/>
        <v>#N/A</v>
      </c>
      <c r="E373" s="7" t="e">
        <f t="shared" si="121"/>
        <v>#N/A</v>
      </c>
      <c r="F373" s="7">
        <f t="shared" si="122"/>
        <v>0</v>
      </c>
      <c r="G373" s="7">
        <f t="shared" si="118"/>
        <v>0</v>
      </c>
      <c r="H373" s="49" t="e">
        <f t="shared" si="123"/>
        <v>#NUM!</v>
      </c>
      <c r="I373" s="177" t="e">
        <f t="shared" si="127"/>
        <v>#NUM!</v>
      </c>
      <c r="J373" s="8"/>
      <c r="K373" s="2" t="str">
        <f t="shared" si="128"/>
        <v>-</v>
      </c>
      <c r="L373" s="2" t="str">
        <f t="shared" si="129"/>
        <v>-</v>
      </c>
      <c r="M373" s="2" t="str">
        <f t="shared" si="130"/>
        <v>-</v>
      </c>
      <c r="N373" s="2"/>
      <c r="O373" s="2" t="str">
        <f t="shared" si="131"/>
        <v>-</v>
      </c>
      <c r="P373" s="1"/>
      <c r="Q373" s="1"/>
      <c r="R373" s="1"/>
      <c r="S373" s="1"/>
      <c r="T373" s="1"/>
      <c r="U373" s="1"/>
      <c r="V373" s="161"/>
      <c r="W373" s="1"/>
      <c r="X373" s="1"/>
      <c r="Y373" s="1"/>
      <c r="Z373" s="1"/>
      <c r="AA373" s="1"/>
      <c r="AB373" s="1"/>
      <c r="AC373" s="1"/>
      <c r="AD373" s="1"/>
      <c r="AI373" t="str">
        <f t="shared" si="119"/>
        <v>Harrison</v>
      </c>
      <c r="AJ373" t="s">
        <v>2189</v>
      </c>
      <c r="AK373" s="182">
        <v>1</v>
      </c>
      <c r="AN373" s="97">
        <v>23</v>
      </c>
      <c r="AO373" s="99">
        <v>5</v>
      </c>
      <c r="AP373" s="99">
        <v>60</v>
      </c>
      <c r="AQ373" s="106">
        <v>31600</v>
      </c>
      <c r="AR373" s="106">
        <f t="shared" si="124"/>
        <v>23005</v>
      </c>
      <c r="AS373" t="s">
        <v>1711</v>
      </c>
      <c r="AT373" s="109">
        <f t="shared" si="125"/>
        <v>2331600</v>
      </c>
      <c r="AW373">
        <v>33.86</v>
      </c>
      <c r="AX373">
        <v>0.83</v>
      </c>
      <c r="AY373">
        <v>33.03</v>
      </c>
      <c r="BF373" s="117"/>
      <c r="BI373" s="117"/>
      <c r="BJ373" s="117"/>
      <c r="BV373" s="1"/>
    </row>
    <row r="374" spans="1:74" hidden="1" outlineLevel="1">
      <c r="A374" t="s">
        <v>1567</v>
      </c>
      <c r="B374" s="9" t="s">
        <v>958</v>
      </c>
      <c r="C374" s="1">
        <f t="shared" si="126"/>
        <v>0</v>
      </c>
      <c r="D374" s="7" t="e">
        <f t="shared" si="120"/>
        <v>#N/A</v>
      </c>
      <c r="E374" s="7" t="e">
        <f t="shared" si="121"/>
        <v>#N/A</v>
      </c>
      <c r="F374" s="7">
        <f t="shared" si="122"/>
        <v>0</v>
      </c>
      <c r="G374" s="7">
        <f t="shared" si="118"/>
        <v>0</v>
      </c>
      <c r="H374" s="49" t="e">
        <f t="shared" si="123"/>
        <v>#NUM!</v>
      </c>
      <c r="I374" s="177" t="e">
        <f t="shared" si="127"/>
        <v>#NUM!</v>
      </c>
      <c r="J374" s="8"/>
      <c r="K374" s="2" t="str">
        <f t="shared" si="128"/>
        <v>-</v>
      </c>
      <c r="L374" s="2" t="str">
        <f t="shared" si="129"/>
        <v>-</v>
      </c>
      <c r="M374" s="2" t="str">
        <f t="shared" si="130"/>
        <v>-</v>
      </c>
      <c r="N374" s="2"/>
      <c r="O374" s="2" t="str">
        <f t="shared" si="131"/>
        <v>-</v>
      </c>
      <c r="P374" s="1"/>
      <c r="Q374" s="1"/>
      <c r="R374" s="1"/>
      <c r="S374" s="1"/>
      <c r="T374" s="1"/>
      <c r="U374" s="1"/>
      <c r="V374" s="161"/>
      <c r="W374" s="1"/>
      <c r="X374" s="1"/>
      <c r="Y374" s="1"/>
      <c r="Z374" s="1"/>
      <c r="AA374" s="1"/>
      <c r="AB374" s="1"/>
      <c r="AC374" s="1"/>
      <c r="AD374" s="1"/>
      <c r="AI374" t="str">
        <f t="shared" si="119"/>
        <v>Hartford</v>
      </c>
      <c r="AJ374" t="s">
        <v>3078</v>
      </c>
      <c r="AK374" s="182">
        <v>2</v>
      </c>
      <c r="AN374" s="97">
        <v>23</v>
      </c>
      <c r="AO374" s="99">
        <v>17</v>
      </c>
      <c r="AP374" s="99">
        <v>65</v>
      </c>
      <c r="AQ374" s="106">
        <v>31670</v>
      </c>
      <c r="AR374" s="106">
        <f t="shared" si="124"/>
        <v>23017</v>
      </c>
      <c r="AS374" t="s">
        <v>1711</v>
      </c>
      <c r="AT374" s="109">
        <f t="shared" si="125"/>
        <v>2331670</v>
      </c>
      <c r="AW374">
        <v>45.1</v>
      </c>
      <c r="AX374">
        <v>1.21</v>
      </c>
      <c r="AY374">
        <v>43.89</v>
      </c>
      <c r="BF374" s="117"/>
      <c r="BI374" s="117"/>
      <c r="BJ374" s="117"/>
      <c r="BV374" s="1"/>
    </row>
    <row r="375" spans="1:74" hidden="1" outlineLevel="1">
      <c r="A375" t="s">
        <v>1631</v>
      </c>
      <c r="B375" s="9" t="s">
        <v>958</v>
      </c>
      <c r="C375" s="1">
        <f t="shared" si="126"/>
        <v>0</v>
      </c>
      <c r="D375" s="7" t="e">
        <f t="shared" si="120"/>
        <v>#N/A</v>
      </c>
      <c r="E375" s="7" t="e">
        <f t="shared" si="121"/>
        <v>#N/A</v>
      </c>
      <c r="F375" s="7">
        <f t="shared" si="122"/>
        <v>0</v>
      </c>
      <c r="G375" s="7">
        <f t="shared" si="118"/>
        <v>0</v>
      </c>
      <c r="H375" s="49" t="e">
        <f t="shared" si="123"/>
        <v>#NUM!</v>
      </c>
      <c r="I375" s="177" t="e">
        <f t="shared" si="127"/>
        <v>#NUM!</v>
      </c>
      <c r="J375" s="8"/>
      <c r="K375" s="2" t="str">
        <f t="shared" si="128"/>
        <v>-</v>
      </c>
      <c r="L375" s="2" t="str">
        <f t="shared" si="129"/>
        <v>-</v>
      </c>
      <c r="M375" s="2" t="str">
        <f t="shared" si="130"/>
        <v>-</v>
      </c>
      <c r="N375" s="2"/>
      <c r="O375" s="2" t="str">
        <f t="shared" si="131"/>
        <v>-</v>
      </c>
      <c r="P375" s="1"/>
      <c r="Q375" s="1"/>
      <c r="R375" s="1"/>
      <c r="S375" s="1"/>
      <c r="T375" s="1"/>
      <c r="U375" s="1"/>
      <c r="V375" s="161"/>
      <c r="W375" s="1"/>
      <c r="X375" s="1"/>
      <c r="Y375" s="1"/>
      <c r="Z375" s="1"/>
      <c r="AA375" s="1"/>
      <c r="AB375" s="1"/>
      <c r="AC375" s="1"/>
      <c r="AD375" s="1"/>
      <c r="AI375" t="str">
        <f t="shared" si="119"/>
        <v>Hartland</v>
      </c>
      <c r="AJ375" t="s">
        <v>411</v>
      </c>
      <c r="AK375" s="182">
        <v>2</v>
      </c>
      <c r="AN375" s="97">
        <v>23</v>
      </c>
      <c r="AO375" s="99">
        <v>25</v>
      </c>
      <c r="AP375" s="99">
        <v>70</v>
      </c>
      <c r="AQ375" s="106">
        <v>31740</v>
      </c>
      <c r="AR375" s="106">
        <f t="shared" si="124"/>
        <v>23025</v>
      </c>
      <c r="AS375" t="s">
        <v>1711</v>
      </c>
      <c r="AT375" s="109">
        <f t="shared" si="125"/>
        <v>2331740</v>
      </c>
      <c r="AW375">
        <v>42.82</v>
      </c>
      <c r="AX375">
        <v>5.76</v>
      </c>
      <c r="AY375">
        <v>37.07</v>
      </c>
      <c r="BF375" s="117"/>
      <c r="BI375" s="117"/>
      <c r="BJ375" s="117"/>
      <c r="BV375" s="1"/>
    </row>
    <row r="376" spans="1:74" hidden="1" outlineLevel="1">
      <c r="A376" t="s">
        <v>1306</v>
      </c>
      <c r="B376" s="9" t="s">
        <v>958</v>
      </c>
      <c r="C376" s="1">
        <f t="shared" si="126"/>
        <v>0</v>
      </c>
      <c r="D376" s="7" t="e">
        <f t="shared" si="120"/>
        <v>#N/A</v>
      </c>
      <c r="E376" s="7" t="e">
        <f t="shared" si="121"/>
        <v>#N/A</v>
      </c>
      <c r="F376" s="7">
        <f t="shared" si="122"/>
        <v>0</v>
      </c>
      <c r="G376" s="7">
        <f t="shared" si="118"/>
        <v>0</v>
      </c>
      <c r="H376" s="49" t="e">
        <f t="shared" si="123"/>
        <v>#NUM!</v>
      </c>
      <c r="I376" s="177" t="e">
        <f t="shared" si="127"/>
        <v>#NUM!</v>
      </c>
      <c r="J376" s="8"/>
      <c r="K376" s="2" t="str">
        <f t="shared" si="128"/>
        <v>-</v>
      </c>
      <c r="L376" s="2" t="str">
        <f t="shared" si="129"/>
        <v>-</v>
      </c>
      <c r="M376" s="2" t="str">
        <f t="shared" si="130"/>
        <v>-</v>
      </c>
      <c r="N376" s="2"/>
      <c r="O376" s="2" t="str">
        <f t="shared" si="131"/>
        <v>-</v>
      </c>
      <c r="P376" s="1"/>
      <c r="Q376" s="1"/>
      <c r="R376" s="1"/>
      <c r="S376" s="1"/>
      <c r="T376" s="1"/>
      <c r="U376" s="1"/>
      <c r="V376" s="161"/>
      <c r="W376" s="1"/>
      <c r="X376" s="1"/>
      <c r="Y376" s="1"/>
      <c r="Z376" s="1"/>
      <c r="AA376" s="1"/>
      <c r="AB376" s="1"/>
      <c r="AC376" s="1"/>
      <c r="AD376" s="1"/>
      <c r="AI376" t="str">
        <f t="shared" si="119"/>
        <v>Haynesville</v>
      </c>
      <c r="AJ376" t="s">
        <v>2860</v>
      </c>
      <c r="AK376" s="182">
        <v>2</v>
      </c>
      <c r="AN376" s="97">
        <v>23</v>
      </c>
      <c r="AO376" s="99">
        <v>3</v>
      </c>
      <c r="AP376" s="99">
        <v>135</v>
      </c>
      <c r="AQ376" s="106">
        <v>32195</v>
      </c>
      <c r="AR376" s="106">
        <f t="shared" si="124"/>
        <v>23003</v>
      </c>
      <c r="AS376" t="s">
        <v>1711</v>
      </c>
      <c r="AT376" s="109">
        <f t="shared" si="125"/>
        <v>2332195</v>
      </c>
      <c r="AW376">
        <v>41.46</v>
      </c>
      <c r="AX376">
        <v>0.47</v>
      </c>
      <c r="AY376">
        <v>40.99</v>
      </c>
      <c r="BF376" s="117"/>
      <c r="BI376" s="117"/>
      <c r="BJ376" s="117"/>
      <c r="BV376" s="1"/>
    </row>
    <row r="377" spans="1:74" hidden="1" outlineLevel="1">
      <c r="A377" t="s">
        <v>2807</v>
      </c>
      <c r="B377" s="9" t="s">
        <v>958</v>
      </c>
      <c r="C377" s="1">
        <f t="shared" si="126"/>
        <v>0</v>
      </c>
      <c r="D377" s="7" t="e">
        <f t="shared" si="120"/>
        <v>#N/A</v>
      </c>
      <c r="E377" s="7" t="e">
        <f t="shared" si="121"/>
        <v>#N/A</v>
      </c>
      <c r="F377" s="7">
        <f t="shared" si="122"/>
        <v>0</v>
      </c>
      <c r="G377" s="7">
        <f t="shared" si="118"/>
        <v>0</v>
      </c>
      <c r="H377" s="49" t="e">
        <f t="shared" si="123"/>
        <v>#NUM!</v>
      </c>
      <c r="I377" s="177" t="e">
        <f t="shared" si="127"/>
        <v>#NUM!</v>
      </c>
      <c r="J377" s="8"/>
      <c r="K377" s="2" t="str">
        <f t="shared" si="128"/>
        <v>-</v>
      </c>
      <c r="L377" s="2" t="str">
        <f t="shared" si="129"/>
        <v>-</v>
      </c>
      <c r="M377" s="2" t="str">
        <f t="shared" si="130"/>
        <v>-</v>
      </c>
      <c r="N377" s="2"/>
      <c r="O377" s="2" t="str">
        <f t="shared" si="131"/>
        <v>-</v>
      </c>
      <c r="P377" s="1"/>
      <c r="Q377" s="1"/>
      <c r="R377" s="1"/>
      <c r="S377" s="1"/>
      <c r="T377" s="1"/>
      <c r="U377" s="1"/>
      <c r="V377" s="161"/>
      <c r="W377" s="1"/>
      <c r="X377" s="1"/>
      <c r="Y377" s="1"/>
      <c r="Z377" s="1"/>
      <c r="AA377" s="1"/>
      <c r="AB377" s="1"/>
      <c r="AC377" s="1"/>
      <c r="AD377" s="1"/>
      <c r="AI377" t="str">
        <f t="shared" si="119"/>
        <v>Hebron</v>
      </c>
      <c r="AJ377" t="s">
        <v>3078</v>
      </c>
      <c r="AK377" s="182">
        <v>2</v>
      </c>
      <c r="AN377" s="97">
        <v>23</v>
      </c>
      <c r="AO377" s="99">
        <v>17</v>
      </c>
      <c r="AP377" s="99">
        <v>70</v>
      </c>
      <c r="AQ377" s="106">
        <v>32370</v>
      </c>
      <c r="AR377" s="106">
        <f t="shared" si="124"/>
        <v>23017</v>
      </c>
      <c r="AS377" t="s">
        <v>1711</v>
      </c>
      <c r="AT377" s="109">
        <f t="shared" si="125"/>
        <v>2332370</v>
      </c>
      <c r="AW377">
        <v>22.55</v>
      </c>
      <c r="AX377">
        <v>0.14000000000000001</v>
      </c>
      <c r="AY377">
        <v>22.42</v>
      </c>
      <c r="BF377" s="117"/>
      <c r="BI377" s="117"/>
      <c r="BJ377" s="117"/>
      <c r="BV377" s="1"/>
    </row>
    <row r="378" spans="1:74" hidden="1" outlineLevel="1">
      <c r="A378" t="s">
        <v>1345</v>
      </c>
      <c r="B378" s="9" t="s">
        <v>958</v>
      </c>
      <c r="C378" s="1">
        <f t="shared" si="126"/>
        <v>0</v>
      </c>
      <c r="D378" s="7" t="e">
        <f t="shared" si="120"/>
        <v>#N/A</v>
      </c>
      <c r="E378" s="7" t="e">
        <f t="shared" si="121"/>
        <v>#N/A</v>
      </c>
      <c r="F378" s="7">
        <f t="shared" si="122"/>
        <v>0</v>
      </c>
      <c r="G378" s="7">
        <f t="shared" si="118"/>
        <v>0</v>
      </c>
      <c r="H378" s="49" t="e">
        <f t="shared" si="123"/>
        <v>#NUM!</v>
      </c>
      <c r="I378" s="177" t="e">
        <f t="shared" si="127"/>
        <v>#NUM!</v>
      </c>
      <c r="J378" s="8"/>
      <c r="K378" s="2" t="str">
        <f t="shared" si="128"/>
        <v>-</v>
      </c>
      <c r="L378" s="2" t="str">
        <f t="shared" si="129"/>
        <v>-</v>
      </c>
      <c r="M378" s="2" t="str">
        <f t="shared" si="130"/>
        <v>-</v>
      </c>
      <c r="N378" s="2"/>
      <c r="O378" s="2" t="str">
        <f t="shared" si="131"/>
        <v>-</v>
      </c>
      <c r="P378" s="1"/>
      <c r="Q378" s="1"/>
      <c r="R378" s="1"/>
      <c r="S378" s="1"/>
      <c r="T378" s="1"/>
      <c r="U378" s="1"/>
      <c r="V378" s="161"/>
      <c r="W378" s="1"/>
      <c r="X378" s="1"/>
      <c r="Y378" s="1"/>
      <c r="Z378" s="1"/>
      <c r="AA378" s="1"/>
      <c r="AB378" s="1"/>
      <c r="AC378" s="1"/>
      <c r="AD378" s="1"/>
      <c r="AI378" t="str">
        <f t="shared" si="119"/>
        <v>Hermon</v>
      </c>
      <c r="AJ378" t="s">
        <v>865</v>
      </c>
      <c r="AK378" s="182">
        <v>2</v>
      </c>
      <c r="AN378" s="97">
        <v>23</v>
      </c>
      <c r="AO378" s="99">
        <v>19</v>
      </c>
      <c r="AP378" s="99">
        <v>145</v>
      </c>
      <c r="AQ378" s="106">
        <v>32510</v>
      </c>
      <c r="AR378" s="106">
        <f t="shared" si="124"/>
        <v>23019</v>
      </c>
      <c r="AS378" t="s">
        <v>1711</v>
      </c>
      <c r="AT378" s="109">
        <f t="shared" si="125"/>
        <v>2332510</v>
      </c>
      <c r="AW378">
        <v>36.79</v>
      </c>
      <c r="AX378">
        <v>0.86</v>
      </c>
      <c r="AY378">
        <v>35.92</v>
      </c>
      <c r="BF378" s="117"/>
      <c r="BI378" s="117"/>
      <c r="BJ378" s="117"/>
      <c r="BV378" s="1"/>
    </row>
    <row r="379" spans="1:74" hidden="1" outlineLevel="1">
      <c r="A379" t="s">
        <v>1433</v>
      </c>
      <c r="B379" s="9" t="s">
        <v>958</v>
      </c>
      <c r="C379" s="1">
        <f t="shared" si="126"/>
        <v>0</v>
      </c>
      <c r="D379" s="7" t="e">
        <f t="shared" si="120"/>
        <v>#N/A</v>
      </c>
      <c r="E379" s="7" t="e">
        <f t="shared" si="121"/>
        <v>#N/A</v>
      </c>
      <c r="F379" s="7">
        <f t="shared" si="122"/>
        <v>0</v>
      </c>
      <c r="G379" s="7">
        <f t="shared" si="118"/>
        <v>0</v>
      </c>
      <c r="H379" s="49" t="e">
        <f t="shared" si="123"/>
        <v>#NUM!</v>
      </c>
      <c r="I379" s="177" t="e">
        <f t="shared" si="127"/>
        <v>#NUM!</v>
      </c>
      <c r="J379" s="8"/>
      <c r="K379" s="2" t="str">
        <f t="shared" si="128"/>
        <v>-</v>
      </c>
      <c r="L379" s="2" t="str">
        <f t="shared" si="129"/>
        <v>-</v>
      </c>
      <c r="M379" s="2" t="str">
        <f t="shared" si="130"/>
        <v>-</v>
      </c>
      <c r="N379" s="2"/>
      <c r="O379" s="2" t="str">
        <f t="shared" si="131"/>
        <v>-</v>
      </c>
      <c r="P379" s="1"/>
      <c r="Q379" s="1"/>
      <c r="R379" s="1"/>
      <c r="S379" s="1"/>
      <c r="T379" s="1"/>
      <c r="U379" s="1"/>
      <c r="V379" s="161"/>
      <c r="W379" s="1"/>
      <c r="X379" s="1"/>
      <c r="Y379" s="1"/>
      <c r="Z379" s="1"/>
      <c r="AA379" s="1"/>
      <c r="AB379" s="1"/>
      <c r="AC379" s="1"/>
      <c r="AD379" s="1"/>
      <c r="AI379" t="str">
        <f t="shared" si="119"/>
        <v>Hersey</v>
      </c>
      <c r="AJ379" t="s">
        <v>2860</v>
      </c>
      <c r="AK379" s="182">
        <v>2</v>
      </c>
      <c r="AN379" s="97">
        <v>23</v>
      </c>
      <c r="AO379" s="99">
        <v>3</v>
      </c>
      <c r="AP379" s="99">
        <v>140</v>
      </c>
      <c r="AQ379" s="106">
        <v>32685</v>
      </c>
      <c r="AR379" s="106">
        <f t="shared" si="124"/>
        <v>23003</v>
      </c>
      <c r="AS379" t="s">
        <v>1711</v>
      </c>
      <c r="AT379" s="109">
        <f t="shared" si="125"/>
        <v>2332685</v>
      </c>
      <c r="AW379">
        <v>40.01</v>
      </c>
      <c r="AX379">
        <v>0.21</v>
      </c>
      <c r="AY379">
        <v>39.799999999999997</v>
      </c>
      <c r="BF379" s="117"/>
      <c r="BI379" s="117"/>
      <c r="BJ379" s="117"/>
      <c r="BV379" s="1"/>
    </row>
    <row r="380" spans="1:74" hidden="1" outlineLevel="1">
      <c r="A380" t="s">
        <v>354</v>
      </c>
      <c r="B380" s="9" t="s">
        <v>958</v>
      </c>
      <c r="C380" s="1">
        <f t="shared" si="126"/>
        <v>0</v>
      </c>
      <c r="D380" s="7" t="e">
        <f t="shared" si="120"/>
        <v>#N/A</v>
      </c>
      <c r="E380" s="7" t="e">
        <f t="shared" si="121"/>
        <v>#N/A</v>
      </c>
      <c r="F380" s="7">
        <f t="shared" si="122"/>
        <v>0</v>
      </c>
      <c r="G380" s="7">
        <f t="shared" si="118"/>
        <v>0</v>
      </c>
      <c r="H380" s="49" t="e">
        <f t="shared" si="123"/>
        <v>#NUM!</v>
      </c>
      <c r="I380" s="177" t="e">
        <f t="shared" si="127"/>
        <v>#NUM!</v>
      </c>
      <c r="J380" s="8"/>
      <c r="K380" s="2" t="str">
        <f t="shared" si="128"/>
        <v>-</v>
      </c>
      <c r="L380" s="2" t="str">
        <f t="shared" si="129"/>
        <v>-</v>
      </c>
      <c r="M380" s="2" t="str">
        <f t="shared" si="130"/>
        <v>-</v>
      </c>
      <c r="N380" s="2"/>
      <c r="O380" s="2" t="str">
        <f t="shared" si="131"/>
        <v>-</v>
      </c>
      <c r="P380" s="1"/>
      <c r="Q380" s="1"/>
      <c r="R380" s="1"/>
      <c r="S380" s="1"/>
      <c r="T380" s="1"/>
      <c r="U380" s="1"/>
      <c r="V380" s="161"/>
      <c r="W380" s="1"/>
      <c r="X380" s="1"/>
      <c r="Y380" s="1"/>
      <c r="Z380" s="1"/>
      <c r="AA380" s="1"/>
      <c r="AB380" s="1"/>
      <c r="AC380" s="1"/>
      <c r="AD380" s="1"/>
      <c r="AI380" t="str">
        <f t="shared" si="119"/>
        <v>Highland</v>
      </c>
      <c r="AJ380" t="s">
        <v>411</v>
      </c>
      <c r="AK380" s="182">
        <v>2</v>
      </c>
      <c r="AN380" s="97">
        <v>23</v>
      </c>
      <c r="AO380" s="99">
        <v>25</v>
      </c>
      <c r="AP380" s="99">
        <v>75</v>
      </c>
      <c r="AQ380" s="106">
        <v>32895</v>
      </c>
      <c r="AR380" s="106">
        <f t="shared" si="124"/>
        <v>23025</v>
      </c>
      <c r="AS380" t="s">
        <v>1082</v>
      </c>
      <c r="AT380" s="109">
        <f t="shared" si="125"/>
        <v>2332895</v>
      </c>
      <c r="AW380">
        <v>42.03</v>
      </c>
      <c r="AX380">
        <v>0.02</v>
      </c>
      <c r="AY380">
        <v>42.01</v>
      </c>
      <c r="BF380" s="117"/>
      <c r="BI380" s="117"/>
      <c r="BJ380" s="117"/>
      <c r="BV380" s="1"/>
    </row>
    <row r="381" spans="1:74" hidden="1" outlineLevel="1">
      <c r="A381" t="s">
        <v>2204</v>
      </c>
      <c r="B381" s="9" t="s">
        <v>958</v>
      </c>
      <c r="C381" s="1">
        <f t="shared" si="126"/>
        <v>0</v>
      </c>
      <c r="D381" s="7" t="e">
        <f t="shared" si="120"/>
        <v>#N/A</v>
      </c>
      <c r="E381" s="7" t="e">
        <f t="shared" si="121"/>
        <v>#N/A</v>
      </c>
      <c r="F381" s="7">
        <f t="shared" si="122"/>
        <v>0</v>
      </c>
      <c r="G381" s="7">
        <f t="shared" si="118"/>
        <v>0</v>
      </c>
      <c r="H381" s="49" t="e">
        <f t="shared" si="123"/>
        <v>#NUM!</v>
      </c>
      <c r="I381" s="177" t="e">
        <f t="shared" si="127"/>
        <v>#NUM!</v>
      </c>
      <c r="J381" s="8"/>
      <c r="K381" s="2" t="str">
        <f t="shared" si="128"/>
        <v>-</v>
      </c>
      <c r="L381" s="2" t="str">
        <f t="shared" si="129"/>
        <v>-</v>
      </c>
      <c r="M381" s="2" t="str">
        <f t="shared" si="130"/>
        <v>-</v>
      </c>
      <c r="N381" s="2"/>
      <c r="O381" s="2" t="str">
        <f t="shared" si="131"/>
        <v>-</v>
      </c>
      <c r="P381" s="1"/>
      <c r="Q381" s="1"/>
      <c r="R381" s="1"/>
      <c r="S381" s="1"/>
      <c r="T381" s="1"/>
      <c r="U381" s="1"/>
      <c r="V381" s="161"/>
      <c r="W381" s="1"/>
      <c r="X381" s="1"/>
      <c r="Y381" s="1"/>
      <c r="Z381" s="1"/>
      <c r="AA381" s="1"/>
      <c r="AB381" s="1"/>
      <c r="AC381" s="1"/>
      <c r="AD381" s="1"/>
      <c r="AI381" t="str">
        <f t="shared" si="119"/>
        <v>Hiram</v>
      </c>
      <c r="AJ381" t="s">
        <v>3078</v>
      </c>
      <c r="AK381" s="182">
        <v>2</v>
      </c>
      <c r="AN381" s="97">
        <v>23</v>
      </c>
      <c r="AO381" s="99">
        <v>17</v>
      </c>
      <c r="AP381" s="99">
        <v>75</v>
      </c>
      <c r="AQ381" s="106">
        <v>33315</v>
      </c>
      <c r="AR381" s="106">
        <f t="shared" si="124"/>
        <v>23017</v>
      </c>
      <c r="AS381" t="s">
        <v>1711</v>
      </c>
      <c r="AT381" s="109">
        <f t="shared" si="125"/>
        <v>2333315</v>
      </c>
      <c r="AW381">
        <v>38.840000000000003</v>
      </c>
      <c r="AX381">
        <v>1.3</v>
      </c>
      <c r="AY381">
        <v>37.53</v>
      </c>
      <c r="BF381" s="117"/>
      <c r="BI381" s="117"/>
      <c r="BJ381" s="117"/>
      <c r="BV381" s="1"/>
    </row>
    <row r="382" spans="1:74" hidden="1" outlineLevel="1">
      <c r="A382" t="s">
        <v>960</v>
      </c>
      <c r="B382" s="9" t="s">
        <v>958</v>
      </c>
      <c r="C382" s="1">
        <f t="shared" si="126"/>
        <v>0</v>
      </c>
      <c r="D382" s="7" t="e">
        <f t="shared" si="120"/>
        <v>#N/A</v>
      </c>
      <c r="E382" s="7" t="e">
        <f t="shared" si="121"/>
        <v>#N/A</v>
      </c>
      <c r="F382" s="7">
        <f t="shared" si="122"/>
        <v>0</v>
      </c>
      <c r="G382" s="7">
        <f t="shared" si="118"/>
        <v>0</v>
      </c>
      <c r="H382" s="49" t="e">
        <f t="shared" si="123"/>
        <v>#NUM!</v>
      </c>
      <c r="I382" s="177" t="e">
        <f t="shared" si="127"/>
        <v>#NUM!</v>
      </c>
      <c r="J382" s="8"/>
      <c r="K382" s="2" t="str">
        <f t="shared" si="128"/>
        <v>-</v>
      </c>
      <c r="L382" s="2" t="str">
        <f t="shared" si="129"/>
        <v>-</v>
      </c>
      <c r="M382" s="2" t="str">
        <f t="shared" si="130"/>
        <v>-</v>
      </c>
      <c r="N382" s="2"/>
      <c r="O382" s="2" t="str">
        <f t="shared" si="131"/>
        <v>-</v>
      </c>
      <c r="P382" s="1"/>
      <c r="Q382" s="1"/>
      <c r="R382" s="1"/>
      <c r="S382" s="1"/>
      <c r="T382" s="1"/>
      <c r="U382" s="1"/>
      <c r="V382" s="161"/>
      <c r="W382" s="1"/>
      <c r="X382" s="1"/>
      <c r="Y382" s="1"/>
      <c r="Z382" s="1"/>
      <c r="AA382" s="1"/>
      <c r="AB382" s="1"/>
      <c r="AC382" s="1"/>
      <c r="AD382" s="1"/>
      <c r="AI382" t="str">
        <f t="shared" si="119"/>
        <v>Hodgdon</v>
      </c>
      <c r="AJ382" t="s">
        <v>2860</v>
      </c>
      <c r="AK382" s="182">
        <v>2</v>
      </c>
      <c r="AN382" s="97">
        <v>23</v>
      </c>
      <c r="AO382" s="99">
        <v>3</v>
      </c>
      <c r="AP382" s="99">
        <v>145</v>
      </c>
      <c r="AQ382" s="106">
        <v>33385</v>
      </c>
      <c r="AR382" s="106">
        <f t="shared" si="124"/>
        <v>23003</v>
      </c>
      <c r="AS382" t="s">
        <v>1711</v>
      </c>
      <c r="AT382" s="109">
        <f t="shared" si="125"/>
        <v>2333385</v>
      </c>
      <c r="AW382">
        <v>39.82</v>
      </c>
      <c r="AX382">
        <v>0.15</v>
      </c>
      <c r="AY382">
        <v>39.68</v>
      </c>
      <c r="BF382" s="117"/>
      <c r="BI382" s="117"/>
      <c r="BJ382" s="117"/>
      <c r="BV382" s="1"/>
    </row>
    <row r="383" spans="1:74" hidden="1" outlineLevel="1">
      <c r="A383" t="s">
        <v>1350</v>
      </c>
      <c r="B383" s="9" t="s">
        <v>958</v>
      </c>
      <c r="C383" s="1">
        <f t="shared" si="126"/>
        <v>0</v>
      </c>
      <c r="D383" s="7" t="e">
        <f t="shared" si="120"/>
        <v>#N/A</v>
      </c>
      <c r="E383" s="7" t="e">
        <f t="shared" si="121"/>
        <v>#N/A</v>
      </c>
      <c r="F383" s="7">
        <f t="shared" si="122"/>
        <v>0</v>
      </c>
      <c r="G383" s="7">
        <f t="shared" si="118"/>
        <v>0</v>
      </c>
      <c r="H383" s="49" t="e">
        <f t="shared" si="123"/>
        <v>#NUM!</v>
      </c>
      <c r="I383" s="177" t="e">
        <f t="shared" si="127"/>
        <v>#NUM!</v>
      </c>
      <c r="J383" s="8"/>
      <c r="K383" s="2" t="str">
        <f t="shared" si="128"/>
        <v>-</v>
      </c>
      <c r="L383" s="2" t="str">
        <f t="shared" si="129"/>
        <v>-</v>
      </c>
      <c r="M383" s="2" t="str">
        <f t="shared" si="130"/>
        <v>-</v>
      </c>
      <c r="N383" s="2"/>
      <c r="O383" s="2" t="str">
        <f t="shared" si="131"/>
        <v>-</v>
      </c>
      <c r="P383" s="1"/>
      <c r="Q383" s="1"/>
      <c r="R383" s="1"/>
      <c r="S383" s="1"/>
      <c r="T383" s="1"/>
      <c r="U383" s="1"/>
      <c r="V383" s="161"/>
      <c r="W383" s="1"/>
      <c r="X383" s="1"/>
      <c r="Y383" s="1"/>
      <c r="Z383" s="1"/>
      <c r="AA383" s="1"/>
      <c r="AB383" s="1"/>
      <c r="AC383" s="1"/>
      <c r="AD383" s="1"/>
      <c r="AI383" t="str">
        <f t="shared" si="119"/>
        <v>Holden</v>
      </c>
      <c r="AJ383" t="s">
        <v>865</v>
      </c>
      <c r="AK383" s="182">
        <v>2</v>
      </c>
      <c r="AN383" s="97">
        <v>23</v>
      </c>
      <c r="AO383" s="99">
        <v>19</v>
      </c>
      <c r="AP383" s="99">
        <v>150</v>
      </c>
      <c r="AQ383" s="106">
        <v>33490</v>
      </c>
      <c r="AR383" s="106">
        <f t="shared" si="124"/>
        <v>23019</v>
      </c>
      <c r="AS383" t="s">
        <v>1711</v>
      </c>
      <c r="AT383" s="109">
        <f t="shared" si="125"/>
        <v>2333490</v>
      </c>
      <c r="AW383">
        <v>32.11</v>
      </c>
      <c r="AX383">
        <v>1.19</v>
      </c>
      <c r="AY383">
        <v>30.91</v>
      </c>
      <c r="BF383" s="117"/>
      <c r="BI383" s="117"/>
      <c r="BJ383" s="117"/>
      <c r="BV383" s="1"/>
    </row>
    <row r="384" spans="1:74" hidden="1" outlineLevel="1">
      <c r="A384" t="s">
        <v>1319</v>
      </c>
      <c r="B384" s="9" t="s">
        <v>958</v>
      </c>
      <c r="C384" s="1">
        <f t="shared" si="126"/>
        <v>0</v>
      </c>
      <c r="D384" s="7" t="e">
        <f t="shared" si="120"/>
        <v>#N/A</v>
      </c>
      <c r="E384" s="7" t="e">
        <f t="shared" si="121"/>
        <v>#N/A</v>
      </c>
      <c r="F384" s="7">
        <f t="shared" si="122"/>
        <v>0</v>
      </c>
      <c r="G384" s="7">
        <f t="shared" si="118"/>
        <v>0</v>
      </c>
      <c r="H384" s="49" t="e">
        <f t="shared" si="123"/>
        <v>#NUM!</v>
      </c>
      <c r="I384" s="177" t="e">
        <f t="shared" si="127"/>
        <v>#NUM!</v>
      </c>
      <c r="J384" s="8"/>
      <c r="K384" s="2" t="str">
        <f t="shared" si="128"/>
        <v>-</v>
      </c>
      <c r="L384" s="2" t="str">
        <f t="shared" si="129"/>
        <v>-</v>
      </c>
      <c r="M384" s="2" t="str">
        <f t="shared" si="130"/>
        <v>-</v>
      </c>
      <c r="N384" s="2"/>
      <c r="O384" s="2" t="str">
        <f t="shared" si="131"/>
        <v>-</v>
      </c>
      <c r="P384" s="1"/>
      <c r="Q384" s="1"/>
      <c r="R384" s="1"/>
      <c r="S384" s="1"/>
      <c r="T384" s="1"/>
      <c r="U384" s="1"/>
      <c r="V384" s="161"/>
      <c r="W384" s="1"/>
      <c r="X384" s="1"/>
      <c r="Y384" s="1"/>
      <c r="Z384" s="1"/>
      <c r="AA384" s="1"/>
      <c r="AB384" s="1"/>
      <c r="AC384" s="1"/>
      <c r="AD384" s="1"/>
      <c r="AI384" t="str">
        <f t="shared" si="119"/>
        <v>Hollis</v>
      </c>
      <c r="AJ384" t="s">
        <v>937</v>
      </c>
      <c r="AK384" s="182">
        <v>1</v>
      </c>
      <c r="AN384" s="97">
        <v>23</v>
      </c>
      <c r="AO384" s="99">
        <v>31</v>
      </c>
      <c r="AP384" s="99">
        <v>50</v>
      </c>
      <c r="AQ384" s="106">
        <v>33665</v>
      </c>
      <c r="AR384" s="106">
        <f t="shared" si="124"/>
        <v>23031</v>
      </c>
      <c r="AS384" t="s">
        <v>1711</v>
      </c>
      <c r="AT384" s="109">
        <f t="shared" si="125"/>
        <v>2333665</v>
      </c>
      <c r="AW384">
        <v>32.93</v>
      </c>
      <c r="AX384">
        <v>0.92</v>
      </c>
      <c r="AY384">
        <v>32.020000000000003</v>
      </c>
      <c r="BF384" s="117"/>
      <c r="BI384" s="117"/>
      <c r="BJ384" s="117"/>
      <c r="BV384" s="1"/>
    </row>
    <row r="385" spans="1:74" hidden="1" outlineLevel="1">
      <c r="A385" t="s">
        <v>750</v>
      </c>
      <c r="B385" s="9" t="s">
        <v>958</v>
      </c>
      <c r="C385" s="1">
        <f t="shared" si="126"/>
        <v>0</v>
      </c>
      <c r="D385" s="7" t="e">
        <f t="shared" si="120"/>
        <v>#N/A</v>
      </c>
      <c r="E385" s="7" t="e">
        <f t="shared" si="121"/>
        <v>#N/A</v>
      </c>
      <c r="F385" s="7">
        <f t="shared" si="122"/>
        <v>0</v>
      </c>
      <c r="G385" s="7">
        <f t="shared" si="118"/>
        <v>0</v>
      </c>
      <c r="H385" s="49" t="e">
        <f t="shared" si="123"/>
        <v>#NUM!</v>
      </c>
      <c r="I385" s="177" t="e">
        <f t="shared" si="127"/>
        <v>#NUM!</v>
      </c>
      <c r="J385" s="8"/>
      <c r="K385" s="2" t="str">
        <f t="shared" si="128"/>
        <v>-</v>
      </c>
      <c r="L385" s="2" t="str">
        <f t="shared" si="129"/>
        <v>-</v>
      </c>
      <c r="M385" s="2" t="str">
        <f t="shared" si="130"/>
        <v>-</v>
      </c>
      <c r="N385" s="2"/>
      <c r="O385" s="2" t="str">
        <f t="shared" si="131"/>
        <v>-</v>
      </c>
      <c r="P385" s="1"/>
      <c r="Q385" s="1"/>
      <c r="R385" s="1"/>
      <c r="S385" s="1"/>
      <c r="T385" s="1"/>
      <c r="U385" s="1"/>
      <c r="V385" s="161"/>
      <c r="W385" s="1"/>
      <c r="X385" s="1"/>
      <c r="Y385" s="1"/>
      <c r="Z385" s="1"/>
      <c r="AA385" s="1"/>
      <c r="AB385" s="1"/>
      <c r="AC385" s="1"/>
      <c r="AD385" s="1"/>
      <c r="AI385" t="str">
        <f t="shared" si="119"/>
        <v>Hope</v>
      </c>
      <c r="AJ385" t="s">
        <v>786</v>
      </c>
      <c r="AK385" s="182">
        <v>1</v>
      </c>
      <c r="AN385" s="97">
        <v>23</v>
      </c>
      <c r="AO385" s="99">
        <v>13</v>
      </c>
      <c r="AP385" s="99">
        <v>25</v>
      </c>
      <c r="AQ385" s="106">
        <v>33840</v>
      </c>
      <c r="AR385" s="106">
        <f t="shared" si="124"/>
        <v>23013</v>
      </c>
      <c r="AS385" t="s">
        <v>1711</v>
      </c>
      <c r="AT385" s="109">
        <f t="shared" si="125"/>
        <v>2333840</v>
      </c>
      <c r="AW385">
        <v>23.8</v>
      </c>
      <c r="AX385">
        <v>1.96</v>
      </c>
      <c r="AY385">
        <v>21.84</v>
      </c>
      <c r="BF385" s="117"/>
      <c r="BI385" s="117"/>
      <c r="BJ385" s="117"/>
      <c r="BV385" s="1"/>
    </row>
    <row r="386" spans="1:74" hidden="1" outlineLevel="1">
      <c r="A386" t="s">
        <v>2308</v>
      </c>
      <c r="B386" s="9" t="s">
        <v>958</v>
      </c>
      <c r="C386" s="1">
        <f t="shared" si="126"/>
        <v>0</v>
      </c>
      <c r="D386" s="7" t="e">
        <f t="shared" si="120"/>
        <v>#N/A</v>
      </c>
      <c r="E386" s="7" t="e">
        <f t="shared" si="121"/>
        <v>#N/A</v>
      </c>
      <c r="F386" s="7">
        <f t="shared" si="122"/>
        <v>0</v>
      </c>
      <c r="G386" s="7">
        <f t="shared" ref="G386:G449" si="132">IF(S386&gt;0,RANK(S386,(P386:AD386)),0)</f>
        <v>0</v>
      </c>
      <c r="H386" s="49" t="e">
        <f t="shared" si="123"/>
        <v>#NUM!</v>
      </c>
      <c r="I386" s="177" t="e">
        <f t="shared" si="127"/>
        <v>#NUM!</v>
      </c>
      <c r="J386" s="8"/>
      <c r="K386" s="2" t="str">
        <f t="shared" si="128"/>
        <v>-</v>
      </c>
      <c r="L386" s="2" t="str">
        <f t="shared" si="129"/>
        <v>-</v>
      </c>
      <c r="M386" s="2" t="str">
        <f t="shared" si="130"/>
        <v>-</v>
      </c>
      <c r="N386" s="2"/>
      <c r="O386" s="2" t="str">
        <f t="shared" si="131"/>
        <v>-</v>
      </c>
      <c r="P386" s="1"/>
      <c r="Q386" s="1"/>
      <c r="R386" s="1"/>
      <c r="S386" s="1"/>
      <c r="T386" s="1"/>
      <c r="U386" s="1"/>
      <c r="V386" s="161"/>
      <c r="W386" s="1"/>
      <c r="X386" s="1"/>
      <c r="Y386" s="1"/>
      <c r="Z386" s="1"/>
      <c r="AA386" s="1"/>
      <c r="AB386" s="1"/>
      <c r="AC386" s="1"/>
      <c r="AD386" s="1"/>
      <c r="AI386" t="str">
        <f t="shared" si="119"/>
        <v>Houlton</v>
      </c>
      <c r="AJ386" t="s">
        <v>2860</v>
      </c>
      <c r="AK386" s="182">
        <v>2</v>
      </c>
      <c r="AN386" s="97">
        <v>23</v>
      </c>
      <c r="AO386" s="99">
        <v>3</v>
      </c>
      <c r="AP386" s="99">
        <v>150</v>
      </c>
      <c r="AQ386" s="106">
        <v>33980</v>
      </c>
      <c r="AR386" s="106">
        <f t="shared" si="124"/>
        <v>23003</v>
      </c>
      <c r="AS386" t="s">
        <v>1711</v>
      </c>
      <c r="AT386" s="109">
        <f t="shared" si="125"/>
        <v>2333980</v>
      </c>
      <c r="AW386">
        <v>36.76</v>
      </c>
      <c r="AX386">
        <v>0.01</v>
      </c>
      <c r="AY386">
        <v>36.75</v>
      </c>
      <c r="BF386" s="117"/>
      <c r="BI386" s="117"/>
      <c r="BJ386" s="117"/>
      <c r="BV386" s="1"/>
    </row>
    <row r="387" spans="1:74" hidden="1" outlineLevel="1">
      <c r="A387" t="s">
        <v>1492</v>
      </c>
      <c r="B387" s="9" t="s">
        <v>958</v>
      </c>
      <c r="C387" s="1">
        <f t="shared" si="126"/>
        <v>0</v>
      </c>
      <c r="D387" s="7" t="e">
        <f t="shared" si="120"/>
        <v>#N/A</v>
      </c>
      <c r="E387" s="7" t="e">
        <f t="shared" si="121"/>
        <v>#N/A</v>
      </c>
      <c r="F387" s="7">
        <f t="shared" si="122"/>
        <v>0</v>
      </c>
      <c r="G387" s="7">
        <f t="shared" si="132"/>
        <v>0</v>
      </c>
      <c r="H387" s="49" t="e">
        <f t="shared" si="123"/>
        <v>#NUM!</v>
      </c>
      <c r="I387" s="177" t="e">
        <f t="shared" si="127"/>
        <v>#NUM!</v>
      </c>
      <c r="J387" s="8"/>
      <c r="K387" s="2" t="str">
        <f t="shared" si="128"/>
        <v>-</v>
      </c>
      <c r="L387" s="2" t="str">
        <f t="shared" si="129"/>
        <v>-</v>
      </c>
      <c r="M387" s="2" t="str">
        <f t="shared" si="130"/>
        <v>-</v>
      </c>
      <c r="N387" s="2"/>
      <c r="O387" s="2" t="str">
        <f t="shared" si="131"/>
        <v>-</v>
      </c>
      <c r="P387" s="1"/>
      <c r="Q387" s="1"/>
      <c r="R387" s="1"/>
      <c r="S387" s="1"/>
      <c r="T387" s="1"/>
      <c r="U387" s="1"/>
      <c r="V387" s="161"/>
      <c r="W387" s="1"/>
      <c r="X387" s="1"/>
      <c r="Y387" s="1"/>
      <c r="Z387" s="1"/>
      <c r="AA387" s="1"/>
      <c r="AB387" s="1"/>
      <c r="AC387" s="1"/>
      <c r="AD387" s="1"/>
      <c r="AI387" t="str">
        <f t="shared" si="119"/>
        <v>Howland</v>
      </c>
      <c r="AJ387" t="s">
        <v>865</v>
      </c>
      <c r="AK387" s="182">
        <v>2</v>
      </c>
      <c r="AN387" s="97">
        <v>23</v>
      </c>
      <c r="AO387" s="99">
        <v>19</v>
      </c>
      <c r="AP387" s="99">
        <v>155</v>
      </c>
      <c r="AQ387" s="106">
        <v>34190</v>
      </c>
      <c r="AR387" s="106">
        <f t="shared" si="124"/>
        <v>23019</v>
      </c>
      <c r="AS387" t="s">
        <v>1711</v>
      </c>
      <c r="AT387" s="109">
        <f t="shared" si="125"/>
        <v>2334190</v>
      </c>
      <c r="AW387">
        <v>35.340000000000003</v>
      </c>
      <c r="AX387">
        <v>0.7</v>
      </c>
      <c r="AY387">
        <v>34.65</v>
      </c>
      <c r="BF387" s="117"/>
      <c r="BI387" s="117"/>
      <c r="BJ387" s="117"/>
      <c r="BV387" s="1"/>
    </row>
    <row r="388" spans="1:74" hidden="1" outlineLevel="1">
      <c r="A388" t="s">
        <v>1386</v>
      </c>
      <c r="B388" s="9" t="s">
        <v>958</v>
      </c>
      <c r="C388" s="1">
        <f t="shared" si="126"/>
        <v>0</v>
      </c>
      <c r="D388" s="7" t="e">
        <f t="shared" si="120"/>
        <v>#N/A</v>
      </c>
      <c r="E388" s="7" t="e">
        <f t="shared" si="121"/>
        <v>#N/A</v>
      </c>
      <c r="F388" s="7">
        <f t="shared" si="122"/>
        <v>0</v>
      </c>
      <c r="G388" s="7">
        <f t="shared" si="132"/>
        <v>0</v>
      </c>
      <c r="H388" s="49" t="e">
        <f t="shared" si="123"/>
        <v>#NUM!</v>
      </c>
      <c r="I388" s="177" t="e">
        <f t="shared" si="127"/>
        <v>#NUM!</v>
      </c>
      <c r="J388" s="8"/>
      <c r="K388" s="2" t="str">
        <f t="shared" si="128"/>
        <v>-</v>
      </c>
      <c r="L388" s="2" t="str">
        <f t="shared" si="129"/>
        <v>-</v>
      </c>
      <c r="M388" s="2" t="str">
        <f t="shared" si="130"/>
        <v>-</v>
      </c>
      <c r="N388" s="2"/>
      <c r="O388" s="2" t="str">
        <f t="shared" si="131"/>
        <v>-</v>
      </c>
      <c r="P388" s="1"/>
      <c r="Q388" s="1"/>
      <c r="R388" s="1"/>
      <c r="S388" s="1"/>
      <c r="T388" s="1"/>
      <c r="U388" s="1"/>
      <c r="V388" s="161"/>
      <c r="W388" s="1"/>
      <c r="X388" s="1"/>
      <c r="Y388" s="1"/>
      <c r="Z388" s="1"/>
      <c r="AA388" s="1"/>
      <c r="AB388" s="1"/>
      <c r="AC388" s="1"/>
      <c r="AD388" s="1"/>
      <c r="AI388" t="str">
        <f t="shared" si="119"/>
        <v>Hudson</v>
      </c>
      <c r="AJ388" t="s">
        <v>865</v>
      </c>
      <c r="AK388" s="182">
        <v>2</v>
      </c>
      <c r="AN388" s="97">
        <v>23</v>
      </c>
      <c r="AO388" s="99">
        <v>19</v>
      </c>
      <c r="AP388" s="99">
        <v>160</v>
      </c>
      <c r="AQ388" s="106">
        <v>34365</v>
      </c>
      <c r="AR388" s="106">
        <f t="shared" si="124"/>
        <v>23019</v>
      </c>
      <c r="AS388" t="s">
        <v>1711</v>
      </c>
      <c r="AT388" s="109">
        <f t="shared" si="125"/>
        <v>2334365</v>
      </c>
      <c r="AW388">
        <v>40.19</v>
      </c>
      <c r="AX388">
        <v>2.38</v>
      </c>
      <c r="AY388">
        <v>37.81</v>
      </c>
      <c r="BF388" s="117"/>
      <c r="BI388" s="117"/>
      <c r="BJ388" s="117"/>
      <c r="BV388" s="1"/>
    </row>
    <row r="389" spans="1:74" hidden="1" outlineLevel="1">
      <c r="A389" s="34" t="s">
        <v>214</v>
      </c>
      <c r="B389" s="9" t="s">
        <v>958</v>
      </c>
      <c r="C389" s="1">
        <f t="shared" si="126"/>
        <v>0</v>
      </c>
      <c r="D389" s="7" t="e">
        <f t="shared" si="120"/>
        <v>#N/A</v>
      </c>
      <c r="E389" s="7" t="e">
        <f t="shared" si="121"/>
        <v>#N/A</v>
      </c>
      <c r="F389" s="7">
        <f t="shared" si="122"/>
        <v>0</v>
      </c>
      <c r="G389" s="7">
        <f t="shared" si="132"/>
        <v>0</v>
      </c>
      <c r="H389" s="49" t="e">
        <f t="shared" si="123"/>
        <v>#NUM!</v>
      </c>
      <c r="I389" s="177" t="e">
        <f t="shared" si="127"/>
        <v>#NUM!</v>
      </c>
      <c r="J389" s="8"/>
      <c r="K389" s="2" t="str">
        <f t="shared" si="128"/>
        <v>-</v>
      </c>
      <c r="L389" s="2" t="str">
        <f t="shared" si="129"/>
        <v>-</v>
      </c>
      <c r="M389" s="2" t="str">
        <f t="shared" si="130"/>
        <v>-</v>
      </c>
      <c r="N389" s="2"/>
      <c r="O389" s="2" t="str">
        <f t="shared" si="131"/>
        <v>-</v>
      </c>
      <c r="P389" s="1"/>
      <c r="Q389" s="1"/>
      <c r="R389" s="1"/>
      <c r="S389" s="1"/>
      <c r="T389" s="1"/>
      <c r="U389" s="1"/>
      <c r="V389" s="161"/>
      <c r="W389" s="1"/>
      <c r="X389" s="1"/>
      <c r="Y389" s="1"/>
      <c r="Z389" s="1"/>
      <c r="AA389" s="1"/>
      <c r="AB389" s="1"/>
      <c r="AC389" s="1"/>
      <c r="AD389" s="1"/>
      <c r="AI389" t="str">
        <f t="shared" si="119"/>
        <v>Indian Purchase T3 T4</v>
      </c>
      <c r="AJ389" t="s">
        <v>865</v>
      </c>
      <c r="AK389" s="182">
        <v>2</v>
      </c>
      <c r="AN389" s="97">
        <v>23</v>
      </c>
      <c r="AO389" s="99">
        <v>19</v>
      </c>
      <c r="AQ389" s="106">
        <v>34450</v>
      </c>
      <c r="AR389" s="106">
        <f t="shared" si="124"/>
        <v>23019</v>
      </c>
      <c r="AS389" t="s">
        <v>1891</v>
      </c>
      <c r="AT389" s="109">
        <f t="shared" si="125"/>
        <v>2334450</v>
      </c>
      <c r="BF389" s="117"/>
      <c r="BI389" s="117"/>
      <c r="BJ389" s="117"/>
      <c r="BV389" s="1"/>
    </row>
    <row r="390" spans="1:74" hidden="1" outlineLevel="1">
      <c r="A390" t="s">
        <v>1954</v>
      </c>
      <c r="B390" s="9" t="s">
        <v>958</v>
      </c>
      <c r="C390" s="1">
        <f t="shared" si="126"/>
        <v>0</v>
      </c>
      <c r="D390" s="7" t="e">
        <f t="shared" si="120"/>
        <v>#N/A</v>
      </c>
      <c r="E390" s="7" t="e">
        <f t="shared" si="121"/>
        <v>#N/A</v>
      </c>
      <c r="F390" s="7">
        <f t="shared" si="122"/>
        <v>0</v>
      </c>
      <c r="G390" s="7">
        <f t="shared" si="132"/>
        <v>0</v>
      </c>
      <c r="H390" s="49" t="e">
        <f t="shared" si="123"/>
        <v>#NUM!</v>
      </c>
      <c r="I390" s="177" t="e">
        <f t="shared" si="127"/>
        <v>#NUM!</v>
      </c>
      <c r="J390" s="8"/>
      <c r="K390" s="2" t="str">
        <f t="shared" si="128"/>
        <v>-</v>
      </c>
      <c r="L390" s="2" t="str">
        <f t="shared" si="129"/>
        <v>-</v>
      </c>
      <c r="M390" s="2" t="str">
        <f t="shared" si="130"/>
        <v>-</v>
      </c>
      <c r="N390" s="2"/>
      <c r="O390" s="2" t="str">
        <f t="shared" si="131"/>
        <v>-</v>
      </c>
      <c r="P390" s="1"/>
      <c r="Q390" s="1"/>
      <c r="R390" s="1"/>
      <c r="S390" s="1"/>
      <c r="T390" s="1"/>
      <c r="U390" s="1"/>
      <c r="V390" s="161"/>
      <c r="W390" s="1"/>
      <c r="X390" s="1"/>
      <c r="Y390" s="1"/>
      <c r="Z390" s="1"/>
      <c r="AA390" s="1"/>
      <c r="AB390" s="1"/>
      <c r="AC390" s="1"/>
      <c r="AD390" s="1"/>
      <c r="AI390" t="str">
        <f t="shared" ref="AI390:AI452" si="133">A390</f>
        <v>Indian Township</v>
      </c>
      <c r="AJ390" t="s">
        <v>637</v>
      </c>
      <c r="AK390" s="182">
        <v>2</v>
      </c>
      <c r="AN390" s="97">
        <v>23</v>
      </c>
      <c r="AO390" s="99">
        <v>29</v>
      </c>
      <c r="AQ390" s="106">
        <v>34500</v>
      </c>
      <c r="AR390" s="106">
        <f t="shared" si="124"/>
        <v>23029</v>
      </c>
      <c r="AS390" t="s">
        <v>2547</v>
      </c>
      <c r="AT390" s="109">
        <f t="shared" si="125"/>
        <v>2334500</v>
      </c>
      <c r="BF390" s="117"/>
      <c r="BI390" s="117"/>
      <c r="BJ390" s="117"/>
      <c r="BV390" s="1"/>
    </row>
    <row r="391" spans="1:74" hidden="1" outlineLevel="1">
      <c r="A391" t="s">
        <v>3209</v>
      </c>
      <c r="B391" s="9" t="s">
        <v>958</v>
      </c>
      <c r="C391" s="1">
        <f t="shared" si="126"/>
        <v>0</v>
      </c>
      <c r="D391" s="7" t="e">
        <f t="shared" si="120"/>
        <v>#N/A</v>
      </c>
      <c r="E391" s="7" t="e">
        <f t="shared" si="121"/>
        <v>#N/A</v>
      </c>
      <c r="F391" s="7">
        <f t="shared" si="122"/>
        <v>0</v>
      </c>
      <c r="G391" s="7">
        <f t="shared" si="132"/>
        <v>0</v>
      </c>
      <c r="H391" s="49" t="e">
        <f t="shared" si="123"/>
        <v>#NUM!</v>
      </c>
      <c r="I391" s="177" t="e">
        <f t="shared" si="127"/>
        <v>#NUM!</v>
      </c>
      <c r="J391" s="8"/>
      <c r="K391" s="2" t="str">
        <f t="shared" si="128"/>
        <v>-</v>
      </c>
      <c r="L391" s="2" t="str">
        <f t="shared" si="129"/>
        <v>-</v>
      </c>
      <c r="M391" s="2" t="str">
        <f t="shared" si="130"/>
        <v>-</v>
      </c>
      <c r="N391" s="2"/>
      <c r="O391" s="2" t="str">
        <f t="shared" si="131"/>
        <v>-</v>
      </c>
      <c r="P391" s="1"/>
      <c r="Q391" s="1"/>
      <c r="R391" s="1"/>
      <c r="S391" s="1"/>
      <c r="T391" s="1"/>
      <c r="U391" s="1"/>
      <c r="V391" s="161"/>
      <c r="W391" s="1"/>
      <c r="X391" s="1"/>
      <c r="Y391" s="1"/>
      <c r="Z391" s="1"/>
      <c r="AA391" s="1"/>
      <c r="AB391" s="1"/>
      <c r="AC391" s="1"/>
      <c r="AD391" s="1"/>
      <c r="AI391" t="str">
        <f t="shared" si="133"/>
        <v>Industry</v>
      </c>
      <c r="AJ391" t="s">
        <v>2409</v>
      </c>
      <c r="AK391" s="182">
        <v>2</v>
      </c>
      <c r="AN391" s="97">
        <v>23</v>
      </c>
      <c r="AO391" s="99">
        <v>7</v>
      </c>
      <c r="AP391" s="99">
        <v>40</v>
      </c>
      <c r="AQ391" s="106">
        <v>34820</v>
      </c>
      <c r="AR391" s="106">
        <f t="shared" si="124"/>
        <v>23007</v>
      </c>
      <c r="AS391" t="s">
        <v>1711</v>
      </c>
      <c r="AT391" s="109">
        <f t="shared" si="125"/>
        <v>2334820</v>
      </c>
      <c r="AW391">
        <v>31.2</v>
      </c>
      <c r="AX391">
        <v>1.23</v>
      </c>
      <c r="AY391">
        <v>29.98</v>
      </c>
      <c r="BF391" s="117"/>
      <c r="BI391" s="117"/>
      <c r="BJ391" s="117"/>
      <c r="BV391" s="1"/>
    </row>
    <row r="392" spans="1:74" hidden="1" outlineLevel="1">
      <c r="A392" t="s">
        <v>2462</v>
      </c>
      <c r="B392" s="9" t="s">
        <v>958</v>
      </c>
      <c r="C392" s="1">
        <f t="shared" si="126"/>
        <v>0</v>
      </c>
      <c r="D392" s="7" t="e">
        <f t="shared" si="120"/>
        <v>#N/A</v>
      </c>
      <c r="E392" s="7" t="e">
        <f t="shared" si="121"/>
        <v>#N/A</v>
      </c>
      <c r="F392" s="7">
        <f t="shared" si="122"/>
        <v>0</v>
      </c>
      <c r="G392" s="7">
        <f t="shared" si="132"/>
        <v>0</v>
      </c>
      <c r="H392" s="49" t="e">
        <f t="shared" si="123"/>
        <v>#NUM!</v>
      </c>
      <c r="I392" s="177" t="e">
        <f t="shared" si="127"/>
        <v>#NUM!</v>
      </c>
      <c r="J392" s="8"/>
      <c r="K392" s="2" t="str">
        <f t="shared" si="128"/>
        <v>-</v>
      </c>
      <c r="L392" s="2" t="str">
        <f t="shared" si="129"/>
        <v>-</v>
      </c>
      <c r="M392" s="2" t="str">
        <f t="shared" si="130"/>
        <v>-</v>
      </c>
      <c r="N392" s="2"/>
      <c r="O392" s="2" t="str">
        <f t="shared" si="131"/>
        <v>-</v>
      </c>
      <c r="P392" s="1"/>
      <c r="Q392" s="1"/>
      <c r="R392" s="1"/>
      <c r="S392" s="1"/>
      <c r="T392" s="1"/>
      <c r="U392" s="1"/>
      <c r="V392" s="161"/>
      <c r="W392" s="1"/>
      <c r="X392" s="1"/>
      <c r="Y392" s="1"/>
      <c r="Z392" s="1"/>
      <c r="AA392" s="1"/>
      <c r="AB392" s="1"/>
      <c r="AC392" s="1"/>
      <c r="AD392" s="1"/>
      <c r="AI392" t="str">
        <f t="shared" si="133"/>
        <v>Island Falls</v>
      </c>
      <c r="AJ392" t="s">
        <v>2860</v>
      </c>
      <c r="AK392" s="182">
        <v>2</v>
      </c>
      <c r="AN392" s="97">
        <v>23</v>
      </c>
      <c r="AO392" s="99">
        <v>3</v>
      </c>
      <c r="AP392" s="99">
        <v>155</v>
      </c>
      <c r="AQ392" s="106">
        <v>35065</v>
      </c>
      <c r="AR392" s="106">
        <f t="shared" si="124"/>
        <v>23003</v>
      </c>
      <c r="AS392" t="s">
        <v>1711</v>
      </c>
      <c r="AT392" s="109">
        <f t="shared" si="125"/>
        <v>2335065</v>
      </c>
      <c r="AW392">
        <v>40.47</v>
      </c>
      <c r="AX392">
        <v>4.59</v>
      </c>
      <c r="AY392">
        <v>35.880000000000003</v>
      </c>
      <c r="BF392" s="117"/>
      <c r="BI392" s="117"/>
      <c r="BJ392" s="117"/>
      <c r="BV392" s="1"/>
    </row>
    <row r="393" spans="1:74" hidden="1" outlineLevel="1">
      <c r="A393" t="s">
        <v>2279</v>
      </c>
      <c r="B393" s="9" t="s">
        <v>958</v>
      </c>
      <c r="C393" s="1">
        <f t="shared" si="126"/>
        <v>0</v>
      </c>
      <c r="D393" s="7" t="e">
        <f t="shared" si="120"/>
        <v>#N/A</v>
      </c>
      <c r="E393" s="7" t="e">
        <f t="shared" si="121"/>
        <v>#N/A</v>
      </c>
      <c r="F393" s="7">
        <f t="shared" si="122"/>
        <v>0</v>
      </c>
      <c r="G393" s="7">
        <f t="shared" si="132"/>
        <v>0</v>
      </c>
      <c r="H393" s="49" t="e">
        <f t="shared" si="123"/>
        <v>#NUM!</v>
      </c>
      <c r="I393" s="177" t="e">
        <f t="shared" si="127"/>
        <v>#NUM!</v>
      </c>
      <c r="J393" s="8"/>
      <c r="K393" s="2" t="str">
        <f t="shared" si="128"/>
        <v>-</v>
      </c>
      <c r="L393" s="2" t="str">
        <f t="shared" si="129"/>
        <v>-</v>
      </c>
      <c r="M393" s="2" t="str">
        <f t="shared" si="130"/>
        <v>-</v>
      </c>
      <c r="N393" s="2"/>
      <c r="O393" s="2" t="str">
        <f t="shared" si="131"/>
        <v>-</v>
      </c>
      <c r="P393" s="1"/>
      <c r="Q393" s="1"/>
      <c r="R393" s="1"/>
      <c r="S393" s="1"/>
      <c r="T393" s="1"/>
      <c r="U393" s="1"/>
      <c r="V393" s="161"/>
      <c r="W393" s="1"/>
      <c r="X393" s="1"/>
      <c r="Y393" s="1"/>
      <c r="Z393" s="1"/>
      <c r="AA393" s="1"/>
      <c r="AB393" s="1"/>
      <c r="AC393" s="1"/>
      <c r="AD393" s="1"/>
      <c r="AI393" t="str">
        <f t="shared" si="133"/>
        <v>Isle Au Haut</v>
      </c>
      <c r="AJ393" t="s">
        <v>786</v>
      </c>
      <c r="AK393" s="182">
        <v>1</v>
      </c>
      <c r="AN393" s="97">
        <v>23</v>
      </c>
      <c r="AO393" s="99">
        <v>13</v>
      </c>
      <c r="AP393" s="99">
        <v>30</v>
      </c>
      <c r="AQ393" s="106">
        <v>35135</v>
      </c>
      <c r="AR393" s="106">
        <f t="shared" si="124"/>
        <v>23013</v>
      </c>
      <c r="AS393" t="s">
        <v>1711</v>
      </c>
      <c r="AT393" s="109">
        <f t="shared" si="125"/>
        <v>2335135</v>
      </c>
      <c r="AW393">
        <v>109.62</v>
      </c>
      <c r="AX393">
        <v>96.94</v>
      </c>
      <c r="AY393">
        <v>12.67</v>
      </c>
      <c r="BF393" s="117"/>
      <c r="BI393" s="117"/>
      <c r="BJ393" s="117"/>
      <c r="BV393" s="1"/>
    </row>
    <row r="394" spans="1:74" hidden="1" outlineLevel="1">
      <c r="A394" t="s">
        <v>3112</v>
      </c>
      <c r="B394" s="9" t="s">
        <v>958</v>
      </c>
      <c r="C394" s="1">
        <f t="shared" si="126"/>
        <v>0</v>
      </c>
      <c r="D394" s="7" t="e">
        <f t="shared" si="120"/>
        <v>#N/A</v>
      </c>
      <c r="E394" s="7" t="e">
        <f t="shared" si="121"/>
        <v>#N/A</v>
      </c>
      <c r="F394" s="7">
        <f t="shared" si="122"/>
        <v>0</v>
      </c>
      <c r="G394" s="7">
        <f t="shared" si="132"/>
        <v>0</v>
      </c>
      <c r="H394" s="49" t="e">
        <f t="shared" si="123"/>
        <v>#NUM!</v>
      </c>
      <c r="I394" s="177" t="e">
        <f t="shared" si="127"/>
        <v>#NUM!</v>
      </c>
      <c r="J394" s="8"/>
      <c r="K394" s="2" t="str">
        <f t="shared" si="128"/>
        <v>-</v>
      </c>
      <c r="L394" s="2" t="str">
        <f t="shared" si="129"/>
        <v>-</v>
      </c>
      <c r="M394" s="2" t="str">
        <f t="shared" si="130"/>
        <v>-</v>
      </c>
      <c r="N394" s="2"/>
      <c r="O394" s="2" t="str">
        <f t="shared" si="131"/>
        <v>-</v>
      </c>
      <c r="P394" s="1"/>
      <c r="Q394" s="1"/>
      <c r="R394" s="1"/>
      <c r="S394" s="1"/>
      <c r="T394" s="1"/>
      <c r="U394" s="1"/>
      <c r="V394" s="161"/>
      <c r="W394" s="1"/>
      <c r="X394" s="1"/>
      <c r="Y394" s="1"/>
      <c r="Z394" s="1"/>
      <c r="AA394" s="1"/>
      <c r="AB394" s="1"/>
      <c r="AC394" s="1"/>
      <c r="AD394" s="1"/>
      <c r="AI394" t="str">
        <f t="shared" si="133"/>
        <v>Islesboro</v>
      </c>
      <c r="AJ394" t="s">
        <v>2259</v>
      </c>
      <c r="AK394" s="182">
        <v>2</v>
      </c>
      <c r="AN394" s="97">
        <v>23</v>
      </c>
      <c r="AO394" s="99">
        <v>27</v>
      </c>
      <c r="AP394" s="99">
        <v>35</v>
      </c>
      <c r="AQ394" s="106">
        <v>35240</v>
      </c>
      <c r="AR394" s="106">
        <f t="shared" si="124"/>
        <v>23027</v>
      </c>
      <c r="AS394" t="s">
        <v>1711</v>
      </c>
      <c r="AT394" s="109">
        <f t="shared" si="125"/>
        <v>2335240</v>
      </c>
      <c r="AW394">
        <v>68.930000000000007</v>
      </c>
      <c r="AX394">
        <v>54.67</v>
      </c>
      <c r="AY394">
        <v>14.25</v>
      </c>
      <c r="BF394" s="117"/>
      <c r="BI394" s="117"/>
      <c r="BJ394" s="117"/>
      <c r="BV394" s="1"/>
    </row>
    <row r="395" spans="1:74" hidden="1" outlineLevel="1">
      <c r="A395" t="s">
        <v>2553</v>
      </c>
      <c r="B395" s="9" t="s">
        <v>958</v>
      </c>
      <c r="C395" s="1">
        <f t="shared" si="126"/>
        <v>0</v>
      </c>
      <c r="D395" s="7" t="e">
        <f t="shared" si="120"/>
        <v>#N/A</v>
      </c>
      <c r="E395" s="7" t="e">
        <f t="shared" si="121"/>
        <v>#N/A</v>
      </c>
      <c r="F395" s="7">
        <f t="shared" si="122"/>
        <v>0</v>
      </c>
      <c r="G395" s="7">
        <f t="shared" si="132"/>
        <v>0</v>
      </c>
      <c r="H395" s="49" t="e">
        <f t="shared" si="123"/>
        <v>#NUM!</v>
      </c>
      <c r="I395" s="177" t="e">
        <f t="shared" si="127"/>
        <v>#NUM!</v>
      </c>
      <c r="J395" s="8"/>
      <c r="K395" s="2" t="str">
        <f t="shared" si="128"/>
        <v>-</v>
      </c>
      <c r="L395" s="2" t="str">
        <f t="shared" si="129"/>
        <v>-</v>
      </c>
      <c r="M395" s="2" t="str">
        <f t="shared" si="130"/>
        <v>-</v>
      </c>
      <c r="N395" s="2"/>
      <c r="O395" s="2" t="str">
        <f t="shared" si="131"/>
        <v>-</v>
      </c>
      <c r="P395" s="1"/>
      <c r="Q395" s="1"/>
      <c r="R395" s="1"/>
      <c r="S395" s="1"/>
      <c r="T395" s="1"/>
      <c r="U395" s="1"/>
      <c r="V395" s="161"/>
      <c r="W395" s="1"/>
      <c r="X395" s="1"/>
      <c r="Y395" s="1"/>
      <c r="Z395" s="1"/>
      <c r="AA395" s="1"/>
      <c r="AB395" s="1"/>
      <c r="AC395" s="1"/>
      <c r="AD395" s="1"/>
      <c r="AI395" t="str">
        <f t="shared" si="133"/>
        <v>Jackman</v>
      </c>
      <c r="AJ395" t="s">
        <v>411</v>
      </c>
      <c r="AK395" s="182">
        <v>2</v>
      </c>
      <c r="AN395" s="97">
        <v>23</v>
      </c>
      <c r="AO395" s="99">
        <v>25</v>
      </c>
      <c r="AP395" s="99">
        <v>80</v>
      </c>
      <c r="AQ395" s="106">
        <v>35345</v>
      </c>
      <c r="AR395" s="106">
        <f t="shared" si="124"/>
        <v>23025</v>
      </c>
      <c r="AS395" t="s">
        <v>1711</v>
      </c>
      <c r="AT395" s="109">
        <f t="shared" si="125"/>
        <v>2335345</v>
      </c>
      <c r="AW395">
        <v>42.2</v>
      </c>
      <c r="AX395">
        <v>1.17</v>
      </c>
      <c r="AY395">
        <v>41.03</v>
      </c>
      <c r="BF395" s="117"/>
      <c r="BI395" s="117"/>
      <c r="BJ395" s="117"/>
      <c r="BV395" s="1"/>
    </row>
    <row r="396" spans="1:74" hidden="1" outlineLevel="1">
      <c r="A396" t="s">
        <v>3011</v>
      </c>
      <c r="B396" s="9" t="s">
        <v>958</v>
      </c>
      <c r="C396" s="1">
        <f t="shared" si="126"/>
        <v>0</v>
      </c>
      <c r="D396" s="7" t="e">
        <f t="shared" si="120"/>
        <v>#N/A</v>
      </c>
      <c r="E396" s="7" t="e">
        <f t="shared" si="121"/>
        <v>#N/A</v>
      </c>
      <c r="F396" s="7">
        <f t="shared" si="122"/>
        <v>0</v>
      </c>
      <c r="G396" s="7">
        <f t="shared" si="132"/>
        <v>0</v>
      </c>
      <c r="H396" s="49" t="e">
        <f t="shared" si="123"/>
        <v>#NUM!</v>
      </c>
      <c r="I396" s="177" t="e">
        <f t="shared" si="127"/>
        <v>#NUM!</v>
      </c>
      <c r="J396" s="8"/>
      <c r="K396" s="2" t="str">
        <f t="shared" si="128"/>
        <v>-</v>
      </c>
      <c r="L396" s="2" t="str">
        <f t="shared" si="129"/>
        <v>-</v>
      </c>
      <c r="M396" s="2" t="str">
        <f t="shared" si="130"/>
        <v>-</v>
      </c>
      <c r="N396" s="2"/>
      <c r="O396" s="2" t="str">
        <f t="shared" si="131"/>
        <v>-</v>
      </c>
      <c r="P396" s="1"/>
      <c r="Q396" s="1"/>
      <c r="R396" s="1"/>
      <c r="S396" s="1"/>
      <c r="T396" s="1"/>
      <c r="U396" s="1"/>
      <c r="V396" s="161"/>
      <c r="W396" s="1"/>
      <c r="X396" s="1"/>
      <c r="Y396" s="1"/>
      <c r="Z396" s="1"/>
      <c r="AA396" s="1"/>
      <c r="AB396" s="1"/>
      <c r="AC396" s="1"/>
      <c r="AD396" s="1"/>
      <c r="AI396" t="str">
        <f t="shared" si="133"/>
        <v>Jackson</v>
      </c>
      <c r="AJ396" t="s">
        <v>2259</v>
      </c>
      <c r="AK396" s="182">
        <v>2</v>
      </c>
      <c r="AN396" s="97">
        <v>23</v>
      </c>
      <c r="AO396" s="99">
        <v>27</v>
      </c>
      <c r="AP396" s="99">
        <v>40</v>
      </c>
      <c r="AQ396" s="106">
        <v>35450</v>
      </c>
      <c r="AR396" s="106">
        <f t="shared" si="124"/>
        <v>23027</v>
      </c>
      <c r="AS396" t="s">
        <v>1711</v>
      </c>
      <c r="AT396" s="109">
        <f t="shared" si="125"/>
        <v>2335450</v>
      </c>
      <c r="AW396">
        <v>25.32</v>
      </c>
      <c r="AX396">
        <v>0.12</v>
      </c>
      <c r="AY396">
        <v>25.21</v>
      </c>
      <c r="BF396" s="117"/>
      <c r="BI396" s="117"/>
      <c r="BJ396" s="117"/>
      <c r="BV396" s="1"/>
    </row>
    <row r="397" spans="1:74" hidden="1" outlineLevel="1">
      <c r="A397" t="s">
        <v>116</v>
      </c>
      <c r="B397" s="9" t="s">
        <v>958</v>
      </c>
      <c r="C397" s="1">
        <f t="shared" si="126"/>
        <v>0</v>
      </c>
      <c r="D397" s="7" t="e">
        <f t="shared" si="120"/>
        <v>#N/A</v>
      </c>
      <c r="E397" s="7" t="e">
        <f t="shared" si="121"/>
        <v>#N/A</v>
      </c>
      <c r="F397" s="7">
        <f t="shared" si="122"/>
        <v>0</v>
      </c>
      <c r="G397" s="7">
        <f t="shared" si="132"/>
        <v>0</v>
      </c>
      <c r="H397" s="49" t="e">
        <f t="shared" si="123"/>
        <v>#NUM!</v>
      </c>
      <c r="I397" s="177" t="e">
        <f t="shared" si="127"/>
        <v>#NUM!</v>
      </c>
      <c r="J397" s="8"/>
      <c r="K397" s="2" t="str">
        <f t="shared" si="128"/>
        <v>-</v>
      </c>
      <c r="L397" s="2" t="str">
        <f t="shared" si="129"/>
        <v>-</v>
      </c>
      <c r="M397" s="2" t="str">
        <f t="shared" si="130"/>
        <v>-</v>
      </c>
      <c r="N397" s="2"/>
      <c r="O397" s="2" t="str">
        <f t="shared" si="131"/>
        <v>-</v>
      </c>
      <c r="P397" s="1"/>
      <c r="Q397" s="1"/>
      <c r="R397" s="1"/>
      <c r="S397" s="1"/>
      <c r="T397" s="1"/>
      <c r="U397" s="1"/>
      <c r="V397" s="161"/>
      <c r="W397" s="1"/>
      <c r="X397" s="1"/>
      <c r="Y397" s="1"/>
      <c r="Z397" s="1"/>
      <c r="AA397" s="1"/>
      <c r="AB397" s="1"/>
      <c r="AC397" s="1"/>
      <c r="AD397" s="1"/>
      <c r="AI397" t="str">
        <f t="shared" si="133"/>
        <v>Jay</v>
      </c>
      <c r="AJ397" t="s">
        <v>2409</v>
      </c>
      <c r="AK397" s="182">
        <v>2</v>
      </c>
      <c r="AN397" s="97">
        <v>23</v>
      </c>
      <c r="AO397" s="99">
        <v>7</v>
      </c>
      <c r="AP397" s="99">
        <v>45</v>
      </c>
      <c r="AQ397" s="106">
        <v>35625</v>
      </c>
      <c r="AR397" s="106">
        <f t="shared" si="124"/>
        <v>23007</v>
      </c>
      <c r="AS397" t="s">
        <v>1711</v>
      </c>
      <c r="AT397" s="109">
        <f t="shared" si="125"/>
        <v>2335625</v>
      </c>
      <c r="AW397">
        <v>49.24</v>
      </c>
      <c r="AX397">
        <v>0.78</v>
      </c>
      <c r="AY397">
        <v>48.46</v>
      </c>
      <c r="BF397" s="117"/>
      <c r="BI397" s="117"/>
      <c r="BJ397" s="117"/>
      <c r="BV397" s="1"/>
    </row>
    <row r="398" spans="1:74" hidden="1" outlineLevel="1">
      <c r="A398" t="s">
        <v>2461</v>
      </c>
      <c r="B398" s="9" t="s">
        <v>958</v>
      </c>
      <c r="C398" s="1">
        <f t="shared" si="126"/>
        <v>0</v>
      </c>
      <c r="D398" s="7" t="e">
        <f t="shared" si="120"/>
        <v>#N/A</v>
      </c>
      <c r="E398" s="7" t="e">
        <f t="shared" si="121"/>
        <v>#N/A</v>
      </c>
      <c r="F398" s="7">
        <f t="shared" si="122"/>
        <v>0</v>
      </c>
      <c r="G398" s="7">
        <f t="shared" si="132"/>
        <v>0</v>
      </c>
      <c r="H398" s="49" t="e">
        <f t="shared" si="123"/>
        <v>#NUM!</v>
      </c>
      <c r="I398" s="177" t="e">
        <f t="shared" si="127"/>
        <v>#NUM!</v>
      </c>
      <c r="J398" s="8"/>
      <c r="K398" s="2" t="str">
        <f t="shared" si="128"/>
        <v>-</v>
      </c>
      <c r="L398" s="2" t="str">
        <f t="shared" si="129"/>
        <v>-</v>
      </c>
      <c r="M398" s="2" t="str">
        <f t="shared" si="130"/>
        <v>-</v>
      </c>
      <c r="N398" s="2"/>
      <c r="O398" s="2" t="str">
        <f t="shared" si="131"/>
        <v>-</v>
      </c>
      <c r="P398" s="1"/>
      <c r="Q398" s="1"/>
      <c r="R398" s="1"/>
      <c r="S398" s="1"/>
      <c r="T398" s="1"/>
      <c r="U398" s="1"/>
      <c r="V398" s="161"/>
      <c r="W398" s="1"/>
      <c r="X398" s="1"/>
      <c r="Y398" s="1"/>
      <c r="Z398" s="1"/>
      <c r="AA398" s="1"/>
      <c r="AB398" s="1"/>
      <c r="AC398" s="1"/>
      <c r="AD398" s="1"/>
      <c r="AI398" t="str">
        <f t="shared" si="133"/>
        <v>Jefferson</v>
      </c>
      <c r="AJ398" t="s">
        <v>223</v>
      </c>
      <c r="AK398" s="182">
        <v>1</v>
      </c>
      <c r="AN398" s="97">
        <v>23</v>
      </c>
      <c r="AO398" s="99">
        <v>15</v>
      </c>
      <c r="AP398" s="99">
        <v>50</v>
      </c>
      <c r="AQ398" s="106">
        <v>35695</v>
      </c>
      <c r="AR398" s="106">
        <f t="shared" si="124"/>
        <v>23015</v>
      </c>
      <c r="AS398" t="s">
        <v>1711</v>
      </c>
      <c r="AT398" s="109">
        <f t="shared" si="125"/>
        <v>2335695</v>
      </c>
      <c r="AW398">
        <v>58.64</v>
      </c>
      <c r="AX398">
        <v>5.96</v>
      </c>
      <c r="AY398">
        <v>52.69</v>
      </c>
      <c r="BF398" s="117"/>
      <c r="BI398" s="117"/>
      <c r="BJ398" s="117"/>
      <c r="BV398" s="1"/>
    </row>
    <row r="399" spans="1:74" hidden="1" outlineLevel="1">
      <c r="A399" t="s">
        <v>765</v>
      </c>
      <c r="B399" s="9" t="s">
        <v>958</v>
      </c>
      <c r="C399" s="1">
        <f t="shared" si="126"/>
        <v>0</v>
      </c>
      <c r="D399" s="7" t="e">
        <f t="shared" si="120"/>
        <v>#N/A</v>
      </c>
      <c r="E399" s="7" t="e">
        <f t="shared" si="121"/>
        <v>#N/A</v>
      </c>
      <c r="F399" s="7">
        <f t="shared" si="122"/>
        <v>0</v>
      </c>
      <c r="G399" s="7">
        <f t="shared" si="132"/>
        <v>0</v>
      </c>
      <c r="H399" s="49" t="e">
        <f t="shared" si="123"/>
        <v>#NUM!</v>
      </c>
      <c r="I399" s="177" t="e">
        <f t="shared" si="127"/>
        <v>#NUM!</v>
      </c>
      <c r="J399" s="8"/>
      <c r="K399" s="2" t="str">
        <f t="shared" si="128"/>
        <v>-</v>
      </c>
      <c r="L399" s="2" t="str">
        <f t="shared" si="129"/>
        <v>-</v>
      </c>
      <c r="M399" s="2" t="str">
        <f t="shared" si="130"/>
        <v>-</v>
      </c>
      <c r="N399" s="2"/>
      <c r="O399" s="2" t="str">
        <f t="shared" si="131"/>
        <v>-</v>
      </c>
      <c r="P399" s="1"/>
      <c r="Q399" s="1"/>
      <c r="R399" s="1"/>
      <c r="S399" s="1"/>
      <c r="T399" s="1"/>
      <c r="U399" s="1"/>
      <c r="V399" s="161"/>
      <c r="W399" s="1"/>
      <c r="X399" s="1"/>
      <c r="Y399" s="1"/>
      <c r="Z399" s="1"/>
      <c r="AA399" s="1"/>
      <c r="AB399" s="1"/>
      <c r="AC399" s="1"/>
      <c r="AD399" s="1"/>
      <c r="AI399" t="str">
        <f t="shared" si="133"/>
        <v>Jonesboro</v>
      </c>
      <c r="AJ399" t="s">
        <v>637</v>
      </c>
      <c r="AK399" s="182">
        <v>2</v>
      </c>
      <c r="AN399" s="97">
        <v>23</v>
      </c>
      <c r="AO399" s="99">
        <v>29</v>
      </c>
      <c r="AP399" s="99">
        <v>115</v>
      </c>
      <c r="AQ399" s="106">
        <v>35905</v>
      </c>
      <c r="AR399" s="106">
        <f t="shared" si="124"/>
        <v>23029</v>
      </c>
      <c r="AS399" t="s">
        <v>1711</v>
      </c>
      <c r="AT399" s="109">
        <f t="shared" si="125"/>
        <v>2335905</v>
      </c>
      <c r="AW399">
        <v>38.43</v>
      </c>
      <c r="AX399">
        <v>1.75</v>
      </c>
      <c r="AY399">
        <v>36.67</v>
      </c>
      <c r="BF399" s="117"/>
      <c r="BI399" s="117"/>
      <c r="BJ399" s="117"/>
      <c r="BV399" s="1"/>
    </row>
    <row r="400" spans="1:74" hidden="1" outlineLevel="1">
      <c r="A400" t="s">
        <v>2845</v>
      </c>
      <c r="B400" s="9" t="s">
        <v>958</v>
      </c>
      <c r="C400" s="1">
        <f t="shared" si="126"/>
        <v>0</v>
      </c>
      <c r="D400" s="7" t="e">
        <f t="shared" si="120"/>
        <v>#N/A</v>
      </c>
      <c r="E400" s="7" t="e">
        <f t="shared" si="121"/>
        <v>#N/A</v>
      </c>
      <c r="F400" s="7">
        <f t="shared" si="122"/>
        <v>0</v>
      </c>
      <c r="G400" s="7">
        <f t="shared" si="132"/>
        <v>0</v>
      </c>
      <c r="H400" s="49" t="e">
        <f t="shared" si="123"/>
        <v>#NUM!</v>
      </c>
      <c r="I400" s="177" t="e">
        <f t="shared" si="127"/>
        <v>#NUM!</v>
      </c>
      <c r="J400" s="8"/>
      <c r="K400" s="2" t="str">
        <f t="shared" si="128"/>
        <v>-</v>
      </c>
      <c r="L400" s="2" t="str">
        <f t="shared" si="129"/>
        <v>-</v>
      </c>
      <c r="M400" s="2" t="str">
        <f t="shared" si="130"/>
        <v>-</v>
      </c>
      <c r="N400" s="2"/>
      <c r="O400" s="2" t="str">
        <f t="shared" si="131"/>
        <v>-</v>
      </c>
      <c r="P400" s="1"/>
      <c r="Q400" s="1"/>
      <c r="R400" s="1"/>
      <c r="S400" s="1"/>
      <c r="T400" s="1"/>
      <c r="U400" s="1"/>
      <c r="V400" s="161"/>
      <c r="W400" s="1"/>
      <c r="X400" s="1"/>
      <c r="Y400" s="1"/>
      <c r="Z400" s="1"/>
      <c r="AA400" s="1"/>
      <c r="AB400" s="1"/>
      <c r="AC400" s="1"/>
      <c r="AD400" s="1"/>
      <c r="AI400" t="str">
        <f t="shared" si="133"/>
        <v>Jonesport</v>
      </c>
      <c r="AJ400" t="s">
        <v>637</v>
      </c>
      <c r="AK400" s="182">
        <v>2</v>
      </c>
      <c r="AN400" s="97">
        <v>23</v>
      </c>
      <c r="AO400" s="99">
        <v>29</v>
      </c>
      <c r="AP400" s="99">
        <v>120</v>
      </c>
      <c r="AQ400" s="106">
        <v>36010</v>
      </c>
      <c r="AR400" s="106">
        <f t="shared" si="124"/>
        <v>23029</v>
      </c>
      <c r="AS400" t="s">
        <v>1711</v>
      </c>
      <c r="AT400" s="109">
        <f t="shared" si="125"/>
        <v>2336010</v>
      </c>
      <c r="AW400">
        <v>100.67</v>
      </c>
      <c r="AX400">
        <v>72.16</v>
      </c>
      <c r="AY400">
        <v>28.51</v>
      </c>
      <c r="BF400" s="117"/>
      <c r="BI400" s="117"/>
      <c r="BJ400" s="117"/>
      <c r="BV400" s="1"/>
    </row>
    <row r="401" spans="1:74" hidden="1" outlineLevel="1">
      <c r="A401" t="s">
        <v>2901</v>
      </c>
      <c r="B401" s="9" t="s">
        <v>958</v>
      </c>
      <c r="C401" s="1">
        <f t="shared" si="126"/>
        <v>0</v>
      </c>
      <c r="D401" s="7" t="e">
        <f t="shared" si="120"/>
        <v>#N/A</v>
      </c>
      <c r="E401" s="7" t="e">
        <f t="shared" si="121"/>
        <v>#N/A</v>
      </c>
      <c r="F401" s="7">
        <f t="shared" si="122"/>
        <v>0</v>
      </c>
      <c r="G401" s="7">
        <f t="shared" si="132"/>
        <v>0</v>
      </c>
      <c r="H401" s="49" t="e">
        <f t="shared" si="123"/>
        <v>#NUM!</v>
      </c>
      <c r="I401" s="177" t="e">
        <f t="shared" si="127"/>
        <v>#NUM!</v>
      </c>
      <c r="J401" s="8"/>
      <c r="K401" s="2" t="str">
        <f t="shared" si="128"/>
        <v>-</v>
      </c>
      <c r="L401" s="2" t="str">
        <f t="shared" si="129"/>
        <v>-</v>
      </c>
      <c r="M401" s="2" t="str">
        <f t="shared" si="130"/>
        <v>-</v>
      </c>
      <c r="N401" s="2"/>
      <c r="O401" s="2" t="str">
        <f t="shared" si="131"/>
        <v>-</v>
      </c>
      <c r="P401" s="1"/>
      <c r="Q401" s="1"/>
      <c r="R401" s="1"/>
      <c r="S401" s="1"/>
      <c r="T401" s="1"/>
      <c r="U401" s="1"/>
      <c r="V401" s="161"/>
      <c r="W401" s="1"/>
      <c r="X401" s="1"/>
      <c r="Y401" s="1"/>
      <c r="Z401" s="1"/>
      <c r="AA401" s="1"/>
      <c r="AB401" s="1"/>
      <c r="AC401" s="1"/>
      <c r="AD401" s="1"/>
      <c r="AI401" t="str">
        <f t="shared" si="133"/>
        <v>Kenduskeag</v>
      </c>
      <c r="AJ401" t="s">
        <v>865</v>
      </c>
      <c r="AK401" s="182">
        <v>2</v>
      </c>
      <c r="AN401" s="97">
        <v>23</v>
      </c>
      <c r="AO401" s="99">
        <v>19</v>
      </c>
      <c r="AP401" s="99">
        <v>165</v>
      </c>
      <c r="AQ401" s="106">
        <v>36325</v>
      </c>
      <c r="AR401" s="106">
        <f t="shared" si="124"/>
        <v>23019</v>
      </c>
      <c r="AS401" t="s">
        <v>1711</v>
      </c>
      <c r="AT401" s="109">
        <f t="shared" si="125"/>
        <v>2336325</v>
      </c>
      <c r="AW401">
        <v>16.79</v>
      </c>
      <c r="AX401">
        <v>0</v>
      </c>
      <c r="AY401">
        <v>16.79</v>
      </c>
      <c r="BF401" s="117"/>
      <c r="BI401" s="117"/>
      <c r="BJ401" s="117"/>
      <c r="BV401" s="1"/>
    </row>
    <row r="402" spans="1:74" hidden="1" outlineLevel="1">
      <c r="A402" t="s">
        <v>3216</v>
      </c>
      <c r="B402" s="9" t="s">
        <v>958</v>
      </c>
      <c r="C402" s="1">
        <f t="shared" si="126"/>
        <v>0</v>
      </c>
      <c r="D402" s="7" t="e">
        <f t="shared" si="120"/>
        <v>#N/A</v>
      </c>
      <c r="E402" s="7" t="e">
        <f t="shared" si="121"/>
        <v>#N/A</v>
      </c>
      <c r="F402" s="7">
        <f t="shared" si="122"/>
        <v>0</v>
      </c>
      <c r="G402" s="7">
        <f t="shared" si="132"/>
        <v>0</v>
      </c>
      <c r="H402" s="49" t="e">
        <f t="shared" si="123"/>
        <v>#NUM!</v>
      </c>
      <c r="I402" s="177" t="e">
        <f t="shared" si="127"/>
        <v>#NUM!</v>
      </c>
      <c r="J402" s="8"/>
      <c r="K402" s="2" t="str">
        <f t="shared" si="128"/>
        <v>-</v>
      </c>
      <c r="L402" s="2" t="str">
        <f t="shared" si="129"/>
        <v>-</v>
      </c>
      <c r="M402" s="2" t="str">
        <f t="shared" si="130"/>
        <v>-</v>
      </c>
      <c r="N402" s="2"/>
      <c r="O402" s="2" t="str">
        <f t="shared" si="131"/>
        <v>-</v>
      </c>
      <c r="P402" s="1"/>
      <c r="Q402" s="1"/>
      <c r="R402" s="1"/>
      <c r="S402" s="1"/>
      <c r="T402" s="1"/>
      <c r="U402" s="1"/>
      <c r="V402" s="161"/>
      <c r="W402" s="1"/>
      <c r="X402" s="1"/>
      <c r="Y402" s="1"/>
      <c r="Z402" s="1"/>
      <c r="AA402" s="1"/>
      <c r="AB402" s="1"/>
      <c r="AC402" s="1"/>
      <c r="AD402" s="1"/>
      <c r="AI402" t="str">
        <f t="shared" si="133"/>
        <v>Kennebunk</v>
      </c>
      <c r="AJ402" t="s">
        <v>937</v>
      </c>
      <c r="AK402" s="182">
        <v>1</v>
      </c>
      <c r="AN402" s="97">
        <v>23</v>
      </c>
      <c r="AO402" s="99">
        <v>31</v>
      </c>
      <c r="AP402" s="99">
        <v>55</v>
      </c>
      <c r="AQ402" s="106">
        <v>36535</v>
      </c>
      <c r="AR402" s="106">
        <f t="shared" si="124"/>
        <v>23031</v>
      </c>
      <c r="AS402" t="s">
        <v>1711</v>
      </c>
      <c r="AT402" s="109">
        <f t="shared" si="125"/>
        <v>2336535</v>
      </c>
      <c r="AW402">
        <v>35.51</v>
      </c>
      <c r="AX402">
        <v>0.42</v>
      </c>
      <c r="AY402">
        <v>35.090000000000003</v>
      </c>
      <c r="BF402" s="117"/>
      <c r="BI402" s="117"/>
      <c r="BJ402" s="117"/>
      <c r="BV402" s="1"/>
    </row>
    <row r="403" spans="1:74" hidden="1" outlineLevel="1">
      <c r="A403" t="s">
        <v>826</v>
      </c>
      <c r="B403" s="9" t="s">
        <v>958</v>
      </c>
      <c r="C403" s="1">
        <f t="shared" si="126"/>
        <v>0</v>
      </c>
      <c r="D403" s="7" t="e">
        <f t="shared" si="120"/>
        <v>#N/A</v>
      </c>
      <c r="E403" s="7" t="e">
        <f t="shared" si="121"/>
        <v>#N/A</v>
      </c>
      <c r="F403" s="7">
        <f t="shared" si="122"/>
        <v>0</v>
      </c>
      <c r="G403" s="7">
        <f t="shared" si="132"/>
        <v>0</v>
      </c>
      <c r="H403" s="49" t="e">
        <f t="shared" si="123"/>
        <v>#NUM!</v>
      </c>
      <c r="I403" s="177" t="e">
        <f t="shared" si="127"/>
        <v>#NUM!</v>
      </c>
      <c r="J403" s="8"/>
      <c r="K403" s="2" t="str">
        <f t="shared" si="128"/>
        <v>-</v>
      </c>
      <c r="L403" s="2" t="str">
        <f t="shared" si="129"/>
        <v>-</v>
      </c>
      <c r="M403" s="2" t="str">
        <f t="shared" si="130"/>
        <v>-</v>
      </c>
      <c r="N403" s="2"/>
      <c r="O403" s="2" t="str">
        <f t="shared" si="131"/>
        <v>-</v>
      </c>
      <c r="P403" s="1"/>
      <c r="Q403" s="1"/>
      <c r="R403" s="1"/>
      <c r="S403" s="1"/>
      <c r="T403" s="1"/>
      <c r="U403" s="1"/>
      <c r="V403" s="161"/>
      <c r="W403" s="1"/>
      <c r="X403" s="1"/>
      <c r="Y403" s="1"/>
      <c r="Z403" s="1"/>
      <c r="AA403" s="1"/>
      <c r="AB403" s="1"/>
      <c r="AC403" s="1"/>
      <c r="AD403" s="1"/>
      <c r="AI403" t="str">
        <f t="shared" si="133"/>
        <v>Kennebunkport</v>
      </c>
      <c r="AJ403" t="s">
        <v>937</v>
      </c>
      <c r="AK403" s="182">
        <v>1</v>
      </c>
      <c r="AN403" s="97">
        <v>23</v>
      </c>
      <c r="AO403" s="99">
        <v>31</v>
      </c>
      <c r="AP403" s="99">
        <v>60</v>
      </c>
      <c r="AQ403" s="106">
        <v>36745</v>
      </c>
      <c r="AR403" s="106">
        <f t="shared" si="124"/>
        <v>23031</v>
      </c>
      <c r="AS403" t="s">
        <v>1711</v>
      </c>
      <c r="AT403" s="109">
        <f t="shared" si="125"/>
        <v>2336745</v>
      </c>
      <c r="AW403">
        <v>21.98</v>
      </c>
      <c r="AX403">
        <v>1.36</v>
      </c>
      <c r="AY403">
        <v>20.62</v>
      </c>
      <c r="BF403" s="117"/>
      <c r="BI403" s="117"/>
      <c r="BJ403" s="117"/>
      <c r="BV403" s="1"/>
    </row>
    <row r="404" spans="1:74" hidden="1" outlineLevel="1">
      <c r="A404" t="s">
        <v>1318</v>
      </c>
      <c r="B404" s="9" t="s">
        <v>958</v>
      </c>
      <c r="C404" s="1">
        <f t="shared" si="126"/>
        <v>0</v>
      </c>
      <c r="D404" s="7" t="e">
        <f t="shared" si="120"/>
        <v>#N/A</v>
      </c>
      <c r="E404" s="7" t="e">
        <f t="shared" si="121"/>
        <v>#N/A</v>
      </c>
      <c r="F404" s="7">
        <f t="shared" si="122"/>
        <v>0</v>
      </c>
      <c r="G404" s="7">
        <f t="shared" si="132"/>
        <v>0</v>
      </c>
      <c r="H404" s="49" t="e">
        <f t="shared" si="123"/>
        <v>#NUM!</v>
      </c>
      <c r="I404" s="177" t="e">
        <f t="shared" si="127"/>
        <v>#NUM!</v>
      </c>
      <c r="J404" s="8"/>
      <c r="K404" s="2" t="str">
        <f t="shared" si="128"/>
        <v>-</v>
      </c>
      <c r="L404" s="2" t="str">
        <f t="shared" si="129"/>
        <v>-</v>
      </c>
      <c r="M404" s="2" t="str">
        <f t="shared" si="130"/>
        <v>-</v>
      </c>
      <c r="N404" s="2"/>
      <c r="O404" s="2" t="str">
        <f t="shared" si="131"/>
        <v>-</v>
      </c>
      <c r="P404" s="1"/>
      <c r="Q404" s="1"/>
      <c r="R404" s="1"/>
      <c r="S404" s="1"/>
      <c r="T404" s="1"/>
      <c r="U404" s="1"/>
      <c r="V404" s="161"/>
      <c r="W404" s="1"/>
      <c r="X404" s="1"/>
      <c r="Y404" s="1"/>
      <c r="Z404" s="1"/>
      <c r="AA404" s="1"/>
      <c r="AB404" s="1"/>
      <c r="AC404" s="1"/>
      <c r="AD404" s="1"/>
      <c r="AI404" t="str">
        <f t="shared" si="133"/>
        <v>Kingfield</v>
      </c>
      <c r="AJ404" t="s">
        <v>2409</v>
      </c>
      <c r="AK404" s="182">
        <v>2</v>
      </c>
      <c r="AN404" s="97">
        <v>23</v>
      </c>
      <c r="AO404" s="99">
        <v>7</v>
      </c>
      <c r="AP404" s="99">
        <v>50</v>
      </c>
      <c r="AQ404" s="106">
        <v>37025</v>
      </c>
      <c r="AR404" s="106">
        <f t="shared" si="124"/>
        <v>23007</v>
      </c>
      <c r="AS404" t="s">
        <v>1711</v>
      </c>
      <c r="AT404" s="109">
        <f t="shared" si="125"/>
        <v>2337025</v>
      </c>
      <c r="AW404">
        <v>43.59</v>
      </c>
      <c r="AX404">
        <v>0.16</v>
      </c>
      <c r="AY404">
        <v>43.44</v>
      </c>
      <c r="BF404" s="117"/>
      <c r="BI404" s="117"/>
      <c r="BJ404" s="117"/>
      <c r="BV404" s="1"/>
    </row>
    <row r="405" spans="1:74" hidden="1" outlineLevel="1">
      <c r="A405" t="s">
        <v>1238</v>
      </c>
      <c r="B405" s="9" t="s">
        <v>958</v>
      </c>
      <c r="C405" s="1">
        <f t="shared" si="126"/>
        <v>0</v>
      </c>
      <c r="D405" s="7" t="e">
        <f t="shared" si="120"/>
        <v>#N/A</v>
      </c>
      <c r="E405" s="7" t="e">
        <f t="shared" si="121"/>
        <v>#N/A</v>
      </c>
      <c r="F405" s="7">
        <f t="shared" si="122"/>
        <v>0</v>
      </c>
      <c r="G405" s="7">
        <f t="shared" si="132"/>
        <v>0</v>
      </c>
      <c r="H405" s="49" t="e">
        <f t="shared" si="123"/>
        <v>#NUM!</v>
      </c>
      <c r="I405" s="177" t="e">
        <f t="shared" si="127"/>
        <v>#NUM!</v>
      </c>
      <c r="J405" s="8"/>
      <c r="K405" s="2" t="str">
        <f t="shared" si="128"/>
        <v>-</v>
      </c>
      <c r="L405" s="2" t="str">
        <f t="shared" si="129"/>
        <v>-</v>
      </c>
      <c r="M405" s="2" t="str">
        <f t="shared" si="130"/>
        <v>-</v>
      </c>
      <c r="N405" s="2"/>
      <c r="O405" s="2" t="str">
        <f t="shared" si="131"/>
        <v>-</v>
      </c>
      <c r="P405" s="1"/>
      <c r="Q405" s="1"/>
      <c r="R405" s="1"/>
      <c r="S405" s="1"/>
      <c r="T405" s="1"/>
      <c r="U405" s="1"/>
      <c r="V405" s="161"/>
      <c r="W405" s="1"/>
      <c r="X405" s="1"/>
      <c r="Y405" s="1"/>
      <c r="Z405" s="1"/>
      <c r="AA405" s="1"/>
      <c r="AB405" s="1"/>
      <c r="AC405" s="1"/>
      <c r="AD405" s="1"/>
      <c r="AI405" t="str">
        <f>A405</f>
        <v>Kingman</v>
      </c>
      <c r="AJ405" t="s">
        <v>865</v>
      </c>
      <c r="AK405" s="182">
        <v>2</v>
      </c>
      <c r="AN405" s="97">
        <v>23</v>
      </c>
      <c r="AO405" s="99">
        <v>19</v>
      </c>
      <c r="AP405" s="99">
        <v>167</v>
      </c>
      <c r="AQ405" s="106">
        <v>37075</v>
      </c>
      <c r="AR405" s="106">
        <f t="shared" si="124"/>
        <v>23019</v>
      </c>
      <c r="AS405" t="s">
        <v>1891</v>
      </c>
      <c r="AT405" s="109">
        <f t="shared" si="125"/>
        <v>2337075</v>
      </c>
      <c r="AW405">
        <v>25.35</v>
      </c>
      <c r="AX405">
        <v>0.36</v>
      </c>
      <c r="AY405">
        <v>24.99</v>
      </c>
      <c r="BF405" s="117"/>
      <c r="BI405" s="117"/>
      <c r="BJ405" s="117"/>
      <c r="BV405" s="1"/>
    </row>
    <row r="406" spans="1:74" hidden="1" outlineLevel="1">
      <c r="A406" t="s">
        <v>1438</v>
      </c>
      <c r="B406" s="9" t="s">
        <v>958</v>
      </c>
      <c r="C406" s="1">
        <f t="shared" si="126"/>
        <v>0</v>
      </c>
      <c r="D406" s="7" t="e">
        <f t="shared" si="120"/>
        <v>#N/A</v>
      </c>
      <c r="E406" s="7" t="e">
        <f t="shared" si="121"/>
        <v>#N/A</v>
      </c>
      <c r="F406" s="7">
        <f t="shared" si="122"/>
        <v>0</v>
      </c>
      <c r="G406" s="7">
        <f t="shared" si="132"/>
        <v>0</v>
      </c>
      <c r="H406" s="49" t="e">
        <f t="shared" si="123"/>
        <v>#NUM!</v>
      </c>
      <c r="I406" s="177" t="e">
        <f t="shared" si="127"/>
        <v>#NUM!</v>
      </c>
      <c r="J406" s="8"/>
      <c r="K406" s="2" t="str">
        <f t="shared" si="128"/>
        <v>-</v>
      </c>
      <c r="L406" s="2" t="str">
        <f t="shared" si="129"/>
        <v>-</v>
      </c>
      <c r="M406" s="2" t="str">
        <f t="shared" si="130"/>
        <v>-</v>
      </c>
      <c r="N406" s="2"/>
      <c r="O406" s="2" t="str">
        <f t="shared" si="131"/>
        <v>-</v>
      </c>
      <c r="P406" s="1"/>
      <c r="Q406" s="1"/>
      <c r="R406" s="1"/>
      <c r="S406" s="1"/>
      <c r="T406" s="1"/>
      <c r="U406" s="1"/>
      <c r="V406" s="161"/>
      <c r="W406" s="1"/>
      <c r="X406" s="1"/>
      <c r="Y406" s="1"/>
      <c r="Z406" s="1"/>
      <c r="AA406" s="1"/>
      <c r="AB406" s="1"/>
      <c r="AC406" s="1"/>
      <c r="AD406" s="1"/>
      <c r="AI406" t="str">
        <f t="shared" si="133"/>
        <v>Kingsbury</v>
      </c>
      <c r="AJ406" t="s">
        <v>125</v>
      </c>
      <c r="AK406" s="182">
        <v>2</v>
      </c>
      <c r="AN406" s="97">
        <v>23</v>
      </c>
      <c r="AO406" s="99">
        <v>21</v>
      </c>
      <c r="AP406" s="99">
        <v>55</v>
      </c>
      <c r="AQ406" s="106">
        <v>37095</v>
      </c>
      <c r="AR406" s="106">
        <f t="shared" si="124"/>
        <v>23021</v>
      </c>
      <c r="AS406" t="s">
        <v>1082</v>
      </c>
      <c r="AT406" s="109">
        <f t="shared" si="125"/>
        <v>2337095</v>
      </c>
      <c r="AW406">
        <v>44.62</v>
      </c>
      <c r="AX406">
        <v>0.48</v>
      </c>
      <c r="AY406">
        <v>44.14</v>
      </c>
      <c r="BF406" s="117"/>
      <c r="BI406" s="117"/>
      <c r="BJ406" s="117"/>
      <c r="BV406" s="1"/>
    </row>
    <row r="407" spans="1:74" hidden="1" outlineLevel="1">
      <c r="A407" t="s">
        <v>2844</v>
      </c>
      <c r="B407" s="9" t="s">
        <v>958</v>
      </c>
      <c r="C407" s="1">
        <f t="shared" si="126"/>
        <v>0</v>
      </c>
      <c r="D407" s="7" t="e">
        <f t="shared" si="120"/>
        <v>#N/A</v>
      </c>
      <c r="E407" s="7" t="e">
        <f t="shared" si="121"/>
        <v>#N/A</v>
      </c>
      <c r="F407" s="7">
        <f t="shared" si="122"/>
        <v>0</v>
      </c>
      <c r="G407" s="7">
        <f t="shared" si="132"/>
        <v>0</v>
      </c>
      <c r="H407" s="49" t="e">
        <f t="shared" si="123"/>
        <v>#NUM!</v>
      </c>
      <c r="I407" s="177" t="e">
        <f t="shared" si="127"/>
        <v>#NUM!</v>
      </c>
      <c r="J407" s="8"/>
      <c r="K407" s="2" t="str">
        <f t="shared" si="128"/>
        <v>-</v>
      </c>
      <c r="L407" s="2" t="str">
        <f t="shared" si="129"/>
        <v>-</v>
      </c>
      <c r="M407" s="2" t="str">
        <f t="shared" si="130"/>
        <v>-</v>
      </c>
      <c r="N407" s="2"/>
      <c r="O407" s="2" t="str">
        <f t="shared" si="131"/>
        <v>-</v>
      </c>
      <c r="P407" s="1"/>
      <c r="Q407" s="1"/>
      <c r="R407" s="1"/>
      <c r="S407" s="1"/>
      <c r="T407" s="1"/>
      <c r="U407" s="1"/>
      <c r="V407" s="161"/>
      <c r="W407" s="1"/>
      <c r="X407" s="1"/>
      <c r="Y407" s="1"/>
      <c r="Z407" s="1"/>
      <c r="AA407" s="1"/>
      <c r="AB407" s="1"/>
      <c r="AC407" s="1"/>
      <c r="AD407" s="1"/>
      <c r="AI407" t="str">
        <f t="shared" si="133"/>
        <v>Kittery</v>
      </c>
      <c r="AJ407" t="s">
        <v>937</v>
      </c>
      <c r="AK407" s="182">
        <v>1</v>
      </c>
      <c r="AN407" s="97">
        <v>23</v>
      </c>
      <c r="AO407" s="99">
        <v>31</v>
      </c>
      <c r="AP407" s="99">
        <v>65</v>
      </c>
      <c r="AQ407" s="106">
        <v>37270</v>
      </c>
      <c r="AR407" s="106">
        <f t="shared" si="124"/>
        <v>23031</v>
      </c>
      <c r="AS407" t="s">
        <v>1711</v>
      </c>
      <c r="AT407" s="109">
        <f t="shared" si="125"/>
        <v>2337270</v>
      </c>
      <c r="AW407">
        <v>21</v>
      </c>
      <c r="AX407">
        <v>3.18</v>
      </c>
      <c r="AY407">
        <v>17.82</v>
      </c>
      <c r="BF407" s="117"/>
      <c r="BI407" s="117"/>
      <c r="BJ407" s="117"/>
      <c r="BV407" s="1"/>
    </row>
    <row r="408" spans="1:74" hidden="1" outlineLevel="1">
      <c r="A408" t="s">
        <v>786</v>
      </c>
      <c r="B408" s="9" t="s">
        <v>958</v>
      </c>
      <c r="C408" s="1">
        <f t="shared" si="126"/>
        <v>0</v>
      </c>
      <c r="D408" s="7" t="e">
        <f t="shared" si="120"/>
        <v>#N/A</v>
      </c>
      <c r="E408" s="7" t="e">
        <f t="shared" si="121"/>
        <v>#N/A</v>
      </c>
      <c r="F408" s="7">
        <f t="shared" si="122"/>
        <v>0</v>
      </c>
      <c r="G408" s="7">
        <f t="shared" si="132"/>
        <v>0</v>
      </c>
      <c r="H408" s="49" t="e">
        <f t="shared" si="123"/>
        <v>#NUM!</v>
      </c>
      <c r="I408" s="177" t="e">
        <f t="shared" si="127"/>
        <v>#NUM!</v>
      </c>
      <c r="J408" s="8"/>
      <c r="K408" s="2" t="str">
        <f t="shared" si="128"/>
        <v>-</v>
      </c>
      <c r="L408" s="2" t="str">
        <f t="shared" si="129"/>
        <v>-</v>
      </c>
      <c r="M408" s="2" t="str">
        <f t="shared" si="130"/>
        <v>-</v>
      </c>
      <c r="N408" s="2"/>
      <c r="O408" s="2" t="str">
        <f t="shared" si="131"/>
        <v>-</v>
      </c>
      <c r="P408" s="1"/>
      <c r="Q408" s="1"/>
      <c r="R408" s="1"/>
      <c r="S408" s="1"/>
      <c r="T408" s="1"/>
      <c r="U408" s="1"/>
      <c r="V408" s="161"/>
      <c r="W408" s="1"/>
      <c r="X408" s="1"/>
      <c r="Y408" s="1"/>
      <c r="Z408" s="1"/>
      <c r="AA408" s="1"/>
      <c r="AB408" s="1"/>
      <c r="AC408" s="1"/>
      <c r="AD408" s="1"/>
      <c r="AI408" t="str">
        <f t="shared" si="133"/>
        <v>Knox</v>
      </c>
      <c r="AJ408" t="s">
        <v>2259</v>
      </c>
      <c r="AK408" s="182">
        <v>2</v>
      </c>
      <c r="AN408" s="97">
        <v>23</v>
      </c>
      <c r="AO408" s="99">
        <v>27</v>
      </c>
      <c r="AP408" s="99">
        <v>45</v>
      </c>
      <c r="AQ408" s="106">
        <v>37585</v>
      </c>
      <c r="AR408" s="106">
        <f t="shared" si="124"/>
        <v>23027</v>
      </c>
      <c r="AS408" t="s">
        <v>1711</v>
      </c>
      <c r="AT408" s="109">
        <f t="shared" si="125"/>
        <v>2337585</v>
      </c>
      <c r="AW408">
        <v>29.34</v>
      </c>
      <c r="AX408">
        <v>0.2</v>
      </c>
      <c r="AY408">
        <v>29.14</v>
      </c>
      <c r="BF408" s="117"/>
      <c r="BI408" s="117"/>
      <c r="BJ408" s="117"/>
      <c r="BV408" s="1"/>
    </row>
    <row r="409" spans="1:74" hidden="1" outlineLevel="1">
      <c r="A409" t="s">
        <v>2723</v>
      </c>
      <c r="B409" s="9" t="s">
        <v>958</v>
      </c>
      <c r="C409" s="1">
        <f t="shared" si="126"/>
        <v>0</v>
      </c>
      <c r="D409" s="7" t="e">
        <f t="shared" si="120"/>
        <v>#N/A</v>
      </c>
      <c r="E409" s="7" t="e">
        <f t="shared" si="121"/>
        <v>#N/A</v>
      </c>
      <c r="F409" s="7">
        <f t="shared" si="122"/>
        <v>0</v>
      </c>
      <c r="G409" s="7">
        <f t="shared" si="132"/>
        <v>0</v>
      </c>
      <c r="H409" s="49" t="e">
        <f t="shared" si="123"/>
        <v>#NUM!</v>
      </c>
      <c r="I409" s="177" t="e">
        <f t="shared" si="127"/>
        <v>#NUM!</v>
      </c>
      <c r="J409" s="8"/>
      <c r="K409" s="2" t="str">
        <f t="shared" si="128"/>
        <v>-</v>
      </c>
      <c r="L409" s="2" t="str">
        <f t="shared" si="129"/>
        <v>-</v>
      </c>
      <c r="M409" s="2" t="str">
        <f t="shared" si="130"/>
        <v>-</v>
      </c>
      <c r="N409" s="2"/>
      <c r="O409" s="2" t="str">
        <f t="shared" si="131"/>
        <v>-</v>
      </c>
      <c r="P409" s="1"/>
      <c r="Q409" s="1"/>
      <c r="R409" s="1"/>
      <c r="S409" s="1"/>
      <c r="T409" s="1"/>
      <c r="U409" s="1"/>
      <c r="V409" s="161"/>
      <c r="W409" s="1"/>
      <c r="X409" s="1"/>
      <c r="Y409" s="1"/>
      <c r="Z409" s="1"/>
      <c r="AA409" s="1"/>
      <c r="AB409" s="1"/>
      <c r="AC409" s="1"/>
      <c r="AD409" s="1"/>
      <c r="AI409" t="str">
        <f t="shared" si="133"/>
        <v>Lagrange</v>
      </c>
      <c r="AJ409" t="s">
        <v>865</v>
      </c>
      <c r="AK409" s="182">
        <v>2</v>
      </c>
      <c r="AN409" s="97">
        <v>23</v>
      </c>
      <c r="AO409" s="99">
        <v>19</v>
      </c>
      <c r="AP409" s="99">
        <v>170</v>
      </c>
      <c r="AQ409" s="106">
        <v>37760</v>
      </c>
      <c r="AR409" s="106">
        <f t="shared" si="124"/>
        <v>23019</v>
      </c>
      <c r="AS409" t="s">
        <v>1711</v>
      </c>
      <c r="AT409" s="109">
        <f t="shared" si="125"/>
        <v>2337760</v>
      </c>
      <c r="AW409">
        <v>49.49</v>
      </c>
      <c r="AX409">
        <v>0.05</v>
      </c>
      <c r="AY409">
        <v>49.44</v>
      </c>
      <c r="BF409" s="117"/>
      <c r="BI409" s="117"/>
      <c r="BJ409" s="117"/>
      <c r="BV409" s="1"/>
    </row>
    <row r="410" spans="1:74" hidden="1" outlineLevel="1">
      <c r="A410" t="s">
        <v>1020</v>
      </c>
      <c r="B410" s="9" t="s">
        <v>958</v>
      </c>
      <c r="C410" s="1">
        <f t="shared" si="126"/>
        <v>0</v>
      </c>
      <c r="D410" s="7" t="e">
        <f t="shared" si="120"/>
        <v>#N/A</v>
      </c>
      <c r="E410" s="7" t="e">
        <f t="shared" si="121"/>
        <v>#N/A</v>
      </c>
      <c r="F410" s="7">
        <f t="shared" si="122"/>
        <v>0</v>
      </c>
      <c r="G410" s="7">
        <f t="shared" si="132"/>
        <v>0</v>
      </c>
      <c r="H410" s="49" t="e">
        <f t="shared" si="123"/>
        <v>#NUM!</v>
      </c>
      <c r="I410" s="177" t="e">
        <f t="shared" si="127"/>
        <v>#NUM!</v>
      </c>
      <c r="J410" s="8"/>
      <c r="K410" s="2" t="str">
        <f t="shared" si="128"/>
        <v>-</v>
      </c>
      <c r="L410" s="2" t="str">
        <f t="shared" si="129"/>
        <v>-</v>
      </c>
      <c r="M410" s="2" t="str">
        <f t="shared" si="130"/>
        <v>-</v>
      </c>
      <c r="N410" s="2"/>
      <c r="O410" s="2" t="str">
        <f t="shared" si="131"/>
        <v>-</v>
      </c>
      <c r="P410" s="1"/>
      <c r="Q410" s="1"/>
      <c r="R410" s="1"/>
      <c r="S410" s="1"/>
      <c r="T410" s="1"/>
      <c r="U410" s="1"/>
      <c r="V410" s="161"/>
      <c r="W410" s="1"/>
      <c r="X410" s="1"/>
      <c r="Y410" s="1"/>
      <c r="Z410" s="1"/>
      <c r="AA410" s="1"/>
      <c r="AB410" s="1"/>
      <c r="AC410" s="1"/>
      <c r="AD410" s="1"/>
      <c r="AI410" t="str">
        <f t="shared" si="133"/>
        <v>Lake View</v>
      </c>
      <c r="AJ410" t="s">
        <v>125</v>
      </c>
      <c r="AK410" s="182">
        <v>2</v>
      </c>
      <c r="AN410" s="97">
        <v>23</v>
      </c>
      <c r="AO410" s="99">
        <v>21</v>
      </c>
      <c r="AP410" s="99">
        <v>60</v>
      </c>
      <c r="AQ410" s="106">
        <v>37970</v>
      </c>
      <c r="AR410" s="106">
        <f t="shared" si="124"/>
        <v>23021</v>
      </c>
      <c r="AS410" t="s">
        <v>1082</v>
      </c>
      <c r="AT410" s="109">
        <f t="shared" si="125"/>
        <v>2337970</v>
      </c>
      <c r="AW410">
        <v>53.16</v>
      </c>
      <c r="AX410">
        <v>11.7</v>
      </c>
      <c r="AY410">
        <v>41.47</v>
      </c>
      <c r="BF410" s="117"/>
      <c r="BI410" s="117"/>
      <c r="BJ410" s="117"/>
      <c r="BV410" s="1"/>
    </row>
    <row r="411" spans="1:74" hidden="1" outlineLevel="1">
      <c r="A411" t="s">
        <v>2165</v>
      </c>
      <c r="B411" s="9" t="s">
        <v>958</v>
      </c>
      <c r="C411" s="1">
        <f t="shared" si="126"/>
        <v>0</v>
      </c>
      <c r="D411" s="7" t="e">
        <f t="shared" si="120"/>
        <v>#N/A</v>
      </c>
      <c r="E411" s="7" t="e">
        <f t="shared" si="121"/>
        <v>#N/A</v>
      </c>
      <c r="F411" s="7">
        <f t="shared" si="122"/>
        <v>0</v>
      </c>
      <c r="G411" s="7">
        <f t="shared" si="132"/>
        <v>0</v>
      </c>
      <c r="H411" s="49" t="e">
        <f t="shared" si="123"/>
        <v>#NUM!</v>
      </c>
      <c r="I411" s="177" t="e">
        <f t="shared" si="127"/>
        <v>#NUM!</v>
      </c>
      <c r="J411" s="8"/>
      <c r="K411" s="2" t="str">
        <f t="shared" si="128"/>
        <v>-</v>
      </c>
      <c r="L411" s="2" t="str">
        <f t="shared" si="129"/>
        <v>-</v>
      </c>
      <c r="M411" s="2" t="str">
        <f t="shared" si="130"/>
        <v>-</v>
      </c>
      <c r="N411" s="2"/>
      <c r="O411" s="2" t="str">
        <f t="shared" si="131"/>
        <v>-</v>
      </c>
      <c r="P411" s="1"/>
      <c r="Q411" s="1"/>
      <c r="R411" s="1"/>
      <c r="S411" s="1"/>
      <c r="T411" s="1"/>
      <c r="U411" s="1"/>
      <c r="V411" s="161"/>
      <c r="W411" s="1"/>
      <c r="X411" s="1"/>
      <c r="Y411" s="1"/>
      <c r="Z411" s="1"/>
      <c r="AA411" s="1"/>
      <c r="AB411" s="1"/>
      <c r="AC411" s="1"/>
      <c r="AD411" s="1"/>
      <c r="AI411" t="str">
        <f t="shared" si="133"/>
        <v>Lakeville</v>
      </c>
      <c r="AJ411" t="s">
        <v>865</v>
      </c>
      <c r="AK411" s="182">
        <v>2</v>
      </c>
      <c r="AN411" s="97">
        <v>23</v>
      </c>
      <c r="AO411" s="99">
        <v>19</v>
      </c>
      <c r="AP411" s="99">
        <v>175</v>
      </c>
      <c r="AQ411" s="106">
        <v>38005</v>
      </c>
      <c r="AR411" s="106">
        <f t="shared" si="124"/>
        <v>23019</v>
      </c>
      <c r="AS411" t="s">
        <v>1711</v>
      </c>
      <c r="AT411" s="109">
        <f t="shared" si="125"/>
        <v>2338005</v>
      </c>
      <c r="AW411">
        <v>65.3</v>
      </c>
      <c r="AX411">
        <v>7.22</v>
      </c>
      <c r="AY411">
        <v>58.08</v>
      </c>
      <c r="BF411" s="117"/>
      <c r="BI411" s="117"/>
      <c r="BJ411" s="117"/>
      <c r="BV411" s="1"/>
    </row>
    <row r="412" spans="1:74" hidden="1" outlineLevel="1">
      <c r="A412" t="s">
        <v>2662</v>
      </c>
      <c r="B412" s="9" t="s">
        <v>958</v>
      </c>
      <c r="C412" s="1">
        <f t="shared" si="126"/>
        <v>0</v>
      </c>
      <c r="D412" s="7" t="e">
        <f t="shared" si="120"/>
        <v>#N/A</v>
      </c>
      <c r="E412" s="7" t="e">
        <f t="shared" si="121"/>
        <v>#N/A</v>
      </c>
      <c r="F412" s="7">
        <f t="shared" si="122"/>
        <v>0</v>
      </c>
      <c r="G412" s="7">
        <f t="shared" si="132"/>
        <v>0</v>
      </c>
      <c r="H412" s="49" t="e">
        <f t="shared" si="123"/>
        <v>#NUM!</v>
      </c>
      <c r="I412" s="177" t="e">
        <f t="shared" si="127"/>
        <v>#NUM!</v>
      </c>
      <c r="J412" s="8"/>
      <c r="K412" s="2" t="str">
        <f t="shared" si="128"/>
        <v>-</v>
      </c>
      <c r="L412" s="2" t="str">
        <f t="shared" si="129"/>
        <v>-</v>
      </c>
      <c r="M412" s="2" t="str">
        <f t="shared" si="130"/>
        <v>-</v>
      </c>
      <c r="N412" s="2"/>
      <c r="O412" s="2" t="str">
        <f t="shared" si="131"/>
        <v>-</v>
      </c>
      <c r="P412" s="1"/>
      <c r="Q412" s="1"/>
      <c r="R412" s="1"/>
      <c r="S412" s="1"/>
      <c r="T412" s="1"/>
      <c r="U412" s="1"/>
      <c r="V412" s="161"/>
      <c r="W412" s="1"/>
      <c r="X412" s="1"/>
      <c r="Y412" s="1"/>
      <c r="Z412" s="1"/>
      <c r="AA412" s="1"/>
      <c r="AB412" s="1"/>
      <c r="AC412" s="1"/>
      <c r="AD412" s="1"/>
      <c r="AI412" t="str">
        <f t="shared" si="133"/>
        <v>Lamoine</v>
      </c>
      <c r="AJ412" t="s">
        <v>688</v>
      </c>
      <c r="AK412" s="182">
        <v>2</v>
      </c>
      <c r="AN412" s="97">
        <v>23</v>
      </c>
      <c r="AO412" s="99">
        <v>9</v>
      </c>
      <c r="AP412" s="99">
        <v>85</v>
      </c>
      <c r="AQ412" s="106">
        <v>38180</v>
      </c>
      <c r="AR412" s="106">
        <f t="shared" si="124"/>
        <v>23009</v>
      </c>
      <c r="AS412" t="s">
        <v>1711</v>
      </c>
      <c r="AT412" s="109">
        <f t="shared" si="125"/>
        <v>2338180</v>
      </c>
      <c r="AW412">
        <v>25.07</v>
      </c>
      <c r="AX412">
        <v>7.18</v>
      </c>
      <c r="AY412">
        <v>17.89</v>
      </c>
      <c r="BF412" s="117"/>
      <c r="BI412" s="117"/>
      <c r="BJ412" s="117"/>
      <c r="BV412" s="1"/>
    </row>
    <row r="413" spans="1:74" hidden="1" outlineLevel="1">
      <c r="A413" t="s">
        <v>2363</v>
      </c>
      <c r="B413" s="9" t="s">
        <v>958</v>
      </c>
      <c r="C413" s="1">
        <f t="shared" si="126"/>
        <v>0</v>
      </c>
      <c r="D413" s="7" t="e">
        <f t="shared" si="120"/>
        <v>#N/A</v>
      </c>
      <c r="E413" s="7" t="e">
        <f t="shared" si="121"/>
        <v>#N/A</v>
      </c>
      <c r="F413" s="7">
        <f t="shared" si="122"/>
        <v>0</v>
      </c>
      <c r="G413" s="7">
        <f t="shared" si="132"/>
        <v>0</v>
      </c>
      <c r="H413" s="49" t="e">
        <f t="shared" si="123"/>
        <v>#NUM!</v>
      </c>
      <c r="I413" s="177" t="e">
        <f t="shared" si="127"/>
        <v>#NUM!</v>
      </c>
      <c r="J413" s="8"/>
      <c r="K413" s="2" t="str">
        <f t="shared" si="128"/>
        <v>-</v>
      </c>
      <c r="L413" s="2" t="str">
        <f t="shared" si="129"/>
        <v>-</v>
      </c>
      <c r="M413" s="2" t="str">
        <f t="shared" si="130"/>
        <v>-</v>
      </c>
      <c r="N413" s="2"/>
      <c r="O413" s="2" t="str">
        <f t="shared" si="131"/>
        <v>-</v>
      </c>
      <c r="P413" s="1"/>
      <c r="Q413" s="1"/>
      <c r="R413" s="1"/>
      <c r="S413" s="1"/>
      <c r="T413" s="1"/>
      <c r="U413" s="1"/>
      <c r="V413" s="161"/>
      <c r="W413" s="1"/>
      <c r="X413" s="1"/>
      <c r="Y413" s="1"/>
      <c r="Z413" s="1"/>
      <c r="AA413" s="1"/>
      <c r="AB413" s="1"/>
      <c r="AC413" s="1"/>
      <c r="AD413" s="1"/>
      <c r="AI413" t="str">
        <f t="shared" si="133"/>
        <v>Lebanon</v>
      </c>
      <c r="AJ413" t="s">
        <v>937</v>
      </c>
      <c r="AK413" s="182">
        <v>1</v>
      </c>
      <c r="AN413" s="97">
        <v>23</v>
      </c>
      <c r="AO413" s="99">
        <v>31</v>
      </c>
      <c r="AP413" s="99">
        <v>70</v>
      </c>
      <c r="AQ413" s="106">
        <v>38425</v>
      </c>
      <c r="AR413" s="106">
        <f t="shared" si="124"/>
        <v>23031</v>
      </c>
      <c r="AS413" t="s">
        <v>1711</v>
      </c>
      <c r="AT413" s="109">
        <f t="shared" si="125"/>
        <v>2338425</v>
      </c>
      <c r="AW413">
        <v>55.79</v>
      </c>
      <c r="AX413">
        <v>1.08</v>
      </c>
      <c r="AY413">
        <v>54.71</v>
      </c>
      <c r="BF413" s="117"/>
      <c r="BI413" s="117"/>
      <c r="BJ413" s="117"/>
      <c r="BV413" s="1"/>
    </row>
    <row r="414" spans="1:74" hidden="1" outlineLevel="1">
      <c r="A414" t="s">
        <v>634</v>
      </c>
      <c r="B414" s="9" t="s">
        <v>958</v>
      </c>
      <c r="C414" s="1">
        <f t="shared" si="126"/>
        <v>0</v>
      </c>
      <c r="D414" s="7" t="e">
        <f t="shared" si="120"/>
        <v>#N/A</v>
      </c>
      <c r="E414" s="7" t="e">
        <f t="shared" si="121"/>
        <v>#N/A</v>
      </c>
      <c r="F414" s="7">
        <f t="shared" si="122"/>
        <v>0</v>
      </c>
      <c r="G414" s="7">
        <f t="shared" si="132"/>
        <v>0</v>
      </c>
      <c r="H414" s="49" t="e">
        <f t="shared" si="123"/>
        <v>#NUM!</v>
      </c>
      <c r="I414" s="177" t="e">
        <f t="shared" si="127"/>
        <v>#NUM!</v>
      </c>
      <c r="J414" s="8"/>
      <c r="K414" s="2" t="str">
        <f t="shared" si="128"/>
        <v>-</v>
      </c>
      <c r="L414" s="2" t="str">
        <f t="shared" si="129"/>
        <v>-</v>
      </c>
      <c r="M414" s="2" t="str">
        <f t="shared" si="130"/>
        <v>-</v>
      </c>
      <c r="N414" s="2"/>
      <c r="O414" s="2" t="str">
        <f t="shared" si="131"/>
        <v>-</v>
      </c>
      <c r="P414" s="1"/>
      <c r="Q414" s="1"/>
      <c r="R414" s="1"/>
      <c r="S414" s="1"/>
      <c r="T414" s="1"/>
      <c r="U414" s="1"/>
      <c r="V414" s="161"/>
      <c r="W414" s="1"/>
      <c r="X414" s="1"/>
      <c r="Y414" s="1"/>
      <c r="Z414" s="1"/>
      <c r="AA414" s="1"/>
      <c r="AB414" s="1"/>
      <c r="AC414" s="1"/>
      <c r="AD414" s="1"/>
      <c r="AI414" t="str">
        <f t="shared" si="133"/>
        <v>Lee</v>
      </c>
      <c r="AJ414" t="s">
        <v>865</v>
      </c>
      <c r="AK414" s="182">
        <v>2</v>
      </c>
      <c r="AN414" s="97">
        <v>23</v>
      </c>
      <c r="AO414" s="99">
        <v>19</v>
      </c>
      <c r="AP414" s="99">
        <v>180</v>
      </c>
      <c r="AQ414" s="106">
        <v>38530</v>
      </c>
      <c r="AR414" s="106">
        <f t="shared" si="124"/>
        <v>23019</v>
      </c>
      <c r="AS414" t="s">
        <v>1711</v>
      </c>
      <c r="AT414" s="109">
        <f t="shared" si="125"/>
        <v>2338530</v>
      </c>
      <c r="AW414">
        <v>39.71</v>
      </c>
      <c r="AX414">
        <v>1.1200000000000001</v>
      </c>
      <c r="AY414">
        <v>38.590000000000003</v>
      </c>
      <c r="BF414" s="117"/>
      <c r="BI414" s="117"/>
      <c r="BJ414" s="117"/>
      <c r="BV414" s="1"/>
    </row>
    <row r="415" spans="1:74" hidden="1" outlineLevel="1">
      <c r="A415" t="s">
        <v>2663</v>
      </c>
      <c r="B415" s="9" t="s">
        <v>958</v>
      </c>
      <c r="C415" s="1">
        <f t="shared" si="126"/>
        <v>0</v>
      </c>
      <c r="D415" s="7" t="e">
        <f t="shared" si="120"/>
        <v>#N/A</v>
      </c>
      <c r="E415" s="7" t="e">
        <f t="shared" si="121"/>
        <v>#N/A</v>
      </c>
      <c r="F415" s="7">
        <f t="shared" si="122"/>
        <v>0</v>
      </c>
      <c r="G415" s="7">
        <f t="shared" si="132"/>
        <v>0</v>
      </c>
      <c r="H415" s="49" t="e">
        <f t="shared" si="123"/>
        <v>#NUM!</v>
      </c>
      <c r="I415" s="177" t="e">
        <f t="shared" si="127"/>
        <v>#NUM!</v>
      </c>
      <c r="J415" s="8"/>
      <c r="K415" s="2" t="str">
        <f t="shared" si="128"/>
        <v>-</v>
      </c>
      <c r="L415" s="2" t="str">
        <f t="shared" si="129"/>
        <v>-</v>
      </c>
      <c r="M415" s="2" t="str">
        <f t="shared" si="130"/>
        <v>-</v>
      </c>
      <c r="N415" s="2"/>
      <c r="O415" s="2" t="str">
        <f t="shared" si="131"/>
        <v>-</v>
      </c>
      <c r="P415" s="1"/>
      <c r="Q415" s="1"/>
      <c r="R415" s="1"/>
      <c r="S415" s="1"/>
      <c r="T415" s="1"/>
      <c r="U415" s="1"/>
      <c r="V415" s="161"/>
      <c r="W415" s="1"/>
      <c r="X415" s="1"/>
      <c r="Y415" s="1"/>
      <c r="Z415" s="1"/>
      <c r="AA415" s="1"/>
      <c r="AB415" s="1"/>
      <c r="AC415" s="1"/>
      <c r="AD415" s="1"/>
      <c r="AI415" t="str">
        <f t="shared" si="133"/>
        <v>Leeds</v>
      </c>
      <c r="AJ415" t="s">
        <v>866</v>
      </c>
      <c r="AK415" s="182">
        <v>2</v>
      </c>
      <c r="AN415" s="97">
        <v>23</v>
      </c>
      <c r="AO415" s="99">
        <v>1</v>
      </c>
      <c r="AP415" s="99">
        <v>20</v>
      </c>
      <c r="AQ415" s="106">
        <v>38565</v>
      </c>
      <c r="AR415" s="106">
        <f t="shared" si="124"/>
        <v>23001</v>
      </c>
      <c r="AS415" t="s">
        <v>1711</v>
      </c>
      <c r="AT415" s="109">
        <f t="shared" si="125"/>
        <v>2338565</v>
      </c>
      <c r="AW415">
        <v>43.43</v>
      </c>
      <c r="AX415">
        <v>3.09</v>
      </c>
      <c r="AY415">
        <v>40.340000000000003</v>
      </c>
      <c r="BF415" s="117"/>
      <c r="BI415" s="117"/>
      <c r="BJ415" s="117"/>
      <c r="BV415" s="1"/>
    </row>
    <row r="416" spans="1:74" hidden="1" outlineLevel="1">
      <c r="A416" t="s">
        <v>3277</v>
      </c>
      <c r="B416" s="9" t="s">
        <v>958</v>
      </c>
      <c r="C416" s="1">
        <f t="shared" si="126"/>
        <v>0</v>
      </c>
      <c r="D416" s="7" t="e">
        <f t="shared" si="120"/>
        <v>#N/A</v>
      </c>
      <c r="E416" s="7" t="e">
        <f t="shared" si="121"/>
        <v>#N/A</v>
      </c>
      <c r="F416" s="7">
        <f t="shared" si="122"/>
        <v>0</v>
      </c>
      <c r="G416" s="7">
        <f t="shared" si="132"/>
        <v>0</v>
      </c>
      <c r="H416" s="49" t="e">
        <f t="shared" si="123"/>
        <v>#NUM!</v>
      </c>
      <c r="I416" s="177" t="e">
        <f t="shared" si="127"/>
        <v>#NUM!</v>
      </c>
      <c r="J416" s="8"/>
      <c r="K416" s="2" t="str">
        <f t="shared" si="128"/>
        <v>-</v>
      </c>
      <c r="L416" s="2" t="str">
        <f t="shared" si="129"/>
        <v>-</v>
      </c>
      <c r="M416" s="2" t="str">
        <f t="shared" si="130"/>
        <v>-</v>
      </c>
      <c r="N416" s="2"/>
      <c r="O416" s="2" t="str">
        <f t="shared" si="131"/>
        <v>-</v>
      </c>
      <c r="P416" s="1"/>
      <c r="Q416" s="1"/>
      <c r="R416" s="1"/>
      <c r="S416" s="1"/>
      <c r="T416" s="1"/>
      <c r="U416" s="1"/>
      <c r="V416" s="161"/>
      <c r="W416" s="1"/>
      <c r="X416" s="1"/>
      <c r="Y416" s="1"/>
      <c r="Z416" s="1"/>
      <c r="AA416" s="1"/>
      <c r="AB416" s="1"/>
      <c r="AC416" s="1"/>
      <c r="AD416" s="1"/>
      <c r="AI416" t="str">
        <f t="shared" si="133"/>
        <v>Levant</v>
      </c>
      <c r="AJ416" t="s">
        <v>865</v>
      </c>
      <c r="AK416" s="182">
        <v>2</v>
      </c>
      <c r="AN416" s="97">
        <v>23</v>
      </c>
      <c r="AO416" s="99">
        <v>19</v>
      </c>
      <c r="AP416" s="99">
        <v>185</v>
      </c>
      <c r="AQ416" s="106">
        <v>38705</v>
      </c>
      <c r="AR416" s="106">
        <f t="shared" si="124"/>
        <v>23019</v>
      </c>
      <c r="AS416" t="s">
        <v>1711</v>
      </c>
      <c r="AT416" s="109">
        <f t="shared" si="125"/>
        <v>2338705</v>
      </c>
      <c r="AW416">
        <v>29.97</v>
      </c>
      <c r="AX416">
        <v>0.01</v>
      </c>
      <c r="AY416">
        <v>29.97</v>
      </c>
      <c r="BF416" s="117"/>
      <c r="BI416" s="117"/>
      <c r="BJ416" s="117"/>
      <c r="BV416" s="1"/>
    </row>
    <row r="417" spans="1:74" hidden="1" outlineLevel="1">
      <c r="A417" t="s">
        <v>2668</v>
      </c>
      <c r="B417" s="9" t="s">
        <v>958</v>
      </c>
      <c r="C417" s="1">
        <f t="shared" si="126"/>
        <v>0</v>
      </c>
      <c r="D417" s="7" t="e">
        <f t="shared" si="120"/>
        <v>#N/A</v>
      </c>
      <c r="E417" s="7" t="e">
        <f t="shared" si="121"/>
        <v>#N/A</v>
      </c>
      <c r="F417" s="7">
        <f t="shared" si="122"/>
        <v>0</v>
      </c>
      <c r="G417" s="7">
        <f t="shared" si="132"/>
        <v>0</v>
      </c>
      <c r="H417" s="49" t="e">
        <f t="shared" si="123"/>
        <v>#NUM!</v>
      </c>
      <c r="I417" s="177" t="e">
        <f t="shared" si="127"/>
        <v>#NUM!</v>
      </c>
      <c r="J417" s="8"/>
      <c r="K417" s="2" t="str">
        <f t="shared" si="128"/>
        <v>-</v>
      </c>
      <c r="L417" s="2" t="str">
        <f t="shared" si="129"/>
        <v>-</v>
      </c>
      <c r="M417" s="2" t="str">
        <f t="shared" si="130"/>
        <v>-</v>
      </c>
      <c r="N417" s="2"/>
      <c r="O417" s="2" t="str">
        <f t="shared" si="131"/>
        <v>-</v>
      </c>
      <c r="P417" s="1"/>
      <c r="Q417" s="1"/>
      <c r="R417" s="1"/>
      <c r="S417" s="1"/>
      <c r="T417" s="1"/>
      <c r="U417" s="1"/>
      <c r="V417" s="161"/>
      <c r="W417" s="1"/>
      <c r="X417" s="1"/>
      <c r="Y417" s="1"/>
      <c r="Z417" s="1"/>
      <c r="AA417" s="1"/>
      <c r="AB417" s="1"/>
      <c r="AC417" s="1"/>
      <c r="AD417" s="1"/>
      <c r="AI417" t="str">
        <f t="shared" si="133"/>
        <v>Lewiston</v>
      </c>
      <c r="AJ417" t="s">
        <v>866</v>
      </c>
      <c r="AK417" s="182">
        <v>2</v>
      </c>
      <c r="AN417" s="97">
        <v>23</v>
      </c>
      <c r="AO417" s="99">
        <v>1</v>
      </c>
      <c r="AP417" s="99">
        <v>25</v>
      </c>
      <c r="AQ417" s="106">
        <v>38740</v>
      </c>
      <c r="AR417" s="106">
        <f t="shared" si="124"/>
        <v>23001</v>
      </c>
      <c r="AS417" t="s">
        <v>1029</v>
      </c>
      <c r="AT417" s="109">
        <f t="shared" si="125"/>
        <v>2338740</v>
      </c>
      <c r="AW417">
        <v>35.19</v>
      </c>
      <c r="AX417">
        <v>1.1000000000000001</v>
      </c>
      <c r="AY417">
        <v>34.090000000000003</v>
      </c>
      <c r="BF417" s="117"/>
      <c r="BI417" s="117"/>
      <c r="BJ417" s="117"/>
      <c r="BV417" s="1"/>
    </row>
    <row r="418" spans="1:74" hidden="1" outlineLevel="1">
      <c r="A418" t="s">
        <v>210</v>
      </c>
      <c r="B418" s="9" t="s">
        <v>958</v>
      </c>
      <c r="C418" s="1">
        <f t="shared" si="126"/>
        <v>0</v>
      </c>
      <c r="D418" s="7" t="e">
        <f t="shared" si="120"/>
        <v>#N/A</v>
      </c>
      <c r="E418" s="7" t="e">
        <f t="shared" si="121"/>
        <v>#N/A</v>
      </c>
      <c r="F418" s="7">
        <f t="shared" si="122"/>
        <v>0</v>
      </c>
      <c r="G418" s="7">
        <f t="shared" si="132"/>
        <v>0</v>
      </c>
      <c r="H418" s="49" t="e">
        <f t="shared" si="123"/>
        <v>#NUM!</v>
      </c>
      <c r="I418" s="177" t="e">
        <f t="shared" si="127"/>
        <v>#NUM!</v>
      </c>
      <c r="J418" s="8"/>
      <c r="K418" s="2" t="str">
        <f t="shared" si="128"/>
        <v>-</v>
      </c>
      <c r="L418" s="2" t="str">
        <f t="shared" si="129"/>
        <v>-</v>
      </c>
      <c r="M418" s="2" t="str">
        <f t="shared" si="130"/>
        <v>-</v>
      </c>
      <c r="N418" s="2"/>
      <c r="O418" s="2" t="str">
        <f t="shared" si="131"/>
        <v>-</v>
      </c>
      <c r="P418" s="1"/>
      <c r="Q418" s="1"/>
      <c r="R418" s="1"/>
      <c r="S418" s="1"/>
      <c r="T418" s="1"/>
      <c r="U418" s="1"/>
      <c r="V418" s="161"/>
      <c r="W418" s="1"/>
      <c r="X418" s="1"/>
      <c r="Y418" s="1"/>
      <c r="Z418" s="1"/>
      <c r="AA418" s="1"/>
      <c r="AB418" s="1"/>
      <c r="AC418" s="1"/>
      <c r="AD418" s="1"/>
      <c r="AI418" t="str">
        <f t="shared" si="133"/>
        <v>Liberty</v>
      </c>
      <c r="AJ418" t="s">
        <v>2259</v>
      </c>
      <c r="AK418" s="182">
        <v>2</v>
      </c>
      <c r="AN418" s="97">
        <v>23</v>
      </c>
      <c r="AO418" s="99">
        <v>27</v>
      </c>
      <c r="AP418" s="99">
        <v>50</v>
      </c>
      <c r="AQ418" s="106">
        <v>39055</v>
      </c>
      <c r="AR418" s="106">
        <f t="shared" si="124"/>
        <v>23027</v>
      </c>
      <c r="AS418" t="s">
        <v>1711</v>
      </c>
      <c r="AT418" s="109">
        <f t="shared" si="125"/>
        <v>2339055</v>
      </c>
      <c r="AW418">
        <v>28.31</v>
      </c>
      <c r="AX418">
        <v>2.4</v>
      </c>
      <c r="AY418">
        <v>25.91</v>
      </c>
      <c r="BF418" s="117"/>
      <c r="BI418" s="117"/>
      <c r="BJ418" s="117"/>
      <c r="BV418" s="1"/>
    </row>
    <row r="419" spans="1:74" hidden="1" outlineLevel="1">
      <c r="A419" t="s">
        <v>2660</v>
      </c>
      <c r="B419" s="9" t="s">
        <v>958</v>
      </c>
      <c r="C419" s="1">
        <f t="shared" si="126"/>
        <v>0</v>
      </c>
      <c r="D419" s="7" t="e">
        <f t="shared" si="120"/>
        <v>#N/A</v>
      </c>
      <c r="E419" s="7" t="e">
        <f t="shared" si="121"/>
        <v>#N/A</v>
      </c>
      <c r="F419" s="7">
        <f t="shared" si="122"/>
        <v>0</v>
      </c>
      <c r="G419" s="7">
        <f t="shared" si="132"/>
        <v>0</v>
      </c>
      <c r="H419" s="49" t="e">
        <f t="shared" si="123"/>
        <v>#NUM!</v>
      </c>
      <c r="I419" s="177" t="e">
        <f t="shared" si="127"/>
        <v>#NUM!</v>
      </c>
      <c r="J419" s="8"/>
      <c r="K419" s="2" t="str">
        <f t="shared" si="128"/>
        <v>-</v>
      </c>
      <c r="L419" s="2" t="str">
        <f t="shared" si="129"/>
        <v>-</v>
      </c>
      <c r="M419" s="2" t="str">
        <f t="shared" si="130"/>
        <v>-</v>
      </c>
      <c r="N419" s="2"/>
      <c r="O419" s="2" t="str">
        <f t="shared" si="131"/>
        <v>-</v>
      </c>
      <c r="P419" s="1"/>
      <c r="Q419" s="1"/>
      <c r="R419" s="1"/>
      <c r="S419" s="1"/>
      <c r="T419" s="1"/>
      <c r="U419" s="1"/>
      <c r="V419" s="161"/>
      <c r="W419" s="1"/>
      <c r="X419" s="1"/>
      <c r="Y419" s="1"/>
      <c r="Z419" s="1"/>
      <c r="AA419" s="1"/>
      <c r="AB419" s="1"/>
      <c r="AC419" s="1"/>
      <c r="AD419" s="1"/>
      <c r="AI419" t="str">
        <f t="shared" si="133"/>
        <v>Limerick</v>
      </c>
      <c r="AJ419" t="s">
        <v>937</v>
      </c>
      <c r="AK419" s="182">
        <v>1</v>
      </c>
      <c r="AN419" s="97">
        <v>23</v>
      </c>
      <c r="AO419" s="99">
        <v>31</v>
      </c>
      <c r="AP419" s="99">
        <v>75</v>
      </c>
      <c r="AQ419" s="106">
        <v>39195</v>
      </c>
      <c r="AR419" s="106">
        <f t="shared" si="124"/>
        <v>23031</v>
      </c>
      <c r="AS419" t="s">
        <v>1711</v>
      </c>
      <c r="AT419" s="109">
        <f t="shared" si="125"/>
        <v>2339195</v>
      </c>
      <c r="AW419">
        <v>28.24</v>
      </c>
      <c r="AX419">
        <v>1.1000000000000001</v>
      </c>
      <c r="AY419">
        <v>27.14</v>
      </c>
      <c r="BF419" s="117"/>
      <c r="BI419" s="117"/>
      <c r="BJ419" s="117"/>
      <c r="BV419" s="1"/>
    </row>
    <row r="420" spans="1:74" hidden="1" outlineLevel="1">
      <c r="A420" t="s">
        <v>3198</v>
      </c>
      <c r="B420" s="9" t="s">
        <v>958</v>
      </c>
      <c r="C420" s="1">
        <f t="shared" si="126"/>
        <v>0</v>
      </c>
      <c r="D420" s="7" t="e">
        <f t="shared" si="120"/>
        <v>#N/A</v>
      </c>
      <c r="E420" s="7" t="e">
        <f t="shared" si="121"/>
        <v>#N/A</v>
      </c>
      <c r="F420" s="7">
        <f t="shared" si="122"/>
        <v>0</v>
      </c>
      <c r="G420" s="7">
        <f t="shared" si="132"/>
        <v>0</v>
      </c>
      <c r="H420" s="49" t="e">
        <f t="shared" si="123"/>
        <v>#NUM!</v>
      </c>
      <c r="I420" s="177" t="e">
        <f t="shared" si="127"/>
        <v>#NUM!</v>
      </c>
      <c r="J420" s="8"/>
      <c r="K420" s="2" t="str">
        <f t="shared" si="128"/>
        <v>-</v>
      </c>
      <c r="L420" s="2" t="str">
        <f t="shared" si="129"/>
        <v>-</v>
      </c>
      <c r="M420" s="2" t="str">
        <f t="shared" si="130"/>
        <v>-</v>
      </c>
      <c r="N420" s="2"/>
      <c r="O420" s="2" t="str">
        <f t="shared" si="131"/>
        <v>-</v>
      </c>
      <c r="P420" s="1"/>
      <c r="Q420" s="1"/>
      <c r="R420" s="1"/>
      <c r="S420" s="1"/>
      <c r="T420" s="1"/>
      <c r="U420" s="1"/>
      <c r="V420" s="161"/>
      <c r="W420" s="1"/>
      <c r="X420" s="1"/>
      <c r="Y420" s="1"/>
      <c r="Z420" s="1"/>
      <c r="AA420" s="1"/>
      <c r="AB420" s="1"/>
      <c r="AC420" s="1"/>
      <c r="AD420" s="1"/>
      <c r="AI420" t="str">
        <f t="shared" si="133"/>
        <v>Limestone</v>
      </c>
      <c r="AJ420" t="s">
        <v>2860</v>
      </c>
      <c r="AK420" s="182">
        <v>2</v>
      </c>
      <c r="AN420" s="97">
        <v>23</v>
      </c>
      <c r="AO420" s="99">
        <v>3</v>
      </c>
      <c r="AP420" s="99">
        <v>160</v>
      </c>
      <c r="AQ420" s="106">
        <v>39300</v>
      </c>
      <c r="AR420" s="106">
        <f t="shared" si="124"/>
        <v>23003</v>
      </c>
      <c r="AS420" t="s">
        <v>1711</v>
      </c>
      <c r="AT420" s="109">
        <f t="shared" si="125"/>
        <v>2339300</v>
      </c>
      <c r="AW420">
        <v>40.71</v>
      </c>
      <c r="AX420">
        <v>0.3</v>
      </c>
      <c r="AY420">
        <v>40.409999999999997</v>
      </c>
      <c r="BF420" s="117"/>
      <c r="BI420" s="117"/>
      <c r="BJ420" s="117"/>
      <c r="BV420" s="1"/>
    </row>
    <row r="421" spans="1:74" hidden="1" outlineLevel="1">
      <c r="A421" t="s">
        <v>1084</v>
      </c>
      <c r="B421" s="9" t="s">
        <v>958</v>
      </c>
      <c r="C421" s="1">
        <f t="shared" si="126"/>
        <v>0</v>
      </c>
      <c r="D421" s="7" t="e">
        <f t="shared" si="120"/>
        <v>#N/A</v>
      </c>
      <c r="E421" s="7" t="e">
        <f t="shared" si="121"/>
        <v>#N/A</v>
      </c>
      <c r="F421" s="7">
        <f t="shared" si="122"/>
        <v>0</v>
      </c>
      <c r="G421" s="7">
        <f t="shared" si="132"/>
        <v>0</v>
      </c>
      <c r="H421" s="49" t="e">
        <f t="shared" si="123"/>
        <v>#NUM!</v>
      </c>
      <c r="I421" s="177" t="e">
        <f t="shared" si="127"/>
        <v>#NUM!</v>
      </c>
      <c r="J421" s="8"/>
      <c r="K421" s="2" t="str">
        <f t="shared" si="128"/>
        <v>-</v>
      </c>
      <c r="L421" s="2" t="str">
        <f t="shared" si="129"/>
        <v>-</v>
      </c>
      <c r="M421" s="2" t="str">
        <f t="shared" si="130"/>
        <v>-</v>
      </c>
      <c r="N421" s="2"/>
      <c r="O421" s="2" t="str">
        <f t="shared" si="131"/>
        <v>-</v>
      </c>
      <c r="P421" s="1"/>
      <c r="Q421" s="1"/>
      <c r="R421" s="1"/>
      <c r="S421" s="1"/>
      <c r="T421" s="1"/>
      <c r="U421" s="1"/>
      <c r="V421" s="161"/>
      <c r="W421" s="1"/>
      <c r="X421" s="1"/>
      <c r="Y421" s="1"/>
      <c r="Z421" s="1"/>
      <c r="AA421" s="1"/>
      <c r="AB421" s="1"/>
      <c r="AC421" s="1"/>
      <c r="AD421" s="1"/>
      <c r="AI421" t="str">
        <f t="shared" si="133"/>
        <v>Limington</v>
      </c>
      <c r="AJ421" t="s">
        <v>937</v>
      </c>
      <c r="AK421" s="182">
        <v>1</v>
      </c>
      <c r="AN421" s="97">
        <v>23</v>
      </c>
      <c r="AO421" s="99">
        <v>31</v>
      </c>
      <c r="AP421" s="99">
        <v>80</v>
      </c>
      <c r="AQ421" s="106">
        <v>39405</v>
      </c>
      <c r="AR421" s="106">
        <f t="shared" si="124"/>
        <v>23031</v>
      </c>
      <c r="AS421" t="s">
        <v>1711</v>
      </c>
      <c r="AT421" s="109">
        <f t="shared" si="125"/>
        <v>2339405</v>
      </c>
      <c r="AW421">
        <v>43.28</v>
      </c>
      <c r="AX421">
        <v>1.3</v>
      </c>
      <c r="AY421">
        <v>41.99</v>
      </c>
      <c r="BF421" s="117"/>
      <c r="BI421" s="117"/>
      <c r="BJ421" s="117"/>
      <c r="BV421" s="1"/>
    </row>
    <row r="422" spans="1:74" hidden="1" outlineLevel="1">
      <c r="A422" t="s">
        <v>223</v>
      </c>
      <c r="B422" s="9" t="s">
        <v>958</v>
      </c>
      <c r="C422" s="1">
        <f t="shared" si="126"/>
        <v>0</v>
      </c>
      <c r="D422" s="7" t="e">
        <f t="shared" si="120"/>
        <v>#N/A</v>
      </c>
      <c r="E422" s="7" t="e">
        <f t="shared" si="121"/>
        <v>#N/A</v>
      </c>
      <c r="F422" s="7">
        <f t="shared" si="122"/>
        <v>0</v>
      </c>
      <c r="G422" s="7">
        <f t="shared" si="132"/>
        <v>0</v>
      </c>
      <c r="H422" s="49" t="e">
        <f t="shared" si="123"/>
        <v>#NUM!</v>
      </c>
      <c r="I422" s="177" t="e">
        <f t="shared" si="127"/>
        <v>#NUM!</v>
      </c>
      <c r="J422" s="8"/>
      <c r="K422" s="2" t="str">
        <f t="shared" si="128"/>
        <v>-</v>
      </c>
      <c r="L422" s="2" t="str">
        <f t="shared" si="129"/>
        <v>-</v>
      </c>
      <c r="M422" s="2" t="str">
        <f t="shared" si="130"/>
        <v>-</v>
      </c>
      <c r="N422" s="2"/>
      <c r="O422" s="2" t="str">
        <f t="shared" si="131"/>
        <v>-</v>
      </c>
      <c r="P422" s="1"/>
      <c r="Q422" s="1"/>
      <c r="R422" s="1"/>
      <c r="S422" s="1"/>
      <c r="T422" s="1"/>
      <c r="U422" s="1"/>
      <c r="V422" s="161"/>
      <c r="W422" s="1"/>
      <c r="X422" s="1"/>
      <c r="Y422" s="1"/>
      <c r="Z422" s="1"/>
      <c r="AA422" s="1"/>
      <c r="AB422" s="1"/>
      <c r="AC422" s="1"/>
      <c r="AD422" s="1"/>
      <c r="AI422" t="str">
        <f t="shared" si="133"/>
        <v>Lincoln</v>
      </c>
      <c r="AJ422" t="s">
        <v>865</v>
      </c>
      <c r="AK422" s="182">
        <v>2</v>
      </c>
      <c r="AN422" s="97">
        <v>23</v>
      </c>
      <c r="AO422" s="99">
        <v>19</v>
      </c>
      <c r="AP422" s="99">
        <v>190</v>
      </c>
      <c r="AQ422" s="106">
        <v>39475</v>
      </c>
      <c r="AR422" s="106">
        <f t="shared" si="124"/>
        <v>23019</v>
      </c>
      <c r="AS422" t="s">
        <v>1711</v>
      </c>
      <c r="AT422" s="109">
        <f t="shared" si="125"/>
        <v>2339475</v>
      </c>
      <c r="AW422">
        <v>74.849999999999994</v>
      </c>
      <c r="AX422">
        <v>6.93</v>
      </c>
      <c r="AY422">
        <v>67.91</v>
      </c>
      <c r="BF422" s="117"/>
      <c r="BI422" s="117"/>
      <c r="BJ422" s="117"/>
      <c r="BV422" s="1"/>
    </row>
    <row r="423" spans="1:74" hidden="1" outlineLevel="1">
      <c r="A423" t="s">
        <v>223</v>
      </c>
      <c r="B423" s="9" t="s">
        <v>958</v>
      </c>
      <c r="C423" s="1">
        <f t="shared" si="126"/>
        <v>0</v>
      </c>
      <c r="D423" s="7" t="e">
        <f t="shared" si="120"/>
        <v>#N/A</v>
      </c>
      <c r="E423" s="7" t="e">
        <f t="shared" si="121"/>
        <v>#N/A</v>
      </c>
      <c r="F423" s="7">
        <f t="shared" si="122"/>
        <v>0</v>
      </c>
      <c r="G423" s="7">
        <f t="shared" si="132"/>
        <v>0</v>
      </c>
      <c r="H423" s="49" t="e">
        <f t="shared" si="123"/>
        <v>#NUM!</v>
      </c>
      <c r="I423" s="177" t="e">
        <f t="shared" si="127"/>
        <v>#NUM!</v>
      </c>
      <c r="J423" s="8"/>
      <c r="K423" s="2" t="str">
        <f t="shared" si="128"/>
        <v>-</v>
      </c>
      <c r="L423" s="2" t="str">
        <f t="shared" si="129"/>
        <v>-</v>
      </c>
      <c r="M423" s="2" t="str">
        <f t="shared" si="130"/>
        <v>-</v>
      </c>
      <c r="N423" s="2"/>
      <c r="O423" s="2" t="str">
        <f t="shared" si="131"/>
        <v>-</v>
      </c>
      <c r="P423" s="1"/>
      <c r="Q423" s="1"/>
      <c r="R423" s="1"/>
      <c r="S423" s="1"/>
      <c r="T423" s="1"/>
      <c r="U423" s="1"/>
      <c r="V423" s="161"/>
      <c r="W423" s="1"/>
      <c r="X423" s="1"/>
      <c r="Y423" s="1"/>
      <c r="Z423" s="1"/>
      <c r="AA423" s="1"/>
      <c r="AB423" s="1"/>
      <c r="AC423" s="1"/>
      <c r="AD423" s="1"/>
      <c r="AI423" t="str">
        <f t="shared" si="133"/>
        <v>Lincoln</v>
      </c>
      <c r="AJ423" t="s">
        <v>3078</v>
      </c>
      <c r="AK423" s="182">
        <v>2</v>
      </c>
      <c r="AN423" s="97">
        <v>23</v>
      </c>
      <c r="AO423" s="99">
        <v>17</v>
      </c>
      <c r="AP423" s="99">
        <v>80</v>
      </c>
      <c r="AQ423" s="106">
        <v>39422</v>
      </c>
      <c r="AR423" s="106">
        <f t="shared" si="124"/>
        <v>23017</v>
      </c>
      <c r="AS423" t="s">
        <v>1082</v>
      </c>
      <c r="AT423" s="109">
        <f t="shared" si="125"/>
        <v>2339422</v>
      </c>
      <c r="AW423">
        <v>36.85</v>
      </c>
      <c r="AX423">
        <v>4.3600000000000003</v>
      </c>
      <c r="AY423">
        <v>32.49</v>
      </c>
      <c r="BF423" s="117"/>
      <c r="BI423" s="117"/>
      <c r="BJ423" s="117"/>
      <c r="BV423" s="1"/>
    </row>
    <row r="424" spans="1:74" hidden="1" outlineLevel="1">
      <c r="A424" t="s">
        <v>966</v>
      </c>
      <c r="B424" s="9" t="s">
        <v>958</v>
      </c>
      <c r="C424" s="1">
        <f t="shared" si="126"/>
        <v>0</v>
      </c>
      <c r="D424" s="7" t="e">
        <f t="shared" si="120"/>
        <v>#N/A</v>
      </c>
      <c r="E424" s="7" t="e">
        <f t="shared" si="121"/>
        <v>#N/A</v>
      </c>
      <c r="F424" s="7">
        <f t="shared" si="122"/>
        <v>0</v>
      </c>
      <c r="G424" s="7">
        <f t="shared" si="132"/>
        <v>0</v>
      </c>
      <c r="H424" s="49" t="e">
        <f t="shared" si="123"/>
        <v>#NUM!</v>
      </c>
      <c r="I424" s="177" t="e">
        <f t="shared" si="127"/>
        <v>#NUM!</v>
      </c>
      <c r="J424" s="8"/>
      <c r="K424" s="2" t="str">
        <f t="shared" si="128"/>
        <v>-</v>
      </c>
      <c r="L424" s="2" t="str">
        <f t="shared" si="129"/>
        <v>-</v>
      </c>
      <c r="M424" s="2" t="str">
        <f t="shared" si="130"/>
        <v>-</v>
      </c>
      <c r="N424" s="2"/>
      <c r="O424" s="2" t="str">
        <f t="shared" si="131"/>
        <v>-</v>
      </c>
      <c r="P424" s="1"/>
      <c r="Q424" s="1"/>
      <c r="R424" s="1"/>
      <c r="S424" s="1"/>
      <c r="T424" s="1"/>
      <c r="U424" s="1"/>
      <c r="V424" s="161"/>
      <c r="W424" s="1"/>
      <c r="X424" s="1"/>
      <c r="Y424" s="1"/>
      <c r="Z424" s="1"/>
      <c r="AA424" s="1"/>
      <c r="AB424" s="1"/>
      <c r="AC424" s="1"/>
      <c r="AD424" s="1"/>
      <c r="AI424" t="str">
        <f t="shared" si="133"/>
        <v>Lincolnville</v>
      </c>
      <c r="AJ424" t="s">
        <v>2259</v>
      </c>
      <c r="AK424" s="182">
        <v>2</v>
      </c>
      <c r="AN424" s="97">
        <v>23</v>
      </c>
      <c r="AO424" s="99">
        <v>27</v>
      </c>
      <c r="AP424" s="99">
        <v>55</v>
      </c>
      <c r="AQ424" s="106">
        <v>39755</v>
      </c>
      <c r="AR424" s="106">
        <f t="shared" si="124"/>
        <v>23027</v>
      </c>
      <c r="AS424" t="s">
        <v>1711</v>
      </c>
      <c r="AT424" s="109">
        <f t="shared" si="125"/>
        <v>2339755</v>
      </c>
      <c r="AW424">
        <v>43.73</v>
      </c>
      <c r="AX424">
        <v>6.36</v>
      </c>
      <c r="AY424">
        <v>37.369999999999997</v>
      </c>
      <c r="BF424" s="117"/>
      <c r="BI424" s="117"/>
      <c r="BJ424" s="117"/>
      <c r="BV424" s="1"/>
    </row>
    <row r="425" spans="1:74" hidden="1" outlineLevel="1">
      <c r="A425" t="s">
        <v>2688</v>
      </c>
      <c r="B425" s="9" t="s">
        <v>958</v>
      </c>
      <c r="C425" s="1">
        <f t="shared" si="126"/>
        <v>0</v>
      </c>
      <c r="D425" s="7" t="e">
        <f t="shared" si="120"/>
        <v>#N/A</v>
      </c>
      <c r="E425" s="7" t="e">
        <f t="shared" si="121"/>
        <v>#N/A</v>
      </c>
      <c r="F425" s="7">
        <f t="shared" si="122"/>
        <v>0</v>
      </c>
      <c r="G425" s="7">
        <f t="shared" si="132"/>
        <v>0</v>
      </c>
      <c r="H425" s="49" t="e">
        <f t="shared" si="123"/>
        <v>#NUM!</v>
      </c>
      <c r="I425" s="177" t="e">
        <f t="shared" si="127"/>
        <v>#NUM!</v>
      </c>
      <c r="J425" s="8"/>
      <c r="K425" s="2" t="str">
        <f t="shared" si="128"/>
        <v>-</v>
      </c>
      <c r="L425" s="2" t="str">
        <f t="shared" si="129"/>
        <v>-</v>
      </c>
      <c r="M425" s="2" t="str">
        <f t="shared" si="130"/>
        <v>-</v>
      </c>
      <c r="N425" s="2"/>
      <c r="O425" s="2" t="str">
        <f t="shared" si="131"/>
        <v>-</v>
      </c>
      <c r="P425" s="1"/>
      <c r="Q425" s="1"/>
      <c r="R425" s="1"/>
      <c r="S425" s="1"/>
      <c r="T425" s="1"/>
      <c r="U425" s="1"/>
      <c r="V425" s="161"/>
      <c r="W425" s="1"/>
      <c r="X425" s="1"/>
      <c r="Y425" s="1"/>
      <c r="Z425" s="1"/>
      <c r="AA425" s="1"/>
      <c r="AB425" s="1"/>
      <c r="AC425" s="1"/>
      <c r="AD425" s="1"/>
      <c r="AI425" t="str">
        <f t="shared" si="133"/>
        <v>Linneus</v>
      </c>
      <c r="AJ425" t="s">
        <v>2860</v>
      </c>
      <c r="AK425" s="182">
        <v>2</v>
      </c>
      <c r="AN425" s="97">
        <v>23</v>
      </c>
      <c r="AO425" s="99">
        <v>3</v>
      </c>
      <c r="AP425" s="99">
        <v>165</v>
      </c>
      <c r="AQ425" s="106">
        <v>39965</v>
      </c>
      <c r="AR425" s="106">
        <f t="shared" si="124"/>
        <v>23003</v>
      </c>
      <c r="AS425" t="s">
        <v>1711</v>
      </c>
      <c r="AT425" s="109">
        <f t="shared" si="125"/>
        <v>2339965</v>
      </c>
      <c r="AW425">
        <v>45.83</v>
      </c>
      <c r="AX425">
        <v>1.28</v>
      </c>
      <c r="AY425">
        <v>44.56</v>
      </c>
      <c r="BF425" s="117"/>
      <c r="BI425" s="117"/>
      <c r="BJ425" s="117"/>
      <c r="BV425" s="1"/>
    </row>
    <row r="426" spans="1:74" hidden="1" outlineLevel="1">
      <c r="A426" t="s">
        <v>1578</v>
      </c>
      <c r="B426" s="9" t="s">
        <v>958</v>
      </c>
      <c r="C426" s="1">
        <f t="shared" si="126"/>
        <v>0</v>
      </c>
      <c r="D426" s="7" t="e">
        <f t="shared" si="120"/>
        <v>#N/A</v>
      </c>
      <c r="E426" s="7" t="e">
        <f t="shared" si="121"/>
        <v>#N/A</v>
      </c>
      <c r="F426" s="7">
        <f t="shared" si="122"/>
        <v>0</v>
      </c>
      <c r="G426" s="7">
        <f t="shared" si="132"/>
        <v>0</v>
      </c>
      <c r="H426" s="49" t="e">
        <f t="shared" si="123"/>
        <v>#NUM!</v>
      </c>
      <c r="I426" s="177" t="e">
        <f t="shared" si="127"/>
        <v>#NUM!</v>
      </c>
      <c r="J426" s="8"/>
      <c r="K426" s="2" t="str">
        <f t="shared" si="128"/>
        <v>-</v>
      </c>
      <c r="L426" s="2" t="str">
        <f t="shared" si="129"/>
        <v>-</v>
      </c>
      <c r="M426" s="2" t="str">
        <f t="shared" si="130"/>
        <v>-</v>
      </c>
      <c r="N426" s="2"/>
      <c r="O426" s="2" t="str">
        <f t="shared" si="131"/>
        <v>-</v>
      </c>
      <c r="P426" s="1"/>
      <c r="Q426" s="1"/>
      <c r="R426" s="1"/>
      <c r="S426" s="1"/>
      <c r="T426" s="1"/>
      <c r="U426" s="1"/>
      <c r="V426" s="161"/>
      <c r="W426" s="1"/>
      <c r="X426" s="1"/>
      <c r="Y426" s="1"/>
      <c r="Z426" s="1"/>
      <c r="AA426" s="1"/>
      <c r="AB426" s="1"/>
      <c r="AC426" s="1"/>
      <c r="AD426" s="1"/>
      <c r="AI426" t="str">
        <f t="shared" si="133"/>
        <v>Lisbon</v>
      </c>
      <c r="AJ426" t="s">
        <v>866</v>
      </c>
      <c r="AK426" s="182">
        <v>2</v>
      </c>
      <c r="AN426" s="97">
        <v>23</v>
      </c>
      <c r="AO426" s="99">
        <v>1</v>
      </c>
      <c r="AP426" s="99">
        <v>30</v>
      </c>
      <c r="AQ426" s="106">
        <v>40035</v>
      </c>
      <c r="AR426" s="106">
        <f t="shared" si="124"/>
        <v>23001</v>
      </c>
      <c r="AS426" t="s">
        <v>1711</v>
      </c>
      <c r="AT426" s="109">
        <f t="shared" si="125"/>
        <v>2340035</v>
      </c>
      <c r="AW426">
        <v>24.16</v>
      </c>
      <c r="AX426">
        <v>0.55000000000000004</v>
      </c>
      <c r="AY426">
        <v>23.61</v>
      </c>
      <c r="BF426" s="117"/>
      <c r="BI426" s="117"/>
      <c r="BJ426" s="117"/>
      <c r="BV426" s="1"/>
    </row>
    <row r="427" spans="1:74" hidden="1" outlineLevel="1">
      <c r="A427" t="s">
        <v>1509</v>
      </c>
      <c r="B427" s="9" t="s">
        <v>958</v>
      </c>
      <c r="C427" s="1">
        <f t="shared" si="126"/>
        <v>0</v>
      </c>
      <c r="D427" s="7" t="e">
        <f t="shared" si="120"/>
        <v>#N/A</v>
      </c>
      <c r="E427" s="7" t="e">
        <f t="shared" si="121"/>
        <v>#N/A</v>
      </c>
      <c r="F427" s="7">
        <f t="shared" si="122"/>
        <v>0</v>
      </c>
      <c r="G427" s="7">
        <f t="shared" si="132"/>
        <v>0</v>
      </c>
      <c r="H427" s="49" t="e">
        <f t="shared" si="123"/>
        <v>#NUM!</v>
      </c>
      <c r="I427" s="177" t="e">
        <f t="shared" si="127"/>
        <v>#NUM!</v>
      </c>
      <c r="J427" s="8"/>
      <c r="K427" s="2" t="str">
        <f t="shared" si="128"/>
        <v>-</v>
      </c>
      <c r="L427" s="2" t="str">
        <f t="shared" si="129"/>
        <v>-</v>
      </c>
      <c r="M427" s="2" t="str">
        <f t="shared" si="130"/>
        <v>-</v>
      </c>
      <c r="N427" s="2"/>
      <c r="O427" s="2" t="str">
        <f t="shared" si="131"/>
        <v>-</v>
      </c>
      <c r="P427" s="1"/>
      <c r="Q427" s="1"/>
      <c r="R427" s="1"/>
      <c r="S427" s="1"/>
      <c r="T427" s="1"/>
      <c r="U427" s="1"/>
      <c r="V427" s="161"/>
      <c r="W427" s="1"/>
      <c r="X427" s="1"/>
      <c r="Y427" s="1"/>
      <c r="Z427" s="1"/>
      <c r="AA427" s="1"/>
      <c r="AB427" s="1"/>
      <c r="AC427" s="1"/>
      <c r="AD427" s="1"/>
      <c r="AI427" t="str">
        <f t="shared" si="133"/>
        <v>Litchfield</v>
      </c>
      <c r="AJ427" t="s">
        <v>2581</v>
      </c>
      <c r="AK427" s="182">
        <v>2</v>
      </c>
      <c r="AN427" s="97">
        <v>23</v>
      </c>
      <c r="AO427" s="99">
        <v>11</v>
      </c>
      <c r="AP427" s="99">
        <v>60</v>
      </c>
      <c r="AQ427" s="106">
        <v>40175</v>
      </c>
      <c r="AR427" s="106">
        <f t="shared" si="124"/>
        <v>23011</v>
      </c>
      <c r="AS427" t="s">
        <v>1711</v>
      </c>
      <c r="AT427" s="109">
        <f t="shared" si="125"/>
        <v>2340175</v>
      </c>
      <c r="AW427">
        <v>39.69</v>
      </c>
      <c r="AX427">
        <v>2.2599999999999998</v>
      </c>
      <c r="AY427">
        <v>37.43</v>
      </c>
      <c r="BF427" s="117"/>
      <c r="BI427" s="117"/>
      <c r="BJ427" s="117"/>
      <c r="BV427" s="1"/>
    </row>
    <row r="428" spans="1:74" hidden="1" outlineLevel="1">
      <c r="A428" t="s">
        <v>1076</v>
      </c>
      <c r="B428" s="9" t="s">
        <v>958</v>
      </c>
      <c r="C428" s="1">
        <f t="shared" si="126"/>
        <v>0</v>
      </c>
      <c r="D428" s="7" t="e">
        <f t="shared" si="120"/>
        <v>#N/A</v>
      </c>
      <c r="E428" s="7" t="e">
        <f t="shared" si="121"/>
        <v>#N/A</v>
      </c>
      <c r="F428" s="7">
        <f t="shared" si="122"/>
        <v>0</v>
      </c>
      <c r="G428" s="7">
        <f t="shared" si="132"/>
        <v>0</v>
      </c>
      <c r="H428" s="49" t="e">
        <f t="shared" si="123"/>
        <v>#NUM!</v>
      </c>
      <c r="I428" s="177" t="e">
        <f t="shared" si="127"/>
        <v>#NUM!</v>
      </c>
      <c r="J428" s="8"/>
      <c r="K428" s="2" t="str">
        <f t="shared" si="128"/>
        <v>-</v>
      </c>
      <c r="L428" s="2" t="str">
        <f t="shared" si="129"/>
        <v>-</v>
      </c>
      <c r="M428" s="2" t="str">
        <f t="shared" si="130"/>
        <v>-</v>
      </c>
      <c r="N428" s="2"/>
      <c r="O428" s="2" t="str">
        <f t="shared" si="131"/>
        <v>-</v>
      </c>
      <c r="P428" s="1"/>
      <c r="Q428" s="1"/>
      <c r="R428" s="1"/>
      <c r="S428" s="1"/>
      <c r="T428" s="1"/>
      <c r="U428" s="1"/>
      <c r="V428" s="161"/>
      <c r="W428" s="1"/>
      <c r="X428" s="1"/>
      <c r="Y428" s="1"/>
      <c r="Z428" s="1"/>
      <c r="AA428" s="1"/>
      <c r="AB428" s="1"/>
      <c r="AC428" s="1"/>
      <c r="AD428" s="1"/>
      <c r="AI428" t="str">
        <f t="shared" si="133"/>
        <v>Littleton</v>
      </c>
      <c r="AJ428" t="s">
        <v>2860</v>
      </c>
      <c r="AK428" s="182">
        <v>2</v>
      </c>
      <c r="AN428" s="97">
        <v>23</v>
      </c>
      <c r="AO428" s="99">
        <v>3</v>
      </c>
      <c r="AP428" s="99">
        <v>170</v>
      </c>
      <c r="AQ428" s="106">
        <v>40595</v>
      </c>
      <c r="AR428" s="106">
        <f t="shared" si="124"/>
        <v>23003</v>
      </c>
      <c r="AS428" t="s">
        <v>1711</v>
      </c>
      <c r="AT428" s="109">
        <f t="shared" si="125"/>
        <v>2340595</v>
      </c>
      <c r="AW428">
        <v>38.61</v>
      </c>
      <c r="AX428">
        <v>0.19</v>
      </c>
      <c r="AY428">
        <v>38.42</v>
      </c>
      <c r="BF428" s="117"/>
      <c r="BI428" s="117"/>
      <c r="BJ428" s="117"/>
      <c r="BV428" s="1"/>
    </row>
    <row r="429" spans="1:74" hidden="1" outlineLevel="1">
      <c r="A429" t="s">
        <v>773</v>
      </c>
      <c r="B429" s="9" t="s">
        <v>958</v>
      </c>
      <c r="C429" s="1">
        <f t="shared" si="126"/>
        <v>0</v>
      </c>
      <c r="D429" s="7" t="e">
        <f t="shared" si="120"/>
        <v>#N/A</v>
      </c>
      <c r="E429" s="7" t="e">
        <f t="shared" si="121"/>
        <v>#N/A</v>
      </c>
      <c r="F429" s="7">
        <f t="shared" si="122"/>
        <v>0</v>
      </c>
      <c r="G429" s="7">
        <f t="shared" si="132"/>
        <v>0</v>
      </c>
      <c r="H429" s="49" t="e">
        <f t="shared" si="123"/>
        <v>#NUM!</v>
      </c>
      <c r="I429" s="177" t="e">
        <f t="shared" si="127"/>
        <v>#NUM!</v>
      </c>
      <c r="J429" s="8"/>
      <c r="K429" s="2" t="str">
        <f t="shared" si="128"/>
        <v>-</v>
      </c>
      <c r="L429" s="2" t="str">
        <f t="shared" si="129"/>
        <v>-</v>
      </c>
      <c r="M429" s="2" t="str">
        <f t="shared" si="130"/>
        <v>-</v>
      </c>
      <c r="N429" s="2"/>
      <c r="O429" s="2" t="str">
        <f t="shared" si="131"/>
        <v>-</v>
      </c>
      <c r="P429" s="1"/>
      <c r="Q429" s="1"/>
      <c r="R429" s="1"/>
      <c r="S429" s="1"/>
      <c r="T429" s="1"/>
      <c r="U429" s="1"/>
      <c r="V429" s="161"/>
      <c r="W429" s="1"/>
      <c r="X429" s="1"/>
      <c r="Y429" s="1"/>
      <c r="Z429" s="1"/>
      <c r="AA429" s="1"/>
      <c r="AB429" s="1"/>
      <c r="AC429" s="1"/>
      <c r="AD429" s="1"/>
      <c r="AI429" t="str">
        <f t="shared" si="133"/>
        <v>Livermore</v>
      </c>
      <c r="AJ429" t="s">
        <v>866</v>
      </c>
      <c r="AK429" s="182">
        <v>2</v>
      </c>
      <c r="AN429" s="97">
        <v>23</v>
      </c>
      <c r="AO429" s="99">
        <v>1</v>
      </c>
      <c r="AP429" s="99">
        <v>35</v>
      </c>
      <c r="AQ429" s="106">
        <v>40665</v>
      </c>
      <c r="AR429" s="106">
        <f t="shared" si="124"/>
        <v>23001</v>
      </c>
      <c r="AS429" t="s">
        <v>1711</v>
      </c>
      <c r="AT429" s="109">
        <f t="shared" si="125"/>
        <v>2340665</v>
      </c>
      <c r="AW429">
        <v>39.4</v>
      </c>
      <c r="AX429">
        <v>1.71</v>
      </c>
      <c r="AY429">
        <v>37.69</v>
      </c>
      <c r="BF429" s="117"/>
      <c r="BI429" s="117"/>
      <c r="BJ429" s="117"/>
      <c r="BV429" s="1"/>
    </row>
    <row r="430" spans="1:74" hidden="1" outlineLevel="1">
      <c r="A430" t="s">
        <v>1889</v>
      </c>
      <c r="B430" s="9" t="s">
        <v>958</v>
      </c>
      <c r="C430" s="1">
        <f t="shared" si="126"/>
        <v>0</v>
      </c>
      <c r="D430" s="7" t="e">
        <f t="shared" si="120"/>
        <v>#N/A</v>
      </c>
      <c r="E430" s="7" t="e">
        <f t="shared" si="121"/>
        <v>#N/A</v>
      </c>
      <c r="F430" s="7">
        <f t="shared" si="122"/>
        <v>0</v>
      </c>
      <c r="G430" s="7">
        <f t="shared" si="132"/>
        <v>0</v>
      </c>
      <c r="H430" s="49" t="e">
        <f t="shared" si="123"/>
        <v>#NUM!</v>
      </c>
      <c r="I430" s="177" t="e">
        <f t="shared" si="127"/>
        <v>#NUM!</v>
      </c>
      <c r="J430" s="8"/>
      <c r="K430" s="2" t="str">
        <f t="shared" si="128"/>
        <v>-</v>
      </c>
      <c r="L430" s="2" t="str">
        <f t="shared" si="129"/>
        <v>-</v>
      </c>
      <c r="M430" s="2" t="str">
        <f t="shared" si="130"/>
        <v>-</v>
      </c>
      <c r="N430" s="2"/>
      <c r="O430" s="2" t="str">
        <f t="shared" si="131"/>
        <v>-</v>
      </c>
      <c r="P430" s="1"/>
      <c r="Q430" s="1"/>
      <c r="R430" s="1"/>
      <c r="S430" s="1"/>
      <c r="T430" s="1"/>
      <c r="U430" s="1"/>
      <c r="V430" s="161"/>
      <c r="W430" s="1"/>
      <c r="X430" s="1"/>
      <c r="Y430" s="1"/>
      <c r="Z430" s="1"/>
      <c r="AA430" s="1"/>
      <c r="AB430" s="1"/>
      <c r="AC430" s="1"/>
      <c r="AD430" s="1"/>
      <c r="AI430" t="str">
        <f t="shared" si="133"/>
        <v>Livermore Falls</v>
      </c>
      <c r="AJ430" t="s">
        <v>866</v>
      </c>
      <c r="AK430" s="182">
        <v>2</v>
      </c>
      <c r="AN430" s="97">
        <v>23</v>
      </c>
      <c r="AO430" s="99">
        <v>1</v>
      </c>
      <c r="AP430" s="99">
        <v>40</v>
      </c>
      <c r="AQ430" s="106">
        <v>40770</v>
      </c>
      <c r="AR430" s="106">
        <f t="shared" si="124"/>
        <v>23001</v>
      </c>
      <c r="AS430" t="s">
        <v>1711</v>
      </c>
      <c r="AT430" s="109">
        <f t="shared" si="125"/>
        <v>2340770</v>
      </c>
      <c r="AW430">
        <v>20.43</v>
      </c>
      <c r="AX430">
        <v>0.68</v>
      </c>
      <c r="AY430">
        <v>19.75</v>
      </c>
      <c r="BF430" s="117"/>
      <c r="BI430" s="117"/>
      <c r="BJ430" s="117"/>
      <c r="BV430" s="1"/>
    </row>
    <row r="431" spans="1:74" hidden="1" outlineLevel="1">
      <c r="A431" s="34" t="s">
        <v>1582</v>
      </c>
      <c r="B431" s="9" t="s">
        <v>958</v>
      </c>
      <c r="C431" s="1">
        <f t="shared" si="126"/>
        <v>0</v>
      </c>
      <c r="D431" s="7" t="e">
        <f t="shared" ref="D431:D494" si="134">RANK(P431,(P431:AG431))</f>
        <v>#N/A</v>
      </c>
      <c r="E431" s="7" t="e">
        <f t="shared" ref="E431:E494" si="135">RANK(Q431,(P431:AG431))</f>
        <v>#N/A</v>
      </c>
      <c r="F431" s="7">
        <f t="shared" ref="F431:F494" si="136">IF(R431&gt;0,RANK(R431,(P431:AG431)),0)</f>
        <v>0</v>
      </c>
      <c r="G431" s="7">
        <f t="shared" si="132"/>
        <v>0</v>
      </c>
      <c r="H431" s="49" t="e">
        <f t="shared" ref="H431:H494" si="137">MAX(P431:T431)-LARGE(P431:T431,2)</f>
        <v>#NUM!</v>
      </c>
      <c r="I431" s="177" t="e">
        <f t="shared" si="127"/>
        <v>#NUM!</v>
      </c>
      <c r="J431" s="8"/>
      <c r="K431" s="2" t="str">
        <f t="shared" si="128"/>
        <v>-</v>
      </c>
      <c r="L431" s="2" t="str">
        <f t="shared" si="129"/>
        <v>-</v>
      </c>
      <c r="M431" s="2" t="str">
        <f t="shared" si="130"/>
        <v>-</v>
      </c>
      <c r="N431" s="2"/>
      <c r="O431" s="2" t="str">
        <f t="shared" si="131"/>
        <v>-</v>
      </c>
      <c r="P431" s="1"/>
      <c r="Q431" s="1"/>
      <c r="R431" s="1"/>
      <c r="S431" s="1"/>
      <c r="T431" s="1"/>
      <c r="U431" s="1"/>
      <c r="V431" s="161"/>
      <c r="W431" s="1"/>
      <c r="X431" s="1"/>
      <c r="Y431" s="1"/>
      <c r="Z431" s="1"/>
      <c r="AA431" s="1"/>
      <c r="AB431" s="1"/>
      <c r="AC431" s="1"/>
      <c r="AD431" s="1"/>
      <c r="AI431" t="str">
        <f t="shared" si="133"/>
        <v>Long Island</v>
      </c>
      <c r="AJ431" t="s">
        <v>2189</v>
      </c>
      <c r="AK431" s="182">
        <v>1</v>
      </c>
      <c r="AN431" s="97">
        <v>23</v>
      </c>
      <c r="AO431" s="99">
        <v>5</v>
      </c>
      <c r="AP431" s="99">
        <v>63</v>
      </c>
      <c r="AQ431" s="106">
        <v>41067</v>
      </c>
      <c r="AR431" s="106">
        <f t="shared" ref="AR431:AR494" si="138">AN431*1000+AO431</f>
        <v>23005</v>
      </c>
      <c r="AS431" t="s">
        <v>1711</v>
      </c>
      <c r="AT431" s="109">
        <f t="shared" ref="AT431:AT494" si="139">AN431*100000+AQ431</f>
        <v>2341067</v>
      </c>
      <c r="AW431">
        <v>10.39</v>
      </c>
      <c r="AX431">
        <v>8.9600000000000009</v>
      </c>
      <c r="AY431">
        <v>1.43</v>
      </c>
      <c r="BF431" s="117"/>
      <c r="BI431" s="117"/>
      <c r="BJ431" s="117"/>
      <c r="BV431" s="1"/>
    </row>
    <row r="432" spans="1:74" hidden="1" outlineLevel="1">
      <c r="A432" t="s">
        <v>1166</v>
      </c>
      <c r="B432" s="9" t="s">
        <v>958</v>
      </c>
      <c r="C432" s="1">
        <f t="shared" ref="C432:C495" si="140">SUM(P432:AG432)</f>
        <v>0</v>
      </c>
      <c r="D432" s="7" t="e">
        <f t="shared" si="134"/>
        <v>#N/A</v>
      </c>
      <c r="E432" s="7" t="e">
        <f t="shared" si="135"/>
        <v>#N/A</v>
      </c>
      <c r="F432" s="7">
        <f t="shared" si="136"/>
        <v>0</v>
      </c>
      <c r="G432" s="7">
        <f t="shared" si="132"/>
        <v>0</v>
      </c>
      <c r="H432" s="49" t="e">
        <f t="shared" si="137"/>
        <v>#NUM!</v>
      </c>
      <c r="I432" s="177" t="e">
        <f t="shared" ref="I432:I495" si="141">H432/C432</f>
        <v>#NUM!</v>
      </c>
      <c r="J432" s="8"/>
      <c r="K432" s="2" t="str">
        <f t="shared" ref="K432:K495" si="142">IF(C432=0,"-",P432/C432)</f>
        <v>-</v>
      </c>
      <c r="L432" s="2" t="str">
        <f t="shared" ref="L432:L495" si="143">IF(C432=0,"-",Q432/C432)</f>
        <v>-</v>
      </c>
      <c r="M432" s="2" t="str">
        <f t="shared" ref="M432:M495" si="144">IF(C432=0,"-",R432/C432)</f>
        <v>-</v>
      </c>
      <c r="N432" s="2"/>
      <c r="O432" s="2" t="str">
        <f t="shared" ref="O432:O495" si="145">IF(C432=0,"-",(1-K432-L432-M432))</f>
        <v>-</v>
      </c>
      <c r="P432" s="1"/>
      <c r="Q432" s="1"/>
      <c r="R432" s="1"/>
      <c r="S432" s="1"/>
      <c r="T432" s="1"/>
      <c r="U432" s="1"/>
      <c r="V432" s="161"/>
      <c r="W432" s="1"/>
      <c r="X432" s="1"/>
      <c r="Y432" s="1"/>
      <c r="Z432" s="1"/>
      <c r="AA432" s="1"/>
      <c r="AB432" s="1"/>
      <c r="AC432" s="1"/>
      <c r="AD432" s="1"/>
      <c r="AI432" t="str">
        <f t="shared" si="133"/>
        <v>Lovell</v>
      </c>
      <c r="AJ432" t="s">
        <v>3078</v>
      </c>
      <c r="AK432" s="182">
        <v>2</v>
      </c>
      <c r="AN432" s="97">
        <v>23</v>
      </c>
      <c r="AO432" s="99">
        <v>17</v>
      </c>
      <c r="AP432" s="99">
        <v>85</v>
      </c>
      <c r="AQ432" s="106">
        <v>41365</v>
      </c>
      <c r="AR432" s="106">
        <f t="shared" si="138"/>
        <v>23017</v>
      </c>
      <c r="AS432" t="s">
        <v>1711</v>
      </c>
      <c r="AT432" s="109">
        <f t="shared" si="139"/>
        <v>2341365</v>
      </c>
      <c r="AW432">
        <v>47.88</v>
      </c>
      <c r="AX432">
        <v>4.7</v>
      </c>
      <c r="AY432">
        <v>43.17</v>
      </c>
      <c r="BF432" s="117"/>
      <c r="BI432" s="117"/>
      <c r="BJ432" s="117"/>
      <c r="BV432" s="1"/>
    </row>
    <row r="433" spans="1:74" hidden="1" outlineLevel="1">
      <c r="A433" t="s">
        <v>2185</v>
      </c>
      <c r="B433" s="9" t="s">
        <v>958</v>
      </c>
      <c r="C433" s="1">
        <f t="shared" si="140"/>
        <v>0</v>
      </c>
      <c r="D433" s="7" t="e">
        <f t="shared" si="134"/>
        <v>#N/A</v>
      </c>
      <c r="E433" s="7" t="e">
        <f t="shared" si="135"/>
        <v>#N/A</v>
      </c>
      <c r="F433" s="7">
        <f t="shared" si="136"/>
        <v>0</v>
      </c>
      <c r="G433" s="7">
        <f t="shared" si="132"/>
        <v>0</v>
      </c>
      <c r="H433" s="49" t="e">
        <f t="shared" si="137"/>
        <v>#NUM!</v>
      </c>
      <c r="I433" s="177" t="e">
        <f t="shared" si="141"/>
        <v>#NUM!</v>
      </c>
      <c r="J433" s="8"/>
      <c r="K433" s="2" t="str">
        <f t="shared" si="142"/>
        <v>-</v>
      </c>
      <c r="L433" s="2" t="str">
        <f t="shared" si="143"/>
        <v>-</v>
      </c>
      <c r="M433" s="2" t="str">
        <f t="shared" si="144"/>
        <v>-</v>
      </c>
      <c r="N433" s="2"/>
      <c r="O433" s="2" t="str">
        <f t="shared" si="145"/>
        <v>-</v>
      </c>
      <c r="P433" s="1"/>
      <c r="Q433" s="1"/>
      <c r="R433" s="1"/>
      <c r="S433" s="1"/>
      <c r="T433" s="1"/>
      <c r="U433" s="1"/>
      <c r="V433" s="161"/>
      <c r="W433" s="1"/>
      <c r="X433" s="1"/>
      <c r="Y433" s="1"/>
      <c r="Z433" s="1"/>
      <c r="AA433" s="1"/>
      <c r="AB433" s="1"/>
      <c r="AC433" s="1"/>
      <c r="AD433" s="1"/>
      <c r="AI433" t="str">
        <f t="shared" si="133"/>
        <v>Lowell</v>
      </c>
      <c r="AJ433" t="s">
        <v>865</v>
      </c>
      <c r="AK433" s="182">
        <v>2</v>
      </c>
      <c r="AN433" s="97">
        <v>23</v>
      </c>
      <c r="AO433" s="99">
        <v>19</v>
      </c>
      <c r="AP433" s="99">
        <v>195</v>
      </c>
      <c r="AQ433" s="106">
        <v>41435</v>
      </c>
      <c r="AR433" s="106">
        <f t="shared" si="138"/>
        <v>23019</v>
      </c>
      <c r="AS433" t="s">
        <v>1711</v>
      </c>
      <c r="AT433" s="109">
        <f t="shared" si="139"/>
        <v>2341435</v>
      </c>
      <c r="AW433">
        <v>40.1</v>
      </c>
      <c r="AX433">
        <v>1.91</v>
      </c>
      <c r="AY433">
        <v>38.19</v>
      </c>
      <c r="BF433" s="117"/>
      <c r="BI433" s="117"/>
      <c r="BJ433" s="117"/>
      <c r="BV433" s="1"/>
    </row>
    <row r="434" spans="1:74" hidden="1" outlineLevel="1">
      <c r="A434" t="s">
        <v>1890</v>
      </c>
      <c r="B434" s="9" t="s">
        <v>958</v>
      </c>
      <c r="C434" s="1">
        <f t="shared" si="140"/>
        <v>0</v>
      </c>
      <c r="D434" s="7" t="e">
        <f t="shared" si="134"/>
        <v>#N/A</v>
      </c>
      <c r="E434" s="7" t="e">
        <f t="shared" si="135"/>
        <v>#N/A</v>
      </c>
      <c r="F434" s="7">
        <f t="shared" si="136"/>
        <v>0</v>
      </c>
      <c r="G434" s="7">
        <f t="shared" si="132"/>
        <v>0</v>
      </c>
      <c r="H434" s="49" t="e">
        <f t="shared" si="137"/>
        <v>#NUM!</v>
      </c>
      <c r="I434" s="177" t="e">
        <f t="shared" si="141"/>
        <v>#NUM!</v>
      </c>
      <c r="J434" s="8"/>
      <c r="K434" s="2" t="str">
        <f t="shared" si="142"/>
        <v>-</v>
      </c>
      <c r="L434" s="2" t="str">
        <f t="shared" si="143"/>
        <v>-</v>
      </c>
      <c r="M434" s="2" t="str">
        <f t="shared" si="144"/>
        <v>-</v>
      </c>
      <c r="N434" s="2"/>
      <c r="O434" s="2" t="str">
        <f t="shared" si="145"/>
        <v>-</v>
      </c>
      <c r="P434" s="1"/>
      <c r="Q434" s="1"/>
      <c r="R434" s="1"/>
      <c r="S434" s="1"/>
      <c r="T434" s="1"/>
      <c r="U434" s="1"/>
      <c r="V434" s="161"/>
      <c r="W434" s="1"/>
      <c r="X434" s="1"/>
      <c r="Y434" s="1"/>
      <c r="Z434" s="1"/>
      <c r="AA434" s="1"/>
      <c r="AB434" s="1"/>
      <c r="AC434" s="1"/>
      <c r="AD434" s="1"/>
      <c r="AI434" t="str">
        <f t="shared" si="133"/>
        <v>Lubec</v>
      </c>
      <c r="AJ434" t="s">
        <v>637</v>
      </c>
      <c r="AK434" s="182">
        <v>2</v>
      </c>
      <c r="AN434" s="97">
        <v>23</v>
      </c>
      <c r="AO434" s="99">
        <v>29</v>
      </c>
      <c r="AP434" s="99">
        <v>125</v>
      </c>
      <c r="AQ434" s="106">
        <v>41610</v>
      </c>
      <c r="AR434" s="106">
        <f t="shared" si="138"/>
        <v>23029</v>
      </c>
      <c r="AS434" t="s">
        <v>1711</v>
      </c>
      <c r="AT434" s="109">
        <f t="shared" si="139"/>
        <v>2341610</v>
      </c>
      <c r="AW434">
        <v>78.86</v>
      </c>
      <c r="AX434">
        <v>45.6</v>
      </c>
      <c r="AY434">
        <v>33.26</v>
      </c>
      <c r="BF434" s="117"/>
      <c r="BI434" s="117"/>
      <c r="BJ434" s="117"/>
      <c r="BV434" s="1"/>
    </row>
    <row r="435" spans="1:74" hidden="1" outlineLevel="1">
      <c r="A435" t="s">
        <v>2186</v>
      </c>
      <c r="B435" s="9" t="s">
        <v>958</v>
      </c>
      <c r="C435" s="1">
        <f t="shared" si="140"/>
        <v>0</v>
      </c>
      <c r="D435" s="7" t="e">
        <f t="shared" si="134"/>
        <v>#N/A</v>
      </c>
      <c r="E435" s="7" t="e">
        <f t="shared" si="135"/>
        <v>#N/A</v>
      </c>
      <c r="F435" s="7">
        <f t="shared" si="136"/>
        <v>0</v>
      </c>
      <c r="G435" s="7">
        <f t="shared" si="132"/>
        <v>0</v>
      </c>
      <c r="H435" s="49" t="e">
        <f t="shared" si="137"/>
        <v>#NUM!</v>
      </c>
      <c r="I435" s="177" t="e">
        <f t="shared" si="141"/>
        <v>#NUM!</v>
      </c>
      <c r="J435" s="8"/>
      <c r="K435" s="2" t="str">
        <f t="shared" si="142"/>
        <v>-</v>
      </c>
      <c r="L435" s="2" t="str">
        <f t="shared" si="143"/>
        <v>-</v>
      </c>
      <c r="M435" s="2" t="str">
        <f t="shared" si="144"/>
        <v>-</v>
      </c>
      <c r="N435" s="2"/>
      <c r="O435" s="2" t="str">
        <f t="shared" si="145"/>
        <v>-</v>
      </c>
      <c r="P435" s="1"/>
      <c r="Q435" s="1"/>
      <c r="R435" s="1"/>
      <c r="S435" s="1"/>
      <c r="T435" s="1"/>
      <c r="U435" s="1"/>
      <c r="V435" s="161"/>
      <c r="W435" s="1"/>
      <c r="X435" s="1"/>
      <c r="Y435" s="1"/>
      <c r="Z435" s="1"/>
      <c r="AA435" s="1"/>
      <c r="AB435" s="1"/>
      <c r="AC435" s="1"/>
      <c r="AD435" s="1"/>
      <c r="AI435" t="str">
        <f t="shared" si="133"/>
        <v>Ludlow</v>
      </c>
      <c r="AJ435" t="s">
        <v>2860</v>
      </c>
      <c r="AK435" s="182">
        <v>2</v>
      </c>
      <c r="AN435" s="97">
        <v>23</v>
      </c>
      <c r="AO435" s="99">
        <v>3</v>
      </c>
      <c r="AP435" s="99">
        <v>175</v>
      </c>
      <c r="AQ435" s="106">
        <v>41715</v>
      </c>
      <c r="AR435" s="106">
        <f t="shared" si="138"/>
        <v>23003</v>
      </c>
      <c r="AS435" t="s">
        <v>1711</v>
      </c>
      <c r="AT435" s="109">
        <f t="shared" si="139"/>
        <v>2341715</v>
      </c>
      <c r="AW435">
        <v>21.98</v>
      </c>
      <c r="AX435">
        <v>0.01</v>
      </c>
      <c r="AY435">
        <v>21.97</v>
      </c>
      <c r="BF435" s="117"/>
      <c r="BI435" s="117"/>
      <c r="BJ435" s="117"/>
      <c r="BV435" s="1"/>
    </row>
    <row r="436" spans="1:74" hidden="1" outlineLevel="1">
      <c r="A436" t="s">
        <v>829</v>
      </c>
      <c r="B436" s="9" t="s">
        <v>958</v>
      </c>
      <c r="C436" s="1">
        <f t="shared" si="140"/>
        <v>0</v>
      </c>
      <c r="D436" s="7" t="e">
        <f t="shared" si="134"/>
        <v>#N/A</v>
      </c>
      <c r="E436" s="7" t="e">
        <f t="shared" si="135"/>
        <v>#N/A</v>
      </c>
      <c r="F436" s="7">
        <f t="shared" si="136"/>
        <v>0</v>
      </c>
      <c r="G436" s="7">
        <f t="shared" si="132"/>
        <v>0</v>
      </c>
      <c r="H436" s="49" t="e">
        <f t="shared" si="137"/>
        <v>#NUM!</v>
      </c>
      <c r="I436" s="177" t="e">
        <f t="shared" si="141"/>
        <v>#NUM!</v>
      </c>
      <c r="J436" s="8"/>
      <c r="K436" s="2" t="str">
        <f t="shared" si="142"/>
        <v>-</v>
      </c>
      <c r="L436" s="2" t="str">
        <f t="shared" si="143"/>
        <v>-</v>
      </c>
      <c r="M436" s="2" t="str">
        <f t="shared" si="144"/>
        <v>-</v>
      </c>
      <c r="N436" s="2"/>
      <c r="O436" s="2" t="str">
        <f t="shared" si="145"/>
        <v>-</v>
      </c>
      <c r="P436" s="1"/>
      <c r="Q436" s="1"/>
      <c r="R436" s="1"/>
      <c r="S436" s="1"/>
      <c r="T436" s="1"/>
      <c r="U436" s="1"/>
      <c r="V436" s="161"/>
      <c r="W436" s="1"/>
      <c r="X436" s="1"/>
      <c r="Y436" s="1"/>
      <c r="Z436" s="1"/>
      <c r="AA436" s="1"/>
      <c r="AB436" s="1"/>
      <c r="AC436" s="1"/>
      <c r="AD436" s="1"/>
      <c r="AI436" t="str">
        <f t="shared" si="133"/>
        <v>Lyman</v>
      </c>
      <c r="AJ436" t="s">
        <v>937</v>
      </c>
      <c r="AK436" s="182">
        <v>1</v>
      </c>
      <c r="AN436" s="97">
        <v>23</v>
      </c>
      <c r="AO436" s="99">
        <v>31</v>
      </c>
      <c r="AP436" s="99">
        <v>85</v>
      </c>
      <c r="AQ436" s="106">
        <v>41750</v>
      </c>
      <c r="AR436" s="106">
        <f t="shared" si="138"/>
        <v>23031</v>
      </c>
      <c r="AS436" t="s">
        <v>1711</v>
      </c>
      <c r="AT436" s="109">
        <f t="shared" si="139"/>
        <v>2341750</v>
      </c>
      <c r="AW436">
        <v>40.43</v>
      </c>
      <c r="AX436">
        <v>1.49</v>
      </c>
      <c r="AY436">
        <v>38.94</v>
      </c>
      <c r="BF436" s="117"/>
      <c r="BI436" s="117"/>
      <c r="BJ436" s="117"/>
      <c r="BV436" s="1"/>
    </row>
    <row r="437" spans="1:74" hidden="1" outlineLevel="1">
      <c r="A437" t="s">
        <v>3259</v>
      </c>
      <c r="B437" s="9" t="s">
        <v>958</v>
      </c>
      <c r="C437" s="1">
        <f t="shared" si="140"/>
        <v>0</v>
      </c>
      <c r="D437" s="7" t="e">
        <f t="shared" si="134"/>
        <v>#N/A</v>
      </c>
      <c r="E437" s="7" t="e">
        <f t="shared" si="135"/>
        <v>#N/A</v>
      </c>
      <c r="F437" s="7">
        <f t="shared" si="136"/>
        <v>0</v>
      </c>
      <c r="G437" s="7">
        <f t="shared" si="132"/>
        <v>0</v>
      </c>
      <c r="H437" s="49" t="e">
        <f t="shared" si="137"/>
        <v>#NUM!</v>
      </c>
      <c r="I437" s="177" t="e">
        <f t="shared" si="141"/>
        <v>#NUM!</v>
      </c>
      <c r="J437" s="8"/>
      <c r="K437" s="2" t="str">
        <f t="shared" si="142"/>
        <v>-</v>
      </c>
      <c r="L437" s="2" t="str">
        <f t="shared" si="143"/>
        <v>-</v>
      </c>
      <c r="M437" s="2" t="str">
        <f t="shared" si="144"/>
        <v>-</v>
      </c>
      <c r="N437" s="2"/>
      <c r="O437" s="2" t="str">
        <f t="shared" si="145"/>
        <v>-</v>
      </c>
      <c r="P437" s="1"/>
      <c r="Q437" s="1"/>
      <c r="R437" s="1"/>
      <c r="S437" s="1"/>
      <c r="T437" s="1"/>
      <c r="U437" s="1"/>
      <c r="V437" s="161"/>
      <c r="W437" s="1"/>
      <c r="X437" s="1"/>
      <c r="Y437" s="1"/>
      <c r="Z437" s="1"/>
      <c r="AA437" s="1"/>
      <c r="AB437" s="1"/>
      <c r="AC437" s="1"/>
      <c r="AD437" s="1"/>
      <c r="AI437" t="str">
        <f t="shared" si="133"/>
        <v>Machias</v>
      </c>
      <c r="AJ437" t="s">
        <v>637</v>
      </c>
      <c r="AK437" s="182">
        <v>2</v>
      </c>
      <c r="AN437" s="97">
        <v>23</v>
      </c>
      <c r="AO437" s="99">
        <v>29</v>
      </c>
      <c r="AP437" s="99">
        <v>130</v>
      </c>
      <c r="AQ437" s="106">
        <v>41960</v>
      </c>
      <c r="AR437" s="106">
        <f t="shared" si="138"/>
        <v>23029</v>
      </c>
      <c r="AS437" t="s">
        <v>1711</v>
      </c>
      <c r="AT437" s="109">
        <f t="shared" si="139"/>
        <v>2341960</v>
      </c>
      <c r="AW437">
        <v>14.79</v>
      </c>
      <c r="AX437">
        <v>0.9</v>
      </c>
      <c r="AY437">
        <v>13.89</v>
      </c>
      <c r="BF437" s="117"/>
      <c r="BI437" s="117"/>
      <c r="BJ437" s="117"/>
      <c r="BV437" s="1"/>
    </row>
    <row r="438" spans="1:74" hidden="1" outlineLevel="1">
      <c r="A438" t="s">
        <v>1107</v>
      </c>
      <c r="B438" s="9" t="s">
        <v>958</v>
      </c>
      <c r="C438" s="1">
        <f t="shared" si="140"/>
        <v>0</v>
      </c>
      <c r="D438" s="7" t="e">
        <f t="shared" si="134"/>
        <v>#N/A</v>
      </c>
      <c r="E438" s="7" t="e">
        <f t="shared" si="135"/>
        <v>#N/A</v>
      </c>
      <c r="F438" s="7">
        <f t="shared" si="136"/>
        <v>0</v>
      </c>
      <c r="G438" s="7">
        <f t="shared" si="132"/>
        <v>0</v>
      </c>
      <c r="H438" s="49" t="e">
        <f t="shared" si="137"/>
        <v>#NUM!</v>
      </c>
      <c r="I438" s="177" t="e">
        <f t="shared" si="141"/>
        <v>#NUM!</v>
      </c>
      <c r="J438" s="8"/>
      <c r="K438" s="2" t="str">
        <f t="shared" si="142"/>
        <v>-</v>
      </c>
      <c r="L438" s="2" t="str">
        <f t="shared" si="143"/>
        <v>-</v>
      </c>
      <c r="M438" s="2" t="str">
        <f t="shared" si="144"/>
        <v>-</v>
      </c>
      <c r="N438" s="2"/>
      <c r="O438" s="2" t="str">
        <f t="shared" si="145"/>
        <v>-</v>
      </c>
      <c r="P438" s="1"/>
      <c r="Q438" s="1"/>
      <c r="R438" s="1"/>
      <c r="S438" s="1"/>
      <c r="T438" s="1"/>
      <c r="U438" s="1"/>
      <c r="V438" s="161"/>
      <c r="W438" s="1"/>
      <c r="X438" s="1"/>
      <c r="Y438" s="1"/>
      <c r="Z438" s="1"/>
      <c r="AA438" s="1"/>
      <c r="AB438" s="1"/>
      <c r="AC438" s="1"/>
      <c r="AD438" s="1"/>
      <c r="AI438" t="str">
        <f t="shared" si="133"/>
        <v>Machiasport</v>
      </c>
      <c r="AJ438" t="s">
        <v>637</v>
      </c>
      <c r="AK438" s="182">
        <v>2</v>
      </c>
      <c r="AN438" s="97">
        <v>23</v>
      </c>
      <c r="AO438" s="99">
        <v>29</v>
      </c>
      <c r="AP438" s="99">
        <v>135</v>
      </c>
      <c r="AQ438" s="106">
        <v>42100</v>
      </c>
      <c r="AR438" s="106">
        <f t="shared" si="138"/>
        <v>23029</v>
      </c>
      <c r="AS438" t="s">
        <v>1711</v>
      </c>
      <c r="AT438" s="109">
        <f t="shared" si="139"/>
        <v>2342100</v>
      </c>
      <c r="AW438">
        <v>62.27</v>
      </c>
      <c r="AX438">
        <v>40.92</v>
      </c>
      <c r="AY438">
        <v>21.34</v>
      </c>
      <c r="BF438" s="117"/>
      <c r="BI438" s="117"/>
      <c r="BJ438" s="117"/>
      <c r="BV438" s="1"/>
    </row>
    <row r="439" spans="1:74" hidden="1" outlineLevel="1">
      <c r="A439" t="s">
        <v>1021</v>
      </c>
      <c r="B439" s="9" t="s">
        <v>958</v>
      </c>
      <c r="C439" s="1">
        <f t="shared" si="140"/>
        <v>0</v>
      </c>
      <c r="D439" s="7" t="e">
        <f t="shared" si="134"/>
        <v>#N/A</v>
      </c>
      <c r="E439" s="7" t="e">
        <f t="shared" si="135"/>
        <v>#N/A</v>
      </c>
      <c r="F439" s="7">
        <f t="shared" si="136"/>
        <v>0</v>
      </c>
      <c r="G439" s="7">
        <f t="shared" si="132"/>
        <v>0</v>
      </c>
      <c r="H439" s="49" t="e">
        <f t="shared" si="137"/>
        <v>#NUM!</v>
      </c>
      <c r="I439" s="177" t="e">
        <f t="shared" si="141"/>
        <v>#NUM!</v>
      </c>
      <c r="J439" s="8"/>
      <c r="K439" s="2" t="str">
        <f t="shared" si="142"/>
        <v>-</v>
      </c>
      <c r="L439" s="2" t="str">
        <f t="shared" si="143"/>
        <v>-</v>
      </c>
      <c r="M439" s="2" t="str">
        <f t="shared" si="144"/>
        <v>-</v>
      </c>
      <c r="N439" s="2"/>
      <c r="O439" s="2" t="str">
        <f t="shared" si="145"/>
        <v>-</v>
      </c>
      <c r="P439" s="1"/>
      <c r="Q439" s="1"/>
      <c r="R439" s="1"/>
      <c r="S439" s="1"/>
      <c r="T439" s="1"/>
      <c r="U439" s="1"/>
      <c r="V439" s="161"/>
      <c r="W439" s="1"/>
      <c r="X439" s="1"/>
      <c r="Y439" s="1"/>
      <c r="Z439" s="1"/>
      <c r="AA439" s="1"/>
      <c r="AB439" s="1"/>
      <c r="AC439" s="1"/>
      <c r="AD439" s="1"/>
      <c r="AI439" t="str">
        <f t="shared" si="133"/>
        <v>Macwahoc</v>
      </c>
      <c r="AJ439" t="s">
        <v>2860</v>
      </c>
      <c r="AK439" s="182">
        <v>2</v>
      </c>
      <c r="AN439" s="97">
        <v>23</v>
      </c>
      <c r="AO439" s="99">
        <v>3</v>
      </c>
      <c r="AP439" s="99">
        <v>180</v>
      </c>
      <c r="AQ439" s="106">
        <v>42450</v>
      </c>
      <c r="AR439" s="106">
        <f t="shared" si="138"/>
        <v>23003</v>
      </c>
      <c r="AS439" t="s">
        <v>1082</v>
      </c>
      <c r="AT439" s="109">
        <f t="shared" si="139"/>
        <v>2342450</v>
      </c>
      <c r="AW439">
        <v>29.42</v>
      </c>
      <c r="AX439">
        <v>0.16</v>
      </c>
      <c r="AY439">
        <v>29.26</v>
      </c>
      <c r="BF439" s="117"/>
      <c r="BI439" s="117"/>
      <c r="BJ439" s="117"/>
      <c r="BV439" s="1"/>
    </row>
    <row r="440" spans="1:74" hidden="1" outlineLevel="1">
      <c r="A440" t="s">
        <v>396</v>
      </c>
      <c r="B440" s="9" t="s">
        <v>958</v>
      </c>
      <c r="C440" s="1">
        <f t="shared" si="140"/>
        <v>0</v>
      </c>
      <c r="D440" s="7" t="e">
        <f t="shared" si="134"/>
        <v>#N/A</v>
      </c>
      <c r="E440" s="7" t="e">
        <f t="shared" si="135"/>
        <v>#N/A</v>
      </c>
      <c r="F440" s="7">
        <f t="shared" si="136"/>
        <v>0</v>
      </c>
      <c r="G440" s="7">
        <f t="shared" si="132"/>
        <v>0</v>
      </c>
      <c r="H440" s="49" t="e">
        <f t="shared" si="137"/>
        <v>#NUM!</v>
      </c>
      <c r="I440" s="177" t="e">
        <f t="shared" si="141"/>
        <v>#NUM!</v>
      </c>
      <c r="J440" s="8"/>
      <c r="K440" s="2" t="str">
        <f t="shared" si="142"/>
        <v>-</v>
      </c>
      <c r="L440" s="2" t="str">
        <f t="shared" si="143"/>
        <v>-</v>
      </c>
      <c r="M440" s="2" t="str">
        <f t="shared" si="144"/>
        <v>-</v>
      </c>
      <c r="N440" s="2"/>
      <c r="O440" s="2" t="str">
        <f t="shared" si="145"/>
        <v>-</v>
      </c>
      <c r="P440" s="1"/>
      <c r="Q440" s="1"/>
      <c r="R440" s="1"/>
      <c r="S440" s="1"/>
      <c r="T440" s="1"/>
      <c r="U440" s="1"/>
      <c r="V440" s="161"/>
      <c r="W440" s="1"/>
      <c r="X440" s="1"/>
      <c r="Y440" s="1"/>
      <c r="Z440" s="1"/>
      <c r="AA440" s="1"/>
      <c r="AB440" s="1"/>
      <c r="AC440" s="1"/>
      <c r="AD440" s="1"/>
      <c r="AI440" t="str">
        <f t="shared" si="133"/>
        <v>Madawaska</v>
      </c>
      <c r="AJ440" t="s">
        <v>2860</v>
      </c>
      <c r="AK440" s="182">
        <v>2</v>
      </c>
      <c r="AN440" s="97">
        <v>23</v>
      </c>
      <c r="AO440" s="99">
        <v>3</v>
      </c>
      <c r="AP440" s="99">
        <v>185</v>
      </c>
      <c r="AQ440" s="106">
        <v>42520</v>
      </c>
      <c r="AR440" s="106">
        <f t="shared" si="138"/>
        <v>23003</v>
      </c>
      <c r="AS440" t="s">
        <v>1711</v>
      </c>
      <c r="AT440" s="109">
        <f t="shared" si="139"/>
        <v>2342520</v>
      </c>
      <c r="AW440">
        <v>56.46</v>
      </c>
      <c r="AX440">
        <v>0.8</v>
      </c>
      <c r="AY440">
        <v>55.66</v>
      </c>
      <c r="BF440" s="117"/>
      <c r="BI440" s="117"/>
      <c r="BJ440" s="117"/>
      <c r="BV440" s="1"/>
    </row>
    <row r="441" spans="1:74" hidden="1" outlineLevel="1">
      <c r="A441" t="s">
        <v>217</v>
      </c>
      <c r="B441" s="9" t="s">
        <v>958</v>
      </c>
      <c r="C441" s="1">
        <f t="shared" si="140"/>
        <v>0</v>
      </c>
      <c r="D441" s="7" t="e">
        <f t="shared" si="134"/>
        <v>#N/A</v>
      </c>
      <c r="E441" s="7" t="e">
        <f t="shared" si="135"/>
        <v>#N/A</v>
      </c>
      <c r="F441" s="7">
        <f t="shared" si="136"/>
        <v>0</v>
      </c>
      <c r="G441" s="7">
        <f t="shared" si="132"/>
        <v>0</v>
      </c>
      <c r="H441" s="49" t="e">
        <f t="shared" si="137"/>
        <v>#NUM!</v>
      </c>
      <c r="I441" s="177" t="e">
        <f t="shared" si="141"/>
        <v>#NUM!</v>
      </c>
      <c r="J441" s="8"/>
      <c r="K441" s="2" t="str">
        <f t="shared" si="142"/>
        <v>-</v>
      </c>
      <c r="L441" s="2" t="str">
        <f t="shared" si="143"/>
        <v>-</v>
      </c>
      <c r="M441" s="2" t="str">
        <f t="shared" si="144"/>
        <v>-</v>
      </c>
      <c r="N441" s="2"/>
      <c r="O441" s="2" t="str">
        <f t="shared" si="145"/>
        <v>-</v>
      </c>
      <c r="P441" s="1"/>
      <c r="Q441" s="1"/>
      <c r="R441" s="1"/>
      <c r="S441" s="1"/>
      <c r="T441" s="1"/>
      <c r="U441" s="1"/>
      <c r="V441" s="161"/>
      <c r="W441" s="1"/>
      <c r="X441" s="1"/>
      <c r="Y441" s="1"/>
      <c r="Z441" s="1"/>
      <c r="AA441" s="1"/>
      <c r="AB441" s="1"/>
      <c r="AC441" s="1"/>
      <c r="AD441" s="1"/>
      <c r="AI441" t="str">
        <f>A441</f>
        <v>Madawaska Lake</v>
      </c>
      <c r="AJ441" t="s">
        <v>2860</v>
      </c>
      <c r="AK441" s="182">
        <v>2</v>
      </c>
      <c r="AN441" s="97">
        <v>23</v>
      </c>
      <c r="AO441" s="99">
        <v>3</v>
      </c>
      <c r="AQ441" s="106">
        <v>42550</v>
      </c>
      <c r="AR441" s="106">
        <f t="shared" si="138"/>
        <v>23003</v>
      </c>
      <c r="AS441" t="s">
        <v>1891</v>
      </c>
      <c r="AT441" s="109">
        <f t="shared" si="139"/>
        <v>2342550</v>
      </c>
      <c r="BF441" s="117"/>
      <c r="BI441" s="117"/>
      <c r="BJ441" s="117"/>
      <c r="BV441" s="1"/>
    </row>
    <row r="442" spans="1:74" hidden="1" outlineLevel="1">
      <c r="A442" t="s">
        <v>1388</v>
      </c>
      <c r="B442" s="9" t="s">
        <v>958</v>
      </c>
      <c r="C442" s="1">
        <f t="shared" si="140"/>
        <v>0</v>
      </c>
      <c r="D442" s="7" t="e">
        <f t="shared" si="134"/>
        <v>#N/A</v>
      </c>
      <c r="E442" s="7" t="e">
        <f t="shared" si="135"/>
        <v>#N/A</v>
      </c>
      <c r="F442" s="7">
        <f t="shared" si="136"/>
        <v>0</v>
      </c>
      <c r="G442" s="7">
        <f t="shared" si="132"/>
        <v>0</v>
      </c>
      <c r="H442" s="49" t="e">
        <f t="shared" si="137"/>
        <v>#NUM!</v>
      </c>
      <c r="I442" s="177" t="e">
        <f t="shared" si="141"/>
        <v>#NUM!</v>
      </c>
      <c r="J442" s="8"/>
      <c r="K442" s="2" t="str">
        <f t="shared" si="142"/>
        <v>-</v>
      </c>
      <c r="L442" s="2" t="str">
        <f t="shared" si="143"/>
        <v>-</v>
      </c>
      <c r="M442" s="2" t="str">
        <f t="shared" si="144"/>
        <v>-</v>
      </c>
      <c r="N442" s="2"/>
      <c r="O442" s="2" t="str">
        <f t="shared" si="145"/>
        <v>-</v>
      </c>
      <c r="P442" s="1"/>
      <c r="Q442" s="1"/>
      <c r="R442" s="1"/>
      <c r="S442" s="1"/>
      <c r="T442" s="1"/>
      <c r="U442" s="1"/>
      <c r="V442" s="161"/>
      <c r="W442" s="1"/>
      <c r="X442" s="1"/>
      <c r="Y442" s="1"/>
      <c r="Z442" s="1"/>
      <c r="AA442" s="1"/>
      <c r="AB442" s="1"/>
      <c r="AC442" s="1"/>
      <c r="AD442" s="1"/>
      <c r="AI442" t="str">
        <f t="shared" si="133"/>
        <v>Madison</v>
      </c>
      <c r="AJ442" t="s">
        <v>411</v>
      </c>
      <c r="AK442" s="182">
        <v>2</v>
      </c>
      <c r="AN442" s="97">
        <v>23</v>
      </c>
      <c r="AO442" s="99">
        <v>25</v>
      </c>
      <c r="AP442" s="99">
        <v>85</v>
      </c>
      <c r="AQ442" s="106">
        <v>42660</v>
      </c>
      <c r="AR442" s="106">
        <f t="shared" si="138"/>
        <v>23025</v>
      </c>
      <c r="AS442" t="s">
        <v>1711</v>
      </c>
      <c r="AT442" s="109">
        <f t="shared" si="139"/>
        <v>2342660</v>
      </c>
      <c r="AW442">
        <v>54.61</v>
      </c>
      <c r="AX442">
        <v>2.85</v>
      </c>
      <c r="AY442">
        <v>51.76</v>
      </c>
      <c r="BF442" s="117"/>
      <c r="BI442" s="117"/>
      <c r="BJ442" s="117"/>
      <c r="BV442" s="1"/>
    </row>
    <row r="443" spans="1:74" hidden="1" outlineLevel="1">
      <c r="A443" t="s">
        <v>160</v>
      </c>
      <c r="B443" s="9" t="s">
        <v>958</v>
      </c>
      <c r="C443" s="1">
        <f t="shared" si="140"/>
        <v>0</v>
      </c>
      <c r="D443" s="7" t="e">
        <f t="shared" si="134"/>
        <v>#N/A</v>
      </c>
      <c r="E443" s="7" t="e">
        <f t="shared" si="135"/>
        <v>#N/A</v>
      </c>
      <c r="F443" s="7">
        <f t="shared" si="136"/>
        <v>0</v>
      </c>
      <c r="G443" s="7">
        <f t="shared" si="132"/>
        <v>0</v>
      </c>
      <c r="H443" s="49" t="e">
        <f t="shared" si="137"/>
        <v>#NUM!</v>
      </c>
      <c r="I443" s="177" t="e">
        <f t="shared" si="141"/>
        <v>#NUM!</v>
      </c>
      <c r="J443" s="8"/>
      <c r="K443" s="2" t="str">
        <f t="shared" si="142"/>
        <v>-</v>
      </c>
      <c r="L443" s="2" t="str">
        <f t="shared" si="143"/>
        <v>-</v>
      </c>
      <c r="M443" s="2" t="str">
        <f t="shared" si="144"/>
        <v>-</v>
      </c>
      <c r="N443" s="2"/>
      <c r="O443" s="2" t="str">
        <f t="shared" si="145"/>
        <v>-</v>
      </c>
      <c r="P443" s="1"/>
      <c r="Q443" s="1"/>
      <c r="R443" s="1"/>
      <c r="S443" s="1"/>
      <c r="T443" s="1"/>
      <c r="U443" s="1"/>
      <c r="V443" s="161"/>
      <c r="W443" s="1"/>
      <c r="X443" s="1"/>
      <c r="Y443" s="1"/>
      <c r="Z443" s="1"/>
      <c r="AA443" s="1"/>
      <c r="AB443" s="1"/>
      <c r="AC443" s="1"/>
      <c r="AD443" s="1"/>
      <c r="AI443" t="str">
        <f t="shared" si="133"/>
        <v>Madrid</v>
      </c>
      <c r="AJ443" t="s">
        <v>2409</v>
      </c>
      <c r="AK443" s="182">
        <v>2</v>
      </c>
      <c r="AN443" s="97">
        <v>23</v>
      </c>
      <c r="AO443" s="99">
        <v>7</v>
      </c>
      <c r="AP443" s="99">
        <v>55</v>
      </c>
      <c r="AQ443" s="106">
        <v>42765</v>
      </c>
      <c r="AR443" s="106">
        <f t="shared" si="138"/>
        <v>23007</v>
      </c>
      <c r="AS443" t="s">
        <v>1711</v>
      </c>
      <c r="AT443" s="109">
        <f t="shared" si="139"/>
        <v>2342765</v>
      </c>
      <c r="AW443">
        <v>41.79</v>
      </c>
      <c r="AX443">
        <v>0.06</v>
      </c>
      <c r="AY443">
        <v>41.73</v>
      </c>
      <c r="BF443" s="117"/>
      <c r="BI443" s="117"/>
      <c r="BJ443" s="117"/>
      <c r="BV443" s="1"/>
    </row>
    <row r="444" spans="1:74" hidden="1" outlineLevel="1">
      <c r="A444" t="s">
        <v>2248</v>
      </c>
      <c r="B444" s="9" t="s">
        <v>958</v>
      </c>
      <c r="C444" s="1">
        <f t="shared" si="140"/>
        <v>0</v>
      </c>
      <c r="D444" s="7" t="e">
        <f t="shared" si="134"/>
        <v>#N/A</v>
      </c>
      <c r="E444" s="7" t="e">
        <f t="shared" si="135"/>
        <v>#N/A</v>
      </c>
      <c r="F444" s="7">
        <f t="shared" si="136"/>
        <v>0</v>
      </c>
      <c r="G444" s="7">
        <f t="shared" si="132"/>
        <v>0</v>
      </c>
      <c r="H444" s="49" t="e">
        <f t="shared" si="137"/>
        <v>#NUM!</v>
      </c>
      <c r="I444" s="177" t="e">
        <f t="shared" si="141"/>
        <v>#NUM!</v>
      </c>
      <c r="J444" s="8"/>
      <c r="K444" s="2" t="str">
        <f t="shared" si="142"/>
        <v>-</v>
      </c>
      <c r="L444" s="2" t="str">
        <f t="shared" si="143"/>
        <v>-</v>
      </c>
      <c r="M444" s="2" t="str">
        <f t="shared" si="144"/>
        <v>-</v>
      </c>
      <c r="N444" s="2"/>
      <c r="O444" s="2" t="str">
        <f t="shared" si="145"/>
        <v>-</v>
      </c>
      <c r="P444" s="1"/>
      <c r="Q444" s="1"/>
      <c r="R444" s="1"/>
      <c r="S444" s="1"/>
      <c r="T444" s="1"/>
      <c r="U444" s="1"/>
      <c r="V444" s="161"/>
      <c r="W444" s="1"/>
      <c r="X444" s="1"/>
      <c r="Y444" s="1"/>
      <c r="Z444" s="1"/>
      <c r="AA444" s="1"/>
      <c r="AB444" s="1"/>
      <c r="AC444" s="1"/>
      <c r="AD444" s="1"/>
      <c r="AI444" t="str">
        <f t="shared" si="133"/>
        <v>Magalloway</v>
      </c>
      <c r="AJ444" t="s">
        <v>3078</v>
      </c>
      <c r="AK444" s="182">
        <v>2</v>
      </c>
      <c r="AN444" s="97">
        <v>23</v>
      </c>
      <c r="AO444" s="99">
        <v>17</v>
      </c>
      <c r="AP444" s="99">
        <v>90</v>
      </c>
      <c r="AQ444" s="106">
        <v>42835</v>
      </c>
      <c r="AR444" s="106">
        <f t="shared" si="138"/>
        <v>23017</v>
      </c>
      <c r="AS444" t="s">
        <v>1082</v>
      </c>
      <c r="AT444" s="109">
        <f t="shared" si="139"/>
        <v>2342835</v>
      </c>
      <c r="AW444">
        <v>54.17</v>
      </c>
      <c r="AX444">
        <v>5.78</v>
      </c>
      <c r="AY444">
        <v>48.39</v>
      </c>
      <c r="BF444" s="117"/>
      <c r="BI444" s="117"/>
      <c r="BJ444" s="117"/>
      <c r="BV444" s="1"/>
    </row>
    <row r="445" spans="1:74" hidden="1" outlineLevel="1">
      <c r="A445" t="s">
        <v>1960</v>
      </c>
      <c r="B445" s="9" t="s">
        <v>958</v>
      </c>
      <c r="C445" s="1">
        <f t="shared" si="140"/>
        <v>0</v>
      </c>
      <c r="D445" s="7" t="e">
        <f t="shared" si="134"/>
        <v>#N/A</v>
      </c>
      <c r="E445" s="7" t="e">
        <f t="shared" si="135"/>
        <v>#N/A</v>
      </c>
      <c r="F445" s="7">
        <f t="shared" si="136"/>
        <v>0</v>
      </c>
      <c r="G445" s="7">
        <f t="shared" si="132"/>
        <v>0</v>
      </c>
      <c r="H445" s="49" t="e">
        <f t="shared" si="137"/>
        <v>#NUM!</v>
      </c>
      <c r="I445" s="177" t="e">
        <f t="shared" si="141"/>
        <v>#NUM!</v>
      </c>
      <c r="J445" s="8"/>
      <c r="K445" s="2" t="str">
        <f t="shared" si="142"/>
        <v>-</v>
      </c>
      <c r="L445" s="2" t="str">
        <f t="shared" si="143"/>
        <v>-</v>
      </c>
      <c r="M445" s="2" t="str">
        <f t="shared" si="144"/>
        <v>-</v>
      </c>
      <c r="N445" s="2"/>
      <c r="O445" s="2" t="str">
        <f t="shared" si="145"/>
        <v>-</v>
      </c>
      <c r="P445" s="1"/>
      <c r="Q445" s="1"/>
      <c r="R445" s="1"/>
      <c r="S445" s="1"/>
      <c r="T445" s="1"/>
      <c r="U445" s="1"/>
      <c r="V445" s="161"/>
      <c r="W445" s="1"/>
      <c r="X445" s="1"/>
      <c r="Y445" s="1"/>
      <c r="Z445" s="1"/>
      <c r="AA445" s="1"/>
      <c r="AB445" s="1"/>
      <c r="AC445" s="1"/>
      <c r="AD445" s="1"/>
      <c r="AI445" t="str">
        <f t="shared" si="133"/>
        <v>Manchester</v>
      </c>
      <c r="AJ445" t="s">
        <v>2581</v>
      </c>
      <c r="AK445" s="182">
        <v>1</v>
      </c>
      <c r="AN445" s="97">
        <v>23</v>
      </c>
      <c r="AO445" s="99">
        <v>11</v>
      </c>
      <c r="AP445" s="99">
        <v>65</v>
      </c>
      <c r="AQ445" s="106">
        <v>43080</v>
      </c>
      <c r="AR445" s="106">
        <f t="shared" si="138"/>
        <v>23011</v>
      </c>
      <c r="AS445" t="s">
        <v>1711</v>
      </c>
      <c r="AT445" s="109">
        <f t="shared" si="139"/>
        <v>2343080</v>
      </c>
      <c r="AW445">
        <v>22.42</v>
      </c>
      <c r="AX445">
        <v>1.22</v>
      </c>
      <c r="AY445">
        <v>21.2</v>
      </c>
      <c r="BF445" s="117"/>
      <c r="BI445" s="117"/>
      <c r="BJ445" s="117"/>
      <c r="BV445" s="1"/>
    </row>
    <row r="446" spans="1:74" hidden="1" outlineLevel="1">
      <c r="A446" t="s">
        <v>653</v>
      </c>
      <c r="B446" s="9" t="s">
        <v>958</v>
      </c>
      <c r="C446" s="1">
        <f t="shared" si="140"/>
        <v>0</v>
      </c>
      <c r="D446" s="7" t="e">
        <f t="shared" si="134"/>
        <v>#N/A</v>
      </c>
      <c r="E446" s="7" t="e">
        <f t="shared" si="135"/>
        <v>#N/A</v>
      </c>
      <c r="F446" s="7">
        <f t="shared" si="136"/>
        <v>0</v>
      </c>
      <c r="G446" s="7">
        <f t="shared" si="132"/>
        <v>0</v>
      </c>
      <c r="H446" s="49" t="e">
        <f t="shared" si="137"/>
        <v>#NUM!</v>
      </c>
      <c r="I446" s="177" t="e">
        <f t="shared" si="141"/>
        <v>#NUM!</v>
      </c>
      <c r="J446" s="8"/>
      <c r="K446" s="2" t="str">
        <f t="shared" si="142"/>
        <v>-</v>
      </c>
      <c r="L446" s="2" t="str">
        <f t="shared" si="143"/>
        <v>-</v>
      </c>
      <c r="M446" s="2" t="str">
        <f t="shared" si="144"/>
        <v>-</v>
      </c>
      <c r="N446" s="2"/>
      <c r="O446" s="2" t="str">
        <f t="shared" si="145"/>
        <v>-</v>
      </c>
      <c r="P446" s="1"/>
      <c r="Q446" s="1"/>
      <c r="R446" s="1"/>
      <c r="S446" s="1"/>
      <c r="T446" s="1"/>
      <c r="U446" s="1"/>
      <c r="V446" s="161"/>
      <c r="W446" s="1"/>
      <c r="X446" s="1"/>
      <c r="Y446" s="1"/>
      <c r="Z446" s="1"/>
      <c r="AA446" s="1"/>
      <c r="AB446" s="1"/>
      <c r="AC446" s="1"/>
      <c r="AD446" s="1"/>
      <c r="AI446" t="str">
        <f t="shared" si="133"/>
        <v>Mapleton</v>
      </c>
      <c r="AJ446" t="s">
        <v>2860</v>
      </c>
      <c r="AK446" s="182">
        <v>2</v>
      </c>
      <c r="AN446" s="97">
        <v>23</v>
      </c>
      <c r="AO446" s="99">
        <v>3</v>
      </c>
      <c r="AP446" s="99">
        <v>190</v>
      </c>
      <c r="AQ446" s="106">
        <v>43255</v>
      </c>
      <c r="AR446" s="106">
        <f t="shared" si="138"/>
        <v>23003</v>
      </c>
      <c r="AS446" t="s">
        <v>1711</v>
      </c>
      <c r="AT446" s="109">
        <f t="shared" si="139"/>
        <v>2343255</v>
      </c>
      <c r="AW446">
        <v>34.42</v>
      </c>
      <c r="AX446">
        <v>0.37</v>
      </c>
      <c r="AY446">
        <v>34.049999999999997</v>
      </c>
      <c r="BF446" s="117"/>
      <c r="BI446" s="117"/>
      <c r="BJ446" s="117"/>
      <c r="BV446" s="1"/>
    </row>
    <row r="447" spans="1:74" hidden="1" outlineLevel="1">
      <c r="A447" t="s">
        <v>2934</v>
      </c>
      <c r="B447" s="9" t="s">
        <v>958</v>
      </c>
      <c r="C447" s="1">
        <f t="shared" si="140"/>
        <v>0</v>
      </c>
      <c r="D447" s="7" t="e">
        <f t="shared" si="134"/>
        <v>#N/A</v>
      </c>
      <c r="E447" s="7" t="e">
        <f t="shared" si="135"/>
        <v>#N/A</v>
      </c>
      <c r="F447" s="7">
        <f t="shared" si="136"/>
        <v>0</v>
      </c>
      <c r="G447" s="7">
        <f t="shared" si="132"/>
        <v>0</v>
      </c>
      <c r="H447" s="49" t="e">
        <f t="shared" si="137"/>
        <v>#NUM!</v>
      </c>
      <c r="I447" s="177" t="e">
        <f t="shared" si="141"/>
        <v>#NUM!</v>
      </c>
      <c r="J447" s="8"/>
      <c r="K447" s="2" t="str">
        <f t="shared" si="142"/>
        <v>-</v>
      </c>
      <c r="L447" s="2" t="str">
        <f t="shared" si="143"/>
        <v>-</v>
      </c>
      <c r="M447" s="2" t="str">
        <f t="shared" si="144"/>
        <v>-</v>
      </c>
      <c r="N447" s="2"/>
      <c r="O447" s="2" t="str">
        <f t="shared" si="145"/>
        <v>-</v>
      </c>
      <c r="P447" s="1"/>
      <c r="Q447" s="1"/>
      <c r="R447" s="1"/>
      <c r="S447" s="1"/>
      <c r="T447" s="1"/>
      <c r="U447" s="1"/>
      <c r="V447" s="161"/>
      <c r="W447" s="1"/>
      <c r="X447" s="1"/>
      <c r="Y447" s="1"/>
      <c r="Z447" s="1"/>
      <c r="AA447" s="1"/>
      <c r="AB447" s="1"/>
      <c r="AC447" s="1"/>
      <c r="AD447" s="1"/>
      <c r="AI447" t="str">
        <f t="shared" si="133"/>
        <v>Mariaville</v>
      </c>
      <c r="AJ447" t="s">
        <v>688</v>
      </c>
      <c r="AK447" s="182">
        <v>2</v>
      </c>
      <c r="AN447" s="97">
        <v>23</v>
      </c>
      <c r="AO447" s="99">
        <v>9</v>
      </c>
      <c r="AP447" s="99">
        <v>95</v>
      </c>
      <c r="AQ447" s="106">
        <v>43430</v>
      </c>
      <c r="AR447" s="106">
        <f t="shared" si="138"/>
        <v>23009</v>
      </c>
      <c r="AS447" t="s">
        <v>1711</v>
      </c>
      <c r="AT447" s="109">
        <f t="shared" si="139"/>
        <v>2343430</v>
      </c>
      <c r="AW447">
        <v>47.16</v>
      </c>
      <c r="AX447">
        <v>8.2100000000000009</v>
      </c>
      <c r="AY447">
        <v>38.950000000000003</v>
      </c>
      <c r="BF447" s="117"/>
      <c r="BI447" s="117"/>
      <c r="BJ447" s="117"/>
      <c r="BV447" s="1"/>
    </row>
    <row r="448" spans="1:74" hidden="1" outlineLevel="1">
      <c r="A448" t="s">
        <v>3092</v>
      </c>
      <c r="B448" s="9" t="s">
        <v>958</v>
      </c>
      <c r="C448" s="1">
        <f t="shared" si="140"/>
        <v>0</v>
      </c>
      <c r="D448" s="7" t="e">
        <f t="shared" si="134"/>
        <v>#N/A</v>
      </c>
      <c r="E448" s="7" t="e">
        <f t="shared" si="135"/>
        <v>#N/A</v>
      </c>
      <c r="F448" s="7">
        <f t="shared" si="136"/>
        <v>0</v>
      </c>
      <c r="G448" s="7">
        <f t="shared" si="132"/>
        <v>0</v>
      </c>
      <c r="H448" s="49" t="e">
        <f t="shared" si="137"/>
        <v>#NUM!</v>
      </c>
      <c r="I448" s="177" t="e">
        <f t="shared" si="141"/>
        <v>#NUM!</v>
      </c>
      <c r="J448" s="8"/>
      <c r="K448" s="2" t="str">
        <f t="shared" si="142"/>
        <v>-</v>
      </c>
      <c r="L448" s="2" t="str">
        <f t="shared" si="143"/>
        <v>-</v>
      </c>
      <c r="M448" s="2" t="str">
        <f t="shared" si="144"/>
        <v>-</v>
      </c>
      <c r="N448" s="2"/>
      <c r="O448" s="2" t="str">
        <f t="shared" si="145"/>
        <v>-</v>
      </c>
      <c r="P448" s="1"/>
      <c r="Q448" s="1"/>
      <c r="R448" s="1"/>
      <c r="S448" s="1"/>
      <c r="T448" s="1"/>
      <c r="U448" s="1"/>
      <c r="V448" s="161"/>
      <c r="W448" s="1"/>
      <c r="X448" s="1"/>
      <c r="Y448" s="1"/>
      <c r="Z448" s="1"/>
      <c r="AA448" s="1"/>
      <c r="AB448" s="1"/>
      <c r="AC448" s="1"/>
      <c r="AD448" s="1"/>
      <c r="AI448" t="str">
        <f t="shared" si="133"/>
        <v>Mars Hill</v>
      </c>
      <c r="AJ448" t="s">
        <v>2860</v>
      </c>
      <c r="AK448" s="182">
        <v>2</v>
      </c>
      <c r="AN448" s="97">
        <v>23</v>
      </c>
      <c r="AO448" s="99">
        <v>3</v>
      </c>
      <c r="AP448" s="99">
        <v>195</v>
      </c>
      <c r="AQ448" s="106">
        <v>43710</v>
      </c>
      <c r="AR448" s="106">
        <f t="shared" si="138"/>
        <v>23003</v>
      </c>
      <c r="AS448" t="s">
        <v>1711</v>
      </c>
      <c r="AT448" s="109">
        <f t="shared" si="139"/>
        <v>2343710</v>
      </c>
      <c r="AW448">
        <v>35.19</v>
      </c>
      <c r="AX448">
        <v>7.0000000000000007E-2</v>
      </c>
      <c r="AY448">
        <v>35.119999999999997</v>
      </c>
      <c r="BF448" s="117"/>
      <c r="BI448" s="117"/>
      <c r="BJ448" s="117"/>
      <c r="BV448" s="1"/>
    </row>
    <row r="449" spans="1:74" hidden="1" outlineLevel="1">
      <c r="A449" t="s">
        <v>2099</v>
      </c>
      <c r="B449" s="9" t="s">
        <v>958</v>
      </c>
      <c r="C449" s="1">
        <f t="shared" si="140"/>
        <v>0</v>
      </c>
      <c r="D449" s="7" t="e">
        <f t="shared" si="134"/>
        <v>#N/A</v>
      </c>
      <c r="E449" s="7" t="e">
        <f t="shared" si="135"/>
        <v>#N/A</v>
      </c>
      <c r="F449" s="7">
        <f t="shared" si="136"/>
        <v>0</v>
      </c>
      <c r="G449" s="7">
        <f t="shared" si="132"/>
        <v>0</v>
      </c>
      <c r="H449" s="49" t="e">
        <f t="shared" si="137"/>
        <v>#NUM!</v>
      </c>
      <c r="I449" s="177" t="e">
        <f t="shared" si="141"/>
        <v>#NUM!</v>
      </c>
      <c r="J449" s="8"/>
      <c r="K449" s="2" t="str">
        <f t="shared" si="142"/>
        <v>-</v>
      </c>
      <c r="L449" s="2" t="str">
        <f t="shared" si="143"/>
        <v>-</v>
      </c>
      <c r="M449" s="2" t="str">
        <f t="shared" si="144"/>
        <v>-</v>
      </c>
      <c r="N449" s="2"/>
      <c r="O449" s="2" t="str">
        <f t="shared" si="145"/>
        <v>-</v>
      </c>
      <c r="P449" s="1"/>
      <c r="Q449" s="1"/>
      <c r="R449" s="1"/>
      <c r="S449" s="1"/>
      <c r="T449" s="1"/>
      <c r="U449" s="1"/>
      <c r="V449" s="161"/>
      <c r="W449" s="1"/>
      <c r="X449" s="1"/>
      <c r="Y449" s="1"/>
      <c r="Z449" s="1"/>
      <c r="AA449" s="1"/>
      <c r="AB449" s="1"/>
      <c r="AC449" s="1"/>
      <c r="AD449" s="1"/>
      <c r="AI449" t="str">
        <f t="shared" si="133"/>
        <v>Marshfield</v>
      </c>
      <c r="AJ449" t="s">
        <v>637</v>
      </c>
      <c r="AK449" s="182">
        <v>2</v>
      </c>
      <c r="AN449" s="97">
        <v>23</v>
      </c>
      <c r="AO449" s="99">
        <v>29</v>
      </c>
      <c r="AP449" s="99">
        <v>140</v>
      </c>
      <c r="AQ449" s="106">
        <v>43640</v>
      </c>
      <c r="AR449" s="106">
        <f t="shared" si="138"/>
        <v>23029</v>
      </c>
      <c r="AS449" t="s">
        <v>1711</v>
      </c>
      <c r="AT449" s="109">
        <f t="shared" si="139"/>
        <v>2343640</v>
      </c>
      <c r="AW449">
        <v>17.600000000000001</v>
      </c>
      <c r="AX449">
        <v>0.55000000000000004</v>
      </c>
      <c r="AY449">
        <v>17.05</v>
      </c>
      <c r="BF449" s="117"/>
      <c r="BI449" s="117"/>
      <c r="BJ449" s="117"/>
      <c r="BV449" s="1"/>
    </row>
    <row r="450" spans="1:74" hidden="1" outlineLevel="1">
      <c r="A450" t="s">
        <v>2783</v>
      </c>
      <c r="B450" s="9" t="s">
        <v>958</v>
      </c>
      <c r="C450" s="1">
        <f t="shared" si="140"/>
        <v>0</v>
      </c>
      <c r="D450" s="7" t="e">
        <f t="shared" si="134"/>
        <v>#N/A</v>
      </c>
      <c r="E450" s="7" t="e">
        <f t="shared" si="135"/>
        <v>#N/A</v>
      </c>
      <c r="F450" s="7">
        <f t="shared" si="136"/>
        <v>0</v>
      </c>
      <c r="G450" s="7">
        <f t="shared" ref="G450:G513" si="146">IF(S450&gt;0,RANK(S450,(P450:AD450)),0)</f>
        <v>0</v>
      </c>
      <c r="H450" s="49" t="e">
        <f t="shared" si="137"/>
        <v>#NUM!</v>
      </c>
      <c r="I450" s="177" t="e">
        <f t="shared" si="141"/>
        <v>#NUM!</v>
      </c>
      <c r="J450" s="8"/>
      <c r="K450" s="2" t="str">
        <f t="shared" si="142"/>
        <v>-</v>
      </c>
      <c r="L450" s="2" t="str">
        <f t="shared" si="143"/>
        <v>-</v>
      </c>
      <c r="M450" s="2" t="str">
        <f t="shared" si="144"/>
        <v>-</v>
      </c>
      <c r="N450" s="2"/>
      <c r="O450" s="2" t="str">
        <f t="shared" si="145"/>
        <v>-</v>
      </c>
      <c r="P450" s="1"/>
      <c r="Q450" s="1"/>
      <c r="R450" s="1"/>
      <c r="S450" s="1"/>
      <c r="T450" s="1"/>
      <c r="U450" s="1"/>
      <c r="V450" s="161"/>
      <c r="W450" s="1"/>
      <c r="X450" s="1"/>
      <c r="Y450" s="1"/>
      <c r="Z450" s="1"/>
      <c r="AA450" s="1"/>
      <c r="AB450" s="1"/>
      <c r="AC450" s="1"/>
      <c r="AD450" s="1"/>
      <c r="AI450" t="str">
        <f t="shared" si="133"/>
        <v>Masardis</v>
      </c>
      <c r="AJ450" t="s">
        <v>2860</v>
      </c>
      <c r="AK450" s="182">
        <v>2</v>
      </c>
      <c r="AN450" s="97">
        <v>23</v>
      </c>
      <c r="AO450" s="99">
        <v>3</v>
      </c>
      <c r="AP450" s="99">
        <v>200</v>
      </c>
      <c r="AQ450" s="106">
        <v>43990</v>
      </c>
      <c r="AR450" s="106">
        <f t="shared" si="138"/>
        <v>23003</v>
      </c>
      <c r="AS450" t="s">
        <v>1711</v>
      </c>
      <c r="AT450" s="109">
        <f t="shared" si="139"/>
        <v>2343990</v>
      </c>
      <c r="AW450">
        <v>39.89</v>
      </c>
      <c r="AX450">
        <v>1.19</v>
      </c>
      <c r="AY450">
        <v>38.69</v>
      </c>
      <c r="BF450" s="117"/>
      <c r="BI450" s="117"/>
      <c r="BJ450" s="117"/>
      <c r="BV450" s="1"/>
    </row>
    <row r="451" spans="1:74" hidden="1" outlineLevel="1">
      <c r="A451" t="s">
        <v>1266</v>
      </c>
      <c r="B451" s="9" t="s">
        <v>958</v>
      </c>
      <c r="C451" s="1">
        <f t="shared" si="140"/>
        <v>0</v>
      </c>
      <c r="D451" s="7" t="e">
        <f t="shared" si="134"/>
        <v>#N/A</v>
      </c>
      <c r="E451" s="7" t="e">
        <f t="shared" si="135"/>
        <v>#N/A</v>
      </c>
      <c r="F451" s="7">
        <f t="shared" si="136"/>
        <v>0</v>
      </c>
      <c r="G451" s="7">
        <f t="shared" si="146"/>
        <v>0</v>
      </c>
      <c r="H451" s="49" t="e">
        <f t="shared" si="137"/>
        <v>#NUM!</v>
      </c>
      <c r="I451" s="177" t="e">
        <f t="shared" si="141"/>
        <v>#NUM!</v>
      </c>
      <c r="J451" s="8"/>
      <c r="K451" s="2" t="str">
        <f t="shared" si="142"/>
        <v>-</v>
      </c>
      <c r="L451" s="2" t="str">
        <f t="shared" si="143"/>
        <v>-</v>
      </c>
      <c r="M451" s="2" t="str">
        <f t="shared" si="144"/>
        <v>-</v>
      </c>
      <c r="N451" s="2"/>
      <c r="O451" s="2" t="str">
        <f t="shared" si="145"/>
        <v>-</v>
      </c>
      <c r="P451" s="1"/>
      <c r="Q451" s="1"/>
      <c r="R451" s="1"/>
      <c r="S451" s="1"/>
      <c r="T451" s="1"/>
      <c r="U451" s="1"/>
      <c r="V451" s="161"/>
      <c r="W451" s="1"/>
      <c r="X451" s="1"/>
      <c r="Y451" s="1"/>
      <c r="Z451" s="1"/>
      <c r="AA451" s="1"/>
      <c r="AB451" s="1"/>
      <c r="AC451" s="1"/>
      <c r="AD451" s="1"/>
      <c r="AI451" t="str">
        <f t="shared" si="133"/>
        <v>Matinicus Isle</v>
      </c>
      <c r="AJ451" t="s">
        <v>786</v>
      </c>
      <c r="AK451" s="182">
        <v>1</v>
      </c>
      <c r="AN451" s="97">
        <v>23</v>
      </c>
      <c r="AO451" s="99">
        <v>13</v>
      </c>
      <c r="AP451" s="99">
        <v>35</v>
      </c>
      <c r="AQ451" s="106">
        <v>44165</v>
      </c>
      <c r="AR451" s="106">
        <f t="shared" si="138"/>
        <v>23013</v>
      </c>
      <c r="AS451" t="s">
        <v>1082</v>
      </c>
      <c r="AT451" s="109">
        <f t="shared" si="139"/>
        <v>2344165</v>
      </c>
      <c r="AW451">
        <v>106.5</v>
      </c>
      <c r="AX451">
        <v>104.89</v>
      </c>
      <c r="AY451">
        <v>1.6</v>
      </c>
      <c r="BF451" s="117"/>
      <c r="BI451" s="117"/>
      <c r="BJ451" s="117"/>
      <c r="BV451" s="1"/>
    </row>
    <row r="452" spans="1:74" hidden="1" outlineLevel="1">
      <c r="A452" t="s">
        <v>2972</v>
      </c>
      <c r="B452" s="9" t="s">
        <v>958</v>
      </c>
      <c r="C452" s="1">
        <f t="shared" si="140"/>
        <v>0</v>
      </c>
      <c r="D452" s="7" t="e">
        <f t="shared" si="134"/>
        <v>#N/A</v>
      </c>
      <c r="E452" s="7" t="e">
        <f t="shared" si="135"/>
        <v>#N/A</v>
      </c>
      <c r="F452" s="7">
        <f t="shared" si="136"/>
        <v>0</v>
      </c>
      <c r="G452" s="7">
        <f t="shared" si="146"/>
        <v>0</v>
      </c>
      <c r="H452" s="49" t="e">
        <f t="shared" si="137"/>
        <v>#NUM!</v>
      </c>
      <c r="I452" s="177" t="e">
        <f t="shared" si="141"/>
        <v>#NUM!</v>
      </c>
      <c r="J452" s="8"/>
      <c r="K452" s="2" t="str">
        <f t="shared" si="142"/>
        <v>-</v>
      </c>
      <c r="L452" s="2" t="str">
        <f t="shared" si="143"/>
        <v>-</v>
      </c>
      <c r="M452" s="2" t="str">
        <f t="shared" si="144"/>
        <v>-</v>
      </c>
      <c r="N452" s="2"/>
      <c r="O452" s="2" t="str">
        <f t="shared" si="145"/>
        <v>-</v>
      </c>
      <c r="P452" s="1"/>
      <c r="Q452" s="1"/>
      <c r="R452" s="1"/>
      <c r="S452" s="1"/>
      <c r="T452" s="1"/>
      <c r="U452" s="1"/>
      <c r="V452" s="161"/>
      <c r="W452" s="1"/>
      <c r="X452" s="1"/>
      <c r="Y452" s="1"/>
      <c r="Z452" s="1"/>
      <c r="AA452" s="1"/>
      <c r="AB452" s="1"/>
      <c r="AC452" s="1"/>
      <c r="AD452" s="1"/>
      <c r="AI452" t="str">
        <f t="shared" si="133"/>
        <v>Mattawamkeag</v>
      </c>
      <c r="AJ452" t="s">
        <v>865</v>
      </c>
      <c r="AK452" s="182">
        <v>2</v>
      </c>
      <c r="AN452" s="97">
        <v>23</v>
      </c>
      <c r="AO452" s="99">
        <v>19</v>
      </c>
      <c r="AP452" s="99">
        <v>200</v>
      </c>
      <c r="AQ452" s="106">
        <v>44270</v>
      </c>
      <c r="AR452" s="106">
        <f t="shared" si="138"/>
        <v>23019</v>
      </c>
      <c r="AS452" t="s">
        <v>1711</v>
      </c>
      <c r="AT452" s="109">
        <f t="shared" si="139"/>
        <v>2344270</v>
      </c>
      <c r="AW452">
        <v>37.799999999999997</v>
      </c>
      <c r="AX452">
        <v>0.37</v>
      </c>
      <c r="AY452">
        <v>37.43</v>
      </c>
      <c r="BF452" s="117"/>
      <c r="BI452" s="117"/>
      <c r="BJ452" s="117"/>
      <c r="BV452" s="1"/>
    </row>
    <row r="453" spans="1:74" hidden="1" outlineLevel="1">
      <c r="A453" t="s">
        <v>3251</v>
      </c>
      <c r="B453" s="9" t="s">
        <v>958</v>
      </c>
      <c r="C453" s="1">
        <f t="shared" si="140"/>
        <v>0</v>
      </c>
      <c r="D453" s="7" t="e">
        <f t="shared" si="134"/>
        <v>#N/A</v>
      </c>
      <c r="E453" s="7" t="e">
        <f t="shared" si="135"/>
        <v>#N/A</v>
      </c>
      <c r="F453" s="7">
        <f t="shared" si="136"/>
        <v>0</v>
      </c>
      <c r="G453" s="7">
        <f t="shared" si="146"/>
        <v>0</v>
      </c>
      <c r="H453" s="49" t="e">
        <f t="shared" si="137"/>
        <v>#NUM!</v>
      </c>
      <c r="I453" s="177" t="e">
        <f t="shared" si="141"/>
        <v>#NUM!</v>
      </c>
      <c r="J453" s="8"/>
      <c r="K453" s="2" t="str">
        <f t="shared" si="142"/>
        <v>-</v>
      </c>
      <c r="L453" s="2" t="str">
        <f t="shared" si="143"/>
        <v>-</v>
      </c>
      <c r="M453" s="2" t="str">
        <f t="shared" si="144"/>
        <v>-</v>
      </c>
      <c r="N453" s="2"/>
      <c r="O453" s="2" t="str">
        <f t="shared" si="145"/>
        <v>-</v>
      </c>
      <c r="P453" s="1"/>
      <c r="Q453" s="1"/>
      <c r="R453" s="1"/>
      <c r="S453" s="1"/>
      <c r="T453" s="1"/>
      <c r="U453" s="1"/>
      <c r="V453" s="161"/>
      <c r="W453" s="1"/>
      <c r="X453" s="1"/>
      <c r="Y453" s="1"/>
      <c r="Z453" s="1"/>
      <c r="AA453" s="1"/>
      <c r="AB453" s="1"/>
      <c r="AC453" s="1"/>
      <c r="AD453" s="1"/>
      <c r="AI453" t="str">
        <f t="shared" ref="AI453:AI520" si="147">A453</f>
        <v>Maxfield</v>
      </c>
      <c r="AJ453" t="s">
        <v>865</v>
      </c>
      <c r="AK453" s="182">
        <v>2</v>
      </c>
      <c r="AN453" s="97">
        <v>23</v>
      </c>
      <c r="AO453" s="99">
        <v>19</v>
      </c>
      <c r="AP453" s="99">
        <v>205</v>
      </c>
      <c r="AQ453" s="106">
        <v>44340</v>
      </c>
      <c r="AR453" s="106">
        <f t="shared" si="138"/>
        <v>23019</v>
      </c>
      <c r="AS453" t="s">
        <v>1711</v>
      </c>
      <c r="AT453" s="109">
        <f t="shared" si="139"/>
        <v>2344340</v>
      </c>
      <c r="AW453">
        <v>19.37</v>
      </c>
      <c r="AX453">
        <v>0.26</v>
      </c>
      <c r="AY453">
        <v>19.11</v>
      </c>
      <c r="BF453" s="117"/>
      <c r="BI453" s="117"/>
      <c r="BJ453" s="117"/>
      <c r="BV453" s="1"/>
    </row>
    <row r="454" spans="1:74" hidden="1" outlineLevel="1">
      <c r="A454" t="s">
        <v>2933</v>
      </c>
      <c r="B454" s="9" t="s">
        <v>958</v>
      </c>
      <c r="C454" s="1">
        <f t="shared" si="140"/>
        <v>0</v>
      </c>
      <c r="D454" s="7" t="e">
        <f t="shared" si="134"/>
        <v>#N/A</v>
      </c>
      <c r="E454" s="7" t="e">
        <f t="shared" si="135"/>
        <v>#N/A</v>
      </c>
      <c r="F454" s="7">
        <f t="shared" si="136"/>
        <v>0</v>
      </c>
      <c r="G454" s="7">
        <f t="shared" si="146"/>
        <v>0</v>
      </c>
      <c r="H454" s="49" t="e">
        <f t="shared" si="137"/>
        <v>#NUM!</v>
      </c>
      <c r="I454" s="177" t="e">
        <f t="shared" si="141"/>
        <v>#NUM!</v>
      </c>
      <c r="J454" s="8"/>
      <c r="K454" s="2" t="str">
        <f t="shared" si="142"/>
        <v>-</v>
      </c>
      <c r="L454" s="2" t="str">
        <f t="shared" si="143"/>
        <v>-</v>
      </c>
      <c r="M454" s="2" t="str">
        <f t="shared" si="144"/>
        <v>-</v>
      </c>
      <c r="N454" s="2"/>
      <c r="O454" s="2" t="str">
        <f t="shared" si="145"/>
        <v>-</v>
      </c>
      <c r="P454" s="1"/>
      <c r="Q454" s="1"/>
      <c r="R454" s="1"/>
      <c r="S454" s="1"/>
      <c r="T454" s="1"/>
      <c r="U454" s="1"/>
      <c r="V454" s="161"/>
      <c r="W454" s="1"/>
      <c r="X454" s="1"/>
      <c r="Y454" s="1"/>
      <c r="Z454" s="1"/>
      <c r="AA454" s="1"/>
      <c r="AB454" s="1"/>
      <c r="AC454" s="1"/>
      <c r="AD454" s="1"/>
      <c r="AI454" t="str">
        <f t="shared" si="147"/>
        <v>Mechanic Falls</v>
      </c>
      <c r="AJ454" t="s">
        <v>866</v>
      </c>
      <c r="AK454" s="182">
        <v>2</v>
      </c>
      <c r="AN454" s="97">
        <v>23</v>
      </c>
      <c r="AO454" s="99">
        <v>1</v>
      </c>
      <c r="AP454" s="99">
        <v>45</v>
      </c>
      <c r="AQ454" s="106">
        <v>44585</v>
      </c>
      <c r="AR454" s="106">
        <f t="shared" si="138"/>
        <v>23001</v>
      </c>
      <c r="AS454" t="s">
        <v>1711</v>
      </c>
      <c r="AT454" s="109">
        <f t="shared" si="139"/>
        <v>2344585</v>
      </c>
      <c r="AW454">
        <v>11.15</v>
      </c>
      <c r="AX454">
        <v>0.03</v>
      </c>
      <c r="AY454">
        <v>11.12</v>
      </c>
      <c r="BF454" s="117"/>
      <c r="BI454" s="117"/>
      <c r="BJ454" s="117"/>
      <c r="BV454" s="1"/>
    </row>
    <row r="455" spans="1:74" hidden="1" outlineLevel="1">
      <c r="A455" t="s">
        <v>3188</v>
      </c>
      <c r="B455" s="9" t="s">
        <v>958</v>
      </c>
      <c r="C455" s="1">
        <f t="shared" si="140"/>
        <v>0</v>
      </c>
      <c r="D455" s="7" t="e">
        <f t="shared" si="134"/>
        <v>#N/A</v>
      </c>
      <c r="E455" s="7" t="e">
        <f t="shared" si="135"/>
        <v>#N/A</v>
      </c>
      <c r="F455" s="7">
        <f t="shared" si="136"/>
        <v>0</v>
      </c>
      <c r="G455" s="7">
        <f t="shared" si="146"/>
        <v>0</v>
      </c>
      <c r="H455" s="49" t="e">
        <f t="shared" si="137"/>
        <v>#NUM!</v>
      </c>
      <c r="I455" s="177" t="e">
        <f t="shared" si="141"/>
        <v>#NUM!</v>
      </c>
      <c r="J455" s="8"/>
      <c r="K455" s="2" t="str">
        <f t="shared" si="142"/>
        <v>-</v>
      </c>
      <c r="L455" s="2" t="str">
        <f t="shared" si="143"/>
        <v>-</v>
      </c>
      <c r="M455" s="2" t="str">
        <f t="shared" si="144"/>
        <v>-</v>
      </c>
      <c r="N455" s="2"/>
      <c r="O455" s="2" t="str">
        <f t="shared" si="145"/>
        <v>-</v>
      </c>
      <c r="P455" s="1"/>
      <c r="Q455" s="1"/>
      <c r="R455" s="1"/>
      <c r="S455" s="1"/>
      <c r="T455" s="1"/>
      <c r="U455" s="1"/>
      <c r="V455" s="161"/>
      <c r="W455" s="1"/>
      <c r="X455" s="1"/>
      <c r="Y455" s="1"/>
      <c r="Z455" s="1"/>
      <c r="AA455" s="1"/>
      <c r="AB455" s="1"/>
      <c r="AC455" s="1"/>
      <c r="AD455" s="1"/>
      <c r="AI455" t="str">
        <f t="shared" si="147"/>
        <v>Meddybemps</v>
      </c>
      <c r="AJ455" t="s">
        <v>637</v>
      </c>
      <c r="AK455" s="182">
        <v>2</v>
      </c>
      <c r="AN455" s="97">
        <v>23</v>
      </c>
      <c r="AO455" s="99">
        <v>29</v>
      </c>
      <c r="AP455" s="99">
        <v>145</v>
      </c>
      <c r="AQ455" s="106">
        <v>44760</v>
      </c>
      <c r="AR455" s="106">
        <f t="shared" si="138"/>
        <v>23029</v>
      </c>
      <c r="AS455" t="s">
        <v>1711</v>
      </c>
      <c r="AT455" s="109">
        <f t="shared" si="139"/>
        <v>2344760</v>
      </c>
      <c r="AW455">
        <v>16.79</v>
      </c>
      <c r="AX455">
        <v>3.39</v>
      </c>
      <c r="AY455">
        <v>13.4</v>
      </c>
      <c r="BF455" s="117"/>
      <c r="BI455" s="117"/>
      <c r="BJ455" s="117"/>
      <c r="BV455" s="1"/>
    </row>
    <row r="456" spans="1:74" hidden="1" outlineLevel="1">
      <c r="A456" t="s">
        <v>1627</v>
      </c>
      <c r="B456" s="9" t="s">
        <v>958</v>
      </c>
      <c r="C456" s="1">
        <f t="shared" si="140"/>
        <v>0</v>
      </c>
      <c r="D456" s="7" t="e">
        <f t="shared" si="134"/>
        <v>#N/A</v>
      </c>
      <c r="E456" s="7" t="e">
        <f t="shared" si="135"/>
        <v>#N/A</v>
      </c>
      <c r="F456" s="7">
        <f t="shared" si="136"/>
        <v>0</v>
      </c>
      <c r="G456" s="7">
        <f t="shared" si="146"/>
        <v>0</v>
      </c>
      <c r="H456" s="49" t="e">
        <f t="shared" si="137"/>
        <v>#NUM!</v>
      </c>
      <c r="I456" s="177" t="e">
        <f t="shared" si="141"/>
        <v>#NUM!</v>
      </c>
      <c r="J456" s="8"/>
      <c r="K456" s="2" t="str">
        <f t="shared" si="142"/>
        <v>-</v>
      </c>
      <c r="L456" s="2" t="str">
        <f t="shared" si="143"/>
        <v>-</v>
      </c>
      <c r="M456" s="2" t="str">
        <f t="shared" si="144"/>
        <v>-</v>
      </c>
      <c r="N456" s="2"/>
      <c r="O456" s="2" t="str">
        <f t="shared" si="145"/>
        <v>-</v>
      </c>
      <c r="P456" s="1"/>
      <c r="Q456" s="1"/>
      <c r="R456" s="1"/>
      <c r="S456" s="1"/>
      <c r="T456" s="1"/>
      <c r="U456" s="1"/>
      <c r="V456" s="161"/>
      <c r="W456" s="1"/>
      <c r="X456" s="1"/>
      <c r="Y456" s="1"/>
      <c r="Z456" s="1"/>
      <c r="AA456" s="1"/>
      <c r="AB456" s="1"/>
      <c r="AC456" s="1"/>
      <c r="AD456" s="1"/>
      <c r="AI456" t="str">
        <f t="shared" si="147"/>
        <v>Medford</v>
      </c>
      <c r="AJ456" t="s">
        <v>125</v>
      </c>
      <c r="AK456" s="182">
        <v>2</v>
      </c>
      <c r="AN456" s="97">
        <v>23</v>
      </c>
      <c r="AO456" s="99">
        <v>21</v>
      </c>
      <c r="AP456" s="99">
        <v>62</v>
      </c>
      <c r="AQ456" s="106">
        <v>44830</v>
      </c>
      <c r="AR456" s="106">
        <f t="shared" si="138"/>
        <v>23021</v>
      </c>
      <c r="AS456" t="s">
        <v>1711</v>
      </c>
      <c r="AT456" s="109">
        <f t="shared" si="139"/>
        <v>2344830</v>
      </c>
      <c r="AW456">
        <v>43.13</v>
      </c>
      <c r="AX456">
        <v>0.75</v>
      </c>
      <c r="AY456">
        <v>42.39</v>
      </c>
      <c r="BF456" s="117"/>
      <c r="BI456" s="117"/>
      <c r="BJ456" s="117"/>
      <c r="BV456" s="1"/>
    </row>
    <row r="457" spans="1:74" hidden="1" outlineLevel="1">
      <c r="A457" t="s">
        <v>1389</v>
      </c>
      <c r="B457" s="9" t="s">
        <v>958</v>
      </c>
      <c r="C457" s="1">
        <f t="shared" si="140"/>
        <v>0</v>
      </c>
      <c r="D457" s="7" t="e">
        <f t="shared" si="134"/>
        <v>#N/A</v>
      </c>
      <c r="E457" s="7" t="e">
        <f t="shared" si="135"/>
        <v>#N/A</v>
      </c>
      <c r="F457" s="7">
        <f t="shared" si="136"/>
        <v>0</v>
      </c>
      <c r="G457" s="7">
        <f t="shared" si="146"/>
        <v>0</v>
      </c>
      <c r="H457" s="49" t="e">
        <f t="shared" si="137"/>
        <v>#NUM!</v>
      </c>
      <c r="I457" s="177" t="e">
        <f t="shared" si="141"/>
        <v>#NUM!</v>
      </c>
      <c r="J457" s="8"/>
      <c r="K457" s="2" t="str">
        <f t="shared" si="142"/>
        <v>-</v>
      </c>
      <c r="L457" s="2" t="str">
        <f t="shared" si="143"/>
        <v>-</v>
      </c>
      <c r="M457" s="2" t="str">
        <f t="shared" si="144"/>
        <v>-</v>
      </c>
      <c r="N457" s="2"/>
      <c r="O457" s="2" t="str">
        <f t="shared" si="145"/>
        <v>-</v>
      </c>
      <c r="P457" s="1"/>
      <c r="Q457" s="1"/>
      <c r="R457" s="1"/>
      <c r="S457" s="1"/>
      <c r="T457" s="1"/>
      <c r="U457" s="1"/>
      <c r="V457" s="161"/>
      <c r="W457" s="1"/>
      <c r="X457" s="1"/>
      <c r="Y457" s="1"/>
      <c r="Z457" s="1"/>
      <c r="AA457" s="1"/>
      <c r="AB457" s="1"/>
      <c r="AC457" s="1"/>
      <c r="AD457" s="1"/>
      <c r="AI457" t="str">
        <f t="shared" si="147"/>
        <v>Medway</v>
      </c>
      <c r="AJ457" t="s">
        <v>865</v>
      </c>
      <c r="AK457" s="182">
        <v>2</v>
      </c>
      <c r="AN457" s="97">
        <v>23</v>
      </c>
      <c r="AO457" s="99">
        <v>19</v>
      </c>
      <c r="AP457" s="99">
        <v>210</v>
      </c>
      <c r="AQ457" s="106">
        <v>45005</v>
      </c>
      <c r="AR457" s="106">
        <f t="shared" si="138"/>
        <v>23019</v>
      </c>
      <c r="AS457" t="s">
        <v>1711</v>
      </c>
      <c r="AT457" s="109">
        <f t="shared" si="139"/>
        <v>2345005</v>
      </c>
      <c r="AW457">
        <v>41.74</v>
      </c>
      <c r="AX457">
        <v>0.79</v>
      </c>
      <c r="AY457">
        <v>40.950000000000003</v>
      </c>
      <c r="BF457" s="117"/>
      <c r="BI457" s="117"/>
      <c r="BJ457" s="117"/>
      <c r="BV457" s="1"/>
    </row>
    <row r="458" spans="1:74" hidden="1" outlineLevel="1">
      <c r="A458" t="s">
        <v>658</v>
      </c>
      <c r="B458" s="9" t="s">
        <v>958</v>
      </c>
      <c r="C458" s="1">
        <f t="shared" si="140"/>
        <v>0</v>
      </c>
      <c r="D458" s="7" t="e">
        <f t="shared" si="134"/>
        <v>#N/A</v>
      </c>
      <c r="E458" s="7" t="e">
        <f t="shared" si="135"/>
        <v>#N/A</v>
      </c>
      <c r="F458" s="7">
        <f t="shared" si="136"/>
        <v>0</v>
      </c>
      <c r="G458" s="7">
        <f t="shared" si="146"/>
        <v>0</v>
      </c>
      <c r="H458" s="49" t="e">
        <f t="shared" si="137"/>
        <v>#NUM!</v>
      </c>
      <c r="I458" s="177" t="e">
        <f t="shared" si="141"/>
        <v>#NUM!</v>
      </c>
      <c r="J458" s="8"/>
      <c r="K458" s="2" t="str">
        <f t="shared" si="142"/>
        <v>-</v>
      </c>
      <c r="L458" s="2" t="str">
        <f t="shared" si="143"/>
        <v>-</v>
      </c>
      <c r="M458" s="2" t="str">
        <f t="shared" si="144"/>
        <v>-</v>
      </c>
      <c r="N458" s="2"/>
      <c r="O458" s="2" t="str">
        <f t="shared" si="145"/>
        <v>-</v>
      </c>
      <c r="P458" s="1"/>
      <c r="Q458" s="1"/>
      <c r="R458" s="1"/>
      <c r="S458" s="1"/>
      <c r="T458" s="1"/>
      <c r="U458" s="1"/>
      <c r="V458" s="161"/>
      <c r="W458" s="1"/>
      <c r="X458" s="1"/>
      <c r="Y458" s="1"/>
      <c r="Z458" s="1"/>
      <c r="AA458" s="1"/>
      <c r="AB458" s="1"/>
      <c r="AC458" s="1"/>
      <c r="AD458" s="1"/>
      <c r="AI458" t="str">
        <f t="shared" si="147"/>
        <v>Mercer</v>
      </c>
      <c r="AJ458" t="s">
        <v>411</v>
      </c>
      <c r="AK458" s="182">
        <v>2</v>
      </c>
      <c r="AN458" s="97">
        <v>23</v>
      </c>
      <c r="AO458" s="99">
        <v>25</v>
      </c>
      <c r="AP458" s="99">
        <v>90</v>
      </c>
      <c r="AQ458" s="106">
        <v>45110</v>
      </c>
      <c r="AR458" s="106">
        <f t="shared" si="138"/>
        <v>23025</v>
      </c>
      <c r="AS458" t="s">
        <v>1711</v>
      </c>
      <c r="AT458" s="109">
        <f t="shared" si="139"/>
        <v>2345110</v>
      </c>
      <c r="AW458">
        <v>27.37</v>
      </c>
      <c r="AX458">
        <v>0.66</v>
      </c>
      <c r="AY458">
        <v>26.71</v>
      </c>
      <c r="BF458" s="117"/>
      <c r="BI458" s="117"/>
      <c r="BJ458" s="117"/>
      <c r="BV458" s="1"/>
    </row>
    <row r="459" spans="1:74" hidden="1" outlineLevel="1">
      <c r="A459" t="s">
        <v>1361</v>
      </c>
      <c r="B459" s="9" t="s">
        <v>958</v>
      </c>
      <c r="C459" s="1">
        <f t="shared" si="140"/>
        <v>0</v>
      </c>
      <c r="D459" s="7" t="e">
        <f t="shared" si="134"/>
        <v>#N/A</v>
      </c>
      <c r="E459" s="7" t="e">
        <f t="shared" si="135"/>
        <v>#N/A</v>
      </c>
      <c r="F459" s="7">
        <f t="shared" si="136"/>
        <v>0</v>
      </c>
      <c r="G459" s="7">
        <f t="shared" si="146"/>
        <v>0</v>
      </c>
      <c r="H459" s="49" t="e">
        <f t="shared" si="137"/>
        <v>#NUM!</v>
      </c>
      <c r="I459" s="177" t="e">
        <f t="shared" si="141"/>
        <v>#NUM!</v>
      </c>
      <c r="J459" s="8"/>
      <c r="K459" s="2" t="str">
        <f t="shared" si="142"/>
        <v>-</v>
      </c>
      <c r="L459" s="2" t="str">
        <f t="shared" si="143"/>
        <v>-</v>
      </c>
      <c r="M459" s="2" t="str">
        <f t="shared" si="144"/>
        <v>-</v>
      </c>
      <c r="N459" s="2"/>
      <c r="O459" s="2" t="str">
        <f t="shared" si="145"/>
        <v>-</v>
      </c>
      <c r="P459" s="1"/>
      <c r="Q459" s="1"/>
      <c r="R459" s="1"/>
      <c r="S459" s="1"/>
      <c r="T459" s="1"/>
      <c r="U459" s="1"/>
      <c r="V459" s="161"/>
      <c r="W459" s="1"/>
      <c r="X459" s="1"/>
      <c r="Y459" s="1"/>
      <c r="Z459" s="1"/>
      <c r="AA459" s="1"/>
      <c r="AB459" s="1"/>
      <c r="AC459" s="1"/>
      <c r="AD459" s="1"/>
      <c r="AI459" t="str">
        <f t="shared" si="147"/>
        <v>Merrill</v>
      </c>
      <c r="AJ459" t="s">
        <v>2860</v>
      </c>
      <c r="AK459" s="182">
        <v>2</v>
      </c>
      <c r="AN459" s="97">
        <v>23</v>
      </c>
      <c r="AO459" s="99">
        <v>3</v>
      </c>
      <c r="AP459" s="99">
        <v>205</v>
      </c>
      <c r="AQ459" s="106">
        <v>45180</v>
      </c>
      <c r="AR459" s="106">
        <f t="shared" si="138"/>
        <v>23003</v>
      </c>
      <c r="AS459" t="s">
        <v>1711</v>
      </c>
      <c r="AT459" s="109">
        <f t="shared" si="139"/>
        <v>2345180</v>
      </c>
      <c r="AW459">
        <v>37.619999999999997</v>
      </c>
      <c r="AX459">
        <v>0.03</v>
      </c>
      <c r="AY459">
        <v>37.590000000000003</v>
      </c>
      <c r="BF459" s="117"/>
      <c r="BI459" s="117"/>
      <c r="BJ459" s="117"/>
      <c r="BV459" s="1"/>
    </row>
    <row r="460" spans="1:74" hidden="1" outlineLevel="1">
      <c r="A460" t="s">
        <v>943</v>
      </c>
      <c r="B460" s="9" t="s">
        <v>958</v>
      </c>
      <c r="C460" s="1">
        <f t="shared" si="140"/>
        <v>0</v>
      </c>
      <c r="D460" s="7" t="e">
        <f t="shared" si="134"/>
        <v>#N/A</v>
      </c>
      <c r="E460" s="7" t="e">
        <f t="shared" si="135"/>
        <v>#N/A</v>
      </c>
      <c r="F460" s="7">
        <f t="shared" si="136"/>
        <v>0</v>
      </c>
      <c r="G460" s="7">
        <f t="shared" si="146"/>
        <v>0</v>
      </c>
      <c r="H460" s="49" t="e">
        <f t="shared" si="137"/>
        <v>#NUM!</v>
      </c>
      <c r="I460" s="177" t="e">
        <f t="shared" si="141"/>
        <v>#NUM!</v>
      </c>
      <c r="J460" s="8"/>
      <c r="K460" s="2" t="str">
        <f t="shared" si="142"/>
        <v>-</v>
      </c>
      <c r="L460" s="2" t="str">
        <f t="shared" si="143"/>
        <v>-</v>
      </c>
      <c r="M460" s="2" t="str">
        <f t="shared" si="144"/>
        <v>-</v>
      </c>
      <c r="N460" s="2"/>
      <c r="O460" s="2" t="str">
        <f t="shared" si="145"/>
        <v>-</v>
      </c>
      <c r="P460" s="1"/>
      <c r="Q460" s="1"/>
      <c r="R460" s="1"/>
      <c r="S460" s="1"/>
      <c r="T460" s="1"/>
      <c r="U460" s="1"/>
      <c r="V460" s="161"/>
      <c r="W460" s="1"/>
      <c r="X460" s="1"/>
      <c r="Y460" s="1"/>
      <c r="Z460" s="1"/>
      <c r="AA460" s="1"/>
      <c r="AB460" s="1"/>
      <c r="AC460" s="1"/>
      <c r="AD460" s="1"/>
      <c r="AI460" t="str">
        <f t="shared" si="147"/>
        <v>Mexico</v>
      </c>
      <c r="AJ460" t="s">
        <v>3078</v>
      </c>
      <c r="AK460" s="182">
        <v>2</v>
      </c>
      <c r="AN460" s="97">
        <v>23</v>
      </c>
      <c r="AO460" s="99">
        <v>17</v>
      </c>
      <c r="AP460" s="99">
        <v>95</v>
      </c>
      <c r="AQ460" s="106">
        <v>45285</v>
      </c>
      <c r="AR460" s="106">
        <f t="shared" si="138"/>
        <v>23017</v>
      </c>
      <c r="AS460" t="s">
        <v>1711</v>
      </c>
      <c r="AT460" s="109">
        <f t="shared" si="139"/>
        <v>2345285</v>
      </c>
      <c r="AW460">
        <v>23.65</v>
      </c>
      <c r="AX460">
        <v>0.22</v>
      </c>
      <c r="AY460">
        <v>23.43</v>
      </c>
      <c r="BF460" s="117"/>
      <c r="BI460" s="117"/>
      <c r="BJ460" s="117"/>
      <c r="BV460" s="1"/>
    </row>
    <row r="461" spans="1:74" hidden="1" outlineLevel="1">
      <c r="A461" t="s">
        <v>3121</v>
      </c>
      <c r="B461" s="9" t="s">
        <v>958</v>
      </c>
      <c r="C461" s="1">
        <f t="shared" si="140"/>
        <v>0</v>
      </c>
      <c r="D461" s="7" t="e">
        <f t="shared" si="134"/>
        <v>#N/A</v>
      </c>
      <c r="E461" s="7" t="e">
        <f t="shared" si="135"/>
        <v>#N/A</v>
      </c>
      <c r="F461" s="7">
        <f t="shared" si="136"/>
        <v>0</v>
      </c>
      <c r="G461" s="7">
        <f t="shared" si="146"/>
        <v>0</v>
      </c>
      <c r="H461" s="49" t="e">
        <f t="shared" si="137"/>
        <v>#NUM!</v>
      </c>
      <c r="I461" s="177" t="e">
        <f t="shared" si="141"/>
        <v>#NUM!</v>
      </c>
      <c r="J461" s="8"/>
      <c r="K461" s="2" t="str">
        <f t="shared" si="142"/>
        <v>-</v>
      </c>
      <c r="L461" s="2" t="str">
        <f t="shared" si="143"/>
        <v>-</v>
      </c>
      <c r="M461" s="2" t="str">
        <f t="shared" si="144"/>
        <v>-</v>
      </c>
      <c r="N461" s="2"/>
      <c r="O461" s="2" t="str">
        <f t="shared" si="145"/>
        <v>-</v>
      </c>
      <c r="P461" s="1"/>
      <c r="Q461" s="1"/>
      <c r="R461" s="1"/>
      <c r="S461" s="1"/>
      <c r="T461" s="1"/>
      <c r="U461" s="1"/>
      <c r="V461" s="161"/>
      <c r="W461" s="1"/>
      <c r="X461" s="1"/>
      <c r="Y461" s="1"/>
      <c r="Z461" s="1"/>
      <c r="AA461" s="1"/>
      <c r="AB461" s="1"/>
      <c r="AC461" s="1"/>
      <c r="AD461" s="1"/>
      <c r="AI461" t="str">
        <f t="shared" si="147"/>
        <v>Milbridge</v>
      </c>
      <c r="AJ461" t="s">
        <v>637</v>
      </c>
      <c r="AK461" s="182">
        <v>2</v>
      </c>
      <c r="AN461" s="97">
        <v>23</v>
      </c>
      <c r="AO461" s="99">
        <v>29</v>
      </c>
      <c r="AP461" s="99">
        <v>150</v>
      </c>
      <c r="AQ461" s="106">
        <v>45600</v>
      </c>
      <c r="AR461" s="106">
        <f t="shared" si="138"/>
        <v>23029</v>
      </c>
      <c r="AS461" t="s">
        <v>1711</v>
      </c>
      <c r="AT461" s="109">
        <f t="shared" si="139"/>
        <v>2345600</v>
      </c>
      <c r="AW461">
        <v>57.42</v>
      </c>
      <c r="AX461">
        <v>33.28</v>
      </c>
      <c r="AY461">
        <v>24.14</v>
      </c>
      <c r="BF461" s="117"/>
      <c r="BI461" s="117"/>
      <c r="BJ461" s="117"/>
      <c r="BV461" s="1"/>
    </row>
    <row r="462" spans="1:74" hidden="1" outlineLevel="1">
      <c r="A462" t="s">
        <v>276</v>
      </c>
      <c r="B462" s="9" t="s">
        <v>958</v>
      </c>
      <c r="C462" s="1">
        <f t="shared" si="140"/>
        <v>0</v>
      </c>
      <c r="D462" s="7" t="e">
        <f t="shared" si="134"/>
        <v>#N/A</v>
      </c>
      <c r="E462" s="7" t="e">
        <f t="shared" si="135"/>
        <v>#N/A</v>
      </c>
      <c r="F462" s="7">
        <f t="shared" si="136"/>
        <v>0</v>
      </c>
      <c r="G462" s="7">
        <f t="shared" si="146"/>
        <v>0</v>
      </c>
      <c r="H462" s="49" t="e">
        <f t="shared" si="137"/>
        <v>#NUM!</v>
      </c>
      <c r="I462" s="177" t="e">
        <f t="shared" si="141"/>
        <v>#NUM!</v>
      </c>
      <c r="J462" s="8"/>
      <c r="K462" s="2" t="str">
        <f t="shared" si="142"/>
        <v>-</v>
      </c>
      <c r="L462" s="2" t="str">
        <f t="shared" si="143"/>
        <v>-</v>
      </c>
      <c r="M462" s="2" t="str">
        <f t="shared" si="144"/>
        <v>-</v>
      </c>
      <c r="N462" s="2"/>
      <c r="O462" s="2" t="str">
        <f t="shared" si="145"/>
        <v>-</v>
      </c>
      <c r="P462" s="1"/>
      <c r="Q462" s="1"/>
      <c r="R462" s="1"/>
      <c r="S462" s="1"/>
      <c r="T462" s="1"/>
      <c r="U462" s="1"/>
      <c r="V462" s="161"/>
      <c r="W462" s="1"/>
      <c r="X462" s="1"/>
      <c r="Y462" s="1"/>
      <c r="Z462" s="1"/>
      <c r="AA462" s="1"/>
      <c r="AB462" s="1"/>
      <c r="AC462" s="1"/>
      <c r="AD462" s="1"/>
      <c r="AI462" t="str">
        <f t="shared" si="147"/>
        <v>Milford</v>
      </c>
      <c r="AJ462" t="s">
        <v>865</v>
      </c>
      <c r="AK462" s="182">
        <v>2</v>
      </c>
      <c r="AN462" s="97">
        <v>23</v>
      </c>
      <c r="AO462" s="99">
        <v>19</v>
      </c>
      <c r="AP462" s="99">
        <v>215</v>
      </c>
      <c r="AQ462" s="106">
        <v>45670</v>
      </c>
      <c r="AR462" s="106">
        <f t="shared" si="138"/>
        <v>23019</v>
      </c>
      <c r="AS462" t="s">
        <v>1711</v>
      </c>
      <c r="AT462" s="109">
        <f t="shared" si="139"/>
        <v>2345670</v>
      </c>
      <c r="AW462">
        <v>45.8</v>
      </c>
      <c r="AX462">
        <v>0.2</v>
      </c>
      <c r="AY462">
        <v>45.6</v>
      </c>
      <c r="BF462" s="117"/>
      <c r="BI462" s="117"/>
      <c r="BJ462" s="117"/>
      <c r="BV462" s="1"/>
    </row>
    <row r="463" spans="1:74" hidden="1" outlineLevel="1">
      <c r="A463" t="s">
        <v>1167</v>
      </c>
      <c r="B463" s="9" t="s">
        <v>958</v>
      </c>
      <c r="C463" s="1">
        <f t="shared" si="140"/>
        <v>0</v>
      </c>
      <c r="D463" s="7" t="e">
        <f t="shared" si="134"/>
        <v>#N/A</v>
      </c>
      <c r="E463" s="7" t="e">
        <f t="shared" si="135"/>
        <v>#N/A</v>
      </c>
      <c r="F463" s="7">
        <f t="shared" si="136"/>
        <v>0</v>
      </c>
      <c r="G463" s="7">
        <f t="shared" si="146"/>
        <v>0</v>
      </c>
      <c r="H463" s="49" t="e">
        <f t="shared" si="137"/>
        <v>#NUM!</v>
      </c>
      <c r="I463" s="177" t="e">
        <f t="shared" si="141"/>
        <v>#NUM!</v>
      </c>
      <c r="J463" s="8"/>
      <c r="K463" s="2" t="str">
        <f t="shared" si="142"/>
        <v>-</v>
      </c>
      <c r="L463" s="2" t="str">
        <f t="shared" si="143"/>
        <v>-</v>
      </c>
      <c r="M463" s="2" t="str">
        <f t="shared" si="144"/>
        <v>-</v>
      </c>
      <c r="N463" s="2"/>
      <c r="O463" s="2" t="str">
        <f t="shared" si="145"/>
        <v>-</v>
      </c>
      <c r="P463" s="1"/>
      <c r="Q463" s="1"/>
      <c r="R463" s="1"/>
      <c r="S463" s="1"/>
      <c r="T463" s="1"/>
      <c r="U463" s="1"/>
      <c r="V463" s="161"/>
      <c r="W463" s="1"/>
      <c r="X463" s="1"/>
      <c r="Y463" s="1"/>
      <c r="Z463" s="1"/>
      <c r="AA463" s="1"/>
      <c r="AB463" s="1"/>
      <c r="AC463" s="1"/>
      <c r="AD463" s="1"/>
      <c r="AI463" t="str">
        <f t="shared" si="147"/>
        <v>Millinocket</v>
      </c>
      <c r="AJ463" t="s">
        <v>865</v>
      </c>
      <c r="AK463" s="182">
        <v>2</v>
      </c>
      <c r="AN463" s="97">
        <v>23</v>
      </c>
      <c r="AO463" s="99">
        <v>19</v>
      </c>
      <c r="AP463" s="99">
        <v>220</v>
      </c>
      <c r="AQ463" s="106">
        <v>45810</v>
      </c>
      <c r="AR463" s="106">
        <f t="shared" si="138"/>
        <v>23019</v>
      </c>
      <c r="AS463" t="s">
        <v>1711</v>
      </c>
      <c r="AT463" s="109">
        <f t="shared" si="139"/>
        <v>2345810</v>
      </c>
      <c r="AW463">
        <v>18.3</v>
      </c>
      <c r="AX463">
        <v>2.41</v>
      </c>
      <c r="AY463">
        <v>15.89</v>
      </c>
      <c r="BF463" s="117"/>
      <c r="BI463" s="117"/>
      <c r="BJ463" s="117"/>
      <c r="BV463" s="1"/>
    </row>
    <row r="464" spans="1:74" hidden="1" outlineLevel="1">
      <c r="A464" t="s">
        <v>1690</v>
      </c>
      <c r="B464" s="9" t="s">
        <v>958</v>
      </c>
      <c r="C464" s="1">
        <f t="shared" si="140"/>
        <v>0</v>
      </c>
      <c r="D464" s="7" t="e">
        <f t="shared" si="134"/>
        <v>#N/A</v>
      </c>
      <c r="E464" s="7" t="e">
        <f t="shared" si="135"/>
        <v>#N/A</v>
      </c>
      <c r="F464" s="7">
        <f t="shared" si="136"/>
        <v>0</v>
      </c>
      <c r="G464" s="7">
        <f t="shared" si="146"/>
        <v>0</v>
      </c>
      <c r="H464" s="49" t="e">
        <f t="shared" si="137"/>
        <v>#NUM!</v>
      </c>
      <c r="I464" s="177" t="e">
        <f t="shared" si="141"/>
        <v>#NUM!</v>
      </c>
      <c r="J464" s="8"/>
      <c r="K464" s="2" t="str">
        <f t="shared" si="142"/>
        <v>-</v>
      </c>
      <c r="L464" s="2" t="str">
        <f t="shared" si="143"/>
        <v>-</v>
      </c>
      <c r="M464" s="2" t="str">
        <f t="shared" si="144"/>
        <v>-</v>
      </c>
      <c r="N464" s="2"/>
      <c r="O464" s="2" t="str">
        <f t="shared" si="145"/>
        <v>-</v>
      </c>
      <c r="P464" s="1"/>
      <c r="Q464" s="1"/>
      <c r="R464" s="1"/>
      <c r="S464" s="1"/>
      <c r="T464" s="1"/>
      <c r="U464" s="1"/>
      <c r="V464" s="161"/>
      <c r="W464" s="1"/>
      <c r="X464" s="1"/>
      <c r="Y464" s="1"/>
      <c r="Z464" s="1"/>
      <c r="AA464" s="1"/>
      <c r="AB464" s="1"/>
      <c r="AC464" s="1"/>
      <c r="AD464" s="1"/>
      <c r="AI464" t="str">
        <f t="shared" si="147"/>
        <v>Milo</v>
      </c>
      <c r="AJ464" t="s">
        <v>125</v>
      </c>
      <c r="AK464" s="182">
        <v>2</v>
      </c>
      <c r="AN464" s="97">
        <v>23</v>
      </c>
      <c r="AO464" s="99">
        <v>21</v>
      </c>
      <c r="AP464" s="99">
        <v>65</v>
      </c>
      <c r="AQ464" s="106">
        <v>46020</v>
      </c>
      <c r="AR464" s="106">
        <f t="shared" si="138"/>
        <v>23021</v>
      </c>
      <c r="AS464" t="s">
        <v>1711</v>
      </c>
      <c r="AT464" s="109">
        <f t="shared" si="139"/>
        <v>2346020</v>
      </c>
      <c r="AW464">
        <v>33.549999999999997</v>
      </c>
      <c r="AX464">
        <v>0.73</v>
      </c>
      <c r="AY464">
        <v>32.82</v>
      </c>
      <c r="BF464" s="117"/>
      <c r="BI464" s="117"/>
      <c r="BJ464" s="117"/>
      <c r="BV464" s="1"/>
    </row>
    <row r="465" spans="1:74" hidden="1" outlineLevel="1">
      <c r="A465" t="s">
        <v>1591</v>
      </c>
      <c r="B465" s="9" t="s">
        <v>958</v>
      </c>
      <c r="C465" s="1">
        <f t="shared" si="140"/>
        <v>0</v>
      </c>
      <c r="D465" s="7" t="e">
        <f t="shared" si="134"/>
        <v>#N/A</v>
      </c>
      <c r="E465" s="7" t="e">
        <f t="shared" si="135"/>
        <v>#N/A</v>
      </c>
      <c r="F465" s="7">
        <f t="shared" si="136"/>
        <v>0</v>
      </c>
      <c r="G465" s="7">
        <f t="shared" si="146"/>
        <v>0</v>
      </c>
      <c r="H465" s="49" t="e">
        <f t="shared" si="137"/>
        <v>#NUM!</v>
      </c>
      <c r="I465" s="177" t="e">
        <f t="shared" si="141"/>
        <v>#NUM!</v>
      </c>
      <c r="J465" s="8"/>
      <c r="K465" s="2" t="str">
        <f t="shared" si="142"/>
        <v>-</v>
      </c>
      <c r="L465" s="2" t="str">
        <f t="shared" si="143"/>
        <v>-</v>
      </c>
      <c r="M465" s="2" t="str">
        <f t="shared" si="144"/>
        <v>-</v>
      </c>
      <c r="N465" s="2"/>
      <c r="O465" s="2" t="str">
        <f t="shared" si="145"/>
        <v>-</v>
      </c>
      <c r="P465" s="1"/>
      <c r="Q465" s="1"/>
      <c r="R465" s="1"/>
      <c r="S465" s="1"/>
      <c r="T465" s="1"/>
      <c r="U465" s="1"/>
      <c r="V465" s="161"/>
      <c r="W465" s="1"/>
      <c r="X465" s="1"/>
      <c r="Y465" s="1"/>
      <c r="Z465" s="1"/>
      <c r="AA465" s="1"/>
      <c r="AB465" s="1"/>
      <c r="AC465" s="1"/>
      <c r="AD465" s="1"/>
      <c r="AI465" t="str">
        <f>A465</f>
        <v>Milton</v>
      </c>
      <c r="AJ465" t="s">
        <v>3078</v>
      </c>
      <c r="AK465" s="182">
        <v>2</v>
      </c>
      <c r="AN465" s="97">
        <v>23</v>
      </c>
      <c r="AO465" s="99">
        <v>17</v>
      </c>
      <c r="AP465" s="99">
        <v>97</v>
      </c>
      <c r="AQ465" s="106">
        <v>46105</v>
      </c>
      <c r="AR465" s="106">
        <f t="shared" si="138"/>
        <v>23017</v>
      </c>
      <c r="AS465" t="s">
        <v>1891</v>
      </c>
      <c r="AT465" s="109">
        <f t="shared" si="139"/>
        <v>2346105</v>
      </c>
      <c r="AW465">
        <v>14.96</v>
      </c>
      <c r="AX465">
        <v>0</v>
      </c>
      <c r="AY465">
        <v>14.96</v>
      </c>
      <c r="BF465" s="117"/>
      <c r="BI465" s="117"/>
      <c r="BJ465" s="117"/>
      <c r="BV465" s="1"/>
    </row>
    <row r="466" spans="1:74" hidden="1" outlineLevel="1">
      <c r="A466" t="s">
        <v>1692</v>
      </c>
      <c r="B466" s="9" t="s">
        <v>958</v>
      </c>
      <c r="C466" s="1">
        <f t="shared" si="140"/>
        <v>0</v>
      </c>
      <c r="D466" s="7" t="e">
        <f t="shared" si="134"/>
        <v>#N/A</v>
      </c>
      <c r="E466" s="7" t="e">
        <f t="shared" si="135"/>
        <v>#N/A</v>
      </c>
      <c r="F466" s="7">
        <f t="shared" si="136"/>
        <v>0</v>
      </c>
      <c r="G466" s="7">
        <f t="shared" si="146"/>
        <v>0</v>
      </c>
      <c r="H466" s="49" t="e">
        <f t="shared" si="137"/>
        <v>#NUM!</v>
      </c>
      <c r="I466" s="177" t="e">
        <f t="shared" si="141"/>
        <v>#NUM!</v>
      </c>
      <c r="J466" s="8"/>
      <c r="K466" s="2" t="str">
        <f t="shared" si="142"/>
        <v>-</v>
      </c>
      <c r="L466" s="2" t="str">
        <f t="shared" si="143"/>
        <v>-</v>
      </c>
      <c r="M466" s="2" t="str">
        <f t="shared" si="144"/>
        <v>-</v>
      </c>
      <c r="N466" s="2"/>
      <c r="O466" s="2" t="str">
        <f t="shared" si="145"/>
        <v>-</v>
      </c>
      <c r="P466" s="1"/>
      <c r="Q466" s="1"/>
      <c r="R466" s="1"/>
      <c r="S466" s="1"/>
      <c r="T466" s="1"/>
      <c r="U466" s="1"/>
      <c r="V466" s="161"/>
      <c r="W466" s="1"/>
      <c r="X466" s="1"/>
      <c r="Y466" s="1"/>
      <c r="Z466" s="1"/>
      <c r="AA466" s="1"/>
      <c r="AB466" s="1"/>
      <c r="AC466" s="1"/>
      <c r="AD466" s="1"/>
      <c r="AI466" t="str">
        <f t="shared" si="147"/>
        <v>Minot</v>
      </c>
      <c r="AJ466" t="s">
        <v>866</v>
      </c>
      <c r="AK466" s="182">
        <v>2</v>
      </c>
      <c r="AN466" s="97">
        <v>23</v>
      </c>
      <c r="AO466" s="99">
        <v>1</v>
      </c>
      <c r="AP466" s="99">
        <v>50</v>
      </c>
      <c r="AQ466" s="106">
        <v>46160</v>
      </c>
      <c r="AR466" s="106">
        <f t="shared" si="138"/>
        <v>23001</v>
      </c>
      <c r="AS466" t="s">
        <v>1711</v>
      </c>
      <c r="AT466" s="109">
        <f t="shared" si="139"/>
        <v>2346160</v>
      </c>
      <c r="AW466">
        <v>29.9</v>
      </c>
      <c r="AX466">
        <v>0.14000000000000001</v>
      </c>
      <c r="AY466">
        <v>29.76</v>
      </c>
      <c r="BF466" s="117"/>
      <c r="BI466" s="117"/>
      <c r="BJ466" s="117"/>
      <c r="BV466" s="1"/>
    </row>
    <row r="467" spans="1:74" hidden="1" outlineLevel="1">
      <c r="A467" t="s">
        <v>1267</v>
      </c>
      <c r="B467" s="9" t="s">
        <v>958</v>
      </c>
      <c r="C467" s="1">
        <f t="shared" si="140"/>
        <v>0</v>
      </c>
      <c r="D467" s="7" t="e">
        <f t="shared" si="134"/>
        <v>#N/A</v>
      </c>
      <c r="E467" s="7" t="e">
        <f t="shared" si="135"/>
        <v>#N/A</v>
      </c>
      <c r="F467" s="7">
        <f t="shared" si="136"/>
        <v>0</v>
      </c>
      <c r="G467" s="7">
        <f t="shared" si="146"/>
        <v>0</v>
      </c>
      <c r="H467" s="49" t="e">
        <f t="shared" si="137"/>
        <v>#NUM!</v>
      </c>
      <c r="I467" s="177" t="e">
        <f t="shared" si="141"/>
        <v>#NUM!</v>
      </c>
      <c r="J467" s="8"/>
      <c r="K467" s="2" t="str">
        <f t="shared" si="142"/>
        <v>-</v>
      </c>
      <c r="L467" s="2" t="str">
        <f t="shared" si="143"/>
        <v>-</v>
      </c>
      <c r="M467" s="2" t="str">
        <f t="shared" si="144"/>
        <v>-</v>
      </c>
      <c r="N467" s="2"/>
      <c r="O467" s="2" t="str">
        <f t="shared" si="145"/>
        <v>-</v>
      </c>
      <c r="P467" s="1"/>
      <c r="Q467" s="1"/>
      <c r="R467" s="1"/>
      <c r="S467" s="1"/>
      <c r="T467" s="1"/>
      <c r="U467" s="1"/>
      <c r="V467" s="161"/>
      <c r="W467" s="1"/>
      <c r="X467" s="1"/>
      <c r="Y467" s="1"/>
      <c r="Z467" s="1"/>
      <c r="AA467" s="1"/>
      <c r="AB467" s="1"/>
      <c r="AC467" s="1"/>
      <c r="AD467" s="1"/>
      <c r="AI467" t="str">
        <f t="shared" si="147"/>
        <v>Monhegan</v>
      </c>
      <c r="AJ467" t="s">
        <v>223</v>
      </c>
      <c r="AK467" s="182">
        <v>1</v>
      </c>
      <c r="AN467" s="97">
        <v>23</v>
      </c>
      <c r="AO467" s="99">
        <v>15</v>
      </c>
      <c r="AP467" s="99">
        <v>55</v>
      </c>
      <c r="AQ467" s="106">
        <v>46335</v>
      </c>
      <c r="AR467" s="106">
        <f t="shared" si="138"/>
        <v>23015</v>
      </c>
      <c r="AS467" t="s">
        <v>1082</v>
      </c>
      <c r="AT467" s="109">
        <f t="shared" si="139"/>
        <v>2346335</v>
      </c>
      <c r="AW467">
        <v>4.5199999999999996</v>
      </c>
      <c r="AX467">
        <v>3.66</v>
      </c>
      <c r="AY467">
        <v>0.86</v>
      </c>
      <c r="BF467" s="117"/>
      <c r="BI467" s="117"/>
      <c r="BJ467" s="117"/>
      <c r="BV467" s="1"/>
    </row>
    <row r="468" spans="1:74" hidden="1" outlineLevel="1">
      <c r="A468" t="s">
        <v>2640</v>
      </c>
      <c r="B468" s="9" t="s">
        <v>958</v>
      </c>
      <c r="C468" s="1">
        <f t="shared" si="140"/>
        <v>0</v>
      </c>
      <c r="D468" s="7" t="e">
        <f t="shared" si="134"/>
        <v>#N/A</v>
      </c>
      <c r="E468" s="7" t="e">
        <f t="shared" si="135"/>
        <v>#N/A</v>
      </c>
      <c r="F468" s="7">
        <f t="shared" si="136"/>
        <v>0</v>
      </c>
      <c r="G468" s="7">
        <f t="shared" si="146"/>
        <v>0</v>
      </c>
      <c r="H468" s="49" t="e">
        <f t="shared" si="137"/>
        <v>#NUM!</v>
      </c>
      <c r="I468" s="177" t="e">
        <f t="shared" si="141"/>
        <v>#NUM!</v>
      </c>
      <c r="J468" s="8"/>
      <c r="K468" s="2" t="str">
        <f t="shared" si="142"/>
        <v>-</v>
      </c>
      <c r="L468" s="2" t="str">
        <f t="shared" si="143"/>
        <v>-</v>
      </c>
      <c r="M468" s="2" t="str">
        <f t="shared" si="144"/>
        <v>-</v>
      </c>
      <c r="N468" s="2"/>
      <c r="O468" s="2" t="str">
        <f t="shared" si="145"/>
        <v>-</v>
      </c>
      <c r="P468" s="1"/>
      <c r="Q468" s="1"/>
      <c r="R468" s="1"/>
      <c r="S468" s="1"/>
      <c r="T468" s="1"/>
      <c r="U468" s="1"/>
      <c r="V468" s="161"/>
      <c r="W468" s="1"/>
      <c r="X468" s="1"/>
      <c r="Y468" s="1"/>
      <c r="Z468" s="1"/>
      <c r="AA468" s="1"/>
      <c r="AB468" s="1"/>
      <c r="AC468" s="1"/>
      <c r="AD468" s="1"/>
      <c r="AI468" t="str">
        <f t="shared" si="147"/>
        <v>Monmouth</v>
      </c>
      <c r="AJ468" t="s">
        <v>2581</v>
      </c>
      <c r="AK468" s="182">
        <v>2</v>
      </c>
      <c r="AN468" s="97">
        <v>23</v>
      </c>
      <c r="AO468" s="99">
        <v>11</v>
      </c>
      <c r="AP468" s="99">
        <v>70</v>
      </c>
      <c r="AQ468" s="106">
        <v>46405</v>
      </c>
      <c r="AR468" s="106">
        <f t="shared" si="138"/>
        <v>23011</v>
      </c>
      <c r="AS468" t="s">
        <v>1711</v>
      </c>
      <c r="AT468" s="109">
        <f t="shared" si="139"/>
        <v>2346405</v>
      </c>
      <c r="AW468">
        <v>39.020000000000003</v>
      </c>
      <c r="AX468">
        <v>4.92</v>
      </c>
      <c r="AY468">
        <v>34.11</v>
      </c>
      <c r="BF468" s="117"/>
      <c r="BI468" s="117"/>
      <c r="BJ468" s="117"/>
      <c r="BV468" s="1"/>
    </row>
    <row r="469" spans="1:74" hidden="1" outlineLevel="1">
      <c r="A469" t="s">
        <v>341</v>
      </c>
      <c r="B469" s="9" t="s">
        <v>958</v>
      </c>
      <c r="C469" s="1">
        <f t="shared" si="140"/>
        <v>0</v>
      </c>
      <c r="D469" s="7" t="e">
        <f t="shared" si="134"/>
        <v>#N/A</v>
      </c>
      <c r="E469" s="7" t="e">
        <f t="shared" si="135"/>
        <v>#N/A</v>
      </c>
      <c r="F469" s="7">
        <f t="shared" si="136"/>
        <v>0</v>
      </c>
      <c r="G469" s="7">
        <f t="shared" si="146"/>
        <v>0</v>
      </c>
      <c r="H469" s="49" t="e">
        <f t="shared" si="137"/>
        <v>#NUM!</v>
      </c>
      <c r="I469" s="177" t="e">
        <f t="shared" si="141"/>
        <v>#NUM!</v>
      </c>
      <c r="J469" s="8"/>
      <c r="K469" s="2" t="str">
        <f t="shared" si="142"/>
        <v>-</v>
      </c>
      <c r="L469" s="2" t="str">
        <f t="shared" si="143"/>
        <v>-</v>
      </c>
      <c r="M469" s="2" t="str">
        <f t="shared" si="144"/>
        <v>-</v>
      </c>
      <c r="N469" s="2"/>
      <c r="O469" s="2" t="str">
        <f t="shared" si="145"/>
        <v>-</v>
      </c>
      <c r="P469" s="1"/>
      <c r="Q469" s="1"/>
      <c r="R469" s="1"/>
      <c r="S469" s="1"/>
      <c r="T469" s="1"/>
      <c r="U469" s="1"/>
      <c r="V469" s="161"/>
      <c r="W469" s="1"/>
      <c r="X469" s="1"/>
      <c r="Y469" s="1"/>
      <c r="Z469" s="1"/>
      <c r="AA469" s="1"/>
      <c r="AB469" s="1"/>
      <c r="AC469" s="1"/>
      <c r="AD469" s="1"/>
      <c r="AI469" t="str">
        <f t="shared" si="147"/>
        <v>Monroe</v>
      </c>
      <c r="AJ469" t="s">
        <v>2259</v>
      </c>
      <c r="AK469" s="182">
        <v>2</v>
      </c>
      <c r="AN469" s="97">
        <v>23</v>
      </c>
      <c r="AO469" s="99">
        <v>27</v>
      </c>
      <c r="AP469" s="99">
        <v>60</v>
      </c>
      <c r="AQ469" s="106">
        <v>46475</v>
      </c>
      <c r="AR469" s="106">
        <f t="shared" si="138"/>
        <v>23027</v>
      </c>
      <c r="AS469" t="s">
        <v>1711</v>
      </c>
      <c r="AT469" s="109">
        <f t="shared" si="139"/>
        <v>2346475</v>
      </c>
      <c r="AW469">
        <v>38.97</v>
      </c>
      <c r="AX469">
        <v>0.15</v>
      </c>
      <c r="AY469">
        <v>38.82</v>
      </c>
      <c r="BF469" s="117"/>
      <c r="BI469" s="117"/>
      <c r="BJ469" s="117"/>
      <c r="BV469" s="1"/>
    </row>
    <row r="470" spans="1:74" hidden="1" outlineLevel="1">
      <c r="A470" t="s">
        <v>772</v>
      </c>
      <c r="B470" s="9" t="s">
        <v>958</v>
      </c>
      <c r="C470" s="1">
        <f t="shared" si="140"/>
        <v>0</v>
      </c>
      <c r="D470" s="7" t="e">
        <f t="shared" si="134"/>
        <v>#N/A</v>
      </c>
      <c r="E470" s="7" t="e">
        <f t="shared" si="135"/>
        <v>#N/A</v>
      </c>
      <c r="F470" s="7">
        <f t="shared" si="136"/>
        <v>0</v>
      </c>
      <c r="G470" s="7">
        <f t="shared" si="146"/>
        <v>0</v>
      </c>
      <c r="H470" s="49" t="e">
        <f t="shared" si="137"/>
        <v>#NUM!</v>
      </c>
      <c r="I470" s="177" t="e">
        <f t="shared" si="141"/>
        <v>#NUM!</v>
      </c>
      <c r="J470" s="8"/>
      <c r="K470" s="2" t="str">
        <f t="shared" si="142"/>
        <v>-</v>
      </c>
      <c r="L470" s="2" t="str">
        <f t="shared" si="143"/>
        <v>-</v>
      </c>
      <c r="M470" s="2" t="str">
        <f t="shared" si="144"/>
        <v>-</v>
      </c>
      <c r="N470" s="2"/>
      <c r="O470" s="2" t="str">
        <f t="shared" si="145"/>
        <v>-</v>
      </c>
      <c r="P470" s="1"/>
      <c r="Q470" s="1"/>
      <c r="R470" s="1"/>
      <c r="S470" s="1"/>
      <c r="T470" s="1"/>
      <c r="U470" s="1"/>
      <c r="V470" s="161"/>
      <c r="W470" s="1"/>
      <c r="X470" s="1"/>
      <c r="Y470" s="1"/>
      <c r="Z470" s="1"/>
      <c r="AA470" s="1"/>
      <c r="AB470" s="1"/>
      <c r="AC470" s="1"/>
      <c r="AD470" s="1"/>
      <c r="AI470" t="str">
        <f t="shared" si="147"/>
        <v>Monson</v>
      </c>
      <c r="AJ470" t="s">
        <v>125</v>
      </c>
      <c r="AK470" s="182">
        <v>2</v>
      </c>
      <c r="AN470" s="97">
        <v>23</v>
      </c>
      <c r="AO470" s="99">
        <v>21</v>
      </c>
      <c r="AP470" s="99">
        <v>70</v>
      </c>
      <c r="AQ470" s="106">
        <v>46580</v>
      </c>
      <c r="AR470" s="106">
        <f t="shared" si="138"/>
        <v>23021</v>
      </c>
      <c r="AS470" t="s">
        <v>1711</v>
      </c>
      <c r="AT470" s="109">
        <f t="shared" si="139"/>
        <v>2346580</v>
      </c>
      <c r="AW470">
        <v>49.25</v>
      </c>
      <c r="AX470">
        <v>2.17</v>
      </c>
      <c r="AY470">
        <v>47.08</v>
      </c>
      <c r="BF470" s="117"/>
      <c r="BI470" s="117"/>
      <c r="BJ470" s="117"/>
      <c r="BV470" s="1"/>
    </row>
    <row r="471" spans="1:74" hidden="1" outlineLevel="1">
      <c r="A471" t="s">
        <v>1691</v>
      </c>
      <c r="B471" s="9" t="s">
        <v>958</v>
      </c>
      <c r="C471" s="1">
        <f t="shared" si="140"/>
        <v>0</v>
      </c>
      <c r="D471" s="7" t="e">
        <f t="shared" si="134"/>
        <v>#N/A</v>
      </c>
      <c r="E471" s="7" t="e">
        <f t="shared" si="135"/>
        <v>#N/A</v>
      </c>
      <c r="F471" s="7">
        <f t="shared" si="136"/>
        <v>0</v>
      </c>
      <c r="G471" s="7">
        <f t="shared" si="146"/>
        <v>0</v>
      </c>
      <c r="H471" s="49" t="e">
        <f t="shared" si="137"/>
        <v>#NUM!</v>
      </c>
      <c r="I471" s="177" t="e">
        <f t="shared" si="141"/>
        <v>#NUM!</v>
      </c>
      <c r="J471" s="8"/>
      <c r="K471" s="2" t="str">
        <f t="shared" si="142"/>
        <v>-</v>
      </c>
      <c r="L471" s="2" t="str">
        <f t="shared" si="143"/>
        <v>-</v>
      </c>
      <c r="M471" s="2" t="str">
        <f t="shared" si="144"/>
        <v>-</v>
      </c>
      <c r="N471" s="2"/>
      <c r="O471" s="2" t="str">
        <f t="shared" si="145"/>
        <v>-</v>
      </c>
      <c r="P471" s="1"/>
      <c r="Q471" s="1"/>
      <c r="R471" s="1"/>
      <c r="S471" s="1"/>
      <c r="T471" s="1"/>
      <c r="U471" s="1"/>
      <c r="V471" s="161"/>
      <c r="W471" s="1"/>
      <c r="X471" s="1"/>
      <c r="Y471" s="1"/>
      <c r="Z471" s="1"/>
      <c r="AA471" s="1"/>
      <c r="AB471" s="1"/>
      <c r="AC471" s="1"/>
      <c r="AD471" s="1"/>
      <c r="AI471" t="str">
        <f t="shared" si="147"/>
        <v>Monticello</v>
      </c>
      <c r="AJ471" t="s">
        <v>2860</v>
      </c>
      <c r="AK471" s="182">
        <v>2</v>
      </c>
      <c r="AN471" s="97">
        <v>23</v>
      </c>
      <c r="AO471" s="99">
        <v>3</v>
      </c>
      <c r="AP471" s="99">
        <v>210</v>
      </c>
      <c r="AQ471" s="106">
        <v>46685</v>
      </c>
      <c r="AR471" s="106">
        <f t="shared" si="138"/>
        <v>23003</v>
      </c>
      <c r="AS471" t="s">
        <v>1711</v>
      </c>
      <c r="AT471" s="109">
        <f t="shared" si="139"/>
        <v>2346685</v>
      </c>
      <c r="AW471">
        <v>38.340000000000003</v>
      </c>
      <c r="AX471">
        <v>0.17</v>
      </c>
      <c r="AY471">
        <v>38.18</v>
      </c>
      <c r="BF471" s="117"/>
      <c r="BI471" s="117"/>
      <c r="BJ471" s="117"/>
      <c r="BV471" s="1"/>
    </row>
    <row r="472" spans="1:74" hidden="1" outlineLevel="1">
      <c r="A472" t="s">
        <v>159</v>
      </c>
      <c r="B472" s="9" t="s">
        <v>958</v>
      </c>
      <c r="C472" s="1">
        <f t="shared" si="140"/>
        <v>0</v>
      </c>
      <c r="D472" s="7" t="e">
        <f t="shared" si="134"/>
        <v>#N/A</v>
      </c>
      <c r="E472" s="7" t="e">
        <f t="shared" si="135"/>
        <v>#N/A</v>
      </c>
      <c r="F472" s="7">
        <f t="shared" si="136"/>
        <v>0</v>
      </c>
      <c r="G472" s="7">
        <f t="shared" si="146"/>
        <v>0</v>
      </c>
      <c r="H472" s="49" t="e">
        <f t="shared" si="137"/>
        <v>#NUM!</v>
      </c>
      <c r="I472" s="177" t="e">
        <f t="shared" si="141"/>
        <v>#NUM!</v>
      </c>
      <c r="J472" s="8"/>
      <c r="K472" s="2" t="str">
        <f t="shared" si="142"/>
        <v>-</v>
      </c>
      <c r="L472" s="2" t="str">
        <f t="shared" si="143"/>
        <v>-</v>
      </c>
      <c r="M472" s="2" t="str">
        <f t="shared" si="144"/>
        <v>-</v>
      </c>
      <c r="N472" s="2"/>
      <c r="O472" s="2" t="str">
        <f t="shared" si="145"/>
        <v>-</v>
      </c>
      <c r="P472" s="1"/>
      <c r="Q472" s="1"/>
      <c r="R472" s="1"/>
      <c r="S472" s="1"/>
      <c r="T472" s="1"/>
      <c r="U472" s="1"/>
      <c r="V472" s="161"/>
      <c r="W472" s="1"/>
      <c r="X472" s="1"/>
      <c r="Y472" s="1"/>
      <c r="Z472" s="1"/>
      <c r="AA472" s="1"/>
      <c r="AB472" s="1"/>
      <c r="AC472" s="1"/>
      <c r="AD472" s="1"/>
      <c r="AI472" t="str">
        <f t="shared" si="147"/>
        <v>Montville</v>
      </c>
      <c r="AJ472" t="s">
        <v>2259</v>
      </c>
      <c r="AK472" s="182">
        <v>2</v>
      </c>
      <c r="AN472" s="97">
        <v>23</v>
      </c>
      <c r="AO472" s="99">
        <v>27</v>
      </c>
      <c r="AP472" s="99">
        <v>65</v>
      </c>
      <c r="AQ472" s="106">
        <v>46790</v>
      </c>
      <c r="AR472" s="106">
        <f t="shared" si="138"/>
        <v>23027</v>
      </c>
      <c r="AS472" t="s">
        <v>1711</v>
      </c>
      <c r="AT472" s="109">
        <f t="shared" si="139"/>
        <v>2346790</v>
      </c>
      <c r="AW472">
        <v>43.12</v>
      </c>
      <c r="AX472">
        <v>0.5</v>
      </c>
      <c r="AY472">
        <v>42.62</v>
      </c>
      <c r="BF472" s="117"/>
      <c r="BI472" s="117"/>
      <c r="BJ472" s="117"/>
      <c r="BV472" s="1"/>
    </row>
    <row r="473" spans="1:74" hidden="1" outlineLevel="1">
      <c r="A473" t="s">
        <v>352</v>
      </c>
      <c r="B473" s="9" t="s">
        <v>958</v>
      </c>
      <c r="C473" s="1">
        <f t="shared" si="140"/>
        <v>0</v>
      </c>
      <c r="D473" s="7" t="e">
        <f t="shared" si="134"/>
        <v>#N/A</v>
      </c>
      <c r="E473" s="7" t="e">
        <f t="shared" si="135"/>
        <v>#N/A</v>
      </c>
      <c r="F473" s="7">
        <f t="shared" si="136"/>
        <v>0</v>
      </c>
      <c r="G473" s="7">
        <f t="shared" si="146"/>
        <v>0</v>
      </c>
      <c r="H473" s="49" t="e">
        <f t="shared" si="137"/>
        <v>#NUM!</v>
      </c>
      <c r="I473" s="177" t="e">
        <f t="shared" si="141"/>
        <v>#NUM!</v>
      </c>
      <c r="J473" s="8"/>
      <c r="K473" s="2" t="str">
        <f t="shared" si="142"/>
        <v>-</v>
      </c>
      <c r="L473" s="2" t="str">
        <f t="shared" si="143"/>
        <v>-</v>
      </c>
      <c r="M473" s="2" t="str">
        <f t="shared" si="144"/>
        <v>-</v>
      </c>
      <c r="N473" s="2"/>
      <c r="O473" s="2" t="str">
        <f t="shared" si="145"/>
        <v>-</v>
      </c>
      <c r="P473" s="1"/>
      <c r="Q473" s="1"/>
      <c r="R473" s="1"/>
      <c r="S473" s="1"/>
      <c r="T473" s="1"/>
      <c r="U473" s="1"/>
      <c r="V473" s="161"/>
      <c r="W473" s="1"/>
      <c r="X473" s="1"/>
      <c r="Y473" s="1"/>
      <c r="Z473" s="1"/>
      <c r="AA473" s="1"/>
      <c r="AB473" s="1"/>
      <c r="AC473" s="1"/>
      <c r="AD473" s="1"/>
      <c r="AI473" t="str">
        <f t="shared" si="147"/>
        <v>Moose River</v>
      </c>
      <c r="AJ473" t="s">
        <v>411</v>
      </c>
      <c r="AK473" s="182">
        <v>2</v>
      </c>
      <c r="AN473" s="97">
        <v>23</v>
      </c>
      <c r="AO473" s="99">
        <v>25</v>
      </c>
      <c r="AP473" s="99">
        <v>95</v>
      </c>
      <c r="AQ473" s="106">
        <v>47140</v>
      </c>
      <c r="AR473" s="106">
        <f t="shared" si="138"/>
        <v>23025</v>
      </c>
      <c r="AS473" t="s">
        <v>1711</v>
      </c>
      <c r="AT473" s="109">
        <f t="shared" si="139"/>
        <v>2347140</v>
      </c>
      <c r="AW473">
        <v>41.12</v>
      </c>
      <c r="AX473">
        <v>0.48</v>
      </c>
      <c r="AY473">
        <v>40.630000000000003</v>
      </c>
      <c r="BF473" s="117"/>
      <c r="BI473" s="117"/>
      <c r="BJ473" s="117"/>
      <c r="BV473" s="1"/>
    </row>
    <row r="474" spans="1:74" hidden="1" outlineLevel="1">
      <c r="A474" t="s">
        <v>1268</v>
      </c>
      <c r="B474" s="9" t="s">
        <v>958</v>
      </c>
      <c r="C474" s="1">
        <f t="shared" si="140"/>
        <v>0</v>
      </c>
      <c r="D474" s="7" t="e">
        <f t="shared" si="134"/>
        <v>#N/A</v>
      </c>
      <c r="E474" s="7" t="e">
        <f t="shared" si="135"/>
        <v>#N/A</v>
      </c>
      <c r="F474" s="7">
        <f t="shared" si="136"/>
        <v>0</v>
      </c>
      <c r="G474" s="7">
        <f t="shared" si="146"/>
        <v>0</v>
      </c>
      <c r="H474" s="49" t="e">
        <f t="shared" si="137"/>
        <v>#NUM!</v>
      </c>
      <c r="I474" s="177" t="e">
        <f t="shared" si="141"/>
        <v>#NUM!</v>
      </c>
      <c r="J474" s="8"/>
      <c r="K474" s="2" t="str">
        <f t="shared" si="142"/>
        <v>-</v>
      </c>
      <c r="L474" s="2" t="str">
        <f t="shared" si="143"/>
        <v>-</v>
      </c>
      <c r="M474" s="2" t="str">
        <f t="shared" si="144"/>
        <v>-</v>
      </c>
      <c r="N474" s="2"/>
      <c r="O474" s="2" t="str">
        <f t="shared" si="145"/>
        <v>-</v>
      </c>
      <c r="P474" s="1"/>
      <c r="Q474" s="1"/>
      <c r="R474" s="1"/>
      <c r="S474" s="1"/>
      <c r="T474" s="1"/>
      <c r="U474" s="1"/>
      <c r="V474" s="161"/>
      <c r="W474" s="1"/>
      <c r="X474" s="1"/>
      <c r="Y474" s="1"/>
      <c r="Z474" s="1"/>
      <c r="AA474" s="1"/>
      <c r="AB474" s="1"/>
      <c r="AC474" s="1"/>
      <c r="AD474" s="1"/>
      <c r="AI474" t="str">
        <f t="shared" si="147"/>
        <v>Moro</v>
      </c>
      <c r="AJ474" t="s">
        <v>2860</v>
      </c>
      <c r="AK474" s="182">
        <v>2</v>
      </c>
      <c r="AN474" s="97">
        <v>23</v>
      </c>
      <c r="AO474" s="99">
        <v>3</v>
      </c>
      <c r="AP474" s="99">
        <v>215</v>
      </c>
      <c r="AQ474" s="106">
        <v>47175</v>
      </c>
      <c r="AR474" s="106">
        <f t="shared" si="138"/>
        <v>23003</v>
      </c>
      <c r="AS474" t="s">
        <v>1082</v>
      </c>
      <c r="AT474" s="109">
        <f t="shared" si="139"/>
        <v>2347175</v>
      </c>
      <c r="AW474">
        <v>36.67</v>
      </c>
      <c r="AX474">
        <v>1.1000000000000001</v>
      </c>
      <c r="AY474">
        <v>35.57</v>
      </c>
      <c r="BF474" s="117"/>
      <c r="BI474" s="117"/>
      <c r="BJ474" s="117"/>
      <c r="BV474" s="1"/>
    </row>
    <row r="475" spans="1:74" hidden="1" outlineLevel="1">
      <c r="A475" t="s">
        <v>467</v>
      </c>
      <c r="B475" s="9" t="s">
        <v>958</v>
      </c>
      <c r="C475" s="1">
        <f t="shared" si="140"/>
        <v>0</v>
      </c>
      <c r="D475" s="7" t="e">
        <f t="shared" si="134"/>
        <v>#N/A</v>
      </c>
      <c r="E475" s="7" t="e">
        <f t="shared" si="135"/>
        <v>#N/A</v>
      </c>
      <c r="F475" s="7">
        <f t="shared" si="136"/>
        <v>0</v>
      </c>
      <c r="G475" s="7">
        <f t="shared" si="146"/>
        <v>0</v>
      </c>
      <c r="H475" s="49" t="e">
        <f t="shared" si="137"/>
        <v>#NUM!</v>
      </c>
      <c r="I475" s="177" t="e">
        <f t="shared" si="141"/>
        <v>#NUM!</v>
      </c>
      <c r="J475" s="8"/>
      <c r="K475" s="2" t="str">
        <f t="shared" si="142"/>
        <v>-</v>
      </c>
      <c r="L475" s="2" t="str">
        <f t="shared" si="143"/>
        <v>-</v>
      </c>
      <c r="M475" s="2" t="str">
        <f t="shared" si="144"/>
        <v>-</v>
      </c>
      <c r="N475" s="2"/>
      <c r="O475" s="2" t="str">
        <f t="shared" si="145"/>
        <v>-</v>
      </c>
      <c r="P475" s="1"/>
      <c r="Q475" s="1"/>
      <c r="R475" s="1"/>
      <c r="S475" s="1"/>
      <c r="T475" s="1"/>
      <c r="U475" s="1"/>
      <c r="V475" s="161"/>
      <c r="W475" s="1"/>
      <c r="X475" s="1"/>
      <c r="Y475" s="1"/>
      <c r="Z475" s="1"/>
      <c r="AA475" s="1"/>
      <c r="AB475" s="1"/>
      <c r="AC475" s="1"/>
      <c r="AD475" s="1"/>
      <c r="AI475" t="str">
        <f t="shared" si="147"/>
        <v>Morrill</v>
      </c>
      <c r="AJ475" t="s">
        <v>2259</v>
      </c>
      <c r="AK475" s="182">
        <v>2</v>
      </c>
      <c r="AN475" s="97">
        <v>23</v>
      </c>
      <c r="AO475" s="99">
        <v>27</v>
      </c>
      <c r="AP475" s="99">
        <v>70</v>
      </c>
      <c r="AQ475" s="106">
        <v>47245</v>
      </c>
      <c r="AR475" s="106">
        <f t="shared" si="138"/>
        <v>23027</v>
      </c>
      <c r="AS475" t="s">
        <v>1711</v>
      </c>
      <c r="AT475" s="109">
        <f t="shared" si="139"/>
        <v>2347245</v>
      </c>
      <c r="AW475">
        <v>17.05</v>
      </c>
      <c r="AX475">
        <v>0.49</v>
      </c>
      <c r="AY475">
        <v>16.559999999999999</v>
      </c>
      <c r="BF475" s="117"/>
      <c r="BI475" s="117"/>
      <c r="BJ475" s="117"/>
      <c r="BV475" s="1"/>
    </row>
    <row r="476" spans="1:74" hidden="1" outlineLevel="1">
      <c r="A476" t="s">
        <v>38</v>
      </c>
      <c r="B476" s="9" t="s">
        <v>958</v>
      </c>
      <c r="C476" s="1">
        <f t="shared" si="140"/>
        <v>0</v>
      </c>
      <c r="D476" s="7" t="e">
        <f t="shared" si="134"/>
        <v>#N/A</v>
      </c>
      <c r="E476" s="7" t="e">
        <f t="shared" si="135"/>
        <v>#N/A</v>
      </c>
      <c r="F476" s="7">
        <f t="shared" si="136"/>
        <v>0</v>
      </c>
      <c r="G476" s="7">
        <f t="shared" si="146"/>
        <v>0</v>
      </c>
      <c r="H476" s="49" t="e">
        <f t="shared" si="137"/>
        <v>#NUM!</v>
      </c>
      <c r="I476" s="177" t="e">
        <f t="shared" si="141"/>
        <v>#NUM!</v>
      </c>
      <c r="J476" s="8"/>
      <c r="K476" s="2" t="str">
        <f t="shared" si="142"/>
        <v>-</v>
      </c>
      <c r="L476" s="2" t="str">
        <f t="shared" si="143"/>
        <v>-</v>
      </c>
      <c r="M476" s="2" t="str">
        <f t="shared" si="144"/>
        <v>-</v>
      </c>
      <c r="N476" s="2"/>
      <c r="O476" s="2" t="str">
        <f t="shared" si="145"/>
        <v>-</v>
      </c>
      <c r="P476" s="1"/>
      <c r="Q476" s="1"/>
      <c r="R476" s="1"/>
      <c r="S476" s="1"/>
      <c r="T476" s="1"/>
      <c r="U476" s="1"/>
      <c r="V476" s="161"/>
      <c r="W476" s="1"/>
      <c r="X476" s="1"/>
      <c r="Y476" s="1"/>
      <c r="Z476" s="1"/>
      <c r="AA476" s="1"/>
      <c r="AB476" s="1"/>
      <c r="AC476" s="1"/>
      <c r="AD476" s="1"/>
      <c r="AI476" t="str">
        <f t="shared" si="147"/>
        <v>Moscow</v>
      </c>
      <c r="AJ476" t="s">
        <v>411</v>
      </c>
      <c r="AK476" s="182">
        <v>2</v>
      </c>
      <c r="AN476" s="97">
        <v>23</v>
      </c>
      <c r="AO476" s="99">
        <v>25</v>
      </c>
      <c r="AP476" s="99">
        <v>100</v>
      </c>
      <c r="AQ476" s="106">
        <v>47455</v>
      </c>
      <c r="AR476" s="106">
        <f t="shared" si="138"/>
        <v>23025</v>
      </c>
      <c r="AS476" t="s">
        <v>1711</v>
      </c>
      <c r="AT476" s="109">
        <f t="shared" si="139"/>
        <v>2347455</v>
      </c>
      <c r="AW476">
        <v>48.21</v>
      </c>
      <c r="AX476">
        <v>2.4300000000000002</v>
      </c>
      <c r="AY476">
        <v>45.78</v>
      </c>
      <c r="BF476" s="117"/>
      <c r="BI476" s="117"/>
      <c r="BJ476" s="117"/>
      <c r="BV476" s="1"/>
    </row>
    <row r="477" spans="1:74" hidden="1" outlineLevel="1">
      <c r="A477" t="s">
        <v>1912</v>
      </c>
      <c r="B477" s="9" t="s">
        <v>958</v>
      </c>
      <c r="C477" s="1">
        <f t="shared" si="140"/>
        <v>0</v>
      </c>
      <c r="D477" s="7" t="e">
        <f t="shared" si="134"/>
        <v>#N/A</v>
      </c>
      <c r="E477" s="7" t="e">
        <f t="shared" si="135"/>
        <v>#N/A</v>
      </c>
      <c r="F477" s="7">
        <f t="shared" si="136"/>
        <v>0</v>
      </c>
      <c r="G477" s="7">
        <f t="shared" si="146"/>
        <v>0</v>
      </c>
      <c r="H477" s="49" t="e">
        <f t="shared" si="137"/>
        <v>#NUM!</v>
      </c>
      <c r="I477" s="177" t="e">
        <f t="shared" si="141"/>
        <v>#NUM!</v>
      </c>
      <c r="J477" s="8"/>
      <c r="K477" s="2" t="str">
        <f t="shared" si="142"/>
        <v>-</v>
      </c>
      <c r="L477" s="2" t="str">
        <f t="shared" si="143"/>
        <v>-</v>
      </c>
      <c r="M477" s="2" t="str">
        <f t="shared" si="144"/>
        <v>-</v>
      </c>
      <c r="N477" s="2"/>
      <c r="O477" s="2" t="str">
        <f t="shared" si="145"/>
        <v>-</v>
      </c>
      <c r="P477" s="1"/>
      <c r="Q477" s="1"/>
      <c r="R477" s="1"/>
      <c r="S477" s="1"/>
      <c r="T477" s="1"/>
      <c r="U477" s="1"/>
      <c r="V477" s="161"/>
      <c r="W477" s="1"/>
      <c r="X477" s="1"/>
      <c r="Y477" s="1"/>
      <c r="Z477" s="1"/>
      <c r="AA477" s="1"/>
      <c r="AB477" s="1"/>
      <c r="AC477" s="1"/>
      <c r="AD477" s="1"/>
      <c r="AI477" t="str">
        <f t="shared" si="147"/>
        <v>Mount Chase</v>
      </c>
      <c r="AJ477" t="s">
        <v>865</v>
      </c>
      <c r="AK477" s="182">
        <v>2</v>
      </c>
      <c r="AN477" s="97">
        <v>23</v>
      </c>
      <c r="AO477" s="99">
        <v>19</v>
      </c>
      <c r="AP477" s="99">
        <v>225</v>
      </c>
      <c r="AQ477" s="106">
        <v>47560</v>
      </c>
      <c r="AR477" s="106">
        <f t="shared" si="138"/>
        <v>23019</v>
      </c>
      <c r="AS477" t="s">
        <v>1711</v>
      </c>
      <c r="AT477" s="109">
        <f t="shared" si="139"/>
        <v>2347560</v>
      </c>
      <c r="AW477">
        <v>37.409999999999997</v>
      </c>
      <c r="AX477">
        <v>1.1100000000000001</v>
      </c>
      <c r="AY477">
        <v>36.29</v>
      </c>
      <c r="BF477" s="117"/>
      <c r="BI477" s="117"/>
      <c r="BJ477" s="117"/>
      <c r="BV477" s="1"/>
    </row>
    <row r="478" spans="1:74" hidden="1" outlineLevel="1">
      <c r="A478" t="s">
        <v>645</v>
      </c>
      <c r="B478" s="9" t="s">
        <v>958</v>
      </c>
      <c r="C478" s="1">
        <f t="shared" si="140"/>
        <v>0</v>
      </c>
      <c r="D478" s="7" t="e">
        <f t="shared" si="134"/>
        <v>#N/A</v>
      </c>
      <c r="E478" s="7" t="e">
        <f t="shared" si="135"/>
        <v>#N/A</v>
      </c>
      <c r="F478" s="7">
        <f t="shared" si="136"/>
        <v>0</v>
      </c>
      <c r="G478" s="7">
        <f t="shared" si="146"/>
        <v>0</v>
      </c>
      <c r="H478" s="49" t="e">
        <f t="shared" si="137"/>
        <v>#NUM!</v>
      </c>
      <c r="I478" s="177" t="e">
        <f t="shared" si="141"/>
        <v>#NUM!</v>
      </c>
      <c r="J478" s="8"/>
      <c r="K478" s="2" t="str">
        <f t="shared" si="142"/>
        <v>-</v>
      </c>
      <c r="L478" s="2" t="str">
        <f t="shared" si="143"/>
        <v>-</v>
      </c>
      <c r="M478" s="2" t="str">
        <f t="shared" si="144"/>
        <v>-</v>
      </c>
      <c r="N478" s="2"/>
      <c r="O478" s="2" t="str">
        <f t="shared" si="145"/>
        <v>-</v>
      </c>
      <c r="P478" s="1"/>
      <c r="Q478" s="1"/>
      <c r="R478" s="1"/>
      <c r="S478" s="1"/>
      <c r="T478" s="1"/>
      <c r="U478" s="1"/>
      <c r="V478" s="161"/>
      <c r="W478" s="1"/>
      <c r="X478" s="1"/>
      <c r="Y478" s="1"/>
      <c r="Z478" s="1"/>
      <c r="AA478" s="1"/>
      <c r="AB478" s="1"/>
      <c r="AC478" s="1"/>
      <c r="AD478" s="1"/>
      <c r="AI478" t="str">
        <f t="shared" si="147"/>
        <v>Mount Desert</v>
      </c>
      <c r="AJ478" t="s">
        <v>688</v>
      </c>
      <c r="AK478" s="182">
        <v>2</v>
      </c>
      <c r="AN478" s="97">
        <v>23</v>
      </c>
      <c r="AO478" s="99">
        <v>9</v>
      </c>
      <c r="AP478" s="99">
        <v>100</v>
      </c>
      <c r="AQ478" s="106">
        <v>47630</v>
      </c>
      <c r="AR478" s="106">
        <f t="shared" si="138"/>
        <v>23009</v>
      </c>
      <c r="AS478" t="s">
        <v>1711</v>
      </c>
      <c r="AT478" s="109">
        <f t="shared" si="139"/>
        <v>2347630</v>
      </c>
      <c r="AW478">
        <v>55.22</v>
      </c>
      <c r="AX478">
        <v>18.309999999999999</v>
      </c>
      <c r="AY478">
        <v>36.909999999999997</v>
      </c>
      <c r="BF478" s="117"/>
      <c r="BI478" s="117"/>
      <c r="BJ478" s="117"/>
      <c r="BV478" s="1"/>
    </row>
    <row r="479" spans="1:74" hidden="1" outlineLevel="1">
      <c r="A479" t="s">
        <v>2588</v>
      </c>
      <c r="B479" s="9" t="s">
        <v>958</v>
      </c>
      <c r="C479" s="1">
        <f t="shared" si="140"/>
        <v>0</v>
      </c>
      <c r="D479" s="7" t="e">
        <f t="shared" si="134"/>
        <v>#N/A</v>
      </c>
      <c r="E479" s="7" t="e">
        <f t="shared" si="135"/>
        <v>#N/A</v>
      </c>
      <c r="F479" s="7">
        <f t="shared" si="136"/>
        <v>0</v>
      </c>
      <c r="G479" s="7">
        <f t="shared" si="146"/>
        <v>0</v>
      </c>
      <c r="H479" s="49" t="e">
        <f t="shared" si="137"/>
        <v>#NUM!</v>
      </c>
      <c r="I479" s="177" t="e">
        <f t="shared" si="141"/>
        <v>#NUM!</v>
      </c>
      <c r="J479" s="8"/>
      <c r="K479" s="2" t="str">
        <f t="shared" si="142"/>
        <v>-</v>
      </c>
      <c r="L479" s="2" t="str">
        <f t="shared" si="143"/>
        <v>-</v>
      </c>
      <c r="M479" s="2" t="str">
        <f t="shared" si="144"/>
        <v>-</v>
      </c>
      <c r="N479" s="2"/>
      <c r="O479" s="2" t="str">
        <f t="shared" si="145"/>
        <v>-</v>
      </c>
      <c r="P479" s="1"/>
      <c r="Q479" s="1"/>
      <c r="R479" s="1"/>
      <c r="S479" s="1"/>
      <c r="T479" s="1"/>
      <c r="U479" s="1"/>
      <c r="V479" s="161"/>
      <c r="W479" s="1"/>
      <c r="X479" s="1"/>
      <c r="Y479" s="1"/>
      <c r="Z479" s="1"/>
      <c r="AA479" s="1"/>
      <c r="AB479" s="1"/>
      <c r="AC479" s="1"/>
      <c r="AD479" s="1"/>
      <c r="AI479" t="str">
        <f t="shared" si="147"/>
        <v>Mount Vernon</v>
      </c>
      <c r="AJ479" t="s">
        <v>2581</v>
      </c>
      <c r="AK479" s="182">
        <v>2</v>
      </c>
      <c r="AN479" s="97">
        <v>23</v>
      </c>
      <c r="AO479" s="99">
        <v>11</v>
      </c>
      <c r="AP479" s="99">
        <v>75</v>
      </c>
      <c r="AQ479" s="106">
        <v>47770</v>
      </c>
      <c r="AR479" s="106">
        <f t="shared" si="138"/>
        <v>23011</v>
      </c>
      <c r="AS479" t="s">
        <v>1711</v>
      </c>
      <c r="AT479" s="109">
        <f t="shared" si="139"/>
        <v>2347770</v>
      </c>
      <c r="AW479">
        <v>43.42</v>
      </c>
      <c r="AX479">
        <v>5.55</v>
      </c>
      <c r="AY479">
        <v>37.869999999999997</v>
      </c>
      <c r="BF479" s="117"/>
      <c r="BI479" s="117"/>
      <c r="BJ479" s="117"/>
      <c r="BV479" s="1"/>
    </row>
    <row r="480" spans="1:74" hidden="1" outlineLevel="1">
      <c r="A480" t="s">
        <v>2589</v>
      </c>
      <c r="B480" s="9" t="s">
        <v>958</v>
      </c>
      <c r="C480" s="1">
        <f t="shared" si="140"/>
        <v>0</v>
      </c>
      <c r="D480" s="7" t="e">
        <f t="shared" si="134"/>
        <v>#N/A</v>
      </c>
      <c r="E480" s="7" t="e">
        <f t="shared" si="135"/>
        <v>#N/A</v>
      </c>
      <c r="F480" s="7">
        <f t="shared" si="136"/>
        <v>0</v>
      </c>
      <c r="G480" s="7">
        <f t="shared" si="146"/>
        <v>0</v>
      </c>
      <c r="H480" s="49" t="e">
        <f t="shared" si="137"/>
        <v>#NUM!</v>
      </c>
      <c r="I480" s="177" t="e">
        <f t="shared" si="141"/>
        <v>#NUM!</v>
      </c>
      <c r="J480" s="8"/>
      <c r="K480" s="2" t="str">
        <f t="shared" si="142"/>
        <v>-</v>
      </c>
      <c r="L480" s="2" t="str">
        <f t="shared" si="143"/>
        <v>-</v>
      </c>
      <c r="M480" s="2" t="str">
        <f t="shared" si="144"/>
        <v>-</v>
      </c>
      <c r="N480" s="2"/>
      <c r="O480" s="2" t="str">
        <f t="shared" si="145"/>
        <v>-</v>
      </c>
      <c r="P480" s="1"/>
      <c r="Q480" s="1"/>
      <c r="R480" s="1"/>
      <c r="S480" s="1"/>
      <c r="T480" s="1"/>
      <c r="U480" s="1"/>
      <c r="V480" s="161"/>
      <c r="W480" s="1"/>
      <c r="X480" s="1"/>
      <c r="Y480" s="1"/>
      <c r="Z480" s="1"/>
      <c r="AA480" s="1"/>
      <c r="AB480" s="1"/>
      <c r="AC480" s="1"/>
      <c r="AD480" s="1"/>
      <c r="AI480" t="str">
        <f t="shared" si="147"/>
        <v>Naples</v>
      </c>
      <c r="AJ480" t="s">
        <v>2189</v>
      </c>
      <c r="AK480" s="182">
        <v>1</v>
      </c>
      <c r="AN480" s="97">
        <v>23</v>
      </c>
      <c r="AO480" s="99">
        <v>5</v>
      </c>
      <c r="AP480" s="99">
        <v>65</v>
      </c>
      <c r="AQ480" s="106">
        <v>48085</v>
      </c>
      <c r="AR480" s="106">
        <f t="shared" si="138"/>
        <v>23005</v>
      </c>
      <c r="AS480" t="s">
        <v>1711</v>
      </c>
      <c r="AT480" s="109">
        <f t="shared" si="139"/>
        <v>2348085</v>
      </c>
      <c r="AW480">
        <v>37.15</v>
      </c>
      <c r="AX480">
        <v>5.35</v>
      </c>
      <c r="AY480">
        <v>31.8</v>
      </c>
      <c r="BF480" s="117"/>
      <c r="BI480" s="117"/>
      <c r="BJ480" s="117"/>
      <c r="BV480" s="1"/>
    </row>
    <row r="481" spans="1:74" hidden="1" outlineLevel="1">
      <c r="A481" t="s">
        <v>1269</v>
      </c>
      <c r="B481" s="9" t="s">
        <v>958</v>
      </c>
      <c r="C481" s="1">
        <f t="shared" si="140"/>
        <v>0</v>
      </c>
      <c r="D481" s="7" t="e">
        <f t="shared" si="134"/>
        <v>#N/A</v>
      </c>
      <c r="E481" s="7" t="e">
        <f t="shared" si="135"/>
        <v>#N/A</v>
      </c>
      <c r="F481" s="7">
        <f t="shared" si="136"/>
        <v>0</v>
      </c>
      <c r="G481" s="7">
        <f t="shared" si="146"/>
        <v>0</v>
      </c>
      <c r="H481" s="49" t="e">
        <f t="shared" si="137"/>
        <v>#NUM!</v>
      </c>
      <c r="I481" s="177" t="e">
        <f t="shared" si="141"/>
        <v>#NUM!</v>
      </c>
      <c r="J481" s="8"/>
      <c r="K481" s="2" t="str">
        <f t="shared" si="142"/>
        <v>-</v>
      </c>
      <c r="L481" s="2" t="str">
        <f t="shared" si="143"/>
        <v>-</v>
      </c>
      <c r="M481" s="2" t="str">
        <f t="shared" si="144"/>
        <v>-</v>
      </c>
      <c r="N481" s="2"/>
      <c r="O481" s="2" t="str">
        <f t="shared" si="145"/>
        <v>-</v>
      </c>
      <c r="P481" s="1"/>
      <c r="Q481" s="1"/>
      <c r="R481" s="1"/>
      <c r="S481" s="1"/>
      <c r="T481" s="1"/>
      <c r="U481" s="1"/>
      <c r="V481" s="161"/>
      <c r="W481" s="1"/>
      <c r="X481" s="1"/>
      <c r="Y481" s="1"/>
      <c r="Z481" s="1"/>
      <c r="AA481" s="1"/>
      <c r="AB481" s="1"/>
      <c r="AC481" s="1"/>
      <c r="AD481" s="1"/>
      <c r="AI481" t="str">
        <f t="shared" si="147"/>
        <v>Nashville</v>
      </c>
      <c r="AJ481" t="s">
        <v>2860</v>
      </c>
      <c r="AK481" s="182">
        <v>2</v>
      </c>
      <c r="AN481" s="97">
        <v>23</v>
      </c>
      <c r="AO481" s="99">
        <v>3</v>
      </c>
      <c r="AP481" s="99">
        <v>220</v>
      </c>
      <c r="AQ481" s="106">
        <v>48120</v>
      </c>
      <c r="AR481" s="106">
        <f t="shared" si="138"/>
        <v>23003</v>
      </c>
      <c r="AS481" t="s">
        <v>1082</v>
      </c>
      <c r="AT481" s="109">
        <f t="shared" si="139"/>
        <v>2348120</v>
      </c>
      <c r="AW481">
        <v>35.51</v>
      </c>
      <c r="AX481">
        <v>0.38</v>
      </c>
      <c r="AY481">
        <v>35.119999999999997</v>
      </c>
      <c r="BF481" s="117"/>
      <c r="BI481" s="117"/>
      <c r="BJ481" s="117"/>
      <c r="BV481" s="1"/>
    </row>
    <row r="482" spans="1:74" hidden="1" outlineLevel="1">
      <c r="A482" t="s">
        <v>2899</v>
      </c>
      <c r="B482" s="9" t="s">
        <v>958</v>
      </c>
      <c r="C482" s="1">
        <f t="shared" si="140"/>
        <v>0</v>
      </c>
      <c r="D482" s="7" t="e">
        <f t="shared" si="134"/>
        <v>#N/A</v>
      </c>
      <c r="E482" s="7" t="e">
        <f t="shared" si="135"/>
        <v>#N/A</v>
      </c>
      <c r="F482" s="7">
        <f t="shared" si="136"/>
        <v>0</v>
      </c>
      <c r="G482" s="7">
        <f t="shared" si="146"/>
        <v>0</v>
      </c>
      <c r="H482" s="49" t="e">
        <f t="shared" si="137"/>
        <v>#NUM!</v>
      </c>
      <c r="I482" s="177" t="e">
        <f t="shared" si="141"/>
        <v>#NUM!</v>
      </c>
      <c r="J482" s="8"/>
      <c r="K482" s="2" t="str">
        <f t="shared" si="142"/>
        <v>-</v>
      </c>
      <c r="L482" s="2" t="str">
        <f t="shared" si="143"/>
        <v>-</v>
      </c>
      <c r="M482" s="2" t="str">
        <f t="shared" si="144"/>
        <v>-</v>
      </c>
      <c r="N482" s="2"/>
      <c r="O482" s="2" t="str">
        <f t="shared" si="145"/>
        <v>-</v>
      </c>
      <c r="P482" s="1"/>
      <c r="Q482" s="1"/>
      <c r="R482" s="1"/>
      <c r="S482" s="1"/>
      <c r="T482" s="1"/>
      <c r="U482" s="1"/>
      <c r="V482" s="161"/>
      <c r="W482" s="1"/>
      <c r="X482" s="1"/>
      <c r="Y482" s="1"/>
      <c r="Z482" s="1"/>
      <c r="AA482" s="1"/>
      <c r="AB482" s="1"/>
      <c r="AC482" s="1"/>
      <c r="AD482" s="1"/>
      <c r="AI482" t="str">
        <f t="shared" si="147"/>
        <v>New Canada</v>
      </c>
      <c r="AJ482" t="s">
        <v>2860</v>
      </c>
      <c r="AK482" s="182">
        <v>2</v>
      </c>
      <c r="AN482" s="97">
        <v>23</v>
      </c>
      <c r="AO482" s="99">
        <v>3</v>
      </c>
      <c r="AP482" s="99">
        <v>225</v>
      </c>
      <c r="AQ482" s="106">
        <v>48575</v>
      </c>
      <c r="AR482" s="106">
        <f t="shared" si="138"/>
        <v>23003</v>
      </c>
      <c r="AS482" t="s">
        <v>1711</v>
      </c>
      <c r="AT482" s="109">
        <f t="shared" si="139"/>
        <v>2348575</v>
      </c>
      <c r="AW482">
        <v>36.43</v>
      </c>
      <c r="AX482">
        <v>0.59</v>
      </c>
      <c r="AY482">
        <v>35.83</v>
      </c>
      <c r="BF482" s="117"/>
      <c r="BI482" s="117"/>
      <c r="BJ482" s="117"/>
      <c r="BV482" s="1"/>
    </row>
    <row r="483" spans="1:74" hidden="1" outlineLevel="1">
      <c r="A483" t="s">
        <v>2744</v>
      </c>
      <c r="B483" s="9" t="s">
        <v>958</v>
      </c>
      <c r="C483" s="1">
        <f t="shared" si="140"/>
        <v>0</v>
      </c>
      <c r="D483" s="7" t="e">
        <f t="shared" si="134"/>
        <v>#N/A</v>
      </c>
      <c r="E483" s="7" t="e">
        <f t="shared" si="135"/>
        <v>#N/A</v>
      </c>
      <c r="F483" s="7">
        <f t="shared" si="136"/>
        <v>0</v>
      </c>
      <c r="G483" s="7">
        <f t="shared" si="146"/>
        <v>0</v>
      </c>
      <c r="H483" s="49" t="e">
        <f t="shared" si="137"/>
        <v>#NUM!</v>
      </c>
      <c r="I483" s="177" t="e">
        <f t="shared" si="141"/>
        <v>#NUM!</v>
      </c>
      <c r="J483" s="8"/>
      <c r="K483" s="2" t="str">
        <f t="shared" si="142"/>
        <v>-</v>
      </c>
      <c r="L483" s="2" t="str">
        <f t="shared" si="143"/>
        <v>-</v>
      </c>
      <c r="M483" s="2" t="str">
        <f t="shared" si="144"/>
        <v>-</v>
      </c>
      <c r="N483" s="2"/>
      <c r="O483" s="2" t="str">
        <f t="shared" si="145"/>
        <v>-</v>
      </c>
      <c r="P483" s="1"/>
      <c r="Q483" s="1"/>
      <c r="R483" s="1"/>
      <c r="S483" s="1"/>
      <c r="T483" s="1"/>
      <c r="U483" s="1"/>
      <c r="V483" s="161"/>
      <c r="W483" s="1"/>
      <c r="X483" s="1"/>
      <c r="Y483" s="1"/>
      <c r="Z483" s="1"/>
      <c r="AA483" s="1"/>
      <c r="AB483" s="1"/>
      <c r="AC483" s="1"/>
      <c r="AD483" s="1"/>
      <c r="AI483" t="str">
        <f t="shared" si="147"/>
        <v>New Gloucester</v>
      </c>
      <c r="AJ483" t="s">
        <v>2189</v>
      </c>
      <c r="AK483" s="182">
        <v>1</v>
      </c>
      <c r="AN483" s="97">
        <v>23</v>
      </c>
      <c r="AO483" s="99">
        <v>5</v>
      </c>
      <c r="AP483" s="99">
        <v>70</v>
      </c>
      <c r="AQ483" s="106">
        <v>48820</v>
      </c>
      <c r="AR483" s="106">
        <f t="shared" si="138"/>
        <v>23005</v>
      </c>
      <c r="AS483" t="s">
        <v>1711</v>
      </c>
      <c r="AT483" s="109">
        <f t="shared" si="139"/>
        <v>2348820</v>
      </c>
      <c r="AW483">
        <v>47.78</v>
      </c>
      <c r="AX483">
        <v>0.68</v>
      </c>
      <c r="AY483">
        <v>47.1</v>
      </c>
      <c r="BF483" s="117"/>
      <c r="BI483" s="117"/>
      <c r="BJ483" s="117"/>
      <c r="BV483" s="1"/>
    </row>
    <row r="484" spans="1:74" hidden="1" outlineLevel="1">
      <c r="A484" t="s">
        <v>1872</v>
      </c>
      <c r="B484" s="9" t="s">
        <v>958</v>
      </c>
      <c r="C484" s="1">
        <f t="shared" si="140"/>
        <v>0</v>
      </c>
      <c r="D484" s="7" t="e">
        <f t="shared" si="134"/>
        <v>#N/A</v>
      </c>
      <c r="E484" s="7" t="e">
        <f t="shared" si="135"/>
        <v>#N/A</v>
      </c>
      <c r="F484" s="7">
        <f t="shared" si="136"/>
        <v>0</v>
      </c>
      <c r="G484" s="7">
        <f t="shared" si="146"/>
        <v>0</v>
      </c>
      <c r="H484" s="49" t="e">
        <f t="shared" si="137"/>
        <v>#NUM!</v>
      </c>
      <c r="I484" s="177" t="e">
        <f t="shared" si="141"/>
        <v>#NUM!</v>
      </c>
      <c r="J484" s="8"/>
      <c r="K484" s="2" t="str">
        <f t="shared" si="142"/>
        <v>-</v>
      </c>
      <c r="L484" s="2" t="str">
        <f t="shared" si="143"/>
        <v>-</v>
      </c>
      <c r="M484" s="2" t="str">
        <f t="shared" si="144"/>
        <v>-</v>
      </c>
      <c r="N484" s="2"/>
      <c r="O484" s="2" t="str">
        <f t="shared" si="145"/>
        <v>-</v>
      </c>
      <c r="P484" s="1"/>
      <c r="Q484" s="1"/>
      <c r="R484" s="1"/>
      <c r="S484" s="1"/>
      <c r="T484" s="1"/>
      <c r="U484" s="1"/>
      <c r="V484" s="161"/>
      <c r="W484" s="1"/>
      <c r="X484" s="1"/>
      <c r="Y484" s="1"/>
      <c r="Z484" s="1"/>
      <c r="AA484" s="1"/>
      <c r="AB484" s="1"/>
      <c r="AC484" s="1"/>
      <c r="AD484" s="1"/>
      <c r="AI484" t="str">
        <f t="shared" si="147"/>
        <v>New Limerick</v>
      </c>
      <c r="AJ484" t="s">
        <v>2860</v>
      </c>
      <c r="AK484" s="182">
        <v>2</v>
      </c>
      <c r="AN484" s="97">
        <v>23</v>
      </c>
      <c r="AO484" s="99">
        <v>3</v>
      </c>
      <c r="AP484" s="99">
        <v>230</v>
      </c>
      <c r="AQ484" s="106">
        <v>48960</v>
      </c>
      <c r="AR484" s="106">
        <f t="shared" si="138"/>
        <v>23003</v>
      </c>
      <c r="AS484" t="s">
        <v>1711</v>
      </c>
      <c r="AT484" s="109">
        <f t="shared" si="139"/>
        <v>2348960</v>
      </c>
      <c r="AW484">
        <v>19.5</v>
      </c>
      <c r="AX484">
        <v>1.03</v>
      </c>
      <c r="AY484">
        <v>18.47</v>
      </c>
      <c r="BF484" s="117"/>
      <c r="BI484" s="117"/>
      <c r="BJ484" s="117"/>
      <c r="BV484" s="1"/>
    </row>
    <row r="485" spans="1:74" hidden="1" outlineLevel="1">
      <c r="A485" t="s">
        <v>961</v>
      </c>
      <c r="B485" s="9" t="s">
        <v>958</v>
      </c>
      <c r="C485" s="1">
        <f t="shared" si="140"/>
        <v>0</v>
      </c>
      <c r="D485" s="7" t="e">
        <f t="shared" si="134"/>
        <v>#N/A</v>
      </c>
      <c r="E485" s="7" t="e">
        <f t="shared" si="135"/>
        <v>#N/A</v>
      </c>
      <c r="F485" s="7">
        <f t="shared" si="136"/>
        <v>0</v>
      </c>
      <c r="G485" s="7">
        <f t="shared" si="146"/>
        <v>0</v>
      </c>
      <c r="H485" s="49" t="e">
        <f t="shared" si="137"/>
        <v>#NUM!</v>
      </c>
      <c r="I485" s="177" t="e">
        <f t="shared" si="141"/>
        <v>#NUM!</v>
      </c>
      <c r="J485" s="8"/>
      <c r="K485" s="2" t="str">
        <f t="shared" si="142"/>
        <v>-</v>
      </c>
      <c r="L485" s="2" t="str">
        <f t="shared" si="143"/>
        <v>-</v>
      </c>
      <c r="M485" s="2" t="str">
        <f t="shared" si="144"/>
        <v>-</v>
      </c>
      <c r="N485" s="2"/>
      <c r="O485" s="2" t="str">
        <f t="shared" si="145"/>
        <v>-</v>
      </c>
      <c r="P485" s="1"/>
      <c r="Q485" s="1"/>
      <c r="R485" s="1"/>
      <c r="S485" s="1"/>
      <c r="T485" s="1"/>
      <c r="U485" s="1"/>
      <c r="V485" s="161"/>
      <c r="W485" s="1"/>
      <c r="X485" s="1"/>
      <c r="Y485" s="1"/>
      <c r="Z485" s="1"/>
      <c r="AA485" s="1"/>
      <c r="AB485" s="1"/>
      <c r="AC485" s="1"/>
      <c r="AD485" s="1"/>
      <c r="AI485" t="str">
        <f t="shared" si="147"/>
        <v>New Portland</v>
      </c>
      <c r="AJ485" t="s">
        <v>411</v>
      </c>
      <c r="AK485" s="182">
        <v>2</v>
      </c>
      <c r="AN485" s="97">
        <v>23</v>
      </c>
      <c r="AO485" s="99">
        <v>25</v>
      </c>
      <c r="AP485" s="99">
        <v>105</v>
      </c>
      <c r="AQ485" s="106">
        <v>49205</v>
      </c>
      <c r="AR485" s="106">
        <f t="shared" si="138"/>
        <v>23025</v>
      </c>
      <c r="AS485" t="s">
        <v>1711</v>
      </c>
      <c r="AT485" s="109">
        <f t="shared" si="139"/>
        <v>2349205</v>
      </c>
      <c r="AW485">
        <v>43.79</v>
      </c>
      <c r="AX485">
        <v>0.35</v>
      </c>
      <c r="AY485">
        <v>43.44</v>
      </c>
      <c r="BF485" s="117"/>
      <c r="BI485" s="117"/>
      <c r="BJ485" s="117"/>
      <c r="BV485" s="1"/>
    </row>
    <row r="486" spans="1:74" hidden="1" outlineLevel="1">
      <c r="A486" t="s">
        <v>1720</v>
      </c>
      <c r="B486" s="9" t="s">
        <v>958</v>
      </c>
      <c r="C486" s="1">
        <f t="shared" si="140"/>
        <v>0</v>
      </c>
      <c r="D486" s="7" t="e">
        <f t="shared" si="134"/>
        <v>#N/A</v>
      </c>
      <c r="E486" s="7" t="e">
        <f t="shared" si="135"/>
        <v>#N/A</v>
      </c>
      <c r="F486" s="7">
        <f t="shared" si="136"/>
        <v>0</v>
      </c>
      <c r="G486" s="7">
        <f t="shared" si="146"/>
        <v>0</v>
      </c>
      <c r="H486" s="49" t="e">
        <f t="shared" si="137"/>
        <v>#NUM!</v>
      </c>
      <c r="I486" s="177" t="e">
        <f t="shared" si="141"/>
        <v>#NUM!</v>
      </c>
      <c r="J486" s="8"/>
      <c r="K486" s="2" t="str">
        <f t="shared" si="142"/>
        <v>-</v>
      </c>
      <c r="L486" s="2" t="str">
        <f t="shared" si="143"/>
        <v>-</v>
      </c>
      <c r="M486" s="2" t="str">
        <f t="shared" si="144"/>
        <v>-</v>
      </c>
      <c r="N486" s="2"/>
      <c r="O486" s="2" t="str">
        <f t="shared" si="145"/>
        <v>-</v>
      </c>
      <c r="P486" s="1"/>
      <c r="Q486" s="1"/>
      <c r="R486" s="1"/>
      <c r="S486" s="1"/>
      <c r="T486" s="1"/>
      <c r="U486" s="1"/>
      <c r="V486" s="161"/>
      <c r="W486" s="1"/>
      <c r="X486" s="1"/>
      <c r="Y486" s="1"/>
      <c r="Z486" s="1"/>
      <c r="AA486" s="1"/>
      <c r="AB486" s="1"/>
      <c r="AC486" s="1"/>
      <c r="AD486" s="1"/>
      <c r="AI486" t="str">
        <f t="shared" si="147"/>
        <v>New Sharon</v>
      </c>
      <c r="AJ486" t="s">
        <v>2409</v>
      </c>
      <c r="AK486" s="182">
        <v>2</v>
      </c>
      <c r="AN486" s="97">
        <v>23</v>
      </c>
      <c r="AO486" s="99">
        <v>7</v>
      </c>
      <c r="AP486" s="99">
        <v>60</v>
      </c>
      <c r="AQ486" s="106">
        <v>49345</v>
      </c>
      <c r="AR486" s="106">
        <f t="shared" si="138"/>
        <v>23007</v>
      </c>
      <c r="AS486" t="s">
        <v>1711</v>
      </c>
      <c r="AT486" s="109">
        <f t="shared" si="139"/>
        <v>2349345</v>
      </c>
      <c r="AW486">
        <v>46.57</v>
      </c>
      <c r="AX486">
        <v>0.62</v>
      </c>
      <c r="AY486">
        <v>45.95</v>
      </c>
      <c r="BF486" s="117"/>
      <c r="BI486" s="117"/>
      <c r="BJ486" s="117"/>
      <c r="BV486" s="1"/>
    </row>
    <row r="487" spans="1:74" hidden="1" outlineLevel="1">
      <c r="A487" t="s">
        <v>652</v>
      </c>
      <c r="B487" s="9" t="s">
        <v>958</v>
      </c>
      <c r="C487" s="1">
        <f t="shared" si="140"/>
        <v>0</v>
      </c>
      <c r="D487" s="7" t="e">
        <f t="shared" si="134"/>
        <v>#N/A</v>
      </c>
      <c r="E487" s="7" t="e">
        <f t="shared" si="135"/>
        <v>#N/A</v>
      </c>
      <c r="F487" s="7">
        <f t="shared" si="136"/>
        <v>0</v>
      </c>
      <c r="G487" s="7">
        <f t="shared" si="146"/>
        <v>0</v>
      </c>
      <c r="H487" s="49" t="e">
        <f t="shared" si="137"/>
        <v>#NUM!</v>
      </c>
      <c r="I487" s="177" t="e">
        <f t="shared" si="141"/>
        <v>#NUM!</v>
      </c>
      <c r="J487" s="8"/>
      <c r="K487" s="2" t="str">
        <f t="shared" si="142"/>
        <v>-</v>
      </c>
      <c r="L487" s="2" t="str">
        <f t="shared" si="143"/>
        <v>-</v>
      </c>
      <c r="M487" s="2" t="str">
        <f t="shared" si="144"/>
        <v>-</v>
      </c>
      <c r="N487" s="2"/>
      <c r="O487" s="2" t="str">
        <f t="shared" si="145"/>
        <v>-</v>
      </c>
      <c r="P487" s="1"/>
      <c r="Q487" s="1"/>
      <c r="R487" s="1"/>
      <c r="S487" s="1"/>
      <c r="T487" s="1"/>
      <c r="U487" s="1"/>
      <c r="V487" s="161"/>
      <c r="W487" s="1"/>
      <c r="X487" s="1"/>
      <c r="Y487" s="1"/>
      <c r="Z487" s="1"/>
      <c r="AA487" s="1"/>
      <c r="AB487" s="1"/>
      <c r="AC487" s="1"/>
      <c r="AD487" s="1"/>
      <c r="AI487" t="str">
        <f t="shared" si="147"/>
        <v>New Sweden</v>
      </c>
      <c r="AJ487" t="s">
        <v>2860</v>
      </c>
      <c r="AK487" s="182">
        <v>2</v>
      </c>
      <c r="AN487" s="97">
        <v>23</v>
      </c>
      <c r="AO487" s="99">
        <v>3</v>
      </c>
      <c r="AP487" s="99">
        <v>235</v>
      </c>
      <c r="AQ487" s="106">
        <v>49415</v>
      </c>
      <c r="AR487" s="106">
        <f t="shared" si="138"/>
        <v>23003</v>
      </c>
      <c r="AS487" t="s">
        <v>1711</v>
      </c>
      <c r="AT487" s="109">
        <f t="shared" si="139"/>
        <v>2349415</v>
      </c>
      <c r="AW487">
        <v>34.729999999999997</v>
      </c>
      <c r="AX487">
        <v>0.03</v>
      </c>
      <c r="AY487">
        <v>34.700000000000003</v>
      </c>
      <c r="BF487" s="117"/>
      <c r="BI487" s="117"/>
      <c r="BJ487" s="117"/>
      <c r="BV487" s="1"/>
    </row>
    <row r="488" spans="1:74" hidden="1" outlineLevel="1">
      <c r="A488" t="s">
        <v>410</v>
      </c>
      <c r="B488" s="9" t="s">
        <v>958</v>
      </c>
      <c r="C488" s="1">
        <f t="shared" si="140"/>
        <v>0</v>
      </c>
      <c r="D488" s="7" t="e">
        <f t="shared" si="134"/>
        <v>#N/A</v>
      </c>
      <c r="E488" s="7" t="e">
        <f t="shared" si="135"/>
        <v>#N/A</v>
      </c>
      <c r="F488" s="7">
        <f t="shared" si="136"/>
        <v>0</v>
      </c>
      <c r="G488" s="7">
        <f t="shared" si="146"/>
        <v>0</v>
      </c>
      <c r="H488" s="49" t="e">
        <f t="shared" si="137"/>
        <v>#NUM!</v>
      </c>
      <c r="I488" s="177" t="e">
        <f t="shared" si="141"/>
        <v>#NUM!</v>
      </c>
      <c r="J488" s="8"/>
      <c r="K488" s="2" t="str">
        <f t="shared" si="142"/>
        <v>-</v>
      </c>
      <c r="L488" s="2" t="str">
        <f t="shared" si="143"/>
        <v>-</v>
      </c>
      <c r="M488" s="2" t="str">
        <f t="shared" si="144"/>
        <v>-</v>
      </c>
      <c r="N488" s="2"/>
      <c r="O488" s="2" t="str">
        <f t="shared" si="145"/>
        <v>-</v>
      </c>
      <c r="P488" s="1"/>
      <c r="Q488" s="1"/>
      <c r="R488" s="1"/>
      <c r="S488" s="1"/>
      <c r="T488" s="1"/>
      <c r="U488" s="1"/>
      <c r="V488" s="161"/>
      <c r="W488" s="1"/>
      <c r="X488" s="1"/>
      <c r="Y488" s="1"/>
      <c r="Z488" s="1"/>
      <c r="AA488" s="1"/>
      <c r="AB488" s="1"/>
      <c r="AC488" s="1"/>
      <c r="AD488" s="1"/>
      <c r="AI488" t="str">
        <f t="shared" si="147"/>
        <v>New Vineyard</v>
      </c>
      <c r="AJ488" t="s">
        <v>2409</v>
      </c>
      <c r="AK488" s="182">
        <v>2</v>
      </c>
      <c r="AN488" s="97">
        <v>23</v>
      </c>
      <c r="AO488" s="99">
        <v>7</v>
      </c>
      <c r="AP488" s="99">
        <v>65</v>
      </c>
      <c r="AQ488" s="106">
        <v>49520</v>
      </c>
      <c r="AR488" s="106">
        <f t="shared" si="138"/>
        <v>23007</v>
      </c>
      <c r="AS488" t="s">
        <v>1711</v>
      </c>
      <c r="AT488" s="109">
        <f t="shared" si="139"/>
        <v>2349520</v>
      </c>
      <c r="AW488">
        <v>36.380000000000003</v>
      </c>
      <c r="AX488">
        <v>0.52</v>
      </c>
      <c r="AY488">
        <v>35.86</v>
      </c>
      <c r="BF488" s="117"/>
      <c r="BI488" s="117"/>
      <c r="BJ488" s="117"/>
      <c r="BV488" s="1"/>
    </row>
    <row r="489" spans="1:74" hidden="1" outlineLevel="1">
      <c r="A489" t="s">
        <v>1195</v>
      </c>
      <c r="B489" s="9" t="s">
        <v>958</v>
      </c>
      <c r="C489" s="1">
        <f t="shared" si="140"/>
        <v>0</v>
      </c>
      <c r="D489" s="7" t="e">
        <f t="shared" si="134"/>
        <v>#N/A</v>
      </c>
      <c r="E489" s="7" t="e">
        <f t="shared" si="135"/>
        <v>#N/A</v>
      </c>
      <c r="F489" s="7">
        <f t="shared" si="136"/>
        <v>0</v>
      </c>
      <c r="G489" s="7">
        <f t="shared" si="146"/>
        <v>0</v>
      </c>
      <c r="H489" s="49" t="e">
        <f t="shared" si="137"/>
        <v>#NUM!</v>
      </c>
      <c r="I489" s="177" t="e">
        <f t="shared" si="141"/>
        <v>#NUM!</v>
      </c>
      <c r="J489" s="8"/>
      <c r="K489" s="2" t="str">
        <f t="shared" si="142"/>
        <v>-</v>
      </c>
      <c r="L489" s="2" t="str">
        <f t="shared" si="143"/>
        <v>-</v>
      </c>
      <c r="M489" s="2" t="str">
        <f t="shared" si="144"/>
        <v>-</v>
      </c>
      <c r="N489" s="2"/>
      <c r="O489" s="2" t="str">
        <f t="shared" si="145"/>
        <v>-</v>
      </c>
      <c r="P489" s="1"/>
      <c r="Q489" s="1"/>
      <c r="R489" s="1"/>
      <c r="S489" s="1"/>
      <c r="T489" s="1"/>
      <c r="U489" s="1"/>
      <c r="V489" s="161"/>
      <c r="W489" s="1"/>
      <c r="X489" s="1"/>
      <c r="Y489" s="1"/>
      <c r="Z489" s="1"/>
      <c r="AA489" s="1"/>
      <c r="AB489" s="1"/>
      <c r="AC489" s="1"/>
      <c r="AD489" s="1"/>
      <c r="AI489" t="str">
        <f t="shared" si="147"/>
        <v>Newburgh</v>
      </c>
      <c r="AJ489" t="s">
        <v>865</v>
      </c>
      <c r="AK489" s="182">
        <v>2</v>
      </c>
      <c r="AN489" s="97">
        <v>23</v>
      </c>
      <c r="AO489" s="99">
        <v>19</v>
      </c>
      <c r="AP489" s="99">
        <v>230</v>
      </c>
      <c r="AQ489" s="106">
        <v>48505</v>
      </c>
      <c r="AR489" s="106">
        <f t="shared" si="138"/>
        <v>23019</v>
      </c>
      <c r="AS489" t="s">
        <v>1711</v>
      </c>
      <c r="AT489" s="109">
        <f t="shared" si="139"/>
        <v>2348505</v>
      </c>
      <c r="AW489">
        <v>30.95</v>
      </c>
      <c r="AX489">
        <v>7.0000000000000007E-2</v>
      </c>
      <c r="AY489">
        <v>30.88</v>
      </c>
      <c r="BF489" s="117"/>
      <c r="BI489" s="117"/>
      <c r="BJ489" s="117"/>
      <c r="BV489" s="1"/>
    </row>
    <row r="490" spans="1:74" hidden="1" outlineLevel="1">
      <c r="A490" t="s">
        <v>2672</v>
      </c>
      <c r="B490" s="9" t="s">
        <v>958</v>
      </c>
      <c r="C490" s="1">
        <f t="shared" si="140"/>
        <v>0</v>
      </c>
      <c r="D490" s="7" t="e">
        <f t="shared" si="134"/>
        <v>#N/A</v>
      </c>
      <c r="E490" s="7" t="e">
        <f t="shared" si="135"/>
        <v>#N/A</v>
      </c>
      <c r="F490" s="7">
        <f t="shared" si="136"/>
        <v>0</v>
      </c>
      <c r="G490" s="7">
        <f t="shared" si="146"/>
        <v>0</v>
      </c>
      <c r="H490" s="49" t="e">
        <f t="shared" si="137"/>
        <v>#NUM!</v>
      </c>
      <c r="I490" s="177" t="e">
        <f t="shared" si="141"/>
        <v>#NUM!</v>
      </c>
      <c r="J490" s="8"/>
      <c r="K490" s="2" t="str">
        <f t="shared" si="142"/>
        <v>-</v>
      </c>
      <c r="L490" s="2" t="str">
        <f t="shared" si="143"/>
        <v>-</v>
      </c>
      <c r="M490" s="2" t="str">
        <f t="shared" si="144"/>
        <v>-</v>
      </c>
      <c r="N490" s="2"/>
      <c r="O490" s="2" t="str">
        <f t="shared" si="145"/>
        <v>-</v>
      </c>
      <c r="P490" s="1"/>
      <c r="Q490" s="1"/>
      <c r="R490" s="1"/>
      <c r="S490" s="1"/>
      <c r="T490" s="1"/>
      <c r="U490" s="1"/>
      <c r="V490" s="161"/>
      <c r="W490" s="1"/>
      <c r="X490" s="1"/>
      <c r="Y490" s="1"/>
      <c r="Z490" s="1"/>
      <c r="AA490" s="1"/>
      <c r="AB490" s="1"/>
      <c r="AC490" s="1"/>
      <c r="AD490" s="1"/>
      <c r="AI490" t="str">
        <f t="shared" si="147"/>
        <v>Newcastle</v>
      </c>
      <c r="AJ490" t="s">
        <v>223</v>
      </c>
      <c r="AK490" s="182">
        <v>1</v>
      </c>
      <c r="AN490" s="97">
        <v>23</v>
      </c>
      <c r="AO490" s="99">
        <v>15</v>
      </c>
      <c r="AP490" s="99">
        <v>60</v>
      </c>
      <c r="AQ490" s="106">
        <v>48645</v>
      </c>
      <c r="AR490" s="106">
        <f t="shared" si="138"/>
        <v>23015</v>
      </c>
      <c r="AS490" t="s">
        <v>1711</v>
      </c>
      <c r="AT490" s="109">
        <f t="shared" si="139"/>
        <v>2348645</v>
      </c>
      <c r="AW490">
        <v>32.57</v>
      </c>
      <c r="AX490">
        <v>3.59</v>
      </c>
      <c r="AY490">
        <v>28.98</v>
      </c>
      <c r="BF490" s="117"/>
      <c r="BI490" s="117"/>
      <c r="BJ490" s="117"/>
      <c r="BV490" s="1"/>
    </row>
    <row r="491" spans="1:74" hidden="1" outlineLevel="1">
      <c r="A491" t="s">
        <v>2459</v>
      </c>
      <c r="B491" s="9" t="s">
        <v>958</v>
      </c>
      <c r="C491" s="1">
        <f t="shared" si="140"/>
        <v>0</v>
      </c>
      <c r="D491" s="7" t="e">
        <f t="shared" si="134"/>
        <v>#N/A</v>
      </c>
      <c r="E491" s="7" t="e">
        <f t="shared" si="135"/>
        <v>#N/A</v>
      </c>
      <c r="F491" s="7">
        <f t="shared" si="136"/>
        <v>0</v>
      </c>
      <c r="G491" s="7">
        <f t="shared" si="146"/>
        <v>0</v>
      </c>
      <c r="H491" s="49" t="e">
        <f t="shared" si="137"/>
        <v>#NUM!</v>
      </c>
      <c r="I491" s="177" t="e">
        <f t="shared" si="141"/>
        <v>#NUM!</v>
      </c>
      <c r="J491" s="8"/>
      <c r="K491" s="2" t="str">
        <f t="shared" si="142"/>
        <v>-</v>
      </c>
      <c r="L491" s="2" t="str">
        <f t="shared" si="143"/>
        <v>-</v>
      </c>
      <c r="M491" s="2" t="str">
        <f t="shared" si="144"/>
        <v>-</v>
      </c>
      <c r="N491" s="2"/>
      <c r="O491" s="2" t="str">
        <f t="shared" si="145"/>
        <v>-</v>
      </c>
      <c r="P491" s="1"/>
      <c r="Q491" s="1"/>
      <c r="R491" s="1"/>
      <c r="S491" s="1"/>
      <c r="T491" s="1"/>
      <c r="U491" s="1"/>
      <c r="V491" s="161"/>
      <c r="W491" s="1"/>
      <c r="X491" s="1"/>
      <c r="Y491" s="1"/>
      <c r="Z491" s="1"/>
      <c r="AA491" s="1"/>
      <c r="AB491" s="1"/>
      <c r="AC491" s="1"/>
      <c r="AD491" s="1"/>
      <c r="AI491" t="str">
        <f t="shared" si="147"/>
        <v>Newfield</v>
      </c>
      <c r="AJ491" t="s">
        <v>937</v>
      </c>
      <c r="AK491" s="182">
        <v>1</v>
      </c>
      <c r="AN491" s="97">
        <v>23</v>
      </c>
      <c r="AO491" s="99">
        <v>31</v>
      </c>
      <c r="AP491" s="99">
        <v>90</v>
      </c>
      <c r="AQ491" s="106">
        <v>48750</v>
      </c>
      <c r="AR491" s="106">
        <f t="shared" si="138"/>
        <v>23031</v>
      </c>
      <c r="AS491" t="s">
        <v>1711</v>
      </c>
      <c r="AT491" s="109">
        <f t="shared" si="139"/>
        <v>2348750</v>
      </c>
      <c r="AW491">
        <v>33.47</v>
      </c>
      <c r="AX491">
        <v>1.1499999999999999</v>
      </c>
      <c r="AY491">
        <v>32.31</v>
      </c>
      <c r="BF491" s="117"/>
      <c r="BI491" s="117"/>
      <c r="BJ491" s="117"/>
      <c r="BV491" s="1"/>
    </row>
    <row r="492" spans="1:74" hidden="1" outlineLevel="1">
      <c r="A492" t="s">
        <v>581</v>
      </c>
      <c r="B492" s="9" t="s">
        <v>958</v>
      </c>
      <c r="C492" s="1">
        <f t="shared" si="140"/>
        <v>0</v>
      </c>
      <c r="D492" s="7" t="e">
        <f t="shared" si="134"/>
        <v>#N/A</v>
      </c>
      <c r="E492" s="7" t="e">
        <f t="shared" si="135"/>
        <v>#N/A</v>
      </c>
      <c r="F492" s="7">
        <f t="shared" si="136"/>
        <v>0</v>
      </c>
      <c r="G492" s="7">
        <f t="shared" si="146"/>
        <v>0</v>
      </c>
      <c r="H492" s="49" t="e">
        <f t="shared" si="137"/>
        <v>#NUM!</v>
      </c>
      <c r="I492" s="177" t="e">
        <f t="shared" si="141"/>
        <v>#NUM!</v>
      </c>
      <c r="J492" s="8"/>
      <c r="K492" s="2" t="str">
        <f t="shared" si="142"/>
        <v>-</v>
      </c>
      <c r="L492" s="2" t="str">
        <f t="shared" si="143"/>
        <v>-</v>
      </c>
      <c r="M492" s="2" t="str">
        <f t="shared" si="144"/>
        <v>-</v>
      </c>
      <c r="N492" s="2"/>
      <c r="O492" s="2" t="str">
        <f t="shared" si="145"/>
        <v>-</v>
      </c>
      <c r="P492" s="1"/>
      <c r="Q492" s="1"/>
      <c r="R492" s="1"/>
      <c r="S492" s="1"/>
      <c r="T492" s="1"/>
      <c r="U492" s="1"/>
      <c r="V492" s="161"/>
      <c r="W492" s="1"/>
      <c r="X492" s="1"/>
      <c r="Y492" s="1"/>
      <c r="Z492" s="1"/>
      <c r="AA492" s="1"/>
      <c r="AB492" s="1"/>
      <c r="AC492" s="1"/>
      <c r="AD492" s="1"/>
      <c r="AI492" t="str">
        <f t="shared" si="147"/>
        <v>Newport</v>
      </c>
      <c r="AJ492" t="s">
        <v>865</v>
      </c>
      <c r="AK492" s="182">
        <v>2</v>
      </c>
      <c r="AN492" s="97">
        <v>23</v>
      </c>
      <c r="AO492" s="99">
        <v>19</v>
      </c>
      <c r="AP492" s="99">
        <v>235</v>
      </c>
      <c r="AQ492" s="106">
        <v>49065</v>
      </c>
      <c r="AR492" s="106">
        <f t="shared" si="138"/>
        <v>23019</v>
      </c>
      <c r="AS492" t="s">
        <v>1711</v>
      </c>
      <c r="AT492" s="109">
        <f t="shared" si="139"/>
        <v>2349065</v>
      </c>
      <c r="AW492">
        <v>36.99</v>
      </c>
      <c r="AX492">
        <v>7.49</v>
      </c>
      <c r="AY492">
        <v>29.5</v>
      </c>
      <c r="BF492" s="117"/>
      <c r="BI492" s="117"/>
      <c r="BJ492" s="117"/>
      <c r="BV492" s="1"/>
    </row>
    <row r="493" spans="1:74" hidden="1" outlineLevel="1">
      <c r="A493" t="s">
        <v>2335</v>
      </c>
      <c r="B493" s="9" t="s">
        <v>958</v>
      </c>
      <c r="C493" s="1">
        <f t="shared" si="140"/>
        <v>0</v>
      </c>
      <c r="D493" s="7" t="e">
        <f t="shared" si="134"/>
        <v>#N/A</v>
      </c>
      <c r="E493" s="7" t="e">
        <f t="shared" si="135"/>
        <v>#N/A</v>
      </c>
      <c r="F493" s="7">
        <f t="shared" si="136"/>
        <v>0</v>
      </c>
      <c r="G493" s="7">
        <f t="shared" si="146"/>
        <v>0</v>
      </c>
      <c r="H493" s="49" t="e">
        <f t="shared" si="137"/>
        <v>#NUM!</v>
      </c>
      <c r="I493" s="177" t="e">
        <f t="shared" si="141"/>
        <v>#NUM!</v>
      </c>
      <c r="J493" s="8"/>
      <c r="K493" s="2" t="str">
        <f t="shared" si="142"/>
        <v>-</v>
      </c>
      <c r="L493" s="2" t="str">
        <f t="shared" si="143"/>
        <v>-</v>
      </c>
      <c r="M493" s="2" t="str">
        <f t="shared" si="144"/>
        <v>-</v>
      </c>
      <c r="N493" s="2"/>
      <c r="O493" s="2" t="str">
        <f t="shared" si="145"/>
        <v>-</v>
      </c>
      <c r="P493" s="1"/>
      <c r="Q493" s="1"/>
      <c r="R493" s="1"/>
      <c r="S493" s="1"/>
      <c r="T493" s="1"/>
      <c r="U493" s="1"/>
      <c r="V493" s="161"/>
      <c r="W493" s="1"/>
      <c r="X493" s="1"/>
      <c r="Y493" s="1"/>
      <c r="Z493" s="1"/>
      <c r="AA493" s="1"/>
      <c r="AB493" s="1"/>
      <c r="AC493" s="1"/>
      <c r="AD493" s="1"/>
      <c r="AI493" t="str">
        <f t="shared" si="147"/>
        <v>Newry</v>
      </c>
      <c r="AJ493" t="s">
        <v>3078</v>
      </c>
      <c r="AK493" s="182">
        <v>2</v>
      </c>
      <c r="AN493" s="97">
        <v>23</v>
      </c>
      <c r="AO493" s="99">
        <v>17</v>
      </c>
      <c r="AP493" s="99">
        <v>100</v>
      </c>
      <c r="AQ493" s="106">
        <v>49275</v>
      </c>
      <c r="AR493" s="106">
        <f t="shared" si="138"/>
        <v>23017</v>
      </c>
      <c r="AS493" t="s">
        <v>1711</v>
      </c>
      <c r="AT493" s="109">
        <f t="shared" si="139"/>
        <v>2349275</v>
      </c>
      <c r="AW493">
        <v>61.43</v>
      </c>
      <c r="AX493">
        <v>0.03</v>
      </c>
      <c r="AY493">
        <v>61.4</v>
      </c>
      <c r="BF493" s="117"/>
      <c r="BI493" s="117"/>
      <c r="BJ493" s="117"/>
      <c r="BV493" s="1"/>
    </row>
    <row r="494" spans="1:74" hidden="1" outlineLevel="1">
      <c r="A494" t="s">
        <v>2700</v>
      </c>
      <c r="B494" s="9" t="s">
        <v>958</v>
      </c>
      <c r="C494" s="1">
        <f t="shared" si="140"/>
        <v>0</v>
      </c>
      <c r="D494" s="7" t="e">
        <f t="shared" si="134"/>
        <v>#N/A</v>
      </c>
      <c r="E494" s="7" t="e">
        <f t="shared" si="135"/>
        <v>#N/A</v>
      </c>
      <c r="F494" s="7">
        <f t="shared" si="136"/>
        <v>0</v>
      </c>
      <c r="G494" s="7">
        <f t="shared" si="146"/>
        <v>0</v>
      </c>
      <c r="H494" s="49" t="e">
        <f t="shared" si="137"/>
        <v>#NUM!</v>
      </c>
      <c r="I494" s="177" t="e">
        <f t="shared" si="141"/>
        <v>#NUM!</v>
      </c>
      <c r="J494" s="8"/>
      <c r="K494" s="2" t="str">
        <f t="shared" si="142"/>
        <v>-</v>
      </c>
      <c r="L494" s="2" t="str">
        <f t="shared" si="143"/>
        <v>-</v>
      </c>
      <c r="M494" s="2" t="str">
        <f t="shared" si="144"/>
        <v>-</v>
      </c>
      <c r="N494" s="2"/>
      <c r="O494" s="2" t="str">
        <f t="shared" si="145"/>
        <v>-</v>
      </c>
      <c r="P494" s="1"/>
      <c r="Q494" s="1"/>
      <c r="R494" s="1"/>
      <c r="S494" s="1"/>
      <c r="T494" s="1"/>
      <c r="U494" s="1"/>
      <c r="V494" s="161"/>
      <c r="W494" s="1"/>
      <c r="X494" s="1"/>
      <c r="Y494" s="1"/>
      <c r="Z494" s="1"/>
      <c r="AA494" s="1"/>
      <c r="AB494" s="1"/>
      <c r="AC494" s="1"/>
      <c r="AD494" s="1"/>
      <c r="AI494" t="str">
        <f t="shared" si="147"/>
        <v>Nobleboro</v>
      </c>
      <c r="AJ494" t="s">
        <v>223</v>
      </c>
      <c r="AK494" s="182">
        <v>1</v>
      </c>
      <c r="AN494" s="97">
        <v>23</v>
      </c>
      <c r="AO494" s="99">
        <v>15</v>
      </c>
      <c r="AP494" s="99">
        <v>62</v>
      </c>
      <c r="AQ494" s="106">
        <v>49660</v>
      </c>
      <c r="AR494" s="106">
        <f t="shared" si="138"/>
        <v>23015</v>
      </c>
      <c r="AS494" t="s">
        <v>1711</v>
      </c>
      <c r="AT494" s="109">
        <f t="shared" si="139"/>
        <v>2349660</v>
      </c>
      <c r="AW494">
        <v>23.33</v>
      </c>
      <c r="AX494">
        <v>4.29</v>
      </c>
      <c r="AY494">
        <v>19.04</v>
      </c>
      <c r="BF494" s="117"/>
      <c r="BI494" s="117"/>
      <c r="BJ494" s="117"/>
      <c r="BV494" s="1"/>
    </row>
    <row r="495" spans="1:74" hidden="1" outlineLevel="1">
      <c r="A495" t="s">
        <v>3054</v>
      </c>
      <c r="B495" s="9" t="s">
        <v>958</v>
      </c>
      <c r="C495" s="1">
        <f t="shared" si="140"/>
        <v>0</v>
      </c>
      <c r="D495" s="7" t="e">
        <f t="shared" ref="D495:D558" si="148">RANK(P495,(P495:AG495))</f>
        <v>#N/A</v>
      </c>
      <c r="E495" s="7" t="e">
        <f t="shared" ref="E495:E558" si="149">RANK(Q495,(P495:AG495))</f>
        <v>#N/A</v>
      </c>
      <c r="F495" s="7">
        <f t="shared" ref="F495:F558" si="150">IF(R495&gt;0,RANK(R495,(P495:AG495)),0)</f>
        <v>0</v>
      </c>
      <c r="G495" s="7">
        <f t="shared" si="146"/>
        <v>0</v>
      </c>
      <c r="H495" s="49" t="e">
        <f t="shared" ref="H495:H558" si="151">MAX(P495:T495)-LARGE(P495:T495,2)</f>
        <v>#NUM!</v>
      </c>
      <c r="I495" s="177" t="e">
        <f t="shared" si="141"/>
        <v>#NUM!</v>
      </c>
      <c r="J495" s="8"/>
      <c r="K495" s="2" t="str">
        <f t="shared" si="142"/>
        <v>-</v>
      </c>
      <c r="L495" s="2" t="str">
        <f t="shared" si="143"/>
        <v>-</v>
      </c>
      <c r="M495" s="2" t="str">
        <f t="shared" si="144"/>
        <v>-</v>
      </c>
      <c r="N495" s="2"/>
      <c r="O495" s="2" t="str">
        <f t="shared" si="145"/>
        <v>-</v>
      </c>
      <c r="P495" s="1"/>
      <c r="Q495" s="1"/>
      <c r="R495" s="1"/>
      <c r="S495" s="1"/>
      <c r="T495" s="1"/>
      <c r="U495" s="1"/>
      <c r="V495" s="161"/>
      <c r="W495" s="1"/>
      <c r="X495" s="1"/>
      <c r="Y495" s="1"/>
      <c r="Z495" s="1"/>
      <c r="AA495" s="1"/>
      <c r="AB495" s="1"/>
      <c r="AC495" s="1"/>
      <c r="AD495" s="1"/>
      <c r="AI495" t="str">
        <f t="shared" si="147"/>
        <v>Norridgewock</v>
      </c>
      <c r="AJ495" t="s">
        <v>411</v>
      </c>
      <c r="AK495" s="182">
        <v>2</v>
      </c>
      <c r="AN495" s="97">
        <v>23</v>
      </c>
      <c r="AO495" s="99">
        <v>25</v>
      </c>
      <c r="AP495" s="99">
        <v>110</v>
      </c>
      <c r="AQ495" s="106">
        <v>49835</v>
      </c>
      <c r="AR495" s="106">
        <f t="shared" ref="AR495:AR558" si="152">AN495*1000+AO495</f>
        <v>23025</v>
      </c>
      <c r="AS495" t="s">
        <v>1711</v>
      </c>
      <c r="AT495" s="109">
        <f t="shared" ref="AT495:AT558" si="153">AN495*100000+AQ495</f>
        <v>2349835</v>
      </c>
      <c r="AW495">
        <v>51.11</v>
      </c>
      <c r="AX495">
        <v>1.27</v>
      </c>
      <c r="AY495">
        <v>49.84</v>
      </c>
      <c r="BF495" s="117"/>
      <c r="BI495" s="117"/>
      <c r="BJ495" s="117"/>
      <c r="BV495" s="1"/>
    </row>
    <row r="496" spans="1:74" hidden="1" outlineLevel="1">
      <c r="A496" t="s">
        <v>2759</v>
      </c>
      <c r="B496" s="9" t="s">
        <v>958</v>
      </c>
      <c r="C496" s="1">
        <f t="shared" ref="C496:C561" si="154">SUM(P496:AG496)</f>
        <v>0</v>
      </c>
      <c r="D496" s="7" t="e">
        <f t="shared" si="148"/>
        <v>#N/A</v>
      </c>
      <c r="E496" s="7" t="e">
        <f t="shared" si="149"/>
        <v>#N/A</v>
      </c>
      <c r="F496" s="7">
        <f t="shared" si="150"/>
        <v>0</v>
      </c>
      <c r="G496" s="7">
        <f t="shared" si="146"/>
        <v>0</v>
      </c>
      <c r="H496" s="49" t="e">
        <f t="shared" si="151"/>
        <v>#NUM!</v>
      </c>
      <c r="I496" s="177" t="e">
        <f t="shared" ref="I496:I561" si="155">H496/C496</f>
        <v>#NUM!</v>
      </c>
      <c r="J496" s="8"/>
      <c r="K496" s="2" t="str">
        <f t="shared" ref="K496:K561" si="156">IF(C496=0,"-",P496/C496)</f>
        <v>-</v>
      </c>
      <c r="L496" s="2" t="str">
        <f t="shared" ref="L496:L561" si="157">IF(C496=0,"-",Q496/C496)</f>
        <v>-</v>
      </c>
      <c r="M496" s="2" t="str">
        <f t="shared" ref="M496:M561" si="158">IF(C496=0,"-",R496/C496)</f>
        <v>-</v>
      </c>
      <c r="N496" s="2"/>
      <c r="O496" s="2" t="str">
        <f t="shared" ref="O496:O561" si="159">IF(C496=0,"-",(1-K496-L496-M496))</f>
        <v>-</v>
      </c>
      <c r="P496" s="1"/>
      <c r="Q496" s="1"/>
      <c r="R496" s="1"/>
      <c r="S496" s="1"/>
      <c r="T496" s="1"/>
      <c r="U496" s="1"/>
      <c r="V496" s="161"/>
      <c r="W496" s="1"/>
      <c r="X496" s="1"/>
      <c r="Y496" s="1"/>
      <c r="Z496" s="1"/>
      <c r="AA496" s="1"/>
      <c r="AB496" s="1"/>
      <c r="AC496" s="1"/>
      <c r="AD496" s="1"/>
      <c r="AI496" t="str">
        <f t="shared" si="147"/>
        <v>North Berwick</v>
      </c>
      <c r="AJ496" t="s">
        <v>937</v>
      </c>
      <c r="AK496" s="182">
        <v>1</v>
      </c>
      <c r="AN496" s="97">
        <v>23</v>
      </c>
      <c r="AO496" s="99">
        <v>31</v>
      </c>
      <c r="AP496" s="99">
        <v>95</v>
      </c>
      <c r="AQ496" s="106">
        <v>50325</v>
      </c>
      <c r="AR496" s="106">
        <f t="shared" si="152"/>
        <v>23031</v>
      </c>
      <c r="AS496" t="s">
        <v>1711</v>
      </c>
      <c r="AT496" s="109">
        <f t="shared" si="153"/>
        <v>2350325</v>
      </c>
      <c r="AW496">
        <v>38.450000000000003</v>
      </c>
      <c r="AX496">
        <v>0.14000000000000001</v>
      </c>
      <c r="AY496">
        <v>38.299999999999997</v>
      </c>
      <c r="BF496" s="117"/>
      <c r="BI496" s="117"/>
      <c r="BJ496" s="117"/>
      <c r="BV496" s="1"/>
    </row>
    <row r="497" spans="1:74" hidden="1" outlineLevel="1">
      <c r="A497" t="s">
        <v>2059</v>
      </c>
      <c r="B497" s="9" t="s">
        <v>958</v>
      </c>
      <c r="C497" s="1">
        <f t="shared" si="154"/>
        <v>0</v>
      </c>
      <c r="D497" s="7" t="e">
        <f t="shared" si="148"/>
        <v>#N/A</v>
      </c>
      <c r="E497" s="7" t="e">
        <f t="shared" si="149"/>
        <v>#N/A</v>
      </c>
      <c r="F497" s="7">
        <f t="shared" si="150"/>
        <v>0</v>
      </c>
      <c r="G497" s="7">
        <f t="shared" si="146"/>
        <v>0</v>
      </c>
      <c r="H497" s="49" t="e">
        <f t="shared" si="151"/>
        <v>#NUM!</v>
      </c>
      <c r="I497" s="177" t="e">
        <f t="shared" si="155"/>
        <v>#NUM!</v>
      </c>
      <c r="J497" s="8"/>
      <c r="K497" s="2" t="str">
        <f t="shared" si="156"/>
        <v>-</v>
      </c>
      <c r="L497" s="2" t="str">
        <f t="shared" si="157"/>
        <v>-</v>
      </c>
      <c r="M497" s="2" t="str">
        <f t="shared" si="158"/>
        <v>-</v>
      </c>
      <c r="N497" s="2"/>
      <c r="O497" s="2" t="str">
        <f t="shared" si="159"/>
        <v>-</v>
      </c>
      <c r="P497" s="1"/>
      <c r="Q497" s="1"/>
      <c r="R497" s="1"/>
      <c r="S497" s="1"/>
      <c r="T497" s="1"/>
      <c r="U497" s="1"/>
      <c r="V497" s="161"/>
      <c r="W497" s="1"/>
      <c r="X497" s="1"/>
      <c r="Y497" s="1"/>
      <c r="Z497" s="1"/>
      <c r="AA497" s="1"/>
      <c r="AB497" s="1"/>
      <c r="AC497" s="1"/>
      <c r="AD497" s="1"/>
      <c r="AI497" t="str">
        <f t="shared" si="147"/>
        <v>North Haven</v>
      </c>
      <c r="AJ497" t="s">
        <v>786</v>
      </c>
      <c r="AK497" s="182">
        <v>1</v>
      </c>
      <c r="AN497" s="97">
        <v>23</v>
      </c>
      <c r="AO497" s="99">
        <v>13</v>
      </c>
      <c r="AP497" s="99">
        <v>40</v>
      </c>
      <c r="AQ497" s="106">
        <v>51620</v>
      </c>
      <c r="AR497" s="106">
        <f t="shared" si="152"/>
        <v>23013</v>
      </c>
      <c r="AS497" t="s">
        <v>1711</v>
      </c>
      <c r="AT497" s="109">
        <f t="shared" si="153"/>
        <v>2351620</v>
      </c>
      <c r="AW497">
        <v>82.49</v>
      </c>
      <c r="AX497">
        <v>70.849999999999994</v>
      </c>
      <c r="AY497">
        <v>11.64</v>
      </c>
      <c r="BF497" s="117"/>
      <c r="BI497" s="117"/>
      <c r="BJ497" s="117"/>
      <c r="BV497" s="1"/>
    </row>
    <row r="498" spans="1:74" hidden="1" outlineLevel="1">
      <c r="A498" t="s">
        <v>3214</v>
      </c>
      <c r="B498" s="9" t="s">
        <v>958</v>
      </c>
      <c r="C498" s="1">
        <f t="shared" si="154"/>
        <v>0</v>
      </c>
      <c r="D498" s="7" t="e">
        <f t="shared" si="148"/>
        <v>#N/A</v>
      </c>
      <c r="E498" s="7" t="e">
        <f t="shared" si="149"/>
        <v>#N/A</v>
      </c>
      <c r="F498" s="7">
        <f t="shared" si="150"/>
        <v>0</v>
      </c>
      <c r="G498" s="7">
        <f t="shared" si="146"/>
        <v>0</v>
      </c>
      <c r="H498" s="49" t="e">
        <f t="shared" si="151"/>
        <v>#NUM!</v>
      </c>
      <c r="I498" s="177" t="e">
        <f t="shared" si="155"/>
        <v>#NUM!</v>
      </c>
      <c r="J498" s="8"/>
      <c r="K498" s="2" t="str">
        <f t="shared" si="156"/>
        <v>-</v>
      </c>
      <c r="L498" s="2" t="str">
        <f t="shared" si="157"/>
        <v>-</v>
      </c>
      <c r="M498" s="2" t="str">
        <f t="shared" si="158"/>
        <v>-</v>
      </c>
      <c r="N498" s="2"/>
      <c r="O498" s="2" t="str">
        <f t="shared" si="159"/>
        <v>-</v>
      </c>
      <c r="P498" s="1"/>
      <c r="Q498" s="1"/>
      <c r="R498" s="1"/>
      <c r="S498" s="1"/>
      <c r="T498" s="1"/>
      <c r="U498" s="1"/>
      <c r="V498" s="161"/>
      <c r="W498" s="1"/>
      <c r="X498" s="1"/>
      <c r="Y498" s="1"/>
      <c r="Z498" s="1"/>
      <c r="AA498" s="1"/>
      <c r="AB498" s="1"/>
      <c r="AC498" s="1"/>
      <c r="AD498" s="1"/>
      <c r="AI498" t="str">
        <f t="shared" si="147"/>
        <v>North Yarmouth</v>
      </c>
      <c r="AJ498" t="s">
        <v>2189</v>
      </c>
      <c r="AK498" s="182">
        <v>1</v>
      </c>
      <c r="AN498" s="97">
        <v>23</v>
      </c>
      <c r="AO498" s="99">
        <v>5</v>
      </c>
      <c r="AP498" s="99">
        <v>75</v>
      </c>
      <c r="AQ498" s="106">
        <v>53860</v>
      </c>
      <c r="AR498" s="106">
        <f t="shared" si="152"/>
        <v>23005</v>
      </c>
      <c r="AS498" t="s">
        <v>1711</v>
      </c>
      <c r="AT498" s="109">
        <f t="shared" si="153"/>
        <v>2353860</v>
      </c>
      <c r="AW498">
        <v>21.33</v>
      </c>
      <c r="AX498">
        <v>0.19</v>
      </c>
      <c r="AY498">
        <v>21.14</v>
      </c>
      <c r="BF498" s="117"/>
      <c r="BI498" s="117"/>
      <c r="BJ498" s="117"/>
      <c r="BV498" s="1"/>
    </row>
    <row r="499" spans="1:74" hidden="1" outlineLevel="1">
      <c r="A499" t="s">
        <v>2677</v>
      </c>
      <c r="B499" s="9" t="s">
        <v>958</v>
      </c>
      <c r="C499" s="1">
        <f t="shared" si="154"/>
        <v>0</v>
      </c>
      <c r="D499" s="7" t="e">
        <f t="shared" si="148"/>
        <v>#N/A</v>
      </c>
      <c r="E499" s="7" t="e">
        <f t="shared" si="149"/>
        <v>#N/A</v>
      </c>
      <c r="F499" s="7">
        <f t="shared" si="150"/>
        <v>0</v>
      </c>
      <c r="G499" s="7">
        <f t="shared" si="146"/>
        <v>0</v>
      </c>
      <c r="H499" s="49" t="e">
        <f t="shared" si="151"/>
        <v>#NUM!</v>
      </c>
      <c r="I499" s="177" t="e">
        <f t="shared" si="155"/>
        <v>#NUM!</v>
      </c>
      <c r="J499" s="8"/>
      <c r="K499" s="2" t="str">
        <f t="shared" si="156"/>
        <v>-</v>
      </c>
      <c r="L499" s="2" t="str">
        <f t="shared" si="157"/>
        <v>-</v>
      </c>
      <c r="M499" s="2" t="str">
        <f t="shared" si="158"/>
        <v>-</v>
      </c>
      <c r="N499" s="2"/>
      <c r="O499" s="2" t="str">
        <f t="shared" si="159"/>
        <v>-</v>
      </c>
      <c r="P499" s="1"/>
      <c r="Q499" s="1"/>
      <c r="R499" s="1"/>
      <c r="S499" s="1"/>
      <c r="T499" s="1"/>
      <c r="U499" s="1"/>
      <c r="V499" s="161"/>
      <c r="W499" s="1"/>
      <c r="X499" s="1"/>
      <c r="Y499" s="1"/>
      <c r="Z499" s="1"/>
      <c r="AA499" s="1"/>
      <c r="AB499" s="1"/>
      <c r="AC499" s="1"/>
      <c r="AD499" s="1"/>
      <c r="AI499" t="str">
        <f t="shared" si="147"/>
        <v>Northfield</v>
      </c>
      <c r="AJ499" t="s">
        <v>637</v>
      </c>
      <c r="AK499" s="182">
        <v>2</v>
      </c>
      <c r="AN499" s="97">
        <v>23</v>
      </c>
      <c r="AO499" s="99">
        <v>29</v>
      </c>
      <c r="AP499" s="99">
        <v>155</v>
      </c>
      <c r="AQ499" s="106">
        <v>51375</v>
      </c>
      <c r="AR499" s="106">
        <f t="shared" si="152"/>
        <v>23029</v>
      </c>
      <c r="AS499" t="s">
        <v>1711</v>
      </c>
      <c r="AT499" s="109">
        <f t="shared" si="153"/>
        <v>2351375</v>
      </c>
      <c r="AW499">
        <v>45.98</v>
      </c>
      <c r="AX499">
        <v>2.3199999999999998</v>
      </c>
      <c r="AY499">
        <v>43.66</v>
      </c>
      <c r="BF499" s="117"/>
      <c r="BI499" s="117"/>
      <c r="BJ499" s="117"/>
      <c r="BV499" s="1"/>
    </row>
    <row r="500" spans="1:74" hidden="1" outlineLevel="1">
      <c r="A500" t="s">
        <v>3215</v>
      </c>
      <c r="B500" s="9" t="s">
        <v>958</v>
      </c>
      <c r="C500" s="1">
        <f t="shared" si="154"/>
        <v>0</v>
      </c>
      <c r="D500" s="7" t="e">
        <f t="shared" si="148"/>
        <v>#N/A</v>
      </c>
      <c r="E500" s="7" t="e">
        <f t="shared" si="149"/>
        <v>#N/A</v>
      </c>
      <c r="F500" s="7">
        <f t="shared" si="150"/>
        <v>0</v>
      </c>
      <c r="G500" s="7">
        <f t="shared" si="146"/>
        <v>0</v>
      </c>
      <c r="H500" s="49" t="e">
        <f t="shared" si="151"/>
        <v>#NUM!</v>
      </c>
      <c r="I500" s="177" t="e">
        <f t="shared" si="155"/>
        <v>#NUM!</v>
      </c>
      <c r="J500" s="8"/>
      <c r="K500" s="2" t="str">
        <f t="shared" si="156"/>
        <v>-</v>
      </c>
      <c r="L500" s="2" t="str">
        <f t="shared" si="157"/>
        <v>-</v>
      </c>
      <c r="M500" s="2" t="str">
        <f t="shared" si="158"/>
        <v>-</v>
      </c>
      <c r="N500" s="2"/>
      <c r="O500" s="2" t="str">
        <f t="shared" si="159"/>
        <v>-</v>
      </c>
      <c r="P500" s="1"/>
      <c r="Q500" s="1"/>
      <c r="R500" s="1"/>
      <c r="S500" s="1"/>
      <c r="T500" s="1"/>
      <c r="U500" s="1"/>
      <c r="V500" s="161"/>
      <c r="W500" s="1"/>
      <c r="X500" s="1"/>
      <c r="Y500" s="1"/>
      <c r="Z500" s="1"/>
      <c r="AA500" s="1"/>
      <c r="AB500" s="1"/>
      <c r="AC500" s="1"/>
      <c r="AD500" s="1"/>
      <c r="AI500" t="str">
        <f t="shared" si="147"/>
        <v>Northport</v>
      </c>
      <c r="AJ500" t="s">
        <v>2259</v>
      </c>
      <c r="AK500" s="182">
        <v>2</v>
      </c>
      <c r="AN500" s="97">
        <v>23</v>
      </c>
      <c r="AO500" s="99">
        <v>27</v>
      </c>
      <c r="AP500" s="99">
        <v>75</v>
      </c>
      <c r="AQ500" s="106">
        <v>52845</v>
      </c>
      <c r="AR500" s="106">
        <f t="shared" si="152"/>
        <v>23027</v>
      </c>
      <c r="AS500" t="s">
        <v>1711</v>
      </c>
      <c r="AT500" s="109">
        <f t="shared" si="153"/>
        <v>2352845</v>
      </c>
      <c r="AW500">
        <v>34.44</v>
      </c>
      <c r="AX500">
        <v>10.78</v>
      </c>
      <c r="AY500">
        <v>23.66</v>
      </c>
      <c r="BF500" s="117"/>
      <c r="BI500" s="117"/>
      <c r="BJ500" s="117"/>
      <c r="BV500" s="1"/>
    </row>
    <row r="501" spans="1:74" hidden="1" outlineLevel="1">
      <c r="A501" t="s">
        <v>2569</v>
      </c>
      <c r="B501" s="9" t="s">
        <v>958</v>
      </c>
      <c r="C501" s="1">
        <f t="shared" si="154"/>
        <v>0</v>
      </c>
      <c r="D501" s="7" t="e">
        <f t="shared" si="148"/>
        <v>#N/A</v>
      </c>
      <c r="E501" s="7" t="e">
        <f t="shared" si="149"/>
        <v>#N/A</v>
      </c>
      <c r="F501" s="7">
        <f t="shared" si="150"/>
        <v>0</v>
      </c>
      <c r="G501" s="7">
        <f t="shared" si="146"/>
        <v>0</v>
      </c>
      <c r="H501" s="49" t="e">
        <f t="shared" si="151"/>
        <v>#NUM!</v>
      </c>
      <c r="I501" s="177" t="e">
        <f t="shared" si="155"/>
        <v>#NUM!</v>
      </c>
      <c r="J501" s="8"/>
      <c r="K501" s="2" t="str">
        <f t="shared" si="156"/>
        <v>-</v>
      </c>
      <c r="L501" s="2" t="str">
        <f t="shared" si="157"/>
        <v>-</v>
      </c>
      <c r="M501" s="2" t="str">
        <f t="shared" si="158"/>
        <v>-</v>
      </c>
      <c r="N501" s="2"/>
      <c r="O501" s="2" t="str">
        <f t="shared" si="159"/>
        <v>-</v>
      </c>
      <c r="P501" s="1"/>
      <c r="Q501" s="1"/>
      <c r="R501" s="1"/>
      <c r="S501" s="1"/>
      <c r="T501" s="1"/>
      <c r="U501" s="1"/>
      <c r="V501" s="161"/>
      <c r="W501" s="1"/>
      <c r="X501" s="1"/>
      <c r="Y501" s="1"/>
      <c r="Z501" s="1"/>
      <c r="AA501" s="1"/>
      <c r="AB501" s="1"/>
      <c r="AC501" s="1"/>
      <c r="AD501" s="1"/>
      <c r="AI501" t="str">
        <f t="shared" si="147"/>
        <v>Norway</v>
      </c>
      <c r="AJ501" t="s">
        <v>3078</v>
      </c>
      <c r="AK501" s="182">
        <v>2</v>
      </c>
      <c r="AN501" s="97">
        <v>23</v>
      </c>
      <c r="AO501" s="99">
        <v>17</v>
      </c>
      <c r="AP501" s="99">
        <v>105</v>
      </c>
      <c r="AQ501" s="106">
        <v>54000</v>
      </c>
      <c r="AR501" s="106">
        <f t="shared" si="152"/>
        <v>23017</v>
      </c>
      <c r="AS501" t="s">
        <v>1711</v>
      </c>
      <c r="AT501" s="109">
        <f t="shared" si="153"/>
        <v>2354000</v>
      </c>
      <c r="AW501">
        <v>47.48</v>
      </c>
      <c r="AX501">
        <v>2.39</v>
      </c>
      <c r="AY501">
        <v>45.09</v>
      </c>
      <c r="BF501" s="117"/>
      <c r="BI501" s="117"/>
      <c r="BJ501" s="117"/>
      <c r="BV501" s="1"/>
    </row>
    <row r="502" spans="1:74" hidden="1" outlineLevel="1">
      <c r="A502" t="s">
        <v>675</v>
      </c>
      <c r="B502" s="9" t="s">
        <v>958</v>
      </c>
      <c r="C502" s="1">
        <f>SUM(P502:AG502)</f>
        <v>0</v>
      </c>
      <c r="D502" s="7" t="e">
        <f t="shared" si="148"/>
        <v>#N/A</v>
      </c>
      <c r="E502" s="7" t="e">
        <f t="shared" si="149"/>
        <v>#N/A</v>
      </c>
      <c r="F502" s="7">
        <f t="shared" si="150"/>
        <v>0</v>
      </c>
      <c r="G502" s="7">
        <f t="shared" si="146"/>
        <v>0</v>
      </c>
      <c r="H502" s="49" t="e">
        <f t="shared" si="151"/>
        <v>#NUM!</v>
      </c>
      <c r="I502" s="177" t="e">
        <f>H502/C502</f>
        <v>#NUM!</v>
      </c>
      <c r="J502" s="8"/>
      <c r="K502" s="2" t="str">
        <f>IF(C502=0,"-",P502/C502)</f>
        <v>-</v>
      </c>
      <c r="L502" s="2" t="str">
        <f>IF(C502=0,"-",Q502/C502)</f>
        <v>-</v>
      </c>
      <c r="M502" s="2" t="str">
        <f>IF(C502=0,"-",R502/C502)</f>
        <v>-</v>
      </c>
      <c r="N502" s="2"/>
      <c r="O502" s="2" t="str">
        <f>IF(C502=0,"-",(1-K502-L502-M502))</f>
        <v>-</v>
      </c>
      <c r="P502" s="1"/>
      <c r="Q502" s="1"/>
      <c r="R502" s="1"/>
      <c r="S502" s="1"/>
      <c r="T502" s="1"/>
      <c r="U502" s="1"/>
      <c r="V502" s="161"/>
      <c r="W502" s="1"/>
      <c r="X502" s="1"/>
      <c r="Y502" s="1"/>
      <c r="Z502" s="1"/>
      <c r="AA502" s="1"/>
      <c r="AB502" s="1"/>
      <c r="AC502" s="1"/>
      <c r="AD502" s="1"/>
      <c r="AI502" t="str">
        <f>A502</f>
        <v>No. 8 S.D.</v>
      </c>
      <c r="AJ502" t="s">
        <v>688</v>
      </c>
      <c r="AK502" s="182">
        <v>2</v>
      </c>
      <c r="AN502" s="97">
        <v>23</v>
      </c>
      <c r="AO502" s="99">
        <v>9</v>
      </c>
      <c r="AQ502" s="106">
        <v>54050</v>
      </c>
      <c r="AR502" s="106">
        <f t="shared" si="152"/>
        <v>23009</v>
      </c>
      <c r="AS502" t="s">
        <v>1891</v>
      </c>
      <c r="AT502" s="109">
        <f t="shared" si="153"/>
        <v>2354050</v>
      </c>
      <c r="BF502" s="117"/>
      <c r="BI502" s="117"/>
      <c r="BJ502" s="117"/>
      <c r="BV502" s="1"/>
    </row>
    <row r="503" spans="1:74" hidden="1" outlineLevel="1">
      <c r="A503" s="34" t="s">
        <v>673</v>
      </c>
      <c r="B503" s="9" t="s">
        <v>958</v>
      </c>
      <c r="C503" s="1">
        <f>SUM(P503:AG503)</f>
        <v>0</v>
      </c>
      <c r="D503" s="7" t="e">
        <f t="shared" si="148"/>
        <v>#N/A</v>
      </c>
      <c r="E503" s="7" t="e">
        <f t="shared" si="149"/>
        <v>#N/A</v>
      </c>
      <c r="F503" s="7">
        <f t="shared" si="150"/>
        <v>0</v>
      </c>
      <c r="G503" s="7">
        <f t="shared" si="146"/>
        <v>0</v>
      </c>
      <c r="H503" s="49" t="e">
        <f t="shared" si="151"/>
        <v>#NUM!</v>
      </c>
      <c r="I503" s="177" t="e">
        <f>H503/C503</f>
        <v>#NUM!</v>
      </c>
      <c r="J503" s="8"/>
      <c r="K503" s="2" t="str">
        <f>IF(C503=0,"-",P503/C503)</f>
        <v>-</v>
      </c>
      <c r="L503" s="2" t="str">
        <f>IF(C503=0,"-",Q503/C503)</f>
        <v>-</v>
      </c>
      <c r="M503" s="2" t="str">
        <f>IF(C503=0,"-",R503/C503)</f>
        <v>-</v>
      </c>
      <c r="N503" s="2"/>
      <c r="O503" s="2" t="str">
        <f>IF(C503=0,"-",(1-K503-L503-M503))</f>
        <v>-</v>
      </c>
      <c r="P503" s="1"/>
      <c r="Q503" s="1"/>
      <c r="R503" s="1"/>
      <c r="S503" s="1"/>
      <c r="T503" s="1"/>
      <c r="U503" s="1"/>
      <c r="V503" s="161"/>
      <c r="W503" s="1"/>
      <c r="X503" s="1"/>
      <c r="Y503" s="1"/>
      <c r="Z503" s="1"/>
      <c r="AA503" s="1"/>
      <c r="AB503" s="1"/>
      <c r="AC503" s="1"/>
      <c r="AD503" s="1"/>
      <c r="AI503" t="str">
        <f>A503</f>
        <v>No. 14 (Cooper)</v>
      </c>
      <c r="AJ503" t="s">
        <v>637</v>
      </c>
      <c r="AK503" s="182">
        <v>2</v>
      </c>
      <c r="AN503" s="97">
        <v>23</v>
      </c>
      <c r="AO503" s="99">
        <v>29</v>
      </c>
      <c r="AQ503" s="106">
        <v>54100</v>
      </c>
      <c r="AR503" s="106">
        <f t="shared" si="152"/>
        <v>23029</v>
      </c>
      <c r="AS503" t="s">
        <v>1891</v>
      </c>
      <c r="AT503" s="109">
        <f t="shared" si="153"/>
        <v>2354100</v>
      </c>
      <c r="BF503" s="117"/>
      <c r="BI503" s="117"/>
      <c r="BJ503" s="117"/>
      <c r="BV503" s="1"/>
    </row>
    <row r="504" spans="1:74" hidden="1" outlineLevel="1">
      <c r="A504" t="s">
        <v>2142</v>
      </c>
      <c r="B504" s="9" t="s">
        <v>958</v>
      </c>
      <c r="C504" s="1">
        <f t="shared" si="154"/>
        <v>0</v>
      </c>
      <c r="D504" s="7" t="e">
        <f t="shared" si="148"/>
        <v>#N/A</v>
      </c>
      <c r="E504" s="7" t="e">
        <f t="shared" si="149"/>
        <v>#N/A</v>
      </c>
      <c r="F504" s="7">
        <f t="shared" si="150"/>
        <v>0</v>
      </c>
      <c r="G504" s="7">
        <f t="shared" si="146"/>
        <v>0</v>
      </c>
      <c r="H504" s="49" t="e">
        <f t="shared" si="151"/>
        <v>#NUM!</v>
      </c>
      <c r="I504" s="177" t="e">
        <f t="shared" si="155"/>
        <v>#NUM!</v>
      </c>
      <c r="J504" s="8"/>
      <c r="K504" s="2" t="str">
        <f t="shared" si="156"/>
        <v>-</v>
      </c>
      <c r="L504" s="2" t="str">
        <f t="shared" si="157"/>
        <v>-</v>
      </c>
      <c r="M504" s="2" t="str">
        <f t="shared" si="158"/>
        <v>-</v>
      </c>
      <c r="N504" s="2"/>
      <c r="O504" s="2" t="str">
        <f t="shared" si="159"/>
        <v>-</v>
      </c>
      <c r="P504" s="1"/>
      <c r="Q504" s="1"/>
      <c r="R504" s="1"/>
      <c r="S504" s="1"/>
      <c r="T504" s="1"/>
      <c r="U504" s="1"/>
      <c r="V504" s="161"/>
      <c r="W504" s="1"/>
      <c r="X504" s="1"/>
      <c r="Y504" s="1"/>
      <c r="Z504" s="1"/>
      <c r="AA504" s="1"/>
      <c r="AB504" s="1"/>
      <c r="AC504" s="1"/>
      <c r="AD504" s="1"/>
      <c r="AI504" t="str">
        <f>A504</f>
        <v>No. 21</v>
      </c>
      <c r="AJ504" t="s">
        <v>637</v>
      </c>
      <c r="AK504" s="182">
        <v>2</v>
      </c>
      <c r="AN504" s="97">
        <v>23</v>
      </c>
      <c r="AO504" s="99">
        <v>29</v>
      </c>
      <c r="AQ504" s="106">
        <v>54200</v>
      </c>
      <c r="AR504" s="106">
        <f t="shared" si="152"/>
        <v>23029</v>
      </c>
      <c r="AS504" t="s">
        <v>1891</v>
      </c>
      <c r="AT504" s="109">
        <f t="shared" si="153"/>
        <v>2354200</v>
      </c>
      <c r="BF504" s="117"/>
      <c r="BI504" s="117"/>
      <c r="BJ504" s="117"/>
      <c r="BV504" s="1"/>
    </row>
    <row r="505" spans="1:74" hidden="1" outlineLevel="1">
      <c r="A505" s="34" t="s">
        <v>2379</v>
      </c>
      <c r="B505" s="9" t="s">
        <v>958</v>
      </c>
      <c r="C505" s="1">
        <f t="shared" si="154"/>
        <v>0</v>
      </c>
      <c r="D505" s="7" t="e">
        <f t="shared" si="148"/>
        <v>#N/A</v>
      </c>
      <c r="E505" s="7" t="e">
        <f t="shared" si="149"/>
        <v>#N/A</v>
      </c>
      <c r="F505" s="7">
        <f t="shared" si="150"/>
        <v>0</v>
      </c>
      <c r="G505" s="7">
        <f t="shared" si="146"/>
        <v>0</v>
      </c>
      <c r="H505" s="49" t="e">
        <f t="shared" si="151"/>
        <v>#NUM!</v>
      </c>
      <c r="I505" s="177" t="e">
        <f t="shared" si="155"/>
        <v>#NUM!</v>
      </c>
      <c r="J505" s="8"/>
      <c r="K505" s="2" t="str">
        <f t="shared" si="156"/>
        <v>-</v>
      </c>
      <c r="L505" s="2" t="str">
        <f t="shared" si="157"/>
        <v>-</v>
      </c>
      <c r="M505" s="2" t="str">
        <f t="shared" si="158"/>
        <v>-</v>
      </c>
      <c r="N505" s="2"/>
      <c r="O505" s="2" t="str">
        <f t="shared" si="159"/>
        <v>-</v>
      </c>
      <c r="P505" s="1"/>
      <c r="Q505" s="1"/>
      <c r="R505" s="1"/>
      <c r="S505" s="1"/>
      <c r="T505" s="1"/>
      <c r="U505" s="1"/>
      <c r="V505" s="161"/>
      <c r="W505" s="1"/>
      <c r="X505" s="1"/>
      <c r="Y505" s="1"/>
      <c r="Z505" s="1"/>
      <c r="AA505" s="1"/>
      <c r="AB505" s="1"/>
      <c r="AC505" s="1"/>
      <c r="AD505" s="1"/>
      <c r="AI505" t="str">
        <f>A505</f>
        <v>No. 27</v>
      </c>
      <c r="AJ505" t="s">
        <v>637</v>
      </c>
      <c r="AK505" s="182">
        <v>2</v>
      </c>
      <c r="AN505" s="97">
        <v>23</v>
      </c>
      <c r="AO505" s="99">
        <v>29</v>
      </c>
      <c r="AQ505" s="106">
        <v>54300</v>
      </c>
      <c r="AR505" s="106">
        <f t="shared" si="152"/>
        <v>23029</v>
      </c>
      <c r="AS505" t="s">
        <v>1891</v>
      </c>
      <c r="AT505" s="109">
        <f t="shared" si="153"/>
        <v>2354300</v>
      </c>
      <c r="BF505" s="117"/>
      <c r="BI505" s="117"/>
      <c r="BJ505" s="117"/>
      <c r="BV505" s="1"/>
    </row>
    <row r="506" spans="1:74" hidden="1" outlineLevel="1">
      <c r="A506" t="s">
        <v>2792</v>
      </c>
      <c r="B506" s="9" t="s">
        <v>958</v>
      </c>
      <c r="C506" s="1">
        <f t="shared" si="154"/>
        <v>0</v>
      </c>
      <c r="D506" s="7" t="e">
        <f t="shared" si="148"/>
        <v>#N/A</v>
      </c>
      <c r="E506" s="7" t="e">
        <f t="shared" si="149"/>
        <v>#N/A</v>
      </c>
      <c r="F506" s="7">
        <f t="shared" si="150"/>
        <v>0</v>
      </c>
      <c r="G506" s="7">
        <f t="shared" si="146"/>
        <v>0</v>
      </c>
      <c r="H506" s="49" t="e">
        <f t="shared" si="151"/>
        <v>#NUM!</v>
      </c>
      <c r="I506" s="177" t="e">
        <f t="shared" si="155"/>
        <v>#NUM!</v>
      </c>
      <c r="J506" s="8"/>
      <c r="K506" s="2" t="str">
        <f t="shared" si="156"/>
        <v>-</v>
      </c>
      <c r="L506" s="2" t="str">
        <f t="shared" si="157"/>
        <v>-</v>
      </c>
      <c r="M506" s="2" t="str">
        <f t="shared" si="158"/>
        <v>-</v>
      </c>
      <c r="N506" s="2"/>
      <c r="O506" s="2" t="str">
        <f t="shared" si="159"/>
        <v>-</v>
      </c>
      <c r="P506" s="1"/>
      <c r="Q506" s="1"/>
      <c r="R506" s="1"/>
      <c r="S506" s="1"/>
      <c r="T506" s="1"/>
      <c r="U506" s="1"/>
      <c r="V506" s="161"/>
      <c r="W506" s="1"/>
      <c r="X506" s="1"/>
      <c r="Y506" s="1"/>
      <c r="Z506" s="1"/>
      <c r="AA506" s="1"/>
      <c r="AB506" s="1"/>
      <c r="AC506" s="1"/>
      <c r="AD506" s="1"/>
      <c r="AI506" t="str">
        <f t="shared" si="147"/>
        <v>Oakfield</v>
      </c>
      <c r="AJ506" t="s">
        <v>2860</v>
      </c>
      <c r="AK506" s="182">
        <v>2</v>
      </c>
      <c r="AN506" s="97">
        <v>23</v>
      </c>
      <c r="AO506" s="99">
        <v>3</v>
      </c>
      <c r="AP506" s="99">
        <v>240</v>
      </c>
      <c r="AQ506" s="106">
        <v>54385</v>
      </c>
      <c r="AR506" s="106">
        <f t="shared" si="152"/>
        <v>23003</v>
      </c>
      <c r="AS506" t="s">
        <v>1711</v>
      </c>
      <c r="AT506" s="109">
        <f t="shared" si="153"/>
        <v>2354385</v>
      </c>
      <c r="AW506">
        <v>36.090000000000003</v>
      </c>
      <c r="AX506">
        <v>0.8</v>
      </c>
      <c r="AY506">
        <v>35.29</v>
      </c>
      <c r="BF506" s="117"/>
      <c r="BI506" s="117"/>
      <c r="BJ506" s="117"/>
      <c r="BV506" s="1"/>
    </row>
    <row r="507" spans="1:74" hidden="1" outlineLevel="1">
      <c r="A507" t="s">
        <v>1754</v>
      </c>
      <c r="B507" s="9" t="s">
        <v>958</v>
      </c>
      <c r="C507" s="1">
        <f t="shared" si="154"/>
        <v>0</v>
      </c>
      <c r="D507" s="7" t="e">
        <f t="shared" si="148"/>
        <v>#N/A</v>
      </c>
      <c r="E507" s="7" t="e">
        <f t="shared" si="149"/>
        <v>#N/A</v>
      </c>
      <c r="F507" s="7">
        <f t="shared" si="150"/>
        <v>0</v>
      </c>
      <c r="G507" s="7">
        <f t="shared" si="146"/>
        <v>0</v>
      </c>
      <c r="H507" s="49" t="e">
        <f t="shared" si="151"/>
        <v>#NUM!</v>
      </c>
      <c r="I507" s="177" t="e">
        <f t="shared" si="155"/>
        <v>#NUM!</v>
      </c>
      <c r="J507" s="8"/>
      <c r="K507" s="2" t="str">
        <f t="shared" si="156"/>
        <v>-</v>
      </c>
      <c r="L507" s="2" t="str">
        <f t="shared" si="157"/>
        <v>-</v>
      </c>
      <c r="M507" s="2" t="str">
        <f t="shared" si="158"/>
        <v>-</v>
      </c>
      <c r="N507" s="2"/>
      <c r="O507" s="2" t="str">
        <f t="shared" si="159"/>
        <v>-</v>
      </c>
      <c r="P507" s="1"/>
      <c r="Q507" s="1"/>
      <c r="R507" s="1"/>
      <c r="S507" s="1"/>
      <c r="T507" s="1"/>
      <c r="U507" s="1"/>
      <c r="V507" s="161"/>
      <c r="W507" s="1"/>
      <c r="X507" s="1"/>
      <c r="Y507" s="1"/>
      <c r="Z507" s="1"/>
      <c r="AA507" s="1"/>
      <c r="AB507" s="1"/>
      <c r="AC507" s="1"/>
      <c r="AD507" s="1"/>
      <c r="AI507" t="str">
        <f t="shared" si="147"/>
        <v>Oakland</v>
      </c>
      <c r="AJ507" t="s">
        <v>2581</v>
      </c>
      <c r="AK507" s="182">
        <v>2</v>
      </c>
      <c r="AN507" s="97">
        <v>23</v>
      </c>
      <c r="AO507" s="99">
        <v>11</v>
      </c>
      <c r="AP507" s="99">
        <v>80</v>
      </c>
      <c r="AQ507" s="106">
        <v>54560</v>
      </c>
      <c r="AR507" s="106">
        <f t="shared" si="152"/>
        <v>23011</v>
      </c>
      <c r="AS507" t="s">
        <v>1711</v>
      </c>
      <c r="AT507" s="109">
        <f t="shared" si="153"/>
        <v>2354560</v>
      </c>
      <c r="AW507">
        <v>28.21</v>
      </c>
      <c r="AX507">
        <v>2.4700000000000002</v>
      </c>
      <c r="AY507">
        <v>25.74</v>
      </c>
      <c r="BF507" s="117"/>
      <c r="BI507" s="117"/>
      <c r="BJ507" s="117"/>
      <c r="BV507" s="1"/>
    </row>
    <row r="508" spans="1:74" hidden="1" outlineLevel="1">
      <c r="A508" t="s">
        <v>2410</v>
      </c>
      <c r="B508" s="9" t="s">
        <v>958</v>
      </c>
      <c r="C508" s="1">
        <f t="shared" si="154"/>
        <v>0</v>
      </c>
      <c r="D508" s="7" t="e">
        <f t="shared" si="148"/>
        <v>#N/A</v>
      </c>
      <c r="E508" s="7" t="e">
        <f t="shared" si="149"/>
        <v>#N/A</v>
      </c>
      <c r="F508" s="7">
        <f t="shared" si="150"/>
        <v>0</v>
      </c>
      <c r="G508" s="7">
        <f t="shared" si="146"/>
        <v>0</v>
      </c>
      <c r="H508" s="49" t="e">
        <f t="shared" si="151"/>
        <v>#NUM!</v>
      </c>
      <c r="I508" s="177" t="e">
        <f t="shared" si="155"/>
        <v>#NUM!</v>
      </c>
      <c r="J508" s="8"/>
      <c r="K508" s="2" t="str">
        <f t="shared" si="156"/>
        <v>-</v>
      </c>
      <c r="L508" s="2" t="str">
        <f t="shared" si="157"/>
        <v>-</v>
      </c>
      <c r="M508" s="2" t="str">
        <f t="shared" si="158"/>
        <v>-</v>
      </c>
      <c r="N508" s="2"/>
      <c r="O508" s="2" t="str">
        <f t="shared" si="159"/>
        <v>-</v>
      </c>
      <c r="P508" s="1"/>
      <c r="Q508" s="1"/>
      <c r="R508" s="1"/>
      <c r="S508" s="1"/>
      <c r="T508" s="1"/>
      <c r="U508" s="1"/>
      <c r="V508" s="161"/>
      <c r="W508" s="1"/>
      <c r="X508" s="1"/>
      <c r="Y508" s="1"/>
      <c r="Z508" s="1"/>
      <c r="AA508" s="1"/>
      <c r="AB508" s="1"/>
      <c r="AC508" s="1"/>
      <c r="AD508" s="1"/>
      <c r="AI508" t="str">
        <f t="shared" si="147"/>
        <v>Ogunquit</v>
      </c>
      <c r="AJ508" t="s">
        <v>937</v>
      </c>
      <c r="AK508" s="182">
        <v>1</v>
      </c>
      <c r="AN508" s="97">
        <v>23</v>
      </c>
      <c r="AO508" s="99">
        <v>31</v>
      </c>
      <c r="AP508" s="99">
        <v>97</v>
      </c>
      <c r="AQ508" s="106">
        <v>54980</v>
      </c>
      <c r="AR508" s="106">
        <f t="shared" si="152"/>
        <v>23031</v>
      </c>
      <c r="AS508" t="s">
        <v>1711</v>
      </c>
      <c r="AT508" s="109">
        <f t="shared" si="153"/>
        <v>2354980</v>
      </c>
      <c r="AW508">
        <v>4.29</v>
      </c>
      <c r="AX508">
        <v>0.19</v>
      </c>
      <c r="AY508">
        <v>4.0999999999999996</v>
      </c>
      <c r="BF508" s="117"/>
      <c r="BI508" s="117"/>
      <c r="BJ508" s="117"/>
      <c r="BV508" s="1"/>
    </row>
    <row r="509" spans="1:74" hidden="1" outlineLevel="1">
      <c r="A509" t="s">
        <v>2294</v>
      </c>
      <c r="B509" s="9" t="s">
        <v>958</v>
      </c>
      <c r="C509" s="1">
        <f t="shared" si="154"/>
        <v>0</v>
      </c>
      <c r="D509" s="7" t="e">
        <f t="shared" si="148"/>
        <v>#N/A</v>
      </c>
      <c r="E509" s="7" t="e">
        <f t="shared" si="149"/>
        <v>#N/A</v>
      </c>
      <c r="F509" s="7">
        <f t="shared" si="150"/>
        <v>0</v>
      </c>
      <c r="G509" s="7">
        <f t="shared" si="146"/>
        <v>0</v>
      </c>
      <c r="H509" s="49" t="e">
        <f t="shared" si="151"/>
        <v>#NUM!</v>
      </c>
      <c r="I509" s="177" t="e">
        <f t="shared" si="155"/>
        <v>#NUM!</v>
      </c>
      <c r="J509" s="8"/>
      <c r="K509" s="2" t="str">
        <f t="shared" si="156"/>
        <v>-</v>
      </c>
      <c r="L509" s="2" t="str">
        <f t="shared" si="157"/>
        <v>-</v>
      </c>
      <c r="M509" s="2" t="str">
        <f t="shared" si="158"/>
        <v>-</v>
      </c>
      <c r="N509" s="2"/>
      <c r="O509" s="2" t="str">
        <f t="shared" si="159"/>
        <v>-</v>
      </c>
      <c r="P509" s="1"/>
      <c r="Q509" s="1"/>
      <c r="R509" s="1"/>
      <c r="S509" s="1"/>
      <c r="T509" s="1"/>
      <c r="U509" s="1"/>
      <c r="V509" s="161"/>
      <c r="W509" s="1"/>
      <c r="X509" s="1"/>
      <c r="Y509" s="1"/>
      <c r="Z509" s="1"/>
      <c r="AA509" s="1"/>
      <c r="AB509" s="1"/>
      <c r="AC509" s="1"/>
      <c r="AD509" s="1"/>
      <c r="AI509" t="str">
        <f t="shared" si="147"/>
        <v>Old Orchard Beach</v>
      </c>
      <c r="AJ509" t="s">
        <v>937</v>
      </c>
      <c r="AK509" s="182">
        <v>1</v>
      </c>
      <c r="AN509" s="97">
        <v>23</v>
      </c>
      <c r="AO509" s="99">
        <v>31</v>
      </c>
      <c r="AP509" s="99">
        <v>100</v>
      </c>
      <c r="AQ509" s="106">
        <v>55085</v>
      </c>
      <c r="AR509" s="106">
        <f t="shared" si="152"/>
        <v>23031</v>
      </c>
      <c r="AS509" t="s">
        <v>1711</v>
      </c>
      <c r="AT509" s="109">
        <f t="shared" si="153"/>
        <v>2355085</v>
      </c>
      <c r="AW509">
        <v>7.55</v>
      </c>
      <c r="AX509">
        <v>0.1</v>
      </c>
      <c r="AY509">
        <v>7.45</v>
      </c>
      <c r="BF509" s="117"/>
      <c r="BI509" s="117"/>
      <c r="BJ509" s="117"/>
      <c r="BV509" s="1"/>
    </row>
    <row r="510" spans="1:74" hidden="1" outlineLevel="1">
      <c r="A510" t="s">
        <v>2116</v>
      </c>
      <c r="B510" s="9" t="s">
        <v>958</v>
      </c>
      <c r="C510" s="1">
        <f t="shared" si="154"/>
        <v>0</v>
      </c>
      <c r="D510" s="7" t="e">
        <f t="shared" si="148"/>
        <v>#N/A</v>
      </c>
      <c r="E510" s="7" t="e">
        <f t="shared" si="149"/>
        <v>#N/A</v>
      </c>
      <c r="F510" s="7">
        <f t="shared" si="150"/>
        <v>0</v>
      </c>
      <c r="G510" s="7">
        <f t="shared" si="146"/>
        <v>0</v>
      </c>
      <c r="H510" s="49" t="e">
        <f t="shared" si="151"/>
        <v>#NUM!</v>
      </c>
      <c r="I510" s="177" t="e">
        <f t="shared" si="155"/>
        <v>#NUM!</v>
      </c>
      <c r="J510" s="8"/>
      <c r="K510" s="2" t="str">
        <f t="shared" si="156"/>
        <v>-</v>
      </c>
      <c r="L510" s="2" t="str">
        <f t="shared" si="157"/>
        <v>-</v>
      </c>
      <c r="M510" s="2" t="str">
        <f t="shared" si="158"/>
        <v>-</v>
      </c>
      <c r="N510" s="2"/>
      <c r="O510" s="2" t="str">
        <f t="shared" si="159"/>
        <v>-</v>
      </c>
      <c r="P510" s="1"/>
      <c r="Q510" s="1"/>
      <c r="R510" s="1"/>
      <c r="S510" s="1"/>
      <c r="T510" s="1"/>
      <c r="U510" s="1"/>
      <c r="V510" s="161"/>
      <c r="W510" s="1"/>
      <c r="X510" s="1"/>
      <c r="Y510" s="1"/>
      <c r="Z510" s="1"/>
      <c r="AA510" s="1"/>
      <c r="AB510" s="1"/>
      <c r="AC510" s="1"/>
      <c r="AD510" s="1"/>
      <c r="AI510" t="str">
        <f t="shared" si="147"/>
        <v>Old Town</v>
      </c>
      <c r="AJ510" t="s">
        <v>865</v>
      </c>
      <c r="AK510" s="182">
        <v>2</v>
      </c>
      <c r="AN510" s="97">
        <v>23</v>
      </c>
      <c r="AO510" s="99">
        <v>19</v>
      </c>
      <c r="AP510" s="99">
        <v>240</v>
      </c>
      <c r="AQ510" s="106">
        <v>55225</v>
      </c>
      <c r="AR510" s="106">
        <f t="shared" si="152"/>
        <v>23019</v>
      </c>
      <c r="AS510" t="s">
        <v>1029</v>
      </c>
      <c r="AT510" s="109">
        <f t="shared" si="153"/>
        <v>2355225</v>
      </c>
      <c r="AW510">
        <v>42.67</v>
      </c>
      <c r="AX510">
        <v>4.37</v>
      </c>
      <c r="AY510">
        <v>38.29</v>
      </c>
      <c r="BF510" s="117"/>
      <c r="BI510" s="117"/>
      <c r="BJ510" s="117"/>
      <c r="BV510" s="1"/>
    </row>
    <row r="511" spans="1:74" hidden="1" outlineLevel="1">
      <c r="A511" t="s">
        <v>2776</v>
      </c>
      <c r="B511" s="9" t="s">
        <v>958</v>
      </c>
      <c r="C511" s="1">
        <f t="shared" si="154"/>
        <v>0</v>
      </c>
      <c r="D511" s="7" t="e">
        <f t="shared" si="148"/>
        <v>#N/A</v>
      </c>
      <c r="E511" s="7" t="e">
        <f t="shared" si="149"/>
        <v>#N/A</v>
      </c>
      <c r="F511" s="7">
        <f t="shared" si="150"/>
        <v>0</v>
      </c>
      <c r="G511" s="7">
        <f t="shared" si="146"/>
        <v>0</v>
      </c>
      <c r="H511" s="49" t="e">
        <f t="shared" si="151"/>
        <v>#NUM!</v>
      </c>
      <c r="I511" s="177" t="e">
        <f t="shared" si="155"/>
        <v>#NUM!</v>
      </c>
      <c r="J511" s="8"/>
      <c r="K511" s="2" t="str">
        <f t="shared" si="156"/>
        <v>-</v>
      </c>
      <c r="L511" s="2" t="str">
        <f t="shared" si="157"/>
        <v>-</v>
      </c>
      <c r="M511" s="2" t="str">
        <f t="shared" si="158"/>
        <v>-</v>
      </c>
      <c r="N511" s="2"/>
      <c r="O511" s="2" t="str">
        <f t="shared" si="159"/>
        <v>-</v>
      </c>
      <c r="P511" s="1"/>
      <c r="Q511" s="1"/>
      <c r="R511" s="1"/>
      <c r="S511" s="1"/>
      <c r="T511" s="1"/>
      <c r="U511" s="1"/>
      <c r="V511" s="161"/>
      <c r="W511" s="1"/>
      <c r="X511" s="1"/>
      <c r="Y511" s="1"/>
      <c r="Z511" s="1"/>
      <c r="AA511" s="1"/>
      <c r="AB511" s="1"/>
      <c r="AC511" s="1"/>
      <c r="AD511" s="1"/>
      <c r="AI511" t="str">
        <f t="shared" si="147"/>
        <v>Orient</v>
      </c>
      <c r="AJ511" t="s">
        <v>2860</v>
      </c>
      <c r="AK511" s="182">
        <v>2</v>
      </c>
      <c r="AN511" s="97">
        <v>23</v>
      </c>
      <c r="AO511" s="99">
        <v>3</v>
      </c>
      <c r="AP511" s="99">
        <v>245</v>
      </c>
      <c r="AQ511" s="106">
        <v>55435</v>
      </c>
      <c r="AR511" s="106">
        <f t="shared" si="152"/>
        <v>23003</v>
      </c>
      <c r="AS511" t="s">
        <v>1711</v>
      </c>
      <c r="AT511" s="109">
        <f t="shared" si="153"/>
        <v>2355435</v>
      </c>
      <c r="AW511">
        <v>37.880000000000003</v>
      </c>
      <c r="AX511">
        <v>2.12</v>
      </c>
      <c r="AY511">
        <v>35.770000000000003</v>
      </c>
      <c r="BF511" s="117"/>
      <c r="BI511" s="117"/>
      <c r="BJ511" s="117"/>
      <c r="BV511" s="1"/>
    </row>
    <row r="512" spans="1:74" hidden="1" outlineLevel="1">
      <c r="A512" t="s">
        <v>1628</v>
      </c>
      <c r="B512" s="9" t="s">
        <v>958</v>
      </c>
      <c r="C512" s="1">
        <f t="shared" si="154"/>
        <v>0</v>
      </c>
      <c r="D512" s="7" t="e">
        <f t="shared" si="148"/>
        <v>#N/A</v>
      </c>
      <c r="E512" s="7" t="e">
        <f t="shared" si="149"/>
        <v>#N/A</v>
      </c>
      <c r="F512" s="7">
        <f t="shared" si="150"/>
        <v>0</v>
      </c>
      <c r="G512" s="7">
        <f t="shared" si="146"/>
        <v>0</v>
      </c>
      <c r="H512" s="49" t="e">
        <f t="shared" si="151"/>
        <v>#NUM!</v>
      </c>
      <c r="I512" s="177" t="e">
        <f t="shared" si="155"/>
        <v>#NUM!</v>
      </c>
      <c r="J512" s="8"/>
      <c r="K512" s="2" t="str">
        <f t="shared" si="156"/>
        <v>-</v>
      </c>
      <c r="L512" s="2" t="str">
        <f t="shared" si="157"/>
        <v>-</v>
      </c>
      <c r="M512" s="2" t="str">
        <f t="shared" si="158"/>
        <v>-</v>
      </c>
      <c r="N512" s="2"/>
      <c r="O512" s="2" t="str">
        <f t="shared" si="159"/>
        <v>-</v>
      </c>
      <c r="P512" s="1"/>
      <c r="Q512" s="1"/>
      <c r="R512" s="1"/>
      <c r="S512" s="1"/>
      <c r="T512" s="1"/>
      <c r="U512" s="1"/>
      <c r="V512" s="161"/>
      <c r="W512" s="1"/>
      <c r="X512" s="1"/>
      <c r="Y512" s="1"/>
      <c r="Z512" s="1"/>
      <c r="AA512" s="1"/>
      <c r="AB512" s="1"/>
      <c r="AC512" s="1"/>
      <c r="AD512" s="1"/>
      <c r="AI512" t="str">
        <f t="shared" si="147"/>
        <v>Orland</v>
      </c>
      <c r="AJ512" t="s">
        <v>688</v>
      </c>
      <c r="AK512" s="182">
        <v>2</v>
      </c>
      <c r="AN512" s="97">
        <v>23</v>
      </c>
      <c r="AO512" s="99">
        <v>9</v>
      </c>
      <c r="AP512" s="99">
        <v>105</v>
      </c>
      <c r="AQ512" s="106">
        <v>55505</v>
      </c>
      <c r="AR512" s="106">
        <f t="shared" si="152"/>
        <v>23009</v>
      </c>
      <c r="AS512" t="s">
        <v>1711</v>
      </c>
      <c r="AT512" s="109">
        <f t="shared" si="153"/>
        <v>2355505</v>
      </c>
      <c r="AW512">
        <v>52.46</v>
      </c>
      <c r="AX512">
        <v>5.6</v>
      </c>
      <c r="AY512">
        <v>46.87</v>
      </c>
      <c r="BF512" s="117"/>
      <c r="BI512" s="117"/>
      <c r="BJ512" s="117"/>
      <c r="BV512" s="1"/>
    </row>
    <row r="513" spans="1:74" hidden="1" outlineLevel="1">
      <c r="A513" s="34" t="s">
        <v>2380</v>
      </c>
      <c r="B513" s="9" t="s">
        <v>958</v>
      </c>
      <c r="C513" s="1">
        <f t="shared" si="154"/>
        <v>0</v>
      </c>
      <c r="D513" s="7" t="e">
        <f t="shared" si="148"/>
        <v>#N/A</v>
      </c>
      <c r="E513" s="7" t="e">
        <f t="shared" si="149"/>
        <v>#N/A</v>
      </c>
      <c r="F513" s="7">
        <f t="shared" si="150"/>
        <v>0</v>
      </c>
      <c r="G513" s="7">
        <f t="shared" si="146"/>
        <v>0</v>
      </c>
      <c r="H513" s="49" t="e">
        <f t="shared" si="151"/>
        <v>#NUM!</v>
      </c>
      <c r="I513" s="177" t="e">
        <f t="shared" si="155"/>
        <v>#NUM!</v>
      </c>
      <c r="J513" s="8"/>
      <c r="K513" s="2" t="str">
        <f t="shared" si="156"/>
        <v>-</v>
      </c>
      <c r="L513" s="2" t="str">
        <f t="shared" si="157"/>
        <v>-</v>
      </c>
      <c r="M513" s="2" t="str">
        <f t="shared" si="158"/>
        <v>-</v>
      </c>
      <c r="N513" s="2"/>
      <c r="O513" s="2" t="str">
        <f t="shared" si="159"/>
        <v>-</v>
      </c>
      <c r="P513" s="1"/>
      <c r="Q513" s="1"/>
      <c r="R513" s="1"/>
      <c r="S513" s="1"/>
      <c r="T513" s="1"/>
      <c r="U513" s="1"/>
      <c r="V513" s="161"/>
      <c r="W513" s="1"/>
      <c r="X513" s="1"/>
      <c r="Y513" s="1"/>
      <c r="Z513" s="1"/>
      <c r="AA513" s="1"/>
      <c r="AB513" s="1"/>
      <c r="AC513" s="1"/>
      <c r="AD513" s="1"/>
      <c r="AI513" t="str">
        <f t="shared" si="147"/>
        <v>Orneville</v>
      </c>
      <c r="AJ513" t="s">
        <v>125</v>
      </c>
      <c r="AK513" s="182">
        <v>2</v>
      </c>
      <c r="AN513" s="97">
        <v>23</v>
      </c>
      <c r="AO513" s="99">
        <v>21</v>
      </c>
      <c r="AQ513" s="106">
        <v>55550</v>
      </c>
      <c r="AR513" s="106">
        <f t="shared" si="152"/>
        <v>23021</v>
      </c>
      <c r="AS513" t="s">
        <v>1891</v>
      </c>
      <c r="AT513" s="109">
        <f t="shared" si="153"/>
        <v>2355550</v>
      </c>
      <c r="BF513" s="117"/>
      <c r="BI513" s="117"/>
      <c r="BJ513" s="117"/>
      <c r="BV513" s="1"/>
    </row>
    <row r="514" spans="1:74" hidden="1" outlineLevel="1">
      <c r="A514" t="s">
        <v>1629</v>
      </c>
      <c r="B514" s="9" t="s">
        <v>958</v>
      </c>
      <c r="C514" s="1">
        <f t="shared" si="154"/>
        <v>0</v>
      </c>
      <c r="D514" s="7" t="e">
        <f t="shared" si="148"/>
        <v>#N/A</v>
      </c>
      <c r="E514" s="7" t="e">
        <f t="shared" si="149"/>
        <v>#N/A</v>
      </c>
      <c r="F514" s="7">
        <f t="shared" si="150"/>
        <v>0</v>
      </c>
      <c r="G514" s="7">
        <f t="shared" ref="G514:G577" si="160">IF(S514&gt;0,RANK(S514,(P514:AD514)),0)</f>
        <v>0</v>
      </c>
      <c r="H514" s="49" t="e">
        <f t="shared" si="151"/>
        <v>#NUM!</v>
      </c>
      <c r="I514" s="177" t="e">
        <f t="shared" si="155"/>
        <v>#NUM!</v>
      </c>
      <c r="J514" s="8"/>
      <c r="K514" s="2" t="str">
        <f t="shared" si="156"/>
        <v>-</v>
      </c>
      <c r="L514" s="2" t="str">
        <f t="shared" si="157"/>
        <v>-</v>
      </c>
      <c r="M514" s="2" t="str">
        <f t="shared" si="158"/>
        <v>-</v>
      </c>
      <c r="N514" s="2"/>
      <c r="O514" s="2" t="str">
        <f t="shared" si="159"/>
        <v>-</v>
      </c>
      <c r="P514" s="1"/>
      <c r="Q514" s="1"/>
      <c r="R514" s="1"/>
      <c r="S514" s="1"/>
      <c r="T514" s="1"/>
      <c r="U514" s="1"/>
      <c r="V514" s="161"/>
      <c r="W514" s="1"/>
      <c r="X514" s="1"/>
      <c r="Y514" s="1"/>
      <c r="Z514" s="1"/>
      <c r="AA514" s="1"/>
      <c r="AB514" s="1"/>
      <c r="AC514" s="1"/>
      <c r="AD514" s="1"/>
      <c r="AI514" t="str">
        <f t="shared" si="147"/>
        <v>Orono</v>
      </c>
      <c r="AJ514" t="s">
        <v>865</v>
      </c>
      <c r="AK514" s="182">
        <v>2</v>
      </c>
      <c r="AN514" s="97">
        <v>23</v>
      </c>
      <c r="AO514" s="99">
        <v>19</v>
      </c>
      <c r="AP514" s="99">
        <v>245</v>
      </c>
      <c r="AQ514" s="106">
        <v>55565</v>
      </c>
      <c r="AR514" s="106">
        <f t="shared" si="152"/>
        <v>23019</v>
      </c>
      <c r="AS514" t="s">
        <v>1711</v>
      </c>
      <c r="AT514" s="109">
        <f t="shared" si="153"/>
        <v>2355565</v>
      </c>
      <c r="AW514">
        <v>19.78</v>
      </c>
      <c r="AX514">
        <v>1.57</v>
      </c>
      <c r="AY514">
        <v>18.21</v>
      </c>
      <c r="BF514" s="117"/>
      <c r="BI514" s="117"/>
      <c r="BJ514" s="117"/>
      <c r="BV514" s="1"/>
    </row>
    <row r="515" spans="1:74" hidden="1" outlineLevel="1">
      <c r="A515" t="s">
        <v>987</v>
      </c>
      <c r="B515" s="9" t="s">
        <v>958</v>
      </c>
      <c r="C515" s="1">
        <f t="shared" si="154"/>
        <v>0</v>
      </c>
      <c r="D515" s="7" t="e">
        <f t="shared" si="148"/>
        <v>#N/A</v>
      </c>
      <c r="E515" s="7" t="e">
        <f t="shared" si="149"/>
        <v>#N/A</v>
      </c>
      <c r="F515" s="7">
        <f t="shared" si="150"/>
        <v>0</v>
      </c>
      <c r="G515" s="7">
        <f t="shared" si="160"/>
        <v>0</v>
      </c>
      <c r="H515" s="49" t="e">
        <f t="shared" si="151"/>
        <v>#NUM!</v>
      </c>
      <c r="I515" s="177" t="e">
        <f t="shared" si="155"/>
        <v>#NUM!</v>
      </c>
      <c r="J515" s="8"/>
      <c r="K515" s="2" t="str">
        <f t="shared" si="156"/>
        <v>-</v>
      </c>
      <c r="L515" s="2" t="str">
        <f t="shared" si="157"/>
        <v>-</v>
      </c>
      <c r="M515" s="2" t="str">
        <f t="shared" si="158"/>
        <v>-</v>
      </c>
      <c r="N515" s="2"/>
      <c r="O515" s="2" t="str">
        <f t="shared" si="159"/>
        <v>-</v>
      </c>
      <c r="P515" s="1"/>
      <c r="Q515" s="1"/>
      <c r="R515" s="1"/>
      <c r="S515" s="1"/>
      <c r="T515" s="1"/>
      <c r="U515" s="1"/>
      <c r="V515" s="161"/>
      <c r="W515" s="1"/>
      <c r="X515" s="1"/>
      <c r="Y515" s="1"/>
      <c r="Z515" s="1"/>
      <c r="AA515" s="1"/>
      <c r="AB515" s="1"/>
      <c r="AC515" s="1"/>
      <c r="AD515" s="1"/>
      <c r="AI515" t="str">
        <f t="shared" si="147"/>
        <v>Orrington</v>
      </c>
      <c r="AJ515" t="s">
        <v>865</v>
      </c>
      <c r="AK515" s="182">
        <v>2</v>
      </c>
      <c r="AN515" s="97">
        <v>23</v>
      </c>
      <c r="AO515" s="99">
        <v>19</v>
      </c>
      <c r="AP515" s="99">
        <v>250</v>
      </c>
      <c r="AQ515" s="106">
        <v>55680</v>
      </c>
      <c r="AR515" s="106">
        <f t="shared" si="152"/>
        <v>23019</v>
      </c>
      <c r="AS515" t="s">
        <v>1711</v>
      </c>
      <c r="AT515" s="109">
        <f t="shared" si="153"/>
        <v>2355680</v>
      </c>
      <c r="AW515">
        <v>27.49</v>
      </c>
      <c r="AX515">
        <v>2.1</v>
      </c>
      <c r="AY515">
        <v>25.39</v>
      </c>
      <c r="BF515" s="117"/>
      <c r="BI515" s="117"/>
      <c r="BJ515" s="117"/>
      <c r="BV515" s="1"/>
    </row>
    <row r="516" spans="1:74" hidden="1" outlineLevel="1">
      <c r="A516" t="s">
        <v>3183</v>
      </c>
      <c r="B516" s="9" t="s">
        <v>958</v>
      </c>
      <c r="C516" s="1">
        <f t="shared" si="154"/>
        <v>0</v>
      </c>
      <c r="D516" s="7" t="e">
        <f t="shared" si="148"/>
        <v>#N/A</v>
      </c>
      <c r="E516" s="7" t="e">
        <f t="shared" si="149"/>
        <v>#N/A</v>
      </c>
      <c r="F516" s="7">
        <f t="shared" si="150"/>
        <v>0</v>
      </c>
      <c r="G516" s="7">
        <f t="shared" si="160"/>
        <v>0</v>
      </c>
      <c r="H516" s="49" t="e">
        <f t="shared" si="151"/>
        <v>#NUM!</v>
      </c>
      <c r="I516" s="177" t="e">
        <f t="shared" si="155"/>
        <v>#NUM!</v>
      </c>
      <c r="J516" s="8"/>
      <c r="K516" s="2" t="str">
        <f t="shared" si="156"/>
        <v>-</v>
      </c>
      <c r="L516" s="2" t="str">
        <f t="shared" si="157"/>
        <v>-</v>
      </c>
      <c r="M516" s="2" t="str">
        <f t="shared" si="158"/>
        <v>-</v>
      </c>
      <c r="N516" s="2"/>
      <c r="O516" s="2" t="str">
        <f t="shared" si="159"/>
        <v>-</v>
      </c>
      <c r="P516" s="1"/>
      <c r="Q516" s="1"/>
      <c r="R516" s="1"/>
      <c r="S516" s="1"/>
      <c r="T516" s="1"/>
      <c r="U516" s="1"/>
      <c r="V516" s="161"/>
      <c r="W516" s="1"/>
      <c r="X516" s="1"/>
      <c r="Y516" s="1"/>
      <c r="Z516" s="1"/>
      <c r="AA516" s="1"/>
      <c r="AB516" s="1"/>
      <c r="AC516" s="1"/>
      <c r="AD516" s="1"/>
      <c r="AI516" t="str">
        <f t="shared" si="147"/>
        <v>Osborn</v>
      </c>
      <c r="AJ516" t="s">
        <v>688</v>
      </c>
      <c r="AK516" s="182">
        <v>2</v>
      </c>
      <c r="AN516" s="97">
        <v>23</v>
      </c>
      <c r="AO516" s="99">
        <v>9</v>
      </c>
      <c r="AP516" s="99">
        <v>110</v>
      </c>
      <c r="AQ516" s="106">
        <v>55855</v>
      </c>
      <c r="AR516" s="106">
        <f t="shared" si="152"/>
        <v>23009</v>
      </c>
      <c r="AS516" t="s">
        <v>1711</v>
      </c>
      <c r="AT516" s="109">
        <f t="shared" si="153"/>
        <v>2355855</v>
      </c>
      <c r="AW516">
        <v>38.4</v>
      </c>
      <c r="AX516">
        <v>2.84</v>
      </c>
      <c r="AY516">
        <v>35.56</v>
      </c>
      <c r="BF516" s="117"/>
      <c r="BI516" s="117"/>
      <c r="BJ516" s="117"/>
      <c r="BV516" s="1"/>
    </row>
    <row r="517" spans="1:74" hidden="1" outlineLevel="1">
      <c r="A517" t="s">
        <v>1100</v>
      </c>
      <c r="B517" s="9" t="s">
        <v>958</v>
      </c>
      <c r="C517" s="1">
        <f t="shared" si="154"/>
        <v>0</v>
      </c>
      <c r="D517" s="7" t="e">
        <f t="shared" si="148"/>
        <v>#N/A</v>
      </c>
      <c r="E517" s="7" t="e">
        <f t="shared" si="149"/>
        <v>#N/A</v>
      </c>
      <c r="F517" s="7">
        <f t="shared" si="150"/>
        <v>0</v>
      </c>
      <c r="G517" s="7">
        <f t="shared" si="160"/>
        <v>0</v>
      </c>
      <c r="H517" s="49" t="e">
        <f t="shared" si="151"/>
        <v>#NUM!</v>
      </c>
      <c r="I517" s="177" t="e">
        <f t="shared" si="155"/>
        <v>#NUM!</v>
      </c>
      <c r="J517" s="8"/>
      <c r="K517" s="2" t="str">
        <f t="shared" si="156"/>
        <v>-</v>
      </c>
      <c r="L517" s="2" t="str">
        <f t="shared" si="157"/>
        <v>-</v>
      </c>
      <c r="M517" s="2" t="str">
        <f t="shared" si="158"/>
        <v>-</v>
      </c>
      <c r="N517" s="2"/>
      <c r="O517" s="2" t="str">
        <f t="shared" si="159"/>
        <v>-</v>
      </c>
      <c r="P517" s="1"/>
      <c r="Q517" s="1"/>
      <c r="R517" s="1"/>
      <c r="S517" s="1"/>
      <c r="T517" s="1"/>
      <c r="U517" s="1"/>
      <c r="V517" s="161"/>
      <c r="W517" s="1"/>
      <c r="X517" s="1"/>
      <c r="Y517" s="1"/>
      <c r="Z517" s="1"/>
      <c r="AA517" s="1"/>
      <c r="AB517" s="1"/>
      <c r="AC517" s="1"/>
      <c r="AD517" s="1"/>
      <c r="AI517" t="str">
        <f t="shared" si="147"/>
        <v>Otis</v>
      </c>
      <c r="AJ517" t="s">
        <v>688</v>
      </c>
      <c r="AK517" s="182">
        <v>2</v>
      </c>
      <c r="AN517" s="97">
        <v>23</v>
      </c>
      <c r="AO517" s="99">
        <v>9</v>
      </c>
      <c r="AP517" s="99">
        <v>115</v>
      </c>
      <c r="AQ517" s="106">
        <v>55890</v>
      </c>
      <c r="AR517" s="106">
        <f t="shared" si="152"/>
        <v>23009</v>
      </c>
      <c r="AS517" t="s">
        <v>1711</v>
      </c>
      <c r="AT517" s="109">
        <f t="shared" si="153"/>
        <v>2355890</v>
      </c>
      <c r="AW517">
        <v>28.78</v>
      </c>
      <c r="AX517">
        <v>3.84</v>
      </c>
      <c r="AY517">
        <v>24.93</v>
      </c>
      <c r="BF517" s="117"/>
      <c r="BI517" s="117"/>
      <c r="BJ517" s="117"/>
      <c r="BV517" s="1"/>
    </row>
    <row r="518" spans="1:74" hidden="1" outlineLevel="1">
      <c r="A518" t="s">
        <v>2292</v>
      </c>
      <c r="B518" s="9" t="s">
        <v>958</v>
      </c>
      <c r="C518" s="1">
        <f t="shared" si="154"/>
        <v>0</v>
      </c>
      <c r="D518" s="7" t="e">
        <f t="shared" si="148"/>
        <v>#N/A</v>
      </c>
      <c r="E518" s="7" t="e">
        <f t="shared" si="149"/>
        <v>#N/A</v>
      </c>
      <c r="F518" s="7">
        <f t="shared" si="150"/>
        <v>0</v>
      </c>
      <c r="G518" s="7">
        <f t="shared" si="160"/>
        <v>0</v>
      </c>
      <c r="H518" s="49" t="e">
        <f t="shared" si="151"/>
        <v>#NUM!</v>
      </c>
      <c r="I518" s="177" t="e">
        <f t="shared" si="155"/>
        <v>#NUM!</v>
      </c>
      <c r="J518" s="8"/>
      <c r="K518" s="2" t="str">
        <f t="shared" si="156"/>
        <v>-</v>
      </c>
      <c r="L518" s="2" t="str">
        <f t="shared" si="157"/>
        <v>-</v>
      </c>
      <c r="M518" s="2" t="str">
        <f t="shared" si="158"/>
        <v>-</v>
      </c>
      <c r="N518" s="2"/>
      <c r="O518" s="2" t="str">
        <f t="shared" si="159"/>
        <v>-</v>
      </c>
      <c r="P518" s="1"/>
      <c r="Q518" s="1"/>
      <c r="R518" s="1"/>
      <c r="S518" s="1"/>
      <c r="T518" s="1"/>
      <c r="U518" s="1"/>
      <c r="V518" s="161"/>
      <c r="W518" s="1"/>
      <c r="X518" s="1"/>
      <c r="Y518" s="1"/>
      <c r="Z518" s="1"/>
      <c r="AA518" s="1"/>
      <c r="AB518" s="1"/>
      <c r="AC518" s="1"/>
      <c r="AD518" s="1"/>
      <c r="AI518" t="str">
        <f t="shared" si="147"/>
        <v>Otisfield</v>
      </c>
      <c r="AJ518" t="s">
        <v>3078</v>
      </c>
      <c r="AK518" s="182">
        <v>2</v>
      </c>
      <c r="AN518" s="97">
        <v>23</v>
      </c>
      <c r="AO518" s="99">
        <v>17</v>
      </c>
      <c r="AP518" s="99">
        <v>108</v>
      </c>
      <c r="AQ518" s="106">
        <v>55960</v>
      </c>
      <c r="AR518" s="106">
        <f t="shared" si="152"/>
        <v>23017</v>
      </c>
      <c r="AS518" t="s">
        <v>1711</v>
      </c>
      <c r="AT518" s="109">
        <f t="shared" si="153"/>
        <v>2355960</v>
      </c>
      <c r="AW518">
        <v>44.29</v>
      </c>
      <c r="AX518">
        <v>4.33</v>
      </c>
      <c r="AY518">
        <v>39.96</v>
      </c>
      <c r="BF518" s="117"/>
      <c r="BI518" s="117"/>
      <c r="BJ518" s="117"/>
      <c r="BV518" s="1"/>
    </row>
    <row r="519" spans="1:74" hidden="1" outlineLevel="1">
      <c r="A519" t="s">
        <v>2752</v>
      </c>
      <c r="B519" s="9" t="s">
        <v>958</v>
      </c>
      <c r="C519" s="1">
        <f t="shared" si="154"/>
        <v>0</v>
      </c>
      <c r="D519" s="7" t="e">
        <f t="shared" si="148"/>
        <v>#N/A</v>
      </c>
      <c r="E519" s="7" t="e">
        <f t="shared" si="149"/>
        <v>#N/A</v>
      </c>
      <c r="F519" s="7">
        <f t="shared" si="150"/>
        <v>0</v>
      </c>
      <c r="G519" s="7">
        <f t="shared" si="160"/>
        <v>0</v>
      </c>
      <c r="H519" s="49" t="e">
        <f t="shared" si="151"/>
        <v>#NUM!</v>
      </c>
      <c r="I519" s="177" t="e">
        <f t="shared" si="155"/>
        <v>#NUM!</v>
      </c>
      <c r="J519" s="8"/>
      <c r="K519" s="2" t="str">
        <f t="shared" si="156"/>
        <v>-</v>
      </c>
      <c r="L519" s="2" t="str">
        <f t="shared" si="157"/>
        <v>-</v>
      </c>
      <c r="M519" s="2" t="str">
        <f t="shared" si="158"/>
        <v>-</v>
      </c>
      <c r="N519" s="2"/>
      <c r="O519" s="2" t="str">
        <f t="shared" si="159"/>
        <v>-</v>
      </c>
      <c r="P519" s="1"/>
      <c r="Q519" s="1"/>
      <c r="R519" s="1"/>
      <c r="S519" s="1"/>
      <c r="T519" s="1"/>
      <c r="U519" s="1"/>
      <c r="V519" s="161"/>
      <c r="W519" s="1"/>
      <c r="X519" s="1"/>
      <c r="Y519" s="1"/>
      <c r="Z519" s="1"/>
      <c r="AA519" s="1"/>
      <c r="AB519" s="1"/>
      <c r="AC519" s="1"/>
      <c r="AD519" s="1"/>
      <c r="AI519" t="str">
        <f t="shared" si="147"/>
        <v>Owls Head</v>
      </c>
      <c r="AJ519" t="s">
        <v>786</v>
      </c>
      <c r="AK519" s="182">
        <v>1</v>
      </c>
      <c r="AN519" s="97">
        <v>23</v>
      </c>
      <c r="AO519" s="99">
        <v>13</v>
      </c>
      <c r="AP519" s="99">
        <v>45</v>
      </c>
      <c r="AQ519" s="106">
        <v>56135</v>
      </c>
      <c r="AR519" s="106">
        <f t="shared" si="152"/>
        <v>23013</v>
      </c>
      <c r="AS519" t="s">
        <v>1711</v>
      </c>
      <c r="AT519" s="109">
        <f t="shared" si="153"/>
        <v>2356135</v>
      </c>
      <c r="AW519">
        <v>19.600000000000001</v>
      </c>
      <c r="AX519">
        <v>10.71</v>
      </c>
      <c r="AY519">
        <v>8.89</v>
      </c>
      <c r="BF519" s="117"/>
      <c r="BI519" s="117"/>
      <c r="BJ519" s="117"/>
      <c r="BV519" s="1"/>
    </row>
    <row r="520" spans="1:74" hidden="1" outlineLevel="1">
      <c r="A520" t="s">
        <v>1270</v>
      </c>
      <c r="B520" s="9" t="s">
        <v>958</v>
      </c>
      <c r="C520" s="1">
        <f t="shared" si="154"/>
        <v>0</v>
      </c>
      <c r="D520" s="7" t="e">
        <f t="shared" si="148"/>
        <v>#N/A</v>
      </c>
      <c r="E520" s="7" t="e">
        <f t="shared" si="149"/>
        <v>#N/A</v>
      </c>
      <c r="F520" s="7">
        <f t="shared" si="150"/>
        <v>0</v>
      </c>
      <c r="G520" s="7">
        <f t="shared" si="160"/>
        <v>0</v>
      </c>
      <c r="H520" s="49" t="e">
        <f t="shared" si="151"/>
        <v>#NUM!</v>
      </c>
      <c r="I520" s="177" t="e">
        <f t="shared" si="155"/>
        <v>#NUM!</v>
      </c>
      <c r="J520" s="8"/>
      <c r="K520" s="2" t="str">
        <f t="shared" si="156"/>
        <v>-</v>
      </c>
      <c r="L520" s="2" t="str">
        <f t="shared" si="157"/>
        <v>-</v>
      </c>
      <c r="M520" s="2" t="str">
        <f t="shared" si="158"/>
        <v>-</v>
      </c>
      <c r="N520" s="2"/>
      <c r="O520" s="2" t="str">
        <f t="shared" si="159"/>
        <v>-</v>
      </c>
      <c r="P520" s="1"/>
      <c r="Q520" s="1"/>
      <c r="R520" s="1"/>
      <c r="S520" s="1"/>
      <c r="T520" s="1"/>
      <c r="U520" s="1"/>
      <c r="V520" s="161"/>
      <c r="W520" s="1"/>
      <c r="X520" s="1"/>
      <c r="Y520" s="1"/>
      <c r="Z520" s="1"/>
      <c r="AA520" s="1"/>
      <c r="AB520" s="1"/>
      <c r="AC520" s="1"/>
      <c r="AD520" s="1"/>
      <c r="AI520" t="str">
        <f t="shared" si="147"/>
        <v>Oxbow</v>
      </c>
      <c r="AJ520" t="s">
        <v>2860</v>
      </c>
      <c r="AK520" s="182">
        <v>2</v>
      </c>
      <c r="AN520" s="97">
        <v>23</v>
      </c>
      <c r="AO520" s="99">
        <v>3</v>
      </c>
      <c r="AP520" s="99">
        <v>250</v>
      </c>
      <c r="AQ520" s="106">
        <v>56205</v>
      </c>
      <c r="AR520" s="106">
        <f t="shared" si="152"/>
        <v>23003</v>
      </c>
      <c r="AS520" t="s">
        <v>1082</v>
      </c>
      <c r="AT520" s="109">
        <f t="shared" si="153"/>
        <v>2356205</v>
      </c>
      <c r="AW520">
        <v>38.24</v>
      </c>
      <c r="AX520">
        <v>0.47</v>
      </c>
      <c r="AY520">
        <v>37.770000000000003</v>
      </c>
      <c r="BF520" s="117"/>
      <c r="BI520" s="117"/>
      <c r="BJ520" s="117"/>
      <c r="BV520" s="1"/>
    </row>
    <row r="521" spans="1:74" hidden="1" outlineLevel="1">
      <c r="A521" t="s">
        <v>3078</v>
      </c>
      <c r="B521" s="9" t="s">
        <v>958</v>
      </c>
      <c r="C521" s="1">
        <f t="shared" si="154"/>
        <v>0</v>
      </c>
      <c r="D521" s="7" t="e">
        <f t="shared" si="148"/>
        <v>#N/A</v>
      </c>
      <c r="E521" s="7" t="e">
        <f t="shared" si="149"/>
        <v>#N/A</v>
      </c>
      <c r="F521" s="7">
        <f t="shared" si="150"/>
        <v>0</v>
      </c>
      <c r="G521" s="7">
        <f t="shared" si="160"/>
        <v>0</v>
      </c>
      <c r="H521" s="49" t="e">
        <f t="shared" si="151"/>
        <v>#NUM!</v>
      </c>
      <c r="I521" s="177" t="e">
        <f t="shared" si="155"/>
        <v>#NUM!</v>
      </c>
      <c r="J521" s="8"/>
      <c r="K521" s="2" t="str">
        <f t="shared" si="156"/>
        <v>-</v>
      </c>
      <c r="L521" s="2" t="str">
        <f t="shared" si="157"/>
        <v>-</v>
      </c>
      <c r="M521" s="2" t="str">
        <f t="shared" si="158"/>
        <v>-</v>
      </c>
      <c r="N521" s="2"/>
      <c r="O521" s="2" t="str">
        <f t="shared" si="159"/>
        <v>-</v>
      </c>
      <c r="P521" s="1"/>
      <c r="Q521" s="1"/>
      <c r="R521" s="1"/>
      <c r="S521" s="1"/>
      <c r="T521" s="1"/>
      <c r="U521" s="1"/>
      <c r="V521" s="161"/>
      <c r="W521" s="1"/>
      <c r="X521" s="1"/>
      <c r="Y521" s="1"/>
      <c r="Z521" s="1"/>
      <c r="AA521" s="1"/>
      <c r="AB521" s="1"/>
      <c r="AC521" s="1"/>
      <c r="AD521" s="1"/>
      <c r="AI521" t="str">
        <f t="shared" ref="AI521:AI584" si="161">A521</f>
        <v>Oxford</v>
      </c>
      <c r="AJ521" t="s">
        <v>3078</v>
      </c>
      <c r="AK521" s="182">
        <v>2</v>
      </c>
      <c r="AN521" s="97">
        <v>23</v>
      </c>
      <c r="AO521" s="99">
        <v>17</v>
      </c>
      <c r="AP521" s="99">
        <v>110</v>
      </c>
      <c r="AQ521" s="106">
        <v>56310</v>
      </c>
      <c r="AR521" s="106">
        <f t="shared" si="152"/>
        <v>23017</v>
      </c>
      <c r="AS521" t="s">
        <v>1711</v>
      </c>
      <c r="AT521" s="109">
        <f t="shared" si="153"/>
        <v>2356310</v>
      </c>
      <c r="AW521">
        <v>41.85</v>
      </c>
      <c r="AX521">
        <v>3.14</v>
      </c>
      <c r="AY521">
        <v>38.71</v>
      </c>
      <c r="BF521" s="117"/>
      <c r="BI521" s="117"/>
      <c r="BJ521" s="117"/>
      <c r="BV521" s="1"/>
    </row>
    <row r="522" spans="1:74" hidden="1" outlineLevel="1">
      <c r="A522" t="s">
        <v>183</v>
      </c>
      <c r="B522" s="9" t="s">
        <v>958</v>
      </c>
      <c r="C522" s="1">
        <f t="shared" si="154"/>
        <v>0</v>
      </c>
      <c r="D522" s="7" t="e">
        <f t="shared" si="148"/>
        <v>#N/A</v>
      </c>
      <c r="E522" s="7" t="e">
        <f t="shared" si="149"/>
        <v>#N/A</v>
      </c>
      <c r="F522" s="7">
        <f t="shared" si="150"/>
        <v>0</v>
      </c>
      <c r="G522" s="7">
        <f t="shared" si="160"/>
        <v>0</v>
      </c>
      <c r="H522" s="49" t="e">
        <f t="shared" si="151"/>
        <v>#NUM!</v>
      </c>
      <c r="I522" s="177" t="e">
        <f t="shared" si="155"/>
        <v>#NUM!</v>
      </c>
      <c r="J522" s="8"/>
      <c r="K522" s="2" t="str">
        <f t="shared" si="156"/>
        <v>-</v>
      </c>
      <c r="L522" s="2" t="str">
        <f t="shared" si="157"/>
        <v>-</v>
      </c>
      <c r="M522" s="2" t="str">
        <f t="shared" si="158"/>
        <v>-</v>
      </c>
      <c r="N522" s="2"/>
      <c r="O522" s="2" t="str">
        <f t="shared" si="159"/>
        <v>-</v>
      </c>
      <c r="P522" s="1"/>
      <c r="Q522" s="1"/>
      <c r="R522" s="1"/>
      <c r="S522" s="1"/>
      <c r="T522" s="1"/>
      <c r="U522" s="1"/>
      <c r="V522" s="161"/>
      <c r="W522" s="1"/>
      <c r="X522" s="1"/>
      <c r="Y522" s="1"/>
      <c r="Z522" s="1"/>
      <c r="AA522" s="1"/>
      <c r="AB522" s="1"/>
      <c r="AC522" s="1"/>
      <c r="AD522" s="1"/>
      <c r="AI522" t="str">
        <f t="shared" si="161"/>
        <v>Palermo</v>
      </c>
      <c r="AJ522" t="s">
        <v>2259</v>
      </c>
      <c r="AK522" s="182">
        <v>2</v>
      </c>
      <c r="AN522" s="97">
        <v>23</v>
      </c>
      <c r="AO522" s="99">
        <v>27</v>
      </c>
      <c r="AP522" s="99">
        <v>80</v>
      </c>
      <c r="AQ522" s="106">
        <v>56450</v>
      </c>
      <c r="AR522" s="106">
        <f t="shared" si="152"/>
        <v>23027</v>
      </c>
      <c r="AS522" t="s">
        <v>1711</v>
      </c>
      <c r="AT522" s="109">
        <f t="shared" si="153"/>
        <v>2356450</v>
      </c>
      <c r="AW522">
        <v>43.52</v>
      </c>
      <c r="AX522">
        <v>2.97</v>
      </c>
      <c r="AY522">
        <v>40.549999999999997</v>
      </c>
      <c r="BF522" s="117"/>
      <c r="BI522" s="117"/>
      <c r="BJ522" s="117"/>
      <c r="BV522" s="1"/>
    </row>
    <row r="523" spans="1:74" hidden="1" outlineLevel="1">
      <c r="A523" t="s">
        <v>3061</v>
      </c>
      <c r="B523" s="9" t="s">
        <v>958</v>
      </c>
      <c r="C523" s="1">
        <f t="shared" si="154"/>
        <v>0</v>
      </c>
      <c r="D523" s="7" t="e">
        <f t="shared" si="148"/>
        <v>#N/A</v>
      </c>
      <c r="E523" s="7" t="e">
        <f t="shared" si="149"/>
        <v>#N/A</v>
      </c>
      <c r="F523" s="7">
        <f t="shared" si="150"/>
        <v>0</v>
      </c>
      <c r="G523" s="7">
        <f t="shared" si="160"/>
        <v>0</v>
      </c>
      <c r="H523" s="49" t="e">
        <f t="shared" si="151"/>
        <v>#NUM!</v>
      </c>
      <c r="I523" s="177" t="e">
        <f t="shared" si="155"/>
        <v>#NUM!</v>
      </c>
      <c r="J523" s="8"/>
      <c r="K523" s="2" t="str">
        <f t="shared" si="156"/>
        <v>-</v>
      </c>
      <c r="L523" s="2" t="str">
        <f t="shared" si="157"/>
        <v>-</v>
      </c>
      <c r="M523" s="2" t="str">
        <f t="shared" si="158"/>
        <v>-</v>
      </c>
      <c r="N523" s="2"/>
      <c r="O523" s="2" t="str">
        <f t="shared" si="159"/>
        <v>-</v>
      </c>
      <c r="P523" s="1"/>
      <c r="Q523" s="1"/>
      <c r="R523" s="1"/>
      <c r="S523" s="1"/>
      <c r="T523" s="1"/>
      <c r="U523" s="1"/>
      <c r="V523" s="161"/>
      <c r="W523" s="1"/>
      <c r="X523" s="1"/>
      <c r="Y523" s="1"/>
      <c r="Z523" s="1"/>
      <c r="AA523" s="1"/>
      <c r="AB523" s="1"/>
      <c r="AC523" s="1"/>
      <c r="AD523" s="1"/>
      <c r="AI523" t="str">
        <f t="shared" si="161"/>
        <v>Palmyra</v>
      </c>
      <c r="AJ523" t="s">
        <v>411</v>
      </c>
      <c r="AK523" s="182">
        <v>2</v>
      </c>
      <c r="AN523" s="97">
        <v>23</v>
      </c>
      <c r="AO523" s="99">
        <v>25</v>
      </c>
      <c r="AP523" s="99">
        <v>115</v>
      </c>
      <c r="AQ523" s="106">
        <v>56520</v>
      </c>
      <c r="AR523" s="106">
        <f t="shared" si="152"/>
        <v>23025</v>
      </c>
      <c r="AS523" t="s">
        <v>1711</v>
      </c>
      <c r="AT523" s="109">
        <f t="shared" si="153"/>
        <v>2356520</v>
      </c>
      <c r="AW523">
        <v>41.46</v>
      </c>
      <c r="AX523">
        <v>1.27</v>
      </c>
      <c r="AY523">
        <v>40.200000000000003</v>
      </c>
      <c r="BF523" s="117"/>
      <c r="BI523" s="117"/>
      <c r="BJ523" s="117"/>
      <c r="BV523" s="1"/>
    </row>
    <row r="524" spans="1:74" hidden="1" outlineLevel="1">
      <c r="A524" t="s">
        <v>1589</v>
      </c>
      <c r="B524" s="9" t="s">
        <v>958</v>
      </c>
      <c r="C524" s="1">
        <f t="shared" si="154"/>
        <v>0</v>
      </c>
      <c r="D524" s="7" t="e">
        <f t="shared" si="148"/>
        <v>#N/A</v>
      </c>
      <c r="E524" s="7" t="e">
        <f t="shared" si="149"/>
        <v>#N/A</v>
      </c>
      <c r="F524" s="7">
        <f t="shared" si="150"/>
        <v>0</v>
      </c>
      <c r="G524" s="7">
        <f t="shared" si="160"/>
        <v>0</v>
      </c>
      <c r="H524" s="49" t="e">
        <f t="shared" si="151"/>
        <v>#NUM!</v>
      </c>
      <c r="I524" s="177" t="e">
        <f t="shared" si="155"/>
        <v>#NUM!</v>
      </c>
      <c r="J524" s="8"/>
      <c r="K524" s="2" t="str">
        <f t="shared" si="156"/>
        <v>-</v>
      </c>
      <c r="L524" s="2" t="str">
        <f t="shared" si="157"/>
        <v>-</v>
      </c>
      <c r="M524" s="2" t="str">
        <f t="shared" si="158"/>
        <v>-</v>
      </c>
      <c r="N524" s="2"/>
      <c r="O524" s="2" t="str">
        <f t="shared" si="159"/>
        <v>-</v>
      </c>
      <c r="P524" s="1"/>
      <c r="Q524" s="1"/>
      <c r="R524" s="1"/>
      <c r="S524" s="1"/>
      <c r="T524" s="1"/>
      <c r="U524" s="1"/>
      <c r="V524" s="161"/>
      <c r="W524" s="1"/>
      <c r="X524" s="1"/>
      <c r="Y524" s="1"/>
      <c r="Z524" s="1"/>
      <c r="AA524" s="1"/>
      <c r="AB524" s="1"/>
      <c r="AC524" s="1"/>
      <c r="AD524" s="1"/>
      <c r="AI524" t="str">
        <f t="shared" si="161"/>
        <v>Paris</v>
      </c>
      <c r="AJ524" t="s">
        <v>3078</v>
      </c>
      <c r="AK524" s="182">
        <v>2</v>
      </c>
      <c r="AN524" s="97">
        <v>23</v>
      </c>
      <c r="AO524" s="99">
        <v>17</v>
      </c>
      <c r="AP524" s="99">
        <v>115</v>
      </c>
      <c r="AQ524" s="106">
        <v>56625</v>
      </c>
      <c r="AR524" s="106">
        <f t="shared" si="152"/>
        <v>23017</v>
      </c>
      <c r="AS524" t="s">
        <v>1711</v>
      </c>
      <c r="AT524" s="109">
        <f t="shared" si="153"/>
        <v>2356625</v>
      </c>
      <c r="AW524">
        <v>40.97</v>
      </c>
      <c r="AX524">
        <v>0.2</v>
      </c>
      <c r="AY524">
        <v>40.76</v>
      </c>
      <c r="BF524" s="117"/>
      <c r="BI524" s="117"/>
      <c r="BJ524" s="117"/>
      <c r="BV524" s="1"/>
    </row>
    <row r="525" spans="1:74" hidden="1" outlineLevel="1">
      <c r="A525" t="s">
        <v>583</v>
      </c>
      <c r="B525" s="9" t="s">
        <v>958</v>
      </c>
      <c r="C525" s="1">
        <f t="shared" si="154"/>
        <v>0</v>
      </c>
      <c r="D525" s="7" t="e">
        <f t="shared" si="148"/>
        <v>#N/A</v>
      </c>
      <c r="E525" s="7" t="e">
        <f t="shared" si="149"/>
        <v>#N/A</v>
      </c>
      <c r="F525" s="7">
        <f t="shared" si="150"/>
        <v>0</v>
      </c>
      <c r="G525" s="7">
        <f t="shared" si="160"/>
        <v>0</v>
      </c>
      <c r="H525" s="49" t="e">
        <f t="shared" si="151"/>
        <v>#NUM!</v>
      </c>
      <c r="I525" s="177" t="e">
        <f t="shared" si="155"/>
        <v>#NUM!</v>
      </c>
      <c r="J525" s="8"/>
      <c r="K525" s="2" t="str">
        <f t="shared" si="156"/>
        <v>-</v>
      </c>
      <c r="L525" s="2" t="str">
        <f t="shared" si="157"/>
        <v>-</v>
      </c>
      <c r="M525" s="2" t="str">
        <f t="shared" si="158"/>
        <v>-</v>
      </c>
      <c r="N525" s="2"/>
      <c r="O525" s="2" t="str">
        <f t="shared" si="159"/>
        <v>-</v>
      </c>
      <c r="P525" s="1"/>
      <c r="Q525" s="1"/>
      <c r="R525" s="1"/>
      <c r="S525" s="1"/>
      <c r="T525" s="1"/>
      <c r="U525" s="1"/>
      <c r="V525" s="161"/>
      <c r="W525" s="1"/>
      <c r="X525" s="1"/>
      <c r="Y525" s="1"/>
      <c r="Z525" s="1"/>
      <c r="AA525" s="1"/>
      <c r="AB525" s="1"/>
      <c r="AC525" s="1"/>
      <c r="AD525" s="1"/>
      <c r="AI525" t="str">
        <f t="shared" si="161"/>
        <v>Parkman</v>
      </c>
      <c r="AJ525" t="s">
        <v>125</v>
      </c>
      <c r="AK525" s="182">
        <v>2</v>
      </c>
      <c r="AN525" s="97">
        <v>23</v>
      </c>
      <c r="AO525" s="99">
        <v>21</v>
      </c>
      <c r="AP525" s="99">
        <v>75</v>
      </c>
      <c r="AQ525" s="106">
        <v>56765</v>
      </c>
      <c r="AR525" s="106">
        <f t="shared" si="152"/>
        <v>23021</v>
      </c>
      <c r="AS525" t="s">
        <v>1711</v>
      </c>
      <c r="AT525" s="109">
        <f t="shared" si="153"/>
        <v>2356765</v>
      </c>
      <c r="AW525">
        <v>46.24</v>
      </c>
      <c r="AX525">
        <v>0.71</v>
      </c>
      <c r="AY525">
        <v>45.52</v>
      </c>
      <c r="BF525" s="117"/>
      <c r="BI525" s="117"/>
      <c r="BJ525" s="117"/>
      <c r="BV525" s="1"/>
    </row>
    <row r="526" spans="1:74" hidden="1" outlineLevel="1">
      <c r="A526" t="s">
        <v>864</v>
      </c>
      <c r="B526" s="9" t="s">
        <v>958</v>
      </c>
      <c r="C526" s="1">
        <f t="shared" si="154"/>
        <v>0</v>
      </c>
      <c r="D526" s="7" t="e">
        <f t="shared" si="148"/>
        <v>#N/A</v>
      </c>
      <c r="E526" s="7" t="e">
        <f t="shared" si="149"/>
        <v>#N/A</v>
      </c>
      <c r="F526" s="7">
        <f t="shared" si="150"/>
        <v>0</v>
      </c>
      <c r="G526" s="7">
        <f t="shared" si="160"/>
        <v>0</v>
      </c>
      <c r="H526" s="49" t="e">
        <f t="shared" si="151"/>
        <v>#NUM!</v>
      </c>
      <c r="I526" s="177" t="e">
        <f t="shared" si="155"/>
        <v>#NUM!</v>
      </c>
      <c r="J526" s="8"/>
      <c r="K526" s="2" t="str">
        <f t="shared" si="156"/>
        <v>-</v>
      </c>
      <c r="L526" s="2" t="str">
        <f t="shared" si="157"/>
        <v>-</v>
      </c>
      <c r="M526" s="2" t="str">
        <f t="shared" si="158"/>
        <v>-</v>
      </c>
      <c r="N526" s="2"/>
      <c r="O526" s="2" t="str">
        <f t="shared" si="159"/>
        <v>-</v>
      </c>
      <c r="P526" s="1"/>
      <c r="Q526" s="1"/>
      <c r="R526" s="1"/>
      <c r="S526" s="1"/>
      <c r="T526" s="1"/>
      <c r="U526" s="1"/>
      <c r="V526" s="161"/>
      <c r="W526" s="1"/>
      <c r="X526" s="1"/>
      <c r="Y526" s="1"/>
      <c r="Z526" s="1"/>
      <c r="AA526" s="1"/>
      <c r="AB526" s="1"/>
      <c r="AC526" s="1"/>
      <c r="AD526" s="1"/>
      <c r="AI526" t="str">
        <f t="shared" si="161"/>
        <v>Parsonsfield</v>
      </c>
      <c r="AJ526" t="s">
        <v>937</v>
      </c>
      <c r="AK526" s="182">
        <v>1</v>
      </c>
      <c r="AN526" s="97">
        <v>23</v>
      </c>
      <c r="AO526" s="99">
        <v>31</v>
      </c>
      <c r="AP526" s="99">
        <v>105</v>
      </c>
      <c r="AQ526" s="106">
        <v>56870</v>
      </c>
      <c r="AR526" s="106">
        <f t="shared" si="152"/>
        <v>23031</v>
      </c>
      <c r="AS526" t="s">
        <v>1711</v>
      </c>
      <c r="AT526" s="109">
        <f t="shared" si="153"/>
        <v>2356870</v>
      </c>
      <c r="AW526">
        <v>60.02</v>
      </c>
      <c r="AX526">
        <v>1.07</v>
      </c>
      <c r="AY526">
        <v>58.96</v>
      </c>
      <c r="BF526" s="117"/>
      <c r="BI526" s="117"/>
      <c r="BJ526" s="117"/>
      <c r="BV526" s="1"/>
    </row>
    <row r="527" spans="1:74" hidden="1" outlineLevel="1">
      <c r="A527" t="s">
        <v>2044</v>
      </c>
      <c r="B527" s="9" t="s">
        <v>958</v>
      </c>
      <c r="C527" s="1">
        <f t="shared" si="154"/>
        <v>0</v>
      </c>
      <c r="D527" s="7" t="e">
        <f t="shared" si="148"/>
        <v>#N/A</v>
      </c>
      <c r="E527" s="7" t="e">
        <f t="shared" si="149"/>
        <v>#N/A</v>
      </c>
      <c r="F527" s="7">
        <f t="shared" si="150"/>
        <v>0</v>
      </c>
      <c r="G527" s="7">
        <f t="shared" si="160"/>
        <v>0</v>
      </c>
      <c r="H527" s="49" t="e">
        <f t="shared" si="151"/>
        <v>#NUM!</v>
      </c>
      <c r="I527" s="177" t="e">
        <f t="shared" si="155"/>
        <v>#NUM!</v>
      </c>
      <c r="J527" s="8"/>
      <c r="K527" s="2" t="str">
        <f t="shared" si="156"/>
        <v>-</v>
      </c>
      <c r="L527" s="2" t="str">
        <f t="shared" si="157"/>
        <v>-</v>
      </c>
      <c r="M527" s="2" t="str">
        <f t="shared" si="158"/>
        <v>-</v>
      </c>
      <c r="N527" s="2"/>
      <c r="O527" s="2" t="str">
        <f t="shared" si="159"/>
        <v>-</v>
      </c>
      <c r="P527" s="1"/>
      <c r="Q527" s="1"/>
      <c r="R527" s="1"/>
      <c r="S527" s="1"/>
      <c r="T527" s="1"/>
      <c r="U527" s="1"/>
      <c r="V527" s="161"/>
      <c r="W527" s="1"/>
      <c r="X527" s="1"/>
      <c r="Y527" s="1"/>
      <c r="Z527" s="1"/>
      <c r="AA527" s="1"/>
      <c r="AB527" s="1"/>
      <c r="AC527" s="1"/>
      <c r="AD527" s="1"/>
      <c r="AI527" t="str">
        <f t="shared" si="161"/>
        <v>Passadumkeag</v>
      </c>
      <c r="AJ527" t="s">
        <v>865</v>
      </c>
      <c r="AK527" s="182">
        <v>2</v>
      </c>
      <c r="AN527" s="97">
        <v>23</v>
      </c>
      <c r="AO527" s="99">
        <v>19</v>
      </c>
      <c r="AP527" s="99">
        <v>255</v>
      </c>
      <c r="AQ527" s="106">
        <v>57045</v>
      </c>
      <c r="AR527" s="106">
        <f t="shared" si="152"/>
        <v>23019</v>
      </c>
      <c r="AS527" t="s">
        <v>1711</v>
      </c>
      <c r="AT527" s="109">
        <f t="shared" si="153"/>
        <v>2357045</v>
      </c>
      <c r="AW527">
        <v>23.11</v>
      </c>
      <c r="AX527">
        <v>0.19</v>
      </c>
      <c r="AY527">
        <v>22.92</v>
      </c>
      <c r="BF527" s="117"/>
      <c r="BI527" s="117"/>
      <c r="BJ527" s="117"/>
      <c r="BV527" s="1"/>
    </row>
    <row r="528" spans="1:74" hidden="1" outlineLevel="1">
      <c r="A528" t="s">
        <v>1302</v>
      </c>
      <c r="B528" s="9" t="s">
        <v>958</v>
      </c>
      <c r="C528" s="1">
        <f t="shared" si="154"/>
        <v>0</v>
      </c>
      <c r="D528" s="7" t="e">
        <f t="shared" si="148"/>
        <v>#N/A</v>
      </c>
      <c r="E528" s="7" t="e">
        <f t="shared" si="149"/>
        <v>#N/A</v>
      </c>
      <c r="F528" s="7">
        <f t="shared" si="150"/>
        <v>0</v>
      </c>
      <c r="G528" s="7">
        <f t="shared" si="160"/>
        <v>0</v>
      </c>
      <c r="H528" s="49" t="e">
        <f t="shared" si="151"/>
        <v>#NUM!</v>
      </c>
      <c r="I528" s="177" t="e">
        <f t="shared" si="155"/>
        <v>#NUM!</v>
      </c>
      <c r="J528" s="8"/>
      <c r="K528" s="2" t="str">
        <f t="shared" si="156"/>
        <v>-</v>
      </c>
      <c r="L528" s="2" t="str">
        <f t="shared" si="157"/>
        <v>-</v>
      </c>
      <c r="M528" s="2" t="str">
        <f t="shared" si="158"/>
        <v>-</v>
      </c>
      <c r="N528" s="2"/>
      <c r="O528" s="2" t="str">
        <f t="shared" si="159"/>
        <v>-</v>
      </c>
      <c r="P528" s="1"/>
      <c r="Q528" s="1"/>
      <c r="R528" s="1"/>
      <c r="S528" s="1"/>
      <c r="T528" s="1"/>
      <c r="U528" s="1"/>
      <c r="V528" s="161"/>
      <c r="W528" s="1"/>
      <c r="X528" s="1"/>
      <c r="Y528" s="1"/>
      <c r="Z528" s="1"/>
      <c r="AA528" s="1"/>
      <c r="AB528" s="1"/>
      <c r="AC528" s="1"/>
      <c r="AD528" s="1"/>
      <c r="AI528" t="str">
        <f t="shared" si="161"/>
        <v>Patten</v>
      </c>
      <c r="AJ528" t="s">
        <v>865</v>
      </c>
      <c r="AK528" s="182">
        <v>2</v>
      </c>
      <c r="AN528" s="97">
        <v>23</v>
      </c>
      <c r="AO528" s="99">
        <v>19</v>
      </c>
      <c r="AP528" s="99">
        <v>260</v>
      </c>
      <c r="AQ528" s="106">
        <v>57150</v>
      </c>
      <c r="AR528" s="106">
        <f t="shared" si="152"/>
        <v>23019</v>
      </c>
      <c r="AS528" t="s">
        <v>1711</v>
      </c>
      <c r="AT528" s="109">
        <f t="shared" si="153"/>
        <v>2357150</v>
      </c>
      <c r="AW528">
        <v>38.5</v>
      </c>
      <c r="AX528">
        <v>0.06</v>
      </c>
      <c r="AY528">
        <v>38.43</v>
      </c>
      <c r="BF528" s="117"/>
      <c r="BI528" s="117"/>
      <c r="BJ528" s="117"/>
      <c r="BV528" s="1"/>
    </row>
    <row r="529" spans="1:74" hidden="1" outlineLevel="1">
      <c r="A529" t="s">
        <v>2516</v>
      </c>
      <c r="B529" s="9" t="s">
        <v>958</v>
      </c>
      <c r="C529" s="1">
        <f t="shared" si="154"/>
        <v>0</v>
      </c>
      <c r="D529" s="7" t="e">
        <f t="shared" si="148"/>
        <v>#N/A</v>
      </c>
      <c r="E529" s="7" t="e">
        <f t="shared" si="149"/>
        <v>#N/A</v>
      </c>
      <c r="F529" s="7">
        <f t="shared" si="150"/>
        <v>0</v>
      </c>
      <c r="G529" s="7">
        <f t="shared" si="160"/>
        <v>0</v>
      </c>
      <c r="H529" s="49" t="e">
        <f t="shared" si="151"/>
        <v>#NUM!</v>
      </c>
      <c r="I529" s="177" t="e">
        <f t="shared" si="155"/>
        <v>#NUM!</v>
      </c>
      <c r="J529" s="8"/>
      <c r="K529" s="2" t="str">
        <f t="shared" si="156"/>
        <v>-</v>
      </c>
      <c r="L529" s="2" t="str">
        <f t="shared" si="157"/>
        <v>-</v>
      </c>
      <c r="M529" s="2" t="str">
        <f t="shared" si="158"/>
        <v>-</v>
      </c>
      <c r="N529" s="2"/>
      <c r="O529" s="2" t="str">
        <f t="shared" si="159"/>
        <v>-</v>
      </c>
      <c r="P529" s="1"/>
      <c r="Q529" s="1"/>
      <c r="R529" s="1"/>
      <c r="S529" s="1"/>
      <c r="T529" s="1"/>
      <c r="U529" s="1"/>
      <c r="V529" s="161"/>
      <c r="W529" s="1"/>
      <c r="X529" s="1"/>
      <c r="Y529" s="1"/>
      <c r="Z529" s="1"/>
      <c r="AA529" s="1"/>
      <c r="AB529" s="1"/>
      <c r="AC529" s="1"/>
      <c r="AD529" s="1"/>
      <c r="AI529" t="str">
        <f t="shared" si="161"/>
        <v>Pembroke</v>
      </c>
      <c r="AJ529" t="s">
        <v>637</v>
      </c>
      <c r="AK529" s="182">
        <v>2</v>
      </c>
      <c r="AN529" s="97">
        <v>23</v>
      </c>
      <c r="AO529" s="99">
        <v>29</v>
      </c>
      <c r="AP529" s="99">
        <v>160</v>
      </c>
      <c r="AQ529" s="106">
        <v>57780</v>
      </c>
      <c r="AR529" s="106">
        <f t="shared" si="152"/>
        <v>23029</v>
      </c>
      <c r="AS529" t="s">
        <v>1711</v>
      </c>
      <c r="AT529" s="109">
        <f t="shared" si="153"/>
        <v>2357780</v>
      </c>
      <c r="AW529">
        <v>35.229999999999997</v>
      </c>
      <c r="AX529">
        <v>7.81</v>
      </c>
      <c r="AY529">
        <v>27.42</v>
      </c>
      <c r="BF529" s="117"/>
      <c r="BI529" s="117"/>
      <c r="BJ529" s="117"/>
      <c r="BV529" s="1"/>
    </row>
    <row r="530" spans="1:74" hidden="1" outlineLevel="1">
      <c r="A530" t="s">
        <v>865</v>
      </c>
      <c r="B530" s="9" t="s">
        <v>958</v>
      </c>
      <c r="C530" s="1">
        <f t="shared" si="154"/>
        <v>0</v>
      </c>
      <c r="D530" s="7" t="e">
        <f t="shared" si="148"/>
        <v>#N/A</v>
      </c>
      <c r="E530" s="7" t="e">
        <f t="shared" si="149"/>
        <v>#N/A</v>
      </c>
      <c r="F530" s="7">
        <f t="shared" si="150"/>
        <v>0</v>
      </c>
      <c r="G530" s="7">
        <f t="shared" si="160"/>
        <v>0</v>
      </c>
      <c r="H530" s="49" t="e">
        <f t="shared" si="151"/>
        <v>#NUM!</v>
      </c>
      <c r="I530" s="177" t="e">
        <f t="shared" si="155"/>
        <v>#NUM!</v>
      </c>
      <c r="J530" s="8"/>
      <c r="K530" s="2" t="str">
        <f t="shared" si="156"/>
        <v>-</v>
      </c>
      <c r="L530" s="2" t="str">
        <f t="shared" si="157"/>
        <v>-</v>
      </c>
      <c r="M530" s="2" t="str">
        <f t="shared" si="158"/>
        <v>-</v>
      </c>
      <c r="N530" s="2"/>
      <c r="O530" s="2" t="str">
        <f t="shared" si="159"/>
        <v>-</v>
      </c>
      <c r="P530" s="1"/>
      <c r="Q530" s="1"/>
      <c r="R530" s="1"/>
      <c r="S530" s="1"/>
      <c r="T530" s="1"/>
      <c r="U530" s="1"/>
      <c r="V530" s="161"/>
      <c r="W530" s="1"/>
      <c r="X530" s="1"/>
      <c r="Y530" s="1"/>
      <c r="Z530" s="1"/>
      <c r="AA530" s="1"/>
      <c r="AB530" s="1"/>
      <c r="AC530" s="1"/>
      <c r="AD530" s="1"/>
      <c r="AI530" t="str">
        <f t="shared" si="161"/>
        <v>Penobscot</v>
      </c>
      <c r="AJ530" t="s">
        <v>688</v>
      </c>
      <c r="AK530" s="182">
        <v>2</v>
      </c>
      <c r="AN530" s="97">
        <v>23</v>
      </c>
      <c r="AO530" s="99">
        <v>9</v>
      </c>
      <c r="AP530" s="99">
        <v>120</v>
      </c>
      <c r="AQ530" s="106">
        <v>57920</v>
      </c>
      <c r="AR530" s="106">
        <f t="shared" si="152"/>
        <v>23009</v>
      </c>
      <c r="AS530" t="s">
        <v>1711</v>
      </c>
      <c r="AT530" s="109">
        <f t="shared" si="153"/>
        <v>2357920</v>
      </c>
      <c r="AW530">
        <v>46.74</v>
      </c>
      <c r="AX530">
        <v>6.89</v>
      </c>
      <c r="AY530">
        <v>39.840000000000003</v>
      </c>
      <c r="BF530" s="117"/>
      <c r="BI530" s="117"/>
      <c r="BJ530" s="117"/>
      <c r="BV530" s="1"/>
    </row>
    <row r="531" spans="1:74" hidden="1" outlineLevel="1">
      <c r="A531" s="34" t="s">
        <v>315</v>
      </c>
      <c r="B531" s="9" t="s">
        <v>958</v>
      </c>
      <c r="C531" s="1">
        <f t="shared" si="154"/>
        <v>0</v>
      </c>
      <c r="D531" s="7" t="e">
        <f t="shared" si="148"/>
        <v>#N/A</v>
      </c>
      <c r="E531" s="7" t="e">
        <f t="shared" si="149"/>
        <v>#N/A</v>
      </c>
      <c r="F531" s="7">
        <f t="shared" si="150"/>
        <v>0</v>
      </c>
      <c r="G531" s="7">
        <f t="shared" si="160"/>
        <v>0</v>
      </c>
      <c r="H531" s="49" t="e">
        <f t="shared" si="151"/>
        <v>#NUM!</v>
      </c>
      <c r="I531" s="177" t="e">
        <f t="shared" si="155"/>
        <v>#NUM!</v>
      </c>
      <c r="J531" s="8"/>
      <c r="K531" s="2" t="str">
        <f t="shared" si="156"/>
        <v>-</v>
      </c>
      <c r="L531" s="2" t="str">
        <f t="shared" si="157"/>
        <v>-</v>
      </c>
      <c r="M531" s="2" t="str">
        <f t="shared" si="158"/>
        <v>-</v>
      </c>
      <c r="N531" s="2"/>
      <c r="O531" s="2" t="str">
        <f t="shared" si="159"/>
        <v>-</v>
      </c>
      <c r="P531" s="1"/>
      <c r="Q531" s="1"/>
      <c r="R531" s="1"/>
      <c r="S531" s="1"/>
      <c r="T531" s="1"/>
      <c r="U531" s="1"/>
      <c r="V531" s="161"/>
      <c r="W531" s="1"/>
      <c r="X531" s="1"/>
      <c r="Y531" s="1"/>
      <c r="Z531" s="1"/>
      <c r="AA531" s="1"/>
      <c r="AB531" s="1"/>
      <c r="AC531" s="1"/>
      <c r="AD531" s="1"/>
      <c r="AI531" t="str">
        <f t="shared" si="161"/>
        <v>Penobscot Nation</v>
      </c>
      <c r="AJ531" t="s">
        <v>865</v>
      </c>
      <c r="AK531" s="182">
        <v>2</v>
      </c>
      <c r="AN531" s="97">
        <v>23</v>
      </c>
      <c r="AO531" s="99">
        <v>19</v>
      </c>
      <c r="AQ531" s="106">
        <v>34400</v>
      </c>
      <c r="AR531" s="106">
        <f t="shared" si="152"/>
        <v>23019</v>
      </c>
      <c r="AS531" t="s">
        <v>2547</v>
      </c>
      <c r="AT531" s="109">
        <f t="shared" si="153"/>
        <v>2334400</v>
      </c>
      <c r="BF531" s="117"/>
      <c r="BI531" s="117"/>
      <c r="BJ531" s="117"/>
      <c r="BV531" s="1"/>
    </row>
    <row r="532" spans="1:74" hidden="1" outlineLevel="1">
      <c r="A532" t="s">
        <v>1069</v>
      </c>
      <c r="B532" s="9" t="s">
        <v>958</v>
      </c>
      <c r="C532" s="1">
        <f t="shared" si="154"/>
        <v>0</v>
      </c>
      <c r="D532" s="7" t="e">
        <f t="shared" si="148"/>
        <v>#N/A</v>
      </c>
      <c r="E532" s="7" t="e">
        <f t="shared" si="149"/>
        <v>#N/A</v>
      </c>
      <c r="F532" s="7">
        <f t="shared" si="150"/>
        <v>0</v>
      </c>
      <c r="G532" s="7">
        <f t="shared" si="160"/>
        <v>0</v>
      </c>
      <c r="H532" s="49" t="e">
        <f t="shared" si="151"/>
        <v>#NUM!</v>
      </c>
      <c r="I532" s="177" t="e">
        <f t="shared" si="155"/>
        <v>#NUM!</v>
      </c>
      <c r="J532" s="8"/>
      <c r="K532" s="2" t="str">
        <f t="shared" si="156"/>
        <v>-</v>
      </c>
      <c r="L532" s="2" t="str">
        <f t="shared" si="157"/>
        <v>-</v>
      </c>
      <c r="M532" s="2" t="str">
        <f t="shared" si="158"/>
        <v>-</v>
      </c>
      <c r="N532" s="2"/>
      <c r="O532" s="2" t="str">
        <f t="shared" si="159"/>
        <v>-</v>
      </c>
      <c r="P532" s="1"/>
      <c r="Q532" s="1"/>
      <c r="R532" s="1"/>
      <c r="S532" s="1"/>
      <c r="T532" s="1"/>
      <c r="U532" s="1"/>
      <c r="V532" s="161"/>
      <c r="W532" s="1"/>
      <c r="X532" s="1"/>
      <c r="Y532" s="1"/>
      <c r="Z532" s="1"/>
      <c r="AA532" s="1"/>
      <c r="AB532" s="1"/>
      <c r="AC532" s="1"/>
      <c r="AD532" s="1"/>
      <c r="AI532" t="str">
        <f t="shared" si="161"/>
        <v>Perham</v>
      </c>
      <c r="AJ532" t="s">
        <v>2860</v>
      </c>
      <c r="AK532" s="182">
        <v>2</v>
      </c>
      <c r="AN532" s="97">
        <v>23</v>
      </c>
      <c r="AO532" s="99">
        <v>3</v>
      </c>
      <c r="AP532" s="99">
        <v>255</v>
      </c>
      <c r="AQ532" s="106">
        <v>58060</v>
      </c>
      <c r="AR532" s="106">
        <f t="shared" si="152"/>
        <v>23003</v>
      </c>
      <c r="AS532" t="s">
        <v>1711</v>
      </c>
      <c r="AT532" s="109">
        <f t="shared" si="153"/>
        <v>2358060</v>
      </c>
      <c r="AW532">
        <v>36.65</v>
      </c>
      <c r="AX532">
        <v>0.11</v>
      </c>
      <c r="AY532">
        <v>36.54</v>
      </c>
      <c r="BF532" s="117"/>
      <c r="BI532" s="117"/>
      <c r="BJ532" s="117"/>
      <c r="BV532" s="1"/>
    </row>
    <row r="533" spans="1:74" hidden="1" outlineLevel="1">
      <c r="A533" t="s">
        <v>1018</v>
      </c>
      <c r="B533" s="9" t="s">
        <v>958</v>
      </c>
      <c r="C533" s="1">
        <f t="shared" si="154"/>
        <v>0</v>
      </c>
      <c r="D533" s="7" t="e">
        <f t="shared" si="148"/>
        <v>#N/A</v>
      </c>
      <c r="E533" s="7" t="e">
        <f t="shared" si="149"/>
        <v>#N/A</v>
      </c>
      <c r="F533" s="7">
        <f t="shared" si="150"/>
        <v>0</v>
      </c>
      <c r="G533" s="7">
        <f t="shared" si="160"/>
        <v>0</v>
      </c>
      <c r="H533" s="49" t="e">
        <f t="shared" si="151"/>
        <v>#NUM!</v>
      </c>
      <c r="I533" s="177" t="e">
        <f t="shared" si="155"/>
        <v>#NUM!</v>
      </c>
      <c r="J533" s="8"/>
      <c r="K533" s="2" t="str">
        <f t="shared" si="156"/>
        <v>-</v>
      </c>
      <c r="L533" s="2" t="str">
        <f t="shared" si="157"/>
        <v>-</v>
      </c>
      <c r="M533" s="2" t="str">
        <f t="shared" si="158"/>
        <v>-</v>
      </c>
      <c r="N533" s="2"/>
      <c r="O533" s="2" t="str">
        <f t="shared" si="159"/>
        <v>-</v>
      </c>
      <c r="P533" s="1"/>
      <c r="Q533" s="1"/>
      <c r="R533" s="1"/>
      <c r="S533" s="1"/>
      <c r="T533" s="1"/>
      <c r="U533" s="1"/>
      <c r="V533" s="161"/>
      <c r="W533" s="1"/>
      <c r="X533" s="1"/>
      <c r="Y533" s="1"/>
      <c r="Z533" s="1"/>
      <c r="AA533" s="1"/>
      <c r="AB533" s="1"/>
      <c r="AC533" s="1"/>
      <c r="AD533" s="1"/>
      <c r="AI533" t="str">
        <f>A533</f>
        <v>Perkins</v>
      </c>
      <c r="AJ533" t="s">
        <v>2409</v>
      </c>
      <c r="AK533" s="182">
        <v>2</v>
      </c>
      <c r="AN533" s="97">
        <v>23</v>
      </c>
      <c r="AO533" s="99">
        <v>7</v>
      </c>
      <c r="AQ533" s="106">
        <v>58100</v>
      </c>
      <c r="AR533" s="106">
        <f t="shared" si="152"/>
        <v>23007</v>
      </c>
      <c r="AS533" t="s">
        <v>1891</v>
      </c>
      <c r="AT533" s="109">
        <f t="shared" si="153"/>
        <v>2358100</v>
      </c>
      <c r="AW533">
        <v>3.74</v>
      </c>
      <c r="AX533">
        <v>1.51</v>
      </c>
      <c r="AY533">
        <v>2.23</v>
      </c>
      <c r="BF533" s="117"/>
      <c r="BI533" s="117"/>
      <c r="BJ533" s="117"/>
      <c r="BV533" s="1"/>
    </row>
    <row r="534" spans="1:74" hidden="1" outlineLevel="1">
      <c r="A534" t="s">
        <v>153</v>
      </c>
      <c r="B534" s="9" t="s">
        <v>958</v>
      </c>
      <c r="C534" s="1">
        <f t="shared" si="154"/>
        <v>0</v>
      </c>
      <c r="D534" s="7" t="e">
        <f t="shared" si="148"/>
        <v>#N/A</v>
      </c>
      <c r="E534" s="7" t="e">
        <f t="shared" si="149"/>
        <v>#N/A</v>
      </c>
      <c r="F534" s="7">
        <f t="shared" si="150"/>
        <v>0</v>
      </c>
      <c r="G534" s="7">
        <f t="shared" si="160"/>
        <v>0</v>
      </c>
      <c r="H534" s="49" t="e">
        <f t="shared" si="151"/>
        <v>#NUM!</v>
      </c>
      <c r="I534" s="177" t="e">
        <f t="shared" si="155"/>
        <v>#NUM!</v>
      </c>
      <c r="J534" s="8"/>
      <c r="K534" s="2" t="str">
        <f t="shared" si="156"/>
        <v>-</v>
      </c>
      <c r="L534" s="2" t="str">
        <f t="shared" si="157"/>
        <v>-</v>
      </c>
      <c r="M534" s="2" t="str">
        <f t="shared" si="158"/>
        <v>-</v>
      </c>
      <c r="N534" s="2"/>
      <c r="O534" s="2" t="str">
        <f t="shared" si="159"/>
        <v>-</v>
      </c>
      <c r="P534" s="1"/>
      <c r="Q534" s="1"/>
      <c r="R534" s="1"/>
      <c r="S534" s="1"/>
      <c r="T534" s="1"/>
      <c r="U534" s="1"/>
      <c r="V534" s="161"/>
      <c r="W534" s="1"/>
      <c r="X534" s="1"/>
      <c r="Y534" s="1"/>
      <c r="Z534" s="1"/>
      <c r="AA534" s="1"/>
      <c r="AB534" s="1"/>
      <c r="AC534" s="1"/>
      <c r="AD534" s="1"/>
      <c r="AI534" t="str">
        <f t="shared" si="161"/>
        <v>Perry</v>
      </c>
      <c r="AJ534" t="s">
        <v>637</v>
      </c>
      <c r="AK534" s="182">
        <v>2</v>
      </c>
      <c r="AN534" s="97">
        <v>23</v>
      </c>
      <c r="AO534" s="99">
        <v>29</v>
      </c>
      <c r="AP534" s="99">
        <v>165</v>
      </c>
      <c r="AQ534" s="106">
        <v>58165</v>
      </c>
      <c r="AR534" s="106">
        <f t="shared" si="152"/>
        <v>23029</v>
      </c>
      <c r="AS534" t="s">
        <v>1711</v>
      </c>
      <c r="AT534" s="109">
        <f t="shared" si="153"/>
        <v>2358165</v>
      </c>
      <c r="AW534">
        <v>42.6</v>
      </c>
      <c r="AX534">
        <v>13.14</v>
      </c>
      <c r="AY534">
        <v>29.46</v>
      </c>
      <c r="BF534" s="117"/>
      <c r="BI534" s="117"/>
      <c r="BJ534" s="117"/>
      <c r="BV534" s="1"/>
    </row>
    <row r="535" spans="1:74" hidden="1" outlineLevel="1">
      <c r="A535" t="s">
        <v>2952</v>
      </c>
      <c r="B535" s="9" t="s">
        <v>958</v>
      </c>
      <c r="C535" s="1">
        <f t="shared" si="154"/>
        <v>0</v>
      </c>
      <c r="D535" s="7" t="e">
        <f t="shared" si="148"/>
        <v>#N/A</v>
      </c>
      <c r="E535" s="7" t="e">
        <f t="shared" si="149"/>
        <v>#N/A</v>
      </c>
      <c r="F535" s="7">
        <f t="shared" si="150"/>
        <v>0</v>
      </c>
      <c r="G535" s="7">
        <f t="shared" si="160"/>
        <v>0</v>
      </c>
      <c r="H535" s="49" t="e">
        <f t="shared" si="151"/>
        <v>#NUM!</v>
      </c>
      <c r="I535" s="177" t="e">
        <f t="shared" si="155"/>
        <v>#NUM!</v>
      </c>
      <c r="J535" s="8"/>
      <c r="K535" s="2" t="str">
        <f t="shared" si="156"/>
        <v>-</v>
      </c>
      <c r="L535" s="2" t="str">
        <f t="shared" si="157"/>
        <v>-</v>
      </c>
      <c r="M535" s="2" t="str">
        <f t="shared" si="158"/>
        <v>-</v>
      </c>
      <c r="N535" s="2"/>
      <c r="O535" s="2" t="str">
        <f t="shared" si="159"/>
        <v>-</v>
      </c>
      <c r="P535" s="1"/>
      <c r="Q535" s="1"/>
      <c r="R535" s="1"/>
      <c r="S535" s="1"/>
      <c r="T535" s="1"/>
      <c r="U535" s="1"/>
      <c r="V535" s="161"/>
      <c r="W535" s="1"/>
      <c r="X535" s="1"/>
      <c r="Y535" s="1"/>
      <c r="Z535" s="1"/>
      <c r="AA535" s="1"/>
      <c r="AB535" s="1"/>
      <c r="AC535" s="1"/>
      <c r="AD535" s="1"/>
      <c r="AI535" t="str">
        <f t="shared" si="161"/>
        <v>Peru</v>
      </c>
      <c r="AJ535" t="s">
        <v>3078</v>
      </c>
      <c r="AK535" s="182">
        <v>2</v>
      </c>
      <c r="AN535" s="97">
        <v>23</v>
      </c>
      <c r="AO535" s="99">
        <v>17</v>
      </c>
      <c r="AP535" s="99">
        <v>120</v>
      </c>
      <c r="AQ535" s="106">
        <v>58270</v>
      </c>
      <c r="AR535" s="106">
        <f t="shared" si="152"/>
        <v>23017</v>
      </c>
      <c r="AS535" t="s">
        <v>1711</v>
      </c>
      <c r="AT535" s="109">
        <f t="shared" si="153"/>
        <v>2358270</v>
      </c>
      <c r="AW535">
        <v>47.81</v>
      </c>
      <c r="AX535">
        <v>0.9</v>
      </c>
      <c r="AY535">
        <v>46.91</v>
      </c>
      <c r="BF535" s="117"/>
      <c r="BI535" s="117"/>
      <c r="BJ535" s="117"/>
      <c r="BV535" s="1"/>
    </row>
    <row r="536" spans="1:74" hidden="1" outlineLevel="1">
      <c r="A536" t="s">
        <v>2849</v>
      </c>
      <c r="B536" s="9" t="s">
        <v>958</v>
      </c>
      <c r="C536" s="1">
        <f t="shared" si="154"/>
        <v>0</v>
      </c>
      <c r="D536" s="7" t="e">
        <f t="shared" si="148"/>
        <v>#N/A</v>
      </c>
      <c r="E536" s="7" t="e">
        <f t="shared" si="149"/>
        <v>#N/A</v>
      </c>
      <c r="F536" s="7">
        <f t="shared" si="150"/>
        <v>0</v>
      </c>
      <c r="G536" s="7">
        <f t="shared" si="160"/>
        <v>0</v>
      </c>
      <c r="H536" s="49" t="e">
        <f t="shared" si="151"/>
        <v>#NUM!</v>
      </c>
      <c r="I536" s="177" t="e">
        <f t="shared" si="155"/>
        <v>#NUM!</v>
      </c>
      <c r="J536" s="8"/>
      <c r="K536" s="2" t="str">
        <f t="shared" si="156"/>
        <v>-</v>
      </c>
      <c r="L536" s="2" t="str">
        <f t="shared" si="157"/>
        <v>-</v>
      </c>
      <c r="M536" s="2" t="str">
        <f t="shared" si="158"/>
        <v>-</v>
      </c>
      <c r="N536" s="2"/>
      <c r="O536" s="2" t="str">
        <f t="shared" si="159"/>
        <v>-</v>
      </c>
      <c r="P536" s="1"/>
      <c r="Q536" s="1"/>
      <c r="R536" s="1"/>
      <c r="S536" s="1"/>
      <c r="T536" s="1"/>
      <c r="U536" s="1"/>
      <c r="V536" s="161"/>
      <c r="W536" s="1"/>
      <c r="X536" s="1"/>
      <c r="Y536" s="1"/>
      <c r="Z536" s="1"/>
      <c r="AA536" s="1"/>
      <c r="AB536" s="1"/>
      <c r="AC536" s="1"/>
      <c r="AD536" s="1"/>
      <c r="AI536" t="str">
        <f t="shared" si="161"/>
        <v>Phillips</v>
      </c>
      <c r="AJ536" t="s">
        <v>2409</v>
      </c>
      <c r="AK536" s="182">
        <v>2</v>
      </c>
      <c r="AN536" s="97">
        <v>23</v>
      </c>
      <c r="AO536" s="99">
        <v>7</v>
      </c>
      <c r="AP536" s="99">
        <v>70</v>
      </c>
      <c r="AQ536" s="106">
        <v>58445</v>
      </c>
      <c r="AR536" s="106">
        <f t="shared" si="152"/>
        <v>23007</v>
      </c>
      <c r="AS536" t="s">
        <v>1711</v>
      </c>
      <c r="AT536" s="109">
        <f t="shared" si="153"/>
        <v>2358445</v>
      </c>
      <c r="AW536">
        <v>51.1</v>
      </c>
      <c r="AX536">
        <v>0.18</v>
      </c>
      <c r="AY536">
        <v>50.93</v>
      </c>
      <c r="BF536" s="117"/>
      <c r="BI536" s="117"/>
      <c r="BJ536" s="117"/>
      <c r="BV536" s="1"/>
    </row>
    <row r="537" spans="1:74" hidden="1" outlineLevel="1">
      <c r="A537" t="s">
        <v>168</v>
      </c>
      <c r="B537" s="9" t="s">
        <v>958</v>
      </c>
      <c r="C537" s="1">
        <f t="shared" si="154"/>
        <v>0</v>
      </c>
      <c r="D537" s="7" t="e">
        <f t="shared" si="148"/>
        <v>#N/A</v>
      </c>
      <c r="E537" s="7" t="e">
        <f t="shared" si="149"/>
        <v>#N/A</v>
      </c>
      <c r="F537" s="7">
        <f t="shared" si="150"/>
        <v>0</v>
      </c>
      <c r="G537" s="7">
        <f t="shared" si="160"/>
        <v>0</v>
      </c>
      <c r="H537" s="49" t="e">
        <f t="shared" si="151"/>
        <v>#NUM!</v>
      </c>
      <c r="I537" s="177" t="e">
        <f t="shared" si="155"/>
        <v>#NUM!</v>
      </c>
      <c r="J537" s="8"/>
      <c r="K537" s="2" t="str">
        <f t="shared" si="156"/>
        <v>-</v>
      </c>
      <c r="L537" s="2" t="str">
        <f t="shared" si="157"/>
        <v>-</v>
      </c>
      <c r="M537" s="2" t="str">
        <f t="shared" si="158"/>
        <v>-</v>
      </c>
      <c r="N537" s="2"/>
      <c r="O537" s="2" t="str">
        <f t="shared" si="159"/>
        <v>-</v>
      </c>
      <c r="P537" s="1"/>
      <c r="Q537" s="1"/>
      <c r="R537" s="1"/>
      <c r="S537" s="1"/>
      <c r="T537" s="1"/>
      <c r="U537" s="1"/>
      <c r="V537" s="161"/>
      <c r="W537" s="1"/>
      <c r="X537" s="1"/>
      <c r="Y537" s="1"/>
      <c r="Z537" s="1"/>
      <c r="AA537" s="1"/>
      <c r="AB537" s="1"/>
      <c r="AC537" s="1"/>
      <c r="AD537" s="1"/>
      <c r="AI537" t="str">
        <f t="shared" si="161"/>
        <v>Phippsburg</v>
      </c>
      <c r="AJ537" t="s">
        <v>1338</v>
      </c>
      <c r="AK537" s="182">
        <v>1</v>
      </c>
      <c r="AN537" s="97">
        <v>23</v>
      </c>
      <c r="AO537" s="99">
        <v>23</v>
      </c>
      <c r="AP537" s="99">
        <v>30</v>
      </c>
      <c r="AQ537" s="106">
        <v>58515</v>
      </c>
      <c r="AR537" s="106">
        <f t="shared" si="152"/>
        <v>23023</v>
      </c>
      <c r="AS537" t="s">
        <v>1711</v>
      </c>
      <c r="AT537" s="109">
        <f t="shared" si="153"/>
        <v>2358515</v>
      </c>
      <c r="AW537">
        <v>43.92</v>
      </c>
      <c r="AX537">
        <v>15.06</v>
      </c>
      <c r="AY537">
        <v>28.86</v>
      </c>
      <c r="BF537" s="117"/>
      <c r="BI537" s="117"/>
      <c r="BJ537" s="117"/>
      <c r="BV537" s="1"/>
    </row>
    <row r="538" spans="1:74" hidden="1" outlineLevel="1">
      <c r="A538" t="s">
        <v>2427</v>
      </c>
      <c r="B538" s="9" t="s">
        <v>958</v>
      </c>
      <c r="C538" s="1">
        <f t="shared" si="154"/>
        <v>0</v>
      </c>
      <c r="D538" s="7" t="e">
        <f t="shared" si="148"/>
        <v>#N/A</v>
      </c>
      <c r="E538" s="7" t="e">
        <f t="shared" si="149"/>
        <v>#N/A</v>
      </c>
      <c r="F538" s="7">
        <f t="shared" si="150"/>
        <v>0</v>
      </c>
      <c r="G538" s="7">
        <f t="shared" si="160"/>
        <v>0</v>
      </c>
      <c r="H538" s="49" t="e">
        <f t="shared" si="151"/>
        <v>#NUM!</v>
      </c>
      <c r="I538" s="177" t="e">
        <f t="shared" si="155"/>
        <v>#NUM!</v>
      </c>
      <c r="J538" s="8"/>
      <c r="K538" s="2" t="str">
        <f t="shared" si="156"/>
        <v>-</v>
      </c>
      <c r="L538" s="2" t="str">
        <f t="shared" si="157"/>
        <v>-</v>
      </c>
      <c r="M538" s="2" t="str">
        <f t="shared" si="158"/>
        <v>-</v>
      </c>
      <c r="N538" s="2"/>
      <c r="O538" s="2" t="str">
        <f t="shared" si="159"/>
        <v>-</v>
      </c>
      <c r="P538" s="1"/>
      <c r="Q538" s="1"/>
      <c r="R538" s="1"/>
      <c r="S538" s="1"/>
      <c r="T538" s="1"/>
      <c r="U538" s="1"/>
      <c r="V538" s="161"/>
      <c r="W538" s="1"/>
      <c r="X538" s="1"/>
      <c r="Y538" s="1"/>
      <c r="Z538" s="1"/>
      <c r="AA538" s="1"/>
      <c r="AB538" s="1"/>
      <c r="AC538" s="1"/>
      <c r="AD538" s="1"/>
      <c r="AI538" t="str">
        <f t="shared" si="161"/>
        <v>Pittsfield</v>
      </c>
      <c r="AJ538" t="s">
        <v>411</v>
      </c>
      <c r="AK538" s="182">
        <v>2</v>
      </c>
      <c r="AN538" s="97">
        <v>23</v>
      </c>
      <c r="AO538" s="99">
        <v>25</v>
      </c>
      <c r="AP538" s="99">
        <v>120</v>
      </c>
      <c r="AQ538" s="106">
        <v>59005</v>
      </c>
      <c r="AR538" s="106">
        <f t="shared" si="152"/>
        <v>23025</v>
      </c>
      <c r="AS538" t="s">
        <v>1711</v>
      </c>
      <c r="AT538" s="109">
        <f t="shared" si="153"/>
        <v>2359005</v>
      </c>
      <c r="AW538">
        <v>48.71</v>
      </c>
      <c r="AX538">
        <v>0.55000000000000004</v>
      </c>
      <c r="AY538">
        <v>48.16</v>
      </c>
      <c r="BF538" s="117"/>
      <c r="BI538" s="117"/>
      <c r="BJ538" s="117"/>
      <c r="BV538" s="1"/>
    </row>
    <row r="539" spans="1:74" hidden="1" outlineLevel="1">
      <c r="A539" t="s">
        <v>514</v>
      </c>
      <c r="B539" s="9" t="s">
        <v>958</v>
      </c>
      <c r="C539" s="1">
        <f t="shared" si="154"/>
        <v>0</v>
      </c>
      <c r="D539" s="7" t="e">
        <f t="shared" si="148"/>
        <v>#N/A</v>
      </c>
      <c r="E539" s="7" t="e">
        <f t="shared" si="149"/>
        <v>#N/A</v>
      </c>
      <c r="F539" s="7">
        <f t="shared" si="150"/>
        <v>0</v>
      </c>
      <c r="G539" s="7">
        <f t="shared" si="160"/>
        <v>0</v>
      </c>
      <c r="H539" s="49" t="e">
        <f t="shared" si="151"/>
        <v>#NUM!</v>
      </c>
      <c r="I539" s="177" t="e">
        <f t="shared" si="155"/>
        <v>#NUM!</v>
      </c>
      <c r="J539" s="8"/>
      <c r="K539" s="2" t="str">
        <f t="shared" si="156"/>
        <v>-</v>
      </c>
      <c r="L539" s="2" t="str">
        <f t="shared" si="157"/>
        <v>-</v>
      </c>
      <c r="M539" s="2" t="str">
        <f t="shared" si="158"/>
        <v>-</v>
      </c>
      <c r="N539" s="2"/>
      <c r="O539" s="2" t="str">
        <f t="shared" si="159"/>
        <v>-</v>
      </c>
      <c r="P539" s="1"/>
      <c r="Q539" s="1"/>
      <c r="R539" s="1"/>
      <c r="S539" s="1"/>
      <c r="T539" s="1"/>
      <c r="U539" s="1"/>
      <c r="V539" s="161"/>
      <c r="W539" s="1"/>
      <c r="X539" s="1"/>
      <c r="Y539" s="1"/>
      <c r="Z539" s="1"/>
      <c r="AA539" s="1"/>
      <c r="AB539" s="1"/>
      <c r="AC539" s="1"/>
      <c r="AD539" s="1"/>
      <c r="AI539" t="str">
        <f t="shared" si="161"/>
        <v>Pittston</v>
      </c>
      <c r="AJ539" t="s">
        <v>2581</v>
      </c>
      <c r="AK539" s="182">
        <v>1</v>
      </c>
      <c r="AN539" s="97">
        <v>23</v>
      </c>
      <c r="AO539" s="99">
        <v>11</v>
      </c>
      <c r="AP539" s="99">
        <v>85</v>
      </c>
      <c r="AQ539" s="106">
        <v>59110</v>
      </c>
      <c r="AR539" s="106">
        <f t="shared" si="152"/>
        <v>23011</v>
      </c>
      <c r="AS539" t="s">
        <v>1711</v>
      </c>
      <c r="AT539" s="109">
        <f t="shared" si="153"/>
        <v>2359110</v>
      </c>
      <c r="AW539">
        <v>33.409999999999997</v>
      </c>
      <c r="AX539">
        <v>1.25</v>
      </c>
      <c r="AY539">
        <v>32.159999999999997</v>
      </c>
      <c r="BF539" s="117"/>
      <c r="BI539" s="117"/>
      <c r="BJ539" s="117"/>
      <c r="BV539" s="1"/>
    </row>
    <row r="540" spans="1:74" hidden="1" outlineLevel="1">
      <c r="A540" t="s">
        <v>2038</v>
      </c>
      <c r="B540" s="9" t="s">
        <v>958</v>
      </c>
      <c r="C540" s="1">
        <f t="shared" si="154"/>
        <v>0</v>
      </c>
      <c r="D540" s="7" t="e">
        <f t="shared" si="148"/>
        <v>#N/A</v>
      </c>
      <c r="E540" s="7" t="e">
        <f t="shared" si="149"/>
        <v>#N/A</v>
      </c>
      <c r="F540" s="7">
        <f t="shared" si="150"/>
        <v>0</v>
      </c>
      <c r="G540" s="7">
        <f t="shared" si="160"/>
        <v>0</v>
      </c>
      <c r="H540" s="49" t="e">
        <f t="shared" si="151"/>
        <v>#NUM!</v>
      </c>
      <c r="I540" s="177" t="e">
        <f t="shared" si="155"/>
        <v>#NUM!</v>
      </c>
      <c r="J540" s="8"/>
      <c r="K540" s="2" t="str">
        <f t="shared" si="156"/>
        <v>-</v>
      </c>
      <c r="L540" s="2" t="str">
        <f t="shared" si="157"/>
        <v>-</v>
      </c>
      <c r="M540" s="2" t="str">
        <f t="shared" si="158"/>
        <v>-</v>
      </c>
      <c r="N540" s="2"/>
      <c r="O540" s="2" t="str">
        <f t="shared" si="159"/>
        <v>-</v>
      </c>
      <c r="P540" s="1"/>
      <c r="Q540" s="1"/>
      <c r="R540" s="1"/>
      <c r="S540" s="1"/>
      <c r="T540" s="1"/>
      <c r="U540" s="1"/>
      <c r="V540" s="161"/>
      <c r="W540" s="1"/>
      <c r="X540" s="1"/>
      <c r="Y540" s="1"/>
      <c r="Z540" s="1"/>
      <c r="AA540" s="1"/>
      <c r="AB540" s="1"/>
      <c r="AC540" s="1"/>
      <c r="AD540" s="1"/>
      <c r="AI540" t="str">
        <f t="shared" si="161"/>
        <v>Pleasant Point</v>
      </c>
      <c r="AJ540" t="s">
        <v>637</v>
      </c>
      <c r="AK540" s="182">
        <v>2</v>
      </c>
      <c r="AN540" s="97">
        <v>23</v>
      </c>
      <c r="AO540" s="99">
        <v>29</v>
      </c>
      <c r="AQ540" s="106">
        <v>59600</v>
      </c>
      <c r="AR540" s="106">
        <f t="shared" si="152"/>
        <v>23029</v>
      </c>
      <c r="AS540" t="s">
        <v>2547</v>
      </c>
      <c r="AT540" s="109">
        <f t="shared" si="153"/>
        <v>2359600</v>
      </c>
      <c r="BF540" s="117"/>
      <c r="BI540" s="117"/>
      <c r="BJ540" s="117"/>
      <c r="BV540" s="1"/>
    </row>
    <row r="541" spans="1:74" hidden="1" outlineLevel="1">
      <c r="A541" t="s">
        <v>1271</v>
      </c>
      <c r="B541" s="9" t="s">
        <v>958</v>
      </c>
      <c r="C541" s="1">
        <f t="shared" si="154"/>
        <v>0</v>
      </c>
      <c r="D541" s="7" t="e">
        <f t="shared" si="148"/>
        <v>#N/A</v>
      </c>
      <c r="E541" s="7" t="e">
        <f t="shared" si="149"/>
        <v>#N/A</v>
      </c>
      <c r="F541" s="7">
        <f t="shared" si="150"/>
        <v>0</v>
      </c>
      <c r="G541" s="7">
        <f t="shared" si="160"/>
        <v>0</v>
      </c>
      <c r="H541" s="49" t="e">
        <f t="shared" si="151"/>
        <v>#NUM!</v>
      </c>
      <c r="I541" s="177" t="e">
        <f t="shared" si="155"/>
        <v>#NUM!</v>
      </c>
      <c r="J541" s="8"/>
      <c r="K541" s="2" t="str">
        <f t="shared" si="156"/>
        <v>-</v>
      </c>
      <c r="L541" s="2" t="str">
        <f t="shared" si="157"/>
        <v>-</v>
      </c>
      <c r="M541" s="2" t="str">
        <f t="shared" si="158"/>
        <v>-</v>
      </c>
      <c r="N541" s="2"/>
      <c r="O541" s="2" t="str">
        <f t="shared" si="159"/>
        <v>-</v>
      </c>
      <c r="P541" s="1"/>
      <c r="Q541" s="1"/>
      <c r="R541" s="1"/>
      <c r="S541" s="1"/>
      <c r="T541" s="1"/>
      <c r="U541" s="1"/>
      <c r="V541" s="161"/>
      <c r="W541" s="1"/>
      <c r="X541" s="1"/>
      <c r="Y541" s="1"/>
      <c r="Z541" s="1"/>
      <c r="AA541" s="1"/>
      <c r="AB541" s="1"/>
      <c r="AC541" s="1"/>
      <c r="AD541" s="1"/>
      <c r="AI541" t="str">
        <f t="shared" si="161"/>
        <v>Pleasant Ridge</v>
      </c>
      <c r="AJ541" t="s">
        <v>411</v>
      </c>
      <c r="AK541" s="182">
        <v>2</v>
      </c>
      <c r="AN541" s="97">
        <v>23</v>
      </c>
      <c r="AO541" s="99">
        <v>25</v>
      </c>
      <c r="AP541" s="99">
        <v>125</v>
      </c>
      <c r="AQ541" s="106">
        <v>59705</v>
      </c>
      <c r="AR541" s="106">
        <f t="shared" si="152"/>
        <v>23025</v>
      </c>
      <c r="AS541" t="s">
        <v>1082</v>
      </c>
      <c r="AT541" s="109">
        <f t="shared" si="153"/>
        <v>2359705</v>
      </c>
      <c r="AW541">
        <v>24.1</v>
      </c>
      <c r="AX541">
        <v>2.0499999999999998</v>
      </c>
      <c r="AY541">
        <v>22.05</v>
      </c>
      <c r="BF541" s="117"/>
      <c r="BI541" s="117"/>
      <c r="BJ541" s="117"/>
      <c r="BV541" s="1"/>
    </row>
    <row r="542" spans="1:74" hidden="1" outlineLevel="1">
      <c r="A542" t="s">
        <v>1787</v>
      </c>
      <c r="B542" s="9" t="s">
        <v>958</v>
      </c>
      <c r="C542" s="1">
        <f t="shared" si="154"/>
        <v>0</v>
      </c>
      <c r="D542" s="7" t="e">
        <f t="shared" si="148"/>
        <v>#N/A</v>
      </c>
      <c r="E542" s="7" t="e">
        <f t="shared" si="149"/>
        <v>#N/A</v>
      </c>
      <c r="F542" s="7">
        <f t="shared" si="150"/>
        <v>0</v>
      </c>
      <c r="G542" s="7">
        <f t="shared" si="160"/>
        <v>0</v>
      </c>
      <c r="H542" s="49" t="e">
        <f t="shared" si="151"/>
        <v>#NUM!</v>
      </c>
      <c r="I542" s="177" t="e">
        <f t="shared" si="155"/>
        <v>#NUM!</v>
      </c>
      <c r="J542" s="8"/>
      <c r="K542" s="2" t="str">
        <f t="shared" si="156"/>
        <v>-</v>
      </c>
      <c r="L542" s="2" t="str">
        <f t="shared" si="157"/>
        <v>-</v>
      </c>
      <c r="M542" s="2" t="str">
        <f t="shared" si="158"/>
        <v>-</v>
      </c>
      <c r="N542" s="2"/>
      <c r="O542" s="2" t="str">
        <f t="shared" si="159"/>
        <v>-</v>
      </c>
      <c r="P542" s="1"/>
      <c r="Q542" s="1"/>
      <c r="R542" s="1"/>
      <c r="S542" s="1"/>
      <c r="T542" s="1"/>
      <c r="U542" s="1"/>
      <c r="V542" s="161"/>
      <c r="W542" s="1"/>
      <c r="X542" s="1"/>
      <c r="Y542" s="1"/>
      <c r="Z542" s="1"/>
      <c r="AA542" s="1"/>
      <c r="AB542" s="1"/>
      <c r="AC542" s="1"/>
      <c r="AD542" s="1"/>
      <c r="AI542" t="str">
        <f t="shared" si="161"/>
        <v>Plymouth</v>
      </c>
      <c r="AJ542" t="s">
        <v>865</v>
      </c>
      <c r="AK542" s="182">
        <v>2</v>
      </c>
      <c r="AN542" s="97">
        <v>23</v>
      </c>
      <c r="AO542" s="99">
        <v>19</v>
      </c>
      <c r="AP542" s="99">
        <v>265</v>
      </c>
      <c r="AQ542" s="106">
        <v>59950</v>
      </c>
      <c r="AR542" s="106">
        <f t="shared" si="152"/>
        <v>23019</v>
      </c>
      <c r="AS542" t="s">
        <v>1711</v>
      </c>
      <c r="AT542" s="109">
        <f t="shared" si="153"/>
        <v>2359950</v>
      </c>
      <c r="AW542">
        <v>31.26</v>
      </c>
      <c r="AX542">
        <v>1.32</v>
      </c>
      <c r="AY542">
        <v>29.94</v>
      </c>
      <c r="BF542" s="117"/>
      <c r="BI542" s="117"/>
      <c r="BJ542" s="117"/>
      <c r="BV542" s="1"/>
    </row>
    <row r="543" spans="1:74" hidden="1" outlineLevel="1">
      <c r="A543" t="s">
        <v>515</v>
      </c>
      <c r="B543" s="9" t="s">
        <v>958</v>
      </c>
      <c r="C543" s="1">
        <f t="shared" si="154"/>
        <v>0</v>
      </c>
      <c r="D543" s="7" t="e">
        <f t="shared" si="148"/>
        <v>#N/A</v>
      </c>
      <c r="E543" s="7" t="e">
        <f t="shared" si="149"/>
        <v>#N/A</v>
      </c>
      <c r="F543" s="7">
        <f t="shared" si="150"/>
        <v>0</v>
      </c>
      <c r="G543" s="7">
        <f t="shared" si="160"/>
        <v>0</v>
      </c>
      <c r="H543" s="49" t="e">
        <f t="shared" si="151"/>
        <v>#NUM!</v>
      </c>
      <c r="I543" s="177" t="e">
        <f t="shared" si="155"/>
        <v>#NUM!</v>
      </c>
      <c r="J543" s="8"/>
      <c r="K543" s="2" t="str">
        <f t="shared" si="156"/>
        <v>-</v>
      </c>
      <c r="L543" s="2" t="str">
        <f t="shared" si="157"/>
        <v>-</v>
      </c>
      <c r="M543" s="2" t="str">
        <f t="shared" si="158"/>
        <v>-</v>
      </c>
      <c r="N543" s="2"/>
      <c r="O543" s="2" t="str">
        <f t="shared" si="159"/>
        <v>-</v>
      </c>
      <c r="P543" s="1"/>
      <c r="Q543" s="1"/>
      <c r="R543" s="1"/>
      <c r="S543" s="1"/>
      <c r="T543" s="1"/>
      <c r="U543" s="1"/>
      <c r="V543" s="161"/>
      <c r="W543" s="1"/>
      <c r="X543" s="1"/>
      <c r="Y543" s="1"/>
      <c r="Z543" s="1"/>
      <c r="AA543" s="1"/>
      <c r="AB543" s="1"/>
      <c r="AC543" s="1"/>
      <c r="AD543" s="1"/>
      <c r="AI543" t="str">
        <f t="shared" si="161"/>
        <v>Poland</v>
      </c>
      <c r="AJ543" t="s">
        <v>866</v>
      </c>
      <c r="AK543" s="182">
        <v>2</v>
      </c>
      <c r="AN543" s="97">
        <v>23</v>
      </c>
      <c r="AO543" s="99">
        <v>1</v>
      </c>
      <c r="AP543" s="99">
        <v>55</v>
      </c>
      <c r="AQ543" s="106">
        <v>60020</v>
      </c>
      <c r="AR543" s="106">
        <f t="shared" si="152"/>
        <v>23001</v>
      </c>
      <c r="AS543" t="s">
        <v>1711</v>
      </c>
      <c r="AT543" s="109">
        <f t="shared" si="153"/>
        <v>2360020</v>
      </c>
      <c r="AW543">
        <v>47.16</v>
      </c>
      <c r="AX543">
        <v>4.8499999999999996</v>
      </c>
      <c r="AY543">
        <v>42.31</v>
      </c>
      <c r="BF543" s="117"/>
      <c r="BI543" s="117"/>
      <c r="BJ543" s="117"/>
      <c r="BV543" s="1"/>
    </row>
    <row r="544" spans="1:74" hidden="1" outlineLevel="1">
      <c r="A544" t="s">
        <v>2215</v>
      </c>
      <c r="B544" s="9" t="s">
        <v>958</v>
      </c>
      <c r="C544" s="1">
        <f t="shared" si="154"/>
        <v>0</v>
      </c>
      <c r="D544" s="7" t="e">
        <f t="shared" si="148"/>
        <v>#N/A</v>
      </c>
      <c r="E544" s="7" t="e">
        <f t="shared" si="149"/>
        <v>#N/A</v>
      </c>
      <c r="F544" s="7">
        <f t="shared" si="150"/>
        <v>0</v>
      </c>
      <c r="G544" s="7">
        <f t="shared" si="160"/>
        <v>0</v>
      </c>
      <c r="H544" s="49" t="e">
        <f t="shared" si="151"/>
        <v>#NUM!</v>
      </c>
      <c r="I544" s="177" t="e">
        <f t="shared" si="155"/>
        <v>#NUM!</v>
      </c>
      <c r="J544" s="8"/>
      <c r="K544" s="2" t="str">
        <f t="shared" si="156"/>
        <v>-</v>
      </c>
      <c r="L544" s="2" t="str">
        <f t="shared" si="157"/>
        <v>-</v>
      </c>
      <c r="M544" s="2" t="str">
        <f t="shared" si="158"/>
        <v>-</v>
      </c>
      <c r="N544" s="2"/>
      <c r="O544" s="2" t="str">
        <f t="shared" si="159"/>
        <v>-</v>
      </c>
      <c r="P544" s="1"/>
      <c r="Q544" s="1"/>
      <c r="R544" s="1"/>
      <c r="S544" s="1"/>
      <c r="T544" s="1"/>
      <c r="U544" s="1"/>
      <c r="V544" s="161"/>
      <c r="W544" s="1"/>
      <c r="X544" s="1"/>
      <c r="Y544" s="1"/>
      <c r="Z544" s="1"/>
      <c r="AA544" s="1"/>
      <c r="AB544" s="1"/>
      <c r="AC544" s="1"/>
      <c r="AD544" s="1"/>
      <c r="AI544" t="str">
        <f t="shared" si="161"/>
        <v>Portage Lake</v>
      </c>
      <c r="AJ544" t="s">
        <v>2860</v>
      </c>
      <c r="AK544" s="182">
        <v>2</v>
      </c>
      <c r="AN544" s="97">
        <v>23</v>
      </c>
      <c r="AO544" s="99">
        <v>3</v>
      </c>
      <c r="AP544" s="99">
        <v>260</v>
      </c>
      <c r="AQ544" s="106">
        <v>60300</v>
      </c>
      <c r="AR544" s="106">
        <f t="shared" si="152"/>
        <v>23003</v>
      </c>
      <c r="AS544" t="s">
        <v>1711</v>
      </c>
      <c r="AT544" s="109">
        <f t="shared" si="153"/>
        <v>2360300</v>
      </c>
      <c r="AW544">
        <v>34.520000000000003</v>
      </c>
      <c r="AX544">
        <v>3.8</v>
      </c>
      <c r="AY544">
        <v>30.72</v>
      </c>
      <c r="BF544" s="117"/>
      <c r="BI544" s="117"/>
      <c r="BJ544" s="117"/>
      <c r="BV544" s="1"/>
    </row>
    <row r="545" spans="1:74" hidden="1" outlineLevel="1">
      <c r="A545" t="s">
        <v>2127</v>
      </c>
      <c r="B545" s="9" t="s">
        <v>958</v>
      </c>
      <c r="C545" s="1">
        <f t="shared" si="154"/>
        <v>0</v>
      </c>
      <c r="D545" s="7" t="e">
        <f t="shared" si="148"/>
        <v>#N/A</v>
      </c>
      <c r="E545" s="7" t="e">
        <f t="shared" si="149"/>
        <v>#N/A</v>
      </c>
      <c r="F545" s="7">
        <f t="shared" si="150"/>
        <v>0</v>
      </c>
      <c r="G545" s="7">
        <f t="shared" si="160"/>
        <v>0</v>
      </c>
      <c r="H545" s="49" t="e">
        <f t="shared" si="151"/>
        <v>#NUM!</v>
      </c>
      <c r="I545" s="177" t="e">
        <f t="shared" si="155"/>
        <v>#NUM!</v>
      </c>
      <c r="J545" s="8"/>
      <c r="K545" s="2" t="str">
        <f t="shared" si="156"/>
        <v>-</v>
      </c>
      <c r="L545" s="2" t="str">
        <f t="shared" si="157"/>
        <v>-</v>
      </c>
      <c r="M545" s="2" t="str">
        <f t="shared" si="158"/>
        <v>-</v>
      </c>
      <c r="N545" s="2"/>
      <c r="O545" s="2" t="str">
        <f t="shared" si="159"/>
        <v>-</v>
      </c>
      <c r="P545" s="1"/>
      <c r="Q545" s="1"/>
      <c r="R545" s="1"/>
      <c r="S545" s="1"/>
      <c r="T545" s="1"/>
      <c r="U545" s="1"/>
      <c r="V545" s="161"/>
      <c r="W545" s="1"/>
      <c r="X545" s="1"/>
      <c r="Y545" s="1"/>
      <c r="Z545" s="1"/>
      <c r="AA545" s="1"/>
      <c r="AB545" s="1"/>
      <c r="AC545" s="1"/>
      <c r="AD545" s="1"/>
      <c r="AI545" t="str">
        <f t="shared" si="161"/>
        <v>Porter</v>
      </c>
      <c r="AJ545" t="s">
        <v>3078</v>
      </c>
      <c r="AK545" s="182">
        <v>2</v>
      </c>
      <c r="AN545" s="97">
        <v>23</v>
      </c>
      <c r="AO545" s="99">
        <v>17</v>
      </c>
      <c r="AP545" s="99">
        <v>125</v>
      </c>
      <c r="AQ545" s="106">
        <v>60405</v>
      </c>
      <c r="AR545" s="106">
        <f t="shared" si="152"/>
        <v>23017</v>
      </c>
      <c r="AS545" t="s">
        <v>1711</v>
      </c>
      <c r="AT545" s="109">
        <f t="shared" si="153"/>
        <v>2360405</v>
      </c>
      <c r="AW545">
        <v>32.92</v>
      </c>
      <c r="AX545">
        <v>1.43</v>
      </c>
      <c r="AY545">
        <v>31.49</v>
      </c>
      <c r="BF545" s="117"/>
      <c r="BI545" s="117"/>
      <c r="BJ545" s="117"/>
      <c r="BV545" s="1"/>
    </row>
    <row r="546" spans="1:74" hidden="1" outlineLevel="1">
      <c r="A546" t="s">
        <v>2981</v>
      </c>
      <c r="B546" s="9" t="s">
        <v>958</v>
      </c>
      <c r="C546" s="1">
        <f t="shared" si="154"/>
        <v>0</v>
      </c>
      <c r="D546" s="7" t="e">
        <f t="shared" si="148"/>
        <v>#N/A</v>
      </c>
      <c r="E546" s="7" t="e">
        <f t="shared" si="149"/>
        <v>#N/A</v>
      </c>
      <c r="F546" s="7">
        <f t="shared" si="150"/>
        <v>0</v>
      </c>
      <c r="G546" s="7">
        <f t="shared" si="160"/>
        <v>0</v>
      </c>
      <c r="H546" s="49" t="e">
        <f t="shared" si="151"/>
        <v>#NUM!</v>
      </c>
      <c r="I546" s="177" t="e">
        <f t="shared" si="155"/>
        <v>#NUM!</v>
      </c>
      <c r="J546" s="8"/>
      <c r="K546" s="2" t="str">
        <f t="shared" si="156"/>
        <v>-</v>
      </c>
      <c r="L546" s="2" t="str">
        <f t="shared" si="157"/>
        <v>-</v>
      </c>
      <c r="M546" s="2" t="str">
        <f t="shared" si="158"/>
        <v>-</v>
      </c>
      <c r="N546" s="2"/>
      <c r="O546" s="2" t="str">
        <f t="shared" si="159"/>
        <v>-</v>
      </c>
      <c r="P546" s="1"/>
      <c r="Q546" s="1"/>
      <c r="R546" s="1"/>
      <c r="S546" s="1"/>
      <c r="T546" s="1"/>
      <c r="U546" s="1"/>
      <c r="V546" s="161"/>
      <c r="W546" s="1"/>
      <c r="X546" s="1"/>
      <c r="Y546" s="1"/>
      <c r="Z546" s="1"/>
      <c r="AA546" s="1"/>
      <c r="AB546" s="1"/>
      <c r="AC546" s="1"/>
      <c r="AD546" s="1"/>
      <c r="AI546" t="str">
        <f t="shared" si="161"/>
        <v>Portland</v>
      </c>
      <c r="AJ546" t="s">
        <v>2189</v>
      </c>
      <c r="AK546" s="182">
        <v>1</v>
      </c>
      <c r="AN546" s="97">
        <v>23</v>
      </c>
      <c r="AO546" s="99">
        <v>5</v>
      </c>
      <c r="AP546" s="99">
        <v>85</v>
      </c>
      <c r="AQ546" s="106">
        <v>60545</v>
      </c>
      <c r="AR546" s="106">
        <f t="shared" si="152"/>
        <v>23005</v>
      </c>
      <c r="AS546" t="s">
        <v>1029</v>
      </c>
      <c r="AT546" s="109">
        <f t="shared" si="153"/>
        <v>2360545</v>
      </c>
      <c r="AW546">
        <v>52.57</v>
      </c>
      <c r="AX546">
        <v>31.36</v>
      </c>
      <c r="AY546">
        <v>21.21</v>
      </c>
      <c r="BF546" s="117"/>
      <c r="BI546" s="117"/>
      <c r="BJ546" s="117"/>
      <c r="BV546" s="1"/>
    </row>
    <row r="547" spans="1:74" hidden="1" outlineLevel="1">
      <c r="A547" t="s">
        <v>2961</v>
      </c>
      <c r="B547" s="9" t="s">
        <v>958</v>
      </c>
      <c r="C547" s="1">
        <f t="shared" si="154"/>
        <v>0</v>
      </c>
      <c r="D547" s="7" t="e">
        <f t="shared" si="148"/>
        <v>#N/A</v>
      </c>
      <c r="E547" s="7" t="e">
        <f t="shared" si="149"/>
        <v>#N/A</v>
      </c>
      <c r="F547" s="7">
        <f t="shared" si="150"/>
        <v>0</v>
      </c>
      <c r="G547" s="7">
        <f t="shared" si="160"/>
        <v>0</v>
      </c>
      <c r="H547" s="49" t="e">
        <f t="shared" si="151"/>
        <v>#NUM!</v>
      </c>
      <c r="I547" s="177" t="e">
        <f t="shared" si="155"/>
        <v>#NUM!</v>
      </c>
      <c r="J547" s="8"/>
      <c r="K547" s="2" t="str">
        <f t="shared" si="156"/>
        <v>-</v>
      </c>
      <c r="L547" s="2" t="str">
        <f t="shared" si="157"/>
        <v>-</v>
      </c>
      <c r="M547" s="2" t="str">
        <f t="shared" si="158"/>
        <v>-</v>
      </c>
      <c r="N547" s="2"/>
      <c r="O547" s="2" t="str">
        <f t="shared" si="159"/>
        <v>-</v>
      </c>
      <c r="P547" s="1"/>
      <c r="Q547" s="1"/>
      <c r="R547" s="1"/>
      <c r="S547" s="1"/>
      <c r="T547" s="1"/>
      <c r="U547" s="1"/>
      <c r="V547" s="161"/>
      <c r="W547" s="1"/>
      <c r="X547" s="1"/>
      <c r="Y547" s="1"/>
      <c r="Z547" s="1"/>
      <c r="AA547" s="1"/>
      <c r="AB547" s="1"/>
      <c r="AC547" s="1"/>
      <c r="AD547" s="1"/>
      <c r="AI547" t="str">
        <f t="shared" si="161"/>
        <v>Pownal</v>
      </c>
      <c r="AJ547" t="s">
        <v>2189</v>
      </c>
      <c r="AK547" s="182">
        <v>1</v>
      </c>
      <c r="AN547" s="97">
        <v>23</v>
      </c>
      <c r="AO547" s="99">
        <v>5</v>
      </c>
      <c r="AP547" s="99">
        <v>90</v>
      </c>
      <c r="AQ547" s="106">
        <v>60685</v>
      </c>
      <c r="AR547" s="106">
        <f t="shared" si="152"/>
        <v>23005</v>
      </c>
      <c r="AS547" t="s">
        <v>1711</v>
      </c>
      <c r="AT547" s="109">
        <f t="shared" si="153"/>
        <v>2360685</v>
      </c>
      <c r="AW547">
        <v>22.95</v>
      </c>
      <c r="AX547">
        <v>0.02</v>
      </c>
      <c r="AY547">
        <v>22.94</v>
      </c>
      <c r="BF547" s="117"/>
      <c r="BI547" s="117"/>
      <c r="BJ547" s="117"/>
      <c r="BV547" s="1"/>
    </row>
    <row r="548" spans="1:74" hidden="1" outlineLevel="1">
      <c r="A548" s="34" t="s">
        <v>1503</v>
      </c>
      <c r="B548" s="9" t="s">
        <v>958</v>
      </c>
      <c r="C548" s="1">
        <f t="shared" si="154"/>
        <v>0</v>
      </c>
      <c r="D548" s="7" t="e">
        <f t="shared" si="148"/>
        <v>#N/A</v>
      </c>
      <c r="E548" s="7" t="e">
        <f t="shared" si="149"/>
        <v>#N/A</v>
      </c>
      <c r="F548" s="7">
        <f t="shared" si="150"/>
        <v>0</v>
      </c>
      <c r="G548" s="7">
        <f t="shared" si="160"/>
        <v>0</v>
      </c>
      <c r="H548" s="49" t="e">
        <f t="shared" si="151"/>
        <v>#NUM!</v>
      </c>
      <c r="I548" s="177" t="e">
        <f t="shared" si="155"/>
        <v>#NUM!</v>
      </c>
      <c r="J548" s="8"/>
      <c r="K548" s="2" t="str">
        <f t="shared" si="156"/>
        <v>-</v>
      </c>
      <c r="L548" s="2" t="str">
        <f t="shared" si="157"/>
        <v>-</v>
      </c>
      <c r="M548" s="2" t="str">
        <f t="shared" si="158"/>
        <v>-</v>
      </c>
      <c r="N548" s="2"/>
      <c r="O548" s="2" t="str">
        <f t="shared" si="159"/>
        <v>-</v>
      </c>
      <c r="P548" s="1"/>
      <c r="Q548" s="1"/>
      <c r="R548" s="1"/>
      <c r="S548" s="1"/>
      <c r="T548" s="1"/>
      <c r="U548" s="1"/>
      <c r="V548" s="161"/>
      <c r="W548" s="1"/>
      <c r="X548" s="1"/>
      <c r="Y548" s="1"/>
      <c r="Z548" s="1"/>
      <c r="AA548" s="1"/>
      <c r="AB548" s="1"/>
      <c r="AC548" s="1"/>
      <c r="AD548" s="1"/>
      <c r="AI548" t="str">
        <f t="shared" si="161"/>
        <v>Prentiss</v>
      </c>
      <c r="AJ548" t="s">
        <v>865</v>
      </c>
      <c r="AK548" s="182">
        <v>2</v>
      </c>
      <c r="AN548" s="97">
        <v>23</v>
      </c>
      <c r="AO548" s="99">
        <v>19</v>
      </c>
      <c r="AP548" s="99">
        <v>270</v>
      </c>
      <c r="AQ548" s="106">
        <v>60790</v>
      </c>
      <c r="AR548" s="106">
        <f t="shared" si="152"/>
        <v>23019</v>
      </c>
      <c r="AS548" t="s">
        <v>1891</v>
      </c>
      <c r="AT548" s="109">
        <f t="shared" si="153"/>
        <v>2360790</v>
      </c>
      <c r="AW548">
        <v>38.39</v>
      </c>
      <c r="AX548">
        <v>0.04</v>
      </c>
      <c r="AY548">
        <v>38.35</v>
      </c>
      <c r="BF548" s="117"/>
      <c r="BI548" s="117"/>
      <c r="BJ548" s="117"/>
      <c r="BV548" s="1"/>
    </row>
    <row r="549" spans="1:74" hidden="1" outlineLevel="1">
      <c r="A549" t="s">
        <v>222</v>
      </c>
      <c r="B549" s="9" t="s">
        <v>958</v>
      </c>
      <c r="C549" s="1">
        <f t="shared" si="154"/>
        <v>0</v>
      </c>
      <c r="D549" s="7" t="e">
        <f t="shared" si="148"/>
        <v>#N/A</v>
      </c>
      <c r="E549" s="7" t="e">
        <f t="shared" si="149"/>
        <v>#N/A</v>
      </c>
      <c r="F549" s="7">
        <f t="shared" si="150"/>
        <v>0</v>
      </c>
      <c r="G549" s="7">
        <f t="shared" si="160"/>
        <v>0</v>
      </c>
      <c r="H549" s="49" t="e">
        <f t="shared" si="151"/>
        <v>#NUM!</v>
      </c>
      <c r="I549" s="177" t="e">
        <f t="shared" si="155"/>
        <v>#NUM!</v>
      </c>
      <c r="J549" s="8"/>
      <c r="K549" s="2" t="str">
        <f t="shared" si="156"/>
        <v>-</v>
      </c>
      <c r="L549" s="2" t="str">
        <f t="shared" si="157"/>
        <v>-</v>
      </c>
      <c r="M549" s="2" t="str">
        <f t="shared" si="158"/>
        <v>-</v>
      </c>
      <c r="N549" s="2"/>
      <c r="O549" s="2" t="str">
        <f t="shared" si="159"/>
        <v>-</v>
      </c>
      <c r="P549" s="1"/>
      <c r="Q549" s="1"/>
      <c r="R549" s="1"/>
      <c r="S549" s="1"/>
      <c r="T549" s="1"/>
      <c r="U549" s="1"/>
      <c r="V549" s="161"/>
      <c r="W549" s="1"/>
      <c r="X549" s="1"/>
      <c r="Y549" s="1"/>
      <c r="Z549" s="1"/>
      <c r="AA549" s="1"/>
      <c r="AB549" s="1"/>
      <c r="AC549" s="1"/>
      <c r="AD549" s="1"/>
      <c r="AI549" t="str">
        <f t="shared" si="161"/>
        <v>Presque Isle</v>
      </c>
      <c r="AJ549" t="s">
        <v>2860</v>
      </c>
      <c r="AK549" s="182">
        <v>2</v>
      </c>
      <c r="AN549" s="97">
        <v>23</v>
      </c>
      <c r="AO549" s="99">
        <v>3</v>
      </c>
      <c r="AP549" s="99">
        <v>265</v>
      </c>
      <c r="AQ549" s="106">
        <v>60825</v>
      </c>
      <c r="AR549" s="106">
        <f t="shared" si="152"/>
        <v>23003</v>
      </c>
      <c r="AS549" t="s">
        <v>1029</v>
      </c>
      <c r="AT549" s="109">
        <f t="shared" si="153"/>
        <v>2360825</v>
      </c>
      <c r="AW549">
        <v>77.55</v>
      </c>
      <c r="AX549">
        <v>1.8</v>
      </c>
      <c r="AY549">
        <v>75.75</v>
      </c>
      <c r="BF549" s="117"/>
      <c r="BI549" s="117"/>
      <c r="BJ549" s="117"/>
      <c r="BV549" s="1"/>
    </row>
    <row r="550" spans="1:74" hidden="1" outlineLevel="1">
      <c r="A550" t="s">
        <v>2454</v>
      </c>
      <c r="B550" s="9" t="s">
        <v>958</v>
      </c>
      <c r="C550" s="1">
        <f t="shared" si="154"/>
        <v>0</v>
      </c>
      <c r="D550" s="7" t="e">
        <f t="shared" si="148"/>
        <v>#N/A</v>
      </c>
      <c r="E550" s="7" t="e">
        <f t="shared" si="149"/>
        <v>#N/A</v>
      </c>
      <c r="F550" s="7">
        <f t="shared" si="150"/>
        <v>0</v>
      </c>
      <c r="G550" s="7">
        <f t="shared" si="160"/>
        <v>0</v>
      </c>
      <c r="H550" s="49" t="e">
        <f t="shared" si="151"/>
        <v>#NUM!</v>
      </c>
      <c r="I550" s="177" t="e">
        <f t="shared" si="155"/>
        <v>#NUM!</v>
      </c>
      <c r="J550" s="8"/>
      <c r="K550" s="2" t="str">
        <f t="shared" si="156"/>
        <v>-</v>
      </c>
      <c r="L550" s="2" t="str">
        <f t="shared" si="157"/>
        <v>-</v>
      </c>
      <c r="M550" s="2" t="str">
        <f t="shared" si="158"/>
        <v>-</v>
      </c>
      <c r="N550" s="2"/>
      <c r="O550" s="2" t="str">
        <f t="shared" si="159"/>
        <v>-</v>
      </c>
      <c r="P550" s="1"/>
      <c r="Q550" s="1"/>
      <c r="R550" s="1"/>
      <c r="S550" s="1"/>
      <c r="T550" s="1"/>
      <c r="U550" s="1"/>
      <c r="V550" s="161"/>
      <c r="W550" s="1"/>
      <c r="X550" s="1"/>
      <c r="Y550" s="1"/>
      <c r="Z550" s="1"/>
      <c r="AA550" s="1"/>
      <c r="AB550" s="1"/>
      <c r="AC550" s="1"/>
      <c r="AD550" s="1"/>
      <c r="AI550" t="str">
        <f t="shared" si="161"/>
        <v>Princeton</v>
      </c>
      <c r="AJ550" t="s">
        <v>637</v>
      </c>
      <c r="AK550" s="182">
        <v>2</v>
      </c>
      <c r="AN550" s="97">
        <v>23</v>
      </c>
      <c r="AO550" s="99">
        <v>29</v>
      </c>
      <c r="AP550" s="99">
        <v>180</v>
      </c>
      <c r="AQ550" s="106">
        <v>61035</v>
      </c>
      <c r="AR550" s="106">
        <f t="shared" si="152"/>
        <v>23029</v>
      </c>
      <c r="AS550" t="s">
        <v>1711</v>
      </c>
      <c r="AT550" s="109">
        <f t="shared" si="153"/>
        <v>2361035</v>
      </c>
      <c r="AW550">
        <v>42.26</v>
      </c>
      <c r="AX550">
        <v>5.24</v>
      </c>
      <c r="AY550">
        <v>37.01</v>
      </c>
      <c r="BF550" s="117"/>
      <c r="BI550" s="117"/>
      <c r="BJ550" s="117"/>
      <c r="BV550" s="1"/>
    </row>
    <row r="551" spans="1:74" hidden="1" outlineLevel="1">
      <c r="A551" t="s">
        <v>2221</v>
      </c>
      <c r="B551" s="9" t="s">
        <v>958</v>
      </c>
      <c r="C551" s="1">
        <f t="shared" si="154"/>
        <v>0</v>
      </c>
      <c r="D551" s="7" t="e">
        <f t="shared" si="148"/>
        <v>#N/A</v>
      </c>
      <c r="E551" s="7" t="e">
        <f t="shared" si="149"/>
        <v>#N/A</v>
      </c>
      <c r="F551" s="7">
        <f t="shared" si="150"/>
        <v>0</v>
      </c>
      <c r="G551" s="7">
        <f t="shared" si="160"/>
        <v>0</v>
      </c>
      <c r="H551" s="49" t="e">
        <f t="shared" si="151"/>
        <v>#NUM!</v>
      </c>
      <c r="I551" s="177" t="e">
        <f t="shared" si="155"/>
        <v>#NUM!</v>
      </c>
      <c r="J551" s="8"/>
      <c r="K551" s="2" t="str">
        <f t="shared" si="156"/>
        <v>-</v>
      </c>
      <c r="L551" s="2" t="str">
        <f t="shared" si="157"/>
        <v>-</v>
      </c>
      <c r="M551" s="2" t="str">
        <f t="shared" si="158"/>
        <v>-</v>
      </c>
      <c r="N551" s="2"/>
      <c r="O551" s="2" t="str">
        <f t="shared" si="159"/>
        <v>-</v>
      </c>
      <c r="P551" s="1"/>
      <c r="Q551" s="1"/>
      <c r="R551" s="1"/>
      <c r="S551" s="1"/>
      <c r="T551" s="1"/>
      <c r="U551" s="1"/>
      <c r="V551" s="161"/>
      <c r="W551" s="1"/>
      <c r="X551" s="1"/>
      <c r="Y551" s="1"/>
      <c r="Z551" s="1"/>
      <c r="AA551" s="1"/>
      <c r="AB551" s="1"/>
      <c r="AC551" s="1"/>
      <c r="AD551" s="1"/>
      <c r="AI551" t="str">
        <f t="shared" si="161"/>
        <v>Prospect</v>
      </c>
      <c r="AJ551" t="s">
        <v>2259</v>
      </c>
      <c r="AK551" s="182">
        <v>2</v>
      </c>
      <c r="AN551" s="97">
        <v>23</v>
      </c>
      <c r="AO551" s="99">
        <v>27</v>
      </c>
      <c r="AP551" s="99">
        <v>85</v>
      </c>
      <c r="AQ551" s="106">
        <v>61210</v>
      </c>
      <c r="AR551" s="106">
        <f t="shared" si="152"/>
        <v>23027</v>
      </c>
      <c r="AS551" t="s">
        <v>1711</v>
      </c>
      <c r="AT551" s="109">
        <f t="shared" si="153"/>
        <v>2361210</v>
      </c>
      <c r="AW551">
        <v>20.25</v>
      </c>
      <c r="AX551">
        <v>2.15</v>
      </c>
      <c r="AY551">
        <v>18.100000000000001</v>
      </c>
      <c r="BF551" s="117"/>
      <c r="BI551" s="117"/>
      <c r="BJ551" s="117"/>
      <c r="BV551" s="1"/>
    </row>
    <row r="552" spans="1:74" hidden="1" outlineLevel="1">
      <c r="A552" t="s">
        <v>971</v>
      </c>
      <c r="B552" s="9" t="s">
        <v>958</v>
      </c>
      <c r="C552" s="1">
        <f t="shared" si="154"/>
        <v>0</v>
      </c>
      <c r="D552" s="7" t="e">
        <f t="shared" si="148"/>
        <v>#N/A</v>
      </c>
      <c r="E552" s="7" t="e">
        <f t="shared" si="149"/>
        <v>#N/A</v>
      </c>
      <c r="F552" s="7">
        <f t="shared" si="150"/>
        <v>0</v>
      </c>
      <c r="G552" s="7">
        <f t="shared" si="160"/>
        <v>0</v>
      </c>
      <c r="H552" s="49" t="e">
        <f t="shared" si="151"/>
        <v>#NUM!</v>
      </c>
      <c r="I552" s="177" t="e">
        <f t="shared" si="155"/>
        <v>#NUM!</v>
      </c>
      <c r="J552" s="8"/>
      <c r="K552" s="2" t="str">
        <f t="shared" si="156"/>
        <v>-</v>
      </c>
      <c r="L552" s="2" t="str">
        <f t="shared" si="157"/>
        <v>-</v>
      </c>
      <c r="M552" s="2" t="str">
        <f t="shared" si="158"/>
        <v>-</v>
      </c>
      <c r="N552" s="2"/>
      <c r="O552" s="2" t="str">
        <f t="shared" si="159"/>
        <v>-</v>
      </c>
      <c r="P552" s="1"/>
      <c r="Q552" s="1"/>
      <c r="R552" s="1"/>
      <c r="S552" s="1"/>
      <c r="T552" s="1"/>
      <c r="U552" s="1"/>
      <c r="V552" s="161"/>
      <c r="W552" s="1"/>
      <c r="X552" s="1"/>
      <c r="Y552" s="1"/>
      <c r="Z552" s="1"/>
      <c r="AA552" s="1"/>
      <c r="AB552" s="1"/>
      <c r="AC552" s="1"/>
      <c r="AD552" s="1"/>
      <c r="AI552" t="str">
        <f t="shared" si="161"/>
        <v>Randolph</v>
      </c>
      <c r="AJ552" t="s">
        <v>2581</v>
      </c>
      <c r="AK552" s="182">
        <v>2</v>
      </c>
      <c r="AN552" s="97">
        <v>23</v>
      </c>
      <c r="AO552" s="99">
        <v>11</v>
      </c>
      <c r="AP552" s="99">
        <v>90</v>
      </c>
      <c r="AQ552" s="106">
        <v>61700</v>
      </c>
      <c r="AR552" s="106">
        <f t="shared" si="152"/>
        <v>23011</v>
      </c>
      <c r="AS552" t="s">
        <v>1711</v>
      </c>
      <c r="AT552" s="109">
        <f t="shared" si="153"/>
        <v>2361700</v>
      </c>
      <c r="AW552">
        <v>2.23</v>
      </c>
      <c r="AX552">
        <v>0.1</v>
      </c>
      <c r="AY552">
        <v>2.13</v>
      </c>
      <c r="BF552" s="117"/>
      <c r="BI552" s="117"/>
      <c r="BJ552" s="117"/>
      <c r="BV552" s="1"/>
    </row>
    <row r="553" spans="1:74" hidden="1" outlineLevel="1">
      <c r="A553" t="s">
        <v>526</v>
      </c>
      <c r="B553" s="9" t="s">
        <v>958</v>
      </c>
      <c r="C553" s="1">
        <f t="shared" si="154"/>
        <v>0</v>
      </c>
      <c r="D553" s="7" t="e">
        <f t="shared" si="148"/>
        <v>#N/A</v>
      </c>
      <c r="E553" s="7" t="e">
        <f t="shared" si="149"/>
        <v>#N/A</v>
      </c>
      <c r="F553" s="7">
        <f t="shared" si="150"/>
        <v>0</v>
      </c>
      <c r="G553" s="7">
        <f t="shared" si="160"/>
        <v>0</v>
      </c>
      <c r="H553" s="49" t="e">
        <f t="shared" si="151"/>
        <v>#NUM!</v>
      </c>
      <c r="I553" s="177" t="e">
        <f t="shared" si="155"/>
        <v>#NUM!</v>
      </c>
      <c r="J553" s="8"/>
      <c r="K553" s="2" t="str">
        <f t="shared" si="156"/>
        <v>-</v>
      </c>
      <c r="L553" s="2" t="str">
        <f t="shared" si="157"/>
        <v>-</v>
      </c>
      <c r="M553" s="2" t="str">
        <f t="shared" si="158"/>
        <v>-</v>
      </c>
      <c r="N553" s="2"/>
      <c r="O553" s="2" t="str">
        <f t="shared" si="159"/>
        <v>-</v>
      </c>
      <c r="P553" s="1"/>
      <c r="Q553" s="1"/>
      <c r="R553" s="1"/>
      <c r="S553" s="1"/>
      <c r="T553" s="1"/>
      <c r="U553" s="1"/>
      <c r="V553" s="161"/>
      <c r="W553" s="1"/>
      <c r="X553" s="1"/>
      <c r="Y553" s="1"/>
      <c r="Z553" s="1"/>
      <c r="AA553" s="1"/>
      <c r="AB553" s="1"/>
      <c r="AC553" s="1"/>
      <c r="AD553" s="1"/>
      <c r="AI553" t="str">
        <f t="shared" si="161"/>
        <v>Rangeley</v>
      </c>
      <c r="AJ553" t="s">
        <v>2409</v>
      </c>
      <c r="AK553" s="182">
        <v>2</v>
      </c>
      <c r="AN553" s="97">
        <v>23</v>
      </c>
      <c r="AO553" s="99">
        <v>7</v>
      </c>
      <c r="AP553" s="99">
        <v>80</v>
      </c>
      <c r="AQ553" s="106">
        <v>61840</v>
      </c>
      <c r="AR553" s="106">
        <f t="shared" si="152"/>
        <v>23007</v>
      </c>
      <c r="AS553" t="s">
        <v>1711</v>
      </c>
      <c r="AT553" s="109">
        <f t="shared" si="153"/>
        <v>2361840</v>
      </c>
      <c r="AW553">
        <v>55.73</v>
      </c>
      <c r="AX553">
        <v>14.09</v>
      </c>
      <c r="AY553">
        <v>41.64</v>
      </c>
      <c r="BF553" s="117"/>
      <c r="BI553" s="117"/>
      <c r="BJ553" s="117"/>
      <c r="BV553" s="1"/>
    </row>
    <row r="554" spans="1:74" hidden="1" outlineLevel="1">
      <c r="A554" t="s">
        <v>526</v>
      </c>
      <c r="B554" s="9" t="s">
        <v>958</v>
      </c>
      <c r="C554" s="1">
        <f t="shared" si="154"/>
        <v>0</v>
      </c>
      <c r="D554" s="7" t="e">
        <f t="shared" si="148"/>
        <v>#N/A</v>
      </c>
      <c r="E554" s="7" t="e">
        <f t="shared" si="149"/>
        <v>#N/A</v>
      </c>
      <c r="F554" s="7">
        <f t="shared" si="150"/>
        <v>0</v>
      </c>
      <c r="G554" s="7">
        <f t="shared" si="160"/>
        <v>0</v>
      </c>
      <c r="H554" s="49" t="e">
        <f t="shared" si="151"/>
        <v>#NUM!</v>
      </c>
      <c r="I554" s="177" t="e">
        <f t="shared" si="155"/>
        <v>#NUM!</v>
      </c>
      <c r="J554" s="8"/>
      <c r="K554" s="2" t="str">
        <f t="shared" si="156"/>
        <v>-</v>
      </c>
      <c r="L554" s="2" t="str">
        <f t="shared" si="157"/>
        <v>-</v>
      </c>
      <c r="M554" s="2" t="str">
        <f t="shared" si="158"/>
        <v>-</v>
      </c>
      <c r="N554" s="2"/>
      <c r="O554" s="2" t="str">
        <f t="shared" si="159"/>
        <v>-</v>
      </c>
      <c r="P554" s="1"/>
      <c r="Q554" s="1"/>
      <c r="R554" s="1"/>
      <c r="S554" s="1"/>
      <c r="T554" s="1"/>
      <c r="U554" s="1"/>
      <c r="V554" s="161"/>
      <c r="W554" s="1"/>
      <c r="X554" s="1"/>
      <c r="Y554" s="1"/>
      <c r="Z554" s="1"/>
      <c r="AA554" s="1"/>
      <c r="AB554" s="1"/>
      <c r="AC554" s="1"/>
      <c r="AD554" s="1"/>
      <c r="AI554" t="str">
        <f t="shared" si="161"/>
        <v>Rangeley</v>
      </c>
      <c r="AJ554" t="s">
        <v>2409</v>
      </c>
      <c r="AK554" s="182">
        <v>2</v>
      </c>
      <c r="AN554" s="97">
        <v>23</v>
      </c>
      <c r="AO554" s="99">
        <v>7</v>
      </c>
      <c r="AP554" s="99">
        <v>75</v>
      </c>
      <c r="AQ554" s="106">
        <v>61875</v>
      </c>
      <c r="AR554" s="106">
        <f t="shared" si="152"/>
        <v>23007</v>
      </c>
      <c r="AS554" t="s">
        <v>1082</v>
      </c>
      <c r="AT554" s="109">
        <f t="shared" si="153"/>
        <v>2361875</v>
      </c>
      <c r="AW554">
        <v>47.41</v>
      </c>
      <c r="AX554">
        <v>6.72</v>
      </c>
      <c r="AY554">
        <v>40.69</v>
      </c>
      <c r="BF554" s="117"/>
      <c r="BI554" s="117"/>
      <c r="BJ554" s="117"/>
      <c r="BV554" s="1"/>
    </row>
    <row r="555" spans="1:74" hidden="1" outlineLevel="1">
      <c r="A555" t="s">
        <v>1764</v>
      </c>
      <c r="B555" s="9" t="s">
        <v>958</v>
      </c>
      <c r="C555" s="1">
        <f t="shared" si="154"/>
        <v>0</v>
      </c>
      <c r="D555" s="7" t="e">
        <f t="shared" si="148"/>
        <v>#N/A</v>
      </c>
      <c r="E555" s="7" t="e">
        <f t="shared" si="149"/>
        <v>#N/A</v>
      </c>
      <c r="F555" s="7">
        <f t="shared" si="150"/>
        <v>0</v>
      </c>
      <c r="G555" s="7">
        <f t="shared" si="160"/>
        <v>0</v>
      </c>
      <c r="H555" s="49" t="e">
        <f t="shared" si="151"/>
        <v>#NUM!</v>
      </c>
      <c r="I555" s="177" t="e">
        <f t="shared" si="155"/>
        <v>#NUM!</v>
      </c>
      <c r="J555" s="8"/>
      <c r="K555" s="2" t="str">
        <f t="shared" si="156"/>
        <v>-</v>
      </c>
      <c r="L555" s="2" t="str">
        <f t="shared" si="157"/>
        <v>-</v>
      </c>
      <c r="M555" s="2" t="str">
        <f t="shared" si="158"/>
        <v>-</v>
      </c>
      <c r="N555" s="2"/>
      <c r="O555" s="2" t="str">
        <f t="shared" si="159"/>
        <v>-</v>
      </c>
      <c r="P555" s="1"/>
      <c r="Q555" s="1"/>
      <c r="R555" s="1"/>
      <c r="S555" s="1"/>
      <c r="T555" s="1"/>
      <c r="U555" s="1"/>
      <c r="V555" s="161"/>
      <c r="W555" s="1"/>
      <c r="X555" s="1"/>
      <c r="Y555" s="1"/>
      <c r="Z555" s="1"/>
      <c r="AA555" s="1"/>
      <c r="AB555" s="1"/>
      <c r="AC555" s="1"/>
      <c r="AD555" s="1"/>
      <c r="AI555" t="str">
        <f t="shared" si="161"/>
        <v>Raymond</v>
      </c>
      <c r="AJ555" t="s">
        <v>2189</v>
      </c>
      <c r="AK555" s="182">
        <v>1</v>
      </c>
      <c r="AN555" s="97">
        <v>23</v>
      </c>
      <c r="AO555" s="99">
        <v>5</v>
      </c>
      <c r="AP555" s="99">
        <v>95</v>
      </c>
      <c r="AQ555" s="106">
        <v>61945</v>
      </c>
      <c r="AR555" s="106">
        <f t="shared" si="152"/>
        <v>23005</v>
      </c>
      <c r="AS555" t="s">
        <v>1711</v>
      </c>
      <c r="AT555" s="109">
        <f t="shared" si="153"/>
        <v>2361945</v>
      </c>
      <c r="AW555">
        <v>46.24</v>
      </c>
      <c r="AX555">
        <v>12.99</v>
      </c>
      <c r="AY555">
        <v>33.25</v>
      </c>
      <c r="BF555" s="117"/>
      <c r="BI555" s="117"/>
      <c r="BJ555" s="117"/>
      <c r="BV555" s="1"/>
    </row>
    <row r="556" spans="1:74" hidden="1" outlineLevel="1">
      <c r="A556" t="s">
        <v>2483</v>
      </c>
      <c r="B556" s="9" t="s">
        <v>958</v>
      </c>
      <c r="C556" s="1">
        <f t="shared" si="154"/>
        <v>0</v>
      </c>
      <c r="D556" s="7" t="e">
        <f t="shared" si="148"/>
        <v>#N/A</v>
      </c>
      <c r="E556" s="7" t="e">
        <f t="shared" si="149"/>
        <v>#N/A</v>
      </c>
      <c r="F556" s="7">
        <f t="shared" si="150"/>
        <v>0</v>
      </c>
      <c r="G556" s="7">
        <f t="shared" si="160"/>
        <v>0</v>
      </c>
      <c r="H556" s="49" t="e">
        <f t="shared" si="151"/>
        <v>#NUM!</v>
      </c>
      <c r="I556" s="177" t="e">
        <f t="shared" si="155"/>
        <v>#NUM!</v>
      </c>
      <c r="J556" s="8"/>
      <c r="K556" s="2" t="str">
        <f t="shared" si="156"/>
        <v>-</v>
      </c>
      <c r="L556" s="2" t="str">
        <f t="shared" si="157"/>
        <v>-</v>
      </c>
      <c r="M556" s="2" t="str">
        <f t="shared" si="158"/>
        <v>-</v>
      </c>
      <c r="N556" s="2"/>
      <c r="O556" s="2" t="str">
        <f t="shared" si="159"/>
        <v>-</v>
      </c>
      <c r="P556" s="1"/>
      <c r="Q556" s="1"/>
      <c r="R556" s="1"/>
      <c r="S556" s="1"/>
      <c r="T556" s="1"/>
      <c r="U556" s="1"/>
      <c r="V556" s="161"/>
      <c r="W556" s="1"/>
      <c r="X556" s="1"/>
      <c r="Y556" s="1"/>
      <c r="Z556" s="1"/>
      <c r="AA556" s="1"/>
      <c r="AB556" s="1"/>
      <c r="AC556" s="1"/>
      <c r="AD556" s="1"/>
      <c r="AI556" t="str">
        <f t="shared" si="161"/>
        <v>Readfield</v>
      </c>
      <c r="AJ556" t="s">
        <v>2581</v>
      </c>
      <c r="AK556" s="182">
        <v>1</v>
      </c>
      <c r="AN556" s="97">
        <v>23</v>
      </c>
      <c r="AO556" s="99">
        <v>11</v>
      </c>
      <c r="AP556" s="99">
        <v>95</v>
      </c>
      <c r="AQ556" s="106">
        <v>62190</v>
      </c>
      <c r="AR556" s="106">
        <f t="shared" si="152"/>
        <v>23011</v>
      </c>
      <c r="AS556" t="s">
        <v>1711</v>
      </c>
      <c r="AT556" s="109">
        <f t="shared" si="153"/>
        <v>2362190</v>
      </c>
      <c r="AW556">
        <v>31.11</v>
      </c>
      <c r="AX556">
        <v>1.89</v>
      </c>
      <c r="AY556">
        <v>29.22</v>
      </c>
      <c r="BF556" s="117"/>
      <c r="BI556" s="117"/>
      <c r="BJ556" s="117"/>
      <c r="BV556" s="1"/>
    </row>
    <row r="557" spans="1:74" hidden="1" outlineLevel="1">
      <c r="A557" t="s">
        <v>2036</v>
      </c>
      <c r="B557" s="9" t="s">
        <v>958</v>
      </c>
      <c r="C557" s="1">
        <f t="shared" si="154"/>
        <v>0</v>
      </c>
      <c r="D557" s="7" t="e">
        <f t="shared" si="148"/>
        <v>#N/A</v>
      </c>
      <c r="E557" s="7" t="e">
        <f t="shared" si="149"/>
        <v>#N/A</v>
      </c>
      <c r="F557" s="7">
        <f t="shared" si="150"/>
        <v>0</v>
      </c>
      <c r="G557" s="7">
        <f t="shared" si="160"/>
        <v>0</v>
      </c>
      <c r="H557" s="49" t="e">
        <f t="shared" si="151"/>
        <v>#NUM!</v>
      </c>
      <c r="I557" s="177" t="e">
        <f t="shared" si="155"/>
        <v>#NUM!</v>
      </c>
      <c r="J557" s="8"/>
      <c r="K557" s="2" t="str">
        <f t="shared" si="156"/>
        <v>-</v>
      </c>
      <c r="L557" s="2" t="str">
        <f t="shared" si="157"/>
        <v>-</v>
      </c>
      <c r="M557" s="2" t="str">
        <f t="shared" si="158"/>
        <v>-</v>
      </c>
      <c r="N557" s="2"/>
      <c r="O557" s="2" t="str">
        <f t="shared" si="159"/>
        <v>-</v>
      </c>
      <c r="P557" s="1"/>
      <c r="Q557" s="1"/>
      <c r="R557" s="1"/>
      <c r="S557" s="1"/>
      <c r="T557" s="1"/>
      <c r="U557" s="1"/>
      <c r="V557" s="161"/>
      <c r="W557" s="1"/>
      <c r="X557" s="1"/>
      <c r="Y557" s="1"/>
      <c r="Z557" s="1"/>
      <c r="AA557" s="1"/>
      <c r="AB557" s="1"/>
      <c r="AC557" s="1"/>
      <c r="AD557" s="1"/>
      <c r="AI557" t="str">
        <f t="shared" si="161"/>
        <v>Reed</v>
      </c>
      <c r="AJ557" t="s">
        <v>2860</v>
      </c>
      <c r="AK557" s="182">
        <v>2</v>
      </c>
      <c r="AN557" s="97">
        <v>23</v>
      </c>
      <c r="AO557" s="99">
        <v>3</v>
      </c>
      <c r="AP557" s="99">
        <v>270</v>
      </c>
      <c r="AQ557" s="106">
        <v>62400</v>
      </c>
      <c r="AR557" s="106">
        <f t="shared" si="152"/>
        <v>23003</v>
      </c>
      <c r="AS557" t="s">
        <v>1082</v>
      </c>
      <c r="AT557" s="109">
        <f t="shared" si="153"/>
        <v>2362400</v>
      </c>
      <c r="AW557">
        <v>59.57</v>
      </c>
      <c r="AX557">
        <v>0.21</v>
      </c>
      <c r="AY557">
        <v>59.36</v>
      </c>
      <c r="BF557" s="117"/>
      <c r="BI557" s="117"/>
      <c r="BJ557" s="117"/>
      <c r="BV557" s="1"/>
    </row>
    <row r="558" spans="1:74" hidden="1" outlineLevel="1">
      <c r="A558" t="s">
        <v>2350</v>
      </c>
      <c r="B558" s="9" t="s">
        <v>958</v>
      </c>
      <c r="C558" s="1">
        <f t="shared" si="154"/>
        <v>0</v>
      </c>
      <c r="D558" s="7" t="e">
        <f t="shared" si="148"/>
        <v>#N/A</v>
      </c>
      <c r="E558" s="7" t="e">
        <f t="shared" si="149"/>
        <v>#N/A</v>
      </c>
      <c r="F558" s="7">
        <f t="shared" si="150"/>
        <v>0</v>
      </c>
      <c r="G558" s="7">
        <f t="shared" si="160"/>
        <v>0</v>
      </c>
      <c r="H558" s="49" t="e">
        <f t="shared" si="151"/>
        <v>#NUM!</v>
      </c>
      <c r="I558" s="177" t="e">
        <f t="shared" si="155"/>
        <v>#NUM!</v>
      </c>
      <c r="J558" s="8"/>
      <c r="K558" s="2" t="str">
        <f t="shared" si="156"/>
        <v>-</v>
      </c>
      <c r="L558" s="2" t="str">
        <f t="shared" si="157"/>
        <v>-</v>
      </c>
      <c r="M558" s="2" t="str">
        <f t="shared" si="158"/>
        <v>-</v>
      </c>
      <c r="N558" s="2"/>
      <c r="O558" s="2" t="str">
        <f t="shared" si="159"/>
        <v>-</v>
      </c>
      <c r="P558" s="1"/>
      <c r="Q558" s="1"/>
      <c r="R558" s="1"/>
      <c r="S558" s="1"/>
      <c r="T558" s="1"/>
      <c r="U558" s="1"/>
      <c r="V558" s="161"/>
      <c r="W558" s="1"/>
      <c r="X558" s="1"/>
      <c r="Y558" s="1"/>
      <c r="Z558" s="1"/>
      <c r="AA558" s="1"/>
      <c r="AB558" s="1"/>
      <c r="AC558" s="1"/>
      <c r="AD558" s="1"/>
      <c r="AI558" t="str">
        <f t="shared" si="161"/>
        <v>Richmond</v>
      </c>
      <c r="AJ558" t="s">
        <v>1338</v>
      </c>
      <c r="AK558" s="182">
        <v>1</v>
      </c>
      <c r="AN558" s="97">
        <v>23</v>
      </c>
      <c r="AO558" s="99">
        <v>23</v>
      </c>
      <c r="AP558" s="99">
        <v>35</v>
      </c>
      <c r="AQ558" s="106">
        <v>62645</v>
      </c>
      <c r="AR558" s="106">
        <f t="shared" si="152"/>
        <v>23023</v>
      </c>
      <c r="AS558" t="s">
        <v>1711</v>
      </c>
      <c r="AT558" s="109">
        <f t="shared" si="153"/>
        <v>2362645</v>
      </c>
      <c r="AW558">
        <v>31.58</v>
      </c>
      <c r="AX558">
        <v>1.17</v>
      </c>
      <c r="AY558">
        <v>30.4</v>
      </c>
      <c r="BF558" s="117"/>
      <c r="BI558" s="117"/>
      <c r="BJ558" s="117"/>
      <c r="BV558" s="1"/>
    </row>
    <row r="559" spans="1:74" hidden="1" outlineLevel="1">
      <c r="A559" t="s">
        <v>2813</v>
      </c>
      <c r="B559" s="9" t="s">
        <v>958</v>
      </c>
      <c r="C559" s="1">
        <f t="shared" si="154"/>
        <v>0</v>
      </c>
      <c r="D559" s="7" t="e">
        <f t="shared" ref="D559:D622" si="162">RANK(P559,(P559:AG559))</f>
        <v>#N/A</v>
      </c>
      <c r="E559" s="7" t="e">
        <f t="shared" ref="E559:E622" si="163">RANK(Q559,(P559:AG559))</f>
        <v>#N/A</v>
      </c>
      <c r="F559" s="7">
        <f t="shared" ref="F559:F622" si="164">IF(R559&gt;0,RANK(R559,(P559:AG559)),0)</f>
        <v>0</v>
      </c>
      <c r="G559" s="7">
        <f t="shared" si="160"/>
        <v>0</v>
      </c>
      <c r="H559" s="49" t="e">
        <f t="shared" ref="H559:H622" si="165">MAX(P559:T559)-LARGE(P559:T559,2)</f>
        <v>#NUM!</v>
      </c>
      <c r="I559" s="177" t="e">
        <f t="shared" si="155"/>
        <v>#NUM!</v>
      </c>
      <c r="J559" s="8"/>
      <c r="K559" s="2" t="str">
        <f t="shared" si="156"/>
        <v>-</v>
      </c>
      <c r="L559" s="2" t="str">
        <f t="shared" si="157"/>
        <v>-</v>
      </c>
      <c r="M559" s="2" t="str">
        <f t="shared" si="158"/>
        <v>-</v>
      </c>
      <c r="N559" s="2"/>
      <c r="O559" s="2" t="str">
        <f t="shared" si="159"/>
        <v>-</v>
      </c>
      <c r="P559" s="1"/>
      <c r="Q559" s="1"/>
      <c r="R559" s="1"/>
      <c r="S559" s="1"/>
      <c r="T559" s="1"/>
      <c r="U559" s="1"/>
      <c r="V559" s="161"/>
      <c r="W559" s="1"/>
      <c r="X559" s="1"/>
      <c r="Y559" s="1"/>
      <c r="Z559" s="1"/>
      <c r="AA559" s="1"/>
      <c r="AB559" s="1"/>
      <c r="AC559" s="1"/>
      <c r="AD559" s="1"/>
      <c r="AI559" t="str">
        <f t="shared" si="161"/>
        <v>Ripley</v>
      </c>
      <c r="AJ559" t="s">
        <v>411</v>
      </c>
      <c r="AK559" s="182">
        <v>2</v>
      </c>
      <c r="AN559" s="97">
        <v>23</v>
      </c>
      <c r="AO559" s="99">
        <v>25</v>
      </c>
      <c r="AP559" s="99">
        <v>130</v>
      </c>
      <c r="AQ559" s="106">
        <v>62995</v>
      </c>
      <c r="AR559" s="106">
        <f t="shared" ref="AR559:AR622" si="166">AN559*1000+AO559</f>
        <v>23025</v>
      </c>
      <c r="AS559" t="s">
        <v>1711</v>
      </c>
      <c r="AT559" s="109">
        <f t="shared" ref="AT559:AT622" si="167">AN559*100000+AQ559</f>
        <v>2362995</v>
      </c>
      <c r="AW559">
        <v>24.95</v>
      </c>
      <c r="AX559">
        <v>0.41</v>
      </c>
      <c r="AY559">
        <v>24.55</v>
      </c>
      <c r="BF559" s="117"/>
      <c r="BI559" s="117"/>
      <c r="BJ559" s="117"/>
      <c r="BV559" s="1"/>
    </row>
    <row r="560" spans="1:74" hidden="1" outlineLevel="1">
      <c r="A560" t="s">
        <v>1856</v>
      </c>
      <c r="B560" s="9" t="s">
        <v>958</v>
      </c>
      <c r="C560" s="1">
        <f t="shared" si="154"/>
        <v>0</v>
      </c>
      <c r="D560" s="7" t="e">
        <f t="shared" si="162"/>
        <v>#N/A</v>
      </c>
      <c r="E560" s="7" t="e">
        <f t="shared" si="163"/>
        <v>#N/A</v>
      </c>
      <c r="F560" s="7">
        <f t="shared" si="164"/>
        <v>0</v>
      </c>
      <c r="G560" s="7">
        <f t="shared" si="160"/>
        <v>0</v>
      </c>
      <c r="H560" s="49" t="e">
        <f t="shared" si="165"/>
        <v>#NUM!</v>
      </c>
      <c r="I560" s="177" t="e">
        <f t="shared" si="155"/>
        <v>#NUM!</v>
      </c>
      <c r="J560" s="8"/>
      <c r="K560" s="2" t="str">
        <f t="shared" si="156"/>
        <v>-</v>
      </c>
      <c r="L560" s="2" t="str">
        <f t="shared" si="157"/>
        <v>-</v>
      </c>
      <c r="M560" s="2" t="str">
        <f t="shared" si="158"/>
        <v>-</v>
      </c>
      <c r="N560" s="2"/>
      <c r="O560" s="2" t="str">
        <f t="shared" si="159"/>
        <v>-</v>
      </c>
      <c r="P560" s="1"/>
      <c r="Q560" s="1"/>
      <c r="R560" s="1"/>
      <c r="S560" s="1"/>
      <c r="T560" s="1"/>
      <c r="U560" s="1"/>
      <c r="V560" s="161"/>
      <c r="W560" s="1"/>
      <c r="X560" s="1"/>
      <c r="Y560" s="1"/>
      <c r="Z560" s="1"/>
      <c r="AA560" s="1"/>
      <c r="AB560" s="1"/>
      <c r="AC560" s="1"/>
      <c r="AD560" s="1"/>
      <c r="AI560" t="str">
        <f t="shared" si="161"/>
        <v>Robbinston</v>
      </c>
      <c r="AJ560" t="s">
        <v>637</v>
      </c>
      <c r="AK560" s="182">
        <v>2</v>
      </c>
      <c r="AN560" s="97">
        <v>23</v>
      </c>
      <c r="AO560" s="99">
        <v>29</v>
      </c>
      <c r="AP560" s="99">
        <v>185</v>
      </c>
      <c r="AQ560" s="106">
        <v>63275</v>
      </c>
      <c r="AR560" s="106">
        <f t="shared" si="166"/>
        <v>23029</v>
      </c>
      <c r="AS560" t="s">
        <v>1711</v>
      </c>
      <c r="AT560" s="109">
        <f t="shared" si="167"/>
        <v>2363275</v>
      </c>
      <c r="AW560">
        <v>33.71</v>
      </c>
      <c r="AX560">
        <v>5.53</v>
      </c>
      <c r="AY560">
        <v>28.18</v>
      </c>
      <c r="BF560" s="117"/>
      <c r="BI560" s="117"/>
      <c r="BJ560" s="117"/>
      <c r="BV560" s="1"/>
    </row>
    <row r="561" spans="1:74" hidden="1" outlineLevel="1">
      <c r="A561" t="s">
        <v>364</v>
      </c>
      <c r="B561" s="9" t="s">
        <v>958</v>
      </c>
      <c r="C561" s="1">
        <f t="shared" si="154"/>
        <v>0</v>
      </c>
      <c r="D561" s="7" t="e">
        <f t="shared" si="162"/>
        <v>#N/A</v>
      </c>
      <c r="E561" s="7" t="e">
        <f t="shared" si="163"/>
        <v>#N/A</v>
      </c>
      <c r="F561" s="7">
        <f t="shared" si="164"/>
        <v>0</v>
      </c>
      <c r="G561" s="7">
        <f t="shared" si="160"/>
        <v>0</v>
      </c>
      <c r="H561" s="49" t="e">
        <f t="shared" si="165"/>
        <v>#NUM!</v>
      </c>
      <c r="I561" s="177" t="e">
        <f t="shared" si="155"/>
        <v>#NUM!</v>
      </c>
      <c r="J561" s="8"/>
      <c r="K561" s="2" t="str">
        <f t="shared" si="156"/>
        <v>-</v>
      </c>
      <c r="L561" s="2" t="str">
        <f t="shared" si="157"/>
        <v>-</v>
      </c>
      <c r="M561" s="2" t="str">
        <f t="shared" si="158"/>
        <v>-</v>
      </c>
      <c r="N561" s="2"/>
      <c r="O561" s="2" t="str">
        <f t="shared" si="159"/>
        <v>-</v>
      </c>
      <c r="P561" s="1"/>
      <c r="Q561" s="1"/>
      <c r="R561" s="1"/>
      <c r="S561" s="1"/>
      <c r="T561" s="1"/>
      <c r="U561" s="1"/>
      <c r="V561" s="161"/>
      <c r="W561" s="1"/>
      <c r="X561" s="1"/>
      <c r="Y561" s="1"/>
      <c r="Z561" s="1"/>
      <c r="AA561" s="1"/>
      <c r="AB561" s="1"/>
      <c r="AC561" s="1"/>
      <c r="AD561" s="1"/>
      <c r="AI561" t="str">
        <f t="shared" si="161"/>
        <v>Rockland</v>
      </c>
      <c r="AJ561" t="s">
        <v>786</v>
      </c>
      <c r="AK561" s="182">
        <v>1</v>
      </c>
      <c r="AN561" s="97">
        <v>23</v>
      </c>
      <c r="AO561" s="99">
        <v>13</v>
      </c>
      <c r="AP561" s="99">
        <v>50</v>
      </c>
      <c r="AQ561" s="106">
        <v>63590</v>
      </c>
      <c r="AR561" s="106">
        <f t="shared" si="166"/>
        <v>23013</v>
      </c>
      <c r="AS561" t="s">
        <v>1029</v>
      </c>
      <c r="AT561" s="109">
        <f t="shared" si="167"/>
        <v>2363590</v>
      </c>
      <c r="AW561">
        <v>15.1</v>
      </c>
      <c r="AX561">
        <v>2.19</v>
      </c>
      <c r="AY561">
        <v>12.91</v>
      </c>
      <c r="BF561" s="117"/>
      <c r="BI561" s="117"/>
      <c r="BJ561" s="117"/>
      <c r="BV561" s="1"/>
    </row>
    <row r="562" spans="1:74" hidden="1" outlineLevel="1">
      <c r="A562" t="s">
        <v>741</v>
      </c>
      <c r="B562" s="9" t="s">
        <v>958</v>
      </c>
      <c r="C562" s="1">
        <f t="shared" ref="C562:C627" si="168">SUM(P562:AG562)</f>
        <v>0</v>
      </c>
      <c r="D562" s="7" t="e">
        <f t="shared" si="162"/>
        <v>#N/A</v>
      </c>
      <c r="E562" s="7" t="e">
        <f t="shared" si="163"/>
        <v>#N/A</v>
      </c>
      <c r="F562" s="7">
        <f t="shared" si="164"/>
        <v>0</v>
      </c>
      <c r="G562" s="7">
        <f t="shared" si="160"/>
        <v>0</v>
      </c>
      <c r="H562" s="49" t="e">
        <f t="shared" si="165"/>
        <v>#NUM!</v>
      </c>
      <c r="I562" s="177" t="e">
        <f t="shared" ref="I562:I627" si="169">H562/C562</f>
        <v>#NUM!</v>
      </c>
      <c r="J562" s="8"/>
      <c r="K562" s="2" t="str">
        <f t="shared" ref="K562:K627" si="170">IF(C562=0,"-",P562/C562)</f>
        <v>-</v>
      </c>
      <c r="L562" s="2" t="str">
        <f t="shared" ref="L562:L627" si="171">IF(C562=0,"-",Q562/C562)</f>
        <v>-</v>
      </c>
      <c r="M562" s="2" t="str">
        <f t="shared" ref="M562:M627" si="172">IF(C562=0,"-",R562/C562)</f>
        <v>-</v>
      </c>
      <c r="N562" s="2"/>
      <c r="O562" s="2" t="str">
        <f t="shared" ref="O562:O627" si="173">IF(C562=0,"-",(1-K562-L562-M562))</f>
        <v>-</v>
      </c>
      <c r="P562" s="1"/>
      <c r="Q562" s="1"/>
      <c r="R562" s="1"/>
      <c r="S562" s="1"/>
      <c r="T562" s="1"/>
      <c r="U562" s="1"/>
      <c r="V562" s="161"/>
      <c r="W562" s="1"/>
      <c r="X562" s="1"/>
      <c r="Y562" s="1"/>
      <c r="Z562" s="1"/>
      <c r="AA562" s="1"/>
      <c r="AB562" s="1"/>
      <c r="AC562" s="1"/>
      <c r="AD562" s="1"/>
      <c r="AI562" t="str">
        <f t="shared" si="161"/>
        <v>Rockport</v>
      </c>
      <c r="AJ562" t="s">
        <v>786</v>
      </c>
      <c r="AK562" s="182">
        <v>1</v>
      </c>
      <c r="AN562" s="97">
        <v>23</v>
      </c>
      <c r="AO562" s="99">
        <v>13</v>
      </c>
      <c r="AP562" s="99">
        <v>55</v>
      </c>
      <c r="AQ562" s="106">
        <v>63660</v>
      </c>
      <c r="AR562" s="106">
        <f t="shared" si="166"/>
        <v>23013</v>
      </c>
      <c r="AS562" t="s">
        <v>1711</v>
      </c>
      <c r="AT562" s="109">
        <f t="shared" si="167"/>
        <v>2363660</v>
      </c>
      <c r="AW562">
        <v>34.14</v>
      </c>
      <c r="AX562">
        <v>12.43</v>
      </c>
      <c r="AY562">
        <v>21.71</v>
      </c>
      <c r="BF562" s="117"/>
      <c r="BI562" s="117"/>
      <c r="BJ562" s="117"/>
      <c r="BV562" s="1"/>
    </row>
    <row r="563" spans="1:74" hidden="1" outlineLevel="1">
      <c r="A563" t="s">
        <v>2381</v>
      </c>
      <c r="B563" s="9" t="s">
        <v>958</v>
      </c>
      <c r="C563" s="1">
        <f t="shared" si="168"/>
        <v>0</v>
      </c>
      <c r="D563" s="7" t="e">
        <f t="shared" si="162"/>
        <v>#N/A</v>
      </c>
      <c r="E563" s="7" t="e">
        <f t="shared" si="163"/>
        <v>#N/A</v>
      </c>
      <c r="F563" s="7">
        <f t="shared" si="164"/>
        <v>0</v>
      </c>
      <c r="G563" s="7">
        <f t="shared" si="160"/>
        <v>0</v>
      </c>
      <c r="H563" s="49" t="e">
        <f t="shared" si="165"/>
        <v>#NUM!</v>
      </c>
      <c r="I563" s="177" t="e">
        <f t="shared" si="169"/>
        <v>#NUM!</v>
      </c>
      <c r="J563" s="8"/>
      <c r="K563" s="2" t="str">
        <f t="shared" si="170"/>
        <v>-</v>
      </c>
      <c r="L563" s="2" t="str">
        <f t="shared" si="171"/>
        <v>-</v>
      </c>
      <c r="M563" s="2" t="str">
        <f t="shared" si="172"/>
        <v>-</v>
      </c>
      <c r="N563" s="2"/>
      <c r="O563" s="2" t="str">
        <f t="shared" si="173"/>
        <v>-</v>
      </c>
      <c r="P563" s="1"/>
      <c r="Q563" s="1"/>
      <c r="R563" s="1"/>
      <c r="S563" s="1"/>
      <c r="T563" s="1"/>
      <c r="U563" s="1"/>
      <c r="V563" s="161"/>
      <c r="W563" s="1"/>
      <c r="X563" s="1"/>
      <c r="Y563" s="1"/>
      <c r="Z563" s="1"/>
      <c r="AA563" s="1"/>
      <c r="AB563" s="1"/>
      <c r="AC563" s="1"/>
      <c r="AD563" s="1"/>
      <c r="AI563" t="str">
        <f>A563</f>
        <v>Rockwood</v>
      </c>
      <c r="AJ563" t="s">
        <v>411</v>
      </c>
      <c r="AK563" s="182">
        <v>2</v>
      </c>
      <c r="AN563" s="97">
        <v>23</v>
      </c>
      <c r="AO563" s="99">
        <v>25</v>
      </c>
      <c r="AQ563" s="106">
        <v>63700</v>
      </c>
      <c r="AR563" s="106">
        <f t="shared" si="166"/>
        <v>23025</v>
      </c>
      <c r="AS563" t="s">
        <v>1891</v>
      </c>
      <c r="AT563" s="109">
        <f t="shared" si="167"/>
        <v>2363700</v>
      </c>
      <c r="BF563" s="117"/>
      <c r="BI563" s="117"/>
      <c r="BJ563" s="117"/>
      <c r="BV563" s="1"/>
    </row>
    <row r="564" spans="1:74" hidden="1" outlineLevel="1">
      <c r="A564" t="s">
        <v>2375</v>
      </c>
      <c r="B564" s="9" t="s">
        <v>958</v>
      </c>
      <c r="C564" s="1">
        <f t="shared" si="168"/>
        <v>0</v>
      </c>
      <c r="D564" s="7" t="e">
        <f t="shared" si="162"/>
        <v>#N/A</v>
      </c>
      <c r="E564" s="7" t="e">
        <f t="shared" si="163"/>
        <v>#N/A</v>
      </c>
      <c r="F564" s="7">
        <f t="shared" si="164"/>
        <v>0</v>
      </c>
      <c r="G564" s="7">
        <f t="shared" si="160"/>
        <v>0</v>
      </c>
      <c r="H564" s="49" t="e">
        <f t="shared" si="165"/>
        <v>#NUM!</v>
      </c>
      <c r="I564" s="177" t="e">
        <f t="shared" si="169"/>
        <v>#NUM!</v>
      </c>
      <c r="J564" s="8"/>
      <c r="K564" s="2" t="str">
        <f t="shared" si="170"/>
        <v>-</v>
      </c>
      <c r="L564" s="2" t="str">
        <f t="shared" si="171"/>
        <v>-</v>
      </c>
      <c r="M564" s="2" t="str">
        <f t="shared" si="172"/>
        <v>-</v>
      </c>
      <c r="N564" s="2"/>
      <c r="O564" s="2" t="str">
        <f t="shared" si="173"/>
        <v>-</v>
      </c>
      <c r="P564" s="1"/>
      <c r="Q564" s="1"/>
      <c r="R564" s="1"/>
      <c r="S564" s="1"/>
      <c r="T564" s="1"/>
      <c r="U564" s="1"/>
      <c r="V564" s="161"/>
      <c r="W564" s="1"/>
      <c r="X564" s="1"/>
      <c r="Y564" s="1"/>
      <c r="Z564" s="1"/>
      <c r="AA564" s="1"/>
      <c r="AB564" s="1"/>
      <c r="AC564" s="1"/>
      <c r="AD564" s="1"/>
      <c r="AI564" t="str">
        <f t="shared" si="161"/>
        <v>Rome</v>
      </c>
      <c r="AJ564" t="s">
        <v>2581</v>
      </c>
      <c r="AK564" s="182">
        <v>2</v>
      </c>
      <c r="AN564" s="97">
        <v>23</v>
      </c>
      <c r="AO564" s="99">
        <v>11</v>
      </c>
      <c r="AP564" s="99">
        <v>100</v>
      </c>
      <c r="AQ564" s="106">
        <v>63835</v>
      </c>
      <c r="AR564" s="106">
        <f t="shared" si="166"/>
        <v>23011</v>
      </c>
      <c r="AS564" t="s">
        <v>1711</v>
      </c>
      <c r="AT564" s="109">
        <f t="shared" si="167"/>
        <v>2363835</v>
      </c>
      <c r="AW564">
        <v>31.74</v>
      </c>
      <c r="AX564">
        <v>6.31</v>
      </c>
      <c r="AY564">
        <v>25.42</v>
      </c>
      <c r="BF564" s="117"/>
      <c r="BI564" s="117"/>
      <c r="BJ564" s="117"/>
      <c r="BV564" s="1"/>
    </row>
    <row r="565" spans="1:74" hidden="1" outlineLevel="1">
      <c r="A565" t="s">
        <v>1024</v>
      </c>
      <c r="B565" s="9" t="s">
        <v>958</v>
      </c>
      <c r="C565" s="1">
        <f t="shared" si="168"/>
        <v>0</v>
      </c>
      <c r="D565" s="7" t="e">
        <f t="shared" si="162"/>
        <v>#N/A</v>
      </c>
      <c r="E565" s="7" t="e">
        <f t="shared" si="163"/>
        <v>#N/A</v>
      </c>
      <c r="F565" s="7">
        <f t="shared" si="164"/>
        <v>0</v>
      </c>
      <c r="G565" s="7">
        <f t="shared" si="160"/>
        <v>0</v>
      </c>
      <c r="H565" s="49" t="e">
        <f t="shared" si="165"/>
        <v>#NUM!</v>
      </c>
      <c r="I565" s="177" t="e">
        <f t="shared" si="169"/>
        <v>#NUM!</v>
      </c>
      <c r="J565" s="8"/>
      <c r="K565" s="2" t="str">
        <f t="shared" si="170"/>
        <v>-</v>
      </c>
      <c r="L565" s="2" t="str">
        <f t="shared" si="171"/>
        <v>-</v>
      </c>
      <c r="M565" s="2" t="str">
        <f t="shared" si="172"/>
        <v>-</v>
      </c>
      <c r="N565" s="2"/>
      <c r="O565" s="2" t="str">
        <f t="shared" si="173"/>
        <v>-</v>
      </c>
      <c r="P565" s="1"/>
      <c r="Q565" s="1"/>
      <c r="R565" s="1"/>
      <c r="S565" s="1"/>
      <c r="T565" s="1"/>
      <c r="U565" s="1"/>
      <c r="V565" s="161"/>
      <c r="W565" s="1"/>
      <c r="X565" s="1"/>
      <c r="Y565" s="1"/>
      <c r="Z565" s="1"/>
      <c r="AA565" s="1"/>
      <c r="AB565" s="1"/>
      <c r="AC565" s="1"/>
      <c r="AD565" s="1"/>
      <c r="AI565" t="str">
        <f t="shared" si="161"/>
        <v>Roque Bluffs</v>
      </c>
      <c r="AJ565" t="s">
        <v>637</v>
      </c>
      <c r="AK565" s="182">
        <v>2</v>
      </c>
      <c r="AN565" s="97">
        <v>23</v>
      </c>
      <c r="AO565" s="99">
        <v>29</v>
      </c>
      <c r="AP565" s="99">
        <v>190</v>
      </c>
      <c r="AQ565" s="106">
        <v>63940</v>
      </c>
      <c r="AR565" s="106">
        <f t="shared" si="166"/>
        <v>23029</v>
      </c>
      <c r="AS565" t="s">
        <v>1711</v>
      </c>
      <c r="AT565" s="109">
        <f t="shared" si="167"/>
        <v>2363940</v>
      </c>
      <c r="AW565">
        <v>19.54</v>
      </c>
      <c r="AX565">
        <v>8.8800000000000008</v>
      </c>
      <c r="AY565">
        <v>10.65</v>
      </c>
      <c r="BF565" s="117"/>
      <c r="BI565" s="117"/>
      <c r="BJ565" s="117"/>
      <c r="BV565" s="1"/>
    </row>
    <row r="566" spans="1:74" hidden="1" outlineLevel="1">
      <c r="A566" t="s">
        <v>1944</v>
      </c>
      <c r="B566" s="9" t="s">
        <v>958</v>
      </c>
      <c r="C566" s="1">
        <f t="shared" si="168"/>
        <v>0</v>
      </c>
      <c r="D566" s="7" t="e">
        <f t="shared" si="162"/>
        <v>#N/A</v>
      </c>
      <c r="E566" s="7" t="e">
        <f t="shared" si="163"/>
        <v>#N/A</v>
      </c>
      <c r="F566" s="7">
        <f t="shared" si="164"/>
        <v>0</v>
      </c>
      <c r="G566" s="7">
        <f t="shared" si="160"/>
        <v>0</v>
      </c>
      <c r="H566" s="49" t="e">
        <f t="shared" si="165"/>
        <v>#NUM!</v>
      </c>
      <c r="I566" s="177" t="e">
        <f t="shared" si="169"/>
        <v>#NUM!</v>
      </c>
      <c r="J566" s="8"/>
      <c r="K566" s="2" t="str">
        <f t="shared" si="170"/>
        <v>-</v>
      </c>
      <c r="L566" s="2" t="str">
        <f t="shared" si="171"/>
        <v>-</v>
      </c>
      <c r="M566" s="2" t="str">
        <f t="shared" si="172"/>
        <v>-</v>
      </c>
      <c r="N566" s="2"/>
      <c r="O566" s="2" t="str">
        <f t="shared" si="173"/>
        <v>-</v>
      </c>
      <c r="P566" s="1"/>
      <c r="Q566" s="1"/>
      <c r="R566" s="1"/>
      <c r="S566" s="1"/>
      <c r="T566" s="1"/>
      <c r="U566" s="1"/>
      <c r="V566" s="161"/>
      <c r="W566" s="1"/>
      <c r="X566" s="1"/>
      <c r="Y566" s="1"/>
      <c r="Z566" s="1"/>
      <c r="AA566" s="1"/>
      <c r="AB566" s="1"/>
      <c r="AC566" s="1"/>
      <c r="AD566" s="1"/>
      <c r="AI566" t="str">
        <f t="shared" si="161"/>
        <v>Roxbury</v>
      </c>
      <c r="AJ566" t="s">
        <v>3078</v>
      </c>
      <c r="AK566" s="182">
        <v>2</v>
      </c>
      <c r="AN566" s="97">
        <v>23</v>
      </c>
      <c r="AO566" s="99">
        <v>17</v>
      </c>
      <c r="AP566" s="99">
        <v>130</v>
      </c>
      <c r="AQ566" s="106">
        <v>64185</v>
      </c>
      <c r="AR566" s="106">
        <f t="shared" si="166"/>
        <v>23017</v>
      </c>
      <c r="AS566" t="s">
        <v>1711</v>
      </c>
      <c r="AT566" s="109">
        <f t="shared" si="167"/>
        <v>2364185</v>
      </c>
      <c r="AW566">
        <v>44.08</v>
      </c>
      <c r="AX566">
        <v>1.21</v>
      </c>
      <c r="AY566">
        <v>42.88</v>
      </c>
      <c r="BF566" s="117"/>
      <c r="BI566" s="117"/>
      <c r="BJ566" s="117"/>
      <c r="BV566" s="1"/>
    </row>
    <row r="567" spans="1:74" hidden="1" outlineLevel="1">
      <c r="A567" t="s">
        <v>1329</v>
      </c>
      <c r="B567" s="9" t="s">
        <v>958</v>
      </c>
      <c r="C567" s="1">
        <f t="shared" si="168"/>
        <v>0</v>
      </c>
      <c r="D567" s="7" t="e">
        <f t="shared" si="162"/>
        <v>#N/A</v>
      </c>
      <c r="E567" s="7" t="e">
        <f t="shared" si="163"/>
        <v>#N/A</v>
      </c>
      <c r="F567" s="7">
        <f t="shared" si="164"/>
        <v>0</v>
      </c>
      <c r="G567" s="7">
        <f t="shared" si="160"/>
        <v>0</v>
      </c>
      <c r="H567" s="49" t="e">
        <f t="shared" si="165"/>
        <v>#NUM!</v>
      </c>
      <c r="I567" s="177" t="e">
        <f t="shared" si="169"/>
        <v>#NUM!</v>
      </c>
      <c r="J567" s="8"/>
      <c r="K567" s="2" t="str">
        <f t="shared" si="170"/>
        <v>-</v>
      </c>
      <c r="L567" s="2" t="str">
        <f t="shared" si="171"/>
        <v>-</v>
      </c>
      <c r="M567" s="2" t="str">
        <f t="shared" si="172"/>
        <v>-</v>
      </c>
      <c r="N567" s="2"/>
      <c r="O567" s="2" t="str">
        <f t="shared" si="173"/>
        <v>-</v>
      </c>
      <c r="P567" s="1"/>
      <c r="Q567" s="1"/>
      <c r="R567" s="1"/>
      <c r="S567" s="1"/>
      <c r="T567" s="1"/>
      <c r="U567" s="1"/>
      <c r="V567" s="161"/>
      <c r="W567" s="1"/>
      <c r="X567" s="1"/>
      <c r="Y567" s="1"/>
      <c r="Z567" s="1"/>
      <c r="AA567" s="1"/>
      <c r="AB567" s="1"/>
      <c r="AC567" s="1"/>
      <c r="AD567" s="1"/>
      <c r="AI567" t="str">
        <f t="shared" si="161"/>
        <v>Rumford</v>
      </c>
      <c r="AJ567" t="s">
        <v>3078</v>
      </c>
      <c r="AK567" s="182">
        <v>2</v>
      </c>
      <c r="AN567" s="97">
        <v>23</v>
      </c>
      <c r="AO567" s="99">
        <v>17</v>
      </c>
      <c r="AP567" s="99">
        <v>135</v>
      </c>
      <c r="AQ567" s="106">
        <v>64290</v>
      </c>
      <c r="AR567" s="106">
        <f t="shared" si="166"/>
        <v>23017</v>
      </c>
      <c r="AS567" t="s">
        <v>1711</v>
      </c>
      <c r="AT567" s="109">
        <f t="shared" si="167"/>
        <v>2364290</v>
      </c>
      <c r="AW567">
        <v>69.86</v>
      </c>
      <c r="AX567">
        <v>1.25</v>
      </c>
      <c r="AY567">
        <v>68.61</v>
      </c>
      <c r="BF567" s="117"/>
      <c r="BI567" s="117"/>
      <c r="BJ567" s="117"/>
      <c r="BV567" s="1"/>
    </row>
    <row r="568" spans="1:74" hidden="1" outlineLevel="1">
      <c r="A568" t="s">
        <v>1330</v>
      </c>
      <c r="B568" s="9" t="s">
        <v>958</v>
      </c>
      <c r="C568" s="1">
        <f t="shared" si="168"/>
        <v>0</v>
      </c>
      <c r="D568" s="7" t="e">
        <f t="shared" si="162"/>
        <v>#N/A</v>
      </c>
      <c r="E568" s="7" t="e">
        <f t="shared" si="163"/>
        <v>#N/A</v>
      </c>
      <c r="F568" s="7">
        <f t="shared" si="164"/>
        <v>0</v>
      </c>
      <c r="G568" s="7">
        <f t="shared" si="160"/>
        <v>0</v>
      </c>
      <c r="H568" s="49" t="e">
        <f t="shared" si="165"/>
        <v>#NUM!</v>
      </c>
      <c r="I568" s="177" t="e">
        <f t="shared" si="169"/>
        <v>#NUM!</v>
      </c>
      <c r="J568" s="8"/>
      <c r="K568" s="2" t="str">
        <f t="shared" si="170"/>
        <v>-</v>
      </c>
      <c r="L568" s="2" t="str">
        <f t="shared" si="171"/>
        <v>-</v>
      </c>
      <c r="M568" s="2" t="str">
        <f t="shared" si="172"/>
        <v>-</v>
      </c>
      <c r="N568" s="2"/>
      <c r="O568" s="2" t="str">
        <f t="shared" si="173"/>
        <v>-</v>
      </c>
      <c r="P568" s="1"/>
      <c r="Q568" s="1"/>
      <c r="R568" s="1"/>
      <c r="S568" s="1"/>
      <c r="T568" s="1"/>
      <c r="U568" s="1"/>
      <c r="V568" s="161"/>
      <c r="W568" s="1"/>
      <c r="X568" s="1"/>
      <c r="Y568" s="1"/>
      <c r="Z568" s="1"/>
      <c r="AA568" s="1"/>
      <c r="AB568" s="1"/>
      <c r="AC568" s="1"/>
      <c r="AD568" s="1"/>
      <c r="AI568" t="str">
        <f t="shared" si="161"/>
        <v>Sabattus</v>
      </c>
      <c r="AJ568" t="s">
        <v>866</v>
      </c>
      <c r="AK568" s="182">
        <v>2</v>
      </c>
      <c r="AN568" s="97">
        <v>23</v>
      </c>
      <c r="AO568" s="99">
        <v>1</v>
      </c>
      <c r="AP568" s="99">
        <v>57</v>
      </c>
      <c r="AQ568" s="106">
        <v>64570</v>
      </c>
      <c r="AR568" s="106">
        <f t="shared" si="166"/>
        <v>23001</v>
      </c>
      <c r="AS568" t="s">
        <v>1711</v>
      </c>
      <c r="AT568" s="109">
        <f t="shared" si="167"/>
        <v>2364570</v>
      </c>
      <c r="AW568">
        <v>26.75</v>
      </c>
      <c r="AX568">
        <v>1.1100000000000001</v>
      </c>
      <c r="AY568">
        <v>25.63</v>
      </c>
      <c r="BF568" s="117"/>
      <c r="BI568" s="117"/>
      <c r="BJ568" s="117"/>
      <c r="BV568" s="1"/>
    </row>
    <row r="569" spans="1:74" hidden="1" outlineLevel="1">
      <c r="A569" t="s">
        <v>1323</v>
      </c>
      <c r="B569" s="9" t="s">
        <v>958</v>
      </c>
      <c r="C569" s="1">
        <f t="shared" si="168"/>
        <v>0</v>
      </c>
      <c r="D569" s="7" t="e">
        <f t="shared" si="162"/>
        <v>#N/A</v>
      </c>
      <c r="E569" s="7" t="e">
        <f t="shared" si="163"/>
        <v>#N/A</v>
      </c>
      <c r="F569" s="7">
        <f t="shared" si="164"/>
        <v>0</v>
      </c>
      <c r="G569" s="7">
        <f t="shared" si="160"/>
        <v>0</v>
      </c>
      <c r="H569" s="49" t="e">
        <f t="shared" si="165"/>
        <v>#NUM!</v>
      </c>
      <c r="I569" s="177" t="e">
        <f t="shared" si="169"/>
        <v>#NUM!</v>
      </c>
      <c r="J569" s="8"/>
      <c r="K569" s="2" t="str">
        <f t="shared" si="170"/>
        <v>-</v>
      </c>
      <c r="L569" s="2" t="str">
        <f t="shared" si="171"/>
        <v>-</v>
      </c>
      <c r="M569" s="2" t="str">
        <f t="shared" si="172"/>
        <v>-</v>
      </c>
      <c r="N569" s="2"/>
      <c r="O569" s="2" t="str">
        <f t="shared" si="173"/>
        <v>-</v>
      </c>
      <c r="P569" s="1"/>
      <c r="Q569" s="1"/>
      <c r="R569" s="1"/>
      <c r="S569" s="1"/>
      <c r="T569" s="1"/>
      <c r="U569" s="1"/>
      <c r="V569" s="161"/>
      <c r="W569" s="1"/>
      <c r="X569" s="1"/>
      <c r="Y569" s="1"/>
      <c r="Z569" s="1"/>
      <c r="AA569" s="1"/>
      <c r="AB569" s="1"/>
      <c r="AC569" s="1"/>
      <c r="AD569" s="1"/>
      <c r="AI569" t="str">
        <f t="shared" si="161"/>
        <v>Saco</v>
      </c>
      <c r="AJ569" t="s">
        <v>937</v>
      </c>
      <c r="AK569" s="182">
        <v>1</v>
      </c>
      <c r="AN569" s="97">
        <v>23</v>
      </c>
      <c r="AO569" s="99">
        <v>31</v>
      </c>
      <c r="AP569" s="99">
        <v>110</v>
      </c>
      <c r="AQ569" s="106">
        <v>64675</v>
      </c>
      <c r="AR569" s="106">
        <f t="shared" si="166"/>
        <v>23031</v>
      </c>
      <c r="AS569" t="s">
        <v>1029</v>
      </c>
      <c r="AT569" s="109">
        <f t="shared" si="167"/>
        <v>2364675</v>
      </c>
      <c r="AW569">
        <v>39.35</v>
      </c>
      <c r="AX569">
        <v>0.87</v>
      </c>
      <c r="AY569">
        <v>38.479999999999997</v>
      </c>
      <c r="BF569" s="117"/>
      <c r="BI569" s="117"/>
      <c r="BJ569" s="117"/>
      <c r="BV569" s="1"/>
    </row>
    <row r="570" spans="1:74" hidden="1" outlineLevel="1">
      <c r="A570" t="s">
        <v>1324</v>
      </c>
      <c r="B570" s="9" t="s">
        <v>958</v>
      </c>
      <c r="C570" s="1">
        <f t="shared" si="168"/>
        <v>0</v>
      </c>
      <c r="D570" s="7" t="e">
        <f t="shared" si="162"/>
        <v>#N/A</v>
      </c>
      <c r="E570" s="7" t="e">
        <f t="shared" si="163"/>
        <v>#N/A</v>
      </c>
      <c r="F570" s="7">
        <f t="shared" si="164"/>
        <v>0</v>
      </c>
      <c r="G570" s="7">
        <f t="shared" si="160"/>
        <v>0</v>
      </c>
      <c r="H570" s="49" t="e">
        <f t="shared" si="165"/>
        <v>#NUM!</v>
      </c>
      <c r="I570" s="177" t="e">
        <f t="shared" si="169"/>
        <v>#NUM!</v>
      </c>
      <c r="J570" s="8"/>
      <c r="K570" s="2" t="str">
        <f t="shared" si="170"/>
        <v>-</v>
      </c>
      <c r="L570" s="2" t="str">
        <f t="shared" si="171"/>
        <v>-</v>
      </c>
      <c r="M570" s="2" t="str">
        <f t="shared" si="172"/>
        <v>-</v>
      </c>
      <c r="N570" s="2"/>
      <c r="O570" s="2" t="str">
        <f t="shared" si="173"/>
        <v>-</v>
      </c>
      <c r="P570" s="1"/>
      <c r="Q570" s="1"/>
      <c r="R570" s="1"/>
      <c r="S570" s="1"/>
      <c r="T570" s="1"/>
      <c r="U570" s="1"/>
      <c r="V570" s="161"/>
      <c r="W570" s="1"/>
      <c r="X570" s="1"/>
      <c r="Y570" s="1"/>
      <c r="Z570" s="1"/>
      <c r="AA570" s="1"/>
      <c r="AB570" s="1"/>
      <c r="AC570" s="1"/>
      <c r="AD570" s="1"/>
      <c r="AI570" t="str">
        <f t="shared" si="161"/>
        <v>St. Agatha</v>
      </c>
      <c r="AJ570" t="s">
        <v>2860</v>
      </c>
      <c r="AK570" s="182">
        <v>2</v>
      </c>
      <c r="AN570" s="97">
        <v>23</v>
      </c>
      <c r="AO570" s="99">
        <v>3</v>
      </c>
      <c r="AP570" s="99">
        <v>275</v>
      </c>
      <c r="AQ570" s="106">
        <v>64780</v>
      </c>
      <c r="AR570" s="106">
        <f t="shared" si="166"/>
        <v>23003</v>
      </c>
      <c r="AS570" t="s">
        <v>1711</v>
      </c>
      <c r="AT570" s="109">
        <f t="shared" si="167"/>
        <v>2364780</v>
      </c>
      <c r="AW570">
        <v>34.9</v>
      </c>
      <c r="AX570">
        <v>5.38</v>
      </c>
      <c r="AY570">
        <v>29.51</v>
      </c>
      <c r="BF570" s="117"/>
      <c r="BI570" s="117"/>
      <c r="BJ570" s="117"/>
      <c r="BV570" s="1"/>
    </row>
    <row r="571" spans="1:74" hidden="1" outlineLevel="1">
      <c r="A571" t="s">
        <v>842</v>
      </c>
      <c r="B571" s="9" t="s">
        <v>958</v>
      </c>
      <c r="C571" s="1">
        <f t="shared" si="168"/>
        <v>0</v>
      </c>
      <c r="D571" s="7" t="e">
        <f t="shared" si="162"/>
        <v>#N/A</v>
      </c>
      <c r="E571" s="7" t="e">
        <f t="shared" si="163"/>
        <v>#N/A</v>
      </c>
      <c r="F571" s="7">
        <f t="shared" si="164"/>
        <v>0</v>
      </c>
      <c r="G571" s="7">
        <f t="shared" si="160"/>
        <v>0</v>
      </c>
      <c r="H571" s="49" t="e">
        <f t="shared" si="165"/>
        <v>#NUM!</v>
      </c>
      <c r="I571" s="177" t="e">
        <f t="shared" si="169"/>
        <v>#NUM!</v>
      </c>
      <c r="J571" s="8"/>
      <c r="K571" s="2" t="str">
        <f t="shared" si="170"/>
        <v>-</v>
      </c>
      <c r="L571" s="2" t="str">
        <f t="shared" si="171"/>
        <v>-</v>
      </c>
      <c r="M571" s="2" t="str">
        <f t="shared" si="172"/>
        <v>-</v>
      </c>
      <c r="N571" s="2"/>
      <c r="O571" s="2" t="str">
        <f t="shared" si="173"/>
        <v>-</v>
      </c>
      <c r="P571" s="1"/>
      <c r="Q571" s="1"/>
      <c r="R571" s="1"/>
      <c r="S571" s="1"/>
      <c r="T571" s="1"/>
      <c r="U571" s="1"/>
      <c r="V571" s="161"/>
      <c r="W571" s="1"/>
      <c r="X571" s="1"/>
      <c r="Y571" s="1"/>
      <c r="Z571" s="1"/>
      <c r="AA571" s="1"/>
      <c r="AB571" s="1"/>
      <c r="AC571" s="1"/>
      <c r="AD571" s="1"/>
      <c r="AI571" t="str">
        <f t="shared" si="161"/>
        <v>St. Albans</v>
      </c>
      <c r="AJ571" t="s">
        <v>411</v>
      </c>
      <c r="AK571" s="182">
        <v>2</v>
      </c>
      <c r="AN571" s="97">
        <v>23</v>
      </c>
      <c r="AO571" s="99">
        <v>25</v>
      </c>
      <c r="AP571" s="99">
        <v>135</v>
      </c>
      <c r="AQ571" s="106">
        <v>64850</v>
      </c>
      <c r="AR571" s="106">
        <f t="shared" si="166"/>
        <v>23025</v>
      </c>
      <c r="AS571" t="s">
        <v>1711</v>
      </c>
      <c r="AT571" s="109">
        <f t="shared" si="167"/>
        <v>2364850</v>
      </c>
      <c r="AW571">
        <v>47.16</v>
      </c>
      <c r="AX571">
        <v>2.31</v>
      </c>
      <c r="AY571">
        <v>44.85</v>
      </c>
      <c r="BF571" s="117"/>
      <c r="BI571" s="117"/>
      <c r="BJ571" s="117"/>
      <c r="BV571" s="1"/>
    </row>
    <row r="572" spans="1:74" hidden="1" outlineLevel="1">
      <c r="A572" t="s">
        <v>2760</v>
      </c>
      <c r="B572" s="9" t="s">
        <v>958</v>
      </c>
      <c r="C572" s="1">
        <f t="shared" si="168"/>
        <v>0</v>
      </c>
      <c r="D572" s="7" t="e">
        <f t="shared" si="162"/>
        <v>#N/A</v>
      </c>
      <c r="E572" s="7" t="e">
        <f t="shared" si="163"/>
        <v>#N/A</v>
      </c>
      <c r="F572" s="7">
        <f t="shared" si="164"/>
        <v>0</v>
      </c>
      <c r="G572" s="7">
        <f t="shared" si="160"/>
        <v>0</v>
      </c>
      <c r="H572" s="49" t="e">
        <f t="shared" si="165"/>
        <v>#NUM!</v>
      </c>
      <c r="I572" s="177" t="e">
        <f t="shared" si="169"/>
        <v>#NUM!</v>
      </c>
      <c r="J572" s="8"/>
      <c r="K572" s="2" t="str">
        <f t="shared" si="170"/>
        <v>-</v>
      </c>
      <c r="L572" s="2" t="str">
        <f t="shared" si="171"/>
        <v>-</v>
      </c>
      <c r="M572" s="2" t="str">
        <f t="shared" si="172"/>
        <v>-</v>
      </c>
      <c r="N572" s="2"/>
      <c r="O572" s="2" t="str">
        <f t="shared" si="173"/>
        <v>-</v>
      </c>
      <c r="P572" s="1"/>
      <c r="Q572" s="1"/>
      <c r="R572" s="1"/>
      <c r="S572" s="1"/>
      <c r="T572" s="1"/>
      <c r="U572" s="1"/>
      <c r="V572" s="161"/>
      <c r="W572" s="1"/>
      <c r="X572" s="1"/>
      <c r="Y572" s="1"/>
      <c r="Z572" s="1"/>
      <c r="AA572" s="1"/>
      <c r="AB572" s="1"/>
      <c r="AC572" s="1"/>
      <c r="AD572" s="1"/>
      <c r="AI572" t="str">
        <f t="shared" si="161"/>
        <v>St. Francis</v>
      </c>
      <c r="AJ572" t="s">
        <v>2860</v>
      </c>
      <c r="AK572" s="182">
        <v>2</v>
      </c>
      <c r="AN572" s="97">
        <v>23</v>
      </c>
      <c r="AO572" s="99">
        <v>3</v>
      </c>
      <c r="AP572" s="99">
        <v>280</v>
      </c>
      <c r="AQ572" s="106">
        <v>65025</v>
      </c>
      <c r="AR572" s="106">
        <f t="shared" si="166"/>
        <v>23003</v>
      </c>
      <c r="AS572" t="s">
        <v>1711</v>
      </c>
      <c r="AT572" s="109">
        <f t="shared" si="167"/>
        <v>2365025</v>
      </c>
      <c r="AW572">
        <v>30.41</v>
      </c>
      <c r="AX572">
        <v>0.6</v>
      </c>
      <c r="AY572">
        <v>29.81</v>
      </c>
      <c r="BF572" s="117"/>
      <c r="BI572" s="117"/>
      <c r="BJ572" s="117"/>
      <c r="BV572" s="1"/>
    </row>
    <row r="573" spans="1:74" hidden="1" outlineLevel="1">
      <c r="A573" t="s">
        <v>177</v>
      </c>
      <c r="B573" s="9" t="s">
        <v>958</v>
      </c>
      <c r="C573" s="1">
        <f t="shared" si="168"/>
        <v>0</v>
      </c>
      <c r="D573" s="7" t="e">
        <f t="shared" si="162"/>
        <v>#N/A</v>
      </c>
      <c r="E573" s="7" t="e">
        <f t="shared" si="163"/>
        <v>#N/A</v>
      </c>
      <c r="F573" s="7">
        <f t="shared" si="164"/>
        <v>0</v>
      </c>
      <c r="G573" s="7">
        <f t="shared" si="160"/>
        <v>0</v>
      </c>
      <c r="H573" s="49" t="e">
        <f t="shared" si="165"/>
        <v>#NUM!</v>
      </c>
      <c r="I573" s="177" t="e">
        <f t="shared" si="169"/>
        <v>#NUM!</v>
      </c>
      <c r="J573" s="8"/>
      <c r="K573" s="2" t="str">
        <f t="shared" si="170"/>
        <v>-</v>
      </c>
      <c r="L573" s="2" t="str">
        <f t="shared" si="171"/>
        <v>-</v>
      </c>
      <c r="M573" s="2" t="str">
        <f t="shared" si="172"/>
        <v>-</v>
      </c>
      <c r="N573" s="2"/>
      <c r="O573" s="2" t="str">
        <f t="shared" si="173"/>
        <v>-</v>
      </c>
      <c r="P573" s="1"/>
      <c r="Q573" s="1"/>
      <c r="R573" s="1"/>
      <c r="S573" s="1"/>
      <c r="T573" s="1"/>
      <c r="U573" s="1"/>
      <c r="V573" s="161"/>
      <c r="W573" s="1"/>
      <c r="X573" s="1"/>
      <c r="Y573" s="1"/>
      <c r="Z573" s="1"/>
      <c r="AA573" s="1"/>
      <c r="AB573" s="1"/>
      <c r="AC573" s="1"/>
      <c r="AD573" s="1"/>
      <c r="AI573" t="str">
        <f t="shared" si="161"/>
        <v>St. George</v>
      </c>
      <c r="AJ573" t="s">
        <v>786</v>
      </c>
      <c r="AK573" s="182">
        <v>1</v>
      </c>
      <c r="AN573" s="97">
        <v>23</v>
      </c>
      <c r="AO573" s="99">
        <v>13</v>
      </c>
      <c r="AP573" s="99">
        <v>60</v>
      </c>
      <c r="AQ573" s="106">
        <v>65130</v>
      </c>
      <c r="AR573" s="106">
        <f t="shared" si="166"/>
        <v>23013</v>
      </c>
      <c r="AS573" t="s">
        <v>1711</v>
      </c>
      <c r="AT573" s="109">
        <f t="shared" si="167"/>
        <v>2365130</v>
      </c>
      <c r="AW573">
        <v>158.46</v>
      </c>
      <c r="AX573">
        <v>132.88</v>
      </c>
      <c r="AY573">
        <v>25.58</v>
      </c>
      <c r="BF573" s="117"/>
      <c r="BI573" s="117"/>
      <c r="BJ573" s="117"/>
      <c r="BV573" s="1"/>
    </row>
    <row r="574" spans="1:74" hidden="1" outlineLevel="1">
      <c r="A574" t="s">
        <v>2037</v>
      </c>
      <c r="B574" s="9" t="s">
        <v>958</v>
      </c>
      <c r="C574" s="1">
        <f t="shared" si="168"/>
        <v>0</v>
      </c>
      <c r="D574" s="7" t="e">
        <f t="shared" si="162"/>
        <v>#N/A</v>
      </c>
      <c r="E574" s="7" t="e">
        <f t="shared" si="163"/>
        <v>#N/A</v>
      </c>
      <c r="F574" s="7">
        <f t="shared" si="164"/>
        <v>0</v>
      </c>
      <c r="G574" s="7">
        <f t="shared" si="160"/>
        <v>0</v>
      </c>
      <c r="H574" s="49" t="e">
        <f t="shared" si="165"/>
        <v>#NUM!</v>
      </c>
      <c r="I574" s="177" t="e">
        <f t="shared" si="169"/>
        <v>#NUM!</v>
      </c>
      <c r="J574" s="8"/>
      <c r="K574" s="2" t="str">
        <f t="shared" si="170"/>
        <v>-</v>
      </c>
      <c r="L574" s="2" t="str">
        <f t="shared" si="171"/>
        <v>-</v>
      </c>
      <c r="M574" s="2" t="str">
        <f t="shared" si="172"/>
        <v>-</v>
      </c>
      <c r="N574" s="2"/>
      <c r="O574" s="2" t="str">
        <f t="shared" si="173"/>
        <v>-</v>
      </c>
      <c r="P574" s="1"/>
      <c r="Q574" s="1"/>
      <c r="R574" s="1"/>
      <c r="S574" s="1"/>
      <c r="T574" s="1"/>
      <c r="U574" s="1"/>
      <c r="V574" s="161"/>
      <c r="W574" s="1"/>
      <c r="X574" s="1"/>
      <c r="Y574" s="1"/>
      <c r="Z574" s="1"/>
      <c r="AA574" s="1"/>
      <c r="AB574" s="1"/>
      <c r="AC574" s="1"/>
      <c r="AD574" s="1"/>
      <c r="AI574" t="str">
        <f t="shared" si="161"/>
        <v>St. John</v>
      </c>
      <c r="AJ574" t="s">
        <v>2860</v>
      </c>
      <c r="AK574" s="182">
        <v>2</v>
      </c>
      <c r="AN574" s="97">
        <v>23</v>
      </c>
      <c r="AO574" s="99">
        <v>3</v>
      </c>
      <c r="AP574" s="99">
        <v>285</v>
      </c>
      <c r="AQ574" s="106">
        <v>65200</v>
      </c>
      <c r="AR574" s="106">
        <f t="shared" si="166"/>
        <v>23003</v>
      </c>
      <c r="AS574" t="s">
        <v>1082</v>
      </c>
      <c r="AT574" s="109">
        <f t="shared" si="167"/>
        <v>2365200</v>
      </c>
      <c r="AW574">
        <v>51.78</v>
      </c>
      <c r="AX574">
        <v>1.45</v>
      </c>
      <c r="AY574">
        <v>50.33</v>
      </c>
      <c r="BF574" s="117"/>
      <c r="BI574" s="117"/>
      <c r="BJ574" s="117"/>
      <c r="BV574" s="1"/>
    </row>
    <row r="575" spans="1:74" hidden="1" outlineLevel="1">
      <c r="A575" t="s">
        <v>706</v>
      </c>
      <c r="B575" s="9" t="s">
        <v>958</v>
      </c>
      <c r="C575" s="1">
        <f t="shared" si="168"/>
        <v>0</v>
      </c>
      <c r="D575" s="7" t="e">
        <f t="shared" si="162"/>
        <v>#N/A</v>
      </c>
      <c r="E575" s="7" t="e">
        <f t="shared" si="163"/>
        <v>#N/A</v>
      </c>
      <c r="F575" s="7">
        <f t="shared" si="164"/>
        <v>0</v>
      </c>
      <c r="G575" s="7">
        <f t="shared" si="160"/>
        <v>0</v>
      </c>
      <c r="H575" s="49" t="e">
        <f t="shared" si="165"/>
        <v>#NUM!</v>
      </c>
      <c r="I575" s="177" t="e">
        <f t="shared" si="169"/>
        <v>#NUM!</v>
      </c>
      <c r="J575" s="8"/>
      <c r="K575" s="2" t="str">
        <f t="shared" si="170"/>
        <v>-</v>
      </c>
      <c r="L575" s="2" t="str">
        <f t="shared" si="171"/>
        <v>-</v>
      </c>
      <c r="M575" s="2" t="str">
        <f t="shared" si="172"/>
        <v>-</v>
      </c>
      <c r="N575" s="2"/>
      <c r="O575" s="2" t="str">
        <f t="shared" si="173"/>
        <v>-</v>
      </c>
      <c r="P575" s="1"/>
      <c r="Q575" s="1"/>
      <c r="R575" s="1"/>
      <c r="S575" s="1"/>
      <c r="T575" s="1"/>
      <c r="U575" s="1"/>
      <c r="V575" s="161"/>
      <c r="W575" s="1"/>
      <c r="X575" s="1"/>
      <c r="Y575" s="1"/>
      <c r="Z575" s="1"/>
      <c r="AA575" s="1"/>
      <c r="AB575" s="1"/>
      <c r="AC575" s="1"/>
      <c r="AD575" s="1"/>
      <c r="AI575" t="str">
        <f t="shared" si="161"/>
        <v>Sandy River</v>
      </c>
      <c r="AJ575" t="s">
        <v>2409</v>
      </c>
      <c r="AK575" s="182">
        <v>2</v>
      </c>
      <c r="AN575" s="97">
        <v>23</v>
      </c>
      <c r="AO575" s="99">
        <v>7</v>
      </c>
      <c r="AP575" s="99">
        <v>85</v>
      </c>
      <c r="AQ575" s="106">
        <v>65655</v>
      </c>
      <c r="AR575" s="106">
        <f t="shared" si="166"/>
        <v>23007</v>
      </c>
      <c r="AS575" t="s">
        <v>1082</v>
      </c>
      <c r="AT575" s="109">
        <f t="shared" si="167"/>
        <v>2365655</v>
      </c>
      <c r="AW575">
        <v>35.270000000000003</v>
      </c>
      <c r="AX575">
        <v>1.1599999999999999</v>
      </c>
      <c r="AY575">
        <v>34.1</v>
      </c>
      <c r="BF575" s="117"/>
      <c r="BI575" s="117"/>
      <c r="BJ575" s="117"/>
      <c r="BV575" s="1"/>
    </row>
    <row r="576" spans="1:74" hidden="1" outlineLevel="1">
      <c r="A576" t="s">
        <v>2904</v>
      </c>
      <c r="B576" s="9" t="s">
        <v>958</v>
      </c>
      <c r="C576" s="1">
        <f t="shared" si="168"/>
        <v>0</v>
      </c>
      <c r="D576" s="7" t="e">
        <f t="shared" si="162"/>
        <v>#N/A</v>
      </c>
      <c r="E576" s="7" t="e">
        <f t="shared" si="163"/>
        <v>#N/A</v>
      </c>
      <c r="F576" s="7">
        <f t="shared" si="164"/>
        <v>0</v>
      </c>
      <c r="G576" s="7">
        <f t="shared" si="160"/>
        <v>0</v>
      </c>
      <c r="H576" s="49" t="e">
        <f t="shared" si="165"/>
        <v>#NUM!</v>
      </c>
      <c r="I576" s="177" t="e">
        <f t="shared" si="169"/>
        <v>#NUM!</v>
      </c>
      <c r="J576" s="8"/>
      <c r="K576" s="2" t="str">
        <f t="shared" si="170"/>
        <v>-</v>
      </c>
      <c r="L576" s="2" t="str">
        <f t="shared" si="171"/>
        <v>-</v>
      </c>
      <c r="M576" s="2" t="str">
        <f t="shared" si="172"/>
        <v>-</v>
      </c>
      <c r="N576" s="2"/>
      <c r="O576" s="2" t="str">
        <f t="shared" si="173"/>
        <v>-</v>
      </c>
      <c r="P576" s="1"/>
      <c r="Q576" s="1"/>
      <c r="R576" s="1"/>
      <c r="S576" s="1"/>
      <c r="T576" s="1"/>
      <c r="U576" s="1"/>
      <c r="V576" s="161"/>
      <c r="W576" s="1"/>
      <c r="X576" s="1"/>
      <c r="Y576" s="1"/>
      <c r="Z576" s="1"/>
      <c r="AA576" s="1"/>
      <c r="AB576" s="1"/>
      <c r="AC576" s="1"/>
      <c r="AD576" s="1"/>
      <c r="AI576" t="str">
        <f t="shared" si="161"/>
        <v>Sanford</v>
      </c>
      <c r="AJ576" t="s">
        <v>937</v>
      </c>
      <c r="AK576" s="182">
        <v>1</v>
      </c>
      <c r="AN576" s="97">
        <v>23</v>
      </c>
      <c r="AO576" s="99">
        <v>31</v>
      </c>
      <c r="AP576" s="99">
        <v>115</v>
      </c>
      <c r="AQ576" s="106">
        <v>65760</v>
      </c>
      <c r="AR576" s="106">
        <f t="shared" si="166"/>
        <v>23031</v>
      </c>
      <c r="AS576" t="s">
        <v>1711</v>
      </c>
      <c r="AT576" s="109">
        <f t="shared" si="167"/>
        <v>2365760</v>
      </c>
      <c r="AW576">
        <v>48.72</v>
      </c>
      <c r="AX576">
        <v>0.92</v>
      </c>
      <c r="AY576">
        <v>47.8</v>
      </c>
      <c r="BF576" s="117"/>
      <c r="BI576" s="117"/>
      <c r="BJ576" s="117"/>
      <c r="BV576" s="1"/>
    </row>
    <row r="577" spans="1:74" hidden="1" outlineLevel="1">
      <c r="A577" t="s">
        <v>2065</v>
      </c>
      <c r="B577" s="9" t="s">
        <v>958</v>
      </c>
      <c r="C577" s="1">
        <f t="shared" si="168"/>
        <v>0</v>
      </c>
      <c r="D577" s="7" t="e">
        <f t="shared" si="162"/>
        <v>#N/A</v>
      </c>
      <c r="E577" s="7" t="e">
        <f t="shared" si="163"/>
        <v>#N/A</v>
      </c>
      <c r="F577" s="7">
        <f t="shared" si="164"/>
        <v>0</v>
      </c>
      <c r="G577" s="7">
        <f t="shared" si="160"/>
        <v>0</v>
      </c>
      <c r="H577" s="49" t="e">
        <f t="shared" si="165"/>
        <v>#NUM!</v>
      </c>
      <c r="I577" s="177" t="e">
        <f t="shared" si="169"/>
        <v>#NUM!</v>
      </c>
      <c r="J577" s="8"/>
      <c r="K577" s="2" t="str">
        <f t="shared" si="170"/>
        <v>-</v>
      </c>
      <c r="L577" s="2" t="str">
        <f t="shared" si="171"/>
        <v>-</v>
      </c>
      <c r="M577" s="2" t="str">
        <f t="shared" si="172"/>
        <v>-</v>
      </c>
      <c r="N577" s="2"/>
      <c r="O577" s="2" t="str">
        <f t="shared" si="173"/>
        <v>-</v>
      </c>
      <c r="P577" s="1"/>
      <c r="Q577" s="1"/>
      <c r="R577" s="1"/>
      <c r="S577" s="1"/>
      <c r="T577" s="1"/>
      <c r="U577" s="1"/>
      <c r="V577" s="161"/>
      <c r="W577" s="1"/>
      <c r="X577" s="1"/>
      <c r="Y577" s="1"/>
      <c r="Z577" s="1"/>
      <c r="AA577" s="1"/>
      <c r="AB577" s="1"/>
      <c r="AC577" s="1"/>
      <c r="AD577" s="1"/>
      <c r="AI577" t="str">
        <f t="shared" si="161"/>
        <v>Sangerville</v>
      </c>
      <c r="AJ577" t="s">
        <v>125</v>
      </c>
      <c r="AK577" s="182">
        <v>2</v>
      </c>
      <c r="AN577" s="97">
        <v>23</v>
      </c>
      <c r="AO577" s="99">
        <v>21</v>
      </c>
      <c r="AP577" s="99">
        <v>80</v>
      </c>
      <c r="AQ577" s="106">
        <v>65865</v>
      </c>
      <c r="AR577" s="106">
        <f t="shared" si="166"/>
        <v>23021</v>
      </c>
      <c r="AS577" t="s">
        <v>1711</v>
      </c>
      <c r="AT577" s="109">
        <f t="shared" si="167"/>
        <v>2365865</v>
      </c>
      <c r="AW577">
        <v>39.700000000000003</v>
      </c>
      <c r="AX577">
        <v>1.1499999999999999</v>
      </c>
      <c r="AY577">
        <v>38.54</v>
      </c>
      <c r="BF577" s="117"/>
      <c r="BI577" s="117"/>
      <c r="BJ577" s="117"/>
      <c r="BV577" s="1"/>
    </row>
    <row r="578" spans="1:74" hidden="1" outlineLevel="1">
      <c r="A578" t="s">
        <v>2297</v>
      </c>
      <c r="B578" s="9" t="s">
        <v>958</v>
      </c>
      <c r="C578" s="1">
        <f t="shared" si="168"/>
        <v>0</v>
      </c>
      <c r="D578" s="7" t="e">
        <f t="shared" si="162"/>
        <v>#N/A</v>
      </c>
      <c r="E578" s="7" t="e">
        <f t="shared" si="163"/>
        <v>#N/A</v>
      </c>
      <c r="F578" s="7">
        <f t="shared" si="164"/>
        <v>0</v>
      </c>
      <c r="G578" s="7">
        <f t="shared" ref="G578:G641" si="174">IF(S578&gt;0,RANK(S578,(P578:AD578)),0)</f>
        <v>0</v>
      </c>
      <c r="H578" s="49" t="e">
        <f t="shared" si="165"/>
        <v>#NUM!</v>
      </c>
      <c r="I578" s="177" t="e">
        <f t="shared" si="169"/>
        <v>#NUM!</v>
      </c>
      <c r="J578" s="8"/>
      <c r="K578" s="2" t="str">
        <f t="shared" si="170"/>
        <v>-</v>
      </c>
      <c r="L578" s="2" t="str">
        <f t="shared" si="171"/>
        <v>-</v>
      </c>
      <c r="M578" s="2" t="str">
        <f t="shared" si="172"/>
        <v>-</v>
      </c>
      <c r="N578" s="2"/>
      <c r="O578" s="2" t="str">
        <f t="shared" si="173"/>
        <v>-</v>
      </c>
      <c r="P578" s="1"/>
      <c r="Q578" s="1"/>
      <c r="R578" s="1"/>
      <c r="S578" s="1"/>
      <c r="T578" s="1"/>
      <c r="U578" s="1"/>
      <c r="V578" s="161"/>
      <c r="W578" s="1"/>
      <c r="X578" s="1"/>
      <c r="Y578" s="1"/>
      <c r="Z578" s="1"/>
      <c r="AA578" s="1"/>
      <c r="AB578" s="1"/>
      <c r="AC578" s="1"/>
      <c r="AD578" s="1"/>
      <c r="AI578" t="str">
        <f t="shared" si="161"/>
        <v>Scarborough</v>
      </c>
      <c r="AJ578" t="s">
        <v>2189</v>
      </c>
      <c r="AK578" s="182">
        <v>1</v>
      </c>
      <c r="AN578" s="97">
        <v>23</v>
      </c>
      <c r="AO578" s="99">
        <v>5</v>
      </c>
      <c r="AP578" s="99">
        <v>100</v>
      </c>
      <c r="AQ578" s="106">
        <v>66145</v>
      </c>
      <c r="AR578" s="106">
        <f t="shared" si="166"/>
        <v>23005</v>
      </c>
      <c r="AS578" t="s">
        <v>1711</v>
      </c>
      <c r="AT578" s="109">
        <f t="shared" si="167"/>
        <v>2366145</v>
      </c>
      <c r="AW578">
        <v>55.32</v>
      </c>
      <c r="AX578">
        <v>7.61</v>
      </c>
      <c r="AY578">
        <v>47.71</v>
      </c>
      <c r="BF578" s="117"/>
      <c r="BI578" s="117"/>
      <c r="BJ578" s="117"/>
      <c r="BV578" s="1"/>
    </row>
    <row r="579" spans="1:74" hidden="1" outlineLevel="1">
      <c r="A579" t="s">
        <v>3153</v>
      </c>
      <c r="B579" s="9" t="s">
        <v>958</v>
      </c>
      <c r="C579" s="1">
        <f t="shared" si="168"/>
        <v>0</v>
      </c>
      <c r="D579" s="7" t="e">
        <f t="shared" si="162"/>
        <v>#N/A</v>
      </c>
      <c r="E579" s="7" t="e">
        <f t="shared" si="163"/>
        <v>#N/A</v>
      </c>
      <c r="F579" s="7">
        <f t="shared" si="164"/>
        <v>0</v>
      </c>
      <c r="G579" s="7">
        <f t="shared" si="174"/>
        <v>0</v>
      </c>
      <c r="H579" s="49" t="e">
        <f t="shared" si="165"/>
        <v>#NUM!</v>
      </c>
      <c r="I579" s="177" t="e">
        <f t="shared" si="169"/>
        <v>#NUM!</v>
      </c>
      <c r="J579" s="8"/>
      <c r="K579" s="2" t="str">
        <f t="shared" si="170"/>
        <v>-</v>
      </c>
      <c r="L579" s="2" t="str">
        <f t="shared" si="171"/>
        <v>-</v>
      </c>
      <c r="M579" s="2" t="str">
        <f t="shared" si="172"/>
        <v>-</v>
      </c>
      <c r="N579" s="2"/>
      <c r="O579" s="2" t="str">
        <f t="shared" si="173"/>
        <v>-</v>
      </c>
      <c r="P579" s="1"/>
      <c r="Q579" s="1"/>
      <c r="R579" s="1"/>
      <c r="S579" s="1"/>
      <c r="T579" s="1"/>
      <c r="U579" s="1"/>
      <c r="V579" s="161"/>
      <c r="W579" s="1"/>
      <c r="X579" s="1"/>
      <c r="Y579" s="1"/>
      <c r="Z579" s="1"/>
      <c r="AA579" s="1"/>
      <c r="AB579" s="1"/>
      <c r="AC579" s="1"/>
      <c r="AD579" s="1"/>
      <c r="AI579" t="str">
        <f t="shared" si="161"/>
        <v>Searsmont</v>
      </c>
      <c r="AJ579" t="s">
        <v>2259</v>
      </c>
      <c r="AK579" s="182">
        <v>2</v>
      </c>
      <c r="AN579" s="97">
        <v>23</v>
      </c>
      <c r="AO579" s="99">
        <v>27</v>
      </c>
      <c r="AP579" s="99">
        <v>90</v>
      </c>
      <c r="AQ579" s="106">
        <v>66565</v>
      </c>
      <c r="AR579" s="106">
        <f t="shared" si="166"/>
        <v>23027</v>
      </c>
      <c r="AS579" t="s">
        <v>1711</v>
      </c>
      <c r="AT579" s="109">
        <f t="shared" si="167"/>
        <v>2366565</v>
      </c>
      <c r="AW579">
        <v>39.200000000000003</v>
      </c>
      <c r="AX579">
        <v>1.41</v>
      </c>
      <c r="AY579">
        <v>37.79</v>
      </c>
      <c r="BF579" s="117"/>
      <c r="BI579" s="117"/>
      <c r="BJ579" s="117"/>
      <c r="BV579" s="1"/>
    </row>
    <row r="580" spans="1:74" hidden="1" outlineLevel="1">
      <c r="A580" t="s">
        <v>2953</v>
      </c>
      <c r="B580" s="9" t="s">
        <v>958</v>
      </c>
      <c r="C580" s="1">
        <f t="shared" si="168"/>
        <v>0</v>
      </c>
      <c r="D580" s="7" t="e">
        <f t="shared" si="162"/>
        <v>#N/A</v>
      </c>
      <c r="E580" s="7" t="e">
        <f t="shared" si="163"/>
        <v>#N/A</v>
      </c>
      <c r="F580" s="7">
        <f t="shared" si="164"/>
        <v>0</v>
      </c>
      <c r="G580" s="7">
        <f t="shared" si="174"/>
        <v>0</v>
      </c>
      <c r="H580" s="49" t="e">
        <f t="shared" si="165"/>
        <v>#NUM!</v>
      </c>
      <c r="I580" s="177" t="e">
        <f t="shared" si="169"/>
        <v>#NUM!</v>
      </c>
      <c r="J580" s="8"/>
      <c r="K580" s="2" t="str">
        <f t="shared" si="170"/>
        <v>-</v>
      </c>
      <c r="L580" s="2" t="str">
        <f t="shared" si="171"/>
        <v>-</v>
      </c>
      <c r="M580" s="2" t="str">
        <f t="shared" si="172"/>
        <v>-</v>
      </c>
      <c r="N580" s="2"/>
      <c r="O580" s="2" t="str">
        <f t="shared" si="173"/>
        <v>-</v>
      </c>
      <c r="P580" s="1"/>
      <c r="Q580" s="1"/>
      <c r="R580" s="1"/>
      <c r="S580" s="1"/>
      <c r="T580" s="1"/>
      <c r="U580" s="1"/>
      <c r="V580" s="161"/>
      <c r="W580" s="1"/>
      <c r="X580" s="1"/>
      <c r="Y580" s="1"/>
      <c r="Z580" s="1"/>
      <c r="AA580" s="1"/>
      <c r="AB580" s="1"/>
      <c r="AC580" s="1"/>
      <c r="AD580" s="1"/>
      <c r="AI580" t="str">
        <f t="shared" si="161"/>
        <v>Searsport</v>
      </c>
      <c r="AJ580" t="s">
        <v>2259</v>
      </c>
      <c r="AK580" s="182">
        <v>2</v>
      </c>
      <c r="AN580" s="97">
        <v>23</v>
      </c>
      <c r="AO580" s="99">
        <v>27</v>
      </c>
      <c r="AP580" s="99">
        <v>95</v>
      </c>
      <c r="AQ580" s="106">
        <v>66635</v>
      </c>
      <c r="AR580" s="106">
        <f t="shared" si="166"/>
        <v>23027</v>
      </c>
      <c r="AS580" t="s">
        <v>1711</v>
      </c>
      <c r="AT580" s="109">
        <f t="shared" si="167"/>
        <v>2366635</v>
      </c>
      <c r="AW580">
        <v>42.94</v>
      </c>
      <c r="AX580">
        <v>14.35</v>
      </c>
      <c r="AY580">
        <v>28.6</v>
      </c>
      <c r="BF580" s="117"/>
      <c r="BI580" s="117"/>
      <c r="BJ580" s="117"/>
      <c r="BV580" s="1"/>
    </row>
    <row r="581" spans="1:74" hidden="1" outlineLevel="1">
      <c r="A581" t="s">
        <v>2982</v>
      </c>
      <c r="B581" s="9" t="s">
        <v>958</v>
      </c>
      <c r="C581" s="1">
        <f t="shared" si="168"/>
        <v>0</v>
      </c>
      <c r="D581" s="7" t="e">
        <f t="shared" si="162"/>
        <v>#N/A</v>
      </c>
      <c r="E581" s="7" t="e">
        <f t="shared" si="163"/>
        <v>#N/A</v>
      </c>
      <c r="F581" s="7">
        <f t="shared" si="164"/>
        <v>0</v>
      </c>
      <c r="G581" s="7">
        <f t="shared" si="174"/>
        <v>0</v>
      </c>
      <c r="H581" s="49" t="e">
        <f t="shared" si="165"/>
        <v>#NUM!</v>
      </c>
      <c r="I581" s="177" t="e">
        <f t="shared" si="169"/>
        <v>#NUM!</v>
      </c>
      <c r="J581" s="8"/>
      <c r="K581" s="2" t="str">
        <f t="shared" si="170"/>
        <v>-</v>
      </c>
      <c r="L581" s="2" t="str">
        <f t="shared" si="171"/>
        <v>-</v>
      </c>
      <c r="M581" s="2" t="str">
        <f t="shared" si="172"/>
        <v>-</v>
      </c>
      <c r="N581" s="2"/>
      <c r="O581" s="2" t="str">
        <f t="shared" si="173"/>
        <v>-</v>
      </c>
      <c r="P581" s="1"/>
      <c r="Q581" s="1"/>
      <c r="R581" s="1"/>
      <c r="S581" s="1"/>
      <c r="T581" s="1"/>
      <c r="U581" s="1"/>
      <c r="V581" s="161"/>
      <c r="W581" s="1"/>
      <c r="X581" s="1"/>
      <c r="Y581" s="1"/>
      <c r="Z581" s="1"/>
      <c r="AA581" s="1"/>
      <c r="AB581" s="1"/>
      <c r="AC581" s="1"/>
      <c r="AD581" s="1"/>
      <c r="AI581" t="str">
        <f t="shared" si="161"/>
        <v>Sebago</v>
      </c>
      <c r="AJ581" t="s">
        <v>2189</v>
      </c>
      <c r="AK581" s="182">
        <v>1</v>
      </c>
      <c r="AN581" s="97">
        <v>23</v>
      </c>
      <c r="AO581" s="99">
        <v>5</v>
      </c>
      <c r="AP581" s="99">
        <v>105</v>
      </c>
      <c r="AQ581" s="106">
        <v>66775</v>
      </c>
      <c r="AR581" s="106">
        <f t="shared" si="166"/>
        <v>23005</v>
      </c>
      <c r="AS581" t="s">
        <v>1711</v>
      </c>
      <c r="AT581" s="109">
        <f t="shared" si="167"/>
        <v>2366775</v>
      </c>
      <c r="AW581">
        <v>46.1</v>
      </c>
      <c r="AX581">
        <v>13.31</v>
      </c>
      <c r="AY581">
        <v>32.78</v>
      </c>
      <c r="BF581" s="117"/>
      <c r="BI581" s="117"/>
      <c r="BJ581" s="117"/>
      <c r="BV581" s="1"/>
    </row>
    <row r="582" spans="1:74" hidden="1" outlineLevel="1">
      <c r="A582" t="s">
        <v>1709</v>
      </c>
      <c r="B582" s="9" t="s">
        <v>958</v>
      </c>
      <c r="C582" s="1">
        <f t="shared" si="168"/>
        <v>0</v>
      </c>
      <c r="D582" s="7" t="e">
        <f t="shared" si="162"/>
        <v>#N/A</v>
      </c>
      <c r="E582" s="7" t="e">
        <f t="shared" si="163"/>
        <v>#N/A</v>
      </c>
      <c r="F582" s="7">
        <f t="shared" si="164"/>
        <v>0</v>
      </c>
      <c r="G582" s="7">
        <f t="shared" si="174"/>
        <v>0</v>
      </c>
      <c r="H582" s="49" t="e">
        <f t="shared" si="165"/>
        <v>#NUM!</v>
      </c>
      <c r="I582" s="177" t="e">
        <f t="shared" si="169"/>
        <v>#NUM!</v>
      </c>
      <c r="J582" s="8"/>
      <c r="K582" s="2" t="str">
        <f t="shared" si="170"/>
        <v>-</v>
      </c>
      <c r="L582" s="2" t="str">
        <f t="shared" si="171"/>
        <v>-</v>
      </c>
      <c r="M582" s="2" t="str">
        <f t="shared" si="172"/>
        <v>-</v>
      </c>
      <c r="N582" s="2"/>
      <c r="O582" s="2" t="str">
        <f t="shared" si="173"/>
        <v>-</v>
      </c>
      <c r="P582" s="1"/>
      <c r="Q582" s="1"/>
      <c r="R582" s="1"/>
      <c r="S582" s="1"/>
      <c r="T582" s="1"/>
      <c r="U582" s="1"/>
      <c r="V582" s="161"/>
      <c r="W582" s="1"/>
      <c r="X582" s="1"/>
      <c r="Y582" s="1"/>
      <c r="Z582" s="1"/>
      <c r="AA582" s="1"/>
      <c r="AB582" s="1"/>
      <c r="AC582" s="1"/>
      <c r="AD582" s="1"/>
      <c r="AI582" t="str">
        <f t="shared" si="161"/>
        <v>Sebec</v>
      </c>
      <c r="AJ582" t="s">
        <v>125</v>
      </c>
      <c r="AK582" s="182">
        <v>2</v>
      </c>
      <c r="AN582" s="97">
        <v>23</v>
      </c>
      <c r="AO582" s="99">
        <v>21</v>
      </c>
      <c r="AP582" s="99">
        <v>85</v>
      </c>
      <c r="AQ582" s="106">
        <v>66950</v>
      </c>
      <c r="AR582" s="106">
        <f t="shared" si="166"/>
        <v>23021</v>
      </c>
      <c r="AS582" t="s">
        <v>1711</v>
      </c>
      <c r="AT582" s="109">
        <f t="shared" si="167"/>
        <v>2366950</v>
      </c>
      <c r="AW582">
        <v>37.979999999999997</v>
      </c>
      <c r="AX582">
        <v>0.98</v>
      </c>
      <c r="AY582">
        <v>37</v>
      </c>
      <c r="BF582" s="117"/>
      <c r="BI582" s="117"/>
      <c r="BJ582" s="117"/>
      <c r="BV582" s="1"/>
    </row>
    <row r="583" spans="1:74" hidden="1" outlineLevel="1">
      <c r="A583" t="s">
        <v>1149</v>
      </c>
      <c r="B583" s="9" t="s">
        <v>958</v>
      </c>
      <c r="C583" s="1">
        <f t="shared" si="168"/>
        <v>0</v>
      </c>
      <c r="D583" s="7" t="e">
        <f t="shared" si="162"/>
        <v>#N/A</v>
      </c>
      <c r="E583" s="7" t="e">
        <f t="shared" si="163"/>
        <v>#N/A</v>
      </c>
      <c r="F583" s="7">
        <f t="shared" si="164"/>
        <v>0</v>
      </c>
      <c r="G583" s="7">
        <f t="shared" si="174"/>
        <v>0</v>
      </c>
      <c r="H583" s="49" t="e">
        <f t="shared" si="165"/>
        <v>#NUM!</v>
      </c>
      <c r="I583" s="177" t="e">
        <f t="shared" si="169"/>
        <v>#NUM!</v>
      </c>
      <c r="J583" s="8"/>
      <c r="K583" s="2" t="str">
        <f t="shared" si="170"/>
        <v>-</v>
      </c>
      <c r="L583" s="2" t="str">
        <f t="shared" si="171"/>
        <v>-</v>
      </c>
      <c r="M583" s="2" t="str">
        <f t="shared" si="172"/>
        <v>-</v>
      </c>
      <c r="N583" s="2"/>
      <c r="O583" s="2" t="str">
        <f t="shared" si="173"/>
        <v>-</v>
      </c>
      <c r="P583" s="1"/>
      <c r="Q583" s="1"/>
      <c r="R583" s="1"/>
      <c r="S583" s="1"/>
      <c r="T583" s="1"/>
      <c r="U583" s="1"/>
      <c r="V583" s="161"/>
      <c r="W583" s="1"/>
      <c r="X583" s="1"/>
      <c r="Y583" s="1"/>
      <c r="Z583" s="1"/>
      <c r="AA583" s="1"/>
      <c r="AB583" s="1"/>
      <c r="AC583" s="1"/>
      <c r="AD583" s="1"/>
      <c r="AI583" t="str">
        <f t="shared" si="161"/>
        <v>Seboeis</v>
      </c>
      <c r="AJ583" t="s">
        <v>865</v>
      </c>
      <c r="AK583" s="182">
        <v>2</v>
      </c>
      <c r="AN583" s="97">
        <v>23</v>
      </c>
      <c r="AO583" s="99">
        <v>19</v>
      </c>
      <c r="AP583" s="99">
        <v>275</v>
      </c>
      <c r="AQ583" s="106">
        <v>67160</v>
      </c>
      <c r="AR583" s="106">
        <f t="shared" si="166"/>
        <v>23019</v>
      </c>
      <c r="AS583" t="s">
        <v>1082</v>
      </c>
      <c r="AT583" s="109">
        <f t="shared" si="167"/>
        <v>2367160</v>
      </c>
      <c r="AW583">
        <v>41.72</v>
      </c>
      <c r="AX583">
        <v>1.72</v>
      </c>
      <c r="AY583">
        <v>40</v>
      </c>
      <c r="BF583" s="117"/>
      <c r="BI583" s="117"/>
      <c r="BJ583" s="117"/>
      <c r="BV583" s="1"/>
    </row>
    <row r="584" spans="1:74" hidden="1" outlineLevel="1">
      <c r="A584" t="s">
        <v>3080</v>
      </c>
      <c r="B584" s="9" t="s">
        <v>958</v>
      </c>
      <c r="C584" s="1">
        <f t="shared" si="168"/>
        <v>0</v>
      </c>
      <c r="D584" s="7" t="e">
        <f t="shared" si="162"/>
        <v>#N/A</v>
      </c>
      <c r="E584" s="7" t="e">
        <f t="shared" si="163"/>
        <v>#N/A</v>
      </c>
      <c r="F584" s="7">
        <f t="shared" si="164"/>
        <v>0</v>
      </c>
      <c r="G584" s="7">
        <f t="shared" si="174"/>
        <v>0</v>
      </c>
      <c r="H584" s="49" t="e">
        <f t="shared" si="165"/>
        <v>#NUM!</v>
      </c>
      <c r="I584" s="177" t="e">
        <f t="shared" si="169"/>
        <v>#NUM!</v>
      </c>
      <c r="J584" s="8"/>
      <c r="K584" s="2" t="str">
        <f t="shared" si="170"/>
        <v>-</v>
      </c>
      <c r="L584" s="2" t="str">
        <f t="shared" si="171"/>
        <v>-</v>
      </c>
      <c r="M584" s="2" t="str">
        <f t="shared" si="172"/>
        <v>-</v>
      </c>
      <c r="N584" s="2"/>
      <c r="O584" s="2" t="str">
        <f t="shared" si="173"/>
        <v>-</v>
      </c>
      <c r="P584" s="1"/>
      <c r="Q584" s="1"/>
      <c r="R584" s="1"/>
      <c r="S584" s="1"/>
      <c r="T584" s="1"/>
      <c r="U584" s="1"/>
      <c r="V584" s="161"/>
      <c r="W584" s="1"/>
      <c r="X584" s="1"/>
      <c r="Y584" s="1"/>
      <c r="Z584" s="1"/>
      <c r="AA584" s="1"/>
      <c r="AB584" s="1"/>
      <c r="AC584" s="1"/>
      <c r="AD584" s="1"/>
      <c r="AI584" t="str">
        <f t="shared" si="161"/>
        <v>Sedgwick</v>
      </c>
      <c r="AJ584" t="s">
        <v>688</v>
      </c>
      <c r="AK584" s="182">
        <v>2</v>
      </c>
      <c r="AN584" s="97">
        <v>23</v>
      </c>
      <c r="AO584" s="99">
        <v>9</v>
      </c>
      <c r="AP584" s="99">
        <v>130</v>
      </c>
      <c r="AQ584" s="106">
        <v>67300</v>
      </c>
      <c r="AR584" s="106">
        <f t="shared" si="166"/>
        <v>23009</v>
      </c>
      <c r="AS584" t="s">
        <v>1711</v>
      </c>
      <c r="AT584" s="109">
        <f t="shared" si="167"/>
        <v>2367300</v>
      </c>
      <c r="AW584">
        <v>31.08</v>
      </c>
      <c r="AX584">
        <v>4.0599999999999996</v>
      </c>
      <c r="AY584">
        <v>27.02</v>
      </c>
      <c r="BF584" s="117"/>
      <c r="BI584" s="117"/>
      <c r="BJ584" s="117"/>
      <c r="BV584" s="1"/>
    </row>
    <row r="585" spans="1:74" hidden="1" outlineLevel="1">
      <c r="A585" t="s">
        <v>949</v>
      </c>
      <c r="B585" s="9" t="s">
        <v>958</v>
      </c>
      <c r="C585" s="1">
        <f t="shared" si="168"/>
        <v>0</v>
      </c>
      <c r="D585" s="7" t="e">
        <f t="shared" si="162"/>
        <v>#N/A</v>
      </c>
      <c r="E585" s="7" t="e">
        <f t="shared" si="163"/>
        <v>#N/A</v>
      </c>
      <c r="F585" s="7">
        <f t="shared" si="164"/>
        <v>0</v>
      </c>
      <c r="G585" s="7">
        <f t="shared" si="174"/>
        <v>0</v>
      </c>
      <c r="H585" s="49" t="e">
        <f t="shared" si="165"/>
        <v>#NUM!</v>
      </c>
      <c r="I585" s="177" t="e">
        <f t="shared" si="169"/>
        <v>#NUM!</v>
      </c>
      <c r="J585" s="8"/>
      <c r="K585" s="2" t="str">
        <f t="shared" si="170"/>
        <v>-</v>
      </c>
      <c r="L585" s="2" t="str">
        <f t="shared" si="171"/>
        <v>-</v>
      </c>
      <c r="M585" s="2" t="str">
        <f t="shared" si="172"/>
        <v>-</v>
      </c>
      <c r="N585" s="2"/>
      <c r="O585" s="2" t="str">
        <f t="shared" si="173"/>
        <v>-</v>
      </c>
      <c r="P585" s="1"/>
      <c r="Q585" s="1"/>
      <c r="R585" s="1"/>
      <c r="S585" s="1"/>
      <c r="T585" s="1"/>
      <c r="U585" s="1"/>
      <c r="V585" s="161"/>
      <c r="W585" s="1"/>
      <c r="X585" s="1"/>
      <c r="Y585" s="1"/>
      <c r="Z585" s="1"/>
      <c r="AA585" s="1"/>
      <c r="AB585" s="1"/>
      <c r="AC585" s="1"/>
      <c r="AD585" s="1"/>
      <c r="AI585" t="str">
        <f t="shared" ref="AI585:AI642" si="175">A585</f>
        <v>Shapleigh</v>
      </c>
      <c r="AJ585" t="s">
        <v>937</v>
      </c>
      <c r="AK585" s="182">
        <v>1</v>
      </c>
      <c r="AN585" s="97">
        <v>23</v>
      </c>
      <c r="AO585" s="99">
        <v>31</v>
      </c>
      <c r="AP585" s="99">
        <v>120</v>
      </c>
      <c r="AQ585" s="106">
        <v>67475</v>
      </c>
      <c r="AR585" s="106">
        <f t="shared" si="166"/>
        <v>23031</v>
      </c>
      <c r="AS585" t="s">
        <v>1711</v>
      </c>
      <c r="AT585" s="109">
        <f t="shared" si="167"/>
        <v>2367475</v>
      </c>
      <c r="AW585">
        <v>41.24</v>
      </c>
      <c r="AX585">
        <v>2.4300000000000002</v>
      </c>
      <c r="AY585">
        <v>38.81</v>
      </c>
      <c r="BF585" s="117"/>
      <c r="BI585" s="117"/>
      <c r="BJ585" s="117"/>
      <c r="BV585" s="1"/>
    </row>
    <row r="586" spans="1:74" hidden="1" outlineLevel="1">
      <c r="A586" t="s">
        <v>1730</v>
      </c>
      <c r="B586" s="9" t="s">
        <v>958</v>
      </c>
      <c r="C586" s="1">
        <f t="shared" si="168"/>
        <v>0</v>
      </c>
      <c r="D586" s="7" t="e">
        <f t="shared" si="162"/>
        <v>#N/A</v>
      </c>
      <c r="E586" s="7" t="e">
        <f t="shared" si="163"/>
        <v>#N/A</v>
      </c>
      <c r="F586" s="7">
        <f t="shared" si="164"/>
        <v>0</v>
      </c>
      <c r="G586" s="7">
        <f t="shared" si="174"/>
        <v>0</v>
      </c>
      <c r="H586" s="49" t="e">
        <f t="shared" si="165"/>
        <v>#NUM!</v>
      </c>
      <c r="I586" s="177" t="e">
        <f t="shared" si="169"/>
        <v>#NUM!</v>
      </c>
      <c r="J586" s="8"/>
      <c r="K586" s="2" t="str">
        <f t="shared" si="170"/>
        <v>-</v>
      </c>
      <c r="L586" s="2" t="str">
        <f t="shared" si="171"/>
        <v>-</v>
      </c>
      <c r="M586" s="2" t="str">
        <f t="shared" si="172"/>
        <v>-</v>
      </c>
      <c r="N586" s="2"/>
      <c r="O586" s="2" t="str">
        <f t="shared" si="173"/>
        <v>-</v>
      </c>
      <c r="P586" s="1"/>
      <c r="Q586" s="1"/>
      <c r="R586" s="1"/>
      <c r="S586" s="1"/>
      <c r="T586" s="1"/>
      <c r="U586" s="1"/>
      <c r="V586" s="161"/>
      <c r="W586" s="1"/>
      <c r="X586" s="1"/>
      <c r="Y586" s="1"/>
      <c r="Z586" s="1"/>
      <c r="AA586" s="1"/>
      <c r="AB586" s="1"/>
      <c r="AC586" s="1"/>
      <c r="AD586" s="1"/>
      <c r="AI586" t="str">
        <f t="shared" si="175"/>
        <v>Sherman</v>
      </c>
      <c r="AJ586" t="s">
        <v>2860</v>
      </c>
      <c r="AK586" s="182">
        <v>2</v>
      </c>
      <c r="AN586" s="97">
        <v>23</v>
      </c>
      <c r="AO586" s="99">
        <v>3</v>
      </c>
      <c r="AP586" s="99">
        <v>290</v>
      </c>
      <c r="AQ586" s="106">
        <v>67790</v>
      </c>
      <c r="AR586" s="106">
        <f t="shared" si="166"/>
        <v>23003</v>
      </c>
      <c r="AS586" t="s">
        <v>1711</v>
      </c>
      <c r="AT586" s="109">
        <f t="shared" si="167"/>
        <v>2367790</v>
      </c>
      <c r="AW586">
        <v>40.81</v>
      </c>
      <c r="AX586">
        <v>0.49</v>
      </c>
      <c r="AY586">
        <v>40.32</v>
      </c>
      <c r="BF586" s="117"/>
      <c r="BI586" s="117"/>
      <c r="BJ586" s="117"/>
      <c r="BV586" s="1"/>
    </row>
    <row r="587" spans="1:74" hidden="1" outlineLevel="1">
      <c r="A587" t="s">
        <v>965</v>
      </c>
      <c r="B587" s="9" t="s">
        <v>958</v>
      </c>
      <c r="C587" s="1">
        <f t="shared" si="168"/>
        <v>0</v>
      </c>
      <c r="D587" s="7" t="e">
        <f t="shared" si="162"/>
        <v>#N/A</v>
      </c>
      <c r="E587" s="7" t="e">
        <f t="shared" si="163"/>
        <v>#N/A</v>
      </c>
      <c r="F587" s="7">
        <f t="shared" si="164"/>
        <v>0</v>
      </c>
      <c r="G587" s="7">
        <f t="shared" si="174"/>
        <v>0</v>
      </c>
      <c r="H587" s="49" t="e">
        <f t="shared" si="165"/>
        <v>#NUM!</v>
      </c>
      <c r="I587" s="177" t="e">
        <f t="shared" si="169"/>
        <v>#NUM!</v>
      </c>
      <c r="J587" s="8"/>
      <c r="K587" s="2" t="str">
        <f t="shared" si="170"/>
        <v>-</v>
      </c>
      <c r="L587" s="2" t="str">
        <f t="shared" si="171"/>
        <v>-</v>
      </c>
      <c r="M587" s="2" t="str">
        <f t="shared" si="172"/>
        <v>-</v>
      </c>
      <c r="N587" s="2"/>
      <c r="O587" s="2" t="str">
        <f t="shared" si="173"/>
        <v>-</v>
      </c>
      <c r="P587" s="1"/>
      <c r="Q587" s="1"/>
      <c r="R587" s="1"/>
      <c r="S587" s="1"/>
      <c r="T587" s="1"/>
      <c r="U587" s="1"/>
      <c r="V587" s="161"/>
      <c r="W587" s="1"/>
      <c r="X587" s="1"/>
      <c r="Y587" s="1"/>
      <c r="Z587" s="1"/>
      <c r="AA587" s="1"/>
      <c r="AB587" s="1"/>
      <c r="AC587" s="1"/>
      <c r="AD587" s="1"/>
      <c r="AI587" t="str">
        <f t="shared" si="175"/>
        <v>Shirley</v>
      </c>
      <c r="AJ587" t="s">
        <v>125</v>
      </c>
      <c r="AK587" s="182">
        <v>2</v>
      </c>
      <c r="AN587" s="97">
        <v>23</v>
      </c>
      <c r="AO587" s="99">
        <v>21</v>
      </c>
      <c r="AP587" s="99">
        <v>90</v>
      </c>
      <c r="AQ587" s="106">
        <v>68140</v>
      </c>
      <c r="AR587" s="106">
        <f t="shared" si="166"/>
        <v>23021</v>
      </c>
      <c r="AS587" t="s">
        <v>1711</v>
      </c>
      <c r="AT587" s="109">
        <f t="shared" si="167"/>
        <v>2368140</v>
      </c>
      <c r="AW587">
        <v>53.78</v>
      </c>
      <c r="AX587">
        <v>0.87</v>
      </c>
      <c r="AY587">
        <v>52.9</v>
      </c>
      <c r="BF587" s="117"/>
      <c r="BI587" s="117"/>
      <c r="BJ587" s="117"/>
      <c r="BV587" s="1"/>
    </row>
    <row r="588" spans="1:74" hidden="1" outlineLevel="1">
      <c r="A588" t="s">
        <v>1469</v>
      </c>
      <c r="B588" s="9" t="s">
        <v>958</v>
      </c>
      <c r="C588" s="1">
        <f t="shared" si="168"/>
        <v>0</v>
      </c>
      <c r="D588" s="7" t="e">
        <f t="shared" si="162"/>
        <v>#N/A</v>
      </c>
      <c r="E588" s="7" t="e">
        <f t="shared" si="163"/>
        <v>#N/A</v>
      </c>
      <c r="F588" s="7">
        <f t="shared" si="164"/>
        <v>0</v>
      </c>
      <c r="G588" s="7">
        <f t="shared" si="174"/>
        <v>0</v>
      </c>
      <c r="H588" s="49" t="e">
        <f t="shared" si="165"/>
        <v>#NUM!</v>
      </c>
      <c r="I588" s="177" t="e">
        <f t="shared" si="169"/>
        <v>#NUM!</v>
      </c>
      <c r="J588" s="8"/>
      <c r="K588" s="2" t="str">
        <f t="shared" si="170"/>
        <v>-</v>
      </c>
      <c r="L588" s="2" t="str">
        <f t="shared" si="171"/>
        <v>-</v>
      </c>
      <c r="M588" s="2" t="str">
        <f t="shared" si="172"/>
        <v>-</v>
      </c>
      <c r="N588" s="2"/>
      <c r="O588" s="2" t="str">
        <f t="shared" si="173"/>
        <v>-</v>
      </c>
      <c r="P588" s="1"/>
      <c r="Q588" s="1"/>
      <c r="R588" s="1"/>
      <c r="S588" s="1"/>
      <c r="T588" s="1"/>
      <c r="U588" s="1"/>
      <c r="V588" s="161"/>
      <c r="W588" s="1"/>
      <c r="X588" s="1"/>
      <c r="Y588" s="1"/>
      <c r="Z588" s="1"/>
      <c r="AA588" s="1"/>
      <c r="AB588" s="1"/>
      <c r="AC588" s="1"/>
      <c r="AD588" s="1"/>
      <c r="AI588" t="str">
        <f t="shared" si="175"/>
        <v>Sidney</v>
      </c>
      <c r="AJ588" t="s">
        <v>2581</v>
      </c>
      <c r="AK588" s="182">
        <v>2</v>
      </c>
      <c r="AN588" s="97">
        <v>23</v>
      </c>
      <c r="AO588" s="99">
        <v>11</v>
      </c>
      <c r="AP588" s="99">
        <v>105</v>
      </c>
      <c r="AQ588" s="106">
        <v>68385</v>
      </c>
      <c r="AR588" s="106">
        <f t="shared" si="166"/>
        <v>23011</v>
      </c>
      <c r="AS588" t="s">
        <v>1711</v>
      </c>
      <c r="AT588" s="109">
        <f t="shared" si="167"/>
        <v>2368385</v>
      </c>
      <c r="AW588">
        <v>45.53</v>
      </c>
      <c r="AX588">
        <v>3.3</v>
      </c>
      <c r="AY588">
        <v>42.23</v>
      </c>
      <c r="BF588" s="117"/>
      <c r="BI588" s="117"/>
      <c r="BJ588" s="117"/>
      <c r="BV588" s="1"/>
    </row>
    <row r="589" spans="1:74" hidden="1" outlineLevel="1">
      <c r="A589" t="s">
        <v>2382</v>
      </c>
      <c r="B589" s="9" t="s">
        <v>958</v>
      </c>
      <c r="C589" s="1">
        <f t="shared" si="168"/>
        <v>0</v>
      </c>
      <c r="D589" s="7" t="e">
        <f t="shared" si="162"/>
        <v>#N/A</v>
      </c>
      <c r="E589" s="7" t="e">
        <f t="shared" si="163"/>
        <v>#N/A</v>
      </c>
      <c r="F589" s="7">
        <f t="shared" si="164"/>
        <v>0</v>
      </c>
      <c r="G589" s="7">
        <f t="shared" si="174"/>
        <v>0</v>
      </c>
      <c r="H589" s="49" t="e">
        <f t="shared" si="165"/>
        <v>#NUM!</v>
      </c>
      <c r="I589" s="177" t="e">
        <f t="shared" si="169"/>
        <v>#NUM!</v>
      </c>
      <c r="J589" s="8"/>
      <c r="K589" s="2" t="str">
        <f t="shared" si="170"/>
        <v>-</v>
      </c>
      <c r="L589" s="2" t="str">
        <f t="shared" si="171"/>
        <v>-</v>
      </c>
      <c r="M589" s="2" t="str">
        <f t="shared" si="172"/>
        <v>-</v>
      </c>
      <c r="N589" s="2"/>
      <c r="O589" s="2" t="str">
        <f t="shared" si="173"/>
        <v>-</v>
      </c>
      <c r="P589" s="1"/>
      <c r="Q589" s="1"/>
      <c r="R589" s="1"/>
      <c r="S589" s="1"/>
      <c r="T589" s="1"/>
      <c r="U589" s="1"/>
      <c r="V589" s="161"/>
      <c r="W589" s="1"/>
      <c r="X589" s="1"/>
      <c r="Y589" s="1"/>
      <c r="Z589" s="1"/>
      <c r="AA589" s="1"/>
      <c r="AB589" s="1"/>
      <c r="AC589" s="1"/>
      <c r="AD589" s="1"/>
      <c r="AI589" t="str">
        <f>A589</f>
        <v>Sinclair</v>
      </c>
      <c r="AJ589" t="s">
        <v>2860</v>
      </c>
      <c r="AK589" s="182">
        <v>2</v>
      </c>
      <c r="AN589" s="97">
        <v>23</v>
      </c>
      <c r="AO589" s="99">
        <v>3</v>
      </c>
      <c r="AQ589" s="106">
        <v>68400</v>
      </c>
      <c r="AR589" s="106">
        <f t="shared" si="166"/>
        <v>23003</v>
      </c>
      <c r="AS589" t="s">
        <v>1891</v>
      </c>
      <c r="AT589" s="109">
        <f t="shared" si="167"/>
        <v>2368400</v>
      </c>
      <c r="BF589" s="117"/>
      <c r="BI589" s="117"/>
      <c r="BJ589" s="117"/>
      <c r="BV589" s="1"/>
    </row>
    <row r="590" spans="1:74" hidden="1" outlineLevel="1">
      <c r="A590" t="s">
        <v>1071</v>
      </c>
      <c r="B590" s="9" t="s">
        <v>958</v>
      </c>
      <c r="C590" s="1">
        <f t="shared" si="168"/>
        <v>0</v>
      </c>
      <c r="D590" s="7" t="e">
        <f t="shared" si="162"/>
        <v>#N/A</v>
      </c>
      <c r="E590" s="7" t="e">
        <f t="shared" si="163"/>
        <v>#N/A</v>
      </c>
      <c r="F590" s="7">
        <f t="shared" si="164"/>
        <v>0</v>
      </c>
      <c r="G590" s="7">
        <f t="shared" si="174"/>
        <v>0</v>
      </c>
      <c r="H590" s="49" t="e">
        <f t="shared" si="165"/>
        <v>#NUM!</v>
      </c>
      <c r="I590" s="177" t="e">
        <f t="shared" si="169"/>
        <v>#NUM!</v>
      </c>
      <c r="J590" s="8"/>
      <c r="K590" s="2" t="str">
        <f t="shared" si="170"/>
        <v>-</v>
      </c>
      <c r="L590" s="2" t="str">
        <f t="shared" si="171"/>
        <v>-</v>
      </c>
      <c r="M590" s="2" t="str">
        <f t="shared" si="172"/>
        <v>-</v>
      </c>
      <c r="N590" s="2"/>
      <c r="O590" s="2" t="str">
        <f t="shared" si="173"/>
        <v>-</v>
      </c>
      <c r="P590" s="1"/>
      <c r="Q590" s="1"/>
      <c r="R590" s="1"/>
      <c r="S590" s="1"/>
      <c r="T590" s="1"/>
      <c r="U590" s="1"/>
      <c r="V590" s="161"/>
      <c r="W590" s="1"/>
      <c r="X590" s="1"/>
      <c r="Y590" s="1"/>
      <c r="Z590" s="1"/>
      <c r="AA590" s="1"/>
      <c r="AB590" s="1"/>
      <c r="AC590" s="1"/>
      <c r="AD590" s="1"/>
      <c r="AI590" t="str">
        <f t="shared" si="175"/>
        <v>Skowhegan</v>
      </c>
      <c r="AJ590" t="s">
        <v>411</v>
      </c>
      <c r="AK590" s="182">
        <v>2</v>
      </c>
      <c r="AN590" s="97">
        <v>23</v>
      </c>
      <c r="AO590" s="99">
        <v>25</v>
      </c>
      <c r="AP590" s="99">
        <v>140</v>
      </c>
      <c r="AQ590" s="106">
        <v>68910</v>
      </c>
      <c r="AR590" s="106">
        <f t="shared" si="166"/>
        <v>23025</v>
      </c>
      <c r="AS590" t="s">
        <v>1711</v>
      </c>
      <c r="AT590" s="109">
        <f t="shared" si="167"/>
        <v>2368910</v>
      </c>
      <c r="AW590">
        <v>60.58</v>
      </c>
      <c r="AX590">
        <v>1.6</v>
      </c>
      <c r="AY590">
        <v>58.98</v>
      </c>
      <c r="BF590" s="117"/>
      <c r="BI590" s="117"/>
      <c r="BJ590" s="117"/>
      <c r="BV590" s="1"/>
    </row>
    <row r="591" spans="1:74" hidden="1" outlineLevel="1">
      <c r="A591" t="s">
        <v>2932</v>
      </c>
      <c r="B591" s="9" t="s">
        <v>958</v>
      </c>
      <c r="C591" s="1">
        <f t="shared" si="168"/>
        <v>0</v>
      </c>
      <c r="D591" s="7" t="e">
        <f t="shared" si="162"/>
        <v>#N/A</v>
      </c>
      <c r="E591" s="7" t="e">
        <f t="shared" si="163"/>
        <v>#N/A</v>
      </c>
      <c r="F591" s="7">
        <f t="shared" si="164"/>
        <v>0</v>
      </c>
      <c r="G591" s="7">
        <f t="shared" si="174"/>
        <v>0</v>
      </c>
      <c r="H591" s="49" t="e">
        <f t="shared" si="165"/>
        <v>#NUM!</v>
      </c>
      <c r="I591" s="177" t="e">
        <f t="shared" si="169"/>
        <v>#NUM!</v>
      </c>
      <c r="J591" s="8"/>
      <c r="K591" s="2" t="str">
        <f t="shared" si="170"/>
        <v>-</v>
      </c>
      <c r="L591" s="2" t="str">
        <f t="shared" si="171"/>
        <v>-</v>
      </c>
      <c r="M591" s="2" t="str">
        <f t="shared" si="172"/>
        <v>-</v>
      </c>
      <c r="N591" s="2"/>
      <c r="O591" s="2" t="str">
        <f t="shared" si="173"/>
        <v>-</v>
      </c>
      <c r="P591" s="1"/>
      <c r="Q591" s="1"/>
      <c r="R591" s="1"/>
      <c r="S591" s="1"/>
      <c r="T591" s="1"/>
      <c r="U591" s="1"/>
      <c r="V591" s="161"/>
      <c r="W591" s="1"/>
      <c r="X591" s="1"/>
      <c r="Y591" s="1"/>
      <c r="Z591" s="1"/>
      <c r="AA591" s="1"/>
      <c r="AB591" s="1"/>
      <c r="AC591" s="1"/>
      <c r="AD591" s="1"/>
      <c r="AI591" t="str">
        <f t="shared" si="175"/>
        <v>Smithfield</v>
      </c>
      <c r="AJ591" t="s">
        <v>411</v>
      </c>
      <c r="AK591" s="182">
        <v>2</v>
      </c>
      <c r="AN591" s="97">
        <v>23</v>
      </c>
      <c r="AO591" s="99">
        <v>25</v>
      </c>
      <c r="AP591" s="99">
        <v>145</v>
      </c>
      <c r="AQ591" s="106">
        <v>69155</v>
      </c>
      <c r="AR591" s="106">
        <f t="shared" si="166"/>
        <v>23025</v>
      </c>
      <c r="AS591" t="s">
        <v>1711</v>
      </c>
      <c r="AT591" s="109">
        <f t="shared" si="167"/>
        <v>2369155</v>
      </c>
      <c r="AW591">
        <v>24.73</v>
      </c>
      <c r="AX591">
        <v>4.84</v>
      </c>
      <c r="AY591">
        <v>19.89</v>
      </c>
      <c r="BF591" s="117"/>
      <c r="BI591" s="117"/>
      <c r="BJ591" s="117"/>
      <c r="BV591" s="1"/>
    </row>
    <row r="592" spans="1:74" hidden="1" outlineLevel="1">
      <c r="A592" t="s">
        <v>3165</v>
      </c>
      <c r="B592" s="9" t="s">
        <v>958</v>
      </c>
      <c r="C592" s="1">
        <f t="shared" si="168"/>
        <v>0</v>
      </c>
      <c r="D592" s="7" t="e">
        <f t="shared" si="162"/>
        <v>#N/A</v>
      </c>
      <c r="E592" s="7" t="e">
        <f t="shared" si="163"/>
        <v>#N/A</v>
      </c>
      <c r="F592" s="7">
        <f t="shared" si="164"/>
        <v>0</v>
      </c>
      <c r="G592" s="7">
        <f t="shared" si="174"/>
        <v>0</v>
      </c>
      <c r="H592" s="49" t="e">
        <f t="shared" si="165"/>
        <v>#NUM!</v>
      </c>
      <c r="I592" s="177" t="e">
        <f t="shared" si="169"/>
        <v>#NUM!</v>
      </c>
      <c r="J592" s="8"/>
      <c r="K592" s="2" t="str">
        <f t="shared" si="170"/>
        <v>-</v>
      </c>
      <c r="L592" s="2" t="str">
        <f t="shared" si="171"/>
        <v>-</v>
      </c>
      <c r="M592" s="2" t="str">
        <f t="shared" si="172"/>
        <v>-</v>
      </c>
      <c r="N592" s="2"/>
      <c r="O592" s="2" t="str">
        <f t="shared" si="173"/>
        <v>-</v>
      </c>
      <c r="P592" s="1"/>
      <c r="Q592" s="1"/>
      <c r="R592" s="1"/>
      <c r="S592" s="1"/>
      <c r="T592" s="1"/>
      <c r="U592" s="1"/>
      <c r="V592" s="161"/>
      <c r="W592" s="1"/>
      <c r="X592" s="1"/>
      <c r="Y592" s="1"/>
      <c r="Z592" s="1"/>
      <c r="AA592" s="1"/>
      <c r="AB592" s="1"/>
      <c r="AC592" s="1"/>
      <c r="AD592" s="1"/>
      <c r="AI592" t="str">
        <f t="shared" si="175"/>
        <v>Smyrna</v>
      </c>
      <c r="AJ592" t="s">
        <v>2860</v>
      </c>
      <c r="AK592" s="182">
        <v>2</v>
      </c>
      <c r="AN592" s="97">
        <v>23</v>
      </c>
      <c r="AO592" s="99">
        <v>3</v>
      </c>
      <c r="AP592" s="99">
        <v>295</v>
      </c>
      <c r="AQ592" s="106">
        <v>69260</v>
      </c>
      <c r="AR592" s="106">
        <f t="shared" si="166"/>
        <v>23003</v>
      </c>
      <c r="AS592" t="s">
        <v>1711</v>
      </c>
      <c r="AT592" s="109">
        <f t="shared" si="167"/>
        <v>2369260</v>
      </c>
      <c r="AW592">
        <v>35.26</v>
      </c>
      <c r="AX592">
        <v>0.09</v>
      </c>
      <c r="AY592">
        <v>35.17</v>
      </c>
      <c r="BF592" s="117"/>
      <c r="BI592" s="117"/>
      <c r="BJ592" s="117"/>
      <c r="BV592" s="1"/>
    </row>
    <row r="593" spans="1:74" hidden="1" outlineLevel="1">
      <c r="A593" t="s">
        <v>3166</v>
      </c>
      <c r="B593" s="9" t="s">
        <v>958</v>
      </c>
      <c r="C593" s="1">
        <f t="shared" si="168"/>
        <v>0</v>
      </c>
      <c r="D593" s="7" t="e">
        <f t="shared" si="162"/>
        <v>#N/A</v>
      </c>
      <c r="E593" s="7" t="e">
        <f t="shared" si="163"/>
        <v>#N/A</v>
      </c>
      <c r="F593" s="7">
        <f t="shared" si="164"/>
        <v>0</v>
      </c>
      <c r="G593" s="7">
        <f t="shared" si="174"/>
        <v>0</v>
      </c>
      <c r="H593" s="49" t="e">
        <f t="shared" si="165"/>
        <v>#NUM!</v>
      </c>
      <c r="I593" s="177" t="e">
        <f t="shared" si="169"/>
        <v>#NUM!</v>
      </c>
      <c r="J593" s="8"/>
      <c r="K593" s="2" t="str">
        <f t="shared" si="170"/>
        <v>-</v>
      </c>
      <c r="L593" s="2" t="str">
        <f t="shared" si="171"/>
        <v>-</v>
      </c>
      <c r="M593" s="2" t="str">
        <f t="shared" si="172"/>
        <v>-</v>
      </c>
      <c r="N593" s="2"/>
      <c r="O593" s="2" t="str">
        <f t="shared" si="173"/>
        <v>-</v>
      </c>
      <c r="P593" s="1"/>
      <c r="Q593" s="1"/>
      <c r="R593" s="1"/>
      <c r="S593" s="1"/>
      <c r="T593" s="1"/>
      <c r="U593" s="1"/>
      <c r="V593" s="161"/>
      <c r="W593" s="1"/>
      <c r="X593" s="1"/>
      <c r="Y593" s="1"/>
      <c r="Z593" s="1"/>
      <c r="AA593" s="1"/>
      <c r="AB593" s="1"/>
      <c r="AC593" s="1"/>
      <c r="AD593" s="1"/>
      <c r="AI593" t="str">
        <f t="shared" si="175"/>
        <v>Solon</v>
      </c>
      <c r="AJ593" t="s">
        <v>411</v>
      </c>
      <c r="AK593" s="182">
        <v>2</v>
      </c>
      <c r="AN593" s="97">
        <v>23</v>
      </c>
      <c r="AO593" s="99">
        <v>25</v>
      </c>
      <c r="AP593" s="99">
        <v>150</v>
      </c>
      <c r="AQ593" s="106">
        <v>69505</v>
      </c>
      <c r="AR593" s="106">
        <f t="shared" si="166"/>
        <v>23025</v>
      </c>
      <c r="AS593" t="s">
        <v>1711</v>
      </c>
      <c r="AT593" s="109">
        <f t="shared" si="167"/>
        <v>2369505</v>
      </c>
      <c r="AW593">
        <v>40.99</v>
      </c>
      <c r="AX593">
        <v>1.08</v>
      </c>
      <c r="AY593">
        <v>39.909999999999997</v>
      </c>
      <c r="BF593" s="117"/>
      <c r="BI593" s="117"/>
      <c r="BJ593" s="117"/>
      <c r="BV593" s="1"/>
    </row>
    <row r="594" spans="1:74" hidden="1" outlineLevel="1">
      <c r="A594" t="s">
        <v>1060</v>
      </c>
      <c r="B594" s="9" t="s">
        <v>958</v>
      </c>
      <c r="C594" s="1">
        <f t="shared" si="168"/>
        <v>0</v>
      </c>
      <c r="D594" s="7" t="e">
        <f t="shared" si="162"/>
        <v>#N/A</v>
      </c>
      <c r="E594" s="7" t="e">
        <f t="shared" si="163"/>
        <v>#N/A</v>
      </c>
      <c r="F594" s="7">
        <f t="shared" si="164"/>
        <v>0</v>
      </c>
      <c r="G594" s="7">
        <f t="shared" si="174"/>
        <v>0</v>
      </c>
      <c r="H594" s="49" t="e">
        <f t="shared" si="165"/>
        <v>#NUM!</v>
      </c>
      <c r="I594" s="177" t="e">
        <f t="shared" si="169"/>
        <v>#NUM!</v>
      </c>
      <c r="J594" s="8"/>
      <c r="K594" s="2" t="str">
        <f t="shared" si="170"/>
        <v>-</v>
      </c>
      <c r="L594" s="2" t="str">
        <f t="shared" si="171"/>
        <v>-</v>
      </c>
      <c r="M594" s="2" t="str">
        <f t="shared" si="172"/>
        <v>-</v>
      </c>
      <c r="N594" s="2"/>
      <c r="O594" s="2" t="str">
        <f t="shared" si="173"/>
        <v>-</v>
      </c>
      <c r="P594" s="1"/>
      <c r="Q594" s="1"/>
      <c r="R594" s="1"/>
      <c r="S594" s="1"/>
      <c r="T594" s="1"/>
      <c r="U594" s="1"/>
      <c r="V594" s="161"/>
      <c r="W594" s="1"/>
      <c r="X594" s="1"/>
      <c r="Y594" s="1"/>
      <c r="Z594" s="1"/>
      <c r="AA594" s="1"/>
      <c r="AB594" s="1"/>
      <c r="AC594" s="1"/>
      <c r="AD594" s="1"/>
      <c r="AI594" t="str">
        <f t="shared" si="175"/>
        <v>Somerville</v>
      </c>
      <c r="AJ594" t="s">
        <v>223</v>
      </c>
      <c r="AK594" s="182">
        <v>1</v>
      </c>
      <c r="AN594" s="97">
        <v>23</v>
      </c>
      <c r="AO594" s="99">
        <v>15</v>
      </c>
      <c r="AP594" s="99">
        <v>70</v>
      </c>
      <c r="AQ594" s="106">
        <v>69645</v>
      </c>
      <c r="AR594" s="106">
        <f t="shared" si="166"/>
        <v>23015</v>
      </c>
      <c r="AS594" t="s">
        <v>1711</v>
      </c>
      <c r="AT594" s="109">
        <f t="shared" si="167"/>
        <v>2369645</v>
      </c>
      <c r="AW594">
        <v>22.74</v>
      </c>
      <c r="AX594">
        <v>0.87</v>
      </c>
      <c r="AY594">
        <v>21.87</v>
      </c>
      <c r="BF594" s="117"/>
      <c r="BI594" s="117"/>
      <c r="BJ594" s="117"/>
      <c r="BV594" s="1"/>
    </row>
    <row r="595" spans="1:74" hidden="1" outlineLevel="1">
      <c r="A595" t="s">
        <v>2228</v>
      </c>
      <c r="B595" s="9" t="s">
        <v>958</v>
      </c>
      <c r="C595" s="1">
        <f t="shared" si="168"/>
        <v>0</v>
      </c>
      <c r="D595" s="7" t="e">
        <f t="shared" si="162"/>
        <v>#N/A</v>
      </c>
      <c r="E595" s="7" t="e">
        <f t="shared" si="163"/>
        <v>#N/A</v>
      </c>
      <c r="F595" s="7">
        <f t="shared" si="164"/>
        <v>0</v>
      </c>
      <c r="G595" s="7">
        <f t="shared" si="174"/>
        <v>0</v>
      </c>
      <c r="H595" s="49" t="e">
        <f t="shared" si="165"/>
        <v>#NUM!</v>
      </c>
      <c r="I595" s="177" t="e">
        <f t="shared" si="169"/>
        <v>#NUM!</v>
      </c>
      <c r="J595" s="8"/>
      <c r="K595" s="2" t="str">
        <f t="shared" si="170"/>
        <v>-</v>
      </c>
      <c r="L595" s="2" t="str">
        <f t="shared" si="171"/>
        <v>-</v>
      </c>
      <c r="M595" s="2" t="str">
        <f t="shared" si="172"/>
        <v>-</v>
      </c>
      <c r="N595" s="2"/>
      <c r="O595" s="2" t="str">
        <f t="shared" si="173"/>
        <v>-</v>
      </c>
      <c r="P595" s="1"/>
      <c r="Q595" s="1"/>
      <c r="R595" s="1"/>
      <c r="S595" s="1"/>
      <c r="T595" s="1"/>
      <c r="U595" s="1"/>
      <c r="V595" s="161"/>
      <c r="W595" s="1"/>
      <c r="X595" s="1"/>
      <c r="Y595" s="1"/>
      <c r="Z595" s="1"/>
      <c r="AA595" s="1"/>
      <c r="AB595" s="1"/>
      <c r="AC595" s="1"/>
      <c r="AD595" s="1"/>
      <c r="AI595" t="str">
        <f t="shared" si="175"/>
        <v>Sorrento</v>
      </c>
      <c r="AJ595" t="s">
        <v>688</v>
      </c>
      <c r="AK595" s="182">
        <v>2</v>
      </c>
      <c r="AN595" s="97">
        <v>23</v>
      </c>
      <c r="AO595" s="99">
        <v>9</v>
      </c>
      <c r="AP595" s="99">
        <v>135</v>
      </c>
      <c r="AQ595" s="106">
        <v>69750</v>
      </c>
      <c r="AR595" s="106">
        <f t="shared" si="166"/>
        <v>23009</v>
      </c>
      <c r="AS595" t="s">
        <v>1711</v>
      </c>
      <c r="AT595" s="109">
        <f t="shared" si="167"/>
        <v>2369750</v>
      </c>
      <c r="AW595">
        <v>14.84</v>
      </c>
      <c r="AX595">
        <v>10.85</v>
      </c>
      <c r="AY595">
        <v>3.99</v>
      </c>
      <c r="BF595" s="117"/>
      <c r="BI595" s="117"/>
      <c r="BJ595" s="117"/>
      <c r="BV595" s="1"/>
    </row>
    <row r="596" spans="1:74" hidden="1" outlineLevel="1">
      <c r="A596" t="s">
        <v>2211</v>
      </c>
      <c r="B596" s="9" t="s">
        <v>958</v>
      </c>
      <c r="C596" s="1">
        <f t="shared" si="168"/>
        <v>0</v>
      </c>
      <c r="D596" s="7" t="e">
        <f t="shared" si="162"/>
        <v>#N/A</v>
      </c>
      <c r="E596" s="7" t="e">
        <f t="shared" si="163"/>
        <v>#N/A</v>
      </c>
      <c r="F596" s="7">
        <f t="shared" si="164"/>
        <v>0</v>
      </c>
      <c r="G596" s="7">
        <f t="shared" si="174"/>
        <v>0</v>
      </c>
      <c r="H596" s="49" t="e">
        <f t="shared" si="165"/>
        <v>#NUM!</v>
      </c>
      <c r="I596" s="177" t="e">
        <f t="shared" si="169"/>
        <v>#NUM!</v>
      </c>
      <c r="J596" s="8"/>
      <c r="K596" s="2" t="str">
        <f t="shared" si="170"/>
        <v>-</v>
      </c>
      <c r="L596" s="2" t="str">
        <f t="shared" si="171"/>
        <v>-</v>
      </c>
      <c r="M596" s="2" t="str">
        <f t="shared" si="172"/>
        <v>-</v>
      </c>
      <c r="N596" s="2"/>
      <c r="O596" s="2" t="str">
        <f t="shared" si="173"/>
        <v>-</v>
      </c>
      <c r="P596" s="1"/>
      <c r="Q596" s="1"/>
      <c r="R596" s="1"/>
      <c r="S596" s="1"/>
      <c r="T596" s="1"/>
      <c r="U596" s="1"/>
      <c r="V596" s="161"/>
      <c r="W596" s="1"/>
      <c r="X596" s="1"/>
      <c r="Y596" s="1"/>
      <c r="Z596" s="1"/>
      <c r="AA596" s="1"/>
      <c r="AB596" s="1"/>
      <c r="AC596" s="1"/>
      <c r="AD596" s="1"/>
      <c r="AI596" t="str">
        <f t="shared" si="175"/>
        <v>South Berwick</v>
      </c>
      <c r="AJ596" t="s">
        <v>937</v>
      </c>
      <c r="AK596" s="182">
        <v>1</v>
      </c>
      <c r="AN596" s="97">
        <v>23</v>
      </c>
      <c r="AO596" s="99">
        <v>31</v>
      </c>
      <c r="AP596" s="99">
        <v>125</v>
      </c>
      <c r="AQ596" s="106">
        <v>70030</v>
      </c>
      <c r="AR596" s="106">
        <f t="shared" si="166"/>
        <v>23031</v>
      </c>
      <c r="AS596" t="s">
        <v>1711</v>
      </c>
      <c r="AT596" s="109">
        <f t="shared" si="167"/>
        <v>2370030</v>
      </c>
      <c r="AW596">
        <v>32.67</v>
      </c>
      <c r="AX596">
        <v>0.52</v>
      </c>
      <c r="AY596">
        <v>32.15</v>
      </c>
      <c r="BF596" s="117"/>
      <c r="BI596" s="117"/>
      <c r="BJ596" s="117"/>
      <c r="BV596" s="1"/>
    </row>
    <row r="597" spans="1:74" hidden="1" outlineLevel="1">
      <c r="A597" t="s">
        <v>2446</v>
      </c>
      <c r="B597" s="9" t="s">
        <v>958</v>
      </c>
      <c r="C597" s="1">
        <f t="shared" si="168"/>
        <v>0</v>
      </c>
      <c r="D597" s="7" t="e">
        <f t="shared" si="162"/>
        <v>#N/A</v>
      </c>
      <c r="E597" s="7" t="e">
        <f t="shared" si="163"/>
        <v>#N/A</v>
      </c>
      <c r="F597" s="7">
        <f t="shared" si="164"/>
        <v>0</v>
      </c>
      <c r="G597" s="7">
        <f t="shared" si="174"/>
        <v>0</v>
      </c>
      <c r="H597" s="49" t="e">
        <f t="shared" si="165"/>
        <v>#NUM!</v>
      </c>
      <c r="I597" s="177" t="e">
        <f t="shared" si="169"/>
        <v>#NUM!</v>
      </c>
      <c r="J597" s="8"/>
      <c r="K597" s="2" t="str">
        <f t="shared" si="170"/>
        <v>-</v>
      </c>
      <c r="L597" s="2" t="str">
        <f t="shared" si="171"/>
        <v>-</v>
      </c>
      <c r="M597" s="2" t="str">
        <f t="shared" si="172"/>
        <v>-</v>
      </c>
      <c r="N597" s="2"/>
      <c r="O597" s="2" t="str">
        <f t="shared" si="173"/>
        <v>-</v>
      </c>
      <c r="P597" s="1"/>
      <c r="Q597" s="1"/>
      <c r="R597" s="1"/>
      <c r="S597" s="1"/>
      <c r="T597" s="1"/>
      <c r="U597" s="1"/>
      <c r="V597" s="161"/>
      <c r="W597" s="1"/>
      <c r="X597" s="1"/>
      <c r="Y597" s="1"/>
      <c r="Z597" s="1"/>
      <c r="AA597" s="1"/>
      <c r="AB597" s="1"/>
      <c r="AC597" s="1"/>
      <c r="AD597" s="1"/>
      <c r="AI597" t="str">
        <f t="shared" si="175"/>
        <v>South Bristol</v>
      </c>
      <c r="AJ597" t="s">
        <v>223</v>
      </c>
      <c r="AK597" s="182">
        <v>1</v>
      </c>
      <c r="AN597" s="97">
        <v>23</v>
      </c>
      <c r="AO597" s="99">
        <v>15</v>
      </c>
      <c r="AP597" s="99">
        <v>75</v>
      </c>
      <c r="AQ597" s="106">
        <v>70240</v>
      </c>
      <c r="AR597" s="106">
        <f t="shared" si="166"/>
        <v>23015</v>
      </c>
      <c r="AS597" t="s">
        <v>1711</v>
      </c>
      <c r="AT597" s="109">
        <f t="shared" si="167"/>
        <v>2370240</v>
      </c>
      <c r="AW597">
        <v>23.64</v>
      </c>
      <c r="AX597">
        <v>10.45</v>
      </c>
      <c r="AY597">
        <v>13.19</v>
      </c>
      <c r="BF597" s="117"/>
      <c r="BI597" s="117"/>
      <c r="BJ597" s="117"/>
      <c r="BV597" s="1"/>
    </row>
    <row r="598" spans="1:74" hidden="1" outlineLevel="1">
      <c r="A598" t="s">
        <v>886</v>
      </c>
      <c r="B598" s="9" t="s">
        <v>958</v>
      </c>
      <c r="C598" s="1">
        <f t="shared" si="168"/>
        <v>0</v>
      </c>
      <c r="D598" s="7" t="e">
        <f t="shared" si="162"/>
        <v>#N/A</v>
      </c>
      <c r="E598" s="7" t="e">
        <f t="shared" si="163"/>
        <v>#N/A</v>
      </c>
      <c r="F598" s="7">
        <f t="shared" si="164"/>
        <v>0</v>
      </c>
      <c r="G598" s="7">
        <f t="shared" si="174"/>
        <v>0</v>
      </c>
      <c r="H598" s="49" t="e">
        <f t="shared" si="165"/>
        <v>#NUM!</v>
      </c>
      <c r="I598" s="177" t="e">
        <f t="shared" si="169"/>
        <v>#NUM!</v>
      </c>
      <c r="J598" s="8"/>
      <c r="K598" s="2" t="str">
        <f t="shared" si="170"/>
        <v>-</v>
      </c>
      <c r="L598" s="2" t="str">
        <f t="shared" si="171"/>
        <v>-</v>
      </c>
      <c r="M598" s="2" t="str">
        <f t="shared" si="172"/>
        <v>-</v>
      </c>
      <c r="N598" s="2"/>
      <c r="O598" s="2" t="str">
        <f t="shared" si="173"/>
        <v>-</v>
      </c>
      <c r="P598" s="1"/>
      <c r="Q598" s="1"/>
      <c r="R598" s="1"/>
      <c r="S598" s="1"/>
      <c r="T598" s="1"/>
      <c r="U598" s="1"/>
      <c r="V598" s="161"/>
      <c r="W598" s="1"/>
      <c r="X598" s="1"/>
      <c r="Y598" s="1"/>
      <c r="Z598" s="1"/>
      <c r="AA598" s="1"/>
      <c r="AB598" s="1"/>
      <c r="AC598" s="1"/>
      <c r="AD598" s="1"/>
      <c r="AI598" t="str">
        <f t="shared" si="175"/>
        <v>South Portland</v>
      </c>
      <c r="AJ598" t="s">
        <v>2189</v>
      </c>
      <c r="AK598" s="182">
        <v>1</v>
      </c>
      <c r="AN598" s="97">
        <v>23</v>
      </c>
      <c r="AO598" s="99">
        <v>5</v>
      </c>
      <c r="AP598" s="99">
        <v>110</v>
      </c>
      <c r="AQ598" s="106">
        <v>71990</v>
      </c>
      <c r="AR598" s="106">
        <f t="shared" si="166"/>
        <v>23005</v>
      </c>
      <c r="AS598" t="s">
        <v>1029</v>
      </c>
      <c r="AT598" s="109">
        <f t="shared" si="167"/>
        <v>2371990</v>
      </c>
      <c r="AW598">
        <v>14.3</v>
      </c>
      <c r="AX598">
        <v>2.31</v>
      </c>
      <c r="AY598">
        <v>11.99</v>
      </c>
      <c r="BF598" s="117"/>
      <c r="BI598" s="117"/>
      <c r="BJ598" s="117"/>
      <c r="BV598" s="1"/>
    </row>
    <row r="599" spans="1:74" hidden="1" outlineLevel="1">
      <c r="A599" t="s">
        <v>872</v>
      </c>
      <c r="B599" s="9" t="s">
        <v>958</v>
      </c>
      <c r="C599" s="1">
        <f t="shared" si="168"/>
        <v>0</v>
      </c>
      <c r="D599" s="7" t="e">
        <f t="shared" si="162"/>
        <v>#N/A</v>
      </c>
      <c r="E599" s="7" t="e">
        <f t="shared" si="163"/>
        <v>#N/A</v>
      </c>
      <c r="F599" s="7">
        <f t="shared" si="164"/>
        <v>0</v>
      </c>
      <c r="G599" s="7">
        <f t="shared" si="174"/>
        <v>0</v>
      </c>
      <c r="H599" s="49" t="e">
        <f t="shared" si="165"/>
        <v>#NUM!</v>
      </c>
      <c r="I599" s="177" t="e">
        <f t="shared" si="169"/>
        <v>#NUM!</v>
      </c>
      <c r="J599" s="8"/>
      <c r="K599" s="2" t="str">
        <f t="shared" si="170"/>
        <v>-</v>
      </c>
      <c r="L599" s="2" t="str">
        <f t="shared" si="171"/>
        <v>-</v>
      </c>
      <c r="M599" s="2" t="str">
        <f t="shared" si="172"/>
        <v>-</v>
      </c>
      <c r="N599" s="2"/>
      <c r="O599" s="2" t="str">
        <f t="shared" si="173"/>
        <v>-</v>
      </c>
      <c r="P599" s="1"/>
      <c r="Q599" s="1"/>
      <c r="R599" s="1"/>
      <c r="S599" s="1"/>
      <c r="T599" s="1"/>
      <c r="U599" s="1"/>
      <c r="V599" s="161"/>
      <c r="W599" s="1"/>
      <c r="X599" s="1"/>
      <c r="Y599" s="1"/>
      <c r="Z599" s="1"/>
      <c r="AA599" s="1"/>
      <c r="AB599" s="1"/>
      <c r="AC599" s="1"/>
      <c r="AD599" s="1"/>
      <c r="AI599" t="str">
        <f t="shared" si="175"/>
        <v>South Thomaston</v>
      </c>
      <c r="AJ599" t="s">
        <v>786</v>
      </c>
      <c r="AK599" s="182">
        <v>1</v>
      </c>
      <c r="AN599" s="97">
        <v>23</v>
      </c>
      <c r="AO599" s="99">
        <v>13</v>
      </c>
      <c r="AP599" s="99">
        <v>65</v>
      </c>
      <c r="AQ599" s="106">
        <v>72585</v>
      </c>
      <c r="AR599" s="106">
        <f t="shared" si="166"/>
        <v>23013</v>
      </c>
      <c r="AS599" t="s">
        <v>1711</v>
      </c>
      <c r="AT599" s="109">
        <f t="shared" si="167"/>
        <v>2372585</v>
      </c>
      <c r="AW599">
        <v>17.489999999999998</v>
      </c>
      <c r="AX599">
        <v>6.55</v>
      </c>
      <c r="AY599">
        <v>10.94</v>
      </c>
      <c r="BF599" s="117"/>
      <c r="BI599" s="117"/>
      <c r="BJ599" s="117"/>
      <c r="BV599" s="1"/>
    </row>
    <row r="600" spans="1:74" hidden="1" outlineLevel="1">
      <c r="A600" t="s">
        <v>2745</v>
      </c>
      <c r="B600" s="9" t="s">
        <v>958</v>
      </c>
      <c r="C600" s="1">
        <f t="shared" si="168"/>
        <v>0</v>
      </c>
      <c r="D600" s="7" t="e">
        <f t="shared" si="162"/>
        <v>#N/A</v>
      </c>
      <c r="E600" s="7" t="e">
        <f t="shared" si="163"/>
        <v>#N/A</v>
      </c>
      <c r="F600" s="7">
        <f t="shared" si="164"/>
        <v>0</v>
      </c>
      <c r="G600" s="7">
        <f t="shared" si="174"/>
        <v>0</v>
      </c>
      <c r="H600" s="49" t="e">
        <f t="shared" si="165"/>
        <v>#NUM!</v>
      </c>
      <c r="I600" s="177" t="e">
        <f t="shared" si="169"/>
        <v>#NUM!</v>
      </c>
      <c r="J600" s="8"/>
      <c r="K600" s="2" t="str">
        <f t="shared" si="170"/>
        <v>-</v>
      </c>
      <c r="L600" s="2" t="str">
        <f t="shared" si="171"/>
        <v>-</v>
      </c>
      <c r="M600" s="2" t="str">
        <f t="shared" si="172"/>
        <v>-</v>
      </c>
      <c r="N600" s="2"/>
      <c r="O600" s="2" t="str">
        <f t="shared" si="173"/>
        <v>-</v>
      </c>
      <c r="P600" s="1"/>
      <c r="Q600" s="1"/>
      <c r="R600" s="1"/>
      <c r="S600" s="1"/>
      <c r="T600" s="1"/>
      <c r="U600" s="1"/>
      <c r="V600" s="161"/>
      <c r="W600" s="1"/>
      <c r="X600" s="1"/>
      <c r="Y600" s="1"/>
      <c r="Z600" s="1"/>
      <c r="AA600" s="1"/>
      <c r="AB600" s="1"/>
      <c r="AC600" s="1"/>
      <c r="AD600" s="1"/>
      <c r="AI600" t="str">
        <f t="shared" si="175"/>
        <v>Southport</v>
      </c>
      <c r="AJ600" t="s">
        <v>223</v>
      </c>
      <c r="AK600" s="182">
        <v>1</v>
      </c>
      <c r="AN600" s="97">
        <v>23</v>
      </c>
      <c r="AO600" s="99">
        <v>15</v>
      </c>
      <c r="AP600" s="99">
        <v>80</v>
      </c>
      <c r="AQ600" s="106">
        <v>71955</v>
      </c>
      <c r="AR600" s="106">
        <f t="shared" si="166"/>
        <v>23015</v>
      </c>
      <c r="AS600" t="s">
        <v>1711</v>
      </c>
      <c r="AT600" s="109">
        <f t="shared" si="167"/>
        <v>2371955</v>
      </c>
      <c r="AW600">
        <v>13.9</v>
      </c>
      <c r="AX600">
        <v>8.51</v>
      </c>
      <c r="AY600">
        <v>5.39</v>
      </c>
      <c r="BF600" s="117"/>
      <c r="BI600" s="117"/>
      <c r="BJ600" s="117"/>
      <c r="BV600" s="1"/>
    </row>
    <row r="601" spans="1:74" hidden="1" outlineLevel="1">
      <c r="A601" t="s">
        <v>2617</v>
      </c>
      <c r="B601" s="9" t="s">
        <v>958</v>
      </c>
      <c r="C601" s="1">
        <f t="shared" si="168"/>
        <v>0</v>
      </c>
      <c r="D601" s="7" t="e">
        <f t="shared" si="162"/>
        <v>#N/A</v>
      </c>
      <c r="E601" s="7" t="e">
        <f t="shared" si="163"/>
        <v>#N/A</v>
      </c>
      <c r="F601" s="7">
        <f t="shared" si="164"/>
        <v>0</v>
      </c>
      <c r="G601" s="7">
        <f t="shared" si="174"/>
        <v>0</v>
      </c>
      <c r="H601" s="49" t="e">
        <f t="shared" si="165"/>
        <v>#NUM!</v>
      </c>
      <c r="I601" s="177" t="e">
        <f t="shared" si="169"/>
        <v>#NUM!</v>
      </c>
      <c r="J601" s="8"/>
      <c r="K601" s="2" t="str">
        <f t="shared" si="170"/>
        <v>-</v>
      </c>
      <c r="L601" s="2" t="str">
        <f t="shared" si="171"/>
        <v>-</v>
      </c>
      <c r="M601" s="2" t="str">
        <f t="shared" si="172"/>
        <v>-</v>
      </c>
      <c r="N601" s="2"/>
      <c r="O601" s="2" t="str">
        <f t="shared" si="173"/>
        <v>-</v>
      </c>
      <c r="P601" s="1"/>
      <c r="Q601" s="1"/>
      <c r="R601" s="1"/>
      <c r="S601" s="1"/>
      <c r="T601" s="1"/>
      <c r="U601" s="1"/>
      <c r="V601" s="161"/>
      <c r="W601" s="1"/>
      <c r="X601" s="1"/>
      <c r="Y601" s="1"/>
      <c r="Z601" s="1"/>
      <c r="AA601" s="1"/>
      <c r="AB601" s="1"/>
      <c r="AC601" s="1"/>
      <c r="AD601" s="1"/>
      <c r="AI601" t="str">
        <f t="shared" si="175"/>
        <v>Southwest Harbor</v>
      </c>
      <c r="AJ601" t="s">
        <v>688</v>
      </c>
      <c r="AK601" s="182">
        <v>2</v>
      </c>
      <c r="AN601" s="97">
        <v>23</v>
      </c>
      <c r="AO601" s="99">
        <v>9</v>
      </c>
      <c r="AP601" s="99">
        <v>140</v>
      </c>
      <c r="AQ601" s="106">
        <v>72865</v>
      </c>
      <c r="AR601" s="106">
        <f t="shared" si="166"/>
        <v>23009</v>
      </c>
      <c r="AS601" t="s">
        <v>1711</v>
      </c>
      <c r="AT601" s="109">
        <f t="shared" si="167"/>
        <v>2372865</v>
      </c>
      <c r="AW601">
        <v>22.65</v>
      </c>
      <c r="AX601">
        <v>9.14</v>
      </c>
      <c r="AY601">
        <v>13.5</v>
      </c>
      <c r="BF601" s="117"/>
      <c r="BI601" s="117"/>
      <c r="BJ601" s="117"/>
      <c r="BV601" s="1"/>
    </row>
    <row r="602" spans="1:74" hidden="1" outlineLevel="1">
      <c r="A602" t="s">
        <v>43</v>
      </c>
      <c r="B602" s="9" t="s">
        <v>958</v>
      </c>
      <c r="C602" s="1">
        <f t="shared" si="168"/>
        <v>0</v>
      </c>
      <c r="D602" s="7" t="e">
        <f t="shared" si="162"/>
        <v>#N/A</v>
      </c>
      <c r="E602" s="7" t="e">
        <f t="shared" si="163"/>
        <v>#N/A</v>
      </c>
      <c r="F602" s="7">
        <f t="shared" si="164"/>
        <v>0</v>
      </c>
      <c r="G602" s="7">
        <f t="shared" si="174"/>
        <v>0</v>
      </c>
      <c r="H602" s="49" t="e">
        <f t="shared" si="165"/>
        <v>#NUM!</v>
      </c>
      <c r="I602" s="177" t="e">
        <f t="shared" si="169"/>
        <v>#NUM!</v>
      </c>
      <c r="J602" s="8"/>
      <c r="K602" s="2" t="str">
        <f t="shared" si="170"/>
        <v>-</v>
      </c>
      <c r="L602" s="2" t="str">
        <f t="shared" si="171"/>
        <v>-</v>
      </c>
      <c r="M602" s="2" t="str">
        <f t="shared" si="172"/>
        <v>-</v>
      </c>
      <c r="N602" s="2"/>
      <c r="O602" s="2" t="str">
        <f t="shared" si="173"/>
        <v>-</v>
      </c>
      <c r="P602" s="1"/>
      <c r="Q602" s="1"/>
      <c r="R602" s="1"/>
      <c r="S602" s="1"/>
      <c r="T602" s="1"/>
      <c r="U602" s="1"/>
      <c r="V602" s="161"/>
      <c r="W602" s="1"/>
      <c r="X602" s="1"/>
      <c r="Y602" s="1"/>
      <c r="Z602" s="1"/>
      <c r="AA602" s="1"/>
      <c r="AB602" s="1"/>
      <c r="AC602" s="1"/>
      <c r="AD602" s="1"/>
      <c r="AI602" t="str">
        <f t="shared" si="175"/>
        <v>Springfield</v>
      </c>
      <c r="AJ602" t="s">
        <v>865</v>
      </c>
      <c r="AK602" s="182">
        <v>2</v>
      </c>
      <c r="AN602" s="97">
        <v>23</v>
      </c>
      <c r="AO602" s="99">
        <v>19</v>
      </c>
      <c r="AP602" s="99">
        <v>280</v>
      </c>
      <c r="AQ602" s="106">
        <v>73250</v>
      </c>
      <c r="AR602" s="106">
        <f t="shared" si="166"/>
        <v>23019</v>
      </c>
      <c r="AS602" t="s">
        <v>1711</v>
      </c>
      <c r="AT602" s="109">
        <f t="shared" si="167"/>
        <v>2373250</v>
      </c>
      <c r="AW602">
        <v>38.43</v>
      </c>
      <c r="AX602">
        <v>0.04</v>
      </c>
      <c r="AY602">
        <v>38.39</v>
      </c>
      <c r="BF602" s="117"/>
      <c r="BI602" s="117"/>
      <c r="BJ602" s="117"/>
      <c r="BV602" s="1"/>
    </row>
    <row r="603" spans="1:74" hidden="1" outlineLevel="1">
      <c r="A603" t="s">
        <v>873</v>
      </c>
      <c r="B603" s="9" t="s">
        <v>958</v>
      </c>
      <c r="C603" s="1">
        <f t="shared" si="168"/>
        <v>0</v>
      </c>
      <c r="D603" s="7" t="e">
        <f t="shared" si="162"/>
        <v>#N/A</v>
      </c>
      <c r="E603" s="7" t="e">
        <f t="shared" si="163"/>
        <v>#N/A</v>
      </c>
      <c r="F603" s="7">
        <f t="shared" si="164"/>
        <v>0</v>
      </c>
      <c r="G603" s="7">
        <f t="shared" si="174"/>
        <v>0</v>
      </c>
      <c r="H603" s="49" t="e">
        <f t="shared" si="165"/>
        <v>#NUM!</v>
      </c>
      <c r="I603" s="177" t="e">
        <f t="shared" si="169"/>
        <v>#NUM!</v>
      </c>
      <c r="J603" s="8"/>
      <c r="K603" s="2" t="str">
        <f t="shared" si="170"/>
        <v>-</v>
      </c>
      <c r="L603" s="2" t="str">
        <f t="shared" si="171"/>
        <v>-</v>
      </c>
      <c r="M603" s="2" t="str">
        <f t="shared" si="172"/>
        <v>-</v>
      </c>
      <c r="N603" s="2"/>
      <c r="O603" s="2" t="str">
        <f t="shared" si="173"/>
        <v>-</v>
      </c>
      <c r="P603" s="1"/>
      <c r="Q603" s="1"/>
      <c r="R603" s="1"/>
      <c r="S603" s="1"/>
      <c r="T603" s="1"/>
      <c r="U603" s="1"/>
      <c r="V603" s="161"/>
      <c r="W603" s="1"/>
      <c r="X603" s="1"/>
      <c r="Y603" s="1"/>
      <c r="Z603" s="1"/>
      <c r="AA603" s="1"/>
      <c r="AB603" s="1"/>
      <c r="AC603" s="1"/>
      <c r="AD603" s="1"/>
      <c r="AI603" t="str">
        <f t="shared" si="175"/>
        <v>Stacyville</v>
      </c>
      <c r="AJ603" t="s">
        <v>865</v>
      </c>
      <c r="AK603" s="182">
        <v>2</v>
      </c>
      <c r="AN603" s="97">
        <v>23</v>
      </c>
      <c r="AO603" s="99">
        <v>19</v>
      </c>
      <c r="AP603" s="99">
        <v>285</v>
      </c>
      <c r="AQ603" s="106">
        <v>73600</v>
      </c>
      <c r="AR603" s="106">
        <f t="shared" si="166"/>
        <v>23019</v>
      </c>
      <c r="AS603" t="s">
        <v>1711</v>
      </c>
      <c r="AT603" s="109">
        <f t="shared" si="167"/>
        <v>2373600</v>
      </c>
      <c r="AW603">
        <v>39.950000000000003</v>
      </c>
      <c r="AX603">
        <v>0.01</v>
      </c>
      <c r="AY603">
        <v>39.93</v>
      </c>
      <c r="BF603" s="117"/>
      <c r="BI603" s="117"/>
      <c r="BJ603" s="117"/>
      <c r="BV603" s="1"/>
    </row>
    <row r="604" spans="1:74" hidden="1" outlineLevel="1">
      <c r="A604" t="s">
        <v>2626</v>
      </c>
      <c r="B604" s="9" t="s">
        <v>958</v>
      </c>
      <c r="C604" s="1">
        <f t="shared" si="168"/>
        <v>0</v>
      </c>
      <c r="D604" s="7" t="e">
        <f t="shared" si="162"/>
        <v>#N/A</v>
      </c>
      <c r="E604" s="7" t="e">
        <f t="shared" si="163"/>
        <v>#N/A</v>
      </c>
      <c r="F604" s="7">
        <f t="shared" si="164"/>
        <v>0</v>
      </c>
      <c r="G604" s="7">
        <f t="shared" si="174"/>
        <v>0</v>
      </c>
      <c r="H604" s="49" t="e">
        <f t="shared" si="165"/>
        <v>#NUM!</v>
      </c>
      <c r="I604" s="177" t="e">
        <f t="shared" si="169"/>
        <v>#NUM!</v>
      </c>
      <c r="J604" s="8"/>
      <c r="K604" s="2" t="str">
        <f t="shared" si="170"/>
        <v>-</v>
      </c>
      <c r="L604" s="2" t="str">
        <f t="shared" si="171"/>
        <v>-</v>
      </c>
      <c r="M604" s="2" t="str">
        <f t="shared" si="172"/>
        <v>-</v>
      </c>
      <c r="N604" s="2"/>
      <c r="O604" s="2" t="str">
        <f t="shared" si="173"/>
        <v>-</v>
      </c>
      <c r="P604" s="1"/>
      <c r="Q604" s="1"/>
      <c r="R604" s="1"/>
      <c r="S604" s="1"/>
      <c r="T604" s="1"/>
      <c r="U604" s="1"/>
      <c r="V604" s="161"/>
      <c r="W604" s="1"/>
      <c r="X604" s="1"/>
      <c r="Y604" s="1"/>
      <c r="Z604" s="1"/>
      <c r="AA604" s="1"/>
      <c r="AB604" s="1"/>
      <c r="AC604" s="1"/>
      <c r="AD604" s="1"/>
      <c r="AI604" t="str">
        <f t="shared" si="175"/>
        <v>Standish</v>
      </c>
      <c r="AJ604" t="s">
        <v>2189</v>
      </c>
      <c r="AK604" s="182">
        <v>1</v>
      </c>
      <c r="AN604" s="97">
        <v>23</v>
      </c>
      <c r="AO604" s="99">
        <v>5</v>
      </c>
      <c r="AP604" s="99">
        <v>115</v>
      </c>
      <c r="AQ604" s="106">
        <v>73670</v>
      </c>
      <c r="AR604" s="106">
        <f t="shared" si="166"/>
        <v>23005</v>
      </c>
      <c r="AS604" t="s">
        <v>1711</v>
      </c>
      <c r="AT604" s="109">
        <f t="shared" si="167"/>
        <v>2373670</v>
      </c>
      <c r="AW604">
        <v>83.69</v>
      </c>
      <c r="AX604">
        <v>24.62</v>
      </c>
      <c r="AY604">
        <v>59.07</v>
      </c>
      <c r="BF604" s="117"/>
      <c r="BI604" s="117"/>
      <c r="BJ604" s="117"/>
      <c r="BV604" s="1"/>
    </row>
    <row r="605" spans="1:74" hidden="1" outlineLevel="1">
      <c r="A605" t="s">
        <v>1474</v>
      </c>
      <c r="B605" s="9" t="s">
        <v>958</v>
      </c>
      <c r="C605" s="1">
        <f t="shared" si="168"/>
        <v>0</v>
      </c>
      <c r="D605" s="7" t="e">
        <f t="shared" si="162"/>
        <v>#N/A</v>
      </c>
      <c r="E605" s="7" t="e">
        <f t="shared" si="163"/>
        <v>#N/A</v>
      </c>
      <c r="F605" s="7">
        <f t="shared" si="164"/>
        <v>0</v>
      </c>
      <c r="G605" s="7">
        <f t="shared" si="174"/>
        <v>0</v>
      </c>
      <c r="H605" s="49" t="e">
        <f t="shared" si="165"/>
        <v>#NUM!</v>
      </c>
      <c r="I605" s="177" t="e">
        <f t="shared" si="169"/>
        <v>#NUM!</v>
      </c>
      <c r="J605" s="8"/>
      <c r="K605" s="2" t="str">
        <f t="shared" si="170"/>
        <v>-</v>
      </c>
      <c r="L605" s="2" t="str">
        <f t="shared" si="171"/>
        <v>-</v>
      </c>
      <c r="M605" s="2" t="str">
        <f t="shared" si="172"/>
        <v>-</v>
      </c>
      <c r="N605" s="2"/>
      <c r="O605" s="2" t="str">
        <f t="shared" si="173"/>
        <v>-</v>
      </c>
      <c r="P605" s="1"/>
      <c r="Q605" s="1"/>
      <c r="R605" s="1"/>
      <c r="S605" s="1"/>
      <c r="T605" s="1"/>
      <c r="U605" s="1"/>
      <c r="V605" s="161"/>
      <c r="W605" s="1"/>
      <c r="X605" s="1"/>
      <c r="Y605" s="1"/>
      <c r="Z605" s="1"/>
      <c r="AA605" s="1"/>
      <c r="AB605" s="1"/>
      <c r="AC605" s="1"/>
      <c r="AD605" s="1"/>
      <c r="AI605" t="str">
        <f t="shared" si="175"/>
        <v>Starks</v>
      </c>
      <c r="AJ605" t="s">
        <v>411</v>
      </c>
      <c r="AK605" s="182">
        <v>2</v>
      </c>
      <c r="AN605" s="97">
        <v>23</v>
      </c>
      <c r="AO605" s="99">
        <v>25</v>
      </c>
      <c r="AP605" s="99">
        <v>155</v>
      </c>
      <c r="AQ605" s="106">
        <v>73845</v>
      </c>
      <c r="AR605" s="106">
        <f t="shared" si="166"/>
        <v>23025</v>
      </c>
      <c r="AS605" t="s">
        <v>1711</v>
      </c>
      <c r="AT605" s="109">
        <f t="shared" si="167"/>
        <v>2373845</v>
      </c>
      <c r="AW605">
        <v>31.88</v>
      </c>
      <c r="AX605">
        <v>0.52</v>
      </c>
      <c r="AY605">
        <v>31.36</v>
      </c>
      <c r="BF605" s="117"/>
      <c r="BI605" s="117"/>
      <c r="BJ605" s="117"/>
      <c r="BV605" s="1"/>
    </row>
    <row r="606" spans="1:74" hidden="1" outlineLevel="1">
      <c r="A606" t="s">
        <v>2977</v>
      </c>
      <c r="B606" s="9" t="s">
        <v>958</v>
      </c>
      <c r="C606" s="1">
        <f t="shared" si="168"/>
        <v>0</v>
      </c>
      <c r="D606" s="7" t="e">
        <f t="shared" si="162"/>
        <v>#N/A</v>
      </c>
      <c r="E606" s="7" t="e">
        <f t="shared" si="163"/>
        <v>#N/A</v>
      </c>
      <c r="F606" s="7">
        <f t="shared" si="164"/>
        <v>0</v>
      </c>
      <c r="G606" s="7">
        <f t="shared" si="174"/>
        <v>0</v>
      </c>
      <c r="H606" s="49" t="e">
        <f t="shared" si="165"/>
        <v>#NUM!</v>
      </c>
      <c r="I606" s="177" t="e">
        <f t="shared" si="169"/>
        <v>#NUM!</v>
      </c>
      <c r="J606" s="8"/>
      <c r="K606" s="2" t="str">
        <f t="shared" si="170"/>
        <v>-</v>
      </c>
      <c r="L606" s="2" t="str">
        <f t="shared" si="171"/>
        <v>-</v>
      </c>
      <c r="M606" s="2" t="str">
        <f t="shared" si="172"/>
        <v>-</v>
      </c>
      <c r="N606" s="2"/>
      <c r="O606" s="2" t="str">
        <f t="shared" si="173"/>
        <v>-</v>
      </c>
      <c r="P606" s="1"/>
      <c r="Q606" s="1"/>
      <c r="R606" s="1"/>
      <c r="S606" s="1"/>
      <c r="T606" s="1"/>
      <c r="U606" s="1"/>
      <c r="V606" s="161"/>
      <c r="W606" s="1"/>
      <c r="X606" s="1"/>
      <c r="Y606" s="1"/>
      <c r="Z606" s="1"/>
      <c r="AA606" s="1"/>
      <c r="AB606" s="1"/>
      <c r="AC606" s="1"/>
      <c r="AD606" s="1"/>
      <c r="AI606" t="str">
        <f t="shared" si="175"/>
        <v>Stetson</v>
      </c>
      <c r="AJ606" t="s">
        <v>865</v>
      </c>
      <c r="AK606" s="182">
        <v>2</v>
      </c>
      <c r="AN606" s="97">
        <v>23</v>
      </c>
      <c r="AO606" s="99">
        <v>19</v>
      </c>
      <c r="AP606" s="99">
        <v>290</v>
      </c>
      <c r="AQ606" s="106">
        <v>74055</v>
      </c>
      <c r="AR606" s="106">
        <f t="shared" si="166"/>
        <v>23019</v>
      </c>
      <c r="AS606" t="s">
        <v>1711</v>
      </c>
      <c r="AT606" s="109">
        <f t="shared" si="167"/>
        <v>2374055</v>
      </c>
      <c r="AW606">
        <v>36.630000000000003</v>
      </c>
      <c r="AX606">
        <v>1.75</v>
      </c>
      <c r="AY606">
        <v>34.880000000000003</v>
      </c>
      <c r="BF606" s="117"/>
      <c r="BI606" s="117"/>
      <c r="BJ606" s="117"/>
      <c r="BV606" s="1"/>
    </row>
    <row r="607" spans="1:74" hidden="1" outlineLevel="1">
      <c r="A607" t="s">
        <v>161</v>
      </c>
      <c r="B607" s="9" t="s">
        <v>958</v>
      </c>
      <c r="C607" s="1">
        <f t="shared" si="168"/>
        <v>0</v>
      </c>
      <c r="D607" s="7" t="e">
        <f t="shared" si="162"/>
        <v>#N/A</v>
      </c>
      <c r="E607" s="7" t="e">
        <f t="shared" si="163"/>
        <v>#N/A</v>
      </c>
      <c r="F607" s="7">
        <f t="shared" si="164"/>
        <v>0</v>
      </c>
      <c r="G607" s="7">
        <f t="shared" si="174"/>
        <v>0</v>
      </c>
      <c r="H607" s="49" t="e">
        <f t="shared" si="165"/>
        <v>#NUM!</v>
      </c>
      <c r="I607" s="177" t="e">
        <f t="shared" si="169"/>
        <v>#NUM!</v>
      </c>
      <c r="J607" s="8"/>
      <c r="K607" s="2" t="str">
        <f t="shared" si="170"/>
        <v>-</v>
      </c>
      <c r="L607" s="2" t="str">
        <f t="shared" si="171"/>
        <v>-</v>
      </c>
      <c r="M607" s="2" t="str">
        <f t="shared" si="172"/>
        <v>-</v>
      </c>
      <c r="N607" s="2"/>
      <c r="O607" s="2" t="str">
        <f t="shared" si="173"/>
        <v>-</v>
      </c>
      <c r="P607" s="1"/>
      <c r="Q607" s="1"/>
      <c r="R607" s="1"/>
      <c r="S607" s="1"/>
      <c r="T607" s="1"/>
      <c r="U607" s="1"/>
      <c r="V607" s="161"/>
      <c r="W607" s="1"/>
      <c r="X607" s="1"/>
      <c r="Y607" s="1"/>
      <c r="Z607" s="1"/>
      <c r="AA607" s="1"/>
      <c r="AB607" s="1"/>
      <c r="AC607" s="1"/>
      <c r="AD607" s="1"/>
      <c r="AI607" t="str">
        <f t="shared" si="175"/>
        <v>Steuben</v>
      </c>
      <c r="AJ607" t="s">
        <v>637</v>
      </c>
      <c r="AK607" s="182">
        <v>2</v>
      </c>
      <c r="AN607" s="97">
        <v>23</v>
      </c>
      <c r="AO607" s="99">
        <v>29</v>
      </c>
      <c r="AP607" s="99">
        <v>195</v>
      </c>
      <c r="AQ607" s="106">
        <v>74125</v>
      </c>
      <c r="AR607" s="106">
        <f t="shared" si="166"/>
        <v>23029</v>
      </c>
      <c r="AS607" t="s">
        <v>1711</v>
      </c>
      <c r="AT607" s="109">
        <f t="shared" si="167"/>
        <v>2374125</v>
      </c>
      <c r="AW607">
        <v>74.78</v>
      </c>
      <c r="AX607">
        <v>31.79</v>
      </c>
      <c r="AY607">
        <v>42.99</v>
      </c>
      <c r="BF607" s="117"/>
      <c r="BI607" s="117"/>
      <c r="BJ607" s="117"/>
      <c r="BV607" s="1"/>
    </row>
    <row r="608" spans="1:74" hidden="1" outlineLevel="1">
      <c r="A608" t="s">
        <v>2103</v>
      </c>
      <c r="B608" s="9" t="s">
        <v>958</v>
      </c>
      <c r="C608" s="1">
        <f t="shared" si="168"/>
        <v>0</v>
      </c>
      <c r="D608" s="7" t="e">
        <f t="shared" si="162"/>
        <v>#N/A</v>
      </c>
      <c r="E608" s="7" t="e">
        <f t="shared" si="163"/>
        <v>#N/A</v>
      </c>
      <c r="F608" s="7">
        <f t="shared" si="164"/>
        <v>0</v>
      </c>
      <c r="G608" s="7">
        <f t="shared" si="174"/>
        <v>0</v>
      </c>
      <c r="H608" s="49" t="e">
        <f t="shared" si="165"/>
        <v>#NUM!</v>
      </c>
      <c r="I608" s="177" t="e">
        <f t="shared" si="169"/>
        <v>#NUM!</v>
      </c>
      <c r="J608" s="8"/>
      <c r="K608" s="2" t="str">
        <f t="shared" si="170"/>
        <v>-</v>
      </c>
      <c r="L608" s="2" t="str">
        <f t="shared" si="171"/>
        <v>-</v>
      </c>
      <c r="M608" s="2" t="str">
        <f t="shared" si="172"/>
        <v>-</v>
      </c>
      <c r="N608" s="2"/>
      <c r="O608" s="2" t="str">
        <f t="shared" si="173"/>
        <v>-</v>
      </c>
      <c r="P608" s="1"/>
      <c r="Q608" s="1"/>
      <c r="R608" s="1"/>
      <c r="S608" s="1"/>
      <c r="T608" s="1"/>
      <c r="U608" s="1"/>
      <c r="V608" s="161"/>
      <c r="W608" s="1"/>
      <c r="X608" s="1"/>
      <c r="Y608" s="1"/>
      <c r="Z608" s="1"/>
      <c r="AA608" s="1"/>
      <c r="AB608" s="1"/>
      <c r="AC608" s="1"/>
      <c r="AD608" s="1"/>
      <c r="AI608" t="str">
        <f t="shared" si="175"/>
        <v>Stockholm</v>
      </c>
      <c r="AJ608" t="s">
        <v>2860</v>
      </c>
      <c r="AK608" s="182">
        <v>2</v>
      </c>
      <c r="AN608" s="97">
        <v>23</v>
      </c>
      <c r="AO608" s="99">
        <v>3</v>
      </c>
      <c r="AP608" s="99">
        <v>300</v>
      </c>
      <c r="AQ608" s="106">
        <v>74405</v>
      </c>
      <c r="AR608" s="106">
        <f t="shared" si="166"/>
        <v>23003</v>
      </c>
      <c r="AS608" t="s">
        <v>1711</v>
      </c>
      <c r="AT608" s="109">
        <f t="shared" si="167"/>
        <v>2374405</v>
      </c>
      <c r="AW608">
        <v>34.659999999999997</v>
      </c>
      <c r="AX608">
        <v>7.0000000000000007E-2</v>
      </c>
      <c r="AY608">
        <v>34.590000000000003</v>
      </c>
      <c r="BF608" s="117"/>
      <c r="BI608" s="117"/>
      <c r="BJ608" s="117"/>
      <c r="BV608" s="1"/>
    </row>
    <row r="609" spans="1:74" hidden="1" outlineLevel="1">
      <c r="A609" t="s">
        <v>2104</v>
      </c>
      <c r="B609" s="9" t="s">
        <v>958</v>
      </c>
      <c r="C609" s="1">
        <f t="shared" si="168"/>
        <v>0</v>
      </c>
      <c r="D609" s="7" t="e">
        <f t="shared" si="162"/>
        <v>#N/A</v>
      </c>
      <c r="E609" s="7" t="e">
        <f t="shared" si="163"/>
        <v>#N/A</v>
      </c>
      <c r="F609" s="7">
        <f t="shared" si="164"/>
        <v>0</v>
      </c>
      <c r="G609" s="7">
        <f t="shared" si="174"/>
        <v>0</v>
      </c>
      <c r="H609" s="49" t="e">
        <f t="shared" si="165"/>
        <v>#NUM!</v>
      </c>
      <c r="I609" s="177" t="e">
        <f t="shared" si="169"/>
        <v>#NUM!</v>
      </c>
      <c r="J609" s="8"/>
      <c r="K609" s="2" t="str">
        <f t="shared" si="170"/>
        <v>-</v>
      </c>
      <c r="L609" s="2" t="str">
        <f t="shared" si="171"/>
        <v>-</v>
      </c>
      <c r="M609" s="2" t="str">
        <f t="shared" si="172"/>
        <v>-</v>
      </c>
      <c r="N609" s="2"/>
      <c r="O609" s="2" t="str">
        <f t="shared" si="173"/>
        <v>-</v>
      </c>
      <c r="P609" s="1"/>
      <c r="Q609" s="1"/>
      <c r="R609" s="1"/>
      <c r="S609" s="1"/>
      <c r="T609" s="1"/>
      <c r="U609" s="1"/>
      <c r="V609" s="161"/>
      <c r="W609" s="1"/>
      <c r="X609" s="1"/>
      <c r="Y609" s="1"/>
      <c r="Z609" s="1"/>
      <c r="AA609" s="1"/>
      <c r="AB609" s="1"/>
      <c r="AC609" s="1"/>
      <c r="AD609" s="1"/>
      <c r="AI609" t="str">
        <f t="shared" si="175"/>
        <v>Stockton Springs</v>
      </c>
      <c r="AJ609" t="s">
        <v>2259</v>
      </c>
      <c r="AK609" s="182">
        <v>2</v>
      </c>
      <c r="AN609" s="97">
        <v>23</v>
      </c>
      <c r="AO609" s="99">
        <v>27</v>
      </c>
      <c r="AP609" s="99">
        <v>100</v>
      </c>
      <c r="AQ609" s="106">
        <v>74475</v>
      </c>
      <c r="AR609" s="106">
        <f t="shared" si="166"/>
        <v>23027</v>
      </c>
      <c r="AS609" t="s">
        <v>1711</v>
      </c>
      <c r="AT609" s="109">
        <f t="shared" si="167"/>
        <v>2374475</v>
      </c>
      <c r="AW609">
        <v>29.89</v>
      </c>
      <c r="AX609">
        <v>10.3</v>
      </c>
      <c r="AY609">
        <v>19.579999999999998</v>
      </c>
      <c r="BF609" s="117"/>
      <c r="BI609" s="117"/>
      <c r="BJ609" s="117"/>
      <c r="BV609" s="1"/>
    </row>
    <row r="610" spans="1:74" hidden="1" outlineLevel="1">
      <c r="A610" t="s">
        <v>2659</v>
      </c>
      <c r="B610" s="9" t="s">
        <v>958</v>
      </c>
      <c r="C610" s="1">
        <f t="shared" si="168"/>
        <v>0</v>
      </c>
      <c r="D610" s="7" t="e">
        <f t="shared" si="162"/>
        <v>#N/A</v>
      </c>
      <c r="E610" s="7" t="e">
        <f t="shared" si="163"/>
        <v>#N/A</v>
      </c>
      <c r="F610" s="7">
        <f t="shared" si="164"/>
        <v>0</v>
      </c>
      <c r="G610" s="7">
        <f t="shared" si="174"/>
        <v>0</v>
      </c>
      <c r="H610" s="49" t="e">
        <f t="shared" si="165"/>
        <v>#NUM!</v>
      </c>
      <c r="I610" s="177" t="e">
        <f t="shared" si="169"/>
        <v>#NUM!</v>
      </c>
      <c r="J610" s="8"/>
      <c r="K610" s="2" t="str">
        <f t="shared" si="170"/>
        <v>-</v>
      </c>
      <c r="L610" s="2" t="str">
        <f t="shared" si="171"/>
        <v>-</v>
      </c>
      <c r="M610" s="2" t="str">
        <f t="shared" si="172"/>
        <v>-</v>
      </c>
      <c r="N610" s="2"/>
      <c r="O610" s="2" t="str">
        <f t="shared" si="173"/>
        <v>-</v>
      </c>
      <c r="P610" s="1"/>
      <c r="Q610" s="1"/>
      <c r="R610" s="1"/>
      <c r="S610" s="1"/>
      <c r="T610" s="1"/>
      <c r="U610" s="1"/>
      <c r="V610" s="161"/>
      <c r="W610" s="1"/>
      <c r="X610" s="1"/>
      <c r="Y610" s="1"/>
      <c r="Z610" s="1"/>
      <c r="AA610" s="1"/>
      <c r="AB610" s="1"/>
      <c r="AC610" s="1"/>
      <c r="AD610" s="1"/>
      <c r="AI610" t="str">
        <f t="shared" si="175"/>
        <v>Stoneham</v>
      </c>
      <c r="AJ610" t="s">
        <v>3078</v>
      </c>
      <c r="AK610" s="182">
        <v>2</v>
      </c>
      <c r="AN610" s="97">
        <v>23</v>
      </c>
      <c r="AO610" s="99">
        <v>17</v>
      </c>
      <c r="AP610" s="99">
        <v>140</v>
      </c>
      <c r="AQ610" s="106">
        <v>74510</v>
      </c>
      <c r="AR610" s="106">
        <f t="shared" si="166"/>
        <v>23017</v>
      </c>
      <c r="AS610" t="s">
        <v>1711</v>
      </c>
      <c r="AT610" s="109">
        <f t="shared" si="167"/>
        <v>2374510</v>
      </c>
      <c r="AW610">
        <v>36.69</v>
      </c>
      <c r="AX610">
        <v>0.98</v>
      </c>
      <c r="AY610">
        <v>35.71</v>
      </c>
      <c r="BF610" s="117"/>
      <c r="BI610" s="117"/>
      <c r="BJ610" s="117"/>
      <c r="BV610" s="1"/>
    </row>
    <row r="611" spans="1:74" hidden="1" outlineLevel="1">
      <c r="A611" t="s">
        <v>2622</v>
      </c>
      <c r="B611" s="9" t="s">
        <v>958</v>
      </c>
      <c r="C611" s="1">
        <f t="shared" si="168"/>
        <v>0</v>
      </c>
      <c r="D611" s="7" t="e">
        <f t="shared" si="162"/>
        <v>#N/A</v>
      </c>
      <c r="E611" s="7" t="e">
        <f t="shared" si="163"/>
        <v>#N/A</v>
      </c>
      <c r="F611" s="7">
        <f t="shared" si="164"/>
        <v>0</v>
      </c>
      <c r="G611" s="7">
        <f t="shared" si="174"/>
        <v>0</v>
      </c>
      <c r="H611" s="49" t="e">
        <f t="shared" si="165"/>
        <v>#NUM!</v>
      </c>
      <c r="I611" s="177" t="e">
        <f t="shared" si="169"/>
        <v>#NUM!</v>
      </c>
      <c r="J611" s="8"/>
      <c r="K611" s="2" t="str">
        <f t="shared" si="170"/>
        <v>-</v>
      </c>
      <c r="L611" s="2" t="str">
        <f t="shared" si="171"/>
        <v>-</v>
      </c>
      <c r="M611" s="2" t="str">
        <f t="shared" si="172"/>
        <v>-</v>
      </c>
      <c r="N611" s="2"/>
      <c r="O611" s="2" t="str">
        <f t="shared" si="173"/>
        <v>-</v>
      </c>
      <c r="P611" s="1"/>
      <c r="Q611" s="1"/>
      <c r="R611" s="1"/>
      <c r="S611" s="1"/>
      <c r="T611" s="1"/>
      <c r="U611" s="1"/>
      <c r="V611" s="161"/>
      <c r="W611" s="1"/>
      <c r="X611" s="1"/>
      <c r="Y611" s="1"/>
      <c r="Z611" s="1"/>
      <c r="AA611" s="1"/>
      <c r="AB611" s="1"/>
      <c r="AC611" s="1"/>
      <c r="AD611" s="1"/>
      <c r="AI611" t="str">
        <f t="shared" si="175"/>
        <v>Stonington</v>
      </c>
      <c r="AJ611" t="s">
        <v>688</v>
      </c>
      <c r="AK611" s="182">
        <v>2</v>
      </c>
      <c r="AN611" s="97">
        <v>23</v>
      </c>
      <c r="AO611" s="99">
        <v>9</v>
      </c>
      <c r="AP611" s="99">
        <v>145</v>
      </c>
      <c r="AQ611" s="106">
        <v>74580</v>
      </c>
      <c r="AR611" s="106">
        <f t="shared" si="166"/>
        <v>23009</v>
      </c>
      <c r="AS611" t="s">
        <v>1711</v>
      </c>
      <c r="AT611" s="109">
        <f t="shared" si="167"/>
        <v>2374580</v>
      </c>
      <c r="AW611">
        <v>37.82</v>
      </c>
      <c r="AX611">
        <v>28.02</v>
      </c>
      <c r="AY611">
        <v>9.8000000000000007</v>
      </c>
      <c r="BF611" s="117"/>
      <c r="BI611" s="117"/>
      <c r="BJ611" s="117"/>
      <c r="BV611" s="1"/>
    </row>
    <row r="612" spans="1:74" hidden="1" outlineLevel="1">
      <c r="A612" t="s">
        <v>2822</v>
      </c>
      <c r="B612" s="9" t="s">
        <v>958</v>
      </c>
      <c r="C612" s="1">
        <f t="shared" si="168"/>
        <v>0</v>
      </c>
      <c r="D612" s="7" t="e">
        <f t="shared" si="162"/>
        <v>#N/A</v>
      </c>
      <c r="E612" s="7" t="e">
        <f t="shared" si="163"/>
        <v>#N/A</v>
      </c>
      <c r="F612" s="7">
        <f t="shared" si="164"/>
        <v>0</v>
      </c>
      <c r="G612" s="7">
        <f t="shared" si="174"/>
        <v>0</v>
      </c>
      <c r="H612" s="49" t="e">
        <f t="shared" si="165"/>
        <v>#NUM!</v>
      </c>
      <c r="I612" s="177" t="e">
        <f t="shared" si="169"/>
        <v>#NUM!</v>
      </c>
      <c r="J612" s="8"/>
      <c r="K612" s="2" t="str">
        <f t="shared" si="170"/>
        <v>-</v>
      </c>
      <c r="L612" s="2" t="str">
        <f t="shared" si="171"/>
        <v>-</v>
      </c>
      <c r="M612" s="2" t="str">
        <f t="shared" si="172"/>
        <v>-</v>
      </c>
      <c r="N612" s="2"/>
      <c r="O612" s="2" t="str">
        <f t="shared" si="173"/>
        <v>-</v>
      </c>
      <c r="P612" s="1"/>
      <c r="Q612" s="1"/>
      <c r="R612" s="1"/>
      <c r="S612" s="1"/>
      <c r="T612" s="1"/>
      <c r="U612" s="1"/>
      <c r="V612" s="161"/>
      <c r="W612" s="1"/>
      <c r="X612" s="1"/>
      <c r="Y612" s="1"/>
      <c r="Z612" s="1"/>
      <c r="AA612" s="1"/>
      <c r="AB612" s="1"/>
      <c r="AC612" s="1"/>
      <c r="AD612" s="1"/>
      <c r="AI612" t="str">
        <f t="shared" si="175"/>
        <v>Stow</v>
      </c>
      <c r="AJ612" t="s">
        <v>3078</v>
      </c>
      <c r="AK612" s="182">
        <v>2</v>
      </c>
      <c r="AN612" s="97">
        <v>23</v>
      </c>
      <c r="AO612" s="99">
        <v>17</v>
      </c>
      <c r="AP612" s="99">
        <v>145</v>
      </c>
      <c r="AQ612" s="106">
        <v>74685</v>
      </c>
      <c r="AR612" s="106">
        <f t="shared" si="166"/>
        <v>23017</v>
      </c>
      <c r="AS612" t="s">
        <v>1711</v>
      </c>
      <c r="AT612" s="109">
        <f t="shared" si="167"/>
        <v>2374685</v>
      </c>
      <c r="AW612">
        <v>24.5</v>
      </c>
      <c r="AX612">
        <v>0.1</v>
      </c>
      <c r="AY612">
        <v>24.4</v>
      </c>
      <c r="BF612" s="117"/>
      <c r="BI612" s="117"/>
      <c r="BJ612" s="117"/>
      <c r="BV612" s="1"/>
    </row>
    <row r="613" spans="1:74" hidden="1" outlineLevel="1">
      <c r="A613" t="s">
        <v>2892</v>
      </c>
      <c r="B613" s="9" t="s">
        <v>958</v>
      </c>
      <c r="C613" s="1">
        <f t="shared" si="168"/>
        <v>0</v>
      </c>
      <c r="D613" s="7" t="e">
        <f t="shared" si="162"/>
        <v>#N/A</v>
      </c>
      <c r="E613" s="7" t="e">
        <f t="shared" si="163"/>
        <v>#N/A</v>
      </c>
      <c r="F613" s="7">
        <f t="shared" si="164"/>
        <v>0</v>
      </c>
      <c r="G613" s="7">
        <f t="shared" si="174"/>
        <v>0</v>
      </c>
      <c r="H613" s="49" t="e">
        <f t="shared" si="165"/>
        <v>#NUM!</v>
      </c>
      <c r="I613" s="177" t="e">
        <f t="shared" si="169"/>
        <v>#NUM!</v>
      </c>
      <c r="J613" s="8"/>
      <c r="K613" s="2" t="str">
        <f t="shared" si="170"/>
        <v>-</v>
      </c>
      <c r="L613" s="2" t="str">
        <f t="shared" si="171"/>
        <v>-</v>
      </c>
      <c r="M613" s="2" t="str">
        <f t="shared" si="172"/>
        <v>-</v>
      </c>
      <c r="N613" s="2"/>
      <c r="O613" s="2" t="str">
        <f t="shared" si="173"/>
        <v>-</v>
      </c>
      <c r="P613" s="1"/>
      <c r="Q613" s="1"/>
      <c r="R613" s="1"/>
      <c r="S613" s="1"/>
      <c r="T613" s="1"/>
      <c r="U613" s="1"/>
      <c r="V613" s="161"/>
      <c r="W613" s="1"/>
      <c r="X613" s="1"/>
      <c r="Y613" s="1"/>
      <c r="Z613" s="1"/>
      <c r="AA613" s="1"/>
      <c r="AB613" s="1"/>
      <c r="AC613" s="1"/>
      <c r="AD613" s="1"/>
      <c r="AI613" t="str">
        <f t="shared" si="175"/>
        <v>Strong</v>
      </c>
      <c r="AJ613" t="s">
        <v>2409</v>
      </c>
      <c r="AK613" s="182">
        <v>2</v>
      </c>
      <c r="AN613" s="97">
        <v>23</v>
      </c>
      <c r="AO613" s="99">
        <v>7</v>
      </c>
      <c r="AP613" s="99">
        <v>90</v>
      </c>
      <c r="AQ613" s="106">
        <v>74825</v>
      </c>
      <c r="AR613" s="106">
        <f t="shared" si="166"/>
        <v>23007</v>
      </c>
      <c r="AS613" t="s">
        <v>1711</v>
      </c>
      <c r="AT613" s="109">
        <f t="shared" si="167"/>
        <v>2374825</v>
      </c>
      <c r="AW613">
        <v>29.28</v>
      </c>
      <c r="AX613">
        <v>0.55000000000000004</v>
      </c>
      <c r="AY613">
        <v>28.73</v>
      </c>
      <c r="BF613" s="117"/>
      <c r="BI613" s="117"/>
      <c r="BJ613" s="117"/>
      <c r="BV613" s="1"/>
    </row>
    <row r="614" spans="1:74" hidden="1" outlineLevel="1">
      <c r="A614" t="s">
        <v>162</v>
      </c>
      <c r="B614" s="9" t="s">
        <v>958</v>
      </c>
      <c r="C614" s="1">
        <f t="shared" si="168"/>
        <v>0</v>
      </c>
      <c r="D614" s="7" t="e">
        <f t="shared" si="162"/>
        <v>#N/A</v>
      </c>
      <c r="E614" s="7" t="e">
        <f t="shared" si="163"/>
        <v>#N/A</v>
      </c>
      <c r="F614" s="7">
        <f t="shared" si="164"/>
        <v>0</v>
      </c>
      <c r="G614" s="7">
        <f t="shared" si="174"/>
        <v>0</v>
      </c>
      <c r="H614" s="49" t="e">
        <f t="shared" si="165"/>
        <v>#NUM!</v>
      </c>
      <c r="I614" s="177" t="e">
        <f t="shared" si="169"/>
        <v>#NUM!</v>
      </c>
      <c r="J614" s="8"/>
      <c r="K614" s="2" t="str">
        <f t="shared" si="170"/>
        <v>-</v>
      </c>
      <c r="L614" s="2" t="str">
        <f t="shared" si="171"/>
        <v>-</v>
      </c>
      <c r="M614" s="2" t="str">
        <f t="shared" si="172"/>
        <v>-</v>
      </c>
      <c r="N614" s="2"/>
      <c r="O614" s="2" t="str">
        <f t="shared" si="173"/>
        <v>-</v>
      </c>
      <c r="P614" s="1"/>
      <c r="Q614" s="1"/>
      <c r="R614" s="1"/>
      <c r="S614" s="1"/>
      <c r="T614" s="1"/>
      <c r="U614" s="1"/>
      <c r="V614" s="161"/>
      <c r="W614" s="1"/>
      <c r="X614" s="1"/>
      <c r="Y614" s="1"/>
      <c r="Z614" s="1"/>
      <c r="AA614" s="1"/>
      <c r="AB614" s="1"/>
      <c r="AC614" s="1"/>
      <c r="AD614" s="1"/>
      <c r="AI614" t="str">
        <f t="shared" si="175"/>
        <v>Sullivan</v>
      </c>
      <c r="AJ614" t="s">
        <v>688</v>
      </c>
      <c r="AK614" s="182">
        <v>2</v>
      </c>
      <c r="AN614" s="97">
        <v>23</v>
      </c>
      <c r="AO614" s="99">
        <v>9</v>
      </c>
      <c r="AP614" s="99">
        <v>150</v>
      </c>
      <c r="AQ614" s="106">
        <v>74965</v>
      </c>
      <c r="AR614" s="106">
        <f t="shared" si="166"/>
        <v>23009</v>
      </c>
      <c r="AS614" t="s">
        <v>1711</v>
      </c>
      <c r="AT614" s="109">
        <f t="shared" si="167"/>
        <v>2374965</v>
      </c>
      <c r="AW614">
        <v>29.57</v>
      </c>
      <c r="AX614">
        <v>2.99</v>
      </c>
      <c r="AY614">
        <v>26.58</v>
      </c>
      <c r="BF614" s="117"/>
      <c r="BI614" s="117"/>
      <c r="BJ614" s="117"/>
      <c r="BV614" s="1"/>
    </row>
    <row r="615" spans="1:74" hidden="1" outlineLevel="1">
      <c r="A615" t="s">
        <v>1839</v>
      </c>
      <c r="B615" s="9" t="s">
        <v>958</v>
      </c>
      <c r="C615" s="1">
        <f t="shared" si="168"/>
        <v>0</v>
      </c>
      <c r="D615" s="7" t="e">
        <f t="shared" si="162"/>
        <v>#N/A</v>
      </c>
      <c r="E615" s="7" t="e">
        <f t="shared" si="163"/>
        <v>#N/A</v>
      </c>
      <c r="F615" s="7">
        <f t="shared" si="164"/>
        <v>0</v>
      </c>
      <c r="G615" s="7">
        <f t="shared" si="174"/>
        <v>0</v>
      </c>
      <c r="H615" s="49" t="e">
        <f t="shared" si="165"/>
        <v>#NUM!</v>
      </c>
      <c r="I615" s="177" t="e">
        <f t="shared" si="169"/>
        <v>#NUM!</v>
      </c>
      <c r="J615" s="8"/>
      <c r="K615" s="2" t="str">
        <f t="shared" si="170"/>
        <v>-</v>
      </c>
      <c r="L615" s="2" t="str">
        <f t="shared" si="171"/>
        <v>-</v>
      </c>
      <c r="M615" s="2" t="str">
        <f t="shared" si="172"/>
        <v>-</v>
      </c>
      <c r="N615" s="2"/>
      <c r="O615" s="2" t="str">
        <f t="shared" si="173"/>
        <v>-</v>
      </c>
      <c r="P615" s="1"/>
      <c r="Q615" s="1"/>
      <c r="R615" s="1"/>
      <c r="S615" s="1"/>
      <c r="T615" s="1"/>
      <c r="U615" s="1"/>
      <c r="V615" s="161"/>
      <c r="W615" s="1"/>
      <c r="X615" s="1"/>
      <c r="Y615" s="1"/>
      <c r="Z615" s="1"/>
      <c r="AA615" s="1"/>
      <c r="AB615" s="1"/>
      <c r="AC615" s="1"/>
      <c r="AD615" s="1"/>
      <c r="AI615" t="str">
        <f t="shared" si="175"/>
        <v>Sumner</v>
      </c>
      <c r="AJ615" t="s">
        <v>3078</v>
      </c>
      <c r="AK615" s="182">
        <v>2</v>
      </c>
      <c r="AN615" s="97">
        <v>23</v>
      </c>
      <c r="AO615" s="99">
        <v>17</v>
      </c>
      <c r="AP615" s="99">
        <v>150</v>
      </c>
      <c r="AQ615" s="106">
        <v>75035</v>
      </c>
      <c r="AR615" s="106">
        <f t="shared" si="166"/>
        <v>23017</v>
      </c>
      <c r="AS615" t="s">
        <v>1711</v>
      </c>
      <c r="AT615" s="109">
        <f t="shared" si="167"/>
        <v>2375035</v>
      </c>
      <c r="AW615">
        <v>44.79</v>
      </c>
      <c r="AX615">
        <v>0.57999999999999996</v>
      </c>
      <c r="AY615">
        <v>44.21</v>
      </c>
      <c r="BF615" s="117"/>
      <c r="BI615" s="117"/>
      <c r="BJ615" s="117"/>
      <c r="BV615" s="1"/>
    </row>
    <row r="616" spans="1:74" hidden="1" outlineLevel="1">
      <c r="A616" t="s">
        <v>1095</v>
      </c>
      <c r="B616" s="9" t="s">
        <v>958</v>
      </c>
      <c r="C616" s="1">
        <f t="shared" si="168"/>
        <v>0</v>
      </c>
      <c r="D616" s="7" t="e">
        <f t="shared" si="162"/>
        <v>#N/A</v>
      </c>
      <c r="E616" s="7" t="e">
        <f t="shared" si="163"/>
        <v>#N/A</v>
      </c>
      <c r="F616" s="7">
        <f t="shared" si="164"/>
        <v>0</v>
      </c>
      <c r="G616" s="7">
        <f t="shared" si="174"/>
        <v>0</v>
      </c>
      <c r="H616" s="49" t="e">
        <f t="shared" si="165"/>
        <v>#NUM!</v>
      </c>
      <c r="I616" s="177" t="e">
        <f t="shared" si="169"/>
        <v>#NUM!</v>
      </c>
      <c r="J616" s="8"/>
      <c r="K616" s="2" t="str">
        <f t="shared" si="170"/>
        <v>-</v>
      </c>
      <c r="L616" s="2" t="str">
        <f t="shared" si="171"/>
        <v>-</v>
      </c>
      <c r="M616" s="2" t="str">
        <f t="shared" si="172"/>
        <v>-</v>
      </c>
      <c r="N616" s="2"/>
      <c r="O616" s="2" t="str">
        <f t="shared" si="173"/>
        <v>-</v>
      </c>
      <c r="P616" s="1"/>
      <c r="Q616" s="1"/>
      <c r="R616" s="1"/>
      <c r="S616" s="1"/>
      <c r="T616" s="1"/>
      <c r="U616" s="1"/>
      <c r="V616" s="161"/>
      <c r="W616" s="1"/>
      <c r="X616" s="1"/>
      <c r="Y616" s="1"/>
      <c r="Z616" s="1"/>
      <c r="AA616" s="1"/>
      <c r="AB616" s="1"/>
      <c r="AC616" s="1"/>
      <c r="AD616" s="1"/>
      <c r="AI616" t="str">
        <f t="shared" si="175"/>
        <v>Surry</v>
      </c>
      <c r="AJ616" t="s">
        <v>688</v>
      </c>
      <c r="AK616" s="182">
        <v>2</v>
      </c>
      <c r="AN616" s="97">
        <v>23</v>
      </c>
      <c r="AO616" s="99">
        <v>9</v>
      </c>
      <c r="AP616" s="99">
        <v>155</v>
      </c>
      <c r="AQ616" s="106">
        <v>75280</v>
      </c>
      <c r="AR616" s="106">
        <f t="shared" si="166"/>
        <v>23009</v>
      </c>
      <c r="AS616" t="s">
        <v>1711</v>
      </c>
      <c r="AT616" s="109">
        <f t="shared" si="167"/>
        <v>2375280</v>
      </c>
      <c r="AW616">
        <v>51.37</v>
      </c>
      <c r="AX616">
        <v>14.13</v>
      </c>
      <c r="AY616">
        <v>37.24</v>
      </c>
      <c r="BF616" s="117"/>
      <c r="BI616" s="117"/>
      <c r="BJ616" s="117"/>
      <c r="BV616" s="1"/>
    </row>
    <row r="617" spans="1:74" hidden="1" outlineLevel="1">
      <c r="A617" t="s">
        <v>2414</v>
      </c>
      <c r="B617" s="9" t="s">
        <v>958</v>
      </c>
      <c r="C617" s="1">
        <f t="shared" si="168"/>
        <v>0</v>
      </c>
      <c r="D617" s="7" t="e">
        <f t="shared" si="162"/>
        <v>#N/A</v>
      </c>
      <c r="E617" s="7" t="e">
        <f t="shared" si="163"/>
        <v>#N/A</v>
      </c>
      <c r="F617" s="7">
        <f t="shared" si="164"/>
        <v>0</v>
      </c>
      <c r="G617" s="7">
        <f t="shared" si="174"/>
        <v>0</v>
      </c>
      <c r="H617" s="49" t="e">
        <f t="shared" si="165"/>
        <v>#NUM!</v>
      </c>
      <c r="I617" s="177" t="e">
        <f t="shared" si="169"/>
        <v>#NUM!</v>
      </c>
      <c r="J617" s="8"/>
      <c r="K617" s="2" t="str">
        <f t="shared" si="170"/>
        <v>-</v>
      </c>
      <c r="L617" s="2" t="str">
        <f t="shared" si="171"/>
        <v>-</v>
      </c>
      <c r="M617" s="2" t="str">
        <f t="shared" si="172"/>
        <v>-</v>
      </c>
      <c r="N617" s="2"/>
      <c r="O617" s="2" t="str">
        <f t="shared" si="173"/>
        <v>-</v>
      </c>
      <c r="P617" s="1"/>
      <c r="Q617" s="1"/>
      <c r="R617" s="1"/>
      <c r="S617" s="1"/>
      <c r="T617" s="1"/>
      <c r="U617" s="1"/>
      <c r="V617" s="161"/>
      <c r="W617" s="1"/>
      <c r="X617" s="1"/>
      <c r="Y617" s="1"/>
      <c r="Z617" s="1"/>
      <c r="AA617" s="1"/>
      <c r="AB617" s="1"/>
      <c r="AC617" s="1"/>
      <c r="AD617" s="1"/>
      <c r="AI617" t="str">
        <f t="shared" si="175"/>
        <v>Swan's Island</v>
      </c>
      <c r="AJ617" t="s">
        <v>688</v>
      </c>
      <c r="AK617" s="182">
        <v>2</v>
      </c>
      <c r="AN617" s="97">
        <v>23</v>
      </c>
      <c r="AO617" s="99">
        <v>9</v>
      </c>
      <c r="AP617" s="99">
        <v>160</v>
      </c>
      <c r="AQ617" s="106">
        <v>75455</v>
      </c>
      <c r="AR617" s="106">
        <f t="shared" si="166"/>
        <v>23009</v>
      </c>
      <c r="AS617" t="s">
        <v>1711</v>
      </c>
      <c r="AT617" s="109">
        <f t="shared" si="167"/>
        <v>2375455</v>
      </c>
      <c r="AW617">
        <v>82.39</v>
      </c>
      <c r="AX617">
        <v>68.44</v>
      </c>
      <c r="AY617">
        <v>13.95</v>
      </c>
      <c r="BF617" s="117"/>
      <c r="BI617" s="117"/>
      <c r="BJ617" s="117"/>
      <c r="BV617" s="1"/>
    </row>
    <row r="618" spans="1:74" hidden="1" outlineLevel="1">
      <c r="A618" t="s">
        <v>2820</v>
      </c>
      <c r="B618" s="9" t="s">
        <v>958</v>
      </c>
      <c r="C618" s="1">
        <f t="shared" si="168"/>
        <v>0</v>
      </c>
      <c r="D618" s="7" t="e">
        <f t="shared" si="162"/>
        <v>#N/A</v>
      </c>
      <c r="E618" s="7" t="e">
        <f t="shared" si="163"/>
        <v>#N/A</v>
      </c>
      <c r="F618" s="7">
        <f t="shared" si="164"/>
        <v>0</v>
      </c>
      <c r="G618" s="7">
        <f t="shared" si="174"/>
        <v>0</v>
      </c>
      <c r="H618" s="49" t="e">
        <f t="shared" si="165"/>
        <v>#NUM!</v>
      </c>
      <c r="I618" s="177" t="e">
        <f t="shared" si="169"/>
        <v>#NUM!</v>
      </c>
      <c r="J618" s="8"/>
      <c r="K618" s="2" t="str">
        <f t="shared" si="170"/>
        <v>-</v>
      </c>
      <c r="L618" s="2" t="str">
        <f t="shared" si="171"/>
        <v>-</v>
      </c>
      <c r="M618" s="2" t="str">
        <f t="shared" si="172"/>
        <v>-</v>
      </c>
      <c r="N618" s="2"/>
      <c r="O618" s="2" t="str">
        <f t="shared" si="173"/>
        <v>-</v>
      </c>
      <c r="P618" s="1"/>
      <c r="Q618" s="1"/>
      <c r="R618" s="1"/>
      <c r="S618" s="1"/>
      <c r="T618" s="1"/>
      <c r="U618" s="1"/>
      <c r="V618" s="161"/>
      <c r="W618" s="1"/>
      <c r="X618" s="1"/>
      <c r="Y618" s="1"/>
      <c r="Z618" s="1"/>
      <c r="AA618" s="1"/>
      <c r="AB618" s="1"/>
      <c r="AC618" s="1"/>
      <c r="AD618" s="1"/>
      <c r="AI618" t="str">
        <f t="shared" si="175"/>
        <v>Swanville</v>
      </c>
      <c r="AJ618" t="s">
        <v>2259</v>
      </c>
      <c r="AK618" s="182">
        <v>2</v>
      </c>
      <c r="AN618" s="97">
        <v>23</v>
      </c>
      <c r="AO618" s="99">
        <v>27</v>
      </c>
      <c r="AP618" s="99">
        <v>105</v>
      </c>
      <c r="AQ618" s="106">
        <v>75525</v>
      </c>
      <c r="AR618" s="106">
        <f t="shared" si="166"/>
        <v>23027</v>
      </c>
      <c r="AS618" t="s">
        <v>1711</v>
      </c>
      <c r="AT618" s="109">
        <f t="shared" si="167"/>
        <v>2375525</v>
      </c>
      <c r="AW618">
        <v>21.64</v>
      </c>
      <c r="AX618">
        <v>1.89</v>
      </c>
      <c r="AY618">
        <v>19.760000000000002</v>
      </c>
      <c r="BF618" s="117"/>
      <c r="BI618" s="117"/>
      <c r="BJ618" s="117"/>
      <c r="BV618" s="1"/>
    </row>
    <row r="619" spans="1:74" hidden="1" outlineLevel="1">
      <c r="A619" t="s">
        <v>2298</v>
      </c>
      <c r="B619" s="9" t="s">
        <v>958</v>
      </c>
      <c r="C619" s="1">
        <f t="shared" si="168"/>
        <v>0</v>
      </c>
      <c r="D619" s="7" t="e">
        <f t="shared" si="162"/>
        <v>#N/A</v>
      </c>
      <c r="E619" s="7" t="e">
        <f t="shared" si="163"/>
        <v>#N/A</v>
      </c>
      <c r="F619" s="7">
        <f t="shared" si="164"/>
        <v>0</v>
      </c>
      <c r="G619" s="7">
        <f t="shared" si="174"/>
        <v>0</v>
      </c>
      <c r="H619" s="49" t="e">
        <f t="shared" si="165"/>
        <v>#NUM!</v>
      </c>
      <c r="I619" s="177" t="e">
        <f t="shared" si="169"/>
        <v>#NUM!</v>
      </c>
      <c r="J619" s="8"/>
      <c r="K619" s="2" t="str">
        <f t="shared" si="170"/>
        <v>-</v>
      </c>
      <c r="L619" s="2" t="str">
        <f t="shared" si="171"/>
        <v>-</v>
      </c>
      <c r="M619" s="2" t="str">
        <f t="shared" si="172"/>
        <v>-</v>
      </c>
      <c r="N619" s="2"/>
      <c r="O619" s="2" t="str">
        <f t="shared" si="173"/>
        <v>-</v>
      </c>
      <c r="P619" s="1"/>
      <c r="Q619" s="1"/>
      <c r="R619" s="1"/>
      <c r="S619" s="1"/>
      <c r="T619" s="1"/>
      <c r="U619" s="1"/>
      <c r="V619" s="161"/>
      <c r="W619" s="1"/>
      <c r="X619" s="1"/>
      <c r="Y619" s="1"/>
      <c r="Z619" s="1"/>
      <c r="AA619" s="1"/>
      <c r="AB619" s="1"/>
      <c r="AC619" s="1"/>
      <c r="AD619" s="1"/>
      <c r="AI619" t="str">
        <f t="shared" si="175"/>
        <v>Sweden</v>
      </c>
      <c r="AJ619" t="s">
        <v>3078</v>
      </c>
      <c r="AK619" s="182">
        <v>2</v>
      </c>
      <c r="AN619" s="97">
        <v>23</v>
      </c>
      <c r="AO619" s="99">
        <v>17</v>
      </c>
      <c r="AP619" s="99">
        <v>155</v>
      </c>
      <c r="AQ619" s="106">
        <v>75595</v>
      </c>
      <c r="AR619" s="106">
        <f t="shared" si="166"/>
        <v>23017</v>
      </c>
      <c r="AS619" t="s">
        <v>1711</v>
      </c>
      <c r="AT619" s="109">
        <f t="shared" si="167"/>
        <v>2375595</v>
      </c>
      <c r="AW619">
        <v>29.69</v>
      </c>
      <c r="AX619">
        <v>0.93</v>
      </c>
      <c r="AY619">
        <v>28.75</v>
      </c>
      <c r="BF619" s="117"/>
      <c r="BI619" s="117"/>
      <c r="BJ619" s="117"/>
      <c r="BV619" s="1"/>
    </row>
    <row r="620" spans="1:74" hidden="1" outlineLevel="1">
      <c r="A620" t="s">
        <v>1421</v>
      </c>
      <c r="B620" s="9" t="s">
        <v>958</v>
      </c>
      <c r="C620" s="1">
        <f>SUM(P620:AG620)</f>
        <v>0</v>
      </c>
      <c r="D620" s="7" t="e">
        <f t="shared" si="162"/>
        <v>#N/A</v>
      </c>
      <c r="E620" s="7" t="e">
        <f t="shared" si="163"/>
        <v>#N/A</v>
      </c>
      <c r="F620" s="7">
        <f t="shared" si="164"/>
        <v>0</v>
      </c>
      <c r="G620" s="7">
        <f t="shared" si="174"/>
        <v>0</v>
      </c>
      <c r="H620" s="49" t="e">
        <f t="shared" si="165"/>
        <v>#NUM!</v>
      </c>
      <c r="I620" s="177" t="e">
        <f>H620/C620</f>
        <v>#NUM!</v>
      </c>
      <c r="J620" s="8"/>
      <c r="K620" s="2" t="str">
        <f>IF(C620=0,"-",P620/C620)</f>
        <v>-</v>
      </c>
      <c r="L620" s="2" t="str">
        <f>IF(C620=0,"-",Q620/C620)</f>
        <v>-</v>
      </c>
      <c r="M620" s="2" t="str">
        <f>IF(C620=0,"-",R620/C620)</f>
        <v>-</v>
      </c>
      <c r="N620" s="2"/>
      <c r="O620" s="2" t="str">
        <f>IF(C620=0,"-",(1-K620-L620-M620))</f>
        <v>-</v>
      </c>
      <c r="P620" s="1"/>
      <c r="Q620" s="1"/>
      <c r="R620" s="1"/>
      <c r="S620" s="1"/>
      <c r="T620" s="1"/>
      <c r="U620" s="1"/>
      <c r="V620" s="161"/>
      <c r="W620" s="1"/>
      <c r="X620" s="1"/>
      <c r="Y620" s="1"/>
      <c r="Z620" s="1"/>
      <c r="AA620" s="1"/>
      <c r="AB620" s="1"/>
      <c r="AC620" s="1"/>
      <c r="AD620" s="1"/>
      <c r="AI620" t="str">
        <f>A620</f>
        <v>T1 R9</v>
      </c>
      <c r="AJ620" t="s">
        <v>125</v>
      </c>
      <c r="AK620" s="182">
        <v>2</v>
      </c>
      <c r="AN620" s="97">
        <v>23</v>
      </c>
      <c r="AO620" s="99">
        <v>21</v>
      </c>
      <c r="AQ620" s="106">
        <v>75619</v>
      </c>
      <c r="AR620" s="106">
        <f t="shared" si="166"/>
        <v>23021</v>
      </c>
      <c r="AS620" t="s">
        <v>1891</v>
      </c>
      <c r="AT620" s="109">
        <f t="shared" si="167"/>
        <v>2375619</v>
      </c>
      <c r="BF620" s="117"/>
      <c r="BI620" s="117"/>
      <c r="BJ620" s="117"/>
      <c r="BV620" s="1"/>
    </row>
    <row r="621" spans="1:74" hidden="1" outlineLevel="1">
      <c r="A621" t="s">
        <v>1974</v>
      </c>
      <c r="B621" s="9" t="s">
        <v>958</v>
      </c>
      <c r="C621" s="1">
        <f t="shared" si="168"/>
        <v>0</v>
      </c>
      <c r="D621" s="7" t="e">
        <f t="shared" si="162"/>
        <v>#N/A</v>
      </c>
      <c r="E621" s="7" t="e">
        <f t="shared" si="163"/>
        <v>#N/A</v>
      </c>
      <c r="F621" s="7">
        <f t="shared" si="164"/>
        <v>0</v>
      </c>
      <c r="G621" s="7">
        <f t="shared" si="174"/>
        <v>0</v>
      </c>
      <c r="H621" s="49" t="e">
        <f t="shared" si="165"/>
        <v>#NUM!</v>
      </c>
      <c r="I621" s="177" t="e">
        <f t="shared" si="169"/>
        <v>#NUM!</v>
      </c>
      <c r="J621" s="8"/>
      <c r="K621" s="2" t="str">
        <f t="shared" si="170"/>
        <v>-</v>
      </c>
      <c r="L621" s="2" t="str">
        <f t="shared" si="171"/>
        <v>-</v>
      </c>
      <c r="M621" s="2" t="str">
        <f t="shared" si="172"/>
        <v>-</v>
      </c>
      <c r="N621" s="2"/>
      <c r="O621" s="2" t="str">
        <f t="shared" si="173"/>
        <v>-</v>
      </c>
      <c r="P621" s="1"/>
      <c r="Q621" s="1"/>
      <c r="R621" s="1"/>
      <c r="S621" s="1"/>
      <c r="T621" s="1"/>
      <c r="U621" s="1"/>
      <c r="V621" s="161"/>
      <c r="W621" s="1"/>
      <c r="X621" s="1"/>
      <c r="Y621" s="1"/>
      <c r="Z621" s="1"/>
      <c r="AA621" s="1"/>
      <c r="AB621" s="1"/>
      <c r="AC621" s="1"/>
      <c r="AD621" s="1"/>
      <c r="AI621" t="str">
        <f>A621</f>
        <v>T3 ND</v>
      </c>
      <c r="AJ621" t="s">
        <v>688</v>
      </c>
      <c r="AK621" s="182">
        <v>2</v>
      </c>
      <c r="AN621" s="97">
        <v>23</v>
      </c>
      <c r="AO621" s="99">
        <v>9</v>
      </c>
      <c r="AQ621" s="106">
        <v>75630</v>
      </c>
      <c r="AR621" s="106">
        <f t="shared" si="166"/>
        <v>23009</v>
      </c>
      <c r="AS621" t="s">
        <v>1891</v>
      </c>
      <c r="AT621" s="109">
        <f t="shared" si="167"/>
        <v>2375630</v>
      </c>
      <c r="BF621" s="117"/>
      <c r="BI621" s="117"/>
      <c r="BJ621" s="117"/>
      <c r="BV621" s="1"/>
    </row>
    <row r="622" spans="1:74" hidden="1" outlineLevel="1">
      <c r="A622" t="s">
        <v>49</v>
      </c>
      <c r="B622" s="9" t="s">
        <v>958</v>
      </c>
      <c r="C622" s="1">
        <f>SUM(P622:AG622)</f>
        <v>0</v>
      </c>
      <c r="D622" s="7" t="e">
        <f t="shared" si="162"/>
        <v>#N/A</v>
      </c>
      <c r="E622" s="7" t="e">
        <f t="shared" si="163"/>
        <v>#N/A</v>
      </c>
      <c r="F622" s="7">
        <f t="shared" si="164"/>
        <v>0</v>
      </c>
      <c r="G622" s="7">
        <f t="shared" si="174"/>
        <v>0</v>
      </c>
      <c r="H622" s="49" t="e">
        <f t="shared" si="165"/>
        <v>#NUM!</v>
      </c>
      <c r="I622" s="177" t="e">
        <f>H622/C622</f>
        <v>#NUM!</v>
      </c>
      <c r="J622" s="8"/>
      <c r="K622" s="2" t="str">
        <f>IF(C622=0,"-",P622/C622)</f>
        <v>-</v>
      </c>
      <c r="L622" s="2" t="str">
        <f>IF(C622=0,"-",Q622/C622)</f>
        <v>-</v>
      </c>
      <c r="M622" s="2" t="str">
        <f>IF(C622=0,"-",R622/C622)</f>
        <v>-</v>
      </c>
      <c r="N622" s="2"/>
      <c r="O622" s="2" t="str">
        <f>IF(C622=0,"-",(1-K622-L622-M622))</f>
        <v>-</v>
      </c>
      <c r="P622" s="1"/>
      <c r="Q622" s="1"/>
      <c r="R622" s="1"/>
      <c r="S622" s="1"/>
      <c r="T622" s="1"/>
      <c r="U622" s="1"/>
      <c r="V622" s="161"/>
      <c r="W622" s="1"/>
      <c r="X622" s="1"/>
      <c r="Y622" s="1"/>
      <c r="Z622" s="1"/>
      <c r="AA622" s="1"/>
      <c r="AB622" s="1"/>
      <c r="AC622" s="1"/>
      <c r="AD622" s="1"/>
      <c r="AI622" t="str">
        <f>A622</f>
        <v>T17 R5</v>
      </c>
      <c r="AJ622" t="s">
        <v>2860</v>
      </c>
      <c r="AK622" s="182">
        <v>2</v>
      </c>
      <c r="AN622" s="97">
        <v>23</v>
      </c>
      <c r="AO622" s="99">
        <v>3</v>
      </c>
      <c r="AQ622" s="106">
        <v>75625</v>
      </c>
      <c r="AR622" s="106">
        <f t="shared" si="166"/>
        <v>23003</v>
      </c>
      <c r="AS622" t="s">
        <v>1891</v>
      </c>
      <c r="AT622" s="109">
        <f t="shared" si="167"/>
        <v>2375625</v>
      </c>
      <c r="BF622" s="117"/>
      <c r="BI622" s="117"/>
      <c r="BJ622" s="117"/>
      <c r="BV622" s="1"/>
    </row>
    <row r="623" spans="1:74" hidden="1" outlineLevel="1">
      <c r="A623" t="s">
        <v>1866</v>
      </c>
      <c r="B623" s="9" t="s">
        <v>958</v>
      </c>
      <c r="C623" s="1">
        <f t="shared" si="168"/>
        <v>0</v>
      </c>
      <c r="D623" s="7" t="e">
        <f t="shared" ref="D623:D686" si="176">RANK(P623,(P623:AG623))</f>
        <v>#N/A</v>
      </c>
      <c r="E623" s="7" t="e">
        <f t="shared" ref="E623:E686" si="177">RANK(Q623,(P623:AG623))</f>
        <v>#N/A</v>
      </c>
      <c r="F623" s="7">
        <f t="shared" ref="F623:F686" si="178">IF(R623&gt;0,RANK(R623,(P623:AG623)),0)</f>
        <v>0</v>
      </c>
      <c r="G623" s="7">
        <f t="shared" si="174"/>
        <v>0</v>
      </c>
      <c r="H623" s="49" t="e">
        <f t="shared" ref="H623:H686" si="179">MAX(P623:T623)-LARGE(P623:T623,2)</f>
        <v>#NUM!</v>
      </c>
      <c r="I623" s="177" t="e">
        <f t="shared" si="169"/>
        <v>#NUM!</v>
      </c>
      <c r="J623" s="8"/>
      <c r="K623" s="2" t="str">
        <f t="shared" si="170"/>
        <v>-</v>
      </c>
      <c r="L623" s="2" t="str">
        <f t="shared" si="171"/>
        <v>-</v>
      </c>
      <c r="M623" s="2" t="str">
        <f t="shared" si="172"/>
        <v>-</v>
      </c>
      <c r="N623" s="2"/>
      <c r="O623" s="2" t="str">
        <f t="shared" si="173"/>
        <v>-</v>
      </c>
      <c r="P623" s="1"/>
      <c r="Q623" s="1"/>
      <c r="R623" s="1"/>
      <c r="S623" s="1"/>
      <c r="T623" s="1"/>
      <c r="U623" s="1"/>
      <c r="V623" s="161"/>
      <c r="W623" s="1"/>
      <c r="X623" s="1"/>
      <c r="Y623" s="1"/>
      <c r="Z623" s="1"/>
      <c r="AA623" s="1"/>
      <c r="AB623" s="1"/>
      <c r="AC623" s="1"/>
      <c r="AD623" s="1"/>
      <c r="AI623" t="str">
        <f t="shared" si="175"/>
        <v>Talmadge</v>
      </c>
      <c r="AJ623" t="s">
        <v>637</v>
      </c>
      <c r="AK623" s="182">
        <v>2</v>
      </c>
      <c r="AN623" s="97">
        <v>23</v>
      </c>
      <c r="AO623" s="99">
        <v>29</v>
      </c>
      <c r="AP623" s="99">
        <v>200</v>
      </c>
      <c r="AQ623" s="106">
        <v>75770</v>
      </c>
      <c r="AR623" s="106">
        <f t="shared" ref="AR623:AR686" si="180">AN623*1000+AO623</f>
        <v>23029</v>
      </c>
      <c r="AS623" t="s">
        <v>1711</v>
      </c>
      <c r="AT623" s="109">
        <f t="shared" ref="AT623:AT686" si="181">AN623*100000+AQ623</f>
        <v>2375770</v>
      </c>
      <c r="AW623">
        <v>38.9</v>
      </c>
      <c r="AX623">
        <v>1.19</v>
      </c>
      <c r="AY623">
        <v>37.71</v>
      </c>
      <c r="BF623" s="117"/>
      <c r="BI623" s="117"/>
      <c r="BJ623" s="117"/>
      <c r="BV623" s="1"/>
    </row>
    <row r="624" spans="1:74" hidden="1" outlineLevel="1">
      <c r="A624" t="s">
        <v>991</v>
      </c>
      <c r="B624" s="9" t="s">
        <v>958</v>
      </c>
      <c r="C624" s="1">
        <f t="shared" si="168"/>
        <v>0</v>
      </c>
      <c r="D624" s="7" t="e">
        <f t="shared" si="176"/>
        <v>#N/A</v>
      </c>
      <c r="E624" s="7" t="e">
        <f t="shared" si="177"/>
        <v>#N/A</v>
      </c>
      <c r="F624" s="7">
        <f t="shared" si="178"/>
        <v>0</v>
      </c>
      <c r="G624" s="7">
        <f t="shared" si="174"/>
        <v>0</v>
      </c>
      <c r="H624" s="49" t="e">
        <f t="shared" si="179"/>
        <v>#NUM!</v>
      </c>
      <c r="I624" s="177" t="e">
        <f t="shared" si="169"/>
        <v>#NUM!</v>
      </c>
      <c r="J624" s="8"/>
      <c r="K624" s="2" t="str">
        <f t="shared" si="170"/>
        <v>-</v>
      </c>
      <c r="L624" s="2" t="str">
        <f t="shared" si="171"/>
        <v>-</v>
      </c>
      <c r="M624" s="2" t="str">
        <f t="shared" si="172"/>
        <v>-</v>
      </c>
      <c r="N624" s="2"/>
      <c r="O624" s="2" t="str">
        <f t="shared" si="173"/>
        <v>-</v>
      </c>
      <c r="P624" s="1"/>
      <c r="Q624" s="1"/>
      <c r="R624" s="1"/>
      <c r="S624" s="1"/>
      <c r="T624" s="1"/>
      <c r="U624" s="1"/>
      <c r="V624" s="161"/>
      <c r="W624" s="1"/>
      <c r="X624" s="1"/>
      <c r="Y624" s="1"/>
      <c r="Z624" s="1"/>
      <c r="AA624" s="1"/>
      <c r="AB624" s="1"/>
      <c r="AC624" s="1"/>
      <c r="AD624" s="1"/>
      <c r="AI624" t="str">
        <f t="shared" si="175"/>
        <v>Temple</v>
      </c>
      <c r="AJ624" t="s">
        <v>2409</v>
      </c>
      <c r="AK624" s="182">
        <v>2</v>
      </c>
      <c r="AN624" s="97">
        <v>23</v>
      </c>
      <c r="AO624" s="99">
        <v>7</v>
      </c>
      <c r="AP624" s="99">
        <v>95</v>
      </c>
      <c r="AQ624" s="106">
        <v>75980</v>
      </c>
      <c r="AR624" s="106">
        <f t="shared" si="180"/>
        <v>23007</v>
      </c>
      <c r="AS624" t="s">
        <v>1711</v>
      </c>
      <c r="AT624" s="109">
        <f t="shared" si="181"/>
        <v>2375980</v>
      </c>
      <c r="AW624">
        <v>35.78</v>
      </c>
      <c r="AX624">
        <v>0.22</v>
      </c>
      <c r="AY624">
        <v>35.56</v>
      </c>
      <c r="BF624" s="117"/>
      <c r="BI624" s="117"/>
      <c r="BJ624" s="117"/>
      <c r="BV624" s="1"/>
    </row>
    <row r="625" spans="1:74" hidden="1" outlineLevel="1">
      <c r="A625" t="s">
        <v>1150</v>
      </c>
      <c r="B625" s="9" t="s">
        <v>958</v>
      </c>
      <c r="C625" s="1">
        <f t="shared" si="168"/>
        <v>0</v>
      </c>
      <c r="D625" s="7" t="e">
        <f t="shared" si="176"/>
        <v>#N/A</v>
      </c>
      <c r="E625" s="7" t="e">
        <f t="shared" si="177"/>
        <v>#N/A</v>
      </c>
      <c r="F625" s="7">
        <f t="shared" si="178"/>
        <v>0</v>
      </c>
      <c r="G625" s="7">
        <f t="shared" si="174"/>
        <v>0</v>
      </c>
      <c r="H625" s="49" t="e">
        <f t="shared" si="179"/>
        <v>#NUM!</v>
      </c>
      <c r="I625" s="177" t="e">
        <f t="shared" si="169"/>
        <v>#NUM!</v>
      </c>
      <c r="J625" s="8"/>
      <c r="K625" s="2" t="str">
        <f t="shared" si="170"/>
        <v>-</v>
      </c>
      <c r="L625" s="2" t="str">
        <f t="shared" si="171"/>
        <v>-</v>
      </c>
      <c r="M625" s="2" t="str">
        <f t="shared" si="172"/>
        <v>-</v>
      </c>
      <c r="N625" s="2"/>
      <c r="O625" s="2" t="str">
        <f t="shared" si="173"/>
        <v>-</v>
      </c>
      <c r="P625" s="1"/>
      <c r="Q625" s="1"/>
      <c r="R625" s="1"/>
      <c r="S625" s="1"/>
      <c r="T625" s="1"/>
      <c r="U625" s="1"/>
      <c r="V625" s="161"/>
      <c r="W625" s="1"/>
      <c r="X625" s="1"/>
      <c r="Y625" s="1"/>
      <c r="Z625" s="1"/>
      <c r="AA625" s="1"/>
      <c r="AB625" s="1"/>
      <c r="AC625" s="1"/>
      <c r="AD625" s="1"/>
      <c r="AI625" t="str">
        <f t="shared" si="175"/>
        <v>The Forks</v>
      </c>
      <c r="AJ625" t="s">
        <v>411</v>
      </c>
      <c r="AK625" s="182">
        <v>2</v>
      </c>
      <c r="AN625" s="97">
        <v>23</v>
      </c>
      <c r="AO625" s="99">
        <v>25</v>
      </c>
      <c r="AP625" s="99">
        <v>160</v>
      </c>
      <c r="AQ625" s="106">
        <v>76190</v>
      </c>
      <c r="AR625" s="106">
        <f t="shared" si="180"/>
        <v>23025</v>
      </c>
      <c r="AS625" t="s">
        <v>1082</v>
      </c>
      <c r="AT625" s="109">
        <f t="shared" si="181"/>
        <v>2376190</v>
      </c>
      <c r="AW625">
        <v>41.47</v>
      </c>
      <c r="AX625">
        <v>1.85</v>
      </c>
      <c r="AY625">
        <v>39.619999999999997</v>
      </c>
      <c r="BF625" s="117"/>
      <c r="BI625" s="117"/>
      <c r="BJ625" s="117"/>
      <c r="BV625" s="1"/>
    </row>
    <row r="626" spans="1:74" hidden="1" outlineLevel="1">
      <c r="A626" t="s">
        <v>3007</v>
      </c>
      <c r="B626" s="9" t="s">
        <v>958</v>
      </c>
      <c r="C626" s="1">
        <f t="shared" si="168"/>
        <v>0</v>
      </c>
      <c r="D626" s="7" t="e">
        <f t="shared" si="176"/>
        <v>#N/A</v>
      </c>
      <c r="E626" s="7" t="e">
        <f t="shared" si="177"/>
        <v>#N/A</v>
      </c>
      <c r="F626" s="7">
        <f t="shared" si="178"/>
        <v>0</v>
      </c>
      <c r="G626" s="7">
        <f t="shared" si="174"/>
        <v>0</v>
      </c>
      <c r="H626" s="49" t="e">
        <f t="shared" si="179"/>
        <v>#NUM!</v>
      </c>
      <c r="I626" s="177" t="e">
        <f t="shared" si="169"/>
        <v>#NUM!</v>
      </c>
      <c r="J626" s="8"/>
      <c r="K626" s="2" t="str">
        <f t="shared" si="170"/>
        <v>-</v>
      </c>
      <c r="L626" s="2" t="str">
        <f t="shared" si="171"/>
        <v>-</v>
      </c>
      <c r="M626" s="2" t="str">
        <f t="shared" si="172"/>
        <v>-</v>
      </c>
      <c r="N626" s="2"/>
      <c r="O626" s="2" t="str">
        <f t="shared" si="173"/>
        <v>-</v>
      </c>
      <c r="P626" s="1"/>
      <c r="Q626" s="1"/>
      <c r="R626" s="1"/>
      <c r="S626" s="1"/>
      <c r="T626" s="1"/>
      <c r="U626" s="1"/>
      <c r="V626" s="161"/>
      <c r="W626" s="1"/>
      <c r="X626" s="1"/>
      <c r="Y626" s="1"/>
      <c r="Z626" s="1"/>
      <c r="AA626" s="1"/>
      <c r="AB626" s="1"/>
      <c r="AC626" s="1"/>
      <c r="AD626" s="1"/>
      <c r="AI626" t="str">
        <f t="shared" si="175"/>
        <v>Thomaston</v>
      </c>
      <c r="AJ626" t="s">
        <v>786</v>
      </c>
      <c r="AK626" s="182">
        <v>1</v>
      </c>
      <c r="AN626" s="97">
        <v>23</v>
      </c>
      <c r="AO626" s="99">
        <v>13</v>
      </c>
      <c r="AP626" s="99">
        <v>70</v>
      </c>
      <c r="AQ626" s="106">
        <v>76365</v>
      </c>
      <c r="AR626" s="106">
        <f t="shared" si="180"/>
        <v>23013</v>
      </c>
      <c r="AS626" t="s">
        <v>1711</v>
      </c>
      <c r="AT626" s="109">
        <f t="shared" si="181"/>
        <v>2376365</v>
      </c>
      <c r="AW626">
        <v>11.54</v>
      </c>
      <c r="AX626">
        <v>0.62</v>
      </c>
      <c r="AY626">
        <v>10.92</v>
      </c>
      <c r="BF626" s="117"/>
      <c r="BI626" s="117"/>
      <c r="BJ626" s="117"/>
      <c r="BV626" s="1"/>
    </row>
    <row r="627" spans="1:74" hidden="1" outlineLevel="1">
      <c r="A627" t="s">
        <v>1886</v>
      </c>
      <c r="B627" s="9" t="s">
        <v>958</v>
      </c>
      <c r="C627" s="1">
        <f t="shared" si="168"/>
        <v>0</v>
      </c>
      <c r="D627" s="7" t="e">
        <f t="shared" si="176"/>
        <v>#N/A</v>
      </c>
      <c r="E627" s="7" t="e">
        <f t="shared" si="177"/>
        <v>#N/A</v>
      </c>
      <c r="F627" s="7">
        <f t="shared" si="178"/>
        <v>0</v>
      </c>
      <c r="G627" s="7">
        <f t="shared" si="174"/>
        <v>0</v>
      </c>
      <c r="H627" s="49" t="e">
        <f t="shared" si="179"/>
        <v>#NUM!</v>
      </c>
      <c r="I627" s="177" t="e">
        <f t="shared" si="169"/>
        <v>#NUM!</v>
      </c>
      <c r="J627" s="8"/>
      <c r="K627" s="2" t="str">
        <f t="shared" si="170"/>
        <v>-</v>
      </c>
      <c r="L627" s="2" t="str">
        <f t="shared" si="171"/>
        <v>-</v>
      </c>
      <c r="M627" s="2" t="str">
        <f t="shared" si="172"/>
        <v>-</v>
      </c>
      <c r="N627" s="2"/>
      <c r="O627" s="2" t="str">
        <f t="shared" si="173"/>
        <v>-</v>
      </c>
      <c r="P627" s="1"/>
      <c r="Q627" s="1"/>
      <c r="R627" s="1"/>
      <c r="S627" s="1"/>
      <c r="T627" s="1"/>
      <c r="U627" s="1"/>
      <c r="V627" s="161"/>
      <c r="W627" s="1"/>
      <c r="X627" s="1"/>
      <c r="Y627" s="1"/>
      <c r="Z627" s="1"/>
      <c r="AA627" s="1"/>
      <c r="AB627" s="1"/>
      <c r="AC627" s="1"/>
      <c r="AD627" s="1"/>
      <c r="AI627" t="str">
        <f t="shared" si="175"/>
        <v>Thorndike</v>
      </c>
      <c r="AJ627" t="s">
        <v>2259</v>
      </c>
      <c r="AK627" s="182">
        <v>2</v>
      </c>
      <c r="AN627" s="97">
        <v>23</v>
      </c>
      <c r="AO627" s="99">
        <v>27</v>
      </c>
      <c r="AP627" s="99">
        <v>110</v>
      </c>
      <c r="AQ627" s="106">
        <v>76610</v>
      </c>
      <c r="AR627" s="106">
        <f t="shared" si="180"/>
        <v>23027</v>
      </c>
      <c r="AS627" t="s">
        <v>1711</v>
      </c>
      <c r="AT627" s="109">
        <f t="shared" si="181"/>
        <v>2376610</v>
      </c>
      <c r="AW627">
        <v>25.28</v>
      </c>
      <c r="AX627">
        <v>0</v>
      </c>
      <c r="AY627">
        <v>25.28</v>
      </c>
      <c r="BF627" s="117"/>
      <c r="BI627" s="117"/>
      <c r="BJ627" s="117"/>
      <c r="BV627" s="1"/>
    </row>
    <row r="628" spans="1:74" hidden="1" outlineLevel="1">
      <c r="A628" t="s">
        <v>878</v>
      </c>
      <c r="B628" s="9" t="s">
        <v>958</v>
      </c>
      <c r="C628" s="1">
        <f t="shared" ref="C628:C685" si="182">SUM(P628:AG628)</f>
        <v>0</v>
      </c>
      <c r="D628" s="7" t="e">
        <f t="shared" si="176"/>
        <v>#N/A</v>
      </c>
      <c r="E628" s="7" t="e">
        <f t="shared" si="177"/>
        <v>#N/A</v>
      </c>
      <c r="F628" s="7">
        <f t="shared" si="178"/>
        <v>0</v>
      </c>
      <c r="G628" s="7">
        <f t="shared" si="174"/>
        <v>0</v>
      </c>
      <c r="H628" s="49" t="e">
        <f t="shared" si="179"/>
        <v>#NUM!</v>
      </c>
      <c r="I628" s="177" t="e">
        <f t="shared" ref="I628:I685" si="183">H628/C628</f>
        <v>#NUM!</v>
      </c>
      <c r="J628" s="8"/>
      <c r="K628" s="2" t="str">
        <f t="shared" ref="K628:K685" si="184">IF(C628=0,"-",P628/C628)</f>
        <v>-</v>
      </c>
      <c r="L628" s="2" t="str">
        <f t="shared" ref="L628:L685" si="185">IF(C628=0,"-",Q628/C628)</f>
        <v>-</v>
      </c>
      <c r="M628" s="2" t="str">
        <f t="shared" ref="M628:M685" si="186">IF(C628=0,"-",R628/C628)</f>
        <v>-</v>
      </c>
      <c r="N628" s="2"/>
      <c r="O628" s="2" t="str">
        <f t="shared" ref="O628:O685" si="187">IF(C628=0,"-",(1-K628-L628-M628))</f>
        <v>-</v>
      </c>
      <c r="P628" s="1"/>
      <c r="Q628" s="1"/>
      <c r="R628" s="1"/>
      <c r="S628" s="1"/>
      <c r="T628" s="1"/>
      <c r="U628" s="1"/>
      <c r="V628" s="161"/>
      <c r="W628" s="1"/>
      <c r="X628" s="1"/>
      <c r="Y628" s="1"/>
      <c r="Z628" s="1"/>
      <c r="AA628" s="1"/>
      <c r="AB628" s="1"/>
      <c r="AC628" s="1"/>
      <c r="AD628" s="1"/>
      <c r="AI628" t="str">
        <f t="shared" si="175"/>
        <v>Topsfield</v>
      </c>
      <c r="AJ628" t="s">
        <v>637</v>
      </c>
      <c r="AK628" s="182">
        <v>2</v>
      </c>
      <c r="AN628" s="97">
        <v>23</v>
      </c>
      <c r="AO628" s="99">
        <v>29</v>
      </c>
      <c r="AP628" s="99">
        <v>202</v>
      </c>
      <c r="AQ628" s="106">
        <v>76895</v>
      </c>
      <c r="AR628" s="106">
        <f t="shared" si="180"/>
        <v>23029</v>
      </c>
      <c r="AS628" t="s">
        <v>1711</v>
      </c>
      <c r="AT628" s="109">
        <f t="shared" si="181"/>
        <v>2376895</v>
      </c>
      <c r="AW628">
        <v>55.08</v>
      </c>
      <c r="AX628">
        <v>4.3600000000000003</v>
      </c>
      <c r="AY628">
        <v>50.72</v>
      </c>
      <c r="BF628" s="117"/>
      <c r="BI628" s="117"/>
      <c r="BJ628" s="117"/>
      <c r="BV628" s="1"/>
    </row>
    <row r="629" spans="1:74" hidden="1" outlineLevel="1">
      <c r="A629" t="s">
        <v>939</v>
      </c>
      <c r="B629" s="9" t="s">
        <v>958</v>
      </c>
      <c r="C629" s="1">
        <f t="shared" si="182"/>
        <v>0</v>
      </c>
      <c r="D629" s="7" t="e">
        <f t="shared" si="176"/>
        <v>#N/A</v>
      </c>
      <c r="E629" s="7" t="e">
        <f t="shared" si="177"/>
        <v>#N/A</v>
      </c>
      <c r="F629" s="7">
        <f t="shared" si="178"/>
        <v>0</v>
      </c>
      <c r="G629" s="7">
        <f t="shared" si="174"/>
        <v>0</v>
      </c>
      <c r="H629" s="49" t="e">
        <f t="shared" si="179"/>
        <v>#NUM!</v>
      </c>
      <c r="I629" s="177" t="e">
        <f t="shared" si="183"/>
        <v>#NUM!</v>
      </c>
      <c r="J629" s="8"/>
      <c r="K629" s="2" t="str">
        <f t="shared" si="184"/>
        <v>-</v>
      </c>
      <c r="L629" s="2" t="str">
        <f t="shared" si="185"/>
        <v>-</v>
      </c>
      <c r="M629" s="2" t="str">
        <f t="shared" si="186"/>
        <v>-</v>
      </c>
      <c r="N629" s="2"/>
      <c r="O629" s="2" t="str">
        <f t="shared" si="187"/>
        <v>-</v>
      </c>
      <c r="P629" s="1"/>
      <c r="Q629" s="1"/>
      <c r="R629" s="1"/>
      <c r="S629" s="1"/>
      <c r="T629" s="1"/>
      <c r="U629" s="1"/>
      <c r="V629" s="161"/>
      <c r="W629" s="1"/>
      <c r="X629" s="1"/>
      <c r="Y629" s="1"/>
      <c r="Z629" s="1"/>
      <c r="AA629" s="1"/>
      <c r="AB629" s="1"/>
      <c r="AC629" s="1"/>
      <c r="AD629" s="1"/>
      <c r="AI629" t="str">
        <f t="shared" si="175"/>
        <v>Topsham</v>
      </c>
      <c r="AJ629" t="s">
        <v>1338</v>
      </c>
      <c r="AK629" s="182">
        <v>1</v>
      </c>
      <c r="AN629" s="97">
        <v>23</v>
      </c>
      <c r="AO629" s="99">
        <v>23</v>
      </c>
      <c r="AP629" s="99">
        <v>40</v>
      </c>
      <c r="AQ629" s="106">
        <v>76960</v>
      </c>
      <c r="AR629" s="106">
        <f t="shared" si="180"/>
        <v>23023</v>
      </c>
      <c r="AS629" t="s">
        <v>1711</v>
      </c>
      <c r="AT629" s="109">
        <f t="shared" si="181"/>
        <v>2376960</v>
      </c>
      <c r="AW629">
        <v>35.43</v>
      </c>
      <c r="AX629">
        <v>3.41</v>
      </c>
      <c r="AY629">
        <v>32.020000000000003</v>
      </c>
      <c r="BF629" s="117"/>
      <c r="BI629" s="117"/>
      <c r="BJ629" s="117"/>
      <c r="BV629" s="1"/>
    </row>
    <row r="630" spans="1:74" hidden="1" outlineLevel="1">
      <c r="A630" t="s">
        <v>2726</v>
      </c>
      <c r="B630" s="9" t="s">
        <v>958</v>
      </c>
      <c r="C630" s="1">
        <f t="shared" si="182"/>
        <v>0</v>
      </c>
      <c r="D630" s="7" t="e">
        <f t="shared" si="176"/>
        <v>#N/A</v>
      </c>
      <c r="E630" s="7" t="e">
        <f t="shared" si="177"/>
        <v>#N/A</v>
      </c>
      <c r="F630" s="7">
        <f t="shared" si="178"/>
        <v>0</v>
      </c>
      <c r="G630" s="7">
        <f t="shared" si="174"/>
        <v>0</v>
      </c>
      <c r="H630" s="49" t="e">
        <f t="shared" si="179"/>
        <v>#NUM!</v>
      </c>
      <c r="I630" s="177" t="e">
        <f t="shared" si="183"/>
        <v>#NUM!</v>
      </c>
      <c r="J630" s="8"/>
      <c r="K630" s="2" t="str">
        <f t="shared" si="184"/>
        <v>-</v>
      </c>
      <c r="L630" s="2" t="str">
        <f t="shared" si="185"/>
        <v>-</v>
      </c>
      <c r="M630" s="2" t="str">
        <f t="shared" si="186"/>
        <v>-</v>
      </c>
      <c r="N630" s="2"/>
      <c r="O630" s="2" t="str">
        <f t="shared" si="187"/>
        <v>-</v>
      </c>
      <c r="P630" s="1"/>
      <c r="Q630" s="1"/>
      <c r="R630" s="1"/>
      <c r="S630" s="1"/>
      <c r="T630" s="1"/>
      <c r="U630" s="1"/>
      <c r="V630" s="161"/>
      <c r="W630" s="1"/>
      <c r="X630" s="1"/>
      <c r="Y630" s="1"/>
      <c r="Z630" s="1"/>
      <c r="AA630" s="1"/>
      <c r="AB630" s="1"/>
      <c r="AC630" s="1"/>
      <c r="AD630" s="1"/>
      <c r="AI630" t="str">
        <f t="shared" si="175"/>
        <v>Tremont</v>
      </c>
      <c r="AJ630" t="s">
        <v>688</v>
      </c>
      <c r="AK630" s="182">
        <v>2</v>
      </c>
      <c r="AN630" s="97">
        <v>23</v>
      </c>
      <c r="AO630" s="99">
        <v>9</v>
      </c>
      <c r="AP630" s="99">
        <v>165</v>
      </c>
      <c r="AQ630" s="106">
        <v>77345</v>
      </c>
      <c r="AR630" s="106">
        <f t="shared" si="180"/>
        <v>23009</v>
      </c>
      <c r="AS630" t="s">
        <v>1711</v>
      </c>
      <c r="AT630" s="109">
        <f t="shared" si="181"/>
        <v>2377345</v>
      </c>
      <c r="AW630">
        <v>52.39</v>
      </c>
      <c r="AX630">
        <v>35.54</v>
      </c>
      <c r="AY630">
        <v>16.86</v>
      </c>
      <c r="BF630" s="117"/>
      <c r="BI630" s="117"/>
      <c r="BJ630" s="117"/>
      <c r="BV630" s="1"/>
    </row>
    <row r="631" spans="1:74" hidden="1" outlineLevel="1">
      <c r="A631" t="s">
        <v>2974</v>
      </c>
      <c r="B631" s="9" t="s">
        <v>958</v>
      </c>
      <c r="C631" s="1">
        <f t="shared" si="182"/>
        <v>0</v>
      </c>
      <c r="D631" s="7" t="e">
        <f t="shared" si="176"/>
        <v>#N/A</v>
      </c>
      <c r="E631" s="7" t="e">
        <f t="shared" si="177"/>
        <v>#N/A</v>
      </c>
      <c r="F631" s="7">
        <f t="shared" si="178"/>
        <v>0</v>
      </c>
      <c r="G631" s="7">
        <f t="shared" si="174"/>
        <v>0</v>
      </c>
      <c r="H631" s="49" t="e">
        <f t="shared" si="179"/>
        <v>#NUM!</v>
      </c>
      <c r="I631" s="177" t="e">
        <f t="shared" si="183"/>
        <v>#NUM!</v>
      </c>
      <c r="J631" s="8"/>
      <c r="K631" s="2" t="str">
        <f t="shared" si="184"/>
        <v>-</v>
      </c>
      <c r="L631" s="2" t="str">
        <f t="shared" si="185"/>
        <v>-</v>
      </c>
      <c r="M631" s="2" t="str">
        <f t="shared" si="186"/>
        <v>-</v>
      </c>
      <c r="N631" s="2"/>
      <c r="O631" s="2" t="str">
        <f t="shared" si="187"/>
        <v>-</v>
      </c>
      <c r="P631" s="1"/>
      <c r="Q631" s="1"/>
      <c r="R631" s="1"/>
      <c r="S631" s="1"/>
      <c r="T631" s="1"/>
      <c r="U631" s="1"/>
      <c r="V631" s="161"/>
      <c r="W631" s="1"/>
      <c r="X631" s="1"/>
      <c r="Y631" s="1"/>
      <c r="Z631" s="1"/>
      <c r="AA631" s="1"/>
      <c r="AB631" s="1"/>
      <c r="AC631" s="1"/>
      <c r="AD631" s="1"/>
      <c r="AI631" t="str">
        <f t="shared" si="175"/>
        <v>Trenton</v>
      </c>
      <c r="AJ631" t="s">
        <v>688</v>
      </c>
      <c r="AK631" s="182">
        <v>2</v>
      </c>
      <c r="AN631" s="97">
        <v>23</v>
      </c>
      <c r="AO631" s="99">
        <v>9</v>
      </c>
      <c r="AP631" s="99">
        <v>170</v>
      </c>
      <c r="AQ631" s="106">
        <v>77415</v>
      </c>
      <c r="AR631" s="106">
        <f t="shared" si="180"/>
        <v>23009</v>
      </c>
      <c r="AS631" t="s">
        <v>1711</v>
      </c>
      <c r="AT631" s="109">
        <f t="shared" si="181"/>
        <v>2377415</v>
      </c>
      <c r="AW631">
        <v>28.45</v>
      </c>
      <c r="AX631">
        <v>10.26</v>
      </c>
      <c r="AY631">
        <v>18.190000000000001</v>
      </c>
      <c r="BF631" s="117"/>
      <c r="BI631" s="117"/>
      <c r="BJ631" s="117"/>
      <c r="BV631" s="1"/>
    </row>
    <row r="632" spans="1:74" hidden="1" outlineLevel="1">
      <c r="A632" s="34" t="s">
        <v>674</v>
      </c>
      <c r="B632" s="9" t="s">
        <v>958</v>
      </c>
      <c r="C632" s="1">
        <f>SUM(P632:AG632)</f>
        <v>0</v>
      </c>
      <c r="D632" s="7" t="e">
        <f t="shared" si="176"/>
        <v>#N/A</v>
      </c>
      <c r="E632" s="7" t="e">
        <f t="shared" si="177"/>
        <v>#N/A</v>
      </c>
      <c r="F632" s="7">
        <f t="shared" si="178"/>
        <v>0</v>
      </c>
      <c r="G632" s="7">
        <f t="shared" si="174"/>
        <v>0</v>
      </c>
      <c r="H632" s="49" t="e">
        <f t="shared" si="179"/>
        <v>#NUM!</v>
      </c>
      <c r="I632" s="177" t="e">
        <f>H632/C632</f>
        <v>#NUM!</v>
      </c>
      <c r="J632" s="8"/>
      <c r="K632" s="2" t="str">
        <f>IF(C632=0,"-",P632/C632)</f>
        <v>-</v>
      </c>
      <c r="L632" s="2" t="str">
        <f>IF(C632=0,"-",Q632/C632)</f>
        <v>-</v>
      </c>
      <c r="M632" s="2" t="str">
        <f>IF(C632=0,"-",R632/C632)</f>
        <v>-</v>
      </c>
      <c r="N632" s="2"/>
      <c r="O632" s="2" t="str">
        <f>IF(C632=0,"-",(1-K632-L632-M632))</f>
        <v>-</v>
      </c>
      <c r="P632" s="1"/>
      <c r="Q632" s="1"/>
      <c r="R632" s="1"/>
      <c r="S632" s="1"/>
      <c r="T632" s="1"/>
      <c r="U632" s="1"/>
      <c r="V632" s="161"/>
      <c r="W632" s="1"/>
      <c r="X632" s="1"/>
      <c r="Y632" s="1"/>
      <c r="Z632" s="1"/>
      <c r="AA632" s="1"/>
      <c r="AB632" s="1"/>
      <c r="AC632" s="1"/>
      <c r="AD632" s="1"/>
      <c r="AI632" t="str">
        <f>A632</f>
        <v>Trescott</v>
      </c>
      <c r="AJ632" t="s">
        <v>637</v>
      </c>
      <c r="AK632" s="182">
        <v>2</v>
      </c>
      <c r="AN632" s="97">
        <v>23</v>
      </c>
      <c r="AO632" s="99">
        <v>29</v>
      </c>
      <c r="AQ632" s="106">
        <v>77500</v>
      </c>
      <c r="AR632" s="106">
        <f t="shared" si="180"/>
        <v>23029</v>
      </c>
      <c r="AS632" t="s">
        <v>1891</v>
      </c>
      <c r="AT632" s="109">
        <f t="shared" si="181"/>
        <v>2377500</v>
      </c>
      <c r="BF632" s="117"/>
      <c r="BI632" s="117"/>
      <c r="BJ632" s="117"/>
      <c r="BV632" s="1"/>
    </row>
    <row r="633" spans="1:74" hidden="1" outlineLevel="1">
      <c r="A633" t="s">
        <v>450</v>
      </c>
      <c r="B633" s="9" t="s">
        <v>958</v>
      </c>
      <c r="C633" s="1">
        <f t="shared" si="182"/>
        <v>0</v>
      </c>
      <c r="D633" s="7" t="e">
        <f t="shared" si="176"/>
        <v>#N/A</v>
      </c>
      <c r="E633" s="7" t="e">
        <f t="shared" si="177"/>
        <v>#N/A</v>
      </c>
      <c r="F633" s="7">
        <f t="shared" si="178"/>
        <v>0</v>
      </c>
      <c r="G633" s="7">
        <f t="shared" si="174"/>
        <v>0</v>
      </c>
      <c r="H633" s="49" t="e">
        <f t="shared" si="179"/>
        <v>#NUM!</v>
      </c>
      <c r="I633" s="177" t="e">
        <f t="shared" si="183"/>
        <v>#NUM!</v>
      </c>
      <c r="J633" s="8"/>
      <c r="K633" s="2" t="str">
        <f t="shared" si="184"/>
        <v>-</v>
      </c>
      <c r="L633" s="2" t="str">
        <f t="shared" si="185"/>
        <v>-</v>
      </c>
      <c r="M633" s="2" t="str">
        <f t="shared" si="186"/>
        <v>-</v>
      </c>
      <c r="N633" s="2"/>
      <c r="O633" s="2" t="str">
        <f t="shared" si="187"/>
        <v>-</v>
      </c>
      <c r="P633" s="1"/>
      <c r="Q633" s="1"/>
      <c r="R633" s="1"/>
      <c r="S633" s="1"/>
      <c r="T633" s="1"/>
      <c r="U633" s="1"/>
      <c r="V633" s="161"/>
      <c r="W633" s="1"/>
      <c r="X633" s="1"/>
      <c r="Y633" s="1"/>
      <c r="Z633" s="1"/>
      <c r="AA633" s="1"/>
      <c r="AB633" s="1"/>
      <c r="AC633" s="1"/>
      <c r="AD633" s="1"/>
      <c r="AI633" t="str">
        <f t="shared" si="175"/>
        <v>Troy</v>
      </c>
      <c r="AJ633" t="s">
        <v>2259</v>
      </c>
      <c r="AK633" s="182">
        <v>2</v>
      </c>
      <c r="AN633" s="97">
        <v>23</v>
      </c>
      <c r="AO633" s="99">
        <v>27</v>
      </c>
      <c r="AP633" s="99">
        <v>115</v>
      </c>
      <c r="AQ633" s="106">
        <v>77625</v>
      </c>
      <c r="AR633" s="106">
        <f t="shared" si="180"/>
        <v>23027</v>
      </c>
      <c r="AS633" t="s">
        <v>1711</v>
      </c>
      <c r="AT633" s="109">
        <f t="shared" si="181"/>
        <v>2377625</v>
      </c>
      <c r="AW633">
        <v>35.51</v>
      </c>
      <c r="AX633">
        <v>0.7</v>
      </c>
      <c r="AY633">
        <v>34.82</v>
      </c>
      <c r="BF633" s="117"/>
      <c r="BI633" s="117"/>
      <c r="BJ633" s="117"/>
      <c r="BV633" s="1"/>
    </row>
    <row r="634" spans="1:74" hidden="1" outlineLevel="1">
      <c r="A634" t="s">
        <v>2407</v>
      </c>
      <c r="B634" s="9" t="s">
        <v>958</v>
      </c>
      <c r="C634" s="1">
        <f t="shared" si="182"/>
        <v>0</v>
      </c>
      <c r="D634" s="7" t="e">
        <f t="shared" si="176"/>
        <v>#N/A</v>
      </c>
      <c r="E634" s="7" t="e">
        <f t="shared" si="177"/>
        <v>#N/A</v>
      </c>
      <c r="F634" s="7">
        <f t="shared" si="178"/>
        <v>0</v>
      </c>
      <c r="G634" s="7">
        <f t="shared" si="174"/>
        <v>0</v>
      </c>
      <c r="H634" s="49" t="e">
        <f t="shared" si="179"/>
        <v>#NUM!</v>
      </c>
      <c r="I634" s="177" t="e">
        <f t="shared" si="183"/>
        <v>#NUM!</v>
      </c>
      <c r="J634" s="8"/>
      <c r="K634" s="2" t="str">
        <f t="shared" si="184"/>
        <v>-</v>
      </c>
      <c r="L634" s="2" t="str">
        <f t="shared" si="185"/>
        <v>-</v>
      </c>
      <c r="M634" s="2" t="str">
        <f t="shared" si="186"/>
        <v>-</v>
      </c>
      <c r="N634" s="2"/>
      <c r="O634" s="2" t="str">
        <f t="shared" si="187"/>
        <v>-</v>
      </c>
      <c r="P634" s="1"/>
      <c r="Q634" s="1"/>
      <c r="R634" s="1"/>
      <c r="S634" s="1"/>
      <c r="T634" s="1"/>
      <c r="U634" s="1"/>
      <c r="V634" s="161"/>
      <c r="W634" s="1"/>
      <c r="X634" s="1"/>
      <c r="Y634" s="1"/>
      <c r="Z634" s="1"/>
      <c r="AA634" s="1"/>
      <c r="AB634" s="1"/>
      <c r="AC634" s="1"/>
      <c r="AD634" s="1"/>
      <c r="AI634" t="str">
        <f t="shared" si="175"/>
        <v>Turner</v>
      </c>
      <c r="AJ634" t="s">
        <v>866</v>
      </c>
      <c r="AK634" s="182">
        <v>2</v>
      </c>
      <c r="AN634" s="97">
        <v>23</v>
      </c>
      <c r="AO634" s="99">
        <v>1</v>
      </c>
      <c r="AP634" s="99">
        <v>60</v>
      </c>
      <c r="AQ634" s="106">
        <v>77800</v>
      </c>
      <c r="AR634" s="106">
        <f t="shared" si="180"/>
        <v>23001</v>
      </c>
      <c r="AS634" t="s">
        <v>1711</v>
      </c>
      <c r="AT634" s="109">
        <f t="shared" si="181"/>
        <v>2377800</v>
      </c>
      <c r="AW634">
        <v>62.69</v>
      </c>
      <c r="AX634">
        <v>3.12</v>
      </c>
      <c r="AY634">
        <v>59.57</v>
      </c>
      <c r="BF634" s="117"/>
      <c r="BI634" s="117"/>
      <c r="BJ634" s="117"/>
      <c r="BV634" s="1"/>
    </row>
    <row r="635" spans="1:74" hidden="1" outlineLevel="1">
      <c r="A635" t="s">
        <v>3233</v>
      </c>
      <c r="B635" s="9" t="s">
        <v>958</v>
      </c>
      <c r="C635" s="1">
        <f t="shared" si="182"/>
        <v>0</v>
      </c>
      <c r="D635" s="7" t="e">
        <f t="shared" si="176"/>
        <v>#N/A</v>
      </c>
      <c r="E635" s="7" t="e">
        <f t="shared" si="177"/>
        <v>#N/A</v>
      </c>
      <c r="F635" s="7">
        <f t="shared" si="178"/>
        <v>0</v>
      </c>
      <c r="G635" s="7">
        <f t="shared" si="174"/>
        <v>0</v>
      </c>
      <c r="H635" s="49" t="e">
        <f t="shared" si="179"/>
        <v>#NUM!</v>
      </c>
      <c r="I635" s="177" t="e">
        <f t="shared" si="183"/>
        <v>#NUM!</v>
      </c>
      <c r="J635" s="8"/>
      <c r="K635" s="2" t="str">
        <f t="shared" si="184"/>
        <v>-</v>
      </c>
      <c r="L635" s="2" t="str">
        <f t="shared" si="185"/>
        <v>-</v>
      </c>
      <c r="M635" s="2" t="str">
        <f t="shared" si="186"/>
        <v>-</v>
      </c>
      <c r="N635" s="2"/>
      <c r="O635" s="2" t="str">
        <f t="shared" si="187"/>
        <v>-</v>
      </c>
      <c r="P635" s="1"/>
      <c r="Q635" s="1"/>
      <c r="R635" s="1"/>
      <c r="S635" s="1"/>
      <c r="T635" s="1"/>
      <c r="U635" s="1"/>
      <c r="V635" s="161"/>
      <c r="W635" s="1"/>
      <c r="X635" s="1"/>
      <c r="Y635" s="1"/>
      <c r="Z635" s="1"/>
      <c r="AA635" s="1"/>
      <c r="AB635" s="1"/>
      <c r="AC635" s="1"/>
      <c r="AD635" s="1"/>
      <c r="AI635" t="str">
        <f t="shared" si="175"/>
        <v>Union</v>
      </c>
      <c r="AJ635" t="s">
        <v>786</v>
      </c>
      <c r="AK635" s="182">
        <v>1</v>
      </c>
      <c r="AN635" s="97">
        <v>23</v>
      </c>
      <c r="AO635" s="99">
        <v>13</v>
      </c>
      <c r="AP635" s="99">
        <v>75</v>
      </c>
      <c r="AQ635" s="106">
        <v>78115</v>
      </c>
      <c r="AR635" s="106">
        <f t="shared" si="180"/>
        <v>23013</v>
      </c>
      <c r="AS635" t="s">
        <v>1711</v>
      </c>
      <c r="AT635" s="109">
        <f t="shared" si="181"/>
        <v>2378115</v>
      </c>
      <c r="AW635">
        <v>34.46</v>
      </c>
      <c r="AX635">
        <v>2.37</v>
      </c>
      <c r="AY635">
        <v>32.090000000000003</v>
      </c>
      <c r="BF635" s="117"/>
      <c r="BI635" s="117"/>
      <c r="BJ635" s="117"/>
      <c r="BV635" s="1"/>
    </row>
    <row r="636" spans="1:74" hidden="1" outlineLevel="1">
      <c r="A636" t="s">
        <v>990</v>
      </c>
      <c r="B636" s="9" t="s">
        <v>958</v>
      </c>
      <c r="C636" s="1">
        <f t="shared" si="182"/>
        <v>0</v>
      </c>
      <c r="D636" s="7" t="e">
        <f t="shared" si="176"/>
        <v>#N/A</v>
      </c>
      <c r="E636" s="7" t="e">
        <f t="shared" si="177"/>
        <v>#N/A</v>
      </c>
      <c r="F636" s="7">
        <f t="shared" si="178"/>
        <v>0</v>
      </c>
      <c r="G636" s="7">
        <f t="shared" si="174"/>
        <v>0</v>
      </c>
      <c r="H636" s="49" t="e">
        <f t="shared" si="179"/>
        <v>#NUM!</v>
      </c>
      <c r="I636" s="177" t="e">
        <f t="shared" si="183"/>
        <v>#NUM!</v>
      </c>
      <c r="J636" s="8"/>
      <c r="K636" s="2" t="str">
        <f t="shared" si="184"/>
        <v>-</v>
      </c>
      <c r="L636" s="2" t="str">
        <f t="shared" si="185"/>
        <v>-</v>
      </c>
      <c r="M636" s="2" t="str">
        <f t="shared" si="186"/>
        <v>-</v>
      </c>
      <c r="N636" s="2"/>
      <c r="O636" s="2" t="str">
        <f t="shared" si="187"/>
        <v>-</v>
      </c>
      <c r="P636" s="1"/>
      <c r="Q636" s="1"/>
      <c r="R636" s="1"/>
      <c r="S636" s="1"/>
      <c r="T636" s="1"/>
      <c r="U636" s="1"/>
      <c r="V636" s="161"/>
      <c r="W636" s="1"/>
      <c r="X636" s="1"/>
      <c r="Y636" s="1"/>
      <c r="Z636" s="1"/>
      <c r="AA636" s="1"/>
      <c r="AB636" s="1"/>
      <c r="AC636" s="1"/>
      <c r="AD636" s="1"/>
      <c r="AI636" t="str">
        <f t="shared" si="175"/>
        <v>Unity</v>
      </c>
      <c r="AJ636" t="s">
        <v>2259</v>
      </c>
      <c r="AK636" s="182">
        <v>2</v>
      </c>
      <c r="AN636" s="97">
        <v>23</v>
      </c>
      <c r="AO636" s="99">
        <v>27</v>
      </c>
      <c r="AP636" s="99">
        <v>120</v>
      </c>
      <c r="AQ636" s="106">
        <v>78255</v>
      </c>
      <c r="AR636" s="106">
        <f t="shared" si="180"/>
        <v>23027</v>
      </c>
      <c r="AS636" t="s">
        <v>1711</v>
      </c>
      <c r="AT636" s="109">
        <f t="shared" si="181"/>
        <v>2378255</v>
      </c>
      <c r="AW636">
        <v>41.83</v>
      </c>
      <c r="AX636">
        <v>2.2799999999999998</v>
      </c>
      <c r="AY636">
        <v>39.549999999999997</v>
      </c>
      <c r="BF636" s="117"/>
      <c r="BI636" s="117"/>
      <c r="BJ636" s="117"/>
      <c r="BV636" s="1"/>
    </row>
    <row r="637" spans="1:74" hidden="1" outlineLevel="1">
      <c r="A637" t="s">
        <v>279</v>
      </c>
      <c r="B637" s="9" t="s">
        <v>958</v>
      </c>
      <c r="C637" s="1">
        <f t="shared" si="182"/>
        <v>0</v>
      </c>
      <c r="D637" s="7" t="e">
        <f t="shared" si="176"/>
        <v>#N/A</v>
      </c>
      <c r="E637" s="7" t="e">
        <f t="shared" si="177"/>
        <v>#N/A</v>
      </c>
      <c r="F637" s="7">
        <f t="shared" si="178"/>
        <v>0</v>
      </c>
      <c r="G637" s="7">
        <f t="shared" si="174"/>
        <v>0</v>
      </c>
      <c r="H637" s="49" t="e">
        <f t="shared" si="179"/>
        <v>#NUM!</v>
      </c>
      <c r="I637" s="177" t="e">
        <f t="shared" si="183"/>
        <v>#NUM!</v>
      </c>
      <c r="J637" s="8"/>
      <c r="K637" s="2" t="str">
        <f t="shared" si="184"/>
        <v>-</v>
      </c>
      <c r="L637" s="2" t="str">
        <f t="shared" si="185"/>
        <v>-</v>
      </c>
      <c r="M637" s="2" t="str">
        <f t="shared" si="186"/>
        <v>-</v>
      </c>
      <c r="N637" s="2"/>
      <c r="O637" s="2" t="str">
        <f t="shared" si="187"/>
        <v>-</v>
      </c>
      <c r="P637" s="1"/>
      <c r="Q637" s="1"/>
      <c r="R637" s="1"/>
      <c r="S637" s="1"/>
      <c r="T637" s="1"/>
      <c r="U637" s="1"/>
      <c r="V637" s="161"/>
      <c r="W637" s="1"/>
      <c r="X637" s="1"/>
      <c r="Y637" s="1"/>
      <c r="Z637" s="1"/>
      <c r="AA637" s="1"/>
      <c r="AB637" s="1"/>
      <c r="AC637" s="1"/>
      <c r="AD637" s="1"/>
      <c r="AI637" t="str">
        <f t="shared" si="175"/>
        <v>Upton</v>
      </c>
      <c r="AJ637" t="s">
        <v>3078</v>
      </c>
      <c r="AK637" s="182">
        <v>2</v>
      </c>
      <c r="AN637" s="97">
        <v>23</v>
      </c>
      <c r="AO637" s="99">
        <v>17</v>
      </c>
      <c r="AP637" s="99">
        <v>160</v>
      </c>
      <c r="AQ637" s="106">
        <v>78465</v>
      </c>
      <c r="AR637" s="106">
        <f t="shared" si="180"/>
        <v>23017</v>
      </c>
      <c r="AS637" t="s">
        <v>1711</v>
      </c>
      <c r="AT637" s="109">
        <f t="shared" si="181"/>
        <v>2378465</v>
      </c>
      <c r="AW637">
        <v>42.03</v>
      </c>
      <c r="AX637">
        <v>2.2000000000000002</v>
      </c>
      <c r="AY637">
        <v>39.83</v>
      </c>
      <c r="BF637" s="117"/>
      <c r="BI637" s="117"/>
      <c r="BJ637" s="117"/>
      <c r="BV637" s="1"/>
    </row>
    <row r="638" spans="1:74" hidden="1" outlineLevel="1">
      <c r="A638" t="s">
        <v>607</v>
      </c>
      <c r="B638" s="9" t="s">
        <v>958</v>
      </c>
      <c r="C638" s="1">
        <f t="shared" si="182"/>
        <v>0</v>
      </c>
      <c r="D638" s="7" t="e">
        <f t="shared" si="176"/>
        <v>#N/A</v>
      </c>
      <c r="E638" s="7" t="e">
        <f t="shared" si="177"/>
        <v>#N/A</v>
      </c>
      <c r="F638" s="7">
        <f t="shared" si="178"/>
        <v>0</v>
      </c>
      <c r="G638" s="7">
        <f t="shared" si="174"/>
        <v>0</v>
      </c>
      <c r="H638" s="49" t="e">
        <f t="shared" si="179"/>
        <v>#NUM!</v>
      </c>
      <c r="I638" s="177" t="e">
        <f t="shared" si="183"/>
        <v>#NUM!</v>
      </c>
      <c r="J638" s="8"/>
      <c r="K638" s="2" t="str">
        <f t="shared" si="184"/>
        <v>-</v>
      </c>
      <c r="L638" s="2" t="str">
        <f t="shared" si="185"/>
        <v>-</v>
      </c>
      <c r="M638" s="2" t="str">
        <f t="shared" si="186"/>
        <v>-</v>
      </c>
      <c r="N638" s="2"/>
      <c r="O638" s="2" t="str">
        <f t="shared" si="187"/>
        <v>-</v>
      </c>
      <c r="P638" s="1"/>
      <c r="Q638" s="1"/>
      <c r="R638" s="1"/>
      <c r="S638" s="1"/>
      <c r="T638" s="1"/>
      <c r="U638" s="1"/>
      <c r="V638" s="161"/>
      <c r="W638" s="1"/>
      <c r="X638" s="1"/>
      <c r="Y638" s="1"/>
      <c r="Z638" s="1"/>
      <c r="AA638" s="1"/>
      <c r="AB638" s="1"/>
      <c r="AC638" s="1"/>
      <c r="AD638" s="1"/>
      <c r="AI638" t="str">
        <f t="shared" si="175"/>
        <v>Van Buren</v>
      </c>
      <c r="AJ638" t="s">
        <v>2860</v>
      </c>
      <c r="AK638" s="182">
        <v>2</v>
      </c>
      <c r="AN638" s="97">
        <v>23</v>
      </c>
      <c r="AO638" s="99">
        <v>3</v>
      </c>
      <c r="AP638" s="99">
        <v>305</v>
      </c>
      <c r="AQ638" s="106">
        <v>78570</v>
      </c>
      <c r="AR638" s="106">
        <f t="shared" si="180"/>
        <v>23003</v>
      </c>
      <c r="AS638" t="s">
        <v>1711</v>
      </c>
      <c r="AT638" s="109">
        <f t="shared" si="181"/>
        <v>2378570</v>
      </c>
      <c r="AW638">
        <v>35.15</v>
      </c>
      <c r="AX638">
        <v>1.2</v>
      </c>
      <c r="AY638">
        <v>33.950000000000003</v>
      </c>
      <c r="BF638" s="117"/>
      <c r="BI638" s="117"/>
      <c r="BJ638" s="117"/>
      <c r="BV638" s="1"/>
    </row>
    <row r="639" spans="1:74" hidden="1" outlineLevel="1">
      <c r="A639" t="s">
        <v>2508</v>
      </c>
      <c r="B639" s="9" t="s">
        <v>958</v>
      </c>
      <c r="C639" s="1">
        <f t="shared" si="182"/>
        <v>0</v>
      </c>
      <c r="D639" s="7" t="e">
        <f t="shared" si="176"/>
        <v>#N/A</v>
      </c>
      <c r="E639" s="7" t="e">
        <f t="shared" si="177"/>
        <v>#N/A</v>
      </c>
      <c r="F639" s="7">
        <f t="shared" si="178"/>
        <v>0</v>
      </c>
      <c r="G639" s="7">
        <f t="shared" si="174"/>
        <v>0</v>
      </c>
      <c r="H639" s="49" t="e">
        <f t="shared" si="179"/>
        <v>#NUM!</v>
      </c>
      <c r="I639" s="177" t="e">
        <f t="shared" si="183"/>
        <v>#NUM!</v>
      </c>
      <c r="J639" s="8"/>
      <c r="K639" s="2" t="str">
        <f t="shared" si="184"/>
        <v>-</v>
      </c>
      <c r="L639" s="2" t="str">
        <f t="shared" si="185"/>
        <v>-</v>
      </c>
      <c r="M639" s="2" t="str">
        <f t="shared" si="186"/>
        <v>-</v>
      </c>
      <c r="N639" s="2"/>
      <c r="O639" s="2" t="str">
        <f t="shared" si="187"/>
        <v>-</v>
      </c>
      <c r="P639" s="1"/>
      <c r="Q639" s="1"/>
      <c r="R639" s="1"/>
      <c r="S639" s="1"/>
      <c r="T639" s="1"/>
      <c r="U639" s="1"/>
      <c r="V639" s="161"/>
      <c r="W639" s="1"/>
      <c r="X639" s="1"/>
      <c r="Y639" s="1"/>
      <c r="Z639" s="1"/>
      <c r="AA639" s="1"/>
      <c r="AB639" s="1"/>
      <c r="AC639" s="1"/>
      <c r="AD639" s="1"/>
      <c r="AI639" t="str">
        <f t="shared" si="175"/>
        <v>Vanceboro</v>
      </c>
      <c r="AJ639" t="s">
        <v>637</v>
      </c>
      <c r="AK639" s="182">
        <v>2</v>
      </c>
      <c r="AN639" s="97">
        <v>23</v>
      </c>
      <c r="AO639" s="99">
        <v>29</v>
      </c>
      <c r="AP639" s="99">
        <v>205</v>
      </c>
      <c r="AQ639" s="106">
        <v>78675</v>
      </c>
      <c r="AR639" s="106">
        <f t="shared" si="180"/>
        <v>23029</v>
      </c>
      <c r="AS639" t="s">
        <v>1711</v>
      </c>
      <c r="AT639" s="109">
        <f t="shared" si="181"/>
        <v>2378675</v>
      </c>
      <c r="AW639">
        <v>22.62</v>
      </c>
      <c r="AX639">
        <v>2.1800000000000002</v>
      </c>
      <c r="AY639">
        <v>20.440000000000001</v>
      </c>
      <c r="BF639" s="117"/>
      <c r="BI639" s="117"/>
      <c r="BJ639" s="117"/>
      <c r="BV639" s="1"/>
    </row>
    <row r="640" spans="1:74" hidden="1" outlineLevel="1">
      <c r="A640" t="s">
        <v>3015</v>
      </c>
      <c r="B640" s="9" t="s">
        <v>958</v>
      </c>
      <c r="C640" s="1">
        <f t="shared" si="182"/>
        <v>0</v>
      </c>
      <c r="D640" s="7" t="e">
        <f t="shared" si="176"/>
        <v>#N/A</v>
      </c>
      <c r="E640" s="7" t="e">
        <f t="shared" si="177"/>
        <v>#N/A</v>
      </c>
      <c r="F640" s="7">
        <f t="shared" si="178"/>
        <v>0</v>
      </c>
      <c r="G640" s="7">
        <f t="shared" si="174"/>
        <v>0</v>
      </c>
      <c r="H640" s="49" t="e">
        <f t="shared" si="179"/>
        <v>#NUM!</v>
      </c>
      <c r="I640" s="177" t="e">
        <f t="shared" si="183"/>
        <v>#NUM!</v>
      </c>
      <c r="J640" s="8"/>
      <c r="K640" s="2" t="str">
        <f t="shared" si="184"/>
        <v>-</v>
      </c>
      <c r="L640" s="2" t="str">
        <f t="shared" si="185"/>
        <v>-</v>
      </c>
      <c r="M640" s="2" t="str">
        <f t="shared" si="186"/>
        <v>-</v>
      </c>
      <c r="N640" s="2"/>
      <c r="O640" s="2" t="str">
        <f t="shared" si="187"/>
        <v>-</v>
      </c>
      <c r="P640" s="1"/>
      <c r="Q640" s="1"/>
      <c r="R640" s="1"/>
      <c r="S640" s="1"/>
      <c r="T640" s="1"/>
      <c r="U640" s="1"/>
      <c r="V640" s="161"/>
      <c r="W640" s="1"/>
      <c r="X640" s="1"/>
      <c r="Y640" s="1"/>
      <c r="Z640" s="1"/>
      <c r="AA640" s="1"/>
      <c r="AB640" s="1"/>
      <c r="AC640" s="1"/>
      <c r="AD640" s="1"/>
      <c r="AI640" t="str">
        <f t="shared" si="175"/>
        <v>Vassalboro</v>
      </c>
      <c r="AJ640" t="s">
        <v>2581</v>
      </c>
      <c r="AK640" s="182">
        <v>1</v>
      </c>
      <c r="AN640" s="97">
        <v>23</v>
      </c>
      <c r="AO640" s="99">
        <v>11</v>
      </c>
      <c r="AP640" s="99">
        <v>110</v>
      </c>
      <c r="AQ640" s="106">
        <v>78745</v>
      </c>
      <c r="AR640" s="106">
        <f t="shared" si="180"/>
        <v>23011</v>
      </c>
      <c r="AS640" t="s">
        <v>1711</v>
      </c>
      <c r="AT640" s="109">
        <f t="shared" si="181"/>
        <v>2378745</v>
      </c>
      <c r="AW640">
        <v>47.78</v>
      </c>
      <c r="AX640">
        <v>3.51</v>
      </c>
      <c r="AY640">
        <v>44.27</v>
      </c>
      <c r="BF640" s="117"/>
      <c r="BI640" s="117"/>
      <c r="BJ640" s="117"/>
      <c r="BV640" s="1"/>
    </row>
    <row r="641" spans="1:74" hidden="1" outlineLevel="1">
      <c r="A641" t="s">
        <v>3241</v>
      </c>
      <c r="B641" s="9" t="s">
        <v>958</v>
      </c>
      <c r="C641" s="1">
        <f t="shared" si="182"/>
        <v>0</v>
      </c>
      <c r="D641" s="7" t="e">
        <f t="shared" si="176"/>
        <v>#N/A</v>
      </c>
      <c r="E641" s="7" t="e">
        <f t="shared" si="177"/>
        <v>#N/A</v>
      </c>
      <c r="F641" s="7">
        <f t="shared" si="178"/>
        <v>0</v>
      </c>
      <c r="G641" s="7">
        <f t="shared" si="174"/>
        <v>0</v>
      </c>
      <c r="H641" s="49" t="e">
        <f t="shared" si="179"/>
        <v>#NUM!</v>
      </c>
      <c r="I641" s="177" t="e">
        <f t="shared" si="183"/>
        <v>#NUM!</v>
      </c>
      <c r="J641" s="8"/>
      <c r="K641" s="2" t="str">
        <f t="shared" si="184"/>
        <v>-</v>
      </c>
      <c r="L641" s="2" t="str">
        <f t="shared" si="185"/>
        <v>-</v>
      </c>
      <c r="M641" s="2" t="str">
        <f t="shared" si="186"/>
        <v>-</v>
      </c>
      <c r="N641" s="2"/>
      <c r="O641" s="2" t="str">
        <f t="shared" si="187"/>
        <v>-</v>
      </c>
      <c r="P641" s="1"/>
      <c r="Q641" s="1"/>
      <c r="R641" s="1"/>
      <c r="S641" s="1"/>
      <c r="T641" s="1"/>
      <c r="U641" s="1"/>
      <c r="V641" s="161"/>
      <c r="W641" s="1"/>
      <c r="X641" s="1"/>
      <c r="Y641" s="1"/>
      <c r="Z641" s="1"/>
      <c r="AA641" s="1"/>
      <c r="AB641" s="1"/>
      <c r="AC641" s="1"/>
      <c r="AD641" s="1"/>
      <c r="AI641" t="str">
        <f t="shared" si="175"/>
        <v>Veazie</v>
      </c>
      <c r="AJ641" t="s">
        <v>865</v>
      </c>
      <c r="AK641" s="182">
        <v>2</v>
      </c>
      <c r="AN641" s="97">
        <v>23</v>
      </c>
      <c r="AO641" s="99">
        <v>19</v>
      </c>
      <c r="AP641" s="99">
        <v>295</v>
      </c>
      <c r="AQ641" s="106">
        <v>78780</v>
      </c>
      <c r="AR641" s="106">
        <f t="shared" si="180"/>
        <v>23019</v>
      </c>
      <c r="AS641" t="s">
        <v>1711</v>
      </c>
      <c r="AT641" s="109">
        <f t="shared" si="181"/>
        <v>2378780</v>
      </c>
      <c r="AW641">
        <v>3.12</v>
      </c>
      <c r="AX641">
        <v>0.19</v>
      </c>
      <c r="AY641">
        <v>2.92</v>
      </c>
      <c r="BF641" s="117"/>
      <c r="BI641" s="117"/>
      <c r="BJ641" s="117"/>
      <c r="BV641" s="1"/>
    </row>
    <row r="642" spans="1:74" hidden="1" outlineLevel="1">
      <c r="A642" t="s">
        <v>3321</v>
      </c>
      <c r="B642" s="9" t="s">
        <v>958</v>
      </c>
      <c r="C642" s="1">
        <f t="shared" si="182"/>
        <v>0</v>
      </c>
      <c r="D642" s="7" t="e">
        <f t="shared" si="176"/>
        <v>#N/A</v>
      </c>
      <c r="E642" s="7" t="e">
        <f t="shared" si="177"/>
        <v>#N/A</v>
      </c>
      <c r="F642" s="7">
        <f t="shared" si="178"/>
        <v>0</v>
      </c>
      <c r="G642" s="7">
        <f t="shared" ref="G642:G693" si="188">IF(S642&gt;0,RANK(S642,(P642:AD642)),0)</f>
        <v>0</v>
      </c>
      <c r="H642" s="49" t="e">
        <f t="shared" si="179"/>
        <v>#NUM!</v>
      </c>
      <c r="I642" s="177" t="e">
        <f t="shared" si="183"/>
        <v>#NUM!</v>
      </c>
      <c r="J642" s="8"/>
      <c r="K642" s="2" t="str">
        <f t="shared" si="184"/>
        <v>-</v>
      </c>
      <c r="L642" s="2" t="str">
        <f t="shared" si="185"/>
        <v>-</v>
      </c>
      <c r="M642" s="2" t="str">
        <f t="shared" si="186"/>
        <v>-</v>
      </c>
      <c r="N642" s="2"/>
      <c r="O642" s="2" t="str">
        <f t="shared" si="187"/>
        <v>-</v>
      </c>
      <c r="P642" s="1"/>
      <c r="Q642" s="1"/>
      <c r="R642" s="1"/>
      <c r="S642" s="1"/>
      <c r="T642" s="1"/>
      <c r="U642" s="1"/>
      <c r="V642" s="161"/>
      <c r="W642" s="1"/>
      <c r="X642" s="1"/>
      <c r="Y642" s="1"/>
      <c r="Z642" s="1"/>
      <c r="AA642" s="1"/>
      <c r="AB642" s="1"/>
      <c r="AC642" s="1"/>
      <c r="AD642" s="1"/>
      <c r="AI642" t="str">
        <f t="shared" si="175"/>
        <v>Verona Island</v>
      </c>
      <c r="AJ642" t="s">
        <v>688</v>
      </c>
      <c r="AK642" s="182">
        <v>2</v>
      </c>
      <c r="AN642" s="97">
        <v>23</v>
      </c>
      <c r="AO642" s="99">
        <v>9</v>
      </c>
      <c r="AP642" s="99">
        <v>175</v>
      </c>
      <c r="AQ642" s="106">
        <v>78920</v>
      </c>
      <c r="AR642" s="106">
        <f t="shared" si="180"/>
        <v>23009</v>
      </c>
      <c r="AS642" t="s">
        <v>1711</v>
      </c>
      <c r="AT642" s="109">
        <f t="shared" si="181"/>
        <v>2378920</v>
      </c>
      <c r="AW642">
        <v>8.7200000000000006</v>
      </c>
      <c r="AX642">
        <v>2.4900000000000002</v>
      </c>
      <c r="AY642">
        <v>6.23</v>
      </c>
      <c r="BF642" s="117"/>
      <c r="BI642" s="117"/>
      <c r="BJ642" s="117"/>
      <c r="BV642" s="1"/>
    </row>
    <row r="643" spans="1:74" hidden="1" outlineLevel="1">
      <c r="A643" t="s">
        <v>2068</v>
      </c>
      <c r="B643" s="9" t="s">
        <v>958</v>
      </c>
      <c r="C643" s="1">
        <f t="shared" si="182"/>
        <v>0</v>
      </c>
      <c r="D643" s="7" t="e">
        <f t="shared" si="176"/>
        <v>#N/A</v>
      </c>
      <c r="E643" s="7" t="e">
        <f t="shared" si="177"/>
        <v>#N/A</v>
      </c>
      <c r="F643" s="7">
        <f t="shared" si="178"/>
        <v>0</v>
      </c>
      <c r="G643" s="7">
        <f t="shared" si="188"/>
        <v>0</v>
      </c>
      <c r="H643" s="49" t="e">
        <f t="shared" si="179"/>
        <v>#NUM!</v>
      </c>
      <c r="I643" s="177" t="e">
        <f t="shared" si="183"/>
        <v>#NUM!</v>
      </c>
      <c r="J643" s="8"/>
      <c r="K643" s="2" t="str">
        <f t="shared" si="184"/>
        <v>-</v>
      </c>
      <c r="L643" s="2" t="str">
        <f t="shared" si="185"/>
        <v>-</v>
      </c>
      <c r="M643" s="2" t="str">
        <f t="shared" si="186"/>
        <v>-</v>
      </c>
      <c r="N643" s="2"/>
      <c r="O643" s="2" t="str">
        <f t="shared" si="187"/>
        <v>-</v>
      </c>
      <c r="P643" s="1"/>
      <c r="Q643" s="1"/>
      <c r="R643" s="1"/>
      <c r="S643" s="1"/>
      <c r="T643" s="1"/>
      <c r="U643" s="1"/>
      <c r="V643" s="161"/>
      <c r="W643" s="1"/>
      <c r="X643" s="1"/>
      <c r="Y643" s="1"/>
      <c r="Z643" s="1"/>
      <c r="AA643" s="1"/>
      <c r="AB643" s="1"/>
      <c r="AC643" s="1"/>
      <c r="AD643" s="1"/>
      <c r="AI643" t="str">
        <f t="shared" ref="AI643:AI707" si="189">A643</f>
        <v>Vienna</v>
      </c>
      <c r="AJ643" t="s">
        <v>2581</v>
      </c>
      <c r="AK643" s="182">
        <v>2</v>
      </c>
      <c r="AN643" s="97">
        <v>23</v>
      </c>
      <c r="AO643" s="99">
        <v>11</v>
      </c>
      <c r="AP643" s="99">
        <v>115</v>
      </c>
      <c r="AQ643" s="106">
        <v>79025</v>
      </c>
      <c r="AR643" s="106">
        <f t="shared" si="180"/>
        <v>23011</v>
      </c>
      <c r="AS643" t="s">
        <v>1711</v>
      </c>
      <c r="AT643" s="109">
        <f t="shared" si="181"/>
        <v>2379025</v>
      </c>
      <c r="AW643">
        <v>25.37</v>
      </c>
      <c r="AX643">
        <v>1.2</v>
      </c>
      <c r="AY643">
        <v>24.17</v>
      </c>
      <c r="BF643" s="117"/>
      <c r="BI643" s="117"/>
      <c r="BJ643" s="117"/>
      <c r="BV643" s="1"/>
    </row>
    <row r="644" spans="1:74" hidden="1" outlineLevel="1">
      <c r="A644" t="s">
        <v>584</v>
      </c>
      <c r="B644" s="9" t="s">
        <v>958</v>
      </c>
      <c r="C644" s="1">
        <f t="shared" si="182"/>
        <v>0</v>
      </c>
      <c r="D644" s="7" t="e">
        <f t="shared" si="176"/>
        <v>#N/A</v>
      </c>
      <c r="E644" s="7" t="e">
        <f t="shared" si="177"/>
        <v>#N/A</v>
      </c>
      <c r="F644" s="7">
        <f t="shared" si="178"/>
        <v>0</v>
      </c>
      <c r="G644" s="7">
        <f t="shared" si="188"/>
        <v>0</v>
      </c>
      <c r="H644" s="49" t="e">
        <f t="shared" si="179"/>
        <v>#NUM!</v>
      </c>
      <c r="I644" s="177" t="e">
        <f t="shared" si="183"/>
        <v>#NUM!</v>
      </c>
      <c r="J644" s="8"/>
      <c r="K644" s="2" t="str">
        <f t="shared" si="184"/>
        <v>-</v>
      </c>
      <c r="L644" s="2" t="str">
        <f t="shared" si="185"/>
        <v>-</v>
      </c>
      <c r="M644" s="2" t="str">
        <f t="shared" si="186"/>
        <v>-</v>
      </c>
      <c r="N644" s="2"/>
      <c r="O644" s="2" t="str">
        <f t="shared" si="187"/>
        <v>-</v>
      </c>
      <c r="P644" s="1"/>
      <c r="Q644" s="1"/>
      <c r="R644" s="1"/>
      <c r="S644" s="1"/>
      <c r="T644" s="1"/>
      <c r="U644" s="1"/>
      <c r="V644" s="161"/>
      <c r="W644" s="1"/>
      <c r="X644" s="1"/>
      <c r="Y644" s="1"/>
      <c r="Z644" s="1"/>
      <c r="AA644" s="1"/>
      <c r="AB644" s="1"/>
      <c r="AC644" s="1"/>
      <c r="AD644" s="1"/>
      <c r="AI644" t="str">
        <f t="shared" si="189"/>
        <v>Vinalhaven</v>
      </c>
      <c r="AJ644" t="s">
        <v>786</v>
      </c>
      <c r="AK644" s="182">
        <v>1</v>
      </c>
      <c r="AN644" s="97">
        <v>23</v>
      </c>
      <c r="AO644" s="99">
        <v>13</v>
      </c>
      <c r="AP644" s="99">
        <v>80</v>
      </c>
      <c r="AQ644" s="106">
        <v>79130</v>
      </c>
      <c r="AR644" s="106">
        <f t="shared" si="180"/>
        <v>23013</v>
      </c>
      <c r="AS644" t="s">
        <v>1711</v>
      </c>
      <c r="AT644" s="109">
        <f t="shared" si="181"/>
        <v>2379130</v>
      </c>
      <c r="AW644">
        <v>192.77</v>
      </c>
      <c r="AX644">
        <v>167.46</v>
      </c>
      <c r="AY644">
        <v>25.31</v>
      </c>
      <c r="BF644" s="117"/>
      <c r="BI644" s="117"/>
      <c r="BJ644" s="117"/>
      <c r="BV644" s="1"/>
    </row>
    <row r="645" spans="1:74" hidden="1" outlineLevel="1">
      <c r="A645" t="s">
        <v>1768</v>
      </c>
      <c r="B645" s="9" t="s">
        <v>958</v>
      </c>
      <c r="C645" s="1">
        <f t="shared" si="182"/>
        <v>0</v>
      </c>
      <c r="D645" s="7" t="e">
        <f t="shared" si="176"/>
        <v>#N/A</v>
      </c>
      <c r="E645" s="7" t="e">
        <f t="shared" si="177"/>
        <v>#N/A</v>
      </c>
      <c r="F645" s="7">
        <f t="shared" si="178"/>
        <v>0</v>
      </c>
      <c r="G645" s="7">
        <f t="shared" si="188"/>
        <v>0</v>
      </c>
      <c r="H645" s="49" t="e">
        <f t="shared" si="179"/>
        <v>#NUM!</v>
      </c>
      <c r="I645" s="177" t="e">
        <f t="shared" si="183"/>
        <v>#NUM!</v>
      </c>
      <c r="J645" s="8"/>
      <c r="K645" s="2" t="str">
        <f t="shared" si="184"/>
        <v>-</v>
      </c>
      <c r="L645" s="2" t="str">
        <f t="shared" si="185"/>
        <v>-</v>
      </c>
      <c r="M645" s="2" t="str">
        <f t="shared" si="186"/>
        <v>-</v>
      </c>
      <c r="N645" s="2"/>
      <c r="O645" s="2" t="str">
        <f t="shared" si="187"/>
        <v>-</v>
      </c>
      <c r="P645" s="1"/>
      <c r="Q645" s="1"/>
      <c r="R645" s="1"/>
      <c r="S645" s="1"/>
      <c r="T645" s="1"/>
      <c r="U645" s="1"/>
      <c r="V645" s="161"/>
      <c r="W645" s="1"/>
      <c r="X645" s="1"/>
      <c r="Y645" s="1"/>
      <c r="Z645" s="1"/>
      <c r="AA645" s="1"/>
      <c r="AB645" s="1"/>
      <c r="AC645" s="1"/>
      <c r="AD645" s="1"/>
      <c r="AI645" t="str">
        <f t="shared" si="189"/>
        <v>Wade</v>
      </c>
      <c r="AJ645" t="s">
        <v>2860</v>
      </c>
      <c r="AK645" s="182">
        <v>2</v>
      </c>
      <c r="AN645" s="97">
        <v>23</v>
      </c>
      <c r="AO645" s="99">
        <v>3</v>
      </c>
      <c r="AP645" s="99">
        <v>310</v>
      </c>
      <c r="AQ645" s="106">
        <v>79270</v>
      </c>
      <c r="AR645" s="106">
        <f t="shared" si="180"/>
        <v>23003</v>
      </c>
      <c r="AS645" t="s">
        <v>1711</v>
      </c>
      <c r="AT645" s="109">
        <f t="shared" si="181"/>
        <v>2379270</v>
      </c>
      <c r="AW645">
        <v>36.42</v>
      </c>
      <c r="AX645">
        <v>0.28000000000000003</v>
      </c>
      <c r="AY645">
        <v>36.14</v>
      </c>
      <c r="BF645" s="117"/>
      <c r="BI645" s="117"/>
      <c r="BJ645" s="117"/>
      <c r="BV645" s="1"/>
    </row>
    <row r="646" spans="1:74" hidden="1" outlineLevel="1">
      <c r="A646" t="s">
        <v>1036</v>
      </c>
      <c r="B646" s="9" t="s">
        <v>958</v>
      </c>
      <c r="C646" s="1">
        <f t="shared" si="182"/>
        <v>0</v>
      </c>
      <c r="D646" s="7" t="e">
        <f t="shared" si="176"/>
        <v>#N/A</v>
      </c>
      <c r="E646" s="7" t="e">
        <f t="shared" si="177"/>
        <v>#N/A</v>
      </c>
      <c r="F646" s="7">
        <f t="shared" si="178"/>
        <v>0</v>
      </c>
      <c r="G646" s="7">
        <f t="shared" si="188"/>
        <v>0</v>
      </c>
      <c r="H646" s="49" t="e">
        <f t="shared" si="179"/>
        <v>#NUM!</v>
      </c>
      <c r="I646" s="177" t="e">
        <f t="shared" si="183"/>
        <v>#NUM!</v>
      </c>
      <c r="J646" s="8"/>
      <c r="K646" s="2" t="str">
        <f t="shared" si="184"/>
        <v>-</v>
      </c>
      <c r="L646" s="2" t="str">
        <f t="shared" si="185"/>
        <v>-</v>
      </c>
      <c r="M646" s="2" t="str">
        <f t="shared" si="186"/>
        <v>-</v>
      </c>
      <c r="N646" s="2"/>
      <c r="O646" s="2" t="str">
        <f t="shared" si="187"/>
        <v>-</v>
      </c>
      <c r="P646" s="1"/>
      <c r="Q646" s="1"/>
      <c r="R646" s="1"/>
      <c r="S646" s="1"/>
      <c r="T646" s="1"/>
      <c r="U646" s="1"/>
      <c r="V646" s="161"/>
      <c r="W646" s="1"/>
      <c r="X646" s="1"/>
      <c r="Y646" s="1"/>
      <c r="Z646" s="1"/>
      <c r="AA646" s="1"/>
      <c r="AB646" s="1"/>
      <c r="AC646" s="1"/>
      <c r="AD646" s="1"/>
      <c r="AI646" t="str">
        <f t="shared" si="189"/>
        <v>Waite</v>
      </c>
      <c r="AJ646" t="s">
        <v>637</v>
      </c>
      <c r="AK646" s="182">
        <v>2</v>
      </c>
      <c r="AN646" s="97">
        <v>23</v>
      </c>
      <c r="AO646" s="99">
        <v>29</v>
      </c>
      <c r="AP646" s="99">
        <v>210</v>
      </c>
      <c r="AQ646" s="106">
        <v>79375</v>
      </c>
      <c r="AR646" s="106">
        <f t="shared" si="180"/>
        <v>23029</v>
      </c>
      <c r="AS646" t="s">
        <v>1711</v>
      </c>
      <c r="AT646" s="109">
        <f t="shared" si="181"/>
        <v>2379375</v>
      </c>
      <c r="AW646">
        <v>43.18</v>
      </c>
      <c r="AX646">
        <v>0.06</v>
      </c>
      <c r="AY646">
        <v>43.12</v>
      </c>
      <c r="BF646" s="117"/>
      <c r="BI646" s="117"/>
      <c r="BJ646" s="117"/>
      <c r="BV646" s="1"/>
    </row>
    <row r="647" spans="1:74" hidden="1" outlineLevel="1">
      <c r="A647" t="s">
        <v>2259</v>
      </c>
      <c r="B647" s="9" t="s">
        <v>958</v>
      </c>
      <c r="C647" s="1">
        <f t="shared" si="182"/>
        <v>0</v>
      </c>
      <c r="D647" s="7" t="e">
        <f t="shared" si="176"/>
        <v>#N/A</v>
      </c>
      <c r="E647" s="7" t="e">
        <f t="shared" si="177"/>
        <v>#N/A</v>
      </c>
      <c r="F647" s="7">
        <f t="shared" si="178"/>
        <v>0</v>
      </c>
      <c r="G647" s="7">
        <f t="shared" si="188"/>
        <v>0</v>
      </c>
      <c r="H647" s="49" t="e">
        <f t="shared" si="179"/>
        <v>#NUM!</v>
      </c>
      <c r="I647" s="177" t="e">
        <f t="shared" si="183"/>
        <v>#NUM!</v>
      </c>
      <c r="J647" s="8"/>
      <c r="K647" s="2" t="str">
        <f t="shared" si="184"/>
        <v>-</v>
      </c>
      <c r="L647" s="2" t="str">
        <f t="shared" si="185"/>
        <v>-</v>
      </c>
      <c r="M647" s="2" t="str">
        <f t="shared" si="186"/>
        <v>-</v>
      </c>
      <c r="N647" s="2"/>
      <c r="O647" s="2" t="str">
        <f t="shared" si="187"/>
        <v>-</v>
      </c>
      <c r="P647" s="1"/>
      <c r="Q647" s="1"/>
      <c r="R647" s="1"/>
      <c r="S647" s="1"/>
      <c r="T647" s="1"/>
      <c r="U647" s="1"/>
      <c r="V647" s="161"/>
      <c r="W647" s="1"/>
      <c r="X647" s="1"/>
      <c r="Y647" s="1"/>
      <c r="Z647" s="1"/>
      <c r="AA647" s="1"/>
      <c r="AB647" s="1"/>
      <c r="AC647" s="1"/>
      <c r="AD647" s="1"/>
      <c r="AI647" t="str">
        <f t="shared" si="189"/>
        <v>Waldo</v>
      </c>
      <c r="AJ647" t="s">
        <v>2259</v>
      </c>
      <c r="AK647" s="182">
        <v>2</v>
      </c>
      <c r="AN647" s="97">
        <v>23</v>
      </c>
      <c r="AO647" s="99">
        <v>27</v>
      </c>
      <c r="AP647" s="99">
        <v>125</v>
      </c>
      <c r="AQ647" s="106">
        <v>79480</v>
      </c>
      <c r="AR647" s="106">
        <f t="shared" si="180"/>
        <v>23027</v>
      </c>
      <c r="AS647" t="s">
        <v>1711</v>
      </c>
      <c r="AT647" s="109">
        <f t="shared" si="181"/>
        <v>2379480</v>
      </c>
      <c r="AW647">
        <v>19.41</v>
      </c>
      <c r="AX647">
        <v>0.01</v>
      </c>
      <c r="AY647">
        <v>19.41</v>
      </c>
      <c r="BF647" s="117"/>
      <c r="BI647" s="117"/>
      <c r="BJ647" s="117"/>
      <c r="BV647" s="1"/>
    </row>
    <row r="648" spans="1:74" hidden="1" outlineLevel="1">
      <c r="A648" t="s">
        <v>167</v>
      </c>
      <c r="B648" s="9" t="s">
        <v>958</v>
      </c>
      <c r="C648" s="1">
        <f t="shared" si="182"/>
        <v>0</v>
      </c>
      <c r="D648" s="7" t="e">
        <f t="shared" si="176"/>
        <v>#N/A</v>
      </c>
      <c r="E648" s="7" t="e">
        <f t="shared" si="177"/>
        <v>#N/A</v>
      </c>
      <c r="F648" s="7">
        <f t="shared" si="178"/>
        <v>0</v>
      </c>
      <c r="G648" s="7">
        <f t="shared" si="188"/>
        <v>0</v>
      </c>
      <c r="H648" s="49" t="e">
        <f t="shared" si="179"/>
        <v>#NUM!</v>
      </c>
      <c r="I648" s="177" t="e">
        <f t="shared" si="183"/>
        <v>#NUM!</v>
      </c>
      <c r="J648" s="8"/>
      <c r="K648" s="2" t="str">
        <f t="shared" si="184"/>
        <v>-</v>
      </c>
      <c r="L648" s="2" t="str">
        <f t="shared" si="185"/>
        <v>-</v>
      </c>
      <c r="M648" s="2" t="str">
        <f t="shared" si="186"/>
        <v>-</v>
      </c>
      <c r="N648" s="2"/>
      <c r="O648" s="2" t="str">
        <f t="shared" si="187"/>
        <v>-</v>
      </c>
      <c r="P648" s="1"/>
      <c r="Q648" s="1"/>
      <c r="R648" s="1"/>
      <c r="S648" s="1"/>
      <c r="T648" s="1"/>
      <c r="U648" s="1"/>
      <c r="V648" s="161"/>
      <c r="W648" s="1"/>
      <c r="X648" s="1"/>
      <c r="Y648" s="1"/>
      <c r="Z648" s="1"/>
      <c r="AA648" s="1"/>
      <c r="AB648" s="1"/>
      <c r="AC648" s="1"/>
      <c r="AD648" s="1"/>
      <c r="AI648" t="str">
        <f t="shared" si="189"/>
        <v>Waldoboro</v>
      </c>
      <c r="AJ648" t="s">
        <v>223</v>
      </c>
      <c r="AK648" s="182">
        <v>1</v>
      </c>
      <c r="AN648" s="97">
        <v>23</v>
      </c>
      <c r="AO648" s="99">
        <v>15</v>
      </c>
      <c r="AP648" s="99">
        <v>85</v>
      </c>
      <c r="AQ648" s="106">
        <v>79550</v>
      </c>
      <c r="AR648" s="106">
        <f t="shared" si="180"/>
        <v>23015</v>
      </c>
      <c r="AS648" t="s">
        <v>1711</v>
      </c>
      <c r="AT648" s="109">
        <f t="shared" si="181"/>
        <v>2379550</v>
      </c>
      <c r="AW648">
        <v>78.819999999999993</v>
      </c>
      <c r="AX648">
        <v>7.63</v>
      </c>
      <c r="AY648">
        <v>71.19</v>
      </c>
      <c r="BF648" s="117"/>
      <c r="BI648" s="117"/>
      <c r="BJ648" s="117"/>
      <c r="BV648" s="1"/>
    </row>
    <row r="649" spans="1:74" hidden="1" outlineLevel="1">
      <c r="A649" t="s">
        <v>3083</v>
      </c>
      <c r="B649" s="9" t="s">
        <v>958</v>
      </c>
      <c r="C649" s="1">
        <f t="shared" si="182"/>
        <v>0</v>
      </c>
      <c r="D649" s="7" t="e">
        <f t="shared" si="176"/>
        <v>#N/A</v>
      </c>
      <c r="E649" s="7" t="e">
        <f t="shared" si="177"/>
        <v>#N/A</v>
      </c>
      <c r="F649" s="7">
        <f t="shared" si="178"/>
        <v>0</v>
      </c>
      <c r="G649" s="7">
        <f t="shared" si="188"/>
        <v>0</v>
      </c>
      <c r="H649" s="49" t="e">
        <f t="shared" si="179"/>
        <v>#NUM!</v>
      </c>
      <c r="I649" s="177" t="e">
        <f t="shared" si="183"/>
        <v>#NUM!</v>
      </c>
      <c r="J649" s="8"/>
      <c r="K649" s="2" t="str">
        <f t="shared" si="184"/>
        <v>-</v>
      </c>
      <c r="L649" s="2" t="str">
        <f t="shared" si="185"/>
        <v>-</v>
      </c>
      <c r="M649" s="2" t="str">
        <f t="shared" si="186"/>
        <v>-</v>
      </c>
      <c r="N649" s="2"/>
      <c r="O649" s="2" t="str">
        <f t="shared" si="187"/>
        <v>-</v>
      </c>
      <c r="P649" s="1"/>
      <c r="Q649" s="1"/>
      <c r="R649" s="1"/>
      <c r="S649" s="1"/>
      <c r="T649" s="1"/>
      <c r="U649" s="1"/>
      <c r="V649" s="161"/>
      <c r="W649" s="1"/>
      <c r="X649" s="1"/>
      <c r="Y649" s="1"/>
      <c r="Z649" s="1"/>
      <c r="AA649" s="1"/>
      <c r="AB649" s="1"/>
      <c r="AC649" s="1"/>
      <c r="AD649" s="1"/>
      <c r="AI649" t="str">
        <f t="shared" si="189"/>
        <v>Wales</v>
      </c>
      <c r="AJ649" t="s">
        <v>866</v>
      </c>
      <c r="AK649" s="182">
        <v>2</v>
      </c>
      <c r="AN649" s="97">
        <v>23</v>
      </c>
      <c r="AO649" s="99">
        <v>1</v>
      </c>
      <c r="AP649" s="99">
        <v>65</v>
      </c>
      <c r="AQ649" s="106">
        <v>79585</v>
      </c>
      <c r="AR649" s="106">
        <f t="shared" si="180"/>
        <v>23001</v>
      </c>
      <c r="AS649" t="s">
        <v>1711</v>
      </c>
      <c r="AT649" s="109">
        <f t="shared" si="181"/>
        <v>2379585</v>
      </c>
      <c r="AW649">
        <v>17.09</v>
      </c>
      <c r="AX649">
        <v>0.96</v>
      </c>
      <c r="AY649">
        <v>16.13</v>
      </c>
      <c r="BF649" s="117"/>
      <c r="BI649" s="117"/>
      <c r="BJ649" s="117"/>
      <c r="BV649" s="1"/>
    </row>
    <row r="650" spans="1:74" hidden="1" outlineLevel="1">
      <c r="A650" t="s">
        <v>245</v>
      </c>
      <c r="B650" s="9" t="s">
        <v>958</v>
      </c>
      <c r="C650" s="1">
        <f t="shared" si="182"/>
        <v>0</v>
      </c>
      <c r="D650" s="7" t="e">
        <f t="shared" si="176"/>
        <v>#N/A</v>
      </c>
      <c r="E650" s="7" t="e">
        <f t="shared" si="177"/>
        <v>#N/A</v>
      </c>
      <c r="F650" s="7">
        <f t="shared" si="178"/>
        <v>0</v>
      </c>
      <c r="G650" s="7">
        <f t="shared" si="188"/>
        <v>0</v>
      </c>
      <c r="H650" s="49" t="e">
        <f t="shared" si="179"/>
        <v>#NUM!</v>
      </c>
      <c r="I650" s="177" t="e">
        <f t="shared" si="183"/>
        <v>#NUM!</v>
      </c>
      <c r="J650" s="8"/>
      <c r="K650" s="2" t="str">
        <f t="shared" si="184"/>
        <v>-</v>
      </c>
      <c r="L650" s="2" t="str">
        <f t="shared" si="185"/>
        <v>-</v>
      </c>
      <c r="M650" s="2" t="str">
        <f t="shared" si="186"/>
        <v>-</v>
      </c>
      <c r="N650" s="2"/>
      <c r="O650" s="2" t="str">
        <f t="shared" si="187"/>
        <v>-</v>
      </c>
      <c r="P650" s="1"/>
      <c r="Q650" s="1"/>
      <c r="R650" s="1"/>
      <c r="S650" s="1"/>
      <c r="T650" s="1"/>
      <c r="U650" s="1"/>
      <c r="V650" s="161"/>
      <c r="W650" s="1"/>
      <c r="X650" s="1"/>
      <c r="Y650" s="1"/>
      <c r="Z650" s="1"/>
      <c r="AA650" s="1"/>
      <c r="AB650" s="1"/>
      <c r="AC650" s="1"/>
      <c r="AD650" s="1"/>
      <c r="AI650" t="str">
        <f t="shared" si="189"/>
        <v>Wallagrass</v>
      </c>
      <c r="AJ650" t="s">
        <v>2860</v>
      </c>
      <c r="AK650" s="182">
        <v>2</v>
      </c>
      <c r="AN650" s="97">
        <v>23</v>
      </c>
      <c r="AO650" s="99">
        <v>3</v>
      </c>
      <c r="AP650" s="99">
        <v>315</v>
      </c>
      <c r="AQ650" s="106">
        <v>79865</v>
      </c>
      <c r="AR650" s="106">
        <f t="shared" si="180"/>
        <v>23003</v>
      </c>
      <c r="AS650" t="s">
        <v>1711</v>
      </c>
      <c r="AT650" s="109">
        <f t="shared" si="181"/>
        <v>2379865</v>
      </c>
      <c r="AW650">
        <v>40.450000000000003</v>
      </c>
      <c r="AX650">
        <v>0.68</v>
      </c>
      <c r="AY650">
        <v>39.76</v>
      </c>
      <c r="BF650" s="117"/>
      <c r="BI650" s="117"/>
      <c r="BJ650" s="117"/>
      <c r="BV650" s="1"/>
    </row>
    <row r="651" spans="1:74" hidden="1" outlineLevel="1">
      <c r="A651" t="s">
        <v>1542</v>
      </c>
      <c r="B651" s="9" t="s">
        <v>958</v>
      </c>
      <c r="C651" s="1">
        <f t="shared" si="182"/>
        <v>0</v>
      </c>
      <c r="D651" s="7" t="e">
        <f t="shared" si="176"/>
        <v>#N/A</v>
      </c>
      <c r="E651" s="7" t="e">
        <f t="shared" si="177"/>
        <v>#N/A</v>
      </c>
      <c r="F651" s="7">
        <f t="shared" si="178"/>
        <v>0</v>
      </c>
      <c r="G651" s="7">
        <f t="shared" si="188"/>
        <v>0</v>
      </c>
      <c r="H651" s="49" t="e">
        <f t="shared" si="179"/>
        <v>#NUM!</v>
      </c>
      <c r="I651" s="177" t="e">
        <f t="shared" si="183"/>
        <v>#NUM!</v>
      </c>
      <c r="J651" s="8"/>
      <c r="K651" s="2" t="str">
        <f t="shared" si="184"/>
        <v>-</v>
      </c>
      <c r="L651" s="2" t="str">
        <f t="shared" si="185"/>
        <v>-</v>
      </c>
      <c r="M651" s="2" t="str">
        <f t="shared" si="186"/>
        <v>-</v>
      </c>
      <c r="N651" s="2"/>
      <c r="O651" s="2" t="str">
        <f t="shared" si="187"/>
        <v>-</v>
      </c>
      <c r="P651" s="1"/>
      <c r="Q651" s="1"/>
      <c r="R651" s="1"/>
      <c r="S651" s="1"/>
      <c r="T651" s="1"/>
      <c r="U651" s="1"/>
      <c r="V651" s="161"/>
      <c r="W651" s="1"/>
      <c r="X651" s="1"/>
      <c r="Y651" s="1"/>
      <c r="Z651" s="1"/>
      <c r="AA651" s="1"/>
      <c r="AB651" s="1"/>
      <c r="AC651" s="1"/>
      <c r="AD651" s="1"/>
      <c r="AI651" t="str">
        <f t="shared" si="189"/>
        <v>Waltham</v>
      </c>
      <c r="AJ651" t="s">
        <v>688</v>
      </c>
      <c r="AK651" s="182">
        <v>2</v>
      </c>
      <c r="AN651" s="97">
        <v>23</v>
      </c>
      <c r="AO651" s="99">
        <v>9</v>
      </c>
      <c r="AP651" s="99">
        <v>180</v>
      </c>
      <c r="AQ651" s="106">
        <v>80040</v>
      </c>
      <c r="AR651" s="106">
        <f t="shared" si="180"/>
        <v>23009</v>
      </c>
      <c r="AS651" t="s">
        <v>1711</v>
      </c>
      <c r="AT651" s="109">
        <f t="shared" si="181"/>
        <v>2380040</v>
      </c>
      <c r="AW651">
        <v>32.99</v>
      </c>
      <c r="AX651">
        <v>3.28</v>
      </c>
      <c r="AY651">
        <v>29.71</v>
      </c>
      <c r="BF651" s="117"/>
      <c r="BI651" s="117"/>
      <c r="BJ651" s="117"/>
      <c r="BV651" s="1"/>
    </row>
    <row r="652" spans="1:74" hidden="1" outlineLevel="1">
      <c r="A652" t="s">
        <v>1140</v>
      </c>
      <c r="B652" s="9" t="s">
        <v>958</v>
      </c>
      <c r="C652" s="1">
        <f t="shared" si="182"/>
        <v>0</v>
      </c>
      <c r="D652" s="7" t="e">
        <f t="shared" si="176"/>
        <v>#N/A</v>
      </c>
      <c r="E652" s="7" t="e">
        <f t="shared" si="177"/>
        <v>#N/A</v>
      </c>
      <c r="F652" s="7">
        <f t="shared" si="178"/>
        <v>0</v>
      </c>
      <c r="G652" s="7">
        <f t="shared" si="188"/>
        <v>0</v>
      </c>
      <c r="H652" s="49" t="e">
        <f t="shared" si="179"/>
        <v>#NUM!</v>
      </c>
      <c r="I652" s="177" t="e">
        <f t="shared" si="183"/>
        <v>#NUM!</v>
      </c>
      <c r="J652" s="8"/>
      <c r="K652" s="2" t="str">
        <f t="shared" si="184"/>
        <v>-</v>
      </c>
      <c r="L652" s="2" t="str">
        <f t="shared" si="185"/>
        <v>-</v>
      </c>
      <c r="M652" s="2" t="str">
        <f t="shared" si="186"/>
        <v>-</v>
      </c>
      <c r="N652" s="2"/>
      <c r="O652" s="2" t="str">
        <f t="shared" si="187"/>
        <v>-</v>
      </c>
      <c r="P652" s="1"/>
      <c r="Q652" s="1"/>
      <c r="R652" s="1"/>
      <c r="S652" s="1"/>
      <c r="T652" s="1"/>
      <c r="U652" s="1"/>
      <c r="V652" s="161"/>
      <c r="W652" s="1"/>
      <c r="X652" s="1"/>
      <c r="Y652" s="1"/>
      <c r="Z652" s="1"/>
      <c r="AA652" s="1"/>
      <c r="AB652" s="1"/>
      <c r="AC652" s="1"/>
      <c r="AD652" s="1"/>
      <c r="AI652" t="str">
        <f t="shared" si="189"/>
        <v>Warren</v>
      </c>
      <c r="AJ652" t="s">
        <v>786</v>
      </c>
      <c r="AK652" s="182">
        <v>1</v>
      </c>
      <c r="AN652" s="97">
        <v>23</v>
      </c>
      <c r="AO652" s="99">
        <v>13</v>
      </c>
      <c r="AP652" s="99">
        <v>85</v>
      </c>
      <c r="AQ652" s="106">
        <v>80215</v>
      </c>
      <c r="AR652" s="106">
        <f t="shared" si="180"/>
        <v>23013</v>
      </c>
      <c r="AS652" t="s">
        <v>1711</v>
      </c>
      <c r="AT652" s="109">
        <f t="shared" si="181"/>
        <v>2380215</v>
      </c>
      <c r="AW652">
        <v>48.68</v>
      </c>
      <c r="AX652">
        <v>2.2999999999999998</v>
      </c>
      <c r="AY652">
        <v>46.38</v>
      </c>
      <c r="BF652" s="117"/>
      <c r="BI652" s="117"/>
      <c r="BJ652" s="117"/>
      <c r="BV652" s="1"/>
    </row>
    <row r="653" spans="1:74" hidden="1" outlineLevel="1">
      <c r="A653" t="s">
        <v>935</v>
      </c>
      <c r="B653" s="9" t="s">
        <v>958</v>
      </c>
      <c r="C653" s="1">
        <f t="shared" si="182"/>
        <v>0</v>
      </c>
      <c r="D653" s="7" t="e">
        <f t="shared" si="176"/>
        <v>#N/A</v>
      </c>
      <c r="E653" s="7" t="e">
        <f t="shared" si="177"/>
        <v>#N/A</v>
      </c>
      <c r="F653" s="7">
        <f t="shared" si="178"/>
        <v>0</v>
      </c>
      <c r="G653" s="7">
        <f t="shared" si="188"/>
        <v>0</v>
      </c>
      <c r="H653" s="49" t="e">
        <f t="shared" si="179"/>
        <v>#NUM!</v>
      </c>
      <c r="I653" s="177" t="e">
        <f t="shared" si="183"/>
        <v>#NUM!</v>
      </c>
      <c r="J653" s="8"/>
      <c r="K653" s="2" t="str">
        <f t="shared" si="184"/>
        <v>-</v>
      </c>
      <c r="L653" s="2" t="str">
        <f t="shared" si="185"/>
        <v>-</v>
      </c>
      <c r="M653" s="2" t="str">
        <f t="shared" si="186"/>
        <v>-</v>
      </c>
      <c r="N653" s="2"/>
      <c r="O653" s="2" t="str">
        <f t="shared" si="187"/>
        <v>-</v>
      </c>
      <c r="P653" s="1"/>
      <c r="Q653" s="1"/>
      <c r="R653" s="1"/>
      <c r="S653" s="1"/>
      <c r="T653" s="1"/>
      <c r="U653" s="1"/>
      <c r="V653" s="161"/>
      <c r="W653" s="1"/>
      <c r="X653" s="1"/>
      <c r="Y653" s="1"/>
      <c r="Z653" s="1"/>
      <c r="AA653" s="1"/>
      <c r="AB653" s="1"/>
      <c r="AC653" s="1"/>
      <c r="AD653" s="1"/>
      <c r="AI653" t="str">
        <f t="shared" si="189"/>
        <v>Washburn</v>
      </c>
      <c r="AJ653" t="s">
        <v>2860</v>
      </c>
      <c r="AK653" s="182">
        <v>2</v>
      </c>
      <c r="AN653" s="97">
        <v>23</v>
      </c>
      <c r="AO653" s="99">
        <v>3</v>
      </c>
      <c r="AP653" s="99">
        <v>320</v>
      </c>
      <c r="AQ653" s="106">
        <v>80285</v>
      </c>
      <c r="AR653" s="106">
        <f t="shared" si="180"/>
        <v>23003</v>
      </c>
      <c r="AS653" t="s">
        <v>1711</v>
      </c>
      <c r="AT653" s="109">
        <f t="shared" si="181"/>
        <v>2380285</v>
      </c>
      <c r="AW653">
        <v>34.94</v>
      </c>
      <c r="AX653">
        <v>0.7</v>
      </c>
      <c r="AY653">
        <v>34.24</v>
      </c>
      <c r="BF653" s="117"/>
      <c r="BI653" s="117"/>
      <c r="BJ653" s="117"/>
      <c r="BV653" s="1"/>
    </row>
    <row r="654" spans="1:74" hidden="1" outlineLevel="1">
      <c r="A654" t="s">
        <v>637</v>
      </c>
      <c r="B654" s="9" t="s">
        <v>958</v>
      </c>
      <c r="C654" s="1">
        <f t="shared" si="182"/>
        <v>0</v>
      </c>
      <c r="D654" s="7" t="e">
        <f t="shared" si="176"/>
        <v>#N/A</v>
      </c>
      <c r="E654" s="7" t="e">
        <f t="shared" si="177"/>
        <v>#N/A</v>
      </c>
      <c r="F654" s="7">
        <f t="shared" si="178"/>
        <v>0</v>
      </c>
      <c r="G654" s="7">
        <f t="shared" si="188"/>
        <v>0</v>
      </c>
      <c r="H654" s="49" t="e">
        <f t="shared" si="179"/>
        <v>#NUM!</v>
      </c>
      <c r="I654" s="177" t="e">
        <f t="shared" si="183"/>
        <v>#NUM!</v>
      </c>
      <c r="J654" s="8"/>
      <c r="K654" s="2" t="str">
        <f t="shared" si="184"/>
        <v>-</v>
      </c>
      <c r="L654" s="2" t="str">
        <f t="shared" si="185"/>
        <v>-</v>
      </c>
      <c r="M654" s="2" t="str">
        <f t="shared" si="186"/>
        <v>-</v>
      </c>
      <c r="N654" s="2"/>
      <c r="O654" s="2" t="str">
        <f t="shared" si="187"/>
        <v>-</v>
      </c>
      <c r="P654" s="1"/>
      <c r="Q654" s="1"/>
      <c r="R654" s="1"/>
      <c r="S654" s="1"/>
      <c r="T654" s="1"/>
      <c r="U654" s="1"/>
      <c r="V654" s="161"/>
      <c r="W654" s="1"/>
      <c r="X654" s="1"/>
      <c r="Y654" s="1"/>
      <c r="Z654" s="1"/>
      <c r="AA654" s="1"/>
      <c r="AB654" s="1"/>
      <c r="AC654" s="1"/>
      <c r="AD654" s="1"/>
      <c r="AI654" t="str">
        <f t="shared" si="189"/>
        <v>Washington</v>
      </c>
      <c r="AJ654" t="s">
        <v>786</v>
      </c>
      <c r="AK654" s="182">
        <v>1</v>
      </c>
      <c r="AN654" s="97">
        <v>23</v>
      </c>
      <c r="AO654" s="99">
        <v>13</v>
      </c>
      <c r="AP654" s="99">
        <v>90</v>
      </c>
      <c r="AQ654" s="106">
        <v>80425</v>
      </c>
      <c r="AR654" s="106">
        <f t="shared" si="180"/>
        <v>23013</v>
      </c>
      <c r="AS654" t="s">
        <v>1711</v>
      </c>
      <c r="AT654" s="109">
        <f t="shared" si="181"/>
        <v>2380425</v>
      </c>
      <c r="AW654">
        <v>39.19</v>
      </c>
      <c r="AX654">
        <v>1.19</v>
      </c>
      <c r="AY654">
        <v>37.99</v>
      </c>
      <c r="BF654" s="117"/>
      <c r="BI654" s="117"/>
      <c r="BJ654" s="117"/>
      <c r="BV654" s="1"/>
    </row>
    <row r="655" spans="1:74" hidden="1" outlineLevel="1">
      <c r="A655" t="s">
        <v>909</v>
      </c>
      <c r="B655" s="9" t="s">
        <v>958</v>
      </c>
      <c r="C655" s="1">
        <f t="shared" si="182"/>
        <v>0</v>
      </c>
      <c r="D655" s="7" t="e">
        <f t="shared" si="176"/>
        <v>#N/A</v>
      </c>
      <c r="E655" s="7" t="e">
        <f t="shared" si="177"/>
        <v>#N/A</v>
      </c>
      <c r="F655" s="7">
        <f t="shared" si="178"/>
        <v>0</v>
      </c>
      <c r="G655" s="7">
        <f t="shared" si="188"/>
        <v>0</v>
      </c>
      <c r="H655" s="49" t="e">
        <f t="shared" si="179"/>
        <v>#NUM!</v>
      </c>
      <c r="I655" s="177" t="e">
        <f t="shared" si="183"/>
        <v>#NUM!</v>
      </c>
      <c r="J655" s="8"/>
      <c r="K655" s="2" t="str">
        <f t="shared" si="184"/>
        <v>-</v>
      </c>
      <c r="L655" s="2" t="str">
        <f t="shared" si="185"/>
        <v>-</v>
      </c>
      <c r="M655" s="2" t="str">
        <f t="shared" si="186"/>
        <v>-</v>
      </c>
      <c r="N655" s="2"/>
      <c r="O655" s="2" t="str">
        <f t="shared" si="187"/>
        <v>-</v>
      </c>
      <c r="P655" s="1"/>
      <c r="Q655" s="1"/>
      <c r="R655" s="1"/>
      <c r="S655" s="1"/>
      <c r="T655" s="1"/>
      <c r="U655" s="1"/>
      <c r="V655" s="161"/>
      <c r="W655" s="1"/>
      <c r="X655" s="1"/>
      <c r="Y655" s="1"/>
      <c r="Z655" s="1"/>
      <c r="AA655" s="1"/>
      <c r="AB655" s="1"/>
      <c r="AC655" s="1"/>
      <c r="AD655" s="1"/>
      <c r="AI655" t="str">
        <f t="shared" si="189"/>
        <v>Waterboro</v>
      </c>
      <c r="AJ655" t="s">
        <v>937</v>
      </c>
      <c r="AK655" s="182">
        <v>1</v>
      </c>
      <c r="AN655" s="97">
        <v>23</v>
      </c>
      <c r="AO655" s="99">
        <v>31</v>
      </c>
      <c r="AP655" s="99">
        <v>130</v>
      </c>
      <c r="AQ655" s="106">
        <v>80530</v>
      </c>
      <c r="AR655" s="106">
        <f t="shared" si="180"/>
        <v>23031</v>
      </c>
      <c r="AS655" t="s">
        <v>1711</v>
      </c>
      <c r="AT655" s="109">
        <f t="shared" si="181"/>
        <v>2380530</v>
      </c>
      <c r="AW655">
        <v>57.38</v>
      </c>
      <c r="AX655">
        <v>1.84</v>
      </c>
      <c r="AY655">
        <v>55.53</v>
      </c>
      <c r="BF655" s="117"/>
      <c r="BI655" s="117"/>
      <c r="BJ655" s="117"/>
      <c r="BV655" s="1"/>
    </row>
    <row r="656" spans="1:74" hidden="1" outlineLevel="1">
      <c r="A656" t="s">
        <v>348</v>
      </c>
      <c r="B656" s="9" t="s">
        <v>958</v>
      </c>
      <c r="C656" s="1">
        <f t="shared" si="182"/>
        <v>0</v>
      </c>
      <c r="D656" s="7" t="e">
        <f t="shared" si="176"/>
        <v>#N/A</v>
      </c>
      <c r="E656" s="7" t="e">
        <f t="shared" si="177"/>
        <v>#N/A</v>
      </c>
      <c r="F656" s="7">
        <f t="shared" si="178"/>
        <v>0</v>
      </c>
      <c r="G656" s="7">
        <f t="shared" si="188"/>
        <v>0</v>
      </c>
      <c r="H656" s="49" t="e">
        <f t="shared" si="179"/>
        <v>#NUM!</v>
      </c>
      <c r="I656" s="177" t="e">
        <f t="shared" si="183"/>
        <v>#NUM!</v>
      </c>
      <c r="J656" s="8"/>
      <c r="K656" s="2" t="str">
        <f t="shared" si="184"/>
        <v>-</v>
      </c>
      <c r="L656" s="2" t="str">
        <f t="shared" si="185"/>
        <v>-</v>
      </c>
      <c r="M656" s="2" t="str">
        <f t="shared" si="186"/>
        <v>-</v>
      </c>
      <c r="N656" s="2"/>
      <c r="O656" s="2" t="str">
        <f t="shared" si="187"/>
        <v>-</v>
      </c>
      <c r="P656" s="1"/>
      <c r="Q656" s="1"/>
      <c r="R656" s="1"/>
      <c r="S656" s="1"/>
      <c r="T656" s="1"/>
      <c r="U656" s="1"/>
      <c r="V656" s="161"/>
      <c r="W656" s="1"/>
      <c r="X656" s="1"/>
      <c r="Y656" s="1"/>
      <c r="Z656" s="1"/>
      <c r="AA656" s="1"/>
      <c r="AB656" s="1"/>
      <c r="AC656" s="1"/>
      <c r="AD656" s="1"/>
      <c r="AI656" t="str">
        <f t="shared" si="189"/>
        <v>Waterford</v>
      </c>
      <c r="AJ656" t="s">
        <v>3078</v>
      </c>
      <c r="AK656" s="182">
        <v>2</v>
      </c>
      <c r="AN656" s="97">
        <v>23</v>
      </c>
      <c r="AO656" s="99">
        <v>17</v>
      </c>
      <c r="AP656" s="99">
        <v>165</v>
      </c>
      <c r="AQ656" s="106">
        <v>80635</v>
      </c>
      <c r="AR656" s="106">
        <f t="shared" si="180"/>
        <v>23017</v>
      </c>
      <c r="AS656" t="s">
        <v>1711</v>
      </c>
      <c r="AT656" s="109">
        <f t="shared" si="181"/>
        <v>2380635</v>
      </c>
      <c r="AW656">
        <v>53.12</v>
      </c>
      <c r="AX656">
        <v>2.65</v>
      </c>
      <c r="AY656">
        <v>50.48</v>
      </c>
      <c r="BF656" s="117"/>
      <c r="BI656" s="117"/>
      <c r="BJ656" s="117"/>
      <c r="BV656" s="1"/>
    </row>
    <row r="657" spans="1:74" hidden="1" outlineLevel="1">
      <c r="A657" t="s">
        <v>913</v>
      </c>
      <c r="B657" s="9" t="s">
        <v>958</v>
      </c>
      <c r="C657" s="1">
        <f t="shared" si="182"/>
        <v>0</v>
      </c>
      <c r="D657" s="7" t="e">
        <f t="shared" si="176"/>
        <v>#N/A</v>
      </c>
      <c r="E657" s="7" t="e">
        <f t="shared" si="177"/>
        <v>#N/A</v>
      </c>
      <c r="F657" s="7">
        <f t="shared" si="178"/>
        <v>0</v>
      </c>
      <c r="G657" s="7">
        <f t="shared" si="188"/>
        <v>0</v>
      </c>
      <c r="H657" s="49" t="e">
        <f t="shared" si="179"/>
        <v>#NUM!</v>
      </c>
      <c r="I657" s="177" t="e">
        <f t="shared" si="183"/>
        <v>#NUM!</v>
      </c>
      <c r="J657" s="8"/>
      <c r="K657" s="2" t="str">
        <f t="shared" si="184"/>
        <v>-</v>
      </c>
      <c r="L657" s="2" t="str">
        <f t="shared" si="185"/>
        <v>-</v>
      </c>
      <c r="M657" s="2" t="str">
        <f t="shared" si="186"/>
        <v>-</v>
      </c>
      <c r="N657" s="2"/>
      <c r="O657" s="2" t="str">
        <f t="shared" si="187"/>
        <v>-</v>
      </c>
      <c r="P657" s="1"/>
      <c r="Q657" s="1"/>
      <c r="R657" s="1"/>
      <c r="S657" s="1"/>
      <c r="T657" s="1"/>
      <c r="U657" s="1"/>
      <c r="V657" s="161"/>
      <c r="W657" s="1"/>
      <c r="X657" s="1"/>
      <c r="Y657" s="1"/>
      <c r="Z657" s="1"/>
      <c r="AA657" s="1"/>
      <c r="AB657" s="1"/>
      <c r="AC657" s="1"/>
      <c r="AD657" s="1"/>
      <c r="AI657" t="str">
        <f t="shared" si="189"/>
        <v>Waterville</v>
      </c>
      <c r="AJ657" t="s">
        <v>2581</v>
      </c>
      <c r="AK657" s="182">
        <v>1</v>
      </c>
      <c r="AN657" s="97">
        <v>23</v>
      </c>
      <c r="AO657" s="99">
        <v>11</v>
      </c>
      <c r="AP657" s="99">
        <v>120</v>
      </c>
      <c r="AQ657" s="106">
        <v>80740</v>
      </c>
      <c r="AR657" s="106">
        <f t="shared" si="180"/>
        <v>23011</v>
      </c>
      <c r="AS657" t="s">
        <v>1029</v>
      </c>
      <c r="AT657" s="109">
        <f t="shared" si="181"/>
        <v>2380740</v>
      </c>
      <c r="AW657">
        <v>14.05</v>
      </c>
      <c r="AX657">
        <v>0.47</v>
      </c>
      <c r="AY657">
        <v>13.59</v>
      </c>
      <c r="BF657" s="117"/>
      <c r="BI657" s="117"/>
      <c r="BJ657" s="117"/>
      <c r="BV657" s="1"/>
    </row>
    <row r="658" spans="1:74" hidden="1" outlineLevel="1">
      <c r="A658" t="s">
        <v>2146</v>
      </c>
      <c r="B658" s="9" t="s">
        <v>958</v>
      </c>
      <c r="C658" s="1">
        <f t="shared" si="182"/>
        <v>0</v>
      </c>
      <c r="D658" s="7" t="e">
        <f t="shared" si="176"/>
        <v>#N/A</v>
      </c>
      <c r="E658" s="7" t="e">
        <f t="shared" si="177"/>
        <v>#N/A</v>
      </c>
      <c r="F658" s="7">
        <f t="shared" si="178"/>
        <v>0</v>
      </c>
      <c r="G658" s="7">
        <f t="shared" si="188"/>
        <v>0</v>
      </c>
      <c r="H658" s="49" t="e">
        <f t="shared" si="179"/>
        <v>#NUM!</v>
      </c>
      <c r="I658" s="177" t="e">
        <f t="shared" si="183"/>
        <v>#NUM!</v>
      </c>
      <c r="J658" s="8"/>
      <c r="K658" s="2" t="str">
        <f t="shared" si="184"/>
        <v>-</v>
      </c>
      <c r="L658" s="2" t="str">
        <f t="shared" si="185"/>
        <v>-</v>
      </c>
      <c r="M658" s="2" t="str">
        <f t="shared" si="186"/>
        <v>-</v>
      </c>
      <c r="N658" s="2"/>
      <c r="O658" s="2" t="str">
        <f t="shared" si="187"/>
        <v>-</v>
      </c>
      <c r="P658" s="1"/>
      <c r="Q658" s="1"/>
      <c r="R658" s="1"/>
      <c r="S658" s="1"/>
      <c r="T658" s="1"/>
      <c r="U658" s="1"/>
      <c r="V658" s="161"/>
      <c r="W658" s="1"/>
      <c r="X658" s="1"/>
      <c r="Y658" s="1"/>
      <c r="Z658" s="1"/>
      <c r="AA658" s="1"/>
      <c r="AB658" s="1"/>
      <c r="AC658" s="1"/>
      <c r="AD658" s="1"/>
      <c r="AI658" t="str">
        <f t="shared" si="189"/>
        <v>Wayne</v>
      </c>
      <c r="AJ658" t="s">
        <v>2581</v>
      </c>
      <c r="AK658" s="182">
        <v>1</v>
      </c>
      <c r="AN658" s="97">
        <v>23</v>
      </c>
      <c r="AO658" s="99">
        <v>11</v>
      </c>
      <c r="AP658" s="99">
        <v>125</v>
      </c>
      <c r="AQ658" s="106">
        <v>80880</v>
      </c>
      <c r="AR658" s="106">
        <f t="shared" si="180"/>
        <v>23011</v>
      </c>
      <c r="AS658" t="s">
        <v>1711</v>
      </c>
      <c r="AT658" s="109">
        <f t="shared" si="181"/>
        <v>2380880</v>
      </c>
      <c r="AW658">
        <v>25.61</v>
      </c>
      <c r="AX658">
        <v>6.39</v>
      </c>
      <c r="AY658">
        <v>19.22</v>
      </c>
      <c r="BF658" s="117"/>
      <c r="BI658" s="117"/>
      <c r="BJ658" s="117"/>
      <c r="BV658" s="1"/>
    </row>
    <row r="659" spans="1:74" hidden="1" outlineLevel="1">
      <c r="A659" t="s">
        <v>1040</v>
      </c>
      <c r="B659" s="9" t="s">
        <v>958</v>
      </c>
      <c r="C659" s="1">
        <f t="shared" si="182"/>
        <v>0</v>
      </c>
      <c r="D659" s="7" t="e">
        <f t="shared" si="176"/>
        <v>#N/A</v>
      </c>
      <c r="E659" s="7" t="e">
        <f t="shared" si="177"/>
        <v>#N/A</v>
      </c>
      <c r="F659" s="7">
        <f t="shared" si="178"/>
        <v>0</v>
      </c>
      <c r="G659" s="7">
        <f t="shared" si="188"/>
        <v>0</v>
      </c>
      <c r="H659" s="49" t="e">
        <f t="shared" si="179"/>
        <v>#NUM!</v>
      </c>
      <c r="I659" s="177" t="e">
        <f t="shared" si="183"/>
        <v>#NUM!</v>
      </c>
      <c r="J659" s="8"/>
      <c r="K659" s="2" t="str">
        <f t="shared" si="184"/>
        <v>-</v>
      </c>
      <c r="L659" s="2" t="str">
        <f t="shared" si="185"/>
        <v>-</v>
      </c>
      <c r="M659" s="2" t="str">
        <f t="shared" si="186"/>
        <v>-</v>
      </c>
      <c r="N659" s="2"/>
      <c r="O659" s="2" t="str">
        <f t="shared" si="187"/>
        <v>-</v>
      </c>
      <c r="P659" s="1"/>
      <c r="Q659" s="1"/>
      <c r="R659" s="1"/>
      <c r="S659" s="1"/>
      <c r="T659" s="1"/>
      <c r="U659" s="1"/>
      <c r="V659" s="161"/>
      <c r="W659" s="1"/>
      <c r="X659" s="1"/>
      <c r="Y659" s="1"/>
      <c r="Z659" s="1"/>
      <c r="AA659" s="1"/>
      <c r="AB659" s="1"/>
      <c r="AC659" s="1"/>
      <c r="AD659" s="1"/>
      <c r="AI659" t="str">
        <f t="shared" si="189"/>
        <v>Webster</v>
      </c>
      <c r="AJ659" t="s">
        <v>865</v>
      </c>
      <c r="AK659" s="182">
        <v>2</v>
      </c>
      <c r="AN659" s="97">
        <v>23</v>
      </c>
      <c r="AO659" s="99">
        <v>19</v>
      </c>
      <c r="AP659" s="99">
        <v>300</v>
      </c>
      <c r="AQ659" s="106">
        <v>81055</v>
      </c>
      <c r="AR659" s="106">
        <f t="shared" si="180"/>
        <v>23019</v>
      </c>
      <c r="AS659" t="s">
        <v>1082</v>
      </c>
      <c r="AT659" s="109">
        <f t="shared" si="181"/>
        <v>2381055</v>
      </c>
      <c r="AW659">
        <v>36.92</v>
      </c>
      <c r="AX659">
        <v>0.08</v>
      </c>
      <c r="AY659">
        <v>36.840000000000003</v>
      </c>
      <c r="BF659" s="117"/>
      <c r="BI659" s="117"/>
      <c r="BJ659" s="117"/>
      <c r="BV659" s="1"/>
    </row>
    <row r="660" spans="1:74" hidden="1" outlineLevel="1">
      <c r="A660" t="s">
        <v>3200</v>
      </c>
      <c r="B660" s="9" t="s">
        <v>958</v>
      </c>
      <c r="C660" s="1">
        <f t="shared" si="182"/>
        <v>0</v>
      </c>
      <c r="D660" s="7" t="e">
        <f t="shared" si="176"/>
        <v>#N/A</v>
      </c>
      <c r="E660" s="7" t="e">
        <f t="shared" si="177"/>
        <v>#N/A</v>
      </c>
      <c r="F660" s="7">
        <f t="shared" si="178"/>
        <v>0</v>
      </c>
      <c r="G660" s="7">
        <f t="shared" si="188"/>
        <v>0</v>
      </c>
      <c r="H660" s="49" t="e">
        <f t="shared" si="179"/>
        <v>#NUM!</v>
      </c>
      <c r="I660" s="177" t="e">
        <f t="shared" si="183"/>
        <v>#NUM!</v>
      </c>
      <c r="J660" s="8"/>
      <c r="K660" s="2" t="str">
        <f t="shared" si="184"/>
        <v>-</v>
      </c>
      <c r="L660" s="2" t="str">
        <f t="shared" si="185"/>
        <v>-</v>
      </c>
      <c r="M660" s="2" t="str">
        <f t="shared" si="186"/>
        <v>-</v>
      </c>
      <c r="N660" s="2"/>
      <c r="O660" s="2" t="str">
        <f t="shared" si="187"/>
        <v>-</v>
      </c>
      <c r="P660" s="1"/>
      <c r="Q660" s="1"/>
      <c r="R660" s="1"/>
      <c r="S660" s="1"/>
      <c r="T660" s="1"/>
      <c r="U660" s="1"/>
      <c r="V660" s="161"/>
      <c r="W660" s="1"/>
      <c r="X660" s="1"/>
      <c r="Y660" s="1"/>
      <c r="Z660" s="1"/>
      <c r="AA660" s="1"/>
      <c r="AB660" s="1"/>
      <c r="AC660" s="1"/>
      <c r="AD660" s="1"/>
      <c r="AI660" t="str">
        <f t="shared" si="189"/>
        <v>Weld</v>
      </c>
      <c r="AJ660" t="s">
        <v>2409</v>
      </c>
      <c r="AK660" s="182">
        <v>2</v>
      </c>
      <c r="AN660" s="97">
        <v>23</v>
      </c>
      <c r="AO660" s="99">
        <v>7</v>
      </c>
      <c r="AP660" s="99">
        <v>100</v>
      </c>
      <c r="AQ660" s="106">
        <v>81300</v>
      </c>
      <c r="AR660" s="106">
        <f t="shared" si="180"/>
        <v>23007</v>
      </c>
      <c r="AS660" t="s">
        <v>1711</v>
      </c>
      <c r="AT660" s="109">
        <f t="shared" si="181"/>
        <v>2381300</v>
      </c>
      <c r="AW660">
        <v>63</v>
      </c>
      <c r="AX660">
        <v>3.39</v>
      </c>
      <c r="AY660">
        <v>59.61</v>
      </c>
      <c r="BF660" s="117"/>
      <c r="BI660" s="117"/>
      <c r="BJ660" s="117"/>
      <c r="BV660" s="1"/>
    </row>
    <row r="661" spans="1:74" hidden="1" outlineLevel="1">
      <c r="A661" t="s">
        <v>1056</v>
      </c>
      <c r="B661" s="9" t="s">
        <v>958</v>
      </c>
      <c r="C661" s="1">
        <f t="shared" si="182"/>
        <v>0</v>
      </c>
      <c r="D661" s="7" t="e">
        <f t="shared" si="176"/>
        <v>#N/A</v>
      </c>
      <c r="E661" s="7" t="e">
        <f t="shared" si="177"/>
        <v>#N/A</v>
      </c>
      <c r="F661" s="7">
        <f t="shared" si="178"/>
        <v>0</v>
      </c>
      <c r="G661" s="7">
        <f t="shared" si="188"/>
        <v>0</v>
      </c>
      <c r="H661" s="49" t="e">
        <f t="shared" si="179"/>
        <v>#NUM!</v>
      </c>
      <c r="I661" s="177" t="e">
        <f t="shared" si="183"/>
        <v>#NUM!</v>
      </c>
      <c r="J661" s="8"/>
      <c r="K661" s="2" t="str">
        <f t="shared" si="184"/>
        <v>-</v>
      </c>
      <c r="L661" s="2" t="str">
        <f t="shared" si="185"/>
        <v>-</v>
      </c>
      <c r="M661" s="2" t="str">
        <f t="shared" si="186"/>
        <v>-</v>
      </c>
      <c r="N661" s="2"/>
      <c r="O661" s="2" t="str">
        <f t="shared" si="187"/>
        <v>-</v>
      </c>
      <c r="P661" s="1"/>
      <c r="Q661" s="1"/>
      <c r="R661" s="1"/>
      <c r="S661" s="1"/>
      <c r="T661" s="1"/>
      <c r="U661" s="1"/>
      <c r="V661" s="161"/>
      <c r="W661" s="1"/>
      <c r="X661" s="1"/>
      <c r="Y661" s="1"/>
      <c r="Z661" s="1"/>
      <c r="AA661" s="1"/>
      <c r="AB661" s="1"/>
      <c r="AC661" s="1"/>
      <c r="AD661" s="1"/>
      <c r="AI661" t="str">
        <f t="shared" si="189"/>
        <v>Wellington</v>
      </c>
      <c r="AJ661" t="s">
        <v>125</v>
      </c>
      <c r="AK661" s="182">
        <v>2</v>
      </c>
      <c r="AN661" s="97">
        <v>23</v>
      </c>
      <c r="AO661" s="99">
        <v>21</v>
      </c>
      <c r="AP661" s="99">
        <v>95</v>
      </c>
      <c r="AQ661" s="106">
        <v>81405</v>
      </c>
      <c r="AR661" s="106">
        <f t="shared" si="180"/>
        <v>23021</v>
      </c>
      <c r="AS661" t="s">
        <v>1711</v>
      </c>
      <c r="AT661" s="109">
        <f t="shared" si="181"/>
        <v>2381405</v>
      </c>
      <c r="AW661">
        <v>39.94</v>
      </c>
      <c r="AX661">
        <v>0.04</v>
      </c>
      <c r="AY661">
        <v>39.9</v>
      </c>
      <c r="BF661" s="117"/>
      <c r="BI661" s="117"/>
      <c r="BJ661" s="117"/>
      <c r="BV661" s="1"/>
    </row>
    <row r="662" spans="1:74" hidden="1" outlineLevel="1">
      <c r="A662" t="s">
        <v>1017</v>
      </c>
      <c r="B662" s="9" t="s">
        <v>958</v>
      </c>
      <c r="C662" s="1">
        <f t="shared" si="182"/>
        <v>0</v>
      </c>
      <c r="D662" s="7" t="e">
        <f t="shared" si="176"/>
        <v>#N/A</v>
      </c>
      <c r="E662" s="7" t="e">
        <f t="shared" si="177"/>
        <v>#N/A</v>
      </c>
      <c r="F662" s="7">
        <f t="shared" si="178"/>
        <v>0</v>
      </c>
      <c r="G662" s="7">
        <f t="shared" si="188"/>
        <v>0</v>
      </c>
      <c r="H662" s="49" t="e">
        <f t="shared" si="179"/>
        <v>#NUM!</v>
      </c>
      <c r="I662" s="177" t="e">
        <f t="shared" si="183"/>
        <v>#NUM!</v>
      </c>
      <c r="J662" s="8"/>
      <c r="K662" s="2" t="str">
        <f t="shared" si="184"/>
        <v>-</v>
      </c>
      <c r="L662" s="2" t="str">
        <f t="shared" si="185"/>
        <v>-</v>
      </c>
      <c r="M662" s="2" t="str">
        <f t="shared" si="186"/>
        <v>-</v>
      </c>
      <c r="N662" s="2"/>
      <c r="O662" s="2" t="str">
        <f t="shared" si="187"/>
        <v>-</v>
      </c>
      <c r="P662" s="1"/>
      <c r="Q662" s="1"/>
      <c r="R662" s="1"/>
      <c r="S662" s="1"/>
      <c r="T662" s="1"/>
      <c r="U662" s="1"/>
      <c r="V662" s="161"/>
      <c r="W662" s="1"/>
      <c r="X662" s="1"/>
      <c r="Y662" s="1"/>
      <c r="Z662" s="1"/>
      <c r="AA662" s="1"/>
      <c r="AB662" s="1"/>
      <c r="AC662" s="1"/>
      <c r="AD662" s="1"/>
      <c r="AI662" t="str">
        <f t="shared" si="189"/>
        <v>Wells</v>
      </c>
      <c r="AJ662" t="s">
        <v>937</v>
      </c>
      <c r="AK662" s="182">
        <v>1</v>
      </c>
      <c r="AN662" s="97">
        <v>23</v>
      </c>
      <c r="AO662" s="99">
        <v>31</v>
      </c>
      <c r="AP662" s="99">
        <v>135</v>
      </c>
      <c r="AQ662" s="106">
        <v>81475</v>
      </c>
      <c r="AR662" s="106">
        <f t="shared" si="180"/>
        <v>23031</v>
      </c>
      <c r="AS662" t="s">
        <v>1711</v>
      </c>
      <c r="AT662" s="109">
        <f t="shared" si="181"/>
        <v>2381475</v>
      </c>
      <c r="AW662">
        <v>58.16</v>
      </c>
      <c r="AX662">
        <v>0.51</v>
      </c>
      <c r="AY662">
        <v>57.64</v>
      </c>
      <c r="BF662" s="117"/>
      <c r="BI662" s="117"/>
      <c r="BJ662" s="117"/>
      <c r="BV662" s="1"/>
    </row>
    <row r="663" spans="1:74" hidden="1" outlineLevel="1">
      <c r="A663" t="s">
        <v>3257</v>
      </c>
      <c r="B663" s="9" t="s">
        <v>958</v>
      </c>
      <c r="C663" s="1">
        <f t="shared" si="182"/>
        <v>0</v>
      </c>
      <c r="D663" s="7" t="e">
        <f t="shared" si="176"/>
        <v>#N/A</v>
      </c>
      <c r="E663" s="7" t="e">
        <f t="shared" si="177"/>
        <v>#N/A</v>
      </c>
      <c r="F663" s="7">
        <f t="shared" si="178"/>
        <v>0</v>
      </c>
      <c r="G663" s="7">
        <f t="shared" si="188"/>
        <v>0</v>
      </c>
      <c r="H663" s="49" t="e">
        <f t="shared" si="179"/>
        <v>#NUM!</v>
      </c>
      <c r="I663" s="177" t="e">
        <f t="shared" si="183"/>
        <v>#NUM!</v>
      </c>
      <c r="J663" s="8"/>
      <c r="K663" s="2" t="str">
        <f t="shared" si="184"/>
        <v>-</v>
      </c>
      <c r="L663" s="2" t="str">
        <f t="shared" si="185"/>
        <v>-</v>
      </c>
      <c r="M663" s="2" t="str">
        <f t="shared" si="186"/>
        <v>-</v>
      </c>
      <c r="N663" s="2"/>
      <c r="O663" s="2" t="str">
        <f t="shared" si="187"/>
        <v>-</v>
      </c>
      <c r="P663" s="1"/>
      <c r="Q663" s="1"/>
      <c r="R663" s="1"/>
      <c r="S663" s="1"/>
      <c r="T663" s="1"/>
      <c r="U663" s="1"/>
      <c r="V663" s="161"/>
      <c r="W663" s="1"/>
      <c r="X663" s="1"/>
      <c r="Y663" s="1"/>
      <c r="Z663" s="1"/>
      <c r="AA663" s="1"/>
      <c r="AB663" s="1"/>
      <c r="AC663" s="1"/>
      <c r="AD663" s="1"/>
      <c r="AI663" t="str">
        <f t="shared" si="189"/>
        <v>Wesley</v>
      </c>
      <c r="AJ663" t="s">
        <v>637</v>
      </c>
      <c r="AK663" s="182">
        <v>2</v>
      </c>
      <c r="AN663" s="97">
        <v>23</v>
      </c>
      <c r="AO663" s="99">
        <v>29</v>
      </c>
      <c r="AP663" s="99">
        <v>215</v>
      </c>
      <c r="AQ663" s="106">
        <v>81685</v>
      </c>
      <c r="AR663" s="106">
        <f t="shared" si="180"/>
        <v>23029</v>
      </c>
      <c r="AS663" t="s">
        <v>1711</v>
      </c>
      <c r="AT663" s="109">
        <f t="shared" si="181"/>
        <v>2381685</v>
      </c>
      <c r="AW663">
        <v>50.87</v>
      </c>
      <c r="AX663">
        <v>0.77</v>
      </c>
      <c r="AY663">
        <v>50.1</v>
      </c>
      <c r="BF663" s="117"/>
      <c r="BI663" s="117"/>
      <c r="BJ663" s="117"/>
      <c r="BV663" s="1"/>
    </row>
    <row r="664" spans="1:74" hidden="1" outlineLevel="1">
      <c r="A664" t="s">
        <v>2929</v>
      </c>
      <c r="B664" s="9" t="s">
        <v>958</v>
      </c>
      <c r="C664" s="1">
        <f t="shared" si="182"/>
        <v>0</v>
      </c>
      <c r="D664" s="7" t="e">
        <f t="shared" si="176"/>
        <v>#N/A</v>
      </c>
      <c r="E664" s="7" t="e">
        <f t="shared" si="177"/>
        <v>#N/A</v>
      </c>
      <c r="F664" s="7">
        <f t="shared" si="178"/>
        <v>0</v>
      </c>
      <c r="G664" s="7">
        <f t="shared" si="188"/>
        <v>0</v>
      </c>
      <c r="H664" s="49" t="e">
        <f t="shared" si="179"/>
        <v>#NUM!</v>
      </c>
      <c r="I664" s="177" t="e">
        <f t="shared" si="183"/>
        <v>#NUM!</v>
      </c>
      <c r="J664" s="8"/>
      <c r="K664" s="2" t="str">
        <f t="shared" si="184"/>
        <v>-</v>
      </c>
      <c r="L664" s="2" t="str">
        <f t="shared" si="185"/>
        <v>-</v>
      </c>
      <c r="M664" s="2" t="str">
        <f t="shared" si="186"/>
        <v>-</v>
      </c>
      <c r="N664" s="2"/>
      <c r="O664" s="2" t="str">
        <f t="shared" si="187"/>
        <v>-</v>
      </c>
      <c r="P664" s="1"/>
      <c r="Q664" s="1"/>
      <c r="R664" s="1"/>
      <c r="S664" s="1"/>
      <c r="T664" s="1"/>
      <c r="U664" s="1"/>
      <c r="V664" s="161"/>
      <c r="W664" s="1"/>
      <c r="X664" s="1"/>
      <c r="Y664" s="1"/>
      <c r="Z664" s="1"/>
      <c r="AA664" s="1"/>
      <c r="AB664" s="1"/>
      <c r="AC664" s="1"/>
      <c r="AD664" s="1"/>
      <c r="AI664" t="str">
        <f t="shared" si="189"/>
        <v>West Bath</v>
      </c>
      <c r="AJ664" t="s">
        <v>1338</v>
      </c>
      <c r="AK664" s="182">
        <v>1</v>
      </c>
      <c r="AN664" s="97">
        <v>23</v>
      </c>
      <c r="AO664" s="99">
        <v>23</v>
      </c>
      <c r="AP664" s="99">
        <v>45</v>
      </c>
      <c r="AQ664" s="106">
        <v>81930</v>
      </c>
      <c r="AR664" s="106">
        <f t="shared" si="180"/>
        <v>23023</v>
      </c>
      <c r="AS664" t="s">
        <v>1711</v>
      </c>
      <c r="AT664" s="109">
        <f t="shared" si="181"/>
        <v>2381930</v>
      </c>
      <c r="AW664">
        <v>14.98</v>
      </c>
      <c r="AX664">
        <v>3.17</v>
      </c>
      <c r="AY664">
        <v>11.81</v>
      </c>
      <c r="BF664" s="117"/>
      <c r="BI664" s="117"/>
      <c r="BJ664" s="117"/>
      <c r="BV664" s="1"/>
    </row>
    <row r="665" spans="1:74" hidden="1" outlineLevel="1">
      <c r="A665" t="s">
        <v>1151</v>
      </c>
      <c r="B665" s="9" t="s">
        <v>958</v>
      </c>
      <c r="C665" s="1">
        <f t="shared" si="182"/>
        <v>0</v>
      </c>
      <c r="D665" s="7" t="e">
        <f t="shared" si="176"/>
        <v>#N/A</v>
      </c>
      <c r="E665" s="7" t="e">
        <f t="shared" si="177"/>
        <v>#N/A</v>
      </c>
      <c r="F665" s="7">
        <f t="shared" si="178"/>
        <v>0</v>
      </c>
      <c r="G665" s="7">
        <f t="shared" si="188"/>
        <v>0</v>
      </c>
      <c r="H665" s="49" t="e">
        <f t="shared" si="179"/>
        <v>#NUM!</v>
      </c>
      <c r="I665" s="177" t="e">
        <f t="shared" si="183"/>
        <v>#NUM!</v>
      </c>
      <c r="J665" s="8"/>
      <c r="K665" s="2" t="str">
        <f t="shared" si="184"/>
        <v>-</v>
      </c>
      <c r="L665" s="2" t="str">
        <f t="shared" si="185"/>
        <v>-</v>
      </c>
      <c r="M665" s="2" t="str">
        <f t="shared" si="186"/>
        <v>-</v>
      </c>
      <c r="N665" s="2"/>
      <c r="O665" s="2" t="str">
        <f t="shared" si="187"/>
        <v>-</v>
      </c>
      <c r="P665" s="1"/>
      <c r="Q665" s="1"/>
      <c r="R665" s="1"/>
      <c r="S665" s="1"/>
      <c r="T665" s="1"/>
      <c r="U665" s="1"/>
      <c r="V665" s="161"/>
      <c r="W665" s="1"/>
      <c r="X665" s="1"/>
      <c r="Y665" s="1"/>
      <c r="Z665" s="1"/>
      <c r="AA665" s="1"/>
      <c r="AB665" s="1"/>
      <c r="AC665" s="1"/>
      <c r="AD665" s="1"/>
      <c r="AI665" t="str">
        <f t="shared" si="189"/>
        <v>West Forks</v>
      </c>
      <c r="AJ665" t="s">
        <v>411</v>
      </c>
      <c r="AK665" s="182">
        <v>2</v>
      </c>
      <c r="AN665" s="97">
        <v>23</v>
      </c>
      <c r="AO665" s="99">
        <v>25</v>
      </c>
      <c r="AP665" s="99">
        <v>165</v>
      </c>
      <c r="AQ665" s="106">
        <v>82840</v>
      </c>
      <c r="AR665" s="106">
        <f t="shared" si="180"/>
        <v>23025</v>
      </c>
      <c r="AS665" t="s">
        <v>1082</v>
      </c>
      <c r="AT665" s="109">
        <f t="shared" si="181"/>
        <v>2382840</v>
      </c>
      <c r="AW665">
        <v>49.42</v>
      </c>
      <c r="AX665">
        <v>0.55000000000000004</v>
      </c>
      <c r="AY665">
        <v>48.87</v>
      </c>
      <c r="BF665" s="117"/>
      <c r="BI665" s="117"/>
      <c r="BJ665" s="117"/>
      <c r="BV665" s="1"/>
    </row>
    <row r="666" spans="1:74" hidden="1" outlineLevel="1">
      <c r="A666" t="s">
        <v>1579</v>
      </c>
      <c r="B666" s="9" t="s">
        <v>958</v>
      </c>
      <c r="C666" s="1">
        <f t="shared" si="182"/>
        <v>0</v>
      </c>
      <c r="D666" s="7" t="e">
        <f t="shared" si="176"/>
        <v>#N/A</v>
      </c>
      <c r="E666" s="7" t="e">
        <f t="shared" si="177"/>
        <v>#N/A</v>
      </c>
      <c r="F666" s="7">
        <f t="shared" si="178"/>
        <v>0</v>
      </c>
      <c r="G666" s="7">
        <f t="shared" si="188"/>
        <v>0</v>
      </c>
      <c r="H666" s="49" t="e">
        <f t="shared" si="179"/>
        <v>#NUM!</v>
      </c>
      <c r="I666" s="177" t="e">
        <f t="shared" si="183"/>
        <v>#NUM!</v>
      </c>
      <c r="J666" s="8"/>
      <c r="K666" s="2" t="str">
        <f t="shared" si="184"/>
        <v>-</v>
      </c>
      <c r="L666" s="2" t="str">
        <f t="shared" si="185"/>
        <v>-</v>
      </c>
      <c r="M666" s="2" t="str">
        <f t="shared" si="186"/>
        <v>-</v>
      </c>
      <c r="N666" s="2"/>
      <c r="O666" s="2" t="str">
        <f t="shared" si="187"/>
        <v>-</v>
      </c>
      <c r="P666" s="1"/>
      <c r="Q666" s="1"/>
      <c r="R666" s="1"/>
      <c r="S666" s="1"/>
      <c r="T666" s="1"/>
      <c r="U666" s="1"/>
      <c r="V666" s="161"/>
      <c r="W666" s="1"/>
      <c r="X666" s="1"/>
      <c r="Y666" s="1"/>
      <c r="Z666" s="1"/>
      <c r="AA666" s="1"/>
      <c r="AB666" s="1"/>
      <c r="AC666" s="1"/>
      <c r="AD666" s="1"/>
      <c r="AI666" t="str">
        <f t="shared" si="189"/>
        <v>West Gardiner</v>
      </c>
      <c r="AJ666" t="s">
        <v>2581</v>
      </c>
      <c r="AK666" s="182">
        <v>2</v>
      </c>
      <c r="AN666" s="97">
        <v>23</v>
      </c>
      <c r="AO666" s="99">
        <v>11</v>
      </c>
      <c r="AP666" s="99">
        <v>130</v>
      </c>
      <c r="AQ666" s="106">
        <v>82945</v>
      </c>
      <c r="AR666" s="106">
        <f t="shared" si="180"/>
        <v>23011</v>
      </c>
      <c r="AS666" t="s">
        <v>1711</v>
      </c>
      <c r="AT666" s="109">
        <f t="shared" si="181"/>
        <v>2382945</v>
      </c>
      <c r="AW666">
        <v>27.06</v>
      </c>
      <c r="AX666">
        <v>2.42</v>
      </c>
      <c r="AY666">
        <v>24.64</v>
      </c>
      <c r="BF666" s="117"/>
      <c r="BI666" s="117"/>
      <c r="BJ666" s="117"/>
      <c r="BV666" s="1"/>
    </row>
    <row r="667" spans="1:74" hidden="1" outlineLevel="1">
      <c r="A667" t="s">
        <v>1580</v>
      </c>
      <c r="B667" s="9" t="s">
        <v>958</v>
      </c>
      <c r="C667" s="1">
        <f t="shared" si="182"/>
        <v>0</v>
      </c>
      <c r="D667" s="7" t="e">
        <f t="shared" si="176"/>
        <v>#N/A</v>
      </c>
      <c r="E667" s="7" t="e">
        <f t="shared" si="177"/>
        <v>#N/A</v>
      </c>
      <c r="F667" s="7">
        <f t="shared" si="178"/>
        <v>0</v>
      </c>
      <c r="G667" s="7">
        <f t="shared" si="188"/>
        <v>0</v>
      </c>
      <c r="H667" s="49" t="e">
        <f t="shared" si="179"/>
        <v>#NUM!</v>
      </c>
      <c r="I667" s="177" t="e">
        <f t="shared" si="183"/>
        <v>#NUM!</v>
      </c>
      <c r="J667" s="8"/>
      <c r="K667" s="2" t="str">
        <f t="shared" si="184"/>
        <v>-</v>
      </c>
      <c r="L667" s="2" t="str">
        <f t="shared" si="185"/>
        <v>-</v>
      </c>
      <c r="M667" s="2" t="str">
        <f t="shared" si="186"/>
        <v>-</v>
      </c>
      <c r="N667" s="2"/>
      <c r="O667" s="2" t="str">
        <f t="shared" si="187"/>
        <v>-</v>
      </c>
      <c r="P667" s="1"/>
      <c r="Q667" s="1"/>
      <c r="R667" s="1"/>
      <c r="S667" s="1"/>
      <c r="T667" s="1"/>
      <c r="U667" s="1"/>
      <c r="V667" s="161"/>
      <c r="W667" s="1"/>
      <c r="X667" s="1"/>
      <c r="Y667" s="1"/>
      <c r="Z667" s="1"/>
      <c r="AA667" s="1"/>
      <c r="AB667" s="1"/>
      <c r="AC667" s="1"/>
      <c r="AD667" s="1"/>
      <c r="AI667" t="str">
        <f t="shared" si="189"/>
        <v>West Paris</v>
      </c>
      <c r="AJ667" t="s">
        <v>3078</v>
      </c>
      <c r="AK667" s="182">
        <v>2</v>
      </c>
      <c r="AN667" s="97">
        <v>23</v>
      </c>
      <c r="AO667" s="99">
        <v>17</v>
      </c>
      <c r="AP667" s="99">
        <v>170</v>
      </c>
      <c r="AQ667" s="106">
        <v>83890</v>
      </c>
      <c r="AR667" s="106">
        <f t="shared" si="180"/>
        <v>23017</v>
      </c>
      <c r="AS667" t="s">
        <v>1711</v>
      </c>
      <c r="AT667" s="109">
        <f t="shared" si="181"/>
        <v>2383890</v>
      </c>
      <c r="AW667">
        <v>24.4</v>
      </c>
      <c r="AX667">
        <v>0.16</v>
      </c>
      <c r="AY667">
        <v>24.25</v>
      </c>
      <c r="BF667" s="117"/>
      <c r="BI667" s="117"/>
      <c r="BJ667" s="117"/>
      <c r="BV667" s="1"/>
    </row>
    <row r="668" spans="1:74" hidden="1" outlineLevel="1">
      <c r="A668" t="s">
        <v>528</v>
      </c>
      <c r="B668" s="9" t="s">
        <v>958</v>
      </c>
      <c r="C668" s="1">
        <f t="shared" si="182"/>
        <v>0</v>
      </c>
      <c r="D668" s="7" t="e">
        <f t="shared" si="176"/>
        <v>#N/A</v>
      </c>
      <c r="E668" s="7" t="e">
        <f t="shared" si="177"/>
        <v>#N/A</v>
      </c>
      <c r="F668" s="7">
        <f t="shared" si="178"/>
        <v>0</v>
      </c>
      <c r="G668" s="7">
        <f t="shared" si="188"/>
        <v>0</v>
      </c>
      <c r="H668" s="49" t="e">
        <f t="shared" si="179"/>
        <v>#NUM!</v>
      </c>
      <c r="I668" s="177" t="e">
        <f t="shared" si="183"/>
        <v>#NUM!</v>
      </c>
      <c r="J668" s="8"/>
      <c r="K668" s="2" t="str">
        <f t="shared" si="184"/>
        <v>-</v>
      </c>
      <c r="L668" s="2" t="str">
        <f t="shared" si="185"/>
        <v>-</v>
      </c>
      <c r="M668" s="2" t="str">
        <f t="shared" si="186"/>
        <v>-</v>
      </c>
      <c r="N668" s="2"/>
      <c r="O668" s="2" t="str">
        <f t="shared" si="187"/>
        <v>-</v>
      </c>
      <c r="P668" s="1"/>
      <c r="Q668" s="1"/>
      <c r="R668" s="1"/>
      <c r="S668" s="1"/>
      <c r="T668" s="1"/>
      <c r="U668" s="1"/>
      <c r="V668" s="161"/>
      <c r="W668" s="1"/>
      <c r="X668" s="1"/>
      <c r="Y668" s="1"/>
      <c r="Z668" s="1"/>
      <c r="AA668" s="1"/>
      <c r="AB668" s="1"/>
      <c r="AC668" s="1"/>
      <c r="AD668" s="1"/>
      <c r="AI668" t="str">
        <f t="shared" si="189"/>
        <v>Westbrook</v>
      </c>
      <c r="AJ668" t="s">
        <v>2189</v>
      </c>
      <c r="AK668" s="182">
        <v>1</v>
      </c>
      <c r="AN668" s="97">
        <v>23</v>
      </c>
      <c r="AO668" s="99">
        <v>5</v>
      </c>
      <c r="AP668" s="99">
        <v>120</v>
      </c>
      <c r="AQ668" s="106">
        <v>82105</v>
      </c>
      <c r="AR668" s="106">
        <f t="shared" si="180"/>
        <v>23005</v>
      </c>
      <c r="AS668" t="s">
        <v>1029</v>
      </c>
      <c r="AT668" s="109">
        <f t="shared" si="181"/>
        <v>2382105</v>
      </c>
      <c r="AW668">
        <v>17.059999999999999</v>
      </c>
      <c r="AX668">
        <v>0.2</v>
      </c>
      <c r="AY668">
        <v>16.87</v>
      </c>
      <c r="BF668" s="117"/>
      <c r="BI668" s="117"/>
      <c r="BJ668" s="117"/>
      <c r="BV668" s="1"/>
    </row>
    <row r="669" spans="1:74" hidden="1" outlineLevel="1">
      <c r="A669" t="s">
        <v>1353</v>
      </c>
      <c r="B669" s="9" t="s">
        <v>958</v>
      </c>
      <c r="C669" s="1">
        <f t="shared" si="182"/>
        <v>0</v>
      </c>
      <c r="D669" s="7" t="e">
        <f t="shared" si="176"/>
        <v>#N/A</v>
      </c>
      <c r="E669" s="7" t="e">
        <f t="shared" si="177"/>
        <v>#N/A</v>
      </c>
      <c r="F669" s="7">
        <f t="shared" si="178"/>
        <v>0</v>
      </c>
      <c r="G669" s="7">
        <f t="shared" si="188"/>
        <v>0</v>
      </c>
      <c r="H669" s="49" t="e">
        <f t="shared" si="179"/>
        <v>#NUM!</v>
      </c>
      <c r="I669" s="177" t="e">
        <f t="shared" si="183"/>
        <v>#NUM!</v>
      </c>
      <c r="J669" s="8"/>
      <c r="K669" s="2" t="str">
        <f t="shared" si="184"/>
        <v>-</v>
      </c>
      <c r="L669" s="2" t="str">
        <f t="shared" si="185"/>
        <v>-</v>
      </c>
      <c r="M669" s="2" t="str">
        <f t="shared" si="186"/>
        <v>-</v>
      </c>
      <c r="N669" s="2"/>
      <c r="O669" s="2" t="str">
        <f t="shared" si="187"/>
        <v>-</v>
      </c>
      <c r="P669" s="1"/>
      <c r="Q669" s="1"/>
      <c r="R669" s="1"/>
      <c r="S669" s="1"/>
      <c r="T669" s="1"/>
      <c r="U669" s="1"/>
      <c r="V669" s="161"/>
      <c r="W669" s="1"/>
      <c r="X669" s="1"/>
      <c r="Y669" s="1"/>
      <c r="Z669" s="1"/>
      <c r="AA669" s="1"/>
      <c r="AB669" s="1"/>
      <c r="AC669" s="1"/>
      <c r="AD669" s="1"/>
      <c r="AI669" t="str">
        <f t="shared" si="189"/>
        <v>Westfield</v>
      </c>
      <c r="AJ669" t="s">
        <v>2860</v>
      </c>
      <c r="AK669" s="182">
        <v>2</v>
      </c>
      <c r="AN669" s="97">
        <v>23</v>
      </c>
      <c r="AO669" s="99">
        <v>3</v>
      </c>
      <c r="AP669" s="99">
        <v>325</v>
      </c>
      <c r="AQ669" s="106">
        <v>82770</v>
      </c>
      <c r="AR669" s="106">
        <f t="shared" si="180"/>
        <v>23003</v>
      </c>
      <c r="AS669" t="s">
        <v>1711</v>
      </c>
      <c r="AT669" s="109">
        <f t="shared" si="181"/>
        <v>2382770</v>
      </c>
      <c r="AW669">
        <v>40.33</v>
      </c>
      <c r="AX669">
        <v>0.04</v>
      </c>
      <c r="AY669">
        <v>40.299999999999997</v>
      </c>
      <c r="BF669" s="117"/>
      <c r="BI669" s="117"/>
      <c r="BJ669" s="117"/>
      <c r="BV669" s="1"/>
    </row>
    <row r="670" spans="1:74" hidden="1" outlineLevel="1">
      <c r="A670" t="s">
        <v>1604</v>
      </c>
      <c r="B670" s="9" t="s">
        <v>958</v>
      </c>
      <c r="C670" s="1">
        <f t="shared" si="182"/>
        <v>0</v>
      </c>
      <c r="D670" s="7" t="e">
        <f t="shared" si="176"/>
        <v>#N/A</v>
      </c>
      <c r="E670" s="7" t="e">
        <f t="shared" si="177"/>
        <v>#N/A</v>
      </c>
      <c r="F670" s="7">
        <f t="shared" si="178"/>
        <v>0</v>
      </c>
      <c r="G670" s="7">
        <f t="shared" si="188"/>
        <v>0</v>
      </c>
      <c r="H670" s="49" t="e">
        <f t="shared" si="179"/>
        <v>#NUM!</v>
      </c>
      <c r="I670" s="177" t="e">
        <f t="shared" si="183"/>
        <v>#NUM!</v>
      </c>
      <c r="J670" s="8"/>
      <c r="K670" s="2" t="str">
        <f t="shared" si="184"/>
        <v>-</v>
      </c>
      <c r="L670" s="2" t="str">
        <f t="shared" si="185"/>
        <v>-</v>
      </c>
      <c r="M670" s="2" t="str">
        <f t="shared" si="186"/>
        <v>-</v>
      </c>
      <c r="N670" s="2"/>
      <c r="O670" s="2" t="str">
        <f t="shared" si="187"/>
        <v>-</v>
      </c>
      <c r="P670" s="1"/>
      <c r="Q670" s="1"/>
      <c r="R670" s="1"/>
      <c r="S670" s="1"/>
      <c r="T670" s="1"/>
      <c r="U670" s="1"/>
      <c r="V670" s="161"/>
      <c r="W670" s="1"/>
      <c r="X670" s="1"/>
      <c r="Y670" s="1"/>
      <c r="Z670" s="1"/>
      <c r="AA670" s="1"/>
      <c r="AB670" s="1"/>
      <c r="AC670" s="1"/>
      <c r="AD670" s="1"/>
      <c r="AI670" t="str">
        <f t="shared" si="189"/>
        <v>Westmanland</v>
      </c>
      <c r="AJ670" t="s">
        <v>2860</v>
      </c>
      <c r="AK670" s="182">
        <v>2</v>
      </c>
      <c r="AN670" s="97">
        <v>23</v>
      </c>
      <c r="AO670" s="99">
        <v>3</v>
      </c>
      <c r="AP670" s="99">
        <v>330</v>
      </c>
      <c r="AQ670" s="106">
        <v>83540</v>
      </c>
      <c r="AR670" s="106">
        <f t="shared" si="180"/>
        <v>23003</v>
      </c>
      <c r="AS670" t="s">
        <v>1711</v>
      </c>
      <c r="AT670" s="109">
        <f t="shared" si="181"/>
        <v>2383540</v>
      </c>
      <c r="AW670">
        <v>36.57</v>
      </c>
      <c r="AX670">
        <v>0.91</v>
      </c>
      <c r="AY670">
        <v>35.67</v>
      </c>
      <c r="BF670" s="117"/>
      <c r="BI670" s="117"/>
      <c r="BJ670" s="117"/>
      <c r="BV670" s="1"/>
    </row>
    <row r="671" spans="1:74" hidden="1" outlineLevel="1">
      <c r="A671" t="s">
        <v>747</v>
      </c>
      <c r="B671" s="9" t="s">
        <v>958</v>
      </c>
      <c r="C671" s="1">
        <f t="shared" si="182"/>
        <v>0</v>
      </c>
      <c r="D671" s="7" t="e">
        <f t="shared" si="176"/>
        <v>#N/A</v>
      </c>
      <c r="E671" s="7" t="e">
        <f t="shared" si="177"/>
        <v>#N/A</v>
      </c>
      <c r="F671" s="7">
        <f t="shared" si="178"/>
        <v>0</v>
      </c>
      <c r="G671" s="7">
        <f t="shared" si="188"/>
        <v>0</v>
      </c>
      <c r="H671" s="49" t="e">
        <f t="shared" si="179"/>
        <v>#NUM!</v>
      </c>
      <c r="I671" s="177" t="e">
        <f t="shared" si="183"/>
        <v>#NUM!</v>
      </c>
      <c r="J671" s="8"/>
      <c r="K671" s="2" t="str">
        <f t="shared" si="184"/>
        <v>-</v>
      </c>
      <c r="L671" s="2" t="str">
        <f t="shared" si="185"/>
        <v>-</v>
      </c>
      <c r="M671" s="2" t="str">
        <f t="shared" si="186"/>
        <v>-</v>
      </c>
      <c r="N671" s="2"/>
      <c r="O671" s="2" t="str">
        <f t="shared" si="187"/>
        <v>-</v>
      </c>
      <c r="P671" s="1"/>
      <c r="Q671" s="1"/>
      <c r="R671" s="1"/>
      <c r="S671" s="1"/>
      <c r="T671" s="1"/>
      <c r="U671" s="1"/>
      <c r="V671" s="161"/>
      <c r="W671" s="1"/>
      <c r="X671" s="1"/>
      <c r="Y671" s="1"/>
      <c r="Z671" s="1"/>
      <c r="AA671" s="1"/>
      <c r="AB671" s="1"/>
      <c r="AC671" s="1"/>
      <c r="AD671" s="1"/>
      <c r="AI671" t="str">
        <f t="shared" si="189"/>
        <v>Weston</v>
      </c>
      <c r="AJ671" t="s">
        <v>2860</v>
      </c>
      <c r="AK671" s="182">
        <v>2</v>
      </c>
      <c r="AN671" s="97">
        <v>23</v>
      </c>
      <c r="AO671" s="99">
        <v>3</v>
      </c>
      <c r="AP671" s="99">
        <v>335</v>
      </c>
      <c r="AQ671" s="106">
        <v>83785</v>
      </c>
      <c r="AR671" s="106">
        <f t="shared" si="180"/>
        <v>23003</v>
      </c>
      <c r="AS671" t="s">
        <v>1711</v>
      </c>
      <c r="AT671" s="109">
        <f t="shared" si="181"/>
        <v>2383785</v>
      </c>
      <c r="AW671">
        <v>40.35</v>
      </c>
      <c r="AX671">
        <v>9.8699999999999992</v>
      </c>
      <c r="AY671">
        <v>30.48</v>
      </c>
      <c r="BF671" s="117"/>
      <c r="BI671" s="117"/>
      <c r="BJ671" s="117"/>
      <c r="BV671" s="1"/>
    </row>
    <row r="672" spans="1:74" hidden="1" outlineLevel="1">
      <c r="A672" t="s">
        <v>3322</v>
      </c>
      <c r="B672" s="9" t="s">
        <v>958</v>
      </c>
      <c r="C672" s="1">
        <f t="shared" si="182"/>
        <v>0</v>
      </c>
      <c r="D672" s="7" t="e">
        <f t="shared" si="176"/>
        <v>#N/A</v>
      </c>
      <c r="E672" s="7" t="e">
        <f t="shared" si="177"/>
        <v>#N/A</v>
      </c>
      <c r="F672" s="7">
        <f t="shared" si="178"/>
        <v>0</v>
      </c>
      <c r="G672" s="7">
        <f t="shared" si="188"/>
        <v>0</v>
      </c>
      <c r="H672" s="49" t="e">
        <f t="shared" si="179"/>
        <v>#NUM!</v>
      </c>
      <c r="I672" s="177" t="e">
        <f t="shared" si="183"/>
        <v>#NUM!</v>
      </c>
      <c r="J672" s="8"/>
      <c r="K672" s="2" t="str">
        <f t="shared" si="184"/>
        <v>-</v>
      </c>
      <c r="L672" s="2" t="str">
        <f t="shared" si="185"/>
        <v>-</v>
      </c>
      <c r="M672" s="2" t="str">
        <f t="shared" si="186"/>
        <v>-</v>
      </c>
      <c r="N672" s="2"/>
      <c r="O672" s="2" t="str">
        <f t="shared" si="187"/>
        <v>-</v>
      </c>
      <c r="P672" s="1"/>
      <c r="Q672" s="1"/>
      <c r="R672" s="1"/>
      <c r="S672" s="1"/>
      <c r="T672" s="1"/>
      <c r="U672" s="1"/>
      <c r="V672" s="161"/>
      <c r="W672" s="1"/>
      <c r="X672" s="1"/>
      <c r="Y672" s="1"/>
      <c r="Z672" s="1"/>
      <c r="AA672" s="1"/>
      <c r="AB672" s="1"/>
      <c r="AC672" s="1"/>
      <c r="AD672" s="1"/>
      <c r="AI672" t="str">
        <f t="shared" si="189"/>
        <v>Westport Island</v>
      </c>
      <c r="AJ672" t="s">
        <v>223</v>
      </c>
      <c r="AK672" s="182">
        <v>1</v>
      </c>
      <c r="AN672" s="97">
        <v>23</v>
      </c>
      <c r="AO672" s="99">
        <v>15</v>
      </c>
      <c r="AP672" s="99">
        <v>92</v>
      </c>
      <c r="AQ672" s="106">
        <v>84135</v>
      </c>
      <c r="AR672" s="106">
        <f t="shared" si="180"/>
        <v>23015</v>
      </c>
      <c r="AS672" t="s">
        <v>1711</v>
      </c>
      <c r="AT672" s="109">
        <f t="shared" si="181"/>
        <v>2384135</v>
      </c>
      <c r="AW672">
        <v>14.2</v>
      </c>
      <c r="AX672">
        <v>5.46</v>
      </c>
      <c r="AY672">
        <v>8.74</v>
      </c>
      <c r="BF672" s="117"/>
      <c r="BI672" s="117"/>
      <c r="BJ672" s="117"/>
      <c r="BV672" s="1"/>
    </row>
    <row r="673" spans="1:74" hidden="1" outlineLevel="1">
      <c r="A673" t="s">
        <v>1531</v>
      </c>
      <c r="B673" s="9" t="s">
        <v>958</v>
      </c>
      <c r="C673" s="1">
        <f t="shared" si="182"/>
        <v>0</v>
      </c>
      <c r="D673" s="7" t="e">
        <f t="shared" si="176"/>
        <v>#N/A</v>
      </c>
      <c r="E673" s="7" t="e">
        <f t="shared" si="177"/>
        <v>#N/A</v>
      </c>
      <c r="F673" s="7">
        <f t="shared" si="178"/>
        <v>0</v>
      </c>
      <c r="G673" s="7">
        <f t="shared" si="188"/>
        <v>0</v>
      </c>
      <c r="H673" s="49" t="e">
        <f t="shared" si="179"/>
        <v>#NUM!</v>
      </c>
      <c r="I673" s="177" t="e">
        <f t="shared" si="183"/>
        <v>#NUM!</v>
      </c>
      <c r="J673" s="8"/>
      <c r="K673" s="2" t="str">
        <f t="shared" si="184"/>
        <v>-</v>
      </c>
      <c r="L673" s="2" t="str">
        <f t="shared" si="185"/>
        <v>-</v>
      </c>
      <c r="M673" s="2" t="str">
        <f t="shared" si="186"/>
        <v>-</v>
      </c>
      <c r="N673" s="2"/>
      <c r="O673" s="2" t="str">
        <f t="shared" si="187"/>
        <v>-</v>
      </c>
      <c r="P673" s="1"/>
      <c r="Q673" s="1"/>
      <c r="R673" s="1"/>
      <c r="S673" s="1"/>
      <c r="T673" s="1"/>
      <c r="U673" s="1"/>
      <c r="V673" s="161"/>
      <c r="W673" s="1"/>
      <c r="X673" s="1"/>
      <c r="Y673" s="1"/>
      <c r="Z673" s="1"/>
      <c r="AA673" s="1"/>
      <c r="AB673" s="1"/>
      <c r="AC673" s="1"/>
      <c r="AD673" s="1"/>
      <c r="AI673" t="str">
        <f t="shared" si="189"/>
        <v>Whitefield</v>
      </c>
      <c r="AJ673" t="s">
        <v>223</v>
      </c>
      <c r="AK673" s="182">
        <v>1</v>
      </c>
      <c r="AN673" s="97">
        <v>23</v>
      </c>
      <c r="AO673" s="99">
        <v>15</v>
      </c>
      <c r="AP673" s="99">
        <v>95</v>
      </c>
      <c r="AQ673" s="106">
        <v>85010</v>
      </c>
      <c r="AR673" s="106">
        <f t="shared" si="180"/>
        <v>23015</v>
      </c>
      <c r="AS673" t="s">
        <v>1711</v>
      </c>
      <c r="AT673" s="109">
        <f t="shared" si="181"/>
        <v>2385010</v>
      </c>
      <c r="AW673">
        <v>47.54</v>
      </c>
      <c r="AX673">
        <v>0.7</v>
      </c>
      <c r="AY673">
        <v>46.84</v>
      </c>
      <c r="BF673" s="117"/>
      <c r="BI673" s="117"/>
      <c r="BJ673" s="117"/>
      <c r="BV673" s="1"/>
    </row>
    <row r="674" spans="1:74" hidden="1" outlineLevel="1">
      <c r="A674" t="s">
        <v>2767</v>
      </c>
      <c r="B674" s="9" t="s">
        <v>958</v>
      </c>
      <c r="C674" s="1">
        <f t="shared" si="182"/>
        <v>0</v>
      </c>
      <c r="D674" s="7" t="e">
        <f t="shared" si="176"/>
        <v>#N/A</v>
      </c>
      <c r="E674" s="7" t="e">
        <f t="shared" si="177"/>
        <v>#N/A</v>
      </c>
      <c r="F674" s="7">
        <f t="shared" si="178"/>
        <v>0</v>
      </c>
      <c r="G674" s="7">
        <f t="shared" si="188"/>
        <v>0</v>
      </c>
      <c r="H674" s="49" t="e">
        <f t="shared" si="179"/>
        <v>#NUM!</v>
      </c>
      <c r="I674" s="177" t="e">
        <f t="shared" si="183"/>
        <v>#NUM!</v>
      </c>
      <c r="J674" s="8"/>
      <c r="K674" s="2" t="str">
        <f t="shared" si="184"/>
        <v>-</v>
      </c>
      <c r="L674" s="2" t="str">
        <f t="shared" si="185"/>
        <v>-</v>
      </c>
      <c r="M674" s="2" t="str">
        <f t="shared" si="186"/>
        <v>-</v>
      </c>
      <c r="N674" s="2"/>
      <c r="O674" s="2" t="str">
        <f t="shared" si="187"/>
        <v>-</v>
      </c>
      <c r="P674" s="1"/>
      <c r="Q674" s="1"/>
      <c r="R674" s="1"/>
      <c r="S674" s="1"/>
      <c r="T674" s="1"/>
      <c r="U674" s="1"/>
      <c r="V674" s="161"/>
      <c r="W674" s="1"/>
      <c r="X674" s="1"/>
      <c r="Y674" s="1"/>
      <c r="Z674" s="1"/>
      <c r="AA674" s="1"/>
      <c r="AB674" s="1"/>
      <c r="AC674" s="1"/>
      <c r="AD674" s="1"/>
      <c r="AI674" t="str">
        <f t="shared" si="189"/>
        <v>Whiting</v>
      </c>
      <c r="AJ674" t="s">
        <v>637</v>
      </c>
      <c r="AK674" s="182">
        <v>2</v>
      </c>
      <c r="AN674" s="97">
        <v>23</v>
      </c>
      <c r="AO674" s="99">
        <v>29</v>
      </c>
      <c r="AP674" s="99">
        <v>220</v>
      </c>
      <c r="AQ674" s="106">
        <v>85185</v>
      </c>
      <c r="AR674" s="106">
        <f t="shared" si="180"/>
        <v>23029</v>
      </c>
      <c r="AS674" t="s">
        <v>1711</v>
      </c>
      <c r="AT674" s="109">
        <f t="shared" si="181"/>
        <v>2385185</v>
      </c>
      <c r="AW674">
        <v>52.11</v>
      </c>
      <c r="AX674">
        <v>5.34</v>
      </c>
      <c r="AY674">
        <v>46.77</v>
      </c>
      <c r="BF674" s="117"/>
      <c r="BI674" s="117"/>
      <c r="BJ674" s="117"/>
      <c r="BV674" s="1"/>
    </row>
    <row r="675" spans="1:74" hidden="1" outlineLevel="1">
      <c r="A675" t="s">
        <v>1605</v>
      </c>
      <c r="B675" s="9" t="s">
        <v>958</v>
      </c>
      <c r="C675" s="1">
        <f t="shared" si="182"/>
        <v>0</v>
      </c>
      <c r="D675" s="7" t="e">
        <f t="shared" si="176"/>
        <v>#N/A</v>
      </c>
      <c r="E675" s="7" t="e">
        <f t="shared" si="177"/>
        <v>#N/A</v>
      </c>
      <c r="F675" s="7">
        <f t="shared" si="178"/>
        <v>0</v>
      </c>
      <c r="G675" s="7">
        <f t="shared" si="188"/>
        <v>0</v>
      </c>
      <c r="H675" s="49" t="e">
        <f t="shared" si="179"/>
        <v>#NUM!</v>
      </c>
      <c r="I675" s="177" t="e">
        <f t="shared" si="183"/>
        <v>#NUM!</v>
      </c>
      <c r="J675" s="8"/>
      <c r="K675" s="2" t="str">
        <f t="shared" si="184"/>
        <v>-</v>
      </c>
      <c r="L675" s="2" t="str">
        <f t="shared" si="185"/>
        <v>-</v>
      </c>
      <c r="M675" s="2" t="str">
        <f t="shared" si="186"/>
        <v>-</v>
      </c>
      <c r="N675" s="2"/>
      <c r="O675" s="2" t="str">
        <f t="shared" si="187"/>
        <v>-</v>
      </c>
      <c r="P675" s="1"/>
      <c r="Q675" s="1"/>
      <c r="R675" s="1"/>
      <c r="S675" s="1"/>
      <c r="T675" s="1"/>
      <c r="U675" s="1"/>
      <c r="V675" s="161"/>
      <c r="W675" s="1"/>
      <c r="X675" s="1"/>
      <c r="Y675" s="1"/>
      <c r="Z675" s="1"/>
      <c r="AA675" s="1"/>
      <c r="AB675" s="1"/>
      <c r="AC675" s="1"/>
      <c r="AD675" s="1"/>
      <c r="AI675" t="str">
        <f t="shared" si="189"/>
        <v>Whitneyville</v>
      </c>
      <c r="AJ675" t="s">
        <v>637</v>
      </c>
      <c r="AK675" s="182">
        <v>2</v>
      </c>
      <c r="AN675" s="97">
        <v>23</v>
      </c>
      <c r="AO675" s="99">
        <v>29</v>
      </c>
      <c r="AP675" s="99">
        <v>225</v>
      </c>
      <c r="AQ675" s="106">
        <v>85290</v>
      </c>
      <c r="AR675" s="106">
        <f t="shared" si="180"/>
        <v>23029</v>
      </c>
      <c r="AS675" t="s">
        <v>1711</v>
      </c>
      <c r="AT675" s="109">
        <f t="shared" si="181"/>
        <v>2385290</v>
      </c>
      <c r="AW675">
        <v>14.62</v>
      </c>
      <c r="AX675">
        <v>0.31</v>
      </c>
      <c r="AY675">
        <v>14.31</v>
      </c>
      <c r="BF675" s="117"/>
      <c r="BI675" s="117"/>
      <c r="BJ675" s="117"/>
      <c r="BV675" s="1"/>
    </row>
    <row r="676" spans="1:74" hidden="1" outlineLevel="1">
      <c r="A676" t="s">
        <v>874</v>
      </c>
      <c r="B676" s="9" t="s">
        <v>958</v>
      </c>
      <c r="C676" s="1">
        <f t="shared" si="182"/>
        <v>0</v>
      </c>
      <c r="D676" s="7" t="e">
        <f t="shared" si="176"/>
        <v>#N/A</v>
      </c>
      <c r="E676" s="7" t="e">
        <f t="shared" si="177"/>
        <v>#N/A</v>
      </c>
      <c r="F676" s="7">
        <f t="shared" si="178"/>
        <v>0</v>
      </c>
      <c r="G676" s="7">
        <f t="shared" si="188"/>
        <v>0</v>
      </c>
      <c r="H676" s="49" t="e">
        <f t="shared" si="179"/>
        <v>#NUM!</v>
      </c>
      <c r="I676" s="177" t="e">
        <f t="shared" si="183"/>
        <v>#NUM!</v>
      </c>
      <c r="J676" s="8"/>
      <c r="K676" s="2" t="str">
        <f t="shared" si="184"/>
        <v>-</v>
      </c>
      <c r="L676" s="2" t="str">
        <f t="shared" si="185"/>
        <v>-</v>
      </c>
      <c r="M676" s="2" t="str">
        <f t="shared" si="186"/>
        <v>-</v>
      </c>
      <c r="N676" s="2"/>
      <c r="O676" s="2" t="str">
        <f t="shared" si="187"/>
        <v>-</v>
      </c>
      <c r="P676" s="1"/>
      <c r="Q676" s="1"/>
      <c r="R676" s="1"/>
      <c r="S676" s="1"/>
      <c r="T676" s="1"/>
      <c r="U676" s="1"/>
      <c r="V676" s="161"/>
      <c r="W676" s="1"/>
      <c r="X676" s="1"/>
      <c r="Y676" s="1"/>
      <c r="Z676" s="1"/>
      <c r="AA676" s="1"/>
      <c r="AB676" s="1"/>
      <c r="AC676" s="1"/>
      <c r="AD676" s="1"/>
      <c r="AI676" t="str">
        <f t="shared" si="189"/>
        <v>Willimantic</v>
      </c>
      <c r="AJ676" t="s">
        <v>125</v>
      </c>
      <c r="AK676" s="182">
        <v>2</v>
      </c>
      <c r="AN676" s="97">
        <v>23</v>
      </c>
      <c r="AO676" s="99">
        <v>21</v>
      </c>
      <c r="AP676" s="99">
        <v>100</v>
      </c>
      <c r="AQ676" s="106">
        <v>85710</v>
      </c>
      <c r="AR676" s="106">
        <f t="shared" si="180"/>
        <v>23021</v>
      </c>
      <c r="AS676" t="s">
        <v>1711</v>
      </c>
      <c r="AT676" s="109">
        <f t="shared" si="181"/>
        <v>2385710</v>
      </c>
      <c r="AW676">
        <v>48.1</v>
      </c>
      <c r="AX676">
        <v>4.55</v>
      </c>
      <c r="AY676">
        <v>43.55</v>
      </c>
      <c r="BF676" s="117"/>
      <c r="BI676" s="117"/>
      <c r="BJ676" s="117"/>
      <c r="BV676" s="1"/>
    </row>
    <row r="677" spans="1:74" hidden="1" outlineLevel="1">
      <c r="A677" t="s">
        <v>2946</v>
      </c>
      <c r="B677" s="9" t="s">
        <v>958</v>
      </c>
      <c r="C677" s="1">
        <f t="shared" si="182"/>
        <v>0</v>
      </c>
      <c r="D677" s="7" t="e">
        <f t="shared" si="176"/>
        <v>#N/A</v>
      </c>
      <c r="E677" s="7" t="e">
        <f t="shared" si="177"/>
        <v>#N/A</v>
      </c>
      <c r="F677" s="7">
        <f t="shared" si="178"/>
        <v>0</v>
      </c>
      <c r="G677" s="7">
        <f t="shared" si="188"/>
        <v>0</v>
      </c>
      <c r="H677" s="49" t="e">
        <f t="shared" si="179"/>
        <v>#NUM!</v>
      </c>
      <c r="I677" s="177" t="e">
        <f t="shared" si="183"/>
        <v>#NUM!</v>
      </c>
      <c r="J677" s="8"/>
      <c r="K677" s="2" t="str">
        <f t="shared" si="184"/>
        <v>-</v>
      </c>
      <c r="L677" s="2" t="str">
        <f t="shared" si="185"/>
        <v>-</v>
      </c>
      <c r="M677" s="2" t="str">
        <f t="shared" si="186"/>
        <v>-</v>
      </c>
      <c r="N677" s="2"/>
      <c r="O677" s="2" t="str">
        <f t="shared" si="187"/>
        <v>-</v>
      </c>
      <c r="P677" s="1"/>
      <c r="Q677" s="1"/>
      <c r="R677" s="1"/>
      <c r="S677" s="1"/>
      <c r="T677" s="1"/>
      <c r="U677" s="1"/>
      <c r="V677" s="161"/>
      <c r="W677" s="1"/>
      <c r="X677" s="1"/>
      <c r="Y677" s="1"/>
      <c r="Z677" s="1"/>
      <c r="AA677" s="1"/>
      <c r="AB677" s="1"/>
      <c r="AC677" s="1"/>
      <c r="AD677" s="1"/>
      <c r="AI677" t="str">
        <f t="shared" si="189"/>
        <v>Wilton</v>
      </c>
      <c r="AJ677" t="s">
        <v>2409</v>
      </c>
      <c r="AK677" s="182">
        <v>2</v>
      </c>
      <c r="AN677" s="97">
        <v>23</v>
      </c>
      <c r="AO677" s="99">
        <v>7</v>
      </c>
      <c r="AP677" s="99">
        <v>105</v>
      </c>
      <c r="AQ677" s="106">
        <v>85850</v>
      </c>
      <c r="AR677" s="106">
        <f t="shared" si="180"/>
        <v>23007</v>
      </c>
      <c r="AS677" t="s">
        <v>1711</v>
      </c>
      <c r="AT677" s="109">
        <f t="shared" si="181"/>
        <v>2385850</v>
      </c>
      <c r="AW677">
        <v>42.82</v>
      </c>
      <c r="AX677">
        <v>1.56</v>
      </c>
      <c r="AY677">
        <v>41.26</v>
      </c>
      <c r="BF677" s="117"/>
      <c r="BI677" s="117"/>
      <c r="BJ677" s="117"/>
      <c r="BV677" s="1"/>
    </row>
    <row r="678" spans="1:74" hidden="1" outlineLevel="1">
      <c r="A678" t="s">
        <v>2452</v>
      </c>
      <c r="B678" s="9" t="s">
        <v>958</v>
      </c>
      <c r="C678" s="1">
        <f t="shared" si="182"/>
        <v>0</v>
      </c>
      <c r="D678" s="7" t="e">
        <f t="shared" si="176"/>
        <v>#N/A</v>
      </c>
      <c r="E678" s="7" t="e">
        <f t="shared" si="177"/>
        <v>#N/A</v>
      </c>
      <c r="F678" s="7">
        <f t="shared" si="178"/>
        <v>0</v>
      </c>
      <c r="G678" s="7">
        <f t="shared" si="188"/>
        <v>0</v>
      </c>
      <c r="H678" s="49" t="e">
        <f t="shared" si="179"/>
        <v>#NUM!</v>
      </c>
      <c r="I678" s="177" t="e">
        <f t="shared" si="183"/>
        <v>#NUM!</v>
      </c>
      <c r="J678" s="8"/>
      <c r="K678" s="2" t="str">
        <f t="shared" si="184"/>
        <v>-</v>
      </c>
      <c r="L678" s="2" t="str">
        <f t="shared" si="185"/>
        <v>-</v>
      </c>
      <c r="M678" s="2" t="str">
        <f t="shared" si="186"/>
        <v>-</v>
      </c>
      <c r="N678" s="2"/>
      <c r="O678" s="2" t="str">
        <f t="shared" si="187"/>
        <v>-</v>
      </c>
      <c r="P678" s="1"/>
      <c r="Q678" s="1"/>
      <c r="R678" s="1"/>
      <c r="S678" s="1"/>
      <c r="T678" s="1"/>
      <c r="U678" s="1"/>
      <c r="V678" s="161"/>
      <c r="W678" s="1"/>
      <c r="X678" s="1"/>
      <c r="Y678" s="1"/>
      <c r="Z678" s="1"/>
      <c r="AA678" s="1"/>
      <c r="AB678" s="1"/>
      <c r="AC678" s="1"/>
      <c r="AD678" s="1"/>
      <c r="AI678" t="str">
        <f t="shared" si="189"/>
        <v>Windham</v>
      </c>
      <c r="AJ678" t="s">
        <v>2189</v>
      </c>
      <c r="AK678" s="182">
        <v>1</v>
      </c>
      <c r="AN678" s="97">
        <v>23</v>
      </c>
      <c r="AO678" s="99">
        <v>5</v>
      </c>
      <c r="AP678" s="99">
        <v>125</v>
      </c>
      <c r="AQ678" s="106">
        <v>86025</v>
      </c>
      <c r="AR678" s="106">
        <f t="shared" si="180"/>
        <v>23005</v>
      </c>
      <c r="AS678" t="s">
        <v>1711</v>
      </c>
      <c r="AT678" s="109">
        <f t="shared" si="181"/>
        <v>2386025</v>
      </c>
      <c r="AW678">
        <v>50.28</v>
      </c>
      <c r="AX678">
        <v>3.6</v>
      </c>
      <c r="AY678">
        <v>46.68</v>
      </c>
      <c r="BF678" s="117"/>
      <c r="BI678" s="117"/>
      <c r="BJ678" s="117"/>
      <c r="BV678" s="1"/>
    </row>
    <row r="679" spans="1:74" hidden="1" outlineLevel="1">
      <c r="A679" t="s">
        <v>1842</v>
      </c>
      <c r="B679" s="9" t="s">
        <v>958</v>
      </c>
      <c r="C679" s="1">
        <f t="shared" si="182"/>
        <v>0</v>
      </c>
      <c r="D679" s="7" t="e">
        <f t="shared" si="176"/>
        <v>#N/A</v>
      </c>
      <c r="E679" s="7" t="e">
        <f t="shared" si="177"/>
        <v>#N/A</v>
      </c>
      <c r="F679" s="7">
        <f t="shared" si="178"/>
        <v>0</v>
      </c>
      <c r="G679" s="7">
        <f t="shared" si="188"/>
        <v>0</v>
      </c>
      <c r="H679" s="49" t="e">
        <f t="shared" si="179"/>
        <v>#NUM!</v>
      </c>
      <c r="I679" s="177" t="e">
        <f t="shared" si="183"/>
        <v>#NUM!</v>
      </c>
      <c r="J679" s="8"/>
      <c r="K679" s="2" t="str">
        <f t="shared" si="184"/>
        <v>-</v>
      </c>
      <c r="L679" s="2" t="str">
        <f t="shared" si="185"/>
        <v>-</v>
      </c>
      <c r="M679" s="2" t="str">
        <f t="shared" si="186"/>
        <v>-</v>
      </c>
      <c r="N679" s="2"/>
      <c r="O679" s="2" t="str">
        <f t="shared" si="187"/>
        <v>-</v>
      </c>
      <c r="P679" s="1"/>
      <c r="Q679" s="1"/>
      <c r="R679" s="1"/>
      <c r="S679" s="1"/>
      <c r="T679" s="1"/>
      <c r="U679" s="1"/>
      <c r="V679" s="161"/>
      <c r="W679" s="1"/>
      <c r="X679" s="1"/>
      <c r="Y679" s="1"/>
      <c r="Z679" s="1"/>
      <c r="AA679" s="1"/>
      <c r="AB679" s="1"/>
      <c r="AC679" s="1"/>
      <c r="AD679" s="1"/>
      <c r="AI679" t="str">
        <f t="shared" si="189"/>
        <v>Windsor</v>
      </c>
      <c r="AJ679" t="s">
        <v>2581</v>
      </c>
      <c r="AK679" s="182">
        <v>1</v>
      </c>
      <c r="AN679" s="97">
        <v>23</v>
      </c>
      <c r="AO679" s="99">
        <v>11</v>
      </c>
      <c r="AP679" s="99">
        <v>135</v>
      </c>
      <c r="AQ679" s="106">
        <v>86165</v>
      </c>
      <c r="AR679" s="106">
        <f t="shared" si="180"/>
        <v>23011</v>
      </c>
      <c r="AS679" t="s">
        <v>1711</v>
      </c>
      <c r="AT679" s="109">
        <f t="shared" si="181"/>
        <v>2386165</v>
      </c>
      <c r="AW679">
        <v>35.58</v>
      </c>
      <c r="AX679">
        <v>0.93</v>
      </c>
      <c r="AY679">
        <v>34.65</v>
      </c>
      <c r="BF679" s="117"/>
      <c r="BI679" s="117"/>
      <c r="BJ679" s="117"/>
      <c r="BV679" s="1"/>
    </row>
    <row r="680" spans="1:74" hidden="1" outlineLevel="1">
      <c r="A680" t="s">
        <v>3057</v>
      </c>
      <c r="B680" s="9" t="s">
        <v>958</v>
      </c>
      <c r="C680" s="1">
        <f t="shared" si="182"/>
        <v>0</v>
      </c>
      <c r="D680" s="7" t="e">
        <f t="shared" si="176"/>
        <v>#N/A</v>
      </c>
      <c r="E680" s="7" t="e">
        <f t="shared" si="177"/>
        <v>#N/A</v>
      </c>
      <c r="F680" s="7">
        <f t="shared" si="178"/>
        <v>0</v>
      </c>
      <c r="G680" s="7">
        <f t="shared" si="188"/>
        <v>0</v>
      </c>
      <c r="H680" s="49" t="e">
        <f t="shared" si="179"/>
        <v>#NUM!</v>
      </c>
      <c r="I680" s="177" t="e">
        <f t="shared" si="183"/>
        <v>#NUM!</v>
      </c>
      <c r="J680" s="8"/>
      <c r="K680" s="2" t="str">
        <f t="shared" si="184"/>
        <v>-</v>
      </c>
      <c r="L680" s="2" t="str">
        <f t="shared" si="185"/>
        <v>-</v>
      </c>
      <c r="M680" s="2" t="str">
        <f t="shared" si="186"/>
        <v>-</v>
      </c>
      <c r="N680" s="2"/>
      <c r="O680" s="2" t="str">
        <f t="shared" si="187"/>
        <v>-</v>
      </c>
      <c r="P680" s="1"/>
      <c r="Q680" s="1"/>
      <c r="R680" s="1"/>
      <c r="S680" s="1"/>
      <c r="T680" s="1"/>
      <c r="U680" s="1"/>
      <c r="V680" s="161"/>
      <c r="W680" s="1"/>
      <c r="X680" s="1"/>
      <c r="Y680" s="1"/>
      <c r="Z680" s="1"/>
      <c r="AA680" s="1"/>
      <c r="AB680" s="1"/>
      <c r="AC680" s="1"/>
      <c r="AD680" s="1"/>
      <c r="AI680" t="str">
        <f t="shared" si="189"/>
        <v>Winn</v>
      </c>
      <c r="AJ680" t="s">
        <v>865</v>
      </c>
      <c r="AK680" s="182">
        <v>2</v>
      </c>
      <c r="AN680" s="97">
        <v>23</v>
      </c>
      <c r="AO680" s="99">
        <v>19</v>
      </c>
      <c r="AP680" s="99">
        <v>305</v>
      </c>
      <c r="AQ680" s="106">
        <v>86305</v>
      </c>
      <c r="AR680" s="106">
        <f t="shared" si="180"/>
        <v>23019</v>
      </c>
      <c r="AS680" t="s">
        <v>1711</v>
      </c>
      <c r="AT680" s="109">
        <f t="shared" si="181"/>
        <v>2386305</v>
      </c>
      <c r="AW680">
        <v>44.27</v>
      </c>
      <c r="AX680">
        <v>0.14000000000000001</v>
      </c>
      <c r="AY680">
        <v>44.13</v>
      </c>
      <c r="BF680" s="117"/>
      <c r="BI680" s="117"/>
      <c r="BJ680" s="117"/>
      <c r="BV680" s="1"/>
    </row>
    <row r="681" spans="1:74" hidden="1" outlineLevel="1">
      <c r="A681" t="s">
        <v>380</v>
      </c>
      <c r="B681" s="9" t="s">
        <v>958</v>
      </c>
      <c r="C681" s="1">
        <f t="shared" si="182"/>
        <v>0</v>
      </c>
      <c r="D681" s="7" t="e">
        <f t="shared" si="176"/>
        <v>#N/A</v>
      </c>
      <c r="E681" s="7" t="e">
        <f t="shared" si="177"/>
        <v>#N/A</v>
      </c>
      <c r="F681" s="7">
        <f t="shared" si="178"/>
        <v>0</v>
      </c>
      <c r="G681" s="7">
        <f t="shared" si="188"/>
        <v>0</v>
      </c>
      <c r="H681" s="49" t="e">
        <f t="shared" si="179"/>
        <v>#NUM!</v>
      </c>
      <c r="I681" s="177" t="e">
        <f t="shared" si="183"/>
        <v>#NUM!</v>
      </c>
      <c r="J681" s="8"/>
      <c r="K681" s="2" t="str">
        <f t="shared" si="184"/>
        <v>-</v>
      </c>
      <c r="L681" s="2" t="str">
        <f t="shared" si="185"/>
        <v>-</v>
      </c>
      <c r="M681" s="2" t="str">
        <f t="shared" si="186"/>
        <v>-</v>
      </c>
      <c r="N681" s="2"/>
      <c r="O681" s="2" t="str">
        <f t="shared" si="187"/>
        <v>-</v>
      </c>
      <c r="P681" s="1"/>
      <c r="Q681" s="1"/>
      <c r="R681" s="1"/>
      <c r="S681" s="1"/>
      <c r="T681" s="1"/>
      <c r="U681" s="1"/>
      <c r="V681" s="161"/>
      <c r="W681" s="1"/>
      <c r="X681" s="1"/>
      <c r="Y681" s="1"/>
      <c r="Z681" s="1"/>
      <c r="AA681" s="1"/>
      <c r="AB681" s="1"/>
      <c r="AC681" s="1"/>
      <c r="AD681" s="1"/>
      <c r="AI681" t="str">
        <f t="shared" si="189"/>
        <v>Winslow</v>
      </c>
      <c r="AJ681" t="s">
        <v>2581</v>
      </c>
      <c r="AK681" s="182">
        <v>2</v>
      </c>
      <c r="AN681" s="97">
        <v>23</v>
      </c>
      <c r="AO681" s="99">
        <v>11</v>
      </c>
      <c r="AP681" s="99">
        <v>140</v>
      </c>
      <c r="AQ681" s="106">
        <v>86515</v>
      </c>
      <c r="AR681" s="106">
        <f t="shared" si="180"/>
        <v>23011</v>
      </c>
      <c r="AS681" t="s">
        <v>1711</v>
      </c>
      <c r="AT681" s="109">
        <f t="shared" si="181"/>
        <v>2386515</v>
      </c>
      <c r="AW681">
        <v>38.72</v>
      </c>
      <c r="AX681">
        <v>1.87</v>
      </c>
      <c r="AY681">
        <v>36.85</v>
      </c>
      <c r="BF681" s="117"/>
      <c r="BI681" s="117"/>
      <c r="BJ681" s="117"/>
      <c r="BV681" s="1"/>
    </row>
    <row r="682" spans="1:74" hidden="1" outlineLevel="1">
      <c r="A682" t="s">
        <v>2408</v>
      </c>
      <c r="B682" s="9" t="s">
        <v>958</v>
      </c>
      <c r="C682" s="1">
        <f t="shared" si="182"/>
        <v>0</v>
      </c>
      <c r="D682" s="7" t="e">
        <f t="shared" si="176"/>
        <v>#N/A</v>
      </c>
      <c r="E682" s="7" t="e">
        <f t="shared" si="177"/>
        <v>#N/A</v>
      </c>
      <c r="F682" s="7">
        <f t="shared" si="178"/>
        <v>0</v>
      </c>
      <c r="G682" s="7">
        <f t="shared" si="188"/>
        <v>0</v>
      </c>
      <c r="H682" s="49" t="e">
        <f t="shared" si="179"/>
        <v>#NUM!</v>
      </c>
      <c r="I682" s="177" t="e">
        <f t="shared" si="183"/>
        <v>#NUM!</v>
      </c>
      <c r="J682" s="8"/>
      <c r="K682" s="2" t="str">
        <f t="shared" si="184"/>
        <v>-</v>
      </c>
      <c r="L682" s="2" t="str">
        <f t="shared" si="185"/>
        <v>-</v>
      </c>
      <c r="M682" s="2" t="str">
        <f t="shared" si="186"/>
        <v>-</v>
      </c>
      <c r="N682" s="2"/>
      <c r="O682" s="2" t="str">
        <f t="shared" si="187"/>
        <v>-</v>
      </c>
      <c r="P682" s="1"/>
      <c r="Q682" s="1"/>
      <c r="R682" s="1"/>
      <c r="S682" s="1"/>
      <c r="T682" s="1"/>
      <c r="U682" s="1"/>
      <c r="V682" s="161"/>
      <c r="W682" s="1"/>
      <c r="X682" s="1"/>
      <c r="Y682" s="1"/>
      <c r="Z682" s="1"/>
      <c r="AA682" s="1"/>
      <c r="AB682" s="1"/>
      <c r="AC682" s="1"/>
      <c r="AD682" s="1"/>
      <c r="AI682" t="str">
        <f t="shared" si="189"/>
        <v>Winter Harbor</v>
      </c>
      <c r="AJ682" t="s">
        <v>688</v>
      </c>
      <c r="AK682" s="182">
        <v>2</v>
      </c>
      <c r="AN682" s="97">
        <v>23</v>
      </c>
      <c r="AO682" s="99">
        <v>9</v>
      </c>
      <c r="AP682" s="99">
        <v>185</v>
      </c>
      <c r="AQ682" s="106">
        <v>86655</v>
      </c>
      <c r="AR682" s="106">
        <f t="shared" si="180"/>
        <v>23009</v>
      </c>
      <c r="AS682" t="s">
        <v>1711</v>
      </c>
      <c r="AT682" s="109">
        <f t="shared" si="181"/>
        <v>2386655</v>
      </c>
      <c r="AW682">
        <v>65.7</v>
      </c>
      <c r="AX682">
        <v>51.33</v>
      </c>
      <c r="AY682">
        <v>14.37</v>
      </c>
      <c r="BF682" s="117"/>
      <c r="BI682" s="117"/>
      <c r="BJ682" s="117"/>
      <c r="BV682" s="1"/>
    </row>
    <row r="683" spans="1:74" hidden="1" outlineLevel="1">
      <c r="A683" t="s">
        <v>1961</v>
      </c>
      <c r="B683" s="9" t="s">
        <v>958</v>
      </c>
      <c r="C683" s="1">
        <f t="shared" si="182"/>
        <v>0</v>
      </c>
      <c r="D683" s="7" t="e">
        <f t="shared" si="176"/>
        <v>#N/A</v>
      </c>
      <c r="E683" s="7" t="e">
        <f t="shared" si="177"/>
        <v>#N/A</v>
      </c>
      <c r="F683" s="7">
        <f t="shared" si="178"/>
        <v>0</v>
      </c>
      <c r="G683" s="7">
        <f t="shared" si="188"/>
        <v>0</v>
      </c>
      <c r="H683" s="49" t="e">
        <f t="shared" si="179"/>
        <v>#NUM!</v>
      </c>
      <c r="I683" s="177" t="e">
        <f t="shared" si="183"/>
        <v>#NUM!</v>
      </c>
      <c r="J683" s="8"/>
      <c r="K683" s="2" t="str">
        <f t="shared" si="184"/>
        <v>-</v>
      </c>
      <c r="L683" s="2" t="str">
        <f t="shared" si="185"/>
        <v>-</v>
      </c>
      <c r="M683" s="2" t="str">
        <f t="shared" si="186"/>
        <v>-</v>
      </c>
      <c r="N683" s="2"/>
      <c r="O683" s="2" t="str">
        <f t="shared" si="187"/>
        <v>-</v>
      </c>
      <c r="P683" s="1"/>
      <c r="Q683" s="1"/>
      <c r="R683" s="1"/>
      <c r="S683" s="1"/>
      <c r="T683" s="1"/>
      <c r="U683" s="1"/>
      <c r="V683" s="161"/>
      <c r="W683" s="1"/>
      <c r="X683" s="1"/>
      <c r="Y683" s="1"/>
      <c r="Z683" s="1"/>
      <c r="AA683" s="1"/>
      <c r="AB683" s="1"/>
      <c r="AC683" s="1"/>
      <c r="AD683" s="1"/>
      <c r="AI683" t="str">
        <f t="shared" si="189"/>
        <v>Winterport</v>
      </c>
      <c r="AJ683" t="s">
        <v>2259</v>
      </c>
      <c r="AK683" s="182">
        <v>2</v>
      </c>
      <c r="AN683" s="97">
        <v>23</v>
      </c>
      <c r="AO683" s="99">
        <v>27</v>
      </c>
      <c r="AP683" s="99">
        <v>130</v>
      </c>
      <c r="AQ683" s="106">
        <v>86760</v>
      </c>
      <c r="AR683" s="106">
        <f t="shared" si="180"/>
        <v>23027</v>
      </c>
      <c r="AS683" t="s">
        <v>1711</v>
      </c>
      <c r="AT683" s="109">
        <f t="shared" si="181"/>
        <v>2386760</v>
      </c>
      <c r="AW683">
        <v>37.11</v>
      </c>
      <c r="AX683">
        <v>1.51</v>
      </c>
      <c r="AY683">
        <v>35.590000000000003</v>
      </c>
      <c r="BF683" s="117"/>
      <c r="BI683" s="117"/>
      <c r="BJ683" s="117"/>
      <c r="BV683" s="1"/>
    </row>
    <row r="684" spans="1:74" hidden="1" outlineLevel="1">
      <c r="A684" t="s">
        <v>1152</v>
      </c>
      <c r="B684" s="9" t="s">
        <v>958</v>
      </c>
      <c r="C684" s="1">
        <f t="shared" si="182"/>
        <v>0</v>
      </c>
      <c r="D684" s="7" t="e">
        <f t="shared" si="176"/>
        <v>#N/A</v>
      </c>
      <c r="E684" s="7" t="e">
        <f t="shared" si="177"/>
        <v>#N/A</v>
      </c>
      <c r="F684" s="7">
        <f t="shared" si="178"/>
        <v>0</v>
      </c>
      <c r="G684" s="7">
        <f t="shared" si="188"/>
        <v>0</v>
      </c>
      <c r="H684" s="49" t="e">
        <f t="shared" si="179"/>
        <v>#NUM!</v>
      </c>
      <c r="I684" s="177" t="e">
        <f t="shared" si="183"/>
        <v>#NUM!</v>
      </c>
      <c r="J684" s="8"/>
      <c r="K684" s="2" t="str">
        <f t="shared" si="184"/>
        <v>-</v>
      </c>
      <c r="L684" s="2" t="str">
        <f t="shared" si="185"/>
        <v>-</v>
      </c>
      <c r="M684" s="2" t="str">
        <f t="shared" si="186"/>
        <v>-</v>
      </c>
      <c r="N684" s="2"/>
      <c r="O684" s="2" t="str">
        <f t="shared" si="187"/>
        <v>-</v>
      </c>
      <c r="P684" s="1"/>
      <c r="Q684" s="1"/>
      <c r="R684" s="1"/>
      <c r="S684" s="1"/>
      <c r="T684" s="1"/>
      <c r="U684" s="1"/>
      <c r="V684" s="161"/>
      <c r="W684" s="1"/>
      <c r="X684" s="1"/>
      <c r="Y684" s="1"/>
      <c r="Z684" s="1"/>
      <c r="AA684" s="1"/>
      <c r="AB684" s="1"/>
      <c r="AC684" s="1"/>
      <c r="AD684" s="1"/>
      <c r="AI684" t="str">
        <f t="shared" si="189"/>
        <v>Winterville</v>
      </c>
      <c r="AJ684" t="s">
        <v>2860</v>
      </c>
      <c r="AK684" s="182">
        <v>2</v>
      </c>
      <c r="AN684" s="97">
        <v>23</v>
      </c>
      <c r="AO684" s="99">
        <v>3</v>
      </c>
      <c r="AP684" s="99">
        <v>340</v>
      </c>
      <c r="AQ684" s="106">
        <v>86865</v>
      </c>
      <c r="AR684" s="106">
        <f t="shared" si="180"/>
        <v>23003</v>
      </c>
      <c r="AS684" t="s">
        <v>1082</v>
      </c>
      <c r="AT684" s="109">
        <f t="shared" si="181"/>
        <v>2386865</v>
      </c>
      <c r="AW684">
        <v>39.11</v>
      </c>
      <c r="AX684">
        <v>3.41</v>
      </c>
      <c r="AY684">
        <v>35.700000000000003</v>
      </c>
      <c r="BF684" s="117"/>
      <c r="BI684" s="117"/>
      <c r="BJ684" s="117"/>
      <c r="BV684" s="1"/>
    </row>
    <row r="685" spans="1:74" hidden="1" outlineLevel="1">
      <c r="A685" t="s">
        <v>2522</v>
      </c>
      <c r="B685" s="9" t="s">
        <v>958</v>
      </c>
      <c r="C685" s="1">
        <f t="shared" si="182"/>
        <v>0</v>
      </c>
      <c r="D685" s="7" t="e">
        <f t="shared" si="176"/>
        <v>#N/A</v>
      </c>
      <c r="E685" s="7" t="e">
        <f t="shared" si="177"/>
        <v>#N/A</v>
      </c>
      <c r="F685" s="7">
        <f t="shared" si="178"/>
        <v>0</v>
      </c>
      <c r="G685" s="7">
        <f t="shared" si="188"/>
        <v>0</v>
      </c>
      <c r="H685" s="49" t="e">
        <f t="shared" si="179"/>
        <v>#NUM!</v>
      </c>
      <c r="I685" s="177" t="e">
        <f t="shared" si="183"/>
        <v>#NUM!</v>
      </c>
      <c r="J685" s="8"/>
      <c r="K685" s="2" t="str">
        <f t="shared" si="184"/>
        <v>-</v>
      </c>
      <c r="L685" s="2" t="str">
        <f t="shared" si="185"/>
        <v>-</v>
      </c>
      <c r="M685" s="2" t="str">
        <f t="shared" si="186"/>
        <v>-</v>
      </c>
      <c r="N685" s="2"/>
      <c r="O685" s="2" t="str">
        <f t="shared" si="187"/>
        <v>-</v>
      </c>
      <c r="P685" s="1"/>
      <c r="Q685" s="1"/>
      <c r="R685" s="1"/>
      <c r="S685" s="1"/>
      <c r="T685" s="1"/>
      <c r="U685" s="1"/>
      <c r="V685" s="161"/>
      <c r="W685" s="1"/>
      <c r="X685" s="1"/>
      <c r="Y685" s="1"/>
      <c r="Z685" s="1"/>
      <c r="AA685" s="1"/>
      <c r="AB685" s="1"/>
      <c r="AC685" s="1"/>
      <c r="AD685" s="1"/>
      <c r="AI685" t="str">
        <f t="shared" si="189"/>
        <v>Winthrop</v>
      </c>
      <c r="AJ685" t="s">
        <v>2581</v>
      </c>
      <c r="AK685" s="182">
        <v>1</v>
      </c>
      <c r="AN685" s="97">
        <v>23</v>
      </c>
      <c r="AO685" s="99">
        <v>11</v>
      </c>
      <c r="AP685" s="99">
        <v>145</v>
      </c>
      <c r="AQ685" s="106">
        <v>86970</v>
      </c>
      <c r="AR685" s="106">
        <f t="shared" si="180"/>
        <v>23011</v>
      </c>
      <c r="AS685" t="s">
        <v>1711</v>
      </c>
      <c r="AT685" s="109">
        <f t="shared" si="181"/>
        <v>2386970</v>
      </c>
      <c r="AW685">
        <v>37.950000000000003</v>
      </c>
      <c r="AX685">
        <v>6.71</v>
      </c>
      <c r="AY685">
        <v>31.24</v>
      </c>
      <c r="BF685" s="117"/>
      <c r="BI685" s="117"/>
      <c r="BJ685" s="117"/>
      <c r="BV685" s="1"/>
    </row>
    <row r="686" spans="1:74" hidden="1" outlineLevel="1">
      <c r="A686" t="s">
        <v>2205</v>
      </c>
      <c r="B686" s="9" t="s">
        <v>958</v>
      </c>
      <c r="C686" s="1">
        <f t="shared" ref="C686:C693" si="190">SUM(P686:AG686)</f>
        <v>0</v>
      </c>
      <c r="D686" s="7" t="e">
        <f t="shared" si="176"/>
        <v>#N/A</v>
      </c>
      <c r="E686" s="7" t="e">
        <f t="shared" si="177"/>
        <v>#N/A</v>
      </c>
      <c r="F686" s="7">
        <f t="shared" si="178"/>
        <v>0</v>
      </c>
      <c r="G686" s="7">
        <f t="shared" si="188"/>
        <v>0</v>
      </c>
      <c r="H686" s="49" t="e">
        <f t="shared" si="179"/>
        <v>#NUM!</v>
      </c>
      <c r="I686" s="177" t="e">
        <f t="shared" ref="I686:I693" si="191">H686/C686</f>
        <v>#NUM!</v>
      </c>
      <c r="J686" s="8"/>
      <c r="K686" s="2" t="str">
        <f t="shared" ref="K686:K693" si="192">IF(C686=0,"-",P686/C686)</f>
        <v>-</v>
      </c>
      <c r="L686" s="2" t="str">
        <f t="shared" ref="L686:L693" si="193">IF(C686=0,"-",Q686/C686)</f>
        <v>-</v>
      </c>
      <c r="M686" s="2" t="str">
        <f t="shared" ref="M686:M693" si="194">IF(C686=0,"-",R686/C686)</f>
        <v>-</v>
      </c>
      <c r="N686" s="2"/>
      <c r="O686" s="2" t="str">
        <f t="shared" ref="O686:O693" si="195">IF(C686=0,"-",(1-K686-L686-M686))</f>
        <v>-</v>
      </c>
      <c r="P686" s="1"/>
      <c r="Q686" s="1"/>
      <c r="R686" s="1"/>
      <c r="S686" s="1"/>
      <c r="T686" s="1"/>
      <c r="U686" s="1"/>
      <c r="V686" s="161"/>
      <c r="W686" s="1"/>
      <c r="X686" s="1"/>
      <c r="Y686" s="1"/>
      <c r="Z686" s="1"/>
      <c r="AA686" s="1"/>
      <c r="AB686" s="1"/>
      <c r="AC686" s="1"/>
      <c r="AD686" s="1"/>
      <c r="AI686" t="str">
        <f t="shared" si="189"/>
        <v>Wiscasset</v>
      </c>
      <c r="AJ686" t="s">
        <v>223</v>
      </c>
      <c r="AK686" s="182">
        <v>1</v>
      </c>
      <c r="AN686" s="97">
        <v>23</v>
      </c>
      <c r="AO686" s="99">
        <v>15</v>
      </c>
      <c r="AP686" s="99">
        <v>100</v>
      </c>
      <c r="AQ686" s="106">
        <v>87075</v>
      </c>
      <c r="AR686" s="106">
        <f t="shared" si="180"/>
        <v>23015</v>
      </c>
      <c r="AS686" t="s">
        <v>1711</v>
      </c>
      <c r="AT686" s="109">
        <f t="shared" si="181"/>
        <v>2387075</v>
      </c>
      <c r="AW686">
        <v>27.71</v>
      </c>
      <c r="AX686">
        <v>3.12</v>
      </c>
      <c r="AY686">
        <v>24.59</v>
      </c>
      <c r="BF686" s="117"/>
      <c r="BI686" s="117"/>
      <c r="BJ686" s="117"/>
      <c r="BV686" s="1"/>
    </row>
    <row r="687" spans="1:74" hidden="1" outlineLevel="1">
      <c r="A687" t="s">
        <v>2416</v>
      </c>
      <c r="B687" s="9" t="s">
        <v>958</v>
      </c>
      <c r="C687" s="1">
        <f t="shared" si="190"/>
        <v>0</v>
      </c>
      <c r="D687" s="7" t="e">
        <f t="shared" ref="D687:D693" si="196">RANK(P687,(P687:AG687))</f>
        <v>#N/A</v>
      </c>
      <c r="E687" s="7" t="e">
        <f t="shared" ref="E687:E693" si="197">RANK(Q687,(P687:AG687))</f>
        <v>#N/A</v>
      </c>
      <c r="F687" s="7">
        <f t="shared" ref="F687:F693" si="198">IF(R687&gt;0,RANK(R687,(P687:AG687)),0)</f>
        <v>0</v>
      </c>
      <c r="G687" s="7">
        <f t="shared" si="188"/>
        <v>0</v>
      </c>
      <c r="H687" s="49" t="e">
        <f t="shared" ref="H687:H693" si="199">MAX(P687:T687)-LARGE(P687:T687,2)</f>
        <v>#NUM!</v>
      </c>
      <c r="I687" s="177" t="e">
        <f t="shared" si="191"/>
        <v>#NUM!</v>
      </c>
      <c r="J687" s="8"/>
      <c r="K687" s="2" t="str">
        <f t="shared" si="192"/>
        <v>-</v>
      </c>
      <c r="L687" s="2" t="str">
        <f t="shared" si="193"/>
        <v>-</v>
      </c>
      <c r="M687" s="2" t="str">
        <f t="shared" si="194"/>
        <v>-</v>
      </c>
      <c r="N687" s="2"/>
      <c r="O687" s="2" t="str">
        <f t="shared" si="195"/>
        <v>-</v>
      </c>
      <c r="P687" s="1"/>
      <c r="Q687" s="1"/>
      <c r="R687" s="1"/>
      <c r="S687" s="1"/>
      <c r="T687" s="1"/>
      <c r="U687" s="1"/>
      <c r="V687" s="161"/>
      <c r="W687" s="1"/>
      <c r="X687" s="1"/>
      <c r="Y687" s="1"/>
      <c r="Z687" s="1"/>
      <c r="AA687" s="1"/>
      <c r="AB687" s="1"/>
      <c r="AC687" s="1"/>
      <c r="AD687" s="1"/>
      <c r="AI687" t="str">
        <f t="shared" si="189"/>
        <v>Woodland</v>
      </c>
      <c r="AJ687" t="s">
        <v>2860</v>
      </c>
      <c r="AK687" s="182">
        <v>2</v>
      </c>
      <c r="AN687" s="97">
        <v>23</v>
      </c>
      <c r="AO687" s="99">
        <v>3</v>
      </c>
      <c r="AP687" s="99">
        <v>345</v>
      </c>
      <c r="AQ687" s="106">
        <v>87215</v>
      </c>
      <c r="AR687" s="106">
        <f t="shared" ref="AR687:AR692" si="200">AN687*1000+AO687</f>
        <v>23003</v>
      </c>
      <c r="AS687" t="s">
        <v>1711</v>
      </c>
      <c r="AT687" s="109">
        <f t="shared" ref="AT687:AT692" si="201">AN687*100000+AQ687</f>
        <v>2387215</v>
      </c>
      <c r="AW687">
        <v>35.270000000000003</v>
      </c>
      <c r="AX687">
        <v>0</v>
      </c>
      <c r="AY687">
        <v>35.270000000000003</v>
      </c>
      <c r="BF687" s="117"/>
      <c r="BI687" s="117"/>
      <c r="BJ687" s="117"/>
      <c r="BV687" s="1"/>
    </row>
    <row r="688" spans="1:74" hidden="1" outlineLevel="1">
      <c r="A688" t="s">
        <v>2751</v>
      </c>
      <c r="B688" s="9" t="s">
        <v>958</v>
      </c>
      <c r="C688" s="1">
        <f t="shared" si="190"/>
        <v>0</v>
      </c>
      <c r="D688" s="7" t="e">
        <f t="shared" si="196"/>
        <v>#N/A</v>
      </c>
      <c r="E688" s="7" t="e">
        <f t="shared" si="197"/>
        <v>#N/A</v>
      </c>
      <c r="F688" s="7">
        <f t="shared" si="198"/>
        <v>0</v>
      </c>
      <c r="G688" s="7">
        <f t="shared" si="188"/>
        <v>0</v>
      </c>
      <c r="H688" s="49" t="e">
        <f t="shared" si="199"/>
        <v>#NUM!</v>
      </c>
      <c r="I688" s="177" t="e">
        <f t="shared" si="191"/>
        <v>#NUM!</v>
      </c>
      <c r="J688" s="8"/>
      <c r="K688" s="2" t="str">
        <f t="shared" si="192"/>
        <v>-</v>
      </c>
      <c r="L688" s="2" t="str">
        <f t="shared" si="193"/>
        <v>-</v>
      </c>
      <c r="M688" s="2" t="str">
        <f t="shared" si="194"/>
        <v>-</v>
      </c>
      <c r="N688" s="2"/>
      <c r="O688" s="2" t="str">
        <f t="shared" si="195"/>
        <v>-</v>
      </c>
      <c r="P688" s="1"/>
      <c r="Q688" s="1"/>
      <c r="R688" s="1"/>
      <c r="S688" s="1"/>
      <c r="T688" s="1"/>
      <c r="U688" s="1"/>
      <c r="V688" s="161"/>
      <c r="W688" s="1"/>
      <c r="X688" s="1"/>
      <c r="Y688" s="1"/>
      <c r="Z688" s="1"/>
      <c r="AA688" s="1"/>
      <c r="AB688" s="1"/>
      <c r="AC688" s="1"/>
      <c r="AD688" s="1"/>
      <c r="AI688" t="str">
        <f t="shared" si="189"/>
        <v>Woodstock</v>
      </c>
      <c r="AJ688" t="s">
        <v>3078</v>
      </c>
      <c r="AK688" s="182">
        <v>2</v>
      </c>
      <c r="AN688" s="97">
        <v>23</v>
      </c>
      <c r="AO688" s="99">
        <v>17</v>
      </c>
      <c r="AP688" s="99">
        <v>175</v>
      </c>
      <c r="AQ688" s="106">
        <v>87355</v>
      </c>
      <c r="AR688" s="106">
        <f t="shared" si="200"/>
        <v>23017</v>
      </c>
      <c r="AS688" t="s">
        <v>1711</v>
      </c>
      <c r="AT688" s="109">
        <f t="shared" si="201"/>
        <v>2387355</v>
      </c>
      <c r="AW688">
        <v>46.85</v>
      </c>
      <c r="AX688">
        <v>1.1499999999999999</v>
      </c>
      <c r="AY688">
        <v>45.7</v>
      </c>
      <c r="BF688" s="117"/>
      <c r="BI688" s="117"/>
      <c r="BJ688" s="117"/>
      <c r="BV688" s="1"/>
    </row>
    <row r="689" spans="1:74" hidden="1" outlineLevel="1">
      <c r="A689" t="s">
        <v>910</v>
      </c>
      <c r="B689" s="9" t="s">
        <v>958</v>
      </c>
      <c r="C689" s="1">
        <f t="shared" si="190"/>
        <v>0</v>
      </c>
      <c r="D689" s="7" t="e">
        <f t="shared" si="196"/>
        <v>#N/A</v>
      </c>
      <c r="E689" s="7" t="e">
        <f t="shared" si="197"/>
        <v>#N/A</v>
      </c>
      <c r="F689" s="7">
        <f t="shared" si="198"/>
        <v>0</v>
      </c>
      <c r="G689" s="7">
        <f t="shared" si="188"/>
        <v>0</v>
      </c>
      <c r="H689" s="49" t="e">
        <f t="shared" si="199"/>
        <v>#NUM!</v>
      </c>
      <c r="I689" s="177" t="e">
        <f t="shared" si="191"/>
        <v>#NUM!</v>
      </c>
      <c r="J689" s="8"/>
      <c r="K689" s="2" t="str">
        <f t="shared" si="192"/>
        <v>-</v>
      </c>
      <c r="L689" s="2" t="str">
        <f t="shared" si="193"/>
        <v>-</v>
      </c>
      <c r="M689" s="2" t="str">
        <f t="shared" si="194"/>
        <v>-</v>
      </c>
      <c r="N689" s="2"/>
      <c r="O689" s="2" t="str">
        <f t="shared" si="195"/>
        <v>-</v>
      </c>
      <c r="P689" s="1"/>
      <c r="Q689" s="1"/>
      <c r="R689" s="1"/>
      <c r="S689" s="1"/>
      <c r="T689" s="1"/>
      <c r="U689" s="1"/>
      <c r="V689" s="161"/>
      <c r="W689" s="1"/>
      <c r="X689" s="1"/>
      <c r="Y689" s="1"/>
      <c r="Z689" s="1"/>
      <c r="AA689" s="1"/>
      <c r="AB689" s="1"/>
      <c r="AC689" s="1"/>
      <c r="AD689" s="1"/>
      <c r="AI689" t="str">
        <f t="shared" si="189"/>
        <v>Woodville</v>
      </c>
      <c r="AJ689" t="s">
        <v>865</v>
      </c>
      <c r="AK689" s="182">
        <v>2</v>
      </c>
      <c r="AN689" s="97">
        <v>23</v>
      </c>
      <c r="AO689" s="99">
        <v>19</v>
      </c>
      <c r="AP689" s="99">
        <v>310</v>
      </c>
      <c r="AQ689" s="106">
        <v>87390</v>
      </c>
      <c r="AR689" s="106">
        <f t="shared" si="200"/>
        <v>23019</v>
      </c>
      <c r="AS689" t="s">
        <v>1711</v>
      </c>
      <c r="AT689" s="109">
        <f t="shared" si="201"/>
        <v>2387390</v>
      </c>
      <c r="AW689">
        <v>42.93</v>
      </c>
      <c r="AX689">
        <v>0</v>
      </c>
      <c r="AY689">
        <v>42.93</v>
      </c>
      <c r="BF689" s="117"/>
      <c r="BI689" s="117"/>
      <c r="BJ689" s="117"/>
      <c r="BV689" s="1"/>
    </row>
    <row r="690" spans="1:74" hidden="1" outlineLevel="1">
      <c r="A690" t="s">
        <v>31</v>
      </c>
      <c r="B690" s="9" t="s">
        <v>958</v>
      </c>
      <c r="C690" s="1">
        <f t="shared" si="190"/>
        <v>0</v>
      </c>
      <c r="D690" s="7" t="e">
        <f t="shared" si="196"/>
        <v>#N/A</v>
      </c>
      <c r="E690" s="7" t="e">
        <f t="shared" si="197"/>
        <v>#N/A</v>
      </c>
      <c r="F690" s="7">
        <f t="shared" si="198"/>
        <v>0</v>
      </c>
      <c r="G690" s="7">
        <f t="shared" si="188"/>
        <v>0</v>
      </c>
      <c r="H690" s="49" t="e">
        <f t="shared" si="199"/>
        <v>#NUM!</v>
      </c>
      <c r="I690" s="177" t="e">
        <f t="shared" si="191"/>
        <v>#NUM!</v>
      </c>
      <c r="J690" s="8"/>
      <c r="K690" s="2" t="str">
        <f t="shared" si="192"/>
        <v>-</v>
      </c>
      <c r="L690" s="2" t="str">
        <f t="shared" si="193"/>
        <v>-</v>
      </c>
      <c r="M690" s="2" t="str">
        <f t="shared" si="194"/>
        <v>-</v>
      </c>
      <c r="N690" s="2"/>
      <c r="O690" s="2" t="str">
        <f t="shared" si="195"/>
        <v>-</v>
      </c>
      <c r="P690" s="1"/>
      <c r="Q690" s="1"/>
      <c r="R690" s="1"/>
      <c r="S690" s="1"/>
      <c r="T690" s="1"/>
      <c r="U690" s="1"/>
      <c r="V690" s="161"/>
      <c r="W690" s="1"/>
      <c r="X690" s="1"/>
      <c r="Y690" s="1"/>
      <c r="Z690" s="1"/>
      <c r="AA690" s="1"/>
      <c r="AB690" s="1"/>
      <c r="AC690" s="1"/>
      <c r="AD690" s="1"/>
      <c r="AI690" t="str">
        <f t="shared" si="189"/>
        <v>Woolwich</v>
      </c>
      <c r="AJ690" t="s">
        <v>1338</v>
      </c>
      <c r="AK690" s="182">
        <v>1</v>
      </c>
      <c r="AN690" s="97">
        <v>23</v>
      </c>
      <c r="AO690" s="99">
        <v>23</v>
      </c>
      <c r="AP690" s="99">
        <v>50</v>
      </c>
      <c r="AQ690" s="106">
        <v>87460</v>
      </c>
      <c r="AR690" s="106">
        <f t="shared" si="200"/>
        <v>23023</v>
      </c>
      <c r="AS690" t="s">
        <v>1711</v>
      </c>
      <c r="AT690" s="109">
        <f t="shared" si="201"/>
        <v>2387460</v>
      </c>
      <c r="AW690">
        <v>41.65</v>
      </c>
      <c r="AX690">
        <v>6.6</v>
      </c>
      <c r="AY690">
        <v>35.049999999999997</v>
      </c>
      <c r="BF690" s="117"/>
      <c r="BI690" s="117"/>
      <c r="BJ690" s="117"/>
      <c r="BV690" s="1"/>
    </row>
    <row r="691" spans="1:74" hidden="1" outlineLevel="1">
      <c r="A691" t="s">
        <v>3000</v>
      </c>
      <c r="B691" s="9" t="s">
        <v>958</v>
      </c>
      <c r="C691" s="1">
        <f t="shared" si="190"/>
        <v>0</v>
      </c>
      <c r="D691" s="7" t="e">
        <f t="shared" si="196"/>
        <v>#N/A</v>
      </c>
      <c r="E691" s="7" t="e">
        <f t="shared" si="197"/>
        <v>#N/A</v>
      </c>
      <c r="F691" s="7">
        <f t="shared" si="198"/>
        <v>0</v>
      </c>
      <c r="G691" s="7">
        <f t="shared" si="188"/>
        <v>0</v>
      </c>
      <c r="H691" s="49" t="e">
        <f t="shared" si="199"/>
        <v>#NUM!</v>
      </c>
      <c r="I691" s="177" t="e">
        <f t="shared" si="191"/>
        <v>#NUM!</v>
      </c>
      <c r="J691" s="8"/>
      <c r="K691" s="2" t="str">
        <f t="shared" si="192"/>
        <v>-</v>
      </c>
      <c r="L691" s="2" t="str">
        <f t="shared" si="193"/>
        <v>-</v>
      </c>
      <c r="M691" s="2" t="str">
        <f t="shared" si="194"/>
        <v>-</v>
      </c>
      <c r="N691" s="2"/>
      <c r="O691" s="2" t="str">
        <f t="shared" si="195"/>
        <v>-</v>
      </c>
      <c r="P691" s="1"/>
      <c r="Q691" s="1"/>
      <c r="R691" s="1"/>
      <c r="S691" s="1"/>
      <c r="T691" s="1"/>
      <c r="U691" s="1"/>
      <c r="V691" s="161"/>
      <c r="W691" s="1"/>
      <c r="X691" s="1"/>
      <c r="Y691" s="1"/>
      <c r="Z691" s="1"/>
      <c r="AA691" s="1"/>
      <c r="AB691" s="1"/>
      <c r="AC691" s="1"/>
      <c r="AD691" s="1"/>
      <c r="AI691" t="str">
        <f t="shared" si="189"/>
        <v>Yarmouth</v>
      </c>
      <c r="AJ691" t="s">
        <v>2189</v>
      </c>
      <c r="AK691" s="182">
        <v>1</v>
      </c>
      <c r="AN691" s="97">
        <v>23</v>
      </c>
      <c r="AO691" s="99">
        <v>5</v>
      </c>
      <c r="AP691" s="99">
        <v>130</v>
      </c>
      <c r="AQ691" s="106">
        <v>87845</v>
      </c>
      <c r="AR691" s="106">
        <f t="shared" si="200"/>
        <v>23005</v>
      </c>
      <c r="AS691" t="s">
        <v>1711</v>
      </c>
      <c r="AT691" s="109">
        <f t="shared" si="201"/>
        <v>2387845</v>
      </c>
      <c r="AW691">
        <v>22.78</v>
      </c>
      <c r="AX691">
        <v>9.44</v>
      </c>
      <c r="AY691">
        <v>13.34</v>
      </c>
      <c r="BF691" s="117"/>
      <c r="BI691" s="117"/>
      <c r="BJ691" s="117"/>
      <c r="BV691" s="1"/>
    </row>
    <row r="692" spans="1:74" hidden="1" outlineLevel="1">
      <c r="A692" t="s">
        <v>937</v>
      </c>
      <c r="B692" s="9" t="s">
        <v>958</v>
      </c>
      <c r="C692" s="1">
        <f t="shared" si="190"/>
        <v>0</v>
      </c>
      <c r="D692" s="7" t="e">
        <f t="shared" si="196"/>
        <v>#N/A</v>
      </c>
      <c r="E692" s="7" t="e">
        <f t="shared" si="197"/>
        <v>#N/A</v>
      </c>
      <c r="F692" s="7">
        <f t="shared" si="198"/>
        <v>0</v>
      </c>
      <c r="G692" s="7">
        <f t="shared" si="188"/>
        <v>0</v>
      </c>
      <c r="H692" s="49" t="e">
        <f t="shared" si="199"/>
        <v>#NUM!</v>
      </c>
      <c r="I692" s="177" t="e">
        <f t="shared" si="191"/>
        <v>#NUM!</v>
      </c>
      <c r="J692" s="8"/>
      <c r="K692" s="2" t="str">
        <f t="shared" si="192"/>
        <v>-</v>
      </c>
      <c r="L692" s="2" t="str">
        <f t="shared" si="193"/>
        <v>-</v>
      </c>
      <c r="M692" s="2" t="str">
        <f t="shared" si="194"/>
        <v>-</v>
      </c>
      <c r="N692" s="2"/>
      <c r="O692" s="2" t="str">
        <f t="shared" si="195"/>
        <v>-</v>
      </c>
      <c r="P692" s="1"/>
      <c r="Q692" s="1"/>
      <c r="R692" s="1"/>
      <c r="S692" s="1"/>
      <c r="T692" s="1"/>
      <c r="U692" s="1"/>
      <c r="V692" s="161"/>
      <c r="W692" s="1"/>
      <c r="X692" s="1"/>
      <c r="Y692" s="1"/>
      <c r="Z692" s="1"/>
      <c r="AA692" s="1"/>
      <c r="AB692" s="1"/>
      <c r="AC692" s="1"/>
      <c r="AD692" s="1"/>
      <c r="AI692" t="str">
        <f t="shared" si="189"/>
        <v>York</v>
      </c>
      <c r="AJ692" t="s">
        <v>937</v>
      </c>
      <c r="AK692" s="182">
        <v>1</v>
      </c>
      <c r="AN692" s="97">
        <v>23</v>
      </c>
      <c r="AO692" s="99">
        <v>31</v>
      </c>
      <c r="AP692" s="99">
        <v>140</v>
      </c>
      <c r="AQ692" s="106">
        <v>87985</v>
      </c>
      <c r="AR692" s="106">
        <f t="shared" si="200"/>
        <v>23031</v>
      </c>
      <c r="AS692" t="s">
        <v>1711</v>
      </c>
      <c r="AT692" s="109">
        <f t="shared" si="201"/>
        <v>2387985</v>
      </c>
      <c r="AW692">
        <v>57.7</v>
      </c>
      <c r="AX692">
        <v>2.78</v>
      </c>
      <c r="AY692">
        <v>54.91</v>
      </c>
      <c r="BF692" s="117"/>
      <c r="BI692" s="117"/>
      <c r="BJ692" s="117"/>
      <c r="BV692" s="1"/>
    </row>
    <row r="693" spans="1:74" collapsed="1">
      <c r="A693" s="9" t="s">
        <v>2067</v>
      </c>
      <c r="B693" s="9" t="s">
        <v>1105</v>
      </c>
      <c r="C693" s="1">
        <f t="shared" si="190"/>
        <v>0</v>
      </c>
      <c r="D693" s="7">
        <f t="shared" si="196"/>
        <v>1</v>
      </c>
      <c r="E693" s="7">
        <f t="shared" si="197"/>
        <v>1</v>
      </c>
      <c r="F693" s="7">
        <f t="shared" si="198"/>
        <v>0</v>
      </c>
      <c r="G693" s="7">
        <f t="shared" si="188"/>
        <v>0</v>
      </c>
      <c r="H693" s="49">
        <f t="shared" si="199"/>
        <v>0</v>
      </c>
      <c r="I693" s="177" t="e">
        <f t="shared" si="191"/>
        <v>#DIV/0!</v>
      </c>
      <c r="J693" s="8"/>
      <c r="K693" s="2" t="str">
        <f t="shared" si="192"/>
        <v>-</v>
      </c>
      <c r="L693" s="2" t="str">
        <f t="shared" si="193"/>
        <v>-</v>
      </c>
      <c r="M693" s="2" t="str">
        <f t="shared" si="194"/>
        <v>-</v>
      </c>
      <c r="N693" s="2"/>
      <c r="O693" s="2" t="str">
        <f t="shared" si="195"/>
        <v>-</v>
      </c>
      <c r="P693" s="1"/>
      <c r="Q693" s="1">
        <f>SUM(Q174:Q692)</f>
        <v>0</v>
      </c>
      <c r="R693" s="1">
        <f>SUM(R174:R692)</f>
        <v>0</v>
      </c>
      <c r="S693" s="1">
        <f>SUM(S174:S692)</f>
        <v>0</v>
      </c>
      <c r="T693" s="1">
        <f>SUM(T174:T692)</f>
        <v>0</v>
      </c>
      <c r="U693" s="1"/>
      <c r="V693" s="1"/>
      <c r="W693" s="1"/>
      <c r="X693" s="1"/>
      <c r="Y693" s="1">
        <f>SUM(Y174:Y692)</f>
        <v>0</v>
      </c>
      <c r="Z693" s="1">
        <f>SUM(Z174:Z692)</f>
        <v>0</v>
      </c>
      <c r="AA693" s="1"/>
      <c r="AB693" s="1"/>
      <c r="AC693" s="1"/>
      <c r="AD693" s="1"/>
      <c r="AI693" t="str">
        <f t="shared" si="189"/>
        <v>Maine</v>
      </c>
      <c r="AN693" s="97">
        <v>23</v>
      </c>
      <c r="AR693" s="97">
        <v>23</v>
      </c>
      <c r="AS693" t="s">
        <v>1619</v>
      </c>
      <c r="AT693" s="97">
        <v>23</v>
      </c>
      <c r="AW693">
        <v>35384.65</v>
      </c>
      <c r="AX693">
        <v>4523.1000000000004</v>
      </c>
      <c r="AY693">
        <v>30861.55</v>
      </c>
      <c r="BF693" s="117"/>
      <c r="BI693" s="117"/>
      <c r="BJ693" s="117"/>
      <c r="BV693" s="1">
        <f>SUM(BV174:BV692)</f>
        <v>0</v>
      </c>
    </row>
    <row r="694" spans="1:74" s="51" customFormat="1">
      <c r="A694" s="9"/>
      <c r="B694" s="9"/>
      <c r="C694" s="1"/>
      <c r="D694" s="7"/>
      <c r="E694" s="7"/>
      <c r="F694" s="7"/>
      <c r="G694" s="7"/>
      <c r="H694" s="49"/>
      <c r="I694" s="177"/>
      <c r="J694" s="15"/>
      <c r="K694" s="2"/>
      <c r="L694" s="2"/>
      <c r="M694" s="2"/>
      <c r="N694" s="2"/>
      <c r="O694" s="2"/>
      <c r="P694" s="52"/>
      <c r="Q694" s="52"/>
      <c r="R694" s="52"/>
      <c r="S694" s="52"/>
      <c r="T694" s="52"/>
      <c r="U694" s="52"/>
      <c r="V694" s="52"/>
      <c r="W694" s="52"/>
      <c r="X694" s="52"/>
      <c r="Y694" s="52"/>
      <c r="Z694" s="52"/>
      <c r="AA694" s="52"/>
      <c r="AB694" s="52"/>
      <c r="AC694" s="52"/>
      <c r="AD694" s="52"/>
      <c r="AI694"/>
      <c r="AK694" s="9"/>
      <c r="AN694" s="97"/>
      <c r="AO694" s="99"/>
      <c r="AP694" s="99"/>
      <c r="AQ694" s="106"/>
      <c r="AR694" s="106"/>
      <c r="AT694" s="109"/>
      <c r="BF694" s="117"/>
      <c r="BG694" s="1"/>
      <c r="BH694" s="1"/>
      <c r="BI694" s="117"/>
      <c r="BJ694" s="117"/>
      <c r="BK694"/>
    </row>
    <row r="695" spans="1:74" hidden="1" outlineLevel="1">
      <c r="A695" s="50" t="s">
        <v>2566</v>
      </c>
      <c r="B695" s="9" t="s">
        <v>2314</v>
      </c>
      <c r="C695" s="1">
        <f t="shared" ref="C695:C758" si="202">SUM(P695:AG695)</f>
        <v>2173</v>
      </c>
      <c r="D695" s="7">
        <f t="shared" ref="D695:D758" si="203">RANK(P695,(P695:AG695))</f>
        <v>2</v>
      </c>
      <c r="E695" s="7">
        <f t="shared" ref="E695:E758" si="204">RANK(Q695,(P695:AG695))</f>
        <v>6</v>
      </c>
      <c r="F695" s="7">
        <f t="shared" ref="F695:F758" si="205">IF(R695&gt;0,RANK(R695,(P695:AG695)),0)</f>
        <v>3</v>
      </c>
      <c r="G695" s="7">
        <f>IF(S695&gt;0,RANK(S695,(P695:AD695)),0)</f>
        <v>4</v>
      </c>
      <c r="H695" s="49">
        <f t="shared" ref="H695:H758" si="206">MAX(P695:T695)-LARGE(P695:T695,2)</f>
        <v>965</v>
      </c>
      <c r="I695" s="177">
        <f t="shared" ref="I695:I758" si="207">H695/C695</f>
        <v>0.44408651633686147</v>
      </c>
      <c r="J695" s="8"/>
      <c r="K695" s="2">
        <f t="shared" ref="K695:K758" si="208">IF(C695=0,"-",P695/C695)</f>
        <v>0.13943856419696271</v>
      </c>
      <c r="L695" s="2">
        <f t="shared" ref="L695:L758" si="209">IF(C695=0,"-",Q695/C695)</f>
        <v>1.0584445467096181E-2</v>
      </c>
      <c r="M695" s="2">
        <f t="shared" ref="M695:M758" si="210">IF(C695=0,"-",R695/C695)</f>
        <v>0.12333179935572941</v>
      </c>
      <c r="N695" s="2">
        <f t="shared" ref="N695:N758" si="211">IF(C695=0,"-",S695/C695)</f>
        <v>9.7100782328578009E-2</v>
      </c>
      <c r="O695" s="2">
        <f t="shared" ref="O695:O758" si="212">IF(C695=0,"-",(1-K695-L695-M695-N695))</f>
        <v>0.62954440865163386</v>
      </c>
      <c r="P695" s="1">
        <v>303</v>
      </c>
      <c r="Q695" s="1">
        <v>23</v>
      </c>
      <c r="R695" s="1">
        <v>268</v>
      </c>
      <c r="S695" s="1">
        <v>211</v>
      </c>
      <c r="T695" s="1">
        <v>1268</v>
      </c>
      <c r="U695" s="1">
        <v>53</v>
      </c>
      <c r="V695" s="1">
        <v>3</v>
      </c>
      <c r="W695" s="1">
        <v>10</v>
      </c>
      <c r="X695" s="1">
        <v>6</v>
      </c>
      <c r="Y695" s="1">
        <v>12</v>
      </c>
      <c r="Z695" s="1">
        <v>10</v>
      </c>
      <c r="AA695" s="1"/>
      <c r="AB695" s="1">
        <v>4</v>
      </c>
      <c r="AC695" s="1"/>
      <c r="AD695" s="1">
        <v>1</v>
      </c>
      <c r="AF695">
        <v>0</v>
      </c>
      <c r="AG695">
        <v>1</v>
      </c>
      <c r="AI695" t="str">
        <f t="shared" si="189"/>
        <v>Abington</v>
      </c>
      <c r="AJ695" t="s">
        <v>1787</v>
      </c>
      <c r="AK695" s="182">
        <v>8</v>
      </c>
      <c r="AL695" s="7"/>
      <c r="AN695" s="97">
        <v>25</v>
      </c>
      <c r="AO695" s="99">
        <v>23</v>
      </c>
      <c r="AP695" s="99">
        <v>5</v>
      </c>
      <c r="AQ695" s="106">
        <v>170</v>
      </c>
      <c r="AR695" s="106">
        <f t="shared" ref="AR695:AR758" si="213">AN695*1000+AO695</f>
        <v>25023</v>
      </c>
      <c r="AS695" t="s">
        <v>1711</v>
      </c>
      <c r="AT695" s="109">
        <f t="shared" ref="AT695:AT758" si="214">AN695*100000+AQ695</f>
        <v>2500170</v>
      </c>
      <c r="AW695">
        <v>10.17</v>
      </c>
      <c r="AX695">
        <v>0.22</v>
      </c>
      <c r="AY695">
        <v>9.94</v>
      </c>
      <c r="BF695" s="117"/>
      <c r="BI695" s="117"/>
      <c r="BJ695" s="117"/>
    </row>
    <row r="696" spans="1:74" hidden="1" outlineLevel="1">
      <c r="A696" s="50" t="s">
        <v>2742</v>
      </c>
      <c r="B696" s="9" t="s">
        <v>2314</v>
      </c>
      <c r="C696" s="1">
        <f t="shared" si="202"/>
        <v>2330</v>
      </c>
      <c r="D696" s="7">
        <f t="shared" si="203"/>
        <v>1</v>
      </c>
      <c r="E696" s="7">
        <f t="shared" si="204"/>
        <v>6</v>
      </c>
      <c r="F696" s="7">
        <f t="shared" si="205"/>
        <v>3</v>
      </c>
      <c r="G696" s="7">
        <f t="shared" ref="G696:G759" si="215">IF(S696&gt;0,RANK(S696,(P696:AD696)),0)</f>
        <v>4</v>
      </c>
      <c r="H696" s="49">
        <f t="shared" si="206"/>
        <v>98</v>
      </c>
      <c r="I696" s="177">
        <f t="shared" si="207"/>
        <v>4.2060085836909872E-2</v>
      </c>
      <c r="J696" s="8"/>
      <c r="K696" s="2">
        <f t="shared" si="208"/>
        <v>0.3236051502145923</v>
      </c>
      <c r="L696" s="2">
        <f t="shared" si="209"/>
        <v>1.6309012875536481E-2</v>
      </c>
      <c r="M696" s="2">
        <f t="shared" si="210"/>
        <v>0.248068669527897</v>
      </c>
      <c r="N696" s="2">
        <f t="shared" si="211"/>
        <v>8.71244635193133E-2</v>
      </c>
      <c r="O696" s="2">
        <f t="shared" si="212"/>
        <v>0.32489270386266106</v>
      </c>
      <c r="P696" s="1">
        <v>754</v>
      </c>
      <c r="Q696" s="1">
        <v>38</v>
      </c>
      <c r="R696" s="1">
        <v>578</v>
      </c>
      <c r="S696" s="1">
        <v>203</v>
      </c>
      <c r="T696" s="1">
        <v>656</v>
      </c>
      <c r="U696" s="1">
        <v>54</v>
      </c>
      <c r="V696" s="1">
        <v>5</v>
      </c>
      <c r="W696" s="1">
        <v>9</v>
      </c>
      <c r="X696" s="1">
        <v>6</v>
      </c>
      <c r="Y696" s="1">
        <v>12</v>
      </c>
      <c r="Z696" s="1">
        <v>6</v>
      </c>
      <c r="AA696" s="1"/>
      <c r="AB696" s="1">
        <v>2</v>
      </c>
      <c r="AC696" s="1"/>
      <c r="AD696" s="1">
        <v>1</v>
      </c>
      <c r="AF696">
        <v>3</v>
      </c>
      <c r="AG696">
        <v>3</v>
      </c>
      <c r="AI696" t="str">
        <f t="shared" si="189"/>
        <v>Acton</v>
      </c>
      <c r="AJ696" t="s">
        <v>2234</v>
      </c>
      <c r="AK696" s="182">
        <v>3</v>
      </c>
      <c r="AL696" s="7"/>
      <c r="AN696" s="97">
        <v>25</v>
      </c>
      <c r="AO696" s="99">
        <v>17</v>
      </c>
      <c r="AP696" s="99">
        <v>5</v>
      </c>
      <c r="AQ696" s="106">
        <v>380</v>
      </c>
      <c r="AR696" s="106">
        <f t="shared" si="213"/>
        <v>25017</v>
      </c>
      <c r="AS696" t="s">
        <v>1711</v>
      </c>
      <c r="AT696" s="109">
        <f t="shared" si="214"/>
        <v>2500380</v>
      </c>
      <c r="AW696">
        <v>20.28</v>
      </c>
      <c r="AX696">
        <v>0.31</v>
      </c>
      <c r="AY696">
        <v>19.97</v>
      </c>
      <c r="BF696" s="117"/>
      <c r="BI696" s="117"/>
      <c r="BJ696" s="117"/>
    </row>
    <row r="697" spans="1:74" hidden="1" outlineLevel="1">
      <c r="A697" s="50" t="s">
        <v>2430</v>
      </c>
      <c r="B697" s="9" t="s">
        <v>2314</v>
      </c>
      <c r="C697" s="1">
        <f t="shared" si="202"/>
        <v>1126</v>
      </c>
      <c r="D697" s="7">
        <f t="shared" si="203"/>
        <v>4</v>
      </c>
      <c r="E697" s="7">
        <f t="shared" si="204"/>
        <v>8</v>
      </c>
      <c r="F697" s="7">
        <f t="shared" si="205"/>
        <v>2</v>
      </c>
      <c r="G697" s="7">
        <f t="shared" si="215"/>
        <v>3</v>
      </c>
      <c r="H697" s="49">
        <f t="shared" si="206"/>
        <v>564</v>
      </c>
      <c r="I697" s="177">
        <f t="shared" si="207"/>
        <v>0.5008880994671403</v>
      </c>
      <c r="J697" s="8"/>
      <c r="K697" s="2">
        <f t="shared" si="208"/>
        <v>8.7921847246891657E-2</v>
      </c>
      <c r="L697" s="2">
        <f t="shared" si="209"/>
        <v>1.7761989342806395E-3</v>
      </c>
      <c r="M697" s="2">
        <f t="shared" si="210"/>
        <v>0.12966252220248667</v>
      </c>
      <c r="N697" s="2">
        <f t="shared" si="211"/>
        <v>9.5914742451154528E-2</v>
      </c>
      <c r="O697" s="2">
        <f t="shared" si="212"/>
        <v>0.68472468916518658</v>
      </c>
      <c r="P697" s="1">
        <v>99</v>
      </c>
      <c r="Q697" s="1">
        <v>2</v>
      </c>
      <c r="R697" s="1">
        <v>146</v>
      </c>
      <c r="S697" s="1">
        <v>108</v>
      </c>
      <c r="T697" s="1">
        <v>710</v>
      </c>
      <c r="U697" s="1">
        <v>47</v>
      </c>
      <c r="V697" s="1">
        <v>2</v>
      </c>
      <c r="W697" s="1">
        <v>0</v>
      </c>
      <c r="X697" s="1">
        <v>4</v>
      </c>
      <c r="Y697" s="1">
        <v>5</v>
      </c>
      <c r="Z697" s="1">
        <v>1</v>
      </c>
      <c r="AA697" s="1"/>
      <c r="AB697" s="1">
        <v>0</v>
      </c>
      <c r="AC697" s="1"/>
      <c r="AD697" s="1">
        <v>0</v>
      </c>
      <c r="AF697">
        <v>0</v>
      </c>
      <c r="AG697">
        <v>2</v>
      </c>
      <c r="AI697" t="str">
        <f t="shared" si="189"/>
        <v>Acushnet</v>
      </c>
      <c r="AJ697" t="s">
        <v>2763</v>
      </c>
      <c r="AK697" s="182">
        <v>9</v>
      </c>
      <c r="AL697" s="7"/>
      <c r="AN697" s="97">
        <v>25</v>
      </c>
      <c r="AO697" s="99">
        <v>5</v>
      </c>
      <c r="AP697" s="99">
        <v>5</v>
      </c>
      <c r="AQ697" s="106">
        <v>520</v>
      </c>
      <c r="AR697" s="106">
        <f t="shared" si="213"/>
        <v>25005</v>
      </c>
      <c r="AS697" t="s">
        <v>1711</v>
      </c>
      <c r="AT697" s="109">
        <f t="shared" si="214"/>
        <v>2500520</v>
      </c>
      <c r="AW697">
        <v>18.920000000000002</v>
      </c>
      <c r="AX697">
        <v>0.46</v>
      </c>
      <c r="AY697">
        <v>18.45</v>
      </c>
      <c r="BF697" s="117"/>
      <c r="BI697" s="117"/>
      <c r="BJ697" s="117"/>
    </row>
    <row r="698" spans="1:74" hidden="1" outlineLevel="1">
      <c r="A698" s="50" t="s">
        <v>632</v>
      </c>
      <c r="B698" s="9" t="s">
        <v>2314</v>
      </c>
      <c r="C698" s="1">
        <f t="shared" si="202"/>
        <v>453</v>
      </c>
      <c r="D698" s="7">
        <f t="shared" si="203"/>
        <v>3</v>
      </c>
      <c r="E698" s="7">
        <f t="shared" si="204"/>
        <v>7</v>
      </c>
      <c r="F698" s="7">
        <f t="shared" si="205"/>
        <v>2</v>
      </c>
      <c r="G698" s="7">
        <f t="shared" si="215"/>
        <v>4</v>
      </c>
      <c r="H698" s="49">
        <f t="shared" si="206"/>
        <v>169</v>
      </c>
      <c r="I698" s="177">
        <f t="shared" si="207"/>
        <v>0.3730684326710817</v>
      </c>
      <c r="J698" s="8"/>
      <c r="K698" s="2">
        <f t="shared" si="208"/>
        <v>0.141280353200883</v>
      </c>
      <c r="L698" s="2">
        <f t="shared" si="209"/>
        <v>4.4150110375275938E-3</v>
      </c>
      <c r="M698" s="2">
        <f t="shared" si="210"/>
        <v>0.17660044150110377</v>
      </c>
      <c r="N698" s="2">
        <f t="shared" si="211"/>
        <v>9.4922737306843266E-2</v>
      </c>
      <c r="O698" s="2">
        <f t="shared" si="212"/>
        <v>0.58278145695364225</v>
      </c>
      <c r="P698" s="1">
        <v>64</v>
      </c>
      <c r="Q698" s="1">
        <v>2</v>
      </c>
      <c r="R698" s="1">
        <v>80</v>
      </c>
      <c r="S698" s="1">
        <v>43</v>
      </c>
      <c r="T698" s="1">
        <v>249</v>
      </c>
      <c r="U698" s="1">
        <v>11</v>
      </c>
      <c r="V698" s="1">
        <v>0</v>
      </c>
      <c r="W698" s="1">
        <v>0</v>
      </c>
      <c r="X698" s="1">
        <v>0</v>
      </c>
      <c r="Y698" s="1">
        <v>0</v>
      </c>
      <c r="Z698" s="1">
        <v>0</v>
      </c>
      <c r="AA698" s="1"/>
      <c r="AB698" s="1">
        <v>3</v>
      </c>
      <c r="AC698" s="1"/>
      <c r="AD698" s="1">
        <v>0</v>
      </c>
      <c r="AF698">
        <v>0</v>
      </c>
      <c r="AG698">
        <v>1</v>
      </c>
      <c r="AI698" t="str">
        <f t="shared" si="189"/>
        <v>Adams</v>
      </c>
      <c r="AJ698" t="s">
        <v>236</v>
      </c>
      <c r="AK698" s="182">
        <v>1</v>
      </c>
      <c r="AL698" s="7"/>
      <c r="AN698" s="97">
        <v>25</v>
      </c>
      <c r="AO698" s="99">
        <v>3</v>
      </c>
      <c r="AP698" s="99">
        <v>5</v>
      </c>
      <c r="AQ698" s="106">
        <v>555</v>
      </c>
      <c r="AR698" s="106">
        <f t="shared" si="213"/>
        <v>25003</v>
      </c>
      <c r="AS698" t="s">
        <v>1711</v>
      </c>
      <c r="AT698" s="109">
        <f t="shared" si="214"/>
        <v>2500555</v>
      </c>
      <c r="AW698">
        <v>22.94</v>
      </c>
      <c r="AX698">
        <v>0</v>
      </c>
      <c r="AY698">
        <v>22.94</v>
      </c>
      <c r="BF698" s="117"/>
      <c r="BI698" s="117"/>
      <c r="BJ698" s="117"/>
    </row>
    <row r="699" spans="1:74" hidden="1" outlineLevel="1">
      <c r="A699" s="50" t="s">
        <v>1206</v>
      </c>
      <c r="B699" s="9" t="s">
        <v>2314</v>
      </c>
      <c r="C699" s="1">
        <f t="shared" si="202"/>
        <v>3413</v>
      </c>
      <c r="D699" s="7">
        <f t="shared" si="203"/>
        <v>3</v>
      </c>
      <c r="E699" s="7">
        <f t="shared" si="204"/>
        <v>6</v>
      </c>
      <c r="F699" s="7">
        <f t="shared" si="205"/>
        <v>2</v>
      </c>
      <c r="G699" s="7">
        <f t="shared" si="215"/>
        <v>4</v>
      </c>
      <c r="H699" s="49">
        <f t="shared" si="206"/>
        <v>1292</v>
      </c>
      <c r="I699" s="177">
        <f t="shared" si="207"/>
        <v>0.37855259302666278</v>
      </c>
      <c r="J699" s="8"/>
      <c r="K699" s="2">
        <f t="shared" si="208"/>
        <v>0.14620568414884266</v>
      </c>
      <c r="L699" s="2">
        <f t="shared" si="209"/>
        <v>5.8599472604746556E-3</v>
      </c>
      <c r="M699" s="2">
        <f t="shared" si="210"/>
        <v>0.15294462349838853</v>
      </c>
      <c r="N699" s="2">
        <f t="shared" si="211"/>
        <v>0.11778493993554058</v>
      </c>
      <c r="O699" s="2">
        <f t="shared" si="212"/>
        <v>0.57720480515675354</v>
      </c>
      <c r="P699" s="1">
        <v>499</v>
      </c>
      <c r="Q699" s="1">
        <v>20</v>
      </c>
      <c r="R699" s="1">
        <v>522</v>
      </c>
      <c r="S699" s="1">
        <v>402</v>
      </c>
      <c r="T699" s="1">
        <v>1814</v>
      </c>
      <c r="U699" s="1">
        <v>108</v>
      </c>
      <c r="V699" s="1">
        <v>6</v>
      </c>
      <c r="W699" s="1">
        <v>4</v>
      </c>
      <c r="X699" s="1">
        <v>5</v>
      </c>
      <c r="Y699" s="1">
        <v>11</v>
      </c>
      <c r="Z699" s="1">
        <v>6</v>
      </c>
      <c r="AA699" s="1"/>
      <c r="AB699" s="1">
        <v>6</v>
      </c>
      <c r="AC699" s="1"/>
      <c r="AD699" s="1">
        <v>3</v>
      </c>
      <c r="AF699">
        <v>3</v>
      </c>
      <c r="AG699">
        <v>4</v>
      </c>
      <c r="AI699" t="str">
        <f t="shared" si="189"/>
        <v>Agawam</v>
      </c>
      <c r="AJ699" t="s">
        <v>2885</v>
      </c>
      <c r="AK699" s="182">
        <v>1</v>
      </c>
      <c r="AL699" s="7"/>
      <c r="AN699" s="97">
        <v>25</v>
      </c>
      <c r="AO699" s="99">
        <v>13</v>
      </c>
      <c r="AP699" s="99">
        <v>5</v>
      </c>
      <c r="AQ699" s="106">
        <v>765</v>
      </c>
      <c r="AR699" s="106">
        <f t="shared" si="213"/>
        <v>25013</v>
      </c>
      <c r="AS699" t="s">
        <v>1029</v>
      </c>
      <c r="AT699" s="109">
        <f t="shared" si="214"/>
        <v>2500765</v>
      </c>
      <c r="AW699">
        <v>24.23</v>
      </c>
      <c r="AX699">
        <v>0.99</v>
      </c>
      <c r="AY699">
        <v>23.24</v>
      </c>
      <c r="BF699" s="117"/>
      <c r="BI699" s="117"/>
      <c r="BJ699" s="117"/>
    </row>
    <row r="700" spans="1:74" hidden="1" outlineLevel="1">
      <c r="A700" s="50" t="s">
        <v>2426</v>
      </c>
      <c r="B700" s="9" t="s">
        <v>2314</v>
      </c>
      <c r="C700" s="1">
        <f t="shared" si="202"/>
        <v>38</v>
      </c>
      <c r="D700" s="7">
        <f t="shared" si="203"/>
        <v>1</v>
      </c>
      <c r="E700" s="7">
        <f t="shared" si="204"/>
        <v>7</v>
      </c>
      <c r="F700" s="7">
        <f t="shared" si="205"/>
        <v>3</v>
      </c>
      <c r="G700" s="7">
        <f t="shared" si="215"/>
        <v>4</v>
      </c>
      <c r="H700" s="49">
        <f t="shared" si="206"/>
        <v>2</v>
      </c>
      <c r="I700" s="177">
        <f t="shared" si="207"/>
        <v>5.2631578947368418E-2</v>
      </c>
      <c r="J700" s="8"/>
      <c r="K700" s="2">
        <f t="shared" si="208"/>
        <v>0.36842105263157893</v>
      </c>
      <c r="L700" s="2">
        <f t="shared" si="209"/>
        <v>0</v>
      </c>
      <c r="M700" s="2">
        <f t="shared" si="210"/>
        <v>0.18421052631578946</v>
      </c>
      <c r="N700" s="2">
        <f t="shared" si="211"/>
        <v>5.2631578947368418E-2</v>
      </c>
      <c r="O700" s="2">
        <f t="shared" si="212"/>
        <v>0.39473684210526311</v>
      </c>
      <c r="P700" s="1">
        <v>14</v>
      </c>
      <c r="Q700" s="1">
        <v>0</v>
      </c>
      <c r="R700" s="1">
        <v>7</v>
      </c>
      <c r="S700" s="1">
        <v>2</v>
      </c>
      <c r="T700" s="1">
        <v>12</v>
      </c>
      <c r="U700" s="1">
        <v>2</v>
      </c>
      <c r="V700" s="1">
        <v>0</v>
      </c>
      <c r="W700" s="1">
        <v>0</v>
      </c>
      <c r="X700" s="1">
        <v>0</v>
      </c>
      <c r="Y700" s="1">
        <v>0</v>
      </c>
      <c r="Z700" s="1">
        <v>0</v>
      </c>
      <c r="AA700" s="1"/>
      <c r="AB700" s="1">
        <v>0</v>
      </c>
      <c r="AC700" s="1"/>
      <c r="AD700" s="1">
        <v>0</v>
      </c>
      <c r="AF700">
        <v>1</v>
      </c>
      <c r="AG700">
        <v>0</v>
      </c>
      <c r="AI700" t="str">
        <f t="shared" si="189"/>
        <v>Alford</v>
      </c>
      <c r="AJ700" t="s">
        <v>236</v>
      </c>
      <c r="AK700" s="182">
        <v>1</v>
      </c>
      <c r="AL700" s="7"/>
      <c r="AN700" s="97">
        <v>25</v>
      </c>
      <c r="AO700" s="99">
        <v>3</v>
      </c>
      <c r="AP700" s="99">
        <v>10</v>
      </c>
      <c r="AQ700" s="106">
        <v>975</v>
      </c>
      <c r="AR700" s="106">
        <f t="shared" si="213"/>
        <v>25003</v>
      </c>
      <c r="AS700" t="s">
        <v>1711</v>
      </c>
      <c r="AT700" s="109">
        <f t="shared" si="214"/>
        <v>2500975</v>
      </c>
      <c r="AW700">
        <v>11.56</v>
      </c>
      <c r="AX700">
        <v>0</v>
      </c>
      <c r="AY700">
        <v>11.56</v>
      </c>
      <c r="BF700" s="117"/>
      <c r="BI700" s="117"/>
      <c r="BJ700" s="117"/>
    </row>
    <row r="701" spans="1:74" hidden="1" outlineLevel="1">
      <c r="A701" s="50" t="s">
        <v>2225</v>
      </c>
      <c r="B701" s="9" t="s">
        <v>2314</v>
      </c>
      <c r="C701" s="1">
        <f t="shared" si="202"/>
        <v>2021</v>
      </c>
      <c r="D701" s="7">
        <f t="shared" si="203"/>
        <v>2</v>
      </c>
      <c r="E701" s="7">
        <f t="shared" si="204"/>
        <v>6</v>
      </c>
      <c r="F701" s="7">
        <f t="shared" si="205"/>
        <v>3</v>
      </c>
      <c r="G701" s="7">
        <f t="shared" si="215"/>
        <v>4</v>
      </c>
      <c r="H701" s="49">
        <f t="shared" si="206"/>
        <v>611</v>
      </c>
      <c r="I701" s="177">
        <f t="shared" si="207"/>
        <v>0.30232558139534882</v>
      </c>
      <c r="J701" s="8"/>
      <c r="K701" s="2">
        <f t="shared" si="208"/>
        <v>0.18357248886689759</v>
      </c>
      <c r="L701" s="2">
        <f t="shared" si="209"/>
        <v>1.7318159327065808E-2</v>
      </c>
      <c r="M701" s="2">
        <f t="shared" si="210"/>
        <v>0.1603166749134092</v>
      </c>
      <c r="N701" s="2">
        <f t="shared" si="211"/>
        <v>9.8466105888174171E-2</v>
      </c>
      <c r="O701" s="2">
        <f t="shared" si="212"/>
        <v>0.54032657100445325</v>
      </c>
      <c r="P701" s="1">
        <v>371</v>
      </c>
      <c r="Q701" s="1">
        <v>35</v>
      </c>
      <c r="R701" s="1">
        <v>324</v>
      </c>
      <c r="S701" s="1">
        <v>199</v>
      </c>
      <c r="T701" s="1">
        <v>982</v>
      </c>
      <c r="U701" s="1">
        <v>62</v>
      </c>
      <c r="V701" s="1">
        <v>8</v>
      </c>
      <c r="W701" s="1">
        <v>6</v>
      </c>
      <c r="X701" s="1">
        <v>5</v>
      </c>
      <c r="Y701" s="1">
        <v>10</v>
      </c>
      <c r="Z701" s="1">
        <v>10</v>
      </c>
      <c r="AA701" s="1"/>
      <c r="AB701" s="1">
        <v>5</v>
      </c>
      <c r="AC701" s="1"/>
      <c r="AD701" s="1">
        <v>0</v>
      </c>
      <c r="AF701">
        <v>2</v>
      </c>
      <c r="AG701">
        <v>2</v>
      </c>
      <c r="AI701" t="str">
        <f t="shared" si="189"/>
        <v>Amesbury</v>
      </c>
      <c r="AJ701" t="s">
        <v>810</v>
      </c>
      <c r="AK701" s="182">
        <v>6</v>
      </c>
      <c r="AL701" s="7"/>
      <c r="AN701" s="97">
        <v>25</v>
      </c>
      <c r="AO701" s="99">
        <v>9</v>
      </c>
      <c r="AP701" s="99">
        <v>5</v>
      </c>
      <c r="AQ701" s="106">
        <v>1185</v>
      </c>
      <c r="AR701" s="106">
        <f t="shared" si="213"/>
        <v>25009</v>
      </c>
      <c r="AS701" t="s">
        <v>1711</v>
      </c>
      <c r="AT701" s="109">
        <f t="shared" si="214"/>
        <v>2501185</v>
      </c>
      <c r="AW701">
        <v>13.65</v>
      </c>
      <c r="AX701">
        <v>1.24</v>
      </c>
      <c r="AY701">
        <v>12.4</v>
      </c>
      <c r="BF701" s="117"/>
      <c r="BI701" s="117"/>
      <c r="BJ701" s="117"/>
    </row>
    <row r="702" spans="1:74" hidden="1" outlineLevel="1">
      <c r="A702" s="50" t="s">
        <v>1310</v>
      </c>
      <c r="B702" s="9" t="s">
        <v>2314</v>
      </c>
      <c r="C702" s="1">
        <f t="shared" si="202"/>
        <v>705</v>
      </c>
      <c r="D702" s="7">
        <f t="shared" si="203"/>
        <v>1</v>
      </c>
      <c r="E702" s="7">
        <f t="shared" si="204"/>
        <v>7</v>
      </c>
      <c r="F702" s="7">
        <f t="shared" si="205"/>
        <v>2</v>
      </c>
      <c r="G702" s="7">
        <f t="shared" si="215"/>
        <v>4</v>
      </c>
      <c r="H702" s="49">
        <f t="shared" si="206"/>
        <v>14</v>
      </c>
      <c r="I702" s="177">
        <f t="shared" si="207"/>
        <v>1.9858156028368795E-2</v>
      </c>
      <c r="J702" s="8"/>
      <c r="K702" s="2">
        <f t="shared" si="208"/>
        <v>0.31205673758865249</v>
      </c>
      <c r="L702" s="2">
        <f t="shared" si="209"/>
        <v>4.2553191489361703E-3</v>
      </c>
      <c r="M702" s="2">
        <f t="shared" si="210"/>
        <v>0.29219858156028367</v>
      </c>
      <c r="N702" s="2">
        <f t="shared" si="211"/>
        <v>8.3687943262411343E-2</v>
      </c>
      <c r="O702" s="2">
        <f t="shared" si="212"/>
        <v>0.30780141843971631</v>
      </c>
      <c r="P702" s="1">
        <v>220</v>
      </c>
      <c r="Q702" s="1">
        <v>3</v>
      </c>
      <c r="R702" s="1">
        <v>206</v>
      </c>
      <c r="S702" s="1">
        <v>59</v>
      </c>
      <c r="T702" s="1">
        <v>175</v>
      </c>
      <c r="U702" s="1">
        <v>24</v>
      </c>
      <c r="V702" s="1">
        <v>3</v>
      </c>
      <c r="W702" s="1">
        <v>1</v>
      </c>
      <c r="X702" s="1">
        <v>2</v>
      </c>
      <c r="Y702" s="1">
        <v>4</v>
      </c>
      <c r="Z702" s="1">
        <v>3</v>
      </c>
      <c r="AA702" s="1"/>
      <c r="AB702" s="1">
        <v>3</v>
      </c>
      <c r="AC702" s="1"/>
      <c r="AD702" s="1">
        <v>0</v>
      </c>
      <c r="AF702">
        <v>2</v>
      </c>
      <c r="AG702">
        <v>0</v>
      </c>
      <c r="AI702" t="str">
        <f t="shared" si="189"/>
        <v>Amherst</v>
      </c>
      <c r="AJ702" t="s">
        <v>2419</v>
      </c>
      <c r="AK702" s="182">
        <v>2</v>
      </c>
      <c r="AL702" s="7"/>
      <c r="AN702" s="97">
        <v>25</v>
      </c>
      <c r="AO702" s="99">
        <v>15</v>
      </c>
      <c r="AP702" s="99">
        <v>5</v>
      </c>
      <c r="AQ702" s="106">
        <v>1325</v>
      </c>
      <c r="AR702" s="106">
        <f t="shared" si="213"/>
        <v>25015</v>
      </c>
      <c r="AS702" t="s">
        <v>1711</v>
      </c>
      <c r="AT702" s="109">
        <f t="shared" si="214"/>
        <v>2501325</v>
      </c>
      <c r="AW702">
        <v>27.76</v>
      </c>
      <c r="AX702">
        <v>0.04</v>
      </c>
      <c r="AY702">
        <v>27.72</v>
      </c>
      <c r="BF702" s="117"/>
      <c r="BI702" s="117"/>
      <c r="BJ702" s="117"/>
    </row>
    <row r="703" spans="1:74" hidden="1" outlineLevel="1">
      <c r="A703" s="50" t="s">
        <v>777</v>
      </c>
      <c r="B703" s="9" t="s">
        <v>2314</v>
      </c>
      <c r="C703" s="1">
        <f t="shared" si="202"/>
        <v>5038</v>
      </c>
      <c r="D703" s="7">
        <f t="shared" si="203"/>
        <v>2</v>
      </c>
      <c r="E703" s="7">
        <f t="shared" si="204"/>
        <v>6</v>
      </c>
      <c r="F703" s="7">
        <f t="shared" si="205"/>
        <v>3</v>
      </c>
      <c r="G703" s="7">
        <f t="shared" si="215"/>
        <v>4</v>
      </c>
      <c r="H703" s="49">
        <f t="shared" si="206"/>
        <v>902</v>
      </c>
      <c r="I703" s="177">
        <f t="shared" si="207"/>
        <v>0.17903930131004367</v>
      </c>
      <c r="J703" s="8"/>
      <c r="K703" s="2">
        <f t="shared" si="208"/>
        <v>0.23838824930527988</v>
      </c>
      <c r="L703" s="2">
        <f t="shared" si="209"/>
        <v>7.5426756649464074E-3</v>
      </c>
      <c r="M703" s="2">
        <f t="shared" si="210"/>
        <v>0.20980547836443034</v>
      </c>
      <c r="N703" s="2">
        <f t="shared" si="211"/>
        <v>9.249702262802699E-2</v>
      </c>
      <c r="O703" s="2">
        <f t="shared" si="212"/>
        <v>0.4517665740373164</v>
      </c>
      <c r="P703" s="1">
        <v>1201</v>
      </c>
      <c r="Q703" s="1">
        <v>38</v>
      </c>
      <c r="R703" s="1">
        <v>1057</v>
      </c>
      <c r="S703" s="1">
        <v>466</v>
      </c>
      <c r="T703" s="1">
        <v>2103</v>
      </c>
      <c r="U703" s="1">
        <v>95</v>
      </c>
      <c r="V703" s="1">
        <v>7</v>
      </c>
      <c r="W703" s="1">
        <v>13</v>
      </c>
      <c r="X703" s="1">
        <v>12</v>
      </c>
      <c r="Y703" s="1">
        <v>15</v>
      </c>
      <c r="Z703" s="1">
        <v>21</v>
      </c>
      <c r="AA703" s="1"/>
      <c r="AB703" s="1">
        <v>4</v>
      </c>
      <c r="AC703" s="1"/>
      <c r="AD703" s="1">
        <v>2</v>
      </c>
      <c r="AF703">
        <v>2</v>
      </c>
      <c r="AG703">
        <v>2</v>
      </c>
      <c r="AI703" t="str">
        <f t="shared" si="189"/>
        <v>Andover</v>
      </c>
      <c r="AJ703" t="s">
        <v>810</v>
      </c>
      <c r="AL703" s="7"/>
      <c r="AN703" s="97">
        <v>25</v>
      </c>
      <c r="AO703" s="99">
        <v>9</v>
      </c>
      <c r="AP703" s="99">
        <v>10</v>
      </c>
      <c r="AQ703" s="106">
        <v>1465</v>
      </c>
      <c r="AR703" s="106">
        <f t="shared" si="213"/>
        <v>25009</v>
      </c>
      <c r="AS703" t="s">
        <v>1711</v>
      </c>
      <c r="AT703" s="109">
        <f t="shared" si="214"/>
        <v>2501465</v>
      </c>
      <c r="AW703">
        <v>32.119999999999997</v>
      </c>
      <c r="AX703">
        <v>1.1200000000000001</v>
      </c>
      <c r="AY703">
        <v>31.01</v>
      </c>
      <c r="BF703" s="117"/>
      <c r="BI703" s="117"/>
      <c r="BJ703" s="117"/>
    </row>
    <row r="704" spans="1:74" hidden="1" outlineLevel="1">
      <c r="A704" s="50" t="s">
        <v>1437</v>
      </c>
      <c r="B704" s="9" t="s">
        <v>2314</v>
      </c>
      <c r="C704" s="1">
        <f t="shared" si="202"/>
        <v>13</v>
      </c>
      <c r="D704" s="7">
        <f t="shared" si="203"/>
        <v>1</v>
      </c>
      <c r="E704" s="7">
        <f t="shared" si="204"/>
        <v>4</v>
      </c>
      <c r="F704" s="7">
        <f t="shared" si="205"/>
        <v>3</v>
      </c>
      <c r="G704" s="7">
        <f t="shared" si="215"/>
        <v>0</v>
      </c>
      <c r="H704" s="49">
        <f t="shared" si="206"/>
        <v>0</v>
      </c>
      <c r="I704" s="177">
        <f t="shared" si="207"/>
        <v>0</v>
      </c>
      <c r="J704" s="8"/>
      <c r="K704" s="2">
        <f t="shared" si="208"/>
        <v>0.38461538461538464</v>
      </c>
      <c r="L704" s="2">
        <f t="shared" si="209"/>
        <v>0</v>
      </c>
      <c r="M704" s="2">
        <f t="shared" si="210"/>
        <v>0.23076923076923078</v>
      </c>
      <c r="N704" s="2">
        <f t="shared" si="211"/>
        <v>0</v>
      </c>
      <c r="O704" s="2">
        <f t="shared" si="212"/>
        <v>0.38461538461538464</v>
      </c>
      <c r="P704" s="1">
        <v>5</v>
      </c>
      <c r="Q704" s="1">
        <v>0</v>
      </c>
      <c r="R704" s="1">
        <v>3</v>
      </c>
      <c r="S704" s="1">
        <v>0</v>
      </c>
      <c r="T704" s="1">
        <v>5</v>
      </c>
      <c r="U704" s="1">
        <v>0</v>
      </c>
      <c r="V704" s="1">
        <v>0</v>
      </c>
      <c r="W704" s="1">
        <v>0</v>
      </c>
      <c r="X704" s="1">
        <v>0</v>
      </c>
      <c r="Y704" s="1">
        <v>0</v>
      </c>
      <c r="Z704" s="1">
        <v>0</v>
      </c>
      <c r="AA704" s="1"/>
      <c r="AB704" s="1">
        <v>0</v>
      </c>
      <c r="AC704" s="1"/>
      <c r="AD704" s="1">
        <v>0</v>
      </c>
      <c r="AF704">
        <v>0</v>
      </c>
      <c r="AG704">
        <v>0</v>
      </c>
      <c r="AI704" t="str">
        <f>A704</f>
        <v>Aquinnah</v>
      </c>
      <c r="AJ704" t="s">
        <v>745</v>
      </c>
      <c r="AK704" s="182">
        <v>9</v>
      </c>
      <c r="AL704" s="7"/>
      <c r="AN704" s="97">
        <v>25</v>
      </c>
      <c r="AO704" s="99">
        <v>7</v>
      </c>
      <c r="AP704" s="99">
        <v>3</v>
      </c>
      <c r="AQ704" s="106">
        <v>1585</v>
      </c>
      <c r="AR704" s="106">
        <f t="shared" si="213"/>
        <v>25007</v>
      </c>
      <c r="AS704" t="s">
        <v>1711</v>
      </c>
      <c r="AT704" s="109">
        <f t="shared" si="214"/>
        <v>2501585</v>
      </c>
      <c r="AW704">
        <v>40.770000000000003</v>
      </c>
      <c r="AX704">
        <v>35.409999999999997</v>
      </c>
      <c r="AY704">
        <v>5.36</v>
      </c>
      <c r="BF704" s="117"/>
      <c r="BI704" s="117"/>
      <c r="BJ704" s="117"/>
    </row>
    <row r="705" spans="1:62" hidden="1" outlineLevel="1">
      <c r="A705" s="50" t="s">
        <v>862</v>
      </c>
      <c r="B705" s="9" t="s">
        <v>2314</v>
      </c>
      <c r="C705" s="1">
        <f t="shared" si="202"/>
        <v>3710</v>
      </c>
      <c r="D705" s="7">
        <f t="shared" si="203"/>
        <v>2</v>
      </c>
      <c r="E705" s="7">
        <f t="shared" si="204"/>
        <v>6</v>
      </c>
      <c r="F705" s="7">
        <f t="shared" si="205"/>
        <v>3</v>
      </c>
      <c r="G705" s="7">
        <f t="shared" si="215"/>
        <v>4</v>
      </c>
      <c r="H705" s="49">
        <f t="shared" si="206"/>
        <v>595</v>
      </c>
      <c r="I705" s="177">
        <f t="shared" si="207"/>
        <v>0.16037735849056603</v>
      </c>
      <c r="J705" s="8"/>
      <c r="K705" s="2">
        <f t="shared" si="208"/>
        <v>0.25256064690026953</v>
      </c>
      <c r="L705" s="2">
        <f t="shared" si="209"/>
        <v>1.1859838274932614E-2</v>
      </c>
      <c r="M705" s="2">
        <f t="shared" si="210"/>
        <v>0.19541778975741239</v>
      </c>
      <c r="N705" s="2">
        <f t="shared" si="211"/>
        <v>8.6792452830188674E-2</v>
      </c>
      <c r="O705" s="2">
        <f t="shared" si="212"/>
        <v>0.45336927223719681</v>
      </c>
      <c r="P705" s="1">
        <v>937</v>
      </c>
      <c r="Q705" s="1">
        <v>44</v>
      </c>
      <c r="R705" s="1">
        <v>725</v>
      </c>
      <c r="S705" s="1">
        <v>322</v>
      </c>
      <c r="T705" s="1">
        <v>1532</v>
      </c>
      <c r="U705" s="1">
        <v>71</v>
      </c>
      <c r="V705" s="1">
        <v>11</v>
      </c>
      <c r="W705" s="1">
        <v>10</v>
      </c>
      <c r="X705" s="1">
        <v>8</v>
      </c>
      <c r="Y705" s="1">
        <v>24</v>
      </c>
      <c r="Z705" s="1">
        <v>16</v>
      </c>
      <c r="AA705" s="1"/>
      <c r="AB705" s="1">
        <v>2</v>
      </c>
      <c r="AC705" s="1"/>
      <c r="AD705" s="1">
        <v>1</v>
      </c>
      <c r="AF705">
        <v>4</v>
      </c>
      <c r="AG705">
        <v>3</v>
      </c>
      <c r="AI705" t="str">
        <f t="shared" si="189"/>
        <v>Arlington</v>
      </c>
      <c r="AJ705" t="s">
        <v>2234</v>
      </c>
      <c r="AK705" s="182">
        <v>5</v>
      </c>
      <c r="AL705" s="7"/>
      <c r="AN705" s="97">
        <v>25</v>
      </c>
      <c r="AO705" s="99">
        <v>17</v>
      </c>
      <c r="AP705" s="99">
        <v>10</v>
      </c>
      <c r="AQ705" s="106">
        <v>1605</v>
      </c>
      <c r="AR705" s="106">
        <f t="shared" si="213"/>
        <v>25017</v>
      </c>
      <c r="AS705" t="s">
        <v>1711</v>
      </c>
      <c r="AT705" s="109">
        <f t="shared" si="214"/>
        <v>2501605</v>
      </c>
      <c r="AW705">
        <v>5.51</v>
      </c>
      <c r="AX705">
        <v>0.33</v>
      </c>
      <c r="AY705">
        <v>5.18</v>
      </c>
      <c r="BF705" s="117"/>
      <c r="BI705" s="117"/>
      <c r="BJ705" s="117"/>
    </row>
    <row r="706" spans="1:62" hidden="1" outlineLevel="1">
      <c r="A706" s="50" t="s">
        <v>2226</v>
      </c>
      <c r="B706" s="9" t="s">
        <v>2314</v>
      </c>
      <c r="C706" s="1">
        <f t="shared" si="202"/>
        <v>750</v>
      </c>
      <c r="D706" s="7">
        <f t="shared" si="203"/>
        <v>3</v>
      </c>
      <c r="E706" s="7">
        <f t="shared" si="204"/>
        <v>6</v>
      </c>
      <c r="F706" s="7">
        <f t="shared" si="205"/>
        <v>2</v>
      </c>
      <c r="G706" s="7">
        <f t="shared" si="215"/>
        <v>4</v>
      </c>
      <c r="H706" s="49">
        <f t="shared" si="206"/>
        <v>232</v>
      </c>
      <c r="I706" s="177">
        <f t="shared" si="207"/>
        <v>0.30933333333333335</v>
      </c>
      <c r="J706" s="8"/>
      <c r="K706" s="2">
        <f t="shared" si="208"/>
        <v>0.14799999999999999</v>
      </c>
      <c r="L706" s="2">
        <f t="shared" si="209"/>
        <v>1.3333333333333334E-2</v>
      </c>
      <c r="M706" s="2">
        <f t="shared" si="210"/>
        <v>0.16666666666666666</v>
      </c>
      <c r="N706" s="2">
        <f t="shared" si="211"/>
        <v>0.112</v>
      </c>
      <c r="O706" s="2">
        <f t="shared" si="212"/>
        <v>0.56000000000000005</v>
      </c>
      <c r="P706" s="1">
        <v>111</v>
      </c>
      <c r="Q706" s="1">
        <v>10</v>
      </c>
      <c r="R706" s="1">
        <v>125</v>
      </c>
      <c r="S706" s="1">
        <v>84</v>
      </c>
      <c r="T706" s="1">
        <v>357</v>
      </c>
      <c r="U706" s="1">
        <v>42</v>
      </c>
      <c r="V706" s="1">
        <v>1</v>
      </c>
      <c r="W706" s="1">
        <v>2</v>
      </c>
      <c r="X706" s="1">
        <v>2</v>
      </c>
      <c r="Y706" s="1">
        <v>6</v>
      </c>
      <c r="Z706" s="1">
        <v>5</v>
      </c>
      <c r="AA706" s="1"/>
      <c r="AB706" s="1">
        <v>3</v>
      </c>
      <c r="AC706" s="1"/>
      <c r="AD706" s="1">
        <v>0</v>
      </c>
      <c r="AF706">
        <v>1</v>
      </c>
      <c r="AG706">
        <v>1</v>
      </c>
      <c r="AI706" t="str">
        <f t="shared" si="189"/>
        <v>Ashburnham</v>
      </c>
      <c r="AJ706" s="9" t="s">
        <v>1765</v>
      </c>
      <c r="AK706" s="182">
        <v>3</v>
      </c>
      <c r="AL706" s="7"/>
      <c r="AN706" s="97">
        <v>25</v>
      </c>
      <c r="AO706" s="99">
        <v>27</v>
      </c>
      <c r="AP706" s="99">
        <v>5</v>
      </c>
      <c r="AQ706" s="106">
        <v>1885</v>
      </c>
      <c r="AR706" s="106">
        <f t="shared" si="213"/>
        <v>25027</v>
      </c>
      <c r="AS706" t="s">
        <v>1711</v>
      </c>
      <c r="AT706" s="109">
        <f t="shared" si="214"/>
        <v>2501885</v>
      </c>
      <c r="AW706">
        <v>41</v>
      </c>
      <c r="AX706">
        <v>2.33</v>
      </c>
      <c r="AY706">
        <v>38.67</v>
      </c>
      <c r="BF706" s="117"/>
      <c r="BI706" s="117"/>
      <c r="BJ706" s="117"/>
    </row>
    <row r="707" spans="1:62" hidden="1" outlineLevel="1">
      <c r="A707" s="50" t="s">
        <v>1959</v>
      </c>
      <c r="B707" s="9" t="s">
        <v>2314</v>
      </c>
      <c r="C707" s="1">
        <f t="shared" si="202"/>
        <v>543</v>
      </c>
      <c r="D707" s="7">
        <f t="shared" si="203"/>
        <v>3</v>
      </c>
      <c r="E707" s="7">
        <f t="shared" si="204"/>
        <v>6</v>
      </c>
      <c r="F707" s="7">
        <f t="shared" si="205"/>
        <v>2</v>
      </c>
      <c r="G707" s="7">
        <f t="shared" si="215"/>
        <v>4</v>
      </c>
      <c r="H707" s="49">
        <f t="shared" si="206"/>
        <v>248</v>
      </c>
      <c r="I707" s="177">
        <f t="shared" si="207"/>
        <v>0.4567219152854512</v>
      </c>
      <c r="J707" s="8"/>
      <c r="K707" s="2">
        <f t="shared" si="208"/>
        <v>0.11233885819521179</v>
      </c>
      <c r="L707" s="2">
        <f t="shared" si="209"/>
        <v>1.289134438305709E-2</v>
      </c>
      <c r="M707" s="2">
        <f t="shared" si="210"/>
        <v>0.13259668508287292</v>
      </c>
      <c r="N707" s="2">
        <f t="shared" si="211"/>
        <v>8.4714548802946599E-2</v>
      </c>
      <c r="O707" s="2">
        <f t="shared" si="212"/>
        <v>0.65745856353591159</v>
      </c>
      <c r="P707" s="1">
        <v>61</v>
      </c>
      <c r="Q707" s="1">
        <v>7</v>
      </c>
      <c r="R707" s="1">
        <v>72</v>
      </c>
      <c r="S707" s="1">
        <v>46</v>
      </c>
      <c r="T707" s="1">
        <v>320</v>
      </c>
      <c r="U707" s="1">
        <v>19</v>
      </c>
      <c r="V707" s="1">
        <v>1</v>
      </c>
      <c r="W707" s="1">
        <v>4</v>
      </c>
      <c r="X707" s="1">
        <v>1</v>
      </c>
      <c r="Y707" s="1">
        <v>2</v>
      </c>
      <c r="Z707" s="1">
        <v>2</v>
      </c>
      <c r="AA707" s="1"/>
      <c r="AB707" s="1">
        <v>1</v>
      </c>
      <c r="AC707" s="1"/>
      <c r="AD707" s="1">
        <v>1</v>
      </c>
      <c r="AF707">
        <v>3</v>
      </c>
      <c r="AG707">
        <v>3</v>
      </c>
      <c r="AI707" t="str">
        <f t="shared" si="189"/>
        <v>Ashby</v>
      </c>
      <c r="AJ707" t="s">
        <v>2234</v>
      </c>
      <c r="AK707" s="182">
        <v>3</v>
      </c>
      <c r="AL707" s="7"/>
      <c r="AN707" s="97">
        <v>25</v>
      </c>
      <c r="AO707" s="99">
        <v>17</v>
      </c>
      <c r="AP707" s="99">
        <v>15</v>
      </c>
      <c r="AQ707" s="106">
        <v>1955</v>
      </c>
      <c r="AR707" s="106">
        <f t="shared" si="213"/>
        <v>25017</v>
      </c>
      <c r="AS707" t="s">
        <v>1711</v>
      </c>
      <c r="AT707" s="109">
        <f t="shared" si="214"/>
        <v>2501955</v>
      </c>
      <c r="AW707">
        <v>24.17</v>
      </c>
      <c r="AX707">
        <v>0.37</v>
      </c>
      <c r="AY707">
        <v>23.8</v>
      </c>
      <c r="BF707" s="117"/>
      <c r="BI707" s="117"/>
      <c r="BJ707" s="117"/>
    </row>
    <row r="708" spans="1:62" hidden="1" outlineLevel="1">
      <c r="A708" s="50" t="s">
        <v>2693</v>
      </c>
      <c r="B708" s="9" t="s">
        <v>2314</v>
      </c>
      <c r="C708" s="1">
        <f t="shared" si="202"/>
        <v>129</v>
      </c>
      <c r="D708" s="7">
        <f t="shared" si="203"/>
        <v>2</v>
      </c>
      <c r="E708" s="7">
        <f t="shared" si="204"/>
        <v>7</v>
      </c>
      <c r="F708" s="7">
        <f t="shared" si="205"/>
        <v>3</v>
      </c>
      <c r="G708" s="7">
        <f t="shared" si="215"/>
        <v>4</v>
      </c>
      <c r="H708" s="49">
        <f t="shared" si="206"/>
        <v>3</v>
      </c>
      <c r="I708" s="177">
        <f t="shared" si="207"/>
        <v>2.3255813953488372E-2</v>
      </c>
      <c r="J708" s="8"/>
      <c r="K708" s="2">
        <f t="shared" si="208"/>
        <v>0.31782945736434109</v>
      </c>
      <c r="L708" s="2">
        <f t="shared" si="209"/>
        <v>7.7519379844961239E-3</v>
      </c>
      <c r="M708" s="2">
        <f t="shared" si="210"/>
        <v>0.17829457364341086</v>
      </c>
      <c r="N708" s="2">
        <f t="shared" si="211"/>
        <v>7.7519379844961239E-2</v>
      </c>
      <c r="O708" s="2">
        <f t="shared" si="212"/>
        <v>0.41860465116279066</v>
      </c>
      <c r="P708" s="1">
        <v>41</v>
      </c>
      <c r="Q708" s="1">
        <v>1</v>
      </c>
      <c r="R708" s="1">
        <v>23</v>
      </c>
      <c r="S708" s="1">
        <v>10</v>
      </c>
      <c r="T708" s="1">
        <v>44</v>
      </c>
      <c r="U708" s="1">
        <v>6</v>
      </c>
      <c r="V708" s="1">
        <v>0</v>
      </c>
      <c r="W708" s="1">
        <v>0</v>
      </c>
      <c r="X708" s="1">
        <v>0</v>
      </c>
      <c r="Y708" s="1">
        <v>0</v>
      </c>
      <c r="Z708" s="1">
        <v>1</v>
      </c>
      <c r="AA708" s="1"/>
      <c r="AB708" s="1">
        <v>1</v>
      </c>
      <c r="AC708" s="1"/>
      <c r="AD708" s="1">
        <v>0</v>
      </c>
      <c r="AF708">
        <v>0</v>
      </c>
      <c r="AG708">
        <v>2</v>
      </c>
      <c r="AI708" t="str">
        <f t="shared" ref="AI708:AI771" si="216">A708</f>
        <v>Ashfield</v>
      </c>
      <c r="AJ708" t="s">
        <v>2409</v>
      </c>
      <c r="AK708" s="182">
        <v>1</v>
      </c>
      <c r="AL708" s="7"/>
      <c r="AN708" s="97">
        <v>25</v>
      </c>
      <c r="AO708" s="99">
        <v>11</v>
      </c>
      <c r="AP708" s="99">
        <v>5</v>
      </c>
      <c r="AQ708" s="106">
        <v>2095</v>
      </c>
      <c r="AR708" s="106">
        <f t="shared" si="213"/>
        <v>25011</v>
      </c>
      <c r="AS708" t="s">
        <v>1711</v>
      </c>
      <c r="AT708" s="109">
        <f t="shared" si="214"/>
        <v>2502095</v>
      </c>
      <c r="AW708">
        <v>40.42</v>
      </c>
      <c r="AX708">
        <v>0.12</v>
      </c>
      <c r="AY708">
        <v>40.299999999999997</v>
      </c>
      <c r="BF708" s="117"/>
      <c r="BI708" s="117"/>
      <c r="BJ708" s="117"/>
    </row>
    <row r="709" spans="1:62" hidden="1" outlineLevel="1">
      <c r="A709" s="50" t="s">
        <v>3230</v>
      </c>
      <c r="B709" s="9" t="s">
        <v>2314</v>
      </c>
      <c r="C709" s="1">
        <f t="shared" si="202"/>
        <v>1807</v>
      </c>
      <c r="D709" s="7">
        <f t="shared" si="203"/>
        <v>2</v>
      </c>
      <c r="E709" s="7">
        <f t="shared" si="204"/>
        <v>6</v>
      </c>
      <c r="F709" s="7">
        <f t="shared" si="205"/>
        <v>3</v>
      </c>
      <c r="G709" s="7">
        <f t="shared" si="215"/>
        <v>4</v>
      </c>
      <c r="H709" s="49">
        <f t="shared" si="206"/>
        <v>408</v>
      </c>
      <c r="I709" s="177">
        <f t="shared" si="207"/>
        <v>0.22578859988931932</v>
      </c>
      <c r="J709" s="8"/>
      <c r="K709" s="2">
        <f t="shared" si="208"/>
        <v>0.22136137244050913</v>
      </c>
      <c r="L709" s="2">
        <f t="shared" si="209"/>
        <v>7.7476480354178199E-3</v>
      </c>
      <c r="M709" s="2">
        <f t="shared" si="210"/>
        <v>0.20199225235196458</v>
      </c>
      <c r="N709" s="2">
        <f t="shared" si="211"/>
        <v>7.7476480354178201E-2</v>
      </c>
      <c r="O709" s="2">
        <f t="shared" si="212"/>
        <v>0.49142224681793023</v>
      </c>
      <c r="P709" s="1">
        <v>400</v>
      </c>
      <c r="Q709" s="1">
        <v>14</v>
      </c>
      <c r="R709" s="1">
        <v>365</v>
      </c>
      <c r="S709" s="1">
        <v>140</v>
      </c>
      <c r="T709" s="1">
        <v>808</v>
      </c>
      <c r="U709" s="1">
        <v>45</v>
      </c>
      <c r="V709" s="1">
        <v>1</v>
      </c>
      <c r="W709" s="1">
        <v>8</v>
      </c>
      <c r="X709" s="1">
        <v>10</v>
      </c>
      <c r="Y709" s="1">
        <v>8</v>
      </c>
      <c r="Z709" s="1">
        <v>5</v>
      </c>
      <c r="AA709" s="1"/>
      <c r="AB709" s="1">
        <v>1</v>
      </c>
      <c r="AC709" s="1"/>
      <c r="AD709" s="1">
        <v>0</v>
      </c>
      <c r="AF709">
        <v>1</v>
      </c>
      <c r="AG709">
        <v>1</v>
      </c>
      <c r="AI709" t="str">
        <f t="shared" si="216"/>
        <v>Ashland</v>
      </c>
      <c r="AJ709" t="s">
        <v>2234</v>
      </c>
      <c r="AK709" s="182">
        <v>5</v>
      </c>
      <c r="AL709" s="7"/>
      <c r="AN709" s="97">
        <v>25</v>
      </c>
      <c r="AO709" s="99">
        <v>17</v>
      </c>
      <c r="AP709" s="99">
        <v>20</v>
      </c>
      <c r="AQ709" s="106">
        <v>2130</v>
      </c>
      <c r="AR709" s="106">
        <f t="shared" si="213"/>
        <v>25017</v>
      </c>
      <c r="AS709" t="s">
        <v>1711</v>
      </c>
      <c r="AT709" s="109">
        <f t="shared" si="214"/>
        <v>2502130</v>
      </c>
      <c r="AW709">
        <v>12.92</v>
      </c>
      <c r="AX709">
        <v>0.48</v>
      </c>
      <c r="AY709">
        <v>12.44</v>
      </c>
      <c r="BF709" s="117"/>
      <c r="BI709" s="117"/>
      <c r="BJ709" s="117"/>
    </row>
    <row r="710" spans="1:62" hidden="1" outlineLevel="1">
      <c r="A710" s="50" t="s">
        <v>2694</v>
      </c>
      <c r="B710" s="9" t="s">
        <v>2314</v>
      </c>
      <c r="C710" s="1">
        <f t="shared" si="202"/>
        <v>1094</v>
      </c>
      <c r="D710" s="7">
        <f t="shared" si="203"/>
        <v>3</v>
      </c>
      <c r="E710" s="7">
        <f t="shared" si="204"/>
        <v>7</v>
      </c>
      <c r="F710" s="7">
        <f t="shared" si="205"/>
        <v>2</v>
      </c>
      <c r="G710" s="7">
        <f t="shared" si="215"/>
        <v>4</v>
      </c>
      <c r="H710" s="49">
        <f t="shared" si="206"/>
        <v>340</v>
      </c>
      <c r="I710" s="177">
        <f t="shared" si="207"/>
        <v>0.31078610603290674</v>
      </c>
      <c r="J710" s="8"/>
      <c r="K710" s="2">
        <f t="shared" si="208"/>
        <v>0.14168190127970751</v>
      </c>
      <c r="L710" s="2">
        <f t="shared" si="209"/>
        <v>1.0054844606946984E-2</v>
      </c>
      <c r="M710" s="2">
        <f t="shared" si="210"/>
        <v>0.1663619744058501</v>
      </c>
      <c r="N710" s="2">
        <f t="shared" si="211"/>
        <v>0.11425959780621572</v>
      </c>
      <c r="O710" s="2">
        <f t="shared" si="212"/>
        <v>0.56764168190127973</v>
      </c>
      <c r="P710" s="1">
        <v>155</v>
      </c>
      <c r="Q710" s="1">
        <v>11</v>
      </c>
      <c r="R710" s="1">
        <v>182</v>
      </c>
      <c r="S710" s="1">
        <v>125</v>
      </c>
      <c r="T710" s="1">
        <v>522</v>
      </c>
      <c r="U710" s="1">
        <v>53</v>
      </c>
      <c r="V710" s="1">
        <v>4</v>
      </c>
      <c r="W710" s="1">
        <v>6</v>
      </c>
      <c r="X710" s="1">
        <v>11</v>
      </c>
      <c r="Y710" s="1">
        <v>16</v>
      </c>
      <c r="Z710" s="1">
        <v>5</v>
      </c>
      <c r="AA710" s="1"/>
      <c r="AB710" s="1">
        <v>2</v>
      </c>
      <c r="AC710" s="1"/>
      <c r="AD710" s="1">
        <v>1</v>
      </c>
      <c r="AF710">
        <v>0</v>
      </c>
      <c r="AG710">
        <v>1</v>
      </c>
      <c r="AI710" t="str">
        <f t="shared" si="216"/>
        <v>Athol</v>
      </c>
      <c r="AJ710" s="9" t="s">
        <v>1765</v>
      </c>
      <c r="AK710" s="182">
        <v>2</v>
      </c>
      <c r="AL710" s="7"/>
      <c r="AN710" s="97">
        <v>25</v>
      </c>
      <c r="AO710" s="99">
        <v>27</v>
      </c>
      <c r="AP710" s="99">
        <v>10</v>
      </c>
      <c r="AQ710" s="106">
        <v>2480</v>
      </c>
      <c r="AR710" s="106">
        <f t="shared" si="213"/>
        <v>25027</v>
      </c>
      <c r="AS710" t="s">
        <v>1711</v>
      </c>
      <c r="AT710" s="109">
        <f t="shared" si="214"/>
        <v>2502480</v>
      </c>
      <c r="AW710">
        <v>33.39</v>
      </c>
      <c r="AX710">
        <v>0.82</v>
      </c>
      <c r="AY710">
        <v>32.57</v>
      </c>
      <c r="BF710" s="117"/>
      <c r="BI710" s="117"/>
      <c r="BJ710" s="117"/>
    </row>
    <row r="711" spans="1:62" hidden="1" outlineLevel="1">
      <c r="A711" s="50" t="s">
        <v>1858</v>
      </c>
      <c r="B711" s="9" t="s">
        <v>2314</v>
      </c>
      <c r="C711" s="1">
        <f t="shared" si="202"/>
        <v>4205</v>
      </c>
      <c r="D711" s="7">
        <f t="shared" si="203"/>
        <v>3</v>
      </c>
      <c r="E711" s="7">
        <f t="shared" si="204"/>
        <v>6</v>
      </c>
      <c r="F711" s="7">
        <f t="shared" si="205"/>
        <v>2</v>
      </c>
      <c r="G711" s="7">
        <f t="shared" si="215"/>
        <v>4</v>
      </c>
      <c r="H711" s="49">
        <f t="shared" si="206"/>
        <v>1296</v>
      </c>
      <c r="I711" s="177">
        <f t="shared" si="207"/>
        <v>0.30820451843043994</v>
      </c>
      <c r="J711" s="8"/>
      <c r="K711" s="2">
        <f t="shared" si="208"/>
        <v>0.13055885850178359</v>
      </c>
      <c r="L711" s="2">
        <f t="shared" si="209"/>
        <v>9.0368608799048754E-3</v>
      </c>
      <c r="M711" s="2">
        <f t="shared" si="210"/>
        <v>0.18882282996432817</v>
      </c>
      <c r="N711" s="2">
        <f t="shared" si="211"/>
        <v>0.11557669441141498</v>
      </c>
      <c r="O711" s="2">
        <f t="shared" si="212"/>
        <v>0.5560047562425684</v>
      </c>
      <c r="P711" s="1">
        <v>549</v>
      </c>
      <c r="Q711" s="1">
        <v>38</v>
      </c>
      <c r="R711" s="1">
        <v>794</v>
      </c>
      <c r="S711" s="1">
        <v>486</v>
      </c>
      <c r="T711" s="1">
        <v>2090</v>
      </c>
      <c r="U711" s="1">
        <v>151</v>
      </c>
      <c r="V711" s="1">
        <v>9</v>
      </c>
      <c r="W711" s="1">
        <v>14</v>
      </c>
      <c r="X711" s="1">
        <v>16</v>
      </c>
      <c r="Y711" s="1">
        <v>23</v>
      </c>
      <c r="Z711" s="1">
        <v>13</v>
      </c>
      <c r="AA711" s="1"/>
      <c r="AB711" s="1">
        <v>11</v>
      </c>
      <c r="AC711" s="1"/>
      <c r="AD711" s="1">
        <v>2</v>
      </c>
      <c r="AF711">
        <v>3</v>
      </c>
      <c r="AG711">
        <v>6</v>
      </c>
      <c r="AI711" t="str">
        <f t="shared" si="216"/>
        <v>Attleboro</v>
      </c>
      <c r="AJ711" t="s">
        <v>2763</v>
      </c>
      <c r="AK711" s="182">
        <v>4</v>
      </c>
      <c r="AL711" s="7"/>
      <c r="AN711" s="97">
        <v>25</v>
      </c>
      <c r="AO711" s="99">
        <v>5</v>
      </c>
      <c r="AP711" s="99">
        <v>10</v>
      </c>
      <c r="AQ711" s="106">
        <v>2690</v>
      </c>
      <c r="AR711" s="106">
        <f t="shared" si="213"/>
        <v>25005</v>
      </c>
      <c r="AS711" t="s">
        <v>1029</v>
      </c>
      <c r="AT711" s="109">
        <f t="shared" si="214"/>
        <v>2502690</v>
      </c>
      <c r="AW711">
        <v>28.28</v>
      </c>
      <c r="AX711">
        <v>0.77</v>
      </c>
      <c r="AY711">
        <v>27.51</v>
      </c>
      <c r="BF711" s="117"/>
      <c r="BI711" s="117"/>
      <c r="BJ711" s="117"/>
    </row>
    <row r="712" spans="1:62" hidden="1" outlineLevel="1">
      <c r="A712" s="50" t="s">
        <v>512</v>
      </c>
      <c r="B712" s="9" t="s">
        <v>2314</v>
      </c>
      <c r="C712" s="1">
        <f t="shared" si="202"/>
        <v>2038</v>
      </c>
      <c r="D712" s="7">
        <f t="shared" si="203"/>
        <v>2</v>
      </c>
      <c r="E712" s="7">
        <f t="shared" si="204"/>
        <v>6</v>
      </c>
      <c r="F712" s="7">
        <f t="shared" si="205"/>
        <v>3</v>
      </c>
      <c r="G712" s="7">
        <f t="shared" si="215"/>
        <v>4</v>
      </c>
      <c r="H712" s="49">
        <f t="shared" si="206"/>
        <v>676</v>
      </c>
      <c r="I712" s="177">
        <f t="shared" si="207"/>
        <v>0.33169774288518156</v>
      </c>
      <c r="J712" s="8"/>
      <c r="K712" s="2">
        <f t="shared" si="208"/>
        <v>0.16633954857703631</v>
      </c>
      <c r="L712" s="2">
        <f t="shared" si="209"/>
        <v>9.8135426889106973E-3</v>
      </c>
      <c r="M712" s="2">
        <f t="shared" si="210"/>
        <v>0.16290480863591755</v>
      </c>
      <c r="N712" s="2">
        <f t="shared" si="211"/>
        <v>0.11285574092247301</v>
      </c>
      <c r="O712" s="2">
        <f t="shared" si="212"/>
        <v>0.54808635917566251</v>
      </c>
      <c r="P712" s="1">
        <v>339</v>
      </c>
      <c r="Q712" s="1">
        <v>20</v>
      </c>
      <c r="R712" s="1">
        <v>332</v>
      </c>
      <c r="S712" s="1">
        <v>230</v>
      </c>
      <c r="T712" s="1">
        <v>1015</v>
      </c>
      <c r="U712" s="1">
        <v>63</v>
      </c>
      <c r="V712" s="1">
        <v>1</v>
      </c>
      <c r="W712" s="1">
        <v>6</v>
      </c>
      <c r="X712" s="1">
        <v>8</v>
      </c>
      <c r="Y712" s="1">
        <v>16</v>
      </c>
      <c r="Z712" s="1">
        <v>6</v>
      </c>
      <c r="AA712" s="1"/>
      <c r="AB712" s="1">
        <v>1</v>
      </c>
      <c r="AC712" s="1"/>
      <c r="AD712" s="1">
        <v>0</v>
      </c>
      <c r="AF712">
        <v>0</v>
      </c>
      <c r="AG712">
        <v>1</v>
      </c>
      <c r="AI712" t="str">
        <f t="shared" si="216"/>
        <v>Auburn</v>
      </c>
      <c r="AJ712" s="9" t="s">
        <v>1765</v>
      </c>
      <c r="AK712" s="182">
        <v>2</v>
      </c>
      <c r="AL712" s="7"/>
      <c r="AN712" s="97">
        <v>25</v>
      </c>
      <c r="AO712" s="99">
        <v>27</v>
      </c>
      <c r="AP712" s="99">
        <v>15</v>
      </c>
      <c r="AQ712" s="106">
        <v>2760</v>
      </c>
      <c r="AR712" s="106">
        <f t="shared" si="213"/>
        <v>25027</v>
      </c>
      <c r="AS712" t="s">
        <v>1711</v>
      </c>
      <c r="AT712" s="109">
        <f t="shared" si="214"/>
        <v>2502760</v>
      </c>
      <c r="AW712">
        <v>16.399999999999999</v>
      </c>
      <c r="AX712">
        <v>1.04</v>
      </c>
      <c r="AY712">
        <v>15.36</v>
      </c>
      <c r="BF712" s="117"/>
      <c r="BI712" s="117"/>
      <c r="BJ712" s="117"/>
    </row>
    <row r="713" spans="1:62" hidden="1" outlineLevel="1">
      <c r="A713" s="50" t="s">
        <v>530</v>
      </c>
      <c r="B713" s="9" t="s">
        <v>2314</v>
      </c>
      <c r="C713" s="1">
        <f t="shared" si="202"/>
        <v>550</v>
      </c>
      <c r="D713" s="7">
        <f t="shared" si="203"/>
        <v>3</v>
      </c>
      <c r="E713" s="7">
        <f t="shared" si="204"/>
        <v>7</v>
      </c>
      <c r="F713" s="7">
        <f t="shared" si="205"/>
        <v>2</v>
      </c>
      <c r="G713" s="7">
        <f t="shared" si="215"/>
        <v>4</v>
      </c>
      <c r="H713" s="49">
        <f t="shared" si="206"/>
        <v>301</v>
      </c>
      <c r="I713" s="177">
        <f t="shared" si="207"/>
        <v>0.54727272727272724</v>
      </c>
      <c r="J713" s="8"/>
      <c r="K713" s="2">
        <f t="shared" si="208"/>
        <v>0.10181818181818182</v>
      </c>
      <c r="L713" s="2">
        <f t="shared" si="209"/>
        <v>1.8181818181818182E-3</v>
      </c>
      <c r="M713" s="2">
        <f t="shared" si="210"/>
        <v>0.12545454545454546</v>
      </c>
      <c r="N713" s="2">
        <f t="shared" si="211"/>
        <v>6.1818181818181821E-2</v>
      </c>
      <c r="O713" s="2">
        <f t="shared" si="212"/>
        <v>0.70909090909090911</v>
      </c>
      <c r="P713" s="1">
        <v>56</v>
      </c>
      <c r="Q713" s="1">
        <v>1</v>
      </c>
      <c r="R713" s="1">
        <v>69</v>
      </c>
      <c r="S713" s="1">
        <v>34</v>
      </c>
      <c r="T713" s="1">
        <v>370</v>
      </c>
      <c r="U713" s="1">
        <v>11</v>
      </c>
      <c r="V713" s="1">
        <v>1</v>
      </c>
      <c r="W713" s="1">
        <v>0</v>
      </c>
      <c r="X713" s="1">
        <v>1</v>
      </c>
      <c r="Y713" s="1">
        <v>5</v>
      </c>
      <c r="Z713" s="1">
        <v>1</v>
      </c>
      <c r="AA713" s="1"/>
      <c r="AB713" s="1">
        <v>0</v>
      </c>
      <c r="AC713" s="1"/>
      <c r="AD713" s="1">
        <v>0</v>
      </c>
      <c r="AF713">
        <v>1</v>
      </c>
      <c r="AG713">
        <v>0</v>
      </c>
      <c r="AI713" t="str">
        <f t="shared" si="216"/>
        <v>Avon</v>
      </c>
      <c r="AJ713" t="s">
        <v>495</v>
      </c>
      <c r="AK713" s="182">
        <v>8</v>
      </c>
      <c r="AL713" s="7"/>
      <c r="AN713" s="97">
        <v>25</v>
      </c>
      <c r="AO713" s="99">
        <v>21</v>
      </c>
      <c r="AP713" s="99">
        <v>5</v>
      </c>
      <c r="AQ713" s="106">
        <v>2935</v>
      </c>
      <c r="AR713" s="106">
        <f t="shared" si="213"/>
        <v>25021</v>
      </c>
      <c r="AS713" t="s">
        <v>1711</v>
      </c>
      <c r="AT713" s="109">
        <f t="shared" si="214"/>
        <v>2502935</v>
      </c>
      <c r="AW713">
        <v>4.57</v>
      </c>
      <c r="AX713">
        <v>0.19</v>
      </c>
      <c r="AY713">
        <v>4.38</v>
      </c>
      <c r="BF713" s="117"/>
      <c r="BI713" s="117"/>
      <c r="BJ713" s="117"/>
    </row>
    <row r="714" spans="1:62" hidden="1" outlineLevel="1">
      <c r="A714" s="50" t="s">
        <v>1897</v>
      </c>
      <c r="B714" s="9" t="s">
        <v>2314</v>
      </c>
      <c r="C714" s="1">
        <f t="shared" si="202"/>
        <v>900</v>
      </c>
      <c r="D714" s="7">
        <f t="shared" si="203"/>
        <v>3</v>
      </c>
      <c r="E714" s="7">
        <f t="shared" si="204"/>
        <v>6</v>
      </c>
      <c r="F714" s="7">
        <f t="shared" si="205"/>
        <v>2</v>
      </c>
      <c r="G714" s="7">
        <f t="shared" si="215"/>
        <v>4</v>
      </c>
      <c r="H714" s="49">
        <f t="shared" si="206"/>
        <v>259</v>
      </c>
      <c r="I714" s="177">
        <f t="shared" si="207"/>
        <v>0.2877777777777778</v>
      </c>
      <c r="J714" s="8"/>
      <c r="K714" s="2">
        <f t="shared" si="208"/>
        <v>0.15777777777777777</v>
      </c>
      <c r="L714" s="2">
        <f t="shared" si="209"/>
        <v>8.8888888888888889E-3</v>
      </c>
      <c r="M714" s="2">
        <f t="shared" si="210"/>
        <v>0.18888888888888888</v>
      </c>
      <c r="N714" s="2">
        <f t="shared" si="211"/>
        <v>0.10777777777777778</v>
      </c>
      <c r="O714" s="2">
        <f t="shared" si="212"/>
        <v>0.53666666666666674</v>
      </c>
      <c r="P714" s="1">
        <v>142</v>
      </c>
      <c r="Q714" s="1">
        <v>8</v>
      </c>
      <c r="R714" s="1">
        <v>170</v>
      </c>
      <c r="S714" s="1">
        <v>97</v>
      </c>
      <c r="T714" s="1">
        <v>429</v>
      </c>
      <c r="U714" s="1">
        <v>32</v>
      </c>
      <c r="V714" s="1">
        <v>1</v>
      </c>
      <c r="W714" s="1">
        <v>5</v>
      </c>
      <c r="X714" s="1">
        <v>6</v>
      </c>
      <c r="Y714" s="1">
        <v>5</v>
      </c>
      <c r="Z714" s="1">
        <v>4</v>
      </c>
      <c r="AA714" s="1"/>
      <c r="AB714" s="1">
        <v>0</v>
      </c>
      <c r="AC714" s="1"/>
      <c r="AD714" s="1">
        <v>0</v>
      </c>
      <c r="AF714">
        <v>0</v>
      </c>
      <c r="AG714">
        <v>1</v>
      </c>
      <c r="AI714" t="str">
        <f t="shared" si="216"/>
        <v>Ayer</v>
      </c>
      <c r="AJ714" t="s">
        <v>2234</v>
      </c>
      <c r="AK714" s="182">
        <v>3</v>
      </c>
      <c r="AL714" s="7"/>
      <c r="AN714" s="97">
        <v>25</v>
      </c>
      <c r="AO714" s="99">
        <v>17</v>
      </c>
      <c r="AP714" s="99">
        <v>25</v>
      </c>
      <c r="AQ714" s="106">
        <v>3005</v>
      </c>
      <c r="AR714" s="106">
        <f t="shared" si="213"/>
        <v>25017</v>
      </c>
      <c r="AS714" t="s">
        <v>1711</v>
      </c>
      <c r="AT714" s="109">
        <f t="shared" si="214"/>
        <v>2503005</v>
      </c>
      <c r="AW714">
        <v>9.57</v>
      </c>
      <c r="AX714">
        <v>0.55000000000000004</v>
      </c>
      <c r="AY714">
        <v>9.02</v>
      </c>
      <c r="BF714" s="117"/>
      <c r="BI714" s="117"/>
      <c r="BJ714" s="117"/>
    </row>
    <row r="715" spans="1:62" hidden="1" outlineLevel="1">
      <c r="A715" s="50" t="s">
        <v>2577</v>
      </c>
      <c r="B715" s="9" t="s">
        <v>2314</v>
      </c>
      <c r="C715" s="1">
        <f t="shared" si="202"/>
        <v>6971</v>
      </c>
      <c r="D715" s="7">
        <f t="shared" si="203"/>
        <v>2</v>
      </c>
      <c r="E715" s="7">
        <f t="shared" si="204"/>
        <v>6</v>
      </c>
      <c r="F715" s="7">
        <f t="shared" si="205"/>
        <v>3</v>
      </c>
      <c r="G715" s="7">
        <f t="shared" si="215"/>
        <v>4</v>
      </c>
      <c r="H715" s="49">
        <f t="shared" si="206"/>
        <v>2572</v>
      </c>
      <c r="I715" s="177">
        <f t="shared" si="207"/>
        <v>0.36895710801893561</v>
      </c>
      <c r="J715" s="8"/>
      <c r="K715" s="2">
        <f t="shared" si="208"/>
        <v>0.17042031272414288</v>
      </c>
      <c r="L715" s="2">
        <f t="shared" si="209"/>
        <v>1.0471955243150194E-2</v>
      </c>
      <c r="M715" s="2">
        <f t="shared" si="210"/>
        <v>0.14531631042891982</v>
      </c>
      <c r="N715" s="2">
        <f t="shared" si="211"/>
        <v>8.4779802037010465E-2</v>
      </c>
      <c r="O715" s="2">
        <f t="shared" si="212"/>
        <v>0.58901161956677672</v>
      </c>
      <c r="P715" s="1">
        <v>1188</v>
      </c>
      <c r="Q715" s="1">
        <v>73</v>
      </c>
      <c r="R715" s="1">
        <v>1013</v>
      </c>
      <c r="S715" s="1">
        <v>591</v>
      </c>
      <c r="T715" s="1">
        <v>3760</v>
      </c>
      <c r="U715" s="1">
        <v>203</v>
      </c>
      <c r="V715" s="1">
        <v>15</v>
      </c>
      <c r="W715" s="1">
        <v>18</v>
      </c>
      <c r="X715" s="1">
        <v>24</v>
      </c>
      <c r="Y715" s="1">
        <v>35</v>
      </c>
      <c r="Z715" s="1">
        <v>23</v>
      </c>
      <c r="AA715" s="1"/>
      <c r="AB715" s="1">
        <v>8</v>
      </c>
      <c r="AC715" s="1"/>
      <c r="AD715" s="1">
        <v>7</v>
      </c>
      <c r="AF715">
        <v>9</v>
      </c>
      <c r="AG715">
        <v>4</v>
      </c>
      <c r="AI715" t="str">
        <f t="shared" si="216"/>
        <v>Barnstable</v>
      </c>
      <c r="AJ715" t="s">
        <v>2577</v>
      </c>
      <c r="AK715" s="182">
        <v>9</v>
      </c>
      <c r="AL715" s="7"/>
      <c r="AN715" s="97">
        <v>25</v>
      </c>
      <c r="AO715" s="99">
        <v>1</v>
      </c>
      <c r="AP715" s="99">
        <v>5</v>
      </c>
      <c r="AQ715" s="106">
        <v>3600</v>
      </c>
      <c r="AR715" s="106">
        <f t="shared" si="213"/>
        <v>25001</v>
      </c>
      <c r="AS715" t="s">
        <v>1029</v>
      </c>
      <c r="AT715" s="109">
        <f t="shared" si="214"/>
        <v>2503600</v>
      </c>
      <c r="AW715">
        <v>76.25</v>
      </c>
      <c r="AX715">
        <v>16.21</v>
      </c>
      <c r="AY715">
        <v>60.04</v>
      </c>
      <c r="BF715" s="117"/>
      <c r="BI715" s="117"/>
      <c r="BJ715" s="117"/>
    </row>
    <row r="716" spans="1:62" hidden="1" outlineLevel="1">
      <c r="A716" s="50" t="s">
        <v>2138</v>
      </c>
      <c r="B716" s="9" t="s">
        <v>2314</v>
      </c>
      <c r="C716" s="1">
        <f t="shared" si="202"/>
        <v>691</v>
      </c>
      <c r="D716" s="7">
        <f t="shared" si="203"/>
        <v>4</v>
      </c>
      <c r="E716" s="7">
        <f t="shared" si="204"/>
        <v>6</v>
      </c>
      <c r="F716" s="7">
        <f t="shared" si="205"/>
        <v>3</v>
      </c>
      <c r="G716" s="7">
        <f t="shared" si="215"/>
        <v>2</v>
      </c>
      <c r="H716" s="49">
        <f t="shared" si="206"/>
        <v>268</v>
      </c>
      <c r="I716" s="177">
        <f t="shared" si="207"/>
        <v>0.38784370477568741</v>
      </c>
      <c r="J716" s="8"/>
      <c r="K716" s="2">
        <f t="shared" si="208"/>
        <v>0.10130246020260492</v>
      </c>
      <c r="L716" s="2">
        <f t="shared" si="209"/>
        <v>1.1577424023154847E-2</v>
      </c>
      <c r="M716" s="2">
        <f t="shared" si="210"/>
        <v>0.14471780028943559</v>
      </c>
      <c r="N716" s="2">
        <f t="shared" si="211"/>
        <v>0.15484804630969609</v>
      </c>
      <c r="O716" s="2">
        <f t="shared" si="212"/>
        <v>0.58755426917510856</v>
      </c>
      <c r="P716" s="1">
        <v>70</v>
      </c>
      <c r="Q716" s="1">
        <v>8</v>
      </c>
      <c r="R716" s="1">
        <v>100</v>
      </c>
      <c r="S716" s="1">
        <v>107</v>
      </c>
      <c r="T716" s="1">
        <v>375</v>
      </c>
      <c r="U716" s="1">
        <v>24</v>
      </c>
      <c r="V716" s="1">
        <v>1</v>
      </c>
      <c r="W716" s="1">
        <v>1</v>
      </c>
      <c r="X716" s="1">
        <v>2</v>
      </c>
      <c r="Y716" s="1">
        <v>1</v>
      </c>
      <c r="Z716" s="1">
        <v>1</v>
      </c>
      <c r="AA716" s="1"/>
      <c r="AB716" s="1">
        <v>0</v>
      </c>
      <c r="AC716" s="1"/>
      <c r="AD716" s="1">
        <v>1</v>
      </c>
      <c r="AF716">
        <v>0</v>
      </c>
      <c r="AG716">
        <v>0</v>
      </c>
      <c r="AI716" t="str">
        <f t="shared" si="216"/>
        <v>Barre</v>
      </c>
      <c r="AJ716" s="9" t="s">
        <v>1765</v>
      </c>
      <c r="AK716" s="182">
        <v>2</v>
      </c>
      <c r="AL716" s="7"/>
      <c r="AN716" s="97">
        <v>25</v>
      </c>
      <c r="AO716" s="99">
        <v>27</v>
      </c>
      <c r="AP716" s="99">
        <v>20</v>
      </c>
      <c r="AQ716" s="106">
        <v>3740</v>
      </c>
      <c r="AR716" s="106">
        <f t="shared" si="213"/>
        <v>25027</v>
      </c>
      <c r="AS716" t="s">
        <v>1711</v>
      </c>
      <c r="AT716" s="109">
        <f t="shared" si="214"/>
        <v>2503740</v>
      </c>
      <c r="AW716">
        <v>44.61</v>
      </c>
      <c r="AX716">
        <v>0.28000000000000003</v>
      </c>
      <c r="AY716">
        <v>44.33</v>
      </c>
      <c r="BF716" s="117"/>
      <c r="BI716" s="117"/>
      <c r="BJ716" s="117"/>
    </row>
    <row r="717" spans="1:62" hidden="1" outlineLevel="1">
      <c r="A717" s="50" t="s">
        <v>1346</v>
      </c>
      <c r="B717" s="9" t="s">
        <v>2314</v>
      </c>
      <c r="C717" s="1">
        <f t="shared" si="202"/>
        <v>157</v>
      </c>
      <c r="D717" s="7">
        <f t="shared" si="203"/>
        <v>4</v>
      </c>
      <c r="E717" s="7">
        <f t="shared" si="204"/>
        <v>8</v>
      </c>
      <c r="F717" s="7">
        <f t="shared" si="205"/>
        <v>3</v>
      </c>
      <c r="G717" s="7">
        <f t="shared" si="215"/>
        <v>2</v>
      </c>
      <c r="H717" s="49">
        <f t="shared" si="206"/>
        <v>48</v>
      </c>
      <c r="I717" s="177">
        <f t="shared" si="207"/>
        <v>0.30573248407643311</v>
      </c>
      <c r="J717" s="8"/>
      <c r="K717" s="2">
        <f t="shared" si="208"/>
        <v>8.9171974522292988E-2</v>
      </c>
      <c r="L717" s="2">
        <f t="shared" si="209"/>
        <v>0</v>
      </c>
      <c r="M717" s="2">
        <f t="shared" si="210"/>
        <v>0.14012738853503184</v>
      </c>
      <c r="N717" s="2">
        <f t="shared" si="211"/>
        <v>0.21656050955414013</v>
      </c>
      <c r="O717" s="2">
        <f t="shared" si="212"/>
        <v>0.55414012738853513</v>
      </c>
      <c r="P717" s="1">
        <v>14</v>
      </c>
      <c r="Q717" s="1">
        <v>0</v>
      </c>
      <c r="R717" s="1">
        <v>22</v>
      </c>
      <c r="S717" s="1">
        <v>34</v>
      </c>
      <c r="T717" s="1">
        <v>82</v>
      </c>
      <c r="U717" s="1">
        <v>3</v>
      </c>
      <c r="V717" s="1">
        <v>0</v>
      </c>
      <c r="W717" s="1">
        <v>0</v>
      </c>
      <c r="X717" s="1">
        <v>0</v>
      </c>
      <c r="Y717" s="1">
        <v>0</v>
      </c>
      <c r="Z717" s="1">
        <v>1</v>
      </c>
      <c r="AA717" s="1"/>
      <c r="AB717" s="1">
        <v>0</v>
      </c>
      <c r="AC717" s="1"/>
      <c r="AD717" s="1">
        <v>0</v>
      </c>
      <c r="AF717">
        <v>0</v>
      </c>
      <c r="AG717">
        <v>1</v>
      </c>
      <c r="AI717" t="str">
        <f t="shared" si="216"/>
        <v>Becket</v>
      </c>
      <c r="AJ717" t="s">
        <v>236</v>
      </c>
      <c r="AK717" s="182">
        <v>1</v>
      </c>
      <c r="AL717" s="7"/>
      <c r="AN717" s="97">
        <v>25</v>
      </c>
      <c r="AO717" s="99">
        <v>3</v>
      </c>
      <c r="AP717" s="99">
        <v>15</v>
      </c>
      <c r="AQ717" s="106">
        <v>4545</v>
      </c>
      <c r="AR717" s="106">
        <f t="shared" si="213"/>
        <v>25003</v>
      </c>
      <c r="AS717" t="s">
        <v>1711</v>
      </c>
      <c r="AT717" s="109">
        <f t="shared" si="214"/>
        <v>2504545</v>
      </c>
      <c r="AW717">
        <v>47.76</v>
      </c>
      <c r="AX717">
        <v>1.49</v>
      </c>
      <c r="AY717">
        <v>46.26</v>
      </c>
      <c r="BF717" s="117"/>
      <c r="BI717" s="117"/>
      <c r="BJ717" s="117"/>
    </row>
    <row r="718" spans="1:62" hidden="1" outlineLevel="1">
      <c r="A718" s="50" t="s">
        <v>1050</v>
      </c>
      <c r="B718" s="9" t="s">
        <v>2314</v>
      </c>
      <c r="C718" s="1">
        <f t="shared" si="202"/>
        <v>1777</v>
      </c>
      <c r="D718" s="7">
        <f t="shared" si="203"/>
        <v>2</v>
      </c>
      <c r="E718" s="7">
        <f t="shared" si="204"/>
        <v>6</v>
      </c>
      <c r="F718" s="7">
        <f t="shared" si="205"/>
        <v>3</v>
      </c>
      <c r="G718" s="7">
        <f t="shared" si="215"/>
        <v>4</v>
      </c>
      <c r="H718" s="49">
        <f t="shared" si="206"/>
        <v>155</v>
      </c>
      <c r="I718" s="177">
        <f t="shared" si="207"/>
        <v>8.7225661226786724E-2</v>
      </c>
      <c r="J718" s="8"/>
      <c r="K718" s="2">
        <f t="shared" si="208"/>
        <v>0.28081035453010694</v>
      </c>
      <c r="L718" s="2">
        <f t="shared" si="209"/>
        <v>9.0039392234102424E-3</v>
      </c>
      <c r="M718" s="2">
        <f t="shared" si="210"/>
        <v>0.19752391671356218</v>
      </c>
      <c r="N718" s="2">
        <f t="shared" si="211"/>
        <v>0.10016882386043895</v>
      </c>
      <c r="O718" s="2">
        <f t="shared" si="212"/>
        <v>0.41249296567248167</v>
      </c>
      <c r="P718" s="1">
        <v>499</v>
      </c>
      <c r="Q718" s="1">
        <v>16</v>
      </c>
      <c r="R718" s="1">
        <v>351</v>
      </c>
      <c r="S718" s="1">
        <v>178</v>
      </c>
      <c r="T718" s="1">
        <v>654</v>
      </c>
      <c r="U718" s="1">
        <v>44</v>
      </c>
      <c r="V718" s="1">
        <v>3</v>
      </c>
      <c r="W718" s="1">
        <v>5</v>
      </c>
      <c r="X718" s="1">
        <v>5</v>
      </c>
      <c r="Y718" s="1">
        <v>7</v>
      </c>
      <c r="Z718" s="1">
        <v>6</v>
      </c>
      <c r="AA718" s="1"/>
      <c r="AB718" s="1">
        <v>2</v>
      </c>
      <c r="AC718" s="1"/>
      <c r="AD718" s="1">
        <v>1</v>
      </c>
      <c r="AF718">
        <v>1</v>
      </c>
      <c r="AG718">
        <v>5</v>
      </c>
      <c r="AI718" t="str">
        <f t="shared" si="216"/>
        <v>Bedford</v>
      </c>
      <c r="AJ718" t="s">
        <v>2234</v>
      </c>
      <c r="AK718" s="182">
        <v>6</v>
      </c>
      <c r="AL718" s="7"/>
      <c r="AN718" s="97">
        <v>25</v>
      </c>
      <c r="AO718" s="99">
        <v>17</v>
      </c>
      <c r="AP718" s="99">
        <v>30</v>
      </c>
      <c r="AQ718" s="106">
        <v>4615</v>
      </c>
      <c r="AR718" s="106">
        <f t="shared" si="213"/>
        <v>25017</v>
      </c>
      <c r="AS718" t="s">
        <v>1711</v>
      </c>
      <c r="AT718" s="109">
        <f t="shared" si="214"/>
        <v>2504615</v>
      </c>
      <c r="AW718">
        <v>13.87</v>
      </c>
      <c r="AX718">
        <v>0.13</v>
      </c>
      <c r="AY718">
        <v>13.74</v>
      </c>
      <c r="BF718" s="117"/>
      <c r="BI718" s="117"/>
      <c r="BJ718" s="117"/>
    </row>
    <row r="719" spans="1:62" hidden="1" outlineLevel="1">
      <c r="A719" s="50" t="s">
        <v>2628</v>
      </c>
      <c r="B719" s="9" t="s">
        <v>2314</v>
      </c>
      <c r="C719" s="1">
        <f t="shared" si="202"/>
        <v>1593</v>
      </c>
      <c r="D719" s="7">
        <f t="shared" si="203"/>
        <v>2</v>
      </c>
      <c r="E719" s="7">
        <f t="shared" si="204"/>
        <v>7</v>
      </c>
      <c r="F719" s="7">
        <f t="shared" si="205"/>
        <v>3</v>
      </c>
      <c r="G719" s="7">
        <f t="shared" si="215"/>
        <v>4</v>
      </c>
      <c r="H719" s="49">
        <f t="shared" si="206"/>
        <v>459</v>
      </c>
      <c r="I719" s="177">
        <f t="shared" si="207"/>
        <v>0.28813559322033899</v>
      </c>
      <c r="J719" s="8"/>
      <c r="K719" s="2">
        <f t="shared" si="208"/>
        <v>0.18141870684243566</v>
      </c>
      <c r="L719" s="2">
        <f t="shared" si="209"/>
        <v>2.5109855618330196E-3</v>
      </c>
      <c r="M719" s="2">
        <f t="shared" si="210"/>
        <v>0.17702448210922786</v>
      </c>
      <c r="N719" s="2">
        <f t="shared" si="211"/>
        <v>0.1224105461393597</v>
      </c>
      <c r="O719" s="2">
        <f t="shared" si="212"/>
        <v>0.51663527934714382</v>
      </c>
      <c r="P719" s="1">
        <v>289</v>
      </c>
      <c r="Q719" s="1">
        <v>4</v>
      </c>
      <c r="R719" s="1">
        <v>282</v>
      </c>
      <c r="S719" s="1">
        <v>195</v>
      </c>
      <c r="T719" s="1">
        <v>748</v>
      </c>
      <c r="U719" s="1">
        <v>55</v>
      </c>
      <c r="V719" s="1">
        <v>3</v>
      </c>
      <c r="W719" s="1">
        <v>4</v>
      </c>
      <c r="X719" s="1">
        <v>1</v>
      </c>
      <c r="Y719" s="1">
        <v>7</v>
      </c>
      <c r="Z719" s="1">
        <v>1</v>
      </c>
      <c r="AA719" s="1"/>
      <c r="AB719" s="1">
        <v>1</v>
      </c>
      <c r="AC719" s="1"/>
      <c r="AD719" s="1">
        <v>2</v>
      </c>
      <c r="AF719">
        <v>0</v>
      </c>
      <c r="AG719">
        <v>1</v>
      </c>
      <c r="AI719" t="str">
        <f t="shared" si="216"/>
        <v>Belchertown</v>
      </c>
      <c r="AJ719" t="s">
        <v>2419</v>
      </c>
      <c r="AK719" s="182">
        <v>2</v>
      </c>
      <c r="AL719" s="7"/>
      <c r="AN719" s="97">
        <v>25</v>
      </c>
      <c r="AO719" s="99">
        <v>15</v>
      </c>
      <c r="AP719" s="99">
        <v>10</v>
      </c>
      <c r="AQ719" s="106">
        <v>4825</v>
      </c>
      <c r="AR719" s="106">
        <f t="shared" si="213"/>
        <v>25015</v>
      </c>
      <c r="AS719" t="s">
        <v>1711</v>
      </c>
      <c r="AT719" s="109">
        <f t="shared" si="214"/>
        <v>2504825</v>
      </c>
      <c r="AW719">
        <v>55.36</v>
      </c>
      <c r="AX719">
        <v>2.64</v>
      </c>
      <c r="AY719">
        <v>52.73</v>
      </c>
      <c r="BF719" s="117"/>
      <c r="BI719" s="117"/>
      <c r="BJ719" s="117"/>
    </row>
    <row r="720" spans="1:62" hidden="1" outlineLevel="1">
      <c r="A720" s="50" t="s">
        <v>2220</v>
      </c>
      <c r="B720" s="9" t="s">
        <v>2314</v>
      </c>
      <c r="C720" s="1">
        <f t="shared" si="202"/>
        <v>1914</v>
      </c>
      <c r="D720" s="7">
        <f t="shared" si="203"/>
        <v>3</v>
      </c>
      <c r="E720" s="7">
        <f t="shared" si="204"/>
        <v>6</v>
      </c>
      <c r="F720" s="7">
        <f t="shared" si="205"/>
        <v>2</v>
      </c>
      <c r="G720" s="7">
        <f t="shared" si="215"/>
        <v>4</v>
      </c>
      <c r="H720" s="49">
        <f t="shared" si="206"/>
        <v>728</v>
      </c>
      <c r="I720" s="177">
        <f t="shared" si="207"/>
        <v>0.38035527690700105</v>
      </c>
      <c r="J720" s="8"/>
      <c r="K720" s="2">
        <f t="shared" si="208"/>
        <v>0.11650992685475445</v>
      </c>
      <c r="L720" s="2">
        <f t="shared" si="209"/>
        <v>8.3594566353187051E-3</v>
      </c>
      <c r="M720" s="2">
        <f t="shared" si="210"/>
        <v>0.17293625914315569</v>
      </c>
      <c r="N720" s="2">
        <f t="shared" si="211"/>
        <v>0.10919540229885058</v>
      </c>
      <c r="O720" s="2">
        <f t="shared" si="212"/>
        <v>0.59299895506792055</v>
      </c>
      <c r="P720" s="1">
        <v>223</v>
      </c>
      <c r="Q720" s="1">
        <v>16</v>
      </c>
      <c r="R720" s="1">
        <v>331</v>
      </c>
      <c r="S720" s="1">
        <v>209</v>
      </c>
      <c r="T720" s="1">
        <v>1059</v>
      </c>
      <c r="U720" s="1">
        <v>40</v>
      </c>
      <c r="V720" s="1">
        <v>6</v>
      </c>
      <c r="W720" s="1">
        <v>4</v>
      </c>
      <c r="X720" s="1">
        <v>10</v>
      </c>
      <c r="Y720" s="1">
        <v>5</v>
      </c>
      <c r="Z720" s="1">
        <v>6</v>
      </c>
      <c r="AA720" s="1"/>
      <c r="AB720" s="1">
        <v>3</v>
      </c>
      <c r="AC720" s="1"/>
      <c r="AD720" s="1">
        <v>0</v>
      </c>
      <c r="AF720">
        <v>0</v>
      </c>
      <c r="AG720">
        <v>2</v>
      </c>
      <c r="AI720" t="str">
        <f t="shared" si="216"/>
        <v>Bellingham</v>
      </c>
      <c r="AJ720" t="s">
        <v>495</v>
      </c>
      <c r="AL720" s="7"/>
      <c r="AN720" s="97">
        <v>25</v>
      </c>
      <c r="AO720" s="99">
        <v>21</v>
      </c>
      <c r="AP720" s="99">
        <v>10</v>
      </c>
      <c r="AQ720" s="106">
        <v>4930</v>
      </c>
      <c r="AR720" s="106">
        <f t="shared" si="213"/>
        <v>25021</v>
      </c>
      <c r="AS720" t="s">
        <v>1711</v>
      </c>
      <c r="AT720" s="109">
        <f t="shared" si="214"/>
        <v>2504930</v>
      </c>
      <c r="AW720">
        <v>18.989999999999998</v>
      </c>
      <c r="AX720">
        <v>0.49</v>
      </c>
      <c r="AY720">
        <v>18.5</v>
      </c>
      <c r="BF720" s="117"/>
      <c r="BI720" s="117"/>
      <c r="BJ720" s="117"/>
    </row>
    <row r="721" spans="1:62" hidden="1" outlineLevel="1">
      <c r="A721" s="50" t="s">
        <v>1313</v>
      </c>
      <c r="B721" s="9" t="s">
        <v>2314</v>
      </c>
      <c r="C721" s="1">
        <f t="shared" si="202"/>
        <v>2765</v>
      </c>
      <c r="D721" s="7">
        <f t="shared" si="203"/>
        <v>2</v>
      </c>
      <c r="E721" s="7">
        <f t="shared" si="204"/>
        <v>6</v>
      </c>
      <c r="F721" s="7">
        <f t="shared" si="205"/>
        <v>3</v>
      </c>
      <c r="G721" s="7">
        <f t="shared" si="215"/>
        <v>4</v>
      </c>
      <c r="H721" s="49">
        <f t="shared" si="206"/>
        <v>392</v>
      </c>
      <c r="I721" s="177">
        <f t="shared" si="207"/>
        <v>0.14177215189873418</v>
      </c>
      <c r="J721" s="8"/>
      <c r="K721" s="2">
        <f t="shared" si="208"/>
        <v>0.24990958408679928</v>
      </c>
      <c r="L721" s="2">
        <f t="shared" si="209"/>
        <v>9.0415913200723331E-3</v>
      </c>
      <c r="M721" s="2">
        <f t="shared" si="210"/>
        <v>0.23869801084990958</v>
      </c>
      <c r="N721" s="2">
        <f t="shared" si="211"/>
        <v>7.7034358047016277E-2</v>
      </c>
      <c r="O721" s="2">
        <f t="shared" si="212"/>
        <v>0.42531645569620247</v>
      </c>
      <c r="P721" s="1">
        <v>691</v>
      </c>
      <c r="Q721" s="1">
        <v>25</v>
      </c>
      <c r="R721" s="1">
        <v>660</v>
      </c>
      <c r="S721" s="1">
        <v>213</v>
      </c>
      <c r="T721" s="1">
        <v>1083</v>
      </c>
      <c r="U721" s="1">
        <v>44</v>
      </c>
      <c r="V721" s="1">
        <v>6</v>
      </c>
      <c r="W721" s="1">
        <v>6</v>
      </c>
      <c r="X721" s="1">
        <v>7</v>
      </c>
      <c r="Y721" s="1">
        <v>7</v>
      </c>
      <c r="Z721" s="1">
        <v>14</v>
      </c>
      <c r="AA721" s="1"/>
      <c r="AB721" s="1">
        <v>2</v>
      </c>
      <c r="AC721" s="1"/>
      <c r="AD721" s="1">
        <v>1</v>
      </c>
      <c r="AF721">
        <v>4</v>
      </c>
      <c r="AG721">
        <v>2</v>
      </c>
      <c r="AI721" t="str">
        <f t="shared" si="216"/>
        <v>Belmont</v>
      </c>
      <c r="AJ721" t="s">
        <v>2234</v>
      </c>
      <c r="AK721" s="182">
        <v>5</v>
      </c>
      <c r="AL721" s="7"/>
      <c r="AN721" s="97">
        <v>25</v>
      </c>
      <c r="AO721" s="99">
        <v>17</v>
      </c>
      <c r="AP721" s="99">
        <v>35</v>
      </c>
      <c r="AQ721" s="106">
        <v>5070</v>
      </c>
      <c r="AR721" s="106">
        <f t="shared" si="213"/>
        <v>25017</v>
      </c>
      <c r="AS721" t="s">
        <v>1711</v>
      </c>
      <c r="AT721" s="109">
        <f t="shared" si="214"/>
        <v>2505070</v>
      </c>
      <c r="AW721">
        <v>4.71</v>
      </c>
      <c r="AX721">
        <v>0.05</v>
      </c>
      <c r="AY721">
        <v>4.66</v>
      </c>
      <c r="BF721" s="117"/>
      <c r="BI721" s="117"/>
      <c r="BJ721" s="117"/>
    </row>
    <row r="722" spans="1:62" hidden="1" outlineLevel="1">
      <c r="A722" s="50" t="s">
        <v>2903</v>
      </c>
      <c r="B722" s="9" t="s">
        <v>2314</v>
      </c>
      <c r="C722" s="1">
        <f t="shared" si="202"/>
        <v>868</v>
      </c>
      <c r="D722" s="7">
        <f t="shared" si="203"/>
        <v>4</v>
      </c>
      <c r="E722" s="7">
        <f t="shared" si="204"/>
        <v>7</v>
      </c>
      <c r="F722" s="7">
        <f t="shared" si="205"/>
        <v>2</v>
      </c>
      <c r="G722" s="7">
        <f t="shared" si="215"/>
        <v>3</v>
      </c>
      <c r="H722" s="49">
        <f t="shared" si="206"/>
        <v>405</v>
      </c>
      <c r="I722" s="177">
        <f t="shared" si="207"/>
        <v>0.46658986175115208</v>
      </c>
      <c r="J722" s="8"/>
      <c r="K722" s="2">
        <f t="shared" si="208"/>
        <v>0.10368663594470046</v>
      </c>
      <c r="L722" s="2">
        <f t="shared" si="209"/>
        <v>3.4562211981566822E-3</v>
      </c>
      <c r="M722" s="2">
        <f t="shared" si="210"/>
        <v>0.13248847926267282</v>
      </c>
      <c r="N722" s="2">
        <f t="shared" si="211"/>
        <v>0.10944700460829493</v>
      </c>
      <c r="O722" s="2">
        <f t="shared" si="212"/>
        <v>0.65092165898617516</v>
      </c>
      <c r="P722" s="1">
        <v>90</v>
      </c>
      <c r="Q722" s="1">
        <v>3</v>
      </c>
      <c r="R722" s="1">
        <v>115</v>
      </c>
      <c r="S722" s="1">
        <v>95</v>
      </c>
      <c r="T722" s="1">
        <v>520</v>
      </c>
      <c r="U722" s="1">
        <v>34</v>
      </c>
      <c r="V722" s="1">
        <v>0</v>
      </c>
      <c r="W722" s="1">
        <v>0</v>
      </c>
      <c r="X722" s="1">
        <v>2</v>
      </c>
      <c r="Y722" s="1">
        <v>2</v>
      </c>
      <c r="Z722" s="1">
        <v>4</v>
      </c>
      <c r="AA722" s="1"/>
      <c r="AB722" s="1">
        <v>1</v>
      </c>
      <c r="AC722" s="1"/>
      <c r="AD722" s="1">
        <v>1</v>
      </c>
      <c r="AF722">
        <v>0</v>
      </c>
      <c r="AG722">
        <v>1</v>
      </c>
      <c r="AI722" t="str">
        <f t="shared" si="216"/>
        <v>Berkley</v>
      </c>
      <c r="AJ722" t="s">
        <v>2763</v>
      </c>
      <c r="AK722" s="182">
        <v>4</v>
      </c>
      <c r="AL722" s="7"/>
      <c r="AN722" s="97">
        <v>25</v>
      </c>
      <c r="AO722" s="99">
        <v>5</v>
      </c>
      <c r="AP722" s="99">
        <v>15</v>
      </c>
      <c r="AQ722" s="106">
        <v>5280</v>
      </c>
      <c r="AR722" s="106">
        <f t="shared" si="213"/>
        <v>25005</v>
      </c>
      <c r="AS722" t="s">
        <v>1711</v>
      </c>
      <c r="AT722" s="109">
        <f t="shared" si="214"/>
        <v>2505280</v>
      </c>
      <c r="AW722">
        <v>17.36</v>
      </c>
      <c r="AX722">
        <v>0.82</v>
      </c>
      <c r="AY722">
        <v>16.54</v>
      </c>
      <c r="BF722" s="117"/>
      <c r="BI722" s="117"/>
      <c r="BJ722" s="117"/>
    </row>
    <row r="723" spans="1:62" hidden="1" outlineLevel="1">
      <c r="A723" s="50" t="s">
        <v>1634</v>
      </c>
      <c r="B723" s="9" t="s">
        <v>2314</v>
      </c>
      <c r="C723" s="1">
        <f t="shared" si="202"/>
        <v>517</v>
      </c>
      <c r="D723" s="7">
        <f t="shared" si="203"/>
        <v>3</v>
      </c>
      <c r="E723" s="7">
        <f t="shared" si="204"/>
        <v>6</v>
      </c>
      <c r="F723" s="7">
        <f t="shared" si="205"/>
        <v>2</v>
      </c>
      <c r="G723" s="7">
        <f t="shared" si="215"/>
        <v>4</v>
      </c>
      <c r="H723" s="49">
        <f t="shared" si="206"/>
        <v>136</v>
      </c>
      <c r="I723" s="177">
        <f t="shared" si="207"/>
        <v>0.26305609284332687</v>
      </c>
      <c r="J723" s="8"/>
      <c r="K723" s="2">
        <f t="shared" si="208"/>
        <v>0.17988394584139264</v>
      </c>
      <c r="L723" s="2">
        <f t="shared" si="209"/>
        <v>7.7369439071566732E-3</v>
      </c>
      <c r="M723" s="2">
        <f t="shared" si="210"/>
        <v>0.1895551257253385</v>
      </c>
      <c r="N723" s="2">
        <f t="shared" si="211"/>
        <v>0.13152804642166344</v>
      </c>
      <c r="O723" s="2">
        <f t="shared" si="212"/>
        <v>0.49129593810444877</v>
      </c>
      <c r="P723" s="1">
        <v>93</v>
      </c>
      <c r="Q723" s="1">
        <v>4</v>
      </c>
      <c r="R723" s="1">
        <v>98</v>
      </c>
      <c r="S723" s="1">
        <v>68</v>
      </c>
      <c r="T723" s="1">
        <v>234</v>
      </c>
      <c r="U723" s="1">
        <v>13</v>
      </c>
      <c r="V723" s="1">
        <v>3</v>
      </c>
      <c r="W723" s="1">
        <v>1</v>
      </c>
      <c r="X723" s="1">
        <v>1</v>
      </c>
      <c r="Y723" s="1">
        <v>0</v>
      </c>
      <c r="Z723" s="1">
        <v>0</v>
      </c>
      <c r="AA723" s="1"/>
      <c r="AB723" s="1">
        <v>1</v>
      </c>
      <c r="AC723" s="1"/>
      <c r="AD723" s="1">
        <v>0</v>
      </c>
      <c r="AF723">
        <v>0</v>
      </c>
      <c r="AG723">
        <v>1</v>
      </c>
      <c r="AI723" t="str">
        <f t="shared" si="216"/>
        <v>Berlin</v>
      </c>
      <c r="AJ723" s="9" t="s">
        <v>1765</v>
      </c>
      <c r="AK723" s="182">
        <v>3</v>
      </c>
      <c r="AL723" s="7"/>
      <c r="AN723" s="97">
        <v>25</v>
      </c>
      <c r="AO723" s="99">
        <v>27</v>
      </c>
      <c r="AP723" s="99">
        <v>25</v>
      </c>
      <c r="AQ723" s="106">
        <v>5490</v>
      </c>
      <c r="AR723" s="106">
        <f t="shared" si="213"/>
        <v>25027</v>
      </c>
      <c r="AS723" t="s">
        <v>1711</v>
      </c>
      <c r="AT723" s="109">
        <f t="shared" si="214"/>
        <v>2505490</v>
      </c>
      <c r="AW723">
        <v>13.09</v>
      </c>
      <c r="AX723">
        <v>0.16</v>
      </c>
      <c r="AY723">
        <v>12.93</v>
      </c>
      <c r="BF723" s="117"/>
      <c r="BI723" s="117"/>
      <c r="BJ723" s="117"/>
    </row>
    <row r="724" spans="1:62" hidden="1" outlineLevel="1">
      <c r="A724" s="50" t="s">
        <v>2854</v>
      </c>
      <c r="B724" s="9" t="s">
        <v>2314</v>
      </c>
      <c r="C724" s="1">
        <f t="shared" si="202"/>
        <v>264</v>
      </c>
      <c r="D724" s="7">
        <f t="shared" si="203"/>
        <v>2</v>
      </c>
      <c r="E724" s="7">
        <f t="shared" si="204"/>
        <v>6</v>
      </c>
      <c r="F724" s="7">
        <f t="shared" si="205"/>
        <v>3</v>
      </c>
      <c r="G724" s="7">
        <f t="shared" si="215"/>
        <v>4</v>
      </c>
      <c r="H724" s="49">
        <f t="shared" si="206"/>
        <v>21</v>
      </c>
      <c r="I724" s="177">
        <f t="shared" si="207"/>
        <v>7.9545454545454544E-2</v>
      </c>
      <c r="J724" s="8"/>
      <c r="K724" s="2">
        <f t="shared" si="208"/>
        <v>0.28409090909090912</v>
      </c>
      <c r="L724" s="2">
        <f t="shared" si="209"/>
        <v>2.2727272727272728E-2</v>
      </c>
      <c r="M724" s="2">
        <f t="shared" si="210"/>
        <v>0.20833333333333334</v>
      </c>
      <c r="N724" s="2">
        <f t="shared" si="211"/>
        <v>5.3030303030303032E-2</v>
      </c>
      <c r="O724" s="2">
        <f t="shared" si="212"/>
        <v>0.43181818181818171</v>
      </c>
      <c r="P724" s="1">
        <v>75</v>
      </c>
      <c r="Q724" s="1">
        <v>6</v>
      </c>
      <c r="R724" s="1">
        <v>55</v>
      </c>
      <c r="S724" s="1">
        <v>14</v>
      </c>
      <c r="T724" s="1">
        <v>96</v>
      </c>
      <c r="U724" s="1">
        <v>13</v>
      </c>
      <c r="V724" s="1">
        <v>0</v>
      </c>
      <c r="W724" s="1">
        <v>0</v>
      </c>
      <c r="X724" s="1">
        <v>0</v>
      </c>
      <c r="Y724" s="1">
        <v>0</v>
      </c>
      <c r="Z724" s="1">
        <v>3</v>
      </c>
      <c r="AA724" s="1"/>
      <c r="AB724" s="1">
        <v>0</v>
      </c>
      <c r="AC724" s="1"/>
      <c r="AD724" s="1">
        <v>1</v>
      </c>
      <c r="AF724">
        <v>0</v>
      </c>
      <c r="AG724">
        <v>1</v>
      </c>
      <c r="AI724" t="str">
        <f t="shared" si="216"/>
        <v>Bernardston</v>
      </c>
      <c r="AJ724" t="s">
        <v>2409</v>
      </c>
      <c r="AK724" s="182">
        <v>1</v>
      </c>
      <c r="AL724" s="7"/>
      <c r="AN724" s="97">
        <v>25</v>
      </c>
      <c r="AO724" s="99">
        <v>11</v>
      </c>
      <c r="AP724" s="99">
        <v>10</v>
      </c>
      <c r="AQ724" s="106">
        <v>5560</v>
      </c>
      <c r="AR724" s="106">
        <f t="shared" si="213"/>
        <v>25011</v>
      </c>
      <c r="AS724" t="s">
        <v>1711</v>
      </c>
      <c r="AT724" s="109">
        <f t="shared" si="214"/>
        <v>2505560</v>
      </c>
      <c r="AW724">
        <v>23.41</v>
      </c>
      <c r="AX724">
        <v>0</v>
      </c>
      <c r="AY724">
        <v>23.41</v>
      </c>
      <c r="BF724" s="117"/>
      <c r="BI724" s="117"/>
      <c r="BJ724" s="117"/>
    </row>
    <row r="725" spans="1:62" hidden="1" outlineLevel="1">
      <c r="A725" s="50" t="s">
        <v>1454</v>
      </c>
      <c r="B725" s="9" t="s">
        <v>2314</v>
      </c>
      <c r="C725" s="1">
        <f t="shared" si="202"/>
        <v>4621</v>
      </c>
      <c r="D725" s="7">
        <f t="shared" si="203"/>
        <v>3</v>
      </c>
      <c r="E725" s="7">
        <f t="shared" si="204"/>
        <v>6</v>
      </c>
      <c r="F725" s="7">
        <f t="shared" si="205"/>
        <v>2</v>
      </c>
      <c r="G725" s="7">
        <f t="shared" si="215"/>
        <v>4</v>
      </c>
      <c r="H725" s="49">
        <f t="shared" si="206"/>
        <v>1192</v>
      </c>
      <c r="I725" s="177">
        <f t="shared" si="207"/>
        <v>0.2579528240640554</v>
      </c>
      <c r="J725" s="8"/>
      <c r="K725" s="2">
        <f t="shared" si="208"/>
        <v>0.19497944167929021</v>
      </c>
      <c r="L725" s="2">
        <f t="shared" si="209"/>
        <v>1.1469378922311188E-2</v>
      </c>
      <c r="M725" s="2">
        <f t="shared" si="210"/>
        <v>0.20060592945249947</v>
      </c>
      <c r="N725" s="2">
        <f t="shared" si="211"/>
        <v>9.8679939407054745E-2</v>
      </c>
      <c r="O725" s="2">
        <f t="shared" si="212"/>
        <v>0.49426531053884437</v>
      </c>
      <c r="P725" s="1">
        <v>901</v>
      </c>
      <c r="Q725" s="1">
        <v>53</v>
      </c>
      <c r="R725" s="1">
        <v>927</v>
      </c>
      <c r="S725" s="1">
        <v>456</v>
      </c>
      <c r="T725" s="1">
        <v>2119</v>
      </c>
      <c r="U725" s="1">
        <v>87</v>
      </c>
      <c r="V725" s="1">
        <v>6</v>
      </c>
      <c r="W725" s="1">
        <v>11</v>
      </c>
      <c r="X725" s="1">
        <v>17</v>
      </c>
      <c r="Y725" s="1">
        <v>17</v>
      </c>
      <c r="Z725" s="1">
        <v>8</v>
      </c>
      <c r="AA725" s="1"/>
      <c r="AB725" s="1">
        <v>5</v>
      </c>
      <c r="AC725" s="1"/>
      <c r="AD725" s="1">
        <v>2</v>
      </c>
      <c r="AF725">
        <v>4</v>
      </c>
      <c r="AG725">
        <v>8</v>
      </c>
      <c r="AI725" t="str">
        <f t="shared" si="216"/>
        <v>Beverly</v>
      </c>
      <c r="AJ725" t="s">
        <v>810</v>
      </c>
      <c r="AK725" s="182">
        <v>6</v>
      </c>
      <c r="AL725" s="7"/>
      <c r="AN725" s="97">
        <v>25</v>
      </c>
      <c r="AO725" s="99">
        <v>9</v>
      </c>
      <c r="AP725" s="99">
        <v>15</v>
      </c>
      <c r="AQ725" s="106">
        <v>5595</v>
      </c>
      <c r="AR725" s="106">
        <f t="shared" si="213"/>
        <v>25009</v>
      </c>
      <c r="AS725" t="s">
        <v>1029</v>
      </c>
      <c r="AT725" s="109">
        <f t="shared" si="214"/>
        <v>2505595</v>
      </c>
      <c r="AW725">
        <v>22.74</v>
      </c>
      <c r="AX725">
        <v>6.14</v>
      </c>
      <c r="AY725">
        <v>16.600000000000001</v>
      </c>
      <c r="BF725" s="117"/>
      <c r="BI725" s="117"/>
      <c r="BJ725" s="117"/>
    </row>
    <row r="726" spans="1:62" hidden="1" outlineLevel="1">
      <c r="A726" s="50" t="s">
        <v>3085</v>
      </c>
      <c r="B726" s="9" t="s">
        <v>2314</v>
      </c>
      <c r="C726" s="1">
        <f t="shared" si="202"/>
        <v>5704</v>
      </c>
      <c r="D726" s="7">
        <f t="shared" si="203"/>
        <v>3</v>
      </c>
      <c r="E726" s="7">
        <f t="shared" si="204"/>
        <v>6</v>
      </c>
      <c r="F726" s="7">
        <f t="shared" si="205"/>
        <v>2</v>
      </c>
      <c r="G726" s="7">
        <f t="shared" si="215"/>
        <v>4</v>
      </c>
      <c r="H726" s="49">
        <f t="shared" si="206"/>
        <v>2660</v>
      </c>
      <c r="I726" s="177">
        <f t="shared" si="207"/>
        <v>0.46633941093969145</v>
      </c>
      <c r="J726" s="8"/>
      <c r="K726" s="2">
        <f t="shared" si="208"/>
        <v>0.11570827489481066</v>
      </c>
      <c r="L726" s="2">
        <f t="shared" si="209"/>
        <v>1.1570827489481066E-2</v>
      </c>
      <c r="M726" s="2">
        <f t="shared" si="210"/>
        <v>0.13814866760168304</v>
      </c>
      <c r="N726" s="2">
        <f t="shared" si="211"/>
        <v>9.2215988779803651E-2</v>
      </c>
      <c r="O726" s="2">
        <f t="shared" si="212"/>
        <v>0.64235624123422175</v>
      </c>
      <c r="P726" s="1">
        <v>660</v>
      </c>
      <c r="Q726" s="1">
        <v>66</v>
      </c>
      <c r="R726" s="1">
        <v>788</v>
      </c>
      <c r="S726" s="1">
        <v>526</v>
      </c>
      <c r="T726" s="1">
        <v>3448</v>
      </c>
      <c r="U726" s="1">
        <v>110</v>
      </c>
      <c r="V726" s="1">
        <v>4</v>
      </c>
      <c r="W726" s="1">
        <v>10</v>
      </c>
      <c r="X726" s="1">
        <v>20</v>
      </c>
      <c r="Y726" s="1">
        <v>38</v>
      </c>
      <c r="Z726" s="1">
        <v>21</v>
      </c>
      <c r="AA726" s="1"/>
      <c r="AB726" s="1">
        <v>4</v>
      </c>
      <c r="AC726" s="1"/>
      <c r="AD726" s="1">
        <v>2</v>
      </c>
      <c r="AF726">
        <v>2</v>
      </c>
      <c r="AG726">
        <v>5</v>
      </c>
      <c r="AI726" t="str">
        <f t="shared" si="216"/>
        <v>Billerica</v>
      </c>
      <c r="AJ726" t="s">
        <v>2234</v>
      </c>
      <c r="AK726" s="182">
        <v>6</v>
      </c>
      <c r="AL726" s="7"/>
      <c r="AN726" s="97">
        <v>25</v>
      </c>
      <c r="AO726" s="99">
        <v>17</v>
      </c>
      <c r="AP726" s="99">
        <v>40</v>
      </c>
      <c r="AQ726" s="106">
        <v>5805</v>
      </c>
      <c r="AR726" s="106">
        <f t="shared" si="213"/>
        <v>25017</v>
      </c>
      <c r="AS726" t="s">
        <v>1711</v>
      </c>
      <c r="AT726" s="109">
        <f t="shared" si="214"/>
        <v>2505805</v>
      </c>
      <c r="AW726">
        <v>26.38</v>
      </c>
      <c r="AX726">
        <v>0.5</v>
      </c>
      <c r="AY726">
        <v>25.89</v>
      </c>
      <c r="BF726" s="117"/>
      <c r="BI726" s="117"/>
      <c r="BJ726" s="117"/>
    </row>
    <row r="727" spans="1:62" hidden="1" outlineLevel="1">
      <c r="A727" s="50" t="s">
        <v>998</v>
      </c>
      <c r="B727" s="9" t="s">
        <v>2314</v>
      </c>
      <c r="C727" s="1">
        <f t="shared" si="202"/>
        <v>966</v>
      </c>
      <c r="D727" s="7">
        <f t="shared" si="203"/>
        <v>4</v>
      </c>
      <c r="E727" s="7">
        <f t="shared" si="204"/>
        <v>8</v>
      </c>
      <c r="F727" s="7">
        <f t="shared" si="205"/>
        <v>2</v>
      </c>
      <c r="G727" s="7">
        <f t="shared" si="215"/>
        <v>3</v>
      </c>
      <c r="H727" s="49">
        <f t="shared" si="206"/>
        <v>454</v>
      </c>
      <c r="I727" s="177">
        <f t="shared" si="207"/>
        <v>0.46997929606625261</v>
      </c>
      <c r="J727" s="8"/>
      <c r="K727" s="2">
        <f t="shared" si="208"/>
        <v>8.2815734989648032E-2</v>
      </c>
      <c r="L727" s="2">
        <f t="shared" si="209"/>
        <v>2.070393374741201E-3</v>
      </c>
      <c r="M727" s="2">
        <f t="shared" si="210"/>
        <v>0.15113871635610765</v>
      </c>
      <c r="N727" s="2">
        <f t="shared" si="211"/>
        <v>9.7308488612836433E-2</v>
      </c>
      <c r="O727" s="2">
        <f t="shared" si="212"/>
        <v>0.66666666666666663</v>
      </c>
      <c r="P727" s="1">
        <v>80</v>
      </c>
      <c r="Q727" s="1">
        <v>2</v>
      </c>
      <c r="R727" s="1">
        <v>146</v>
      </c>
      <c r="S727" s="1">
        <v>94</v>
      </c>
      <c r="T727" s="1">
        <v>600</v>
      </c>
      <c r="U727" s="1">
        <v>25</v>
      </c>
      <c r="V727" s="1">
        <v>2</v>
      </c>
      <c r="W727" s="1">
        <v>4</v>
      </c>
      <c r="X727" s="1">
        <v>2</v>
      </c>
      <c r="Y727" s="1">
        <v>2</v>
      </c>
      <c r="Z727" s="1">
        <v>2</v>
      </c>
      <c r="AA727" s="1"/>
      <c r="AB727" s="1">
        <v>3</v>
      </c>
      <c r="AC727" s="1"/>
      <c r="AD727" s="1">
        <v>0</v>
      </c>
      <c r="AF727">
        <v>2</v>
      </c>
      <c r="AG727">
        <v>2</v>
      </c>
      <c r="AI727" t="str">
        <f t="shared" si="216"/>
        <v>Blackstone</v>
      </c>
      <c r="AJ727" s="9" t="s">
        <v>1765</v>
      </c>
      <c r="AK727" s="182">
        <v>2</v>
      </c>
      <c r="AL727" s="7"/>
      <c r="AN727" s="97">
        <v>25</v>
      </c>
      <c r="AO727" s="99">
        <v>27</v>
      </c>
      <c r="AP727" s="99">
        <v>30</v>
      </c>
      <c r="AQ727" s="106">
        <v>6015</v>
      </c>
      <c r="AR727" s="106">
        <f t="shared" si="213"/>
        <v>25027</v>
      </c>
      <c r="AS727" t="s">
        <v>1711</v>
      </c>
      <c r="AT727" s="109">
        <f t="shared" si="214"/>
        <v>2506015</v>
      </c>
      <c r="AW727">
        <v>11.23</v>
      </c>
      <c r="AX727">
        <v>0.33</v>
      </c>
      <c r="AY727">
        <v>10.9</v>
      </c>
      <c r="BF727" s="117"/>
      <c r="BI727" s="117"/>
      <c r="BJ727" s="117"/>
    </row>
    <row r="728" spans="1:62" hidden="1" outlineLevel="1">
      <c r="A728" s="50" t="s">
        <v>2886</v>
      </c>
      <c r="B728" s="9" t="s">
        <v>2314</v>
      </c>
      <c r="C728" s="1">
        <f t="shared" si="202"/>
        <v>199</v>
      </c>
      <c r="D728" s="7">
        <f t="shared" si="203"/>
        <v>2</v>
      </c>
      <c r="E728" s="7">
        <f t="shared" si="204"/>
        <v>6</v>
      </c>
      <c r="F728" s="7">
        <f t="shared" si="205"/>
        <v>3</v>
      </c>
      <c r="G728" s="7">
        <f t="shared" si="215"/>
        <v>4</v>
      </c>
      <c r="H728" s="49">
        <f t="shared" si="206"/>
        <v>85</v>
      </c>
      <c r="I728" s="177">
        <f t="shared" si="207"/>
        <v>0.42713567839195982</v>
      </c>
      <c r="J728" s="8"/>
      <c r="K728" s="2">
        <f t="shared" si="208"/>
        <v>0.15075376884422109</v>
      </c>
      <c r="L728" s="2">
        <f t="shared" si="209"/>
        <v>5.0251256281407036E-3</v>
      </c>
      <c r="M728" s="2">
        <f t="shared" si="210"/>
        <v>0.10552763819095477</v>
      </c>
      <c r="N728" s="2">
        <f t="shared" si="211"/>
        <v>0.10050251256281408</v>
      </c>
      <c r="O728" s="2">
        <f t="shared" si="212"/>
        <v>0.63819095477386933</v>
      </c>
      <c r="P728" s="1">
        <v>30</v>
      </c>
      <c r="Q728" s="1">
        <v>1</v>
      </c>
      <c r="R728" s="1">
        <v>21</v>
      </c>
      <c r="S728" s="1">
        <v>20</v>
      </c>
      <c r="T728" s="1">
        <v>115</v>
      </c>
      <c r="U728" s="1">
        <v>10</v>
      </c>
      <c r="V728" s="1">
        <v>0</v>
      </c>
      <c r="W728" s="1">
        <v>1</v>
      </c>
      <c r="X728" s="1">
        <v>0</v>
      </c>
      <c r="Y728" s="1">
        <v>0</v>
      </c>
      <c r="Z728" s="1">
        <v>0</v>
      </c>
      <c r="AA728" s="1"/>
      <c r="AB728" s="1">
        <v>1</v>
      </c>
      <c r="AC728" s="1"/>
      <c r="AD728" s="1">
        <v>0</v>
      </c>
      <c r="AF728">
        <v>0</v>
      </c>
      <c r="AG728">
        <v>0</v>
      </c>
      <c r="AI728" t="str">
        <f t="shared" si="216"/>
        <v>Blandford</v>
      </c>
      <c r="AJ728" t="s">
        <v>2885</v>
      </c>
      <c r="AK728" s="182">
        <v>1</v>
      </c>
      <c r="AL728" s="7"/>
      <c r="AN728" s="97">
        <v>25</v>
      </c>
      <c r="AO728" s="99">
        <v>13</v>
      </c>
      <c r="AP728" s="99">
        <v>10</v>
      </c>
      <c r="AQ728" s="106">
        <v>6085</v>
      </c>
      <c r="AR728" s="106">
        <f t="shared" si="213"/>
        <v>25013</v>
      </c>
      <c r="AS728" t="s">
        <v>1711</v>
      </c>
      <c r="AT728" s="109">
        <f t="shared" si="214"/>
        <v>2506085</v>
      </c>
      <c r="AW728">
        <v>53.55</v>
      </c>
      <c r="AX728">
        <v>1.81</v>
      </c>
      <c r="AY728">
        <v>51.74</v>
      </c>
      <c r="BF728" s="117"/>
      <c r="BI728" s="117"/>
      <c r="BJ728" s="117"/>
    </row>
    <row r="729" spans="1:62" hidden="1" outlineLevel="1">
      <c r="A729" s="50" t="s">
        <v>3249</v>
      </c>
      <c r="B729" s="9" t="s">
        <v>2314</v>
      </c>
      <c r="C729" s="1">
        <f t="shared" si="202"/>
        <v>875</v>
      </c>
      <c r="D729" s="7">
        <f t="shared" si="203"/>
        <v>2</v>
      </c>
      <c r="E729" s="7">
        <f t="shared" si="204"/>
        <v>6</v>
      </c>
      <c r="F729" s="7">
        <f t="shared" si="205"/>
        <v>3</v>
      </c>
      <c r="G729" s="7">
        <f t="shared" si="215"/>
        <v>4</v>
      </c>
      <c r="H729" s="49">
        <f t="shared" si="206"/>
        <v>89</v>
      </c>
      <c r="I729" s="177">
        <f t="shared" si="207"/>
        <v>0.10171428571428572</v>
      </c>
      <c r="J729" s="8"/>
      <c r="K729" s="2">
        <f t="shared" si="208"/>
        <v>0.24</v>
      </c>
      <c r="L729" s="2">
        <f t="shared" si="209"/>
        <v>5.7142857142857143E-3</v>
      </c>
      <c r="M729" s="2">
        <f t="shared" si="210"/>
        <v>0.22171428571428572</v>
      </c>
      <c r="N729" s="2">
        <f t="shared" si="211"/>
        <v>0.13142857142857142</v>
      </c>
      <c r="O729" s="2">
        <f t="shared" si="212"/>
        <v>0.40114285714285713</v>
      </c>
      <c r="P729" s="1">
        <v>210</v>
      </c>
      <c r="Q729" s="1">
        <v>5</v>
      </c>
      <c r="R729" s="1">
        <v>194</v>
      </c>
      <c r="S729" s="1">
        <v>115</v>
      </c>
      <c r="T729" s="1">
        <v>299</v>
      </c>
      <c r="U729" s="1">
        <v>42</v>
      </c>
      <c r="V729" s="1">
        <v>0</v>
      </c>
      <c r="W729" s="1">
        <v>2</v>
      </c>
      <c r="X729" s="1">
        <v>3</v>
      </c>
      <c r="Y729" s="1">
        <v>1</v>
      </c>
      <c r="Z729" s="1">
        <v>2</v>
      </c>
      <c r="AA729" s="1"/>
      <c r="AB729" s="1">
        <v>0</v>
      </c>
      <c r="AC729" s="1"/>
      <c r="AD729" s="1">
        <v>1</v>
      </c>
      <c r="AF729">
        <v>0</v>
      </c>
      <c r="AG729">
        <v>1</v>
      </c>
      <c r="AI729" t="str">
        <f t="shared" si="216"/>
        <v>Bolton</v>
      </c>
      <c r="AJ729" s="9" t="s">
        <v>1765</v>
      </c>
      <c r="AK729" s="182">
        <v>3</v>
      </c>
      <c r="AL729" s="7"/>
      <c r="AN729" s="97">
        <v>25</v>
      </c>
      <c r="AO729" s="99">
        <v>27</v>
      </c>
      <c r="AP729" s="99">
        <v>35</v>
      </c>
      <c r="AQ729" s="106">
        <v>6365</v>
      </c>
      <c r="AR729" s="106">
        <f t="shared" si="213"/>
        <v>25027</v>
      </c>
      <c r="AS729" t="s">
        <v>1711</v>
      </c>
      <c r="AT729" s="109">
        <f t="shared" si="214"/>
        <v>2506365</v>
      </c>
      <c r="AW729">
        <v>20</v>
      </c>
      <c r="AX729">
        <v>7.0000000000000007E-2</v>
      </c>
      <c r="AY729">
        <v>19.93</v>
      </c>
      <c r="BF729" s="117"/>
      <c r="BI729" s="117"/>
      <c r="BJ729" s="117"/>
    </row>
    <row r="730" spans="1:62" hidden="1" outlineLevel="1">
      <c r="A730" s="50" t="s">
        <v>2755</v>
      </c>
      <c r="B730" s="9" t="s">
        <v>2314</v>
      </c>
      <c r="C730" s="1">
        <f t="shared" si="202"/>
        <v>22409</v>
      </c>
      <c r="D730" s="7">
        <f t="shared" si="203"/>
        <v>3</v>
      </c>
      <c r="E730" s="7">
        <f t="shared" si="204"/>
        <v>6</v>
      </c>
      <c r="F730" s="7">
        <f t="shared" si="205"/>
        <v>2</v>
      </c>
      <c r="G730" s="7">
        <f t="shared" si="215"/>
        <v>4</v>
      </c>
      <c r="H730" s="49">
        <f t="shared" si="206"/>
        <v>3687</v>
      </c>
      <c r="I730" s="177">
        <f t="shared" si="207"/>
        <v>0.16453210763532508</v>
      </c>
      <c r="J730" s="8"/>
      <c r="K730" s="2">
        <f t="shared" si="208"/>
        <v>0.22656075683877014</v>
      </c>
      <c r="L730" s="2">
        <f t="shared" si="209"/>
        <v>9.148110134321031E-3</v>
      </c>
      <c r="M730" s="2">
        <f t="shared" si="210"/>
        <v>0.2405283591414164</v>
      </c>
      <c r="N730" s="2">
        <f t="shared" si="211"/>
        <v>7.8584497300191888E-2</v>
      </c>
      <c r="O730" s="2">
        <f t="shared" si="212"/>
        <v>0.44517827658530051</v>
      </c>
      <c r="P730" s="1">
        <v>5077</v>
      </c>
      <c r="Q730" s="1">
        <v>205</v>
      </c>
      <c r="R730" s="1">
        <v>5390</v>
      </c>
      <c r="S730" s="1">
        <v>1761</v>
      </c>
      <c r="T730" s="1">
        <v>9077</v>
      </c>
      <c r="U730" s="1">
        <v>421</v>
      </c>
      <c r="V730" s="1">
        <v>37</v>
      </c>
      <c r="W730" s="1">
        <v>50</v>
      </c>
      <c r="X730" s="1">
        <v>81</v>
      </c>
      <c r="Y730" s="1">
        <v>109</v>
      </c>
      <c r="Z730" s="1">
        <v>113</v>
      </c>
      <c r="AA730" s="1"/>
      <c r="AB730" s="1">
        <v>14</v>
      </c>
      <c r="AC730" s="1"/>
      <c r="AD730" s="1">
        <v>11</v>
      </c>
      <c r="AF730">
        <v>27</v>
      </c>
      <c r="AG730">
        <v>36</v>
      </c>
      <c r="AI730" t="str">
        <f t="shared" si="216"/>
        <v>Boston</v>
      </c>
      <c r="AJ730" t="s">
        <v>2083</v>
      </c>
      <c r="AL730" s="7"/>
      <c r="AN730" s="97">
        <v>25</v>
      </c>
      <c r="AO730" s="99">
        <v>25</v>
      </c>
      <c r="AP730" s="99">
        <v>5</v>
      </c>
      <c r="AQ730" s="106">
        <v>7000</v>
      </c>
      <c r="AR730" s="106">
        <f t="shared" si="213"/>
        <v>25025</v>
      </c>
      <c r="AS730" t="s">
        <v>1029</v>
      </c>
      <c r="AT730" s="109">
        <f t="shared" si="214"/>
        <v>2507000</v>
      </c>
      <c r="AW730">
        <v>89.63</v>
      </c>
      <c r="AX730">
        <v>41.21</v>
      </c>
      <c r="AY730">
        <v>48.43</v>
      </c>
      <c r="BF730" s="117"/>
      <c r="BI730" s="117"/>
      <c r="BJ730" s="117"/>
    </row>
    <row r="731" spans="1:62" hidden="1" outlineLevel="1">
      <c r="A731" s="50" t="s">
        <v>2337</v>
      </c>
      <c r="B731" s="9" t="s">
        <v>2314</v>
      </c>
      <c r="C731" s="1">
        <f t="shared" si="202"/>
        <v>3016</v>
      </c>
      <c r="D731" s="7">
        <f t="shared" si="203"/>
        <v>2</v>
      </c>
      <c r="E731" s="7">
        <f t="shared" si="204"/>
        <v>6</v>
      </c>
      <c r="F731" s="7">
        <f t="shared" si="205"/>
        <v>3</v>
      </c>
      <c r="G731" s="7">
        <f t="shared" si="215"/>
        <v>4</v>
      </c>
      <c r="H731" s="49">
        <f t="shared" si="206"/>
        <v>1287</v>
      </c>
      <c r="I731" s="177">
        <f t="shared" si="207"/>
        <v>0.42672413793103448</v>
      </c>
      <c r="J731" s="8"/>
      <c r="K731" s="2">
        <f t="shared" si="208"/>
        <v>0.14754641909814323</v>
      </c>
      <c r="L731" s="2">
        <f t="shared" si="209"/>
        <v>1.0941644562334218E-2</v>
      </c>
      <c r="M731" s="2">
        <f t="shared" si="210"/>
        <v>0.13793103448275862</v>
      </c>
      <c r="N731" s="2">
        <f t="shared" si="211"/>
        <v>8.5875331564986737E-2</v>
      </c>
      <c r="O731" s="2">
        <f t="shared" si="212"/>
        <v>0.61770557029177708</v>
      </c>
      <c r="P731" s="1">
        <v>445</v>
      </c>
      <c r="Q731" s="1">
        <v>33</v>
      </c>
      <c r="R731" s="1">
        <v>416</v>
      </c>
      <c r="S731" s="1">
        <v>259</v>
      </c>
      <c r="T731" s="1">
        <v>1732</v>
      </c>
      <c r="U731" s="1">
        <v>75</v>
      </c>
      <c r="V731" s="1">
        <v>6</v>
      </c>
      <c r="W731" s="1">
        <v>14</v>
      </c>
      <c r="X731" s="1">
        <v>4</v>
      </c>
      <c r="Y731" s="1">
        <v>11</v>
      </c>
      <c r="Z731" s="1">
        <v>10</v>
      </c>
      <c r="AA731" s="1"/>
      <c r="AB731" s="1">
        <v>10</v>
      </c>
      <c r="AC731" s="1"/>
      <c r="AD731" s="1">
        <v>0</v>
      </c>
      <c r="AF731">
        <v>0</v>
      </c>
      <c r="AG731">
        <v>1</v>
      </c>
      <c r="AI731" t="str">
        <f t="shared" si="216"/>
        <v>Bourne</v>
      </c>
      <c r="AJ731" t="s">
        <v>2577</v>
      </c>
      <c r="AK731" s="182">
        <v>9</v>
      </c>
      <c r="AL731" s="7"/>
      <c r="AN731" s="97">
        <v>25</v>
      </c>
      <c r="AO731" s="99">
        <v>1</v>
      </c>
      <c r="AP731" s="99">
        <v>10</v>
      </c>
      <c r="AQ731" s="106">
        <v>7175</v>
      </c>
      <c r="AR731" s="106">
        <f t="shared" si="213"/>
        <v>25001</v>
      </c>
      <c r="AS731" t="s">
        <v>1711</v>
      </c>
      <c r="AT731" s="109">
        <f t="shared" si="214"/>
        <v>2507175</v>
      </c>
      <c r="AW731">
        <v>52.81</v>
      </c>
      <c r="AX731">
        <v>11.9</v>
      </c>
      <c r="AY731">
        <v>40.909999999999997</v>
      </c>
      <c r="BF731" s="117"/>
      <c r="BI731" s="117"/>
      <c r="BJ731" s="117"/>
    </row>
    <row r="732" spans="1:62" hidden="1" outlineLevel="1">
      <c r="A732" s="50" t="s">
        <v>869</v>
      </c>
      <c r="B732" s="9" t="s">
        <v>2314</v>
      </c>
      <c r="C732" s="1">
        <f t="shared" si="202"/>
        <v>705</v>
      </c>
      <c r="D732" s="7">
        <f t="shared" si="203"/>
        <v>2</v>
      </c>
      <c r="E732" s="7">
        <f t="shared" si="204"/>
        <v>6</v>
      </c>
      <c r="F732" s="7">
        <f t="shared" si="205"/>
        <v>3</v>
      </c>
      <c r="G732" s="7">
        <f t="shared" si="215"/>
        <v>4</v>
      </c>
      <c r="H732" s="49">
        <f t="shared" si="206"/>
        <v>9</v>
      </c>
      <c r="I732" s="177">
        <f t="shared" si="207"/>
        <v>1.276595744680851E-2</v>
      </c>
      <c r="J732" s="8"/>
      <c r="K732" s="2">
        <f t="shared" si="208"/>
        <v>0.28794326241134754</v>
      </c>
      <c r="L732" s="2">
        <f t="shared" si="209"/>
        <v>1.9858156028368795E-2</v>
      </c>
      <c r="M732" s="2">
        <f t="shared" si="210"/>
        <v>0.2723404255319149</v>
      </c>
      <c r="N732" s="2">
        <f t="shared" si="211"/>
        <v>8.085106382978724E-2</v>
      </c>
      <c r="O732" s="2">
        <f t="shared" si="212"/>
        <v>0.33900709219858144</v>
      </c>
      <c r="P732" s="1">
        <v>203</v>
      </c>
      <c r="Q732" s="1">
        <v>14</v>
      </c>
      <c r="R732" s="1">
        <v>192</v>
      </c>
      <c r="S732" s="1">
        <v>57</v>
      </c>
      <c r="T732" s="1">
        <v>212</v>
      </c>
      <c r="U732" s="1">
        <v>15</v>
      </c>
      <c r="V732" s="1">
        <v>0</v>
      </c>
      <c r="W732" s="1">
        <v>0</v>
      </c>
      <c r="X732" s="1">
        <v>1</v>
      </c>
      <c r="Y732" s="1">
        <v>8</v>
      </c>
      <c r="Z732" s="1">
        <v>2</v>
      </c>
      <c r="AA732" s="1"/>
      <c r="AB732" s="1">
        <v>0</v>
      </c>
      <c r="AC732" s="1"/>
      <c r="AD732" s="1">
        <v>1</v>
      </c>
      <c r="AF732">
        <v>0</v>
      </c>
      <c r="AG732">
        <v>0</v>
      </c>
      <c r="AI732" t="str">
        <f t="shared" si="216"/>
        <v>Boxborough</v>
      </c>
      <c r="AJ732" t="s">
        <v>2234</v>
      </c>
      <c r="AK732" s="182">
        <v>3</v>
      </c>
      <c r="AL732" s="7"/>
      <c r="AN732" s="97">
        <v>25</v>
      </c>
      <c r="AO732" s="99">
        <v>17</v>
      </c>
      <c r="AP732" s="99">
        <v>45</v>
      </c>
      <c r="AQ732" s="106">
        <v>7350</v>
      </c>
      <c r="AR732" s="106">
        <f t="shared" si="213"/>
        <v>25017</v>
      </c>
      <c r="AS732" t="s">
        <v>1711</v>
      </c>
      <c r="AT732" s="109">
        <f t="shared" si="214"/>
        <v>2507350</v>
      </c>
      <c r="AW732">
        <v>10.41</v>
      </c>
      <c r="AX732">
        <v>0.05</v>
      </c>
      <c r="AY732">
        <v>10.36</v>
      </c>
      <c r="BF732" s="117"/>
      <c r="BI732" s="117"/>
      <c r="BJ732" s="117"/>
    </row>
    <row r="733" spans="1:62" hidden="1" outlineLevel="1">
      <c r="A733" s="50" t="s">
        <v>1885</v>
      </c>
      <c r="B733" s="9" t="s">
        <v>2314</v>
      </c>
      <c r="C733" s="1">
        <f t="shared" si="202"/>
        <v>1746</v>
      </c>
      <c r="D733" s="7">
        <f t="shared" si="203"/>
        <v>2</v>
      </c>
      <c r="E733" s="7">
        <f t="shared" si="204"/>
        <v>6</v>
      </c>
      <c r="F733" s="7">
        <f t="shared" si="205"/>
        <v>3</v>
      </c>
      <c r="G733" s="7">
        <f t="shared" si="215"/>
        <v>4</v>
      </c>
      <c r="H733" s="49">
        <f t="shared" si="206"/>
        <v>320</v>
      </c>
      <c r="I733" s="177">
        <f t="shared" si="207"/>
        <v>0.18327605956471935</v>
      </c>
      <c r="J733" s="8"/>
      <c r="K733" s="2">
        <f t="shared" si="208"/>
        <v>0.2468499427262314</v>
      </c>
      <c r="L733" s="2">
        <f t="shared" si="209"/>
        <v>8.0183276059564712E-3</v>
      </c>
      <c r="M733" s="2">
        <f t="shared" si="210"/>
        <v>0.18671248568155785</v>
      </c>
      <c r="N733" s="2">
        <f t="shared" si="211"/>
        <v>8.8774341351660943E-2</v>
      </c>
      <c r="O733" s="2">
        <f t="shared" si="212"/>
        <v>0.46964490263459335</v>
      </c>
      <c r="P733" s="1">
        <v>431</v>
      </c>
      <c r="Q733" s="1">
        <v>14</v>
      </c>
      <c r="R733" s="1">
        <v>326</v>
      </c>
      <c r="S733" s="1">
        <v>155</v>
      </c>
      <c r="T733" s="1">
        <v>751</v>
      </c>
      <c r="U733" s="1">
        <v>38</v>
      </c>
      <c r="V733" s="1">
        <v>3</v>
      </c>
      <c r="W733" s="1">
        <v>2</v>
      </c>
      <c r="X733" s="1">
        <v>9</v>
      </c>
      <c r="Y733" s="1">
        <v>9</v>
      </c>
      <c r="Z733" s="1">
        <v>4</v>
      </c>
      <c r="AA733" s="1"/>
      <c r="AB733" s="1">
        <v>1</v>
      </c>
      <c r="AC733" s="1"/>
      <c r="AD733" s="1">
        <v>1</v>
      </c>
      <c r="AF733">
        <v>0</v>
      </c>
      <c r="AG733">
        <v>2</v>
      </c>
      <c r="AI733" t="str">
        <f t="shared" si="216"/>
        <v>Boxford</v>
      </c>
      <c r="AJ733" t="s">
        <v>810</v>
      </c>
      <c r="AK733" s="182">
        <v>6</v>
      </c>
      <c r="AL733" s="7"/>
      <c r="AN733" s="97">
        <v>25</v>
      </c>
      <c r="AO733" s="99">
        <v>9</v>
      </c>
      <c r="AP733" s="99">
        <v>20</v>
      </c>
      <c r="AQ733" s="106">
        <v>7420</v>
      </c>
      <c r="AR733" s="106">
        <f t="shared" si="213"/>
        <v>25009</v>
      </c>
      <c r="AS733" t="s">
        <v>1711</v>
      </c>
      <c r="AT733" s="109">
        <f t="shared" si="214"/>
        <v>2507420</v>
      </c>
      <c r="AW733">
        <v>24.57</v>
      </c>
      <c r="AX733">
        <v>0.59</v>
      </c>
      <c r="AY733">
        <v>23.97</v>
      </c>
      <c r="BF733" s="117"/>
      <c r="BI733" s="117"/>
      <c r="BJ733" s="117"/>
    </row>
    <row r="734" spans="1:62" hidden="1" outlineLevel="1">
      <c r="A734" s="50" t="s">
        <v>2683</v>
      </c>
      <c r="B734" s="9" t="s">
        <v>2314</v>
      </c>
      <c r="C734" s="1">
        <f t="shared" si="202"/>
        <v>757</v>
      </c>
      <c r="D734" s="7">
        <f t="shared" si="203"/>
        <v>2</v>
      </c>
      <c r="E734" s="7">
        <f t="shared" si="204"/>
        <v>6</v>
      </c>
      <c r="F734" s="7">
        <f t="shared" si="205"/>
        <v>3</v>
      </c>
      <c r="G734" s="7">
        <f t="shared" si="215"/>
        <v>4</v>
      </c>
      <c r="H734" s="49">
        <f t="shared" si="206"/>
        <v>179</v>
      </c>
      <c r="I734" s="177">
        <f t="shared" si="207"/>
        <v>0.23645970937912814</v>
      </c>
      <c r="J734" s="8"/>
      <c r="K734" s="2">
        <f t="shared" si="208"/>
        <v>0.21136063408190225</v>
      </c>
      <c r="L734" s="2">
        <f t="shared" si="209"/>
        <v>1.0568031704095112E-2</v>
      </c>
      <c r="M734" s="2">
        <f t="shared" si="210"/>
        <v>0.14927344782034346</v>
      </c>
      <c r="N734" s="2">
        <f t="shared" si="211"/>
        <v>0.12813738441215325</v>
      </c>
      <c r="O734" s="2">
        <f t="shared" si="212"/>
        <v>0.5006605019815058</v>
      </c>
      <c r="P734" s="1">
        <v>160</v>
      </c>
      <c r="Q734" s="1">
        <v>8</v>
      </c>
      <c r="R734" s="1">
        <v>113</v>
      </c>
      <c r="S734" s="1">
        <v>97</v>
      </c>
      <c r="T734" s="1">
        <v>339</v>
      </c>
      <c r="U734" s="1">
        <v>28</v>
      </c>
      <c r="V734" s="1">
        <v>2</v>
      </c>
      <c r="W734" s="1">
        <v>2</v>
      </c>
      <c r="X734" s="1">
        <v>3</v>
      </c>
      <c r="Y734" s="1">
        <v>0</v>
      </c>
      <c r="Z734" s="1">
        <v>5</v>
      </c>
      <c r="AA734" s="1"/>
      <c r="AB734" s="1">
        <v>0</v>
      </c>
      <c r="AC734" s="1"/>
      <c r="AD734" s="1">
        <v>0</v>
      </c>
      <c r="AF734">
        <v>0</v>
      </c>
      <c r="AG734">
        <v>0</v>
      </c>
      <c r="AI734" t="str">
        <f t="shared" si="216"/>
        <v>Boylston</v>
      </c>
      <c r="AJ734" s="9" t="s">
        <v>1765</v>
      </c>
      <c r="AK734" s="182">
        <v>2</v>
      </c>
      <c r="AL734" s="7"/>
      <c r="AN734" s="97">
        <v>25</v>
      </c>
      <c r="AO734" s="99">
        <v>27</v>
      </c>
      <c r="AP734" s="99">
        <v>40</v>
      </c>
      <c r="AQ734" s="106">
        <v>7525</v>
      </c>
      <c r="AR734" s="106">
        <f t="shared" si="213"/>
        <v>25027</v>
      </c>
      <c r="AS734" t="s">
        <v>1711</v>
      </c>
      <c r="AT734" s="109">
        <f t="shared" si="214"/>
        <v>2507525</v>
      </c>
      <c r="AW734">
        <v>19.68</v>
      </c>
      <c r="AX734">
        <v>3.64</v>
      </c>
      <c r="AY734">
        <v>16.03</v>
      </c>
      <c r="BF734" s="117"/>
      <c r="BI734" s="117"/>
      <c r="BJ734" s="117"/>
    </row>
    <row r="735" spans="1:62" hidden="1" outlineLevel="1">
      <c r="A735" s="50" t="s">
        <v>3250</v>
      </c>
      <c r="B735" s="9" t="s">
        <v>2314</v>
      </c>
      <c r="C735" s="1">
        <f t="shared" si="202"/>
        <v>4705</v>
      </c>
      <c r="D735" s="7">
        <f t="shared" si="203"/>
        <v>3</v>
      </c>
      <c r="E735" s="7">
        <f t="shared" si="204"/>
        <v>6</v>
      </c>
      <c r="F735" s="7">
        <f t="shared" si="205"/>
        <v>2</v>
      </c>
      <c r="G735" s="7">
        <f t="shared" si="215"/>
        <v>4</v>
      </c>
      <c r="H735" s="49">
        <f t="shared" si="206"/>
        <v>1922</v>
      </c>
      <c r="I735" s="177">
        <f t="shared" si="207"/>
        <v>0.40850159404888414</v>
      </c>
      <c r="J735" s="8"/>
      <c r="K735" s="2">
        <f t="shared" si="208"/>
        <v>0.1434643995749203</v>
      </c>
      <c r="L735" s="2">
        <f t="shared" si="209"/>
        <v>1.3177470775770457E-2</v>
      </c>
      <c r="M735" s="2">
        <f t="shared" si="210"/>
        <v>0.1532412327311371</v>
      </c>
      <c r="N735" s="2">
        <f t="shared" si="211"/>
        <v>8.3953241232731138E-2</v>
      </c>
      <c r="O735" s="2">
        <f t="shared" si="212"/>
        <v>0.60616365568544095</v>
      </c>
      <c r="P735" s="1">
        <v>675</v>
      </c>
      <c r="Q735" s="1">
        <v>62</v>
      </c>
      <c r="R735" s="1">
        <v>721</v>
      </c>
      <c r="S735" s="1">
        <v>395</v>
      </c>
      <c r="T735" s="1">
        <v>2643</v>
      </c>
      <c r="U735" s="1">
        <v>94</v>
      </c>
      <c r="V735" s="1">
        <v>5</v>
      </c>
      <c r="W735" s="1">
        <v>19</v>
      </c>
      <c r="X735" s="1">
        <v>15</v>
      </c>
      <c r="Y735" s="1">
        <v>41</v>
      </c>
      <c r="Z735" s="1">
        <v>21</v>
      </c>
      <c r="AA735" s="1"/>
      <c r="AB735" s="1">
        <v>1</v>
      </c>
      <c r="AC735" s="1"/>
      <c r="AD735" s="1">
        <v>2</v>
      </c>
      <c r="AF735">
        <v>3</v>
      </c>
      <c r="AG735">
        <v>8</v>
      </c>
      <c r="AI735" t="str">
        <f t="shared" si="216"/>
        <v>Braintree</v>
      </c>
      <c r="AJ735" t="s">
        <v>495</v>
      </c>
      <c r="AK735" s="182">
        <v>8</v>
      </c>
      <c r="AL735" s="7"/>
      <c r="AN735" s="97">
        <v>25</v>
      </c>
      <c r="AO735" s="99">
        <v>21</v>
      </c>
      <c r="AP735" s="99">
        <v>15</v>
      </c>
      <c r="AQ735" s="106">
        <v>7665</v>
      </c>
      <c r="AR735" s="106">
        <f t="shared" si="213"/>
        <v>25021</v>
      </c>
      <c r="AS735" t="s">
        <v>1711</v>
      </c>
      <c r="AT735" s="109">
        <f t="shared" si="214"/>
        <v>2507665</v>
      </c>
      <c r="AW735">
        <v>14.52</v>
      </c>
      <c r="AX735">
        <v>0.63</v>
      </c>
      <c r="AY735">
        <v>13.9</v>
      </c>
      <c r="BF735" s="117"/>
      <c r="BI735" s="117"/>
      <c r="BJ735" s="117"/>
    </row>
    <row r="736" spans="1:62" hidden="1" outlineLevel="1">
      <c r="A736" s="50" t="s">
        <v>2800</v>
      </c>
      <c r="B736" s="9" t="s">
        <v>2314</v>
      </c>
      <c r="C736" s="1">
        <f t="shared" si="202"/>
        <v>1532</v>
      </c>
      <c r="D736" s="7">
        <f t="shared" si="203"/>
        <v>2</v>
      </c>
      <c r="E736" s="7">
        <f t="shared" si="204"/>
        <v>6</v>
      </c>
      <c r="F736" s="7">
        <f t="shared" si="205"/>
        <v>3</v>
      </c>
      <c r="G736" s="7">
        <f t="shared" si="215"/>
        <v>4</v>
      </c>
      <c r="H736" s="49">
        <f t="shared" si="206"/>
        <v>428</v>
      </c>
      <c r="I736" s="177">
        <f t="shared" si="207"/>
        <v>0.27937336814621411</v>
      </c>
      <c r="J736" s="8"/>
      <c r="K736" s="2">
        <f t="shared" si="208"/>
        <v>0.20039164490861619</v>
      </c>
      <c r="L736" s="2">
        <f t="shared" si="209"/>
        <v>1.6318537859007835E-2</v>
      </c>
      <c r="M736" s="2">
        <f t="shared" si="210"/>
        <v>0.16449086161879894</v>
      </c>
      <c r="N736" s="2">
        <f t="shared" si="211"/>
        <v>7.7676240208877284E-2</v>
      </c>
      <c r="O736" s="2">
        <f t="shared" si="212"/>
        <v>0.54112271540469981</v>
      </c>
      <c r="P736" s="1">
        <v>307</v>
      </c>
      <c r="Q736" s="1">
        <v>25</v>
      </c>
      <c r="R736" s="1">
        <v>252</v>
      </c>
      <c r="S736" s="1">
        <v>119</v>
      </c>
      <c r="T736" s="1">
        <v>735</v>
      </c>
      <c r="U736" s="1">
        <v>58</v>
      </c>
      <c r="V736" s="1">
        <v>3</v>
      </c>
      <c r="W736" s="1">
        <v>9</v>
      </c>
      <c r="X736" s="1">
        <v>4</v>
      </c>
      <c r="Y736" s="1">
        <v>8</v>
      </c>
      <c r="Z736" s="1">
        <v>8</v>
      </c>
      <c r="AA736" s="1"/>
      <c r="AB736" s="1">
        <v>2</v>
      </c>
      <c r="AC736" s="1"/>
      <c r="AD736" s="1">
        <v>0</v>
      </c>
      <c r="AF736">
        <v>1</v>
      </c>
      <c r="AG736">
        <v>1</v>
      </c>
      <c r="AI736" t="str">
        <f t="shared" si="216"/>
        <v>Brewster</v>
      </c>
      <c r="AJ736" t="s">
        <v>2577</v>
      </c>
      <c r="AK736" s="182">
        <v>9</v>
      </c>
      <c r="AL736" s="7"/>
      <c r="AN736" s="97">
        <v>25</v>
      </c>
      <c r="AO736" s="99">
        <v>1</v>
      </c>
      <c r="AP736" s="99">
        <v>15</v>
      </c>
      <c r="AQ736" s="106">
        <v>7980</v>
      </c>
      <c r="AR736" s="106">
        <f t="shared" si="213"/>
        <v>25001</v>
      </c>
      <c r="AS736" t="s">
        <v>1711</v>
      </c>
      <c r="AT736" s="109">
        <f t="shared" si="214"/>
        <v>2507980</v>
      </c>
      <c r="AW736">
        <v>25.46</v>
      </c>
      <c r="AX736">
        <v>2.4700000000000002</v>
      </c>
      <c r="AY736">
        <v>22.98</v>
      </c>
      <c r="BF736" s="117"/>
      <c r="BI736" s="117"/>
      <c r="BJ736" s="117"/>
    </row>
    <row r="737" spans="1:62" hidden="1" outlineLevel="1">
      <c r="A737" s="50" t="s">
        <v>1003</v>
      </c>
      <c r="B737" s="9" t="s">
        <v>2314</v>
      </c>
      <c r="C737" s="1">
        <f t="shared" si="202"/>
        <v>3084</v>
      </c>
      <c r="D737" s="7">
        <f t="shared" si="203"/>
        <v>3</v>
      </c>
      <c r="E737" s="7">
        <f t="shared" si="204"/>
        <v>6</v>
      </c>
      <c r="F737" s="7">
        <f t="shared" si="205"/>
        <v>2</v>
      </c>
      <c r="G737" s="7">
        <f t="shared" si="215"/>
        <v>4</v>
      </c>
      <c r="H737" s="49">
        <f t="shared" si="206"/>
        <v>1271</v>
      </c>
      <c r="I737" s="177">
        <f t="shared" si="207"/>
        <v>0.41212710765239946</v>
      </c>
      <c r="J737" s="8"/>
      <c r="K737" s="2">
        <f t="shared" si="208"/>
        <v>0.13780804150453957</v>
      </c>
      <c r="L737" s="2">
        <f t="shared" si="209"/>
        <v>6.8093385214007783E-3</v>
      </c>
      <c r="M737" s="2">
        <f t="shared" si="210"/>
        <v>0.15888456549935148</v>
      </c>
      <c r="N737" s="2">
        <f t="shared" si="211"/>
        <v>9.0466926070038908E-2</v>
      </c>
      <c r="O737" s="2">
        <f t="shared" si="212"/>
        <v>0.60603112840466933</v>
      </c>
      <c r="P737" s="1">
        <v>425</v>
      </c>
      <c r="Q737" s="1">
        <v>21</v>
      </c>
      <c r="R737" s="1">
        <v>490</v>
      </c>
      <c r="S737" s="1">
        <v>279</v>
      </c>
      <c r="T737" s="1">
        <v>1761</v>
      </c>
      <c r="U737" s="1">
        <v>68</v>
      </c>
      <c r="V737" s="1">
        <v>2</v>
      </c>
      <c r="W737" s="1">
        <v>8</v>
      </c>
      <c r="X737" s="1">
        <v>10</v>
      </c>
      <c r="Y737" s="1">
        <v>8</v>
      </c>
      <c r="Z737" s="1">
        <v>7</v>
      </c>
      <c r="AA737" s="1"/>
      <c r="AB737" s="1">
        <v>3</v>
      </c>
      <c r="AC737" s="1"/>
      <c r="AD737" s="1">
        <v>0</v>
      </c>
      <c r="AF737">
        <v>1</v>
      </c>
      <c r="AG737">
        <v>1</v>
      </c>
      <c r="AI737" t="str">
        <f t="shared" si="216"/>
        <v>Bridgewater</v>
      </c>
      <c r="AJ737" t="s">
        <v>1787</v>
      </c>
      <c r="AK737" s="182">
        <v>8</v>
      </c>
      <c r="AL737" s="7"/>
      <c r="AN737" s="97">
        <v>25</v>
      </c>
      <c r="AO737" s="99">
        <v>23</v>
      </c>
      <c r="AP737" s="99">
        <v>10</v>
      </c>
      <c r="AQ737" s="106">
        <v>8085</v>
      </c>
      <c r="AR737" s="106">
        <f t="shared" si="213"/>
        <v>25023</v>
      </c>
      <c r="AS737" t="s">
        <v>1711</v>
      </c>
      <c r="AT737" s="109">
        <f t="shared" si="214"/>
        <v>2508085</v>
      </c>
      <c r="AW737">
        <v>28.23</v>
      </c>
      <c r="AX737">
        <v>0.74</v>
      </c>
      <c r="AY737">
        <v>27.49</v>
      </c>
      <c r="BF737" s="117"/>
      <c r="BI737" s="117"/>
      <c r="BJ737" s="117"/>
    </row>
    <row r="738" spans="1:62" hidden="1" outlineLevel="1">
      <c r="A738" s="50" t="s">
        <v>2201</v>
      </c>
      <c r="B738" s="9" t="s">
        <v>2314</v>
      </c>
      <c r="C738" s="1">
        <f t="shared" si="202"/>
        <v>627</v>
      </c>
      <c r="D738" s="7">
        <f t="shared" si="203"/>
        <v>2</v>
      </c>
      <c r="E738" s="7">
        <f t="shared" si="204"/>
        <v>8</v>
      </c>
      <c r="F738" s="7">
        <f t="shared" si="205"/>
        <v>4</v>
      </c>
      <c r="G738" s="7">
        <f t="shared" si="215"/>
        <v>3</v>
      </c>
      <c r="H738" s="49">
        <f t="shared" si="206"/>
        <v>224</v>
      </c>
      <c r="I738" s="177">
        <f t="shared" si="207"/>
        <v>0.35725677830940988</v>
      </c>
      <c r="J738" s="8"/>
      <c r="K738" s="2">
        <f t="shared" si="208"/>
        <v>0.14673046251993621</v>
      </c>
      <c r="L738" s="2">
        <f t="shared" si="209"/>
        <v>3.189792663476874E-3</v>
      </c>
      <c r="M738" s="2">
        <f t="shared" si="210"/>
        <v>0.12599681020733652</v>
      </c>
      <c r="N738" s="2">
        <f t="shared" si="211"/>
        <v>0.1419457735247209</v>
      </c>
      <c r="O738" s="2">
        <f t="shared" si="212"/>
        <v>0.58213716108452951</v>
      </c>
      <c r="P738" s="1">
        <v>92</v>
      </c>
      <c r="Q738" s="1">
        <v>2</v>
      </c>
      <c r="R738" s="1">
        <v>79</v>
      </c>
      <c r="S738" s="1">
        <v>89</v>
      </c>
      <c r="T738" s="1">
        <v>316</v>
      </c>
      <c r="U738" s="1">
        <v>31</v>
      </c>
      <c r="V738" s="1">
        <v>1</v>
      </c>
      <c r="W738" s="1">
        <v>2</v>
      </c>
      <c r="X738" s="1">
        <v>1</v>
      </c>
      <c r="Y738" s="1">
        <v>6</v>
      </c>
      <c r="Z738" s="1">
        <v>6</v>
      </c>
      <c r="AA738" s="1"/>
      <c r="AB738" s="1">
        <v>0</v>
      </c>
      <c r="AC738" s="1"/>
      <c r="AD738" s="1">
        <v>1</v>
      </c>
      <c r="AF738">
        <v>0</v>
      </c>
      <c r="AG738">
        <v>1</v>
      </c>
      <c r="AI738" t="str">
        <f t="shared" si="216"/>
        <v>Brimfield</v>
      </c>
      <c r="AJ738" t="s">
        <v>2885</v>
      </c>
      <c r="AK738" s="182">
        <v>1</v>
      </c>
      <c r="AL738" s="7"/>
      <c r="AN738" s="97">
        <v>25</v>
      </c>
      <c r="AO738" s="99">
        <v>13</v>
      </c>
      <c r="AP738" s="99">
        <v>15</v>
      </c>
      <c r="AQ738" s="106">
        <v>8470</v>
      </c>
      <c r="AR738" s="106">
        <f t="shared" si="213"/>
        <v>25013</v>
      </c>
      <c r="AS738" t="s">
        <v>1711</v>
      </c>
      <c r="AT738" s="109">
        <f t="shared" si="214"/>
        <v>2508470</v>
      </c>
      <c r="AW738">
        <v>35.21</v>
      </c>
      <c r="AX738">
        <v>0.51</v>
      </c>
      <c r="AY738">
        <v>34.71</v>
      </c>
      <c r="BF738" s="117"/>
      <c r="BI738" s="117"/>
      <c r="BJ738" s="117"/>
    </row>
    <row r="739" spans="1:62" hidden="1" outlineLevel="1">
      <c r="A739" s="50" t="s">
        <v>2330</v>
      </c>
      <c r="B739" s="9" t="s">
        <v>2314</v>
      </c>
      <c r="C739" s="1">
        <f t="shared" si="202"/>
        <v>4162</v>
      </c>
      <c r="D739" s="7">
        <f t="shared" si="203"/>
        <v>3</v>
      </c>
      <c r="E739" s="7">
        <f t="shared" si="204"/>
        <v>6</v>
      </c>
      <c r="F739" s="7">
        <f t="shared" si="205"/>
        <v>2</v>
      </c>
      <c r="G739" s="7">
        <f t="shared" si="215"/>
        <v>4</v>
      </c>
      <c r="H739" s="49">
        <f t="shared" si="206"/>
        <v>2093</v>
      </c>
      <c r="I739" s="177">
        <f t="shared" si="207"/>
        <v>0.50288322921672268</v>
      </c>
      <c r="J739" s="8"/>
      <c r="K739" s="2">
        <f t="shared" si="208"/>
        <v>9.9231138875540609E-2</v>
      </c>
      <c r="L739" s="2">
        <f t="shared" si="209"/>
        <v>1.4656415185007208E-2</v>
      </c>
      <c r="M739" s="2">
        <f t="shared" si="210"/>
        <v>0.12013455069678039</v>
      </c>
      <c r="N739" s="2">
        <f t="shared" si="211"/>
        <v>8.6737145603075438E-2</v>
      </c>
      <c r="O739" s="2">
        <f t="shared" si="212"/>
        <v>0.67924074963959646</v>
      </c>
      <c r="P739" s="1">
        <v>413</v>
      </c>
      <c r="Q739" s="1">
        <v>61</v>
      </c>
      <c r="R739" s="1">
        <v>500</v>
      </c>
      <c r="S739" s="1">
        <v>361</v>
      </c>
      <c r="T739" s="1">
        <v>2593</v>
      </c>
      <c r="U739" s="1">
        <v>132</v>
      </c>
      <c r="V739" s="1">
        <v>9</v>
      </c>
      <c r="W739" s="1">
        <v>14</v>
      </c>
      <c r="X739" s="1">
        <v>9</v>
      </c>
      <c r="Y739" s="1">
        <v>33</v>
      </c>
      <c r="Z739" s="1">
        <v>28</v>
      </c>
      <c r="AA739" s="1"/>
      <c r="AB739" s="1">
        <v>4</v>
      </c>
      <c r="AC739" s="1"/>
      <c r="AD739" s="1">
        <v>1</v>
      </c>
      <c r="AF739">
        <v>0</v>
      </c>
      <c r="AG739">
        <v>4</v>
      </c>
      <c r="AI739" t="str">
        <f t="shared" si="216"/>
        <v>Brockton</v>
      </c>
      <c r="AJ739" t="s">
        <v>1787</v>
      </c>
      <c r="AK739" s="182">
        <v>8</v>
      </c>
      <c r="AL739" s="7"/>
      <c r="AN739" s="97">
        <v>25</v>
      </c>
      <c r="AO739" s="99">
        <v>23</v>
      </c>
      <c r="AP739" s="99">
        <v>15</v>
      </c>
      <c r="AQ739" s="106">
        <v>9000</v>
      </c>
      <c r="AR739" s="106">
        <f t="shared" si="213"/>
        <v>25023</v>
      </c>
      <c r="AS739" t="s">
        <v>1029</v>
      </c>
      <c r="AT739" s="109">
        <f t="shared" si="214"/>
        <v>2509000</v>
      </c>
      <c r="AW739">
        <v>21.59</v>
      </c>
      <c r="AX739">
        <v>0.12</v>
      </c>
      <c r="AY739">
        <v>21.47</v>
      </c>
      <c r="BF739" s="117"/>
      <c r="BI739" s="117"/>
      <c r="BJ739" s="117"/>
    </row>
    <row r="740" spans="1:62" hidden="1" outlineLevel="1">
      <c r="A740" s="50" t="s">
        <v>1249</v>
      </c>
      <c r="B740" s="9" t="s">
        <v>2314</v>
      </c>
      <c r="C740" s="1">
        <f t="shared" si="202"/>
        <v>462</v>
      </c>
      <c r="D740" s="7">
        <f t="shared" si="203"/>
        <v>4</v>
      </c>
      <c r="E740" s="7">
        <f t="shared" si="204"/>
        <v>6</v>
      </c>
      <c r="F740" s="7">
        <f t="shared" si="205"/>
        <v>3</v>
      </c>
      <c r="G740" s="7">
        <f t="shared" si="215"/>
        <v>2</v>
      </c>
      <c r="H740" s="49">
        <f t="shared" si="206"/>
        <v>193</v>
      </c>
      <c r="I740" s="177">
        <f t="shared" si="207"/>
        <v>0.41774891774891776</v>
      </c>
      <c r="J740" s="8"/>
      <c r="K740" s="2">
        <f t="shared" si="208"/>
        <v>8.6580086580086577E-2</v>
      </c>
      <c r="L740" s="2">
        <f t="shared" si="209"/>
        <v>8.658008658008658E-3</v>
      </c>
      <c r="M740" s="2">
        <f t="shared" si="210"/>
        <v>0.13203463203463203</v>
      </c>
      <c r="N740" s="2">
        <f t="shared" si="211"/>
        <v>0.14285714285714285</v>
      </c>
      <c r="O740" s="2">
        <f t="shared" si="212"/>
        <v>0.62987012987012991</v>
      </c>
      <c r="P740" s="1">
        <v>40</v>
      </c>
      <c r="Q740" s="1">
        <v>4</v>
      </c>
      <c r="R740" s="1">
        <v>61</v>
      </c>
      <c r="S740" s="1">
        <v>66</v>
      </c>
      <c r="T740" s="1">
        <v>259</v>
      </c>
      <c r="U740" s="1">
        <v>23</v>
      </c>
      <c r="V740" s="1">
        <v>2</v>
      </c>
      <c r="W740" s="1">
        <v>3</v>
      </c>
      <c r="X740" s="1">
        <v>1</v>
      </c>
      <c r="Y740" s="1">
        <v>2</v>
      </c>
      <c r="Z740" s="1">
        <v>1</v>
      </c>
      <c r="AA740" s="1"/>
      <c r="AB740" s="1">
        <v>0</v>
      </c>
      <c r="AC740" s="1"/>
      <c r="AD740" s="1">
        <v>0</v>
      </c>
      <c r="AF740">
        <v>0</v>
      </c>
      <c r="AG740">
        <v>0</v>
      </c>
      <c r="AI740" t="str">
        <f t="shared" si="216"/>
        <v>Brookfield</v>
      </c>
      <c r="AJ740" s="9" t="s">
        <v>1765</v>
      </c>
      <c r="AK740" s="182">
        <v>1</v>
      </c>
      <c r="AL740" s="7"/>
      <c r="AN740" s="97">
        <v>25</v>
      </c>
      <c r="AO740" s="99">
        <v>27</v>
      </c>
      <c r="AP740" s="99">
        <v>45</v>
      </c>
      <c r="AQ740" s="106">
        <v>9105</v>
      </c>
      <c r="AR740" s="106">
        <f t="shared" si="213"/>
        <v>25027</v>
      </c>
      <c r="AS740" t="s">
        <v>1711</v>
      </c>
      <c r="AT740" s="109">
        <f t="shared" si="214"/>
        <v>2509105</v>
      </c>
      <c r="AW740">
        <v>16.57</v>
      </c>
      <c r="AX740">
        <v>1.05</v>
      </c>
      <c r="AY740">
        <v>15.52</v>
      </c>
      <c r="BF740" s="117"/>
      <c r="BI740" s="117"/>
      <c r="BJ740" s="117"/>
    </row>
    <row r="741" spans="1:62" hidden="1" outlineLevel="1">
      <c r="A741" s="50" t="s">
        <v>2187</v>
      </c>
      <c r="B741" s="9" t="s">
        <v>2314</v>
      </c>
      <c r="C741" s="1">
        <f t="shared" si="202"/>
        <v>2868</v>
      </c>
      <c r="D741" s="7">
        <f t="shared" si="203"/>
        <v>1</v>
      </c>
      <c r="E741" s="7">
        <f t="shared" si="204"/>
        <v>6</v>
      </c>
      <c r="F741" s="7">
        <f t="shared" si="205"/>
        <v>2</v>
      </c>
      <c r="G741" s="7">
        <f t="shared" si="215"/>
        <v>4</v>
      </c>
      <c r="H741" s="49">
        <f t="shared" si="206"/>
        <v>63</v>
      </c>
      <c r="I741" s="177">
        <f t="shared" si="207"/>
        <v>2.1966527196652718E-2</v>
      </c>
      <c r="J741" s="8"/>
      <c r="K741" s="2">
        <f t="shared" si="208"/>
        <v>0.32670850767085075</v>
      </c>
      <c r="L741" s="2">
        <f t="shared" si="209"/>
        <v>6.6248256624825662E-3</v>
      </c>
      <c r="M741" s="2">
        <f t="shared" si="210"/>
        <v>0.30474198047419804</v>
      </c>
      <c r="N741" s="2">
        <f t="shared" si="211"/>
        <v>7.3570432357043233E-2</v>
      </c>
      <c r="O741" s="2">
        <f t="shared" si="212"/>
        <v>0.28835425383542546</v>
      </c>
      <c r="P741" s="1">
        <v>937</v>
      </c>
      <c r="Q741" s="1">
        <v>19</v>
      </c>
      <c r="R741" s="1">
        <v>874</v>
      </c>
      <c r="S741" s="1">
        <v>211</v>
      </c>
      <c r="T741" s="1">
        <v>749</v>
      </c>
      <c r="U741" s="1">
        <v>41</v>
      </c>
      <c r="V741" s="1">
        <v>5</v>
      </c>
      <c r="W741" s="1">
        <v>7</v>
      </c>
      <c r="X741" s="1">
        <v>2</v>
      </c>
      <c r="Y741" s="1">
        <v>8</v>
      </c>
      <c r="Z741" s="1">
        <v>10</v>
      </c>
      <c r="AA741" s="1"/>
      <c r="AB741" s="1">
        <v>1</v>
      </c>
      <c r="AC741" s="1"/>
      <c r="AD741" s="1">
        <v>1</v>
      </c>
      <c r="AF741">
        <v>1</v>
      </c>
      <c r="AG741">
        <v>2</v>
      </c>
      <c r="AI741" t="str">
        <f t="shared" si="216"/>
        <v>Brookline</v>
      </c>
      <c r="AJ741" t="s">
        <v>495</v>
      </c>
      <c r="AK741" s="182">
        <v>4</v>
      </c>
      <c r="AL741" s="7"/>
      <c r="AN741" s="97">
        <v>25</v>
      </c>
      <c r="AO741" s="99">
        <v>21</v>
      </c>
      <c r="AP741" s="99">
        <v>20</v>
      </c>
      <c r="AQ741" s="106">
        <v>9175</v>
      </c>
      <c r="AR741" s="106">
        <f t="shared" si="213"/>
        <v>25021</v>
      </c>
      <c r="AS741" t="s">
        <v>1711</v>
      </c>
      <c r="AT741" s="109">
        <f t="shared" si="214"/>
        <v>2509175</v>
      </c>
      <c r="AW741">
        <v>6.82</v>
      </c>
      <c r="AX741">
        <v>0.03</v>
      </c>
      <c r="AY741">
        <v>6.79</v>
      </c>
      <c r="BF741" s="117"/>
      <c r="BI741" s="117"/>
      <c r="BJ741" s="117"/>
    </row>
    <row r="742" spans="1:62" hidden="1" outlineLevel="1">
      <c r="A742" s="50" t="s">
        <v>2910</v>
      </c>
      <c r="B742" s="9" t="s">
        <v>2314</v>
      </c>
      <c r="C742" s="1">
        <f t="shared" si="202"/>
        <v>147</v>
      </c>
      <c r="D742" s="7">
        <f t="shared" si="203"/>
        <v>2</v>
      </c>
      <c r="E742" s="7">
        <f t="shared" si="204"/>
        <v>7</v>
      </c>
      <c r="F742" s="7">
        <f t="shared" si="205"/>
        <v>3</v>
      </c>
      <c r="G742" s="7">
        <f t="shared" si="215"/>
        <v>5</v>
      </c>
      <c r="H742" s="49">
        <f t="shared" si="206"/>
        <v>8</v>
      </c>
      <c r="I742" s="177">
        <f t="shared" si="207"/>
        <v>5.4421768707482991E-2</v>
      </c>
      <c r="J742" s="8"/>
      <c r="K742" s="2">
        <f t="shared" si="208"/>
        <v>0.30612244897959184</v>
      </c>
      <c r="L742" s="2">
        <f t="shared" si="209"/>
        <v>1.3605442176870748E-2</v>
      </c>
      <c r="M742" s="2">
        <f t="shared" si="210"/>
        <v>0.1360544217687075</v>
      </c>
      <c r="N742" s="2">
        <f t="shared" si="211"/>
        <v>6.1224489795918366E-2</v>
      </c>
      <c r="O742" s="2">
        <f t="shared" si="212"/>
        <v>0.48299319727891149</v>
      </c>
      <c r="P742" s="1">
        <v>45</v>
      </c>
      <c r="Q742" s="1">
        <v>2</v>
      </c>
      <c r="R742" s="1">
        <v>20</v>
      </c>
      <c r="S742" s="1">
        <v>9</v>
      </c>
      <c r="T742" s="1">
        <v>53</v>
      </c>
      <c r="U742" s="1">
        <v>11</v>
      </c>
      <c r="V742" s="1">
        <v>0</v>
      </c>
      <c r="W742" s="1">
        <v>0</v>
      </c>
      <c r="X742" s="1">
        <v>1</v>
      </c>
      <c r="Y742" s="1">
        <v>2</v>
      </c>
      <c r="Z742" s="1">
        <v>1</v>
      </c>
      <c r="AA742" s="1"/>
      <c r="AB742" s="1">
        <v>3</v>
      </c>
      <c r="AC742" s="1"/>
      <c r="AD742" s="1">
        <v>0</v>
      </c>
      <c r="AF742">
        <v>0</v>
      </c>
      <c r="AG742">
        <v>0</v>
      </c>
      <c r="AI742" t="str">
        <f t="shared" si="216"/>
        <v>Buckland</v>
      </c>
      <c r="AJ742" t="s">
        <v>2409</v>
      </c>
      <c r="AK742" s="182">
        <v>1</v>
      </c>
      <c r="AL742" s="7"/>
      <c r="AN742" s="97">
        <v>25</v>
      </c>
      <c r="AO742" s="99">
        <v>11</v>
      </c>
      <c r="AP742" s="99">
        <v>15</v>
      </c>
      <c r="AQ742" s="106">
        <v>9595</v>
      </c>
      <c r="AR742" s="106">
        <f t="shared" si="213"/>
        <v>25011</v>
      </c>
      <c r="AS742" t="s">
        <v>1711</v>
      </c>
      <c r="AT742" s="109">
        <f t="shared" si="214"/>
        <v>2509595</v>
      </c>
      <c r="AW742">
        <v>19.75</v>
      </c>
      <c r="AX742">
        <v>0.19</v>
      </c>
      <c r="AY742">
        <v>19.559999999999999</v>
      </c>
      <c r="BF742" s="117"/>
      <c r="BI742" s="117"/>
      <c r="BJ742" s="117"/>
    </row>
    <row r="743" spans="1:62" hidden="1" outlineLevel="1">
      <c r="A743" s="50" t="s">
        <v>2172</v>
      </c>
      <c r="B743" s="9" t="s">
        <v>2314</v>
      </c>
      <c r="C743" s="1">
        <f t="shared" si="202"/>
        <v>3359</v>
      </c>
      <c r="D743" s="7">
        <f t="shared" si="203"/>
        <v>3</v>
      </c>
      <c r="E743" s="7">
        <f t="shared" si="204"/>
        <v>6</v>
      </c>
      <c r="F743" s="7">
        <f t="shared" si="205"/>
        <v>2</v>
      </c>
      <c r="G743" s="7">
        <f t="shared" si="215"/>
        <v>4</v>
      </c>
      <c r="H743" s="49">
        <f t="shared" si="206"/>
        <v>1118</v>
      </c>
      <c r="I743" s="177">
        <f t="shared" si="207"/>
        <v>0.33283715391485563</v>
      </c>
      <c r="J743" s="8"/>
      <c r="K743" s="2">
        <f t="shared" si="208"/>
        <v>0.14498362607919024</v>
      </c>
      <c r="L743" s="2">
        <f t="shared" si="209"/>
        <v>8.0381065793390886E-3</v>
      </c>
      <c r="M743" s="2">
        <f t="shared" si="210"/>
        <v>0.18785352783566539</v>
      </c>
      <c r="N743" s="2">
        <f t="shared" si="211"/>
        <v>0.10181601667162846</v>
      </c>
      <c r="O743" s="2">
        <f t="shared" si="212"/>
        <v>0.55730872283417687</v>
      </c>
      <c r="P743" s="1">
        <v>487</v>
      </c>
      <c r="Q743" s="1">
        <v>27</v>
      </c>
      <c r="R743" s="1">
        <v>631</v>
      </c>
      <c r="S743" s="1">
        <v>342</v>
      </c>
      <c r="T743" s="1">
        <v>1749</v>
      </c>
      <c r="U743" s="1">
        <v>73</v>
      </c>
      <c r="V743" s="1">
        <v>4</v>
      </c>
      <c r="W743" s="1">
        <v>9</v>
      </c>
      <c r="X743" s="1">
        <v>9</v>
      </c>
      <c r="Y743" s="1">
        <v>15</v>
      </c>
      <c r="Z743" s="1">
        <v>7</v>
      </c>
      <c r="AA743" s="1"/>
      <c r="AB743" s="1">
        <v>1</v>
      </c>
      <c r="AC743" s="1"/>
      <c r="AD743" s="1">
        <v>1</v>
      </c>
      <c r="AF743">
        <v>0</v>
      </c>
      <c r="AG743">
        <v>4</v>
      </c>
      <c r="AI743" t="str">
        <f t="shared" si="216"/>
        <v>Burlington</v>
      </c>
      <c r="AJ743" t="s">
        <v>2234</v>
      </c>
      <c r="AK743" s="182">
        <v>6</v>
      </c>
      <c r="AL743" s="7"/>
      <c r="AN743" s="97">
        <v>25</v>
      </c>
      <c r="AO743" s="99">
        <v>17</v>
      </c>
      <c r="AP743" s="99">
        <v>50</v>
      </c>
      <c r="AQ743" s="106">
        <v>9840</v>
      </c>
      <c r="AR743" s="106">
        <f t="shared" si="213"/>
        <v>25017</v>
      </c>
      <c r="AS743" t="s">
        <v>1711</v>
      </c>
      <c r="AT743" s="109">
        <f t="shared" si="214"/>
        <v>2509840</v>
      </c>
      <c r="AW743">
        <v>11.88</v>
      </c>
      <c r="AX743">
        <v>7.0000000000000007E-2</v>
      </c>
      <c r="AY743">
        <v>11.81</v>
      </c>
      <c r="BF743" s="117"/>
      <c r="BI743" s="117"/>
      <c r="BJ743" s="117"/>
    </row>
    <row r="744" spans="1:62" hidden="1" outlineLevel="1">
      <c r="A744" s="50" t="s">
        <v>748</v>
      </c>
      <c r="B744" s="9" t="s">
        <v>2314</v>
      </c>
      <c r="C744" s="1">
        <f t="shared" si="202"/>
        <v>3125</v>
      </c>
      <c r="D744" s="7">
        <f t="shared" si="203"/>
        <v>1</v>
      </c>
      <c r="E744" s="7">
        <f t="shared" si="204"/>
        <v>6</v>
      </c>
      <c r="F744" s="7">
        <f t="shared" si="205"/>
        <v>2</v>
      </c>
      <c r="G744" s="7">
        <f t="shared" si="215"/>
        <v>4</v>
      </c>
      <c r="H744" s="49">
        <f t="shared" si="206"/>
        <v>141</v>
      </c>
      <c r="I744" s="177">
        <f t="shared" si="207"/>
        <v>4.512E-2</v>
      </c>
      <c r="J744" s="8"/>
      <c r="K744" s="2">
        <f t="shared" si="208"/>
        <v>0.33760000000000001</v>
      </c>
      <c r="L744" s="2">
        <f t="shared" si="209"/>
        <v>9.2800000000000001E-3</v>
      </c>
      <c r="M744" s="2">
        <f t="shared" si="210"/>
        <v>0.29248000000000002</v>
      </c>
      <c r="N744" s="2">
        <f t="shared" si="211"/>
        <v>6.8159999999999998E-2</v>
      </c>
      <c r="O744" s="2">
        <f t="shared" si="212"/>
        <v>0.29248000000000002</v>
      </c>
      <c r="P744" s="1">
        <v>1055</v>
      </c>
      <c r="Q744" s="1">
        <v>29</v>
      </c>
      <c r="R744" s="1">
        <v>914</v>
      </c>
      <c r="S744" s="1">
        <v>213</v>
      </c>
      <c r="T744" s="1">
        <v>783</v>
      </c>
      <c r="U744" s="1">
        <v>57</v>
      </c>
      <c r="V744" s="1">
        <v>4</v>
      </c>
      <c r="W744" s="1">
        <v>2</v>
      </c>
      <c r="X744" s="1">
        <v>28</v>
      </c>
      <c r="Y744" s="1">
        <v>9</v>
      </c>
      <c r="Z744" s="1">
        <v>12</v>
      </c>
      <c r="AA744" s="1"/>
      <c r="AB744" s="1">
        <v>1</v>
      </c>
      <c r="AC744" s="1"/>
      <c r="AD744" s="1">
        <v>3</v>
      </c>
      <c r="AF744">
        <v>4</v>
      </c>
      <c r="AG744">
        <v>11</v>
      </c>
      <c r="AI744" t="str">
        <f t="shared" si="216"/>
        <v>Cambridge</v>
      </c>
      <c r="AJ744" t="s">
        <v>2234</v>
      </c>
      <c r="AL744" s="7"/>
      <c r="AN744" s="97">
        <v>25</v>
      </c>
      <c r="AO744" s="99">
        <v>17</v>
      </c>
      <c r="AP744" s="99">
        <v>55</v>
      </c>
      <c r="AQ744" s="106">
        <v>11000</v>
      </c>
      <c r="AR744" s="106">
        <f t="shared" si="213"/>
        <v>25017</v>
      </c>
      <c r="AS744" t="s">
        <v>1029</v>
      </c>
      <c r="AT744" s="109">
        <f t="shared" si="214"/>
        <v>2511000</v>
      </c>
      <c r="AW744">
        <v>7.13</v>
      </c>
      <c r="AX744">
        <v>0.7</v>
      </c>
      <c r="AY744">
        <v>6.43</v>
      </c>
      <c r="BF744" s="117"/>
      <c r="BI744" s="117"/>
      <c r="BJ744" s="117"/>
    </row>
    <row r="745" spans="1:62" hidden="1" outlineLevel="1">
      <c r="A745" s="50" t="s">
        <v>2830</v>
      </c>
      <c r="B745" s="9" t="s">
        <v>2314</v>
      </c>
      <c r="C745" s="1">
        <f t="shared" si="202"/>
        <v>2863</v>
      </c>
      <c r="D745" s="7">
        <f t="shared" si="203"/>
        <v>3</v>
      </c>
      <c r="E745" s="7">
        <f t="shared" si="204"/>
        <v>6</v>
      </c>
      <c r="F745" s="7">
        <f t="shared" si="205"/>
        <v>2</v>
      </c>
      <c r="G745" s="7">
        <f t="shared" si="215"/>
        <v>4</v>
      </c>
      <c r="H745" s="49">
        <f t="shared" si="206"/>
        <v>830</v>
      </c>
      <c r="I745" s="177">
        <f t="shared" si="207"/>
        <v>0.28990569332867622</v>
      </c>
      <c r="J745" s="8"/>
      <c r="K745" s="2">
        <f t="shared" si="208"/>
        <v>0.19350331819769473</v>
      </c>
      <c r="L745" s="2">
        <f t="shared" si="209"/>
        <v>9.0813831645127491E-3</v>
      </c>
      <c r="M745" s="2">
        <f t="shared" si="210"/>
        <v>0.19559902200488999</v>
      </c>
      <c r="N745" s="2">
        <f t="shared" si="211"/>
        <v>8.2780300384212371E-2</v>
      </c>
      <c r="O745" s="2">
        <f t="shared" si="212"/>
        <v>0.51903597624869013</v>
      </c>
      <c r="P745" s="1">
        <v>554</v>
      </c>
      <c r="Q745" s="1">
        <v>26</v>
      </c>
      <c r="R745" s="1">
        <v>560</v>
      </c>
      <c r="S745" s="1">
        <v>237</v>
      </c>
      <c r="T745" s="1">
        <v>1390</v>
      </c>
      <c r="U745" s="1">
        <v>60</v>
      </c>
      <c r="V745" s="1">
        <v>2</v>
      </c>
      <c r="W745" s="1">
        <v>9</v>
      </c>
      <c r="X745" s="1">
        <v>3</v>
      </c>
      <c r="Y745" s="1">
        <v>12</v>
      </c>
      <c r="Z745" s="1">
        <v>7</v>
      </c>
      <c r="AA745" s="1"/>
      <c r="AB745" s="1">
        <v>0</v>
      </c>
      <c r="AC745" s="1"/>
      <c r="AD745" s="1">
        <v>2</v>
      </c>
      <c r="AF745">
        <v>0</v>
      </c>
      <c r="AG745">
        <v>1</v>
      </c>
      <c r="AI745" t="str">
        <f t="shared" si="216"/>
        <v>Canton</v>
      </c>
      <c r="AJ745" t="s">
        <v>495</v>
      </c>
      <c r="AK745" s="182">
        <v>8</v>
      </c>
      <c r="AL745" s="7"/>
      <c r="AN745" s="97">
        <v>25</v>
      </c>
      <c r="AO745" s="99">
        <v>21</v>
      </c>
      <c r="AP745" s="99">
        <v>25</v>
      </c>
      <c r="AQ745" s="106">
        <v>11315</v>
      </c>
      <c r="AR745" s="106">
        <f t="shared" si="213"/>
        <v>25021</v>
      </c>
      <c r="AS745" t="s">
        <v>1711</v>
      </c>
      <c r="AT745" s="109">
        <f t="shared" si="214"/>
        <v>2511315</v>
      </c>
      <c r="AW745">
        <v>19.579999999999998</v>
      </c>
      <c r="AX745">
        <v>0.64</v>
      </c>
      <c r="AY745">
        <v>18.93</v>
      </c>
      <c r="BF745" s="117"/>
      <c r="BI745" s="117"/>
      <c r="BJ745" s="117"/>
    </row>
    <row r="746" spans="1:62" hidden="1" outlineLevel="1">
      <c r="A746" s="50" t="s">
        <v>2233</v>
      </c>
      <c r="B746" s="9" t="s">
        <v>2314</v>
      </c>
      <c r="C746" s="1">
        <f t="shared" si="202"/>
        <v>771</v>
      </c>
      <c r="D746" s="7">
        <f t="shared" si="203"/>
        <v>1</v>
      </c>
      <c r="E746" s="7">
        <f t="shared" si="204"/>
        <v>5</v>
      </c>
      <c r="F746" s="7">
        <f t="shared" si="205"/>
        <v>3</v>
      </c>
      <c r="G746" s="7">
        <f t="shared" si="215"/>
        <v>4</v>
      </c>
      <c r="H746" s="49">
        <f t="shared" si="206"/>
        <v>15</v>
      </c>
      <c r="I746" s="177">
        <f t="shared" si="207"/>
        <v>1.9455252918287938E-2</v>
      </c>
      <c r="J746" s="8"/>
      <c r="K746" s="2">
        <f t="shared" si="208"/>
        <v>0.33463035019455251</v>
      </c>
      <c r="L746" s="2">
        <f t="shared" si="209"/>
        <v>3.1128404669260701E-2</v>
      </c>
      <c r="M746" s="2">
        <f t="shared" si="210"/>
        <v>0.21141374837872892</v>
      </c>
      <c r="N746" s="2">
        <f t="shared" si="211"/>
        <v>7.2632944228274973E-2</v>
      </c>
      <c r="O746" s="2">
        <f t="shared" si="212"/>
        <v>0.35019455252918291</v>
      </c>
      <c r="P746" s="1">
        <v>258</v>
      </c>
      <c r="Q746" s="1">
        <v>24</v>
      </c>
      <c r="R746" s="1">
        <v>163</v>
      </c>
      <c r="S746" s="1">
        <v>56</v>
      </c>
      <c r="T746" s="1">
        <v>243</v>
      </c>
      <c r="U746" s="1">
        <v>13</v>
      </c>
      <c r="V746" s="1">
        <v>0</v>
      </c>
      <c r="W746" s="1">
        <v>1</v>
      </c>
      <c r="X746" s="1">
        <v>4</v>
      </c>
      <c r="Y746" s="1">
        <v>5</v>
      </c>
      <c r="Z746" s="1">
        <v>1</v>
      </c>
      <c r="AA746" s="1"/>
      <c r="AB746" s="1">
        <v>0</v>
      </c>
      <c r="AC746" s="1"/>
      <c r="AD746" s="1">
        <v>0</v>
      </c>
      <c r="AF746">
        <v>2</v>
      </c>
      <c r="AG746">
        <v>1</v>
      </c>
      <c r="AI746" t="str">
        <f t="shared" si="216"/>
        <v>Carlisle</v>
      </c>
      <c r="AJ746" t="s">
        <v>2234</v>
      </c>
      <c r="AK746" s="182">
        <v>3</v>
      </c>
      <c r="AL746" s="7"/>
      <c r="AN746" s="97">
        <v>25</v>
      </c>
      <c r="AO746" s="99">
        <v>17</v>
      </c>
      <c r="AP746" s="99">
        <v>60</v>
      </c>
      <c r="AQ746" s="106">
        <v>11525</v>
      </c>
      <c r="AR746" s="106">
        <f t="shared" si="213"/>
        <v>25017</v>
      </c>
      <c r="AS746" t="s">
        <v>1711</v>
      </c>
      <c r="AT746" s="109">
        <f t="shared" si="214"/>
        <v>2511525</v>
      </c>
      <c r="AW746">
        <v>15.53</v>
      </c>
      <c r="AX746">
        <v>0.17</v>
      </c>
      <c r="AY746">
        <v>15.36</v>
      </c>
      <c r="BF746" s="117"/>
      <c r="BI746" s="117"/>
      <c r="BJ746" s="117"/>
    </row>
    <row r="747" spans="1:62" hidden="1" outlineLevel="1">
      <c r="A747" s="50" t="s">
        <v>1661</v>
      </c>
      <c r="B747" s="9" t="s">
        <v>2314</v>
      </c>
      <c r="C747" s="1">
        <f t="shared" si="202"/>
        <v>1556</v>
      </c>
      <c r="D747" s="7">
        <f t="shared" si="203"/>
        <v>3</v>
      </c>
      <c r="E747" s="7">
        <f t="shared" si="204"/>
        <v>6</v>
      </c>
      <c r="F747" s="7">
        <f t="shared" si="205"/>
        <v>2</v>
      </c>
      <c r="G747" s="7">
        <f t="shared" si="215"/>
        <v>4</v>
      </c>
      <c r="H747" s="49">
        <f t="shared" si="206"/>
        <v>749</v>
      </c>
      <c r="I747" s="177">
        <f t="shared" si="207"/>
        <v>0.48136246786632392</v>
      </c>
      <c r="J747" s="8"/>
      <c r="K747" s="2">
        <f t="shared" si="208"/>
        <v>0.10925449871465295</v>
      </c>
      <c r="L747" s="2">
        <f t="shared" si="209"/>
        <v>8.9974293059125968E-3</v>
      </c>
      <c r="M747" s="2">
        <f t="shared" si="210"/>
        <v>0.12660668380462725</v>
      </c>
      <c r="N747" s="2">
        <f t="shared" si="211"/>
        <v>9.5758354755784064E-2</v>
      </c>
      <c r="O747" s="2">
        <f t="shared" si="212"/>
        <v>0.65938303341902305</v>
      </c>
      <c r="P747" s="1">
        <v>170</v>
      </c>
      <c r="Q747" s="1">
        <v>14</v>
      </c>
      <c r="R747" s="1">
        <v>197</v>
      </c>
      <c r="S747" s="1">
        <v>149</v>
      </c>
      <c r="T747" s="1">
        <v>946</v>
      </c>
      <c r="U747" s="1">
        <v>55</v>
      </c>
      <c r="V747" s="1">
        <v>1</v>
      </c>
      <c r="W747" s="1">
        <v>2</v>
      </c>
      <c r="X747" s="1">
        <v>7</v>
      </c>
      <c r="Y747" s="1">
        <v>10</v>
      </c>
      <c r="Z747" s="1">
        <v>3</v>
      </c>
      <c r="AA747" s="1"/>
      <c r="AB747" s="1">
        <v>1</v>
      </c>
      <c r="AC747" s="1"/>
      <c r="AD747" s="1">
        <v>0</v>
      </c>
      <c r="AF747">
        <v>0</v>
      </c>
      <c r="AG747">
        <v>1</v>
      </c>
      <c r="AI747" t="str">
        <f t="shared" si="216"/>
        <v>Carver</v>
      </c>
      <c r="AJ747" t="s">
        <v>1787</v>
      </c>
      <c r="AK747" s="182">
        <v>9</v>
      </c>
      <c r="AL747" s="7"/>
      <c r="AN747" s="97">
        <v>25</v>
      </c>
      <c r="AO747" s="99">
        <v>23</v>
      </c>
      <c r="AP747" s="99">
        <v>20</v>
      </c>
      <c r="AQ747" s="106">
        <v>11665</v>
      </c>
      <c r="AR747" s="106">
        <f t="shared" si="213"/>
        <v>25023</v>
      </c>
      <c r="AS747" t="s">
        <v>1711</v>
      </c>
      <c r="AT747" s="109">
        <f t="shared" si="214"/>
        <v>2511665</v>
      </c>
      <c r="AW747">
        <v>39.81</v>
      </c>
      <c r="AX747">
        <v>2.2599999999999998</v>
      </c>
      <c r="AY747">
        <v>37.549999999999997</v>
      </c>
      <c r="BF747" s="117"/>
      <c r="BI747" s="117"/>
      <c r="BJ747" s="117"/>
    </row>
    <row r="748" spans="1:62" hidden="1" outlineLevel="1">
      <c r="A748" s="50" t="s">
        <v>3087</v>
      </c>
      <c r="B748" s="9" t="s">
        <v>2314</v>
      </c>
      <c r="C748" s="1">
        <f t="shared" si="202"/>
        <v>131</v>
      </c>
      <c r="D748" s="7">
        <f t="shared" si="203"/>
        <v>3</v>
      </c>
      <c r="E748" s="7">
        <f t="shared" si="204"/>
        <v>10</v>
      </c>
      <c r="F748" s="7">
        <f t="shared" si="205"/>
        <v>2</v>
      </c>
      <c r="G748" s="7">
        <f t="shared" si="215"/>
        <v>4</v>
      </c>
      <c r="H748" s="49">
        <f t="shared" si="206"/>
        <v>35</v>
      </c>
      <c r="I748" s="177">
        <f t="shared" si="207"/>
        <v>0.26717557251908397</v>
      </c>
      <c r="J748" s="8"/>
      <c r="K748" s="2">
        <f t="shared" si="208"/>
        <v>0.15267175572519084</v>
      </c>
      <c r="L748" s="2">
        <f t="shared" si="209"/>
        <v>0</v>
      </c>
      <c r="M748" s="2">
        <f t="shared" si="210"/>
        <v>0.19083969465648856</v>
      </c>
      <c r="N748" s="2">
        <f t="shared" si="211"/>
        <v>8.3969465648854963E-2</v>
      </c>
      <c r="O748" s="2">
        <f t="shared" si="212"/>
        <v>0.5725190839694656</v>
      </c>
      <c r="P748" s="1">
        <v>20</v>
      </c>
      <c r="Q748" s="1">
        <v>0</v>
      </c>
      <c r="R748" s="1">
        <v>25</v>
      </c>
      <c r="S748" s="1">
        <v>11</v>
      </c>
      <c r="T748" s="1">
        <v>60</v>
      </c>
      <c r="U748" s="1">
        <v>8</v>
      </c>
      <c r="V748" s="1">
        <v>1</v>
      </c>
      <c r="W748" s="1">
        <v>1</v>
      </c>
      <c r="X748" s="1">
        <v>1</v>
      </c>
      <c r="Y748" s="1">
        <v>4</v>
      </c>
      <c r="Z748" s="1">
        <v>0</v>
      </c>
      <c r="AA748" s="1"/>
      <c r="AB748" s="1">
        <v>0</v>
      </c>
      <c r="AC748" s="1"/>
      <c r="AD748" s="1">
        <v>0</v>
      </c>
      <c r="AF748">
        <v>0</v>
      </c>
      <c r="AG748">
        <v>0</v>
      </c>
      <c r="AI748" t="str">
        <f t="shared" si="216"/>
        <v>Charlemont</v>
      </c>
      <c r="AJ748" t="s">
        <v>2409</v>
      </c>
      <c r="AK748" s="182">
        <v>1</v>
      </c>
      <c r="AL748" s="7"/>
      <c r="AN748" s="97">
        <v>25</v>
      </c>
      <c r="AO748" s="99">
        <v>11</v>
      </c>
      <c r="AP748" s="99">
        <v>20</v>
      </c>
      <c r="AQ748" s="106">
        <v>12505</v>
      </c>
      <c r="AR748" s="106">
        <f t="shared" si="213"/>
        <v>25011</v>
      </c>
      <c r="AS748" t="s">
        <v>1711</v>
      </c>
      <c r="AT748" s="109">
        <f t="shared" si="214"/>
        <v>2512505</v>
      </c>
      <c r="AW748">
        <v>26.36</v>
      </c>
      <c r="AX748">
        <v>0.26</v>
      </c>
      <c r="AY748">
        <v>26.1</v>
      </c>
      <c r="BF748" s="117"/>
      <c r="BI748" s="117"/>
      <c r="BJ748" s="117"/>
    </row>
    <row r="749" spans="1:62" hidden="1" outlineLevel="1">
      <c r="A749" s="50" t="s">
        <v>1776</v>
      </c>
      <c r="B749" s="9" t="s">
        <v>2314</v>
      </c>
      <c r="C749" s="1">
        <f t="shared" si="202"/>
        <v>1873</v>
      </c>
      <c r="D749" s="7">
        <f t="shared" si="203"/>
        <v>3</v>
      </c>
      <c r="E749" s="7">
        <f t="shared" si="204"/>
        <v>6</v>
      </c>
      <c r="F749" s="7">
        <f t="shared" si="205"/>
        <v>2</v>
      </c>
      <c r="G749" s="7">
        <f t="shared" si="215"/>
        <v>4</v>
      </c>
      <c r="H749" s="49">
        <f t="shared" si="206"/>
        <v>744</v>
      </c>
      <c r="I749" s="177">
        <f t="shared" si="207"/>
        <v>0.397223705285638</v>
      </c>
      <c r="J749" s="8"/>
      <c r="K749" s="2">
        <f t="shared" si="208"/>
        <v>0.13454351308061932</v>
      </c>
      <c r="L749" s="2">
        <f t="shared" si="209"/>
        <v>8.0085424452749597E-3</v>
      </c>
      <c r="M749" s="2">
        <f t="shared" si="210"/>
        <v>0.14575547250400428</v>
      </c>
      <c r="N749" s="2">
        <f t="shared" si="211"/>
        <v>0.12493326214628937</v>
      </c>
      <c r="O749" s="2">
        <f t="shared" si="212"/>
        <v>0.58675920982381202</v>
      </c>
      <c r="P749" s="1">
        <v>252</v>
      </c>
      <c r="Q749" s="1">
        <v>15</v>
      </c>
      <c r="R749" s="1">
        <v>273</v>
      </c>
      <c r="S749" s="1">
        <v>234</v>
      </c>
      <c r="T749" s="1">
        <v>1017</v>
      </c>
      <c r="U749" s="1">
        <v>45</v>
      </c>
      <c r="V749" s="1">
        <v>3</v>
      </c>
      <c r="W749" s="1">
        <v>6</v>
      </c>
      <c r="X749" s="1">
        <v>10</v>
      </c>
      <c r="Y749" s="1">
        <v>6</v>
      </c>
      <c r="Z749" s="1">
        <v>7</v>
      </c>
      <c r="AA749" s="1"/>
      <c r="AB749" s="1">
        <v>3</v>
      </c>
      <c r="AC749" s="1"/>
      <c r="AD749" s="1">
        <v>0</v>
      </c>
      <c r="AF749">
        <v>0</v>
      </c>
      <c r="AG749">
        <v>2</v>
      </c>
      <c r="AI749" t="str">
        <f t="shared" si="216"/>
        <v>Charlton</v>
      </c>
      <c r="AJ749" s="9" t="s">
        <v>1765</v>
      </c>
      <c r="AK749" s="182">
        <v>1</v>
      </c>
      <c r="AL749" s="7"/>
      <c r="AN749" s="97">
        <v>25</v>
      </c>
      <c r="AO749" s="99">
        <v>27</v>
      </c>
      <c r="AP749" s="99">
        <v>50</v>
      </c>
      <c r="AQ749" s="106">
        <v>12715</v>
      </c>
      <c r="AR749" s="106">
        <f t="shared" si="213"/>
        <v>25027</v>
      </c>
      <c r="AS749" t="s">
        <v>1711</v>
      </c>
      <c r="AT749" s="109">
        <f t="shared" si="214"/>
        <v>2512715</v>
      </c>
      <c r="AW749">
        <v>43.77</v>
      </c>
      <c r="AX749">
        <v>1.25</v>
      </c>
      <c r="AY749">
        <v>42.53</v>
      </c>
      <c r="BF749" s="117"/>
      <c r="BI749" s="117"/>
      <c r="BJ749" s="117"/>
    </row>
    <row r="750" spans="1:62" hidden="1" outlineLevel="1">
      <c r="A750" s="50" t="s">
        <v>1278</v>
      </c>
      <c r="B750" s="9" t="s">
        <v>2314</v>
      </c>
      <c r="C750" s="1">
        <f t="shared" si="202"/>
        <v>1195</v>
      </c>
      <c r="D750" s="7">
        <f t="shared" si="203"/>
        <v>2</v>
      </c>
      <c r="E750" s="7">
        <f t="shared" si="204"/>
        <v>6</v>
      </c>
      <c r="F750" s="7">
        <f t="shared" si="205"/>
        <v>3</v>
      </c>
      <c r="G750" s="7">
        <f t="shared" si="215"/>
        <v>4</v>
      </c>
      <c r="H750" s="49">
        <f t="shared" si="206"/>
        <v>247</v>
      </c>
      <c r="I750" s="177">
        <f t="shared" si="207"/>
        <v>0.20669456066945607</v>
      </c>
      <c r="J750" s="8"/>
      <c r="K750" s="2">
        <f t="shared" si="208"/>
        <v>0.23514644351464434</v>
      </c>
      <c r="L750" s="2">
        <f t="shared" si="209"/>
        <v>1.9246861924686193E-2</v>
      </c>
      <c r="M750" s="2">
        <f t="shared" si="210"/>
        <v>0.19916317991631799</v>
      </c>
      <c r="N750" s="2">
        <f t="shared" si="211"/>
        <v>6.5271966527196648E-2</v>
      </c>
      <c r="O750" s="2">
        <f t="shared" si="212"/>
        <v>0.48117154811715496</v>
      </c>
      <c r="P750" s="1">
        <v>281</v>
      </c>
      <c r="Q750" s="1">
        <v>23</v>
      </c>
      <c r="R750" s="1">
        <v>238</v>
      </c>
      <c r="S750" s="1">
        <v>78</v>
      </c>
      <c r="T750" s="1">
        <v>528</v>
      </c>
      <c r="U750" s="1">
        <v>32</v>
      </c>
      <c r="V750" s="1">
        <v>1</v>
      </c>
      <c r="W750" s="1">
        <v>3</v>
      </c>
      <c r="X750" s="1">
        <v>0</v>
      </c>
      <c r="Y750" s="1">
        <v>4</v>
      </c>
      <c r="Z750" s="1">
        <v>3</v>
      </c>
      <c r="AA750" s="1"/>
      <c r="AB750" s="1">
        <v>1</v>
      </c>
      <c r="AC750" s="1"/>
      <c r="AD750" s="1">
        <v>1</v>
      </c>
      <c r="AF750">
        <v>1</v>
      </c>
      <c r="AG750">
        <v>1</v>
      </c>
      <c r="AI750" t="str">
        <f t="shared" si="216"/>
        <v>Chatham</v>
      </c>
      <c r="AJ750" t="s">
        <v>2577</v>
      </c>
      <c r="AK750" s="182">
        <v>9</v>
      </c>
      <c r="AL750" s="7"/>
      <c r="AN750" s="97">
        <v>25</v>
      </c>
      <c r="AO750" s="99">
        <v>1</v>
      </c>
      <c r="AP750" s="99">
        <v>20</v>
      </c>
      <c r="AQ750" s="106">
        <v>12995</v>
      </c>
      <c r="AR750" s="106">
        <f t="shared" si="213"/>
        <v>25001</v>
      </c>
      <c r="AS750" t="s">
        <v>1711</v>
      </c>
      <c r="AT750" s="109">
        <f t="shared" si="214"/>
        <v>2512995</v>
      </c>
      <c r="AW750">
        <v>24.41</v>
      </c>
      <c r="AX750">
        <v>8.19</v>
      </c>
      <c r="AY750">
        <v>16.22</v>
      </c>
      <c r="BF750" s="117"/>
      <c r="BI750" s="117"/>
      <c r="BJ750" s="117"/>
    </row>
    <row r="751" spans="1:62" hidden="1" outlineLevel="1">
      <c r="A751" s="50" t="s">
        <v>1599</v>
      </c>
      <c r="B751" s="9" t="s">
        <v>2314</v>
      </c>
      <c r="C751" s="1">
        <f t="shared" si="202"/>
        <v>5270</v>
      </c>
      <c r="D751" s="7">
        <f t="shared" si="203"/>
        <v>2</v>
      </c>
      <c r="E751" s="7">
        <f t="shared" si="204"/>
        <v>6</v>
      </c>
      <c r="F751" s="7">
        <f t="shared" si="205"/>
        <v>3</v>
      </c>
      <c r="G751" s="7">
        <f t="shared" si="215"/>
        <v>4</v>
      </c>
      <c r="H751" s="49">
        <f t="shared" si="206"/>
        <v>1471</v>
      </c>
      <c r="I751" s="177">
        <f t="shared" si="207"/>
        <v>0.27912713472485767</v>
      </c>
      <c r="J751" s="8"/>
      <c r="K751" s="2">
        <f t="shared" si="208"/>
        <v>0.19658444022770399</v>
      </c>
      <c r="L751" s="2">
        <f t="shared" si="209"/>
        <v>9.6774193548387101E-3</v>
      </c>
      <c r="M751" s="2">
        <f t="shared" si="210"/>
        <v>0.18216318785578747</v>
      </c>
      <c r="N751" s="2">
        <f t="shared" si="211"/>
        <v>9.468690702087286E-2</v>
      </c>
      <c r="O751" s="2">
        <f t="shared" si="212"/>
        <v>0.51688804554079704</v>
      </c>
      <c r="P751" s="1">
        <v>1036</v>
      </c>
      <c r="Q751" s="1">
        <v>51</v>
      </c>
      <c r="R751" s="1">
        <v>960</v>
      </c>
      <c r="S751" s="1">
        <v>499</v>
      </c>
      <c r="T751" s="1">
        <v>2507</v>
      </c>
      <c r="U751" s="1">
        <v>101</v>
      </c>
      <c r="V751" s="1">
        <v>15</v>
      </c>
      <c r="W751" s="1">
        <v>25</v>
      </c>
      <c r="X751" s="1">
        <v>16</v>
      </c>
      <c r="Y751" s="1">
        <v>33</v>
      </c>
      <c r="Z751" s="1">
        <v>20</v>
      </c>
      <c r="AA751" s="1"/>
      <c r="AB751" s="1">
        <v>1</v>
      </c>
      <c r="AC751" s="1"/>
      <c r="AD751" s="1">
        <v>1</v>
      </c>
      <c r="AF751">
        <v>1</v>
      </c>
      <c r="AG751">
        <v>4</v>
      </c>
      <c r="AI751" t="str">
        <f t="shared" si="216"/>
        <v>Chelmsford</v>
      </c>
      <c r="AJ751" t="s">
        <v>2234</v>
      </c>
      <c r="AK751" s="182">
        <v>3</v>
      </c>
      <c r="AL751" s="7"/>
      <c r="AN751" s="97">
        <v>25</v>
      </c>
      <c r="AO751" s="99">
        <v>17</v>
      </c>
      <c r="AP751" s="99">
        <v>65</v>
      </c>
      <c r="AQ751" s="106">
        <v>13135</v>
      </c>
      <c r="AR751" s="106">
        <f t="shared" si="213"/>
        <v>25017</v>
      </c>
      <c r="AS751" t="s">
        <v>1711</v>
      </c>
      <c r="AT751" s="109">
        <f t="shared" si="214"/>
        <v>2513135</v>
      </c>
      <c r="AW751">
        <v>23.18</v>
      </c>
      <c r="AX751">
        <v>0.53</v>
      </c>
      <c r="AY751">
        <v>22.65</v>
      </c>
      <c r="BF751" s="117"/>
      <c r="BI751" s="117"/>
      <c r="BJ751" s="117"/>
    </row>
    <row r="752" spans="1:62" hidden="1" outlineLevel="1">
      <c r="A752" s="50" t="s">
        <v>1483</v>
      </c>
      <c r="B752" s="9" t="s">
        <v>2314</v>
      </c>
      <c r="C752" s="1">
        <f t="shared" si="202"/>
        <v>774</v>
      </c>
      <c r="D752" s="7">
        <f t="shared" si="203"/>
        <v>3</v>
      </c>
      <c r="E752" s="7">
        <f t="shared" si="204"/>
        <v>6</v>
      </c>
      <c r="F752" s="7">
        <f t="shared" si="205"/>
        <v>2</v>
      </c>
      <c r="G752" s="7">
        <f t="shared" si="215"/>
        <v>4</v>
      </c>
      <c r="H752" s="49">
        <f t="shared" si="206"/>
        <v>350</v>
      </c>
      <c r="I752" s="177">
        <f t="shared" si="207"/>
        <v>0.45219638242894056</v>
      </c>
      <c r="J752" s="8"/>
      <c r="K752" s="2">
        <f t="shared" si="208"/>
        <v>0.1111111111111111</v>
      </c>
      <c r="L752" s="2">
        <f t="shared" si="209"/>
        <v>1.1627906976744186E-2</v>
      </c>
      <c r="M752" s="2">
        <f t="shared" si="210"/>
        <v>0.14987080103359174</v>
      </c>
      <c r="N752" s="2">
        <f t="shared" si="211"/>
        <v>8.1395348837209308E-2</v>
      </c>
      <c r="O752" s="2">
        <f t="shared" si="212"/>
        <v>0.64599483204134356</v>
      </c>
      <c r="P752" s="1">
        <v>86</v>
      </c>
      <c r="Q752" s="1">
        <v>9</v>
      </c>
      <c r="R752" s="1">
        <v>116</v>
      </c>
      <c r="S752" s="1">
        <v>63</v>
      </c>
      <c r="T752" s="1">
        <v>466</v>
      </c>
      <c r="U752" s="1">
        <v>16</v>
      </c>
      <c r="V752" s="1">
        <v>0</v>
      </c>
      <c r="W752" s="1">
        <v>3</v>
      </c>
      <c r="X752" s="1">
        <v>3</v>
      </c>
      <c r="Y752" s="1">
        <v>5</v>
      </c>
      <c r="Z752" s="1">
        <v>0</v>
      </c>
      <c r="AA752" s="1"/>
      <c r="AB752" s="1">
        <v>2</v>
      </c>
      <c r="AC752" s="1"/>
      <c r="AD752" s="1">
        <v>2</v>
      </c>
      <c r="AF752">
        <v>1</v>
      </c>
      <c r="AG752">
        <v>2</v>
      </c>
      <c r="AI752" t="str">
        <f t="shared" si="216"/>
        <v>Chelsea</v>
      </c>
      <c r="AJ752" t="s">
        <v>2083</v>
      </c>
      <c r="AK752" s="182">
        <v>7</v>
      </c>
      <c r="AL752" s="7"/>
      <c r="AN752" s="97">
        <v>25</v>
      </c>
      <c r="AO752" s="99">
        <v>25</v>
      </c>
      <c r="AP752" s="99">
        <v>10</v>
      </c>
      <c r="AQ752" s="106">
        <v>13205</v>
      </c>
      <c r="AR752" s="106">
        <f t="shared" si="213"/>
        <v>25025</v>
      </c>
      <c r="AS752" t="s">
        <v>1029</v>
      </c>
      <c r="AT752" s="109">
        <f t="shared" si="214"/>
        <v>2513205</v>
      </c>
      <c r="AW752">
        <v>2.48</v>
      </c>
      <c r="AX752">
        <v>0.28999999999999998</v>
      </c>
      <c r="AY752">
        <v>2.19</v>
      </c>
      <c r="BF752" s="117"/>
      <c r="BI752" s="117"/>
      <c r="BJ752" s="117"/>
    </row>
    <row r="753" spans="1:62" hidden="1" outlineLevel="1">
      <c r="A753" s="50" t="s">
        <v>1369</v>
      </c>
      <c r="B753" s="9" t="s">
        <v>2314</v>
      </c>
      <c r="C753" s="1">
        <f t="shared" si="202"/>
        <v>285</v>
      </c>
      <c r="D753" s="7">
        <f t="shared" si="203"/>
        <v>4</v>
      </c>
      <c r="E753" s="7">
        <f t="shared" si="204"/>
        <v>6</v>
      </c>
      <c r="F753" s="7">
        <f t="shared" si="205"/>
        <v>3</v>
      </c>
      <c r="G753" s="7">
        <f t="shared" si="215"/>
        <v>2</v>
      </c>
      <c r="H753" s="49">
        <f t="shared" si="206"/>
        <v>130</v>
      </c>
      <c r="I753" s="177">
        <f t="shared" si="207"/>
        <v>0.45614035087719296</v>
      </c>
      <c r="J753" s="8"/>
      <c r="K753" s="2">
        <f t="shared" si="208"/>
        <v>9.8245614035087719E-2</v>
      </c>
      <c r="L753" s="2">
        <f t="shared" si="209"/>
        <v>2.1052631578947368E-2</v>
      </c>
      <c r="M753" s="2">
        <f t="shared" si="210"/>
        <v>0.10526315789473684</v>
      </c>
      <c r="N753" s="2">
        <f t="shared" si="211"/>
        <v>0.11578947368421053</v>
      </c>
      <c r="O753" s="2">
        <f t="shared" si="212"/>
        <v>0.6596491228070176</v>
      </c>
      <c r="P753" s="1">
        <v>28</v>
      </c>
      <c r="Q753" s="1">
        <v>6</v>
      </c>
      <c r="R753" s="1">
        <v>30</v>
      </c>
      <c r="S753" s="1">
        <v>33</v>
      </c>
      <c r="T753" s="1">
        <v>163</v>
      </c>
      <c r="U753" s="1">
        <v>17</v>
      </c>
      <c r="V753" s="1">
        <v>1</v>
      </c>
      <c r="W753" s="1">
        <v>0</v>
      </c>
      <c r="X753" s="1">
        <v>0</v>
      </c>
      <c r="Y753" s="1">
        <v>2</v>
      </c>
      <c r="Z753" s="1">
        <v>2</v>
      </c>
      <c r="AA753" s="1"/>
      <c r="AB753" s="1">
        <v>0</v>
      </c>
      <c r="AC753" s="1"/>
      <c r="AD753" s="1">
        <v>0</v>
      </c>
      <c r="AF753">
        <v>2</v>
      </c>
      <c r="AG753">
        <v>1</v>
      </c>
      <c r="AI753" t="str">
        <f t="shared" si="216"/>
        <v>Cheshire</v>
      </c>
      <c r="AJ753" t="s">
        <v>236</v>
      </c>
      <c r="AK753" s="182">
        <v>1</v>
      </c>
      <c r="AL753" s="7"/>
      <c r="AN753" s="97">
        <v>25</v>
      </c>
      <c r="AO753" s="99">
        <v>3</v>
      </c>
      <c r="AP753" s="99">
        <v>20</v>
      </c>
      <c r="AQ753" s="106">
        <v>13345</v>
      </c>
      <c r="AR753" s="106">
        <f t="shared" si="213"/>
        <v>25003</v>
      </c>
      <c r="AS753" t="s">
        <v>1711</v>
      </c>
      <c r="AT753" s="109">
        <f t="shared" si="214"/>
        <v>2513345</v>
      </c>
      <c r="AW753">
        <v>27.55</v>
      </c>
      <c r="AX753">
        <v>0.61</v>
      </c>
      <c r="AY753">
        <v>26.94</v>
      </c>
      <c r="BF753" s="117"/>
      <c r="BI753" s="117"/>
      <c r="BJ753" s="117"/>
    </row>
    <row r="754" spans="1:62" hidden="1" outlineLevel="1">
      <c r="A754" s="50" t="s">
        <v>2163</v>
      </c>
      <c r="B754" s="9" t="s">
        <v>2314</v>
      </c>
      <c r="C754" s="1">
        <f t="shared" si="202"/>
        <v>199</v>
      </c>
      <c r="D754" s="7">
        <f t="shared" si="203"/>
        <v>3</v>
      </c>
      <c r="E754" s="7">
        <f t="shared" si="204"/>
        <v>7</v>
      </c>
      <c r="F754" s="7">
        <f t="shared" si="205"/>
        <v>2</v>
      </c>
      <c r="G754" s="7">
        <f t="shared" si="215"/>
        <v>4</v>
      </c>
      <c r="H754" s="49">
        <f t="shared" si="206"/>
        <v>77</v>
      </c>
      <c r="I754" s="177">
        <f t="shared" si="207"/>
        <v>0.38693467336683418</v>
      </c>
      <c r="J754" s="8"/>
      <c r="K754" s="2">
        <f t="shared" si="208"/>
        <v>0.14572864321608039</v>
      </c>
      <c r="L754" s="2">
        <f t="shared" si="209"/>
        <v>5.0251256281407036E-3</v>
      </c>
      <c r="M754" s="2">
        <f t="shared" si="210"/>
        <v>0.15075376884422109</v>
      </c>
      <c r="N754" s="2">
        <f t="shared" si="211"/>
        <v>0.10552763819095477</v>
      </c>
      <c r="O754" s="2">
        <f t="shared" si="212"/>
        <v>0.59296482412060303</v>
      </c>
      <c r="P754" s="1">
        <v>29</v>
      </c>
      <c r="Q754" s="1">
        <v>1</v>
      </c>
      <c r="R754" s="1">
        <v>30</v>
      </c>
      <c r="S754" s="1">
        <v>21</v>
      </c>
      <c r="T754" s="1">
        <v>107</v>
      </c>
      <c r="U754" s="1">
        <v>5</v>
      </c>
      <c r="V754" s="1">
        <v>1</v>
      </c>
      <c r="W754" s="1">
        <v>0</v>
      </c>
      <c r="X754" s="1">
        <v>1</v>
      </c>
      <c r="Y754" s="1">
        <v>0</v>
      </c>
      <c r="Z754" s="1">
        <v>2</v>
      </c>
      <c r="AA754" s="1"/>
      <c r="AB754" s="1">
        <v>1</v>
      </c>
      <c r="AC754" s="1"/>
      <c r="AD754" s="1">
        <v>0</v>
      </c>
      <c r="AF754">
        <v>0</v>
      </c>
      <c r="AG754">
        <v>1</v>
      </c>
      <c r="AI754" t="str">
        <f t="shared" si="216"/>
        <v>Chester</v>
      </c>
      <c r="AJ754" t="s">
        <v>2885</v>
      </c>
      <c r="AK754" s="182">
        <v>1</v>
      </c>
      <c r="AL754" s="7"/>
      <c r="AN754" s="97">
        <v>25</v>
      </c>
      <c r="AO754" s="99">
        <v>13</v>
      </c>
      <c r="AP754" s="99">
        <v>20</v>
      </c>
      <c r="AQ754" s="106">
        <v>13485</v>
      </c>
      <c r="AR754" s="106">
        <f t="shared" si="213"/>
        <v>25013</v>
      </c>
      <c r="AS754" t="s">
        <v>1711</v>
      </c>
      <c r="AT754" s="109">
        <f t="shared" si="214"/>
        <v>2513485</v>
      </c>
      <c r="AW754">
        <v>37.130000000000003</v>
      </c>
      <c r="AX754">
        <v>0.4</v>
      </c>
      <c r="AY754">
        <v>36.729999999999997</v>
      </c>
      <c r="BF754" s="117"/>
      <c r="BI754" s="117"/>
      <c r="BJ754" s="117"/>
    </row>
    <row r="755" spans="1:62" hidden="1" outlineLevel="1">
      <c r="A755" s="50" t="s">
        <v>2316</v>
      </c>
      <c r="B755" s="9" t="s">
        <v>2314</v>
      </c>
      <c r="C755" s="1">
        <f t="shared" si="202"/>
        <v>135</v>
      </c>
      <c r="D755" s="7">
        <f t="shared" si="203"/>
        <v>2</v>
      </c>
      <c r="E755" s="7">
        <f t="shared" si="204"/>
        <v>7</v>
      </c>
      <c r="F755" s="7">
        <f t="shared" si="205"/>
        <v>4</v>
      </c>
      <c r="G755" s="7">
        <f t="shared" si="215"/>
        <v>3</v>
      </c>
      <c r="H755" s="49">
        <f t="shared" si="206"/>
        <v>41</v>
      </c>
      <c r="I755" s="177">
        <f t="shared" si="207"/>
        <v>0.3037037037037037</v>
      </c>
      <c r="J755" s="8"/>
      <c r="K755" s="2">
        <f t="shared" si="208"/>
        <v>0.2</v>
      </c>
      <c r="L755" s="2">
        <f t="shared" si="209"/>
        <v>7.4074074074074077E-3</v>
      </c>
      <c r="M755" s="2">
        <f t="shared" si="210"/>
        <v>9.6296296296296297E-2</v>
      </c>
      <c r="N755" s="2">
        <f t="shared" si="211"/>
        <v>0.11851851851851852</v>
      </c>
      <c r="O755" s="2">
        <f t="shared" si="212"/>
        <v>0.57777777777777772</v>
      </c>
      <c r="P755" s="1">
        <v>27</v>
      </c>
      <c r="Q755" s="1">
        <v>1</v>
      </c>
      <c r="R755" s="1">
        <v>13</v>
      </c>
      <c r="S755" s="1">
        <v>16</v>
      </c>
      <c r="T755" s="1">
        <v>68</v>
      </c>
      <c r="U755" s="1">
        <v>5</v>
      </c>
      <c r="V755" s="1">
        <v>2</v>
      </c>
      <c r="W755" s="1">
        <v>0</v>
      </c>
      <c r="X755" s="1">
        <v>1</v>
      </c>
      <c r="Y755" s="1">
        <v>1</v>
      </c>
      <c r="Z755" s="1">
        <v>1</v>
      </c>
      <c r="AA755" s="1"/>
      <c r="AB755" s="1">
        <v>0</v>
      </c>
      <c r="AC755" s="1"/>
      <c r="AD755" s="1">
        <v>0</v>
      </c>
      <c r="AF755">
        <v>0</v>
      </c>
      <c r="AG755">
        <v>0</v>
      </c>
      <c r="AI755" t="str">
        <f t="shared" si="216"/>
        <v>Chesterfield</v>
      </c>
      <c r="AJ755" t="s">
        <v>2419</v>
      </c>
      <c r="AK755" s="182">
        <v>1</v>
      </c>
      <c r="AL755" s="7"/>
      <c r="AN755" s="97">
        <v>25</v>
      </c>
      <c r="AO755" s="99">
        <v>15</v>
      </c>
      <c r="AP755" s="99">
        <v>15</v>
      </c>
      <c r="AQ755" s="106">
        <v>13590</v>
      </c>
      <c r="AR755" s="106">
        <f t="shared" si="213"/>
        <v>25015</v>
      </c>
      <c r="AS755" t="s">
        <v>1711</v>
      </c>
      <c r="AT755" s="109">
        <f t="shared" si="214"/>
        <v>2513590</v>
      </c>
      <c r="AW755">
        <v>31.29</v>
      </c>
      <c r="AX755">
        <v>0.19</v>
      </c>
      <c r="AY755">
        <v>31.1</v>
      </c>
      <c r="BF755" s="117"/>
      <c r="BI755" s="117"/>
      <c r="BJ755" s="117"/>
    </row>
    <row r="756" spans="1:62" hidden="1" outlineLevel="1">
      <c r="A756" s="50" t="s">
        <v>2192</v>
      </c>
      <c r="B756" s="9" t="s">
        <v>2314</v>
      </c>
      <c r="C756" s="1">
        <f t="shared" si="202"/>
        <v>4505</v>
      </c>
      <c r="D756" s="7">
        <f t="shared" si="203"/>
        <v>2</v>
      </c>
      <c r="E756" s="7">
        <f t="shared" si="204"/>
        <v>8</v>
      </c>
      <c r="F756" s="7">
        <f t="shared" si="205"/>
        <v>3</v>
      </c>
      <c r="G756" s="7">
        <f t="shared" si="215"/>
        <v>4</v>
      </c>
      <c r="H756" s="49">
        <f t="shared" si="206"/>
        <v>1982</v>
      </c>
      <c r="I756" s="177">
        <f t="shared" si="207"/>
        <v>0.4399556048834628</v>
      </c>
      <c r="J756" s="8"/>
      <c r="K756" s="2">
        <f t="shared" si="208"/>
        <v>0.13296337402885683</v>
      </c>
      <c r="L756" s="2">
        <f t="shared" si="209"/>
        <v>4.2175360710321862E-3</v>
      </c>
      <c r="M756" s="2">
        <f t="shared" si="210"/>
        <v>0.12519422863485016</v>
      </c>
      <c r="N756" s="2">
        <f t="shared" si="211"/>
        <v>0.11365149833518313</v>
      </c>
      <c r="O756" s="2">
        <f t="shared" si="212"/>
        <v>0.62397336293007766</v>
      </c>
      <c r="P756" s="1">
        <v>599</v>
      </c>
      <c r="Q756" s="1">
        <v>19</v>
      </c>
      <c r="R756" s="1">
        <v>564</v>
      </c>
      <c r="S756" s="1">
        <v>512</v>
      </c>
      <c r="T756" s="1">
        <v>2581</v>
      </c>
      <c r="U756" s="1">
        <v>131</v>
      </c>
      <c r="V756" s="1">
        <v>7</v>
      </c>
      <c r="W756" s="1">
        <v>9</v>
      </c>
      <c r="X756" s="1">
        <v>23</v>
      </c>
      <c r="Y756" s="1">
        <v>23</v>
      </c>
      <c r="Z756" s="1">
        <v>12</v>
      </c>
      <c r="AA756" s="1"/>
      <c r="AB756" s="1">
        <v>8</v>
      </c>
      <c r="AC756" s="1"/>
      <c r="AD756" s="1">
        <v>2</v>
      </c>
      <c r="AF756">
        <v>6</v>
      </c>
      <c r="AG756">
        <v>9</v>
      </c>
      <c r="AI756" t="str">
        <f t="shared" si="216"/>
        <v>Chicopee</v>
      </c>
      <c r="AJ756" t="s">
        <v>2885</v>
      </c>
      <c r="AK756" s="182">
        <v>1</v>
      </c>
      <c r="AL756" s="7"/>
      <c r="AN756" s="97">
        <v>25</v>
      </c>
      <c r="AO756" s="99">
        <v>13</v>
      </c>
      <c r="AP756" s="99">
        <v>25</v>
      </c>
      <c r="AQ756" s="106">
        <v>13660</v>
      </c>
      <c r="AR756" s="106">
        <f t="shared" si="213"/>
        <v>25013</v>
      </c>
      <c r="AS756" t="s">
        <v>1029</v>
      </c>
      <c r="AT756" s="109">
        <f t="shared" si="214"/>
        <v>2513660</v>
      </c>
      <c r="AW756">
        <v>23.9</v>
      </c>
      <c r="AX756">
        <v>1.03</v>
      </c>
      <c r="AY756">
        <v>22.87</v>
      </c>
      <c r="BF756" s="117"/>
      <c r="BI756" s="117"/>
      <c r="BJ756" s="117"/>
    </row>
    <row r="757" spans="1:62" hidden="1" outlineLevel="1">
      <c r="A757" s="50" t="s">
        <v>2816</v>
      </c>
      <c r="B757" s="9" t="s">
        <v>2314</v>
      </c>
      <c r="C757" s="1">
        <f t="shared" si="202"/>
        <v>70</v>
      </c>
      <c r="D757" s="7">
        <f t="shared" si="203"/>
        <v>2</v>
      </c>
      <c r="E757" s="7">
        <f t="shared" si="204"/>
        <v>5</v>
      </c>
      <c r="F757" s="7">
        <f t="shared" si="205"/>
        <v>3</v>
      </c>
      <c r="G757" s="7">
        <f t="shared" si="215"/>
        <v>4</v>
      </c>
      <c r="H757" s="49">
        <f t="shared" si="206"/>
        <v>3</v>
      </c>
      <c r="I757" s="177">
        <f t="shared" si="207"/>
        <v>4.2857142857142858E-2</v>
      </c>
      <c r="J757" s="8"/>
      <c r="K757" s="2">
        <f t="shared" si="208"/>
        <v>0.35714285714285715</v>
      </c>
      <c r="L757" s="2">
        <f t="shared" si="209"/>
        <v>1.4285714285714285E-2</v>
      </c>
      <c r="M757" s="2">
        <f t="shared" si="210"/>
        <v>0.12857142857142856</v>
      </c>
      <c r="N757" s="2">
        <f t="shared" si="211"/>
        <v>8.5714285714285715E-2</v>
      </c>
      <c r="O757" s="2">
        <f t="shared" si="212"/>
        <v>0.41428571428571426</v>
      </c>
      <c r="P757" s="1">
        <v>25</v>
      </c>
      <c r="Q757" s="1">
        <v>1</v>
      </c>
      <c r="R757" s="1">
        <v>9</v>
      </c>
      <c r="S757" s="1">
        <v>6</v>
      </c>
      <c r="T757" s="1">
        <v>28</v>
      </c>
      <c r="U757" s="1">
        <v>1</v>
      </c>
      <c r="V757" s="1">
        <v>0</v>
      </c>
      <c r="W757" s="1">
        <v>0</v>
      </c>
      <c r="X757" s="1">
        <v>0</v>
      </c>
      <c r="Y757" s="1">
        <v>0</v>
      </c>
      <c r="Z757" s="1">
        <v>0</v>
      </c>
      <c r="AA757" s="1"/>
      <c r="AB757" s="1">
        <v>0</v>
      </c>
      <c r="AC757" s="1"/>
      <c r="AD757" s="1">
        <v>0</v>
      </c>
      <c r="AF757">
        <v>0</v>
      </c>
      <c r="AG757">
        <v>0</v>
      </c>
      <c r="AI757" t="str">
        <f t="shared" si="216"/>
        <v>Chilmark</v>
      </c>
      <c r="AJ757" t="s">
        <v>745</v>
      </c>
      <c r="AK757" s="182">
        <v>9</v>
      </c>
      <c r="AL757" s="7"/>
      <c r="AN757" s="97">
        <v>25</v>
      </c>
      <c r="AO757" s="99">
        <v>7</v>
      </c>
      <c r="AP757" s="99">
        <v>5</v>
      </c>
      <c r="AQ757" s="106">
        <v>13800</v>
      </c>
      <c r="AR757" s="106">
        <f t="shared" si="213"/>
        <v>25007</v>
      </c>
      <c r="AS757" t="s">
        <v>1711</v>
      </c>
      <c r="AT757" s="109">
        <f t="shared" si="214"/>
        <v>2513800</v>
      </c>
      <c r="AW757">
        <v>100.42</v>
      </c>
      <c r="AX757">
        <v>81.28</v>
      </c>
      <c r="AY757">
        <v>19.14</v>
      </c>
      <c r="BF757" s="117"/>
      <c r="BI757" s="117"/>
      <c r="BJ757" s="117"/>
    </row>
    <row r="758" spans="1:62" hidden="1" outlineLevel="1">
      <c r="A758" s="50" t="s">
        <v>2315</v>
      </c>
      <c r="B758" s="9" t="s">
        <v>2314</v>
      </c>
      <c r="C758" s="1">
        <f t="shared" si="202"/>
        <v>128</v>
      </c>
      <c r="D758" s="7">
        <f t="shared" si="203"/>
        <v>3</v>
      </c>
      <c r="E758" s="7">
        <f t="shared" si="204"/>
        <v>5</v>
      </c>
      <c r="F758" s="7">
        <f t="shared" si="205"/>
        <v>2</v>
      </c>
      <c r="G758" s="7">
        <f t="shared" si="215"/>
        <v>4</v>
      </c>
      <c r="H758" s="49">
        <f t="shared" si="206"/>
        <v>30</v>
      </c>
      <c r="I758" s="177">
        <f t="shared" si="207"/>
        <v>0.234375</v>
      </c>
      <c r="J758" s="8"/>
      <c r="K758" s="2">
        <f t="shared" si="208"/>
        <v>0.1484375</v>
      </c>
      <c r="L758" s="2">
        <f t="shared" si="209"/>
        <v>3.90625E-2</v>
      </c>
      <c r="M758" s="2">
        <f t="shared" si="210"/>
        <v>0.2265625</v>
      </c>
      <c r="N758" s="2">
        <f t="shared" si="211"/>
        <v>8.59375E-2</v>
      </c>
      <c r="O758" s="2">
        <f t="shared" si="212"/>
        <v>0.5</v>
      </c>
      <c r="P758" s="1">
        <v>19</v>
      </c>
      <c r="Q758" s="1">
        <v>5</v>
      </c>
      <c r="R758" s="1">
        <v>29</v>
      </c>
      <c r="S758" s="1">
        <v>11</v>
      </c>
      <c r="T758" s="1">
        <v>59</v>
      </c>
      <c r="U758" s="1">
        <v>5</v>
      </c>
      <c r="V758" s="1">
        <v>0</v>
      </c>
      <c r="W758" s="1">
        <v>0</v>
      </c>
      <c r="X758" s="1">
        <v>0</v>
      </c>
      <c r="Y758" s="1">
        <v>0</v>
      </c>
      <c r="Z758" s="1">
        <v>0</v>
      </c>
      <c r="AA758" s="1"/>
      <c r="AB758" s="1">
        <v>0</v>
      </c>
      <c r="AC758" s="1"/>
      <c r="AD758" s="1">
        <v>0</v>
      </c>
      <c r="AF758">
        <v>0</v>
      </c>
      <c r="AG758">
        <v>0</v>
      </c>
      <c r="AI758" t="str">
        <f t="shared" si="216"/>
        <v>Clarksburg</v>
      </c>
      <c r="AJ758" t="s">
        <v>236</v>
      </c>
      <c r="AK758" s="182">
        <v>1</v>
      </c>
      <c r="AL758" s="7"/>
      <c r="AN758" s="97">
        <v>25</v>
      </c>
      <c r="AO758" s="99">
        <v>3</v>
      </c>
      <c r="AP758" s="99">
        <v>25</v>
      </c>
      <c r="AQ758" s="106">
        <v>14010</v>
      </c>
      <c r="AR758" s="106">
        <f t="shared" si="213"/>
        <v>25003</v>
      </c>
      <c r="AS758" t="s">
        <v>1711</v>
      </c>
      <c r="AT758" s="109">
        <f t="shared" si="214"/>
        <v>2514010</v>
      </c>
      <c r="AW758">
        <v>12.84</v>
      </c>
      <c r="AX758">
        <v>0.08</v>
      </c>
      <c r="AY758">
        <v>12.76</v>
      </c>
      <c r="BF758" s="117"/>
      <c r="BI758" s="117"/>
      <c r="BJ758" s="117"/>
    </row>
    <row r="759" spans="1:62" hidden="1" outlineLevel="1">
      <c r="A759" s="50" t="s">
        <v>2265</v>
      </c>
      <c r="B759" s="9" t="s">
        <v>2314</v>
      </c>
      <c r="C759" s="1">
        <f t="shared" ref="C759:C822" si="217">SUM(P759:AG759)</f>
        <v>1341</v>
      </c>
      <c r="D759" s="7">
        <f t="shared" ref="D759:D822" si="218">RANK(P759,(P759:AG759))</f>
        <v>3</v>
      </c>
      <c r="E759" s="7">
        <f t="shared" ref="E759:E822" si="219">RANK(Q759,(P759:AG759))</f>
        <v>6</v>
      </c>
      <c r="F759" s="7">
        <f t="shared" ref="F759:F822" si="220">IF(R759&gt;0,RANK(R759,(P759:AG759)),0)</f>
        <v>2</v>
      </c>
      <c r="G759" s="7">
        <f t="shared" si="215"/>
        <v>4</v>
      </c>
      <c r="H759" s="49">
        <f t="shared" ref="H759:H822" si="221">MAX(P759:T759)-LARGE(P759:T759,2)</f>
        <v>447</v>
      </c>
      <c r="I759" s="177">
        <f t="shared" ref="I759:I822" si="222">H759/C759</f>
        <v>0.33333333333333331</v>
      </c>
      <c r="J759" s="8"/>
      <c r="K759" s="2">
        <f t="shared" ref="K759:K822" si="223">IF(C759=0,"-",P759/C759)</f>
        <v>0.1133482475764355</v>
      </c>
      <c r="L759" s="2">
        <f t="shared" ref="L759:L822" si="224">IF(C759=0,"-",Q759/C759)</f>
        <v>1.7897091722595078E-2</v>
      </c>
      <c r="M759" s="2">
        <f t="shared" ref="M759:M822" si="225">IF(C759=0,"-",R759/C759)</f>
        <v>0.18120805369127516</v>
      </c>
      <c r="N759" s="2">
        <f t="shared" ref="N759:N822" si="226">IF(C759=0,"-",S759/C759)</f>
        <v>0.10514541387024609</v>
      </c>
      <c r="O759" s="2">
        <f t="shared" ref="O759:O822" si="227">IF(C759=0,"-",(1-K759-L759-M759-N759))</f>
        <v>0.58240119313944816</v>
      </c>
      <c r="P759" s="1">
        <v>152</v>
      </c>
      <c r="Q759" s="1">
        <v>24</v>
      </c>
      <c r="R759" s="1">
        <v>243</v>
      </c>
      <c r="S759" s="1">
        <v>141</v>
      </c>
      <c r="T759" s="1">
        <v>690</v>
      </c>
      <c r="U759" s="1">
        <v>61</v>
      </c>
      <c r="V759" s="1">
        <v>5</v>
      </c>
      <c r="W759" s="1">
        <v>0</v>
      </c>
      <c r="X759" s="1">
        <v>5</v>
      </c>
      <c r="Y759" s="1">
        <v>11</v>
      </c>
      <c r="Z759" s="1">
        <v>5</v>
      </c>
      <c r="AA759" s="1"/>
      <c r="AB759" s="1">
        <v>2</v>
      </c>
      <c r="AC759" s="1"/>
      <c r="AD759" s="1">
        <v>1</v>
      </c>
      <c r="AF759">
        <v>0</v>
      </c>
      <c r="AG759">
        <v>1</v>
      </c>
      <c r="AI759" t="str">
        <f t="shared" si="216"/>
        <v>Clinton</v>
      </c>
      <c r="AJ759" s="9" t="s">
        <v>1765</v>
      </c>
      <c r="AK759" s="182">
        <v>3</v>
      </c>
      <c r="AL759" s="7"/>
      <c r="AN759" s="97">
        <v>25</v>
      </c>
      <c r="AO759" s="99">
        <v>27</v>
      </c>
      <c r="AP759" s="99">
        <v>55</v>
      </c>
      <c r="AQ759" s="106">
        <v>14395</v>
      </c>
      <c r="AR759" s="106">
        <f t="shared" ref="AR759:AR822" si="228">AN759*1000+AO759</f>
        <v>25027</v>
      </c>
      <c r="AS759" t="s">
        <v>1711</v>
      </c>
      <c r="AT759" s="109">
        <f t="shared" ref="AT759:AT822" si="229">AN759*100000+AQ759</f>
        <v>2514395</v>
      </c>
      <c r="AW759">
        <v>7.3</v>
      </c>
      <c r="AX759">
        <v>1.59</v>
      </c>
      <c r="AY759">
        <v>5.7</v>
      </c>
      <c r="BF759" s="117"/>
      <c r="BI759" s="117"/>
      <c r="BJ759" s="117"/>
    </row>
    <row r="760" spans="1:62" hidden="1" outlineLevel="1">
      <c r="A760" s="50" t="s">
        <v>1489</v>
      </c>
      <c r="B760" s="9" t="s">
        <v>2314</v>
      </c>
      <c r="C760" s="1">
        <f t="shared" si="217"/>
        <v>1469</v>
      </c>
      <c r="D760" s="7">
        <f t="shared" si="218"/>
        <v>2</v>
      </c>
      <c r="E760" s="7">
        <f t="shared" si="219"/>
        <v>6</v>
      </c>
      <c r="F760" s="7">
        <f t="shared" si="220"/>
        <v>3</v>
      </c>
      <c r="G760" s="7">
        <f t="shared" ref="G760:G823" si="230">IF(S760&gt;0,RANK(S760,(P760:AD760)),0)</f>
        <v>4</v>
      </c>
      <c r="H760" s="49">
        <f t="shared" si="221"/>
        <v>87</v>
      </c>
      <c r="I760" s="177">
        <f t="shared" si="222"/>
        <v>5.9223961878829133E-2</v>
      </c>
      <c r="J760" s="8"/>
      <c r="K760" s="2">
        <f t="shared" si="223"/>
        <v>0.29067392784206941</v>
      </c>
      <c r="L760" s="2">
        <f t="shared" si="224"/>
        <v>1.0891763104152484E-2</v>
      </c>
      <c r="M760" s="2">
        <f t="shared" si="225"/>
        <v>0.24846834581347857</v>
      </c>
      <c r="N760" s="2">
        <f t="shared" si="226"/>
        <v>6.6712049012933969E-2</v>
      </c>
      <c r="O760" s="2">
        <f t="shared" si="227"/>
        <v>0.3832539142273656</v>
      </c>
      <c r="P760" s="1">
        <v>427</v>
      </c>
      <c r="Q760" s="1">
        <v>16</v>
      </c>
      <c r="R760" s="1">
        <v>365</v>
      </c>
      <c r="S760" s="1">
        <v>98</v>
      </c>
      <c r="T760" s="1">
        <v>514</v>
      </c>
      <c r="U760" s="1">
        <v>25</v>
      </c>
      <c r="V760" s="1">
        <v>2</v>
      </c>
      <c r="W760" s="1">
        <v>4</v>
      </c>
      <c r="X760" s="1">
        <v>2</v>
      </c>
      <c r="Y760" s="1">
        <v>7</v>
      </c>
      <c r="Z760" s="1">
        <v>6</v>
      </c>
      <c r="AA760" s="1"/>
      <c r="AB760" s="1">
        <v>2</v>
      </c>
      <c r="AC760" s="1"/>
      <c r="AD760" s="1">
        <v>0</v>
      </c>
      <c r="AF760">
        <v>1</v>
      </c>
      <c r="AG760">
        <v>0</v>
      </c>
      <c r="AI760" t="str">
        <f t="shared" si="216"/>
        <v>Cohasset</v>
      </c>
      <c r="AJ760" t="s">
        <v>495</v>
      </c>
      <c r="AK760" s="182">
        <v>8</v>
      </c>
      <c r="AL760" s="7"/>
      <c r="AN760" s="97">
        <v>25</v>
      </c>
      <c r="AO760" s="99">
        <v>21</v>
      </c>
      <c r="AP760" s="99">
        <v>30</v>
      </c>
      <c r="AQ760" s="106">
        <v>14640</v>
      </c>
      <c r="AR760" s="106">
        <f t="shared" si="228"/>
        <v>25021</v>
      </c>
      <c r="AS760" t="s">
        <v>1711</v>
      </c>
      <c r="AT760" s="109">
        <f t="shared" si="229"/>
        <v>2514640</v>
      </c>
      <c r="AW760">
        <v>31.46</v>
      </c>
      <c r="AX760">
        <v>21.57</v>
      </c>
      <c r="AY760">
        <v>9.89</v>
      </c>
      <c r="BF760" s="117"/>
      <c r="BI760" s="117"/>
      <c r="BJ760" s="117"/>
    </row>
    <row r="761" spans="1:62" hidden="1" outlineLevel="1">
      <c r="A761" s="50" t="s">
        <v>164</v>
      </c>
      <c r="B761" s="9" t="s">
        <v>2314</v>
      </c>
      <c r="C761" s="1">
        <f t="shared" si="217"/>
        <v>151</v>
      </c>
      <c r="D761" s="7">
        <f t="shared" si="218"/>
        <v>2</v>
      </c>
      <c r="E761" s="7">
        <f t="shared" si="219"/>
        <v>6</v>
      </c>
      <c r="F761" s="7">
        <f t="shared" si="220"/>
        <v>3</v>
      </c>
      <c r="G761" s="7">
        <f t="shared" si="230"/>
        <v>4</v>
      </c>
      <c r="H761" s="49">
        <f t="shared" si="221"/>
        <v>37</v>
      </c>
      <c r="I761" s="177">
        <f t="shared" si="222"/>
        <v>0.24503311258278146</v>
      </c>
      <c r="J761" s="8"/>
      <c r="K761" s="2">
        <f t="shared" si="223"/>
        <v>0.2251655629139073</v>
      </c>
      <c r="L761" s="2">
        <f t="shared" si="224"/>
        <v>6.6225165562913907E-3</v>
      </c>
      <c r="M761" s="2">
        <f t="shared" si="225"/>
        <v>0.10596026490066225</v>
      </c>
      <c r="N761" s="2">
        <f t="shared" si="226"/>
        <v>9.2715231788079472E-2</v>
      </c>
      <c r="O761" s="2">
        <f t="shared" si="227"/>
        <v>0.56953642384105951</v>
      </c>
      <c r="P761" s="1">
        <v>34</v>
      </c>
      <c r="Q761" s="1">
        <v>1</v>
      </c>
      <c r="R761" s="1">
        <v>16</v>
      </c>
      <c r="S761" s="1">
        <v>14</v>
      </c>
      <c r="T761" s="1">
        <v>71</v>
      </c>
      <c r="U761" s="1">
        <v>11</v>
      </c>
      <c r="V761" s="1">
        <v>0</v>
      </c>
      <c r="W761" s="1">
        <v>1</v>
      </c>
      <c r="X761" s="1">
        <v>1</v>
      </c>
      <c r="Y761" s="1">
        <v>0</v>
      </c>
      <c r="Z761" s="1">
        <v>1</v>
      </c>
      <c r="AA761" s="1"/>
      <c r="AB761" s="1">
        <v>0</v>
      </c>
      <c r="AC761" s="1"/>
      <c r="AD761" s="1">
        <v>0</v>
      </c>
      <c r="AF761">
        <v>1</v>
      </c>
      <c r="AG761">
        <v>0</v>
      </c>
      <c r="AI761" t="str">
        <f t="shared" si="216"/>
        <v>Colrain</v>
      </c>
      <c r="AJ761" t="s">
        <v>2409</v>
      </c>
      <c r="AK761" s="182">
        <v>1</v>
      </c>
      <c r="AL761" s="7"/>
      <c r="AN761" s="97">
        <v>25</v>
      </c>
      <c r="AO761" s="99">
        <v>11</v>
      </c>
      <c r="AP761" s="99">
        <v>25</v>
      </c>
      <c r="AQ761" s="106">
        <v>14885</v>
      </c>
      <c r="AR761" s="106">
        <f t="shared" si="228"/>
        <v>25011</v>
      </c>
      <c r="AS761" t="s">
        <v>1711</v>
      </c>
      <c r="AT761" s="109">
        <f t="shared" si="229"/>
        <v>2514885</v>
      </c>
      <c r="AW761">
        <v>43.45</v>
      </c>
      <c r="AX761">
        <v>7.0000000000000007E-2</v>
      </c>
      <c r="AY761">
        <v>43.38</v>
      </c>
      <c r="BF761" s="117"/>
      <c r="BI761" s="117"/>
      <c r="BJ761" s="117"/>
    </row>
    <row r="762" spans="1:62" hidden="1" outlineLevel="1">
      <c r="A762" s="50" t="s">
        <v>3237</v>
      </c>
      <c r="B762" s="9" t="s">
        <v>2314</v>
      </c>
      <c r="C762" s="1">
        <f t="shared" si="217"/>
        <v>2251</v>
      </c>
      <c r="D762" s="7">
        <f t="shared" si="218"/>
        <v>1</v>
      </c>
      <c r="E762" s="7">
        <f t="shared" si="219"/>
        <v>6</v>
      </c>
      <c r="F762" s="7">
        <f t="shared" si="220"/>
        <v>2</v>
      </c>
      <c r="G762" s="7">
        <f t="shared" si="230"/>
        <v>4</v>
      </c>
      <c r="H762" s="49">
        <f t="shared" si="221"/>
        <v>175</v>
      </c>
      <c r="I762" s="177">
        <f t="shared" si="222"/>
        <v>7.7743225233229671E-2</v>
      </c>
      <c r="J762" s="8"/>
      <c r="K762" s="2">
        <f t="shared" si="223"/>
        <v>0.3478454020435362</v>
      </c>
      <c r="L762" s="2">
        <f t="shared" si="224"/>
        <v>1.2438916037316748E-2</v>
      </c>
      <c r="M762" s="2">
        <f t="shared" si="225"/>
        <v>0.27010217681030652</v>
      </c>
      <c r="N762" s="2">
        <f t="shared" si="226"/>
        <v>6.7081297201243895E-2</v>
      </c>
      <c r="O762" s="2">
        <f t="shared" si="227"/>
        <v>0.30253220790759666</v>
      </c>
      <c r="P762" s="1">
        <v>783</v>
      </c>
      <c r="Q762" s="1">
        <v>28</v>
      </c>
      <c r="R762" s="1">
        <v>608</v>
      </c>
      <c r="S762" s="1">
        <v>151</v>
      </c>
      <c r="T762" s="1">
        <v>590</v>
      </c>
      <c r="U762" s="1">
        <v>55</v>
      </c>
      <c r="V762" s="1">
        <v>4</v>
      </c>
      <c r="W762" s="1">
        <v>4</v>
      </c>
      <c r="X762" s="1">
        <v>6</v>
      </c>
      <c r="Y762" s="1">
        <v>17</v>
      </c>
      <c r="Z762" s="1">
        <v>3</v>
      </c>
      <c r="AA762" s="1"/>
      <c r="AB762" s="1">
        <v>1</v>
      </c>
      <c r="AC762" s="1"/>
      <c r="AD762" s="1">
        <v>0</v>
      </c>
      <c r="AF762">
        <v>1</v>
      </c>
      <c r="AG762">
        <v>0</v>
      </c>
      <c r="AI762" t="str">
        <f t="shared" si="216"/>
        <v>Concord</v>
      </c>
      <c r="AJ762" t="s">
        <v>2234</v>
      </c>
      <c r="AK762" s="182">
        <v>3</v>
      </c>
      <c r="AL762" s="7"/>
      <c r="AN762" s="97">
        <v>25</v>
      </c>
      <c r="AO762" s="99">
        <v>17</v>
      </c>
      <c r="AP762" s="99">
        <v>70</v>
      </c>
      <c r="AQ762" s="106">
        <v>15060</v>
      </c>
      <c r="AR762" s="106">
        <f t="shared" si="228"/>
        <v>25017</v>
      </c>
      <c r="AS762" t="s">
        <v>1711</v>
      </c>
      <c r="AT762" s="109">
        <f t="shared" si="229"/>
        <v>2515060</v>
      </c>
      <c r="AW762">
        <v>25.89</v>
      </c>
      <c r="AX762">
        <v>0.97</v>
      </c>
      <c r="AY762">
        <v>24.92</v>
      </c>
      <c r="BF762" s="117"/>
      <c r="BI762" s="117"/>
      <c r="BJ762" s="117"/>
    </row>
    <row r="763" spans="1:62" hidden="1" outlineLevel="1">
      <c r="A763" s="50" t="s">
        <v>867</v>
      </c>
      <c r="B763" s="9" t="s">
        <v>2314</v>
      </c>
      <c r="C763" s="1">
        <f t="shared" si="217"/>
        <v>176</v>
      </c>
      <c r="D763" s="7">
        <f t="shared" si="218"/>
        <v>2</v>
      </c>
      <c r="E763" s="7">
        <f t="shared" si="219"/>
        <v>7</v>
      </c>
      <c r="F763" s="7">
        <f t="shared" si="220"/>
        <v>3</v>
      </c>
      <c r="G763" s="7">
        <f t="shared" si="230"/>
        <v>4</v>
      </c>
      <c r="H763" s="49">
        <f t="shared" si="221"/>
        <v>31</v>
      </c>
      <c r="I763" s="177">
        <f t="shared" si="222"/>
        <v>0.17613636363636365</v>
      </c>
      <c r="J763" s="8"/>
      <c r="K763" s="2">
        <f t="shared" si="223"/>
        <v>0.24431818181818182</v>
      </c>
      <c r="L763" s="2">
        <f t="shared" si="224"/>
        <v>5.681818181818182E-3</v>
      </c>
      <c r="M763" s="2">
        <f t="shared" si="225"/>
        <v>0.19318181818181818</v>
      </c>
      <c r="N763" s="2">
        <f t="shared" si="226"/>
        <v>6.25E-2</v>
      </c>
      <c r="O763" s="2">
        <f t="shared" si="227"/>
        <v>0.49431818181818166</v>
      </c>
      <c r="P763" s="1">
        <v>43</v>
      </c>
      <c r="Q763" s="1">
        <v>1</v>
      </c>
      <c r="R763" s="1">
        <v>34</v>
      </c>
      <c r="S763" s="1">
        <v>11</v>
      </c>
      <c r="T763" s="1">
        <v>74</v>
      </c>
      <c r="U763" s="1">
        <v>8</v>
      </c>
      <c r="V763" s="1">
        <v>0</v>
      </c>
      <c r="W763" s="1">
        <v>1</v>
      </c>
      <c r="X763" s="1">
        <v>1</v>
      </c>
      <c r="Y763" s="1">
        <v>1</v>
      </c>
      <c r="Z763" s="1">
        <v>2</v>
      </c>
      <c r="AA763" s="1"/>
      <c r="AB763" s="1">
        <v>0</v>
      </c>
      <c r="AC763" s="1"/>
      <c r="AD763" s="1">
        <v>0</v>
      </c>
      <c r="AF763">
        <v>0</v>
      </c>
      <c r="AG763">
        <v>0</v>
      </c>
      <c r="AI763" t="str">
        <f t="shared" si="216"/>
        <v>Conway</v>
      </c>
      <c r="AJ763" t="s">
        <v>2409</v>
      </c>
      <c r="AK763" s="182">
        <v>1</v>
      </c>
      <c r="AL763" s="7"/>
      <c r="AN763" s="97">
        <v>25</v>
      </c>
      <c r="AO763" s="99">
        <v>11</v>
      </c>
      <c r="AP763" s="99">
        <v>30</v>
      </c>
      <c r="AQ763" s="106">
        <v>15200</v>
      </c>
      <c r="AR763" s="106">
        <f t="shared" si="228"/>
        <v>25011</v>
      </c>
      <c r="AS763" t="s">
        <v>1711</v>
      </c>
      <c r="AT763" s="109">
        <f t="shared" si="229"/>
        <v>2515200</v>
      </c>
      <c r="AW763">
        <v>37.82</v>
      </c>
      <c r="AX763">
        <v>0.11</v>
      </c>
      <c r="AY763">
        <v>37.71</v>
      </c>
      <c r="BF763" s="117"/>
      <c r="BI763" s="117"/>
      <c r="BJ763" s="117"/>
    </row>
    <row r="764" spans="1:62" hidden="1" outlineLevel="1">
      <c r="A764" s="50" t="s">
        <v>1333</v>
      </c>
      <c r="B764" s="9" t="s">
        <v>2314</v>
      </c>
      <c r="C764" s="1">
        <f t="shared" si="217"/>
        <v>70</v>
      </c>
      <c r="D764" s="7">
        <f t="shared" si="218"/>
        <v>4</v>
      </c>
      <c r="E764" s="7">
        <f t="shared" si="219"/>
        <v>7</v>
      </c>
      <c r="F764" s="7">
        <f t="shared" si="220"/>
        <v>2</v>
      </c>
      <c r="G764" s="7">
        <f t="shared" si="230"/>
        <v>3</v>
      </c>
      <c r="H764" s="49">
        <f t="shared" si="221"/>
        <v>27</v>
      </c>
      <c r="I764" s="177">
        <f t="shared" si="222"/>
        <v>0.38571428571428573</v>
      </c>
      <c r="J764" s="8"/>
      <c r="K764" s="2">
        <f t="shared" si="223"/>
        <v>0.11428571428571428</v>
      </c>
      <c r="L764" s="2">
        <f t="shared" si="224"/>
        <v>0</v>
      </c>
      <c r="M764" s="2">
        <f t="shared" si="225"/>
        <v>0.15714285714285714</v>
      </c>
      <c r="N764" s="2">
        <f t="shared" si="226"/>
        <v>0.12857142857142856</v>
      </c>
      <c r="O764" s="2">
        <f t="shared" si="227"/>
        <v>0.6</v>
      </c>
      <c r="P764" s="1">
        <v>8</v>
      </c>
      <c r="Q764" s="1">
        <v>0</v>
      </c>
      <c r="R764" s="1">
        <v>11</v>
      </c>
      <c r="S764" s="1">
        <v>9</v>
      </c>
      <c r="T764" s="1">
        <v>38</v>
      </c>
      <c r="U764" s="1">
        <v>1</v>
      </c>
      <c r="V764" s="1">
        <v>0</v>
      </c>
      <c r="W764" s="1">
        <v>0</v>
      </c>
      <c r="X764" s="1">
        <v>3</v>
      </c>
      <c r="Y764" s="1">
        <v>0</v>
      </c>
      <c r="Z764" s="1">
        <v>0</v>
      </c>
      <c r="AA764" s="1"/>
      <c r="AB764" s="1">
        <v>0</v>
      </c>
      <c r="AC764" s="1"/>
      <c r="AD764" s="1">
        <v>0</v>
      </c>
      <c r="AF764">
        <v>0</v>
      </c>
      <c r="AG764">
        <v>0</v>
      </c>
      <c r="AI764" t="str">
        <f t="shared" si="216"/>
        <v>Cummington</v>
      </c>
      <c r="AJ764" t="s">
        <v>2419</v>
      </c>
      <c r="AK764" s="182">
        <v>1</v>
      </c>
      <c r="AL764" s="7"/>
      <c r="AN764" s="97">
        <v>25</v>
      </c>
      <c r="AO764" s="99">
        <v>15</v>
      </c>
      <c r="AP764" s="99">
        <v>20</v>
      </c>
      <c r="AQ764" s="106">
        <v>16040</v>
      </c>
      <c r="AR764" s="106">
        <f t="shared" si="228"/>
        <v>25015</v>
      </c>
      <c r="AS764" t="s">
        <v>1711</v>
      </c>
      <c r="AT764" s="109">
        <f t="shared" si="229"/>
        <v>2516040</v>
      </c>
      <c r="AW764">
        <v>23.05</v>
      </c>
      <c r="AX764">
        <v>0</v>
      </c>
      <c r="AY764">
        <v>23.05</v>
      </c>
      <c r="BF764" s="117"/>
      <c r="BI764" s="117"/>
      <c r="BJ764" s="117"/>
    </row>
    <row r="765" spans="1:62" hidden="1" outlineLevel="1">
      <c r="A765" s="50" t="s">
        <v>1328</v>
      </c>
      <c r="B765" s="9" t="s">
        <v>2314</v>
      </c>
      <c r="C765" s="1">
        <f t="shared" si="217"/>
        <v>514</v>
      </c>
      <c r="D765" s="7">
        <f t="shared" si="218"/>
        <v>3</v>
      </c>
      <c r="E765" s="7">
        <f t="shared" si="219"/>
        <v>7</v>
      </c>
      <c r="F765" s="7">
        <f t="shared" si="220"/>
        <v>2</v>
      </c>
      <c r="G765" s="7">
        <f t="shared" si="230"/>
        <v>4</v>
      </c>
      <c r="H765" s="49">
        <f t="shared" si="221"/>
        <v>67</v>
      </c>
      <c r="I765" s="177">
        <f t="shared" si="222"/>
        <v>0.13035019455252919</v>
      </c>
      <c r="J765" s="8"/>
      <c r="K765" s="2">
        <f t="shared" si="223"/>
        <v>0.20233463035019456</v>
      </c>
      <c r="L765" s="2">
        <f t="shared" si="224"/>
        <v>5.8365758754863814E-3</v>
      </c>
      <c r="M765" s="2">
        <f t="shared" si="225"/>
        <v>0.23151750972762647</v>
      </c>
      <c r="N765" s="2">
        <f t="shared" si="226"/>
        <v>0.1245136186770428</v>
      </c>
      <c r="O765" s="2">
        <f t="shared" si="227"/>
        <v>0.43579766536964981</v>
      </c>
      <c r="P765" s="1">
        <v>104</v>
      </c>
      <c r="Q765" s="1">
        <v>3</v>
      </c>
      <c r="R765" s="1">
        <v>119</v>
      </c>
      <c r="S765" s="1">
        <v>64</v>
      </c>
      <c r="T765" s="1">
        <v>186</v>
      </c>
      <c r="U765" s="1">
        <v>20</v>
      </c>
      <c r="V765" s="1">
        <v>1</v>
      </c>
      <c r="W765" s="1">
        <v>3</v>
      </c>
      <c r="X765" s="1">
        <v>2</v>
      </c>
      <c r="Y765" s="1">
        <v>3</v>
      </c>
      <c r="Z765" s="1">
        <v>2</v>
      </c>
      <c r="AA765" s="1"/>
      <c r="AB765" s="1">
        <v>6</v>
      </c>
      <c r="AC765" s="1"/>
      <c r="AD765" s="1">
        <v>0</v>
      </c>
      <c r="AF765">
        <v>0</v>
      </c>
      <c r="AG765">
        <v>1</v>
      </c>
      <c r="AI765" t="str">
        <f t="shared" si="216"/>
        <v>Dalton</v>
      </c>
      <c r="AJ765" t="s">
        <v>236</v>
      </c>
      <c r="AK765" s="182">
        <v>1</v>
      </c>
      <c r="AL765" s="7"/>
      <c r="AN765" s="97">
        <v>25</v>
      </c>
      <c r="AO765" s="99">
        <v>3</v>
      </c>
      <c r="AP765" s="99">
        <v>30</v>
      </c>
      <c r="AQ765" s="106">
        <v>16180</v>
      </c>
      <c r="AR765" s="106">
        <f t="shared" si="228"/>
        <v>25003</v>
      </c>
      <c r="AS765" t="s">
        <v>1711</v>
      </c>
      <c r="AT765" s="109">
        <f t="shared" si="229"/>
        <v>2516180</v>
      </c>
      <c r="AW765">
        <v>21.85</v>
      </c>
      <c r="AX765">
        <v>0.04</v>
      </c>
      <c r="AY765">
        <v>21.81</v>
      </c>
      <c r="BF765" s="117"/>
      <c r="BI765" s="117"/>
      <c r="BJ765" s="117"/>
    </row>
    <row r="766" spans="1:62" hidden="1" outlineLevel="1">
      <c r="A766" s="50" t="s">
        <v>1991</v>
      </c>
      <c r="B766" s="9" t="s">
        <v>2314</v>
      </c>
      <c r="C766" s="1">
        <f t="shared" si="217"/>
        <v>3883</v>
      </c>
      <c r="D766" s="7">
        <f t="shared" si="218"/>
        <v>2</v>
      </c>
      <c r="E766" s="7">
        <f t="shared" si="219"/>
        <v>6</v>
      </c>
      <c r="F766" s="7">
        <f t="shared" si="220"/>
        <v>3</v>
      </c>
      <c r="G766" s="7">
        <f t="shared" si="230"/>
        <v>4</v>
      </c>
      <c r="H766" s="49">
        <f t="shared" si="221"/>
        <v>1394</v>
      </c>
      <c r="I766" s="177">
        <f t="shared" si="222"/>
        <v>0.35900077259850632</v>
      </c>
      <c r="J766" s="8"/>
      <c r="K766" s="2">
        <f t="shared" si="223"/>
        <v>0.17151686840072108</v>
      </c>
      <c r="L766" s="2">
        <f t="shared" si="224"/>
        <v>1.2361576100952872E-2</v>
      </c>
      <c r="M766" s="2">
        <f t="shared" si="225"/>
        <v>0.1519443729075457</v>
      </c>
      <c r="N766" s="2">
        <f t="shared" si="226"/>
        <v>9.4257017769765639E-2</v>
      </c>
      <c r="O766" s="2">
        <f t="shared" si="227"/>
        <v>0.5699201648210146</v>
      </c>
      <c r="P766" s="1">
        <v>666</v>
      </c>
      <c r="Q766" s="1">
        <v>48</v>
      </c>
      <c r="R766" s="1">
        <v>590</v>
      </c>
      <c r="S766" s="1">
        <v>366</v>
      </c>
      <c r="T766" s="1">
        <v>2060</v>
      </c>
      <c r="U766" s="1">
        <v>85</v>
      </c>
      <c r="V766" s="1">
        <v>5</v>
      </c>
      <c r="W766" s="1">
        <v>14</v>
      </c>
      <c r="X766" s="1">
        <v>10</v>
      </c>
      <c r="Y766" s="1">
        <v>14</v>
      </c>
      <c r="Z766" s="1">
        <v>13</v>
      </c>
      <c r="AA766" s="1"/>
      <c r="AB766" s="1">
        <v>4</v>
      </c>
      <c r="AC766" s="1"/>
      <c r="AD766" s="1">
        <v>3</v>
      </c>
      <c r="AF766">
        <v>2</v>
      </c>
      <c r="AG766">
        <v>3</v>
      </c>
      <c r="AI766" t="str">
        <f t="shared" si="216"/>
        <v>Danvers</v>
      </c>
      <c r="AJ766" t="s">
        <v>810</v>
      </c>
      <c r="AK766" s="182">
        <v>6</v>
      </c>
      <c r="AL766" s="7"/>
      <c r="AN766" s="97">
        <v>25</v>
      </c>
      <c r="AO766" s="99">
        <v>9</v>
      </c>
      <c r="AP766" s="99">
        <v>25</v>
      </c>
      <c r="AQ766" s="106">
        <v>16250</v>
      </c>
      <c r="AR766" s="106">
        <f t="shared" si="228"/>
        <v>25009</v>
      </c>
      <c r="AS766" t="s">
        <v>1711</v>
      </c>
      <c r="AT766" s="109">
        <f t="shared" si="229"/>
        <v>2516250</v>
      </c>
      <c r="AW766">
        <v>14.09</v>
      </c>
      <c r="AX766">
        <v>0.81</v>
      </c>
      <c r="AY766">
        <v>13.28</v>
      </c>
      <c r="BF766" s="117"/>
      <c r="BI766" s="117"/>
      <c r="BJ766" s="117"/>
    </row>
    <row r="767" spans="1:62" hidden="1" outlineLevel="1">
      <c r="A767" s="50" t="s">
        <v>68</v>
      </c>
      <c r="B767" s="9" t="s">
        <v>2314</v>
      </c>
      <c r="C767" s="1">
        <f t="shared" si="217"/>
        <v>3051</v>
      </c>
      <c r="D767" s="7">
        <f t="shared" si="218"/>
        <v>3</v>
      </c>
      <c r="E767" s="7">
        <f t="shared" si="219"/>
        <v>6</v>
      </c>
      <c r="F767" s="7">
        <f t="shared" si="220"/>
        <v>2</v>
      </c>
      <c r="G767" s="7">
        <f t="shared" si="230"/>
        <v>4</v>
      </c>
      <c r="H767" s="49">
        <f t="shared" si="221"/>
        <v>1157</v>
      </c>
      <c r="I767" s="177">
        <f t="shared" si="222"/>
        <v>0.37921992789249426</v>
      </c>
      <c r="J767" s="8"/>
      <c r="K767" s="2">
        <f t="shared" si="223"/>
        <v>0.13700426089806622</v>
      </c>
      <c r="L767" s="2">
        <f t="shared" si="224"/>
        <v>9.5050803015404792E-3</v>
      </c>
      <c r="M767" s="2">
        <f t="shared" si="225"/>
        <v>0.16715830875122911</v>
      </c>
      <c r="N767" s="2">
        <f t="shared" si="226"/>
        <v>8.9806620780072108E-2</v>
      </c>
      <c r="O767" s="2">
        <f t="shared" si="227"/>
        <v>0.5965257292690922</v>
      </c>
      <c r="P767" s="1">
        <v>418</v>
      </c>
      <c r="Q767" s="1">
        <v>29</v>
      </c>
      <c r="R767" s="1">
        <v>510</v>
      </c>
      <c r="S767" s="1">
        <v>274</v>
      </c>
      <c r="T767" s="1">
        <v>1667</v>
      </c>
      <c r="U767" s="1">
        <v>92</v>
      </c>
      <c r="V767" s="1">
        <v>3</v>
      </c>
      <c r="W767" s="1">
        <v>6</v>
      </c>
      <c r="X767" s="1">
        <v>7</v>
      </c>
      <c r="Y767" s="1">
        <v>18</v>
      </c>
      <c r="Z767" s="1">
        <v>7</v>
      </c>
      <c r="AA767" s="1"/>
      <c r="AB767" s="1">
        <v>4</v>
      </c>
      <c r="AC767" s="1"/>
      <c r="AD767" s="1">
        <v>2</v>
      </c>
      <c r="AF767">
        <v>11</v>
      </c>
      <c r="AG767">
        <v>3</v>
      </c>
      <c r="AI767" t="str">
        <f t="shared" si="216"/>
        <v>Dartmouth</v>
      </c>
      <c r="AJ767" t="s">
        <v>2763</v>
      </c>
      <c r="AK767" s="182">
        <v>9</v>
      </c>
      <c r="AL767" s="7"/>
      <c r="AN767" s="97">
        <v>25</v>
      </c>
      <c r="AO767" s="99">
        <v>5</v>
      </c>
      <c r="AP767" s="99">
        <v>20</v>
      </c>
      <c r="AQ767" s="106">
        <v>16425</v>
      </c>
      <c r="AR767" s="106">
        <f t="shared" si="228"/>
        <v>25005</v>
      </c>
      <c r="AS767" t="s">
        <v>1711</v>
      </c>
      <c r="AT767" s="109">
        <f t="shared" si="229"/>
        <v>2516425</v>
      </c>
      <c r="AW767">
        <v>97.82</v>
      </c>
      <c r="AX767">
        <v>36.25</v>
      </c>
      <c r="AY767">
        <v>61.57</v>
      </c>
      <c r="BF767" s="117"/>
      <c r="BI767" s="117"/>
      <c r="BJ767" s="117"/>
    </row>
    <row r="768" spans="1:62" hidden="1" outlineLevel="1">
      <c r="A768" s="50" t="s">
        <v>525</v>
      </c>
      <c r="B768" s="9" t="s">
        <v>2314</v>
      </c>
      <c r="C768" s="1">
        <f t="shared" si="217"/>
        <v>2913</v>
      </c>
      <c r="D768" s="7">
        <f t="shared" si="218"/>
        <v>2</v>
      </c>
      <c r="E768" s="7">
        <f t="shared" si="219"/>
        <v>6</v>
      </c>
      <c r="F768" s="7">
        <f t="shared" si="220"/>
        <v>3</v>
      </c>
      <c r="G768" s="7">
        <f t="shared" si="230"/>
        <v>4</v>
      </c>
      <c r="H768" s="49">
        <f t="shared" si="221"/>
        <v>884</v>
      </c>
      <c r="I768" s="177">
        <f t="shared" si="222"/>
        <v>0.30346721592859593</v>
      </c>
      <c r="J768" s="8"/>
      <c r="K768" s="2">
        <f t="shared" si="223"/>
        <v>0.19430140748369379</v>
      </c>
      <c r="L768" s="2">
        <f t="shared" si="224"/>
        <v>9.9553724682457951E-3</v>
      </c>
      <c r="M768" s="2">
        <f t="shared" si="225"/>
        <v>0.17507723995880536</v>
      </c>
      <c r="N768" s="2">
        <f t="shared" si="226"/>
        <v>8.5478887744593196E-2</v>
      </c>
      <c r="O768" s="2">
        <f t="shared" si="227"/>
        <v>0.53518709234466189</v>
      </c>
      <c r="P768" s="1">
        <v>566</v>
      </c>
      <c r="Q768" s="1">
        <v>29</v>
      </c>
      <c r="R768" s="1">
        <v>510</v>
      </c>
      <c r="S768" s="1">
        <v>249</v>
      </c>
      <c r="T768" s="1">
        <v>1450</v>
      </c>
      <c r="U768" s="1">
        <v>46</v>
      </c>
      <c r="V768" s="1">
        <v>5</v>
      </c>
      <c r="W768" s="1">
        <v>11</v>
      </c>
      <c r="X768" s="1">
        <v>11</v>
      </c>
      <c r="Y768" s="1">
        <v>19</v>
      </c>
      <c r="Z768" s="1">
        <v>11</v>
      </c>
      <c r="AA768" s="1"/>
      <c r="AB768" s="1">
        <v>1</v>
      </c>
      <c r="AC768" s="1"/>
      <c r="AD768" s="1">
        <v>1</v>
      </c>
      <c r="AF768">
        <v>1</v>
      </c>
      <c r="AG768">
        <v>3</v>
      </c>
      <c r="AI768" t="str">
        <f t="shared" si="216"/>
        <v>Dedham</v>
      </c>
      <c r="AJ768" t="s">
        <v>495</v>
      </c>
      <c r="AK768" s="182">
        <v>8</v>
      </c>
      <c r="AL768" s="7"/>
      <c r="AN768" s="97">
        <v>25</v>
      </c>
      <c r="AO768" s="99">
        <v>21</v>
      </c>
      <c r="AP768" s="99">
        <v>35</v>
      </c>
      <c r="AQ768" s="106">
        <v>16495</v>
      </c>
      <c r="AR768" s="106">
        <f t="shared" si="228"/>
        <v>25021</v>
      </c>
      <c r="AS768" t="s">
        <v>1711</v>
      </c>
      <c r="AT768" s="109">
        <f t="shared" si="229"/>
        <v>2516495</v>
      </c>
      <c r="AW768">
        <v>10.64</v>
      </c>
      <c r="AX768">
        <v>0.19</v>
      </c>
      <c r="AY768">
        <v>10.45</v>
      </c>
      <c r="BF768" s="117"/>
      <c r="BI768" s="117"/>
      <c r="BJ768" s="117"/>
    </row>
    <row r="769" spans="1:62" hidden="1" outlineLevel="1">
      <c r="A769" s="50" t="s">
        <v>1334</v>
      </c>
      <c r="B769" s="9" t="s">
        <v>2314</v>
      </c>
      <c r="C769" s="1">
        <f t="shared" si="217"/>
        <v>499</v>
      </c>
      <c r="D769" s="7">
        <f t="shared" si="218"/>
        <v>2</v>
      </c>
      <c r="E769" s="7">
        <f t="shared" si="219"/>
        <v>7</v>
      </c>
      <c r="F769" s="7">
        <f t="shared" si="220"/>
        <v>3</v>
      </c>
      <c r="G769" s="7">
        <f t="shared" si="230"/>
        <v>4</v>
      </c>
      <c r="H769" s="49">
        <f t="shared" si="221"/>
        <v>35</v>
      </c>
      <c r="I769" s="177">
        <f t="shared" si="222"/>
        <v>7.0140280561122245E-2</v>
      </c>
      <c r="J769" s="8"/>
      <c r="K769" s="2">
        <f t="shared" si="223"/>
        <v>0.29258517034068138</v>
      </c>
      <c r="L769" s="2">
        <f t="shared" si="224"/>
        <v>1.002004008016032E-2</v>
      </c>
      <c r="M769" s="2">
        <f t="shared" si="225"/>
        <v>0.18837675350701402</v>
      </c>
      <c r="N769" s="2">
        <f t="shared" si="226"/>
        <v>8.4168336673346694E-2</v>
      </c>
      <c r="O769" s="2">
        <f t="shared" si="227"/>
        <v>0.42484969939879758</v>
      </c>
      <c r="P769" s="1">
        <v>146</v>
      </c>
      <c r="Q769" s="1">
        <v>5</v>
      </c>
      <c r="R769" s="1">
        <v>94</v>
      </c>
      <c r="S769" s="1">
        <v>42</v>
      </c>
      <c r="T769" s="1">
        <v>181</v>
      </c>
      <c r="U769" s="1">
        <v>17</v>
      </c>
      <c r="V769" s="1">
        <v>0</v>
      </c>
      <c r="W769" s="1">
        <v>2</v>
      </c>
      <c r="X769" s="1">
        <v>1</v>
      </c>
      <c r="Y769" s="1">
        <v>7</v>
      </c>
      <c r="Z769" s="1">
        <v>1</v>
      </c>
      <c r="AA769" s="1"/>
      <c r="AB769" s="1">
        <v>2</v>
      </c>
      <c r="AC769" s="1"/>
      <c r="AD769" s="1">
        <v>1</v>
      </c>
      <c r="AF769">
        <v>0</v>
      </c>
      <c r="AG769">
        <v>0</v>
      </c>
      <c r="AI769" t="str">
        <f t="shared" si="216"/>
        <v>Deerfield</v>
      </c>
      <c r="AJ769" t="s">
        <v>2409</v>
      </c>
      <c r="AK769" s="182">
        <v>2</v>
      </c>
      <c r="AL769" s="7"/>
      <c r="AN769" s="97">
        <v>25</v>
      </c>
      <c r="AO769" s="99">
        <v>11</v>
      </c>
      <c r="AP769" s="99">
        <v>35</v>
      </c>
      <c r="AQ769" s="106">
        <v>16670</v>
      </c>
      <c r="AR769" s="106">
        <f t="shared" si="228"/>
        <v>25011</v>
      </c>
      <c r="AS769" t="s">
        <v>1711</v>
      </c>
      <c r="AT769" s="109">
        <f t="shared" si="229"/>
        <v>2516670</v>
      </c>
      <c r="AW769">
        <v>33.36</v>
      </c>
      <c r="AX769">
        <v>1.06</v>
      </c>
      <c r="AY769">
        <v>32.29</v>
      </c>
      <c r="BF769" s="117"/>
      <c r="BI769" s="117"/>
      <c r="BJ769" s="117"/>
    </row>
    <row r="770" spans="1:62" hidden="1" outlineLevel="1">
      <c r="A770" s="50" t="s">
        <v>2590</v>
      </c>
      <c r="B770" s="9" t="s">
        <v>2314</v>
      </c>
      <c r="C770" s="1">
        <f t="shared" si="217"/>
        <v>2430</v>
      </c>
      <c r="D770" s="7">
        <f t="shared" si="218"/>
        <v>2</v>
      </c>
      <c r="E770" s="7">
        <f t="shared" si="219"/>
        <v>6</v>
      </c>
      <c r="F770" s="7">
        <f t="shared" si="220"/>
        <v>3</v>
      </c>
      <c r="G770" s="7">
        <f t="shared" si="230"/>
        <v>4</v>
      </c>
      <c r="H770" s="49">
        <f t="shared" si="221"/>
        <v>739</v>
      </c>
      <c r="I770" s="177">
        <f t="shared" si="222"/>
        <v>0.30411522633744859</v>
      </c>
      <c r="J770" s="8"/>
      <c r="K770" s="2">
        <f t="shared" si="223"/>
        <v>0.19135802469135801</v>
      </c>
      <c r="L770" s="2">
        <f t="shared" si="224"/>
        <v>1.2345679012345678E-2</v>
      </c>
      <c r="M770" s="2">
        <f t="shared" si="225"/>
        <v>0.15308641975308643</v>
      </c>
      <c r="N770" s="2">
        <f t="shared" si="226"/>
        <v>8.8888888888888892E-2</v>
      </c>
      <c r="O770" s="2">
        <f t="shared" si="227"/>
        <v>0.55432098765432092</v>
      </c>
      <c r="P770" s="1">
        <v>465</v>
      </c>
      <c r="Q770" s="1">
        <v>30</v>
      </c>
      <c r="R770" s="1">
        <v>372</v>
      </c>
      <c r="S770" s="1">
        <v>216</v>
      </c>
      <c r="T770" s="1">
        <v>1204</v>
      </c>
      <c r="U770" s="1">
        <v>82</v>
      </c>
      <c r="V770" s="1">
        <v>4</v>
      </c>
      <c r="W770" s="1">
        <v>10</v>
      </c>
      <c r="X770" s="1">
        <v>5</v>
      </c>
      <c r="Y770" s="1">
        <v>19</v>
      </c>
      <c r="Z770" s="1">
        <v>16</v>
      </c>
      <c r="AA770" s="1"/>
      <c r="AB770" s="1">
        <v>0</v>
      </c>
      <c r="AC770" s="1"/>
      <c r="AD770" s="1">
        <v>1</v>
      </c>
      <c r="AF770">
        <v>2</v>
      </c>
      <c r="AG770">
        <v>4</v>
      </c>
      <c r="AI770" t="str">
        <f t="shared" si="216"/>
        <v>Dennis</v>
      </c>
      <c r="AJ770" t="s">
        <v>2577</v>
      </c>
      <c r="AK770" s="182">
        <v>9</v>
      </c>
      <c r="AL770" s="7"/>
      <c r="AN770" s="97">
        <v>25</v>
      </c>
      <c r="AO770" s="99">
        <v>1</v>
      </c>
      <c r="AP770" s="99">
        <v>25</v>
      </c>
      <c r="AQ770" s="106">
        <v>16775</v>
      </c>
      <c r="AR770" s="106">
        <f t="shared" si="228"/>
        <v>25001</v>
      </c>
      <c r="AS770" t="s">
        <v>1711</v>
      </c>
      <c r="AT770" s="109">
        <f t="shared" si="229"/>
        <v>2516775</v>
      </c>
      <c r="AW770">
        <v>22.23</v>
      </c>
      <c r="AX770">
        <v>1.64</v>
      </c>
      <c r="AY770">
        <v>20.6</v>
      </c>
      <c r="BF770" s="117"/>
      <c r="BI770" s="117"/>
      <c r="BJ770" s="117"/>
    </row>
    <row r="771" spans="1:62" hidden="1" outlineLevel="1">
      <c r="A771" s="50" t="s">
        <v>1855</v>
      </c>
      <c r="B771" s="9" t="s">
        <v>2314</v>
      </c>
      <c r="C771" s="1">
        <f t="shared" si="217"/>
        <v>995</v>
      </c>
      <c r="D771" s="7">
        <f t="shared" si="218"/>
        <v>4</v>
      </c>
      <c r="E771" s="7">
        <f t="shared" si="219"/>
        <v>6</v>
      </c>
      <c r="F771" s="7">
        <f t="shared" si="220"/>
        <v>2</v>
      </c>
      <c r="G771" s="7">
        <f t="shared" si="230"/>
        <v>3</v>
      </c>
      <c r="H771" s="49">
        <f t="shared" si="221"/>
        <v>379</v>
      </c>
      <c r="I771" s="177">
        <f t="shared" si="222"/>
        <v>0.38090452261306534</v>
      </c>
      <c r="J771" s="8"/>
      <c r="K771" s="2">
        <f t="shared" si="223"/>
        <v>0.11457286432160804</v>
      </c>
      <c r="L771" s="2">
        <f t="shared" si="224"/>
        <v>5.0251256281407036E-3</v>
      </c>
      <c r="M771" s="2">
        <f t="shared" si="225"/>
        <v>0.15376884422110554</v>
      </c>
      <c r="N771" s="2">
        <f t="shared" si="226"/>
        <v>0.13768844221105528</v>
      </c>
      <c r="O771" s="2">
        <f t="shared" si="227"/>
        <v>0.58894472361809036</v>
      </c>
      <c r="P771" s="1">
        <v>114</v>
      </c>
      <c r="Q771" s="1">
        <v>5</v>
      </c>
      <c r="R771" s="1">
        <v>153</v>
      </c>
      <c r="S771" s="1">
        <v>137</v>
      </c>
      <c r="T771" s="1">
        <v>532</v>
      </c>
      <c r="U771" s="1">
        <v>40</v>
      </c>
      <c r="V771" s="1">
        <v>0</v>
      </c>
      <c r="W771" s="1">
        <v>3</v>
      </c>
      <c r="X771" s="1">
        <v>1</v>
      </c>
      <c r="Y771" s="1">
        <v>5</v>
      </c>
      <c r="Z771" s="1">
        <v>3</v>
      </c>
      <c r="AA771" s="1"/>
      <c r="AB771" s="1">
        <v>0</v>
      </c>
      <c r="AC771" s="1"/>
      <c r="AD771" s="1">
        <v>1</v>
      </c>
      <c r="AF771">
        <v>0</v>
      </c>
      <c r="AG771">
        <v>1</v>
      </c>
      <c r="AI771" t="str">
        <f t="shared" si="216"/>
        <v>Dighton</v>
      </c>
      <c r="AJ771" t="s">
        <v>2763</v>
      </c>
      <c r="AK771" s="182">
        <v>4</v>
      </c>
      <c r="AL771" s="7"/>
      <c r="AN771" s="97">
        <v>25</v>
      </c>
      <c r="AO771" s="99">
        <v>5</v>
      </c>
      <c r="AP771" s="99">
        <v>25</v>
      </c>
      <c r="AQ771" s="106">
        <v>16950</v>
      </c>
      <c r="AR771" s="106">
        <f t="shared" si="228"/>
        <v>25005</v>
      </c>
      <c r="AS771" t="s">
        <v>1711</v>
      </c>
      <c r="AT771" s="109">
        <f t="shared" si="229"/>
        <v>2516950</v>
      </c>
      <c r="AW771">
        <v>22.85</v>
      </c>
      <c r="AX771">
        <v>0.47</v>
      </c>
      <c r="AY771">
        <v>22.38</v>
      </c>
      <c r="BF771" s="117"/>
      <c r="BI771" s="117"/>
      <c r="BJ771" s="117"/>
    </row>
    <row r="772" spans="1:62" hidden="1" outlineLevel="1">
      <c r="A772" s="50" t="s">
        <v>317</v>
      </c>
      <c r="B772" s="9" t="s">
        <v>2314</v>
      </c>
      <c r="C772" s="1">
        <f t="shared" si="217"/>
        <v>1251</v>
      </c>
      <c r="D772" s="7">
        <f t="shared" si="218"/>
        <v>4</v>
      </c>
      <c r="E772" s="7">
        <f t="shared" si="219"/>
        <v>7</v>
      </c>
      <c r="F772" s="7">
        <f t="shared" si="220"/>
        <v>2</v>
      </c>
      <c r="G772" s="7">
        <f t="shared" si="230"/>
        <v>3</v>
      </c>
      <c r="H772" s="49">
        <f t="shared" si="221"/>
        <v>481</v>
      </c>
      <c r="I772" s="177">
        <f t="shared" si="222"/>
        <v>0.3844924060751399</v>
      </c>
      <c r="J772" s="8"/>
      <c r="K772" s="2">
        <f t="shared" si="223"/>
        <v>0.11590727418065548</v>
      </c>
      <c r="L772" s="2">
        <f t="shared" si="224"/>
        <v>5.5955235811350921E-3</v>
      </c>
      <c r="M772" s="2">
        <f t="shared" si="225"/>
        <v>0.14468425259792167</v>
      </c>
      <c r="N772" s="2">
        <f t="shared" si="226"/>
        <v>0.1366906474820144</v>
      </c>
      <c r="O772" s="2">
        <f t="shared" si="227"/>
        <v>0.59712230215827322</v>
      </c>
      <c r="P772" s="1">
        <v>145</v>
      </c>
      <c r="Q772" s="1">
        <v>7</v>
      </c>
      <c r="R772" s="1">
        <v>181</v>
      </c>
      <c r="S772" s="1">
        <v>171</v>
      </c>
      <c r="T772" s="1">
        <v>662</v>
      </c>
      <c r="U772" s="1">
        <v>59</v>
      </c>
      <c r="V772" s="1">
        <v>2</v>
      </c>
      <c r="W772" s="1">
        <v>2</v>
      </c>
      <c r="X772" s="1">
        <v>8</v>
      </c>
      <c r="Y772" s="1">
        <v>6</v>
      </c>
      <c r="Z772" s="1">
        <v>3</v>
      </c>
      <c r="AA772" s="1"/>
      <c r="AB772" s="1">
        <v>3</v>
      </c>
      <c r="AC772" s="1"/>
      <c r="AD772" s="1">
        <v>0</v>
      </c>
      <c r="AF772">
        <v>0</v>
      </c>
      <c r="AG772">
        <v>2</v>
      </c>
      <c r="AI772" t="str">
        <f t="shared" ref="AI772:AI834" si="231">A772</f>
        <v>Douglas</v>
      </c>
      <c r="AJ772" s="9" t="s">
        <v>1765</v>
      </c>
      <c r="AK772" s="182">
        <v>2</v>
      </c>
      <c r="AL772" s="7"/>
      <c r="AN772" s="97">
        <v>25</v>
      </c>
      <c r="AO772" s="99">
        <v>27</v>
      </c>
      <c r="AP772" s="99">
        <v>60</v>
      </c>
      <c r="AQ772" s="106">
        <v>17300</v>
      </c>
      <c r="AR772" s="106">
        <f t="shared" si="228"/>
        <v>25027</v>
      </c>
      <c r="AS772" t="s">
        <v>1711</v>
      </c>
      <c r="AT772" s="109">
        <f t="shared" si="229"/>
        <v>2517300</v>
      </c>
      <c r="AW772">
        <v>37.71</v>
      </c>
      <c r="AX772">
        <v>1.34</v>
      </c>
      <c r="AY772">
        <v>36.369999999999997</v>
      </c>
      <c r="BF772" s="117"/>
      <c r="BI772" s="117"/>
      <c r="BJ772" s="117"/>
    </row>
    <row r="773" spans="1:62" hidden="1" outlineLevel="1">
      <c r="A773" s="50" t="s">
        <v>2889</v>
      </c>
      <c r="B773" s="9" t="s">
        <v>2314</v>
      </c>
      <c r="C773" s="1">
        <f t="shared" si="217"/>
        <v>1134</v>
      </c>
      <c r="D773" s="7">
        <f t="shared" si="218"/>
        <v>1</v>
      </c>
      <c r="E773" s="7">
        <f t="shared" si="219"/>
        <v>5</v>
      </c>
      <c r="F773" s="7">
        <f t="shared" si="220"/>
        <v>3</v>
      </c>
      <c r="G773" s="7">
        <f t="shared" si="230"/>
        <v>4</v>
      </c>
      <c r="H773" s="49">
        <f t="shared" si="221"/>
        <v>43</v>
      </c>
      <c r="I773" s="177">
        <f t="shared" si="222"/>
        <v>3.7918871252204583E-2</v>
      </c>
      <c r="J773" s="8"/>
      <c r="K773" s="2">
        <f t="shared" si="223"/>
        <v>0.35008818342151676</v>
      </c>
      <c r="L773" s="2">
        <f t="shared" si="224"/>
        <v>1.4109347442680775E-2</v>
      </c>
      <c r="M773" s="2">
        <f t="shared" si="225"/>
        <v>0.22310405643738976</v>
      </c>
      <c r="N773" s="2">
        <f t="shared" si="226"/>
        <v>6.8783068783068779E-2</v>
      </c>
      <c r="O773" s="2">
        <f t="shared" si="227"/>
        <v>0.3439153439153439</v>
      </c>
      <c r="P773" s="1">
        <v>397</v>
      </c>
      <c r="Q773" s="1">
        <v>16</v>
      </c>
      <c r="R773" s="1">
        <v>253</v>
      </c>
      <c r="S773" s="1">
        <v>78</v>
      </c>
      <c r="T773" s="1">
        <v>354</v>
      </c>
      <c r="U773" s="1">
        <v>13</v>
      </c>
      <c r="V773" s="1">
        <v>2</v>
      </c>
      <c r="W773" s="1">
        <v>4</v>
      </c>
      <c r="X773" s="1">
        <v>0</v>
      </c>
      <c r="Y773" s="1">
        <v>9</v>
      </c>
      <c r="Z773" s="1">
        <v>5</v>
      </c>
      <c r="AA773" s="1"/>
      <c r="AB773" s="1">
        <v>1</v>
      </c>
      <c r="AC773" s="1"/>
      <c r="AD773" s="1">
        <v>1</v>
      </c>
      <c r="AF773">
        <v>0</v>
      </c>
      <c r="AG773">
        <v>1</v>
      </c>
      <c r="AI773" t="str">
        <f t="shared" si="231"/>
        <v>Dover</v>
      </c>
      <c r="AJ773" t="s">
        <v>495</v>
      </c>
      <c r="AK773" s="182">
        <v>4</v>
      </c>
      <c r="AL773" s="7"/>
      <c r="AN773" s="97">
        <v>25</v>
      </c>
      <c r="AO773" s="99">
        <v>21</v>
      </c>
      <c r="AP773" s="99">
        <v>40</v>
      </c>
      <c r="AQ773" s="106">
        <v>17405</v>
      </c>
      <c r="AR773" s="106">
        <f t="shared" si="228"/>
        <v>25021</v>
      </c>
      <c r="AS773" t="s">
        <v>1711</v>
      </c>
      <c r="AT773" s="109">
        <f t="shared" si="229"/>
        <v>2517405</v>
      </c>
      <c r="AW773">
        <v>15.41</v>
      </c>
      <c r="AX773">
        <v>0.08</v>
      </c>
      <c r="AY773">
        <v>15.33</v>
      </c>
      <c r="BF773" s="117"/>
      <c r="BI773" s="117"/>
      <c r="BJ773" s="117"/>
    </row>
    <row r="774" spans="1:62" hidden="1" outlineLevel="1">
      <c r="A774" s="50" t="s">
        <v>2078</v>
      </c>
      <c r="B774" s="9" t="s">
        <v>2314</v>
      </c>
      <c r="C774" s="1">
        <f t="shared" si="217"/>
        <v>4729</v>
      </c>
      <c r="D774" s="7">
        <f t="shared" si="218"/>
        <v>3</v>
      </c>
      <c r="E774" s="7">
        <f t="shared" si="219"/>
        <v>6</v>
      </c>
      <c r="F774" s="7">
        <f t="shared" si="220"/>
        <v>2</v>
      </c>
      <c r="G774" s="7">
        <f t="shared" si="230"/>
        <v>4</v>
      </c>
      <c r="H774" s="49">
        <f t="shared" si="221"/>
        <v>2413</v>
      </c>
      <c r="I774" s="177">
        <f t="shared" si="222"/>
        <v>0.5102558680482131</v>
      </c>
      <c r="J774" s="8"/>
      <c r="K774" s="2">
        <f t="shared" si="223"/>
        <v>0.10171283569465003</v>
      </c>
      <c r="L774" s="2">
        <f t="shared" si="224"/>
        <v>6.7667582998519769E-3</v>
      </c>
      <c r="M774" s="2">
        <f t="shared" si="225"/>
        <v>0.13195178684711356</v>
      </c>
      <c r="N774" s="2">
        <f t="shared" si="226"/>
        <v>8.3315711566927464E-2</v>
      </c>
      <c r="O774" s="2">
        <f t="shared" si="227"/>
        <v>0.67625290759145695</v>
      </c>
      <c r="P774" s="1">
        <v>481</v>
      </c>
      <c r="Q774" s="1">
        <v>32</v>
      </c>
      <c r="R774" s="1">
        <v>624</v>
      </c>
      <c r="S774" s="1">
        <v>394</v>
      </c>
      <c r="T774" s="1">
        <v>3037</v>
      </c>
      <c r="U774" s="1">
        <v>104</v>
      </c>
      <c r="V774" s="1">
        <v>8</v>
      </c>
      <c r="W774" s="1">
        <v>7</v>
      </c>
      <c r="X774" s="1">
        <v>10</v>
      </c>
      <c r="Y774" s="1">
        <v>16</v>
      </c>
      <c r="Z774" s="1">
        <v>2</v>
      </c>
      <c r="AA774" s="1"/>
      <c r="AB774" s="1">
        <v>4</v>
      </c>
      <c r="AC774" s="1"/>
      <c r="AD774" s="1">
        <v>2</v>
      </c>
      <c r="AF774">
        <v>5</v>
      </c>
      <c r="AG774">
        <v>3</v>
      </c>
      <c r="AI774" t="str">
        <f t="shared" si="231"/>
        <v>Dracut</v>
      </c>
      <c r="AJ774" t="s">
        <v>2234</v>
      </c>
      <c r="AK774" s="182">
        <v>3</v>
      </c>
      <c r="AL774" s="7"/>
      <c r="AN774" s="97">
        <v>25</v>
      </c>
      <c r="AO774" s="99">
        <v>17</v>
      </c>
      <c r="AP774" s="99">
        <v>75</v>
      </c>
      <c r="AQ774" s="106">
        <v>17475</v>
      </c>
      <c r="AR774" s="106">
        <f t="shared" si="228"/>
        <v>25017</v>
      </c>
      <c r="AS774" t="s">
        <v>1711</v>
      </c>
      <c r="AT774" s="109">
        <f t="shared" si="229"/>
        <v>2517475</v>
      </c>
      <c r="AW774">
        <v>21.36</v>
      </c>
      <c r="AX774">
        <v>0.46</v>
      </c>
      <c r="AY774">
        <v>20.9</v>
      </c>
      <c r="BF774" s="117"/>
      <c r="BI774" s="117"/>
      <c r="BJ774" s="117"/>
    </row>
    <row r="775" spans="1:62" hidden="1" outlineLevel="1">
      <c r="A775" s="50" t="s">
        <v>1868</v>
      </c>
      <c r="B775" s="9" t="s">
        <v>2314</v>
      </c>
      <c r="C775" s="1">
        <f t="shared" si="217"/>
        <v>1268</v>
      </c>
      <c r="D775" s="7">
        <f t="shared" si="218"/>
        <v>4</v>
      </c>
      <c r="E775" s="7">
        <f t="shared" si="219"/>
        <v>7</v>
      </c>
      <c r="F775" s="7">
        <f t="shared" si="220"/>
        <v>2</v>
      </c>
      <c r="G775" s="7">
        <f t="shared" si="230"/>
        <v>3</v>
      </c>
      <c r="H775" s="49">
        <f t="shared" si="221"/>
        <v>500</v>
      </c>
      <c r="I775" s="177">
        <f t="shared" si="222"/>
        <v>0.39432176656151419</v>
      </c>
      <c r="J775" s="8"/>
      <c r="K775" s="2">
        <f t="shared" si="223"/>
        <v>9.8580441640378547E-2</v>
      </c>
      <c r="L775" s="2">
        <f t="shared" si="224"/>
        <v>7.0977917981072556E-3</v>
      </c>
      <c r="M775" s="2">
        <f t="shared" si="225"/>
        <v>0.15930599369085174</v>
      </c>
      <c r="N775" s="2">
        <f t="shared" si="226"/>
        <v>0.12539432176656151</v>
      </c>
      <c r="O775" s="2">
        <f t="shared" si="227"/>
        <v>0.60962145110410093</v>
      </c>
      <c r="P775" s="1">
        <v>125</v>
      </c>
      <c r="Q775" s="1">
        <v>9</v>
      </c>
      <c r="R775" s="1">
        <v>202</v>
      </c>
      <c r="S775" s="1">
        <v>159</v>
      </c>
      <c r="T775" s="1">
        <v>702</v>
      </c>
      <c r="U775" s="1">
        <v>46</v>
      </c>
      <c r="V775" s="1">
        <v>0</v>
      </c>
      <c r="W775" s="1">
        <v>6</v>
      </c>
      <c r="X775" s="1">
        <v>0</v>
      </c>
      <c r="Y775" s="1">
        <v>10</v>
      </c>
      <c r="Z775" s="1">
        <v>7</v>
      </c>
      <c r="AA775" s="1"/>
      <c r="AB775" s="1">
        <v>0</v>
      </c>
      <c r="AC775" s="1"/>
      <c r="AD775" s="1">
        <v>0</v>
      </c>
      <c r="AF775">
        <v>2</v>
      </c>
      <c r="AG775">
        <v>0</v>
      </c>
      <c r="AI775" t="str">
        <f t="shared" si="231"/>
        <v>Dudley</v>
      </c>
      <c r="AJ775" s="9" t="s">
        <v>1765</v>
      </c>
      <c r="AK775" s="182">
        <v>1</v>
      </c>
      <c r="AL775" s="7"/>
      <c r="AN775" s="97">
        <v>25</v>
      </c>
      <c r="AO775" s="99">
        <v>27</v>
      </c>
      <c r="AP775" s="99">
        <v>65</v>
      </c>
      <c r="AQ775" s="106">
        <v>17685</v>
      </c>
      <c r="AR775" s="106">
        <f t="shared" si="228"/>
        <v>25027</v>
      </c>
      <c r="AS775" t="s">
        <v>1711</v>
      </c>
      <c r="AT775" s="109">
        <f t="shared" si="229"/>
        <v>2517685</v>
      </c>
      <c r="AW775">
        <v>22.06</v>
      </c>
      <c r="AX775">
        <v>1.01</v>
      </c>
      <c r="AY775">
        <v>21.05</v>
      </c>
      <c r="BF775" s="117"/>
      <c r="BI775" s="117"/>
      <c r="BJ775" s="117"/>
    </row>
    <row r="776" spans="1:62" hidden="1" outlineLevel="1">
      <c r="A776" s="50" t="s">
        <v>3122</v>
      </c>
      <c r="B776" s="9" t="s">
        <v>2314</v>
      </c>
      <c r="C776" s="1">
        <f t="shared" si="217"/>
        <v>643</v>
      </c>
      <c r="D776" s="7">
        <f t="shared" si="218"/>
        <v>3</v>
      </c>
      <c r="E776" s="7">
        <f t="shared" si="219"/>
        <v>6</v>
      </c>
      <c r="F776" s="7">
        <f t="shared" si="220"/>
        <v>2</v>
      </c>
      <c r="G776" s="7">
        <f t="shared" si="230"/>
        <v>4</v>
      </c>
      <c r="H776" s="49">
        <f t="shared" si="221"/>
        <v>197</v>
      </c>
      <c r="I776" s="177">
        <f t="shared" si="222"/>
        <v>0.30637636080870917</v>
      </c>
      <c r="J776" s="8"/>
      <c r="K776" s="2">
        <f t="shared" si="223"/>
        <v>0.17884914463452567</v>
      </c>
      <c r="L776" s="2">
        <f t="shared" si="224"/>
        <v>7.7760497667185074E-3</v>
      </c>
      <c r="M776" s="2">
        <f t="shared" si="225"/>
        <v>0.19440124416796267</v>
      </c>
      <c r="N776" s="2">
        <f t="shared" si="226"/>
        <v>8.553654743390357E-2</v>
      </c>
      <c r="O776" s="2">
        <f t="shared" si="227"/>
        <v>0.53343701399688948</v>
      </c>
      <c r="P776" s="1">
        <v>115</v>
      </c>
      <c r="Q776" s="1">
        <v>5</v>
      </c>
      <c r="R776" s="1">
        <v>125</v>
      </c>
      <c r="S776" s="1">
        <v>55</v>
      </c>
      <c r="T776" s="1">
        <v>322</v>
      </c>
      <c r="U776" s="1">
        <v>10</v>
      </c>
      <c r="V776" s="1">
        <v>0</v>
      </c>
      <c r="W776" s="1">
        <v>2</v>
      </c>
      <c r="X776" s="1">
        <v>3</v>
      </c>
      <c r="Y776" s="1">
        <v>5</v>
      </c>
      <c r="Z776" s="1">
        <v>1</v>
      </c>
      <c r="AA776" s="1"/>
      <c r="AB776" s="1">
        <v>0</v>
      </c>
      <c r="AC776" s="1"/>
      <c r="AD776" s="1">
        <v>0</v>
      </c>
      <c r="AF776">
        <v>0</v>
      </c>
      <c r="AG776">
        <v>0</v>
      </c>
      <c r="AI776" t="str">
        <f t="shared" si="231"/>
        <v>Dunstable</v>
      </c>
      <c r="AJ776" t="s">
        <v>2234</v>
      </c>
      <c r="AK776" s="182">
        <v>3</v>
      </c>
      <c r="AL776" s="7"/>
      <c r="AN776" s="97">
        <v>25</v>
      </c>
      <c r="AO776" s="99">
        <v>17</v>
      </c>
      <c r="AP776" s="99">
        <v>80</v>
      </c>
      <c r="AQ776" s="106">
        <v>17825</v>
      </c>
      <c r="AR776" s="106">
        <f t="shared" si="228"/>
        <v>25017</v>
      </c>
      <c r="AS776" t="s">
        <v>1711</v>
      </c>
      <c r="AT776" s="109">
        <f t="shared" si="229"/>
        <v>2517825</v>
      </c>
      <c r="AW776">
        <v>16.739999999999998</v>
      </c>
      <c r="AX776">
        <v>0.19</v>
      </c>
      <c r="AY776">
        <v>16.55</v>
      </c>
      <c r="BF776" s="117"/>
      <c r="BI776" s="117"/>
      <c r="BJ776" s="117"/>
    </row>
    <row r="777" spans="1:62" hidden="1" outlineLevel="1">
      <c r="A777" s="50" t="s">
        <v>2888</v>
      </c>
      <c r="B777" s="9" t="s">
        <v>2314</v>
      </c>
      <c r="C777" s="1">
        <f t="shared" si="217"/>
        <v>2817</v>
      </c>
      <c r="D777" s="7">
        <f t="shared" si="218"/>
        <v>2</v>
      </c>
      <c r="E777" s="7">
        <f t="shared" si="219"/>
        <v>6</v>
      </c>
      <c r="F777" s="7">
        <f t="shared" si="220"/>
        <v>3</v>
      </c>
      <c r="G777" s="7">
        <f t="shared" si="230"/>
        <v>4</v>
      </c>
      <c r="H777" s="49">
        <f t="shared" si="221"/>
        <v>320</v>
      </c>
      <c r="I777" s="177">
        <f t="shared" si="222"/>
        <v>0.11359602413915514</v>
      </c>
      <c r="J777" s="8"/>
      <c r="K777" s="2">
        <f t="shared" si="223"/>
        <v>0.25949591764288249</v>
      </c>
      <c r="L777" s="2">
        <f t="shared" si="224"/>
        <v>1.2424565140220093E-2</v>
      </c>
      <c r="M777" s="2">
        <f t="shared" si="225"/>
        <v>0.22719204827831027</v>
      </c>
      <c r="N777" s="2">
        <f t="shared" si="226"/>
        <v>9.4426695065672708E-2</v>
      </c>
      <c r="O777" s="2">
        <f t="shared" si="227"/>
        <v>0.40646077387291446</v>
      </c>
      <c r="P777" s="1">
        <v>731</v>
      </c>
      <c r="Q777" s="1">
        <v>35</v>
      </c>
      <c r="R777" s="1">
        <v>640</v>
      </c>
      <c r="S777" s="1">
        <v>266</v>
      </c>
      <c r="T777" s="1">
        <v>1051</v>
      </c>
      <c r="U777" s="1">
        <v>52</v>
      </c>
      <c r="V777" s="1">
        <v>5</v>
      </c>
      <c r="W777" s="1">
        <v>10</v>
      </c>
      <c r="X777" s="1">
        <v>6</v>
      </c>
      <c r="Y777" s="1">
        <v>5</v>
      </c>
      <c r="Z777" s="1">
        <v>11</v>
      </c>
      <c r="AA777" s="1"/>
      <c r="AB777" s="1">
        <v>0</v>
      </c>
      <c r="AC777" s="1"/>
      <c r="AD777" s="1">
        <v>1</v>
      </c>
      <c r="AF777">
        <v>2</v>
      </c>
      <c r="AG777">
        <v>2</v>
      </c>
      <c r="AI777" t="str">
        <f t="shared" si="231"/>
        <v>Duxbury</v>
      </c>
      <c r="AJ777" t="s">
        <v>1787</v>
      </c>
      <c r="AK777" s="182">
        <v>9</v>
      </c>
      <c r="AL777" s="7"/>
      <c r="AN777" s="97">
        <v>25</v>
      </c>
      <c r="AO777" s="99">
        <v>23</v>
      </c>
      <c r="AP777" s="99">
        <v>25</v>
      </c>
      <c r="AQ777" s="106">
        <v>17895</v>
      </c>
      <c r="AR777" s="106">
        <f t="shared" si="228"/>
        <v>25023</v>
      </c>
      <c r="AS777" t="s">
        <v>1711</v>
      </c>
      <c r="AT777" s="109">
        <f t="shared" si="229"/>
        <v>2517895</v>
      </c>
      <c r="AW777">
        <v>37.619999999999997</v>
      </c>
      <c r="AX777">
        <v>13.87</v>
      </c>
      <c r="AY777">
        <v>23.75</v>
      </c>
      <c r="BF777" s="117"/>
      <c r="BI777" s="117"/>
      <c r="BJ777" s="117"/>
    </row>
    <row r="778" spans="1:62" hidden="1" outlineLevel="1">
      <c r="A778" s="50" t="s">
        <v>1501</v>
      </c>
      <c r="B778" s="9" t="s">
        <v>2314</v>
      </c>
      <c r="C778" s="1">
        <f t="shared" si="217"/>
        <v>1972</v>
      </c>
      <c r="D778" s="7">
        <f t="shared" si="218"/>
        <v>2</v>
      </c>
      <c r="E778" s="7">
        <f t="shared" si="219"/>
        <v>6</v>
      </c>
      <c r="F778" s="7">
        <f t="shared" si="220"/>
        <v>3</v>
      </c>
      <c r="G778" s="7">
        <f t="shared" si="230"/>
        <v>4</v>
      </c>
      <c r="H778" s="49">
        <f t="shared" si="221"/>
        <v>970</v>
      </c>
      <c r="I778" s="177">
        <f t="shared" si="222"/>
        <v>0.49188640973630832</v>
      </c>
      <c r="J778" s="8"/>
      <c r="K778" s="2">
        <f t="shared" si="223"/>
        <v>0.12119675456389452</v>
      </c>
      <c r="L778" s="2">
        <f t="shared" si="224"/>
        <v>1.0649087221095335E-2</v>
      </c>
      <c r="M778" s="2">
        <f t="shared" si="225"/>
        <v>0.11713995943204868</v>
      </c>
      <c r="N778" s="2">
        <f t="shared" si="226"/>
        <v>9.330628803245436E-2</v>
      </c>
      <c r="O778" s="2">
        <f t="shared" si="227"/>
        <v>0.65770791075050705</v>
      </c>
      <c r="P778" s="1">
        <v>239</v>
      </c>
      <c r="Q778" s="1">
        <v>21</v>
      </c>
      <c r="R778" s="1">
        <v>231</v>
      </c>
      <c r="S778" s="1">
        <v>184</v>
      </c>
      <c r="T778" s="1">
        <v>1209</v>
      </c>
      <c r="U778" s="1">
        <v>60</v>
      </c>
      <c r="V778" s="1">
        <v>2</v>
      </c>
      <c r="W778" s="1">
        <v>6</v>
      </c>
      <c r="X778" s="1">
        <v>7</v>
      </c>
      <c r="Y778" s="1">
        <v>6</v>
      </c>
      <c r="Z778" s="1">
        <v>3</v>
      </c>
      <c r="AA778" s="1"/>
      <c r="AB778" s="1">
        <v>0</v>
      </c>
      <c r="AC778" s="1"/>
      <c r="AD778" s="1">
        <v>1</v>
      </c>
      <c r="AF778">
        <v>1</v>
      </c>
      <c r="AG778">
        <v>2</v>
      </c>
      <c r="AI778" t="str">
        <f t="shared" si="231"/>
        <v>East Bridgewater</v>
      </c>
      <c r="AJ778" t="s">
        <v>1787</v>
      </c>
      <c r="AK778" s="182">
        <v>8</v>
      </c>
      <c r="AL778" s="7"/>
      <c r="AN778" s="97">
        <v>25</v>
      </c>
      <c r="AO778" s="99">
        <v>23</v>
      </c>
      <c r="AP778" s="99">
        <v>30</v>
      </c>
      <c r="AQ778" s="106">
        <v>18455</v>
      </c>
      <c r="AR778" s="106">
        <f t="shared" si="228"/>
        <v>25023</v>
      </c>
      <c r="AS778" t="s">
        <v>1711</v>
      </c>
      <c r="AT778" s="109">
        <f t="shared" si="229"/>
        <v>2518455</v>
      </c>
      <c r="AW778">
        <v>17.5</v>
      </c>
      <c r="AX778">
        <v>0.26</v>
      </c>
      <c r="AY778">
        <v>17.239999999999998</v>
      </c>
      <c r="BF778" s="117"/>
      <c r="BI778" s="117"/>
      <c r="BJ778" s="117"/>
    </row>
    <row r="779" spans="1:62" hidden="1" outlineLevel="1">
      <c r="A779" s="50" t="s">
        <v>2948</v>
      </c>
      <c r="B779" s="9" t="s">
        <v>2314</v>
      </c>
      <c r="C779" s="1">
        <f t="shared" si="217"/>
        <v>362</v>
      </c>
      <c r="D779" s="7">
        <f t="shared" si="218"/>
        <v>4</v>
      </c>
      <c r="E779" s="7">
        <f t="shared" si="219"/>
        <v>6</v>
      </c>
      <c r="F779" s="7">
        <f t="shared" si="220"/>
        <v>2</v>
      </c>
      <c r="G779" s="7">
        <f t="shared" si="230"/>
        <v>2</v>
      </c>
      <c r="H779" s="49">
        <f t="shared" si="221"/>
        <v>128</v>
      </c>
      <c r="I779" s="177">
        <f t="shared" si="222"/>
        <v>0.35359116022099446</v>
      </c>
      <c r="J779" s="8"/>
      <c r="K779" s="2">
        <f t="shared" si="223"/>
        <v>0.12430939226519337</v>
      </c>
      <c r="L779" s="2">
        <f t="shared" si="224"/>
        <v>1.9337016574585635E-2</v>
      </c>
      <c r="M779" s="2">
        <f t="shared" si="225"/>
        <v>0.14640883977900551</v>
      </c>
      <c r="N779" s="2">
        <f t="shared" si="226"/>
        <v>0.14640883977900551</v>
      </c>
      <c r="O779" s="2">
        <f t="shared" si="227"/>
        <v>0.56353591160220995</v>
      </c>
      <c r="P779" s="1">
        <v>45</v>
      </c>
      <c r="Q779" s="1">
        <v>7</v>
      </c>
      <c r="R779" s="1">
        <v>53</v>
      </c>
      <c r="S779" s="1">
        <v>53</v>
      </c>
      <c r="T779" s="1">
        <v>181</v>
      </c>
      <c r="U779" s="1">
        <v>16</v>
      </c>
      <c r="V779" s="1">
        <v>0</v>
      </c>
      <c r="W779" s="1">
        <v>1</v>
      </c>
      <c r="X779" s="1">
        <v>0</v>
      </c>
      <c r="Y779" s="1">
        <v>4</v>
      </c>
      <c r="Z779" s="1">
        <v>2</v>
      </c>
      <c r="AA779" s="1"/>
      <c r="AB779" s="1">
        <v>0</v>
      </c>
      <c r="AC779" s="1"/>
      <c r="AD779" s="1">
        <v>0</v>
      </c>
      <c r="AF779">
        <v>0</v>
      </c>
      <c r="AG779">
        <v>0</v>
      </c>
      <c r="AI779" t="str">
        <f t="shared" si="231"/>
        <v>East Brookfield</v>
      </c>
      <c r="AJ779" s="9" t="s">
        <v>1765</v>
      </c>
      <c r="AK779" s="182">
        <v>1</v>
      </c>
      <c r="AL779" s="7"/>
      <c r="AN779" s="97">
        <v>25</v>
      </c>
      <c r="AO779" s="99">
        <v>27</v>
      </c>
      <c r="AP779" s="99">
        <v>70</v>
      </c>
      <c r="AQ779" s="106">
        <v>18560</v>
      </c>
      <c r="AR779" s="106">
        <f t="shared" si="228"/>
        <v>25027</v>
      </c>
      <c r="AS779" t="s">
        <v>1711</v>
      </c>
      <c r="AT779" s="109">
        <f t="shared" si="229"/>
        <v>2518560</v>
      </c>
      <c r="AW779">
        <v>10.38</v>
      </c>
      <c r="AX779">
        <v>0.53</v>
      </c>
      <c r="AY779">
        <v>9.84</v>
      </c>
      <c r="BF779" s="117"/>
      <c r="BI779" s="117"/>
      <c r="BJ779" s="117"/>
    </row>
    <row r="780" spans="1:62" hidden="1" outlineLevel="1">
      <c r="A780" s="50" t="s">
        <v>2505</v>
      </c>
      <c r="B780" s="9" t="s">
        <v>2314</v>
      </c>
      <c r="C780" s="1">
        <f t="shared" si="217"/>
        <v>2287</v>
      </c>
      <c r="D780" s="7">
        <f t="shared" si="218"/>
        <v>2</v>
      </c>
      <c r="E780" s="7">
        <f t="shared" si="219"/>
        <v>7</v>
      </c>
      <c r="F780" s="7">
        <f t="shared" si="220"/>
        <v>3</v>
      </c>
      <c r="G780" s="7">
        <f t="shared" si="230"/>
        <v>4</v>
      </c>
      <c r="H780" s="49">
        <f t="shared" si="221"/>
        <v>640</v>
      </c>
      <c r="I780" s="177">
        <f t="shared" si="222"/>
        <v>0.279842588543944</v>
      </c>
      <c r="J780" s="8"/>
      <c r="K780" s="2">
        <f t="shared" si="223"/>
        <v>0.1884564932225623</v>
      </c>
      <c r="L780" s="2">
        <f t="shared" si="224"/>
        <v>3.4980323567993005E-3</v>
      </c>
      <c r="M780" s="2">
        <f t="shared" si="225"/>
        <v>0.17446436379536512</v>
      </c>
      <c r="N780" s="2">
        <f t="shared" si="226"/>
        <v>0.12374289462177525</v>
      </c>
      <c r="O780" s="2">
        <f t="shared" si="227"/>
        <v>0.50983821600349799</v>
      </c>
      <c r="P780" s="1">
        <v>431</v>
      </c>
      <c r="Q780" s="1">
        <v>8</v>
      </c>
      <c r="R780" s="1">
        <v>399</v>
      </c>
      <c r="S780" s="1">
        <v>283</v>
      </c>
      <c r="T780" s="1">
        <v>1071</v>
      </c>
      <c r="U780" s="1">
        <v>63</v>
      </c>
      <c r="V780" s="1">
        <v>1</v>
      </c>
      <c r="W780" s="1">
        <v>7</v>
      </c>
      <c r="X780" s="1">
        <v>6</v>
      </c>
      <c r="Y780" s="1">
        <v>0</v>
      </c>
      <c r="Z780" s="1">
        <v>12</v>
      </c>
      <c r="AA780" s="1"/>
      <c r="AB780" s="1">
        <v>2</v>
      </c>
      <c r="AC780" s="1"/>
      <c r="AD780" s="1">
        <v>1</v>
      </c>
      <c r="AF780">
        <v>2</v>
      </c>
      <c r="AG780">
        <v>1</v>
      </c>
      <c r="AI780" t="str">
        <f t="shared" si="231"/>
        <v>East Longmeadow</v>
      </c>
      <c r="AJ780" t="s">
        <v>2885</v>
      </c>
      <c r="AK780" s="182">
        <v>1</v>
      </c>
      <c r="AL780" s="7"/>
      <c r="AN780" s="97">
        <v>25</v>
      </c>
      <c r="AO780" s="99">
        <v>13</v>
      </c>
      <c r="AP780" s="99">
        <v>30</v>
      </c>
      <c r="AQ780" s="106">
        <v>19645</v>
      </c>
      <c r="AR780" s="106">
        <f t="shared" si="228"/>
        <v>25013</v>
      </c>
      <c r="AS780" t="s">
        <v>1711</v>
      </c>
      <c r="AT780" s="109">
        <f t="shared" si="229"/>
        <v>2519645</v>
      </c>
      <c r="AW780">
        <v>13.01</v>
      </c>
      <c r="AX780">
        <v>0.04</v>
      </c>
      <c r="AY780">
        <v>12.97</v>
      </c>
      <c r="BF780" s="117"/>
      <c r="BI780" s="117"/>
      <c r="BJ780" s="117"/>
    </row>
    <row r="781" spans="1:62" hidden="1" outlineLevel="1">
      <c r="A781" s="50" t="s">
        <v>2073</v>
      </c>
      <c r="B781" s="9" t="s">
        <v>2314</v>
      </c>
      <c r="C781" s="1">
        <f t="shared" si="217"/>
        <v>721</v>
      </c>
      <c r="D781" s="7">
        <f t="shared" si="218"/>
        <v>2</v>
      </c>
      <c r="E781" s="7">
        <f t="shared" si="219"/>
        <v>6</v>
      </c>
      <c r="F781" s="7">
        <f t="shared" si="220"/>
        <v>3</v>
      </c>
      <c r="G781" s="7">
        <f t="shared" si="230"/>
        <v>4</v>
      </c>
      <c r="H781" s="49">
        <f t="shared" si="221"/>
        <v>206</v>
      </c>
      <c r="I781" s="177">
        <f t="shared" si="222"/>
        <v>0.2857142857142857</v>
      </c>
      <c r="J781" s="8"/>
      <c r="K781" s="2">
        <f t="shared" si="223"/>
        <v>0.18585298196948682</v>
      </c>
      <c r="L781" s="2">
        <f t="shared" si="224"/>
        <v>1.9417475728155338E-2</v>
      </c>
      <c r="M781" s="2">
        <f t="shared" si="225"/>
        <v>0.16782246879334259</v>
      </c>
      <c r="N781" s="2">
        <f t="shared" si="226"/>
        <v>9.1539528432732317E-2</v>
      </c>
      <c r="O781" s="2">
        <f t="shared" si="227"/>
        <v>0.53536754507628292</v>
      </c>
      <c r="P781" s="1">
        <v>134</v>
      </c>
      <c r="Q781" s="1">
        <v>14</v>
      </c>
      <c r="R781" s="1">
        <v>121</v>
      </c>
      <c r="S781" s="1">
        <v>66</v>
      </c>
      <c r="T781" s="1">
        <v>340</v>
      </c>
      <c r="U781" s="1">
        <v>28</v>
      </c>
      <c r="V781" s="1">
        <v>2</v>
      </c>
      <c r="W781" s="1">
        <v>2</v>
      </c>
      <c r="X781" s="1">
        <v>2</v>
      </c>
      <c r="Y781" s="1">
        <v>6</v>
      </c>
      <c r="Z781" s="1">
        <v>2</v>
      </c>
      <c r="AA781" s="1"/>
      <c r="AB781" s="1">
        <v>0</v>
      </c>
      <c r="AC781" s="1"/>
      <c r="AD781" s="1">
        <v>0</v>
      </c>
      <c r="AF781">
        <v>2</v>
      </c>
      <c r="AG781">
        <v>2</v>
      </c>
      <c r="AI781" t="str">
        <f t="shared" si="231"/>
        <v>Eastham</v>
      </c>
      <c r="AJ781" t="s">
        <v>2577</v>
      </c>
      <c r="AK781" s="182">
        <v>9</v>
      </c>
      <c r="AL781" s="7"/>
      <c r="AN781" s="97">
        <v>25</v>
      </c>
      <c r="AO781" s="99">
        <v>1</v>
      </c>
      <c r="AP781" s="99">
        <v>30</v>
      </c>
      <c r="AQ781" s="106">
        <v>19295</v>
      </c>
      <c r="AR781" s="106">
        <f t="shared" si="228"/>
        <v>25001</v>
      </c>
      <c r="AS781" t="s">
        <v>1711</v>
      </c>
      <c r="AT781" s="109">
        <f t="shared" si="229"/>
        <v>2519295</v>
      </c>
      <c r="AW781">
        <v>27.25</v>
      </c>
      <c r="AX781">
        <v>13.26</v>
      </c>
      <c r="AY781">
        <v>13.99</v>
      </c>
      <c r="BF781" s="117"/>
      <c r="BI781" s="117"/>
      <c r="BJ781" s="117"/>
    </row>
    <row r="782" spans="1:62" hidden="1" outlineLevel="1">
      <c r="A782" s="50" t="s">
        <v>3264</v>
      </c>
      <c r="B782" s="9" t="s">
        <v>2314</v>
      </c>
      <c r="C782" s="1">
        <f t="shared" si="217"/>
        <v>1267</v>
      </c>
      <c r="D782" s="7">
        <f t="shared" si="218"/>
        <v>2</v>
      </c>
      <c r="E782" s="7">
        <f t="shared" si="219"/>
        <v>7</v>
      </c>
      <c r="F782" s="7">
        <f t="shared" si="220"/>
        <v>3</v>
      </c>
      <c r="G782" s="7">
        <f t="shared" si="230"/>
        <v>4</v>
      </c>
      <c r="H782" s="49">
        <f t="shared" si="221"/>
        <v>379</v>
      </c>
      <c r="I782" s="177">
        <f t="shared" si="222"/>
        <v>0.29913180741910023</v>
      </c>
      <c r="J782" s="8"/>
      <c r="K782" s="2">
        <f t="shared" si="223"/>
        <v>0.18942383583267561</v>
      </c>
      <c r="L782" s="2">
        <f t="shared" si="224"/>
        <v>5.5248618784530384E-3</v>
      </c>
      <c r="M782" s="2">
        <f t="shared" si="225"/>
        <v>0.15706393054459353</v>
      </c>
      <c r="N782" s="2">
        <f t="shared" si="226"/>
        <v>0.10418310970797158</v>
      </c>
      <c r="O782" s="2">
        <f t="shared" si="227"/>
        <v>0.54380426203630616</v>
      </c>
      <c r="P782" s="1">
        <v>240</v>
      </c>
      <c r="Q782" s="1">
        <v>7</v>
      </c>
      <c r="R782" s="1">
        <v>199</v>
      </c>
      <c r="S782" s="1">
        <v>132</v>
      </c>
      <c r="T782" s="1">
        <v>619</v>
      </c>
      <c r="U782" s="1">
        <v>34</v>
      </c>
      <c r="V782" s="1">
        <v>3</v>
      </c>
      <c r="W782" s="1">
        <v>5</v>
      </c>
      <c r="X782" s="1">
        <v>9</v>
      </c>
      <c r="Y782" s="1">
        <v>7</v>
      </c>
      <c r="Z782" s="1">
        <v>7</v>
      </c>
      <c r="AA782" s="1"/>
      <c r="AB782" s="1">
        <v>3</v>
      </c>
      <c r="AC782" s="1"/>
      <c r="AD782" s="1">
        <v>0</v>
      </c>
      <c r="AF782">
        <v>1</v>
      </c>
      <c r="AG782">
        <v>1</v>
      </c>
      <c r="AI782" t="str">
        <f t="shared" si="231"/>
        <v>Easthampton</v>
      </c>
      <c r="AJ782" t="s">
        <v>2419</v>
      </c>
      <c r="AK782" s="182">
        <v>1</v>
      </c>
      <c r="AL782" s="7"/>
      <c r="AN782" s="97">
        <v>25</v>
      </c>
      <c r="AO782" s="99">
        <v>15</v>
      </c>
      <c r="AP782" s="99">
        <v>25</v>
      </c>
      <c r="AQ782" s="106">
        <v>19330</v>
      </c>
      <c r="AR782" s="106">
        <f t="shared" si="228"/>
        <v>25015</v>
      </c>
      <c r="AS782" t="s">
        <v>1029</v>
      </c>
      <c r="AT782" s="109">
        <f t="shared" si="229"/>
        <v>2519330</v>
      </c>
      <c r="AW782">
        <v>13.6</v>
      </c>
      <c r="AX782">
        <v>0.19</v>
      </c>
      <c r="AY782">
        <v>13.42</v>
      </c>
      <c r="BF782" s="117"/>
      <c r="BI782" s="117"/>
      <c r="BJ782" s="117"/>
    </row>
    <row r="783" spans="1:62" hidden="1" outlineLevel="1">
      <c r="A783" s="50" t="s">
        <v>2766</v>
      </c>
      <c r="B783" s="9" t="s">
        <v>2314</v>
      </c>
      <c r="C783" s="1">
        <f t="shared" si="217"/>
        <v>3144</v>
      </c>
      <c r="D783" s="7">
        <f t="shared" si="218"/>
        <v>3</v>
      </c>
      <c r="E783" s="7">
        <f t="shared" si="219"/>
        <v>6</v>
      </c>
      <c r="F783" s="7">
        <f t="shared" si="220"/>
        <v>2</v>
      </c>
      <c r="G783" s="7">
        <f t="shared" si="230"/>
        <v>4</v>
      </c>
      <c r="H783" s="49">
        <f t="shared" si="221"/>
        <v>946</v>
      </c>
      <c r="I783" s="177">
        <f t="shared" si="222"/>
        <v>0.30089058524173029</v>
      </c>
      <c r="J783" s="8"/>
      <c r="K783" s="2">
        <f t="shared" si="223"/>
        <v>0.17525445292620864</v>
      </c>
      <c r="L783" s="2">
        <f t="shared" si="224"/>
        <v>9.2239185750636124E-3</v>
      </c>
      <c r="M783" s="2">
        <f t="shared" si="225"/>
        <v>0.19402035623409669</v>
      </c>
      <c r="N783" s="2">
        <f t="shared" si="226"/>
        <v>8.8422391857506361E-2</v>
      </c>
      <c r="O783" s="2">
        <f t="shared" si="227"/>
        <v>0.53307888040712459</v>
      </c>
      <c r="P783" s="1">
        <v>551</v>
      </c>
      <c r="Q783" s="1">
        <v>29</v>
      </c>
      <c r="R783" s="1">
        <v>610</v>
      </c>
      <c r="S783" s="1">
        <v>278</v>
      </c>
      <c r="T783" s="1">
        <v>1556</v>
      </c>
      <c r="U783" s="1">
        <v>74</v>
      </c>
      <c r="V783" s="1">
        <v>5</v>
      </c>
      <c r="W783" s="1">
        <v>4</v>
      </c>
      <c r="X783" s="1">
        <v>8</v>
      </c>
      <c r="Y783" s="1">
        <v>0</v>
      </c>
      <c r="Z783" s="1">
        <v>16</v>
      </c>
      <c r="AA783" s="1"/>
      <c r="AB783" s="1">
        <v>4</v>
      </c>
      <c r="AC783" s="1"/>
      <c r="AD783" s="1">
        <v>0</v>
      </c>
      <c r="AF783">
        <v>9</v>
      </c>
      <c r="AG783">
        <v>0</v>
      </c>
      <c r="AI783" t="str">
        <f t="shared" si="231"/>
        <v>Easton</v>
      </c>
      <c r="AJ783" t="s">
        <v>2763</v>
      </c>
      <c r="AK783" s="182">
        <v>4</v>
      </c>
      <c r="AL783" s="7"/>
      <c r="AN783" s="97">
        <v>25</v>
      </c>
      <c r="AO783" s="99">
        <v>5</v>
      </c>
      <c r="AP783" s="99">
        <v>30</v>
      </c>
      <c r="AQ783" s="106">
        <v>20100</v>
      </c>
      <c r="AR783" s="106">
        <f t="shared" si="228"/>
        <v>25005</v>
      </c>
      <c r="AS783" t="s">
        <v>1711</v>
      </c>
      <c r="AT783" s="109">
        <f t="shared" si="229"/>
        <v>2520100</v>
      </c>
      <c r="AW783">
        <v>29.17</v>
      </c>
      <c r="AX783">
        <v>0.74</v>
      </c>
      <c r="AY783">
        <v>28.44</v>
      </c>
      <c r="BF783" s="117"/>
      <c r="BI783" s="117"/>
      <c r="BJ783" s="117"/>
    </row>
    <row r="784" spans="1:62" hidden="1" outlineLevel="1">
      <c r="A784" s="50" t="s">
        <v>749</v>
      </c>
      <c r="B784" s="9" t="s">
        <v>2314</v>
      </c>
      <c r="C784" s="1">
        <f t="shared" si="217"/>
        <v>408</v>
      </c>
      <c r="D784" s="7">
        <f t="shared" si="218"/>
        <v>2</v>
      </c>
      <c r="E784" s="7">
        <f t="shared" si="219"/>
        <v>6</v>
      </c>
      <c r="F784" s="7">
        <f t="shared" si="220"/>
        <v>3</v>
      </c>
      <c r="G784" s="7">
        <f t="shared" si="230"/>
        <v>4</v>
      </c>
      <c r="H784" s="49">
        <f t="shared" si="221"/>
        <v>107</v>
      </c>
      <c r="I784" s="177">
        <f t="shared" si="222"/>
        <v>0.26225490196078433</v>
      </c>
      <c r="J784" s="8"/>
      <c r="K784" s="2">
        <f t="shared" si="223"/>
        <v>0.20098039215686275</v>
      </c>
      <c r="L784" s="2">
        <f t="shared" si="224"/>
        <v>2.2058823529411766E-2</v>
      </c>
      <c r="M784" s="2">
        <f t="shared" si="225"/>
        <v>0.14950980392156862</v>
      </c>
      <c r="N784" s="2">
        <f t="shared" si="226"/>
        <v>9.3137254901960786E-2</v>
      </c>
      <c r="O784" s="2">
        <f t="shared" si="227"/>
        <v>0.53431372549019607</v>
      </c>
      <c r="P784" s="1">
        <v>82</v>
      </c>
      <c r="Q784" s="1">
        <v>9</v>
      </c>
      <c r="R784" s="1">
        <v>61</v>
      </c>
      <c r="S784" s="1">
        <v>38</v>
      </c>
      <c r="T784" s="1">
        <v>189</v>
      </c>
      <c r="U784" s="1">
        <v>10</v>
      </c>
      <c r="V784" s="1">
        <v>3</v>
      </c>
      <c r="W784" s="1">
        <v>1</v>
      </c>
      <c r="X784" s="1">
        <v>0</v>
      </c>
      <c r="Y784" s="1">
        <v>5</v>
      </c>
      <c r="Z784" s="1">
        <v>4</v>
      </c>
      <c r="AA784" s="1"/>
      <c r="AB784" s="1">
        <v>2</v>
      </c>
      <c r="AC784" s="1"/>
      <c r="AD784" s="1">
        <v>0</v>
      </c>
      <c r="AF784">
        <v>2</v>
      </c>
      <c r="AG784">
        <v>2</v>
      </c>
      <c r="AI784" t="str">
        <f t="shared" si="231"/>
        <v>Edgartown</v>
      </c>
      <c r="AJ784" t="s">
        <v>745</v>
      </c>
      <c r="AK784" s="182">
        <v>9</v>
      </c>
      <c r="AL784" s="7"/>
      <c r="AN784" s="97">
        <v>25</v>
      </c>
      <c r="AO784" s="99">
        <v>7</v>
      </c>
      <c r="AP784" s="99">
        <v>10</v>
      </c>
      <c r="AQ784" s="106">
        <v>21150</v>
      </c>
      <c r="AR784" s="106">
        <f t="shared" si="228"/>
        <v>25007</v>
      </c>
      <c r="AS784" t="s">
        <v>1711</v>
      </c>
      <c r="AT784" s="109">
        <f t="shared" si="229"/>
        <v>2521150</v>
      </c>
      <c r="AW784">
        <v>122.74</v>
      </c>
      <c r="AX784">
        <v>95.75</v>
      </c>
      <c r="AY784">
        <v>26.99</v>
      </c>
      <c r="BF784" s="117"/>
      <c r="BI784" s="117"/>
      <c r="BJ784" s="117"/>
    </row>
    <row r="785" spans="1:62" hidden="1" outlineLevel="1">
      <c r="A785" s="50" t="s">
        <v>2207</v>
      </c>
      <c r="B785" s="9" t="s">
        <v>2314</v>
      </c>
      <c r="C785" s="1">
        <f t="shared" si="217"/>
        <v>71</v>
      </c>
      <c r="D785" s="7">
        <f t="shared" si="218"/>
        <v>3</v>
      </c>
      <c r="E785" s="7">
        <f t="shared" si="219"/>
        <v>6</v>
      </c>
      <c r="F785" s="7">
        <f t="shared" si="220"/>
        <v>2</v>
      </c>
      <c r="G785" s="7">
        <f t="shared" si="230"/>
        <v>4</v>
      </c>
      <c r="H785" s="49">
        <f t="shared" si="221"/>
        <v>11</v>
      </c>
      <c r="I785" s="177">
        <f t="shared" si="222"/>
        <v>0.15492957746478872</v>
      </c>
      <c r="J785" s="8"/>
      <c r="K785" s="2">
        <f t="shared" si="223"/>
        <v>0.21126760563380281</v>
      </c>
      <c r="L785" s="2">
        <f t="shared" si="224"/>
        <v>1.4084507042253521E-2</v>
      </c>
      <c r="M785" s="2">
        <f t="shared" si="225"/>
        <v>0.22535211267605634</v>
      </c>
      <c r="N785" s="2">
        <f t="shared" si="226"/>
        <v>7.0422535211267609E-2</v>
      </c>
      <c r="O785" s="2">
        <f t="shared" si="227"/>
        <v>0.47887323943661975</v>
      </c>
      <c r="P785" s="1">
        <v>15</v>
      </c>
      <c r="Q785" s="1">
        <v>1</v>
      </c>
      <c r="R785" s="1">
        <v>16</v>
      </c>
      <c r="S785" s="1">
        <v>5</v>
      </c>
      <c r="T785" s="1">
        <v>27</v>
      </c>
      <c r="U785" s="1">
        <v>4</v>
      </c>
      <c r="V785" s="1">
        <v>0</v>
      </c>
      <c r="W785" s="1">
        <v>1</v>
      </c>
      <c r="X785" s="1">
        <v>1</v>
      </c>
      <c r="Y785" s="1">
        <v>0</v>
      </c>
      <c r="Z785" s="1">
        <v>0</v>
      </c>
      <c r="AA785" s="1"/>
      <c r="AB785" s="1">
        <v>0</v>
      </c>
      <c r="AC785" s="1"/>
      <c r="AD785" s="1">
        <v>0</v>
      </c>
      <c r="AF785">
        <v>1</v>
      </c>
      <c r="AG785">
        <v>0</v>
      </c>
      <c r="AI785" t="str">
        <f t="shared" si="231"/>
        <v>Egremont</v>
      </c>
      <c r="AJ785" t="s">
        <v>236</v>
      </c>
      <c r="AK785" s="182">
        <v>1</v>
      </c>
      <c r="AL785" s="7"/>
      <c r="AN785" s="97">
        <v>25</v>
      </c>
      <c r="AO785" s="99">
        <v>3</v>
      </c>
      <c r="AP785" s="99">
        <v>35</v>
      </c>
      <c r="AQ785" s="106">
        <v>21360</v>
      </c>
      <c r="AR785" s="106">
        <f t="shared" si="228"/>
        <v>25003</v>
      </c>
      <c r="AS785" t="s">
        <v>1711</v>
      </c>
      <c r="AT785" s="109">
        <f t="shared" si="229"/>
        <v>2521360</v>
      </c>
      <c r="AW785">
        <v>18.95</v>
      </c>
      <c r="AX785">
        <v>0.12</v>
      </c>
      <c r="AY785">
        <v>18.84</v>
      </c>
      <c r="BF785" s="117"/>
      <c r="BI785" s="117"/>
      <c r="BJ785" s="117"/>
    </row>
    <row r="786" spans="1:62" hidden="1" outlineLevel="1">
      <c r="A786" s="50" t="s">
        <v>2208</v>
      </c>
      <c r="B786" s="9" t="s">
        <v>2314</v>
      </c>
      <c r="C786" s="1">
        <f t="shared" si="217"/>
        <v>127</v>
      </c>
      <c r="D786" s="7">
        <f t="shared" si="218"/>
        <v>2</v>
      </c>
      <c r="E786" s="7">
        <f t="shared" si="219"/>
        <v>10</v>
      </c>
      <c r="F786" s="7">
        <f t="shared" si="220"/>
        <v>3</v>
      </c>
      <c r="G786" s="7">
        <f t="shared" si="230"/>
        <v>4</v>
      </c>
      <c r="H786" s="49">
        <f t="shared" si="221"/>
        <v>21</v>
      </c>
      <c r="I786" s="177">
        <f t="shared" si="222"/>
        <v>0.16535433070866143</v>
      </c>
      <c r="J786" s="8"/>
      <c r="K786" s="2">
        <f t="shared" si="223"/>
        <v>0.27559055118110237</v>
      </c>
      <c r="L786" s="2">
        <f t="shared" si="224"/>
        <v>0</v>
      </c>
      <c r="M786" s="2">
        <f t="shared" si="225"/>
        <v>0.11811023622047244</v>
      </c>
      <c r="N786" s="2">
        <f t="shared" si="226"/>
        <v>7.0866141732283464E-2</v>
      </c>
      <c r="O786" s="2">
        <f t="shared" si="227"/>
        <v>0.53543307086614178</v>
      </c>
      <c r="P786" s="1">
        <v>35</v>
      </c>
      <c r="Q786" s="1">
        <v>0</v>
      </c>
      <c r="R786" s="1">
        <v>15</v>
      </c>
      <c r="S786" s="1">
        <v>9</v>
      </c>
      <c r="T786" s="1">
        <v>56</v>
      </c>
      <c r="U786" s="1">
        <v>5</v>
      </c>
      <c r="V786" s="1">
        <v>0</v>
      </c>
      <c r="W786" s="1">
        <v>2</v>
      </c>
      <c r="X786" s="1">
        <v>1</v>
      </c>
      <c r="Y786" s="1">
        <v>3</v>
      </c>
      <c r="Z786" s="1">
        <v>0</v>
      </c>
      <c r="AA786" s="1"/>
      <c r="AB786" s="1">
        <v>1</v>
      </c>
      <c r="AC786" s="1"/>
      <c r="AD786" s="1">
        <v>0</v>
      </c>
      <c r="AF786">
        <v>0</v>
      </c>
      <c r="AG786">
        <v>0</v>
      </c>
      <c r="AI786" t="str">
        <f t="shared" si="231"/>
        <v>Erving</v>
      </c>
      <c r="AJ786" t="s">
        <v>2409</v>
      </c>
      <c r="AK786" s="182">
        <v>2</v>
      </c>
      <c r="AL786" s="7"/>
      <c r="AN786" s="97">
        <v>25</v>
      </c>
      <c r="AO786" s="99">
        <v>11</v>
      </c>
      <c r="AP786" s="99">
        <v>40</v>
      </c>
      <c r="AQ786" s="106">
        <v>21780</v>
      </c>
      <c r="AR786" s="106">
        <f t="shared" si="228"/>
        <v>25011</v>
      </c>
      <c r="AS786" t="s">
        <v>1711</v>
      </c>
      <c r="AT786" s="109">
        <f t="shared" si="229"/>
        <v>2521780</v>
      </c>
      <c r="AW786">
        <v>14.39</v>
      </c>
      <c r="AX786">
        <v>0.52</v>
      </c>
      <c r="AY786">
        <v>13.87</v>
      </c>
      <c r="BF786" s="117"/>
      <c r="BI786" s="117"/>
      <c r="BJ786" s="117"/>
    </row>
    <row r="787" spans="1:62" hidden="1" outlineLevel="1">
      <c r="A787" s="50" t="s">
        <v>810</v>
      </c>
      <c r="B787" s="9" t="s">
        <v>2314</v>
      </c>
      <c r="C787" s="1">
        <f t="shared" si="217"/>
        <v>648</v>
      </c>
      <c r="D787" s="7">
        <f t="shared" si="218"/>
        <v>2</v>
      </c>
      <c r="E787" s="7">
        <f t="shared" si="219"/>
        <v>6</v>
      </c>
      <c r="F787" s="7">
        <f t="shared" si="220"/>
        <v>3</v>
      </c>
      <c r="G787" s="7">
        <f t="shared" si="230"/>
        <v>4</v>
      </c>
      <c r="H787" s="49">
        <f t="shared" si="221"/>
        <v>130</v>
      </c>
      <c r="I787" s="177">
        <f t="shared" si="222"/>
        <v>0.20061728395061729</v>
      </c>
      <c r="J787" s="8"/>
      <c r="K787" s="2">
        <f t="shared" si="223"/>
        <v>0.23765432098765432</v>
      </c>
      <c r="L787" s="2">
        <f t="shared" si="224"/>
        <v>1.8518518518518517E-2</v>
      </c>
      <c r="M787" s="2">
        <f t="shared" si="225"/>
        <v>0.18518518518518517</v>
      </c>
      <c r="N787" s="2">
        <f t="shared" si="226"/>
        <v>7.2530864197530867E-2</v>
      </c>
      <c r="O787" s="2">
        <f t="shared" si="227"/>
        <v>0.48611111111111116</v>
      </c>
      <c r="P787" s="1">
        <v>154</v>
      </c>
      <c r="Q787" s="1">
        <v>12</v>
      </c>
      <c r="R787" s="1">
        <v>120</v>
      </c>
      <c r="S787" s="1">
        <v>47</v>
      </c>
      <c r="T787" s="1">
        <v>284</v>
      </c>
      <c r="U787" s="1">
        <v>17</v>
      </c>
      <c r="V787" s="1">
        <v>1</v>
      </c>
      <c r="W787" s="1">
        <v>2</v>
      </c>
      <c r="X787" s="1">
        <v>2</v>
      </c>
      <c r="Y787" s="1">
        <v>6</v>
      </c>
      <c r="Z787" s="1">
        <v>1</v>
      </c>
      <c r="AA787" s="1"/>
      <c r="AB787" s="1">
        <v>1</v>
      </c>
      <c r="AC787" s="1"/>
      <c r="AD787" s="1">
        <v>1</v>
      </c>
      <c r="AF787">
        <v>0</v>
      </c>
      <c r="AG787">
        <v>0</v>
      </c>
      <c r="AI787" t="str">
        <f t="shared" si="231"/>
        <v>Essex</v>
      </c>
      <c r="AJ787" t="s">
        <v>810</v>
      </c>
      <c r="AK787" s="182">
        <v>6</v>
      </c>
      <c r="AL787" s="7"/>
      <c r="AN787" s="97">
        <v>25</v>
      </c>
      <c r="AO787" s="99">
        <v>9</v>
      </c>
      <c r="AP787" s="99">
        <v>30</v>
      </c>
      <c r="AQ787" s="106">
        <v>21850</v>
      </c>
      <c r="AR787" s="106">
        <f t="shared" si="228"/>
        <v>25009</v>
      </c>
      <c r="AS787" t="s">
        <v>1711</v>
      </c>
      <c r="AT787" s="109">
        <f t="shared" si="229"/>
        <v>2521850</v>
      </c>
      <c r="AW787">
        <v>15.94</v>
      </c>
      <c r="AX787">
        <v>1.78</v>
      </c>
      <c r="AY787">
        <v>14.16</v>
      </c>
      <c r="BF787" s="117"/>
      <c r="BI787" s="117"/>
      <c r="BJ787" s="117"/>
    </row>
    <row r="788" spans="1:62" hidden="1" outlineLevel="1">
      <c r="A788" s="50" t="s">
        <v>1194</v>
      </c>
      <c r="B788" s="9" t="s">
        <v>2314</v>
      </c>
      <c r="C788" s="1">
        <f t="shared" si="217"/>
        <v>1627</v>
      </c>
      <c r="D788" s="7">
        <f t="shared" si="218"/>
        <v>3</v>
      </c>
      <c r="E788" s="7">
        <f t="shared" si="219"/>
        <v>6</v>
      </c>
      <c r="F788" s="7">
        <f t="shared" si="220"/>
        <v>2</v>
      </c>
      <c r="G788" s="7">
        <f t="shared" si="230"/>
        <v>4</v>
      </c>
      <c r="H788" s="49">
        <f t="shared" si="221"/>
        <v>943</v>
      </c>
      <c r="I788" s="177">
        <f t="shared" si="222"/>
        <v>0.57959434542102028</v>
      </c>
      <c r="J788" s="8"/>
      <c r="K788" s="2">
        <f t="shared" si="223"/>
        <v>8.7891825445605407E-2</v>
      </c>
      <c r="L788" s="2">
        <f t="shared" si="224"/>
        <v>6.1462814996926856E-3</v>
      </c>
      <c r="M788" s="2">
        <f t="shared" si="225"/>
        <v>0.11247695144437615</v>
      </c>
      <c r="N788" s="2">
        <f t="shared" si="226"/>
        <v>6.7609096496619545E-2</v>
      </c>
      <c r="O788" s="2">
        <f t="shared" si="227"/>
        <v>0.72587584511370629</v>
      </c>
      <c r="P788" s="1">
        <v>143</v>
      </c>
      <c r="Q788" s="1">
        <v>10</v>
      </c>
      <c r="R788" s="1">
        <v>183</v>
      </c>
      <c r="S788" s="1">
        <v>110</v>
      </c>
      <c r="T788" s="1">
        <v>1126</v>
      </c>
      <c r="U788" s="1">
        <v>34</v>
      </c>
      <c r="V788" s="1">
        <v>1</v>
      </c>
      <c r="W788" s="1">
        <v>2</v>
      </c>
      <c r="X788" s="1">
        <v>4</v>
      </c>
      <c r="Y788" s="1">
        <v>2</v>
      </c>
      <c r="Z788" s="1">
        <v>3</v>
      </c>
      <c r="AA788" s="1"/>
      <c r="AB788" s="1">
        <v>2</v>
      </c>
      <c r="AC788" s="1"/>
      <c r="AD788" s="1">
        <v>0</v>
      </c>
      <c r="AF788">
        <v>4</v>
      </c>
      <c r="AG788">
        <v>3</v>
      </c>
      <c r="AI788" t="str">
        <f t="shared" si="231"/>
        <v>Everett</v>
      </c>
      <c r="AJ788" t="s">
        <v>2234</v>
      </c>
      <c r="AK788" s="182">
        <v>7</v>
      </c>
      <c r="AL788" s="7"/>
      <c r="AN788" s="97">
        <v>25</v>
      </c>
      <c r="AO788" s="99">
        <v>17</v>
      </c>
      <c r="AP788" s="99">
        <v>85</v>
      </c>
      <c r="AQ788" s="106">
        <v>21990</v>
      </c>
      <c r="AR788" s="106">
        <f t="shared" si="228"/>
        <v>25017</v>
      </c>
      <c r="AS788" t="s">
        <v>1029</v>
      </c>
      <c r="AT788" s="109">
        <f t="shared" si="229"/>
        <v>2521990</v>
      </c>
      <c r="AW788">
        <v>3.67</v>
      </c>
      <c r="AX788">
        <v>0.28000000000000003</v>
      </c>
      <c r="AY788">
        <v>3.38</v>
      </c>
      <c r="BF788" s="117"/>
      <c r="BI788" s="117"/>
      <c r="BJ788" s="117"/>
    </row>
    <row r="789" spans="1:62" hidden="1" outlineLevel="1">
      <c r="A789" s="50" t="s">
        <v>3036</v>
      </c>
      <c r="B789" s="9" t="s">
        <v>2314</v>
      </c>
      <c r="C789" s="1">
        <f t="shared" si="217"/>
        <v>1655</v>
      </c>
      <c r="D789" s="7">
        <f t="shared" si="218"/>
        <v>3</v>
      </c>
      <c r="E789" s="7">
        <f t="shared" si="219"/>
        <v>6</v>
      </c>
      <c r="F789" s="7">
        <f t="shared" si="220"/>
        <v>2</v>
      </c>
      <c r="G789" s="7">
        <f t="shared" si="230"/>
        <v>4</v>
      </c>
      <c r="H789" s="49">
        <f t="shared" si="221"/>
        <v>786</v>
      </c>
      <c r="I789" s="177">
        <f t="shared" si="222"/>
        <v>0.47492447129909365</v>
      </c>
      <c r="J789" s="8"/>
      <c r="K789" s="2">
        <f t="shared" si="223"/>
        <v>9.4259818731117828E-2</v>
      </c>
      <c r="L789" s="2">
        <f t="shared" si="224"/>
        <v>5.4380664652567976E-3</v>
      </c>
      <c r="M789" s="2">
        <f t="shared" si="225"/>
        <v>0.14380664652567976</v>
      </c>
      <c r="N789" s="2">
        <f t="shared" si="226"/>
        <v>8.5800604229607252E-2</v>
      </c>
      <c r="O789" s="2">
        <f t="shared" si="227"/>
        <v>0.67069486404833834</v>
      </c>
      <c r="P789" s="1">
        <v>156</v>
      </c>
      <c r="Q789" s="1">
        <v>9</v>
      </c>
      <c r="R789" s="1">
        <v>238</v>
      </c>
      <c r="S789" s="1">
        <v>142</v>
      </c>
      <c r="T789" s="1">
        <v>1024</v>
      </c>
      <c r="U789" s="1">
        <v>57</v>
      </c>
      <c r="V789" s="1">
        <v>1</v>
      </c>
      <c r="W789" s="1">
        <v>2</v>
      </c>
      <c r="X789" s="1">
        <v>4</v>
      </c>
      <c r="Y789" s="1">
        <v>9</v>
      </c>
      <c r="Z789" s="1">
        <v>1</v>
      </c>
      <c r="AA789" s="1"/>
      <c r="AB789" s="1">
        <v>5</v>
      </c>
      <c r="AC789" s="1"/>
      <c r="AD789" s="1">
        <v>3</v>
      </c>
      <c r="AF789">
        <v>1</v>
      </c>
      <c r="AG789">
        <v>3</v>
      </c>
      <c r="AI789" t="str">
        <f t="shared" si="231"/>
        <v>Fairhaven</v>
      </c>
      <c r="AJ789" t="s">
        <v>2763</v>
      </c>
      <c r="AK789" s="182">
        <v>9</v>
      </c>
      <c r="AL789" s="7"/>
      <c r="AN789" s="97">
        <v>25</v>
      </c>
      <c r="AO789" s="99">
        <v>5</v>
      </c>
      <c r="AP789" s="99">
        <v>35</v>
      </c>
      <c r="AQ789" s="106">
        <v>22130</v>
      </c>
      <c r="AR789" s="106">
        <f t="shared" si="228"/>
        <v>25005</v>
      </c>
      <c r="AS789" t="s">
        <v>1711</v>
      </c>
      <c r="AT789" s="109">
        <f t="shared" si="229"/>
        <v>2522130</v>
      </c>
      <c r="AW789">
        <v>14.1</v>
      </c>
      <c r="AX789">
        <v>1.7</v>
      </c>
      <c r="AY789">
        <v>12.4</v>
      </c>
      <c r="BF789" s="117"/>
      <c r="BI789" s="117"/>
      <c r="BJ789" s="117"/>
    </row>
    <row r="790" spans="1:62" hidden="1" outlineLevel="1">
      <c r="A790" s="50" t="s">
        <v>2572</v>
      </c>
      <c r="B790" s="9" t="s">
        <v>2314</v>
      </c>
      <c r="C790" s="1">
        <f t="shared" si="217"/>
        <v>3634</v>
      </c>
      <c r="D790" s="7">
        <f t="shared" si="218"/>
        <v>4</v>
      </c>
      <c r="E790" s="7">
        <f t="shared" si="219"/>
        <v>6</v>
      </c>
      <c r="F790" s="7">
        <f t="shared" si="220"/>
        <v>2</v>
      </c>
      <c r="G790" s="7">
        <f t="shared" si="230"/>
        <v>3</v>
      </c>
      <c r="H790" s="49">
        <f t="shared" si="221"/>
        <v>1762</v>
      </c>
      <c r="I790" s="177">
        <f t="shared" si="222"/>
        <v>0.48486516235553112</v>
      </c>
      <c r="J790" s="8"/>
      <c r="K790" s="2">
        <f t="shared" si="223"/>
        <v>8.0077050082553655E-2</v>
      </c>
      <c r="L790" s="2">
        <f t="shared" si="224"/>
        <v>6.6042927903137037E-3</v>
      </c>
      <c r="M790" s="2">
        <f t="shared" si="225"/>
        <v>0.13401210787011558</v>
      </c>
      <c r="N790" s="2">
        <f t="shared" si="226"/>
        <v>0.10099064391854705</v>
      </c>
      <c r="O790" s="2">
        <f t="shared" si="227"/>
        <v>0.67831590533846997</v>
      </c>
      <c r="P790" s="1">
        <v>291</v>
      </c>
      <c r="Q790" s="1">
        <v>24</v>
      </c>
      <c r="R790" s="1">
        <v>487</v>
      </c>
      <c r="S790" s="1">
        <v>367</v>
      </c>
      <c r="T790" s="1">
        <v>2249</v>
      </c>
      <c r="U790" s="1">
        <v>133</v>
      </c>
      <c r="V790" s="1">
        <v>7</v>
      </c>
      <c r="W790" s="1">
        <v>5</v>
      </c>
      <c r="X790" s="1">
        <v>13</v>
      </c>
      <c r="Y790" s="1">
        <v>13</v>
      </c>
      <c r="Z790" s="1">
        <v>21</v>
      </c>
      <c r="AA790" s="1"/>
      <c r="AB790" s="1">
        <v>5</v>
      </c>
      <c r="AC790" s="1"/>
      <c r="AD790" s="1">
        <v>3</v>
      </c>
      <c r="AF790">
        <v>3</v>
      </c>
      <c r="AG790">
        <v>13</v>
      </c>
      <c r="AI790" t="str">
        <f t="shared" si="231"/>
        <v>Fall River</v>
      </c>
      <c r="AJ790" t="s">
        <v>2763</v>
      </c>
      <c r="AL790" s="7"/>
      <c r="AN790" s="97">
        <v>25</v>
      </c>
      <c r="AO790" s="99">
        <v>5</v>
      </c>
      <c r="AP790" s="99">
        <v>40</v>
      </c>
      <c r="AQ790" s="106">
        <v>23000</v>
      </c>
      <c r="AR790" s="106">
        <f t="shared" si="228"/>
        <v>25005</v>
      </c>
      <c r="AS790" t="s">
        <v>1029</v>
      </c>
      <c r="AT790" s="109">
        <f t="shared" si="229"/>
        <v>2523000</v>
      </c>
      <c r="AW790">
        <v>38.22</v>
      </c>
      <c r="AX790">
        <v>7.2</v>
      </c>
      <c r="AY790">
        <v>31.02</v>
      </c>
      <c r="BF790" s="117"/>
      <c r="BI790" s="117"/>
      <c r="BJ790" s="117"/>
    </row>
    <row r="791" spans="1:62" hidden="1" outlineLevel="1">
      <c r="A791" s="50" t="s">
        <v>3037</v>
      </c>
      <c r="B791" s="9" t="s">
        <v>2314</v>
      </c>
      <c r="C791" s="1">
        <f t="shared" si="217"/>
        <v>4356</v>
      </c>
      <c r="D791" s="7">
        <f t="shared" si="218"/>
        <v>2</v>
      </c>
      <c r="E791" s="7">
        <f t="shared" si="219"/>
        <v>6</v>
      </c>
      <c r="F791" s="7">
        <f t="shared" si="220"/>
        <v>3</v>
      </c>
      <c r="G791" s="7">
        <f t="shared" si="230"/>
        <v>4</v>
      </c>
      <c r="H791" s="49">
        <f t="shared" si="221"/>
        <v>1327</v>
      </c>
      <c r="I791" s="177">
        <f t="shared" si="222"/>
        <v>0.30463728191000916</v>
      </c>
      <c r="J791" s="8"/>
      <c r="K791" s="2">
        <f t="shared" si="223"/>
        <v>0.19375573921028466</v>
      </c>
      <c r="L791" s="2">
        <f t="shared" si="224"/>
        <v>1.3774104683195593E-2</v>
      </c>
      <c r="M791" s="2">
        <f t="shared" si="225"/>
        <v>0.15541781450872361</v>
      </c>
      <c r="N791" s="2">
        <f t="shared" si="226"/>
        <v>9.3204775022956834E-2</v>
      </c>
      <c r="O791" s="2">
        <f t="shared" si="227"/>
        <v>0.54384756657483924</v>
      </c>
      <c r="P791" s="1">
        <v>844</v>
      </c>
      <c r="Q791" s="1">
        <v>60</v>
      </c>
      <c r="R791" s="1">
        <v>677</v>
      </c>
      <c r="S791" s="1">
        <v>406</v>
      </c>
      <c r="T791" s="1">
        <v>2171</v>
      </c>
      <c r="U791" s="1">
        <v>113</v>
      </c>
      <c r="V791" s="1">
        <v>3</v>
      </c>
      <c r="W791" s="1">
        <v>24</v>
      </c>
      <c r="X791" s="1">
        <v>10</v>
      </c>
      <c r="Y791" s="1">
        <v>22</v>
      </c>
      <c r="Z791" s="1">
        <v>8</v>
      </c>
      <c r="AA791" s="1"/>
      <c r="AB791" s="1">
        <v>6</v>
      </c>
      <c r="AC791" s="1"/>
      <c r="AD791" s="1">
        <v>2</v>
      </c>
      <c r="AF791">
        <v>4</v>
      </c>
      <c r="AG791">
        <v>6</v>
      </c>
      <c r="AI791" t="str">
        <f t="shared" si="231"/>
        <v>Falmouth</v>
      </c>
      <c r="AJ791" t="s">
        <v>2577</v>
      </c>
      <c r="AK791" s="182">
        <v>9</v>
      </c>
      <c r="AL791" s="7"/>
      <c r="AN791" s="97">
        <v>25</v>
      </c>
      <c r="AO791" s="99">
        <v>1</v>
      </c>
      <c r="AP791" s="99">
        <v>35</v>
      </c>
      <c r="AQ791" s="106">
        <v>23105</v>
      </c>
      <c r="AR791" s="106">
        <f t="shared" si="228"/>
        <v>25001</v>
      </c>
      <c r="AS791" t="s">
        <v>1711</v>
      </c>
      <c r="AT791" s="109">
        <f t="shared" si="229"/>
        <v>2523105</v>
      </c>
      <c r="AW791">
        <v>54.43</v>
      </c>
      <c r="AX791">
        <v>10.18</v>
      </c>
      <c r="AY791">
        <v>44.24</v>
      </c>
      <c r="BF791" s="117"/>
      <c r="BI791" s="117"/>
      <c r="BJ791" s="117"/>
    </row>
    <row r="792" spans="1:62" hidden="1" outlineLevel="1">
      <c r="A792" s="50" t="s">
        <v>2893</v>
      </c>
      <c r="B792" s="9" t="s">
        <v>2314</v>
      </c>
      <c r="C792" s="1">
        <f t="shared" si="217"/>
        <v>3151</v>
      </c>
      <c r="D792" s="7">
        <f t="shared" si="218"/>
        <v>3</v>
      </c>
      <c r="E792" s="7">
        <f t="shared" si="219"/>
        <v>6</v>
      </c>
      <c r="F792" s="7">
        <f t="shared" si="220"/>
        <v>2</v>
      </c>
      <c r="G792" s="7">
        <f t="shared" si="230"/>
        <v>4</v>
      </c>
      <c r="H792" s="49">
        <f t="shared" si="221"/>
        <v>1155</v>
      </c>
      <c r="I792" s="177">
        <f t="shared" si="222"/>
        <v>0.36655030149158996</v>
      </c>
      <c r="J792" s="8"/>
      <c r="K792" s="2">
        <f t="shared" si="223"/>
        <v>0.10917169152649953</v>
      </c>
      <c r="L792" s="2">
        <f t="shared" si="224"/>
        <v>1.3646461440812441E-2</v>
      </c>
      <c r="M792" s="2">
        <f t="shared" si="225"/>
        <v>0.16629641383687718</v>
      </c>
      <c r="N792" s="2">
        <f t="shared" si="226"/>
        <v>0.10377657886385275</v>
      </c>
      <c r="O792" s="2">
        <f t="shared" si="227"/>
        <v>0.60710885433195805</v>
      </c>
      <c r="P792" s="1">
        <v>344</v>
      </c>
      <c r="Q792" s="1">
        <v>43</v>
      </c>
      <c r="R792" s="1">
        <v>524</v>
      </c>
      <c r="S792" s="1">
        <v>327</v>
      </c>
      <c r="T792" s="1">
        <v>1679</v>
      </c>
      <c r="U792" s="1">
        <v>158</v>
      </c>
      <c r="V792" s="1">
        <v>3</v>
      </c>
      <c r="W792" s="1">
        <v>9</v>
      </c>
      <c r="X792" s="1">
        <v>18</v>
      </c>
      <c r="Y792" s="1">
        <v>11</v>
      </c>
      <c r="Z792" s="1">
        <v>15</v>
      </c>
      <c r="AA792" s="1"/>
      <c r="AB792" s="1">
        <v>11</v>
      </c>
      <c r="AC792" s="1"/>
      <c r="AD792" s="1">
        <v>2</v>
      </c>
      <c r="AF792">
        <v>1</v>
      </c>
      <c r="AG792">
        <v>6</v>
      </c>
      <c r="AI792" t="str">
        <f t="shared" si="231"/>
        <v>Fitchburg</v>
      </c>
      <c r="AJ792" s="9" t="s">
        <v>1765</v>
      </c>
      <c r="AK792" s="182">
        <v>3</v>
      </c>
      <c r="AL792" s="7"/>
      <c r="AN792" s="97">
        <v>25</v>
      </c>
      <c r="AO792" s="99">
        <v>27</v>
      </c>
      <c r="AP792" s="99">
        <v>75</v>
      </c>
      <c r="AQ792" s="106">
        <v>23875</v>
      </c>
      <c r="AR792" s="106">
        <f t="shared" si="228"/>
        <v>25027</v>
      </c>
      <c r="AS792" t="s">
        <v>1029</v>
      </c>
      <c r="AT792" s="109">
        <f t="shared" si="229"/>
        <v>2523875</v>
      </c>
      <c r="AW792">
        <v>28.06</v>
      </c>
      <c r="AX792">
        <v>0.3</v>
      </c>
      <c r="AY792">
        <v>27.76</v>
      </c>
      <c r="BF792" s="117"/>
      <c r="BI792" s="117"/>
      <c r="BJ792" s="117"/>
    </row>
    <row r="793" spans="1:62" hidden="1" outlineLevel="1">
      <c r="A793" s="50" t="s">
        <v>2774</v>
      </c>
      <c r="B793" s="9" t="s">
        <v>2314</v>
      </c>
      <c r="C793" s="1">
        <f t="shared" si="217"/>
        <v>84</v>
      </c>
      <c r="D793" s="7">
        <f t="shared" si="218"/>
        <v>4</v>
      </c>
      <c r="E793" s="7">
        <f t="shared" si="219"/>
        <v>6</v>
      </c>
      <c r="F793" s="7">
        <f t="shared" si="220"/>
        <v>3</v>
      </c>
      <c r="G793" s="7">
        <f t="shared" si="230"/>
        <v>2</v>
      </c>
      <c r="H793" s="49">
        <f t="shared" si="221"/>
        <v>28</v>
      </c>
      <c r="I793" s="177">
        <f t="shared" si="222"/>
        <v>0.33333333333333331</v>
      </c>
      <c r="J793" s="8"/>
      <c r="K793" s="2">
        <f t="shared" si="223"/>
        <v>5.9523809523809521E-2</v>
      </c>
      <c r="L793" s="2">
        <f t="shared" si="224"/>
        <v>2.3809523809523808E-2</v>
      </c>
      <c r="M793" s="2">
        <f t="shared" si="225"/>
        <v>0.13095238095238096</v>
      </c>
      <c r="N793" s="2">
        <f t="shared" si="226"/>
        <v>0.20238095238095238</v>
      </c>
      <c r="O793" s="2">
        <f t="shared" si="227"/>
        <v>0.58333333333333326</v>
      </c>
      <c r="P793" s="1">
        <v>5</v>
      </c>
      <c r="Q793" s="1">
        <v>2</v>
      </c>
      <c r="R793" s="1">
        <v>11</v>
      </c>
      <c r="S793" s="1">
        <v>17</v>
      </c>
      <c r="T793" s="1">
        <v>45</v>
      </c>
      <c r="U793" s="1">
        <v>3</v>
      </c>
      <c r="V793" s="1">
        <v>0</v>
      </c>
      <c r="W793" s="1">
        <v>0</v>
      </c>
      <c r="X793" s="1">
        <v>0</v>
      </c>
      <c r="Y793" s="1">
        <v>0</v>
      </c>
      <c r="Z793" s="1">
        <v>0</v>
      </c>
      <c r="AA793" s="1"/>
      <c r="AB793" s="1">
        <v>0</v>
      </c>
      <c r="AC793" s="1"/>
      <c r="AD793" s="1">
        <v>0</v>
      </c>
      <c r="AF793">
        <v>0</v>
      </c>
      <c r="AG793">
        <v>1</v>
      </c>
      <c r="AI793" t="str">
        <f t="shared" si="231"/>
        <v>Florida</v>
      </c>
      <c r="AJ793" t="s">
        <v>236</v>
      </c>
      <c r="AK793" s="182">
        <v>1</v>
      </c>
      <c r="AL793" s="7"/>
      <c r="AN793" s="97">
        <v>25</v>
      </c>
      <c r="AO793" s="99">
        <v>3</v>
      </c>
      <c r="AP793" s="99">
        <v>40</v>
      </c>
      <c r="AQ793" s="106">
        <v>24120</v>
      </c>
      <c r="AR793" s="106">
        <f t="shared" si="228"/>
        <v>25003</v>
      </c>
      <c r="AS793" t="s">
        <v>1711</v>
      </c>
      <c r="AT793" s="109">
        <f t="shared" si="229"/>
        <v>2524120</v>
      </c>
      <c r="AW793">
        <v>24.56</v>
      </c>
      <c r="AX793">
        <v>0.2</v>
      </c>
      <c r="AY793">
        <v>24.36</v>
      </c>
      <c r="BF793" s="117"/>
      <c r="BI793" s="117"/>
      <c r="BJ793" s="117"/>
    </row>
    <row r="794" spans="1:62" hidden="1" outlineLevel="1">
      <c r="A794" s="50" t="s">
        <v>942</v>
      </c>
      <c r="B794" s="9" t="s">
        <v>2314</v>
      </c>
      <c r="C794" s="1">
        <f t="shared" si="217"/>
        <v>2588</v>
      </c>
      <c r="D794" s="7">
        <f t="shared" si="218"/>
        <v>3</v>
      </c>
      <c r="E794" s="7">
        <f t="shared" si="219"/>
        <v>6</v>
      </c>
      <c r="F794" s="7">
        <f t="shared" si="220"/>
        <v>2</v>
      </c>
      <c r="G794" s="7">
        <f t="shared" si="230"/>
        <v>4</v>
      </c>
      <c r="H794" s="49">
        <f t="shared" si="221"/>
        <v>742</v>
      </c>
      <c r="I794" s="177">
        <f t="shared" si="222"/>
        <v>0.28670788253477592</v>
      </c>
      <c r="J794" s="8"/>
      <c r="K794" s="2">
        <f t="shared" si="223"/>
        <v>0.16885625965996909</v>
      </c>
      <c r="L794" s="2">
        <f t="shared" si="224"/>
        <v>7.7279752704791345E-3</v>
      </c>
      <c r="M794" s="2">
        <f t="shared" si="225"/>
        <v>0.19899536321483771</v>
      </c>
      <c r="N794" s="2">
        <f t="shared" si="226"/>
        <v>9.428129829984544E-2</v>
      </c>
      <c r="O794" s="2">
        <f t="shared" si="227"/>
        <v>0.53013910355486871</v>
      </c>
      <c r="P794" s="1">
        <v>437</v>
      </c>
      <c r="Q794" s="1">
        <v>20</v>
      </c>
      <c r="R794" s="1">
        <v>515</v>
      </c>
      <c r="S794" s="1">
        <v>244</v>
      </c>
      <c r="T794" s="1">
        <v>1257</v>
      </c>
      <c r="U794" s="1">
        <v>65</v>
      </c>
      <c r="V794" s="1">
        <v>7</v>
      </c>
      <c r="W794" s="1">
        <v>8</v>
      </c>
      <c r="X794" s="1">
        <v>6</v>
      </c>
      <c r="Y794" s="1">
        <v>11</v>
      </c>
      <c r="Z794" s="1">
        <v>8</v>
      </c>
      <c r="AA794" s="1"/>
      <c r="AB794" s="1">
        <v>5</v>
      </c>
      <c r="AC794" s="1"/>
      <c r="AD794" s="1">
        <v>2</v>
      </c>
      <c r="AF794">
        <v>2</v>
      </c>
      <c r="AG794">
        <v>1</v>
      </c>
      <c r="AI794" t="str">
        <f t="shared" si="231"/>
        <v>Foxborough</v>
      </c>
      <c r="AJ794" t="s">
        <v>495</v>
      </c>
      <c r="AK794" s="182">
        <v>4</v>
      </c>
      <c r="AL794" s="7"/>
      <c r="AN794" s="97">
        <v>25</v>
      </c>
      <c r="AO794" s="99">
        <v>21</v>
      </c>
      <c r="AP794" s="99">
        <v>45</v>
      </c>
      <c r="AQ794" s="106">
        <v>24820</v>
      </c>
      <c r="AR794" s="106">
        <f t="shared" si="228"/>
        <v>25021</v>
      </c>
      <c r="AS794" t="s">
        <v>1711</v>
      </c>
      <c r="AT794" s="109">
        <f t="shared" si="229"/>
        <v>2524820</v>
      </c>
      <c r="AW794">
        <v>20.89</v>
      </c>
      <c r="AX794">
        <v>0.81</v>
      </c>
      <c r="AY794">
        <v>20.079999999999998</v>
      </c>
      <c r="BF794" s="117"/>
      <c r="BI794" s="117"/>
      <c r="BJ794" s="117"/>
    </row>
    <row r="795" spans="1:62" hidden="1" outlineLevel="1">
      <c r="A795" s="50" t="s">
        <v>951</v>
      </c>
      <c r="B795" s="9" t="s">
        <v>2314</v>
      </c>
      <c r="C795" s="1">
        <f t="shared" si="217"/>
        <v>4933</v>
      </c>
      <c r="D795" s="7">
        <f t="shared" si="218"/>
        <v>2</v>
      </c>
      <c r="E795" s="7">
        <f t="shared" si="219"/>
        <v>6</v>
      </c>
      <c r="F795" s="7">
        <f t="shared" si="220"/>
        <v>3</v>
      </c>
      <c r="G795" s="7">
        <f t="shared" si="230"/>
        <v>4</v>
      </c>
      <c r="H795" s="49">
        <f t="shared" si="221"/>
        <v>1108</v>
      </c>
      <c r="I795" s="177">
        <f t="shared" si="222"/>
        <v>0.22460977093046827</v>
      </c>
      <c r="J795" s="8"/>
      <c r="K795" s="2">
        <f t="shared" si="223"/>
        <v>0.21670383133995541</v>
      </c>
      <c r="L795" s="2">
        <f t="shared" si="224"/>
        <v>1.1149401986620717E-2</v>
      </c>
      <c r="M795" s="2">
        <f t="shared" si="225"/>
        <v>0.19379687816744376</v>
      </c>
      <c r="N795" s="2">
        <f t="shared" si="226"/>
        <v>9.0006081491992698E-2</v>
      </c>
      <c r="O795" s="2">
        <f t="shared" si="227"/>
        <v>0.48834380701398744</v>
      </c>
      <c r="P795" s="1">
        <v>1069</v>
      </c>
      <c r="Q795" s="1">
        <v>55</v>
      </c>
      <c r="R795" s="1">
        <v>956</v>
      </c>
      <c r="S795" s="1">
        <v>444</v>
      </c>
      <c r="T795" s="1">
        <v>2177</v>
      </c>
      <c r="U795" s="1">
        <v>120</v>
      </c>
      <c r="V795" s="1">
        <v>5</v>
      </c>
      <c r="W795" s="1">
        <v>27</v>
      </c>
      <c r="X795" s="1">
        <v>18</v>
      </c>
      <c r="Y795" s="1">
        <v>29</v>
      </c>
      <c r="Z795" s="1">
        <v>18</v>
      </c>
      <c r="AA795" s="1"/>
      <c r="AB795" s="1">
        <v>6</v>
      </c>
      <c r="AC795" s="1"/>
      <c r="AD795" s="1">
        <v>1</v>
      </c>
      <c r="AF795">
        <v>3</v>
      </c>
      <c r="AG795">
        <v>5</v>
      </c>
      <c r="AI795" t="str">
        <f t="shared" si="231"/>
        <v>Framingham</v>
      </c>
      <c r="AJ795" t="s">
        <v>2234</v>
      </c>
      <c r="AK795" s="182">
        <v>5</v>
      </c>
      <c r="AL795" s="7"/>
      <c r="AN795" s="97">
        <v>25</v>
      </c>
      <c r="AO795" s="99">
        <v>17</v>
      </c>
      <c r="AP795" s="99">
        <v>90</v>
      </c>
      <c r="AQ795" s="106">
        <v>24925</v>
      </c>
      <c r="AR795" s="106">
        <f t="shared" si="228"/>
        <v>25017</v>
      </c>
      <c r="AS795" t="s">
        <v>1711</v>
      </c>
      <c r="AT795" s="109">
        <f t="shared" si="229"/>
        <v>2524925</v>
      </c>
      <c r="AW795">
        <v>26.44</v>
      </c>
      <c r="AX795">
        <v>1.32</v>
      </c>
      <c r="AY795">
        <v>25.12</v>
      </c>
      <c r="BF795" s="117"/>
      <c r="BI795" s="117"/>
      <c r="BJ795" s="117"/>
    </row>
    <row r="796" spans="1:62" hidden="1" outlineLevel="1">
      <c r="A796" s="50" t="s">
        <v>2409</v>
      </c>
      <c r="B796" s="9" t="s">
        <v>2314</v>
      </c>
      <c r="C796" s="1">
        <f t="shared" si="217"/>
        <v>4407</v>
      </c>
      <c r="D796" s="7">
        <f t="shared" si="218"/>
        <v>3</v>
      </c>
      <c r="E796" s="7">
        <f t="shared" si="219"/>
        <v>6</v>
      </c>
      <c r="F796" s="7">
        <f t="shared" si="220"/>
        <v>2</v>
      </c>
      <c r="G796" s="7">
        <f t="shared" si="230"/>
        <v>4</v>
      </c>
      <c r="H796" s="49">
        <f t="shared" si="221"/>
        <v>865</v>
      </c>
      <c r="I796" s="177">
        <f t="shared" si="222"/>
        <v>0.19627864760608124</v>
      </c>
      <c r="J796" s="8"/>
      <c r="K796" s="2">
        <f t="shared" si="223"/>
        <v>0.19922850011345586</v>
      </c>
      <c r="L796" s="2">
        <f t="shared" si="224"/>
        <v>9.5302927161334244E-3</v>
      </c>
      <c r="M796" s="2">
        <f t="shared" si="225"/>
        <v>0.2314499659632403</v>
      </c>
      <c r="N796" s="2">
        <f t="shared" si="226"/>
        <v>9.0991604265940551E-2</v>
      </c>
      <c r="O796" s="2">
        <f t="shared" si="227"/>
        <v>0.46879963694122995</v>
      </c>
      <c r="P796" s="1">
        <v>878</v>
      </c>
      <c r="Q796" s="1">
        <v>42</v>
      </c>
      <c r="R796" s="1">
        <v>1020</v>
      </c>
      <c r="S796" s="1">
        <v>401</v>
      </c>
      <c r="T796" s="1">
        <v>1885</v>
      </c>
      <c r="U796" s="1">
        <v>85</v>
      </c>
      <c r="V796" s="1">
        <v>8</v>
      </c>
      <c r="W796" s="1">
        <v>15</v>
      </c>
      <c r="X796" s="1">
        <v>7</v>
      </c>
      <c r="Y796" s="1">
        <v>28</v>
      </c>
      <c r="Z796" s="1">
        <v>26</v>
      </c>
      <c r="AA796" s="1"/>
      <c r="AB796" s="1">
        <v>3</v>
      </c>
      <c r="AC796" s="1"/>
      <c r="AD796" s="1">
        <v>3</v>
      </c>
      <c r="AF796">
        <v>1</v>
      </c>
      <c r="AG796">
        <v>5</v>
      </c>
      <c r="AI796" t="str">
        <f t="shared" si="231"/>
        <v>Franklin</v>
      </c>
      <c r="AJ796" t="s">
        <v>495</v>
      </c>
      <c r="AK796" s="182">
        <v>4</v>
      </c>
      <c r="AL796" s="7"/>
      <c r="AN796" s="97">
        <v>25</v>
      </c>
      <c r="AO796" s="99">
        <v>21</v>
      </c>
      <c r="AP796" s="99">
        <v>50</v>
      </c>
      <c r="AQ796" s="106">
        <v>25100</v>
      </c>
      <c r="AR796" s="106">
        <f t="shared" si="228"/>
        <v>25021</v>
      </c>
      <c r="AS796" t="s">
        <v>1029</v>
      </c>
      <c r="AT796" s="109">
        <f t="shared" si="229"/>
        <v>2525100</v>
      </c>
      <c r="AW796">
        <v>27.01</v>
      </c>
      <c r="AX796">
        <v>0.27</v>
      </c>
      <c r="AY796">
        <v>26.74</v>
      </c>
      <c r="BF796" s="117"/>
      <c r="BI796" s="117"/>
      <c r="BJ796" s="117"/>
    </row>
    <row r="797" spans="1:62" hidden="1" outlineLevel="1">
      <c r="A797" s="50" t="s">
        <v>1118</v>
      </c>
      <c r="B797" s="9" t="s">
        <v>2314</v>
      </c>
      <c r="C797" s="1">
        <f t="shared" si="217"/>
        <v>1177</v>
      </c>
      <c r="D797" s="7">
        <f t="shared" si="218"/>
        <v>3</v>
      </c>
      <c r="E797" s="7">
        <f t="shared" si="219"/>
        <v>7</v>
      </c>
      <c r="F797" s="7">
        <f t="shared" si="220"/>
        <v>2</v>
      </c>
      <c r="G797" s="7">
        <f t="shared" si="230"/>
        <v>4</v>
      </c>
      <c r="H797" s="49">
        <f t="shared" si="221"/>
        <v>502</v>
      </c>
      <c r="I797" s="177">
        <f t="shared" si="222"/>
        <v>0.42650807136788443</v>
      </c>
      <c r="J797" s="8"/>
      <c r="K797" s="2">
        <f t="shared" si="223"/>
        <v>0.10535259133389975</v>
      </c>
      <c r="L797" s="2">
        <f t="shared" si="224"/>
        <v>4.248088360237893E-3</v>
      </c>
      <c r="M797" s="2">
        <f t="shared" si="225"/>
        <v>0.16227697536108751</v>
      </c>
      <c r="N797" s="2">
        <f t="shared" si="226"/>
        <v>8.4961767204757857E-2</v>
      </c>
      <c r="O797" s="2">
        <f t="shared" si="227"/>
        <v>0.64316057774001689</v>
      </c>
      <c r="P797" s="1">
        <v>124</v>
      </c>
      <c r="Q797" s="1">
        <v>5</v>
      </c>
      <c r="R797" s="1">
        <v>191</v>
      </c>
      <c r="S797" s="1">
        <v>100</v>
      </c>
      <c r="T797" s="1">
        <v>693</v>
      </c>
      <c r="U797" s="1">
        <v>37</v>
      </c>
      <c r="V797" s="1">
        <v>2</v>
      </c>
      <c r="W797" s="1">
        <v>3</v>
      </c>
      <c r="X797" s="1">
        <v>3</v>
      </c>
      <c r="Y797" s="1">
        <v>6</v>
      </c>
      <c r="Z797" s="1">
        <v>3</v>
      </c>
      <c r="AA797" s="1"/>
      <c r="AB797" s="1">
        <v>1</v>
      </c>
      <c r="AC797" s="1"/>
      <c r="AD797" s="1">
        <v>1</v>
      </c>
      <c r="AF797">
        <v>3</v>
      </c>
      <c r="AG797">
        <v>5</v>
      </c>
      <c r="AI797" t="str">
        <f t="shared" si="231"/>
        <v>Freetown</v>
      </c>
      <c r="AJ797" t="s">
        <v>2763</v>
      </c>
      <c r="AK797" s="182">
        <v>4</v>
      </c>
      <c r="AL797" s="7"/>
      <c r="AN797" s="97">
        <v>25</v>
      </c>
      <c r="AO797" s="99">
        <v>5</v>
      </c>
      <c r="AP797" s="99">
        <v>45</v>
      </c>
      <c r="AQ797" s="106">
        <v>25240</v>
      </c>
      <c r="AR797" s="106">
        <f t="shared" si="228"/>
        <v>25005</v>
      </c>
      <c r="AS797" t="s">
        <v>1711</v>
      </c>
      <c r="AT797" s="109">
        <f t="shared" si="229"/>
        <v>2525240</v>
      </c>
      <c r="AW797">
        <v>38.299999999999997</v>
      </c>
      <c r="AX797">
        <v>1.69</v>
      </c>
      <c r="AY797">
        <v>36.61</v>
      </c>
      <c r="BF797" s="117"/>
      <c r="BI797" s="117"/>
      <c r="BJ797" s="117"/>
    </row>
    <row r="798" spans="1:62" hidden="1" outlineLevel="1">
      <c r="A798" s="50" t="s">
        <v>1119</v>
      </c>
      <c r="B798" s="9" t="s">
        <v>2314</v>
      </c>
      <c r="C798" s="1">
        <f t="shared" si="217"/>
        <v>1814</v>
      </c>
      <c r="D798" s="7">
        <f t="shared" si="218"/>
        <v>4</v>
      </c>
      <c r="E798" s="7">
        <f t="shared" si="219"/>
        <v>6</v>
      </c>
      <c r="F798" s="7">
        <f t="shared" si="220"/>
        <v>2</v>
      </c>
      <c r="G798" s="7">
        <f t="shared" si="230"/>
        <v>3</v>
      </c>
      <c r="H798" s="49">
        <f t="shared" si="221"/>
        <v>661</v>
      </c>
      <c r="I798" s="177">
        <f t="shared" si="222"/>
        <v>0.36438809261300992</v>
      </c>
      <c r="J798" s="8"/>
      <c r="K798" s="2">
        <f t="shared" si="223"/>
        <v>0.11411245865490628</v>
      </c>
      <c r="L798" s="2">
        <f t="shared" si="224"/>
        <v>1.7089305402425578E-2</v>
      </c>
      <c r="M798" s="2">
        <f t="shared" si="225"/>
        <v>0.14057331863285558</v>
      </c>
      <c r="N798" s="2">
        <f t="shared" si="226"/>
        <v>0.13120176405733186</v>
      </c>
      <c r="O798" s="2">
        <f t="shared" si="227"/>
        <v>0.59702315325248068</v>
      </c>
      <c r="P798" s="1">
        <v>207</v>
      </c>
      <c r="Q798" s="1">
        <v>31</v>
      </c>
      <c r="R798" s="1">
        <v>255</v>
      </c>
      <c r="S798" s="1">
        <v>238</v>
      </c>
      <c r="T798" s="1">
        <v>916</v>
      </c>
      <c r="U798" s="1">
        <v>99</v>
      </c>
      <c r="V798" s="1">
        <v>8</v>
      </c>
      <c r="W798" s="1">
        <v>12</v>
      </c>
      <c r="X798" s="1">
        <v>8</v>
      </c>
      <c r="Y798" s="1">
        <v>21</v>
      </c>
      <c r="Z798" s="1">
        <v>7</v>
      </c>
      <c r="AA798" s="1"/>
      <c r="AB798" s="1">
        <v>6</v>
      </c>
      <c r="AC798" s="1"/>
      <c r="AD798" s="1">
        <v>4</v>
      </c>
      <c r="AF798">
        <v>1</v>
      </c>
      <c r="AG798">
        <v>1</v>
      </c>
      <c r="AI798" t="str">
        <f t="shared" si="231"/>
        <v>Gardner</v>
      </c>
      <c r="AJ798" s="9" t="s">
        <v>1765</v>
      </c>
      <c r="AK798" s="182">
        <v>3</v>
      </c>
      <c r="AL798" s="7"/>
      <c r="AN798" s="97">
        <v>25</v>
      </c>
      <c r="AO798" s="99">
        <v>27</v>
      </c>
      <c r="AP798" s="99">
        <v>80</v>
      </c>
      <c r="AQ798" s="106">
        <v>25485</v>
      </c>
      <c r="AR798" s="106">
        <f t="shared" si="228"/>
        <v>25027</v>
      </c>
      <c r="AS798" t="s">
        <v>1029</v>
      </c>
      <c r="AT798" s="109">
        <f t="shared" si="229"/>
        <v>2525485</v>
      </c>
      <c r="AW798">
        <v>23</v>
      </c>
      <c r="AX798">
        <v>0.81</v>
      </c>
      <c r="AY798">
        <v>22.19</v>
      </c>
      <c r="BF798" s="117"/>
      <c r="BI798" s="117"/>
      <c r="BJ798" s="117"/>
    </row>
    <row r="799" spans="1:62" hidden="1" outlineLevel="1">
      <c r="A799" s="50" t="s">
        <v>452</v>
      </c>
      <c r="B799" s="9" t="s">
        <v>2314</v>
      </c>
      <c r="C799" s="1">
        <f t="shared" si="217"/>
        <v>1464</v>
      </c>
      <c r="D799" s="7">
        <f t="shared" si="218"/>
        <v>2</v>
      </c>
      <c r="E799" s="7">
        <f t="shared" si="219"/>
        <v>6</v>
      </c>
      <c r="F799" s="7">
        <f t="shared" si="220"/>
        <v>3</v>
      </c>
      <c r="G799" s="7">
        <f t="shared" si="230"/>
        <v>4</v>
      </c>
      <c r="H799" s="49">
        <f t="shared" si="221"/>
        <v>496</v>
      </c>
      <c r="I799" s="177">
        <f t="shared" si="222"/>
        <v>0.33879781420765026</v>
      </c>
      <c r="J799" s="8"/>
      <c r="K799" s="2">
        <f t="shared" si="223"/>
        <v>0.16530054644808742</v>
      </c>
      <c r="L799" s="2">
        <f t="shared" si="224"/>
        <v>1.1612021857923498E-2</v>
      </c>
      <c r="M799" s="2">
        <f t="shared" si="225"/>
        <v>0.1646174863387978</v>
      </c>
      <c r="N799" s="2">
        <f t="shared" si="226"/>
        <v>0.11407103825136612</v>
      </c>
      <c r="O799" s="2">
        <f t="shared" si="227"/>
        <v>0.5443989071038251</v>
      </c>
      <c r="P799" s="1">
        <v>242</v>
      </c>
      <c r="Q799" s="1">
        <v>17</v>
      </c>
      <c r="R799" s="1">
        <v>241</v>
      </c>
      <c r="S799" s="1">
        <v>167</v>
      </c>
      <c r="T799" s="1">
        <v>738</v>
      </c>
      <c r="U799" s="1">
        <v>42</v>
      </c>
      <c r="V799" s="1">
        <v>1</v>
      </c>
      <c r="W799" s="1">
        <v>5</v>
      </c>
      <c r="X799" s="1">
        <v>0</v>
      </c>
      <c r="Y799" s="1">
        <v>2</v>
      </c>
      <c r="Z799" s="1">
        <v>6</v>
      </c>
      <c r="AA799" s="1"/>
      <c r="AB799" s="1">
        <v>0</v>
      </c>
      <c r="AC799" s="1"/>
      <c r="AD799" s="1">
        <v>2</v>
      </c>
      <c r="AF799">
        <v>0</v>
      </c>
      <c r="AG799">
        <v>1</v>
      </c>
      <c r="AI799" t="str">
        <f t="shared" si="231"/>
        <v>Georgetown</v>
      </c>
      <c r="AJ799" t="s">
        <v>810</v>
      </c>
      <c r="AK799" s="182">
        <v>6</v>
      </c>
      <c r="AL799" s="7"/>
      <c r="AN799" s="97">
        <v>25</v>
      </c>
      <c r="AO799" s="99">
        <v>9</v>
      </c>
      <c r="AP799" s="99">
        <v>35</v>
      </c>
      <c r="AQ799" s="106">
        <v>25625</v>
      </c>
      <c r="AR799" s="106">
        <f t="shared" si="228"/>
        <v>25009</v>
      </c>
      <c r="AS799" t="s">
        <v>1711</v>
      </c>
      <c r="AT799" s="109">
        <f t="shared" si="229"/>
        <v>2525625</v>
      </c>
      <c r="AW799">
        <v>13.17</v>
      </c>
      <c r="AX799">
        <v>0.23</v>
      </c>
      <c r="AY799">
        <v>12.94</v>
      </c>
      <c r="BF799" s="117"/>
      <c r="BI799" s="117"/>
      <c r="BJ799" s="117"/>
    </row>
    <row r="800" spans="1:62" hidden="1" outlineLevel="1">
      <c r="A800" s="50" t="s">
        <v>3149</v>
      </c>
      <c r="B800" s="9" t="s">
        <v>2314</v>
      </c>
      <c r="C800" s="1">
        <f t="shared" si="217"/>
        <v>136</v>
      </c>
      <c r="D800" s="7">
        <f t="shared" si="218"/>
        <v>2</v>
      </c>
      <c r="E800" s="7">
        <f t="shared" si="219"/>
        <v>6</v>
      </c>
      <c r="F800" s="7">
        <f t="shared" si="220"/>
        <v>3</v>
      </c>
      <c r="G800" s="7">
        <f t="shared" si="230"/>
        <v>4</v>
      </c>
      <c r="H800" s="49">
        <f t="shared" si="221"/>
        <v>5</v>
      </c>
      <c r="I800" s="177">
        <f t="shared" si="222"/>
        <v>3.6764705882352942E-2</v>
      </c>
      <c r="J800" s="8"/>
      <c r="K800" s="2">
        <f t="shared" si="223"/>
        <v>0.3014705882352941</v>
      </c>
      <c r="L800" s="2">
        <f t="shared" si="224"/>
        <v>1.4705882352941176E-2</v>
      </c>
      <c r="M800" s="2">
        <f t="shared" si="225"/>
        <v>0.18382352941176472</v>
      </c>
      <c r="N800" s="2">
        <f t="shared" si="226"/>
        <v>8.8235294117647065E-2</v>
      </c>
      <c r="O800" s="2">
        <f t="shared" si="227"/>
        <v>0.41176470588235292</v>
      </c>
      <c r="P800" s="1">
        <v>41</v>
      </c>
      <c r="Q800" s="1">
        <v>2</v>
      </c>
      <c r="R800" s="1">
        <v>25</v>
      </c>
      <c r="S800" s="1">
        <v>12</v>
      </c>
      <c r="T800" s="1">
        <v>46</v>
      </c>
      <c r="U800" s="1">
        <v>8</v>
      </c>
      <c r="V800" s="1">
        <v>0</v>
      </c>
      <c r="W800" s="1">
        <v>0</v>
      </c>
      <c r="X800" s="1">
        <v>1</v>
      </c>
      <c r="Y800" s="1">
        <v>0</v>
      </c>
      <c r="Z800" s="1">
        <v>0</v>
      </c>
      <c r="AA800" s="1"/>
      <c r="AB800" s="1">
        <v>1</v>
      </c>
      <c r="AC800" s="1"/>
      <c r="AD800" s="1">
        <v>0</v>
      </c>
      <c r="AF800">
        <v>0</v>
      </c>
      <c r="AG800">
        <v>0</v>
      </c>
      <c r="AI800" t="str">
        <f t="shared" si="231"/>
        <v>Gill</v>
      </c>
      <c r="AJ800" t="s">
        <v>2409</v>
      </c>
      <c r="AK800" s="182">
        <v>2</v>
      </c>
      <c r="AL800" s="7"/>
      <c r="AN800" s="97">
        <v>25</v>
      </c>
      <c r="AO800" s="99">
        <v>11</v>
      </c>
      <c r="AP800" s="99">
        <v>45</v>
      </c>
      <c r="AQ800" s="106">
        <v>25730</v>
      </c>
      <c r="AR800" s="106">
        <f t="shared" si="228"/>
        <v>25011</v>
      </c>
      <c r="AS800" t="s">
        <v>1711</v>
      </c>
      <c r="AT800" s="109">
        <f t="shared" si="229"/>
        <v>2525730</v>
      </c>
      <c r="AW800">
        <v>14.82</v>
      </c>
      <c r="AX800">
        <v>0.84</v>
      </c>
      <c r="AY800">
        <v>13.98</v>
      </c>
      <c r="BF800" s="117"/>
      <c r="BI800" s="117"/>
      <c r="BJ800" s="117"/>
    </row>
    <row r="801" spans="1:62" hidden="1" outlineLevel="1">
      <c r="A801" s="50" t="s">
        <v>1385</v>
      </c>
      <c r="B801" s="9" t="s">
        <v>2314</v>
      </c>
      <c r="C801" s="1">
        <f t="shared" si="217"/>
        <v>3011</v>
      </c>
      <c r="D801" s="7">
        <f t="shared" si="218"/>
        <v>2</v>
      </c>
      <c r="E801" s="7">
        <f t="shared" si="219"/>
        <v>6</v>
      </c>
      <c r="F801" s="7">
        <f t="shared" si="220"/>
        <v>3</v>
      </c>
      <c r="G801" s="7">
        <f t="shared" si="230"/>
        <v>4</v>
      </c>
      <c r="H801" s="49">
        <f t="shared" si="221"/>
        <v>973</v>
      </c>
      <c r="I801" s="177">
        <f t="shared" si="222"/>
        <v>0.32314845566257056</v>
      </c>
      <c r="J801" s="8"/>
      <c r="K801" s="2">
        <f t="shared" si="223"/>
        <v>0.18498837595483228</v>
      </c>
      <c r="L801" s="2">
        <f t="shared" si="224"/>
        <v>9.2992361341746928E-3</v>
      </c>
      <c r="M801" s="2">
        <f t="shared" si="225"/>
        <v>0.16306874792427764</v>
      </c>
      <c r="N801" s="2">
        <f t="shared" si="226"/>
        <v>8.7678512122218527E-2</v>
      </c>
      <c r="O801" s="2">
        <f t="shared" si="227"/>
        <v>0.55496512786449681</v>
      </c>
      <c r="P801" s="1">
        <v>557</v>
      </c>
      <c r="Q801" s="1">
        <v>28</v>
      </c>
      <c r="R801" s="1">
        <v>491</v>
      </c>
      <c r="S801" s="1">
        <v>264</v>
      </c>
      <c r="T801" s="1">
        <v>1530</v>
      </c>
      <c r="U801" s="1">
        <v>73</v>
      </c>
      <c r="V801" s="1">
        <v>8</v>
      </c>
      <c r="W801" s="1">
        <v>9</v>
      </c>
      <c r="X801" s="1">
        <v>3</v>
      </c>
      <c r="Y801" s="1">
        <v>16</v>
      </c>
      <c r="Z801" s="1">
        <v>21</v>
      </c>
      <c r="AA801" s="1"/>
      <c r="AB801" s="1">
        <v>5</v>
      </c>
      <c r="AC801" s="1"/>
      <c r="AD801" s="1">
        <v>2</v>
      </c>
      <c r="AF801">
        <v>1</v>
      </c>
      <c r="AG801">
        <v>3</v>
      </c>
      <c r="AI801" t="str">
        <f t="shared" si="231"/>
        <v>Gloucester</v>
      </c>
      <c r="AJ801" t="s">
        <v>810</v>
      </c>
      <c r="AK801" s="182">
        <v>6</v>
      </c>
      <c r="AL801" s="7"/>
      <c r="AN801" s="97">
        <v>25</v>
      </c>
      <c r="AO801" s="99">
        <v>9</v>
      </c>
      <c r="AP801" s="99">
        <v>40</v>
      </c>
      <c r="AQ801" s="106">
        <v>26150</v>
      </c>
      <c r="AR801" s="106">
        <f t="shared" si="228"/>
        <v>25009</v>
      </c>
      <c r="AS801" t="s">
        <v>1029</v>
      </c>
      <c r="AT801" s="109">
        <f t="shared" si="229"/>
        <v>2526150</v>
      </c>
      <c r="AW801">
        <v>41.5</v>
      </c>
      <c r="AX801">
        <v>15.53</v>
      </c>
      <c r="AY801">
        <v>25.96</v>
      </c>
      <c r="BF801" s="117"/>
      <c r="BI801" s="117"/>
      <c r="BJ801" s="117"/>
    </row>
    <row r="802" spans="1:62" hidden="1" outlineLevel="1">
      <c r="A802" s="50" t="s">
        <v>101</v>
      </c>
      <c r="B802" s="9" t="s">
        <v>2314</v>
      </c>
      <c r="C802" s="1">
        <f t="shared" si="217"/>
        <v>121</v>
      </c>
      <c r="D802" s="7">
        <f t="shared" si="218"/>
        <v>2</v>
      </c>
      <c r="E802" s="7">
        <f t="shared" si="219"/>
        <v>6</v>
      </c>
      <c r="F802" s="7">
        <f t="shared" si="220"/>
        <v>4</v>
      </c>
      <c r="G802" s="7">
        <f t="shared" si="230"/>
        <v>3</v>
      </c>
      <c r="H802" s="49">
        <f t="shared" si="221"/>
        <v>44</v>
      </c>
      <c r="I802" s="177">
        <f t="shared" si="222"/>
        <v>0.36363636363636365</v>
      </c>
      <c r="J802" s="8"/>
      <c r="K802" s="2">
        <f t="shared" si="223"/>
        <v>0.16528925619834711</v>
      </c>
      <c r="L802" s="2">
        <f t="shared" si="224"/>
        <v>3.3057851239669422E-2</v>
      </c>
      <c r="M802" s="2">
        <f t="shared" si="225"/>
        <v>5.7851239669421489E-2</v>
      </c>
      <c r="N802" s="2">
        <f t="shared" si="226"/>
        <v>0.1487603305785124</v>
      </c>
      <c r="O802" s="2">
        <f t="shared" si="227"/>
        <v>0.5950413223140496</v>
      </c>
      <c r="P802" s="1">
        <v>20</v>
      </c>
      <c r="Q802" s="1">
        <v>4</v>
      </c>
      <c r="R802" s="1">
        <v>7</v>
      </c>
      <c r="S802" s="1">
        <v>18</v>
      </c>
      <c r="T802" s="1">
        <v>64</v>
      </c>
      <c r="U802" s="1">
        <v>7</v>
      </c>
      <c r="V802" s="1">
        <v>1</v>
      </c>
      <c r="W802" s="1">
        <v>0</v>
      </c>
      <c r="X802" s="1">
        <v>0</v>
      </c>
      <c r="Y802" s="1">
        <v>0</v>
      </c>
      <c r="Z802" s="1">
        <v>0</v>
      </c>
      <c r="AA802" s="1"/>
      <c r="AB802" s="1">
        <v>0</v>
      </c>
      <c r="AC802" s="1"/>
      <c r="AD802" s="1">
        <v>0</v>
      </c>
      <c r="AF802">
        <v>0</v>
      </c>
      <c r="AG802">
        <v>0</v>
      </c>
      <c r="AI802" t="str">
        <f t="shared" si="231"/>
        <v>Goshen</v>
      </c>
      <c r="AJ802" t="s">
        <v>2419</v>
      </c>
      <c r="AK802" s="182">
        <v>1</v>
      </c>
      <c r="AL802" s="7"/>
      <c r="AN802" s="97">
        <v>25</v>
      </c>
      <c r="AO802" s="99">
        <v>15</v>
      </c>
      <c r="AP802" s="99">
        <v>30</v>
      </c>
      <c r="AQ802" s="106">
        <v>26290</v>
      </c>
      <c r="AR802" s="106">
        <f t="shared" si="228"/>
        <v>25015</v>
      </c>
      <c r="AS802" t="s">
        <v>1711</v>
      </c>
      <c r="AT802" s="109">
        <f t="shared" si="229"/>
        <v>2526290</v>
      </c>
      <c r="AW802">
        <v>17.72</v>
      </c>
      <c r="AX802">
        <v>0.35</v>
      </c>
      <c r="AY802">
        <v>17.37</v>
      </c>
      <c r="BF802" s="117"/>
      <c r="BI802" s="117"/>
      <c r="BJ802" s="117"/>
    </row>
    <row r="803" spans="1:62" hidden="1" outlineLevel="1">
      <c r="A803" s="50" t="s">
        <v>1493</v>
      </c>
      <c r="B803" s="9" t="s">
        <v>2314</v>
      </c>
      <c r="C803" s="1">
        <f t="shared" si="217"/>
        <v>22</v>
      </c>
      <c r="D803" s="7">
        <f t="shared" si="218"/>
        <v>1</v>
      </c>
      <c r="E803" s="7">
        <f t="shared" si="219"/>
        <v>4</v>
      </c>
      <c r="F803" s="7">
        <f t="shared" si="220"/>
        <v>3</v>
      </c>
      <c r="G803" s="7">
        <f t="shared" si="230"/>
        <v>4</v>
      </c>
      <c r="H803" s="49">
        <f t="shared" si="221"/>
        <v>0</v>
      </c>
      <c r="I803" s="177">
        <f t="shared" si="222"/>
        <v>0</v>
      </c>
      <c r="J803" s="8"/>
      <c r="K803" s="2">
        <f t="shared" si="223"/>
        <v>0.40909090909090912</v>
      </c>
      <c r="L803" s="2">
        <f t="shared" si="224"/>
        <v>4.5454545454545456E-2</v>
      </c>
      <c r="M803" s="2">
        <f t="shared" si="225"/>
        <v>9.0909090909090912E-2</v>
      </c>
      <c r="N803" s="2">
        <f t="shared" si="226"/>
        <v>4.5454545454545456E-2</v>
      </c>
      <c r="O803" s="2">
        <f t="shared" si="227"/>
        <v>0.40909090909090901</v>
      </c>
      <c r="P803" s="1">
        <v>9</v>
      </c>
      <c r="Q803" s="1">
        <v>1</v>
      </c>
      <c r="R803" s="1">
        <v>2</v>
      </c>
      <c r="S803" s="1">
        <v>1</v>
      </c>
      <c r="T803" s="1">
        <v>9</v>
      </c>
      <c r="U803" s="1">
        <v>0</v>
      </c>
      <c r="V803" s="1">
        <v>0</v>
      </c>
      <c r="W803" s="1">
        <v>0</v>
      </c>
      <c r="X803" s="1">
        <v>0</v>
      </c>
      <c r="Y803" s="1">
        <v>0</v>
      </c>
      <c r="Z803" s="1">
        <v>0</v>
      </c>
      <c r="AA803" s="1"/>
      <c r="AB803" s="1">
        <v>0</v>
      </c>
      <c r="AC803" s="1"/>
      <c r="AD803" s="1">
        <v>0</v>
      </c>
      <c r="AF803">
        <v>0</v>
      </c>
      <c r="AG803">
        <v>0</v>
      </c>
      <c r="AI803" t="str">
        <f t="shared" si="231"/>
        <v>Gosnold</v>
      </c>
      <c r="AJ803" t="s">
        <v>745</v>
      </c>
      <c r="AK803" s="182">
        <v>9</v>
      </c>
      <c r="AL803" s="7"/>
      <c r="AN803" s="97">
        <v>25</v>
      </c>
      <c r="AO803" s="99">
        <v>7</v>
      </c>
      <c r="AP803" s="99">
        <v>20</v>
      </c>
      <c r="AQ803" s="106">
        <v>26325</v>
      </c>
      <c r="AR803" s="106">
        <f t="shared" si="228"/>
        <v>25007</v>
      </c>
      <c r="AS803" t="s">
        <v>1711</v>
      </c>
      <c r="AT803" s="109">
        <f t="shared" si="229"/>
        <v>2526325</v>
      </c>
      <c r="AW803">
        <v>140.16</v>
      </c>
      <c r="AX803">
        <v>126.82</v>
      </c>
      <c r="AY803">
        <v>13.34</v>
      </c>
      <c r="BF803" s="117"/>
      <c r="BI803" s="117"/>
      <c r="BJ803" s="117"/>
    </row>
    <row r="804" spans="1:62" hidden="1" outlineLevel="1">
      <c r="A804" s="50" t="s">
        <v>923</v>
      </c>
      <c r="B804" s="9" t="s">
        <v>2314</v>
      </c>
      <c r="C804" s="1">
        <f t="shared" si="217"/>
        <v>2332</v>
      </c>
      <c r="D804" s="7">
        <f t="shared" si="218"/>
        <v>3</v>
      </c>
      <c r="E804" s="7">
        <f t="shared" si="219"/>
        <v>6</v>
      </c>
      <c r="F804" s="7">
        <f t="shared" si="220"/>
        <v>2</v>
      </c>
      <c r="G804" s="7">
        <f t="shared" si="230"/>
        <v>4</v>
      </c>
      <c r="H804" s="49">
        <f t="shared" si="221"/>
        <v>595</v>
      </c>
      <c r="I804" s="177">
        <f t="shared" si="222"/>
        <v>0.25514579759862777</v>
      </c>
      <c r="J804" s="8"/>
      <c r="K804" s="2">
        <f t="shared" si="223"/>
        <v>0.19382504288164665</v>
      </c>
      <c r="L804" s="2">
        <f t="shared" si="224"/>
        <v>9.433962264150943E-3</v>
      </c>
      <c r="M804" s="2">
        <f t="shared" si="225"/>
        <v>0.19811320754716982</v>
      </c>
      <c r="N804" s="2">
        <f t="shared" si="226"/>
        <v>9.9485420240137221E-2</v>
      </c>
      <c r="O804" s="2">
        <f t="shared" si="227"/>
        <v>0.49914236706689546</v>
      </c>
      <c r="P804" s="1">
        <v>452</v>
      </c>
      <c r="Q804" s="1">
        <v>22</v>
      </c>
      <c r="R804" s="1">
        <v>462</v>
      </c>
      <c r="S804" s="1">
        <v>232</v>
      </c>
      <c r="T804" s="1">
        <v>1057</v>
      </c>
      <c r="U804" s="1">
        <v>62</v>
      </c>
      <c r="V804" s="1">
        <v>3</v>
      </c>
      <c r="W804" s="1">
        <v>9</v>
      </c>
      <c r="X804" s="1">
        <v>4</v>
      </c>
      <c r="Y804" s="1">
        <v>15</v>
      </c>
      <c r="Z804" s="1">
        <v>9</v>
      </c>
      <c r="AA804" s="1"/>
      <c r="AB804" s="1">
        <v>1</v>
      </c>
      <c r="AC804" s="1"/>
      <c r="AD804" s="1">
        <v>2</v>
      </c>
      <c r="AF804">
        <v>0</v>
      </c>
      <c r="AG804">
        <v>2</v>
      </c>
      <c r="AI804" t="str">
        <f t="shared" si="231"/>
        <v>Grafton</v>
      </c>
      <c r="AJ804" s="9" t="s">
        <v>1765</v>
      </c>
      <c r="AK804" s="182">
        <v>2</v>
      </c>
      <c r="AL804" s="7"/>
      <c r="AN804" s="97">
        <v>25</v>
      </c>
      <c r="AO804" s="99">
        <v>27</v>
      </c>
      <c r="AP804" s="99">
        <v>85</v>
      </c>
      <c r="AQ804" s="106">
        <v>26430</v>
      </c>
      <c r="AR804" s="106">
        <f t="shared" si="228"/>
        <v>25027</v>
      </c>
      <c r="AS804" t="s">
        <v>1711</v>
      </c>
      <c r="AT804" s="109">
        <f t="shared" si="229"/>
        <v>2526430</v>
      </c>
      <c r="AW804">
        <v>23.27</v>
      </c>
      <c r="AX804">
        <v>0.53</v>
      </c>
      <c r="AY804">
        <v>22.74</v>
      </c>
      <c r="BF804" s="117"/>
      <c r="BI804" s="117"/>
      <c r="BJ804" s="117"/>
    </row>
    <row r="805" spans="1:62" hidden="1" outlineLevel="1">
      <c r="A805" s="50" t="s">
        <v>2583</v>
      </c>
      <c r="B805" s="9" t="s">
        <v>2314</v>
      </c>
      <c r="C805" s="1">
        <f t="shared" si="217"/>
        <v>1115</v>
      </c>
      <c r="D805" s="7">
        <f t="shared" si="218"/>
        <v>2</v>
      </c>
      <c r="E805" s="7">
        <f t="shared" si="219"/>
        <v>8</v>
      </c>
      <c r="F805" s="7">
        <f t="shared" si="220"/>
        <v>3</v>
      </c>
      <c r="G805" s="7">
        <f t="shared" si="230"/>
        <v>4</v>
      </c>
      <c r="H805" s="49">
        <f t="shared" si="221"/>
        <v>386</v>
      </c>
      <c r="I805" s="177">
        <f t="shared" si="222"/>
        <v>0.34618834080717487</v>
      </c>
      <c r="J805" s="8"/>
      <c r="K805" s="2">
        <f t="shared" si="223"/>
        <v>0.16950672645739912</v>
      </c>
      <c r="L805" s="2">
        <f t="shared" si="224"/>
        <v>8.0717488789237672E-3</v>
      </c>
      <c r="M805" s="2">
        <f t="shared" si="225"/>
        <v>0.12914798206278028</v>
      </c>
      <c r="N805" s="2">
        <f t="shared" si="226"/>
        <v>0.11300448430493273</v>
      </c>
      <c r="O805" s="2">
        <f t="shared" si="227"/>
        <v>0.5802690582959642</v>
      </c>
      <c r="P805" s="1">
        <v>189</v>
      </c>
      <c r="Q805" s="1">
        <v>9</v>
      </c>
      <c r="R805" s="1">
        <v>144</v>
      </c>
      <c r="S805" s="1">
        <v>126</v>
      </c>
      <c r="T805" s="1">
        <v>575</v>
      </c>
      <c r="U805" s="1">
        <v>38</v>
      </c>
      <c r="V805" s="1">
        <v>1</v>
      </c>
      <c r="W805" s="1">
        <v>1</v>
      </c>
      <c r="X805" s="1">
        <v>10</v>
      </c>
      <c r="Y805" s="1">
        <v>16</v>
      </c>
      <c r="Z805" s="1">
        <v>2</v>
      </c>
      <c r="AA805" s="1"/>
      <c r="AB805" s="1">
        <v>0</v>
      </c>
      <c r="AC805" s="1"/>
      <c r="AD805" s="1">
        <v>1</v>
      </c>
      <c r="AF805">
        <v>2</v>
      </c>
      <c r="AG805">
        <v>1</v>
      </c>
      <c r="AI805" t="str">
        <f t="shared" si="231"/>
        <v>Granby</v>
      </c>
      <c r="AJ805" t="s">
        <v>2419</v>
      </c>
      <c r="AK805" s="182">
        <v>1</v>
      </c>
      <c r="AL805" s="7"/>
      <c r="AN805" s="97">
        <v>25</v>
      </c>
      <c r="AO805" s="99">
        <v>15</v>
      </c>
      <c r="AP805" s="99">
        <v>35</v>
      </c>
      <c r="AQ805" s="106">
        <v>26535</v>
      </c>
      <c r="AR805" s="106">
        <f t="shared" si="228"/>
        <v>25015</v>
      </c>
      <c r="AS805" t="s">
        <v>1711</v>
      </c>
      <c r="AT805" s="109">
        <f t="shared" si="229"/>
        <v>2526535</v>
      </c>
      <c r="AW805">
        <v>28.07</v>
      </c>
      <c r="AX805">
        <v>0.2</v>
      </c>
      <c r="AY805">
        <v>27.86</v>
      </c>
      <c r="BF805" s="117"/>
      <c r="BI805" s="117"/>
      <c r="BJ805" s="117"/>
    </row>
    <row r="806" spans="1:62" hidden="1" outlineLevel="1">
      <c r="A806" s="50" t="s">
        <v>582</v>
      </c>
      <c r="B806" s="9" t="s">
        <v>2314</v>
      </c>
      <c r="C806" s="1">
        <f t="shared" si="217"/>
        <v>295</v>
      </c>
      <c r="D806" s="7">
        <f t="shared" si="218"/>
        <v>3</v>
      </c>
      <c r="E806" s="7">
        <f t="shared" si="219"/>
        <v>7</v>
      </c>
      <c r="F806" s="7">
        <f t="shared" si="220"/>
        <v>2</v>
      </c>
      <c r="G806" s="7">
        <f t="shared" si="230"/>
        <v>4</v>
      </c>
      <c r="H806" s="49">
        <f t="shared" si="221"/>
        <v>92</v>
      </c>
      <c r="I806" s="177">
        <f t="shared" si="222"/>
        <v>0.31186440677966104</v>
      </c>
      <c r="J806" s="8"/>
      <c r="K806" s="2">
        <f t="shared" si="223"/>
        <v>0.15593220338983052</v>
      </c>
      <c r="L806" s="2">
        <f t="shared" si="224"/>
        <v>3.3898305084745762E-3</v>
      </c>
      <c r="M806" s="2">
        <f t="shared" si="225"/>
        <v>0.16271186440677965</v>
      </c>
      <c r="N806" s="2">
        <f t="shared" si="226"/>
        <v>0.11864406779661017</v>
      </c>
      <c r="O806" s="2">
        <f t="shared" si="227"/>
        <v>0.55932203389830515</v>
      </c>
      <c r="P806" s="1">
        <v>46</v>
      </c>
      <c r="Q806" s="1">
        <v>1</v>
      </c>
      <c r="R806" s="1">
        <v>48</v>
      </c>
      <c r="S806" s="1">
        <v>35</v>
      </c>
      <c r="T806" s="1">
        <v>140</v>
      </c>
      <c r="U806" s="1">
        <v>19</v>
      </c>
      <c r="V806" s="1">
        <v>0</v>
      </c>
      <c r="W806" s="1">
        <v>1</v>
      </c>
      <c r="X806" s="1">
        <v>0</v>
      </c>
      <c r="Y806" s="1">
        <v>4</v>
      </c>
      <c r="Z806" s="1">
        <v>0</v>
      </c>
      <c r="AA806" s="1"/>
      <c r="AB806" s="1">
        <v>0</v>
      </c>
      <c r="AC806" s="1"/>
      <c r="AD806" s="1">
        <v>0</v>
      </c>
      <c r="AF806">
        <v>0</v>
      </c>
      <c r="AG806">
        <v>1</v>
      </c>
      <c r="AI806" t="str">
        <f t="shared" si="231"/>
        <v>Granville</v>
      </c>
      <c r="AJ806" t="s">
        <v>2885</v>
      </c>
      <c r="AK806" s="182">
        <v>1</v>
      </c>
      <c r="AL806" s="7"/>
      <c r="AN806" s="97">
        <v>25</v>
      </c>
      <c r="AO806" s="99">
        <v>13</v>
      </c>
      <c r="AP806" s="99">
        <v>35</v>
      </c>
      <c r="AQ806" s="106">
        <v>26675</v>
      </c>
      <c r="AR806" s="106">
        <f t="shared" si="228"/>
        <v>25013</v>
      </c>
      <c r="AS806" t="s">
        <v>1711</v>
      </c>
      <c r="AT806" s="109">
        <f t="shared" si="229"/>
        <v>2526675</v>
      </c>
      <c r="AW806">
        <v>42.96</v>
      </c>
      <c r="AX806">
        <v>0.73</v>
      </c>
      <c r="AY806">
        <v>42.24</v>
      </c>
      <c r="BF806" s="117"/>
      <c r="BI806" s="117"/>
      <c r="BJ806" s="117"/>
    </row>
    <row r="807" spans="1:62" hidden="1" outlineLevel="1">
      <c r="A807" s="50" t="s">
        <v>2578</v>
      </c>
      <c r="B807" s="9" t="s">
        <v>2314</v>
      </c>
      <c r="C807" s="1">
        <f t="shared" si="217"/>
        <v>305</v>
      </c>
      <c r="D807" s="7">
        <f t="shared" si="218"/>
        <v>3</v>
      </c>
      <c r="E807" s="7">
        <f t="shared" si="219"/>
        <v>6</v>
      </c>
      <c r="F807" s="7">
        <f t="shared" si="220"/>
        <v>2</v>
      </c>
      <c r="G807" s="7">
        <f t="shared" si="230"/>
        <v>4</v>
      </c>
      <c r="H807" s="49">
        <f t="shared" si="221"/>
        <v>45</v>
      </c>
      <c r="I807" s="177">
        <f t="shared" si="222"/>
        <v>0.14754098360655737</v>
      </c>
      <c r="J807" s="8"/>
      <c r="K807" s="2">
        <f t="shared" si="223"/>
        <v>0.20327868852459016</v>
      </c>
      <c r="L807" s="2">
        <f t="shared" si="224"/>
        <v>1.6393442622950821E-2</v>
      </c>
      <c r="M807" s="2">
        <f t="shared" si="225"/>
        <v>0.24590163934426229</v>
      </c>
      <c r="N807" s="2">
        <f t="shared" si="226"/>
        <v>6.8852459016393447E-2</v>
      </c>
      <c r="O807" s="2">
        <f t="shared" si="227"/>
        <v>0.46557377049180326</v>
      </c>
      <c r="P807" s="1">
        <v>62</v>
      </c>
      <c r="Q807" s="1">
        <v>5</v>
      </c>
      <c r="R807" s="1">
        <v>75</v>
      </c>
      <c r="S807" s="1">
        <v>21</v>
      </c>
      <c r="T807" s="1">
        <v>120</v>
      </c>
      <c r="U807" s="1">
        <v>17</v>
      </c>
      <c r="V807" s="1">
        <v>0</v>
      </c>
      <c r="W807" s="1">
        <v>2</v>
      </c>
      <c r="X807" s="1">
        <v>3</v>
      </c>
      <c r="Y807" s="1">
        <v>0</v>
      </c>
      <c r="Z807" s="1">
        <v>0</v>
      </c>
      <c r="AA807" s="1"/>
      <c r="AB807" s="1">
        <v>0</v>
      </c>
      <c r="AC807" s="1"/>
      <c r="AD807" s="1">
        <v>0</v>
      </c>
      <c r="AF807">
        <v>0</v>
      </c>
      <c r="AG807">
        <v>0</v>
      </c>
      <c r="AI807" t="str">
        <f t="shared" si="231"/>
        <v>Great Barrington</v>
      </c>
      <c r="AJ807" t="s">
        <v>236</v>
      </c>
      <c r="AK807" s="182">
        <v>1</v>
      </c>
      <c r="AL807" s="7"/>
      <c r="AN807" s="97">
        <v>25</v>
      </c>
      <c r="AO807" s="99">
        <v>3</v>
      </c>
      <c r="AP807" s="99">
        <v>45</v>
      </c>
      <c r="AQ807" s="106">
        <v>26815</v>
      </c>
      <c r="AR807" s="106">
        <f t="shared" si="228"/>
        <v>25003</v>
      </c>
      <c r="AS807" t="s">
        <v>1711</v>
      </c>
      <c r="AT807" s="109">
        <f t="shared" si="229"/>
        <v>2526815</v>
      </c>
      <c r="AW807">
        <v>45.7</v>
      </c>
      <c r="AX807">
        <v>0.51</v>
      </c>
      <c r="AY807">
        <v>45.18</v>
      </c>
      <c r="BF807" s="117"/>
      <c r="BI807" s="117"/>
      <c r="BJ807" s="117"/>
    </row>
    <row r="808" spans="1:62" hidden="1" outlineLevel="1">
      <c r="A808" s="50" t="s">
        <v>759</v>
      </c>
      <c r="B808" s="9" t="s">
        <v>2314</v>
      </c>
      <c r="C808" s="1">
        <f t="shared" si="217"/>
        <v>1169</v>
      </c>
      <c r="D808" s="7">
        <f t="shared" si="218"/>
        <v>2</v>
      </c>
      <c r="E808" s="7">
        <f t="shared" si="219"/>
        <v>6</v>
      </c>
      <c r="F808" s="7">
        <f t="shared" si="220"/>
        <v>3</v>
      </c>
      <c r="G808" s="7">
        <f t="shared" si="230"/>
        <v>4</v>
      </c>
      <c r="H808" s="49">
        <f t="shared" si="221"/>
        <v>161</v>
      </c>
      <c r="I808" s="177">
        <f t="shared" si="222"/>
        <v>0.1377245508982036</v>
      </c>
      <c r="J808" s="8"/>
      <c r="K808" s="2">
        <f t="shared" si="223"/>
        <v>0.23781009409751924</v>
      </c>
      <c r="L808" s="2">
        <f t="shared" si="224"/>
        <v>8.5543199315654406E-3</v>
      </c>
      <c r="M808" s="2">
        <f t="shared" si="225"/>
        <v>0.18905047048759624</v>
      </c>
      <c r="N808" s="2">
        <f t="shared" si="226"/>
        <v>0.11719418306244654</v>
      </c>
      <c r="O808" s="2">
        <f t="shared" si="227"/>
        <v>0.44739093242087258</v>
      </c>
      <c r="P808" s="1">
        <v>278</v>
      </c>
      <c r="Q808" s="1">
        <v>10</v>
      </c>
      <c r="R808" s="1">
        <v>221</v>
      </c>
      <c r="S808" s="1">
        <v>137</v>
      </c>
      <c r="T808" s="1">
        <v>439</v>
      </c>
      <c r="U808" s="1">
        <v>53</v>
      </c>
      <c r="V808" s="1">
        <v>2</v>
      </c>
      <c r="W808" s="1">
        <v>3</v>
      </c>
      <c r="X808" s="1">
        <v>5</v>
      </c>
      <c r="Y808" s="1">
        <v>8</v>
      </c>
      <c r="Z808" s="1">
        <v>3</v>
      </c>
      <c r="AA808" s="1"/>
      <c r="AB808" s="1">
        <v>0</v>
      </c>
      <c r="AC808" s="1"/>
      <c r="AD808" s="1">
        <v>4</v>
      </c>
      <c r="AF808">
        <v>1</v>
      </c>
      <c r="AG808">
        <v>5</v>
      </c>
      <c r="AI808" t="str">
        <f t="shared" si="231"/>
        <v>Greenfield</v>
      </c>
      <c r="AJ808" t="s">
        <v>2409</v>
      </c>
      <c r="AK808" s="182">
        <v>2</v>
      </c>
      <c r="AL808" s="7"/>
      <c r="AN808" s="97">
        <v>25</v>
      </c>
      <c r="AO808" s="99">
        <v>11</v>
      </c>
      <c r="AP808" s="99">
        <v>50</v>
      </c>
      <c r="AQ808" s="106">
        <v>27025</v>
      </c>
      <c r="AR808" s="106">
        <f t="shared" si="228"/>
        <v>25011</v>
      </c>
      <c r="AS808" t="s">
        <v>1711</v>
      </c>
      <c r="AT808" s="109">
        <f t="shared" si="229"/>
        <v>2527025</v>
      </c>
      <c r="AW808">
        <v>21.92</v>
      </c>
      <c r="AX808">
        <v>0.19</v>
      </c>
      <c r="AY808">
        <v>21.73</v>
      </c>
      <c r="BF808" s="117"/>
      <c r="BI808" s="117"/>
      <c r="BJ808" s="117"/>
    </row>
    <row r="809" spans="1:62" hidden="1" outlineLevel="1">
      <c r="A809" s="50" t="s">
        <v>2696</v>
      </c>
      <c r="B809" s="9" t="s">
        <v>2314</v>
      </c>
      <c r="C809" s="1">
        <f t="shared" si="217"/>
        <v>1689</v>
      </c>
      <c r="D809" s="7">
        <f t="shared" si="218"/>
        <v>2</v>
      </c>
      <c r="E809" s="7">
        <f t="shared" si="219"/>
        <v>6</v>
      </c>
      <c r="F809" s="7">
        <f t="shared" si="220"/>
        <v>3</v>
      </c>
      <c r="G809" s="7">
        <f t="shared" si="230"/>
        <v>4</v>
      </c>
      <c r="H809" s="49">
        <f t="shared" si="221"/>
        <v>211</v>
      </c>
      <c r="I809" s="177">
        <f t="shared" si="222"/>
        <v>0.12492599171107165</v>
      </c>
      <c r="J809" s="8"/>
      <c r="K809" s="2">
        <f t="shared" si="223"/>
        <v>0.23919478981645945</v>
      </c>
      <c r="L809" s="2">
        <f t="shared" si="224"/>
        <v>8.8809946714031966E-3</v>
      </c>
      <c r="M809" s="2">
        <f t="shared" si="225"/>
        <v>0.23741859088217881</v>
      </c>
      <c r="N809" s="2">
        <f t="shared" si="226"/>
        <v>9.9467140319715805E-2</v>
      </c>
      <c r="O809" s="2">
        <f t="shared" si="227"/>
        <v>0.41503848431024259</v>
      </c>
      <c r="P809" s="1">
        <v>404</v>
      </c>
      <c r="Q809" s="1">
        <v>15</v>
      </c>
      <c r="R809" s="1">
        <v>401</v>
      </c>
      <c r="S809" s="1">
        <v>168</v>
      </c>
      <c r="T809" s="1">
        <v>615</v>
      </c>
      <c r="U809" s="1">
        <v>41</v>
      </c>
      <c r="V809" s="1">
        <v>4</v>
      </c>
      <c r="W809" s="1">
        <v>9</v>
      </c>
      <c r="X809" s="1">
        <v>13</v>
      </c>
      <c r="Y809" s="1">
        <v>14</v>
      </c>
      <c r="Z809" s="1">
        <v>1</v>
      </c>
      <c r="AA809" s="1"/>
      <c r="AB809" s="1">
        <v>0</v>
      </c>
      <c r="AC809" s="1"/>
      <c r="AD809" s="1">
        <v>1</v>
      </c>
      <c r="AF809">
        <v>0</v>
      </c>
      <c r="AG809">
        <v>3</v>
      </c>
      <c r="AI809" t="str">
        <f t="shared" si="231"/>
        <v>Groton</v>
      </c>
      <c r="AJ809" t="s">
        <v>2234</v>
      </c>
      <c r="AK809" s="182">
        <v>3</v>
      </c>
      <c r="AL809" s="7"/>
      <c r="AN809" s="97">
        <v>25</v>
      </c>
      <c r="AO809" s="99">
        <v>17</v>
      </c>
      <c r="AP809" s="99">
        <v>95</v>
      </c>
      <c r="AQ809" s="106">
        <v>27480</v>
      </c>
      <c r="AR809" s="106">
        <f t="shared" si="228"/>
        <v>25017</v>
      </c>
      <c r="AS809" t="s">
        <v>1711</v>
      </c>
      <c r="AT809" s="109">
        <f t="shared" si="229"/>
        <v>2527480</v>
      </c>
      <c r="AW809">
        <v>33.71</v>
      </c>
      <c r="AX809">
        <v>0.94</v>
      </c>
      <c r="AY809">
        <v>32.770000000000003</v>
      </c>
      <c r="BF809" s="117"/>
      <c r="BI809" s="117"/>
      <c r="BJ809" s="117"/>
    </row>
    <row r="810" spans="1:62" hidden="1" outlineLevel="1">
      <c r="A810" s="50" t="s">
        <v>760</v>
      </c>
      <c r="B810" s="9" t="s">
        <v>2314</v>
      </c>
      <c r="C810" s="1">
        <f t="shared" si="217"/>
        <v>1223</v>
      </c>
      <c r="D810" s="7">
        <f t="shared" si="218"/>
        <v>2</v>
      </c>
      <c r="E810" s="7">
        <f t="shared" si="219"/>
        <v>6</v>
      </c>
      <c r="F810" s="7">
        <f t="shared" si="220"/>
        <v>3</v>
      </c>
      <c r="G810" s="7">
        <f t="shared" si="230"/>
        <v>4</v>
      </c>
      <c r="H810" s="49">
        <f t="shared" si="221"/>
        <v>486</v>
      </c>
      <c r="I810" s="177">
        <f t="shared" si="222"/>
        <v>0.39738348323793948</v>
      </c>
      <c r="J810" s="8"/>
      <c r="K810" s="2">
        <f t="shared" si="223"/>
        <v>0.15617334423548651</v>
      </c>
      <c r="L810" s="2">
        <f t="shared" si="224"/>
        <v>8.1766148814390836E-3</v>
      </c>
      <c r="M810" s="2">
        <f t="shared" si="225"/>
        <v>0.12919051512673754</v>
      </c>
      <c r="N810" s="2">
        <f t="shared" si="226"/>
        <v>0.10956663941128372</v>
      </c>
      <c r="O810" s="2">
        <f t="shared" si="227"/>
        <v>0.59689288634505322</v>
      </c>
      <c r="P810" s="1">
        <v>191</v>
      </c>
      <c r="Q810" s="1">
        <v>10</v>
      </c>
      <c r="R810" s="1">
        <v>158</v>
      </c>
      <c r="S810" s="1">
        <v>134</v>
      </c>
      <c r="T810" s="1">
        <v>677</v>
      </c>
      <c r="U810" s="1">
        <v>34</v>
      </c>
      <c r="V810" s="1">
        <v>2</v>
      </c>
      <c r="W810" s="1">
        <v>0</v>
      </c>
      <c r="X810" s="1">
        <v>2</v>
      </c>
      <c r="Y810" s="1">
        <v>2</v>
      </c>
      <c r="Z810" s="1">
        <v>6</v>
      </c>
      <c r="AA810" s="1"/>
      <c r="AB810" s="1">
        <v>1</v>
      </c>
      <c r="AC810" s="1"/>
      <c r="AD810" s="1">
        <v>0</v>
      </c>
      <c r="AF810">
        <v>2</v>
      </c>
      <c r="AG810">
        <v>4</v>
      </c>
      <c r="AI810" t="str">
        <f t="shared" si="231"/>
        <v>Groveland</v>
      </c>
      <c r="AJ810" t="s">
        <v>810</v>
      </c>
      <c r="AK810" s="182">
        <v>6</v>
      </c>
      <c r="AL810" s="7"/>
      <c r="AN810" s="97">
        <v>25</v>
      </c>
      <c r="AO810" s="99">
        <v>9</v>
      </c>
      <c r="AP810" s="99">
        <v>45</v>
      </c>
      <c r="AQ810" s="106">
        <v>27620</v>
      </c>
      <c r="AR810" s="106">
        <f t="shared" si="228"/>
        <v>25009</v>
      </c>
      <c r="AS810" t="s">
        <v>1711</v>
      </c>
      <c r="AT810" s="109">
        <f t="shared" si="229"/>
        <v>2527620</v>
      </c>
      <c r="AW810">
        <v>9.41</v>
      </c>
      <c r="AX810">
        <v>0.47</v>
      </c>
      <c r="AY810">
        <v>8.94</v>
      </c>
      <c r="BF810" s="117"/>
      <c r="BI810" s="117"/>
      <c r="BJ810" s="117"/>
    </row>
    <row r="811" spans="1:62" hidden="1" outlineLevel="1">
      <c r="A811" s="50" t="s">
        <v>761</v>
      </c>
      <c r="B811" s="9" t="s">
        <v>2314</v>
      </c>
      <c r="C811" s="1">
        <f t="shared" si="217"/>
        <v>509</v>
      </c>
      <c r="D811" s="7">
        <f t="shared" si="218"/>
        <v>2</v>
      </c>
      <c r="E811" s="7">
        <f t="shared" si="219"/>
        <v>7</v>
      </c>
      <c r="F811" s="7">
        <f t="shared" si="220"/>
        <v>3</v>
      </c>
      <c r="G811" s="7">
        <f t="shared" si="230"/>
        <v>4</v>
      </c>
      <c r="H811" s="49">
        <f t="shared" si="221"/>
        <v>78</v>
      </c>
      <c r="I811" s="177">
        <f t="shared" si="222"/>
        <v>0.15324165029469547</v>
      </c>
      <c r="J811" s="8"/>
      <c r="K811" s="2">
        <f t="shared" si="223"/>
        <v>0.2730844793713163</v>
      </c>
      <c r="L811" s="2">
        <f t="shared" si="224"/>
        <v>3.929273084479371E-3</v>
      </c>
      <c r="M811" s="2">
        <f t="shared" si="225"/>
        <v>0.16110019646365423</v>
      </c>
      <c r="N811" s="2">
        <f t="shared" si="226"/>
        <v>0.10216110019646366</v>
      </c>
      <c r="O811" s="2">
        <f t="shared" si="227"/>
        <v>0.45972495088408649</v>
      </c>
      <c r="P811" s="1">
        <v>139</v>
      </c>
      <c r="Q811" s="1">
        <v>2</v>
      </c>
      <c r="R811" s="1">
        <v>82</v>
      </c>
      <c r="S811" s="1">
        <v>52</v>
      </c>
      <c r="T811" s="1">
        <v>217</v>
      </c>
      <c r="U811" s="1">
        <v>10</v>
      </c>
      <c r="V811" s="1">
        <v>0</v>
      </c>
      <c r="W811" s="1">
        <v>1</v>
      </c>
      <c r="X811" s="1">
        <v>0</v>
      </c>
      <c r="Y811" s="1">
        <v>3</v>
      </c>
      <c r="Z811" s="1">
        <v>2</v>
      </c>
      <c r="AA811" s="1"/>
      <c r="AB811" s="1">
        <v>0</v>
      </c>
      <c r="AC811" s="1"/>
      <c r="AD811" s="1">
        <v>1</v>
      </c>
      <c r="AF811">
        <v>0</v>
      </c>
      <c r="AG811">
        <v>0</v>
      </c>
      <c r="AI811" t="str">
        <f t="shared" si="231"/>
        <v>Hadley</v>
      </c>
      <c r="AJ811" t="s">
        <v>2419</v>
      </c>
      <c r="AK811" s="182">
        <v>2</v>
      </c>
      <c r="AL811" s="7"/>
      <c r="AN811" s="97">
        <v>25</v>
      </c>
      <c r="AO811" s="99">
        <v>15</v>
      </c>
      <c r="AP811" s="99">
        <v>40</v>
      </c>
      <c r="AQ811" s="106">
        <v>27690</v>
      </c>
      <c r="AR811" s="106">
        <f t="shared" si="228"/>
        <v>25015</v>
      </c>
      <c r="AS811" t="s">
        <v>1711</v>
      </c>
      <c r="AT811" s="109">
        <f t="shared" si="229"/>
        <v>2527690</v>
      </c>
      <c r="AW811">
        <v>24.72</v>
      </c>
      <c r="AX811">
        <v>1.42</v>
      </c>
      <c r="AY811">
        <v>23.31</v>
      </c>
      <c r="BF811" s="117"/>
      <c r="BI811" s="117"/>
      <c r="BJ811" s="117"/>
    </row>
    <row r="812" spans="1:62" hidden="1" outlineLevel="1">
      <c r="A812" s="50" t="s">
        <v>1556</v>
      </c>
      <c r="B812" s="9" t="s">
        <v>2314</v>
      </c>
      <c r="C812" s="1">
        <f t="shared" si="217"/>
        <v>1234</v>
      </c>
      <c r="D812" s="7">
        <f t="shared" si="218"/>
        <v>2</v>
      </c>
      <c r="E812" s="7">
        <f t="shared" si="219"/>
        <v>6</v>
      </c>
      <c r="F812" s="7">
        <f t="shared" si="220"/>
        <v>3</v>
      </c>
      <c r="G812" s="7">
        <f t="shared" si="230"/>
        <v>4</v>
      </c>
      <c r="H812" s="49">
        <f t="shared" si="221"/>
        <v>545</v>
      </c>
      <c r="I812" s="177">
        <f t="shared" si="222"/>
        <v>0.44165316045380876</v>
      </c>
      <c r="J812" s="8"/>
      <c r="K812" s="2">
        <f t="shared" si="223"/>
        <v>0.13614262560777957</v>
      </c>
      <c r="L812" s="2">
        <f t="shared" si="224"/>
        <v>1.2155591572123177E-2</v>
      </c>
      <c r="M812" s="2">
        <f t="shared" si="225"/>
        <v>0.12641815235008103</v>
      </c>
      <c r="N812" s="2">
        <f t="shared" si="226"/>
        <v>0.1012965964343598</v>
      </c>
      <c r="O812" s="2">
        <f t="shared" si="227"/>
        <v>0.62398703403565636</v>
      </c>
      <c r="P812" s="1">
        <v>168</v>
      </c>
      <c r="Q812" s="1">
        <v>15</v>
      </c>
      <c r="R812" s="1">
        <v>156</v>
      </c>
      <c r="S812" s="1">
        <v>125</v>
      </c>
      <c r="T812" s="1">
        <v>713</v>
      </c>
      <c r="U812" s="1">
        <v>34</v>
      </c>
      <c r="V812" s="1">
        <v>0</v>
      </c>
      <c r="W812" s="1">
        <v>5</v>
      </c>
      <c r="X812" s="1">
        <v>4</v>
      </c>
      <c r="Y812" s="1">
        <v>6</v>
      </c>
      <c r="Z812" s="1">
        <v>5</v>
      </c>
      <c r="AA812" s="1"/>
      <c r="AB812" s="1">
        <v>1</v>
      </c>
      <c r="AC812" s="1"/>
      <c r="AD812" s="1">
        <v>1</v>
      </c>
      <c r="AF812">
        <v>1</v>
      </c>
      <c r="AG812">
        <v>0</v>
      </c>
      <c r="AI812" t="str">
        <f t="shared" si="231"/>
        <v>Halifax</v>
      </c>
      <c r="AJ812" t="s">
        <v>1787</v>
      </c>
      <c r="AK812" s="182">
        <v>9</v>
      </c>
      <c r="AL812" s="7"/>
      <c r="AN812" s="97">
        <v>25</v>
      </c>
      <c r="AO812" s="99">
        <v>23</v>
      </c>
      <c r="AP812" s="99">
        <v>35</v>
      </c>
      <c r="AQ812" s="106">
        <v>27795</v>
      </c>
      <c r="AR812" s="106">
        <f t="shared" si="228"/>
        <v>25023</v>
      </c>
      <c r="AS812" t="s">
        <v>1711</v>
      </c>
      <c r="AT812" s="109">
        <f t="shared" si="229"/>
        <v>2527795</v>
      </c>
      <c r="AW812">
        <v>17.329999999999998</v>
      </c>
      <c r="AX812">
        <v>1.18</v>
      </c>
      <c r="AY812">
        <v>16.149999999999999</v>
      </c>
      <c r="BF812" s="117"/>
      <c r="BI812" s="117"/>
      <c r="BJ812" s="117"/>
    </row>
    <row r="813" spans="1:62" hidden="1" outlineLevel="1">
      <c r="A813" s="50" t="s">
        <v>1080</v>
      </c>
      <c r="B813" s="9" t="s">
        <v>2314</v>
      </c>
      <c r="C813" s="1">
        <f t="shared" si="217"/>
        <v>1336</v>
      </c>
      <c r="D813" s="7">
        <f t="shared" si="218"/>
        <v>2</v>
      </c>
      <c r="E813" s="7">
        <f t="shared" si="219"/>
        <v>6</v>
      </c>
      <c r="F813" s="7">
        <f t="shared" si="220"/>
        <v>3</v>
      </c>
      <c r="G813" s="7">
        <f t="shared" si="230"/>
        <v>4</v>
      </c>
      <c r="H813" s="49">
        <f t="shared" si="221"/>
        <v>53</v>
      </c>
      <c r="I813" s="177">
        <f t="shared" si="222"/>
        <v>3.9670658682634731E-2</v>
      </c>
      <c r="J813" s="8"/>
      <c r="K813" s="2">
        <f t="shared" si="223"/>
        <v>0.28592814371257486</v>
      </c>
      <c r="L813" s="2">
        <f t="shared" si="224"/>
        <v>1.1976047904191617E-2</v>
      </c>
      <c r="M813" s="2">
        <f t="shared" si="225"/>
        <v>0.23952095808383234</v>
      </c>
      <c r="N813" s="2">
        <f t="shared" si="226"/>
        <v>0.10029940119760479</v>
      </c>
      <c r="O813" s="2">
        <f t="shared" si="227"/>
        <v>0.36227544910179638</v>
      </c>
      <c r="P813" s="1">
        <v>382</v>
      </c>
      <c r="Q813" s="1">
        <v>16</v>
      </c>
      <c r="R813" s="1">
        <v>320</v>
      </c>
      <c r="S813" s="1">
        <v>134</v>
      </c>
      <c r="T813" s="1">
        <v>435</v>
      </c>
      <c r="U813" s="1">
        <v>24</v>
      </c>
      <c r="V813" s="1">
        <v>3</v>
      </c>
      <c r="W813" s="1">
        <v>2</v>
      </c>
      <c r="X813" s="1">
        <v>6</v>
      </c>
      <c r="Y813" s="1">
        <v>6</v>
      </c>
      <c r="Z813" s="1">
        <v>2</v>
      </c>
      <c r="AA813" s="1"/>
      <c r="AB813" s="1">
        <v>4</v>
      </c>
      <c r="AC813" s="1"/>
      <c r="AD813" s="1">
        <v>1</v>
      </c>
      <c r="AF813">
        <v>1</v>
      </c>
      <c r="AG813">
        <v>0</v>
      </c>
      <c r="AI813" t="str">
        <f t="shared" si="231"/>
        <v>Hamilton</v>
      </c>
      <c r="AJ813" t="s">
        <v>810</v>
      </c>
      <c r="AK813" s="182">
        <v>6</v>
      </c>
      <c r="AL813" s="7"/>
      <c r="AN813" s="97">
        <v>25</v>
      </c>
      <c r="AO813" s="99">
        <v>9</v>
      </c>
      <c r="AP813" s="99">
        <v>50</v>
      </c>
      <c r="AQ813" s="106">
        <v>27900</v>
      </c>
      <c r="AR813" s="106">
        <f t="shared" si="228"/>
        <v>25009</v>
      </c>
      <c r="AS813" t="s">
        <v>1711</v>
      </c>
      <c r="AT813" s="109">
        <f t="shared" si="229"/>
        <v>2527900</v>
      </c>
      <c r="AW813">
        <v>14.94</v>
      </c>
      <c r="AX813">
        <v>0.34</v>
      </c>
      <c r="AY813">
        <v>14.6</v>
      </c>
      <c r="BF813" s="117"/>
      <c r="BI813" s="117"/>
      <c r="BJ813" s="117"/>
    </row>
    <row r="814" spans="1:62" hidden="1" outlineLevel="1">
      <c r="A814" s="50" t="s">
        <v>2885</v>
      </c>
      <c r="B814" s="9" t="s">
        <v>2314</v>
      </c>
      <c r="C814" s="1">
        <f t="shared" si="217"/>
        <v>882</v>
      </c>
      <c r="D814" s="7">
        <f t="shared" si="218"/>
        <v>2</v>
      </c>
      <c r="E814" s="7">
        <f t="shared" si="219"/>
        <v>6</v>
      </c>
      <c r="F814" s="7">
        <f t="shared" si="220"/>
        <v>3</v>
      </c>
      <c r="G814" s="7">
        <f t="shared" si="230"/>
        <v>4</v>
      </c>
      <c r="H814" s="49">
        <f t="shared" si="221"/>
        <v>276</v>
      </c>
      <c r="I814" s="177">
        <f t="shared" si="222"/>
        <v>0.31292517006802723</v>
      </c>
      <c r="J814" s="8"/>
      <c r="K814" s="2">
        <f t="shared" si="223"/>
        <v>0.18253968253968253</v>
      </c>
      <c r="L814" s="2">
        <f t="shared" si="224"/>
        <v>9.0702947845804991E-3</v>
      </c>
      <c r="M814" s="2">
        <f t="shared" si="225"/>
        <v>0.14512471655328799</v>
      </c>
      <c r="N814" s="2">
        <f t="shared" si="226"/>
        <v>0.11904761904761904</v>
      </c>
      <c r="O814" s="2">
        <f t="shared" si="227"/>
        <v>0.54421768707482987</v>
      </c>
      <c r="P814" s="1">
        <v>161</v>
      </c>
      <c r="Q814" s="1">
        <v>8</v>
      </c>
      <c r="R814" s="1">
        <v>128</v>
      </c>
      <c r="S814" s="1">
        <v>105</v>
      </c>
      <c r="T814" s="1">
        <v>437</v>
      </c>
      <c r="U814" s="1">
        <v>34</v>
      </c>
      <c r="V814" s="1">
        <v>0</v>
      </c>
      <c r="W814" s="1">
        <v>4</v>
      </c>
      <c r="X814" s="1">
        <v>3</v>
      </c>
      <c r="Y814" s="1">
        <v>0</v>
      </c>
      <c r="Z814" s="1">
        <v>0</v>
      </c>
      <c r="AA814" s="1"/>
      <c r="AB814" s="1">
        <v>1</v>
      </c>
      <c r="AC814" s="1"/>
      <c r="AD814" s="1">
        <v>1</v>
      </c>
      <c r="AF814">
        <v>0</v>
      </c>
      <c r="AG814">
        <v>0</v>
      </c>
      <c r="AI814" t="str">
        <f t="shared" si="231"/>
        <v>Hampden</v>
      </c>
      <c r="AJ814" t="s">
        <v>2885</v>
      </c>
      <c r="AK814" s="182">
        <v>1</v>
      </c>
      <c r="AL814" s="7"/>
      <c r="AN814" s="97">
        <v>25</v>
      </c>
      <c r="AO814" s="99">
        <v>13</v>
      </c>
      <c r="AP814" s="99">
        <v>40</v>
      </c>
      <c r="AQ814" s="106">
        <v>28075</v>
      </c>
      <c r="AR814" s="106">
        <f t="shared" si="228"/>
        <v>25013</v>
      </c>
      <c r="AS814" t="s">
        <v>1711</v>
      </c>
      <c r="AT814" s="109">
        <f t="shared" si="229"/>
        <v>2528075</v>
      </c>
      <c r="AW814">
        <v>19.649999999999999</v>
      </c>
      <c r="AX814">
        <v>0.01</v>
      </c>
      <c r="AY814">
        <v>19.64</v>
      </c>
      <c r="BF814" s="117"/>
      <c r="BI814" s="117"/>
      <c r="BJ814" s="117"/>
    </row>
    <row r="815" spans="1:62" hidden="1" outlineLevel="1">
      <c r="A815" s="50" t="s">
        <v>688</v>
      </c>
      <c r="B815" s="9" t="s">
        <v>2314</v>
      </c>
      <c r="C815" s="1">
        <f t="shared" si="217"/>
        <v>103</v>
      </c>
      <c r="D815" s="7">
        <f t="shared" si="218"/>
        <v>4</v>
      </c>
      <c r="E815" s="7">
        <f t="shared" si="219"/>
        <v>9</v>
      </c>
      <c r="F815" s="7">
        <f t="shared" si="220"/>
        <v>3</v>
      </c>
      <c r="G815" s="7">
        <f t="shared" si="230"/>
        <v>2</v>
      </c>
      <c r="H815" s="49">
        <f t="shared" si="221"/>
        <v>18</v>
      </c>
      <c r="I815" s="177">
        <f t="shared" si="222"/>
        <v>0.17475728155339806</v>
      </c>
      <c r="J815" s="8"/>
      <c r="K815" s="2">
        <f t="shared" si="223"/>
        <v>0.11650485436893204</v>
      </c>
      <c r="L815" s="2">
        <f t="shared" si="224"/>
        <v>0</v>
      </c>
      <c r="M815" s="2">
        <f t="shared" si="225"/>
        <v>0.13592233009708737</v>
      </c>
      <c r="N815" s="2">
        <f t="shared" si="226"/>
        <v>0.23300970873786409</v>
      </c>
      <c r="O815" s="2">
        <f t="shared" si="227"/>
        <v>0.51456310679611661</v>
      </c>
      <c r="P815" s="1">
        <v>12</v>
      </c>
      <c r="Q815" s="1">
        <v>0</v>
      </c>
      <c r="R815" s="1">
        <v>14</v>
      </c>
      <c r="S815" s="1">
        <v>24</v>
      </c>
      <c r="T815" s="1">
        <v>42</v>
      </c>
      <c r="U815" s="1">
        <v>8</v>
      </c>
      <c r="V815" s="1">
        <v>0</v>
      </c>
      <c r="W815" s="1">
        <v>1</v>
      </c>
      <c r="X815" s="1">
        <v>0</v>
      </c>
      <c r="Y815" s="1">
        <v>0</v>
      </c>
      <c r="Z815" s="1">
        <v>1</v>
      </c>
      <c r="AA815" s="1"/>
      <c r="AB815" s="1">
        <v>0</v>
      </c>
      <c r="AC815" s="1"/>
      <c r="AD815" s="1">
        <v>0</v>
      </c>
      <c r="AF815">
        <v>1</v>
      </c>
      <c r="AG815">
        <v>0</v>
      </c>
      <c r="AI815" t="str">
        <f t="shared" si="231"/>
        <v>Hancock</v>
      </c>
      <c r="AJ815" t="s">
        <v>236</v>
      </c>
      <c r="AK815" s="182">
        <v>1</v>
      </c>
      <c r="AL815" s="7"/>
      <c r="AN815" s="97">
        <v>25</v>
      </c>
      <c r="AO815" s="99">
        <v>3</v>
      </c>
      <c r="AP815" s="99">
        <v>50</v>
      </c>
      <c r="AQ815" s="106">
        <v>28180</v>
      </c>
      <c r="AR815" s="106">
        <f t="shared" si="228"/>
        <v>25003</v>
      </c>
      <c r="AS815" t="s">
        <v>1711</v>
      </c>
      <c r="AT815" s="109">
        <f t="shared" si="229"/>
        <v>2528180</v>
      </c>
      <c r="AW815">
        <v>35.76</v>
      </c>
      <c r="AX815">
        <v>0.03</v>
      </c>
      <c r="AY815">
        <v>35.729999999999997</v>
      </c>
      <c r="BF815" s="117"/>
      <c r="BI815" s="117"/>
      <c r="BJ815" s="117"/>
    </row>
    <row r="816" spans="1:62" hidden="1" outlineLevel="1">
      <c r="A816" s="50" t="s">
        <v>676</v>
      </c>
      <c r="B816" s="9" t="s">
        <v>2314</v>
      </c>
      <c r="C816" s="1">
        <f t="shared" si="217"/>
        <v>2647</v>
      </c>
      <c r="D816" s="7">
        <f t="shared" si="218"/>
        <v>3</v>
      </c>
      <c r="E816" s="7">
        <f t="shared" si="219"/>
        <v>7</v>
      </c>
      <c r="F816" s="7">
        <f t="shared" si="220"/>
        <v>2</v>
      </c>
      <c r="G816" s="7">
        <f t="shared" si="230"/>
        <v>4</v>
      </c>
      <c r="H816" s="49">
        <f t="shared" si="221"/>
        <v>948</v>
      </c>
      <c r="I816" s="177">
        <f t="shared" si="222"/>
        <v>0.35814129202871176</v>
      </c>
      <c r="J816" s="8"/>
      <c r="K816" s="2">
        <f t="shared" si="223"/>
        <v>0.16395919909331319</v>
      </c>
      <c r="L816" s="2">
        <f t="shared" si="224"/>
        <v>4.1556479032867398E-3</v>
      </c>
      <c r="M816" s="2">
        <f t="shared" si="225"/>
        <v>0.16887041934265207</v>
      </c>
      <c r="N816" s="2">
        <f t="shared" si="226"/>
        <v>9.9357763505855692E-2</v>
      </c>
      <c r="O816" s="2">
        <f t="shared" si="227"/>
        <v>0.56365697015489247</v>
      </c>
      <c r="P816" s="1">
        <v>434</v>
      </c>
      <c r="Q816" s="1">
        <v>11</v>
      </c>
      <c r="R816" s="1">
        <v>447</v>
      </c>
      <c r="S816" s="1">
        <v>263</v>
      </c>
      <c r="T816" s="1">
        <v>1395</v>
      </c>
      <c r="U816" s="1">
        <v>56</v>
      </c>
      <c r="V816" s="1">
        <v>4</v>
      </c>
      <c r="W816" s="1">
        <v>7</v>
      </c>
      <c r="X816" s="1">
        <v>7</v>
      </c>
      <c r="Y816" s="1">
        <v>12</v>
      </c>
      <c r="Z816" s="1">
        <v>6</v>
      </c>
      <c r="AA816" s="1"/>
      <c r="AB816" s="1">
        <v>2</v>
      </c>
      <c r="AC816" s="1"/>
      <c r="AD816" s="1">
        <v>0</v>
      </c>
      <c r="AF816">
        <v>1</v>
      </c>
      <c r="AG816">
        <v>2</v>
      </c>
      <c r="AI816" t="str">
        <f t="shared" si="231"/>
        <v>Hanover</v>
      </c>
      <c r="AJ816" t="s">
        <v>1787</v>
      </c>
      <c r="AK816" s="182">
        <v>9</v>
      </c>
      <c r="AL816" s="7"/>
      <c r="AN816" s="97">
        <v>25</v>
      </c>
      <c r="AO816" s="99">
        <v>23</v>
      </c>
      <c r="AP816" s="99">
        <v>40</v>
      </c>
      <c r="AQ816" s="106">
        <v>28285</v>
      </c>
      <c r="AR816" s="106">
        <f t="shared" si="228"/>
        <v>25023</v>
      </c>
      <c r="AS816" t="s">
        <v>1711</v>
      </c>
      <c r="AT816" s="109">
        <f t="shared" si="229"/>
        <v>2528285</v>
      </c>
      <c r="AW816">
        <v>15.72</v>
      </c>
      <c r="AX816">
        <v>0.11</v>
      </c>
      <c r="AY816">
        <v>15.61</v>
      </c>
      <c r="BF816" s="117"/>
      <c r="BI816" s="117"/>
      <c r="BJ816" s="117"/>
    </row>
    <row r="817" spans="1:62" hidden="1" outlineLevel="1">
      <c r="A817" s="50" t="s">
        <v>2356</v>
      </c>
      <c r="B817" s="9" t="s">
        <v>2314</v>
      </c>
      <c r="C817" s="1">
        <f t="shared" si="217"/>
        <v>1741</v>
      </c>
      <c r="D817" s="7">
        <f t="shared" si="218"/>
        <v>3</v>
      </c>
      <c r="E817" s="7">
        <f t="shared" si="219"/>
        <v>6</v>
      </c>
      <c r="F817" s="7">
        <f t="shared" si="220"/>
        <v>2</v>
      </c>
      <c r="G817" s="7">
        <f t="shared" si="230"/>
        <v>4</v>
      </c>
      <c r="H817" s="49">
        <f t="shared" si="221"/>
        <v>764</v>
      </c>
      <c r="I817" s="177">
        <f t="shared" si="222"/>
        <v>0.43882825962090755</v>
      </c>
      <c r="J817" s="8"/>
      <c r="K817" s="2">
        <f t="shared" si="223"/>
        <v>0.11774842044801838</v>
      </c>
      <c r="L817" s="2">
        <f t="shared" si="224"/>
        <v>1.3210798391728892E-2</v>
      </c>
      <c r="M817" s="2">
        <f t="shared" si="225"/>
        <v>0.13612866168868468</v>
      </c>
      <c r="N817" s="2">
        <f t="shared" si="226"/>
        <v>0.11143021252153934</v>
      </c>
      <c r="O817" s="2">
        <f t="shared" si="227"/>
        <v>0.62148190695002881</v>
      </c>
      <c r="P817" s="1">
        <v>205</v>
      </c>
      <c r="Q817" s="1">
        <v>23</v>
      </c>
      <c r="R817" s="1">
        <v>237</v>
      </c>
      <c r="S817" s="1">
        <v>194</v>
      </c>
      <c r="T817" s="1">
        <v>1001</v>
      </c>
      <c r="U817" s="1">
        <v>50</v>
      </c>
      <c r="V817" s="1">
        <v>4</v>
      </c>
      <c r="W817" s="1">
        <v>2</v>
      </c>
      <c r="X817" s="1">
        <v>5</v>
      </c>
      <c r="Y817" s="1">
        <v>9</v>
      </c>
      <c r="Z817" s="1">
        <v>7</v>
      </c>
      <c r="AA817" s="1"/>
      <c r="AB817" s="1">
        <v>3</v>
      </c>
      <c r="AC817" s="1"/>
      <c r="AD817" s="1">
        <v>0</v>
      </c>
      <c r="AF817">
        <v>0</v>
      </c>
      <c r="AG817">
        <v>1</v>
      </c>
      <c r="AI817" t="str">
        <f t="shared" si="231"/>
        <v>Hanson</v>
      </c>
      <c r="AJ817" t="s">
        <v>1787</v>
      </c>
      <c r="AK817" s="182">
        <v>9</v>
      </c>
      <c r="AL817" s="7"/>
      <c r="AN817" s="97">
        <v>25</v>
      </c>
      <c r="AO817" s="99">
        <v>23</v>
      </c>
      <c r="AP817" s="99">
        <v>45</v>
      </c>
      <c r="AQ817" s="106">
        <v>28495</v>
      </c>
      <c r="AR817" s="106">
        <f t="shared" si="228"/>
        <v>25023</v>
      </c>
      <c r="AS817" t="s">
        <v>1711</v>
      </c>
      <c r="AT817" s="109">
        <f t="shared" si="229"/>
        <v>2528495</v>
      </c>
      <c r="AW817">
        <v>15.67</v>
      </c>
      <c r="AX817">
        <v>0.66</v>
      </c>
      <c r="AY817">
        <v>15.01</v>
      </c>
      <c r="BF817" s="117"/>
      <c r="BI817" s="117"/>
      <c r="BJ817" s="117"/>
    </row>
    <row r="818" spans="1:62" hidden="1" outlineLevel="1">
      <c r="A818" s="50" t="s">
        <v>2716</v>
      </c>
      <c r="B818" s="9" t="s">
        <v>2314</v>
      </c>
      <c r="C818" s="1">
        <f t="shared" si="217"/>
        <v>320</v>
      </c>
      <c r="D818" s="7">
        <f t="shared" si="218"/>
        <v>3</v>
      </c>
      <c r="E818" s="7">
        <f t="shared" si="219"/>
        <v>6</v>
      </c>
      <c r="F818" s="7">
        <f t="shared" si="220"/>
        <v>2</v>
      </c>
      <c r="G818" s="7">
        <f t="shared" si="230"/>
        <v>4</v>
      </c>
      <c r="H818" s="49">
        <f t="shared" si="221"/>
        <v>130</v>
      </c>
      <c r="I818" s="177">
        <f t="shared" si="222"/>
        <v>0.40625</v>
      </c>
      <c r="J818" s="8"/>
      <c r="K818" s="2">
        <f t="shared" si="223"/>
        <v>0.13125000000000001</v>
      </c>
      <c r="L818" s="2">
        <f t="shared" si="224"/>
        <v>1.2500000000000001E-2</v>
      </c>
      <c r="M818" s="2">
        <f t="shared" si="225"/>
        <v>0.15</v>
      </c>
      <c r="N818" s="2">
        <f t="shared" si="226"/>
        <v>0.1125</v>
      </c>
      <c r="O818" s="2">
        <f t="shared" si="227"/>
        <v>0.59375</v>
      </c>
      <c r="P818" s="1">
        <v>42</v>
      </c>
      <c r="Q818" s="1">
        <v>4</v>
      </c>
      <c r="R818" s="1">
        <v>48</v>
      </c>
      <c r="S818" s="1">
        <v>36</v>
      </c>
      <c r="T818" s="1">
        <v>178</v>
      </c>
      <c r="U818" s="1">
        <v>10</v>
      </c>
      <c r="V818" s="1">
        <v>0</v>
      </c>
      <c r="W818" s="1">
        <v>0</v>
      </c>
      <c r="X818" s="1">
        <v>2</v>
      </c>
      <c r="Y818" s="1">
        <v>0</v>
      </c>
      <c r="Z818" s="1">
        <v>0</v>
      </c>
      <c r="AA818" s="1"/>
      <c r="AB818" s="1">
        <v>0</v>
      </c>
      <c r="AC818" s="1"/>
      <c r="AD818" s="1">
        <v>0</v>
      </c>
      <c r="AF818">
        <v>0</v>
      </c>
      <c r="AG818">
        <v>0</v>
      </c>
      <c r="AI818" t="str">
        <f t="shared" si="231"/>
        <v>Hardwick</v>
      </c>
      <c r="AJ818" s="9" t="s">
        <v>1765</v>
      </c>
      <c r="AK818" s="182">
        <v>2</v>
      </c>
      <c r="AL818" s="7"/>
      <c r="AN818" s="97">
        <v>25</v>
      </c>
      <c r="AO818" s="99">
        <v>27</v>
      </c>
      <c r="AP818" s="99">
        <v>90</v>
      </c>
      <c r="AQ818" s="106">
        <v>28740</v>
      </c>
      <c r="AR818" s="106">
        <f t="shared" si="228"/>
        <v>25027</v>
      </c>
      <c r="AS818" t="s">
        <v>1711</v>
      </c>
      <c r="AT818" s="109">
        <f t="shared" si="229"/>
        <v>2528740</v>
      </c>
      <c r="AW818">
        <v>40.840000000000003</v>
      </c>
      <c r="AX818">
        <v>2.25</v>
      </c>
      <c r="AY818">
        <v>38.590000000000003</v>
      </c>
      <c r="BF818" s="117"/>
      <c r="BI818" s="117"/>
      <c r="BJ818" s="117"/>
    </row>
    <row r="819" spans="1:62" hidden="1" outlineLevel="1">
      <c r="A819" s="50" t="s">
        <v>129</v>
      </c>
      <c r="B819" s="9" t="s">
        <v>2314</v>
      </c>
      <c r="C819" s="1">
        <f t="shared" si="217"/>
        <v>828</v>
      </c>
      <c r="D819" s="7">
        <f t="shared" si="218"/>
        <v>2</v>
      </c>
      <c r="E819" s="7">
        <f t="shared" si="219"/>
        <v>6</v>
      </c>
      <c r="F819" s="7">
        <f t="shared" si="220"/>
        <v>3</v>
      </c>
      <c r="G819" s="7">
        <f t="shared" si="230"/>
        <v>4</v>
      </c>
      <c r="H819" s="49">
        <f t="shared" si="221"/>
        <v>46</v>
      </c>
      <c r="I819" s="177">
        <f t="shared" si="222"/>
        <v>5.5555555555555552E-2</v>
      </c>
      <c r="J819" s="8"/>
      <c r="K819" s="2">
        <f t="shared" si="223"/>
        <v>0.27415458937198067</v>
      </c>
      <c r="L819" s="2">
        <f t="shared" si="224"/>
        <v>7.246376811594203E-3</v>
      </c>
      <c r="M819" s="2">
        <f t="shared" si="225"/>
        <v>0.22826086956521738</v>
      </c>
      <c r="N819" s="2">
        <f t="shared" si="226"/>
        <v>0.10507246376811594</v>
      </c>
      <c r="O819" s="2">
        <f t="shared" si="227"/>
        <v>0.38526570048309172</v>
      </c>
      <c r="P819" s="1">
        <v>227</v>
      </c>
      <c r="Q819" s="1">
        <v>6</v>
      </c>
      <c r="R819" s="1">
        <v>189</v>
      </c>
      <c r="S819" s="1">
        <v>87</v>
      </c>
      <c r="T819" s="1">
        <v>273</v>
      </c>
      <c r="U819" s="1">
        <v>34</v>
      </c>
      <c r="V819" s="1">
        <v>0</v>
      </c>
      <c r="W819" s="1">
        <v>3</v>
      </c>
      <c r="X819" s="1">
        <v>2</v>
      </c>
      <c r="Y819" s="1">
        <v>4</v>
      </c>
      <c r="Z819" s="1">
        <v>1</v>
      </c>
      <c r="AA819" s="1"/>
      <c r="AB819" s="1">
        <v>1</v>
      </c>
      <c r="AC819" s="1"/>
      <c r="AD819" s="1">
        <v>1</v>
      </c>
      <c r="AF819">
        <v>0</v>
      </c>
      <c r="AG819">
        <v>0</v>
      </c>
      <c r="AI819" t="str">
        <f t="shared" si="231"/>
        <v>Harvard</v>
      </c>
      <c r="AJ819" s="9" t="s">
        <v>1765</v>
      </c>
      <c r="AK819" s="182">
        <v>3</v>
      </c>
      <c r="AL819" s="7"/>
      <c r="AN819" s="97">
        <v>25</v>
      </c>
      <c r="AO819" s="99">
        <v>27</v>
      </c>
      <c r="AP819" s="99">
        <v>95</v>
      </c>
      <c r="AQ819" s="106">
        <v>28950</v>
      </c>
      <c r="AR819" s="106">
        <f t="shared" si="228"/>
        <v>25027</v>
      </c>
      <c r="AS819" t="s">
        <v>1711</v>
      </c>
      <c r="AT819" s="109">
        <f t="shared" si="229"/>
        <v>2528950</v>
      </c>
      <c r="AW819">
        <v>26.97</v>
      </c>
      <c r="AX819">
        <v>0.61</v>
      </c>
      <c r="AY819">
        <v>26.36</v>
      </c>
      <c r="BF819" s="117"/>
      <c r="BI819" s="117"/>
      <c r="BJ819" s="117"/>
    </row>
    <row r="820" spans="1:62" hidden="1" outlineLevel="1">
      <c r="A820" s="50" t="s">
        <v>883</v>
      </c>
      <c r="B820" s="9" t="s">
        <v>2314</v>
      </c>
      <c r="C820" s="1">
        <f t="shared" si="217"/>
        <v>1947</v>
      </c>
      <c r="D820" s="7">
        <f t="shared" si="218"/>
        <v>2</v>
      </c>
      <c r="E820" s="7">
        <f t="shared" si="219"/>
        <v>6</v>
      </c>
      <c r="F820" s="7">
        <f t="shared" si="220"/>
        <v>3</v>
      </c>
      <c r="G820" s="7">
        <f t="shared" si="230"/>
        <v>4</v>
      </c>
      <c r="H820" s="49">
        <f t="shared" si="221"/>
        <v>564</v>
      </c>
      <c r="I820" s="177">
        <f t="shared" si="222"/>
        <v>0.2896764252696456</v>
      </c>
      <c r="J820" s="8"/>
      <c r="K820" s="2">
        <f t="shared" si="223"/>
        <v>0.19517205957883924</v>
      </c>
      <c r="L820" s="2">
        <f t="shared" si="224"/>
        <v>1.6949152542372881E-2</v>
      </c>
      <c r="M820" s="2">
        <f t="shared" si="225"/>
        <v>0.16384180790960451</v>
      </c>
      <c r="N820" s="2">
        <f t="shared" si="226"/>
        <v>8.6286594761171037E-2</v>
      </c>
      <c r="O820" s="2">
        <f t="shared" si="227"/>
        <v>0.53775038520801233</v>
      </c>
      <c r="P820" s="1">
        <v>380</v>
      </c>
      <c r="Q820" s="1">
        <v>33</v>
      </c>
      <c r="R820" s="1">
        <v>319</v>
      </c>
      <c r="S820" s="1">
        <v>168</v>
      </c>
      <c r="T820" s="1">
        <v>944</v>
      </c>
      <c r="U820" s="1">
        <v>68</v>
      </c>
      <c r="V820" s="1">
        <v>5</v>
      </c>
      <c r="W820" s="1">
        <v>5</v>
      </c>
      <c r="X820" s="1">
        <v>6</v>
      </c>
      <c r="Y820" s="1">
        <v>10</v>
      </c>
      <c r="Z820" s="1">
        <v>4</v>
      </c>
      <c r="AA820" s="1"/>
      <c r="AB820" s="1">
        <v>0</v>
      </c>
      <c r="AC820" s="1"/>
      <c r="AD820" s="1">
        <v>1</v>
      </c>
      <c r="AF820">
        <v>2</v>
      </c>
      <c r="AG820">
        <v>2</v>
      </c>
      <c r="AI820" t="str">
        <f t="shared" si="231"/>
        <v>Harwich</v>
      </c>
      <c r="AJ820" t="s">
        <v>2577</v>
      </c>
      <c r="AK820" s="182">
        <v>9</v>
      </c>
      <c r="AL820" s="7"/>
      <c r="AN820" s="97">
        <v>25</v>
      </c>
      <c r="AO820" s="99">
        <v>1</v>
      </c>
      <c r="AP820" s="99">
        <v>40</v>
      </c>
      <c r="AQ820" s="106">
        <v>29020</v>
      </c>
      <c r="AR820" s="106">
        <f t="shared" si="228"/>
        <v>25001</v>
      </c>
      <c r="AS820" t="s">
        <v>1711</v>
      </c>
      <c r="AT820" s="109">
        <f t="shared" si="229"/>
        <v>2529020</v>
      </c>
      <c r="AW820">
        <v>33.15</v>
      </c>
      <c r="AX820">
        <v>12.11</v>
      </c>
      <c r="AY820">
        <v>21.04</v>
      </c>
      <c r="BF820" s="117"/>
      <c r="BI820" s="117"/>
      <c r="BJ820" s="117"/>
    </row>
    <row r="821" spans="1:62" hidden="1" outlineLevel="1">
      <c r="A821" s="50" t="s">
        <v>884</v>
      </c>
      <c r="B821" s="9" t="s">
        <v>2314</v>
      </c>
      <c r="C821" s="1">
        <f t="shared" si="217"/>
        <v>306</v>
      </c>
      <c r="D821" s="7">
        <f t="shared" si="218"/>
        <v>2</v>
      </c>
      <c r="E821" s="7">
        <f t="shared" si="219"/>
        <v>6</v>
      </c>
      <c r="F821" s="7">
        <f t="shared" si="220"/>
        <v>3</v>
      </c>
      <c r="G821" s="7">
        <f t="shared" si="230"/>
        <v>4</v>
      </c>
      <c r="H821" s="49">
        <f t="shared" si="221"/>
        <v>88</v>
      </c>
      <c r="I821" s="177">
        <f t="shared" si="222"/>
        <v>0.28758169934640521</v>
      </c>
      <c r="J821" s="8"/>
      <c r="K821" s="2">
        <f t="shared" si="223"/>
        <v>0.22875816993464052</v>
      </c>
      <c r="L821" s="2">
        <f t="shared" si="224"/>
        <v>9.8039215686274508E-3</v>
      </c>
      <c r="M821" s="2">
        <f t="shared" si="225"/>
        <v>0.10784313725490197</v>
      </c>
      <c r="N821" s="2">
        <f t="shared" si="226"/>
        <v>8.4967320261437912E-2</v>
      </c>
      <c r="O821" s="2">
        <f t="shared" si="227"/>
        <v>0.56862745098039225</v>
      </c>
      <c r="P821" s="1">
        <v>70</v>
      </c>
      <c r="Q821" s="1">
        <v>3</v>
      </c>
      <c r="R821" s="1">
        <v>33</v>
      </c>
      <c r="S821" s="1">
        <v>26</v>
      </c>
      <c r="T821" s="1">
        <v>158</v>
      </c>
      <c r="U821" s="1">
        <v>12</v>
      </c>
      <c r="V821" s="1">
        <v>0</v>
      </c>
      <c r="W821" s="1">
        <v>0</v>
      </c>
      <c r="X821" s="1">
        <v>0</v>
      </c>
      <c r="Y821" s="1">
        <v>1</v>
      </c>
      <c r="Z821" s="1">
        <v>0</v>
      </c>
      <c r="AA821" s="1"/>
      <c r="AB821" s="1">
        <v>0</v>
      </c>
      <c r="AC821" s="1"/>
      <c r="AD821" s="1">
        <v>0</v>
      </c>
      <c r="AF821">
        <v>1</v>
      </c>
      <c r="AG821">
        <v>2</v>
      </c>
      <c r="AI821" t="str">
        <f t="shared" si="231"/>
        <v>Hatfield</v>
      </c>
      <c r="AJ821" t="s">
        <v>2419</v>
      </c>
      <c r="AK821" s="182">
        <v>2</v>
      </c>
      <c r="AL821" s="7"/>
      <c r="AN821" s="97">
        <v>25</v>
      </c>
      <c r="AO821" s="99">
        <v>15</v>
      </c>
      <c r="AP821" s="99">
        <v>45</v>
      </c>
      <c r="AQ821" s="106">
        <v>29265</v>
      </c>
      <c r="AR821" s="106">
        <f t="shared" si="228"/>
        <v>25015</v>
      </c>
      <c r="AS821" t="s">
        <v>1711</v>
      </c>
      <c r="AT821" s="109">
        <f t="shared" si="229"/>
        <v>2529265</v>
      </c>
      <c r="AW821">
        <v>16.82</v>
      </c>
      <c r="AX821">
        <v>0.81</v>
      </c>
      <c r="AY821">
        <v>16.02</v>
      </c>
      <c r="BF821" s="117"/>
      <c r="BI821" s="117"/>
      <c r="BJ821" s="117"/>
    </row>
    <row r="822" spans="1:62" hidden="1" outlineLevel="1">
      <c r="A822" s="50" t="s">
        <v>94</v>
      </c>
      <c r="B822" s="9" t="s">
        <v>2314</v>
      </c>
      <c r="C822" s="1">
        <f t="shared" si="217"/>
        <v>6873</v>
      </c>
      <c r="D822" s="7">
        <f t="shared" si="218"/>
        <v>3</v>
      </c>
      <c r="E822" s="7">
        <f t="shared" si="219"/>
        <v>6</v>
      </c>
      <c r="F822" s="7">
        <f t="shared" si="220"/>
        <v>2</v>
      </c>
      <c r="G822" s="7">
        <f t="shared" si="230"/>
        <v>4</v>
      </c>
      <c r="H822" s="49">
        <f t="shared" si="221"/>
        <v>2974</v>
      </c>
      <c r="I822" s="177">
        <f t="shared" si="222"/>
        <v>0.43270769678451915</v>
      </c>
      <c r="J822" s="8"/>
      <c r="K822" s="2">
        <f t="shared" si="223"/>
        <v>0.12643678160919541</v>
      </c>
      <c r="L822" s="2">
        <f t="shared" si="224"/>
        <v>1.1203259129928707E-2</v>
      </c>
      <c r="M822" s="2">
        <f t="shared" si="225"/>
        <v>0.13953150007274845</v>
      </c>
      <c r="N822" s="2">
        <f t="shared" si="226"/>
        <v>0.10257529463116544</v>
      </c>
      <c r="O822" s="2">
        <f t="shared" si="227"/>
        <v>0.62025316455696211</v>
      </c>
      <c r="P822" s="1">
        <v>869</v>
      </c>
      <c r="Q822" s="1">
        <v>77</v>
      </c>
      <c r="R822" s="1">
        <v>959</v>
      </c>
      <c r="S822" s="1">
        <v>705</v>
      </c>
      <c r="T822" s="1">
        <v>3933</v>
      </c>
      <c r="U822" s="1">
        <v>175</v>
      </c>
      <c r="V822" s="1">
        <v>22</v>
      </c>
      <c r="W822" s="1">
        <v>15</v>
      </c>
      <c r="X822" s="1">
        <v>26</v>
      </c>
      <c r="Y822" s="1">
        <v>33</v>
      </c>
      <c r="Z822" s="1">
        <v>30</v>
      </c>
      <c r="AA822" s="1"/>
      <c r="AB822" s="1">
        <v>6</v>
      </c>
      <c r="AC822" s="1"/>
      <c r="AD822" s="1">
        <v>4</v>
      </c>
      <c r="AF822">
        <v>8</v>
      </c>
      <c r="AG822">
        <v>11</v>
      </c>
      <c r="AI822" t="str">
        <f t="shared" si="231"/>
        <v>Haverhill</v>
      </c>
      <c r="AJ822" t="s">
        <v>810</v>
      </c>
      <c r="AK822" s="182">
        <v>3</v>
      </c>
      <c r="AL822" s="7"/>
      <c r="AN822" s="97">
        <v>25</v>
      </c>
      <c r="AO822" s="99">
        <v>9</v>
      </c>
      <c r="AP822" s="99">
        <v>55</v>
      </c>
      <c r="AQ822" s="106">
        <v>29405</v>
      </c>
      <c r="AR822" s="106">
        <f t="shared" si="228"/>
        <v>25009</v>
      </c>
      <c r="AS822" t="s">
        <v>1029</v>
      </c>
      <c r="AT822" s="109">
        <f t="shared" si="229"/>
        <v>2529405</v>
      </c>
      <c r="AW822">
        <v>35.630000000000003</v>
      </c>
      <c r="AX822">
        <v>2.31</v>
      </c>
      <c r="AY822">
        <v>33.33</v>
      </c>
      <c r="BF822" s="117"/>
      <c r="BI822" s="117"/>
      <c r="BJ822" s="117"/>
    </row>
    <row r="823" spans="1:62" hidden="1" outlineLevel="1">
      <c r="A823" s="50" t="s">
        <v>95</v>
      </c>
      <c r="B823" s="9" t="s">
        <v>2314</v>
      </c>
      <c r="C823" s="1">
        <f t="shared" ref="C823:C886" si="232">SUM(P823:AG823)</f>
        <v>46</v>
      </c>
      <c r="D823" s="7">
        <f t="shared" ref="D823:D886" si="233">RANK(P823,(P823:AG823))</f>
        <v>3</v>
      </c>
      <c r="E823" s="7">
        <f t="shared" ref="E823:E886" si="234">RANK(Q823,(P823:AG823))</f>
        <v>6</v>
      </c>
      <c r="F823" s="7">
        <f t="shared" ref="F823:F886" si="235">IF(R823&gt;0,RANK(R823,(P823:AG823)),0)</f>
        <v>2</v>
      </c>
      <c r="G823" s="7">
        <f t="shared" si="230"/>
        <v>4</v>
      </c>
      <c r="H823" s="49">
        <f t="shared" ref="H823:H886" si="236">MAX(P823:T823)-LARGE(P823:T823,2)</f>
        <v>3</v>
      </c>
      <c r="I823" s="177">
        <f t="shared" ref="I823:I886" si="237">H823/C823</f>
        <v>6.5217391304347824E-2</v>
      </c>
      <c r="J823" s="8"/>
      <c r="K823" s="2">
        <f t="shared" ref="K823:K886" si="238">IF(C823=0,"-",P823/C823)</f>
        <v>0.19565217391304349</v>
      </c>
      <c r="L823" s="2">
        <f t="shared" ref="L823:L886" si="239">IF(C823=0,"-",Q823/C823)</f>
        <v>2.1739130434782608E-2</v>
      </c>
      <c r="M823" s="2">
        <f t="shared" ref="M823:M886" si="240">IF(C823=0,"-",R823/C823)</f>
        <v>0.28260869565217389</v>
      </c>
      <c r="N823" s="2">
        <f t="shared" ref="N823:N886" si="241">IF(C823=0,"-",S823/C823)</f>
        <v>6.5217391304347824E-2</v>
      </c>
      <c r="O823" s="2">
        <f t="shared" ref="O823:O886" si="242">IF(C823=0,"-",(1-K823-L823-M823-N823))</f>
        <v>0.43478260869565216</v>
      </c>
      <c r="P823" s="1">
        <v>9</v>
      </c>
      <c r="Q823" s="1">
        <v>1</v>
      </c>
      <c r="R823" s="1">
        <v>13</v>
      </c>
      <c r="S823" s="1">
        <v>3</v>
      </c>
      <c r="T823" s="1">
        <v>16</v>
      </c>
      <c r="U823" s="1">
        <v>2</v>
      </c>
      <c r="V823" s="1">
        <v>0</v>
      </c>
      <c r="W823" s="1">
        <v>1</v>
      </c>
      <c r="X823" s="1">
        <v>0</v>
      </c>
      <c r="Y823" s="1">
        <v>1</v>
      </c>
      <c r="Z823" s="1">
        <v>0</v>
      </c>
      <c r="AA823" s="1"/>
      <c r="AB823" s="1">
        <v>0</v>
      </c>
      <c r="AC823" s="1"/>
      <c r="AD823" s="1">
        <v>0</v>
      </c>
      <c r="AF823">
        <v>0</v>
      </c>
      <c r="AG823">
        <v>0</v>
      </c>
      <c r="AI823" t="str">
        <f t="shared" si="231"/>
        <v>Hawley</v>
      </c>
      <c r="AJ823" t="s">
        <v>2409</v>
      </c>
      <c r="AK823" s="182">
        <v>1</v>
      </c>
      <c r="AL823" s="7"/>
      <c r="AN823" s="97">
        <v>25</v>
      </c>
      <c r="AO823" s="99">
        <v>11</v>
      </c>
      <c r="AP823" s="99">
        <v>55</v>
      </c>
      <c r="AQ823" s="106">
        <v>29475</v>
      </c>
      <c r="AR823" s="106">
        <f t="shared" ref="AR823:AR886" si="243">AN823*1000+AO823</f>
        <v>25011</v>
      </c>
      <c r="AS823" t="s">
        <v>1711</v>
      </c>
      <c r="AT823" s="109">
        <f t="shared" ref="AT823:AT886" si="244">AN823*100000+AQ823</f>
        <v>2529475</v>
      </c>
      <c r="AW823">
        <v>30.88</v>
      </c>
      <c r="AX823">
        <v>0.02</v>
      </c>
      <c r="AY823">
        <v>30.86</v>
      </c>
      <c r="BF823" s="117"/>
      <c r="BI823" s="117"/>
      <c r="BJ823" s="117"/>
    </row>
    <row r="824" spans="1:62" hidden="1" outlineLevel="1">
      <c r="A824" s="50" t="s">
        <v>2814</v>
      </c>
      <c r="B824" s="9" t="s">
        <v>2314</v>
      </c>
      <c r="C824" s="1">
        <f t="shared" si="232"/>
        <v>97</v>
      </c>
      <c r="D824" s="7">
        <f t="shared" si="233"/>
        <v>5</v>
      </c>
      <c r="E824" s="7">
        <f t="shared" si="234"/>
        <v>8</v>
      </c>
      <c r="F824" s="7">
        <f t="shared" si="235"/>
        <v>2</v>
      </c>
      <c r="G824" s="7">
        <f t="shared" ref="G824:G887" si="245">IF(S824&gt;0,RANK(S824,(P824:AD824)),0)</f>
        <v>3</v>
      </c>
      <c r="H824" s="49">
        <f t="shared" si="236"/>
        <v>20</v>
      </c>
      <c r="I824" s="177">
        <f t="shared" si="237"/>
        <v>0.20618556701030927</v>
      </c>
      <c r="J824" s="8"/>
      <c r="K824" s="2">
        <f t="shared" si="238"/>
        <v>8.247422680412371E-2</v>
      </c>
      <c r="L824" s="2">
        <f t="shared" si="239"/>
        <v>0</v>
      </c>
      <c r="M824" s="2">
        <f t="shared" si="240"/>
        <v>0.21649484536082475</v>
      </c>
      <c r="N824" s="2">
        <f t="shared" si="241"/>
        <v>0.16494845360824742</v>
      </c>
      <c r="O824" s="2">
        <f t="shared" si="242"/>
        <v>0.53608247422680411</v>
      </c>
      <c r="P824" s="1">
        <v>8</v>
      </c>
      <c r="Q824" s="1">
        <v>0</v>
      </c>
      <c r="R824" s="1">
        <v>21</v>
      </c>
      <c r="S824" s="1">
        <v>16</v>
      </c>
      <c r="T824" s="1">
        <v>41</v>
      </c>
      <c r="U824" s="1">
        <v>9</v>
      </c>
      <c r="V824" s="1">
        <v>1</v>
      </c>
      <c r="W824" s="1">
        <v>0</v>
      </c>
      <c r="X824" s="1">
        <v>1</v>
      </c>
      <c r="Y824" s="1">
        <v>0</v>
      </c>
      <c r="Z824" s="1">
        <v>0</v>
      </c>
      <c r="AA824" s="1"/>
      <c r="AB824" s="1">
        <v>0</v>
      </c>
      <c r="AC824" s="1"/>
      <c r="AD824" s="1">
        <v>0</v>
      </c>
      <c r="AF824">
        <v>0</v>
      </c>
      <c r="AG824">
        <v>0</v>
      </c>
      <c r="AI824" t="str">
        <f t="shared" si="231"/>
        <v>Heath</v>
      </c>
      <c r="AJ824" t="s">
        <v>2409</v>
      </c>
      <c r="AK824" s="182">
        <v>1</v>
      </c>
      <c r="AL824" s="7"/>
      <c r="AN824" s="97">
        <v>25</v>
      </c>
      <c r="AO824" s="99">
        <v>11</v>
      </c>
      <c r="AP824" s="99">
        <v>60</v>
      </c>
      <c r="AQ824" s="106">
        <v>29650</v>
      </c>
      <c r="AR824" s="106">
        <f t="shared" si="243"/>
        <v>25011</v>
      </c>
      <c r="AS824" t="s">
        <v>1711</v>
      </c>
      <c r="AT824" s="109">
        <f t="shared" si="244"/>
        <v>2529650</v>
      </c>
      <c r="AW824">
        <v>24.92</v>
      </c>
      <c r="AX824">
        <v>0.02</v>
      </c>
      <c r="AY824">
        <v>24.9</v>
      </c>
      <c r="BF824" s="117"/>
      <c r="BI824" s="117"/>
      <c r="BJ824" s="117"/>
    </row>
    <row r="825" spans="1:62" hidden="1" outlineLevel="1">
      <c r="A825" s="50" t="s">
        <v>3186</v>
      </c>
      <c r="B825" s="9" t="s">
        <v>2314</v>
      </c>
      <c r="C825" s="1">
        <f t="shared" si="232"/>
        <v>4026</v>
      </c>
      <c r="D825" s="7">
        <f t="shared" si="233"/>
        <v>2</v>
      </c>
      <c r="E825" s="7">
        <f t="shared" si="234"/>
        <v>6</v>
      </c>
      <c r="F825" s="7">
        <f t="shared" si="235"/>
        <v>3</v>
      </c>
      <c r="G825" s="7">
        <f t="shared" si="245"/>
        <v>4</v>
      </c>
      <c r="H825" s="49">
        <f t="shared" si="236"/>
        <v>222</v>
      </c>
      <c r="I825" s="177">
        <f t="shared" si="237"/>
        <v>5.5141579731743669E-2</v>
      </c>
      <c r="J825" s="8"/>
      <c r="K825" s="2">
        <f t="shared" si="238"/>
        <v>0.29110779930452063</v>
      </c>
      <c r="L825" s="2">
        <f t="shared" si="239"/>
        <v>1.6393442622950821E-2</v>
      </c>
      <c r="M825" s="2">
        <f t="shared" si="240"/>
        <v>0.23472429210134127</v>
      </c>
      <c r="N825" s="2">
        <f t="shared" si="241"/>
        <v>7.0789865871833085E-2</v>
      </c>
      <c r="O825" s="2">
        <f t="shared" si="242"/>
        <v>0.3869846000993542</v>
      </c>
      <c r="P825" s="1">
        <v>1172</v>
      </c>
      <c r="Q825" s="1">
        <v>66</v>
      </c>
      <c r="R825" s="1">
        <v>945</v>
      </c>
      <c r="S825" s="1">
        <v>285</v>
      </c>
      <c r="T825" s="1">
        <v>1394</v>
      </c>
      <c r="U825" s="1">
        <v>77</v>
      </c>
      <c r="V825" s="1">
        <v>7</v>
      </c>
      <c r="W825" s="1">
        <v>15</v>
      </c>
      <c r="X825" s="1">
        <v>7</v>
      </c>
      <c r="Y825" s="1">
        <v>20</v>
      </c>
      <c r="Z825" s="1">
        <v>23</v>
      </c>
      <c r="AA825" s="1"/>
      <c r="AB825" s="1">
        <v>1</v>
      </c>
      <c r="AC825" s="1"/>
      <c r="AD825" s="1">
        <v>2</v>
      </c>
      <c r="AF825">
        <v>10</v>
      </c>
      <c r="AG825">
        <v>2</v>
      </c>
      <c r="AI825" t="str">
        <f t="shared" si="231"/>
        <v>Hingham</v>
      </c>
      <c r="AJ825" t="s">
        <v>1787</v>
      </c>
      <c r="AK825" s="182">
        <v>8</v>
      </c>
      <c r="AL825" s="7"/>
      <c r="AN825" s="97">
        <v>25</v>
      </c>
      <c r="AO825" s="99">
        <v>23</v>
      </c>
      <c r="AP825" s="99">
        <v>50</v>
      </c>
      <c r="AQ825" s="106">
        <v>30210</v>
      </c>
      <c r="AR825" s="106">
        <f t="shared" si="243"/>
        <v>25023</v>
      </c>
      <c r="AS825" t="s">
        <v>1711</v>
      </c>
      <c r="AT825" s="109">
        <f t="shared" si="244"/>
        <v>2530210</v>
      </c>
      <c r="AW825">
        <v>25.04</v>
      </c>
      <c r="AX825">
        <v>2.57</v>
      </c>
      <c r="AY825">
        <v>22.47</v>
      </c>
      <c r="BF825" s="117"/>
      <c r="BI825" s="117"/>
      <c r="BJ825" s="117"/>
    </row>
    <row r="826" spans="1:62" hidden="1" outlineLevel="1">
      <c r="A826" s="50" t="s">
        <v>63</v>
      </c>
      <c r="B826" s="9" t="s">
        <v>2314</v>
      </c>
      <c r="C826" s="1">
        <f t="shared" si="232"/>
        <v>205</v>
      </c>
      <c r="D826" s="7">
        <f t="shared" si="233"/>
        <v>2</v>
      </c>
      <c r="E826" s="7">
        <f t="shared" si="234"/>
        <v>6</v>
      </c>
      <c r="F826" s="7">
        <f t="shared" si="235"/>
        <v>3</v>
      </c>
      <c r="G826" s="7">
        <f t="shared" si="245"/>
        <v>4</v>
      </c>
      <c r="H826" s="49">
        <f t="shared" si="236"/>
        <v>80</v>
      </c>
      <c r="I826" s="177">
        <f t="shared" si="237"/>
        <v>0.3902439024390244</v>
      </c>
      <c r="J826" s="8"/>
      <c r="K826" s="2">
        <f t="shared" si="238"/>
        <v>0.13658536585365855</v>
      </c>
      <c r="L826" s="2">
        <f t="shared" si="239"/>
        <v>1.9512195121951219E-2</v>
      </c>
      <c r="M826" s="2">
        <f t="shared" si="240"/>
        <v>0.13170731707317074</v>
      </c>
      <c r="N826" s="2">
        <f t="shared" si="241"/>
        <v>0.1024390243902439</v>
      </c>
      <c r="O826" s="2">
        <f t="shared" si="242"/>
        <v>0.6097560975609756</v>
      </c>
      <c r="P826" s="1">
        <v>28</v>
      </c>
      <c r="Q826" s="1">
        <v>4</v>
      </c>
      <c r="R826" s="1">
        <v>27</v>
      </c>
      <c r="S826" s="1">
        <v>21</v>
      </c>
      <c r="T826" s="1">
        <v>108</v>
      </c>
      <c r="U826" s="1">
        <v>12</v>
      </c>
      <c r="V826" s="1">
        <v>0</v>
      </c>
      <c r="W826" s="1">
        <v>2</v>
      </c>
      <c r="X826" s="1">
        <v>0</v>
      </c>
      <c r="Y826" s="1">
        <v>2</v>
      </c>
      <c r="Z826" s="1">
        <v>0</v>
      </c>
      <c r="AA826" s="1"/>
      <c r="AB826" s="1">
        <v>0</v>
      </c>
      <c r="AC826" s="1"/>
      <c r="AD826" s="1">
        <v>0</v>
      </c>
      <c r="AF826">
        <v>0</v>
      </c>
      <c r="AG826">
        <v>1</v>
      </c>
      <c r="AI826" t="str">
        <f t="shared" si="231"/>
        <v>Hinsdale</v>
      </c>
      <c r="AJ826" t="s">
        <v>236</v>
      </c>
      <c r="AK826" s="182">
        <v>1</v>
      </c>
      <c r="AL826" s="7"/>
      <c r="AN826" s="97">
        <v>25</v>
      </c>
      <c r="AO826" s="99">
        <v>3</v>
      </c>
      <c r="AP826" s="99">
        <v>55</v>
      </c>
      <c r="AQ826" s="106">
        <v>30315</v>
      </c>
      <c r="AR826" s="106">
        <f t="shared" si="243"/>
        <v>25003</v>
      </c>
      <c r="AS826" t="s">
        <v>1711</v>
      </c>
      <c r="AT826" s="109">
        <f t="shared" si="244"/>
        <v>2530315</v>
      </c>
      <c r="AW826">
        <v>21.7</v>
      </c>
      <c r="AX826">
        <v>0.86</v>
      </c>
      <c r="AY826">
        <v>20.84</v>
      </c>
      <c r="BF826" s="117"/>
      <c r="BI826" s="117"/>
      <c r="BJ826" s="117"/>
    </row>
    <row r="827" spans="1:62" hidden="1" outlineLevel="1">
      <c r="A827" s="50" t="s">
        <v>373</v>
      </c>
      <c r="B827" s="9" t="s">
        <v>2314</v>
      </c>
      <c r="C827" s="1">
        <f t="shared" si="232"/>
        <v>1266</v>
      </c>
      <c r="D827" s="7">
        <f t="shared" si="233"/>
        <v>3</v>
      </c>
      <c r="E827" s="7">
        <f t="shared" si="234"/>
        <v>6</v>
      </c>
      <c r="F827" s="7">
        <f t="shared" si="235"/>
        <v>2</v>
      </c>
      <c r="G827" s="7">
        <f t="shared" si="245"/>
        <v>4</v>
      </c>
      <c r="H827" s="49">
        <f t="shared" si="236"/>
        <v>630</v>
      </c>
      <c r="I827" s="177">
        <f t="shared" si="237"/>
        <v>0.49763033175355448</v>
      </c>
      <c r="J827" s="8"/>
      <c r="K827" s="2">
        <f t="shared" si="238"/>
        <v>0.10505529225908374</v>
      </c>
      <c r="L827" s="2">
        <f t="shared" si="239"/>
        <v>5.5292259083728279E-3</v>
      </c>
      <c r="M827" s="2">
        <f t="shared" si="240"/>
        <v>0.12796208530805686</v>
      </c>
      <c r="N827" s="2">
        <f t="shared" si="241"/>
        <v>0.10031595576619273</v>
      </c>
      <c r="O827" s="2">
        <f t="shared" si="242"/>
        <v>0.66113744075829395</v>
      </c>
      <c r="P827" s="1">
        <v>133</v>
      </c>
      <c r="Q827" s="1">
        <v>7</v>
      </c>
      <c r="R827" s="1">
        <v>162</v>
      </c>
      <c r="S827" s="1">
        <v>127</v>
      </c>
      <c r="T827" s="1">
        <v>792</v>
      </c>
      <c r="U827" s="1">
        <v>24</v>
      </c>
      <c r="V827" s="1">
        <v>1</v>
      </c>
      <c r="W827" s="1">
        <v>6</v>
      </c>
      <c r="X827" s="1">
        <v>2</v>
      </c>
      <c r="Y827" s="1">
        <v>6</v>
      </c>
      <c r="Z827" s="1">
        <v>2</v>
      </c>
      <c r="AA827" s="1"/>
      <c r="AB827" s="1">
        <v>3</v>
      </c>
      <c r="AC827" s="1"/>
      <c r="AD827" s="1">
        <v>0</v>
      </c>
      <c r="AF827">
        <v>0</v>
      </c>
      <c r="AG827">
        <v>1</v>
      </c>
      <c r="AI827" t="str">
        <f t="shared" si="231"/>
        <v>Holbrook</v>
      </c>
      <c r="AJ827" t="s">
        <v>495</v>
      </c>
      <c r="AK827" s="182">
        <v>8</v>
      </c>
      <c r="AL827" s="7"/>
      <c r="AN827" s="97">
        <v>25</v>
      </c>
      <c r="AO827" s="99">
        <v>21</v>
      </c>
      <c r="AP827" s="99">
        <v>55</v>
      </c>
      <c r="AQ827" s="106">
        <v>30455</v>
      </c>
      <c r="AR827" s="106">
        <f t="shared" si="243"/>
        <v>25021</v>
      </c>
      <c r="AS827" t="s">
        <v>1711</v>
      </c>
      <c r="AT827" s="109">
        <f t="shared" si="244"/>
        <v>2530455</v>
      </c>
      <c r="AW827">
        <v>7.41</v>
      </c>
      <c r="AX827">
        <v>0.05</v>
      </c>
      <c r="AY827">
        <v>7.35</v>
      </c>
      <c r="BF827" s="117"/>
      <c r="BI827" s="117"/>
      <c r="BJ827" s="117"/>
    </row>
    <row r="828" spans="1:62" hidden="1" outlineLevel="1">
      <c r="A828" s="50" t="s">
        <v>1350</v>
      </c>
      <c r="B828" s="9" t="s">
        <v>2314</v>
      </c>
      <c r="C828" s="1">
        <f t="shared" si="232"/>
        <v>3054</v>
      </c>
      <c r="D828" s="7">
        <f t="shared" si="233"/>
        <v>3</v>
      </c>
      <c r="E828" s="7">
        <f t="shared" si="234"/>
        <v>6</v>
      </c>
      <c r="F828" s="7">
        <f t="shared" si="235"/>
        <v>2</v>
      </c>
      <c r="G828" s="7">
        <f t="shared" si="245"/>
        <v>4</v>
      </c>
      <c r="H828" s="49">
        <f t="shared" si="236"/>
        <v>633</v>
      </c>
      <c r="I828" s="177">
        <f t="shared" si="237"/>
        <v>0.20726915520628683</v>
      </c>
      <c r="J828" s="8"/>
      <c r="K828" s="2">
        <f t="shared" si="238"/>
        <v>0.19155206286836934</v>
      </c>
      <c r="L828" s="2">
        <f t="shared" si="239"/>
        <v>1.0150622134905042E-2</v>
      </c>
      <c r="M828" s="2">
        <f t="shared" si="240"/>
        <v>0.1994106090373281</v>
      </c>
      <c r="N828" s="2">
        <f t="shared" si="241"/>
        <v>0.14210870988867061</v>
      </c>
      <c r="O828" s="2">
        <f t="shared" si="242"/>
        <v>0.45677799607072689</v>
      </c>
      <c r="P828" s="1">
        <v>585</v>
      </c>
      <c r="Q828" s="1">
        <v>31</v>
      </c>
      <c r="R828" s="1">
        <v>609</v>
      </c>
      <c r="S828" s="1">
        <v>434</v>
      </c>
      <c r="T828" s="1">
        <v>1242</v>
      </c>
      <c r="U828" s="1">
        <v>100</v>
      </c>
      <c r="V828" s="1">
        <v>4</v>
      </c>
      <c r="W828" s="1">
        <v>11</v>
      </c>
      <c r="X828" s="1">
        <v>3</v>
      </c>
      <c r="Y828" s="1">
        <v>15</v>
      </c>
      <c r="Z828" s="1">
        <v>7</v>
      </c>
      <c r="AA828" s="1"/>
      <c r="AB828" s="1">
        <v>5</v>
      </c>
      <c r="AC828" s="1"/>
      <c r="AD828" s="1">
        <v>3</v>
      </c>
      <c r="AF828">
        <v>3</v>
      </c>
      <c r="AG828">
        <v>2</v>
      </c>
      <c r="AI828" t="str">
        <f t="shared" si="231"/>
        <v>Holden</v>
      </c>
      <c r="AJ828" s="9" t="s">
        <v>1765</v>
      </c>
      <c r="AK828" s="182">
        <v>2</v>
      </c>
      <c r="AL828" s="7"/>
      <c r="AN828" s="97">
        <v>25</v>
      </c>
      <c r="AO828" s="99">
        <v>27</v>
      </c>
      <c r="AP828" s="99">
        <v>100</v>
      </c>
      <c r="AQ828" s="106">
        <v>30560</v>
      </c>
      <c r="AR828" s="106">
        <f t="shared" si="243"/>
        <v>25027</v>
      </c>
      <c r="AS828" t="s">
        <v>1711</v>
      </c>
      <c r="AT828" s="109">
        <f t="shared" si="244"/>
        <v>2530560</v>
      </c>
      <c r="AW828">
        <v>36.22</v>
      </c>
      <c r="AX828">
        <v>1.23</v>
      </c>
      <c r="AY828">
        <v>34.99</v>
      </c>
      <c r="BF828" s="117"/>
      <c r="BI828" s="117"/>
      <c r="BJ828" s="117"/>
    </row>
    <row r="829" spans="1:62" hidden="1" outlineLevel="1">
      <c r="A829" s="50" t="s">
        <v>2729</v>
      </c>
      <c r="B829" s="9" t="s">
        <v>2314</v>
      </c>
      <c r="C829" s="1">
        <f t="shared" si="232"/>
        <v>337</v>
      </c>
      <c r="D829" s="7">
        <f t="shared" si="233"/>
        <v>3</v>
      </c>
      <c r="E829" s="7">
        <f t="shared" si="234"/>
        <v>11</v>
      </c>
      <c r="F829" s="7">
        <f t="shared" si="235"/>
        <v>3</v>
      </c>
      <c r="G829" s="7">
        <f t="shared" si="245"/>
        <v>2</v>
      </c>
      <c r="H829" s="49">
        <f t="shared" si="236"/>
        <v>107</v>
      </c>
      <c r="I829" s="177">
        <f t="shared" si="237"/>
        <v>0.31750741839762614</v>
      </c>
      <c r="J829" s="8"/>
      <c r="K829" s="2">
        <f t="shared" si="238"/>
        <v>0.1513353115727003</v>
      </c>
      <c r="L829" s="2">
        <f t="shared" si="239"/>
        <v>0</v>
      </c>
      <c r="M829" s="2">
        <f t="shared" si="240"/>
        <v>0.1513353115727003</v>
      </c>
      <c r="N829" s="2">
        <f t="shared" si="241"/>
        <v>0.15727002967359049</v>
      </c>
      <c r="O829" s="2">
        <f t="shared" si="242"/>
        <v>0.5400593471810089</v>
      </c>
      <c r="P829" s="1">
        <v>51</v>
      </c>
      <c r="Q829" s="1">
        <v>0</v>
      </c>
      <c r="R829" s="1">
        <v>51</v>
      </c>
      <c r="S829" s="1">
        <v>53</v>
      </c>
      <c r="T829" s="1">
        <v>160</v>
      </c>
      <c r="U829" s="1">
        <v>15</v>
      </c>
      <c r="V829" s="1">
        <v>1</v>
      </c>
      <c r="W829" s="1">
        <v>0</v>
      </c>
      <c r="X829" s="1">
        <v>2</v>
      </c>
      <c r="Y829" s="1">
        <v>1</v>
      </c>
      <c r="Z829" s="1">
        <v>2</v>
      </c>
      <c r="AA829" s="1"/>
      <c r="AB829" s="1">
        <v>0</v>
      </c>
      <c r="AC829" s="1"/>
      <c r="AD829" s="1">
        <v>0</v>
      </c>
      <c r="AF829">
        <v>0</v>
      </c>
      <c r="AG829">
        <v>1</v>
      </c>
      <c r="AI829" t="str">
        <f t="shared" si="231"/>
        <v>Holland</v>
      </c>
      <c r="AJ829" t="s">
        <v>2885</v>
      </c>
      <c r="AK829" s="182">
        <v>1</v>
      </c>
      <c r="AL829" s="7"/>
      <c r="AN829" s="97">
        <v>25</v>
      </c>
      <c r="AO829" s="99">
        <v>13</v>
      </c>
      <c r="AP829" s="99">
        <v>45</v>
      </c>
      <c r="AQ829" s="106">
        <v>30665</v>
      </c>
      <c r="AR829" s="106">
        <f t="shared" si="243"/>
        <v>25013</v>
      </c>
      <c r="AS829" t="s">
        <v>1711</v>
      </c>
      <c r="AT829" s="109">
        <f t="shared" si="244"/>
        <v>2530665</v>
      </c>
      <c r="AW829">
        <v>13.1</v>
      </c>
      <c r="AX829">
        <v>0.7</v>
      </c>
      <c r="AY829">
        <v>12.39</v>
      </c>
      <c r="BF829" s="117"/>
      <c r="BI829" s="117"/>
      <c r="BJ829" s="117"/>
    </row>
    <row r="830" spans="1:62" hidden="1" outlineLevel="1">
      <c r="A830" s="50" t="s">
        <v>3180</v>
      </c>
      <c r="B830" s="9" t="s">
        <v>2314</v>
      </c>
      <c r="C830" s="1">
        <f t="shared" si="232"/>
        <v>1960</v>
      </c>
      <c r="D830" s="7">
        <f t="shared" si="233"/>
        <v>2</v>
      </c>
      <c r="E830" s="7">
        <f t="shared" si="234"/>
        <v>6</v>
      </c>
      <c r="F830" s="7">
        <f t="shared" si="235"/>
        <v>3</v>
      </c>
      <c r="G830" s="7">
        <f t="shared" si="245"/>
        <v>4</v>
      </c>
      <c r="H830" s="49">
        <f t="shared" si="236"/>
        <v>252</v>
      </c>
      <c r="I830" s="177">
        <f t="shared" si="237"/>
        <v>0.12857142857142856</v>
      </c>
      <c r="J830" s="8"/>
      <c r="K830" s="2">
        <f t="shared" si="238"/>
        <v>0.24591836734693878</v>
      </c>
      <c r="L830" s="2">
        <f t="shared" si="239"/>
        <v>1.2244897959183673E-2</v>
      </c>
      <c r="M830" s="2">
        <f t="shared" si="240"/>
        <v>0.23877551020408164</v>
      </c>
      <c r="N830" s="2">
        <f t="shared" si="241"/>
        <v>8.1632653061224483E-2</v>
      </c>
      <c r="O830" s="2">
        <f t="shared" si="242"/>
        <v>0.42142857142857149</v>
      </c>
      <c r="P830" s="1">
        <v>482</v>
      </c>
      <c r="Q830" s="1">
        <v>24</v>
      </c>
      <c r="R830" s="1">
        <v>468</v>
      </c>
      <c r="S830" s="1">
        <v>160</v>
      </c>
      <c r="T830" s="1">
        <v>734</v>
      </c>
      <c r="U830" s="1">
        <v>48</v>
      </c>
      <c r="V830" s="1">
        <v>5</v>
      </c>
      <c r="W830" s="1">
        <v>5</v>
      </c>
      <c r="X830" s="1">
        <v>2</v>
      </c>
      <c r="Y830" s="1">
        <v>12</v>
      </c>
      <c r="Z830" s="1">
        <v>13</v>
      </c>
      <c r="AA830" s="1"/>
      <c r="AB830" s="1">
        <v>2</v>
      </c>
      <c r="AC830" s="1"/>
      <c r="AD830" s="1">
        <v>0</v>
      </c>
      <c r="AF830">
        <v>3</v>
      </c>
      <c r="AG830">
        <v>2</v>
      </c>
      <c r="AI830" t="str">
        <f t="shared" si="231"/>
        <v>Holliston</v>
      </c>
      <c r="AJ830" t="s">
        <v>2234</v>
      </c>
      <c r="AK830" s="182">
        <v>5</v>
      </c>
      <c r="AL830" s="7"/>
      <c r="AN830" s="97">
        <v>25</v>
      </c>
      <c r="AO830" s="99">
        <v>17</v>
      </c>
      <c r="AP830" s="99">
        <v>100</v>
      </c>
      <c r="AQ830" s="106">
        <v>30700</v>
      </c>
      <c r="AR830" s="106">
        <f t="shared" si="243"/>
        <v>25017</v>
      </c>
      <c r="AS830" t="s">
        <v>1711</v>
      </c>
      <c r="AT830" s="109">
        <f t="shared" si="244"/>
        <v>2530700</v>
      </c>
      <c r="AW830">
        <v>19.04</v>
      </c>
      <c r="AX830">
        <v>0.33</v>
      </c>
      <c r="AY830">
        <v>18.71</v>
      </c>
      <c r="BF830" s="117"/>
      <c r="BI830" s="117"/>
      <c r="BJ830" s="117"/>
    </row>
    <row r="831" spans="1:62" hidden="1" outlineLevel="1">
      <c r="A831" s="50" t="s">
        <v>3043</v>
      </c>
      <c r="B831" s="9" t="s">
        <v>2314</v>
      </c>
      <c r="C831" s="1">
        <f t="shared" si="232"/>
        <v>1849</v>
      </c>
      <c r="D831" s="7">
        <f t="shared" si="233"/>
        <v>2</v>
      </c>
      <c r="E831" s="7">
        <f t="shared" si="234"/>
        <v>7</v>
      </c>
      <c r="F831" s="7">
        <f t="shared" si="235"/>
        <v>3</v>
      </c>
      <c r="G831" s="7">
        <f t="shared" si="245"/>
        <v>4</v>
      </c>
      <c r="H831" s="49">
        <f t="shared" si="236"/>
        <v>543</v>
      </c>
      <c r="I831" s="177">
        <f t="shared" si="237"/>
        <v>0.29367225527312063</v>
      </c>
      <c r="J831" s="8"/>
      <c r="K831" s="2">
        <f t="shared" si="238"/>
        <v>0.1752298539751217</v>
      </c>
      <c r="L831" s="2">
        <f t="shared" si="239"/>
        <v>8.6533261222282321E-3</v>
      </c>
      <c r="M831" s="2">
        <f t="shared" si="240"/>
        <v>0.14494321254732287</v>
      </c>
      <c r="N831" s="2">
        <f t="shared" si="241"/>
        <v>0.13142239048134127</v>
      </c>
      <c r="O831" s="2">
        <f t="shared" si="242"/>
        <v>0.53975121687398586</v>
      </c>
      <c r="P831" s="1">
        <v>324</v>
      </c>
      <c r="Q831" s="1">
        <v>16</v>
      </c>
      <c r="R831" s="1">
        <v>268</v>
      </c>
      <c r="S831" s="1">
        <v>243</v>
      </c>
      <c r="T831" s="1">
        <v>867</v>
      </c>
      <c r="U831" s="1">
        <v>76</v>
      </c>
      <c r="V831" s="1">
        <v>0</v>
      </c>
      <c r="W831" s="1">
        <v>7</v>
      </c>
      <c r="X831" s="1">
        <v>7</v>
      </c>
      <c r="Y831" s="1">
        <v>23</v>
      </c>
      <c r="Z831" s="1">
        <v>6</v>
      </c>
      <c r="AA831" s="1"/>
      <c r="AB831" s="1">
        <v>3</v>
      </c>
      <c r="AC831" s="1"/>
      <c r="AD831" s="1">
        <v>0</v>
      </c>
      <c r="AF831">
        <v>4</v>
      </c>
      <c r="AG831">
        <v>5</v>
      </c>
      <c r="AI831" t="str">
        <f t="shared" si="231"/>
        <v>Holyoke</v>
      </c>
      <c r="AJ831" t="s">
        <v>2885</v>
      </c>
      <c r="AK831" s="182">
        <v>1</v>
      </c>
      <c r="AL831" s="7"/>
      <c r="AN831" s="97">
        <v>25</v>
      </c>
      <c r="AO831" s="99">
        <v>13</v>
      </c>
      <c r="AP831" s="99">
        <v>50</v>
      </c>
      <c r="AQ831" s="106">
        <v>30840</v>
      </c>
      <c r="AR831" s="106">
        <f t="shared" si="243"/>
        <v>25013</v>
      </c>
      <c r="AS831" t="s">
        <v>1029</v>
      </c>
      <c r="AT831" s="109">
        <f t="shared" si="244"/>
        <v>2530840</v>
      </c>
      <c r="AW831">
        <v>22.82</v>
      </c>
      <c r="AX831">
        <v>1.53</v>
      </c>
      <c r="AY831">
        <v>21.29</v>
      </c>
      <c r="BF831" s="117"/>
      <c r="BI831" s="117"/>
      <c r="BJ831" s="117"/>
    </row>
    <row r="832" spans="1:62" hidden="1" outlineLevel="1">
      <c r="A832" s="50" t="s">
        <v>602</v>
      </c>
      <c r="B832" s="9" t="s">
        <v>2314</v>
      </c>
      <c r="C832" s="1">
        <f t="shared" si="232"/>
        <v>802</v>
      </c>
      <c r="D832" s="7">
        <f t="shared" si="233"/>
        <v>3</v>
      </c>
      <c r="E832" s="7">
        <f t="shared" si="234"/>
        <v>5</v>
      </c>
      <c r="F832" s="7">
        <f t="shared" si="235"/>
        <v>2</v>
      </c>
      <c r="G832" s="7">
        <f t="shared" si="245"/>
        <v>4</v>
      </c>
      <c r="H832" s="49">
        <f t="shared" si="236"/>
        <v>190</v>
      </c>
      <c r="I832" s="177">
        <f t="shared" si="237"/>
        <v>0.23690773067331672</v>
      </c>
      <c r="J832" s="8"/>
      <c r="K832" s="2">
        <f t="shared" si="238"/>
        <v>0.15835411471321695</v>
      </c>
      <c r="L832" s="2">
        <f t="shared" si="239"/>
        <v>1.2468827930174564E-2</v>
      </c>
      <c r="M832" s="2">
        <f t="shared" si="240"/>
        <v>0.22069825436408977</v>
      </c>
      <c r="N832" s="2">
        <f t="shared" si="241"/>
        <v>9.9750623441396513E-2</v>
      </c>
      <c r="O832" s="2">
        <f t="shared" si="242"/>
        <v>0.50872817955112226</v>
      </c>
      <c r="P832" s="1">
        <v>127</v>
      </c>
      <c r="Q832" s="1">
        <v>10</v>
      </c>
      <c r="R832" s="1">
        <v>177</v>
      </c>
      <c r="S832" s="1">
        <v>80</v>
      </c>
      <c r="T832" s="1">
        <v>367</v>
      </c>
      <c r="U832" s="1">
        <v>8</v>
      </c>
      <c r="V832" s="1">
        <v>8</v>
      </c>
      <c r="W832" s="1">
        <v>7</v>
      </c>
      <c r="X832" s="1">
        <v>4</v>
      </c>
      <c r="Y832" s="1">
        <v>8</v>
      </c>
      <c r="Z832" s="1">
        <v>3</v>
      </c>
      <c r="AA832" s="1"/>
      <c r="AB832" s="1">
        <v>1</v>
      </c>
      <c r="AC832" s="1"/>
      <c r="AD832" s="1">
        <v>0</v>
      </c>
      <c r="AF832">
        <v>1</v>
      </c>
      <c r="AG832">
        <v>1</v>
      </c>
      <c r="AI832" t="str">
        <f t="shared" si="231"/>
        <v>Hopedale</v>
      </c>
      <c r="AJ832" s="9" t="s">
        <v>1765</v>
      </c>
      <c r="AK832" s="182">
        <v>4</v>
      </c>
      <c r="AL832" s="7"/>
      <c r="AN832" s="97">
        <v>25</v>
      </c>
      <c r="AO832" s="99">
        <v>27</v>
      </c>
      <c r="AP832" s="99">
        <v>105</v>
      </c>
      <c r="AQ832" s="106">
        <v>30945</v>
      </c>
      <c r="AR832" s="106">
        <f t="shared" si="243"/>
        <v>25027</v>
      </c>
      <c r="AS832" t="s">
        <v>1711</v>
      </c>
      <c r="AT832" s="109">
        <f t="shared" si="244"/>
        <v>2530945</v>
      </c>
      <c r="AW832">
        <v>5.32</v>
      </c>
      <c r="AX832">
        <v>0.17</v>
      </c>
      <c r="AY832">
        <v>5.16</v>
      </c>
      <c r="BF832" s="117"/>
      <c r="BI832" s="117"/>
      <c r="BJ832" s="117"/>
    </row>
    <row r="833" spans="1:62" hidden="1" outlineLevel="1">
      <c r="A833" s="50" t="s">
        <v>1102</v>
      </c>
      <c r="B833" s="9" t="s">
        <v>2314</v>
      </c>
      <c r="C833" s="1">
        <f t="shared" si="232"/>
        <v>2214</v>
      </c>
      <c r="D833" s="7">
        <f t="shared" si="233"/>
        <v>3</v>
      </c>
      <c r="E833" s="7">
        <f t="shared" si="234"/>
        <v>7</v>
      </c>
      <c r="F833" s="7">
        <f t="shared" si="235"/>
        <v>2</v>
      </c>
      <c r="G833" s="7">
        <f t="shared" si="245"/>
        <v>4</v>
      </c>
      <c r="H833" s="49">
        <f t="shared" si="236"/>
        <v>148</v>
      </c>
      <c r="I833" s="177">
        <f t="shared" si="237"/>
        <v>6.684733514001806E-2</v>
      </c>
      <c r="J833" s="8"/>
      <c r="K833" s="2">
        <f t="shared" si="238"/>
        <v>0.25790424570912374</v>
      </c>
      <c r="L833" s="2">
        <f t="shared" si="239"/>
        <v>4.5167118337850042E-3</v>
      </c>
      <c r="M833" s="2">
        <f t="shared" si="240"/>
        <v>0.27145438121047877</v>
      </c>
      <c r="N833" s="2">
        <f t="shared" si="241"/>
        <v>8.6269196025293593E-2</v>
      </c>
      <c r="O833" s="2">
        <f t="shared" si="242"/>
        <v>0.37985546522131891</v>
      </c>
      <c r="P833" s="1">
        <v>571</v>
      </c>
      <c r="Q833" s="1">
        <v>10</v>
      </c>
      <c r="R833" s="1">
        <v>601</v>
      </c>
      <c r="S833" s="1">
        <v>191</v>
      </c>
      <c r="T833" s="1">
        <v>749</v>
      </c>
      <c r="U833" s="1">
        <v>42</v>
      </c>
      <c r="V833" s="1">
        <v>3</v>
      </c>
      <c r="W833" s="1">
        <v>10</v>
      </c>
      <c r="X833" s="1">
        <v>4</v>
      </c>
      <c r="Y833" s="1">
        <v>15</v>
      </c>
      <c r="Z833" s="1">
        <v>10</v>
      </c>
      <c r="AA833" s="1"/>
      <c r="AB833" s="1">
        <v>3</v>
      </c>
      <c r="AC833" s="1"/>
      <c r="AD833" s="1">
        <v>2</v>
      </c>
      <c r="AF833">
        <v>2</v>
      </c>
      <c r="AG833">
        <v>1</v>
      </c>
      <c r="AI833" t="str">
        <f t="shared" si="231"/>
        <v>Hopkinton</v>
      </c>
      <c r="AJ833" t="s">
        <v>2234</v>
      </c>
      <c r="AK833" s="182">
        <v>4</v>
      </c>
      <c r="AL833" s="7"/>
      <c r="AN833" s="97">
        <v>25</v>
      </c>
      <c r="AO833" s="99">
        <v>17</v>
      </c>
      <c r="AP833" s="99">
        <v>105</v>
      </c>
      <c r="AQ833" s="106">
        <v>31085</v>
      </c>
      <c r="AR833" s="106">
        <f t="shared" si="243"/>
        <v>25017</v>
      </c>
      <c r="AS833" t="s">
        <v>1711</v>
      </c>
      <c r="AT833" s="109">
        <f t="shared" si="244"/>
        <v>2531085</v>
      </c>
      <c r="AW833">
        <v>28.16</v>
      </c>
      <c r="AX833">
        <v>1.61</v>
      </c>
      <c r="AY833">
        <v>26.56</v>
      </c>
      <c r="BF833" s="117"/>
      <c r="BI833" s="117"/>
      <c r="BJ833" s="117"/>
    </row>
    <row r="834" spans="1:62" hidden="1" outlineLevel="1">
      <c r="A834" s="50" t="s">
        <v>523</v>
      </c>
      <c r="B834" s="9" t="s">
        <v>2314</v>
      </c>
      <c r="C834" s="1">
        <f t="shared" si="232"/>
        <v>767</v>
      </c>
      <c r="D834" s="7">
        <f t="shared" si="233"/>
        <v>4</v>
      </c>
      <c r="E834" s="7">
        <f t="shared" si="234"/>
        <v>6</v>
      </c>
      <c r="F834" s="7">
        <f t="shared" si="235"/>
        <v>3</v>
      </c>
      <c r="G834" s="7">
        <f t="shared" si="245"/>
        <v>2</v>
      </c>
      <c r="H834" s="49">
        <f t="shared" si="236"/>
        <v>225</v>
      </c>
      <c r="I834" s="177">
        <f t="shared" si="237"/>
        <v>0.29335071707953064</v>
      </c>
      <c r="J834" s="8"/>
      <c r="K834" s="2">
        <f t="shared" si="238"/>
        <v>9.9087353324641456E-2</v>
      </c>
      <c r="L834" s="2">
        <f t="shared" si="239"/>
        <v>7.8226857887874843E-3</v>
      </c>
      <c r="M834" s="2">
        <f t="shared" si="240"/>
        <v>0.12516297262059975</v>
      </c>
      <c r="N834" s="2">
        <f t="shared" si="241"/>
        <v>0.19947848761408082</v>
      </c>
      <c r="O834" s="2">
        <f t="shared" si="242"/>
        <v>0.56844850065189045</v>
      </c>
      <c r="P834" s="1">
        <v>76</v>
      </c>
      <c r="Q834" s="1">
        <v>6</v>
      </c>
      <c r="R834" s="1">
        <v>96</v>
      </c>
      <c r="S834" s="1">
        <v>153</v>
      </c>
      <c r="T834" s="1">
        <v>378</v>
      </c>
      <c r="U834" s="1">
        <v>44</v>
      </c>
      <c r="V834" s="1">
        <v>1</v>
      </c>
      <c r="W834" s="3">
        <v>3</v>
      </c>
      <c r="X834" s="1">
        <v>2</v>
      </c>
      <c r="Y834" s="1">
        <v>2</v>
      </c>
      <c r="Z834" s="1">
        <v>1</v>
      </c>
      <c r="AA834" s="1"/>
      <c r="AB834" s="1">
        <v>2</v>
      </c>
      <c r="AC834" s="1"/>
      <c r="AD834" s="1">
        <v>0</v>
      </c>
      <c r="AF834">
        <v>0</v>
      </c>
      <c r="AG834">
        <v>3</v>
      </c>
      <c r="AI834" t="str">
        <f t="shared" si="231"/>
        <v>Hubbardston</v>
      </c>
      <c r="AJ834" s="9" t="s">
        <v>1765</v>
      </c>
      <c r="AK834" s="182">
        <v>2</v>
      </c>
      <c r="AL834" s="7"/>
      <c r="AN834" s="97">
        <v>25</v>
      </c>
      <c r="AO834" s="99">
        <v>27</v>
      </c>
      <c r="AP834" s="99">
        <v>110</v>
      </c>
      <c r="AQ834" s="106">
        <v>31435</v>
      </c>
      <c r="AR834" s="106">
        <f t="shared" si="243"/>
        <v>25027</v>
      </c>
      <c r="AS834" t="s">
        <v>1711</v>
      </c>
      <c r="AT834" s="109">
        <f t="shared" si="244"/>
        <v>2531435</v>
      </c>
      <c r="AW834">
        <v>41.95</v>
      </c>
      <c r="AX834">
        <v>0.92</v>
      </c>
      <c r="AY834">
        <v>41.03</v>
      </c>
      <c r="BF834" s="117"/>
      <c r="BI834" s="117"/>
      <c r="BJ834" s="117"/>
    </row>
    <row r="835" spans="1:62" hidden="1" outlineLevel="1">
      <c r="A835" s="50" t="s">
        <v>1386</v>
      </c>
      <c r="B835" s="9" t="s">
        <v>2314</v>
      </c>
      <c r="C835" s="1">
        <f t="shared" si="232"/>
        <v>2334</v>
      </c>
      <c r="D835" s="7">
        <f t="shared" si="233"/>
        <v>2</v>
      </c>
      <c r="E835" s="7">
        <f t="shared" si="234"/>
        <v>6</v>
      </c>
      <c r="F835" s="7">
        <f t="shared" si="235"/>
        <v>3</v>
      </c>
      <c r="G835" s="7">
        <f t="shared" si="245"/>
        <v>4</v>
      </c>
      <c r="H835" s="49">
        <f t="shared" si="236"/>
        <v>716</v>
      </c>
      <c r="I835" s="177">
        <f t="shared" si="237"/>
        <v>0.30676949443016283</v>
      </c>
      <c r="J835" s="8"/>
      <c r="K835" s="2">
        <f t="shared" si="238"/>
        <v>0.18037703513281919</v>
      </c>
      <c r="L835" s="2">
        <f t="shared" si="239"/>
        <v>8.9974293059125968E-3</v>
      </c>
      <c r="M835" s="2">
        <f t="shared" si="240"/>
        <v>0.17137960582690659</v>
      </c>
      <c r="N835" s="2">
        <f t="shared" si="241"/>
        <v>9.8971722365038567E-2</v>
      </c>
      <c r="O835" s="2">
        <f t="shared" si="242"/>
        <v>0.54027420736932297</v>
      </c>
      <c r="P835" s="1">
        <v>421</v>
      </c>
      <c r="Q835" s="1">
        <v>21</v>
      </c>
      <c r="R835" s="1">
        <v>400</v>
      </c>
      <c r="S835" s="1">
        <v>231</v>
      </c>
      <c r="T835" s="1">
        <v>1137</v>
      </c>
      <c r="U835" s="1">
        <v>67</v>
      </c>
      <c r="V835" s="1">
        <v>7</v>
      </c>
      <c r="W835" s="1">
        <v>8</v>
      </c>
      <c r="X835" s="1">
        <v>7</v>
      </c>
      <c r="Y835" s="1">
        <v>19</v>
      </c>
      <c r="Z835" s="1">
        <v>8</v>
      </c>
      <c r="AA835" s="1"/>
      <c r="AB835" s="1">
        <v>2</v>
      </c>
      <c r="AC835" s="1"/>
      <c r="AD835" s="1">
        <v>4</v>
      </c>
      <c r="AF835">
        <v>0</v>
      </c>
      <c r="AG835">
        <v>2</v>
      </c>
      <c r="AI835" t="str">
        <f t="shared" ref="AI835:AI898" si="246">A835</f>
        <v>Hudson</v>
      </c>
      <c r="AJ835" t="s">
        <v>2234</v>
      </c>
      <c r="AK835" s="182">
        <v>3</v>
      </c>
      <c r="AL835" s="7"/>
      <c r="AN835" s="97">
        <v>25</v>
      </c>
      <c r="AO835" s="99">
        <v>17</v>
      </c>
      <c r="AP835" s="99">
        <v>110</v>
      </c>
      <c r="AQ835" s="106">
        <v>31540</v>
      </c>
      <c r="AR835" s="106">
        <f t="shared" si="243"/>
        <v>25017</v>
      </c>
      <c r="AS835" t="s">
        <v>1711</v>
      </c>
      <c r="AT835" s="109">
        <f t="shared" si="244"/>
        <v>2531540</v>
      </c>
      <c r="AW835">
        <v>11.84</v>
      </c>
      <c r="AX835">
        <v>0.34</v>
      </c>
      <c r="AY835">
        <v>11.5</v>
      </c>
      <c r="BF835" s="117"/>
      <c r="BI835" s="117"/>
      <c r="BJ835" s="117"/>
    </row>
    <row r="836" spans="1:62" hidden="1" outlineLevel="1">
      <c r="A836" s="50" t="s">
        <v>524</v>
      </c>
      <c r="B836" s="9" t="s">
        <v>2314</v>
      </c>
      <c r="C836" s="1">
        <f t="shared" si="232"/>
        <v>1246</v>
      </c>
      <c r="D836" s="7">
        <f t="shared" si="233"/>
        <v>3</v>
      </c>
      <c r="E836" s="7">
        <f t="shared" si="234"/>
        <v>5</v>
      </c>
      <c r="F836" s="7">
        <f t="shared" si="235"/>
        <v>2</v>
      </c>
      <c r="G836" s="7">
        <f t="shared" si="245"/>
        <v>4</v>
      </c>
      <c r="H836" s="49">
        <f t="shared" si="236"/>
        <v>544</v>
      </c>
      <c r="I836" s="177">
        <f t="shared" si="237"/>
        <v>0.43659711075441415</v>
      </c>
      <c r="J836" s="8"/>
      <c r="K836" s="2">
        <f t="shared" si="238"/>
        <v>0.1332263242375602</v>
      </c>
      <c r="L836" s="2">
        <f t="shared" si="239"/>
        <v>1.6853932584269662E-2</v>
      </c>
      <c r="M836" s="2">
        <f t="shared" si="240"/>
        <v>0.14446227929373998</v>
      </c>
      <c r="N836" s="2">
        <f t="shared" si="241"/>
        <v>8.26645264847512E-2</v>
      </c>
      <c r="O836" s="2">
        <f t="shared" si="242"/>
        <v>0.62279293739967889</v>
      </c>
      <c r="P836" s="1">
        <v>166</v>
      </c>
      <c r="Q836" s="1">
        <v>21</v>
      </c>
      <c r="R836" s="1">
        <v>180</v>
      </c>
      <c r="S836" s="1">
        <v>103</v>
      </c>
      <c r="T836" s="1">
        <v>724</v>
      </c>
      <c r="U836" s="1">
        <v>21</v>
      </c>
      <c r="V836" s="1">
        <v>7</v>
      </c>
      <c r="W836" s="1">
        <v>5</v>
      </c>
      <c r="X836" s="1">
        <v>5</v>
      </c>
      <c r="Y836" s="1">
        <v>10</v>
      </c>
      <c r="Z836" s="1">
        <v>2</v>
      </c>
      <c r="AA836" s="1"/>
      <c r="AB836" s="1">
        <v>1</v>
      </c>
      <c r="AC836" s="1"/>
      <c r="AD836" s="1">
        <v>0</v>
      </c>
      <c r="AF836">
        <v>0</v>
      </c>
      <c r="AG836">
        <v>1</v>
      </c>
      <c r="AI836" t="str">
        <f t="shared" si="246"/>
        <v>Hull</v>
      </c>
      <c r="AJ836" t="s">
        <v>1787</v>
      </c>
      <c r="AK836" s="182">
        <v>8</v>
      </c>
      <c r="AL836" s="7"/>
      <c r="AN836" s="97">
        <v>25</v>
      </c>
      <c r="AO836" s="99">
        <v>23</v>
      </c>
      <c r="AP836" s="99">
        <v>55</v>
      </c>
      <c r="AQ836" s="106">
        <v>31645</v>
      </c>
      <c r="AR836" s="106">
        <f t="shared" si="243"/>
        <v>25023</v>
      </c>
      <c r="AS836" t="s">
        <v>1711</v>
      </c>
      <c r="AT836" s="109">
        <f t="shared" si="244"/>
        <v>2531645</v>
      </c>
      <c r="AW836">
        <v>28.21</v>
      </c>
      <c r="AX836">
        <v>25.18</v>
      </c>
      <c r="AY836">
        <v>3.03</v>
      </c>
      <c r="BF836" s="117"/>
      <c r="BI836" s="117"/>
      <c r="BJ836" s="117"/>
    </row>
    <row r="837" spans="1:62" hidden="1" outlineLevel="1">
      <c r="A837" s="50" t="s">
        <v>2333</v>
      </c>
      <c r="B837" s="9" t="s">
        <v>2314</v>
      </c>
      <c r="C837" s="1">
        <f t="shared" si="232"/>
        <v>287</v>
      </c>
      <c r="D837" s="7">
        <f t="shared" si="233"/>
        <v>3</v>
      </c>
      <c r="E837" s="7">
        <f t="shared" si="234"/>
        <v>6</v>
      </c>
      <c r="F837" s="7">
        <f t="shared" si="235"/>
        <v>2</v>
      </c>
      <c r="G837" s="7">
        <f t="shared" si="245"/>
        <v>4</v>
      </c>
      <c r="H837" s="49">
        <f t="shared" si="236"/>
        <v>106</v>
      </c>
      <c r="I837" s="177">
        <f t="shared" si="237"/>
        <v>0.36933797909407667</v>
      </c>
      <c r="J837" s="8"/>
      <c r="K837" s="2">
        <f t="shared" si="238"/>
        <v>0.14285714285714285</v>
      </c>
      <c r="L837" s="2">
        <f t="shared" si="239"/>
        <v>6.9686411149825784E-3</v>
      </c>
      <c r="M837" s="2">
        <f t="shared" si="240"/>
        <v>0.14982578397212543</v>
      </c>
      <c r="N837" s="2">
        <f t="shared" si="241"/>
        <v>0.13240418118466898</v>
      </c>
      <c r="O837" s="2">
        <f t="shared" si="242"/>
        <v>0.56794425087108014</v>
      </c>
      <c r="P837" s="1">
        <v>41</v>
      </c>
      <c r="Q837" s="1">
        <v>2</v>
      </c>
      <c r="R837" s="1">
        <v>43</v>
      </c>
      <c r="S837" s="1">
        <v>38</v>
      </c>
      <c r="T837" s="1">
        <v>149</v>
      </c>
      <c r="U837" s="1">
        <v>11</v>
      </c>
      <c r="V837" s="1">
        <v>1</v>
      </c>
      <c r="W837" s="1">
        <v>0</v>
      </c>
      <c r="X837" s="1">
        <v>0</v>
      </c>
      <c r="Y837" s="1">
        <v>1</v>
      </c>
      <c r="Z837" s="1">
        <v>0</v>
      </c>
      <c r="AA837" s="1"/>
      <c r="AB837" s="1">
        <v>1</v>
      </c>
      <c r="AC837" s="1"/>
      <c r="AD837" s="1">
        <v>0</v>
      </c>
      <c r="AF837">
        <v>0</v>
      </c>
      <c r="AG837">
        <v>0</v>
      </c>
      <c r="AI837" t="str">
        <f t="shared" si="246"/>
        <v>Huntington</v>
      </c>
      <c r="AJ837" t="s">
        <v>2419</v>
      </c>
      <c r="AK837" s="182">
        <v>1</v>
      </c>
      <c r="AL837" s="7"/>
      <c r="AN837" s="97">
        <v>25</v>
      </c>
      <c r="AO837" s="99">
        <v>15</v>
      </c>
      <c r="AP837" s="99">
        <v>50</v>
      </c>
      <c r="AQ837" s="106">
        <v>31785</v>
      </c>
      <c r="AR837" s="106">
        <f t="shared" si="243"/>
        <v>25015</v>
      </c>
      <c r="AS837" t="s">
        <v>1711</v>
      </c>
      <c r="AT837" s="109">
        <f t="shared" si="244"/>
        <v>2531785</v>
      </c>
      <c r="AW837">
        <v>26.91</v>
      </c>
      <c r="AX837">
        <v>0.27</v>
      </c>
      <c r="AY837">
        <v>26.64</v>
      </c>
      <c r="BF837" s="117"/>
      <c r="BI837" s="117"/>
      <c r="BJ837" s="117"/>
    </row>
    <row r="838" spans="1:62" hidden="1" outlineLevel="1">
      <c r="A838" s="50" t="s">
        <v>3014</v>
      </c>
      <c r="B838" s="9" t="s">
        <v>2314</v>
      </c>
      <c r="C838" s="1">
        <f t="shared" si="232"/>
        <v>2107</v>
      </c>
      <c r="D838" s="7">
        <f t="shared" si="233"/>
        <v>2</v>
      </c>
      <c r="E838" s="7">
        <f t="shared" si="234"/>
        <v>7</v>
      </c>
      <c r="F838" s="7">
        <f t="shared" si="235"/>
        <v>3</v>
      </c>
      <c r="G838" s="7">
        <f t="shared" si="245"/>
        <v>4</v>
      </c>
      <c r="H838" s="49">
        <f t="shared" si="236"/>
        <v>476</v>
      </c>
      <c r="I838" s="177">
        <f t="shared" si="237"/>
        <v>0.22591362126245848</v>
      </c>
      <c r="J838" s="8"/>
      <c r="K838" s="2">
        <f t="shared" si="238"/>
        <v>0.22116753678215473</v>
      </c>
      <c r="L838" s="2">
        <f t="shared" si="239"/>
        <v>9.4921689606074985E-3</v>
      </c>
      <c r="M838" s="2">
        <f t="shared" si="240"/>
        <v>0.1779781680113906</v>
      </c>
      <c r="N838" s="2">
        <f t="shared" si="241"/>
        <v>8.6853345989558614E-2</v>
      </c>
      <c r="O838" s="2">
        <f t="shared" si="242"/>
        <v>0.50450878025628865</v>
      </c>
      <c r="P838" s="1">
        <v>466</v>
      </c>
      <c r="Q838" s="1">
        <v>20</v>
      </c>
      <c r="R838" s="1">
        <v>375</v>
      </c>
      <c r="S838" s="1">
        <v>183</v>
      </c>
      <c r="T838" s="1">
        <v>942</v>
      </c>
      <c r="U838" s="1">
        <v>58</v>
      </c>
      <c r="V838" s="1">
        <v>7</v>
      </c>
      <c r="W838" s="1">
        <v>7</v>
      </c>
      <c r="X838" s="1">
        <v>5</v>
      </c>
      <c r="Y838" s="1">
        <v>16</v>
      </c>
      <c r="Z838" s="1">
        <v>21</v>
      </c>
      <c r="AA838" s="1"/>
      <c r="AB838" s="1">
        <v>4</v>
      </c>
      <c r="AC838" s="1"/>
      <c r="AD838" s="1">
        <v>0</v>
      </c>
      <c r="AF838">
        <v>3</v>
      </c>
      <c r="AG838">
        <v>0</v>
      </c>
      <c r="AI838" t="str">
        <f t="shared" si="246"/>
        <v>Ipswich</v>
      </c>
      <c r="AJ838" t="s">
        <v>810</v>
      </c>
      <c r="AK838" s="182">
        <v>6</v>
      </c>
      <c r="AL838" s="7"/>
      <c r="AN838" s="97">
        <v>25</v>
      </c>
      <c r="AO838" s="99">
        <v>9</v>
      </c>
      <c r="AP838" s="99">
        <v>60</v>
      </c>
      <c r="AQ838" s="106">
        <v>32310</v>
      </c>
      <c r="AR838" s="106">
        <f t="shared" si="243"/>
        <v>25009</v>
      </c>
      <c r="AS838" t="s">
        <v>1711</v>
      </c>
      <c r="AT838" s="109">
        <f t="shared" si="244"/>
        <v>2532310</v>
      </c>
      <c r="AW838">
        <v>42.14</v>
      </c>
      <c r="AX838">
        <v>9.56</v>
      </c>
      <c r="AY838">
        <v>32.58</v>
      </c>
      <c r="BF838" s="117"/>
      <c r="BI838" s="117"/>
      <c r="BJ838" s="117"/>
    </row>
    <row r="839" spans="1:62" hidden="1" outlineLevel="1">
      <c r="A839" s="50" t="s">
        <v>2166</v>
      </c>
      <c r="B839" s="9" t="s">
        <v>2314</v>
      </c>
      <c r="C839" s="1">
        <f t="shared" si="232"/>
        <v>1904</v>
      </c>
      <c r="D839" s="7">
        <f t="shared" si="233"/>
        <v>3</v>
      </c>
      <c r="E839" s="7">
        <f t="shared" si="234"/>
        <v>6</v>
      </c>
      <c r="F839" s="7">
        <f t="shared" si="235"/>
        <v>2</v>
      </c>
      <c r="G839" s="7">
        <f t="shared" si="245"/>
        <v>4</v>
      </c>
      <c r="H839" s="49">
        <f t="shared" si="236"/>
        <v>702</v>
      </c>
      <c r="I839" s="177">
        <f t="shared" si="237"/>
        <v>0.36869747899159666</v>
      </c>
      <c r="J839" s="8"/>
      <c r="K839" s="2">
        <f t="shared" si="238"/>
        <v>0.15178571428571427</v>
      </c>
      <c r="L839" s="2">
        <f t="shared" si="239"/>
        <v>8.4033613445378148E-3</v>
      </c>
      <c r="M839" s="2">
        <f t="shared" si="240"/>
        <v>0.16071428571428573</v>
      </c>
      <c r="N839" s="2">
        <f t="shared" si="241"/>
        <v>0.10871848739495799</v>
      </c>
      <c r="O839" s="2">
        <f t="shared" si="242"/>
        <v>0.57037815126050417</v>
      </c>
      <c r="P839" s="1">
        <v>289</v>
      </c>
      <c r="Q839" s="1">
        <v>16</v>
      </c>
      <c r="R839" s="1">
        <v>306</v>
      </c>
      <c r="S839" s="1">
        <v>207</v>
      </c>
      <c r="T839" s="1">
        <v>1008</v>
      </c>
      <c r="U839" s="1">
        <v>53</v>
      </c>
      <c r="V839" s="1">
        <v>4</v>
      </c>
      <c r="W839" s="1">
        <v>3</v>
      </c>
      <c r="X839" s="1">
        <v>4</v>
      </c>
      <c r="Y839" s="1">
        <v>10</v>
      </c>
      <c r="Z839" s="1">
        <v>2</v>
      </c>
      <c r="AA839" s="1"/>
      <c r="AB839" s="1">
        <v>1</v>
      </c>
      <c r="AC839" s="1"/>
      <c r="AD839" s="1">
        <v>0</v>
      </c>
      <c r="AF839">
        <v>0</v>
      </c>
      <c r="AG839">
        <v>1</v>
      </c>
      <c r="AI839" t="str">
        <f t="shared" si="246"/>
        <v>Kingston</v>
      </c>
      <c r="AJ839" t="s">
        <v>1787</v>
      </c>
      <c r="AK839" s="182">
        <v>9</v>
      </c>
      <c r="AL839" s="7"/>
      <c r="AN839" s="97">
        <v>25</v>
      </c>
      <c r="AO839" s="99">
        <v>23</v>
      </c>
      <c r="AP839" s="99">
        <v>60</v>
      </c>
      <c r="AQ839" s="106">
        <v>33220</v>
      </c>
      <c r="AR839" s="106">
        <f t="shared" si="243"/>
        <v>25023</v>
      </c>
      <c r="AS839" t="s">
        <v>1711</v>
      </c>
      <c r="AT839" s="109">
        <f t="shared" si="244"/>
        <v>2533220</v>
      </c>
      <c r="AW839">
        <v>20.39</v>
      </c>
      <c r="AX839">
        <v>1.86</v>
      </c>
      <c r="AY839">
        <v>18.53</v>
      </c>
      <c r="BF839" s="117"/>
      <c r="BI839" s="117"/>
      <c r="BJ839" s="117"/>
    </row>
    <row r="840" spans="1:62" hidden="1" outlineLevel="1">
      <c r="A840" s="50" t="s">
        <v>2165</v>
      </c>
      <c r="B840" s="9" t="s">
        <v>2314</v>
      </c>
      <c r="C840" s="1">
        <f t="shared" si="232"/>
        <v>1926</v>
      </c>
      <c r="D840" s="7">
        <f t="shared" si="233"/>
        <v>3</v>
      </c>
      <c r="E840" s="7">
        <f t="shared" si="234"/>
        <v>6</v>
      </c>
      <c r="F840" s="7">
        <f t="shared" si="235"/>
        <v>2</v>
      </c>
      <c r="G840" s="7">
        <f t="shared" si="245"/>
        <v>4</v>
      </c>
      <c r="H840" s="49">
        <f t="shared" si="236"/>
        <v>752</v>
      </c>
      <c r="I840" s="177">
        <f t="shared" si="237"/>
        <v>0.39044652128764279</v>
      </c>
      <c r="J840" s="8"/>
      <c r="K840" s="2">
        <f t="shared" si="238"/>
        <v>0.13136033229491173</v>
      </c>
      <c r="L840" s="2">
        <f t="shared" si="239"/>
        <v>1.2980269989615784E-2</v>
      </c>
      <c r="M840" s="2">
        <f t="shared" si="240"/>
        <v>0.1557632398753894</v>
      </c>
      <c r="N840" s="2">
        <f t="shared" si="241"/>
        <v>0.10747663551401869</v>
      </c>
      <c r="O840" s="2">
        <f t="shared" si="242"/>
        <v>0.59241952232606443</v>
      </c>
      <c r="P840" s="1">
        <v>253</v>
      </c>
      <c r="Q840" s="1">
        <v>25</v>
      </c>
      <c r="R840" s="1">
        <v>300</v>
      </c>
      <c r="S840" s="1">
        <v>207</v>
      </c>
      <c r="T840" s="1">
        <v>1052</v>
      </c>
      <c r="U840" s="1">
        <v>59</v>
      </c>
      <c r="V840" s="1">
        <v>3</v>
      </c>
      <c r="W840" s="1">
        <v>4</v>
      </c>
      <c r="X840" s="1">
        <v>5</v>
      </c>
      <c r="Y840" s="1">
        <v>6</v>
      </c>
      <c r="Z840" s="1">
        <v>3</v>
      </c>
      <c r="AA840" s="1"/>
      <c r="AB840" s="1">
        <v>4</v>
      </c>
      <c r="AC840" s="1"/>
      <c r="AD840" s="1">
        <v>0</v>
      </c>
      <c r="AF840">
        <v>0</v>
      </c>
      <c r="AG840">
        <v>5</v>
      </c>
      <c r="AI840" t="str">
        <f t="shared" si="246"/>
        <v>Lakeville</v>
      </c>
      <c r="AJ840" t="s">
        <v>1787</v>
      </c>
      <c r="AK840" s="182">
        <v>4</v>
      </c>
      <c r="AL840" s="7"/>
      <c r="AN840" s="97">
        <v>25</v>
      </c>
      <c r="AO840" s="99">
        <v>23</v>
      </c>
      <c r="AP840" s="99">
        <v>65</v>
      </c>
      <c r="AQ840" s="106">
        <v>33920</v>
      </c>
      <c r="AR840" s="106">
        <f t="shared" si="243"/>
        <v>25023</v>
      </c>
      <c r="AS840" t="s">
        <v>1711</v>
      </c>
      <c r="AT840" s="109">
        <f t="shared" si="244"/>
        <v>2533920</v>
      </c>
      <c r="AW840">
        <v>36.14</v>
      </c>
      <c r="AX840">
        <v>6.24</v>
      </c>
      <c r="AY840">
        <v>29.9</v>
      </c>
      <c r="BF840" s="117"/>
      <c r="BI840" s="117"/>
      <c r="BJ840" s="117"/>
    </row>
    <row r="841" spans="1:62" hidden="1" outlineLevel="1">
      <c r="A841" s="50" t="s">
        <v>1797</v>
      </c>
      <c r="B841" s="9" t="s">
        <v>2314</v>
      </c>
      <c r="C841" s="1">
        <f t="shared" si="232"/>
        <v>1127</v>
      </c>
      <c r="D841" s="7">
        <f t="shared" si="233"/>
        <v>3</v>
      </c>
      <c r="E841" s="7">
        <f t="shared" si="234"/>
        <v>6</v>
      </c>
      <c r="F841" s="7">
        <f t="shared" si="235"/>
        <v>2</v>
      </c>
      <c r="G841" s="7">
        <f t="shared" si="245"/>
        <v>4</v>
      </c>
      <c r="H841" s="49">
        <f t="shared" si="236"/>
        <v>259</v>
      </c>
      <c r="I841" s="177">
        <f t="shared" si="237"/>
        <v>0.22981366459627328</v>
      </c>
      <c r="J841" s="8"/>
      <c r="K841" s="2">
        <f t="shared" si="238"/>
        <v>0.1774622892635315</v>
      </c>
      <c r="L841" s="2">
        <f t="shared" si="239"/>
        <v>2.1295474711623779E-2</v>
      </c>
      <c r="M841" s="2">
        <f t="shared" si="240"/>
        <v>0.18278615794143743</v>
      </c>
      <c r="N841" s="2">
        <f t="shared" si="241"/>
        <v>0.11535048802129548</v>
      </c>
      <c r="O841" s="2">
        <f t="shared" si="242"/>
        <v>0.50310559006211197</v>
      </c>
      <c r="P841" s="1">
        <v>200</v>
      </c>
      <c r="Q841" s="1">
        <v>24</v>
      </c>
      <c r="R841" s="1">
        <v>206</v>
      </c>
      <c r="S841" s="1">
        <v>130</v>
      </c>
      <c r="T841" s="1">
        <v>465</v>
      </c>
      <c r="U841" s="1">
        <v>79</v>
      </c>
      <c r="V841" s="1">
        <v>1</v>
      </c>
      <c r="W841" s="1">
        <v>1</v>
      </c>
      <c r="X841" s="1">
        <v>6</v>
      </c>
      <c r="Y841" s="1">
        <v>6</v>
      </c>
      <c r="Z841" s="1">
        <v>7</v>
      </c>
      <c r="AA841" s="1"/>
      <c r="AB841" s="1">
        <v>0</v>
      </c>
      <c r="AC841" s="1"/>
      <c r="AD841" s="1">
        <v>1</v>
      </c>
      <c r="AF841">
        <v>0</v>
      </c>
      <c r="AG841">
        <v>1</v>
      </c>
      <c r="AI841" t="str">
        <f t="shared" si="246"/>
        <v>Lancaster</v>
      </c>
      <c r="AJ841" s="9" t="s">
        <v>1765</v>
      </c>
      <c r="AK841" s="182">
        <v>3</v>
      </c>
      <c r="AL841" s="7"/>
      <c r="AN841" s="97">
        <v>25</v>
      </c>
      <c r="AO841" s="99">
        <v>27</v>
      </c>
      <c r="AP841" s="99">
        <v>115</v>
      </c>
      <c r="AQ841" s="106">
        <v>34165</v>
      </c>
      <c r="AR841" s="106">
        <f t="shared" si="243"/>
        <v>25027</v>
      </c>
      <c r="AS841" t="s">
        <v>1711</v>
      </c>
      <c r="AT841" s="109">
        <f t="shared" si="244"/>
        <v>2534165</v>
      </c>
      <c r="AW841">
        <v>28.19</v>
      </c>
      <c r="AX841">
        <v>0.52</v>
      </c>
      <c r="AY841">
        <v>27.68</v>
      </c>
      <c r="BF841" s="117"/>
      <c r="BI841" s="117"/>
      <c r="BJ841" s="117"/>
    </row>
    <row r="842" spans="1:62" hidden="1" outlineLevel="1">
      <c r="A842" s="50" t="s">
        <v>1057</v>
      </c>
      <c r="B842" s="9" t="s">
        <v>2314</v>
      </c>
      <c r="C842" s="1">
        <f t="shared" si="232"/>
        <v>271</v>
      </c>
      <c r="D842" s="7">
        <f t="shared" si="233"/>
        <v>3</v>
      </c>
      <c r="E842" s="7">
        <f t="shared" si="234"/>
        <v>7</v>
      </c>
      <c r="F842" s="7">
        <f t="shared" si="235"/>
        <v>2</v>
      </c>
      <c r="G842" s="7">
        <f t="shared" si="245"/>
        <v>4</v>
      </c>
      <c r="H842" s="49">
        <f t="shared" si="236"/>
        <v>90</v>
      </c>
      <c r="I842" s="177">
        <f t="shared" si="237"/>
        <v>0.33210332103321033</v>
      </c>
      <c r="J842" s="8"/>
      <c r="K842" s="2">
        <f t="shared" si="238"/>
        <v>0.14022140221402213</v>
      </c>
      <c r="L842" s="2">
        <f t="shared" si="239"/>
        <v>1.4760147601476014E-2</v>
      </c>
      <c r="M842" s="2">
        <f t="shared" si="240"/>
        <v>0.15867158671586715</v>
      </c>
      <c r="N842" s="2">
        <f t="shared" si="241"/>
        <v>9.9630996309963096E-2</v>
      </c>
      <c r="O842" s="2">
        <f t="shared" si="242"/>
        <v>0.58671586715867163</v>
      </c>
      <c r="P842" s="1">
        <v>38</v>
      </c>
      <c r="Q842" s="1">
        <v>4</v>
      </c>
      <c r="R842" s="1">
        <v>43</v>
      </c>
      <c r="S842" s="1">
        <v>27</v>
      </c>
      <c r="T842" s="1">
        <v>133</v>
      </c>
      <c r="U842" s="1">
        <v>13</v>
      </c>
      <c r="V842" s="1">
        <v>1</v>
      </c>
      <c r="W842" s="1">
        <v>3</v>
      </c>
      <c r="X842" s="1">
        <v>5</v>
      </c>
      <c r="Y842" s="1">
        <v>2</v>
      </c>
      <c r="Z842" s="1">
        <v>0</v>
      </c>
      <c r="AA842" s="1"/>
      <c r="AB842" s="1">
        <v>0</v>
      </c>
      <c r="AC842" s="1"/>
      <c r="AD842" s="1">
        <v>1</v>
      </c>
      <c r="AF842">
        <v>0</v>
      </c>
      <c r="AG842">
        <v>1</v>
      </c>
      <c r="AI842" t="str">
        <f t="shared" si="246"/>
        <v>Lanesborough</v>
      </c>
      <c r="AJ842" t="s">
        <v>236</v>
      </c>
      <c r="AK842" s="182">
        <v>1</v>
      </c>
      <c r="AL842" s="7"/>
      <c r="AN842" s="97">
        <v>25</v>
      </c>
      <c r="AO842" s="99">
        <v>3</v>
      </c>
      <c r="AP842" s="99">
        <v>60</v>
      </c>
      <c r="AQ842" s="106">
        <v>34340</v>
      </c>
      <c r="AR842" s="106">
        <f t="shared" si="243"/>
        <v>25003</v>
      </c>
      <c r="AS842" t="s">
        <v>1711</v>
      </c>
      <c r="AT842" s="109">
        <f t="shared" si="244"/>
        <v>2534340</v>
      </c>
      <c r="AW842">
        <v>29.74</v>
      </c>
      <c r="AX842">
        <v>0.7</v>
      </c>
      <c r="AY842">
        <v>29.04</v>
      </c>
      <c r="BF842" s="117"/>
      <c r="BI842" s="117"/>
      <c r="BJ842" s="117"/>
    </row>
    <row r="843" spans="1:62" hidden="1" outlineLevel="1">
      <c r="A843" s="50" t="s">
        <v>633</v>
      </c>
      <c r="B843" s="9" t="s">
        <v>2314</v>
      </c>
      <c r="C843" s="1">
        <f t="shared" si="232"/>
        <v>1717</v>
      </c>
      <c r="D843" s="7">
        <f t="shared" si="233"/>
        <v>4</v>
      </c>
      <c r="E843" s="7">
        <f t="shared" si="234"/>
        <v>6</v>
      </c>
      <c r="F843" s="7">
        <f t="shared" si="235"/>
        <v>2</v>
      </c>
      <c r="G843" s="7">
        <f t="shared" si="245"/>
        <v>3</v>
      </c>
      <c r="H843" s="49">
        <f t="shared" si="236"/>
        <v>726</v>
      </c>
      <c r="I843" s="177">
        <f t="shared" si="237"/>
        <v>0.42283051834595226</v>
      </c>
      <c r="J843" s="8"/>
      <c r="K843" s="2">
        <f t="shared" si="238"/>
        <v>8.5614443797320902E-2</v>
      </c>
      <c r="L843" s="2">
        <f t="shared" si="239"/>
        <v>1.7472335468841003E-2</v>
      </c>
      <c r="M843" s="2">
        <f t="shared" si="240"/>
        <v>0.15433896330809552</v>
      </c>
      <c r="N843" s="2">
        <f t="shared" si="241"/>
        <v>0.10308677926616192</v>
      </c>
      <c r="O843" s="2">
        <f t="shared" si="242"/>
        <v>0.63948747815958074</v>
      </c>
      <c r="P843" s="1">
        <v>147</v>
      </c>
      <c r="Q843" s="1">
        <v>30</v>
      </c>
      <c r="R843" s="1">
        <v>265</v>
      </c>
      <c r="S843" s="1">
        <v>177</v>
      </c>
      <c r="T843" s="1">
        <v>991</v>
      </c>
      <c r="U843" s="1">
        <v>47</v>
      </c>
      <c r="V843" s="1">
        <v>7</v>
      </c>
      <c r="W843" s="1">
        <v>1</v>
      </c>
      <c r="X843" s="1">
        <v>7</v>
      </c>
      <c r="Y843" s="1">
        <v>26</v>
      </c>
      <c r="Z843" s="1">
        <v>14</v>
      </c>
      <c r="AA843" s="1"/>
      <c r="AB843" s="1">
        <v>0</v>
      </c>
      <c r="AC843" s="1"/>
      <c r="AD843" s="1">
        <v>1</v>
      </c>
      <c r="AF843">
        <v>3</v>
      </c>
      <c r="AG843">
        <v>1</v>
      </c>
      <c r="AI843" t="str">
        <f t="shared" si="246"/>
        <v>Lawrence</v>
      </c>
      <c r="AJ843" t="s">
        <v>810</v>
      </c>
      <c r="AK843" s="182">
        <v>3</v>
      </c>
      <c r="AL843" s="7"/>
      <c r="AN843" s="97">
        <v>25</v>
      </c>
      <c r="AO843" s="99">
        <v>9</v>
      </c>
      <c r="AP843" s="99">
        <v>65</v>
      </c>
      <c r="AQ843" s="106">
        <v>34550</v>
      </c>
      <c r="AR843" s="106">
        <f t="shared" si="243"/>
        <v>25009</v>
      </c>
      <c r="AS843" t="s">
        <v>1029</v>
      </c>
      <c r="AT843" s="109">
        <f t="shared" si="244"/>
        <v>2534550</v>
      </c>
      <c r="AW843">
        <v>7.41</v>
      </c>
      <c r="AX843">
        <v>0.45</v>
      </c>
      <c r="AY843">
        <v>6.96</v>
      </c>
      <c r="BF843" s="117"/>
      <c r="BI843" s="117"/>
      <c r="BJ843" s="117"/>
    </row>
    <row r="844" spans="1:62" hidden="1" outlineLevel="1">
      <c r="A844" s="50" t="s">
        <v>634</v>
      </c>
      <c r="B844" s="9" t="s">
        <v>2314</v>
      </c>
      <c r="C844" s="1">
        <f t="shared" si="232"/>
        <v>329</v>
      </c>
      <c r="D844" s="7">
        <f t="shared" si="233"/>
        <v>3</v>
      </c>
      <c r="E844" s="7">
        <f t="shared" si="234"/>
        <v>8</v>
      </c>
      <c r="F844" s="7">
        <f t="shared" si="235"/>
        <v>2</v>
      </c>
      <c r="G844" s="7">
        <f t="shared" si="245"/>
        <v>4</v>
      </c>
      <c r="H844" s="49">
        <f t="shared" si="236"/>
        <v>62</v>
      </c>
      <c r="I844" s="177">
        <f t="shared" si="237"/>
        <v>0.18844984802431611</v>
      </c>
      <c r="J844" s="8"/>
      <c r="K844" s="2">
        <f t="shared" si="238"/>
        <v>0.16109422492401215</v>
      </c>
      <c r="L844" s="2">
        <f t="shared" si="239"/>
        <v>3.0395136778115501E-3</v>
      </c>
      <c r="M844" s="2">
        <f t="shared" si="240"/>
        <v>0.21580547112462006</v>
      </c>
      <c r="N844" s="2">
        <f t="shared" si="241"/>
        <v>0.12158054711246201</v>
      </c>
      <c r="O844" s="2">
        <f t="shared" si="242"/>
        <v>0.49848024316109418</v>
      </c>
      <c r="P844" s="1">
        <v>53</v>
      </c>
      <c r="Q844" s="1">
        <v>1</v>
      </c>
      <c r="R844" s="1">
        <v>71</v>
      </c>
      <c r="S844" s="1">
        <v>40</v>
      </c>
      <c r="T844" s="1">
        <v>133</v>
      </c>
      <c r="U844" s="1">
        <v>18</v>
      </c>
      <c r="V844" s="1">
        <v>0</v>
      </c>
      <c r="W844" s="1">
        <v>1</v>
      </c>
      <c r="X844" s="1">
        <v>1</v>
      </c>
      <c r="Y844" s="1">
        <v>6</v>
      </c>
      <c r="Z844" s="1">
        <v>2</v>
      </c>
      <c r="AA844" s="1"/>
      <c r="AB844" s="1">
        <v>0</v>
      </c>
      <c r="AC844" s="1"/>
      <c r="AD844" s="1">
        <v>1</v>
      </c>
      <c r="AF844">
        <v>1</v>
      </c>
      <c r="AG844">
        <v>1</v>
      </c>
      <c r="AI844" t="str">
        <f t="shared" si="246"/>
        <v>Lee</v>
      </c>
      <c r="AJ844" t="s">
        <v>236</v>
      </c>
      <c r="AK844" s="182">
        <v>1</v>
      </c>
      <c r="AL844" s="7"/>
      <c r="AN844" s="97">
        <v>25</v>
      </c>
      <c r="AO844" s="99">
        <v>3</v>
      </c>
      <c r="AP844" s="99">
        <v>65</v>
      </c>
      <c r="AQ844" s="106">
        <v>34655</v>
      </c>
      <c r="AR844" s="106">
        <f t="shared" si="243"/>
        <v>25003</v>
      </c>
      <c r="AS844" t="s">
        <v>1711</v>
      </c>
      <c r="AT844" s="109">
        <f t="shared" si="244"/>
        <v>2534655</v>
      </c>
      <c r="AW844">
        <v>27.03</v>
      </c>
      <c r="AX844">
        <v>0.63</v>
      </c>
      <c r="AY844">
        <v>26.4</v>
      </c>
      <c r="BF844" s="117"/>
      <c r="BI844" s="117"/>
      <c r="BJ844" s="117"/>
    </row>
    <row r="845" spans="1:62" hidden="1" outlineLevel="1">
      <c r="A845" s="50" t="s">
        <v>2447</v>
      </c>
      <c r="B845" s="9" t="s">
        <v>2314</v>
      </c>
      <c r="C845" s="1">
        <f t="shared" si="232"/>
        <v>1449</v>
      </c>
      <c r="D845" s="7">
        <f t="shared" si="233"/>
        <v>4</v>
      </c>
      <c r="E845" s="7">
        <f t="shared" si="234"/>
        <v>6</v>
      </c>
      <c r="F845" s="7">
        <f t="shared" si="235"/>
        <v>2</v>
      </c>
      <c r="G845" s="7">
        <f t="shared" si="245"/>
        <v>3</v>
      </c>
      <c r="H845" s="49">
        <f t="shared" si="236"/>
        <v>555</v>
      </c>
      <c r="I845" s="177">
        <f t="shared" si="237"/>
        <v>0.38302277432712217</v>
      </c>
      <c r="J845" s="8"/>
      <c r="K845" s="2">
        <f t="shared" si="238"/>
        <v>0.10973084886128365</v>
      </c>
      <c r="L845" s="2">
        <f t="shared" si="239"/>
        <v>1.4492753623188406E-2</v>
      </c>
      <c r="M845" s="2">
        <f t="shared" si="240"/>
        <v>0.15458937198067632</v>
      </c>
      <c r="N845" s="2">
        <f t="shared" si="241"/>
        <v>0.13733609385783299</v>
      </c>
      <c r="O845" s="2">
        <f t="shared" si="242"/>
        <v>0.58385093167701874</v>
      </c>
      <c r="P845" s="1">
        <v>159</v>
      </c>
      <c r="Q845" s="1">
        <v>21</v>
      </c>
      <c r="R845" s="1">
        <v>224</v>
      </c>
      <c r="S845" s="1">
        <v>199</v>
      </c>
      <c r="T845" s="1">
        <v>779</v>
      </c>
      <c r="U845" s="1">
        <v>45</v>
      </c>
      <c r="V845" s="1">
        <v>3</v>
      </c>
      <c r="W845" s="1">
        <v>4</v>
      </c>
      <c r="X845" s="1">
        <v>2</v>
      </c>
      <c r="Y845" s="1">
        <v>9</v>
      </c>
      <c r="Z845" s="1">
        <v>2</v>
      </c>
      <c r="AA845" s="1"/>
      <c r="AB845" s="1">
        <v>0</v>
      </c>
      <c r="AC845" s="1"/>
      <c r="AD845" s="1">
        <v>1</v>
      </c>
      <c r="AF845">
        <v>0</v>
      </c>
      <c r="AG845">
        <v>1</v>
      </c>
      <c r="AI845" t="str">
        <f t="shared" si="246"/>
        <v>Leicester</v>
      </c>
      <c r="AJ845" s="9" t="s">
        <v>1765</v>
      </c>
      <c r="AK845" s="182">
        <v>2</v>
      </c>
      <c r="AL845" s="7"/>
      <c r="AN845" s="97">
        <v>25</v>
      </c>
      <c r="AO845" s="99">
        <v>27</v>
      </c>
      <c r="AP845" s="99">
        <v>120</v>
      </c>
      <c r="AQ845" s="106">
        <v>34795</v>
      </c>
      <c r="AR845" s="106">
        <f t="shared" si="243"/>
        <v>25027</v>
      </c>
      <c r="AS845" t="s">
        <v>1711</v>
      </c>
      <c r="AT845" s="109">
        <f t="shared" si="244"/>
        <v>2534795</v>
      </c>
      <c r="AW845">
        <v>24.68</v>
      </c>
      <c r="AX845">
        <v>1.32</v>
      </c>
      <c r="AY845">
        <v>23.36</v>
      </c>
      <c r="BF845" s="117"/>
      <c r="BI845" s="117"/>
      <c r="BJ845" s="117"/>
    </row>
    <row r="846" spans="1:62" hidden="1" outlineLevel="1">
      <c r="A846" s="50" t="s">
        <v>1058</v>
      </c>
      <c r="B846" s="9" t="s">
        <v>2314</v>
      </c>
      <c r="C846" s="1">
        <f t="shared" si="232"/>
        <v>339</v>
      </c>
      <c r="D846" s="7">
        <f t="shared" si="233"/>
        <v>2</v>
      </c>
      <c r="E846" s="7">
        <f t="shared" si="234"/>
        <v>7</v>
      </c>
      <c r="F846" s="7">
        <f t="shared" si="235"/>
        <v>3</v>
      </c>
      <c r="G846" s="7">
        <f t="shared" si="245"/>
        <v>4</v>
      </c>
      <c r="H846" s="49">
        <f t="shared" si="236"/>
        <v>15</v>
      </c>
      <c r="I846" s="177">
        <f t="shared" si="237"/>
        <v>4.4247787610619468E-2</v>
      </c>
      <c r="J846" s="8"/>
      <c r="K846" s="2">
        <f t="shared" si="238"/>
        <v>0.25958702064896755</v>
      </c>
      <c r="L846" s="2">
        <f t="shared" si="239"/>
        <v>1.1799410029498525E-2</v>
      </c>
      <c r="M846" s="2">
        <f t="shared" si="240"/>
        <v>0.21533923303834809</v>
      </c>
      <c r="N846" s="2">
        <f t="shared" si="241"/>
        <v>0.11209439528023599</v>
      </c>
      <c r="O846" s="2">
        <f t="shared" si="242"/>
        <v>0.40117994100294974</v>
      </c>
      <c r="P846" s="1">
        <v>88</v>
      </c>
      <c r="Q846" s="1">
        <v>4</v>
      </c>
      <c r="R846" s="1">
        <v>73</v>
      </c>
      <c r="S846" s="1">
        <v>38</v>
      </c>
      <c r="T846" s="1">
        <v>103</v>
      </c>
      <c r="U846" s="1">
        <v>21</v>
      </c>
      <c r="V846" s="1">
        <v>2</v>
      </c>
      <c r="W846" s="1">
        <v>2</v>
      </c>
      <c r="X846" s="1">
        <v>1</v>
      </c>
      <c r="Y846" s="1">
        <v>0</v>
      </c>
      <c r="Z846" s="1">
        <v>6</v>
      </c>
      <c r="AA846" s="1"/>
      <c r="AB846" s="1">
        <v>0</v>
      </c>
      <c r="AC846" s="1"/>
      <c r="AD846" s="1">
        <v>0</v>
      </c>
      <c r="AF846">
        <v>0</v>
      </c>
      <c r="AG846">
        <v>1</v>
      </c>
      <c r="AI846" t="str">
        <f t="shared" si="246"/>
        <v>Lenox</v>
      </c>
      <c r="AJ846" t="s">
        <v>236</v>
      </c>
      <c r="AK846" s="182">
        <v>1</v>
      </c>
      <c r="AL846" s="7"/>
      <c r="AN846" s="97">
        <v>25</v>
      </c>
      <c r="AO846" s="99">
        <v>3</v>
      </c>
      <c r="AP846" s="99">
        <v>70</v>
      </c>
      <c r="AQ846" s="106">
        <v>34970</v>
      </c>
      <c r="AR846" s="106">
        <f t="shared" si="243"/>
        <v>25003</v>
      </c>
      <c r="AS846" t="s">
        <v>1711</v>
      </c>
      <c r="AT846" s="109">
        <f t="shared" si="244"/>
        <v>2534970</v>
      </c>
      <c r="AW846">
        <v>21.48</v>
      </c>
      <c r="AX846">
        <v>0.27</v>
      </c>
      <c r="AY846">
        <v>21.22</v>
      </c>
      <c r="BF846" s="117"/>
      <c r="BI846" s="117"/>
      <c r="BJ846" s="117"/>
    </row>
    <row r="847" spans="1:62" hidden="1" outlineLevel="1">
      <c r="A847" s="50" t="s">
        <v>585</v>
      </c>
      <c r="B847" s="9" t="s">
        <v>2314</v>
      </c>
      <c r="C847" s="1">
        <f t="shared" si="232"/>
        <v>4241</v>
      </c>
      <c r="D847" s="7">
        <f t="shared" si="233"/>
        <v>3</v>
      </c>
      <c r="E847" s="7">
        <f t="shared" si="234"/>
        <v>6</v>
      </c>
      <c r="F847" s="7">
        <f t="shared" si="235"/>
        <v>2</v>
      </c>
      <c r="G847" s="7">
        <f t="shared" si="245"/>
        <v>4</v>
      </c>
      <c r="H847" s="49">
        <f t="shared" si="236"/>
        <v>1555</v>
      </c>
      <c r="I847" s="177">
        <f t="shared" si="237"/>
        <v>0.36665880688516861</v>
      </c>
      <c r="J847" s="8"/>
      <c r="K847" s="2">
        <f t="shared" si="238"/>
        <v>0.12379155859467107</v>
      </c>
      <c r="L847" s="2">
        <f t="shared" si="239"/>
        <v>1.1082291912284839E-2</v>
      </c>
      <c r="M847" s="2">
        <f t="shared" si="240"/>
        <v>0.17095024758311719</v>
      </c>
      <c r="N847" s="2">
        <f t="shared" si="241"/>
        <v>9.7854279651025708E-2</v>
      </c>
      <c r="O847" s="2">
        <f t="shared" si="242"/>
        <v>0.59632162225890128</v>
      </c>
      <c r="P847" s="1">
        <v>525</v>
      </c>
      <c r="Q847" s="1">
        <v>47</v>
      </c>
      <c r="R847" s="1">
        <v>725</v>
      </c>
      <c r="S847" s="1">
        <v>415</v>
      </c>
      <c r="T847" s="1">
        <v>2280</v>
      </c>
      <c r="U847" s="1">
        <v>155</v>
      </c>
      <c r="V847" s="1">
        <v>7</v>
      </c>
      <c r="W847" s="1">
        <v>12</v>
      </c>
      <c r="X847" s="1">
        <v>15</v>
      </c>
      <c r="Y847" s="1">
        <v>30</v>
      </c>
      <c r="Z847" s="1">
        <v>13</v>
      </c>
      <c r="AA847" s="1"/>
      <c r="AB847" s="1">
        <v>9</v>
      </c>
      <c r="AC847" s="1"/>
      <c r="AD847" s="1">
        <v>2</v>
      </c>
      <c r="AF847">
        <v>1</v>
      </c>
      <c r="AG847">
        <v>5</v>
      </c>
      <c r="AI847" t="str">
        <f t="shared" si="246"/>
        <v>Leominster</v>
      </c>
      <c r="AJ847" s="9" t="s">
        <v>1765</v>
      </c>
      <c r="AK847" s="182">
        <v>2</v>
      </c>
      <c r="AL847" s="7"/>
      <c r="AN847" s="97">
        <v>25</v>
      </c>
      <c r="AO847" s="99">
        <v>27</v>
      </c>
      <c r="AP847" s="99">
        <v>125</v>
      </c>
      <c r="AQ847" s="106">
        <v>35075</v>
      </c>
      <c r="AR847" s="106">
        <f t="shared" si="243"/>
        <v>25027</v>
      </c>
      <c r="AS847" t="s">
        <v>1029</v>
      </c>
      <c r="AT847" s="109">
        <f t="shared" si="244"/>
        <v>2535075</v>
      </c>
      <c r="AW847">
        <v>29.76</v>
      </c>
      <c r="AX847">
        <v>0.88</v>
      </c>
      <c r="AY847">
        <v>28.88</v>
      </c>
      <c r="BF847" s="117"/>
      <c r="BI847" s="117"/>
      <c r="BJ847" s="117"/>
    </row>
    <row r="848" spans="1:62" hidden="1" outlineLevel="1">
      <c r="A848" s="50" t="s">
        <v>1617</v>
      </c>
      <c r="B848" s="9" t="s">
        <v>2314</v>
      </c>
      <c r="C848" s="1">
        <f t="shared" si="232"/>
        <v>108</v>
      </c>
      <c r="D848" s="7">
        <f t="shared" si="233"/>
        <v>1</v>
      </c>
      <c r="E848" s="7">
        <f t="shared" si="234"/>
        <v>9</v>
      </c>
      <c r="F848" s="7">
        <f t="shared" si="235"/>
        <v>1</v>
      </c>
      <c r="G848" s="7">
        <f t="shared" si="245"/>
        <v>5</v>
      </c>
      <c r="H848" s="49">
        <f t="shared" si="236"/>
        <v>0</v>
      </c>
      <c r="I848" s="177">
        <f t="shared" si="237"/>
        <v>0</v>
      </c>
      <c r="J848" s="8"/>
      <c r="K848" s="2">
        <f t="shared" si="238"/>
        <v>0.28703703703703703</v>
      </c>
      <c r="L848" s="2">
        <f t="shared" si="239"/>
        <v>0</v>
      </c>
      <c r="M848" s="2">
        <f t="shared" si="240"/>
        <v>0.28703703703703703</v>
      </c>
      <c r="N848" s="2">
        <f t="shared" si="241"/>
        <v>6.4814814814814811E-2</v>
      </c>
      <c r="O848" s="2">
        <f t="shared" si="242"/>
        <v>0.36111111111111116</v>
      </c>
      <c r="P848" s="1">
        <v>31</v>
      </c>
      <c r="Q848" s="1">
        <v>0</v>
      </c>
      <c r="R848" s="1">
        <v>31</v>
      </c>
      <c r="S848" s="1">
        <v>7</v>
      </c>
      <c r="T848" s="1">
        <v>23</v>
      </c>
      <c r="U848" s="1">
        <v>13</v>
      </c>
      <c r="V848" s="1">
        <v>0</v>
      </c>
      <c r="W848" s="1">
        <v>0</v>
      </c>
      <c r="X848" s="1">
        <v>1</v>
      </c>
      <c r="Y848" s="1">
        <v>0</v>
      </c>
      <c r="Z848" s="1">
        <v>1</v>
      </c>
      <c r="AA848" s="1"/>
      <c r="AB848" s="1">
        <v>1</v>
      </c>
      <c r="AC848" s="1"/>
      <c r="AD848" s="1">
        <v>0</v>
      </c>
      <c r="AF848">
        <v>0</v>
      </c>
      <c r="AG848">
        <v>0</v>
      </c>
      <c r="AI848" t="str">
        <f t="shared" si="246"/>
        <v>Leverett</v>
      </c>
      <c r="AJ848" t="s">
        <v>2409</v>
      </c>
      <c r="AK848" s="182">
        <v>2</v>
      </c>
      <c r="AL848" s="7"/>
      <c r="AN848" s="97">
        <v>25</v>
      </c>
      <c r="AO848" s="99">
        <v>11</v>
      </c>
      <c r="AP848" s="99">
        <v>65</v>
      </c>
      <c r="AQ848" s="106">
        <v>35180</v>
      </c>
      <c r="AR848" s="106">
        <f t="shared" si="243"/>
        <v>25011</v>
      </c>
      <c r="AS848" t="s">
        <v>1711</v>
      </c>
      <c r="AT848" s="109">
        <f t="shared" si="244"/>
        <v>2535180</v>
      </c>
      <c r="AW848">
        <v>22.98</v>
      </c>
      <c r="AX848">
        <v>0.14000000000000001</v>
      </c>
      <c r="AY848">
        <v>22.85</v>
      </c>
      <c r="BF848" s="117"/>
      <c r="BI848" s="117"/>
      <c r="BJ848" s="117"/>
    </row>
    <row r="849" spans="1:62" hidden="1" outlineLevel="1">
      <c r="A849" s="50" t="s">
        <v>545</v>
      </c>
      <c r="B849" s="9" t="s">
        <v>2314</v>
      </c>
      <c r="C849" s="1">
        <f t="shared" si="232"/>
        <v>3121</v>
      </c>
      <c r="D849" s="7">
        <f t="shared" si="233"/>
        <v>2</v>
      </c>
      <c r="E849" s="7">
        <f t="shared" si="234"/>
        <v>6</v>
      </c>
      <c r="F849" s="7">
        <f t="shared" si="235"/>
        <v>3</v>
      </c>
      <c r="G849" s="7">
        <f t="shared" si="245"/>
        <v>4</v>
      </c>
      <c r="H849" s="49">
        <f t="shared" si="236"/>
        <v>17</v>
      </c>
      <c r="I849" s="177">
        <f t="shared" si="237"/>
        <v>5.4469721243191284E-3</v>
      </c>
      <c r="J849" s="8"/>
      <c r="K849" s="2">
        <f t="shared" si="238"/>
        <v>0.30823454021147068</v>
      </c>
      <c r="L849" s="2">
        <f t="shared" si="239"/>
        <v>1.4098045498237744E-2</v>
      </c>
      <c r="M849" s="2">
        <f t="shared" si="240"/>
        <v>0.24703620634412046</v>
      </c>
      <c r="N849" s="2">
        <f t="shared" si="241"/>
        <v>7.2412688240948417E-2</v>
      </c>
      <c r="O849" s="2">
        <f t="shared" si="242"/>
        <v>0.35821851970522262</v>
      </c>
      <c r="P849" s="1">
        <v>962</v>
      </c>
      <c r="Q849" s="1">
        <v>44</v>
      </c>
      <c r="R849" s="1">
        <v>771</v>
      </c>
      <c r="S849" s="1">
        <v>226</v>
      </c>
      <c r="T849" s="1">
        <v>979</v>
      </c>
      <c r="U849" s="1">
        <v>69</v>
      </c>
      <c r="V849" s="1">
        <v>4</v>
      </c>
      <c r="W849" s="1">
        <v>7</v>
      </c>
      <c r="X849" s="1">
        <v>14</v>
      </c>
      <c r="Y849" s="1">
        <v>29</v>
      </c>
      <c r="Z849" s="1">
        <v>9</v>
      </c>
      <c r="AA849" s="1"/>
      <c r="AB849" s="1">
        <v>3</v>
      </c>
      <c r="AC849" s="1"/>
      <c r="AD849" s="1">
        <v>3</v>
      </c>
      <c r="AF849">
        <v>1</v>
      </c>
      <c r="AG849">
        <v>0</v>
      </c>
      <c r="AI849" t="str">
        <f t="shared" si="246"/>
        <v>Lexington</v>
      </c>
      <c r="AJ849" t="s">
        <v>2234</v>
      </c>
      <c r="AK849" s="182">
        <v>5</v>
      </c>
      <c r="AL849" s="7"/>
      <c r="AN849" s="97">
        <v>25</v>
      </c>
      <c r="AO849" s="99">
        <v>17</v>
      </c>
      <c r="AP849" s="99">
        <v>115</v>
      </c>
      <c r="AQ849" s="106">
        <v>35215</v>
      </c>
      <c r="AR849" s="106">
        <f t="shared" si="243"/>
        <v>25017</v>
      </c>
      <c r="AS849" t="s">
        <v>1711</v>
      </c>
      <c r="AT849" s="109">
        <f t="shared" si="244"/>
        <v>2535215</v>
      </c>
      <c r="AW849">
        <v>16.54</v>
      </c>
      <c r="AX849">
        <v>0.14000000000000001</v>
      </c>
      <c r="AY849">
        <v>16.399999999999999</v>
      </c>
      <c r="BF849" s="117"/>
      <c r="BI849" s="117"/>
      <c r="BJ849" s="117"/>
    </row>
    <row r="850" spans="1:62" hidden="1" outlineLevel="1">
      <c r="A850" s="50" t="s">
        <v>2536</v>
      </c>
      <c r="B850" s="9" t="s">
        <v>2314</v>
      </c>
      <c r="C850" s="1">
        <f t="shared" si="232"/>
        <v>73</v>
      </c>
      <c r="D850" s="7">
        <f t="shared" si="233"/>
        <v>2</v>
      </c>
      <c r="E850" s="7">
        <f t="shared" si="234"/>
        <v>8</v>
      </c>
      <c r="F850" s="7">
        <f t="shared" si="235"/>
        <v>3</v>
      </c>
      <c r="G850" s="7">
        <f t="shared" si="245"/>
        <v>4</v>
      </c>
      <c r="H850" s="49">
        <f t="shared" si="236"/>
        <v>10</v>
      </c>
      <c r="I850" s="177">
        <f t="shared" si="237"/>
        <v>0.13698630136986301</v>
      </c>
      <c r="J850" s="8"/>
      <c r="K850" s="2">
        <f t="shared" si="238"/>
        <v>0.24657534246575341</v>
      </c>
      <c r="L850" s="2">
        <f t="shared" si="239"/>
        <v>0</v>
      </c>
      <c r="M850" s="2">
        <f t="shared" si="240"/>
        <v>0.19178082191780821</v>
      </c>
      <c r="N850" s="2">
        <f t="shared" si="241"/>
        <v>9.5890410958904104E-2</v>
      </c>
      <c r="O850" s="2">
        <f t="shared" si="242"/>
        <v>0.46575342465753428</v>
      </c>
      <c r="P850" s="1">
        <v>18</v>
      </c>
      <c r="Q850" s="1">
        <v>0</v>
      </c>
      <c r="R850" s="1">
        <v>14</v>
      </c>
      <c r="S850" s="1">
        <v>7</v>
      </c>
      <c r="T850" s="1">
        <v>28</v>
      </c>
      <c r="U850" s="1">
        <v>4</v>
      </c>
      <c r="V850" s="1">
        <v>1</v>
      </c>
      <c r="W850" s="1">
        <v>0</v>
      </c>
      <c r="X850" s="1">
        <v>1</v>
      </c>
      <c r="Y850" s="1">
        <v>0</v>
      </c>
      <c r="Z850" s="1">
        <v>0</v>
      </c>
      <c r="AA850" s="1"/>
      <c r="AB850" s="1">
        <v>0</v>
      </c>
      <c r="AC850" s="1"/>
      <c r="AD850" s="1">
        <v>0</v>
      </c>
      <c r="AF850">
        <v>0</v>
      </c>
      <c r="AG850">
        <v>0</v>
      </c>
      <c r="AI850" t="str">
        <f t="shared" si="246"/>
        <v>Leyden</v>
      </c>
      <c r="AJ850" t="s">
        <v>2409</v>
      </c>
      <c r="AK850" s="182">
        <v>1</v>
      </c>
      <c r="AL850" s="7"/>
      <c r="AN850" s="97">
        <v>25</v>
      </c>
      <c r="AO850" s="99">
        <v>11</v>
      </c>
      <c r="AP850" s="99">
        <v>70</v>
      </c>
      <c r="AQ850" s="106">
        <v>35285</v>
      </c>
      <c r="AR850" s="106">
        <f t="shared" si="243"/>
        <v>25011</v>
      </c>
      <c r="AS850" t="s">
        <v>1711</v>
      </c>
      <c r="AT850" s="109">
        <f t="shared" si="244"/>
        <v>2535285</v>
      </c>
      <c r="AW850">
        <v>18</v>
      </c>
      <c r="AX850">
        <v>0.01</v>
      </c>
      <c r="AY850">
        <v>17.989999999999998</v>
      </c>
      <c r="BF850" s="117"/>
      <c r="BI850" s="117"/>
      <c r="BJ850" s="117"/>
    </row>
    <row r="851" spans="1:62" hidden="1" outlineLevel="1">
      <c r="A851" s="50" t="s">
        <v>223</v>
      </c>
      <c r="B851" s="9" t="s">
        <v>2314</v>
      </c>
      <c r="C851" s="1">
        <f t="shared" si="232"/>
        <v>674</v>
      </c>
      <c r="D851" s="7">
        <f t="shared" si="233"/>
        <v>1</v>
      </c>
      <c r="E851" s="7">
        <f t="shared" si="234"/>
        <v>6</v>
      </c>
      <c r="F851" s="7">
        <f t="shared" si="235"/>
        <v>2</v>
      </c>
      <c r="G851" s="7">
        <f t="shared" si="245"/>
        <v>4</v>
      </c>
      <c r="H851" s="49">
        <f t="shared" si="236"/>
        <v>65</v>
      </c>
      <c r="I851" s="177">
        <f t="shared" si="237"/>
        <v>9.6439169139465875E-2</v>
      </c>
      <c r="J851" s="8"/>
      <c r="K851" s="2">
        <f t="shared" si="238"/>
        <v>0.36350148367952523</v>
      </c>
      <c r="L851" s="2">
        <f t="shared" si="239"/>
        <v>1.483679525222552E-2</v>
      </c>
      <c r="M851" s="2">
        <f t="shared" si="240"/>
        <v>0.26706231454005935</v>
      </c>
      <c r="N851" s="2">
        <f t="shared" si="241"/>
        <v>5.7863501483679525E-2</v>
      </c>
      <c r="O851" s="2">
        <f t="shared" si="242"/>
        <v>0.29673590504451047</v>
      </c>
      <c r="P851" s="1">
        <v>245</v>
      </c>
      <c r="Q851" s="1">
        <v>10</v>
      </c>
      <c r="R851" s="1">
        <v>180</v>
      </c>
      <c r="S851" s="1">
        <v>39</v>
      </c>
      <c r="T851" s="1">
        <v>174</v>
      </c>
      <c r="U851" s="1">
        <v>17</v>
      </c>
      <c r="V851" s="1">
        <v>1</v>
      </c>
      <c r="W851" s="1">
        <v>1</v>
      </c>
      <c r="X851" s="1">
        <v>0</v>
      </c>
      <c r="Y851" s="1">
        <v>4</v>
      </c>
      <c r="Z851" s="1">
        <v>1</v>
      </c>
      <c r="AA851" s="1"/>
      <c r="AB851" s="1">
        <v>0</v>
      </c>
      <c r="AC851" s="1"/>
      <c r="AD851" s="1">
        <v>1</v>
      </c>
      <c r="AF851">
        <v>0</v>
      </c>
      <c r="AG851">
        <v>1</v>
      </c>
      <c r="AI851" t="str">
        <f t="shared" si="246"/>
        <v>Lincoln</v>
      </c>
      <c r="AJ851" t="s">
        <v>2234</v>
      </c>
      <c r="AK851" s="182">
        <v>5</v>
      </c>
      <c r="AL851" s="7"/>
      <c r="AN851" s="97">
        <v>25</v>
      </c>
      <c r="AO851" s="99">
        <v>17</v>
      </c>
      <c r="AP851" s="99">
        <v>120</v>
      </c>
      <c r="AQ851" s="106">
        <v>35425</v>
      </c>
      <c r="AR851" s="106">
        <f t="shared" si="243"/>
        <v>25017</v>
      </c>
      <c r="AS851" t="s">
        <v>1711</v>
      </c>
      <c r="AT851" s="109">
        <f t="shared" si="244"/>
        <v>2535425</v>
      </c>
      <c r="AW851">
        <v>15.01</v>
      </c>
      <c r="AX851">
        <v>0.64</v>
      </c>
      <c r="AY851">
        <v>14.37</v>
      </c>
      <c r="BF851" s="117"/>
      <c r="BI851" s="117"/>
      <c r="BJ851" s="117"/>
    </row>
    <row r="852" spans="1:62" hidden="1" outlineLevel="1">
      <c r="A852" s="50" t="s">
        <v>1076</v>
      </c>
      <c r="B852" s="9" t="s">
        <v>2314</v>
      </c>
      <c r="C852" s="1">
        <f t="shared" si="232"/>
        <v>1477</v>
      </c>
      <c r="D852" s="7">
        <f t="shared" si="233"/>
        <v>2</v>
      </c>
      <c r="E852" s="7">
        <f t="shared" si="234"/>
        <v>6</v>
      </c>
      <c r="F852" s="7">
        <f t="shared" si="235"/>
        <v>3</v>
      </c>
      <c r="G852" s="7">
        <f t="shared" si="245"/>
        <v>4</v>
      </c>
      <c r="H852" s="49">
        <f t="shared" si="236"/>
        <v>299</v>
      </c>
      <c r="I852" s="177">
        <f t="shared" si="237"/>
        <v>0.2024373730534868</v>
      </c>
      <c r="J852" s="8"/>
      <c r="K852" s="2">
        <f t="shared" si="238"/>
        <v>0.23628977657413677</v>
      </c>
      <c r="L852" s="2">
        <f t="shared" si="239"/>
        <v>9.4786729857819912E-3</v>
      </c>
      <c r="M852" s="2">
        <f t="shared" si="240"/>
        <v>0.18686526743398782</v>
      </c>
      <c r="N852" s="2">
        <f t="shared" si="241"/>
        <v>8.666215301286391E-2</v>
      </c>
      <c r="O852" s="2">
        <f t="shared" si="242"/>
        <v>0.48070412999322959</v>
      </c>
      <c r="P852" s="1">
        <v>349</v>
      </c>
      <c r="Q852" s="1">
        <v>14</v>
      </c>
      <c r="R852" s="1">
        <v>276</v>
      </c>
      <c r="S852" s="1">
        <v>128</v>
      </c>
      <c r="T852" s="1">
        <v>648</v>
      </c>
      <c r="U852" s="1">
        <v>36</v>
      </c>
      <c r="V852" s="1">
        <v>3</v>
      </c>
      <c r="W852" s="1">
        <v>5</v>
      </c>
      <c r="X852" s="1">
        <v>9</v>
      </c>
      <c r="Y852" s="1">
        <v>0</v>
      </c>
      <c r="Z852" s="1">
        <v>5</v>
      </c>
      <c r="AA852" s="1"/>
      <c r="AB852" s="1">
        <v>0</v>
      </c>
      <c r="AC852" s="1"/>
      <c r="AD852" s="1">
        <v>1</v>
      </c>
      <c r="AF852">
        <v>2</v>
      </c>
      <c r="AG852">
        <v>1</v>
      </c>
      <c r="AI852" t="str">
        <f t="shared" si="246"/>
        <v>Littleton</v>
      </c>
      <c r="AJ852" t="s">
        <v>2234</v>
      </c>
      <c r="AK852" s="182">
        <v>3</v>
      </c>
      <c r="AL852" s="7"/>
      <c r="AN852" s="97">
        <v>25</v>
      </c>
      <c r="AO852" s="99">
        <v>17</v>
      </c>
      <c r="AP852" s="99">
        <v>125</v>
      </c>
      <c r="AQ852" s="106">
        <v>35950</v>
      </c>
      <c r="AR852" s="106">
        <f t="shared" si="243"/>
        <v>25017</v>
      </c>
      <c r="AS852" t="s">
        <v>1711</v>
      </c>
      <c r="AT852" s="109">
        <f t="shared" si="244"/>
        <v>2535950</v>
      </c>
      <c r="AW852">
        <v>17.55</v>
      </c>
      <c r="AX852">
        <v>0.93</v>
      </c>
      <c r="AY852">
        <v>16.62</v>
      </c>
      <c r="BF852" s="117"/>
      <c r="BI852" s="117"/>
      <c r="BJ852" s="117"/>
    </row>
    <row r="853" spans="1:62" hidden="1" outlineLevel="1">
      <c r="A853" s="50" t="s">
        <v>1663</v>
      </c>
      <c r="B853" s="9" t="s">
        <v>2314</v>
      </c>
      <c r="C853" s="1">
        <f t="shared" si="232"/>
        <v>2271</v>
      </c>
      <c r="D853" s="7">
        <f t="shared" si="233"/>
        <v>2</v>
      </c>
      <c r="E853" s="7">
        <f t="shared" si="234"/>
        <v>6</v>
      </c>
      <c r="F853" s="7">
        <f t="shared" si="235"/>
        <v>3</v>
      </c>
      <c r="G853" s="7">
        <f t="shared" si="245"/>
        <v>4</v>
      </c>
      <c r="H853" s="49">
        <f t="shared" si="236"/>
        <v>222</v>
      </c>
      <c r="I853" s="177">
        <f t="shared" si="237"/>
        <v>9.7754293262879793E-2</v>
      </c>
      <c r="J853" s="8"/>
      <c r="K853" s="2">
        <f t="shared" si="238"/>
        <v>0.28093350946719509</v>
      </c>
      <c r="L853" s="2">
        <f t="shared" si="239"/>
        <v>4.8436811977102595E-3</v>
      </c>
      <c r="M853" s="2">
        <f t="shared" si="240"/>
        <v>0.21047996477322764</v>
      </c>
      <c r="N853" s="2">
        <f t="shared" si="241"/>
        <v>9.3350946719506819E-2</v>
      </c>
      <c r="O853" s="2">
        <f t="shared" si="242"/>
        <v>0.41039189784236019</v>
      </c>
      <c r="P853" s="1">
        <v>638</v>
      </c>
      <c r="Q853" s="1">
        <v>11</v>
      </c>
      <c r="R853" s="1">
        <v>478</v>
      </c>
      <c r="S853" s="1">
        <v>212</v>
      </c>
      <c r="T853" s="1">
        <v>860</v>
      </c>
      <c r="U853" s="1">
        <v>46</v>
      </c>
      <c r="V853" s="1">
        <v>3</v>
      </c>
      <c r="W853" s="1">
        <v>1</v>
      </c>
      <c r="X853" s="1">
        <v>1</v>
      </c>
      <c r="Y853" s="1">
        <v>10</v>
      </c>
      <c r="Z853" s="1">
        <v>4</v>
      </c>
      <c r="AA853" s="1"/>
      <c r="AB853" s="1">
        <v>4</v>
      </c>
      <c r="AC853" s="1"/>
      <c r="AD853" s="1">
        <v>0</v>
      </c>
      <c r="AF853">
        <v>1</v>
      </c>
      <c r="AG853">
        <v>2</v>
      </c>
      <c r="AI853" t="str">
        <f t="shared" si="246"/>
        <v>Longmeadow</v>
      </c>
      <c r="AJ853" t="s">
        <v>2885</v>
      </c>
      <c r="AK853" s="182">
        <v>1</v>
      </c>
      <c r="AL853" s="7"/>
      <c r="AN853" s="97">
        <v>25</v>
      </c>
      <c r="AO853" s="99">
        <v>13</v>
      </c>
      <c r="AP853" s="99">
        <v>55</v>
      </c>
      <c r="AQ853" s="106">
        <v>36300</v>
      </c>
      <c r="AR853" s="106">
        <f t="shared" si="243"/>
        <v>25013</v>
      </c>
      <c r="AS853" t="s">
        <v>1711</v>
      </c>
      <c r="AT853" s="109">
        <f t="shared" si="244"/>
        <v>2536300</v>
      </c>
      <c r="AW853">
        <v>9.51</v>
      </c>
      <c r="AX853">
        <v>0.48</v>
      </c>
      <c r="AY853">
        <v>9.02</v>
      </c>
      <c r="BF853" s="117"/>
      <c r="BI853" s="117"/>
      <c r="BJ853" s="117"/>
    </row>
    <row r="854" spans="1:62" hidden="1" outlineLevel="1">
      <c r="A854" s="50" t="s">
        <v>2185</v>
      </c>
      <c r="B854" s="9" t="s">
        <v>2314</v>
      </c>
      <c r="C854" s="1">
        <f t="shared" si="232"/>
        <v>5892</v>
      </c>
      <c r="D854" s="7">
        <f t="shared" si="233"/>
        <v>3</v>
      </c>
      <c r="E854" s="7">
        <f t="shared" si="234"/>
        <v>6</v>
      </c>
      <c r="F854" s="7">
        <f t="shared" si="235"/>
        <v>2</v>
      </c>
      <c r="G854" s="7">
        <f t="shared" si="245"/>
        <v>4</v>
      </c>
      <c r="H854" s="49">
        <f t="shared" si="236"/>
        <v>2694</v>
      </c>
      <c r="I854" s="177">
        <f t="shared" si="237"/>
        <v>0.45723014256619143</v>
      </c>
      <c r="J854" s="8"/>
      <c r="K854" s="2">
        <f t="shared" si="238"/>
        <v>0.11642905634758995</v>
      </c>
      <c r="L854" s="2">
        <f t="shared" si="239"/>
        <v>1.7311608961303463E-2</v>
      </c>
      <c r="M854" s="2">
        <f t="shared" si="240"/>
        <v>0.1354378818737271</v>
      </c>
      <c r="N854" s="2">
        <f t="shared" si="241"/>
        <v>8.4181941615750169E-2</v>
      </c>
      <c r="O854" s="2">
        <f t="shared" si="242"/>
        <v>0.64663951120162932</v>
      </c>
      <c r="P854" s="1">
        <v>686</v>
      </c>
      <c r="Q854" s="1">
        <v>102</v>
      </c>
      <c r="R854" s="1">
        <v>798</v>
      </c>
      <c r="S854" s="1">
        <v>496</v>
      </c>
      <c r="T854" s="1">
        <v>3492</v>
      </c>
      <c r="U854" s="1">
        <v>145</v>
      </c>
      <c r="V854" s="1">
        <v>9</v>
      </c>
      <c r="W854" s="1">
        <v>15</v>
      </c>
      <c r="X854" s="1">
        <v>36</v>
      </c>
      <c r="Y854" s="1">
        <v>31</v>
      </c>
      <c r="Z854" s="1">
        <v>42</v>
      </c>
      <c r="AA854" s="1"/>
      <c r="AB854" s="1">
        <v>12</v>
      </c>
      <c r="AC854" s="1"/>
      <c r="AD854" s="1">
        <v>4</v>
      </c>
      <c r="AF854">
        <v>9</v>
      </c>
      <c r="AG854">
        <v>15</v>
      </c>
      <c r="AI854" t="str">
        <f t="shared" si="246"/>
        <v>Lowell</v>
      </c>
      <c r="AJ854" t="s">
        <v>2234</v>
      </c>
      <c r="AK854" s="182">
        <v>3</v>
      </c>
      <c r="AL854" s="7"/>
      <c r="AN854" s="97">
        <v>25</v>
      </c>
      <c r="AO854" s="99">
        <v>17</v>
      </c>
      <c r="AP854" s="99">
        <v>130</v>
      </c>
      <c r="AQ854" s="106">
        <v>37000</v>
      </c>
      <c r="AR854" s="106">
        <f t="shared" si="243"/>
        <v>25017</v>
      </c>
      <c r="AS854" t="s">
        <v>1029</v>
      </c>
      <c r="AT854" s="109">
        <f t="shared" si="244"/>
        <v>2537000</v>
      </c>
      <c r="AW854">
        <v>14.54</v>
      </c>
      <c r="AX854">
        <v>0.76</v>
      </c>
      <c r="AY854">
        <v>13.77</v>
      </c>
      <c r="BF854" s="117"/>
      <c r="BI854" s="117"/>
      <c r="BJ854" s="117"/>
    </row>
    <row r="855" spans="1:62" hidden="1" outlineLevel="1">
      <c r="A855" s="50" t="s">
        <v>2186</v>
      </c>
      <c r="B855" s="9" t="s">
        <v>2314</v>
      </c>
      <c r="C855" s="1">
        <f t="shared" si="232"/>
        <v>2253</v>
      </c>
      <c r="D855" s="7">
        <f t="shared" si="233"/>
        <v>3</v>
      </c>
      <c r="E855" s="7">
        <f t="shared" si="234"/>
        <v>7</v>
      </c>
      <c r="F855" s="7">
        <f t="shared" si="235"/>
        <v>2</v>
      </c>
      <c r="G855" s="7">
        <f t="shared" si="245"/>
        <v>4</v>
      </c>
      <c r="H855" s="49">
        <f t="shared" si="236"/>
        <v>877</v>
      </c>
      <c r="I855" s="177">
        <f t="shared" si="237"/>
        <v>0.38925876608965826</v>
      </c>
      <c r="J855" s="8"/>
      <c r="K855" s="2">
        <f t="shared" si="238"/>
        <v>0.13936972924988902</v>
      </c>
      <c r="L855" s="2">
        <f t="shared" si="239"/>
        <v>3.9946737683089215E-3</v>
      </c>
      <c r="M855" s="2">
        <f t="shared" si="240"/>
        <v>0.15135375055481581</v>
      </c>
      <c r="N855" s="2">
        <f t="shared" si="241"/>
        <v>0.118508655126498</v>
      </c>
      <c r="O855" s="2">
        <f t="shared" si="242"/>
        <v>0.58677319130048822</v>
      </c>
      <c r="P855" s="1">
        <v>314</v>
      </c>
      <c r="Q855" s="1">
        <v>9</v>
      </c>
      <c r="R855" s="1">
        <v>341</v>
      </c>
      <c r="S855" s="1">
        <v>267</v>
      </c>
      <c r="T855" s="1">
        <v>1218</v>
      </c>
      <c r="U855" s="1">
        <v>66</v>
      </c>
      <c r="V855" s="1">
        <v>3</v>
      </c>
      <c r="W855" s="1">
        <v>1</v>
      </c>
      <c r="X855" s="1">
        <v>4</v>
      </c>
      <c r="Y855" s="1">
        <v>16</v>
      </c>
      <c r="Z855" s="1">
        <v>8</v>
      </c>
      <c r="AA855" s="1"/>
      <c r="AB855" s="1">
        <v>1</v>
      </c>
      <c r="AC855" s="1"/>
      <c r="AD855" s="1">
        <v>2</v>
      </c>
      <c r="AF855">
        <v>1</v>
      </c>
      <c r="AG855">
        <v>2</v>
      </c>
      <c r="AI855" t="str">
        <f t="shared" si="246"/>
        <v>Ludlow</v>
      </c>
      <c r="AJ855" t="s">
        <v>2885</v>
      </c>
      <c r="AK855" s="182">
        <v>1</v>
      </c>
      <c r="AL855" s="7"/>
      <c r="AN855" s="97">
        <v>25</v>
      </c>
      <c r="AO855" s="99">
        <v>13</v>
      </c>
      <c r="AP855" s="99">
        <v>60</v>
      </c>
      <c r="AQ855" s="106">
        <v>37175</v>
      </c>
      <c r="AR855" s="106">
        <f t="shared" si="243"/>
        <v>25013</v>
      </c>
      <c r="AS855" t="s">
        <v>1711</v>
      </c>
      <c r="AT855" s="109">
        <f t="shared" si="244"/>
        <v>2537175</v>
      </c>
      <c r="AW855">
        <v>28.23</v>
      </c>
      <c r="AX855">
        <v>1.08</v>
      </c>
      <c r="AY855">
        <v>27.15</v>
      </c>
      <c r="BF855" s="117"/>
      <c r="BI855" s="117"/>
      <c r="BJ855" s="117"/>
    </row>
    <row r="856" spans="1:62" hidden="1" outlineLevel="1">
      <c r="A856" s="50" t="s">
        <v>1447</v>
      </c>
      <c r="B856" s="9" t="s">
        <v>2314</v>
      </c>
      <c r="C856" s="1">
        <f t="shared" si="232"/>
        <v>1668</v>
      </c>
      <c r="D856" s="7">
        <f t="shared" si="233"/>
        <v>3</v>
      </c>
      <c r="E856" s="7">
        <f t="shared" si="234"/>
        <v>6</v>
      </c>
      <c r="F856" s="7">
        <f t="shared" si="235"/>
        <v>2</v>
      </c>
      <c r="G856" s="7">
        <f t="shared" si="245"/>
        <v>4</v>
      </c>
      <c r="H856" s="49">
        <f t="shared" si="236"/>
        <v>583</v>
      </c>
      <c r="I856" s="177">
        <f t="shared" si="237"/>
        <v>0.34952038369304556</v>
      </c>
      <c r="J856" s="8"/>
      <c r="K856" s="2">
        <f t="shared" si="238"/>
        <v>0.14148681055155876</v>
      </c>
      <c r="L856" s="2">
        <f t="shared" si="239"/>
        <v>1.1990407673860911E-2</v>
      </c>
      <c r="M856" s="2">
        <f t="shared" si="240"/>
        <v>0.16426858513189449</v>
      </c>
      <c r="N856" s="2">
        <f t="shared" si="241"/>
        <v>0.10611510791366907</v>
      </c>
      <c r="O856" s="2">
        <f t="shared" si="242"/>
        <v>0.57613908872901676</v>
      </c>
      <c r="P856" s="1">
        <v>236</v>
      </c>
      <c r="Q856" s="1">
        <v>20</v>
      </c>
      <c r="R856" s="1">
        <v>274</v>
      </c>
      <c r="S856" s="1">
        <v>177</v>
      </c>
      <c r="T856" s="1">
        <v>857</v>
      </c>
      <c r="U856" s="1">
        <v>74</v>
      </c>
      <c r="V856" s="1">
        <v>4</v>
      </c>
      <c r="W856" s="1">
        <v>3</v>
      </c>
      <c r="X856" s="1">
        <v>4</v>
      </c>
      <c r="Y856" s="1">
        <v>14</v>
      </c>
      <c r="Z856" s="1">
        <v>2</v>
      </c>
      <c r="AA856" s="1"/>
      <c r="AB856" s="1">
        <v>1</v>
      </c>
      <c r="AC856" s="1"/>
      <c r="AD856" s="1">
        <v>0</v>
      </c>
      <c r="AF856">
        <v>0</v>
      </c>
      <c r="AG856">
        <v>2</v>
      </c>
      <c r="AI856" t="str">
        <f t="shared" si="246"/>
        <v>Lunenburg</v>
      </c>
      <c r="AJ856" s="9" t="s">
        <v>1765</v>
      </c>
      <c r="AK856" s="182">
        <v>3</v>
      </c>
      <c r="AL856" s="7"/>
      <c r="AN856" s="97">
        <v>25</v>
      </c>
      <c r="AO856" s="99">
        <v>27</v>
      </c>
      <c r="AP856" s="99">
        <v>130</v>
      </c>
      <c r="AQ856" s="106">
        <v>37420</v>
      </c>
      <c r="AR856" s="106">
        <f t="shared" si="243"/>
        <v>25027</v>
      </c>
      <c r="AS856" t="s">
        <v>1711</v>
      </c>
      <c r="AT856" s="109">
        <f t="shared" si="244"/>
        <v>2537420</v>
      </c>
      <c r="AW856">
        <v>27.69</v>
      </c>
      <c r="AX856">
        <v>1.27</v>
      </c>
      <c r="AY856">
        <v>26.42</v>
      </c>
      <c r="BF856" s="117"/>
      <c r="BI856" s="117"/>
      <c r="BJ856" s="117"/>
    </row>
    <row r="857" spans="1:62" hidden="1" outlineLevel="1">
      <c r="A857" s="50" t="s">
        <v>262</v>
      </c>
      <c r="B857" s="9" t="s">
        <v>2314</v>
      </c>
      <c r="C857" s="1">
        <f t="shared" si="232"/>
        <v>3953</v>
      </c>
      <c r="D857" s="7">
        <f t="shared" si="233"/>
        <v>3</v>
      </c>
      <c r="E857" s="7">
        <f t="shared" si="234"/>
        <v>6</v>
      </c>
      <c r="F857" s="7">
        <f t="shared" si="235"/>
        <v>2</v>
      </c>
      <c r="G857" s="7">
        <f t="shared" si="245"/>
        <v>4</v>
      </c>
      <c r="H857" s="49">
        <f t="shared" si="236"/>
        <v>2014</v>
      </c>
      <c r="I857" s="177">
        <f t="shared" si="237"/>
        <v>0.50948646597520875</v>
      </c>
      <c r="J857" s="8"/>
      <c r="K857" s="2">
        <f t="shared" si="238"/>
        <v>9.9924108272198331E-2</v>
      </c>
      <c r="L857" s="2">
        <f t="shared" si="239"/>
        <v>1.0371869466228182E-2</v>
      </c>
      <c r="M857" s="2">
        <f t="shared" si="240"/>
        <v>0.12117379205666583</v>
      </c>
      <c r="N857" s="2">
        <f t="shared" si="241"/>
        <v>9.7141411586137108E-2</v>
      </c>
      <c r="O857" s="2">
        <f t="shared" si="242"/>
        <v>0.67138881861877064</v>
      </c>
      <c r="P857" s="1">
        <v>395</v>
      </c>
      <c r="Q857" s="1">
        <v>41</v>
      </c>
      <c r="R857" s="1">
        <v>479</v>
      </c>
      <c r="S857" s="1">
        <v>384</v>
      </c>
      <c r="T857" s="1">
        <v>2493</v>
      </c>
      <c r="U857" s="1">
        <v>87</v>
      </c>
      <c r="V857" s="1">
        <v>4</v>
      </c>
      <c r="W857" s="1">
        <v>7</v>
      </c>
      <c r="X857" s="1">
        <v>11</v>
      </c>
      <c r="Y857" s="1">
        <v>14</v>
      </c>
      <c r="Z857" s="1">
        <v>23</v>
      </c>
      <c r="AA857" s="1"/>
      <c r="AB857" s="1">
        <v>5</v>
      </c>
      <c r="AC857" s="1"/>
      <c r="AD857" s="1">
        <v>2</v>
      </c>
      <c r="AF857">
        <v>2</v>
      </c>
      <c r="AG857">
        <v>6</v>
      </c>
      <c r="AI857" t="str">
        <f t="shared" si="246"/>
        <v>Lynn</v>
      </c>
      <c r="AJ857" t="s">
        <v>810</v>
      </c>
      <c r="AK857" s="182">
        <v>6</v>
      </c>
      <c r="AL857" s="7"/>
      <c r="AN857" s="97">
        <v>25</v>
      </c>
      <c r="AO857" s="99">
        <v>9</v>
      </c>
      <c r="AP857" s="99">
        <v>70</v>
      </c>
      <c r="AQ857" s="106">
        <v>37490</v>
      </c>
      <c r="AR857" s="106">
        <f t="shared" si="243"/>
        <v>25009</v>
      </c>
      <c r="AS857" t="s">
        <v>1029</v>
      </c>
      <c r="AT857" s="109">
        <f t="shared" si="244"/>
        <v>2537490</v>
      </c>
      <c r="AW857">
        <v>13.49</v>
      </c>
      <c r="AX857">
        <v>2.68</v>
      </c>
      <c r="AY857">
        <v>10.82</v>
      </c>
      <c r="BF857" s="117"/>
      <c r="BI857" s="117"/>
      <c r="BJ857" s="117"/>
    </row>
    <row r="858" spans="1:62" hidden="1" outlineLevel="1">
      <c r="A858" s="50" t="s">
        <v>2260</v>
      </c>
      <c r="B858" s="9" t="s">
        <v>2314</v>
      </c>
      <c r="C858" s="1">
        <f t="shared" si="232"/>
        <v>2458</v>
      </c>
      <c r="D858" s="7">
        <f t="shared" si="233"/>
        <v>2</v>
      </c>
      <c r="E858" s="7">
        <f t="shared" si="234"/>
        <v>6</v>
      </c>
      <c r="F858" s="7">
        <f t="shared" si="235"/>
        <v>3</v>
      </c>
      <c r="G858" s="7">
        <f t="shared" si="245"/>
        <v>4</v>
      </c>
      <c r="H858" s="49">
        <f t="shared" si="236"/>
        <v>975</v>
      </c>
      <c r="I858" s="177">
        <f t="shared" si="237"/>
        <v>0.39666395443449959</v>
      </c>
      <c r="J858" s="8"/>
      <c r="K858" s="2">
        <f t="shared" si="238"/>
        <v>0.16639544344995932</v>
      </c>
      <c r="L858" s="2">
        <f t="shared" si="239"/>
        <v>7.3230268510984537E-3</v>
      </c>
      <c r="M858" s="2">
        <f t="shared" si="240"/>
        <v>0.15907241659886087</v>
      </c>
      <c r="N858" s="2">
        <f t="shared" si="241"/>
        <v>7.8112286411716844E-2</v>
      </c>
      <c r="O858" s="2">
        <f t="shared" si="242"/>
        <v>0.58909682668836461</v>
      </c>
      <c r="P858" s="1">
        <v>409</v>
      </c>
      <c r="Q858" s="1">
        <v>18</v>
      </c>
      <c r="R858" s="1">
        <v>391</v>
      </c>
      <c r="S858" s="1">
        <v>192</v>
      </c>
      <c r="T858" s="1">
        <v>1384</v>
      </c>
      <c r="U858" s="1">
        <v>34</v>
      </c>
      <c r="V858" s="1">
        <v>2</v>
      </c>
      <c r="W858" s="1">
        <v>9</v>
      </c>
      <c r="X858" s="1">
        <v>2</v>
      </c>
      <c r="Y858" s="1">
        <v>8</v>
      </c>
      <c r="Z858" s="1">
        <v>4</v>
      </c>
      <c r="AA858" s="1"/>
      <c r="AB858" s="1">
        <v>0</v>
      </c>
      <c r="AC858" s="1"/>
      <c r="AD858" s="1">
        <v>2</v>
      </c>
      <c r="AF858">
        <v>1</v>
      </c>
      <c r="AG858">
        <v>2</v>
      </c>
      <c r="AI858" t="str">
        <f t="shared" si="246"/>
        <v>Lynnfield</v>
      </c>
      <c r="AJ858" t="s">
        <v>810</v>
      </c>
      <c r="AK858" s="182">
        <v>6</v>
      </c>
      <c r="AL858" s="7"/>
      <c r="AN858" s="97">
        <v>25</v>
      </c>
      <c r="AO858" s="99">
        <v>9</v>
      </c>
      <c r="AP858" s="99">
        <v>75</v>
      </c>
      <c r="AQ858" s="106">
        <v>37560</v>
      </c>
      <c r="AR858" s="106">
        <f t="shared" si="243"/>
        <v>25009</v>
      </c>
      <c r="AS858" t="s">
        <v>1711</v>
      </c>
      <c r="AT858" s="109">
        <f t="shared" si="244"/>
        <v>2537560</v>
      </c>
      <c r="AW858">
        <v>10.48</v>
      </c>
      <c r="AX858">
        <v>0.34</v>
      </c>
      <c r="AY858">
        <v>10.14</v>
      </c>
      <c r="BF858" s="117"/>
      <c r="BI858" s="117"/>
      <c r="BJ858" s="117"/>
    </row>
    <row r="859" spans="1:62" hidden="1" outlineLevel="1">
      <c r="A859" s="50" t="s">
        <v>2261</v>
      </c>
      <c r="B859" s="9" t="s">
        <v>2314</v>
      </c>
      <c r="C859" s="1">
        <f t="shared" si="232"/>
        <v>2892</v>
      </c>
      <c r="D859" s="7">
        <f t="shared" si="233"/>
        <v>3</v>
      </c>
      <c r="E859" s="7">
        <f t="shared" si="234"/>
        <v>6</v>
      </c>
      <c r="F859" s="7">
        <f t="shared" si="235"/>
        <v>2</v>
      </c>
      <c r="G859" s="7">
        <f t="shared" si="245"/>
        <v>4</v>
      </c>
      <c r="H859" s="49">
        <f t="shared" si="236"/>
        <v>1270</v>
      </c>
      <c r="I859" s="177">
        <f t="shared" si="237"/>
        <v>0.43914246196403872</v>
      </c>
      <c r="J859" s="8"/>
      <c r="K859" s="2">
        <f t="shared" si="238"/>
        <v>0.12136929460580913</v>
      </c>
      <c r="L859" s="2">
        <f t="shared" si="239"/>
        <v>9.6818810511756573E-3</v>
      </c>
      <c r="M859" s="2">
        <f t="shared" si="240"/>
        <v>0.14453665283540804</v>
      </c>
      <c r="N859" s="2">
        <f t="shared" si="241"/>
        <v>9.4052558782849238E-2</v>
      </c>
      <c r="O859" s="2">
        <f t="shared" si="242"/>
        <v>0.63035961272475793</v>
      </c>
      <c r="P859" s="1">
        <v>351</v>
      </c>
      <c r="Q859" s="1">
        <v>28</v>
      </c>
      <c r="R859" s="1">
        <v>418</v>
      </c>
      <c r="S859" s="1">
        <v>272</v>
      </c>
      <c r="T859" s="1">
        <v>1688</v>
      </c>
      <c r="U859" s="1">
        <v>75</v>
      </c>
      <c r="V859" s="1">
        <v>4</v>
      </c>
      <c r="W859" s="1">
        <v>10</v>
      </c>
      <c r="X859" s="1">
        <v>7</v>
      </c>
      <c r="Y859" s="1">
        <v>12</v>
      </c>
      <c r="Z859" s="1">
        <v>12</v>
      </c>
      <c r="AA859" s="1"/>
      <c r="AB859" s="1">
        <v>4</v>
      </c>
      <c r="AC859" s="1"/>
      <c r="AD859" s="1">
        <v>2</v>
      </c>
      <c r="AF859">
        <v>2</v>
      </c>
      <c r="AG859">
        <v>7</v>
      </c>
      <c r="AI859" t="str">
        <f t="shared" si="246"/>
        <v>Malden</v>
      </c>
      <c r="AJ859" t="s">
        <v>2234</v>
      </c>
      <c r="AK859" s="182">
        <v>5</v>
      </c>
      <c r="AL859" s="7"/>
      <c r="AN859" s="97">
        <v>25</v>
      </c>
      <c r="AO859" s="99">
        <v>17</v>
      </c>
      <c r="AP859" s="99">
        <v>135</v>
      </c>
      <c r="AQ859" s="106">
        <v>37875</v>
      </c>
      <c r="AR859" s="106">
        <f t="shared" si="243"/>
        <v>25017</v>
      </c>
      <c r="AS859" t="s">
        <v>1029</v>
      </c>
      <c r="AT859" s="109">
        <f t="shared" si="244"/>
        <v>2537875</v>
      </c>
      <c r="AW859">
        <v>5.1100000000000003</v>
      </c>
      <c r="AX859">
        <v>0.04</v>
      </c>
      <c r="AY859">
        <v>5.07</v>
      </c>
      <c r="BF859" s="117"/>
      <c r="BI859" s="117"/>
      <c r="BJ859" s="117"/>
    </row>
    <row r="860" spans="1:62" hidden="1" outlineLevel="1">
      <c r="A860" s="50" t="s">
        <v>791</v>
      </c>
      <c r="B860" s="9" t="s">
        <v>2314</v>
      </c>
      <c r="C860" s="1">
        <f t="shared" si="232"/>
        <v>904</v>
      </c>
      <c r="D860" s="7">
        <f t="shared" si="233"/>
        <v>2</v>
      </c>
      <c r="E860" s="7">
        <f t="shared" si="234"/>
        <v>6</v>
      </c>
      <c r="F860" s="7">
        <f t="shared" si="235"/>
        <v>3</v>
      </c>
      <c r="G860" s="7">
        <f t="shared" si="245"/>
        <v>4</v>
      </c>
      <c r="H860" s="49">
        <f t="shared" si="236"/>
        <v>22</v>
      </c>
      <c r="I860" s="177">
        <f t="shared" si="237"/>
        <v>2.4336283185840708E-2</v>
      </c>
      <c r="J860" s="8"/>
      <c r="K860" s="2">
        <f t="shared" si="238"/>
        <v>0.31305309734513276</v>
      </c>
      <c r="L860" s="2">
        <f t="shared" si="239"/>
        <v>1.4380530973451327E-2</v>
      </c>
      <c r="M860" s="2">
        <f t="shared" si="240"/>
        <v>0.22345132743362831</v>
      </c>
      <c r="N860" s="2">
        <f t="shared" si="241"/>
        <v>7.5221238938053103E-2</v>
      </c>
      <c r="O860" s="2">
        <f t="shared" si="242"/>
        <v>0.37389380530973448</v>
      </c>
      <c r="P860" s="1">
        <v>283</v>
      </c>
      <c r="Q860" s="1">
        <v>13</v>
      </c>
      <c r="R860" s="1">
        <v>202</v>
      </c>
      <c r="S860" s="1">
        <v>68</v>
      </c>
      <c r="T860" s="1">
        <v>305</v>
      </c>
      <c r="U860" s="1">
        <v>17</v>
      </c>
      <c r="V860" s="1">
        <v>2</v>
      </c>
      <c r="W860" s="1">
        <v>2</v>
      </c>
      <c r="X860" s="1">
        <v>1</v>
      </c>
      <c r="Y860" s="1">
        <v>4</v>
      </c>
      <c r="Z860" s="1">
        <v>5</v>
      </c>
      <c r="AA860" s="1"/>
      <c r="AB860" s="1">
        <v>0</v>
      </c>
      <c r="AC860" s="1"/>
      <c r="AD860" s="1">
        <v>0</v>
      </c>
      <c r="AF860">
        <v>0</v>
      </c>
      <c r="AG860">
        <v>2</v>
      </c>
      <c r="AI860" t="str">
        <f t="shared" si="246"/>
        <v>Manchester-by-the-Sea</v>
      </c>
      <c r="AJ860" t="s">
        <v>810</v>
      </c>
      <c r="AK860" s="182">
        <v>6</v>
      </c>
      <c r="AL860" s="7"/>
      <c r="AN860" s="97">
        <v>25</v>
      </c>
      <c r="AO860" s="99">
        <v>9</v>
      </c>
      <c r="AP860" s="99">
        <v>83</v>
      </c>
      <c r="AQ860" s="106">
        <v>37995</v>
      </c>
      <c r="AR860" s="106">
        <f t="shared" si="243"/>
        <v>25009</v>
      </c>
      <c r="AS860" t="s">
        <v>1711</v>
      </c>
      <c r="AT860" s="109">
        <f t="shared" si="244"/>
        <v>2537995</v>
      </c>
      <c r="AW860">
        <v>18.25</v>
      </c>
      <c r="AX860">
        <v>8.9600000000000009</v>
      </c>
      <c r="AY860">
        <v>9.2899999999999991</v>
      </c>
      <c r="BF860" s="117"/>
      <c r="BI860" s="117"/>
      <c r="BJ860" s="117"/>
    </row>
    <row r="861" spans="1:62" hidden="1" outlineLevel="1">
      <c r="A861" s="50" t="s">
        <v>816</v>
      </c>
      <c r="B861" s="9" t="s">
        <v>2314</v>
      </c>
      <c r="C861" s="1">
        <f t="shared" si="232"/>
        <v>3004</v>
      </c>
      <c r="D861" s="7">
        <f t="shared" si="233"/>
        <v>2</v>
      </c>
      <c r="E861" s="7">
        <f t="shared" si="234"/>
        <v>6</v>
      </c>
      <c r="F861" s="7">
        <f t="shared" si="235"/>
        <v>3</v>
      </c>
      <c r="G861" s="7">
        <f t="shared" si="245"/>
        <v>4</v>
      </c>
      <c r="H861" s="49">
        <f t="shared" si="236"/>
        <v>692</v>
      </c>
      <c r="I861" s="177">
        <f t="shared" si="237"/>
        <v>0.2303595206391478</v>
      </c>
      <c r="J861" s="8"/>
      <c r="K861" s="2">
        <f t="shared" si="238"/>
        <v>0.21537949400798934</v>
      </c>
      <c r="L861" s="2">
        <f t="shared" si="239"/>
        <v>1.0985352862849533E-2</v>
      </c>
      <c r="M861" s="2">
        <f t="shared" si="240"/>
        <v>0.19640479360852198</v>
      </c>
      <c r="N861" s="2">
        <f t="shared" si="241"/>
        <v>8.9547270306258323E-2</v>
      </c>
      <c r="O861" s="2">
        <f t="shared" si="242"/>
        <v>0.48768308921438086</v>
      </c>
      <c r="P861" s="1">
        <v>647</v>
      </c>
      <c r="Q861" s="1">
        <v>33</v>
      </c>
      <c r="R861" s="1">
        <v>590</v>
      </c>
      <c r="S861" s="1">
        <v>269</v>
      </c>
      <c r="T861" s="1">
        <v>1339</v>
      </c>
      <c r="U861" s="1">
        <v>67</v>
      </c>
      <c r="V861" s="1">
        <v>5</v>
      </c>
      <c r="W861" s="1">
        <v>6</v>
      </c>
      <c r="X861" s="1">
        <v>10</v>
      </c>
      <c r="Y861" s="1">
        <v>22</v>
      </c>
      <c r="Z861" s="1">
        <v>8</v>
      </c>
      <c r="AA861" s="1"/>
      <c r="AB861" s="1">
        <v>3</v>
      </c>
      <c r="AC861" s="1"/>
      <c r="AD861" s="1">
        <v>1</v>
      </c>
      <c r="AF861">
        <v>1</v>
      </c>
      <c r="AG861">
        <v>3</v>
      </c>
      <c r="AI861" t="str">
        <f t="shared" si="246"/>
        <v>Mansfield</v>
      </c>
      <c r="AJ861" t="s">
        <v>2763</v>
      </c>
      <c r="AK861" s="182">
        <v>4</v>
      </c>
      <c r="AL861" s="7"/>
      <c r="AN861" s="97">
        <v>25</v>
      </c>
      <c r="AO861" s="99">
        <v>5</v>
      </c>
      <c r="AP861" s="99">
        <v>50</v>
      </c>
      <c r="AQ861" s="106">
        <v>38225</v>
      </c>
      <c r="AR861" s="106">
        <f t="shared" si="243"/>
        <v>25005</v>
      </c>
      <c r="AS861" t="s">
        <v>1711</v>
      </c>
      <c r="AT861" s="109">
        <f t="shared" si="244"/>
        <v>2538225</v>
      </c>
      <c r="AW861">
        <v>20.72</v>
      </c>
      <c r="AX861">
        <v>0.26</v>
      </c>
      <c r="AY861">
        <v>20.46</v>
      </c>
      <c r="BF861" s="117"/>
      <c r="BI861" s="117"/>
      <c r="BJ861" s="117"/>
    </row>
    <row r="862" spans="1:62" hidden="1" outlineLevel="1">
      <c r="A862" s="50" t="s">
        <v>871</v>
      </c>
      <c r="B862" s="9" t="s">
        <v>2314</v>
      </c>
      <c r="C862" s="1">
        <f t="shared" si="232"/>
        <v>3089</v>
      </c>
      <c r="D862" s="7">
        <f t="shared" si="233"/>
        <v>2</v>
      </c>
      <c r="E862" s="7">
        <f t="shared" si="234"/>
        <v>6</v>
      </c>
      <c r="F862" s="7">
        <f t="shared" si="235"/>
        <v>3</v>
      </c>
      <c r="G862" s="7">
        <f t="shared" si="245"/>
        <v>4</v>
      </c>
      <c r="H862" s="49">
        <f t="shared" si="236"/>
        <v>401</v>
      </c>
      <c r="I862" s="177">
        <f t="shared" si="237"/>
        <v>0.1298154742635157</v>
      </c>
      <c r="J862" s="8"/>
      <c r="K862" s="2">
        <f t="shared" si="238"/>
        <v>0.26869537067011978</v>
      </c>
      <c r="L862" s="2">
        <f t="shared" si="239"/>
        <v>8.7406927808352224E-3</v>
      </c>
      <c r="M862" s="2">
        <f t="shared" si="240"/>
        <v>0.22563936549044999</v>
      </c>
      <c r="N862" s="2">
        <f t="shared" si="241"/>
        <v>6.3127225639365486E-2</v>
      </c>
      <c r="O862" s="2">
        <f t="shared" si="242"/>
        <v>0.43379734541922943</v>
      </c>
      <c r="P862" s="1">
        <v>830</v>
      </c>
      <c r="Q862" s="1">
        <v>27</v>
      </c>
      <c r="R862" s="1">
        <v>697</v>
      </c>
      <c r="S862" s="1">
        <v>195</v>
      </c>
      <c r="T862" s="1">
        <v>1231</v>
      </c>
      <c r="U862" s="1">
        <v>47</v>
      </c>
      <c r="V862" s="1">
        <v>9</v>
      </c>
      <c r="W862" s="1">
        <v>11</v>
      </c>
      <c r="X862" s="1">
        <v>8</v>
      </c>
      <c r="Y862" s="1">
        <v>7</v>
      </c>
      <c r="Z862" s="1">
        <v>19</v>
      </c>
      <c r="AA862" s="1"/>
      <c r="AB862" s="1">
        <v>3</v>
      </c>
      <c r="AC862" s="1"/>
      <c r="AD862" s="1">
        <v>2</v>
      </c>
      <c r="AF862">
        <v>3</v>
      </c>
      <c r="AG862">
        <v>0</v>
      </c>
      <c r="AI862" t="str">
        <f t="shared" si="246"/>
        <v>Marblehead</v>
      </c>
      <c r="AJ862" t="s">
        <v>810</v>
      </c>
      <c r="AK862" s="182">
        <v>6</v>
      </c>
      <c r="AL862" s="7"/>
      <c r="AN862" s="97">
        <v>25</v>
      </c>
      <c r="AO862" s="99">
        <v>9</v>
      </c>
      <c r="AP862" s="99">
        <v>85</v>
      </c>
      <c r="AQ862" s="106">
        <v>38400</v>
      </c>
      <c r="AR862" s="106">
        <f t="shared" si="243"/>
        <v>25009</v>
      </c>
      <c r="AS862" t="s">
        <v>1711</v>
      </c>
      <c r="AT862" s="109">
        <f t="shared" si="244"/>
        <v>2538400</v>
      </c>
      <c r="AW862">
        <v>19.63</v>
      </c>
      <c r="AX862">
        <v>15.1</v>
      </c>
      <c r="AY862">
        <v>4.53</v>
      </c>
      <c r="BF862" s="117"/>
      <c r="BI862" s="117"/>
      <c r="BJ862" s="117"/>
    </row>
    <row r="863" spans="1:62" hidden="1" outlineLevel="1">
      <c r="A863" s="50" t="s">
        <v>1291</v>
      </c>
      <c r="B863" s="9" t="s">
        <v>2314</v>
      </c>
      <c r="C863" s="1">
        <f t="shared" si="232"/>
        <v>829</v>
      </c>
      <c r="D863" s="7">
        <f t="shared" si="233"/>
        <v>2</v>
      </c>
      <c r="E863" s="7">
        <f t="shared" si="234"/>
        <v>6</v>
      </c>
      <c r="F863" s="7">
        <f t="shared" si="235"/>
        <v>3</v>
      </c>
      <c r="G863" s="7">
        <f t="shared" si="245"/>
        <v>4</v>
      </c>
      <c r="H863" s="49">
        <f t="shared" si="236"/>
        <v>176</v>
      </c>
      <c r="I863" s="177">
        <f t="shared" si="237"/>
        <v>0.21230398069963813</v>
      </c>
      <c r="J863" s="8"/>
      <c r="K863" s="2">
        <f t="shared" si="238"/>
        <v>0.22316043425814233</v>
      </c>
      <c r="L863" s="2">
        <f t="shared" si="239"/>
        <v>1.5681544028950542E-2</v>
      </c>
      <c r="M863" s="2">
        <f t="shared" si="240"/>
        <v>0.17973462002412546</v>
      </c>
      <c r="N863" s="2">
        <f t="shared" si="241"/>
        <v>9.6501809408926414E-2</v>
      </c>
      <c r="O863" s="2">
        <f t="shared" si="242"/>
        <v>0.48492159227985532</v>
      </c>
      <c r="P863" s="1">
        <v>185</v>
      </c>
      <c r="Q863" s="1">
        <v>13</v>
      </c>
      <c r="R863" s="1">
        <v>149</v>
      </c>
      <c r="S863" s="1">
        <v>80</v>
      </c>
      <c r="T863" s="1">
        <v>361</v>
      </c>
      <c r="U863" s="1">
        <v>16</v>
      </c>
      <c r="V863" s="1">
        <v>4</v>
      </c>
      <c r="W863" s="1">
        <v>7</v>
      </c>
      <c r="X863" s="1">
        <v>2</v>
      </c>
      <c r="Y863" s="1">
        <v>6</v>
      </c>
      <c r="Z863" s="1">
        <v>2</v>
      </c>
      <c r="AA863" s="1"/>
      <c r="AB863" s="1">
        <v>2</v>
      </c>
      <c r="AC863" s="1"/>
      <c r="AD863" s="1">
        <v>0</v>
      </c>
      <c r="AF863">
        <v>0</v>
      </c>
      <c r="AG863">
        <v>2</v>
      </c>
      <c r="AI863" t="str">
        <f t="shared" si="246"/>
        <v>Marion</v>
      </c>
      <c r="AJ863" t="s">
        <v>1787</v>
      </c>
      <c r="AK863" s="182">
        <v>9</v>
      </c>
      <c r="AL863" s="7"/>
      <c r="AN863" s="97">
        <v>25</v>
      </c>
      <c r="AO863" s="99">
        <v>23</v>
      </c>
      <c r="AP863" s="99">
        <v>70</v>
      </c>
      <c r="AQ863" s="106">
        <v>38540</v>
      </c>
      <c r="AR863" s="106">
        <f t="shared" si="243"/>
        <v>25023</v>
      </c>
      <c r="AS863" t="s">
        <v>1711</v>
      </c>
      <c r="AT863" s="109">
        <f t="shared" si="244"/>
        <v>2538540</v>
      </c>
      <c r="AW863">
        <v>26.69</v>
      </c>
      <c r="AX863">
        <v>12.06</v>
      </c>
      <c r="AY863">
        <v>14.63</v>
      </c>
      <c r="BF863" s="117"/>
      <c r="BI863" s="117"/>
      <c r="BJ863" s="117"/>
    </row>
    <row r="864" spans="1:62" hidden="1" outlineLevel="1">
      <c r="A864" s="50" t="s">
        <v>288</v>
      </c>
      <c r="B864" s="9" t="s">
        <v>2314</v>
      </c>
      <c r="C864" s="1">
        <f t="shared" si="232"/>
        <v>3699</v>
      </c>
      <c r="D864" s="7">
        <f t="shared" si="233"/>
        <v>3</v>
      </c>
      <c r="E864" s="7">
        <f t="shared" si="234"/>
        <v>6</v>
      </c>
      <c r="F864" s="7">
        <f t="shared" si="235"/>
        <v>2</v>
      </c>
      <c r="G864" s="7">
        <f t="shared" si="245"/>
        <v>4</v>
      </c>
      <c r="H864" s="49">
        <f t="shared" si="236"/>
        <v>1126</v>
      </c>
      <c r="I864" s="177">
        <f t="shared" si="237"/>
        <v>0.30440659637739931</v>
      </c>
      <c r="J864" s="8"/>
      <c r="K864" s="2">
        <f t="shared" si="238"/>
        <v>0.17599351175993511</v>
      </c>
      <c r="L864" s="2">
        <f t="shared" si="239"/>
        <v>1.3246823465801569E-2</v>
      </c>
      <c r="M864" s="2">
        <f t="shared" si="240"/>
        <v>0.17815625844822924</v>
      </c>
      <c r="N864" s="2">
        <f t="shared" si="241"/>
        <v>9.8945660989456605E-2</v>
      </c>
      <c r="O864" s="2">
        <f t="shared" si="242"/>
        <v>0.5336577453365775</v>
      </c>
      <c r="P864" s="1">
        <v>651</v>
      </c>
      <c r="Q864" s="1">
        <v>49</v>
      </c>
      <c r="R864" s="1">
        <v>659</v>
      </c>
      <c r="S864" s="1">
        <v>366</v>
      </c>
      <c r="T864" s="1">
        <v>1785</v>
      </c>
      <c r="U864" s="1">
        <v>88</v>
      </c>
      <c r="V864" s="1">
        <v>9</v>
      </c>
      <c r="W864" s="1">
        <v>10</v>
      </c>
      <c r="X864" s="1">
        <v>18</v>
      </c>
      <c r="Y864" s="1">
        <v>30</v>
      </c>
      <c r="Z864" s="1">
        <v>17</v>
      </c>
      <c r="AA864" s="1"/>
      <c r="AB864" s="1">
        <v>6</v>
      </c>
      <c r="AC864" s="1"/>
      <c r="AD864" s="1">
        <v>1</v>
      </c>
      <c r="AF864">
        <v>5</v>
      </c>
      <c r="AG864">
        <v>5</v>
      </c>
      <c r="AI864" t="str">
        <f t="shared" si="246"/>
        <v>Marlborough</v>
      </c>
      <c r="AJ864" t="s">
        <v>2234</v>
      </c>
      <c r="AK864" s="182">
        <v>3</v>
      </c>
      <c r="AL864" s="7"/>
      <c r="AN864" s="97">
        <v>25</v>
      </c>
      <c r="AO864" s="99">
        <v>17</v>
      </c>
      <c r="AP864" s="99">
        <v>140</v>
      </c>
      <c r="AQ864" s="106">
        <v>38715</v>
      </c>
      <c r="AR864" s="106">
        <f t="shared" si="243"/>
        <v>25017</v>
      </c>
      <c r="AS864" t="s">
        <v>1029</v>
      </c>
      <c r="AT864" s="109">
        <f t="shared" si="244"/>
        <v>2538715</v>
      </c>
      <c r="AW864">
        <v>22.17</v>
      </c>
      <c r="AX864">
        <v>1.08</v>
      </c>
      <c r="AY864">
        <v>21.09</v>
      </c>
      <c r="BF864" s="117"/>
      <c r="BI864" s="117"/>
      <c r="BJ864" s="117"/>
    </row>
    <row r="865" spans="1:62" hidden="1" outlineLevel="1">
      <c r="A865" s="50" t="s">
        <v>2099</v>
      </c>
      <c r="B865" s="9" t="s">
        <v>2314</v>
      </c>
      <c r="C865" s="1">
        <f t="shared" si="232"/>
        <v>4137</v>
      </c>
      <c r="D865" s="7">
        <f t="shared" si="233"/>
        <v>2</v>
      </c>
      <c r="E865" s="7">
        <f t="shared" si="234"/>
        <v>7</v>
      </c>
      <c r="F865" s="7">
        <f t="shared" si="235"/>
        <v>3</v>
      </c>
      <c r="G865" s="7">
        <f t="shared" si="245"/>
        <v>4</v>
      </c>
      <c r="H865" s="49">
        <f t="shared" si="236"/>
        <v>1482</v>
      </c>
      <c r="I865" s="177">
        <f t="shared" si="237"/>
        <v>0.35823060188542422</v>
      </c>
      <c r="J865" s="8"/>
      <c r="K865" s="2">
        <f t="shared" si="238"/>
        <v>0.17524776408025139</v>
      </c>
      <c r="L865" s="2">
        <f t="shared" si="239"/>
        <v>7.0099105632100553E-3</v>
      </c>
      <c r="M865" s="2">
        <f t="shared" si="240"/>
        <v>0.1551849166062364</v>
      </c>
      <c r="N865" s="2">
        <f t="shared" si="241"/>
        <v>9.4029489968576269E-2</v>
      </c>
      <c r="O865" s="2">
        <f t="shared" si="242"/>
        <v>0.56852791878172582</v>
      </c>
      <c r="P865" s="1">
        <v>725</v>
      </c>
      <c r="Q865" s="1">
        <v>29</v>
      </c>
      <c r="R865" s="1">
        <v>642</v>
      </c>
      <c r="S865" s="1">
        <v>389</v>
      </c>
      <c r="T865" s="1">
        <v>2207</v>
      </c>
      <c r="U865" s="1">
        <v>75</v>
      </c>
      <c r="V865" s="1">
        <v>4</v>
      </c>
      <c r="W865" s="1">
        <v>10</v>
      </c>
      <c r="X865" s="1">
        <v>11</v>
      </c>
      <c r="Y865" s="1">
        <v>32</v>
      </c>
      <c r="Z865" s="1">
        <v>5</v>
      </c>
      <c r="AA865" s="1"/>
      <c r="AB865" s="1">
        <v>4</v>
      </c>
      <c r="AC865" s="1"/>
      <c r="AD865" s="1">
        <v>1</v>
      </c>
      <c r="AF865">
        <v>2</v>
      </c>
      <c r="AG865">
        <v>1</v>
      </c>
      <c r="AI865" t="str">
        <f t="shared" si="246"/>
        <v>Marshfield</v>
      </c>
      <c r="AJ865" t="s">
        <v>1787</v>
      </c>
      <c r="AK865" s="182">
        <v>9</v>
      </c>
      <c r="AL865" s="7"/>
      <c r="AN865" s="97">
        <v>25</v>
      </c>
      <c r="AO865" s="99">
        <v>23</v>
      </c>
      <c r="AP865" s="99">
        <v>75</v>
      </c>
      <c r="AQ865" s="106">
        <v>38855</v>
      </c>
      <c r="AR865" s="106">
        <f t="shared" si="243"/>
        <v>25023</v>
      </c>
      <c r="AS865" t="s">
        <v>1711</v>
      </c>
      <c r="AT865" s="109">
        <f t="shared" si="244"/>
        <v>2538855</v>
      </c>
      <c r="AW865">
        <v>31.73</v>
      </c>
      <c r="AX865">
        <v>3.28</v>
      </c>
      <c r="AY865">
        <v>28.45</v>
      </c>
      <c r="BF865" s="117"/>
      <c r="BI865" s="117"/>
      <c r="BJ865" s="117"/>
    </row>
    <row r="866" spans="1:62" hidden="1" outlineLevel="1">
      <c r="A866" s="50" t="s">
        <v>1573</v>
      </c>
      <c r="B866" s="9" t="s">
        <v>2314</v>
      </c>
      <c r="C866" s="1">
        <f t="shared" si="232"/>
        <v>2253</v>
      </c>
      <c r="D866" s="7">
        <f t="shared" si="233"/>
        <v>3</v>
      </c>
      <c r="E866" s="7">
        <f t="shared" si="234"/>
        <v>6</v>
      </c>
      <c r="F866" s="7">
        <f t="shared" si="235"/>
        <v>2</v>
      </c>
      <c r="G866" s="7">
        <f t="shared" si="245"/>
        <v>4</v>
      </c>
      <c r="H866" s="49">
        <f t="shared" si="236"/>
        <v>856</v>
      </c>
      <c r="I866" s="177">
        <f t="shared" si="237"/>
        <v>0.37993786063027074</v>
      </c>
      <c r="J866" s="8"/>
      <c r="K866" s="2">
        <f t="shared" si="238"/>
        <v>0.15179760319573901</v>
      </c>
      <c r="L866" s="2">
        <f t="shared" si="239"/>
        <v>1.2871726586773191E-2</v>
      </c>
      <c r="M866" s="2">
        <f t="shared" si="240"/>
        <v>0.164225477141589</v>
      </c>
      <c r="N866" s="2">
        <f t="shared" si="241"/>
        <v>7.9893475366178426E-2</v>
      </c>
      <c r="O866" s="2">
        <f t="shared" si="242"/>
        <v>0.59121171770972047</v>
      </c>
      <c r="P866" s="1">
        <v>342</v>
      </c>
      <c r="Q866" s="1">
        <v>29</v>
      </c>
      <c r="R866" s="1">
        <v>370</v>
      </c>
      <c r="S866" s="1">
        <v>180</v>
      </c>
      <c r="T866" s="1">
        <v>1226</v>
      </c>
      <c r="U866" s="1">
        <v>71</v>
      </c>
      <c r="V866" s="1">
        <v>5</v>
      </c>
      <c r="W866" s="1">
        <v>8</v>
      </c>
      <c r="X866" s="1">
        <v>0</v>
      </c>
      <c r="Y866" s="1">
        <v>9</v>
      </c>
      <c r="Z866" s="1">
        <v>7</v>
      </c>
      <c r="AA866" s="1"/>
      <c r="AB866" s="1">
        <v>3</v>
      </c>
      <c r="AC866" s="1"/>
      <c r="AD866" s="1">
        <v>0</v>
      </c>
      <c r="AF866">
        <v>1</v>
      </c>
      <c r="AG866">
        <v>2</v>
      </c>
      <c r="AI866" t="str">
        <f t="shared" si="246"/>
        <v>Mashpee</v>
      </c>
      <c r="AJ866" t="s">
        <v>2577</v>
      </c>
      <c r="AK866" s="182">
        <v>9</v>
      </c>
      <c r="AL866" s="7"/>
      <c r="AN866" s="97">
        <v>25</v>
      </c>
      <c r="AO866" s="99">
        <v>1</v>
      </c>
      <c r="AP866" s="99">
        <v>45</v>
      </c>
      <c r="AQ866" s="106">
        <v>39100</v>
      </c>
      <c r="AR866" s="106">
        <f t="shared" si="243"/>
        <v>25001</v>
      </c>
      <c r="AS866" t="s">
        <v>1711</v>
      </c>
      <c r="AT866" s="109">
        <f t="shared" si="244"/>
        <v>2539100</v>
      </c>
      <c r="AW866">
        <v>27.24</v>
      </c>
      <c r="AX866">
        <v>3.76</v>
      </c>
      <c r="AY866">
        <v>23.48</v>
      </c>
      <c r="BF866" s="117"/>
      <c r="BI866" s="117"/>
      <c r="BJ866" s="117"/>
    </row>
    <row r="867" spans="1:62" hidden="1" outlineLevel="1">
      <c r="A867" s="50" t="s">
        <v>273</v>
      </c>
      <c r="B867" s="9" t="s">
        <v>2314</v>
      </c>
      <c r="C867" s="1">
        <f t="shared" si="232"/>
        <v>1117</v>
      </c>
      <c r="D867" s="7">
        <f t="shared" si="233"/>
        <v>2</v>
      </c>
      <c r="E867" s="7">
        <f t="shared" si="234"/>
        <v>6</v>
      </c>
      <c r="F867" s="7">
        <f t="shared" si="235"/>
        <v>3</v>
      </c>
      <c r="G867" s="7">
        <f t="shared" si="245"/>
        <v>4</v>
      </c>
      <c r="H867" s="49">
        <f t="shared" si="236"/>
        <v>264</v>
      </c>
      <c r="I867" s="177">
        <f t="shared" si="237"/>
        <v>0.23634735899731424</v>
      </c>
      <c r="J867" s="8"/>
      <c r="K867" s="2">
        <f t="shared" si="238"/>
        <v>0.22202327663384064</v>
      </c>
      <c r="L867" s="2">
        <f t="shared" si="239"/>
        <v>8.057296329453895E-3</v>
      </c>
      <c r="M867" s="2">
        <f t="shared" si="240"/>
        <v>0.16830796777081469</v>
      </c>
      <c r="N867" s="2">
        <f t="shared" si="241"/>
        <v>8.4153983885407346E-2</v>
      </c>
      <c r="O867" s="2">
        <f t="shared" si="242"/>
        <v>0.51745747538048348</v>
      </c>
      <c r="P867" s="1">
        <v>248</v>
      </c>
      <c r="Q867" s="1">
        <v>9</v>
      </c>
      <c r="R867" s="1">
        <v>188</v>
      </c>
      <c r="S867" s="1">
        <v>94</v>
      </c>
      <c r="T867" s="1">
        <v>512</v>
      </c>
      <c r="U867" s="1">
        <v>37</v>
      </c>
      <c r="V867" s="1">
        <v>1</v>
      </c>
      <c r="W867" s="1">
        <v>5</v>
      </c>
      <c r="X867" s="1">
        <v>6</v>
      </c>
      <c r="Y867" s="1">
        <v>8</v>
      </c>
      <c r="Z867" s="1">
        <v>6</v>
      </c>
      <c r="AA867" s="1"/>
      <c r="AB867" s="1">
        <v>1</v>
      </c>
      <c r="AC867" s="1"/>
      <c r="AD867" s="1">
        <v>0</v>
      </c>
      <c r="AF867">
        <v>1</v>
      </c>
      <c r="AG867">
        <v>1</v>
      </c>
      <c r="AI867" t="str">
        <f t="shared" si="246"/>
        <v>Mattapoisett</v>
      </c>
      <c r="AJ867" t="s">
        <v>1787</v>
      </c>
      <c r="AK867" s="182">
        <v>9</v>
      </c>
      <c r="AL867" s="7"/>
      <c r="AN867" s="97">
        <v>25</v>
      </c>
      <c r="AO867" s="99">
        <v>23</v>
      </c>
      <c r="AP867" s="99">
        <v>80</v>
      </c>
      <c r="AQ867" s="106">
        <v>39450</v>
      </c>
      <c r="AR867" s="106">
        <f t="shared" si="243"/>
        <v>25023</v>
      </c>
      <c r="AS867" t="s">
        <v>1711</v>
      </c>
      <c r="AT867" s="109">
        <f t="shared" si="244"/>
        <v>2539450</v>
      </c>
      <c r="AW867">
        <v>23.33</v>
      </c>
      <c r="AX867">
        <v>6.85</v>
      </c>
      <c r="AY867">
        <v>16.48</v>
      </c>
      <c r="BF867" s="117"/>
      <c r="BI867" s="117"/>
      <c r="BJ867" s="117"/>
    </row>
    <row r="868" spans="1:62" hidden="1" outlineLevel="1">
      <c r="A868" s="50" t="s">
        <v>295</v>
      </c>
      <c r="B868" s="9" t="s">
        <v>2314</v>
      </c>
      <c r="C868" s="1">
        <f t="shared" si="232"/>
        <v>1114</v>
      </c>
      <c r="D868" s="7">
        <f t="shared" si="233"/>
        <v>2</v>
      </c>
      <c r="E868" s="7">
        <f t="shared" si="234"/>
        <v>6</v>
      </c>
      <c r="F868" s="7">
        <f t="shared" si="235"/>
        <v>3</v>
      </c>
      <c r="G868" s="7">
        <f t="shared" si="245"/>
        <v>4</v>
      </c>
      <c r="H868" s="49">
        <f t="shared" si="236"/>
        <v>296</v>
      </c>
      <c r="I868" s="177">
        <f t="shared" si="237"/>
        <v>0.26570915619389585</v>
      </c>
      <c r="J868" s="8"/>
      <c r="K868" s="2">
        <f t="shared" si="238"/>
        <v>0.18940754039497307</v>
      </c>
      <c r="L868" s="2">
        <f t="shared" si="239"/>
        <v>9.8743267504488325E-3</v>
      </c>
      <c r="M868" s="2">
        <f t="shared" si="240"/>
        <v>0.17863554757630162</v>
      </c>
      <c r="N868" s="2">
        <f t="shared" si="241"/>
        <v>0.12208258527827648</v>
      </c>
      <c r="O868" s="2">
        <f t="shared" si="242"/>
        <v>0.49999999999999994</v>
      </c>
      <c r="P868" s="1">
        <v>211</v>
      </c>
      <c r="Q868" s="1">
        <v>11</v>
      </c>
      <c r="R868" s="1">
        <v>199</v>
      </c>
      <c r="S868" s="1">
        <v>136</v>
      </c>
      <c r="T868" s="1">
        <v>507</v>
      </c>
      <c r="U868" s="1">
        <v>25</v>
      </c>
      <c r="V868" s="1">
        <v>6</v>
      </c>
      <c r="W868" s="1">
        <v>3</v>
      </c>
      <c r="X868" s="1">
        <v>5</v>
      </c>
      <c r="Y868" s="1">
        <v>4</v>
      </c>
      <c r="Z868" s="1">
        <v>2</v>
      </c>
      <c r="AA868" s="1"/>
      <c r="AB868" s="1">
        <v>3</v>
      </c>
      <c r="AC868" s="1"/>
      <c r="AD868" s="1">
        <v>0</v>
      </c>
      <c r="AF868">
        <v>1</v>
      </c>
      <c r="AG868">
        <v>1</v>
      </c>
      <c r="AI868" t="str">
        <f t="shared" si="246"/>
        <v>Maynard</v>
      </c>
      <c r="AJ868" t="s">
        <v>2234</v>
      </c>
      <c r="AK868" s="182">
        <v>3</v>
      </c>
      <c r="AL868" s="7"/>
      <c r="AN868" s="97">
        <v>25</v>
      </c>
      <c r="AO868" s="99">
        <v>17</v>
      </c>
      <c r="AP868" s="99">
        <v>145</v>
      </c>
      <c r="AQ868" s="106">
        <v>39625</v>
      </c>
      <c r="AR868" s="106">
        <f t="shared" si="243"/>
        <v>25017</v>
      </c>
      <c r="AS868" t="s">
        <v>1711</v>
      </c>
      <c r="AT868" s="109">
        <f t="shared" si="244"/>
        <v>2539625</v>
      </c>
      <c r="AW868">
        <v>5.37</v>
      </c>
      <c r="AX868">
        <v>0.13</v>
      </c>
      <c r="AY868">
        <v>5.24</v>
      </c>
      <c r="BF868" s="117"/>
      <c r="BI868" s="117"/>
      <c r="BJ868" s="117"/>
    </row>
    <row r="869" spans="1:62" hidden="1" outlineLevel="1">
      <c r="A869" s="50" t="s">
        <v>2580</v>
      </c>
      <c r="B869" s="9" t="s">
        <v>2314</v>
      </c>
      <c r="C869" s="1">
        <f t="shared" si="232"/>
        <v>2200</v>
      </c>
      <c r="D869" s="7">
        <f t="shared" si="233"/>
        <v>2</v>
      </c>
      <c r="E869" s="7">
        <f t="shared" si="234"/>
        <v>6</v>
      </c>
      <c r="F869" s="7">
        <f t="shared" si="235"/>
        <v>3</v>
      </c>
      <c r="G869" s="7">
        <f t="shared" si="245"/>
        <v>4</v>
      </c>
      <c r="H869" s="49">
        <f t="shared" si="236"/>
        <v>31</v>
      </c>
      <c r="I869" s="177">
        <f t="shared" si="237"/>
        <v>1.4090909090909091E-2</v>
      </c>
      <c r="J869" s="8"/>
      <c r="K869" s="2">
        <f t="shared" si="238"/>
        <v>0.30409090909090908</v>
      </c>
      <c r="L869" s="2">
        <f t="shared" si="239"/>
        <v>7.7272727272727276E-3</v>
      </c>
      <c r="M869" s="2">
        <f t="shared" si="240"/>
        <v>0.26500000000000001</v>
      </c>
      <c r="N869" s="2">
        <f t="shared" si="241"/>
        <v>7.3636363636363639E-2</v>
      </c>
      <c r="O869" s="2">
        <f t="shared" si="242"/>
        <v>0.3495454545454546</v>
      </c>
      <c r="P869" s="1">
        <v>669</v>
      </c>
      <c r="Q869" s="1">
        <v>17</v>
      </c>
      <c r="R869" s="1">
        <v>583</v>
      </c>
      <c r="S869" s="1">
        <v>162</v>
      </c>
      <c r="T869" s="1">
        <v>700</v>
      </c>
      <c r="U869" s="1">
        <v>35</v>
      </c>
      <c r="V869" s="1">
        <v>3</v>
      </c>
      <c r="W869" s="1">
        <v>6</v>
      </c>
      <c r="X869" s="1">
        <v>6</v>
      </c>
      <c r="Y869" s="1">
        <v>0</v>
      </c>
      <c r="Z869" s="1">
        <v>16</v>
      </c>
      <c r="AA869" s="1"/>
      <c r="AB869" s="1">
        <v>1</v>
      </c>
      <c r="AC869" s="1"/>
      <c r="AD869" s="1">
        <v>0</v>
      </c>
      <c r="AF869">
        <v>2</v>
      </c>
      <c r="AG869">
        <v>0</v>
      </c>
      <c r="AI869" t="str">
        <f t="shared" si="246"/>
        <v>Medfield</v>
      </c>
      <c r="AJ869" t="s">
        <v>495</v>
      </c>
      <c r="AK869" s="182">
        <v>4</v>
      </c>
      <c r="AL869" s="7"/>
      <c r="AN869" s="97">
        <v>25</v>
      </c>
      <c r="AO869" s="99">
        <v>21</v>
      </c>
      <c r="AP869" s="99">
        <v>60</v>
      </c>
      <c r="AQ869" s="106">
        <v>39765</v>
      </c>
      <c r="AR869" s="106">
        <f t="shared" si="243"/>
        <v>25021</v>
      </c>
      <c r="AS869" t="s">
        <v>1711</v>
      </c>
      <c r="AT869" s="109">
        <f t="shared" si="244"/>
        <v>2539765</v>
      </c>
      <c r="AW869">
        <v>14.6</v>
      </c>
      <c r="AX869">
        <v>0.09</v>
      </c>
      <c r="AY869">
        <v>14.51</v>
      </c>
      <c r="BF869" s="117"/>
      <c r="BI869" s="117"/>
      <c r="BJ869" s="117"/>
    </row>
    <row r="870" spans="1:62" hidden="1" outlineLevel="1">
      <c r="A870" s="50" t="s">
        <v>1627</v>
      </c>
      <c r="B870" s="9" t="s">
        <v>2314</v>
      </c>
      <c r="C870" s="1">
        <f t="shared" si="232"/>
        <v>4464</v>
      </c>
      <c r="D870" s="7">
        <f t="shared" si="233"/>
        <v>3</v>
      </c>
      <c r="E870" s="7">
        <f t="shared" si="234"/>
        <v>6</v>
      </c>
      <c r="F870" s="7">
        <f t="shared" si="235"/>
        <v>2</v>
      </c>
      <c r="G870" s="7">
        <f t="shared" si="245"/>
        <v>4</v>
      </c>
      <c r="H870" s="49">
        <f t="shared" si="236"/>
        <v>1515</v>
      </c>
      <c r="I870" s="177">
        <f t="shared" si="237"/>
        <v>0.3393817204301075</v>
      </c>
      <c r="J870" s="8"/>
      <c r="K870" s="2">
        <f t="shared" si="238"/>
        <v>0.15434587813620071</v>
      </c>
      <c r="L870" s="2">
        <f t="shared" si="239"/>
        <v>9.6326164874551978E-3</v>
      </c>
      <c r="M870" s="2">
        <f t="shared" si="240"/>
        <v>0.18615591397849462</v>
      </c>
      <c r="N870" s="2">
        <f t="shared" si="241"/>
        <v>8.5797491039426521E-2</v>
      </c>
      <c r="O870" s="2">
        <f t="shared" si="242"/>
        <v>0.56406810035842292</v>
      </c>
      <c r="P870" s="1">
        <v>689</v>
      </c>
      <c r="Q870" s="1">
        <v>43</v>
      </c>
      <c r="R870" s="1">
        <v>831</v>
      </c>
      <c r="S870" s="1">
        <v>383</v>
      </c>
      <c r="T870" s="1">
        <v>2346</v>
      </c>
      <c r="U870" s="1">
        <v>80</v>
      </c>
      <c r="V870" s="1">
        <v>10</v>
      </c>
      <c r="W870" s="1">
        <v>17</v>
      </c>
      <c r="X870" s="1">
        <v>14</v>
      </c>
      <c r="Y870" s="1">
        <v>21</v>
      </c>
      <c r="Z870" s="1">
        <v>18</v>
      </c>
      <c r="AA870" s="1"/>
      <c r="AB870" s="1">
        <v>5</v>
      </c>
      <c r="AC870" s="1"/>
      <c r="AD870" s="1">
        <v>1</v>
      </c>
      <c r="AF870">
        <v>1</v>
      </c>
      <c r="AG870">
        <v>5</v>
      </c>
      <c r="AI870" t="str">
        <f t="shared" si="246"/>
        <v>Medford</v>
      </c>
      <c r="AJ870" t="s">
        <v>2234</v>
      </c>
      <c r="AK870" s="182">
        <v>5</v>
      </c>
      <c r="AL870" s="7"/>
      <c r="AN870" s="97">
        <v>25</v>
      </c>
      <c r="AO870" s="99">
        <v>17</v>
      </c>
      <c r="AP870" s="99">
        <v>150</v>
      </c>
      <c r="AQ870" s="106">
        <v>39835</v>
      </c>
      <c r="AR870" s="106">
        <f t="shared" si="243"/>
        <v>25017</v>
      </c>
      <c r="AS870" t="s">
        <v>1029</v>
      </c>
      <c r="AT870" s="109">
        <f t="shared" si="244"/>
        <v>2539835</v>
      </c>
      <c r="AW870">
        <v>8.64</v>
      </c>
      <c r="AX870">
        <v>0.5</v>
      </c>
      <c r="AY870">
        <v>8.14</v>
      </c>
      <c r="BF870" s="117"/>
      <c r="BI870" s="117"/>
      <c r="BJ870" s="117"/>
    </row>
    <row r="871" spans="1:62" hidden="1" outlineLevel="1">
      <c r="A871" s="50" t="s">
        <v>1389</v>
      </c>
      <c r="B871" s="9" t="s">
        <v>2314</v>
      </c>
      <c r="C871" s="1">
        <f t="shared" si="232"/>
        <v>1896</v>
      </c>
      <c r="D871" s="7">
        <f t="shared" si="233"/>
        <v>3</v>
      </c>
      <c r="E871" s="7">
        <f t="shared" si="234"/>
        <v>6</v>
      </c>
      <c r="F871" s="7">
        <f t="shared" si="235"/>
        <v>2</v>
      </c>
      <c r="G871" s="7">
        <f t="shared" si="245"/>
        <v>4</v>
      </c>
      <c r="H871" s="49">
        <f t="shared" si="236"/>
        <v>449</v>
      </c>
      <c r="I871" s="177">
        <f t="shared" si="237"/>
        <v>0.23681434599156118</v>
      </c>
      <c r="J871" s="8"/>
      <c r="K871" s="2">
        <f t="shared" si="238"/>
        <v>0.19672995780590719</v>
      </c>
      <c r="L871" s="2">
        <f t="shared" si="239"/>
        <v>9.4936708860759497E-3</v>
      </c>
      <c r="M871" s="2">
        <f t="shared" si="240"/>
        <v>0.21413502109704641</v>
      </c>
      <c r="N871" s="2">
        <f t="shared" si="241"/>
        <v>8.7025316455696208E-2</v>
      </c>
      <c r="O871" s="2">
        <f t="shared" si="242"/>
        <v>0.49261603375527419</v>
      </c>
      <c r="P871" s="1">
        <v>373</v>
      </c>
      <c r="Q871" s="1">
        <v>18</v>
      </c>
      <c r="R871" s="1">
        <v>406</v>
      </c>
      <c r="S871" s="1">
        <v>165</v>
      </c>
      <c r="T871" s="1">
        <v>855</v>
      </c>
      <c r="U871" s="1">
        <v>43</v>
      </c>
      <c r="V871" s="1">
        <v>3</v>
      </c>
      <c r="W871" s="1">
        <v>9</v>
      </c>
      <c r="X871" s="1">
        <v>5</v>
      </c>
      <c r="Y871" s="1">
        <v>9</v>
      </c>
      <c r="Z871" s="1">
        <v>8</v>
      </c>
      <c r="AA871" s="1"/>
      <c r="AB871" s="1">
        <v>1</v>
      </c>
      <c r="AC871" s="1"/>
      <c r="AD871" s="1">
        <v>0</v>
      </c>
      <c r="AF871">
        <v>0</v>
      </c>
      <c r="AG871">
        <v>1</v>
      </c>
      <c r="AI871" t="str">
        <f t="shared" si="246"/>
        <v>Medway</v>
      </c>
      <c r="AJ871" t="s">
        <v>495</v>
      </c>
      <c r="AK871" s="182">
        <v>4</v>
      </c>
      <c r="AL871" s="7"/>
      <c r="AN871" s="97">
        <v>25</v>
      </c>
      <c r="AO871" s="99">
        <v>21</v>
      </c>
      <c r="AP871" s="99">
        <v>65</v>
      </c>
      <c r="AQ871" s="106">
        <v>39975</v>
      </c>
      <c r="AR871" s="106">
        <f t="shared" si="243"/>
        <v>25021</v>
      </c>
      <c r="AS871" t="s">
        <v>1711</v>
      </c>
      <c r="AT871" s="109">
        <f t="shared" si="244"/>
        <v>2539975</v>
      </c>
      <c r="AW871">
        <v>11.54</v>
      </c>
      <c r="AX871">
        <v>0.09</v>
      </c>
      <c r="AY871">
        <v>11.45</v>
      </c>
      <c r="BF871" s="117"/>
      <c r="BI871" s="117"/>
      <c r="BJ871" s="117"/>
    </row>
    <row r="872" spans="1:62" hidden="1" outlineLevel="1">
      <c r="A872" s="50" t="s">
        <v>847</v>
      </c>
      <c r="B872" s="9" t="s">
        <v>2314</v>
      </c>
      <c r="C872" s="1">
        <f t="shared" si="232"/>
        <v>3539</v>
      </c>
      <c r="D872" s="7">
        <f t="shared" si="233"/>
        <v>2</v>
      </c>
      <c r="E872" s="7">
        <f t="shared" si="234"/>
        <v>6</v>
      </c>
      <c r="F872" s="7">
        <f t="shared" si="235"/>
        <v>3</v>
      </c>
      <c r="G872" s="7">
        <f t="shared" si="245"/>
        <v>4</v>
      </c>
      <c r="H872" s="49">
        <f t="shared" si="236"/>
        <v>862</v>
      </c>
      <c r="I872" s="177">
        <f t="shared" si="237"/>
        <v>0.24357163040406896</v>
      </c>
      <c r="J872" s="8"/>
      <c r="K872" s="2">
        <f t="shared" si="238"/>
        <v>0.22266176886126024</v>
      </c>
      <c r="L872" s="2">
        <f t="shared" si="239"/>
        <v>1.2715456343599886E-2</v>
      </c>
      <c r="M872" s="2">
        <f t="shared" si="240"/>
        <v>0.17349533766600736</v>
      </c>
      <c r="N872" s="2">
        <f t="shared" si="241"/>
        <v>8.1096354902514836E-2</v>
      </c>
      <c r="O872" s="2">
        <f t="shared" si="242"/>
        <v>0.51003108222661764</v>
      </c>
      <c r="P872" s="1">
        <v>788</v>
      </c>
      <c r="Q872" s="1">
        <v>45</v>
      </c>
      <c r="R872" s="1">
        <v>614</v>
      </c>
      <c r="S872" s="1">
        <v>287</v>
      </c>
      <c r="T872" s="1">
        <v>1650</v>
      </c>
      <c r="U872" s="1">
        <v>79</v>
      </c>
      <c r="V872" s="1">
        <v>10</v>
      </c>
      <c r="W872" s="1">
        <v>14</v>
      </c>
      <c r="X872" s="1">
        <v>8</v>
      </c>
      <c r="Y872" s="1">
        <v>21</v>
      </c>
      <c r="Z872" s="1">
        <v>12</v>
      </c>
      <c r="AA872" s="1"/>
      <c r="AB872" s="1">
        <v>2</v>
      </c>
      <c r="AC872" s="1"/>
      <c r="AD872" s="1">
        <v>3</v>
      </c>
      <c r="AF872">
        <v>1</v>
      </c>
      <c r="AG872">
        <v>5</v>
      </c>
      <c r="AI872" t="str">
        <f t="shared" si="246"/>
        <v>Melrose</v>
      </c>
      <c r="AJ872" t="s">
        <v>2234</v>
      </c>
      <c r="AK872" s="182">
        <v>5</v>
      </c>
      <c r="AL872" s="7"/>
      <c r="AN872" s="97">
        <v>25</v>
      </c>
      <c r="AO872" s="99">
        <v>17</v>
      </c>
      <c r="AP872" s="99">
        <v>155</v>
      </c>
      <c r="AQ872" s="106">
        <v>40115</v>
      </c>
      <c r="AR872" s="106">
        <f t="shared" si="243"/>
        <v>25017</v>
      </c>
      <c r="AS872" t="s">
        <v>1029</v>
      </c>
      <c r="AT872" s="109">
        <f t="shared" si="244"/>
        <v>2540115</v>
      </c>
      <c r="AW872">
        <v>4.75</v>
      </c>
      <c r="AX872">
        <v>0.06</v>
      </c>
      <c r="AY872">
        <v>4.6900000000000004</v>
      </c>
      <c r="BF872" s="117"/>
      <c r="BI872" s="117"/>
      <c r="BJ872" s="117"/>
    </row>
    <row r="873" spans="1:62" hidden="1" outlineLevel="1">
      <c r="A873" s="50" t="s">
        <v>1875</v>
      </c>
      <c r="B873" s="9" t="s">
        <v>2314</v>
      </c>
      <c r="C873" s="1">
        <f t="shared" si="232"/>
        <v>978</v>
      </c>
      <c r="D873" s="7">
        <f t="shared" si="233"/>
        <v>3</v>
      </c>
      <c r="E873" s="7">
        <f t="shared" si="234"/>
        <v>6</v>
      </c>
      <c r="F873" s="7">
        <f t="shared" si="235"/>
        <v>2</v>
      </c>
      <c r="G873" s="7">
        <f t="shared" si="245"/>
        <v>4</v>
      </c>
      <c r="H873" s="49">
        <f t="shared" si="236"/>
        <v>311</v>
      </c>
      <c r="I873" s="177">
        <f t="shared" si="237"/>
        <v>0.31799591002044991</v>
      </c>
      <c r="J873" s="8"/>
      <c r="K873" s="2">
        <f t="shared" si="238"/>
        <v>0.14519427402862986</v>
      </c>
      <c r="L873" s="2">
        <f t="shared" si="239"/>
        <v>1.2269938650306749E-2</v>
      </c>
      <c r="M873" s="2">
        <f t="shared" si="240"/>
        <v>0.19325153374233128</v>
      </c>
      <c r="N873" s="2">
        <f t="shared" si="241"/>
        <v>8.4867075664621677E-2</v>
      </c>
      <c r="O873" s="2">
        <f t="shared" si="242"/>
        <v>0.56441717791411039</v>
      </c>
      <c r="P873" s="1">
        <v>142</v>
      </c>
      <c r="Q873" s="1">
        <v>12</v>
      </c>
      <c r="R873" s="1">
        <v>189</v>
      </c>
      <c r="S873" s="1">
        <v>83</v>
      </c>
      <c r="T873" s="1">
        <v>500</v>
      </c>
      <c r="U873" s="1">
        <v>32</v>
      </c>
      <c r="V873" s="1">
        <v>2</v>
      </c>
      <c r="W873" s="1">
        <v>4</v>
      </c>
      <c r="X873" s="1">
        <v>4</v>
      </c>
      <c r="Y873" s="1">
        <v>4</v>
      </c>
      <c r="Z873" s="1">
        <v>3</v>
      </c>
      <c r="AA873" s="1"/>
      <c r="AB873" s="1">
        <v>1</v>
      </c>
      <c r="AC873" s="1"/>
      <c r="AD873" s="1">
        <v>0</v>
      </c>
      <c r="AF873">
        <v>1</v>
      </c>
      <c r="AG873">
        <v>1</v>
      </c>
      <c r="AI873" t="str">
        <f t="shared" si="246"/>
        <v>Mendon</v>
      </c>
      <c r="AJ873" s="9" t="s">
        <v>1765</v>
      </c>
      <c r="AK873" s="182">
        <v>2</v>
      </c>
      <c r="AL873" s="7"/>
      <c r="AN873" s="97">
        <v>25</v>
      </c>
      <c r="AO873" s="99">
        <v>27</v>
      </c>
      <c r="AP873" s="99">
        <v>135</v>
      </c>
      <c r="AQ873" s="106">
        <v>40255</v>
      </c>
      <c r="AR873" s="106">
        <f t="shared" si="243"/>
        <v>25027</v>
      </c>
      <c r="AS873" t="s">
        <v>1711</v>
      </c>
      <c r="AT873" s="109">
        <f t="shared" si="244"/>
        <v>2540255</v>
      </c>
      <c r="AW873">
        <v>18.260000000000002</v>
      </c>
      <c r="AX873">
        <v>0.16</v>
      </c>
      <c r="AY873">
        <v>18.100000000000001</v>
      </c>
      <c r="BF873" s="117"/>
      <c r="BI873" s="117"/>
      <c r="BJ873" s="117"/>
    </row>
    <row r="874" spans="1:62" hidden="1" outlineLevel="1">
      <c r="A874" s="50" t="s">
        <v>1245</v>
      </c>
      <c r="B874" s="9" t="s">
        <v>2314</v>
      </c>
      <c r="C874" s="1">
        <f t="shared" si="232"/>
        <v>1046</v>
      </c>
      <c r="D874" s="7">
        <f t="shared" si="233"/>
        <v>2</v>
      </c>
      <c r="E874" s="7">
        <f t="shared" si="234"/>
        <v>6</v>
      </c>
      <c r="F874" s="7">
        <f t="shared" si="235"/>
        <v>3</v>
      </c>
      <c r="G874" s="7">
        <f t="shared" si="245"/>
        <v>4</v>
      </c>
      <c r="H874" s="49">
        <f t="shared" si="236"/>
        <v>364</v>
      </c>
      <c r="I874" s="177">
        <f t="shared" si="237"/>
        <v>0.34799235181644361</v>
      </c>
      <c r="J874" s="8"/>
      <c r="K874" s="2">
        <f t="shared" si="238"/>
        <v>0.17495219885277247</v>
      </c>
      <c r="L874" s="2">
        <f t="shared" si="239"/>
        <v>7.6481835564053535E-3</v>
      </c>
      <c r="M874" s="2">
        <f t="shared" si="240"/>
        <v>0.15774378585086041</v>
      </c>
      <c r="N874" s="2">
        <f t="shared" si="241"/>
        <v>8.2217973231357558E-2</v>
      </c>
      <c r="O874" s="2">
        <f t="shared" si="242"/>
        <v>0.57743785850860407</v>
      </c>
      <c r="P874" s="1">
        <v>183</v>
      </c>
      <c r="Q874" s="1">
        <v>8</v>
      </c>
      <c r="R874" s="1">
        <v>165</v>
      </c>
      <c r="S874" s="1">
        <v>86</v>
      </c>
      <c r="T874" s="1">
        <v>547</v>
      </c>
      <c r="U874" s="1">
        <v>33</v>
      </c>
      <c r="V874" s="1">
        <v>0</v>
      </c>
      <c r="W874" s="1">
        <v>4</v>
      </c>
      <c r="X874" s="1">
        <v>6</v>
      </c>
      <c r="Y874" s="1">
        <v>7</v>
      </c>
      <c r="Z874" s="1">
        <v>4</v>
      </c>
      <c r="AA874" s="1"/>
      <c r="AB874" s="1">
        <v>1</v>
      </c>
      <c r="AC874" s="1"/>
      <c r="AD874" s="1">
        <v>0</v>
      </c>
      <c r="AF874">
        <v>1</v>
      </c>
      <c r="AG874">
        <v>1</v>
      </c>
      <c r="AI874" t="str">
        <f t="shared" si="246"/>
        <v>Merrimac</v>
      </c>
      <c r="AJ874" t="s">
        <v>810</v>
      </c>
      <c r="AK874" s="182">
        <v>6</v>
      </c>
      <c r="AL874" s="7"/>
      <c r="AN874" s="97">
        <v>25</v>
      </c>
      <c r="AO874" s="99">
        <v>9</v>
      </c>
      <c r="AP874" s="99">
        <v>90</v>
      </c>
      <c r="AQ874" s="106">
        <v>40430</v>
      </c>
      <c r="AR874" s="106">
        <f t="shared" si="243"/>
        <v>25009</v>
      </c>
      <c r="AS874" t="s">
        <v>1711</v>
      </c>
      <c r="AT874" s="109">
        <f t="shared" si="244"/>
        <v>2540430</v>
      </c>
      <c r="AW874">
        <v>8.83</v>
      </c>
      <c r="AX874">
        <v>0.3</v>
      </c>
      <c r="AY874">
        <v>8.5299999999999994</v>
      </c>
      <c r="BF874" s="117"/>
      <c r="BI874" s="117"/>
      <c r="BJ874" s="117"/>
    </row>
    <row r="875" spans="1:62" hidden="1" outlineLevel="1">
      <c r="A875" s="50" t="s">
        <v>580</v>
      </c>
      <c r="B875" s="9" t="s">
        <v>2314</v>
      </c>
      <c r="C875" s="1">
        <f t="shared" si="232"/>
        <v>5203</v>
      </c>
      <c r="D875" s="7">
        <f t="shared" si="233"/>
        <v>3</v>
      </c>
      <c r="E875" s="7">
        <f t="shared" si="234"/>
        <v>6</v>
      </c>
      <c r="F875" s="7">
        <f t="shared" si="235"/>
        <v>2</v>
      </c>
      <c r="G875" s="7">
        <f t="shared" si="245"/>
        <v>4</v>
      </c>
      <c r="H875" s="49">
        <f t="shared" si="236"/>
        <v>2449</v>
      </c>
      <c r="I875" s="177">
        <f t="shared" si="237"/>
        <v>0.47068998654622335</v>
      </c>
      <c r="J875" s="8"/>
      <c r="K875" s="2">
        <f t="shared" si="238"/>
        <v>0.11070536229098597</v>
      </c>
      <c r="L875" s="2">
        <f t="shared" si="239"/>
        <v>9.609840476648087E-3</v>
      </c>
      <c r="M875" s="2">
        <f t="shared" si="240"/>
        <v>0.14318662310205652</v>
      </c>
      <c r="N875" s="2">
        <f t="shared" si="241"/>
        <v>8.7449548337497601E-2</v>
      </c>
      <c r="O875" s="2">
        <f t="shared" si="242"/>
        <v>0.64904862579281186</v>
      </c>
      <c r="P875" s="1">
        <v>576</v>
      </c>
      <c r="Q875" s="1">
        <v>50</v>
      </c>
      <c r="R875" s="1">
        <v>745</v>
      </c>
      <c r="S875" s="1">
        <v>455</v>
      </c>
      <c r="T875" s="1">
        <v>3194</v>
      </c>
      <c r="U875" s="1">
        <v>108</v>
      </c>
      <c r="V875" s="1">
        <v>12</v>
      </c>
      <c r="W875" s="1">
        <v>9</v>
      </c>
      <c r="X875" s="1">
        <v>5</v>
      </c>
      <c r="Y875" s="1">
        <v>22</v>
      </c>
      <c r="Z875" s="1">
        <v>17</v>
      </c>
      <c r="AA875" s="1"/>
      <c r="AB875" s="1">
        <v>4</v>
      </c>
      <c r="AC875" s="1"/>
      <c r="AD875" s="1">
        <v>2</v>
      </c>
      <c r="AF875">
        <v>0</v>
      </c>
      <c r="AG875">
        <v>4</v>
      </c>
      <c r="AI875" t="str">
        <f t="shared" si="246"/>
        <v>Methuen</v>
      </c>
      <c r="AJ875" t="s">
        <v>810</v>
      </c>
      <c r="AK875" s="182">
        <v>3</v>
      </c>
      <c r="AL875" s="7"/>
      <c r="AN875" s="97">
        <v>25</v>
      </c>
      <c r="AO875" s="99">
        <v>9</v>
      </c>
      <c r="AP875" s="99">
        <v>95</v>
      </c>
      <c r="AQ875" s="106">
        <v>40710</v>
      </c>
      <c r="AR875" s="106">
        <f t="shared" si="243"/>
        <v>25009</v>
      </c>
      <c r="AS875" t="s">
        <v>1029</v>
      </c>
      <c r="AT875" s="109">
        <f t="shared" si="244"/>
        <v>2540710</v>
      </c>
      <c r="AW875">
        <v>23.08</v>
      </c>
      <c r="AX875">
        <v>0.68</v>
      </c>
      <c r="AY875">
        <v>22.4</v>
      </c>
      <c r="BF875" s="117"/>
      <c r="BI875" s="117"/>
      <c r="BJ875" s="117"/>
    </row>
    <row r="876" spans="1:62" hidden="1" outlineLevel="1">
      <c r="A876" s="50" t="s">
        <v>206</v>
      </c>
      <c r="B876" s="9" t="s">
        <v>2314</v>
      </c>
      <c r="C876" s="1">
        <f t="shared" si="232"/>
        <v>3422</v>
      </c>
      <c r="D876" s="7">
        <f t="shared" si="233"/>
        <v>3</v>
      </c>
      <c r="E876" s="7">
        <f t="shared" si="234"/>
        <v>6</v>
      </c>
      <c r="F876" s="7">
        <f t="shared" si="235"/>
        <v>2</v>
      </c>
      <c r="G876" s="7">
        <f t="shared" si="245"/>
        <v>4</v>
      </c>
      <c r="H876" s="49">
        <f t="shared" si="236"/>
        <v>1579</v>
      </c>
      <c r="I876" s="177">
        <f t="shared" si="237"/>
        <v>0.46142606662770308</v>
      </c>
      <c r="J876" s="8"/>
      <c r="K876" s="2">
        <f t="shared" si="238"/>
        <v>0.1081239041496201</v>
      </c>
      <c r="L876" s="2">
        <f t="shared" si="239"/>
        <v>1.1104617182933957E-2</v>
      </c>
      <c r="M876" s="2">
        <f t="shared" si="240"/>
        <v>0.13120981881940386</v>
      </c>
      <c r="N876" s="2">
        <f t="shared" si="241"/>
        <v>0.10578609000584453</v>
      </c>
      <c r="O876" s="2">
        <f t="shared" si="242"/>
        <v>0.64377556984219753</v>
      </c>
      <c r="P876" s="1">
        <v>370</v>
      </c>
      <c r="Q876" s="1">
        <v>38</v>
      </c>
      <c r="R876" s="1">
        <v>449</v>
      </c>
      <c r="S876" s="1">
        <v>362</v>
      </c>
      <c r="T876" s="1">
        <v>2028</v>
      </c>
      <c r="U876" s="1">
        <v>106</v>
      </c>
      <c r="V876" s="1">
        <v>7</v>
      </c>
      <c r="W876" s="1">
        <v>7</v>
      </c>
      <c r="X876" s="1">
        <v>15</v>
      </c>
      <c r="Y876" s="1">
        <v>24</v>
      </c>
      <c r="Z876" s="1">
        <v>6</v>
      </c>
      <c r="AA876" s="1"/>
      <c r="AB876" s="1">
        <v>3</v>
      </c>
      <c r="AC876" s="1"/>
      <c r="AD876" s="1">
        <v>2</v>
      </c>
      <c r="AF876">
        <v>2</v>
      </c>
      <c r="AG876">
        <v>3</v>
      </c>
      <c r="AI876" t="str">
        <f t="shared" si="246"/>
        <v>Middleborough</v>
      </c>
      <c r="AJ876" t="s">
        <v>1787</v>
      </c>
      <c r="AK876" s="182">
        <v>9</v>
      </c>
      <c r="AL876" s="7"/>
      <c r="AN876" s="97">
        <v>25</v>
      </c>
      <c r="AO876" s="99">
        <v>23</v>
      </c>
      <c r="AP876" s="99">
        <v>85</v>
      </c>
      <c r="AQ876" s="106">
        <v>40850</v>
      </c>
      <c r="AR876" s="106">
        <f t="shared" si="243"/>
        <v>25023</v>
      </c>
      <c r="AS876" t="s">
        <v>1711</v>
      </c>
      <c r="AT876" s="109">
        <f t="shared" si="244"/>
        <v>2540850</v>
      </c>
      <c r="AW876">
        <v>72.3</v>
      </c>
      <c r="AX876">
        <v>2.75</v>
      </c>
      <c r="AY876">
        <v>69.55</v>
      </c>
      <c r="BF876" s="117"/>
      <c r="BI876" s="117"/>
      <c r="BJ876" s="117"/>
    </row>
    <row r="877" spans="1:62" hidden="1" outlineLevel="1">
      <c r="A877" s="50" t="s">
        <v>1068</v>
      </c>
      <c r="B877" s="9" t="s">
        <v>2314</v>
      </c>
      <c r="C877" s="1">
        <f t="shared" si="232"/>
        <v>57</v>
      </c>
      <c r="D877" s="7">
        <f t="shared" si="233"/>
        <v>2</v>
      </c>
      <c r="E877" s="7">
        <f t="shared" si="234"/>
        <v>5</v>
      </c>
      <c r="F877" s="7">
        <f t="shared" si="235"/>
        <v>4</v>
      </c>
      <c r="G877" s="7">
        <f t="shared" si="245"/>
        <v>3</v>
      </c>
      <c r="H877" s="49">
        <f t="shared" si="236"/>
        <v>19</v>
      </c>
      <c r="I877" s="177">
        <f t="shared" si="237"/>
        <v>0.33333333333333331</v>
      </c>
      <c r="J877" s="8"/>
      <c r="K877" s="2">
        <f t="shared" si="238"/>
        <v>0.17543859649122806</v>
      </c>
      <c r="L877" s="2">
        <f t="shared" si="239"/>
        <v>1.7543859649122806E-2</v>
      </c>
      <c r="M877" s="2">
        <f t="shared" si="240"/>
        <v>0.12280701754385964</v>
      </c>
      <c r="N877" s="2">
        <f t="shared" si="241"/>
        <v>0.14035087719298245</v>
      </c>
      <c r="O877" s="2">
        <f t="shared" si="242"/>
        <v>0.54385964912280715</v>
      </c>
      <c r="P877" s="1">
        <v>10</v>
      </c>
      <c r="Q877" s="1">
        <v>1</v>
      </c>
      <c r="R877" s="1">
        <v>7</v>
      </c>
      <c r="S877" s="1">
        <v>8</v>
      </c>
      <c r="T877" s="1">
        <v>29</v>
      </c>
      <c r="U877" s="1">
        <v>0</v>
      </c>
      <c r="V877" s="1">
        <v>0</v>
      </c>
      <c r="W877" s="1">
        <v>0</v>
      </c>
      <c r="X877" s="1">
        <v>1</v>
      </c>
      <c r="Y877" s="1">
        <v>0</v>
      </c>
      <c r="Z877" s="1">
        <v>0</v>
      </c>
      <c r="AA877" s="1"/>
      <c r="AB877" s="1">
        <v>0</v>
      </c>
      <c r="AC877" s="1"/>
      <c r="AD877" s="1">
        <v>0</v>
      </c>
      <c r="AF877">
        <v>1</v>
      </c>
      <c r="AG877">
        <v>0</v>
      </c>
      <c r="AI877" t="str">
        <f t="shared" si="246"/>
        <v>Middlefield</v>
      </c>
      <c r="AJ877" t="s">
        <v>2419</v>
      </c>
      <c r="AK877" s="182">
        <v>1</v>
      </c>
      <c r="AL877" s="7"/>
      <c r="AN877" s="97">
        <v>25</v>
      </c>
      <c r="AO877" s="99">
        <v>15</v>
      </c>
      <c r="AP877" s="99">
        <v>55</v>
      </c>
      <c r="AQ877" s="106">
        <v>40990</v>
      </c>
      <c r="AR877" s="106">
        <f t="shared" si="243"/>
        <v>25015</v>
      </c>
      <c r="AS877" t="s">
        <v>1711</v>
      </c>
      <c r="AT877" s="109">
        <f t="shared" si="244"/>
        <v>2540990</v>
      </c>
      <c r="AW877">
        <v>24.16</v>
      </c>
      <c r="AX877">
        <v>0.01</v>
      </c>
      <c r="AY877">
        <v>24.16</v>
      </c>
      <c r="BF877" s="117"/>
      <c r="BI877" s="117"/>
      <c r="BJ877" s="117"/>
    </row>
    <row r="878" spans="1:62" hidden="1" outlineLevel="1">
      <c r="A878" s="50" t="s">
        <v>119</v>
      </c>
      <c r="B878" s="9" t="s">
        <v>2314</v>
      </c>
      <c r="C878" s="1">
        <f t="shared" si="232"/>
        <v>1538</v>
      </c>
      <c r="D878" s="7">
        <f t="shared" si="233"/>
        <v>2</v>
      </c>
      <c r="E878" s="7">
        <f t="shared" si="234"/>
        <v>6</v>
      </c>
      <c r="F878" s="7">
        <f t="shared" si="235"/>
        <v>3</v>
      </c>
      <c r="G878" s="7">
        <f t="shared" si="245"/>
        <v>4</v>
      </c>
      <c r="H878" s="49">
        <f t="shared" si="236"/>
        <v>659</v>
      </c>
      <c r="I878" s="177">
        <f t="shared" si="237"/>
        <v>0.42847854356306891</v>
      </c>
      <c r="J878" s="8"/>
      <c r="K878" s="2">
        <f t="shared" si="238"/>
        <v>0.15734720416124837</v>
      </c>
      <c r="L878" s="2">
        <f t="shared" si="239"/>
        <v>5.2015604681404422E-3</v>
      </c>
      <c r="M878" s="2">
        <f t="shared" si="240"/>
        <v>0.14499349804941483</v>
      </c>
      <c r="N878" s="2">
        <f t="shared" si="241"/>
        <v>7.1521456436931086E-2</v>
      </c>
      <c r="O878" s="2">
        <f t="shared" si="242"/>
        <v>0.62093628088426522</v>
      </c>
      <c r="P878" s="1">
        <v>242</v>
      </c>
      <c r="Q878" s="1">
        <v>8</v>
      </c>
      <c r="R878" s="1">
        <v>223</v>
      </c>
      <c r="S878" s="1">
        <v>110</v>
      </c>
      <c r="T878" s="1">
        <v>901</v>
      </c>
      <c r="U878" s="1">
        <v>26</v>
      </c>
      <c r="V878" s="1">
        <v>4</v>
      </c>
      <c r="W878" s="1">
        <v>1</v>
      </c>
      <c r="X878" s="1">
        <v>5</v>
      </c>
      <c r="Y878" s="1">
        <v>8</v>
      </c>
      <c r="Z878" s="1">
        <v>7</v>
      </c>
      <c r="AA878" s="1"/>
      <c r="AB878" s="1">
        <v>2</v>
      </c>
      <c r="AC878" s="1"/>
      <c r="AD878" s="1">
        <v>0</v>
      </c>
      <c r="AF878">
        <v>1</v>
      </c>
      <c r="AG878">
        <v>0</v>
      </c>
      <c r="AI878" t="str">
        <f t="shared" si="246"/>
        <v>Middleton</v>
      </c>
      <c r="AJ878" t="s">
        <v>810</v>
      </c>
      <c r="AK878" s="182">
        <v>6</v>
      </c>
      <c r="AL878" s="7"/>
      <c r="AN878" s="97">
        <v>25</v>
      </c>
      <c r="AO878" s="99">
        <v>9</v>
      </c>
      <c r="AP878" s="99">
        <v>100</v>
      </c>
      <c r="AQ878" s="106">
        <v>41095</v>
      </c>
      <c r="AR878" s="106">
        <f t="shared" si="243"/>
        <v>25009</v>
      </c>
      <c r="AS878" t="s">
        <v>1711</v>
      </c>
      <c r="AT878" s="109">
        <f t="shared" si="244"/>
        <v>2541095</v>
      </c>
      <c r="AW878">
        <v>14.44</v>
      </c>
      <c r="AX878">
        <v>0.48</v>
      </c>
      <c r="AY878">
        <v>13.97</v>
      </c>
      <c r="BF878" s="117"/>
      <c r="BI878" s="117"/>
      <c r="BJ878" s="117"/>
    </row>
    <row r="879" spans="1:62" hidden="1" outlineLevel="1">
      <c r="A879" s="50" t="s">
        <v>276</v>
      </c>
      <c r="B879" s="9" t="s">
        <v>2314</v>
      </c>
      <c r="C879" s="1">
        <f t="shared" si="232"/>
        <v>2646</v>
      </c>
      <c r="D879" s="7">
        <f t="shared" si="233"/>
        <v>3</v>
      </c>
      <c r="E879" s="7">
        <f t="shared" si="234"/>
        <v>6</v>
      </c>
      <c r="F879" s="7">
        <f t="shared" si="235"/>
        <v>2</v>
      </c>
      <c r="G879" s="7">
        <f t="shared" si="245"/>
        <v>4</v>
      </c>
      <c r="H879" s="49">
        <f t="shared" si="236"/>
        <v>764</v>
      </c>
      <c r="I879" s="177">
        <f t="shared" si="237"/>
        <v>0.28873771730914588</v>
      </c>
      <c r="J879" s="8"/>
      <c r="K879" s="2">
        <f t="shared" si="238"/>
        <v>0.15684051398337112</v>
      </c>
      <c r="L879" s="2">
        <f t="shared" si="239"/>
        <v>1.2471655328798186E-2</v>
      </c>
      <c r="M879" s="2">
        <f t="shared" si="240"/>
        <v>0.20219198790627363</v>
      </c>
      <c r="N879" s="2">
        <f t="shared" si="241"/>
        <v>9.4482237339380201E-2</v>
      </c>
      <c r="O879" s="2">
        <f t="shared" si="242"/>
        <v>0.5340136054421768</v>
      </c>
      <c r="P879" s="1">
        <v>415</v>
      </c>
      <c r="Q879" s="1">
        <v>33</v>
      </c>
      <c r="R879" s="1">
        <v>535</v>
      </c>
      <c r="S879" s="1">
        <v>250</v>
      </c>
      <c r="T879" s="1">
        <v>1299</v>
      </c>
      <c r="U879" s="1">
        <v>69</v>
      </c>
      <c r="V879" s="1">
        <v>1</v>
      </c>
      <c r="W879" s="1">
        <v>11</v>
      </c>
      <c r="X879" s="1">
        <v>6</v>
      </c>
      <c r="Y879" s="1">
        <v>12</v>
      </c>
      <c r="Z879" s="1">
        <v>7</v>
      </c>
      <c r="AA879" s="1"/>
      <c r="AB879" s="1">
        <v>3</v>
      </c>
      <c r="AC879" s="1"/>
      <c r="AD879" s="1">
        <v>1</v>
      </c>
      <c r="AF879">
        <v>2</v>
      </c>
      <c r="AG879">
        <v>2</v>
      </c>
      <c r="AI879" t="str">
        <f t="shared" si="246"/>
        <v>Milford</v>
      </c>
      <c r="AJ879" s="9" t="s">
        <v>1765</v>
      </c>
      <c r="AK879" s="182">
        <v>4</v>
      </c>
      <c r="AL879" s="7"/>
      <c r="AN879" s="97">
        <v>25</v>
      </c>
      <c r="AO879" s="99">
        <v>27</v>
      </c>
      <c r="AP879" s="99">
        <v>140</v>
      </c>
      <c r="AQ879" s="106">
        <v>41165</v>
      </c>
      <c r="AR879" s="106">
        <f t="shared" si="243"/>
        <v>25027</v>
      </c>
      <c r="AS879" t="s">
        <v>1711</v>
      </c>
      <c r="AT879" s="109">
        <f t="shared" si="244"/>
        <v>2541165</v>
      </c>
      <c r="AW879">
        <v>14.87</v>
      </c>
      <c r="AX879">
        <v>0.27</v>
      </c>
      <c r="AY879">
        <v>14.6</v>
      </c>
      <c r="BF879" s="117"/>
      <c r="BI879" s="117"/>
      <c r="BJ879" s="117"/>
    </row>
    <row r="880" spans="1:62" hidden="1" outlineLevel="1">
      <c r="A880" s="50" t="s">
        <v>277</v>
      </c>
      <c r="B880" s="9" t="s">
        <v>2314</v>
      </c>
      <c r="C880" s="1">
        <f t="shared" si="232"/>
        <v>1608</v>
      </c>
      <c r="D880" s="7">
        <f t="shared" si="233"/>
        <v>3</v>
      </c>
      <c r="E880" s="7">
        <f t="shared" si="234"/>
        <v>6</v>
      </c>
      <c r="F880" s="7">
        <f t="shared" si="235"/>
        <v>2</v>
      </c>
      <c r="G880" s="7">
        <f t="shared" si="245"/>
        <v>4</v>
      </c>
      <c r="H880" s="49">
        <f t="shared" si="236"/>
        <v>585</v>
      </c>
      <c r="I880" s="177">
        <f t="shared" si="237"/>
        <v>0.36380597014925375</v>
      </c>
      <c r="J880" s="8"/>
      <c r="K880" s="2">
        <f t="shared" si="238"/>
        <v>0.13370646766169153</v>
      </c>
      <c r="L880" s="2">
        <f t="shared" si="239"/>
        <v>1.0572139303482588E-2</v>
      </c>
      <c r="M880" s="2">
        <f t="shared" si="240"/>
        <v>0.15982587064676618</v>
      </c>
      <c r="N880" s="2">
        <f t="shared" si="241"/>
        <v>0.12935323383084577</v>
      </c>
      <c r="O880" s="2">
        <f t="shared" si="242"/>
        <v>0.56654228855721411</v>
      </c>
      <c r="P880" s="1">
        <v>215</v>
      </c>
      <c r="Q880" s="1">
        <v>17</v>
      </c>
      <c r="R880" s="1">
        <v>257</v>
      </c>
      <c r="S880" s="1">
        <v>208</v>
      </c>
      <c r="T880" s="1">
        <v>842</v>
      </c>
      <c r="U880" s="1">
        <v>44</v>
      </c>
      <c r="V880" s="1">
        <v>4</v>
      </c>
      <c r="W880" s="1">
        <v>4</v>
      </c>
      <c r="X880" s="1">
        <v>3</v>
      </c>
      <c r="Y880" s="1">
        <v>5</v>
      </c>
      <c r="Z880" s="1">
        <v>3</v>
      </c>
      <c r="AA880" s="1"/>
      <c r="AB880" s="1">
        <v>4</v>
      </c>
      <c r="AC880" s="1"/>
      <c r="AD880" s="1">
        <v>0</v>
      </c>
      <c r="AF880">
        <v>0</v>
      </c>
      <c r="AG880">
        <v>2</v>
      </c>
      <c r="AI880" t="str">
        <f t="shared" si="246"/>
        <v>Millbury</v>
      </c>
      <c r="AJ880" s="9" t="s">
        <v>1765</v>
      </c>
      <c r="AK880" s="182">
        <v>2</v>
      </c>
      <c r="AL880" s="7"/>
      <c r="AN880" s="97">
        <v>25</v>
      </c>
      <c r="AO880" s="99">
        <v>27</v>
      </c>
      <c r="AP880" s="99">
        <v>145</v>
      </c>
      <c r="AQ880" s="106">
        <v>41340</v>
      </c>
      <c r="AR880" s="106">
        <f t="shared" si="243"/>
        <v>25027</v>
      </c>
      <c r="AS880" t="s">
        <v>1711</v>
      </c>
      <c r="AT880" s="109">
        <f t="shared" si="244"/>
        <v>2541340</v>
      </c>
      <c r="AW880">
        <v>16.260000000000002</v>
      </c>
      <c r="AX880">
        <v>0.52</v>
      </c>
      <c r="AY880">
        <v>15.73</v>
      </c>
      <c r="BF880" s="117"/>
      <c r="BI880" s="117"/>
      <c r="BJ880" s="117"/>
    </row>
    <row r="881" spans="1:62" hidden="1" outlineLevel="1">
      <c r="A881" s="50" t="s">
        <v>182</v>
      </c>
      <c r="B881" s="9" t="s">
        <v>2314</v>
      </c>
      <c r="C881" s="1">
        <f t="shared" si="232"/>
        <v>1276</v>
      </c>
      <c r="D881" s="7">
        <f t="shared" si="233"/>
        <v>2</v>
      </c>
      <c r="E881" s="7">
        <f t="shared" si="234"/>
        <v>6</v>
      </c>
      <c r="F881" s="7">
        <f t="shared" si="235"/>
        <v>3</v>
      </c>
      <c r="G881" s="7">
        <f t="shared" si="245"/>
        <v>4</v>
      </c>
      <c r="H881" s="49">
        <f t="shared" si="236"/>
        <v>390</v>
      </c>
      <c r="I881" s="177">
        <f t="shared" si="237"/>
        <v>0.30564263322884011</v>
      </c>
      <c r="J881" s="8"/>
      <c r="K881" s="2">
        <f t="shared" si="238"/>
        <v>0.19122257053291536</v>
      </c>
      <c r="L881" s="2">
        <f t="shared" si="239"/>
        <v>5.4858934169278997E-3</v>
      </c>
      <c r="M881" s="2">
        <f t="shared" si="240"/>
        <v>0.18103448275862069</v>
      </c>
      <c r="N881" s="2">
        <f t="shared" si="241"/>
        <v>9.0125391849529779E-2</v>
      </c>
      <c r="O881" s="2">
        <f t="shared" si="242"/>
        <v>0.53213166144200641</v>
      </c>
      <c r="P881" s="1">
        <v>244</v>
      </c>
      <c r="Q881" s="1">
        <v>7</v>
      </c>
      <c r="R881" s="1">
        <v>231</v>
      </c>
      <c r="S881" s="1">
        <v>115</v>
      </c>
      <c r="T881" s="1">
        <v>634</v>
      </c>
      <c r="U881" s="1">
        <v>28</v>
      </c>
      <c r="V881" s="1">
        <v>3</v>
      </c>
      <c r="W881" s="1">
        <v>1</v>
      </c>
      <c r="X881" s="1">
        <v>0</v>
      </c>
      <c r="Y881" s="1">
        <v>3</v>
      </c>
      <c r="Z881" s="1">
        <v>4</v>
      </c>
      <c r="AA881" s="1"/>
      <c r="AB881" s="1">
        <v>1</v>
      </c>
      <c r="AC881" s="1"/>
      <c r="AD881" s="1">
        <v>0</v>
      </c>
      <c r="AF881">
        <v>3</v>
      </c>
      <c r="AG881">
        <v>2</v>
      </c>
      <c r="AI881" t="str">
        <f t="shared" si="246"/>
        <v>Millis</v>
      </c>
      <c r="AJ881" t="s">
        <v>495</v>
      </c>
      <c r="AK881" s="182">
        <v>4</v>
      </c>
      <c r="AL881" s="7"/>
      <c r="AN881" s="97">
        <v>25</v>
      </c>
      <c r="AO881" s="99">
        <v>21</v>
      </c>
      <c r="AP881" s="99">
        <v>70</v>
      </c>
      <c r="AQ881" s="106">
        <v>41515</v>
      </c>
      <c r="AR881" s="106">
        <f t="shared" si="243"/>
        <v>25021</v>
      </c>
      <c r="AS881" t="s">
        <v>1711</v>
      </c>
      <c r="AT881" s="109">
        <f t="shared" si="244"/>
        <v>2541515</v>
      </c>
      <c r="AW881">
        <v>12.26</v>
      </c>
      <c r="AX881">
        <v>0.11</v>
      </c>
      <c r="AY881">
        <v>12.16</v>
      </c>
      <c r="BF881" s="117"/>
      <c r="BI881" s="117"/>
      <c r="BJ881" s="117"/>
    </row>
    <row r="882" spans="1:62" hidden="1" outlineLevel="1">
      <c r="A882" s="50" t="s">
        <v>2839</v>
      </c>
      <c r="B882" s="9" t="s">
        <v>2314</v>
      </c>
      <c r="C882" s="1">
        <f t="shared" si="232"/>
        <v>364</v>
      </c>
      <c r="D882" s="7">
        <f t="shared" si="233"/>
        <v>4</v>
      </c>
      <c r="E882" s="7">
        <f t="shared" si="234"/>
        <v>6</v>
      </c>
      <c r="F882" s="7">
        <f t="shared" si="235"/>
        <v>2</v>
      </c>
      <c r="G882" s="7">
        <f t="shared" si="245"/>
        <v>3</v>
      </c>
      <c r="H882" s="49">
        <f t="shared" si="236"/>
        <v>141</v>
      </c>
      <c r="I882" s="177">
        <f t="shared" si="237"/>
        <v>0.38736263736263737</v>
      </c>
      <c r="J882" s="8"/>
      <c r="K882" s="2">
        <f t="shared" si="238"/>
        <v>9.6153846153846159E-2</v>
      </c>
      <c r="L882" s="2">
        <f t="shared" si="239"/>
        <v>8.241758241758242E-3</v>
      </c>
      <c r="M882" s="2">
        <f t="shared" si="240"/>
        <v>0.17032967032967034</v>
      </c>
      <c r="N882" s="2">
        <f t="shared" si="241"/>
        <v>0.12087912087912088</v>
      </c>
      <c r="O882" s="2">
        <f t="shared" si="242"/>
        <v>0.60439560439560447</v>
      </c>
      <c r="P882" s="1">
        <v>35</v>
      </c>
      <c r="Q882" s="1">
        <v>3</v>
      </c>
      <c r="R882" s="1">
        <v>62</v>
      </c>
      <c r="S882" s="1">
        <v>44</v>
      </c>
      <c r="T882" s="1">
        <v>203</v>
      </c>
      <c r="U882" s="1">
        <v>11</v>
      </c>
      <c r="V882" s="1">
        <v>0</v>
      </c>
      <c r="W882" s="1">
        <v>0</v>
      </c>
      <c r="X882" s="1">
        <v>3</v>
      </c>
      <c r="Y882" s="1">
        <v>0</v>
      </c>
      <c r="Z882" s="1">
        <v>0</v>
      </c>
      <c r="AA882" s="1"/>
      <c r="AB882" s="1">
        <v>0</v>
      </c>
      <c r="AC882" s="1"/>
      <c r="AD882" s="1">
        <v>0</v>
      </c>
      <c r="AF882">
        <v>1</v>
      </c>
      <c r="AG882">
        <v>2</v>
      </c>
      <c r="AI882" t="str">
        <f t="shared" si="246"/>
        <v>Millville</v>
      </c>
      <c r="AJ882" s="9" t="s">
        <v>1765</v>
      </c>
      <c r="AK882" s="182">
        <v>2</v>
      </c>
      <c r="AL882" s="7"/>
      <c r="AN882" s="97">
        <v>25</v>
      </c>
      <c r="AO882" s="99">
        <v>27</v>
      </c>
      <c r="AP882" s="99">
        <v>150</v>
      </c>
      <c r="AQ882" s="106">
        <v>41585</v>
      </c>
      <c r="AR882" s="106">
        <f t="shared" si="243"/>
        <v>25027</v>
      </c>
      <c r="AS882" t="s">
        <v>1711</v>
      </c>
      <c r="AT882" s="109">
        <f t="shared" si="244"/>
        <v>2541585</v>
      </c>
      <c r="AW882">
        <v>5</v>
      </c>
      <c r="AX882">
        <v>7.0000000000000007E-2</v>
      </c>
      <c r="AY882">
        <v>4.93</v>
      </c>
      <c r="BF882" s="117"/>
      <c r="BI882" s="117"/>
      <c r="BJ882" s="117"/>
    </row>
    <row r="883" spans="1:62" hidden="1" outlineLevel="1">
      <c r="A883" s="50" t="s">
        <v>1591</v>
      </c>
      <c r="B883" s="9" t="s">
        <v>2314</v>
      </c>
      <c r="C883" s="1">
        <f t="shared" si="232"/>
        <v>2913</v>
      </c>
      <c r="D883" s="7">
        <f t="shared" si="233"/>
        <v>2</v>
      </c>
      <c r="E883" s="7">
        <f t="shared" si="234"/>
        <v>6</v>
      </c>
      <c r="F883" s="7">
        <f t="shared" si="235"/>
        <v>3</v>
      </c>
      <c r="G883" s="7">
        <f t="shared" si="245"/>
        <v>4</v>
      </c>
      <c r="H883" s="49">
        <f t="shared" si="236"/>
        <v>453</v>
      </c>
      <c r="I883" s="177">
        <f t="shared" si="237"/>
        <v>0.15550978372811536</v>
      </c>
      <c r="J883" s="8"/>
      <c r="K883" s="2">
        <f t="shared" si="238"/>
        <v>0.25334706488156539</v>
      </c>
      <c r="L883" s="2">
        <f t="shared" si="239"/>
        <v>1.0641949879848954E-2</v>
      </c>
      <c r="M883" s="2">
        <f t="shared" si="240"/>
        <v>0.21009268795056643</v>
      </c>
      <c r="N883" s="2">
        <f t="shared" si="241"/>
        <v>8.1016134569172671E-2</v>
      </c>
      <c r="O883" s="2">
        <f t="shared" si="242"/>
        <v>0.44490216271884653</v>
      </c>
      <c r="P883" s="1">
        <v>738</v>
      </c>
      <c r="Q883" s="1">
        <v>31</v>
      </c>
      <c r="R883" s="1">
        <v>612</v>
      </c>
      <c r="S883" s="1">
        <v>236</v>
      </c>
      <c r="T883" s="1">
        <v>1191</v>
      </c>
      <c r="U883" s="1">
        <v>45</v>
      </c>
      <c r="V883" s="1">
        <v>6</v>
      </c>
      <c r="W883" s="1">
        <v>6</v>
      </c>
      <c r="X883" s="1">
        <v>8</v>
      </c>
      <c r="Y883" s="1">
        <v>15</v>
      </c>
      <c r="Z883" s="1">
        <v>15</v>
      </c>
      <c r="AA883" s="1"/>
      <c r="AB883" s="1">
        <v>1</v>
      </c>
      <c r="AC883" s="1"/>
      <c r="AD883" s="1">
        <v>1</v>
      </c>
      <c r="AF883">
        <v>3</v>
      </c>
      <c r="AG883">
        <v>5</v>
      </c>
      <c r="AI883" t="str">
        <f t="shared" si="246"/>
        <v>Milton</v>
      </c>
      <c r="AJ883" t="s">
        <v>495</v>
      </c>
      <c r="AL883" s="7"/>
      <c r="AN883" s="97">
        <v>25</v>
      </c>
      <c r="AO883" s="99">
        <v>21</v>
      </c>
      <c r="AP883" s="99">
        <v>75</v>
      </c>
      <c r="AQ883" s="106">
        <v>41690</v>
      </c>
      <c r="AR883" s="106">
        <f t="shared" si="243"/>
        <v>25021</v>
      </c>
      <c r="AS883" t="s">
        <v>1711</v>
      </c>
      <c r="AT883" s="109">
        <f t="shared" si="244"/>
        <v>2541690</v>
      </c>
      <c r="AW883">
        <v>13.28</v>
      </c>
      <c r="AX883">
        <v>0.24</v>
      </c>
      <c r="AY883">
        <v>13.04</v>
      </c>
      <c r="BF883" s="117"/>
      <c r="BI883" s="117"/>
      <c r="BJ883" s="117"/>
    </row>
    <row r="884" spans="1:62" hidden="1" outlineLevel="1">
      <c r="A884" s="50" t="s">
        <v>341</v>
      </c>
      <c r="B884" s="9" t="s">
        <v>2314</v>
      </c>
      <c r="C884" s="1">
        <f t="shared" si="232"/>
        <v>16</v>
      </c>
      <c r="D884" s="7">
        <f t="shared" si="233"/>
        <v>4</v>
      </c>
      <c r="E884" s="7">
        <f t="shared" si="234"/>
        <v>6</v>
      </c>
      <c r="F884" s="7">
        <f t="shared" si="235"/>
        <v>1</v>
      </c>
      <c r="G884" s="7">
        <f t="shared" si="245"/>
        <v>2</v>
      </c>
      <c r="H884" s="49">
        <f t="shared" si="236"/>
        <v>2</v>
      </c>
      <c r="I884" s="177">
        <f t="shared" si="237"/>
        <v>0.125</v>
      </c>
      <c r="J884" s="8"/>
      <c r="K884" s="2">
        <f t="shared" si="238"/>
        <v>0.125</v>
      </c>
      <c r="L884" s="2">
        <f t="shared" si="239"/>
        <v>0</v>
      </c>
      <c r="M884" s="2">
        <f t="shared" si="240"/>
        <v>0.375</v>
      </c>
      <c r="N884" s="2">
        <f t="shared" si="241"/>
        <v>0.25</v>
      </c>
      <c r="O884" s="2">
        <f t="shared" si="242"/>
        <v>0.25</v>
      </c>
      <c r="P884" s="1">
        <v>2</v>
      </c>
      <c r="Q884" s="1">
        <v>0</v>
      </c>
      <c r="R884" s="1">
        <v>6</v>
      </c>
      <c r="S884" s="1">
        <v>4</v>
      </c>
      <c r="T884" s="1">
        <v>3</v>
      </c>
      <c r="U884" s="1">
        <v>1</v>
      </c>
      <c r="V884" s="1">
        <v>0</v>
      </c>
      <c r="W884" s="1">
        <v>0</v>
      </c>
      <c r="X884" s="1">
        <v>0</v>
      </c>
      <c r="Y884" s="1">
        <v>0</v>
      </c>
      <c r="Z884" s="1">
        <v>0</v>
      </c>
      <c r="AA884" s="1"/>
      <c r="AB884" s="1">
        <v>0</v>
      </c>
      <c r="AC884" s="1"/>
      <c r="AD884" s="1">
        <v>0</v>
      </c>
      <c r="AF884">
        <v>0</v>
      </c>
      <c r="AG884">
        <v>0</v>
      </c>
      <c r="AI884" t="str">
        <f t="shared" si="246"/>
        <v>Monroe</v>
      </c>
      <c r="AJ884" t="s">
        <v>2409</v>
      </c>
      <c r="AK884" s="182">
        <v>1</v>
      </c>
      <c r="AL884" s="7"/>
      <c r="AN884" s="97">
        <v>25</v>
      </c>
      <c r="AO884" s="99">
        <v>11</v>
      </c>
      <c r="AP884" s="99">
        <v>75</v>
      </c>
      <c r="AQ884" s="106">
        <v>42040</v>
      </c>
      <c r="AR884" s="106">
        <f t="shared" si="243"/>
        <v>25011</v>
      </c>
      <c r="AS884" t="s">
        <v>1711</v>
      </c>
      <c r="AT884" s="109">
        <f t="shared" si="244"/>
        <v>2542040</v>
      </c>
      <c r="AW884">
        <v>10.78</v>
      </c>
      <c r="AX884">
        <v>7.0000000000000007E-2</v>
      </c>
      <c r="AY884">
        <v>10.71</v>
      </c>
      <c r="BF884" s="117"/>
      <c r="BI884" s="117"/>
      <c r="BJ884" s="117"/>
    </row>
    <row r="885" spans="1:62" hidden="1" outlineLevel="1">
      <c r="A885" s="50" t="s">
        <v>772</v>
      </c>
      <c r="B885" s="9" t="s">
        <v>2314</v>
      </c>
      <c r="C885" s="1">
        <f t="shared" si="232"/>
        <v>1068</v>
      </c>
      <c r="D885" s="7">
        <f t="shared" si="233"/>
        <v>3</v>
      </c>
      <c r="E885" s="7">
        <f t="shared" si="234"/>
        <v>6</v>
      </c>
      <c r="F885" s="7">
        <f t="shared" si="235"/>
        <v>4</v>
      </c>
      <c r="G885" s="7">
        <f t="shared" si="245"/>
        <v>2</v>
      </c>
      <c r="H885" s="49">
        <f t="shared" si="236"/>
        <v>396</v>
      </c>
      <c r="I885" s="177">
        <f t="shared" si="237"/>
        <v>0.3707865168539326</v>
      </c>
      <c r="J885" s="8"/>
      <c r="K885" s="2">
        <f t="shared" si="238"/>
        <v>0.14325842696629212</v>
      </c>
      <c r="L885" s="2">
        <f t="shared" si="239"/>
        <v>6.5543071161048693E-3</v>
      </c>
      <c r="M885" s="2">
        <f t="shared" si="240"/>
        <v>0.13764044943820225</v>
      </c>
      <c r="N885" s="2">
        <f t="shared" si="241"/>
        <v>0.14700374531835206</v>
      </c>
      <c r="O885" s="2">
        <f t="shared" si="242"/>
        <v>0.56554307116104885</v>
      </c>
      <c r="P885" s="1">
        <v>153</v>
      </c>
      <c r="Q885" s="1">
        <v>7</v>
      </c>
      <c r="R885" s="1">
        <v>147</v>
      </c>
      <c r="S885" s="1">
        <v>157</v>
      </c>
      <c r="T885" s="1">
        <v>553</v>
      </c>
      <c r="U885" s="1">
        <v>37</v>
      </c>
      <c r="V885" s="1">
        <v>1</v>
      </c>
      <c r="W885" s="1">
        <v>3</v>
      </c>
      <c r="X885" s="1">
        <v>0</v>
      </c>
      <c r="Y885" s="1">
        <v>3</v>
      </c>
      <c r="Z885" s="1">
        <v>1</v>
      </c>
      <c r="AA885" s="1"/>
      <c r="AB885" s="1">
        <v>3</v>
      </c>
      <c r="AC885" s="1"/>
      <c r="AD885" s="1">
        <v>0</v>
      </c>
      <c r="AF885">
        <v>1</v>
      </c>
      <c r="AG885">
        <v>2</v>
      </c>
      <c r="AI885" t="str">
        <f t="shared" si="246"/>
        <v>Monson</v>
      </c>
      <c r="AJ885" t="s">
        <v>2885</v>
      </c>
      <c r="AK885" s="182">
        <v>1</v>
      </c>
      <c r="AL885" s="7"/>
      <c r="AN885" s="97">
        <v>25</v>
      </c>
      <c r="AO885" s="99">
        <v>13</v>
      </c>
      <c r="AP885" s="99">
        <v>65</v>
      </c>
      <c r="AQ885" s="106">
        <v>42145</v>
      </c>
      <c r="AR885" s="106">
        <f t="shared" si="243"/>
        <v>25013</v>
      </c>
      <c r="AS885" t="s">
        <v>1711</v>
      </c>
      <c r="AT885" s="109">
        <f t="shared" si="244"/>
        <v>2542145</v>
      </c>
      <c r="AW885">
        <v>44.82</v>
      </c>
      <c r="AX885">
        <v>0.54</v>
      </c>
      <c r="AY885">
        <v>44.28</v>
      </c>
      <c r="BF885" s="117"/>
      <c r="BI885" s="117"/>
      <c r="BJ885" s="117"/>
    </row>
    <row r="886" spans="1:62" hidden="1" outlineLevel="1">
      <c r="A886" s="50" t="s">
        <v>576</v>
      </c>
      <c r="B886" s="9" t="s">
        <v>2314</v>
      </c>
      <c r="C886" s="1">
        <f t="shared" si="232"/>
        <v>584</v>
      </c>
      <c r="D886" s="7">
        <f t="shared" si="233"/>
        <v>2</v>
      </c>
      <c r="E886" s="7">
        <f t="shared" si="234"/>
        <v>7</v>
      </c>
      <c r="F886" s="7">
        <f t="shared" si="235"/>
        <v>3</v>
      </c>
      <c r="G886" s="7">
        <f t="shared" si="245"/>
        <v>4</v>
      </c>
      <c r="H886" s="49">
        <f t="shared" si="236"/>
        <v>133</v>
      </c>
      <c r="I886" s="177">
        <f t="shared" si="237"/>
        <v>0.22773972602739725</v>
      </c>
      <c r="J886" s="8"/>
      <c r="K886" s="2">
        <f t="shared" si="238"/>
        <v>0.20376712328767124</v>
      </c>
      <c r="L886" s="2">
        <f t="shared" si="239"/>
        <v>8.5616438356164379E-3</v>
      </c>
      <c r="M886" s="2">
        <f t="shared" si="240"/>
        <v>0.15753424657534246</v>
      </c>
      <c r="N886" s="2">
        <f t="shared" si="241"/>
        <v>0.11986301369863013</v>
      </c>
      <c r="O886" s="2">
        <f t="shared" si="242"/>
        <v>0.51027397260273977</v>
      </c>
      <c r="P886" s="1">
        <v>119</v>
      </c>
      <c r="Q886" s="1">
        <v>5</v>
      </c>
      <c r="R886" s="1">
        <v>92</v>
      </c>
      <c r="S886" s="1">
        <v>70</v>
      </c>
      <c r="T886" s="1">
        <v>252</v>
      </c>
      <c r="U886" s="1">
        <v>25</v>
      </c>
      <c r="V886" s="1">
        <v>1</v>
      </c>
      <c r="W886" s="1">
        <v>4</v>
      </c>
      <c r="X886" s="1">
        <v>0</v>
      </c>
      <c r="Y886" s="1">
        <v>6</v>
      </c>
      <c r="Z886" s="1">
        <v>2</v>
      </c>
      <c r="AA886" s="1"/>
      <c r="AB886" s="1">
        <v>4</v>
      </c>
      <c r="AC886" s="1"/>
      <c r="AD886" s="1">
        <v>0</v>
      </c>
      <c r="AF886">
        <v>3</v>
      </c>
      <c r="AG886">
        <v>1</v>
      </c>
      <c r="AI886" t="str">
        <f t="shared" si="246"/>
        <v>Montague</v>
      </c>
      <c r="AJ886" t="s">
        <v>2409</v>
      </c>
      <c r="AK886" s="182">
        <v>2</v>
      </c>
      <c r="AL886" s="7"/>
      <c r="AN886" s="97">
        <v>25</v>
      </c>
      <c r="AO886" s="99">
        <v>11</v>
      </c>
      <c r="AP886" s="99">
        <v>80</v>
      </c>
      <c r="AQ886" s="106">
        <v>42285</v>
      </c>
      <c r="AR886" s="106">
        <f t="shared" si="243"/>
        <v>25011</v>
      </c>
      <c r="AS886" t="s">
        <v>1711</v>
      </c>
      <c r="AT886" s="109">
        <f t="shared" si="244"/>
        <v>2542285</v>
      </c>
      <c r="AW886">
        <v>31.41</v>
      </c>
      <c r="AX886">
        <v>1.01</v>
      </c>
      <c r="AY886">
        <v>30.4</v>
      </c>
      <c r="BF886" s="117"/>
      <c r="BI886" s="117"/>
      <c r="BJ886" s="117"/>
    </row>
    <row r="887" spans="1:62" hidden="1" outlineLevel="1">
      <c r="A887" s="50" t="s">
        <v>912</v>
      </c>
      <c r="B887" s="9" t="s">
        <v>2314</v>
      </c>
      <c r="C887" s="1">
        <f t="shared" ref="C887:C950" si="247">SUM(P887:AG887)</f>
        <v>55</v>
      </c>
      <c r="D887" s="7">
        <f t="shared" ref="D887:D950" si="248">RANK(P887,(P887:AG887))</f>
        <v>3</v>
      </c>
      <c r="E887" s="7">
        <f t="shared" ref="E887:E950" si="249">RANK(Q887,(P887:AG887))</f>
        <v>7</v>
      </c>
      <c r="F887" s="7">
        <f t="shared" ref="F887:F950" si="250">IF(R887&gt;0,RANK(R887,(P887:AG887)),0)</f>
        <v>2</v>
      </c>
      <c r="G887" s="7">
        <f t="shared" si="245"/>
        <v>4</v>
      </c>
      <c r="H887" s="49">
        <f t="shared" ref="H887:H950" si="251">MAX(P887:T887)-LARGE(P887:T887,2)</f>
        <v>2</v>
      </c>
      <c r="I887" s="177">
        <f t="shared" ref="I887:I950" si="252">H887/C887</f>
        <v>3.6363636363636362E-2</v>
      </c>
      <c r="J887" s="8"/>
      <c r="K887" s="2">
        <f t="shared" ref="K887:K950" si="253">IF(C887=0,"-",P887/C887)</f>
        <v>0.14545454545454545</v>
      </c>
      <c r="L887" s="2">
        <f t="shared" ref="L887:L950" si="254">IF(C887=0,"-",Q887/C887)</f>
        <v>0</v>
      </c>
      <c r="M887" s="2">
        <f t="shared" ref="M887:M950" si="255">IF(C887=0,"-",R887/C887)</f>
        <v>0.29090909090909089</v>
      </c>
      <c r="N887" s="2">
        <f t="shared" ref="N887:N950" si="256">IF(C887=0,"-",S887/C887)</f>
        <v>0.10909090909090909</v>
      </c>
      <c r="O887" s="2">
        <f t="shared" ref="O887:O950" si="257">IF(C887=0,"-",(1-K887-L887-M887-N887))</f>
        <v>0.45454545454545453</v>
      </c>
      <c r="P887" s="1">
        <v>8</v>
      </c>
      <c r="Q887" s="1">
        <v>0</v>
      </c>
      <c r="R887" s="1">
        <v>16</v>
      </c>
      <c r="S887" s="1">
        <v>6</v>
      </c>
      <c r="T887" s="1">
        <v>18</v>
      </c>
      <c r="U887" s="1">
        <v>6</v>
      </c>
      <c r="V887" s="1">
        <v>1</v>
      </c>
      <c r="W887" s="1">
        <v>0</v>
      </c>
      <c r="X887" s="1">
        <v>0</v>
      </c>
      <c r="Y887" s="1">
        <v>0</v>
      </c>
      <c r="Z887" s="1">
        <v>0</v>
      </c>
      <c r="AA887" s="1"/>
      <c r="AB887" s="1">
        <v>0</v>
      </c>
      <c r="AC887" s="1"/>
      <c r="AD887" s="1">
        <v>0</v>
      </c>
      <c r="AF887">
        <v>0</v>
      </c>
      <c r="AG887">
        <v>0</v>
      </c>
      <c r="AI887" t="str">
        <f t="shared" si="246"/>
        <v>Monterey</v>
      </c>
      <c r="AJ887" t="s">
        <v>236</v>
      </c>
      <c r="AK887" s="182">
        <v>1</v>
      </c>
      <c r="AL887" s="7"/>
      <c r="AN887" s="97">
        <v>25</v>
      </c>
      <c r="AO887" s="99">
        <v>3</v>
      </c>
      <c r="AP887" s="99">
        <v>75</v>
      </c>
      <c r="AQ887" s="106">
        <v>42460</v>
      </c>
      <c r="AR887" s="106">
        <f t="shared" ref="AR887:AR950" si="258">AN887*1000+AO887</f>
        <v>25003</v>
      </c>
      <c r="AS887" t="s">
        <v>1711</v>
      </c>
      <c r="AT887" s="109">
        <f t="shared" ref="AT887:AT950" si="259">AN887*100000+AQ887</f>
        <v>2542460</v>
      </c>
      <c r="AW887">
        <v>27.32</v>
      </c>
      <c r="AX887">
        <v>0.82</v>
      </c>
      <c r="AY887">
        <v>26.5</v>
      </c>
      <c r="BF887" s="117"/>
      <c r="BI887" s="117"/>
      <c r="BJ887" s="117"/>
    </row>
    <row r="888" spans="1:62" hidden="1" outlineLevel="1">
      <c r="A888" s="50" t="s">
        <v>393</v>
      </c>
      <c r="B888" s="9" t="s">
        <v>2314</v>
      </c>
      <c r="C888" s="1">
        <f t="shared" si="247"/>
        <v>163</v>
      </c>
      <c r="D888" s="7">
        <f t="shared" si="248"/>
        <v>2</v>
      </c>
      <c r="E888" s="7">
        <f t="shared" si="249"/>
        <v>6</v>
      </c>
      <c r="F888" s="7">
        <f t="shared" si="250"/>
        <v>3</v>
      </c>
      <c r="G888" s="7">
        <f t="shared" ref="G888:G951" si="260">IF(S888&gt;0,RANK(S888,(P888:AD888)),0)</f>
        <v>4</v>
      </c>
      <c r="H888" s="49">
        <f t="shared" si="251"/>
        <v>42</v>
      </c>
      <c r="I888" s="177">
        <f t="shared" si="252"/>
        <v>0.25766871165644173</v>
      </c>
      <c r="J888" s="8"/>
      <c r="K888" s="2">
        <f t="shared" si="253"/>
        <v>0.20245398773006135</v>
      </c>
      <c r="L888" s="2">
        <f t="shared" si="254"/>
        <v>6.1349693251533744E-3</v>
      </c>
      <c r="M888" s="2">
        <f t="shared" si="255"/>
        <v>0.15337423312883436</v>
      </c>
      <c r="N888" s="2">
        <f t="shared" si="256"/>
        <v>0.13496932515337423</v>
      </c>
      <c r="O888" s="2">
        <f t="shared" si="257"/>
        <v>0.50306748466257678</v>
      </c>
      <c r="P888" s="1">
        <v>33</v>
      </c>
      <c r="Q888" s="1">
        <v>1</v>
      </c>
      <c r="R888" s="1">
        <v>25</v>
      </c>
      <c r="S888" s="1">
        <v>22</v>
      </c>
      <c r="T888" s="1">
        <v>75</v>
      </c>
      <c r="U888" s="1">
        <v>7</v>
      </c>
      <c r="V888" s="1">
        <v>0</v>
      </c>
      <c r="W888" s="1">
        <v>0</v>
      </c>
      <c r="X888" s="1">
        <v>0</v>
      </c>
      <c r="Y888" s="1">
        <v>0</v>
      </c>
      <c r="Z888" s="1">
        <v>0</v>
      </c>
      <c r="AA888" s="1"/>
      <c r="AB888" s="1">
        <v>0</v>
      </c>
      <c r="AC888" s="1"/>
      <c r="AD888" s="1">
        <v>0</v>
      </c>
      <c r="AF888">
        <v>0</v>
      </c>
      <c r="AG888">
        <v>0</v>
      </c>
      <c r="AI888" t="str">
        <f t="shared" si="246"/>
        <v>Montgomery</v>
      </c>
      <c r="AJ888" t="s">
        <v>2885</v>
      </c>
      <c r="AK888" s="182">
        <v>1</v>
      </c>
      <c r="AL888" s="7"/>
      <c r="AN888" s="97">
        <v>25</v>
      </c>
      <c r="AO888" s="99">
        <v>13</v>
      </c>
      <c r="AP888" s="99">
        <v>70</v>
      </c>
      <c r="AQ888" s="106">
        <v>42530</v>
      </c>
      <c r="AR888" s="106">
        <f t="shared" si="258"/>
        <v>25013</v>
      </c>
      <c r="AS888" t="s">
        <v>1711</v>
      </c>
      <c r="AT888" s="109">
        <f t="shared" si="259"/>
        <v>2542530</v>
      </c>
      <c r="AW888">
        <v>15.19</v>
      </c>
      <c r="AX888">
        <v>0.13</v>
      </c>
      <c r="AY888">
        <v>15.05</v>
      </c>
      <c r="BF888" s="117"/>
      <c r="BI888" s="117"/>
      <c r="BJ888" s="117"/>
    </row>
    <row r="889" spans="1:62" hidden="1" outlineLevel="1">
      <c r="A889" s="50" t="s">
        <v>1801</v>
      </c>
      <c r="B889" s="9" t="s">
        <v>2314</v>
      </c>
      <c r="C889" s="1">
        <f t="shared" si="247"/>
        <v>11</v>
      </c>
      <c r="D889" s="7">
        <f t="shared" si="248"/>
        <v>1</v>
      </c>
      <c r="E889" s="7">
        <f t="shared" si="249"/>
        <v>4</v>
      </c>
      <c r="F889" s="7">
        <f t="shared" si="250"/>
        <v>2</v>
      </c>
      <c r="G889" s="7">
        <f t="shared" si="260"/>
        <v>0</v>
      </c>
      <c r="H889" s="49">
        <f t="shared" si="251"/>
        <v>1</v>
      </c>
      <c r="I889" s="177">
        <f t="shared" si="252"/>
        <v>9.0909090909090912E-2</v>
      </c>
      <c r="J889" s="8"/>
      <c r="K889" s="2">
        <f t="shared" si="253"/>
        <v>0.36363636363636365</v>
      </c>
      <c r="L889" s="2">
        <f t="shared" si="254"/>
        <v>9.0909090909090912E-2</v>
      </c>
      <c r="M889" s="2">
        <f t="shared" si="255"/>
        <v>0.27272727272727271</v>
      </c>
      <c r="N889" s="2">
        <f t="shared" si="256"/>
        <v>0</v>
      </c>
      <c r="O889" s="2">
        <f t="shared" si="257"/>
        <v>0.27272727272727271</v>
      </c>
      <c r="P889" s="1">
        <v>4</v>
      </c>
      <c r="Q889" s="1">
        <v>1</v>
      </c>
      <c r="R889" s="1">
        <v>3</v>
      </c>
      <c r="S889" s="1">
        <v>0</v>
      </c>
      <c r="T889" s="1">
        <v>3</v>
      </c>
      <c r="U889" s="1">
        <v>0</v>
      </c>
      <c r="V889" s="1">
        <v>0</v>
      </c>
      <c r="W889" s="1">
        <v>0</v>
      </c>
      <c r="X889" s="1">
        <v>0</v>
      </c>
      <c r="Y889" s="1">
        <v>0</v>
      </c>
      <c r="Z889" s="1">
        <v>0</v>
      </c>
      <c r="AA889" s="1"/>
      <c r="AB889" s="1">
        <v>0</v>
      </c>
      <c r="AC889" s="1"/>
      <c r="AD889" s="1">
        <v>0</v>
      </c>
      <c r="AF889">
        <v>0</v>
      </c>
      <c r="AG889">
        <v>0</v>
      </c>
      <c r="AI889" t="str">
        <f t="shared" si="246"/>
        <v>Mt. Washington</v>
      </c>
      <c r="AJ889" t="s">
        <v>236</v>
      </c>
      <c r="AK889" s="182">
        <v>1</v>
      </c>
      <c r="AL889" s="7"/>
      <c r="AN889" s="97">
        <v>25</v>
      </c>
      <c r="AO889" s="99">
        <v>3</v>
      </c>
      <c r="AP889" s="99">
        <v>80</v>
      </c>
      <c r="AQ889" s="106">
        <v>43300</v>
      </c>
      <c r="AR889" s="106">
        <f t="shared" si="258"/>
        <v>25003</v>
      </c>
      <c r="AS889" t="s">
        <v>1711</v>
      </c>
      <c r="AT889" s="109">
        <f t="shared" si="259"/>
        <v>2543300</v>
      </c>
      <c r="AW889">
        <v>22.37</v>
      </c>
      <c r="AX889">
        <v>0.15</v>
      </c>
      <c r="AY889">
        <v>22.22</v>
      </c>
      <c r="BF889" s="117"/>
      <c r="BI889" s="117"/>
      <c r="BJ889" s="117"/>
    </row>
    <row r="890" spans="1:62" hidden="1" outlineLevel="1">
      <c r="A890" s="50" t="s">
        <v>508</v>
      </c>
      <c r="B890" s="9" t="s">
        <v>2314</v>
      </c>
      <c r="C890" s="1">
        <f t="shared" si="247"/>
        <v>479</v>
      </c>
      <c r="D890" s="7">
        <f t="shared" si="248"/>
        <v>2</v>
      </c>
      <c r="E890" s="7">
        <f t="shared" si="249"/>
        <v>6</v>
      </c>
      <c r="F890" s="7">
        <f t="shared" si="250"/>
        <v>3</v>
      </c>
      <c r="G890" s="7">
        <f t="shared" si="260"/>
        <v>4</v>
      </c>
      <c r="H890" s="49">
        <f t="shared" si="251"/>
        <v>189</v>
      </c>
      <c r="I890" s="177">
        <f t="shared" si="252"/>
        <v>0.39457202505219208</v>
      </c>
      <c r="J890" s="8"/>
      <c r="K890" s="2">
        <f t="shared" si="253"/>
        <v>0.18997912317327767</v>
      </c>
      <c r="L890" s="2">
        <f t="shared" si="254"/>
        <v>8.350730688935281E-3</v>
      </c>
      <c r="M890" s="2">
        <f t="shared" si="255"/>
        <v>0.10647181628392484</v>
      </c>
      <c r="N890" s="2">
        <f t="shared" si="256"/>
        <v>6.2630480167014613E-2</v>
      </c>
      <c r="O890" s="2">
        <f t="shared" si="257"/>
        <v>0.63256784968684743</v>
      </c>
      <c r="P890" s="1">
        <v>91</v>
      </c>
      <c r="Q890" s="1">
        <v>4</v>
      </c>
      <c r="R890" s="1">
        <v>51</v>
      </c>
      <c r="S890" s="1">
        <v>30</v>
      </c>
      <c r="T890" s="1">
        <v>280</v>
      </c>
      <c r="U890" s="1">
        <v>16</v>
      </c>
      <c r="V890" s="1">
        <v>3</v>
      </c>
      <c r="W890" s="1">
        <v>1</v>
      </c>
      <c r="X890" s="1">
        <v>1</v>
      </c>
      <c r="Y890" s="1">
        <v>1</v>
      </c>
      <c r="Z890" s="1">
        <v>1</v>
      </c>
      <c r="AA890" s="1"/>
      <c r="AB890" s="1">
        <v>0</v>
      </c>
      <c r="AC890" s="1"/>
      <c r="AD890" s="1">
        <v>0</v>
      </c>
      <c r="AF890">
        <v>0</v>
      </c>
      <c r="AG890">
        <v>0</v>
      </c>
      <c r="AI890" t="str">
        <f t="shared" si="246"/>
        <v>Nahant</v>
      </c>
      <c r="AJ890" t="s">
        <v>810</v>
      </c>
      <c r="AK890" s="182">
        <v>6</v>
      </c>
      <c r="AL890" s="7"/>
      <c r="AN890" s="97">
        <v>25</v>
      </c>
      <c r="AO890" s="99">
        <v>9</v>
      </c>
      <c r="AP890" s="99">
        <v>105</v>
      </c>
      <c r="AQ890" s="106">
        <v>43580</v>
      </c>
      <c r="AR890" s="106">
        <f t="shared" si="258"/>
        <v>25009</v>
      </c>
      <c r="AS890" t="s">
        <v>1711</v>
      </c>
      <c r="AT890" s="109">
        <f t="shared" si="259"/>
        <v>2543580</v>
      </c>
      <c r="AW890">
        <v>15.48</v>
      </c>
      <c r="AX890">
        <v>14.24</v>
      </c>
      <c r="AY890">
        <v>1.24</v>
      </c>
      <c r="BF890" s="117"/>
      <c r="BI890" s="117"/>
      <c r="BJ890" s="117"/>
    </row>
    <row r="891" spans="1:62" hidden="1" outlineLevel="1">
      <c r="A891" s="50" t="s">
        <v>2223</v>
      </c>
      <c r="B891" s="9" t="s">
        <v>2314</v>
      </c>
      <c r="C891" s="1">
        <f t="shared" si="247"/>
        <v>991</v>
      </c>
      <c r="D891" s="7">
        <f t="shared" si="248"/>
        <v>3</v>
      </c>
      <c r="E891" s="7">
        <f t="shared" si="249"/>
        <v>6</v>
      </c>
      <c r="F891" s="7">
        <f t="shared" si="250"/>
        <v>2</v>
      </c>
      <c r="G891" s="7">
        <f t="shared" si="260"/>
        <v>4</v>
      </c>
      <c r="H891" s="49">
        <f t="shared" si="251"/>
        <v>308</v>
      </c>
      <c r="I891" s="177">
        <f t="shared" si="252"/>
        <v>0.31079717457114026</v>
      </c>
      <c r="J891" s="8"/>
      <c r="K891" s="2">
        <f t="shared" si="253"/>
        <v>0.15035317860746719</v>
      </c>
      <c r="L891" s="2">
        <f t="shared" si="254"/>
        <v>1.8163471241170535E-2</v>
      </c>
      <c r="M891" s="2">
        <f t="shared" si="255"/>
        <v>0.17759838546922302</v>
      </c>
      <c r="N891" s="2">
        <f t="shared" si="256"/>
        <v>0.10090817356205853</v>
      </c>
      <c r="O891" s="2">
        <f t="shared" si="257"/>
        <v>0.55297679112008069</v>
      </c>
      <c r="P891" s="1">
        <v>149</v>
      </c>
      <c r="Q891" s="1">
        <v>18</v>
      </c>
      <c r="R891" s="1">
        <v>176</v>
      </c>
      <c r="S891" s="1">
        <v>100</v>
      </c>
      <c r="T891" s="1">
        <v>484</v>
      </c>
      <c r="U891" s="1">
        <v>27</v>
      </c>
      <c r="V891" s="1">
        <v>0</v>
      </c>
      <c r="W891" s="1">
        <v>7</v>
      </c>
      <c r="X891" s="1">
        <v>5</v>
      </c>
      <c r="Y891" s="1">
        <v>10</v>
      </c>
      <c r="Z891" s="1">
        <v>12</v>
      </c>
      <c r="AA891" s="1"/>
      <c r="AB891" s="1">
        <v>1</v>
      </c>
      <c r="AC891" s="1"/>
      <c r="AD891" s="1">
        <v>0</v>
      </c>
      <c r="AF891">
        <v>1</v>
      </c>
      <c r="AG891">
        <v>1</v>
      </c>
      <c r="AI891" t="str">
        <f t="shared" si="246"/>
        <v>Nantucket</v>
      </c>
      <c r="AJ891" t="s">
        <v>2223</v>
      </c>
      <c r="AK891" s="182">
        <v>9</v>
      </c>
      <c r="AL891" s="7"/>
      <c r="AN891" s="97">
        <v>25</v>
      </c>
      <c r="AO891" s="99">
        <v>19</v>
      </c>
      <c r="AP891" s="99">
        <v>5</v>
      </c>
      <c r="AQ891" s="106">
        <v>43790</v>
      </c>
      <c r="AR891" s="106">
        <f t="shared" si="258"/>
        <v>25019</v>
      </c>
      <c r="AS891" t="s">
        <v>1711</v>
      </c>
      <c r="AT891" s="109">
        <f t="shared" si="259"/>
        <v>2543790</v>
      </c>
      <c r="AW891">
        <v>105.27</v>
      </c>
      <c r="AX891">
        <v>57.46</v>
      </c>
      <c r="AY891">
        <v>47.81</v>
      </c>
      <c r="BF891" s="117"/>
      <c r="BI891" s="117"/>
      <c r="BJ891" s="117"/>
    </row>
    <row r="892" spans="1:62" hidden="1" outlineLevel="1">
      <c r="A892" s="50" t="s">
        <v>1845</v>
      </c>
      <c r="B892" s="9" t="s">
        <v>2314</v>
      </c>
      <c r="C892" s="1">
        <f t="shared" si="247"/>
        <v>3771</v>
      </c>
      <c r="D892" s="7">
        <f t="shared" si="248"/>
        <v>2</v>
      </c>
      <c r="E892" s="7">
        <f t="shared" si="249"/>
        <v>6</v>
      </c>
      <c r="F892" s="7">
        <f t="shared" si="250"/>
        <v>3</v>
      </c>
      <c r="G892" s="7">
        <f t="shared" si="260"/>
        <v>4</v>
      </c>
      <c r="H892" s="49">
        <f t="shared" si="251"/>
        <v>418</v>
      </c>
      <c r="I892" s="177">
        <f t="shared" si="252"/>
        <v>0.11084592946168126</v>
      </c>
      <c r="J892" s="8"/>
      <c r="K892" s="2">
        <f t="shared" si="253"/>
        <v>0.2582869265446831</v>
      </c>
      <c r="L892" s="2">
        <f t="shared" si="254"/>
        <v>1.007690267833466E-2</v>
      </c>
      <c r="M892" s="2">
        <f t="shared" si="255"/>
        <v>0.23786793953858393</v>
      </c>
      <c r="N892" s="2">
        <f t="shared" si="256"/>
        <v>8.1941129673826565E-2</v>
      </c>
      <c r="O892" s="2">
        <f t="shared" si="257"/>
        <v>0.41182710156457181</v>
      </c>
      <c r="P892" s="1">
        <v>974</v>
      </c>
      <c r="Q892" s="1">
        <v>38</v>
      </c>
      <c r="R892" s="1">
        <v>897</v>
      </c>
      <c r="S892" s="1">
        <v>309</v>
      </c>
      <c r="T892" s="1">
        <v>1392</v>
      </c>
      <c r="U892" s="1">
        <v>82</v>
      </c>
      <c r="V892" s="1">
        <v>10</v>
      </c>
      <c r="W892" s="1">
        <v>10</v>
      </c>
      <c r="X892" s="1">
        <v>5</v>
      </c>
      <c r="Y892" s="1">
        <v>22</v>
      </c>
      <c r="Z892" s="1">
        <v>17</v>
      </c>
      <c r="AA892" s="1"/>
      <c r="AB892" s="1">
        <v>2</v>
      </c>
      <c r="AC892" s="1"/>
      <c r="AD892" s="1">
        <v>4</v>
      </c>
      <c r="AF892">
        <v>2</v>
      </c>
      <c r="AG892">
        <v>7</v>
      </c>
      <c r="AI892" t="str">
        <f t="shared" si="246"/>
        <v>Natick</v>
      </c>
      <c r="AJ892" t="s">
        <v>2234</v>
      </c>
      <c r="AK892" s="182">
        <v>5</v>
      </c>
      <c r="AL892" s="7"/>
      <c r="AN892" s="97">
        <v>25</v>
      </c>
      <c r="AO892" s="99">
        <v>17</v>
      </c>
      <c r="AP892" s="99">
        <v>160</v>
      </c>
      <c r="AQ892" s="106">
        <v>43895</v>
      </c>
      <c r="AR892" s="106">
        <f t="shared" si="258"/>
        <v>25017</v>
      </c>
      <c r="AS892" t="s">
        <v>1711</v>
      </c>
      <c r="AT892" s="109">
        <f t="shared" si="259"/>
        <v>2543895</v>
      </c>
      <c r="AW892">
        <v>16.05</v>
      </c>
      <c r="AX892">
        <v>0.97</v>
      </c>
      <c r="AY892">
        <v>15.08</v>
      </c>
      <c r="BF892" s="117"/>
      <c r="BI892" s="117"/>
      <c r="BJ892" s="117"/>
    </row>
    <row r="893" spans="1:62" hidden="1" outlineLevel="1">
      <c r="A893" s="50" t="s">
        <v>509</v>
      </c>
      <c r="B893" s="9" t="s">
        <v>2314</v>
      </c>
      <c r="C893" s="1">
        <f t="shared" si="247"/>
        <v>3688</v>
      </c>
      <c r="D893" s="7">
        <f t="shared" si="248"/>
        <v>1</v>
      </c>
      <c r="E893" s="7">
        <f t="shared" si="249"/>
        <v>6</v>
      </c>
      <c r="F893" s="7">
        <f t="shared" si="250"/>
        <v>3</v>
      </c>
      <c r="G893" s="7">
        <f t="shared" si="260"/>
        <v>4</v>
      </c>
      <c r="H893" s="49">
        <f t="shared" si="251"/>
        <v>83</v>
      </c>
      <c r="I893" s="177">
        <f t="shared" si="252"/>
        <v>2.2505422993492407E-2</v>
      </c>
      <c r="J893" s="8"/>
      <c r="K893" s="2">
        <f t="shared" si="253"/>
        <v>0.32483731019522777</v>
      </c>
      <c r="L893" s="2">
        <f t="shared" si="254"/>
        <v>8.6767895878524948E-3</v>
      </c>
      <c r="M893" s="2">
        <f t="shared" si="255"/>
        <v>0.26626898047722342</v>
      </c>
      <c r="N893" s="2">
        <f t="shared" si="256"/>
        <v>6.480477223427332E-2</v>
      </c>
      <c r="O893" s="2">
        <f t="shared" si="257"/>
        <v>0.33541214750542303</v>
      </c>
      <c r="P893" s="1">
        <v>1198</v>
      </c>
      <c r="Q893" s="1">
        <v>32</v>
      </c>
      <c r="R893" s="1">
        <v>982</v>
      </c>
      <c r="S893" s="1">
        <v>239</v>
      </c>
      <c r="T893" s="1">
        <v>1115</v>
      </c>
      <c r="U893" s="1">
        <v>58</v>
      </c>
      <c r="V893" s="1">
        <v>11</v>
      </c>
      <c r="W893" s="1">
        <v>6</v>
      </c>
      <c r="X893" s="1">
        <v>8</v>
      </c>
      <c r="Y893" s="1">
        <v>13</v>
      </c>
      <c r="Z893" s="1">
        <v>19</v>
      </c>
      <c r="AA893" s="1"/>
      <c r="AB893" s="1">
        <v>1</v>
      </c>
      <c r="AC893" s="1"/>
      <c r="AD893" s="1">
        <v>1</v>
      </c>
      <c r="AF893">
        <v>3</v>
      </c>
      <c r="AG893">
        <v>2</v>
      </c>
      <c r="AI893" t="str">
        <f t="shared" si="246"/>
        <v>Needham</v>
      </c>
      <c r="AJ893" t="s">
        <v>495</v>
      </c>
      <c r="AK893" s="182">
        <v>4</v>
      </c>
      <c r="AL893" s="7"/>
      <c r="AN893" s="97">
        <v>25</v>
      </c>
      <c r="AO893" s="99">
        <v>21</v>
      </c>
      <c r="AP893" s="99">
        <v>80</v>
      </c>
      <c r="AQ893" s="106">
        <v>44105</v>
      </c>
      <c r="AR893" s="106">
        <f t="shared" si="258"/>
        <v>25021</v>
      </c>
      <c r="AS893" t="s">
        <v>1711</v>
      </c>
      <c r="AT893" s="109">
        <f t="shared" si="259"/>
        <v>2544105</v>
      </c>
      <c r="AW893">
        <v>12.7</v>
      </c>
      <c r="AX893">
        <v>0.09</v>
      </c>
      <c r="AY893">
        <v>12.61</v>
      </c>
      <c r="BF893" s="117"/>
      <c r="BI893" s="117"/>
      <c r="BJ893" s="117"/>
    </row>
    <row r="894" spans="1:62" hidden="1" outlineLevel="1">
      <c r="A894" s="50" t="s">
        <v>3128</v>
      </c>
      <c r="B894" s="9" t="s">
        <v>2314</v>
      </c>
      <c r="C894" s="1">
        <f t="shared" si="247"/>
        <v>28</v>
      </c>
      <c r="D894" s="7">
        <f t="shared" si="248"/>
        <v>2</v>
      </c>
      <c r="E894" s="7">
        <f t="shared" si="249"/>
        <v>7</v>
      </c>
      <c r="F894" s="7">
        <f t="shared" si="250"/>
        <v>3</v>
      </c>
      <c r="G894" s="7">
        <f t="shared" si="260"/>
        <v>5</v>
      </c>
      <c r="H894" s="49">
        <f t="shared" si="251"/>
        <v>4</v>
      </c>
      <c r="I894" s="177">
        <f t="shared" si="252"/>
        <v>0.14285714285714285</v>
      </c>
      <c r="J894" s="8"/>
      <c r="K894" s="2">
        <f t="shared" si="253"/>
        <v>0.25</v>
      </c>
      <c r="L894" s="2">
        <f t="shared" si="254"/>
        <v>0</v>
      </c>
      <c r="M894" s="2">
        <f t="shared" si="255"/>
        <v>0.21428571428571427</v>
      </c>
      <c r="N894" s="2">
        <f t="shared" si="256"/>
        <v>3.5714285714285712E-2</v>
      </c>
      <c r="O894" s="2">
        <f t="shared" si="257"/>
        <v>0.5</v>
      </c>
      <c r="P894" s="1">
        <v>7</v>
      </c>
      <c r="Q894" s="1">
        <v>0</v>
      </c>
      <c r="R894" s="1">
        <v>6</v>
      </c>
      <c r="S894" s="1">
        <v>1</v>
      </c>
      <c r="T894" s="1">
        <v>11</v>
      </c>
      <c r="U894" s="1">
        <v>2</v>
      </c>
      <c r="V894" s="1">
        <v>0</v>
      </c>
      <c r="W894" s="1">
        <v>0</v>
      </c>
      <c r="X894" s="1">
        <v>0</v>
      </c>
      <c r="Y894" s="1">
        <v>0</v>
      </c>
      <c r="Z894" s="1">
        <v>0</v>
      </c>
      <c r="AA894" s="1"/>
      <c r="AB894" s="1">
        <v>0</v>
      </c>
      <c r="AC894" s="1"/>
      <c r="AD894" s="1">
        <v>0</v>
      </c>
      <c r="AF894">
        <v>1</v>
      </c>
      <c r="AG894">
        <v>0</v>
      </c>
      <c r="AI894" t="str">
        <f t="shared" si="246"/>
        <v>New Ashford</v>
      </c>
      <c r="AJ894" t="s">
        <v>236</v>
      </c>
      <c r="AK894" s="182">
        <v>1</v>
      </c>
      <c r="AL894" s="7"/>
      <c r="AN894" s="97">
        <v>25</v>
      </c>
      <c r="AO894" s="99">
        <v>3</v>
      </c>
      <c r="AP894" s="99">
        <v>85</v>
      </c>
      <c r="AQ894" s="106">
        <v>44385</v>
      </c>
      <c r="AR894" s="106">
        <f t="shared" si="258"/>
        <v>25003</v>
      </c>
      <c r="AS894" t="s">
        <v>1711</v>
      </c>
      <c r="AT894" s="109">
        <f t="shared" si="259"/>
        <v>2544385</v>
      </c>
      <c r="AW894">
        <v>13.54</v>
      </c>
      <c r="AX894">
        <v>0</v>
      </c>
      <c r="AY894">
        <v>13.54</v>
      </c>
      <c r="BF894" s="117"/>
      <c r="BI894" s="117"/>
      <c r="BJ894" s="117"/>
    </row>
    <row r="895" spans="1:62" hidden="1" outlineLevel="1">
      <c r="A895" s="50" t="s">
        <v>320</v>
      </c>
      <c r="B895" s="9" t="s">
        <v>2314</v>
      </c>
      <c r="C895" s="1">
        <f t="shared" si="247"/>
        <v>3747</v>
      </c>
      <c r="D895" s="7">
        <f t="shared" si="248"/>
        <v>4</v>
      </c>
      <c r="E895" s="7">
        <f t="shared" si="249"/>
        <v>6</v>
      </c>
      <c r="F895" s="7">
        <f t="shared" si="250"/>
        <v>2</v>
      </c>
      <c r="G895" s="7">
        <f t="shared" si="260"/>
        <v>3</v>
      </c>
      <c r="H895" s="49">
        <f t="shared" si="251"/>
        <v>1641</v>
      </c>
      <c r="I895" s="177">
        <f t="shared" si="252"/>
        <v>0.43795036028823059</v>
      </c>
      <c r="J895" s="8"/>
      <c r="K895" s="2">
        <f t="shared" si="253"/>
        <v>9.1273018414731788E-2</v>
      </c>
      <c r="L895" s="2">
        <f t="shared" si="254"/>
        <v>6.9388844408860423E-3</v>
      </c>
      <c r="M895" s="2">
        <f t="shared" si="255"/>
        <v>0.14144649052575395</v>
      </c>
      <c r="N895" s="2">
        <f t="shared" si="256"/>
        <v>0.11155591139578329</v>
      </c>
      <c r="O895" s="2">
        <f t="shared" si="257"/>
        <v>0.6487856952228449</v>
      </c>
      <c r="P895" s="1">
        <v>342</v>
      </c>
      <c r="Q895" s="1">
        <v>26</v>
      </c>
      <c r="R895" s="1">
        <v>530</v>
      </c>
      <c r="S895" s="1">
        <v>418</v>
      </c>
      <c r="T895" s="1">
        <v>2171</v>
      </c>
      <c r="U895" s="1">
        <v>148</v>
      </c>
      <c r="V895" s="1">
        <v>4</v>
      </c>
      <c r="W895" s="1">
        <v>14</v>
      </c>
      <c r="X895" s="1">
        <v>23</v>
      </c>
      <c r="Y895" s="1">
        <v>26</v>
      </c>
      <c r="Z895" s="1">
        <v>14</v>
      </c>
      <c r="AA895" s="1"/>
      <c r="AB895" s="1">
        <v>9</v>
      </c>
      <c r="AC895" s="1"/>
      <c r="AD895" s="1">
        <v>4</v>
      </c>
      <c r="AF895">
        <v>6</v>
      </c>
      <c r="AG895">
        <v>12</v>
      </c>
      <c r="AI895" t="str">
        <f t="shared" si="246"/>
        <v>New Bedford</v>
      </c>
      <c r="AJ895" t="s">
        <v>2763</v>
      </c>
      <c r="AK895" s="182">
        <v>9</v>
      </c>
      <c r="AL895" s="7"/>
      <c r="AN895" s="97">
        <v>25</v>
      </c>
      <c r="AO895" s="99">
        <v>5</v>
      </c>
      <c r="AP895" s="99">
        <v>55</v>
      </c>
      <c r="AQ895" s="106">
        <v>45000</v>
      </c>
      <c r="AR895" s="106">
        <f t="shared" si="258"/>
        <v>25005</v>
      </c>
      <c r="AS895" t="s">
        <v>1029</v>
      </c>
      <c r="AT895" s="109">
        <f t="shared" si="259"/>
        <v>2545000</v>
      </c>
      <c r="AW895">
        <v>24.03</v>
      </c>
      <c r="AX895">
        <v>3.9</v>
      </c>
      <c r="AY895">
        <v>20.12</v>
      </c>
      <c r="BF895" s="117"/>
      <c r="BI895" s="117"/>
      <c r="BJ895" s="117"/>
    </row>
    <row r="896" spans="1:62" hidden="1" outlineLevel="1">
      <c r="A896" s="50" t="s">
        <v>1387</v>
      </c>
      <c r="B896" s="9" t="s">
        <v>2314</v>
      </c>
      <c r="C896" s="1">
        <f t="shared" si="247"/>
        <v>159</v>
      </c>
      <c r="D896" s="7">
        <f t="shared" si="248"/>
        <v>4</v>
      </c>
      <c r="E896" s="7">
        <f t="shared" si="249"/>
        <v>6</v>
      </c>
      <c r="F896" s="7">
        <f t="shared" si="250"/>
        <v>3</v>
      </c>
      <c r="G896" s="7">
        <f t="shared" si="260"/>
        <v>2</v>
      </c>
      <c r="H896" s="49">
        <f t="shared" si="251"/>
        <v>55</v>
      </c>
      <c r="I896" s="177">
        <f t="shared" si="252"/>
        <v>0.34591194968553457</v>
      </c>
      <c r="J896" s="8"/>
      <c r="K896" s="2">
        <f t="shared" si="253"/>
        <v>0.11949685534591195</v>
      </c>
      <c r="L896" s="2">
        <f t="shared" si="254"/>
        <v>2.5157232704402517E-2</v>
      </c>
      <c r="M896" s="2">
        <f t="shared" si="255"/>
        <v>0.12578616352201258</v>
      </c>
      <c r="N896" s="2">
        <f t="shared" si="256"/>
        <v>0.16352201257861634</v>
      </c>
      <c r="O896" s="2">
        <f t="shared" si="257"/>
        <v>0.5660377358490567</v>
      </c>
      <c r="P896" s="1">
        <v>19</v>
      </c>
      <c r="Q896" s="1">
        <v>4</v>
      </c>
      <c r="R896" s="1">
        <v>20</v>
      </c>
      <c r="S896" s="1">
        <v>26</v>
      </c>
      <c r="T896" s="1">
        <v>81</v>
      </c>
      <c r="U896" s="1">
        <v>8</v>
      </c>
      <c r="V896" s="1">
        <v>0</v>
      </c>
      <c r="W896" s="1">
        <v>0</v>
      </c>
      <c r="X896" s="1">
        <v>1</v>
      </c>
      <c r="Y896" s="1">
        <v>0</v>
      </c>
      <c r="Z896" s="1">
        <v>0</v>
      </c>
      <c r="AA896" s="1"/>
      <c r="AB896" s="1">
        <v>0</v>
      </c>
      <c r="AC896" s="1"/>
      <c r="AD896" s="1">
        <v>0</v>
      </c>
      <c r="AF896">
        <v>0</v>
      </c>
      <c r="AG896">
        <v>0</v>
      </c>
      <c r="AI896" t="str">
        <f t="shared" si="246"/>
        <v>New Braintree</v>
      </c>
      <c r="AJ896" s="9" t="s">
        <v>1765</v>
      </c>
      <c r="AK896" s="182">
        <v>2</v>
      </c>
      <c r="AL896" s="7"/>
      <c r="AN896" s="97">
        <v>25</v>
      </c>
      <c r="AO896" s="99">
        <v>27</v>
      </c>
      <c r="AP896" s="99">
        <v>155</v>
      </c>
      <c r="AQ896" s="106">
        <v>45105</v>
      </c>
      <c r="AR896" s="106">
        <f t="shared" si="258"/>
        <v>25027</v>
      </c>
      <c r="AS896" t="s">
        <v>1711</v>
      </c>
      <c r="AT896" s="109">
        <f t="shared" si="259"/>
        <v>2545105</v>
      </c>
      <c r="AW896">
        <v>20.86</v>
      </c>
      <c r="AX896">
        <v>0.15</v>
      </c>
      <c r="AY896">
        <v>20.7</v>
      </c>
      <c r="BF896" s="117"/>
      <c r="BI896" s="117"/>
      <c r="BJ896" s="117"/>
    </row>
    <row r="897" spans="1:62" hidden="1" outlineLevel="1">
      <c r="A897" s="50" t="s">
        <v>2231</v>
      </c>
      <c r="B897" s="9" t="s">
        <v>2314</v>
      </c>
      <c r="C897" s="1">
        <f t="shared" si="247"/>
        <v>121</v>
      </c>
      <c r="D897" s="7">
        <f t="shared" si="248"/>
        <v>2</v>
      </c>
      <c r="E897" s="7">
        <f t="shared" si="249"/>
        <v>7</v>
      </c>
      <c r="F897" s="7">
        <f t="shared" si="250"/>
        <v>3</v>
      </c>
      <c r="G897" s="7">
        <f t="shared" si="260"/>
        <v>4</v>
      </c>
      <c r="H897" s="49">
        <f t="shared" si="251"/>
        <v>15</v>
      </c>
      <c r="I897" s="177">
        <f t="shared" si="252"/>
        <v>0.12396694214876033</v>
      </c>
      <c r="J897" s="8"/>
      <c r="K897" s="2">
        <f t="shared" si="253"/>
        <v>0.19834710743801653</v>
      </c>
      <c r="L897" s="2">
        <f t="shared" si="254"/>
        <v>8.2644628099173556E-3</v>
      </c>
      <c r="M897" s="2">
        <f t="shared" si="255"/>
        <v>0.18181818181818182</v>
      </c>
      <c r="N897" s="2">
        <f t="shared" si="256"/>
        <v>6.6115702479338845E-2</v>
      </c>
      <c r="O897" s="2">
        <f t="shared" si="257"/>
        <v>0.54545454545454541</v>
      </c>
      <c r="P897" s="1">
        <v>24</v>
      </c>
      <c r="Q897" s="1">
        <v>1</v>
      </c>
      <c r="R897" s="1">
        <v>22</v>
      </c>
      <c r="S897" s="1">
        <v>8</v>
      </c>
      <c r="T897" s="1">
        <v>39</v>
      </c>
      <c r="U897" s="1">
        <v>4</v>
      </c>
      <c r="V897" s="1">
        <v>0</v>
      </c>
      <c r="W897" s="1">
        <v>0</v>
      </c>
      <c r="X897" s="1">
        <v>1</v>
      </c>
      <c r="Y897" s="1">
        <v>0</v>
      </c>
      <c r="Z897" s="1">
        <v>0</v>
      </c>
      <c r="AA897" s="1"/>
      <c r="AB897" s="1">
        <v>0</v>
      </c>
      <c r="AC897" s="1"/>
      <c r="AD897" s="1">
        <v>0</v>
      </c>
      <c r="AF897">
        <v>1</v>
      </c>
      <c r="AG897">
        <v>21</v>
      </c>
      <c r="AI897" t="str">
        <f t="shared" si="246"/>
        <v>New Marlborough</v>
      </c>
      <c r="AJ897" t="s">
        <v>236</v>
      </c>
      <c r="AK897" s="182">
        <v>1</v>
      </c>
      <c r="AL897" s="7"/>
      <c r="AN897" s="97">
        <v>25</v>
      </c>
      <c r="AO897" s="99">
        <v>3</v>
      </c>
      <c r="AP897" s="99">
        <v>90</v>
      </c>
      <c r="AQ897" s="106">
        <v>45420</v>
      </c>
      <c r="AR897" s="106">
        <f t="shared" si="258"/>
        <v>25003</v>
      </c>
      <c r="AS897" t="s">
        <v>1711</v>
      </c>
      <c r="AT897" s="109">
        <f t="shared" si="259"/>
        <v>2545420</v>
      </c>
      <c r="AW897">
        <v>47.88</v>
      </c>
      <c r="AX897">
        <v>0.69</v>
      </c>
      <c r="AY897">
        <v>47.2</v>
      </c>
      <c r="BF897" s="117"/>
      <c r="BI897" s="117"/>
      <c r="BJ897" s="117"/>
    </row>
    <row r="898" spans="1:62" hidden="1" outlineLevel="1">
      <c r="A898" s="50" t="s">
        <v>2475</v>
      </c>
      <c r="B898" s="9" t="s">
        <v>2314</v>
      </c>
      <c r="C898" s="1">
        <f t="shared" si="247"/>
        <v>111</v>
      </c>
      <c r="D898" s="7">
        <f t="shared" si="248"/>
        <v>3</v>
      </c>
      <c r="E898" s="7">
        <f t="shared" si="249"/>
        <v>6</v>
      </c>
      <c r="F898" s="7">
        <f t="shared" si="250"/>
        <v>2</v>
      </c>
      <c r="G898" s="7">
        <f t="shared" si="260"/>
        <v>4</v>
      </c>
      <c r="H898" s="49">
        <f t="shared" si="251"/>
        <v>29</v>
      </c>
      <c r="I898" s="177">
        <f t="shared" si="252"/>
        <v>0.26126126126126126</v>
      </c>
      <c r="J898" s="8"/>
      <c r="K898" s="2">
        <f t="shared" si="253"/>
        <v>0.16216216216216217</v>
      </c>
      <c r="L898" s="2">
        <f t="shared" si="254"/>
        <v>9.0090090090090089E-3</v>
      </c>
      <c r="M898" s="2">
        <f t="shared" si="255"/>
        <v>0.17117117117117117</v>
      </c>
      <c r="N898" s="2">
        <f t="shared" si="256"/>
        <v>0.12612612612612611</v>
      </c>
      <c r="O898" s="2">
        <f t="shared" si="257"/>
        <v>0.53153153153153143</v>
      </c>
      <c r="P898" s="1">
        <v>18</v>
      </c>
      <c r="Q898" s="1">
        <v>1</v>
      </c>
      <c r="R898" s="1">
        <v>19</v>
      </c>
      <c r="S898" s="1">
        <v>14</v>
      </c>
      <c r="T898" s="1">
        <v>48</v>
      </c>
      <c r="U898" s="1">
        <v>10</v>
      </c>
      <c r="V898" s="1">
        <v>0</v>
      </c>
      <c r="W898" s="1">
        <v>0</v>
      </c>
      <c r="X898" s="1">
        <v>1</v>
      </c>
      <c r="Y898" s="1">
        <v>0</v>
      </c>
      <c r="Z898" s="1">
        <v>0</v>
      </c>
      <c r="AA898" s="1"/>
      <c r="AB898" s="1">
        <v>0</v>
      </c>
      <c r="AC898" s="1"/>
      <c r="AD898" s="1">
        <v>0</v>
      </c>
      <c r="AF898">
        <v>0</v>
      </c>
      <c r="AG898">
        <v>0</v>
      </c>
      <c r="AI898" t="str">
        <f t="shared" si="246"/>
        <v>New Salem</v>
      </c>
      <c r="AJ898" t="s">
        <v>2409</v>
      </c>
      <c r="AK898" s="182">
        <v>2</v>
      </c>
      <c r="AL898" s="7"/>
      <c r="AN898" s="97">
        <v>25</v>
      </c>
      <c r="AO898" s="99">
        <v>11</v>
      </c>
      <c r="AP898" s="99">
        <v>85</v>
      </c>
      <c r="AQ898" s="106">
        <v>45490</v>
      </c>
      <c r="AR898" s="106">
        <f t="shared" si="258"/>
        <v>25011</v>
      </c>
      <c r="AS898" t="s">
        <v>1711</v>
      </c>
      <c r="AT898" s="109">
        <f t="shared" si="259"/>
        <v>2545490</v>
      </c>
      <c r="AW898">
        <v>58.75</v>
      </c>
      <c r="AX898">
        <v>13.77</v>
      </c>
      <c r="AY898">
        <v>44.98</v>
      </c>
      <c r="BF898" s="117"/>
      <c r="BI898" s="117"/>
      <c r="BJ898" s="117"/>
    </row>
    <row r="899" spans="1:62" hidden="1" outlineLevel="1">
      <c r="A899" s="50" t="s">
        <v>2882</v>
      </c>
      <c r="B899" s="9" t="s">
        <v>2314</v>
      </c>
      <c r="C899" s="1">
        <f t="shared" si="247"/>
        <v>1272</v>
      </c>
      <c r="D899" s="7">
        <f t="shared" si="248"/>
        <v>2</v>
      </c>
      <c r="E899" s="7">
        <f t="shared" si="249"/>
        <v>6</v>
      </c>
      <c r="F899" s="7">
        <f t="shared" si="250"/>
        <v>3</v>
      </c>
      <c r="G899" s="7">
        <f t="shared" si="260"/>
        <v>4</v>
      </c>
      <c r="H899" s="49">
        <f t="shared" si="251"/>
        <v>340</v>
      </c>
      <c r="I899" s="177">
        <f t="shared" si="252"/>
        <v>0.26729559748427673</v>
      </c>
      <c r="J899" s="8"/>
      <c r="K899" s="2">
        <f t="shared" si="253"/>
        <v>0.20361635220125787</v>
      </c>
      <c r="L899" s="2">
        <f t="shared" si="254"/>
        <v>1.3364779874213837E-2</v>
      </c>
      <c r="M899" s="2">
        <f t="shared" si="255"/>
        <v>0.18238993710691823</v>
      </c>
      <c r="N899" s="2">
        <f t="shared" si="256"/>
        <v>8.7264150943396221E-2</v>
      </c>
      <c r="O899" s="2">
        <f t="shared" si="257"/>
        <v>0.51336477987421392</v>
      </c>
      <c r="P899" s="1">
        <v>259</v>
      </c>
      <c r="Q899" s="1">
        <v>17</v>
      </c>
      <c r="R899" s="1">
        <v>232</v>
      </c>
      <c r="S899" s="1">
        <v>111</v>
      </c>
      <c r="T899" s="1">
        <v>599</v>
      </c>
      <c r="U899" s="1">
        <v>30</v>
      </c>
      <c r="V899" s="1">
        <v>3</v>
      </c>
      <c r="W899" s="1">
        <v>4</v>
      </c>
      <c r="X899" s="1">
        <v>4</v>
      </c>
      <c r="Y899" s="1">
        <v>3</v>
      </c>
      <c r="Z899" s="1">
        <v>8</v>
      </c>
      <c r="AA899" s="1"/>
      <c r="AB899" s="1">
        <v>1</v>
      </c>
      <c r="AC899" s="1"/>
      <c r="AD899" s="1">
        <v>1</v>
      </c>
      <c r="AF899">
        <v>0</v>
      </c>
      <c r="AG899">
        <v>0</v>
      </c>
      <c r="AI899" t="str">
        <f t="shared" ref="AI899:AI962" si="261">A899</f>
        <v>Newbury</v>
      </c>
      <c r="AJ899" t="s">
        <v>810</v>
      </c>
      <c r="AK899" s="182">
        <v>6</v>
      </c>
      <c r="AL899" s="7"/>
      <c r="AN899" s="97">
        <v>25</v>
      </c>
      <c r="AO899" s="99">
        <v>9</v>
      </c>
      <c r="AP899" s="99">
        <v>110</v>
      </c>
      <c r="AQ899" s="106">
        <v>45175</v>
      </c>
      <c r="AR899" s="106">
        <f t="shared" si="258"/>
        <v>25009</v>
      </c>
      <c r="AS899" t="s">
        <v>1711</v>
      </c>
      <c r="AT899" s="109">
        <f t="shared" si="259"/>
        <v>2545175</v>
      </c>
      <c r="AW899">
        <v>26.45</v>
      </c>
      <c r="AX899">
        <v>2.2000000000000002</v>
      </c>
      <c r="AY899">
        <v>24.25</v>
      </c>
      <c r="BF899" s="117"/>
      <c r="BI899" s="117"/>
      <c r="BJ899" s="117"/>
    </row>
    <row r="900" spans="1:62" hidden="1" outlineLevel="1">
      <c r="A900" s="50" t="s">
        <v>240</v>
      </c>
      <c r="B900" s="9" t="s">
        <v>2314</v>
      </c>
      <c r="C900" s="1">
        <f t="shared" si="247"/>
        <v>2234</v>
      </c>
      <c r="D900" s="7">
        <f t="shared" si="248"/>
        <v>2</v>
      </c>
      <c r="E900" s="7">
        <f t="shared" si="249"/>
        <v>6</v>
      </c>
      <c r="F900" s="7">
        <f t="shared" si="250"/>
        <v>3</v>
      </c>
      <c r="G900" s="7">
        <f t="shared" si="260"/>
        <v>4</v>
      </c>
      <c r="H900" s="49">
        <f t="shared" si="251"/>
        <v>435</v>
      </c>
      <c r="I900" s="177">
        <f t="shared" si="252"/>
        <v>0.19471799462846912</v>
      </c>
      <c r="J900" s="8"/>
      <c r="K900" s="2">
        <f t="shared" si="253"/>
        <v>0.24037600716204119</v>
      </c>
      <c r="L900" s="2">
        <f t="shared" si="254"/>
        <v>1.432408236347359E-2</v>
      </c>
      <c r="M900" s="2">
        <f t="shared" si="255"/>
        <v>0.20322291853178157</v>
      </c>
      <c r="N900" s="2">
        <f t="shared" si="256"/>
        <v>6.7591763652640996E-2</v>
      </c>
      <c r="O900" s="2">
        <f t="shared" si="257"/>
        <v>0.47448522829006268</v>
      </c>
      <c r="P900" s="1">
        <v>537</v>
      </c>
      <c r="Q900" s="1">
        <v>32</v>
      </c>
      <c r="R900" s="1">
        <v>454</v>
      </c>
      <c r="S900" s="1">
        <v>151</v>
      </c>
      <c r="T900" s="1">
        <v>972</v>
      </c>
      <c r="U900" s="1">
        <v>49</v>
      </c>
      <c r="V900" s="1">
        <v>6</v>
      </c>
      <c r="W900" s="1">
        <v>8</v>
      </c>
      <c r="X900" s="1">
        <v>4</v>
      </c>
      <c r="Y900" s="1">
        <v>15</v>
      </c>
      <c r="Z900" s="1">
        <v>0</v>
      </c>
      <c r="AA900" s="1"/>
      <c r="AB900" s="1">
        <v>5</v>
      </c>
      <c r="AC900" s="1"/>
      <c r="AD900" s="1">
        <v>1</v>
      </c>
      <c r="AF900">
        <v>0</v>
      </c>
      <c r="AG900">
        <v>0</v>
      </c>
      <c r="AI900" t="str">
        <f t="shared" si="261"/>
        <v>Newburyport</v>
      </c>
      <c r="AJ900" t="s">
        <v>810</v>
      </c>
      <c r="AK900" s="182">
        <v>6</v>
      </c>
      <c r="AL900" s="7"/>
      <c r="AN900" s="97">
        <v>25</v>
      </c>
      <c r="AO900" s="99">
        <v>9</v>
      </c>
      <c r="AP900" s="99">
        <v>115</v>
      </c>
      <c r="AQ900" s="106">
        <v>45245</v>
      </c>
      <c r="AR900" s="106">
        <f t="shared" si="258"/>
        <v>25009</v>
      </c>
      <c r="AS900" t="s">
        <v>1029</v>
      </c>
      <c r="AT900" s="109">
        <f t="shared" si="259"/>
        <v>2545245</v>
      </c>
      <c r="AW900">
        <v>10.59</v>
      </c>
      <c r="AX900">
        <v>2.2000000000000002</v>
      </c>
      <c r="AY900">
        <v>8.3800000000000008</v>
      </c>
      <c r="BF900" s="117"/>
      <c r="BI900" s="117"/>
      <c r="BJ900" s="117"/>
    </row>
    <row r="901" spans="1:62" hidden="1" outlineLevel="1">
      <c r="A901" s="50" t="s">
        <v>2492</v>
      </c>
      <c r="B901" s="9" t="s">
        <v>2314</v>
      </c>
      <c r="C901" s="1">
        <f t="shared" si="247"/>
        <v>6302</v>
      </c>
      <c r="D901" s="7">
        <f t="shared" si="248"/>
        <v>2</v>
      </c>
      <c r="E901" s="7">
        <f t="shared" si="249"/>
        <v>6</v>
      </c>
      <c r="F901" s="7">
        <f t="shared" si="250"/>
        <v>3</v>
      </c>
      <c r="G901" s="7">
        <f t="shared" si="260"/>
        <v>4</v>
      </c>
      <c r="H901" s="49">
        <f t="shared" si="251"/>
        <v>410</v>
      </c>
      <c r="I901" s="177">
        <f t="shared" si="252"/>
        <v>6.5058711520152329E-2</v>
      </c>
      <c r="J901" s="8"/>
      <c r="K901" s="2">
        <f t="shared" si="253"/>
        <v>0.28387813392573785</v>
      </c>
      <c r="L901" s="2">
        <f t="shared" si="254"/>
        <v>7.4579498571881939E-3</v>
      </c>
      <c r="M901" s="2">
        <f t="shared" si="255"/>
        <v>0.25690257061250399</v>
      </c>
      <c r="N901" s="2">
        <f t="shared" si="256"/>
        <v>7.1405902887972078E-2</v>
      </c>
      <c r="O901" s="2">
        <f t="shared" si="257"/>
        <v>0.38035544271659782</v>
      </c>
      <c r="P901" s="1">
        <v>1789</v>
      </c>
      <c r="Q901" s="1">
        <v>47</v>
      </c>
      <c r="R901" s="1">
        <v>1619</v>
      </c>
      <c r="S901" s="1">
        <v>450</v>
      </c>
      <c r="T901" s="1">
        <v>2199</v>
      </c>
      <c r="U901" s="1">
        <v>72</v>
      </c>
      <c r="V901" s="1">
        <v>11</v>
      </c>
      <c r="W901" s="1">
        <v>23</v>
      </c>
      <c r="X901" s="1">
        <v>18</v>
      </c>
      <c r="Y901" s="1">
        <v>31</v>
      </c>
      <c r="Z901" s="1">
        <v>24</v>
      </c>
      <c r="AA901" s="1"/>
      <c r="AB901" s="1">
        <v>7</v>
      </c>
      <c r="AC901" s="1"/>
      <c r="AD901" s="1">
        <v>0</v>
      </c>
      <c r="AF901">
        <v>5</v>
      </c>
      <c r="AG901">
        <v>7</v>
      </c>
      <c r="AI901" t="str">
        <f t="shared" si="261"/>
        <v>Newton</v>
      </c>
      <c r="AJ901" t="s">
        <v>2234</v>
      </c>
      <c r="AK901" s="182">
        <v>4</v>
      </c>
      <c r="AL901" s="7"/>
      <c r="AN901" s="97">
        <v>25</v>
      </c>
      <c r="AO901" s="99">
        <v>17</v>
      </c>
      <c r="AP901" s="99">
        <v>165</v>
      </c>
      <c r="AQ901" s="106">
        <v>45560</v>
      </c>
      <c r="AR901" s="106">
        <f t="shared" si="258"/>
        <v>25017</v>
      </c>
      <c r="AS901" t="s">
        <v>1029</v>
      </c>
      <c r="AT901" s="109">
        <f t="shared" si="259"/>
        <v>2545560</v>
      </c>
      <c r="AW901">
        <v>18.2</v>
      </c>
      <c r="AX901">
        <v>0.15</v>
      </c>
      <c r="AY901">
        <v>18.05</v>
      </c>
      <c r="BF901" s="117"/>
      <c r="BI901" s="117"/>
      <c r="BJ901" s="117"/>
    </row>
    <row r="902" spans="1:62" hidden="1" outlineLevel="1">
      <c r="A902" s="50" t="s">
        <v>495</v>
      </c>
      <c r="B902" s="9" t="s">
        <v>2314</v>
      </c>
      <c r="C902" s="1">
        <f t="shared" si="247"/>
        <v>1740</v>
      </c>
      <c r="D902" s="7">
        <f t="shared" si="248"/>
        <v>2</v>
      </c>
      <c r="E902" s="7">
        <f t="shared" si="249"/>
        <v>6</v>
      </c>
      <c r="F902" s="7">
        <f t="shared" si="250"/>
        <v>3</v>
      </c>
      <c r="G902" s="7">
        <f t="shared" si="260"/>
        <v>4</v>
      </c>
      <c r="H902" s="49">
        <f t="shared" si="251"/>
        <v>290</v>
      </c>
      <c r="I902" s="177">
        <f t="shared" si="252"/>
        <v>0.16666666666666666</v>
      </c>
      <c r="J902" s="8"/>
      <c r="K902" s="2">
        <f t="shared" si="253"/>
        <v>0.2413793103448276</v>
      </c>
      <c r="L902" s="2">
        <f t="shared" si="254"/>
        <v>8.6206896551724137E-3</v>
      </c>
      <c r="M902" s="2">
        <f t="shared" si="255"/>
        <v>0.20862068965517241</v>
      </c>
      <c r="N902" s="2">
        <f t="shared" si="256"/>
        <v>8.7931034482758616E-2</v>
      </c>
      <c r="O902" s="2">
        <f t="shared" si="257"/>
        <v>0.45344827586206893</v>
      </c>
      <c r="P902" s="1">
        <v>420</v>
      </c>
      <c r="Q902" s="1">
        <v>15</v>
      </c>
      <c r="R902" s="1">
        <v>363</v>
      </c>
      <c r="S902" s="1">
        <v>153</v>
      </c>
      <c r="T902" s="1">
        <v>710</v>
      </c>
      <c r="U902" s="1">
        <v>38</v>
      </c>
      <c r="V902" s="1">
        <v>3</v>
      </c>
      <c r="W902" s="1">
        <v>5</v>
      </c>
      <c r="X902" s="1">
        <v>7</v>
      </c>
      <c r="Y902" s="1">
        <v>8</v>
      </c>
      <c r="Z902" s="1">
        <v>8</v>
      </c>
      <c r="AA902" s="1"/>
      <c r="AB902" s="1">
        <v>5</v>
      </c>
      <c r="AC902" s="1"/>
      <c r="AD902" s="1">
        <v>0</v>
      </c>
      <c r="AF902">
        <v>2</v>
      </c>
      <c r="AG902">
        <v>3</v>
      </c>
      <c r="AI902" t="str">
        <f t="shared" si="261"/>
        <v>Norfolk</v>
      </c>
      <c r="AJ902" t="s">
        <v>495</v>
      </c>
      <c r="AK902" s="182">
        <v>4</v>
      </c>
      <c r="AL902" s="7"/>
      <c r="AN902" s="97">
        <v>25</v>
      </c>
      <c r="AO902" s="99">
        <v>21</v>
      </c>
      <c r="AP902" s="99">
        <v>85</v>
      </c>
      <c r="AQ902" s="106">
        <v>46050</v>
      </c>
      <c r="AR902" s="106">
        <f t="shared" si="258"/>
        <v>25021</v>
      </c>
      <c r="AS902" t="s">
        <v>1711</v>
      </c>
      <c r="AT902" s="109">
        <f t="shared" si="259"/>
        <v>2546050</v>
      </c>
      <c r="AW902">
        <v>15.19</v>
      </c>
      <c r="AX902">
        <v>0.35</v>
      </c>
      <c r="AY902">
        <v>14.84</v>
      </c>
      <c r="BF902" s="117"/>
      <c r="BI902" s="117"/>
      <c r="BJ902" s="117"/>
    </row>
    <row r="903" spans="1:62" hidden="1" outlineLevel="1">
      <c r="A903" s="50" t="s">
        <v>2560</v>
      </c>
      <c r="B903" s="9" t="s">
        <v>2314</v>
      </c>
      <c r="C903" s="1">
        <f t="shared" si="247"/>
        <v>573</v>
      </c>
      <c r="D903" s="7">
        <f t="shared" si="248"/>
        <v>3</v>
      </c>
      <c r="E903" s="7">
        <f t="shared" si="249"/>
        <v>6</v>
      </c>
      <c r="F903" s="7">
        <f t="shared" si="250"/>
        <v>2</v>
      </c>
      <c r="G903" s="7">
        <f t="shared" si="260"/>
        <v>4</v>
      </c>
      <c r="H903" s="49">
        <f t="shared" si="251"/>
        <v>169</v>
      </c>
      <c r="I903" s="177">
        <f t="shared" si="252"/>
        <v>0.29493891797556721</v>
      </c>
      <c r="J903" s="8"/>
      <c r="K903" s="2">
        <f t="shared" si="253"/>
        <v>0.13438045375218149</v>
      </c>
      <c r="L903" s="2">
        <f t="shared" si="254"/>
        <v>8.7260034904013961E-3</v>
      </c>
      <c r="M903" s="2">
        <f t="shared" si="255"/>
        <v>0.18499127399650961</v>
      </c>
      <c r="N903" s="2">
        <f t="shared" si="256"/>
        <v>0.13263525305410123</v>
      </c>
      <c r="O903" s="2">
        <f t="shared" si="257"/>
        <v>0.53926701570680624</v>
      </c>
      <c r="P903" s="1">
        <v>77</v>
      </c>
      <c r="Q903" s="1">
        <v>5</v>
      </c>
      <c r="R903" s="1">
        <v>106</v>
      </c>
      <c r="S903" s="1">
        <v>76</v>
      </c>
      <c r="T903" s="1">
        <v>275</v>
      </c>
      <c r="U903" s="1">
        <v>19</v>
      </c>
      <c r="V903" s="1">
        <v>0</v>
      </c>
      <c r="W903" s="1">
        <v>1</v>
      </c>
      <c r="X903" s="1">
        <v>2</v>
      </c>
      <c r="Y903" s="1">
        <v>3</v>
      </c>
      <c r="Z903" s="1">
        <v>3</v>
      </c>
      <c r="AA903" s="1"/>
      <c r="AB903" s="1">
        <v>2</v>
      </c>
      <c r="AC903" s="1"/>
      <c r="AD903" s="1">
        <v>1</v>
      </c>
      <c r="AF903">
        <v>2</v>
      </c>
      <c r="AG903">
        <v>1</v>
      </c>
      <c r="AI903" t="str">
        <f t="shared" si="261"/>
        <v>North Adams</v>
      </c>
      <c r="AJ903" t="s">
        <v>236</v>
      </c>
      <c r="AK903" s="182">
        <v>1</v>
      </c>
      <c r="AL903" s="7"/>
      <c r="AN903" s="97">
        <v>25</v>
      </c>
      <c r="AO903" s="99">
        <v>3</v>
      </c>
      <c r="AP903" s="99">
        <v>95</v>
      </c>
      <c r="AQ903" s="106">
        <v>46225</v>
      </c>
      <c r="AR903" s="106">
        <f t="shared" si="258"/>
        <v>25003</v>
      </c>
      <c r="AS903" t="s">
        <v>1029</v>
      </c>
      <c r="AT903" s="109">
        <f t="shared" si="259"/>
        <v>2546225</v>
      </c>
      <c r="AW903">
        <v>20.57</v>
      </c>
      <c r="AX903">
        <v>0.13</v>
      </c>
      <c r="AY903">
        <v>20.440000000000001</v>
      </c>
      <c r="BF903" s="117"/>
      <c r="BI903" s="117"/>
      <c r="BJ903" s="117"/>
    </row>
    <row r="904" spans="1:62" hidden="1" outlineLevel="1">
      <c r="A904" s="50" t="s">
        <v>2898</v>
      </c>
      <c r="B904" s="9" t="s">
        <v>2314</v>
      </c>
      <c r="C904" s="1">
        <f t="shared" si="247"/>
        <v>4406</v>
      </c>
      <c r="D904" s="7">
        <f t="shared" si="248"/>
        <v>3</v>
      </c>
      <c r="E904" s="7">
        <f t="shared" si="249"/>
        <v>6</v>
      </c>
      <c r="F904" s="7">
        <f t="shared" si="250"/>
        <v>2</v>
      </c>
      <c r="G904" s="7">
        <f t="shared" si="260"/>
        <v>4</v>
      </c>
      <c r="H904" s="49">
        <f t="shared" si="251"/>
        <v>1142</v>
      </c>
      <c r="I904" s="177">
        <f t="shared" si="252"/>
        <v>0.25919201089423516</v>
      </c>
      <c r="J904" s="8"/>
      <c r="K904" s="2">
        <f t="shared" si="253"/>
        <v>0.20199727644121651</v>
      </c>
      <c r="L904" s="2">
        <f t="shared" si="254"/>
        <v>1.1348161597821153E-2</v>
      </c>
      <c r="M904" s="2">
        <f t="shared" si="255"/>
        <v>0.2058556513844757</v>
      </c>
      <c r="N904" s="2">
        <f t="shared" si="256"/>
        <v>8.6699954607353608E-2</v>
      </c>
      <c r="O904" s="2">
        <f t="shared" si="257"/>
        <v>0.494098955969133</v>
      </c>
      <c r="P904" s="1">
        <v>890</v>
      </c>
      <c r="Q904" s="1">
        <v>50</v>
      </c>
      <c r="R904" s="1">
        <v>907</v>
      </c>
      <c r="S904" s="1">
        <v>382</v>
      </c>
      <c r="T904" s="1">
        <v>2049</v>
      </c>
      <c r="U904" s="1">
        <v>76</v>
      </c>
      <c r="V904" s="1">
        <v>13</v>
      </c>
      <c r="W904" s="1">
        <v>8</v>
      </c>
      <c r="X904" s="1">
        <v>6</v>
      </c>
      <c r="Y904" s="1">
        <v>14</v>
      </c>
      <c r="Z904" s="1">
        <v>6</v>
      </c>
      <c r="AA904" s="1"/>
      <c r="AB904" s="1">
        <v>2</v>
      </c>
      <c r="AC904" s="1"/>
      <c r="AD904" s="1">
        <v>1</v>
      </c>
      <c r="AF904">
        <v>1</v>
      </c>
      <c r="AG904">
        <v>1</v>
      </c>
      <c r="AI904" t="str">
        <f t="shared" si="261"/>
        <v>North Andover</v>
      </c>
      <c r="AJ904" t="s">
        <v>810</v>
      </c>
      <c r="AK904" s="182">
        <v>6</v>
      </c>
      <c r="AL904" s="7"/>
      <c r="AN904" s="97">
        <v>25</v>
      </c>
      <c r="AO904" s="99">
        <v>9</v>
      </c>
      <c r="AP904" s="99">
        <v>120</v>
      </c>
      <c r="AQ904" s="106">
        <v>46365</v>
      </c>
      <c r="AR904" s="106">
        <f t="shared" si="258"/>
        <v>25009</v>
      </c>
      <c r="AS904" t="s">
        <v>1711</v>
      </c>
      <c r="AT904" s="109">
        <f t="shared" si="259"/>
        <v>2546365</v>
      </c>
      <c r="AW904">
        <v>27.84</v>
      </c>
      <c r="AX904">
        <v>1.19</v>
      </c>
      <c r="AY904">
        <v>26.65</v>
      </c>
      <c r="BF904" s="117"/>
      <c r="BI904" s="117"/>
      <c r="BJ904" s="117"/>
    </row>
    <row r="905" spans="1:62" hidden="1" outlineLevel="1">
      <c r="A905" s="50" t="s">
        <v>2962</v>
      </c>
      <c r="B905" s="9" t="s">
        <v>2314</v>
      </c>
      <c r="C905" s="1">
        <f t="shared" si="247"/>
        <v>3763</v>
      </c>
      <c r="D905" s="7">
        <f t="shared" si="248"/>
        <v>3</v>
      </c>
      <c r="E905" s="7">
        <f t="shared" si="249"/>
        <v>7</v>
      </c>
      <c r="F905" s="7">
        <f t="shared" si="250"/>
        <v>2</v>
      </c>
      <c r="G905" s="7">
        <f t="shared" si="260"/>
        <v>4</v>
      </c>
      <c r="H905" s="49">
        <f t="shared" si="251"/>
        <v>1105</v>
      </c>
      <c r="I905" s="177">
        <f t="shared" si="252"/>
        <v>0.29364868456019133</v>
      </c>
      <c r="J905" s="8"/>
      <c r="K905" s="2">
        <f t="shared" si="253"/>
        <v>0.16104172203029499</v>
      </c>
      <c r="L905" s="2">
        <f t="shared" si="254"/>
        <v>7.9723624767472755E-3</v>
      </c>
      <c r="M905" s="2">
        <f t="shared" si="255"/>
        <v>0.18469306404464522</v>
      </c>
      <c r="N905" s="2">
        <f t="shared" si="256"/>
        <v>0.11427052883337763</v>
      </c>
      <c r="O905" s="2">
        <f t="shared" si="257"/>
        <v>0.53202232261493487</v>
      </c>
      <c r="P905" s="1">
        <v>606</v>
      </c>
      <c r="Q905" s="1">
        <v>30</v>
      </c>
      <c r="R905" s="1">
        <v>695</v>
      </c>
      <c r="S905" s="1">
        <v>430</v>
      </c>
      <c r="T905" s="1">
        <v>1800</v>
      </c>
      <c r="U905" s="1">
        <v>107</v>
      </c>
      <c r="V905" s="1">
        <v>6</v>
      </c>
      <c r="W905" s="1">
        <v>11</v>
      </c>
      <c r="X905" s="1">
        <v>13</v>
      </c>
      <c r="Y905" s="1">
        <v>34</v>
      </c>
      <c r="Z905" s="1">
        <v>21</v>
      </c>
      <c r="AA905" s="1"/>
      <c r="AB905" s="1">
        <v>2</v>
      </c>
      <c r="AC905" s="1"/>
      <c r="AD905" s="1">
        <v>3</v>
      </c>
      <c r="AF905">
        <v>1</v>
      </c>
      <c r="AG905">
        <v>4</v>
      </c>
      <c r="AI905" t="str">
        <f t="shared" si="261"/>
        <v>North Attleborough</v>
      </c>
      <c r="AJ905" t="s">
        <v>2763</v>
      </c>
      <c r="AK905" s="182">
        <v>4</v>
      </c>
      <c r="AL905" s="7"/>
      <c r="AN905" s="97">
        <v>25</v>
      </c>
      <c r="AO905" s="99">
        <v>5</v>
      </c>
      <c r="AP905" s="99">
        <v>60</v>
      </c>
      <c r="AQ905" s="106">
        <v>46575</v>
      </c>
      <c r="AR905" s="106">
        <f t="shared" si="258"/>
        <v>25005</v>
      </c>
      <c r="AS905" t="s">
        <v>1711</v>
      </c>
      <c r="AT905" s="109">
        <f t="shared" si="259"/>
        <v>2546575</v>
      </c>
      <c r="AW905">
        <v>19.05</v>
      </c>
      <c r="AX905">
        <v>0.41</v>
      </c>
      <c r="AY905">
        <v>18.64</v>
      </c>
      <c r="BF905" s="117"/>
      <c r="BI905" s="117"/>
      <c r="BJ905" s="117"/>
    </row>
    <row r="906" spans="1:62" hidden="1" outlineLevel="1">
      <c r="A906" s="50" t="s">
        <v>1862</v>
      </c>
      <c r="B906" s="9" t="s">
        <v>2314</v>
      </c>
      <c r="C906" s="1">
        <f t="shared" si="247"/>
        <v>739</v>
      </c>
      <c r="D906" s="7">
        <f t="shared" si="248"/>
        <v>4</v>
      </c>
      <c r="E906" s="7">
        <f t="shared" si="249"/>
        <v>6</v>
      </c>
      <c r="F906" s="7">
        <f t="shared" si="250"/>
        <v>2</v>
      </c>
      <c r="G906" s="7">
        <f t="shared" si="260"/>
        <v>3</v>
      </c>
      <c r="H906" s="49">
        <f t="shared" si="251"/>
        <v>279</v>
      </c>
      <c r="I906" s="177">
        <f t="shared" si="252"/>
        <v>0.37753721244925575</v>
      </c>
      <c r="J906" s="8"/>
      <c r="K906" s="2">
        <f t="shared" si="253"/>
        <v>0.10284167794316644</v>
      </c>
      <c r="L906" s="2">
        <f t="shared" si="254"/>
        <v>1.0825439783491205E-2</v>
      </c>
      <c r="M906" s="2">
        <f t="shared" si="255"/>
        <v>0.14479025710419485</v>
      </c>
      <c r="N906" s="2">
        <f t="shared" si="256"/>
        <v>0.14073071718538566</v>
      </c>
      <c r="O906" s="2">
        <f t="shared" si="257"/>
        <v>0.60081190798376183</v>
      </c>
      <c r="P906" s="1">
        <v>76</v>
      </c>
      <c r="Q906" s="1">
        <v>8</v>
      </c>
      <c r="R906" s="1">
        <v>107</v>
      </c>
      <c r="S906" s="1">
        <v>104</v>
      </c>
      <c r="T906" s="1">
        <v>386</v>
      </c>
      <c r="U906" s="1">
        <v>41</v>
      </c>
      <c r="V906" s="1">
        <v>4</v>
      </c>
      <c r="W906" s="1">
        <v>1</v>
      </c>
      <c r="X906" s="1">
        <v>5</v>
      </c>
      <c r="Y906" s="1">
        <v>2</v>
      </c>
      <c r="Z906" s="1">
        <v>1</v>
      </c>
      <c r="AA906" s="1"/>
      <c r="AB906" s="1">
        <v>1</v>
      </c>
      <c r="AC906" s="1"/>
      <c r="AD906" s="1">
        <v>1</v>
      </c>
      <c r="AF906">
        <v>1</v>
      </c>
      <c r="AG906">
        <v>1</v>
      </c>
      <c r="AI906" t="str">
        <f t="shared" si="261"/>
        <v>North Brookfield</v>
      </c>
      <c r="AJ906" s="9" t="s">
        <v>1765</v>
      </c>
      <c r="AK906" s="182">
        <v>2</v>
      </c>
      <c r="AL906" s="7"/>
      <c r="AN906" s="97">
        <v>25</v>
      </c>
      <c r="AO906" s="99">
        <v>27</v>
      </c>
      <c r="AP906" s="99">
        <v>170</v>
      </c>
      <c r="AQ906" s="106">
        <v>47135</v>
      </c>
      <c r="AR906" s="106">
        <f t="shared" si="258"/>
        <v>25027</v>
      </c>
      <c r="AS906" t="s">
        <v>1711</v>
      </c>
      <c r="AT906" s="109">
        <f t="shared" si="259"/>
        <v>2547135</v>
      </c>
      <c r="AW906">
        <v>21.73</v>
      </c>
      <c r="AX906">
        <v>0.66</v>
      </c>
      <c r="AY906">
        <v>21.06</v>
      </c>
      <c r="BF906" s="117"/>
      <c r="BI906" s="117"/>
      <c r="BJ906" s="117"/>
    </row>
    <row r="907" spans="1:62" hidden="1" outlineLevel="1">
      <c r="A907" s="50" t="s">
        <v>2862</v>
      </c>
      <c r="B907" s="9" t="s">
        <v>2314</v>
      </c>
      <c r="C907" s="1">
        <f t="shared" si="247"/>
        <v>2625</v>
      </c>
      <c r="D907" s="7">
        <f t="shared" si="248"/>
        <v>3</v>
      </c>
      <c r="E907" s="7">
        <f t="shared" si="249"/>
        <v>6</v>
      </c>
      <c r="F907" s="7">
        <f t="shared" si="250"/>
        <v>2</v>
      </c>
      <c r="G907" s="7">
        <f t="shared" si="260"/>
        <v>4</v>
      </c>
      <c r="H907" s="49">
        <f t="shared" si="251"/>
        <v>826</v>
      </c>
      <c r="I907" s="177">
        <f t="shared" si="252"/>
        <v>0.31466666666666665</v>
      </c>
      <c r="J907" s="8"/>
      <c r="K907" s="2">
        <f t="shared" si="253"/>
        <v>0.16761904761904761</v>
      </c>
      <c r="L907" s="2">
        <f t="shared" si="254"/>
        <v>7.619047619047619E-3</v>
      </c>
      <c r="M907" s="2">
        <f t="shared" si="255"/>
        <v>0.18971428571428572</v>
      </c>
      <c r="N907" s="2">
        <f t="shared" si="256"/>
        <v>9.6000000000000002E-2</v>
      </c>
      <c r="O907" s="2">
        <f t="shared" si="257"/>
        <v>0.53904761904761911</v>
      </c>
      <c r="P907" s="1">
        <v>440</v>
      </c>
      <c r="Q907" s="1">
        <v>20</v>
      </c>
      <c r="R907" s="1">
        <v>498</v>
      </c>
      <c r="S907" s="1">
        <v>252</v>
      </c>
      <c r="T907" s="1">
        <v>1324</v>
      </c>
      <c r="U907" s="1">
        <v>37</v>
      </c>
      <c r="V907" s="1">
        <v>3</v>
      </c>
      <c r="W907" s="1">
        <v>11</v>
      </c>
      <c r="X907" s="1">
        <v>4</v>
      </c>
      <c r="Y907" s="1">
        <v>19</v>
      </c>
      <c r="Z907" s="1">
        <v>11</v>
      </c>
      <c r="AA907" s="1"/>
      <c r="AB907" s="1">
        <v>3</v>
      </c>
      <c r="AC907" s="1"/>
      <c r="AD907" s="1">
        <v>1</v>
      </c>
      <c r="AF907">
        <v>1</v>
      </c>
      <c r="AG907">
        <v>1</v>
      </c>
      <c r="AI907" t="str">
        <f t="shared" si="261"/>
        <v>North Reading</v>
      </c>
      <c r="AJ907" t="s">
        <v>2234</v>
      </c>
      <c r="AK907" s="182">
        <v>6</v>
      </c>
      <c r="AL907" s="7"/>
      <c r="AN907" s="97">
        <v>25</v>
      </c>
      <c r="AO907" s="99">
        <v>17</v>
      </c>
      <c r="AP907" s="99">
        <v>170</v>
      </c>
      <c r="AQ907" s="106">
        <v>48955</v>
      </c>
      <c r="AR907" s="106">
        <f t="shared" si="258"/>
        <v>25017</v>
      </c>
      <c r="AS907" t="s">
        <v>1711</v>
      </c>
      <c r="AT907" s="109">
        <f t="shared" si="259"/>
        <v>2548955</v>
      </c>
      <c r="AW907">
        <v>13.51</v>
      </c>
      <c r="AX907">
        <v>0.25</v>
      </c>
      <c r="AY907">
        <v>13.25</v>
      </c>
      <c r="BF907" s="117"/>
      <c r="BI907" s="117"/>
      <c r="BJ907" s="117"/>
    </row>
    <row r="908" spans="1:62" hidden="1" outlineLevel="1">
      <c r="A908" s="50" t="s">
        <v>2722</v>
      </c>
      <c r="B908" s="9" t="s">
        <v>2314</v>
      </c>
      <c r="C908" s="1">
        <f t="shared" si="247"/>
        <v>1158</v>
      </c>
      <c r="D908" s="7">
        <f t="shared" si="248"/>
        <v>2</v>
      </c>
      <c r="E908" s="7">
        <f t="shared" si="249"/>
        <v>6</v>
      </c>
      <c r="F908" s="7">
        <f t="shared" si="250"/>
        <v>3</v>
      </c>
      <c r="G908" s="7">
        <f t="shared" si="260"/>
        <v>4</v>
      </c>
      <c r="H908" s="49">
        <f t="shared" si="251"/>
        <v>92</v>
      </c>
      <c r="I908" s="177">
        <f t="shared" si="252"/>
        <v>7.9447322970639028E-2</v>
      </c>
      <c r="J908" s="8"/>
      <c r="K908" s="2">
        <f t="shared" si="253"/>
        <v>0.29706390328151988</v>
      </c>
      <c r="L908" s="2">
        <f t="shared" si="254"/>
        <v>7.7720207253886009E-3</v>
      </c>
      <c r="M908" s="2">
        <f t="shared" si="255"/>
        <v>0.18134715025906736</v>
      </c>
      <c r="N908" s="2">
        <f t="shared" si="256"/>
        <v>9.8445595854922283E-2</v>
      </c>
      <c r="O908" s="2">
        <f t="shared" si="257"/>
        <v>0.41537132987910186</v>
      </c>
      <c r="P908" s="1">
        <v>344</v>
      </c>
      <c r="Q908" s="1">
        <v>9</v>
      </c>
      <c r="R908" s="1">
        <v>210</v>
      </c>
      <c r="S908" s="1">
        <v>114</v>
      </c>
      <c r="T908" s="1">
        <v>436</v>
      </c>
      <c r="U908" s="1">
        <v>21</v>
      </c>
      <c r="V908" s="1">
        <v>4</v>
      </c>
      <c r="W908" s="1">
        <v>3</v>
      </c>
      <c r="X908" s="1">
        <v>5</v>
      </c>
      <c r="Y908" s="1">
        <v>5</v>
      </c>
      <c r="Z908" s="1">
        <v>3</v>
      </c>
      <c r="AA908" s="1"/>
      <c r="AB908" s="1">
        <v>3</v>
      </c>
      <c r="AC908" s="1"/>
      <c r="AD908" s="1">
        <v>0</v>
      </c>
      <c r="AF908">
        <v>0</v>
      </c>
      <c r="AG908">
        <v>1</v>
      </c>
      <c r="AI908" t="str">
        <f t="shared" si="261"/>
        <v>Northampton</v>
      </c>
      <c r="AJ908" t="s">
        <v>2419</v>
      </c>
      <c r="AK908" s="182">
        <v>2</v>
      </c>
      <c r="AL908" s="7"/>
      <c r="AN908" s="97">
        <v>25</v>
      </c>
      <c r="AO908" s="99">
        <v>15</v>
      </c>
      <c r="AP908" s="99">
        <v>60</v>
      </c>
      <c r="AQ908" s="106">
        <v>46330</v>
      </c>
      <c r="AR908" s="106">
        <f t="shared" si="258"/>
        <v>25015</v>
      </c>
      <c r="AS908" t="s">
        <v>1029</v>
      </c>
      <c r="AT908" s="109">
        <f t="shared" si="259"/>
        <v>2546330</v>
      </c>
      <c r="AW908">
        <v>35.6</v>
      </c>
      <c r="AX908">
        <v>1.1399999999999999</v>
      </c>
      <c r="AY908">
        <v>34.46</v>
      </c>
      <c r="BF908" s="117"/>
      <c r="BI908" s="117"/>
      <c r="BJ908" s="117"/>
    </row>
    <row r="909" spans="1:62" hidden="1" outlineLevel="1">
      <c r="A909" s="50" t="s">
        <v>2609</v>
      </c>
      <c r="B909" s="9" t="s">
        <v>2314</v>
      </c>
      <c r="C909" s="1">
        <f t="shared" si="247"/>
        <v>2283</v>
      </c>
      <c r="D909" s="7">
        <f t="shared" si="248"/>
        <v>2</v>
      </c>
      <c r="E909" s="7">
        <f t="shared" si="249"/>
        <v>6</v>
      </c>
      <c r="F909" s="7">
        <f t="shared" si="250"/>
        <v>3</v>
      </c>
      <c r="G909" s="7">
        <f t="shared" si="260"/>
        <v>4</v>
      </c>
      <c r="H909" s="49">
        <f t="shared" si="251"/>
        <v>381</v>
      </c>
      <c r="I909" s="177">
        <f t="shared" si="252"/>
        <v>0.16688567674113008</v>
      </c>
      <c r="J909" s="8"/>
      <c r="K909" s="2">
        <f t="shared" si="253"/>
        <v>0.22908453788874289</v>
      </c>
      <c r="L909" s="2">
        <f t="shared" si="254"/>
        <v>1.3140604467805518E-2</v>
      </c>
      <c r="M909" s="2">
        <f t="shared" si="255"/>
        <v>0.211125711782742</v>
      </c>
      <c r="N909" s="2">
        <f t="shared" si="256"/>
        <v>0.105562855891371</v>
      </c>
      <c r="O909" s="2">
        <f t="shared" si="257"/>
        <v>0.44108628996933857</v>
      </c>
      <c r="P909" s="1">
        <v>523</v>
      </c>
      <c r="Q909" s="1">
        <v>30</v>
      </c>
      <c r="R909" s="1">
        <v>482</v>
      </c>
      <c r="S909" s="1">
        <v>241</v>
      </c>
      <c r="T909" s="1">
        <v>904</v>
      </c>
      <c r="U909" s="1">
        <v>48</v>
      </c>
      <c r="V909" s="1">
        <v>5</v>
      </c>
      <c r="W909" s="1">
        <v>8</v>
      </c>
      <c r="X909" s="1">
        <v>2</v>
      </c>
      <c r="Y909" s="1">
        <v>15</v>
      </c>
      <c r="Z909" s="1">
        <v>4</v>
      </c>
      <c r="AA909" s="1"/>
      <c r="AB909" s="1">
        <v>6</v>
      </c>
      <c r="AC909" s="1"/>
      <c r="AD909" s="1">
        <v>2</v>
      </c>
      <c r="AF909">
        <v>13</v>
      </c>
      <c r="AG909">
        <v>0</v>
      </c>
      <c r="AI909" t="str">
        <f t="shared" si="261"/>
        <v>Northborough</v>
      </c>
      <c r="AJ909" s="9" t="s">
        <v>1765</v>
      </c>
      <c r="AK909" s="182">
        <v>2</v>
      </c>
      <c r="AL909" s="7"/>
      <c r="AN909" s="97">
        <v>25</v>
      </c>
      <c r="AO909" s="99">
        <v>27</v>
      </c>
      <c r="AP909" s="99">
        <v>160</v>
      </c>
      <c r="AQ909" s="106">
        <v>46820</v>
      </c>
      <c r="AR909" s="106">
        <f t="shared" si="258"/>
        <v>25027</v>
      </c>
      <c r="AS909" t="s">
        <v>1711</v>
      </c>
      <c r="AT909" s="109">
        <f t="shared" si="259"/>
        <v>2546820</v>
      </c>
      <c r="AW909">
        <v>18.75</v>
      </c>
      <c r="AX909">
        <v>0.22</v>
      </c>
      <c r="AY909">
        <v>18.53</v>
      </c>
      <c r="BF909" s="117"/>
      <c r="BI909" s="117"/>
      <c r="BJ909" s="117"/>
    </row>
    <row r="910" spans="1:62" hidden="1" outlineLevel="1">
      <c r="A910" s="50" t="s">
        <v>2701</v>
      </c>
      <c r="B910" s="9" t="s">
        <v>2314</v>
      </c>
      <c r="C910" s="1">
        <f t="shared" si="247"/>
        <v>2088</v>
      </c>
      <c r="D910" s="7">
        <f t="shared" si="248"/>
        <v>3</v>
      </c>
      <c r="E910" s="7">
        <f t="shared" si="249"/>
        <v>6</v>
      </c>
      <c r="F910" s="7">
        <f t="shared" si="250"/>
        <v>2</v>
      </c>
      <c r="G910" s="7">
        <f t="shared" si="260"/>
        <v>4</v>
      </c>
      <c r="H910" s="49">
        <f t="shared" si="251"/>
        <v>539</v>
      </c>
      <c r="I910" s="177">
        <f t="shared" si="252"/>
        <v>0.25814176245210729</v>
      </c>
      <c r="J910" s="8"/>
      <c r="K910" s="2">
        <f t="shared" si="253"/>
        <v>0.1532567049808429</v>
      </c>
      <c r="L910" s="2">
        <f t="shared" si="254"/>
        <v>1.0536398467432951E-2</v>
      </c>
      <c r="M910" s="2">
        <f t="shared" si="255"/>
        <v>0.19444444444444445</v>
      </c>
      <c r="N910" s="2">
        <f t="shared" si="256"/>
        <v>0.12595785440613028</v>
      </c>
      <c r="O910" s="2">
        <f t="shared" si="257"/>
        <v>0.5158045977011495</v>
      </c>
      <c r="P910" s="1">
        <v>320</v>
      </c>
      <c r="Q910" s="1">
        <v>22</v>
      </c>
      <c r="R910" s="1">
        <v>406</v>
      </c>
      <c r="S910" s="1">
        <v>263</v>
      </c>
      <c r="T910" s="1">
        <v>945</v>
      </c>
      <c r="U910" s="1">
        <v>89</v>
      </c>
      <c r="V910" s="1">
        <v>6</v>
      </c>
      <c r="W910" s="1">
        <v>11</v>
      </c>
      <c r="X910" s="1">
        <v>7</v>
      </c>
      <c r="Y910" s="1">
        <v>13</v>
      </c>
      <c r="Z910" s="1">
        <v>2</v>
      </c>
      <c r="AA910" s="1"/>
      <c r="AB910" s="1">
        <v>2</v>
      </c>
      <c r="AC910" s="1"/>
      <c r="AD910" s="1">
        <v>0</v>
      </c>
      <c r="AF910">
        <v>0</v>
      </c>
      <c r="AG910">
        <v>2</v>
      </c>
      <c r="AI910" t="str">
        <f t="shared" si="261"/>
        <v>Northbridge</v>
      </c>
      <c r="AJ910" s="9" t="s">
        <v>1765</v>
      </c>
      <c r="AK910" s="182">
        <v>2</v>
      </c>
      <c r="AL910" s="7"/>
      <c r="AN910" s="97">
        <v>25</v>
      </c>
      <c r="AO910" s="99">
        <v>27</v>
      </c>
      <c r="AP910" s="99">
        <v>165</v>
      </c>
      <c r="AQ910" s="106">
        <v>46925</v>
      </c>
      <c r="AR910" s="106">
        <f t="shared" si="258"/>
        <v>25027</v>
      </c>
      <c r="AS910" t="s">
        <v>1711</v>
      </c>
      <c r="AT910" s="109">
        <f t="shared" si="259"/>
        <v>2546925</v>
      </c>
      <c r="AW910">
        <v>18.059999999999999</v>
      </c>
      <c r="AX910">
        <v>0.88</v>
      </c>
      <c r="AY910">
        <v>17.18</v>
      </c>
      <c r="BF910" s="117"/>
      <c r="BI910" s="117"/>
      <c r="BJ910" s="117"/>
    </row>
    <row r="911" spans="1:62" hidden="1" outlineLevel="1">
      <c r="A911" s="50" t="s">
        <v>2677</v>
      </c>
      <c r="B911" s="9" t="s">
        <v>2314</v>
      </c>
      <c r="C911" s="1">
        <f t="shared" si="247"/>
        <v>322</v>
      </c>
      <c r="D911" s="7">
        <f t="shared" si="248"/>
        <v>2</v>
      </c>
      <c r="E911" s="7">
        <f t="shared" si="249"/>
        <v>7</v>
      </c>
      <c r="F911" s="7">
        <f t="shared" si="250"/>
        <v>3</v>
      </c>
      <c r="G911" s="7">
        <f t="shared" si="260"/>
        <v>4</v>
      </c>
      <c r="H911" s="49">
        <f t="shared" si="251"/>
        <v>49</v>
      </c>
      <c r="I911" s="177">
        <f t="shared" si="252"/>
        <v>0.15217391304347827</v>
      </c>
      <c r="J911" s="8"/>
      <c r="K911" s="2">
        <f t="shared" si="253"/>
        <v>0.22981366459627328</v>
      </c>
      <c r="L911" s="2">
        <f t="shared" si="254"/>
        <v>6.2111801242236021E-3</v>
      </c>
      <c r="M911" s="2">
        <f t="shared" si="255"/>
        <v>0.17391304347826086</v>
      </c>
      <c r="N911" s="2">
        <f t="shared" si="256"/>
        <v>0.12422360248447205</v>
      </c>
      <c r="O911" s="2">
        <f t="shared" si="257"/>
        <v>0.46583850931677018</v>
      </c>
      <c r="P911" s="1">
        <v>74</v>
      </c>
      <c r="Q911" s="1">
        <v>2</v>
      </c>
      <c r="R911" s="1">
        <v>56</v>
      </c>
      <c r="S911" s="1">
        <v>40</v>
      </c>
      <c r="T911" s="1">
        <v>123</v>
      </c>
      <c r="U911" s="1">
        <v>19</v>
      </c>
      <c r="V911" s="1">
        <v>0</v>
      </c>
      <c r="W911" s="1">
        <v>1</v>
      </c>
      <c r="X911" s="1">
        <v>1</v>
      </c>
      <c r="Y911" s="1">
        <v>4</v>
      </c>
      <c r="Z911" s="1">
        <v>0</v>
      </c>
      <c r="AA911" s="1"/>
      <c r="AB911" s="1">
        <v>0</v>
      </c>
      <c r="AC911" s="1"/>
      <c r="AD911" s="1">
        <v>1</v>
      </c>
      <c r="AF911">
        <v>0</v>
      </c>
      <c r="AG911">
        <v>1</v>
      </c>
      <c r="AI911" t="str">
        <f t="shared" si="261"/>
        <v>Northfield</v>
      </c>
      <c r="AJ911" t="s">
        <v>2409</v>
      </c>
      <c r="AK911" s="182">
        <v>2</v>
      </c>
      <c r="AL911" s="7"/>
      <c r="AN911" s="97">
        <v>25</v>
      </c>
      <c r="AO911" s="99">
        <v>11</v>
      </c>
      <c r="AP911" s="99">
        <v>90</v>
      </c>
      <c r="AQ911" s="106">
        <v>47835</v>
      </c>
      <c r="AR911" s="106">
        <f t="shared" si="258"/>
        <v>25011</v>
      </c>
      <c r="AS911" t="s">
        <v>1711</v>
      </c>
      <c r="AT911" s="109">
        <f t="shared" si="259"/>
        <v>2547835</v>
      </c>
      <c r="AW911">
        <v>35.36</v>
      </c>
      <c r="AX911">
        <v>0.95</v>
      </c>
      <c r="AY911">
        <v>34.409999999999997</v>
      </c>
      <c r="BF911" s="117"/>
      <c r="BI911" s="117"/>
      <c r="BJ911" s="117"/>
    </row>
    <row r="912" spans="1:62" hidden="1" outlineLevel="1">
      <c r="A912" s="50" t="s">
        <v>2264</v>
      </c>
      <c r="B912" s="9" t="s">
        <v>2314</v>
      </c>
      <c r="C912" s="1">
        <f t="shared" si="247"/>
        <v>2262</v>
      </c>
      <c r="D912" s="7">
        <f t="shared" si="248"/>
        <v>3</v>
      </c>
      <c r="E912" s="7">
        <f t="shared" si="249"/>
        <v>6</v>
      </c>
      <c r="F912" s="7">
        <f t="shared" si="250"/>
        <v>2</v>
      </c>
      <c r="G912" s="7">
        <f t="shared" si="260"/>
        <v>4</v>
      </c>
      <c r="H912" s="49">
        <f t="shared" si="251"/>
        <v>825</v>
      </c>
      <c r="I912" s="177">
        <f t="shared" si="252"/>
        <v>0.36472148541114058</v>
      </c>
      <c r="J912" s="8"/>
      <c r="K912" s="2">
        <f t="shared" si="253"/>
        <v>0.14190981432360741</v>
      </c>
      <c r="L912" s="2">
        <f t="shared" si="254"/>
        <v>8.3996463306808128E-3</v>
      </c>
      <c r="M912" s="2">
        <f t="shared" si="255"/>
        <v>0.17108753315649866</v>
      </c>
      <c r="N912" s="2">
        <f t="shared" si="256"/>
        <v>9.8143236074270557E-2</v>
      </c>
      <c r="O912" s="2">
        <f t="shared" si="257"/>
        <v>0.58045977011494265</v>
      </c>
      <c r="P912" s="1">
        <v>321</v>
      </c>
      <c r="Q912" s="1">
        <v>19</v>
      </c>
      <c r="R912" s="1">
        <v>387</v>
      </c>
      <c r="S912" s="1">
        <v>222</v>
      </c>
      <c r="T912" s="1">
        <v>1212</v>
      </c>
      <c r="U912" s="1">
        <v>65</v>
      </c>
      <c r="V912" s="1">
        <v>4</v>
      </c>
      <c r="W912" s="1">
        <v>9</v>
      </c>
      <c r="X912" s="1">
        <v>1</v>
      </c>
      <c r="Y912" s="1">
        <v>10</v>
      </c>
      <c r="Z912" s="1">
        <v>6</v>
      </c>
      <c r="AA912" s="1"/>
      <c r="AB912" s="1">
        <v>1</v>
      </c>
      <c r="AC912" s="1"/>
      <c r="AD912" s="1">
        <v>0</v>
      </c>
      <c r="AF912">
        <v>1</v>
      </c>
      <c r="AG912">
        <v>4</v>
      </c>
      <c r="AI912" t="str">
        <f t="shared" si="261"/>
        <v>Norton</v>
      </c>
      <c r="AJ912" t="s">
        <v>2763</v>
      </c>
      <c r="AK912" s="182">
        <v>4</v>
      </c>
      <c r="AL912" s="7"/>
      <c r="AN912" s="97">
        <v>25</v>
      </c>
      <c r="AO912" s="99">
        <v>5</v>
      </c>
      <c r="AP912" s="99">
        <v>65</v>
      </c>
      <c r="AQ912" s="106">
        <v>49970</v>
      </c>
      <c r="AR912" s="106">
        <f t="shared" si="258"/>
        <v>25005</v>
      </c>
      <c r="AS912" t="s">
        <v>1711</v>
      </c>
      <c r="AT912" s="109">
        <f t="shared" si="259"/>
        <v>2549970</v>
      </c>
      <c r="AW912">
        <v>29.82</v>
      </c>
      <c r="AX912">
        <v>1.1100000000000001</v>
      </c>
      <c r="AY912">
        <v>28.71</v>
      </c>
      <c r="BF912" s="117"/>
      <c r="BI912" s="117"/>
      <c r="BJ912" s="117"/>
    </row>
    <row r="913" spans="1:62" hidden="1" outlineLevel="1">
      <c r="A913" s="50" t="s">
        <v>2765</v>
      </c>
      <c r="B913" s="9" t="s">
        <v>2314</v>
      </c>
      <c r="C913" s="1">
        <f t="shared" si="247"/>
        <v>1944</v>
      </c>
      <c r="D913" s="7">
        <f t="shared" si="248"/>
        <v>2</v>
      </c>
      <c r="E913" s="7">
        <f t="shared" si="249"/>
        <v>6</v>
      </c>
      <c r="F913" s="7">
        <f t="shared" si="250"/>
        <v>3</v>
      </c>
      <c r="G913" s="7">
        <f t="shared" si="260"/>
        <v>4</v>
      </c>
      <c r="H913" s="49">
        <f t="shared" si="251"/>
        <v>424</v>
      </c>
      <c r="I913" s="177">
        <f t="shared" si="252"/>
        <v>0.21810699588477367</v>
      </c>
      <c r="J913" s="8"/>
      <c r="K913" s="2">
        <f t="shared" si="253"/>
        <v>0.23251028806584362</v>
      </c>
      <c r="L913" s="2">
        <f t="shared" si="254"/>
        <v>1.0802469135802469E-2</v>
      </c>
      <c r="M913" s="2">
        <f t="shared" si="255"/>
        <v>0.19238683127572018</v>
      </c>
      <c r="N913" s="2">
        <f t="shared" si="256"/>
        <v>8.0246913580246909E-2</v>
      </c>
      <c r="O913" s="2">
        <f t="shared" si="257"/>
        <v>0.48405349794238672</v>
      </c>
      <c r="P913" s="1">
        <v>452</v>
      </c>
      <c r="Q913" s="1">
        <v>21</v>
      </c>
      <c r="R913" s="1">
        <v>374</v>
      </c>
      <c r="S913" s="1">
        <v>156</v>
      </c>
      <c r="T913" s="1">
        <v>876</v>
      </c>
      <c r="U913" s="1">
        <v>23</v>
      </c>
      <c r="V913" s="1">
        <v>4</v>
      </c>
      <c r="W913" s="1">
        <v>6</v>
      </c>
      <c r="X913" s="1">
        <v>5</v>
      </c>
      <c r="Y913" s="1">
        <v>6</v>
      </c>
      <c r="Z913" s="1">
        <v>18</v>
      </c>
      <c r="AA913" s="1"/>
      <c r="AB913" s="1">
        <v>2</v>
      </c>
      <c r="AC913" s="1"/>
      <c r="AD913" s="1">
        <v>0</v>
      </c>
      <c r="AF913">
        <v>0</v>
      </c>
      <c r="AG913">
        <v>1</v>
      </c>
      <c r="AI913" t="str">
        <f t="shared" si="261"/>
        <v>Norwell</v>
      </c>
      <c r="AJ913" t="s">
        <v>1787</v>
      </c>
      <c r="AK913" s="182">
        <v>9</v>
      </c>
      <c r="AL913" s="7"/>
      <c r="AN913" s="97">
        <v>25</v>
      </c>
      <c r="AO913" s="99">
        <v>23</v>
      </c>
      <c r="AP913" s="99">
        <v>90</v>
      </c>
      <c r="AQ913" s="106">
        <v>50145</v>
      </c>
      <c r="AR913" s="106">
        <f t="shared" si="258"/>
        <v>25023</v>
      </c>
      <c r="AS913" t="s">
        <v>1711</v>
      </c>
      <c r="AT913" s="109">
        <f t="shared" si="259"/>
        <v>2550145</v>
      </c>
      <c r="AW913">
        <v>21.17</v>
      </c>
      <c r="AX913">
        <v>0.28999999999999998</v>
      </c>
      <c r="AY913">
        <v>20.87</v>
      </c>
      <c r="BF913" s="117"/>
      <c r="BI913" s="117"/>
      <c r="BJ913" s="117"/>
    </row>
    <row r="914" spans="1:62" hidden="1" outlineLevel="1">
      <c r="A914" s="50" t="s">
        <v>2240</v>
      </c>
      <c r="B914" s="9" t="s">
        <v>2314</v>
      </c>
      <c r="C914" s="1">
        <f t="shared" si="247"/>
        <v>3486</v>
      </c>
      <c r="D914" s="7">
        <f t="shared" si="248"/>
        <v>2</v>
      </c>
      <c r="E914" s="7">
        <f t="shared" si="249"/>
        <v>6</v>
      </c>
      <c r="F914" s="7">
        <f t="shared" si="250"/>
        <v>3</v>
      </c>
      <c r="G914" s="7">
        <f t="shared" si="260"/>
        <v>4</v>
      </c>
      <c r="H914" s="49">
        <f t="shared" si="251"/>
        <v>1222</v>
      </c>
      <c r="I914" s="177">
        <f t="shared" si="252"/>
        <v>0.35054503729202524</v>
      </c>
      <c r="J914" s="8"/>
      <c r="K914" s="2">
        <f t="shared" si="253"/>
        <v>0.17125645438898451</v>
      </c>
      <c r="L914" s="2">
        <f t="shared" si="254"/>
        <v>1.2621916236374068E-2</v>
      </c>
      <c r="M914" s="2">
        <f t="shared" si="255"/>
        <v>0.16265060240963855</v>
      </c>
      <c r="N914" s="2">
        <f t="shared" si="256"/>
        <v>9.2943201376936319E-2</v>
      </c>
      <c r="O914" s="2">
        <f t="shared" si="257"/>
        <v>0.56052782558806646</v>
      </c>
      <c r="P914" s="1">
        <v>597</v>
      </c>
      <c r="Q914" s="1">
        <v>44</v>
      </c>
      <c r="R914" s="1">
        <v>567</v>
      </c>
      <c r="S914" s="1">
        <v>324</v>
      </c>
      <c r="T914" s="1">
        <v>1819</v>
      </c>
      <c r="U914" s="1">
        <v>60</v>
      </c>
      <c r="V914" s="1">
        <v>10</v>
      </c>
      <c r="W914" s="1">
        <v>17</v>
      </c>
      <c r="X914" s="1">
        <v>7</v>
      </c>
      <c r="Y914" s="1">
        <v>17</v>
      </c>
      <c r="Z914" s="1">
        <v>6</v>
      </c>
      <c r="AA914" s="1"/>
      <c r="AB914" s="1">
        <v>7</v>
      </c>
      <c r="AC914" s="1"/>
      <c r="AD914" s="1">
        <v>2</v>
      </c>
      <c r="AF914">
        <v>4</v>
      </c>
      <c r="AG914">
        <v>5</v>
      </c>
      <c r="AI914" t="str">
        <f t="shared" si="261"/>
        <v>Norwood</v>
      </c>
      <c r="AJ914" t="s">
        <v>495</v>
      </c>
      <c r="AK914" s="182">
        <v>8</v>
      </c>
      <c r="AL914" s="7"/>
      <c r="AN914" s="97">
        <v>25</v>
      </c>
      <c r="AO914" s="99">
        <v>21</v>
      </c>
      <c r="AP914" s="99">
        <v>90</v>
      </c>
      <c r="AQ914" s="106">
        <v>50250</v>
      </c>
      <c r="AR914" s="106">
        <f t="shared" si="258"/>
        <v>25021</v>
      </c>
      <c r="AS914" t="s">
        <v>1711</v>
      </c>
      <c r="AT914" s="109">
        <f t="shared" si="259"/>
        <v>2550250</v>
      </c>
      <c r="AW914">
        <v>10.55</v>
      </c>
      <c r="AX914">
        <v>7.0000000000000007E-2</v>
      </c>
      <c r="AY914">
        <v>10.48</v>
      </c>
      <c r="BF914" s="117"/>
      <c r="BI914" s="117"/>
      <c r="BJ914" s="117"/>
    </row>
    <row r="915" spans="1:62" hidden="1" outlineLevel="1">
      <c r="A915" s="50" t="s">
        <v>953</v>
      </c>
      <c r="B915" s="9" t="s">
        <v>2314</v>
      </c>
      <c r="C915" s="1">
        <f t="shared" si="247"/>
        <v>412</v>
      </c>
      <c r="D915" s="7">
        <f t="shared" si="248"/>
        <v>3</v>
      </c>
      <c r="E915" s="7">
        <f t="shared" si="249"/>
        <v>6</v>
      </c>
      <c r="F915" s="7">
        <f t="shared" si="250"/>
        <v>2</v>
      </c>
      <c r="G915" s="7">
        <f t="shared" si="260"/>
        <v>4</v>
      </c>
      <c r="H915" s="49">
        <f t="shared" si="251"/>
        <v>163</v>
      </c>
      <c r="I915" s="177">
        <f t="shared" si="252"/>
        <v>0.39563106796116504</v>
      </c>
      <c r="J915" s="8"/>
      <c r="K915" s="2">
        <f t="shared" si="253"/>
        <v>0.12864077669902912</v>
      </c>
      <c r="L915" s="2">
        <f t="shared" si="254"/>
        <v>2.4271844660194174E-2</v>
      </c>
      <c r="M915" s="2">
        <f t="shared" si="255"/>
        <v>0.14805825242718446</v>
      </c>
      <c r="N915" s="2">
        <f t="shared" si="256"/>
        <v>8.4951456310679616E-2</v>
      </c>
      <c r="O915" s="2">
        <f t="shared" si="257"/>
        <v>0.61407766990291257</v>
      </c>
      <c r="P915" s="1">
        <v>53</v>
      </c>
      <c r="Q915" s="1">
        <v>10</v>
      </c>
      <c r="R915" s="1">
        <v>61</v>
      </c>
      <c r="S915" s="1">
        <v>35</v>
      </c>
      <c r="T915" s="1">
        <v>224</v>
      </c>
      <c r="U915" s="1">
        <v>14</v>
      </c>
      <c r="V915" s="1">
        <v>1</v>
      </c>
      <c r="W915" s="1">
        <v>1</v>
      </c>
      <c r="X915" s="1">
        <v>1</v>
      </c>
      <c r="Y915" s="1">
        <v>5</v>
      </c>
      <c r="Z915" s="1">
        <v>4</v>
      </c>
      <c r="AA915" s="1"/>
      <c r="AB915" s="1">
        <v>2</v>
      </c>
      <c r="AC915" s="1"/>
      <c r="AD915" s="1">
        <v>0</v>
      </c>
      <c r="AF915">
        <v>0</v>
      </c>
      <c r="AG915">
        <v>1</v>
      </c>
      <c r="AI915" t="str">
        <f t="shared" si="261"/>
        <v>Oak Bluffs</v>
      </c>
      <c r="AJ915" t="s">
        <v>745</v>
      </c>
      <c r="AK915" s="182">
        <v>9</v>
      </c>
      <c r="AL915" s="7"/>
      <c r="AN915" s="97">
        <v>25</v>
      </c>
      <c r="AO915" s="99">
        <v>7</v>
      </c>
      <c r="AP915" s="99">
        <v>25</v>
      </c>
      <c r="AQ915" s="106">
        <v>50390</v>
      </c>
      <c r="AR915" s="106">
        <f t="shared" si="258"/>
        <v>25007</v>
      </c>
      <c r="AS915" t="s">
        <v>1711</v>
      </c>
      <c r="AT915" s="109">
        <f t="shared" si="259"/>
        <v>2550390</v>
      </c>
      <c r="AW915">
        <v>25.96</v>
      </c>
      <c r="AX915">
        <v>18.59</v>
      </c>
      <c r="AY915">
        <v>7.37</v>
      </c>
      <c r="BF915" s="117"/>
      <c r="BI915" s="117"/>
      <c r="BJ915" s="117"/>
    </row>
    <row r="916" spans="1:62" hidden="1" outlineLevel="1">
      <c r="A916" s="50" t="s">
        <v>2764</v>
      </c>
      <c r="B916" s="9" t="s">
        <v>2314</v>
      </c>
      <c r="C916" s="1">
        <f t="shared" si="247"/>
        <v>363</v>
      </c>
      <c r="D916" s="7">
        <f t="shared" si="248"/>
        <v>3</v>
      </c>
      <c r="E916" s="7">
        <f t="shared" si="249"/>
        <v>6</v>
      </c>
      <c r="F916" s="7">
        <f t="shared" si="250"/>
        <v>4</v>
      </c>
      <c r="G916" s="7">
        <f t="shared" si="260"/>
        <v>2</v>
      </c>
      <c r="H916" s="49">
        <f t="shared" si="251"/>
        <v>143</v>
      </c>
      <c r="I916" s="177">
        <f t="shared" si="252"/>
        <v>0.39393939393939392</v>
      </c>
      <c r="J916" s="8"/>
      <c r="K916" s="2">
        <f t="shared" si="253"/>
        <v>0.12396694214876033</v>
      </c>
      <c r="L916" s="2">
        <f t="shared" si="254"/>
        <v>2.2038567493112948E-2</v>
      </c>
      <c r="M916" s="2">
        <f t="shared" si="255"/>
        <v>8.8154269972451793E-2</v>
      </c>
      <c r="N916" s="2">
        <f t="shared" si="256"/>
        <v>0.16528925619834711</v>
      </c>
      <c r="O916" s="2">
        <f t="shared" si="257"/>
        <v>0.60055096418732778</v>
      </c>
      <c r="P916" s="1">
        <v>45</v>
      </c>
      <c r="Q916" s="1">
        <v>8</v>
      </c>
      <c r="R916" s="1">
        <v>32</v>
      </c>
      <c r="S916" s="1">
        <v>60</v>
      </c>
      <c r="T916" s="1">
        <v>203</v>
      </c>
      <c r="U916" s="1">
        <v>9</v>
      </c>
      <c r="V916" s="1">
        <v>1</v>
      </c>
      <c r="W916" s="1">
        <v>1</v>
      </c>
      <c r="X916" s="1">
        <v>1</v>
      </c>
      <c r="Y916" s="1">
        <v>0</v>
      </c>
      <c r="Z916" s="1">
        <v>2</v>
      </c>
      <c r="AA916" s="1"/>
      <c r="AB916" s="1">
        <v>1</v>
      </c>
      <c r="AC916" s="1"/>
      <c r="AD916" s="1">
        <v>0</v>
      </c>
      <c r="AF916">
        <v>0</v>
      </c>
      <c r="AG916">
        <v>0</v>
      </c>
      <c r="AI916" t="str">
        <f t="shared" si="261"/>
        <v>Oakham</v>
      </c>
      <c r="AJ916" s="9" t="s">
        <v>1765</v>
      </c>
      <c r="AK916" s="182">
        <v>2</v>
      </c>
      <c r="AL916" s="7"/>
      <c r="AN916" s="97">
        <v>25</v>
      </c>
      <c r="AO916" s="99">
        <v>27</v>
      </c>
      <c r="AP916" s="99">
        <v>175</v>
      </c>
      <c r="AQ916" s="106">
        <v>50670</v>
      </c>
      <c r="AR916" s="106">
        <f t="shared" si="258"/>
        <v>25027</v>
      </c>
      <c r="AS916" t="s">
        <v>1711</v>
      </c>
      <c r="AT916" s="109">
        <f t="shared" si="259"/>
        <v>2550670</v>
      </c>
      <c r="AW916">
        <v>21.53</v>
      </c>
      <c r="AX916">
        <v>0.41</v>
      </c>
      <c r="AY916">
        <v>21.12</v>
      </c>
      <c r="BF916" s="117"/>
      <c r="BI916" s="117"/>
      <c r="BJ916" s="117"/>
    </row>
    <row r="917" spans="1:62" hidden="1" outlineLevel="1">
      <c r="A917" s="50" t="s">
        <v>1412</v>
      </c>
      <c r="B917" s="9" t="s">
        <v>2314</v>
      </c>
      <c r="C917" s="1">
        <f t="shared" si="247"/>
        <v>770</v>
      </c>
      <c r="D917" s="7">
        <f t="shared" si="248"/>
        <v>3</v>
      </c>
      <c r="E917" s="7">
        <f t="shared" si="249"/>
        <v>6</v>
      </c>
      <c r="F917" s="7">
        <f t="shared" si="250"/>
        <v>2</v>
      </c>
      <c r="G917" s="7">
        <f t="shared" si="260"/>
        <v>4</v>
      </c>
      <c r="H917" s="49">
        <f t="shared" si="251"/>
        <v>284</v>
      </c>
      <c r="I917" s="177">
        <f t="shared" si="252"/>
        <v>0.36883116883116884</v>
      </c>
      <c r="J917" s="8"/>
      <c r="K917" s="2">
        <f t="shared" si="253"/>
        <v>0.12857142857142856</v>
      </c>
      <c r="L917" s="2">
        <f t="shared" si="254"/>
        <v>9.0909090909090905E-3</v>
      </c>
      <c r="M917" s="2">
        <f t="shared" si="255"/>
        <v>0.14935064935064934</v>
      </c>
      <c r="N917" s="2">
        <f t="shared" si="256"/>
        <v>0.11688311688311688</v>
      </c>
      <c r="O917" s="2">
        <f t="shared" si="257"/>
        <v>0.59610389610389614</v>
      </c>
      <c r="P917" s="1">
        <v>99</v>
      </c>
      <c r="Q917" s="1">
        <v>7</v>
      </c>
      <c r="R917" s="1">
        <v>115</v>
      </c>
      <c r="S917" s="1">
        <v>90</v>
      </c>
      <c r="T917" s="1">
        <v>399</v>
      </c>
      <c r="U917" s="1">
        <v>38</v>
      </c>
      <c r="V917" s="1">
        <v>1</v>
      </c>
      <c r="W917" s="1">
        <v>3</v>
      </c>
      <c r="X917" s="1">
        <v>5</v>
      </c>
      <c r="Y917" s="1">
        <v>7</v>
      </c>
      <c r="Z917" s="1">
        <v>0</v>
      </c>
      <c r="AA917" s="1"/>
      <c r="AB917" s="1">
        <v>3</v>
      </c>
      <c r="AC917" s="1"/>
      <c r="AD917" s="1">
        <v>1</v>
      </c>
      <c r="AF917">
        <v>1</v>
      </c>
      <c r="AG917">
        <v>1</v>
      </c>
      <c r="AI917" t="str">
        <f t="shared" si="261"/>
        <v>Orange</v>
      </c>
      <c r="AJ917" t="s">
        <v>2409</v>
      </c>
      <c r="AK917" s="182">
        <v>2</v>
      </c>
      <c r="AL917" s="7"/>
      <c r="AN917" s="97">
        <v>25</v>
      </c>
      <c r="AO917" s="99">
        <v>11</v>
      </c>
      <c r="AP917" s="99">
        <v>95</v>
      </c>
      <c r="AQ917" s="106">
        <v>51265</v>
      </c>
      <c r="AR917" s="106">
        <f t="shared" si="258"/>
        <v>25011</v>
      </c>
      <c r="AS917" t="s">
        <v>1711</v>
      </c>
      <c r="AT917" s="109">
        <f t="shared" si="259"/>
        <v>2551265</v>
      </c>
      <c r="AW917">
        <v>35.99</v>
      </c>
      <c r="AX917">
        <v>0.62</v>
      </c>
      <c r="AY917">
        <v>35.36</v>
      </c>
      <c r="BF917" s="117"/>
      <c r="BI917" s="117"/>
      <c r="BJ917" s="117"/>
    </row>
    <row r="918" spans="1:62" hidden="1" outlineLevel="1">
      <c r="A918" s="50" t="s">
        <v>2168</v>
      </c>
      <c r="B918" s="9" t="s">
        <v>2314</v>
      </c>
      <c r="C918" s="1">
        <f t="shared" si="247"/>
        <v>1005</v>
      </c>
      <c r="D918" s="7">
        <f t="shared" si="248"/>
        <v>3</v>
      </c>
      <c r="E918" s="7">
        <f t="shared" si="249"/>
        <v>6</v>
      </c>
      <c r="F918" s="7">
        <f t="shared" si="250"/>
        <v>2</v>
      </c>
      <c r="G918" s="7">
        <f t="shared" si="260"/>
        <v>4</v>
      </c>
      <c r="H918" s="49">
        <f t="shared" si="251"/>
        <v>119</v>
      </c>
      <c r="I918" s="177">
        <f t="shared" si="252"/>
        <v>0.11840796019900497</v>
      </c>
      <c r="J918" s="8"/>
      <c r="K918" s="2">
        <f t="shared" si="253"/>
        <v>0.22388059701492538</v>
      </c>
      <c r="L918" s="2">
        <f t="shared" si="254"/>
        <v>1.4925373134328358E-2</v>
      </c>
      <c r="M918" s="2">
        <f t="shared" si="255"/>
        <v>0.23880597014925373</v>
      </c>
      <c r="N918" s="2">
        <f t="shared" si="256"/>
        <v>7.7611940298507459E-2</v>
      </c>
      <c r="O918" s="2">
        <f t="shared" si="257"/>
        <v>0.444776119402985</v>
      </c>
      <c r="P918" s="1">
        <v>225</v>
      </c>
      <c r="Q918" s="1">
        <v>15</v>
      </c>
      <c r="R918" s="1">
        <v>240</v>
      </c>
      <c r="S918" s="1">
        <v>78</v>
      </c>
      <c r="T918" s="1">
        <v>359</v>
      </c>
      <c r="U918" s="1">
        <v>64</v>
      </c>
      <c r="V918" s="1">
        <v>2</v>
      </c>
      <c r="W918" s="1">
        <v>5</v>
      </c>
      <c r="X918" s="1">
        <v>2</v>
      </c>
      <c r="Y918" s="1">
        <v>10</v>
      </c>
      <c r="Z918" s="1">
        <v>2</v>
      </c>
      <c r="AA918" s="1"/>
      <c r="AB918" s="1">
        <v>1</v>
      </c>
      <c r="AC918" s="1"/>
      <c r="AD918" s="1">
        <v>1</v>
      </c>
      <c r="AF918">
        <v>1</v>
      </c>
      <c r="AG918">
        <v>0</v>
      </c>
      <c r="AI918" t="str">
        <f t="shared" si="261"/>
        <v>Orleans</v>
      </c>
      <c r="AJ918" t="s">
        <v>2577</v>
      </c>
      <c r="AK918" s="182">
        <v>9</v>
      </c>
      <c r="AL918" s="7"/>
      <c r="AN918" s="97">
        <v>25</v>
      </c>
      <c r="AO918" s="99">
        <v>1</v>
      </c>
      <c r="AP918" s="99">
        <v>50</v>
      </c>
      <c r="AQ918" s="106">
        <v>51440</v>
      </c>
      <c r="AR918" s="106">
        <f t="shared" si="258"/>
        <v>25001</v>
      </c>
      <c r="AS918" t="s">
        <v>1711</v>
      </c>
      <c r="AT918" s="109">
        <f t="shared" si="259"/>
        <v>2551440</v>
      </c>
      <c r="AW918">
        <v>21.08</v>
      </c>
      <c r="AX918">
        <v>6.9</v>
      </c>
      <c r="AY918">
        <v>14.17</v>
      </c>
      <c r="BF918" s="117"/>
      <c r="BI918" s="117"/>
      <c r="BJ918" s="117"/>
    </row>
    <row r="919" spans="1:62" hidden="1" outlineLevel="1">
      <c r="A919" s="50" t="s">
        <v>1100</v>
      </c>
      <c r="B919" s="9" t="s">
        <v>2314</v>
      </c>
      <c r="C919" s="1">
        <f t="shared" si="247"/>
        <v>191</v>
      </c>
      <c r="D919" s="7">
        <f t="shared" si="248"/>
        <v>4</v>
      </c>
      <c r="E919" s="7">
        <f t="shared" si="249"/>
        <v>6</v>
      </c>
      <c r="F919" s="7">
        <f t="shared" si="250"/>
        <v>2</v>
      </c>
      <c r="G919" s="7">
        <f t="shared" si="260"/>
        <v>3</v>
      </c>
      <c r="H919" s="49">
        <f t="shared" si="251"/>
        <v>55</v>
      </c>
      <c r="I919" s="177">
        <f t="shared" si="252"/>
        <v>0.2879581151832461</v>
      </c>
      <c r="J919" s="8"/>
      <c r="K919" s="2">
        <f t="shared" si="253"/>
        <v>0.15183246073298429</v>
      </c>
      <c r="L919" s="2">
        <f t="shared" si="254"/>
        <v>1.0471204188481676E-2</v>
      </c>
      <c r="M919" s="2">
        <f t="shared" si="255"/>
        <v>0.16753926701570682</v>
      </c>
      <c r="N919" s="2">
        <f t="shared" si="256"/>
        <v>0.16230366492146597</v>
      </c>
      <c r="O919" s="2">
        <f t="shared" si="257"/>
        <v>0.50785340314136129</v>
      </c>
      <c r="P919" s="1">
        <v>29</v>
      </c>
      <c r="Q919" s="1">
        <v>2</v>
      </c>
      <c r="R919" s="1">
        <v>32</v>
      </c>
      <c r="S919" s="1">
        <v>31</v>
      </c>
      <c r="T919" s="1">
        <v>87</v>
      </c>
      <c r="U919" s="1">
        <v>8</v>
      </c>
      <c r="V919" s="1">
        <v>0</v>
      </c>
      <c r="W919" s="1">
        <v>1</v>
      </c>
      <c r="X919" s="1">
        <v>1</v>
      </c>
      <c r="Y919" s="1">
        <v>0</v>
      </c>
      <c r="Z919" s="1">
        <v>0</v>
      </c>
      <c r="AA919" s="1"/>
      <c r="AB919" s="1">
        <v>0</v>
      </c>
      <c r="AC919" s="1"/>
      <c r="AD919" s="1">
        <v>0</v>
      </c>
      <c r="AF919">
        <v>0</v>
      </c>
      <c r="AG919">
        <v>0</v>
      </c>
      <c r="AI919" t="str">
        <f t="shared" si="261"/>
        <v>Otis</v>
      </c>
      <c r="AJ919" t="s">
        <v>236</v>
      </c>
      <c r="AK919" s="182">
        <v>1</v>
      </c>
      <c r="AL919" s="7"/>
      <c r="AN919" s="97">
        <v>25</v>
      </c>
      <c r="AO919" s="99">
        <v>3</v>
      </c>
      <c r="AP919" s="99">
        <v>100</v>
      </c>
      <c r="AQ919" s="106">
        <v>51580</v>
      </c>
      <c r="AR919" s="106">
        <f t="shared" si="258"/>
        <v>25003</v>
      </c>
      <c r="AS919" t="s">
        <v>1711</v>
      </c>
      <c r="AT919" s="109">
        <f t="shared" si="259"/>
        <v>2551580</v>
      </c>
      <c r="AW919">
        <v>38.03</v>
      </c>
      <c r="AX919">
        <v>2.19</v>
      </c>
      <c r="AY919">
        <v>35.840000000000003</v>
      </c>
      <c r="BF919" s="117"/>
      <c r="BI919" s="117"/>
      <c r="BJ919" s="117"/>
    </row>
    <row r="920" spans="1:62" hidden="1" outlineLevel="1">
      <c r="A920" s="50" t="s">
        <v>3078</v>
      </c>
      <c r="B920" s="9" t="s">
        <v>2314</v>
      </c>
      <c r="C920" s="1">
        <f t="shared" si="247"/>
        <v>1672</v>
      </c>
      <c r="D920" s="7">
        <f t="shared" si="248"/>
        <v>4</v>
      </c>
      <c r="E920" s="7">
        <f t="shared" si="249"/>
        <v>6</v>
      </c>
      <c r="F920" s="7">
        <f t="shared" si="250"/>
        <v>2</v>
      </c>
      <c r="G920" s="7">
        <f t="shared" si="260"/>
        <v>3</v>
      </c>
      <c r="H920" s="49">
        <f t="shared" si="251"/>
        <v>687</v>
      </c>
      <c r="I920" s="177">
        <f t="shared" si="252"/>
        <v>0.41088516746411485</v>
      </c>
      <c r="J920" s="8"/>
      <c r="K920" s="2">
        <f t="shared" si="253"/>
        <v>0.10466507177033493</v>
      </c>
      <c r="L920" s="2">
        <f t="shared" si="254"/>
        <v>1.076555023923445E-2</v>
      </c>
      <c r="M920" s="2">
        <f t="shared" si="255"/>
        <v>0.1471291866028708</v>
      </c>
      <c r="N920" s="2">
        <f t="shared" si="256"/>
        <v>0.13277511961722488</v>
      </c>
      <c r="O920" s="2">
        <f t="shared" si="257"/>
        <v>0.60466507177033502</v>
      </c>
      <c r="P920" s="1">
        <v>175</v>
      </c>
      <c r="Q920" s="1">
        <v>18</v>
      </c>
      <c r="R920" s="1">
        <v>246</v>
      </c>
      <c r="S920" s="1">
        <v>222</v>
      </c>
      <c r="T920" s="1">
        <v>933</v>
      </c>
      <c r="U920" s="1">
        <v>57</v>
      </c>
      <c r="V920" s="1">
        <v>1</v>
      </c>
      <c r="W920" s="1">
        <v>2</v>
      </c>
      <c r="X920" s="1">
        <v>4</v>
      </c>
      <c r="Y920" s="1">
        <v>7</v>
      </c>
      <c r="Z920" s="1">
        <v>3</v>
      </c>
      <c r="AA920" s="1"/>
      <c r="AB920" s="1">
        <v>2</v>
      </c>
      <c r="AC920" s="1"/>
      <c r="AD920" s="1">
        <v>0</v>
      </c>
      <c r="AF920">
        <v>2</v>
      </c>
      <c r="AG920">
        <v>0</v>
      </c>
      <c r="AI920" t="str">
        <f t="shared" si="261"/>
        <v>Oxford</v>
      </c>
      <c r="AJ920" s="9" t="s">
        <v>1765</v>
      </c>
      <c r="AK920" s="182">
        <v>2</v>
      </c>
      <c r="AL920" s="7"/>
      <c r="AN920" s="97">
        <v>25</v>
      </c>
      <c r="AO920" s="99">
        <v>27</v>
      </c>
      <c r="AP920" s="99">
        <v>180</v>
      </c>
      <c r="AQ920" s="106">
        <v>51825</v>
      </c>
      <c r="AR920" s="106">
        <f t="shared" si="258"/>
        <v>25027</v>
      </c>
      <c r="AS920" t="s">
        <v>1711</v>
      </c>
      <c r="AT920" s="109">
        <f t="shared" si="259"/>
        <v>2551825</v>
      </c>
      <c r="AW920">
        <v>27.51</v>
      </c>
      <c r="AX920">
        <v>0.88</v>
      </c>
      <c r="AY920">
        <v>26.63</v>
      </c>
      <c r="BF920" s="117"/>
      <c r="BI920" s="117"/>
      <c r="BJ920" s="117"/>
    </row>
    <row r="921" spans="1:62" hidden="1" outlineLevel="1">
      <c r="A921" s="50" t="s">
        <v>2585</v>
      </c>
      <c r="B921" s="9" t="s">
        <v>2314</v>
      </c>
      <c r="C921" s="1">
        <f t="shared" si="247"/>
        <v>1292</v>
      </c>
      <c r="D921" s="7">
        <f t="shared" si="248"/>
        <v>3</v>
      </c>
      <c r="E921" s="7">
        <f t="shared" si="249"/>
        <v>8</v>
      </c>
      <c r="F921" s="7">
        <f t="shared" si="250"/>
        <v>2</v>
      </c>
      <c r="G921" s="7">
        <f t="shared" si="260"/>
        <v>4</v>
      </c>
      <c r="H921" s="49">
        <f t="shared" si="251"/>
        <v>514</v>
      </c>
      <c r="I921" s="177">
        <f t="shared" si="252"/>
        <v>0.39783281733746129</v>
      </c>
      <c r="J921" s="8"/>
      <c r="K921" s="2">
        <f t="shared" si="253"/>
        <v>0.13622291021671826</v>
      </c>
      <c r="L921" s="2">
        <f t="shared" si="254"/>
        <v>3.0959752321981426E-3</v>
      </c>
      <c r="M921" s="2">
        <f t="shared" si="255"/>
        <v>0.14551083591331268</v>
      </c>
      <c r="N921" s="2">
        <f t="shared" si="256"/>
        <v>0.12074303405572756</v>
      </c>
      <c r="O921" s="2">
        <f t="shared" si="257"/>
        <v>0.59442724458204332</v>
      </c>
      <c r="P921" s="1">
        <v>176</v>
      </c>
      <c r="Q921" s="1">
        <v>4</v>
      </c>
      <c r="R921" s="1">
        <v>188</v>
      </c>
      <c r="S921" s="1">
        <v>156</v>
      </c>
      <c r="T921" s="1">
        <v>702</v>
      </c>
      <c r="U921" s="1">
        <v>44</v>
      </c>
      <c r="V921" s="1">
        <v>1</v>
      </c>
      <c r="W921" s="1">
        <v>1</v>
      </c>
      <c r="X921" s="1">
        <v>5</v>
      </c>
      <c r="Y921" s="1">
        <v>7</v>
      </c>
      <c r="Z921" s="1">
        <v>3</v>
      </c>
      <c r="AA921" s="1"/>
      <c r="AB921" s="1">
        <v>2</v>
      </c>
      <c r="AC921" s="1"/>
      <c r="AD921" s="1">
        <v>0</v>
      </c>
      <c r="AF921">
        <v>0</v>
      </c>
      <c r="AG921">
        <v>3</v>
      </c>
      <c r="AI921" t="str">
        <f t="shared" si="261"/>
        <v>Palmer</v>
      </c>
      <c r="AJ921" t="s">
        <v>2885</v>
      </c>
      <c r="AL921" s="7"/>
      <c r="AN921" s="97">
        <v>25</v>
      </c>
      <c r="AO921" s="99">
        <v>13</v>
      </c>
      <c r="AP921" s="99">
        <v>75</v>
      </c>
      <c r="AQ921" s="106">
        <v>52105</v>
      </c>
      <c r="AR921" s="106">
        <f t="shared" si="258"/>
        <v>25013</v>
      </c>
      <c r="AS921" t="s">
        <v>1711</v>
      </c>
      <c r="AT921" s="109">
        <f t="shared" si="259"/>
        <v>2552105</v>
      </c>
      <c r="AW921">
        <v>32.020000000000003</v>
      </c>
      <c r="AX921">
        <v>0.49</v>
      </c>
      <c r="AY921">
        <v>31.53</v>
      </c>
      <c r="BF921" s="117"/>
      <c r="BI921" s="117"/>
      <c r="BJ921" s="117"/>
    </row>
    <row r="922" spans="1:62" hidden="1" outlineLevel="1">
      <c r="A922" s="50" t="s">
        <v>1590</v>
      </c>
      <c r="B922" s="9" t="s">
        <v>2314</v>
      </c>
      <c r="C922" s="1">
        <f t="shared" si="247"/>
        <v>760</v>
      </c>
      <c r="D922" s="7">
        <f t="shared" si="248"/>
        <v>2</v>
      </c>
      <c r="E922" s="7">
        <f t="shared" si="249"/>
        <v>6</v>
      </c>
      <c r="F922" s="7">
        <f t="shared" si="250"/>
        <v>3</v>
      </c>
      <c r="G922" s="7">
        <f t="shared" si="260"/>
        <v>4</v>
      </c>
      <c r="H922" s="49">
        <f t="shared" si="251"/>
        <v>203</v>
      </c>
      <c r="I922" s="177">
        <f t="shared" si="252"/>
        <v>0.26710526315789473</v>
      </c>
      <c r="J922" s="8"/>
      <c r="K922" s="2">
        <f t="shared" si="253"/>
        <v>0.19078947368421054</v>
      </c>
      <c r="L922" s="2">
        <f t="shared" si="254"/>
        <v>9.2105263157894728E-3</v>
      </c>
      <c r="M922" s="2">
        <f t="shared" si="255"/>
        <v>0.16973684210526316</v>
      </c>
      <c r="N922" s="2">
        <f t="shared" si="256"/>
        <v>0.13026315789473683</v>
      </c>
      <c r="O922" s="2">
        <f t="shared" si="257"/>
        <v>0.5</v>
      </c>
      <c r="P922" s="1">
        <v>145</v>
      </c>
      <c r="Q922" s="1">
        <v>7</v>
      </c>
      <c r="R922" s="1">
        <v>129</v>
      </c>
      <c r="S922" s="1">
        <v>99</v>
      </c>
      <c r="T922" s="1">
        <v>348</v>
      </c>
      <c r="U922" s="1">
        <v>25</v>
      </c>
      <c r="V922" s="1">
        <v>1</v>
      </c>
      <c r="W922" s="1">
        <v>0</v>
      </c>
      <c r="X922" s="1">
        <v>0</v>
      </c>
      <c r="Y922" s="1">
        <v>5</v>
      </c>
      <c r="Z922" s="1">
        <v>1</v>
      </c>
      <c r="AA922" s="1"/>
      <c r="AB922" s="1">
        <v>0</v>
      </c>
      <c r="AC922" s="1"/>
      <c r="AD922" s="1">
        <v>0</v>
      </c>
      <c r="AF922">
        <v>0</v>
      </c>
      <c r="AG922">
        <v>0</v>
      </c>
      <c r="AI922" t="str">
        <f t="shared" si="261"/>
        <v>Paxton</v>
      </c>
      <c r="AJ922" s="9" t="s">
        <v>1765</v>
      </c>
      <c r="AK922" s="182">
        <v>2</v>
      </c>
      <c r="AL922" s="7"/>
      <c r="AN922" s="97">
        <v>25</v>
      </c>
      <c r="AO922" s="99">
        <v>27</v>
      </c>
      <c r="AP922" s="99">
        <v>185</v>
      </c>
      <c r="AQ922" s="106">
        <v>52420</v>
      </c>
      <c r="AR922" s="106">
        <f t="shared" si="258"/>
        <v>25027</v>
      </c>
      <c r="AS922" t="s">
        <v>1711</v>
      </c>
      <c r="AT922" s="109">
        <f t="shared" si="259"/>
        <v>2552420</v>
      </c>
      <c r="AW922">
        <v>15.48</v>
      </c>
      <c r="AX922">
        <v>0.74</v>
      </c>
      <c r="AY922">
        <v>14.73</v>
      </c>
      <c r="BF922" s="117"/>
      <c r="BI922" s="117"/>
      <c r="BJ922" s="117"/>
    </row>
    <row r="923" spans="1:62" hidden="1" outlineLevel="1">
      <c r="A923" s="50" t="s">
        <v>1317</v>
      </c>
      <c r="B923" s="9" t="s">
        <v>2314</v>
      </c>
      <c r="C923" s="1">
        <f t="shared" si="247"/>
        <v>6872</v>
      </c>
      <c r="D923" s="7">
        <f t="shared" si="248"/>
        <v>3</v>
      </c>
      <c r="E923" s="7">
        <f t="shared" si="249"/>
        <v>6</v>
      </c>
      <c r="F923" s="7">
        <f t="shared" si="250"/>
        <v>2</v>
      </c>
      <c r="G923" s="7">
        <f t="shared" si="260"/>
        <v>4</v>
      </c>
      <c r="H923" s="49">
        <f t="shared" si="251"/>
        <v>3301</v>
      </c>
      <c r="I923" s="177">
        <f t="shared" si="252"/>
        <v>0.48035506402793948</v>
      </c>
      <c r="J923" s="8"/>
      <c r="K923" s="2">
        <f t="shared" si="253"/>
        <v>0.12660069848661235</v>
      </c>
      <c r="L923" s="2">
        <f t="shared" si="254"/>
        <v>1.0331781140861467E-2</v>
      </c>
      <c r="M923" s="2">
        <f t="shared" si="255"/>
        <v>0.1340221187427241</v>
      </c>
      <c r="N923" s="2">
        <f t="shared" si="256"/>
        <v>7.406868451688009E-2</v>
      </c>
      <c r="O923" s="2">
        <f t="shared" si="257"/>
        <v>0.65497671711292205</v>
      </c>
      <c r="P923" s="1">
        <v>870</v>
      </c>
      <c r="Q923" s="1">
        <v>71</v>
      </c>
      <c r="R923" s="1">
        <v>921</v>
      </c>
      <c r="S923" s="1">
        <v>509</v>
      </c>
      <c r="T923" s="1">
        <v>4222</v>
      </c>
      <c r="U923" s="1">
        <v>148</v>
      </c>
      <c r="V923" s="1">
        <v>13</v>
      </c>
      <c r="W923" s="1">
        <v>18</v>
      </c>
      <c r="X923" s="1">
        <v>20</v>
      </c>
      <c r="Y923" s="1">
        <v>39</v>
      </c>
      <c r="Z923" s="1">
        <v>21</v>
      </c>
      <c r="AA923" s="1"/>
      <c r="AB923" s="1">
        <v>7</v>
      </c>
      <c r="AC923" s="1"/>
      <c r="AD923" s="1">
        <v>4</v>
      </c>
      <c r="AF923">
        <v>6</v>
      </c>
      <c r="AG923">
        <v>3</v>
      </c>
      <c r="AI923" t="str">
        <f t="shared" si="261"/>
        <v>Peabody</v>
      </c>
      <c r="AJ923" t="s">
        <v>810</v>
      </c>
      <c r="AK923" s="182">
        <v>6</v>
      </c>
      <c r="AL923" s="7"/>
      <c r="AN923" s="97">
        <v>25</v>
      </c>
      <c r="AO923" s="99">
        <v>9</v>
      </c>
      <c r="AP923" s="99">
        <v>125</v>
      </c>
      <c r="AQ923" s="106">
        <v>52490</v>
      </c>
      <c r="AR923" s="106">
        <f t="shared" si="258"/>
        <v>25009</v>
      </c>
      <c r="AS923" t="s">
        <v>1029</v>
      </c>
      <c r="AT923" s="109">
        <f t="shared" si="259"/>
        <v>2552490</v>
      </c>
      <c r="AW923">
        <v>16.87</v>
      </c>
      <c r="AX923">
        <v>0.48</v>
      </c>
      <c r="AY923">
        <v>16.399999999999999</v>
      </c>
      <c r="BF923" s="117"/>
      <c r="BI923" s="117"/>
      <c r="BJ923" s="117"/>
    </row>
    <row r="924" spans="1:62" hidden="1" outlineLevel="1">
      <c r="A924" s="50" t="s">
        <v>1827</v>
      </c>
      <c r="B924" s="9" t="s">
        <v>2314</v>
      </c>
      <c r="C924" s="1">
        <f t="shared" si="247"/>
        <v>80</v>
      </c>
      <c r="D924" s="7">
        <f t="shared" si="248"/>
        <v>1</v>
      </c>
      <c r="E924" s="7">
        <f t="shared" si="249"/>
        <v>5</v>
      </c>
      <c r="F924" s="7">
        <f t="shared" si="250"/>
        <v>3</v>
      </c>
      <c r="G924" s="7">
        <f t="shared" si="260"/>
        <v>4</v>
      </c>
      <c r="H924" s="49">
        <f t="shared" si="251"/>
        <v>0</v>
      </c>
      <c r="I924" s="177">
        <f t="shared" si="252"/>
        <v>0</v>
      </c>
      <c r="J924" s="8"/>
      <c r="K924" s="2">
        <f t="shared" si="253"/>
        <v>0.32500000000000001</v>
      </c>
      <c r="L924" s="2">
        <f t="shared" si="254"/>
        <v>2.5000000000000001E-2</v>
      </c>
      <c r="M924" s="2">
        <f t="shared" si="255"/>
        <v>0.15</v>
      </c>
      <c r="N924" s="2">
        <f t="shared" si="256"/>
        <v>0.125</v>
      </c>
      <c r="O924" s="2">
        <f t="shared" si="257"/>
        <v>0.375</v>
      </c>
      <c r="P924" s="1">
        <v>26</v>
      </c>
      <c r="Q924" s="1">
        <v>2</v>
      </c>
      <c r="R924" s="1">
        <v>12</v>
      </c>
      <c r="S924" s="1">
        <v>10</v>
      </c>
      <c r="T924" s="1">
        <v>26</v>
      </c>
      <c r="U924" s="1">
        <v>1</v>
      </c>
      <c r="V924" s="1">
        <v>0</v>
      </c>
      <c r="W924" s="1">
        <v>1</v>
      </c>
      <c r="X924" s="1">
        <v>0</v>
      </c>
      <c r="Y924" s="1">
        <v>2</v>
      </c>
      <c r="Z924" s="1">
        <v>0</v>
      </c>
      <c r="AA924" s="1"/>
      <c r="AB924" s="1">
        <v>0</v>
      </c>
      <c r="AC924" s="1"/>
      <c r="AD924" s="1">
        <v>0</v>
      </c>
      <c r="AF924">
        <v>0</v>
      </c>
      <c r="AG924">
        <v>0</v>
      </c>
      <c r="AI924" t="str">
        <f t="shared" si="261"/>
        <v>Pelham</v>
      </c>
      <c r="AJ924" t="s">
        <v>2419</v>
      </c>
      <c r="AK924" s="182">
        <v>2</v>
      </c>
      <c r="AL924" s="7"/>
      <c r="AN924" s="97">
        <v>25</v>
      </c>
      <c r="AO924" s="99">
        <v>15</v>
      </c>
      <c r="AP924" s="99">
        <v>65</v>
      </c>
      <c r="AQ924" s="106">
        <v>52560</v>
      </c>
      <c r="AR924" s="106">
        <f t="shared" si="258"/>
        <v>25015</v>
      </c>
      <c r="AS924" t="s">
        <v>1711</v>
      </c>
      <c r="AT924" s="109">
        <f t="shared" si="259"/>
        <v>2552560</v>
      </c>
      <c r="AW924">
        <v>26.5</v>
      </c>
      <c r="AX924">
        <v>1.43</v>
      </c>
      <c r="AY924">
        <v>25.07</v>
      </c>
      <c r="BF924" s="117"/>
      <c r="BI924" s="117"/>
      <c r="BJ924" s="117"/>
    </row>
    <row r="925" spans="1:62" hidden="1" outlineLevel="1">
      <c r="A925" s="50" t="s">
        <v>2516</v>
      </c>
      <c r="B925" s="9" t="s">
        <v>2314</v>
      </c>
      <c r="C925" s="1">
        <f t="shared" si="247"/>
        <v>2683</v>
      </c>
      <c r="D925" s="7">
        <f t="shared" si="248"/>
        <v>2</v>
      </c>
      <c r="E925" s="7">
        <f t="shared" si="249"/>
        <v>6</v>
      </c>
      <c r="F925" s="7">
        <f t="shared" si="250"/>
        <v>3</v>
      </c>
      <c r="G925" s="7">
        <f t="shared" si="260"/>
        <v>4</v>
      </c>
      <c r="H925" s="49">
        <f t="shared" si="251"/>
        <v>1092</v>
      </c>
      <c r="I925" s="177">
        <f t="shared" si="252"/>
        <v>0.40700708162504656</v>
      </c>
      <c r="J925" s="8"/>
      <c r="K925" s="2">
        <f t="shared" si="253"/>
        <v>0.15169586284010436</v>
      </c>
      <c r="L925" s="2">
        <f t="shared" si="254"/>
        <v>1.1181513231457324E-2</v>
      </c>
      <c r="M925" s="2">
        <f t="shared" si="255"/>
        <v>0.14349608647036899</v>
      </c>
      <c r="N925" s="2">
        <f t="shared" si="256"/>
        <v>9.6906448005963472E-2</v>
      </c>
      <c r="O925" s="2">
        <f t="shared" si="257"/>
        <v>0.59672008945210575</v>
      </c>
      <c r="P925" s="1">
        <v>407</v>
      </c>
      <c r="Q925" s="1">
        <v>30</v>
      </c>
      <c r="R925" s="1">
        <v>385</v>
      </c>
      <c r="S925" s="1">
        <v>260</v>
      </c>
      <c r="T925" s="1">
        <v>1499</v>
      </c>
      <c r="U925" s="1">
        <v>66</v>
      </c>
      <c r="V925" s="1">
        <v>7</v>
      </c>
      <c r="W925" s="1">
        <v>9</v>
      </c>
      <c r="X925" s="1">
        <v>4</v>
      </c>
      <c r="Y925" s="1">
        <v>7</v>
      </c>
      <c r="Z925" s="1">
        <v>1</v>
      </c>
      <c r="AA925" s="1"/>
      <c r="AB925" s="1">
        <v>4</v>
      </c>
      <c r="AC925" s="1"/>
      <c r="AD925" s="1">
        <v>1</v>
      </c>
      <c r="AF925">
        <v>1</v>
      </c>
      <c r="AG925">
        <v>2</v>
      </c>
      <c r="AI925" t="str">
        <f t="shared" si="261"/>
        <v>Pembroke</v>
      </c>
      <c r="AJ925" t="s">
        <v>1787</v>
      </c>
      <c r="AK925" s="182">
        <v>9</v>
      </c>
      <c r="AL925" s="7"/>
      <c r="AN925" s="97">
        <v>25</v>
      </c>
      <c r="AO925" s="99">
        <v>23</v>
      </c>
      <c r="AP925" s="99">
        <v>95</v>
      </c>
      <c r="AQ925" s="106">
        <v>52630</v>
      </c>
      <c r="AR925" s="106">
        <f t="shared" si="258"/>
        <v>25023</v>
      </c>
      <c r="AS925" t="s">
        <v>1711</v>
      </c>
      <c r="AT925" s="109">
        <f t="shared" si="259"/>
        <v>2552630</v>
      </c>
      <c r="AW925">
        <v>23.47</v>
      </c>
      <c r="AX925">
        <v>1.63</v>
      </c>
      <c r="AY925">
        <v>21.84</v>
      </c>
      <c r="BF925" s="117"/>
      <c r="BI925" s="117"/>
      <c r="BJ925" s="117"/>
    </row>
    <row r="926" spans="1:62" hidden="1" outlineLevel="1">
      <c r="A926" s="50" t="s">
        <v>1484</v>
      </c>
      <c r="B926" s="9" t="s">
        <v>2314</v>
      </c>
      <c r="C926" s="1">
        <f t="shared" si="247"/>
        <v>2013</v>
      </c>
      <c r="D926" s="7">
        <f t="shared" si="248"/>
        <v>3</v>
      </c>
      <c r="E926" s="7">
        <f t="shared" si="249"/>
        <v>6</v>
      </c>
      <c r="F926" s="7">
        <f t="shared" si="250"/>
        <v>2</v>
      </c>
      <c r="G926" s="7">
        <f t="shared" si="260"/>
        <v>4</v>
      </c>
      <c r="H926" s="49">
        <f t="shared" si="251"/>
        <v>677</v>
      </c>
      <c r="I926" s="177">
        <f t="shared" si="252"/>
        <v>0.33631395926477892</v>
      </c>
      <c r="J926" s="8"/>
      <c r="K926" s="2">
        <f t="shared" si="253"/>
        <v>0.15996025832091407</v>
      </c>
      <c r="L926" s="2">
        <f t="shared" si="254"/>
        <v>1.4406358668653751E-2</v>
      </c>
      <c r="M926" s="2">
        <f t="shared" si="255"/>
        <v>0.16095380029806258</v>
      </c>
      <c r="N926" s="2">
        <f t="shared" si="256"/>
        <v>0.11972180824639841</v>
      </c>
      <c r="O926" s="2">
        <f t="shared" si="257"/>
        <v>0.54495777446597105</v>
      </c>
      <c r="P926" s="1">
        <v>322</v>
      </c>
      <c r="Q926" s="1">
        <v>29</v>
      </c>
      <c r="R926" s="1">
        <v>324</v>
      </c>
      <c r="S926" s="1">
        <v>241</v>
      </c>
      <c r="T926" s="1">
        <v>1001</v>
      </c>
      <c r="U926" s="1">
        <v>58</v>
      </c>
      <c r="V926" s="1">
        <v>6</v>
      </c>
      <c r="W926" s="1">
        <v>9</v>
      </c>
      <c r="X926" s="1">
        <v>10</v>
      </c>
      <c r="Y926" s="1">
        <v>7</v>
      </c>
      <c r="Z926" s="1">
        <v>4</v>
      </c>
      <c r="AA926" s="1"/>
      <c r="AB926" s="1">
        <v>1</v>
      </c>
      <c r="AC926" s="1"/>
      <c r="AD926" s="1">
        <v>0</v>
      </c>
      <c r="AF926">
        <v>0</v>
      </c>
      <c r="AG926">
        <v>1</v>
      </c>
      <c r="AI926" t="str">
        <f t="shared" si="261"/>
        <v>Pepperell</v>
      </c>
      <c r="AJ926" t="s">
        <v>2234</v>
      </c>
      <c r="AK926" s="182">
        <v>3</v>
      </c>
      <c r="AL926" s="7"/>
      <c r="AN926" s="97">
        <v>25</v>
      </c>
      <c r="AO926" s="99">
        <v>17</v>
      </c>
      <c r="AP926" s="99">
        <v>175</v>
      </c>
      <c r="AQ926" s="106">
        <v>52805</v>
      </c>
      <c r="AR926" s="106">
        <f t="shared" si="258"/>
        <v>25017</v>
      </c>
      <c r="AS926" t="s">
        <v>1711</v>
      </c>
      <c r="AT926" s="109">
        <f t="shared" si="259"/>
        <v>2552805</v>
      </c>
      <c r="AW926">
        <v>23.17</v>
      </c>
      <c r="AX926">
        <v>0.61</v>
      </c>
      <c r="AY926">
        <v>22.56</v>
      </c>
      <c r="BF926" s="117"/>
      <c r="BI926" s="117"/>
      <c r="BJ926" s="117"/>
    </row>
    <row r="927" spans="1:62" hidden="1" outlineLevel="1">
      <c r="A927" s="50" t="s">
        <v>2952</v>
      </c>
      <c r="B927" s="9" t="s">
        <v>2314</v>
      </c>
      <c r="C927" s="1">
        <f t="shared" si="247"/>
        <v>84</v>
      </c>
      <c r="D927" s="7">
        <f t="shared" si="248"/>
        <v>4</v>
      </c>
      <c r="E927" s="7">
        <f t="shared" si="249"/>
        <v>6</v>
      </c>
      <c r="F927" s="7">
        <f t="shared" si="250"/>
        <v>2</v>
      </c>
      <c r="G927" s="7">
        <f t="shared" si="260"/>
        <v>3</v>
      </c>
      <c r="H927" s="49">
        <f t="shared" si="251"/>
        <v>28</v>
      </c>
      <c r="I927" s="177">
        <f t="shared" si="252"/>
        <v>0.33333333333333331</v>
      </c>
      <c r="J927" s="8"/>
      <c r="K927" s="2">
        <f t="shared" si="253"/>
        <v>9.5238095238095233E-2</v>
      </c>
      <c r="L927" s="2">
        <f t="shared" si="254"/>
        <v>1.1904761904761904E-2</v>
      </c>
      <c r="M927" s="2">
        <f t="shared" si="255"/>
        <v>0.17857142857142858</v>
      </c>
      <c r="N927" s="2">
        <f t="shared" si="256"/>
        <v>0.14285714285714285</v>
      </c>
      <c r="O927" s="2">
        <f t="shared" si="257"/>
        <v>0.5714285714285714</v>
      </c>
      <c r="P927" s="1">
        <v>8</v>
      </c>
      <c r="Q927" s="1">
        <v>1</v>
      </c>
      <c r="R927" s="1">
        <v>15</v>
      </c>
      <c r="S927" s="1">
        <v>12</v>
      </c>
      <c r="T927" s="1">
        <v>43</v>
      </c>
      <c r="U927" s="1">
        <v>3</v>
      </c>
      <c r="V927" s="1">
        <v>0</v>
      </c>
      <c r="W927" s="1">
        <v>0</v>
      </c>
      <c r="X927" s="1">
        <v>0</v>
      </c>
      <c r="Y927" s="1">
        <v>1</v>
      </c>
      <c r="Z927" s="1">
        <v>0</v>
      </c>
      <c r="AA927" s="1"/>
      <c r="AB927" s="1">
        <v>0</v>
      </c>
      <c r="AC927" s="1"/>
      <c r="AD927" s="1">
        <v>0</v>
      </c>
      <c r="AF927">
        <v>1</v>
      </c>
      <c r="AG927">
        <v>0</v>
      </c>
      <c r="AI927" t="str">
        <f t="shared" si="261"/>
        <v>Peru</v>
      </c>
      <c r="AJ927" t="s">
        <v>236</v>
      </c>
      <c r="AK927" s="182">
        <v>1</v>
      </c>
      <c r="AL927" s="7"/>
      <c r="AN927" s="97">
        <v>25</v>
      </c>
      <c r="AO927" s="99">
        <v>3</v>
      </c>
      <c r="AP927" s="99">
        <v>105</v>
      </c>
      <c r="AQ927" s="106">
        <v>53050</v>
      </c>
      <c r="AR927" s="106">
        <f t="shared" si="258"/>
        <v>25003</v>
      </c>
      <c r="AS927" t="s">
        <v>1711</v>
      </c>
      <c r="AT927" s="109">
        <f t="shared" si="259"/>
        <v>2553050</v>
      </c>
      <c r="AW927">
        <v>26.03</v>
      </c>
      <c r="AX927">
        <v>0.1</v>
      </c>
      <c r="AY927">
        <v>25.93</v>
      </c>
      <c r="BF927" s="117"/>
      <c r="BI927" s="117"/>
      <c r="BJ927" s="117"/>
    </row>
    <row r="928" spans="1:62" hidden="1" outlineLevel="1">
      <c r="A928" s="50" t="s">
        <v>1941</v>
      </c>
      <c r="B928" s="9" t="s">
        <v>2314</v>
      </c>
      <c r="C928" s="1">
        <f t="shared" si="247"/>
        <v>201</v>
      </c>
      <c r="D928" s="7">
        <f t="shared" si="248"/>
        <v>4</v>
      </c>
      <c r="E928" s="7">
        <f t="shared" si="249"/>
        <v>6</v>
      </c>
      <c r="F928" s="7">
        <f t="shared" si="250"/>
        <v>3</v>
      </c>
      <c r="G928" s="7">
        <f t="shared" si="260"/>
        <v>2</v>
      </c>
      <c r="H928" s="49">
        <f t="shared" si="251"/>
        <v>61</v>
      </c>
      <c r="I928" s="177">
        <f t="shared" si="252"/>
        <v>0.30348258706467662</v>
      </c>
      <c r="J928" s="8"/>
      <c r="K928" s="2">
        <f t="shared" si="253"/>
        <v>0.13432835820895522</v>
      </c>
      <c r="L928" s="2">
        <f t="shared" si="254"/>
        <v>1.4925373134328358E-2</v>
      </c>
      <c r="M928" s="2">
        <f t="shared" si="255"/>
        <v>0.14427860696517414</v>
      </c>
      <c r="N928" s="2">
        <f t="shared" si="256"/>
        <v>0.16417910447761194</v>
      </c>
      <c r="O928" s="2">
        <f t="shared" si="257"/>
        <v>0.54228855721393032</v>
      </c>
      <c r="P928" s="1">
        <v>27</v>
      </c>
      <c r="Q928" s="1">
        <v>3</v>
      </c>
      <c r="R928" s="1">
        <v>29</v>
      </c>
      <c r="S928" s="1">
        <v>33</v>
      </c>
      <c r="T928" s="1">
        <v>94</v>
      </c>
      <c r="U928" s="1">
        <v>10</v>
      </c>
      <c r="V928" s="1">
        <v>2</v>
      </c>
      <c r="W928" s="1">
        <v>0</v>
      </c>
      <c r="X928" s="1">
        <v>1</v>
      </c>
      <c r="Y928" s="1">
        <v>2</v>
      </c>
      <c r="Z928" s="1">
        <v>0</v>
      </c>
      <c r="AA928" s="1"/>
      <c r="AB928" s="1">
        <v>0</v>
      </c>
      <c r="AC928" s="1"/>
      <c r="AD928" s="1">
        <v>0</v>
      </c>
      <c r="AF928">
        <v>0</v>
      </c>
      <c r="AG928">
        <v>0</v>
      </c>
      <c r="AI928" t="str">
        <f t="shared" si="261"/>
        <v>Petersham</v>
      </c>
      <c r="AJ928" s="9" t="s">
        <v>1765</v>
      </c>
      <c r="AK928" s="182">
        <v>2</v>
      </c>
      <c r="AL928" s="7"/>
      <c r="AN928" s="97">
        <v>25</v>
      </c>
      <c r="AO928" s="99">
        <v>27</v>
      </c>
      <c r="AP928" s="99">
        <v>190</v>
      </c>
      <c r="AQ928" s="106">
        <v>53120</v>
      </c>
      <c r="AR928" s="106">
        <f t="shared" si="258"/>
        <v>25027</v>
      </c>
      <c r="AS928" t="s">
        <v>1711</v>
      </c>
      <c r="AT928" s="109">
        <f t="shared" si="259"/>
        <v>2553120</v>
      </c>
      <c r="AW928">
        <v>68.3</v>
      </c>
      <c r="AX928">
        <v>14.07</v>
      </c>
      <c r="AY928">
        <v>54.24</v>
      </c>
      <c r="BF928" s="117"/>
      <c r="BI928" s="117"/>
      <c r="BJ928" s="117"/>
    </row>
    <row r="929" spans="1:62" hidden="1" outlineLevel="1">
      <c r="A929" s="50" t="s">
        <v>2321</v>
      </c>
      <c r="B929" s="9" t="s">
        <v>2314</v>
      </c>
      <c r="C929" s="1">
        <f t="shared" si="247"/>
        <v>232</v>
      </c>
      <c r="D929" s="7">
        <f t="shared" si="248"/>
        <v>3</v>
      </c>
      <c r="E929" s="7">
        <f t="shared" si="249"/>
        <v>6</v>
      </c>
      <c r="F929" s="7">
        <f t="shared" si="250"/>
        <v>4</v>
      </c>
      <c r="G929" s="7">
        <f t="shared" si="260"/>
        <v>2</v>
      </c>
      <c r="H929" s="49">
        <f t="shared" si="251"/>
        <v>95</v>
      </c>
      <c r="I929" s="177">
        <f t="shared" si="252"/>
        <v>0.40948275862068967</v>
      </c>
      <c r="J929" s="8"/>
      <c r="K929" s="2">
        <f t="shared" si="253"/>
        <v>0.10775862068965517</v>
      </c>
      <c r="L929" s="2">
        <f t="shared" si="254"/>
        <v>1.2931034482758621E-2</v>
      </c>
      <c r="M929" s="2">
        <f t="shared" si="255"/>
        <v>0.10344827586206896</v>
      </c>
      <c r="N929" s="2">
        <f t="shared" si="256"/>
        <v>0.1336206896551724</v>
      </c>
      <c r="O929" s="2">
        <f t="shared" si="257"/>
        <v>0.64224137931034486</v>
      </c>
      <c r="P929" s="1">
        <v>25</v>
      </c>
      <c r="Q929" s="1">
        <v>3</v>
      </c>
      <c r="R929" s="1">
        <v>24</v>
      </c>
      <c r="S929" s="1">
        <v>31</v>
      </c>
      <c r="T929" s="1">
        <v>126</v>
      </c>
      <c r="U929" s="1">
        <v>18</v>
      </c>
      <c r="V929" s="1">
        <v>0</v>
      </c>
      <c r="W929" s="1">
        <v>1</v>
      </c>
      <c r="X929" s="1">
        <v>0</v>
      </c>
      <c r="Y929" s="1">
        <v>1</v>
      </c>
      <c r="Z929" s="1">
        <v>2</v>
      </c>
      <c r="AA929" s="1"/>
      <c r="AB929" s="1">
        <v>0</v>
      </c>
      <c r="AC929" s="1"/>
      <c r="AD929" s="1">
        <v>0</v>
      </c>
      <c r="AF929">
        <v>0</v>
      </c>
      <c r="AG929">
        <v>1</v>
      </c>
      <c r="AI929" t="str">
        <f t="shared" si="261"/>
        <v>Phillipston</v>
      </c>
      <c r="AJ929" s="9" t="s">
        <v>1765</v>
      </c>
      <c r="AK929" s="182">
        <v>2</v>
      </c>
      <c r="AL929" s="7"/>
      <c r="AN929" s="97">
        <v>25</v>
      </c>
      <c r="AO929" s="99">
        <v>27</v>
      </c>
      <c r="AP929" s="99">
        <v>195</v>
      </c>
      <c r="AQ929" s="106">
        <v>53225</v>
      </c>
      <c r="AR929" s="106">
        <f t="shared" si="258"/>
        <v>25027</v>
      </c>
      <c r="AS929" t="s">
        <v>1711</v>
      </c>
      <c r="AT929" s="109">
        <f t="shared" si="259"/>
        <v>2553225</v>
      </c>
      <c r="AW929">
        <v>24.64</v>
      </c>
      <c r="AX929">
        <v>0.38</v>
      </c>
      <c r="AY929">
        <v>24.26</v>
      </c>
      <c r="BF929" s="117"/>
      <c r="BI929" s="117"/>
      <c r="BJ929" s="117"/>
    </row>
    <row r="930" spans="1:62" hidden="1" outlineLevel="1">
      <c r="A930" s="50" t="s">
        <v>2427</v>
      </c>
      <c r="B930" s="9" t="s">
        <v>2314</v>
      </c>
      <c r="C930" s="1">
        <f t="shared" si="247"/>
        <v>2224</v>
      </c>
      <c r="D930" s="7">
        <f t="shared" si="248"/>
        <v>3</v>
      </c>
      <c r="E930" s="7">
        <f t="shared" si="249"/>
        <v>6</v>
      </c>
      <c r="F930" s="7">
        <f t="shared" si="250"/>
        <v>2</v>
      </c>
      <c r="G930" s="7">
        <f t="shared" si="260"/>
        <v>4</v>
      </c>
      <c r="H930" s="49">
        <f t="shared" si="251"/>
        <v>567</v>
      </c>
      <c r="I930" s="177">
        <f t="shared" si="252"/>
        <v>0.25494604316546765</v>
      </c>
      <c r="J930" s="8"/>
      <c r="K930" s="2">
        <f t="shared" si="253"/>
        <v>0.16007194244604317</v>
      </c>
      <c r="L930" s="2">
        <f t="shared" si="254"/>
        <v>1.0341726618705036E-2</v>
      </c>
      <c r="M930" s="2">
        <f t="shared" si="255"/>
        <v>0.17176258992805754</v>
      </c>
      <c r="N930" s="2">
        <f t="shared" si="256"/>
        <v>0.14838129496402877</v>
      </c>
      <c r="O930" s="2">
        <f t="shared" si="257"/>
        <v>0.50944244604316558</v>
      </c>
      <c r="P930" s="1">
        <v>356</v>
      </c>
      <c r="Q930" s="1">
        <v>23</v>
      </c>
      <c r="R930" s="1">
        <v>382</v>
      </c>
      <c r="S930" s="1">
        <v>330</v>
      </c>
      <c r="T930" s="1">
        <v>949</v>
      </c>
      <c r="U930" s="1">
        <v>115</v>
      </c>
      <c r="V930" s="1">
        <v>4</v>
      </c>
      <c r="W930" s="1">
        <v>10</v>
      </c>
      <c r="X930" s="1">
        <v>9</v>
      </c>
      <c r="Y930" s="1">
        <v>12</v>
      </c>
      <c r="Z930" s="1">
        <v>10</v>
      </c>
      <c r="AA930" s="1"/>
      <c r="AB930" s="1">
        <v>6</v>
      </c>
      <c r="AC930" s="1"/>
      <c r="AD930" s="1">
        <v>4</v>
      </c>
      <c r="AF930">
        <v>11</v>
      </c>
      <c r="AG930">
        <v>3</v>
      </c>
      <c r="AI930" t="str">
        <f t="shared" si="261"/>
        <v>Pittsfield</v>
      </c>
      <c r="AJ930" t="s">
        <v>236</v>
      </c>
      <c r="AK930" s="182">
        <v>1</v>
      </c>
      <c r="AL930" s="7"/>
      <c r="AN930" s="97">
        <v>25</v>
      </c>
      <c r="AO930" s="99">
        <v>3</v>
      </c>
      <c r="AP930" s="99">
        <v>110</v>
      </c>
      <c r="AQ930" s="106">
        <v>53960</v>
      </c>
      <c r="AR930" s="106">
        <f t="shared" si="258"/>
        <v>25003</v>
      </c>
      <c r="AS930" t="s">
        <v>1029</v>
      </c>
      <c r="AT930" s="109">
        <f t="shared" si="259"/>
        <v>2553960</v>
      </c>
      <c r="AW930">
        <v>42.32</v>
      </c>
      <c r="AX930">
        <v>1.59</v>
      </c>
      <c r="AY930">
        <v>40.729999999999997</v>
      </c>
      <c r="BF930" s="117"/>
      <c r="BI930" s="117"/>
      <c r="BJ930" s="117"/>
    </row>
    <row r="931" spans="1:62" hidden="1" outlineLevel="1">
      <c r="A931" s="50" t="s">
        <v>2649</v>
      </c>
      <c r="B931" s="9" t="s">
        <v>2314</v>
      </c>
      <c r="C931" s="1">
        <f t="shared" si="247"/>
        <v>59</v>
      </c>
      <c r="D931" s="7">
        <f t="shared" si="248"/>
        <v>2</v>
      </c>
      <c r="E931" s="7">
        <f t="shared" si="249"/>
        <v>7</v>
      </c>
      <c r="F931" s="7">
        <f t="shared" si="250"/>
        <v>3</v>
      </c>
      <c r="G931" s="7">
        <f t="shared" si="260"/>
        <v>4</v>
      </c>
      <c r="H931" s="49">
        <f t="shared" si="251"/>
        <v>11</v>
      </c>
      <c r="I931" s="177">
        <f t="shared" si="252"/>
        <v>0.1864406779661017</v>
      </c>
      <c r="J931" s="8"/>
      <c r="K931" s="2">
        <f t="shared" si="253"/>
        <v>0.20338983050847459</v>
      </c>
      <c r="L931" s="2">
        <f t="shared" si="254"/>
        <v>0</v>
      </c>
      <c r="M931" s="2">
        <f t="shared" si="255"/>
        <v>0.1864406779661017</v>
      </c>
      <c r="N931" s="2">
        <f t="shared" si="256"/>
        <v>0.16949152542372881</v>
      </c>
      <c r="O931" s="2">
        <f t="shared" si="257"/>
        <v>0.44067796610169485</v>
      </c>
      <c r="P931" s="1">
        <v>12</v>
      </c>
      <c r="Q931" s="1">
        <v>0</v>
      </c>
      <c r="R931" s="1">
        <v>11</v>
      </c>
      <c r="S931" s="1">
        <v>10</v>
      </c>
      <c r="T931" s="1">
        <v>23</v>
      </c>
      <c r="U931" s="1">
        <v>2</v>
      </c>
      <c r="V931" s="1">
        <v>0</v>
      </c>
      <c r="W931" s="1">
        <v>0</v>
      </c>
      <c r="X931" s="1">
        <v>0</v>
      </c>
      <c r="Y931" s="1">
        <v>1</v>
      </c>
      <c r="Z931" s="1">
        <v>0</v>
      </c>
      <c r="AA931" s="1"/>
      <c r="AB931" s="1">
        <v>0</v>
      </c>
      <c r="AC931" s="1"/>
      <c r="AD931" s="1">
        <v>0</v>
      </c>
      <c r="AF931">
        <v>0</v>
      </c>
      <c r="AG931">
        <v>0</v>
      </c>
      <c r="AI931" t="str">
        <f t="shared" si="261"/>
        <v>Plainfield</v>
      </c>
      <c r="AJ931" t="s">
        <v>2419</v>
      </c>
      <c r="AK931" s="182">
        <v>1</v>
      </c>
      <c r="AL931" s="7"/>
      <c r="AN931" s="97">
        <v>25</v>
      </c>
      <c r="AO931" s="99">
        <v>15</v>
      </c>
      <c r="AP931" s="99">
        <v>70</v>
      </c>
      <c r="AQ931" s="106">
        <v>54030</v>
      </c>
      <c r="AR931" s="106">
        <f t="shared" si="258"/>
        <v>25015</v>
      </c>
      <c r="AS931" t="s">
        <v>1711</v>
      </c>
      <c r="AT931" s="109">
        <f t="shared" si="259"/>
        <v>2554030</v>
      </c>
      <c r="AW931">
        <v>21.26</v>
      </c>
      <c r="AX931">
        <v>0.21</v>
      </c>
      <c r="AY931">
        <v>21.05</v>
      </c>
      <c r="BF931" s="117"/>
      <c r="BI931" s="117"/>
      <c r="BJ931" s="117"/>
    </row>
    <row r="932" spans="1:62" hidden="1" outlineLevel="1">
      <c r="A932" s="50" t="s">
        <v>2831</v>
      </c>
      <c r="B932" s="9" t="s">
        <v>2314</v>
      </c>
      <c r="C932" s="1">
        <f t="shared" si="247"/>
        <v>1284</v>
      </c>
      <c r="D932" s="7">
        <f t="shared" si="248"/>
        <v>3</v>
      </c>
      <c r="E932" s="7">
        <f t="shared" si="249"/>
        <v>6</v>
      </c>
      <c r="F932" s="7">
        <f t="shared" si="250"/>
        <v>2</v>
      </c>
      <c r="G932" s="7">
        <f t="shared" si="260"/>
        <v>4</v>
      </c>
      <c r="H932" s="49">
        <f t="shared" si="251"/>
        <v>407</v>
      </c>
      <c r="I932" s="177">
        <f t="shared" si="252"/>
        <v>0.31697819314641745</v>
      </c>
      <c r="J932" s="8"/>
      <c r="K932" s="2">
        <f t="shared" si="253"/>
        <v>0.16433021806853582</v>
      </c>
      <c r="L932" s="2">
        <f t="shared" si="254"/>
        <v>1.3239875389408099E-2</v>
      </c>
      <c r="M932" s="2">
        <f t="shared" si="255"/>
        <v>0.1822429906542056</v>
      </c>
      <c r="N932" s="2">
        <f t="shared" si="256"/>
        <v>9.8130841121495324E-2</v>
      </c>
      <c r="O932" s="2">
        <f t="shared" si="257"/>
        <v>0.54205607476635531</v>
      </c>
      <c r="P932" s="1">
        <v>211</v>
      </c>
      <c r="Q932" s="1">
        <v>17</v>
      </c>
      <c r="R932" s="1">
        <v>234</v>
      </c>
      <c r="S932" s="1">
        <v>126</v>
      </c>
      <c r="T932" s="1">
        <v>641</v>
      </c>
      <c r="U932" s="1">
        <v>31</v>
      </c>
      <c r="V932" s="1">
        <v>0</v>
      </c>
      <c r="W932" s="1">
        <v>6</v>
      </c>
      <c r="X932" s="1">
        <v>3</v>
      </c>
      <c r="Y932" s="1">
        <v>5</v>
      </c>
      <c r="Z932" s="1">
        <v>7</v>
      </c>
      <c r="AA932" s="1"/>
      <c r="AB932" s="1">
        <v>0</v>
      </c>
      <c r="AC932" s="1"/>
      <c r="AD932" s="1">
        <v>1</v>
      </c>
      <c r="AF932">
        <v>1</v>
      </c>
      <c r="AG932">
        <v>1</v>
      </c>
      <c r="AI932" t="str">
        <f t="shared" si="261"/>
        <v>Plainville</v>
      </c>
      <c r="AJ932" t="s">
        <v>495</v>
      </c>
      <c r="AK932" s="182">
        <v>4</v>
      </c>
      <c r="AL932" s="7"/>
      <c r="AN932" s="97">
        <v>25</v>
      </c>
      <c r="AO932" s="99">
        <v>21</v>
      </c>
      <c r="AP932" s="99">
        <v>95</v>
      </c>
      <c r="AQ932" s="106">
        <v>54100</v>
      </c>
      <c r="AR932" s="106">
        <f t="shared" si="258"/>
        <v>25021</v>
      </c>
      <c r="AS932" t="s">
        <v>1711</v>
      </c>
      <c r="AT932" s="109">
        <f t="shared" si="259"/>
        <v>2554100</v>
      </c>
      <c r="AW932">
        <v>11.55</v>
      </c>
      <c r="AX932">
        <v>0.49</v>
      </c>
      <c r="AY932">
        <v>11.06</v>
      </c>
      <c r="BF932" s="117"/>
      <c r="BI932" s="117"/>
      <c r="BJ932" s="117"/>
    </row>
    <row r="933" spans="1:62" hidden="1" outlineLevel="1">
      <c r="A933" s="50" t="s">
        <v>1787</v>
      </c>
      <c r="B933" s="9" t="s">
        <v>2314</v>
      </c>
      <c r="C933" s="1">
        <f t="shared" si="247"/>
        <v>8205</v>
      </c>
      <c r="D933" s="7">
        <f t="shared" si="248"/>
        <v>2</v>
      </c>
      <c r="E933" s="7">
        <f t="shared" si="249"/>
        <v>6</v>
      </c>
      <c r="F933" s="7">
        <f t="shared" si="250"/>
        <v>3</v>
      </c>
      <c r="G933" s="7">
        <f t="shared" si="260"/>
        <v>4</v>
      </c>
      <c r="H933" s="49">
        <f t="shared" si="251"/>
        <v>2850</v>
      </c>
      <c r="I933" s="177">
        <f t="shared" si="252"/>
        <v>0.34734917733089582</v>
      </c>
      <c r="J933" s="8"/>
      <c r="K933" s="2">
        <f t="shared" si="253"/>
        <v>0.17659963436928702</v>
      </c>
      <c r="L933" s="2">
        <f t="shared" si="254"/>
        <v>9.872029250457038E-3</v>
      </c>
      <c r="M933" s="2">
        <f t="shared" si="255"/>
        <v>0.15965874466788543</v>
      </c>
      <c r="N933" s="2">
        <f t="shared" si="256"/>
        <v>8.799512492382694E-2</v>
      </c>
      <c r="O933" s="2">
        <f t="shared" si="257"/>
        <v>0.56587446678854358</v>
      </c>
      <c r="P933" s="1">
        <v>1449</v>
      </c>
      <c r="Q933" s="1">
        <v>81</v>
      </c>
      <c r="R933" s="1">
        <v>1310</v>
      </c>
      <c r="S933" s="1">
        <v>722</v>
      </c>
      <c r="T933" s="1">
        <v>4299</v>
      </c>
      <c r="U933" s="1">
        <v>196</v>
      </c>
      <c r="V933" s="1">
        <v>11</v>
      </c>
      <c r="W933" s="1">
        <v>39</v>
      </c>
      <c r="X933" s="1">
        <v>16</v>
      </c>
      <c r="Y933" s="1">
        <v>29</v>
      </c>
      <c r="Z933" s="1">
        <v>33</v>
      </c>
      <c r="AA933" s="1"/>
      <c r="AB933" s="1">
        <v>5</v>
      </c>
      <c r="AC933" s="1"/>
      <c r="AD933" s="1">
        <v>2</v>
      </c>
      <c r="AF933">
        <v>3</v>
      </c>
      <c r="AG933">
        <v>10</v>
      </c>
      <c r="AI933" t="str">
        <f t="shared" si="261"/>
        <v>Plymouth</v>
      </c>
      <c r="AJ933" t="s">
        <v>1787</v>
      </c>
      <c r="AK933" s="182">
        <v>9</v>
      </c>
      <c r="AL933" s="7"/>
      <c r="AN933" s="97">
        <v>25</v>
      </c>
      <c r="AO933" s="99">
        <v>23</v>
      </c>
      <c r="AP933" s="99">
        <v>100</v>
      </c>
      <c r="AQ933" s="106">
        <v>54310</v>
      </c>
      <c r="AR933" s="106">
        <f t="shared" si="258"/>
        <v>25023</v>
      </c>
      <c r="AS933" t="s">
        <v>1711</v>
      </c>
      <c r="AT933" s="109">
        <f t="shared" si="259"/>
        <v>2554310</v>
      </c>
      <c r="AW933">
        <v>133.97999999999999</v>
      </c>
      <c r="AX933">
        <v>37.520000000000003</v>
      </c>
      <c r="AY933">
        <v>96.46</v>
      </c>
      <c r="BF933" s="117"/>
      <c r="BI933" s="117"/>
      <c r="BJ933" s="117"/>
    </row>
    <row r="934" spans="1:62" hidden="1" outlineLevel="1">
      <c r="A934" s="50" t="s">
        <v>1208</v>
      </c>
      <c r="B934" s="9" t="s">
        <v>2314</v>
      </c>
      <c r="C934" s="1">
        <f t="shared" si="247"/>
        <v>540</v>
      </c>
      <c r="D934" s="7">
        <f t="shared" si="248"/>
        <v>3</v>
      </c>
      <c r="E934" s="7">
        <f t="shared" si="249"/>
        <v>6</v>
      </c>
      <c r="F934" s="7">
        <f t="shared" si="250"/>
        <v>2</v>
      </c>
      <c r="G934" s="7">
        <f t="shared" si="260"/>
        <v>4</v>
      </c>
      <c r="H934" s="49">
        <f t="shared" si="251"/>
        <v>222</v>
      </c>
      <c r="I934" s="177">
        <f t="shared" si="252"/>
        <v>0.41111111111111109</v>
      </c>
      <c r="J934" s="8"/>
      <c r="K934" s="2">
        <f t="shared" si="253"/>
        <v>0.13333333333333333</v>
      </c>
      <c r="L934" s="2">
        <f t="shared" si="254"/>
        <v>5.5555555555555558E-3</v>
      </c>
      <c r="M934" s="2">
        <f t="shared" si="255"/>
        <v>0.15185185185185185</v>
      </c>
      <c r="N934" s="2">
        <f t="shared" si="256"/>
        <v>0.10740740740740741</v>
      </c>
      <c r="O934" s="2">
        <f t="shared" si="257"/>
        <v>0.60185185185185186</v>
      </c>
      <c r="P934" s="1">
        <v>72</v>
      </c>
      <c r="Q934" s="1">
        <v>3</v>
      </c>
      <c r="R934" s="1">
        <v>82</v>
      </c>
      <c r="S934" s="1">
        <v>58</v>
      </c>
      <c r="T934" s="1">
        <v>304</v>
      </c>
      <c r="U934" s="1">
        <v>9</v>
      </c>
      <c r="V934" s="1">
        <v>0</v>
      </c>
      <c r="W934" s="1">
        <v>1</v>
      </c>
      <c r="X934" s="1">
        <v>1</v>
      </c>
      <c r="Y934" s="1">
        <v>3</v>
      </c>
      <c r="Z934" s="1">
        <v>3</v>
      </c>
      <c r="AA934" s="1"/>
      <c r="AB934" s="1">
        <v>0</v>
      </c>
      <c r="AC934" s="1"/>
      <c r="AD934" s="1">
        <v>0</v>
      </c>
      <c r="AF934">
        <v>1</v>
      </c>
      <c r="AG934">
        <v>3</v>
      </c>
      <c r="AI934" t="str">
        <f t="shared" si="261"/>
        <v>Plympton</v>
      </c>
      <c r="AJ934" t="s">
        <v>1787</v>
      </c>
      <c r="AK934" s="182">
        <v>9</v>
      </c>
      <c r="AL934" s="7"/>
      <c r="AN934" s="97">
        <v>25</v>
      </c>
      <c r="AO934" s="99">
        <v>23</v>
      </c>
      <c r="AP934" s="99">
        <v>105</v>
      </c>
      <c r="AQ934" s="106">
        <v>54415</v>
      </c>
      <c r="AR934" s="106">
        <f t="shared" si="258"/>
        <v>25023</v>
      </c>
      <c r="AS934" t="s">
        <v>1711</v>
      </c>
      <c r="AT934" s="109">
        <f t="shared" si="259"/>
        <v>2554415</v>
      </c>
      <c r="AW934">
        <v>15.14</v>
      </c>
      <c r="AX934">
        <v>0.35</v>
      </c>
      <c r="AY934">
        <v>14.79</v>
      </c>
      <c r="BF934" s="117"/>
      <c r="BI934" s="117"/>
      <c r="BJ934" s="117"/>
    </row>
    <row r="935" spans="1:62" hidden="1" outlineLevel="1">
      <c r="A935" s="50" t="s">
        <v>2454</v>
      </c>
      <c r="B935" s="9" t="s">
        <v>2314</v>
      </c>
      <c r="C935" s="1">
        <f t="shared" si="247"/>
        <v>688</v>
      </c>
      <c r="D935" s="7">
        <f t="shared" si="248"/>
        <v>2</v>
      </c>
      <c r="E935" s="7">
        <f t="shared" si="249"/>
        <v>7</v>
      </c>
      <c r="F935" s="7">
        <f t="shared" si="250"/>
        <v>3</v>
      </c>
      <c r="G935" s="7">
        <f t="shared" si="260"/>
        <v>4</v>
      </c>
      <c r="H935" s="49">
        <f t="shared" si="251"/>
        <v>119</v>
      </c>
      <c r="I935" s="177">
        <f t="shared" si="252"/>
        <v>0.17296511627906977</v>
      </c>
      <c r="J935" s="8"/>
      <c r="K935" s="2">
        <f t="shared" si="253"/>
        <v>0.23982558139534885</v>
      </c>
      <c r="L935" s="2">
        <f t="shared" si="254"/>
        <v>7.2674418604651162E-3</v>
      </c>
      <c r="M935" s="2">
        <f t="shared" si="255"/>
        <v>0.14389534883720931</v>
      </c>
      <c r="N935" s="2">
        <f t="shared" si="256"/>
        <v>0.13662790697674418</v>
      </c>
      <c r="O935" s="2">
        <f t="shared" si="257"/>
        <v>0.47238372093023251</v>
      </c>
      <c r="P935" s="1">
        <v>165</v>
      </c>
      <c r="Q935" s="1">
        <v>5</v>
      </c>
      <c r="R935" s="1">
        <v>99</v>
      </c>
      <c r="S935" s="1">
        <v>94</v>
      </c>
      <c r="T935" s="1">
        <v>284</v>
      </c>
      <c r="U935" s="1">
        <v>23</v>
      </c>
      <c r="V935" s="1">
        <v>0</v>
      </c>
      <c r="W935" s="1">
        <v>3</v>
      </c>
      <c r="X935" s="1">
        <v>4</v>
      </c>
      <c r="Y935" s="1">
        <v>7</v>
      </c>
      <c r="Z935" s="1">
        <v>3</v>
      </c>
      <c r="AA935" s="1"/>
      <c r="AB935" s="1">
        <v>1</v>
      </c>
      <c r="AC935" s="1"/>
      <c r="AD935" s="1">
        <v>0</v>
      </c>
      <c r="AF935">
        <v>0</v>
      </c>
      <c r="AG935">
        <v>0</v>
      </c>
      <c r="AI935" t="str">
        <f t="shared" si="261"/>
        <v>Princeton</v>
      </c>
      <c r="AJ935" s="9" t="s">
        <v>1765</v>
      </c>
      <c r="AK935" s="182">
        <v>2</v>
      </c>
      <c r="AL935" s="7"/>
      <c r="AN935" s="97">
        <v>25</v>
      </c>
      <c r="AO935" s="99">
        <v>27</v>
      </c>
      <c r="AP935" s="99">
        <v>200</v>
      </c>
      <c r="AQ935" s="106">
        <v>55395</v>
      </c>
      <c r="AR935" s="106">
        <f t="shared" si="258"/>
        <v>25027</v>
      </c>
      <c r="AS935" t="s">
        <v>1711</v>
      </c>
      <c r="AT935" s="109">
        <f t="shared" si="259"/>
        <v>2555395</v>
      </c>
      <c r="AW935">
        <v>35.840000000000003</v>
      </c>
      <c r="AX935">
        <v>0.4</v>
      </c>
      <c r="AY935">
        <v>35.44</v>
      </c>
      <c r="BF935" s="117"/>
      <c r="BI935" s="117"/>
      <c r="BJ935" s="117"/>
    </row>
    <row r="936" spans="1:62" hidden="1" outlineLevel="1">
      <c r="A936" s="50" t="s">
        <v>880</v>
      </c>
      <c r="B936" s="9" t="s">
        <v>2314</v>
      </c>
      <c r="C936" s="1">
        <f t="shared" si="247"/>
        <v>93</v>
      </c>
      <c r="D936" s="7">
        <f t="shared" si="248"/>
        <v>2</v>
      </c>
      <c r="E936" s="7">
        <f t="shared" si="249"/>
        <v>8</v>
      </c>
      <c r="F936" s="7">
        <f t="shared" si="250"/>
        <v>3</v>
      </c>
      <c r="G936" s="7">
        <f t="shared" si="260"/>
        <v>4</v>
      </c>
      <c r="H936" s="49">
        <f t="shared" si="251"/>
        <v>33</v>
      </c>
      <c r="I936" s="177">
        <f t="shared" si="252"/>
        <v>0.35483870967741937</v>
      </c>
      <c r="J936" s="8"/>
      <c r="K936" s="2">
        <f t="shared" si="253"/>
        <v>0.19354838709677419</v>
      </c>
      <c r="L936" s="2">
        <f t="shared" si="254"/>
        <v>0</v>
      </c>
      <c r="M936" s="2">
        <f t="shared" si="255"/>
        <v>0.12903225806451613</v>
      </c>
      <c r="N936" s="2">
        <f t="shared" si="256"/>
        <v>7.5268817204301078E-2</v>
      </c>
      <c r="O936" s="2">
        <f t="shared" si="257"/>
        <v>0.60215053763440851</v>
      </c>
      <c r="P936" s="1">
        <v>18</v>
      </c>
      <c r="Q936" s="1">
        <v>0</v>
      </c>
      <c r="R936" s="1">
        <v>12</v>
      </c>
      <c r="S936" s="1">
        <v>7</v>
      </c>
      <c r="T936" s="1">
        <v>51</v>
      </c>
      <c r="U936" s="1">
        <v>3</v>
      </c>
      <c r="V936" s="1">
        <v>0</v>
      </c>
      <c r="W936" s="1">
        <v>0</v>
      </c>
      <c r="X936" s="1">
        <v>0</v>
      </c>
      <c r="Y936" s="1">
        <v>0</v>
      </c>
      <c r="Z936" s="1">
        <v>1</v>
      </c>
      <c r="AA936" s="1"/>
      <c r="AB936" s="1">
        <v>0</v>
      </c>
      <c r="AC936" s="1"/>
      <c r="AD936" s="1">
        <v>0</v>
      </c>
      <c r="AF936">
        <v>0</v>
      </c>
      <c r="AG936">
        <v>1</v>
      </c>
      <c r="AI936" t="str">
        <f t="shared" si="261"/>
        <v>Provincetown</v>
      </c>
      <c r="AJ936" t="s">
        <v>2577</v>
      </c>
      <c r="AK936" s="182">
        <v>9</v>
      </c>
      <c r="AL936" s="7"/>
      <c r="AN936" s="97">
        <v>25</v>
      </c>
      <c r="AO936" s="99">
        <v>1</v>
      </c>
      <c r="AP936" s="99">
        <v>55</v>
      </c>
      <c r="AQ936" s="106">
        <v>55500</v>
      </c>
      <c r="AR936" s="106">
        <f t="shared" si="258"/>
        <v>25001</v>
      </c>
      <c r="AS936" t="s">
        <v>1711</v>
      </c>
      <c r="AT936" s="109">
        <f t="shared" si="259"/>
        <v>2555500</v>
      </c>
      <c r="AW936">
        <v>17.47</v>
      </c>
      <c r="AX936">
        <v>7.81</v>
      </c>
      <c r="AY936">
        <v>9.66</v>
      </c>
      <c r="BF936" s="117"/>
      <c r="BI936" s="117"/>
      <c r="BJ936" s="117"/>
    </row>
    <row r="937" spans="1:62" hidden="1" outlineLevel="1">
      <c r="A937" s="50" t="s">
        <v>1481</v>
      </c>
      <c r="B937" s="9" t="s">
        <v>2314</v>
      </c>
      <c r="C937" s="1">
        <f t="shared" si="247"/>
        <v>6909</v>
      </c>
      <c r="D937" s="7">
        <f t="shared" si="248"/>
        <v>3</v>
      </c>
      <c r="E937" s="7">
        <f t="shared" si="249"/>
        <v>6</v>
      </c>
      <c r="F937" s="7">
        <f t="shared" si="250"/>
        <v>2</v>
      </c>
      <c r="G937" s="7">
        <f t="shared" si="260"/>
        <v>4</v>
      </c>
      <c r="H937" s="49">
        <f t="shared" si="251"/>
        <v>2614</v>
      </c>
      <c r="I937" s="177">
        <f t="shared" si="252"/>
        <v>0.37834708351425678</v>
      </c>
      <c r="J937" s="8"/>
      <c r="K937" s="2">
        <f t="shared" si="253"/>
        <v>0.15081777391807788</v>
      </c>
      <c r="L937" s="2">
        <f t="shared" si="254"/>
        <v>1.3026487190620929E-2</v>
      </c>
      <c r="M937" s="2">
        <f t="shared" si="255"/>
        <v>0.15877840497901288</v>
      </c>
      <c r="N937" s="2">
        <f t="shared" si="256"/>
        <v>9.1040671587784047E-2</v>
      </c>
      <c r="O937" s="2">
        <f t="shared" si="257"/>
        <v>0.58633666232450432</v>
      </c>
      <c r="P937" s="1">
        <v>1042</v>
      </c>
      <c r="Q937" s="1">
        <v>90</v>
      </c>
      <c r="R937" s="1">
        <v>1097</v>
      </c>
      <c r="S937" s="1">
        <v>629</v>
      </c>
      <c r="T937" s="1">
        <v>3711</v>
      </c>
      <c r="U937" s="1">
        <v>140</v>
      </c>
      <c r="V937" s="1">
        <v>11</v>
      </c>
      <c r="W937" s="1">
        <v>25</v>
      </c>
      <c r="X937" s="1">
        <v>18</v>
      </c>
      <c r="Y937" s="1">
        <v>46</v>
      </c>
      <c r="Z937" s="1">
        <v>67</v>
      </c>
      <c r="AA937" s="1"/>
      <c r="AB937" s="1">
        <v>7</v>
      </c>
      <c r="AC937" s="1"/>
      <c r="AD937" s="1">
        <v>5</v>
      </c>
      <c r="AF937">
        <v>9</v>
      </c>
      <c r="AG937">
        <v>12</v>
      </c>
      <c r="AI937" t="str">
        <f t="shared" si="261"/>
        <v>Quincy</v>
      </c>
      <c r="AJ937" t="s">
        <v>495</v>
      </c>
      <c r="AK937" s="182">
        <v>8</v>
      </c>
      <c r="AL937" s="7"/>
      <c r="AN937" s="97">
        <v>25</v>
      </c>
      <c r="AO937" s="99">
        <v>21</v>
      </c>
      <c r="AP937" s="99">
        <v>100</v>
      </c>
      <c r="AQ937" s="106">
        <v>55745</v>
      </c>
      <c r="AR937" s="106">
        <f t="shared" si="258"/>
        <v>25021</v>
      </c>
      <c r="AS937" t="s">
        <v>1029</v>
      </c>
      <c r="AT937" s="109">
        <f t="shared" si="259"/>
        <v>2555745</v>
      </c>
      <c r="AW937">
        <v>26.89</v>
      </c>
      <c r="AX937">
        <v>10.11</v>
      </c>
      <c r="AY937">
        <v>16.78</v>
      </c>
      <c r="BF937" s="117"/>
      <c r="BI937" s="117"/>
      <c r="BJ937" s="117"/>
    </row>
    <row r="938" spans="1:62" hidden="1" outlineLevel="1">
      <c r="A938" s="50" t="s">
        <v>971</v>
      </c>
      <c r="B938" s="9" t="s">
        <v>2314</v>
      </c>
      <c r="C938" s="1">
        <f t="shared" si="247"/>
        <v>1625</v>
      </c>
      <c r="D938" s="7">
        <f t="shared" si="248"/>
        <v>3</v>
      </c>
      <c r="E938" s="7">
        <f t="shared" si="249"/>
        <v>6</v>
      </c>
      <c r="F938" s="7">
        <f t="shared" si="250"/>
        <v>2</v>
      </c>
      <c r="G938" s="7">
        <f t="shared" si="260"/>
        <v>4</v>
      </c>
      <c r="H938" s="49">
        <f t="shared" si="251"/>
        <v>683</v>
      </c>
      <c r="I938" s="177">
        <f t="shared" si="252"/>
        <v>0.42030769230769233</v>
      </c>
      <c r="J938" s="8"/>
      <c r="K938" s="2">
        <f t="shared" si="253"/>
        <v>0.12430769230769231</v>
      </c>
      <c r="L938" s="2">
        <f t="shared" si="254"/>
        <v>8.615384615384615E-3</v>
      </c>
      <c r="M938" s="2">
        <f t="shared" si="255"/>
        <v>0.15076923076923077</v>
      </c>
      <c r="N938" s="2">
        <f t="shared" si="256"/>
        <v>9.0461538461538468E-2</v>
      </c>
      <c r="O938" s="2">
        <f t="shared" si="257"/>
        <v>0.62584615384615383</v>
      </c>
      <c r="P938" s="1">
        <v>202</v>
      </c>
      <c r="Q938" s="1">
        <v>14</v>
      </c>
      <c r="R938" s="1">
        <v>245</v>
      </c>
      <c r="S938" s="1">
        <v>147</v>
      </c>
      <c r="T938" s="1">
        <v>928</v>
      </c>
      <c r="U938" s="1">
        <v>46</v>
      </c>
      <c r="V938" s="1">
        <v>6</v>
      </c>
      <c r="W938" s="1">
        <v>6</v>
      </c>
      <c r="X938" s="1">
        <v>6</v>
      </c>
      <c r="Y938" s="1">
        <v>11</v>
      </c>
      <c r="Z938" s="1">
        <v>3</v>
      </c>
      <c r="AA938" s="1"/>
      <c r="AB938" s="1">
        <v>6</v>
      </c>
      <c r="AC938" s="1"/>
      <c r="AD938" s="1">
        <v>0</v>
      </c>
      <c r="AF938">
        <v>1</v>
      </c>
      <c r="AG938">
        <v>4</v>
      </c>
      <c r="AI938" t="str">
        <f t="shared" si="261"/>
        <v>Randolph</v>
      </c>
      <c r="AJ938" t="s">
        <v>495</v>
      </c>
      <c r="AK938" s="182">
        <v>7</v>
      </c>
      <c r="AL938" s="7"/>
      <c r="AN938" s="97">
        <v>25</v>
      </c>
      <c r="AO938" s="99">
        <v>21</v>
      </c>
      <c r="AP938" s="99">
        <v>105</v>
      </c>
      <c r="AQ938" s="106">
        <v>55955</v>
      </c>
      <c r="AR938" s="106">
        <f t="shared" si="258"/>
        <v>25021</v>
      </c>
      <c r="AS938" t="s">
        <v>1711</v>
      </c>
      <c r="AT938" s="109">
        <f t="shared" si="259"/>
        <v>2555955</v>
      </c>
      <c r="AW938">
        <v>10.5</v>
      </c>
      <c r="AX938">
        <v>0.43</v>
      </c>
      <c r="AY938">
        <v>10.07</v>
      </c>
      <c r="BF938" s="117"/>
      <c r="BI938" s="117"/>
      <c r="BJ938" s="117"/>
    </row>
    <row r="939" spans="1:62" hidden="1" outlineLevel="1">
      <c r="A939" s="50" t="s">
        <v>1942</v>
      </c>
      <c r="B939" s="9" t="s">
        <v>2314</v>
      </c>
      <c r="C939" s="1">
        <f t="shared" si="247"/>
        <v>1862</v>
      </c>
      <c r="D939" s="7">
        <f t="shared" si="248"/>
        <v>3</v>
      </c>
      <c r="E939" s="7">
        <f t="shared" si="249"/>
        <v>6</v>
      </c>
      <c r="F939" s="7">
        <f t="shared" si="250"/>
        <v>2</v>
      </c>
      <c r="G939" s="7">
        <f t="shared" si="260"/>
        <v>4</v>
      </c>
      <c r="H939" s="49">
        <f t="shared" si="251"/>
        <v>800</v>
      </c>
      <c r="I939" s="177">
        <f t="shared" si="252"/>
        <v>0.42964554242749731</v>
      </c>
      <c r="J939" s="8"/>
      <c r="K939" s="2">
        <f t="shared" si="253"/>
        <v>0.1326530612244898</v>
      </c>
      <c r="L939" s="2">
        <f t="shared" si="254"/>
        <v>8.5929108485499461E-3</v>
      </c>
      <c r="M939" s="2">
        <f t="shared" si="255"/>
        <v>0.1460794844253491</v>
      </c>
      <c r="N939" s="2">
        <f t="shared" si="256"/>
        <v>8.646616541353383E-2</v>
      </c>
      <c r="O939" s="2">
        <f t="shared" si="257"/>
        <v>0.62620837808807728</v>
      </c>
      <c r="P939" s="1">
        <v>247</v>
      </c>
      <c r="Q939" s="1">
        <v>16</v>
      </c>
      <c r="R939" s="1">
        <v>272</v>
      </c>
      <c r="S939" s="1">
        <v>161</v>
      </c>
      <c r="T939" s="1">
        <v>1072</v>
      </c>
      <c r="U939" s="1">
        <v>72</v>
      </c>
      <c r="V939" s="1">
        <v>3</v>
      </c>
      <c r="W939" s="1">
        <v>2</v>
      </c>
      <c r="X939" s="1">
        <v>6</v>
      </c>
      <c r="Y939" s="1">
        <v>7</v>
      </c>
      <c r="Z939" s="1">
        <v>0</v>
      </c>
      <c r="AA939" s="1"/>
      <c r="AB939" s="1">
        <v>1</v>
      </c>
      <c r="AC939" s="1"/>
      <c r="AD939" s="1">
        <v>0</v>
      </c>
      <c r="AF939">
        <v>1</v>
      </c>
      <c r="AG939">
        <v>2</v>
      </c>
      <c r="AI939" t="str">
        <f t="shared" si="261"/>
        <v>Raynham</v>
      </c>
      <c r="AJ939" t="s">
        <v>2763</v>
      </c>
      <c r="AL939" s="7"/>
      <c r="AN939" s="97">
        <v>25</v>
      </c>
      <c r="AO939" s="99">
        <v>5</v>
      </c>
      <c r="AP939" s="99">
        <v>70</v>
      </c>
      <c r="AQ939" s="106">
        <v>56060</v>
      </c>
      <c r="AR939" s="106">
        <f t="shared" si="258"/>
        <v>25005</v>
      </c>
      <c r="AS939" t="s">
        <v>1711</v>
      </c>
      <c r="AT939" s="109">
        <f t="shared" si="259"/>
        <v>2556060</v>
      </c>
      <c r="AW939">
        <v>20.86</v>
      </c>
      <c r="AX939">
        <v>0.36</v>
      </c>
      <c r="AY939">
        <v>20.5</v>
      </c>
      <c r="BF939" s="117"/>
      <c r="BI939" s="117"/>
      <c r="BJ939" s="117"/>
    </row>
    <row r="940" spans="1:62" hidden="1" outlineLevel="1">
      <c r="A940" s="50" t="s">
        <v>3252</v>
      </c>
      <c r="B940" s="9" t="s">
        <v>2314</v>
      </c>
      <c r="C940" s="1">
        <f t="shared" si="247"/>
        <v>3897</v>
      </c>
      <c r="D940" s="7">
        <f t="shared" si="248"/>
        <v>2</v>
      </c>
      <c r="E940" s="7">
        <f t="shared" si="249"/>
        <v>6</v>
      </c>
      <c r="F940" s="7">
        <f t="shared" si="250"/>
        <v>3</v>
      </c>
      <c r="G940" s="7">
        <f t="shared" si="260"/>
        <v>4</v>
      </c>
      <c r="H940" s="49">
        <f t="shared" si="251"/>
        <v>846</v>
      </c>
      <c r="I940" s="177">
        <f t="shared" si="252"/>
        <v>0.21709006928406466</v>
      </c>
      <c r="J940" s="8"/>
      <c r="K940" s="2">
        <f t="shared" si="253"/>
        <v>0.21811649987169618</v>
      </c>
      <c r="L940" s="2">
        <f t="shared" si="254"/>
        <v>8.9812676417757257E-3</v>
      </c>
      <c r="M940" s="2">
        <f t="shared" si="255"/>
        <v>0.2040030792917629</v>
      </c>
      <c r="N940" s="2">
        <f t="shared" si="256"/>
        <v>9.6227867590454194E-2</v>
      </c>
      <c r="O940" s="2">
        <f t="shared" si="257"/>
        <v>0.47267128560431093</v>
      </c>
      <c r="P940" s="1">
        <v>850</v>
      </c>
      <c r="Q940" s="1">
        <v>35</v>
      </c>
      <c r="R940" s="1">
        <v>795</v>
      </c>
      <c r="S940" s="1">
        <v>375</v>
      </c>
      <c r="T940" s="1">
        <v>1696</v>
      </c>
      <c r="U940" s="1">
        <v>86</v>
      </c>
      <c r="V940" s="1">
        <v>5</v>
      </c>
      <c r="W940" s="1">
        <v>9</v>
      </c>
      <c r="X940" s="1">
        <v>7</v>
      </c>
      <c r="Y940" s="1">
        <v>18</v>
      </c>
      <c r="Z940" s="1">
        <v>10</v>
      </c>
      <c r="AA940" s="1"/>
      <c r="AB940" s="1">
        <v>1</v>
      </c>
      <c r="AC940" s="1"/>
      <c r="AD940" s="1">
        <v>1</v>
      </c>
      <c r="AF940">
        <v>6</v>
      </c>
      <c r="AG940">
        <v>3</v>
      </c>
      <c r="AI940" t="str">
        <f t="shared" si="261"/>
        <v>Reading</v>
      </c>
      <c r="AJ940" t="s">
        <v>2234</v>
      </c>
      <c r="AK940" s="182">
        <v>6</v>
      </c>
      <c r="AL940" s="7"/>
      <c r="AN940" s="97">
        <v>25</v>
      </c>
      <c r="AO940" s="99">
        <v>17</v>
      </c>
      <c r="AP940" s="99">
        <v>180</v>
      </c>
      <c r="AQ940" s="106">
        <v>56130</v>
      </c>
      <c r="AR940" s="106">
        <f t="shared" si="258"/>
        <v>25017</v>
      </c>
      <c r="AS940" t="s">
        <v>1711</v>
      </c>
      <c r="AT940" s="109">
        <f t="shared" si="259"/>
        <v>2556130</v>
      </c>
      <c r="AW940">
        <v>9.93</v>
      </c>
      <c r="AX940">
        <v>0</v>
      </c>
      <c r="AY940">
        <v>9.93</v>
      </c>
      <c r="BF940" s="117"/>
      <c r="BI940" s="117"/>
      <c r="BJ940" s="117"/>
    </row>
    <row r="941" spans="1:62" hidden="1" outlineLevel="1">
      <c r="A941" s="50" t="s">
        <v>825</v>
      </c>
      <c r="B941" s="9" t="s">
        <v>2314</v>
      </c>
      <c r="C941" s="1">
        <f t="shared" si="247"/>
        <v>1577</v>
      </c>
      <c r="D941" s="7">
        <f t="shared" si="248"/>
        <v>3</v>
      </c>
      <c r="E941" s="7">
        <f t="shared" si="249"/>
        <v>6</v>
      </c>
      <c r="F941" s="7">
        <f t="shared" si="250"/>
        <v>2</v>
      </c>
      <c r="G941" s="7">
        <f t="shared" si="260"/>
        <v>4</v>
      </c>
      <c r="H941" s="49">
        <f t="shared" si="251"/>
        <v>614</v>
      </c>
      <c r="I941" s="177">
        <f t="shared" si="252"/>
        <v>0.38934686112872541</v>
      </c>
      <c r="J941" s="8"/>
      <c r="K941" s="2">
        <f t="shared" si="253"/>
        <v>0.1306277742549144</v>
      </c>
      <c r="L941" s="2">
        <f t="shared" si="254"/>
        <v>6.9752694990488267E-3</v>
      </c>
      <c r="M941" s="2">
        <f t="shared" si="255"/>
        <v>0.15282181357006974</v>
      </c>
      <c r="N941" s="2">
        <f t="shared" si="256"/>
        <v>0.12745719720989221</v>
      </c>
      <c r="O941" s="2">
        <f t="shared" si="257"/>
        <v>0.58211794546607476</v>
      </c>
      <c r="P941" s="1">
        <v>206</v>
      </c>
      <c r="Q941" s="1">
        <v>11</v>
      </c>
      <c r="R941" s="1">
        <v>241</v>
      </c>
      <c r="S941" s="1">
        <v>201</v>
      </c>
      <c r="T941" s="1">
        <v>855</v>
      </c>
      <c r="U941" s="1">
        <v>46</v>
      </c>
      <c r="V941" s="1">
        <v>3</v>
      </c>
      <c r="W941" s="1">
        <v>3</v>
      </c>
      <c r="X941" s="1">
        <v>3</v>
      </c>
      <c r="Y941" s="1">
        <v>3</v>
      </c>
      <c r="Z941" s="1">
        <v>3</v>
      </c>
      <c r="AA941" s="1"/>
      <c r="AB941" s="1">
        <v>1</v>
      </c>
      <c r="AC941" s="1"/>
      <c r="AD941" s="1">
        <v>0</v>
      </c>
      <c r="AF941">
        <v>0</v>
      </c>
      <c r="AG941">
        <v>1</v>
      </c>
      <c r="AI941" t="str">
        <f t="shared" si="261"/>
        <v>Rehoboth</v>
      </c>
      <c r="AJ941" t="s">
        <v>2763</v>
      </c>
      <c r="AK941" s="182">
        <v>4</v>
      </c>
      <c r="AL941" s="7"/>
      <c r="AN941" s="97">
        <v>25</v>
      </c>
      <c r="AO941" s="99">
        <v>5</v>
      </c>
      <c r="AP941" s="99">
        <v>75</v>
      </c>
      <c r="AQ941" s="106">
        <v>56375</v>
      </c>
      <c r="AR941" s="106">
        <f t="shared" si="258"/>
        <v>25005</v>
      </c>
      <c r="AS941" t="s">
        <v>1711</v>
      </c>
      <c r="AT941" s="109">
        <f t="shared" si="259"/>
        <v>2556375</v>
      </c>
      <c r="AW941">
        <v>46.77</v>
      </c>
      <c r="AX941">
        <v>0.28000000000000003</v>
      </c>
      <c r="AY941">
        <v>46.5</v>
      </c>
      <c r="BF941" s="117"/>
      <c r="BI941" s="117"/>
      <c r="BJ941" s="117"/>
    </row>
    <row r="942" spans="1:62" hidden="1" outlineLevel="1">
      <c r="A942" s="50" t="s">
        <v>1716</v>
      </c>
      <c r="B942" s="9" t="s">
        <v>2314</v>
      </c>
      <c r="C942" s="1">
        <f t="shared" si="247"/>
        <v>3121</v>
      </c>
      <c r="D942" s="7">
        <f t="shared" si="248"/>
        <v>3</v>
      </c>
      <c r="E942" s="7">
        <f t="shared" si="249"/>
        <v>6</v>
      </c>
      <c r="F942" s="7">
        <f t="shared" si="250"/>
        <v>2</v>
      </c>
      <c r="G942" s="7">
        <f t="shared" si="260"/>
        <v>4</v>
      </c>
      <c r="H942" s="49">
        <f t="shared" si="251"/>
        <v>1991</v>
      </c>
      <c r="I942" s="177">
        <f t="shared" si="252"/>
        <v>0.6379365587952579</v>
      </c>
      <c r="J942" s="8"/>
      <c r="K942" s="2">
        <f t="shared" si="253"/>
        <v>7.1451457866068574E-2</v>
      </c>
      <c r="L942" s="2">
        <f t="shared" si="254"/>
        <v>6.7286126241589235E-3</v>
      </c>
      <c r="M942" s="2">
        <f t="shared" si="255"/>
        <v>9.4200576738224934E-2</v>
      </c>
      <c r="N942" s="2">
        <f t="shared" si="256"/>
        <v>6.5684075616789489E-2</v>
      </c>
      <c r="O942" s="2">
        <f t="shared" si="257"/>
        <v>0.76193527715475817</v>
      </c>
      <c r="P942" s="1">
        <v>223</v>
      </c>
      <c r="Q942" s="1">
        <v>21</v>
      </c>
      <c r="R942" s="1">
        <v>294</v>
      </c>
      <c r="S942" s="1">
        <v>205</v>
      </c>
      <c r="T942" s="1">
        <v>2285</v>
      </c>
      <c r="U942" s="1">
        <v>45</v>
      </c>
      <c r="V942" s="1">
        <v>7</v>
      </c>
      <c r="W942" s="1">
        <v>6</v>
      </c>
      <c r="X942" s="1">
        <v>5</v>
      </c>
      <c r="Y942" s="1">
        <v>11</v>
      </c>
      <c r="Z942" s="1">
        <v>9</v>
      </c>
      <c r="AA942" s="1"/>
      <c r="AB942" s="1">
        <v>6</v>
      </c>
      <c r="AC942" s="1"/>
      <c r="AD942" s="1">
        <v>1</v>
      </c>
      <c r="AF942">
        <v>1</v>
      </c>
      <c r="AG942">
        <v>2</v>
      </c>
      <c r="AI942" t="str">
        <f t="shared" si="261"/>
        <v>Revere</v>
      </c>
      <c r="AJ942" t="s">
        <v>2083</v>
      </c>
      <c r="AK942" s="182">
        <v>5</v>
      </c>
      <c r="AL942" s="7"/>
      <c r="AN942" s="97">
        <v>25</v>
      </c>
      <c r="AO942" s="99">
        <v>25</v>
      </c>
      <c r="AP942" s="99">
        <v>15</v>
      </c>
      <c r="AQ942" s="106">
        <v>56585</v>
      </c>
      <c r="AR942" s="106">
        <f t="shared" si="258"/>
        <v>25025</v>
      </c>
      <c r="AS942" t="s">
        <v>1029</v>
      </c>
      <c r="AT942" s="109">
        <f t="shared" si="259"/>
        <v>2556585</v>
      </c>
      <c r="AW942">
        <v>10.029999999999999</v>
      </c>
      <c r="AX942">
        <v>4.1100000000000003</v>
      </c>
      <c r="AY942">
        <v>5.91</v>
      </c>
      <c r="BF942" s="117"/>
      <c r="BI942" s="117"/>
      <c r="BJ942" s="117"/>
    </row>
    <row r="943" spans="1:62" hidden="1" outlineLevel="1">
      <c r="A943" s="50" t="s">
        <v>2350</v>
      </c>
      <c r="B943" s="9" t="s">
        <v>2314</v>
      </c>
      <c r="C943" s="1">
        <f t="shared" si="247"/>
        <v>148</v>
      </c>
      <c r="D943" s="7">
        <f t="shared" si="248"/>
        <v>2</v>
      </c>
      <c r="E943" s="7">
        <f t="shared" si="249"/>
        <v>5</v>
      </c>
      <c r="F943" s="7">
        <f t="shared" si="250"/>
        <v>3</v>
      </c>
      <c r="G943" s="7">
        <f t="shared" si="260"/>
        <v>4</v>
      </c>
      <c r="H943" s="49">
        <f t="shared" si="251"/>
        <v>26</v>
      </c>
      <c r="I943" s="177">
        <f t="shared" si="252"/>
        <v>0.17567567567567569</v>
      </c>
      <c r="J943" s="8"/>
      <c r="K943" s="2">
        <f t="shared" si="253"/>
        <v>0.21621621621621623</v>
      </c>
      <c r="L943" s="2">
        <f t="shared" si="254"/>
        <v>2.7027027027027029E-2</v>
      </c>
      <c r="M943" s="2">
        <f t="shared" si="255"/>
        <v>0.1891891891891892</v>
      </c>
      <c r="N943" s="2">
        <f t="shared" si="256"/>
        <v>0.14864864864864866</v>
      </c>
      <c r="O943" s="2">
        <f t="shared" si="257"/>
        <v>0.41891891891891886</v>
      </c>
      <c r="P943" s="1">
        <v>32</v>
      </c>
      <c r="Q943" s="1">
        <v>4</v>
      </c>
      <c r="R943" s="1">
        <v>28</v>
      </c>
      <c r="S943" s="1">
        <v>22</v>
      </c>
      <c r="T943" s="1">
        <v>58</v>
      </c>
      <c r="U943" s="1">
        <v>1</v>
      </c>
      <c r="V943" s="1">
        <v>0</v>
      </c>
      <c r="W943" s="1">
        <v>2</v>
      </c>
      <c r="X943" s="1">
        <v>0</v>
      </c>
      <c r="Y943" s="1">
        <v>0</v>
      </c>
      <c r="Z943" s="1">
        <v>0</v>
      </c>
      <c r="AA943" s="1"/>
      <c r="AB943" s="1">
        <v>0</v>
      </c>
      <c r="AC943" s="1"/>
      <c r="AD943" s="1">
        <v>0</v>
      </c>
      <c r="AF943">
        <v>1</v>
      </c>
      <c r="AG943">
        <v>0</v>
      </c>
      <c r="AI943" t="str">
        <f t="shared" si="261"/>
        <v>Richmond</v>
      </c>
      <c r="AJ943" t="s">
        <v>236</v>
      </c>
      <c r="AK943" s="182">
        <v>1</v>
      </c>
      <c r="AL943" s="7"/>
      <c r="AN943" s="97">
        <v>25</v>
      </c>
      <c r="AO943" s="99">
        <v>3</v>
      </c>
      <c r="AP943" s="99">
        <v>115</v>
      </c>
      <c r="AQ943" s="106">
        <v>56795</v>
      </c>
      <c r="AR943" s="106">
        <f t="shared" si="258"/>
        <v>25003</v>
      </c>
      <c r="AS943" t="s">
        <v>1711</v>
      </c>
      <c r="AT943" s="109">
        <f t="shared" si="259"/>
        <v>2556795</v>
      </c>
      <c r="AW943">
        <v>19.239999999999998</v>
      </c>
      <c r="AX943">
        <v>0.27</v>
      </c>
      <c r="AY943">
        <v>18.96</v>
      </c>
      <c r="BF943" s="117"/>
      <c r="BI943" s="117"/>
      <c r="BJ943" s="117"/>
    </row>
    <row r="944" spans="1:62" hidden="1" outlineLevel="1">
      <c r="A944" s="50" t="s">
        <v>2919</v>
      </c>
      <c r="B944" s="9" t="s">
        <v>2314</v>
      </c>
      <c r="C944" s="1">
        <f t="shared" si="247"/>
        <v>967</v>
      </c>
      <c r="D944" s="7">
        <f t="shared" si="248"/>
        <v>3</v>
      </c>
      <c r="E944" s="7">
        <f t="shared" si="249"/>
        <v>6</v>
      </c>
      <c r="F944" s="7">
        <f t="shared" si="250"/>
        <v>2</v>
      </c>
      <c r="G944" s="7">
        <f t="shared" si="260"/>
        <v>4</v>
      </c>
      <c r="H944" s="49">
        <f t="shared" si="251"/>
        <v>411</v>
      </c>
      <c r="I944" s="177">
        <f t="shared" si="252"/>
        <v>0.42502585315408481</v>
      </c>
      <c r="J944" s="8"/>
      <c r="K944" s="2">
        <f t="shared" si="253"/>
        <v>0.12616339193381593</v>
      </c>
      <c r="L944" s="2">
        <f t="shared" si="254"/>
        <v>9.3071354705274046E-3</v>
      </c>
      <c r="M944" s="2">
        <f t="shared" si="255"/>
        <v>0.14167528438469493</v>
      </c>
      <c r="N944" s="2">
        <f t="shared" si="256"/>
        <v>9.927611168562564E-2</v>
      </c>
      <c r="O944" s="2">
        <f t="shared" si="257"/>
        <v>0.62357807652533614</v>
      </c>
      <c r="P944" s="1">
        <v>122</v>
      </c>
      <c r="Q944" s="1">
        <v>9</v>
      </c>
      <c r="R944" s="1">
        <v>137</v>
      </c>
      <c r="S944" s="1">
        <v>96</v>
      </c>
      <c r="T944" s="1">
        <v>548</v>
      </c>
      <c r="U944" s="1">
        <v>42</v>
      </c>
      <c r="V944" s="1">
        <v>2</v>
      </c>
      <c r="W944" s="1">
        <v>2</v>
      </c>
      <c r="X944" s="1">
        <v>0</v>
      </c>
      <c r="Y944" s="1">
        <v>5</v>
      </c>
      <c r="Z944" s="1">
        <v>1</v>
      </c>
      <c r="AA944" s="1"/>
      <c r="AB944" s="1">
        <v>1</v>
      </c>
      <c r="AC944" s="1"/>
      <c r="AD944" s="1">
        <v>0</v>
      </c>
      <c r="AF944">
        <v>1</v>
      </c>
      <c r="AG944">
        <v>1</v>
      </c>
      <c r="AI944" t="str">
        <f t="shared" si="261"/>
        <v>Rochester</v>
      </c>
      <c r="AJ944" t="s">
        <v>1787</v>
      </c>
      <c r="AK944" s="182">
        <v>9</v>
      </c>
      <c r="AL944" s="7"/>
      <c r="AN944" s="97">
        <v>25</v>
      </c>
      <c r="AO944" s="99">
        <v>23</v>
      </c>
      <c r="AP944" s="99">
        <v>110</v>
      </c>
      <c r="AQ944" s="106">
        <v>57600</v>
      </c>
      <c r="AR944" s="106">
        <f t="shared" si="258"/>
        <v>25023</v>
      </c>
      <c r="AS944" t="s">
        <v>1711</v>
      </c>
      <c r="AT944" s="109">
        <f t="shared" si="259"/>
        <v>2557600</v>
      </c>
      <c r="AW944">
        <v>36.39</v>
      </c>
      <c r="AX944">
        <v>2.46</v>
      </c>
      <c r="AY944">
        <v>33.93</v>
      </c>
      <c r="BF944" s="117"/>
      <c r="BI944" s="117"/>
      <c r="BJ944" s="117"/>
    </row>
    <row r="945" spans="1:62" hidden="1" outlineLevel="1">
      <c r="A945" s="50" t="s">
        <v>364</v>
      </c>
      <c r="B945" s="9" t="s">
        <v>2314</v>
      </c>
      <c r="C945" s="1">
        <f t="shared" si="247"/>
        <v>2197</v>
      </c>
      <c r="D945" s="7">
        <f t="shared" si="248"/>
        <v>4</v>
      </c>
      <c r="E945" s="7">
        <f t="shared" si="249"/>
        <v>5</v>
      </c>
      <c r="F945" s="7">
        <f t="shared" si="250"/>
        <v>2</v>
      </c>
      <c r="G945" s="7">
        <f t="shared" si="260"/>
        <v>3</v>
      </c>
      <c r="H945" s="49">
        <f t="shared" si="251"/>
        <v>1100</v>
      </c>
      <c r="I945" s="177">
        <f t="shared" si="252"/>
        <v>0.50068274920345923</v>
      </c>
      <c r="J945" s="8"/>
      <c r="K945" s="2">
        <f t="shared" si="253"/>
        <v>7.4647246244879381E-2</v>
      </c>
      <c r="L945" s="2">
        <f t="shared" si="254"/>
        <v>3.5502958579881658E-2</v>
      </c>
      <c r="M945" s="2">
        <f t="shared" si="255"/>
        <v>0.10696404187528448</v>
      </c>
      <c r="N945" s="2">
        <f t="shared" si="256"/>
        <v>0.10286754665452891</v>
      </c>
      <c r="O945" s="2">
        <f t="shared" si="257"/>
        <v>0.68001820664542556</v>
      </c>
      <c r="P945" s="1">
        <v>164</v>
      </c>
      <c r="Q945" s="1">
        <v>78</v>
      </c>
      <c r="R945" s="1">
        <v>235</v>
      </c>
      <c r="S945" s="1">
        <v>226</v>
      </c>
      <c r="T945" s="1">
        <v>1335</v>
      </c>
      <c r="U945" s="1">
        <v>57</v>
      </c>
      <c r="V945" s="1">
        <v>3</v>
      </c>
      <c r="W945" s="1">
        <v>57</v>
      </c>
      <c r="X945" s="1">
        <v>8</v>
      </c>
      <c r="Y945" s="1">
        <v>12</v>
      </c>
      <c r="Z945" s="1">
        <v>9</v>
      </c>
      <c r="AA945" s="1"/>
      <c r="AB945" s="1">
        <v>7</v>
      </c>
      <c r="AC945" s="1"/>
      <c r="AD945" s="1">
        <v>2</v>
      </c>
      <c r="AF945">
        <v>1</v>
      </c>
      <c r="AG945">
        <v>3</v>
      </c>
      <c r="AI945" t="str">
        <f t="shared" si="261"/>
        <v>Rockland</v>
      </c>
      <c r="AJ945" t="s">
        <v>1787</v>
      </c>
      <c r="AK945" s="182">
        <v>9</v>
      </c>
      <c r="AL945" s="7"/>
      <c r="AN945" s="97">
        <v>25</v>
      </c>
      <c r="AO945" s="99">
        <v>23</v>
      </c>
      <c r="AP945" s="99">
        <v>115</v>
      </c>
      <c r="AQ945" s="106">
        <v>57775</v>
      </c>
      <c r="AR945" s="106">
        <f t="shared" si="258"/>
        <v>25023</v>
      </c>
      <c r="AS945" t="s">
        <v>1711</v>
      </c>
      <c r="AT945" s="109">
        <f t="shared" si="259"/>
        <v>2557775</v>
      </c>
      <c r="AW945">
        <v>10.1</v>
      </c>
      <c r="AX945">
        <v>0.08</v>
      </c>
      <c r="AY945">
        <v>10.02</v>
      </c>
      <c r="BF945" s="117"/>
      <c r="BI945" s="117"/>
      <c r="BJ945" s="117"/>
    </row>
    <row r="946" spans="1:62" hidden="1" outlineLevel="1">
      <c r="A946" s="50" t="s">
        <v>741</v>
      </c>
      <c r="B946" s="9" t="s">
        <v>2314</v>
      </c>
      <c r="C946" s="1">
        <f t="shared" si="247"/>
        <v>1043</v>
      </c>
      <c r="D946" s="7">
        <f t="shared" si="248"/>
        <v>2</v>
      </c>
      <c r="E946" s="7">
        <f t="shared" si="249"/>
        <v>5</v>
      </c>
      <c r="F946" s="7">
        <f t="shared" si="250"/>
        <v>3</v>
      </c>
      <c r="G946" s="7">
        <f t="shared" si="260"/>
        <v>4</v>
      </c>
      <c r="H946" s="49">
        <f t="shared" si="251"/>
        <v>203</v>
      </c>
      <c r="I946" s="177">
        <f t="shared" si="252"/>
        <v>0.19463087248322147</v>
      </c>
      <c r="J946" s="8"/>
      <c r="K946" s="2">
        <f t="shared" si="253"/>
        <v>0.2464046021093001</v>
      </c>
      <c r="L946" s="2">
        <f t="shared" si="254"/>
        <v>1.6299137104506232E-2</v>
      </c>
      <c r="M946" s="2">
        <f t="shared" si="255"/>
        <v>0.18216682646212848</v>
      </c>
      <c r="N946" s="2">
        <f t="shared" si="256"/>
        <v>8.1495685522531155E-2</v>
      </c>
      <c r="O946" s="2">
        <f t="shared" si="257"/>
        <v>0.47363374880153408</v>
      </c>
      <c r="P946" s="1">
        <v>257</v>
      </c>
      <c r="Q946" s="1">
        <v>17</v>
      </c>
      <c r="R946" s="1">
        <v>190</v>
      </c>
      <c r="S946" s="1">
        <v>85</v>
      </c>
      <c r="T946" s="1">
        <v>460</v>
      </c>
      <c r="U946" s="1">
        <v>16</v>
      </c>
      <c r="V946" s="1">
        <v>2</v>
      </c>
      <c r="W946" s="1">
        <v>4</v>
      </c>
      <c r="X946" s="1">
        <v>1</v>
      </c>
      <c r="Y946" s="1">
        <v>7</v>
      </c>
      <c r="Z946" s="1">
        <v>1</v>
      </c>
      <c r="AA946" s="1"/>
      <c r="AB946" s="1">
        <v>1</v>
      </c>
      <c r="AC946" s="1"/>
      <c r="AD946" s="1">
        <v>1</v>
      </c>
      <c r="AF946">
        <v>0</v>
      </c>
      <c r="AG946">
        <v>1</v>
      </c>
      <c r="AI946" t="str">
        <f t="shared" si="261"/>
        <v>Rockport</v>
      </c>
      <c r="AJ946" t="s">
        <v>810</v>
      </c>
      <c r="AK946" s="182">
        <v>6</v>
      </c>
      <c r="AL946" s="7"/>
      <c r="AN946" s="97">
        <v>25</v>
      </c>
      <c r="AO946" s="99">
        <v>9</v>
      </c>
      <c r="AP946" s="99">
        <v>130</v>
      </c>
      <c r="AQ946" s="106">
        <v>57880</v>
      </c>
      <c r="AR946" s="106">
        <f t="shared" si="258"/>
        <v>25009</v>
      </c>
      <c r="AS946" t="s">
        <v>1711</v>
      </c>
      <c r="AT946" s="109">
        <f t="shared" si="259"/>
        <v>2557880</v>
      </c>
      <c r="AW946">
        <v>17.579999999999998</v>
      </c>
      <c r="AX946">
        <v>10.52</v>
      </c>
      <c r="AY946">
        <v>7.07</v>
      </c>
      <c r="BF946" s="117"/>
      <c r="BI946" s="117"/>
      <c r="BJ946" s="117"/>
    </row>
    <row r="947" spans="1:62" hidden="1" outlineLevel="1">
      <c r="A947" s="50" t="s">
        <v>3076</v>
      </c>
      <c r="B947" s="9" t="s">
        <v>2314</v>
      </c>
      <c r="C947" s="1">
        <f t="shared" si="247"/>
        <v>48</v>
      </c>
      <c r="D947" s="7">
        <f t="shared" si="248"/>
        <v>2</v>
      </c>
      <c r="E947" s="7">
        <f t="shared" si="249"/>
        <v>6</v>
      </c>
      <c r="F947" s="7">
        <f t="shared" si="250"/>
        <v>3</v>
      </c>
      <c r="G947" s="7">
        <f t="shared" si="260"/>
        <v>3</v>
      </c>
      <c r="H947" s="49">
        <f t="shared" si="251"/>
        <v>15</v>
      </c>
      <c r="I947" s="177">
        <f t="shared" si="252"/>
        <v>0.3125</v>
      </c>
      <c r="J947" s="8"/>
      <c r="K947" s="2">
        <f t="shared" si="253"/>
        <v>0.27083333333333331</v>
      </c>
      <c r="L947" s="2">
        <f t="shared" si="254"/>
        <v>0</v>
      </c>
      <c r="M947" s="2">
        <f t="shared" si="255"/>
        <v>6.25E-2</v>
      </c>
      <c r="N947" s="2">
        <f t="shared" si="256"/>
        <v>6.25E-2</v>
      </c>
      <c r="O947" s="2">
        <f t="shared" si="257"/>
        <v>0.60416666666666674</v>
      </c>
      <c r="P947" s="1">
        <v>13</v>
      </c>
      <c r="Q947" s="1">
        <v>0</v>
      </c>
      <c r="R947" s="1">
        <v>3</v>
      </c>
      <c r="S947" s="1">
        <v>3</v>
      </c>
      <c r="T947" s="1">
        <v>28</v>
      </c>
      <c r="U947" s="1">
        <v>0</v>
      </c>
      <c r="V947" s="1">
        <v>0</v>
      </c>
      <c r="W947" s="1">
        <v>0</v>
      </c>
      <c r="X947" s="1">
        <v>0</v>
      </c>
      <c r="Y947" s="1">
        <v>0</v>
      </c>
      <c r="Z947" s="1">
        <v>1</v>
      </c>
      <c r="AA947" s="1"/>
      <c r="AB947" s="1">
        <v>0</v>
      </c>
      <c r="AC947" s="1"/>
      <c r="AD947" s="1">
        <v>0</v>
      </c>
      <c r="AF947">
        <v>0</v>
      </c>
      <c r="AG947">
        <v>0</v>
      </c>
      <c r="AI947" t="str">
        <f t="shared" si="261"/>
        <v>Rowe</v>
      </c>
      <c r="AJ947" t="s">
        <v>2409</v>
      </c>
      <c r="AK947" s="182">
        <v>1</v>
      </c>
      <c r="AL947" s="7"/>
      <c r="AN947" s="97">
        <v>25</v>
      </c>
      <c r="AO947" s="99">
        <v>11</v>
      </c>
      <c r="AP947" s="99">
        <v>100</v>
      </c>
      <c r="AQ947" s="106">
        <v>58335</v>
      </c>
      <c r="AR947" s="106">
        <f t="shared" si="258"/>
        <v>25011</v>
      </c>
      <c r="AS947" t="s">
        <v>1711</v>
      </c>
      <c r="AT947" s="109">
        <f t="shared" si="259"/>
        <v>2558335</v>
      </c>
      <c r="AW947">
        <v>24.07</v>
      </c>
      <c r="AX947">
        <v>0.52</v>
      </c>
      <c r="AY947">
        <v>23.55</v>
      </c>
      <c r="BF947" s="117"/>
      <c r="BI947" s="117"/>
      <c r="BJ947" s="117"/>
    </row>
    <row r="948" spans="1:62" hidden="1" outlineLevel="1">
      <c r="A948" s="50" t="s">
        <v>733</v>
      </c>
      <c r="B948" s="9" t="s">
        <v>2314</v>
      </c>
      <c r="C948" s="1">
        <f t="shared" si="247"/>
        <v>1237</v>
      </c>
      <c r="D948" s="7">
        <f t="shared" si="248"/>
        <v>3</v>
      </c>
      <c r="E948" s="7">
        <f t="shared" si="249"/>
        <v>6</v>
      </c>
      <c r="F948" s="7">
        <f t="shared" si="250"/>
        <v>2</v>
      </c>
      <c r="G948" s="7">
        <f t="shared" si="260"/>
        <v>4</v>
      </c>
      <c r="H948" s="49">
        <f t="shared" si="251"/>
        <v>420</v>
      </c>
      <c r="I948" s="177">
        <f t="shared" si="252"/>
        <v>0.33953112368633792</v>
      </c>
      <c r="J948" s="8"/>
      <c r="K948" s="2">
        <f t="shared" si="253"/>
        <v>0.15278900565885206</v>
      </c>
      <c r="L948" s="2">
        <f t="shared" si="254"/>
        <v>7.2756669361358122E-3</v>
      </c>
      <c r="M948" s="2">
        <f t="shared" si="255"/>
        <v>0.17219078415521422</v>
      </c>
      <c r="N948" s="2">
        <f t="shared" si="256"/>
        <v>0.11398544866612773</v>
      </c>
      <c r="O948" s="2">
        <f t="shared" si="257"/>
        <v>0.55375909458367023</v>
      </c>
      <c r="P948" s="1">
        <v>189</v>
      </c>
      <c r="Q948" s="1">
        <v>9</v>
      </c>
      <c r="R948" s="1">
        <v>213</v>
      </c>
      <c r="S948" s="1">
        <v>141</v>
      </c>
      <c r="T948" s="1">
        <v>633</v>
      </c>
      <c r="U948" s="1">
        <v>35</v>
      </c>
      <c r="V948" s="1">
        <v>2</v>
      </c>
      <c r="W948" s="1">
        <v>2</v>
      </c>
      <c r="X948" s="1">
        <v>4</v>
      </c>
      <c r="Y948" s="1">
        <v>5</v>
      </c>
      <c r="Z948" s="1">
        <v>3</v>
      </c>
      <c r="AA948" s="1"/>
      <c r="AB948" s="1">
        <v>1</v>
      </c>
      <c r="AC948" s="1"/>
      <c r="AD948" s="1">
        <v>0</v>
      </c>
      <c r="AF948">
        <v>0</v>
      </c>
      <c r="AG948">
        <v>0</v>
      </c>
      <c r="AI948" t="str">
        <f t="shared" si="261"/>
        <v>Rowley</v>
      </c>
      <c r="AJ948" t="s">
        <v>810</v>
      </c>
      <c r="AK948" s="182">
        <v>6</v>
      </c>
      <c r="AL948" s="7"/>
      <c r="AN948" s="97">
        <v>25</v>
      </c>
      <c r="AO948" s="99">
        <v>9</v>
      </c>
      <c r="AP948" s="99">
        <v>135</v>
      </c>
      <c r="AQ948" s="106">
        <v>58405</v>
      </c>
      <c r="AR948" s="106">
        <f t="shared" si="258"/>
        <v>25009</v>
      </c>
      <c r="AS948" t="s">
        <v>1711</v>
      </c>
      <c r="AT948" s="109">
        <f t="shared" si="259"/>
        <v>2558405</v>
      </c>
      <c r="AW948">
        <v>20.59</v>
      </c>
      <c r="AX948">
        <v>1.87</v>
      </c>
      <c r="AY948">
        <v>18.72</v>
      </c>
      <c r="BF948" s="117"/>
      <c r="BI948" s="117"/>
      <c r="BJ948" s="117"/>
    </row>
    <row r="949" spans="1:62" hidden="1" outlineLevel="1">
      <c r="A949" s="50" t="s">
        <v>1482</v>
      </c>
      <c r="B949" s="9" t="s">
        <v>2314</v>
      </c>
      <c r="C949" s="1">
        <f t="shared" si="247"/>
        <v>157</v>
      </c>
      <c r="D949" s="7">
        <f t="shared" si="248"/>
        <v>4</v>
      </c>
      <c r="E949" s="7">
        <f t="shared" si="249"/>
        <v>6</v>
      </c>
      <c r="F949" s="7">
        <f t="shared" si="250"/>
        <v>3</v>
      </c>
      <c r="G949" s="7">
        <f t="shared" si="260"/>
        <v>2</v>
      </c>
      <c r="H949" s="49">
        <f t="shared" si="251"/>
        <v>70</v>
      </c>
      <c r="I949" s="177">
        <f t="shared" si="252"/>
        <v>0.44585987261146498</v>
      </c>
      <c r="J949" s="8"/>
      <c r="K949" s="2">
        <f t="shared" si="253"/>
        <v>7.0063694267515922E-2</v>
      </c>
      <c r="L949" s="2">
        <f t="shared" si="254"/>
        <v>1.9108280254777069E-2</v>
      </c>
      <c r="M949" s="2">
        <f t="shared" si="255"/>
        <v>0.10828025477707007</v>
      </c>
      <c r="N949" s="2">
        <f t="shared" si="256"/>
        <v>0.1464968152866242</v>
      </c>
      <c r="O949" s="2">
        <f t="shared" si="257"/>
        <v>0.65605095541401282</v>
      </c>
      <c r="P949" s="1">
        <v>11</v>
      </c>
      <c r="Q949" s="1">
        <v>3</v>
      </c>
      <c r="R949" s="1">
        <v>17</v>
      </c>
      <c r="S949" s="1">
        <v>23</v>
      </c>
      <c r="T949" s="1">
        <v>93</v>
      </c>
      <c r="U949" s="1">
        <v>6</v>
      </c>
      <c r="V949" s="1">
        <v>0</v>
      </c>
      <c r="W949" s="1">
        <v>2</v>
      </c>
      <c r="X949" s="1">
        <v>1</v>
      </c>
      <c r="Y949" s="1">
        <v>0</v>
      </c>
      <c r="Z949" s="1">
        <v>0</v>
      </c>
      <c r="AA949" s="1"/>
      <c r="AB949" s="1">
        <v>1</v>
      </c>
      <c r="AC949" s="1"/>
      <c r="AD949" s="1">
        <v>0</v>
      </c>
      <c r="AF949">
        <v>0</v>
      </c>
      <c r="AG949">
        <v>0</v>
      </c>
      <c r="AI949" t="str">
        <f t="shared" si="261"/>
        <v>Royalston</v>
      </c>
      <c r="AJ949" s="9" t="s">
        <v>1765</v>
      </c>
      <c r="AK949" s="182">
        <v>2</v>
      </c>
      <c r="AL949" s="7"/>
      <c r="AN949" s="97">
        <v>25</v>
      </c>
      <c r="AO949" s="99">
        <v>27</v>
      </c>
      <c r="AP949" s="99">
        <v>205</v>
      </c>
      <c r="AQ949" s="106">
        <v>58580</v>
      </c>
      <c r="AR949" s="106">
        <f t="shared" si="258"/>
        <v>25027</v>
      </c>
      <c r="AS949" t="s">
        <v>1711</v>
      </c>
      <c r="AT949" s="109">
        <f t="shared" si="259"/>
        <v>2558580</v>
      </c>
      <c r="AW949">
        <v>42.48</v>
      </c>
      <c r="AX949">
        <v>0.59</v>
      </c>
      <c r="AY949">
        <v>41.89</v>
      </c>
      <c r="BF949" s="117"/>
      <c r="BI949" s="117"/>
      <c r="BJ949" s="117"/>
    </row>
    <row r="950" spans="1:62" hidden="1" outlineLevel="1">
      <c r="A950" s="50" t="s">
        <v>984</v>
      </c>
      <c r="B950" s="9" t="s">
        <v>2314</v>
      </c>
      <c r="C950" s="1">
        <f t="shared" si="247"/>
        <v>210</v>
      </c>
      <c r="D950" s="7">
        <f t="shared" si="248"/>
        <v>2</v>
      </c>
      <c r="E950" s="7">
        <f t="shared" si="249"/>
        <v>10</v>
      </c>
      <c r="F950" s="7">
        <f t="shared" si="250"/>
        <v>3</v>
      </c>
      <c r="G950" s="7">
        <f t="shared" si="260"/>
        <v>4</v>
      </c>
      <c r="H950" s="49">
        <f t="shared" si="251"/>
        <v>58</v>
      </c>
      <c r="I950" s="177">
        <f t="shared" si="252"/>
        <v>0.27619047619047621</v>
      </c>
      <c r="J950" s="8"/>
      <c r="K950" s="2">
        <f t="shared" si="253"/>
        <v>0.18571428571428572</v>
      </c>
      <c r="L950" s="2">
        <f t="shared" si="254"/>
        <v>0</v>
      </c>
      <c r="M950" s="2">
        <f t="shared" si="255"/>
        <v>0.16190476190476191</v>
      </c>
      <c r="N950" s="2">
        <f t="shared" si="256"/>
        <v>0.11428571428571428</v>
      </c>
      <c r="O950" s="2">
        <f t="shared" si="257"/>
        <v>0.53809523809523807</v>
      </c>
      <c r="P950" s="1">
        <v>39</v>
      </c>
      <c r="Q950" s="1">
        <v>0</v>
      </c>
      <c r="R950" s="1">
        <v>34</v>
      </c>
      <c r="S950" s="1">
        <v>24</v>
      </c>
      <c r="T950" s="1">
        <v>97</v>
      </c>
      <c r="U950" s="1">
        <v>12</v>
      </c>
      <c r="V950" s="1">
        <v>0</v>
      </c>
      <c r="W950" s="1">
        <v>1</v>
      </c>
      <c r="X950" s="1">
        <v>0</v>
      </c>
      <c r="Y950" s="1">
        <v>1</v>
      </c>
      <c r="Z950" s="1">
        <v>1</v>
      </c>
      <c r="AA950" s="1"/>
      <c r="AB950" s="1">
        <v>0</v>
      </c>
      <c r="AC950" s="1"/>
      <c r="AD950" s="1">
        <v>0</v>
      </c>
      <c r="AF950">
        <v>0</v>
      </c>
      <c r="AG950">
        <v>1</v>
      </c>
      <c r="AI950" t="str">
        <f t="shared" si="261"/>
        <v>Russell</v>
      </c>
      <c r="AJ950" t="s">
        <v>2885</v>
      </c>
      <c r="AK950" s="182">
        <v>1</v>
      </c>
      <c r="AL950" s="7"/>
      <c r="AN950" s="97">
        <v>25</v>
      </c>
      <c r="AO950" s="99">
        <v>13</v>
      </c>
      <c r="AP950" s="99">
        <v>80</v>
      </c>
      <c r="AQ950" s="106">
        <v>58650</v>
      </c>
      <c r="AR950" s="106">
        <f t="shared" si="258"/>
        <v>25013</v>
      </c>
      <c r="AS950" t="s">
        <v>1711</v>
      </c>
      <c r="AT950" s="109">
        <f t="shared" si="259"/>
        <v>2558650</v>
      </c>
      <c r="AW950">
        <v>17.88</v>
      </c>
      <c r="AX950">
        <v>0.32</v>
      </c>
      <c r="AY950">
        <v>17.559999999999999</v>
      </c>
      <c r="BF950" s="117"/>
      <c r="BI950" s="117"/>
      <c r="BJ950" s="117"/>
    </row>
    <row r="951" spans="1:62" hidden="1" outlineLevel="1">
      <c r="A951" s="50" t="s">
        <v>831</v>
      </c>
      <c r="B951" s="9" t="s">
        <v>2314</v>
      </c>
      <c r="C951" s="1">
        <f t="shared" ref="C951:C1014" si="262">SUM(P951:AG951)</f>
        <v>1374</v>
      </c>
      <c r="D951" s="7">
        <f t="shared" ref="D951:D1014" si="263">RANK(P951,(P951:AG951))</f>
        <v>4</v>
      </c>
      <c r="E951" s="7">
        <f t="shared" ref="E951:E1014" si="264">RANK(Q951,(P951:AG951))</f>
        <v>6</v>
      </c>
      <c r="F951" s="7">
        <f t="shared" ref="F951:F1014" si="265">IF(R951&gt;0,RANK(R951,(P951:AG951)),0)</f>
        <v>2</v>
      </c>
      <c r="G951" s="7">
        <f t="shared" si="260"/>
        <v>3</v>
      </c>
      <c r="H951" s="49">
        <f t="shared" ref="H951:H1014" si="266">MAX(P951:T951)-LARGE(P951:T951,2)</f>
        <v>465</v>
      </c>
      <c r="I951" s="177">
        <f t="shared" ref="I951:I1014" si="267">H951/C951</f>
        <v>0.33842794759825329</v>
      </c>
      <c r="J951" s="8"/>
      <c r="K951" s="2">
        <f t="shared" ref="K951:K1014" si="268">IF(C951=0,"-",P951/C951)</f>
        <v>0.13755458515283842</v>
      </c>
      <c r="L951" s="2">
        <f t="shared" ref="L951:L1014" si="269">IF(C951=0,"-",Q951/C951)</f>
        <v>1.0917030567685589E-2</v>
      </c>
      <c r="M951" s="2">
        <f t="shared" ref="M951:M1014" si="270">IF(C951=0,"-",R951/C951)</f>
        <v>0.15211062590975255</v>
      </c>
      <c r="N951" s="2">
        <f t="shared" ref="N951:N1014" si="271">IF(C951=0,"-",S951/C951)</f>
        <v>0.14701601164483261</v>
      </c>
      <c r="O951" s="2">
        <f t="shared" ref="O951:O1014" si="272">IF(C951=0,"-",(1-K951-L951-M951-N951))</f>
        <v>0.55240174672489095</v>
      </c>
      <c r="P951" s="1">
        <v>189</v>
      </c>
      <c r="Q951" s="1">
        <v>15</v>
      </c>
      <c r="R951" s="1">
        <v>209</v>
      </c>
      <c r="S951" s="1">
        <v>202</v>
      </c>
      <c r="T951" s="1">
        <v>674</v>
      </c>
      <c r="U951" s="1">
        <v>48</v>
      </c>
      <c r="V951" s="1">
        <v>3</v>
      </c>
      <c r="W951" s="1">
        <v>8</v>
      </c>
      <c r="X951" s="1">
        <v>7</v>
      </c>
      <c r="Y951" s="1">
        <v>13</v>
      </c>
      <c r="Z951" s="1">
        <v>1</v>
      </c>
      <c r="AA951" s="1"/>
      <c r="AB951" s="1">
        <v>2</v>
      </c>
      <c r="AC951" s="1"/>
      <c r="AD951" s="1">
        <v>1</v>
      </c>
      <c r="AF951">
        <v>0</v>
      </c>
      <c r="AG951">
        <v>2</v>
      </c>
      <c r="AI951" t="str">
        <f t="shared" si="261"/>
        <v>Rutland</v>
      </c>
      <c r="AJ951" s="9" t="s">
        <v>1765</v>
      </c>
      <c r="AK951" s="182">
        <v>2</v>
      </c>
      <c r="AL951" s="7"/>
      <c r="AN951" s="97">
        <v>25</v>
      </c>
      <c r="AO951" s="99">
        <v>27</v>
      </c>
      <c r="AP951" s="99">
        <v>210</v>
      </c>
      <c r="AQ951" s="106">
        <v>58825</v>
      </c>
      <c r="AR951" s="106">
        <f t="shared" ref="AR951:AR1014" si="273">AN951*1000+AO951</f>
        <v>25027</v>
      </c>
      <c r="AS951" t="s">
        <v>1711</v>
      </c>
      <c r="AT951" s="109">
        <f t="shared" ref="AT951:AT1014" si="274">AN951*100000+AQ951</f>
        <v>2558825</v>
      </c>
      <c r="AW951">
        <v>36.409999999999997</v>
      </c>
      <c r="AX951">
        <v>1.1499999999999999</v>
      </c>
      <c r="AY951">
        <v>35.26</v>
      </c>
      <c r="BF951" s="117"/>
      <c r="BI951" s="117"/>
      <c r="BJ951" s="117"/>
    </row>
    <row r="952" spans="1:62" hidden="1" outlineLevel="1">
      <c r="A952" s="50" t="s">
        <v>1837</v>
      </c>
      <c r="B952" s="9" t="s">
        <v>2314</v>
      </c>
      <c r="C952" s="1">
        <f t="shared" si="262"/>
        <v>3036</v>
      </c>
      <c r="D952" s="7">
        <f t="shared" si="263"/>
        <v>2</v>
      </c>
      <c r="E952" s="7">
        <f t="shared" si="264"/>
        <v>6</v>
      </c>
      <c r="F952" s="7">
        <f t="shared" si="265"/>
        <v>3</v>
      </c>
      <c r="G952" s="7">
        <f t="shared" ref="G952:G1015" si="275">IF(S952&gt;0,RANK(S952,(P952:AD952)),0)</f>
        <v>4</v>
      </c>
      <c r="H952" s="49">
        <f t="shared" si="266"/>
        <v>1061</v>
      </c>
      <c r="I952" s="177">
        <f t="shared" si="267"/>
        <v>0.34947299077733862</v>
      </c>
      <c r="J952" s="8"/>
      <c r="K952" s="2">
        <f t="shared" si="268"/>
        <v>0.1676548089591568</v>
      </c>
      <c r="L952" s="2">
        <f t="shared" si="269"/>
        <v>8.8932806324110679E-3</v>
      </c>
      <c r="M952" s="2">
        <f t="shared" si="270"/>
        <v>0.15777338603425559</v>
      </c>
      <c r="N952" s="2">
        <f t="shared" si="271"/>
        <v>9.9802371541501983E-2</v>
      </c>
      <c r="O952" s="2">
        <f t="shared" si="272"/>
        <v>0.56587615283267467</v>
      </c>
      <c r="P952" s="1">
        <v>509</v>
      </c>
      <c r="Q952" s="1">
        <v>27</v>
      </c>
      <c r="R952" s="1">
        <v>479</v>
      </c>
      <c r="S952" s="1">
        <v>303</v>
      </c>
      <c r="T952" s="1">
        <v>1570</v>
      </c>
      <c r="U952" s="1">
        <v>78</v>
      </c>
      <c r="V952" s="1">
        <v>5</v>
      </c>
      <c r="W952" s="1">
        <v>11</v>
      </c>
      <c r="X952" s="1">
        <v>8</v>
      </c>
      <c r="Y952" s="1">
        <v>10</v>
      </c>
      <c r="Z952" s="1">
        <v>23</v>
      </c>
      <c r="AA952" s="1"/>
      <c r="AB952" s="1">
        <v>3</v>
      </c>
      <c r="AC952" s="1"/>
      <c r="AD952" s="1">
        <v>0</v>
      </c>
      <c r="AF952">
        <v>4</v>
      </c>
      <c r="AG952">
        <v>6</v>
      </c>
      <c r="AI952" t="str">
        <f t="shared" si="261"/>
        <v>Salem</v>
      </c>
      <c r="AJ952" t="s">
        <v>810</v>
      </c>
      <c r="AK952" s="182">
        <v>6</v>
      </c>
      <c r="AL952" s="7"/>
      <c r="AN952" s="97">
        <v>25</v>
      </c>
      <c r="AO952" s="99">
        <v>9</v>
      </c>
      <c r="AP952" s="99">
        <v>140</v>
      </c>
      <c r="AQ952" s="106">
        <v>59105</v>
      </c>
      <c r="AR952" s="106">
        <f t="shared" si="273"/>
        <v>25009</v>
      </c>
      <c r="AS952" t="s">
        <v>1029</v>
      </c>
      <c r="AT952" s="109">
        <f t="shared" si="274"/>
        <v>2559105</v>
      </c>
      <c r="AW952">
        <v>18.059999999999999</v>
      </c>
      <c r="AX952">
        <v>9.9499999999999993</v>
      </c>
      <c r="AY952">
        <v>8.1</v>
      </c>
      <c r="BF952" s="117"/>
      <c r="BI952" s="117"/>
      <c r="BJ952" s="117"/>
    </row>
    <row r="953" spans="1:62" hidden="1" outlineLevel="1">
      <c r="A953" s="50" t="s">
        <v>1558</v>
      </c>
      <c r="B953" s="9" t="s">
        <v>2314</v>
      </c>
      <c r="C953" s="1">
        <f t="shared" si="262"/>
        <v>1194</v>
      </c>
      <c r="D953" s="7">
        <f t="shared" si="263"/>
        <v>3</v>
      </c>
      <c r="E953" s="7">
        <f t="shared" si="264"/>
        <v>6</v>
      </c>
      <c r="F953" s="7">
        <f t="shared" si="265"/>
        <v>2</v>
      </c>
      <c r="G953" s="7">
        <f t="shared" si="275"/>
        <v>4</v>
      </c>
      <c r="H953" s="49">
        <f t="shared" si="266"/>
        <v>602</v>
      </c>
      <c r="I953" s="177">
        <f t="shared" si="267"/>
        <v>0.50418760469011725</v>
      </c>
      <c r="J953" s="8"/>
      <c r="K953" s="2">
        <f t="shared" si="268"/>
        <v>0.11557788944723618</v>
      </c>
      <c r="L953" s="2">
        <f t="shared" si="269"/>
        <v>5.8626465661641538E-3</v>
      </c>
      <c r="M953" s="2">
        <f t="shared" si="270"/>
        <v>0.12897822445561138</v>
      </c>
      <c r="N953" s="2">
        <f t="shared" si="271"/>
        <v>7.9564489112227813E-2</v>
      </c>
      <c r="O953" s="2">
        <f t="shared" si="272"/>
        <v>0.67001675041876052</v>
      </c>
      <c r="P953" s="1">
        <v>138</v>
      </c>
      <c r="Q953" s="1">
        <v>7</v>
      </c>
      <c r="R953" s="1">
        <v>154</v>
      </c>
      <c r="S953" s="1">
        <v>95</v>
      </c>
      <c r="T953" s="1">
        <v>756</v>
      </c>
      <c r="U953" s="1">
        <v>20</v>
      </c>
      <c r="V953" s="1">
        <v>2</v>
      </c>
      <c r="W953" s="1">
        <v>4</v>
      </c>
      <c r="X953" s="1">
        <v>3</v>
      </c>
      <c r="Y953" s="1">
        <v>6</v>
      </c>
      <c r="Z953" s="1">
        <v>7</v>
      </c>
      <c r="AA953" s="1"/>
      <c r="AB953" s="1">
        <v>0</v>
      </c>
      <c r="AC953" s="1"/>
      <c r="AD953" s="1">
        <v>0</v>
      </c>
      <c r="AF953">
        <v>0</v>
      </c>
      <c r="AG953">
        <v>2</v>
      </c>
      <c r="AI953" t="str">
        <f t="shared" si="261"/>
        <v>Salisbury</v>
      </c>
      <c r="AJ953" t="s">
        <v>810</v>
      </c>
      <c r="AK953" s="182">
        <v>6</v>
      </c>
      <c r="AL953" s="7"/>
      <c r="AN953" s="97">
        <v>25</v>
      </c>
      <c r="AO953" s="99">
        <v>9</v>
      </c>
      <c r="AP953" s="99">
        <v>145</v>
      </c>
      <c r="AQ953" s="106">
        <v>59245</v>
      </c>
      <c r="AR953" s="106">
        <f t="shared" si="273"/>
        <v>25009</v>
      </c>
      <c r="AS953" t="s">
        <v>1711</v>
      </c>
      <c r="AT953" s="109">
        <f t="shared" si="274"/>
        <v>2559245</v>
      </c>
      <c r="AW953">
        <v>17.850000000000001</v>
      </c>
      <c r="AX953">
        <v>2.41</v>
      </c>
      <c r="AY953">
        <v>15.43</v>
      </c>
      <c r="BF953" s="117"/>
      <c r="BI953" s="117"/>
      <c r="BJ953" s="117"/>
    </row>
    <row r="954" spans="1:62" hidden="1" outlineLevel="1">
      <c r="A954" s="50" t="s">
        <v>1476</v>
      </c>
      <c r="B954" s="9" t="s">
        <v>2314</v>
      </c>
      <c r="C954" s="1">
        <f t="shared" si="262"/>
        <v>65</v>
      </c>
      <c r="D954" s="7">
        <f t="shared" si="263"/>
        <v>4</v>
      </c>
      <c r="E954" s="7">
        <f t="shared" si="264"/>
        <v>5</v>
      </c>
      <c r="F954" s="7">
        <f t="shared" si="265"/>
        <v>2</v>
      </c>
      <c r="G954" s="7">
        <f t="shared" si="275"/>
        <v>3</v>
      </c>
      <c r="H954" s="49">
        <f t="shared" si="266"/>
        <v>27</v>
      </c>
      <c r="I954" s="177">
        <f t="shared" si="267"/>
        <v>0.41538461538461541</v>
      </c>
      <c r="J954" s="8"/>
      <c r="K954" s="2">
        <f t="shared" si="268"/>
        <v>7.6923076923076927E-2</v>
      </c>
      <c r="L954" s="2">
        <f t="shared" si="269"/>
        <v>1.5384615384615385E-2</v>
      </c>
      <c r="M954" s="2">
        <f t="shared" si="270"/>
        <v>0.15384615384615385</v>
      </c>
      <c r="N954" s="2">
        <f t="shared" si="271"/>
        <v>0.12307692307692308</v>
      </c>
      <c r="O954" s="2">
        <f t="shared" si="272"/>
        <v>0.63076923076923086</v>
      </c>
      <c r="P954" s="1">
        <v>5</v>
      </c>
      <c r="Q954" s="1">
        <v>1</v>
      </c>
      <c r="R954" s="1">
        <v>10</v>
      </c>
      <c r="S954" s="1">
        <v>8</v>
      </c>
      <c r="T954" s="1">
        <v>37</v>
      </c>
      <c r="U954" s="1">
        <v>0</v>
      </c>
      <c r="V954" s="1">
        <v>1</v>
      </c>
      <c r="W954" s="1">
        <v>0</v>
      </c>
      <c r="X954" s="1">
        <v>0</v>
      </c>
      <c r="Y954" s="1">
        <v>1</v>
      </c>
      <c r="Z954" s="1">
        <v>0</v>
      </c>
      <c r="AA954" s="1"/>
      <c r="AB954" s="1">
        <v>1</v>
      </c>
      <c r="AC954" s="1"/>
      <c r="AD954" s="1">
        <v>0</v>
      </c>
      <c r="AF954">
        <v>0</v>
      </c>
      <c r="AG954">
        <v>1</v>
      </c>
      <c r="AI954" t="str">
        <f t="shared" si="261"/>
        <v>Sandisfield</v>
      </c>
      <c r="AJ954" t="s">
        <v>236</v>
      </c>
      <c r="AK954" s="182">
        <v>1</v>
      </c>
      <c r="AL954" s="7"/>
      <c r="AN954" s="97">
        <v>25</v>
      </c>
      <c r="AO954" s="99">
        <v>3</v>
      </c>
      <c r="AP954" s="99">
        <v>120</v>
      </c>
      <c r="AQ954" s="106">
        <v>59665</v>
      </c>
      <c r="AR954" s="106">
        <f t="shared" si="273"/>
        <v>25003</v>
      </c>
      <c r="AS954" t="s">
        <v>1711</v>
      </c>
      <c r="AT954" s="109">
        <f t="shared" si="274"/>
        <v>2559665</v>
      </c>
      <c r="AW954">
        <v>53.03</v>
      </c>
      <c r="AX954">
        <v>0.71</v>
      </c>
      <c r="AY954">
        <v>52.32</v>
      </c>
      <c r="BF954" s="117"/>
      <c r="BI954" s="117"/>
      <c r="BJ954" s="117"/>
    </row>
    <row r="955" spans="1:62" hidden="1" outlineLevel="1">
      <c r="A955" s="50" t="s">
        <v>1477</v>
      </c>
      <c r="B955" s="9" t="s">
        <v>2314</v>
      </c>
      <c r="C955" s="1">
        <f t="shared" si="262"/>
        <v>3722</v>
      </c>
      <c r="D955" s="7">
        <f t="shared" si="263"/>
        <v>3</v>
      </c>
      <c r="E955" s="7">
        <f t="shared" si="264"/>
        <v>6</v>
      </c>
      <c r="F955" s="7">
        <f t="shared" si="265"/>
        <v>2</v>
      </c>
      <c r="G955" s="7">
        <f t="shared" si="275"/>
        <v>4</v>
      </c>
      <c r="H955" s="49">
        <f t="shared" si="266"/>
        <v>1350</v>
      </c>
      <c r="I955" s="177">
        <f t="shared" si="267"/>
        <v>0.36270822138635145</v>
      </c>
      <c r="J955" s="8"/>
      <c r="K955" s="2">
        <f t="shared" si="268"/>
        <v>0.14669532509403546</v>
      </c>
      <c r="L955" s="2">
        <f t="shared" si="269"/>
        <v>1.0478237506716819E-2</v>
      </c>
      <c r="M955" s="2">
        <f t="shared" si="270"/>
        <v>0.16012896292315959</v>
      </c>
      <c r="N955" s="2">
        <f t="shared" si="271"/>
        <v>0.11418592154755508</v>
      </c>
      <c r="O955" s="2">
        <f t="shared" si="272"/>
        <v>0.56851155292853295</v>
      </c>
      <c r="P955" s="1">
        <v>546</v>
      </c>
      <c r="Q955" s="1">
        <v>39</v>
      </c>
      <c r="R955" s="1">
        <v>596</v>
      </c>
      <c r="S955" s="1">
        <v>425</v>
      </c>
      <c r="T955" s="1">
        <v>1946</v>
      </c>
      <c r="U955" s="1">
        <v>108</v>
      </c>
      <c r="V955" s="1">
        <v>11</v>
      </c>
      <c r="W955" s="1">
        <v>12</v>
      </c>
      <c r="X955" s="1">
        <v>7</v>
      </c>
      <c r="Y955" s="1">
        <v>14</v>
      </c>
      <c r="Z955" s="1">
        <v>12</v>
      </c>
      <c r="AA955" s="1"/>
      <c r="AB955" s="1">
        <v>3</v>
      </c>
      <c r="AC955" s="1"/>
      <c r="AD955" s="1">
        <v>2</v>
      </c>
      <c r="AF955">
        <v>1</v>
      </c>
      <c r="AG955">
        <v>0</v>
      </c>
      <c r="AI955" t="str">
        <f t="shared" si="261"/>
        <v>Sandwich</v>
      </c>
      <c r="AJ955" t="s">
        <v>2577</v>
      </c>
      <c r="AK955" s="182">
        <v>9</v>
      </c>
      <c r="AL955" s="7"/>
      <c r="AN955" s="97">
        <v>25</v>
      </c>
      <c r="AO955" s="99">
        <v>1</v>
      </c>
      <c r="AP955" s="99">
        <v>60</v>
      </c>
      <c r="AQ955" s="106">
        <v>59735</v>
      </c>
      <c r="AR955" s="106">
        <f t="shared" si="273"/>
        <v>25001</v>
      </c>
      <c r="AS955" t="s">
        <v>1711</v>
      </c>
      <c r="AT955" s="109">
        <f t="shared" si="274"/>
        <v>2559735</v>
      </c>
      <c r="AW955">
        <v>44.36</v>
      </c>
      <c r="AX955">
        <v>1.32</v>
      </c>
      <c r="AY955">
        <v>43.04</v>
      </c>
      <c r="BF955" s="117"/>
      <c r="BI955" s="117"/>
      <c r="BJ955" s="117"/>
    </row>
    <row r="956" spans="1:62" hidden="1" outlineLevel="1">
      <c r="A956" s="50" t="s">
        <v>1478</v>
      </c>
      <c r="B956" s="9" t="s">
        <v>2314</v>
      </c>
      <c r="C956" s="1">
        <f t="shared" si="262"/>
        <v>3677</v>
      </c>
      <c r="D956" s="7">
        <f t="shared" si="263"/>
        <v>3</v>
      </c>
      <c r="E956" s="7">
        <f t="shared" si="264"/>
        <v>6</v>
      </c>
      <c r="F956" s="7">
        <f t="shared" si="265"/>
        <v>2</v>
      </c>
      <c r="G956" s="7">
        <f t="shared" si="275"/>
        <v>4</v>
      </c>
      <c r="H956" s="49">
        <f t="shared" si="266"/>
        <v>2087</v>
      </c>
      <c r="I956" s="177">
        <f t="shared" si="267"/>
        <v>0.56758226815338586</v>
      </c>
      <c r="J956" s="8"/>
      <c r="K956" s="2">
        <f t="shared" si="268"/>
        <v>9.0019037258634763E-2</v>
      </c>
      <c r="L956" s="2">
        <f t="shared" si="269"/>
        <v>8.7027468044601573E-3</v>
      </c>
      <c r="M956" s="2">
        <f t="shared" si="270"/>
        <v>0.11667119934729399</v>
      </c>
      <c r="N956" s="2">
        <f t="shared" si="271"/>
        <v>7.04378569485994E-2</v>
      </c>
      <c r="O956" s="2">
        <f t="shared" si="272"/>
        <v>0.71416915964101169</v>
      </c>
      <c r="P956" s="1">
        <v>331</v>
      </c>
      <c r="Q956" s="1">
        <v>32</v>
      </c>
      <c r="R956" s="1">
        <v>429</v>
      </c>
      <c r="S956" s="1">
        <v>259</v>
      </c>
      <c r="T956" s="1">
        <v>2516</v>
      </c>
      <c r="U956" s="1">
        <v>58</v>
      </c>
      <c r="V956" s="1">
        <v>4</v>
      </c>
      <c r="W956" s="1">
        <v>5</v>
      </c>
      <c r="X956" s="1">
        <v>7</v>
      </c>
      <c r="Y956" s="1">
        <v>16</v>
      </c>
      <c r="Z956" s="1">
        <v>4</v>
      </c>
      <c r="AA956" s="1"/>
      <c r="AB956" s="1">
        <v>6</v>
      </c>
      <c r="AC956" s="1"/>
      <c r="AD956" s="1">
        <v>0</v>
      </c>
      <c r="AF956">
        <v>4</v>
      </c>
      <c r="AG956">
        <v>6</v>
      </c>
      <c r="AI956" t="str">
        <f t="shared" si="261"/>
        <v>Saugus</v>
      </c>
      <c r="AJ956" t="s">
        <v>810</v>
      </c>
      <c r="AK956" s="182">
        <v>6</v>
      </c>
      <c r="AL956" s="7"/>
      <c r="AN956" s="97">
        <v>25</v>
      </c>
      <c r="AO956" s="99">
        <v>9</v>
      </c>
      <c r="AP956" s="99">
        <v>150</v>
      </c>
      <c r="AQ956" s="106">
        <v>60015</v>
      </c>
      <c r="AR956" s="106">
        <f t="shared" si="273"/>
        <v>25009</v>
      </c>
      <c r="AS956" t="s">
        <v>1711</v>
      </c>
      <c r="AT956" s="109">
        <f t="shared" si="274"/>
        <v>2560015</v>
      </c>
      <c r="AW956">
        <v>11.75</v>
      </c>
      <c r="AX956">
        <v>0.77</v>
      </c>
      <c r="AY956">
        <v>10.99</v>
      </c>
      <c r="BF956" s="117"/>
      <c r="BI956" s="117"/>
      <c r="BJ956" s="117"/>
    </row>
    <row r="957" spans="1:62" hidden="1" outlineLevel="1">
      <c r="A957" s="50" t="s">
        <v>347</v>
      </c>
      <c r="B957" s="9" t="s">
        <v>2314</v>
      </c>
      <c r="C957" s="1">
        <f t="shared" si="262"/>
        <v>61</v>
      </c>
      <c r="D957" s="7">
        <f t="shared" si="263"/>
        <v>5</v>
      </c>
      <c r="E957" s="7">
        <f t="shared" si="264"/>
        <v>6</v>
      </c>
      <c r="F957" s="7">
        <f t="shared" si="265"/>
        <v>2</v>
      </c>
      <c r="G957" s="7">
        <f t="shared" si="275"/>
        <v>3</v>
      </c>
      <c r="H957" s="49">
        <f t="shared" si="266"/>
        <v>25</v>
      </c>
      <c r="I957" s="177">
        <f t="shared" si="267"/>
        <v>0.4098360655737705</v>
      </c>
      <c r="J957" s="8"/>
      <c r="K957" s="2">
        <f t="shared" si="268"/>
        <v>8.1967213114754092E-2</v>
      </c>
      <c r="L957" s="2">
        <f t="shared" si="269"/>
        <v>0</v>
      </c>
      <c r="M957" s="2">
        <f t="shared" si="270"/>
        <v>0.14754098360655737</v>
      </c>
      <c r="N957" s="2">
        <f t="shared" si="271"/>
        <v>0.11475409836065574</v>
      </c>
      <c r="O957" s="2">
        <f t="shared" si="272"/>
        <v>0.65573770491803274</v>
      </c>
      <c r="P957" s="1">
        <v>5</v>
      </c>
      <c r="Q957" s="1">
        <v>0</v>
      </c>
      <c r="R957" s="1">
        <v>9</v>
      </c>
      <c r="S957" s="1">
        <v>7</v>
      </c>
      <c r="T957" s="1">
        <v>34</v>
      </c>
      <c r="U957" s="1">
        <v>6</v>
      </c>
      <c r="V957" s="1">
        <v>0</v>
      </c>
      <c r="W957" s="1">
        <v>0</v>
      </c>
      <c r="X957" s="1">
        <v>0</v>
      </c>
      <c r="Y957" s="1">
        <v>0</v>
      </c>
      <c r="Z957" s="1">
        <v>0</v>
      </c>
      <c r="AA957" s="1"/>
      <c r="AB957" s="1">
        <v>0</v>
      </c>
      <c r="AC957" s="1"/>
      <c r="AD957" s="1">
        <v>0</v>
      </c>
      <c r="AF957">
        <v>0</v>
      </c>
      <c r="AG957">
        <v>0</v>
      </c>
      <c r="AI957" t="str">
        <f t="shared" si="261"/>
        <v>Savoy</v>
      </c>
      <c r="AJ957" t="s">
        <v>236</v>
      </c>
      <c r="AK957" s="182">
        <v>1</v>
      </c>
      <c r="AL957" s="7"/>
      <c r="AN957" s="97">
        <v>25</v>
      </c>
      <c r="AO957" s="99">
        <v>3</v>
      </c>
      <c r="AP957" s="99">
        <v>125</v>
      </c>
      <c r="AQ957" s="106">
        <v>60225</v>
      </c>
      <c r="AR957" s="106">
        <f t="shared" si="273"/>
        <v>25003</v>
      </c>
      <c r="AS957" t="s">
        <v>1711</v>
      </c>
      <c r="AT957" s="109">
        <f t="shared" si="274"/>
        <v>2560225</v>
      </c>
      <c r="AW957">
        <v>36.01</v>
      </c>
      <c r="AX957">
        <v>0.14000000000000001</v>
      </c>
      <c r="AY957">
        <v>35.86</v>
      </c>
      <c r="BF957" s="117"/>
      <c r="BI957" s="117"/>
      <c r="BJ957" s="117"/>
    </row>
    <row r="958" spans="1:62" hidden="1" outlineLevel="1">
      <c r="A958" s="50" t="s">
        <v>1766</v>
      </c>
      <c r="B958" s="9" t="s">
        <v>2314</v>
      </c>
      <c r="C958" s="1">
        <f t="shared" si="262"/>
        <v>2983</v>
      </c>
      <c r="D958" s="7">
        <f t="shared" si="263"/>
        <v>2</v>
      </c>
      <c r="E958" s="7">
        <f t="shared" si="264"/>
        <v>6</v>
      </c>
      <c r="F958" s="7">
        <f t="shared" si="265"/>
        <v>3</v>
      </c>
      <c r="G958" s="7">
        <f t="shared" si="275"/>
        <v>4</v>
      </c>
      <c r="H958" s="49">
        <f t="shared" si="266"/>
        <v>701</v>
      </c>
      <c r="I958" s="177">
        <f t="shared" si="267"/>
        <v>0.23499832383506536</v>
      </c>
      <c r="J958" s="8"/>
      <c r="K958" s="2">
        <f t="shared" si="268"/>
        <v>0.22393563526651022</v>
      </c>
      <c r="L958" s="2">
        <f t="shared" si="269"/>
        <v>1.1062688568555145E-2</v>
      </c>
      <c r="M958" s="2">
        <f t="shared" si="270"/>
        <v>0.19812269527321488</v>
      </c>
      <c r="N958" s="2">
        <f t="shared" si="271"/>
        <v>7.576265504525645E-2</v>
      </c>
      <c r="O958" s="2">
        <f t="shared" si="272"/>
        <v>0.49111632584646314</v>
      </c>
      <c r="P958" s="1">
        <v>668</v>
      </c>
      <c r="Q958" s="1">
        <v>33</v>
      </c>
      <c r="R958" s="1">
        <v>591</v>
      </c>
      <c r="S958" s="1">
        <v>226</v>
      </c>
      <c r="T958" s="1">
        <v>1369</v>
      </c>
      <c r="U958" s="1">
        <v>49</v>
      </c>
      <c r="V958" s="1">
        <v>3</v>
      </c>
      <c r="W958" s="1">
        <v>11</v>
      </c>
      <c r="X958" s="1">
        <v>8</v>
      </c>
      <c r="Y958" s="1">
        <v>8</v>
      </c>
      <c r="Z958" s="1">
        <v>7</v>
      </c>
      <c r="AA958" s="1"/>
      <c r="AB958" s="1">
        <v>3</v>
      </c>
      <c r="AC958" s="1"/>
      <c r="AD958" s="1">
        <v>4</v>
      </c>
      <c r="AF958">
        <v>0</v>
      </c>
      <c r="AG958">
        <v>3</v>
      </c>
      <c r="AI958" t="str">
        <f t="shared" si="261"/>
        <v>Scituate</v>
      </c>
      <c r="AJ958" t="s">
        <v>1787</v>
      </c>
      <c r="AK958" s="182">
        <v>8</v>
      </c>
      <c r="AL958" s="7"/>
      <c r="AN958" s="97">
        <v>25</v>
      </c>
      <c r="AO958" s="99">
        <v>23</v>
      </c>
      <c r="AP958" s="99">
        <v>120</v>
      </c>
      <c r="AQ958" s="106">
        <v>60330</v>
      </c>
      <c r="AR958" s="106">
        <f t="shared" si="273"/>
        <v>25023</v>
      </c>
      <c r="AS958" t="s">
        <v>1711</v>
      </c>
      <c r="AT958" s="109">
        <f t="shared" si="274"/>
        <v>2560330</v>
      </c>
      <c r="AW958">
        <v>31.8</v>
      </c>
      <c r="AX958">
        <v>14.61</v>
      </c>
      <c r="AY958">
        <v>17.18</v>
      </c>
      <c r="BF958" s="117"/>
      <c r="BI958" s="117"/>
      <c r="BJ958" s="117"/>
    </row>
    <row r="959" spans="1:62" hidden="1" outlineLevel="1">
      <c r="A959" s="50" t="s">
        <v>170</v>
      </c>
      <c r="B959" s="9" t="s">
        <v>2314</v>
      </c>
      <c r="C959" s="1">
        <f t="shared" si="262"/>
        <v>1446</v>
      </c>
      <c r="D959" s="7">
        <f t="shared" si="263"/>
        <v>3</v>
      </c>
      <c r="E959" s="7">
        <f t="shared" si="264"/>
        <v>6</v>
      </c>
      <c r="F959" s="7">
        <f t="shared" si="265"/>
        <v>2</v>
      </c>
      <c r="G959" s="7">
        <f t="shared" si="275"/>
        <v>4</v>
      </c>
      <c r="H959" s="49">
        <f t="shared" si="266"/>
        <v>509</v>
      </c>
      <c r="I959" s="177">
        <f t="shared" si="267"/>
        <v>0.35200553250345784</v>
      </c>
      <c r="J959" s="8"/>
      <c r="K959" s="2">
        <f t="shared" si="268"/>
        <v>0.12793914246196403</v>
      </c>
      <c r="L959" s="2">
        <f t="shared" si="269"/>
        <v>6.2240663900414933E-3</v>
      </c>
      <c r="M959" s="2">
        <f t="shared" si="270"/>
        <v>0.1839557399723375</v>
      </c>
      <c r="N959" s="2">
        <f t="shared" si="271"/>
        <v>0.10719225449515905</v>
      </c>
      <c r="O959" s="2">
        <f t="shared" si="272"/>
        <v>0.57468879668049799</v>
      </c>
      <c r="P959" s="1">
        <v>185</v>
      </c>
      <c r="Q959" s="1">
        <v>9</v>
      </c>
      <c r="R959" s="1">
        <v>266</v>
      </c>
      <c r="S959" s="1">
        <v>155</v>
      </c>
      <c r="T959" s="1">
        <v>775</v>
      </c>
      <c r="U959" s="1">
        <v>34</v>
      </c>
      <c r="V959" s="1">
        <v>5</v>
      </c>
      <c r="W959" s="1">
        <v>3</v>
      </c>
      <c r="X959" s="1">
        <v>2</v>
      </c>
      <c r="Y959" s="1">
        <v>3</v>
      </c>
      <c r="Z959" s="1">
        <v>2</v>
      </c>
      <c r="AA959" s="1"/>
      <c r="AB959" s="1">
        <v>4</v>
      </c>
      <c r="AC959" s="1"/>
      <c r="AD959" s="1">
        <v>1</v>
      </c>
      <c r="AF959">
        <v>1</v>
      </c>
      <c r="AG959">
        <v>1</v>
      </c>
      <c r="AI959" t="str">
        <f t="shared" si="261"/>
        <v>Seekonk</v>
      </c>
      <c r="AJ959" t="s">
        <v>2763</v>
      </c>
      <c r="AK959" s="182">
        <v>4</v>
      </c>
      <c r="AL959" s="7"/>
      <c r="AN959" s="97">
        <v>25</v>
      </c>
      <c r="AO959" s="99">
        <v>5</v>
      </c>
      <c r="AP959" s="99">
        <v>80</v>
      </c>
      <c r="AQ959" s="106">
        <v>60645</v>
      </c>
      <c r="AR959" s="106">
        <f t="shared" si="273"/>
        <v>25005</v>
      </c>
      <c r="AS959" t="s">
        <v>1711</v>
      </c>
      <c r="AT959" s="109">
        <f t="shared" si="274"/>
        <v>2560645</v>
      </c>
      <c r="AW959">
        <v>18.420000000000002</v>
      </c>
      <c r="AX959">
        <v>0.1</v>
      </c>
      <c r="AY959">
        <v>18.32</v>
      </c>
      <c r="BF959" s="117"/>
      <c r="BI959" s="117"/>
      <c r="BJ959" s="117"/>
    </row>
    <row r="960" spans="1:62" hidden="1" outlineLevel="1">
      <c r="A960" s="50" t="s">
        <v>3263</v>
      </c>
      <c r="B960" s="9" t="s">
        <v>2314</v>
      </c>
      <c r="C960" s="1">
        <f t="shared" si="262"/>
        <v>1850</v>
      </c>
      <c r="D960" s="7">
        <f t="shared" si="263"/>
        <v>3</v>
      </c>
      <c r="E960" s="7">
        <f t="shared" si="264"/>
        <v>6</v>
      </c>
      <c r="F960" s="7">
        <f t="shared" si="265"/>
        <v>2</v>
      </c>
      <c r="G960" s="7">
        <f t="shared" si="275"/>
        <v>4</v>
      </c>
      <c r="H960" s="49">
        <f t="shared" si="266"/>
        <v>257</v>
      </c>
      <c r="I960" s="177">
        <f t="shared" si="267"/>
        <v>0.13891891891891892</v>
      </c>
      <c r="J960" s="8"/>
      <c r="K960" s="2">
        <f t="shared" si="268"/>
        <v>0.21297297297297296</v>
      </c>
      <c r="L960" s="2">
        <f t="shared" si="269"/>
        <v>5.9459459459459459E-3</v>
      </c>
      <c r="M960" s="2">
        <f t="shared" si="270"/>
        <v>0.26216216216216215</v>
      </c>
      <c r="N960" s="2">
        <f t="shared" si="271"/>
        <v>8.8648648648648645E-2</v>
      </c>
      <c r="O960" s="2">
        <f t="shared" si="272"/>
        <v>0.43027027027027021</v>
      </c>
      <c r="P960" s="1">
        <v>394</v>
      </c>
      <c r="Q960" s="1">
        <v>11</v>
      </c>
      <c r="R960" s="1">
        <v>485</v>
      </c>
      <c r="S960" s="1">
        <v>164</v>
      </c>
      <c r="T960" s="1">
        <v>742</v>
      </c>
      <c r="U960" s="1">
        <v>28</v>
      </c>
      <c r="V960" s="1">
        <v>4</v>
      </c>
      <c r="W960" s="1">
        <v>3</v>
      </c>
      <c r="X960" s="1">
        <v>4</v>
      </c>
      <c r="Y960" s="1">
        <v>4</v>
      </c>
      <c r="Z960" s="1">
        <v>7</v>
      </c>
      <c r="AA960" s="1"/>
      <c r="AB960" s="1">
        <v>0</v>
      </c>
      <c r="AC960" s="1"/>
      <c r="AD960" s="1">
        <v>0</v>
      </c>
      <c r="AF960">
        <v>1</v>
      </c>
      <c r="AG960">
        <v>3</v>
      </c>
      <c r="AI960" t="str">
        <f t="shared" si="261"/>
        <v>Sharon</v>
      </c>
      <c r="AJ960" t="s">
        <v>495</v>
      </c>
      <c r="AK960" s="182">
        <v>4</v>
      </c>
      <c r="AL960" s="7"/>
      <c r="AN960" s="97">
        <v>25</v>
      </c>
      <c r="AO960" s="99">
        <v>21</v>
      </c>
      <c r="AP960" s="99">
        <v>110</v>
      </c>
      <c r="AQ960" s="106">
        <v>60785</v>
      </c>
      <c r="AR960" s="106">
        <f t="shared" si="273"/>
        <v>25021</v>
      </c>
      <c r="AS960" t="s">
        <v>1711</v>
      </c>
      <c r="AT960" s="109">
        <f t="shared" si="274"/>
        <v>2560785</v>
      </c>
      <c r="AW960">
        <v>24.17</v>
      </c>
      <c r="AX960">
        <v>0.86</v>
      </c>
      <c r="AY960">
        <v>23.31</v>
      </c>
      <c r="BF960" s="117"/>
      <c r="BI960" s="117"/>
      <c r="BJ960" s="117"/>
    </row>
    <row r="961" spans="1:62" hidden="1" outlineLevel="1">
      <c r="A961" s="50" t="s">
        <v>1672</v>
      </c>
      <c r="B961" s="9" t="s">
        <v>2314</v>
      </c>
      <c r="C961" s="1">
        <f t="shared" si="262"/>
        <v>261</v>
      </c>
      <c r="D961" s="7">
        <f t="shared" si="263"/>
        <v>3</v>
      </c>
      <c r="E961" s="7">
        <f t="shared" si="264"/>
        <v>6</v>
      </c>
      <c r="F961" s="7">
        <f t="shared" si="265"/>
        <v>2</v>
      </c>
      <c r="G961" s="7">
        <f t="shared" si="275"/>
        <v>4</v>
      </c>
      <c r="H961" s="49">
        <f t="shared" si="266"/>
        <v>34</v>
      </c>
      <c r="I961" s="177">
        <f t="shared" si="267"/>
        <v>0.13026819923371646</v>
      </c>
      <c r="J961" s="8"/>
      <c r="K961" s="2">
        <f t="shared" si="268"/>
        <v>0.11494252873563218</v>
      </c>
      <c r="L961" s="2">
        <f t="shared" si="269"/>
        <v>1.9157088122605363E-2</v>
      </c>
      <c r="M961" s="2">
        <f t="shared" si="270"/>
        <v>0.26436781609195403</v>
      </c>
      <c r="N961" s="2">
        <f t="shared" si="271"/>
        <v>0.10727969348659004</v>
      </c>
      <c r="O961" s="2">
        <f t="shared" si="272"/>
        <v>0.49425287356321834</v>
      </c>
      <c r="P961" s="1">
        <v>30</v>
      </c>
      <c r="Q961" s="1">
        <v>5</v>
      </c>
      <c r="R961" s="1">
        <v>69</v>
      </c>
      <c r="S961" s="1">
        <v>28</v>
      </c>
      <c r="T961" s="1">
        <v>103</v>
      </c>
      <c r="U961" s="1">
        <v>12</v>
      </c>
      <c r="V961" s="1">
        <v>0</v>
      </c>
      <c r="W961" s="1">
        <v>2</v>
      </c>
      <c r="X961" s="1">
        <v>2</v>
      </c>
      <c r="Y961" s="1">
        <v>3</v>
      </c>
      <c r="Z961" s="1">
        <v>1</v>
      </c>
      <c r="AA961" s="1"/>
      <c r="AB961" s="1">
        <v>1</v>
      </c>
      <c r="AC961" s="1"/>
      <c r="AD961" s="1">
        <v>1</v>
      </c>
      <c r="AF961">
        <v>2</v>
      </c>
      <c r="AG961">
        <v>2</v>
      </c>
      <c r="AI961" t="str">
        <f t="shared" si="261"/>
        <v>Sheffield</v>
      </c>
      <c r="AJ961" t="s">
        <v>236</v>
      </c>
      <c r="AK961" s="182">
        <v>1</v>
      </c>
      <c r="AL961" s="7"/>
      <c r="AN961" s="97">
        <v>25</v>
      </c>
      <c r="AO961" s="99">
        <v>3</v>
      </c>
      <c r="AP961" s="99">
        <v>130</v>
      </c>
      <c r="AQ961" s="106">
        <v>61065</v>
      </c>
      <c r="AR961" s="106">
        <f t="shared" si="273"/>
        <v>25003</v>
      </c>
      <c r="AS961" t="s">
        <v>1711</v>
      </c>
      <c r="AT961" s="109">
        <f t="shared" si="274"/>
        <v>2561065</v>
      </c>
      <c r="AW961">
        <v>48.54</v>
      </c>
      <c r="AX961">
        <v>0.39</v>
      </c>
      <c r="AY961">
        <v>48.15</v>
      </c>
      <c r="BF961" s="117"/>
      <c r="BI961" s="117"/>
      <c r="BJ961" s="117"/>
    </row>
    <row r="962" spans="1:62" hidden="1" outlineLevel="1">
      <c r="A962" s="50" t="s">
        <v>1673</v>
      </c>
      <c r="B962" s="9" t="s">
        <v>2314</v>
      </c>
      <c r="C962" s="1">
        <f t="shared" si="262"/>
        <v>147</v>
      </c>
      <c r="D962" s="7">
        <f t="shared" si="263"/>
        <v>2</v>
      </c>
      <c r="E962" s="7">
        <f t="shared" si="264"/>
        <v>6</v>
      </c>
      <c r="F962" s="7">
        <f t="shared" si="265"/>
        <v>3</v>
      </c>
      <c r="G962" s="7">
        <f t="shared" si="275"/>
        <v>4</v>
      </c>
      <c r="H962" s="49">
        <f t="shared" si="266"/>
        <v>12</v>
      </c>
      <c r="I962" s="177">
        <f t="shared" si="267"/>
        <v>8.1632653061224483E-2</v>
      </c>
      <c r="J962" s="8"/>
      <c r="K962" s="2">
        <f t="shared" si="268"/>
        <v>0.27891156462585032</v>
      </c>
      <c r="L962" s="2">
        <f t="shared" si="269"/>
        <v>1.3605442176870748E-2</v>
      </c>
      <c r="M962" s="2">
        <f t="shared" si="270"/>
        <v>0.21768707482993196</v>
      </c>
      <c r="N962" s="2">
        <f t="shared" si="271"/>
        <v>7.4829931972789115E-2</v>
      </c>
      <c r="O962" s="2">
        <f t="shared" si="272"/>
        <v>0.41496598639455784</v>
      </c>
      <c r="P962" s="1">
        <v>41</v>
      </c>
      <c r="Q962" s="1">
        <v>2</v>
      </c>
      <c r="R962" s="1">
        <v>32</v>
      </c>
      <c r="S962" s="1">
        <v>11</v>
      </c>
      <c r="T962" s="1">
        <v>53</v>
      </c>
      <c r="U962" s="1">
        <v>5</v>
      </c>
      <c r="V962" s="1">
        <v>0</v>
      </c>
      <c r="W962" s="1">
        <v>0</v>
      </c>
      <c r="X962" s="1">
        <v>1</v>
      </c>
      <c r="Y962" s="1">
        <v>2</v>
      </c>
      <c r="Z962" s="1">
        <v>0</v>
      </c>
      <c r="AA962" s="1"/>
      <c r="AB962" s="1">
        <v>0</v>
      </c>
      <c r="AC962" s="1"/>
      <c r="AD962" s="1">
        <v>0</v>
      </c>
      <c r="AF962">
        <v>0</v>
      </c>
      <c r="AG962">
        <v>0</v>
      </c>
      <c r="AI962" t="str">
        <f t="shared" si="261"/>
        <v>Shelburne</v>
      </c>
      <c r="AJ962" t="s">
        <v>2409</v>
      </c>
      <c r="AK962" s="182">
        <v>1</v>
      </c>
      <c r="AL962" s="7"/>
      <c r="AN962" s="97">
        <v>25</v>
      </c>
      <c r="AO962" s="99">
        <v>11</v>
      </c>
      <c r="AP962" s="99">
        <v>105</v>
      </c>
      <c r="AQ962" s="106">
        <v>61135</v>
      </c>
      <c r="AR962" s="106">
        <f t="shared" si="273"/>
        <v>25011</v>
      </c>
      <c r="AS962" t="s">
        <v>1711</v>
      </c>
      <c r="AT962" s="109">
        <f t="shared" si="274"/>
        <v>2561135</v>
      </c>
      <c r="AW962">
        <v>23.45</v>
      </c>
      <c r="AX962">
        <v>0.2</v>
      </c>
      <c r="AY962">
        <v>23.25</v>
      </c>
      <c r="BF962" s="117"/>
      <c r="BI962" s="117"/>
      <c r="BJ962" s="117"/>
    </row>
    <row r="963" spans="1:62" hidden="1" outlineLevel="1">
      <c r="A963" s="50" t="s">
        <v>312</v>
      </c>
      <c r="B963" s="9" t="s">
        <v>2314</v>
      </c>
      <c r="C963" s="1">
        <f t="shared" si="262"/>
        <v>714</v>
      </c>
      <c r="D963" s="7">
        <f t="shared" si="263"/>
        <v>1</v>
      </c>
      <c r="E963" s="7">
        <f t="shared" si="264"/>
        <v>6</v>
      </c>
      <c r="F963" s="7">
        <f t="shared" si="265"/>
        <v>3</v>
      </c>
      <c r="G963" s="7">
        <f t="shared" si="275"/>
        <v>4</v>
      </c>
      <c r="H963" s="49">
        <f t="shared" si="266"/>
        <v>99</v>
      </c>
      <c r="I963" s="177">
        <f t="shared" si="267"/>
        <v>0.13865546218487396</v>
      </c>
      <c r="J963" s="8"/>
      <c r="K963" s="2">
        <f t="shared" si="268"/>
        <v>0.40056022408963587</v>
      </c>
      <c r="L963" s="2">
        <f t="shared" si="269"/>
        <v>5.6022408963585435E-3</v>
      </c>
      <c r="M963" s="2">
        <f t="shared" si="270"/>
        <v>0.24089635854341737</v>
      </c>
      <c r="N963" s="2">
        <f t="shared" si="271"/>
        <v>6.3025210084033612E-2</v>
      </c>
      <c r="O963" s="2">
        <f t="shared" si="272"/>
        <v>0.28991596638655459</v>
      </c>
      <c r="P963" s="1">
        <v>286</v>
      </c>
      <c r="Q963" s="1">
        <v>4</v>
      </c>
      <c r="R963" s="1">
        <v>172</v>
      </c>
      <c r="S963" s="1">
        <v>45</v>
      </c>
      <c r="T963" s="1">
        <v>187</v>
      </c>
      <c r="U963" s="1">
        <v>11</v>
      </c>
      <c r="V963" s="1">
        <v>3</v>
      </c>
      <c r="W963" s="1">
        <v>2</v>
      </c>
      <c r="X963" s="1">
        <v>1</v>
      </c>
      <c r="Y963" s="1">
        <v>2</v>
      </c>
      <c r="Z963" s="1">
        <v>0</v>
      </c>
      <c r="AA963" s="1"/>
      <c r="AB963" s="1">
        <v>1</v>
      </c>
      <c r="AC963" s="1"/>
      <c r="AD963" s="1">
        <v>0</v>
      </c>
      <c r="AF963">
        <v>0</v>
      </c>
      <c r="AG963">
        <v>0</v>
      </c>
      <c r="AI963" t="str">
        <f t="shared" ref="AI963:AI1026" si="276">A963</f>
        <v>Sherborn</v>
      </c>
      <c r="AJ963" t="s">
        <v>2234</v>
      </c>
      <c r="AK963" s="182">
        <v>5</v>
      </c>
      <c r="AL963" s="7"/>
      <c r="AN963" s="97">
        <v>25</v>
      </c>
      <c r="AO963" s="99">
        <v>17</v>
      </c>
      <c r="AP963" s="99">
        <v>185</v>
      </c>
      <c r="AQ963" s="106">
        <v>61380</v>
      </c>
      <c r="AR963" s="106">
        <f t="shared" si="273"/>
        <v>25017</v>
      </c>
      <c r="AS963" t="s">
        <v>1711</v>
      </c>
      <c r="AT963" s="109">
        <f t="shared" si="274"/>
        <v>2561380</v>
      </c>
      <c r="AW963">
        <v>16.190000000000001</v>
      </c>
      <c r="AX963">
        <v>0.22</v>
      </c>
      <c r="AY963">
        <v>15.96</v>
      </c>
      <c r="BF963" s="117"/>
      <c r="BI963" s="117"/>
      <c r="BJ963" s="117"/>
    </row>
    <row r="964" spans="1:62" hidden="1" outlineLevel="1">
      <c r="A964" s="50" t="s">
        <v>965</v>
      </c>
      <c r="B964" s="9" t="s">
        <v>2314</v>
      </c>
      <c r="C964" s="1">
        <f t="shared" si="262"/>
        <v>903</v>
      </c>
      <c r="D964" s="7">
        <f t="shared" si="263"/>
        <v>3</v>
      </c>
      <c r="E964" s="7">
        <f t="shared" si="264"/>
        <v>6</v>
      </c>
      <c r="F964" s="7">
        <f t="shared" si="265"/>
        <v>2</v>
      </c>
      <c r="G964" s="7">
        <f t="shared" si="275"/>
        <v>4</v>
      </c>
      <c r="H964" s="49">
        <f t="shared" si="266"/>
        <v>350</v>
      </c>
      <c r="I964" s="177">
        <f t="shared" si="267"/>
        <v>0.38759689922480622</v>
      </c>
      <c r="J964" s="8"/>
      <c r="K964" s="2">
        <f t="shared" si="268"/>
        <v>0.1461794019933555</v>
      </c>
      <c r="L964" s="2">
        <f t="shared" si="269"/>
        <v>1.5503875968992248E-2</v>
      </c>
      <c r="M964" s="2">
        <f t="shared" si="270"/>
        <v>0.14839424141749724</v>
      </c>
      <c r="N964" s="2">
        <f t="shared" si="271"/>
        <v>9.7452934662236992E-2</v>
      </c>
      <c r="O964" s="2">
        <f t="shared" si="272"/>
        <v>0.5924695459579179</v>
      </c>
      <c r="P964" s="1">
        <v>132</v>
      </c>
      <c r="Q964" s="1">
        <v>14</v>
      </c>
      <c r="R964" s="1">
        <v>134</v>
      </c>
      <c r="S964" s="1">
        <v>88</v>
      </c>
      <c r="T964" s="1">
        <v>484</v>
      </c>
      <c r="U964" s="1">
        <v>27</v>
      </c>
      <c r="V964" s="1">
        <v>3</v>
      </c>
      <c r="W964" s="1">
        <v>5</v>
      </c>
      <c r="X964" s="1">
        <v>2</v>
      </c>
      <c r="Y964" s="1">
        <v>8</v>
      </c>
      <c r="Z964" s="1">
        <v>3</v>
      </c>
      <c r="AA964" s="1"/>
      <c r="AB964" s="1">
        <v>3</v>
      </c>
      <c r="AC964" s="1"/>
      <c r="AD964" s="1">
        <v>0</v>
      </c>
      <c r="AF964">
        <v>0</v>
      </c>
      <c r="AG964">
        <v>0</v>
      </c>
      <c r="AI964" t="str">
        <f t="shared" si="276"/>
        <v>Shirley</v>
      </c>
      <c r="AJ964" t="s">
        <v>2234</v>
      </c>
      <c r="AK964" s="182">
        <v>3</v>
      </c>
      <c r="AL964" s="7"/>
      <c r="AN964" s="97">
        <v>25</v>
      </c>
      <c r="AO964" s="99">
        <v>17</v>
      </c>
      <c r="AP964" s="99">
        <v>190</v>
      </c>
      <c r="AQ964" s="106">
        <v>61590</v>
      </c>
      <c r="AR964" s="106">
        <f t="shared" si="273"/>
        <v>25017</v>
      </c>
      <c r="AS964" t="s">
        <v>1711</v>
      </c>
      <c r="AT964" s="109">
        <f t="shared" si="274"/>
        <v>2561590</v>
      </c>
      <c r="AW964">
        <v>15.9</v>
      </c>
      <c r="AX964">
        <v>0.08</v>
      </c>
      <c r="AY964">
        <v>15.82</v>
      </c>
      <c r="BF964" s="117"/>
      <c r="BI964" s="117"/>
      <c r="BJ964" s="117"/>
    </row>
    <row r="965" spans="1:62" hidden="1" outlineLevel="1">
      <c r="A965" s="50" t="s">
        <v>8</v>
      </c>
      <c r="B965" s="9" t="s">
        <v>2314</v>
      </c>
      <c r="C965" s="1">
        <f t="shared" si="262"/>
        <v>4502</v>
      </c>
      <c r="D965" s="7">
        <f t="shared" si="263"/>
        <v>2</v>
      </c>
      <c r="E965" s="7">
        <f t="shared" si="264"/>
        <v>6</v>
      </c>
      <c r="F965" s="7">
        <f t="shared" si="265"/>
        <v>3</v>
      </c>
      <c r="G965" s="7">
        <f t="shared" si="275"/>
        <v>4</v>
      </c>
      <c r="H965" s="49">
        <f t="shared" si="266"/>
        <v>956</v>
      </c>
      <c r="I965" s="177">
        <f t="shared" si="267"/>
        <v>0.21235006663705019</v>
      </c>
      <c r="J965" s="8"/>
      <c r="K965" s="2">
        <f t="shared" si="268"/>
        <v>0.21590404264771212</v>
      </c>
      <c r="L965" s="2">
        <f t="shared" si="269"/>
        <v>1.3993780541981341E-2</v>
      </c>
      <c r="M965" s="2">
        <f t="shared" si="270"/>
        <v>0.20368725011106176</v>
      </c>
      <c r="N965" s="2">
        <f t="shared" si="271"/>
        <v>8.9293647267880943E-2</v>
      </c>
      <c r="O965" s="2">
        <f t="shared" si="272"/>
        <v>0.47712127943136395</v>
      </c>
      <c r="P965" s="1">
        <v>972</v>
      </c>
      <c r="Q965" s="1">
        <v>63</v>
      </c>
      <c r="R965" s="1">
        <v>917</v>
      </c>
      <c r="S965" s="1">
        <v>402</v>
      </c>
      <c r="T965" s="1">
        <v>1928</v>
      </c>
      <c r="U965" s="1">
        <v>114</v>
      </c>
      <c r="V965" s="1">
        <v>15</v>
      </c>
      <c r="W965" s="1">
        <v>13</v>
      </c>
      <c r="X965" s="1">
        <v>15</v>
      </c>
      <c r="Y965" s="1">
        <v>30</v>
      </c>
      <c r="Z965" s="1">
        <v>19</v>
      </c>
      <c r="AA965" s="1"/>
      <c r="AB965" s="1">
        <v>5</v>
      </c>
      <c r="AC965" s="1"/>
      <c r="AD965" s="1">
        <v>2</v>
      </c>
      <c r="AF965">
        <v>3</v>
      </c>
      <c r="AG965">
        <v>4</v>
      </c>
      <c r="AI965" t="str">
        <f t="shared" si="276"/>
        <v>Shrewsbury</v>
      </c>
      <c r="AJ965" s="9" t="s">
        <v>1765</v>
      </c>
      <c r="AK965" s="182">
        <v>2</v>
      </c>
      <c r="AL965" s="7"/>
      <c r="AN965" s="97">
        <v>25</v>
      </c>
      <c r="AO965" s="99">
        <v>27</v>
      </c>
      <c r="AP965" s="99">
        <v>215</v>
      </c>
      <c r="AQ965" s="106">
        <v>61800</v>
      </c>
      <c r="AR965" s="106">
        <f t="shared" si="273"/>
        <v>25027</v>
      </c>
      <c r="AS965" t="s">
        <v>1711</v>
      </c>
      <c r="AT965" s="109">
        <f t="shared" si="274"/>
        <v>2561800</v>
      </c>
      <c r="AW965">
        <v>21.65</v>
      </c>
      <c r="AX965">
        <v>0.92</v>
      </c>
      <c r="AY965">
        <v>20.73</v>
      </c>
      <c r="BF965" s="117"/>
      <c r="BI965" s="117"/>
      <c r="BJ965" s="117"/>
    </row>
    <row r="966" spans="1:62" hidden="1" outlineLevel="1">
      <c r="A966" s="50" t="s">
        <v>1585</v>
      </c>
      <c r="B966" s="9" t="s">
        <v>2314</v>
      </c>
      <c r="C966" s="1">
        <f t="shared" si="262"/>
        <v>84</v>
      </c>
      <c r="D966" s="7">
        <f t="shared" si="263"/>
        <v>2</v>
      </c>
      <c r="E966" s="7">
        <f t="shared" si="264"/>
        <v>9</v>
      </c>
      <c r="F966" s="7">
        <f t="shared" si="265"/>
        <v>3</v>
      </c>
      <c r="G966" s="7">
        <f t="shared" si="275"/>
        <v>4</v>
      </c>
      <c r="H966" s="49">
        <f t="shared" si="266"/>
        <v>3</v>
      </c>
      <c r="I966" s="177">
        <f t="shared" si="267"/>
        <v>3.5714285714285712E-2</v>
      </c>
      <c r="J966" s="8"/>
      <c r="K966" s="2">
        <f t="shared" si="268"/>
        <v>0.30952380952380953</v>
      </c>
      <c r="L966" s="2">
        <f t="shared" si="269"/>
        <v>0</v>
      </c>
      <c r="M966" s="2">
        <f t="shared" si="270"/>
        <v>0.20238095238095238</v>
      </c>
      <c r="N966" s="2">
        <f t="shared" si="271"/>
        <v>9.5238095238095233E-2</v>
      </c>
      <c r="O966" s="2">
        <f t="shared" si="272"/>
        <v>0.39285714285714285</v>
      </c>
      <c r="P966" s="1">
        <v>26</v>
      </c>
      <c r="Q966" s="1">
        <v>0</v>
      </c>
      <c r="R966" s="1">
        <v>17</v>
      </c>
      <c r="S966" s="1">
        <v>8</v>
      </c>
      <c r="T966" s="1">
        <v>29</v>
      </c>
      <c r="U966" s="1">
        <v>1</v>
      </c>
      <c r="V966" s="1">
        <v>1</v>
      </c>
      <c r="W966" s="1">
        <v>1</v>
      </c>
      <c r="X966" s="1">
        <v>1</v>
      </c>
      <c r="Y966" s="1">
        <v>0</v>
      </c>
      <c r="Z966" s="1">
        <v>0</v>
      </c>
      <c r="AA966" s="1"/>
      <c r="AB966" s="1">
        <v>0</v>
      </c>
      <c r="AC966" s="1"/>
      <c r="AD966" s="1">
        <v>0</v>
      </c>
      <c r="AF966">
        <v>0</v>
      </c>
      <c r="AG966">
        <v>0</v>
      </c>
      <c r="AI966" t="str">
        <f t="shared" si="276"/>
        <v>Shutesbury</v>
      </c>
      <c r="AJ966" t="s">
        <v>2409</v>
      </c>
      <c r="AK966" s="182">
        <v>2</v>
      </c>
      <c r="AL966" s="7"/>
      <c r="AN966" s="97">
        <v>25</v>
      </c>
      <c r="AO966" s="99">
        <v>11</v>
      </c>
      <c r="AP966" s="99">
        <v>110</v>
      </c>
      <c r="AQ966" s="106">
        <v>61905</v>
      </c>
      <c r="AR966" s="106">
        <f t="shared" si="273"/>
        <v>25011</v>
      </c>
      <c r="AS966" t="s">
        <v>1711</v>
      </c>
      <c r="AT966" s="109">
        <f t="shared" si="274"/>
        <v>2561905</v>
      </c>
      <c r="AW966">
        <v>27.17</v>
      </c>
      <c r="AX966">
        <v>0.56000000000000005</v>
      </c>
      <c r="AY966">
        <v>26.61</v>
      </c>
      <c r="BF966" s="117"/>
      <c r="BI966" s="117"/>
      <c r="BJ966" s="117"/>
    </row>
    <row r="967" spans="1:62" hidden="1" outlineLevel="1">
      <c r="A967" s="50" t="s">
        <v>411</v>
      </c>
      <c r="B967" s="9" t="s">
        <v>2314</v>
      </c>
      <c r="C967" s="1">
        <f t="shared" si="262"/>
        <v>1813</v>
      </c>
      <c r="D967" s="7">
        <f t="shared" si="263"/>
        <v>3</v>
      </c>
      <c r="E967" s="7">
        <f t="shared" si="264"/>
        <v>7</v>
      </c>
      <c r="F967" s="7">
        <f t="shared" si="265"/>
        <v>2</v>
      </c>
      <c r="G967" s="7">
        <f t="shared" si="275"/>
        <v>4</v>
      </c>
      <c r="H967" s="49">
        <f t="shared" si="266"/>
        <v>728</v>
      </c>
      <c r="I967" s="177">
        <f t="shared" si="267"/>
        <v>0.40154440154440152</v>
      </c>
      <c r="J967" s="8"/>
      <c r="K967" s="2">
        <f t="shared" si="268"/>
        <v>0.12520683949255379</v>
      </c>
      <c r="L967" s="2">
        <f t="shared" si="269"/>
        <v>3.3094318808604521E-3</v>
      </c>
      <c r="M967" s="2">
        <f t="shared" si="270"/>
        <v>0.1588527302813017</v>
      </c>
      <c r="N967" s="2">
        <f t="shared" si="271"/>
        <v>0.10479867622724766</v>
      </c>
      <c r="O967" s="2">
        <f t="shared" si="272"/>
        <v>0.60783232211803639</v>
      </c>
      <c r="P967" s="1">
        <v>227</v>
      </c>
      <c r="Q967" s="1">
        <v>6</v>
      </c>
      <c r="R967" s="1">
        <v>288</v>
      </c>
      <c r="S967" s="1">
        <v>190</v>
      </c>
      <c r="T967" s="1">
        <v>1016</v>
      </c>
      <c r="U967" s="1">
        <v>51</v>
      </c>
      <c r="V967" s="1">
        <v>4</v>
      </c>
      <c r="W967" s="1">
        <v>4</v>
      </c>
      <c r="X967" s="1">
        <v>4</v>
      </c>
      <c r="Y967" s="1">
        <v>5</v>
      </c>
      <c r="Z967" s="1">
        <v>12</v>
      </c>
      <c r="AA967" s="1"/>
      <c r="AB967" s="1">
        <v>2</v>
      </c>
      <c r="AC967" s="1"/>
      <c r="AD967" s="1">
        <v>1</v>
      </c>
      <c r="AF967">
        <v>1</v>
      </c>
      <c r="AG967">
        <v>2</v>
      </c>
      <c r="AI967" t="str">
        <f t="shared" si="276"/>
        <v>Somerset</v>
      </c>
      <c r="AJ967" t="s">
        <v>2763</v>
      </c>
      <c r="AK967" s="182">
        <v>4</v>
      </c>
      <c r="AL967" s="7"/>
      <c r="AN967" s="97">
        <v>25</v>
      </c>
      <c r="AO967" s="99">
        <v>5</v>
      </c>
      <c r="AP967" s="99">
        <v>85</v>
      </c>
      <c r="AQ967" s="106">
        <v>62430</v>
      </c>
      <c r="AR967" s="106">
        <f t="shared" si="273"/>
        <v>25005</v>
      </c>
      <c r="AS967" t="s">
        <v>1711</v>
      </c>
      <c r="AT967" s="109">
        <f t="shared" si="274"/>
        <v>2562430</v>
      </c>
      <c r="AW967">
        <v>11.98</v>
      </c>
      <c r="AX967">
        <v>3.87</v>
      </c>
      <c r="AY967">
        <v>8.11</v>
      </c>
      <c r="BF967" s="117"/>
      <c r="BI967" s="117"/>
      <c r="BJ967" s="117"/>
    </row>
    <row r="968" spans="1:62" hidden="1" outlineLevel="1">
      <c r="A968" s="50" t="s">
        <v>1060</v>
      </c>
      <c r="B968" s="9" t="s">
        <v>2314</v>
      </c>
      <c r="C968" s="1">
        <f t="shared" si="262"/>
        <v>2777</v>
      </c>
      <c r="D968" s="7">
        <f t="shared" si="263"/>
        <v>3</v>
      </c>
      <c r="E968" s="7">
        <f t="shared" si="264"/>
        <v>6</v>
      </c>
      <c r="F968" s="7">
        <f t="shared" si="265"/>
        <v>2</v>
      </c>
      <c r="G968" s="7">
        <f t="shared" si="275"/>
        <v>4</v>
      </c>
      <c r="H968" s="49">
        <f t="shared" si="266"/>
        <v>422</v>
      </c>
      <c r="I968" s="177">
        <f t="shared" si="267"/>
        <v>0.15196254951386387</v>
      </c>
      <c r="J968" s="8"/>
      <c r="K968" s="2">
        <f t="shared" si="268"/>
        <v>0.23514584083543391</v>
      </c>
      <c r="L968" s="2">
        <f t="shared" si="269"/>
        <v>9.0025207057976234E-3</v>
      </c>
      <c r="M968" s="2">
        <f t="shared" si="270"/>
        <v>0.24054735325891249</v>
      </c>
      <c r="N968" s="2">
        <f t="shared" si="271"/>
        <v>7.8141879726323374E-2</v>
      </c>
      <c r="O968" s="2">
        <f t="shared" si="272"/>
        <v>0.43716240547353258</v>
      </c>
      <c r="P968" s="1">
        <v>653</v>
      </c>
      <c r="Q968" s="1">
        <v>25</v>
      </c>
      <c r="R968" s="1">
        <v>668</v>
      </c>
      <c r="S968" s="1">
        <v>217</v>
      </c>
      <c r="T968" s="1">
        <v>1090</v>
      </c>
      <c r="U968" s="1">
        <v>51</v>
      </c>
      <c r="V968" s="1">
        <v>8</v>
      </c>
      <c r="W968" s="1">
        <v>8</v>
      </c>
      <c r="X968" s="1">
        <v>18</v>
      </c>
      <c r="Y968" s="1">
        <v>18</v>
      </c>
      <c r="Z968" s="1">
        <v>11</v>
      </c>
      <c r="AA968" s="1"/>
      <c r="AB968" s="1">
        <v>0</v>
      </c>
      <c r="AC968" s="1"/>
      <c r="AD968" s="1">
        <v>0</v>
      </c>
      <c r="AF968">
        <v>5</v>
      </c>
      <c r="AG968">
        <v>5</v>
      </c>
      <c r="AI968" t="str">
        <f t="shared" si="276"/>
        <v>Somerville</v>
      </c>
      <c r="AJ968" t="s">
        <v>2234</v>
      </c>
      <c r="AK968" s="182">
        <v>7</v>
      </c>
      <c r="AL968" s="7"/>
      <c r="AN968" s="97">
        <v>25</v>
      </c>
      <c r="AO968" s="99">
        <v>17</v>
      </c>
      <c r="AP968" s="99">
        <v>195</v>
      </c>
      <c r="AQ968" s="106">
        <v>62535</v>
      </c>
      <c r="AR968" s="106">
        <f t="shared" si="273"/>
        <v>25017</v>
      </c>
      <c r="AS968" t="s">
        <v>1029</v>
      </c>
      <c r="AT968" s="109">
        <f t="shared" si="274"/>
        <v>2562535</v>
      </c>
      <c r="AW968">
        <v>4.21</v>
      </c>
      <c r="AX968">
        <v>0.11</v>
      </c>
      <c r="AY968">
        <v>4.1100000000000003</v>
      </c>
      <c r="BF968" s="117"/>
      <c r="BI968" s="117"/>
      <c r="BJ968" s="117"/>
    </row>
    <row r="969" spans="1:62" hidden="1" outlineLevel="1">
      <c r="A969" s="50" t="s">
        <v>1985</v>
      </c>
      <c r="B969" s="9" t="s">
        <v>2314</v>
      </c>
      <c r="C969" s="1">
        <f t="shared" si="262"/>
        <v>1780</v>
      </c>
      <c r="D969" s="7">
        <f t="shared" si="263"/>
        <v>2</v>
      </c>
      <c r="E969" s="7">
        <f t="shared" si="264"/>
        <v>6</v>
      </c>
      <c r="F969" s="7">
        <f t="shared" si="265"/>
        <v>3</v>
      </c>
      <c r="G969" s="7">
        <f t="shared" si="275"/>
        <v>4</v>
      </c>
      <c r="H969" s="49">
        <f t="shared" si="266"/>
        <v>403</v>
      </c>
      <c r="I969" s="177">
        <f t="shared" si="267"/>
        <v>0.22640449438202248</v>
      </c>
      <c r="J969" s="8"/>
      <c r="K969" s="2">
        <f t="shared" si="268"/>
        <v>0.21910112359550563</v>
      </c>
      <c r="L969" s="2">
        <f t="shared" si="269"/>
        <v>5.6179775280898875E-3</v>
      </c>
      <c r="M969" s="2">
        <f t="shared" si="270"/>
        <v>0.18033707865168538</v>
      </c>
      <c r="N969" s="2">
        <f t="shared" si="271"/>
        <v>0.10112359550561797</v>
      </c>
      <c r="O969" s="2">
        <f t="shared" si="272"/>
        <v>0.49382022471910114</v>
      </c>
      <c r="P969" s="1">
        <v>390</v>
      </c>
      <c r="Q969" s="1">
        <v>10</v>
      </c>
      <c r="R969" s="1">
        <v>321</v>
      </c>
      <c r="S969" s="1">
        <v>180</v>
      </c>
      <c r="T969" s="1">
        <v>793</v>
      </c>
      <c r="U969" s="1">
        <v>59</v>
      </c>
      <c r="V969" s="1">
        <v>1</v>
      </c>
      <c r="W969" s="1">
        <v>3</v>
      </c>
      <c r="X969" s="1">
        <v>5</v>
      </c>
      <c r="Y969" s="1">
        <v>7</v>
      </c>
      <c r="Z969" s="1">
        <v>5</v>
      </c>
      <c r="AA969" s="1"/>
      <c r="AB969" s="1">
        <v>2</v>
      </c>
      <c r="AC969" s="1"/>
      <c r="AD969" s="1">
        <v>0</v>
      </c>
      <c r="AF969">
        <v>2</v>
      </c>
      <c r="AG969">
        <v>2</v>
      </c>
      <c r="AI969" t="str">
        <f t="shared" si="276"/>
        <v>South Hadley</v>
      </c>
      <c r="AJ969" t="s">
        <v>2419</v>
      </c>
      <c r="AK969" s="182">
        <v>1</v>
      </c>
      <c r="AL969" s="7"/>
      <c r="AN969" s="97">
        <v>25</v>
      </c>
      <c r="AO969" s="99">
        <v>15</v>
      </c>
      <c r="AP969" s="99">
        <v>80</v>
      </c>
      <c r="AQ969" s="106">
        <v>64145</v>
      </c>
      <c r="AR969" s="106">
        <f t="shared" si="273"/>
        <v>25015</v>
      </c>
      <c r="AS969" t="s">
        <v>1711</v>
      </c>
      <c r="AT969" s="109">
        <f t="shared" si="274"/>
        <v>2564145</v>
      </c>
      <c r="AW969">
        <v>18.39</v>
      </c>
      <c r="AX969">
        <v>0.68</v>
      </c>
      <c r="AY969">
        <v>17.71</v>
      </c>
      <c r="BF969" s="117"/>
      <c r="BI969" s="117"/>
      <c r="BJ969" s="117"/>
    </row>
    <row r="970" spans="1:62" hidden="1" outlineLevel="1">
      <c r="A970" s="50" t="s">
        <v>888</v>
      </c>
      <c r="B970" s="9" t="s">
        <v>2314</v>
      </c>
      <c r="C970" s="1">
        <f t="shared" si="262"/>
        <v>987</v>
      </c>
      <c r="D970" s="7">
        <f t="shared" si="263"/>
        <v>2</v>
      </c>
      <c r="E970" s="7">
        <f t="shared" si="264"/>
        <v>6</v>
      </c>
      <c r="F970" s="7">
        <f t="shared" si="265"/>
        <v>3</v>
      </c>
      <c r="G970" s="7">
        <f t="shared" si="275"/>
        <v>4</v>
      </c>
      <c r="H970" s="49">
        <f t="shared" si="266"/>
        <v>299</v>
      </c>
      <c r="I970" s="177">
        <f t="shared" si="267"/>
        <v>0.30293819655521781</v>
      </c>
      <c r="J970" s="8"/>
      <c r="K970" s="2">
        <f t="shared" si="268"/>
        <v>0.16919959473150961</v>
      </c>
      <c r="L970" s="2">
        <f t="shared" si="269"/>
        <v>1.0131712259371834E-2</v>
      </c>
      <c r="M970" s="2">
        <f t="shared" si="270"/>
        <v>0.16008105369807499</v>
      </c>
      <c r="N970" s="2">
        <f t="shared" si="271"/>
        <v>0.14285714285714285</v>
      </c>
      <c r="O970" s="2">
        <f t="shared" si="272"/>
        <v>0.51773049645390068</v>
      </c>
      <c r="P970" s="1">
        <v>167</v>
      </c>
      <c r="Q970" s="1">
        <v>10</v>
      </c>
      <c r="R970" s="1">
        <v>158</v>
      </c>
      <c r="S970" s="1">
        <v>141</v>
      </c>
      <c r="T970" s="1">
        <v>466</v>
      </c>
      <c r="U970" s="1">
        <v>20</v>
      </c>
      <c r="V970" s="1">
        <v>2</v>
      </c>
      <c r="W970" s="1">
        <v>2</v>
      </c>
      <c r="X970" s="1">
        <v>6</v>
      </c>
      <c r="Y970" s="1">
        <v>4</v>
      </c>
      <c r="Z970" s="1">
        <v>8</v>
      </c>
      <c r="AA970" s="1"/>
      <c r="AB970" s="1">
        <v>1</v>
      </c>
      <c r="AC970" s="1"/>
      <c r="AD970" s="1">
        <v>0</v>
      </c>
      <c r="AF970">
        <v>1</v>
      </c>
      <c r="AG970">
        <v>1</v>
      </c>
      <c r="AI970" t="str">
        <f t="shared" si="276"/>
        <v>Southampton</v>
      </c>
      <c r="AJ970" t="s">
        <v>2419</v>
      </c>
      <c r="AK970" s="182">
        <v>1</v>
      </c>
      <c r="AL970" s="7"/>
      <c r="AN970" s="97">
        <v>25</v>
      </c>
      <c r="AO970" s="99">
        <v>15</v>
      </c>
      <c r="AP970" s="99">
        <v>75</v>
      </c>
      <c r="AQ970" s="106">
        <v>62745</v>
      </c>
      <c r="AR970" s="106">
        <f t="shared" si="273"/>
        <v>25015</v>
      </c>
      <c r="AS970" t="s">
        <v>1711</v>
      </c>
      <c r="AT970" s="109">
        <f t="shared" si="274"/>
        <v>2562745</v>
      </c>
      <c r="AW970">
        <v>29.08</v>
      </c>
      <c r="AX970">
        <v>0.93</v>
      </c>
      <c r="AY970">
        <v>28.15</v>
      </c>
      <c r="BF970" s="117"/>
      <c r="BI970" s="117"/>
      <c r="BJ970" s="117"/>
    </row>
    <row r="971" spans="1:62" hidden="1" outlineLevel="1">
      <c r="A971" s="50" t="s">
        <v>1993</v>
      </c>
      <c r="B971" s="9" t="s">
        <v>2314</v>
      </c>
      <c r="C971" s="1">
        <f t="shared" si="262"/>
        <v>1545</v>
      </c>
      <c r="D971" s="7">
        <f t="shared" si="263"/>
        <v>2</v>
      </c>
      <c r="E971" s="7">
        <f t="shared" si="264"/>
        <v>6</v>
      </c>
      <c r="F971" s="7">
        <f t="shared" si="265"/>
        <v>3</v>
      </c>
      <c r="G971" s="7">
        <f t="shared" si="275"/>
        <v>4</v>
      </c>
      <c r="H971" s="49">
        <f t="shared" si="266"/>
        <v>123</v>
      </c>
      <c r="I971" s="177">
        <f t="shared" si="267"/>
        <v>7.9611650485436891E-2</v>
      </c>
      <c r="J971" s="8"/>
      <c r="K971" s="2">
        <f t="shared" si="268"/>
        <v>0.27508090614886732</v>
      </c>
      <c r="L971" s="2">
        <f t="shared" si="269"/>
        <v>7.7669902912621356E-3</v>
      </c>
      <c r="M971" s="2">
        <f t="shared" si="270"/>
        <v>0.26860841423948217</v>
      </c>
      <c r="N971" s="2">
        <f t="shared" si="271"/>
        <v>5.6957928802589E-2</v>
      </c>
      <c r="O971" s="2">
        <f t="shared" si="272"/>
        <v>0.39158576051779942</v>
      </c>
      <c r="P971" s="1">
        <v>425</v>
      </c>
      <c r="Q971" s="1">
        <v>12</v>
      </c>
      <c r="R971" s="1">
        <v>415</v>
      </c>
      <c r="S971" s="1">
        <v>88</v>
      </c>
      <c r="T971" s="1">
        <v>548</v>
      </c>
      <c r="U971" s="1">
        <v>31</v>
      </c>
      <c r="V971" s="1">
        <v>4</v>
      </c>
      <c r="W971" s="1">
        <v>8</v>
      </c>
      <c r="X971" s="1">
        <v>4</v>
      </c>
      <c r="Y971" s="1">
        <v>2</v>
      </c>
      <c r="Z971" s="1">
        <v>4</v>
      </c>
      <c r="AA971" s="1"/>
      <c r="AB971" s="1">
        <v>1</v>
      </c>
      <c r="AC971" s="1"/>
      <c r="AD971" s="1">
        <v>0</v>
      </c>
      <c r="AF971">
        <v>1</v>
      </c>
      <c r="AG971">
        <v>2</v>
      </c>
      <c r="AI971" t="str">
        <f t="shared" si="276"/>
        <v>Southborough</v>
      </c>
      <c r="AJ971" s="9" t="s">
        <v>1765</v>
      </c>
      <c r="AK971" s="182">
        <v>5</v>
      </c>
      <c r="AL971" s="7"/>
      <c r="AN971" s="97">
        <v>25</v>
      </c>
      <c r="AO971" s="99">
        <v>27</v>
      </c>
      <c r="AP971" s="99">
        <v>220</v>
      </c>
      <c r="AQ971" s="106">
        <v>63165</v>
      </c>
      <c r="AR971" s="106">
        <f t="shared" si="273"/>
        <v>25027</v>
      </c>
      <c r="AS971" t="s">
        <v>1711</v>
      </c>
      <c r="AT971" s="109">
        <f t="shared" si="274"/>
        <v>2563165</v>
      </c>
      <c r="AW971">
        <v>15.66</v>
      </c>
      <c r="AX971">
        <v>1.51</v>
      </c>
      <c r="AY971">
        <v>14.15</v>
      </c>
      <c r="BF971" s="117"/>
      <c r="BI971" s="117"/>
      <c r="BJ971" s="117"/>
    </row>
    <row r="972" spans="1:62" hidden="1" outlineLevel="1">
      <c r="A972" s="50" t="s">
        <v>1994</v>
      </c>
      <c r="B972" s="9" t="s">
        <v>2314</v>
      </c>
      <c r="C972" s="1">
        <f t="shared" si="262"/>
        <v>1121</v>
      </c>
      <c r="D972" s="7">
        <f t="shared" si="263"/>
        <v>4</v>
      </c>
      <c r="E972" s="7">
        <f t="shared" si="264"/>
        <v>6</v>
      </c>
      <c r="F972" s="7">
        <f t="shared" si="265"/>
        <v>2</v>
      </c>
      <c r="G972" s="7">
        <f t="shared" si="275"/>
        <v>3</v>
      </c>
      <c r="H972" s="49">
        <f t="shared" si="266"/>
        <v>440</v>
      </c>
      <c r="I972" s="177">
        <f t="shared" si="267"/>
        <v>0.39250669045495096</v>
      </c>
      <c r="J972" s="8"/>
      <c r="K972" s="2">
        <f t="shared" si="268"/>
        <v>0.12132024977698483</v>
      </c>
      <c r="L972" s="2">
        <f t="shared" si="269"/>
        <v>1.2488849241748439E-2</v>
      </c>
      <c r="M972" s="2">
        <f t="shared" si="270"/>
        <v>0.14540588760035683</v>
      </c>
      <c r="N972" s="2">
        <f t="shared" si="271"/>
        <v>0.13291703835860838</v>
      </c>
      <c r="O972" s="2">
        <f t="shared" si="272"/>
        <v>0.58786797502230159</v>
      </c>
      <c r="P972" s="1">
        <v>136</v>
      </c>
      <c r="Q972" s="1">
        <v>14</v>
      </c>
      <c r="R972" s="1">
        <v>163</v>
      </c>
      <c r="S972" s="1">
        <v>149</v>
      </c>
      <c r="T972" s="1">
        <v>603</v>
      </c>
      <c r="U972" s="1">
        <v>38</v>
      </c>
      <c r="V972" s="1">
        <v>1</v>
      </c>
      <c r="W972" s="1">
        <v>5</v>
      </c>
      <c r="X972" s="1">
        <v>3</v>
      </c>
      <c r="Y972" s="1">
        <v>2</v>
      </c>
      <c r="Z972" s="1">
        <v>3</v>
      </c>
      <c r="AA972" s="1"/>
      <c r="AB972" s="1">
        <v>1</v>
      </c>
      <c r="AC972" s="1"/>
      <c r="AD972" s="1">
        <v>0</v>
      </c>
      <c r="AF972">
        <v>1</v>
      </c>
      <c r="AG972">
        <v>2</v>
      </c>
      <c r="AI972" t="str">
        <f t="shared" si="276"/>
        <v>Southbridge</v>
      </c>
      <c r="AJ972" s="9" t="s">
        <v>1765</v>
      </c>
      <c r="AK972" s="182">
        <v>1</v>
      </c>
      <c r="AL972" s="7"/>
      <c r="AN972" s="97">
        <v>25</v>
      </c>
      <c r="AO972" s="99">
        <v>27</v>
      </c>
      <c r="AP972" s="99">
        <v>225</v>
      </c>
      <c r="AQ972" s="106">
        <v>63270</v>
      </c>
      <c r="AR972" s="106">
        <f t="shared" si="273"/>
        <v>25027</v>
      </c>
      <c r="AS972" t="s">
        <v>1711</v>
      </c>
      <c r="AT972" s="109">
        <f t="shared" si="274"/>
        <v>2563270</v>
      </c>
      <c r="AW972">
        <v>20.86</v>
      </c>
      <c r="AX972">
        <v>0.5</v>
      </c>
      <c r="AY972">
        <v>20.36</v>
      </c>
      <c r="BF972" s="117"/>
      <c r="BI972" s="117"/>
      <c r="BJ972" s="117"/>
    </row>
    <row r="973" spans="1:62" hidden="1" outlineLevel="1">
      <c r="A973" s="50" t="s">
        <v>2217</v>
      </c>
      <c r="B973" s="9" t="s">
        <v>2314</v>
      </c>
      <c r="C973" s="1">
        <f t="shared" si="262"/>
        <v>1522</v>
      </c>
      <c r="D973" s="7">
        <f t="shared" si="263"/>
        <v>2</v>
      </c>
      <c r="E973" s="7">
        <f t="shared" si="264"/>
        <v>6</v>
      </c>
      <c r="F973" s="7">
        <f t="shared" si="265"/>
        <v>3</v>
      </c>
      <c r="G973" s="7">
        <f t="shared" si="275"/>
        <v>4</v>
      </c>
      <c r="H973" s="49">
        <f t="shared" si="266"/>
        <v>502</v>
      </c>
      <c r="I973" s="177">
        <f t="shared" si="267"/>
        <v>0.32982917214191854</v>
      </c>
      <c r="J973" s="8"/>
      <c r="K973" s="2">
        <f t="shared" si="268"/>
        <v>0.16819973718791065</v>
      </c>
      <c r="L973" s="2">
        <f t="shared" si="269"/>
        <v>5.2562417871222077E-3</v>
      </c>
      <c r="M973" s="2">
        <f t="shared" si="270"/>
        <v>0.15703022339027595</v>
      </c>
      <c r="N973" s="2">
        <f t="shared" si="271"/>
        <v>0.13074901445466491</v>
      </c>
      <c r="O973" s="2">
        <f t="shared" si="272"/>
        <v>0.53876478318002619</v>
      </c>
      <c r="P973" s="1">
        <v>256</v>
      </c>
      <c r="Q973" s="1">
        <v>8</v>
      </c>
      <c r="R973" s="1">
        <v>239</v>
      </c>
      <c r="S973" s="1">
        <v>199</v>
      </c>
      <c r="T973" s="1">
        <v>758</v>
      </c>
      <c r="U973" s="1">
        <v>42</v>
      </c>
      <c r="V973" s="1">
        <v>2</v>
      </c>
      <c r="W973" s="1">
        <v>1</v>
      </c>
      <c r="X973" s="1">
        <v>3</v>
      </c>
      <c r="Y973" s="1">
        <v>7</v>
      </c>
      <c r="Z973" s="1">
        <v>3</v>
      </c>
      <c r="AA973" s="1"/>
      <c r="AB973" s="1">
        <v>1</v>
      </c>
      <c r="AC973" s="1"/>
      <c r="AD973" s="1">
        <v>1</v>
      </c>
      <c r="AF973">
        <v>1</v>
      </c>
      <c r="AG973">
        <v>1</v>
      </c>
      <c r="AI973" t="str">
        <f t="shared" si="276"/>
        <v>Southwick</v>
      </c>
      <c r="AJ973" t="s">
        <v>2885</v>
      </c>
      <c r="AK973" s="182">
        <v>1</v>
      </c>
      <c r="AL973" s="7"/>
      <c r="AN973" s="97">
        <v>25</v>
      </c>
      <c r="AO973" s="99">
        <v>13</v>
      </c>
      <c r="AP973" s="99">
        <v>85</v>
      </c>
      <c r="AQ973" s="106">
        <v>65825</v>
      </c>
      <c r="AR973" s="106">
        <f t="shared" si="273"/>
        <v>25013</v>
      </c>
      <c r="AS973" t="s">
        <v>1711</v>
      </c>
      <c r="AT973" s="109">
        <f t="shared" si="274"/>
        <v>2565825</v>
      </c>
      <c r="AW973">
        <v>31.7</v>
      </c>
      <c r="AX973">
        <v>0.75</v>
      </c>
      <c r="AY973">
        <v>30.96</v>
      </c>
      <c r="BF973" s="117"/>
      <c r="BI973" s="117"/>
      <c r="BJ973" s="117"/>
    </row>
    <row r="974" spans="1:62" hidden="1" outlineLevel="1">
      <c r="A974" s="50" t="s">
        <v>2157</v>
      </c>
      <c r="B974" s="9" t="s">
        <v>2314</v>
      </c>
      <c r="C974" s="1">
        <f t="shared" si="262"/>
        <v>1520</v>
      </c>
      <c r="D974" s="7">
        <f t="shared" si="263"/>
        <v>2</v>
      </c>
      <c r="E974" s="7">
        <f t="shared" si="264"/>
        <v>6</v>
      </c>
      <c r="F974" s="7">
        <f t="shared" si="265"/>
        <v>4</v>
      </c>
      <c r="G974" s="7">
        <f t="shared" si="275"/>
        <v>3</v>
      </c>
      <c r="H974" s="49">
        <f t="shared" si="266"/>
        <v>671</v>
      </c>
      <c r="I974" s="177">
        <f t="shared" si="267"/>
        <v>0.44144736842105264</v>
      </c>
      <c r="J974" s="8"/>
      <c r="K974" s="2">
        <f t="shared" si="268"/>
        <v>0.12697368421052632</v>
      </c>
      <c r="L974" s="2">
        <f t="shared" si="269"/>
        <v>1.5131578947368421E-2</v>
      </c>
      <c r="M974" s="2">
        <f t="shared" si="270"/>
        <v>0.11381578947368422</v>
      </c>
      <c r="N974" s="2">
        <f t="shared" si="271"/>
        <v>0.12302631578947368</v>
      </c>
      <c r="O974" s="2">
        <f t="shared" si="272"/>
        <v>0.62105263157894741</v>
      </c>
      <c r="P974" s="1">
        <v>193</v>
      </c>
      <c r="Q974" s="1">
        <v>23</v>
      </c>
      <c r="R974" s="1">
        <v>173</v>
      </c>
      <c r="S974" s="1">
        <v>187</v>
      </c>
      <c r="T974" s="1">
        <v>864</v>
      </c>
      <c r="U974" s="1">
        <v>46</v>
      </c>
      <c r="V974" s="1">
        <v>3</v>
      </c>
      <c r="W974" s="1">
        <v>7</v>
      </c>
      <c r="X974" s="1">
        <v>7</v>
      </c>
      <c r="Y974" s="1">
        <v>4</v>
      </c>
      <c r="Z974" s="1">
        <v>6</v>
      </c>
      <c r="AA974" s="1"/>
      <c r="AB974" s="1">
        <v>2</v>
      </c>
      <c r="AC974" s="1"/>
      <c r="AD974" s="1">
        <v>2</v>
      </c>
      <c r="AF974">
        <v>1</v>
      </c>
      <c r="AG974">
        <v>2</v>
      </c>
      <c r="AI974" t="str">
        <f t="shared" si="276"/>
        <v>Spencer</v>
      </c>
      <c r="AJ974" s="9" t="s">
        <v>1765</v>
      </c>
      <c r="AK974" s="182">
        <v>2</v>
      </c>
      <c r="AL974" s="7"/>
      <c r="AN974" s="97">
        <v>25</v>
      </c>
      <c r="AO974" s="99">
        <v>27</v>
      </c>
      <c r="AP974" s="99">
        <v>230</v>
      </c>
      <c r="AQ974" s="106">
        <v>66105</v>
      </c>
      <c r="AR974" s="106">
        <f t="shared" si="273"/>
        <v>25027</v>
      </c>
      <c r="AS974" t="s">
        <v>1711</v>
      </c>
      <c r="AT974" s="109">
        <f t="shared" si="274"/>
        <v>2566105</v>
      </c>
      <c r="AW974">
        <v>34.049999999999997</v>
      </c>
      <c r="AX974">
        <v>1.2</v>
      </c>
      <c r="AY974">
        <v>32.85</v>
      </c>
      <c r="BF974" s="117"/>
      <c r="BI974" s="117"/>
      <c r="BJ974" s="117"/>
    </row>
    <row r="975" spans="1:62" hidden="1" outlineLevel="1">
      <c r="A975" s="50" t="s">
        <v>43</v>
      </c>
      <c r="B975" s="9" t="s">
        <v>2314</v>
      </c>
      <c r="C975" s="1">
        <f t="shared" si="262"/>
        <v>4798</v>
      </c>
      <c r="D975" s="7">
        <f t="shared" si="263"/>
        <v>4</v>
      </c>
      <c r="E975" s="7">
        <f t="shared" si="264"/>
        <v>7</v>
      </c>
      <c r="F975" s="7">
        <f t="shared" si="265"/>
        <v>2</v>
      </c>
      <c r="G975" s="7">
        <f t="shared" si="275"/>
        <v>3</v>
      </c>
      <c r="H975" s="49">
        <f t="shared" si="266"/>
        <v>1444</v>
      </c>
      <c r="I975" s="177">
        <f t="shared" si="267"/>
        <v>0.30095873280533558</v>
      </c>
      <c r="J975" s="8"/>
      <c r="K975" s="2">
        <f t="shared" si="268"/>
        <v>0.14110045852438516</v>
      </c>
      <c r="L975" s="2">
        <f t="shared" si="269"/>
        <v>9.7957482284285122E-3</v>
      </c>
      <c r="M975" s="2">
        <f t="shared" si="270"/>
        <v>0.15694039182992914</v>
      </c>
      <c r="N975" s="2">
        <f t="shared" si="271"/>
        <v>0.14672780325135473</v>
      </c>
      <c r="O975" s="2">
        <f t="shared" si="272"/>
        <v>0.54543559816590248</v>
      </c>
      <c r="P975" s="1">
        <v>677</v>
      </c>
      <c r="Q975" s="1">
        <v>47</v>
      </c>
      <c r="R975" s="1">
        <v>753</v>
      </c>
      <c r="S975" s="1">
        <v>704</v>
      </c>
      <c r="T975" s="1">
        <v>2197</v>
      </c>
      <c r="U975" s="1">
        <v>230</v>
      </c>
      <c r="V975" s="1">
        <v>5</v>
      </c>
      <c r="W975" s="1">
        <v>12</v>
      </c>
      <c r="X975" s="1">
        <v>18</v>
      </c>
      <c r="Y975" s="1">
        <v>34</v>
      </c>
      <c r="Z975" s="1">
        <v>84</v>
      </c>
      <c r="AA975" s="1"/>
      <c r="AB975" s="1">
        <v>8</v>
      </c>
      <c r="AC975" s="1"/>
      <c r="AD975" s="1">
        <v>5</v>
      </c>
      <c r="AF975">
        <v>6</v>
      </c>
      <c r="AG975">
        <v>18</v>
      </c>
      <c r="AI975" t="str">
        <f t="shared" si="276"/>
        <v>Springfield</v>
      </c>
      <c r="AJ975" t="s">
        <v>2885</v>
      </c>
      <c r="AK975" s="182">
        <v>1</v>
      </c>
      <c r="AL975" s="7"/>
      <c r="AN975" s="97">
        <v>25</v>
      </c>
      <c r="AO975" s="99">
        <v>13</v>
      </c>
      <c r="AP975" s="99">
        <v>90</v>
      </c>
      <c r="AQ975" s="106">
        <v>67000</v>
      </c>
      <c r="AR975" s="106">
        <f t="shared" si="273"/>
        <v>25013</v>
      </c>
      <c r="AS975" t="s">
        <v>1029</v>
      </c>
      <c r="AT975" s="109">
        <f t="shared" si="274"/>
        <v>2567000</v>
      </c>
      <c r="AW975">
        <v>33.200000000000003</v>
      </c>
      <c r="AX975">
        <v>1.1000000000000001</v>
      </c>
      <c r="AY975">
        <v>32.1</v>
      </c>
      <c r="BF975" s="117"/>
      <c r="BI975" s="117"/>
      <c r="BJ975" s="117"/>
    </row>
    <row r="976" spans="1:62" hidden="1" outlineLevel="1">
      <c r="A976" s="50" t="s">
        <v>2544</v>
      </c>
      <c r="B976" s="9" t="s">
        <v>2314</v>
      </c>
      <c r="C976" s="1">
        <f t="shared" si="262"/>
        <v>1549</v>
      </c>
      <c r="D976" s="7">
        <f t="shared" si="263"/>
        <v>3</v>
      </c>
      <c r="E976" s="7">
        <f t="shared" si="264"/>
        <v>6</v>
      </c>
      <c r="F976" s="7">
        <f t="shared" si="265"/>
        <v>2</v>
      </c>
      <c r="G976" s="7">
        <f t="shared" si="275"/>
        <v>4</v>
      </c>
      <c r="H976" s="49">
        <f t="shared" si="266"/>
        <v>395</v>
      </c>
      <c r="I976" s="177">
        <f t="shared" si="267"/>
        <v>0.25500322788896063</v>
      </c>
      <c r="J976" s="8"/>
      <c r="K976" s="2">
        <f t="shared" si="268"/>
        <v>0.1801162040025823</v>
      </c>
      <c r="L976" s="2">
        <f t="shared" si="269"/>
        <v>7.7469335054874116E-3</v>
      </c>
      <c r="M976" s="2">
        <f t="shared" si="270"/>
        <v>0.18334409296320206</v>
      </c>
      <c r="N976" s="2">
        <f t="shared" si="271"/>
        <v>0.1342801807617818</v>
      </c>
      <c r="O976" s="2">
        <f t="shared" si="272"/>
        <v>0.49451258876694637</v>
      </c>
      <c r="P976" s="1">
        <v>279</v>
      </c>
      <c r="Q976" s="1">
        <v>12</v>
      </c>
      <c r="R976" s="1">
        <v>284</v>
      </c>
      <c r="S976" s="1">
        <v>208</v>
      </c>
      <c r="T976" s="1">
        <v>679</v>
      </c>
      <c r="U976" s="1">
        <v>64</v>
      </c>
      <c r="V976" s="1">
        <v>2</v>
      </c>
      <c r="W976" s="1">
        <v>3</v>
      </c>
      <c r="X976" s="1">
        <v>6</v>
      </c>
      <c r="Y976" s="1">
        <v>0</v>
      </c>
      <c r="Z976" s="1">
        <v>5</v>
      </c>
      <c r="AA976" s="1"/>
      <c r="AB976" s="1">
        <v>0</v>
      </c>
      <c r="AC976" s="1"/>
      <c r="AD976" s="1">
        <v>1</v>
      </c>
      <c r="AF976">
        <v>2</v>
      </c>
      <c r="AG976">
        <v>4</v>
      </c>
      <c r="AI976" t="str">
        <f t="shared" si="276"/>
        <v>Sterling</v>
      </c>
      <c r="AJ976" s="9" t="s">
        <v>1765</v>
      </c>
      <c r="AK976" s="182">
        <v>2</v>
      </c>
      <c r="AL976" s="7"/>
      <c r="AN976" s="97">
        <v>25</v>
      </c>
      <c r="AO976" s="99">
        <v>27</v>
      </c>
      <c r="AP976" s="99">
        <v>235</v>
      </c>
      <c r="AQ976" s="106">
        <v>67385</v>
      </c>
      <c r="AR976" s="106">
        <f t="shared" si="273"/>
        <v>25027</v>
      </c>
      <c r="AS976" t="s">
        <v>1711</v>
      </c>
      <c r="AT976" s="109">
        <f t="shared" si="274"/>
        <v>2567385</v>
      </c>
      <c r="AW976">
        <v>31.6</v>
      </c>
      <c r="AX976">
        <v>1.08</v>
      </c>
      <c r="AY976">
        <v>30.52</v>
      </c>
      <c r="BF976" s="117"/>
      <c r="BI976" s="117"/>
      <c r="BJ976" s="117"/>
    </row>
    <row r="977" spans="1:62" hidden="1" outlineLevel="1">
      <c r="A977" s="50" t="s">
        <v>362</v>
      </c>
      <c r="B977" s="9" t="s">
        <v>2314</v>
      </c>
      <c r="C977" s="1">
        <f t="shared" si="262"/>
        <v>146</v>
      </c>
      <c r="D977" s="7">
        <f t="shared" si="263"/>
        <v>3</v>
      </c>
      <c r="E977" s="7">
        <f t="shared" si="264"/>
        <v>6</v>
      </c>
      <c r="F977" s="7">
        <f t="shared" si="265"/>
        <v>2</v>
      </c>
      <c r="G977" s="7">
        <f t="shared" si="275"/>
        <v>4</v>
      </c>
      <c r="H977" s="49">
        <f t="shared" si="266"/>
        <v>9</v>
      </c>
      <c r="I977" s="177">
        <f t="shared" si="267"/>
        <v>6.1643835616438353E-2</v>
      </c>
      <c r="J977" s="8"/>
      <c r="K977" s="2">
        <f t="shared" si="268"/>
        <v>0.17808219178082191</v>
      </c>
      <c r="L977" s="2">
        <f t="shared" si="269"/>
        <v>1.3698630136986301E-2</v>
      </c>
      <c r="M977" s="2">
        <f t="shared" si="270"/>
        <v>0.23287671232876711</v>
      </c>
      <c r="N977" s="2">
        <f t="shared" si="271"/>
        <v>0.16438356164383561</v>
      </c>
      <c r="O977" s="2">
        <f t="shared" si="272"/>
        <v>0.41095890410958891</v>
      </c>
      <c r="P977" s="1">
        <v>26</v>
      </c>
      <c r="Q977" s="1">
        <v>2</v>
      </c>
      <c r="R977" s="1">
        <v>34</v>
      </c>
      <c r="S977" s="1">
        <v>24</v>
      </c>
      <c r="T977" s="1">
        <v>43</v>
      </c>
      <c r="U977" s="1">
        <v>12</v>
      </c>
      <c r="V977" s="1">
        <v>0</v>
      </c>
      <c r="W977" s="1">
        <v>0</v>
      </c>
      <c r="X977" s="1">
        <v>0</v>
      </c>
      <c r="Y977" s="1">
        <v>1</v>
      </c>
      <c r="Z977" s="1">
        <v>1</v>
      </c>
      <c r="AA977" s="1"/>
      <c r="AB977" s="1">
        <v>0</v>
      </c>
      <c r="AC977" s="1"/>
      <c r="AD977" s="1">
        <v>0</v>
      </c>
      <c r="AF977">
        <v>1</v>
      </c>
      <c r="AG977">
        <v>2</v>
      </c>
      <c r="AI977" t="str">
        <f t="shared" si="276"/>
        <v>Stockbridge</v>
      </c>
      <c r="AJ977" t="s">
        <v>236</v>
      </c>
      <c r="AK977" s="182">
        <v>1</v>
      </c>
      <c r="AL977" s="7"/>
      <c r="AN977" s="97">
        <v>25</v>
      </c>
      <c r="AO977" s="99">
        <v>3</v>
      </c>
      <c r="AP977" s="99">
        <v>135</v>
      </c>
      <c r="AQ977" s="106">
        <v>67595</v>
      </c>
      <c r="AR977" s="106">
        <f t="shared" si="273"/>
        <v>25003</v>
      </c>
      <c r="AS977" t="s">
        <v>1711</v>
      </c>
      <c r="AT977" s="109">
        <f t="shared" si="274"/>
        <v>2567595</v>
      </c>
      <c r="AW977">
        <v>23.71</v>
      </c>
      <c r="AX977">
        <v>0.77</v>
      </c>
      <c r="AY977">
        <v>22.94</v>
      </c>
      <c r="BF977" s="117"/>
      <c r="BI977" s="117"/>
      <c r="BJ977" s="117"/>
    </row>
    <row r="978" spans="1:62" hidden="1" outlineLevel="1">
      <c r="A978" s="50" t="s">
        <v>2659</v>
      </c>
      <c r="B978" s="9" t="s">
        <v>2314</v>
      </c>
      <c r="C978" s="1">
        <f t="shared" si="262"/>
        <v>3181</v>
      </c>
      <c r="D978" s="7">
        <f t="shared" si="263"/>
        <v>2</v>
      </c>
      <c r="E978" s="7">
        <f t="shared" si="264"/>
        <v>6</v>
      </c>
      <c r="F978" s="7">
        <f t="shared" si="265"/>
        <v>3</v>
      </c>
      <c r="G978" s="7">
        <f t="shared" si="275"/>
        <v>4</v>
      </c>
      <c r="H978" s="49">
        <f t="shared" si="266"/>
        <v>1305</v>
      </c>
      <c r="I978" s="177">
        <f t="shared" si="267"/>
        <v>0.41024834957560513</v>
      </c>
      <c r="J978" s="8"/>
      <c r="K978" s="2">
        <f t="shared" si="268"/>
        <v>0.16095567431625274</v>
      </c>
      <c r="L978" s="2">
        <f t="shared" si="269"/>
        <v>1.0059729644765796E-2</v>
      </c>
      <c r="M978" s="2">
        <f t="shared" si="270"/>
        <v>0.1474379126060987</v>
      </c>
      <c r="N978" s="2">
        <f t="shared" si="271"/>
        <v>7.8277271298333853E-2</v>
      </c>
      <c r="O978" s="2">
        <f t="shared" si="272"/>
        <v>0.60326941213454888</v>
      </c>
      <c r="P978" s="1">
        <v>512</v>
      </c>
      <c r="Q978" s="1">
        <v>32</v>
      </c>
      <c r="R978" s="1">
        <v>469</v>
      </c>
      <c r="S978" s="1">
        <v>249</v>
      </c>
      <c r="T978" s="1">
        <v>1817</v>
      </c>
      <c r="U978" s="1">
        <v>47</v>
      </c>
      <c r="V978" s="1">
        <v>4</v>
      </c>
      <c r="W978" s="1">
        <v>8</v>
      </c>
      <c r="X978" s="1">
        <v>10</v>
      </c>
      <c r="Y978" s="1">
        <v>15</v>
      </c>
      <c r="Z978" s="1">
        <v>4</v>
      </c>
      <c r="AA978" s="1"/>
      <c r="AB978" s="1">
        <v>5</v>
      </c>
      <c r="AC978" s="1"/>
      <c r="AD978" s="1">
        <v>2</v>
      </c>
      <c r="AF978">
        <v>4</v>
      </c>
      <c r="AG978">
        <v>3</v>
      </c>
      <c r="AI978" t="str">
        <f t="shared" si="276"/>
        <v>Stoneham</v>
      </c>
      <c r="AJ978" t="s">
        <v>2234</v>
      </c>
      <c r="AK978" s="182">
        <v>5</v>
      </c>
      <c r="AL978" s="7"/>
      <c r="AN978" s="97">
        <v>25</v>
      </c>
      <c r="AO978" s="99">
        <v>17</v>
      </c>
      <c r="AP978" s="99">
        <v>200</v>
      </c>
      <c r="AQ978" s="106">
        <v>67665</v>
      </c>
      <c r="AR978" s="106">
        <f t="shared" si="273"/>
        <v>25017</v>
      </c>
      <c r="AS978" t="s">
        <v>1711</v>
      </c>
      <c r="AT978" s="109">
        <f t="shared" si="274"/>
        <v>2567665</v>
      </c>
      <c r="AW978">
        <v>6.71</v>
      </c>
      <c r="AX978">
        <v>0.56000000000000005</v>
      </c>
      <c r="AY978">
        <v>6.15</v>
      </c>
      <c r="BF978" s="117"/>
      <c r="BI978" s="117"/>
      <c r="BJ978" s="117"/>
    </row>
    <row r="979" spans="1:62" hidden="1" outlineLevel="1">
      <c r="A979" s="50" t="s">
        <v>2624</v>
      </c>
      <c r="B979" s="9" t="s">
        <v>2314</v>
      </c>
      <c r="C979" s="1">
        <f t="shared" si="262"/>
        <v>2744</v>
      </c>
      <c r="D979" s="7">
        <f t="shared" si="263"/>
        <v>3</v>
      </c>
      <c r="E979" s="7">
        <f t="shared" si="264"/>
        <v>7</v>
      </c>
      <c r="F979" s="7">
        <f t="shared" si="265"/>
        <v>2</v>
      </c>
      <c r="G979" s="7">
        <f t="shared" si="275"/>
        <v>4</v>
      </c>
      <c r="H979" s="49">
        <f t="shared" si="266"/>
        <v>1106</v>
      </c>
      <c r="I979" s="177">
        <f t="shared" si="267"/>
        <v>0.40306122448979592</v>
      </c>
      <c r="J979" s="8"/>
      <c r="K979" s="2">
        <f t="shared" si="268"/>
        <v>0.14067055393586006</v>
      </c>
      <c r="L979" s="2">
        <f t="shared" si="269"/>
        <v>6.9241982507288634E-3</v>
      </c>
      <c r="M979" s="2">
        <f t="shared" si="270"/>
        <v>0.15743440233236153</v>
      </c>
      <c r="N979" s="2">
        <f t="shared" si="271"/>
        <v>9.0743440233236147E-2</v>
      </c>
      <c r="O979" s="2">
        <f t="shared" si="272"/>
        <v>0.60422740524781349</v>
      </c>
      <c r="P979" s="1">
        <v>386</v>
      </c>
      <c r="Q979" s="1">
        <v>19</v>
      </c>
      <c r="R979" s="1">
        <v>432</v>
      </c>
      <c r="S979" s="1">
        <v>249</v>
      </c>
      <c r="T979" s="1">
        <v>1538</v>
      </c>
      <c r="U979" s="1">
        <v>50</v>
      </c>
      <c r="V979" s="1">
        <v>6</v>
      </c>
      <c r="W979" s="1">
        <v>7</v>
      </c>
      <c r="X979" s="1">
        <v>6</v>
      </c>
      <c r="Y979" s="1">
        <v>22</v>
      </c>
      <c r="Z979" s="1">
        <v>7</v>
      </c>
      <c r="AA979" s="1"/>
      <c r="AB979" s="1">
        <v>6</v>
      </c>
      <c r="AC979" s="1"/>
      <c r="AD979" s="1">
        <v>5</v>
      </c>
      <c r="AF979">
        <v>4</v>
      </c>
      <c r="AG979">
        <v>7</v>
      </c>
      <c r="AI979" t="str">
        <f t="shared" si="276"/>
        <v>Stoughton</v>
      </c>
      <c r="AJ979" t="s">
        <v>495</v>
      </c>
      <c r="AK979" s="182">
        <v>8</v>
      </c>
      <c r="AL979" s="7"/>
      <c r="AN979" s="97">
        <v>25</v>
      </c>
      <c r="AO979" s="99">
        <v>21</v>
      </c>
      <c r="AP979" s="99">
        <v>115</v>
      </c>
      <c r="AQ979" s="106">
        <v>67945</v>
      </c>
      <c r="AR979" s="106">
        <f t="shared" si="273"/>
        <v>25021</v>
      </c>
      <c r="AS979" t="s">
        <v>1711</v>
      </c>
      <c r="AT979" s="109">
        <f t="shared" si="274"/>
        <v>2567945</v>
      </c>
      <c r="AW979">
        <v>16.27</v>
      </c>
      <c r="AX979">
        <v>0.23</v>
      </c>
      <c r="AY979">
        <v>16.04</v>
      </c>
      <c r="BF979" s="117"/>
      <c r="BI979" s="117"/>
      <c r="BJ979" s="117"/>
    </row>
    <row r="980" spans="1:62" hidden="1" outlineLevel="1">
      <c r="A980" s="50" t="s">
        <v>2822</v>
      </c>
      <c r="B980" s="9" t="s">
        <v>2314</v>
      </c>
      <c r="C980" s="1">
        <f t="shared" si="262"/>
        <v>1069</v>
      </c>
      <c r="D980" s="7">
        <f t="shared" si="263"/>
        <v>2</v>
      </c>
      <c r="E980" s="7">
        <f t="shared" si="264"/>
        <v>7</v>
      </c>
      <c r="F980" s="7">
        <f t="shared" si="265"/>
        <v>3</v>
      </c>
      <c r="G980" s="7">
        <f t="shared" si="275"/>
        <v>4</v>
      </c>
      <c r="H980" s="49">
        <f t="shared" si="266"/>
        <v>78</v>
      </c>
      <c r="I980" s="177">
        <f t="shared" si="267"/>
        <v>7.2965388213283439E-2</v>
      </c>
      <c r="J980" s="8"/>
      <c r="K980" s="2">
        <f t="shared" si="268"/>
        <v>0.27970065481758655</v>
      </c>
      <c r="L980" s="2">
        <f t="shared" si="269"/>
        <v>5.6127221702525721E-3</v>
      </c>
      <c r="M980" s="2">
        <f t="shared" si="270"/>
        <v>0.21796071094480823</v>
      </c>
      <c r="N980" s="2">
        <f t="shared" si="271"/>
        <v>9.7287184284377923E-2</v>
      </c>
      <c r="O980" s="2">
        <f t="shared" si="272"/>
        <v>0.39943872778297473</v>
      </c>
      <c r="P980" s="1">
        <v>299</v>
      </c>
      <c r="Q980" s="1">
        <v>6</v>
      </c>
      <c r="R980" s="1">
        <v>233</v>
      </c>
      <c r="S980" s="1">
        <v>104</v>
      </c>
      <c r="T980" s="1">
        <v>377</v>
      </c>
      <c r="U980" s="1">
        <v>26</v>
      </c>
      <c r="V980" s="1">
        <v>6</v>
      </c>
      <c r="W980" s="1">
        <v>7</v>
      </c>
      <c r="X980" s="1">
        <v>0</v>
      </c>
      <c r="Y980" s="1">
        <v>4</v>
      </c>
      <c r="Z980" s="1">
        <v>5</v>
      </c>
      <c r="AA980" s="1"/>
      <c r="AB980" s="1">
        <v>1</v>
      </c>
      <c r="AC980" s="1"/>
      <c r="AD980" s="1">
        <v>0</v>
      </c>
      <c r="AF980">
        <v>0</v>
      </c>
      <c r="AG980">
        <v>1</v>
      </c>
      <c r="AI980" t="str">
        <f t="shared" si="276"/>
        <v>Stow</v>
      </c>
      <c r="AJ980" t="s">
        <v>2234</v>
      </c>
      <c r="AK980" s="182">
        <v>3</v>
      </c>
      <c r="AL980" s="7"/>
      <c r="AN980" s="97">
        <v>25</v>
      </c>
      <c r="AO980" s="99">
        <v>17</v>
      </c>
      <c r="AP980" s="99">
        <v>205</v>
      </c>
      <c r="AQ980" s="106">
        <v>68050</v>
      </c>
      <c r="AR980" s="106">
        <f t="shared" si="273"/>
        <v>25017</v>
      </c>
      <c r="AS980" t="s">
        <v>1711</v>
      </c>
      <c r="AT980" s="109">
        <f t="shared" si="274"/>
        <v>2568050</v>
      </c>
      <c r="AW980">
        <v>18.09</v>
      </c>
      <c r="AX980">
        <v>0.47</v>
      </c>
      <c r="AY980">
        <v>17.62</v>
      </c>
      <c r="BF980" s="117"/>
      <c r="BI980" s="117"/>
      <c r="BJ980" s="117"/>
    </row>
    <row r="981" spans="1:62" hidden="1" outlineLevel="1">
      <c r="A981" s="50" t="s">
        <v>3024</v>
      </c>
      <c r="B981" s="9" t="s">
        <v>2314</v>
      </c>
      <c r="C981" s="1">
        <f t="shared" si="262"/>
        <v>1400</v>
      </c>
      <c r="D981" s="7">
        <f t="shared" si="263"/>
        <v>3</v>
      </c>
      <c r="E981" s="7">
        <f t="shared" si="264"/>
        <v>6</v>
      </c>
      <c r="F981" s="7">
        <f t="shared" si="265"/>
        <v>2</v>
      </c>
      <c r="G981" s="7">
        <f t="shared" si="275"/>
        <v>4</v>
      </c>
      <c r="H981" s="49">
        <f t="shared" si="266"/>
        <v>336</v>
      </c>
      <c r="I981" s="177">
        <f t="shared" si="267"/>
        <v>0.24</v>
      </c>
      <c r="J981" s="8"/>
      <c r="K981" s="2">
        <f t="shared" si="268"/>
        <v>0.16500000000000001</v>
      </c>
      <c r="L981" s="2">
        <f t="shared" si="269"/>
        <v>1.1428571428571429E-2</v>
      </c>
      <c r="M981" s="2">
        <f t="shared" si="270"/>
        <v>0.21357142857142858</v>
      </c>
      <c r="N981" s="2">
        <f t="shared" si="271"/>
        <v>0.10714285714285714</v>
      </c>
      <c r="O981" s="2">
        <f t="shared" si="272"/>
        <v>0.50285714285714278</v>
      </c>
      <c r="P981" s="1">
        <v>231</v>
      </c>
      <c r="Q981" s="1">
        <v>16</v>
      </c>
      <c r="R981" s="1">
        <v>299</v>
      </c>
      <c r="S981" s="1">
        <v>150</v>
      </c>
      <c r="T981" s="1">
        <v>635</v>
      </c>
      <c r="U981" s="1">
        <v>48</v>
      </c>
      <c r="V981" s="1">
        <v>2</v>
      </c>
      <c r="W981" s="1">
        <v>6</v>
      </c>
      <c r="X981" s="1">
        <v>1</v>
      </c>
      <c r="Y981" s="1">
        <v>4</v>
      </c>
      <c r="Z981" s="1">
        <v>2</v>
      </c>
      <c r="AA981" s="1"/>
      <c r="AB981" s="1">
        <v>3</v>
      </c>
      <c r="AC981" s="1"/>
      <c r="AD981" s="1">
        <v>2</v>
      </c>
      <c r="AF981">
        <v>0</v>
      </c>
      <c r="AG981">
        <v>1</v>
      </c>
      <c r="AI981" t="str">
        <f t="shared" si="276"/>
        <v>Sturbridge</v>
      </c>
      <c r="AJ981" s="9" t="s">
        <v>1765</v>
      </c>
      <c r="AK981" s="182">
        <v>1</v>
      </c>
      <c r="AL981" s="7"/>
      <c r="AN981" s="97">
        <v>25</v>
      </c>
      <c r="AO981" s="99">
        <v>27</v>
      </c>
      <c r="AP981" s="99">
        <v>240</v>
      </c>
      <c r="AQ981" s="106">
        <v>68155</v>
      </c>
      <c r="AR981" s="106">
        <f t="shared" si="273"/>
        <v>25027</v>
      </c>
      <c r="AS981" t="s">
        <v>1711</v>
      </c>
      <c r="AT981" s="109">
        <f t="shared" si="274"/>
        <v>2568155</v>
      </c>
      <c r="AW981">
        <v>38.950000000000003</v>
      </c>
      <c r="AX981">
        <v>1.54</v>
      </c>
      <c r="AY981">
        <v>37.409999999999997</v>
      </c>
      <c r="BF981" s="117"/>
      <c r="BI981" s="117"/>
      <c r="BJ981" s="117"/>
    </row>
    <row r="982" spans="1:62" hidden="1" outlineLevel="1">
      <c r="A982" s="50" t="s">
        <v>1431</v>
      </c>
      <c r="B982" s="9" t="s">
        <v>2314</v>
      </c>
      <c r="C982" s="1">
        <f t="shared" si="262"/>
        <v>2275</v>
      </c>
      <c r="D982" s="7">
        <f t="shared" si="263"/>
        <v>2</v>
      </c>
      <c r="E982" s="7">
        <f t="shared" si="264"/>
        <v>6</v>
      </c>
      <c r="F982" s="7">
        <f t="shared" si="265"/>
        <v>3</v>
      </c>
      <c r="G982" s="7">
        <f t="shared" si="275"/>
        <v>4</v>
      </c>
      <c r="H982" s="49">
        <f t="shared" si="266"/>
        <v>19</v>
      </c>
      <c r="I982" s="177">
        <f t="shared" si="267"/>
        <v>8.3516483516483525E-3</v>
      </c>
      <c r="J982" s="8"/>
      <c r="K982" s="2">
        <f t="shared" si="268"/>
        <v>0.31516483516483518</v>
      </c>
      <c r="L982" s="2">
        <f t="shared" si="269"/>
        <v>7.9120879120879121E-3</v>
      </c>
      <c r="M982" s="2">
        <f t="shared" si="270"/>
        <v>0.24835164835164836</v>
      </c>
      <c r="N982" s="2">
        <f t="shared" si="271"/>
        <v>7.6043956043956043E-2</v>
      </c>
      <c r="O982" s="2">
        <f t="shared" si="272"/>
        <v>0.35252747252747257</v>
      </c>
      <c r="P982" s="1">
        <v>717</v>
      </c>
      <c r="Q982" s="1">
        <v>18</v>
      </c>
      <c r="R982" s="1">
        <v>565</v>
      </c>
      <c r="S982" s="1">
        <v>173</v>
      </c>
      <c r="T982" s="1">
        <v>736</v>
      </c>
      <c r="U982" s="1">
        <v>25</v>
      </c>
      <c r="V982" s="1">
        <v>3</v>
      </c>
      <c r="W982" s="1">
        <v>6</v>
      </c>
      <c r="X982" s="1">
        <v>3</v>
      </c>
      <c r="Y982" s="1">
        <v>11</v>
      </c>
      <c r="Z982" s="1">
        <v>12</v>
      </c>
      <c r="AA982" s="1"/>
      <c r="AB982" s="1">
        <v>3</v>
      </c>
      <c r="AC982" s="1"/>
      <c r="AD982" s="1">
        <v>0</v>
      </c>
      <c r="AF982">
        <v>2</v>
      </c>
      <c r="AG982">
        <v>1</v>
      </c>
      <c r="AI982" t="str">
        <f t="shared" si="276"/>
        <v>Sudbury</v>
      </c>
      <c r="AJ982" t="s">
        <v>2234</v>
      </c>
      <c r="AL982" s="7"/>
      <c r="AN982" s="97">
        <v>25</v>
      </c>
      <c r="AO982" s="99">
        <v>17</v>
      </c>
      <c r="AP982" s="99">
        <v>210</v>
      </c>
      <c r="AQ982" s="106">
        <v>68260</v>
      </c>
      <c r="AR982" s="106">
        <f t="shared" si="273"/>
        <v>25017</v>
      </c>
      <c r="AS982" t="s">
        <v>1711</v>
      </c>
      <c r="AT982" s="109">
        <f t="shared" si="274"/>
        <v>2568260</v>
      </c>
      <c r="AW982">
        <v>24.63</v>
      </c>
      <c r="AX982">
        <v>0.26</v>
      </c>
      <c r="AY982">
        <v>24.37</v>
      </c>
      <c r="BF982" s="117"/>
      <c r="BI982" s="117"/>
      <c r="BJ982" s="117"/>
    </row>
    <row r="983" spans="1:62" hidden="1" outlineLevel="1">
      <c r="A983" s="50" t="s">
        <v>3075</v>
      </c>
      <c r="B983" s="9" t="s">
        <v>2314</v>
      </c>
      <c r="C983" s="1">
        <f t="shared" si="262"/>
        <v>251</v>
      </c>
      <c r="D983" s="7">
        <f t="shared" si="263"/>
        <v>2</v>
      </c>
      <c r="E983" s="7">
        <f t="shared" si="264"/>
        <v>7</v>
      </c>
      <c r="F983" s="7">
        <f t="shared" si="265"/>
        <v>3</v>
      </c>
      <c r="G983" s="7">
        <f t="shared" si="275"/>
        <v>4</v>
      </c>
      <c r="H983" s="49">
        <f t="shared" si="266"/>
        <v>27</v>
      </c>
      <c r="I983" s="177">
        <f t="shared" si="267"/>
        <v>0.10756972111553785</v>
      </c>
      <c r="J983" s="8"/>
      <c r="K983" s="2">
        <f t="shared" si="268"/>
        <v>0.26693227091633465</v>
      </c>
      <c r="L983" s="2">
        <f t="shared" si="269"/>
        <v>7.9681274900398405E-3</v>
      </c>
      <c r="M983" s="2">
        <f t="shared" si="270"/>
        <v>0.20717131474103587</v>
      </c>
      <c r="N983" s="2">
        <f t="shared" si="271"/>
        <v>8.7649402390438252E-2</v>
      </c>
      <c r="O983" s="2">
        <f t="shared" si="272"/>
        <v>0.43027888446215135</v>
      </c>
      <c r="P983" s="1">
        <v>67</v>
      </c>
      <c r="Q983" s="1">
        <v>2</v>
      </c>
      <c r="R983" s="1">
        <v>52</v>
      </c>
      <c r="S983" s="1">
        <v>22</v>
      </c>
      <c r="T983" s="1">
        <v>94</v>
      </c>
      <c r="U983" s="1">
        <v>5</v>
      </c>
      <c r="V983" s="1">
        <v>0</v>
      </c>
      <c r="W983" s="1">
        <v>0</v>
      </c>
      <c r="X983" s="1">
        <v>2</v>
      </c>
      <c r="Y983" s="1">
        <v>6</v>
      </c>
      <c r="Z983" s="1">
        <v>0</v>
      </c>
      <c r="AA983" s="1"/>
      <c r="AB983" s="1">
        <v>1</v>
      </c>
      <c r="AC983" s="1"/>
      <c r="AD983" s="1">
        <v>0</v>
      </c>
      <c r="AF983">
        <v>0</v>
      </c>
      <c r="AG983">
        <v>0</v>
      </c>
      <c r="AI983" t="str">
        <f t="shared" si="276"/>
        <v>Sunderland</v>
      </c>
      <c r="AJ983" t="s">
        <v>2409</v>
      </c>
      <c r="AK983" s="182">
        <v>2</v>
      </c>
      <c r="AL983" s="7"/>
      <c r="AN983" s="97">
        <v>25</v>
      </c>
      <c r="AO983" s="99">
        <v>11</v>
      </c>
      <c r="AP983" s="99">
        <v>115</v>
      </c>
      <c r="AQ983" s="106">
        <v>68400</v>
      </c>
      <c r="AR983" s="106">
        <f t="shared" si="273"/>
        <v>25011</v>
      </c>
      <c r="AS983" t="s">
        <v>1711</v>
      </c>
      <c r="AT983" s="109">
        <f t="shared" si="274"/>
        <v>2568400</v>
      </c>
      <c r="AW983">
        <v>14.8</v>
      </c>
      <c r="AX983">
        <v>0.41</v>
      </c>
      <c r="AY983">
        <v>14.39</v>
      </c>
      <c r="BF983" s="117"/>
      <c r="BI983" s="117"/>
      <c r="BJ983" s="117"/>
    </row>
    <row r="984" spans="1:62" hidden="1" outlineLevel="1">
      <c r="A984" s="50" t="s">
        <v>1005</v>
      </c>
      <c r="B984" s="9" t="s">
        <v>2314</v>
      </c>
      <c r="C984" s="1">
        <f t="shared" si="262"/>
        <v>1620</v>
      </c>
      <c r="D984" s="7">
        <f t="shared" si="263"/>
        <v>3</v>
      </c>
      <c r="E984" s="7">
        <f t="shared" si="264"/>
        <v>6</v>
      </c>
      <c r="F984" s="7">
        <f t="shared" si="265"/>
        <v>2</v>
      </c>
      <c r="G984" s="7">
        <f t="shared" si="275"/>
        <v>4</v>
      </c>
      <c r="H984" s="49">
        <f t="shared" si="266"/>
        <v>514</v>
      </c>
      <c r="I984" s="177">
        <f t="shared" si="267"/>
        <v>0.31728395061728393</v>
      </c>
      <c r="J984" s="8"/>
      <c r="K984" s="2">
        <f t="shared" si="268"/>
        <v>0.1419753086419753</v>
      </c>
      <c r="L984" s="2">
        <f t="shared" si="269"/>
        <v>8.024691358024692E-3</v>
      </c>
      <c r="M984" s="2">
        <f t="shared" si="270"/>
        <v>0.18888888888888888</v>
      </c>
      <c r="N984" s="2">
        <f t="shared" si="271"/>
        <v>0.10679012345679012</v>
      </c>
      <c r="O984" s="2">
        <f t="shared" si="272"/>
        <v>0.55432098765432114</v>
      </c>
      <c r="P984" s="1">
        <v>230</v>
      </c>
      <c r="Q984" s="1">
        <v>13</v>
      </c>
      <c r="R984" s="1">
        <v>306</v>
      </c>
      <c r="S984" s="1">
        <v>173</v>
      </c>
      <c r="T984" s="1">
        <v>820</v>
      </c>
      <c r="U984" s="1">
        <v>46</v>
      </c>
      <c r="V984" s="1">
        <v>6</v>
      </c>
      <c r="W984" s="1">
        <v>3</v>
      </c>
      <c r="X984" s="1">
        <v>6</v>
      </c>
      <c r="Y984" s="1">
        <v>7</v>
      </c>
      <c r="Z984" s="1">
        <v>3</v>
      </c>
      <c r="AA984" s="1"/>
      <c r="AB984" s="1">
        <v>3</v>
      </c>
      <c r="AC984" s="1"/>
      <c r="AD984" s="1">
        <v>1</v>
      </c>
      <c r="AF984">
        <v>1</v>
      </c>
      <c r="AG984">
        <v>2</v>
      </c>
      <c r="AI984" t="str">
        <f t="shared" si="276"/>
        <v>Sutton</v>
      </c>
      <c r="AJ984" s="9" t="s">
        <v>1765</v>
      </c>
      <c r="AK984" s="182">
        <v>2</v>
      </c>
      <c r="AL984" s="7"/>
      <c r="AN984" s="97">
        <v>25</v>
      </c>
      <c r="AO984" s="99">
        <v>27</v>
      </c>
      <c r="AP984" s="99">
        <v>245</v>
      </c>
      <c r="AQ984" s="106">
        <v>68610</v>
      </c>
      <c r="AR984" s="106">
        <f t="shared" si="273"/>
        <v>25027</v>
      </c>
      <c r="AS984" t="s">
        <v>1711</v>
      </c>
      <c r="AT984" s="109">
        <f t="shared" si="274"/>
        <v>2568610</v>
      </c>
      <c r="AW984">
        <v>33.93</v>
      </c>
      <c r="AX984">
        <v>1.55</v>
      </c>
      <c r="AY984">
        <v>32.380000000000003</v>
      </c>
      <c r="BF984" s="117"/>
      <c r="BI984" s="117"/>
      <c r="BJ984" s="117"/>
    </row>
    <row r="985" spans="1:62" hidden="1" outlineLevel="1">
      <c r="A985" s="50" t="s">
        <v>3016</v>
      </c>
      <c r="B985" s="9" t="s">
        <v>2314</v>
      </c>
      <c r="C985" s="1">
        <f t="shared" si="262"/>
        <v>1809</v>
      </c>
      <c r="D985" s="7">
        <f t="shared" si="263"/>
        <v>2</v>
      </c>
      <c r="E985" s="7">
        <f t="shared" si="264"/>
        <v>6</v>
      </c>
      <c r="F985" s="7">
        <f t="shared" si="265"/>
        <v>3</v>
      </c>
      <c r="G985" s="7">
        <f t="shared" si="275"/>
        <v>4</v>
      </c>
      <c r="H985" s="49">
        <f t="shared" si="266"/>
        <v>386</v>
      </c>
      <c r="I985" s="177">
        <f t="shared" si="267"/>
        <v>0.21337755666113875</v>
      </c>
      <c r="J985" s="8"/>
      <c r="K985" s="2">
        <f t="shared" si="268"/>
        <v>0.24212271973466004</v>
      </c>
      <c r="L985" s="2">
        <f t="shared" si="269"/>
        <v>1.1055831951354339E-2</v>
      </c>
      <c r="M985" s="2">
        <f t="shared" si="270"/>
        <v>0.17910447761194029</v>
      </c>
      <c r="N985" s="2">
        <f t="shared" si="271"/>
        <v>7.1310116086235484E-2</v>
      </c>
      <c r="O985" s="2">
        <f t="shared" si="272"/>
        <v>0.49640685461580991</v>
      </c>
      <c r="P985" s="1">
        <v>438</v>
      </c>
      <c r="Q985" s="1">
        <v>20</v>
      </c>
      <c r="R985" s="1">
        <v>324</v>
      </c>
      <c r="S985" s="1">
        <v>129</v>
      </c>
      <c r="T985" s="1">
        <v>824</v>
      </c>
      <c r="U985" s="1">
        <v>30</v>
      </c>
      <c r="V985" s="1">
        <v>5</v>
      </c>
      <c r="W985" s="1">
        <v>7</v>
      </c>
      <c r="X985" s="1">
        <v>8</v>
      </c>
      <c r="Y985" s="1">
        <v>7</v>
      </c>
      <c r="Z985" s="1">
        <v>11</v>
      </c>
      <c r="AA985" s="1"/>
      <c r="AB985" s="1">
        <v>1</v>
      </c>
      <c r="AC985" s="1"/>
      <c r="AD985" s="1">
        <v>2</v>
      </c>
      <c r="AF985">
        <v>2</v>
      </c>
      <c r="AG985">
        <v>1</v>
      </c>
      <c r="AI985" t="str">
        <f t="shared" si="276"/>
        <v>Swampscott</v>
      </c>
      <c r="AJ985" t="s">
        <v>810</v>
      </c>
      <c r="AK985" s="182">
        <v>6</v>
      </c>
      <c r="AL985" s="7"/>
      <c r="AN985" s="97">
        <v>25</v>
      </c>
      <c r="AO985" s="99">
        <v>9</v>
      </c>
      <c r="AP985" s="99">
        <v>155</v>
      </c>
      <c r="AQ985" s="106">
        <v>68645</v>
      </c>
      <c r="AR985" s="106">
        <f t="shared" si="273"/>
        <v>25009</v>
      </c>
      <c r="AS985" t="s">
        <v>1711</v>
      </c>
      <c r="AT985" s="109">
        <f t="shared" si="274"/>
        <v>2568645</v>
      </c>
      <c r="AW985">
        <v>6.73</v>
      </c>
      <c r="AX985">
        <v>3.69</v>
      </c>
      <c r="AY985">
        <v>3.05</v>
      </c>
      <c r="BF985" s="117"/>
      <c r="BI985" s="117"/>
      <c r="BJ985" s="117"/>
    </row>
    <row r="986" spans="1:62" hidden="1" outlineLevel="1">
      <c r="A986" s="50" t="s">
        <v>499</v>
      </c>
      <c r="B986" s="9" t="s">
        <v>2314</v>
      </c>
      <c r="C986" s="1">
        <f t="shared" si="262"/>
        <v>1630</v>
      </c>
      <c r="D986" s="7">
        <f t="shared" si="263"/>
        <v>3</v>
      </c>
      <c r="E986" s="7">
        <f t="shared" si="264"/>
        <v>6</v>
      </c>
      <c r="F986" s="7">
        <f t="shared" si="265"/>
        <v>2</v>
      </c>
      <c r="G986" s="7">
        <f t="shared" si="275"/>
        <v>4</v>
      </c>
      <c r="H986" s="49">
        <f t="shared" si="266"/>
        <v>715</v>
      </c>
      <c r="I986" s="177">
        <f t="shared" si="267"/>
        <v>0.43865030674846628</v>
      </c>
      <c r="J986" s="8"/>
      <c r="K986" s="2">
        <f t="shared" si="268"/>
        <v>0.12208588957055215</v>
      </c>
      <c r="L986" s="2">
        <f t="shared" si="269"/>
        <v>4.9079754601226997E-3</v>
      </c>
      <c r="M986" s="2">
        <f t="shared" si="270"/>
        <v>0.14478527607361963</v>
      </c>
      <c r="N986" s="2">
        <f t="shared" si="271"/>
        <v>9.5705521472392641E-2</v>
      </c>
      <c r="O986" s="2">
        <f t="shared" si="272"/>
        <v>0.6325153374233129</v>
      </c>
      <c r="P986" s="1">
        <v>199</v>
      </c>
      <c r="Q986" s="1">
        <v>8</v>
      </c>
      <c r="R986" s="1">
        <v>236</v>
      </c>
      <c r="S986" s="1">
        <v>156</v>
      </c>
      <c r="T986" s="1">
        <v>951</v>
      </c>
      <c r="U986" s="1">
        <v>53</v>
      </c>
      <c r="V986" s="1">
        <v>1</v>
      </c>
      <c r="W986" s="1">
        <v>3</v>
      </c>
      <c r="X986" s="1">
        <v>7</v>
      </c>
      <c r="Y986" s="1">
        <v>3</v>
      </c>
      <c r="Z986" s="1">
        <v>6</v>
      </c>
      <c r="AA986" s="1"/>
      <c r="AB986" s="1">
        <v>4</v>
      </c>
      <c r="AC986" s="1"/>
      <c r="AD986" s="1">
        <v>1</v>
      </c>
      <c r="AF986">
        <v>2</v>
      </c>
      <c r="AG986">
        <v>0</v>
      </c>
      <c r="AI986" t="str">
        <f t="shared" si="276"/>
        <v>Swansea</v>
      </c>
      <c r="AJ986" t="s">
        <v>2763</v>
      </c>
      <c r="AK986" s="182">
        <v>4</v>
      </c>
      <c r="AL986" s="7"/>
      <c r="AN986" s="97">
        <v>25</v>
      </c>
      <c r="AO986" s="99">
        <v>5</v>
      </c>
      <c r="AP986" s="99">
        <v>90</v>
      </c>
      <c r="AQ986" s="106">
        <v>68750</v>
      </c>
      <c r="AR986" s="106">
        <f t="shared" si="273"/>
        <v>25005</v>
      </c>
      <c r="AS986" t="s">
        <v>1711</v>
      </c>
      <c r="AT986" s="109">
        <f t="shared" si="274"/>
        <v>2568750</v>
      </c>
      <c r="AW986">
        <v>25.54</v>
      </c>
      <c r="AX986">
        <v>2.4700000000000002</v>
      </c>
      <c r="AY986">
        <v>23.06</v>
      </c>
      <c r="BF986" s="117"/>
      <c r="BI986" s="117"/>
      <c r="BJ986" s="117"/>
    </row>
    <row r="987" spans="1:62" hidden="1" outlineLevel="1">
      <c r="A987" s="50" t="s">
        <v>500</v>
      </c>
      <c r="B987" s="9" t="s">
        <v>2314</v>
      </c>
      <c r="C987" s="1">
        <f t="shared" si="262"/>
        <v>4129</v>
      </c>
      <c r="D987" s="7">
        <f t="shared" si="263"/>
        <v>3</v>
      </c>
      <c r="E987" s="7">
        <f t="shared" si="264"/>
        <v>6</v>
      </c>
      <c r="F987" s="7">
        <f t="shared" si="265"/>
        <v>2</v>
      </c>
      <c r="G987" s="7">
        <f t="shared" si="275"/>
        <v>4</v>
      </c>
      <c r="H987" s="49">
        <f t="shared" si="266"/>
        <v>1832</v>
      </c>
      <c r="I987" s="177">
        <f t="shared" si="267"/>
        <v>0.44369096633567451</v>
      </c>
      <c r="J987" s="8"/>
      <c r="K987" s="2">
        <f t="shared" si="268"/>
        <v>0.10559457495761686</v>
      </c>
      <c r="L987" s="2">
        <f t="shared" si="269"/>
        <v>9.4453862920804068E-3</v>
      </c>
      <c r="M987" s="2">
        <f t="shared" si="270"/>
        <v>0.14725115039961251</v>
      </c>
      <c r="N987" s="2">
        <f t="shared" si="271"/>
        <v>0.10075078711552433</v>
      </c>
      <c r="O987" s="2">
        <f t="shared" si="272"/>
        <v>0.63695810123516605</v>
      </c>
      <c r="P987" s="1">
        <v>436</v>
      </c>
      <c r="Q987" s="1">
        <v>39</v>
      </c>
      <c r="R987" s="1">
        <v>608</v>
      </c>
      <c r="S987" s="1">
        <v>416</v>
      </c>
      <c r="T987" s="1">
        <v>2440</v>
      </c>
      <c r="U987" s="1">
        <v>124</v>
      </c>
      <c r="V987" s="1">
        <v>10</v>
      </c>
      <c r="W987" s="1">
        <v>9</v>
      </c>
      <c r="X987" s="1">
        <v>8</v>
      </c>
      <c r="Y987" s="1">
        <v>14</v>
      </c>
      <c r="Z987" s="1">
        <v>16</v>
      </c>
      <c r="AA987" s="1"/>
      <c r="AB987" s="1">
        <v>4</v>
      </c>
      <c r="AC987" s="1"/>
      <c r="AD987" s="1">
        <v>0</v>
      </c>
      <c r="AF987">
        <v>1</v>
      </c>
      <c r="AG987">
        <v>4</v>
      </c>
      <c r="AI987" t="str">
        <f t="shared" si="276"/>
        <v>Taunton</v>
      </c>
      <c r="AJ987" t="s">
        <v>2763</v>
      </c>
      <c r="AK987" s="182">
        <v>4</v>
      </c>
      <c r="AL987" s="7"/>
      <c r="AN987" s="97">
        <v>25</v>
      </c>
      <c r="AO987" s="99">
        <v>5</v>
      </c>
      <c r="AP987" s="99">
        <v>95</v>
      </c>
      <c r="AQ987" s="106">
        <v>69170</v>
      </c>
      <c r="AR987" s="106">
        <f t="shared" si="273"/>
        <v>25005</v>
      </c>
      <c r="AS987" t="s">
        <v>1029</v>
      </c>
      <c r="AT987" s="109">
        <f t="shared" si="274"/>
        <v>2569170</v>
      </c>
      <c r="AW987">
        <v>47.96</v>
      </c>
      <c r="AX987">
        <v>1.35</v>
      </c>
      <c r="AY987">
        <v>46.61</v>
      </c>
      <c r="BF987" s="117"/>
      <c r="BI987" s="117"/>
      <c r="BJ987" s="117"/>
    </row>
    <row r="988" spans="1:62" hidden="1" outlineLevel="1">
      <c r="A988" s="50" t="s">
        <v>1180</v>
      </c>
      <c r="B988" s="9" t="s">
        <v>2314</v>
      </c>
      <c r="C988" s="1">
        <f t="shared" si="262"/>
        <v>957</v>
      </c>
      <c r="D988" s="7">
        <f t="shared" si="263"/>
        <v>4</v>
      </c>
      <c r="E988" s="7">
        <f t="shared" si="264"/>
        <v>6</v>
      </c>
      <c r="F988" s="7">
        <f t="shared" si="265"/>
        <v>3</v>
      </c>
      <c r="G988" s="7">
        <f t="shared" si="275"/>
        <v>2</v>
      </c>
      <c r="H988" s="49">
        <f t="shared" si="266"/>
        <v>381</v>
      </c>
      <c r="I988" s="177">
        <f t="shared" si="267"/>
        <v>0.39811912225705332</v>
      </c>
      <c r="J988" s="8"/>
      <c r="K988" s="2">
        <f t="shared" si="268"/>
        <v>9.0909090909090912E-2</v>
      </c>
      <c r="L988" s="2">
        <f t="shared" si="269"/>
        <v>1.5673981191222569E-2</v>
      </c>
      <c r="M988" s="2">
        <f t="shared" si="270"/>
        <v>0.13897596656217345</v>
      </c>
      <c r="N988" s="2">
        <f t="shared" si="271"/>
        <v>0.14838035527690699</v>
      </c>
      <c r="O988" s="2">
        <f t="shared" si="272"/>
        <v>0.60606060606060608</v>
      </c>
      <c r="P988" s="1">
        <v>87</v>
      </c>
      <c r="Q988" s="1">
        <v>15</v>
      </c>
      <c r="R988" s="1">
        <v>133</v>
      </c>
      <c r="S988" s="1">
        <v>142</v>
      </c>
      <c r="T988" s="1">
        <v>523</v>
      </c>
      <c r="U988" s="1">
        <v>39</v>
      </c>
      <c r="V988" s="1">
        <v>0</v>
      </c>
      <c r="W988" s="1">
        <v>2</v>
      </c>
      <c r="X988" s="1">
        <v>3</v>
      </c>
      <c r="Y988" s="1">
        <v>0</v>
      </c>
      <c r="Z988" s="1">
        <v>10</v>
      </c>
      <c r="AA988" s="1"/>
      <c r="AB988" s="1">
        <v>0</v>
      </c>
      <c r="AC988" s="1"/>
      <c r="AD988" s="1">
        <v>0</v>
      </c>
      <c r="AF988">
        <v>0</v>
      </c>
      <c r="AG988">
        <v>3</v>
      </c>
      <c r="AI988" t="str">
        <f t="shared" si="276"/>
        <v>Templeton</v>
      </c>
      <c r="AJ988" s="9" t="s">
        <v>1765</v>
      </c>
      <c r="AK988" s="182">
        <v>2</v>
      </c>
      <c r="AL988" s="7"/>
      <c r="AN988" s="97">
        <v>25</v>
      </c>
      <c r="AO988" s="99">
        <v>27</v>
      </c>
      <c r="AP988" s="99">
        <v>250</v>
      </c>
      <c r="AQ988" s="106">
        <v>69275</v>
      </c>
      <c r="AR988" s="106">
        <f t="shared" si="273"/>
        <v>25027</v>
      </c>
      <c r="AS988" t="s">
        <v>1711</v>
      </c>
      <c r="AT988" s="109">
        <f t="shared" si="274"/>
        <v>2569275</v>
      </c>
      <c r="AW988">
        <v>32.409999999999997</v>
      </c>
      <c r="AX988">
        <v>0.38</v>
      </c>
      <c r="AY988">
        <v>32.04</v>
      </c>
      <c r="BF988" s="117"/>
      <c r="BI988" s="117"/>
      <c r="BJ988" s="117"/>
    </row>
    <row r="989" spans="1:62" hidden="1" outlineLevel="1">
      <c r="A989" s="50" t="s">
        <v>723</v>
      </c>
      <c r="B989" s="9" t="s">
        <v>2314</v>
      </c>
      <c r="C989" s="1">
        <f t="shared" si="262"/>
        <v>4511</v>
      </c>
      <c r="D989" s="7">
        <f t="shared" si="263"/>
        <v>3</v>
      </c>
      <c r="E989" s="7">
        <f t="shared" si="264"/>
        <v>6</v>
      </c>
      <c r="F989" s="7">
        <f t="shared" si="265"/>
        <v>2</v>
      </c>
      <c r="G989" s="7">
        <f t="shared" si="275"/>
        <v>4</v>
      </c>
      <c r="H989" s="49">
        <f t="shared" si="266"/>
        <v>2044</v>
      </c>
      <c r="I989" s="177">
        <f t="shared" si="267"/>
        <v>0.45311460873420528</v>
      </c>
      <c r="J989" s="8"/>
      <c r="K989" s="2">
        <f t="shared" si="268"/>
        <v>0.11882066060740412</v>
      </c>
      <c r="L989" s="2">
        <f t="shared" si="269"/>
        <v>7.5371314564398138E-3</v>
      </c>
      <c r="M989" s="2">
        <f t="shared" si="270"/>
        <v>0.14364885834626467</v>
      </c>
      <c r="N989" s="2">
        <f t="shared" si="271"/>
        <v>9.7539348259809353E-2</v>
      </c>
      <c r="O989" s="2">
        <f t="shared" si="272"/>
        <v>0.63245400133008201</v>
      </c>
      <c r="P989" s="1">
        <v>536</v>
      </c>
      <c r="Q989" s="1">
        <v>34</v>
      </c>
      <c r="R989" s="1">
        <v>648</v>
      </c>
      <c r="S989" s="1">
        <v>440</v>
      </c>
      <c r="T989" s="1">
        <v>2692</v>
      </c>
      <c r="U989" s="1">
        <v>91</v>
      </c>
      <c r="V989" s="1">
        <v>4</v>
      </c>
      <c r="W989" s="1">
        <v>11</v>
      </c>
      <c r="X989" s="1">
        <v>11</v>
      </c>
      <c r="Y989" s="1">
        <v>16</v>
      </c>
      <c r="Z989" s="1">
        <v>15</v>
      </c>
      <c r="AA989" s="1"/>
      <c r="AB989" s="1">
        <v>4</v>
      </c>
      <c r="AC989" s="1"/>
      <c r="AD989" s="1">
        <v>1</v>
      </c>
      <c r="AF989">
        <v>2</v>
      </c>
      <c r="AG989">
        <v>6</v>
      </c>
      <c r="AI989" t="str">
        <f t="shared" si="276"/>
        <v>Tewksbury</v>
      </c>
      <c r="AJ989" t="s">
        <v>2234</v>
      </c>
      <c r="AK989" s="182">
        <v>6</v>
      </c>
      <c r="AL989" s="7"/>
      <c r="AN989" s="97">
        <v>25</v>
      </c>
      <c r="AO989" s="99">
        <v>17</v>
      </c>
      <c r="AP989" s="99">
        <v>215</v>
      </c>
      <c r="AQ989" s="106">
        <v>69415</v>
      </c>
      <c r="AR989" s="106">
        <f t="shared" si="273"/>
        <v>25017</v>
      </c>
      <c r="AS989" t="s">
        <v>1711</v>
      </c>
      <c r="AT989" s="109">
        <f t="shared" si="274"/>
        <v>2569415</v>
      </c>
      <c r="AW989">
        <v>21.06</v>
      </c>
      <c r="AX989">
        <v>0.34</v>
      </c>
      <c r="AY989">
        <v>20.72</v>
      </c>
      <c r="BF989" s="117"/>
      <c r="BI989" s="117"/>
      <c r="BJ989" s="117"/>
    </row>
    <row r="990" spans="1:62" hidden="1" outlineLevel="1">
      <c r="A990" s="50" t="s">
        <v>510</v>
      </c>
      <c r="B990" s="9" t="s">
        <v>2314</v>
      </c>
      <c r="C990" s="1">
        <f t="shared" si="262"/>
        <v>296</v>
      </c>
      <c r="D990" s="7">
        <f t="shared" si="263"/>
        <v>2</v>
      </c>
      <c r="E990" s="7">
        <f t="shared" si="264"/>
        <v>6</v>
      </c>
      <c r="F990" s="7">
        <f t="shared" si="265"/>
        <v>3</v>
      </c>
      <c r="G990" s="7">
        <f t="shared" si="275"/>
        <v>4</v>
      </c>
      <c r="H990" s="49">
        <f t="shared" si="266"/>
        <v>77</v>
      </c>
      <c r="I990" s="177">
        <f t="shared" si="267"/>
        <v>0.26013513513513514</v>
      </c>
      <c r="J990" s="8"/>
      <c r="K990" s="2">
        <f t="shared" si="268"/>
        <v>0.20270270270270271</v>
      </c>
      <c r="L990" s="2">
        <f t="shared" si="269"/>
        <v>1.6891891891891893E-2</v>
      </c>
      <c r="M990" s="2">
        <f t="shared" si="270"/>
        <v>0.16216216216216217</v>
      </c>
      <c r="N990" s="2">
        <f t="shared" si="271"/>
        <v>0.10472972972972973</v>
      </c>
      <c r="O990" s="2">
        <f t="shared" si="272"/>
        <v>0.51351351351351349</v>
      </c>
      <c r="P990" s="1">
        <v>60</v>
      </c>
      <c r="Q990" s="1">
        <v>5</v>
      </c>
      <c r="R990" s="1">
        <v>48</v>
      </c>
      <c r="S990" s="1">
        <v>31</v>
      </c>
      <c r="T990" s="1">
        <v>137</v>
      </c>
      <c r="U990" s="1">
        <v>8</v>
      </c>
      <c r="V990" s="1">
        <v>0</v>
      </c>
      <c r="W990" s="1">
        <v>0</v>
      </c>
      <c r="X990" s="1">
        <v>3</v>
      </c>
      <c r="Y990" s="1">
        <v>3</v>
      </c>
      <c r="Z990" s="1">
        <v>1</v>
      </c>
      <c r="AA990" s="1"/>
      <c r="AB990" s="1">
        <v>0</v>
      </c>
      <c r="AC990" s="1"/>
      <c r="AD990" s="1">
        <v>0</v>
      </c>
      <c r="AF990">
        <v>0</v>
      </c>
      <c r="AG990">
        <v>0</v>
      </c>
      <c r="AI990" t="str">
        <f t="shared" si="276"/>
        <v>Tisbury</v>
      </c>
      <c r="AJ990" t="s">
        <v>745</v>
      </c>
      <c r="AK990" s="182">
        <v>9</v>
      </c>
      <c r="AL990" s="7"/>
      <c r="AN990" s="97">
        <v>25</v>
      </c>
      <c r="AO990" s="99">
        <v>7</v>
      </c>
      <c r="AP990" s="99">
        <v>30</v>
      </c>
      <c r="AQ990" s="106">
        <v>69940</v>
      </c>
      <c r="AR990" s="106">
        <f t="shared" si="273"/>
        <v>25007</v>
      </c>
      <c r="AS990" t="s">
        <v>1711</v>
      </c>
      <c r="AT990" s="109">
        <f t="shared" si="274"/>
        <v>2569940</v>
      </c>
      <c r="AW990">
        <v>19.16</v>
      </c>
      <c r="AX990">
        <v>12.6</v>
      </c>
      <c r="AY990">
        <v>6.56</v>
      </c>
      <c r="BF990" s="117"/>
      <c r="BI990" s="117"/>
      <c r="BJ990" s="117"/>
    </row>
    <row r="991" spans="1:62" hidden="1" outlineLevel="1">
      <c r="A991" s="50" t="s">
        <v>2804</v>
      </c>
      <c r="B991" s="9" t="s">
        <v>2314</v>
      </c>
      <c r="C991" s="1">
        <f t="shared" si="262"/>
        <v>90</v>
      </c>
      <c r="D991" s="7">
        <f t="shared" si="263"/>
        <v>2</v>
      </c>
      <c r="E991" s="7">
        <f t="shared" si="264"/>
        <v>7</v>
      </c>
      <c r="F991" s="7">
        <f t="shared" si="265"/>
        <v>4</v>
      </c>
      <c r="G991" s="7">
        <f t="shared" si="275"/>
        <v>3</v>
      </c>
      <c r="H991" s="49">
        <f t="shared" si="266"/>
        <v>41</v>
      </c>
      <c r="I991" s="177">
        <f t="shared" si="267"/>
        <v>0.45555555555555555</v>
      </c>
      <c r="J991" s="8"/>
      <c r="K991" s="2">
        <f t="shared" si="268"/>
        <v>0.14444444444444443</v>
      </c>
      <c r="L991" s="2">
        <f t="shared" si="269"/>
        <v>0</v>
      </c>
      <c r="M991" s="2">
        <f t="shared" si="270"/>
        <v>0.1</v>
      </c>
      <c r="N991" s="2">
        <f t="shared" si="271"/>
        <v>0.13333333333333333</v>
      </c>
      <c r="O991" s="2">
        <f t="shared" si="272"/>
        <v>0.62222222222222234</v>
      </c>
      <c r="P991" s="1">
        <v>13</v>
      </c>
      <c r="Q991" s="1">
        <v>0</v>
      </c>
      <c r="R991" s="1">
        <v>9</v>
      </c>
      <c r="S991" s="1">
        <v>12</v>
      </c>
      <c r="T991" s="1">
        <v>54</v>
      </c>
      <c r="U991" s="1">
        <v>1</v>
      </c>
      <c r="V991" s="1">
        <v>0</v>
      </c>
      <c r="W991" s="1">
        <v>0</v>
      </c>
      <c r="X991" s="1">
        <v>0</v>
      </c>
      <c r="Y991" s="1">
        <v>0</v>
      </c>
      <c r="Z991" s="1">
        <v>0</v>
      </c>
      <c r="AA991" s="1"/>
      <c r="AB991" s="1">
        <v>0</v>
      </c>
      <c r="AC991" s="1"/>
      <c r="AD991" s="1">
        <v>0</v>
      </c>
      <c r="AF991">
        <v>0</v>
      </c>
      <c r="AG991">
        <v>1</v>
      </c>
      <c r="AI991" t="str">
        <f t="shared" si="276"/>
        <v>Tolland</v>
      </c>
      <c r="AJ991" t="s">
        <v>2885</v>
      </c>
      <c r="AK991" s="182">
        <v>1</v>
      </c>
      <c r="AL991" s="7"/>
      <c r="AN991" s="97">
        <v>25</v>
      </c>
      <c r="AO991" s="99">
        <v>13</v>
      </c>
      <c r="AP991" s="99">
        <v>95</v>
      </c>
      <c r="AQ991" s="106">
        <v>70045</v>
      </c>
      <c r="AR991" s="106">
        <f t="shared" si="273"/>
        <v>25013</v>
      </c>
      <c r="AS991" t="s">
        <v>1711</v>
      </c>
      <c r="AT991" s="109">
        <f t="shared" si="274"/>
        <v>2570045</v>
      </c>
      <c r="AW991">
        <v>32.78</v>
      </c>
      <c r="AX991">
        <v>1.1399999999999999</v>
      </c>
      <c r="AY991">
        <v>31.64</v>
      </c>
      <c r="BF991" s="117"/>
      <c r="BI991" s="117"/>
      <c r="BJ991" s="117"/>
    </row>
    <row r="992" spans="1:62" hidden="1" outlineLevel="1">
      <c r="A992" s="50" t="s">
        <v>878</v>
      </c>
      <c r="B992" s="9" t="s">
        <v>2314</v>
      </c>
      <c r="C992" s="1">
        <f t="shared" si="262"/>
        <v>1364</v>
      </c>
      <c r="D992" s="7">
        <f t="shared" si="263"/>
        <v>2</v>
      </c>
      <c r="E992" s="7">
        <f t="shared" si="264"/>
        <v>6</v>
      </c>
      <c r="F992" s="7">
        <f t="shared" si="265"/>
        <v>3</v>
      </c>
      <c r="G992" s="7">
        <f t="shared" si="275"/>
        <v>4</v>
      </c>
      <c r="H992" s="49">
        <f t="shared" si="266"/>
        <v>203</v>
      </c>
      <c r="I992" s="177">
        <f t="shared" si="267"/>
        <v>0.14882697947214077</v>
      </c>
      <c r="J992" s="8"/>
      <c r="K992" s="2">
        <f t="shared" si="268"/>
        <v>0.25879765395894427</v>
      </c>
      <c r="L992" s="2">
        <f t="shared" si="269"/>
        <v>1.0997067448680353E-2</v>
      </c>
      <c r="M992" s="2">
        <f t="shared" si="270"/>
        <v>0.19574780058651026</v>
      </c>
      <c r="N992" s="2">
        <f t="shared" si="271"/>
        <v>7.6979472140762464E-2</v>
      </c>
      <c r="O992" s="2">
        <f t="shared" si="272"/>
        <v>0.45747800586510262</v>
      </c>
      <c r="P992" s="1">
        <v>353</v>
      </c>
      <c r="Q992" s="1">
        <v>15</v>
      </c>
      <c r="R992" s="1">
        <v>267</v>
      </c>
      <c r="S992" s="1">
        <v>105</v>
      </c>
      <c r="T992" s="1">
        <v>556</v>
      </c>
      <c r="U992" s="1">
        <v>39</v>
      </c>
      <c r="V992" s="1">
        <v>4</v>
      </c>
      <c r="W992" s="1">
        <v>3</v>
      </c>
      <c r="X992" s="1">
        <v>3</v>
      </c>
      <c r="Y992" s="1">
        <v>10</v>
      </c>
      <c r="Z992" s="1">
        <v>7</v>
      </c>
      <c r="AA992" s="1"/>
      <c r="AB992" s="1">
        <v>1</v>
      </c>
      <c r="AC992" s="1"/>
      <c r="AD992" s="1">
        <v>0</v>
      </c>
      <c r="AF992">
        <v>0</v>
      </c>
      <c r="AG992">
        <v>1</v>
      </c>
      <c r="AI992" t="str">
        <f t="shared" si="276"/>
        <v>Topsfield</v>
      </c>
      <c r="AJ992" t="s">
        <v>810</v>
      </c>
      <c r="AK992" s="182">
        <v>6</v>
      </c>
      <c r="AL992" s="7"/>
      <c r="AN992" s="97">
        <v>25</v>
      </c>
      <c r="AO992" s="99">
        <v>9</v>
      </c>
      <c r="AP992" s="99">
        <v>160</v>
      </c>
      <c r="AQ992" s="106">
        <v>70150</v>
      </c>
      <c r="AR992" s="106">
        <f t="shared" si="273"/>
        <v>25009</v>
      </c>
      <c r="AS992" t="s">
        <v>1711</v>
      </c>
      <c r="AT992" s="109">
        <f t="shared" si="274"/>
        <v>2570150</v>
      </c>
      <c r="AW992">
        <v>12.84</v>
      </c>
      <c r="AX992">
        <v>0.1</v>
      </c>
      <c r="AY992">
        <v>12.74</v>
      </c>
      <c r="BF992" s="117"/>
      <c r="BI992" s="117"/>
      <c r="BJ992" s="117"/>
    </row>
    <row r="993" spans="1:62" hidden="1" outlineLevel="1">
      <c r="A993" s="50" t="s">
        <v>1455</v>
      </c>
      <c r="B993" s="9" t="s">
        <v>2314</v>
      </c>
      <c r="C993" s="1">
        <f t="shared" si="262"/>
        <v>1450</v>
      </c>
      <c r="D993" s="7">
        <f t="shared" si="263"/>
        <v>3</v>
      </c>
      <c r="E993" s="7">
        <f t="shared" si="264"/>
        <v>6</v>
      </c>
      <c r="F993" s="7">
        <f t="shared" si="265"/>
        <v>2</v>
      </c>
      <c r="G993" s="7">
        <f t="shared" si="275"/>
        <v>4</v>
      </c>
      <c r="H993" s="49">
        <f t="shared" si="266"/>
        <v>533</v>
      </c>
      <c r="I993" s="177">
        <f t="shared" si="267"/>
        <v>0.36758620689655175</v>
      </c>
      <c r="J993" s="8"/>
      <c r="K993" s="2">
        <f t="shared" si="268"/>
        <v>0.13034482758620689</v>
      </c>
      <c r="L993" s="2">
        <f t="shared" si="269"/>
        <v>1.793103448275862E-2</v>
      </c>
      <c r="M993" s="2">
        <f t="shared" si="270"/>
        <v>0.16137931034482758</v>
      </c>
      <c r="N993" s="2">
        <f t="shared" si="271"/>
        <v>0.10965517241379311</v>
      </c>
      <c r="O993" s="2">
        <f t="shared" si="272"/>
        <v>0.58068965517241389</v>
      </c>
      <c r="P993" s="1">
        <v>189</v>
      </c>
      <c r="Q993" s="1">
        <v>26</v>
      </c>
      <c r="R993" s="1">
        <v>234</v>
      </c>
      <c r="S993" s="1">
        <v>159</v>
      </c>
      <c r="T993" s="1">
        <v>767</v>
      </c>
      <c r="U993" s="1">
        <v>41</v>
      </c>
      <c r="V993" s="1">
        <v>5</v>
      </c>
      <c r="W993" s="1">
        <v>8</v>
      </c>
      <c r="X993" s="1">
        <v>7</v>
      </c>
      <c r="Y993" s="1">
        <v>3</v>
      </c>
      <c r="Z993" s="1">
        <v>7</v>
      </c>
      <c r="AA993" s="1"/>
      <c r="AB993" s="1">
        <v>3</v>
      </c>
      <c r="AC993" s="1"/>
      <c r="AD993" s="1">
        <v>0</v>
      </c>
      <c r="AF993">
        <v>0</v>
      </c>
      <c r="AG993">
        <v>1</v>
      </c>
      <c r="AI993" t="str">
        <f t="shared" si="276"/>
        <v>Townsend</v>
      </c>
      <c r="AJ993" t="s">
        <v>2234</v>
      </c>
      <c r="AK993" s="182">
        <v>3</v>
      </c>
      <c r="AL993" s="7"/>
      <c r="AN993" s="97">
        <v>25</v>
      </c>
      <c r="AO993" s="99">
        <v>17</v>
      </c>
      <c r="AP993" s="99">
        <v>220</v>
      </c>
      <c r="AQ993" s="106">
        <v>70360</v>
      </c>
      <c r="AR993" s="106">
        <f t="shared" si="273"/>
        <v>25017</v>
      </c>
      <c r="AS993" t="s">
        <v>1711</v>
      </c>
      <c r="AT993" s="109">
        <f t="shared" si="274"/>
        <v>2570360</v>
      </c>
      <c r="AW993">
        <v>33.11</v>
      </c>
      <c r="AX993">
        <v>0.24</v>
      </c>
      <c r="AY993">
        <v>32.869999999999997</v>
      </c>
      <c r="BF993" s="117"/>
      <c r="BI993" s="117"/>
      <c r="BJ993" s="117"/>
    </row>
    <row r="994" spans="1:62" hidden="1" outlineLevel="1">
      <c r="A994" s="50" t="s">
        <v>1896</v>
      </c>
      <c r="B994" s="9" t="s">
        <v>2314</v>
      </c>
      <c r="C994" s="1">
        <f t="shared" si="262"/>
        <v>199</v>
      </c>
      <c r="D994" s="7">
        <f t="shared" si="263"/>
        <v>2</v>
      </c>
      <c r="E994" s="7">
        <f t="shared" si="264"/>
        <v>5</v>
      </c>
      <c r="F994" s="7">
        <f t="shared" si="265"/>
        <v>3</v>
      </c>
      <c r="G994" s="7">
        <f t="shared" si="275"/>
        <v>4</v>
      </c>
      <c r="H994" s="49">
        <f t="shared" si="266"/>
        <v>82</v>
      </c>
      <c r="I994" s="177">
        <f t="shared" si="267"/>
        <v>0.4120603015075377</v>
      </c>
      <c r="J994" s="8"/>
      <c r="K994" s="2">
        <f t="shared" si="268"/>
        <v>0.16080402010050251</v>
      </c>
      <c r="L994" s="2">
        <f t="shared" si="269"/>
        <v>1.0050251256281407E-2</v>
      </c>
      <c r="M994" s="2">
        <f t="shared" si="270"/>
        <v>0.1407035175879397</v>
      </c>
      <c r="N994" s="2">
        <f t="shared" si="271"/>
        <v>7.5376884422110546E-2</v>
      </c>
      <c r="O994" s="2">
        <f t="shared" si="272"/>
        <v>0.61306532663316582</v>
      </c>
      <c r="P994" s="1">
        <v>32</v>
      </c>
      <c r="Q994" s="1">
        <v>2</v>
      </c>
      <c r="R994" s="1">
        <v>28</v>
      </c>
      <c r="S994" s="1">
        <v>15</v>
      </c>
      <c r="T994" s="1">
        <v>114</v>
      </c>
      <c r="U994" s="1">
        <v>2</v>
      </c>
      <c r="V994" s="1">
        <v>1</v>
      </c>
      <c r="W994" s="1">
        <v>1</v>
      </c>
      <c r="X994" s="1">
        <v>1</v>
      </c>
      <c r="Y994" s="1">
        <v>2</v>
      </c>
      <c r="Z994" s="1">
        <v>0</v>
      </c>
      <c r="AA994" s="1"/>
      <c r="AB994" s="1">
        <v>1</v>
      </c>
      <c r="AC994" s="1"/>
      <c r="AD994" s="1">
        <v>0</v>
      </c>
      <c r="AF994">
        <v>0</v>
      </c>
      <c r="AG994">
        <v>0</v>
      </c>
      <c r="AI994" t="str">
        <f t="shared" si="276"/>
        <v>Truro</v>
      </c>
      <c r="AJ994" t="s">
        <v>2577</v>
      </c>
      <c r="AK994" s="182">
        <v>9</v>
      </c>
      <c r="AL994" s="7"/>
      <c r="AN994" s="97">
        <v>25</v>
      </c>
      <c r="AO994" s="99">
        <v>1</v>
      </c>
      <c r="AP994" s="99">
        <v>65</v>
      </c>
      <c r="AQ994" s="106">
        <v>70605</v>
      </c>
      <c r="AR994" s="106">
        <f t="shared" si="273"/>
        <v>25001</v>
      </c>
      <c r="AS994" t="s">
        <v>1711</v>
      </c>
      <c r="AT994" s="109">
        <f t="shared" si="274"/>
        <v>2570605</v>
      </c>
      <c r="AW994">
        <v>26.32</v>
      </c>
      <c r="AX994">
        <v>5.27</v>
      </c>
      <c r="AY994">
        <v>21.05</v>
      </c>
      <c r="BF994" s="117"/>
      <c r="BI994" s="117"/>
      <c r="BJ994" s="117"/>
    </row>
    <row r="995" spans="1:62" hidden="1" outlineLevel="1">
      <c r="A995" s="50" t="s">
        <v>1530</v>
      </c>
      <c r="B995" s="9" t="s">
        <v>2314</v>
      </c>
      <c r="C995" s="1">
        <f t="shared" si="262"/>
        <v>2151</v>
      </c>
      <c r="D995" s="7">
        <f t="shared" si="263"/>
        <v>3</v>
      </c>
      <c r="E995" s="7">
        <f t="shared" si="264"/>
        <v>6</v>
      </c>
      <c r="F995" s="7">
        <f t="shared" si="265"/>
        <v>2</v>
      </c>
      <c r="G995" s="7">
        <f t="shared" si="275"/>
        <v>4</v>
      </c>
      <c r="H995" s="49">
        <f t="shared" si="266"/>
        <v>948</v>
      </c>
      <c r="I995" s="177">
        <f t="shared" si="267"/>
        <v>0.44072524407252439</v>
      </c>
      <c r="J995" s="8"/>
      <c r="K995" s="2">
        <f t="shared" si="268"/>
        <v>0.11622501162250116</v>
      </c>
      <c r="L995" s="2">
        <f t="shared" si="269"/>
        <v>1.208740120874012E-2</v>
      </c>
      <c r="M995" s="2">
        <f t="shared" si="270"/>
        <v>0.15341701534170155</v>
      </c>
      <c r="N995" s="2">
        <f t="shared" si="271"/>
        <v>8.461180846118084E-2</v>
      </c>
      <c r="O995" s="2">
        <f t="shared" si="272"/>
        <v>0.63365876336587634</v>
      </c>
      <c r="P995" s="1">
        <v>250</v>
      </c>
      <c r="Q995" s="1">
        <v>26</v>
      </c>
      <c r="R995" s="1">
        <v>330</v>
      </c>
      <c r="S995" s="1">
        <v>182</v>
      </c>
      <c r="T995" s="1">
        <v>1278</v>
      </c>
      <c r="U995" s="1">
        <v>53</v>
      </c>
      <c r="V995" s="1">
        <v>3</v>
      </c>
      <c r="W995" s="1">
        <v>2</v>
      </c>
      <c r="X995" s="1">
        <v>7</v>
      </c>
      <c r="Y995" s="1">
        <v>9</v>
      </c>
      <c r="Z995" s="1">
        <v>5</v>
      </c>
      <c r="AA995" s="1"/>
      <c r="AB995" s="1">
        <v>2</v>
      </c>
      <c r="AC995" s="1"/>
      <c r="AD995" s="1">
        <v>0</v>
      </c>
      <c r="AF995">
        <v>0</v>
      </c>
      <c r="AG995">
        <v>4</v>
      </c>
      <c r="AI995" t="str">
        <f t="shared" si="276"/>
        <v>Tyngsborough</v>
      </c>
      <c r="AJ995" t="s">
        <v>2234</v>
      </c>
      <c r="AK995" s="182">
        <v>3</v>
      </c>
      <c r="AL995" s="7"/>
      <c r="AN995" s="97">
        <v>25</v>
      </c>
      <c r="AO995" s="99">
        <v>17</v>
      </c>
      <c r="AP995" s="99">
        <v>225</v>
      </c>
      <c r="AQ995" s="106">
        <v>71025</v>
      </c>
      <c r="AR995" s="106">
        <f t="shared" si="273"/>
        <v>25017</v>
      </c>
      <c r="AS995" t="s">
        <v>1711</v>
      </c>
      <c r="AT995" s="109">
        <f t="shared" si="274"/>
        <v>2571025</v>
      </c>
      <c r="AW995">
        <v>18.05</v>
      </c>
      <c r="AX995">
        <v>1.2</v>
      </c>
      <c r="AY995">
        <v>16.86</v>
      </c>
      <c r="BF995" s="117"/>
      <c r="BI995" s="117"/>
      <c r="BJ995" s="117"/>
    </row>
    <row r="996" spans="1:62" hidden="1" outlineLevel="1">
      <c r="A996" s="50" t="s">
        <v>2283</v>
      </c>
      <c r="B996" s="9" t="s">
        <v>2314</v>
      </c>
      <c r="C996" s="1">
        <f t="shared" si="262"/>
        <v>45</v>
      </c>
      <c r="D996" s="7">
        <f t="shared" si="263"/>
        <v>3</v>
      </c>
      <c r="E996" s="7">
        <f t="shared" si="264"/>
        <v>7</v>
      </c>
      <c r="F996" s="7">
        <f t="shared" si="265"/>
        <v>2</v>
      </c>
      <c r="G996" s="7">
        <f t="shared" si="275"/>
        <v>4</v>
      </c>
      <c r="H996" s="49">
        <f t="shared" si="266"/>
        <v>12</v>
      </c>
      <c r="I996" s="177">
        <f t="shared" si="267"/>
        <v>0.26666666666666666</v>
      </c>
      <c r="J996" s="8"/>
      <c r="K996" s="2">
        <f t="shared" si="268"/>
        <v>0.15555555555555556</v>
      </c>
      <c r="L996" s="2">
        <f t="shared" si="269"/>
        <v>0</v>
      </c>
      <c r="M996" s="2">
        <f t="shared" si="270"/>
        <v>0.2</v>
      </c>
      <c r="N996" s="2">
        <f t="shared" si="271"/>
        <v>0.13333333333333333</v>
      </c>
      <c r="O996" s="2">
        <f t="shared" si="272"/>
        <v>0.51111111111111107</v>
      </c>
      <c r="P996" s="1">
        <v>7</v>
      </c>
      <c r="Q996" s="1">
        <v>0</v>
      </c>
      <c r="R996" s="1">
        <v>9</v>
      </c>
      <c r="S996" s="1">
        <v>6</v>
      </c>
      <c r="T996" s="1">
        <v>21</v>
      </c>
      <c r="U996" s="1">
        <v>1</v>
      </c>
      <c r="V996" s="1">
        <v>0</v>
      </c>
      <c r="W996" s="1">
        <v>0</v>
      </c>
      <c r="X996" s="1">
        <v>0</v>
      </c>
      <c r="Y996" s="1">
        <v>0</v>
      </c>
      <c r="Z996" s="1">
        <v>0</v>
      </c>
      <c r="AA996" s="1"/>
      <c r="AB996" s="1">
        <v>0</v>
      </c>
      <c r="AC996" s="1"/>
      <c r="AD996" s="1">
        <v>0</v>
      </c>
      <c r="AF996">
        <v>1</v>
      </c>
      <c r="AG996">
        <v>0</v>
      </c>
      <c r="AI996" t="str">
        <f t="shared" si="276"/>
        <v>Tyringham</v>
      </c>
      <c r="AJ996" t="s">
        <v>236</v>
      </c>
      <c r="AK996" s="182">
        <v>1</v>
      </c>
      <c r="AL996" s="7"/>
      <c r="AN996" s="97">
        <v>25</v>
      </c>
      <c r="AO996" s="99">
        <v>3</v>
      </c>
      <c r="AP996" s="99">
        <v>140</v>
      </c>
      <c r="AQ996" s="106">
        <v>71095</v>
      </c>
      <c r="AR996" s="106">
        <f t="shared" si="273"/>
        <v>25003</v>
      </c>
      <c r="AS996" t="s">
        <v>1711</v>
      </c>
      <c r="AT996" s="109">
        <f t="shared" si="274"/>
        <v>2571095</v>
      </c>
      <c r="AW996">
        <v>18.93</v>
      </c>
      <c r="AX996">
        <v>0.23</v>
      </c>
      <c r="AY996">
        <v>18.7</v>
      </c>
      <c r="BF996" s="117"/>
      <c r="BI996" s="117"/>
      <c r="BJ996" s="117"/>
    </row>
    <row r="997" spans="1:62" hidden="1" outlineLevel="1">
      <c r="A997" s="50" t="s">
        <v>279</v>
      </c>
      <c r="B997" s="9" t="s">
        <v>2314</v>
      </c>
      <c r="C997" s="1">
        <f t="shared" si="262"/>
        <v>1219</v>
      </c>
      <c r="D997" s="7">
        <f t="shared" si="263"/>
        <v>3</v>
      </c>
      <c r="E997" s="7">
        <f t="shared" si="264"/>
        <v>6</v>
      </c>
      <c r="F997" s="7">
        <f t="shared" si="265"/>
        <v>2</v>
      </c>
      <c r="G997" s="7">
        <f t="shared" si="275"/>
        <v>4</v>
      </c>
      <c r="H997" s="49">
        <f t="shared" si="266"/>
        <v>285</v>
      </c>
      <c r="I997" s="177">
        <f t="shared" si="267"/>
        <v>0.23379819524200163</v>
      </c>
      <c r="J997" s="8"/>
      <c r="K997" s="2">
        <f t="shared" si="268"/>
        <v>0.20098441345365053</v>
      </c>
      <c r="L997" s="2">
        <f t="shared" si="269"/>
        <v>2.0508613617719443E-2</v>
      </c>
      <c r="M997" s="2">
        <f t="shared" si="270"/>
        <v>0.20344544708777687</v>
      </c>
      <c r="N997" s="2">
        <f t="shared" si="271"/>
        <v>9.1878589007383105E-2</v>
      </c>
      <c r="O997" s="2">
        <f t="shared" si="272"/>
        <v>0.48318293683347002</v>
      </c>
      <c r="P997" s="1">
        <v>245</v>
      </c>
      <c r="Q997" s="1">
        <v>25</v>
      </c>
      <c r="R997" s="1">
        <v>248</v>
      </c>
      <c r="S997" s="1">
        <v>112</v>
      </c>
      <c r="T997" s="1">
        <v>533</v>
      </c>
      <c r="U997" s="1">
        <v>34</v>
      </c>
      <c r="V997" s="1">
        <v>4</v>
      </c>
      <c r="W997" s="1">
        <v>1</v>
      </c>
      <c r="X997" s="1">
        <v>2</v>
      </c>
      <c r="Y997" s="1">
        <v>6</v>
      </c>
      <c r="Z997" s="1">
        <v>4</v>
      </c>
      <c r="AA997" s="1"/>
      <c r="AB997" s="1">
        <v>1</v>
      </c>
      <c r="AC997" s="1"/>
      <c r="AD997" s="1">
        <v>0</v>
      </c>
      <c r="AF997">
        <v>1</v>
      </c>
      <c r="AG997">
        <v>3</v>
      </c>
      <c r="AI997" t="str">
        <f t="shared" si="276"/>
        <v>Upton</v>
      </c>
      <c r="AJ997" s="9" t="s">
        <v>1765</v>
      </c>
      <c r="AK997" s="182">
        <v>2</v>
      </c>
      <c r="AL997" s="7"/>
      <c r="AN997" s="97">
        <v>25</v>
      </c>
      <c r="AO997" s="99">
        <v>27</v>
      </c>
      <c r="AP997" s="99">
        <v>255</v>
      </c>
      <c r="AQ997" s="106">
        <v>71480</v>
      </c>
      <c r="AR997" s="106">
        <f t="shared" si="273"/>
        <v>25027</v>
      </c>
      <c r="AS997" t="s">
        <v>1711</v>
      </c>
      <c r="AT997" s="109">
        <f t="shared" si="274"/>
        <v>2571480</v>
      </c>
      <c r="AW997">
        <v>21.73</v>
      </c>
      <c r="AX997">
        <v>0.21</v>
      </c>
      <c r="AY997">
        <v>21.52</v>
      </c>
      <c r="BF997" s="117"/>
      <c r="BI997" s="117"/>
      <c r="BJ997" s="117"/>
    </row>
    <row r="998" spans="1:62" hidden="1" outlineLevel="1">
      <c r="A998" s="50" t="s">
        <v>2644</v>
      </c>
      <c r="B998" s="9" t="s">
        <v>2314</v>
      </c>
      <c r="C998" s="1">
        <f t="shared" si="262"/>
        <v>1734</v>
      </c>
      <c r="D998" s="7">
        <f t="shared" si="263"/>
        <v>3</v>
      </c>
      <c r="E998" s="7">
        <f t="shared" si="264"/>
        <v>6</v>
      </c>
      <c r="F998" s="7">
        <f t="shared" si="265"/>
        <v>2</v>
      </c>
      <c r="G998" s="7">
        <f t="shared" si="275"/>
        <v>4</v>
      </c>
      <c r="H998" s="49">
        <f t="shared" si="266"/>
        <v>573</v>
      </c>
      <c r="I998" s="177">
        <f t="shared" si="267"/>
        <v>0.33044982698961939</v>
      </c>
      <c r="J998" s="8"/>
      <c r="K998" s="2">
        <f t="shared" si="268"/>
        <v>0.12860438292964244</v>
      </c>
      <c r="L998" s="2">
        <f t="shared" si="269"/>
        <v>1.0380622837370242E-2</v>
      </c>
      <c r="M998" s="2">
        <f t="shared" si="270"/>
        <v>0.17531718569780855</v>
      </c>
      <c r="N998" s="2">
        <f t="shared" si="271"/>
        <v>0.12226066897347174</v>
      </c>
      <c r="O998" s="2">
        <f t="shared" si="272"/>
        <v>0.56343713956170705</v>
      </c>
      <c r="P998" s="1">
        <v>223</v>
      </c>
      <c r="Q998" s="1">
        <v>18</v>
      </c>
      <c r="R998" s="1">
        <v>304</v>
      </c>
      <c r="S998" s="1">
        <v>212</v>
      </c>
      <c r="T998" s="1">
        <v>877</v>
      </c>
      <c r="U998" s="1">
        <v>68</v>
      </c>
      <c r="V998" s="1">
        <v>4</v>
      </c>
      <c r="W998" s="1">
        <v>3</v>
      </c>
      <c r="X998" s="1">
        <v>10</v>
      </c>
      <c r="Y998" s="1">
        <v>7</v>
      </c>
      <c r="Z998" s="1">
        <v>1</v>
      </c>
      <c r="AA998" s="1"/>
      <c r="AB998" s="1">
        <v>5</v>
      </c>
      <c r="AC998" s="1"/>
      <c r="AD998" s="1">
        <v>0</v>
      </c>
      <c r="AF998">
        <v>0</v>
      </c>
      <c r="AG998">
        <v>2</v>
      </c>
      <c r="AI998" t="str">
        <f t="shared" si="276"/>
        <v>Uxbridge</v>
      </c>
      <c r="AJ998" s="9" t="s">
        <v>1765</v>
      </c>
      <c r="AK998" s="182">
        <v>2</v>
      </c>
      <c r="AL998" s="7"/>
      <c r="AN998" s="97">
        <v>25</v>
      </c>
      <c r="AO998" s="99">
        <v>27</v>
      </c>
      <c r="AP998" s="99">
        <v>260</v>
      </c>
      <c r="AQ998" s="106">
        <v>71620</v>
      </c>
      <c r="AR998" s="106">
        <f t="shared" si="273"/>
        <v>25027</v>
      </c>
      <c r="AS998" t="s">
        <v>1711</v>
      </c>
      <c r="AT998" s="109">
        <f t="shared" si="274"/>
        <v>2571620</v>
      </c>
      <c r="AW998">
        <v>30.37</v>
      </c>
      <c r="AX998">
        <v>0.83</v>
      </c>
      <c r="AY998">
        <v>29.54</v>
      </c>
      <c r="BF998" s="117"/>
      <c r="BI998" s="117"/>
      <c r="BJ998" s="117"/>
    </row>
    <row r="999" spans="1:62" hidden="1" outlineLevel="1">
      <c r="A999" s="50" t="s">
        <v>3173</v>
      </c>
      <c r="B999" s="9" t="s">
        <v>2314</v>
      </c>
      <c r="C999" s="1">
        <f t="shared" si="262"/>
        <v>3857</v>
      </c>
      <c r="D999" s="7">
        <f t="shared" si="263"/>
        <v>2</v>
      </c>
      <c r="E999" s="7">
        <f t="shared" si="264"/>
        <v>6</v>
      </c>
      <c r="F999" s="7">
        <f t="shared" si="265"/>
        <v>3</v>
      </c>
      <c r="G999" s="7">
        <f t="shared" si="275"/>
        <v>4</v>
      </c>
      <c r="H999" s="49">
        <f t="shared" si="266"/>
        <v>1413</v>
      </c>
      <c r="I999" s="177">
        <f t="shared" si="267"/>
        <v>0.36634690173710138</v>
      </c>
      <c r="J999" s="8"/>
      <c r="K999" s="2">
        <f t="shared" si="268"/>
        <v>0.16904329789992223</v>
      </c>
      <c r="L999" s="2">
        <f t="shared" si="269"/>
        <v>1.3481980814104226E-2</v>
      </c>
      <c r="M999" s="2">
        <f t="shared" si="270"/>
        <v>0.15582058594762768</v>
      </c>
      <c r="N999" s="2">
        <f t="shared" si="271"/>
        <v>8.7892144153487173E-2</v>
      </c>
      <c r="O999" s="2">
        <f t="shared" si="272"/>
        <v>0.5737619911848586</v>
      </c>
      <c r="P999" s="1">
        <v>652</v>
      </c>
      <c r="Q999" s="1">
        <v>52</v>
      </c>
      <c r="R999" s="1">
        <v>601</v>
      </c>
      <c r="S999" s="1">
        <v>339</v>
      </c>
      <c r="T999" s="1">
        <v>2065</v>
      </c>
      <c r="U999" s="1">
        <v>67</v>
      </c>
      <c r="V999" s="1">
        <v>5</v>
      </c>
      <c r="W999" s="1">
        <v>7</v>
      </c>
      <c r="X999" s="1">
        <v>15</v>
      </c>
      <c r="Y999" s="1">
        <v>31</v>
      </c>
      <c r="Z999" s="1">
        <v>14</v>
      </c>
      <c r="AA999" s="1"/>
      <c r="AB999" s="1">
        <v>4</v>
      </c>
      <c r="AC999" s="1"/>
      <c r="AD999" s="1">
        <v>1</v>
      </c>
      <c r="AF999">
        <v>2</v>
      </c>
      <c r="AG999">
        <v>2</v>
      </c>
      <c r="AI999" t="str">
        <f t="shared" si="276"/>
        <v>Wakefield</v>
      </c>
      <c r="AJ999" t="s">
        <v>2234</v>
      </c>
      <c r="AK999" s="182">
        <v>6</v>
      </c>
      <c r="AL999" s="7"/>
      <c r="AN999" s="97">
        <v>25</v>
      </c>
      <c r="AO999" s="99">
        <v>17</v>
      </c>
      <c r="AP999" s="99">
        <v>230</v>
      </c>
      <c r="AQ999" s="106">
        <v>72215</v>
      </c>
      <c r="AR999" s="106">
        <f t="shared" si="273"/>
        <v>25017</v>
      </c>
      <c r="AS999" t="s">
        <v>1711</v>
      </c>
      <c r="AT999" s="109">
        <f t="shared" si="274"/>
        <v>2572215</v>
      </c>
      <c r="AW999">
        <v>7.91</v>
      </c>
      <c r="AX999">
        <v>0.44</v>
      </c>
      <c r="AY999">
        <v>7.47</v>
      </c>
      <c r="BF999" s="117"/>
      <c r="BI999" s="117"/>
      <c r="BJ999" s="117"/>
    </row>
    <row r="1000" spans="1:62" hidden="1" outlineLevel="1">
      <c r="A1000" s="50" t="s">
        <v>3083</v>
      </c>
      <c r="B1000" s="9" t="s">
        <v>2314</v>
      </c>
      <c r="C1000" s="1">
        <f t="shared" si="262"/>
        <v>248</v>
      </c>
      <c r="D1000" s="7">
        <f t="shared" si="263"/>
        <v>2</v>
      </c>
      <c r="E1000" s="7">
        <f t="shared" si="264"/>
        <v>8</v>
      </c>
      <c r="F1000" s="7">
        <f t="shared" si="265"/>
        <v>4</v>
      </c>
      <c r="G1000" s="7">
        <f t="shared" si="275"/>
        <v>3</v>
      </c>
      <c r="H1000" s="49">
        <f t="shared" si="266"/>
        <v>93</v>
      </c>
      <c r="I1000" s="177">
        <f t="shared" si="267"/>
        <v>0.375</v>
      </c>
      <c r="J1000" s="8"/>
      <c r="K1000" s="2">
        <f t="shared" si="268"/>
        <v>0.17741935483870969</v>
      </c>
      <c r="L1000" s="2">
        <f t="shared" si="269"/>
        <v>4.0322580645161289E-3</v>
      </c>
      <c r="M1000" s="2">
        <f t="shared" si="270"/>
        <v>9.2741935483870969E-2</v>
      </c>
      <c r="N1000" s="2">
        <f t="shared" si="271"/>
        <v>0.10887096774193548</v>
      </c>
      <c r="O1000" s="2">
        <f t="shared" si="272"/>
        <v>0.61693548387096764</v>
      </c>
      <c r="P1000" s="1">
        <v>44</v>
      </c>
      <c r="Q1000" s="1">
        <v>1</v>
      </c>
      <c r="R1000" s="1">
        <v>23</v>
      </c>
      <c r="S1000" s="1">
        <v>27</v>
      </c>
      <c r="T1000" s="1">
        <v>137</v>
      </c>
      <c r="U1000" s="1">
        <v>4</v>
      </c>
      <c r="V1000" s="1">
        <v>2</v>
      </c>
      <c r="W1000" s="1">
        <v>0</v>
      </c>
      <c r="X1000" s="1">
        <v>1</v>
      </c>
      <c r="Y1000" s="1">
        <v>7</v>
      </c>
      <c r="Z1000" s="1">
        <v>1</v>
      </c>
      <c r="AA1000" s="1"/>
      <c r="AB1000" s="1">
        <v>0</v>
      </c>
      <c r="AC1000" s="1"/>
      <c r="AD1000" s="1">
        <v>0</v>
      </c>
      <c r="AF1000">
        <v>0</v>
      </c>
      <c r="AG1000">
        <v>1</v>
      </c>
      <c r="AI1000" t="str">
        <f t="shared" si="276"/>
        <v>Wales</v>
      </c>
      <c r="AJ1000" t="s">
        <v>2885</v>
      </c>
      <c r="AK1000" s="182">
        <v>1</v>
      </c>
      <c r="AL1000" s="7"/>
      <c r="AN1000" s="97">
        <v>25</v>
      </c>
      <c r="AO1000" s="99">
        <v>13</v>
      </c>
      <c r="AP1000" s="99">
        <v>100</v>
      </c>
      <c r="AQ1000" s="106">
        <v>72390</v>
      </c>
      <c r="AR1000" s="106">
        <f t="shared" si="273"/>
        <v>25013</v>
      </c>
      <c r="AS1000" t="s">
        <v>1711</v>
      </c>
      <c r="AT1000" s="109">
        <f t="shared" si="274"/>
        <v>2572390</v>
      </c>
      <c r="AW1000">
        <v>15.96</v>
      </c>
      <c r="AX1000">
        <v>0.21</v>
      </c>
      <c r="AY1000">
        <v>15.75</v>
      </c>
      <c r="BF1000" s="117"/>
      <c r="BI1000" s="117"/>
      <c r="BJ1000" s="117"/>
    </row>
    <row r="1001" spans="1:62" hidden="1" outlineLevel="1">
      <c r="A1001" s="50" t="s">
        <v>3047</v>
      </c>
      <c r="B1001" s="9" t="s">
        <v>2314</v>
      </c>
      <c r="C1001" s="1">
        <f t="shared" si="262"/>
        <v>4004</v>
      </c>
      <c r="D1001" s="7">
        <f t="shared" si="263"/>
        <v>3</v>
      </c>
      <c r="E1001" s="7">
        <f t="shared" si="264"/>
        <v>6</v>
      </c>
      <c r="F1001" s="7">
        <f t="shared" si="265"/>
        <v>2</v>
      </c>
      <c r="G1001" s="7">
        <f t="shared" si="275"/>
        <v>4</v>
      </c>
      <c r="H1001" s="49">
        <f t="shared" si="266"/>
        <v>960</v>
      </c>
      <c r="I1001" s="177">
        <f t="shared" si="267"/>
        <v>0.23976023976023977</v>
      </c>
      <c r="J1001" s="8"/>
      <c r="K1001" s="2">
        <f t="shared" si="268"/>
        <v>0.2022977022977023</v>
      </c>
      <c r="L1001" s="2">
        <f t="shared" si="269"/>
        <v>1.3236763236763236E-2</v>
      </c>
      <c r="M1001" s="2">
        <f t="shared" si="270"/>
        <v>0.21153846153846154</v>
      </c>
      <c r="N1001" s="2">
        <f t="shared" si="271"/>
        <v>8.4915084915084912E-2</v>
      </c>
      <c r="O1001" s="2">
        <f t="shared" si="272"/>
        <v>0.48801198801198797</v>
      </c>
      <c r="P1001" s="1">
        <v>810</v>
      </c>
      <c r="Q1001" s="1">
        <v>53</v>
      </c>
      <c r="R1001" s="1">
        <v>847</v>
      </c>
      <c r="S1001" s="1">
        <v>340</v>
      </c>
      <c r="T1001" s="1">
        <v>1807</v>
      </c>
      <c r="U1001" s="1">
        <v>72</v>
      </c>
      <c r="V1001" s="1">
        <v>12</v>
      </c>
      <c r="W1001" s="1">
        <v>10</v>
      </c>
      <c r="X1001" s="1">
        <v>6</v>
      </c>
      <c r="Y1001" s="1">
        <v>25</v>
      </c>
      <c r="Z1001" s="1">
        <v>11</v>
      </c>
      <c r="AA1001" s="1"/>
      <c r="AB1001" s="1">
        <v>5</v>
      </c>
      <c r="AC1001" s="1"/>
      <c r="AD1001" s="1">
        <v>0</v>
      </c>
      <c r="AF1001">
        <v>2</v>
      </c>
      <c r="AG1001">
        <v>4</v>
      </c>
      <c r="AI1001" t="str">
        <f t="shared" si="276"/>
        <v>Walpole</v>
      </c>
      <c r="AJ1001" t="s">
        <v>495</v>
      </c>
      <c r="AK1001" s="182">
        <v>8</v>
      </c>
      <c r="AL1001" s="7"/>
      <c r="AN1001" s="97">
        <v>25</v>
      </c>
      <c r="AO1001" s="99">
        <v>21</v>
      </c>
      <c r="AP1001" s="99">
        <v>120</v>
      </c>
      <c r="AQ1001" s="106">
        <v>72495</v>
      </c>
      <c r="AR1001" s="106">
        <f t="shared" si="273"/>
        <v>25021</v>
      </c>
      <c r="AS1001" t="s">
        <v>1711</v>
      </c>
      <c r="AT1001" s="109">
        <f t="shared" si="274"/>
        <v>2572495</v>
      </c>
      <c r="AW1001">
        <v>21</v>
      </c>
      <c r="AX1001">
        <v>0.46</v>
      </c>
      <c r="AY1001">
        <v>20.54</v>
      </c>
      <c r="BF1001" s="117"/>
      <c r="BI1001" s="117"/>
      <c r="BJ1001" s="117"/>
    </row>
    <row r="1002" spans="1:62" hidden="1" outlineLevel="1">
      <c r="A1002" s="50" t="s">
        <v>1542</v>
      </c>
      <c r="B1002" s="9" t="s">
        <v>2314</v>
      </c>
      <c r="C1002" s="1">
        <f t="shared" si="262"/>
        <v>4608</v>
      </c>
      <c r="D1002" s="7">
        <f t="shared" si="263"/>
        <v>2</v>
      </c>
      <c r="E1002" s="7">
        <f t="shared" si="264"/>
        <v>6</v>
      </c>
      <c r="F1002" s="7">
        <f t="shared" si="265"/>
        <v>3</v>
      </c>
      <c r="G1002" s="7">
        <f t="shared" si="275"/>
        <v>4</v>
      </c>
      <c r="H1002" s="49">
        <f t="shared" si="266"/>
        <v>1525</v>
      </c>
      <c r="I1002" s="177">
        <f t="shared" si="267"/>
        <v>0.33094618055555558</v>
      </c>
      <c r="J1002" s="8"/>
      <c r="K1002" s="2">
        <f t="shared" si="268"/>
        <v>0.18294270833333334</v>
      </c>
      <c r="L1002" s="2">
        <f t="shared" si="269"/>
        <v>9.5486111111111119E-3</v>
      </c>
      <c r="M1002" s="2">
        <f t="shared" si="270"/>
        <v>0.1640625</v>
      </c>
      <c r="N1002" s="2">
        <f t="shared" si="271"/>
        <v>9.1579861111111105E-2</v>
      </c>
      <c r="O1002" s="2">
        <f t="shared" si="272"/>
        <v>0.55186631944444442</v>
      </c>
      <c r="P1002" s="1">
        <v>843</v>
      </c>
      <c r="Q1002" s="1">
        <v>44</v>
      </c>
      <c r="R1002" s="1">
        <v>756</v>
      </c>
      <c r="S1002" s="1">
        <v>422</v>
      </c>
      <c r="T1002" s="1">
        <v>2368</v>
      </c>
      <c r="U1002" s="1">
        <v>83</v>
      </c>
      <c r="V1002" s="1">
        <v>9</v>
      </c>
      <c r="W1002" s="1">
        <v>14</v>
      </c>
      <c r="X1002" s="1">
        <v>15</v>
      </c>
      <c r="Y1002" s="1">
        <v>24</v>
      </c>
      <c r="Z1002" s="1">
        <v>16</v>
      </c>
      <c r="AA1002" s="1"/>
      <c r="AB1002" s="1">
        <v>6</v>
      </c>
      <c r="AC1002" s="1"/>
      <c r="AD1002" s="1">
        <v>0</v>
      </c>
      <c r="AF1002">
        <v>5</v>
      </c>
      <c r="AG1002">
        <v>3</v>
      </c>
      <c r="AI1002" t="str">
        <f t="shared" si="276"/>
        <v>Waltham</v>
      </c>
      <c r="AJ1002" t="s">
        <v>2234</v>
      </c>
      <c r="AK1002" s="182">
        <v>5</v>
      </c>
      <c r="AL1002" s="7"/>
      <c r="AN1002" s="97">
        <v>25</v>
      </c>
      <c r="AO1002" s="99">
        <v>17</v>
      </c>
      <c r="AP1002" s="99">
        <v>235</v>
      </c>
      <c r="AQ1002" s="106">
        <v>72600</v>
      </c>
      <c r="AR1002" s="106">
        <f t="shared" si="273"/>
        <v>25017</v>
      </c>
      <c r="AS1002" t="s">
        <v>1029</v>
      </c>
      <c r="AT1002" s="109">
        <f t="shared" si="274"/>
        <v>2572600</v>
      </c>
      <c r="AW1002">
        <v>13.61</v>
      </c>
      <c r="AX1002">
        <v>0.91</v>
      </c>
      <c r="AY1002">
        <v>12.7</v>
      </c>
      <c r="BF1002" s="117"/>
      <c r="BI1002" s="117"/>
      <c r="BJ1002" s="117"/>
    </row>
    <row r="1003" spans="1:62" hidden="1" outlineLevel="1">
      <c r="A1003" s="50" t="s">
        <v>1799</v>
      </c>
      <c r="B1003" s="9" t="s">
        <v>2314</v>
      </c>
      <c r="C1003" s="1">
        <f t="shared" si="262"/>
        <v>880</v>
      </c>
      <c r="D1003" s="7">
        <f t="shared" si="263"/>
        <v>3</v>
      </c>
      <c r="E1003" s="7">
        <f t="shared" si="264"/>
        <v>7</v>
      </c>
      <c r="F1003" s="7">
        <f t="shared" si="265"/>
        <v>2</v>
      </c>
      <c r="G1003" s="7">
        <f t="shared" si="275"/>
        <v>4</v>
      </c>
      <c r="H1003" s="49">
        <f t="shared" si="266"/>
        <v>370</v>
      </c>
      <c r="I1003" s="177">
        <f t="shared" si="267"/>
        <v>0.42045454545454547</v>
      </c>
      <c r="J1003" s="8"/>
      <c r="K1003" s="2">
        <f t="shared" si="268"/>
        <v>0.12613636363636363</v>
      </c>
      <c r="L1003" s="2">
        <f t="shared" si="269"/>
        <v>9.0909090909090905E-3</v>
      </c>
      <c r="M1003" s="2">
        <f t="shared" si="270"/>
        <v>0.13409090909090909</v>
      </c>
      <c r="N1003" s="2">
        <f t="shared" si="271"/>
        <v>9.8863636363636362E-2</v>
      </c>
      <c r="O1003" s="2">
        <f t="shared" si="272"/>
        <v>0.63181818181818183</v>
      </c>
      <c r="P1003" s="1">
        <v>111</v>
      </c>
      <c r="Q1003" s="1">
        <v>8</v>
      </c>
      <c r="R1003" s="1">
        <v>118</v>
      </c>
      <c r="S1003" s="1">
        <v>87</v>
      </c>
      <c r="T1003" s="1">
        <v>488</v>
      </c>
      <c r="U1003" s="1">
        <v>38</v>
      </c>
      <c r="V1003" s="1">
        <v>3</v>
      </c>
      <c r="W1003" s="1">
        <v>6</v>
      </c>
      <c r="X1003" s="1">
        <v>4</v>
      </c>
      <c r="Y1003" s="1">
        <v>9</v>
      </c>
      <c r="Z1003" s="1">
        <v>4</v>
      </c>
      <c r="AA1003" s="1"/>
      <c r="AB1003" s="1">
        <v>1</v>
      </c>
      <c r="AC1003" s="1"/>
      <c r="AD1003" s="1">
        <v>1</v>
      </c>
      <c r="AF1003">
        <v>0</v>
      </c>
      <c r="AG1003">
        <v>2</v>
      </c>
      <c r="AI1003" t="str">
        <f t="shared" si="276"/>
        <v>Ware</v>
      </c>
      <c r="AJ1003" t="s">
        <v>2419</v>
      </c>
      <c r="AK1003" s="182">
        <v>2</v>
      </c>
      <c r="AL1003" s="7"/>
      <c r="AN1003" s="97">
        <v>25</v>
      </c>
      <c r="AO1003" s="99">
        <v>15</v>
      </c>
      <c r="AP1003" s="99">
        <v>85</v>
      </c>
      <c r="AQ1003" s="106">
        <v>72880</v>
      </c>
      <c r="AR1003" s="106">
        <f t="shared" si="273"/>
        <v>25015</v>
      </c>
      <c r="AS1003" t="s">
        <v>1711</v>
      </c>
      <c r="AT1003" s="109">
        <f t="shared" si="274"/>
        <v>2572880</v>
      </c>
      <c r="AW1003">
        <v>39.979999999999997</v>
      </c>
      <c r="AX1003">
        <v>5.57</v>
      </c>
      <c r="AY1003">
        <v>34.409999999999997</v>
      </c>
      <c r="BF1003" s="117"/>
      <c r="BI1003" s="117"/>
      <c r="BJ1003" s="117"/>
    </row>
    <row r="1004" spans="1:62" hidden="1" outlineLevel="1">
      <c r="A1004" s="50" t="s">
        <v>1979</v>
      </c>
      <c r="B1004" s="9" t="s">
        <v>2314</v>
      </c>
      <c r="C1004" s="1">
        <f t="shared" si="262"/>
        <v>2461</v>
      </c>
      <c r="D1004" s="7">
        <f t="shared" si="263"/>
        <v>3</v>
      </c>
      <c r="E1004" s="7">
        <f t="shared" si="264"/>
        <v>6</v>
      </c>
      <c r="F1004" s="7">
        <f t="shared" si="265"/>
        <v>2</v>
      </c>
      <c r="G1004" s="7">
        <f t="shared" si="275"/>
        <v>4</v>
      </c>
      <c r="H1004" s="49">
        <f t="shared" si="266"/>
        <v>1141</v>
      </c>
      <c r="I1004" s="177">
        <f t="shared" si="267"/>
        <v>0.4636326696464852</v>
      </c>
      <c r="J1004" s="8"/>
      <c r="K1004" s="2">
        <f t="shared" si="268"/>
        <v>0.11133685493701748</v>
      </c>
      <c r="L1004" s="2">
        <f t="shared" si="269"/>
        <v>1.259650548557497E-2</v>
      </c>
      <c r="M1004" s="2">
        <f t="shared" si="270"/>
        <v>0.13287281592848435</v>
      </c>
      <c r="N1004" s="2">
        <f t="shared" si="271"/>
        <v>9.0613571718813485E-2</v>
      </c>
      <c r="O1004" s="2">
        <f t="shared" si="272"/>
        <v>0.65258025193010971</v>
      </c>
      <c r="P1004" s="1">
        <v>274</v>
      </c>
      <c r="Q1004" s="1">
        <v>31</v>
      </c>
      <c r="R1004" s="1">
        <v>327</v>
      </c>
      <c r="S1004" s="1">
        <v>223</v>
      </c>
      <c r="T1004" s="1">
        <v>1468</v>
      </c>
      <c r="U1004" s="1">
        <v>89</v>
      </c>
      <c r="V1004" s="1">
        <v>8</v>
      </c>
      <c r="W1004" s="1">
        <v>9</v>
      </c>
      <c r="X1004" s="1">
        <v>8</v>
      </c>
      <c r="Y1004" s="1">
        <v>11</v>
      </c>
      <c r="Z1004" s="1">
        <v>4</v>
      </c>
      <c r="AA1004" s="1"/>
      <c r="AB1004" s="1">
        <v>4</v>
      </c>
      <c r="AC1004" s="1"/>
      <c r="AD1004" s="1">
        <v>3</v>
      </c>
      <c r="AF1004">
        <v>1</v>
      </c>
      <c r="AG1004">
        <v>1</v>
      </c>
      <c r="AI1004" t="str">
        <f t="shared" si="276"/>
        <v>Wareham</v>
      </c>
      <c r="AJ1004" t="s">
        <v>1787</v>
      </c>
      <c r="AK1004" s="182">
        <v>9</v>
      </c>
      <c r="AL1004" s="7"/>
      <c r="AN1004" s="97">
        <v>25</v>
      </c>
      <c r="AO1004" s="99">
        <v>23</v>
      </c>
      <c r="AP1004" s="99">
        <v>125</v>
      </c>
      <c r="AQ1004" s="106">
        <v>72985</v>
      </c>
      <c r="AR1004" s="106">
        <f t="shared" si="273"/>
        <v>25023</v>
      </c>
      <c r="AS1004" t="s">
        <v>1711</v>
      </c>
      <c r="AT1004" s="109">
        <f t="shared" si="274"/>
        <v>2572985</v>
      </c>
      <c r="AW1004">
        <v>46.28</v>
      </c>
      <c r="AX1004">
        <v>10.48</v>
      </c>
      <c r="AY1004">
        <v>35.799999999999997</v>
      </c>
      <c r="BF1004" s="117"/>
      <c r="BI1004" s="117"/>
      <c r="BJ1004" s="117"/>
    </row>
    <row r="1005" spans="1:62" hidden="1" outlineLevel="1">
      <c r="A1005" s="50" t="s">
        <v>1140</v>
      </c>
      <c r="B1005" s="9" t="s">
        <v>2314</v>
      </c>
      <c r="C1005" s="1">
        <f t="shared" si="262"/>
        <v>570</v>
      </c>
      <c r="D1005" s="7">
        <f t="shared" si="263"/>
        <v>4</v>
      </c>
      <c r="E1005" s="7">
        <f t="shared" si="264"/>
        <v>6</v>
      </c>
      <c r="F1005" s="7">
        <f t="shared" si="265"/>
        <v>3</v>
      </c>
      <c r="G1005" s="7">
        <f t="shared" si="275"/>
        <v>2</v>
      </c>
      <c r="H1005" s="49">
        <f t="shared" si="266"/>
        <v>243</v>
      </c>
      <c r="I1005" s="177">
        <f t="shared" si="267"/>
        <v>0.4263157894736842</v>
      </c>
      <c r="J1005" s="8"/>
      <c r="K1005" s="2">
        <f t="shared" si="268"/>
        <v>9.4736842105263161E-2</v>
      </c>
      <c r="L1005" s="2">
        <f t="shared" si="269"/>
        <v>2.1052631578947368E-2</v>
      </c>
      <c r="M1005" s="2">
        <f t="shared" si="270"/>
        <v>0.12280701754385964</v>
      </c>
      <c r="N1005" s="2">
        <f t="shared" si="271"/>
        <v>0.13508771929824562</v>
      </c>
      <c r="O1005" s="2">
        <f t="shared" si="272"/>
        <v>0.62631578947368438</v>
      </c>
      <c r="P1005" s="1">
        <v>54</v>
      </c>
      <c r="Q1005" s="1">
        <v>12</v>
      </c>
      <c r="R1005" s="1">
        <v>70</v>
      </c>
      <c r="S1005" s="1">
        <v>77</v>
      </c>
      <c r="T1005" s="1">
        <v>320</v>
      </c>
      <c r="U1005" s="1">
        <v>25</v>
      </c>
      <c r="V1005" s="1">
        <v>1</v>
      </c>
      <c r="W1005" s="1">
        <v>1</v>
      </c>
      <c r="X1005" s="1">
        <v>2</v>
      </c>
      <c r="Y1005" s="1">
        <v>6</v>
      </c>
      <c r="Z1005" s="1">
        <v>0</v>
      </c>
      <c r="AA1005" s="1"/>
      <c r="AB1005" s="1">
        <v>1</v>
      </c>
      <c r="AC1005" s="1"/>
      <c r="AD1005" s="1">
        <v>0</v>
      </c>
      <c r="AF1005">
        <v>0</v>
      </c>
      <c r="AG1005">
        <v>1</v>
      </c>
      <c r="AI1005" t="str">
        <f t="shared" si="276"/>
        <v>Warren</v>
      </c>
      <c r="AJ1005" s="9" t="s">
        <v>1765</v>
      </c>
      <c r="AK1005" s="182">
        <v>1</v>
      </c>
      <c r="AL1005" s="7"/>
      <c r="AN1005" s="97">
        <v>25</v>
      </c>
      <c r="AO1005" s="99">
        <v>27</v>
      </c>
      <c r="AP1005" s="99">
        <v>265</v>
      </c>
      <c r="AQ1005" s="106">
        <v>73090</v>
      </c>
      <c r="AR1005" s="106">
        <f t="shared" si="273"/>
        <v>25027</v>
      </c>
      <c r="AS1005" t="s">
        <v>1711</v>
      </c>
      <c r="AT1005" s="109">
        <f t="shared" si="274"/>
        <v>2573090</v>
      </c>
      <c r="AW1005">
        <v>27.62</v>
      </c>
      <c r="AX1005">
        <v>0.09</v>
      </c>
      <c r="AY1005">
        <v>27.53</v>
      </c>
      <c r="BF1005" s="117"/>
      <c r="BI1005" s="117"/>
      <c r="BJ1005" s="117"/>
    </row>
    <row r="1006" spans="1:62" hidden="1" outlineLevel="1">
      <c r="A1006" s="50" t="s">
        <v>3224</v>
      </c>
      <c r="B1006" s="9" t="s">
        <v>2314</v>
      </c>
      <c r="C1006" s="1">
        <f t="shared" si="262"/>
        <v>82</v>
      </c>
      <c r="D1006" s="7">
        <f t="shared" si="263"/>
        <v>2</v>
      </c>
      <c r="E1006" s="7">
        <f t="shared" si="264"/>
        <v>5</v>
      </c>
      <c r="F1006" s="7">
        <f t="shared" si="265"/>
        <v>4</v>
      </c>
      <c r="G1006" s="7">
        <f t="shared" si="275"/>
        <v>3</v>
      </c>
      <c r="H1006" s="49">
        <f t="shared" si="266"/>
        <v>18</v>
      </c>
      <c r="I1006" s="177">
        <f t="shared" si="267"/>
        <v>0.21951219512195122</v>
      </c>
      <c r="J1006" s="8"/>
      <c r="K1006" s="2">
        <f t="shared" si="268"/>
        <v>0.25609756097560976</v>
      </c>
      <c r="L1006" s="2">
        <f t="shared" si="269"/>
        <v>2.4390243902439025E-2</v>
      </c>
      <c r="M1006" s="2">
        <f t="shared" si="270"/>
        <v>9.7560975609756101E-2</v>
      </c>
      <c r="N1006" s="2">
        <f t="shared" si="271"/>
        <v>0.10975609756097561</v>
      </c>
      <c r="O1006" s="2">
        <f t="shared" si="272"/>
        <v>0.51219512195121952</v>
      </c>
      <c r="P1006" s="1">
        <v>21</v>
      </c>
      <c r="Q1006" s="1">
        <v>2</v>
      </c>
      <c r="R1006" s="1">
        <v>8</v>
      </c>
      <c r="S1006" s="1">
        <v>9</v>
      </c>
      <c r="T1006" s="1">
        <v>39</v>
      </c>
      <c r="U1006" s="1">
        <v>0</v>
      </c>
      <c r="V1006" s="1">
        <v>0</v>
      </c>
      <c r="W1006" s="1">
        <v>0</v>
      </c>
      <c r="X1006" s="1">
        <v>1</v>
      </c>
      <c r="Y1006" s="1">
        <v>1</v>
      </c>
      <c r="Z1006" s="1">
        <v>0</v>
      </c>
      <c r="AA1006" s="1"/>
      <c r="AB1006" s="1">
        <v>0</v>
      </c>
      <c r="AC1006" s="1"/>
      <c r="AD1006" s="1">
        <v>0</v>
      </c>
      <c r="AF1006">
        <v>1</v>
      </c>
      <c r="AG1006">
        <v>0</v>
      </c>
      <c r="AI1006" t="str">
        <f t="shared" si="276"/>
        <v>Warwick</v>
      </c>
      <c r="AJ1006" t="s">
        <v>2409</v>
      </c>
      <c r="AK1006" s="182">
        <v>2</v>
      </c>
      <c r="AL1006" s="7"/>
      <c r="AN1006" s="97">
        <v>25</v>
      </c>
      <c r="AO1006" s="99">
        <v>11</v>
      </c>
      <c r="AP1006" s="99">
        <v>120</v>
      </c>
      <c r="AQ1006" s="106">
        <v>73265</v>
      </c>
      <c r="AR1006" s="106">
        <f t="shared" si="273"/>
        <v>25011</v>
      </c>
      <c r="AS1006" t="s">
        <v>1711</v>
      </c>
      <c r="AT1006" s="109">
        <f t="shared" si="274"/>
        <v>2573265</v>
      </c>
      <c r="AW1006">
        <v>37.6</v>
      </c>
      <c r="AX1006">
        <v>0.34</v>
      </c>
      <c r="AY1006">
        <v>37.270000000000003</v>
      </c>
      <c r="BF1006" s="117"/>
      <c r="BI1006" s="117"/>
      <c r="BJ1006" s="117"/>
    </row>
    <row r="1007" spans="1:62" hidden="1" outlineLevel="1">
      <c r="A1007" s="50" t="s">
        <v>637</v>
      </c>
      <c r="B1007" s="9" t="s">
        <v>2314</v>
      </c>
      <c r="C1007" s="1">
        <f t="shared" si="262"/>
        <v>54</v>
      </c>
      <c r="D1007" s="7">
        <f t="shared" si="263"/>
        <v>2</v>
      </c>
      <c r="E1007" s="7">
        <f t="shared" si="264"/>
        <v>7</v>
      </c>
      <c r="F1007" s="7">
        <f t="shared" si="265"/>
        <v>3</v>
      </c>
      <c r="G1007" s="7">
        <f t="shared" si="275"/>
        <v>4</v>
      </c>
      <c r="H1007" s="49">
        <f t="shared" si="266"/>
        <v>16</v>
      </c>
      <c r="I1007" s="177">
        <f t="shared" si="267"/>
        <v>0.29629629629629628</v>
      </c>
      <c r="J1007" s="8"/>
      <c r="K1007" s="2">
        <f t="shared" si="268"/>
        <v>0.18518518518518517</v>
      </c>
      <c r="L1007" s="2">
        <f t="shared" si="269"/>
        <v>0</v>
      </c>
      <c r="M1007" s="2">
        <f t="shared" si="270"/>
        <v>0.14814814814814814</v>
      </c>
      <c r="N1007" s="2">
        <f t="shared" si="271"/>
        <v>0.12962962962962962</v>
      </c>
      <c r="O1007" s="2">
        <f t="shared" si="272"/>
        <v>0.53703703703703709</v>
      </c>
      <c r="P1007" s="1">
        <v>10</v>
      </c>
      <c r="Q1007" s="1">
        <v>0</v>
      </c>
      <c r="R1007" s="1">
        <v>8</v>
      </c>
      <c r="S1007" s="1">
        <v>7</v>
      </c>
      <c r="T1007" s="1">
        <v>26</v>
      </c>
      <c r="U1007" s="1">
        <v>1</v>
      </c>
      <c r="V1007" s="1">
        <v>0</v>
      </c>
      <c r="W1007" s="1">
        <v>0</v>
      </c>
      <c r="X1007" s="1">
        <v>0</v>
      </c>
      <c r="Y1007" s="1">
        <v>2</v>
      </c>
      <c r="Z1007" s="1">
        <v>0</v>
      </c>
      <c r="AA1007" s="1"/>
      <c r="AB1007" s="1">
        <v>0</v>
      </c>
      <c r="AC1007" s="1"/>
      <c r="AD1007" s="1">
        <v>0</v>
      </c>
      <c r="AF1007">
        <v>0</v>
      </c>
      <c r="AG1007">
        <v>0</v>
      </c>
      <c r="AI1007" t="str">
        <f t="shared" si="276"/>
        <v>Washington</v>
      </c>
      <c r="AJ1007" t="s">
        <v>236</v>
      </c>
      <c r="AK1007" s="182">
        <v>1</v>
      </c>
      <c r="AL1007" s="7"/>
      <c r="AN1007" s="97">
        <v>25</v>
      </c>
      <c r="AO1007" s="99">
        <v>3</v>
      </c>
      <c r="AP1007" s="99">
        <v>145</v>
      </c>
      <c r="AQ1007" s="106">
        <v>73335</v>
      </c>
      <c r="AR1007" s="106">
        <f t="shared" si="273"/>
        <v>25003</v>
      </c>
      <c r="AS1007" t="s">
        <v>1711</v>
      </c>
      <c r="AT1007" s="109">
        <f t="shared" si="274"/>
        <v>2573335</v>
      </c>
      <c r="AW1007">
        <v>38.68</v>
      </c>
      <c r="AX1007">
        <v>0.92</v>
      </c>
      <c r="AY1007">
        <v>37.76</v>
      </c>
      <c r="BF1007" s="117"/>
      <c r="BI1007" s="117"/>
      <c r="BJ1007" s="117"/>
    </row>
    <row r="1008" spans="1:62" hidden="1" outlineLevel="1">
      <c r="A1008" s="50" t="s">
        <v>2695</v>
      </c>
      <c r="B1008" s="9" t="s">
        <v>2314</v>
      </c>
      <c r="C1008" s="1">
        <f t="shared" si="262"/>
        <v>2495</v>
      </c>
      <c r="D1008" s="7">
        <f t="shared" si="263"/>
        <v>3</v>
      </c>
      <c r="E1008" s="7">
        <f t="shared" si="264"/>
        <v>6</v>
      </c>
      <c r="F1008" s="7">
        <f t="shared" si="265"/>
        <v>2</v>
      </c>
      <c r="G1008" s="7">
        <f t="shared" si="275"/>
        <v>4</v>
      </c>
      <c r="H1008" s="49">
        <f t="shared" si="266"/>
        <v>763</v>
      </c>
      <c r="I1008" s="177">
        <f t="shared" si="267"/>
        <v>0.30581162324649297</v>
      </c>
      <c r="J1008" s="8"/>
      <c r="K1008" s="2">
        <f t="shared" si="268"/>
        <v>0.18356713426853707</v>
      </c>
      <c r="L1008" s="2">
        <f t="shared" si="269"/>
        <v>9.2184368737474945E-3</v>
      </c>
      <c r="M1008" s="2">
        <f t="shared" si="270"/>
        <v>0.18436873747494989</v>
      </c>
      <c r="N1008" s="2">
        <f t="shared" si="271"/>
        <v>9.3787575150300603E-2</v>
      </c>
      <c r="O1008" s="2">
        <f t="shared" si="272"/>
        <v>0.52905811623246501</v>
      </c>
      <c r="P1008" s="1">
        <v>458</v>
      </c>
      <c r="Q1008" s="1">
        <v>23</v>
      </c>
      <c r="R1008" s="1">
        <v>460</v>
      </c>
      <c r="S1008" s="1">
        <v>234</v>
      </c>
      <c r="T1008" s="1">
        <v>1223</v>
      </c>
      <c r="U1008" s="1">
        <v>51</v>
      </c>
      <c r="V1008" s="1">
        <v>6</v>
      </c>
      <c r="W1008" s="1">
        <v>9</v>
      </c>
      <c r="X1008" s="1">
        <v>6</v>
      </c>
      <c r="Y1008" s="1">
        <v>7</v>
      </c>
      <c r="Z1008" s="1">
        <v>13</v>
      </c>
      <c r="AA1008" s="1"/>
      <c r="AB1008" s="1">
        <v>1</v>
      </c>
      <c r="AC1008" s="1"/>
      <c r="AD1008" s="1">
        <v>0</v>
      </c>
      <c r="AF1008">
        <v>1</v>
      </c>
      <c r="AG1008">
        <v>3</v>
      </c>
      <c r="AI1008" t="str">
        <f t="shared" si="276"/>
        <v>Watertown</v>
      </c>
      <c r="AJ1008" t="s">
        <v>2234</v>
      </c>
      <c r="AK1008" s="182">
        <v>5</v>
      </c>
      <c r="AL1008" s="7"/>
      <c r="AN1008" s="97">
        <v>25</v>
      </c>
      <c r="AO1008" s="99">
        <v>17</v>
      </c>
      <c r="AP1008" s="99">
        <v>240</v>
      </c>
      <c r="AQ1008" s="106">
        <v>73440</v>
      </c>
      <c r="AR1008" s="106">
        <f t="shared" si="273"/>
        <v>25017</v>
      </c>
      <c r="AS1008" t="s">
        <v>1029</v>
      </c>
      <c r="AT1008" s="109">
        <f t="shared" si="274"/>
        <v>2573440</v>
      </c>
      <c r="AW1008">
        <v>4.16</v>
      </c>
      <c r="AX1008">
        <v>0.05</v>
      </c>
      <c r="AY1008">
        <v>4.1100000000000003</v>
      </c>
      <c r="BF1008" s="117"/>
      <c r="BI1008" s="117"/>
      <c r="BJ1008" s="117"/>
    </row>
    <row r="1009" spans="1:62" hidden="1" outlineLevel="1">
      <c r="A1009" s="50" t="s">
        <v>3022</v>
      </c>
      <c r="B1009" s="9" t="s">
        <v>2314</v>
      </c>
      <c r="C1009" s="1">
        <f t="shared" si="262"/>
        <v>1620</v>
      </c>
      <c r="D1009" s="7">
        <f t="shared" si="263"/>
        <v>1</v>
      </c>
      <c r="E1009" s="7">
        <f t="shared" si="264"/>
        <v>6</v>
      </c>
      <c r="F1009" s="7">
        <f t="shared" si="265"/>
        <v>3</v>
      </c>
      <c r="G1009" s="7">
        <f t="shared" si="275"/>
        <v>4</v>
      </c>
      <c r="H1009" s="49">
        <f t="shared" si="266"/>
        <v>99</v>
      </c>
      <c r="I1009" s="177">
        <f t="shared" si="267"/>
        <v>6.1111111111111109E-2</v>
      </c>
      <c r="J1009" s="8"/>
      <c r="K1009" s="2">
        <f t="shared" si="268"/>
        <v>0.34629629629629627</v>
      </c>
      <c r="L1009" s="2">
        <f t="shared" si="269"/>
        <v>1.1728395061728396E-2</v>
      </c>
      <c r="M1009" s="2">
        <f t="shared" si="270"/>
        <v>0.25432098765432098</v>
      </c>
      <c r="N1009" s="2">
        <f t="shared" si="271"/>
        <v>6.6666666666666666E-2</v>
      </c>
      <c r="O1009" s="2">
        <f t="shared" si="272"/>
        <v>0.32098765432098764</v>
      </c>
      <c r="P1009" s="1">
        <v>561</v>
      </c>
      <c r="Q1009" s="1">
        <v>19</v>
      </c>
      <c r="R1009" s="1">
        <v>412</v>
      </c>
      <c r="S1009" s="1">
        <v>108</v>
      </c>
      <c r="T1009" s="1">
        <v>462</v>
      </c>
      <c r="U1009" s="1">
        <v>25</v>
      </c>
      <c r="V1009" s="1">
        <v>2</v>
      </c>
      <c r="W1009" s="1">
        <v>6</v>
      </c>
      <c r="X1009" s="1">
        <v>4</v>
      </c>
      <c r="Y1009" s="1">
        <v>7</v>
      </c>
      <c r="Z1009" s="1">
        <v>7</v>
      </c>
      <c r="AA1009" s="1"/>
      <c r="AB1009" s="1">
        <v>2</v>
      </c>
      <c r="AC1009" s="1"/>
      <c r="AD1009" s="1">
        <v>2</v>
      </c>
      <c r="AF1009">
        <v>1</v>
      </c>
      <c r="AG1009">
        <v>2</v>
      </c>
      <c r="AI1009" t="str">
        <f t="shared" si="276"/>
        <v>Wayland</v>
      </c>
      <c r="AJ1009" t="s">
        <v>2234</v>
      </c>
      <c r="AK1009" s="182">
        <v>5</v>
      </c>
      <c r="AL1009" s="7"/>
      <c r="AN1009" s="97">
        <v>25</v>
      </c>
      <c r="AO1009" s="99">
        <v>17</v>
      </c>
      <c r="AP1009" s="99">
        <v>245</v>
      </c>
      <c r="AQ1009" s="106">
        <v>73790</v>
      </c>
      <c r="AR1009" s="106">
        <f t="shared" si="273"/>
        <v>25017</v>
      </c>
      <c r="AS1009" t="s">
        <v>1711</v>
      </c>
      <c r="AT1009" s="109">
        <f t="shared" si="274"/>
        <v>2573790</v>
      </c>
      <c r="AW1009">
        <v>15.91</v>
      </c>
      <c r="AX1009">
        <v>0.67</v>
      </c>
      <c r="AY1009">
        <v>15.23</v>
      </c>
      <c r="BF1009" s="117"/>
      <c r="BI1009" s="117"/>
      <c r="BJ1009" s="117"/>
    </row>
    <row r="1010" spans="1:62" hidden="1" outlineLevel="1">
      <c r="A1010" s="50" t="s">
        <v>1040</v>
      </c>
      <c r="B1010" s="9" t="s">
        <v>2314</v>
      </c>
      <c r="C1010" s="1">
        <f t="shared" si="262"/>
        <v>1489</v>
      </c>
      <c r="D1010" s="7">
        <f t="shared" si="263"/>
        <v>4</v>
      </c>
      <c r="E1010" s="7">
        <f t="shared" si="264"/>
        <v>6</v>
      </c>
      <c r="F1010" s="7">
        <f t="shared" si="265"/>
        <v>2</v>
      </c>
      <c r="G1010" s="7">
        <f t="shared" si="275"/>
        <v>3</v>
      </c>
      <c r="H1010" s="49">
        <f t="shared" si="266"/>
        <v>660</v>
      </c>
      <c r="I1010" s="177">
        <f t="shared" si="267"/>
        <v>0.44325050369375418</v>
      </c>
      <c r="J1010" s="8"/>
      <c r="K1010" s="2">
        <f t="shared" si="268"/>
        <v>0.10073875083948959</v>
      </c>
      <c r="L1010" s="2">
        <f t="shared" si="269"/>
        <v>1.0745466756212223E-2</v>
      </c>
      <c r="M1010" s="2">
        <f t="shared" si="270"/>
        <v>0.14237743451981194</v>
      </c>
      <c r="N1010" s="2">
        <f t="shared" si="271"/>
        <v>0.1061114842175957</v>
      </c>
      <c r="O1010" s="2">
        <f t="shared" si="272"/>
        <v>0.64002686366689066</v>
      </c>
      <c r="P1010" s="1">
        <v>150</v>
      </c>
      <c r="Q1010" s="1">
        <v>16</v>
      </c>
      <c r="R1010" s="1">
        <v>212</v>
      </c>
      <c r="S1010" s="1">
        <v>158</v>
      </c>
      <c r="T1010" s="1">
        <v>872</v>
      </c>
      <c r="U1010" s="1">
        <v>55</v>
      </c>
      <c r="V1010" s="1">
        <v>0</v>
      </c>
      <c r="W1010" s="1">
        <v>6</v>
      </c>
      <c r="X1010" s="1">
        <v>2</v>
      </c>
      <c r="Y1010" s="1">
        <v>7</v>
      </c>
      <c r="Z1010" s="1">
        <v>6</v>
      </c>
      <c r="AA1010" s="1"/>
      <c r="AB1010" s="1">
        <v>2</v>
      </c>
      <c r="AC1010" s="1"/>
      <c r="AD1010" s="1">
        <v>0</v>
      </c>
      <c r="AF1010">
        <v>1</v>
      </c>
      <c r="AG1010">
        <v>2</v>
      </c>
      <c r="AI1010" t="str">
        <f t="shared" si="276"/>
        <v>Webster</v>
      </c>
      <c r="AJ1010" s="9" t="s">
        <v>1765</v>
      </c>
      <c r="AK1010" s="182">
        <v>2</v>
      </c>
      <c r="AL1010" s="7"/>
      <c r="AN1010" s="97">
        <v>25</v>
      </c>
      <c r="AO1010" s="99">
        <v>27</v>
      </c>
      <c r="AP1010" s="99">
        <v>270</v>
      </c>
      <c r="AQ1010" s="106">
        <v>73895</v>
      </c>
      <c r="AR1010" s="106">
        <f t="shared" si="273"/>
        <v>25027</v>
      </c>
      <c r="AS1010" t="s">
        <v>1711</v>
      </c>
      <c r="AT1010" s="109">
        <f t="shared" si="274"/>
        <v>2573895</v>
      </c>
      <c r="AW1010">
        <v>14.54</v>
      </c>
      <c r="AX1010">
        <v>2.0499999999999998</v>
      </c>
      <c r="AY1010">
        <v>12.49</v>
      </c>
      <c r="BF1010" s="117"/>
      <c r="BI1010" s="117"/>
      <c r="BJ1010" s="117"/>
    </row>
    <row r="1011" spans="1:62" hidden="1" outlineLevel="1">
      <c r="A1011" s="50" t="s">
        <v>3023</v>
      </c>
      <c r="B1011" s="9" t="s">
        <v>2314</v>
      </c>
      <c r="C1011" s="1">
        <f t="shared" si="262"/>
        <v>3628</v>
      </c>
      <c r="D1011" s="7">
        <f t="shared" si="263"/>
        <v>1</v>
      </c>
      <c r="E1011" s="7">
        <f t="shared" si="264"/>
        <v>6</v>
      </c>
      <c r="F1011" s="7">
        <f t="shared" si="265"/>
        <v>3</v>
      </c>
      <c r="G1011" s="7">
        <f t="shared" si="275"/>
        <v>4</v>
      </c>
      <c r="H1011" s="49">
        <f t="shared" si="266"/>
        <v>345</v>
      </c>
      <c r="I1011" s="177">
        <f t="shared" si="267"/>
        <v>9.5093715545755242E-2</v>
      </c>
      <c r="J1011" s="8"/>
      <c r="K1011" s="2">
        <f t="shared" si="268"/>
        <v>0.36742006615214995</v>
      </c>
      <c r="L1011" s="2">
        <f t="shared" si="269"/>
        <v>1.1025358324145534E-2</v>
      </c>
      <c r="M1011" s="2">
        <f t="shared" si="270"/>
        <v>0.26819184123484013</v>
      </c>
      <c r="N1011" s="2">
        <f t="shared" si="271"/>
        <v>5.2094818081587654E-2</v>
      </c>
      <c r="O1011" s="2">
        <f t="shared" si="272"/>
        <v>0.30126791620727672</v>
      </c>
      <c r="P1011" s="1">
        <v>1333</v>
      </c>
      <c r="Q1011" s="1">
        <v>40</v>
      </c>
      <c r="R1011" s="1">
        <v>973</v>
      </c>
      <c r="S1011" s="1">
        <v>189</v>
      </c>
      <c r="T1011" s="1">
        <v>988</v>
      </c>
      <c r="U1011" s="1">
        <v>46</v>
      </c>
      <c r="V1011" s="1">
        <v>10</v>
      </c>
      <c r="W1011" s="1">
        <v>7</v>
      </c>
      <c r="X1011" s="1">
        <v>7</v>
      </c>
      <c r="Y1011" s="1">
        <v>21</v>
      </c>
      <c r="Z1011" s="1">
        <v>8</v>
      </c>
      <c r="AA1011" s="1"/>
      <c r="AB1011" s="1">
        <v>1</v>
      </c>
      <c r="AC1011" s="1"/>
      <c r="AD1011" s="1">
        <v>0</v>
      </c>
      <c r="AF1011">
        <v>4</v>
      </c>
      <c r="AG1011">
        <v>1</v>
      </c>
      <c r="AI1011" t="str">
        <f t="shared" si="276"/>
        <v>Wellesley</v>
      </c>
      <c r="AJ1011" t="s">
        <v>495</v>
      </c>
      <c r="AK1011" s="182">
        <v>4</v>
      </c>
      <c r="AL1011" s="7"/>
      <c r="AN1011" s="97">
        <v>25</v>
      </c>
      <c r="AO1011" s="99">
        <v>21</v>
      </c>
      <c r="AP1011" s="99">
        <v>125</v>
      </c>
      <c r="AQ1011" s="106">
        <v>74175</v>
      </c>
      <c r="AR1011" s="106">
        <f t="shared" si="273"/>
        <v>25021</v>
      </c>
      <c r="AS1011" t="s">
        <v>1711</v>
      </c>
      <c r="AT1011" s="109">
        <f t="shared" si="274"/>
        <v>2574175</v>
      </c>
      <c r="AW1011">
        <v>10.49</v>
      </c>
      <c r="AX1011">
        <v>0.31</v>
      </c>
      <c r="AY1011">
        <v>10.18</v>
      </c>
      <c r="BF1011" s="117"/>
      <c r="BI1011" s="117"/>
      <c r="BJ1011" s="117"/>
    </row>
    <row r="1012" spans="1:62" hidden="1" outlineLevel="1">
      <c r="A1012" s="50" t="s">
        <v>2203</v>
      </c>
      <c r="B1012" s="9" t="s">
        <v>2314</v>
      </c>
      <c r="C1012" s="1">
        <f t="shared" si="262"/>
        <v>260</v>
      </c>
      <c r="D1012" s="7">
        <f t="shared" si="263"/>
        <v>2</v>
      </c>
      <c r="E1012" s="7">
        <f t="shared" si="264"/>
        <v>7</v>
      </c>
      <c r="F1012" s="7">
        <f t="shared" si="265"/>
        <v>3</v>
      </c>
      <c r="G1012" s="7">
        <f t="shared" si="275"/>
        <v>4</v>
      </c>
      <c r="H1012" s="49">
        <f t="shared" si="266"/>
        <v>75</v>
      </c>
      <c r="I1012" s="177">
        <f t="shared" si="267"/>
        <v>0.28846153846153844</v>
      </c>
      <c r="J1012" s="8"/>
      <c r="K1012" s="2">
        <f t="shared" si="268"/>
        <v>0.22692307692307692</v>
      </c>
      <c r="L1012" s="2">
        <f t="shared" si="269"/>
        <v>1.1538461538461539E-2</v>
      </c>
      <c r="M1012" s="2">
        <f t="shared" si="270"/>
        <v>0.12307692307692308</v>
      </c>
      <c r="N1012" s="2">
        <f t="shared" si="271"/>
        <v>6.5384615384615388E-2</v>
      </c>
      <c r="O1012" s="2">
        <f t="shared" si="272"/>
        <v>0.57307692307692315</v>
      </c>
      <c r="P1012" s="1">
        <v>59</v>
      </c>
      <c r="Q1012" s="1">
        <v>3</v>
      </c>
      <c r="R1012" s="1">
        <v>32</v>
      </c>
      <c r="S1012" s="1">
        <v>17</v>
      </c>
      <c r="T1012" s="1">
        <v>134</v>
      </c>
      <c r="U1012" s="1">
        <v>8</v>
      </c>
      <c r="V1012" s="1">
        <v>0</v>
      </c>
      <c r="W1012" s="1">
        <v>0</v>
      </c>
      <c r="X1012" s="1">
        <v>1</v>
      </c>
      <c r="Y1012" s="1">
        <v>4</v>
      </c>
      <c r="Z1012" s="1">
        <v>2</v>
      </c>
      <c r="AA1012" s="1"/>
      <c r="AB1012" s="1">
        <v>0</v>
      </c>
      <c r="AC1012" s="1"/>
      <c r="AD1012" s="1">
        <v>0</v>
      </c>
      <c r="AF1012">
        <v>0</v>
      </c>
      <c r="AG1012">
        <v>0</v>
      </c>
      <c r="AI1012" t="str">
        <f t="shared" si="276"/>
        <v>Wellfleet</v>
      </c>
      <c r="AJ1012" t="s">
        <v>2577</v>
      </c>
      <c r="AK1012" s="182">
        <v>9</v>
      </c>
      <c r="AL1012" s="7"/>
      <c r="AN1012" s="97">
        <v>25</v>
      </c>
      <c r="AO1012" s="99">
        <v>1</v>
      </c>
      <c r="AP1012" s="99">
        <v>70</v>
      </c>
      <c r="AQ1012" s="106">
        <v>74385</v>
      </c>
      <c r="AR1012" s="106">
        <f t="shared" si="273"/>
        <v>25001</v>
      </c>
      <c r="AS1012" t="s">
        <v>1711</v>
      </c>
      <c r="AT1012" s="109">
        <f t="shared" si="274"/>
        <v>2574385</v>
      </c>
      <c r="AW1012">
        <v>35.36</v>
      </c>
      <c r="AX1012">
        <v>15.52</v>
      </c>
      <c r="AY1012">
        <v>19.829999999999998</v>
      </c>
      <c r="BF1012" s="117"/>
      <c r="BI1012" s="117"/>
      <c r="BJ1012" s="117"/>
    </row>
    <row r="1013" spans="1:62" hidden="1" outlineLevel="1">
      <c r="A1013" s="50" t="s">
        <v>2183</v>
      </c>
      <c r="B1013" s="9" t="s">
        <v>2314</v>
      </c>
      <c r="C1013" s="1">
        <f t="shared" si="262"/>
        <v>44</v>
      </c>
      <c r="D1013" s="7">
        <f t="shared" si="263"/>
        <v>2</v>
      </c>
      <c r="E1013" s="7">
        <f t="shared" si="264"/>
        <v>5</v>
      </c>
      <c r="F1013" s="7">
        <f t="shared" si="265"/>
        <v>3</v>
      </c>
      <c r="G1013" s="7">
        <f t="shared" si="275"/>
        <v>4</v>
      </c>
      <c r="H1013" s="49">
        <f t="shared" si="266"/>
        <v>3</v>
      </c>
      <c r="I1013" s="177">
        <f t="shared" si="267"/>
        <v>6.8181818181818177E-2</v>
      </c>
      <c r="J1013" s="8"/>
      <c r="K1013" s="2">
        <f t="shared" si="268"/>
        <v>0.27272727272727271</v>
      </c>
      <c r="L1013" s="2">
        <f t="shared" si="269"/>
        <v>2.2727272727272728E-2</v>
      </c>
      <c r="M1013" s="2">
        <f t="shared" si="270"/>
        <v>0.22727272727272727</v>
      </c>
      <c r="N1013" s="2">
        <f t="shared" si="271"/>
        <v>0.11363636363636363</v>
      </c>
      <c r="O1013" s="2">
        <f t="shared" si="272"/>
        <v>0.36363636363636365</v>
      </c>
      <c r="P1013" s="1">
        <v>12</v>
      </c>
      <c r="Q1013" s="1">
        <v>1</v>
      </c>
      <c r="R1013" s="1">
        <v>10</v>
      </c>
      <c r="S1013" s="1">
        <v>5</v>
      </c>
      <c r="T1013" s="1">
        <v>15</v>
      </c>
      <c r="U1013" s="1">
        <v>0</v>
      </c>
      <c r="V1013" s="1">
        <v>0</v>
      </c>
      <c r="W1013" s="1">
        <v>0</v>
      </c>
      <c r="X1013" s="1">
        <v>1</v>
      </c>
      <c r="Y1013" s="1">
        <v>0</v>
      </c>
      <c r="Z1013" s="1">
        <v>0</v>
      </c>
      <c r="AA1013" s="1"/>
      <c r="AB1013" s="1">
        <v>0</v>
      </c>
      <c r="AC1013" s="1"/>
      <c r="AD1013" s="1">
        <v>0</v>
      </c>
      <c r="AF1013">
        <v>0</v>
      </c>
      <c r="AG1013">
        <v>0</v>
      </c>
      <c r="AI1013" t="str">
        <f t="shared" si="276"/>
        <v>Wendell</v>
      </c>
      <c r="AJ1013" t="s">
        <v>2409</v>
      </c>
      <c r="AK1013" s="182">
        <v>2</v>
      </c>
      <c r="AL1013" s="7"/>
      <c r="AN1013" s="97">
        <v>25</v>
      </c>
      <c r="AO1013" s="99">
        <v>11</v>
      </c>
      <c r="AP1013" s="99">
        <v>125</v>
      </c>
      <c r="AQ1013" s="106">
        <v>74525</v>
      </c>
      <c r="AR1013" s="106">
        <f t="shared" si="273"/>
        <v>25011</v>
      </c>
      <c r="AS1013" t="s">
        <v>1711</v>
      </c>
      <c r="AT1013" s="109">
        <f t="shared" si="274"/>
        <v>2574525</v>
      </c>
      <c r="AW1013">
        <v>32.22</v>
      </c>
      <c r="AX1013">
        <v>0.22</v>
      </c>
      <c r="AY1013">
        <v>31.99</v>
      </c>
      <c r="BF1013" s="117"/>
      <c r="BI1013" s="117"/>
      <c r="BJ1013" s="117"/>
    </row>
    <row r="1014" spans="1:62" hidden="1" outlineLevel="1">
      <c r="A1014" s="50" t="s">
        <v>3278</v>
      </c>
      <c r="B1014" s="9" t="s">
        <v>2314</v>
      </c>
      <c r="C1014" s="1">
        <f t="shared" si="262"/>
        <v>790</v>
      </c>
      <c r="D1014" s="7">
        <f t="shared" si="263"/>
        <v>1</v>
      </c>
      <c r="E1014" s="7">
        <f t="shared" si="264"/>
        <v>6</v>
      </c>
      <c r="F1014" s="7">
        <f t="shared" si="265"/>
        <v>3</v>
      </c>
      <c r="G1014" s="7">
        <f t="shared" si="275"/>
        <v>4</v>
      </c>
      <c r="H1014" s="49">
        <f t="shared" si="266"/>
        <v>19</v>
      </c>
      <c r="I1014" s="177">
        <f t="shared" si="267"/>
        <v>2.4050632911392405E-2</v>
      </c>
      <c r="J1014" s="8"/>
      <c r="K1014" s="2">
        <f t="shared" si="268"/>
        <v>0.31518987341772153</v>
      </c>
      <c r="L1014" s="2">
        <f t="shared" si="269"/>
        <v>1.5189873417721518E-2</v>
      </c>
      <c r="M1014" s="2">
        <f t="shared" si="270"/>
        <v>0.26835443037974682</v>
      </c>
      <c r="N1014" s="2">
        <f t="shared" si="271"/>
        <v>7.5949367088607597E-2</v>
      </c>
      <c r="O1014" s="2">
        <f t="shared" si="272"/>
        <v>0.32531645569620254</v>
      </c>
      <c r="P1014" s="1">
        <v>249</v>
      </c>
      <c r="Q1014" s="1">
        <v>12</v>
      </c>
      <c r="R1014" s="1">
        <v>212</v>
      </c>
      <c r="S1014" s="1">
        <v>60</v>
      </c>
      <c r="T1014" s="1">
        <v>230</v>
      </c>
      <c r="U1014" s="1">
        <v>15</v>
      </c>
      <c r="V1014" s="1">
        <v>2</v>
      </c>
      <c r="W1014" s="1">
        <v>4</v>
      </c>
      <c r="X1014" s="1">
        <v>2</v>
      </c>
      <c r="Y1014" s="1">
        <v>2</v>
      </c>
      <c r="Z1014" s="1">
        <v>0</v>
      </c>
      <c r="AA1014" s="1"/>
      <c r="AB1014" s="1">
        <v>0</v>
      </c>
      <c r="AC1014" s="1"/>
      <c r="AD1014" s="1">
        <v>0</v>
      </c>
      <c r="AF1014">
        <v>2</v>
      </c>
      <c r="AG1014">
        <v>0</v>
      </c>
      <c r="AI1014" t="str">
        <f t="shared" si="276"/>
        <v>Wenham</v>
      </c>
      <c r="AJ1014" t="s">
        <v>810</v>
      </c>
      <c r="AK1014" s="182">
        <v>6</v>
      </c>
      <c r="AL1014" s="7"/>
      <c r="AN1014" s="97">
        <v>25</v>
      </c>
      <c r="AO1014" s="99">
        <v>9</v>
      </c>
      <c r="AP1014" s="99">
        <v>165</v>
      </c>
      <c r="AQ1014" s="106">
        <v>74595</v>
      </c>
      <c r="AR1014" s="106">
        <f t="shared" si="273"/>
        <v>25009</v>
      </c>
      <c r="AS1014" t="s">
        <v>1711</v>
      </c>
      <c r="AT1014" s="109">
        <f t="shared" si="274"/>
        <v>2574595</v>
      </c>
      <c r="AW1014">
        <v>8.09</v>
      </c>
      <c r="AX1014">
        <v>0.37</v>
      </c>
      <c r="AY1014">
        <v>7.72</v>
      </c>
      <c r="BF1014" s="117"/>
      <c r="BI1014" s="117"/>
      <c r="BJ1014" s="117"/>
    </row>
    <row r="1015" spans="1:62" hidden="1" outlineLevel="1">
      <c r="A1015" s="50" t="s">
        <v>1956</v>
      </c>
      <c r="B1015" s="9" t="s">
        <v>2314</v>
      </c>
      <c r="C1015" s="1">
        <f t="shared" ref="C1015:C1046" si="277">SUM(P1015:AG1015)</f>
        <v>1203</v>
      </c>
      <c r="D1015" s="7">
        <f t="shared" ref="D1015:D1046" si="278">RANK(P1015,(P1015:AG1015))</f>
        <v>2</v>
      </c>
      <c r="E1015" s="7">
        <f t="shared" ref="E1015:E1046" si="279">RANK(Q1015,(P1015:AG1015))</f>
        <v>6</v>
      </c>
      <c r="F1015" s="7">
        <f t="shared" ref="F1015:F1046" si="280">IF(R1015&gt;0,RANK(R1015,(P1015:AG1015)),0)</f>
        <v>3</v>
      </c>
      <c r="G1015" s="7">
        <f t="shared" si="275"/>
        <v>4</v>
      </c>
      <c r="H1015" s="49">
        <f t="shared" ref="H1015:H1046" si="281">MAX(P1015:T1015)-LARGE(P1015:T1015,2)</f>
        <v>323</v>
      </c>
      <c r="I1015" s="177">
        <f t="shared" ref="I1015:I1046" si="282">H1015/C1015</f>
        <v>0.26849542809642563</v>
      </c>
      <c r="J1015" s="8"/>
      <c r="K1015" s="2">
        <f t="shared" ref="K1015:K1046" si="283">IF(C1015=0,"-",P1015/C1015)</f>
        <v>0.18952618453865336</v>
      </c>
      <c r="L1015" s="2">
        <f t="shared" ref="L1015:L1046" si="284">IF(C1015=0,"-",Q1015/C1015)</f>
        <v>1.6625103906899419E-2</v>
      </c>
      <c r="M1015" s="2">
        <f t="shared" ref="M1015:M1046" si="285">IF(C1015=0,"-",R1015/C1015)</f>
        <v>0.16791354945968412</v>
      </c>
      <c r="N1015" s="2">
        <f t="shared" ref="N1015:N1046" si="286">IF(C1015=0,"-",S1015/C1015)</f>
        <v>0.12468827930174564</v>
      </c>
      <c r="O1015" s="2">
        <f t="shared" ref="O1015:O1046" si="287">IF(C1015=0,"-",(1-K1015-L1015-M1015-N1015))</f>
        <v>0.50124688279301743</v>
      </c>
      <c r="P1015" s="1">
        <v>228</v>
      </c>
      <c r="Q1015" s="1">
        <v>20</v>
      </c>
      <c r="R1015" s="1">
        <v>202</v>
      </c>
      <c r="S1015" s="1">
        <v>150</v>
      </c>
      <c r="T1015" s="1">
        <v>551</v>
      </c>
      <c r="U1015" s="1">
        <v>31</v>
      </c>
      <c r="V1015" s="1">
        <v>1</v>
      </c>
      <c r="W1015" s="1">
        <v>2</v>
      </c>
      <c r="X1015" s="1">
        <v>5</v>
      </c>
      <c r="Y1015" s="1">
        <v>6</v>
      </c>
      <c r="Z1015" s="1">
        <v>3</v>
      </c>
      <c r="AA1015" s="1"/>
      <c r="AB1015" s="1">
        <v>3</v>
      </c>
      <c r="AC1015" s="1"/>
      <c r="AD1015" s="1">
        <v>0</v>
      </c>
      <c r="AF1015">
        <v>0</v>
      </c>
      <c r="AG1015">
        <v>1</v>
      </c>
      <c r="AI1015" t="str">
        <f t="shared" si="276"/>
        <v>West Boylston</v>
      </c>
      <c r="AJ1015" s="9" t="s">
        <v>1765</v>
      </c>
      <c r="AK1015" s="182">
        <v>2</v>
      </c>
      <c r="AL1015" s="7"/>
      <c r="AN1015" s="97">
        <v>25</v>
      </c>
      <c r="AO1015" s="99">
        <v>27</v>
      </c>
      <c r="AP1015" s="99">
        <v>280</v>
      </c>
      <c r="AQ1015" s="106">
        <v>75155</v>
      </c>
      <c r="AR1015" s="106">
        <f t="shared" ref="AR1015:AR1045" si="288">AN1015*1000+AO1015</f>
        <v>25027</v>
      </c>
      <c r="AS1015" t="s">
        <v>1711</v>
      </c>
      <c r="AT1015" s="109">
        <f t="shared" ref="AT1015:AT1045" si="289">AN1015*100000+AQ1015</f>
        <v>2575155</v>
      </c>
      <c r="AW1015">
        <v>13.84</v>
      </c>
      <c r="AX1015">
        <v>0.95</v>
      </c>
      <c r="AY1015">
        <v>12.9</v>
      </c>
      <c r="BF1015" s="117"/>
      <c r="BI1015" s="117"/>
      <c r="BJ1015" s="117"/>
    </row>
    <row r="1016" spans="1:62" hidden="1" outlineLevel="1">
      <c r="A1016" s="50" t="s">
        <v>2747</v>
      </c>
      <c r="B1016" s="9" t="s">
        <v>2314</v>
      </c>
      <c r="C1016" s="1">
        <f t="shared" si="277"/>
        <v>1185</v>
      </c>
      <c r="D1016" s="7">
        <f t="shared" si="278"/>
        <v>3</v>
      </c>
      <c r="E1016" s="7">
        <f t="shared" si="279"/>
        <v>6</v>
      </c>
      <c r="F1016" s="7">
        <f t="shared" si="280"/>
        <v>2</v>
      </c>
      <c r="G1016" s="7">
        <f t="shared" ref="G1016:G1079" si="290">IF(S1016&gt;0,RANK(S1016,(P1016:AD1016)),0)</f>
        <v>4</v>
      </c>
      <c r="H1016" s="49">
        <f t="shared" si="281"/>
        <v>507</v>
      </c>
      <c r="I1016" s="177">
        <f t="shared" si="282"/>
        <v>0.42784810126582279</v>
      </c>
      <c r="J1016" s="8"/>
      <c r="K1016" s="2">
        <f t="shared" si="283"/>
        <v>0.12911392405063291</v>
      </c>
      <c r="L1016" s="2">
        <f t="shared" si="284"/>
        <v>1.350210970464135E-2</v>
      </c>
      <c r="M1016" s="2">
        <f t="shared" si="285"/>
        <v>0.15105485232067511</v>
      </c>
      <c r="N1016" s="2">
        <f t="shared" si="286"/>
        <v>8.9451476793248941E-2</v>
      </c>
      <c r="O1016" s="2">
        <f t="shared" si="287"/>
        <v>0.61687763713080168</v>
      </c>
      <c r="P1016" s="1">
        <v>153</v>
      </c>
      <c r="Q1016" s="1">
        <v>16</v>
      </c>
      <c r="R1016" s="1">
        <v>179</v>
      </c>
      <c r="S1016" s="1">
        <v>106</v>
      </c>
      <c r="T1016" s="1">
        <v>686</v>
      </c>
      <c r="U1016" s="1">
        <v>31</v>
      </c>
      <c r="V1016" s="1">
        <v>2</v>
      </c>
      <c r="W1016" s="1">
        <v>6</v>
      </c>
      <c r="X1016" s="1">
        <v>2</v>
      </c>
      <c r="Y1016" s="1">
        <v>2</v>
      </c>
      <c r="Z1016" s="1">
        <v>0</v>
      </c>
      <c r="AA1016" s="1"/>
      <c r="AB1016" s="1">
        <v>0</v>
      </c>
      <c r="AC1016" s="1"/>
      <c r="AD1016" s="1">
        <v>1</v>
      </c>
      <c r="AF1016">
        <v>0</v>
      </c>
      <c r="AG1016">
        <v>1</v>
      </c>
      <c r="AI1016" t="str">
        <f t="shared" si="276"/>
        <v>West Bridgewater</v>
      </c>
      <c r="AJ1016" t="s">
        <v>1787</v>
      </c>
      <c r="AK1016" s="182">
        <v>8</v>
      </c>
      <c r="AL1016" s="7"/>
      <c r="AN1016" s="97">
        <v>25</v>
      </c>
      <c r="AO1016" s="99">
        <v>23</v>
      </c>
      <c r="AP1016" s="99">
        <v>130</v>
      </c>
      <c r="AQ1016" s="106">
        <v>75260</v>
      </c>
      <c r="AR1016" s="106">
        <f t="shared" si="288"/>
        <v>25023</v>
      </c>
      <c r="AS1016" t="s">
        <v>1711</v>
      </c>
      <c r="AT1016" s="109">
        <f t="shared" si="289"/>
        <v>2575260</v>
      </c>
      <c r="AW1016">
        <v>15.83</v>
      </c>
      <c r="AX1016">
        <v>0.09</v>
      </c>
      <c r="AY1016">
        <v>15.74</v>
      </c>
      <c r="BF1016" s="117"/>
      <c r="BI1016" s="117"/>
      <c r="BJ1016" s="117"/>
    </row>
    <row r="1017" spans="1:62" hidden="1" outlineLevel="1">
      <c r="A1017" s="50" t="s">
        <v>2748</v>
      </c>
      <c r="B1017" s="9" t="s">
        <v>2314</v>
      </c>
      <c r="C1017" s="1">
        <f t="shared" si="277"/>
        <v>518</v>
      </c>
      <c r="D1017" s="7">
        <f t="shared" si="278"/>
        <v>3</v>
      </c>
      <c r="E1017" s="7">
        <f t="shared" si="279"/>
        <v>6</v>
      </c>
      <c r="F1017" s="7">
        <f t="shared" si="280"/>
        <v>3</v>
      </c>
      <c r="G1017" s="7">
        <f t="shared" si="290"/>
        <v>2</v>
      </c>
      <c r="H1017" s="49">
        <f t="shared" si="281"/>
        <v>201</v>
      </c>
      <c r="I1017" s="177">
        <f t="shared" si="282"/>
        <v>0.38803088803088803</v>
      </c>
      <c r="J1017" s="8"/>
      <c r="K1017" s="2">
        <f t="shared" si="283"/>
        <v>0.13706563706563707</v>
      </c>
      <c r="L1017" s="2">
        <f t="shared" si="284"/>
        <v>7.7220077220077222E-3</v>
      </c>
      <c r="M1017" s="2">
        <f t="shared" si="285"/>
        <v>0.13706563706563707</v>
      </c>
      <c r="N1017" s="2">
        <f t="shared" si="286"/>
        <v>0.14478764478764478</v>
      </c>
      <c r="O1017" s="2">
        <f t="shared" si="287"/>
        <v>0.57335907335907321</v>
      </c>
      <c r="P1017" s="1">
        <v>71</v>
      </c>
      <c r="Q1017" s="1">
        <v>4</v>
      </c>
      <c r="R1017" s="1">
        <v>71</v>
      </c>
      <c r="S1017" s="1">
        <v>75</v>
      </c>
      <c r="T1017" s="1">
        <v>276</v>
      </c>
      <c r="U1017" s="1">
        <v>18</v>
      </c>
      <c r="V1017" s="1">
        <v>0</v>
      </c>
      <c r="W1017" s="1">
        <v>1</v>
      </c>
      <c r="X1017" s="1">
        <v>0</v>
      </c>
      <c r="Y1017" s="1">
        <v>0</v>
      </c>
      <c r="Z1017" s="1">
        <v>2</v>
      </c>
      <c r="AA1017" s="1"/>
      <c r="AB1017" s="1">
        <v>0</v>
      </c>
      <c r="AC1017" s="1"/>
      <c r="AD1017" s="1">
        <v>0</v>
      </c>
      <c r="AF1017">
        <v>0</v>
      </c>
      <c r="AG1017">
        <v>0</v>
      </c>
      <c r="AI1017" t="str">
        <f t="shared" si="276"/>
        <v>West Brookfield</v>
      </c>
      <c r="AJ1017" s="9" t="s">
        <v>1765</v>
      </c>
      <c r="AK1017" s="182">
        <v>2</v>
      </c>
      <c r="AL1017" s="7"/>
      <c r="AN1017" s="97">
        <v>25</v>
      </c>
      <c r="AO1017" s="99">
        <v>27</v>
      </c>
      <c r="AP1017" s="99">
        <v>285</v>
      </c>
      <c r="AQ1017" s="106">
        <v>75400</v>
      </c>
      <c r="AR1017" s="106">
        <f t="shared" si="288"/>
        <v>25027</v>
      </c>
      <c r="AS1017" t="s">
        <v>1711</v>
      </c>
      <c r="AT1017" s="109">
        <f t="shared" si="289"/>
        <v>2575400</v>
      </c>
      <c r="AW1017">
        <v>21.12</v>
      </c>
      <c r="AX1017">
        <v>0.64</v>
      </c>
      <c r="AY1017">
        <v>20.47</v>
      </c>
      <c r="BF1017" s="117"/>
      <c r="BI1017" s="117"/>
      <c r="BJ1017" s="117"/>
    </row>
    <row r="1018" spans="1:62" hidden="1" outlineLevel="1">
      <c r="A1018" s="50" t="s">
        <v>2890</v>
      </c>
      <c r="B1018" s="9" t="s">
        <v>2314</v>
      </c>
      <c r="C1018" s="1">
        <f t="shared" si="277"/>
        <v>798</v>
      </c>
      <c r="D1018" s="7">
        <f t="shared" si="278"/>
        <v>2</v>
      </c>
      <c r="E1018" s="7">
        <f t="shared" si="279"/>
        <v>6</v>
      </c>
      <c r="F1018" s="7">
        <f t="shared" si="280"/>
        <v>3</v>
      </c>
      <c r="G1018" s="7">
        <f t="shared" si="290"/>
        <v>4</v>
      </c>
      <c r="H1018" s="49">
        <f t="shared" si="281"/>
        <v>190</v>
      </c>
      <c r="I1018" s="177">
        <f t="shared" si="282"/>
        <v>0.23809523809523808</v>
      </c>
      <c r="J1018" s="8"/>
      <c r="K1018" s="2">
        <f t="shared" si="283"/>
        <v>0.21553884711779447</v>
      </c>
      <c r="L1018" s="2">
        <f t="shared" si="284"/>
        <v>7.5187969924812026E-3</v>
      </c>
      <c r="M1018" s="2">
        <f t="shared" si="285"/>
        <v>0.18671679197994986</v>
      </c>
      <c r="N1018" s="2">
        <f t="shared" si="286"/>
        <v>9.7744360902255634E-2</v>
      </c>
      <c r="O1018" s="2">
        <f t="shared" si="287"/>
        <v>0.49248120300751891</v>
      </c>
      <c r="P1018" s="1">
        <v>172</v>
      </c>
      <c r="Q1018" s="1">
        <v>6</v>
      </c>
      <c r="R1018" s="1">
        <v>149</v>
      </c>
      <c r="S1018" s="1">
        <v>78</v>
      </c>
      <c r="T1018" s="1">
        <v>362</v>
      </c>
      <c r="U1018" s="1">
        <v>18</v>
      </c>
      <c r="V1018" s="1">
        <v>3</v>
      </c>
      <c r="W1018" s="1">
        <v>2</v>
      </c>
      <c r="X1018" s="1">
        <v>1</v>
      </c>
      <c r="Y1018" s="1">
        <v>2</v>
      </c>
      <c r="Z1018" s="1">
        <v>3</v>
      </c>
      <c r="AA1018" s="1"/>
      <c r="AB1018" s="1">
        <v>2</v>
      </c>
      <c r="AC1018" s="1"/>
      <c r="AD1018" s="1">
        <v>0</v>
      </c>
      <c r="AF1018">
        <v>0</v>
      </c>
      <c r="AG1018">
        <v>0</v>
      </c>
      <c r="AI1018" t="str">
        <f t="shared" si="276"/>
        <v>West Newbury</v>
      </c>
      <c r="AJ1018" t="s">
        <v>810</v>
      </c>
      <c r="AK1018" s="182">
        <v>6</v>
      </c>
      <c r="AL1018" s="7"/>
      <c r="AN1018" s="97">
        <v>25</v>
      </c>
      <c r="AO1018" s="99">
        <v>9</v>
      </c>
      <c r="AP1018" s="99">
        <v>170</v>
      </c>
      <c r="AQ1018" s="106">
        <v>77150</v>
      </c>
      <c r="AR1018" s="106">
        <f t="shared" si="288"/>
        <v>25009</v>
      </c>
      <c r="AS1018" t="s">
        <v>1711</v>
      </c>
      <c r="AT1018" s="109">
        <f t="shared" si="289"/>
        <v>2577150</v>
      </c>
      <c r="AW1018">
        <v>14.6</v>
      </c>
      <c r="AX1018">
        <v>1.08</v>
      </c>
      <c r="AY1018">
        <v>13.52</v>
      </c>
      <c r="BF1018" s="117"/>
      <c r="BI1018" s="117"/>
      <c r="BJ1018" s="117"/>
    </row>
    <row r="1019" spans="1:62" hidden="1" outlineLevel="1">
      <c r="A1019" s="50" t="s">
        <v>2111</v>
      </c>
      <c r="B1019" s="9" t="s">
        <v>2314</v>
      </c>
      <c r="C1019" s="1">
        <f t="shared" si="277"/>
        <v>2620</v>
      </c>
      <c r="D1019" s="7">
        <f t="shared" si="278"/>
        <v>2</v>
      </c>
      <c r="E1019" s="7">
        <f t="shared" si="279"/>
        <v>6</v>
      </c>
      <c r="F1019" s="7">
        <f t="shared" si="280"/>
        <v>3</v>
      </c>
      <c r="G1019" s="7">
        <f t="shared" si="290"/>
        <v>4</v>
      </c>
      <c r="H1019" s="49">
        <f t="shared" si="281"/>
        <v>802</v>
      </c>
      <c r="I1019" s="177">
        <f t="shared" si="282"/>
        <v>0.30610687022900762</v>
      </c>
      <c r="J1019" s="8"/>
      <c r="K1019" s="2">
        <f t="shared" si="283"/>
        <v>0.18931297709923664</v>
      </c>
      <c r="L1019" s="2">
        <f t="shared" si="284"/>
        <v>5.7251908396946565E-3</v>
      </c>
      <c r="M1019" s="2">
        <f t="shared" si="285"/>
        <v>0.15190839694656488</v>
      </c>
      <c r="N1019" s="2">
        <f t="shared" si="286"/>
        <v>0.11297709923664122</v>
      </c>
      <c r="O1019" s="2">
        <f t="shared" si="287"/>
        <v>0.54007633587786252</v>
      </c>
      <c r="P1019" s="1">
        <v>496</v>
      </c>
      <c r="Q1019" s="1">
        <v>15</v>
      </c>
      <c r="R1019" s="1">
        <v>398</v>
      </c>
      <c r="S1019" s="1">
        <v>296</v>
      </c>
      <c r="T1019" s="1">
        <v>1298</v>
      </c>
      <c r="U1019" s="1">
        <v>88</v>
      </c>
      <c r="V1019" s="1">
        <v>1</v>
      </c>
      <c r="W1019" s="1">
        <v>5</v>
      </c>
      <c r="X1019" s="1">
        <v>2</v>
      </c>
      <c r="Y1019" s="1">
        <v>7</v>
      </c>
      <c r="Z1019" s="1">
        <v>3</v>
      </c>
      <c r="AA1019" s="1"/>
      <c r="AB1019" s="1">
        <v>4</v>
      </c>
      <c r="AC1019" s="1"/>
      <c r="AD1019" s="1">
        <v>2</v>
      </c>
      <c r="AF1019">
        <v>3</v>
      </c>
      <c r="AG1019">
        <v>2</v>
      </c>
      <c r="AI1019" t="str">
        <f t="shared" si="276"/>
        <v>West Springfield</v>
      </c>
      <c r="AJ1019" t="s">
        <v>2885</v>
      </c>
      <c r="AK1019" s="182">
        <v>1</v>
      </c>
      <c r="AL1019" s="7"/>
      <c r="AN1019" s="97">
        <v>25</v>
      </c>
      <c r="AO1019" s="99">
        <v>13</v>
      </c>
      <c r="AP1019" s="99">
        <v>110</v>
      </c>
      <c r="AQ1019" s="106">
        <v>77850</v>
      </c>
      <c r="AR1019" s="106">
        <f t="shared" si="288"/>
        <v>25013</v>
      </c>
      <c r="AS1019" t="s">
        <v>1711</v>
      </c>
      <c r="AT1019" s="109">
        <f t="shared" si="289"/>
        <v>2577850</v>
      </c>
      <c r="AW1019">
        <v>17.54</v>
      </c>
      <c r="AX1019">
        <v>0.79</v>
      </c>
      <c r="AY1019">
        <v>16.75</v>
      </c>
      <c r="BF1019" s="117"/>
      <c r="BI1019" s="117"/>
      <c r="BJ1019" s="117"/>
    </row>
    <row r="1020" spans="1:62" hidden="1" outlineLevel="1">
      <c r="A1020" s="50" t="s">
        <v>1092</v>
      </c>
      <c r="B1020" s="9" t="s">
        <v>2314</v>
      </c>
      <c r="C1020" s="1">
        <f t="shared" si="277"/>
        <v>94</v>
      </c>
      <c r="D1020" s="7">
        <f t="shared" si="278"/>
        <v>3</v>
      </c>
      <c r="E1020" s="7">
        <f t="shared" si="279"/>
        <v>6</v>
      </c>
      <c r="F1020" s="7">
        <f t="shared" si="280"/>
        <v>2</v>
      </c>
      <c r="G1020" s="7">
        <f t="shared" si="290"/>
        <v>5</v>
      </c>
      <c r="H1020" s="49">
        <f t="shared" si="281"/>
        <v>17</v>
      </c>
      <c r="I1020" s="177">
        <f t="shared" si="282"/>
        <v>0.18085106382978725</v>
      </c>
      <c r="J1020" s="8"/>
      <c r="K1020" s="2">
        <f t="shared" si="283"/>
        <v>0.14893617021276595</v>
      </c>
      <c r="L1020" s="2">
        <f t="shared" si="284"/>
        <v>2.1276595744680851E-2</v>
      </c>
      <c r="M1020" s="2">
        <f t="shared" si="285"/>
        <v>0.25531914893617019</v>
      </c>
      <c r="N1020" s="2">
        <f t="shared" si="286"/>
        <v>5.3191489361702128E-2</v>
      </c>
      <c r="O1020" s="2">
        <f t="shared" si="287"/>
        <v>0.52127659574468088</v>
      </c>
      <c r="P1020" s="1">
        <v>14</v>
      </c>
      <c r="Q1020" s="1">
        <v>2</v>
      </c>
      <c r="R1020" s="1">
        <v>24</v>
      </c>
      <c r="S1020" s="1">
        <v>5</v>
      </c>
      <c r="T1020" s="1">
        <v>41</v>
      </c>
      <c r="U1020" s="1">
        <v>7</v>
      </c>
      <c r="V1020" s="1">
        <v>0</v>
      </c>
      <c r="W1020" s="1">
        <v>0</v>
      </c>
      <c r="X1020" s="1">
        <v>0</v>
      </c>
      <c r="Y1020" s="1">
        <v>1</v>
      </c>
      <c r="Z1020" s="1">
        <v>0</v>
      </c>
      <c r="AA1020" s="1"/>
      <c r="AB1020" s="1">
        <v>0</v>
      </c>
      <c r="AC1020" s="1"/>
      <c r="AD1020" s="1">
        <v>0</v>
      </c>
      <c r="AF1020">
        <v>0</v>
      </c>
      <c r="AG1020">
        <v>0</v>
      </c>
      <c r="AI1020" t="str">
        <f t="shared" si="276"/>
        <v>West Stockbridge</v>
      </c>
      <c r="AJ1020" t="s">
        <v>236</v>
      </c>
      <c r="AK1020" s="182">
        <v>1</v>
      </c>
      <c r="AL1020" s="7"/>
      <c r="AN1020" s="97">
        <v>25</v>
      </c>
      <c r="AO1020" s="99">
        <v>3</v>
      </c>
      <c r="AP1020" s="99">
        <v>150</v>
      </c>
      <c r="AQ1020" s="106">
        <v>77990</v>
      </c>
      <c r="AR1020" s="106">
        <f t="shared" si="288"/>
        <v>25003</v>
      </c>
      <c r="AS1020" t="s">
        <v>1711</v>
      </c>
      <c r="AT1020" s="109">
        <f t="shared" si="289"/>
        <v>2577990</v>
      </c>
      <c r="AW1020">
        <v>18.63</v>
      </c>
      <c r="AX1020">
        <v>0.16</v>
      </c>
      <c r="AY1020">
        <v>18.48</v>
      </c>
      <c r="BF1020" s="117"/>
      <c r="BI1020" s="117"/>
      <c r="BJ1020" s="117"/>
    </row>
    <row r="1021" spans="1:62" hidden="1" outlineLevel="1">
      <c r="A1021" s="50" t="s">
        <v>1715</v>
      </c>
      <c r="B1021" s="9" t="s">
        <v>2314</v>
      </c>
      <c r="C1021" s="1">
        <f t="shared" si="277"/>
        <v>219</v>
      </c>
      <c r="D1021" s="7">
        <f t="shared" si="278"/>
        <v>2</v>
      </c>
      <c r="E1021" s="7">
        <f t="shared" si="279"/>
        <v>9</v>
      </c>
      <c r="F1021" s="7">
        <f t="shared" si="280"/>
        <v>3</v>
      </c>
      <c r="G1021" s="7">
        <f t="shared" si="290"/>
        <v>4</v>
      </c>
      <c r="H1021" s="49">
        <f t="shared" si="281"/>
        <v>51</v>
      </c>
      <c r="I1021" s="177">
        <f t="shared" si="282"/>
        <v>0.23287671232876711</v>
      </c>
      <c r="J1021" s="8"/>
      <c r="K1021" s="2">
        <f t="shared" si="283"/>
        <v>0.22374429223744291</v>
      </c>
      <c r="L1021" s="2">
        <f t="shared" si="284"/>
        <v>0</v>
      </c>
      <c r="M1021" s="2">
        <f t="shared" si="285"/>
        <v>0.13698630136986301</v>
      </c>
      <c r="N1021" s="2">
        <f t="shared" si="286"/>
        <v>0.11872146118721461</v>
      </c>
      <c r="O1021" s="2">
        <f t="shared" si="287"/>
        <v>0.52054794520547953</v>
      </c>
      <c r="P1021" s="1">
        <v>49</v>
      </c>
      <c r="Q1021" s="1">
        <v>0</v>
      </c>
      <c r="R1021" s="1">
        <v>30</v>
      </c>
      <c r="S1021" s="1">
        <v>26</v>
      </c>
      <c r="T1021" s="1">
        <v>100</v>
      </c>
      <c r="U1021" s="1">
        <v>9</v>
      </c>
      <c r="V1021" s="1">
        <v>0</v>
      </c>
      <c r="W1021" s="1">
        <v>3</v>
      </c>
      <c r="X1021" s="1">
        <v>0</v>
      </c>
      <c r="Y1021" s="1">
        <v>1</v>
      </c>
      <c r="Z1021" s="1">
        <v>1</v>
      </c>
      <c r="AA1021" s="1"/>
      <c r="AB1021" s="1">
        <v>0</v>
      </c>
      <c r="AC1021" s="1"/>
      <c r="AD1021" s="1">
        <v>0</v>
      </c>
      <c r="AF1021">
        <v>0</v>
      </c>
      <c r="AG1021">
        <v>0</v>
      </c>
      <c r="AI1021" t="str">
        <f t="shared" si="276"/>
        <v>West Tisbury</v>
      </c>
      <c r="AJ1021" t="s">
        <v>745</v>
      </c>
      <c r="AK1021" s="182">
        <v>9</v>
      </c>
      <c r="AL1021" s="7"/>
      <c r="AN1021" s="97">
        <v>25</v>
      </c>
      <c r="AO1021" s="99">
        <v>7</v>
      </c>
      <c r="AP1021" s="99">
        <v>35</v>
      </c>
      <c r="AQ1021" s="106">
        <v>78235</v>
      </c>
      <c r="AR1021" s="106">
        <f t="shared" si="288"/>
        <v>25007</v>
      </c>
      <c r="AS1021" t="s">
        <v>1711</v>
      </c>
      <c r="AT1021" s="109">
        <f t="shared" si="289"/>
        <v>2578235</v>
      </c>
      <c r="AW1021">
        <v>41.74</v>
      </c>
      <c r="AX1021">
        <v>16.73</v>
      </c>
      <c r="AY1021">
        <v>25.01</v>
      </c>
      <c r="BF1021" s="117"/>
      <c r="BI1021" s="117"/>
      <c r="BJ1021" s="117"/>
    </row>
    <row r="1022" spans="1:62" hidden="1" outlineLevel="1">
      <c r="A1022" s="50" t="s">
        <v>980</v>
      </c>
      <c r="B1022" s="9" t="s">
        <v>2314</v>
      </c>
      <c r="C1022" s="1">
        <f t="shared" si="277"/>
        <v>2213</v>
      </c>
      <c r="D1022" s="7">
        <f t="shared" si="278"/>
        <v>2</v>
      </c>
      <c r="E1022" s="7">
        <f t="shared" si="279"/>
        <v>6</v>
      </c>
      <c r="F1022" s="7">
        <f t="shared" si="280"/>
        <v>3</v>
      </c>
      <c r="G1022" s="7">
        <f t="shared" si="290"/>
        <v>4</v>
      </c>
      <c r="H1022" s="49">
        <f t="shared" si="281"/>
        <v>193</v>
      </c>
      <c r="I1022" s="177">
        <f t="shared" si="282"/>
        <v>8.7211929507455946E-2</v>
      </c>
      <c r="J1022" s="8"/>
      <c r="K1022" s="2">
        <f t="shared" si="283"/>
        <v>0.26525079078174424</v>
      </c>
      <c r="L1022" s="2">
        <f t="shared" si="284"/>
        <v>1.3556258472661545E-2</v>
      </c>
      <c r="M1022" s="2">
        <f t="shared" si="285"/>
        <v>0.23316764572977858</v>
      </c>
      <c r="N1022" s="2">
        <f t="shared" si="286"/>
        <v>8.9471305919566202E-2</v>
      </c>
      <c r="O1022" s="2">
        <f t="shared" si="287"/>
        <v>0.39855399909624944</v>
      </c>
      <c r="P1022" s="1">
        <v>587</v>
      </c>
      <c r="Q1022" s="1">
        <v>30</v>
      </c>
      <c r="R1022" s="1">
        <v>516</v>
      </c>
      <c r="S1022" s="1">
        <v>198</v>
      </c>
      <c r="T1022" s="1">
        <v>780</v>
      </c>
      <c r="U1022" s="1">
        <v>51</v>
      </c>
      <c r="V1022" s="1">
        <v>6</v>
      </c>
      <c r="W1022" s="1">
        <v>13</v>
      </c>
      <c r="X1022" s="1">
        <v>7</v>
      </c>
      <c r="Y1022" s="1">
        <v>16</v>
      </c>
      <c r="Z1022" s="1">
        <v>4</v>
      </c>
      <c r="AA1022" s="1"/>
      <c r="AB1022" s="1">
        <v>1</v>
      </c>
      <c r="AC1022" s="1"/>
      <c r="AD1022" s="1">
        <v>0</v>
      </c>
      <c r="AF1022">
        <v>1</v>
      </c>
      <c r="AG1022">
        <v>3</v>
      </c>
      <c r="AI1022" t="str">
        <f t="shared" si="276"/>
        <v>Westborough</v>
      </c>
      <c r="AJ1022" s="9" t="s">
        <v>1765</v>
      </c>
      <c r="AK1022" s="182">
        <v>2</v>
      </c>
      <c r="AL1022" s="7"/>
      <c r="AN1022" s="97">
        <v>25</v>
      </c>
      <c r="AO1022" s="99">
        <v>27</v>
      </c>
      <c r="AP1022" s="99">
        <v>275</v>
      </c>
      <c r="AQ1022" s="106">
        <v>75015</v>
      </c>
      <c r="AR1022" s="106">
        <f t="shared" si="288"/>
        <v>25027</v>
      </c>
      <c r="AS1022" t="s">
        <v>1711</v>
      </c>
      <c r="AT1022" s="109">
        <f t="shared" si="289"/>
        <v>2575015</v>
      </c>
      <c r="AW1022">
        <v>21.63</v>
      </c>
      <c r="AX1022">
        <v>1.1000000000000001</v>
      </c>
      <c r="AY1022">
        <v>20.52</v>
      </c>
      <c r="BF1022" s="117"/>
      <c r="BI1022" s="117"/>
      <c r="BJ1022" s="117"/>
    </row>
    <row r="1023" spans="1:62" hidden="1" outlineLevel="1">
      <c r="A1023" s="50" t="s">
        <v>1353</v>
      </c>
      <c r="B1023" s="9" t="s">
        <v>2314</v>
      </c>
      <c r="C1023" s="1">
        <f t="shared" si="277"/>
        <v>4427</v>
      </c>
      <c r="D1023" s="7">
        <f t="shared" si="278"/>
        <v>2</v>
      </c>
      <c r="E1023" s="7">
        <f t="shared" si="279"/>
        <v>6</v>
      </c>
      <c r="F1023" s="7">
        <f t="shared" si="280"/>
        <v>3</v>
      </c>
      <c r="G1023" s="7">
        <f t="shared" si="290"/>
        <v>4</v>
      </c>
      <c r="H1023" s="49">
        <f t="shared" si="281"/>
        <v>1354</v>
      </c>
      <c r="I1023" s="177">
        <f t="shared" si="282"/>
        <v>0.3058504630675401</v>
      </c>
      <c r="J1023" s="8"/>
      <c r="K1023" s="2">
        <f t="shared" si="283"/>
        <v>0.1816128303591597</v>
      </c>
      <c r="L1023" s="2">
        <f t="shared" si="284"/>
        <v>9.487237406821775E-3</v>
      </c>
      <c r="M1023" s="2">
        <f t="shared" si="285"/>
        <v>0.14953693245990513</v>
      </c>
      <c r="N1023" s="2">
        <f t="shared" si="286"/>
        <v>0.11836458098034787</v>
      </c>
      <c r="O1023" s="2">
        <f t="shared" si="287"/>
        <v>0.54099841879376542</v>
      </c>
      <c r="P1023" s="1">
        <v>804</v>
      </c>
      <c r="Q1023" s="1">
        <v>42</v>
      </c>
      <c r="R1023" s="1">
        <v>662</v>
      </c>
      <c r="S1023" s="1">
        <v>524</v>
      </c>
      <c r="T1023" s="1">
        <v>2158</v>
      </c>
      <c r="U1023" s="1">
        <v>150</v>
      </c>
      <c r="V1023" s="1">
        <v>6</v>
      </c>
      <c r="W1023" s="1">
        <v>16</v>
      </c>
      <c r="X1023" s="1">
        <v>11</v>
      </c>
      <c r="Y1023" s="1">
        <v>21</v>
      </c>
      <c r="Z1023" s="1">
        <v>11</v>
      </c>
      <c r="AA1023" s="1"/>
      <c r="AB1023" s="1">
        <v>6</v>
      </c>
      <c r="AC1023" s="1"/>
      <c r="AD1023" s="1">
        <v>3</v>
      </c>
      <c r="AF1023">
        <v>5</v>
      </c>
      <c r="AG1023">
        <v>8</v>
      </c>
      <c r="AI1023" t="str">
        <f t="shared" si="276"/>
        <v>Westfield</v>
      </c>
      <c r="AJ1023" t="s">
        <v>2885</v>
      </c>
      <c r="AK1023" s="182">
        <v>1</v>
      </c>
      <c r="AL1023" s="7"/>
      <c r="AN1023" s="97">
        <v>25</v>
      </c>
      <c r="AO1023" s="99">
        <v>13</v>
      </c>
      <c r="AP1023" s="99">
        <v>105</v>
      </c>
      <c r="AQ1023" s="106">
        <v>76030</v>
      </c>
      <c r="AR1023" s="106">
        <f t="shared" si="288"/>
        <v>25013</v>
      </c>
      <c r="AS1023" t="s">
        <v>1029</v>
      </c>
      <c r="AT1023" s="109">
        <f t="shared" si="289"/>
        <v>2576030</v>
      </c>
      <c r="AW1023">
        <v>47.32</v>
      </c>
      <c r="AX1023">
        <v>0.74</v>
      </c>
      <c r="AY1023">
        <v>46.58</v>
      </c>
      <c r="BF1023" s="117"/>
      <c r="BI1023" s="117"/>
      <c r="BJ1023" s="117"/>
    </row>
    <row r="1024" spans="1:62" hidden="1" outlineLevel="1">
      <c r="A1024" s="50" t="s">
        <v>861</v>
      </c>
      <c r="B1024" s="9" t="s">
        <v>2314</v>
      </c>
      <c r="C1024" s="1">
        <f t="shared" si="277"/>
        <v>3885</v>
      </c>
      <c r="D1024" s="7">
        <f t="shared" si="278"/>
        <v>2</v>
      </c>
      <c r="E1024" s="7">
        <f t="shared" si="279"/>
        <v>6</v>
      </c>
      <c r="F1024" s="7">
        <f t="shared" si="280"/>
        <v>3</v>
      </c>
      <c r="G1024" s="7">
        <f t="shared" si="290"/>
        <v>4</v>
      </c>
      <c r="H1024" s="49">
        <f t="shared" si="281"/>
        <v>626</v>
      </c>
      <c r="I1024" s="177">
        <f t="shared" si="282"/>
        <v>0.16113256113256114</v>
      </c>
      <c r="J1024" s="8"/>
      <c r="K1024" s="2">
        <f t="shared" si="283"/>
        <v>0.24092664092664093</v>
      </c>
      <c r="L1024" s="2">
        <f t="shared" si="284"/>
        <v>8.4942084942084949E-3</v>
      </c>
      <c r="M1024" s="2">
        <f t="shared" si="285"/>
        <v>0.22754182754182753</v>
      </c>
      <c r="N1024" s="2">
        <f t="shared" si="286"/>
        <v>8.2882882882882883E-2</v>
      </c>
      <c r="O1024" s="2">
        <f t="shared" si="287"/>
        <v>0.44015444015444022</v>
      </c>
      <c r="P1024" s="1">
        <v>936</v>
      </c>
      <c r="Q1024" s="1">
        <v>33</v>
      </c>
      <c r="R1024" s="1">
        <v>884</v>
      </c>
      <c r="S1024" s="1">
        <v>322</v>
      </c>
      <c r="T1024" s="1">
        <v>1562</v>
      </c>
      <c r="U1024" s="1">
        <v>83</v>
      </c>
      <c r="V1024" s="1">
        <v>9</v>
      </c>
      <c r="W1024" s="1">
        <v>10</v>
      </c>
      <c r="X1024" s="1">
        <v>14</v>
      </c>
      <c r="Y1024" s="1">
        <v>9</v>
      </c>
      <c r="Z1024" s="1">
        <v>12</v>
      </c>
      <c r="AA1024" s="1"/>
      <c r="AB1024" s="1">
        <v>4</v>
      </c>
      <c r="AC1024" s="1"/>
      <c r="AD1024" s="1">
        <v>1</v>
      </c>
      <c r="AF1024">
        <v>2</v>
      </c>
      <c r="AG1024">
        <v>4</v>
      </c>
      <c r="AI1024" t="str">
        <f t="shared" si="276"/>
        <v>Westford</v>
      </c>
      <c r="AJ1024" t="s">
        <v>2234</v>
      </c>
      <c r="AK1024" s="182">
        <v>3</v>
      </c>
      <c r="AL1024" s="7"/>
      <c r="AN1024" s="97">
        <v>25</v>
      </c>
      <c r="AO1024" s="99">
        <v>17</v>
      </c>
      <c r="AP1024" s="99">
        <v>250</v>
      </c>
      <c r="AQ1024" s="106">
        <v>76135</v>
      </c>
      <c r="AR1024" s="106">
        <f t="shared" si="288"/>
        <v>25017</v>
      </c>
      <c r="AS1024" t="s">
        <v>1711</v>
      </c>
      <c r="AT1024" s="109">
        <f t="shared" si="289"/>
        <v>2576135</v>
      </c>
      <c r="AW1024">
        <v>31.33</v>
      </c>
      <c r="AX1024">
        <v>0.72</v>
      </c>
      <c r="AY1024">
        <v>30.61</v>
      </c>
      <c r="BF1024" s="117"/>
      <c r="BI1024" s="117"/>
      <c r="BJ1024" s="117"/>
    </row>
    <row r="1025" spans="1:62" hidden="1" outlineLevel="1">
      <c r="A1025" s="50" t="s">
        <v>999</v>
      </c>
      <c r="B1025" s="9" t="s">
        <v>2314</v>
      </c>
      <c r="C1025" s="1">
        <f t="shared" si="277"/>
        <v>250</v>
      </c>
      <c r="D1025" s="7">
        <f t="shared" si="278"/>
        <v>2</v>
      </c>
      <c r="E1025" s="7">
        <f t="shared" si="279"/>
        <v>7</v>
      </c>
      <c r="F1025" s="7">
        <f t="shared" si="280"/>
        <v>4</v>
      </c>
      <c r="G1025" s="7">
        <f t="shared" si="290"/>
        <v>3</v>
      </c>
      <c r="H1025" s="49">
        <f t="shared" si="281"/>
        <v>74</v>
      </c>
      <c r="I1025" s="177">
        <f t="shared" si="282"/>
        <v>0.29599999999999999</v>
      </c>
      <c r="J1025" s="8"/>
      <c r="K1025" s="2">
        <f t="shared" si="283"/>
        <v>0.2</v>
      </c>
      <c r="L1025" s="2">
        <f t="shared" si="284"/>
        <v>8.0000000000000002E-3</v>
      </c>
      <c r="M1025" s="2">
        <f t="shared" si="285"/>
        <v>0.12</v>
      </c>
      <c r="N1025" s="2">
        <f t="shared" si="286"/>
        <v>0.128</v>
      </c>
      <c r="O1025" s="2">
        <f t="shared" si="287"/>
        <v>0.54400000000000004</v>
      </c>
      <c r="P1025" s="1">
        <v>50</v>
      </c>
      <c r="Q1025" s="1">
        <v>2</v>
      </c>
      <c r="R1025" s="1">
        <v>30</v>
      </c>
      <c r="S1025" s="1">
        <v>32</v>
      </c>
      <c r="T1025" s="1">
        <v>124</v>
      </c>
      <c r="U1025" s="1">
        <v>7</v>
      </c>
      <c r="V1025" s="1">
        <v>0</v>
      </c>
      <c r="W1025" s="1">
        <v>0</v>
      </c>
      <c r="X1025" s="1">
        <v>1</v>
      </c>
      <c r="Y1025" s="1">
        <v>3</v>
      </c>
      <c r="Z1025" s="1">
        <v>1</v>
      </c>
      <c r="AA1025" s="1"/>
      <c r="AB1025" s="1">
        <v>0</v>
      </c>
      <c r="AC1025" s="1"/>
      <c r="AD1025" s="1">
        <v>0</v>
      </c>
      <c r="AF1025">
        <v>0</v>
      </c>
      <c r="AG1025">
        <v>0</v>
      </c>
      <c r="AI1025" t="str">
        <f t="shared" si="276"/>
        <v>Westhampton</v>
      </c>
      <c r="AJ1025" t="s">
        <v>2419</v>
      </c>
      <c r="AK1025" s="182">
        <v>1</v>
      </c>
      <c r="AL1025" s="7"/>
      <c r="AN1025" s="97">
        <v>25</v>
      </c>
      <c r="AO1025" s="99">
        <v>15</v>
      </c>
      <c r="AP1025" s="99">
        <v>90</v>
      </c>
      <c r="AQ1025" s="106">
        <v>76380</v>
      </c>
      <c r="AR1025" s="106">
        <f t="shared" si="288"/>
        <v>25015</v>
      </c>
      <c r="AS1025" t="s">
        <v>1711</v>
      </c>
      <c r="AT1025" s="109">
        <f t="shared" si="289"/>
        <v>2576380</v>
      </c>
      <c r="AW1025">
        <v>27.34</v>
      </c>
      <c r="AX1025">
        <v>0.2</v>
      </c>
      <c r="AY1025">
        <v>27.14</v>
      </c>
      <c r="BF1025" s="117"/>
      <c r="BI1025" s="117"/>
      <c r="BJ1025" s="117"/>
    </row>
    <row r="1026" spans="1:62" hidden="1" outlineLevel="1">
      <c r="A1026" s="50" t="s">
        <v>2105</v>
      </c>
      <c r="B1026" s="9" t="s">
        <v>2314</v>
      </c>
      <c r="C1026" s="1">
        <f t="shared" si="277"/>
        <v>1129</v>
      </c>
      <c r="D1026" s="7">
        <f t="shared" si="278"/>
        <v>3</v>
      </c>
      <c r="E1026" s="7">
        <f t="shared" si="279"/>
        <v>6</v>
      </c>
      <c r="F1026" s="7">
        <f t="shared" si="280"/>
        <v>2</v>
      </c>
      <c r="G1026" s="7">
        <f t="shared" si="290"/>
        <v>4</v>
      </c>
      <c r="H1026" s="49">
        <f t="shared" si="281"/>
        <v>341</v>
      </c>
      <c r="I1026" s="177">
        <f t="shared" si="282"/>
        <v>0.30203720106288751</v>
      </c>
      <c r="J1026" s="8"/>
      <c r="K1026" s="2">
        <f t="shared" si="283"/>
        <v>0.15323294951284322</v>
      </c>
      <c r="L1026" s="2">
        <f t="shared" si="284"/>
        <v>7.9716563330380873E-3</v>
      </c>
      <c r="M1026" s="2">
        <f t="shared" si="285"/>
        <v>0.18777679362267494</v>
      </c>
      <c r="N1026" s="2">
        <f t="shared" si="286"/>
        <v>0.10628875110717449</v>
      </c>
      <c r="O1026" s="2">
        <f t="shared" si="287"/>
        <v>0.54472984942426916</v>
      </c>
      <c r="P1026" s="1">
        <v>173</v>
      </c>
      <c r="Q1026" s="1">
        <v>9</v>
      </c>
      <c r="R1026" s="1">
        <v>212</v>
      </c>
      <c r="S1026" s="1">
        <v>120</v>
      </c>
      <c r="T1026" s="1">
        <v>553</v>
      </c>
      <c r="U1026" s="1">
        <v>49</v>
      </c>
      <c r="V1026" s="1">
        <v>0</v>
      </c>
      <c r="W1026" s="1">
        <v>2</v>
      </c>
      <c r="X1026" s="1">
        <v>0</v>
      </c>
      <c r="Y1026" s="1">
        <v>8</v>
      </c>
      <c r="Z1026" s="1">
        <v>0</v>
      </c>
      <c r="AA1026" s="1"/>
      <c r="AB1026" s="1">
        <v>1</v>
      </c>
      <c r="AC1026" s="1"/>
      <c r="AD1026" s="1">
        <v>1</v>
      </c>
      <c r="AF1026">
        <v>1</v>
      </c>
      <c r="AG1026">
        <v>0</v>
      </c>
      <c r="AI1026" t="str">
        <f t="shared" si="276"/>
        <v>Westminster</v>
      </c>
      <c r="AJ1026" s="9" t="s">
        <v>1765</v>
      </c>
      <c r="AK1026" s="182">
        <v>3</v>
      </c>
      <c r="AL1026" s="7"/>
      <c r="AN1026" s="97">
        <v>25</v>
      </c>
      <c r="AO1026" s="99">
        <v>27</v>
      </c>
      <c r="AP1026" s="99">
        <v>290</v>
      </c>
      <c r="AQ1026" s="106">
        <v>77010</v>
      </c>
      <c r="AR1026" s="106">
        <f t="shared" si="288"/>
        <v>25027</v>
      </c>
      <c r="AS1026" t="s">
        <v>1711</v>
      </c>
      <c r="AT1026" s="109">
        <f t="shared" si="289"/>
        <v>2577010</v>
      </c>
      <c r="AW1026">
        <v>37.33</v>
      </c>
      <c r="AX1026">
        <v>1.83</v>
      </c>
      <c r="AY1026">
        <v>35.51</v>
      </c>
      <c r="BF1026" s="117"/>
      <c r="BI1026" s="117"/>
      <c r="BJ1026" s="117"/>
    </row>
    <row r="1027" spans="1:62" hidden="1" outlineLevel="1">
      <c r="A1027" s="50" t="s">
        <v>747</v>
      </c>
      <c r="B1027" s="9" t="s">
        <v>2314</v>
      </c>
      <c r="C1027" s="1">
        <f t="shared" si="277"/>
        <v>1586</v>
      </c>
      <c r="D1027" s="7">
        <f t="shared" si="278"/>
        <v>1</v>
      </c>
      <c r="E1027" s="7">
        <f t="shared" si="279"/>
        <v>5</v>
      </c>
      <c r="F1027" s="7">
        <f t="shared" si="280"/>
        <v>3</v>
      </c>
      <c r="G1027" s="7">
        <f t="shared" si="290"/>
        <v>4</v>
      </c>
      <c r="H1027" s="49">
        <f t="shared" si="281"/>
        <v>64</v>
      </c>
      <c r="I1027" s="177">
        <f t="shared" si="282"/>
        <v>4.0353089533417402E-2</v>
      </c>
      <c r="J1027" s="8"/>
      <c r="K1027" s="2">
        <f t="shared" si="283"/>
        <v>0.35245901639344263</v>
      </c>
      <c r="L1027" s="2">
        <f t="shared" si="284"/>
        <v>9.4577553593947032E-3</v>
      </c>
      <c r="M1027" s="2">
        <f t="shared" si="285"/>
        <v>0.25409836065573771</v>
      </c>
      <c r="N1027" s="2">
        <f t="shared" si="286"/>
        <v>5.2332912988650691E-2</v>
      </c>
      <c r="O1027" s="2">
        <f t="shared" si="287"/>
        <v>0.33165195460277419</v>
      </c>
      <c r="P1027" s="1">
        <v>559</v>
      </c>
      <c r="Q1027" s="1">
        <v>15</v>
      </c>
      <c r="R1027" s="1">
        <v>403</v>
      </c>
      <c r="S1027" s="1">
        <v>83</v>
      </c>
      <c r="T1027" s="1">
        <v>495</v>
      </c>
      <c r="U1027" s="1">
        <v>15</v>
      </c>
      <c r="V1027" s="1">
        <v>1</v>
      </c>
      <c r="W1027" s="1">
        <v>3</v>
      </c>
      <c r="X1027" s="1">
        <v>3</v>
      </c>
      <c r="Y1027" s="1">
        <v>2</v>
      </c>
      <c r="Z1027" s="1">
        <v>6</v>
      </c>
      <c r="AA1027" s="1"/>
      <c r="AB1027" s="1">
        <v>0</v>
      </c>
      <c r="AC1027" s="1"/>
      <c r="AD1027" s="1">
        <v>0</v>
      </c>
      <c r="AF1027">
        <v>1</v>
      </c>
      <c r="AG1027">
        <v>0</v>
      </c>
      <c r="AI1027" t="str">
        <f t="shared" ref="AI1027:AI1086" si="291">A1027</f>
        <v>Weston</v>
      </c>
      <c r="AJ1027" t="s">
        <v>2234</v>
      </c>
      <c r="AK1027" s="182">
        <v>5</v>
      </c>
      <c r="AL1027" s="7"/>
      <c r="AN1027" s="97">
        <v>25</v>
      </c>
      <c r="AO1027" s="99">
        <v>17</v>
      </c>
      <c r="AP1027" s="99">
        <v>255</v>
      </c>
      <c r="AQ1027" s="106">
        <v>77255</v>
      </c>
      <c r="AR1027" s="106">
        <f t="shared" si="288"/>
        <v>25017</v>
      </c>
      <c r="AS1027" t="s">
        <v>1711</v>
      </c>
      <c r="AT1027" s="109">
        <f t="shared" si="289"/>
        <v>2577255</v>
      </c>
      <c r="AW1027">
        <v>17.329999999999998</v>
      </c>
      <c r="AX1027">
        <v>0.32</v>
      </c>
      <c r="AY1027">
        <v>17.02</v>
      </c>
      <c r="BF1027" s="117"/>
      <c r="BI1027" s="117"/>
      <c r="BJ1027" s="117"/>
    </row>
    <row r="1028" spans="1:62" hidden="1" outlineLevel="1">
      <c r="A1028" s="50" t="s">
        <v>1212</v>
      </c>
      <c r="B1028" s="9" t="s">
        <v>2314</v>
      </c>
      <c r="C1028" s="1">
        <f t="shared" si="277"/>
        <v>1812</v>
      </c>
      <c r="D1028" s="7">
        <f t="shared" si="278"/>
        <v>3</v>
      </c>
      <c r="E1028" s="7">
        <f t="shared" si="279"/>
        <v>6</v>
      </c>
      <c r="F1028" s="7">
        <f t="shared" si="280"/>
        <v>2</v>
      </c>
      <c r="G1028" s="7">
        <f t="shared" si="290"/>
        <v>4</v>
      </c>
      <c r="H1028" s="49">
        <f t="shared" si="281"/>
        <v>730</v>
      </c>
      <c r="I1028" s="177">
        <f t="shared" si="282"/>
        <v>0.40286975717439294</v>
      </c>
      <c r="J1028" s="8"/>
      <c r="K1028" s="2">
        <f t="shared" si="283"/>
        <v>0.13245033112582782</v>
      </c>
      <c r="L1028" s="2">
        <f t="shared" si="284"/>
        <v>6.6225165562913907E-3</v>
      </c>
      <c r="M1028" s="2">
        <f t="shared" si="285"/>
        <v>0.15618101545253862</v>
      </c>
      <c r="N1028" s="2">
        <f t="shared" si="286"/>
        <v>0.10430463576158941</v>
      </c>
      <c r="O1028" s="2">
        <f t="shared" si="287"/>
        <v>0.60044150110375272</v>
      </c>
      <c r="P1028" s="1">
        <v>240</v>
      </c>
      <c r="Q1028" s="1">
        <v>12</v>
      </c>
      <c r="R1028" s="1">
        <v>283</v>
      </c>
      <c r="S1028" s="1">
        <v>189</v>
      </c>
      <c r="T1028" s="1">
        <v>1013</v>
      </c>
      <c r="U1028" s="1">
        <v>49</v>
      </c>
      <c r="V1028" s="1">
        <v>3</v>
      </c>
      <c r="W1028" s="1">
        <v>4</v>
      </c>
      <c r="X1028" s="1">
        <v>4</v>
      </c>
      <c r="Y1028" s="1">
        <v>8</v>
      </c>
      <c r="Z1028" s="1">
        <v>0</v>
      </c>
      <c r="AA1028" s="1"/>
      <c r="AB1028" s="1">
        <v>1</v>
      </c>
      <c r="AC1028" s="1"/>
      <c r="AD1028" s="1">
        <v>2</v>
      </c>
      <c r="AF1028">
        <v>1</v>
      </c>
      <c r="AG1028">
        <v>3</v>
      </c>
      <c r="AI1028" t="str">
        <f t="shared" si="291"/>
        <v>Westport</v>
      </c>
      <c r="AJ1028" t="s">
        <v>2763</v>
      </c>
      <c r="AK1028" s="182">
        <v>9</v>
      </c>
      <c r="AL1028" s="7"/>
      <c r="AN1028" s="97">
        <v>25</v>
      </c>
      <c r="AO1028" s="99">
        <v>5</v>
      </c>
      <c r="AP1028" s="99">
        <v>100</v>
      </c>
      <c r="AQ1028" s="106">
        <v>77570</v>
      </c>
      <c r="AR1028" s="106">
        <f t="shared" si="288"/>
        <v>25005</v>
      </c>
      <c r="AS1028" t="s">
        <v>1711</v>
      </c>
      <c r="AT1028" s="109">
        <f t="shared" si="289"/>
        <v>2577570</v>
      </c>
      <c r="AW1028">
        <v>64.39</v>
      </c>
      <c r="AX1028">
        <v>14.34</v>
      </c>
      <c r="AY1028">
        <v>50.05</v>
      </c>
      <c r="BF1028" s="117"/>
      <c r="BI1028" s="117"/>
      <c r="BJ1028" s="117"/>
    </row>
    <row r="1029" spans="1:62" hidden="1" outlineLevel="1">
      <c r="A1029" s="50" t="s">
        <v>2645</v>
      </c>
      <c r="B1029" s="9" t="s">
        <v>2314</v>
      </c>
      <c r="C1029" s="1">
        <f t="shared" si="277"/>
        <v>2518</v>
      </c>
      <c r="D1029" s="7">
        <f t="shared" si="278"/>
        <v>2</v>
      </c>
      <c r="E1029" s="7">
        <f t="shared" si="279"/>
        <v>6</v>
      </c>
      <c r="F1029" s="7">
        <f t="shared" si="280"/>
        <v>3</v>
      </c>
      <c r="G1029" s="7">
        <f t="shared" si="290"/>
        <v>4</v>
      </c>
      <c r="H1029" s="49">
        <f t="shared" si="281"/>
        <v>325</v>
      </c>
      <c r="I1029" s="177">
        <f t="shared" si="282"/>
        <v>0.12907069102462271</v>
      </c>
      <c r="J1029" s="8"/>
      <c r="K1029" s="2">
        <f t="shared" si="283"/>
        <v>0.26806989674344717</v>
      </c>
      <c r="L1029" s="2">
        <f t="shared" si="284"/>
        <v>1.0722795869737888E-2</v>
      </c>
      <c r="M1029" s="2">
        <f t="shared" si="285"/>
        <v>0.22120730738681493</v>
      </c>
      <c r="N1029" s="2">
        <f t="shared" si="286"/>
        <v>7.9428117553613981E-2</v>
      </c>
      <c r="O1029" s="2">
        <f t="shared" si="287"/>
        <v>0.42057188244638599</v>
      </c>
      <c r="P1029" s="1">
        <v>675</v>
      </c>
      <c r="Q1029" s="1">
        <v>27</v>
      </c>
      <c r="R1029" s="1">
        <v>557</v>
      </c>
      <c r="S1029" s="1">
        <v>200</v>
      </c>
      <c r="T1029" s="1">
        <v>1000</v>
      </c>
      <c r="U1029" s="1">
        <v>30</v>
      </c>
      <c r="V1029" s="1">
        <v>2</v>
      </c>
      <c r="W1029" s="1">
        <v>2</v>
      </c>
      <c r="X1029" s="1">
        <v>6</v>
      </c>
      <c r="Y1029" s="1">
        <v>9</v>
      </c>
      <c r="Z1029" s="1">
        <v>4</v>
      </c>
      <c r="AA1029" s="1"/>
      <c r="AB1029" s="1">
        <v>1</v>
      </c>
      <c r="AC1029" s="1"/>
      <c r="AD1029" s="1">
        <v>1</v>
      </c>
      <c r="AF1029">
        <v>2</v>
      </c>
      <c r="AG1029">
        <v>2</v>
      </c>
      <c r="AI1029" t="str">
        <f t="shared" si="291"/>
        <v>Westwood</v>
      </c>
      <c r="AJ1029" t="s">
        <v>495</v>
      </c>
      <c r="AK1029" s="182">
        <v>8</v>
      </c>
      <c r="AL1029" s="7"/>
      <c r="AN1029" s="97">
        <v>25</v>
      </c>
      <c r="AO1029" s="99">
        <v>21</v>
      </c>
      <c r="AP1029" s="99">
        <v>130</v>
      </c>
      <c r="AQ1029" s="106">
        <v>78690</v>
      </c>
      <c r="AR1029" s="106">
        <f t="shared" si="288"/>
        <v>25021</v>
      </c>
      <c r="AS1029" t="s">
        <v>1711</v>
      </c>
      <c r="AT1029" s="109">
        <f t="shared" si="289"/>
        <v>2578690</v>
      </c>
      <c r="AW1029">
        <v>11.12</v>
      </c>
      <c r="AX1029">
        <v>0.15</v>
      </c>
      <c r="AY1029">
        <v>10.97</v>
      </c>
      <c r="BF1029" s="117"/>
      <c r="BI1029" s="117"/>
      <c r="BJ1029" s="117"/>
    </row>
    <row r="1030" spans="1:62" hidden="1" outlineLevel="1">
      <c r="A1030" s="50" t="s">
        <v>2857</v>
      </c>
      <c r="B1030" s="9" t="s">
        <v>2314</v>
      </c>
      <c r="C1030" s="1">
        <f t="shared" si="277"/>
        <v>6810</v>
      </c>
      <c r="D1030" s="7">
        <f t="shared" si="278"/>
        <v>3</v>
      </c>
      <c r="E1030" s="7">
        <f t="shared" si="279"/>
        <v>6</v>
      </c>
      <c r="F1030" s="7">
        <f t="shared" si="280"/>
        <v>2</v>
      </c>
      <c r="G1030" s="7">
        <f t="shared" si="290"/>
        <v>4</v>
      </c>
      <c r="H1030" s="49">
        <f t="shared" si="281"/>
        <v>2831</v>
      </c>
      <c r="I1030" s="177">
        <f t="shared" si="282"/>
        <v>0.41571218795888398</v>
      </c>
      <c r="J1030" s="8"/>
      <c r="K1030" s="2">
        <f t="shared" si="283"/>
        <v>0.13641703377386197</v>
      </c>
      <c r="L1030" s="2">
        <f t="shared" si="284"/>
        <v>1.3509544787077827E-2</v>
      </c>
      <c r="M1030" s="2">
        <f t="shared" si="285"/>
        <v>0.15110132158590309</v>
      </c>
      <c r="N1030" s="2">
        <f t="shared" si="286"/>
        <v>9.0455212922173275E-2</v>
      </c>
      <c r="O1030" s="2">
        <f t="shared" si="287"/>
        <v>0.60851688693098394</v>
      </c>
      <c r="P1030" s="1">
        <v>929</v>
      </c>
      <c r="Q1030" s="1">
        <v>92</v>
      </c>
      <c r="R1030" s="1">
        <v>1029</v>
      </c>
      <c r="S1030" s="1">
        <v>616</v>
      </c>
      <c r="T1030" s="1">
        <v>3860</v>
      </c>
      <c r="U1030" s="1">
        <v>150</v>
      </c>
      <c r="V1030" s="1">
        <v>11</v>
      </c>
      <c r="W1030" s="1">
        <v>18</v>
      </c>
      <c r="X1030" s="1">
        <v>14</v>
      </c>
      <c r="Y1030" s="1">
        <v>39</v>
      </c>
      <c r="Z1030" s="1">
        <v>26</v>
      </c>
      <c r="AA1030" s="1"/>
      <c r="AB1030" s="1">
        <v>8</v>
      </c>
      <c r="AC1030" s="1"/>
      <c r="AD1030" s="1">
        <v>5</v>
      </c>
      <c r="AF1030">
        <v>7</v>
      </c>
      <c r="AG1030">
        <v>6</v>
      </c>
      <c r="AI1030" t="str">
        <f t="shared" si="291"/>
        <v>Weymouth</v>
      </c>
      <c r="AJ1030" t="s">
        <v>495</v>
      </c>
      <c r="AK1030" s="182">
        <v>8</v>
      </c>
      <c r="AL1030" s="7"/>
      <c r="AN1030" s="97">
        <v>25</v>
      </c>
      <c r="AO1030" s="99">
        <v>21</v>
      </c>
      <c r="AP1030" s="99">
        <v>135</v>
      </c>
      <c r="AQ1030" s="106">
        <v>78865</v>
      </c>
      <c r="AR1030" s="106">
        <f t="shared" si="288"/>
        <v>25021</v>
      </c>
      <c r="AS1030" t="s">
        <v>1711</v>
      </c>
      <c r="AT1030" s="109">
        <f t="shared" si="289"/>
        <v>2578865</v>
      </c>
      <c r="AW1030">
        <v>21.61</v>
      </c>
      <c r="AX1030">
        <v>4.5999999999999996</v>
      </c>
      <c r="AY1030">
        <v>17.010000000000002</v>
      </c>
      <c r="BF1030" s="117"/>
      <c r="BI1030" s="117"/>
      <c r="BJ1030" s="117"/>
    </row>
    <row r="1031" spans="1:62" hidden="1" outlineLevel="1">
      <c r="A1031" s="50" t="s">
        <v>2352</v>
      </c>
      <c r="B1031" s="9" t="s">
        <v>2314</v>
      </c>
      <c r="C1031" s="1">
        <f t="shared" si="277"/>
        <v>193</v>
      </c>
      <c r="D1031" s="7">
        <f t="shared" si="278"/>
        <v>2</v>
      </c>
      <c r="E1031" s="7">
        <f t="shared" si="279"/>
        <v>9</v>
      </c>
      <c r="F1031" s="7">
        <f t="shared" si="280"/>
        <v>3</v>
      </c>
      <c r="G1031" s="7">
        <f t="shared" si="290"/>
        <v>4</v>
      </c>
      <c r="H1031" s="49">
        <f t="shared" si="281"/>
        <v>55</v>
      </c>
      <c r="I1031" s="177">
        <f t="shared" si="282"/>
        <v>0.28497409326424872</v>
      </c>
      <c r="J1031" s="8"/>
      <c r="K1031" s="2">
        <f t="shared" si="283"/>
        <v>0.22279792746113988</v>
      </c>
      <c r="L1031" s="2">
        <f t="shared" si="284"/>
        <v>5.1813471502590676E-3</v>
      </c>
      <c r="M1031" s="2">
        <f t="shared" si="285"/>
        <v>0.10880829015544041</v>
      </c>
      <c r="N1031" s="2">
        <f t="shared" si="286"/>
        <v>9.8445595854922283E-2</v>
      </c>
      <c r="O1031" s="2">
        <f t="shared" si="287"/>
        <v>0.56476683937823824</v>
      </c>
      <c r="P1031" s="1">
        <v>43</v>
      </c>
      <c r="Q1031" s="1">
        <v>1</v>
      </c>
      <c r="R1031" s="1">
        <v>21</v>
      </c>
      <c r="S1031" s="1">
        <v>19</v>
      </c>
      <c r="T1031" s="1">
        <v>98</v>
      </c>
      <c r="U1031" s="1">
        <v>3</v>
      </c>
      <c r="V1031" s="1">
        <v>0</v>
      </c>
      <c r="W1031" s="1">
        <v>0</v>
      </c>
      <c r="X1031" s="1">
        <v>0</v>
      </c>
      <c r="Y1031" s="1">
        <v>0</v>
      </c>
      <c r="Z1031" s="1">
        <v>4</v>
      </c>
      <c r="AA1031" s="1"/>
      <c r="AB1031" s="1">
        <v>0</v>
      </c>
      <c r="AC1031" s="1"/>
      <c r="AD1031" s="1">
        <v>2</v>
      </c>
      <c r="AF1031">
        <v>0</v>
      </c>
      <c r="AG1031">
        <v>2</v>
      </c>
      <c r="AI1031" t="str">
        <f t="shared" si="291"/>
        <v>Whately</v>
      </c>
      <c r="AJ1031" t="s">
        <v>2409</v>
      </c>
      <c r="AK1031" s="182">
        <v>2</v>
      </c>
      <c r="AL1031" s="7"/>
      <c r="AN1031" s="97">
        <v>25</v>
      </c>
      <c r="AO1031" s="99">
        <v>11</v>
      </c>
      <c r="AP1031" s="99">
        <v>130</v>
      </c>
      <c r="AQ1031" s="106">
        <v>79110</v>
      </c>
      <c r="AR1031" s="106">
        <f t="shared" si="288"/>
        <v>25011</v>
      </c>
      <c r="AS1031" t="s">
        <v>1711</v>
      </c>
      <c r="AT1031" s="109">
        <f t="shared" si="289"/>
        <v>2579110</v>
      </c>
      <c r="AW1031">
        <v>20.66</v>
      </c>
      <c r="AX1031">
        <v>0.48</v>
      </c>
      <c r="AY1031">
        <v>20.18</v>
      </c>
      <c r="BF1031" s="117"/>
      <c r="BI1031" s="117"/>
      <c r="BJ1031" s="117"/>
    </row>
    <row r="1032" spans="1:62" hidden="1" outlineLevel="1">
      <c r="A1032" s="50" t="s">
        <v>1911</v>
      </c>
      <c r="B1032" s="9" t="s">
        <v>2314</v>
      </c>
      <c r="C1032" s="1">
        <f t="shared" si="277"/>
        <v>2101</v>
      </c>
      <c r="D1032" s="7">
        <f t="shared" si="278"/>
        <v>3</v>
      </c>
      <c r="E1032" s="7">
        <f t="shared" si="279"/>
        <v>6</v>
      </c>
      <c r="F1032" s="7">
        <f t="shared" si="280"/>
        <v>2</v>
      </c>
      <c r="G1032" s="7">
        <f t="shared" si="290"/>
        <v>4</v>
      </c>
      <c r="H1032" s="49">
        <f t="shared" si="281"/>
        <v>950</v>
      </c>
      <c r="I1032" s="177">
        <f t="shared" si="282"/>
        <v>0.45216563541170873</v>
      </c>
      <c r="J1032" s="8"/>
      <c r="K1032" s="2">
        <f t="shared" si="283"/>
        <v>0.12660637791527843</v>
      </c>
      <c r="L1032" s="2">
        <f t="shared" si="284"/>
        <v>1.142313184198001E-2</v>
      </c>
      <c r="M1032" s="2">
        <f t="shared" si="285"/>
        <v>0.13898143741075678</v>
      </c>
      <c r="N1032" s="2">
        <f t="shared" si="286"/>
        <v>8.8529271775345073E-2</v>
      </c>
      <c r="O1032" s="2">
        <f t="shared" si="287"/>
        <v>0.6344597810566398</v>
      </c>
      <c r="P1032" s="1">
        <v>266</v>
      </c>
      <c r="Q1032" s="1">
        <v>24</v>
      </c>
      <c r="R1032" s="1">
        <v>292</v>
      </c>
      <c r="S1032" s="1">
        <v>186</v>
      </c>
      <c r="T1032" s="1">
        <v>1242</v>
      </c>
      <c r="U1032" s="1">
        <v>52</v>
      </c>
      <c r="V1032" s="1">
        <v>4</v>
      </c>
      <c r="W1032" s="1">
        <v>5</v>
      </c>
      <c r="X1032" s="1">
        <v>8</v>
      </c>
      <c r="Y1032" s="1">
        <v>9</v>
      </c>
      <c r="Z1032" s="1">
        <v>8</v>
      </c>
      <c r="AA1032" s="1"/>
      <c r="AB1032" s="1">
        <v>1</v>
      </c>
      <c r="AC1032" s="1"/>
      <c r="AD1032" s="1">
        <v>1</v>
      </c>
      <c r="AF1032">
        <v>1</v>
      </c>
      <c r="AG1032">
        <v>2</v>
      </c>
      <c r="AI1032" t="str">
        <f t="shared" si="291"/>
        <v>Whitman</v>
      </c>
      <c r="AJ1032" t="s">
        <v>1787</v>
      </c>
      <c r="AK1032" s="182">
        <v>8</v>
      </c>
      <c r="AL1032" s="7"/>
      <c r="AN1032" s="97">
        <v>25</v>
      </c>
      <c r="AO1032" s="99">
        <v>23</v>
      </c>
      <c r="AP1032" s="99">
        <v>135</v>
      </c>
      <c r="AQ1032" s="106">
        <v>79530</v>
      </c>
      <c r="AR1032" s="106">
        <f t="shared" si="288"/>
        <v>25023</v>
      </c>
      <c r="AS1032" t="s">
        <v>1711</v>
      </c>
      <c r="AT1032" s="109">
        <f t="shared" si="289"/>
        <v>2579530</v>
      </c>
      <c r="AW1032">
        <v>6.97</v>
      </c>
      <c r="AX1032">
        <v>0.01</v>
      </c>
      <c r="AY1032">
        <v>6.96</v>
      </c>
      <c r="BF1032" s="117"/>
      <c r="BI1032" s="117"/>
      <c r="BJ1032" s="117"/>
    </row>
    <row r="1033" spans="1:62" hidden="1" outlineLevel="1">
      <c r="A1033" s="50" t="s">
        <v>2355</v>
      </c>
      <c r="B1033" s="9" t="s">
        <v>2314</v>
      </c>
      <c r="C1033" s="1">
        <f t="shared" si="277"/>
        <v>2249</v>
      </c>
      <c r="D1033" s="7">
        <f t="shared" si="278"/>
        <v>2</v>
      </c>
      <c r="E1033" s="7">
        <f t="shared" si="279"/>
        <v>6</v>
      </c>
      <c r="F1033" s="7">
        <f t="shared" si="280"/>
        <v>3</v>
      </c>
      <c r="G1033" s="7">
        <f t="shared" si="290"/>
        <v>4</v>
      </c>
      <c r="H1033" s="49">
        <f t="shared" si="281"/>
        <v>540</v>
      </c>
      <c r="I1033" s="177">
        <f t="shared" si="282"/>
        <v>0.24010671409515341</v>
      </c>
      <c r="J1033" s="8"/>
      <c r="K1033" s="2">
        <f t="shared" si="283"/>
        <v>0.19786571809693196</v>
      </c>
      <c r="L1033" s="2">
        <f t="shared" si="284"/>
        <v>3.5571365051133837E-3</v>
      </c>
      <c r="M1033" s="2">
        <f t="shared" si="285"/>
        <v>0.1956425077812361</v>
      </c>
      <c r="N1033" s="2">
        <f t="shared" si="286"/>
        <v>0.12138728323699421</v>
      </c>
      <c r="O1033" s="2">
        <f t="shared" si="287"/>
        <v>0.4815473543797244</v>
      </c>
      <c r="P1033" s="1">
        <v>445</v>
      </c>
      <c r="Q1033" s="1">
        <v>8</v>
      </c>
      <c r="R1033" s="1">
        <v>440</v>
      </c>
      <c r="S1033" s="1">
        <v>273</v>
      </c>
      <c r="T1033" s="1">
        <v>985</v>
      </c>
      <c r="U1033" s="1">
        <v>69</v>
      </c>
      <c r="V1033" s="1">
        <v>3</v>
      </c>
      <c r="W1033" s="1">
        <v>3</v>
      </c>
      <c r="X1033" s="1">
        <v>6</v>
      </c>
      <c r="Y1033" s="1">
        <v>5</v>
      </c>
      <c r="Z1033" s="1">
        <v>5</v>
      </c>
      <c r="AA1033" s="1"/>
      <c r="AB1033" s="1">
        <v>2</v>
      </c>
      <c r="AC1033" s="1"/>
      <c r="AD1033" s="1">
        <v>1</v>
      </c>
      <c r="AF1033">
        <v>2</v>
      </c>
      <c r="AG1033">
        <v>2</v>
      </c>
      <c r="AI1033" t="str">
        <f t="shared" si="291"/>
        <v>Wilbraham</v>
      </c>
      <c r="AJ1033" t="s">
        <v>2885</v>
      </c>
      <c r="AK1033" s="182">
        <v>1</v>
      </c>
      <c r="AL1033" s="7"/>
      <c r="AN1033" s="97">
        <v>25</v>
      </c>
      <c r="AO1033" s="99">
        <v>13</v>
      </c>
      <c r="AP1033" s="99">
        <v>115</v>
      </c>
      <c r="AQ1033" s="106">
        <v>79740</v>
      </c>
      <c r="AR1033" s="106">
        <f t="shared" si="288"/>
        <v>25013</v>
      </c>
      <c r="AS1033" t="s">
        <v>1711</v>
      </c>
      <c r="AT1033" s="109">
        <f t="shared" si="289"/>
        <v>2579740</v>
      </c>
      <c r="AW1033">
        <v>22.42</v>
      </c>
      <c r="AX1033">
        <v>0.2</v>
      </c>
      <c r="AY1033">
        <v>22.22</v>
      </c>
      <c r="BF1033" s="117"/>
      <c r="BI1033" s="117"/>
      <c r="BJ1033" s="117"/>
    </row>
    <row r="1034" spans="1:62" hidden="1" outlineLevel="1">
      <c r="A1034" s="50" t="s">
        <v>650</v>
      </c>
      <c r="B1034" s="9" t="s">
        <v>2314</v>
      </c>
      <c r="C1034" s="1">
        <f t="shared" si="277"/>
        <v>220</v>
      </c>
      <c r="D1034" s="7">
        <f t="shared" si="278"/>
        <v>2</v>
      </c>
      <c r="E1034" s="7">
        <f t="shared" si="279"/>
        <v>11</v>
      </c>
      <c r="F1034" s="7">
        <f t="shared" si="280"/>
        <v>3</v>
      </c>
      <c r="G1034" s="7">
        <f t="shared" si="290"/>
        <v>4</v>
      </c>
      <c r="H1034" s="49">
        <f t="shared" si="281"/>
        <v>46</v>
      </c>
      <c r="I1034" s="177">
        <f t="shared" si="282"/>
        <v>0.20909090909090908</v>
      </c>
      <c r="J1034" s="8"/>
      <c r="K1034" s="2">
        <f t="shared" si="283"/>
        <v>0.24090909090909091</v>
      </c>
      <c r="L1034" s="2">
        <f t="shared" si="284"/>
        <v>0</v>
      </c>
      <c r="M1034" s="2">
        <f t="shared" si="285"/>
        <v>0.19090909090909092</v>
      </c>
      <c r="N1034" s="2">
        <f t="shared" si="286"/>
        <v>7.2727272727272724E-2</v>
      </c>
      <c r="O1034" s="2">
        <f t="shared" si="287"/>
        <v>0.49545454545454537</v>
      </c>
      <c r="P1034" s="1">
        <v>53</v>
      </c>
      <c r="Q1034" s="1">
        <v>0</v>
      </c>
      <c r="R1034" s="1">
        <v>42</v>
      </c>
      <c r="S1034" s="1">
        <v>16</v>
      </c>
      <c r="T1034" s="1">
        <v>99</v>
      </c>
      <c r="U1034" s="1">
        <v>4</v>
      </c>
      <c r="V1034" s="1">
        <v>2</v>
      </c>
      <c r="W1034" s="1">
        <v>0</v>
      </c>
      <c r="X1034" s="1">
        <v>0</v>
      </c>
      <c r="Y1034" s="1">
        <v>1</v>
      </c>
      <c r="Z1034" s="1">
        <v>1</v>
      </c>
      <c r="AA1034" s="1"/>
      <c r="AB1034" s="1">
        <v>1</v>
      </c>
      <c r="AC1034" s="1"/>
      <c r="AD1034" s="1">
        <v>0</v>
      </c>
      <c r="AF1034">
        <v>1</v>
      </c>
      <c r="AG1034">
        <v>0</v>
      </c>
      <c r="AI1034" t="str">
        <f t="shared" si="291"/>
        <v>Williamsburg</v>
      </c>
      <c r="AJ1034" t="s">
        <v>2419</v>
      </c>
      <c r="AK1034" s="182">
        <v>1</v>
      </c>
      <c r="AL1034" s="7"/>
      <c r="AN1034" s="97">
        <v>25</v>
      </c>
      <c r="AO1034" s="99">
        <v>15</v>
      </c>
      <c r="AP1034" s="99">
        <v>95</v>
      </c>
      <c r="AQ1034" s="106">
        <v>79915</v>
      </c>
      <c r="AR1034" s="106">
        <f t="shared" si="288"/>
        <v>25015</v>
      </c>
      <c r="AS1034" t="s">
        <v>1711</v>
      </c>
      <c r="AT1034" s="109">
        <f t="shared" si="289"/>
        <v>2579915</v>
      </c>
      <c r="AW1034">
        <v>25.71</v>
      </c>
      <c r="AX1034">
        <v>0.09</v>
      </c>
      <c r="AY1034">
        <v>25.63</v>
      </c>
      <c r="BF1034" s="117"/>
      <c r="BI1034" s="117"/>
      <c r="BJ1034" s="117"/>
    </row>
    <row r="1035" spans="1:62" hidden="1" outlineLevel="1">
      <c r="A1035" s="50" t="s">
        <v>3223</v>
      </c>
      <c r="B1035" s="9" t="s">
        <v>2314</v>
      </c>
      <c r="C1035" s="1">
        <f t="shared" si="277"/>
        <v>435</v>
      </c>
      <c r="D1035" s="7">
        <f t="shared" si="278"/>
        <v>3</v>
      </c>
      <c r="E1035" s="7">
        <f t="shared" si="279"/>
        <v>7</v>
      </c>
      <c r="F1035" s="7">
        <f t="shared" si="280"/>
        <v>2</v>
      </c>
      <c r="G1035" s="7">
        <f t="shared" si="290"/>
        <v>4</v>
      </c>
      <c r="H1035" s="49">
        <f t="shared" si="281"/>
        <v>6</v>
      </c>
      <c r="I1035" s="177">
        <f t="shared" si="282"/>
        <v>1.3793103448275862E-2</v>
      </c>
      <c r="J1035" s="8"/>
      <c r="K1035" s="2">
        <f t="shared" si="283"/>
        <v>0.23678160919540231</v>
      </c>
      <c r="L1035" s="2">
        <f t="shared" si="284"/>
        <v>1.3793103448275862E-2</v>
      </c>
      <c r="M1035" s="2">
        <f t="shared" si="285"/>
        <v>0.26896551724137929</v>
      </c>
      <c r="N1035" s="2">
        <f t="shared" si="286"/>
        <v>0.11494252873563218</v>
      </c>
      <c r="O1035" s="2">
        <f t="shared" si="287"/>
        <v>0.36551724137931041</v>
      </c>
      <c r="P1035" s="1">
        <v>103</v>
      </c>
      <c r="Q1035" s="1">
        <v>6</v>
      </c>
      <c r="R1035" s="1">
        <v>117</v>
      </c>
      <c r="S1035" s="1">
        <v>50</v>
      </c>
      <c r="T1035" s="1">
        <v>123</v>
      </c>
      <c r="U1035" s="1">
        <v>16</v>
      </c>
      <c r="V1035" s="1">
        <v>0</v>
      </c>
      <c r="W1035" s="1">
        <v>3</v>
      </c>
      <c r="X1035" s="1">
        <v>5</v>
      </c>
      <c r="Y1035" s="1">
        <v>8</v>
      </c>
      <c r="Z1035" s="1">
        <v>2</v>
      </c>
      <c r="AA1035" s="1"/>
      <c r="AB1035" s="1">
        <v>1</v>
      </c>
      <c r="AC1035" s="1"/>
      <c r="AD1035" s="1">
        <v>0</v>
      </c>
      <c r="AF1035">
        <v>0</v>
      </c>
      <c r="AG1035">
        <v>1</v>
      </c>
      <c r="AI1035" t="str">
        <f t="shared" si="291"/>
        <v>Williamstown</v>
      </c>
      <c r="AJ1035" t="s">
        <v>236</v>
      </c>
      <c r="AK1035" s="182">
        <v>1</v>
      </c>
      <c r="AL1035" s="7"/>
      <c r="AN1035" s="97">
        <v>25</v>
      </c>
      <c r="AO1035" s="99">
        <v>3</v>
      </c>
      <c r="AP1035" s="99">
        <v>155</v>
      </c>
      <c r="AQ1035" s="106">
        <v>79985</v>
      </c>
      <c r="AR1035" s="106">
        <f t="shared" si="288"/>
        <v>25003</v>
      </c>
      <c r="AS1035" t="s">
        <v>1711</v>
      </c>
      <c r="AT1035" s="109">
        <f t="shared" si="289"/>
        <v>2579985</v>
      </c>
      <c r="AW1035">
        <v>46.91</v>
      </c>
      <c r="AX1035">
        <v>0.02</v>
      </c>
      <c r="AY1035">
        <v>46.89</v>
      </c>
      <c r="BF1035" s="117"/>
      <c r="BI1035" s="117"/>
      <c r="BJ1035" s="117"/>
    </row>
    <row r="1036" spans="1:62" hidden="1" outlineLevel="1">
      <c r="A1036" s="50" t="s">
        <v>2633</v>
      </c>
      <c r="B1036" s="9" t="s">
        <v>2314</v>
      </c>
      <c r="C1036" s="1">
        <f t="shared" si="277"/>
        <v>3567</v>
      </c>
      <c r="D1036" s="7">
        <f t="shared" si="278"/>
        <v>3</v>
      </c>
      <c r="E1036" s="7">
        <f t="shared" si="279"/>
        <v>6</v>
      </c>
      <c r="F1036" s="7">
        <f t="shared" si="280"/>
        <v>2</v>
      </c>
      <c r="G1036" s="7">
        <f t="shared" si="290"/>
        <v>4</v>
      </c>
      <c r="H1036" s="49">
        <f t="shared" si="281"/>
        <v>1553</v>
      </c>
      <c r="I1036" s="177">
        <f t="shared" si="282"/>
        <v>0.43537987104008974</v>
      </c>
      <c r="J1036" s="8"/>
      <c r="K1036" s="2">
        <f t="shared" si="283"/>
        <v>0.12980095318194562</v>
      </c>
      <c r="L1036" s="2">
        <f t="shared" si="284"/>
        <v>9.8121670871881127E-3</v>
      </c>
      <c r="M1036" s="2">
        <f t="shared" si="285"/>
        <v>0.14746285393888423</v>
      </c>
      <c r="N1036" s="2">
        <f t="shared" si="286"/>
        <v>9.8402018502943653E-2</v>
      </c>
      <c r="O1036" s="2">
        <f t="shared" si="287"/>
        <v>0.61452200728903839</v>
      </c>
      <c r="P1036" s="1">
        <v>463</v>
      </c>
      <c r="Q1036" s="1">
        <v>35</v>
      </c>
      <c r="R1036" s="1">
        <v>526</v>
      </c>
      <c r="S1036" s="1">
        <v>351</v>
      </c>
      <c r="T1036" s="1">
        <v>2079</v>
      </c>
      <c r="U1036" s="1">
        <v>64</v>
      </c>
      <c r="V1036" s="1">
        <v>3</v>
      </c>
      <c r="W1036" s="1">
        <v>11</v>
      </c>
      <c r="X1036" s="1">
        <v>6</v>
      </c>
      <c r="Y1036" s="1">
        <v>11</v>
      </c>
      <c r="Z1036" s="1">
        <v>6</v>
      </c>
      <c r="AA1036" s="1"/>
      <c r="AB1036" s="1">
        <v>3</v>
      </c>
      <c r="AC1036" s="1"/>
      <c r="AD1036" s="1">
        <v>1</v>
      </c>
      <c r="AF1036">
        <v>4</v>
      </c>
      <c r="AG1036">
        <v>4</v>
      </c>
      <c r="AI1036" t="str">
        <f t="shared" si="291"/>
        <v>Wilmington</v>
      </c>
      <c r="AJ1036" t="s">
        <v>2234</v>
      </c>
      <c r="AK1036" s="182">
        <v>6</v>
      </c>
      <c r="AL1036" s="7"/>
      <c r="AN1036" s="97">
        <v>25</v>
      </c>
      <c r="AO1036" s="99">
        <v>17</v>
      </c>
      <c r="AP1036" s="99">
        <v>260</v>
      </c>
      <c r="AQ1036" s="106">
        <v>80230</v>
      </c>
      <c r="AR1036" s="106">
        <f t="shared" si="288"/>
        <v>25017</v>
      </c>
      <c r="AS1036" t="s">
        <v>1711</v>
      </c>
      <c r="AT1036" s="109">
        <f t="shared" si="289"/>
        <v>2580230</v>
      </c>
      <c r="AW1036">
        <v>17.21</v>
      </c>
      <c r="AX1036">
        <v>0.08</v>
      </c>
      <c r="AY1036">
        <v>17.13</v>
      </c>
      <c r="BF1036" s="117"/>
      <c r="BI1036" s="117"/>
      <c r="BJ1036" s="117"/>
    </row>
    <row r="1037" spans="1:62" hidden="1" outlineLevel="1">
      <c r="A1037" s="50" t="s">
        <v>1996</v>
      </c>
      <c r="B1037" s="9" t="s">
        <v>2314</v>
      </c>
      <c r="C1037" s="1">
        <f t="shared" si="277"/>
        <v>1051</v>
      </c>
      <c r="D1037" s="7">
        <f t="shared" si="278"/>
        <v>4</v>
      </c>
      <c r="E1037" s="7">
        <f t="shared" si="279"/>
        <v>6</v>
      </c>
      <c r="F1037" s="7">
        <f t="shared" si="280"/>
        <v>3</v>
      </c>
      <c r="G1037" s="7">
        <f t="shared" si="290"/>
        <v>2</v>
      </c>
      <c r="H1037" s="49">
        <f t="shared" si="281"/>
        <v>454</v>
      </c>
      <c r="I1037" s="177">
        <f t="shared" si="282"/>
        <v>0.43196955280685062</v>
      </c>
      <c r="J1037" s="8"/>
      <c r="K1037" s="2">
        <f t="shared" si="283"/>
        <v>8.468125594671741E-2</v>
      </c>
      <c r="L1037" s="2">
        <f t="shared" si="284"/>
        <v>1.2369172216936251E-2</v>
      </c>
      <c r="M1037" s="2">
        <f t="shared" si="285"/>
        <v>0.11417697431018078</v>
      </c>
      <c r="N1037" s="2">
        <f t="shared" si="286"/>
        <v>0.13225499524262607</v>
      </c>
      <c r="O1037" s="2">
        <f t="shared" si="287"/>
        <v>0.6565176022835395</v>
      </c>
      <c r="P1037" s="1">
        <v>89</v>
      </c>
      <c r="Q1037" s="1">
        <v>13</v>
      </c>
      <c r="R1037" s="1">
        <v>120</v>
      </c>
      <c r="S1037" s="1">
        <v>139</v>
      </c>
      <c r="T1037" s="1">
        <v>593</v>
      </c>
      <c r="U1037" s="1">
        <v>72</v>
      </c>
      <c r="V1037" s="1">
        <v>1</v>
      </c>
      <c r="W1037" s="161">
        <v>4</v>
      </c>
      <c r="X1037" s="1">
        <v>4</v>
      </c>
      <c r="Y1037" s="1">
        <v>8</v>
      </c>
      <c r="Z1037" s="1">
        <v>2</v>
      </c>
      <c r="AA1037" s="1"/>
      <c r="AB1037" s="1">
        <v>4</v>
      </c>
      <c r="AC1037" s="1"/>
      <c r="AD1037" s="1">
        <v>0</v>
      </c>
      <c r="AF1037">
        <v>1</v>
      </c>
      <c r="AG1037">
        <v>1</v>
      </c>
      <c r="AI1037" t="str">
        <f t="shared" si="291"/>
        <v>Winchendon</v>
      </c>
      <c r="AJ1037" s="9" t="s">
        <v>1765</v>
      </c>
      <c r="AL1037" s="7"/>
      <c r="AN1037" s="97">
        <v>25</v>
      </c>
      <c r="AO1037" s="99">
        <v>27</v>
      </c>
      <c r="AP1037" s="99">
        <v>295</v>
      </c>
      <c r="AQ1037" s="106">
        <v>80405</v>
      </c>
      <c r="AR1037" s="106">
        <f t="shared" si="288"/>
        <v>25027</v>
      </c>
      <c r="AS1037" t="s">
        <v>1711</v>
      </c>
      <c r="AT1037" s="109">
        <f t="shared" si="289"/>
        <v>2580405</v>
      </c>
      <c r="AW1037">
        <v>44.06</v>
      </c>
      <c r="AX1037">
        <v>0.78</v>
      </c>
      <c r="AY1037">
        <v>43.28</v>
      </c>
      <c r="BF1037" s="117"/>
      <c r="BI1037" s="117"/>
      <c r="BJ1037" s="117"/>
    </row>
    <row r="1038" spans="1:62" hidden="1" outlineLevel="1">
      <c r="A1038" s="50" t="s">
        <v>1784</v>
      </c>
      <c r="B1038" s="9" t="s">
        <v>2314</v>
      </c>
      <c r="C1038" s="1">
        <f t="shared" si="277"/>
        <v>3278</v>
      </c>
      <c r="D1038" s="7">
        <f t="shared" si="278"/>
        <v>2</v>
      </c>
      <c r="E1038" s="7">
        <f t="shared" si="279"/>
        <v>5</v>
      </c>
      <c r="F1038" s="7">
        <f t="shared" si="280"/>
        <v>3</v>
      </c>
      <c r="G1038" s="7">
        <f t="shared" si="290"/>
        <v>4</v>
      </c>
      <c r="H1038" s="49">
        <f t="shared" si="281"/>
        <v>363</v>
      </c>
      <c r="I1038" s="177">
        <f t="shared" si="282"/>
        <v>0.11073825503355705</v>
      </c>
      <c r="J1038" s="8"/>
      <c r="K1038" s="2">
        <f t="shared" si="283"/>
        <v>0.28157413056741915</v>
      </c>
      <c r="L1038" s="2">
        <f t="shared" si="284"/>
        <v>9.1519219035997561E-3</v>
      </c>
      <c r="M1038" s="2">
        <f t="shared" si="285"/>
        <v>0.22757779133618058</v>
      </c>
      <c r="N1038" s="2">
        <f t="shared" si="286"/>
        <v>6.3758389261744972E-2</v>
      </c>
      <c r="O1038" s="2">
        <f t="shared" si="287"/>
        <v>0.41793776693105561</v>
      </c>
      <c r="P1038" s="1">
        <v>923</v>
      </c>
      <c r="Q1038" s="1">
        <v>30</v>
      </c>
      <c r="R1038" s="1">
        <v>746</v>
      </c>
      <c r="S1038" s="1">
        <v>209</v>
      </c>
      <c r="T1038" s="1">
        <v>1286</v>
      </c>
      <c r="U1038" s="1">
        <v>24</v>
      </c>
      <c r="V1038" s="1">
        <v>8</v>
      </c>
      <c r="W1038" s="1">
        <v>12</v>
      </c>
      <c r="X1038" s="1">
        <v>5</v>
      </c>
      <c r="Y1038" s="1">
        <v>16</v>
      </c>
      <c r="Z1038" s="1">
        <v>11</v>
      </c>
      <c r="AA1038" s="1"/>
      <c r="AB1038" s="1">
        <v>2</v>
      </c>
      <c r="AC1038" s="1"/>
      <c r="AD1038" s="1">
        <v>3</v>
      </c>
      <c r="AF1038">
        <v>2</v>
      </c>
      <c r="AG1038">
        <v>1</v>
      </c>
      <c r="AI1038" t="str">
        <f t="shared" si="291"/>
        <v>Winchester</v>
      </c>
      <c r="AJ1038" t="s">
        <v>2234</v>
      </c>
      <c r="AK1038" s="182">
        <v>5</v>
      </c>
      <c r="AL1038" s="7"/>
      <c r="AN1038" s="97">
        <v>25</v>
      </c>
      <c r="AO1038" s="99">
        <v>17</v>
      </c>
      <c r="AP1038" s="99">
        <v>265</v>
      </c>
      <c r="AQ1038" s="106">
        <v>80510</v>
      </c>
      <c r="AR1038" s="106">
        <f t="shared" si="288"/>
        <v>25017</v>
      </c>
      <c r="AS1038" t="s">
        <v>1711</v>
      </c>
      <c r="AT1038" s="109">
        <f t="shared" si="289"/>
        <v>2580510</v>
      </c>
      <c r="AW1038">
        <v>6.29</v>
      </c>
      <c r="AX1038">
        <v>0.25</v>
      </c>
      <c r="AY1038">
        <v>6.04</v>
      </c>
      <c r="BF1038" s="117"/>
      <c r="BI1038" s="117"/>
      <c r="BJ1038" s="117"/>
    </row>
    <row r="1039" spans="1:62" hidden="1" outlineLevel="1">
      <c r="A1039" s="50" t="s">
        <v>1842</v>
      </c>
      <c r="B1039" s="9" t="s">
        <v>2314</v>
      </c>
      <c r="C1039" s="1">
        <f t="shared" si="277"/>
        <v>90</v>
      </c>
      <c r="D1039" s="7">
        <f t="shared" si="278"/>
        <v>2</v>
      </c>
      <c r="E1039" s="7">
        <f t="shared" si="279"/>
        <v>9</v>
      </c>
      <c r="F1039" s="7">
        <f t="shared" si="280"/>
        <v>2</v>
      </c>
      <c r="G1039" s="7">
        <f t="shared" si="290"/>
        <v>4</v>
      </c>
      <c r="H1039" s="49">
        <f t="shared" si="281"/>
        <v>31</v>
      </c>
      <c r="I1039" s="177">
        <f t="shared" si="282"/>
        <v>0.34444444444444444</v>
      </c>
      <c r="J1039" s="8"/>
      <c r="K1039" s="2">
        <f t="shared" si="283"/>
        <v>0.15555555555555556</v>
      </c>
      <c r="L1039" s="2">
        <f t="shared" si="284"/>
        <v>0</v>
      </c>
      <c r="M1039" s="2">
        <f t="shared" si="285"/>
        <v>0.15555555555555556</v>
      </c>
      <c r="N1039" s="2">
        <f t="shared" si="286"/>
        <v>0.1</v>
      </c>
      <c r="O1039" s="2">
        <f t="shared" si="287"/>
        <v>0.58888888888888891</v>
      </c>
      <c r="P1039" s="1">
        <v>14</v>
      </c>
      <c r="Q1039" s="1">
        <v>0</v>
      </c>
      <c r="R1039" s="1">
        <v>14</v>
      </c>
      <c r="S1039" s="1">
        <v>9</v>
      </c>
      <c r="T1039" s="1">
        <v>45</v>
      </c>
      <c r="U1039" s="1">
        <v>4</v>
      </c>
      <c r="V1039" s="1">
        <v>0</v>
      </c>
      <c r="W1039" s="1">
        <v>2</v>
      </c>
      <c r="X1039" s="1">
        <v>0</v>
      </c>
      <c r="Y1039" s="1">
        <v>1</v>
      </c>
      <c r="Z1039" s="1">
        <v>0</v>
      </c>
      <c r="AA1039" s="1"/>
      <c r="AB1039" s="1">
        <v>0</v>
      </c>
      <c r="AC1039" s="1"/>
      <c r="AD1039" s="1">
        <v>0</v>
      </c>
      <c r="AF1039">
        <v>0</v>
      </c>
      <c r="AG1039">
        <v>1</v>
      </c>
      <c r="AI1039" t="str">
        <f t="shared" si="291"/>
        <v>Windsor</v>
      </c>
      <c r="AJ1039" t="s">
        <v>236</v>
      </c>
      <c r="AK1039" s="182">
        <v>1</v>
      </c>
      <c r="AL1039" s="7"/>
      <c r="AN1039" s="97">
        <v>25</v>
      </c>
      <c r="AO1039" s="99">
        <v>3</v>
      </c>
      <c r="AP1039" s="99">
        <v>160</v>
      </c>
      <c r="AQ1039" s="106">
        <v>80685</v>
      </c>
      <c r="AR1039" s="106">
        <f t="shared" si="288"/>
        <v>25003</v>
      </c>
      <c r="AS1039" t="s">
        <v>1711</v>
      </c>
      <c r="AT1039" s="109">
        <f t="shared" si="289"/>
        <v>2580685</v>
      </c>
      <c r="AW1039">
        <v>35.119999999999997</v>
      </c>
      <c r="AX1039">
        <v>0.14000000000000001</v>
      </c>
      <c r="AY1039">
        <v>34.99</v>
      </c>
      <c r="BF1039" s="117"/>
      <c r="BI1039" s="117"/>
      <c r="BJ1039" s="117"/>
    </row>
    <row r="1040" spans="1:62" hidden="1" outlineLevel="1">
      <c r="A1040" s="50" t="s">
        <v>2522</v>
      </c>
      <c r="B1040" s="9" t="s">
        <v>2314</v>
      </c>
      <c r="C1040" s="1">
        <f t="shared" si="277"/>
        <v>1877</v>
      </c>
      <c r="D1040" s="7">
        <f t="shared" si="278"/>
        <v>2</v>
      </c>
      <c r="E1040" s="7">
        <f t="shared" si="279"/>
        <v>6</v>
      </c>
      <c r="F1040" s="7">
        <f t="shared" si="280"/>
        <v>3</v>
      </c>
      <c r="G1040" s="7">
        <f t="shared" si="290"/>
        <v>4</v>
      </c>
      <c r="H1040" s="49">
        <f t="shared" si="281"/>
        <v>920</v>
      </c>
      <c r="I1040" s="177">
        <f t="shared" si="282"/>
        <v>0.49014384656366544</v>
      </c>
      <c r="J1040" s="8"/>
      <c r="K1040" s="2">
        <f t="shared" si="283"/>
        <v>0.13159296750133193</v>
      </c>
      <c r="L1040" s="2">
        <f t="shared" si="284"/>
        <v>5.8604155567394782E-3</v>
      </c>
      <c r="M1040" s="2">
        <f t="shared" si="285"/>
        <v>0.12306872669152903</v>
      </c>
      <c r="N1040" s="2">
        <f t="shared" si="286"/>
        <v>7.8316462440063933E-2</v>
      </c>
      <c r="O1040" s="2">
        <f t="shared" si="287"/>
        <v>0.66116142781033571</v>
      </c>
      <c r="P1040" s="1">
        <v>247</v>
      </c>
      <c r="Q1040" s="1">
        <v>11</v>
      </c>
      <c r="R1040" s="1">
        <v>231</v>
      </c>
      <c r="S1040" s="1">
        <v>147</v>
      </c>
      <c r="T1040" s="1">
        <v>1167</v>
      </c>
      <c r="U1040" s="1">
        <v>41</v>
      </c>
      <c r="V1040" s="1">
        <v>1</v>
      </c>
      <c r="W1040" s="1">
        <v>3</v>
      </c>
      <c r="X1040" s="1">
        <v>8</v>
      </c>
      <c r="Y1040" s="1">
        <v>10</v>
      </c>
      <c r="Z1040" s="1">
        <v>4</v>
      </c>
      <c r="AA1040" s="1"/>
      <c r="AB1040" s="1">
        <v>1</v>
      </c>
      <c r="AC1040" s="1"/>
      <c r="AD1040" s="1">
        <v>1</v>
      </c>
      <c r="AF1040">
        <v>4</v>
      </c>
      <c r="AG1040">
        <v>1</v>
      </c>
      <c r="AI1040" t="str">
        <f t="shared" si="291"/>
        <v>Winthrop</v>
      </c>
      <c r="AJ1040" t="s">
        <v>2083</v>
      </c>
      <c r="AK1040" s="182">
        <v>5</v>
      </c>
      <c r="AL1040" s="7"/>
      <c r="AN1040" s="97">
        <v>25</v>
      </c>
      <c r="AO1040" s="99">
        <v>25</v>
      </c>
      <c r="AP1040" s="99">
        <v>20</v>
      </c>
      <c r="AQ1040" s="106">
        <v>80930</v>
      </c>
      <c r="AR1040" s="106">
        <f t="shared" si="288"/>
        <v>25025</v>
      </c>
      <c r="AS1040" t="s">
        <v>1711</v>
      </c>
      <c r="AT1040" s="109">
        <f t="shared" si="289"/>
        <v>2580930</v>
      </c>
      <c r="AW1040">
        <v>8.3000000000000007</v>
      </c>
      <c r="AX1040">
        <v>6.31</v>
      </c>
      <c r="AY1040">
        <v>1.99</v>
      </c>
      <c r="BF1040" s="117"/>
      <c r="BI1040" s="117"/>
      <c r="BJ1040" s="117"/>
    </row>
    <row r="1041" spans="1:79" hidden="1" outlineLevel="1">
      <c r="A1041" s="50" t="s">
        <v>1143</v>
      </c>
      <c r="B1041" s="9" t="s">
        <v>2314</v>
      </c>
      <c r="C1041" s="1">
        <f t="shared" si="277"/>
        <v>4817</v>
      </c>
      <c r="D1041" s="7">
        <f t="shared" si="278"/>
        <v>3</v>
      </c>
      <c r="E1041" s="7">
        <f t="shared" si="279"/>
        <v>6</v>
      </c>
      <c r="F1041" s="7">
        <f t="shared" si="280"/>
        <v>2</v>
      </c>
      <c r="G1041" s="7">
        <f t="shared" si="290"/>
        <v>4</v>
      </c>
      <c r="H1041" s="49">
        <f t="shared" si="281"/>
        <v>2133</v>
      </c>
      <c r="I1041" s="177">
        <f t="shared" si="282"/>
        <v>0.44280672617811917</v>
      </c>
      <c r="J1041" s="8"/>
      <c r="K1041" s="2">
        <f t="shared" si="283"/>
        <v>0.12186007888727424</v>
      </c>
      <c r="L1041" s="2">
        <f t="shared" si="284"/>
        <v>1.0795100685073698E-2</v>
      </c>
      <c r="M1041" s="2">
        <f t="shared" si="285"/>
        <v>0.14428067261781191</v>
      </c>
      <c r="N1041" s="2">
        <f t="shared" si="286"/>
        <v>9.7155906165663275E-2</v>
      </c>
      <c r="O1041" s="2">
        <f t="shared" si="287"/>
        <v>0.6259082416441768</v>
      </c>
      <c r="P1041" s="1">
        <v>587</v>
      </c>
      <c r="Q1041" s="1">
        <v>52</v>
      </c>
      <c r="R1041" s="1">
        <v>695</v>
      </c>
      <c r="S1041" s="1">
        <v>468</v>
      </c>
      <c r="T1041" s="1">
        <v>2828</v>
      </c>
      <c r="U1041" s="1">
        <v>106</v>
      </c>
      <c r="V1041" s="1">
        <v>6</v>
      </c>
      <c r="W1041" s="1">
        <v>8</v>
      </c>
      <c r="X1041" s="1">
        <v>15</v>
      </c>
      <c r="Y1041" s="1">
        <v>19</v>
      </c>
      <c r="Z1041" s="1">
        <v>16</v>
      </c>
      <c r="AA1041" s="1"/>
      <c r="AB1041" s="1">
        <v>4</v>
      </c>
      <c r="AC1041" s="1"/>
      <c r="AD1041" s="1">
        <v>0</v>
      </c>
      <c r="AF1041">
        <v>4</v>
      </c>
      <c r="AG1041">
        <v>9</v>
      </c>
      <c r="AI1041" t="str">
        <f t="shared" si="291"/>
        <v>Woburn</v>
      </c>
      <c r="AJ1041" t="s">
        <v>2234</v>
      </c>
      <c r="AK1041" s="182">
        <v>5</v>
      </c>
      <c r="AL1041" s="7"/>
      <c r="AN1041" s="97">
        <v>25</v>
      </c>
      <c r="AO1041" s="99">
        <v>17</v>
      </c>
      <c r="AP1041" s="99">
        <v>270</v>
      </c>
      <c r="AQ1041" s="106">
        <v>81035</v>
      </c>
      <c r="AR1041" s="106">
        <f t="shared" si="288"/>
        <v>25017</v>
      </c>
      <c r="AS1041" t="s">
        <v>1029</v>
      </c>
      <c r="AT1041" s="109">
        <f t="shared" si="289"/>
        <v>2581035</v>
      </c>
      <c r="AW1041">
        <v>12.89</v>
      </c>
      <c r="AX1041">
        <v>0.22</v>
      </c>
      <c r="AY1041">
        <v>12.67</v>
      </c>
      <c r="BF1041" s="117"/>
      <c r="BI1041" s="117"/>
      <c r="BJ1041" s="117"/>
    </row>
    <row r="1042" spans="1:79" hidden="1" outlineLevel="1">
      <c r="A1042" s="50" t="s">
        <v>1765</v>
      </c>
      <c r="B1042" s="9" t="s">
        <v>2314</v>
      </c>
      <c r="C1042" s="1">
        <f t="shared" si="277"/>
        <v>8761</v>
      </c>
      <c r="D1042" s="7">
        <f t="shared" si="278"/>
        <v>3</v>
      </c>
      <c r="E1042" s="7">
        <f t="shared" si="279"/>
        <v>6</v>
      </c>
      <c r="F1042" s="7">
        <f t="shared" si="280"/>
        <v>2</v>
      </c>
      <c r="G1042" s="7">
        <f t="shared" si="290"/>
        <v>4</v>
      </c>
      <c r="H1042" s="49">
        <f t="shared" si="281"/>
        <v>2754</v>
      </c>
      <c r="I1042" s="177">
        <f t="shared" si="282"/>
        <v>0.31434767720579843</v>
      </c>
      <c r="J1042" s="8"/>
      <c r="K1042" s="2">
        <f t="shared" si="283"/>
        <v>0.14473233649126813</v>
      </c>
      <c r="L1042" s="2">
        <f t="shared" si="284"/>
        <v>1.4039493208537838E-2</v>
      </c>
      <c r="M1042" s="2">
        <f t="shared" si="285"/>
        <v>0.17315374957196666</v>
      </c>
      <c r="N1042" s="2">
        <f t="shared" si="286"/>
        <v>0.12715443442529392</v>
      </c>
      <c r="O1042" s="2">
        <f t="shared" si="287"/>
        <v>0.54091998630293348</v>
      </c>
      <c r="P1042" s="1">
        <v>1268</v>
      </c>
      <c r="Q1042" s="1">
        <v>123</v>
      </c>
      <c r="R1042" s="1">
        <v>1517</v>
      </c>
      <c r="S1042" s="1">
        <v>1114</v>
      </c>
      <c r="T1042" s="1">
        <v>4271</v>
      </c>
      <c r="U1042" s="1">
        <v>277</v>
      </c>
      <c r="V1042" s="1">
        <v>13</v>
      </c>
      <c r="W1042" s="1">
        <v>30</v>
      </c>
      <c r="X1042" s="1">
        <v>35</v>
      </c>
      <c r="Y1042" s="1">
        <v>46</v>
      </c>
      <c r="Z1042" s="1">
        <v>34</v>
      </c>
      <c r="AA1042" s="1"/>
      <c r="AB1042" s="1">
        <v>10</v>
      </c>
      <c r="AC1042" s="1"/>
      <c r="AD1042" s="1">
        <v>5</v>
      </c>
      <c r="AF1042">
        <v>7</v>
      </c>
      <c r="AG1042">
        <v>11</v>
      </c>
      <c r="AI1042" t="str">
        <f t="shared" si="291"/>
        <v>Worcester</v>
      </c>
      <c r="AJ1042" s="9" t="s">
        <v>1765</v>
      </c>
      <c r="AK1042" s="182">
        <v>2</v>
      </c>
      <c r="AL1042" s="7"/>
      <c r="AN1042" s="97">
        <v>25</v>
      </c>
      <c r="AO1042" s="99">
        <v>27</v>
      </c>
      <c r="AP1042" s="99">
        <v>300</v>
      </c>
      <c r="AQ1042" s="106">
        <v>82000</v>
      </c>
      <c r="AR1042" s="106">
        <f t="shared" si="288"/>
        <v>25027</v>
      </c>
      <c r="AS1042" t="s">
        <v>1029</v>
      </c>
      <c r="AT1042" s="109">
        <f t="shared" si="289"/>
        <v>2582000</v>
      </c>
      <c r="AW1042">
        <v>38.56</v>
      </c>
      <c r="AX1042">
        <v>1</v>
      </c>
      <c r="AY1042">
        <v>37.56</v>
      </c>
      <c r="BF1042" s="117"/>
      <c r="BI1042" s="117"/>
      <c r="BJ1042" s="117"/>
    </row>
    <row r="1043" spans="1:79" hidden="1" outlineLevel="1">
      <c r="A1043" s="50" t="s">
        <v>102</v>
      </c>
      <c r="B1043" s="9" t="s">
        <v>2314</v>
      </c>
      <c r="C1043" s="1">
        <f t="shared" si="277"/>
        <v>129</v>
      </c>
      <c r="D1043" s="7">
        <f t="shared" si="278"/>
        <v>2</v>
      </c>
      <c r="E1043" s="7">
        <f t="shared" si="279"/>
        <v>6</v>
      </c>
      <c r="F1043" s="7">
        <f t="shared" si="280"/>
        <v>4</v>
      </c>
      <c r="G1043" s="7">
        <f t="shared" si="290"/>
        <v>3</v>
      </c>
      <c r="H1043" s="49">
        <f t="shared" si="281"/>
        <v>16</v>
      </c>
      <c r="I1043" s="177">
        <f t="shared" si="282"/>
        <v>0.12403100775193798</v>
      </c>
      <c r="J1043" s="8"/>
      <c r="K1043" s="2">
        <f t="shared" si="283"/>
        <v>0.26356589147286824</v>
      </c>
      <c r="L1043" s="2">
        <f t="shared" si="284"/>
        <v>7.7519379844961239E-3</v>
      </c>
      <c r="M1043" s="2">
        <f t="shared" si="285"/>
        <v>5.4263565891472867E-2</v>
      </c>
      <c r="N1043" s="2">
        <f t="shared" si="286"/>
        <v>0.21705426356589147</v>
      </c>
      <c r="O1043" s="2">
        <f t="shared" si="287"/>
        <v>0.4573643410852713</v>
      </c>
      <c r="P1043" s="1">
        <v>34</v>
      </c>
      <c r="Q1043" s="1">
        <v>1</v>
      </c>
      <c r="R1043" s="1">
        <v>7</v>
      </c>
      <c r="S1043" s="1">
        <v>28</v>
      </c>
      <c r="T1043" s="1">
        <v>50</v>
      </c>
      <c r="U1043" s="1">
        <v>7</v>
      </c>
      <c r="V1043" s="1">
        <v>0</v>
      </c>
      <c r="W1043" s="1">
        <v>1</v>
      </c>
      <c r="X1043" s="1">
        <v>0</v>
      </c>
      <c r="Y1043" s="1">
        <v>0</v>
      </c>
      <c r="Z1043" s="1">
        <v>0</v>
      </c>
      <c r="AA1043" s="1"/>
      <c r="AB1043" s="1">
        <v>0</v>
      </c>
      <c r="AC1043" s="1"/>
      <c r="AD1043" s="1">
        <v>0</v>
      </c>
      <c r="AF1043">
        <v>0</v>
      </c>
      <c r="AG1043">
        <v>1</v>
      </c>
      <c r="AI1043" t="str">
        <f t="shared" si="291"/>
        <v>Worthington</v>
      </c>
      <c r="AJ1043" t="s">
        <v>2419</v>
      </c>
      <c r="AK1043" s="182">
        <v>1</v>
      </c>
      <c r="AL1043" s="7"/>
      <c r="AN1043" s="97">
        <v>25</v>
      </c>
      <c r="AO1043" s="99">
        <v>15</v>
      </c>
      <c r="AP1043" s="99">
        <v>100</v>
      </c>
      <c r="AQ1043" s="106">
        <v>82175</v>
      </c>
      <c r="AR1043" s="106">
        <f t="shared" si="288"/>
        <v>25015</v>
      </c>
      <c r="AS1043" t="s">
        <v>1711</v>
      </c>
      <c r="AT1043" s="109">
        <f t="shared" si="289"/>
        <v>2582175</v>
      </c>
      <c r="AW1043">
        <v>32.1</v>
      </c>
      <c r="AX1043">
        <v>0.04</v>
      </c>
      <c r="AY1043">
        <v>32.06</v>
      </c>
      <c r="BF1043" s="117"/>
      <c r="BI1043" s="117"/>
      <c r="BJ1043" s="117"/>
    </row>
    <row r="1044" spans="1:79" hidden="1" outlineLevel="1">
      <c r="A1044" s="50" t="s">
        <v>2178</v>
      </c>
      <c r="B1044" s="9" t="s">
        <v>2314</v>
      </c>
      <c r="C1044" s="1">
        <f t="shared" si="277"/>
        <v>1812</v>
      </c>
      <c r="D1044" s="7">
        <f t="shared" si="278"/>
        <v>3</v>
      </c>
      <c r="E1044" s="7">
        <f t="shared" si="279"/>
        <v>6</v>
      </c>
      <c r="F1044" s="7">
        <f t="shared" si="280"/>
        <v>2</v>
      </c>
      <c r="G1044" s="7">
        <f t="shared" si="290"/>
        <v>4</v>
      </c>
      <c r="H1044" s="49">
        <f t="shared" si="281"/>
        <v>463</v>
      </c>
      <c r="I1044" s="177">
        <f t="shared" si="282"/>
        <v>0.25551876379690946</v>
      </c>
      <c r="J1044" s="8"/>
      <c r="K1044" s="2">
        <f t="shared" si="283"/>
        <v>0.18432671081677704</v>
      </c>
      <c r="L1044" s="2">
        <f t="shared" si="284"/>
        <v>6.0706401766004413E-3</v>
      </c>
      <c r="M1044" s="2">
        <f t="shared" si="285"/>
        <v>0.20695364238410596</v>
      </c>
      <c r="N1044" s="2">
        <f t="shared" si="286"/>
        <v>9.602649006622517E-2</v>
      </c>
      <c r="O1044" s="2">
        <f t="shared" si="287"/>
        <v>0.50662251655629142</v>
      </c>
      <c r="P1044" s="1">
        <v>334</v>
      </c>
      <c r="Q1044" s="1">
        <v>11</v>
      </c>
      <c r="R1044" s="1">
        <v>375</v>
      </c>
      <c r="S1044" s="1">
        <v>174</v>
      </c>
      <c r="T1044" s="1">
        <v>838</v>
      </c>
      <c r="U1044" s="1">
        <v>42</v>
      </c>
      <c r="V1044" s="1">
        <v>3</v>
      </c>
      <c r="W1044" s="1">
        <v>7</v>
      </c>
      <c r="X1044" s="1">
        <v>8</v>
      </c>
      <c r="Y1044" s="1">
        <v>6</v>
      </c>
      <c r="Z1044" s="1">
        <v>8</v>
      </c>
      <c r="AA1044" s="1"/>
      <c r="AB1044" s="1">
        <v>0</v>
      </c>
      <c r="AC1044" s="1"/>
      <c r="AD1044" s="1">
        <v>1</v>
      </c>
      <c r="AF1044">
        <v>3</v>
      </c>
      <c r="AG1044">
        <v>2</v>
      </c>
      <c r="AI1044" t="str">
        <f t="shared" si="291"/>
        <v>Wrentham</v>
      </c>
      <c r="AJ1044" t="s">
        <v>495</v>
      </c>
      <c r="AK1044" s="182">
        <v>4</v>
      </c>
      <c r="AL1044" s="7"/>
      <c r="AN1044" s="97">
        <v>25</v>
      </c>
      <c r="AO1044" s="99">
        <v>21</v>
      </c>
      <c r="AP1044" s="99">
        <v>140</v>
      </c>
      <c r="AQ1044" s="106">
        <v>82315</v>
      </c>
      <c r="AR1044" s="106">
        <f t="shared" si="288"/>
        <v>25021</v>
      </c>
      <c r="AS1044" t="s">
        <v>1711</v>
      </c>
      <c r="AT1044" s="109">
        <f t="shared" si="289"/>
        <v>2582315</v>
      </c>
      <c r="AW1044">
        <v>22.92</v>
      </c>
      <c r="AX1044">
        <v>0.72</v>
      </c>
      <c r="AY1044">
        <v>22.2</v>
      </c>
      <c r="BF1044" s="117"/>
      <c r="BI1044" s="117"/>
      <c r="BJ1044" s="117"/>
    </row>
    <row r="1045" spans="1:79" hidden="1" outlineLevel="1">
      <c r="A1045" s="50" t="s">
        <v>3000</v>
      </c>
      <c r="B1045" s="9" t="s">
        <v>2314</v>
      </c>
      <c r="C1045" s="1">
        <f t="shared" si="277"/>
        <v>3676</v>
      </c>
      <c r="D1045" s="7">
        <f t="shared" si="278"/>
        <v>2</v>
      </c>
      <c r="E1045" s="7">
        <f t="shared" si="279"/>
        <v>6</v>
      </c>
      <c r="F1045" s="7">
        <f t="shared" si="280"/>
        <v>3</v>
      </c>
      <c r="G1045" s="7">
        <f t="shared" si="290"/>
        <v>4</v>
      </c>
      <c r="H1045" s="49">
        <f t="shared" si="281"/>
        <v>1360</v>
      </c>
      <c r="I1045" s="177">
        <f t="shared" si="282"/>
        <v>0.36996735582154516</v>
      </c>
      <c r="J1045" s="8"/>
      <c r="K1045" s="2">
        <f t="shared" si="283"/>
        <v>0.16947769314472252</v>
      </c>
      <c r="L1045" s="2">
        <f t="shared" si="284"/>
        <v>1.4417845484221981E-2</v>
      </c>
      <c r="M1045" s="2">
        <f t="shared" si="285"/>
        <v>0.15288356909684439</v>
      </c>
      <c r="N1045" s="2">
        <f t="shared" si="286"/>
        <v>7.399347116430903E-2</v>
      </c>
      <c r="O1045" s="2">
        <f t="shared" si="287"/>
        <v>0.58922742110990212</v>
      </c>
      <c r="P1045" s="1">
        <v>623</v>
      </c>
      <c r="Q1045" s="1">
        <v>53</v>
      </c>
      <c r="R1045" s="1">
        <v>562</v>
      </c>
      <c r="S1045" s="1">
        <v>272</v>
      </c>
      <c r="T1045" s="1">
        <v>1983</v>
      </c>
      <c r="U1045" s="1">
        <v>111</v>
      </c>
      <c r="V1045" s="1">
        <v>9</v>
      </c>
      <c r="W1045" s="1">
        <v>18</v>
      </c>
      <c r="X1045" s="1">
        <v>5</v>
      </c>
      <c r="Y1045" s="1">
        <v>17</v>
      </c>
      <c r="Z1045" s="1">
        <v>12</v>
      </c>
      <c r="AA1045" s="1"/>
      <c r="AB1045" s="1">
        <v>3</v>
      </c>
      <c r="AC1045" s="1"/>
      <c r="AD1045" s="1">
        <v>2</v>
      </c>
      <c r="AF1045">
        <v>1</v>
      </c>
      <c r="AG1045">
        <v>5</v>
      </c>
      <c r="AI1045" t="str">
        <f t="shared" si="291"/>
        <v>Yarmouth</v>
      </c>
      <c r="AJ1045" t="s">
        <v>2577</v>
      </c>
      <c r="AK1045" s="182">
        <v>9</v>
      </c>
      <c r="AL1045" s="7"/>
      <c r="AN1045" s="97">
        <v>25</v>
      </c>
      <c r="AO1045" s="99">
        <v>1</v>
      </c>
      <c r="AP1045" s="99">
        <v>75</v>
      </c>
      <c r="AQ1045" s="106">
        <v>82525</v>
      </c>
      <c r="AR1045" s="106">
        <f t="shared" si="288"/>
        <v>25001</v>
      </c>
      <c r="AS1045" t="s">
        <v>1711</v>
      </c>
      <c r="AT1045" s="109">
        <f t="shared" si="289"/>
        <v>2582525</v>
      </c>
      <c r="AW1045">
        <v>28.22</v>
      </c>
      <c r="AX1045">
        <v>3.97</v>
      </c>
      <c r="AY1045">
        <v>24.25</v>
      </c>
      <c r="BF1045" s="117"/>
      <c r="BI1045" s="117"/>
      <c r="BJ1045" s="117"/>
    </row>
    <row r="1046" spans="1:79" collapsed="1">
      <c r="A1046" s="9" t="s">
        <v>2527</v>
      </c>
      <c r="B1046" s="9" t="s">
        <v>1105</v>
      </c>
      <c r="C1046" s="1">
        <f t="shared" si="277"/>
        <v>636263</v>
      </c>
      <c r="D1046" s="7">
        <f t="shared" si="278"/>
        <v>2</v>
      </c>
      <c r="E1046" s="7">
        <f t="shared" si="279"/>
        <v>6</v>
      </c>
      <c r="F1046" s="7">
        <f t="shared" si="280"/>
        <v>3</v>
      </c>
      <c r="G1046" s="7">
        <f t="shared" si="290"/>
        <v>4</v>
      </c>
      <c r="H1046" s="49">
        <f t="shared" si="281"/>
        <v>197991</v>
      </c>
      <c r="I1046" s="177">
        <f t="shared" si="282"/>
        <v>0.31117792485183016</v>
      </c>
      <c r="J1046" s="8"/>
      <c r="K1046" s="2">
        <f t="shared" si="283"/>
        <v>0.17985329965753155</v>
      </c>
      <c r="L1046" s="2">
        <f t="shared" si="284"/>
        <v>1.0308630236238788E-2</v>
      </c>
      <c r="M1046" s="2">
        <f t="shared" si="285"/>
        <v>0.17786669977666469</v>
      </c>
      <c r="N1046" s="2">
        <f t="shared" si="286"/>
        <v>9.5231060111934843E-2</v>
      </c>
      <c r="O1046" s="2">
        <f t="shared" si="287"/>
        <v>0.53674031021763025</v>
      </c>
      <c r="P1046" s="1">
        <f t="shared" ref="P1046:AG1046" si="292">SUM(P695:P1045)</f>
        <v>114434</v>
      </c>
      <c r="Q1046" s="1">
        <f t="shared" si="292"/>
        <v>6559</v>
      </c>
      <c r="R1046" s="1">
        <f t="shared" si="292"/>
        <v>113170</v>
      </c>
      <c r="S1046" s="1">
        <f t="shared" si="292"/>
        <v>60592</v>
      </c>
      <c r="T1046" s="1">
        <f t="shared" si="292"/>
        <v>312425</v>
      </c>
      <c r="U1046" s="1">
        <f t="shared" si="292"/>
        <v>16360</v>
      </c>
      <c r="V1046" s="1">
        <f t="shared" si="292"/>
        <v>1153</v>
      </c>
      <c r="W1046" s="1">
        <f>SUM(W695:W1045)</f>
        <v>1906</v>
      </c>
      <c r="X1046" s="1">
        <f t="shared" si="292"/>
        <v>1864</v>
      </c>
      <c r="Y1046" s="1">
        <f>SUM(Y695:Y1045)</f>
        <v>3220</v>
      </c>
      <c r="Z1046" s="1">
        <f>SUM(Z695:Z1045)</f>
        <v>2325</v>
      </c>
      <c r="AA1046" s="1"/>
      <c r="AB1046" s="1">
        <f t="shared" si="292"/>
        <v>709</v>
      </c>
      <c r="AC1046" s="1"/>
      <c r="AD1046" s="1">
        <f t="shared" si="292"/>
        <v>293</v>
      </c>
      <c r="AF1046" s="1">
        <f t="shared" si="292"/>
        <v>500</v>
      </c>
      <c r="AG1046" s="1">
        <f t="shared" si="292"/>
        <v>753</v>
      </c>
      <c r="AI1046" t="str">
        <f t="shared" si="291"/>
        <v>Massachusetts</v>
      </c>
      <c r="AN1046" s="97">
        <v>25</v>
      </c>
      <c r="AR1046" s="97">
        <v>25</v>
      </c>
      <c r="AS1046" t="s">
        <v>1619</v>
      </c>
      <c r="AT1046" s="97">
        <v>25</v>
      </c>
      <c r="AW1046">
        <v>10554.57</v>
      </c>
      <c r="AX1046">
        <v>2714.55</v>
      </c>
      <c r="AY1046">
        <v>7840.02</v>
      </c>
      <c r="BF1046" s="117"/>
      <c r="BI1046" s="117"/>
      <c r="BJ1046" s="117"/>
    </row>
    <row r="1047" spans="1:79">
      <c r="A1047" s="9"/>
      <c r="B1047" s="9"/>
      <c r="C1047" s="1"/>
      <c r="D1047" s="7"/>
      <c r="E1047" s="7"/>
      <c r="F1047" s="7"/>
      <c r="G1047" s="7"/>
      <c r="H1047" s="49"/>
      <c r="I1047" s="177"/>
      <c r="J1047" s="8"/>
      <c r="K1047" s="2"/>
      <c r="L1047" s="2"/>
      <c r="M1047" s="2"/>
      <c r="N1047" s="2"/>
      <c r="O1047" s="2"/>
      <c r="P1047" s="1"/>
      <c r="Q1047" s="1"/>
      <c r="R1047" s="1"/>
      <c r="S1047" s="1"/>
      <c r="T1047" s="1"/>
      <c r="U1047" s="1"/>
      <c r="V1047" s="1"/>
      <c r="W1047" s="1"/>
      <c r="X1047" s="1"/>
      <c r="Y1047" s="1"/>
      <c r="Z1047" s="1"/>
      <c r="AA1047" s="1"/>
      <c r="AB1047" s="1"/>
      <c r="AC1047" s="1"/>
      <c r="AD1047" s="154"/>
      <c r="AE1047" s="1"/>
      <c r="AF1047" s="1"/>
      <c r="AG1047" s="1"/>
      <c r="BF1047" s="117"/>
      <c r="BI1047" s="117"/>
      <c r="BJ1047" s="117"/>
      <c r="BN1047" s="184"/>
      <c r="BO1047" s="184"/>
      <c r="BP1047" s="184"/>
      <c r="BQ1047" s="184"/>
      <c r="BR1047" s="184"/>
      <c r="BS1047" s="184"/>
      <c r="BT1047" s="184"/>
      <c r="BU1047" s="184"/>
      <c r="BV1047" s="184"/>
      <c r="BW1047" s="184"/>
      <c r="BX1047" s="184"/>
      <c r="BY1047" s="184"/>
      <c r="BZ1047" s="184"/>
      <c r="CA1047" s="184"/>
    </row>
    <row r="1048" spans="1:79" hidden="1" outlineLevel="1">
      <c r="A1048" t="s">
        <v>2719</v>
      </c>
      <c r="B1048" s="9" t="s">
        <v>3117</v>
      </c>
      <c r="C1048" s="1">
        <f t="shared" ref="C1048:C1111" si="293">SUM(P1048:AG1048)</f>
        <v>177</v>
      </c>
      <c r="D1048" s="7">
        <f t="shared" ref="D1048:D1111" si="294">RANK(P1048,(P1048:AG1048))</f>
        <v>2</v>
      </c>
      <c r="E1048" s="7">
        <f t="shared" ref="E1048:E1111" si="295">RANK(Q1048,(P1048:AG1048))</f>
        <v>5</v>
      </c>
      <c r="F1048" s="7">
        <f t="shared" ref="F1048:F1111" si="296">IF(R1048&gt;0,RANK(R1048,(P1048:AG1048)),0)</f>
        <v>4</v>
      </c>
      <c r="G1048" s="7">
        <f t="shared" si="290"/>
        <v>3</v>
      </c>
      <c r="H1048" s="49">
        <f>MAX(P1048:T1048)-LARGE(P1048:T1048,2)</f>
        <v>31</v>
      </c>
      <c r="I1048" s="177">
        <f t="shared" ref="I1048:I1111" si="297">H1048/C1048</f>
        <v>0.1751412429378531</v>
      </c>
      <c r="J1048" s="8"/>
      <c r="K1048" s="2">
        <f t="shared" ref="K1048:K1111" si="298">IF(C1048=0,"-",P1048/C1048)</f>
        <v>0.1751412429378531</v>
      </c>
      <c r="L1048" s="2">
        <f t="shared" ref="L1048:L1111" si="299">IF(C1048=0,"-",Q1048/C1048)</f>
        <v>9.6045197740112997E-2</v>
      </c>
      <c r="M1048" s="2">
        <f>IF(C1048=0,"-",R1048/C1048)</f>
        <v>0.10169491525423729</v>
      </c>
      <c r="N1048" s="2">
        <f>IF(C1048=0,"-",S1048/C1048)</f>
        <v>0.11864406779661017</v>
      </c>
      <c r="O1048" s="2">
        <f>IF(C1048=0,"-",(1-K1048-L1048-M1048-N1048))</f>
        <v>0.50847457627118631</v>
      </c>
      <c r="P1048" s="1">
        <v>31</v>
      </c>
      <c r="Q1048" s="1">
        <v>17</v>
      </c>
      <c r="R1048" s="1">
        <v>18</v>
      </c>
      <c r="S1048" s="1">
        <v>21</v>
      </c>
      <c r="T1048" s="1">
        <v>62</v>
      </c>
      <c r="U1048" s="1">
        <v>7</v>
      </c>
      <c r="V1048" s="1">
        <v>10</v>
      </c>
      <c r="W1048" s="1">
        <v>6</v>
      </c>
      <c r="X1048" s="1">
        <v>2</v>
      </c>
      <c r="Y1048" s="1"/>
      <c r="Z1048" s="1">
        <v>3</v>
      </c>
      <c r="AA1048" s="1">
        <f>SUM(BM1048:CV1048)</f>
        <v>0</v>
      </c>
      <c r="AB1048" s="1">
        <v>0</v>
      </c>
      <c r="AC1048" s="1">
        <v>0</v>
      </c>
      <c r="AD1048" s="1">
        <v>0</v>
      </c>
      <c r="AE1048" s="1">
        <v>0</v>
      </c>
      <c r="AF1048" s="1">
        <v>0</v>
      </c>
      <c r="AG1048" s="1">
        <v>0</v>
      </c>
      <c r="AI1048" t="str">
        <f t="shared" si="291"/>
        <v>Acworth</v>
      </c>
      <c r="AJ1048" t="s">
        <v>162</v>
      </c>
      <c r="AK1048" s="182">
        <v>2</v>
      </c>
      <c r="AL1048" s="7"/>
      <c r="AN1048" s="97">
        <v>33</v>
      </c>
      <c r="AO1048" s="99">
        <v>19</v>
      </c>
      <c r="AP1048" s="99">
        <v>5</v>
      </c>
      <c r="AQ1048" s="106">
        <v>260</v>
      </c>
      <c r="AR1048" s="106">
        <f t="shared" ref="AR1048:AR1111" si="300">AN1048*1000+AO1048</f>
        <v>33019</v>
      </c>
      <c r="AS1048" t="s">
        <v>1711</v>
      </c>
      <c r="AT1048" s="109">
        <f t="shared" ref="AT1048:AT1111" si="301">AN1048*100000+AQ1048</f>
        <v>3300260</v>
      </c>
      <c r="AW1048">
        <v>39.130000000000003</v>
      </c>
      <c r="AX1048">
        <v>0.24</v>
      </c>
      <c r="AY1048">
        <v>38.89</v>
      </c>
      <c r="BA1048" s="7">
        <f>IF(D1048=1,1,0)</f>
        <v>0</v>
      </c>
      <c r="BB1048" s="7">
        <f>IF(E1048=1,1,0)</f>
        <v>0</v>
      </c>
      <c r="BC1048" s="7">
        <f>IF(F1048=1,1,0)</f>
        <v>0</v>
      </c>
      <c r="BD1048" s="7">
        <f>IF(G1048=1,1,0)</f>
        <v>0</v>
      </c>
      <c r="BE1048" s="7">
        <f>IF(RANK(T1048,P1048:V1048)=1,1,0)</f>
        <v>1</v>
      </c>
      <c r="BF1048" s="117"/>
      <c r="BI1048" s="117"/>
      <c r="BJ1048" s="117"/>
      <c r="BM1048" s="1">
        <v>0</v>
      </c>
      <c r="BN1048" s="1">
        <v>0</v>
      </c>
      <c r="BO1048" s="1">
        <v>0</v>
      </c>
      <c r="BP1048" s="1">
        <v>0</v>
      </c>
      <c r="BQ1048" s="1">
        <v>0</v>
      </c>
      <c r="BR1048" s="1">
        <v>0</v>
      </c>
      <c r="BS1048" s="1">
        <v>0</v>
      </c>
      <c r="BT1048" s="1">
        <v>0</v>
      </c>
      <c r="BU1048" s="1">
        <v>0</v>
      </c>
      <c r="BV1048" s="1">
        <v>0</v>
      </c>
      <c r="BW1048" s="1">
        <v>0</v>
      </c>
      <c r="BX1048" s="1">
        <v>0</v>
      </c>
      <c r="BY1048" s="1">
        <v>0</v>
      </c>
      <c r="BZ1048" s="1">
        <v>0</v>
      </c>
      <c r="CA1048" s="1">
        <v>0</v>
      </c>
    </row>
    <row r="1049" spans="1:79" hidden="1" outlineLevel="1">
      <c r="A1049" t="s">
        <v>1675</v>
      </c>
      <c r="B1049" s="9" t="s">
        <v>3117</v>
      </c>
      <c r="C1049" s="1">
        <f t="shared" si="293"/>
        <v>139</v>
      </c>
      <c r="D1049" s="7">
        <f t="shared" si="294"/>
        <v>2</v>
      </c>
      <c r="E1049" s="7">
        <f t="shared" si="295"/>
        <v>3</v>
      </c>
      <c r="F1049" s="7">
        <f t="shared" si="296"/>
        <v>4</v>
      </c>
      <c r="G1049" s="7">
        <f t="shared" si="290"/>
        <v>5</v>
      </c>
      <c r="H1049" s="49">
        <f t="shared" ref="H1049:H1111" si="302">MAX(P1049:T1049)-LARGE(P1049:T1049,2)</f>
        <v>30</v>
      </c>
      <c r="I1049" s="177">
        <f t="shared" si="297"/>
        <v>0.21582733812949639</v>
      </c>
      <c r="J1049" s="8"/>
      <c r="K1049" s="2">
        <f t="shared" si="298"/>
        <v>0.17266187050359713</v>
      </c>
      <c r="L1049" s="2">
        <f t="shared" si="299"/>
        <v>0.1366906474820144</v>
      </c>
      <c r="M1049" s="2">
        <f t="shared" ref="M1049:M1111" si="303">IF(C1049=0,"-",R1049/C1049)</f>
        <v>0.1079136690647482</v>
      </c>
      <c r="N1049" s="2">
        <f t="shared" ref="N1049:N1112" si="304">IF(C1049=0,"-",S1049/C1049)</f>
        <v>9.3525179856115109E-2</v>
      </c>
      <c r="O1049" s="2">
        <f t="shared" ref="O1049:O1112" si="305">IF(C1049=0,"-",(1-K1049-L1049-M1049-N1049))</f>
        <v>0.48920863309352514</v>
      </c>
      <c r="P1049" s="1">
        <v>24</v>
      </c>
      <c r="Q1049" s="1">
        <v>19</v>
      </c>
      <c r="R1049" s="1">
        <v>15</v>
      </c>
      <c r="S1049" s="1">
        <v>13</v>
      </c>
      <c r="T1049" s="1">
        <v>54</v>
      </c>
      <c r="U1049" s="1">
        <v>0</v>
      </c>
      <c r="V1049" s="1">
        <v>6</v>
      </c>
      <c r="W1049" s="1">
        <v>6</v>
      </c>
      <c r="X1049" s="1">
        <v>1</v>
      </c>
      <c r="Y1049" s="1"/>
      <c r="Z1049" s="1">
        <v>0</v>
      </c>
      <c r="AA1049" s="1">
        <f t="shared" ref="AA1049:AA1112" si="306">SUM(BM1049:CV1049)</f>
        <v>1</v>
      </c>
      <c r="AB1049" s="1">
        <v>0</v>
      </c>
      <c r="AC1049" s="1">
        <v>0</v>
      </c>
      <c r="AD1049" s="1">
        <v>0</v>
      </c>
      <c r="AE1049" s="1">
        <v>0</v>
      </c>
      <c r="AF1049" s="1">
        <v>0</v>
      </c>
      <c r="AG1049" s="1">
        <v>0</v>
      </c>
      <c r="AI1049" t="str">
        <f t="shared" si="291"/>
        <v>Albany</v>
      </c>
      <c r="AJ1049" t="s">
        <v>1790</v>
      </c>
      <c r="AK1049" s="182">
        <v>1</v>
      </c>
      <c r="AL1049" s="7"/>
      <c r="AN1049" s="97">
        <v>33</v>
      </c>
      <c r="AO1049" s="99">
        <v>3</v>
      </c>
      <c r="AP1049" s="99">
        <v>5</v>
      </c>
      <c r="AQ1049" s="106">
        <v>420</v>
      </c>
      <c r="AR1049" s="106">
        <f t="shared" si="300"/>
        <v>33003</v>
      </c>
      <c r="AS1049" t="s">
        <v>1711</v>
      </c>
      <c r="AT1049" s="109">
        <f t="shared" si="301"/>
        <v>3300420</v>
      </c>
      <c r="AW1049">
        <v>75.069999999999993</v>
      </c>
      <c r="AX1049">
        <v>0.33</v>
      </c>
      <c r="AY1049">
        <v>74.739999999999995</v>
      </c>
      <c r="BA1049" s="7">
        <f t="shared" ref="BA1049:BA1112" si="307">IF(D1049=1,1,0)</f>
        <v>0</v>
      </c>
      <c r="BB1049" s="7">
        <f t="shared" ref="BB1049:BB1112" si="308">IF(E1049=1,1,0)</f>
        <v>0</v>
      </c>
      <c r="BC1049" s="7">
        <f t="shared" ref="BC1049:BD1112" si="309">IF(F1049=1,1,0)</f>
        <v>0</v>
      </c>
      <c r="BD1049" s="7">
        <f t="shared" si="309"/>
        <v>0</v>
      </c>
      <c r="BE1049" s="7">
        <f t="shared" ref="BE1049:BE1112" si="310">IF(RANK(T1049,P1049:V1049)=1,1,0)</f>
        <v>1</v>
      </c>
      <c r="BF1049" s="117"/>
      <c r="BI1049" s="117"/>
      <c r="BJ1049" s="117"/>
      <c r="BK1049" s="168"/>
      <c r="BM1049" s="1">
        <v>0</v>
      </c>
      <c r="BN1049" s="1">
        <v>0</v>
      </c>
      <c r="BO1049" s="1">
        <v>0</v>
      </c>
      <c r="BP1049" s="1">
        <v>0</v>
      </c>
      <c r="BQ1049" s="1">
        <v>0</v>
      </c>
      <c r="BR1049" s="1">
        <v>0</v>
      </c>
      <c r="BS1049" s="1">
        <v>0</v>
      </c>
      <c r="BT1049" s="1">
        <v>0</v>
      </c>
      <c r="BU1049" s="1">
        <v>0</v>
      </c>
      <c r="BV1049" s="1">
        <v>0</v>
      </c>
      <c r="BW1049" s="1">
        <v>0</v>
      </c>
      <c r="BX1049" s="1">
        <v>0</v>
      </c>
      <c r="BY1049" s="1">
        <v>0</v>
      </c>
      <c r="BZ1049" s="1">
        <v>0</v>
      </c>
      <c r="CA1049" s="1">
        <v>1</v>
      </c>
    </row>
    <row r="1050" spans="1:79" hidden="1" outlineLevel="1">
      <c r="A1050" t="s">
        <v>2319</v>
      </c>
      <c r="B1050" s="9" t="s">
        <v>3117</v>
      </c>
      <c r="C1050" s="1">
        <f t="shared" si="293"/>
        <v>444</v>
      </c>
      <c r="D1050" s="7">
        <f t="shared" si="294"/>
        <v>2</v>
      </c>
      <c r="E1050" s="7">
        <f t="shared" si="295"/>
        <v>5</v>
      </c>
      <c r="F1050" s="7">
        <f t="shared" si="296"/>
        <v>6</v>
      </c>
      <c r="G1050" s="7">
        <f t="shared" si="290"/>
        <v>3</v>
      </c>
      <c r="H1050" s="49">
        <f t="shared" si="302"/>
        <v>131</v>
      </c>
      <c r="I1050" s="177">
        <f t="shared" si="297"/>
        <v>0.29504504504504503</v>
      </c>
      <c r="J1050" s="8"/>
      <c r="K1050" s="2">
        <f t="shared" si="298"/>
        <v>0.14189189189189189</v>
      </c>
      <c r="L1050" s="2">
        <f t="shared" si="299"/>
        <v>7.8828828828828829E-2</v>
      </c>
      <c r="M1050" s="2">
        <f t="shared" si="303"/>
        <v>5.6306306306306307E-2</v>
      </c>
      <c r="N1050" s="2">
        <f t="shared" si="304"/>
        <v>0.11036036036036036</v>
      </c>
      <c r="O1050" s="2">
        <f t="shared" si="305"/>
        <v>0.61261261261261268</v>
      </c>
      <c r="P1050" s="1">
        <v>63</v>
      </c>
      <c r="Q1050" s="1">
        <v>35</v>
      </c>
      <c r="R1050" s="1">
        <v>25</v>
      </c>
      <c r="S1050" s="1">
        <v>49</v>
      </c>
      <c r="T1050" s="1">
        <v>194</v>
      </c>
      <c r="U1050" s="1">
        <v>10</v>
      </c>
      <c r="V1050" s="1">
        <v>36</v>
      </c>
      <c r="W1050" s="1">
        <v>11</v>
      </c>
      <c r="X1050" s="1">
        <v>4</v>
      </c>
      <c r="Y1050" s="1"/>
      <c r="Z1050" s="1">
        <v>16</v>
      </c>
      <c r="AA1050" s="1">
        <f t="shared" si="306"/>
        <v>1</v>
      </c>
      <c r="AB1050" s="1">
        <v>0</v>
      </c>
      <c r="AC1050" s="1">
        <v>0</v>
      </c>
      <c r="AD1050" s="1">
        <v>0</v>
      </c>
      <c r="AE1050" s="1">
        <v>0</v>
      </c>
      <c r="AF1050" s="1">
        <v>0</v>
      </c>
      <c r="AG1050" s="1">
        <v>0</v>
      </c>
      <c r="AI1050" t="str">
        <f t="shared" si="291"/>
        <v>Alexandria</v>
      </c>
      <c r="AJ1050" t="s">
        <v>923</v>
      </c>
      <c r="AK1050" s="182">
        <v>2</v>
      </c>
      <c r="AL1050" s="7"/>
      <c r="AN1050" s="97">
        <v>33</v>
      </c>
      <c r="AO1050" s="99">
        <v>9</v>
      </c>
      <c r="AP1050" s="99">
        <v>5</v>
      </c>
      <c r="AQ1050" s="106">
        <v>580</v>
      </c>
      <c r="AR1050" s="106">
        <f t="shared" si="300"/>
        <v>33009</v>
      </c>
      <c r="AS1050" t="s">
        <v>1711</v>
      </c>
      <c r="AT1050" s="109">
        <f t="shared" si="301"/>
        <v>3300580</v>
      </c>
      <c r="AW1050">
        <v>43.09</v>
      </c>
      <c r="AX1050">
        <v>0.1</v>
      </c>
      <c r="AY1050">
        <v>43</v>
      </c>
      <c r="BA1050" s="7">
        <f t="shared" si="307"/>
        <v>0</v>
      </c>
      <c r="BB1050" s="7">
        <f t="shared" si="308"/>
        <v>0</v>
      </c>
      <c r="BC1050" s="7">
        <f t="shared" si="309"/>
        <v>0</v>
      </c>
      <c r="BD1050" s="7">
        <f t="shared" si="309"/>
        <v>0</v>
      </c>
      <c r="BE1050" s="7">
        <f t="shared" si="310"/>
        <v>1</v>
      </c>
      <c r="BF1050" s="117"/>
      <c r="BI1050" s="117"/>
      <c r="BJ1050" s="117"/>
      <c r="BK1050" s="168"/>
      <c r="BM1050" s="1">
        <v>0</v>
      </c>
      <c r="BN1050" s="1">
        <v>0</v>
      </c>
      <c r="BO1050" s="1">
        <v>0</v>
      </c>
      <c r="BP1050" s="1">
        <v>0</v>
      </c>
      <c r="BQ1050" s="1">
        <v>0</v>
      </c>
      <c r="BR1050" s="1">
        <v>0</v>
      </c>
      <c r="BS1050" s="1">
        <v>0</v>
      </c>
      <c r="BT1050" s="1">
        <v>0</v>
      </c>
      <c r="BU1050" s="1">
        <v>0</v>
      </c>
      <c r="BV1050" s="1">
        <v>0</v>
      </c>
      <c r="BW1050" s="1">
        <v>0</v>
      </c>
      <c r="BX1050" s="1">
        <v>0</v>
      </c>
      <c r="BY1050" s="1">
        <v>0</v>
      </c>
      <c r="BZ1050" s="1">
        <v>0</v>
      </c>
      <c r="CA1050" s="1">
        <v>1</v>
      </c>
    </row>
    <row r="1051" spans="1:79" hidden="1" outlineLevel="1">
      <c r="A1051" t="s">
        <v>2920</v>
      </c>
      <c r="B1051" s="9" t="s">
        <v>3117</v>
      </c>
      <c r="C1051" s="1">
        <f t="shared" si="293"/>
        <v>817</v>
      </c>
      <c r="D1051" s="7">
        <f t="shared" si="294"/>
        <v>3</v>
      </c>
      <c r="E1051" s="7">
        <f t="shared" si="295"/>
        <v>4</v>
      </c>
      <c r="F1051" s="7">
        <f t="shared" si="296"/>
        <v>5</v>
      </c>
      <c r="G1051" s="7">
        <f t="shared" si="290"/>
        <v>2</v>
      </c>
      <c r="H1051" s="49">
        <f t="shared" si="302"/>
        <v>233</v>
      </c>
      <c r="I1051" s="177">
        <f t="shared" si="297"/>
        <v>0.28518971848225216</v>
      </c>
      <c r="J1051" s="8"/>
      <c r="K1051" s="2">
        <f t="shared" si="298"/>
        <v>0.13219094247246022</v>
      </c>
      <c r="L1051" s="2">
        <f t="shared" si="299"/>
        <v>9.5471236230110154E-2</v>
      </c>
      <c r="M1051" s="2">
        <f t="shared" si="303"/>
        <v>7.3439412484700123E-2</v>
      </c>
      <c r="N1051" s="2">
        <f t="shared" si="304"/>
        <v>0.1346389228886169</v>
      </c>
      <c r="O1051" s="2">
        <f t="shared" si="305"/>
        <v>0.56425948592411268</v>
      </c>
      <c r="P1051" s="1">
        <v>108</v>
      </c>
      <c r="Q1051" s="1">
        <v>78</v>
      </c>
      <c r="R1051" s="1">
        <v>60</v>
      </c>
      <c r="S1051" s="1">
        <v>110</v>
      </c>
      <c r="T1051" s="1">
        <v>343</v>
      </c>
      <c r="U1051" s="1">
        <v>18</v>
      </c>
      <c r="V1051" s="1">
        <v>37</v>
      </c>
      <c r="W1051" s="1">
        <v>34</v>
      </c>
      <c r="X1051" s="1">
        <v>5</v>
      </c>
      <c r="Y1051" s="1"/>
      <c r="Z1051" s="1">
        <v>19</v>
      </c>
      <c r="AA1051" s="1">
        <f t="shared" si="306"/>
        <v>2</v>
      </c>
      <c r="AB1051" s="1">
        <v>1</v>
      </c>
      <c r="AC1051" s="1">
        <v>2</v>
      </c>
      <c r="AD1051" s="1">
        <v>0</v>
      </c>
      <c r="AE1051" s="1">
        <v>0</v>
      </c>
      <c r="AF1051" s="1">
        <v>0</v>
      </c>
      <c r="AG1051" s="1">
        <v>0</v>
      </c>
      <c r="AI1051" t="str">
        <f t="shared" si="291"/>
        <v>Allenstown</v>
      </c>
      <c r="AJ1051" t="s">
        <v>1643</v>
      </c>
      <c r="AK1051" s="182">
        <v>2</v>
      </c>
      <c r="AL1051" s="7"/>
      <c r="AN1051" s="97">
        <v>33</v>
      </c>
      <c r="AO1051" s="99">
        <v>13</v>
      </c>
      <c r="AP1051" s="99">
        <v>5</v>
      </c>
      <c r="AQ1051" s="106">
        <v>660</v>
      </c>
      <c r="AR1051" s="106">
        <f t="shared" si="300"/>
        <v>33013</v>
      </c>
      <c r="AS1051" t="s">
        <v>1711</v>
      </c>
      <c r="AT1051" s="109">
        <f t="shared" si="301"/>
        <v>3300660</v>
      </c>
      <c r="AW1051">
        <v>20.63</v>
      </c>
      <c r="AX1051">
        <v>0.11</v>
      </c>
      <c r="AY1051">
        <v>20.53</v>
      </c>
      <c r="BA1051" s="7">
        <f t="shared" si="307"/>
        <v>0</v>
      </c>
      <c r="BB1051" s="7">
        <f t="shared" si="308"/>
        <v>0</v>
      </c>
      <c r="BC1051" s="7">
        <f t="shared" si="309"/>
        <v>0</v>
      </c>
      <c r="BD1051" s="7">
        <f t="shared" si="309"/>
        <v>0</v>
      </c>
      <c r="BE1051" s="7">
        <f t="shared" si="310"/>
        <v>1</v>
      </c>
      <c r="BF1051" s="117"/>
      <c r="BI1051" s="117"/>
      <c r="BJ1051" s="117"/>
      <c r="BK1051" s="168"/>
      <c r="BM1051" s="1">
        <v>0</v>
      </c>
      <c r="BN1051" s="1">
        <v>0</v>
      </c>
      <c r="BO1051" s="1">
        <v>0</v>
      </c>
      <c r="BP1051" s="1">
        <v>0</v>
      </c>
      <c r="BQ1051" s="1">
        <v>0</v>
      </c>
      <c r="BR1051" s="1">
        <v>0</v>
      </c>
      <c r="BS1051" s="1">
        <v>0</v>
      </c>
      <c r="BT1051" s="1">
        <v>0</v>
      </c>
      <c r="BU1051" s="1">
        <v>0</v>
      </c>
      <c r="BV1051" s="1">
        <v>1</v>
      </c>
      <c r="BW1051" s="1">
        <v>0</v>
      </c>
      <c r="BX1051" s="1">
        <v>0</v>
      </c>
      <c r="BY1051" s="1">
        <v>0</v>
      </c>
      <c r="BZ1051" s="1">
        <v>0</v>
      </c>
      <c r="CA1051" s="1">
        <v>1</v>
      </c>
    </row>
    <row r="1052" spans="1:79" hidden="1" outlineLevel="1">
      <c r="A1052" t="s">
        <v>3167</v>
      </c>
      <c r="B1052" s="9" t="s">
        <v>3117</v>
      </c>
      <c r="C1052" s="1">
        <f t="shared" si="293"/>
        <v>362</v>
      </c>
      <c r="D1052" s="7">
        <f t="shared" si="294"/>
        <v>3</v>
      </c>
      <c r="E1052" s="7">
        <f t="shared" si="295"/>
        <v>6</v>
      </c>
      <c r="F1052" s="7">
        <f t="shared" si="296"/>
        <v>4</v>
      </c>
      <c r="G1052" s="7">
        <f t="shared" si="290"/>
        <v>2</v>
      </c>
      <c r="H1052" s="49">
        <f t="shared" si="302"/>
        <v>77</v>
      </c>
      <c r="I1052" s="177">
        <f t="shared" si="297"/>
        <v>0.212707182320442</v>
      </c>
      <c r="J1052" s="8"/>
      <c r="K1052" s="2">
        <f t="shared" si="298"/>
        <v>0.12430939226519337</v>
      </c>
      <c r="L1052" s="2">
        <f t="shared" si="299"/>
        <v>7.18232044198895E-2</v>
      </c>
      <c r="M1052" s="2">
        <f t="shared" si="303"/>
        <v>9.1160220994475141E-2</v>
      </c>
      <c r="N1052" s="2">
        <f t="shared" si="304"/>
        <v>0.13812154696132597</v>
      </c>
      <c r="O1052" s="2">
        <f t="shared" si="305"/>
        <v>0.574585635359116</v>
      </c>
      <c r="P1052" s="1">
        <v>45</v>
      </c>
      <c r="Q1052" s="1">
        <v>26</v>
      </c>
      <c r="R1052" s="1">
        <v>33</v>
      </c>
      <c r="S1052" s="1">
        <v>50</v>
      </c>
      <c r="T1052" s="1">
        <v>127</v>
      </c>
      <c r="U1052" s="1">
        <v>30</v>
      </c>
      <c r="V1052" s="1">
        <v>17</v>
      </c>
      <c r="W1052" s="1">
        <v>13</v>
      </c>
      <c r="X1052" s="1">
        <v>10</v>
      </c>
      <c r="Y1052" s="1"/>
      <c r="Z1052" s="1">
        <v>10</v>
      </c>
      <c r="AA1052" s="1">
        <f t="shared" si="306"/>
        <v>0</v>
      </c>
      <c r="AB1052" s="1">
        <v>0</v>
      </c>
      <c r="AC1052" s="1">
        <v>0</v>
      </c>
      <c r="AD1052" s="1">
        <v>1</v>
      </c>
      <c r="AE1052" s="1">
        <v>0</v>
      </c>
      <c r="AF1052" s="1">
        <v>0</v>
      </c>
      <c r="AG1052" s="1">
        <v>0</v>
      </c>
      <c r="AI1052" t="str">
        <f t="shared" si="291"/>
        <v>Alstead</v>
      </c>
      <c r="AJ1052" t="s">
        <v>1369</v>
      </c>
      <c r="AK1052" s="182">
        <v>2</v>
      </c>
      <c r="AL1052" s="7"/>
      <c r="AN1052" s="97">
        <v>33</v>
      </c>
      <c r="AO1052" s="99">
        <v>5</v>
      </c>
      <c r="AP1052" s="99">
        <v>5</v>
      </c>
      <c r="AQ1052" s="106">
        <v>820</v>
      </c>
      <c r="AR1052" s="106">
        <f t="shared" si="300"/>
        <v>33005</v>
      </c>
      <c r="AS1052" t="s">
        <v>1711</v>
      </c>
      <c r="AT1052" s="109">
        <f t="shared" si="301"/>
        <v>3300820</v>
      </c>
      <c r="AW1052">
        <v>39.369999999999997</v>
      </c>
      <c r="AX1052">
        <v>0.47</v>
      </c>
      <c r="AY1052">
        <v>38.9</v>
      </c>
      <c r="BA1052" s="7">
        <f t="shared" si="307"/>
        <v>0</v>
      </c>
      <c r="BB1052" s="7">
        <f t="shared" si="308"/>
        <v>0</v>
      </c>
      <c r="BC1052" s="7">
        <f t="shared" si="309"/>
        <v>0</v>
      </c>
      <c r="BD1052" s="7">
        <f t="shared" si="309"/>
        <v>0</v>
      </c>
      <c r="BE1052" s="7">
        <f t="shared" si="310"/>
        <v>1</v>
      </c>
      <c r="BF1052" s="117"/>
      <c r="BI1052" s="117"/>
      <c r="BJ1052" s="117"/>
      <c r="BK1052" s="168"/>
      <c r="BM1052" s="1">
        <v>0</v>
      </c>
      <c r="BN1052" s="1">
        <v>0</v>
      </c>
      <c r="BO1052" s="1">
        <v>0</v>
      </c>
      <c r="BP1052" s="1">
        <v>0</v>
      </c>
      <c r="BQ1052" s="1">
        <v>0</v>
      </c>
      <c r="BR1052" s="1">
        <v>0</v>
      </c>
      <c r="BS1052" s="1">
        <v>0</v>
      </c>
      <c r="BT1052" s="1">
        <v>0</v>
      </c>
      <c r="BU1052" s="1">
        <v>0</v>
      </c>
      <c r="BV1052" s="1">
        <v>0</v>
      </c>
      <c r="BW1052" s="1">
        <v>0</v>
      </c>
      <c r="BX1052" s="1">
        <v>0</v>
      </c>
      <c r="BY1052" s="1">
        <v>0</v>
      </c>
      <c r="BZ1052" s="1">
        <v>0</v>
      </c>
      <c r="CA1052" s="1">
        <v>0</v>
      </c>
    </row>
    <row r="1053" spans="1:79" hidden="1" outlineLevel="1">
      <c r="A1053" t="s">
        <v>2176</v>
      </c>
      <c r="B1053" s="9" t="s">
        <v>3117</v>
      </c>
      <c r="C1053" s="1">
        <f t="shared" si="293"/>
        <v>1860</v>
      </c>
      <c r="D1053" s="7">
        <f t="shared" si="294"/>
        <v>3</v>
      </c>
      <c r="E1053" s="7">
        <f t="shared" si="295"/>
        <v>4</v>
      </c>
      <c r="F1053" s="7">
        <f t="shared" si="296"/>
        <v>5</v>
      </c>
      <c r="G1053" s="7">
        <f t="shared" si="290"/>
        <v>2</v>
      </c>
      <c r="H1053" s="49">
        <f t="shared" si="302"/>
        <v>376</v>
      </c>
      <c r="I1053" s="177">
        <f t="shared" si="297"/>
        <v>0.2021505376344086</v>
      </c>
      <c r="J1053" s="8"/>
      <c r="K1053" s="2">
        <f t="shared" si="298"/>
        <v>0.12526881720430108</v>
      </c>
      <c r="L1053" s="2">
        <f t="shared" si="299"/>
        <v>0.1010752688172043</v>
      </c>
      <c r="M1053" s="2">
        <f t="shared" si="303"/>
        <v>0.1</v>
      </c>
      <c r="N1053" s="2">
        <f t="shared" si="304"/>
        <v>0.16397849462365591</v>
      </c>
      <c r="O1053" s="2">
        <f t="shared" si="305"/>
        <v>0.50967741935483879</v>
      </c>
      <c r="P1053" s="1">
        <v>233</v>
      </c>
      <c r="Q1053" s="1">
        <v>188</v>
      </c>
      <c r="R1053" s="1">
        <v>186</v>
      </c>
      <c r="S1053" s="1">
        <v>305</v>
      </c>
      <c r="T1053" s="1">
        <v>681</v>
      </c>
      <c r="U1053" s="1">
        <v>54</v>
      </c>
      <c r="V1053" s="1">
        <v>65</v>
      </c>
      <c r="W1053" s="1">
        <v>123</v>
      </c>
      <c r="X1053" s="1">
        <v>5</v>
      </c>
      <c r="Y1053" s="1"/>
      <c r="Z1053" s="1">
        <v>15</v>
      </c>
      <c r="AA1053" s="1">
        <f t="shared" si="306"/>
        <v>2</v>
      </c>
      <c r="AB1053" s="1">
        <v>1</v>
      </c>
      <c r="AC1053" s="1">
        <v>0</v>
      </c>
      <c r="AD1053" s="1">
        <v>2</v>
      </c>
      <c r="AE1053" s="1">
        <v>0</v>
      </c>
      <c r="AF1053" s="1">
        <v>0</v>
      </c>
      <c r="AG1053" s="1">
        <v>0</v>
      </c>
      <c r="AI1053" t="str">
        <f t="shared" si="291"/>
        <v>Alton</v>
      </c>
      <c r="AJ1053" t="s">
        <v>1371</v>
      </c>
      <c r="AK1053" s="182">
        <v>1</v>
      </c>
      <c r="AL1053" s="7"/>
      <c r="AN1053" s="97">
        <v>33</v>
      </c>
      <c r="AO1053" s="99">
        <v>1</v>
      </c>
      <c r="AP1053" s="99">
        <v>5</v>
      </c>
      <c r="AQ1053" s="106">
        <v>1060</v>
      </c>
      <c r="AR1053" s="106">
        <f t="shared" si="300"/>
        <v>33001</v>
      </c>
      <c r="AS1053" t="s">
        <v>1711</v>
      </c>
      <c r="AT1053" s="109">
        <f t="shared" si="301"/>
        <v>3301060</v>
      </c>
      <c r="AW1053">
        <v>82.19</v>
      </c>
      <c r="AX1053">
        <v>19.05</v>
      </c>
      <c r="AY1053">
        <v>63.13</v>
      </c>
      <c r="BA1053" s="7">
        <f t="shared" si="307"/>
        <v>0</v>
      </c>
      <c r="BB1053" s="7">
        <f t="shared" si="308"/>
        <v>0</v>
      </c>
      <c r="BC1053" s="7">
        <f t="shared" si="309"/>
        <v>0</v>
      </c>
      <c r="BD1053" s="7">
        <f t="shared" si="309"/>
        <v>0</v>
      </c>
      <c r="BE1053" s="7">
        <f t="shared" si="310"/>
        <v>1</v>
      </c>
      <c r="BF1053" s="117"/>
      <c r="BI1053" s="117"/>
      <c r="BJ1053" s="117"/>
      <c r="BK1053" s="168"/>
      <c r="BM1053" s="1">
        <v>0</v>
      </c>
      <c r="BN1053" s="1">
        <v>0</v>
      </c>
      <c r="BO1053" s="1">
        <v>0</v>
      </c>
      <c r="BP1053" s="1">
        <v>0</v>
      </c>
      <c r="BQ1053" s="1">
        <v>0</v>
      </c>
      <c r="BR1053" s="1">
        <v>0</v>
      </c>
      <c r="BS1053" s="1">
        <v>0</v>
      </c>
      <c r="BT1053" s="1">
        <v>1</v>
      </c>
      <c r="BU1053" s="1">
        <v>0</v>
      </c>
      <c r="BV1053" s="1">
        <v>0</v>
      </c>
      <c r="BW1053" s="1">
        <v>0</v>
      </c>
      <c r="BX1053" s="1">
        <v>0</v>
      </c>
      <c r="BY1053" s="1">
        <v>0</v>
      </c>
      <c r="BZ1053" s="1">
        <v>0</v>
      </c>
      <c r="CA1053" s="1">
        <v>1</v>
      </c>
    </row>
    <row r="1054" spans="1:79" hidden="1" outlineLevel="1">
      <c r="A1054" t="s">
        <v>1310</v>
      </c>
      <c r="B1054" s="9" t="s">
        <v>3117</v>
      </c>
      <c r="C1054" s="1">
        <f t="shared" si="293"/>
        <v>3600</v>
      </c>
      <c r="D1054" s="7">
        <f t="shared" si="294"/>
        <v>2</v>
      </c>
      <c r="E1054" s="7">
        <f t="shared" si="295"/>
        <v>4</v>
      </c>
      <c r="F1054" s="7">
        <f t="shared" si="296"/>
        <v>3</v>
      </c>
      <c r="G1054" s="7">
        <f t="shared" si="290"/>
        <v>5</v>
      </c>
      <c r="H1054" s="49">
        <f t="shared" si="302"/>
        <v>60</v>
      </c>
      <c r="I1054" s="177">
        <f t="shared" si="297"/>
        <v>1.6666666666666666E-2</v>
      </c>
      <c r="J1054" s="8"/>
      <c r="K1054" s="2">
        <f t="shared" si="298"/>
        <v>0.24027777777777778</v>
      </c>
      <c r="L1054" s="2">
        <f t="shared" si="299"/>
        <v>0.11194444444444444</v>
      </c>
      <c r="M1054" s="2">
        <f t="shared" si="303"/>
        <v>0.11305555555555556</v>
      </c>
      <c r="N1054" s="2">
        <f t="shared" si="304"/>
        <v>0.10527777777777778</v>
      </c>
      <c r="O1054" s="2">
        <f t="shared" si="305"/>
        <v>0.42944444444444441</v>
      </c>
      <c r="P1054" s="1">
        <v>865</v>
      </c>
      <c r="Q1054" s="1">
        <v>403</v>
      </c>
      <c r="R1054" s="1">
        <v>407</v>
      </c>
      <c r="S1054" s="1">
        <v>379</v>
      </c>
      <c r="T1054" s="1">
        <v>925</v>
      </c>
      <c r="U1054" s="1">
        <v>45</v>
      </c>
      <c r="V1054" s="1">
        <v>167</v>
      </c>
      <c r="W1054" s="1">
        <v>351</v>
      </c>
      <c r="X1054" s="1">
        <v>33</v>
      </c>
      <c r="Y1054" s="1"/>
      <c r="Z1054" s="1">
        <v>19</v>
      </c>
      <c r="AA1054" s="1">
        <f t="shared" si="306"/>
        <v>3</v>
      </c>
      <c r="AB1054" s="1">
        <v>0</v>
      </c>
      <c r="AC1054" s="1">
        <v>1</v>
      </c>
      <c r="AD1054" s="1">
        <v>0</v>
      </c>
      <c r="AE1054" s="1">
        <v>1</v>
      </c>
      <c r="AF1054" s="1">
        <v>1</v>
      </c>
      <c r="AG1054" s="1">
        <v>0</v>
      </c>
      <c r="AI1054" t="str">
        <f t="shared" si="291"/>
        <v>Amherst</v>
      </c>
      <c r="AJ1054" t="s">
        <v>118</v>
      </c>
      <c r="AK1054" s="182">
        <v>2</v>
      </c>
      <c r="AL1054" s="7"/>
      <c r="AN1054" s="97">
        <v>33</v>
      </c>
      <c r="AO1054" s="99">
        <v>11</v>
      </c>
      <c r="AP1054" s="99">
        <v>5</v>
      </c>
      <c r="AQ1054" s="106">
        <v>1300</v>
      </c>
      <c r="AR1054" s="106">
        <f t="shared" si="300"/>
        <v>33011</v>
      </c>
      <c r="AS1054" t="s">
        <v>1711</v>
      </c>
      <c r="AT1054" s="109">
        <f t="shared" si="301"/>
        <v>3301300</v>
      </c>
      <c r="AW1054">
        <v>34.81</v>
      </c>
      <c r="AX1054">
        <v>0.52</v>
      </c>
      <c r="AY1054">
        <v>34.29</v>
      </c>
      <c r="BA1054" s="7">
        <f t="shared" si="307"/>
        <v>0</v>
      </c>
      <c r="BB1054" s="7">
        <f t="shared" si="308"/>
        <v>0</v>
      </c>
      <c r="BC1054" s="7">
        <f t="shared" si="309"/>
        <v>0</v>
      </c>
      <c r="BD1054" s="7">
        <f t="shared" si="309"/>
        <v>0</v>
      </c>
      <c r="BE1054" s="7">
        <f t="shared" si="310"/>
        <v>1</v>
      </c>
      <c r="BF1054" s="117"/>
      <c r="BI1054" s="117"/>
      <c r="BJ1054" s="117"/>
      <c r="BK1054" s="168"/>
      <c r="BM1054" s="1">
        <v>0</v>
      </c>
      <c r="BN1054" s="1">
        <v>0</v>
      </c>
      <c r="BO1054" s="1">
        <v>0</v>
      </c>
      <c r="BP1054" s="1">
        <v>0</v>
      </c>
      <c r="BQ1054" s="1">
        <v>0</v>
      </c>
      <c r="BR1054" s="1">
        <v>0</v>
      </c>
      <c r="BS1054" s="1">
        <v>0</v>
      </c>
      <c r="BT1054" s="1">
        <v>2</v>
      </c>
      <c r="BU1054" s="1">
        <v>0</v>
      </c>
      <c r="BV1054" s="1">
        <v>1</v>
      </c>
      <c r="BW1054" s="1">
        <v>0</v>
      </c>
      <c r="BX1054" s="1">
        <v>0</v>
      </c>
      <c r="BY1054" s="1">
        <v>0</v>
      </c>
      <c r="BZ1054" s="1">
        <v>0</v>
      </c>
      <c r="CA1054" s="1">
        <v>0</v>
      </c>
    </row>
    <row r="1055" spans="1:79" hidden="1" outlineLevel="1">
      <c r="A1055" t="s">
        <v>777</v>
      </c>
      <c r="B1055" s="9" t="s">
        <v>3117</v>
      </c>
      <c r="C1055" s="1">
        <f t="shared" si="293"/>
        <v>523</v>
      </c>
      <c r="D1055" s="7">
        <f t="shared" si="294"/>
        <v>2</v>
      </c>
      <c r="E1055" s="7">
        <f t="shared" si="295"/>
        <v>4</v>
      </c>
      <c r="F1055" s="7">
        <f t="shared" si="296"/>
        <v>5</v>
      </c>
      <c r="G1055" s="7">
        <f t="shared" si="290"/>
        <v>3</v>
      </c>
      <c r="H1055" s="49">
        <f t="shared" si="302"/>
        <v>120</v>
      </c>
      <c r="I1055" s="177">
        <f t="shared" si="297"/>
        <v>0.2294455066921606</v>
      </c>
      <c r="J1055" s="8"/>
      <c r="K1055" s="2">
        <f t="shared" si="298"/>
        <v>0.17399617590822181</v>
      </c>
      <c r="L1055" s="2">
        <f t="shared" si="299"/>
        <v>9.5602294455066919E-2</v>
      </c>
      <c r="M1055" s="2">
        <f t="shared" si="303"/>
        <v>5.9273422562141492E-2</v>
      </c>
      <c r="N1055" s="2">
        <f t="shared" si="304"/>
        <v>0.1147227533460803</v>
      </c>
      <c r="O1055" s="2">
        <f t="shared" si="305"/>
        <v>0.55640535372848943</v>
      </c>
      <c r="P1055" s="1">
        <v>91</v>
      </c>
      <c r="Q1055" s="1">
        <v>50</v>
      </c>
      <c r="R1055" s="1">
        <v>31</v>
      </c>
      <c r="S1055" s="1">
        <v>60</v>
      </c>
      <c r="T1055" s="1">
        <v>211</v>
      </c>
      <c r="U1055" s="1">
        <v>16</v>
      </c>
      <c r="V1055" s="1">
        <v>21</v>
      </c>
      <c r="W1055" s="1">
        <v>26</v>
      </c>
      <c r="X1055" s="1">
        <v>1</v>
      </c>
      <c r="Y1055" s="1"/>
      <c r="Z1055" s="1">
        <v>5</v>
      </c>
      <c r="AA1055" s="1">
        <f t="shared" si="306"/>
        <v>9</v>
      </c>
      <c r="AB1055" s="1">
        <v>0</v>
      </c>
      <c r="AC1055" s="1">
        <v>1</v>
      </c>
      <c r="AD1055" s="1">
        <v>0</v>
      </c>
      <c r="AE1055" s="1">
        <v>0</v>
      </c>
      <c r="AF1055" s="1">
        <v>1</v>
      </c>
      <c r="AG1055" s="1">
        <v>0</v>
      </c>
      <c r="AI1055" t="str">
        <f t="shared" si="291"/>
        <v>Andover</v>
      </c>
      <c r="AJ1055" t="s">
        <v>1643</v>
      </c>
      <c r="AK1055" s="182">
        <v>2</v>
      </c>
      <c r="AL1055" s="7"/>
      <c r="AN1055" s="97">
        <v>33</v>
      </c>
      <c r="AO1055" s="99">
        <v>13</v>
      </c>
      <c r="AP1055" s="99">
        <v>10</v>
      </c>
      <c r="AQ1055" s="106">
        <v>1460</v>
      </c>
      <c r="AR1055" s="106">
        <f t="shared" si="300"/>
        <v>33013</v>
      </c>
      <c r="AS1055" t="s">
        <v>1711</v>
      </c>
      <c r="AT1055" s="109">
        <f t="shared" si="301"/>
        <v>3301460</v>
      </c>
      <c r="AW1055">
        <v>41.33</v>
      </c>
      <c r="AX1055">
        <v>0.87</v>
      </c>
      <c r="AY1055">
        <v>40.46</v>
      </c>
      <c r="BA1055" s="7">
        <f t="shared" si="307"/>
        <v>0</v>
      </c>
      <c r="BB1055" s="7">
        <f t="shared" si="308"/>
        <v>0</v>
      </c>
      <c r="BC1055" s="7">
        <f t="shared" si="309"/>
        <v>0</v>
      </c>
      <c r="BD1055" s="7">
        <f t="shared" si="309"/>
        <v>0</v>
      </c>
      <c r="BE1055" s="7">
        <f t="shared" si="310"/>
        <v>1</v>
      </c>
      <c r="BF1055" s="117"/>
      <c r="BI1055" s="117"/>
      <c r="BJ1055" s="117"/>
      <c r="BK1055" s="168"/>
      <c r="BM1055" s="1">
        <v>2</v>
      </c>
      <c r="BN1055" s="1">
        <v>4</v>
      </c>
      <c r="BO1055" s="1">
        <v>0</v>
      </c>
      <c r="BP1055" s="1">
        <v>0</v>
      </c>
      <c r="BQ1055" s="1">
        <v>0</v>
      </c>
      <c r="BR1055" s="1">
        <v>0</v>
      </c>
      <c r="BS1055" s="1">
        <v>0</v>
      </c>
      <c r="BT1055" s="1">
        <v>0</v>
      </c>
      <c r="BU1055" s="1">
        <v>0</v>
      </c>
      <c r="BV1055" s="1">
        <v>0</v>
      </c>
      <c r="BW1055" s="1">
        <v>0</v>
      </c>
      <c r="BX1055" s="1">
        <v>0</v>
      </c>
      <c r="BY1055" s="1">
        <v>0</v>
      </c>
      <c r="BZ1055" s="1">
        <v>3</v>
      </c>
      <c r="CA1055" s="1">
        <v>0</v>
      </c>
    </row>
    <row r="1056" spans="1:79" hidden="1" outlineLevel="1">
      <c r="A1056" t="s">
        <v>1398</v>
      </c>
      <c r="B1056" s="9" t="s">
        <v>3117</v>
      </c>
      <c r="C1056" s="1">
        <f t="shared" si="293"/>
        <v>607</v>
      </c>
      <c r="D1056" s="7">
        <f t="shared" si="294"/>
        <v>2</v>
      </c>
      <c r="E1056" s="7">
        <f t="shared" si="295"/>
        <v>3</v>
      </c>
      <c r="F1056" s="7">
        <f t="shared" si="296"/>
        <v>5</v>
      </c>
      <c r="G1056" s="7">
        <f t="shared" si="290"/>
        <v>4</v>
      </c>
      <c r="H1056" s="49">
        <f t="shared" si="302"/>
        <v>142</v>
      </c>
      <c r="I1056" s="177">
        <f t="shared" si="297"/>
        <v>0.23393739703459637</v>
      </c>
      <c r="J1056" s="8"/>
      <c r="K1056" s="2">
        <f t="shared" si="298"/>
        <v>0.13179571663920922</v>
      </c>
      <c r="L1056" s="2">
        <f t="shared" si="299"/>
        <v>0.12355848434925865</v>
      </c>
      <c r="M1056" s="2">
        <f t="shared" si="303"/>
        <v>7.7429983525535415E-2</v>
      </c>
      <c r="N1056" s="2">
        <f t="shared" si="304"/>
        <v>9.8846787479406922E-2</v>
      </c>
      <c r="O1056" s="2">
        <f t="shared" si="305"/>
        <v>0.56836902800658984</v>
      </c>
      <c r="P1056" s="1">
        <v>80</v>
      </c>
      <c r="Q1056" s="1">
        <v>75</v>
      </c>
      <c r="R1056" s="1">
        <v>47</v>
      </c>
      <c r="S1056" s="1">
        <v>60</v>
      </c>
      <c r="T1056" s="1">
        <v>222</v>
      </c>
      <c r="U1056" s="1">
        <v>14</v>
      </c>
      <c r="V1056" s="1">
        <v>42</v>
      </c>
      <c r="W1056" s="1">
        <v>45</v>
      </c>
      <c r="X1056" s="1">
        <v>9</v>
      </c>
      <c r="Y1056" s="1"/>
      <c r="Z1056" s="1">
        <v>10</v>
      </c>
      <c r="AA1056" s="1">
        <f t="shared" si="306"/>
        <v>2</v>
      </c>
      <c r="AB1056" s="1">
        <v>1</v>
      </c>
      <c r="AC1056" s="1">
        <v>0</v>
      </c>
      <c r="AD1056" s="1">
        <v>0</v>
      </c>
      <c r="AE1056" s="1">
        <v>0</v>
      </c>
      <c r="AF1056" s="1">
        <v>0</v>
      </c>
      <c r="AG1056" s="1">
        <v>0</v>
      </c>
      <c r="AI1056" t="str">
        <f t="shared" si="291"/>
        <v>Antrim</v>
      </c>
      <c r="AJ1056" t="s">
        <v>118</v>
      </c>
      <c r="AK1056" s="182">
        <v>2</v>
      </c>
      <c r="AL1056" s="7"/>
      <c r="AN1056" s="97">
        <v>33</v>
      </c>
      <c r="AO1056" s="99">
        <v>11</v>
      </c>
      <c r="AP1056" s="99">
        <v>10</v>
      </c>
      <c r="AQ1056" s="106">
        <v>1700</v>
      </c>
      <c r="AR1056" s="106">
        <f t="shared" si="300"/>
        <v>33011</v>
      </c>
      <c r="AS1056" t="s">
        <v>1711</v>
      </c>
      <c r="AT1056" s="109">
        <f t="shared" si="301"/>
        <v>3301700</v>
      </c>
      <c r="AW1056">
        <v>36.5</v>
      </c>
      <c r="AX1056">
        <v>0.83</v>
      </c>
      <c r="AY1056">
        <v>35.67</v>
      </c>
      <c r="BA1056" s="7">
        <f t="shared" si="307"/>
        <v>0</v>
      </c>
      <c r="BB1056" s="7">
        <f t="shared" si="308"/>
        <v>0</v>
      </c>
      <c r="BC1056" s="7">
        <f t="shared" si="309"/>
        <v>0</v>
      </c>
      <c r="BD1056" s="7">
        <f t="shared" si="309"/>
        <v>0</v>
      </c>
      <c r="BE1056" s="7">
        <f t="shared" si="310"/>
        <v>1</v>
      </c>
      <c r="BF1056" s="117"/>
      <c r="BI1056" s="117"/>
      <c r="BJ1056" s="117"/>
      <c r="BK1056" s="168"/>
      <c r="BM1056" s="1">
        <v>0</v>
      </c>
      <c r="BN1056" s="1">
        <v>0</v>
      </c>
      <c r="BO1056" s="1">
        <v>0</v>
      </c>
      <c r="BP1056" s="1">
        <v>0</v>
      </c>
      <c r="BQ1056" s="1">
        <v>0</v>
      </c>
      <c r="BR1056" s="1">
        <v>0</v>
      </c>
      <c r="BS1056" s="1">
        <v>1</v>
      </c>
      <c r="BT1056" s="1">
        <v>0</v>
      </c>
      <c r="BU1056" s="1">
        <v>0</v>
      </c>
      <c r="BV1056" s="1">
        <v>1</v>
      </c>
      <c r="BW1056" s="1">
        <v>0</v>
      </c>
      <c r="BX1056" s="1">
        <v>0</v>
      </c>
      <c r="BY1056" s="1">
        <v>0</v>
      </c>
      <c r="BZ1056" s="1">
        <v>0</v>
      </c>
      <c r="CA1056" s="1">
        <v>0</v>
      </c>
    </row>
    <row r="1057" spans="1:79" hidden="1" outlineLevel="1">
      <c r="A1057" t="s">
        <v>3230</v>
      </c>
      <c r="B1057" s="9" t="s">
        <v>3117</v>
      </c>
      <c r="C1057" s="1">
        <f t="shared" si="293"/>
        <v>474</v>
      </c>
      <c r="D1057" s="7">
        <f t="shared" si="294"/>
        <v>2</v>
      </c>
      <c r="E1057" s="7">
        <f t="shared" si="295"/>
        <v>5</v>
      </c>
      <c r="F1057" s="7">
        <f t="shared" si="296"/>
        <v>4</v>
      </c>
      <c r="G1057" s="7">
        <f t="shared" si="290"/>
        <v>3</v>
      </c>
      <c r="H1057" s="49">
        <f t="shared" si="302"/>
        <v>89</v>
      </c>
      <c r="I1057" s="177">
        <f t="shared" si="297"/>
        <v>0.18776371308016879</v>
      </c>
      <c r="J1057" s="8"/>
      <c r="K1057" s="2">
        <f t="shared" si="298"/>
        <v>0.18776371308016879</v>
      </c>
      <c r="L1057" s="2">
        <f t="shared" si="299"/>
        <v>8.2278481012658222E-2</v>
      </c>
      <c r="M1057" s="2">
        <f t="shared" si="303"/>
        <v>9.2827004219409287E-2</v>
      </c>
      <c r="N1057" s="2">
        <f t="shared" si="304"/>
        <v>9.9156118143459912E-2</v>
      </c>
      <c r="O1057" s="2">
        <f t="shared" si="305"/>
        <v>0.53797468354430378</v>
      </c>
      <c r="P1057" s="1">
        <v>89</v>
      </c>
      <c r="Q1057" s="1">
        <v>39</v>
      </c>
      <c r="R1057" s="1">
        <v>44</v>
      </c>
      <c r="S1057" s="1">
        <v>47</v>
      </c>
      <c r="T1057" s="1">
        <v>178</v>
      </c>
      <c r="U1057" s="1">
        <v>16</v>
      </c>
      <c r="V1057" s="1">
        <v>21</v>
      </c>
      <c r="W1057" s="1">
        <v>36</v>
      </c>
      <c r="X1057" s="1">
        <v>2</v>
      </c>
      <c r="Y1057" s="1"/>
      <c r="Z1057" s="1">
        <v>1</v>
      </c>
      <c r="AA1057" s="1">
        <f t="shared" si="306"/>
        <v>0</v>
      </c>
      <c r="AB1057" s="1">
        <v>0</v>
      </c>
      <c r="AC1057" s="1">
        <v>0</v>
      </c>
      <c r="AD1057" s="1">
        <v>0</v>
      </c>
      <c r="AE1057" s="1">
        <v>1</v>
      </c>
      <c r="AF1057" s="1">
        <v>0</v>
      </c>
      <c r="AG1057" s="1">
        <v>0</v>
      </c>
      <c r="AI1057" t="str">
        <f t="shared" si="291"/>
        <v>Ashland</v>
      </c>
      <c r="AJ1057" t="s">
        <v>923</v>
      </c>
      <c r="AK1057" s="182">
        <v>2</v>
      </c>
      <c r="AL1057" s="7"/>
      <c r="AN1057" s="97">
        <v>33</v>
      </c>
      <c r="AO1057" s="99">
        <v>9</v>
      </c>
      <c r="AP1057" s="99">
        <v>10</v>
      </c>
      <c r="AQ1057" s="106">
        <v>2020</v>
      </c>
      <c r="AR1057" s="106">
        <f t="shared" si="300"/>
        <v>33009</v>
      </c>
      <c r="AS1057" t="s">
        <v>1711</v>
      </c>
      <c r="AT1057" s="109">
        <f t="shared" si="301"/>
        <v>3302020</v>
      </c>
      <c r="AW1057">
        <v>11.71</v>
      </c>
      <c r="AX1057">
        <v>0.45</v>
      </c>
      <c r="AY1057">
        <v>11.25</v>
      </c>
      <c r="BA1057" s="7">
        <f t="shared" si="307"/>
        <v>0</v>
      </c>
      <c r="BB1057" s="7">
        <f t="shared" si="308"/>
        <v>0</v>
      </c>
      <c r="BC1057" s="7">
        <f t="shared" si="309"/>
        <v>0</v>
      </c>
      <c r="BD1057" s="7">
        <f t="shared" si="309"/>
        <v>0</v>
      </c>
      <c r="BE1057" s="7">
        <f t="shared" si="310"/>
        <v>1</v>
      </c>
      <c r="BF1057" s="117"/>
      <c r="BI1057" s="117"/>
      <c r="BJ1057" s="117"/>
      <c r="BK1057" s="168"/>
      <c r="BM1057" s="1">
        <v>0</v>
      </c>
      <c r="BN1057" s="1">
        <v>0</v>
      </c>
      <c r="BO1057" s="1">
        <v>0</v>
      </c>
      <c r="BP1057" s="1">
        <v>0</v>
      </c>
      <c r="BQ1057" s="1">
        <v>0</v>
      </c>
      <c r="BR1057" s="1">
        <v>0</v>
      </c>
      <c r="BS1057" s="1">
        <v>0</v>
      </c>
      <c r="BT1057" s="1">
        <v>0</v>
      </c>
      <c r="BU1057" s="1">
        <v>0</v>
      </c>
      <c r="BV1057" s="1">
        <v>0</v>
      </c>
      <c r="BW1057" s="1">
        <v>0</v>
      </c>
      <c r="BX1057" s="1">
        <v>0</v>
      </c>
      <c r="BY1057" s="1">
        <v>0</v>
      </c>
      <c r="BZ1057" s="1">
        <v>0</v>
      </c>
      <c r="CA1057" s="1">
        <v>0</v>
      </c>
    </row>
    <row r="1058" spans="1:79" hidden="1" outlineLevel="1">
      <c r="A1058" t="s">
        <v>1894</v>
      </c>
      <c r="B1058" s="9" t="s">
        <v>3117</v>
      </c>
      <c r="C1058" s="1">
        <f t="shared" si="293"/>
        <v>2218</v>
      </c>
      <c r="D1058" s="7">
        <f t="shared" si="294"/>
        <v>2</v>
      </c>
      <c r="E1058" s="7">
        <f t="shared" si="295"/>
        <v>4</v>
      </c>
      <c r="F1058" s="7">
        <f t="shared" si="296"/>
        <v>3</v>
      </c>
      <c r="G1058" s="7">
        <f t="shared" si="290"/>
        <v>5</v>
      </c>
      <c r="H1058" s="49">
        <f t="shared" si="302"/>
        <v>660</v>
      </c>
      <c r="I1058" s="177">
        <f t="shared" si="297"/>
        <v>0.29756537421100088</v>
      </c>
      <c r="J1058" s="8"/>
      <c r="K1058" s="2">
        <f t="shared" si="298"/>
        <v>0.12443642921550947</v>
      </c>
      <c r="L1058" s="2">
        <f t="shared" si="299"/>
        <v>9.6934174932371511E-2</v>
      </c>
      <c r="M1058" s="2">
        <f t="shared" si="303"/>
        <v>0.12037871956717763</v>
      </c>
      <c r="N1058" s="2">
        <f t="shared" si="304"/>
        <v>9.242560865644725E-2</v>
      </c>
      <c r="O1058" s="2">
        <f t="shared" si="305"/>
        <v>0.56582506762849416</v>
      </c>
      <c r="P1058" s="1">
        <v>276</v>
      </c>
      <c r="Q1058" s="1">
        <v>215</v>
      </c>
      <c r="R1058" s="1">
        <v>267</v>
      </c>
      <c r="S1058" s="1">
        <v>205</v>
      </c>
      <c r="T1058" s="1">
        <v>936</v>
      </c>
      <c r="U1058" s="1">
        <v>26</v>
      </c>
      <c r="V1058" s="1">
        <v>68</v>
      </c>
      <c r="W1058" s="1">
        <v>180</v>
      </c>
      <c r="X1058" s="1">
        <v>13</v>
      </c>
      <c r="Y1058" s="1"/>
      <c r="Z1058" s="1">
        <v>24</v>
      </c>
      <c r="AA1058" s="1">
        <f t="shared" si="306"/>
        <v>1</v>
      </c>
      <c r="AB1058" s="1">
        <v>1</v>
      </c>
      <c r="AC1058" s="1">
        <v>1</v>
      </c>
      <c r="AD1058" s="1">
        <v>2</v>
      </c>
      <c r="AE1058" s="1">
        <v>2</v>
      </c>
      <c r="AF1058" s="1">
        <v>1</v>
      </c>
      <c r="AG1058" s="1">
        <v>0</v>
      </c>
      <c r="AI1058" t="str">
        <f t="shared" si="291"/>
        <v>Atkinson</v>
      </c>
      <c r="AJ1058" t="s">
        <v>3010</v>
      </c>
      <c r="AK1058" s="182">
        <v>2</v>
      </c>
      <c r="AL1058" s="7"/>
      <c r="AN1058" s="97">
        <v>33</v>
      </c>
      <c r="AO1058" s="99">
        <v>15</v>
      </c>
      <c r="AP1058" s="99">
        <v>5</v>
      </c>
      <c r="AQ1058" s="106">
        <v>2340</v>
      </c>
      <c r="AR1058" s="106">
        <f t="shared" si="300"/>
        <v>33015</v>
      </c>
      <c r="AS1058" t="s">
        <v>1711</v>
      </c>
      <c r="AT1058" s="109">
        <f t="shared" si="301"/>
        <v>3302340</v>
      </c>
      <c r="AW1058">
        <v>11.29</v>
      </c>
      <c r="AX1058">
        <v>0.16</v>
      </c>
      <c r="AY1058">
        <v>11.13</v>
      </c>
      <c r="BA1058" s="7">
        <f t="shared" si="307"/>
        <v>0</v>
      </c>
      <c r="BB1058" s="7">
        <f t="shared" si="308"/>
        <v>0</v>
      </c>
      <c r="BC1058" s="7">
        <f t="shared" si="309"/>
        <v>0</v>
      </c>
      <c r="BD1058" s="7">
        <f t="shared" si="309"/>
        <v>0</v>
      </c>
      <c r="BE1058" s="7">
        <f t="shared" si="310"/>
        <v>1</v>
      </c>
      <c r="BF1058" s="117"/>
      <c r="BI1058" s="117"/>
      <c r="BJ1058" s="117"/>
      <c r="BK1058" s="168"/>
      <c r="BM1058" s="1">
        <v>0</v>
      </c>
      <c r="BN1058" s="1">
        <v>0</v>
      </c>
      <c r="BO1058" s="1">
        <v>0</v>
      </c>
      <c r="BP1058" s="1">
        <v>0</v>
      </c>
      <c r="BQ1058" s="1">
        <v>0</v>
      </c>
      <c r="BR1058" s="1">
        <v>0</v>
      </c>
      <c r="BS1058" s="1">
        <v>0</v>
      </c>
      <c r="BT1058" s="1">
        <v>0</v>
      </c>
      <c r="BU1058" s="1">
        <v>0</v>
      </c>
      <c r="BV1058" s="1">
        <v>1</v>
      </c>
      <c r="BW1058" s="1">
        <v>0</v>
      </c>
      <c r="BX1058" s="1">
        <v>0</v>
      </c>
      <c r="BY1058" s="1">
        <v>0</v>
      </c>
      <c r="BZ1058" s="1">
        <v>0</v>
      </c>
      <c r="CA1058" s="1">
        <v>0</v>
      </c>
    </row>
    <row r="1059" spans="1:79" hidden="1" outlineLevel="1">
      <c r="A1059" t="s">
        <v>512</v>
      </c>
      <c r="B1059" s="9" t="s">
        <v>3117</v>
      </c>
      <c r="C1059" s="1">
        <f t="shared" si="293"/>
        <v>1824</v>
      </c>
      <c r="D1059" s="7">
        <f t="shared" si="294"/>
        <v>2</v>
      </c>
      <c r="E1059" s="7">
        <f t="shared" si="295"/>
        <v>4</v>
      </c>
      <c r="F1059" s="7">
        <f t="shared" si="296"/>
        <v>5</v>
      </c>
      <c r="G1059" s="7">
        <f t="shared" si="290"/>
        <v>3</v>
      </c>
      <c r="H1059" s="49">
        <f t="shared" si="302"/>
        <v>424</v>
      </c>
      <c r="I1059" s="177">
        <f t="shared" si="297"/>
        <v>0.23245614035087719</v>
      </c>
      <c r="J1059" s="8"/>
      <c r="K1059" s="2">
        <f t="shared" si="298"/>
        <v>0.13651315789473684</v>
      </c>
      <c r="L1059" s="2">
        <f t="shared" si="299"/>
        <v>0.1162280701754386</v>
      </c>
      <c r="M1059" s="2">
        <f t="shared" si="303"/>
        <v>0.1025219298245614</v>
      </c>
      <c r="N1059" s="2">
        <f t="shared" si="304"/>
        <v>0.11787280701754387</v>
      </c>
      <c r="O1059" s="2">
        <f t="shared" si="305"/>
        <v>0.52686403508771928</v>
      </c>
      <c r="P1059" s="1">
        <v>249</v>
      </c>
      <c r="Q1059" s="1">
        <v>212</v>
      </c>
      <c r="R1059" s="1">
        <v>187</v>
      </c>
      <c r="S1059" s="1">
        <v>215</v>
      </c>
      <c r="T1059" s="1">
        <v>673</v>
      </c>
      <c r="U1059" s="1">
        <v>28</v>
      </c>
      <c r="V1059" s="1">
        <v>81</v>
      </c>
      <c r="W1059" s="1">
        <v>158</v>
      </c>
      <c r="X1059" s="1">
        <v>12</v>
      </c>
      <c r="Y1059" s="1"/>
      <c r="Z1059" s="1">
        <v>4</v>
      </c>
      <c r="AA1059" s="1">
        <f t="shared" si="306"/>
        <v>3</v>
      </c>
      <c r="AB1059" s="1">
        <v>1</v>
      </c>
      <c r="AC1059" s="1">
        <v>1</v>
      </c>
      <c r="AD1059" s="1">
        <v>0</v>
      </c>
      <c r="AE1059" s="1">
        <v>0</v>
      </c>
      <c r="AF1059" s="1">
        <v>0</v>
      </c>
      <c r="AG1059" s="1">
        <v>0</v>
      </c>
      <c r="AI1059" t="str">
        <f t="shared" si="291"/>
        <v>Auburn</v>
      </c>
      <c r="AJ1059" t="s">
        <v>3010</v>
      </c>
      <c r="AK1059" s="182">
        <v>1</v>
      </c>
      <c r="AL1059" s="7"/>
      <c r="AN1059" s="97">
        <v>33</v>
      </c>
      <c r="AO1059" s="99">
        <v>15</v>
      </c>
      <c r="AP1059" s="99">
        <v>10</v>
      </c>
      <c r="AQ1059" s="106">
        <v>2820</v>
      </c>
      <c r="AR1059" s="106">
        <f t="shared" si="300"/>
        <v>33015</v>
      </c>
      <c r="AS1059" t="s">
        <v>1711</v>
      </c>
      <c r="AT1059" s="109">
        <f t="shared" si="301"/>
        <v>3302820</v>
      </c>
      <c r="AW1059">
        <v>28.71</v>
      </c>
      <c r="AX1059">
        <v>3.5</v>
      </c>
      <c r="AY1059">
        <v>25.21</v>
      </c>
      <c r="BA1059" s="7">
        <f t="shared" si="307"/>
        <v>0</v>
      </c>
      <c r="BB1059" s="7">
        <f t="shared" si="308"/>
        <v>0</v>
      </c>
      <c r="BC1059" s="7">
        <f t="shared" si="309"/>
        <v>0</v>
      </c>
      <c r="BD1059" s="7">
        <f t="shared" si="309"/>
        <v>0</v>
      </c>
      <c r="BE1059" s="7">
        <f t="shared" si="310"/>
        <v>1</v>
      </c>
      <c r="BF1059" s="117"/>
      <c r="BI1059" s="117"/>
      <c r="BJ1059" s="117"/>
      <c r="BK1059" s="168"/>
      <c r="BM1059" s="1">
        <v>0</v>
      </c>
      <c r="BN1059" s="1">
        <v>0</v>
      </c>
      <c r="BO1059" s="1">
        <v>0</v>
      </c>
      <c r="BP1059" s="1">
        <v>0</v>
      </c>
      <c r="BQ1059" s="1">
        <v>0</v>
      </c>
      <c r="BR1059" s="1">
        <v>0</v>
      </c>
      <c r="BS1059" s="1">
        <v>0</v>
      </c>
      <c r="BT1059" s="1">
        <v>0</v>
      </c>
      <c r="BU1059" s="1">
        <v>0</v>
      </c>
      <c r="BV1059" s="1">
        <v>3</v>
      </c>
      <c r="BW1059" s="1">
        <v>0</v>
      </c>
      <c r="BX1059" s="1">
        <v>0</v>
      </c>
      <c r="BY1059" s="1">
        <v>0</v>
      </c>
      <c r="BZ1059" s="1">
        <v>0</v>
      </c>
      <c r="CA1059" s="1">
        <v>0</v>
      </c>
    </row>
    <row r="1060" spans="1:79" hidden="1" outlineLevel="1">
      <c r="A1060" t="s">
        <v>1204</v>
      </c>
      <c r="B1060" s="9" t="s">
        <v>3117</v>
      </c>
      <c r="C1060" s="1">
        <f t="shared" si="293"/>
        <v>1091</v>
      </c>
      <c r="D1060" s="7">
        <f t="shared" si="294"/>
        <v>3</v>
      </c>
      <c r="E1060" s="7">
        <f t="shared" si="295"/>
        <v>4</v>
      </c>
      <c r="F1060" s="7">
        <f t="shared" si="296"/>
        <v>5</v>
      </c>
      <c r="G1060" s="7">
        <f t="shared" si="290"/>
        <v>2</v>
      </c>
      <c r="H1060" s="49">
        <f t="shared" si="302"/>
        <v>223</v>
      </c>
      <c r="I1060" s="177">
        <f t="shared" si="297"/>
        <v>0.20439963336388633</v>
      </c>
      <c r="J1060" s="8"/>
      <c r="K1060" s="2">
        <f t="shared" si="298"/>
        <v>0.11182401466544455</v>
      </c>
      <c r="L1060" s="2">
        <f t="shared" si="299"/>
        <v>0.10449129239230064</v>
      </c>
      <c r="M1060" s="2">
        <f t="shared" si="303"/>
        <v>7.6993583868011001E-2</v>
      </c>
      <c r="N1060" s="2">
        <f t="shared" si="304"/>
        <v>0.18148487626031165</v>
      </c>
      <c r="O1060" s="2">
        <f t="shared" si="305"/>
        <v>0.52520623281393219</v>
      </c>
      <c r="P1060" s="1">
        <v>122</v>
      </c>
      <c r="Q1060" s="1">
        <v>114</v>
      </c>
      <c r="R1060" s="1">
        <v>84</v>
      </c>
      <c r="S1060" s="1">
        <v>198</v>
      </c>
      <c r="T1060" s="1">
        <v>421</v>
      </c>
      <c r="U1060" s="1">
        <v>29</v>
      </c>
      <c r="V1060" s="1">
        <v>41</v>
      </c>
      <c r="W1060" s="1">
        <v>67</v>
      </c>
      <c r="X1060" s="1">
        <v>4</v>
      </c>
      <c r="Y1060" s="1"/>
      <c r="Z1060" s="1">
        <v>7</v>
      </c>
      <c r="AA1060" s="1">
        <f t="shared" si="306"/>
        <v>2</v>
      </c>
      <c r="AB1060" s="1">
        <v>1</v>
      </c>
      <c r="AC1060" s="1">
        <v>0</v>
      </c>
      <c r="AD1060" s="1">
        <v>0</v>
      </c>
      <c r="AE1060" s="1">
        <v>0</v>
      </c>
      <c r="AF1060" s="1">
        <v>0</v>
      </c>
      <c r="AG1060" s="1">
        <v>1</v>
      </c>
      <c r="AI1060" t="str">
        <f t="shared" si="291"/>
        <v>Barnstead</v>
      </c>
      <c r="AJ1060" t="s">
        <v>1371</v>
      </c>
      <c r="AK1060" s="182">
        <v>1</v>
      </c>
      <c r="AL1060" s="7"/>
      <c r="AN1060" s="97">
        <v>33</v>
      </c>
      <c r="AO1060" s="99">
        <v>1</v>
      </c>
      <c r="AP1060" s="99">
        <v>10</v>
      </c>
      <c r="AQ1060" s="106">
        <v>3220</v>
      </c>
      <c r="AR1060" s="106">
        <f t="shared" si="300"/>
        <v>33001</v>
      </c>
      <c r="AS1060" t="s">
        <v>1711</v>
      </c>
      <c r="AT1060" s="109">
        <f t="shared" si="301"/>
        <v>3303220</v>
      </c>
      <c r="AW1060">
        <v>43.97</v>
      </c>
      <c r="AX1060">
        <v>2.0499999999999998</v>
      </c>
      <c r="AY1060">
        <v>41.92</v>
      </c>
      <c r="BA1060" s="7">
        <f t="shared" si="307"/>
        <v>0</v>
      </c>
      <c r="BB1060" s="7">
        <f t="shared" si="308"/>
        <v>0</v>
      </c>
      <c r="BC1060" s="7">
        <f t="shared" si="309"/>
        <v>0</v>
      </c>
      <c r="BD1060" s="7">
        <f t="shared" si="309"/>
        <v>0</v>
      </c>
      <c r="BE1060" s="7">
        <f t="shared" si="310"/>
        <v>1</v>
      </c>
      <c r="BF1060" s="117"/>
      <c r="BI1060" s="117"/>
      <c r="BJ1060" s="117"/>
      <c r="BK1060" s="168"/>
      <c r="BM1060" s="1">
        <v>0</v>
      </c>
      <c r="BN1060" s="1">
        <v>1</v>
      </c>
      <c r="BO1060" s="1">
        <v>0</v>
      </c>
      <c r="BP1060" s="1">
        <v>0</v>
      </c>
      <c r="BQ1060" s="1">
        <v>0</v>
      </c>
      <c r="BR1060" s="1">
        <v>0</v>
      </c>
      <c r="BS1060" s="1">
        <v>0</v>
      </c>
      <c r="BT1060" s="1">
        <v>0</v>
      </c>
      <c r="BU1060" s="1">
        <v>0</v>
      </c>
      <c r="BV1060" s="1">
        <v>0</v>
      </c>
      <c r="BW1060" s="1">
        <v>0</v>
      </c>
      <c r="BX1060" s="1">
        <v>0</v>
      </c>
      <c r="BY1060" s="1">
        <v>0</v>
      </c>
      <c r="BZ1060" s="1">
        <v>1</v>
      </c>
      <c r="CA1060" s="1">
        <v>0</v>
      </c>
    </row>
    <row r="1061" spans="1:79" hidden="1" outlineLevel="1">
      <c r="A1061" t="s">
        <v>209</v>
      </c>
      <c r="B1061" s="9" t="s">
        <v>3117</v>
      </c>
      <c r="C1061" s="1">
        <f t="shared" si="293"/>
        <v>1978</v>
      </c>
      <c r="D1061" s="7">
        <f t="shared" si="294"/>
        <v>3</v>
      </c>
      <c r="E1061" s="7">
        <f t="shared" si="295"/>
        <v>5</v>
      </c>
      <c r="F1061" s="7">
        <f t="shared" si="296"/>
        <v>4</v>
      </c>
      <c r="G1061" s="7">
        <f t="shared" si="290"/>
        <v>2</v>
      </c>
      <c r="H1061" s="49">
        <f t="shared" si="302"/>
        <v>267</v>
      </c>
      <c r="I1061" s="177">
        <f t="shared" si="297"/>
        <v>0.13498483316481294</v>
      </c>
      <c r="J1061" s="8"/>
      <c r="K1061" s="2">
        <f t="shared" si="298"/>
        <v>0.14054600606673406</v>
      </c>
      <c r="L1061" s="2">
        <f t="shared" si="299"/>
        <v>0.10313447927199192</v>
      </c>
      <c r="M1061" s="2">
        <f t="shared" si="303"/>
        <v>0.10819009100101112</v>
      </c>
      <c r="N1061" s="2">
        <f t="shared" si="304"/>
        <v>0.18048533872598585</v>
      </c>
      <c r="O1061" s="2">
        <f t="shared" si="305"/>
        <v>0.467644084934277</v>
      </c>
      <c r="P1061" s="1">
        <v>278</v>
      </c>
      <c r="Q1061" s="1">
        <v>204</v>
      </c>
      <c r="R1061" s="1">
        <v>214</v>
      </c>
      <c r="S1061" s="1">
        <v>357</v>
      </c>
      <c r="T1061" s="1">
        <v>624</v>
      </c>
      <c r="U1061" s="1">
        <v>38</v>
      </c>
      <c r="V1061" s="1">
        <v>93</v>
      </c>
      <c r="W1061" s="1">
        <v>118</v>
      </c>
      <c r="X1061" s="1">
        <v>26</v>
      </c>
      <c r="Y1061" s="1"/>
      <c r="Z1061" s="1">
        <v>17</v>
      </c>
      <c r="AA1061" s="1">
        <f t="shared" si="306"/>
        <v>4</v>
      </c>
      <c r="AB1061" s="1">
        <v>2</v>
      </c>
      <c r="AC1061" s="1">
        <v>0</v>
      </c>
      <c r="AD1061" s="1">
        <v>0</v>
      </c>
      <c r="AE1061" s="1">
        <v>1</v>
      </c>
      <c r="AF1061" s="1">
        <v>0</v>
      </c>
      <c r="AG1061" s="1">
        <v>2</v>
      </c>
      <c r="AI1061" t="str">
        <f t="shared" si="291"/>
        <v>Barrington</v>
      </c>
      <c r="AJ1061" t="s">
        <v>2049</v>
      </c>
      <c r="AK1061" s="182">
        <v>1</v>
      </c>
      <c r="AL1061" s="7"/>
      <c r="AN1061" s="97">
        <v>33</v>
      </c>
      <c r="AO1061" s="99">
        <v>17</v>
      </c>
      <c r="AP1061" s="99">
        <v>5</v>
      </c>
      <c r="AQ1061" s="106">
        <v>3460</v>
      </c>
      <c r="AR1061" s="106">
        <f t="shared" si="300"/>
        <v>33017</v>
      </c>
      <c r="AS1061" t="s">
        <v>1711</v>
      </c>
      <c r="AT1061" s="109">
        <f t="shared" si="301"/>
        <v>3303460</v>
      </c>
      <c r="AW1061">
        <v>48.52</v>
      </c>
      <c r="AX1061">
        <v>1.93</v>
      </c>
      <c r="AY1061">
        <v>46.59</v>
      </c>
      <c r="BA1061" s="7">
        <f t="shared" si="307"/>
        <v>0</v>
      </c>
      <c r="BB1061" s="7">
        <f t="shared" si="308"/>
        <v>0</v>
      </c>
      <c r="BC1061" s="7">
        <f t="shared" si="309"/>
        <v>0</v>
      </c>
      <c r="BD1061" s="7">
        <f t="shared" si="309"/>
        <v>0</v>
      </c>
      <c r="BE1061" s="7">
        <f t="shared" si="310"/>
        <v>1</v>
      </c>
      <c r="BF1061" s="117"/>
      <c r="BI1061" s="117"/>
      <c r="BJ1061" s="117"/>
      <c r="BK1061" s="168"/>
      <c r="BM1061" s="1">
        <v>0</v>
      </c>
      <c r="BN1061" s="1">
        <v>0</v>
      </c>
      <c r="BO1061" s="1">
        <v>0</v>
      </c>
      <c r="BP1061" s="1">
        <v>0</v>
      </c>
      <c r="BQ1061" s="1">
        <v>0</v>
      </c>
      <c r="BR1061" s="1">
        <v>0</v>
      </c>
      <c r="BS1061" s="1">
        <v>0</v>
      </c>
      <c r="BT1061" s="1">
        <v>0</v>
      </c>
      <c r="BU1061" s="1">
        <v>0</v>
      </c>
      <c r="BV1061" s="1">
        <v>1</v>
      </c>
      <c r="BW1061" s="1">
        <v>0</v>
      </c>
      <c r="BX1061" s="1">
        <v>0</v>
      </c>
      <c r="BY1061" s="1">
        <v>1</v>
      </c>
      <c r="BZ1061" s="1">
        <v>0</v>
      </c>
      <c r="CA1061" s="1">
        <v>2</v>
      </c>
    </row>
    <row r="1062" spans="1:79" hidden="1" outlineLevel="1">
      <c r="A1062" t="s">
        <v>1196</v>
      </c>
      <c r="B1062" s="9" t="s">
        <v>3117</v>
      </c>
      <c r="C1062" s="1">
        <f t="shared" si="293"/>
        <v>724</v>
      </c>
      <c r="D1062" s="7">
        <f t="shared" si="294"/>
        <v>1</v>
      </c>
      <c r="E1062" s="7">
        <f t="shared" si="295"/>
        <v>4</v>
      </c>
      <c r="F1062" s="7">
        <f t="shared" si="296"/>
        <v>3</v>
      </c>
      <c r="G1062" s="7">
        <f t="shared" si="290"/>
        <v>6</v>
      </c>
      <c r="H1062" s="49">
        <f t="shared" si="302"/>
        <v>3</v>
      </c>
      <c r="I1062" s="177">
        <f t="shared" si="297"/>
        <v>4.1436464088397788E-3</v>
      </c>
      <c r="J1062" s="8"/>
      <c r="K1062" s="2">
        <f t="shared" si="298"/>
        <v>0.28038674033149169</v>
      </c>
      <c r="L1062" s="2">
        <f t="shared" si="299"/>
        <v>0.10497237569060773</v>
      </c>
      <c r="M1062" s="2">
        <f t="shared" si="303"/>
        <v>0.12154696132596685</v>
      </c>
      <c r="N1062" s="2">
        <f t="shared" si="304"/>
        <v>6.3535911602209949E-2</v>
      </c>
      <c r="O1062" s="2">
        <f t="shared" si="305"/>
        <v>0.4295580110497238</v>
      </c>
      <c r="P1062" s="1">
        <v>203</v>
      </c>
      <c r="Q1062" s="1">
        <v>76</v>
      </c>
      <c r="R1062" s="1">
        <v>88</v>
      </c>
      <c r="S1062" s="1">
        <v>46</v>
      </c>
      <c r="T1062" s="1">
        <v>200</v>
      </c>
      <c r="U1062" s="1">
        <v>13</v>
      </c>
      <c r="V1062" s="1">
        <v>34</v>
      </c>
      <c r="W1062" s="1">
        <v>53</v>
      </c>
      <c r="X1062" s="1">
        <v>5</v>
      </c>
      <c r="Y1062" s="1"/>
      <c r="Z1062" s="1">
        <v>4</v>
      </c>
      <c r="AA1062" s="1">
        <f t="shared" si="306"/>
        <v>1</v>
      </c>
      <c r="AB1062" s="1">
        <v>1</v>
      </c>
      <c r="AC1062" s="1">
        <v>0</v>
      </c>
      <c r="AD1062" s="1">
        <v>0</v>
      </c>
      <c r="AE1062" s="1">
        <v>0</v>
      </c>
      <c r="AF1062" s="1">
        <v>0</v>
      </c>
      <c r="AG1062" s="1">
        <v>0</v>
      </c>
      <c r="AI1062" t="str">
        <f t="shared" si="291"/>
        <v>Bartlett</v>
      </c>
      <c r="AJ1062" t="s">
        <v>1790</v>
      </c>
      <c r="AK1062" s="182">
        <v>1</v>
      </c>
      <c r="AL1062" s="7"/>
      <c r="AN1062" s="97">
        <v>33</v>
      </c>
      <c r="AO1062" s="99">
        <v>3</v>
      </c>
      <c r="AP1062" s="99">
        <v>10</v>
      </c>
      <c r="AQ1062" s="106">
        <v>3700</v>
      </c>
      <c r="AR1062" s="106">
        <f t="shared" si="300"/>
        <v>33003</v>
      </c>
      <c r="AS1062" t="s">
        <v>1711</v>
      </c>
      <c r="AT1062" s="109">
        <f t="shared" si="301"/>
        <v>3303700</v>
      </c>
      <c r="AW1062">
        <v>75.290000000000006</v>
      </c>
      <c r="AX1062">
        <v>0.01</v>
      </c>
      <c r="AY1062">
        <v>75.28</v>
      </c>
      <c r="BA1062" s="7">
        <f t="shared" si="307"/>
        <v>1</v>
      </c>
      <c r="BB1062" s="7">
        <f t="shared" si="308"/>
        <v>0</v>
      </c>
      <c r="BC1062" s="7">
        <f t="shared" si="309"/>
        <v>0</v>
      </c>
      <c r="BD1062" s="7">
        <f t="shared" si="309"/>
        <v>0</v>
      </c>
      <c r="BE1062" s="7">
        <f t="shared" si="310"/>
        <v>0</v>
      </c>
      <c r="BF1062" s="117"/>
      <c r="BI1062" s="117"/>
      <c r="BJ1062" s="117"/>
      <c r="BK1062" s="168"/>
      <c r="BM1062" s="1">
        <v>0</v>
      </c>
      <c r="BN1062" s="1">
        <v>0</v>
      </c>
      <c r="BO1062" s="1">
        <v>0</v>
      </c>
      <c r="BP1062" s="1">
        <v>0</v>
      </c>
      <c r="BQ1062" s="1">
        <v>0</v>
      </c>
      <c r="BR1062" s="1">
        <v>0</v>
      </c>
      <c r="BS1062" s="1">
        <v>0</v>
      </c>
      <c r="BT1062" s="1">
        <v>0</v>
      </c>
      <c r="BU1062" s="1">
        <v>0</v>
      </c>
      <c r="BV1062" s="1">
        <v>1</v>
      </c>
      <c r="BW1062" s="1">
        <v>0</v>
      </c>
      <c r="BX1062" s="1">
        <v>0</v>
      </c>
      <c r="BY1062" s="1">
        <v>0</v>
      </c>
      <c r="BZ1062" s="1">
        <v>0</v>
      </c>
      <c r="CA1062" s="1">
        <v>0</v>
      </c>
    </row>
    <row r="1063" spans="1:79" hidden="1" outlineLevel="1">
      <c r="A1063" t="s">
        <v>128</v>
      </c>
      <c r="B1063" s="9" t="s">
        <v>3117</v>
      </c>
      <c r="C1063" s="1">
        <f t="shared" si="293"/>
        <v>229</v>
      </c>
      <c r="D1063" s="7">
        <f t="shared" si="294"/>
        <v>3</v>
      </c>
      <c r="E1063" s="7">
        <f t="shared" si="295"/>
        <v>4</v>
      </c>
      <c r="F1063" s="7">
        <f t="shared" si="296"/>
        <v>5</v>
      </c>
      <c r="G1063" s="7">
        <f t="shared" si="290"/>
        <v>2</v>
      </c>
      <c r="H1063" s="49">
        <f t="shared" si="302"/>
        <v>24</v>
      </c>
      <c r="I1063" s="177">
        <f t="shared" si="297"/>
        <v>0.10480349344978165</v>
      </c>
      <c r="J1063" s="8"/>
      <c r="K1063" s="2">
        <f t="shared" si="298"/>
        <v>0.13973799126637554</v>
      </c>
      <c r="L1063" s="2">
        <f t="shared" si="299"/>
        <v>0.13100436681222707</v>
      </c>
      <c r="M1063" s="2">
        <f t="shared" si="303"/>
        <v>0.10043668122270742</v>
      </c>
      <c r="N1063" s="2">
        <f t="shared" si="304"/>
        <v>0.16593886462882096</v>
      </c>
      <c r="O1063" s="2">
        <f t="shared" si="305"/>
        <v>0.46288209606986902</v>
      </c>
      <c r="P1063" s="1">
        <v>32</v>
      </c>
      <c r="Q1063" s="1">
        <v>30</v>
      </c>
      <c r="R1063" s="1">
        <v>23</v>
      </c>
      <c r="S1063" s="1">
        <v>38</v>
      </c>
      <c r="T1063" s="1">
        <v>62</v>
      </c>
      <c r="U1063" s="1">
        <v>6</v>
      </c>
      <c r="V1063" s="1">
        <v>12</v>
      </c>
      <c r="W1063" s="1">
        <v>18</v>
      </c>
      <c r="X1063" s="1">
        <v>0</v>
      </c>
      <c r="Y1063" s="1"/>
      <c r="Z1063" s="1">
        <v>6</v>
      </c>
      <c r="AA1063" s="1">
        <f t="shared" si="306"/>
        <v>1</v>
      </c>
      <c r="AB1063" s="1">
        <v>0</v>
      </c>
      <c r="AC1063" s="1">
        <v>0</v>
      </c>
      <c r="AD1063" s="1">
        <v>1</v>
      </c>
      <c r="AE1063" s="1">
        <v>0</v>
      </c>
      <c r="AF1063" s="1">
        <v>0</v>
      </c>
      <c r="AG1063" s="1">
        <v>0</v>
      </c>
      <c r="AI1063" t="str">
        <f t="shared" si="291"/>
        <v>Bath</v>
      </c>
      <c r="AJ1063" t="s">
        <v>923</v>
      </c>
      <c r="AK1063" s="182">
        <v>2</v>
      </c>
      <c r="AL1063" s="7"/>
      <c r="AN1063" s="97">
        <v>33</v>
      </c>
      <c r="AO1063" s="99">
        <v>9</v>
      </c>
      <c r="AP1063" s="99">
        <v>15</v>
      </c>
      <c r="AQ1063" s="106">
        <v>3940</v>
      </c>
      <c r="AR1063" s="106">
        <f t="shared" si="300"/>
        <v>33009</v>
      </c>
      <c r="AS1063" t="s">
        <v>1711</v>
      </c>
      <c r="AT1063" s="109">
        <f t="shared" si="301"/>
        <v>3303940</v>
      </c>
      <c r="AW1063">
        <v>38.64</v>
      </c>
      <c r="AX1063">
        <v>0.46</v>
      </c>
      <c r="AY1063">
        <v>38.19</v>
      </c>
      <c r="BA1063" s="7">
        <f t="shared" si="307"/>
        <v>0</v>
      </c>
      <c r="BB1063" s="7">
        <f t="shared" si="308"/>
        <v>0</v>
      </c>
      <c r="BC1063" s="7">
        <f t="shared" si="309"/>
        <v>0</v>
      </c>
      <c r="BD1063" s="7">
        <f t="shared" si="309"/>
        <v>0</v>
      </c>
      <c r="BE1063" s="7">
        <f t="shared" si="310"/>
        <v>1</v>
      </c>
      <c r="BF1063" s="117"/>
      <c r="BI1063" s="117"/>
      <c r="BJ1063" s="117"/>
      <c r="BK1063" s="168"/>
      <c r="BM1063" s="1">
        <v>0</v>
      </c>
      <c r="BN1063" s="1">
        <v>0</v>
      </c>
      <c r="BO1063" s="1">
        <v>0</v>
      </c>
      <c r="BP1063" s="1">
        <v>0</v>
      </c>
      <c r="BQ1063" s="1">
        <v>0</v>
      </c>
      <c r="BR1063" s="1">
        <v>0</v>
      </c>
      <c r="BS1063" s="1">
        <v>0</v>
      </c>
      <c r="BT1063" s="1">
        <v>0</v>
      </c>
      <c r="BU1063" s="1">
        <v>0</v>
      </c>
      <c r="BV1063" s="1">
        <v>1</v>
      </c>
      <c r="BW1063" s="1">
        <v>0</v>
      </c>
      <c r="BX1063" s="1">
        <v>0</v>
      </c>
      <c r="BY1063" s="1">
        <v>0</v>
      </c>
      <c r="BZ1063" s="1">
        <v>0</v>
      </c>
      <c r="CA1063" s="1">
        <v>0</v>
      </c>
    </row>
    <row r="1064" spans="1:79" hidden="1" outlineLevel="1">
      <c r="A1064" t="s">
        <v>1050</v>
      </c>
      <c r="B1064" s="9" t="s">
        <v>3117</v>
      </c>
      <c r="C1064" s="1">
        <f t="shared" si="293"/>
        <v>7058</v>
      </c>
      <c r="D1064" s="7">
        <f t="shared" si="294"/>
        <v>2</v>
      </c>
      <c r="E1064" s="7">
        <f t="shared" si="295"/>
        <v>5</v>
      </c>
      <c r="F1064" s="7">
        <f t="shared" si="296"/>
        <v>4</v>
      </c>
      <c r="G1064" s="7">
        <f t="shared" si="290"/>
        <v>6</v>
      </c>
      <c r="H1064" s="49">
        <f t="shared" si="302"/>
        <v>859</v>
      </c>
      <c r="I1064" s="177">
        <f t="shared" si="297"/>
        <v>0.12170586568432984</v>
      </c>
      <c r="J1064" s="8"/>
      <c r="K1064" s="2">
        <f t="shared" si="298"/>
        <v>0.15698498158118449</v>
      </c>
      <c r="L1064" s="2">
        <f t="shared" si="299"/>
        <v>0.13020685746670446</v>
      </c>
      <c r="M1064" s="2">
        <f t="shared" si="303"/>
        <v>0.13474071975063756</v>
      </c>
      <c r="N1064" s="2">
        <f t="shared" si="304"/>
        <v>8.62850665911023E-2</v>
      </c>
      <c r="O1064" s="2">
        <f t="shared" si="305"/>
        <v>0.49178237461037116</v>
      </c>
      <c r="P1064" s="1">
        <v>1108</v>
      </c>
      <c r="Q1064" s="1">
        <v>919</v>
      </c>
      <c r="R1064" s="1">
        <v>951</v>
      </c>
      <c r="S1064" s="1">
        <v>609</v>
      </c>
      <c r="T1064" s="1">
        <v>1967</v>
      </c>
      <c r="U1064" s="1">
        <v>100</v>
      </c>
      <c r="V1064" s="1">
        <v>288</v>
      </c>
      <c r="W1064" s="1">
        <v>1058</v>
      </c>
      <c r="X1064" s="1">
        <v>28</v>
      </c>
      <c r="Y1064" s="1"/>
      <c r="Z1064" s="1">
        <v>20</v>
      </c>
      <c r="AA1064" s="1">
        <f t="shared" si="306"/>
        <v>4</v>
      </c>
      <c r="AB1064" s="1">
        <v>1</v>
      </c>
      <c r="AC1064" s="1">
        <v>0</v>
      </c>
      <c r="AD1064" s="1">
        <v>4</v>
      </c>
      <c r="AE1064" s="1">
        <v>0</v>
      </c>
      <c r="AF1064" s="1">
        <v>0</v>
      </c>
      <c r="AG1064" s="1">
        <v>1</v>
      </c>
      <c r="AI1064" t="str">
        <f t="shared" si="291"/>
        <v>Bedford</v>
      </c>
      <c r="AJ1064" t="s">
        <v>118</v>
      </c>
      <c r="AK1064" s="182">
        <v>1</v>
      </c>
      <c r="AL1064" s="7"/>
      <c r="AN1064" s="97">
        <v>33</v>
      </c>
      <c r="AO1064" s="99">
        <v>11</v>
      </c>
      <c r="AP1064" s="99">
        <v>15</v>
      </c>
      <c r="AQ1064" s="106">
        <v>4500</v>
      </c>
      <c r="AR1064" s="106">
        <f t="shared" si="300"/>
        <v>33011</v>
      </c>
      <c r="AS1064" t="s">
        <v>1711</v>
      </c>
      <c r="AT1064" s="109">
        <f t="shared" si="301"/>
        <v>3304500</v>
      </c>
      <c r="AW1064">
        <v>33.119999999999997</v>
      </c>
      <c r="AX1064">
        <v>0.28000000000000003</v>
      </c>
      <c r="AY1064">
        <v>32.83</v>
      </c>
      <c r="BA1064" s="7">
        <f t="shared" si="307"/>
        <v>0</v>
      </c>
      <c r="BB1064" s="7">
        <f t="shared" si="308"/>
        <v>0</v>
      </c>
      <c r="BC1064" s="7">
        <f t="shared" si="309"/>
        <v>0</v>
      </c>
      <c r="BD1064" s="7">
        <f t="shared" si="309"/>
        <v>0</v>
      </c>
      <c r="BE1064" s="7">
        <f t="shared" si="310"/>
        <v>1</v>
      </c>
      <c r="BF1064" s="117"/>
      <c r="BI1064" s="117"/>
      <c r="BJ1064" s="117"/>
      <c r="BK1064" s="168"/>
      <c r="BM1064" s="1">
        <v>0</v>
      </c>
      <c r="BN1064" s="1">
        <v>0</v>
      </c>
      <c r="BO1064" s="1">
        <v>0</v>
      </c>
      <c r="BP1064" s="1">
        <v>0</v>
      </c>
      <c r="BQ1064" s="1">
        <v>0</v>
      </c>
      <c r="BR1064" s="1">
        <v>0</v>
      </c>
      <c r="BS1064" s="1">
        <v>0</v>
      </c>
      <c r="BT1064" s="1">
        <v>0</v>
      </c>
      <c r="BU1064" s="1">
        <v>0</v>
      </c>
      <c r="BV1064" s="1">
        <v>1</v>
      </c>
      <c r="BW1064" s="1">
        <v>0</v>
      </c>
      <c r="BX1064" s="1">
        <v>0</v>
      </c>
      <c r="BY1064" s="1">
        <v>0</v>
      </c>
      <c r="BZ1064" s="1">
        <v>2</v>
      </c>
      <c r="CA1064" s="1">
        <v>1</v>
      </c>
    </row>
    <row r="1065" spans="1:79" hidden="1" outlineLevel="1">
      <c r="A1065" t="s">
        <v>1313</v>
      </c>
      <c r="B1065" s="9" t="s">
        <v>3117</v>
      </c>
      <c r="C1065" s="1">
        <f t="shared" si="293"/>
        <v>1620</v>
      </c>
      <c r="D1065" s="7">
        <f t="shared" si="294"/>
        <v>2</v>
      </c>
      <c r="E1065" s="7">
        <f t="shared" si="295"/>
        <v>4</v>
      </c>
      <c r="F1065" s="7">
        <f t="shared" si="296"/>
        <v>5</v>
      </c>
      <c r="G1065" s="7">
        <f t="shared" si="290"/>
        <v>3</v>
      </c>
      <c r="H1065" s="49">
        <f t="shared" si="302"/>
        <v>450</v>
      </c>
      <c r="I1065" s="177">
        <f t="shared" si="297"/>
        <v>0.27777777777777779</v>
      </c>
      <c r="J1065" s="8"/>
      <c r="K1065" s="2">
        <f t="shared" si="298"/>
        <v>0.12592592592592591</v>
      </c>
      <c r="L1065" s="2">
        <f t="shared" si="299"/>
        <v>9.6913580246913586E-2</v>
      </c>
      <c r="M1065" s="2">
        <f t="shared" si="303"/>
        <v>9.1358024691358022E-2</v>
      </c>
      <c r="N1065" s="2">
        <f t="shared" si="304"/>
        <v>0.12222222222222222</v>
      </c>
      <c r="O1065" s="2">
        <f t="shared" si="305"/>
        <v>0.56358024691358033</v>
      </c>
      <c r="P1065" s="1">
        <v>204</v>
      </c>
      <c r="Q1065" s="1">
        <v>157</v>
      </c>
      <c r="R1065" s="1">
        <v>148</v>
      </c>
      <c r="S1065" s="1">
        <v>198</v>
      </c>
      <c r="T1065" s="1">
        <v>654</v>
      </c>
      <c r="U1065" s="1">
        <v>59</v>
      </c>
      <c r="V1065" s="1">
        <v>61</v>
      </c>
      <c r="W1065" s="1">
        <v>72</v>
      </c>
      <c r="X1065" s="1">
        <v>7</v>
      </c>
      <c r="Y1065" s="1"/>
      <c r="Z1065" s="1">
        <v>50</v>
      </c>
      <c r="AA1065" s="1">
        <f t="shared" si="306"/>
        <v>5</v>
      </c>
      <c r="AB1065" s="1">
        <v>2</v>
      </c>
      <c r="AC1065" s="1">
        <v>0</v>
      </c>
      <c r="AD1065" s="1">
        <v>2</v>
      </c>
      <c r="AE1065" s="1">
        <v>0</v>
      </c>
      <c r="AF1065" s="1">
        <v>1</v>
      </c>
      <c r="AG1065" s="1">
        <v>0</v>
      </c>
      <c r="AI1065" t="str">
        <f t="shared" si="291"/>
        <v>Belmont</v>
      </c>
      <c r="AJ1065" t="s">
        <v>1371</v>
      </c>
      <c r="AK1065" s="182">
        <v>1</v>
      </c>
      <c r="AL1065" s="7"/>
      <c r="AN1065" s="97">
        <v>33</v>
      </c>
      <c r="AO1065" s="99">
        <v>1</v>
      </c>
      <c r="AP1065" s="99">
        <v>15</v>
      </c>
      <c r="AQ1065" s="106">
        <v>4740</v>
      </c>
      <c r="AR1065" s="106">
        <f t="shared" si="300"/>
        <v>33001</v>
      </c>
      <c r="AS1065" t="s">
        <v>1711</v>
      </c>
      <c r="AT1065" s="109">
        <f t="shared" si="301"/>
        <v>3304740</v>
      </c>
      <c r="AW1065">
        <v>32.299999999999997</v>
      </c>
      <c r="AX1065">
        <v>1.69</v>
      </c>
      <c r="AY1065">
        <v>30.61</v>
      </c>
      <c r="BA1065" s="7">
        <f t="shared" si="307"/>
        <v>0</v>
      </c>
      <c r="BB1065" s="7">
        <f t="shared" si="308"/>
        <v>0</v>
      </c>
      <c r="BC1065" s="7">
        <f t="shared" si="309"/>
        <v>0</v>
      </c>
      <c r="BD1065" s="7">
        <f t="shared" si="309"/>
        <v>0</v>
      </c>
      <c r="BE1065" s="7">
        <f t="shared" si="310"/>
        <v>1</v>
      </c>
      <c r="BF1065" s="117"/>
      <c r="BI1065" s="117"/>
      <c r="BJ1065" s="117"/>
      <c r="BK1065" s="168"/>
      <c r="BM1065" s="1">
        <v>0</v>
      </c>
      <c r="BN1065" s="1">
        <v>0</v>
      </c>
      <c r="BO1065" s="1">
        <v>0</v>
      </c>
      <c r="BP1065" s="1">
        <v>0</v>
      </c>
      <c r="BQ1065" s="1">
        <v>0</v>
      </c>
      <c r="BR1065" s="1">
        <v>0</v>
      </c>
      <c r="BS1065" s="1">
        <v>0</v>
      </c>
      <c r="BT1065" s="1">
        <v>3</v>
      </c>
      <c r="BU1065" s="1">
        <v>0</v>
      </c>
      <c r="BV1065" s="1">
        <v>1</v>
      </c>
      <c r="BW1065" s="1">
        <v>0</v>
      </c>
      <c r="BX1065" s="1">
        <v>0</v>
      </c>
      <c r="BY1065" s="1">
        <v>0</v>
      </c>
      <c r="BZ1065" s="1">
        <v>1</v>
      </c>
      <c r="CA1065" s="1">
        <v>0</v>
      </c>
    </row>
    <row r="1066" spans="1:79" hidden="1" outlineLevel="1">
      <c r="A1066" t="s">
        <v>2063</v>
      </c>
      <c r="B1066" s="9" t="s">
        <v>3117</v>
      </c>
      <c r="C1066" s="1">
        <f t="shared" si="293"/>
        <v>325</v>
      </c>
      <c r="D1066" s="7">
        <f t="shared" si="294"/>
        <v>2</v>
      </c>
      <c r="E1066" s="7">
        <f t="shared" si="295"/>
        <v>2</v>
      </c>
      <c r="F1066" s="7">
        <f t="shared" si="296"/>
        <v>4</v>
      </c>
      <c r="G1066" s="7">
        <f t="shared" si="290"/>
        <v>5</v>
      </c>
      <c r="H1066" s="49">
        <f t="shared" si="302"/>
        <v>86</v>
      </c>
      <c r="I1066" s="177">
        <f t="shared" si="297"/>
        <v>0.26461538461538464</v>
      </c>
      <c r="J1066" s="8"/>
      <c r="K1066" s="2">
        <f t="shared" si="298"/>
        <v>0.12923076923076923</v>
      </c>
      <c r="L1066" s="2">
        <f t="shared" si="299"/>
        <v>0.12923076923076923</v>
      </c>
      <c r="M1066" s="2">
        <f t="shared" si="303"/>
        <v>8.615384615384615E-2</v>
      </c>
      <c r="N1066" s="2">
        <f t="shared" si="304"/>
        <v>0.08</v>
      </c>
      <c r="O1066" s="2">
        <f t="shared" si="305"/>
        <v>0.57538461538461538</v>
      </c>
      <c r="P1066" s="1">
        <v>42</v>
      </c>
      <c r="Q1066" s="1">
        <v>42</v>
      </c>
      <c r="R1066" s="1">
        <v>28</v>
      </c>
      <c r="S1066" s="1">
        <v>26</v>
      </c>
      <c r="T1066" s="1">
        <v>128</v>
      </c>
      <c r="U1066" s="1">
        <v>7</v>
      </c>
      <c r="V1066" s="1">
        <v>25</v>
      </c>
      <c r="W1066" s="1">
        <v>19</v>
      </c>
      <c r="X1066" s="1">
        <v>0</v>
      </c>
      <c r="Y1066" s="1"/>
      <c r="Z1066" s="1">
        <v>8</v>
      </c>
      <c r="AA1066" s="1">
        <f t="shared" si="306"/>
        <v>0</v>
      </c>
      <c r="AB1066" s="1">
        <v>0</v>
      </c>
      <c r="AC1066" s="1">
        <v>0</v>
      </c>
      <c r="AD1066" s="1">
        <v>0</v>
      </c>
      <c r="AE1066" s="1">
        <v>0</v>
      </c>
      <c r="AF1066" s="1">
        <v>0</v>
      </c>
      <c r="AG1066" s="1">
        <v>0</v>
      </c>
      <c r="AI1066" t="str">
        <f t="shared" si="291"/>
        <v>Bennington</v>
      </c>
      <c r="AJ1066" t="s">
        <v>118</v>
      </c>
      <c r="AK1066" s="182">
        <v>2</v>
      </c>
      <c r="AL1066" s="7"/>
      <c r="AN1066" s="97">
        <v>33</v>
      </c>
      <c r="AO1066" s="99">
        <v>11</v>
      </c>
      <c r="AP1066" s="99">
        <v>20</v>
      </c>
      <c r="AQ1066" s="106">
        <v>4900</v>
      </c>
      <c r="AR1066" s="106">
        <f t="shared" si="300"/>
        <v>33011</v>
      </c>
      <c r="AS1066" t="s">
        <v>1711</v>
      </c>
      <c r="AT1066" s="109">
        <f t="shared" si="301"/>
        <v>3304900</v>
      </c>
      <c r="AW1066">
        <v>11.32</v>
      </c>
      <c r="AX1066">
        <v>0.26</v>
      </c>
      <c r="AY1066">
        <v>11.06</v>
      </c>
      <c r="BA1066" s="7">
        <f t="shared" si="307"/>
        <v>0</v>
      </c>
      <c r="BB1066" s="7">
        <f t="shared" si="308"/>
        <v>0</v>
      </c>
      <c r="BC1066" s="7">
        <f t="shared" si="309"/>
        <v>0</v>
      </c>
      <c r="BD1066" s="7">
        <f t="shared" si="309"/>
        <v>0</v>
      </c>
      <c r="BE1066" s="7">
        <f t="shared" si="310"/>
        <v>1</v>
      </c>
      <c r="BF1066" s="117"/>
      <c r="BI1066" s="117"/>
      <c r="BJ1066" s="117"/>
      <c r="BK1066" s="168"/>
      <c r="BM1066" s="1">
        <v>0</v>
      </c>
      <c r="BN1066" s="1">
        <v>0</v>
      </c>
      <c r="BO1066" s="1">
        <v>0</v>
      </c>
      <c r="BP1066" s="1">
        <v>0</v>
      </c>
      <c r="BQ1066" s="1">
        <v>0</v>
      </c>
      <c r="BR1066" s="1">
        <v>0</v>
      </c>
      <c r="BS1066" s="1">
        <v>0</v>
      </c>
      <c r="BT1066" s="1">
        <v>0</v>
      </c>
      <c r="BU1066" s="1">
        <v>0</v>
      </c>
      <c r="BV1066" s="1">
        <v>0</v>
      </c>
      <c r="BW1066" s="1">
        <v>0</v>
      </c>
      <c r="BX1066" s="1">
        <v>0</v>
      </c>
      <c r="BY1066" s="1">
        <v>0</v>
      </c>
      <c r="BZ1066" s="1">
        <v>0</v>
      </c>
      <c r="CA1066" s="1">
        <v>0</v>
      </c>
    </row>
    <row r="1067" spans="1:79" hidden="1" outlineLevel="1">
      <c r="A1067" t="s">
        <v>1156</v>
      </c>
      <c r="B1067" s="9" t="s">
        <v>3117</v>
      </c>
      <c r="C1067" s="1">
        <f t="shared" si="293"/>
        <v>86</v>
      </c>
      <c r="D1067" s="7">
        <f t="shared" si="294"/>
        <v>5</v>
      </c>
      <c r="E1067" s="7">
        <f t="shared" si="295"/>
        <v>3</v>
      </c>
      <c r="F1067" s="7">
        <f t="shared" si="296"/>
        <v>7</v>
      </c>
      <c r="G1067" s="7">
        <f t="shared" si="290"/>
        <v>2</v>
      </c>
      <c r="H1067" s="49">
        <f t="shared" si="302"/>
        <v>2</v>
      </c>
      <c r="I1067" s="177">
        <f t="shared" si="297"/>
        <v>2.3255813953488372E-2</v>
      </c>
      <c r="J1067" s="8"/>
      <c r="K1067" s="2">
        <f t="shared" si="298"/>
        <v>6.9767441860465115E-2</v>
      </c>
      <c r="L1067" s="2">
        <f t="shared" si="299"/>
        <v>0.12790697674418605</v>
      </c>
      <c r="M1067" s="2">
        <f t="shared" si="303"/>
        <v>5.8139534883720929E-2</v>
      </c>
      <c r="N1067" s="2">
        <f t="shared" si="304"/>
        <v>0.22093023255813954</v>
      </c>
      <c r="O1067" s="2">
        <f t="shared" si="305"/>
        <v>0.52325581395348841</v>
      </c>
      <c r="P1067" s="1">
        <v>6</v>
      </c>
      <c r="Q1067" s="1">
        <v>11</v>
      </c>
      <c r="R1067" s="1">
        <v>5</v>
      </c>
      <c r="S1067" s="1">
        <v>19</v>
      </c>
      <c r="T1067" s="1">
        <v>21</v>
      </c>
      <c r="U1067" s="1">
        <v>5</v>
      </c>
      <c r="V1067" s="1">
        <v>6</v>
      </c>
      <c r="W1067" s="1">
        <v>7</v>
      </c>
      <c r="X1067" s="1">
        <v>0</v>
      </c>
      <c r="Y1067" s="1"/>
      <c r="Z1067" s="1">
        <v>2</v>
      </c>
      <c r="AA1067" s="1">
        <f t="shared" si="306"/>
        <v>2</v>
      </c>
      <c r="AB1067" s="1">
        <v>2</v>
      </c>
      <c r="AC1067" s="1">
        <v>0</v>
      </c>
      <c r="AD1067" s="1">
        <v>0</v>
      </c>
      <c r="AE1067" s="1">
        <v>0</v>
      </c>
      <c r="AF1067" s="1">
        <v>0</v>
      </c>
      <c r="AG1067" s="1">
        <v>0</v>
      </c>
      <c r="AI1067" t="str">
        <f t="shared" si="291"/>
        <v>Benton</v>
      </c>
      <c r="AJ1067" t="s">
        <v>923</v>
      </c>
      <c r="AK1067" s="182">
        <v>2</v>
      </c>
      <c r="AL1067" s="7"/>
      <c r="AN1067" s="97">
        <v>33</v>
      </c>
      <c r="AO1067" s="99">
        <v>9</v>
      </c>
      <c r="AP1067" s="99">
        <v>20</v>
      </c>
      <c r="AQ1067" s="106">
        <v>5060</v>
      </c>
      <c r="AR1067" s="106">
        <f t="shared" si="300"/>
        <v>33009</v>
      </c>
      <c r="AS1067" t="s">
        <v>1711</v>
      </c>
      <c r="AT1067" s="109">
        <f t="shared" si="301"/>
        <v>3305060</v>
      </c>
      <c r="AW1067">
        <v>48.37</v>
      </c>
      <c r="AX1067">
        <v>0.23</v>
      </c>
      <c r="AY1067">
        <v>48.15</v>
      </c>
      <c r="BA1067" s="7">
        <f t="shared" si="307"/>
        <v>0</v>
      </c>
      <c r="BB1067" s="7">
        <f t="shared" si="308"/>
        <v>0</v>
      </c>
      <c r="BC1067" s="7">
        <f t="shared" si="309"/>
        <v>0</v>
      </c>
      <c r="BD1067" s="7">
        <f t="shared" si="309"/>
        <v>0</v>
      </c>
      <c r="BE1067" s="7">
        <f t="shared" si="310"/>
        <v>1</v>
      </c>
      <c r="BF1067" s="117"/>
      <c r="BI1067" s="117"/>
      <c r="BJ1067" s="117"/>
      <c r="BK1067" s="168"/>
      <c r="BM1067" s="1">
        <v>0</v>
      </c>
      <c r="BN1067" s="1">
        <v>1</v>
      </c>
      <c r="BO1067" s="1">
        <v>0</v>
      </c>
      <c r="BP1067" s="1">
        <v>0</v>
      </c>
      <c r="BQ1067" s="1">
        <v>0</v>
      </c>
      <c r="BR1067" s="1">
        <v>0</v>
      </c>
      <c r="BS1067" s="1">
        <v>0</v>
      </c>
      <c r="BT1067" s="1">
        <v>0</v>
      </c>
      <c r="BU1067" s="1">
        <v>0</v>
      </c>
      <c r="BV1067" s="1">
        <v>1</v>
      </c>
      <c r="BW1067" s="1">
        <v>0</v>
      </c>
      <c r="BX1067" s="1">
        <v>0</v>
      </c>
      <c r="BY1067" s="1">
        <v>0</v>
      </c>
      <c r="BZ1067" s="1">
        <v>0</v>
      </c>
      <c r="CA1067" s="1">
        <v>0</v>
      </c>
    </row>
    <row r="1068" spans="1:79" hidden="1" outlineLevel="1">
      <c r="A1068" t="s">
        <v>1634</v>
      </c>
      <c r="B1068" s="9" t="s">
        <v>3117</v>
      </c>
      <c r="C1068" s="1">
        <f t="shared" si="293"/>
        <v>1073</v>
      </c>
      <c r="D1068" s="7">
        <f t="shared" si="294"/>
        <v>2</v>
      </c>
      <c r="E1068" s="7">
        <f t="shared" si="295"/>
        <v>4</v>
      </c>
      <c r="F1068" s="7">
        <f t="shared" si="296"/>
        <v>3</v>
      </c>
      <c r="G1068" s="7">
        <f t="shared" si="290"/>
        <v>5</v>
      </c>
      <c r="H1068" s="49">
        <f t="shared" si="302"/>
        <v>278</v>
      </c>
      <c r="I1068" s="177">
        <f t="shared" si="297"/>
        <v>0.25908667287977633</v>
      </c>
      <c r="J1068" s="8"/>
      <c r="K1068" s="2">
        <f t="shared" si="298"/>
        <v>0.14259086672879775</v>
      </c>
      <c r="L1068" s="2">
        <f t="shared" si="299"/>
        <v>0.10531220876048462</v>
      </c>
      <c r="M1068" s="2">
        <f t="shared" si="303"/>
        <v>0.11369990680335508</v>
      </c>
      <c r="N1068" s="2">
        <f t="shared" si="304"/>
        <v>9.7856477166821998E-2</v>
      </c>
      <c r="O1068" s="2">
        <f t="shared" si="305"/>
        <v>0.54054054054054057</v>
      </c>
      <c r="P1068" s="1">
        <v>153</v>
      </c>
      <c r="Q1068" s="1">
        <v>113</v>
      </c>
      <c r="R1068" s="1">
        <v>122</v>
      </c>
      <c r="S1068" s="1">
        <v>105</v>
      </c>
      <c r="T1068" s="1">
        <v>431</v>
      </c>
      <c r="U1068" s="1">
        <v>38</v>
      </c>
      <c r="V1068" s="1">
        <v>28</v>
      </c>
      <c r="W1068" s="1">
        <v>54</v>
      </c>
      <c r="X1068" s="1">
        <v>8</v>
      </c>
      <c r="Y1068" s="1"/>
      <c r="Z1068" s="1">
        <v>11</v>
      </c>
      <c r="AA1068" s="1">
        <f t="shared" si="306"/>
        <v>4</v>
      </c>
      <c r="AB1068" s="1">
        <v>1</v>
      </c>
      <c r="AC1068" s="1">
        <v>0</v>
      </c>
      <c r="AD1068" s="1">
        <v>1</v>
      </c>
      <c r="AE1068" s="1">
        <v>0</v>
      </c>
      <c r="AF1068" s="1">
        <v>3</v>
      </c>
      <c r="AG1068" s="1">
        <v>1</v>
      </c>
      <c r="AI1068" t="str">
        <f t="shared" si="291"/>
        <v>Berlin</v>
      </c>
      <c r="AJ1068" t="s">
        <v>1926</v>
      </c>
      <c r="AK1068" s="182">
        <v>2</v>
      </c>
      <c r="AL1068" s="7"/>
      <c r="AN1068" s="97">
        <v>33</v>
      </c>
      <c r="AO1068" s="99">
        <v>7</v>
      </c>
      <c r="AP1068" s="99">
        <v>20</v>
      </c>
      <c r="AQ1068" s="106">
        <v>5140</v>
      </c>
      <c r="AR1068" s="106">
        <f t="shared" si="300"/>
        <v>33007</v>
      </c>
      <c r="AS1068" t="s">
        <v>1029</v>
      </c>
      <c r="AT1068" s="109">
        <f t="shared" si="301"/>
        <v>3305140</v>
      </c>
      <c r="AW1068">
        <v>62.46</v>
      </c>
      <c r="AX1068">
        <v>0.73</v>
      </c>
      <c r="AY1068">
        <v>61.73</v>
      </c>
      <c r="BA1068" s="7">
        <f t="shared" si="307"/>
        <v>0</v>
      </c>
      <c r="BB1068" s="7">
        <f t="shared" si="308"/>
        <v>0</v>
      </c>
      <c r="BC1068" s="7">
        <f t="shared" si="309"/>
        <v>0</v>
      </c>
      <c r="BD1068" s="7">
        <f t="shared" si="309"/>
        <v>0</v>
      </c>
      <c r="BE1068" s="7">
        <f t="shared" si="310"/>
        <v>1</v>
      </c>
      <c r="BF1068" s="117"/>
      <c r="BI1068" s="117"/>
      <c r="BJ1068" s="117"/>
      <c r="BK1068" s="168"/>
      <c r="BM1068" s="1">
        <v>1</v>
      </c>
      <c r="BN1068" s="1">
        <v>0</v>
      </c>
      <c r="BO1068" s="1">
        <v>0</v>
      </c>
      <c r="BP1068" s="1">
        <v>0</v>
      </c>
      <c r="BQ1068" s="1">
        <v>0</v>
      </c>
      <c r="BR1068" s="1">
        <v>0</v>
      </c>
      <c r="BS1068" s="1">
        <v>0</v>
      </c>
      <c r="BT1068" s="1">
        <v>0</v>
      </c>
      <c r="BU1068" s="1">
        <v>0</v>
      </c>
      <c r="BV1068" s="1">
        <v>0</v>
      </c>
      <c r="BW1068" s="1">
        <v>1</v>
      </c>
      <c r="BX1068" s="1">
        <v>1</v>
      </c>
      <c r="BY1068" s="1">
        <v>0</v>
      </c>
      <c r="BZ1068" s="1">
        <v>0</v>
      </c>
      <c r="CA1068" s="1">
        <v>1</v>
      </c>
    </row>
    <row r="1069" spans="1:79" hidden="1" outlineLevel="1">
      <c r="A1069" s="9" t="s">
        <v>896</v>
      </c>
      <c r="B1069" s="9" t="s">
        <v>3117</v>
      </c>
      <c r="C1069" s="1">
        <f t="shared" si="293"/>
        <v>463</v>
      </c>
      <c r="D1069" s="7">
        <f t="shared" si="294"/>
        <v>2</v>
      </c>
      <c r="E1069" s="7">
        <f t="shared" si="295"/>
        <v>7</v>
      </c>
      <c r="F1069" s="7">
        <f t="shared" si="296"/>
        <v>3</v>
      </c>
      <c r="G1069" s="7">
        <f t="shared" si="290"/>
        <v>4</v>
      </c>
      <c r="H1069" s="49">
        <f t="shared" si="302"/>
        <v>82</v>
      </c>
      <c r="I1069" s="177">
        <f t="shared" si="297"/>
        <v>0.17710583153347731</v>
      </c>
      <c r="J1069" s="8"/>
      <c r="K1069" s="2">
        <f t="shared" si="298"/>
        <v>0.15766738660907129</v>
      </c>
      <c r="L1069" s="2">
        <f t="shared" si="299"/>
        <v>6.9114470842332618E-2</v>
      </c>
      <c r="M1069" s="2">
        <f t="shared" si="303"/>
        <v>0.1101511879049676</v>
      </c>
      <c r="N1069" s="2">
        <f t="shared" si="304"/>
        <v>9.0712742980561561E-2</v>
      </c>
      <c r="O1069" s="2">
        <f t="shared" si="305"/>
        <v>0.57235421166306699</v>
      </c>
      <c r="P1069" s="1">
        <v>73</v>
      </c>
      <c r="Q1069" s="1">
        <v>32</v>
      </c>
      <c r="R1069" s="1">
        <v>51</v>
      </c>
      <c r="S1069" s="1">
        <v>42</v>
      </c>
      <c r="T1069" s="1">
        <v>155</v>
      </c>
      <c r="U1069" s="1">
        <v>15</v>
      </c>
      <c r="V1069" s="1">
        <v>19</v>
      </c>
      <c r="W1069" s="1">
        <v>33</v>
      </c>
      <c r="X1069" s="1">
        <v>6</v>
      </c>
      <c r="Y1069" s="1"/>
      <c r="Z1069" s="1">
        <v>33</v>
      </c>
      <c r="AA1069" s="1">
        <f t="shared" si="306"/>
        <v>2</v>
      </c>
      <c r="AB1069" s="1">
        <v>0</v>
      </c>
      <c r="AC1069" s="1">
        <v>0</v>
      </c>
      <c r="AD1069" s="1">
        <v>0</v>
      </c>
      <c r="AE1069" s="1">
        <v>1</v>
      </c>
      <c r="AF1069" s="1">
        <v>1</v>
      </c>
      <c r="AG1069" s="1">
        <v>0</v>
      </c>
      <c r="AI1069" t="str">
        <f t="shared" si="291"/>
        <v>Bethlehem</v>
      </c>
      <c r="AJ1069" t="s">
        <v>923</v>
      </c>
      <c r="AK1069" s="182">
        <v>2</v>
      </c>
      <c r="AL1069" s="7"/>
      <c r="AN1069" s="97">
        <v>33</v>
      </c>
      <c r="AO1069" s="99">
        <v>9</v>
      </c>
      <c r="AP1069" s="99">
        <v>25</v>
      </c>
      <c r="AQ1069" s="106">
        <v>5460</v>
      </c>
      <c r="AR1069" s="106">
        <f t="shared" si="300"/>
        <v>33009</v>
      </c>
      <c r="AS1069" t="s">
        <v>1711</v>
      </c>
      <c r="AT1069" s="109">
        <f t="shared" si="301"/>
        <v>3305460</v>
      </c>
      <c r="AW1069">
        <v>91</v>
      </c>
      <c r="AX1069">
        <v>7.0000000000000007E-2</v>
      </c>
      <c r="AY1069">
        <v>90.94</v>
      </c>
      <c r="BA1069" s="7">
        <f t="shared" si="307"/>
        <v>0</v>
      </c>
      <c r="BB1069" s="7">
        <f t="shared" si="308"/>
        <v>0</v>
      </c>
      <c r="BC1069" s="7">
        <f t="shared" si="309"/>
        <v>0</v>
      </c>
      <c r="BD1069" s="7">
        <f t="shared" si="309"/>
        <v>0</v>
      </c>
      <c r="BE1069" s="7">
        <f t="shared" si="310"/>
        <v>1</v>
      </c>
      <c r="BF1069" s="117"/>
      <c r="BI1069" s="117"/>
      <c r="BJ1069" s="117"/>
      <c r="BK1069" s="168"/>
      <c r="BM1069" s="1">
        <v>0</v>
      </c>
      <c r="BN1069" s="1">
        <v>0</v>
      </c>
      <c r="BO1069" s="1">
        <v>0</v>
      </c>
      <c r="BP1069" s="1">
        <v>0</v>
      </c>
      <c r="BQ1069" s="1">
        <v>0</v>
      </c>
      <c r="BR1069" s="1">
        <v>0</v>
      </c>
      <c r="BS1069" s="1">
        <v>0</v>
      </c>
      <c r="BT1069" s="1">
        <v>0</v>
      </c>
      <c r="BU1069" s="1">
        <v>0</v>
      </c>
      <c r="BV1069" s="1">
        <v>2</v>
      </c>
      <c r="BW1069" s="1">
        <v>0</v>
      </c>
      <c r="BX1069" s="1">
        <v>0</v>
      </c>
      <c r="BY1069" s="1">
        <v>0</v>
      </c>
      <c r="BZ1069" s="1">
        <v>0</v>
      </c>
      <c r="CA1069" s="1">
        <v>0</v>
      </c>
    </row>
    <row r="1070" spans="1:79" hidden="1" outlineLevel="1">
      <c r="A1070" t="s">
        <v>1719</v>
      </c>
      <c r="B1070" s="9" t="s">
        <v>3117</v>
      </c>
      <c r="C1070" s="1">
        <f t="shared" si="293"/>
        <v>767</v>
      </c>
      <c r="D1070" s="7">
        <f t="shared" si="294"/>
        <v>2</v>
      </c>
      <c r="E1070" s="7">
        <f t="shared" si="295"/>
        <v>3</v>
      </c>
      <c r="F1070" s="7">
        <f t="shared" si="296"/>
        <v>5</v>
      </c>
      <c r="G1070" s="7">
        <f t="shared" si="290"/>
        <v>4</v>
      </c>
      <c r="H1070" s="49">
        <f t="shared" si="302"/>
        <v>188</v>
      </c>
      <c r="I1070" s="177">
        <f t="shared" si="297"/>
        <v>0.24511082138200782</v>
      </c>
      <c r="J1070" s="8"/>
      <c r="K1070" s="2">
        <f t="shared" si="298"/>
        <v>0.14732724902216426</v>
      </c>
      <c r="L1070" s="2">
        <f t="shared" si="299"/>
        <v>0.12385919165580182</v>
      </c>
      <c r="M1070" s="2">
        <f t="shared" si="303"/>
        <v>7.3011734028683176E-2</v>
      </c>
      <c r="N1070" s="2">
        <f t="shared" si="304"/>
        <v>0.10560625814863103</v>
      </c>
      <c r="O1070" s="2">
        <f t="shared" si="305"/>
        <v>0.55019556714471973</v>
      </c>
      <c r="P1070" s="1">
        <v>113</v>
      </c>
      <c r="Q1070" s="1">
        <v>95</v>
      </c>
      <c r="R1070" s="1">
        <v>56</v>
      </c>
      <c r="S1070" s="1">
        <v>81</v>
      </c>
      <c r="T1070" s="1">
        <v>301</v>
      </c>
      <c r="U1070" s="1">
        <v>15</v>
      </c>
      <c r="V1070" s="1">
        <v>31</v>
      </c>
      <c r="W1070" s="1">
        <v>45</v>
      </c>
      <c r="X1070" s="1">
        <v>9</v>
      </c>
      <c r="Y1070" s="1"/>
      <c r="Z1070" s="1">
        <v>15</v>
      </c>
      <c r="AA1070" s="1">
        <f t="shared" si="306"/>
        <v>3</v>
      </c>
      <c r="AB1070" s="1">
        <v>1</v>
      </c>
      <c r="AC1070" s="1">
        <v>0</v>
      </c>
      <c r="AD1070" s="1">
        <v>1</v>
      </c>
      <c r="AE1070" s="1">
        <v>0</v>
      </c>
      <c r="AF1070" s="1">
        <v>0</v>
      </c>
      <c r="AG1070" s="1">
        <v>1</v>
      </c>
      <c r="AI1070" t="str">
        <f t="shared" si="291"/>
        <v>Boscawen</v>
      </c>
      <c r="AJ1070" t="s">
        <v>1643</v>
      </c>
      <c r="AK1070" s="182">
        <v>2</v>
      </c>
      <c r="AL1070" s="7"/>
      <c r="AN1070" s="97">
        <v>33</v>
      </c>
      <c r="AO1070" s="99">
        <v>13</v>
      </c>
      <c r="AP1070" s="99">
        <v>15</v>
      </c>
      <c r="AQ1070" s="106">
        <v>6260</v>
      </c>
      <c r="AR1070" s="106">
        <f t="shared" si="300"/>
        <v>33013</v>
      </c>
      <c r="AS1070" t="s">
        <v>1711</v>
      </c>
      <c r="AT1070" s="109">
        <f t="shared" si="301"/>
        <v>3306260</v>
      </c>
      <c r="AW1070">
        <v>25.4</v>
      </c>
      <c r="AX1070">
        <v>0.68</v>
      </c>
      <c r="AY1070">
        <v>24.73</v>
      </c>
      <c r="BA1070" s="7">
        <f t="shared" si="307"/>
        <v>0</v>
      </c>
      <c r="BB1070" s="7">
        <f t="shared" si="308"/>
        <v>0</v>
      </c>
      <c r="BC1070" s="7">
        <f t="shared" si="309"/>
        <v>0</v>
      </c>
      <c r="BD1070" s="7">
        <f t="shared" si="309"/>
        <v>0</v>
      </c>
      <c r="BE1070" s="7">
        <f t="shared" si="310"/>
        <v>1</v>
      </c>
      <c r="BF1070" s="117"/>
      <c r="BI1070" s="117"/>
      <c r="BJ1070" s="117"/>
      <c r="BK1070" s="168"/>
      <c r="BM1070" s="1">
        <v>0</v>
      </c>
      <c r="BN1070" s="1">
        <v>0</v>
      </c>
      <c r="BO1070" s="1">
        <v>0</v>
      </c>
      <c r="BP1070" s="1">
        <v>0</v>
      </c>
      <c r="BQ1070" s="1">
        <v>0</v>
      </c>
      <c r="BR1070" s="1">
        <v>0</v>
      </c>
      <c r="BS1070" s="1">
        <v>0</v>
      </c>
      <c r="BT1070" s="1">
        <v>0</v>
      </c>
      <c r="BU1070" s="1">
        <v>0</v>
      </c>
      <c r="BV1070" s="1">
        <v>1</v>
      </c>
      <c r="BW1070" s="1">
        <v>1</v>
      </c>
      <c r="BX1070" s="1">
        <v>0</v>
      </c>
      <c r="BY1070" s="1">
        <v>1</v>
      </c>
      <c r="BZ1070" s="1">
        <v>0</v>
      </c>
      <c r="CA1070" s="1">
        <v>0</v>
      </c>
    </row>
    <row r="1071" spans="1:79" hidden="1" outlineLevel="1">
      <c r="A1071" t="s">
        <v>1115</v>
      </c>
      <c r="B1071" s="9" t="s">
        <v>3117</v>
      </c>
      <c r="C1071" s="1">
        <f t="shared" si="293"/>
        <v>2354</v>
      </c>
      <c r="D1071" s="7">
        <f t="shared" si="294"/>
        <v>2</v>
      </c>
      <c r="E1071" s="7">
        <f t="shared" si="295"/>
        <v>3</v>
      </c>
      <c r="F1071" s="7">
        <f t="shared" si="296"/>
        <v>4</v>
      </c>
      <c r="G1071" s="7">
        <f t="shared" si="290"/>
        <v>5</v>
      </c>
      <c r="H1071" s="49">
        <f t="shared" si="302"/>
        <v>29</v>
      </c>
      <c r="I1071" s="177">
        <f t="shared" si="297"/>
        <v>1.2319456244689889E-2</v>
      </c>
      <c r="J1071" s="8"/>
      <c r="K1071" s="2">
        <f t="shared" si="298"/>
        <v>0.245964316057774</v>
      </c>
      <c r="L1071" s="2">
        <f t="shared" si="299"/>
        <v>0.12659303313508921</v>
      </c>
      <c r="M1071" s="2">
        <f t="shared" si="303"/>
        <v>0.10365335598980459</v>
      </c>
      <c r="N1071" s="2">
        <f t="shared" si="304"/>
        <v>9.9405267629566696E-2</v>
      </c>
      <c r="O1071" s="2">
        <f t="shared" si="305"/>
        <v>0.42438402718776547</v>
      </c>
      <c r="P1071" s="1">
        <v>579</v>
      </c>
      <c r="Q1071" s="1">
        <v>298</v>
      </c>
      <c r="R1071" s="1">
        <v>244</v>
      </c>
      <c r="S1071" s="1">
        <v>234</v>
      </c>
      <c r="T1071" s="1">
        <v>608</v>
      </c>
      <c r="U1071" s="1">
        <v>27</v>
      </c>
      <c r="V1071" s="1">
        <v>99</v>
      </c>
      <c r="W1071" s="1">
        <v>221</v>
      </c>
      <c r="X1071" s="1">
        <v>7</v>
      </c>
      <c r="Y1071" s="1"/>
      <c r="Z1071" s="1">
        <v>24</v>
      </c>
      <c r="AA1071" s="1">
        <f t="shared" si="306"/>
        <v>3</v>
      </c>
      <c r="AB1071" s="1">
        <v>0</v>
      </c>
      <c r="AC1071" s="1">
        <v>1</v>
      </c>
      <c r="AD1071" s="1">
        <v>3</v>
      </c>
      <c r="AE1071" s="1">
        <v>0</v>
      </c>
      <c r="AF1071" s="1">
        <v>1</v>
      </c>
      <c r="AG1071" s="1">
        <v>5</v>
      </c>
      <c r="AI1071" t="str">
        <f t="shared" si="291"/>
        <v>Bow</v>
      </c>
      <c r="AJ1071" t="s">
        <v>1643</v>
      </c>
      <c r="AK1071" s="182">
        <v>2</v>
      </c>
      <c r="AL1071" s="7"/>
      <c r="AN1071" s="97">
        <v>33</v>
      </c>
      <c r="AO1071" s="99">
        <v>13</v>
      </c>
      <c r="AP1071" s="99">
        <v>20</v>
      </c>
      <c r="AQ1071" s="106">
        <v>6500</v>
      </c>
      <c r="AR1071" s="106">
        <f t="shared" si="300"/>
        <v>33013</v>
      </c>
      <c r="AS1071" t="s">
        <v>1711</v>
      </c>
      <c r="AT1071" s="109">
        <f t="shared" si="301"/>
        <v>3306500</v>
      </c>
      <c r="AW1071">
        <v>28.47</v>
      </c>
      <c r="AX1071">
        <v>0.4</v>
      </c>
      <c r="AY1071">
        <v>28.07</v>
      </c>
      <c r="BA1071" s="7">
        <f t="shared" si="307"/>
        <v>0</v>
      </c>
      <c r="BB1071" s="7">
        <f t="shared" si="308"/>
        <v>0</v>
      </c>
      <c r="BC1071" s="7">
        <f t="shared" si="309"/>
        <v>0</v>
      </c>
      <c r="BD1071" s="7">
        <f t="shared" si="309"/>
        <v>0</v>
      </c>
      <c r="BE1071" s="7">
        <f t="shared" si="310"/>
        <v>1</v>
      </c>
      <c r="BF1071" s="117"/>
      <c r="BI1071" s="117"/>
      <c r="BJ1071" s="117"/>
      <c r="BK1071" s="168"/>
      <c r="BM1071" s="1">
        <v>1</v>
      </c>
      <c r="BN1071" s="1">
        <v>0</v>
      </c>
      <c r="BO1071" s="1">
        <v>0</v>
      </c>
      <c r="BP1071" s="1">
        <v>0</v>
      </c>
      <c r="BQ1071" s="1">
        <v>0</v>
      </c>
      <c r="BR1071" s="1">
        <v>0</v>
      </c>
      <c r="BS1071" s="1">
        <v>0</v>
      </c>
      <c r="BT1071" s="1">
        <v>1</v>
      </c>
      <c r="BU1071" s="1">
        <v>0</v>
      </c>
      <c r="BV1071" s="1">
        <v>1</v>
      </c>
      <c r="BW1071" s="1">
        <v>0</v>
      </c>
      <c r="BX1071" s="1">
        <v>0</v>
      </c>
      <c r="BY1071" s="1">
        <v>0</v>
      </c>
      <c r="BZ1071" s="1">
        <v>0</v>
      </c>
      <c r="CA1071" s="1">
        <v>0</v>
      </c>
    </row>
    <row r="1072" spans="1:79" hidden="1" outlineLevel="1">
      <c r="A1072" t="s">
        <v>2214</v>
      </c>
      <c r="B1072" s="9" t="s">
        <v>3117</v>
      </c>
      <c r="C1072" s="1">
        <f t="shared" si="293"/>
        <v>456</v>
      </c>
      <c r="D1072" s="7">
        <f t="shared" si="294"/>
        <v>2</v>
      </c>
      <c r="E1072" s="7">
        <f t="shared" si="295"/>
        <v>4</v>
      </c>
      <c r="F1072" s="7">
        <f t="shared" si="296"/>
        <v>5</v>
      </c>
      <c r="G1072" s="7">
        <f t="shared" si="290"/>
        <v>3</v>
      </c>
      <c r="H1072" s="49">
        <f t="shared" si="302"/>
        <v>138</v>
      </c>
      <c r="I1072" s="177">
        <f t="shared" si="297"/>
        <v>0.30263157894736842</v>
      </c>
      <c r="J1072" s="8"/>
      <c r="K1072" s="2">
        <f t="shared" si="298"/>
        <v>0.13596491228070176</v>
      </c>
      <c r="L1072" s="2">
        <f t="shared" si="299"/>
        <v>9.4298245614035089E-2</v>
      </c>
      <c r="M1072" s="2">
        <f t="shared" si="303"/>
        <v>8.1140350877192985E-2</v>
      </c>
      <c r="N1072" s="2">
        <f t="shared" si="304"/>
        <v>0.10087719298245613</v>
      </c>
      <c r="O1072" s="2">
        <f t="shared" si="305"/>
        <v>0.58771929824561409</v>
      </c>
      <c r="P1072" s="1">
        <v>62</v>
      </c>
      <c r="Q1072" s="1">
        <v>43</v>
      </c>
      <c r="R1072" s="1">
        <v>37</v>
      </c>
      <c r="S1072" s="1">
        <v>46</v>
      </c>
      <c r="T1072" s="1">
        <v>200</v>
      </c>
      <c r="U1072" s="1">
        <v>9</v>
      </c>
      <c r="V1072" s="1">
        <v>13</v>
      </c>
      <c r="W1072" s="1">
        <v>25</v>
      </c>
      <c r="X1072" s="1">
        <v>1</v>
      </c>
      <c r="Y1072" s="1"/>
      <c r="Z1072" s="1">
        <v>18</v>
      </c>
      <c r="AA1072" s="1">
        <f t="shared" si="306"/>
        <v>0</v>
      </c>
      <c r="AB1072" s="1">
        <v>0</v>
      </c>
      <c r="AC1072" s="1">
        <v>0</v>
      </c>
      <c r="AD1072" s="1">
        <v>1</v>
      </c>
      <c r="AE1072" s="1">
        <v>0</v>
      </c>
      <c r="AF1072" s="1">
        <v>1</v>
      </c>
      <c r="AG1072" s="1">
        <v>0</v>
      </c>
      <c r="AI1072" t="str">
        <f t="shared" si="291"/>
        <v>Bradford</v>
      </c>
      <c r="AJ1072" t="s">
        <v>1643</v>
      </c>
      <c r="AK1072" s="182">
        <v>2</v>
      </c>
      <c r="AL1072" s="7"/>
      <c r="AN1072" s="97">
        <v>33</v>
      </c>
      <c r="AO1072" s="99">
        <v>13</v>
      </c>
      <c r="AP1072" s="99">
        <v>25</v>
      </c>
      <c r="AQ1072" s="106">
        <v>6980</v>
      </c>
      <c r="AR1072" s="106">
        <f t="shared" si="300"/>
        <v>33013</v>
      </c>
      <c r="AS1072" t="s">
        <v>1711</v>
      </c>
      <c r="AT1072" s="109">
        <f t="shared" si="301"/>
        <v>3306980</v>
      </c>
      <c r="AW1072">
        <v>36.01</v>
      </c>
      <c r="AX1072">
        <v>0.7</v>
      </c>
      <c r="AY1072">
        <v>35.32</v>
      </c>
      <c r="BA1072" s="7">
        <f t="shared" si="307"/>
        <v>0</v>
      </c>
      <c r="BB1072" s="7">
        <f t="shared" si="308"/>
        <v>0</v>
      </c>
      <c r="BC1072" s="7">
        <f t="shared" si="309"/>
        <v>0</v>
      </c>
      <c r="BD1072" s="7">
        <f t="shared" si="309"/>
        <v>0</v>
      </c>
      <c r="BE1072" s="7">
        <f t="shared" si="310"/>
        <v>1</v>
      </c>
      <c r="BF1072" s="117"/>
      <c r="BI1072" s="117"/>
      <c r="BJ1072" s="117"/>
      <c r="BK1072" s="168"/>
      <c r="BM1072" s="1">
        <v>0</v>
      </c>
      <c r="BN1072" s="1">
        <v>0</v>
      </c>
      <c r="BO1072" s="1">
        <v>0</v>
      </c>
      <c r="BP1072" s="1">
        <v>0</v>
      </c>
      <c r="BQ1072" s="1">
        <v>0</v>
      </c>
      <c r="BR1072" s="1">
        <v>0</v>
      </c>
      <c r="BS1072" s="1">
        <v>0</v>
      </c>
      <c r="BT1072" s="1">
        <v>0</v>
      </c>
      <c r="BU1072" s="1">
        <v>0</v>
      </c>
      <c r="BV1072" s="1">
        <v>0</v>
      </c>
      <c r="BW1072" s="1">
        <v>0</v>
      </c>
      <c r="BX1072" s="1">
        <v>0</v>
      </c>
      <c r="BY1072" s="1">
        <v>0</v>
      </c>
      <c r="BZ1072" s="1">
        <v>0</v>
      </c>
      <c r="CA1072" s="1">
        <v>0</v>
      </c>
    </row>
    <row r="1073" spans="1:79" hidden="1" outlineLevel="1">
      <c r="A1073" t="s">
        <v>1203</v>
      </c>
      <c r="B1073" s="9" t="s">
        <v>3117</v>
      </c>
      <c r="C1073" s="1">
        <f t="shared" si="293"/>
        <v>1194</v>
      </c>
      <c r="D1073" s="7">
        <f t="shared" si="294"/>
        <v>2</v>
      </c>
      <c r="E1073" s="7">
        <f t="shared" si="295"/>
        <v>3</v>
      </c>
      <c r="F1073" s="7">
        <f t="shared" si="296"/>
        <v>4</v>
      </c>
      <c r="G1073" s="7">
        <f t="shared" si="290"/>
        <v>5</v>
      </c>
      <c r="H1073" s="49">
        <f t="shared" si="302"/>
        <v>240</v>
      </c>
      <c r="I1073" s="177">
        <f t="shared" si="297"/>
        <v>0.20100502512562815</v>
      </c>
      <c r="J1073" s="8"/>
      <c r="K1073" s="2">
        <f t="shared" si="298"/>
        <v>0.14656616415410384</v>
      </c>
      <c r="L1073" s="2">
        <f t="shared" si="299"/>
        <v>0.11557788944723618</v>
      </c>
      <c r="M1073" s="2">
        <f t="shared" si="303"/>
        <v>0.10469011725293133</v>
      </c>
      <c r="N1073" s="2">
        <f t="shared" si="304"/>
        <v>9.5477386934673364E-2</v>
      </c>
      <c r="O1073" s="2">
        <f t="shared" si="305"/>
        <v>0.53768844221105538</v>
      </c>
      <c r="P1073" s="1">
        <v>175</v>
      </c>
      <c r="Q1073" s="1">
        <v>138</v>
      </c>
      <c r="R1073" s="1">
        <v>125</v>
      </c>
      <c r="S1073" s="1">
        <v>114</v>
      </c>
      <c r="T1073" s="1">
        <v>415</v>
      </c>
      <c r="U1073" s="1">
        <v>31</v>
      </c>
      <c r="V1073" s="1">
        <v>68</v>
      </c>
      <c r="W1073" s="1">
        <v>104</v>
      </c>
      <c r="X1073" s="1">
        <v>11</v>
      </c>
      <c r="Y1073" s="1"/>
      <c r="Z1073" s="1">
        <v>8</v>
      </c>
      <c r="AA1073" s="1">
        <f t="shared" si="306"/>
        <v>4</v>
      </c>
      <c r="AB1073" s="1">
        <v>0</v>
      </c>
      <c r="AC1073" s="1">
        <v>0</v>
      </c>
      <c r="AD1073" s="1">
        <v>0</v>
      </c>
      <c r="AE1073" s="1">
        <v>0</v>
      </c>
      <c r="AF1073" s="1">
        <v>1</v>
      </c>
      <c r="AG1073" s="1">
        <v>0</v>
      </c>
      <c r="AI1073" t="str">
        <f t="shared" si="291"/>
        <v>Brentwood</v>
      </c>
      <c r="AJ1073" t="s">
        <v>3010</v>
      </c>
      <c r="AK1073" s="182">
        <v>1</v>
      </c>
      <c r="AL1073" s="7"/>
      <c r="AN1073" s="97">
        <v>33</v>
      </c>
      <c r="AO1073" s="99">
        <v>15</v>
      </c>
      <c r="AP1073" s="99">
        <v>15</v>
      </c>
      <c r="AQ1073" s="106">
        <v>7220</v>
      </c>
      <c r="AR1073" s="106">
        <f t="shared" si="300"/>
        <v>33015</v>
      </c>
      <c r="AS1073" t="s">
        <v>1711</v>
      </c>
      <c r="AT1073" s="109">
        <f t="shared" si="301"/>
        <v>3307220</v>
      </c>
      <c r="AW1073">
        <v>16.98</v>
      </c>
      <c r="AX1073">
        <v>0.16</v>
      </c>
      <c r="AY1073">
        <v>16.82</v>
      </c>
      <c r="BA1073" s="7">
        <f t="shared" si="307"/>
        <v>0</v>
      </c>
      <c r="BB1073" s="7">
        <f t="shared" si="308"/>
        <v>0</v>
      </c>
      <c r="BC1073" s="7">
        <f t="shared" si="309"/>
        <v>0</v>
      </c>
      <c r="BD1073" s="7">
        <f t="shared" si="309"/>
        <v>0</v>
      </c>
      <c r="BE1073" s="7">
        <f t="shared" si="310"/>
        <v>1</v>
      </c>
      <c r="BF1073" s="117"/>
      <c r="BI1073" s="117"/>
      <c r="BJ1073" s="117"/>
      <c r="BK1073" s="168"/>
      <c r="BM1073" s="1">
        <v>0</v>
      </c>
      <c r="BN1073" s="1">
        <v>0</v>
      </c>
      <c r="BO1073" s="1">
        <v>0</v>
      </c>
      <c r="BP1073" s="1">
        <v>0</v>
      </c>
      <c r="BQ1073" s="1">
        <v>0</v>
      </c>
      <c r="BR1073" s="1">
        <v>1</v>
      </c>
      <c r="BS1073" s="1">
        <v>0</v>
      </c>
      <c r="BT1073" s="1">
        <v>0</v>
      </c>
      <c r="BU1073" s="1">
        <v>0</v>
      </c>
      <c r="BV1073" s="1">
        <v>0</v>
      </c>
      <c r="BW1073" s="1">
        <v>0</v>
      </c>
      <c r="BX1073" s="1">
        <v>0</v>
      </c>
      <c r="BY1073" s="1">
        <v>0</v>
      </c>
      <c r="BZ1073" s="1">
        <v>0</v>
      </c>
      <c r="CA1073" s="1">
        <v>3</v>
      </c>
    </row>
    <row r="1074" spans="1:79" hidden="1" outlineLevel="1">
      <c r="A1074" t="s">
        <v>1003</v>
      </c>
      <c r="B1074" s="9" t="s">
        <v>3117</v>
      </c>
      <c r="C1074" s="1">
        <f t="shared" si="293"/>
        <v>313</v>
      </c>
      <c r="D1074" s="7">
        <f t="shared" si="294"/>
        <v>2</v>
      </c>
      <c r="E1074" s="7">
        <f t="shared" si="295"/>
        <v>4</v>
      </c>
      <c r="F1074" s="7">
        <f t="shared" si="296"/>
        <v>8</v>
      </c>
      <c r="G1074" s="7">
        <f t="shared" si="290"/>
        <v>3</v>
      </c>
      <c r="H1074" s="49">
        <f t="shared" si="302"/>
        <v>77</v>
      </c>
      <c r="I1074" s="177">
        <f t="shared" si="297"/>
        <v>0.24600638977635783</v>
      </c>
      <c r="J1074" s="8"/>
      <c r="K1074" s="2">
        <f t="shared" si="298"/>
        <v>0.16613418530351437</v>
      </c>
      <c r="L1074" s="2">
        <f t="shared" si="299"/>
        <v>9.5846645367412137E-2</v>
      </c>
      <c r="M1074" s="2">
        <f t="shared" si="303"/>
        <v>9.5846645367412137E-3</v>
      </c>
      <c r="N1074" s="2">
        <f t="shared" si="304"/>
        <v>0.13738019169329074</v>
      </c>
      <c r="O1074" s="2">
        <f t="shared" si="305"/>
        <v>0.59105431309904155</v>
      </c>
      <c r="P1074" s="1">
        <v>52</v>
      </c>
      <c r="Q1074" s="1">
        <v>30</v>
      </c>
      <c r="R1074" s="1">
        <v>3</v>
      </c>
      <c r="S1074" s="1">
        <v>43</v>
      </c>
      <c r="T1074" s="1">
        <v>129</v>
      </c>
      <c r="U1074" s="1">
        <v>16</v>
      </c>
      <c r="V1074" s="1">
        <v>11</v>
      </c>
      <c r="W1074" s="1">
        <v>23</v>
      </c>
      <c r="X1074" s="1">
        <v>1</v>
      </c>
      <c r="Y1074" s="1"/>
      <c r="Z1074" s="1">
        <v>3</v>
      </c>
      <c r="AA1074" s="1">
        <f t="shared" si="306"/>
        <v>1</v>
      </c>
      <c r="AB1074" s="1">
        <v>0</v>
      </c>
      <c r="AC1074" s="1">
        <v>0</v>
      </c>
      <c r="AD1074" s="1">
        <v>1</v>
      </c>
      <c r="AE1074" s="1">
        <v>0</v>
      </c>
      <c r="AF1074" s="1">
        <v>0</v>
      </c>
      <c r="AG1074" s="1">
        <v>0</v>
      </c>
      <c r="AI1074" t="str">
        <f t="shared" si="291"/>
        <v>Bridgewater</v>
      </c>
      <c r="AJ1074" t="s">
        <v>923</v>
      </c>
      <c r="AK1074" s="182">
        <v>2</v>
      </c>
      <c r="AL1074" s="7"/>
      <c r="AN1074" s="97">
        <v>33</v>
      </c>
      <c r="AO1074" s="99">
        <v>9</v>
      </c>
      <c r="AP1074" s="99">
        <v>30</v>
      </c>
      <c r="AQ1074" s="106">
        <v>7540</v>
      </c>
      <c r="AR1074" s="106">
        <f t="shared" si="300"/>
        <v>33009</v>
      </c>
      <c r="AS1074" t="s">
        <v>1711</v>
      </c>
      <c r="AT1074" s="109">
        <f t="shared" si="301"/>
        <v>3307540</v>
      </c>
      <c r="AW1074">
        <v>21.45</v>
      </c>
      <c r="AX1074">
        <v>0.18</v>
      </c>
      <c r="AY1074">
        <v>21.27</v>
      </c>
      <c r="BA1074" s="7">
        <f t="shared" si="307"/>
        <v>0</v>
      </c>
      <c r="BB1074" s="7">
        <f t="shared" si="308"/>
        <v>0</v>
      </c>
      <c r="BC1074" s="7">
        <f t="shared" si="309"/>
        <v>0</v>
      </c>
      <c r="BD1074" s="7">
        <f t="shared" si="309"/>
        <v>0</v>
      </c>
      <c r="BE1074" s="7">
        <f t="shared" si="310"/>
        <v>1</v>
      </c>
      <c r="BF1074" s="117"/>
      <c r="BI1074" s="117"/>
      <c r="BJ1074" s="117"/>
      <c r="BK1074" s="168"/>
      <c r="BM1074" s="1">
        <v>0</v>
      </c>
      <c r="BN1074" s="1">
        <v>0</v>
      </c>
      <c r="BO1074" s="1">
        <v>0</v>
      </c>
      <c r="BP1074" s="1">
        <v>0</v>
      </c>
      <c r="BQ1074" s="1">
        <v>0</v>
      </c>
      <c r="BR1074" s="1">
        <v>0</v>
      </c>
      <c r="BS1074" s="1">
        <v>0</v>
      </c>
      <c r="BT1074" s="1">
        <v>0</v>
      </c>
      <c r="BU1074" s="1">
        <v>0</v>
      </c>
      <c r="BV1074" s="1">
        <v>1</v>
      </c>
      <c r="BW1074" s="1">
        <v>0</v>
      </c>
      <c r="BX1074" s="1">
        <v>0</v>
      </c>
      <c r="BY1074" s="1">
        <v>0</v>
      </c>
      <c r="BZ1074" s="1">
        <v>0</v>
      </c>
      <c r="CA1074" s="1">
        <v>0</v>
      </c>
    </row>
    <row r="1075" spans="1:79" hidden="1" outlineLevel="1">
      <c r="A1075" t="s">
        <v>2763</v>
      </c>
      <c r="B1075" s="9" t="s">
        <v>3117</v>
      </c>
      <c r="C1075" s="1">
        <f t="shared" si="293"/>
        <v>761</v>
      </c>
      <c r="D1075" s="7">
        <f t="shared" si="294"/>
        <v>3</v>
      </c>
      <c r="E1075" s="7">
        <f t="shared" si="295"/>
        <v>5</v>
      </c>
      <c r="F1075" s="7">
        <f t="shared" si="296"/>
        <v>4</v>
      </c>
      <c r="G1075" s="7">
        <f t="shared" si="290"/>
        <v>2</v>
      </c>
      <c r="H1075" s="49">
        <f t="shared" si="302"/>
        <v>192</v>
      </c>
      <c r="I1075" s="177">
        <f t="shared" si="297"/>
        <v>0.25229960578186594</v>
      </c>
      <c r="J1075" s="8"/>
      <c r="K1075" s="2">
        <f t="shared" si="298"/>
        <v>0.12614980289093297</v>
      </c>
      <c r="L1075" s="2">
        <f t="shared" si="299"/>
        <v>0.1011826544021025</v>
      </c>
      <c r="M1075" s="2">
        <f t="shared" si="303"/>
        <v>0.1038107752956636</v>
      </c>
      <c r="N1075" s="2">
        <f t="shared" si="304"/>
        <v>0.12746386333771353</v>
      </c>
      <c r="O1075" s="2">
        <f t="shared" si="305"/>
        <v>0.54139290407358742</v>
      </c>
      <c r="P1075" s="1">
        <v>96</v>
      </c>
      <c r="Q1075" s="1">
        <v>77</v>
      </c>
      <c r="R1075" s="1">
        <v>79</v>
      </c>
      <c r="S1075" s="1">
        <v>97</v>
      </c>
      <c r="T1075" s="1">
        <v>289</v>
      </c>
      <c r="U1075" s="1">
        <v>15</v>
      </c>
      <c r="V1075" s="1">
        <v>42</v>
      </c>
      <c r="W1075" s="1">
        <v>47</v>
      </c>
      <c r="X1075" s="1">
        <v>4</v>
      </c>
      <c r="Y1075" s="1"/>
      <c r="Z1075" s="1">
        <v>10</v>
      </c>
      <c r="AA1075" s="1">
        <f t="shared" si="306"/>
        <v>2</v>
      </c>
      <c r="AB1075" s="1">
        <v>2</v>
      </c>
      <c r="AC1075" s="1">
        <v>0</v>
      </c>
      <c r="AD1075" s="1">
        <v>0</v>
      </c>
      <c r="AE1075" s="1">
        <v>0</v>
      </c>
      <c r="AF1075" s="1">
        <v>1</v>
      </c>
      <c r="AG1075" s="1">
        <v>0</v>
      </c>
      <c r="AI1075" t="str">
        <f t="shared" si="291"/>
        <v>Bristol</v>
      </c>
      <c r="AJ1075" t="s">
        <v>923</v>
      </c>
      <c r="AK1075" s="182">
        <v>2</v>
      </c>
      <c r="AL1075" s="7"/>
      <c r="AN1075" s="97">
        <v>33</v>
      </c>
      <c r="AO1075" s="99">
        <v>9</v>
      </c>
      <c r="AP1075" s="99">
        <v>35</v>
      </c>
      <c r="AQ1075" s="106">
        <v>7700</v>
      </c>
      <c r="AR1075" s="106">
        <f t="shared" si="300"/>
        <v>33009</v>
      </c>
      <c r="AS1075" t="s">
        <v>1711</v>
      </c>
      <c r="AT1075" s="109">
        <f t="shared" si="301"/>
        <v>3307700</v>
      </c>
      <c r="AW1075">
        <v>22.26</v>
      </c>
      <c r="AX1075">
        <v>4.92</v>
      </c>
      <c r="AY1075">
        <v>17.34</v>
      </c>
      <c r="BA1075" s="7">
        <f t="shared" si="307"/>
        <v>0</v>
      </c>
      <c r="BB1075" s="7">
        <f t="shared" si="308"/>
        <v>0</v>
      </c>
      <c r="BC1075" s="7">
        <f t="shared" si="309"/>
        <v>0</v>
      </c>
      <c r="BD1075" s="7">
        <f t="shared" si="309"/>
        <v>0</v>
      </c>
      <c r="BE1075" s="7">
        <f t="shared" si="310"/>
        <v>1</v>
      </c>
      <c r="BF1075" s="117"/>
      <c r="BI1075" s="117"/>
      <c r="BJ1075" s="117"/>
      <c r="BK1075" s="168"/>
      <c r="BM1075" s="1">
        <v>0</v>
      </c>
      <c r="BN1075" s="1">
        <v>0</v>
      </c>
      <c r="BO1075" s="1">
        <v>0</v>
      </c>
      <c r="BP1075" s="1">
        <v>0</v>
      </c>
      <c r="BQ1075" s="1">
        <v>0</v>
      </c>
      <c r="BR1075" s="1">
        <v>0</v>
      </c>
      <c r="BS1075" s="1">
        <v>0</v>
      </c>
      <c r="BT1075" s="1">
        <v>0</v>
      </c>
      <c r="BU1075" s="1">
        <v>0</v>
      </c>
      <c r="BV1075" s="1">
        <v>2</v>
      </c>
      <c r="BW1075" s="1">
        <v>0</v>
      </c>
      <c r="BX1075" s="1">
        <v>0</v>
      </c>
      <c r="BY1075" s="1">
        <v>0</v>
      </c>
      <c r="BZ1075" s="1">
        <v>0</v>
      </c>
      <c r="CA1075" s="1">
        <v>0</v>
      </c>
    </row>
    <row r="1076" spans="1:79" hidden="1" outlineLevel="1">
      <c r="A1076" t="s">
        <v>1249</v>
      </c>
      <c r="B1076" s="9" t="s">
        <v>3117</v>
      </c>
      <c r="C1076" s="1">
        <f t="shared" si="293"/>
        <v>234</v>
      </c>
      <c r="D1076" s="7">
        <f t="shared" si="294"/>
        <v>3</v>
      </c>
      <c r="E1076" s="7">
        <f t="shared" si="295"/>
        <v>6</v>
      </c>
      <c r="F1076" s="7">
        <f t="shared" si="296"/>
        <v>4</v>
      </c>
      <c r="G1076" s="7">
        <f t="shared" si="290"/>
        <v>2</v>
      </c>
      <c r="H1076" s="49">
        <f t="shared" si="302"/>
        <v>31</v>
      </c>
      <c r="I1076" s="177">
        <f t="shared" si="297"/>
        <v>0.13247863247863248</v>
      </c>
      <c r="J1076" s="8"/>
      <c r="K1076" s="2">
        <f t="shared" si="298"/>
        <v>0.15384615384615385</v>
      </c>
      <c r="L1076" s="2">
        <f t="shared" si="299"/>
        <v>7.6923076923076927E-2</v>
      </c>
      <c r="M1076" s="2">
        <f t="shared" si="303"/>
        <v>0.11965811965811966</v>
      </c>
      <c r="N1076" s="2">
        <f t="shared" si="304"/>
        <v>0.17094017094017094</v>
      </c>
      <c r="O1076" s="2">
        <f t="shared" si="305"/>
        <v>0.47863247863247854</v>
      </c>
      <c r="P1076" s="1">
        <v>36</v>
      </c>
      <c r="Q1076" s="1">
        <v>18</v>
      </c>
      <c r="R1076" s="1">
        <v>28</v>
      </c>
      <c r="S1076" s="1">
        <v>40</v>
      </c>
      <c r="T1076" s="1">
        <v>71</v>
      </c>
      <c r="U1076" s="1">
        <v>10</v>
      </c>
      <c r="V1076" s="1">
        <v>11</v>
      </c>
      <c r="W1076" s="1">
        <v>20</v>
      </c>
      <c r="X1076" s="1">
        <v>0</v>
      </c>
      <c r="Y1076" s="1"/>
      <c r="Z1076" s="1">
        <v>0</v>
      </c>
      <c r="AA1076" s="1">
        <f t="shared" si="306"/>
        <v>0</v>
      </c>
      <c r="AB1076" s="1">
        <v>0</v>
      </c>
      <c r="AC1076" s="1">
        <v>0</v>
      </c>
      <c r="AD1076" s="1">
        <v>0</v>
      </c>
      <c r="AE1076" s="1">
        <v>0</v>
      </c>
      <c r="AF1076" s="1">
        <v>0</v>
      </c>
      <c r="AG1076" s="1">
        <v>0</v>
      </c>
      <c r="AI1076" t="str">
        <f t="shared" si="291"/>
        <v>Brookfield</v>
      </c>
      <c r="AJ1076" t="s">
        <v>1790</v>
      </c>
      <c r="AK1076" s="182">
        <v>1</v>
      </c>
      <c r="AL1076" s="7"/>
      <c r="AN1076" s="97">
        <v>33</v>
      </c>
      <c r="AO1076" s="99">
        <v>3</v>
      </c>
      <c r="AP1076" s="99">
        <v>15</v>
      </c>
      <c r="AQ1076" s="106">
        <v>7940</v>
      </c>
      <c r="AR1076" s="106">
        <f t="shared" si="300"/>
        <v>33003</v>
      </c>
      <c r="AS1076" t="s">
        <v>1711</v>
      </c>
      <c r="AT1076" s="109">
        <f t="shared" si="301"/>
        <v>3307940</v>
      </c>
      <c r="AW1076">
        <v>23.26</v>
      </c>
      <c r="AX1076">
        <v>0.39</v>
      </c>
      <c r="AY1076">
        <v>22.86</v>
      </c>
      <c r="BA1076" s="7">
        <f t="shared" si="307"/>
        <v>0</v>
      </c>
      <c r="BB1076" s="7">
        <f t="shared" si="308"/>
        <v>0</v>
      </c>
      <c r="BC1076" s="7">
        <f t="shared" si="309"/>
        <v>0</v>
      </c>
      <c r="BD1076" s="7">
        <f t="shared" si="309"/>
        <v>0</v>
      </c>
      <c r="BE1076" s="7">
        <f t="shared" si="310"/>
        <v>1</v>
      </c>
      <c r="BF1076" s="117"/>
      <c r="BI1076" s="117"/>
      <c r="BJ1076" s="117"/>
      <c r="BK1076" s="168"/>
      <c r="BM1076" s="1">
        <v>0</v>
      </c>
      <c r="BN1076" s="1">
        <v>0</v>
      </c>
      <c r="BO1076" s="1">
        <v>0</v>
      </c>
      <c r="BP1076" s="1">
        <v>0</v>
      </c>
      <c r="BQ1076" s="1">
        <v>0</v>
      </c>
      <c r="BR1076" s="1">
        <v>0</v>
      </c>
      <c r="BS1076" s="1">
        <v>0</v>
      </c>
      <c r="BT1076" s="1">
        <v>0</v>
      </c>
      <c r="BU1076" s="1">
        <v>0</v>
      </c>
      <c r="BV1076" s="1">
        <v>0</v>
      </c>
      <c r="BW1076" s="1">
        <v>0</v>
      </c>
      <c r="BX1076" s="1">
        <v>0</v>
      </c>
      <c r="BY1076" s="1">
        <v>0</v>
      </c>
      <c r="BZ1076" s="1">
        <v>0</v>
      </c>
      <c r="CA1076" s="1">
        <v>0</v>
      </c>
    </row>
    <row r="1077" spans="1:79" hidden="1" outlineLevel="1">
      <c r="A1077" t="s">
        <v>2187</v>
      </c>
      <c r="B1077" s="9" t="s">
        <v>3117</v>
      </c>
      <c r="C1077" s="1">
        <f t="shared" si="293"/>
        <v>1444</v>
      </c>
      <c r="D1077" s="7">
        <f t="shared" si="294"/>
        <v>2</v>
      </c>
      <c r="E1077" s="7">
        <f t="shared" si="295"/>
        <v>4</v>
      </c>
      <c r="F1077" s="7">
        <f t="shared" si="296"/>
        <v>3</v>
      </c>
      <c r="G1077" s="7">
        <f t="shared" si="290"/>
        <v>4</v>
      </c>
      <c r="H1077" s="49">
        <f t="shared" si="302"/>
        <v>244</v>
      </c>
      <c r="I1077" s="177">
        <f t="shared" si="297"/>
        <v>0.16897506925207756</v>
      </c>
      <c r="J1077" s="8"/>
      <c r="K1077" s="2">
        <f t="shared" si="298"/>
        <v>0.15650969529085873</v>
      </c>
      <c r="L1077" s="2">
        <f t="shared" si="299"/>
        <v>0.11080332409972299</v>
      </c>
      <c r="M1077" s="2">
        <f t="shared" si="303"/>
        <v>0.12603878116343489</v>
      </c>
      <c r="N1077" s="2">
        <f t="shared" si="304"/>
        <v>0.11080332409972299</v>
      </c>
      <c r="O1077" s="2">
        <f t="shared" si="305"/>
        <v>0.49584487534626037</v>
      </c>
      <c r="P1077" s="1">
        <v>226</v>
      </c>
      <c r="Q1077" s="1">
        <v>160</v>
      </c>
      <c r="R1077" s="1">
        <v>182</v>
      </c>
      <c r="S1077" s="1">
        <v>160</v>
      </c>
      <c r="T1077" s="1">
        <v>470</v>
      </c>
      <c r="U1077" s="1">
        <v>24</v>
      </c>
      <c r="V1077" s="1">
        <v>64</v>
      </c>
      <c r="W1077" s="1">
        <v>126</v>
      </c>
      <c r="X1077" s="1">
        <v>17</v>
      </c>
      <c r="Y1077" s="1"/>
      <c r="Z1077" s="1">
        <v>6</v>
      </c>
      <c r="AA1077" s="1">
        <f t="shared" si="306"/>
        <v>5</v>
      </c>
      <c r="AB1077" s="1">
        <v>1</v>
      </c>
      <c r="AC1077" s="1">
        <v>0</v>
      </c>
      <c r="AD1077" s="1">
        <v>0</v>
      </c>
      <c r="AE1077" s="1">
        <v>1</v>
      </c>
      <c r="AF1077" s="1">
        <v>0</v>
      </c>
      <c r="AG1077" s="1">
        <v>2</v>
      </c>
      <c r="AI1077" t="str">
        <f t="shared" si="291"/>
        <v>Brookline</v>
      </c>
      <c r="AJ1077" t="s">
        <v>118</v>
      </c>
      <c r="AK1077" s="182">
        <v>2</v>
      </c>
      <c r="AL1077" s="7"/>
      <c r="AN1077" s="97">
        <v>33</v>
      </c>
      <c r="AO1077" s="99">
        <v>11</v>
      </c>
      <c r="AP1077" s="99">
        <v>25</v>
      </c>
      <c r="AQ1077" s="106">
        <v>8100</v>
      </c>
      <c r="AR1077" s="106">
        <f t="shared" si="300"/>
        <v>33011</v>
      </c>
      <c r="AS1077" t="s">
        <v>1711</v>
      </c>
      <c r="AT1077" s="109">
        <f t="shared" si="301"/>
        <v>3308100</v>
      </c>
      <c r="AW1077">
        <v>20.13</v>
      </c>
      <c r="AX1077">
        <v>0.36</v>
      </c>
      <c r="AY1077">
        <v>19.77</v>
      </c>
      <c r="BA1077" s="7">
        <f t="shared" si="307"/>
        <v>0</v>
      </c>
      <c r="BB1077" s="7">
        <f t="shared" si="308"/>
        <v>0</v>
      </c>
      <c r="BC1077" s="7">
        <f t="shared" si="309"/>
        <v>0</v>
      </c>
      <c r="BD1077" s="7">
        <f t="shared" si="309"/>
        <v>0</v>
      </c>
      <c r="BE1077" s="7">
        <f t="shared" si="310"/>
        <v>1</v>
      </c>
      <c r="BF1077" s="117"/>
      <c r="BI1077" s="117"/>
      <c r="BJ1077" s="117"/>
      <c r="BK1077" s="168"/>
      <c r="BM1077" s="1">
        <v>1</v>
      </c>
      <c r="BN1077" s="1">
        <v>2</v>
      </c>
      <c r="BO1077" s="1">
        <v>0</v>
      </c>
      <c r="BP1077" s="1">
        <v>0</v>
      </c>
      <c r="BQ1077" s="1">
        <v>0</v>
      </c>
      <c r="BR1077" s="1">
        <v>0</v>
      </c>
      <c r="BS1077" s="1">
        <v>0</v>
      </c>
      <c r="BT1077" s="1">
        <v>0</v>
      </c>
      <c r="BU1077" s="1">
        <v>0</v>
      </c>
      <c r="BV1077" s="1">
        <v>0</v>
      </c>
      <c r="BW1077" s="1">
        <v>0</v>
      </c>
      <c r="BX1077" s="1">
        <v>0</v>
      </c>
      <c r="BY1077" s="1">
        <v>0</v>
      </c>
      <c r="BZ1077" s="1">
        <v>0</v>
      </c>
      <c r="CA1077" s="1">
        <v>2</v>
      </c>
    </row>
    <row r="1078" spans="1:79" hidden="1" outlineLevel="1">
      <c r="A1078" t="s">
        <v>748</v>
      </c>
      <c r="B1078" s="9" t="s">
        <v>3117</v>
      </c>
      <c r="C1078" s="1">
        <f t="shared" si="293"/>
        <v>2</v>
      </c>
      <c r="D1078" s="7">
        <f t="shared" si="294"/>
        <v>3</v>
      </c>
      <c r="E1078" s="7">
        <f t="shared" si="295"/>
        <v>1</v>
      </c>
      <c r="F1078" s="7">
        <f t="shared" si="296"/>
        <v>0</v>
      </c>
      <c r="G1078" s="7">
        <f t="shared" si="290"/>
        <v>0</v>
      </c>
      <c r="H1078" s="49">
        <f t="shared" si="302"/>
        <v>0</v>
      </c>
      <c r="I1078" s="177">
        <f t="shared" si="297"/>
        <v>0</v>
      </c>
      <c r="J1078" s="8"/>
      <c r="K1078" s="2">
        <f t="shared" si="298"/>
        <v>0</v>
      </c>
      <c r="L1078" s="2">
        <f t="shared" si="299"/>
        <v>0.5</v>
      </c>
      <c r="M1078" s="2">
        <f t="shared" si="303"/>
        <v>0</v>
      </c>
      <c r="N1078" s="2">
        <f t="shared" si="304"/>
        <v>0</v>
      </c>
      <c r="O1078" s="2">
        <f t="shared" si="305"/>
        <v>0.5</v>
      </c>
      <c r="P1078" s="1">
        <v>0</v>
      </c>
      <c r="Q1078" s="1">
        <v>1</v>
      </c>
      <c r="R1078" s="1">
        <v>0</v>
      </c>
      <c r="S1078" s="1">
        <v>0</v>
      </c>
      <c r="T1078" s="1">
        <v>1</v>
      </c>
      <c r="U1078" s="1">
        <v>0</v>
      </c>
      <c r="V1078" s="1">
        <v>0</v>
      </c>
      <c r="W1078" s="1">
        <v>0</v>
      </c>
      <c r="X1078" s="1">
        <v>0</v>
      </c>
      <c r="Y1078" s="1"/>
      <c r="Z1078" s="1">
        <v>0</v>
      </c>
      <c r="AA1078" s="1">
        <f t="shared" si="306"/>
        <v>0</v>
      </c>
      <c r="AB1078" s="1">
        <v>0</v>
      </c>
      <c r="AC1078" s="1">
        <v>0</v>
      </c>
      <c r="AD1078" s="1">
        <v>0</v>
      </c>
      <c r="AE1078" s="1">
        <v>0</v>
      </c>
      <c r="AF1078" s="1">
        <v>0</v>
      </c>
      <c r="AG1078" s="1">
        <v>0</v>
      </c>
      <c r="AI1078" t="str">
        <f t="shared" si="291"/>
        <v>Cambridge</v>
      </c>
      <c r="AJ1078" t="s">
        <v>1926</v>
      </c>
      <c r="AK1078" s="182">
        <v>2</v>
      </c>
      <c r="AL1078" s="7"/>
      <c r="AM1078" s="7"/>
      <c r="AN1078" s="97">
        <v>33</v>
      </c>
      <c r="AO1078" s="99">
        <v>7</v>
      </c>
      <c r="AP1078" s="99">
        <v>25</v>
      </c>
      <c r="AQ1078" s="106">
        <v>8420</v>
      </c>
      <c r="AR1078" s="106">
        <f t="shared" si="300"/>
        <v>33007</v>
      </c>
      <c r="AS1078" t="s">
        <v>1128</v>
      </c>
      <c r="AT1078" s="109">
        <f t="shared" si="301"/>
        <v>3308420</v>
      </c>
      <c r="AW1078">
        <v>51.44</v>
      </c>
      <c r="AX1078">
        <v>0.64</v>
      </c>
      <c r="AY1078">
        <v>50.81</v>
      </c>
      <c r="BA1078" s="7">
        <f t="shared" si="307"/>
        <v>0</v>
      </c>
      <c r="BB1078" s="7">
        <f t="shared" si="308"/>
        <v>1</v>
      </c>
      <c r="BC1078" s="7">
        <f t="shared" si="309"/>
        <v>0</v>
      </c>
      <c r="BD1078" s="7">
        <f t="shared" si="309"/>
        <v>0</v>
      </c>
      <c r="BE1078" s="7">
        <f t="shared" si="310"/>
        <v>1</v>
      </c>
      <c r="BF1078" s="117"/>
      <c r="BI1078" s="117"/>
      <c r="BJ1078" s="117"/>
      <c r="BK1078" s="168"/>
      <c r="BM1078" s="1">
        <v>0</v>
      </c>
      <c r="BN1078" s="1">
        <v>0</v>
      </c>
      <c r="BO1078" s="1">
        <v>0</v>
      </c>
      <c r="BP1078" s="1">
        <v>0</v>
      </c>
      <c r="BQ1078" s="1">
        <v>0</v>
      </c>
      <c r="BR1078" s="1">
        <v>0</v>
      </c>
      <c r="BS1078" s="1">
        <v>0</v>
      </c>
      <c r="BT1078" s="1">
        <v>0</v>
      </c>
      <c r="BU1078" s="1">
        <v>0</v>
      </c>
      <c r="BV1078" s="1">
        <v>0</v>
      </c>
      <c r="BW1078" s="1">
        <v>0</v>
      </c>
      <c r="BX1078" s="1">
        <v>0</v>
      </c>
      <c r="BY1078" s="1">
        <v>0</v>
      </c>
      <c r="BZ1078" s="1">
        <v>0</v>
      </c>
      <c r="CA1078" s="1">
        <v>0</v>
      </c>
    </row>
    <row r="1079" spans="1:79" hidden="1" outlineLevel="1">
      <c r="A1079" t="s">
        <v>948</v>
      </c>
      <c r="B1079" s="9" t="s">
        <v>3117</v>
      </c>
      <c r="C1079" s="1">
        <f t="shared" si="293"/>
        <v>711</v>
      </c>
      <c r="D1079" s="7">
        <f t="shared" si="294"/>
        <v>2</v>
      </c>
      <c r="E1079" s="7">
        <f t="shared" si="295"/>
        <v>5</v>
      </c>
      <c r="F1079" s="7">
        <f t="shared" si="296"/>
        <v>4</v>
      </c>
      <c r="G1079" s="7">
        <f t="shared" si="290"/>
        <v>3</v>
      </c>
      <c r="H1079" s="49">
        <f t="shared" si="302"/>
        <v>123</v>
      </c>
      <c r="I1079" s="177">
        <f t="shared" si="297"/>
        <v>0.1729957805907173</v>
      </c>
      <c r="J1079" s="8"/>
      <c r="K1079" s="2">
        <f t="shared" si="298"/>
        <v>0.17158931082981715</v>
      </c>
      <c r="L1079" s="2">
        <f t="shared" si="299"/>
        <v>8.8607594936708861E-2</v>
      </c>
      <c r="M1079" s="2">
        <f t="shared" si="303"/>
        <v>0.10829817158931083</v>
      </c>
      <c r="N1079" s="2">
        <f t="shared" si="304"/>
        <v>0.11673699015471167</v>
      </c>
      <c r="O1079" s="2">
        <f t="shared" si="305"/>
        <v>0.51476793248945141</v>
      </c>
      <c r="P1079" s="1">
        <v>122</v>
      </c>
      <c r="Q1079" s="1">
        <v>63</v>
      </c>
      <c r="R1079" s="1">
        <v>77</v>
      </c>
      <c r="S1079" s="1">
        <v>83</v>
      </c>
      <c r="T1079" s="1">
        <v>245</v>
      </c>
      <c r="U1079" s="1">
        <v>20</v>
      </c>
      <c r="V1079" s="1">
        <v>24</v>
      </c>
      <c r="W1079" s="1">
        <v>59</v>
      </c>
      <c r="X1079" s="1">
        <v>6</v>
      </c>
      <c r="Y1079" s="1"/>
      <c r="Z1079" s="1">
        <v>6</v>
      </c>
      <c r="AA1079" s="1">
        <f t="shared" si="306"/>
        <v>3</v>
      </c>
      <c r="AB1079" s="1">
        <v>0</v>
      </c>
      <c r="AC1079" s="1">
        <v>0</v>
      </c>
      <c r="AD1079" s="1">
        <v>1</v>
      </c>
      <c r="AE1079" s="1">
        <v>0</v>
      </c>
      <c r="AF1079" s="1">
        <v>0</v>
      </c>
      <c r="AG1079" s="1">
        <v>2</v>
      </c>
      <c r="AI1079" t="str">
        <f t="shared" si="291"/>
        <v>Campton</v>
      </c>
      <c r="AJ1079" t="s">
        <v>923</v>
      </c>
      <c r="AK1079" s="182">
        <v>1</v>
      </c>
      <c r="AL1079" s="7"/>
      <c r="AN1079" s="97">
        <v>33</v>
      </c>
      <c r="AO1079" s="99">
        <v>9</v>
      </c>
      <c r="AP1079" s="99">
        <v>40</v>
      </c>
      <c r="AQ1079" s="106">
        <v>8660</v>
      </c>
      <c r="AR1079" s="106">
        <f t="shared" si="300"/>
        <v>33009</v>
      </c>
      <c r="AS1079" t="s">
        <v>1711</v>
      </c>
      <c r="AT1079" s="109">
        <f t="shared" si="301"/>
        <v>3308660</v>
      </c>
      <c r="AW1079">
        <v>52.52</v>
      </c>
      <c r="AX1079">
        <v>0.59</v>
      </c>
      <c r="AY1079">
        <v>51.93</v>
      </c>
      <c r="BA1079" s="7">
        <f t="shared" si="307"/>
        <v>0</v>
      </c>
      <c r="BB1079" s="7">
        <f t="shared" si="308"/>
        <v>0</v>
      </c>
      <c r="BC1079" s="7">
        <f t="shared" si="309"/>
        <v>0</v>
      </c>
      <c r="BD1079" s="7">
        <f t="shared" si="309"/>
        <v>0</v>
      </c>
      <c r="BE1079" s="7">
        <f t="shared" si="310"/>
        <v>1</v>
      </c>
      <c r="BF1079" s="117"/>
      <c r="BI1079" s="117"/>
      <c r="BJ1079" s="117"/>
      <c r="BK1079" s="168"/>
      <c r="BM1079" s="1">
        <v>0</v>
      </c>
      <c r="BN1079" s="1">
        <v>0</v>
      </c>
      <c r="BO1079" s="1">
        <v>0</v>
      </c>
      <c r="BP1079" s="1">
        <v>0</v>
      </c>
      <c r="BQ1079" s="1">
        <v>0</v>
      </c>
      <c r="BR1079" s="1">
        <v>0</v>
      </c>
      <c r="BS1079" s="1">
        <v>0</v>
      </c>
      <c r="BT1079" s="1">
        <v>1</v>
      </c>
      <c r="BU1079" s="1">
        <v>0</v>
      </c>
      <c r="BV1079" s="1">
        <v>2</v>
      </c>
      <c r="BW1079" s="1">
        <v>0</v>
      </c>
      <c r="BX1079" s="1">
        <v>0</v>
      </c>
      <c r="BY1079" s="1">
        <v>0</v>
      </c>
      <c r="BZ1079" s="1">
        <v>0</v>
      </c>
      <c r="CA1079" s="1">
        <v>0</v>
      </c>
    </row>
    <row r="1080" spans="1:79" hidden="1" outlineLevel="1">
      <c r="A1080" t="s">
        <v>2829</v>
      </c>
      <c r="B1080" s="9" t="s">
        <v>3117</v>
      </c>
      <c r="C1080" s="1">
        <f t="shared" si="293"/>
        <v>616</v>
      </c>
      <c r="D1080" s="7">
        <f t="shared" si="294"/>
        <v>2</v>
      </c>
      <c r="E1080" s="7">
        <f t="shared" si="295"/>
        <v>5</v>
      </c>
      <c r="F1080" s="7">
        <f t="shared" si="296"/>
        <v>4</v>
      </c>
      <c r="G1080" s="7">
        <f t="shared" ref="G1080:G1144" si="311">IF(S1080&gt;0,RANK(S1080,(P1080:AD1080)),0)</f>
        <v>3</v>
      </c>
      <c r="H1080" s="49">
        <f t="shared" si="302"/>
        <v>114</v>
      </c>
      <c r="I1080" s="177">
        <f t="shared" si="297"/>
        <v>0.18506493506493507</v>
      </c>
      <c r="J1080" s="8"/>
      <c r="K1080" s="2">
        <f t="shared" si="298"/>
        <v>0.18181818181818182</v>
      </c>
      <c r="L1080" s="2">
        <f t="shared" si="299"/>
        <v>8.9285714285714288E-2</v>
      </c>
      <c r="M1080" s="2">
        <f t="shared" si="303"/>
        <v>0.10227272727272728</v>
      </c>
      <c r="N1080" s="2">
        <f t="shared" si="304"/>
        <v>0.12012987012987013</v>
      </c>
      <c r="O1080" s="2">
        <f t="shared" si="305"/>
        <v>0.50649350649350644</v>
      </c>
      <c r="P1080" s="1">
        <v>112</v>
      </c>
      <c r="Q1080" s="1">
        <v>55</v>
      </c>
      <c r="R1080" s="1">
        <v>63</v>
      </c>
      <c r="S1080" s="1">
        <v>74</v>
      </c>
      <c r="T1080" s="1">
        <v>226</v>
      </c>
      <c r="U1080" s="1">
        <v>16</v>
      </c>
      <c r="V1080" s="1">
        <v>24</v>
      </c>
      <c r="W1080" s="1">
        <v>22</v>
      </c>
      <c r="X1080" s="1">
        <v>10</v>
      </c>
      <c r="Y1080" s="1"/>
      <c r="Z1080" s="1">
        <v>9</v>
      </c>
      <c r="AA1080" s="1">
        <f t="shared" si="306"/>
        <v>2</v>
      </c>
      <c r="AB1080" s="1">
        <v>2</v>
      </c>
      <c r="AC1080" s="1">
        <v>0</v>
      </c>
      <c r="AD1080" s="1">
        <v>0</v>
      </c>
      <c r="AE1080" s="1">
        <v>1</v>
      </c>
      <c r="AF1080" s="1">
        <v>0</v>
      </c>
      <c r="AG1080" s="1">
        <v>0</v>
      </c>
      <c r="AI1080" t="str">
        <f t="shared" si="291"/>
        <v>Canaan</v>
      </c>
      <c r="AJ1080" t="s">
        <v>923</v>
      </c>
      <c r="AK1080" s="182">
        <v>2</v>
      </c>
      <c r="AL1080" s="7"/>
      <c r="AN1080" s="97">
        <v>33</v>
      </c>
      <c r="AO1080" s="99">
        <v>9</v>
      </c>
      <c r="AP1080" s="99">
        <v>45</v>
      </c>
      <c r="AQ1080" s="106">
        <v>8980</v>
      </c>
      <c r="AR1080" s="106">
        <f t="shared" si="300"/>
        <v>33009</v>
      </c>
      <c r="AS1080" t="s">
        <v>1711</v>
      </c>
      <c r="AT1080" s="109">
        <f t="shared" si="301"/>
        <v>3308980</v>
      </c>
      <c r="AW1080">
        <v>55.03</v>
      </c>
      <c r="AX1080">
        <v>1.82</v>
      </c>
      <c r="AY1080">
        <v>53.22</v>
      </c>
      <c r="BA1080" s="7">
        <f t="shared" si="307"/>
        <v>0</v>
      </c>
      <c r="BB1080" s="7">
        <f t="shared" si="308"/>
        <v>0</v>
      </c>
      <c r="BC1080" s="7">
        <f t="shared" si="309"/>
        <v>0</v>
      </c>
      <c r="BD1080" s="7">
        <f t="shared" si="309"/>
        <v>0</v>
      </c>
      <c r="BE1080" s="7">
        <f t="shared" si="310"/>
        <v>1</v>
      </c>
      <c r="BF1080" s="117"/>
      <c r="BI1080" s="117"/>
      <c r="BJ1080" s="117"/>
      <c r="BK1080" s="168"/>
      <c r="BM1080" s="1">
        <v>0</v>
      </c>
      <c r="BN1080" s="1">
        <v>0</v>
      </c>
      <c r="BO1080" s="1">
        <v>0</v>
      </c>
      <c r="BP1080" s="1">
        <v>0</v>
      </c>
      <c r="BQ1080" s="1">
        <v>1</v>
      </c>
      <c r="BR1080" s="1">
        <v>0</v>
      </c>
      <c r="BS1080" s="1">
        <v>0</v>
      </c>
      <c r="BT1080" s="1">
        <v>0</v>
      </c>
      <c r="BU1080" s="1">
        <v>0</v>
      </c>
      <c r="BV1080" s="1">
        <v>1</v>
      </c>
      <c r="BW1080" s="1">
        <v>0</v>
      </c>
      <c r="BX1080" s="1">
        <v>0</v>
      </c>
      <c r="BY1080" s="1">
        <v>0</v>
      </c>
      <c r="BZ1080" s="1">
        <v>0</v>
      </c>
      <c r="CA1080" s="1">
        <v>0</v>
      </c>
    </row>
    <row r="1081" spans="1:79" hidden="1" outlineLevel="1">
      <c r="A1081" t="s">
        <v>1113</v>
      </c>
      <c r="B1081" s="9" t="s">
        <v>3117</v>
      </c>
      <c r="C1081" s="1">
        <f t="shared" si="293"/>
        <v>1368</v>
      </c>
      <c r="D1081" s="7">
        <f t="shared" si="294"/>
        <v>3</v>
      </c>
      <c r="E1081" s="7">
        <f t="shared" si="295"/>
        <v>4</v>
      </c>
      <c r="F1081" s="7">
        <f t="shared" si="296"/>
        <v>5</v>
      </c>
      <c r="G1081" s="7">
        <f t="shared" si="311"/>
        <v>2</v>
      </c>
      <c r="H1081" s="49">
        <f t="shared" si="302"/>
        <v>261</v>
      </c>
      <c r="I1081" s="177">
        <f t="shared" si="297"/>
        <v>0.19078947368421054</v>
      </c>
      <c r="J1081" s="8"/>
      <c r="K1081" s="2">
        <f t="shared" si="298"/>
        <v>0.13084795321637427</v>
      </c>
      <c r="L1081" s="2">
        <f t="shared" si="299"/>
        <v>0.10745614035087719</v>
      </c>
      <c r="M1081" s="2">
        <f t="shared" si="303"/>
        <v>0.10087719298245613</v>
      </c>
      <c r="N1081" s="2">
        <f t="shared" si="304"/>
        <v>0.15204678362573099</v>
      </c>
      <c r="O1081" s="2">
        <f t="shared" si="305"/>
        <v>0.50877192982456154</v>
      </c>
      <c r="P1081" s="1">
        <v>179</v>
      </c>
      <c r="Q1081" s="1">
        <v>147</v>
      </c>
      <c r="R1081" s="1">
        <v>138</v>
      </c>
      <c r="S1081" s="1">
        <v>208</v>
      </c>
      <c r="T1081" s="1">
        <v>469</v>
      </c>
      <c r="U1081" s="1">
        <v>34</v>
      </c>
      <c r="V1081" s="1">
        <v>60</v>
      </c>
      <c r="W1081" s="1">
        <v>86</v>
      </c>
      <c r="X1081" s="1">
        <v>5</v>
      </c>
      <c r="Y1081" s="1"/>
      <c r="Z1081" s="1">
        <v>34</v>
      </c>
      <c r="AA1081" s="1">
        <f t="shared" si="306"/>
        <v>2</v>
      </c>
      <c r="AB1081" s="1">
        <v>3</v>
      </c>
      <c r="AC1081" s="1">
        <v>0</v>
      </c>
      <c r="AD1081" s="1">
        <v>2</v>
      </c>
      <c r="AE1081" s="1">
        <v>1</v>
      </c>
      <c r="AF1081" s="1">
        <v>0</v>
      </c>
      <c r="AG1081" s="1">
        <v>0</v>
      </c>
      <c r="AI1081" t="str">
        <f t="shared" si="291"/>
        <v>Candia</v>
      </c>
      <c r="AJ1081" t="s">
        <v>3010</v>
      </c>
      <c r="AK1081" s="182">
        <v>1</v>
      </c>
      <c r="AL1081" s="7"/>
      <c r="AN1081" s="97">
        <v>33</v>
      </c>
      <c r="AO1081" s="99">
        <v>15</v>
      </c>
      <c r="AP1081" s="99">
        <v>20</v>
      </c>
      <c r="AQ1081" s="106">
        <v>9300</v>
      </c>
      <c r="AR1081" s="106">
        <f t="shared" si="300"/>
        <v>33015</v>
      </c>
      <c r="AS1081" t="s">
        <v>1711</v>
      </c>
      <c r="AT1081" s="109">
        <f t="shared" si="301"/>
        <v>3309300</v>
      </c>
      <c r="AW1081">
        <v>30.57</v>
      </c>
      <c r="AX1081">
        <v>0.24</v>
      </c>
      <c r="AY1081">
        <v>30.32</v>
      </c>
      <c r="BA1081" s="7">
        <f t="shared" si="307"/>
        <v>0</v>
      </c>
      <c r="BB1081" s="7">
        <f t="shared" si="308"/>
        <v>0</v>
      </c>
      <c r="BC1081" s="7">
        <f t="shared" si="309"/>
        <v>0</v>
      </c>
      <c r="BD1081" s="7">
        <f t="shared" si="309"/>
        <v>0</v>
      </c>
      <c r="BE1081" s="7">
        <f t="shared" si="310"/>
        <v>1</v>
      </c>
      <c r="BF1081" s="117"/>
      <c r="BI1081" s="117"/>
      <c r="BJ1081" s="117"/>
      <c r="BK1081" s="168"/>
      <c r="BM1081" s="1">
        <v>0</v>
      </c>
      <c r="BN1081" s="1">
        <v>0</v>
      </c>
      <c r="BO1081" s="1">
        <v>0</v>
      </c>
      <c r="BP1081" s="1">
        <v>0</v>
      </c>
      <c r="BQ1081" s="1">
        <v>0</v>
      </c>
      <c r="BR1081" s="1">
        <v>0</v>
      </c>
      <c r="BS1081" s="1">
        <v>0</v>
      </c>
      <c r="BT1081" s="1">
        <v>0</v>
      </c>
      <c r="BU1081" s="1">
        <v>0</v>
      </c>
      <c r="BV1081" s="1">
        <v>0</v>
      </c>
      <c r="BW1081" s="1">
        <v>0</v>
      </c>
      <c r="BX1081" s="1">
        <v>0</v>
      </c>
      <c r="BY1081" s="1">
        <v>0</v>
      </c>
      <c r="BZ1081" s="1">
        <v>1</v>
      </c>
      <c r="CA1081" s="1">
        <v>1</v>
      </c>
    </row>
    <row r="1082" spans="1:79" hidden="1" outlineLevel="1">
      <c r="A1082" t="s">
        <v>2109</v>
      </c>
      <c r="B1082" s="9" t="s">
        <v>3117</v>
      </c>
      <c r="C1082" s="1">
        <f t="shared" si="293"/>
        <v>629</v>
      </c>
      <c r="D1082" s="7">
        <f t="shared" si="294"/>
        <v>2</v>
      </c>
      <c r="E1082" s="7">
        <f t="shared" si="295"/>
        <v>4</v>
      </c>
      <c r="F1082" s="7">
        <f t="shared" si="296"/>
        <v>5</v>
      </c>
      <c r="G1082" s="7">
        <f t="shared" si="311"/>
        <v>3</v>
      </c>
      <c r="H1082" s="49">
        <f t="shared" si="302"/>
        <v>75</v>
      </c>
      <c r="I1082" s="177">
        <f t="shared" si="297"/>
        <v>0.1192368839427663</v>
      </c>
      <c r="J1082" s="8"/>
      <c r="K1082" s="2">
        <f t="shared" si="298"/>
        <v>0.2066772655007949</v>
      </c>
      <c r="L1082" s="2">
        <f t="shared" si="299"/>
        <v>0.10969793322734499</v>
      </c>
      <c r="M1082" s="2">
        <f t="shared" si="303"/>
        <v>8.1081081081081086E-2</v>
      </c>
      <c r="N1082" s="2">
        <f t="shared" si="304"/>
        <v>0.12559618441971382</v>
      </c>
      <c r="O1082" s="2">
        <f t="shared" si="305"/>
        <v>0.47694753577106525</v>
      </c>
      <c r="P1082" s="1">
        <v>130</v>
      </c>
      <c r="Q1082" s="1">
        <v>69</v>
      </c>
      <c r="R1082" s="1">
        <v>51</v>
      </c>
      <c r="S1082" s="1">
        <v>79</v>
      </c>
      <c r="T1082" s="1">
        <v>205</v>
      </c>
      <c r="U1082" s="1">
        <v>24</v>
      </c>
      <c r="V1082" s="1">
        <v>33</v>
      </c>
      <c r="W1082" s="1">
        <v>34</v>
      </c>
      <c r="X1082" s="1">
        <v>2</v>
      </c>
      <c r="Y1082" s="1"/>
      <c r="Z1082" s="1">
        <v>2</v>
      </c>
      <c r="AA1082" s="1">
        <f t="shared" si="306"/>
        <v>0</v>
      </c>
      <c r="AB1082" s="1">
        <v>0</v>
      </c>
      <c r="AC1082" s="1">
        <v>0</v>
      </c>
      <c r="AD1082" s="1">
        <v>0</v>
      </c>
      <c r="AE1082" s="1">
        <v>0</v>
      </c>
      <c r="AF1082" s="1">
        <v>0</v>
      </c>
      <c r="AG1082" s="1">
        <v>0</v>
      </c>
      <c r="AI1082" t="str">
        <f t="shared" si="291"/>
        <v>Canterbury</v>
      </c>
      <c r="AJ1082" t="s">
        <v>1643</v>
      </c>
      <c r="AK1082" s="182">
        <v>2</v>
      </c>
      <c r="AL1082" s="7"/>
      <c r="AN1082" s="97">
        <v>33</v>
      </c>
      <c r="AO1082" s="99">
        <v>13</v>
      </c>
      <c r="AP1082" s="99">
        <v>30</v>
      </c>
      <c r="AQ1082" s="106">
        <v>9860</v>
      </c>
      <c r="AR1082" s="106">
        <f t="shared" si="300"/>
        <v>33013</v>
      </c>
      <c r="AS1082" t="s">
        <v>1711</v>
      </c>
      <c r="AT1082" s="109">
        <f t="shared" si="301"/>
        <v>3309860</v>
      </c>
      <c r="AW1082">
        <v>44.63</v>
      </c>
      <c r="AX1082">
        <v>0.79</v>
      </c>
      <c r="AY1082">
        <v>43.84</v>
      </c>
      <c r="BA1082" s="7">
        <f t="shared" si="307"/>
        <v>0</v>
      </c>
      <c r="BB1082" s="7">
        <f t="shared" si="308"/>
        <v>0</v>
      </c>
      <c r="BC1082" s="7">
        <f t="shared" si="309"/>
        <v>0</v>
      </c>
      <c r="BD1082" s="7">
        <f t="shared" si="309"/>
        <v>0</v>
      </c>
      <c r="BE1082" s="7">
        <f t="shared" si="310"/>
        <v>1</v>
      </c>
      <c r="BF1082" s="117"/>
      <c r="BI1082" s="117"/>
      <c r="BJ1082" s="117"/>
      <c r="BK1082" s="168"/>
      <c r="BM1082" s="1">
        <v>0</v>
      </c>
      <c r="BN1082" s="1">
        <v>0</v>
      </c>
      <c r="BO1082" s="1">
        <v>0</v>
      </c>
      <c r="BP1082" s="1">
        <v>0</v>
      </c>
      <c r="BQ1082" s="1">
        <v>0</v>
      </c>
      <c r="BR1082" s="1">
        <v>0</v>
      </c>
      <c r="BS1082" s="1">
        <v>0</v>
      </c>
      <c r="BT1082" s="1">
        <v>0</v>
      </c>
      <c r="BU1082" s="1">
        <v>0</v>
      </c>
      <c r="BV1082" s="1">
        <v>0</v>
      </c>
      <c r="BW1082" s="1">
        <v>0</v>
      </c>
      <c r="BX1082" s="1">
        <v>0</v>
      </c>
      <c r="BY1082" s="1">
        <v>0</v>
      </c>
      <c r="BZ1082" s="1">
        <v>0</v>
      </c>
      <c r="CA1082" s="1">
        <v>0</v>
      </c>
    </row>
    <row r="1083" spans="1:79" hidden="1" outlineLevel="1">
      <c r="A1083" t="s">
        <v>1790</v>
      </c>
      <c r="B1083" s="9" t="s">
        <v>3117</v>
      </c>
      <c r="C1083" s="1">
        <f t="shared" si="293"/>
        <v>191</v>
      </c>
      <c r="D1083" s="7">
        <f t="shared" si="294"/>
        <v>2</v>
      </c>
      <c r="E1083" s="7">
        <f t="shared" si="295"/>
        <v>5</v>
      </c>
      <c r="F1083" s="7">
        <f t="shared" si="296"/>
        <v>3</v>
      </c>
      <c r="G1083" s="7">
        <f t="shared" si="311"/>
        <v>6</v>
      </c>
      <c r="H1083" s="49">
        <f t="shared" si="302"/>
        <v>38</v>
      </c>
      <c r="I1083" s="177">
        <f t="shared" si="297"/>
        <v>0.19895287958115182</v>
      </c>
      <c r="J1083" s="8"/>
      <c r="K1083" s="2">
        <f t="shared" si="298"/>
        <v>0.17801047120418848</v>
      </c>
      <c r="L1083" s="2">
        <f t="shared" si="299"/>
        <v>7.8534031413612565E-2</v>
      </c>
      <c r="M1083" s="2">
        <f t="shared" si="303"/>
        <v>0.13089005235602094</v>
      </c>
      <c r="N1083" s="2">
        <f t="shared" si="304"/>
        <v>6.2827225130890049E-2</v>
      </c>
      <c r="O1083" s="2">
        <f t="shared" si="305"/>
        <v>0.54973821989528804</v>
      </c>
      <c r="P1083" s="1">
        <v>34</v>
      </c>
      <c r="Q1083" s="1">
        <v>15</v>
      </c>
      <c r="R1083" s="1">
        <v>25</v>
      </c>
      <c r="S1083" s="1">
        <v>12</v>
      </c>
      <c r="T1083" s="1">
        <v>72</v>
      </c>
      <c r="U1083" s="1">
        <v>4</v>
      </c>
      <c r="V1083" s="1">
        <v>11</v>
      </c>
      <c r="W1083" s="1">
        <v>17</v>
      </c>
      <c r="X1083" s="1">
        <v>1</v>
      </c>
      <c r="Y1083" s="1"/>
      <c r="Z1083" s="1">
        <v>0</v>
      </c>
      <c r="AA1083" s="1">
        <f t="shared" si="306"/>
        <v>0</v>
      </c>
      <c r="AB1083" s="1">
        <v>0</v>
      </c>
      <c r="AC1083" s="1">
        <v>0</v>
      </c>
      <c r="AD1083" s="1">
        <v>0</v>
      </c>
      <c r="AE1083" s="1">
        <v>0</v>
      </c>
      <c r="AF1083" s="1">
        <v>0</v>
      </c>
      <c r="AG1083" s="1">
        <v>0</v>
      </c>
      <c r="AI1083" t="str">
        <f t="shared" si="291"/>
        <v>Carroll</v>
      </c>
      <c r="AJ1083" t="s">
        <v>1926</v>
      </c>
      <c r="AK1083" s="182">
        <v>2</v>
      </c>
      <c r="AL1083" s="7"/>
      <c r="AN1083" s="97">
        <v>33</v>
      </c>
      <c r="AO1083" s="99">
        <v>7</v>
      </c>
      <c r="AP1083" s="99">
        <v>30</v>
      </c>
      <c r="AQ1083" s="106">
        <v>10100</v>
      </c>
      <c r="AR1083" s="106">
        <f t="shared" si="300"/>
        <v>33007</v>
      </c>
      <c r="AS1083" t="s">
        <v>1711</v>
      </c>
      <c r="AT1083" s="109">
        <f t="shared" si="301"/>
        <v>3310100</v>
      </c>
      <c r="AW1083">
        <v>50.21</v>
      </c>
      <c r="AX1083">
        <v>0.03</v>
      </c>
      <c r="AY1083">
        <v>50.19</v>
      </c>
      <c r="BA1083" s="7">
        <f t="shared" si="307"/>
        <v>0</v>
      </c>
      <c r="BB1083" s="7">
        <f t="shared" si="308"/>
        <v>0</v>
      </c>
      <c r="BC1083" s="7">
        <f t="shared" si="309"/>
        <v>0</v>
      </c>
      <c r="BD1083" s="7">
        <f t="shared" si="309"/>
        <v>0</v>
      </c>
      <c r="BE1083" s="7">
        <f t="shared" si="310"/>
        <v>1</v>
      </c>
      <c r="BF1083" s="117"/>
      <c r="BI1083" s="117"/>
      <c r="BJ1083" s="117"/>
      <c r="BK1083" s="168"/>
      <c r="BM1083" s="1">
        <v>0</v>
      </c>
      <c r="BN1083" s="1">
        <v>0</v>
      </c>
      <c r="BO1083" s="1">
        <v>0</v>
      </c>
      <c r="BP1083" s="1">
        <v>0</v>
      </c>
      <c r="BQ1083" s="1">
        <v>0</v>
      </c>
      <c r="BR1083" s="1">
        <v>0</v>
      </c>
      <c r="BS1083" s="1">
        <v>0</v>
      </c>
      <c r="BT1083" s="1">
        <v>0</v>
      </c>
      <c r="BU1083" s="1">
        <v>0</v>
      </c>
      <c r="BV1083" s="1">
        <v>0</v>
      </c>
      <c r="BW1083" s="1">
        <v>0</v>
      </c>
      <c r="BX1083" s="1">
        <v>0</v>
      </c>
      <c r="BY1083" s="1">
        <v>0</v>
      </c>
      <c r="BZ1083" s="1">
        <v>0</v>
      </c>
      <c r="CA1083" s="1">
        <v>0</v>
      </c>
    </row>
    <row r="1084" spans="1:79" hidden="1" outlineLevel="1">
      <c r="A1084" t="s">
        <v>2115</v>
      </c>
      <c r="B1084" s="9" t="s">
        <v>3117</v>
      </c>
      <c r="C1084" s="1">
        <f t="shared" si="293"/>
        <v>360</v>
      </c>
      <c r="D1084" s="7">
        <f t="shared" si="294"/>
        <v>2</v>
      </c>
      <c r="E1084" s="7">
        <f t="shared" si="295"/>
        <v>5</v>
      </c>
      <c r="F1084" s="7">
        <f t="shared" si="296"/>
        <v>4</v>
      </c>
      <c r="G1084" s="7">
        <f t="shared" si="311"/>
        <v>3</v>
      </c>
      <c r="H1084" s="49">
        <f t="shared" si="302"/>
        <v>36</v>
      </c>
      <c r="I1084" s="177">
        <f t="shared" si="297"/>
        <v>0.1</v>
      </c>
      <c r="J1084" s="8"/>
      <c r="K1084" s="2">
        <f t="shared" si="298"/>
        <v>0.20833333333333334</v>
      </c>
      <c r="L1084" s="2">
        <f t="shared" si="299"/>
        <v>8.8888888888888892E-2</v>
      </c>
      <c r="M1084" s="2">
        <f t="shared" si="303"/>
        <v>0.10555555555555556</v>
      </c>
      <c r="N1084" s="2">
        <f t="shared" si="304"/>
        <v>0.1111111111111111</v>
      </c>
      <c r="O1084" s="2">
        <f t="shared" si="305"/>
        <v>0.4861111111111111</v>
      </c>
      <c r="P1084" s="1">
        <v>75</v>
      </c>
      <c r="Q1084" s="1">
        <v>32</v>
      </c>
      <c r="R1084" s="1">
        <v>38</v>
      </c>
      <c r="S1084" s="1">
        <v>40</v>
      </c>
      <c r="T1084" s="1">
        <v>111</v>
      </c>
      <c r="U1084" s="1">
        <v>8</v>
      </c>
      <c r="V1084" s="1">
        <v>19</v>
      </c>
      <c r="W1084" s="1">
        <v>25</v>
      </c>
      <c r="X1084" s="1">
        <v>2</v>
      </c>
      <c r="Y1084" s="1"/>
      <c r="Z1084" s="1">
        <v>4</v>
      </c>
      <c r="AA1084" s="1">
        <f t="shared" si="306"/>
        <v>4</v>
      </c>
      <c r="AB1084" s="1">
        <v>0</v>
      </c>
      <c r="AC1084" s="1">
        <v>0</v>
      </c>
      <c r="AD1084" s="1">
        <v>2</v>
      </c>
      <c r="AE1084" s="1">
        <v>0</v>
      </c>
      <c r="AF1084" s="1">
        <v>0</v>
      </c>
      <c r="AG1084" s="1">
        <v>0</v>
      </c>
      <c r="AI1084" t="str">
        <f t="shared" si="291"/>
        <v>Center Harbor</v>
      </c>
      <c r="AJ1084" t="s">
        <v>1371</v>
      </c>
      <c r="AK1084" s="182">
        <v>2</v>
      </c>
      <c r="AL1084" s="7"/>
      <c r="AN1084" s="97">
        <v>33</v>
      </c>
      <c r="AO1084" s="99">
        <v>1</v>
      </c>
      <c r="AP1084" s="99">
        <v>20</v>
      </c>
      <c r="AQ1084" s="106">
        <v>10660</v>
      </c>
      <c r="AR1084" s="106">
        <f t="shared" si="300"/>
        <v>33001</v>
      </c>
      <c r="AS1084" t="s">
        <v>1711</v>
      </c>
      <c r="AT1084" s="109">
        <f t="shared" si="301"/>
        <v>3310660</v>
      </c>
      <c r="AW1084">
        <v>16.510000000000002</v>
      </c>
      <c r="AX1084">
        <v>3.12</v>
      </c>
      <c r="AY1084">
        <v>13.39</v>
      </c>
      <c r="BA1084" s="7">
        <f t="shared" si="307"/>
        <v>0</v>
      </c>
      <c r="BB1084" s="7">
        <f t="shared" si="308"/>
        <v>0</v>
      </c>
      <c r="BC1084" s="7">
        <f t="shared" si="309"/>
        <v>0</v>
      </c>
      <c r="BD1084" s="7">
        <f t="shared" si="309"/>
        <v>0</v>
      </c>
      <c r="BE1084" s="7">
        <f t="shared" si="310"/>
        <v>1</v>
      </c>
      <c r="BF1084" s="117"/>
      <c r="BI1084" s="117"/>
      <c r="BJ1084" s="117"/>
      <c r="BK1084" s="168"/>
      <c r="BM1084" s="1">
        <v>0</v>
      </c>
      <c r="BN1084" s="1">
        <v>3</v>
      </c>
      <c r="BO1084" s="1">
        <v>0</v>
      </c>
      <c r="BP1084" s="1">
        <v>0</v>
      </c>
      <c r="BQ1084" s="1">
        <v>0</v>
      </c>
      <c r="BR1084" s="1">
        <v>0</v>
      </c>
      <c r="BS1084" s="1">
        <v>0</v>
      </c>
      <c r="BT1084" s="1">
        <v>0</v>
      </c>
      <c r="BU1084" s="1">
        <v>0</v>
      </c>
      <c r="BV1084" s="1">
        <v>1</v>
      </c>
      <c r="BW1084" s="1">
        <v>0</v>
      </c>
      <c r="BX1084" s="1">
        <v>0</v>
      </c>
      <c r="BY1084" s="1">
        <v>0</v>
      </c>
      <c r="BZ1084" s="1">
        <v>0</v>
      </c>
      <c r="CA1084" s="1">
        <v>0</v>
      </c>
    </row>
    <row r="1085" spans="1:79" hidden="1" outlineLevel="1">
      <c r="A1085" t="s">
        <v>1834</v>
      </c>
      <c r="B1085" s="9" t="s">
        <v>3117</v>
      </c>
      <c r="C1085" s="1">
        <f t="shared" si="293"/>
        <v>683</v>
      </c>
      <c r="D1085" s="7">
        <f t="shared" si="294"/>
        <v>3</v>
      </c>
      <c r="E1085" s="7">
        <f t="shared" si="295"/>
        <v>4</v>
      </c>
      <c r="F1085" s="7">
        <f t="shared" si="296"/>
        <v>5</v>
      </c>
      <c r="G1085" s="7">
        <f t="shared" si="311"/>
        <v>2</v>
      </c>
      <c r="H1085" s="49">
        <f t="shared" si="302"/>
        <v>183</v>
      </c>
      <c r="I1085" s="177">
        <f t="shared" si="297"/>
        <v>0.2679355783308931</v>
      </c>
      <c r="J1085" s="8"/>
      <c r="K1085" s="2">
        <f t="shared" si="298"/>
        <v>0.1171303074670571</v>
      </c>
      <c r="L1085" s="2">
        <f t="shared" si="299"/>
        <v>9.8096632503660325E-2</v>
      </c>
      <c r="M1085" s="2">
        <f t="shared" si="303"/>
        <v>8.1991215226939973E-2</v>
      </c>
      <c r="N1085" s="2">
        <f t="shared" si="304"/>
        <v>0.12298682284040996</v>
      </c>
      <c r="O1085" s="2">
        <f t="shared" si="305"/>
        <v>0.57979502196193267</v>
      </c>
      <c r="P1085" s="1">
        <v>80</v>
      </c>
      <c r="Q1085" s="1">
        <v>67</v>
      </c>
      <c r="R1085" s="1">
        <v>56</v>
      </c>
      <c r="S1085" s="1">
        <v>84</v>
      </c>
      <c r="T1085" s="1">
        <v>267</v>
      </c>
      <c r="U1085" s="1">
        <v>32</v>
      </c>
      <c r="V1085" s="1">
        <v>22</v>
      </c>
      <c r="W1085" s="1">
        <v>34</v>
      </c>
      <c r="X1085" s="1">
        <v>4</v>
      </c>
      <c r="Y1085" s="1"/>
      <c r="Z1085" s="1">
        <v>32</v>
      </c>
      <c r="AA1085" s="1">
        <f t="shared" si="306"/>
        <v>4</v>
      </c>
      <c r="AB1085" s="1">
        <v>0</v>
      </c>
      <c r="AC1085" s="1">
        <v>0</v>
      </c>
      <c r="AD1085" s="1">
        <v>0</v>
      </c>
      <c r="AE1085" s="1">
        <v>1</v>
      </c>
      <c r="AF1085" s="1">
        <v>0</v>
      </c>
      <c r="AG1085" s="1">
        <v>0</v>
      </c>
      <c r="AI1085" t="str">
        <f t="shared" si="291"/>
        <v>Charlestown</v>
      </c>
      <c r="AJ1085" t="s">
        <v>162</v>
      </c>
      <c r="AK1085" s="182">
        <v>2</v>
      </c>
      <c r="AL1085" s="7"/>
      <c r="AN1085" s="97">
        <v>33</v>
      </c>
      <c r="AO1085" s="99">
        <v>19</v>
      </c>
      <c r="AP1085" s="99">
        <v>10</v>
      </c>
      <c r="AQ1085" s="106">
        <v>11380</v>
      </c>
      <c r="AR1085" s="106">
        <f t="shared" si="300"/>
        <v>33019</v>
      </c>
      <c r="AS1085" t="s">
        <v>1711</v>
      </c>
      <c r="AT1085" s="109">
        <f t="shared" si="301"/>
        <v>3311380</v>
      </c>
      <c r="AW1085">
        <v>37.96</v>
      </c>
      <c r="AX1085">
        <v>2.15</v>
      </c>
      <c r="AY1085">
        <v>35.81</v>
      </c>
      <c r="BA1085" s="7">
        <f t="shared" si="307"/>
        <v>0</v>
      </c>
      <c r="BB1085" s="7">
        <f t="shared" si="308"/>
        <v>0</v>
      </c>
      <c r="BC1085" s="7">
        <f t="shared" si="309"/>
        <v>0</v>
      </c>
      <c r="BD1085" s="7">
        <f t="shared" si="309"/>
        <v>0</v>
      </c>
      <c r="BE1085" s="7">
        <f t="shared" si="310"/>
        <v>1</v>
      </c>
      <c r="BF1085" s="117"/>
      <c r="BI1085" s="117"/>
      <c r="BJ1085" s="117"/>
      <c r="BK1085" s="168"/>
      <c r="BM1085" s="1">
        <v>0</v>
      </c>
      <c r="BN1085" s="1">
        <v>0</v>
      </c>
      <c r="BO1085" s="1">
        <v>0</v>
      </c>
      <c r="BP1085" s="1">
        <v>0</v>
      </c>
      <c r="BQ1085" s="1">
        <v>0</v>
      </c>
      <c r="BR1085" s="1">
        <v>0</v>
      </c>
      <c r="BS1085" s="1">
        <v>0</v>
      </c>
      <c r="BT1085" s="1">
        <v>2</v>
      </c>
      <c r="BU1085" s="1">
        <v>0</v>
      </c>
      <c r="BV1085" s="1">
        <v>2</v>
      </c>
      <c r="BW1085" s="1">
        <v>0</v>
      </c>
      <c r="BX1085" s="1">
        <v>0</v>
      </c>
      <c r="BY1085" s="1">
        <v>0</v>
      </c>
      <c r="BZ1085" s="1">
        <v>0</v>
      </c>
      <c r="CA1085" s="1">
        <v>0</v>
      </c>
    </row>
    <row r="1086" spans="1:79" hidden="1" outlineLevel="1">
      <c r="A1086" t="s">
        <v>1278</v>
      </c>
      <c r="B1086" s="9" t="s">
        <v>3117</v>
      </c>
      <c r="C1086" s="1">
        <f t="shared" si="293"/>
        <v>74</v>
      </c>
      <c r="D1086" s="7">
        <f t="shared" si="294"/>
        <v>4</v>
      </c>
      <c r="E1086" s="7">
        <f t="shared" si="295"/>
        <v>5</v>
      </c>
      <c r="F1086" s="7">
        <f t="shared" si="296"/>
        <v>3</v>
      </c>
      <c r="G1086" s="7">
        <f t="shared" si="311"/>
        <v>2</v>
      </c>
      <c r="H1086" s="49">
        <f t="shared" si="302"/>
        <v>26</v>
      </c>
      <c r="I1086" s="177">
        <f t="shared" si="297"/>
        <v>0.35135135135135137</v>
      </c>
      <c r="J1086" s="8"/>
      <c r="K1086" s="2">
        <f t="shared" si="298"/>
        <v>9.45945945945946E-2</v>
      </c>
      <c r="L1086" s="2">
        <f t="shared" si="299"/>
        <v>5.4054054054054057E-2</v>
      </c>
      <c r="M1086" s="2">
        <f t="shared" si="303"/>
        <v>0.10810810810810811</v>
      </c>
      <c r="N1086" s="2">
        <f t="shared" si="304"/>
        <v>0.13513513513513514</v>
      </c>
      <c r="O1086" s="2">
        <f t="shared" si="305"/>
        <v>0.60810810810810811</v>
      </c>
      <c r="P1086" s="1">
        <v>7</v>
      </c>
      <c r="Q1086" s="1">
        <v>4</v>
      </c>
      <c r="R1086" s="1">
        <v>8</v>
      </c>
      <c r="S1086" s="1">
        <v>10</v>
      </c>
      <c r="T1086" s="1">
        <v>36</v>
      </c>
      <c r="U1086" s="1">
        <v>1</v>
      </c>
      <c r="V1086" s="1">
        <v>4</v>
      </c>
      <c r="W1086" s="1">
        <v>1</v>
      </c>
      <c r="X1086" s="1">
        <v>0</v>
      </c>
      <c r="Y1086" s="1"/>
      <c r="Z1086" s="1">
        <v>3</v>
      </c>
      <c r="AA1086" s="1">
        <f t="shared" si="306"/>
        <v>0</v>
      </c>
      <c r="AB1086" s="1">
        <v>0</v>
      </c>
      <c r="AC1086" s="1">
        <v>0</v>
      </c>
      <c r="AD1086" s="1">
        <v>0</v>
      </c>
      <c r="AE1086" s="1">
        <v>0</v>
      </c>
      <c r="AF1086" s="1">
        <v>0</v>
      </c>
      <c r="AG1086" s="1">
        <v>0</v>
      </c>
      <c r="AI1086" t="str">
        <f t="shared" si="291"/>
        <v>Chatham</v>
      </c>
      <c r="AJ1086" t="s">
        <v>1790</v>
      </c>
      <c r="AK1086" s="182">
        <v>1</v>
      </c>
      <c r="AL1086" s="7"/>
      <c r="AN1086" s="97">
        <v>33</v>
      </c>
      <c r="AO1086" s="99">
        <v>3</v>
      </c>
      <c r="AP1086" s="99">
        <v>20</v>
      </c>
      <c r="AQ1086" s="106">
        <v>11780</v>
      </c>
      <c r="AR1086" s="106">
        <f t="shared" si="300"/>
        <v>33003</v>
      </c>
      <c r="AS1086" t="s">
        <v>1711</v>
      </c>
      <c r="AT1086" s="109">
        <f t="shared" si="301"/>
        <v>3311780</v>
      </c>
      <c r="AW1086">
        <v>57.22</v>
      </c>
      <c r="AX1086">
        <v>0.51</v>
      </c>
      <c r="AY1086">
        <v>56.71</v>
      </c>
      <c r="BA1086" s="7">
        <f t="shared" si="307"/>
        <v>0</v>
      </c>
      <c r="BB1086" s="7">
        <f t="shared" si="308"/>
        <v>0</v>
      </c>
      <c r="BC1086" s="7">
        <f t="shared" si="309"/>
        <v>0</v>
      </c>
      <c r="BD1086" s="7">
        <f t="shared" si="309"/>
        <v>0</v>
      </c>
      <c r="BE1086" s="7">
        <f t="shared" si="310"/>
        <v>1</v>
      </c>
      <c r="BF1086" s="117"/>
      <c r="BI1086" s="117"/>
      <c r="BJ1086" s="117"/>
      <c r="BK1086" s="168"/>
      <c r="BM1086" s="1">
        <v>0</v>
      </c>
      <c r="BN1086" s="1">
        <v>0</v>
      </c>
      <c r="BO1086" s="1">
        <v>0</v>
      </c>
      <c r="BP1086" s="1">
        <v>0</v>
      </c>
      <c r="BQ1086" s="1">
        <v>0</v>
      </c>
      <c r="BR1086" s="1">
        <v>0</v>
      </c>
      <c r="BS1086" s="1">
        <v>0</v>
      </c>
      <c r="BT1086" s="1">
        <v>0</v>
      </c>
      <c r="BU1086" s="1">
        <v>0</v>
      </c>
      <c r="BV1086" s="1">
        <v>0</v>
      </c>
      <c r="BW1086" s="1">
        <v>0</v>
      </c>
      <c r="BX1086" s="1">
        <v>0</v>
      </c>
      <c r="BY1086" s="1">
        <v>0</v>
      </c>
      <c r="BZ1086" s="1">
        <v>0</v>
      </c>
      <c r="CA1086" s="1">
        <v>0</v>
      </c>
    </row>
    <row r="1087" spans="1:79" hidden="1" outlineLevel="1">
      <c r="A1087" t="s">
        <v>2163</v>
      </c>
      <c r="B1087" s="9" t="s">
        <v>3117</v>
      </c>
      <c r="C1087" s="1">
        <f t="shared" si="293"/>
        <v>1426</v>
      </c>
      <c r="D1087" s="7">
        <f t="shared" si="294"/>
        <v>4</v>
      </c>
      <c r="E1087" s="7">
        <f t="shared" si="295"/>
        <v>5</v>
      </c>
      <c r="F1087" s="7">
        <f t="shared" si="296"/>
        <v>2</v>
      </c>
      <c r="G1087" s="7">
        <f t="shared" si="311"/>
        <v>3</v>
      </c>
      <c r="H1087" s="49">
        <f t="shared" si="302"/>
        <v>353</v>
      </c>
      <c r="I1087" s="177">
        <f t="shared" si="297"/>
        <v>0.24754558204768584</v>
      </c>
      <c r="J1087" s="8"/>
      <c r="K1087" s="2">
        <f t="shared" si="298"/>
        <v>0.10869565217391304</v>
      </c>
      <c r="L1087" s="2">
        <f t="shared" si="299"/>
        <v>0.10378681626928471</v>
      </c>
      <c r="M1087" s="2">
        <f t="shared" si="303"/>
        <v>0.12342215988779803</v>
      </c>
      <c r="N1087" s="2">
        <f t="shared" si="304"/>
        <v>0.11640953716690042</v>
      </c>
      <c r="O1087" s="2">
        <f t="shared" si="305"/>
        <v>0.54768583450210373</v>
      </c>
      <c r="P1087" s="1">
        <v>155</v>
      </c>
      <c r="Q1087" s="1">
        <v>148</v>
      </c>
      <c r="R1087" s="1">
        <v>176</v>
      </c>
      <c r="S1087" s="1">
        <v>166</v>
      </c>
      <c r="T1087" s="1">
        <v>529</v>
      </c>
      <c r="U1087" s="1">
        <v>35</v>
      </c>
      <c r="V1087" s="1">
        <v>64</v>
      </c>
      <c r="W1087" s="1">
        <v>131</v>
      </c>
      <c r="X1087" s="1">
        <v>13</v>
      </c>
      <c r="Y1087" s="1"/>
      <c r="Z1087" s="1">
        <v>7</v>
      </c>
      <c r="AA1087" s="1">
        <f t="shared" si="306"/>
        <v>1</v>
      </c>
      <c r="AB1087" s="1">
        <v>1</v>
      </c>
      <c r="AC1087" s="1">
        <v>0</v>
      </c>
      <c r="AD1087" s="1">
        <v>0</v>
      </c>
      <c r="AE1087" s="1">
        <v>0</v>
      </c>
      <c r="AF1087" s="1">
        <v>0</v>
      </c>
      <c r="AG1087" s="1">
        <v>0</v>
      </c>
      <c r="AI1087" t="str">
        <f t="shared" ref="AI1087:AI1145" si="312">A1087</f>
        <v>Chester</v>
      </c>
      <c r="AJ1087" t="s">
        <v>3010</v>
      </c>
      <c r="AK1087" s="182">
        <v>1</v>
      </c>
      <c r="AL1087" s="7"/>
      <c r="AN1087" s="97">
        <v>33</v>
      </c>
      <c r="AO1087" s="99">
        <v>15</v>
      </c>
      <c r="AP1087" s="99">
        <v>25</v>
      </c>
      <c r="AQ1087" s="106">
        <v>12100</v>
      </c>
      <c r="AR1087" s="106">
        <f t="shared" si="300"/>
        <v>33015</v>
      </c>
      <c r="AS1087" t="s">
        <v>1711</v>
      </c>
      <c r="AT1087" s="109">
        <f t="shared" si="301"/>
        <v>3312100</v>
      </c>
      <c r="AW1087">
        <v>26.02</v>
      </c>
      <c r="AX1087">
        <v>0.11</v>
      </c>
      <c r="AY1087">
        <v>25.91</v>
      </c>
      <c r="BA1087" s="7">
        <f t="shared" si="307"/>
        <v>0</v>
      </c>
      <c r="BB1087" s="7">
        <f t="shared" si="308"/>
        <v>0</v>
      </c>
      <c r="BC1087" s="7">
        <f t="shared" si="309"/>
        <v>0</v>
      </c>
      <c r="BD1087" s="7">
        <f t="shared" si="309"/>
        <v>0</v>
      </c>
      <c r="BE1087" s="7">
        <f t="shared" si="310"/>
        <v>1</v>
      </c>
      <c r="BF1087" s="117"/>
      <c r="BI1087" s="117"/>
      <c r="BJ1087" s="117"/>
      <c r="BK1087" s="168"/>
      <c r="BM1087" s="1">
        <v>0</v>
      </c>
      <c r="BN1087" s="1">
        <v>0</v>
      </c>
      <c r="BO1087" s="1">
        <v>1</v>
      </c>
      <c r="BP1087" s="1">
        <v>0</v>
      </c>
      <c r="BQ1087" s="1">
        <v>0</v>
      </c>
      <c r="BR1087" s="1">
        <v>0</v>
      </c>
      <c r="BS1087" s="1">
        <v>0</v>
      </c>
      <c r="BT1087" s="1">
        <v>0</v>
      </c>
      <c r="BU1087" s="1">
        <v>0</v>
      </c>
      <c r="BV1087" s="1">
        <v>0</v>
      </c>
      <c r="BW1087" s="1">
        <v>0</v>
      </c>
      <c r="BX1087" s="1">
        <v>0</v>
      </c>
      <c r="BY1087" s="1">
        <v>0</v>
      </c>
      <c r="BZ1087" s="1">
        <v>0</v>
      </c>
      <c r="CA1087" s="1">
        <v>0</v>
      </c>
    </row>
    <row r="1088" spans="1:79" hidden="1" outlineLevel="1">
      <c r="A1088" t="s">
        <v>2316</v>
      </c>
      <c r="B1088" s="9" t="s">
        <v>3117</v>
      </c>
      <c r="C1088" s="1">
        <f t="shared" si="293"/>
        <v>770</v>
      </c>
      <c r="D1088" s="7">
        <f t="shared" si="294"/>
        <v>2</v>
      </c>
      <c r="E1088" s="7">
        <f t="shared" si="295"/>
        <v>3</v>
      </c>
      <c r="F1088" s="7">
        <f t="shared" si="296"/>
        <v>5</v>
      </c>
      <c r="G1088" s="7">
        <f t="shared" si="311"/>
        <v>4</v>
      </c>
      <c r="H1088" s="49">
        <f t="shared" si="302"/>
        <v>92</v>
      </c>
      <c r="I1088" s="177">
        <f t="shared" si="297"/>
        <v>0.11948051948051948</v>
      </c>
      <c r="J1088" s="8"/>
      <c r="K1088" s="2">
        <f t="shared" si="298"/>
        <v>0.18311688311688312</v>
      </c>
      <c r="L1088" s="2">
        <f t="shared" si="299"/>
        <v>0.11558441558441558</v>
      </c>
      <c r="M1088" s="2">
        <f t="shared" si="303"/>
        <v>0.10779220779220779</v>
      </c>
      <c r="N1088" s="2">
        <f t="shared" si="304"/>
        <v>0.10909090909090909</v>
      </c>
      <c r="O1088" s="2">
        <f t="shared" si="305"/>
        <v>0.48441558441558447</v>
      </c>
      <c r="P1088" s="1">
        <v>141</v>
      </c>
      <c r="Q1088" s="1">
        <v>89</v>
      </c>
      <c r="R1088" s="1">
        <v>83</v>
      </c>
      <c r="S1088" s="1">
        <v>84</v>
      </c>
      <c r="T1088" s="1">
        <v>233</v>
      </c>
      <c r="U1088" s="1">
        <v>26</v>
      </c>
      <c r="V1088" s="1">
        <v>34</v>
      </c>
      <c r="W1088" s="1">
        <v>58</v>
      </c>
      <c r="X1088" s="1">
        <v>5</v>
      </c>
      <c r="Y1088" s="1"/>
      <c r="Z1088" s="1">
        <v>14</v>
      </c>
      <c r="AA1088" s="1">
        <f t="shared" si="306"/>
        <v>1</v>
      </c>
      <c r="AB1088" s="1">
        <v>1</v>
      </c>
      <c r="AC1088" s="1">
        <v>0</v>
      </c>
      <c r="AD1088" s="1">
        <v>0</v>
      </c>
      <c r="AE1088" s="1">
        <v>0</v>
      </c>
      <c r="AF1088" s="1">
        <v>1</v>
      </c>
      <c r="AG1088" s="1">
        <v>0</v>
      </c>
      <c r="AI1088" t="str">
        <f t="shared" si="312"/>
        <v>Chesterfield</v>
      </c>
      <c r="AJ1088" t="s">
        <v>1369</v>
      </c>
      <c r="AK1088" s="182">
        <v>2</v>
      </c>
      <c r="AL1088" s="7"/>
      <c r="AN1088" s="97">
        <v>33</v>
      </c>
      <c r="AO1088" s="99">
        <v>5</v>
      </c>
      <c r="AP1088" s="99">
        <v>10</v>
      </c>
      <c r="AQ1088" s="106">
        <v>12260</v>
      </c>
      <c r="AR1088" s="106">
        <f t="shared" si="300"/>
        <v>33005</v>
      </c>
      <c r="AS1088" t="s">
        <v>1711</v>
      </c>
      <c r="AT1088" s="109">
        <f t="shared" si="301"/>
        <v>3312260</v>
      </c>
      <c r="AW1088">
        <v>47.56</v>
      </c>
      <c r="AX1088">
        <v>2</v>
      </c>
      <c r="AY1088">
        <v>45.56</v>
      </c>
      <c r="BA1088" s="7">
        <f t="shared" si="307"/>
        <v>0</v>
      </c>
      <c r="BB1088" s="7">
        <f t="shared" si="308"/>
        <v>0</v>
      </c>
      <c r="BC1088" s="7">
        <f t="shared" si="309"/>
        <v>0</v>
      </c>
      <c r="BD1088" s="7">
        <f t="shared" si="309"/>
        <v>0</v>
      </c>
      <c r="BE1088" s="7">
        <f t="shared" si="310"/>
        <v>1</v>
      </c>
      <c r="BF1088" s="117"/>
      <c r="BI1088" s="117"/>
      <c r="BJ1088" s="117"/>
      <c r="BK1088" s="168"/>
      <c r="BM1088" s="1">
        <v>0</v>
      </c>
      <c r="BN1088" s="1">
        <v>0</v>
      </c>
      <c r="BO1088" s="1">
        <v>0</v>
      </c>
      <c r="BP1088" s="1">
        <v>0</v>
      </c>
      <c r="BQ1088" s="1">
        <v>1</v>
      </c>
      <c r="BR1088" s="1">
        <v>0</v>
      </c>
      <c r="BS1088" s="1">
        <v>0</v>
      </c>
      <c r="BT1088" s="1">
        <v>0</v>
      </c>
      <c r="BU1088" s="1">
        <v>0</v>
      </c>
      <c r="BV1088" s="1">
        <v>0</v>
      </c>
      <c r="BW1088" s="1">
        <v>0</v>
      </c>
      <c r="BX1088" s="1">
        <v>0</v>
      </c>
      <c r="BY1088" s="1">
        <v>0</v>
      </c>
      <c r="BZ1088" s="1">
        <v>0</v>
      </c>
      <c r="CA1088" s="1">
        <v>0</v>
      </c>
    </row>
    <row r="1089" spans="1:79" hidden="1" outlineLevel="1">
      <c r="A1089" t="s">
        <v>2272</v>
      </c>
      <c r="B1089" s="9" t="s">
        <v>3117</v>
      </c>
      <c r="C1089" s="1">
        <f t="shared" si="293"/>
        <v>748</v>
      </c>
      <c r="D1089" s="7">
        <f t="shared" si="294"/>
        <v>3</v>
      </c>
      <c r="E1089" s="7">
        <f t="shared" si="295"/>
        <v>4</v>
      </c>
      <c r="F1089" s="7">
        <f t="shared" si="296"/>
        <v>5</v>
      </c>
      <c r="G1089" s="7">
        <f t="shared" si="311"/>
        <v>2</v>
      </c>
      <c r="H1089" s="49">
        <f t="shared" si="302"/>
        <v>116</v>
      </c>
      <c r="I1089" s="177">
        <f t="shared" si="297"/>
        <v>0.15508021390374332</v>
      </c>
      <c r="J1089" s="8"/>
      <c r="K1089" s="2">
        <f t="shared" si="298"/>
        <v>0.18181818181818182</v>
      </c>
      <c r="L1089" s="2">
        <f t="shared" si="299"/>
        <v>9.7593582887700536E-2</v>
      </c>
      <c r="M1089" s="2">
        <f t="shared" si="303"/>
        <v>8.0213903743315509E-2</v>
      </c>
      <c r="N1089" s="2">
        <f t="shared" si="304"/>
        <v>0.18582887700534759</v>
      </c>
      <c r="O1089" s="2">
        <f t="shared" si="305"/>
        <v>0.45454545454545447</v>
      </c>
      <c r="P1089" s="1">
        <v>136</v>
      </c>
      <c r="Q1089" s="1">
        <v>73</v>
      </c>
      <c r="R1089" s="1">
        <v>60</v>
      </c>
      <c r="S1089" s="1">
        <v>139</v>
      </c>
      <c r="T1089" s="1">
        <v>255</v>
      </c>
      <c r="U1089" s="1">
        <v>15</v>
      </c>
      <c r="V1089" s="1">
        <v>32</v>
      </c>
      <c r="W1089" s="1">
        <v>23</v>
      </c>
      <c r="X1089" s="1">
        <v>10</v>
      </c>
      <c r="Y1089" s="1"/>
      <c r="Z1089" s="1">
        <v>3</v>
      </c>
      <c r="AA1089" s="1">
        <f t="shared" si="306"/>
        <v>1</v>
      </c>
      <c r="AB1089" s="1">
        <v>0</v>
      </c>
      <c r="AC1089" s="1">
        <v>0</v>
      </c>
      <c r="AD1089" s="1">
        <v>0</v>
      </c>
      <c r="AE1089" s="1">
        <v>0</v>
      </c>
      <c r="AF1089" s="1">
        <v>0</v>
      </c>
      <c r="AG1089" s="1">
        <v>1</v>
      </c>
      <c r="AI1089" t="str">
        <f t="shared" si="312"/>
        <v>Chichester</v>
      </c>
      <c r="AJ1089" t="s">
        <v>1643</v>
      </c>
      <c r="AK1089" s="182">
        <v>2</v>
      </c>
      <c r="AL1089" s="7"/>
      <c r="AN1089" s="97">
        <v>33</v>
      </c>
      <c r="AO1089" s="99">
        <v>13</v>
      </c>
      <c r="AP1089" s="99">
        <v>35</v>
      </c>
      <c r="AQ1089" s="106">
        <v>12420</v>
      </c>
      <c r="AR1089" s="106">
        <f t="shared" si="300"/>
        <v>33013</v>
      </c>
      <c r="AS1089" t="s">
        <v>1711</v>
      </c>
      <c r="AT1089" s="109">
        <f t="shared" si="301"/>
        <v>3312420</v>
      </c>
      <c r="AW1089">
        <v>21.18</v>
      </c>
      <c r="AX1089">
        <v>0.11</v>
      </c>
      <c r="AY1089">
        <v>21.07</v>
      </c>
      <c r="BA1089" s="7">
        <f t="shared" si="307"/>
        <v>0</v>
      </c>
      <c r="BB1089" s="7">
        <f t="shared" si="308"/>
        <v>0</v>
      </c>
      <c r="BC1089" s="7">
        <f t="shared" si="309"/>
        <v>0</v>
      </c>
      <c r="BD1089" s="7">
        <f t="shared" si="309"/>
        <v>0</v>
      </c>
      <c r="BE1089" s="7">
        <f t="shared" si="310"/>
        <v>1</v>
      </c>
      <c r="BF1089" s="117"/>
      <c r="BI1089" s="117"/>
      <c r="BJ1089" s="117"/>
      <c r="BK1089" s="168"/>
      <c r="BM1089" s="1">
        <v>0</v>
      </c>
      <c r="BN1089" s="1">
        <v>0</v>
      </c>
      <c r="BO1089" s="1">
        <v>0</v>
      </c>
      <c r="BP1089" s="1">
        <v>0</v>
      </c>
      <c r="BQ1089" s="1">
        <v>0</v>
      </c>
      <c r="BR1089" s="1">
        <v>0</v>
      </c>
      <c r="BS1089" s="1">
        <v>0</v>
      </c>
      <c r="BT1089" s="1">
        <v>0</v>
      </c>
      <c r="BU1089" s="1">
        <v>0</v>
      </c>
      <c r="BV1089" s="1">
        <v>1</v>
      </c>
      <c r="BW1089" s="1">
        <v>0</v>
      </c>
      <c r="BX1089" s="1">
        <v>0</v>
      </c>
      <c r="BY1089" s="1">
        <v>0</v>
      </c>
      <c r="BZ1089" s="1">
        <v>0</v>
      </c>
      <c r="CA1089" s="1">
        <v>0</v>
      </c>
    </row>
    <row r="1090" spans="1:79" hidden="1" outlineLevel="1">
      <c r="A1090" t="s">
        <v>1137</v>
      </c>
      <c r="B1090" s="9" t="s">
        <v>3117</v>
      </c>
      <c r="C1090" s="1">
        <f t="shared" si="293"/>
        <v>1911</v>
      </c>
      <c r="D1090" s="7">
        <f t="shared" si="294"/>
        <v>3</v>
      </c>
      <c r="E1090" s="7">
        <f t="shared" si="295"/>
        <v>4</v>
      </c>
      <c r="F1090" s="7">
        <f t="shared" si="296"/>
        <v>2</v>
      </c>
      <c r="G1090" s="7">
        <f t="shared" si="311"/>
        <v>5</v>
      </c>
      <c r="H1090" s="49">
        <f t="shared" si="302"/>
        <v>489</v>
      </c>
      <c r="I1090" s="177">
        <f t="shared" si="297"/>
        <v>0.25588697017268447</v>
      </c>
      <c r="J1090" s="8"/>
      <c r="K1090" s="2">
        <f t="shared" si="298"/>
        <v>0.12977498691784406</v>
      </c>
      <c r="L1090" s="2">
        <f t="shared" si="299"/>
        <v>0.1151229722658294</v>
      </c>
      <c r="M1090" s="2">
        <f t="shared" si="303"/>
        <v>0.13082155939298795</v>
      </c>
      <c r="N1090" s="2">
        <f t="shared" si="304"/>
        <v>0.10675039246467818</v>
      </c>
      <c r="O1090" s="2">
        <f t="shared" si="305"/>
        <v>0.51753008895866026</v>
      </c>
      <c r="P1090" s="1">
        <v>248</v>
      </c>
      <c r="Q1090" s="1">
        <v>220</v>
      </c>
      <c r="R1090" s="1">
        <v>250</v>
      </c>
      <c r="S1090" s="1">
        <v>204</v>
      </c>
      <c r="T1090" s="1">
        <v>739</v>
      </c>
      <c r="U1090" s="1">
        <v>44</v>
      </c>
      <c r="V1090" s="1">
        <v>54</v>
      </c>
      <c r="W1090" s="1">
        <v>78</v>
      </c>
      <c r="X1090" s="1">
        <v>9</v>
      </c>
      <c r="Y1090" s="1"/>
      <c r="Z1090" s="1">
        <v>59</v>
      </c>
      <c r="AA1090" s="1">
        <f t="shared" si="306"/>
        <v>2</v>
      </c>
      <c r="AB1090" s="1">
        <v>2</v>
      </c>
      <c r="AC1090" s="1">
        <v>0</v>
      </c>
      <c r="AD1090" s="1">
        <v>1</v>
      </c>
      <c r="AE1090" s="1">
        <v>0</v>
      </c>
      <c r="AF1090" s="1">
        <v>0</v>
      </c>
      <c r="AG1090" s="1">
        <v>1</v>
      </c>
      <c r="AI1090" t="str">
        <f t="shared" si="312"/>
        <v>Claremont</v>
      </c>
      <c r="AJ1090" t="s">
        <v>162</v>
      </c>
      <c r="AK1090" s="182">
        <v>2</v>
      </c>
      <c r="AL1090" s="7"/>
      <c r="AN1090" s="97">
        <v>33</v>
      </c>
      <c r="AO1090" s="99">
        <v>19</v>
      </c>
      <c r="AP1090" s="99">
        <v>15</v>
      </c>
      <c r="AQ1090" s="106">
        <v>12900</v>
      </c>
      <c r="AR1090" s="106">
        <f t="shared" si="300"/>
        <v>33019</v>
      </c>
      <c r="AS1090" t="s">
        <v>1029</v>
      </c>
      <c r="AT1090" s="109">
        <f t="shared" si="301"/>
        <v>3312900</v>
      </c>
      <c r="AW1090">
        <v>44.09</v>
      </c>
      <c r="AX1090">
        <v>0.96</v>
      </c>
      <c r="AY1090">
        <v>43.12</v>
      </c>
      <c r="BA1090" s="7">
        <f t="shared" si="307"/>
        <v>0</v>
      </c>
      <c r="BB1090" s="7">
        <f t="shared" si="308"/>
        <v>0</v>
      </c>
      <c r="BC1090" s="7">
        <f t="shared" si="309"/>
        <v>0</v>
      </c>
      <c r="BD1090" s="7">
        <f t="shared" si="309"/>
        <v>0</v>
      </c>
      <c r="BE1090" s="7">
        <f t="shared" si="310"/>
        <v>1</v>
      </c>
      <c r="BF1090" s="117"/>
      <c r="BI1090" s="117"/>
      <c r="BJ1090" s="117"/>
      <c r="BK1090" s="168"/>
      <c r="BM1090" s="1">
        <v>0</v>
      </c>
      <c r="BN1090" s="1">
        <v>0</v>
      </c>
      <c r="BO1090" s="1">
        <v>1</v>
      </c>
      <c r="BP1090" s="1">
        <v>0</v>
      </c>
      <c r="BQ1090" s="1">
        <v>0</v>
      </c>
      <c r="BR1090" s="1">
        <v>0</v>
      </c>
      <c r="BS1090" s="1">
        <v>0</v>
      </c>
      <c r="BT1090" s="1">
        <v>0</v>
      </c>
      <c r="BU1090" s="1">
        <v>0</v>
      </c>
      <c r="BV1090" s="1">
        <v>1</v>
      </c>
      <c r="BW1090" s="1">
        <v>0</v>
      </c>
      <c r="BX1090" s="1">
        <v>0</v>
      </c>
      <c r="BY1090" s="1">
        <v>0</v>
      </c>
      <c r="BZ1090" s="1">
        <v>0</v>
      </c>
      <c r="CA1090" s="1">
        <v>0</v>
      </c>
    </row>
    <row r="1091" spans="1:79" hidden="1" outlineLevel="1">
      <c r="A1091" t="s">
        <v>395</v>
      </c>
      <c r="B1091" s="9" t="s">
        <v>3117</v>
      </c>
      <c r="C1091" s="1">
        <f t="shared" si="293"/>
        <v>81</v>
      </c>
      <c r="D1091" s="7">
        <f t="shared" si="294"/>
        <v>2</v>
      </c>
      <c r="E1091" s="7">
        <f t="shared" si="295"/>
        <v>5</v>
      </c>
      <c r="F1091" s="7">
        <f t="shared" si="296"/>
        <v>4</v>
      </c>
      <c r="G1091" s="7">
        <f t="shared" si="311"/>
        <v>3</v>
      </c>
      <c r="H1091" s="49">
        <f t="shared" si="302"/>
        <v>22</v>
      </c>
      <c r="I1091" s="177">
        <f t="shared" si="297"/>
        <v>0.27160493827160492</v>
      </c>
      <c r="J1091" s="8"/>
      <c r="K1091" s="2">
        <f t="shared" si="298"/>
        <v>0.1728395061728395</v>
      </c>
      <c r="L1091" s="2">
        <f t="shared" si="299"/>
        <v>4.9382716049382713E-2</v>
      </c>
      <c r="M1091" s="2">
        <f t="shared" si="303"/>
        <v>6.1728395061728392E-2</v>
      </c>
      <c r="N1091" s="2">
        <f t="shared" si="304"/>
        <v>0.12345679012345678</v>
      </c>
      <c r="O1091" s="2">
        <f t="shared" si="305"/>
        <v>0.59259259259259267</v>
      </c>
      <c r="P1091" s="1">
        <v>14</v>
      </c>
      <c r="Q1091" s="1">
        <v>4</v>
      </c>
      <c r="R1091" s="1">
        <v>5</v>
      </c>
      <c r="S1091" s="1">
        <v>10</v>
      </c>
      <c r="T1091" s="1">
        <v>36</v>
      </c>
      <c r="U1091" s="1">
        <v>3</v>
      </c>
      <c r="V1091" s="1">
        <v>4</v>
      </c>
      <c r="W1091" s="1">
        <v>2</v>
      </c>
      <c r="X1091" s="1">
        <v>0</v>
      </c>
      <c r="Y1091" s="1"/>
      <c r="Z1091" s="1">
        <v>1</v>
      </c>
      <c r="AA1091" s="1">
        <f t="shared" si="306"/>
        <v>2</v>
      </c>
      <c r="AB1091" s="1">
        <v>0</v>
      </c>
      <c r="AC1091" s="1">
        <v>0</v>
      </c>
      <c r="AD1091" s="1">
        <v>0</v>
      </c>
      <c r="AE1091" s="1">
        <v>0</v>
      </c>
      <c r="AF1091" s="1">
        <v>0</v>
      </c>
      <c r="AG1091" s="1">
        <v>0</v>
      </c>
      <c r="AI1091" t="str">
        <f t="shared" si="312"/>
        <v>Clarksville</v>
      </c>
      <c r="AJ1091" t="s">
        <v>1926</v>
      </c>
      <c r="AK1091" s="182">
        <v>2</v>
      </c>
      <c r="AL1091" s="7"/>
      <c r="AN1091" s="97">
        <v>33</v>
      </c>
      <c r="AO1091" s="99">
        <v>7</v>
      </c>
      <c r="AP1091" s="99">
        <v>40</v>
      </c>
      <c r="AQ1091" s="106">
        <v>13220</v>
      </c>
      <c r="AR1091" s="106">
        <f t="shared" si="300"/>
        <v>33007</v>
      </c>
      <c r="AS1091" t="s">
        <v>1711</v>
      </c>
      <c r="AT1091" s="109">
        <f t="shared" si="301"/>
        <v>3313220</v>
      </c>
      <c r="AW1091">
        <v>62.12</v>
      </c>
      <c r="AX1091">
        <v>1.88</v>
      </c>
      <c r="AY1091">
        <v>60.24</v>
      </c>
      <c r="BA1091" s="7">
        <f t="shared" si="307"/>
        <v>0</v>
      </c>
      <c r="BB1091" s="7">
        <f t="shared" si="308"/>
        <v>0</v>
      </c>
      <c r="BC1091" s="7">
        <f t="shared" si="309"/>
        <v>0</v>
      </c>
      <c r="BD1091" s="7">
        <f t="shared" si="309"/>
        <v>0</v>
      </c>
      <c r="BE1091" s="7">
        <f t="shared" si="310"/>
        <v>1</v>
      </c>
      <c r="BF1091" s="117"/>
      <c r="BI1091" s="117"/>
      <c r="BJ1091" s="117"/>
      <c r="BK1091" s="168"/>
      <c r="BM1091" s="1">
        <v>0</v>
      </c>
      <c r="BN1091" s="1">
        <v>0</v>
      </c>
      <c r="BO1091" s="1">
        <v>0</v>
      </c>
      <c r="BP1091" s="1">
        <v>0</v>
      </c>
      <c r="BQ1091" s="1">
        <v>0</v>
      </c>
      <c r="BR1091" s="1">
        <v>0</v>
      </c>
      <c r="BS1091" s="1">
        <v>0</v>
      </c>
      <c r="BT1091" s="1">
        <v>0</v>
      </c>
      <c r="BU1091" s="1">
        <v>0</v>
      </c>
      <c r="BV1091" s="1">
        <v>2</v>
      </c>
      <c r="BW1091" s="1">
        <v>0</v>
      </c>
      <c r="BX1091" s="1">
        <v>0</v>
      </c>
      <c r="BY1091" s="1">
        <v>0</v>
      </c>
      <c r="BZ1091" s="1">
        <v>0</v>
      </c>
      <c r="CA1091" s="1">
        <v>0</v>
      </c>
    </row>
    <row r="1092" spans="1:79" hidden="1" outlineLevel="1">
      <c r="A1092" t="s">
        <v>1108</v>
      </c>
      <c r="B1092" s="9" t="s">
        <v>3117</v>
      </c>
      <c r="C1092" s="1">
        <f t="shared" si="293"/>
        <v>536</v>
      </c>
      <c r="D1092" s="7">
        <f t="shared" si="294"/>
        <v>2</v>
      </c>
      <c r="E1092" s="7">
        <f t="shared" si="295"/>
        <v>4</v>
      </c>
      <c r="F1092" s="7">
        <f t="shared" si="296"/>
        <v>6</v>
      </c>
      <c r="G1092" s="7">
        <f t="shared" si="311"/>
        <v>5</v>
      </c>
      <c r="H1092" s="49">
        <f t="shared" si="302"/>
        <v>126</v>
      </c>
      <c r="I1092" s="177">
        <f t="shared" si="297"/>
        <v>0.23507462686567165</v>
      </c>
      <c r="J1092" s="8"/>
      <c r="K1092" s="2">
        <f t="shared" si="298"/>
        <v>0.18470149253731344</v>
      </c>
      <c r="L1092" s="2">
        <f t="shared" si="299"/>
        <v>7.2761194029850748E-2</v>
      </c>
      <c r="M1092" s="2">
        <f t="shared" si="303"/>
        <v>5.5970149253731345E-2</v>
      </c>
      <c r="N1092" s="2">
        <f t="shared" si="304"/>
        <v>6.3432835820895525E-2</v>
      </c>
      <c r="O1092" s="2">
        <f t="shared" si="305"/>
        <v>0.62313432835820903</v>
      </c>
      <c r="P1092" s="1">
        <v>99</v>
      </c>
      <c r="Q1092" s="1">
        <v>39</v>
      </c>
      <c r="R1092" s="1">
        <v>30</v>
      </c>
      <c r="S1092" s="1">
        <v>34</v>
      </c>
      <c r="T1092" s="1">
        <v>225</v>
      </c>
      <c r="U1092" s="1">
        <v>10</v>
      </c>
      <c r="V1092" s="1">
        <v>49</v>
      </c>
      <c r="W1092" s="1">
        <v>28</v>
      </c>
      <c r="X1092" s="1">
        <v>6</v>
      </c>
      <c r="Y1092" s="1"/>
      <c r="Z1092" s="1">
        <v>15</v>
      </c>
      <c r="AA1092" s="1">
        <f t="shared" si="306"/>
        <v>0</v>
      </c>
      <c r="AB1092" s="1">
        <v>0</v>
      </c>
      <c r="AC1092" s="1">
        <v>0</v>
      </c>
      <c r="AD1092" s="1">
        <v>0</v>
      </c>
      <c r="AE1092" s="1">
        <v>1</v>
      </c>
      <c r="AF1092" s="1">
        <v>0</v>
      </c>
      <c r="AG1092" s="1">
        <v>0</v>
      </c>
      <c r="AI1092" t="str">
        <f t="shared" si="312"/>
        <v>Colebrook</v>
      </c>
      <c r="AJ1092" t="s">
        <v>1926</v>
      </c>
      <c r="AK1092" s="182">
        <v>2</v>
      </c>
      <c r="AL1092" s="7"/>
      <c r="AN1092" s="97">
        <v>33</v>
      </c>
      <c r="AO1092" s="99">
        <v>7</v>
      </c>
      <c r="AP1092" s="99">
        <v>45</v>
      </c>
      <c r="AQ1092" s="106">
        <v>13780</v>
      </c>
      <c r="AR1092" s="106">
        <f t="shared" si="300"/>
        <v>33007</v>
      </c>
      <c r="AS1092" t="s">
        <v>1711</v>
      </c>
      <c r="AT1092" s="109">
        <f t="shared" si="301"/>
        <v>3313780</v>
      </c>
      <c r="AW1092">
        <v>41.01</v>
      </c>
      <c r="AX1092">
        <v>0.03</v>
      </c>
      <c r="AY1092">
        <v>40.99</v>
      </c>
      <c r="BA1092" s="7">
        <f t="shared" si="307"/>
        <v>0</v>
      </c>
      <c r="BB1092" s="7">
        <f t="shared" si="308"/>
        <v>0</v>
      </c>
      <c r="BC1092" s="7">
        <f t="shared" si="309"/>
        <v>0</v>
      </c>
      <c r="BD1092" s="7">
        <f t="shared" si="309"/>
        <v>0</v>
      </c>
      <c r="BE1092" s="7">
        <f t="shared" si="310"/>
        <v>1</v>
      </c>
      <c r="BF1092" s="117"/>
      <c r="BI1092" s="117"/>
      <c r="BJ1092" s="117"/>
      <c r="BK1092" s="168"/>
      <c r="BM1092" s="1">
        <v>0</v>
      </c>
      <c r="BN1092" s="1">
        <v>0</v>
      </c>
      <c r="BO1092" s="1">
        <v>0</v>
      </c>
      <c r="BP1092" s="1">
        <v>0</v>
      </c>
      <c r="BQ1092" s="1">
        <v>0</v>
      </c>
      <c r="BR1092" s="1">
        <v>0</v>
      </c>
      <c r="BS1092" s="1">
        <v>0</v>
      </c>
      <c r="BT1092" s="1">
        <v>0</v>
      </c>
      <c r="BU1092" s="1">
        <v>0</v>
      </c>
      <c r="BV1092" s="1">
        <v>0</v>
      </c>
      <c r="BW1092" s="1">
        <v>0</v>
      </c>
      <c r="BX1092" s="1">
        <v>0</v>
      </c>
      <c r="BY1092" s="1">
        <v>0</v>
      </c>
      <c r="BZ1092" s="1">
        <v>0</v>
      </c>
      <c r="CA1092" s="1">
        <v>0</v>
      </c>
    </row>
    <row r="1093" spans="1:79" hidden="1" outlineLevel="1">
      <c r="A1093" t="s">
        <v>3143</v>
      </c>
      <c r="B1093" s="9" t="s">
        <v>3117</v>
      </c>
      <c r="C1093" s="1">
        <f t="shared" si="293"/>
        <v>180</v>
      </c>
      <c r="D1093" s="7">
        <f t="shared" si="294"/>
        <v>3</v>
      </c>
      <c r="E1093" s="7">
        <f t="shared" si="295"/>
        <v>2</v>
      </c>
      <c r="F1093" s="7">
        <f t="shared" si="296"/>
        <v>6</v>
      </c>
      <c r="G1093" s="7">
        <f t="shared" si="311"/>
        <v>4</v>
      </c>
      <c r="H1093" s="49">
        <f t="shared" si="302"/>
        <v>40</v>
      </c>
      <c r="I1093" s="177">
        <f t="shared" si="297"/>
        <v>0.22222222222222221</v>
      </c>
      <c r="J1093" s="8"/>
      <c r="K1093" s="2">
        <f t="shared" si="298"/>
        <v>0.13333333333333333</v>
      </c>
      <c r="L1093" s="2">
        <f t="shared" si="299"/>
        <v>0.15</v>
      </c>
      <c r="M1093" s="2">
        <f t="shared" si="303"/>
        <v>7.2222222222222215E-2</v>
      </c>
      <c r="N1093" s="2">
        <f t="shared" si="304"/>
        <v>9.4444444444444442E-2</v>
      </c>
      <c r="O1093" s="2">
        <f t="shared" si="305"/>
        <v>0.55000000000000004</v>
      </c>
      <c r="P1093" s="1">
        <v>24</v>
      </c>
      <c r="Q1093" s="1">
        <v>27</v>
      </c>
      <c r="R1093" s="1">
        <v>13</v>
      </c>
      <c r="S1093" s="1">
        <v>17</v>
      </c>
      <c r="T1093" s="1">
        <v>67</v>
      </c>
      <c r="U1093" s="1">
        <v>2</v>
      </c>
      <c r="V1093" s="1">
        <v>15</v>
      </c>
      <c r="W1093" s="1">
        <v>8</v>
      </c>
      <c r="X1093" s="1">
        <v>2</v>
      </c>
      <c r="Y1093" s="1"/>
      <c r="Z1093" s="1">
        <v>2</v>
      </c>
      <c r="AA1093" s="1">
        <f t="shared" si="306"/>
        <v>1</v>
      </c>
      <c r="AB1093" s="1">
        <v>0</v>
      </c>
      <c r="AC1093" s="1">
        <v>1</v>
      </c>
      <c r="AD1093" s="1">
        <v>0</v>
      </c>
      <c r="AE1093" s="1">
        <v>0</v>
      </c>
      <c r="AF1093" s="1">
        <v>0</v>
      </c>
      <c r="AG1093" s="1">
        <v>1</v>
      </c>
      <c r="AI1093" t="str">
        <f t="shared" si="312"/>
        <v>Columbia</v>
      </c>
      <c r="AJ1093" t="s">
        <v>1926</v>
      </c>
      <c r="AK1093" s="182">
        <v>2</v>
      </c>
      <c r="AL1093" s="7"/>
      <c r="AN1093" s="97">
        <v>33</v>
      </c>
      <c r="AO1093" s="99">
        <v>7</v>
      </c>
      <c r="AP1093" s="99">
        <v>50</v>
      </c>
      <c r="AQ1093" s="106">
        <v>13940</v>
      </c>
      <c r="AR1093" s="106">
        <f t="shared" si="300"/>
        <v>33007</v>
      </c>
      <c r="AS1093" t="s">
        <v>1711</v>
      </c>
      <c r="AT1093" s="109">
        <f t="shared" si="301"/>
        <v>3313940</v>
      </c>
      <c r="AW1093">
        <v>60.89</v>
      </c>
      <c r="AX1093">
        <v>0.06</v>
      </c>
      <c r="AY1093">
        <v>60.83</v>
      </c>
      <c r="BA1093" s="7">
        <f t="shared" si="307"/>
        <v>0</v>
      </c>
      <c r="BB1093" s="7">
        <f t="shared" si="308"/>
        <v>0</v>
      </c>
      <c r="BC1093" s="7">
        <f t="shared" si="309"/>
        <v>0</v>
      </c>
      <c r="BD1093" s="7">
        <f t="shared" si="309"/>
        <v>0</v>
      </c>
      <c r="BE1093" s="7">
        <f t="shared" si="310"/>
        <v>1</v>
      </c>
      <c r="BF1093" s="117"/>
      <c r="BI1093" s="117"/>
      <c r="BJ1093" s="117"/>
      <c r="BK1093" s="168"/>
      <c r="BM1093" s="1">
        <v>1</v>
      </c>
      <c r="BN1093" s="1">
        <v>0</v>
      </c>
      <c r="BO1093" s="1">
        <v>0</v>
      </c>
      <c r="BP1093" s="1">
        <v>0</v>
      </c>
      <c r="BQ1093" s="1">
        <v>0</v>
      </c>
      <c r="BR1093" s="1">
        <v>0</v>
      </c>
      <c r="BS1093" s="1">
        <v>0</v>
      </c>
      <c r="BT1093" s="1">
        <v>0</v>
      </c>
      <c r="BU1093" s="1">
        <v>0</v>
      </c>
      <c r="BV1093" s="1">
        <v>0</v>
      </c>
      <c r="BW1093" s="1">
        <v>0</v>
      </c>
      <c r="BX1093" s="1">
        <v>0</v>
      </c>
      <c r="BY1093" s="1">
        <v>0</v>
      </c>
      <c r="BZ1093" s="1">
        <v>0</v>
      </c>
      <c r="CA1093" s="1">
        <v>0</v>
      </c>
    </row>
    <row r="1094" spans="1:79" hidden="1" outlineLevel="1">
      <c r="A1094" t="s">
        <v>3237</v>
      </c>
      <c r="B1094" s="9" t="s">
        <v>3117</v>
      </c>
      <c r="C1094" s="1">
        <f t="shared" si="293"/>
        <v>7167</v>
      </c>
      <c r="D1094" s="7">
        <f t="shared" si="294"/>
        <v>2</v>
      </c>
      <c r="E1094" s="7">
        <f t="shared" si="295"/>
        <v>3</v>
      </c>
      <c r="F1094" s="7">
        <f t="shared" si="296"/>
        <v>4</v>
      </c>
      <c r="G1094" s="7">
        <f t="shared" si="311"/>
        <v>5</v>
      </c>
      <c r="H1094" s="49">
        <f t="shared" si="302"/>
        <v>458</v>
      </c>
      <c r="I1094" s="177">
        <f t="shared" si="297"/>
        <v>6.3904004464908612E-2</v>
      </c>
      <c r="J1094" s="8"/>
      <c r="K1094" s="2">
        <f t="shared" si="298"/>
        <v>0.21961769220036279</v>
      </c>
      <c r="L1094" s="2">
        <f t="shared" si="299"/>
        <v>0.1279475373238454</v>
      </c>
      <c r="M1094" s="2">
        <f t="shared" si="303"/>
        <v>0.10004185851820846</v>
      </c>
      <c r="N1094" s="2">
        <f t="shared" si="304"/>
        <v>9.9623273336123905E-2</v>
      </c>
      <c r="O1094" s="2">
        <f t="shared" si="305"/>
        <v>0.45276963862145941</v>
      </c>
      <c r="P1094" s="1">
        <v>1574</v>
      </c>
      <c r="Q1094" s="1">
        <v>917</v>
      </c>
      <c r="R1094" s="1">
        <v>717</v>
      </c>
      <c r="S1094" s="1">
        <v>714</v>
      </c>
      <c r="T1094" s="1">
        <v>2032</v>
      </c>
      <c r="U1094" s="1">
        <v>179</v>
      </c>
      <c r="V1094" s="1">
        <v>356</v>
      </c>
      <c r="W1094" s="1">
        <v>487</v>
      </c>
      <c r="X1094" s="1">
        <v>42</v>
      </c>
      <c r="Y1094" s="1"/>
      <c r="Z1094" s="1">
        <v>111</v>
      </c>
      <c r="AA1094" s="1">
        <f t="shared" si="306"/>
        <v>16</v>
      </c>
      <c r="AB1094" s="1">
        <v>9</v>
      </c>
      <c r="AC1094" s="1">
        <v>1</v>
      </c>
      <c r="AD1094" s="1">
        <v>2</v>
      </c>
      <c r="AE1094" s="1">
        <v>2</v>
      </c>
      <c r="AF1094" s="1">
        <v>2</v>
      </c>
      <c r="AG1094" s="1">
        <v>6</v>
      </c>
      <c r="AI1094" t="str">
        <f t="shared" si="312"/>
        <v>Concord</v>
      </c>
      <c r="AJ1094" t="s">
        <v>1643</v>
      </c>
      <c r="AK1094" s="182">
        <v>2</v>
      </c>
      <c r="AL1094" s="7"/>
      <c r="AN1094" s="97">
        <v>33</v>
      </c>
      <c r="AO1094" s="99">
        <v>13</v>
      </c>
      <c r="AP1094" s="99">
        <v>40</v>
      </c>
      <c r="AQ1094" s="106">
        <v>14200</v>
      </c>
      <c r="AR1094" s="106">
        <f t="shared" si="300"/>
        <v>33013</v>
      </c>
      <c r="AS1094" t="s">
        <v>1029</v>
      </c>
      <c r="AT1094" s="109">
        <f t="shared" si="301"/>
        <v>3314200</v>
      </c>
      <c r="AW1094">
        <v>67.52</v>
      </c>
      <c r="AX1094">
        <v>3.23</v>
      </c>
      <c r="AY1094">
        <v>64.290000000000006</v>
      </c>
      <c r="BA1094" s="7">
        <f t="shared" si="307"/>
        <v>0</v>
      </c>
      <c r="BB1094" s="7">
        <f t="shared" si="308"/>
        <v>0</v>
      </c>
      <c r="BC1094" s="7">
        <f t="shared" si="309"/>
        <v>0</v>
      </c>
      <c r="BD1094" s="7">
        <f t="shared" si="309"/>
        <v>0</v>
      </c>
      <c r="BE1094" s="7">
        <f t="shared" si="310"/>
        <v>1</v>
      </c>
      <c r="BF1094" s="117"/>
      <c r="BI1094" s="117"/>
      <c r="BJ1094" s="117"/>
      <c r="BK1094" s="168"/>
      <c r="BM1094" s="1">
        <v>1</v>
      </c>
      <c r="BN1094" s="1">
        <v>1</v>
      </c>
      <c r="BO1094" s="1">
        <v>1</v>
      </c>
      <c r="BP1094" s="1">
        <v>0</v>
      </c>
      <c r="BQ1094" s="1">
        <v>2</v>
      </c>
      <c r="BR1094" s="1">
        <v>0</v>
      </c>
      <c r="BS1094" s="1">
        <v>1</v>
      </c>
      <c r="BT1094" s="1">
        <v>0</v>
      </c>
      <c r="BU1094" s="1">
        <v>0</v>
      </c>
      <c r="BV1094" s="1">
        <v>4</v>
      </c>
      <c r="BW1094" s="1">
        <v>0</v>
      </c>
      <c r="BX1094" s="1">
        <v>1</v>
      </c>
      <c r="BY1094" s="1">
        <v>1</v>
      </c>
      <c r="BZ1094" s="1">
        <v>1</v>
      </c>
      <c r="CA1094" s="1">
        <v>3</v>
      </c>
    </row>
    <row r="1095" spans="1:79" hidden="1" outlineLevel="1">
      <c r="A1095" t="s">
        <v>867</v>
      </c>
      <c r="B1095" s="9" t="s">
        <v>3117</v>
      </c>
      <c r="C1095" s="1">
        <f t="shared" si="293"/>
        <v>1620</v>
      </c>
      <c r="D1095" s="7">
        <f t="shared" si="294"/>
        <v>2</v>
      </c>
      <c r="E1095" s="7">
        <f t="shared" si="295"/>
        <v>4</v>
      </c>
      <c r="F1095" s="7">
        <f t="shared" si="296"/>
        <v>3</v>
      </c>
      <c r="G1095" s="7">
        <f t="shared" si="311"/>
        <v>5</v>
      </c>
      <c r="H1095" s="49">
        <f t="shared" si="302"/>
        <v>177</v>
      </c>
      <c r="I1095" s="177">
        <f t="shared" si="297"/>
        <v>0.10925925925925926</v>
      </c>
      <c r="J1095" s="8"/>
      <c r="K1095" s="2">
        <f t="shared" si="298"/>
        <v>0.21851851851851853</v>
      </c>
      <c r="L1095" s="2">
        <f t="shared" si="299"/>
        <v>9.5679012345679007E-2</v>
      </c>
      <c r="M1095" s="2">
        <f t="shared" si="303"/>
        <v>0.12962962962962962</v>
      </c>
      <c r="N1095" s="2">
        <f t="shared" si="304"/>
        <v>9.1975308641975312E-2</v>
      </c>
      <c r="O1095" s="2">
        <f t="shared" si="305"/>
        <v>0.46419753086419746</v>
      </c>
      <c r="P1095" s="1">
        <v>354</v>
      </c>
      <c r="Q1095" s="1">
        <v>155</v>
      </c>
      <c r="R1095" s="1">
        <v>210</v>
      </c>
      <c r="S1095" s="1">
        <v>149</v>
      </c>
      <c r="T1095" s="1">
        <v>531</v>
      </c>
      <c r="U1095" s="1">
        <v>38</v>
      </c>
      <c r="V1095" s="1">
        <v>51</v>
      </c>
      <c r="W1095" s="1">
        <v>104</v>
      </c>
      <c r="X1095" s="1">
        <v>10</v>
      </c>
      <c r="Y1095" s="1"/>
      <c r="Z1095" s="1">
        <v>9</v>
      </c>
      <c r="AA1095" s="1">
        <f t="shared" si="306"/>
        <v>5</v>
      </c>
      <c r="AB1095" s="1">
        <v>2</v>
      </c>
      <c r="AC1095" s="1">
        <v>0</v>
      </c>
      <c r="AD1095" s="1">
        <v>0</v>
      </c>
      <c r="AE1095" s="1">
        <v>0</v>
      </c>
      <c r="AF1095" s="1">
        <v>0</v>
      </c>
      <c r="AG1095" s="1">
        <v>2</v>
      </c>
      <c r="AI1095" t="str">
        <f t="shared" si="312"/>
        <v>Conway</v>
      </c>
      <c r="AJ1095" t="s">
        <v>1790</v>
      </c>
      <c r="AK1095" s="182">
        <v>1</v>
      </c>
      <c r="AL1095" s="7"/>
      <c r="AN1095" s="97">
        <v>33</v>
      </c>
      <c r="AO1095" s="99">
        <v>3</v>
      </c>
      <c r="AP1095" s="99">
        <v>25</v>
      </c>
      <c r="AQ1095" s="106">
        <v>14660</v>
      </c>
      <c r="AR1095" s="106">
        <f t="shared" si="300"/>
        <v>33003</v>
      </c>
      <c r="AS1095" t="s">
        <v>1711</v>
      </c>
      <c r="AT1095" s="109">
        <f t="shared" si="301"/>
        <v>3314660</v>
      </c>
      <c r="AW1095">
        <v>71.709999999999994</v>
      </c>
      <c r="AX1095">
        <v>2.0499999999999998</v>
      </c>
      <c r="AY1095">
        <v>69.66</v>
      </c>
      <c r="BA1095" s="7">
        <f t="shared" si="307"/>
        <v>0</v>
      </c>
      <c r="BB1095" s="7">
        <f t="shared" si="308"/>
        <v>0</v>
      </c>
      <c r="BC1095" s="7">
        <f t="shared" si="309"/>
        <v>0</v>
      </c>
      <c r="BD1095" s="7">
        <f t="shared" si="309"/>
        <v>0</v>
      </c>
      <c r="BE1095" s="7">
        <f t="shared" si="310"/>
        <v>1</v>
      </c>
      <c r="BF1095" s="117"/>
      <c r="BI1095" s="117"/>
      <c r="BJ1095" s="117"/>
      <c r="BK1095" s="168"/>
      <c r="BM1095" s="1">
        <v>1</v>
      </c>
      <c r="BN1095" s="1">
        <v>0</v>
      </c>
      <c r="BO1095" s="1">
        <v>0</v>
      </c>
      <c r="BP1095" s="1">
        <v>0</v>
      </c>
      <c r="BQ1095" s="1">
        <v>0</v>
      </c>
      <c r="BR1095" s="1">
        <v>0</v>
      </c>
      <c r="BS1095" s="1">
        <v>0</v>
      </c>
      <c r="BT1095" s="1">
        <v>0</v>
      </c>
      <c r="BU1095" s="1">
        <v>0</v>
      </c>
      <c r="BV1095" s="1">
        <v>2</v>
      </c>
      <c r="BW1095" s="1">
        <v>0</v>
      </c>
      <c r="BX1095" s="1">
        <v>0</v>
      </c>
      <c r="BY1095" s="1">
        <v>0</v>
      </c>
      <c r="BZ1095" s="1">
        <v>0</v>
      </c>
      <c r="CA1095" s="1">
        <v>2</v>
      </c>
    </row>
    <row r="1096" spans="1:79" hidden="1" outlineLevel="1">
      <c r="A1096" t="s">
        <v>1684</v>
      </c>
      <c r="B1096" s="9" t="s">
        <v>3117</v>
      </c>
      <c r="C1096" s="1">
        <f t="shared" si="293"/>
        <v>368</v>
      </c>
      <c r="D1096" s="7">
        <f t="shared" si="294"/>
        <v>2</v>
      </c>
      <c r="E1096" s="7">
        <f t="shared" si="295"/>
        <v>5</v>
      </c>
      <c r="F1096" s="7">
        <f t="shared" si="296"/>
        <v>4</v>
      </c>
      <c r="G1096" s="7">
        <f t="shared" si="311"/>
        <v>3</v>
      </c>
      <c r="H1096" s="49">
        <f t="shared" si="302"/>
        <v>24</v>
      </c>
      <c r="I1096" s="177">
        <f t="shared" si="297"/>
        <v>6.5217391304347824E-2</v>
      </c>
      <c r="J1096" s="8"/>
      <c r="K1096" s="2">
        <f t="shared" si="298"/>
        <v>0.1983695652173913</v>
      </c>
      <c r="L1096" s="2">
        <f t="shared" si="299"/>
        <v>8.1521739130434784E-2</v>
      </c>
      <c r="M1096" s="2">
        <f t="shared" si="303"/>
        <v>0.11413043478260869</v>
      </c>
      <c r="N1096" s="2">
        <f t="shared" si="304"/>
        <v>0.12228260869565218</v>
      </c>
      <c r="O1096" s="2">
        <f t="shared" si="305"/>
        <v>0.48369565217391303</v>
      </c>
      <c r="P1096" s="1">
        <v>73</v>
      </c>
      <c r="Q1096" s="1">
        <v>30</v>
      </c>
      <c r="R1096" s="1">
        <v>42</v>
      </c>
      <c r="S1096" s="1">
        <v>45</v>
      </c>
      <c r="T1096" s="1">
        <v>97</v>
      </c>
      <c r="U1096" s="1">
        <v>15</v>
      </c>
      <c r="V1096" s="1">
        <v>15</v>
      </c>
      <c r="W1096" s="1">
        <v>27</v>
      </c>
      <c r="X1096" s="1">
        <v>2</v>
      </c>
      <c r="Y1096" s="1"/>
      <c r="Z1096" s="1">
        <v>18</v>
      </c>
      <c r="AA1096" s="1">
        <f t="shared" si="306"/>
        <v>2</v>
      </c>
      <c r="AB1096" s="1">
        <v>0</v>
      </c>
      <c r="AC1096" s="1">
        <v>0</v>
      </c>
      <c r="AD1096" s="1">
        <v>1</v>
      </c>
      <c r="AE1096" s="1">
        <v>0</v>
      </c>
      <c r="AF1096" s="1">
        <v>0</v>
      </c>
      <c r="AG1096" s="1">
        <v>1</v>
      </c>
      <c r="AI1096" t="str">
        <f t="shared" si="312"/>
        <v>Cornish</v>
      </c>
      <c r="AJ1096" t="s">
        <v>162</v>
      </c>
      <c r="AK1096" s="182">
        <v>2</v>
      </c>
      <c r="AL1096" s="7"/>
      <c r="AN1096" s="97">
        <v>33</v>
      </c>
      <c r="AO1096" s="99">
        <v>19</v>
      </c>
      <c r="AP1096" s="99">
        <v>20</v>
      </c>
      <c r="AQ1096" s="106">
        <v>15060</v>
      </c>
      <c r="AR1096" s="106">
        <f t="shared" si="300"/>
        <v>33019</v>
      </c>
      <c r="AS1096" t="s">
        <v>1711</v>
      </c>
      <c r="AT1096" s="109">
        <f t="shared" si="301"/>
        <v>3315060</v>
      </c>
      <c r="AW1096">
        <v>42.85</v>
      </c>
      <c r="AX1096">
        <v>0.72</v>
      </c>
      <c r="AY1096">
        <v>42.12</v>
      </c>
      <c r="BA1096" s="7">
        <f t="shared" si="307"/>
        <v>0</v>
      </c>
      <c r="BB1096" s="7">
        <f t="shared" si="308"/>
        <v>0</v>
      </c>
      <c r="BC1096" s="7">
        <f t="shared" si="309"/>
        <v>0</v>
      </c>
      <c r="BD1096" s="7">
        <f t="shared" si="309"/>
        <v>0</v>
      </c>
      <c r="BE1096" s="7">
        <f t="shared" si="310"/>
        <v>1</v>
      </c>
      <c r="BF1096" s="117"/>
      <c r="BI1096" s="117"/>
      <c r="BJ1096" s="117"/>
      <c r="BK1096" s="168"/>
      <c r="BM1096" s="1">
        <v>0</v>
      </c>
      <c r="BN1096" s="1">
        <v>0</v>
      </c>
      <c r="BO1096" s="1">
        <v>0</v>
      </c>
      <c r="BP1096" s="1">
        <v>1</v>
      </c>
      <c r="BQ1096" s="1">
        <v>0</v>
      </c>
      <c r="BR1096" s="1">
        <v>0</v>
      </c>
      <c r="BS1096" s="1">
        <v>0</v>
      </c>
      <c r="BT1096" s="1">
        <v>0</v>
      </c>
      <c r="BU1096" s="1">
        <v>0</v>
      </c>
      <c r="BV1096" s="1">
        <v>0</v>
      </c>
      <c r="BW1096" s="1">
        <v>0</v>
      </c>
      <c r="BX1096" s="1">
        <v>0</v>
      </c>
      <c r="BY1096" s="1">
        <v>0</v>
      </c>
      <c r="BZ1096" s="1">
        <v>1</v>
      </c>
      <c r="CA1096" s="1">
        <v>0</v>
      </c>
    </row>
    <row r="1097" spans="1:79" hidden="1" outlineLevel="1">
      <c r="A1097" t="s">
        <v>995</v>
      </c>
      <c r="B1097" s="9" t="s">
        <v>3117</v>
      </c>
      <c r="C1097" s="1">
        <f t="shared" si="293"/>
        <v>198</v>
      </c>
      <c r="D1097" s="7">
        <f t="shared" si="294"/>
        <v>2</v>
      </c>
      <c r="E1097" s="7">
        <f t="shared" si="295"/>
        <v>3</v>
      </c>
      <c r="F1097" s="7">
        <f t="shared" si="296"/>
        <v>5</v>
      </c>
      <c r="G1097" s="7">
        <f t="shared" si="311"/>
        <v>4</v>
      </c>
      <c r="H1097" s="49">
        <f t="shared" si="302"/>
        <v>57</v>
      </c>
      <c r="I1097" s="177">
        <f t="shared" si="297"/>
        <v>0.2878787878787879</v>
      </c>
      <c r="J1097" s="8"/>
      <c r="K1097" s="2">
        <f t="shared" si="298"/>
        <v>0.15656565656565657</v>
      </c>
      <c r="L1097" s="2">
        <f t="shared" si="299"/>
        <v>0.10101010101010101</v>
      </c>
      <c r="M1097" s="2">
        <f t="shared" si="303"/>
        <v>6.5656565656565663E-2</v>
      </c>
      <c r="N1097" s="2">
        <f t="shared" si="304"/>
        <v>8.5858585858585856E-2</v>
      </c>
      <c r="O1097" s="2">
        <f t="shared" si="305"/>
        <v>0.59090909090909094</v>
      </c>
      <c r="P1097" s="1">
        <v>31</v>
      </c>
      <c r="Q1097" s="1">
        <v>20</v>
      </c>
      <c r="R1097" s="1">
        <v>13</v>
      </c>
      <c r="S1097" s="1">
        <v>17</v>
      </c>
      <c r="T1097" s="1">
        <v>88</v>
      </c>
      <c r="U1097" s="1">
        <v>2</v>
      </c>
      <c r="V1097" s="1">
        <v>11</v>
      </c>
      <c r="W1097" s="1">
        <v>10</v>
      </c>
      <c r="X1097" s="1">
        <v>2</v>
      </c>
      <c r="Y1097" s="1"/>
      <c r="Z1097" s="1">
        <v>3</v>
      </c>
      <c r="AA1097" s="1">
        <f t="shared" si="306"/>
        <v>0</v>
      </c>
      <c r="AB1097" s="1">
        <v>1</v>
      </c>
      <c r="AC1097" s="1">
        <v>0</v>
      </c>
      <c r="AD1097" s="1">
        <v>0</v>
      </c>
      <c r="AE1097" s="1">
        <v>0</v>
      </c>
      <c r="AF1097" s="1">
        <v>0</v>
      </c>
      <c r="AG1097" s="1">
        <v>0</v>
      </c>
      <c r="AI1097" t="str">
        <f t="shared" si="312"/>
        <v>Croydon</v>
      </c>
      <c r="AJ1097" t="s">
        <v>162</v>
      </c>
      <c r="AK1097" s="182">
        <v>2</v>
      </c>
      <c r="AL1097" s="7"/>
      <c r="AN1097" s="97">
        <v>33</v>
      </c>
      <c r="AO1097" s="99">
        <v>19</v>
      </c>
      <c r="AP1097" s="99">
        <v>25</v>
      </c>
      <c r="AQ1097" s="106">
        <v>16340</v>
      </c>
      <c r="AR1097" s="106">
        <f t="shared" si="300"/>
        <v>33019</v>
      </c>
      <c r="AS1097" t="s">
        <v>1711</v>
      </c>
      <c r="AT1097" s="109">
        <f t="shared" si="301"/>
        <v>3316340</v>
      </c>
      <c r="AW1097">
        <v>37.86</v>
      </c>
      <c r="AX1097">
        <v>0.77</v>
      </c>
      <c r="AY1097">
        <v>37.08</v>
      </c>
      <c r="BA1097" s="7">
        <f t="shared" si="307"/>
        <v>0</v>
      </c>
      <c r="BB1097" s="7">
        <f t="shared" si="308"/>
        <v>0</v>
      </c>
      <c r="BC1097" s="7">
        <f t="shared" si="309"/>
        <v>0</v>
      </c>
      <c r="BD1097" s="7">
        <f t="shared" si="309"/>
        <v>0</v>
      </c>
      <c r="BE1097" s="7">
        <f t="shared" si="310"/>
        <v>1</v>
      </c>
      <c r="BF1097" s="117"/>
      <c r="BI1097" s="117"/>
      <c r="BJ1097" s="117"/>
      <c r="BK1097" s="168"/>
      <c r="BM1097" s="1">
        <v>0</v>
      </c>
      <c r="BN1097" s="1">
        <v>0</v>
      </c>
      <c r="BO1097" s="1">
        <v>0</v>
      </c>
      <c r="BP1097" s="1">
        <v>0</v>
      </c>
      <c r="BQ1097" s="1">
        <v>0</v>
      </c>
      <c r="BR1097" s="1">
        <v>0</v>
      </c>
      <c r="BS1097" s="1">
        <v>0</v>
      </c>
      <c r="BT1097" s="1">
        <v>0</v>
      </c>
      <c r="BU1097" s="1">
        <v>0</v>
      </c>
      <c r="BV1097" s="1">
        <v>0</v>
      </c>
      <c r="BW1097" s="1">
        <v>0</v>
      </c>
      <c r="BX1097" s="1">
        <v>0</v>
      </c>
      <c r="BY1097" s="1">
        <v>0</v>
      </c>
      <c r="BZ1097" s="1">
        <v>0</v>
      </c>
      <c r="CA1097" s="1">
        <v>0</v>
      </c>
    </row>
    <row r="1098" spans="1:79" hidden="1" outlineLevel="1">
      <c r="A1098" t="s">
        <v>1328</v>
      </c>
      <c r="B1098" s="9" t="s">
        <v>3117</v>
      </c>
      <c r="C1098" s="1">
        <f t="shared" si="293"/>
        <v>209</v>
      </c>
      <c r="D1098" s="7">
        <f t="shared" si="294"/>
        <v>2</v>
      </c>
      <c r="E1098" s="7">
        <f t="shared" si="295"/>
        <v>4</v>
      </c>
      <c r="F1098" s="7">
        <f t="shared" si="296"/>
        <v>5</v>
      </c>
      <c r="G1098" s="7">
        <f t="shared" si="311"/>
        <v>3</v>
      </c>
      <c r="H1098" s="49">
        <f t="shared" si="302"/>
        <v>14</v>
      </c>
      <c r="I1098" s="177">
        <f t="shared" si="297"/>
        <v>6.6985645933014357E-2</v>
      </c>
      <c r="J1098" s="8"/>
      <c r="K1098" s="2">
        <f t="shared" si="298"/>
        <v>0.23444976076555024</v>
      </c>
      <c r="L1098" s="2">
        <f t="shared" si="299"/>
        <v>0.11004784688995216</v>
      </c>
      <c r="M1098" s="2">
        <f t="shared" si="303"/>
        <v>9.0909090909090912E-2</v>
      </c>
      <c r="N1098" s="2">
        <f t="shared" si="304"/>
        <v>0.12440191387559808</v>
      </c>
      <c r="O1098" s="2">
        <f t="shared" si="305"/>
        <v>0.44019138755980858</v>
      </c>
      <c r="P1098" s="1">
        <v>49</v>
      </c>
      <c r="Q1098" s="1">
        <v>23</v>
      </c>
      <c r="R1098" s="1">
        <v>19</v>
      </c>
      <c r="S1098" s="1">
        <v>26</v>
      </c>
      <c r="T1098" s="1">
        <v>63</v>
      </c>
      <c r="U1098" s="1">
        <v>8</v>
      </c>
      <c r="V1098" s="1">
        <v>7</v>
      </c>
      <c r="W1098" s="1">
        <v>9</v>
      </c>
      <c r="X1098" s="1">
        <v>1</v>
      </c>
      <c r="Y1098" s="1"/>
      <c r="Z1098" s="1">
        <v>2</v>
      </c>
      <c r="AA1098" s="1">
        <f t="shared" si="306"/>
        <v>0</v>
      </c>
      <c r="AB1098" s="1">
        <v>0</v>
      </c>
      <c r="AC1098" s="1">
        <v>0</v>
      </c>
      <c r="AD1098" s="1">
        <v>2</v>
      </c>
      <c r="AE1098" s="1">
        <v>0</v>
      </c>
      <c r="AF1098" s="1">
        <v>0</v>
      </c>
      <c r="AG1098" s="1">
        <v>0</v>
      </c>
      <c r="AI1098" t="str">
        <f t="shared" si="312"/>
        <v>Dalton</v>
      </c>
      <c r="AJ1098" t="s">
        <v>1926</v>
      </c>
      <c r="AK1098" s="182">
        <v>2</v>
      </c>
      <c r="AL1098" s="7"/>
      <c r="AN1098" s="97">
        <v>33</v>
      </c>
      <c r="AO1098" s="99">
        <v>7</v>
      </c>
      <c r="AP1098" s="99">
        <v>65</v>
      </c>
      <c r="AQ1098" s="106">
        <v>16820</v>
      </c>
      <c r="AR1098" s="106">
        <f t="shared" si="300"/>
        <v>33007</v>
      </c>
      <c r="AS1098" t="s">
        <v>1711</v>
      </c>
      <c r="AT1098" s="109">
        <f t="shared" si="301"/>
        <v>3316820</v>
      </c>
      <c r="AW1098">
        <v>28.26</v>
      </c>
      <c r="AX1098">
        <v>0.77</v>
      </c>
      <c r="AY1098">
        <v>27.49</v>
      </c>
      <c r="BA1098" s="7">
        <f t="shared" si="307"/>
        <v>0</v>
      </c>
      <c r="BB1098" s="7">
        <f t="shared" si="308"/>
        <v>0</v>
      </c>
      <c r="BC1098" s="7">
        <f t="shared" si="309"/>
        <v>0</v>
      </c>
      <c r="BD1098" s="7">
        <f t="shared" si="309"/>
        <v>0</v>
      </c>
      <c r="BE1098" s="7">
        <f t="shared" si="310"/>
        <v>1</v>
      </c>
      <c r="BF1098" s="117"/>
      <c r="BI1098" s="117"/>
      <c r="BJ1098" s="117"/>
      <c r="BK1098" s="168"/>
      <c r="BM1098" s="1">
        <v>0</v>
      </c>
      <c r="BN1098" s="1">
        <v>0</v>
      </c>
      <c r="BO1098" s="1">
        <v>0</v>
      </c>
      <c r="BP1098" s="1">
        <v>0</v>
      </c>
      <c r="BQ1098" s="1">
        <v>0</v>
      </c>
      <c r="BR1098" s="1">
        <v>0</v>
      </c>
      <c r="BS1098" s="1">
        <v>0</v>
      </c>
      <c r="BT1098" s="1">
        <v>0</v>
      </c>
      <c r="BU1098" s="1">
        <v>0</v>
      </c>
      <c r="BV1098" s="1">
        <v>0</v>
      </c>
      <c r="BW1098" s="1">
        <v>0</v>
      </c>
      <c r="BX1098" s="1">
        <v>0</v>
      </c>
      <c r="BY1098" s="1">
        <v>0</v>
      </c>
      <c r="BZ1098" s="1">
        <v>0</v>
      </c>
      <c r="CA1098" s="1">
        <v>0</v>
      </c>
    </row>
    <row r="1099" spans="1:79" hidden="1" outlineLevel="1">
      <c r="A1099" t="s">
        <v>2913</v>
      </c>
      <c r="B1099" s="9" t="s">
        <v>3117</v>
      </c>
      <c r="C1099" s="1">
        <f t="shared" si="293"/>
        <v>306</v>
      </c>
      <c r="D1099" s="7">
        <f t="shared" si="294"/>
        <v>2</v>
      </c>
      <c r="E1099" s="7">
        <f t="shared" si="295"/>
        <v>4</v>
      </c>
      <c r="F1099" s="7">
        <f t="shared" si="296"/>
        <v>3</v>
      </c>
      <c r="G1099" s="7">
        <f t="shared" si="311"/>
        <v>4</v>
      </c>
      <c r="H1099" s="49">
        <f t="shared" si="302"/>
        <v>110</v>
      </c>
      <c r="I1099" s="177">
        <f t="shared" si="297"/>
        <v>0.35947712418300654</v>
      </c>
      <c r="J1099" s="8"/>
      <c r="K1099" s="2">
        <f t="shared" si="298"/>
        <v>0.12091503267973856</v>
      </c>
      <c r="L1099" s="2">
        <f t="shared" si="299"/>
        <v>8.4967320261437912E-2</v>
      </c>
      <c r="M1099" s="2">
        <f t="shared" si="303"/>
        <v>8.8235294117647065E-2</v>
      </c>
      <c r="N1099" s="2">
        <f t="shared" si="304"/>
        <v>8.4967320261437912E-2</v>
      </c>
      <c r="O1099" s="2">
        <f t="shared" si="305"/>
        <v>0.62091503267973847</v>
      </c>
      <c r="P1099" s="1">
        <v>37</v>
      </c>
      <c r="Q1099" s="1">
        <v>26</v>
      </c>
      <c r="R1099" s="1">
        <v>27</v>
      </c>
      <c r="S1099" s="1">
        <v>26</v>
      </c>
      <c r="T1099" s="1">
        <v>147</v>
      </c>
      <c r="U1099" s="1">
        <v>7</v>
      </c>
      <c r="V1099" s="1">
        <v>17</v>
      </c>
      <c r="W1099" s="1">
        <v>14</v>
      </c>
      <c r="X1099" s="1">
        <v>1</v>
      </c>
      <c r="Y1099" s="1"/>
      <c r="Z1099" s="1">
        <v>2</v>
      </c>
      <c r="AA1099" s="1">
        <f t="shared" si="306"/>
        <v>0</v>
      </c>
      <c r="AB1099" s="1">
        <v>1</v>
      </c>
      <c r="AC1099" s="1">
        <v>0</v>
      </c>
      <c r="AD1099" s="1">
        <v>0</v>
      </c>
      <c r="AE1099" s="1">
        <v>1</v>
      </c>
      <c r="AF1099" s="1">
        <v>0</v>
      </c>
      <c r="AG1099" s="1">
        <v>0</v>
      </c>
      <c r="AI1099" t="str">
        <f t="shared" si="312"/>
        <v>Danbury</v>
      </c>
      <c r="AJ1099" t="s">
        <v>1643</v>
      </c>
      <c r="AK1099" s="182">
        <v>2</v>
      </c>
      <c r="AL1099" s="7"/>
      <c r="AN1099" s="97">
        <v>33</v>
      </c>
      <c r="AO1099" s="99">
        <v>13</v>
      </c>
      <c r="AP1099" s="99">
        <v>45</v>
      </c>
      <c r="AQ1099" s="106">
        <v>16980</v>
      </c>
      <c r="AR1099" s="106">
        <f t="shared" si="300"/>
        <v>33013</v>
      </c>
      <c r="AS1099" t="s">
        <v>1711</v>
      </c>
      <c r="AT1099" s="109">
        <f t="shared" si="301"/>
        <v>3316980</v>
      </c>
      <c r="AW1099">
        <v>37.729999999999997</v>
      </c>
      <c r="AX1099">
        <v>0.28000000000000003</v>
      </c>
      <c r="AY1099">
        <v>37.450000000000003</v>
      </c>
      <c r="BA1099" s="7">
        <f t="shared" si="307"/>
        <v>0</v>
      </c>
      <c r="BB1099" s="7">
        <f t="shared" si="308"/>
        <v>0</v>
      </c>
      <c r="BC1099" s="7">
        <f t="shared" si="309"/>
        <v>0</v>
      </c>
      <c r="BD1099" s="7">
        <f t="shared" si="309"/>
        <v>0</v>
      </c>
      <c r="BE1099" s="7">
        <f t="shared" si="310"/>
        <v>1</v>
      </c>
      <c r="BF1099" s="117"/>
      <c r="BI1099" s="117"/>
      <c r="BJ1099" s="117"/>
      <c r="BK1099" s="168"/>
      <c r="BM1099" s="1">
        <v>0</v>
      </c>
      <c r="BN1099" s="1">
        <v>0</v>
      </c>
      <c r="BO1099" s="1">
        <v>0</v>
      </c>
      <c r="BP1099" s="1">
        <v>0</v>
      </c>
      <c r="BQ1099" s="1">
        <v>0</v>
      </c>
      <c r="BR1099" s="1">
        <v>0</v>
      </c>
      <c r="BS1099" s="1">
        <v>0</v>
      </c>
      <c r="BT1099" s="1">
        <v>0</v>
      </c>
      <c r="BU1099" s="1">
        <v>0</v>
      </c>
      <c r="BV1099" s="1">
        <v>0</v>
      </c>
      <c r="BW1099" s="1">
        <v>0</v>
      </c>
      <c r="BX1099" s="1">
        <v>0</v>
      </c>
      <c r="BY1099" s="1">
        <v>0</v>
      </c>
      <c r="BZ1099" s="1">
        <v>0</v>
      </c>
      <c r="CA1099" s="1">
        <v>0</v>
      </c>
    </row>
    <row r="1100" spans="1:79" hidden="1" outlineLevel="1">
      <c r="A1100" t="s">
        <v>2971</v>
      </c>
      <c r="B1100" s="9" t="s">
        <v>3117</v>
      </c>
      <c r="C1100" s="1">
        <f t="shared" si="293"/>
        <v>1144</v>
      </c>
      <c r="D1100" s="7">
        <f t="shared" si="294"/>
        <v>5</v>
      </c>
      <c r="E1100" s="7">
        <f t="shared" si="295"/>
        <v>3</v>
      </c>
      <c r="F1100" s="7">
        <f t="shared" si="296"/>
        <v>4</v>
      </c>
      <c r="G1100" s="7">
        <f t="shared" si="311"/>
        <v>2</v>
      </c>
      <c r="H1100" s="49">
        <f t="shared" si="302"/>
        <v>458</v>
      </c>
      <c r="I1100" s="177">
        <f t="shared" si="297"/>
        <v>0.40034965034965037</v>
      </c>
      <c r="J1100" s="8"/>
      <c r="K1100" s="2">
        <f t="shared" si="298"/>
        <v>8.2167832167832161E-2</v>
      </c>
      <c r="L1100" s="2">
        <f t="shared" si="299"/>
        <v>8.9160839160839167E-2</v>
      </c>
      <c r="M1100" s="2">
        <f t="shared" si="303"/>
        <v>8.3041958041958047E-2</v>
      </c>
      <c r="N1100" s="2">
        <f t="shared" si="304"/>
        <v>0.11101398601398602</v>
      </c>
      <c r="O1100" s="2">
        <f t="shared" si="305"/>
        <v>0.63461538461538458</v>
      </c>
      <c r="P1100" s="1">
        <v>94</v>
      </c>
      <c r="Q1100" s="1">
        <v>102</v>
      </c>
      <c r="R1100" s="1">
        <v>95</v>
      </c>
      <c r="S1100" s="1">
        <v>127</v>
      </c>
      <c r="T1100" s="1">
        <v>585</v>
      </c>
      <c r="U1100" s="1">
        <v>26</v>
      </c>
      <c r="V1100" s="1">
        <v>33</v>
      </c>
      <c r="W1100" s="1">
        <v>71</v>
      </c>
      <c r="X1100" s="1">
        <v>5</v>
      </c>
      <c r="Y1100" s="1"/>
      <c r="Z1100" s="1">
        <v>4</v>
      </c>
      <c r="AA1100" s="1">
        <f t="shared" si="306"/>
        <v>1</v>
      </c>
      <c r="AB1100" s="1">
        <v>0</v>
      </c>
      <c r="AC1100" s="1">
        <v>0</v>
      </c>
      <c r="AD1100" s="1">
        <v>1</v>
      </c>
      <c r="AE1100" s="1">
        <v>0</v>
      </c>
      <c r="AF1100" s="1">
        <v>0</v>
      </c>
      <c r="AG1100" s="1">
        <v>0</v>
      </c>
      <c r="AI1100" t="str">
        <f t="shared" si="312"/>
        <v>Danville</v>
      </c>
      <c r="AJ1100" t="s">
        <v>3010</v>
      </c>
      <c r="AK1100" s="182">
        <v>1</v>
      </c>
      <c r="AL1100" s="7"/>
      <c r="AN1100" s="97">
        <v>33</v>
      </c>
      <c r="AO1100" s="99">
        <v>15</v>
      </c>
      <c r="AP1100" s="99">
        <v>30</v>
      </c>
      <c r="AQ1100" s="106">
        <v>17140</v>
      </c>
      <c r="AR1100" s="106">
        <f t="shared" si="300"/>
        <v>33015</v>
      </c>
      <c r="AS1100" t="s">
        <v>1711</v>
      </c>
      <c r="AT1100" s="109">
        <f t="shared" si="301"/>
        <v>3317140</v>
      </c>
      <c r="AW1100">
        <v>11.91</v>
      </c>
      <c r="AX1100">
        <v>0.2</v>
      </c>
      <c r="AY1100">
        <v>11.71</v>
      </c>
      <c r="BA1100" s="7">
        <f t="shared" si="307"/>
        <v>0</v>
      </c>
      <c r="BB1100" s="7">
        <f t="shared" si="308"/>
        <v>0</v>
      </c>
      <c r="BC1100" s="7">
        <f t="shared" si="309"/>
        <v>0</v>
      </c>
      <c r="BD1100" s="7">
        <f t="shared" si="309"/>
        <v>0</v>
      </c>
      <c r="BE1100" s="7">
        <f t="shared" si="310"/>
        <v>1</v>
      </c>
      <c r="BF1100" s="117"/>
      <c r="BI1100" s="117"/>
      <c r="BJ1100" s="117"/>
      <c r="BK1100" s="168"/>
      <c r="BM1100" s="1">
        <v>0</v>
      </c>
      <c r="BN1100" s="1">
        <v>0</v>
      </c>
      <c r="BO1100" s="1">
        <v>0</v>
      </c>
      <c r="BP1100" s="1">
        <v>0</v>
      </c>
      <c r="BQ1100" s="1">
        <v>0</v>
      </c>
      <c r="BR1100" s="1">
        <v>0</v>
      </c>
      <c r="BS1100" s="1">
        <v>0</v>
      </c>
      <c r="BT1100" s="1">
        <v>0</v>
      </c>
      <c r="BU1100" s="1">
        <v>0</v>
      </c>
      <c r="BV1100" s="1">
        <v>1</v>
      </c>
      <c r="BW1100" s="1">
        <v>0</v>
      </c>
      <c r="BX1100" s="1">
        <v>0</v>
      </c>
      <c r="BY1100" s="1">
        <v>0</v>
      </c>
      <c r="BZ1100" s="1">
        <v>0</v>
      </c>
      <c r="CA1100" s="1">
        <v>0</v>
      </c>
    </row>
    <row r="1101" spans="1:79" hidden="1" outlineLevel="1">
      <c r="A1101" t="s">
        <v>1334</v>
      </c>
      <c r="B1101" s="9" t="s">
        <v>3117</v>
      </c>
      <c r="C1101" s="1">
        <f t="shared" si="293"/>
        <v>1364</v>
      </c>
      <c r="D1101" s="7">
        <f t="shared" si="294"/>
        <v>2</v>
      </c>
      <c r="E1101" s="7">
        <f t="shared" si="295"/>
        <v>5</v>
      </c>
      <c r="F1101" s="7">
        <f t="shared" si="296"/>
        <v>4</v>
      </c>
      <c r="G1101" s="7">
        <f t="shared" si="311"/>
        <v>3</v>
      </c>
      <c r="H1101" s="49">
        <f t="shared" si="302"/>
        <v>321</v>
      </c>
      <c r="I1101" s="177">
        <f t="shared" si="297"/>
        <v>0.23533724340175954</v>
      </c>
      <c r="J1101" s="8"/>
      <c r="K1101" s="2">
        <f t="shared" si="298"/>
        <v>0.14589442815249268</v>
      </c>
      <c r="L1101" s="2">
        <f t="shared" si="299"/>
        <v>8.4310850439882692E-2</v>
      </c>
      <c r="M1101" s="2">
        <f t="shared" si="303"/>
        <v>0.10263929618768329</v>
      </c>
      <c r="N1101" s="2">
        <f t="shared" si="304"/>
        <v>0.13269794721407624</v>
      </c>
      <c r="O1101" s="2">
        <f t="shared" si="305"/>
        <v>0.53445747800586507</v>
      </c>
      <c r="P1101" s="1">
        <v>199</v>
      </c>
      <c r="Q1101" s="1">
        <v>115</v>
      </c>
      <c r="R1101" s="1">
        <v>140</v>
      </c>
      <c r="S1101" s="1">
        <v>181</v>
      </c>
      <c r="T1101" s="1">
        <v>520</v>
      </c>
      <c r="U1101" s="1">
        <v>29</v>
      </c>
      <c r="V1101" s="1">
        <v>51</v>
      </c>
      <c r="W1101" s="1">
        <v>100</v>
      </c>
      <c r="X1101" s="1">
        <v>13</v>
      </c>
      <c r="Y1101" s="1"/>
      <c r="Z1101" s="1">
        <v>10</v>
      </c>
      <c r="AA1101" s="1">
        <f t="shared" si="306"/>
        <v>2</v>
      </c>
      <c r="AB1101" s="1">
        <v>1</v>
      </c>
      <c r="AC1101" s="1">
        <v>0</v>
      </c>
      <c r="AD1101" s="1">
        <v>1</v>
      </c>
      <c r="AE1101" s="1">
        <v>2</v>
      </c>
      <c r="AF1101" s="1">
        <v>0</v>
      </c>
      <c r="AG1101" s="1">
        <v>0</v>
      </c>
      <c r="AI1101" t="str">
        <f t="shared" si="312"/>
        <v>Deerfield</v>
      </c>
      <c r="AJ1101" t="s">
        <v>3010</v>
      </c>
      <c r="AK1101" s="182">
        <v>2</v>
      </c>
      <c r="AL1101" s="7"/>
      <c r="AN1101" s="97">
        <v>33</v>
      </c>
      <c r="AO1101" s="99">
        <v>15</v>
      </c>
      <c r="AP1101" s="99">
        <v>35</v>
      </c>
      <c r="AQ1101" s="106">
        <v>17460</v>
      </c>
      <c r="AR1101" s="106">
        <f t="shared" si="300"/>
        <v>33015</v>
      </c>
      <c r="AS1101" t="s">
        <v>1711</v>
      </c>
      <c r="AT1101" s="109">
        <f t="shared" si="301"/>
        <v>3317460</v>
      </c>
      <c r="AW1101">
        <v>52.26</v>
      </c>
      <c r="AX1101">
        <v>1.35</v>
      </c>
      <c r="AY1101">
        <v>50.91</v>
      </c>
      <c r="BA1101" s="7">
        <f t="shared" si="307"/>
        <v>0</v>
      </c>
      <c r="BB1101" s="7">
        <f t="shared" si="308"/>
        <v>0</v>
      </c>
      <c r="BC1101" s="7">
        <f t="shared" si="309"/>
        <v>0</v>
      </c>
      <c r="BD1101" s="7">
        <f t="shared" si="309"/>
        <v>0</v>
      </c>
      <c r="BE1101" s="7">
        <f t="shared" si="310"/>
        <v>1</v>
      </c>
      <c r="BF1101" s="117"/>
      <c r="BI1101" s="117"/>
      <c r="BJ1101" s="117"/>
      <c r="BK1101" s="168"/>
      <c r="BM1101" s="1">
        <v>0</v>
      </c>
      <c r="BN1101" s="1">
        <v>0</v>
      </c>
      <c r="BO1101" s="1">
        <v>1</v>
      </c>
      <c r="BP1101" s="1">
        <v>0</v>
      </c>
      <c r="BQ1101" s="1">
        <v>0</v>
      </c>
      <c r="BR1101" s="1">
        <v>0</v>
      </c>
      <c r="BS1101" s="1">
        <v>0</v>
      </c>
      <c r="BT1101" s="1">
        <v>0</v>
      </c>
      <c r="BU1101" s="1">
        <v>0</v>
      </c>
      <c r="BV1101" s="1">
        <v>1</v>
      </c>
      <c r="BW1101" s="1">
        <v>0</v>
      </c>
      <c r="BX1101" s="1">
        <v>0</v>
      </c>
      <c r="BY1101" s="1">
        <v>0</v>
      </c>
      <c r="BZ1101" s="1">
        <v>0</v>
      </c>
      <c r="CA1101" s="1">
        <v>0</v>
      </c>
    </row>
    <row r="1102" spans="1:79" hidden="1" outlineLevel="1">
      <c r="A1102" t="s">
        <v>947</v>
      </c>
      <c r="B1102" s="9" t="s">
        <v>3117</v>
      </c>
      <c r="C1102" s="1">
        <f t="shared" si="293"/>
        <v>458</v>
      </c>
      <c r="D1102" s="7">
        <f t="shared" si="294"/>
        <v>3</v>
      </c>
      <c r="E1102" s="7">
        <f t="shared" si="295"/>
        <v>4</v>
      </c>
      <c r="F1102" s="7">
        <f t="shared" si="296"/>
        <v>6</v>
      </c>
      <c r="G1102" s="7">
        <f t="shared" si="311"/>
        <v>2</v>
      </c>
      <c r="H1102" s="49">
        <f t="shared" si="302"/>
        <v>116</v>
      </c>
      <c r="I1102" s="177">
        <f t="shared" si="297"/>
        <v>0.25327510917030566</v>
      </c>
      <c r="J1102" s="8"/>
      <c r="K1102" s="2">
        <f t="shared" si="298"/>
        <v>0.14192139737991266</v>
      </c>
      <c r="L1102" s="2">
        <f t="shared" si="299"/>
        <v>7.8602620087336247E-2</v>
      </c>
      <c r="M1102" s="2">
        <f t="shared" si="303"/>
        <v>5.6768558951965066E-2</v>
      </c>
      <c r="N1102" s="2">
        <f t="shared" si="304"/>
        <v>0.15938864628820962</v>
      </c>
      <c r="O1102" s="2">
        <f t="shared" si="305"/>
        <v>0.5633187772925764</v>
      </c>
      <c r="P1102" s="1">
        <v>65</v>
      </c>
      <c r="Q1102" s="1">
        <v>36</v>
      </c>
      <c r="R1102" s="1">
        <v>26</v>
      </c>
      <c r="S1102" s="1">
        <v>73</v>
      </c>
      <c r="T1102" s="1">
        <v>189</v>
      </c>
      <c r="U1102" s="1">
        <v>8</v>
      </c>
      <c r="V1102" s="1">
        <v>19</v>
      </c>
      <c r="W1102" s="1">
        <v>32</v>
      </c>
      <c r="X1102" s="1">
        <v>2</v>
      </c>
      <c r="Y1102" s="1"/>
      <c r="Z1102" s="1">
        <v>5</v>
      </c>
      <c r="AA1102" s="1">
        <f t="shared" si="306"/>
        <v>1</v>
      </c>
      <c r="AB1102" s="1">
        <v>1</v>
      </c>
      <c r="AC1102" s="1">
        <v>0</v>
      </c>
      <c r="AD1102" s="1">
        <v>0</v>
      </c>
      <c r="AE1102" s="1">
        <v>0</v>
      </c>
      <c r="AF1102" s="1">
        <v>0</v>
      </c>
      <c r="AG1102" s="1">
        <v>1</v>
      </c>
      <c r="AI1102" t="str">
        <f t="shared" si="312"/>
        <v>Deering</v>
      </c>
      <c r="AJ1102" t="s">
        <v>118</v>
      </c>
      <c r="AK1102" s="182">
        <v>2</v>
      </c>
      <c r="AL1102" s="7"/>
      <c r="AN1102" s="97">
        <v>33</v>
      </c>
      <c r="AO1102" s="99">
        <v>11</v>
      </c>
      <c r="AP1102" s="99">
        <v>30</v>
      </c>
      <c r="AQ1102" s="106">
        <v>17780</v>
      </c>
      <c r="AR1102" s="106">
        <f t="shared" si="300"/>
        <v>33011</v>
      </c>
      <c r="AS1102" t="s">
        <v>1711</v>
      </c>
      <c r="AT1102" s="109">
        <f t="shared" si="301"/>
        <v>3317780</v>
      </c>
      <c r="AW1102">
        <v>31.44</v>
      </c>
      <c r="AX1102">
        <v>0.64</v>
      </c>
      <c r="AY1102">
        <v>30.8</v>
      </c>
      <c r="BA1102" s="7">
        <f t="shared" si="307"/>
        <v>0</v>
      </c>
      <c r="BB1102" s="7">
        <f t="shared" si="308"/>
        <v>0</v>
      </c>
      <c r="BC1102" s="7">
        <f t="shared" si="309"/>
        <v>0</v>
      </c>
      <c r="BD1102" s="7">
        <f t="shared" si="309"/>
        <v>0</v>
      </c>
      <c r="BE1102" s="7">
        <f t="shared" si="310"/>
        <v>1</v>
      </c>
      <c r="BF1102" s="117"/>
      <c r="BI1102" s="117"/>
      <c r="BJ1102" s="117"/>
      <c r="BK1102" s="168"/>
      <c r="BM1102" s="1">
        <v>0</v>
      </c>
      <c r="BN1102" s="1">
        <v>0</v>
      </c>
      <c r="BO1102" s="1">
        <v>1</v>
      </c>
      <c r="BP1102" s="1">
        <v>0</v>
      </c>
      <c r="BQ1102" s="1">
        <v>0</v>
      </c>
      <c r="BR1102" s="1">
        <v>0</v>
      </c>
      <c r="BS1102" s="1">
        <v>0</v>
      </c>
      <c r="BT1102" s="1">
        <v>0</v>
      </c>
      <c r="BU1102" s="1">
        <v>0</v>
      </c>
      <c r="BV1102" s="1">
        <v>0</v>
      </c>
      <c r="BW1102" s="1">
        <v>0</v>
      </c>
      <c r="BX1102" s="1">
        <v>0</v>
      </c>
      <c r="BY1102" s="1">
        <v>0</v>
      </c>
      <c r="BZ1102" s="1">
        <v>0</v>
      </c>
      <c r="CA1102" s="1">
        <v>0</v>
      </c>
    </row>
    <row r="1103" spans="1:79" hidden="1" outlineLevel="1">
      <c r="A1103" t="s">
        <v>1685</v>
      </c>
      <c r="B1103" s="9" t="s">
        <v>3117</v>
      </c>
      <c r="C1103" s="1">
        <f t="shared" si="293"/>
        <v>6727</v>
      </c>
      <c r="D1103" s="7">
        <f t="shared" si="294"/>
        <v>4</v>
      </c>
      <c r="E1103" s="7">
        <f t="shared" si="295"/>
        <v>5</v>
      </c>
      <c r="F1103" s="7">
        <f t="shared" si="296"/>
        <v>3</v>
      </c>
      <c r="G1103" s="7">
        <f t="shared" si="311"/>
        <v>2</v>
      </c>
      <c r="H1103" s="49">
        <f t="shared" si="302"/>
        <v>2004</v>
      </c>
      <c r="I1103" s="177">
        <f t="shared" si="297"/>
        <v>0.29790396907982758</v>
      </c>
      <c r="J1103" s="8"/>
      <c r="K1103" s="2">
        <f t="shared" si="298"/>
        <v>0.10376096328229523</v>
      </c>
      <c r="L1103" s="2">
        <f t="shared" si="299"/>
        <v>0.10108517912888361</v>
      </c>
      <c r="M1103" s="2">
        <f t="shared" si="303"/>
        <v>0.11565333729745801</v>
      </c>
      <c r="N1103" s="2">
        <f t="shared" si="304"/>
        <v>0.1186264308012487</v>
      </c>
      <c r="O1103" s="2">
        <f t="shared" si="305"/>
        <v>0.56087408949011452</v>
      </c>
      <c r="P1103" s="1">
        <v>698</v>
      </c>
      <c r="Q1103" s="1">
        <v>680</v>
      </c>
      <c r="R1103" s="1">
        <v>778</v>
      </c>
      <c r="S1103" s="1">
        <v>798</v>
      </c>
      <c r="T1103" s="1">
        <v>2802</v>
      </c>
      <c r="U1103" s="1">
        <v>156</v>
      </c>
      <c r="V1103" s="1">
        <v>253</v>
      </c>
      <c r="W1103" s="1">
        <v>448</v>
      </c>
      <c r="X1103" s="1">
        <v>44</v>
      </c>
      <c r="Y1103" s="1"/>
      <c r="Z1103" s="1">
        <v>51</v>
      </c>
      <c r="AA1103" s="1">
        <f t="shared" si="306"/>
        <v>4</v>
      </c>
      <c r="AB1103" s="1">
        <v>1</v>
      </c>
      <c r="AC1103" s="1">
        <v>1</v>
      </c>
      <c r="AD1103" s="1">
        <v>12</v>
      </c>
      <c r="AE1103" s="1">
        <v>0</v>
      </c>
      <c r="AF1103" s="1">
        <v>1</v>
      </c>
      <c r="AG1103" s="1">
        <v>0</v>
      </c>
      <c r="AI1103" t="str">
        <f t="shared" si="312"/>
        <v>Derry</v>
      </c>
      <c r="AJ1103" t="s">
        <v>3010</v>
      </c>
      <c r="AK1103" s="182">
        <v>1</v>
      </c>
      <c r="AL1103" s="7"/>
      <c r="AN1103" s="97">
        <v>33</v>
      </c>
      <c r="AO1103" s="99">
        <v>15</v>
      </c>
      <c r="AP1103" s="99">
        <v>40</v>
      </c>
      <c r="AQ1103" s="106">
        <v>17940</v>
      </c>
      <c r="AR1103" s="106">
        <f t="shared" si="300"/>
        <v>33015</v>
      </c>
      <c r="AS1103" t="s">
        <v>1711</v>
      </c>
      <c r="AT1103" s="109">
        <f t="shared" si="301"/>
        <v>3317940</v>
      </c>
      <c r="AW1103">
        <v>36.659999999999997</v>
      </c>
      <c r="AX1103">
        <v>0.88</v>
      </c>
      <c r="AY1103">
        <v>35.79</v>
      </c>
      <c r="BA1103" s="7">
        <f t="shared" si="307"/>
        <v>0</v>
      </c>
      <c r="BB1103" s="7">
        <f t="shared" si="308"/>
        <v>0</v>
      </c>
      <c r="BC1103" s="7">
        <f t="shared" si="309"/>
        <v>0</v>
      </c>
      <c r="BD1103" s="7">
        <f t="shared" si="309"/>
        <v>0</v>
      </c>
      <c r="BE1103" s="7">
        <f t="shared" si="310"/>
        <v>1</v>
      </c>
      <c r="BF1103" s="117"/>
      <c r="BI1103" s="117"/>
      <c r="BJ1103" s="117"/>
      <c r="BK1103" s="168"/>
      <c r="BM1103" s="1">
        <v>0</v>
      </c>
      <c r="BN1103" s="1">
        <v>2</v>
      </c>
      <c r="BO1103" s="1">
        <v>0</v>
      </c>
      <c r="BP1103" s="1">
        <v>0</v>
      </c>
      <c r="BQ1103" s="1">
        <v>0</v>
      </c>
      <c r="BR1103" s="1">
        <v>0</v>
      </c>
      <c r="BS1103" s="1">
        <v>0</v>
      </c>
      <c r="BT1103" s="1">
        <v>0</v>
      </c>
      <c r="BU1103" s="1">
        <v>0</v>
      </c>
      <c r="BV1103" s="1">
        <v>0</v>
      </c>
      <c r="BW1103" s="1">
        <v>0</v>
      </c>
      <c r="BX1103" s="1">
        <v>0</v>
      </c>
      <c r="BY1103" s="1">
        <v>0</v>
      </c>
      <c r="BZ1103" s="1">
        <v>1</v>
      </c>
      <c r="CA1103" s="1">
        <v>1</v>
      </c>
    </row>
    <row r="1104" spans="1:79" hidden="1" outlineLevel="1">
      <c r="A1104" t="s">
        <v>764</v>
      </c>
      <c r="B1104" s="9" t="s">
        <v>3117</v>
      </c>
      <c r="C1104" s="1">
        <f t="shared" si="293"/>
        <v>5</v>
      </c>
      <c r="D1104" s="7">
        <f t="shared" si="294"/>
        <v>1</v>
      </c>
      <c r="E1104" s="7">
        <f t="shared" si="295"/>
        <v>3</v>
      </c>
      <c r="F1104" s="7">
        <f t="shared" si="296"/>
        <v>0</v>
      </c>
      <c r="G1104" s="7">
        <f t="shared" si="311"/>
        <v>0</v>
      </c>
      <c r="H1104" s="49">
        <f t="shared" si="302"/>
        <v>1</v>
      </c>
      <c r="I1104" s="177">
        <f t="shared" si="297"/>
        <v>0.2</v>
      </c>
      <c r="J1104" s="8"/>
      <c r="K1104" s="2">
        <f t="shared" si="298"/>
        <v>0.6</v>
      </c>
      <c r="L1104" s="2">
        <f t="shared" si="299"/>
        <v>0</v>
      </c>
      <c r="M1104" s="2">
        <f t="shared" si="303"/>
        <v>0</v>
      </c>
      <c r="N1104" s="2">
        <f t="shared" si="304"/>
        <v>0</v>
      </c>
      <c r="O1104" s="2">
        <f t="shared" si="305"/>
        <v>0.4</v>
      </c>
      <c r="P1104" s="1">
        <v>3</v>
      </c>
      <c r="Q1104" s="1">
        <v>0</v>
      </c>
      <c r="R1104" s="1">
        <v>0</v>
      </c>
      <c r="S1104" s="1">
        <v>0</v>
      </c>
      <c r="T1104" s="1">
        <v>2</v>
      </c>
      <c r="U1104" s="1">
        <v>0</v>
      </c>
      <c r="V1104" s="1">
        <v>0</v>
      </c>
      <c r="W1104" s="1">
        <v>0</v>
      </c>
      <c r="X1104" s="1">
        <v>0</v>
      </c>
      <c r="Y1104" s="1"/>
      <c r="Z1104" s="1">
        <v>0</v>
      </c>
      <c r="AA1104" s="1">
        <f t="shared" si="306"/>
        <v>0</v>
      </c>
      <c r="AB1104" s="1">
        <v>0</v>
      </c>
      <c r="AC1104" s="1">
        <v>0</v>
      </c>
      <c r="AD1104" s="1">
        <v>0</v>
      </c>
      <c r="AE1104" s="1">
        <v>0</v>
      </c>
      <c r="AF1104" s="1">
        <v>0</v>
      </c>
      <c r="AG1104" s="1">
        <v>0</v>
      </c>
      <c r="AI1104" t="str">
        <f t="shared" si="312"/>
        <v>Dixville</v>
      </c>
      <c r="AJ1104" t="s">
        <v>1926</v>
      </c>
      <c r="AK1104" s="182">
        <v>2</v>
      </c>
      <c r="AL1104" s="7"/>
      <c r="AN1104" s="97">
        <v>33</v>
      </c>
      <c r="AO1104" s="99">
        <v>7</v>
      </c>
      <c r="AP1104" s="99">
        <v>75</v>
      </c>
      <c r="AQ1104" s="106">
        <v>18420</v>
      </c>
      <c r="AR1104" s="106">
        <f t="shared" si="300"/>
        <v>33007</v>
      </c>
      <c r="AS1104" t="s">
        <v>1128</v>
      </c>
      <c r="AT1104" s="109">
        <f t="shared" si="301"/>
        <v>3318420</v>
      </c>
      <c r="AW1104">
        <v>48.99</v>
      </c>
      <c r="AX1104">
        <v>0.14000000000000001</v>
      </c>
      <c r="AY1104">
        <v>48.86</v>
      </c>
      <c r="BA1104" s="7">
        <f t="shared" si="307"/>
        <v>1</v>
      </c>
      <c r="BB1104" s="7">
        <f t="shared" si="308"/>
        <v>0</v>
      </c>
      <c r="BC1104" s="7">
        <f t="shared" si="309"/>
        <v>0</v>
      </c>
      <c r="BD1104" s="7">
        <f t="shared" si="309"/>
        <v>0</v>
      </c>
      <c r="BE1104" s="7">
        <f t="shared" si="310"/>
        <v>0</v>
      </c>
      <c r="BF1104" s="117"/>
      <c r="BI1104" s="117"/>
      <c r="BJ1104" s="117"/>
      <c r="BK1104" s="168"/>
      <c r="BM1104" s="1">
        <v>0</v>
      </c>
      <c r="BN1104" s="1">
        <v>0</v>
      </c>
      <c r="BO1104" s="1">
        <v>0</v>
      </c>
      <c r="BP1104" s="1">
        <v>0</v>
      </c>
      <c r="BQ1104" s="1">
        <v>0</v>
      </c>
      <c r="BR1104" s="1">
        <v>0</v>
      </c>
      <c r="BS1104" s="1">
        <v>0</v>
      </c>
      <c r="BT1104" s="1">
        <v>0</v>
      </c>
      <c r="BU1104" s="1">
        <v>0</v>
      </c>
      <c r="BV1104" s="1">
        <v>0</v>
      </c>
      <c r="BW1104" s="1">
        <v>0</v>
      </c>
      <c r="BX1104" s="1">
        <v>0</v>
      </c>
      <c r="BY1104" s="1">
        <v>0</v>
      </c>
      <c r="BZ1104" s="1">
        <v>0</v>
      </c>
      <c r="CA1104" s="1">
        <v>0</v>
      </c>
    </row>
    <row r="1105" spans="1:79" hidden="1" outlineLevel="1">
      <c r="A1105" t="s">
        <v>1774</v>
      </c>
      <c r="B1105" s="9" t="s">
        <v>3117</v>
      </c>
      <c r="C1105" s="1">
        <f t="shared" si="293"/>
        <v>98</v>
      </c>
      <c r="D1105" s="7">
        <f t="shared" si="294"/>
        <v>2</v>
      </c>
      <c r="E1105" s="7">
        <f t="shared" si="295"/>
        <v>3</v>
      </c>
      <c r="F1105" s="7">
        <f t="shared" si="296"/>
        <v>4</v>
      </c>
      <c r="G1105" s="7">
        <f t="shared" si="311"/>
        <v>6</v>
      </c>
      <c r="H1105" s="49">
        <f t="shared" si="302"/>
        <v>32</v>
      </c>
      <c r="I1105" s="177">
        <f t="shared" si="297"/>
        <v>0.32653061224489793</v>
      </c>
      <c r="J1105" s="8"/>
      <c r="K1105" s="2">
        <f t="shared" si="298"/>
        <v>0.14285714285714285</v>
      </c>
      <c r="L1105" s="2">
        <f t="shared" si="299"/>
        <v>0.1326530612244898</v>
      </c>
      <c r="M1105" s="2">
        <f t="shared" si="303"/>
        <v>0.10204081632653061</v>
      </c>
      <c r="N1105" s="2">
        <f t="shared" si="304"/>
        <v>3.0612244897959183E-2</v>
      </c>
      <c r="O1105" s="2">
        <f t="shared" si="305"/>
        <v>0.59183673469387754</v>
      </c>
      <c r="P1105" s="1">
        <v>14</v>
      </c>
      <c r="Q1105" s="1">
        <v>13</v>
      </c>
      <c r="R1105" s="1">
        <v>10</v>
      </c>
      <c r="S1105" s="1">
        <v>3</v>
      </c>
      <c r="T1105" s="1">
        <v>46</v>
      </c>
      <c r="U1105" s="1">
        <v>5</v>
      </c>
      <c r="V1105" s="1">
        <v>2</v>
      </c>
      <c r="W1105" s="1">
        <v>3</v>
      </c>
      <c r="X1105" s="1">
        <v>1</v>
      </c>
      <c r="Y1105" s="1"/>
      <c r="Z1105" s="1">
        <v>1</v>
      </c>
      <c r="AA1105" s="1">
        <f t="shared" si="306"/>
        <v>0</v>
      </c>
      <c r="AB1105" s="1">
        <v>0</v>
      </c>
      <c r="AC1105" s="1">
        <v>0</v>
      </c>
      <c r="AD1105" s="1">
        <v>0</v>
      </c>
      <c r="AE1105" s="1">
        <v>0</v>
      </c>
      <c r="AF1105" s="1">
        <v>0</v>
      </c>
      <c r="AG1105" s="1">
        <v>0</v>
      </c>
      <c r="AI1105" t="str">
        <f t="shared" si="312"/>
        <v>Dorchester</v>
      </c>
      <c r="AJ1105" t="s">
        <v>923</v>
      </c>
      <c r="AK1105" s="182">
        <v>2</v>
      </c>
      <c r="AL1105" s="7"/>
      <c r="AN1105" s="97">
        <v>33</v>
      </c>
      <c r="AO1105" s="99">
        <v>9</v>
      </c>
      <c r="AP1105" s="99">
        <v>50</v>
      </c>
      <c r="AQ1105" s="106">
        <v>18740</v>
      </c>
      <c r="AR1105" s="106">
        <f t="shared" si="300"/>
        <v>33009</v>
      </c>
      <c r="AS1105" t="s">
        <v>1711</v>
      </c>
      <c r="AT1105" s="109">
        <f t="shared" si="301"/>
        <v>3318740</v>
      </c>
      <c r="AW1105">
        <v>45.24</v>
      </c>
      <c r="AX1105">
        <v>0.55000000000000004</v>
      </c>
      <c r="AY1105">
        <v>44.69</v>
      </c>
      <c r="BA1105" s="7">
        <f t="shared" si="307"/>
        <v>0</v>
      </c>
      <c r="BB1105" s="7">
        <f t="shared" si="308"/>
        <v>0</v>
      </c>
      <c r="BC1105" s="7">
        <f t="shared" si="309"/>
        <v>0</v>
      </c>
      <c r="BD1105" s="7">
        <f t="shared" si="309"/>
        <v>0</v>
      </c>
      <c r="BE1105" s="7">
        <f t="shared" si="310"/>
        <v>1</v>
      </c>
      <c r="BF1105" s="117"/>
      <c r="BI1105" s="117"/>
      <c r="BJ1105" s="117"/>
      <c r="BK1105" s="168"/>
      <c r="BM1105" s="1">
        <v>0</v>
      </c>
      <c r="BN1105" s="1">
        <v>0</v>
      </c>
      <c r="BO1105" s="1">
        <v>0</v>
      </c>
      <c r="BP1105" s="1">
        <v>0</v>
      </c>
      <c r="BQ1105" s="1">
        <v>0</v>
      </c>
      <c r="BR1105" s="1">
        <v>0</v>
      </c>
      <c r="BS1105" s="1">
        <v>0</v>
      </c>
      <c r="BT1105" s="1">
        <v>0</v>
      </c>
      <c r="BU1105" s="1">
        <v>0</v>
      </c>
      <c r="BV1105" s="1">
        <v>0</v>
      </c>
      <c r="BW1105" s="1">
        <v>0</v>
      </c>
      <c r="BX1105" s="1">
        <v>0</v>
      </c>
      <c r="BY1105" s="1">
        <v>0</v>
      </c>
      <c r="BZ1105" s="1">
        <v>0</v>
      </c>
      <c r="CA1105" s="1">
        <v>0</v>
      </c>
    </row>
    <row r="1106" spans="1:79" hidden="1" outlineLevel="1">
      <c r="A1106" t="s">
        <v>2889</v>
      </c>
      <c r="B1106" s="9" t="s">
        <v>3117</v>
      </c>
      <c r="C1106" s="1">
        <f t="shared" si="293"/>
        <v>5040</v>
      </c>
      <c r="D1106" s="7">
        <f t="shared" si="294"/>
        <v>2</v>
      </c>
      <c r="E1106" s="7">
        <f t="shared" si="295"/>
        <v>4</v>
      </c>
      <c r="F1106" s="7">
        <f t="shared" si="296"/>
        <v>3</v>
      </c>
      <c r="G1106" s="7">
        <f t="shared" si="311"/>
        <v>5</v>
      </c>
      <c r="H1106" s="49">
        <f t="shared" si="302"/>
        <v>579</v>
      </c>
      <c r="I1106" s="177">
        <f t="shared" si="297"/>
        <v>0.11488095238095238</v>
      </c>
      <c r="J1106" s="8"/>
      <c r="K1106" s="2">
        <f t="shared" si="298"/>
        <v>0.17817460317460318</v>
      </c>
      <c r="L1106" s="2">
        <f t="shared" si="299"/>
        <v>0.12301587301587301</v>
      </c>
      <c r="M1106" s="2">
        <f t="shared" si="303"/>
        <v>0.12837301587301586</v>
      </c>
      <c r="N1106" s="2">
        <f t="shared" si="304"/>
        <v>0.12043650793650794</v>
      </c>
      <c r="O1106" s="2">
        <f t="shared" si="305"/>
        <v>0.44999999999999996</v>
      </c>
      <c r="P1106" s="1">
        <v>898</v>
      </c>
      <c r="Q1106" s="1">
        <v>620</v>
      </c>
      <c r="R1106" s="1">
        <v>647</v>
      </c>
      <c r="S1106" s="1">
        <v>607</v>
      </c>
      <c r="T1106" s="1">
        <v>1477</v>
      </c>
      <c r="U1106" s="1">
        <v>114</v>
      </c>
      <c r="V1106" s="1">
        <v>215</v>
      </c>
      <c r="W1106" s="1">
        <v>343</v>
      </c>
      <c r="X1106" s="1">
        <v>40</v>
      </c>
      <c r="Y1106" s="1"/>
      <c r="Z1106" s="1">
        <v>44</v>
      </c>
      <c r="AA1106" s="1">
        <f t="shared" si="306"/>
        <v>10</v>
      </c>
      <c r="AB1106" s="1">
        <v>8</v>
      </c>
      <c r="AC1106" s="1">
        <v>2</v>
      </c>
      <c r="AD1106" s="1">
        <v>4</v>
      </c>
      <c r="AE1106" s="1">
        <v>0</v>
      </c>
      <c r="AF1106" s="1">
        <v>10</v>
      </c>
      <c r="AG1106" s="1">
        <v>1</v>
      </c>
      <c r="AI1106" t="str">
        <f t="shared" si="312"/>
        <v>Dover</v>
      </c>
      <c r="AJ1106" t="s">
        <v>2049</v>
      </c>
      <c r="AK1106" s="182">
        <v>1</v>
      </c>
      <c r="AL1106" s="7"/>
      <c r="AN1106" s="97">
        <v>33</v>
      </c>
      <c r="AO1106" s="99">
        <v>17</v>
      </c>
      <c r="AP1106" s="99">
        <v>10</v>
      </c>
      <c r="AQ1106" s="106">
        <v>18820</v>
      </c>
      <c r="AR1106" s="106">
        <f t="shared" si="300"/>
        <v>33017</v>
      </c>
      <c r="AS1106" t="s">
        <v>1029</v>
      </c>
      <c r="AT1106" s="109">
        <f t="shared" si="301"/>
        <v>3318820</v>
      </c>
      <c r="AW1106">
        <v>29.05</v>
      </c>
      <c r="AX1106">
        <v>2.34</v>
      </c>
      <c r="AY1106">
        <v>26.72</v>
      </c>
      <c r="BA1106" s="7">
        <f t="shared" si="307"/>
        <v>0</v>
      </c>
      <c r="BB1106" s="7">
        <f t="shared" si="308"/>
        <v>0</v>
      </c>
      <c r="BC1106" s="7">
        <f t="shared" si="309"/>
        <v>0</v>
      </c>
      <c r="BD1106" s="7">
        <f t="shared" si="309"/>
        <v>0</v>
      </c>
      <c r="BE1106" s="7">
        <f t="shared" si="310"/>
        <v>1</v>
      </c>
      <c r="BF1106" s="117"/>
      <c r="BI1106" s="117"/>
      <c r="BJ1106" s="117"/>
      <c r="BK1106" s="168"/>
      <c r="BM1106" s="1">
        <v>0</v>
      </c>
      <c r="BN1106" s="1">
        <v>2</v>
      </c>
      <c r="BO1106" s="1">
        <v>1</v>
      </c>
      <c r="BP1106" s="1">
        <v>0</v>
      </c>
      <c r="BQ1106" s="1">
        <v>0</v>
      </c>
      <c r="BR1106" s="1">
        <v>0</v>
      </c>
      <c r="BS1106" s="1">
        <v>0</v>
      </c>
      <c r="BT1106" s="1">
        <v>0</v>
      </c>
      <c r="BU1106" s="1">
        <v>0</v>
      </c>
      <c r="BV1106" s="1">
        <v>5</v>
      </c>
      <c r="BW1106" s="1">
        <v>0</v>
      </c>
      <c r="BX1106" s="1">
        <v>0</v>
      </c>
      <c r="BY1106" s="1">
        <v>1</v>
      </c>
      <c r="BZ1106" s="1">
        <v>1</v>
      </c>
      <c r="CA1106" s="1">
        <v>0</v>
      </c>
    </row>
    <row r="1107" spans="1:79" hidden="1" outlineLevel="1">
      <c r="A1107" t="s">
        <v>1689</v>
      </c>
      <c r="B1107" s="9" t="s">
        <v>3117</v>
      </c>
      <c r="C1107" s="1">
        <f t="shared" si="293"/>
        <v>407</v>
      </c>
      <c r="D1107" s="7">
        <f t="shared" si="294"/>
        <v>2</v>
      </c>
      <c r="E1107" s="7">
        <f t="shared" si="295"/>
        <v>4</v>
      </c>
      <c r="F1107" s="7">
        <f t="shared" si="296"/>
        <v>5</v>
      </c>
      <c r="G1107" s="7">
        <f t="shared" si="311"/>
        <v>2</v>
      </c>
      <c r="H1107" s="49">
        <f t="shared" si="302"/>
        <v>16</v>
      </c>
      <c r="I1107" s="177">
        <f t="shared" si="297"/>
        <v>3.9312039312039311E-2</v>
      </c>
      <c r="J1107" s="8"/>
      <c r="K1107" s="2">
        <f t="shared" si="298"/>
        <v>0.1769041769041769</v>
      </c>
      <c r="L1107" s="2">
        <f t="shared" si="299"/>
        <v>0.13759213759213759</v>
      </c>
      <c r="M1107" s="2">
        <f t="shared" si="303"/>
        <v>0.11547911547911548</v>
      </c>
      <c r="N1107" s="2">
        <f t="shared" si="304"/>
        <v>0.1769041769041769</v>
      </c>
      <c r="O1107" s="2">
        <f t="shared" si="305"/>
        <v>0.39312039312039304</v>
      </c>
      <c r="P1107" s="1">
        <v>72</v>
      </c>
      <c r="Q1107" s="1">
        <v>56</v>
      </c>
      <c r="R1107" s="1">
        <v>47</v>
      </c>
      <c r="S1107" s="1">
        <v>72</v>
      </c>
      <c r="T1107" s="1">
        <v>88</v>
      </c>
      <c r="U1107" s="1">
        <v>20</v>
      </c>
      <c r="V1107" s="1">
        <v>9</v>
      </c>
      <c r="W1107" s="1">
        <v>23</v>
      </c>
      <c r="X1107" s="1">
        <v>1</v>
      </c>
      <c r="Y1107" s="1"/>
      <c r="Z1107" s="1">
        <v>15</v>
      </c>
      <c r="AA1107" s="1">
        <f t="shared" si="306"/>
        <v>3</v>
      </c>
      <c r="AB1107" s="1">
        <v>0</v>
      </c>
      <c r="AC1107" s="1">
        <v>0</v>
      </c>
      <c r="AD1107" s="1">
        <v>0</v>
      </c>
      <c r="AE1107" s="1">
        <v>0</v>
      </c>
      <c r="AF1107" s="1">
        <v>1</v>
      </c>
      <c r="AG1107" s="1">
        <v>0</v>
      </c>
      <c r="AI1107" t="str">
        <f t="shared" si="312"/>
        <v>Dublin</v>
      </c>
      <c r="AJ1107" t="s">
        <v>1369</v>
      </c>
      <c r="AK1107" s="182">
        <v>2</v>
      </c>
      <c r="AL1107" s="7"/>
      <c r="AN1107" s="97">
        <v>33</v>
      </c>
      <c r="AO1107" s="99">
        <v>5</v>
      </c>
      <c r="AP1107" s="99">
        <v>15</v>
      </c>
      <c r="AQ1107" s="106">
        <v>19140</v>
      </c>
      <c r="AR1107" s="106">
        <f t="shared" si="300"/>
        <v>33005</v>
      </c>
      <c r="AS1107" t="s">
        <v>1711</v>
      </c>
      <c r="AT1107" s="109">
        <f t="shared" si="301"/>
        <v>3319140</v>
      </c>
      <c r="AW1107">
        <v>29.08</v>
      </c>
      <c r="AX1107">
        <v>1.1000000000000001</v>
      </c>
      <c r="AY1107">
        <v>27.98</v>
      </c>
      <c r="BA1107" s="7">
        <f t="shared" si="307"/>
        <v>0</v>
      </c>
      <c r="BB1107" s="7">
        <f t="shared" si="308"/>
        <v>0</v>
      </c>
      <c r="BC1107" s="7">
        <f t="shared" si="309"/>
        <v>0</v>
      </c>
      <c r="BD1107" s="7">
        <f t="shared" si="309"/>
        <v>0</v>
      </c>
      <c r="BE1107" s="7">
        <f t="shared" si="310"/>
        <v>1</v>
      </c>
      <c r="BF1107" s="117"/>
      <c r="BI1107" s="117"/>
      <c r="BJ1107" s="117"/>
      <c r="BK1107" s="168"/>
      <c r="BM1107" s="1">
        <v>0</v>
      </c>
      <c r="BN1107" s="1">
        <v>0</v>
      </c>
      <c r="BO1107" s="1">
        <v>0</v>
      </c>
      <c r="BP1107" s="1">
        <v>0</v>
      </c>
      <c r="BQ1107" s="1">
        <v>0</v>
      </c>
      <c r="BR1107" s="1">
        <v>0</v>
      </c>
      <c r="BS1107" s="1">
        <v>1</v>
      </c>
      <c r="BT1107" s="1">
        <v>1</v>
      </c>
      <c r="BU1107" s="1">
        <v>0</v>
      </c>
      <c r="BV1107" s="1">
        <v>1</v>
      </c>
      <c r="BW1107" s="1">
        <v>0</v>
      </c>
      <c r="BX1107" s="1">
        <v>0</v>
      </c>
      <c r="BY1107" s="1">
        <v>0</v>
      </c>
      <c r="BZ1107" s="1">
        <v>0</v>
      </c>
      <c r="CA1107" s="1">
        <v>0</v>
      </c>
    </row>
    <row r="1108" spans="1:79" hidden="1" outlineLevel="1">
      <c r="A1108" t="s">
        <v>713</v>
      </c>
      <c r="B1108" s="9" t="s">
        <v>3117</v>
      </c>
      <c r="C1108" s="1">
        <f t="shared" si="293"/>
        <v>74</v>
      </c>
      <c r="D1108" s="7">
        <f t="shared" si="294"/>
        <v>4</v>
      </c>
      <c r="E1108" s="7">
        <f t="shared" si="295"/>
        <v>5</v>
      </c>
      <c r="F1108" s="7">
        <f t="shared" si="296"/>
        <v>3</v>
      </c>
      <c r="G1108" s="7">
        <f t="shared" si="311"/>
        <v>2</v>
      </c>
      <c r="H1108" s="49">
        <f t="shared" si="302"/>
        <v>16</v>
      </c>
      <c r="I1108" s="177">
        <f t="shared" si="297"/>
        <v>0.21621621621621623</v>
      </c>
      <c r="J1108" s="8"/>
      <c r="K1108" s="2">
        <f t="shared" si="298"/>
        <v>9.45945945945946E-2</v>
      </c>
      <c r="L1108" s="2">
        <f t="shared" si="299"/>
        <v>8.1081081081081086E-2</v>
      </c>
      <c r="M1108" s="2">
        <f t="shared" si="303"/>
        <v>0.10810810810810811</v>
      </c>
      <c r="N1108" s="2">
        <f t="shared" si="304"/>
        <v>0.17567567567567569</v>
      </c>
      <c r="O1108" s="2">
        <f t="shared" si="305"/>
        <v>0.54054054054054057</v>
      </c>
      <c r="P1108" s="1">
        <v>7</v>
      </c>
      <c r="Q1108" s="1">
        <v>6</v>
      </c>
      <c r="R1108" s="1">
        <v>8</v>
      </c>
      <c r="S1108" s="1">
        <v>13</v>
      </c>
      <c r="T1108" s="1">
        <v>29</v>
      </c>
      <c r="U1108" s="1">
        <v>3</v>
      </c>
      <c r="V1108" s="1">
        <v>4</v>
      </c>
      <c r="W1108" s="1">
        <v>4</v>
      </c>
      <c r="X1108" s="1">
        <v>0</v>
      </c>
      <c r="Y1108" s="1"/>
      <c r="Z1108" s="1">
        <v>0</v>
      </c>
      <c r="AA1108" s="1">
        <f t="shared" si="306"/>
        <v>0</v>
      </c>
      <c r="AB1108" s="1">
        <v>0</v>
      </c>
      <c r="AC1108" s="1">
        <v>0</v>
      </c>
      <c r="AD1108" s="1">
        <v>0</v>
      </c>
      <c r="AE1108" s="1">
        <v>0</v>
      </c>
      <c r="AF1108" s="1">
        <v>0</v>
      </c>
      <c r="AG1108" s="1">
        <v>0</v>
      </c>
      <c r="AI1108" t="str">
        <f t="shared" si="312"/>
        <v>Dummer</v>
      </c>
      <c r="AJ1108" t="s">
        <v>1926</v>
      </c>
      <c r="AK1108" s="182">
        <v>2</v>
      </c>
      <c r="AL1108" s="7"/>
      <c r="AN1108" s="97">
        <v>33</v>
      </c>
      <c r="AO1108" s="99">
        <v>7</v>
      </c>
      <c r="AP1108" s="99">
        <v>80</v>
      </c>
      <c r="AQ1108" s="106">
        <v>19300</v>
      </c>
      <c r="AR1108" s="106">
        <f t="shared" si="300"/>
        <v>33007</v>
      </c>
      <c r="AS1108" t="s">
        <v>1711</v>
      </c>
      <c r="AT1108" s="109">
        <f t="shared" si="301"/>
        <v>3319300</v>
      </c>
      <c r="AW1108">
        <v>49.04</v>
      </c>
      <c r="AX1108">
        <v>1.3</v>
      </c>
      <c r="AY1108">
        <v>47.75</v>
      </c>
      <c r="BA1108" s="7">
        <f t="shared" si="307"/>
        <v>0</v>
      </c>
      <c r="BB1108" s="7">
        <f t="shared" si="308"/>
        <v>0</v>
      </c>
      <c r="BC1108" s="7">
        <f t="shared" si="309"/>
        <v>0</v>
      </c>
      <c r="BD1108" s="7">
        <f t="shared" si="309"/>
        <v>0</v>
      </c>
      <c r="BE1108" s="7">
        <f t="shared" si="310"/>
        <v>1</v>
      </c>
      <c r="BF1108" s="117"/>
      <c r="BI1108" s="117"/>
      <c r="BJ1108" s="117"/>
      <c r="BK1108" s="168"/>
      <c r="BM1108" s="1">
        <v>0</v>
      </c>
      <c r="BN1108" s="1">
        <v>0</v>
      </c>
      <c r="BO1108" s="1">
        <v>0</v>
      </c>
      <c r="BP1108" s="1">
        <v>0</v>
      </c>
      <c r="BQ1108" s="1">
        <v>0</v>
      </c>
      <c r="BR1108" s="1">
        <v>0</v>
      </c>
      <c r="BS1108" s="1">
        <v>0</v>
      </c>
      <c r="BT1108" s="1">
        <v>0</v>
      </c>
      <c r="BU1108" s="1">
        <v>0</v>
      </c>
      <c r="BV1108" s="1">
        <v>0</v>
      </c>
      <c r="BW1108" s="1">
        <v>0</v>
      </c>
      <c r="BX1108" s="1">
        <v>0</v>
      </c>
      <c r="BY1108" s="1">
        <v>0</v>
      </c>
      <c r="BZ1108" s="1">
        <v>0</v>
      </c>
      <c r="CA1108" s="1">
        <v>0</v>
      </c>
    </row>
    <row r="1109" spans="1:79" hidden="1" outlineLevel="1">
      <c r="A1109" t="s">
        <v>1112</v>
      </c>
      <c r="B1109" s="9" t="s">
        <v>3117</v>
      </c>
      <c r="C1109" s="1">
        <f t="shared" si="293"/>
        <v>972</v>
      </c>
      <c r="D1109" s="7">
        <f t="shared" si="294"/>
        <v>2</v>
      </c>
      <c r="E1109" s="7">
        <f t="shared" si="295"/>
        <v>4</v>
      </c>
      <c r="F1109" s="7">
        <f t="shared" si="296"/>
        <v>5</v>
      </c>
      <c r="G1109" s="7">
        <f t="shared" si="311"/>
        <v>3</v>
      </c>
      <c r="H1109" s="49">
        <f t="shared" si="302"/>
        <v>146</v>
      </c>
      <c r="I1109" s="177">
        <f t="shared" si="297"/>
        <v>0.15020576131687244</v>
      </c>
      <c r="J1109" s="8"/>
      <c r="K1109" s="2">
        <f t="shared" si="298"/>
        <v>0.1728395061728395</v>
      </c>
      <c r="L1109" s="2">
        <f t="shared" si="299"/>
        <v>0.10596707818930041</v>
      </c>
      <c r="M1109" s="2">
        <f t="shared" si="303"/>
        <v>8.1275720164609058E-2</v>
      </c>
      <c r="N1109" s="2">
        <f t="shared" si="304"/>
        <v>0.15637860082304528</v>
      </c>
      <c r="O1109" s="2">
        <f t="shared" si="305"/>
        <v>0.48353909465020578</v>
      </c>
      <c r="P1109" s="1">
        <v>168</v>
      </c>
      <c r="Q1109" s="1">
        <v>103</v>
      </c>
      <c r="R1109" s="1">
        <v>79</v>
      </c>
      <c r="S1109" s="1">
        <v>152</v>
      </c>
      <c r="T1109" s="1">
        <v>314</v>
      </c>
      <c r="U1109" s="1">
        <v>41</v>
      </c>
      <c r="V1109" s="1">
        <v>45</v>
      </c>
      <c r="W1109" s="1">
        <v>50</v>
      </c>
      <c r="X1109" s="1">
        <v>8</v>
      </c>
      <c r="Y1109" s="1"/>
      <c r="Z1109" s="1">
        <v>11</v>
      </c>
      <c r="AA1109" s="1">
        <f t="shared" si="306"/>
        <v>0</v>
      </c>
      <c r="AB1109" s="1">
        <v>0</v>
      </c>
      <c r="AC1109" s="1">
        <v>1</v>
      </c>
      <c r="AD1109" s="1">
        <v>0</v>
      </c>
      <c r="AE1109" s="1">
        <v>0</v>
      </c>
      <c r="AF1109" s="1">
        <v>0</v>
      </c>
      <c r="AG1109" s="1">
        <v>0</v>
      </c>
      <c r="AI1109" t="str">
        <f t="shared" si="312"/>
        <v>Dunbarton</v>
      </c>
      <c r="AJ1109" t="s">
        <v>1643</v>
      </c>
      <c r="AK1109" s="182">
        <v>2</v>
      </c>
      <c r="AL1109" s="7"/>
      <c r="AN1109" s="97">
        <v>33</v>
      </c>
      <c r="AO1109" s="99">
        <v>13</v>
      </c>
      <c r="AP1109" s="99">
        <v>50</v>
      </c>
      <c r="AQ1109" s="106">
        <v>19460</v>
      </c>
      <c r="AR1109" s="106">
        <f t="shared" si="300"/>
        <v>33013</v>
      </c>
      <c r="AS1109" t="s">
        <v>1711</v>
      </c>
      <c r="AT1109" s="109">
        <f t="shared" si="301"/>
        <v>3319460</v>
      </c>
      <c r="AW1109">
        <v>31.36</v>
      </c>
      <c r="AX1109">
        <v>0.47</v>
      </c>
      <c r="AY1109">
        <v>30.89</v>
      </c>
      <c r="BA1109" s="7">
        <f t="shared" si="307"/>
        <v>0</v>
      </c>
      <c r="BB1109" s="7">
        <f t="shared" si="308"/>
        <v>0</v>
      </c>
      <c r="BC1109" s="7">
        <f t="shared" si="309"/>
        <v>0</v>
      </c>
      <c r="BD1109" s="7">
        <f t="shared" si="309"/>
        <v>0</v>
      </c>
      <c r="BE1109" s="7">
        <f t="shared" si="310"/>
        <v>1</v>
      </c>
      <c r="BF1109" s="117"/>
      <c r="BI1109" s="117"/>
      <c r="BJ1109" s="117"/>
      <c r="BK1109" s="168"/>
      <c r="BM1109" s="1">
        <v>0</v>
      </c>
      <c r="BN1109" s="1">
        <v>0</v>
      </c>
      <c r="BO1109" s="1">
        <v>0</v>
      </c>
      <c r="BP1109" s="1">
        <v>0</v>
      </c>
      <c r="BQ1109" s="1">
        <v>0</v>
      </c>
      <c r="BR1109" s="1">
        <v>0</v>
      </c>
      <c r="BS1109" s="1">
        <v>0</v>
      </c>
      <c r="BT1109" s="1">
        <v>0</v>
      </c>
      <c r="BU1109" s="1">
        <v>0</v>
      </c>
      <c r="BV1109" s="1">
        <v>0</v>
      </c>
      <c r="BW1109" s="1">
        <v>0</v>
      </c>
      <c r="BX1109" s="1">
        <v>0</v>
      </c>
      <c r="BY1109" s="1">
        <v>0</v>
      </c>
      <c r="BZ1109" s="1">
        <v>0</v>
      </c>
      <c r="CA1109" s="1">
        <v>0</v>
      </c>
    </row>
    <row r="1110" spans="1:79" hidden="1" outlineLevel="1">
      <c r="A1110" t="s">
        <v>485</v>
      </c>
      <c r="B1110" s="9" t="s">
        <v>3117</v>
      </c>
      <c r="C1110" s="1">
        <f t="shared" si="293"/>
        <v>1815</v>
      </c>
      <c r="D1110" s="7">
        <f t="shared" si="294"/>
        <v>2</v>
      </c>
      <c r="E1110" s="7">
        <f t="shared" si="295"/>
        <v>4</v>
      </c>
      <c r="F1110" s="7">
        <f t="shared" si="296"/>
        <v>3</v>
      </c>
      <c r="G1110" s="7">
        <f t="shared" si="311"/>
        <v>5</v>
      </c>
      <c r="H1110" s="49">
        <f t="shared" si="302"/>
        <v>63</v>
      </c>
      <c r="I1110" s="177">
        <f t="shared" si="297"/>
        <v>3.4710743801652892E-2</v>
      </c>
      <c r="J1110" s="8"/>
      <c r="K1110" s="2">
        <f t="shared" si="298"/>
        <v>0.20771349862258953</v>
      </c>
      <c r="L1110" s="2">
        <f t="shared" si="299"/>
        <v>0.11680440771349862</v>
      </c>
      <c r="M1110" s="2">
        <f t="shared" si="303"/>
        <v>0.20385674931129477</v>
      </c>
      <c r="N1110" s="2">
        <f t="shared" si="304"/>
        <v>8.5399449035812675E-2</v>
      </c>
      <c r="O1110" s="2">
        <f t="shared" si="305"/>
        <v>0.3862258953168044</v>
      </c>
      <c r="P1110" s="1">
        <v>377</v>
      </c>
      <c r="Q1110" s="1">
        <v>212</v>
      </c>
      <c r="R1110" s="1">
        <v>370</v>
      </c>
      <c r="S1110" s="1">
        <v>155</v>
      </c>
      <c r="T1110" s="1">
        <v>440</v>
      </c>
      <c r="U1110" s="1">
        <v>36</v>
      </c>
      <c r="V1110" s="1">
        <v>59</v>
      </c>
      <c r="W1110" s="1">
        <v>121</v>
      </c>
      <c r="X1110" s="1">
        <v>25</v>
      </c>
      <c r="Y1110" s="1"/>
      <c r="Z1110" s="1">
        <v>11</v>
      </c>
      <c r="AA1110" s="1">
        <f t="shared" si="306"/>
        <v>3</v>
      </c>
      <c r="AB1110" s="1">
        <v>3</v>
      </c>
      <c r="AC1110" s="1">
        <v>1</v>
      </c>
      <c r="AD1110" s="1">
        <v>1</v>
      </c>
      <c r="AE1110" s="1">
        <v>0</v>
      </c>
      <c r="AF1110" s="1">
        <v>0</v>
      </c>
      <c r="AG1110" s="1">
        <v>1</v>
      </c>
      <c r="AI1110" t="str">
        <f t="shared" si="312"/>
        <v>Durham</v>
      </c>
      <c r="AJ1110" t="s">
        <v>2049</v>
      </c>
      <c r="AK1110" s="182">
        <v>1</v>
      </c>
      <c r="AL1110" s="7"/>
      <c r="AN1110" s="97">
        <v>33</v>
      </c>
      <c r="AO1110" s="99">
        <v>17</v>
      </c>
      <c r="AP1110" s="99">
        <v>15</v>
      </c>
      <c r="AQ1110" s="106">
        <v>19700</v>
      </c>
      <c r="AR1110" s="106">
        <f t="shared" si="300"/>
        <v>33017</v>
      </c>
      <c r="AS1110" t="s">
        <v>1711</v>
      </c>
      <c r="AT1110" s="109">
        <f t="shared" si="301"/>
        <v>3319700</v>
      </c>
      <c r="AW1110">
        <v>24.76</v>
      </c>
      <c r="AX1110">
        <v>2.37</v>
      </c>
      <c r="AY1110">
        <v>22.39</v>
      </c>
      <c r="BA1110" s="7">
        <f t="shared" si="307"/>
        <v>0</v>
      </c>
      <c r="BB1110" s="7">
        <f t="shared" si="308"/>
        <v>0</v>
      </c>
      <c r="BC1110" s="7">
        <f t="shared" si="309"/>
        <v>0</v>
      </c>
      <c r="BD1110" s="7">
        <f t="shared" si="309"/>
        <v>0</v>
      </c>
      <c r="BE1110" s="7">
        <f t="shared" si="310"/>
        <v>1</v>
      </c>
      <c r="BF1110" s="117"/>
      <c r="BI1110" s="117"/>
      <c r="BJ1110" s="117"/>
      <c r="BK1110" s="168"/>
      <c r="BM1110" s="1">
        <v>0</v>
      </c>
      <c r="BN1110" s="1">
        <v>0</v>
      </c>
      <c r="BO1110" s="1">
        <v>0</v>
      </c>
      <c r="BP1110" s="1">
        <v>0</v>
      </c>
      <c r="BQ1110" s="1">
        <v>1</v>
      </c>
      <c r="BR1110" s="1">
        <v>1</v>
      </c>
      <c r="BS1110" s="1">
        <v>0</v>
      </c>
      <c r="BT1110" s="1">
        <v>0</v>
      </c>
      <c r="BU1110" s="1">
        <v>0</v>
      </c>
      <c r="BV1110" s="1">
        <v>0</v>
      </c>
      <c r="BW1110" s="1">
        <v>0</v>
      </c>
      <c r="BX1110" s="1">
        <v>0</v>
      </c>
      <c r="BY1110" s="1">
        <v>0</v>
      </c>
      <c r="BZ1110" s="1">
        <v>0</v>
      </c>
      <c r="CA1110" s="1">
        <v>1</v>
      </c>
    </row>
    <row r="1111" spans="1:79" hidden="1" outlineLevel="1">
      <c r="A1111" t="s">
        <v>36</v>
      </c>
      <c r="B1111" s="9" t="s">
        <v>3117</v>
      </c>
      <c r="C1111" s="1">
        <f t="shared" si="293"/>
        <v>792</v>
      </c>
      <c r="D1111" s="7">
        <f t="shared" si="294"/>
        <v>2</v>
      </c>
      <c r="E1111" s="7">
        <f t="shared" si="295"/>
        <v>3</v>
      </c>
      <c r="F1111" s="7">
        <f t="shared" si="296"/>
        <v>4</v>
      </c>
      <c r="G1111" s="7">
        <f t="shared" si="311"/>
        <v>5</v>
      </c>
      <c r="H1111" s="49">
        <f t="shared" si="302"/>
        <v>159</v>
      </c>
      <c r="I1111" s="177">
        <f t="shared" si="297"/>
        <v>0.20075757575757575</v>
      </c>
      <c r="J1111" s="8"/>
      <c r="K1111" s="2">
        <f t="shared" si="298"/>
        <v>0.1388888888888889</v>
      </c>
      <c r="L1111" s="2">
        <f t="shared" si="299"/>
        <v>0.12247474747474747</v>
      </c>
      <c r="M1111" s="2">
        <f t="shared" si="303"/>
        <v>0.1148989898989899</v>
      </c>
      <c r="N1111" s="2">
        <f t="shared" si="304"/>
        <v>0.11363636363636363</v>
      </c>
      <c r="O1111" s="2">
        <f t="shared" si="305"/>
        <v>0.51010101010101006</v>
      </c>
      <c r="P1111" s="1">
        <v>110</v>
      </c>
      <c r="Q1111" s="1">
        <v>97</v>
      </c>
      <c r="R1111" s="1">
        <v>91</v>
      </c>
      <c r="S1111" s="1">
        <v>90</v>
      </c>
      <c r="T1111" s="1">
        <v>269</v>
      </c>
      <c r="U1111" s="1">
        <v>20</v>
      </c>
      <c r="V1111" s="1">
        <v>35</v>
      </c>
      <c r="W1111" s="1">
        <v>68</v>
      </c>
      <c r="X1111" s="1">
        <v>8</v>
      </c>
      <c r="Y1111" s="1"/>
      <c r="Z1111" s="1">
        <v>4</v>
      </c>
      <c r="AA1111" s="1">
        <f t="shared" si="306"/>
        <v>0</v>
      </c>
      <c r="AB1111" s="1">
        <v>0</v>
      </c>
      <c r="AC1111" s="1">
        <v>0</v>
      </c>
      <c r="AD1111" s="1">
        <v>0</v>
      </c>
      <c r="AE1111" s="1">
        <v>0</v>
      </c>
      <c r="AF1111" s="1">
        <v>0</v>
      </c>
      <c r="AG1111" s="1">
        <v>0</v>
      </c>
      <c r="AI1111" t="str">
        <f t="shared" si="312"/>
        <v>East Kingston</v>
      </c>
      <c r="AJ1111" t="s">
        <v>3010</v>
      </c>
      <c r="AK1111" s="182">
        <v>1</v>
      </c>
      <c r="AL1111" s="7"/>
      <c r="AN1111" s="97">
        <v>33</v>
      </c>
      <c r="AO1111" s="99">
        <v>15</v>
      </c>
      <c r="AP1111" s="99">
        <v>45</v>
      </c>
      <c r="AQ1111" s="106">
        <v>21380</v>
      </c>
      <c r="AR1111" s="106">
        <f t="shared" si="300"/>
        <v>33015</v>
      </c>
      <c r="AS1111" t="s">
        <v>1711</v>
      </c>
      <c r="AT1111" s="109">
        <f t="shared" si="301"/>
        <v>3321380</v>
      </c>
      <c r="AW1111">
        <v>10.050000000000001</v>
      </c>
      <c r="AX1111">
        <v>0.06</v>
      </c>
      <c r="AY1111">
        <v>9.99</v>
      </c>
      <c r="BA1111" s="7">
        <f t="shared" si="307"/>
        <v>0</v>
      </c>
      <c r="BB1111" s="7">
        <f t="shared" si="308"/>
        <v>0</v>
      </c>
      <c r="BC1111" s="7">
        <f t="shared" si="309"/>
        <v>0</v>
      </c>
      <c r="BD1111" s="7">
        <f t="shared" si="309"/>
        <v>0</v>
      </c>
      <c r="BE1111" s="7">
        <f t="shared" si="310"/>
        <v>1</v>
      </c>
      <c r="BF1111" s="117"/>
      <c r="BI1111" s="117"/>
      <c r="BJ1111" s="117"/>
      <c r="BK1111" s="168"/>
      <c r="BM1111" s="1">
        <v>0</v>
      </c>
      <c r="BN1111" s="1">
        <v>0</v>
      </c>
      <c r="BO1111" s="1">
        <v>0</v>
      </c>
      <c r="BP1111" s="1">
        <v>0</v>
      </c>
      <c r="BQ1111" s="1">
        <v>0</v>
      </c>
      <c r="BR1111" s="1">
        <v>0</v>
      </c>
      <c r="BS1111" s="1">
        <v>0</v>
      </c>
      <c r="BT1111" s="1">
        <v>0</v>
      </c>
      <c r="BU1111" s="1">
        <v>0</v>
      </c>
      <c r="BV1111" s="1">
        <v>0</v>
      </c>
      <c r="BW1111" s="1">
        <v>0</v>
      </c>
      <c r="BX1111" s="1">
        <v>0</v>
      </c>
      <c r="BY1111" s="1">
        <v>0</v>
      </c>
      <c r="BZ1111" s="1">
        <v>0</v>
      </c>
      <c r="CA1111" s="1">
        <v>0</v>
      </c>
    </row>
    <row r="1112" spans="1:79" hidden="1" outlineLevel="1">
      <c r="A1112" t="s">
        <v>2766</v>
      </c>
      <c r="B1112" s="9" t="s">
        <v>3117</v>
      </c>
      <c r="C1112" s="1">
        <f t="shared" ref="C1112:C1175" si="313">SUM(P1112:AG1112)</f>
        <v>61</v>
      </c>
      <c r="D1112" s="7">
        <f t="shared" ref="D1112:D1175" si="314">RANK(P1112,(P1112:AG1112))</f>
        <v>1</v>
      </c>
      <c r="E1112" s="7">
        <f t="shared" ref="E1112:E1175" si="315">RANK(Q1112,(P1112:AG1112))</f>
        <v>5</v>
      </c>
      <c r="F1112" s="7">
        <f t="shared" ref="F1112:F1175" si="316">IF(R1112&gt;0,RANK(R1112,(P1112:AG1112)),0)</f>
        <v>7</v>
      </c>
      <c r="G1112" s="7">
        <f t="shared" si="311"/>
        <v>4</v>
      </c>
      <c r="H1112" s="49">
        <f t="shared" ref="H1112:H1175" si="317">MAX(P1112:T1112)-LARGE(P1112:T1112,2)</f>
        <v>8</v>
      </c>
      <c r="I1112" s="177">
        <f t="shared" ref="I1112:I1175" si="318">H1112/C1112</f>
        <v>0.13114754098360656</v>
      </c>
      <c r="J1112" s="8"/>
      <c r="K1112" s="2">
        <f t="shared" ref="K1112:K1175" si="319">IF(C1112=0,"-",P1112/C1112)</f>
        <v>0.32786885245901637</v>
      </c>
      <c r="L1112" s="2">
        <f t="shared" ref="L1112:L1175" si="320">IF(C1112=0,"-",Q1112/C1112)</f>
        <v>8.1967213114754092E-2</v>
      </c>
      <c r="M1112" s="2">
        <f t="shared" ref="M1112:M1175" si="321">IF(C1112=0,"-",R1112/C1112)</f>
        <v>4.9180327868852458E-2</v>
      </c>
      <c r="N1112" s="2">
        <f t="shared" si="304"/>
        <v>0.11475409836065574</v>
      </c>
      <c r="O1112" s="2">
        <f t="shared" si="305"/>
        <v>0.42622950819672145</v>
      </c>
      <c r="P1112" s="1">
        <v>20</v>
      </c>
      <c r="Q1112" s="1">
        <v>5</v>
      </c>
      <c r="R1112" s="1">
        <v>3</v>
      </c>
      <c r="S1112" s="1">
        <v>7</v>
      </c>
      <c r="T1112" s="1">
        <v>12</v>
      </c>
      <c r="U1112" s="1">
        <v>1</v>
      </c>
      <c r="V1112" s="1">
        <v>4</v>
      </c>
      <c r="W1112" s="1">
        <v>9</v>
      </c>
      <c r="X1112" s="1">
        <v>0</v>
      </c>
      <c r="Y1112" s="1"/>
      <c r="Z1112" s="1">
        <v>0</v>
      </c>
      <c r="AA1112" s="1">
        <f t="shared" si="306"/>
        <v>0</v>
      </c>
      <c r="AB1112" s="1">
        <v>0</v>
      </c>
      <c r="AC1112" s="1">
        <v>0</v>
      </c>
      <c r="AD1112" s="1">
        <v>0</v>
      </c>
      <c r="AE1112" s="1">
        <v>0</v>
      </c>
      <c r="AF1112" s="1">
        <v>0</v>
      </c>
      <c r="AG1112" s="1">
        <v>0</v>
      </c>
      <c r="AI1112" t="str">
        <f t="shared" si="312"/>
        <v>Easton</v>
      </c>
      <c r="AJ1112" t="s">
        <v>923</v>
      </c>
      <c r="AK1112" s="182">
        <v>2</v>
      </c>
      <c r="AL1112" s="7"/>
      <c r="AN1112" s="97">
        <v>33</v>
      </c>
      <c r="AO1112" s="99">
        <v>9</v>
      </c>
      <c r="AP1112" s="99">
        <v>55</v>
      </c>
      <c r="AQ1112" s="106">
        <v>22020</v>
      </c>
      <c r="AR1112" s="106">
        <f t="shared" ref="AR1112:AR1175" si="322">AN1112*1000+AO1112</f>
        <v>33009</v>
      </c>
      <c r="AS1112" t="s">
        <v>1711</v>
      </c>
      <c r="AT1112" s="109">
        <f t="shared" ref="AT1112:AT1175" si="323">AN1112*100000+AQ1112</f>
        <v>3322020</v>
      </c>
      <c r="AW1112">
        <v>31.19</v>
      </c>
      <c r="AX1112">
        <v>0.01</v>
      </c>
      <c r="AY1112">
        <v>31.18</v>
      </c>
      <c r="BA1112" s="7">
        <f t="shared" si="307"/>
        <v>1</v>
      </c>
      <c r="BB1112" s="7">
        <f t="shared" si="308"/>
        <v>0</v>
      </c>
      <c r="BC1112" s="7">
        <f t="shared" si="309"/>
        <v>0</v>
      </c>
      <c r="BD1112" s="7">
        <f t="shared" si="309"/>
        <v>0</v>
      </c>
      <c r="BE1112" s="7">
        <f t="shared" si="310"/>
        <v>0</v>
      </c>
      <c r="BF1112" s="117"/>
      <c r="BI1112" s="117"/>
      <c r="BJ1112" s="117"/>
      <c r="BK1112" s="168"/>
      <c r="BM1112" s="1">
        <v>0</v>
      </c>
      <c r="BN1112" s="1">
        <v>0</v>
      </c>
      <c r="BO1112" s="1">
        <v>0</v>
      </c>
      <c r="BP1112" s="1">
        <v>0</v>
      </c>
      <c r="BQ1112" s="1">
        <v>0</v>
      </c>
      <c r="BR1112" s="1">
        <v>0</v>
      </c>
      <c r="BS1112" s="1">
        <v>0</v>
      </c>
      <c r="BT1112" s="1">
        <v>0</v>
      </c>
      <c r="BU1112" s="1">
        <v>0</v>
      </c>
      <c r="BV1112" s="1">
        <v>0</v>
      </c>
      <c r="BW1112" s="1">
        <v>0</v>
      </c>
      <c r="BX1112" s="1">
        <v>0</v>
      </c>
      <c r="BY1112" s="1">
        <v>0</v>
      </c>
      <c r="BZ1112" s="1">
        <v>0</v>
      </c>
      <c r="CA1112" s="1">
        <v>0</v>
      </c>
    </row>
    <row r="1113" spans="1:79" hidden="1" outlineLevel="1">
      <c r="A1113" t="s">
        <v>1667</v>
      </c>
      <c r="B1113" s="9" t="s">
        <v>3117</v>
      </c>
      <c r="C1113" s="1">
        <f t="shared" si="313"/>
        <v>118</v>
      </c>
      <c r="D1113" s="7">
        <f t="shared" si="314"/>
        <v>2</v>
      </c>
      <c r="E1113" s="7">
        <f t="shared" si="315"/>
        <v>4</v>
      </c>
      <c r="F1113" s="7">
        <f t="shared" si="316"/>
        <v>3</v>
      </c>
      <c r="G1113" s="7">
        <f t="shared" si="311"/>
        <v>5</v>
      </c>
      <c r="H1113" s="49">
        <f t="shared" si="317"/>
        <v>11</v>
      </c>
      <c r="I1113" s="177">
        <f t="shared" si="318"/>
        <v>9.3220338983050849E-2</v>
      </c>
      <c r="J1113" s="8"/>
      <c r="K1113" s="2">
        <f t="shared" si="319"/>
        <v>0.25423728813559321</v>
      </c>
      <c r="L1113" s="2">
        <f t="shared" si="320"/>
        <v>9.3220338983050849E-2</v>
      </c>
      <c r="M1113" s="2">
        <f t="shared" si="321"/>
        <v>0.1271186440677966</v>
      </c>
      <c r="N1113" s="2">
        <f t="shared" ref="N1113:N1176" si="324">IF(C1113=0,"-",S1113/C1113)</f>
        <v>7.6271186440677971E-2</v>
      </c>
      <c r="O1113" s="2">
        <f t="shared" ref="O1113:O1176" si="325">IF(C1113=0,"-",(1-K1113-L1113-M1113-N1113))</f>
        <v>0.44915254237288138</v>
      </c>
      <c r="P1113" s="1">
        <v>30</v>
      </c>
      <c r="Q1113" s="1">
        <v>11</v>
      </c>
      <c r="R1113" s="1">
        <v>15</v>
      </c>
      <c r="S1113" s="1">
        <v>9</v>
      </c>
      <c r="T1113" s="1">
        <v>41</v>
      </c>
      <c r="U1113" s="1">
        <v>5</v>
      </c>
      <c r="V1113" s="1">
        <v>2</v>
      </c>
      <c r="W1113" s="1">
        <v>2</v>
      </c>
      <c r="X1113" s="1">
        <v>0</v>
      </c>
      <c r="Y1113" s="1"/>
      <c r="Z1113" s="1">
        <v>0</v>
      </c>
      <c r="AA1113" s="1">
        <f t="shared" ref="AA1113:AA1177" si="326">SUM(BM1113:CV1113)</f>
        <v>1</v>
      </c>
      <c r="AB1113" s="1">
        <v>0</v>
      </c>
      <c r="AC1113" s="1">
        <v>0</v>
      </c>
      <c r="AD1113" s="1">
        <v>2</v>
      </c>
      <c r="AE1113" s="1">
        <v>0</v>
      </c>
      <c r="AF1113" s="1">
        <v>0</v>
      </c>
      <c r="AG1113" s="1">
        <v>0</v>
      </c>
      <c r="AI1113" t="str">
        <f t="shared" si="312"/>
        <v>Eaton</v>
      </c>
      <c r="AJ1113" t="s">
        <v>1790</v>
      </c>
      <c r="AK1113" s="182">
        <v>1</v>
      </c>
      <c r="AL1113" s="7"/>
      <c r="AN1113" s="97">
        <v>33</v>
      </c>
      <c r="AO1113" s="99">
        <v>3</v>
      </c>
      <c r="AP1113" s="99">
        <v>30</v>
      </c>
      <c r="AQ1113" s="106">
        <v>23380</v>
      </c>
      <c r="AR1113" s="106">
        <f t="shared" si="322"/>
        <v>33003</v>
      </c>
      <c r="AS1113" t="s">
        <v>1711</v>
      </c>
      <c r="AT1113" s="109">
        <f t="shared" si="323"/>
        <v>3323380</v>
      </c>
      <c r="AW1113">
        <v>25.58</v>
      </c>
      <c r="AX1113">
        <v>1.18</v>
      </c>
      <c r="AY1113">
        <v>24.39</v>
      </c>
      <c r="BA1113" s="7">
        <f t="shared" ref="BA1113:BA1176" si="327">IF(D1113=1,1,0)</f>
        <v>0</v>
      </c>
      <c r="BB1113" s="7">
        <f t="shared" ref="BB1113:BB1176" si="328">IF(E1113=1,1,0)</f>
        <v>0</v>
      </c>
      <c r="BC1113" s="7">
        <f t="shared" ref="BC1113:BD1176" si="329">IF(F1113=1,1,0)</f>
        <v>0</v>
      </c>
      <c r="BD1113" s="7">
        <f t="shared" si="329"/>
        <v>0</v>
      </c>
      <c r="BE1113" s="7">
        <f t="shared" ref="BE1113:BE1177" si="330">IF(RANK(T1113,P1113:V1113)=1,1,0)</f>
        <v>1</v>
      </c>
      <c r="BF1113" s="117"/>
      <c r="BI1113" s="117"/>
      <c r="BJ1113" s="117"/>
      <c r="BK1113" s="168"/>
      <c r="BM1113" s="1">
        <v>0</v>
      </c>
      <c r="BN1113" s="1">
        <v>0</v>
      </c>
      <c r="BO1113" s="1">
        <v>0</v>
      </c>
      <c r="BP1113" s="1">
        <v>0</v>
      </c>
      <c r="BQ1113" s="1">
        <v>0</v>
      </c>
      <c r="BR1113" s="1">
        <v>0</v>
      </c>
      <c r="BS1113" s="1">
        <v>0</v>
      </c>
      <c r="BT1113" s="1">
        <v>0</v>
      </c>
      <c r="BU1113" s="1">
        <v>0</v>
      </c>
      <c r="BV1113" s="1">
        <v>1</v>
      </c>
      <c r="BW1113" s="1">
        <v>0</v>
      </c>
      <c r="BX1113" s="1">
        <v>0</v>
      </c>
      <c r="BY1113" s="1">
        <v>0</v>
      </c>
      <c r="BZ1113" s="1">
        <v>0</v>
      </c>
      <c r="CA1113" s="1">
        <v>0</v>
      </c>
    </row>
    <row r="1114" spans="1:79" hidden="1" outlineLevel="1">
      <c r="A1114" t="s">
        <v>2570</v>
      </c>
      <c r="B1114" s="9" t="s">
        <v>3117</v>
      </c>
      <c r="C1114" s="1">
        <f t="shared" si="313"/>
        <v>374</v>
      </c>
      <c r="D1114" s="7">
        <f t="shared" si="314"/>
        <v>2</v>
      </c>
      <c r="E1114" s="7">
        <f t="shared" si="315"/>
        <v>4</v>
      </c>
      <c r="F1114" s="7">
        <f t="shared" si="316"/>
        <v>5</v>
      </c>
      <c r="G1114" s="7">
        <f t="shared" si="311"/>
        <v>3</v>
      </c>
      <c r="H1114" s="49">
        <f t="shared" si="317"/>
        <v>120</v>
      </c>
      <c r="I1114" s="177">
        <f t="shared" si="318"/>
        <v>0.32085561497326204</v>
      </c>
      <c r="J1114" s="8"/>
      <c r="K1114" s="2">
        <f t="shared" si="319"/>
        <v>0.13636363636363635</v>
      </c>
      <c r="L1114" s="2">
        <f t="shared" si="320"/>
        <v>7.7540106951871662E-2</v>
      </c>
      <c r="M1114" s="2">
        <f t="shared" si="321"/>
        <v>6.684491978609626E-2</v>
      </c>
      <c r="N1114" s="2">
        <f t="shared" si="324"/>
        <v>0.12032085561497326</v>
      </c>
      <c r="O1114" s="2">
        <f t="shared" si="325"/>
        <v>0.59893048128342241</v>
      </c>
      <c r="P1114" s="1">
        <v>51</v>
      </c>
      <c r="Q1114" s="1">
        <v>29</v>
      </c>
      <c r="R1114" s="1">
        <v>25</v>
      </c>
      <c r="S1114" s="1">
        <v>45</v>
      </c>
      <c r="T1114" s="1">
        <v>171</v>
      </c>
      <c r="U1114" s="1">
        <v>12</v>
      </c>
      <c r="V1114" s="1">
        <v>14</v>
      </c>
      <c r="W1114" s="1">
        <v>14</v>
      </c>
      <c r="X1114" s="1">
        <v>4</v>
      </c>
      <c r="Y1114" s="1"/>
      <c r="Z1114" s="1">
        <v>7</v>
      </c>
      <c r="AA1114" s="1">
        <f t="shared" si="326"/>
        <v>2</v>
      </c>
      <c r="AB1114" s="1">
        <v>0</v>
      </c>
      <c r="AC1114" s="1">
        <v>0</v>
      </c>
      <c r="AD1114" s="1">
        <v>0</v>
      </c>
      <c r="AE1114" s="1">
        <v>0</v>
      </c>
      <c r="AF1114" s="1">
        <v>0</v>
      </c>
      <c r="AG1114" s="1">
        <v>0</v>
      </c>
      <c r="AI1114" t="str">
        <f t="shared" si="312"/>
        <v>Effingham</v>
      </c>
      <c r="AJ1114" t="s">
        <v>1790</v>
      </c>
      <c r="AK1114" s="182">
        <v>1</v>
      </c>
      <c r="AL1114" s="7"/>
      <c r="AN1114" s="97">
        <v>33</v>
      </c>
      <c r="AO1114" s="99">
        <v>3</v>
      </c>
      <c r="AP1114" s="99">
        <v>35</v>
      </c>
      <c r="AQ1114" s="106">
        <v>23620</v>
      </c>
      <c r="AR1114" s="106">
        <f t="shared" si="322"/>
        <v>33003</v>
      </c>
      <c r="AS1114" t="s">
        <v>1711</v>
      </c>
      <c r="AT1114" s="109">
        <f t="shared" si="323"/>
        <v>3323620</v>
      </c>
      <c r="AW1114">
        <v>39.65</v>
      </c>
      <c r="AX1114">
        <v>1.1100000000000001</v>
      </c>
      <c r="AY1114">
        <v>38.549999999999997</v>
      </c>
      <c r="BA1114" s="7">
        <f t="shared" si="327"/>
        <v>0</v>
      </c>
      <c r="BB1114" s="7">
        <f t="shared" si="328"/>
        <v>0</v>
      </c>
      <c r="BC1114" s="7">
        <f t="shared" si="329"/>
        <v>0</v>
      </c>
      <c r="BD1114" s="7">
        <f t="shared" si="329"/>
        <v>0</v>
      </c>
      <c r="BE1114" s="7">
        <f t="shared" si="330"/>
        <v>1</v>
      </c>
      <c r="BF1114" s="117"/>
      <c r="BI1114" s="117"/>
      <c r="BJ1114" s="117"/>
      <c r="BK1114" s="168"/>
      <c r="BM1114" s="1">
        <v>1</v>
      </c>
      <c r="BN1114" s="1">
        <v>0</v>
      </c>
      <c r="BO1114" s="1">
        <v>0</v>
      </c>
      <c r="BP1114" s="1">
        <v>0</v>
      </c>
      <c r="BQ1114" s="1">
        <v>0</v>
      </c>
      <c r="BR1114" s="1">
        <v>0</v>
      </c>
      <c r="BS1114" s="1">
        <v>0</v>
      </c>
      <c r="BT1114" s="1">
        <v>0</v>
      </c>
      <c r="BU1114" s="1">
        <v>0</v>
      </c>
      <c r="BV1114" s="1">
        <v>1</v>
      </c>
      <c r="BW1114" s="1">
        <v>0</v>
      </c>
      <c r="BX1114" s="1">
        <v>0</v>
      </c>
      <c r="BY1114" s="1">
        <v>0</v>
      </c>
      <c r="BZ1114" s="1">
        <v>0</v>
      </c>
      <c r="CA1114" s="1">
        <v>0</v>
      </c>
    </row>
    <row r="1115" spans="1:79" hidden="1" outlineLevel="1">
      <c r="A1115" t="s">
        <v>1950</v>
      </c>
      <c r="B1115" s="9" t="s">
        <v>3117</v>
      </c>
      <c r="C1115" s="1">
        <f t="shared" si="313"/>
        <v>18</v>
      </c>
      <c r="D1115" s="7">
        <f t="shared" si="314"/>
        <v>2</v>
      </c>
      <c r="E1115" s="7">
        <f t="shared" si="315"/>
        <v>6</v>
      </c>
      <c r="F1115" s="7">
        <f t="shared" si="316"/>
        <v>3</v>
      </c>
      <c r="G1115" s="7">
        <f t="shared" si="311"/>
        <v>3</v>
      </c>
      <c r="H1115" s="49">
        <f t="shared" si="317"/>
        <v>11</v>
      </c>
      <c r="I1115" s="177">
        <f t="shared" si="318"/>
        <v>0.61111111111111116</v>
      </c>
      <c r="J1115" s="8"/>
      <c r="K1115" s="2">
        <f t="shared" si="319"/>
        <v>0.1111111111111111</v>
      </c>
      <c r="L1115" s="2">
        <f t="shared" si="320"/>
        <v>0</v>
      </c>
      <c r="M1115" s="2">
        <f t="shared" si="321"/>
        <v>5.5555555555555552E-2</v>
      </c>
      <c r="N1115" s="2">
        <f t="shared" si="324"/>
        <v>5.5555555555555552E-2</v>
      </c>
      <c r="O1115" s="2">
        <f t="shared" si="325"/>
        <v>0.77777777777777768</v>
      </c>
      <c r="P1115" s="1">
        <v>2</v>
      </c>
      <c r="Q1115" s="1">
        <v>0</v>
      </c>
      <c r="R1115" s="1">
        <v>1</v>
      </c>
      <c r="S1115" s="1">
        <v>1</v>
      </c>
      <c r="T1115" s="1">
        <v>13</v>
      </c>
      <c r="U1115" s="1">
        <v>0</v>
      </c>
      <c r="V1115" s="1">
        <v>0</v>
      </c>
      <c r="W1115" s="1">
        <v>0</v>
      </c>
      <c r="X1115" s="1">
        <v>0</v>
      </c>
      <c r="Y1115" s="1"/>
      <c r="Z1115" s="1">
        <v>1</v>
      </c>
      <c r="AA1115" s="1">
        <f t="shared" si="326"/>
        <v>0</v>
      </c>
      <c r="AB1115" s="1">
        <v>0</v>
      </c>
      <c r="AC1115" s="1">
        <v>0</v>
      </c>
      <c r="AD1115" s="1">
        <v>0</v>
      </c>
      <c r="AE1115" s="1">
        <v>0</v>
      </c>
      <c r="AF1115" s="1">
        <v>0</v>
      </c>
      <c r="AG1115" s="1">
        <v>0</v>
      </c>
      <c r="AI1115" t="str">
        <f t="shared" si="312"/>
        <v>Ellsworth</v>
      </c>
      <c r="AJ1115" t="s">
        <v>923</v>
      </c>
      <c r="AK1115" s="182">
        <v>2</v>
      </c>
      <c r="AL1115" s="7"/>
      <c r="AN1115" s="97">
        <v>33</v>
      </c>
      <c r="AO1115" s="99">
        <v>9</v>
      </c>
      <c r="AP1115" s="99">
        <v>60</v>
      </c>
      <c r="AQ1115" s="106">
        <v>23860</v>
      </c>
      <c r="AR1115" s="106">
        <f t="shared" si="322"/>
        <v>33009</v>
      </c>
      <c r="AS1115" t="s">
        <v>1711</v>
      </c>
      <c r="AT1115" s="109">
        <f t="shared" si="323"/>
        <v>3323860</v>
      </c>
      <c r="AW1115">
        <v>21.48</v>
      </c>
      <c r="AX1115">
        <v>0.1</v>
      </c>
      <c r="AY1115">
        <v>21.39</v>
      </c>
      <c r="BA1115" s="7">
        <f t="shared" si="327"/>
        <v>0</v>
      </c>
      <c r="BB1115" s="7">
        <f t="shared" si="328"/>
        <v>0</v>
      </c>
      <c r="BC1115" s="7">
        <f t="shared" si="329"/>
        <v>0</v>
      </c>
      <c r="BD1115" s="7">
        <f t="shared" si="329"/>
        <v>0</v>
      </c>
      <c r="BE1115" s="7">
        <f t="shared" si="330"/>
        <v>1</v>
      </c>
      <c r="BF1115" s="117"/>
      <c r="BI1115" s="117"/>
      <c r="BJ1115" s="117"/>
      <c r="BK1115" s="168"/>
      <c r="BM1115" s="1">
        <v>0</v>
      </c>
      <c r="BN1115" s="1">
        <v>0</v>
      </c>
      <c r="BO1115" s="1">
        <v>0</v>
      </c>
      <c r="BP1115" s="1">
        <v>0</v>
      </c>
      <c r="BQ1115" s="1">
        <v>0</v>
      </c>
      <c r="BR1115" s="1">
        <v>0</v>
      </c>
      <c r="BS1115" s="1">
        <v>0</v>
      </c>
      <c r="BT1115" s="1">
        <v>0</v>
      </c>
      <c r="BU1115" s="1">
        <v>0</v>
      </c>
      <c r="BV1115" s="1">
        <v>0</v>
      </c>
      <c r="BW1115" s="1">
        <v>0</v>
      </c>
      <c r="BX1115" s="1">
        <v>0</v>
      </c>
      <c r="BY1115" s="1">
        <v>0</v>
      </c>
      <c r="BZ1115" s="1">
        <v>0</v>
      </c>
      <c r="CA1115" s="1">
        <v>0</v>
      </c>
    </row>
    <row r="1116" spans="1:79" hidden="1" outlineLevel="1">
      <c r="A1116" t="s">
        <v>782</v>
      </c>
      <c r="B1116" s="9" t="s">
        <v>3117</v>
      </c>
      <c r="C1116" s="1">
        <f t="shared" si="313"/>
        <v>765</v>
      </c>
      <c r="D1116" s="7">
        <f t="shared" si="314"/>
        <v>2</v>
      </c>
      <c r="E1116" s="7">
        <f t="shared" si="315"/>
        <v>4</v>
      </c>
      <c r="F1116" s="7">
        <f t="shared" si="316"/>
        <v>4</v>
      </c>
      <c r="G1116" s="7">
        <f t="shared" si="311"/>
        <v>3</v>
      </c>
      <c r="H1116" s="49">
        <f t="shared" si="317"/>
        <v>77</v>
      </c>
      <c r="I1116" s="177">
        <f t="shared" si="318"/>
        <v>0.10065359477124183</v>
      </c>
      <c r="J1116" s="8"/>
      <c r="K1116" s="2">
        <f t="shared" si="319"/>
        <v>0.21045751633986928</v>
      </c>
      <c r="L1116" s="2">
        <f t="shared" si="320"/>
        <v>0.10196078431372549</v>
      </c>
      <c r="M1116" s="2">
        <f t="shared" si="321"/>
        <v>0.10196078431372549</v>
      </c>
      <c r="N1116" s="2">
        <f t="shared" si="324"/>
        <v>0.11764705882352941</v>
      </c>
      <c r="O1116" s="2">
        <f t="shared" si="325"/>
        <v>0.46797385620915033</v>
      </c>
      <c r="P1116" s="1">
        <v>161</v>
      </c>
      <c r="Q1116" s="1">
        <v>78</v>
      </c>
      <c r="R1116" s="1">
        <v>78</v>
      </c>
      <c r="S1116" s="1">
        <v>90</v>
      </c>
      <c r="T1116" s="1">
        <v>238</v>
      </c>
      <c r="U1116" s="1">
        <v>18</v>
      </c>
      <c r="V1116" s="1">
        <v>37</v>
      </c>
      <c r="W1116" s="1">
        <v>51</v>
      </c>
      <c r="X1116" s="1">
        <v>10</v>
      </c>
      <c r="Y1116" s="1"/>
      <c r="Z1116" s="1">
        <v>0</v>
      </c>
      <c r="AA1116" s="1">
        <f t="shared" si="326"/>
        <v>1</v>
      </c>
      <c r="AB1116" s="1">
        <v>1</v>
      </c>
      <c r="AC1116" s="1">
        <v>0</v>
      </c>
      <c r="AD1116" s="1">
        <v>2</v>
      </c>
      <c r="AE1116" s="1">
        <v>0</v>
      </c>
      <c r="AF1116" s="1">
        <v>0</v>
      </c>
      <c r="AG1116" s="1">
        <v>0</v>
      </c>
      <c r="AI1116" t="str">
        <f t="shared" si="312"/>
        <v>Enfield</v>
      </c>
      <c r="AJ1116" t="s">
        <v>923</v>
      </c>
      <c r="AK1116" s="182">
        <v>2</v>
      </c>
      <c r="AL1116" s="7"/>
      <c r="AN1116" s="97">
        <v>33</v>
      </c>
      <c r="AO1116" s="99">
        <v>9</v>
      </c>
      <c r="AP1116" s="99">
        <v>65</v>
      </c>
      <c r="AQ1116" s="106">
        <v>24340</v>
      </c>
      <c r="AR1116" s="106">
        <f t="shared" si="322"/>
        <v>33009</v>
      </c>
      <c r="AS1116" t="s">
        <v>1711</v>
      </c>
      <c r="AT1116" s="109">
        <f t="shared" si="323"/>
        <v>3324340</v>
      </c>
      <c r="AW1116">
        <v>43.1</v>
      </c>
      <c r="AX1116">
        <v>2.85</v>
      </c>
      <c r="AY1116">
        <v>40.25</v>
      </c>
      <c r="BA1116" s="7">
        <f t="shared" si="327"/>
        <v>0</v>
      </c>
      <c r="BB1116" s="7">
        <f t="shared" si="328"/>
        <v>0</v>
      </c>
      <c r="BC1116" s="7">
        <f t="shared" si="329"/>
        <v>0</v>
      </c>
      <c r="BD1116" s="7">
        <f t="shared" si="329"/>
        <v>0</v>
      </c>
      <c r="BE1116" s="7">
        <f t="shared" si="330"/>
        <v>1</v>
      </c>
      <c r="BF1116" s="117"/>
      <c r="BI1116" s="117"/>
      <c r="BJ1116" s="117"/>
      <c r="BK1116" s="168"/>
      <c r="BM1116" s="1">
        <v>0</v>
      </c>
      <c r="BN1116" s="1">
        <v>0</v>
      </c>
      <c r="BO1116" s="1">
        <v>1</v>
      </c>
      <c r="BP1116" s="1">
        <v>0</v>
      </c>
      <c r="BQ1116" s="1">
        <v>0</v>
      </c>
      <c r="BR1116" s="1">
        <v>0</v>
      </c>
      <c r="BS1116" s="1">
        <v>0</v>
      </c>
      <c r="BT1116" s="1">
        <v>0</v>
      </c>
      <c r="BU1116" s="1">
        <v>0</v>
      </c>
      <c r="BV1116" s="1">
        <v>0</v>
      </c>
      <c r="BW1116" s="1">
        <v>0</v>
      </c>
      <c r="BX1116" s="1">
        <v>0</v>
      </c>
      <c r="BY1116" s="1">
        <v>0</v>
      </c>
      <c r="BZ1116" s="1">
        <v>0</v>
      </c>
      <c r="CA1116" s="1">
        <v>0</v>
      </c>
    </row>
    <row r="1117" spans="1:79" hidden="1" outlineLevel="1">
      <c r="A1117" t="s">
        <v>2604</v>
      </c>
      <c r="B1117" s="9" t="s">
        <v>3117</v>
      </c>
      <c r="C1117" s="1">
        <f t="shared" si="313"/>
        <v>1488</v>
      </c>
      <c r="D1117" s="7">
        <f t="shared" si="314"/>
        <v>3</v>
      </c>
      <c r="E1117" s="7">
        <f t="shared" si="315"/>
        <v>5</v>
      </c>
      <c r="F1117" s="7">
        <f t="shared" si="316"/>
        <v>4</v>
      </c>
      <c r="G1117" s="7">
        <f t="shared" si="311"/>
        <v>2</v>
      </c>
      <c r="H1117" s="49">
        <f t="shared" si="317"/>
        <v>366</v>
      </c>
      <c r="I1117" s="177">
        <f t="shared" si="318"/>
        <v>0.24596774193548387</v>
      </c>
      <c r="J1117" s="8"/>
      <c r="K1117" s="2">
        <f t="shared" si="319"/>
        <v>0.12701612903225806</v>
      </c>
      <c r="L1117" s="2">
        <f t="shared" si="320"/>
        <v>8.4677419354838704E-2</v>
      </c>
      <c r="M1117" s="2">
        <f t="shared" si="321"/>
        <v>9.3413978494623656E-2</v>
      </c>
      <c r="N1117" s="2">
        <f t="shared" si="324"/>
        <v>0.14852150537634409</v>
      </c>
      <c r="O1117" s="2">
        <f t="shared" si="325"/>
        <v>0.5463709677419355</v>
      </c>
      <c r="P1117" s="1">
        <v>189</v>
      </c>
      <c r="Q1117" s="1">
        <v>126</v>
      </c>
      <c r="R1117" s="1">
        <v>139</v>
      </c>
      <c r="S1117" s="1">
        <v>221</v>
      </c>
      <c r="T1117" s="1">
        <v>587</v>
      </c>
      <c r="U1117" s="1">
        <v>28</v>
      </c>
      <c r="V1117" s="1">
        <v>71</v>
      </c>
      <c r="W1117" s="1">
        <v>102</v>
      </c>
      <c r="X1117" s="1">
        <v>15</v>
      </c>
      <c r="Y1117" s="1"/>
      <c r="Z1117" s="1">
        <v>4</v>
      </c>
      <c r="AA1117" s="1">
        <f t="shared" si="326"/>
        <v>2</v>
      </c>
      <c r="AB1117" s="1">
        <v>2</v>
      </c>
      <c r="AC1117" s="1">
        <v>0</v>
      </c>
      <c r="AD1117" s="1">
        <v>0</v>
      </c>
      <c r="AE1117" s="1">
        <v>1</v>
      </c>
      <c r="AF1117" s="1">
        <v>0</v>
      </c>
      <c r="AG1117" s="1">
        <v>1</v>
      </c>
      <c r="AI1117" t="str">
        <f t="shared" si="312"/>
        <v>Epping</v>
      </c>
      <c r="AJ1117" t="s">
        <v>3010</v>
      </c>
      <c r="AK1117" s="182">
        <v>1</v>
      </c>
      <c r="AL1117" s="7"/>
      <c r="AN1117" s="97">
        <v>33</v>
      </c>
      <c r="AO1117" s="99">
        <v>15</v>
      </c>
      <c r="AP1117" s="99">
        <v>50</v>
      </c>
      <c r="AQ1117" s="106">
        <v>24660</v>
      </c>
      <c r="AR1117" s="106">
        <f t="shared" si="322"/>
        <v>33015</v>
      </c>
      <c r="AS1117" t="s">
        <v>1711</v>
      </c>
      <c r="AT1117" s="109">
        <f t="shared" si="323"/>
        <v>3324660</v>
      </c>
      <c r="AW1117">
        <v>26.23</v>
      </c>
      <c r="AX1117">
        <v>0.2</v>
      </c>
      <c r="AY1117">
        <v>26.03</v>
      </c>
      <c r="BA1117" s="7">
        <f t="shared" si="327"/>
        <v>0</v>
      </c>
      <c r="BB1117" s="7">
        <f t="shared" si="328"/>
        <v>0</v>
      </c>
      <c r="BC1117" s="7">
        <f t="shared" si="329"/>
        <v>0</v>
      </c>
      <c r="BD1117" s="7">
        <f t="shared" si="329"/>
        <v>0</v>
      </c>
      <c r="BE1117" s="7">
        <f t="shared" si="330"/>
        <v>1</v>
      </c>
      <c r="BF1117" s="117"/>
      <c r="BI1117" s="117"/>
      <c r="BJ1117" s="117"/>
      <c r="BK1117" s="168"/>
      <c r="BM1117" s="1">
        <v>0</v>
      </c>
      <c r="BN1117" s="1">
        <v>0</v>
      </c>
      <c r="BO1117" s="1">
        <v>0</v>
      </c>
      <c r="BP1117" s="1">
        <v>0</v>
      </c>
      <c r="BQ1117" s="1">
        <v>0</v>
      </c>
      <c r="BR1117" s="1">
        <v>0</v>
      </c>
      <c r="BS1117" s="1">
        <v>0</v>
      </c>
      <c r="BT1117" s="1">
        <v>0</v>
      </c>
      <c r="BU1117" s="1">
        <v>0</v>
      </c>
      <c r="BV1117" s="1">
        <v>0</v>
      </c>
      <c r="BW1117" s="1">
        <v>0</v>
      </c>
      <c r="BX1117" s="1">
        <v>0</v>
      </c>
      <c r="BY1117" s="1">
        <v>0</v>
      </c>
      <c r="BZ1117" s="1">
        <v>0</v>
      </c>
      <c r="CA1117" s="1">
        <v>2</v>
      </c>
    </row>
    <row r="1118" spans="1:79" hidden="1" outlineLevel="1">
      <c r="A1118" t="s">
        <v>76</v>
      </c>
      <c r="B1118" s="9" t="s">
        <v>3117</v>
      </c>
      <c r="C1118" s="1">
        <f t="shared" si="313"/>
        <v>1229</v>
      </c>
      <c r="D1118" s="7">
        <f t="shared" si="314"/>
        <v>2</v>
      </c>
      <c r="E1118" s="7">
        <f t="shared" si="315"/>
        <v>4</v>
      </c>
      <c r="F1118" s="7">
        <f t="shared" si="316"/>
        <v>5</v>
      </c>
      <c r="G1118" s="7">
        <f t="shared" si="311"/>
        <v>3</v>
      </c>
      <c r="H1118" s="49">
        <f t="shared" si="317"/>
        <v>316</v>
      </c>
      <c r="I1118" s="177">
        <f t="shared" si="318"/>
        <v>0.25711960943856793</v>
      </c>
      <c r="J1118" s="8"/>
      <c r="K1118" s="2">
        <f t="shared" si="319"/>
        <v>0.14157851912123678</v>
      </c>
      <c r="L1118" s="2">
        <f t="shared" si="320"/>
        <v>0.10333604556550041</v>
      </c>
      <c r="M1118" s="2">
        <f t="shared" si="321"/>
        <v>7.7298616761594788E-2</v>
      </c>
      <c r="N1118" s="2">
        <f t="shared" si="324"/>
        <v>0.12855980471928397</v>
      </c>
      <c r="O1118" s="2">
        <f t="shared" si="325"/>
        <v>0.54922701383238404</v>
      </c>
      <c r="P1118" s="1">
        <v>174</v>
      </c>
      <c r="Q1118" s="1">
        <v>127</v>
      </c>
      <c r="R1118" s="1">
        <v>95</v>
      </c>
      <c r="S1118" s="1">
        <v>158</v>
      </c>
      <c r="T1118" s="1">
        <v>490</v>
      </c>
      <c r="U1118" s="1">
        <v>37</v>
      </c>
      <c r="V1118" s="1">
        <v>56</v>
      </c>
      <c r="W1118" s="1">
        <v>58</v>
      </c>
      <c r="X1118" s="1">
        <v>9</v>
      </c>
      <c r="Y1118" s="1"/>
      <c r="Z1118" s="1">
        <v>17</v>
      </c>
      <c r="AA1118" s="1">
        <f t="shared" si="326"/>
        <v>3</v>
      </c>
      <c r="AB1118" s="1">
        <v>0</v>
      </c>
      <c r="AC1118" s="1">
        <v>1</v>
      </c>
      <c r="AD1118" s="1">
        <v>0</v>
      </c>
      <c r="AE1118" s="1">
        <v>1</v>
      </c>
      <c r="AF1118" s="1">
        <v>1</v>
      </c>
      <c r="AG1118" s="1">
        <v>2</v>
      </c>
      <c r="AI1118" t="str">
        <f t="shared" si="312"/>
        <v>Epsom</v>
      </c>
      <c r="AJ1118" t="s">
        <v>1643</v>
      </c>
      <c r="AK1118" s="182">
        <v>2</v>
      </c>
      <c r="AL1118" s="7"/>
      <c r="AN1118" s="97">
        <v>33</v>
      </c>
      <c r="AO1118" s="99">
        <v>13</v>
      </c>
      <c r="AP1118" s="99">
        <v>55</v>
      </c>
      <c r="AQ1118" s="106">
        <v>24900</v>
      </c>
      <c r="AR1118" s="106">
        <f t="shared" si="322"/>
        <v>33013</v>
      </c>
      <c r="AS1118" t="s">
        <v>1711</v>
      </c>
      <c r="AT1118" s="109">
        <f t="shared" si="323"/>
        <v>3324900</v>
      </c>
      <c r="AW1118">
        <v>34.369999999999997</v>
      </c>
      <c r="AX1118">
        <v>0.2</v>
      </c>
      <c r="AY1118">
        <v>34.17</v>
      </c>
      <c r="BA1118" s="7">
        <f t="shared" si="327"/>
        <v>0</v>
      </c>
      <c r="BB1118" s="7">
        <f t="shared" si="328"/>
        <v>0</v>
      </c>
      <c r="BC1118" s="7">
        <f t="shared" si="329"/>
        <v>0</v>
      </c>
      <c r="BD1118" s="7">
        <f t="shared" si="329"/>
        <v>0</v>
      </c>
      <c r="BE1118" s="7">
        <f t="shared" si="330"/>
        <v>1</v>
      </c>
      <c r="BF1118" s="117"/>
      <c r="BI1118" s="117"/>
      <c r="BJ1118" s="117"/>
      <c r="BK1118" s="168"/>
      <c r="BM1118" s="1">
        <v>1</v>
      </c>
      <c r="BN1118" s="1">
        <v>0</v>
      </c>
      <c r="BO1118" s="1">
        <v>0</v>
      </c>
      <c r="BP1118" s="1">
        <v>0</v>
      </c>
      <c r="BQ1118" s="1">
        <v>0</v>
      </c>
      <c r="BR1118" s="1">
        <v>0</v>
      </c>
      <c r="BS1118" s="1">
        <v>0</v>
      </c>
      <c r="BT1118" s="1">
        <v>0</v>
      </c>
      <c r="BU1118" s="1">
        <v>0</v>
      </c>
      <c r="BV1118" s="1">
        <v>1</v>
      </c>
      <c r="BW1118" s="1">
        <v>0</v>
      </c>
      <c r="BX1118" s="1">
        <v>0</v>
      </c>
      <c r="BY1118" s="1">
        <v>0</v>
      </c>
      <c r="BZ1118" s="1">
        <v>0</v>
      </c>
      <c r="CA1118" s="1">
        <v>1</v>
      </c>
    </row>
    <row r="1119" spans="1:79" hidden="1" outlineLevel="1">
      <c r="A1119" t="s">
        <v>131</v>
      </c>
      <c r="B1119" s="9" t="s">
        <v>3117</v>
      </c>
      <c r="C1119" s="1">
        <f t="shared" si="313"/>
        <v>89</v>
      </c>
      <c r="D1119" s="7">
        <f t="shared" si="314"/>
        <v>2</v>
      </c>
      <c r="E1119" s="7">
        <f t="shared" si="315"/>
        <v>6</v>
      </c>
      <c r="F1119" s="7">
        <f t="shared" si="316"/>
        <v>4</v>
      </c>
      <c r="G1119" s="7">
        <f t="shared" si="311"/>
        <v>3</v>
      </c>
      <c r="H1119" s="49">
        <f t="shared" si="317"/>
        <v>23</v>
      </c>
      <c r="I1119" s="177">
        <f t="shared" si="318"/>
        <v>0.25842696629213485</v>
      </c>
      <c r="J1119" s="8"/>
      <c r="K1119" s="2">
        <f t="shared" si="319"/>
        <v>0.15730337078651685</v>
      </c>
      <c r="L1119" s="2">
        <f t="shared" si="320"/>
        <v>7.8651685393258425E-2</v>
      </c>
      <c r="M1119" s="2">
        <f t="shared" si="321"/>
        <v>0.10112359550561797</v>
      </c>
      <c r="N1119" s="2">
        <f t="shared" si="324"/>
        <v>0.14606741573033707</v>
      </c>
      <c r="O1119" s="2">
        <f t="shared" si="325"/>
        <v>0.5168539325842697</v>
      </c>
      <c r="P1119" s="1">
        <v>14</v>
      </c>
      <c r="Q1119" s="1">
        <v>7</v>
      </c>
      <c r="R1119" s="1">
        <v>9</v>
      </c>
      <c r="S1119" s="1">
        <v>13</v>
      </c>
      <c r="T1119" s="1">
        <v>37</v>
      </c>
      <c r="U1119" s="1">
        <v>0</v>
      </c>
      <c r="V1119" s="1">
        <v>0</v>
      </c>
      <c r="W1119" s="1">
        <v>8</v>
      </c>
      <c r="X1119" s="1">
        <v>0</v>
      </c>
      <c r="Y1119" s="1"/>
      <c r="Z1119" s="1">
        <v>1</v>
      </c>
      <c r="AA1119" s="1">
        <f t="shared" si="326"/>
        <v>0</v>
      </c>
      <c r="AB1119" s="1">
        <v>0</v>
      </c>
      <c r="AC1119" s="1">
        <v>0</v>
      </c>
      <c r="AD1119" s="1">
        <v>0</v>
      </c>
      <c r="AE1119" s="1">
        <v>0</v>
      </c>
      <c r="AF1119" s="1">
        <v>0</v>
      </c>
      <c r="AG1119" s="1">
        <v>0</v>
      </c>
      <c r="AI1119" t="str">
        <f t="shared" si="312"/>
        <v>Errol</v>
      </c>
      <c r="AJ1119" t="s">
        <v>1926</v>
      </c>
      <c r="AK1119" s="182">
        <v>2</v>
      </c>
      <c r="AL1119" s="7"/>
      <c r="AN1119" s="97">
        <v>33</v>
      </c>
      <c r="AO1119" s="99">
        <v>7</v>
      </c>
      <c r="AP1119" s="99">
        <v>85</v>
      </c>
      <c r="AQ1119" s="106">
        <v>25140</v>
      </c>
      <c r="AR1119" s="106">
        <f t="shared" si="322"/>
        <v>33007</v>
      </c>
      <c r="AS1119" t="s">
        <v>1711</v>
      </c>
      <c r="AT1119" s="109">
        <f t="shared" si="323"/>
        <v>3325140</v>
      </c>
      <c r="AW1119">
        <v>69.59</v>
      </c>
      <c r="AX1119">
        <v>8.6300000000000008</v>
      </c>
      <c r="AY1119">
        <v>60.97</v>
      </c>
      <c r="BA1119" s="7">
        <f t="shared" si="327"/>
        <v>0</v>
      </c>
      <c r="BB1119" s="7">
        <f t="shared" si="328"/>
        <v>0</v>
      </c>
      <c r="BC1119" s="7">
        <f t="shared" si="329"/>
        <v>0</v>
      </c>
      <c r="BD1119" s="7">
        <f t="shared" si="329"/>
        <v>0</v>
      </c>
      <c r="BE1119" s="7">
        <f t="shared" si="330"/>
        <v>1</v>
      </c>
      <c r="BF1119" s="117"/>
      <c r="BI1119" s="117"/>
      <c r="BJ1119" s="117"/>
      <c r="BK1119" s="168"/>
      <c r="BM1119" s="1">
        <v>0</v>
      </c>
      <c r="BN1119" s="1">
        <v>0</v>
      </c>
      <c r="BO1119" s="1">
        <v>0</v>
      </c>
      <c r="BP1119" s="1">
        <v>0</v>
      </c>
      <c r="BQ1119" s="1">
        <v>0</v>
      </c>
      <c r="BR1119" s="1">
        <v>0</v>
      </c>
      <c r="BS1119" s="1">
        <v>0</v>
      </c>
      <c r="BT1119" s="1">
        <v>0</v>
      </c>
      <c r="BU1119" s="1">
        <v>0</v>
      </c>
      <c r="BV1119" s="1">
        <v>0</v>
      </c>
      <c r="BW1119" s="1">
        <v>0</v>
      </c>
      <c r="BX1119" s="1">
        <v>0</v>
      </c>
      <c r="BY1119" s="1">
        <v>0</v>
      </c>
      <c r="BZ1119" s="1">
        <v>0</v>
      </c>
      <c r="CA1119" s="1">
        <v>0</v>
      </c>
    </row>
    <row r="1120" spans="1:79" hidden="1" outlineLevel="1">
      <c r="A1120" t="s">
        <v>787</v>
      </c>
      <c r="B1120" s="9" t="s">
        <v>3117</v>
      </c>
      <c r="C1120" s="1">
        <f t="shared" si="313"/>
        <v>3178</v>
      </c>
      <c r="D1120" s="7">
        <f t="shared" si="314"/>
        <v>2</v>
      </c>
      <c r="E1120" s="7">
        <f t="shared" si="315"/>
        <v>4</v>
      </c>
      <c r="F1120" s="7">
        <f t="shared" si="316"/>
        <v>3</v>
      </c>
      <c r="G1120" s="7">
        <f t="shared" si="311"/>
        <v>5</v>
      </c>
      <c r="H1120" s="49">
        <f t="shared" si="317"/>
        <v>276</v>
      </c>
      <c r="I1120" s="177">
        <f t="shared" si="318"/>
        <v>8.6847073631214605E-2</v>
      </c>
      <c r="J1120" s="8"/>
      <c r="K1120" s="2">
        <f t="shared" si="319"/>
        <v>0.20641913152926369</v>
      </c>
      <c r="L1120" s="2">
        <f t="shared" si="320"/>
        <v>0.11013215859030837</v>
      </c>
      <c r="M1120" s="2">
        <f t="shared" si="321"/>
        <v>0.13121460037759597</v>
      </c>
      <c r="N1120" s="2">
        <f t="shared" si="324"/>
        <v>9.0937696664568912E-2</v>
      </c>
      <c r="O1120" s="2">
        <f t="shared" si="325"/>
        <v>0.46129641283826311</v>
      </c>
      <c r="P1120" s="1">
        <v>656</v>
      </c>
      <c r="Q1120" s="1">
        <v>350</v>
      </c>
      <c r="R1120" s="1">
        <v>417</v>
      </c>
      <c r="S1120" s="1">
        <v>289</v>
      </c>
      <c r="T1120" s="1">
        <v>932</v>
      </c>
      <c r="U1120" s="1">
        <v>61</v>
      </c>
      <c r="V1120" s="1">
        <v>182</v>
      </c>
      <c r="W1120" s="1">
        <v>246</v>
      </c>
      <c r="X1120" s="1">
        <v>16</v>
      </c>
      <c r="Y1120" s="1"/>
      <c r="Z1120" s="1">
        <v>8</v>
      </c>
      <c r="AA1120" s="1">
        <f t="shared" si="326"/>
        <v>10</v>
      </c>
      <c r="AB1120" s="1">
        <v>2</v>
      </c>
      <c r="AC1120" s="1">
        <v>2</v>
      </c>
      <c r="AD1120" s="1">
        <v>3</v>
      </c>
      <c r="AE1120" s="1">
        <v>0</v>
      </c>
      <c r="AF1120" s="1">
        <v>3</v>
      </c>
      <c r="AG1120" s="1">
        <v>1</v>
      </c>
      <c r="AI1120" t="str">
        <f t="shared" si="312"/>
        <v>Exeter</v>
      </c>
      <c r="AJ1120" t="s">
        <v>3010</v>
      </c>
      <c r="AK1120" s="182">
        <v>1</v>
      </c>
      <c r="AL1120" s="7"/>
      <c r="AN1120" s="97">
        <v>33</v>
      </c>
      <c r="AO1120" s="99">
        <v>15</v>
      </c>
      <c r="AP1120" s="99">
        <v>55</v>
      </c>
      <c r="AQ1120" s="106">
        <v>25380</v>
      </c>
      <c r="AR1120" s="106">
        <f t="shared" si="322"/>
        <v>33015</v>
      </c>
      <c r="AS1120" t="s">
        <v>1711</v>
      </c>
      <c r="AT1120" s="109">
        <f t="shared" si="323"/>
        <v>3325380</v>
      </c>
      <c r="AW1120">
        <v>20.010000000000002</v>
      </c>
      <c r="AX1120">
        <v>0.37</v>
      </c>
      <c r="AY1120">
        <v>19.64</v>
      </c>
      <c r="BA1120" s="7">
        <f t="shared" si="327"/>
        <v>0</v>
      </c>
      <c r="BB1120" s="7">
        <f t="shared" si="328"/>
        <v>0</v>
      </c>
      <c r="BC1120" s="7">
        <f t="shared" si="329"/>
        <v>0</v>
      </c>
      <c r="BD1120" s="7">
        <f t="shared" si="329"/>
        <v>0</v>
      </c>
      <c r="BE1120" s="7">
        <f t="shared" si="330"/>
        <v>1</v>
      </c>
      <c r="BF1120" s="117"/>
      <c r="BI1120" s="117"/>
      <c r="BJ1120" s="117"/>
      <c r="BK1120" s="168"/>
      <c r="BM1120" s="1">
        <v>1</v>
      </c>
      <c r="BN1120" s="1">
        <v>0</v>
      </c>
      <c r="BO1120" s="1">
        <v>0</v>
      </c>
      <c r="BP1120" s="1">
        <v>0</v>
      </c>
      <c r="BQ1120" s="1">
        <v>0</v>
      </c>
      <c r="BR1120" s="1">
        <v>0</v>
      </c>
      <c r="BS1120" s="1">
        <v>1</v>
      </c>
      <c r="BT1120" s="1">
        <v>0</v>
      </c>
      <c r="BU1120" s="1">
        <v>0</v>
      </c>
      <c r="BV1120" s="1">
        <v>2</v>
      </c>
      <c r="BW1120" s="1">
        <v>0</v>
      </c>
      <c r="BX1120" s="1">
        <v>0</v>
      </c>
      <c r="BY1120" s="1">
        <v>0</v>
      </c>
      <c r="BZ1120" s="1">
        <v>2</v>
      </c>
      <c r="CA1120" s="1">
        <v>4</v>
      </c>
    </row>
    <row r="1121" spans="1:79" hidden="1" outlineLevel="1">
      <c r="A1121" t="s">
        <v>1683</v>
      </c>
      <c r="B1121" s="9" t="s">
        <v>3117</v>
      </c>
      <c r="C1121" s="1">
        <f t="shared" si="313"/>
        <v>1163</v>
      </c>
      <c r="D1121" s="7">
        <f t="shared" si="314"/>
        <v>3</v>
      </c>
      <c r="E1121" s="7">
        <f t="shared" si="315"/>
        <v>5</v>
      </c>
      <c r="F1121" s="7">
        <f t="shared" si="316"/>
        <v>4</v>
      </c>
      <c r="G1121" s="7">
        <f t="shared" si="311"/>
        <v>2</v>
      </c>
      <c r="H1121" s="49">
        <f t="shared" si="317"/>
        <v>299</v>
      </c>
      <c r="I1121" s="177">
        <f t="shared" si="318"/>
        <v>0.25709372312983664</v>
      </c>
      <c r="J1121" s="8"/>
      <c r="K1121" s="2">
        <f t="shared" si="319"/>
        <v>0.10834049871023216</v>
      </c>
      <c r="L1121" s="2">
        <f t="shared" si="320"/>
        <v>7.2226999140154777E-2</v>
      </c>
      <c r="M1121" s="2">
        <f t="shared" si="321"/>
        <v>9.7162510748065353E-2</v>
      </c>
      <c r="N1121" s="2">
        <f t="shared" si="324"/>
        <v>0.17110920034393809</v>
      </c>
      <c r="O1121" s="2">
        <f t="shared" si="325"/>
        <v>0.55116079105760973</v>
      </c>
      <c r="P1121" s="1">
        <v>126</v>
      </c>
      <c r="Q1121" s="1">
        <v>84</v>
      </c>
      <c r="R1121" s="1">
        <v>113</v>
      </c>
      <c r="S1121" s="1">
        <v>199</v>
      </c>
      <c r="T1121" s="1">
        <v>498</v>
      </c>
      <c r="U1121" s="1">
        <v>30</v>
      </c>
      <c r="V1121" s="1">
        <v>38</v>
      </c>
      <c r="W1121" s="1">
        <v>38</v>
      </c>
      <c r="X1121" s="1">
        <v>13</v>
      </c>
      <c r="Y1121" s="1"/>
      <c r="Z1121" s="1">
        <v>12</v>
      </c>
      <c r="AA1121" s="1">
        <f t="shared" si="326"/>
        <v>5</v>
      </c>
      <c r="AB1121" s="1">
        <v>2</v>
      </c>
      <c r="AC1121" s="1">
        <v>1</v>
      </c>
      <c r="AD1121" s="1">
        <v>1</v>
      </c>
      <c r="AE1121" s="1">
        <v>1</v>
      </c>
      <c r="AF1121" s="1">
        <v>0</v>
      </c>
      <c r="AG1121" s="1">
        <v>2</v>
      </c>
      <c r="AI1121" t="str">
        <f t="shared" si="312"/>
        <v>Farmington</v>
      </c>
      <c r="AJ1121" t="s">
        <v>2049</v>
      </c>
      <c r="AK1121" s="182">
        <v>1</v>
      </c>
      <c r="AL1121" s="7"/>
      <c r="AN1121" s="97">
        <v>33</v>
      </c>
      <c r="AO1121" s="99">
        <v>17</v>
      </c>
      <c r="AP1121" s="99">
        <v>20</v>
      </c>
      <c r="AQ1121" s="106">
        <v>26020</v>
      </c>
      <c r="AR1121" s="106">
        <f t="shared" si="322"/>
        <v>33017</v>
      </c>
      <c r="AS1121" t="s">
        <v>1711</v>
      </c>
      <c r="AT1121" s="109">
        <f t="shared" si="323"/>
        <v>3326020</v>
      </c>
      <c r="AW1121">
        <v>37.479999999999997</v>
      </c>
      <c r="AX1121">
        <v>0.33</v>
      </c>
      <c r="AY1121">
        <v>37.15</v>
      </c>
      <c r="BA1121" s="7">
        <f t="shared" si="327"/>
        <v>0</v>
      </c>
      <c r="BB1121" s="7">
        <f t="shared" si="328"/>
        <v>0</v>
      </c>
      <c r="BC1121" s="7">
        <f t="shared" si="329"/>
        <v>0</v>
      </c>
      <c r="BD1121" s="7">
        <f t="shared" si="329"/>
        <v>0</v>
      </c>
      <c r="BE1121" s="7">
        <f t="shared" si="330"/>
        <v>1</v>
      </c>
      <c r="BF1121" s="117"/>
      <c r="BI1121" s="117"/>
      <c r="BJ1121" s="117"/>
      <c r="BK1121" s="168"/>
      <c r="BM1121" s="1">
        <v>1</v>
      </c>
      <c r="BN1121" s="1">
        <v>1</v>
      </c>
      <c r="BO1121" s="1">
        <v>1</v>
      </c>
      <c r="BP1121" s="1">
        <v>0</v>
      </c>
      <c r="BQ1121" s="1">
        <v>0</v>
      </c>
      <c r="BR1121" s="1">
        <v>0</v>
      </c>
      <c r="BS1121" s="1">
        <v>0</v>
      </c>
      <c r="BT1121" s="1">
        <v>0</v>
      </c>
      <c r="BU1121" s="1">
        <v>0</v>
      </c>
      <c r="BV1121" s="1">
        <v>0</v>
      </c>
      <c r="BW1121" s="1">
        <v>0</v>
      </c>
      <c r="BX1121" s="1">
        <v>0</v>
      </c>
      <c r="BY1121" s="1">
        <v>0</v>
      </c>
      <c r="BZ1121" s="1">
        <v>1</v>
      </c>
      <c r="CA1121" s="1">
        <v>1</v>
      </c>
    </row>
    <row r="1122" spans="1:79" hidden="1" outlineLevel="1">
      <c r="A1122" t="s">
        <v>2606</v>
      </c>
      <c r="B1122" s="9" t="s">
        <v>3117</v>
      </c>
      <c r="C1122" s="1">
        <f t="shared" si="313"/>
        <v>449</v>
      </c>
      <c r="D1122" s="7">
        <f t="shared" si="314"/>
        <v>2</v>
      </c>
      <c r="E1122" s="7">
        <f t="shared" si="315"/>
        <v>4</v>
      </c>
      <c r="F1122" s="7">
        <f t="shared" si="316"/>
        <v>5</v>
      </c>
      <c r="G1122" s="7">
        <f t="shared" si="311"/>
        <v>3</v>
      </c>
      <c r="H1122" s="49">
        <f t="shared" si="317"/>
        <v>99</v>
      </c>
      <c r="I1122" s="177">
        <f t="shared" si="318"/>
        <v>0.22048997772828507</v>
      </c>
      <c r="J1122" s="8"/>
      <c r="K1122" s="2">
        <f t="shared" si="319"/>
        <v>0.1447661469933185</v>
      </c>
      <c r="L1122" s="2">
        <f t="shared" si="320"/>
        <v>9.7995545657015584E-2</v>
      </c>
      <c r="M1122" s="2">
        <f t="shared" si="321"/>
        <v>7.7951002227171495E-2</v>
      </c>
      <c r="N1122" s="2">
        <f t="shared" si="324"/>
        <v>0.14031180400890869</v>
      </c>
      <c r="O1122" s="2">
        <f t="shared" si="325"/>
        <v>0.53897550111358572</v>
      </c>
      <c r="P1122" s="1">
        <v>65</v>
      </c>
      <c r="Q1122" s="1">
        <v>44</v>
      </c>
      <c r="R1122" s="1">
        <v>35</v>
      </c>
      <c r="S1122" s="1">
        <v>63</v>
      </c>
      <c r="T1122" s="1">
        <v>164</v>
      </c>
      <c r="U1122" s="1">
        <v>27</v>
      </c>
      <c r="V1122" s="1">
        <v>12</v>
      </c>
      <c r="W1122" s="1">
        <v>23</v>
      </c>
      <c r="X1122" s="1">
        <v>3</v>
      </c>
      <c r="Y1122" s="1"/>
      <c r="Z1122" s="1">
        <v>11</v>
      </c>
      <c r="AA1122" s="1">
        <f t="shared" si="326"/>
        <v>1</v>
      </c>
      <c r="AB1122" s="1">
        <v>1</v>
      </c>
      <c r="AC1122" s="1">
        <v>0</v>
      </c>
      <c r="AD1122" s="1">
        <v>0</v>
      </c>
      <c r="AE1122" s="1">
        <v>0</v>
      </c>
      <c r="AF1122" s="1">
        <v>0</v>
      </c>
      <c r="AG1122" s="1">
        <v>0</v>
      </c>
      <c r="AI1122" t="str">
        <f t="shared" si="312"/>
        <v>Fitzwilliam</v>
      </c>
      <c r="AJ1122" t="s">
        <v>1369</v>
      </c>
      <c r="AK1122" s="182">
        <v>2</v>
      </c>
      <c r="AL1122" s="7"/>
      <c r="AN1122" s="97">
        <v>33</v>
      </c>
      <c r="AO1122" s="99">
        <v>5</v>
      </c>
      <c r="AP1122" s="99">
        <v>20</v>
      </c>
      <c r="AQ1122" s="106">
        <v>26500</v>
      </c>
      <c r="AR1122" s="106">
        <f t="shared" si="322"/>
        <v>33005</v>
      </c>
      <c r="AS1122" t="s">
        <v>1711</v>
      </c>
      <c r="AT1122" s="109">
        <f t="shared" si="323"/>
        <v>3326500</v>
      </c>
      <c r="AW1122">
        <v>36.03</v>
      </c>
      <c r="AX1122">
        <v>1.41</v>
      </c>
      <c r="AY1122">
        <v>34.619999999999997</v>
      </c>
      <c r="BA1122" s="7">
        <f t="shared" si="327"/>
        <v>0</v>
      </c>
      <c r="BB1122" s="7">
        <f t="shared" si="328"/>
        <v>0</v>
      </c>
      <c r="BC1122" s="7">
        <f t="shared" si="329"/>
        <v>0</v>
      </c>
      <c r="BD1122" s="7">
        <f t="shared" si="329"/>
        <v>0</v>
      </c>
      <c r="BE1122" s="7">
        <f t="shared" si="330"/>
        <v>1</v>
      </c>
      <c r="BF1122" s="117"/>
      <c r="BI1122" s="117"/>
      <c r="BJ1122" s="117"/>
      <c r="BK1122" s="168"/>
      <c r="BM1122" s="1">
        <v>0</v>
      </c>
      <c r="BN1122" s="1">
        <v>0</v>
      </c>
      <c r="BO1122" s="1">
        <v>0</v>
      </c>
      <c r="BP1122" s="1">
        <v>0</v>
      </c>
      <c r="BQ1122" s="1">
        <v>0</v>
      </c>
      <c r="BR1122" s="1">
        <v>0</v>
      </c>
      <c r="BS1122" s="1">
        <v>0</v>
      </c>
      <c r="BT1122" s="1">
        <v>0</v>
      </c>
      <c r="BU1122" s="1">
        <v>0</v>
      </c>
      <c r="BV1122" s="1">
        <v>0</v>
      </c>
      <c r="BW1122" s="1">
        <v>0</v>
      </c>
      <c r="BX1122" s="1">
        <v>0</v>
      </c>
      <c r="BY1122" s="1">
        <v>0</v>
      </c>
      <c r="BZ1122" s="1">
        <v>0</v>
      </c>
      <c r="CA1122" s="1">
        <v>1</v>
      </c>
    </row>
    <row r="1123" spans="1:79" hidden="1" outlineLevel="1">
      <c r="A1123" t="s">
        <v>1352</v>
      </c>
      <c r="B1123" s="9" t="s">
        <v>3117</v>
      </c>
      <c r="C1123" s="1">
        <f t="shared" si="313"/>
        <v>445</v>
      </c>
      <c r="D1123" s="7">
        <f t="shared" si="314"/>
        <v>3</v>
      </c>
      <c r="E1123" s="7">
        <f t="shared" si="315"/>
        <v>4</v>
      </c>
      <c r="F1123" s="7">
        <f t="shared" si="316"/>
        <v>7</v>
      </c>
      <c r="G1123" s="7">
        <f t="shared" si="311"/>
        <v>2</v>
      </c>
      <c r="H1123" s="49">
        <f t="shared" si="317"/>
        <v>37</v>
      </c>
      <c r="I1123" s="177">
        <f t="shared" si="318"/>
        <v>8.3146067415730343E-2</v>
      </c>
      <c r="J1123" s="8"/>
      <c r="K1123" s="2">
        <f t="shared" si="319"/>
        <v>0.15280898876404495</v>
      </c>
      <c r="L1123" s="2">
        <f t="shared" si="320"/>
        <v>0.14606741573033707</v>
      </c>
      <c r="M1123" s="2">
        <f t="shared" si="321"/>
        <v>5.8426966292134834E-2</v>
      </c>
      <c r="N1123" s="2">
        <f t="shared" si="324"/>
        <v>0.1842696629213483</v>
      </c>
      <c r="O1123" s="2">
        <f t="shared" si="325"/>
        <v>0.45842696629213486</v>
      </c>
      <c r="P1123" s="1">
        <v>68</v>
      </c>
      <c r="Q1123" s="1">
        <v>65</v>
      </c>
      <c r="R1123" s="1">
        <v>26</v>
      </c>
      <c r="S1123" s="1">
        <v>82</v>
      </c>
      <c r="T1123" s="1">
        <v>119</v>
      </c>
      <c r="U1123" s="1">
        <v>12</v>
      </c>
      <c r="V1123" s="1">
        <v>30</v>
      </c>
      <c r="W1123" s="1">
        <v>34</v>
      </c>
      <c r="X1123" s="1">
        <v>3</v>
      </c>
      <c r="Y1123" s="1"/>
      <c r="Z1123" s="1">
        <v>4</v>
      </c>
      <c r="AA1123" s="1">
        <f t="shared" si="326"/>
        <v>1</v>
      </c>
      <c r="AB1123" s="1">
        <v>0</v>
      </c>
      <c r="AC1123" s="1">
        <v>0</v>
      </c>
      <c r="AD1123" s="1">
        <v>0</v>
      </c>
      <c r="AE1123" s="1">
        <v>0</v>
      </c>
      <c r="AF1123" s="1">
        <v>0</v>
      </c>
      <c r="AG1123" s="1">
        <v>1</v>
      </c>
      <c r="AI1123" t="str">
        <f t="shared" si="312"/>
        <v>Francestown</v>
      </c>
      <c r="AJ1123" t="s">
        <v>118</v>
      </c>
      <c r="AK1123" s="182">
        <v>2</v>
      </c>
      <c r="AL1123" s="7"/>
      <c r="AN1123" s="97">
        <v>33</v>
      </c>
      <c r="AO1123" s="99">
        <v>11</v>
      </c>
      <c r="AP1123" s="99">
        <v>35</v>
      </c>
      <c r="AQ1123" s="106">
        <v>27140</v>
      </c>
      <c r="AR1123" s="106">
        <f t="shared" si="322"/>
        <v>33011</v>
      </c>
      <c r="AS1123" t="s">
        <v>1711</v>
      </c>
      <c r="AT1123" s="109">
        <f t="shared" si="323"/>
        <v>3327140</v>
      </c>
      <c r="AW1123">
        <v>30.7</v>
      </c>
      <c r="AX1123">
        <v>0.53</v>
      </c>
      <c r="AY1123">
        <v>30.16</v>
      </c>
      <c r="BA1123" s="7">
        <f t="shared" si="327"/>
        <v>0</v>
      </c>
      <c r="BB1123" s="7">
        <f t="shared" si="328"/>
        <v>0</v>
      </c>
      <c r="BC1123" s="7">
        <f t="shared" si="329"/>
        <v>0</v>
      </c>
      <c r="BD1123" s="7">
        <f t="shared" si="329"/>
        <v>0</v>
      </c>
      <c r="BE1123" s="7">
        <f t="shared" si="330"/>
        <v>1</v>
      </c>
      <c r="BF1123" s="117"/>
      <c r="BI1123" s="117"/>
      <c r="BJ1123" s="117"/>
      <c r="BK1123" s="168"/>
      <c r="BM1123" s="1">
        <v>0</v>
      </c>
      <c r="BN1123" s="1">
        <v>0</v>
      </c>
      <c r="BO1123" s="1">
        <v>0</v>
      </c>
      <c r="BP1123" s="1">
        <v>0</v>
      </c>
      <c r="BQ1123" s="1">
        <v>0</v>
      </c>
      <c r="BR1123" s="1">
        <v>0</v>
      </c>
      <c r="BS1123" s="1">
        <v>0</v>
      </c>
      <c r="BT1123" s="1">
        <v>0</v>
      </c>
      <c r="BU1123" s="1">
        <v>0</v>
      </c>
      <c r="BV1123" s="1">
        <v>1</v>
      </c>
      <c r="BW1123" s="1">
        <v>0</v>
      </c>
      <c r="BX1123" s="1">
        <v>0</v>
      </c>
      <c r="BY1123" s="1">
        <v>0</v>
      </c>
      <c r="BZ1123" s="1">
        <v>0</v>
      </c>
      <c r="CA1123" s="1">
        <v>0</v>
      </c>
    </row>
    <row r="1124" spans="1:79" hidden="1" outlineLevel="1">
      <c r="A1124" t="s">
        <v>2378</v>
      </c>
      <c r="B1124" s="9" t="s">
        <v>3117</v>
      </c>
      <c r="C1124" s="1">
        <f t="shared" si="313"/>
        <v>260</v>
      </c>
      <c r="D1124" s="7">
        <f t="shared" si="314"/>
        <v>2</v>
      </c>
      <c r="E1124" s="7">
        <f t="shared" si="315"/>
        <v>3</v>
      </c>
      <c r="F1124" s="7">
        <f t="shared" si="316"/>
        <v>3</v>
      </c>
      <c r="G1124" s="7">
        <f t="shared" si="311"/>
        <v>5</v>
      </c>
      <c r="H1124" s="49">
        <f t="shared" si="317"/>
        <v>15</v>
      </c>
      <c r="I1124" s="177">
        <f t="shared" si="318"/>
        <v>5.7692307692307696E-2</v>
      </c>
      <c r="J1124" s="8"/>
      <c r="K1124" s="2">
        <f t="shared" si="319"/>
        <v>0.2</v>
      </c>
      <c r="L1124" s="2">
        <f t="shared" si="320"/>
        <v>0.12692307692307692</v>
      </c>
      <c r="M1124" s="2">
        <f t="shared" si="321"/>
        <v>0.12692307692307692</v>
      </c>
      <c r="N1124" s="2">
        <f t="shared" si="324"/>
        <v>0.11923076923076924</v>
      </c>
      <c r="O1124" s="2">
        <f t="shared" si="325"/>
        <v>0.42692307692307696</v>
      </c>
      <c r="P1124" s="1">
        <v>52</v>
      </c>
      <c r="Q1124" s="1">
        <v>33</v>
      </c>
      <c r="R1124" s="1">
        <v>33</v>
      </c>
      <c r="S1124" s="1">
        <v>31</v>
      </c>
      <c r="T1124" s="1">
        <v>67</v>
      </c>
      <c r="U1124" s="1">
        <v>6</v>
      </c>
      <c r="V1124" s="1">
        <v>12</v>
      </c>
      <c r="W1124" s="1">
        <v>18</v>
      </c>
      <c r="X1124" s="1">
        <v>1</v>
      </c>
      <c r="Y1124" s="1"/>
      <c r="Z1124" s="1">
        <v>5</v>
      </c>
      <c r="AA1124" s="1">
        <f t="shared" si="326"/>
        <v>2</v>
      </c>
      <c r="AB1124" s="1">
        <v>0</v>
      </c>
      <c r="AC1124" s="1">
        <v>0</v>
      </c>
      <c r="AD1124" s="1">
        <v>0</v>
      </c>
      <c r="AE1124" s="1">
        <v>0</v>
      </c>
      <c r="AF1124" s="1">
        <v>0</v>
      </c>
      <c r="AG1124" s="1">
        <v>0</v>
      </c>
      <c r="AI1124" t="str">
        <f t="shared" si="312"/>
        <v>Franconia</v>
      </c>
      <c r="AJ1124" t="s">
        <v>923</v>
      </c>
      <c r="AK1124" s="182">
        <v>2</v>
      </c>
      <c r="AL1124" s="7"/>
      <c r="AN1124" s="97">
        <v>33</v>
      </c>
      <c r="AO1124" s="99">
        <v>9</v>
      </c>
      <c r="AP1124" s="99">
        <v>70</v>
      </c>
      <c r="AQ1124" s="106">
        <v>27300</v>
      </c>
      <c r="AR1124" s="106">
        <f t="shared" si="322"/>
        <v>33009</v>
      </c>
      <c r="AS1124" t="s">
        <v>1711</v>
      </c>
      <c r="AT1124" s="109">
        <f t="shared" si="323"/>
        <v>3327300</v>
      </c>
      <c r="AW1124">
        <v>65.959999999999994</v>
      </c>
      <c r="AX1124">
        <v>0.08</v>
      </c>
      <c r="AY1124">
        <v>65.88</v>
      </c>
      <c r="BA1124" s="7">
        <f t="shared" si="327"/>
        <v>0</v>
      </c>
      <c r="BB1124" s="7">
        <f t="shared" si="328"/>
        <v>0</v>
      </c>
      <c r="BC1124" s="7">
        <f t="shared" si="329"/>
        <v>0</v>
      </c>
      <c r="BD1124" s="7">
        <f t="shared" si="329"/>
        <v>0</v>
      </c>
      <c r="BE1124" s="7">
        <f t="shared" si="330"/>
        <v>1</v>
      </c>
      <c r="BF1124" s="117"/>
      <c r="BI1124" s="117"/>
      <c r="BJ1124" s="117"/>
      <c r="BK1124" s="168"/>
      <c r="BM1124" s="1">
        <v>0</v>
      </c>
      <c r="BN1124" s="1">
        <v>0</v>
      </c>
      <c r="BO1124" s="1">
        <v>0</v>
      </c>
      <c r="BP1124" s="1">
        <v>0</v>
      </c>
      <c r="BQ1124" s="1">
        <v>0</v>
      </c>
      <c r="BR1124" s="1">
        <v>0</v>
      </c>
      <c r="BS1124" s="1">
        <v>0</v>
      </c>
      <c r="BT1124" s="1">
        <v>2</v>
      </c>
      <c r="BU1124" s="1">
        <v>0</v>
      </c>
      <c r="BV1124" s="1">
        <v>0</v>
      </c>
      <c r="BW1124" s="1">
        <v>0</v>
      </c>
      <c r="BX1124" s="1">
        <v>0</v>
      </c>
      <c r="BY1124" s="1">
        <v>0</v>
      </c>
      <c r="BZ1124" s="1">
        <v>0</v>
      </c>
      <c r="CA1124" s="1">
        <v>0</v>
      </c>
    </row>
    <row r="1125" spans="1:79" hidden="1" outlineLevel="1">
      <c r="A1125" t="s">
        <v>2409</v>
      </c>
      <c r="B1125" s="9" t="s">
        <v>3117</v>
      </c>
      <c r="C1125" s="1">
        <f t="shared" si="313"/>
        <v>1475</v>
      </c>
      <c r="D1125" s="7">
        <f t="shared" si="314"/>
        <v>2</v>
      </c>
      <c r="E1125" s="7">
        <f t="shared" si="315"/>
        <v>4</v>
      </c>
      <c r="F1125" s="7">
        <f t="shared" si="316"/>
        <v>5</v>
      </c>
      <c r="G1125" s="7">
        <f t="shared" si="311"/>
        <v>3</v>
      </c>
      <c r="H1125" s="49">
        <f t="shared" si="317"/>
        <v>392</v>
      </c>
      <c r="I1125" s="177">
        <f t="shared" si="318"/>
        <v>0.26576271186440675</v>
      </c>
      <c r="J1125" s="8"/>
      <c r="K1125" s="2">
        <f t="shared" si="319"/>
        <v>0.14576271186440679</v>
      </c>
      <c r="L1125" s="2">
        <f t="shared" si="320"/>
        <v>0.1064406779661017</v>
      </c>
      <c r="M1125" s="2">
        <f t="shared" si="321"/>
        <v>7.3898305084745763E-2</v>
      </c>
      <c r="N1125" s="2">
        <f t="shared" si="324"/>
        <v>0.11661016949152542</v>
      </c>
      <c r="O1125" s="2">
        <f t="shared" si="325"/>
        <v>0.55728813559322044</v>
      </c>
      <c r="P1125" s="1">
        <v>215</v>
      </c>
      <c r="Q1125" s="1">
        <v>157</v>
      </c>
      <c r="R1125" s="1">
        <v>109</v>
      </c>
      <c r="S1125" s="1">
        <v>172</v>
      </c>
      <c r="T1125" s="1">
        <v>607</v>
      </c>
      <c r="U1125" s="1">
        <v>31</v>
      </c>
      <c r="V1125" s="1">
        <v>72</v>
      </c>
      <c r="W1125" s="1">
        <v>76</v>
      </c>
      <c r="X1125" s="1">
        <v>10</v>
      </c>
      <c r="Y1125" s="1"/>
      <c r="Z1125" s="1">
        <v>16</v>
      </c>
      <c r="AA1125" s="1">
        <f t="shared" si="326"/>
        <v>3</v>
      </c>
      <c r="AB1125" s="1">
        <v>4</v>
      </c>
      <c r="AC1125" s="1">
        <v>1</v>
      </c>
      <c r="AD1125" s="1">
        <v>0</v>
      </c>
      <c r="AE1125" s="1">
        <v>1</v>
      </c>
      <c r="AF1125" s="1">
        <v>1</v>
      </c>
      <c r="AG1125" s="1">
        <v>0</v>
      </c>
      <c r="AI1125" t="str">
        <f t="shared" si="312"/>
        <v>Franklin</v>
      </c>
      <c r="AJ1125" t="s">
        <v>1643</v>
      </c>
      <c r="AK1125" s="182">
        <v>2</v>
      </c>
      <c r="AL1125" s="7"/>
      <c r="AN1125" s="97">
        <v>33</v>
      </c>
      <c r="AO1125" s="99">
        <v>13</v>
      </c>
      <c r="AP1125" s="99">
        <v>60</v>
      </c>
      <c r="AQ1125" s="106">
        <v>27380</v>
      </c>
      <c r="AR1125" s="106">
        <f t="shared" si="322"/>
        <v>33013</v>
      </c>
      <c r="AS1125" t="s">
        <v>1029</v>
      </c>
      <c r="AT1125" s="109">
        <f t="shared" si="323"/>
        <v>3327380</v>
      </c>
      <c r="AW1125">
        <v>29.16</v>
      </c>
      <c r="AX1125">
        <v>1.59</v>
      </c>
      <c r="AY1125">
        <v>27.57</v>
      </c>
      <c r="BA1125" s="7">
        <f t="shared" si="327"/>
        <v>0</v>
      </c>
      <c r="BB1125" s="7">
        <f t="shared" si="328"/>
        <v>0</v>
      </c>
      <c r="BC1125" s="7">
        <f t="shared" si="329"/>
        <v>0</v>
      </c>
      <c r="BD1125" s="7">
        <f t="shared" si="329"/>
        <v>0</v>
      </c>
      <c r="BE1125" s="7">
        <f t="shared" si="330"/>
        <v>1</v>
      </c>
      <c r="BF1125" s="117"/>
      <c r="BI1125" s="117"/>
      <c r="BJ1125" s="117"/>
      <c r="BK1125" s="168"/>
      <c r="BM1125" s="1">
        <v>0</v>
      </c>
      <c r="BN1125" s="1">
        <v>0</v>
      </c>
      <c r="BO1125" s="1">
        <v>1</v>
      </c>
      <c r="BP1125" s="1">
        <v>0</v>
      </c>
      <c r="BQ1125" s="1">
        <v>0</v>
      </c>
      <c r="BR1125" s="1">
        <v>0</v>
      </c>
      <c r="BS1125" s="1">
        <v>0</v>
      </c>
      <c r="BT1125" s="1">
        <v>0</v>
      </c>
      <c r="BU1125" s="1">
        <v>0</v>
      </c>
      <c r="BV1125" s="1">
        <v>0</v>
      </c>
      <c r="BW1125" s="1">
        <v>0</v>
      </c>
      <c r="BX1125" s="1">
        <v>0</v>
      </c>
      <c r="BY1125" s="1">
        <v>1</v>
      </c>
      <c r="BZ1125" s="1">
        <v>1</v>
      </c>
      <c r="CA1125" s="1">
        <v>0</v>
      </c>
    </row>
    <row r="1126" spans="1:79" hidden="1" outlineLevel="1">
      <c r="A1126" t="s">
        <v>2805</v>
      </c>
      <c r="B1126" s="9" t="s">
        <v>3117</v>
      </c>
      <c r="C1126" s="1">
        <f t="shared" si="313"/>
        <v>401</v>
      </c>
      <c r="D1126" s="7">
        <f t="shared" si="314"/>
        <v>2</v>
      </c>
      <c r="E1126" s="7">
        <f t="shared" si="315"/>
        <v>3</v>
      </c>
      <c r="F1126" s="7">
        <f t="shared" si="316"/>
        <v>5</v>
      </c>
      <c r="G1126" s="7">
        <f t="shared" si="311"/>
        <v>4</v>
      </c>
      <c r="H1126" s="49">
        <f t="shared" si="317"/>
        <v>48</v>
      </c>
      <c r="I1126" s="177">
        <f t="shared" si="318"/>
        <v>0.11970074812967581</v>
      </c>
      <c r="J1126" s="8"/>
      <c r="K1126" s="2">
        <f t="shared" si="319"/>
        <v>0.21695760598503741</v>
      </c>
      <c r="L1126" s="2">
        <f t="shared" si="320"/>
        <v>0.11471321695760599</v>
      </c>
      <c r="M1126" s="2">
        <f t="shared" si="321"/>
        <v>9.7256857855361589E-2</v>
      </c>
      <c r="N1126" s="2">
        <f t="shared" si="324"/>
        <v>0.11221945137157108</v>
      </c>
      <c r="O1126" s="2">
        <f t="shared" si="325"/>
        <v>0.458852867830424</v>
      </c>
      <c r="P1126" s="1">
        <v>87</v>
      </c>
      <c r="Q1126" s="1">
        <v>46</v>
      </c>
      <c r="R1126" s="1">
        <v>39</v>
      </c>
      <c r="S1126" s="1">
        <v>45</v>
      </c>
      <c r="T1126" s="1">
        <v>135</v>
      </c>
      <c r="U1126" s="1">
        <v>7</v>
      </c>
      <c r="V1126" s="1">
        <v>14</v>
      </c>
      <c r="W1126" s="1">
        <v>22</v>
      </c>
      <c r="X1126" s="1">
        <v>2</v>
      </c>
      <c r="Y1126" s="1"/>
      <c r="Z1126" s="1">
        <v>3</v>
      </c>
      <c r="AA1126" s="1">
        <f t="shared" si="326"/>
        <v>1</v>
      </c>
      <c r="AB1126" s="1">
        <v>0</v>
      </c>
      <c r="AC1126" s="1">
        <v>0</v>
      </c>
      <c r="AD1126" s="1">
        <v>0</v>
      </c>
      <c r="AE1126" s="1">
        <v>0</v>
      </c>
      <c r="AF1126" s="1">
        <v>0</v>
      </c>
      <c r="AG1126" s="1">
        <v>0</v>
      </c>
      <c r="AI1126" t="str">
        <f t="shared" si="312"/>
        <v>Freedom</v>
      </c>
      <c r="AJ1126" t="s">
        <v>1790</v>
      </c>
      <c r="AK1126" s="182">
        <v>1</v>
      </c>
      <c r="AL1126" s="7"/>
      <c r="AN1126" s="97">
        <v>33</v>
      </c>
      <c r="AO1126" s="99">
        <v>3</v>
      </c>
      <c r="AP1126" s="99">
        <v>40</v>
      </c>
      <c r="AQ1126" s="106">
        <v>27700</v>
      </c>
      <c r="AR1126" s="106">
        <f t="shared" si="322"/>
        <v>33003</v>
      </c>
      <c r="AS1126" t="s">
        <v>1711</v>
      </c>
      <c r="AT1126" s="109">
        <f t="shared" si="323"/>
        <v>3327700</v>
      </c>
      <c r="AW1126">
        <v>37.96</v>
      </c>
      <c r="AX1126">
        <v>3.32</v>
      </c>
      <c r="AY1126">
        <v>34.65</v>
      </c>
      <c r="BA1126" s="7">
        <f t="shared" si="327"/>
        <v>0</v>
      </c>
      <c r="BB1126" s="7">
        <f t="shared" si="328"/>
        <v>0</v>
      </c>
      <c r="BC1126" s="7">
        <f t="shared" si="329"/>
        <v>0</v>
      </c>
      <c r="BD1126" s="7">
        <f t="shared" si="329"/>
        <v>0</v>
      </c>
      <c r="BE1126" s="7">
        <f t="shared" si="330"/>
        <v>1</v>
      </c>
      <c r="BF1126" s="117"/>
      <c r="BI1126" s="117"/>
      <c r="BJ1126" s="117"/>
      <c r="BK1126" s="168"/>
      <c r="BM1126" s="1">
        <v>0</v>
      </c>
      <c r="BN1126" s="1">
        <v>0</v>
      </c>
      <c r="BO1126" s="1">
        <v>0</v>
      </c>
      <c r="BP1126" s="1">
        <v>0</v>
      </c>
      <c r="BQ1126" s="1">
        <v>0</v>
      </c>
      <c r="BR1126" s="1">
        <v>0</v>
      </c>
      <c r="BS1126" s="1">
        <v>0</v>
      </c>
      <c r="BT1126" s="1">
        <v>0</v>
      </c>
      <c r="BU1126" s="1">
        <v>0</v>
      </c>
      <c r="BV1126" s="1">
        <v>0</v>
      </c>
      <c r="BW1126" s="1">
        <v>0</v>
      </c>
      <c r="BX1126" s="1">
        <v>0</v>
      </c>
      <c r="BY1126" s="1">
        <v>0</v>
      </c>
      <c r="BZ1126" s="1">
        <v>0</v>
      </c>
      <c r="CA1126" s="1">
        <v>1</v>
      </c>
    </row>
    <row r="1127" spans="1:79" hidden="1" outlineLevel="1">
      <c r="A1127" t="s">
        <v>696</v>
      </c>
      <c r="B1127" s="9" t="s">
        <v>3117</v>
      </c>
      <c r="C1127" s="1">
        <f t="shared" si="313"/>
        <v>1282</v>
      </c>
      <c r="D1127" s="7">
        <f t="shared" si="314"/>
        <v>3</v>
      </c>
      <c r="E1127" s="7">
        <f t="shared" si="315"/>
        <v>4</v>
      </c>
      <c r="F1127" s="7">
        <f t="shared" si="316"/>
        <v>5</v>
      </c>
      <c r="G1127" s="7">
        <f t="shared" si="311"/>
        <v>2</v>
      </c>
      <c r="H1127" s="49">
        <f t="shared" si="317"/>
        <v>359</v>
      </c>
      <c r="I1127" s="177">
        <f t="shared" si="318"/>
        <v>0.28003120124804992</v>
      </c>
      <c r="J1127" s="8"/>
      <c r="K1127" s="2">
        <f t="shared" si="319"/>
        <v>0.12480499219968799</v>
      </c>
      <c r="L1127" s="2">
        <f t="shared" si="320"/>
        <v>0.11934477379095164</v>
      </c>
      <c r="M1127" s="2">
        <f t="shared" si="321"/>
        <v>9.438377535101404E-2</v>
      </c>
      <c r="N1127" s="2">
        <f t="shared" si="324"/>
        <v>0.12714508580343215</v>
      </c>
      <c r="O1127" s="2">
        <f t="shared" si="325"/>
        <v>0.5343213728549141</v>
      </c>
      <c r="P1127" s="1">
        <v>160</v>
      </c>
      <c r="Q1127" s="1">
        <v>153</v>
      </c>
      <c r="R1127" s="1">
        <v>121</v>
      </c>
      <c r="S1127" s="1">
        <v>163</v>
      </c>
      <c r="T1127" s="1">
        <v>522</v>
      </c>
      <c r="U1127" s="1">
        <v>22</v>
      </c>
      <c r="V1127" s="1">
        <v>34</v>
      </c>
      <c r="W1127" s="1">
        <v>84</v>
      </c>
      <c r="X1127" s="1">
        <v>6</v>
      </c>
      <c r="Y1127" s="1"/>
      <c r="Z1127" s="1">
        <v>14</v>
      </c>
      <c r="AA1127" s="1">
        <f t="shared" si="326"/>
        <v>3</v>
      </c>
      <c r="AB1127" s="1">
        <v>0</v>
      </c>
      <c r="AC1127" s="1">
        <v>0</v>
      </c>
      <c r="AD1127" s="1">
        <v>0</v>
      </c>
      <c r="AE1127" s="1">
        <v>0</v>
      </c>
      <c r="AF1127" s="1">
        <v>0</v>
      </c>
      <c r="AG1127" s="1">
        <v>0</v>
      </c>
      <c r="AI1127" t="str">
        <f t="shared" si="312"/>
        <v>Fremont</v>
      </c>
      <c r="AJ1127" t="s">
        <v>3010</v>
      </c>
      <c r="AK1127" s="182">
        <v>1</v>
      </c>
      <c r="AL1127" s="7"/>
      <c r="AN1127" s="97">
        <v>33</v>
      </c>
      <c r="AO1127" s="99">
        <v>15</v>
      </c>
      <c r="AP1127" s="99">
        <v>60</v>
      </c>
      <c r="AQ1127" s="106">
        <v>27940</v>
      </c>
      <c r="AR1127" s="106">
        <f t="shared" si="322"/>
        <v>33015</v>
      </c>
      <c r="AS1127" t="s">
        <v>1711</v>
      </c>
      <c r="AT1127" s="109">
        <f t="shared" si="323"/>
        <v>3327940</v>
      </c>
      <c r="AW1127">
        <v>17.41</v>
      </c>
      <c r="AX1127">
        <v>0.25</v>
      </c>
      <c r="AY1127">
        <v>17.16</v>
      </c>
      <c r="BA1127" s="7">
        <f t="shared" si="327"/>
        <v>0</v>
      </c>
      <c r="BB1127" s="7">
        <f t="shared" si="328"/>
        <v>0</v>
      </c>
      <c r="BC1127" s="7">
        <f t="shared" si="329"/>
        <v>0</v>
      </c>
      <c r="BD1127" s="7">
        <f t="shared" si="329"/>
        <v>0</v>
      </c>
      <c r="BE1127" s="7">
        <f t="shared" si="330"/>
        <v>1</v>
      </c>
      <c r="BF1127" s="117"/>
      <c r="BI1127" s="117"/>
      <c r="BJ1127" s="117"/>
      <c r="BK1127" s="168"/>
      <c r="BM1127" s="1">
        <v>0</v>
      </c>
      <c r="BN1127" s="1">
        <v>1</v>
      </c>
      <c r="BO1127" s="1">
        <v>0</v>
      </c>
      <c r="BP1127" s="1">
        <v>0</v>
      </c>
      <c r="BQ1127" s="1">
        <v>0</v>
      </c>
      <c r="BR1127" s="1">
        <v>0</v>
      </c>
      <c r="BS1127" s="1">
        <v>0</v>
      </c>
      <c r="BT1127" s="1">
        <v>0</v>
      </c>
      <c r="BU1127" s="1">
        <v>0</v>
      </c>
      <c r="BV1127" s="1">
        <v>1</v>
      </c>
      <c r="BW1127" s="1">
        <v>0</v>
      </c>
      <c r="BX1127" s="1">
        <v>0</v>
      </c>
      <c r="BY1127" s="1">
        <v>0</v>
      </c>
      <c r="BZ1127" s="1">
        <v>1</v>
      </c>
      <c r="CA1127" s="1">
        <v>0</v>
      </c>
    </row>
    <row r="1128" spans="1:79" hidden="1" outlineLevel="1">
      <c r="A1128" t="s">
        <v>643</v>
      </c>
      <c r="B1128" s="9" t="s">
        <v>3117</v>
      </c>
      <c r="C1128" s="1">
        <f t="shared" si="313"/>
        <v>2150</v>
      </c>
      <c r="D1128" s="7">
        <f t="shared" si="314"/>
        <v>2</v>
      </c>
      <c r="E1128" s="7">
        <f t="shared" si="315"/>
        <v>3</v>
      </c>
      <c r="F1128" s="7">
        <f t="shared" si="316"/>
        <v>4</v>
      </c>
      <c r="G1128" s="7">
        <f t="shared" si="311"/>
        <v>5</v>
      </c>
      <c r="H1128" s="49">
        <f t="shared" si="317"/>
        <v>279</v>
      </c>
      <c r="I1128" s="177">
        <f t="shared" si="318"/>
        <v>0.12976744186046513</v>
      </c>
      <c r="J1128" s="8"/>
      <c r="K1128" s="2">
        <f t="shared" si="319"/>
        <v>0.20465116279069767</v>
      </c>
      <c r="L1128" s="2">
        <f t="shared" si="320"/>
        <v>0.12279069767441861</v>
      </c>
      <c r="M1128" s="2">
        <f t="shared" si="321"/>
        <v>0.10232558139534884</v>
      </c>
      <c r="N1128" s="2">
        <f t="shared" si="324"/>
        <v>9.5348837209302331E-2</v>
      </c>
      <c r="O1128" s="2">
        <f t="shared" si="325"/>
        <v>0.47488372093023246</v>
      </c>
      <c r="P1128" s="1">
        <v>440</v>
      </c>
      <c r="Q1128" s="1">
        <v>264</v>
      </c>
      <c r="R1128" s="1">
        <v>220</v>
      </c>
      <c r="S1128" s="1">
        <v>205</v>
      </c>
      <c r="T1128" s="1">
        <v>719</v>
      </c>
      <c r="U1128" s="1">
        <v>33</v>
      </c>
      <c r="V1128" s="1">
        <v>93</v>
      </c>
      <c r="W1128" s="1">
        <v>135</v>
      </c>
      <c r="X1128" s="1">
        <v>9</v>
      </c>
      <c r="Y1128" s="1"/>
      <c r="Z1128" s="1">
        <v>26</v>
      </c>
      <c r="AA1128" s="1">
        <f t="shared" si="326"/>
        <v>3</v>
      </c>
      <c r="AB1128" s="1">
        <v>0</v>
      </c>
      <c r="AC1128" s="1">
        <v>0</v>
      </c>
      <c r="AD1128" s="1">
        <v>0</v>
      </c>
      <c r="AE1128" s="1">
        <v>2</v>
      </c>
      <c r="AF1128" s="1">
        <v>0</v>
      </c>
      <c r="AG1128" s="1">
        <v>1</v>
      </c>
      <c r="AI1128" t="str">
        <f t="shared" si="312"/>
        <v>Gilford</v>
      </c>
      <c r="AJ1128" t="s">
        <v>1371</v>
      </c>
      <c r="AK1128" s="182">
        <v>1</v>
      </c>
      <c r="AL1128" s="7"/>
      <c r="AN1128" s="97">
        <v>33</v>
      </c>
      <c r="AO1128" s="99">
        <v>1</v>
      </c>
      <c r="AP1128" s="99">
        <v>25</v>
      </c>
      <c r="AQ1128" s="106">
        <v>28740</v>
      </c>
      <c r="AR1128" s="106">
        <f t="shared" si="322"/>
        <v>33001</v>
      </c>
      <c r="AS1128" t="s">
        <v>1711</v>
      </c>
      <c r="AT1128" s="109">
        <f t="shared" si="323"/>
        <v>3328740</v>
      </c>
      <c r="AW1128">
        <v>53.83</v>
      </c>
      <c r="AX1128">
        <v>14.85</v>
      </c>
      <c r="AY1128">
        <v>38.97</v>
      </c>
      <c r="BA1128" s="7">
        <f t="shared" si="327"/>
        <v>0</v>
      </c>
      <c r="BB1128" s="7">
        <f t="shared" si="328"/>
        <v>0</v>
      </c>
      <c r="BC1128" s="7">
        <f t="shared" si="329"/>
        <v>0</v>
      </c>
      <c r="BD1128" s="7">
        <f t="shared" si="329"/>
        <v>0</v>
      </c>
      <c r="BE1128" s="7">
        <f t="shared" si="330"/>
        <v>1</v>
      </c>
      <c r="BF1128" s="117"/>
      <c r="BI1128" s="117"/>
      <c r="BJ1128" s="117"/>
      <c r="BK1128" s="168"/>
      <c r="BM1128" s="1">
        <v>0</v>
      </c>
      <c r="BN1128" s="1">
        <v>0</v>
      </c>
      <c r="BO1128" s="1">
        <v>1</v>
      </c>
      <c r="BP1128" s="1">
        <v>0</v>
      </c>
      <c r="BQ1128" s="1">
        <v>0</v>
      </c>
      <c r="BR1128" s="1">
        <v>0</v>
      </c>
      <c r="BS1128" s="1">
        <v>0</v>
      </c>
      <c r="BT1128" s="1">
        <v>0</v>
      </c>
      <c r="BU1128" s="1">
        <v>0</v>
      </c>
      <c r="BV1128" s="1">
        <v>1</v>
      </c>
      <c r="BW1128" s="1">
        <v>0</v>
      </c>
      <c r="BX1128" s="1">
        <v>0</v>
      </c>
      <c r="BY1128" s="1">
        <v>0</v>
      </c>
      <c r="BZ1128" s="1">
        <v>0</v>
      </c>
      <c r="CA1128" s="1">
        <v>1</v>
      </c>
    </row>
    <row r="1129" spans="1:79" hidden="1" outlineLevel="1">
      <c r="A1129" t="s">
        <v>83</v>
      </c>
      <c r="B1129" s="9" t="s">
        <v>3117</v>
      </c>
      <c r="C1129" s="1">
        <f t="shared" si="313"/>
        <v>1033</v>
      </c>
      <c r="D1129" s="7">
        <f t="shared" si="314"/>
        <v>3</v>
      </c>
      <c r="E1129" s="7">
        <f t="shared" si="315"/>
        <v>5</v>
      </c>
      <c r="F1129" s="7">
        <f t="shared" si="316"/>
        <v>4</v>
      </c>
      <c r="G1129" s="7">
        <f t="shared" si="311"/>
        <v>2</v>
      </c>
      <c r="H1129" s="49">
        <f t="shared" si="317"/>
        <v>251</v>
      </c>
      <c r="I1129" s="177">
        <f t="shared" si="318"/>
        <v>0.24298160696999033</v>
      </c>
      <c r="J1129" s="8"/>
      <c r="K1129" s="2">
        <f t="shared" si="319"/>
        <v>0.1287512100677638</v>
      </c>
      <c r="L1129" s="2">
        <f t="shared" si="320"/>
        <v>9.0029041626331074E-2</v>
      </c>
      <c r="M1129" s="2">
        <f t="shared" si="321"/>
        <v>9.2933204259438532E-2</v>
      </c>
      <c r="N1129" s="2">
        <f t="shared" si="324"/>
        <v>0.15972894482090996</v>
      </c>
      <c r="O1129" s="2">
        <f t="shared" si="325"/>
        <v>0.52855759922555667</v>
      </c>
      <c r="P1129" s="1">
        <v>133</v>
      </c>
      <c r="Q1129" s="1">
        <v>93</v>
      </c>
      <c r="R1129" s="1">
        <v>96</v>
      </c>
      <c r="S1129" s="1">
        <v>165</v>
      </c>
      <c r="T1129" s="1">
        <v>416</v>
      </c>
      <c r="U1129" s="1">
        <v>22</v>
      </c>
      <c r="V1129" s="1">
        <v>39</v>
      </c>
      <c r="W1129" s="1">
        <v>52</v>
      </c>
      <c r="X1129" s="1">
        <v>8</v>
      </c>
      <c r="Y1129" s="1"/>
      <c r="Z1129" s="1">
        <v>3</v>
      </c>
      <c r="AA1129" s="1">
        <f t="shared" si="326"/>
        <v>2</v>
      </c>
      <c r="AB1129" s="1">
        <v>1</v>
      </c>
      <c r="AC1129" s="1">
        <v>0</v>
      </c>
      <c r="AD1129" s="1">
        <v>2</v>
      </c>
      <c r="AE1129" s="1">
        <v>0</v>
      </c>
      <c r="AF1129" s="1">
        <v>1</v>
      </c>
      <c r="AG1129" s="1">
        <v>0</v>
      </c>
      <c r="AI1129" t="str">
        <f t="shared" si="312"/>
        <v>Gilmanton</v>
      </c>
      <c r="AJ1129" t="s">
        <v>1371</v>
      </c>
      <c r="AK1129" s="182">
        <v>1</v>
      </c>
      <c r="AL1129" s="7"/>
      <c r="AN1129" s="97">
        <v>33</v>
      </c>
      <c r="AO1129" s="99">
        <v>1</v>
      </c>
      <c r="AP1129" s="99">
        <v>30</v>
      </c>
      <c r="AQ1129" s="106">
        <v>28980</v>
      </c>
      <c r="AR1129" s="106">
        <f t="shared" si="322"/>
        <v>33001</v>
      </c>
      <c r="AS1129" t="s">
        <v>1711</v>
      </c>
      <c r="AT1129" s="109">
        <f t="shared" si="323"/>
        <v>3328980</v>
      </c>
      <c r="AW1129">
        <v>59.06</v>
      </c>
      <c r="AX1129">
        <v>1.95</v>
      </c>
      <c r="AY1129">
        <v>57.11</v>
      </c>
      <c r="BA1129" s="7">
        <f t="shared" si="327"/>
        <v>0</v>
      </c>
      <c r="BB1129" s="7">
        <f t="shared" si="328"/>
        <v>0</v>
      </c>
      <c r="BC1129" s="7">
        <f t="shared" si="329"/>
        <v>0</v>
      </c>
      <c r="BD1129" s="7">
        <f t="shared" si="329"/>
        <v>0</v>
      </c>
      <c r="BE1129" s="7">
        <f t="shared" si="330"/>
        <v>1</v>
      </c>
      <c r="BF1129" s="117"/>
      <c r="BI1129" s="117"/>
      <c r="BJ1129" s="117"/>
      <c r="BK1129" s="168"/>
      <c r="BM1129" s="1">
        <v>0</v>
      </c>
      <c r="BN1129" s="1">
        <v>0</v>
      </c>
      <c r="BO1129" s="1">
        <v>0</v>
      </c>
      <c r="BP1129" s="1">
        <v>0</v>
      </c>
      <c r="BQ1129" s="1">
        <v>0</v>
      </c>
      <c r="BR1129" s="1">
        <v>0</v>
      </c>
      <c r="BS1129" s="1">
        <v>0</v>
      </c>
      <c r="BT1129" s="1">
        <v>0</v>
      </c>
      <c r="BU1129" s="1">
        <v>0</v>
      </c>
      <c r="BV1129" s="1">
        <v>2</v>
      </c>
      <c r="BW1129" s="1">
        <v>0</v>
      </c>
      <c r="BX1129" s="1">
        <v>0</v>
      </c>
      <c r="BY1129" s="1">
        <v>0</v>
      </c>
      <c r="BZ1129" s="1">
        <v>0</v>
      </c>
      <c r="CA1129" s="1">
        <v>0</v>
      </c>
    </row>
    <row r="1130" spans="1:79" hidden="1" outlineLevel="1">
      <c r="A1130" t="s">
        <v>54</v>
      </c>
      <c r="B1130" s="9" t="s">
        <v>3117</v>
      </c>
      <c r="C1130" s="1">
        <f t="shared" si="313"/>
        <v>181</v>
      </c>
      <c r="D1130" s="7">
        <f t="shared" si="314"/>
        <v>3</v>
      </c>
      <c r="E1130" s="7">
        <f t="shared" si="315"/>
        <v>4</v>
      </c>
      <c r="F1130" s="7">
        <f t="shared" si="316"/>
        <v>5</v>
      </c>
      <c r="G1130" s="7">
        <f t="shared" si="311"/>
        <v>2</v>
      </c>
      <c r="H1130" s="49">
        <f t="shared" si="317"/>
        <v>46</v>
      </c>
      <c r="I1130" s="177">
        <f t="shared" si="318"/>
        <v>0.2541436464088398</v>
      </c>
      <c r="J1130" s="8"/>
      <c r="K1130" s="2">
        <f t="shared" si="319"/>
        <v>0.13812154696132597</v>
      </c>
      <c r="L1130" s="2">
        <f t="shared" si="320"/>
        <v>9.9447513812154692E-2</v>
      </c>
      <c r="M1130" s="2">
        <f t="shared" si="321"/>
        <v>7.18232044198895E-2</v>
      </c>
      <c r="N1130" s="2">
        <f t="shared" si="324"/>
        <v>0.15469613259668508</v>
      </c>
      <c r="O1130" s="2">
        <f t="shared" si="325"/>
        <v>0.53591160220994483</v>
      </c>
      <c r="P1130" s="1">
        <v>25</v>
      </c>
      <c r="Q1130" s="1">
        <v>18</v>
      </c>
      <c r="R1130" s="1">
        <v>13</v>
      </c>
      <c r="S1130" s="1">
        <v>28</v>
      </c>
      <c r="T1130" s="1">
        <v>74</v>
      </c>
      <c r="U1130" s="1">
        <v>8</v>
      </c>
      <c r="V1130" s="1">
        <v>2</v>
      </c>
      <c r="W1130" s="1">
        <v>9</v>
      </c>
      <c r="X1130" s="1">
        <v>3</v>
      </c>
      <c r="Y1130" s="1"/>
      <c r="Z1130" s="1">
        <v>0</v>
      </c>
      <c r="AA1130" s="1">
        <f t="shared" si="326"/>
        <v>0</v>
      </c>
      <c r="AB1130" s="1">
        <v>0</v>
      </c>
      <c r="AC1130" s="1">
        <v>0</v>
      </c>
      <c r="AD1130" s="1">
        <v>1</v>
      </c>
      <c r="AE1130" s="1">
        <v>0</v>
      </c>
      <c r="AF1130" s="1">
        <v>0</v>
      </c>
      <c r="AG1130" s="1">
        <v>0</v>
      </c>
      <c r="AI1130" t="str">
        <f t="shared" si="312"/>
        <v>Gilsum</v>
      </c>
      <c r="AJ1130" t="s">
        <v>1369</v>
      </c>
      <c r="AK1130" s="182">
        <v>2</v>
      </c>
      <c r="AL1130" s="7"/>
      <c r="AN1130" s="97">
        <v>33</v>
      </c>
      <c r="AO1130" s="99">
        <v>5</v>
      </c>
      <c r="AP1130" s="99">
        <v>25</v>
      </c>
      <c r="AQ1130" s="106">
        <v>29220</v>
      </c>
      <c r="AR1130" s="106">
        <f t="shared" si="322"/>
        <v>33005</v>
      </c>
      <c r="AS1130" t="s">
        <v>1711</v>
      </c>
      <c r="AT1130" s="109">
        <f t="shared" si="323"/>
        <v>3329220</v>
      </c>
      <c r="AW1130">
        <v>16.68</v>
      </c>
      <c r="AX1130">
        <v>0.02</v>
      </c>
      <c r="AY1130">
        <v>16.66</v>
      </c>
      <c r="BA1130" s="7">
        <f t="shared" si="327"/>
        <v>0</v>
      </c>
      <c r="BB1130" s="7">
        <f t="shared" si="328"/>
        <v>0</v>
      </c>
      <c r="BC1130" s="7">
        <f t="shared" si="329"/>
        <v>0</v>
      </c>
      <c r="BD1130" s="7">
        <f t="shared" si="329"/>
        <v>0</v>
      </c>
      <c r="BE1130" s="7">
        <f t="shared" si="330"/>
        <v>1</v>
      </c>
      <c r="BF1130" s="117"/>
      <c r="BI1130" s="117"/>
      <c r="BJ1130" s="117"/>
      <c r="BK1130" s="168"/>
      <c r="BM1130" s="1">
        <v>0</v>
      </c>
      <c r="BN1130" s="1">
        <v>0</v>
      </c>
      <c r="BO1130" s="1">
        <v>0</v>
      </c>
      <c r="BP1130" s="1">
        <v>0</v>
      </c>
      <c r="BQ1130" s="1">
        <v>0</v>
      </c>
      <c r="BR1130" s="1">
        <v>0</v>
      </c>
      <c r="BS1130" s="1">
        <v>0</v>
      </c>
      <c r="BT1130" s="1">
        <v>0</v>
      </c>
      <c r="BU1130" s="1">
        <v>0</v>
      </c>
      <c r="BV1130" s="1">
        <v>0</v>
      </c>
      <c r="BW1130" s="1">
        <v>0</v>
      </c>
      <c r="BX1130" s="1">
        <v>0</v>
      </c>
      <c r="BY1130" s="1">
        <v>0</v>
      </c>
      <c r="BZ1130" s="1">
        <v>0</v>
      </c>
      <c r="CA1130" s="1">
        <v>0</v>
      </c>
    </row>
    <row r="1131" spans="1:79" hidden="1" outlineLevel="1">
      <c r="A1131" t="s">
        <v>55</v>
      </c>
      <c r="B1131" s="9" t="s">
        <v>3117</v>
      </c>
      <c r="C1131" s="1">
        <f t="shared" si="313"/>
        <v>4550</v>
      </c>
      <c r="D1131" s="7">
        <f t="shared" si="314"/>
        <v>2</v>
      </c>
      <c r="E1131" s="7">
        <f t="shared" si="315"/>
        <v>4</v>
      </c>
      <c r="F1131" s="7">
        <f t="shared" si="316"/>
        <v>5</v>
      </c>
      <c r="G1131" s="7">
        <f t="shared" si="311"/>
        <v>3</v>
      </c>
      <c r="H1131" s="49">
        <f t="shared" si="317"/>
        <v>897</v>
      </c>
      <c r="I1131" s="177">
        <f t="shared" si="318"/>
        <v>0.19714285714285715</v>
      </c>
      <c r="J1131" s="8"/>
      <c r="K1131" s="2">
        <f t="shared" si="319"/>
        <v>0.14043956043956043</v>
      </c>
      <c r="L1131" s="2">
        <f t="shared" si="320"/>
        <v>0.10945054945054945</v>
      </c>
      <c r="M1131" s="2">
        <f t="shared" si="321"/>
        <v>0.10659340659340659</v>
      </c>
      <c r="N1131" s="2">
        <f t="shared" si="324"/>
        <v>0.12373626373626373</v>
      </c>
      <c r="O1131" s="2">
        <f t="shared" si="325"/>
        <v>0.51978021978021993</v>
      </c>
      <c r="P1131" s="1">
        <v>639</v>
      </c>
      <c r="Q1131" s="1">
        <v>498</v>
      </c>
      <c r="R1131" s="1">
        <v>485</v>
      </c>
      <c r="S1131" s="1">
        <v>563</v>
      </c>
      <c r="T1131" s="1">
        <v>1536</v>
      </c>
      <c r="U1131" s="1">
        <v>91</v>
      </c>
      <c r="V1131" s="1">
        <v>197</v>
      </c>
      <c r="W1131" s="1">
        <v>454</v>
      </c>
      <c r="X1131" s="1">
        <v>32</v>
      </c>
      <c r="Y1131" s="1"/>
      <c r="Z1131" s="1">
        <v>27</v>
      </c>
      <c r="AA1131" s="1">
        <f t="shared" si="326"/>
        <v>13</v>
      </c>
      <c r="AB1131" s="1">
        <v>8</v>
      </c>
      <c r="AC1131" s="1">
        <v>0</v>
      </c>
      <c r="AD1131" s="1">
        <v>2</v>
      </c>
      <c r="AE1131" s="1">
        <v>1</v>
      </c>
      <c r="AF1131" s="1">
        <v>1</v>
      </c>
      <c r="AG1131" s="1">
        <v>3</v>
      </c>
      <c r="AI1131" t="str">
        <f t="shared" si="312"/>
        <v>Goffstown</v>
      </c>
      <c r="AJ1131" t="s">
        <v>118</v>
      </c>
      <c r="AK1131" s="182">
        <v>1</v>
      </c>
      <c r="AL1131" s="7"/>
      <c r="AN1131" s="97">
        <v>33</v>
      </c>
      <c r="AO1131" s="99">
        <v>11</v>
      </c>
      <c r="AP1131" s="99">
        <v>40</v>
      </c>
      <c r="AQ1131" s="106">
        <v>29860</v>
      </c>
      <c r="AR1131" s="106">
        <f t="shared" si="322"/>
        <v>33011</v>
      </c>
      <c r="AS1131" t="s">
        <v>1711</v>
      </c>
      <c r="AT1131" s="109">
        <f t="shared" si="323"/>
        <v>3329860</v>
      </c>
      <c r="AW1131">
        <v>37.51</v>
      </c>
      <c r="AX1131">
        <v>0.62</v>
      </c>
      <c r="AY1131">
        <v>36.89</v>
      </c>
      <c r="BA1131" s="7">
        <f t="shared" si="327"/>
        <v>0</v>
      </c>
      <c r="BB1131" s="7">
        <f t="shared" si="328"/>
        <v>0</v>
      </c>
      <c r="BC1131" s="7">
        <f t="shared" si="329"/>
        <v>0</v>
      </c>
      <c r="BD1131" s="7">
        <f t="shared" si="329"/>
        <v>0</v>
      </c>
      <c r="BE1131" s="7">
        <f t="shared" si="330"/>
        <v>1</v>
      </c>
      <c r="BF1131" s="117"/>
      <c r="BI1131" s="117"/>
      <c r="BJ1131" s="117"/>
      <c r="BK1131" s="168"/>
      <c r="BM1131" s="1">
        <v>2</v>
      </c>
      <c r="BN1131" s="1">
        <v>2</v>
      </c>
      <c r="BO1131" s="1">
        <v>0</v>
      </c>
      <c r="BP1131" s="1">
        <v>0</v>
      </c>
      <c r="BQ1131" s="1">
        <v>2</v>
      </c>
      <c r="BR1131" s="1">
        <v>0</v>
      </c>
      <c r="BS1131" s="1">
        <v>0</v>
      </c>
      <c r="BT1131" s="1">
        <v>1</v>
      </c>
      <c r="BU1131" s="1">
        <v>0</v>
      </c>
      <c r="BV1131" s="1">
        <v>3</v>
      </c>
      <c r="BW1131" s="1">
        <v>0</v>
      </c>
      <c r="BX1131" s="1">
        <v>1</v>
      </c>
      <c r="BY1131" s="1">
        <v>0</v>
      </c>
      <c r="BZ1131" s="1">
        <v>0</v>
      </c>
      <c r="CA1131" s="1">
        <v>2</v>
      </c>
    </row>
    <row r="1132" spans="1:79" hidden="1" outlineLevel="1">
      <c r="A1132" t="s">
        <v>2254</v>
      </c>
      <c r="B1132" s="9" t="s">
        <v>3117</v>
      </c>
      <c r="C1132" s="1">
        <f t="shared" si="313"/>
        <v>508</v>
      </c>
      <c r="D1132" s="7">
        <f t="shared" si="314"/>
        <v>2</v>
      </c>
      <c r="E1132" s="7">
        <f t="shared" si="315"/>
        <v>4</v>
      </c>
      <c r="F1132" s="7">
        <f t="shared" si="316"/>
        <v>3</v>
      </c>
      <c r="G1132" s="7">
        <f t="shared" si="311"/>
        <v>5</v>
      </c>
      <c r="H1132" s="49">
        <f t="shared" si="317"/>
        <v>102</v>
      </c>
      <c r="I1132" s="177">
        <f t="shared" si="318"/>
        <v>0.20078740157480315</v>
      </c>
      <c r="J1132" s="8"/>
      <c r="K1132" s="2">
        <f t="shared" si="319"/>
        <v>0.1437007874015748</v>
      </c>
      <c r="L1132" s="2">
        <f t="shared" si="320"/>
        <v>0.10236220472440945</v>
      </c>
      <c r="M1132" s="2">
        <f t="shared" si="321"/>
        <v>0.13779527559055119</v>
      </c>
      <c r="N1132" s="2">
        <f t="shared" si="324"/>
        <v>7.6771653543307089E-2</v>
      </c>
      <c r="O1132" s="2">
        <f t="shared" si="325"/>
        <v>0.53937007874015752</v>
      </c>
      <c r="P1132" s="1">
        <v>73</v>
      </c>
      <c r="Q1132" s="1">
        <v>52</v>
      </c>
      <c r="R1132" s="1">
        <v>70</v>
      </c>
      <c r="S1132" s="1">
        <v>39</v>
      </c>
      <c r="T1132" s="1">
        <v>175</v>
      </c>
      <c r="U1132" s="1">
        <v>18</v>
      </c>
      <c r="V1132" s="1">
        <v>26</v>
      </c>
      <c r="W1132" s="1">
        <v>28</v>
      </c>
      <c r="X1132" s="1">
        <v>3</v>
      </c>
      <c r="Y1132" s="1"/>
      <c r="Z1132" s="1">
        <v>22</v>
      </c>
      <c r="AA1132" s="1">
        <f t="shared" si="326"/>
        <v>1</v>
      </c>
      <c r="AB1132" s="1">
        <v>1</v>
      </c>
      <c r="AC1132" s="1">
        <v>0</v>
      </c>
      <c r="AD1132" s="1">
        <v>0</v>
      </c>
      <c r="AE1132" s="1">
        <v>0</v>
      </c>
      <c r="AF1132" s="1">
        <v>0</v>
      </c>
      <c r="AG1132" s="1">
        <v>0</v>
      </c>
      <c r="AI1132" t="str">
        <f t="shared" si="312"/>
        <v>Gorham</v>
      </c>
      <c r="AJ1132" t="s">
        <v>1926</v>
      </c>
      <c r="AK1132" s="182">
        <v>2</v>
      </c>
      <c r="AL1132" s="7"/>
      <c r="AN1132" s="97">
        <v>33</v>
      </c>
      <c r="AO1132" s="99">
        <v>7</v>
      </c>
      <c r="AP1132" s="99">
        <v>95</v>
      </c>
      <c r="AQ1132" s="106">
        <v>30260</v>
      </c>
      <c r="AR1132" s="106">
        <f t="shared" si="322"/>
        <v>33007</v>
      </c>
      <c r="AS1132" t="s">
        <v>1711</v>
      </c>
      <c r="AT1132" s="109">
        <f t="shared" si="323"/>
        <v>3330260</v>
      </c>
      <c r="AW1132">
        <v>32.31</v>
      </c>
      <c r="AX1132">
        <v>0.41</v>
      </c>
      <c r="AY1132">
        <v>31.91</v>
      </c>
      <c r="BA1132" s="7">
        <f t="shared" si="327"/>
        <v>0</v>
      </c>
      <c r="BB1132" s="7">
        <f t="shared" si="328"/>
        <v>0</v>
      </c>
      <c r="BC1132" s="7">
        <f t="shared" si="329"/>
        <v>0</v>
      </c>
      <c r="BD1132" s="7">
        <f t="shared" si="329"/>
        <v>0</v>
      </c>
      <c r="BE1132" s="7">
        <f t="shared" si="330"/>
        <v>1</v>
      </c>
      <c r="BF1132" s="117"/>
      <c r="BI1132" s="117"/>
      <c r="BJ1132" s="117"/>
      <c r="BK1132" s="168"/>
      <c r="BM1132" s="1">
        <v>0</v>
      </c>
      <c r="BN1132" s="1">
        <v>0</v>
      </c>
      <c r="BO1132" s="1">
        <v>0</v>
      </c>
      <c r="BP1132" s="1">
        <v>0</v>
      </c>
      <c r="BQ1132" s="1">
        <v>0</v>
      </c>
      <c r="BR1132" s="1">
        <v>0</v>
      </c>
      <c r="BS1132" s="1">
        <v>0</v>
      </c>
      <c r="BT1132" s="1">
        <v>0</v>
      </c>
      <c r="BU1132" s="1">
        <v>0</v>
      </c>
      <c r="BV1132" s="1">
        <v>1</v>
      </c>
      <c r="BW1132" s="1">
        <v>0</v>
      </c>
      <c r="BX1132" s="1">
        <v>0</v>
      </c>
      <c r="BY1132" s="1">
        <v>0</v>
      </c>
      <c r="BZ1132" s="1">
        <v>0</v>
      </c>
      <c r="CA1132" s="1">
        <v>0</v>
      </c>
    </row>
    <row r="1133" spans="1:79" hidden="1" outlineLevel="1">
      <c r="A1133" t="s">
        <v>101</v>
      </c>
      <c r="B1133" s="9" t="s">
        <v>3117</v>
      </c>
      <c r="C1133" s="1">
        <f t="shared" si="313"/>
        <v>197</v>
      </c>
      <c r="D1133" s="7">
        <f t="shared" si="314"/>
        <v>2</v>
      </c>
      <c r="E1133" s="7">
        <f t="shared" si="315"/>
        <v>5</v>
      </c>
      <c r="F1133" s="7">
        <f t="shared" si="316"/>
        <v>4</v>
      </c>
      <c r="G1133" s="7">
        <f t="shared" si="311"/>
        <v>3</v>
      </c>
      <c r="H1133" s="49">
        <f t="shared" si="317"/>
        <v>39</v>
      </c>
      <c r="I1133" s="177">
        <f t="shared" si="318"/>
        <v>0.19796954314720813</v>
      </c>
      <c r="J1133" s="8"/>
      <c r="K1133" s="2">
        <f t="shared" si="319"/>
        <v>0.16751269035532995</v>
      </c>
      <c r="L1133" s="2">
        <f t="shared" si="320"/>
        <v>7.6142131979695438E-2</v>
      </c>
      <c r="M1133" s="2">
        <f t="shared" si="321"/>
        <v>8.1218274111675121E-2</v>
      </c>
      <c r="N1133" s="2">
        <f t="shared" si="324"/>
        <v>0.13705583756345177</v>
      </c>
      <c r="O1133" s="2">
        <f t="shared" si="325"/>
        <v>0.53807106598984777</v>
      </c>
      <c r="P1133" s="1">
        <v>33</v>
      </c>
      <c r="Q1133" s="1">
        <v>15</v>
      </c>
      <c r="R1133" s="1">
        <v>16</v>
      </c>
      <c r="S1133" s="1">
        <v>27</v>
      </c>
      <c r="T1133" s="1">
        <v>72</v>
      </c>
      <c r="U1133" s="1">
        <v>7</v>
      </c>
      <c r="V1133" s="1">
        <v>9</v>
      </c>
      <c r="W1133" s="1">
        <v>13</v>
      </c>
      <c r="X1133" s="1">
        <v>1</v>
      </c>
      <c r="Y1133" s="1"/>
      <c r="Z1133" s="1">
        <v>4</v>
      </c>
      <c r="AA1133" s="1">
        <f t="shared" si="326"/>
        <v>0</v>
      </c>
      <c r="AB1133" s="1">
        <v>0</v>
      </c>
      <c r="AC1133" s="1">
        <v>0</v>
      </c>
      <c r="AD1133" s="1">
        <v>0</v>
      </c>
      <c r="AE1133" s="1">
        <v>0</v>
      </c>
      <c r="AF1133" s="1">
        <v>0</v>
      </c>
      <c r="AG1133" s="1">
        <v>0</v>
      </c>
      <c r="AI1133" t="str">
        <f t="shared" si="312"/>
        <v>Goshen</v>
      </c>
      <c r="AJ1133" t="s">
        <v>162</v>
      </c>
      <c r="AK1133" s="182">
        <v>2</v>
      </c>
      <c r="AL1133" s="7"/>
      <c r="AN1133" s="97">
        <v>33</v>
      </c>
      <c r="AO1133" s="99">
        <v>19</v>
      </c>
      <c r="AP1133" s="99">
        <v>30</v>
      </c>
      <c r="AQ1133" s="106">
        <v>30500</v>
      </c>
      <c r="AR1133" s="106">
        <f t="shared" si="322"/>
        <v>33019</v>
      </c>
      <c r="AS1133" t="s">
        <v>1711</v>
      </c>
      <c r="AT1133" s="109">
        <f t="shared" si="323"/>
        <v>3330500</v>
      </c>
      <c r="AW1133">
        <v>22.58</v>
      </c>
      <c r="AX1133">
        <v>0.09</v>
      </c>
      <c r="AY1133">
        <v>22.49</v>
      </c>
      <c r="BA1133" s="7">
        <f t="shared" si="327"/>
        <v>0</v>
      </c>
      <c r="BB1133" s="7">
        <f t="shared" si="328"/>
        <v>0</v>
      </c>
      <c r="BC1133" s="7">
        <f t="shared" si="329"/>
        <v>0</v>
      </c>
      <c r="BD1133" s="7">
        <f t="shared" si="329"/>
        <v>0</v>
      </c>
      <c r="BE1133" s="7">
        <f t="shared" si="330"/>
        <v>1</v>
      </c>
      <c r="BF1133" s="117"/>
      <c r="BI1133" s="117"/>
      <c r="BJ1133" s="117"/>
      <c r="BK1133" s="168"/>
      <c r="BM1133" s="1">
        <v>0</v>
      </c>
      <c r="BN1133" s="1">
        <v>0</v>
      </c>
      <c r="BO1133" s="1">
        <v>0</v>
      </c>
      <c r="BP1133" s="1">
        <v>0</v>
      </c>
      <c r="BQ1133" s="1">
        <v>0</v>
      </c>
      <c r="BR1133" s="1">
        <v>0</v>
      </c>
      <c r="BS1133" s="1">
        <v>0</v>
      </c>
      <c r="BT1133" s="1">
        <v>0</v>
      </c>
      <c r="BU1133" s="1">
        <v>0</v>
      </c>
      <c r="BV1133" s="1">
        <v>0</v>
      </c>
      <c r="BW1133" s="1">
        <v>0</v>
      </c>
      <c r="BX1133" s="1">
        <v>0</v>
      </c>
      <c r="BY1133" s="1">
        <v>0</v>
      </c>
      <c r="BZ1133" s="1">
        <v>0</v>
      </c>
      <c r="CA1133" s="1">
        <v>0</v>
      </c>
    </row>
    <row r="1134" spans="1:79" hidden="1" outlineLevel="1">
      <c r="A1134" t="s">
        <v>923</v>
      </c>
      <c r="B1134" s="9" t="s">
        <v>3117</v>
      </c>
      <c r="C1134" s="1">
        <f t="shared" si="313"/>
        <v>301</v>
      </c>
      <c r="D1134" s="7">
        <f t="shared" si="314"/>
        <v>3</v>
      </c>
      <c r="E1134" s="7">
        <f t="shared" si="315"/>
        <v>4</v>
      </c>
      <c r="F1134" s="7">
        <f t="shared" si="316"/>
        <v>5</v>
      </c>
      <c r="G1134" s="7">
        <f t="shared" si="311"/>
        <v>2</v>
      </c>
      <c r="H1134" s="49">
        <f t="shared" si="317"/>
        <v>88</v>
      </c>
      <c r="I1134" s="177">
        <f t="shared" si="318"/>
        <v>0.29235880398671099</v>
      </c>
      <c r="J1134" s="8"/>
      <c r="K1134" s="2">
        <f t="shared" si="319"/>
        <v>0.13621262458471761</v>
      </c>
      <c r="L1134" s="2">
        <f t="shared" si="320"/>
        <v>9.634551495016612E-2</v>
      </c>
      <c r="M1134" s="2">
        <f t="shared" si="321"/>
        <v>7.3089700996677748E-2</v>
      </c>
      <c r="N1134" s="2">
        <f t="shared" si="324"/>
        <v>0.15614617940199335</v>
      </c>
      <c r="O1134" s="2">
        <f t="shared" si="325"/>
        <v>0.53820598006644516</v>
      </c>
      <c r="P1134" s="1">
        <v>41</v>
      </c>
      <c r="Q1134" s="1">
        <v>29</v>
      </c>
      <c r="R1134" s="1">
        <v>22</v>
      </c>
      <c r="S1134" s="1">
        <v>47</v>
      </c>
      <c r="T1134" s="1">
        <v>135</v>
      </c>
      <c r="U1134" s="1">
        <v>3</v>
      </c>
      <c r="V1134" s="1">
        <v>6</v>
      </c>
      <c r="W1134" s="1">
        <v>6</v>
      </c>
      <c r="X1134" s="1">
        <v>3</v>
      </c>
      <c r="Y1134" s="1"/>
      <c r="Z1134" s="1">
        <v>3</v>
      </c>
      <c r="AA1134" s="1">
        <f t="shared" si="326"/>
        <v>3</v>
      </c>
      <c r="AB1134" s="1">
        <v>1</v>
      </c>
      <c r="AC1134" s="1">
        <v>1</v>
      </c>
      <c r="AD1134" s="1">
        <v>1</v>
      </c>
      <c r="AE1134" s="1">
        <v>0</v>
      </c>
      <c r="AF1134" s="1">
        <v>0</v>
      </c>
      <c r="AG1134" s="1">
        <v>0</v>
      </c>
      <c r="AI1134" t="str">
        <f t="shared" si="312"/>
        <v>Grafton</v>
      </c>
      <c r="AJ1134" t="s">
        <v>923</v>
      </c>
      <c r="AK1134" s="182">
        <v>2</v>
      </c>
      <c r="AL1134" s="7"/>
      <c r="AN1134" s="97">
        <v>33</v>
      </c>
      <c r="AO1134" s="99">
        <v>9</v>
      </c>
      <c r="AP1134" s="99">
        <v>75</v>
      </c>
      <c r="AQ1134" s="106">
        <v>30820</v>
      </c>
      <c r="AR1134" s="106">
        <f t="shared" si="322"/>
        <v>33009</v>
      </c>
      <c r="AS1134" t="s">
        <v>1711</v>
      </c>
      <c r="AT1134" s="109">
        <f t="shared" si="323"/>
        <v>3330820</v>
      </c>
      <c r="AW1134">
        <v>42.63</v>
      </c>
      <c r="AX1134">
        <v>0.79</v>
      </c>
      <c r="AY1134">
        <v>41.83</v>
      </c>
      <c r="BA1134" s="7">
        <f t="shared" si="327"/>
        <v>0</v>
      </c>
      <c r="BB1134" s="7">
        <f t="shared" si="328"/>
        <v>0</v>
      </c>
      <c r="BC1134" s="7">
        <f t="shared" si="329"/>
        <v>0</v>
      </c>
      <c r="BD1134" s="7">
        <f t="shared" si="329"/>
        <v>0</v>
      </c>
      <c r="BE1134" s="7">
        <f t="shared" si="330"/>
        <v>1</v>
      </c>
      <c r="BF1134" s="117"/>
      <c r="BI1134" s="117"/>
      <c r="BJ1134" s="117"/>
      <c r="BK1134" s="168"/>
      <c r="BM1134" s="1">
        <v>0</v>
      </c>
      <c r="BN1134" s="1">
        <v>0</v>
      </c>
      <c r="BO1134" s="1">
        <v>0</v>
      </c>
      <c r="BP1134" s="1">
        <v>0</v>
      </c>
      <c r="BQ1134" s="1">
        <v>0</v>
      </c>
      <c r="BR1134" s="1">
        <v>0</v>
      </c>
      <c r="BS1134" s="1">
        <v>0</v>
      </c>
      <c r="BT1134" s="1">
        <v>1</v>
      </c>
      <c r="BU1134" s="1">
        <v>0</v>
      </c>
      <c r="BV1134" s="1">
        <v>0</v>
      </c>
      <c r="BW1134" s="1">
        <v>0</v>
      </c>
      <c r="BX1134" s="1">
        <v>0</v>
      </c>
      <c r="BY1134" s="1">
        <v>1</v>
      </c>
      <c r="BZ1134" s="1">
        <v>1</v>
      </c>
      <c r="CA1134" s="1">
        <v>0</v>
      </c>
    </row>
    <row r="1135" spans="1:79" hidden="1" outlineLevel="1">
      <c r="A1135" t="s">
        <v>307</v>
      </c>
      <c r="B1135" s="9" t="s">
        <v>3117</v>
      </c>
      <c r="C1135" s="1">
        <f t="shared" si="313"/>
        <v>786</v>
      </c>
      <c r="D1135" s="7">
        <f t="shared" si="314"/>
        <v>2</v>
      </c>
      <c r="E1135" s="7">
        <f t="shared" si="315"/>
        <v>6</v>
      </c>
      <c r="F1135" s="7">
        <f t="shared" si="316"/>
        <v>4</v>
      </c>
      <c r="G1135" s="7">
        <f t="shared" si="311"/>
        <v>3</v>
      </c>
      <c r="H1135" s="49">
        <f t="shared" si="317"/>
        <v>36</v>
      </c>
      <c r="I1135" s="177">
        <f t="shared" si="318"/>
        <v>4.5801526717557252E-2</v>
      </c>
      <c r="J1135" s="8"/>
      <c r="K1135" s="2">
        <f t="shared" si="319"/>
        <v>0.23027989821882952</v>
      </c>
      <c r="L1135" s="2">
        <f t="shared" si="320"/>
        <v>8.0152671755725186E-2</v>
      </c>
      <c r="M1135" s="2">
        <f t="shared" si="321"/>
        <v>0.11450381679389313</v>
      </c>
      <c r="N1135" s="2">
        <f t="shared" si="324"/>
        <v>0.12468193384223919</v>
      </c>
      <c r="O1135" s="2">
        <f t="shared" si="325"/>
        <v>0.45038167938931301</v>
      </c>
      <c r="P1135" s="1">
        <v>181</v>
      </c>
      <c r="Q1135" s="1">
        <v>63</v>
      </c>
      <c r="R1135" s="1">
        <v>90</v>
      </c>
      <c r="S1135" s="1">
        <v>98</v>
      </c>
      <c r="T1135" s="1">
        <v>217</v>
      </c>
      <c r="U1135" s="1">
        <v>20</v>
      </c>
      <c r="V1135" s="1">
        <v>37</v>
      </c>
      <c r="W1135" s="1">
        <v>66</v>
      </c>
      <c r="X1135" s="1">
        <v>1</v>
      </c>
      <c r="Y1135" s="1"/>
      <c r="Z1135" s="1">
        <v>12</v>
      </c>
      <c r="AA1135" s="1">
        <f t="shared" si="326"/>
        <v>0</v>
      </c>
      <c r="AB1135" s="1">
        <v>1</v>
      </c>
      <c r="AC1135" s="1">
        <v>0</v>
      </c>
      <c r="AD1135" s="1">
        <v>0</v>
      </c>
      <c r="AE1135" s="1">
        <v>0</v>
      </c>
      <c r="AF1135" s="1">
        <v>0</v>
      </c>
      <c r="AG1135" s="1">
        <v>0</v>
      </c>
      <c r="AI1135" t="str">
        <f t="shared" si="312"/>
        <v>Grantham</v>
      </c>
      <c r="AJ1135" t="s">
        <v>162</v>
      </c>
      <c r="AK1135" s="182">
        <v>2</v>
      </c>
      <c r="AL1135" s="7"/>
      <c r="AN1135" s="97">
        <v>33</v>
      </c>
      <c r="AO1135" s="99">
        <v>19</v>
      </c>
      <c r="AP1135" s="99">
        <v>35</v>
      </c>
      <c r="AQ1135" s="106">
        <v>31220</v>
      </c>
      <c r="AR1135" s="106">
        <f t="shared" si="322"/>
        <v>33019</v>
      </c>
      <c r="AS1135" t="s">
        <v>1711</v>
      </c>
      <c r="AT1135" s="109">
        <f t="shared" si="323"/>
        <v>3331220</v>
      </c>
      <c r="AW1135">
        <v>27.65</v>
      </c>
      <c r="AX1135">
        <v>0.87</v>
      </c>
      <c r="AY1135">
        <v>26.78</v>
      </c>
      <c r="BA1135" s="7">
        <f t="shared" si="327"/>
        <v>0</v>
      </c>
      <c r="BB1135" s="7">
        <f t="shared" si="328"/>
        <v>0</v>
      </c>
      <c r="BC1135" s="7">
        <f t="shared" si="329"/>
        <v>0</v>
      </c>
      <c r="BD1135" s="7">
        <f t="shared" si="329"/>
        <v>0</v>
      </c>
      <c r="BE1135" s="7">
        <f t="shared" si="330"/>
        <v>1</v>
      </c>
      <c r="BF1135" s="117"/>
      <c r="BI1135" s="117"/>
      <c r="BJ1135" s="117"/>
      <c r="BK1135" s="168"/>
      <c r="BM1135" s="1">
        <v>0</v>
      </c>
      <c r="BN1135" s="1">
        <v>0</v>
      </c>
      <c r="BO1135" s="1">
        <v>0</v>
      </c>
      <c r="BP1135" s="1">
        <v>0</v>
      </c>
      <c r="BQ1135" s="1">
        <v>0</v>
      </c>
      <c r="BR1135" s="1">
        <v>0</v>
      </c>
      <c r="BS1135" s="1">
        <v>0</v>
      </c>
      <c r="BT1135" s="1">
        <v>0</v>
      </c>
      <c r="BU1135" s="1">
        <v>0</v>
      </c>
      <c r="BV1135" s="1">
        <v>0</v>
      </c>
      <c r="BW1135" s="1">
        <v>0</v>
      </c>
      <c r="BX1135" s="1">
        <v>0</v>
      </c>
      <c r="BY1135" s="1">
        <v>0</v>
      </c>
      <c r="BZ1135" s="1">
        <v>0</v>
      </c>
      <c r="CA1135" s="1">
        <v>0</v>
      </c>
    </row>
    <row r="1136" spans="1:79" hidden="1" outlineLevel="1">
      <c r="A1136" t="s">
        <v>759</v>
      </c>
      <c r="B1136" s="9" t="s">
        <v>3117</v>
      </c>
      <c r="C1136" s="1">
        <f t="shared" si="313"/>
        <v>380</v>
      </c>
      <c r="D1136" s="7">
        <f t="shared" si="314"/>
        <v>2</v>
      </c>
      <c r="E1136" s="7">
        <f t="shared" si="315"/>
        <v>4</v>
      </c>
      <c r="F1136" s="7">
        <f t="shared" si="316"/>
        <v>6</v>
      </c>
      <c r="G1136" s="7">
        <f t="shared" si="311"/>
        <v>3</v>
      </c>
      <c r="H1136" s="49">
        <f t="shared" si="317"/>
        <v>76</v>
      </c>
      <c r="I1136" s="177">
        <f t="shared" si="318"/>
        <v>0.2</v>
      </c>
      <c r="J1136" s="8"/>
      <c r="K1136" s="2">
        <f t="shared" si="319"/>
        <v>0.15</v>
      </c>
      <c r="L1136" s="2">
        <f t="shared" si="320"/>
        <v>0.11842105263157894</v>
      </c>
      <c r="M1136" s="2">
        <f t="shared" si="321"/>
        <v>7.6315789473684212E-2</v>
      </c>
      <c r="N1136" s="2">
        <f t="shared" si="324"/>
        <v>0.12105263157894737</v>
      </c>
      <c r="O1136" s="2">
        <f t="shared" si="325"/>
        <v>0.53421052631578936</v>
      </c>
      <c r="P1136" s="1">
        <v>57</v>
      </c>
      <c r="Q1136" s="1">
        <v>45</v>
      </c>
      <c r="R1136" s="1">
        <v>29</v>
      </c>
      <c r="S1136" s="1">
        <v>46</v>
      </c>
      <c r="T1136" s="1">
        <v>133</v>
      </c>
      <c r="U1136" s="1">
        <v>19</v>
      </c>
      <c r="V1136" s="1">
        <v>9</v>
      </c>
      <c r="W1136" s="1">
        <v>34</v>
      </c>
      <c r="X1136" s="1">
        <v>6</v>
      </c>
      <c r="Y1136" s="1"/>
      <c r="Z1136" s="1">
        <v>2</v>
      </c>
      <c r="AA1136" s="1">
        <f t="shared" si="326"/>
        <v>0</v>
      </c>
      <c r="AB1136" s="1">
        <v>0</v>
      </c>
      <c r="AC1136" s="1">
        <v>0</v>
      </c>
      <c r="AD1136" s="1">
        <v>0</v>
      </c>
      <c r="AE1136" s="1">
        <v>0</v>
      </c>
      <c r="AF1136" s="1">
        <v>0</v>
      </c>
      <c r="AG1136" s="1">
        <v>0</v>
      </c>
      <c r="AI1136" t="str">
        <f t="shared" si="312"/>
        <v>Greenfield</v>
      </c>
      <c r="AJ1136" t="s">
        <v>118</v>
      </c>
      <c r="AK1136" s="182">
        <v>2</v>
      </c>
      <c r="AL1136" s="7"/>
      <c r="AN1136" s="97">
        <v>33</v>
      </c>
      <c r="AO1136" s="99">
        <v>11</v>
      </c>
      <c r="AP1136" s="99">
        <v>45</v>
      </c>
      <c r="AQ1136" s="106">
        <v>31540</v>
      </c>
      <c r="AR1136" s="106">
        <f t="shared" si="322"/>
        <v>33011</v>
      </c>
      <c r="AS1136" t="s">
        <v>1711</v>
      </c>
      <c r="AT1136" s="109">
        <f t="shared" si="323"/>
        <v>3331540</v>
      </c>
      <c r="AW1136">
        <v>26.01</v>
      </c>
      <c r="AX1136">
        <v>0.56000000000000005</v>
      </c>
      <c r="AY1136">
        <v>25.45</v>
      </c>
      <c r="BA1136" s="7">
        <f t="shared" si="327"/>
        <v>0</v>
      </c>
      <c r="BB1136" s="7">
        <f t="shared" si="328"/>
        <v>0</v>
      </c>
      <c r="BC1136" s="7">
        <f t="shared" si="329"/>
        <v>0</v>
      </c>
      <c r="BD1136" s="7">
        <f t="shared" si="329"/>
        <v>0</v>
      </c>
      <c r="BE1136" s="7">
        <f t="shared" si="330"/>
        <v>1</v>
      </c>
      <c r="BF1136" s="117"/>
      <c r="BI1136" s="117"/>
      <c r="BJ1136" s="117"/>
      <c r="BK1136" s="168"/>
      <c r="BM1136" s="1">
        <v>0</v>
      </c>
      <c r="BN1136" s="1">
        <v>0</v>
      </c>
      <c r="BO1136" s="1">
        <v>0</v>
      </c>
      <c r="BP1136" s="1">
        <v>0</v>
      </c>
      <c r="BQ1136" s="1">
        <v>0</v>
      </c>
      <c r="BR1136" s="1">
        <v>0</v>
      </c>
      <c r="BS1136" s="1">
        <v>0</v>
      </c>
      <c r="BT1136" s="1">
        <v>0</v>
      </c>
      <c r="BU1136" s="1">
        <v>0</v>
      </c>
      <c r="BV1136" s="1">
        <v>0</v>
      </c>
      <c r="BW1136" s="1">
        <v>0</v>
      </c>
      <c r="BX1136" s="1">
        <v>0</v>
      </c>
      <c r="BY1136" s="1">
        <v>0</v>
      </c>
      <c r="BZ1136" s="1">
        <v>0</v>
      </c>
      <c r="CA1136" s="1">
        <v>0</v>
      </c>
    </row>
    <row r="1137" spans="1:79" hidden="1" outlineLevel="1">
      <c r="A1137" t="s">
        <v>644</v>
      </c>
      <c r="B1137" s="9" t="s">
        <v>3117</v>
      </c>
      <c r="C1137" s="1">
        <f t="shared" si="313"/>
        <v>1060</v>
      </c>
      <c r="D1137" s="7">
        <f t="shared" si="314"/>
        <v>2</v>
      </c>
      <c r="E1137" s="7">
        <f t="shared" si="315"/>
        <v>3</v>
      </c>
      <c r="F1137" s="7">
        <f t="shared" si="316"/>
        <v>6</v>
      </c>
      <c r="G1137" s="7">
        <f t="shared" si="311"/>
        <v>4</v>
      </c>
      <c r="H1137" s="49">
        <f t="shared" si="317"/>
        <v>73</v>
      </c>
      <c r="I1137" s="177">
        <f t="shared" si="318"/>
        <v>6.8867924528301885E-2</v>
      </c>
      <c r="J1137" s="8"/>
      <c r="K1137" s="2">
        <f t="shared" si="319"/>
        <v>0.23584905660377359</v>
      </c>
      <c r="L1137" s="2">
        <f t="shared" si="320"/>
        <v>0.10754716981132076</v>
      </c>
      <c r="M1137" s="2">
        <f t="shared" si="321"/>
        <v>9.1509433962264145E-2</v>
      </c>
      <c r="N1137" s="2">
        <f t="shared" si="324"/>
        <v>9.3396226415094333E-2</v>
      </c>
      <c r="O1137" s="2">
        <f t="shared" si="325"/>
        <v>0.47169811320754712</v>
      </c>
      <c r="P1137" s="1">
        <v>250</v>
      </c>
      <c r="Q1137" s="1">
        <v>114</v>
      </c>
      <c r="R1137" s="1">
        <v>97</v>
      </c>
      <c r="S1137" s="1">
        <v>99</v>
      </c>
      <c r="T1137" s="1">
        <v>323</v>
      </c>
      <c r="U1137" s="1">
        <v>18</v>
      </c>
      <c r="V1137" s="1">
        <v>43</v>
      </c>
      <c r="W1137" s="1">
        <v>99</v>
      </c>
      <c r="X1137" s="1">
        <v>7</v>
      </c>
      <c r="Y1137" s="1"/>
      <c r="Z1137" s="1">
        <v>6</v>
      </c>
      <c r="AA1137" s="1">
        <f t="shared" si="326"/>
        <v>1</v>
      </c>
      <c r="AB1137" s="1">
        <v>1</v>
      </c>
      <c r="AC1137" s="1">
        <v>0</v>
      </c>
      <c r="AD1137" s="1">
        <v>0</v>
      </c>
      <c r="AE1137" s="1">
        <v>1</v>
      </c>
      <c r="AF1137" s="1">
        <v>0</v>
      </c>
      <c r="AG1137" s="1">
        <v>1</v>
      </c>
      <c r="AI1137" t="str">
        <f t="shared" si="312"/>
        <v>Greenland</v>
      </c>
      <c r="AJ1137" t="s">
        <v>3010</v>
      </c>
      <c r="AK1137" s="182">
        <v>1</v>
      </c>
      <c r="AL1137" s="7"/>
      <c r="AN1137" s="97">
        <v>33</v>
      </c>
      <c r="AO1137" s="99">
        <v>15</v>
      </c>
      <c r="AP1137" s="99">
        <v>65</v>
      </c>
      <c r="AQ1137" s="106">
        <v>31700</v>
      </c>
      <c r="AR1137" s="106">
        <f t="shared" si="322"/>
        <v>33015</v>
      </c>
      <c r="AS1137" t="s">
        <v>1711</v>
      </c>
      <c r="AT1137" s="109">
        <f t="shared" si="323"/>
        <v>3331700</v>
      </c>
      <c r="AW1137">
        <v>13.29</v>
      </c>
      <c r="AX1137">
        <v>2.8</v>
      </c>
      <c r="AY1137">
        <v>10.49</v>
      </c>
      <c r="BA1137" s="7">
        <f t="shared" si="327"/>
        <v>0</v>
      </c>
      <c r="BB1137" s="7">
        <f t="shared" si="328"/>
        <v>0</v>
      </c>
      <c r="BC1137" s="7">
        <f t="shared" si="329"/>
        <v>0</v>
      </c>
      <c r="BD1137" s="7">
        <f t="shared" si="329"/>
        <v>0</v>
      </c>
      <c r="BE1137" s="7">
        <f t="shared" si="330"/>
        <v>1</v>
      </c>
      <c r="BF1137" s="117"/>
      <c r="BI1137" s="117"/>
      <c r="BJ1137" s="117"/>
      <c r="BK1137" s="168"/>
      <c r="BM1137" s="1">
        <v>0</v>
      </c>
      <c r="BN1137" s="1">
        <v>0</v>
      </c>
      <c r="BO1137" s="1">
        <v>0</v>
      </c>
      <c r="BP1137" s="1">
        <v>0</v>
      </c>
      <c r="BQ1137" s="1">
        <v>0</v>
      </c>
      <c r="BR1137" s="1">
        <v>0</v>
      </c>
      <c r="BS1137" s="1">
        <v>0</v>
      </c>
      <c r="BT1137" s="1">
        <v>0</v>
      </c>
      <c r="BU1137" s="1">
        <v>0</v>
      </c>
      <c r="BV1137" s="1">
        <v>1</v>
      </c>
      <c r="BW1137" s="1">
        <v>0</v>
      </c>
      <c r="BX1137" s="1">
        <v>0</v>
      </c>
      <c r="BY1137" s="1">
        <v>0</v>
      </c>
      <c r="BZ1137" s="1">
        <v>0</v>
      </c>
      <c r="CA1137" s="1">
        <v>0</v>
      </c>
    </row>
    <row r="1138" spans="1:79" s="184" customFormat="1" hidden="1" outlineLevel="1">
      <c r="A1138" s="155" t="s">
        <v>3416</v>
      </c>
      <c r="B1138" s="9" t="s">
        <v>3117</v>
      </c>
      <c r="C1138" s="1">
        <f>SUM(P1138:AG1138)</f>
        <v>1</v>
      </c>
      <c r="D1138" s="7">
        <f>RANK(P1138,(P1138:AG1138))</f>
        <v>1</v>
      </c>
      <c r="E1138" s="7">
        <f>RANK(Q1138,(P1138:AG1138))</f>
        <v>2</v>
      </c>
      <c r="F1138" s="7">
        <f>IF(R1138&gt;0,RANK(R1138,(P1138:AG1138)),0)</f>
        <v>0</v>
      </c>
      <c r="G1138" s="7">
        <f>IF(S1138&gt;0,RANK(S1138,(P1138:AD1138)),0)</f>
        <v>0</v>
      </c>
      <c r="H1138" s="49">
        <f>MAX(P1138:T1138)-LARGE(P1138:T1138,2)</f>
        <v>1</v>
      </c>
      <c r="I1138" s="177">
        <f>H1138/C1138</f>
        <v>1</v>
      </c>
      <c r="J1138" s="8"/>
      <c r="K1138" s="2">
        <f>IF(C1138=0,"-",P1138/C1138)</f>
        <v>1</v>
      </c>
      <c r="L1138" s="2">
        <f>IF(C1138=0,"-",Q1138/C1138)</f>
        <v>0</v>
      </c>
      <c r="M1138" s="2">
        <f>IF(C1138=0,"-",R1138/C1138)</f>
        <v>0</v>
      </c>
      <c r="N1138" s="2">
        <f>IF(C1138=0,"-",S1138/C1138)</f>
        <v>0</v>
      </c>
      <c r="O1138" s="2">
        <f>IF(C1138=0,"-",(1-K1138-L1138-M1138-N1138))</f>
        <v>0</v>
      </c>
      <c r="P1138" s="1">
        <v>1</v>
      </c>
      <c r="Q1138" s="1">
        <v>0</v>
      </c>
      <c r="R1138" s="1">
        <v>0</v>
      </c>
      <c r="S1138" s="1">
        <v>0</v>
      </c>
      <c r="T1138" s="1">
        <v>0</v>
      </c>
      <c r="U1138" s="1">
        <v>0</v>
      </c>
      <c r="V1138" s="1">
        <v>0</v>
      </c>
      <c r="W1138" s="1">
        <v>0</v>
      </c>
      <c r="X1138" s="1">
        <v>0</v>
      </c>
      <c r="Y1138" s="1"/>
      <c r="Z1138" s="1">
        <v>0</v>
      </c>
      <c r="AA1138" s="1"/>
      <c r="AB1138" s="1">
        <v>0</v>
      </c>
      <c r="AC1138" s="1">
        <v>0</v>
      </c>
      <c r="AD1138" s="1">
        <v>0</v>
      </c>
      <c r="AE1138" s="1">
        <v>0</v>
      </c>
      <c r="AF1138" s="1">
        <v>0</v>
      </c>
      <c r="AG1138" s="1">
        <v>0</v>
      </c>
      <c r="AI1138" s="184" t="str">
        <f>A1138</f>
        <v>Green's</v>
      </c>
      <c r="AJ1138" s="184" t="s">
        <v>1926</v>
      </c>
      <c r="AK1138" s="184">
        <v>2</v>
      </c>
      <c r="AL1138" s="7"/>
      <c r="AN1138" s="97">
        <v>33</v>
      </c>
      <c r="AO1138" s="99">
        <v>7</v>
      </c>
      <c r="AP1138" s="99">
        <v>100</v>
      </c>
      <c r="AQ1138" s="108">
        <v>31780</v>
      </c>
      <c r="AR1138" s="106">
        <f>AN1138*1000+AO1138</f>
        <v>33007</v>
      </c>
      <c r="AS1138" s="184" t="s">
        <v>2057</v>
      </c>
      <c r="AT1138" s="109">
        <f>AN1138*100000+AQ1138</f>
        <v>3331780</v>
      </c>
      <c r="AW1138" s="184">
        <v>6.87</v>
      </c>
      <c r="AX1138" s="184">
        <v>0</v>
      </c>
      <c r="AY1138" s="184">
        <v>6.87</v>
      </c>
      <c r="BA1138" s="7">
        <f>IF(D1138=1,1,0)</f>
        <v>1</v>
      </c>
      <c r="BB1138" s="7">
        <f>IF(E1138=1,1,0)</f>
        <v>0</v>
      </c>
      <c r="BC1138" s="7">
        <f>IF(F1138=1,1,0)</f>
        <v>0</v>
      </c>
      <c r="BD1138" s="7">
        <f>IF(G1138=1,1,0)</f>
        <v>0</v>
      </c>
      <c r="BE1138" s="7">
        <f>IF(RANK(T1138,P1138:V1138)=1,1,0)</f>
        <v>0</v>
      </c>
      <c r="BF1138" s="117"/>
      <c r="BG1138" s="1"/>
      <c r="BH1138" s="1"/>
      <c r="BI1138" s="117"/>
      <c r="BJ1138" s="117"/>
      <c r="BM1138" s="1">
        <v>0</v>
      </c>
      <c r="BN1138" s="1">
        <v>0</v>
      </c>
      <c r="BO1138" s="1">
        <v>0</v>
      </c>
      <c r="BP1138" s="1">
        <v>0</v>
      </c>
      <c r="BQ1138" s="1">
        <v>0</v>
      </c>
      <c r="BR1138" s="1">
        <v>0</v>
      </c>
      <c r="BS1138" s="1">
        <v>0</v>
      </c>
      <c r="BT1138" s="1">
        <v>0</v>
      </c>
      <c r="BU1138" s="1">
        <v>0</v>
      </c>
      <c r="BV1138" s="1">
        <v>0</v>
      </c>
      <c r="BW1138" s="1">
        <v>0</v>
      </c>
      <c r="BX1138" s="1">
        <v>0</v>
      </c>
      <c r="BY1138" s="1">
        <v>0</v>
      </c>
      <c r="BZ1138" s="1">
        <v>0</v>
      </c>
      <c r="CA1138" s="1">
        <v>0</v>
      </c>
    </row>
    <row r="1139" spans="1:79" hidden="1" outlineLevel="1">
      <c r="A1139" s="9" t="s">
        <v>955</v>
      </c>
      <c r="B1139" s="9" t="s">
        <v>3117</v>
      </c>
      <c r="C1139" s="1">
        <f t="shared" si="313"/>
        <v>344</v>
      </c>
      <c r="D1139" s="7">
        <f t="shared" si="314"/>
        <v>4</v>
      </c>
      <c r="E1139" s="7">
        <f t="shared" si="315"/>
        <v>5</v>
      </c>
      <c r="F1139" s="7">
        <f t="shared" si="316"/>
        <v>3</v>
      </c>
      <c r="G1139" s="7">
        <f t="shared" si="311"/>
        <v>2</v>
      </c>
      <c r="H1139" s="49">
        <f t="shared" si="317"/>
        <v>83</v>
      </c>
      <c r="I1139" s="177">
        <f t="shared" si="318"/>
        <v>0.24127906976744187</v>
      </c>
      <c r="J1139" s="8"/>
      <c r="K1139" s="2">
        <f t="shared" si="319"/>
        <v>8.4302325581395346E-2</v>
      </c>
      <c r="L1139" s="2">
        <f t="shared" si="320"/>
        <v>7.5581395348837205E-2</v>
      </c>
      <c r="M1139" s="2">
        <f t="shared" si="321"/>
        <v>0.11337209302325581</v>
      </c>
      <c r="N1139" s="2">
        <f t="shared" si="324"/>
        <v>0.16860465116279069</v>
      </c>
      <c r="O1139" s="2">
        <f t="shared" si="325"/>
        <v>0.55813953488372092</v>
      </c>
      <c r="P1139" s="1">
        <v>29</v>
      </c>
      <c r="Q1139" s="1">
        <v>26</v>
      </c>
      <c r="R1139" s="1">
        <v>39</v>
      </c>
      <c r="S1139" s="1">
        <v>58</v>
      </c>
      <c r="T1139" s="1">
        <v>141</v>
      </c>
      <c r="U1139" s="1">
        <v>20</v>
      </c>
      <c r="V1139" s="1">
        <v>6</v>
      </c>
      <c r="W1139" s="1">
        <v>12</v>
      </c>
      <c r="X1139" s="1">
        <v>5</v>
      </c>
      <c r="Y1139" s="1"/>
      <c r="Z1139" s="1">
        <v>4</v>
      </c>
      <c r="AA1139" s="1">
        <f t="shared" si="326"/>
        <v>1</v>
      </c>
      <c r="AB1139" s="1">
        <v>0</v>
      </c>
      <c r="AC1139" s="1">
        <v>0</v>
      </c>
      <c r="AD1139" s="1">
        <v>1</v>
      </c>
      <c r="AE1139" s="1">
        <v>0</v>
      </c>
      <c r="AF1139" s="1">
        <v>1</v>
      </c>
      <c r="AG1139" s="1">
        <v>1</v>
      </c>
      <c r="AI1139" t="str">
        <f t="shared" si="312"/>
        <v>Greenville</v>
      </c>
      <c r="AJ1139" t="s">
        <v>118</v>
      </c>
      <c r="AK1139" s="182">
        <v>2</v>
      </c>
      <c r="AL1139" s="7"/>
      <c r="AN1139" s="97">
        <v>33</v>
      </c>
      <c r="AO1139" s="99">
        <v>11</v>
      </c>
      <c r="AP1139" s="99">
        <v>50</v>
      </c>
      <c r="AQ1139" s="106">
        <v>31940</v>
      </c>
      <c r="AR1139" s="106">
        <f t="shared" si="322"/>
        <v>33011</v>
      </c>
      <c r="AS1139" t="s">
        <v>1711</v>
      </c>
      <c r="AT1139" s="109">
        <f t="shared" si="323"/>
        <v>3331940</v>
      </c>
      <c r="AW1139">
        <v>6.87</v>
      </c>
      <c r="AX1139">
        <v>0</v>
      </c>
      <c r="AY1139">
        <v>6.87</v>
      </c>
      <c r="BA1139" s="7">
        <f t="shared" si="327"/>
        <v>0</v>
      </c>
      <c r="BB1139" s="7">
        <f t="shared" si="328"/>
        <v>0</v>
      </c>
      <c r="BC1139" s="7">
        <f t="shared" si="329"/>
        <v>0</v>
      </c>
      <c r="BD1139" s="7">
        <f t="shared" si="329"/>
        <v>0</v>
      </c>
      <c r="BE1139" s="7">
        <f t="shared" si="330"/>
        <v>1</v>
      </c>
      <c r="BF1139" s="117"/>
      <c r="BI1139" s="117"/>
      <c r="BJ1139" s="117"/>
      <c r="BK1139" s="168"/>
      <c r="BM1139" s="1">
        <v>0</v>
      </c>
      <c r="BN1139" s="1">
        <v>0</v>
      </c>
      <c r="BO1139" s="1">
        <v>0</v>
      </c>
      <c r="BP1139" s="1">
        <v>0</v>
      </c>
      <c r="BQ1139" s="1">
        <v>0</v>
      </c>
      <c r="BR1139" s="1">
        <v>0</v>
      </c>
      <c r="BS1139" s="1">
        <v>0</v>
      </c>
      <c r="BT1139" s="1">
        <v>0</v>
      </c>
      <c r="BU1139" s="1">
        <v>0</v>
      </c>
      <c r="BV1139" s="1">
        <v>0</v>
      </c>
      <c r="BW1139" s="1">
        <v>1</v>
      </c>
      <c r="BX1139" s="1">
        <v>0</v>
      </c>
      <c r="BY1139" s="1">
        <v>0</v>
      </c>
      <c r="BZ1139" s="1">
        <v>0</v>
      </c>
      <c r="CA1139" s="1">
        <v>0</v>
      </c>
    </row>
    <row r="1140" spans="1:79" hidden="1" outlineLevel="1">
      <c r="A1140" t="s">
        <v>2696</v>
      </c>
      <c r="B1140" s="9" t="s">
        <v>3117</v>
      </c>
      <c r="C1140" s="1">
        <f t="shared" si="313"/>
        <v>135</v>
      </c>
      <c r="D1140" s="7">
        <f t="shared" si="314"/>
        <v>4</v>
      </c>
      <c r="E1140" s="7">
        <f t="shared" si="315"/>
        <v>3</v>
      </c>
      <c r="F1140" s="7">
        <f t="shared" si="316"/>
        <v>5</v>
      </c>
      <c r="G1140" s="7">
        <f t="shared" si="311"/>
        <v>2</v>
      </c>
      <c r="H1140" s="49">
        <f t="shared" si="317"/>
        <v>43</v>
      </c>
      <c r="I1140" s="177">
        <f t="shared" si="318"/>
        <v>0.31851851851851853</v>
      </c>
      <c r="J1140" s="8"/>
      <c r="K1140" s="2">
        <f t="shared" si="319"/>
        <v>8.1481481481481488E-2</v>
      </c>
      <c r="L1140" s="2">
        <f t="shared" si="320"/>
        <v>8.8888888888888892E-2</v>
      </c>
      <c r="M1140" s="2">
        <f t="shared" si="321"/>
        <v>7.407407407407407E-2</v>
      </c>
      <c r="N1140" s="2">
        <f t="shared" si="324"/>
        <v>0.14814814814814814</v>
      </c>
      <c r="O1140" s="2">
        <f t="shared" si="325"/>
        <v>0.6074074074074074</v>
      </c>
      <c r="P1140" s="1">
        <v>11</v>
      </c>
      <c r="Q1140" s="1">
        <v>12</v>
      </c>
      <c r="R1140" s="1">
        <v>10</v>
      </c>
      <c r="S1140" s="1">
        <v>20</v>
      </c>
      <c r="T1140" s="1">
        <v>63</v>
      </c>
      <c r="U1140" s="1">
        <v>6</v>
      </c>
      <c r="V1140" s="1">
        <v>8</v>
      </c>
      <c r="W1140" s="1">
        <v>3</v>
      </c>
      <c r="X1140" s="1">
        <v>0</v>
      </c>
      <c r="Y1140" s="1"/>
      <c r="Z1140" s="1">
        <v>1</v>
      </c>
      <c r="AA1140" s="1">
        <f t="shared" si="326"/>
        <v>0</v>
      </c>
      <c r="AB1140" s="1">
        <v>0</v>
      </c>
      <c r="AC1140" s="1">
        <v>0</v>
      </c>
      <c r="AD1140" s="1">
        <v>0</v>
      </c>
      <c r="AE1140" s="1">
        <v>0</v>
      </c>
      <c r="AF1140" s="1">
        <v>0</v>
      </c>
      <c r="AG1140" s="1">
        <v>1</v>
      </c>
      <c r="AI1140" t="str">
        <f t="shared" si="312"/>
        <v>Groton</v>
      </c>
      <c r="AJ1140" t="s">
        <v>923</v>
      </c>
      <c r="AK1140" s="182">
        <v>2</v>
      </c>
      <c r="AL1140" s="7"/>
      <c r="AN1140" s="97">
        <v>33</v>
      </c>
      <c r="AO1140" s="99">
        <v>9</v>
      </c>
      <c r="AP1140" s="99">
        <v>80</v>
      </c>
      <c r="AQ1140" s="106">
        <v>32180</v>
      </c>
      <c r="AR1140" s="106">
        <f t="shared" si="322"/>
        <v>33009</v>
      </c>
      <c r="AS1140" t="s">
        <v>1711</v>
      </c>
      <c r="AT1140" s="109">
        <f t="shared" si="323"/>
        <v>3332180</v>
      </c>
      <c r="AW1140">
        <v>40.82</v>
      </c>
      <c r="AX1140">
        <v>0.05</v>
      </c>
      <c r="AY1140">
        <v>40.78</v>
      </c>
      <c r="BA1140" s="7">
        <f t="shared" si="327"/>
        <v>0</v>
      </c>
      <c r="BB1140" s="7">
        <f t="shared" si="328"/>
        <v>0</v>
      </c>
      <c r="BC1140" s="7">
        <f t="shared" si="329"/>
        <v>0</v>
      </c>
      <c r="BD1140" s="7">
        <f t="shared" si="329"/>
        <v>0</v>
      </c>
      <c r="BE1140" s="7">
        <f t="shared" si="330"/>
        <v>1</v>
      </c>
      <c r="BF1140" s="117"/>
      <c r="BI1140" s="117"/>
      <c r="BJ1140" s="117"/>
      <c r="BK1140" s="168"/>
      <c r="BM1140" s="1">
        <v>0</v>
      </c>
      <c r="BN1140" s="1">
        <v>0</v>
      </c>
      <c r="BO1140" s="1">
        <v>0</v>
      </c>
      <c r="BP1140" s="1">
        <v>0</v>
      </c>
      <c r="BQ1140" s="1">
        <v>0</v>
      </c>
      <c r="BR1140" s="1">
        <v>0</v>
      </c>
      <c r="BS1140" s="1">
        <v>0</v>
      </c>
      <c r="BT1140" s="1">
        <v>0</v>
      </c>
      <c r="BU1140" s="1">
        <v>0</v>
      </c>
      <c r="BV1140" s="1">
        <v>0</v>
      </c>
      <c r="BW1140" s="1">
        <v>0</v>
      </c>
      <c r="BX1140" s="1">
        <v>0</v>
      </c>
      <c r="BY1140" s="1">
        <v>0</v>
      </c>
      <c r="BZ1140" s="1">
        <v>0</v>
      </c>
      <c r="CA1140" s="1">
        <v>0</v>
      </c>
    </row>
    <row r="1141" spans="1:79" hidden="1" outlineLevel="1">
      <c r="A1141" t="s">
        <v>689</v>
      </c>
      <c r="B1141" s="9" t="s">
        <v>3117</v>
      </c>
      <c r="C1141" s="1">
        <f t="shared" si="313"/>
        <v>90</v>
      </c>
      <c r="D1141" s="7">
        <f t="shared" si="314"/>
        <v>3</v>
      </c>
      <c r="E1141" s="7">
        <f t="shared" si="315"/>
        <v>8</v>
      </c>
      <c r="F1141" s="7">
        <f t="shared" si="316"/>
        <v>2</v>
      </c>
      <c r="G1141" s="7">
        <f t="shared" si="311"/>
        <v>4</v>
      </c>
      <c r="H1141" s="49">
        <f t="shared" si="317"/>
        <v>9</v>
      </c>
      <c r="I1141" s="177">
        <f t="shared" si="318"/>
        <v>0.1</v>
      </c>
      <c r="J1141" s="8"/>
      <c r="K1141" s="2">
        <f t="shared" si="319"/>
        <v>0.16666666666666666</v>
      </c>
      <c r="L1141" s="2">
        <f t="shared" si="320"/>
        <v>1.1111111111111112E-2</v>
      </c>
      <c r="M1141" s="2">
        <f t="shared" si="321"/>
        <v>0.23333333333333334</v>
      </c>
      <c r="N1141" s="2">
        <f t="shared" si="324"/>
        <v>8.8888888888888892E-2</v>
      </c>
      <c r="O1141" s="2">
        <f t="shared" si="325"/>
        <v>0.50000000000000011</v>
      </c>
      <c r="P1141" s="1">
        <v>15</v>
      </c>
      <c r="Q1141" s="1">
        <v>1</v>
      </c>
      <c r="R1141" s="1">
        <v>21</v>
      </c>
      <c r="S1141" s="1">
        <v>8</v>
      </c>
      <c r="T1141" s="1">
        <v>30</v>
      </c>
      <c r="U1141" s="1">
        <v>5</v>
      </c>
      <c r="V1141" s="1">
        <v>4</v>
      </c>
      <c r="W1141" s="1">
        <v>6</v>
      </c>
      <c r="X1141" s="1">
        <v>0</v>
      </c>
      <c r="Y1141" s="1"/>
      <c r="Z1141" s="1">
        <v>0</v>
      </c>
      <c r="AA1141" s="1">
        <f t="shared" si="326"/>
        <v>0</v>
      </c>
      <c r="AB1141" s="1">
        <v>0</v>
      </c>
      <c r="AC1141" s="1">
        <v>0</v>
      </c>
      <c r="AD1141" s="1">
        <v>0</v>
      </c>
      <c r="AE1141" s="1">
        <v>0</v>
      </c>
      <c r="AF1141" s="1">
        <v>0</v>
      </c>
      <c r="AG1141" s="1">
        <v>0</v>
      </c>
      <c r="AI1141" t="str">
        <f t="shared" si="312"/>
        <v>Hale's</v>
      </c>
      <c r="AJ1141" t="s">
        <v>1790</v>
      </c>
      <c r="AK1141" s="182">
        <v>1</v>
      </c>
      <c r="AL1141" s="7"/>
      <c r="AN1141" s="97">
        <v>33</v>
      </c>
      <c r="AO1141" s="99">
        <v>3</v>
      </c>
      <c r="AP1141" s="99">
        <v>45</v>
      </c>
      <c r="AQ1141" s="106">
        <v>32500</v>
      </c>
      <c r="AR1141" s="106">
        <f t="shared" si="322"/>
        <v>33003</v>
      </c>
      <c r="AS1141" t="s">
        <v>59</v>
      </c>
      <c r="AT1141" s="109">
        <f t="shared" si="323"/>
        <v>3332500</v>
      </c>
      <c r="AW1141">
        <v>2.4300000000000002</v>
      </c>
      <c r="AX1141">
        <v>0</v>
      </c>
      <c r="AY1141">
        <v>2.4300000000000002</v>
      </c>
      <c r="BA1141" s="7">
        <f t="shared" si="327"/>
        <v>0</v>
      </c>
      <c r="BB1141" s="7">
        <f t="shared" si="328"/>
        <v>0</v>
      </c>
      <c r="BC1141" s="7">
        <f t="shared" si="329"/>
        <v>0</v>
      </c>
      <c r="BD1141" s="7">
        <f t="shared" si="329"/>
        <v>0</v>
      </c>
      <c r="BE1141" s="7">
        <f t="shared" si="330"/>
        <v>1</v>
      </c>
      <c r="BF1141" s="117"/>
      <c r="BI1141" s="117"/>
      <c r="BJ1141" s="117"/>
      <c r="BK1141" s="168"/>
      <c r="BM1141" s="1">
        <v>0</v>
      </c>
      <c r="BN1141" s="1">
        <v>0</v>
      </c>
      <c r="BO1141" s="1">
        <v>0</v>
      </c>
      <c r="BP1141" s="1">
        <v>0</v>
      </c>
      <c r="BQ1141" s="1">
        <v>0</v>
      </c>
      <c r="BR1141" s="1">
        <v>0</v>
      </c>
      <c r="BS1141" s="1">
        <v>0</v>
      </c>
      <c r="BT1141" s="1">
        <v>0</v>
      </c>
      <c r="BU1141" s="1">
        <v>0</v>
      </c>
      <c r="BV1141" s="1">
        <v>0</v>
      </c>
      <c r="BW1141" s="1">
        <v>0</v>
      </c>
      <c r="BX1141" s="1">
        <v>0</v>
      </c>
      <c r="BY1141" s="1">
        <v>0</v>
      </c>
      <c r="BZ1141" s="1">
        <v>0</v>
      </c>
      <c r="CA1141" s="1">
        <v>0</v>
      </c>
    </row>
    <row r="1142" spans="1:79" hidden="1" outlineLevel="1">
      <c r="A1142" t="s">
        <v>1972</v>
      </c>
      <c r="B1142" s="9" t="s">
        <v>3117</v>
      </c>
      <c r="C1142" s="1">
        <f t="shared" si="313"/>
        <v>2620</v>
      </c>
      <c r="D1142" s="7">
        <f t="shared" si="314"/>
        <v>2</v>
      </c>
      <c r="E1142" s="7">
        <f t="shared" si="315"/>
        <v>5</v>
      </c>
      <c r="F1142" s="7">
        <f t="shared" si="316"/>
        <v>4</v>
      </c>
      <c r="G1142" s="7">
        <f t="shared" si="311"/>
        <v>3</v>
      </c>
      <c r="H1142" s="49">
        <f t="shared" si="317"/>
        <v>719</v>
      </c>
      <c r="I1142" s="177">
        <f t="shared" si="318"/>
        <v>0.27442748091603053</v>
      </c>
      <c r="J1142" s="8"/>
      <c r="K1142" s="2">
        <f t="shared" si="319"/>
        <v>0.13435114503816795</v>
      </c>
      <c r="L1142" s="2">
        <f t="shared" si="320"/>
        <v>9.465648854961832E-2</v>
      </c>
      <c r="M1142" s="2">
        <f t="shared" si="321"/>
        <v>9.5801526717557248E-2</v>
      </c>
      <c r="N1142" s="2">
        <f t="shared" si="324"/>
        <v>0.11564885496183207</v>
      </c>
      <c r="O1142" s="2">
        <f t="shared" si="325"/>
        <v>0.55954198473282446</v>
      </c>
      <c r="P1142" s="1">
        <v>352</v>
      </c>
      <c r="Q1142" s="1">
        <v>248</v>
      </c>
      <c r="R1142" s="1">
        <v>251</v>
      </c>
      <c r="S1142" s="1">
        <v>303</v>
      </c>
      <c r="T1142" s="1">
        <v>1071</v>
      </c>
      <c r="U1142" s="1">
        <v>43</v>
      </c>
      <c r="V1142" s="1">
        <v>117</v>
      </c>
      <c r="W1142" s="1">
        <v>199</v>
      </c>
      <c r="X1142" s="1">
        <v>7</v>
      </c>
      <c r="Y1142" s="1"/>
      <c r="Z1142" s="1">
        <v>15</v>
      </c>
      <c r="AA1142" s="1">
        <f t="shared" si="326"/>
        <v>9</v>
      </c>
      <c r="AB1142" s="1">
        <v>3</v>
      </c>
      <c r="AC1142" s="1">
        <v>1</v>
      </c>
      <c r="AD1142" s="1">
        <v>1</v>
      </c>
      <c r="AE1142" s="1">
        <v>0</v>
      </c>
      <c r="AF1142" s="1">
        <v>0</v>
      </c>
      <c r="AG1142" s="1">
        <v>0</v>
      </c>
      <c r="AI1142" t="str">
        <f t="shared" si="312"/>
        <v>Hampstead</v>
      </c>
      <c r="AJ1142" t="s">
        <v>3010</v>
      </c>
      <c r="AK1142" s="182">
        <v>1</v>
      </c>
      <c r="AL1142" s="7"/>
      <c r="AN1142" s="97">
        <v>33</v>
      </c>
      <c r="AO1142" s="99">
        <v>15</v>
      </c>
      <c r="AP1142" s="99">
        <v>70</v>
      </c>
      <c r="AQ1142" s="106">
        <v>32900</v>
      </c>
      <c r="AR1142" s="106">
        <f t="shared" si="322"/>
        <v>33015</v>
      </c>
      <c r="AS1142" t="s">
        <v>1711</v>
      </c>
      <c r="AT1142" s="109">
        <f t="shared" si="323"/>
        <v>3332900</v>
      </c>
      <c r="AW1142">
        <v>14.01</v>
      </c>
      <c r="AX1142">
        <v>0.69</v>
      </c>
      <c r="AY1142">
        <v>13.32</v>
      </c>
      <c r="BA1142" s="7">
        <f t="shared" si="327"/>
        <v>0</v>
      </c>
      <c r="BB1142" s="7">
        <f t="shared" si="328"/>
        <v>0</v>
      </c>
      <c r="BC1142" s="7">
        <f t="shared" si="329"/>
        <v>0</v>
      </c>
      <c r="BD1142" s="7">
        <f t="shared" si="329"/>
        <v>0</v>
      </c>
      <c r="BE1142" s="7">
        <f t="shared" si="330"/>
        <v>1</v>
      </c>
      <c r="BF1142" s="117"/>
      <c r="BI1142" s="117"/>
      <c r="BJ1142" s="117"/>
      <c r="BK1142" s="168"/>
      <c r="BM1142" s="1">
        <v>0</v>
      </c>
      <c r="BN1142" s="1">
        <v>0</v>
      </c>
      <c r="BO1142" s="1">
        <v>8</v>
      </c>
      <c r="BP1142" s="1">
        <v>0</v>
      </c>
      <c r="BQ1142" s="1">
        <v>0</v>
      </c>
      <c r="BR1142" s="1">
        <v>0</v>
      </c>
      <c r="BS1142" s="1">
        <v>0</v>
      </c>
      <c r="BT1142" s="1">
        <v>0</v>
      </c>
      <c r="BU1142" s="1">
        <v>0</v>
      </c>
      <c r="BV1142" s="1">
        <v>0</v>
      </c>
      <c r="BW1142" s="1">
        <v>0</v>
      </c>
      <c r="BX1142" s="1">
        <v>0</v>
      </c>
      <c r="BY1142" s="1">
        <v>0</v>
      </c>
      <c r="BZ1142" s="1">
        <v>0</v>
      </c>
      <c r="CA1142" s="1">
        <v>1</v>
      </c>
    </row>
    <row r="1143" spans="1:79" hidden="1" outlineLevel="1">
      <c r="A1143" t="s">
        <v>269</v>
      </c>
      <c r="B1143" s="9" t="s">
        <v>3117</v>
      </c>
      <c r="C1143" s="1">
        <f t="shared" si="313"/>
        <v>3965</v>
      </c>
      <c r="D1143" s="7">
        <f t="shared" si="314"/>
        <v>2</v>
      </c>
      <c r="E1143" s="7">
        <f t="shared" si="315"/>
        <v>4</v>
      </c>
      <c r="F1143" s="7">
        <f t="shared" si="316"/>
        <v>3</v>
      </c>
      <c r="G1143" s="7">
        <f t="shared" si="311"/>
        <v>6</v>
      </c>
      <c r="H1143" s="49">
        <f t="shared" si="317"/>
        <v>846</v>
      </c>
      <c r="I1143" s="177">
        <f t="shared" si="318"/>
        <v>0.21336696090794452</v>
      </c>
      <c r="J1143" s="8"/>
      <c r="K1143" s="2">
        <f t="shared" si="319"/>
        <v>0.15662042875157628</v>
      </c>
      <c r="L1143" s="2">
        <f t="shared" si="320"/>
        <v>0.1137452711223203</v>
      </c>
      <c r="M1143" s="2">
        <f t="shared" si="321"/>
        <v>0.11853720050441362</v>
      </c>
      <c r="N1143" s="2">
        <f t="shared" si="324"/>
        <v>7.742749054224464E-2</v>
      </c>
      <c r="O1143" s="2">
        <f t="shared" si="325"/>
        <v>0.53366960907944516</v>
      </c>
      <c r="P1143" s="1">
        <v>621</v>
      </c>
      <c r="Q1143" s="1">
        <v>451</v>
      </c>
      <c r="R1143" s="1">
        <v>470</v>
      </c>
      <c r="S1143" s="1">
        <v>307</v>
      </c>
      <c r="T1143" s="1">
        <v>1467</v>
      </c>
      <c r="U1143" s="1">
        <v>55</v>
      </c>
      <c r="V1143" s="1">
        <v>125</v>
      </c>
      <c r="W1143" s="1">
        <v>424</v>
      </c>
      <c r="X1143" s="1">
        <v>13</v>
      </c>
      <c r="Y1143" s="1"/>
      <c r="Z1143" s="1">
        <v>20</v>
      </c>
      <c r="AA1143" s="1">
        <f t="shared" si="326"/>
        <v>2</v>
      </c>
      <c r="AB1143" s="1">
        <v>2</v>
      </c>
      <c r="AC1143" s="1">
        <v>0</v>
      </c>
      <c r="AD1143" s="1">
        <v>3</v>
      </c>
      <c r="AE1143" s="1">
        <v>1</v>
      </c>
      <c r="AF1143" s="1">
        <v>2</v>
      </c>
      <c r="AG1143" s="1">
        <v>2</v>
      </c>
      <c r="AI1143" t="str">
        <f t="shared" si="312"/>
        <v>Hampton</v>
      </c>
      <c r="AJ1143" t="s">
        <v>3010</v>
      </c>
      <c r="AK1143" s="182">
        <v>1</v>
      </c>
      <c r="AL1143" s="7"/>
      <c r="AN1143" s="97">
        <v>33</v>
      </c>
      <c r="AO1143" s="99">
        <v>15</v>
      </c>
      <c r="AP1143" s="99">
        <v>75</v>
      </c>
      <c r="AQ1143" s="106">
        <v>33060</v>
      </c>
      <c r="AR1143" s="106">
        <f t="shared" si="322"/>
        <v>33015</v>
      </c>
      <c r="AS1143" t="s">
        <v>1711</v>
      </c>
      <c r="AT1143" s="109">
        <f t="shared" si="323"/>
        <v>3333060</v>
      </c>
      <c r="AW1143">
        <v>14.58</v>
      </c>
      <c r="AX1143">
        <v>1.55</v>
      </c>
      <c r="AY1143">
        <v>13.03</v>
      </c>
      <c r="BA1143" s="7">
        <f t="shared" si="327"/>
        <v>0</v>
      </c>
      <c r="BB1143" s="7">
        <f t="shared" si="328"/>
        <v>0</v>
      </c>
      <c r="BC1143" s="7">
        <f t="shared" si="329"/>
        <v>0</v>
      </c>
      <c r="BD1143" s="7">
        <f t="shared" si="329"/>
        <v>0</v>
      </c>
      <c r="BE1143" s="7">
        <f t="shared" si="330"/>
        <v>1</v>
      </c>
      <c r="BF1143" s="117"/>
      <c r="BI1143" s="117"/>
      <c r="BJ1143" s="117"/>
      <c r="BK1143" s="168"/>
      <c r="BM1143" s="1">
        <v>1</v>
      </c>
      <c r="BN1143" s="1">
        <v>0</v>
      </c>
      <c r="BO1143" s="1">
        <v>0</v>
      </c>
      <c r="BP1143" s="1">
        <v>0</v>
      </c>
      <c r="BQ1143" s="1">
        <v>0</v>
      </c>
      <c r="BR1143" s="1">
        <v>0</v>
      </c>
      <c r="BS1143" s="1">
        <v>0</v>
      </c>
      <c r="BT1143" s="1">
        <v>0</v>
      </c>
      <c r="BU1143" s="1">
        <v>0</v>
      </c>
      <c r="BV1143" s="1">
        <v>0</v>
      </c>
      <c r="BW1143" s="1">
        <v>0</v>
      </c>
      <c r="BX1143" s="1">
        <v>0</v>
      </c>
      <c r="BY1143" s="1">
        <v>0</v>
      </c>
      <c r="BZ1143" s="1">
        <v>0</v>
      </c>
      <c r="CA1143" s="1">
        <v>1</v>
      </c>
    </row>
    <row r="1144" spans="1:79" hidden="1" outlineLevel="1">
      <c r="A1144" t="s">
        <v>2468</v>
      </c>
      <c r="B1144" s="9" t="s">
        <v>3117</v>
      </c>
      <c r="C1144" s="1">
        <f t="shared" si="313"/>
        <v>818</v>
      </c>
      <c r="D1144" s="7">
        <f t="shared" si="314"/>
        <v>3</v>
      </c>
      <c r="E1144" s="7">
        <f t="shared" si="315"/>
        <v>2</v>
      </c>
      <c r="F1144" s="7">
        <f t="shared" si="316"/>
        <v>5</v>
      </c>
      <c r="G1144" s="7">
        <f t="shared" si="311"/>
        <v>4</v>
      </c>
      <c r="H1144" s="49">
        <f t="shared" si="317"/>
        <v>158</v>
      </c>
      <c r="I1144" s="177">
        <f t="shared" si="318"/>
        <v>0.19315403422982885</v>
      </c>
      <c r="J1144" s="8"/>
      <c r="K1144" s="2">
        <f t="shared" si="319"/>
        <v>0.1491442542787286</v>
      </c>
      <c r="L1144" s="2">
        <f t="shared" si="320"/>
        <v>0.15525672371638141</v>
      </c>
      <c r="M1144" s="2">
        <f t="shared" si="321"/>
        <v>9.0464547677261614E-2</v>
      </c>
      <c r="N1144" s="2">
        <f t="shared" si="324"/>
        <v>0.10391198044009781</v>
      </c>
      <c r="O1144" s="2">
        <f t="shared" si="325"/>
        <v>0.50122249388753048</v>
      </c>
      <c r="P1144" s="1">
        <v>122</v>
      </c>
      <c r="Q1144" s="1">
        <v>127</v>
      </c>
      <c r="R1144" s="1">
        <v>74</v>
      </c>
      <c r="S1144" s="1">
        <v>85</v>
      </c>
      <c r="T1144" s="1">
        <v>285</v>
      </c>
      <c r="U1144" s="1">
        <v>19</v>
      </c>
      <c r="V1144" s="1">
        <v>31</v>
      </c>
      <c r="W1144" s="1">
        <v>65</v>
      </c>
      <c r="X1144" s="1">
        <v>4</v>
      </c>
      <c r="Y1144" s="1"/>
      <c r="Z1144" s="1">
        <v>1</v>
      </c>
      <c r="AA1144" s="1">
        <f t="shared" si="326"/>
        <v>2</v>
      </c>
      <c r="AB1144" s="1">
        <v>0</v>
      </c>
      <c r="AC1144" s="1">
        <v>0</v>
      </c>
      <c r="AD1144" s="1">
        <v>0</v>
      </c>
      <c r="AE1144" s="1">
        <v>0</v>
      </c>
      <c r="AF1144" s="1">
        <v>1</v>
      </c>
      <c r="AG1144" s="1">
        <v>2</v>
      </c>
      <c r="AI1144" t="str">
        <f t="shared" si="312"/>
        <v>Hampton Falls</v>
      </c>
      <c r="AJ1144" t="s">
        <v>3010</v>
      </c>
      <c r="AK1144" s="182">
        <v>1</v>
      </c>
      <c r="AL1144" s="7"/>
      <c r="AN1144" s="97">
        <v>33</v>
      </c>
      <c r="AO1144" s="99">
        <v>15</v>
      </c>
      <c r="AP1144" s="99">
        <v>80</v>
      </c>
      <c r="AQ1144" s="106">
        <v>33460</v>
      </c>
      <c r="AR1144" s="106">
        <f t="shared" si="322"/>
        <v>33015</v>
      </c>
      <c r="AS1144" t="s">
        <v>1711</v>
      </c>
      <c r="AT1144" s="109">
        <f t="shared" si="323"/>
        <v>3333460</v>
      </c>
      <c r="AW1144">
        <v>12.52</v>
      </c>
      <c r="AX1144">
        <v>0.3</v>
      </c>
      <c r="AY1144">
        <v>12.22</v>
      </c>
      <c r="BA1144" s="7">
        <f t="shared" si="327"/>
        <v>0</v>
      </c>
      <c r="BB1144" s="7">
        <f t="shared" si="328"/>
        <v>0</v>
      </c>
      <c r="BC1144" s="7">
        <f t="shared" si="329"/>
        <v>0</v>
      </c>
      <c r="BD1144" s="7">
        <f t="shared" si="329"/>
        <v>0</v>
      </c>
      <c r="BE1144" s="7">
        <f t="shared" si="330"/>
        <v>1</v>
      </c>
      <c r="BF1144" s="117"/>
      <c r="BI1144" s="117"/>
      <c r="BJ1144" s="117"/>
      <c r="BK1144" s="168"/>
      <c r="BM1144" s="1">
        <v>0</v>
      </c>
      <c r="BN1144" s="1">
        <v>0</v>
      </c>
      <c r="BO1144" s="1">
        <v>0</v>
      </c>
      <c r="BP1144" s="1">
        <v>0</v>
      </c>
      <c r="BQ1144" s="1">
        <v>0</v>
      </c>
      <c r="BR1144" s="1">
        <v>0</v>
      </c>
      <c r="BS1144" s="1">
        <v>0</v>
      </c>
      <c r="BT1144" s="1">
        <v>0</v>
      </c>
      <c r="BU1144" s="1">
        <v>0</v>
      </c>
      <c r="BV1144" s="1">
        <v>1</v>
      </c>
      <c r="BW1144" s="1">
        <v>0</v>
      </c>
      <c r="BX1144" s="1">
        <v>0</v>
      </c>
      <c r="BY1144" s="1">
        <v>0</v>
      </c>
      <c r="BZ1144" s="1">
        <v>1</v>
      </c>
      <c r="CA1144" s="1">
        <v>0</v>
      </c>
    </row>
    <row r="1145" spans="1:79" hidden="1" outlineLevel="1">
      <c r="A1145" t="s">
        <v>688</v>
      </c>
      <c r="B1145" s="9" t="s">
        <v>3117</v>
      </c>
      <c r="C1145" s="1">
        <f t="shared" si="313"/>
        <v>442</v>
      </c>
      <c r="D1145" s="7">
        <f t="shared" si="314"/>
        <v>1</v>
      </c>
      <c r="E1145" s="7">
        <f t="shared" si="315"/>
        <v>2</v>
      </c>
      <c r="F1145" s="7">
        <f t="shared" si="316"/>
        <v>7</v>
      </c>
      <c r="G1145" s="7">
        <f t="shared" ref="G1145:G1208" si="331">IF(S1145&gt;0,RANK(S1145,(P1145:AD1145)),0)</f>
        <v>4</v>
      </c>
      <c r="H1145" s="49">
        <f t="shared" si="317"/>
        <v>12</v>
      </c>
      <c r="I1145" s="177">
        <f t="shared" si="318"/>
        <v>2.7149321266968326E-2</v>
      </c>
      <c r="J1145" s="8"/>
      <c r="K1145" s="2">
        <f t="shared" si="319"/>
        <v>0.22171945701357465</v>
      </c>
      <c r="L1145" s="2">
        <f t="shared" si="320"/>
        <v>0.19457013574660634</v>
      </c>
      <c r="M1145" s="2">
        <f t="shared" si="321"/>
        <v>5.6561085972850679E-2</v>
      </c>
      <c r="N1145" s="2">
        <f t="shared" si="324"/>
        <v>0.10859728506787331</v>
      </c>
      <c r="O1145" s="2">
        <f t="shared" si="325"/>
        <v>0.41855203619909503</v>
      </c>
      <c r="P1145" s="1">
        <v>98</v>
      </c>
      <c r="Q1145" s="1">
        <v>86</v>
      </c>
      <c r="R1145" s="1">
        <v>25</v>
      </c>
      <c r="S1145" s="1">
        <v>48</v>
      </c>
      <c r="T1145" s="1">
        <v>86</v>
      </c>
      <c r="U1145" s="1">
        <v>13</v>
      </c>
      <c r="V1145" s="1">
        <v>48</v>
      </c>
      <c r="W1145" s="1">
        <v>32</v>
      </c>
      <c r="X1145" s="1">
        <v>2</v>
      </c>
      <c r="Y1145" s="1"/>
      <c r="Z1145" s="1">
        <v>1</v>
      </c>
      <c r="AA1145" s="1">
        <f t="shared" si="326"/>
        <v>1</v>
      </c>
      <c r="AB1145" s="1">
        <v>1</v>
      </c>
      <c r="AC1145" s="1">
        <v>0</v>
      </c>
      <c r="AD1145" s="1">
        <v>0</v>
      </c>
      <c r="AE1145" s="1">
        <v>0</v>
      </c>
      <c r="AF1145" s="1">
        <v>0</v>
      </c>
      <c r="AG1145" s="1">
        <v>1</v>
      </c>
      <c r="AI1145" t="str">
        <f t="shared" si="312"/>
        <v>Hancock</v>
      </c>
      <c r="AJ1145" t="s">
        <v>118</v>
      </c>
      <c r="AK1145" s="182">
        <v>2</v>
      </c>
      <c r="AL1145" s="7"/>
      <c r="AN1145" s="97">
        <v>33</v>
      </c>
      <c r="AO1145" s="99">
        <v>11</v>
      </c>
      <c r="AP1145" s="99">
        <v>55</v>
      </c>
      <c r="AQ1145" s="106">
        <v>33700</v>
      </c>
      <c r="AR1145" s="106">
        <f t="shared" si="322"/>
        <v>33011</v>
      </c>
      <c r="AS1145" t="s">
        <v>1711</v>
      </c>
      <c r="AT1145" s="109">
        <f t="shared" si="323"/>
        <v>3333700</v>
      </c>
      <c r="AW1145">
        <v>31.22</v>
      </c>
      <c r="AX1145">
        <v>1.25</v>
      </c>
      <c r="AY1145">
        <v>29.97</v>
      </c>
      <c r="BA1145" s="7">
        <f t="shared" si="327"/>
        <v>1</v>
      </c>
      <c r="BB1145" s="7">
        <f t="shared" si="328"/>
        <v>0</v>
      </c>
      <c r="BC1145" s="7">
        <f t="shared" si="329"/>
        <v>0</v>
      </c>
      <c r="BD1145" s="7">
        <f t="shared" si="329"/>
        <v>0</v>
      </c>
      <c r="BE1145" s="7">
        <f t="shared" si="330"/>
        <v>0</v>
      </c>
      <c r="BF1145" s="117"/>
      <c r="BI1145" s="117"/>
      <c r="BJ1145" s="117"/>
      <c r="BK1145" s="168"/>
      <c r="BM1145" s="1">
        <v>0</v>
      </c>
      <c r="BN1145" s="1">
        <v>0</v>
      </c>
      <c r="BO1145" s="1">
        <v>0</v>
      </c>
      <c r="BP1145" s="1">
        <v>0</v>
      </c>
      <c r="BQ1145" s="1">
        <v>0</v>
      </c>
      <c r="BR1145" s="1">
        <v>0</v>
      </c>
      <c r="BS1145" s="1">
        <v>0</v>
      </c>
      <c r="BT1145" s="1">
        <v>1</v>
      </c>
      <c r="BU1145" s="1">
        <v>0</v>
      </c>
      <c r="BV1145" s="1">
        <v>0</v>
      </c>
      <c r="BW1145" s="1">
        <v>0</v>
      </c>
      <c r="BX1145" s="1">
        <v>0</v>
      </c>
      <c r="BY1145" s="1">
        <v>0</v>
      </c>
      <c r="BZ1145" s="1">
        <v>0</v>
      </c>
      <c r="CA1145" s="1">
        <v>0</v>
      </c>
    </row>
    <row r="1146" spans="1:79" hidden="1" outlineLevel="1">
      <c r="A1146" t="s">
        <v>676</v>
      </c>
      <c r="B1146" s="9" t="s">
        <v>3117</v>
      </c>
      <c r="C1146" s="1">
        <f t="shared" si="313"/>
        <v>1630</v>
      </c>
      <c r="D1146" s="7">
        <f t="shared" si="314"/>
        <v>1</v>
      </c>
      <c r="E1146" s="7">
        <f t="shared" si="315"/>
        <v>3</v>
      </c>
      <c r="F1146" s="7">
        <f t="shared" si="316"/>
        <v>2</v>
      </c>
      <c r="G1146" s="7">
        <f t="shared" si="331"/>
        <v>6</v>
      </c>
      <c r="H1146" s="49">
        <f t="shared" si="317"/>
        <v>392</v>
      </c>
      <c r="I1146" s="177">
        <f t="shared" si="318"/>
        <v>0.24049079754601227</v>
      </c>
      <c r="J1146" s="8"/>
      <c r="K1146" s="2">
        <f t="shared" si="319"/>
        <v>0.42208588957055215</v>
      </c>
      <c r="L1146" s="2">
        <f t="shared" si="320"/>
        <v>0.1294478527607362</v>
      </c>
      <c r="M1146" s="2">
        <f t="shared" si="321"/>
        <v>0.18159509202453988</v>
      </c>
      <c r="N1146" s="2">
        <f t="shared" si="324"/>
        <v>5.2760736196319019E-2</v>
      </c>
      <c r="O1146" s="2">
        <f t="shared" si="325"/>
        <v>0.21411042944785272</v>
      </c>
      <c r="P1146" s="1">
        <v>688</v>
      </c>
      <c r="Q1146" s="1">
        <v>211</v>
      </c>
      <c r="R1146" s="1">
        <v>296</v>
      </c>
      <c r="S1146" s="1">
        <v>86</v>
      </c>
      <c r="T1146" s="1">
        <v>175</v>
      </c>
      <c r="U1146" s="1">
        <v>22</v>
      </c>
      <c r="V1146" s="1">
        <v>31</v>
      </c>
      <c r="W1146" s="1">
        <v>104</v>
      </c>
      <c r="X1146" s="1">
        <v>8</v>
      </c>
      <c r="Y1146" s="1"/>
      <c r="Z1146" s="1">
        <v>4</v>
      </c>
      <c r="AA1146" s="1">
        <f t="shared" si="326"/>
        <v>1</v>
      </c>
      <c r="AB1146" s="1">
        <v>1</v>
      </c>
      <c r="AC1146" s="1">
        <v>0</v>
      </c>
      <c r="AD1146" s="1">
        <v>1</v>
      </c>
      <c r="AE1146" s="1">
        <v>0</v>
      </c>
      <c r="AF1146" s="1">
        <v>2</v>
      </c>
      <c r="AG1146" s="1">
        <v>0</v>
      </c>
      <c r="AI1146" t="str">
        <f t="shared" ref="AI1146:AI1205" si="332">A1146</f>
        <v>Hanover</v>
      </c>
      <c r="AJ1146" t="s">
        <v>923</v>
      </c>
      <c r="AK1146" s="182">
        <v>2</v>
      </c>
      <c r="AL1146" s="7"/>
      <c r="AN1146" s="97">
        <v>33</v>
      </c>
      <c r="AO1146" s="99">
        <v>9</v>
      </c>
      <c r="AP1146" s="99">
        <v>85</v>
      </c>
      <c r="AQ1146" s="106">
        <v>33860</v>
      </c>
      <c r="AR1146" s="106">
        <f t="shared" si="322"/>
        <v>33009</v>
      </c>
      <c r="AS1146" t="s">
        <v>1711</v>
      </c>
      <c r="AT1146" s="109">
        <f t="shared" si="323"/>
        <v>3333860</v>
      </c>
      <c r="AW1146">
        <v>50.21</v>
      </c>
      <c r="AX1146">
        <v>1.1200000000000001</v>
      </c>
      <c r="AY1146">
        <v>49.09</v>
      </c>
      <c r="BA1146" s="7">
        <f t="shared" si="327"/>
        <v>1</v>
      </c>
      <c r="BB1146" s="7">
        <f t="shared" si="328"/>
        <v>0</v>
      </c>
      <c r="BC1146" s="7">
        <f t="shared" si="329"/>
        <v>0</v>
      </c>
      <c r="BD1146" s="7">
        <f t="shared" si="329"/>
        <v>0</v>
      </c>
      <c r="BE1146" s="7">
        <f t="shared" si="330"/>
        <v>0</v>
      </c>
      <c r="BF1146" s="117"/>
      <c r="BI1146" s="117"/>
      <c r="BJ1146" s="117"/>
      <c r="BK1146" s="168"/>
      <c r="BM1146" s="1">
        <v>0</v>
      </c>
      <c r="BN1146" s="1">
        <v>0</v>
      </c>
      <c r="BO1146" s="1">
        <v>0</v>
      </c>
      <c r="BP1146" s="1">
        <v>0</v>
      </c>
      <c r="BQ1146" s="1">
        <v>0</v>
      </c>
      <c r="BR1146" s="1">
        <v>0</v>
      </c>
      <c r="BS1146" s="1">
        <v>1</v>
      </c>
      <c r="BT1146" s="1">
        <v>0</v>
      </c>
      <c r="BU1146" s="1">
        <v>0</v>
      </c>
      <c r="BV1146" s="1">
        <v>0</v>
      </c>
      <c r="BW1146" s="1">
        <v>0</v>
      </c>
      <c r="BX1146" s="1">
        <v>0</v>
      </c>
      <c r="BY1146" s="1">
        <v>0</v>
      </c>
      <c r="BZ1146" s="1">
        <v>0</v>
      </c>
      <c r="CA1146" s="1">
        <v>0</v>
      </c>
    </row>
    <row r="1147" spans="1:79" hidden="1" outlineLevel="1">
      <c r="A1147" t="s">
        <v>342</v>
      </c>
      <c r="B1147" s="9" t="s">
        <v>3117</v>
      </c>
      <c r="C1147" s="1">
        <f t="shared" si="313"/>
        <v>169</v>
      </c>
      <c r="D1147" s="7">
        <f t="shared" si="314"/>
        <v>2</v>
      </c>
      <c r="E1147" s="7">
        <f t="shared" si="315"/>
        <v>4</v>
      </c>
      <c r="F1147" s="7">
        <f t="shared" si="316"/>
        <v>5</v>
      </c>
      <c r="G1147" s="7">
        <f t="shared" si="331"/>
        <v>3</v>
      </c>
      <c r="H1147" s="49">
        <f t="shared" si="317"/>
        <v>19</v>
      </c>
      <c r="I1147" s="177">
        <f t="shared" si="318"/>
        <v>0.11242603550295859</v>
      </c>
      <c r="J1147" s="8"/>
      <c r="K1147" s="2">
        <f t="shared" si="319"/>
        <v>0.21301775147928995</v>
      </c>
      <c r="L1147" s="2">
        <f t="shared" si="320"/>
        <v>0.11242603550295859</v>
      </c>
      <c r="M1147" s="2">
        <f t="shared" si="321"/>
        <v>9.4674556213017749E-2</v>
      </c>
      <c r="N1147" s="2">
        <f t="shared" si="324"/>
        <v>0.11834319526627218</v>
      </c>
      <c r="O1147" s="2">
        <f t="shared" si="325"/>
        <v>0.46153846153846151</v>
      </c>
      <c r="P1147" s="1">
        <v>36</v>
      </c>
      <c r="Q1147" s="1">
        <v>19</v>
      </c>
      <c r="R1147" s="1">
        <v>16</v>
      </c>
      <c r="S1147" s="1">
        <v>20</v>
      </c>
      <c r="T1147" s="1">
        <v>55</v>
      </c>
      <c r="U1147" s="1">
        <v>10</v>
      </c>
      <c r="V1147" s="1">
        <v>7</v>
      </c>
      <c r="W1147" s="1">
        <v>2</v>
      </c>
      <c r="X1147" s="1">
        <v>1</v>
      </c>
      <c r="Y1147" s="1"/>
      <c r="Z1147" s="1">
        <v>1</v>
      </c>
      <c r="AA1147" s="1">
        <f t="shared" si="326"/>
        <v>1</v>
      </c>
      <c r="AB1147" s="1">
        <v>0</v>
      </c>
      <c r="AC1147" s="1">
        <v>0</v>
      </c>
      <c r="AD1147" s="1">
        <v>0</v>
      </c>
      <c r="AE1147" s="1">
        <v>1</v>
      </c>
      <c r="AF1147" s="1">
        <v>0</v>
      </c>
      <c r="AG1147" s="1">
        <v>0</v>
      </c>
      <c r="AI1147" t="str">
        <f t="shared" si="332"/>
        <v>Harrisville</v>
      </c>
      <c r="AJ1147" t="s">
        <v>1369</v>
      </c>
      <c r="AK1147" s="182">
        <v>2</v>
      </c>
      <c r="AL1147" s="7"/>
      <c r="AN1147" s="97">
        <v>33</v>
      </c>
      <c r="AO1147" s="99">
        <v>5</v>
      </c>
      <c r="AP1147" s="99">
        <v>30</v>
      </c>
      <c r="AQ1147" s="106">
        <v>34420</v>
      </c>
      <c r="AR1147" s="106">
        <f t="shared" si="322"/>
        <v>33005</v>
      </c>
      <c r="AS1147" t="s">
        <v>1711</v>
      </c>
      <c r="AT1147" s="109">
        <f t="shared" si="323"/>
        <v>3334420</v>
      </c>
      <c r="AW1147">
        <v>20.25</v>
      </c>
      <c r="AX1147">
        <v>1.51</v>
      </c>
      <c r="AY1147">
        <v>18.739999999999998</v>
      </c>
      <c r="BA1147" s="7">
        <f t="shared" si="327"/>
        <v>0</v>
      </c>
      <c r="BB1147" s="7">
        <f t="shared" si="328"/>
        <v>0</v>
      </c>
      <c r="BC1147" s="7">
        <f t="shared" si="329"/>
        <v>0</v>
      </c>
      <c r="BD1147" s="7">
        <f t="shared" si="329"/>
        <v>0</v>
      </c>
      <c r="BE1147" s="7">
        <f t="shared" si="330"/>
        <v>1</v>
      </c>
      <c r="BF1147" s="117"/>
      <c r="BI1147" s="117"/>
      <c r="BJ1147" s="117"/>
      <c r="BK1147" s="168"/>
      <c r="BM1147" s="1">
        <v>0</v>
      </c>
      <c r="BN1147" s="1">
        <v>0</v>
      </c>
      <c r="BO1147" s="1">
        <v>0</v>
      </c>
      <c r="BP1147" s="1">
        <v>0</v>
      </c>
      <c r="BQ1147" s="1">
        <v>0</v>
      </c>
      <c r="BR1147" s="1">
        <v>0</v>
      </c>
      <c r="BS1147" s="1">
        <v>0</v>
      </c>
      <c r="BT1147" s="1">
        <v>0</v>
      </c>
      <c r="BU1147" s="1">
        <v>0</v>
      </c>
      <c r="BV1147" s="1">
        <v>1</v>
      </c>
      <c r="BW1147" s="1">
        <v>0</v>
      </c>
      <c r="BX1147" s="1">
        <v>0</v>
      </c>
      <c r="BY1147" s="1">
        <v>0</v>
      </c>
      <c r="BZ1147" s="1">
        <v>0</v>
      </c>
      <c r="CA1147" s="1">
        <v>0</v>
      </c>
    </row>
    <row r="1148" spans="1:79" hidden="1" outlineLevel="1">
      <c r="A1148" t="s">
        <v>690</v>
      </c>
      <c r="B1148" s="9" t="s">
        <v>3117</v>
      </c>
      <c r="C1148" s="1">
        <f t="shared" si="313"/>
        <v>14</v>
      </c>
      <c r="D1148" s="7">
        <f t="shared" si="314"/>
        <v>1</v>
      </c>
      <c r="E1148" s="7">
        <f t="shared" si="315"/>
        <v>4</v>
      </c>
      <c r="F1148" s="7">
        <f t="shared" si="316"/>
        <v>4</v>
      </c>
      <c r="G1148" s="7">
        <f t="shared" si="331"/>
        <v>0</v>
      </c>
      <c r="H1148" s="49">
        <f t="shared" si="317"/>
        <v>1</v>
      </c>
      <c r="I1148" s="177">
        <f t="shared" si="318"/>
        <v>7.1428571428571425E-2</v>
      </c>
      <c r="J1148" s="8"/>
      <c r="K1148" s="2">
        <f t="shared" si="319"/>
        <v>0.35714285714285715</v>
      </c>
      <c r="L1148" s="2">
        <f t="shared" si="320"/>
        <v>7.1428571428571425E-2</v>
      </c>
      <c r="M1148" s="2">
        <f t="shared" si="321"/>
        <v>7.1428571428571425E-2</v>
      </c>
      <c r="N1148" s="2">
        <f t="shared" si="324"/>
        <v>0</v>
      </c>
      <c r="O1148" s="2">
        <f t="shared" si="325"/>
        <v>0.5</v>
      </c>
      <c r="P1148" s="1">
        <v>5</v>
      </c>
      <c r="Q1148" s="1">
        <v>1</v>
      </c>
      <c r="R1148" s="1">
        <v>1</v>
      </c>
      <c r="S1148" s="1">
        <v>0</v>
      </c>
      <c r="T1148" s="1">
        <v>4</v>
      </c>
      <c r="U1148" s="1">
        <v>1</v>
      </c>
      <c r="V1148" s="1">
        <v>0</v>
      </c>
      <c r="W1148" s="1">
        <v>2</v>
      </c>
      <c r="X1148" s="1">
        <v>0</v>
      </c>
      <c r="Y1148" s="1"/>
      <c r="Z1148" s="1">
        <v>0</v>
      </c>
      <c r="AA1148" s="1">
        <f t="shared" si="326"/>
        <v>0</v>
      </c>
      <c r="AB1148" s="1">
        <v>0</v>
      </c>
      <c r="AC1148" s="1">
        <v>0</v>
      </c>
      <c r="AD1148" s="1">
        <v>0</v>
      </c>
      <c r="AE1148" s="1">
        <v>0</v>
      </c>
      <c r="AF1148" s="1">
        <v>0</v>
      </c>
      <c r="AG1148" s="1">
        <v>0</v>
      </c>
      <c r="AI1148" t="str">
        <f t="shared" si="332"/>
        <v>Hart's</v>
      </c>
      <c r="AJ1148" t="s">
        <v>1790</v>
      </c>
      <c r="AK1148" s="182">
        <v>1</v>
      </c>
      <c r="AL1148" s="7"/>
      <c r="AN1148" s="97">
        <v>33</v>
      </c>
      <c r="AO1148" s="99">
        <v>3</v>
      </c>
      <c r="AP1148" s="99">
        <v>50</v>
      </c>
      <c r="AQ1148" s="106">
        <v>34500</v>
      </c>
      <c r="AR1148" s="106">
        <f t="shared" si="322"/>
        <v>33003</v>
      </c>
      <c r="AS1148" t="s">
        <v>1711</v>
      </c>
      <c r="AT1148" s="109">
        <f t="shared" si="323"/>
        <v>3334500</v>
      </c>
      <c r="AW1148">
        <v>18.600000000000001</v>
      </c>
      <c r="AX1148">
        <v>0</v>
      </c>
      <c r="AY1148">
        <v>18.600000000000001</v>
      </c>
      <c r="BA1148" s="7">
        <f t="shared" si="327"/>
        <v>1</v>
      </c>
      <c r="BB1148" s="7">
        <f t="shared" si="328"/>
        <v>0</v>
      </c>
      <c r="BC1148" s="7">
        <f t="shared" si="329"/>
        <v>0</v>
      </c>
      <c r="BD1148" s="7">
        <f t="shared" si="329"/>
        <v>0</v>
      </c>
      <c r="BE1148" s="7">
        <f t="shared" si="330"/>
        <v>0</v>
      </c>
      <c r="BF1148" s="117"/>
      <c r="BI1148" s="117"/>
      <c r="BJ1148" s="117"/>
      <c r="BK1148" s="168"/>
      <c r="BM1148" s="1">
        <v>0</v>
      </c>
      <c r="BN1148" s="1">
        <v>0</v>
      </c>
      <c r="BO1148" s="1">
        <v>0</v>
      </c>
      <c r="BP1148" s="1">
        <v>0</v>
      </c>
      <c r="BQ1148" s="1">
        <v>0</v>
      </c>
      <c r="BR1148" s="1">
        <v>0</v>
      </c>
      <c r="BS1148" s="1">
        <v>0</v>
      </c>
      <c r="BT1148" s="1">
        <v>0</v>
      </c>
      <c r="BU1148" s="1">
        <v>0</v>
      </c>
      <c r="BV1148" s="1">
        <v>0</v>
      </c>
      <c r="BW1148" s="1">
        <v>0</v>
      </c>
      <c r="BX1148" s="1">
        <v>0</v>
      </c>
      <c r="BY1148" s="1">
        <v>0</v>
      </c>
      <c r="BZ1148" s="1">
        <v>0</v>
      </c>
      <c r="CA1148" s="1">
        <v>0</v>
      </c>
    </row>
    <row r="1149" spans="1:79" hidden="1" outlineLevel="1">
      <c r="A1149" t="s">
        <v>94</v>
      </c>
      <c r="B1149" s="9" t="s">
        <v>3117</v>
      </c>
      <c r="C1149" s="1">
        <f t="shared" si="313"/>
        <v>916</v>
      </c>
      <c r="D1149" s="7">
        <f t="shared" si="314"/>
        <v>2</v>
      </c>
      <c r="E1149" s="7">
        <f t="shared" si="315"/>
        <v>5</v>
      </c>
      <c r="F1149" s="7">
        <f t="shared" si="316"/>
        <v>3</v>
      </c>
      <c r="G1149" s="7">
        <f t="shared" si="331"/>
        <v>4</v>
      </c>
      <c r="H1149" s="49">
        <f t="shared" si="317"/>
        <v>96</v>
      </c>
      <c r="I1149" s="177">
        <f t="shared" si="318"/>
        <v>0.10480349344978165</v>
      </c>
      <c r="J1149" s="8"/>
      <c r="K1149" s="2">
        <f t="shared" si="319"/>
        <v>0.17248908296943233</v>
      </c>
      <c r="L1149" s="2">
        <f t="shared" si="320"/>
        <v>0.10807860262008734</v>
      </c>
      <c r="M1149" s="2">
        <f t="shared" si="321"/>
        <v>0.12336244541484716</v>
      </c>
      <c r="N1149" s="2">
        <f t="shared" si="324"/>
        <v>0.11353711790393013</v>
      </c>
      <c r="O1149" s="2">
        <f t="shared" si="325"/>
        <v>0.48253275109170307</v>
      </c>
      <c r="P1149" s="1">
        <v>158</v>
      </c>
      <c r="Q1149" s="1">
        <v>99</v>
      </c>
      <c r="R1149" s="1">
        <v>113</v>
      </c>
      <c r="S1149" s="1">
        <v>104</v>
      </c>
      <c r="T1149" s="1">
        <v>254</v>
      </c>
      <c r="U1149" s="1">
        <v>33</v>
      </c>
      <c r="V1149" s="1">
        <v>55</v>
      </c>
      <c r="W1149" s="1">
        <v>52</v>
      </c>
      <c r="X1149" s="1">
        <v>12</v>
      </c>
      <c r="Y1149" s="1"/>
      <c r="Z1149" s="1">
        <v>28</v>
      </c>
      <c r="AA1149" s="1">
        <f t="shared" si="326"/>
        <v>3</v>
      </c>
      <c r="AB1149" s="1">
        <v>1</v>
      </c>
      <c r="AC1149" s="1">
        <v>0</v>
      </c>
      <c r="AD1149" s="1">
        <v>1</v>
      </c>
      <c r="AE1149" s="1">
        <v>0</v>
      </c>
      <c r="AF1149" s="1">
        <v>0</v>
      </c>
      <c r="AG1149" s="1">
        <v>3</v>
      </c>
      <c r="AI1149" t="str">
        <f t="shared" si="332"/>
        <v>Haverhill</v>
      </c>
      <c r="AJ1149" t="s">
        <v>923</v>
      </c>
      <c r="AK1149" s="182">
        <v>2</v>
      </c>
      <c r="AL1149" s="7"/>
      <c r="AN1149" s="97">
        <v>33</v>
      </c>
      <c r="AO1149" s="99">
        <v>9</v>
      </c>
      <c r="AP1149" s="99">
        <v>90</v>
      </c>
      <c r="AQ1149" s="106">
        <v>34820</v>
      </c>
      <c r="AR1149" s="106">
        <f t="shared" si="322"/>
        <v>33009</v>
      </c>
      <c r="AS1149" t="s">
        <v>1711</v>
      </c>
      <c r="AT1149" s="109">
        <f t="shared" si="323"/>
        <v>3334820</v>
      </c>
      <c r="AW1149">
        <v>52.44</v>
      </c>
      <c r="AX1149">
        <v>1.36</v>
      </c>
      <c r="AY1149">
        <v>51.08</v>
      </c>
      <c r="BA1149" s="7">
        <f t="shared" si="327"/>
        <v>0</v>
      </c>
      <c r="BB1149" s="7">
        <f t="shared" si="328"/>
        <v>0</v>
      </c>
      <c r="BC1149" s="7">
        <f t="shared" si="329"/>
        <v>0</v>
      </c>
      <c r="BD1149" s="7">
        <f t="shared" si="329"/>
        <v>0</v>
      </c>
      <c r="BE1149" s="7">
        <f t="shared" si="330"/>
        <v>1</v>
      </c>
      <c r="BF1149" s="117"/>
      <c r="BI1149" s="117"/>
      <c r="BJ1149" s="117"/>
      <c r="BK1149" s="168"/>
      <c r="BM1149" s="1">
        <v>0</v>
      </c>
      <c r="BN1149" s="1">
        <v>1</v>
      </c>
      <c r="BO1149" s="1">
        <v>0</v>
      </c>
      <c r="BP1149" s="1">
        <v>0</v>
      </c>
      <c r="BQ1149" s="1">
        <v>0</v>
      </c>
      <c r="BR1149" s="1">
        <v>0</v>
      </c>
      <c r="BS1149" s="1">
        <v>0</v>
      </c>
      <c r="BT1149" s="1">
        <v>0</v>
      </c>
      <c r="BU1149" s="1">
        <v>0</v>
      </c>
      <c r="BV1149" s="1">
        <v>0</v>
      </c>
      <c r="BW1149" s="1">
        <v>0</v>
      </c>
      <c r="BX1149" s="1">
        <v>0</v>
      </c>
      <c r="BY1149" s="1">
        <v>0</v>
      </c>
      <c r="BZ1149" s="1">
        <v>1</v>
      </c>
      <c r="CA1149" s="1">
        <v>1</v>
      </c>
    </row>
    <row r="1150" spans="1:79" hidden="1" outlineLevel="1">
      <c r="A1150" t="s">
        <v>2807</v>
      </c>
      <c r="B1150" s="9" t="s">
        <v>3117</v>
      </c>
      <c r="C1150" s="1">
        <f t="shared" si="313"/>
        <v>239</v>
      </c>
      <c r="D1150" s="7">
        <f t="shared" si="314"/>
        <v>2</v>
      </c>
      <c r="E1150" s="7">
        <f t="shared" si="315"/>
        <v>3</v>
      </c>
      <c r="F1150" s="7">
        <f t="shared" si="316"/>
        <v>5</v>
      </c>
      <c r="G1150" s="7">
        <f t="shared" si="331"/>
        <v>6</v>
      </c>
      <c r="H1150" s="49">
        <f t="shared" si="317"/>
        <v>24</v>
      </c>
      <c r="I1150" s="177">
        <f t="shared" si="318"/>
        <v>0.100418410041841</v>
      </c>
      <c r="J1150" s="8"/>
      <c r="K1150" s="2">
        <f t="shared" si="319"/>
        <v>0.22175732217573221</v>
      </c>
      <c r="L1150" s="2">
        <f t="shared" si="320"/>
        <v>0.10878661087866109</v>
      </c>
      <c r="M1150" s="2">
        <f t="shared" si="321"/>
        <v>8.7866108786610872E-2</v>
      </c>
      <c r="N1150" s="2">
        <f t="shared" si="324"/>
        <v>5.8577405857740586E-2</v>
      </c>
      <c r="O1150" s="2">
        <f t="shared" si="325"/>
        <v>0.52301255230125521</v>
      </c>
      <c r="P1150" s="1">
        <v>53</v>
      </c>
      <c r="Q1150" s="1">
        <v>26</v>
      </c>
      <c r="R1150" s="1">
        <v>21</v>
      </c>
      <c r="S1150" s="1">
        <v>14</v>
      </c>
      <c r="T1150" s="1">
        <v>77</v>
      </c>
      <c r="U1150" s="1">
        <v>8</v>
      </c>
      <c r="V1150" s="1">
        <v>14</v>
      </c>
      <c r="W1150" s="1">
        <v>23</v>
      </c>
      <c r="X1150" s="1">
        <v>0</v>
      </c>
      <c r="Y1150" s="1"/>
      <c r="Z1150" s="1">
        <v>1</v>
      </c>
      <c r="AA1150" s="1">
        <f t="shared" si="326"/>
        <v>0</v>
      </c>
      <c r="AB1150" s="1">
        <v>2</v>
      </c>
      <c r="AC1150" s="1">
        <v>0</v>
      </c>
      <c r="AD1150" s="1">
        <v>0</v>
      </c>
      <c r="AE1150" s="1">
        <v>0</v>
      </c>
      <c r="AF1150" s="1">
        <v>0</v>
      </c>
      <c r="AG1150" s="1">
        <v>0</v>
      </c>
      <c r="AI1150" t="str">
        <f t="shared" si="332"/>
        <v>Hebron</v>
      </c>
      <c r="AJ1150" t="s">
        <v>923</v>
      </c>
      <c r="AK1150" s="182">
        <v>2</v>
      </c>
      <c r="AL1150" s="7"/>
      <c r="AN1150" s="97">
        <v>33</v>
      </c>
      <c r="AO1150" s="99">
        <v>9</v>
      </c>
      <c r="AP1150" s="99">
        <v>95</v>
      </c>
      <c r="AQ1150" s="106">
        <v>35220</v>
      </c>
      <c r="AR1150" s="106">
        <f t="shared" si="322"/>
        <v>33009</v>
      </c>
      <c r="AS1150" t="s">
        <v>1711</v>
      </c>
      <c r="AT1150" s="109">
        <f t="shared" si="323"/>
        <v>3335220</v>
      </c>
      <c r="AW1150">
        <v>18.899999999999999</v>
      </c>
      <c r="AX1150">
        <v>2.06</v>
      </c>
      <c r="AY1150">
        <v>16.829999999999998</v>
      </c>
      <c r="BA1150" s="7">
        <f t="shared" si="327"/>
        <v>0</v>
      </c>
      <c r="BB1150" s="7">
        <f t="shared" si="328"/>
        <v>0</v>
      </c>
      <c r="BC1150" s="7">
        <f t="shared" si="329"/>
        <v>0</v>
      </c>
      <c r="BD1150" s="7">
        <f t="shared" si="329"/>
        <v>0</v>
      </c>
      <c r="BE1150" s="7">
        <f t="shared" si="330"/>
        <v>1</v>
      </c>
      <c r="BF1150" s="117"/>
      <c r="BI1150" s="117"/>
      <c r="BJ1150" s="117"/>
      <c r="BK1150" s="168"/>
      <c r="BM1150" s="1">
        <v>0</v>
      </c>
      <c r="BN1150" s="1">
        <v>0</v>
      </c>
      <c r="BO1150" s="1">
        <v>0</v>
      </c>
      <c r="BP1150" s="1">
        <v>0</v>
      </c>
      <c r="BQ1150" s="1">
        <v>0</v>
      </c>
      <c r="BR1150" s="1">
        <v>0</v>
      </c>
      <c r="BS1150" s="1">
        <v>0</v>
      </c>
      <c r="BT1150" s="1">
        <v>0</v>
      </c>
      <c r="BU1150" s="1">
        <v>0</v>
      </c>
      <c r="BV1150" s="1">
        <v>0</v>
      </c>
      <c r="BW1150" s="1">
        <v>0</v>
      </c>
      <c r="BX1150" s="1">
        <v>0</v>
      </c>
      <c r="BY1150" s="1">
        <v>0</v>
      </c>
      <c r="BZ1150" s="1">
        <v>0</v>
      </c>
      <c r="CA1150" s="1">
        <v>0</v>
      </c>
    </row>
    <row r="1151" spans="1:79" hidden="1" outlineLevel="1">
      <c r="A1151" t="s">
        <v>368</v>
      </c>
      <c r="B1151" s="9" t="s">
        <v>3117</v>
      </c>
      <c r="C1151" s="1">
        <f t="shared" si="313"/>
        <v>1013</v>
      </c>
      <c r="D1151" s="7">
        <f t="shared" si="314"/>
        <v>2</v>
      </c>
      <c r="E1151" s="7">
        <f t="shared" si="315"/>
        <v>3</v>
      </c>
      <c r="F1151" s="7">
        <f t="shared" si="316"/>
        <v>6</v>
      </c>
      <c r="G1151" s="7">
        <f t="shared" si="331"/>
        <v>4</v>
      </c>
      <c r="H1151" s="49">
        <f t="shared" si="317"/>
        <v>104</v>
      </c>
      <c r="I1151" s="177">
        <f t="shared" si="318"/>
        <v>0.10266535044422508</v>
      </c>
      <c r="J1151" s="8"/>
      <c r="K1151" s="2">
        <f t="shared" si="319"/>
        <v>0.18163869693978282</v>
      </c>
      <c r="L1151" s="2">
        <f t="shared" si="320"/>
        <v>0.14215202369200394</v>
      </c>
      <c r="M1151" s="2">
        <f t="shared" si="321"/>
        <v>8.5883514313919052E-2</v>
      </c>
      <c r="N1151" s="2">
        <f t="shared" si="324"/>
        <v>0.10562685093780849</v>
      </c>
      <c r="O1151" s="2">
        <f t="shared" si="325"/>
        <v>0.48469891411648564</v>
      </c>
      <c r="P1151" s="1">
        <v>184</v>
      </c>
      <c r="Q1151" s="1">
        <v>144</v>
      </c>
      <c r="R1151" s="1">
        <v>87</v>
      </c>
      <c r="S1151" s="1">
        <v>107</v>
      </c>
      <c r="T1151" s="1">
        <v>288</v>
      </c>
      <c r="U1151" s="1">
        <v>16</v>
      </c>
      <c r="V1151" s="1">
        <v>76</v>
      </c>
      <c r="W1151" s="1">
        <v>91</v>
      </c>
      <c r="X1151" s="1">
        <v>5</v>
      </c>
      <c r="Y1151" s="1"/>
      <c r="Z1151" s="1">
        <v>9</v>
      </c>
      <c r="AA1151" s="1">
        <f t="shared" si="326"/>
        <v>2</v>
      </c>
      <c r="AB1151" s="1">
        <v>2</v>
      </c>
      <c r="AC1151" s="1">
        <v>0</v>
      </c>
      <c r="AD1151" s="1">
        <v>0</v>
      </c>
      <c r="AE1151" s="1">
        <v>0</v>
      </c>
      <c r="AF1151" s="1">
        <v>1</v>
      </c>
      <c r="AG1151" s="1">
        <v>1</v>
      </c>
      <c r="AI1151" t="str">
        <f t="shared" si="332"/>
        <v>Henniker</v>
      </c>
      <c r="AJ1151" t="s">
        <v>1643</v>
      </c>
      <c r="AK1151" s="182">
        <v>2</v>
      </c>
      <c r="AL1151" s="7"/>
      <c r="AN1151" s="97">
        <v>33</v>
      </c>
      <c r="AO1151" s="99">
        <v>13</v>
      </c>
      <c r="AP1151" s="99">
        <v>65</v>
      </c>
      <c r="AQ1151" s="106">
        <v>35540</v>
      </c>
      <c r="AR1151" s="106">
        <f t="shared" si="322"/>
        <v>33013</v>
      </c>
      <c r="AS1151" t="s">
        <v>1711</v>
      </c>
      <c r="AT1151" s="109">
        <f t="shared" si="323"/>
        <v>3335540</v>
      </c>
      <c r="AW1151">
        <v>44.81</v>
      </c>
      <c r="AX1151">
        <v>0.68</v>
      </c>
      <c r="AY1151">
        <v>44.13</v>
      </c>
      <c r="BA1151" s="7">
        <f t="shared" si="327"/>
        <v>0</v>
      </c>
      <c r="BB1151" s="7">
        <f t="shared" si="328"/>
        <v>0</v>
      </c>
      <c r="BC1151" s="7">
        <f t="shared" si="329"/>
        <v>0</v>
      </c>
      <c r="BD1151" s="7">
        <f t="shared" si="329"/>
        <v>0</v>
      </c>
      <c r="BE1151" s="7">
        <f t="shared" si="330"/>
        <v>1</v>
      </c>
      <c r="BF1151" s="117"/>
      <c r="BI1151" s="117"/>
      <c r="BJ1151" s="117"/>
      <c r="BK1151" s="168"/>
      <c r="BM1151" s="1">
        <v>0</v>
      </c>
      <c r="BN1151" s="1">
        <v>1</v>
      </c>
      <c r="BO1151" s="1">
        <v>0</v>
      </c>
      <c r="BP1151" s="1">
        <v>0</v>
      </c>
      <c r="BQ1151" s="1">
        <v>0</v>
      </c>
      <c r="BR1151" s="1">
        <v>0</v>
      </c>
      <c r="BS1151" s="1">
        <v>0</v>
      </c>
      <c r="BT1151" s="1">
        <v>0</v>
      </c>
      <c r="BU1151" s="1">
        <v>0</v>
      </c>
      <c r="BV1151" s="1">
        <v>0</v>
      </c>
      <c r="BW1151" s="1">
        <v>0</v>
      </c>
      <c r="BX1151" s="1">
        <v>0</v>
      </c>
      <c r="BY1151" s="1">
        <v>0</v>
      </c>
      <c r="BZ1151" s="1">
        <v>0</v>
      </c>
      <c r="CA1151" s="1">
        <v>1</v>
      </c>
    </row>
    <row r="1152" spans="1:79" hidden="1" outlineLevel="1">
      <c r="A1152" t="s">
        <v>1185</v>
      </c>
      <c r="B1152" s="9" t="s">
        <v>3117</v>
      </c>
      <c r="C1152" s="1">
        <f t="shared" si="313"/>
        <v>288</v>
      </c>
      <c r="D1152" s="7">
        <f t="shared" si="314"/>
        <v>3</v>
      </c>
      <c r="E1152" s="7">
        <f t="shared" si="315"/>
        <v>5</v>
      </c>
      <c r="F1152" s="7">
        <f t="shared" si="316"/>
        <v>4</v>
      </c>
      <c r="G1152" s="7">
        <f t="shared" si="331"/>
        <v>2</v>
      </c>
      <c r="H1152" s="49">
        <f t="shared" si="317"/>
        <v>84</v>
      </c>
      <c r="I1152" s="177">
        <f t="shared" si="318"/>
        <v>0.29166666666666669</v>
      </c>
      <c r="J1152" s="8"/>
      <c r="K1152" s="2">
        <f t="shared" si="319"/>
        <v>0.125</v>
      </c>
      <c r="L1152" s="2">
        <f t="shared" si="320"/>
        <v>5.9027777777777776E-2</v>
      </c>
      <c r="M1152" s="2">
        <f t="shared" si="321"/>
        <v>6.9444444444444448E-2</v>
      </c>
      <c r="N1152" s="2">
        <f t="shared" si="324"/>
        <v>0.15625</v>
      </c>
      <c r="O1152" s="2">
        <f t="shared" si="325"/>
        <v>0.59027777777777779</v>
      </c>
      <c r="P1152" s="1">
        <v>36</v>
      </c>
      <c r="Q1152" s="1">
        <v>17</v>
      </c>
      <c r="R1152" s="1">
        <v>20</v>
      </c>
      <c r="S1152" s="1">
        <v>45</v>
      </c>
      <c r="T1152" s="1">
        <v>129</v>
      </c>
      <c r="U1152" s="1">
        <v>2</v>
      </c>
      <c r="V1152" s="1">
        <v>14</v>
      </c>
      <c r="W1152" s="1">
        <v>12</v>
      </c>
      <c r="X1152" s="1">
        <v>3</v>
      </c>
      <c r="Y1152" s="1"/>
      <c r="Z1152" s="1">
        <v>8</v>
      </c>
      <c r="AA1152" s="1">
        <f t="shared" si="326"/>
        <v>0</v>
      </c>
      <c r="AB1152" s="1">
        <v>1</v>
      </c>
      <c r="AC1152" s="1">
        <v>0</v>
      </c>
      <c r="AD1152" s="1">
        <v>0</v>
      </c>
      <c r="AE1152" s="1">
        <v>1</v>
      </c>
      <c r="AF1152" s="1">
        <v>0</v>
      </c>
      <c r="AG1152" s="1">
        <v>0</v>
      </c>
      <c r="AI1152" t="str">
        <f t="shared" si="332"/>
        <v>Hill</v>
      </c>
      <c r="AJ1152" t="s">
        <v>1643</v>
      </c>
      <c r="AK1152" s="182">
        <v>2</v>
      </c>
      <c r="AL1152" s="7"/>
      <c r="AN1152" s="97">
        <v>33</v>
      </c>
      <c r="AO1152" s="99">
        <v>13</v>
      </c>
      <c r="AP1152" s="99">
        <v>70</v>
      </c>
      <c r="AQ1152" s="106">
        <v>35860</v>
      </c>
      <c r="AR1152" s="106">
        <f t="shared" si="322"/>
        <v>33013</v>
      </c>
      <c r="AS1152" t="s">
        <v>1711</v>
      </c>
      <c r="AT1152" s="109">
        <f t="shared" si="323"/>
        <v>3335860</v>
      </c>
      <c r="AW1152">
        <v>26.87</v>
      </c>
      <c r="AX1152">
        <v>0.16</v>
      </c>
      <c r="AY1152">
        <v>26.71</v>
      </c>
      <c r="BA1152" s="7">
        <f t="shared" si="327"/>
        <v>0</v>
      </c>
      <c r="BB1152" s="7">
        <f t="shared" si="328"/>
        <v>0</v>
      </c>
      <c r="BC1152" s="7">
        <f t="shared" si="329"/>
        <v>0</v>
      </c>
      <c r="BD1152" s="7">
        <f t="shared" si="329"/>
        <v>0</v>
      </c>
      <c r="BE1152" s="7">
        <f t="shared" si="330"/>
        <v>1</v>
      </c>
      <c r="BF1152" s="117"/>
      <c r="BI1152" s="117"/>
      <c r="BJ1152" s="117"/>
      <c r="BK1152" s="168"/>
      <c r="BM1152" s="1">
        <v>0</v>
      </c>
      <c r="BN1152" s="1">
        <v>0</v>
      </c>
      <c r="BO1152" s="1">
        <v>0</v>
      </c>
      <c r="BP1152" s="1">
        <v>0</v>
      </c>
      <c r="BQ1152" s="1">
        <v>0</v>
      </c>
      <c r="BR1152" s="1">
        <v>0</v>
      </c>
      <c r="BS1152" s="1">
        <v>0</v>
      </c>
      <c r="BT1152" s="1">
        <v>0</v>
      </c>
      <c r="BU1152" s="1">
        <v>0</v>
      </c>
      <c r="BV1152" s="1">
        <v>0</v>
      </c>
      <c r="BW1152" s="1">
        <v>0</v>
      </c>
      <c r="BX1152" s="1">
        <v>0</v>
      </c>
      <c r="BY1152" s="1">
        <v>0</v>
      </c>
      <c r="BZ1152" s="1">
        <v>0</v>
      </c>
      <c r="CA1152" s="1">
        <v>0</v>
      </c>
    </row>
    <row r="1153" spans="1:79" hidden="1" outlineLevel="1">
      <c r="A1153" t="s">
        <v>118</v>
      </c>
      <c r="B1153" s="9" t="s">
        <v>3117</v>
      </c>
      <c r="C1153" s="1">
        <f t="shared" si="313"/>
        <v>1078</v>
      </c>
      <c r="D1153" s="7">
        <f t="shared" si="314"/>
        <v>2</v>
      </c>
      <c r="E1153" s="7">
        <f t="shared" si="315"/>
        <v>4</v>
      </c>
      <c r="F1153" s="7">
        <f t="shared" si="316"/>
        <v>5</v>
      </c>
      <c r="G1153" s="7">
        <f t="shared" si="331"/>
        <v>3</v>
      </c>
      <c r="H1153" s="49">
        <f t="shared" si="317"/>
        <v>292</v>
      </c>
      <c r="I1153" s="177">
        <f t="shared" si="318"/>
        <v>0.27087198515769945</v>
      </c>
      <c r="J1153" s="8"/>
      <c r="K1153" s="2">
        <f t="shared" si="319"/>
        <v>0.14842300556586271</v>
      </c>
      <c r="L1153" s="2">
        <f t="shared" si="320"/>
        <v>9.9257884972170682E-2</v>
      </c>
      <c r="M1153" s="2">
        <f t="shared" si="321"/>
        <v>8.3487940630797772E-2</v>
      </c>
      <c r="N1153" s="2">
        <f t="shared" si="324"/>
        <v>0.13543599257884972</v>
      </c>
      <c r="O1153" s="2">
        <f t="shared" si="325"/>
        <v>0.53339517625231903</v>
      </c>
      <c r="P1153" s="1">
        <v>160</v>
      </c>
      <c r="Q1153" s="1">
        <v>107</v>
      </c>
      <c r="R1153" s="1">
        <v>90</v>
      </c>
      <c r="S1153" s="1">
        <v>146</v>
      </c>
      <c r="T1153" s="1">
        <v>452</v>
      </c>
      <c r="U1153" s="1">
        <v>27</v>
      </c>
      <c r="V1153" s="1">
        <v>71</v>
      </c>
      <c r="W1153" s="1">
        <v>3</v>
      </c>
      <c r="X1153" s="1">
        <v>1</v>
      </c>
      <c r="Y1153" s="1"/>
      <c r="Z1153" s="1">
        <v>18</v>
      </c>
      <c r="AA1153" s="1">
        <f t="shared" si="326"/>
        <v>1</v>
      </c>
      <c r="AB1153" s="1">
        <v>0</v>
      </c>
      <c r="AC1153" s="1">
        <v>0</v>
      </c>
      <c r="AD1153" s="1">
        <v>2</v>
      </c>
      <c r="AE1153" s="1">
        <v>0</v>
      </c>
      <c r="AF1153" s="1">
        <v>0</v>
      </c>
      <c r="AG1153" s="1">
        <v>0</v>
      </c>
      <c r="AI1153" t="str">
        <f t="shared" si="332"/>
        <v>Hillsborough</v>
      </c>
      <c r="AJ1153" t="s">
        <v>118</v>
      </c>
      <c r="AK1153" s="182">
        <v>2</v>
      </c>
      <c r="AL1153" s="7"/>
      <c r="AN1153" s="97">
        <v>33</v>
      </c>
      <c r="AO1153" s="99">
        <v>11</v>
      </c>
      <c r="AP1153" s="99">
        <v>60</v>
      </c>
      <c r="AQ1153" s="106">
        <v>36180</v>
      </c>
      <c r="AR1153" s="106">
        <f t="shared" si="322"/>
        <v>33011</v>
      </c>
      <c r="AS1153" t="s">
        <v>1711</v>
      </c>
      <c r="AT1153" s="109">
        <f t="shared" si="323"/>
        <v>3336180</v>
      </c>
      <c r="AW1153">
        <v>44.63</v>
      </c>
      <c r="AX1153">
        <v>1</v>
      </c>
      <c r="AY1153">
        <v>43.63</v>
      </c>
      <c r="BA1153" s="7">
        <f t="shared" si="327"/>
        <v>0</v>
      </c>
      <c r="BB1153" s="7">
        <f t="shared" si="328"/>
        <v>0</v>
      </c>
      <c r="BC1153" s="7">
        <f t="shared" si="329"/>
        <v>0</v>
      </c>
      <c r="BD1153" s="7">
        <f t="shared" si="329"/>
        <v>0</v>
      </c>
      <c r="BE1153" s="7">
        <f t="shared" si="330"/>
        <v>1</v>
      </c>
      <c r="BF1153" s="117"/>
      <c r="BI1153" s="117"/>
      <c r="BJ1153" s="117"/>
      <c r="BK1153" s="168"/>
      <c r="BM1153" s="1">
        <v>0</v>
      </c>
      <c r="BN1153" s="1">
        <v>0</v>
      </c>
      <c r="BO1153" s="1">
        <v>0</v>
      </c>
      <c r="BP1153" s="1">
        <v>0</v>
      </c>
      <c r="BQ1153" s="1">
        <v>0</v>
      </c>
      <c r="BR1153" s="1">
        <v>0</v>
      </c>
      <c r="BS1153" s="1">
        <v>0</v>
      </c>
      <c r="BT1153" s="1">
        <v>0</v>
      </c>
      <c r="BU1153" s="1">
        <v>0</v>
      </c>
      <c r="BV1153" s="1">
        <v>0</v>
      </c>
      <c r="BW1153" s="1">
        <v>0</v>
      </c>
      <c r="BX1153" s="1">
        <v>0</v>
      </c>
      <c r="BY1153" s="1">
        <v>0</v>
      </c>
      <c r="BZ1153" s="1">
        <v>0</v>
      </c>
      <c r="CA1153" s="1">
        <v>1</v>
      </c>
    </row>
    <row r="1154" spans="1:79" hidden="1" outlineLevel="1">
      <c r="A1154" t="s">
        <v>63</v>
      </c>
      <c r="B1154" s="9" t="s">
        <v>3117</v>
      </c>
      <c r="C1154" s="1">
        <f t="shared" si="313"/>
        <v>449</v>
      </c>
      <c r="D1154" s="7">
        <f t="shared" si="314"/>
        <v>2</v>
      </c>
      <c r="E1154" s="7">
        <f t="shared" si="315"/>
        <v>4</v>
      </c>
      <c r="F1154" s="7">
        <f t="shared" si="316"/>
        <v>5</v>
      </c>
      <c r="G1154" s="7">
        <f t="shared" si="331"/>
        <v>3</v>
      </c>
      <c r="H1154" s="49">
        <f t="shared" si="317"/>
        <v>114</v>
      </c>
      <c r="I1154" s="177">
        <f t="shared" si="318"/>
        <v>0.25389755011135856</v>
      </c>
      <c r="J1154" s="8"/>
      <c r="K1154" s="2">
        <f t="shared" si="319"/>
        <v>0.1291759465478842</v>
      </c>
      <c r="L1154" s="2">
        <f t="shared" si="320"/>
        <v>0.10913140311804009</v>
      </c>
      <c r="M1154" s="2">
        <f t="shared" si="321"/>
        <v>0.10022271714922049</v>
      </c>
      <c r="N1154" s="2">
        <f t="shared" si="324"/>
        <v>0.11581291759465479</v>
      </c>
      <c r="O1154" s="2">
        <f t="shared" si="325"/>
        <v>0.54565701559020052</v>
      </c>
      <c r="P1154" s="1">
        <v>58</v>
      </c>
      <c r="Q1154" s="1">
        <v>49</v>
      </c>
      <c r="R1154" s="1">
        <v>45</v>
      </c>
      <c r="S1154" s="1">
        <v>52</v>
      </c>
      <c r="T1154" s="1">
        <v>172</v>
      </c>
      <c r="U1154" s="1">
        <v>18</v>
      </c>
      <c r="V1154" s="1">
        <v>15</v>
      </c>
      <c r="W1154" s="1">
        <v>25</v>
      </c>
      <c r="X1154" s="1">
        <v>3</v>
      </c>
      <c r="Y1154" s="1"/>
      <c r="Z1154" s="1">
        <v>7</v>
      </c>
      <c r="AA1154" s="1">
        <f t="shared" si="326"/>
        <v>0</v>
      </c>
      <c r="AB1154" s="1">
        <v>2</v>
      </c>
      <c r="AC1154" s="1">
        <v>0</v>
      </c>
      <c r="AD1154" s="1">
        <v>2</v>
      </c>
      <c r="AE1154" s="1">
        <v>0</v>
      </c>
      <c r="AF1154" s="1">
        <v>0</v>
      </c>
      <c r="AG1154" s="1">
        <v>1</v>
      </c>
      <c r="AI1154" t="str">
        <f t="shared" si="332"/>
        <v>Hinsdale</v>
      </c>
      <c r="AJ1154" t="s">
        <v>1369</v>
      </c>
      <c r="AK1154" s="182">
        <v>2</v>
      </c>
      <c r="AL1154" s="7"/>
      <c r="AN1154" s="97">
        <v>33</v>
      </c>
      <c r="AO1154" s="99">
        <v>5</v>
      </c>
      <c r="AP1154" s="99">
        <v>35</v>
      </c>
      <c r="AQ1154" s="106">
        <v>36660</v>
      </c>
      <c r="AR1154" s="106">
        <f t="shared" si="322"/>
        <v>33005</v>
      </c>
      <c r="AS1154" t="s">
        <v>1711</v>
      </c>
      <c r="AT1154" s="109">
        <f t="shared" si="323"/>
        <v>3336660</v>
      </c>
      <c r="AW1154">
        <v>22.78</v>
      </c>
      <c r="AX1154">
        <v>2.1</v>
      </c>
      <c r="AY1154">
        <v>20.68</v>
      </c>
      <c r="BA1154" s="7">
        <f t="shared" si="327"/>
        <v>0</v>
      </c>
      <c r="BB1154" s="7">
        <f t="shared" si="328"/>
        <v>0</v>
      </c>
      <c r="BC1154" s="7">
        <f t="shared" si="329"/>
        <v>0</v>
      </c>
      <c r="BD1154" s="7">
        <f t="shared" si="329"/>
        <v>0</v>
      </c>
      <c r="BE1154" s="7">
        <f t="shared" si="330"/>
        <v>1</v>
      </c>
      <c r="BF1154" s="117"/>
      <c r="BI1154" s="117"/>
      <c r="BJ1154" s="117"/>
      <c r="BK1154" s="168"/>
      <c r="BM1154" s="1">
        <v>0</v>
      </c>
      <c r="BN1154" s="1">
        <v>0</v>
      </c>
      <c r="BO1154" s="1">
        <v>0</v>
      </c>
      <c r="BP1154" s="1">
        <v>0</v>
      </c>
      <c r="BQ1154" s="1">
        <v>0</v>
      </c>
      <c r="BR1154" s="1">
        <v>0</v>
      </c>
      <c r="BS1154" s="1">
        <v>0</v>
      </c>
      <c r="BT1154" s="1">
        <v>0</v>
      </c>
      <c r="BU1154" s="1">
        <v>0</v>
      </c>
      <c r="BV1154" s="1">
        <v>0</v>
      </c>
      <c r="BW1154" s="1">
        <v>0</v>
      </c>
      <c r="BX1154" s="1">
        <v>0</v>
      </c>
      <c r="BY1154" s="1">
        <v>0</v>
      </c>
      <c r="BZ1154" s="1">
        <v>0</v>
      </c>
      <c r="CA1154" s="1">
        <v>0</v>
      </c>
    </row>
    <row r="1155" spans="1:79" hidden="1" outlineLevel="1">
      <c r="A1155" t="s">
        <v>1320</v>
      </c>
      <c r="B1155" s="9" t="s">
        <v>3117</v>
      </c>
      <c r="C1155" s="1">
        <f t="shared" si="313"/>
        <v>492</v>
      </c>
      <c r="D1155" s="7">
        <f t="shared" si="314"/>
        <v>2</v>
      </c>
      <c r="E1155" s="7">
        <f t="shared" si="315"/>
        <v>3</v>
      </c>
      <c r="F1155" s="7">
        <f t="shared" si="316"/>
        <v>4</v>
      </c>
      <c r="G1155" s="7">
        <f t="shared" si="331"/>
        <v>6</v>
      </c>
      <c r="H1155" s="49">
        <f t="shared" si="317"/>
        <v>30</v>
      </c>
      <c r="I1155" s="177">
        <f t="shared" si="318"/>
        <v>6.097560975609756E-2</v>
      </c>
      <c r="J1155" s="8"/>
      <c r="K1155" s="2">
        <f t="shared" si="319"/>
        <v>0.21138211382113822</v>
      </c>
      <c r="L1155" s="2">
        <f t="shared" si="320"/>
        <v>0.1443089430894309</v>
      </c>
      <c r="M1155" s="2">
        <f t="shared" si="321"/>
        <v>0.12804878048780488</v>
      </c>
      <c r="N1155" s="2">
        <f t="shared" si="324"/>
        <v>8.7398373983739841E-2</v>
      </c>
      <c r="O1155" s="2">
        <f t="shared" si="325"/>
        <v>0.42886178861788615</v>
      </c>
      <c r="P1155" s="1">
        <v>104</v>
      </c>
      <c r="Q1155" s="1">
        <v>71</v>
      </c>
      <c r="R1155" s="1">
        <v>63</v>
      </c>
      <c r="S1155" s="1">
        <v>43</v>
      </c>
      <c r="T1155" s="1">
        <v>134</v>
      </c>
      <c r="U1155" s="1">
        <v>11</v>
      </c>
      <c r="V1155" s="1">
        <v>12</v>
      </c>
      <c r="W1155" s="1">
        <v>45</v>
      </c>
      <c r="X1155" s="1">
        <v>1</v>
      </c>
      <c r="Y1155" s="1"/>
      <c r="Z1155" s="1">
        <v>5</v>
      </c>
      <c r="AA1155" s="1">
        <f t="shared" si="326"/>
        <v>0</v>
      </c>
      <c r="AB1155" s="1">
        <v>2</v>
      </c>
      <c r="AC1155" s="1">
        <v>0</v>
      </c>
      <c r="AD1155" s="1">
        <v>0</v>
      </c>
      <c r="AE1155" s="1">
        <v>0</v>
      </c>
      <c r="AF1155" s="1">
        <v>0</v>
      </c>
      <c r="AG1155" s="1">
        <v>1</v>
      </c>
      <c r="AI1155" t="str">
        <f t="shared" si="332"/>
        <v>Holderness</v>
      </c>
      <c r="AJ1155" t="s">
        <v>923</v>
      </c>
      <c r="AK1155" s="182">
        <v>2</v>
      </c>
      <c r="AL1155" s="7"/>
      <c r="AN1155" s="97">
        <v>33</v>
      </c>
      <c r="AO1155" s="99">
        <v>9</v>
      </c>
      <c r="AP1155" s="99">
        <v>100</v>
      </c>
      <c r="AQ1155" s="106">
        <v>36900</v>
      </c>
      <c r="AR1155" s="106">
        <f t="shared" si="322"/>
        <v>33009</v>
      </c>
      <c r="AS1155" t="s">
        <v>1711</v>
      </c>
      <c r="AT1155" s="109">
        <f t="shared" si="323"/>
        <v>3336900</v>
      </c>
      <c r="AW1155">
        <v>35.630000000000003</v>
      </c>
      <c r="AX1155">
        <v>5.25</v>
      </c>
      <c r="AY1155">
        <v>30.38</v>
      </c>
      <c r="BA1155" s="7">
        <f t="shared" si="327"/>
        <v>0</v>
      </c>
      <c r="BB1155" s="7">
        <f t="shared" si="328"/>
        <v>0</v>
      </c>
      <c r="BC1155" s="7">
        <f t="shared" si="329"/>
        <v>0</v>
      </c>
      <c r="BD1155" s="7">
        <f t="shared" si="329"/>
        <v>0</v>
      </c>
      <c r="BE1155" s="7">
        <f t="shared" si="330"/>
        <v>1</v>
      </c>
      <c r="BF1155" s="117"/>
      <c r="BI1155" s="117"/>
      <c r="BJ1155" s="117"/>
      <c r="BK1155" s="168"/>
      <c r="BM1155" s="1">
        <v>0</v>
      </c>
      <c r="BN1155" s="1">
        <v>0</v>
      </c>
      <c r="BO1155" s="1">
        <v>0</v>
      </c>
      <c r="BP1155" s="1">
        <v>0</v>
      </c>
      <c r="BQ1155" s="1">
        <v>0</v>
      </c>
      <c r="BR1155" s="1">
        <v>0</v>
      </c>
      <c r="BS1155" s="1">
        <v>0</v>
      </c>
      <c r="BT1155" s="1">
        <v>0</v>
      </c>
      <c r="BU1155" s="1">
        <v>0</v>
      </c>
      <c r="BV1155" s="1">
        <v>0</v>
      </c>
      <c r="BW1155" s="1">
        <v>0</v>
      </c>
      <c r="BX1155" s="1">
        <v>0</v>
      </c>
      <c r="BY1155" s="1">
        <v>0</v>
      </c>
      <c r="BZ1155" s="1">
        <v>0</v>
      </c>
      <c r="CA1155" s="1">
        <v>0</v>
      </c>
    </row>
    <row r="1156" spans="1:79" hidden="1" outlineLevel="1">
      <c r="A1156" t="s">
        <v>1319</v>
      </c>
      <c r="B1156" s="9" t="s">
        <v>3117</v>
      </c>
      <c r="C1156" s="1">
        <f t="shared" si="313"/>
        <v>2436</v>
      </c>
      <c r="D1156" s="7">
        <f t="shared" si="314"/>
        <v>2</v>
      </c>
      <c r="E1156" s="7">
        <f t="shared" si="315"/>
        <v>4</v>
      </c>
      <c r="F1156" s="7">
        <f t="shared" si="316"/>
        <v>3</v>
      </c>
      <c r="G1156" s="7">
        <f t="shared" si="331"/>
        <v>5</v>
      </c>
      <c r="H1156" s="49">
        <f t="shared" si="317"/>
        <v>80</v>
      </c>
      <c r="I1156" s="177">
        <f t="shared" si="318"/>
        <v>3.2840722495894911E-2</v>
      </c>
      <c r="J1156" s="8"/>
      <c r="K1156" s="2">
        <f t="shared" si="319"/>
        <v>0.22824302134646962</v>
      </c>
      <c r="L1156" s="2">
        <f t="shared" si="320"/>
        <v>0.11904761904761904</v>
      </c>
      <c r="M1156" s="2">
        <f t="shared" si="321"/>
        <v>0.14039408866995073</v>
      </c>
      <c r="N1156" s="2">
        <f t="shared" si="324"/>
        <v>8.6206896551724144E-2</v>
      </c>
      <c r="O1156" s="2">
        <f t="shared" si="325"/>
        <v>0.42610837438423638</v>
      </c>
      <c r="P1156" s="1">
        <v>556</v>
      </c>
      <c r="Q1156" s="1">
        <v>290</v>
      </c>
      <c r="R1156" s="1">
        <v>342</v>
      </c>
      <c r="S1156" s="1">
        <v>210</v>
      </c>
      <c r="T1156" s="1">
        <v>636</v>
      </c>
      <c r="U1156" s="1">
        <v>38</v>
      </c>
      <c r="V1156" s="1">
        <v>118</v>
      </c>
      <c r="W1156" s="1">
        <v>205</v>
      </c>
      <c r="X1156" s="1">
        <v>20</v>
      </c>
      <c r="Y1156" s="1"/>
      <c r="Z1156" s="1">
        <v>13</v>
      </c>
      <c r="AA1156" s="1">
        <f t="shared" si="326"/>
        <v>1</v>
      </c>
      <c r="AB1156" s="1">
        <v>2</v>
      </c>
      <c r="AC1156" s="1">
        <v>0</v>
      </c>
      <c r="AD1156" s="1">
        <v>1</v>
      </c>
      <c r="AE1156" s="1">
        <v>0</v>
      </c>
      <c r="AF1156" s="1">
        <v>1</v>
      </c>
      <c r="AG1156" s="1">
        <v>3</v>
      </c>
      <c r="AI1156" t="str">
        <f t="shared" si="332"/>
        <v>Hollis</v>
      </c>
      <c r="AJ1156" t="s">
        <v>118</v>
      </c>
      <c r="AK1156" s="182">
        <v>2</v>
      </c>
      <c r="AL1156" s="7"/>
      <c r="AN1156" s="97">
        <v>33</v>
      </c>
      <c r="AO1156" s="99">
        <v>11</v>
      </c>
      <c r="AP1156" s="99">
        <v>65</v>
      </c>
      <c r="AQ1156" s="106">
        <v>37140</v>
      </c>
      <c r="AR1156" s="106">
        <f t="shared" si="322"/>
        <v>33011</v>
      </c>
      <c r="AS1156" t="s">
        <v>1711</v>
      </c>
      <c r="AT1156" s="109">
        <f t="shared" si="323"/>
        <v>3337140</v>
      </c>
      <c r="AW1156">
        <v>32.31</v>
      </c>
      <c r="AX1156">
        <v>0.56999999999999995</v>
      </c>
      <c r="AY1156">
        <v>31.75</v>
      </c>
      <c r="BA1156" s="7">
        <f t="shared" si="327"/>
        <v>0</v>
      </c>
      <c r="BB1156" s="7">
        <f t="shared" si="328"/>
        <v>0</v>
      </c>
      <c r="BC1156" s="7">
        <f t="shared" si="329"/>
        <v>0</v>
      </c>
      <c r="BD1156" s="7">
        <f t="shared" si="329"/>
        <v>0</v>
      </c>
      <c r="BE1156" s="7">
        <f t="shared" si="330"/>
        <v>1</v>
      </c>
      <c r="BF1156" s="117"/>
      <c r="BI1156" s="117"/>
      <c r="BJ1156" s="117"/>
      <c r="BK1156" s="168"/>
      <c r="BM1156" s="1">
        <v>0</v>
      </c>
      <c r="BN1156" s="1">
        <v>0</v>
      </c>
      <c r="BO1156" s="1">
        <v>0</v>
      </c>
      <c r="BP1156" s="1">
        <v>0</v>
      </c>
      <c r="BQ1156" s="1">
        <v>0</v>
      </c>
      <c r="BR1156" s="1">
        <v>0</v>
      </c>
      <c r="BS1156" s="1">
        <v>0</v>
      </c>
      <c r="BT1156" s="1">
        <v>0</v>
      </c>
      <c r="BU1156" s="1">
        <v>0</v>
      </c>
      <c r="BV1156" s="1">
        <v>1</v>
      </c>
      <c r="BW1156" s="1">
        <v>0</v>
      </c>
      <c r="BX1156" s="1">
        <v>0</v>
      </c>
      <c r="BY1156" s="1">
        <v>0</v>
      </c>
      <c r="BZ1156" s="1">
        <v>0</v>
      </c>
      <c r="CA1156" s="1">
        <v>0</v>
      </c>
    </row>
    <row r="1157" spans="1:79" hidden="1" outlineLevel="1">
      <c r="A1157" t="s">
        <v>877</v>
      </c>
      <c r="B1157" s="9" t="s">
        <v>3117</v>
      </c>
      <c r="C1157" s="1">
        <f t="shared" si="313"/>
        <v>3574</v>
      </c>
      <c r="D1157" s="7">
        <f t="shared" si="314"/>
        <v>2</v>
      </c>
      <c r="E1157" s="7">
        <f t="shared" si="315"/>
        <v>6</v>
      </c>
      <c r="F1157" s="7">
        <f t="shared" si="316"/>
        <v>4</v>
      </c>
      <c r="G1157" s="7">
        <f t="shared" si="331"/>
        <v>3</v>
      </c>
      <c r="H1157" s="49">
        <f t="shared" si="317"/>
        <v>616</v>
      </c>
      <c r="I1157" s="177">
        <f t="shared" si="318"/>
        <v>0.17235590374930052</v>
      </c>
      <c r="J1157" s="8"/>
      <c r="K1157" s="2">
        <f t="shared" si="319"/>
        <v>0.15612758813654168</v>
      </c>
      <c r="L1157" s="2">
        <f t="shared" si="320"/>
        <v>0.10856183547845551</v>
      </c>
      <c r="M1157" s="2">
        <f t="shared" si="321"/>
        <v>0.10912143256855064</v>
      </c>
      <c r="N1157" s="2">
        <f t="shared" si="324"/>
        <v>0.11303861219921657</v>
      </c>
      <c r="O1157" s="2">
        <f t="shared" si="325"/>
        <v>0.51315053161723556</v>
      </c>
      <c r="P1157" s="1">
        <v>558</v>
      </c>
      <c r="Q1157" s="1">
        <v>388</v>
      </c>
      <c r="R1157" s="1">
        <v>390</v>
      </c>
      <c r="S1157" s="1">
        <v>404</v>
      </c>
      <c r="T1157" s="1">
        <v>1174</v>
      </c>
      <c r="U1157" s="1">
        <v>63</v>
      </c>
      <c r="V1157" s="1">
        <v>153</v>
      </c>
      <c r="W1157" s="1">
        <v>389</v>
      </c>
      <c r="X1157" s="1">
        <v>14</v>
      </c>
      <c r="Y1157" s="1"/>
      <c r="Z1157" s="1">
        <v>31</v>
      </c>
      <c r="AA1157" s="1">
        <f t="shared" si="326"/>
        <v>6</v>
      </c>
      <c r="AB1157" s="1">
        <v>1</v>
      </c>
      <c r="AC1157" s="1">
        <v>0</v>
      </c>
      <c r="AD1157" s="1">
        <v>1</v>
      </c>
      <c r="AE1157" s="1">
        <v>1</v>
      </c>
      <c r="AF1157" s="1">
        <v>0</v>
      </c>
      <c r="AG1157" s="1">
        <v>1</v>
      </c>
      <c r="AI1157" t="str">
        <f t="shared" si="332"/>
        <v>Hooksett</v>
      </c>
      <c r="AJ1157" t="s">
        <v>1643</v>
      </c>
      <c r="AK1157" s="182">
        <v>1</v>
      </c>
      <c r="AL1157" s="7"/>
      <c r="AN1157" s="97">
        <v>33</v>
      </c>
      <c r="AO1157" s="99">
        <v>13</v>
      </c>
      <c r="AP1157" s="99">
        <v>75</v>
      </c>
      <c r="AQ1157" s="106">
        <v>37300</v>
      </c>
      <c r="AR1157" s="106">
        <f t="shared" si="322"/>
        <v>33013</v>
      </c>
      <c r="AS1157" t="s">
        <v>1711</v>
      </c>
      <c r="AT1157" s="109">
        <f t="shared" si="323"/>
        <v>3337300</v>
      </c>
      <c r="AW1157">
        <v>37.28</v>
      </c>
      <c r="AX1157">
        <v>1.05</v>
      </c>
      <c r="AY1157">
        <v>36.22</v>
      </c>
      <c r="BA1157" s="7">
        <f t="shared" si="327"/>
        <v>0</v>
      </c>
      <c r="BB1157" s="7">
        <f t="shared" si="328"/>
        <v>0</v>
      </c>
      <c r="BC1157" s="7">
        <f t="shared" si="329"/>
        <v>0</v>
      </c>
      <c r="BD1157" s="7">
        <f t="shared" si="329"/>
        <v>0</v>
      </c>
      <c r="BE1157" s="7">
        <f t="shared" si="330"/>
        <v>1</v>
      </c>
      <c r="BF1157" s="117"/>
      <c r="BI1157" s="117"/>
      <c r="BJ1157" s="117"/>
      <c r="BK1157" s="168"/>
      <c r="BM1157" s="1">
        <v>0</v>
      </c>
      <c r="BN1157" s="1">
        <v>0</v>
      </c>
      <c r="BO1157" s="1">
        <v>0</v>
      </c>
      <c r="BP1157" s="1">
        <v>0</v>
      </c>
      <c r="BQ1157" s="1">
        <v>0</v>
      </c>
      <c r="BR1157" s="1">
        <v>0</v>
      </c>
      <c r="BS1157" s="1">
        <v>0</v>
      </c>
      <c r="BT1157" s="1">
        <v>1</v>
      </c>
      <c r="BU1157" s="1">
        <v>0</v>
      </c>
      <c r="BV1157" s="1">
        <v>3</v>
      </c>
      <c r="BW1157" s="1">
        <v>0</v>
      </c>
      <c r="BX1157" s="1">
        <v>0</v>
      </c>
      <c r="BY1157" s="1">
        <v>1</v>
      </c>
      <c r="BZ1157" s="1">
        <v>0</v>
      </c>
      <c r="CA1157" s="1">
        <v>1</v>
      </c>
    </row>
    <row r="1158" spans="1:79" hidden="1" outlineLevel="1">
      <c r="A1158" s="9" t="s">
        <v>1102</v>
      </c>
      <c r="B1158" s="9" t="s">
        <v>3117</v>
      </c>
      <c r="C1158" s="1">
        <f t="shared" si="313"/>
        <v>1472</v>
      </c>
      <c r="D1158" s="7">
        <f t="shared" si="314"/>
        <v>2</v>
      </c>
      <c r="E1158" s="7">
        <f t="shared" si="315"/>
        <v>3</v>
      </c>
      <c r="F1158" s="7">
        <f t="shared" si="316"/>
        <v>5</v>
      </c>
      <c r="G1158" s="7">
        <f t="shared" si="331"/>
        <v>6</v>
      </c>
      <c r="H1158" s="49">
        <f t="shared" si="317"/>
        <v>11</v>
      </c>
      <c r="I1158" s="177">
        <f t="shared" si="318"/>
        <v>7.472826086956522E-3</v>
      </c>
      <c r="J1158" s="8"/>
      <c r="K1158" s="2">
        <f t="shared" si="319"/>
        <v>0.25339673913043476</v>
      </c>
      <c r="L1158" s="2">
        <f t="shared" si="320"/>
        <v>0.12432065217391304</v>
      </c>
      <c r="M1158" s="2">
        <f t="shared" si="321"/>
        <v>9.5788043478260865E-2</v>
      </c>
      <c r="N1158" s="2">
        <f t="shared" si="324"/>
        <v>8.6277173913043473E-2</v>
      </c>
      <c r="O1158" s="2">
        <f t="shared" si="325"/>
        <v>0.44021739130434778</v>
      </c>
      <c r="P1158" s="1">
        <v>373</v>
      </c>
      <c r="Q1158" s="1">
        <v>183</v>
      </c>
      <c r="R1158" s="1">
        <v>141</v>
      </c>
      <c r="S1158" s="1">
        <v>127</v>
      </c>
      <c r="T1158" s="1">
        <v>384</v>
      </c>
      <c r="U1158" s="1">
        <v>18</v>
      </c>
      <c r="V1158" s="1">
        <v>81</v>
      </c>
      <c r="W1158" s="1">
        <v>145</v>
      </c>
      <c r="X1158" s="1">
        <v>10</v>
      </c>
      <c r="Y1158" s="1"/>
      <c r="Z1158" s="1">
        <v>7</v>
      </c>
      <c r="AA1158" s="1">
        <f t="shared" si="326"/>
        <v>1</v>
      </c>
      <c r="AB1158" s="1">
        <v>1</v>
      </c>
      <c r="AC1158" s="1">
        <v>0</v>
      </c>
      <c r="AD1158" s="1">
        <v>0</v>
      </c>
      <c r="AE1158" s="1">
        <v>1</v>
      </c>
      <c r="AF1158" s="1">
        <v>0</v>
      </c>
      <c r="AG1158" s="1">
        <v>0</v>
      </c>
      <c r="AI1158" t="str">
        <f t="shared" si="332"/>
        <v>Hopkinton</v>
      </c>
      <c r="AJ1158" t="s">
        <v>1643</v>
      </c>
      <c r="AK1158" s="182">
        <v>2</v>
      </c>
      <c r="AL1158" s="7"/>
      <c r="AN1158" s="97">
        <v>33</v>
      </c>
      <c r="AO1158" s="99">
        <v>13</v>
      </c>
      <c r="AP1158" s="99">
        <v>80</v>
      </c>
      <c r="AQ1158" s="106">
        <v>37540</v>
      </c>
      <c r="AR1158" s="106">
        <f t="shared" si="322"/>
        <v>33013</v>
      </c>
      <c r="AS1158" t="s">
        <v>1711</v>
      </c>
      <c r="AT1158" s="109">
        <f t="shared" si="323"/>
        <v>3337540</v>
      </c>
      <c r="AW1158">
        <v>45.09</v>
      </c>
      <c r="AX1158">
        <v>1.8</v>
      </c>
      <c r="AY1158">
        <v>43.29</v>
      </c>
      <c r="BA1158" s="7">
        <f t="shared" si="327"/>
        <v>0</v>
      </c>
      <c r="BB1158" s="7">
        <f t="shared" si="328"/>
        <v>0</v>
      </c>
      <c r="BC1158" s="7">
        <f t="shared" si="329"/>
        <v>0</v>
      </c>
      <c r="BD1158" s="7">
        <f t="shared" si="329"/>
        <v>0</v>
      </c>
      <c r="BE1158" s="7">
        <f t="shared" si="330"/>
        <v>1</v>
      </c>
      <c r="BF1158" s="117"/>
      <c r="BI1158" s="117"/>
      <c r="BJ1158" s="117"/>
      <c r="BK1158" s="168"/>
      <c r="BM1158" s="1">
        <v>0</v>
      </c>
      <c r="BN1158" s="1">
        <v>1</v>
      </c>
      <c r="BO1158" s="1">
        <v>0</v>
      </c>
      <c r="BP1158" s="1">
        <v>0</v>
      </c>
      <c r="BQ1158" s="1">
        <v>0</v>
      </c>
      <c r="BR1158" s="1">
        <v>0</v>
      </c>
      <c r="BS1158" s="1">
        <v>0</v>
      </c>
      <c r="BT1158" s="1">
        <v>0</v>
      </c>
      <c r="BU1158" s="1">
        <v>0</v>
      </c>
      <c r="BV1158" s="1">
        <v>0</v>
      </c>
      <c r="BW1158" s="1">
        <v>0</v>
      </c>
      <c r="BX1158" s="1">
        <v>0</v>
      </c>
      <c r="BY1158" s="1">
        <v>0</v>
      </c>
      <c r="BZ1158" s="1">
        <v>0</v>
      </c>
      <c r="CA1158" s="1">
        <v>0</v>
      </c>
    </row>
    <row r="1159" spans="1:79" hidden="1" outlineLevel="1">
      <c r="A1159" t="s">
        <v>1386</v>
      </c>
      <c r="B1159" s="9" t="s">
        <v>3117</v>
      </c>
      <c r="C1159" s="1">
        <f t="shared" si="313"/>
        <v>5288</v>
      </c>
      <c r="D1159" s="7">
        <f t="shared" si="314"/>
        <v>3</v>
      </c>
      <c r="E1159" s="7">
        <f t="shared" si="315"/>
        <v>4</v>
      </c>
      <c r="F1159" s="7">
        <f t="shared" si="316"/>
        <v>5</v>
      </c>
      <c r="G1159" s="7">
        <f t="shared" si="331"/>
        <v>2</v>
      </c>
      <c r="H1159" s="49">
        <f t="shared" si="317"/>
        <v>1617</v>
      </c>
      <c r="I1159" s="177">
        <f t="shared" si="318"/>
        <v>0.30578668683812404</v>
      </c>
      <c r="J1159" s="8"/>
      <c r="K1159" s="2">
        <f t="shared" si="319"/>
        <v>0.11214069591527988</v>
      </c>
      <c r="L1159" s="2">
        <f t="shared" si="320"/>
        <v>0.10098335854765507</v>
      </c>
      <c r="M1159" s="2">
        <f t="shared" si="321"/>
        <v>9.5877458396369145E-2</v>
      </c>
      <c r="N1159" s="2">
        <f t="shared" si="324"/>
        <v>0.1212178517397882</v>
      </c>
      <c r="O1159" s="2">
        <f t="shared" si="325"/>
        <v>0.56978063540090773</v>
      </c>
      <c r="P1159" s="1">
        <v>593</v>
      </c>
      <c r="Q1159" s="1">
        <v>534</v>
      </c>
      <c r="R1159" s="1">
        <v>507</v>
      </c>
      <c r="S1159" s="1">
        <v>641</v>
      </c>
      <c r="T1159" s="1">
        <v>2258</v>
      </c>
      <c r="U1159" s="1">
        <v>111</v>
      </c>
      <c r="V1159" s="1">
        <v>197</v>
      </c>
      <c r="W1159" s="1">
        <v>360</v>
      </c>
      <c r="X1159" s="1">
        <v>31</v>
      </c>
      <c r="Y1159" s="1"/>
      <c r="Z1159" s="1">
        <v>40</v>
      </c>
      <c r="AA1159" s="1">
        <f t="shared" si="326"/>
        <v>8</v>
      </c>
      <c r="AB1159" s="1">
        <v>2</v>
      </c>
      <c r="AC1159" s="1">
        <v>0</v>
      </c>
      <c r="AD1159" s="1">
        <v>2</v>
      </c>
      <c r="AE1159" s="1">
        <v>0</v>
      </c>
      <c r="AF1159" s="1">
        <v>0</v>
      </c>
      <c r="AG1159" s="1">
        <v>4</v>
      </c>
      <c r="AI1159" t="str">
        <f t="shared" si="332"/>
        <v>Hudson</v>
      </c>
      <c r="AJ1159" t="s">
        <v>118</v>
      </c>
      <c r="AK1159" s="182">
        <v>2</v>
      </c>
      <c r="AL1159" s="7"/>
      <c r="AN1159" s="97">
        <v>33</v>
      </c>
      <c r="AO1159" s="99">
        <v>11</v>
      </c>
      <c r="AP1159" s="99">
        <v>70</v>
      </c>
      <c r="AQ1159" s="106">
        <v>37940</v>
      </c>
      <c r="AR1159" s="106">
        <f t="shared" si="322"/>
        <v>33011</v>
      </c>
      <c r="AS1159" t="s">
        <v>1711</v>
      </c>
      <c r="AT1159" s="109">
        <f t="shared" si="323"/>
        <v>3337940</v>
      </c>
      <c r="AW1159">
        <v>29.09</v>
      </c>
      <c r="AX1159">
        <v>0.82</v>
      </c>
      <c r="AY1159">
        <v>28.27</v>
      </c>
      <c r="BA1159" s="7">
        <f t="shared" si="327"/>
        <v>0</v>
      </c>
      <c r="BB1159" s="7">
        <f t="shared" si="328"/>
        <v>0</v>
      </c>
      <c r="BC1159" s="7">
        <f t="shared" si="329"/>
        <v>0</v>
      </c>
      <c r="BD1159" s="7">
        <f t="shared" si="329"/>
        <v>0</v>
      </c>
      <c r="BE1159" s="7">
        <f t="shared" si="330"/>
        <v>1</v>
      </c>
      <c r="BF1159" s="117"/>
      <c r="BI1159" s="117"/>
      <c r="BJ1159" s="117"/>
      <c r="BK1159" s="168"/>
      <c r="BM1159" s="1">
        <v>0</v>
      </c>
      <c r="BN1159" s="1">
        <v>1</v>
      </c>
      <c r="BO1159" s="1">
        <v>0</v>
      </c>
      <c r="BP1159" s="1">
        <v>0</v>
      </c>
      <c r="BQ1159" s="1">
        <v>0</v>
      </c>
      <c r="BR1159" s="1">
        <v>0</v>
      </c>
      <c r="BS1159" s="1">
        <v>0</v>
      </c>
      <c r="BT1159" s="1">
        <v>1</v>
      </c>
      <c r="BU1159" s="1">
        <v>0</v>
      </c>
      <c r="BV1159" s="1">
        <v>4</v>
      </c>
      <c r="BW1159" s="1">
        <v>0</v>
      </c>
      <c r="BX1159" s="1">
        <v>0</v>
      </c>
      <c r="BY1159" s="1">
        <v>0</v>
      </c>
      <c r="BZ1159" s="1">
        <v>2</v>
      </c>
      <c r="CA1159" s="1">
        <v>0</v>
      </c>
    </row>
    <row r="1160" spans="1:79" hidden="1" outlineLevel="1">
      <c r="A1160" t="s">
        <v>3011</v>
      </c>
      <c r="B1160" s="9" t="s">
        <v>3117</v>
      </c>
      <c r="C1160" s="1">
        <f t="shared" si="313"/>
        <v>276</v>
      </c>
      <c r="D1160" s="7">
        <f t="shared" si="314"/>
        <v>1</v>
      </c>
      <c r="E1160" s="7">
        <f t="shared" si="315"/>
        <v>4</v>
      </c>
      <c r="F1160" s="7">
        <f t="shared" si="316"/>
        <v>3</v>
      </c>
      <c r="G1160" s="7">
        <f t="shared" si="331"/>
        <v>5</v>
      </c>
      <c r="H1160" s="49">
        <f t="shared" si="317"/>
        <v>32</v>
      </c>
      <c r="I1160" s="177">
        <f t="shared" si="318"/>
        <v>0.11594202898550725</v>
      </c>
      <c r="J1160" s="8"/>
      <c r="K1160" s="2">
        <f t="shared" si="319"/>
        <v>0.28260869565217389</v>
      </c>
      <c r="L1160" s="2">
        <f t="shared" si="320"/>
        <v>0.11594202898550725</v>
      </c>
      <c r="M1160" s="2">
        <f t="shared" si="321"/>
        <v>0.15217391304347827</v>
      </c>
      <c r="N1160" s="2">
        <f t="shared" si="324"/>
        <v>8.3333333333333329E-2</v>
      </c>
      <c r="O1160" s="2">
        <f t="shared" si="325"/>
        <v>0.36594202898550737</v>
      </c>
      <c r="P1160" s="1">
        <v>78</v>
      </c>
      <c r="Q1160" s="1">
        <v>32</v>
      </c>
      <c r="R1160" s="1">
        <v>42</v>
      </c>
      <c r="S1160" s="1">
        <v>23</v>
      </c>
      <c r="T1160" s="1">
        <v>46</v>
      </c>
      <c r="U1160" s="1">
        <v>11</v>
      </c>
      <c r="V1160" s="1">
        <v>20</v>
      </c>
      <c r="W1160" s="1">
        <v>22</v>
      </c>
      <c r="X1160" s="1">
        <v>0</v>
      </c>
      <c r="Y1160" s="1"/>
      <c r="Z1160" s="1">
        <v>2</v>
      </c>
      <c r="AA1160" s="1">
        <f t="shared" si="326"/>
        <v>0</v>
      </c>
      <c r="AB1160" s="1">
        <v>0</v>
      </c>
      <c r="AC1160" s="1">
        <v>0</v>
      </c>
      <c r="AD1160" s="1">
        <v>0</v>
      </c>
      <c r="AE1160" s="1">
        <v>0</v>
      </c>
      <c r="AF1160" s="1">
        <v>0</v>
      </c>
      <c r="AG1160" s="1">
        <v>0</v>
      </c>
      <c r="AI1160" t="str">
        <f t="shared" si="332"/>
        <v>Jackson</v>
      </c>
      <c r="AJ1160" t="s">
        <v>1790</v>
      </c>
      <c r="AK1160" s="182">
        <v>1</v>
      </c>
      <c r="AL1160" s="7"/>
      <c r="AN1160" s="97">
        <v>33</v>
      </c>
      <c r="AO1160" s="99">
        <v>3</v>
      </c>
      <c r="AP1160" s="99">
        <v>55</v>
      </c>
      <c r="AQ1160" s="106">
        <v>38260</v>
      </c>
      <c r="AR1160" s="106">
        <f t="shared" si="322"/>
        <v>33003</v>
      </c>
      <c r="AS1160" t="s">
        <v>1711</v>
      </c>
      <c r="AT1160" s="109">
        <f t="shared" si="323"/>
        <v>3338260</v>
      </c>
      <c r="AW1160">
        <v>66.94</v>
      </c>
      <c r="AX1160">
        <v>0.01</v>
      </c>
      <c r="AY1160">
        <v>66.930000000000007</v>
      </c>
      <c r="BA1160" s="7">
        <f t="shared" si="327"/>
        <v>1</v>
      </c>
      <c r="BB1160" s="7">
        <f t="shared" si="328"/>
        <v>0</v>
      </c>
      <c r="BC1160" s="7">
        <f t="shared" si="329"/>
        <v>0</v>
      </c>
      <c r="BD1160" s="7">
        <f t="shared" si="329"/>
        <v>0</v>
      </c>
      <c r="BE1160" s="7">
        <f t="shared" si="330"/>
        <v>0</v>
      </c>
      <c r="BF1160" s="117"/>
      <c r="BI1160" s="117"/>
      <c r="BJ1160" s="117"/>
      <c r="BK1160" s="168"/>
      <c r="BM1160" s="1">
        <v>0</v>
      </c>
      <c r="BN1160" s="1">
        <v>0</v>
      </c>
      <c r="BO1160" s="1">
        <v>0</v>
      </c>
      <c r="BP1160" s="1">
        <v>0</v>
      </c>
      <c r="BQ1160" s="1">
        <v>0</v>
      </c>
      <c r="BR1160" s="1">
        <v>0</v>
      </c>
      <c r="BS1160" s="1">
        <v>0</v>
      </c>
      <c r="BT1160" s="1">
        <v>0</v>
      </c>
      <c r="BU1160" s="1">
        <v>0</v>
      </c>
      <c r="BV1160" s="1">
        <v>0</v>
      </c>
      <c r="BW1160" s="1">
        <v>0</v>
      </c>
      <c r="BX1160" s="1">
        <v>0</v>
      </c>
      <c r="BY1160" s="1">
        <v>0</v>
      </c>
      <c r="BZ1160" s="1">
        <v>0</v>
      </c>
      <c r="CA1160" s="1">
        <v>0</v>
      </c>
    </row>
    <row r="1161" spans="1:79" hidden="1" outlineLevel="1">
      <c r="A1161" t="s">
        <v>2050</v>
      </c>
      <c r="B1161" s="9" t="s">
        <v>3117</v>
      </c>
      <c r="C1161" s="1">
        <f t="shared" si="313"/>
        <v>1109</v>
      </c>
      <c r="D1161" s="7">
        <f t="shared" si="314"/>
        <v>2</v>
      </c>
      <c r="E1161" s="7">
        <f t="shared" si="315"/>
        <v>4</v>
      </c>
      <c r="F1161" s="7">
        <f t="shared" si="316"/>
        <v>5</v>
      </c>
      <c r="G1161" s="7">
        <f t="shared" si="331"/>
        <v>3</v>
      </c>
      <c r="H1161" s="49">
        <f t="shared" si="317"/>
        <v>160</v>
      </c>
      <c r="I1161" s="177">
        <f t="shared" si="318"/>
        <v>0.14427412082957619</v>
      </c>
      <c r="J1161" s="8"/>
      <c r="K1161" s="2">
        <f t="shared" si="319"/>
        <v>0.16050495942290352</v>
      </c>
      <c r="L1161" s="2">
        <f t="shared" si="320"/>
        <v>0.12804328223624886</v>
      </c>
      <c r="M1161" s="2">
        <f t="shared" si="321"/>
        <v>0.1055004508566276</v>
      </c>
      <c r="N1161" s="2">
        <f t="shared" si="324"/>
        <v>0.151487826871055</v>
      </c>
      <c r="O1161" s="2">
        <f t="shared" si="325"/>
        <v>0.45446348061316499</v>
      </c>
      <c r="P1161" s="1">
        <v>178</v>
      </c>
      <c r="Q1161" s="1">
        <v>142</v>
      </c>
      <c r="R1161" s="1">
        <v>117</v>
      </c>
      <c r="S1161" s="1">
        <v>168</v>
      </c>
      <c r="T1161" s="1">
        <v>338</v>
      </c>
      <c r="U1161" s="1">
        <v>26</v>
      </c>
      <c r="V1161" s="1">
        <v>47</v>
      </c>
      <c r="W1161" s="1">
        <v>78</v>
      </c>
      <c r="X1161" s="1">
        <v>6</v>
      </c>
      <c r="Y1161" s="1"/>
      <c r="Z1161" s="1">
        <v>2</v>
      </c>
      <c r="AA1161" s="1">
        <f t="shared" si="326"/>
        <v>2</v>
      </c>
      <c r="AB1161" s="1">
        <v>3</v>
      </c>
      <c r="AC1161" s="1">
        <v>1</v>
      </c>
      <c r="AD1161" s="1">
        <v>1</v>
      </c>
      <c r="AE1161" s="1">
        <v>0</v>
      </c>
      <c r="AF1161" s="1">
        <v>0</v>
      </c>
      <c r="AG1161" s="1">
        <v>0</v>
      </c>
      <c r="AI1161" t="str">
        <f t="shared" si="332"/>
        <v>Jaffrey</v>
      </c>
      <c r="AJ1161" t="s">
        <v>1369</v>
      </c>
      <c r="AK1161" s="182">
        <v>2</v>
      </c>
      <c r="AL1161" s="7"/>
      <c r="AN1161" s="97">
        <v>33</v>
      </c>
      <c r="AO1161" s="99">
        <v>5</v>
      </c>
      <c r="AP1161" s="99">
        <v>40</v>
      </c>
      <c r="AQ1161" s="106">
        <v>38500</v>
      </c>
      <c r="AR1161" s="106">
        <f t="shared" si="322"/>
        <v>33005</v>
      </c>
      <c r="AS1161" t="s">
        <v>1711</v>
      </c>
      <c r="AT1161" s="109">
        <f t="shared" si="323"/>
        <v>3338500</v>
      </c>
      <c r="AW1161">
        <v>40.03</v>
      </c>
      <c r="AX1161">
        <v>1.73</v>
      </c>
      <c r="AY1161">
        <v>38.299999999999997</v>
      </c>
      <c r="BA1161" s="7">
        <f t="shared" si="327"/>
        <v>0</v>
      </c>
      <c r="BB1161" s="7">
        <f t="shared" si="328"/>
        <v>0</v>
      </c>
      <c r="BC1161" s="7">
        <f t="shared" si="329"/>
        <v>0</v>
      </c>
      <c r="BD1161" s="7">
        <f t="shared" si="329"/>
        <v>0</v>
      </c>
      <c r="BE1161" s="7">
        <f t="shared" si="330"/>
        <v>1</v>
      </c>
      <c r="BF1161" s="117"/>
      <c r="BI1161" s="117"/>
      <c r="BJ1161" s="117"/>
      <c r="BK1161" s="168"/>
      <c r="BM1161" s="1">
        <v>0</v>
      </c>
      <c r="BN1161" s="1">
        <v>0</v>
      </c>
      <c r="BO1161" s="1">
        <v>0</v>
      </c>
      <c r="BP1161" s="1">
        <v>0</v>
      </c>
      <c r="BQ1161" s="1">
        <v>0</v>
      </c>
      <c r="BR1161" s="1">
        <v>0</v>
      </c>
      <c r="BS1161" s="1">
        <v>0</v>
      </c>
      <c r="BT1161" s="1">
        <v>0</v>
      </c>
      <c r="BU1161" s="1">
        <v>0</v>
      </c>
      <c r="BV1161" s="1">
        <v>0</v>
      </c>
      <c r="BW1161" s="1">
        <v>0</v>
      </c>
      <c r="BX1161" s="1">
        <v>0</v>
      </c>
      <c r="BY1161" s="1">
        <v>1</v>
      </c>
      <c r="BZ1161" s="1">
        <v>0</v>
      </c>
      <c r="CA1161" s="1">
        <v>1</v>
      </c>
    </row>
    <row r="1162" spans="1:79" hidden="1" outlineLevel="1">
      <c r="A1162" s="9" t="s">
        <v>2461</v>
      </c>
      <c r="B1162" s="9" t="s">
        <v>3117</v>
      </c>
      <c r="C1162" s="1">
        <f t="shared" si="313"/>
        <v>294</v>
      </c>
      <c r="D1162" s="7">
        <f t="shared" si="314"/>
        <v>3</v>
      </c>
      <c r="E1162" s="7">
        <f t="shared" si="315"/>
        <v>5</v>
      </c>
      <c r="F1162" s="7">
        <f t="shared" si="316"/>
        <v>2</v>
      </c>
      <c r="G1162" s="7">
        <f t="shared" si="331"/>
        <v>4</v>
      </c>
      <c r="H1162" s="49">
        <f t="shared" si="317"/>
        <v>68</v>
      </c>
      <c r="I1162" s="177">
        <f t="shared" si="318"/>
        <v>0.23129251700680273</v>
      </c>
      <c r="J1162" s="8"/>
      <c r="K1162" s="2">
        <f t="shared" si="319"/>
        <v>0.11904761904761904</v>
      </c>
      <c r="L1162" s="2">
        <f t="shared" si="320"/>
        <v>9.5238095238095233E-2</v>
      </c>
      <c r="M1162" s="2">
        <f t="shared" si="321"/>
        <v>0.12925170068027211</v>
      </c>
      <c r="N1162" s="2">
        <f t="shared" si="324"/>
        <v>0.10204081632653061</v>
      </c>
      <c r="O1162" s="2">
        <f t="shared" si="325"/>
        <v>0.55442176870748294</v>
      </c>
      <c r="P1162" s="1">
        <v>35</v>
      </c>
      <c r="Q1162" s="1">
        <v>28</v>
      </c>
      <c r="R1162" s="1">
        <v>38</v>
      </c>
      <c r="S1162" s="1">
        <v>30</v>
      </c>
      <c r="T1162" s="1">
        <v>106</v>
      </c>
      <c r="U1162" s="1">
        <v>13</v>
      </c>
      <c r="V1162" s="1">
        <v>13</v>
      </c>
      <c r="W1162" s="1">
        <v>18</v>
      </c>
      <c r="X1162" s="1">
        <v>2</v>
      </c>
      <c r="Y1162" s="1"/>
      <c r="Z1162" s="1">
        <v>9</v>
      </c>
      <c r="AA1162" s="1">
        <f t="shared" si="326"/>
        <v>1</v>
      </c>
      <c r="AB1162" s="1">
        <v>1</v>
      </c>
      <c r="AC1162" s="1">
        <v>0</v>
      </c>
      <c r="AD1162" s="1">
        <v>0</v>
      </c>
      <c r="AE1162" s="1">
        <v>0</v>
      </c>
      <c r="AF1162" s="1">
        <v>0</v>
      </c>
      <c r="AG1162" s="1">
        <v>0</v>
      </c>
      <c r="AI1162" t="str">
        <f t="shared" si="332"/>
        <v>Jefferson</v>
      </c>
      <c r="AJ1162" t="s">
        <v>1926</v>
      </c>
      <c r="AK1162" s="182">
        <v>2</v>
      </c>
      <c r="AL1162" s="7"/>
      <c r="AN1162" s="97">
        <v>33</v>
      </c>
      <c r="AO1162" s="99">
        <v>7</v>
      </c>
      <c r="AP1162" s="99">
        <v>110</v>
      </c>
      <c r="AQ1162" s="106">
        <v>38820</v>
      </c>
      <c r="AR1162" s="106">
        <f t="shared" si="322"/>
        <v>33007</v>
      </c>
      <c r="AS1162" t="s">
        <v>1711</v>
      </c>
      <c r="AT1162" s="109">
        <f t="shared" si="323"/>
        <v>3338820</v>
      </c>
      <c r="AW1162">
        <v>50.38</v>
      </c>
      <c r="AX1162">
        <v>0.23</v>
      </c>
      <c r="AY1162">
        <v>50.16</v>
      </c>
      <c r="BA1162" s="7">
        <f t="shared" si="327"/>
        <v>0</v>
      </c>
      <c r="BB1162" s="7">
        <f t="shared" si="328"/>
        <v>0</v>
      </c>
      <c r="BC1162" s="7">
        <f t="shared" si="329"/>
        <v>0</v>
      </c>
      <c r="BD1162" s="7">
        <f t="shared" si="329"/>
        <v>0</v>
      </c>
      <c r="BE1162" s="7">
        <f t="shared" si="330"/>
        <v>1</v>
      </c>
      <c r="BF1162" s="117"/>
      <c r="BI1162" s="117"/>
      <c r="BJ1162" s="117"/>
      <c r="BK1162" s="168"/>
      <c r="BM1162" s="1">
        <v>0</v>
      </c>
      <c r="BN1162" s="1">
        <v>0</v>
      </c>
      <c r="BO1162" s="1">
        <v>0</v>
      </c>
      <c r="BP1162" s="1">
        <v>0</v>
      </c>
      <c r="BQ1162" s="1">
        <v>0</v>
      </c>
      <c r="BR1162" s="1">
        <v>0</v>
      </c>
      <c r="BS1162" s="1">
        <v>0</v>
      </c>
      <c r="BT1162" s="1">
        <v>0</v>
      </c>
      <c r="BU1162" s="1">
        <v>0</v>
      </c>
      <c r="BV1162" s="1">
        <v>0</v>
      </c>
      <c r="BW1162" s="1">
        <v>1</v>
      </c>
      <c r="BX1162" s="1">
        <v>0</v>
      </c>
      <c r="BY1162" s="1">
        <v>0</v>
      </c>
      <c r="BZ1162" s="1">
        <v>0</v>
      </c>
      <c r="CA1162" s="1">
        <v>0</v>
      </c>
    </row>
    <row r="1163" spans="1:79" hidden="1" outlineLevel="1">
      <c r="A1163" t="s">
        <v>1332</v>
      </c>
      <c r="B1163" s="9" t="s">
        <v>3117</v>
      </c>
      <c r="C1163" s="1">
        <f t="shared" si="313"/>
        <v>3196</v>
      </c>
      <c r="D1163" s="7">
        <f t="shared" si="314"/>
        <v>2</v>
      </c>
      <c r="E1163" s="7">
        <f t="shared" si="315"/>
        <v>3</v>
      </c>
      <c r="F1163" s="7">
        <f t="shared" si="316"/>
        <v>5</v>
      </c>
      <c r="G1163" s="7">
        <f t="shared" si="331"/>
        <v>4</v>
      </c>
      <c r="H1163" s="49">
        <f t="shared" si="317"/>
        <v>321</v>
      </c>
      <c r="I1163" s="177">
        <f t="shared" si="318"/>
        <v>0.10043804755944931</v>
      </c>
      <c r="J1163" s="8"/>
      <c r="K1163" s="2">
        <f t="shared" si="319"/>
        <v>0.19242803504380476</v>
      </c>
      <c r="L1163" s="2">
        <f t="shared" si="320"/>
        <v>0.1295369211514393</v>
      </c>
      <c r="M1163" s="2">
        <f t="shared" si="321"/>
        <v>0.10200250312891114</v>
      </c>
      <c r="N1163" s="2">
        <f t="shared" si="324"/>
        <v>0.11733416770963705</v>
      </c>
      <c r="O1163" s="2">
        <f t="shared" si="325"/>
        <v>0.45869837296620769</v>
      </c>
      <c r="P1163" s="1">
        <v>615</v>
      </c>
      <c r="Q1163" s="1">
        <v>414</v>
      </c>
      <c r="R1163" s="1">
        <v>326</v>
      </c>
      <c r="S1163" s="1">
        <v>375</v>
      </c>
      <c r="T1163" s="1">
        <v>936</v>
      </c>
      <c r="U1163" s="1">
        <v>99</v>
      </c>
      <c r="V1163" s="1">
        <v>150</v>
      </c>
      <c r="W1163" s="1">
        <v>210</v>
      </c>
      <c r="X1163" s="1">
        <v>22</v>
      </c>
      <c r="Y1163" s="1"/>
      <c r="Z1163" s="1">
        <v>33</v>
      </c>
      <c r="AA1163" s="1">
        <f t="shared" si="326"/>
        <v>8</v>
      </c>
      <c r="AB1163" s="1">
        <v>0</v>
      </c>
      <c r="AC1163" s="1">
        <v>1</v>
      </c>
      <c r="AD1163" s="1">
        <v>0</v>
      </c>
      <c r="AE1163" s="1">
        <v>2</v>
      </c>
      <c r="AF1163" s="1">
        <v>2</v>
      </c>
      <c r="AG1163" s="1">
        <v>3</v>
      </c>
      <c r="AI1163" t="str">
        <f t="shared" si="332"/>
        <v>Keene</v>
      </c>
      <c r="AJ1163" t="s">
        <v>1369</v>
      </c>
      <c r="AK1163" s="182">
        <v>2</v>
      </c>
      <c r="AL1163" s="7"/>
      <c r="AN1163" s="97">
        <v>33</v>
      </c>
      <c r="AO1163" s="99">
        <v>5</v>
      </c>
      <c r="AP1163" s="99">
        <v>45</v>
      </c>
      <c r="AQ1163" s="106">
        <v>39300</v>
      </c>
      <c r="AR1163" s="106">
        <f t="shared" si="322"/>
        <v>33005</v>
      </c>
      <c r="AS1163" t="s">
        <v>1029</v>
      </c>
      <c r="AT1163" s="109">
        <f t="shared" si="323"/>
        <v>3339300</v>
      </c>
      <c r="AW1163">
        <v>37.56</v>
      </c>
      <c r="AX1163">
        <v>0.25</v>
      </c>
      <c r="AY1163">
        <v>37.31</v>
      </c>
      <c r="BA1163" s="7">
        <f t="shared" si="327"/>
        <v>0</v>
      </c>
      <c r="BB1163" s="7">
        <f t="shared" si="328"/>
        <v>0</v>
      </c>
      <c r="BC1163" s="7">
        <f t="shared" si="329"/>
        <v>0</v>
      </c>
      <c r="BD1163" s="7">
        <f t="shared" si="329"/>
        <v>0</v>
      </c>
      <c r="BE1163" s="7">
        <f t="shared" si="330"/>
        <v>1</v>
      </c>
      <c r="BF1163" s="117"/>
      <c r="BI1163" s="117"/>
      <c r="BJ1163" s="117"/>
      <c r="BK1163" s="168"/>
      <c r="BM1163" s="1">
        <v>1</v>
      </c>
      <c r="BN1163" s="1">
        <v>2</v>
      </c>
      <c r="BO1163" s="1">
        <v>0</v>
      </c>
      <c r="BP1163" s="1">
        <v>0</v>
      </c>
      <c r="BQ1163" s="1">
        <v>0</v>
      </c>
      <c r="BR1163" s="1">
        <v>1</v>
      </c>
      <c r="BS1163" s="1">
        <v>0</v>
      </c>
      <c r="BT1163" s="1">
        <v>1</v>
      </c>
      <c r="BU1163" s="1">
        <v>0</v>
      </c>
      <c r="BV1163" s="1">
        <v>1</v>
      </c>
      <c r="BW1163" s="1">
        <v>0</v>
      </c>
      <c r="BX1163" s="1">
        <v>0</v>
      </c>
      <c r="BY1163" s="1">
        <v>0</v>
      </c>
      <c r="BZ1163" s="1">
        <v>1</v>
      </c>
      <c r="CA1163" s="1">
        <v>1</v>
      </c>
    </row>
    <row r="1164" spans="1:79" hidden="1" outlineLevel="1">
      <c r="A1164" t="s">
        <v>69</v>
      </c>
      <c r="B1164" s="9" t="s">
        <v>3117</v>
      </c>
      <c r="C1164" s="1">
        <f t="shared" si="313"/>
        <v>595</v>
      </c>
      <c r="D1164" s="7">
        <f t="shared" si="314"/>
        <v>2</v>
      </c>
      <c r="E1164" s="7">
        <f t="shared" si="315"/>
        <v>3</v>
      </c>
      <c r="F1164" s="7">
        <f t="shared" si="316"/>
        <v>4</v>
      </c>
      <c r="G1164" s="7">
        <f t="shared" si="331"/>
        <v>5</v>
      </c>
      <c r="H1164" s="49">
        <f t="shared" si="317"/>
        <v>140</v>
      </c>
      <c r="I1164" s="177">
        <f t="shared" si="318"/>
        <v>0.23529411764705882</v>
      </c>
      <c r="J1164" s="8"/>
      <c r="K1164" s="2">
        <f t="shared" si="319"/>
        <v>0.13445378151260504</v>
      </c>
      <c r="L1164" s="2">
        <f t="shared" si="320"/>
        <v>0.11092436974789915</v>
      </c>
      <c r="M1164" s="2">
        <f t="shared" si="321"/>
        <v>0.1092436974789916</v>
      </c>
      <c r="N1164" s="2">
        <f t="shared" si="324"/>
        <v>9.9159663865546213E-2</v>
      </c>
      <c r="O1164" s="2">
        <f t="shared" si="325"/>
        <v>0.54621848739495793</v>
      </c>
      <c r="P1164" s="1">
        <v>80</v>
      </c>
      <c r="Q1164" s="1">
        <v>66</v>
      </c>
      <c r="R1164" s="1">
        <v>65</v>
      </c>
      <c r="S1164" s="1">
        <v>59</v>
      </c>
      <c r="T1164" s="1">
        <v>220</v>
      </c>
      <c r="U1164" s="1">
        <v>12</v>
      </c>
      <c r="V1164" s="1">
        <v>26</v>
      </c>
      <c r="W1164" s="1">
        <v>54</v>
      </c>
      <c r="X1164" s="1">
        <v>5</v>
      </c>
      <c r="Y1164" s="1"/>
      <c r="Z1164" s="1">
        <v>3</v>
      </c>
      <c r="AA1164" s="1">
        <f t="shared" si="326"/>
        <v>3</v>
      </c>
      <c r="AB1164" s="1">
        <v>1</v>
      </c>
      <c r="AC1164" s="1">
        <v>0</v>
      </c>
      <c r="AD1164" s="1">
        <v>1</v>
      </c>
      <c r="AE1164" s="1">
        <v>0</v>
      </c>
      <c r="AF1164" s="1">
        <v>0</v>
      </c>
      <c r="AG1164" s="1">
        <v>0</v>
      </c>
      <c r="AI1164" t="str">
        <f t="shared" si="332"/>
        <v>Kensington</v>
      </c>
      <c r="AJ1164" t="s">
        <v>3010</v>
      </c>
      <c r="AK1164" s="182">
        <v>1</v>
      </c>
      <c r="AL1164" s="7"/>
      <c r="AN1164" s="97">
        <v>33</v>
      </c>
      <c r="AO1164" s="99">
        <v>15</v>
      </c>
      <c r="AP1164" s="99">
        <v>85</v>
      </c>
      <c r="AQ1164" s="106">
        <v>39780</v>
      </c>
      <c r="AR1164" s="106">
        <f t="shared" si="322"/>
        <v>33015</v>
      </c>
      <c r="AS1164" t="s">
        <v>1711</v>
      </c>
      <c r="AT1164" s="109">
        <f t="shared" si="323"/>
        <v>3339780</v>
      </c>
      <c r="AW1164">
        <v>11.96</v>
      </c>
      <c r="AX1164">
        <v>0.01</v>
      </c>
      <c r="AY1164">
        <v>11.95</v>
      </c>
      <c r="BA1164" s="7">
        <f t="shared" si="327"/>
        <v>0</v>
      </c>
      <c r="BB1164" s="7">
        <f t="shared" si="328"/>
        <v>0</v>
      </c>
      <c r="BC1164" s="7">
        <f t="shared" si="329"/>
        <v>0</v>
      </c>
      <c r="BD1164" s="7">
        <f t="shared" si="329"/>
        <v>0</v>
      </c>
      <c r="BE1164" s="7">
        <f t="shared" si="330"/>
        <v>1</v>
      </c>
      <c r="BF1164" s="117"/>
      <c r="BI1164" s="117"/>
      <c r="BJ1164" s="117"/>
      <c r="BK1164" s="168"/>
      <c r="BM1164" s="1">
        <v>1</v>
      </c>
      <c r="BN1164" s="1">
        <v>0</v>
      </c>
      <c r="BO1164" s="1">
        <v>0</v>
      </c>
      <c r="BP1164" s="1">
        <v>0</v>
      </c>
      <c r="BQ1164" s="1">
        <v>0</v>
      </c>
      <c r="BR1164" s="1">
        <v>0</v>
      </c>
      <c r="BS1164" s="1">
        <v>0</v>
      </c>
      <c r="BT1164" s="1">
        <v>0</v>
      </c>
      <c r="BU1164" s="1">
        <v>0</v>
      </c>
      <c r="BV1164" s="1">
        <v>1</v>
      </c>
      <c r="BW1164" s="1">
        <v>0</v>
      </c>
      <c r="BX1164" s="1">
        <v>0</v>
      </c>
      <c r="BY1164" s="1">
        <v>1</v>
      </c>
      <c r="BZ1164" s="1">
        <v>0</v>
      </c>
      <c r="CA1164" s="1">
        <v>0</v>
      </c>
    </row>
    <row r="1165" spans="1:79" hidden="1" outlineLevel="1">
      <c r="A1165" t="s">
        <v>2166</v>
      </c>
      <c r="B1165" s="9" t="s">
        <v>3117</v>
      </c>
      <c r="C1165" s="1">
        <f t="shared" si="313"/>
        <v>1598</v>
      </c>
      <c r="D1165" s="7">
        <f t="shared" si="314"/>
        <v>2</v>
      </c>
      <c r="E1165" s="7">
        <f t="shared" si="315"/>
        <v>4</v>
      </c>
      <c r="F1165" s="7">
        <f t="shared" si="316"/>
        <v>5</v>
      </c>
      <c r="G1165" s="7">
        <f t="shared" si="331"/>
        <v>3</v>
      </c>
      <c r="H1165" s="49">
        <f t="shared" si="317"/>
        <v>470</v>
      </c>
      <c r="I1165" s="177">
        <f t="shared" si="318"/>
        <v>0.29411764705882354</v>
      </c>
      <c r="J1165" s="8"/>
      <c r="K1165" s="2">
        <f t="shared" si="319"/>
        <v>0.13454317897371715</v>
      </c>
      <c r="L1165" s="2">
        <f t="shared" si="320"/>
        <v>0.10262828535669587</v>
      </c>
      <c r="M1165" s="2">
        <f t="shared" si="321"/>
        <v>6.6958698372966211E-2</v>
      </c>
      <c r="N1165" s="2">
        <f t="shared" si="324"/>
        <v>0.13329161451814769</v>
      </c>
      <c r="O1165" s="2">
        <f t="shared" si="325"/>
        <v>0.56257822277847302</v>
      </c>
      <c r="P1165" s="1">
        <v>215</v>
      </c>
      <c r="Q1165" s="1">
        <v>164</v>
      </c>
      <c r="R1165" s="1">
        <v>107</v>
      </c>
      <c r="S1165" s="1">
        <v>213</v>
      </c>
      <c r="T1165" s="1">
        <v>685</v>
      </c>
      <c r="U1165" s="1">
        <v>29</v>
      </c>
      <c r="V1165" s="1">
        <v>53</v>
      </c>
      <c r="W1165" s="1">
        <v>102</v>
      </c>
      <c r="X1165" s="1">
        <v>10</v>
      </c>
      <c r="Y1165" s="1"/>
      <c r="Z1165" s="1">
        <v>13</v>
      </c>
      <c r="AA1165" s="1">
        <f t="shared" si="326"/>
        <v>3</v>
      </c>
      <c r="AB1165" s="1">
        <v>1</v>
      </c>
      <c r="AC1165" s="1">
        <v>0</v>
      </c>
      <c r="AD1165" s="1">
        <v>2</v>
      </c>
      <c r="AE1165" s="1">
        <v>0</v>
      </c>
      <c r="AF1165" s="1">
        <v>0</v>
      </c>
      <c r="AG1165" s="1">
        <v>1</v>
      </c>
      <c r="AI1165" t="str">
        <f t="shared" si="332"/>
        <v>Kingston</v>
      </c>
      <c r="AJ1165" t="s">
        <v>3010</v>
      </c>
      <c r="AK1165" s="182">
        <v>1</v>
      </c>
      <c r="AL1165" s="7"/>
      <c r="AN1165" s="97">
        <v>33</v>
      </c>
      <c r="AO1165" s="99">
        <v>15</v>
      </c>
      <c r="AP1165" s="99">
        <v>90</v>
      </c>
      <c r="AQ1165" s="106">
        <v>40100</v>
      </c>
      <c r="AR1165" s="106">
        <f t="shared" si="322"/>
        <v>33015</v>
      </c>
      <c r="AS1165" t="s">
        <v>1711</v>
      </c>
      <c r="AT1165" s="109">
        <f t="shared" si="323"/>
        <v>3340100</v>
      </c>
      <c r="AW1165">
        <v>20.88</v>
      </c>
      <c r="AX1165">
        <v>1.26</v>
      </c>
      <c r="AY1165">
        <v>19.62</v>
      </c>
      <c r="BA1165" s="7">
        <f t="shared" si="327"/>
        <v>0</v>
      </c>
      <c r="BB1165" s="7">
        <f t="shared" si="328"/>
        <v>0</v>
      </c>
      <c r="BC1165" s="7">
        <f t="shared" si="329"/>
        <v>0</v>
      </c>
      <c r="BD1165" s="7">
        <f t="shared" si="329"/>
        <v>0</v>
      </c>
      <c r="BE1165" s="7">
        <f t="shared" si="330"/>
        <v>1</v>
      </c>
      <c r="BF1165" s="117"/>
      <c r="BI1165" s="117"/>
      <c r="BJ1165" s="117"/>
      <c r="BK1165" s="168"/>
      <c r="BM1165" s="1">
        <v>0</v>
      </c>
      <c r="BN1165" s="1">
        <v>1</v>
      </c>
      <c r="BO1165" s="1">
        <v>0</v>
      </c>
      <c r="BP1165" s="1">
        <v>0</v>
      </c>
      <c r="BQ1165" s="1">
        <v>0</v>
      </c>
      <c r="BR1165" s="1">
        <v>0</v>
      </c>
      <c r="BS1165" s="1">
        <v>1</v>
      </c>
      <c r="BT1165" s="1">
        <v>0</v>
      </c>
      <c r="BU1165" s="1">
        <v>0</v>
      </c>
      <c r="BV1165" s="1">
        <v>0</v>
      </c>
      <c r="BW1165" s="1">
        <v>0</v>
      </c>
      <c r="BX1165" s="1">
        <v>0</v>
      </c>
      <c r="BY1165" s="1">
        <v>0</v>
      </c>
      <c r="BZ1165" s="1">
        <v>1</v>
      </c>
      <c r="CA1165" s="1">
        <v>0</v>
      </c>
    </row>
    <row r="1166" spans="1:79" hidden="1" outlineLevel="1">
      <c r="A1166" t="s">
        <v>1513</v>
      </c>
      <c r="B1166" s="9" t="s">
        <v>3117</v>
      </c>
      <c r="C1166" s="1">
        <f t="shared" si="313"/>
        <v>3452</v>
      </c>
      <c r="D1166" s="7">
        <f t="shared" si="314"/>
        <v>2</v>
      </c>
      <c r="E1166" s="7">
        <f t="shared" si="315"/>
        <v>3</v>
      </c>
      <c r="F1166" s="7">
        <f t="shared" si="316"/>
        <v>5</v>
      </c>
      <c r="G1166" s="7">
        <f t="shared" si="331"/>
        <v>4</v>
      </c>
      <c r="H1166" s="49">
        <f t="shared" si="317"/>
        <v>527</v>
      </c>
      <c r="I1166" s="177">
        <f t="shared" si="318"/>
        <v>0.15266512166859791</v>
      </c>
      <c r="J1166" s="8"/>
      <c r="K1166" s="2">
        <f t="shared" si="319"/>
        <v>0.16512166859791425</v>
      </c>
      <c r="L1166" s="2">
        <f t="shared" si="320"/>
        <v>0.13035921205098494</v>
      </c>
      <c r="M1166" s="2">
        <f t="shared" si="321"/>
        <v>0.10254924681344148</v>
      </c>
      <c r="N1166" s="2">
        <f t="shared" si="324"/>
        <v>0.11935110081112399</v>
      </c>
      <c r="O1166" s="2">
        <f t="shared" si="325"/>
        <v>0.48261877172653544</v>
      </c>
      <c r="P1166" s="1">
        <v>570</v>
      </c>
      <c r="Q1166" s="1">
        <v>450</v>
      </c>
      <c r="R1166" s="1">
        <v>354</v>
      </c>
      <c r="S1166" s="1">
        <v>412</v>
      </c>
      <c r="T1166" s="1">
        <v>1097</v>
      </c>
      <c r="U1166" s="1">
        <v>92</v>
      </c>
      <c r="V1166" s="1">
        <v>173</v>
      </c>
      <c r="W1166" s="1">
        <v>233</v>
      </c>
      <c r="X1166" s="1">
        <v>14</v>
      </c>
      <c r="Y1166" s="1"/>
      <c r="Z1166" s="1">
        <v>38</v>
      </c>
      <c r="AA1166" s="1">
        <f t="shared" si="326"/>
        <v>13</v>
      </c>
      <c r="AB1166" s="1">
        <v>2</v>
      </c>
      <c r="AC1166" s="1">
        <v>0</v>
      </c>
      <c r="AD1166" s="1">
        <v>2</v>
      </c>
      <c r="AE1166" s="1">
        <v>0</v>
      </c>
      <c r="AF1166" s="1">
        <v>2</v>
      </c>
      <c r="AG1166" s="1">
        <v>0</v>
      </c>
      <c r="AI1166" t="str">
        <f t="shared" si="332"/>
        <v>Laconia</v>
      </c>
      <c r="AJ1166" t="s">
        <v>1371</v>
      </c>
      <c r="AK1166" s="182">
        <v>1</v>
      </c>
      <c r="AL1166" s="7"/>
      <c r="AN1166" s="97">
        <v>33</v>
      </c>
      <c r="AO1166" s="99">
        <v>1</v>
      </c>
      <c r="AP1166" s="99">
        <v>35</v>
      </c>
      <c r="AQ1166" s="106">
        <v>40180</v>
      </c>
      <c r="AR1166" s="106">
        <f t="shared" si="322"/>
        <v>33001</v>
      </c>
      <c r="AS1166" t="s">
        <v>1029</v>
      </c>
      <c r="AT1166" s="109">
        <f t="shared" si="323"/>
        <v>3340180</v>
      </c>
      <c r="AW1166">
        <v>26.58</v>
      </c>
      <c r="AX1166">
        <v>6.3</v>
      </c>
      <c r="AY1166">
        <v>20.28</v>
      </c>
      <c r="BA1166" s="7">
        <f t="shared" si="327"/>
        <v>0</v>
      </c>
      <c r="BB1166" s="7">
        <f t="shared" si="328"/>
        <v>0</v>
      </c>
      <c r="BC1166" s="7">
        <f t="shared" si="329"/>
        <v>0</v>
      </c>
      <c r="BD1166" s="7">
        <f t="shared" si="329"/>
        <v>0</v>
      </c>
      <c r="BE1166" s="7">
        <f t="shared" si="330"/>
        <v>1</v>
      </c>
      <c r="BF1166" s="117"/>
      <c r="BI1166" s="117"/>
      <c r="BJ1166" s="117"/>
      <c r="BK1166" s="168"/>
      <c r="BM1166" s="1">
        <v>0</v>
      </c>
      <c r="BN1166" s="1">
        <v>0</v>
      </c>
      <c r="BO1166" s="1">
        <v>1</v>
      </c>
      <c r="BP1166" s="1">
        <v>0</v>
      </c>
      <c r="BQ1166" s="1">
        <v>1</v>
      </c>
      <c r="BR1166" s="1">
        <v>0</v>
      </c>
      <c r="BS1166" s="1">
        <v>0</v>
      </c>
      <c r="BT1166" s="1">
        <v>3</v>
      </c>
      <c r="BU1166" s="1">
        <v>0</v>
      </c>
      <c r="BV1166" s="1">
        <v>5</v>
      </c>
      <c r="BW1166" s="1">
        <v>0</v>
      </c>
      <c r="BX1166" s="1">
        <v>0</v>
      </c>
      <c r="BY1166" s="1">
        <v>0</v>
      </c>
      <c r="BZ1166" s="1">
        <v>1</v>
      </c>
      <c r="CA1166" s="1">
        <v>2</v>
      </c>
    </row>
    <row r="1167" spans="1:79" hidden="1" outlineLevel="1">
      <c r="A1167" t="s">
        <v>1797</v>
      </c>
      <c r="B1167" s="9" t="s">
        <v>3117</v>
      </c>
      <c r="C1167" s="1">
        <f t="shared" si="313"/>
        <v>722</v>
      </c>
      <c r="D1167" s="7">
        <f t="shared" si="314"/>
        <v>2</v>
      </c>
      <c r="E1167" s="7">
        <f t="shared" si="315"/>
        <v>4</v>
      </c>
      <c r="F1167" s="7">
        <f t="shared" si="316"/>
        <v>5</v>
      </c>
      <c r="G1167" s="7">
        <f t="shared" si="331"/>
        <v>3</v>
      </c>
      <c r="H1167" s="49">
        <f t="shared" si="317"/>
        <v>81</v>
      </c>
      <c r="I1167" s="177">
        <f t="shared" si="318"/>
        <v>0.11218836565096953</v>
      </c>
      <c r="J1167" s="8"/>
      <c r="K1167" s="2">
        <f t="shared" si="319"/>
        <v>0.18282548476454294</v>
      </c>
      <c r="L1167" s="2">
        <f t="shared" si="320"/>
        <v>0.11218836565096953</v>
      </c>
      <c r="M1167" s="2">
        <f t="shared" si="321"/>
        <v>0.10941828254847645</v>
      </c>
      <c r="N1167" s="2">
        <f t="shared" si="324"/>
        <v>0.11911357340720222</v>
      </c>
      <c r="O1167" s="2">
        <f t="shared" si="325"/>
        <v>0.47645429362880887</v>
      </c>
      <c r="P1167" s="1">
        <v>132</v>
      </c>
      <c r="Q1167" s="1">
        <v>81</v>
      </c>
      <c r="R1167" s="1">
        <v>79</v>
      </c>
      <c r="S1167" s="1">
        <v>86</v>
      </c>
      <c r="T1167" s="1">
        <v>213</v>
      </c>
      <c r="U1167" s="1">
        <v>14</v>
      </c>
      <c r="V1167" s="1">
        <v>30</v>
      </c>
      <c r="W1167" s="1">
        <v>59</v>
      </c>
      <c r="X1167" s="1">
        <v>4</v>
      </c>
      <c r="Y1167" s="1"/>
      <c r="Z1167" s="1">
        <v>20</v>
      </c>
      <c r="AA1167" s="1">
        <f t="shared" si="326"/>
        <v>1</v>
      </c>
      <c r="AB1167" s="1">
        <v>0</v>
      </c>
      <c r="AC1167" s="1">
        <v>0</v>
      </c>
      <c r="AD1167" s="1">
        <v>0</v>
      </c>
      <c r="AE1167" s="1">
        <v>2</v>
      </c>
      <c r="AF1167" s="1">
        <v>0</v>
      </c>
      <c r="AG1167" s="1">
        <v>1</v>
      </c>
      <c r="AI1167" t="str">
        <f t="shared" si="332"/>
        <v>Lancaster</v>
      </c>
      <c r="AJ1167" t="s">
        <v>1926</v>
      </c>
      <c r="AK1167" s="182">
        <v>2</v>
      </c>
      <c r="AL1167" s="7"/>
      <c r="AN1167" s="97">
        <v>33</v>
      </c>
      <c r="AO1167" s="99">
        <v>7</v>
      </c>
      <c r="AP1167" s="99">
        <v>120</v>
      </c>
      <c r="AQ1167" s="106">
        <v>40420</v>
      </c>
      <c r="AR1167" s="106">
        <f t="shared" si="322"/>
        <v>33007</v>
      </c>
      <c r="AS1167" t="s">
        <v>1711</v>
      </c>
      <c r="AT1167" s="109">
        <f t="shared" si="323"/>
        <v>3340420</v>
      </c>
      <c r="AW1167">
        <v>51.27</v>
      </c>
      <c r="AX1167">
        <v>1.17</v>
      </c>
      <c r="AY1167">
        <v>50.1</v>
      </c>
      <c r="BA1167" s="7">
        <f t="shared" si="327"/>
        <v>0</v>
      </c>
      <c r="BB1167" s="7">
        <f t="shared" si="328"/>
        <v>0</v>
      </c>
      <c r="BC1167" s="7">
        <f t="shared" si="329"/>
        <v>0</v>
      </c>
      <c r="BD1167" s="7">
        <f t="shared" si="329"/>
        <v>0</v>
      </c>
      <c r="BE1167" s="7">
        <f t="shared" si="330"/>
        <v>1</v>
      </c>
      <c r="BF1167" s="117"/>
      <c r="BI1167" s="117"/>
      <c r="BJ1167" s="117"/>
      <c r="BK1167" s="168"/>
      <c r="BM1167" s="1">
        <v>0</v>
      </c>
      <c r="BN1167" s="1">
        <v>0</v>
      </c>
      <c r="BO1167" s="1">
        <v>0</v>
      </c>
      <c r="BP1167" s="1">
        <v>0</v>
      </c>
      <c r="BQ1167" s="1">
        <v>0</v>
      </c>
      <c r="BR1167" s="1">
        <v>0</v>
      </c>
      <c r="BS1167" s="1">
        <v>0</v>
      </c>
      <c r="BT1167" s="1">
        <v>0</v>
      </c>
      <c r="BU1167" s="1">
        <v>0</v>
      </c>
      <c r="BV1167" s="1">
        <v>1</v>
      </c>
      <c r="BW1167" s="1">
        <v>0</v>
      </c>
      <c r="BX1167" s="1">
        <v>0</v>
      </c>
      <c r="BY1167" s="1">
        <v>0</v>
      </c>
      <c r="BZ1167" s="1">
        <v>0</v>
      </c>
      <c r="CA1167" s="1">
        <v>0</v>
      </c>
    </row>
    <row r="1168" spans="1:79" hidden="1" outlineLevel="1">
      <c r="A1168" t="s">
        <v>789</v>
      </c>
      <c r="B1168" s="9" t="s">
        <v>3117</v>
      </c>
      <c r="C1168" s="1">
        <f t="shared" si="313"/>
        <v>112</v>
      </c>
      <c r="D1168" s="7">
        <f t="shared" si="314"/>
        <v>2</v>
      </c>
      <c r="E1168" s="7">
        <f t="shared" si="315"/>
        <v>5</v>
      </c>
      <c r="F1168" s="7">
        <f t="shared" si="316"/>
        <v>4</v>
      </c>
      <c r="G1168" s="7">
        <f t="shared" si="331"/>
        <v>3</v>
      </c>
      <c r="H1168" s="49">
        <f t="shared" si="317"/>
        <v>5</v>
      </c>
      <c r="I1168" s="177">
        <f t="shared" si="318"/>
        <v>4.4642857142857144E-2</v>
      </c>
      <c r="J1168" s="8"/>
      <c r="K1168" s="2">
        <f t="shared" si="319"/>
        <v>0.22321428571428573</v>
      </c>
      <c r="L1168" s="2">
        <f t="shared" si="320"/>
        <v>0.10714285714285714</v>
      </c>
      <c r="M1168" s="2">
        <f t="shared" si="321"/>
        <v>0.125</v>
      </c>
      <c r="N1168" s="2">
        <f t="shared" si="324"/>
        <v>0.15178571428571427</v>
      </c>
      <c r="O1168" s="2">
        <f t="shared" si="325"/>
        <v>0.3928571428571429</v>
      </c>
      <c r="P1168" s="1">
        <v>25</v>
      </c>
      <c r="Q1168" s="1">
        <v>12</v>
      </c>
      <c r="R1168" s="1">
        <v>14</v>
      </c>
      <c r="S1168" s="1">
        <v>17</v>
      </c>
      <c r="T1168" s="1">
        <v>30</v>
      </c>
      <c r="U1168" s="1">
        <v>1</v>
      </c>
      <c r="V1168" s="1">
        <v>0</v>
      </c>
      <c r="W1168" s="1">
        <v>9</v>
      </c>
      <c r="X1168" s="1">
        <v>0</v>
      </c>
      <c r="Y1168" s="1"/>
      <c r="Z1168" s="1">
        <v>4</v>
      </c>
      <c r="AA1168" s="1">
        <f t="shared" si="326"/>
        <v>0</v>
      </c>
      <c r="AB1168" s="1">
        <v>0</v>
      </c>
      <c r="AC1168" s="1">
        <v>0</v>
      </c>
      <c r="AD1168" s="1">
        <v>0</v>
      </c>
      <c r="AE1168" s="1">
        <v>0</v>
      </c>
      <c r="AF1168" s="1">
        <v>0</v>
      </c>
      <c r="AG1168" s="1">
        <v>0</v>
      </c>
      <c r="AI1168" t="str">
        <f t="shared" si="332"/>
        <v>Landaff</v>
      </c>
      <c r="AJ1168" t="s">
        <v>923</v>
      </c>
      <c r="AK1168" s="182">
        <v>2</v>
      </c>
      <c r="AL1168" s="7"/>
      <c r="AN1168" s="97">
        <v>33</v>
      </c>
      <c r="AO1168" s="99">
        <v>9</v>
      </c>
      <c r="AP1168" s="99">
        <v>105</v>
      </c>
      <c r="AQ1168" s="106">
        <v>40660</v>
      </c>
      <c r="AR1168" s="106">
        <f t="shared" si="322"/>
        <v>33009</v>
      </c>
      <c r="AS1168" t="s">
        <v>1711</v>
      </c>
      <c r="AT1168" s="109">
        <f t="shared" si="323"/>
        <v>3340660</v>
      </c>
      <c r="AW1168">
        <v>28.45</v>
      </c>
      <c r="AX1168">
        <v>7.0000000000000007E-2</v>
      </c>
      <c r="AY1168">
        <v>28.39</v>
      </c>
      <c r="BA1168" s="7">
        <f t="shared" si="327"/>
        <v>0</v>
      </c>
      <c r="BB1168" s="7">
        <f t="shared" si="328"/>
        <v>0</v>
      </c>
      <c r="BC1168" s="7">
        <f t="shared" si="329"/>
        <v>0</v>
      </c>
      <c r="BD1168" s="7">
        <f t="shared" si="329"/>
        <v>0</v>
      </c>
      <c r="BE1168" s="7">
        <f t="shared" si="330"/>
        <v>1</v>
      </c>
      <c r="BF1168" s="117"/>
      <c r="BI1168" s="117"/>
      <c r="BJ1168" s="117"/>
      <c r="BK1168" s="168"/>
      <c r="BM1168" s="1">
        <v>0</v>
      </c>
      <c r="BN1168" s="1">
        <v>0</v>
      </c>
      <c r="BO1168" s="1">
        <v>0</v>
      </c>
      <c r="BP1168" s="1">
        <v>0</v>
      </c>
      <c r="BQ1168" s="1">
        <v>0</v>
      </c>
      <c r="BR1168" s="1">
        <v>0</v>
      </c>
      <c r="BS1168" s="1">
        <v>0</v>
      </c>
      <c r="BT1168" s="1">
        <v>0</v>
      </c>
      <c r="BU1168" s="1">
        <v>0</v>
      </c>
      <c r="BV1168" s="1">
        <v>0</v>
      </c>
      <c r="BW1168" s="1">
        <v>0</v>
      </c>
      <c r="BX1168" s="1">
        <v>0</v>
      </c>
      <c r="BY1168" s="1">
        <v>0</v>
      </c>
      <c r="BZ1168" s="1">
        <v>0</v>
      </c>
      <c r="CA1168" s="1">
        <v>0</v>
      </c>
    </row>
    <row r="1169" spans="1:79" hidden="1" outlineLevel="1">
      <c r="A1169" t="s">
        <v>3060</v>
      </c>
      <c r="B1169" s="9" t="s">
        <v>3117</v>
      </c>
      <c r="C1169" s="1">
        <f t="shared" si="313"/>
        <v>169</v>
      </c>
      <c r="D1169" s="7">
        <f t="shared" si="314"/>
        <v>2</v>
      </c>
      <c r="E1169" s="7">
        <f t="shared" si="315"/>
        <v>2</v>
      </c>
      <c r="F1169" s="7">
        <f t="shared" si="316"/>
        <v>5</v>
      </c>
      <c r="G1169" s="7">
        <f t="shared" si="331"/>
        <v>4</v>
      </c>
      <c r="H1169" s="49">
        <f t="shared" si="317"/>
        <v>15</v>
      </c>
      <c r="I1169" s="177">
        <f t="shared" si="318"/>
        <v>8.8757396449704137E-2</v>
      </c>
      <c r="J1169" s="8"/>
      <c r="K1169" s="2">
        <f t="shared" si="319"/>
        <v>0.1893491124260355</v>
      </c>
      <c r="L1169" s="2">
        <f t="shared" si="320"/>
        <v>0.1893491124260355</v>
      </c>
      <c r="M1169" s="2">
        <f t="shared" si="321"/>
        <v>7.6923076923076927E-2</v>
      </c>
      <c r="N1169" s="2">
        <f t="shared" si="324"/>
        <v>0.13609467455621302</v>
      </c>
      <c r="O1169" s="2">
        <f t="shared" si="325"/>
        <v>0.40828402366863914</v>
      </c>
      <c r="P1169" s="1">
        <v>32</v>
      </c>
      <c r="Q1169" s="1">
        <v>32</v>
      </c>
      <c r="R1169" s="1">
        <v>13</v>
      </c>
      <c r="S1169" s="1">
        <v>23</v>
      </c>
      <c r="T1169" s="1">
        <v>47</v>
      </c>
      <c r="U1169" s="1">
        <v>6</v>
      </c>
      <c r="V1169" s="1">
        <v>1</v>
      </c>
      <c r="W1169" s="1">
        <v>7</v>
      </c>
      <c r="X1169" s="1">
        <v>1</v>
      </c>
      <c r="Y1169" s="1"/>
      <c r="Z1169" s="1">
        <v>6</v>
      </c>
      <c r="AA1169" s="1">
        <f t="shared" si="326"/>
        <v>0</v>
      </c>
      <c r="AB1169" s="1">
        <v>1</v>
      </c>
      <c r="AC1169" s="1">
        <v>0</v>
      </c>
      <c r="AD1169" s="1">
        <v>0</v>
      </c>
      <c r="AE1169" s="1">
        <v>0</v>
      </c>
      <c r="AF1169" s="1">
        <v>0</v>
      </c>
      <c r="AG1169" s="1">
        <v>0</v>
      </c>
      <c r="AI1169" t="str">
        <f t="shared" si="332"/>
        <v>Langdon</v>
      </c>
      <c r="AJ1169" t="s">
        <v>162</v>
      </c>
      <c r="AK1169" s="182">
        <v>2</v>
      </c>
      <c r="AL1169" s="7"/>
      <c r="AN1169" s="97">
        <v>33</v>
      </c>
      <c r="AO1169" s="99">
        <v>19</v>
      </c>
      <c r="AP1169" s="99">
        <v>40</v>
      </c>
      <c r="AQ1169" s="106">
        <v>40900</v>
      </c>
      <c r="AR1169" s="106">
        <f t="shared" si="322"/>
        <v>33019</v>
      </c>
      <c r="AS1169" t="s">
        <v>1711</v>
      </c>
      <c r="AT1169" s="109">
        <f t="shared" si="323"/>
        <v>3340900</v>
      </c>
      <c r="AW1169">
        <v>16.329999999999998</v>
      </c>
      <c r="AX1169">
        <v>0.06</v>
      </c>
      <c r="AY1169">
        <v>16.27</v>
      </c>
      <c r="BA1169" s="7">
        <f t="shared" si="327"/>
        <v>0</v>
      </c>
      <c r="BB1169" s="7">
        <f t="shared" si="328"/>
        <v>0</v>
      </c>
      <c r="BC1169" s="7">
        <f t="shared" si="329"/>
        <v>0</v>
      </c>
      <c r="BD1169" s="7">
        <f t="shared" si="329"/>
        <v>0</v>
      </c>
      <c r="BE1169" s="7">
        <f t="shared" si="330"/>
        <v>1</v>
      </c>
      <c r="BF1169" s="117"/>
      <c r="BI1169" s="117"/>
      <c r="BJ1169" s="117"/>
      <c r="BK1169" s="168"/>
      <c r="BM1169" s="1">
        <v>0</v>
      </c>
      <c r="BN1169" s="1">
        <v>0</v>
      </c>
      <c r="BO1169" s="1">
        <v>0</v>
      </c>
      <c r="BP1169" s="1">
        <v>0</v>
      </c>
      <c r="BQ1169" s="1">
        <v>0</v>
      </c>
      <c r="BR1169" s="1">
        <v>0</v>
      </c>
      <c r="BS1169" s="1">
        <v>0</v>
      </c>
      <c r="BT1169" s="1">
        <v>0</v>
      </c>
      <c r="BU1169" s="1">
        <v>0</v>
      </c>
      <c r="BV1169" s="1">
        <v>0</v>
      </c>
      <c r="BW1169" s="1">
        <v>0</v>
      </c>
      <c r="BX1169" s="1">
        <v>0</v>
      </c>
      <c r="BY1169" s="1">
        <v>0</v>
      </c>
      <c r="BZ1169" s="1">
        <v>0</v>
      </c>
      <c r="CA1169" s="1">
        <v>0</v>
      </c>
    </row>
    <row r="1170" spans="1:79" hidden="1" outlineLevel="1">
      <c r="A1170" t="s">
        <v>2363</v>
      </c>
      <c r="B1170" s="9" t="s">
        <v>3117</v>
      </c>
      <c r="C1170" s="1">
        <f t="shared" si="313"/>
        <v>1807</v>
      </c>
      <c r="D1170" s="7">
        <f t="shared" si="314"/>
        <v>1</v>
      </c>
      <c r="E1170" s="7">
        <f t="shared" si="315"/>
        <v>3</v>
      </c>
      <c r="F1170" s="7">
        <f t="shared" si="316"/>
        <v>4</v>
      </c>
      <c r="G1170" s="7">
        <f t="shared" si="331"/>
        <v>5</v>
      </c>
      <c r="H1170" s="49">
        <f t="shared" si="317"/>
        <v>44</v>
      </c>
      <c r="I1170" s="177">
        <f t="shared" si="318"/>
        <v>2.4349750968456003E-2</v>
      </c>
      <c r="J1170" s="8"/>
      <c r="K1170" s="2">
        <f t="shared" si="319"/>
        <v>0.24847814056447151</v>
      </c>
      <c r="L1170" s="2">
        <f t="shared" si="320"/>
        <v>0.14499169894853348</v>
      </c>
      <c r="M1170" s="2">
        <f t="shared" si="321"/>
        <v>0.12064194798007748</v>
      </c>
      <c r="N1170" s="2">
        <f t="shared" si="324"/>
        <v>9.4631986718317657E-2</v>
      </c>
      <c r="O1170" s="2">
        <f t="shared" si="325"/>
        <v>0.39125622578859987</v>
      </c>
      <c r="P1170" s="1">
        <v>449</v>
      </c>
      <c r="Q1170" s="1">
        <v>262</v>
      </c>
      <c r="R1170" s="1">
        <v>218</v>
      </c>
      <c r="S1170" s="1">
        <v>171</v>
      </c>
      <c r="T1170" s="1">
        <v>405</v>
      </c>
      <c r="U1170" s="1">
        <v>45</v>
      </c>
      <c r="V1170" s="1">
        <v>82</v>
      </c>
      <c r="W1170" s="1">
        <v>114</v>
      </c>
      <c r="X1170" s="1">
        <v>12</v>
      </c>
      <c r="Y1170" s="1"/>
      <c r="Z1170" s="1">
        <v>40</v>
      </c>
      <c r="AA1170" s="1">
        <f t="shared" si="326"/>
        <v>4</v>
      </c>
      <c r="AB1170" s="1">
        <v>2</v>
      </c>
      <c r="AC1170" s="1">
        <v>0</v>
      </c>
      <c r="AD1170" s="1">
        <v>0</v>
      </c>
      <c r="AE1170" s="1">
        <v>0</v>
      </c>
      <c r="AF1170" s="1">
        <v>2</v>
      </c>
      <c r="AG1170" s="1">
        <v>1</v>
      </c>
      <c r="AI1170" t="str">
        <f t="shared" si="332"/>
        <v>Lebanon</v>
      </c>
      <c r="AJ1170" t="s">
        <v>923</v>
      </c>
      <c r="AK1170" s="182">
        <v>2</v>
      </c>
      <c r="AL1170" s="7"/>
      <c r="AN1170" s="97">
        <v>33</v>
      </c>
      <c r="AO1170" s="99">
        <v>9</v>
      </c>
      <c r="AP1170" s="99">
        <v>110</v>
      </c>
      <c r="AQ1170" s="106">
        <v>41300</v>
      </c>
      <c r="AR1170" s="106">
        <f t="shared" si="322"/>
        <v>33009</v>
      </c>
      <c r="AS1170" t="s">
        <v>1029</v>
      </c>
      <c r="AT1170" s="109">
        <f t="shared" si="323"/>
        <v>3341300</v>
      </c>
      <c r="AW1170">
        <v>41.36</v>
      </c>
      <c r="AX1170">
        <v>0.99</v>
      </c>
      <c r="AY1170">
        <v>40.36</v>
      </c>
      <c r="BA1170" s="7">
        <f t="shared" si="327"/>
        <v>1</v>
      </c>
      <c r="BB1170" s="7">
        <f t="shared" si="328"/>
        <v>0</v>
      </c>
      <c r="BC1170" s="7">
        <f t="shared" si="329"/>
        <v>0</v>
      </c>
      <c r="BD1170" s="7">
        <f t="shared" si="329"/>
        <v>0</v>
      </c>
      <c r="BE1170" s="7">
        <f t="shared" si="330"/>
        <v>0</v>
      </c>
      <c r="BF1170" s="117"/>
      <c r="BI1170" s="117"/>
      <c r="BJ1170" s="117"/>
      <c r="BK1170" s="168"/>
      <c r="BM1170" s="1">
        <v>0</v>
      </c>
      <c r="BN1170" s="1">
        <v>1</v>
      </c>
      <c r="BO1170" s="1">
        <v>0</v>
      </c>
      <c r="BP1170" s="1">
        <v>1</v>
      </c>
      <c r="BQ1170" s="1">
        <v>0</v>
      </c>
      <c r="BR1170" s="1">
        <v>0</v>
      </c>
      <c r="BS1170" s="1">
        <v>1</v>
      </c>
      <c r="BT1170" s="1">
        <v>0</v>
      </c>
      <c r="BU1170" s="1">
        <v>1</v>
      </c>
      <c r="BV1170" s="1">
        <v>0</v>
      </c>
      <c r="BW1170" s="1">
        <v>0</v>
      </c>
      <c r="BX1170" s="1">
        <v>0</v>
      </c>
      <c r="BY1170" s="1">
        <v>0</v>
      </c>
      <c r="BZ1170" s="1">
        <v>0</v>
      </c>
      <c r="CA1170" s="1">
        <v>0</v>
      </c>
    </row>
    <row r="1171" spans="1:79" hidden="1" outlineLevel="1">
      <c r="A1171" t="s">
        <v>634</v>
      </c>
      <c r="B1171" s="9" t="s">
        <v>3117</v>
      </c>
      <c r="C1171" s="1">
        <f t="shared" si="313"/>
        <v>805</v>
      </c>
      <c r="D1171" s="7">
        <f t="shared" si="314"/>
        <v>2</v>
      </c>
      <c r="E1171" s="7">
        <f t="shared" si="315"/>
        <v>3</v>
      </c>
      <c r="F1171" s="7">
        <f t="shared" si="316"/>
        <v>4</v>
      </c>
      <c r="G1171" s="7">
        <f t="shared" si="331"/>
        <v>4</v>
      </c>
      <c r="H1171" s="49">
        <f t="shared" si="317"/>
        <v>60</v>
      </c>
      <c r="I1171" s="177">
        <f t="shared" si="318"/>
        <v>7.4534161490683232E-2</v>
      </c>
      <c r="J1171" s="8"/>
      <c r="K1171" s="2">
        <f t="shared" si="319"/>
        <v>0.1937888198757764</v>
      </c>
      <c r="L1171" s="2">
        <f t="shared" si="320"/>
        <v>0.14782608695652175</v>
      </c>
      <c r="M1171" s="2">
        <f t="shared" si="321"/>
        <v>0.11925465838509317</v>
      </c>
      <c r="N1171" s="2">
        <f t="shared" si="324"/>
        <v>0.11925465838509317</v>
      </c>
      <c r="O1171" s="2">
        <f t="shared" si="325"/>
        <v>0.41987577639751539</v>
      </c>
      <c r="P1171" s="1">
        <v>156</v>
      </c>
      <c r="Q1171" s="1">
        <v>119</v>
      </c>
      <c r="R1171" s="1">
        <v>96</v>
      </c>
      <c r="S1171" s="1">
        <v>96</v>
      </c>
      <c r="T1171" s="1">
        <v>216</v>
      </c>
      <c r="U1171" s="1">
        <v>19</v>
      </c>
      <c r="V1171" s="1">
        <v>38</v>
      </c>
      <c r="W1171" s="1">
        <v>39</v>
      </c>
      <c r="X1171" s="1">
        <v>11</v>
      </c>
      <c r="Y1171" s="1"/>
      <c r="Z1171" s="1">
        <v>12</v>
      </c>
      <c r="AA1171" s="1">
        <f t="shared" si="326"/>
        <v>2</v>
      </c>
      <c r="AB1171" s="1">
        <v>0</v>
      </c>
      <c r="AC1171" s="1">
        <v>0</v>
      </c>
      <c r="AD1171" s="1">
        <v>0</v>
      </c>
      <c r="AE1171" s="1">
        <v>0</v>
      </c>
      <c r="AF1171" s="1">
        <v>0</v>
      </c>
      <c r="AG1171" s="1">
        <v>1</v>
      </c>
      <c r="AI1171" t="str">
        <f t="shared" si="332"/>
        <v>Lee</v>
      </c>
      <c r="AJ1171" t="s">
        <v>2049</v>
      </c>
      <c r="AK1171" s="182">
        <v>1</v>
      </c>
      <c r="AL1171" s="7"/>
      <c r="AN1171" s="97">
        <v>33</v>
      </c>
      <c r="AO1171" s="99">
        <v>17</v>
      </c>
      <c r="AP1171" s="99">
        <v>25</v>
      </c>
      <c r="AQ1171" s="106">
        <v>41460</v>
      </c>
      <c r="AR1171" s="106">
        <f t="shared" si="322"/>
        <v>33017</v>
      </c>
      <c r="AS1171" t="s">
        <v>1711</v>
      </c>
      <c r="AT1171" s="109">
        <f t="shared" si="323"/>
        <v>3341460</v>
      </c>
      <c r="AW1171">
        <v>20.16</v>
      </c>
      <c r="AX1171">
        <v>0.21</v>
      </c>
      <c r="AY1171">
        <v>19.95</v>
      </c>
      <c r="BA1171" s="7">
        <f t="shared" si="327"/>
        <v>0</v>
      </c>
      <c r="BB1171" s="7">
        <f t="shared" si="328"/>
        <v>0</v>
      </c>
      <c r="BC1171" s="7">
        <f t="shared" si="329"/>
        <v>0</v>
      </c>
      <c r="BD1171" s="7">
        <f t="shared" si="329"/>
        <v>0</v>
      </c>
      <c r="BE1171" s="7">
        <f t="shared" si="330"/>
        <v>1</v>
      </c>
      <c r="BF1171" s="117"/>
      <c r="BI1171" s="117"/>
      <c r="BJ1171" s="117"/>
      <c r="BK1171" s="168"/>
      <c r="BM1171" s="1">
        <v>0</v>
      </c>
      <c r="BN1171" s="1">
        <v>0</v>
      </c>
      <c r="BO1171" s="1">
        <v>0</v>
      </c>
      <c r="BP1171" s="1">
        <v>0</v>
      </c>
      <c r="BQ1171" s="1">
        <v>1</v>
      </c>
      <c r="BR1171" s="1">
        <v>0</v>
      </c>
      <c r="BS1171" s="1">
        <v>0</v>
      </c>
      <c r="BT1171" s="1">
        <v>0</v>
      </c>
      <c r="BU1171" s="1">
        <v>0</v>
      </c>
      <c r="BV1171" s="1">
        <v>0</v>
      </c>
      <c r="BW1171" s="1">
        <v>0</v>
      </c>
      <c r="BX1171" s="1">
        <v>0</v>
      </c>
      <c r="BY1171" s="1">
        <v>0</v>
      </c>
      <c r="BZ1171" s="1">
        <v>0</v>
      </c>
      <c r="CA1171" s="1">
        <v>1</v>
      </c>
    </row>
    <row r="1172" spans="1:79" hidden="1" outlineLevel="1">
      <c r="A1172" t="s">
        <v>268</v>
      </c>
      <c r="B1172" s="9" t="s">
        <v>3117</v>
      </c>
      <c r="C1172" s="1">
        <f t="shared" si="313"/>
        <v>274</v>
      </c>
      <c r="D1172" s="7">
        <f t="shared" si="314"/>
        <v>3</v>
      </c>
      <c r="E1172" s="7">
        <f t="shared" si="315"/>
        <v>3</v>
      </c>
      <c r="F1172" s="7">
        <f t="shared" si="316"/>
        <v>5</v>
      </c>
      <c r="G1172" s="7">
        <f t="shared" si="331"/>
        <v>2</v>
      </c>
      <c r="H1172" s="49">
        <f t="shared" si="317"/>
        <v>63</v>
      </c>
      <c r="I1172" s="177">
        <f t="shared" si="318"/>
        <v>0.22992700729927007</v>
      </c>
      <c r="J1172" s="8"/>
      <c r="K1172" s="2">
        <f t="shared" si="319"/>
        <v>0.10218978102189781</v>
      </c>
      <c r="L1172" s="2">
        <f t="shared" si="320"/>
        <v>0.10218978102189781</v>
      </c>
      <c r="M1172" s="2">
        <f t="shared" si="321"/>
        <v>7.6642335766423361E-2</v>
      </c>
      <c r="N1172" s="2">
        <f t="shared" si="324"/>
        <v>0.19343065693430658</v>
      </c>
      <c r="O1172" s="2">
        <f t="shared" si="325"/>
        <v>0.52554744525547448</v>
      </c>
      <c r="P1172" s="1">
        <v>28</v>
      </c>
      <c r="Q1172" s="1">
        <v>28</v>
      </c>
      <c r="R1172" s="1">
        <v>21</v>
      </c>
      <c r="S1172" s="1">
        <v>53</v>
      </c>
      <c r="T1172" s="1">
        <v>116</v>
      </c>
      <c r="U1172" s="1">
        <v>7</v>
      </c>
      <c r="V1172" s="1">
        <v>7</v>
      </c>
      <c r="W1172" s="1">
        <v>12</v>
      </c>
      <c r="X1172" s="1">
        <v>0</v>
      </c>
      <c r="Y1172" s="1"/>
      <c r="Z1172" s="1">
        <v>1</v>
      </c>
      <c r="AA1172" s="1">
        <f t="shared" si="326"/>
        <v>1</v>
      </c>
      <c r="AB1172" s="1">
        <v>0</v>
      </c>
      <c r="AC1172" s="1">
        <v>0</v>
      </c>
      <c r="AD1172" s="1">
        <v>0</v>
      </c>
      <c r="AE1172" s="1">
        <v>0</v>
      </c>
      <c r="AF1172" s="1">
        <v>0</v>
      </c>
      <c r="AG1172" s="1">
        <v>0</v>
      </c>
      <c r="AI1172" t="str">
        <f t="shared" si="332"/>
        <v>Lempster</v>
      </c>
      <c r="AJ1172" t="s">
        <v>162</v>
      </c>
      <c r="AK1172" s="182">
        <v>2</v>
      </c>
      <c r="AL1172" s="7"/>
      <c r="AN1172" s="97">
        <v>33</v>
      </c>
      <c r="AO1172" s="99">
        <v>19</v>
      </c>
      <c r="AP1172" s="99">
        <v>45</v>
      </c>
      <c r="AQ1172" s="106">
        <v>41700</v>
      </c>
      <c r="AR1172" s="106">
        <f t="shared" si="322"/>
        <v>33019</v>
      </c>
      <c r="AS1172" t="s">
        <v>1711</v>
      </c>
      <c r="AT1172" s="109">
        <f t="shared" si="323"/>
        <v>3341700</v>
      </c>
      <c r="AW1172">
        <v>32.770000000000003</v>
      </c>
      <c r="AX1172">
        <v>0.43</v>
      </c>
      <c r="AY1172">
        <v>32.340000000000003</v>
      </c>
      <c r="BA1172" s="7">
        <f t="shared" si="327"/>
        <v>0</v>
      </c>
      <c r="BB1172" s="7">
        <f t="shared" si="328"/>
        <v>0</v>
      </c>
      <c r="BC1172" s="7">
        <f t="shared" si="329"/>
        <v>0</v>
      </c>
      <c r="BD1172" s="7">
        <f t="shared" si="329"/>
        <v>0</v>
      </c>
      <c r="BE1172" s="7">
        <f t="shared" si="330"/>
        <v>1</v>
      </c>
      <c r="BF1172" s="117"/>
      <c r="BI1172" s="117"/>
      <c r="BJ1172" s="117"/>
      <c r="BK1172" s="168"/>
      <c r="BM1172" s="1">
        <v>0</v>
      </c>
      <c r="BN1172" s="1">
        <v>0</v>
      </c>
      <c r="BO1172" s="1">
        <v>0</v>
      </c>
      <c r="BP1172" s="1">
        <v>0</v>
      </c>
      <c r="BQ1172" s="1">
        <v>0</v>
      </c>
      <c r="BR1172" s="1">
        <v>0</v>
      </c>
      <c r="BS1172" s="1">
        <v>0</v>
      </c>
      <c r="BT1172" s="1">
        <v>1</v>
      </c>
      <c r="BU1172" s="1">
        <v>0</v>
      </c>
      <c r="BV1172" s="1">
        <v>0</v>
      </c>
      <c r="BW1172" s="1">
        <v>0</v>
      </c>
      <c r="BX1172" s="1">
        <v>0</v>
      </c>
      <c r="BY1172" s="1">
        <v>0</v>
      </c>
      <c r="BZ1172" s="1">
        <v>0</v>
      </c>
      <c r="CA1172" s="1">
        <v>0</v>
      </c>
    </row>
    <row r="1173" spans="1:79" hidden="1" outlineLevel="1">
      <c r="A1173" s="9" t="s">
        <v>223</v>
      </c>
      <c r="B1173" s="9" t="s">
        <v>3117</v>
      </c>
      <c r="C1173" s="1">
        <f t="shared" si="313"/>
        <v>301</v>
      </c>
      <c r="D1173" s="7">
        <f t="shared" si="314"/>
        <v>2</v>
      </c>
      <c r="E1173" s="7">
        <f t="shared" si="315"/>
        <v>3</v>
      </c>
      <c r="F1173" s="7">
        <f t="shared" si="316"/>
        <v>4</v>
      </c>
      <c r="G1173" s="7">
        <f t="shared" si="331"/>
        <v>5</v>
      </c>
      <c r="H1173" s="49">
        <f t="shared" si="317"/>
        <v>33</v>
      </c>
      <c r="I1173" s="177">
        <f t="shared" si="318"/>
        <v>0.10963455149501661</v>
      </c>
      <c r="J1173" s="8"/>
      <c r="K1173" s="2">
        <f t="shared" si="319"/>
        <v>0.17940199335548174</v>
      </c>
      <c r="L1173" s="2">
        <f t="shared" si="320"/>
        <v>0.13289036544850499</v>
      </c>
      <c r="M1173" s="2">
        <f t="shared" si="321"/>
        <v>0.11627906976744186</v>
      </c>
      <c r="N1173" s="2">
        <f t="shared" si="324"/>
        <v>8.9700996677740868E-2</v>
      </c>
      <c r="O1173" s="2">
        <f t="shared" si="325"/>
        <v>0.4817275747508305</v>
      </c>
      <c r="P1173" s="1">
        <v>54</v>
      </c>
      <c r="Q1173" s="1">
        <v>40</v>
      </c>
      <c r="R1173" s="1">
        <v>35</v>
      </c>
      <c r="S1173" s="1">
        <v>27</v>
      </c>
      <c r="T1173" s="1">
        <v>87</v>
      </c>
      <c r="U1173" s="1">
        <v>10</v>
      </c>
      <c r="V1173" s="1">
        <v>18</v>
      </c>
      <c r="W1173" s="1">
        <v>24</v>
      </c>
      <c r="X1173" s="1">
        <v>4</v>
      </c>
      <c r="Y1173" s="1"/>
      <c r="Z1173" s="1">
        <v>1</v>
      </c>
      <c r="AA1173" s="1">
        <f t="shared" si="326"/>
        <v>1</v>
      </c>
      <c r="AB1173" s="1">
        <v>0</v>
      </c>
      <c r="AC1173" s="1">
        <v>0</v>
      </c>
      <c r="AD1173" s="1">
        <v>0</v>
      </c>
      <c r="AE1173" s="1">
        <v>0</v>
      </c>
      <c r="AF1173" s="1">
        <v>0</v>
      </c>
      <c r="AG1173" s="1">
        <v>0</v>
      </c>
      <c r="AI1173" t="str">
        <f t="shared" si="332"/>
        <v>Lincoln</v>
      </c>
      <c r="AJ1173" t="s">
        <v>923</v>
      </c>
      <c r="AK1173" s="182">
        <v>2</v>
      </c>
      <c r="AL1173" s="7"/>
      <c r="AN1173" s="97">
        <v>33</v>
      </c>
      <c r="AO1173" s="99">
        <v>9</v>
      </c>
      <c r="AP1173" s="99">
        <v>115</v>
      </c>
      <c r="AQ1173" s="106">
        <v>41860</v>
      </c>
      <c r="AR1173" s="106">
        <f t="shared" si="322"/>
        <v>33009</v>
      </c>
      <c r="AS1173" t="s">
        <v>1711</v>
      </c>
      <c r="AT1173" s="109">
        <f t="shared" si="323"/>
        <v>3341860</v>
      </c>
      <c r="AW1173">
        <v>130.91999999999999</v>
      </c>
      <c r="AX1173">
        <v>0.22</v>
      </c>
      <c r="AY1173">
        <v>130.69999999999999</v>
      </c>
      <c r="BA1173" s="7">
        <f t="shared" si="327"/>
        <v>0</v>
      </c>
      <c r="BB1173" s="7">
        <f t="shared" si="328"/>
        <v>0</v>
      </c>
      <c r="BC1173" s="7">
        <f t="shared" si="329"/>
        <v>0</v>
      </c>
      <c r="BD1173" s="7">
        <f t="shared" si="329"/>
        <v>0</v>
      </c>
      <c r="BE1173" s="7">
        <f t="shared" si="330"/>
        <v>1</v>
      </c>
      <c r="BF1173" s="117"/>
      <c r="BI1173" s="117"/>
      <c r="BJ1173" s="117"/>
      <c r="BK1173" s="168"/>
      <c r="BM1173" s="1">
        <v>0</v>
      </c>
      <c r="BN1173" s="1">
        <v>0</v>
      </c>
      <c r="BO1173" s="1">
        <v>0</v>
      </c>
      <c r="BP1173" s="1">
        <v>0</v>
      </c>
      <c r="BQ1173" s="1">
        <v>0</v>
      </c>
      <c r="BR1173" s="1">
        <v>0</v>
      </c>
      <c r="BS1173" s="1">
        <v>0</v>
      </c>
      <c r="BT1173" s="1">
        <v>0</v>
      </c>
      <c r="BU1173" s="1">
        <v>0</v>
      </c>
      <c r="BV1173" s="1">
        <v>1</v>
      </c>
      <c r="BW1173" s="1">
        <v>0</v>
      </c>
      <c r="BX1173" s="1">
        <v>0</v>
      </c>
      <c r="BY1173" s="1">
        <v>0</v>
      </c>
      <c r="BZ1173" s="1">
        <v>0</v>
      </c>
      <c r="CA1173" s="1">
        <v>0</v>
      </c>
    </row>
    <row r="1174" spans="1:79" hidden="1" outlineLevel="1">
      <c r="A1174" t="s">
        <v>1578</v>
      </c>
      <c r="B1174" s="9" t="s">
        <v>3117</v>
      </c>
      <c r="C1174" s="1">
        <f t="shared" si="313"/>
        <v>282</v>
      </c>
      <c r="D1174" s="7">
        <f t="shared" si="314"/>
        <v>4</v>
      </c>
      <c r="E1174" s="7">
        <f t="shared" si="315"/>
        <v>3</v>
      </c>
      <c r="F1174" s="7">
        <f t="shared" si="316"/>
        <v>2</v>
      </c>
      <c r="G1174" s="7">
        <f t="shared" si="331"/>
        <v>5</v>
      </c>
      <c r="H1174" s="49">
        <f t="shared" si="317"/>
        <v>27</v>
      </c>
      <c r="I1174" s="177">
        <f t="shared" si="318"/>
        <v>9.5744680851063829E-2</v>
      </c>
      <c r="J1174" s="8"/>
      <c r="K1174" s="2">
        <f t="shared" si="319"/>
        <v>0.12056737588652482</v>
      </c>
      <c r="L1174" s="2">
        <f t="shared" si="320"/>
        <v>0.1524822695035461</v>
      </c>
      <c r="M1174" s="2">
        <f t="shared" si="321"/>
        <v>0.16666666666666666</v>
      </c>
      <c r="N1174" s="2">
        <f t="shared" si="324"/>
        <v>9.5744680851063829E-2</v>
      </c>
      <c r="O1174" s="2">
        <f t="shared" si="325"/>
        <v>0.46453900709219875</v>
      </c>
      <c r="P1174" s="1">
        <v>34</v>
      </c>
      <c r="Q1174" s="1">
        <v>43</v>
      </c>
      <c r="R1174" s="1">
        <v>47</v>
      </c>
      <c r="S1174" s="1">
        <v>27</v>
      </c>
      <c r="T1174" s="1">
        <v>74</v>
      </c>
      <c r="U1174" s="1">
        <v>13</v>
      </c>
      <c r="V1174" s="1">
        <v>8</v>
      </c>
      <c r="W1174" s="1">
        <v>15</v>
      </c>
      <c r="X1174" s="1">
        <v>2</v>
      </c>
      <c r="Y1174" s="1"/>
      <c r="Z1174" s="1">
        <v>16</v>
      </c>
      <c r="AA1174" s="1">
        <f t="shared" si="326"/>
        <v>1</v>
      </c>
      <c r="AB1174" s="1">
        <v>0</v>
      </c>
      <c r="AC1174" s="1">
        <v>0</v>
      </c>
      <c r="AD1174" s="1">
        <v>0</v>
      </c>
      <c r="AE1174" s="1">
        <v>0</v>
      </c>
      <c r="AF1174" s="1">
        <v>1</v>
      </c>
      <c r="AG1174" s="1">
        <v>1</v>
      </c>
      <c r="AI1174" t="str">
        <f t="shared" si="332"/>
        <v>Lisbon</v>
      </c>
      <c r="AJ1174" t="s">
        <v>923</v>
      </c>
      <c r="AK1174" s="182">
        <v>2</v>
      </c>
      <c r="AL1174" s="7"/>
      <c r="AN1174" s="97">
        <v>33</v>
      </c>
      <c r="AO1174" s="99">
        <v>9</v>
      </c>
      <c r="AP1174" s="99">
        <v>120</v>
      </c>
      <c r="AQ1174" s="106">
        <v>42020</v>
      </c>
      <c r="AR1174" s="106">
        <f t="shared" si="322"/>
        <v>33009</v>
      </c>
      <c r="AS1174" t="s">
        <v>1711</v>
      </c>
      <c r="AT1174" s="109">
        <f t="shared" si="323"/>
        <v>3342020</v>
      </c>
      <c r="AW1174">
        <v>26.68</v>
      </c>
      <c r="AX1174">
        <v>0.16</v>
      </c>
      <c r="AY1174">
        <v>26.51</v>
      </c>
      <c r="BA1174" s="7">
        <f t="shared" si="327"/>
        <v>0</v>
      </c>
      <c r="BB1174" s="7">
        <f t="shared" si="328"/>
        <v>0</v>
      </c>
      <c r="BC1174" s="7">
        <f t="shared" si="329"/>
        <v>0</v>
      </c>
      <c r="BD1174" s="7">
        <f t="shared" si="329"/>
        <v>0</v>
      </c>
      <c r="BE1174" s="7">
        <f t="shared" si="330"/>
        <v>1</v>
      </c>
      <c r="BF1174" s="117"/>
      <c r="BI1174" s="117"/>
      <c r="BJ1174" s="117"/>
      <c r="BK1174" s="168"/>
      <c r="BM1174" s="1">
        <v>0</v>
      </c>
      <c r="BN1174" s="1">
        <v>0</v>
      </c>
      <c r="BO1174" s="1">
        <v>0</v>
      </c>
      <c r="BP1174" s="1">
        <v>0</v>
      </c>
      <c r="BQ1174" s="1">
        <v>0</v>
      </c>
      <c r="BR1174" s="1">
        <v>0</v>
      </c>
      <c r="BS1174" s="1">
        <v>0</v>
      </c>
      <c r="BT1174" s="1">
        <v>0</v>
      </c>
      <c r="BU1174" s="1">
        <v>0</v>
      </c>
      <c r="BV1174" s="1">
        <v>0</v>
      </c>
      <c r="BW1174" s="1">
        <v>0</v>
      </c>
      <c r="BX1174" s="1">
        <v>0</v>
      </c>
      <c r="BY1174" s="1">
        <v>0</v>
      </c>
      <c r="BZ1174" s="1">
        <v>0</v>
      </c>
      <c r="CA1174" s="1">
        <v>1</v>
      </c>
    </row>
    <row r="1175" spans="1:79" hidden="1" outlineLevel="1">
      <c r="A1175" t="s">
        <v>1509</v>
      </c>
      <c r="B1175" s="9" t="s">
        <v>3117</v>
      </c>
      <c r="C1175" s="1">
        <f t="shared" si="313"/>
        <v>2268</v>
      </c>
      <c r="D1175" s="7">
        <f t="shared" si="314"/>
        <v>3</v>
      </c>
      <c r="E1175" s="7">
        <f t="shared" si="315"/>
        <v>4</v>
      </c>
      <c r="F1175" s="7">
        <f t="shared" si="316"/>
        <v>5</v>
      </c>
      <c r="G1175" s="7">
        <f t="shared" si="331"/>
        <v>2</v>
      </c>
      <c r="H1175" s="49">
        <f t="shared" si="317"/>
        <v>533</v>
      </c>
      <c r="I1175" s="177">
        <f t="shared" si="318"/>
        <v>0.23500881834215168</v>
      </c>
      <c r="J1175" s="8"/>
      <c r="K1175" s="2">
        <f t="shared" si="319"/>
        <v>0.12566137566137567</v>
      </c>
      <c r="L1175" s="2">
        <f t="shared" si="320"/>
        <v>0.10582010582010581</v>
      </c>
      <c r="M1175" s="2">
        <f t="shared" si="321"/>
        <v>9.5679012345679007E-2</v>
      </c>
      <c r="N1175" s="2">
        <f t="shared" si="324"/>
        <v>0.13007054673721341</v>
      </c>
      <c r="O1175" s="2">
        <f t="shared" si="325"/>
        <v>0.54276895943562609</v>
      </c>
      <c r="P1175" s="1">
        <v>285</v>
      </c>
      <c r="Q1175" s="1">
        <v>240</v>
      </c>
      <c r="R1175" s="1">
        <v>217</v>
      </c>
      <c r="S1175" s="1">
        <v>295</v>
      </c>
      <c r="T1175" s="1">
        <v>828</v>
      </c>
      <c r="U1175" s="1">
        <v>35</v>
      </c>
      <c r="V1175" s="1">
        <v>130</v>
      </c>
      <c r="W1175" s="1">
        <v>206</v>
      </c>
      <c r="X1175" s="1">
        <v>11</v>
      </c>
      <c r="Y1175" s="1"/>
      <c r="Z1175" s="1">
        <v>10</v>
      </c>
      <c r="AA1175" s="1">
        <f t="shared" si="326"/>
        <v>4</v>
      </c>
      <c r="AB1175" s="1">
        <v>0</v>
      </c>
      <c r="AC1175" s="1">
        <v>0</v>
      </c>
      <c r="AD1175" s="1">
        <v>4</v>
      </c>
      <c r="AE1175" s="1">
        <v>2</v>
      </c>
      <c r="AF1175" s="1">
        <v>0</v>
      </c>
      <c r="AG1175" s="1">
        <v>1</v>
      </c>
      <c r="AI1175" t="str">
        <f t="shared" si="332"/>
        <v>Litchfield</v>
      </c>
      <c r="AJ1175" t="s">
        <v>118</v>
      </c>
      <c r="AK1175" s="182">
        <v>2</v>
      </c>
      <c r="AL1175" s="7"/>
      <c r="AN1175" s="97">
        <v>33</v>
      </c>
      <c r="AO1175" s="99">
        <v>11</v>
      </c>
      <c r="AP1175" s="99">
        <v>75</v>
      </c>
      <c r="AQ1175" s="106">
        <v>42260</v>
      </c>
      <c r="AR1175" s="106">
        <f t="shared" si="322"/>
        <v>33011</v>
      </c>
      <c r="AS1175" t="s">
        <v>1711</v>
      </c>
      <c r="AT1175" s="109">
        <f t="shared" si="323"/>
        <v>3342260</v>
      </c>
      <c r="AW1175">
        <v>15.45</v>
      </c>
      <c r="AX1175">
        <v>0.35</v>
      </c>
      <c r="AY1175">
        <v>15.1</v>
      </c>
      <c r="BA1175" s="7">
        <f t="shared" si="327"/>
        <v>0</v>
      </c>
      <c r="BB1175" s="7">
        <f t="shared" si="328"/>
        <v>0</v>
      </c>
      <c r="BC1175" s="7">
        <f t="shared" si="329"/>
        <v>0</v>
      </c>
      <c r="BD1175" s="7">
        <f t="shared" si="329"/>
        <v>0</v>
      </c>
      <c r="BE1175" s="7">
        <f t="shared" si="330"/>
        <v>1</v>
      </c>
      <c r="BF1175" s="117"/>
      <c r="BI1175" s="117"/>
      <c r="BJ1175" s="117"/>
      <c r="BK1175" s="168"/>
      <c r="BM1175" s="1">
        <v>0</v>
      </c>
      <c r="BN1175" s="1">
        <v>0</v>
      </c>
      <c r="BO1175" s="1">
        <v>0</v>
      </c>
      <c r="BP1175" s="1">
        <v>0</v>
      </c>
      <c r="BQ1175" s="1">
        <v>0</v>
      </c>
      <c r="BR1175" s="1">
        <v>0</v>
      </c>
      <c r="BS1175" s="1">
        <v>0</v>
      </c>
      <c r="BT1175" s="1">
        <v>1</v>
      </c>
      <c r="BU1175" s="1">
        <v>0</v>
      </c>
      <c r="BV1175" s="1">
        <v>2</v>
      </c>
      <c r="BW1175" s="1">
        <v>1</v>
      </c>
      <c r="BX1175" s="1">
        <v>0</v>
      </c>
      <c r="BY1175" s="1">
        <v>0</v>
      </c>
      <c r="BZ1175" s="1">
        <v>0</v>
      </c>
      <c r="CA1175" s="1">
        <v>0</v>
      </c>
    </row>
    <row r="1176" spans="1:79" hidden="1" outlineLevel="1">
      <c r="A1176" t="s">
        <v>1076</v>
      </c>
      <c r="B1176" s="9" t="s">
        <v>3117</v>
      </c>
      <c r="C1176" s="1">
        <f t="shared" ref="C1176:C1239" si="333">SUM(P1176:AG1176)</f>
        <v>1178</v>
      </c>
      <c r="D1176" s="7">
        <f t="shared" ref="D1176:D1239" si="334">RANK(P1176,(P1176:AG1176))</f>
        <v>2</v>
      </c>
      <c r="E1176" s="7">
        <f t="shared" ref="E1176:E1239" si="335">RANK(Q1176,(P1176:AG1176))</f>
        <v>4</v>
      </c>
      <c r="F1176" s="7">
        <f t="shared" ref="F1176:F1239" si="336">IF(R1176&gt;0,RANK(R1176,(P1176:AG1176)),0)</f>
        <v>3</v>
      </c>
      <c r="G1176" s="7">
        <f t="shared" si="331"/>
        <v>5</v>
      </c>
      <c r="H1176" s="49">
        <f t="shared" ref="H1176:H1239" si="337">MAX(P1176:T1176)-LARGE(P1176:T1176,2)</f>
        <v>122</v>
      </c>
      <c r="I1176" s="177">
        <f t="shared" ref="I1176:I1239" si="338">H1176/C1176</f>
        <v>0.1035653650254669</v>
      </c>
      <c r="J1176" s="8"/>
      <c r="K1176" s="2">
        <f t="shared" ref="K1176:K1239" si="339">IF(C1176=0,"-",P1176/C1176)</f>
        <v>0.1731748726655348</v>
      </c>
      <c r="L1176" s="2">
        <f t="shared" ref="L1176:L1239" si="340">IF(C1176=0,"-",Q1176/C1176)</f>
        <v>0.12393887945670629</v>
      </c>
      <c r="M1176" s="2">
        <f t="shared" ref="M1176:M1239" si="341">IF(C1176=0,"-",R1176/C1176)</f>
        <v>0.13242784380305603</v>
      </c>
      <c r="N1176" s="2">
        <f t="shared" si="324"/>
        <v>9.1680814940577254E-2</v>
      </c>
      <c r="O1176" s="2">
        <f t="shared" si="325"/>
        <v>0.4787775891341256</v>
      </c>
      <c r="P1176" s="1">
        <v>204</v>
      </c>
      <c r="Q1176" s="1">
        <v>146</v>
      </c>
      <c r="R1176" s="1">
        <v>156</v>
      </c>
      <c r="S1176" s="1">
        <v>108</v>
      </c>
      <c r="T1176" s="1">
        <v>326</v>
      </c>
      <c r="U1176" s="1">
        <v>45</v>
      </c>
      <c r="V1176" s="1">
        <v>51</v>
      </c>
      <c r="W1176" s="1">
        <v>82</v>
      </c>
      <c r="X1176" s="1">
        <v>5</v>
      </c>
      <c r="Y1176" s="1"/>
      <c r="Z1176" s="1">
        <v>45</v>
      </c>
      <c r="AA1176" s="1">
        <f t="shared" si="326"/>
        <v>6</v>
      </c>
      <c r="AB1176" s="1">
        <v>4</v>
      </c>
      <c r="AC1176" s="1">
        <v>0</v>
      </c>
      <c r="AD1176" s="1">
        <v>0</v>
      </c>
      <c r="AE1176" s="1">
        <v>0</v>
      </c>
      <c r="AF1176" s="1">
        <v>0</v>
      </c>
      <c r="AG1176" s="1">
        <v>0</v>
      </c>
      <c r="AI1176" t="str">
        <f t="shared" si="332"/>
        <v>Littleton</v>
      </c>
      <c r="AJ1176" t="s">
        <v>923</v>
      </c>
      <c r="AK1176" s="182">
        <v>2</v>
      </c>
      <c r="AL1176" s="7"/>
      <c r="AN1176" s="97">
        <v>33</v>
      </c>
      <c r="AO1176" s="99">
        <v>9</v>
      </c>
      <c r="AP1176" s="99">
        <v>125</v>
      </c>
      <c r="AQ1176" s="106">
        <v>42580</v>
      </c>
      <c r="AR1176" s="106">
        <f t="shared" ref="AR1176:AR1239" si="342">AN1176*1000+AO1176</f>
        <v>33009</v>
      </c>
      <c r="AS1176" t="s">
        <v>1711</v>
      </c>
      <c r="AT1176" s="109">
        <f t="shared" ref="AT1176:AT1239" si="343">AN1176*100000+AQ1176</f>
        <v>3342580</v>
      </c>
      <c r="AW1176">
        <v>54.09</v>
      </c>
      <c r="AX1176">
        <v>3.85</v>
      </c>
      <c r="AY1176">
        <v>50.24</v>
      </c>
      <c r="BA1176" s="7">
        <f t="shared" si="327"/>
        <v>0</v>
      </c>
      <c r="BB1176" s="7">
        <f t="shared" si="328"/>
        <v>0</v>
      </c>
      <c r="BC1176" s="7">
        <f t="shared" si="329"/>
        <v>0</v>
      </c>
      <c r="BD1176" s="7">
        <f t="shared" si="329"/>
        <v>0</v>
      </c>
      <c r="BE1176" s="7">
        <f t="shared" si="330"/>
        <v>1</v>
      </c>
      <c r="BF1176" s="117"/>
      <c r="BI1176" s="117"/>
      <c r="BJ1176" s="117"/>
      <c r="BK1176" s="168"/>
      <c r="BM1176" s="1">
        <v>0</v>
      </c>
      <c r="BN1176" s="1">
        <v>0</v>
      </c>
      <c r="BO1176" s="1">
        <v>1</v>
      </c>
      <c r="BP1176" s="1">
        <v>0</v>
      </c>
      <c r="BQ1176" s="1">
        <v>0</v>
      </c>
      <c r="BR1176" s="1">
        <v>1</v>
      </c>
      <c r="BS1176" s="1">
        <v>0</v>
      </c>
      <c r="BT1176" s="1">
        <v>1</v>
      </c>
      <c r="BU1176" s="1">
        <v>0</v>
      </c>
      <c r="BV1176" s="1">
        <v>3</v>
      </c>
      <c r="BW1176" s="1">
        <v>0</v>
      </c>
      <c r="BX1176" s="1">
        <v>0</v>
      </c>
      <c r="BY1176" s="1">
        <v>0</v>
      </c>
      <c r="BZ1176" s="1">
        <v>0</v>
      </c>
      <c r="CA1176" s="1">
        <v>0</v>
      </c>
    </row>
    <row r="1177" spans="1:79" hidden="1" outlineLevel="1">
      <c r="A1177" t="s">
        <v>3116</v>
      </c>
      <c r="B1177" s="9" t="s">
        <v>3117</v>
      </c>
      <c r="C1177" s="1">
        <f t="shared" si="333"/>
        <v>6255</v>
      </c>
      <c r="D1177" s="7">
        <f t="shared" si="334"/>
        <v>2</v>
      </c>
      <c r="E1177" s="7">
        <f t="shared" si="335"/>
        <v>5</v>
      </c>
      <c r="F1177" s="7">
        <f t="shared" si="336"/>
        <v>3</v>
      </c>
      <c r="G1177" s="7">
        <f t="shared" si="331"/>
        <v>4</v>
      </c>
      <c r="H1177" s="49">
        <f t="shared" si="337"/>
        <v>1433</v>
      </c>
      <c r="I1177" s="177">
        <f t="shared" si="338"/>
        <v>0.22909672262190248</v>
      </c>
      <c r="J1177" s="8"/>
      <c r="K1177" s="2">
        <f t="shared" si="339"/>
        <v>0.13812949640287769</v>
      </c>
      <c r="L1177" s="2">
        <f t="shared" si="340"/>
        <v>9.7521982414068745E-2</v>
      </c>
      <c r="M1177" s="2">
        <f t="shared" si="341"/>
        <v>0.1128697042366107</v>
      </c>
      <c r="N1177" s="2">
        <f t="shared" ref="N1177:N1240" si="344">IF(C1177=0,"-",S1177/C1177)</f>
        <v>0.10871302957633892</v>
      </c>
      <c r="O1177" s="2">
        <f t="shared" ref="O1177:O1240" si="345">IF(C1177=0,"-",(1-K1177-L1177-M1177-N1177))</f>
        <v>0.54276578737010406</v>
      </c>
      <c r="P1177" s="1">
        <v>864</v>
      </c>
      <c r="Q1177" s="1">
        <v>610</v>
      </c>
      <c r="R1177" s="1">
        <v>706</v>
      </c>
      <c r="S1177" s="1">
        <v>680</v>
      </c>
      <c r="T1177" s="1">
        <v>2297</v>
      </c>
      <c r="U1177" s="1">
        <v>123</v>
      </c>
      <c r="V1177" s="1">
        <v>285</v>
      </c>
      <c r="W1177" s="1">
        <v>601</v>
      </c>
      <c r="X1177" s="1">
        <v>27</v>
      </c>
      <c r="Y1177" s="1"/>
      <c r="Z1177" s="1">
        <v>43</v>
      </c>
      <c r="AA1177" s="1">
        <f t="shared" si="326"/>
        <v>11</v>
      </c>
      <c r="AB1177" s="1">
        <v>2</v>
      </c>
      <c r="AC1177" s="1">
        <v>1</v>
      </c>
      <c r="AD1177" s="1">
        <v>2</v>
      </c>
      <c r="AE1177" s="1">
        <v>0</v>
      </c>
      <c r="AF1177" s="1">
        <v>1</v>
      </c>
      <c r="AG1177" s="1">
        <v>2</v>
      </c>
      <c r="AI1177" t="str">
        <f t="shared" si="332"/>
        <v>Londonderry</v>
      </c>
      <c r="AJ1177" t="s">
        <v>3010</v>
      </c>
      <c r="AK1177" s="182">
        <v>1</v>
      </c>
      <c r="AL1177" s="7"/>
      <c r="AN1177" s="97">
        <v>33</v>
      </c>
      <c r="AO1177" s="99">
        <v>15</v>
      </c>
      <c r="AP1177" s="99">
        <v>95</v>
      </c>
      <c r="AQ1177" s="106">
        <v>43220</v>
      </c>
      <c r="AR1177" s="106">
        <f t="shared" si="342"/>
        <v>33015</v>
      </c>
      <c r="AS1177" t="s">
        <v>1711</v>
      </c>
      <c r="AT1177" s="109">
        <f t="shared" si="343"/>
        <v>3343220</v>
      </c>
      <c r="AW1177">
        <v>41.94</v>
      </c>
      <c r="AX1177">
        <v>0.13</v>
      </c>
      <c r="AY1177">
        <v>41.81</v>
      </c>
      <c r="BA1177" s="7">
        <f t="shared" ref="BA1177:BA1240" si="346">IF(D1177=1,1,0)</f>
        <v>0</v>
      </c>
      <c r="BB1177" s="7">
        <f t="shared" ref="BB1177:BB1240" si="347">IF(E1177=1,1,0)</f>
        <v>0</v>
      </c>
      <c r="BC1177" s="7">
        <f t="shared" ref="BC1177:BD1240" si="348">IF(F1177=1,1,0)</f>
        <v>0</v>
      </c>
      <c r="BD1177" s="7">
        <f t="shared" si="348"/>
        <v>0</v>
      </c>
      <c r="BE1177" s="7">
        <f t="shared" si="330"/>
        <v>1</v>
      </c>
      <c r="BF1177" s="117"/>
      <c r="BI1177" s="117"/>
      <c r="BJ1177" s="117"/>
      <c r="BK1177" s="168"/>
      <c r="BM1177" s="1">
        <v>1</v>
      </c>
      <c r="BN1177" s="1">
        <v>1</v>
      </c>
      <c r="BO1177" s="1">
        <v>0</v>
      </c>
      <c r="BP1177" s="1">
        <v>0</v>
      </c>
      <c r="BQ1177" s="1">
        <v>0</v>
      </c>
      <c r="BR1177" s="1">
        <v>0</v>
      </c>
      <c r="BS1177" s="1">
        <v>0</v>
      </c>
      <c r="BT1177" s="1">
        <v>1</v>
      </c>
      <c r="BU1177" s="1">
        <v>0</v>
      </c>
      <c r="BV1177" s="1">
        <v>5</v>
      </c>
      <c r="BW1177" s="1">
        <v>0</v>
      </c>
      <c r="BX1177" s="1">
        <v>0</v>
      </c>
      <c r="BY1177" s="1">
        <v>0</v>
      </c>
      <c r="BZ1177" s="1">
        <v>3</v>
      </c>
      <c r="CA1177" s="1">
        <v>0</v>
      </c>
    </row>
    <row r="1178" spans="1:79" hidden="1" outlineLevel="1">
      <c r="A1178" t="s">
        <v>1830</v>
      </c>
      <c r="B1178" s="9" t="s">
        <v>3117</v>
      </c>
      <c r="C1178" s="1">
        <f t="shared" si="333"/>
        <v>1594</v>
      </c>
      <c r="D1178" s="7">
        <f t="shared" si="334"/>
        <v>2</v>
      </c>
      <c r="E1178" s="7">
        <f t="shared" si="335"/>
        <v>4</v>
      </c>
      <c r="F1178" s="7">
        <f t="shared" si="336"/>
        <v>5</v>
      </c>
      <c r="G1178" s="7">
        <f t="shared" si="331"/>
        <v>3</v>
      </c>
      <c r="H1178" s="49">
        <f t="shared" si="337"/>
        <v>361</v>
      </c>
      <c r="I1178" s="177">
        <f t="shared" si="338"/>
        <v>0.22647427854454202</v>
      </c>
      <c r="J1178" s="8"/>
      <c r="K1178" s="2">
        <f t="shared" si="339"/>
        <v>0.15370138017565871</v>
      </c>
      <c r="L1178" s="2">
        <f t="shared" si="340"/>
        <v>9.4102885821831864E-2</v>
      </c>
      <c r="M1178" s="2">
        <f t="shared" si="341"/>
        <v>8.4065244667503133E-2</v>
      </c>
      <c r="N1178" s="2">
        <f t="shared" si="344"/>
        <v>0.13237139272271017</v>
      </c>
      <c r="O1178" s="2">
        <f t="shared" si="345"/>
        <v>0.53575909661229615</v>
      </c>
      <c r="P1178" s="1">
        <v>245</v>
      </c>
      <c r="Q1178" s="1">
        <v>150</v>
      </c>
      <c r="R1178" s="1">
        <v>134</v>
      </c>
      <c r="S1178" s="1">
        <v>211</v>
      </c>
      <c r="T1178" s="1">
        <v>606</v>
      </c>
      <c r="U1178" s="1">
        <v>42</v>
      </c>
      <c r="V1178" s="1">
        <v>49</v>
      </c>
      <c r="W1178" s="1">
        <v>100</v>
      </c>
      <c r="X1178" s="1">
        <v>9</v>
      </c>
      <c r="Y1178" s="1"/>
      <c r="Z1178" s="1">
        <v>45</v>
      </c>
      <c r="AA1178" s="1">
        <f t="shared" ref="AA1178:AA1242" si="349">SUM(BM1178:CV1178)</f>
        <v>1</v>
      </c>
      <c r="AB1178" s="1">
        <v>1</v>
      </c>
      <c r="AC1178" s="1">
        <v>0</v>
      </c>
      <c r="AD1178" s="1">
        <v>0</v>
      </c>
      <c r="AE1178" s="1">
        <v>0</v>
      </c>
      <c r="AF1178" s="1">
        <v>1</v>
      </c>
      <c r="AG1178" s="1">
        <v>0</v>
      </c>
      <c r="AI1178" t="str">
        <f t="shared" si="332"/>
        <v>Loudon</v>
      </c>
      <c r="AJ1178" t="s">
        <v>1643</v>
      </c>
      <c r="AK1178" s="182">
        <v>2</v>
      </c>
      <c r="AL1178" s="7"/>
      <c r="AN1178" s="97">
        <v>33</v>
      </c>
      <c r="AO1178" s="99">
        <v>13</v>
      </c>
      <c r="AP1178" s="99">
        <v>85</v>
      </c>
      <c r="AQ1178" s="106">
        <v>43380</v>
      </c>
      <c r="AR1178" s="106">
        <f t="shared" si="342"/>
        <v>33013</v>
      </c>
      <c r="AS1178" t="s">
        <v>1711</v>
      </c>
      <c r="AT1178" s="109">
        <f t="shared" si="343"/>
        <v>3343380</v>
      </c>
      <c r="AW1178">
        <v>47.48</v>
      </c>
      <c r="AX1178">
        <v>0.67</v>
      </c>
      <c r="AY1178">
        <v>46.81</v>
      </c>
      <c r="BA1178" s="7">
        <f t="shared" si="346"/>
        <v>0</v>
      </c>
      <c r="BB1178" s="7">
        <f t="shared" si="347"/>
        <v>0</v>
      </c>
      <c r="BC1178" s="7">
        <f t="shared" si="348"/>
        <v>0</v>
      </c>
      <c r="BD1178" s="7">
        <f t="shared" si="348"/>
        <v>0</v>
      </c>
      <c r="BE1178" s="7">
        <f t="shared" ref="BE1178:BE1242" si="350">IF(RANK(T1178,P1178:V1178)=1,1,0)</f>
        <v>1</v>
      </c>
      <c r="BF1178" s="117"/>
      <c r="BI1178" s="117"/>
      <c r="BJ1178" s="117"/>
      <c r="BK1178" s="168"/>
      <c r="BM1178" s="1">
        <v>0</v>
      </c>
      <c r="BN1178" s="1">
        <v>0</v>
      </c>
      <c r="BO1178" s="1">
        <v>0</v>
      </c>
      <c r="BP1178" s="1">
        <v>0</v>
      </c>
      <c r="BQ1178" s="1">
        <v>0</v>
      </c>
      <c r="BR1178" s="1">
        <v>0</v>
      </c>
      <c r="BS1178" s="1">
        <v>0</v>
      </c>
      <c r="BT1178" s="1">
        <v>0</v>
      </c>
      <c r="BU1178" s="1">
        <v>0</v>
      </c>
      <c r="BV1178" s="1">
        <v>0</v>
      </c>
      <c r="BW1178" s="1">
        <v>1</v>
      </c>
      <c r="BX1178" s="1">
        <v>0</v>
      </c>
      <c r="BY1178" s="1">
        <v>0</v>
      </c>
      <c r="BZ1178" s="1">
        <v>0</v>
      </c>
      <c r="CA1178" s="1">
        <v>0</v>
      </c>
    </row>
    <row r="1179" spans="1:79" hidden="1" outlineLevel="1">
      <c r="A1179" t="s">
        <v>829</v>
      </c>
      <c r="B1179" s="9" t="s">
        <v>3117</v>
      </c>
      <c r="C1179" s="1">
        <f t="shared" si="333"/>
        <v>139</v>
      </c>
      <c r="D1179" s="7">
        <f t="shared" si="334"/>
        <v>2</v>
      </c>
      <c r="E1179" s="7">
        <f t="shared" si="335"/>
        <v>6</v>
      </c>
      <c r="F1179" s="7">
        <f t="shared" si="336"/>
        <v>4</v>
      </c>
      <c r="G1179" s="7">
        <f t="shared" si="331"/>
        <v>3</v>
      </c>
      <c r="H1179" s="49">
        <f t="shared" si="337"/>
        <v>19</v>
      </c>
      <c r="I1179" s="177">
        <f t="shared" si="338"/>
        <v>0.1366906474820144</v>
      </c>
      <c r="J1179" s="8"/>
      <c r="K1179" s="2">
        <f t="shared" si="339"/>
        <v>0.17266187050359713</v>
      </c>
      <c r="L1179" s="2">
        <f t="shared" si="340"/>
        <v>5.7553956834532377E-2</v>
      </c>
      <c r="M1179" s="2">
        <f t="shared" si="341"/>
        <v>0.12949640287769784</v>
      </c>
      <c r="N1179" s="2">
        <f t="shared" si="344"/>
        <v>0.15827338129496402</v>
      </c>
      <c r="O1179" s="2">
        <f t="shared" si="345"/>
        <v>0.48201438848920863</v>
      </c>
      <c r="P1179" s="1">
        <v>24</v>
      </c>
      <c r="Q1179" s="1">
        <v>8</v>
      </c>
      <c r="R1179" s="1">
        <v>18</v>
      </c>
      <c r="S1179" s="1">
        <v>22</v>
      </c>
      <c r="T1179" s="1">
        <v>43</v>
      </c>
      <c r="U1179" s="1">
        <v>7</v>
      </c>
      <c r="V1179" s="1">
        <v>2</v>
      </c>
      <c r="W1179" s="1">
        <v>9</v>
      </c>
      <c r="X1179" s="1">
        <v>3</v>
      </c>
      <c r="Y1179" s="1"/>
      <c r="Z1179" s="1">
        <v>3</v>
      </c>
      <c r="AA1179" s="1">
        <f t="shared" si="349"/>
        <v>0</v>
      </c>
      <c r="AB1179" s="1">
        <v>0</v>
      </c>
      <c r="AC1179" s="1">
        <v>0</v>
      </c>
      <c r="AD1179" s="1">
        <v>0</v>
      </c>
      <c r="AE1179" s="1">
        <v>0</v>
      </c>
      <c r="AF1179" s="1">
        <v>0</v>
      </c>
      <c r="AG1179" s="1">
        <v>0</v>
      </c>
      <c r="AI1179" t="str">
        <f t="shared" si="332"/>
        <v>Lyman</v>
      </c>
      <c r="AJ1179" t="s">
        <v>923</v>
      </c>
      <c r="AK1179" s="182">
        <v>2</v>
      </c>
      <c r="AL1179" s="7"/>
      <c r="AN1179" s="97">
        <v>33</v>
      </c>
      <c r="AO1179" s="99">
        <v>9</v>
      </c>
      <c r="AP1179" s="99">
        <v>130</v>
      </c>
      <c r="AQ1179" s="106">
        <v>44100</v>
      </c>
      <c r="AR1179" s="106">
        <f t="shared" si="342"/>
        <v>33009</v>
      </c>
      <c r="AS1179" t="s">
        <v>1711</v>
      </c>
      <c r="AT1179" s="109">
        <f t="shared" si="343"/>
        <v>3344100</v>
      </c>
      <c r="AW1179">
        <v>28.75</v>
      </c>
      <c r="AX1179">
        <v>0.28999999999999998</v>
      </c>
      <c r="AY1179">
        <v>28.46</v>
      </c>
      <c r="BA1179" s="7">
        <f t="shared" si="346"/>
        <v>0</v>
      </c>
      <c r="BB1179" s="7">
        <f t="shared" si="347"/>
        <v>0</v>
      </c>
      <c r="BC1179" s="7">
        <f t="shared" si="348"/>
        <v>0</v>
      </c>
      <c r="BD1179" s="7">
        <f t="shared" si="348"/>
        <v>0</v>
      </c>
      <c r="BE1179" s="7">
        <f t="shared" si="350"/>
        <v>1</v>
      </c>
      <c r="BF1179" s="117"/>
      <c r="BI1179" s="117"/>
      <c r="BJ1179" s="117"/>
      <c r="BK1179" s="168"/>
      <c r="BM1179" s="1">
        <v>0</v>
      </c>
      <c r="BN1179" s="1">
        <v>0</v>
      </c>
      <c r="BO1179" s="1">
        <v>0</v>
      </c>
      <c r="BP1179" s="1">
        <v>0</v>
      </c>
      <c r="BQ1179" s="1">
        <v>0</v>
      </c>
      <c r="BR1179" s="1">
        <v>0</v>
      </c>
      <c r="BS1179" s="1">
        <v>0</v>
      </c>
      <c r="BT1179" s="1">
        <v>0</v>
      </c>
      <c r="BU1179" s="1">
        <v>0</v>
      </c>
      <c r="BV1179" s="1">
        <v>0</v>
      </c>
      <c r="BW1179" s="1">
        <v>0</v>
      </c>
      <c r="BX1179" s="1">
        <v>0</v>
      </c>
      <c r="BY1179" s="1">
        <v>0</v>
      </c>
      <c r="BZ1179" s="1">
        <v>0</v>
      </c>
      <c r="CA1179" s="1">
        <v>0</v>
      </c>
    </row>
    <row r="1180" spans="1:79" hidden="1" outlineLevel="1">
      <c r="A1180" t="s">
        <v>1702</v>
      </c>
      <c r="B1180" s="9" t="s">
        <v>3117</v>
      </c>
      <c r="C1180" s="1">
        <f t="shared" si="333"/>
        <v>271</v>
      </c>
      <c r="D1180" s="7">
        <f t="shared" si="334"/>
        <v>1</v>
      </c>
      <c r="E1180" s="7">
        <f t="shared" si="335"/>
        <v>3</v>
      </c>
      <c r="F1180" s="7">
        <f t="shared" si="336"/>
        <v>4</v>
      </c>
      <c r="G1180" s="7">
        <f t="shared" si="331"/>
        <v>5</v>
      </c>
      <c r="H1180" s="49">
        <f t="shared" si="337"/>
        <v>38</v>
      </c>
      <c r="I1180" s="177">
        <f t="shared" si="338"/>
        <v>0.14022140221402213</v>
      </c>
      <c r="J1180" s="8"/>
      <c r="K1180" s="2">
        <f t="shared" si="339"/>
        <v>0.32841328413284132</v>
      </c>
      <c r="L1180" s="2">
        <f t="shared" si="340"/>
        <v>0.17343173431734318</v>
      </c>
      <c r="M1180" s="2">
        <f t="shared" si="341"/>
        <v>0.1070110701107011</v>
      </c>
      <c r="N1180" s="2">
        <f t="shared" si="344"/>
        <v>9.2250922509225092E-2</v>
      </c>
      <c r="O1180" s="2">
        <f t="shared" si="345"/>
        <v>0.29889298892988936</v>
      </c>
      <c r="P1180" s="1">
        <v>89</v>
      </c>
      <c r="Q1180" s="1">
        <v>47</v>
      </c>
      <c r="R1180" s="1">
        <v>29</v>
      </c>
      <c r="S1180" s="1">
        <v>25</v>
      </c>
      <c r="T1180" s="1">
        <v>51</v>
      </c>
      <c r="U1180" s="1">
        <v>2</v>
      </c>
      <c r="V1180" s="1">
        <v>0</v>
      </c>
      <c r="W1180" s="1">
        <v>19</v>
      </c>
      <c r="X1180" s="1">
        <v>2</v>
      </c>
      <c r="Y1180" s="1"/>
      <c r="Z1180" s="1">
        <v>4</v>
      </c>
      <c r="AA1180" s="1">
        <f t="shared" si="349"/>
        <v>1</v>
      </c>
      <c r="AB1180" s="1">
        <v>0</v>
      </c>
      <c r="AC1180" s="1">
        <v>1</v>
      </c>
      <c r="AD1180" s="1">
        <v>0</v>
      </c>
      <c r="AE1180" s="1">
        <v>0</v>
      </c>
      <c r="AF1180" s="1">
        <v>1</v>
      </c>
      <c r="AG1180" s="1">
        <v>0</v>
      </c>
      <c r="AI1180" t="str">
        <f t="shared" si="332"/>
        <v>Lyme</v>
      </c>
      <c r="AJ1180" t="s">
        <v>923</v>
      </c>
      <c r="AK1180" s="182">
        <v>2</v>
      </c>
      <c r="AL1180" s="7"/>
      <c r="AN1180" s="97">
        <v>33</v>
      </c>
      <c r="AO1180" s="99">
        <v>9</v>
      </c>
      <c r="AP1180" s="99">
        <v>135</v>
      </c>
      <c r="AQ1180" s="106">
        <v>44260</v>
      </c>
      <c r="AR1180" s="106">
        <f t="shared" si="342"/>
        <v>33009</v>
      </c>
      <c r="AS1180" t="s">
        <v>1711</v>
      </c>
      <c r="AT1180" s="109">
        <f t="shared" si="343"/>
        <v>3344260</v>
      </c>
      <c r="AW1180">
        <v>54.97</v>
      </c>
      <c r="AX1180">
        <v>1.1299999999999999</v>
      </c>
      <c r="AY1180">
        <v>53.85</v>
      </c>
      <c r="BA1180" s="7">
        <f t="shared" si="346"/>
        <v>1</v>
      </c>
      <c r="BB1180" s="7">
        <f t="shared" si="347"/>
        <v>0</v>
      </c>
      <c r="BC1180" s="7">
        <f t="shared" si="348"/>
        <v>0</v>
      </c>
      <c r="BD1180" s="7">
        <f t="shared" si="348"/>
        <v>0</v>
      </c>
      <c r="BE1180" s="7">
        <f t="shared" si="350"/>
        <v>0</v>
      </c>
      <c r="BF1180" s="117"/>
      <c r="BI1180" s="117"/>
      <c r="BJ1180" s="117"/>
      <c r="BK1180" s="168"/>
      <c r="BM1180" s="1">
        <v>0</v>
      </c>
      <c r="BN1180" s="1">
        <v>0</v>
      </c>
      <c r="BO1180" s="1">
        <v>0</v>
      </c>
      <c r="BP1180" s="1">
        <v>0</v>
      </c>
      <c r="BQ1180" s="1">
        <v>0</v>
      </c>
      <c r="BR1180" s="1">
        <v>0</v>
      </c>
      <c r="BS1180" s="1">
        <v>0</v>
      </c>
      <c r="BT1180" s="1">
        <v>0</v>
      </c>
      <c r="BU1180" s="1">
        <v>0</v>
      </c>
      <c r="BV1180" s="1">
        <v>1</v>
      </c>
      <c r="BW1180" s="1">
        <v>0</v>
      </c>
      <c r="BX1180" s="1">
        <v>0</v>
      </c>
      <c r="BY1180" s="1">
        <v>0</v>
      </c>
      <c r="BZ1180" s="1">
        <v>0</v>
      </c>
      <c r="CA1180" s="1">
        <v>0</v>
      </c>
    </row>
    <row r="1181" spans="1:79" hidden="1" outlineLevel="1">
      <c r="A1181" t="s">
        <v>140</v>
      </c>
      <c r="B1181" s="9" t="s">
        <v>3117</v>
      </c>
      <c r="C1181" s="1">
        <f t="shared" si="333"/>
        <v>460</v>
      </c>
      <c r="D1181" s="7">
        <f t="shared" si="334"/>
        <v>2</v>
      </c>
      <c r="E1181" s="7">
        <f t="shared" si="335"/>
        <v>3</v>
      </c>
      <c r="F1181" s="7">
        <f t="shared" si="336"/>
        <v>6</v>
      </c>
      <c r="G1181" s="7">
        <f t="shared" si="331"/>
        <v>4</v>
      </c>
      <c r="H1181" s="49">
        <f t="shared" si="337"/>
        <v>73</v>
      </c>
      <c r="I1181" s="177">
        <f t="shared" si="338"/>
        <v>0.15869565217391304</v>
      </c>
      <c r="J1181" s="8"/>
      <c r="K1181" s="2">
        <f t="shared" si="339"/>
        <v>0.17826086956521739</v>
      </c>
      <c r="L1181" s="2">
        <f t="shared" si="340"/>
        <v>0.11739130434782609</v>
      </c>
      <c r="M1181" s="2">
        <f t="shared" si="341"/>
        <v>6.7391304347826086E-2</v>
      </c>
      <c r="N1181" s="2">
        <f t="shared" si="344"/>
        <v>0.11521739130434783</v>
      </c>
      <c r="O1181" s="2">
        <f t="shared" si="345"/>
        <v>0.52173913043478259</v>
      </c>
      <c r="P1181" s="1">
        <v>82</v>
      </c>
      <c r="Q1181" s="1">
        <v>54</v>
      </c>
      <c r="R1181" s="1">
        <v>31</v>
      </c>
      <c r="S1181" s="1">
        <v>53</v>
      </c>
      <c r="T1181" s="1">
        <v>155</v>
      </c>
      <c r="U1181" s="1">
        <v>16</v>
      </c>
      <c r="V1181" s="1">
        <v>17</v>
      </c>
      <c r="W1181" s="1">
        <v>41</v>
      </c>
      <c r="X1181" s="1">
        <v>2</v>
      </c>
      <c r="Y1181" s="1"/>
      <c r="Z1181" s="1">
        <v>5</v>
      </c>
      <c r="AA1181" s="1">
        <f t="shared" si="349"/>
        <v>1</v>
      </c>
      <c r="AB1181" s="1">
        <v>1</v>
      </c>
      <c r="AC1181" s="1">
        <v>2</v>
      </c>
      <c r="AD1181" s="1">
        <v>0</v>
      </c>
      <c r="AE1181" s="1">
        <v>0</v>
      </c>
      <c r="AF1181" s="1">
        <v>0</v>
      </c>
      <c r="AG1181" s="1">
        <v>0</v>
      </c>
      <c r="AI1181" t="str">
        <f t="shared" si="332"/>
        <v>Lyndeborough</v>
      </c>
      <c r="AJ1181" t="s">
        <v>118</v>
      </c>
      <c r="AK1181" s="182">
        <v>2</v>
      </c>
      <c r="AL1181" s="7"/>
      <c r="AN1181" s="97">
        <v>33</v>
      </c>
      <c r="AO1181" s="99">
        <v>11</v>
      </c>
      <c r="AP1181" s="99">
        <v>80</v>
      </c>
      <c r="AQ1181" s="106">
        <v>44580</v>
      </c>
      <c r="AR1181" s="106">
        <f t="shared" si="342"/>
        <v>33011</v>
      </c>
      <c r="AS1181" t="s">
        <v>1711</v>
      </c>
      <c r="AT1181" s="109">
        <f t="shared" si="343"/>
        <v>3344580</v>
      </c>
      <c r="AW1181">
        <v>31.21</v>
      </c>
      <c r="AX1181">
        <v>0.12</v>
      </c>
      <c r="AY1181">
        <v>31.09</v>
      </c>
      <c r="BA1181" s="7">
        <f t="shared" si="346"/>
        <v>0</v>
      </c>
      <c r="BB1181" s="7">
        <f t="shared" si="347"/>
        <v>0</v>
      </c>
      <c r="BC1181" s="7">
        <f t="shared" si="348"/>
        <v>0</v>
      </c>
      <c r="BD1181" s="7">
        <f t="shared" si="348"/>
        <v>0</v>
      </c>
      <c r="BE1181" s="7">
        <f t="shared" si="350"/>
        <v>1</v>
      </c>
      <c r="BF1181" s="117"/>
      <c r="BI1181" s="117"/>
      <c r="BJ1181" s="117"/>
      <c r="BK1181" s="168"/>
      <c r="BM1181" s="1">
        <v>0</v>
      </c>
      <c r="BN1181" s="1">
        <v>0</v>
      </c>
      <c r="BO1181" s="1">
        <v>0</v>
      </c>
      <c r="BP1181" s="1">
        <v>0</v>
      </c>
      <c r="BQ1181" s="1">
        <v>0</v>
      </c>
      <c r="BR1181" s="1">
        <v>0</v>
      </c>
      <c r="BS1181" s="1">
        <v>0</v>
      </c>
      <c r="BT1181" s="1">
        <v>0</v>
      </c>
      <c r="BU1181" s="1">
        <v>0</v>
      </c>
      <c r="BV1181" s="1">
        <v>0</v>
      </c>
      <c r="BW1181" s="1">
        <v>0</v>
      </c>
      <c r="BX1181" s="1">
        <v>0</v>
      </c>
      <c r="BY1181" s="1">
        <v>0</v>
      </c>
      <c r="BZ1181" s="1">
        <v>0</v>
      </c>
      <c r="CA1181" s="1">
        <v>1</v>
      </c>
    </row>
    <row r="1182" spans="1:79" hidden="1" outlineLevel="1">
      <c r="A1182" t="s">
        <v>1705</v>
      </c>
      <c r="B1182" s="9" t="s">
        <v>3117</v>
      </c>
      <c r="C1182" s="1">
        <f t="shared" si="333"/>
        <v>407</v>
      </c>
      <c r="D1182" s="7">
        <f t="shared" si="334"/>
        <v>2</v>
      </c>
      <c r="E1182" s="7">
        <f t="shared" si="335"/>
        <v>4</v>
      </c>
      <c r="F1182" s="7">
        <f t="shared" si="336"/>
        <v>3</v>
      </c>
      <c r="G1182" s="7">
        <f t="shared" si="331"/>
        <v>5</v>
      </c>
      <c r="H1182" s="49">
        <f t="shared" si="337"/>
        <v>47</v>
      </c>
      <c r="I1182" s="177">
        <f t="shared" si="338"/>
        <v>0.11547911547911548</v>
      </c>
      <c r="J1182" s="8"/>
      <c r="K1182" s="2">
        <f t="shared" si="339"/>
        <v>0.171990171990172</v>
      </c>
      <c r="L1182" s="2">
        <f t="shared" si="340"/>
        <v>0.13513513513513514</v>
      </c>
      <c r="M1182" s="2">
        <f t="shared" si="341"/>
        <v>0.14742014742014742</v>
      </c>
      <c r="N1182" s="2">
        <f t="shared" si="344"/>
        <v>0.12776412776412777</v>
      </c>
      <c r="O1182" s="2">
        <f t="shared" si="345"/>
        <v>0.41769041769041776</v>
      </c>
      <c r="P1182" s="1">
        <v>70</v>
      </c>
      <c r="Q1182" s="1">
        <v>55</v>
      </c>
      <c r="R1182" s="1">
        <v>60</v>
      </c>
      <c r="S1182" s="1">
        <v>52</v>
      </c>
      <c r="T1182" s="1">
        <v>117</v>
      </c>
      <c r="U1182" s="1">
        <v>4</v>
      </c>
      <c r="V1182" s="1">
        <v>24</v>
      </c>
      <c r="W1182" s="1">
        <v>23</v>
      </c>
      <c r="X1182" s="1">
        <v>1</v>
      </c>
      <c r="Y1182" s="1"/>
      <c r="Z1182" s="1">
        <v>0</v>
      </c>
      <c r="AA1182" s="1">
        <f t="shared" si="349"/>
        <v>0</v>
      </c>
      <c r="AB1182" s="1">
        <v>1</v>
      </c>
      <c r="AC1182" s="1">
        <v>0</v>
      </c>
      <c r="AD1182" s="1">
        <v>0</v>
      </c>
      <c r="AE1182" s="1">
        <v>0</v>
      </c>
      <c r="AF1182" s="1">
        <v>0</v>
      </c>
      <c r="AG1182" s="1">
        <v>0</v>
      </c>
      <c r="AI1182" t="str">
        <f t="shared" si="332"/>
        <v>Madbury</v>
      </c>
      <c r="AJ1182" t="s">
        <v>2049</v>
      </c>
      <c r="AK1182" s="182">
        <v>1</v>
      </c>
      <c r="AL1182" s="7"/>
      <c r="AN1182" s="97">
        <v>33</v>
      </c>
      <c r="AO1182" s="99">
        <v>17</v>
      </c>
      <c r="AP1182" s="99">
        <v>30</v>
      </c>
      <c r="AQ1182" s="106">
        <v>44820</v>
      </c>
      <c r="AR1182" s="106">
        <f t="shared" si="342"/>
        <v>33017</v>
      </c>
      <c r="AS1182" t="s">
        <v>1711</v>
      </c>
      <c r="AT1182" s="109">
        <f t="shared" si="343"/>
        <v>3344820</v>
      </c>
      <c r="AW1182">
        <v>12.24</v>
      </c>
      <c r="AX1182">
        <v>0.56000000000000005</v>
      </c>
      <c r="AY1182">
        <v>11.68</v>
      </c>
      <c r="BA1182" s="7">
        <f t="shared" si="346"/>
        <v>0</v>
      </c>
      <c r="BB1182" s="7">
        <f t="shared" si="347"/>
        <v>0</v>
      </c>
      <c r="BC1182" s="7">
        <f t="shared" si="348"/>
        <v>0</v>
      </c>
      <c r="BD1182" s="7">
        <f t="shared" si="348"/>
        <v>0</v>
      </c>
      <c r="BE1182" s="7">
        <f t="shared" si="350"/>
        <v>1</v>
      </c>
      <c r="BF1182" s="117"/>
      <c r="BI1182" s="117"/>
      <c r="BJ1182" s="117"/>
      <c r="BK1182" s="168"/>
      <c r="BM1182" s="1">
        <v>0</v>
      </c>
      <c r="BN1182" s="1">
        <v>0</v>
      </c>
      <c r="BO1182" s="1">
        <v>0</v>
      </c>
      <c r="BP1182" s="1">
        <v>0</v>
      </c>
      <c r="BQ1182" s="1">
        <v>0</v>
      </c>
      <c r="BR1182" s="1">
        <v>0</v>
      </c>
      <c r="BS1182" s="1">
        <v>0</v>
      </c>
      <c r="BT1182" s="1">
        <v>0</v>
      </c>
      <c r="BU1182" s="1">
        <v>0</v>
      </c>
      <c r="BV1182" s="1">
        <v>0</v>
      </c>
      <c r="BW1182" s="1">
        <v>0</v>
      </c>
      <c r="BX1182" s="1">
        <v>0</v>
      </c>
      <c r="BY1182" s="1">
        <v>0</v>
      </c>
      <c r="BZ1182" s="1">
        <v>0</v>
      </c>
      <c r="CA1182" s="1">
        <v>0</v>
      </c>
    </row>
    <row r="1183" spans="1:79" hidden="1" outlineLevel="1">
      <c r="A1183" s="9" t="s">
        <v>1388</v>
      </c>
      <c r="B1183" s="9" t="s">
        <v>3117</v>
      </c>
      <c r="C1183" s="1">
        <f t="shared" si="333"/>
        <v>566</v>
      </c>
      <c r="D1183" s="7">
        <f t="shared" si="334"/>
        <v>2</v>
      </c>
      <c r="E1183" s="7">
        <f t="shared" si="335"/>
        <v>3</v>
      </c>
      <c r="F1183" s="7">
        <f t="shared" si="336"/>
        <v>5</v>
      </c>
      <c r="G1183" s="7">
        <f t="shared" si="331"/>
        <v>4</v>
      </c>
      <c r="H1183" s="49">
        <f t="shared" si="337"/>
        <v>73</v>
      </c>
      <c r="I1183" s="177">
        <f t="shared" si="338"/>
        <v>0.12897526501766785</v>
      </c>
      <c r="J1183" s="8"/>
      <c r="K1183" s="2">
        <f t="shared" si="339"/>
        <v>0.19787985865724381</v>
      </c>
      <c r="L1183" s="2">
        <f t="shared" si="340"/>
        <v>0.12544169611307421</v>
      </c>
      <c r="M1183" s="2">
        <f t="shared" si="341"/>
        <v>0.10600706713780919</v>
      </c>
      <c r="N1183" s="2">
        <f t="shared" si="344"/>
        <v>0.10777385159010601</v>
      </c>
      <c r="O1183" s="2">
        <f t="shared" si="345"/>
        <v>0.46289752650176685</v>
      </c>
      <c r="P1183" s="1">
        <v>112</v>
      </c>
      <c r="Q1183" s="1">
        <v>71</v>
      </c>
      <c r="R1183" s="1">
        <v>60</v>
      </c>
      <c r="S1183" s="1">
        <v>61</v>
      </c>
      <c r="T1183" s="1">
        <v>185</v>
      </c>
      <c r="U1183" s="1">
        <v>11</v>
      </c>
      <c r="V1183" s="1">
        <v>18</v>
      </c>
      <c r="W1183" s="1">
        <v>45</v>
      </c>
      <c r="X1183" s="1">
        <v>2</v>
      </c>
      <c r="Y1183" s="1"/>
      <c r="Z1183" s="1">
        <v>1</v>
      </c>
      <c r="AA1183" s="1">
        <f t="shared" si="349"/>
        <v>0</v>
      </c>
      <c r="AB1183" s="1">
        <v>0</v>
      </c>
      <c r="AC1183" s="1">
        <v>0</v>
      </c>
      <c r="AD1183" s="1">
        <v>0</v>
      </c>
      <c r="AE1183" s="1">
        <v>0</v>
      </c>
      <c r="AF1183" s="1">
        <v>0</v>
      </c>
      <c r="AG1183" s="1">
        <v>0</v>
      </c>
      <c r="AI1183" t="str">
        <f t="shared" si="332"/>
        <v>Madison</v>
      </c>
      <c r="AJ1183" t="s">
        <v>1790</v>
      </c>
      <c r="AK1183" s="182">
        <v>1</v>
      </c>
      <c r="AL1183" s="7"/>
      <c r="AN1183" s="97">
        <v>33</v>
      </c>
      <c r="AO1183" s="99">
        <v>3</v>
      </c>
      <c r="AP1183" s="99">
        <v>60</v>
      </c>
      <c r="AQ1183" s="106">
        <v>45060</v>
      </c>
      <c r="AR1183" s="106">
        <f t="shared" si="342"/>
        <v>33003</v>
      </c>
      <c r="AS1183" t="s">
        <v>1711</v>
      </c>
      <c r="AT1183" s="109">
        <f t="shared" si="343"/>
        <v>3345060</v>
      </c>
      <c r="AW1183">
        <v>40.950000000000003</v>
      </c>
      <c r="AX1183">
        <v>2.2200000000000002</v>
      </c>
      <c r="AY1183">
        <v>38.729999999999997</v>
      </c>
      <c r="BA1183" s="7">
        <f t="shared" si="346"/>
        <v>0</v>
      </c>
      <c r="BB1183" s="7">
        <f t="shared" si="347"/>
        <v>0</v>
      </c>
      <c r="BC1183" s="7">
        <f t="shared" si="348"/>
        <v>0</v>
      </c>
      <c r="BD1183" s="7">
        <f t="shared" si="348"/>
        <v>0</v>
      </c>
      <c r="BE1183" s="7">
        <f t="shared" si="350"/>
        <v>1</v>
      </c>
      <c r="BF1183" s="117"/>
      <c r="BI1183" s="117"/>
      <c r="BJ1183" s="117"/>
      <c r="BK1183" s="168"/>
      <c r="BM1183" s="1">
        <v>0</v>
      </c>
      <c r="BN1183" s="1">
        <v>0</v>
      </c>
      <c r="BO1183" s="1">
        <v>0</v>
      </c>
      <c r="BP1183" s="1">
        <v>0</v>
      </c>
      <c r="BQ1183" s="1">
        <v>0</v>
      </c>
      <c r="BR1183" s="1">
        <v>0</v>
      </c>
      <c r="BS1183" s="1">
        <v>0</v>
      </c>
      <c r="BT1183" s="1">
        <v>0</v>
      </c>
      <c r="BU1183" s="1">
        <v>0</v>
      </c>
      <c r="BV1183" s="1">
        <v>0</v>
      </c>
      <c r="BW1183" s="1">
        <v>0</v>
      </c>
      <c r="BX1183" s="1">
        <v>0</v>
      </c>
      <c r="BY1183" s="1">
        <v>0</v>
      </c>
      <c r="BZ1183" s="1">
        <v>0</v>
      </c>
      <c r="CA1183" s="1">
        <v>0</v>
      </c>
    </row>
    <row r="1184" spans="1:79" hidden="1" outlineLevel="1">
      <c r="A1184" t="s">
        <v>1960</v>
      </c>
      <c r="B1184" s="9" t="s">
        <v>3117</v>
      </c>
      <c r="C1184" s="1">
        <f t="shared" si="333"/>
        <v>17193</v>
      </c>
      <c r="D1184" s="7">
        <f t="shared" si="334"/>
        <v>2</v>
      </c>
      <c r="E1184" s="7">
        <f t="shared" si="335"/>
        <v>3</v>
      </c>
      <c r="F1184" s="7">
        <f t="shared" si="336"/>
        <v>5</v>
      </c>
      <c r="G1184" s="7">
        <f t="shared" si="331"/>
        <v>4</v>
      </c>
      <c r="H1184" s="49">
        <f t="shared" si="337"/>
        <v>4092</v>
      </c>
      <c r="I1184" s="177">
        <f t="shared" si="338"/>
        <v>0.23800383877159309</v>
      </c>
      <c r="J1184" s="8"/>
      <c r="K1184" s="2">
        <f t="shared" si="339"/>
        <v>0.13040190775315535</v>
      </c>
      <c r="L1184" s="2">
        <f t="shared" si="340"/>
        <v>0.11301110917233757</v>
      </c>
      <c r="M1184" s="2">
        <f t="shared" si="341"/>
        <v>0.1003315302739487</v>
      </c>
      <c r="N1184" s="2">
        <f t="shared" si="344"/>
        <v>0.10957948002093876</v>
      </c>
      <c r="O1184" s="2">
        <f t="shared" si="345"/>
        <v>0.54667597277961966</v>
      </c>
      <c r="P1184" s="1">
        <v>2242</v>
      </c>
      <c r="Q1184" s="1">
        <v>1943</v>
      </c>
      <c r="R1184" s="1">
        <v>1725</v>
      </c>
      <c r="S1184" s="1">
        <v>1884</v>
      </c>
      <c r="T1184" s="1">
        <v>6334</v>
      </c>
      <c r="U1184" s="1">
        <v>349</v>
      </c>
      <c r="V1184" s="1">
        <v>747</v>
      </c>
      <c r="W1184" s="1">
        <v>1511</v>
      </c>
      <c r="X1184" s="1">
        <v>163</v>
      </c>
      <c r="Y1184" s="1"/>
      <c r="Z1184" s="1">
        <v>193</v>
      </c>
      <c r="AA1184" s="1">
        <f t="shared" si="349"/>
        <v>47</v>
      </c>
      <c r="AB1184" s="1">
        <v>13</v>
      </c>
      <c r="AC1184" s="1">
        <v>3</v>
      </c>
      <c r="AD1184" s="1">
        <v>18</v>
      </c>
      <c r="AE1184" s="1">
        <v>7</v>
      </c>
      <c r="AF1184" s="1">
        <v>2</v>
      </c>
      <c r="AG1184" s="1">
        <v>12</v>
      </c>
      <c r="AI1184" t="str">
        <f t="shared" si="332"/>
        <v>Manchester</v>
      </c>
      <c r="AJ1184" t="s">
        <v>118</v>
      </c>
      <c r="AK1184" s="182">
        <v>1</v>
      </c>
      <c r="AL1184" s="7"/>
      <c r="AN1184" s="97">
        <v>33</v>
      </c>
      <c r="AO1184" s="99">
        <v>11</v>
      </c>
      <c r="AP1184" s="99">
        <v>85</v>
      </c>
      <c r="AQ1184" s="106">
        <v>45140</v>
      </c>
      <c r="AR1184" s="106">
        <f t="shared" si="342"/>
        <v>33011</v>
      </c>
      <c r="AS1184" t="s">
        <v>1029</v>
      </c>
      <c r="AT1184" s="109">
        <f t="shared" si="343"/>
        <v>3345140</v>
      </c>
      <c r="AW1184">
        <v>34.909999999999997</v>
      </c>
      <c r="AX1184">
        <v>1.9</v>
      </c>
      <c r="AY1184">
        <v>33.01</v>
      </c>
      <c r="BA1184" s="7">
        <f t="shared" si="346"/>
        <v>0</v>
      </c>
      <c r="BB1184" s="7">
        <f t="shared" si="347"/>
        <v>0</v>
      </c>
      <c r="BC1184" s="7">
        <f t="shared" si="348"/>
        <v>0</v>
      </c>
      <c r="BD1184" s="7">
        <f t="shared" si="348"/>
        <v>0</v>
      </c>
      <c r="BE1184" s="7">
        <f t="shared" si="350"/>
        <v>1</v>
      </c>
      <c r="BF1184" s="117"/>
      <c r="BI1184" s="117"/>
      <c r="BJ1184" s="117"/>
      <c r="BK1184" s="168"/>
      <c r="BM1184" s="1">
        <v>0</v>
      </c>
      <c r="BN1184" s="1">
        <v>5</v>
      </c>
      <c r="BO1184" s="1">
        <v>8</v>
      </c>
      <c r="BP1184" s="1">
        <v>0</v>
      </c>
      <c r="BQ1184" s="1">
        <v>1</v>
      </c>
      <c r="BR1184" s="1">
        <v>0</v>
      </c>
      <c r="BS1184" s="1">
        <v>0</v>
      </c>
      <c r="BT1184" s="1">
        <v>3</v>
      </c>
      <c r="BU1184" s="1">
        <v>1</v>
      </c>
      <c r="BV1184" s="1">
        <v>20</v>
      </c>
      <c r="BW1184" s="1">
        <v>2</v>
      </c>
      <c r="BX1184" s="1">
        <v>1</v>
      </c>
      <c r="BY1184" s="1">
        <v>0</v>
      </c>
      <c r="BZ1184" s="1">
        <v>1</v>
      </c>
      <c r="CA1184" s="1">
        <v>5</v>
      </c>
    </row>
    <row r="1185" spans="1:79" hidden="1" outlineLevel="1">
      <c r="A1185" t="s">
        <v>288</v>
      </c>
      <c r="B1185" s="9" t="s">
        <v>3117</v>
      </c>
      <c r="C1185" s="1">
        <f t="shared" si="333"/>
        <v>329</v>
      </c>
      <c r="D1185" s="7">
        <f t="shared" si="334"/>
        <v>2</v>
      </c>
      <c r="E1185" s="7">
        <f t="shared" si="335"/>
        <v>4</v>
      </c>
      <c r="F1185" s="7">
        <f t="shared" si="336"/>
        <v>6</v>
      </c>
      <c r="G1185" s="7">
        <f t="shared" si="331"/>
        <v>3</v>
      </c>
      <c r="H1185" s="49">
        <f t="shared" si="337"/>
        <v>53</v>
      </c>
      <c r="I1185" s="177">
        <f t="shared" si="338"/>
        <v>0.16109422492401215</v>
      </c>
      <c r="J1185" s="8"/>
      <c r="K1185" s="2">
        <f t="shared" si="339"/>
        <v>0.1580547112462006</v>
      </c>
      <c r="L1185" s="2">
        <f t="shared" si="340"/>
        <v>0.11550151975683891</v>
      </c>
      <c r="M1185" s="2">
        <f t="shared" si="341"/>
        <v>6.6869300911854099E-2</v>
      </c>
      <c r="N1185" s="2">
        <f t="shared" si="344"/>
        <v>0.15501519756838905</v>
      </c>
      <c r="O1185" s="2">
        <f t="shared" si="345"/>
        <v>0.50455927051671745</v>
      </c>
      <c r="P1185" s="1">
        <v>52</v>
      </c>
      <c r="Q1185" s="1">
        <v>38</v>
      </c>
      <c r="R1185" s="1">
        <v>22</v>
      </c>
      <c r="S1185" s="1">
        <v>51</v>
      </c>
      <c r="T1185" s="1">
        <v>105</v>
      </c>
      <c r="U1185" s="1">
        <v>9</v>
      </c>
      <c r="V1185" s="1">
        <v>20</v>
      </c>
      <c r="W1185" s="1">
        <v>26</v>
      </c>
      <c r="X1185" s="1">
        <v>2</v>
      </c>
      <c r="Y1185" s="1"/>
      <c r="Z1185" s="1">
        <v>4</v>
      </c>
      <c r="AA1185" s="1">
        <f t="shared" si="349"/>
        <v>0</v>
      </c>
      <c r="AB1185" s="1">
        <v>0</v>
      </c>
      <c r="AC1185" s="1">
        <v>0</v>
      </c>
      <c r="AD1185" s="1">
        <v>0</v>
      </c>
      <c r="AE1185" s="1">
        <v>0</v>
      </c>
      <c r="AF1185" s="1">
        <v>0</v>
      </c>
      <c r="AG1185" s="1">
        <v>0</v>
      </c>
      <c r="AI1185" t="str">
        <f t="shared" si="332"/>
        <v>Marlborough</v>
      </c>
      <c r="AJ1185" t="s">
        <v>1369</v>
      </c>
      <c r="AK1185" s="182">
        <v>2</v>
      </c>
      <c r="AL1185" s="7"/>
      <c r="AN1185" s="97">
        <v>33</v>
      </c>
      <c r="AO1185" s="99">
        <v>5</v>
      </c>
      <c r="AP1185" s="99">
        <v>50</v>
      </c>
      <c r="AQ1185" s="106">
        <v>45460</v>
      </c>
      <c r="AR1185" s="106">
        <f t="shared" si="342"/>
        <v>33005</v>
      </c>
      <c r="AS1185" t="s">
        <v>1711</v>
      </c>
      <c r="AT1185" s="109">
        <f t="shared" si="343"/>
        <v>3345460</v>
      </c>
      <c r="AW1185">
        <v>20.64</v>
      </c>
      <c r="AX1185">
        <v>0.24</v>
      </c>
      <c r="AY1185">
        <v>20.41</v>
      </c>
      <c r="BA1185" s="7">
        <f t="shared" si="346"/>
        <v>0</v>
      </c>
      <c r="BB1185" s="7">
        <f t="shared" si="347"/>
        <v>0</v>
      </c>
      <c r="BC1185" s="7">
        <f t="shared" si="348"/>
        <v>0</v>
      </c>
      <c r="BD1185" s="7">
        <f t="shared" si="348"/>
        <v>0</v>
      </c>
      <c r="BE1185" s="7">
        <f t="shared" si="350"/>
        <v>1</v>
      </c>
      <c r="BF1185" s="117"/>
      <c r="BI1185" s="117"/>
      <c r="BJ1185" s="117"/>
      <c r="BK1185" s="168"/>
      <c r="BM1185" s="1">
        <v>0</v>
      </c>
      <c r="BN1185" s="1">
        <v>0</v>
      </c>
      <c r="BO1185" s="1">
        <v>0</v>
      </c>
      <c r="BP1185" s="1">
        <v>0</v>
      </c>
      <c r="BQ1185" s="1">
        <v>0</v>
      </c>
      <c r="BR1185" s="1">
        <v>0</v>
      </c>
      <c r="BS1185" s="1">
        <v>0</v>
      </c>
      <c r="BT1185" s="1">
        <v>0</v>
      </c>
      <c r="BU1185" s="1">
        <v>0</v>
      </c>
      <c r="BV1185" s="1">
        <v>0</v>
      </c>
      <c r="BW1185" s="1">
        <v>0</v>
      </c>
      <c r="BX1185" s="1">
        <v>0</v>
      </c>
      <c r="BY1185" s="1">
        <v>0</v>
      </c>
      <c r="BZ1185" s="1">
        <v>0</v>
      </c>
      <c r="CA1185" s="1">
        <v>0</v>
      </c>
    </row>
    <row r="1186" spans="1:79" hidden="1" outlineLevel="1">
      <c r="A1186" t="s">
        <v>1707</v>
      </c>
      <c r="B1186" s="9" t="s">
        <v>3117</v>
      </c>
      <c r="C1186" s="1">
        <f t="shared" si="333"/>
        <v>171</v>
      </c>
      <c r="D1186" s="7">
        <f t="shared" si="334"/>
        <v>2</v>
      </c>
      <c r="E1186" s="7">
        <f t="shared" si="335"/>
        <v>4</v>
      </c>
      <c r="F1186" s="7">
        <f t="shared" si="336"/>
        <v>5</v>
      </c>
      <c r="G1186" s="7">
        <f t="shared" si="331"/>
        <v>3</v>
      </c>
      <c r="H1186" s="49">
        <f t="shared" si="337"/>
        <v>28</v>
      </c>
      <c r="I1186" s="177">
        <f t="shared" si="338"/>
        <v>0.16374269005847952</v>
      </c>
      <c r="J1186" s="8"/>
      <c r="K1186" s="2">
        <f t="shared" si="339"/>
        <v>0.1871345029239766</v>
      </c>
      <c r="L1186" s="2">
        <f t="shared" si="340"/>
        <v>7.6023391812865493E-2</v>
      </c>
      <c r="M1186" s="2">
        <f t="shared" si="341"/>
        <v>7.0175438596491224E-2</v>
      </c>
      <c r="N1186" s="2">
        <f t="shared" si="344"/>
        <v>0.14035087719298245</v>
      </c>
      <c r="O1186" s="2">
        <f t="shared" si="345"/>
        <v>0.52631578947368429</v>
      </c>
      <c r="P1186" s="1">
        <v>32</v>
      </c>
      <c r="Q1186" s="1">
        <v>13</v>
      </c>
      <c r="R1186" s="1">
        <v>12</v>
      </c>
      <c r="S1186" s="1">
        <v>24</v>
      </c>
      <c r="T1186" s="1">
        <v>60</v>
      </c>
      <c r="U1186" s="1">
        <v>7</v>
      </c>
      <c r="V1186" s="1">
        <v>12</v>
      </c>
      <c r="W1186" s="1">
        <v>9</v>
      </c>
      <c r="X1186" s="1">
        <v>1</v>
      </c>
      <c r="Y1186" s="1"/>
      <c r="Z1186" s="1">
        <v>1</v>
      </c>
      <c r="AA1186" s="1">
        <f t="shared" si="349"/>
        <v>0</v>
      </c>
      <c r="AB1186" s="1">
        <v>0</v>
      </c>
      <c r="AC1186" s="1">
        <v>0</v>
      </c>
      <c r="AD1186" s="1">
        <v>0</v>
      </c>
      <c r="AE1186" s="1">
        <v>0</v>
      </c>
      <c r="AF1186" s="1">
        <v>0</v>
      </c>
      <c r="AG1186" s="1">
        <v>0</v>
      </c>
      <c r="AI1186" t="str">
        <f t="shared" si="332"/>
        <v>Marlow</v>
      </c>
      <c r="AJ1186" t="s">
        <v>1369</v>
      </c>
      <c r="AK1186" s="182">
        <v>2</v>
      </c>
      <c r="AL1186" s="7"/>
      <c r="AN1186" s="97">
        <v>33</v>
      </c>
      <c r="AO1186" s="99">
        <v>5</v>
      </c>
      <c r="AP1186" s="99">
        <v>55</v>
      </c>
      <c r="AQ1186" s="106">
        <v>45700</v>
      </c>
      <c r="AR1186" s="106">
        <f t="shared" si="342"/>
        <v>33005</v>
      </c>
      <c r="AS1186" t="s">
        <v>1711</v>
      </c>
      <c r="AT1186" s="109">
        <f t="shared" si="343"/>
        <v>3345700</v>
      </c>
      <c r="AW1186">
        <v>26.42</v>
      </c>
      <c r="AX1186">
        <v>0.47</v>
      </c>
      <c r="AY1186">
        <v>25.95</v>
      </c>
      <c r="BA1186" s="7">
        <f t="shared" si="346"/>
        <v>0</v>
      </c>
      <c r="BB1186" s="7">
        <f t="shared" si="347"/>
        <v>0</v>
      </c>
      <c r="BC1186" s="7">
        <f t="shared" si="348"/>
        <v>0</v>
      </c>
      <c r="BD1186" s="7">
        <f t="shared" si="348"/>
        <v>0</v>
      </c>
      <c r="BE1186" s="7">
        <f t="shared" si="350"/>
        <v>1</v>
      </c>
      <c r="BF1186" s="117"/>
      <c r="BI1186" s="117"/>
      <c r="BJ1186" s="117"/>
      <c r="BK1186" s="168"/>
      <c r="BM1186" s="1">
        <v>0</v>
      </c>
      <c r="BN1186" s="1">
        <v>0</v>
      </c>
      <c r="BO1186" s="1">
        <v>0</v>
      </c>
      <c r="BP1186" s="1">
        <v>0</v>
      </c>
      <c r="BQ1186" s="1">
        <v>0</v>
      </c>
      <c r="BR1186" s="1">
        <v>0</v>
      </c>
      <c r="BS1186" s="1">
        <v>0</v>
      </c>
      <c r="BT1186" s="1">
        <v>0</v>
      </c>
      <c r="BU1186" s="1">
        <v>0</v>
      </c>
      <c r="BV1186" s="1">
        <v>0</v>
      </c>
      <c r="BW1186" s="1">
        <v>0</v>
      </c>
      <c r="BX1186" s="1">
        <v>0</v>
      </c>
      <c r="BY1186" s="1">
        <v>0</v>
      </c>
      <c r="BZ1186" s="1">
        <v>0</v>
      </c>
      <c r="CA1186" s="1">
        <v>0</v>
      </c>
    </row>
    <row r="1187" spans="1:79" hidden="1" outlineLevel="1">
      <c r="A1187" t="s">
        <v>1516</v>
      </c>
      <c r="B1187" s="9" t="s">
        <v>3117</v>
      </c>
      <c r="C1187" s="1">
        <f t="shared" si="333"/>
        <v>429</v>
      </c>
      <c r="D1187" s="7">
        <f t="shared" si="334"/>
        <v>3</v>
      </c>
      <c r="E1187" s="7">
        <f t="shared" si="335"/>
        <v>4</v>
      </c>
      <c r="F1187" s="7">
        <f t="shared" si="336"/>
        <v>5</v>
      </c>
      <c r="G1187" s="7">
        <f t="shared" si="331"/>
        <v>2</v>
      </c>
      <c r="H1187" s="49">
        <f t="shared" si="337"/>
        <v>91</v>
      </c>
      <c r="I1187" s="177">
        <f t="shared" si="338"/>
        <v>0.21212121212121213</v>
      </c>
      <c r="J1187" s="8"/>
      <c r="K1187" s="2">
        <f t="shared" si="339"/>
        <v>0.12820512820512819</v>
      </c>
      <c r="L1187" s="2">
        <f t="shared" si="340"/>
        <v>0.10256410256410256</v>
      </c>
      <c r="M1187" s="2">
        <f t="shared" si="341"/>
        <v>8.3916083916083919E-2</v>
      </c>
      <c r="N1187" s="2">
        <f t="shared" si="344"/>
        <v>0.17249417249417248</v>
      </c>
      <c r="O1187" s="2">
        <f t="shared" si="345"/>
        <v>0.51282051282051277</v>
      </c>
      <c r="P1187" s="1">
        <v>55</v>
      </c>
      <c r="Q1187" s="1">
        <v>44</v>
      </c>
      <c r="R1187" s="1">
        <v>36</v>
      </c>
      <c r="S1187" s="1">
        <v>74</v>
      </c>
      <c r="T1187" s="1">
        <v>165</v>
      </c>
      <c r="U1187" s="1">
        <v>2</v>
      </c>
      <c r="V1187" s="1">
        <v>13</v>
      </c>
      <c r="W1187" s="1">
        <v>29</v>
      </c>
      <c r="X1187" s="1">
        <v>5</v>
      </c>
      <c r="Y1187" s="1"/>
      <c r="Z1187" s="1">
        <v>4</v>
      </c>
      <c r="AA1187" s="1">
        <f t="shared" si="349"/>
        <v>1</v>
      </c>
      <c r="AB1187" s="1">
        <v>0</v>
      </c>
      <c r="AC1187" s="1">
        <v>0</v>
      </c>
      <c r="AD1187" s="1">
        <v>0</v>
      </c>
      <c r="AE1187" s="1">
        <v>0</v>
      </c>
      <c r="AF1187" s="1">
        <v>0</v>
      </c>
      <c r="AG1187" s="1">
        <v>1</v>
      </c>
      <c r="AI1187" t="str">
        <f t="shared" si="332"/>
        <v>Mason</v>
      </c>
      <c r="AJ1187" t="s">
        <v>118</v>
      </c>
      <c r="AK1187" s="182">
        <v>2</v>
      </c>
      <c r="AL1187" s="7"/>
      <c r="AN1187" s="97">
        <v>33</v>
      </c>
      <c r="AO1187" s="99">
        <v>11</v>
      </c>
      <c r="AP1187" s="99">
        <v>90</v>
      </c>
      <c r="AQ1187" s="106">
        <v>46260</v>
      </c>
      <c r="AR1187" s="106">
        <f t="shared" si="342"/>
        <v>33011</v>
      </c>
      <c r="AS1187" t="s">
        <v>1711</v>
      </c>
      <c r="AT1187" s="109">
        <f t="shared" si="343"/>
        <v>3346260</v>
      </c>
      <c r="AW1187">
        <v>23.96</v>
      </c>
      <c r="AX1187">
        <v>0.06</v>
      </c>
      <c r="AY1187">
        <v>23.9</v>
      </c>
      <c r="BA1187" s="7">
        <f t="shared" si="346"/>
        <v>0</v>
      </c>
      <c r="BB1187" s="7">
        <f t="shared" si="347"/>
        <v>0</v>
      </c>
      <c r="BC1187" s="7">
        <f t="shared" si="348"/>
        <v>0</v>
      </c>
      <c r="BD1187" s="7">
        <f t="shared" si="348"/>
        <v>0</v>
      </c>
      <c r="BE1187" s="7">
        <f t="shared" si="350"/>
        <v>1</v>
      </c>
      <c r="BF1187" s="117"/>
      <c r="BI1187" s="117"/>
      <c r="BJ1187" s="117"/>
      <c r="BK1187" s="168"/>
      <c r="BM1187" s="1">
        <v>0</v>
      </c>
      <c r="BN1187" s="1">
        <v>1</v>
      </c>
      <c r="BO1187" s="1">
        <v>0</v>
      </c>
      <c r="BP1187" s="1">
        <v>0</v>
      </c>
      <c r="BQ1187" s="1">
        <v>0</v>
      </c>
      <c r="BR1187" s="1">
        <v>0</v>
      </c>
      <c r="BS1187" s="1">
        <v>0</v>
      </c>
      <c r="BT1187" s="1">
        <v>0</v>
      </c>
      <c r="BU1187" s="1">
        <v>0</v>
      </c>
      <c r="BV1187" s="1">
        <v>0</v>
      </c>
      <c r="BW1187" s="1">
        <v>0</v>
      </c>
      <c r="BX1187" s="1">
        <v>0</v>
      </c>
      <c r="BY1187" s="1">
        <v>0</v>
      </c>
      <c r="BZ1187" s="1">
        <v>0</v>
      </c>
      <c r="CA1187" s="1">
        <v>0</v>
      </c>
    </row>
    <row r="1188" spans="1:79" hidden="1" outlineLevel="1">
      <c r="A1188" t="s">
        <v>1769</v>
      </c>
      <c r="B1188" s="9" t="s">
        <v>3117</v>
      </c>
      <c r="C1188" s="1">
        <f t="shared" si="333"/>
        <v>1911</v>
      </c>
      <c r="D1188" s="7">
        <f t="shared" si="334"/>
        <v>2</v>
      </c>
      <c r="E1188" s="7">
        <f t="shared" si="335"/>
        <v>3</v>
      </c>
      <c r="F1188" s="7">
        <f t="shared" si="336"/>
        <v>5</v>
      </c>
      <c r="G1188" s="7">
        <f t="shared" si="331"/>
        <v>4</v>
      </c>
      <c r="H1188" s="49">
        <f t="shared" si="337"/>
        <v>226</v>
      </c>
      <c r="I1188" s="177">
        <f t="shared" si="338"/>
        <v>0.11826268969126112</v>
      </c>
      <c r="J1188" s="8"/>
      <c r="K1188" s="2">
        <f t="shared" si="339"/>
        <v>0.19047619047619047</v>
      </c>
      <c r="L1188" s="2">
        <f t="shared" si="340"/>
        <v>0.11669283097854527</v>
      </c>
      <c r="M1188" s="2">
        <f t="shared" si="341"/>
        <v>0.10622710622710622</v>
      </c>
      <c r="N1188" s="2">
        <f t="shared" si="344"/>
        <v>0.1140763997906855</v>
      </c>
      <c r="O1188" s="2">
        <f t="shared" si="345"/>
        <v>0.47252747252747251</v>
      </c>
      <c r="P1188" s="1">
        <v>364</v>
      </c>
      <c r="Q1188" s="1">
        <v>223</v>
      </c>
      <c r="R1188" s="1">
        <v>203</v>
      </c>
      <c r="S1188" s="1">
        <v>218</v>
      </c>
      <c r="T1188" s="1">
        <v>590</v>
      </c>
      <c r="U1188" s="1">
        <v>37</v>
      </c>
      <c r="V1188" s="1">
        <v>90</v>
      </c>
      <c r="W1188" s="1">
        <v>146</v>
      </c>
      <c r="X1188" s="1">
        <v>9</v>
      </c>
      <c r="Y1188" s="1"/>
      <c r="Z1188" s="1">
        <v>21</v>
      </c>
      <c r="AA1188" s="1">
        <f t="shared" si="349"/>
        <v>5</v>
      </c>
      <c r="AB1188" s="1">
        <v>1</v>
      </c>
      <c r="AC1188" s="1">
        <v>0</v>
      </c>
      <c r="AD1188" s="1">
        <v>2</v>
      </c>
      <c r="AE1188" s="1">
        <v>0</v>
      </c>
      <c r="AF1188" s="1">
        <v>0</v>
      </c>
      <c r="AG1188" s="1">
        <v>2</v>
      </c>
      <c r="AI1188" t="str">
        <f t="shared" si="332"/>
        <v>Meredith</v>
      </c>
      <c r="AJ1188" t="s">
        <v>1371</v>
      </c>
      <c r="AK1188" s="182">
        <v>1</v>
      </c>
      <c r="AL1188" s="7"/>
      <c r="AN1188" s="97">
        <v>33</v>
      </c>
      <c r="AO1188" s="99">
        <v>1</v>
      </c>
      <c r="AP1188" s="99">
        <v>40</v>
      </c>
      <c r="AQ1188" s="106">
        <v>47140</v>
      </c>
      <c r="AR1188" s="106">
        <f t="shared" si="342"/>
        <v>33001</v>
      </c>
      <c r="AS1188" t="s">
        <v>1711</v>
      </c>
      <c r="AT1188" s="109">
        <f t="shared" si="343"/>
        <v>3347140</v>
      </c>
      <c r="AW1188">
        <v>54.13</v>
      </c>
      <c r="AX1188">
        <v>13.93</v>
      </c>
      <c r="AY1188">
        <v>40.19</v>
      </c>
      <c r="BA1188" s="7">
        <f t="shared" si="346"/>
        <v>0</v>
      </c>
      <c r="BB1188" s="7">
        <f t="shared" si="347"/>
        <v>0</v>
      </c>
      <c r="BC1188" s="7">
        <f t="shared" si="348"/>
        <v>0</v>
      </c>
      <c r="BD1188" s="7">
        <f t="shared" si="348"/>
        <v>0</v>
      </c>
      <c r="BE1188" s="7">
        <f t="shared" si="350"/>
        <v>1</v>
      </c>
      <c r="BF1188" s="117"/>
      <c r="BI1188" s="117"/>
      <c r="BJ1188" s="117"/>
      <c r="BK1188" s="168"/>
      <c r="BM1188" s="1">
        <v>1</v>
      </c>
      <c r="BN1188" s="1">
        <v>1</v>
      </c>
      <c r="BO1188" s="1">
        <v>0</v>
      </c>
      <c r="BP1188" s="1">
        <v>0</v>
      </c>
      <c r="BQ1188" s="1">
        <v>0</v>
      </c>
      <c r="BR1188" s="1">
        <v>0</v>
      </c>
      <c r="BS1188" s="1">
        <v>0</v>
      </c>
      <c r="BT1188" s="1">
        <v>0</v>
      </c>
      <c r="BU1188" s="1">
        <v>0</v>
      </c>
      <c r="BV1188" s="1">
        <v>0</v>
      </c>
      <c r="BW1188" s="1">
        <v>0</v>
      </c>
      <c r="BX1188" s="1">
        <v>0</v>
      </c>
      <c r="BY1188" s="1">
        <v>0</v>
      </c>
      <c r="BZ1188" s="1">
        <v>0</v>
      </c>
      <c r="CA1188" s="1">
        <v>3</v>
      </c>
    </row>
    <row r="1189" spans="1:79" hidden="1" outlineLevel="1">
      <c r="A1189" t="s">
        <v>1643</v>
      </c>
      <c r="B1189" s="9" t="s">
        <v>3117</v>
      </c>
      <c r="C1189" s="1">
        <f t="shared" si="333"/>
        <v>5742</v>
      </c>
      <c r="D1189" s="7">
        <f t="shared" si="334"/>
        <v>2</v>
      </c>
      <c r="E1189" s="7">
        <f t="shared" si="335"/>
        <v>4</v>
      </c>
      <c r="F1189" s="7">
        <f t="shared" si="336"/>
        <v>5</v>
      </c>
      <c r="G1189" s="7">
        <f t="shared" si="331"/>
        <v>3</v>
      </c>
      <c r="H1189" s="49">
        <f t="shared" si="337"/>
        <v>1020</v>
      </c>
      <c r="I1189" s="177">
        <f t="shared" si="338"/>
        <v>0.17763845350052246</v>
      </c>
      <c r="J1189" s="8"/>
      <c r="K1189" s="2">
        <f t="shared" si="339"/>
        <v>0.14925113200975271</v>
      </c>
      <c r="L1189" s="2">
        <f t="shared" si="340"/>
        <v>0.11598746081504702</v>
      </c>
      <c r="M1189" s="2">
        <f t="shared" si="341"/>
        <v>0.11076280041797283</v>
      </c>
      <c r="N1189" s="2">
        <f t="shared" si="344"/>
        <v>0.12173458725182863</v>
      </c>
      <c r="O1189" s="2">
        <f t="shared" si="345"/>
        <v>0.50226401950539878</v>
      </c>
      <c r="P1189" s="1">
        <v>857</v>
      </c>
      <c r="Q1189" s="1">
        <v>666</v>
      </c>
      <c r="R1189" s="1">
        <v>636</v>
      </c>
      <c r="S1189" s="1">
        <v>699</v>
      </c>
      <c r="T1189" s="1">
        <v>1877</v>
      </c>
      <c r="U1189" s="1">
        <v>143</v>
      </c>
      <c r="V1189" s="1">
        <v>242</v>
      </c>
      <c r="W1189" s="1">
        <v>509</v>
      </c>
      <c r="X1189" s="1">
        <v>39</v>
      </c>
      <c r="Y1189" s="1"/>
      <c r="Z1189" s="1">
        <v>65</v>
      </c>
      <c r="AA1189" s="1">
        <f t="shared" si="349"/>
        <v>4</v>
      </c>
      <c r="AB1189" s="1">
        <v>1</v>
      </c>
      <c r="AC1189" s="1">
        <v>0</v>
      </c>
      <c r="AD1189" s="1">
        <v>2</v>
      </c>
      <c r="AE1189" s="1">
        <v>0</v>
      </c>
      <c r="AF1189" s="1">
        <v>1</v>
      </c>
      <c r="AG1189" s="1">
        <v>1</v>
      </c>
      <c r="AI1189" t="str">
        <f t="shared" si="332"/>
        <v>Merrimack</v>
      </c>
      <c r="AJ1189" t="s">
        <v>118</v>
      </c>
      <c r="AK1189" s="182">
        <v>1</v>
      </c>
      <c r="AL1189" s="7"/>
      <c r="AN1189" s="97">
        <v>33</v>
      </c>
      <c r="AO1189" s="99">
        <v>11</v>
      </c>
      <c r="AP1189" s="99">
        <v>95</v>
      </c>
      <c r="AQ1189" s="106">
        <v>47540</v>
      </c>
      <c r="AR1189" s="106">
        <f t="shared" si="342"/>
        <v>33011</v>
      </c>
      <c r="AS1189" t="s">
        <v>1711</v>
      </c>
      <c r="AT1189" s="109">
        <f t="shared" si="343"/>
        <v>3347540</v>
      </c>
      <c r="AW1189">
        <v>33.43</v>
      </c>
      <c r="AX1189">
        <v>0.83</v>
      </c>
      <c r="AY1189">
        <v>32.6</v>
      </c>
      <c r="BA1189" s="7">
        <f t="shared" si="346"/>
        <v>0</v>
      </c>
      <c r="BB1189" s="7">
        <f t="shared" si="347"/>
        <v>0</v>
      </c>
      <c r="BC1189" s="7">
        <f t="shared" si="348"/>
        <v>0</v>
      </c>
      <c r="BD1189" s="7">
        <f t="shared" si="348"/>
        <v>0</v>
      </c>
      <c r="BE1189" s="7">
        <f t="shared" si="350"/>
        <v>1</v>
      </c>
      <c r="BF1189" s="117"/>
      <c r="BI1189" s="117"/>
      <c r="BJ1189" s="117"/>
      <c r="BK1189" s="168"/>
      <c r="BM1189" s="1">
        <v>0</v>
      </c>
      <c r="BN1189" s="1">
        <v>0</v>
      </c>
      <c r="BO1189" s="1">
        <v>1</v>
      </c>
      <c r="BP1189" s="1">
        <v>0</v>
      </c>
      <c r="BQ1189" s="1">
        <v>0</v>
      </c>
      <c r="BR1189" s="1">
        <v>0</v>
      </c>
      <c r="BS1189" s="1">
        <v>0</v>
      </c>
      <c r="BT1189" s="1">
        <v>0</v>
      </c>
      <c r="BU1189" s="1">
        <v>0</v>
      </c>
      <c r="BV1189" s="1">
        <v>1</v>
      </c>
      <c r="BW1189" s="1">
        <v>0</v>
      </c>
      <c r="BX1189" s="1">
        <v>0</v>
      </c>
      <c r="BY1189" s="1">
        <v>0</v>
      </c>
      <c r="BZ1189" s="1">
        <v>0</v>
      </c>
      <c r="CA1189" s="1">
        <v>2</v>
      </c>
    </row>
    <row r="1190" spans="1:79" hidden="1" outlineLevel="1">
      <c r="A1190" t="s">
        <v>119</v>
      </c>
      <c r="B1190" s="9" t="s">
        <v>3117</v>
      </c>
      <c r="C1190" s="1">
        <f t="shared" si="333"/>
        <v>389</v>
      </c>
      <c r="D1190" s="7">
        <f t="shared" si="334"/>
        <v>3</v>
      </c>
      <c r="E1190" s="7">
        <f t="shared" si="335"/>
        <v>4</v>
      </c>
      <c r="F1190" s="7">
        <f t="shared" si="336"/>
        <v>5</v>
      </c>
      <c r="G1190" s="7">
        <f t="shared" si="331"/>
        <v>2</v>
      </c>
      <c r="H1190" s="49">
        <f t="shared" si="337"/>
        <v>78</v>
      </c>
      <c r="I1190" s="177">
        <f t="shared" si="338"/>
        <v>0.20051413881748073</v>
      </c>
      <c r="J1190" s="8"/>
      <c r="K1190" s="2">
        <f t="shared" si="339"/>
        <v>0.10025706940874037</v>
      </c>
      <c r="L1190" s="2">
        <f t="shared" si="340"/>
        <v>6.4267352185089971E-2</v>
      </c>
      <c r="M1190" s="2">
        <f t="shared" si="341"/>
        <v>5.9125964010282778E-2</v>
      </c>
      <c r="N1190" s="2">
        <f t="shared" si="344"/>
        <v>0.23393316195372751</v>
      </c>
      <c r="O1190" s="2">
        <f t="shared" si="345"/>
        <v>0.54241645244215941</v>
      </c>
      <c r="P1190" s="1">
        <v>39</v>
      </c>
      <c r="Q1190" s="1">
        <v>25</v>
      </c>
      <c r="R1190" s="1">
        <v>23</v>
      </c>
      <c r="S1190" s="1">
        <v>91</v>
      </c>
      <c r="T1190" s="1">
        <v>169</v>
      </c>
      <c r="U1190" s="1">
        <v>7</v>
      </c>
      <c r="V1190" s="1">
        <v>11</v>
      </c>
      <c r="W1190" s="1">
        <v>17</v>
      </c>
      <c r="X1190" s="1">
        <v>2</v>
      </c>
      <c r="Y1190" s="1"/>
      <c r="Z1190" s="1">
        <v>1</v>
      </c>
      <c r="AA1190" s="1">
        <f t="shared" si="349"/>
        <v>1</v>
      </c>
      <c r="AB1190" s="1">
        <v>1</v>
      </c>
      <c r="AC1190" s="1">
        <v>0</v>
      </c>
      <c r="AD1190" s="1">
        <v>0</v>
      </c>
      <c r="AE1190" s="1">
        <v>0</v>
      </c>
      <c r="AF1190" s="1">
        <v>0</v>
      </c>
      <c r="AG1190" s="1">
        <v>2</v>
      </c>
      <c r="AI1190" t="str">
        <f t="shared" si="332"/>
        <v>Middleton</v>
      </c>
      <c r="AJ1190" t="s">
        <v>2049</v>
      </c>
      <c r="AK1190" s="182">
        <v>1</v>
      </c>
      <c r="AL1190" s="7"/>
      <c r="AN1190" s="97">
        <v>33</v>
      </c>
      <c r="AO1190" s="99">
        <v>17</v>
      </c>
      <c r="AP1190" s="99">
        <v>35</v>
      </c>
      <c r="AQ1190" s="106">
        <v>47700</v>
      </c>
      <c r="AR1190" s="106">
        <f t="shared" si="342"/>
        <v>33017</v>
      </c>
      <c r="AS1190" t="s">
        <v>1711</v>
      </c>
      <c r="AT1190" s="109">
        <f t="shared" si="343"/>
        <v>3347700</v>
      </c>
      <c r="AW1190">
        <v>18.510000000000002</v>
      </c>
      <c r="AX1190">
        <v>0.42</v>
      </c>
      <c r="AY1190">
        <v>18.09</v>
      </c>
      <c r="BA1190" s="7">
        <f t="shared" si="346"/>
        <v>0</v>
      </c>
      <c r="BB1190" s="7">
        <f t="shared" si="347"/>
        <v>0</v>
      </c>
      <c r="BC1190" s="7">
        <f t="shared" si="348"/>
        <v>0</v>
      </c>
      <c r="BD1190" s="7">
        <f t="shared" si="348"/>
        <v>0</v>
      </c>
      <c r="BE1190" s="7">
        <f t="shared" si="350"/>
        <v>1</v>
      </c>
      <c r="BF1190" s="117"/>
      <c r="BI1190" s="117"/>
      <c r="BJ1190" s="117"/>
      <c r="BK1190" s="168"/>
      <c r="BM1190" s="1">
        <v>0</v>
      </c>
      <c r="BN1190" s="1">
        <v>0</v>
      </c>
      <c r="BO1190" s="1">
        <v>0</v>
      </c>
      <c r="BP1190" s="1">
        <v>0</v>
      </c>
      <c r="BQ1190" s="1">
        <v>0</v>
      </c>
      <c r="BR1190" s="1">
        <v>0</v>
      </c>
      <c r="BS1190" s="1">
        <v>0</v>
      </c>
      <c r="BT1190" s="1">
        <v>0</v>
      </c>
      <c r="BU1190" s="1">
        <v>0</v>
      </c>
      <c r="BV1190" s="1">
        <v>1</v>
      </c>
      <c r="BW1190" s="1">
        <v>0</v>
      </c>
      <c r="BX1190" s="1">
        <v>0</v>
      </c>
      <c r="BY1190" s="1">
        <v>0</v>
      </c>
      <c r="BZ1190" s="1">
        <v>0</v>
      </c>
      <c r="CA1190" s="1">
        <v>0</v>
      </c>
    </row>
    <row r="1191" spans="1:79" hidden="1" outlineLevel="1">
      <c r="A1191" t="s">
        <v>2010</v>
      </c>
      <c r="B1191" s="9" t="s">
        <v>3117</v>
      </c>
      <c r="C1191" s="1">
        <f t="shared" si="333"/>
        <v>267</v>
      </c>
      <c r="D1191" s="7">
        <f t="shared" si="334"/>
        <v>3</v>
      </c>
      <c r="E1191" s="7">
        <f t="shared" si="335"/>
        <v>5</v>
      </c>
      <c r="F1191" s="7">
        <f t="shared" si="336"/>
        <v>4</v>
      </c>
      <c r="G1191" s="7">
        <f t="shared" si="331"/>
        <v>2</v>
      </c>
      <c r="H1191" s="49">
        <f t="shared" si="337"/>
        <v>63</v>
      </c>
      <c r="I1191" s="177">
        <f t="shared" si="338"/>
        <v>0.23595505617977527</v>
      </c>
      <c r="J1191" s="8"/>
      <c r="K1191" s="2">
        <f t="shared" si="339"/>
        <v>0.12734082397003746</v>
      </c>
      <c r="L1191" s="2">
        <f t="shared" si="340"/>
        <v>8.6142322097378279E-2</v>
      </c>
      <c r="M1191" s="2">
        <f t="shared" si="341"/>
        <v>0.10486891385767791</v>
      </c>
      <c r="N1191" s="2">
        <f t="shared" si="344"/>
        <v>0.14232209737827714</v>
      </c>
      <c r="O1191" s="2">
        <f t="shared" si="345"/>
        <v>0.5393258426966292</v>
      </c>
      <c r="P1191" s="1">
        <v>34</v>
      </c>
      <c r="Q1191" s="1">
        <v>23</v>
      </c>
      <c r="R1191" s="1">
        <v>28</v>
      </c>
      <c r="S1191" s="1">
        <v>38</v>
      </c>
      <c r="T1191" s="1">
        <v>101</v>
      </c>
      <c r="U1191" s="1">
        <v>7</v>
      </c>
      <c r="V1191" s="1">
        <v>9</v>
      </c>
      <c r="W1191" s="1">
        <v>19</v>
      </c>
      <c r="X1191" s="1">
        <v>1</v>
      </c>
      <c r="Y1191" s="1"/>
      <c r="Z1191" s="1">
        <v>2</v>
      </c>
      <c r="AA1191" s="1">
        <f t="shared" si="349"/>
        <v>3</v>
      </c>
      <c r="AB1191" s="1">
        <v>1</v>
      </c>
      <c r="AC1191" s="1">
        <v>0</v>
      </c>
      <c r="AD1191" s="1">
        <v>1</v>
      </c>
      <c r="AE1191" s="1">
        <v>0</v>
      </c>
      <c r="AF1191" s="1">
        <v>0</v>
      </c>
      <c r="AG1191" s="1">
        <v>0</v>
      </c>
      <c r="AI1191" t="str">
        <f t="shared" si="332"/>
        <v>Milan</v>
      </c>
      <c r="AJ1191" t="s">
        <v>1926</v>
      </c>
      <c r="AK1191" s="182">
        <v>2</v>
      </c>
      <c r="AL1191" s="7"/>
      <c r="AN1191" s="97">
        <v>33</v>
      </c>
      <c r="AO1191" s="99">
        <v>7</v>
      </c>
      <c r="AP1191" s="99">
        <v>135</v>
      </c>
      <c r="AQ1191" s="106">
        <v>47860</v>
      </c>
      <c r="AR1191" s="106">
        <f t="shared" si="342"/>
        <v>33007</v>
      </c>
      <c r="AS1191" t="s">
        <v>1711</v>
      </c>
      <c r="AT1191" s="109">
        <f t="shared" si="343"/>
        <v>3347860</v>
      </c>
      <c r="AW1191">
        <v>62.26</v>
      </c>
      <c r="AX1191">
        <v>0.52</v>
      </c>
      <c r="AY1191">
        <v>61.74</v>
      </c>
      <c r="BA1191" s="7">
        <f t="shared" si="346"/>
        <v>0</v>
      </c>
      <c r="BB1191" s="7">
        <f t="shared" si="347"/>
        <v>0</v>
      </c>
      <c r="BC1191" s="7">
        <f t="shared" si="348"/>
        <v>0</v>
      </c>
      <c r="BD1191" s="7">
        <f t="shared" si="348"/>
        <v>0</v>
      </c>
      <c r="BE1191" s="7">
        <f t="shared" si="350"/>
        <v>1</v>
      </c>
      <c r="BF1191" s="117"/>
      <c r="BI1191" s="117"/>
      <c r="BJ1191" s="117"/>
      <c r="BK1191" s="168"/>
      <c r="BM1191" s="1">
        <v>0</v>
      </c>
      <c r="BN1191" s="1">
        <v>0</v>
      </c>
      <c r="BO1191" s="1">
        <v>0</v>
      </c>
      <c r="BP1191" s="1">
        <v>0</v>
      </c>
      <c r="BQ1191" s="1">
        <v>0</v>
      </c>
      <c r="BR1191" s="1">
        <v>0</v>
      </c>
      <c r="BS1191" s="1">
        <v>0</v>
      </c>
      <c r="BT1191" s="1">
        <v>0</v>
      </c>
      <c r="BU1191" s="1">
        <v>0</v>
      </c>
      <c r="BV1191" s="1">
        <v>1</v>
      </c>
      <c r="BW1191" s="1">
        <v>0</v>
      </c>
      <c r="BX1191" s="1">
        <v>0</v>
      </c>
      <c r="BY1191" s="1">
        <v>0</v>
      </c>
      <c r="BZ1191" s="1">
        <v>0</v>
      </c>
      <c r="CA1191" s="1">
        <v>2</v>
      </c>
    </row>
    <row r="1192" spans="1:79" hidden="1" outlineLevel="1">
      <c r="A1192" t="s">
        <v>276</v>
      </c>
      <c r="B1192" s="9" t="s">
        <v>3117</v>
      </c>
      <c r="C1192" s="1">
        <f t="shared" si="333"/>
        <v>3386</v>
      </c>
      <c r="D1192" s="7">
        <f t="shared" si="334"/>
        <v>2</v>
      </c>
      <c r="E1192" s="7">
        <f t="shared" si="335"/>
        <v>3</v>
      </c>
      <c r="F1192" s="7">
        <f t="shared" si="336"/>
        <v>5</v>
      </c>
      <c r="G1192" s="7">
        <f t="shared" si="331"/>
        <v>4</v>
      </c>
      <c r="H1192" s="49">
        <f t="shared" si="337"/>
        <v>647</v>
      </c>
      <c r="I1192" s="177">
        <f t="shared" si="338"/>
        <v>0.1910809214412286</v>
      </c>
      <c r="J1192" s="8"/>
      <c r="K1192" s="2">
        <f t="shared" si="339"/>
        <v>0.15032486709982279</v>
      </c>
      <c r="L1192" s="2">
        <f t="shared" si="340"/>
        <v>0.12256349675132901</v>
      </c>
      <c r="M1192" s="2">
        <f t="shared" si="341"/>
        <v>9.5688127584170113E-2</v>
      </c>
      <c r="N1192" s="2">
        <f t="shared" si="344"/>
        <v>0.12197282929710573</v>
      </c>
      <c r="O1192" s="2">
        <f t="shared" si="345"/>
        <v>0.50945067926757237</v>
      </c>
      <c r="P1192" s="1">
        <v>509</v>
      </c>
      <c r="Q1192" s="1">
        <v>415</v>
      </c>
      <c r="R1192" s="1">
        <v>324</v>
      </c>
      <c r="S1192" s="1">
        <v>413</v>
      </c>
      <c r="T1192" s="1">
        <v>1156</v>
      </c>
      <c r="U1192" s="1">
        <v>84</v>
      </c>
      <c r="V1192" s="1">
        <v>169</v>
      </c>
      <c r="W1192" s="1">
        <v>234</v>
      </c>
      <c r="X1192" s="1">
        <v>26</v>
      </c>
      <c r="Y1192" s="1"/>
      <c r="Z1192" s="1">
        <v>43</v>
      </c>
      <c r="AA1192" s="1">
        <f t="shared" si="349"/>
        <v>5</v>
      </c>
      <c r="AB1192" s="1">
        <v>3</v>
      </c>
      <c r="AC1192" s="1">
        <v>1</v>
      </c>
      <c r="AD1192" s="1">
        <v>0</v>
      </c>
      <c r="AE1192" s="1">
        <v>0</v>
      </c>
      <c r="AF1192" s="1">
        <v>2</v>
      </c>
      <c r="AG1192" s="1">
        <v>2</v>
      </c>
      <c r="AI1192" t="str">
        <f t="shared" si="332"/>
        <v>Milford</v>
      </c>
      <c r="AJ1192" t="s">
        <v>118</v>
      </c>
      <c r="AK1192" s="182">
        <v>2</v>
      </c>
      <c r="AL1192" s="7"/>
      <c r="AN1192" s="97">
        <v>33</v>
      </c>
      <c r="AO1192" s="99">
        <v>11</v>
      </c>
      <c r="AP1192" s="99">
        <v>100</v>
      </c>
      <c r="AQ1192" s="106">
        <v>48020</v>
      </c>
      <c r="AR1192" s="106">
        <f t="shared" si="342"/>
        <v>33011</v>
      </c>
      <c r="AS1192" t="s">
        <v>1711</v>
      </c>
      <c r="AT1192" s="109">
        <f t="shared" si="343"/>
        <v>3348020</v>
      </c>
      <c r="AW1192">
        <v>25.28</v>
      </c>
      <c r="AX1192">
        <v>0.06</v>
      </c>
      <c r="AY1192">
        <v>25.23</v>
      </c>
      <c r="BA1192" s="7">
        <f t="shared" si="346"/>
        <v>0</v>
      </c>
      <c r="BB1192" s="7">
        <f t="shared" si="347"/>
        <v>0</v>
      </c>
      <c r="BC1192" s="7">
        <f t="shared" si="348"/>
        <v>0</v>
      </c>
      <c r="BD1192" s="7">
        <f t="shared" si="348"/>
        <v>0</v>
      </c>
      <c r="BE1192" s="7">
        <f t="shared" si="350"/>
        <v>1</v>
      </c>
      <c r="BF1192" s="117"/>
      <c r="BI1192" s="117"/>
      <c r="BJ1192" s="117"/>
      <c r="BK1192" s="168"/>
      <c r="BM1192" s="1">
        <v>1</v>
      </c>
      <c r="BN1192" s="1">
        <v>1</v>
      </c>
      <c r="BO1192" s="1">
        <v>0</v>
      </c>
      <c r="BP1192" s="1">
        <v>0</v>
      </c>
      <c r="BQ1192" s="1">
        <v>0</v>
      </c>
      <c r="BR1192" s="1">
        <v>0</v>
      </c>
      <c r="BS1192" s="1">
        <v>0</v>
      </c>
      <c r="BT1192" s="1">
        <v>1</v>
      </c>
      <c r="BU1192" s="1">
        <v>0</v>
      </c>
      <c r="BV1192" s="1">
        <v>0</v>
      </c>
      <c r="BW1192" s="1">
        <v>0</v>
      </c>
      <c r="BX1192" s="1">
        <v>0</v>
      </c>
      <c r="BY1192" s="1">
        <v>0</v>
      </c>
      <c r="BZ1192" s="1">
        <v>1</v>
      </c>
      <c r="CA1192" s="1">
        <v>1</v>
      </c>
    </row>
    <row r="1193" spans="1:79" hidden="1" outlineLevel="1">
      <c r="A1193" t="s">
        <v>2011</v>
      </c>
      <c r="B1193" s="9" t="s">
        <v>3117</v>
      </c>
      <c r="C1193" s="1">
        <f t="shared" si="333"/>
        <v>17</v>
      </c>
      <c r="D1193" s="7">
        <f t="shared" si="334"/>
        <v>3</v>
      </c>
      <c r="E1193" s="7">
        <f t="shared" si="335"/>
        <v>3</v>
      </c>
      <c r="F1193" s="7">
        <f t="shared" si="336"/>
        <v>0</v>
      </c>
      <c r="G1193" s="7">
        <f t="shared" si="331"/>
        <v>1</v>
      </c>
      <c r="H1193" s="49">
        <f t="shared" si="337"/>
        <v>6</v>
      </c>
      <c r="I1193" s="177">
        <f t="shared" si="338"/>
        <v>0.35294117647058826</v>
      </c>
      <c r="J1193" s="8"/>
      <c r="K1193" s="2">
        <f t="shared" si="339"/>
        <v>5.8823529411764705E-2</v>
      </c>
      <c r="L1193" s="2">
        <f t="shared" si="340"/>
        <v>5.8823529411764705E-2</v>
      </c>
      <c r="M1193" s="2">
        <f t="shared" si="341"/>
        <v>0</v>
      </c>
      <c r="N1193" s="2">
        <f t="shared" si="344"/>
        <v>0.52941176470588236</v>
      </c>
      <c r="O1193" s="2">
        <f t="shared" si="345"/>
        <v>0.3529411764705882</v>
      </c>
      <c r="P1193" s="1">
        <v>1</v>
      </c>
      <c r="Q1193" s="1">
        <v>1</v>
      </c>
      <c r="R1193" s="1">
        <v>0</v>
      </c>
      <c r="S1193" s="1">
        <v>9</v>
      </c>
      <c r="T1193" s="1">
        <v>3</v>
      </c>
      <c r="U1193" s="1">
        <v>0</v>
      </c>
      <c r="V1193" s="1">
        <v>1</v>
      </c>
      <c r="W1193" s="1">
        <v>1</v>
      </c>
      <c r="X1193" s="1">
        <v>1</v>
      </c>
      <c r="Y1193" s="1"/>
      <c r="Z1193" s="1">
        <v>0</v>
      </c>
      <c r="AA1193" s="1">
        <f t="shared" si="349"/>
        <v>0</v>
      </c>
      <c r="AB1193" s="1">
        <v>0</v>
      </c>
      <c r="AC1193" s="1">
        <v>0</v>
      </c>
      <c r="AD1193" s="1">
        <v>0</v>
      </c>
      <c r="AE1193" s="1">
        <v>0</v>
      </c>
      <c r="AF1193" s="1">
        <v>0</v>
      </c>
      <c r="AG1193" s="1">
        <v>0</v>
      </c>
      <c r="AI1193" t="str">
        <f t="shared" si="332"/>
        <v>Millsfield</v>
      </c>
      <c r="AJ1193" t="s">
        <v>1926</v>
      </c>
      <c r="AK1193" s="182">
        <v>2</v>
      </c>
      <c r="AL1193" s="7"/>
      <c r="AN1193" s="97">
        <v>33</v>
      </c>
      <c r="AO1193" s="99">
        <v>7</v>
      </c>
      <c r="AP1193" s="99">
        <v>140</v>
      </c>
      <c r="AQ1193" s="106">
        <v>48260</v>
      </c>
      <c r="AR1193" s="106">
        <f t="shared" si="342"/>
        <v>33007</v>
      </c>
      <c r="AS1193" t="s">
        <v>1128</v>
      </c>
      <c r="AT1193" s="109">
        <f t="shared" si="343"/>
        <v>3348260</v>
      </c>
      <c r="AW1193">
        <v>45.31</v>
      </c>
      <c r="AX1193">
        <v>0.35</v>
      </c>
      <c r="AY1193">
        <v>44.96</v>
      </c>
      <c r="BA1193" s="7">
        <f t="shared" si="346"/>
        <v>0</v>
      </c>
      <c r="BB1193" s="7">
        <f t="shared" si="347"/>
        <v>0</v>
      </c>
      <c r="BC1193" s="7">
        <f t="shared" si="348"/>
        <v>0</v>
      </c>
      <c r="BD1193" s="7">
        <f t="shared" si="348"/>
        <v>1</v>
      </c>
      <c r="BE1193" s="7">
        <f t="shared" si="350"/>
        <v>0</v>
      </c>
      <c r="BF1193" s="117"/>
      <c r="BI1193" s="117"/>
      <c r="BJ1193" s="117"/>
      <c r="BK1193" s="168"/>
      <c r="BM1193" s="1">
        <v>0</v>
      </c>
      <c r="BN1193" s="1">
        <v>0</v>
      </c>
      <c r="BO1193" s="1">
        <v>0</v>
      </c>
      <c r="BP1193" s="1">
        <v>0</v>
      </c>
      <c r="BQ1193" s="1">
        <v>0</v>
      </c>
      <c r="BR1193" s="1">
        <v>0</v>
      </c>
      <c r="BS1193" s="1">
        <v>0</v>
      </c>
      <c r="BT1193" s="1">
        <v>0</v>
      </c>
      <c r="BU1193" s="1">
        <v>0</v>
      </c>
      <c r="BV1193" s="1">
        <v>0</v>
      </c>
      <c r="BW1193" s="1">
        <v>0</v>
      </c>
      <c r="BX1193" s="1">
        <v>0</v>
      </c>
      <c r="BY1193" s="1">
        <v>0</v>
      </c>
      <c r="BZ1193" s="1">
        <v>0</v>
      </c>
      <c r="CA1193" s="1">
        <v>0</v>
      </c>
    </row>
    <row r="1194" spans="1:79" hidden="1" outlineLevel="1">
      <c r="A1194" t="s">
        <v>1591</v>
      </c>
      <c r="B1194" s="9" t="s">
        <v>3117</v>
      </c>
      <c r="C1194" s="1">
        <f t="shared" si="333"/>
        <v>964</v>
      </c>
      <c r="D1194" s="7">
        <f t="shared" si="334"/>
        <v>4</v>
      </c>
      <c r="E1194" s="7">
        <f t="shared" si="335"/>
        <v>3</v>
      </c>
      <c r="F1194" s="7">
        <f t="shared" si="336"/>
        <v>5</v>
      </c>
      <c r="G1194" s="7">
        <f t="shared" si="331"/>
        <v>2</v>
      </c>
      <c r="H1194" s="49">
        <f t="shared" si="337"/>
        <v>211</v>
      </c>
      <c r="I1194" s="177">
        <f t="shared" si="338"/>
        <v>0.21887966804979253</v>
      </c>
      <c r="J1194" s="8"/>
      <c r="K1194" s="2">
        <f t="shared" si="339"/>
        <v>9.8547717842323648E-2</v>
      </c>
      <c r="L1194" s="2">
        <f t="shared" si="340"/>
        <v>9.9585062240663894E-2</v>
      </c>
      <c r="M1194" s="2">
        <f t="shared" si="341"/>
        <v>5.8091286307053944E-2</v>
      </c>
      <c r="N1194" s="2">
        <f t="shared" si="344"/>
        <v>0.18775933609958506</v>
      </c>
      <c r="O1194" s="2">
        <f t="shared" si="345"/>
        <v>0.55601659751037347</v>
      </c>
      <c r="P1194" s="1">
        <v>95</v>
      </c>
      <c r="Q1194" s="1">
        <v>96</v>
      </c>
      <c r="R1194" s="1">
        <v>56</v>
      </c>
      <c r="S1194" s="1">
        <v>181</v>
      </c>
      <c r="T1194" s="1">
        <v>392</v>
      </c>
      <c r="U1194" s="1">
        <v>32</v>
      </c>
      <c r="V1194" s="1">
        <v>40</v>
      </c>
      <c r="W1194" s="1">
        <v>41</v>
      </c>
      <c r="X1194" s="1">
        <v>5</v>
      </c>
      <c r="Y1194" s="1"/>
      <c r="Z1194" s="1">
        <v>21</v>
      </c>
      <c r="AA1194" s="1">
        <f t="shared" si="349"/>
        <v>2</v>
      </c>
      <c r="AB1194" s="1">
        <v>2</v>
      </c>
      <c r="AC1194" s="1">
        <v>0</v>
      </c>
      <c r="AD1194" s="1">
        <v>0</v>
      </c>
      <c r="AE1194" s="1">
        <v>0</v>
      </c>
      <c r="AF1194" s="1">
        <v>0</v>
      </c>
      <c r="AG1194" s="1">
        <v>1</v>
      </c>
      <c r="AI1194" t="str">
        <f t="shared" si="332"/>
        <v>Milton</v>
      </c>
      <c r="AJ1194" t="s">
        <v>2049</v>
      </c>
      <c r="AK1194" s="182">
        <v>1</v>
      </c>
      <c r="AL1194" s="7"/>
      <c r="AN1194" s="97">
        <v>33</v>
      </c>
      <c r="AO1194" s="99">
        <v>17</v>
      </c>
      <c r="AP1194" s="99">
        <v>40</v>
      </c>
      <c r="AQ1194" s="106">
        <v>48660</v>
      </c>
      <c r="AR1194" s="106">
        <f t="shared" si="342"/>
        <v>33017</v>
      </c>
      <c r="AS1194" t="s">
        <v>1711</v>
      </c>
      <c r="AT1194" s="109">
        <f t="shared" si="343"/>
        <v>3348660</v>
      </c>
      <c r="AW1194">
        <v>34.28</v>
      </c>
      <c r="AX1194">
        <v>1.17</v>
      </c>
      <c r="AY1194">
        <v>33.11</v>
      </c>
      <c r="BA1194" s="7">
        <f t="shared" si="346"/>
        <v>0</v>
      </c>
      <c r="BB1194" s="7">
        <f t="shared" si="347"/>
        <v>0</v>
      </c>
      <c r="BC1194" s="7">
        <f t="shared" si="348"/>
        <v>0</v>
      </c>
      <c r="BD1194" s="7">
        <f t="shared" si="348"/>
        <v>0</v>
      </c>
      <c r="BE1194" s="7">
        <f t="shared" si="350"/>
        <v>1</v>
      </c>
      <c r="BF1194" s="117"/>
      <c r="BI1194" s="117"/>
      <c r="BJ1194" s="117"/>
      <c r="BK1194" s="168"/>
      <c r="BM1194" s="1">
        <v>1</v>
      </c>
      <c r="BN1194" s="1">
        <v>0</v>
      </c>
      <c r="BO1194" s="1">
        <v>0</v>
      </c>
      <c r="BP1194" s="1">
        <v>0</v>
      </c>
      <c r="BQ1194" s="1">
        <v>0</v>
      </c>
      <c r="BR1194" s="1">
        <v>0</v>
      </c>
      <c r="BS1194" s="1">
        <v>0</v>
      </c>
      <c r="BT1194" s="1">
        <v>0</v>
      </c>
      <c r="BU1194" s="1">
        <v>0</v>
      </c>
      <c r="BV1194" s="1">
        <v>1</v>
      </c>
      <c r="BW1194" s="1">
        <v>0</v>
      </c>
      <c r="BX1194" s="1">
        <v>0</v>
      </c>
      <c r="BY1194" s="1">
        <v>0</v>
      </c>
      <c r="BZ1194" s="1">
        <v>0</v>
      </c>
      <c r="CA1194" s="1">
        <v>0</v>
      </c>
    </row>
    <row r="1195" spans="1:79" hidden="1" outlineLevel="1">
      <c r="A1195" t="s">
        <v>341</v>
      </c>
      <c r="B1195" s="9" t="s">
        <v>3117</v>
      </c>
      <c r="C1195" s="1">
        <f t="shared" si="333"/>
        <v>211</v>
      </c>
      <c r="D1195" s="7">
        <f t="shared" si="334"/>
        <v>4</v>
      </c>
      <c r="E1195" s="7">
        <f t="shared" si="335"/>
        <v>5</v>
      </c>
      <c r="F1195" s="7">
        <f t="shared" si="336"/>
        <v>3</v>
      </c>
      <c r="G1195" s="7">
        <f t="shared" si="331"/>
        <v>2</v>
      </c>
      <c r="H1195" s="49">
        <f t="shared" si="337"/>
        <v>16</v>
      </c>
      <c r="I1195" s="177">
        <f t="shared" si="338"/>
        <v>7.582938388625593E-2</v>
      </c>
      <c r="J1195" s="8"/>
      <c r="K1195" s="2">
        <f t="shared" si="339"/>
        <v>0.12796208530805686</v>
      </c>
      <c r="L1195" s="2">
        <f t="shared" si="340"/>
        <v>0.11374407582938388</v>
      </c>
      <c r="M1195" s="2">
        <f t="shared" si="341"/>
        <v>0.15165876777251186</v>
      </c>
      <c r="N1195" s="2">
        <f t="shared" si="344"/>
        <v>0.17535545023696683</v>
      </c>
      <c r="O1195" s="2">
        <f t="shared" si="345"/>
        <v>0.43127962085308058</v>
      </c>
      <c r="P1195" s="1">
        <v>27</v>
      </c>
      <c r="Q1195" s="1">
        <v>24</v>
      </c>
      <c r="R1195" s="1">
        <v>32</v>
      </c>
      <c r="S1195" s="1">
        <v>37</v>
      </c>
      <c r="T1195" s="1">
        <v>53</v>
      </c>
      <c r="U1195" s="1">
        <v>5</v>
      </c>
      <c r="V1195" s="1">
        <v>9</v>
      </c>
      <c r="W1195" s="1">
        <v>17</v>
      </c>
      <c r="X1195" s="1">
        <v>0</v>
      </c>
      <c r="Y1195" s="1"/>
      <c r="Z1195" s="1">
        <v>5</v>
      </c>
      <c r="AA1195" s="1">
        <f t="shared" si="349"/>
        <v>2</v>
      </c>
      <c r="AB1195" s="1">
        <v>0</v>
      </c>
      <c r="AC1195" s="1">
        <v>0</v>
      </c>
      <c r="AD1195" s="1">
        <v>0</v>
      </c>
      <c r="AE1195" s="1">
        <v>0</v>
      </c>
      <c r="AF1195" s="1">
        <v>0</v>
      </c>
      <c r="AG1195" s="1">
        <v>0</v>
      </c>
      <c r="AI1195" t="str">
        <f t="shared" si="332"/>
        <v>Monroe</v>
      </c>
      <c r="AJ1195" t="s">
        <v>923</v>
      </c>
      <c r="AK1195" s="182">
        <v>2</v>
      </c>
      <c r="AL1195" s="7"/>
      <c r="AN1195" s="97">
        <v>33</v>
      </c>
      <c r="AO1195" s="99">
        <v>9</v>
      </c>
      <c r="AP1195" s="99">
        <v>140</v>
      </c>
      <c r="AQ1195" s="106">
        <v>48980</v>
      </c>
      <c r="AR1195" s="106">
        <f t="shared" si="342"/>
        <v>33009</v>
      </c>
      <c r="AS1195" t="s">
        <v>1711</v>
      </c>
      <c r="AT1195" s="109">
        <f t="shared" si="343"/>
        <v>3348980</v>
      </c>
      <c r="AW1195">
        <v>23.8</v>
      </c>
      <c r="AX1195">
        <v>1.43</v>
      </c>
      <c r="AY1195">
        <v>22.38</v>
      </c>
      <c r="BA1195" s="7">
        <f t="shared" si="346"/>
        <v>0</v>
      </c>
      <c r="BB1195" s="7">
        <f t="shared" si="347"/>
        <v>0</v>
      </c>
      <c r="BC1195" s="7">
        <f t="shared" si="348"/>
        <v>0</v>
      </c>
      <c r="BD1195" s="7">
        <f t="shared" si="348"/>
        <v>0</v>
      </c>
      <c r="BE1195" s="7">
        <f t="shared" si="350"/>
        <v>1</v>
      </c>
      <c r="BF1195" s="117"/>
      <c r="BI1195" s="117"/>
      <c r="BJ1195" s="117"/>
      <c r="BK1195" s="168"/>
      <c r="BM1195" s="1">
        <v>0</v>
      </c>
      <c r="BN1195" s="1">
        <v>1</v>
      </c>
      <c r="BO1195" s="1">
        <v>0</v>
      </c>
      <c r="BP1195" s="1">
        <v>0</v>
      </c>
      <c r="BQ1195" s="1">
        <v>0</v>
      </c>
      <c r="BR1195" s="1">
        <v>0</v>
      </c>
      <c r="BS1195" s="1">
        <v>0</v>
      </c>
      <c r="BT1195" s="1">
        <v>0</v>
      </c>
      <c r="BU1195" s="1">
        <v>0</v>
      </c>
      <c r="BV1195" s="1">
        <v>1</v>
      </c>
      <c r="BW1195" s="1">
        <v>0</v>
      </c>
      <c r="BX1195" s="1">
        <v>0</v>
      </c>
      <c r="BY1195" s="1">
        <v>0</v>
      </c>
      <c r="BZ1195" s="1">
        <v>0</v>
      </c>
      <c r="CA1195" s="1">
        <v>0</v>
      </c>
    </row>
    <row r="1196" spans="1:79" hidden="1" outlineLevel="1">
      <c r="A1196" t="s">
        <v>3194</v>
      </c>
      <c r="B1196" s="9" t="s">
        <v>3117</v>
      </c>
      <c r="C1196" s="1">
        <f t="shared" si="333"/>
        <v>691</v>
      </c>
      <c r="D1196" s="7">
        <f t="shared" si="334"/>
        <v>2</v>
      </c>
      <c r="E1196" s="7">
        <f t="shared" si="335"/>
        <v>5</v>
      </c>
      <c r="F1196" s="7">
        <f t="shared" si="336"/>
        <v>4</v>
      </c>
      <c r="G1196" s="7">
        <f t="shared" si="331"/>
        <v>3</v>
      </c>
      <c r="H1196" s="49">
        <f t="shared" si="337"/>
        <v>76</v>
      </c>
      <c r="I1196" s="177">
        <f t="shared" si="338"/>
        <v>0.10998552821997105</v>
      </c>
      <c r="J1196" s="8"/>
      <c r="K1196" s="2">
        <f t="shared" si="339"/>
        <v>0.16787264833574531</v>
      </c>
      <c r="L1196" s="2">
        <f t="shared" si="340"/>
        <v>0.10709117221418235</v>
      </c>
      <c r="M1196" s="2">
        <f t="shared" si="341"/>
        <v>0.12735166425470332</v>
      </c>
      <c r="N1196" s="2">
        <f t="shared" si="344"/>
        <v>0.15195369030390737</v>
      </c>
      <c r="O1196" s="2">
        <f t="shared" si="345"/>
        <v>0.44573082489146165</v>
      </c>
      <c r="P1196" s="1">
        <v>116</v>
      </c>
      <c r="Q1196" s="1">
        <v>74</v>
      </c>
      <c r="R1196" s="1">
        <v>88</v>
      </c>
      <c r="S1196" s="1">
        <v>105</v>
      </c>
      <c r="T1196" s="1">
        <v>192</v>
      </c>
      <c r="U1196" s="1">
        <v>15</v>
      </c>
      <c r="V1196" s="1">
        <v>25</v>
      </c>
      <c r="W1196" s="1">
        <v>65</v>
      </c>
      <c r="X1196" s="1">
        <v>6</v>
      </c>
      <c r="Y1196" s="1"/>
      <c r="Z1196" s="1">
        <v>3</v>
      </c>
      <c r="AA1196" s="1">
        <f t="shared" si="349"/>
        <v>2</v>
      </c>
      <c r="AB1196" s="1">
        <v>0</v>
      </c>
      <c r="AC1196" s="1">
        <v>0</v>
      </c>
      <c r="AD1196" s="1">
        <v>0</v>
      </c>
      <c r="AE1196" s="1">
        <v>0</v>
      </c>
      <c r="AF1196" s="1">
        <v>0</v>
      </c>
      <c r="AG1196" s="1">
        <v>0</v>
      </c>
      <c r="AI1196" t="str">
        <f t="shared" si="332"/>
        <v>Mont Vernon</v>
      </c>
      <c r="AJ1196" t="s">
        <v>118</v>
      </c>
      <c r="AK1196" s="182">
        <v>2</v>
      </c>
      <c r="AL1196" s="7"/>
      <c r="AN1196" s="97">
        <v>33</v>
      </c>
      <c r="AO1196" s="99">
        <v>11</v>
      </c>
      <c r="AP1196" s="99">
        <v>105</v>
      </c>
      <c r="AQ1196" s="106">
        <v>49140</v>
      </c>
      <c r="AR1196" s="106">
        <f t="shared" si="342"/>
        <v>33011</v>
      </c>
      <c r="AS1196" t="s">
        <v>1711</v>
      </c>
      <c r="AT1196" s="109">
        <f t="shared" si="343"/>
        <v>3349140</v>
      </c>
      <c r="AW1196">
        <v>16.7</v>
      </c>
      <c r="AX1196">
        <v>0.08</v>
      </c>
      <c r="AY1196">
        <v>16.62</v>
      </c>
      <c r="BA1196" s="7">
        <f t="shared" si="346"/>
        <v>0</v>
      </c>
      <c r="BB1196" s="7">
        <f t="shared" si="347"/>
        <v>0</v>
      </c>
      <c r="BC1196" s="7">
        <f t="shared" si="348"/>
        <v>0</v>
      </c>
      <c r="BD1196" s="7">
        <f t="shared" si="348"/>
        <v>0</v>
      </c>
      <c r="BE1196" s="7">
        <f t="shared" si="350"/>
        <v>1</v>
      </c>
      <c r="BF1196" s="117"/>
      <c r="BI1196" s="117"/>
      <c r="BJ1196" s="117"/>
      <c r="BK1196" s="168"/>
      <c r="BM1196" s="1">
        <v>1</v>
      </c>
      <c r="BN1196" s="1">
        <v>0</v>
      </c>
      <c r="BO1196" s="1">
        <v>0</v>
      </c>
      <c r="BP1196" s="1">
        <v>0</v>
      </c>
      <c r="BQ1196" s="1">
        <v>0</v>
      </c>
      <c r="BR1196" s="1">
        <v>0</v>
      </c>
      <c r="BS1196" s="1">
        <v>0</v>
      </c>
      <c r="BT1196" s="1">
        <v>1</v>
      </c>
      <c r="BU1196" s="1">
        <v>0</v>
      </c>
      <c r="BV1196" s="1">
        <v>0</v>
      </c>
      <c r="BW1196" s="1">
        <v>0</v>
      </c>
      <c r="BX1196" s="1">
        <v>0</v>
      </c>
      <c r="BY1196" s="1">
        <v>0</v>
      </c>
      <c r="BZ1196" s="1">
        <v>0</v>
      </c>
      <c r="CA1196" s="1">
        <v>0</v>
      </c>
    </row>
    <row r="1197" spans="1:79" hidden="1" outlineLevel="1">
      <c r="A1197" t="s">
        <v>2840</v>
      </c>
      <c r="B1197" s="9" t="s">
        <v>3117</v>
      </c>
      <c r="C1197" s="1">
        <f t="shared" si="333"/>
        <v>1665</v>
      </c>
      <c r="D1197" s="7">
        <f t="shared" si="334"/>
        <v>2</v>
      </c>
      <c r="E1197" s="7">
        <f t="shared" si="335"/>
        <v>3</v>
      </c>
      <c r="F1197" s="7">
        <f t="shared" si="336"/>
        <v>4</v>
      </c>
      <c r="G1197" s="7">
        <f t="shared" si="331"/>
        <v>5</v>
      </c>
      <c r="H1197" s="49">
        <f t="shared" si="337"/>
        <v>354</v>
      </c>
      <c r="I1197" s="177">
        <f t="shared" si="338"/>
        <v>0.21261261261261261</v>
      </c>
      <c r="J1197" s="8"/>
      <c r="K1197" s="2">
        <f t="shared" si="339"/>
        <v>0.15435435435435435</v>
      </c>
      <c r="L1197" s="2">
        <f t="shared" si="340"/>
        <v>0.11591591591591592</v>
      </c>
      <c r="M1197" s="2">
        <f t="shared" si="341"/>
        <v>0.11471471471471471</v>
      </c>
      <c r="N1197" s="2">
        <f t="shared" si="344"/>
        <v>0.10930930930930931</v>
      </c>
      <c r="O1197" s="2">
        <f t="shared" si="345"/>
        <v>0.50570570570570572</v>
      </c>
      <c r="P1197" s="1">
        <v>257</v>
      </c>
      <c r="Q1197" s="1">
        <v>193</v>
      </c>
      <c r="R1197" s="1">
        <v>191</v>
      </c>
      <c r="S1197" s="1">
        <v>182</v>
      </c>
      <c r="T1197" s="1">
        <v>611</v>
      </c>
      <c r="U1197" s="1">
        <v>22</v>
      </c>
      <c r="V1197" s="1">
        <v>58</v>
      </c>
      <c r="W1197" s="1">
        <v>134</v>
      </c>
      <c r="X1197" s="1">
        <v>2</v>
      </c>
      <c r="Y1197" s="1"/>
      <c r="Z1197" s="1">
        <v>8</v>
      </c>
      <c r="AA1197" s="1">
        <f t="shared" si="349"/>
        <v>3</v>
      </c>
      <c r="AB1197" s="1">
        <v>0</v>
      </c>
      <c r="AC1197" s="1">
        <v>1</v>
      </c>
      <c r="AD1197" s="1">
        <v>1</v>
      </c>
      <c r="AE1197" s="1">
        <v>2</v>
      </c>
      <c r="AF1197" s="1">
        <v>0</v>
      </c>
      <c r="AG1197" s="1">
        <v>0</v>
      </c>
      <c r="AI1197" t="str">
        <f t="shared" si="332"/>
        <v>Moultonborough</v>
      </c>
      <c r="AJ1197" t="s">
        <v>1790</v>
      </c>
      <c r="AK1197" s="182">
        <v>1</v>
      </c>
      <c r="AL1197" s="7"/>
      <c r="AN1197" s="97">
        <v>33</v>
      </c>
      <c r="AO1197" s="99">
        <v>3</v>
      </c>
      <c r="AP1197" s="99">
        <v>65</v>
      </c>
      <c r="AQ1197" s="106">
        <v>49380</v>
      </c>
      <c r="AR1197" s="106">
        <f t="shared" si="342"/>
        <v>33003</v>
      </c>
      <c r="AS1197" t="s">
        <v>1711</v>
      </c>
      <c r="AT1197" s="109">
        <f t="shared" si="343"/>
        <v>3349380</v>
      </c>
      <c r="AW1197">
        <v>74.59</v>
      </c>
      <c r="AX1197">
        <v>14.75</v>
      </c>
      <c r="AY1197">
        <v>59.84</v>
      </c>
      <c r="BA1197" s="7">
        <f t="shared" si="346"/>
        <v>0</v>
      </c>
      <c r="BB1197" s="7">
        <f t="shared" si="347"/>
        <v>0</v>
      </c>
      <c r="BC1197" s="7">
        <f t="shared" si="348"/>
        <v>0</v>
      </c>
      <c r="BD1197" s="7">
        <f t="shared" si="348"/>
        <v>0</v>
      </c>
      <c r="BE1197" s="7">
        <f t="shared" si="350"/>
        <v>1</v>
      </c>
      <c r="BF1197" s="117"/>
      <c r="BI1197" s="117"/>
      <c r="BJ1197" s="117"/>
      <c r="BK1197" s="168"/>
      <c r="BM1197" s="1">
        <v>1</v>
      </c>
      <c r="BN1197" s="1">
        <v>0</v>
      </c>
      <c r="BO1197" s="1">
        <v>1</v>
      </c>
      <c r="BP1197" s="1">
        <v>0</v>
      </c>
      <c r="BQ1197" s="1">
        <v>0</v>
      </c>
      <c r="BR1197" s="1">
        <v>0</v>
      </c>
      <c r="BS1197" s="1">
        <v>0</v>
      </c>
      <c r="BT1197" s="1">
        <v>0</v>
      </c>
      <c r="BU1197" s="1">
        <v>0</v>
      </c>
      <c r="BV1197" s="1">
        <v>1</v>
      </c>
      <c r="BW1197" s="1">
        <v>0</v>
      </c>
      <c r="BX1197" s="1">
        <v>0</v>
      </c>
      <c r="BY1197" s="1">
        <v>0</v>
      </c>
      <c r="BZ1197" s="1">
        <v>0</v>
      </c>
      <c r="CA1197" s="1">
        <v>0</v>
      </c>
    </row>
    <row r="1198" spans="1:79" hidden="1" outlineLevel="1">
      <c r="A1198" t="s">
        <v>3056</v>
      </c>
      <c r="B1198" s="9" t="s">
        <v>3117</v>
      </c>
      <c r="C1198" s="1">
        <f t="shared" si="333"/>
        <v>14250</v>
      </c>
      <c r="D1198" s="7">
        <f t="shared" si="334"/>
        <v>2</v>
      </c>
      <c r="E1198" s="7">
        <f t="shared" si="335"/>
        <v>3</v>
      </c>
      <c r="F1198" s="7">
        <f t="shared" si="336"/>
        <v>4</v>
      </c>
      <c r="G1198" s="7">
        <f t="shared" si="331"/>
        <v>5</v>
      </c>
      <c r="H1198" s="49">
        <f t="shared" si="337"/>
        <v>2630</v>
      </c>
      <c r="I1198" s="177">
        <f t="shared" si="338"/>
        <v>0.18456140350877193</v>
      </c>
      <c r="J1198" s="8"/>
      <c r="K1198" s="2">
        <f t="shared" si="339"/>
        <v>0.16378947368421051</v>
      </c>
      <c r="L1198" s="2">
        <f t="shared" si="340"/>
        <v>0.12224561403508771</v>
      </c>
      <c r="M1198" s="2">
        <f t="shared" si="341"/>
        <v>0.1095438596491228</v>
      </c>
      <c r="N1198" s="2">
        <f t="shared" si="344"/>
        <v>0.10091228070175438</v>
      </c>
      <c r="O1198" s="2">
        <f t="shared" si="345"/>
        <v>0.50350877192982457</v>
      </c>
      <c r="P1198" s="1">
        <v>2334</v>
      </c>
      <c r="Q1198" s="1">
        <v>1742</v>
      </c>
      <c r="R1198" s="1">
        <v>1561</v>
      </c>
      <c r="S1198" s="1">
        <v>1438</v>
      </c>
      <c r="T1198" s="1">
        <v>4964</v>
      </c>
      <c r="U1198" s="1">
        <v>276</v>
      </c>
      <c r="V1198" s="1">
        <v>565</v>
      </c>
      <c r="W1198" s="1">
        <v>1073</v>
      </c>
      <c r="X1198" s="1">
        <v>104</v>
      </c>
      <c r="Y1198" s="1"/>
      <c r="Z1198" s="1">
        <v>134</v>
      </c>
      <c r="AA1198" s="1">
        <f t="shared" si="349"/>
        <v>33</v>
      </c>
      <c r="AB1198" s="1">
        <v>8</v>
      </c>
      <c r="AC1198" s="1">
        <v>4</v>
      </c>
      <c r="AD1198" s="1">
        <v>5</v>
      </c>
      <c r="AE1198" s="1">
        <v>3</v>
      </c>
      <c r="AF1198" s="1">
        <v>3</v>
      </c>
      <c r="AG1198" s="1">
        <v>3</v>
      </c>
      <c r="AI1198" t="str">
        <f t="shared" si="332"/>
        <v>Nashua</v>
      </c>
      <c r="AJ1198" t="s">
        <v>118</v>
      </c>
      <c r="AK1198" s="182">
        <v>2</v>
      </c>
      <c r="AL1198" s="7"/>
      <c r="AN1198" s="97">
        <v>33</v>
      </c>
      <c r="AO1198" s="99">
        <v>11</v>
      </c>
      <c r="AP1198" s="99">
        <v>110</v>
      </c>
      <c r="AQ1198" s="106">
        <v>50260</v>
      </c>
      <c r="AR1198" s="106">
        <f t="shared" si="342"/>
        <v>33011</v>
      </c>
      <c r="AS1198" t="s">
        <v>1029</v>
      </c>
      <c r="AT1198" s="109">
        <f t="shared" si="343"/>
        <v>3350260</v>
      </c>
      <c r="AW1198">
        <v>31.84</v>
      </c>
      <c r="AX1198">
        <v>0.95</v>
      </c>
      <c r="AY1198">
        <v>30.89</v>
      </c>
      <c r="BA1198" s="7">
        <f t="shared" si="346"/>
        <v>0</v>
      </c>
      <c r="BB1198" s="7">
        <f t="shared" si="347"/>
        <v>0</v>
      </c>
      <c r="BC1198" s="7">
        <f t="shared" si="348"/>
        <v>0</v>
      </c>
      <c r="BD1198" s="7">
        <f t="shared" si="348"/>
        <v>0</v>
      </c>
      <c r="BE1198" s="7">
        <f t="shared" si="350"/>
        <v>1</v>
      </c>
      <c r="BF1198" s="117"/>
      <c r="BI1198" s="117"/>
      <c r="BJ1198" s="117"/>
      <c r="BK1198" s="168"/>
      <c r="BM1198" s="1">
        <v>3</v>
      </c>
      <c r="BN1198" s="1">
        <v>3</v>
      </c>
      <c r="BO1198" s="1">
        <v>4</v>
      </c>
      <c r="BP1198" s="1">
        <v>2</v>
      </c>
      <c r="BQ1198" s="1">
        <v>1</v>
      </c>
      <c r="BR1198" s="1">
        <v>0</v>
      </c>
      <c r="BS1198" s="1">
        <v>0</v>
      </c>
      <c r="BT1198" s="1">
        <v>6</v>
      </c>
      <c r="BU1198" s="1">
        <v>1</v>
      </c>
      <c r="BV1198" s="1">
        <v>6</v>
      </c>
      <c r="BW1198" s="1">
        <v>0</v>
      </c>
      <c r="BX1198" s="1">
        <v>0</v>
      </c>
      <c r="BY1198" s="1">
        <v>2</v>
      </c>
      <c r="BZ1198" s="1">
        <v>2</v>
      </c>
      <c r="CA1198" s="1">
        <v>3</v>
      </c>
    </row>
    <row r="1199" spans="1:79" hidden="1" outlineLevel="1">
      <c r="A1199" t="s">
        <v>199</v>
      </c>
      <c r="B1199" s="9" t="s">
        <v>3117</v>
      </c>
      <c r="C1199" s="1">
        <f t="shared" si="333"/>
        <v>137</v>
      </c>
      <c r="D1199" s="7">
        <f t="shared" si="334"/>
        <v>2</v>
      </c>
      <c r="E1199" s="7">
        <f t="shared" si="335"/>
        <v>5</v>
      </c>
      <c r="F1199" s="7">
        <f t="shared" si="336"/>
        <v>4</v>
      </c>
      <c r="G1199" s="7">
        <f t="shared" si="331"/>
        <v>3</v>
      </c>
      <c r="H1199" s="49">
        <f t="shared" si="337"/>
        <v>23</v>
      </c>
      <c r="I1199" s="177">
        <f t="shared" si="338"/>
        <v>0.16788321167883211</v>
      </c>
      <c r="J1199" s="8"/>
      <c r="K1199" s="2">
        <f t="shared" si="339"/>
        <v>0.16788321167883211</v>
      </c>
      <c r="L1199" s="2">
        <f t="shared" si="340"/>
        <v>7.2992700729927001E-2</v>
      </c>
      <c r="M1199" s="2">
        <f t="shared" si="341"/>
        <v>0.11678832116788321</v>
      </c>
      <c r="N1199" s="2">
        <f t="shared" si="344"/>
        <v>0.15328467153284672</v>
      </c>
      <c r="O1199" s="2">
        <f t="shared" si="345"/>
        <v>0.48905109489051091</v>
      </c>
      <c r="P1199" s="1">
        <v>23</v>
      </c>
      <c r="Q1199" s="1">
        <v>10</v>
      </c>
      <c r="R1199" s="1">
        <v>16</v>
      </c>
      <c r="S1199" s="1">
        <v>21</v>
      </c>
      <c r="T1199" s="1">
        <v>46</v>
      </c>
      <c r="U1199" s="1">
        <v>5</v>
      </c>
      <c r="V1199" s="1">
        <v>6</v>
      </c>
      <c r="W1199" s="1">
        <v>6</v>
      </c>
      <c r="X1199" s="1">
        <v>1</v>
      </c>
      <c r="Y1199" s="1"/>
      <c r="Z1199" s="1">
        <v>1</v>
      </c>
      <c r="AA1199" s="1">
        <f t="shared" si="349"/>
        <v>1</v>
      </c>
      <c r="AB1199" s="1">
        <v>0</v>
      </c>
      <c r="AC1199" s="1">
        <v>0</v>
      </c>
      <c r="AD1199" s="1">
        <v>0</v>
      </c>
      <c r="AE1199" s="1">
        <v>0</v>
      </c>
      <c r="AF1199" s="1">
        <v>1</v>
      </c>
      <c r="AG1199" s="1">
        <v>0</v>
      </c>
      <c r="AI1199" t="str">
        <f t="shared" si="332"/>
        <v>Nelson</v>
      </c>
      <c r="AJ1199" t="s">
        <v>1369</v>
      </c>
      <c r="AK1199" s="182">
        <v>2</v>
      </c>
      <c r="AL1199" s="7"/>
      <c r="AN1199" s="97">
        <v>33</v>
      </c>
      <c r="AO1199" s="99">
        <v>5</v>
      </c>
      <c r="AP1199" s="99">
        <v>60</v>
      </c>
      <c r="AQ1199" s="106">
        <v>50580</v>
      </c>
      <c r="AR1199" s="106">
        <f t="shared" si="342"/>
        <v>33005</v>
      </c>
      <c r="AS1199" t="s">
        <v>1711</v>
      </c>
      <c r="AT1199" s="109">
        <f t="shared" si="343"/>
        <v>3350580</v>
      </c>
      <c r="AW1199">
        <v>23.24</v>
      </c>
      <c r="AX1199">
        <v>1.38</v>
      </c>
      <c r="AY1199">
        <v>21.87</v>
      </c>
      <c r="BA1199" s="7">
        <f t="shared" si="346"/>
        <v>0</v>
      </c>
      <c r="BB1199" s="7">
        <f t="shared" si="347"/>
        <v>0</v>
      </c>
      <c r="BC1199" s="7">
        <f t="shared" si="348"/>
        <v>0</v>
      </c>
      <c r="BD1199" s="7">
        <f t="shared" si="348"/>
        <v>0</v>
      </c>
      <c r="BE1199" s="7">
        <f t="shared" si="350"/>
        <v>1</v>
      </c>
      <c r="BF1199" s="117"/>
      <c r="BI1199" s="117"/>
      <c r="BJ1199" s="117"/>
      <c r="BK1199" s="168"/>
      <c r="BM1199" s="1">
        <v>0</v>
      </c>
      <c r="BN1199" s="1">
        <v>0</v>
      </c>
      <c r="BO1199" s="1">
        <v>0</v>
      </c>
      <c r="BP1199" s="1">
        <v>0</v>
      </c>
      <c r="BQ1199" s="1">
        <v>0</v>
      </c>
      <c r="BR1199" s="1">
        <v>0</v>
      </c>
      <c r="BS1199" s="1">
        <v>0</v>
      </c>
      <c r="BT1199" s="1">
        <v>0</v>
      </c>
      <c r="BU1199" s="1">
        <v>0</v>
      </c>
      <c r="BV1199" s="1">
        <v>1</v>
      </c>
      <c r="BW1199" s="1">
        <v>0</v>
      </c>
      <c r="BX1199" s="1">
        <v>0</v>
      </c>
      <c r="BY1199" s="1">
        <v>0</v>
      </c>
      <c r="BZ1199" s="1">
        <v>0</v>
      </c>
      <c r="CA1199" s="1">
        <v>0</v>
      </c>
    </row>
    <row r="1200" spans="1:79" hidden="1" outlineLevel="1">
      <c r="A1200" t="s">
        <v>1849</v>
      </c>
      <c r="B1200" s="9" t="s">
        <v>3117</v>
      </c>
      <c r="C1200" s="1">
        <f t="shared" si="333"/>
        <v>1618</v>
      </c>
      <c r="D1200" s="7">
        <f t="shared" si="334"/>
        <v>2</v>
      </c>
      <c r="E1200" s="7">
        <f t="shared" si="335"/>
        <v>5</v>
      </c>
      <c r="F1200" s="7">
        <f t="shared" si="336"/>
        <v>4</v>
      </c>
      <c r="G1200" s="7">
        <f t="shared" si="331"/>
        <v>3</v>
      </c>
      <c r="H1200" s="49">
        <f t="shared" si="337"/>
        <v>269</v>
      </c>
      <c r="I1200" s="177">
        <f t="shared" si="338"/>
        <v>0.16625463535228677</v>
      </c>
      <c r="J1200" s="8"/>
      <c r="K1200" s="2">
        <f t="shared" si="339"/>
        <v>0.16007416563658838</v>
      </c>
      <c r="L1200" s="2">
        <f t="shared" si="340"/>
        <v>9.6415327564894932E-2</v>
      </c>
      <c r="M1200" s="2">
        <f t="shared" si="341"/>
        <v>0.11372064276885044</v>
      </c>
      <c r="N1200" s="2">
        <f t="shared" si="344"/>
        <v>0.13473423980222496</v>
      </c>
      <c r="O1200" s="2">
        <f t="shared" si="345"/>
        <v>0.49505562422744132</v>
      </c>
      <c r="P1200" s="1">
        <v>259</v>
      </c>
      <c r="Q1200" s="1">
        <v>156</v>
      </c>
      <c r="R1200" s="1">
        <v>184</v>
      </c>
      <c r="S1200" s="1">
        <v>218</v>
      </c>
      <c r="T1200" s="1">
        <v>528</v>
      </c>
      <c r="U1200" s="1">
        <v>39</v>
      </c>
      <c r="V1200" s="1">
        <v>83</v>
      </c>
      <c r="W1200" s="1">
        <v>118</v>
      </c>
      <c r="X1200" s="1">
        <v>11</v>
      </c>
      <c r="Y1200" s="1"/>
      <c r="Z1200" s="1">
        <v>16</v>
      </c>
      <c r="AA1200" s="1">
        <f t="shared" si="349"/>
        <v>2</v>
      </c>
      <c r="AB1200" s="1">
        <v>0</v>
      </c>
      <c r="AC1200" s="1">
        <v>0</v>
      </c>
      <c r="AD1200" s="1">
        <v>1</v>
      </c>
      <c r="AE1200" s="1">
        <v>0</v>
      </c>
      <c r="AF1200" s="1">
        <v>0</v>
      </c>
      <c r="AG1200" s="1">
        <v>3</v>
      </c>
      <c r="AI1200" t="str">
        <f t="shared" si="332"/>
        <v>New Boston</v>
      </c>
      <c r="AJ1200" t="s">
        <v>118</v>
      </c>
      <c r="AK1200" s="182">
        <v>2</v>
      </c>
      <c r="AL1200" s="7"/>
      <c r="AN1200" s="97">
        <v>33</v>
      </c>
      <c r="AO1200" s="99">
        <v>11</v>
      </c>
      <c r="AP1200" s="99">
        <v>115</v>
      </c>
      <c r="AQ1200" s="106">
        <v>50740</v>
      </c>
      <c r="AR1200" s="106">
        <f t="shared" si="342"/>
        <v>33011</v>
      </c>
      <c r="AS1200" t="s">
        <v>1711</v>
      </c>
      <c r="AT1200" s="109">
        <f t="shared" si="343"/>
        <v>3350740</v>
      </c>
      <c r="AW1200">
        <v>43.22</v>
      </c>
      <c r="AX1200">
        <v>0.38</v>
      </c>
      <c r="AY1200">
        <v>42.84</v>
      </c>
      <c r="BA1200" s="7">
        <f t="shared" si="346"/>
        <v>0</v>
      </c>
      <c r="BB1200" s="7">
        <f t="shared" si="347"/>
        <v>0</v>
      </c>
      <c r="BC1200" s="7">
        <f t="shared" si="348"/>
        <v>0</v>
      </c>
      <c r="BD1200" s="7">
        <f t="shared" si="348"/>
        <v>0</v>
      </c>
      <c r="BE1200" s="7">
        <f t="shared" si="350"/>
        <v>1</v>
      </c>
      <c r="BF1200" s="117"/>
      <c r="BI1200" s="117"/>
      <c r="BJ1200" s="117"/>
      <c r="BK1200" s="168"/>
      <c r="BM1200" s="1">
        <v>0</v>
      </c>
      <c r="BN1200" s="1">
        <v>0</v>
      </c>
      <c r="BO1200" s="1">
        <v>0</v>
      </c>
      <c r="BP1200" s="1">
        <v>0</v>
      </c>
      <c r="BQ1200" s="1">
        <v>0</v>
      </c>
      <c r="BR1200" s="1">
        <v>0</v>
      </c>
      <c r="BS1200" s="1">
        <v>0</v>
      </c>
      <c r="BT1200" s="1">
        <v>0</v>
      </c>
      <c r="BU1200" s="1">
        <v>0</v>
      </c>
      <c r="BV1200" s="1">
        <v>1</v>
      </c>
      <c r="BW1200" s="1">
        <v>0</v>
      </c>
      <c r="BX1200" s="1">
        <v>0</v>
      </c>
      <c r="BY1200" s="1">
        <v>0</v>
      </c>
      <c r="BZ1200" s="1">
        <v>0</v>
      </c>
      <c r="CA1200" s="1">
        <v>1</v>
      </c>
    </row>
    <row r="1201" spans="1:79" hidden="1" outlineLevel="1">
      <c r="A1201" t="s">
        <v>3020</v>
      </c>
      <c r="B1201" s="9" t="s">
        <v>3117</v>
      </c>
      <c r="C1201" s="1">
        <f t="shared" si="333"/>
        <v>365</v>
      </c>
      <c r="D1201" s="7">
        <f t="shared" si="334"/>
        <v>1</v>
      </c>
      <c r="E1201" s="7">
        <f t="shared" si="335"/>
        <v>3</v>
      </c>
      <c r="F1201" s="7">
        <f t="shared" si="336"/>
        <v>6</v>
      </c>
      <c r="G1201" s="7">
        <f t="shared" si="331"/>
        <v>7</v>
      </c>
      <c r="H1201" s="49">
        <f t="shared" si="337"/>
        <v>21</v>
      </c>
      <c r="I1201" s="177">
        <f t="shared" si="338"/>
        <v>5.7534246575342465E-2</v>
      </c>
      <c r="J1201" s="8"/>
      <c r="K1201" s="2">
        <f t="shared" si="339"/>
        <v>0.27671232876712326</v>
      </c>
      <c r="L1201" s="2">
        <f t="shared" si="340"/>
        <v>0.14520547945205478</v>
      </c>
      <c r="M1201" s="2">
        <f t="shared" si="341"/>
        <v>9.0410958904109592E-2</v>
      </c>
      <c r="N1201" s="2">
        <f t="shared" si="344"/>
        <v>5.2054794520547946E-2</v>
      </c>
      <c r="O1201" s="2">
        <f t="shared" si="345"/>
        <v>0.43561643835616443</v>
      </c>
      <c r="P1201" s="1">
        <v>101</v>
      </c>
      <c r="Q1201" s="1">
        <v>53</v>
      </c>
      <c r="R1201" s="1">
        <v>33</v>
      </c>
      <c r="S1201" s="1">
        <v>19</v>
      </c>
      <c r="T1201" s="1">
        <v>80</v>
      </c>
      <c r="U1201" s="1">
        <v>4</v>
      </c>
      <c r="V1201" s="1">
        <v>39</v>
      </c>
      <c r="W1201" s="1">
        <v>34</v>
      </c>
      <c r="X1201" s="1">
        <v>1</v>
      </c>
      <c r="Y1201" s="1"/>
      <c r="Z1201" s="1">
        <v>0</v>
      </c>
      <c r="AA1201" s="1">
        <f t="shared" si="349"/>
        <v>0</v>
      </c>
      <c r="AB1201" s="1">
        <v>0</v>
      </c>
      <c r="AC1201" s="1">
        <v>1</v>
      </c>
      <c r="AD1201" s="1">
        <v>0</v>
      </c>
      <c r="AE1201" s="1">
        <v>0</v>
      </c>
      <c r="AF1201" s="1">
        <v>0</v>
      </c>
      <c r="AG1201" s="1">
        <v>0</v>
      </c>
      <c r="AI1201" t="str">
        <f t="shared" si="332"/>
        <v>New Castle</v>
      </c>
      <c r="AJ1201" t="s">
        <v>3010</v>
      </c>
      <c r="AK1201" s="182">
        <v>1</v>
      </c>
      <c r="AL1201" s="7"/>
      <c r="AN1201" s="97">
        <v>33</v>
      </c>
      <c r="AO1201" s="99">
        <v>15</v>
      </c>
      <c r="AP1201" s="99">
        <v>100</v>
      </c>
      <c r="AQ1201" s="106">
        <v>50980</v>
      </c>
      <c r="AR1201" s="106">
        <f t="shared" si="342"/>
        <v>33015</v>
      </c>
      <c r="AS1201" t="s">
        <v>1711</v>
      </c>
      <c r="AT1201" s="109">
        <f t="shared" si="343"/>
        <v>3350980</v>
      </c>
      <c r="AW1201">
        <v>2.38</v>
      </c>
      <c r="AX1201">
        <v>1.55</v>
      </c>
      <c r="AY1201">
        <v>0.83</v>
      </c>
      <c r="BA1201" s="7">
        <f t="shared" si="346"/>
        <v>1</v>
      </c>
      <c r="BB1201" s="7">
        <f t="shared" si="347"/>
        <v>0</v>
      </c>
      <c r="BC1201" s="7">
        <f t="shared" si="348"/>
        <v>0</v>
      </c>
      <c r="BD1201" s="7">
        <f t="shared" si="348"/>
        <v>0</v>
      </c>
      <c r="BE1201" s="7">
        <f t="shared" si="350"/>
        <v>0</v>
      </c>
      <c r="BF1201" s="117"/>
      <c r="BI1201" s="117"/>
      <c r="BJ1201" s="117"/>
      <c r="BK1201" s="168"/>
      <c r="BM1201" s="1">
        <v>0</v>
      </c>
      <c r="BN1201" s="1">
        <v>0</v>
      </c>
      <c r="BO1201" s="1">
        <v>0</v>
      </c>
      <c r="BP1201" s="1">
        <v>0</v>
      </c>
      <c r="BQ1201" s="1">
        <v>0</v>
      </c>
      <c r="BR1201" s="1">
        <v>0</v>
      </c>
      <c r="BS1201" s="1">
        <v>0</v>
      </c>
      <c r="BT1201" s="1">
        <v>0</v>
      </c>
      <c r="BU1201" s="1">
        <v>0</v>
      </c>
      <c r="BV1201" s="1">
        <v>0</v>
      </c>
      <c r="BW1201" s="1">
        <v>0</v>
      </c>
      <c r="BX1201" s="1">
        <v>0</v>
      </c>
      <c r="BY1201" s="1">
        <v>0</v>
      </c>
      <c r="BZ1201" s="1">
        <v>0</v>
      </c>
      <c r="CA1201" s="1">
        <v>0</v>
      </c>
    </row>
    <row r="1202" spans="1:79" hidden="1" outlineLevel="1">
      <c r="A1202" t="s">
        <v>1241</v>
      </c>
      <c r="B1202" s="9" t="s">
        <v>3117</v>
      </c>
      <c r="C1202" s="1">
        <f t="shared" si="333"/>
        <v>755</v>
      </c>
      <c r="D1202" s="7">
        <f t="shared" si="334"/>
        <v>3</v>
      </c>
      <c r="E1202" s="7">
        <f t="shared" si="335"/>
        <v>4</v>
      </c>
      <c r="F1202" s="7">
        <f t="shared" si="336"/>
        <v>5</v>
      </c>
      <c r="G1202" s="7">
        <f t="shared" si="331"/>
        <v>2</v>
      </c>
      <c r="H1202" s="49">
        <f t="shared" si="337"/>
        <v>154</v>
      </c>
      <c r="I1202" s="177">
        <f t="shared" si="338"/>
        <v>0.20397350993377483</v>
      </c>
      <c r="J1202" s="8"/>
      <c r="K1202" s="2">
        <f t="shared" si="339"/>
        <v>0.13245033112582782</v>
      </c>
      <c r="L1202" s="2">
        <f t="shared" si="340"/>
        <v>9.9337748344370855E-2</v>
      </c>
      <c r="M1202" s="2">
        <f t="shared" si="341"/>
        <v>8.211920529801324E-2</v>
      </c>
      <c r="N1202" s="2">
        <f t="shared" si="344"/>
        <v>0.176158940397351</v>
      </c>
      <c r="O1202" s="2">
        <f t="shared" si="345"/>
        <v>0.50993377483443714</v>
      </c>
      <c r="P1202" s="1">
        <v>100</v>
      </c>
      <c r="Q1202" s="1">
        <v>75</v>
      </c>
      <c r="R1202" s="1">
        <v>62</v>
      </c>
      <c r="S1202" s="1">
        <v>133</v>
      </c>
      <c r="T1202" s="1">
        <v>287</v>
      </c>
      <c r="U1202" s="1">
        <v>17</v>
      </c>
      <c r="V1202" s="1">
        <v>25</v>
      </c>
      <c r="W1202" s="1">
        <v>41</v>
      </c>
      <c r="X1202" s="1">
        <v>4</v>
      </c>
      <c r="Y1202" s="1"/>
      <c r="Z1202" s="1">
        <v>8</v>
      </c>
      <c r="AA1202" s="1">
        <f t="shared" si="349"/>
        <v>3</v>
      </c>
      <c r="AB1202" s="1">
        <v>0</v>
      </c>
      <c r="AC1202" s="1">
        <v>0</v>
      </c>
      <c r="AD1202" s="1">
        <v>0</v>
      </c>
      <c r="AE1202" s="1">
        <v>0</v>
      </c>
      <c r="AF1202" s="1">
        <v>0</v>
      </c>
      <c r="AG1202" s="1">
        <v>0</v>
      </c>
      <c r="AI1202" t="str">
        <f t="shared" si="332"/>
        <v>New Durham</v>
      </c>
      <c r="AJ1202" t="s">
        <v>2049</v>
      </c>
      <c r="AK1202" s="182">
        <v>1</v>
      </c>
      <c r="AL1202" s="7"/>
      <c r="AN1202" s="97">
        <v>33</v>
      </c>
      <c r="AO1202" s="99">
        <v>17</v>
      </c>
      <c r="AP1202" s="99">
        <v>45</v>
      </c>
      <c r="AQ1202" s="106">
        <v>51220</v>
      </c>
      <c r="AR1202" s="106">
        <f t="shared" si="342"/>
        <v>33017</v>
      </c>
      <c r="AS1202" t="s">
        <v>1711</v>
      </c>
      <c r="AT1202" s="109">
        <f t="shared" si="343"/>
        <v>3351220</v>
      </c>
      <c r="AW1202">
        <v>44.15</v>
      </c>
      <c r="AX1202">
        <v>2.46</v>
      </c>
      <c r="AY1202">
        <v>41.69</v>
      </c>
      <c r="BA1202" s="7">
        <f t="shared" si="346"/>
        <v>0</v>
      </c>
      <c r="BB1202" s="7">
        <f t="shared" si="347"/>
        <v>0</v>
      </c>
      <c r="BC1202" s="7">
        <f t="shared" si="348"/>
        <v>0</v>
      </c>
      <c r="BD1202" s="7">
        <f t="shared" si="348"/>
        <v>0</v>
      </c>
      <c r="BE1202" s="7">
        <f t="shared" si="350"/>
        <v>1</v>
      </c>
      <c r="BF1202" s="117"/>
      <c r="BI1202" s="117"/>
      <c r="BJ1202" s="117"/>
      <c r="BK1202" s="168"/>
      <c r="BM1202" s="1">
        <v>0</v>
      </c>
      <c r="BN1202" s="1">
        <v>0</v>
      </c>
      <c r="BO1202" s="1">
        <v>0</v>
      </c>
      <c r="BP1202" s="1">
        <v>0</v>
      </c>
      <c r="BQ1202" s="1">
        <v>0</v>
      </c>
      <c r="BR1202" s="1">
        <v>0</v>
      </c>
      <c r="BS1202" s="1">
        <v>0</v>
      </c>
      <c r="BT1202" s="1">
        <v>1</v>
      </c>
      <c r="BU1202" s="1">
        <v>0</v>
      </c>
      <c r="BV1202" s="1">
        <v>1</v>
      </c>
      <c r="BW1202" s="1">
        <v>0</v>
      </c>
      <c r="BX1202" s="1">
        <v>0</v>
      </c>
      <c r="BY1202" s="1">
        <v>0</v>
      </c>
      <c r="BZ1202" s="1">
        <v>0</v>
      </c>
      <c r="CA1202" s="1">
        <v>1</v>
      </c>
    </row>
    <row r="1203" spans="1:79" hidden="1" outlineLevel="1">
      <c r="A1203" t="s">
        <v>267</v>
      </c>
      <c r="B1203" s="9" t="s">
        <v>3117</v>
      </c>
      <c r="C1203" s="1">
        <f t="shared" si="333"/>
        <v>607</v>
      </c>
      <c r="D1203" s="7">
        <f t="shared" si="334"/>
        <v>2</v>
      </c>
      <c r="E1203" s="7">
        <f t="shared" si="335"/>
        <v>3</v>
      </c>
      <c r="F1203" s="7">
        <f t="shared" si="336"/>
        <v>5</v>
      </c>
      <c r="G1203" s="7">
        <f t="shared" si="331"/>
        <v>4</v>
      </c>
      <c r="H1203" s="49">
        <f t="shared" si="337"/>
        <v>118</v>
      </c>
      <c r="I1203" s="177">
        <f t="shared" si="338"/>
        <v>0.19439868204283361</v>
      </c>
      <c r="J1203" s="8"/>
      <c r="K1203" s="2">
        <f t="shared" si="339"/>
        <v>0.16968698517298189</v>
      </c>
      <c r="L1203" s="2">
        <f t="shared" si="340"/>
        <v>0.1186161449752883</v>
      </c>
      <c r="M1203" s="2">
        <f t="shared" si="341"/>
        <v>7.4135090609555185E-2</v>
      </c>
      <c r="N1203" s="2">
        <f t="shared" si="344"/>
        <v>0.10543657331136738</v>
      </c>
      <c r="O1203" s="2">
        <f t="shared" si="345"/>
        <v>0.53212520593080737</v>
      </c>
      <c r="P1203" s="1">
        <v>103</v>
      </c>
      <c r="Q1203" s="1">
        <v>72</v>
      </c>
      <c r="R1203" s="1">
        <v>45</v>
      </c>
      <c r="S1203" s="1">
        <v>64</v>
      </c>
      <c r="T1203" s="1">
        <v>221</v>
      </c>
      <c r="U1203" s="1">
        <v>19</v>
      </c>
      <c r="V1203" s="1">
        <v>28</v>
      </c>
      <c r="W1203" s="1">
        <v>43</v>
      </c>
      <c r="X1203" s="1">
        <v>5</v>
      </c>
      <c r="Y1203" s="1"/>
      <c r="Z1203" s="1">
        <v>7</v>
      </c>
      <c r="AA1203" s="1">
        <f t="shared" si="349"/>
        <v>0</v>
      </c>
      <c r="AB1203" s="1">
        <v>0</v>
      </c>
      <c r="AC1203" s="1">
        <v>0</v>
      </c>
      <c r="AD1203" s="1">
        <v>0</v>
      </c>
      <c r="AE1203" s="1">
        <v>0</v>
      </c>
      <c r="AF1203" s="1">
        <v>0</v>
      </c>
      <c r="AG1203" s="1">
        <v>0</v>
      </c>
      <c r="AI1203" t="str">
        <f t="shared" si="332"/>
        <v>New Hampton</v>
      </c>
      <c r="AJ1203" t="s">
        <v>1371</v>
      </c>
      <c r="AK1203" s="182">
        <v>1</v>
      </c>
      <c r="AL1203" s="7"/>
      <c r="AN1203" s="97">
        <v>33</v>
      </c>
      <c r="AO1203" s="99">
        <v>1</v>
      </c>
      <c r="AP1203" s="99">
        <v>45</v>
      </c>
      <c r="AQ1203" s="106">
        <v>51540</v>
      </c>
      <c r="AR1203" s="106">
        <f t="shared" si="342"/>
        <v>33001</v>
      </c>
      <c r="AS1203" t="s">
        <v>1711</v>
      </c>
      <c r="AT1203" s="109">
        <f t="shared" si="343"/>
        <v>3351540</v>
      </c>
      <c r="AW1203">
        <v>38.21</v>
      </c>
      <c r="AX1203">
        <v>1.5</v>
      </c>
      <c r="AY1203">
        <v>36.700000000000003</v>
      </c>
      <c r="BA1203" s="7">
        <f t="shared" si="346"/>
        <v>0</v>
      </c>
      <c r="BB1203" s="7">
        <f t="shared" si="347"/>
        <v>0</v>
      </c>
      <c r="BC1203" s="7">
        <f t="shared" si="348"/>
        <v>0</v>
      </c>
      <c r="BD1203" s="7">
        <f t="shared" si="348"/>
        <v>0</v>
      </c>
      <c r="BE1203" s="7">
        <f t="shared" si="350"/>
        <v>1</v>
      </c>
      <c r="BF1203" s="117"/>
      <c r="BI1203" s="117"/>
      <c r="BJ1203" s="117"/>
      <c r="BK1203" s="168"/>
      <c r="BM1203" s="1">
        <v>0</v>
      </c>
      <c r="BN1203" s="1">
        <v>0</v>
      </c>
      <c r="BO1203" s="1">
        <v>0</v>
      </c>
      <c r="BP1203" s="1">
        <v>0</v>
      </c>
      <c r="BQ1203" s="1">
        <v>0</v>
      </c>
      <c r="BR1203" s="1">
        <v>0</v>
      </c>
      <c r="BS1203" s="1">
        <v>0</v>
      </c>
      <c r="BT1203" s="1">
        <v>0</v>
      </c>
      <c r="BU1203" s="1">
        <v>0</v>
      </c>
      <c r="BV1203" s="1">
        <v>0</v>
      </c>
      <c r="BW1203" s="1">
        <v>0</v>
      </c>
      <c r="BX1203" s="1">
        <v>0</v>
      </c>
      <c r="BY1203" s="1">
        <v>0</v>
      </c>
      <c r="BZ1203" s="1">
        <v>0</v>
      </c>
      <c r="CA1203" s="1">
        <v>0</v>
      </c>
    </row>
    <row r="1204" spans="1:79" hidden="1" outlineLevel="1">
      <c r="A1204" t="s">
        <v>3068</v>
      </c>
      <c r="B1204" s="9" t="s">
        <v>3117</v>
      </c>
      <c r="C1204" s="1">
        <f t="shared" si="333"/>
        <v>1430</v>
      </c>
      <c r="D1204" s="7">
        <f t="shared" si="334"/>
        <v>4</v>
      </c>
      <c r="E1204" s="7">
        <f t="shared" si="335"/>
        <v>5</v>
      </c>
      <c r="F1204" s="7">
        <f t="shared" si="336"/>
        <v>3</v>
      </c>
      <c r="G1204" s="7">
        <f t="shared" si="331"/>
        <v>2</v>
      </c>
      <c r="H1204" s="49">
        <f t="shared" si="337"/>
        <v>252</v>
      </c>
      <c r="I1204" s="177">
        <f t="shared" si="338"/>
        <v>0.17622377622377622</v>
      </c>
      <c r="J1204" s="8"/>
      <c r="K1204" s="2">
        <f t="shared" si="339"/>
        <v>7.4825174825174826E-2</v>
      </c>
      <c r="L1204" s="2">
        <f t="shared" si="340"/>
        <v>6.5034965034965031E-2</v>
      </c>
      <c r="M1204" s="2">
        <f t="shared" si="341"/>
        <v>0.1076923076923077</v>
      </c>
      <c r="N1204" s="2">
        <f t="shared" si="344"/>
        <v>0.21958041958041957</v>
      </c>
      <c r="O1204" s="2">
        <f t="shared" si="345"/>
        <v>0.53286713286713283</v>
      </c>
      <c r="P1204" s="1">
        <v>107</v>
      </c>
      <c r="Q1204" s="1">
        <v>93</v>
      </c>
      <c r="R1204" s="1">
        <v>154</v>
      </c>
      <c r="S1204" s="1">
        <v>314</v>
      </c>
      <c r="T1204" s="1">
        <v>566</v>
      </c>
      <c r="U1204" s="1">
        <v>74</v>
      </c>
      <c r="V1204" s="1">
        <v>46</v>
      </c>
      <c r="W1204" s="1">
        <v>54</v>
      </c>
      <c r="X1204" s="1">
        <v>12</v>
      </c>
      <c r="Y1204" s="1"/>
      <c r="Z1204" s="1">
        <v>5</v>
      </c>
      <c r="AA1204" s="1">
        <f t="shared" si="349"/>
        <v>3</v>
      </c>
      <c r="AB1204" s="1">
        <v>1</v>
      </c>
      <c r="AC1204" s="1">
        <v>0</v>
      </c>
      <c r="AD1204" s="1">
        <v>0</v>
      </c>
      <c r="AE1204" s="1">
        <v>0</v>
      </c>
      <c r="AF1204" s="1">
        <v>0</v>
      </c>
      <c r="AG1204" s="1">
        <v>1</v>
      </c>
      <c r="AI1204" t="str">
        <f t="shared" si="332"/>
        <v>New Ipswich</v>
      </c>
      <c r="AJ1204" t="s">
        <v>118</v>
      </c>
      <c r="AK1204" s="182">
        <v>2</v>
      </c>
      <c r="AL1204" s="7"/>
      <c r="AN1204" s="97">
        <v>33</v>
      </c>
      <c r="AO1204" s="99">
        <v>11</v>
      </c>
      <c r="AP1204" s="99">
        <v>120</v>
      </c>
      <c r="AQ1204" s="106">
        <v>51940</v>
      </c>
      <c r="AR1204" s="106">
        <f t="shared" si="342"/>
        <v>33011</v>
      </c>
      <c r="AS1204" t="s">
        <v>1711</v>
      </c>
      <c r="AT1204" s="109">
        <f t="shared" si="343"/>
        <v>3351940</v>
      </c>
      <c r="AW1204">
        <v>33.06</v>
      </c>
      <c r="AX1204">
        <v>0.32</v>
      </c>
      <c r="AY1204">
        <v>32.75</v>
      </c>
      <c r="BA1204" s="7">
        <f t="shared" si="346"/>
        <v>0</v>
      </c>
      <c r="BB1204" s="7">
        <f t="shared" si="347"/>
        <v>0</v>
      </c>
      <c r="BC1204" s="7">
        <f t="shared" si="348"/>
        <v>0</v>
      </c>
      <c r="BD1204" s="7">
        <f t="shared" si="348"/>
        <v>0</v>
      </c>
      <c r="BE1204" s="7">
        <f t="shared" si="350"/>
        <v>1</v>
      </c>
      <c r="BF1204" s="117"/>
      <c r="BI1204" s="117"/>
      <c r="BJ1204" s="117"/>
      <c r="BK1204" s="168"/>
      <c r="BM1204" s="1">
        <v>0</v>
      </c>
      <c r="BN1204" s="1">
        <v>0</v>
      </c>
      <c r="BO1204" s="1">
        <v>0</v>
      </c>
      <c r="BP1204" s="1">
        <v>0</v>
      </c>
      <c r="BQ1204" s="1">
        <v>0</v>
      </c>
      <c r="BR1204" s="1">
        <v>0</v>
      </c>
      <c r="BS1204" s="1">
        <v>0</v>
      </c>
      <c r="BT1204" s="1">
        <v>0</v>
      </c>
      <c r="BU1204" s="1">
        <v>0</v>
      </c>
      <c r="BV1204" s="1">
        <v>3</v>
      </c>
      <c r="BW1204" s="1">
        <v>0</v>
      </c>
      <c r="BX1204" s="1">
        <v>0</v>
      </c>
      <c r="BY1204" s="1">
        <v>0</v>
      </c>
      <c r="BZ1204" s="1">
        <v>0</v>
      </c>
      <c r="CA1204" s="1">
        <v>0</v>
      </c>
    </row>
    <row r="1205" spans="1:79" hidden="1" outlineLevel="1">
      <c r="A1205" t="s">
        <v>2803</v>
      </c>
      <c r="B1205" s="9" t="s">
        <v>3117</v>
      </c>
      <c r="C1205" s="1">
        <f t="shared" si="333"/>
        <v>1279</v>
      </c>
      <c r="D1205" s="7">
        <f t="shared" si="334"/>
        <v>1</v>
      </c>
      <c r="E1205" s="7">
        <f t="shared" si="335"/>
        <v>3</v>
      </c>
      <c r="F1205" s="7">
        <f t="shared" si="336"/>
        <v>4</v>
      </c>
      <c r="G1205" s="7">
        <f t="shared" si="331"/>
        <v>6</v>
      </c>
      <c r="H1205" s="49">
        <f t="shared" si="337"/>
        <v>41</v>
      </c>
      <c r="I1205" s="177">
        <f t="shared" si="338"/>
        <v>3.2056293979671621E-2</v>
      </c>
      <c r="J1205" s="8"/>
      <c r="K1205" s="2">
        <f t="shared" si="339"/>
        <v>0.27521501172791241</v>
      </c>
      <c r="L1205" s="2">
        <f t="shared" si="340"/>
        <v>0.1563721657544957</v>
      </c>
      <c r="M1205" s="2">
        <f t="shared" si="341"/>
        <v>0.1016419077404222</v>
      </c>
      <c r="N1205" s="2">
        <f t="shared" si="344"/>
        <v>5.8639562157935886E-2</v>
      </c>
      <c r="O1205" s="2">
        <f t="shared" si="345"/>
        <v>0.40813135261923389</v>
      </c>
      <c r="P1205" s="1">
        <v>352</v>
      </c>
      <c r="Q1205" s="1">
        <v>200</v>
      </c>
      <c r="R1205" s="1">
        <v>130</v>
      </c>
      <c r="S1205" s="1">
        <v>75</v>
      </c>
      <c r="T1205" s="1">
        <v>311</v>
      </c>
      <c r="U1205" s="1">
        <v>19</v>
      </c>
      <c r="V1205" s="1">
        <v>41</v>
      </c>
      <c r="W1205" s="1">
        <v>128</v>
      </c>
      <c r="X1205" s="1">
        <v>7</v>
      </c>
      <c r="Y1205" s="1"/>
      <c r="Z1205" s="1">
        <v>9</v>
      </c>
      <c r="AA1205" s="1">
        <f t="shared" si="349"/>
        <v>1</v>
      </c>
      <c r="AB1205" s="1">
        <v>2</v>
      </c>
      <c r="AC1205" s="1">
        <v>1</v>
      </c>
      <c r="AD1205" s="1">
        <v>0</v>
      </c>
      <c r="AE1205" s="1">
        <v>0</v>
      </c>
      <c r="AF1205" s="1">
        <v>2</v>
      </c>
      <c r="AG1205" s="1">
        <v>1</v>
      </c>
      <c r="AI1205" t="str">
        <f t="shared" si="332"/>
        <v>New London</v>
      </c>
      <c r="AJ1205" t="s">
        <v>1643</v>
      </c>
      <c r="AK1205" s="182">
        <v>2</v>
      </c>
      <c r="AL1205" s="7"/>
      <c r="AN1205" s="97">
        <v>33</v>
      </c>
      <c r="AO1205" s="99">
        <v>13</v>
      </c>
      <c r="AP1205" s="99">
        <v>95</v>
      </c>
      <c r="AQ1205" s="106">
        <v>52100</v>
      </c>
      <c r="AR1205" s="106">
        <f t="shared" si="342"/>
        <v>33013</v>
      </c>
      <c r="AS1205" t="s">
        <v>1711</v>
      </c>
      <c r="AT1205" s="109">
        <f t="shared" si="343"/>
        <v>3352100</v>
      </c>
      <c r="AW1205">
        <v>25.59</v>
      </c>
      <c r="AX1205">
        <v>3.08</v>
      </c>
      <c r="AY1205">
        <v>22.51</v>
      </c>
      <c r="BA1205" s="7">
        <f t="shared" si="346"/>
        <v>1</v>
      </c>
      <c r="BB1205" s="7">
        <f t="shared" si="347"/>
        <v>0</v>
      </c>
      <c r="BC1205" s="7">
        <f t="shared" si="348"/>
        <v>0</v>
      </c>
      <c r="BD1205" s="7">
        <f t="shared" si="348"/>
        <v>0</v>
      </c>
      <c r="BE1205" s="7">
        <f t="shared" si="350"/>
        <v>0</v>
      </c>
      <c r="BF1205" s="117"/>
      <c r="BI1205" s="117"/>
      <c r="BJ1205" s="117"/>
      <c r="BK1205" s="168"/>
      <c r="BM1205" s="1">
        <v>0</v>
      </c>
      <c r="BN1205" s="1">
        <v>0</v>
      </c>
      <c r="BO1205" s="1">
        <v>0</v>
      </c>
      <c r="BP1205" s="1">
        <v>0</v>
      </c>
      <c r="BQ1205" s="1">
        <v>0</v>
      </c>
      <c r="BR1205" s="1">
        <v>0</v>
      </c>
      <c r="BS1205" s="1">
        <v>0</v>
      </c>
      <c r="BT1205" s="1">
        <v>0</v>
      </c>
      <c r="BU1205" s="1">
        <v>0</v>
      </c>
      <c r="BV1205" s="1">
        <v>1</v>
      </c>
      <c r="BW1205" s="1">
        <v>0</v>
      </c>
      <c r="BX1205" s="1">
        <v>0</v>
      </c>
      <c r="BY1205" s="1">
        <v>0</v>
      </c>
      <c r="BZ1205" s="1">
        <v>0</v>
      </c>
      <c r="CA1205" s="1">
        <v>0</v>
      </c>
    </row>
    <row r="1206" spans="1:79" hidden="1" outlineLevel="1">
      <c r="A1206" t="s">
        <v>2882</v>
      </c>
      <c r="B1206" s="9" t="s">
        <v>3117</v>
      </c>
      <c r="C1206" s="1">
        <f t="shared" si="333"/>
        <v>643</v>
      </c>
      <c r="D1206" s="7">
        <f t="shared" si="334"/>
        <v>2</v>
      </c>
      <c r="E1206" s="7">
        <f t="shared" si="335"/>
        <v>3</v>
      </c>
      <c r="F1206" s="7">
        <f t="shared" si="336"/>
        <v>4</v>
      </c>
      <c r="G1206" s="7">
        <f t="shared" si="331"/>
        <v>5</v>
      </c>
      <c r="H1206" s="49">
        <f t="shared" si="337"/>
        <v>89</v>
      </c>
      <c r="I1206" s="177">
        <f t="shared" si="338"/>
        <v>0.13841368584758942</v>
      </c>
      <c r="J1206" s="8"/>
      <c r="K1206" s="2">
        <f t="shared" si="339"/>
        <v>0.20684292379471228</v>
      </c>
      <c r="L1206" s="2">
        <f t="shared" si="340"/>
        <v>0.10730948678071539</v>
      </c>
      <c r="M1206" s="2">
        <f t="shared" si="341"/>
        <v>0.1026438569206843</v>
      </c>
      <c r="N1206" s="2">
        <f t="shared" si="344"/>
        <v>9.6423017107309481E-2</v>
      </c>
      <c r="O1206" s="2">
        <f t="shared" si="345"/>
        <v>0.48678071539657852</v>
      </c>
      <c r="P1206" s="1">
        <v>133</v>
      </c>
      <c r="Q1206" s="1">
        <v>69</v>
      </c>
      <c r="R1206" s="1">
        <v>66</v>
      </c>
      <c r="S1206" s="1">
        <v>62</v>
      </c>
      <c r="T1206" s="1">
        <v>222</v>
      </c>
      <c r="U1206" s="1">
        <v>13</v>
      </c>
      <c r="V1206" s="1">
        <v>23</v>
      </c>
      <c r="W1206" s="1">
        <v>49</v>
      </c>
      <c r="X1206" s="1">
        <v>2</v>
      </c>
      <c r="Y1206" s="1"/>
      <c r="Z1206" s="1">
        <v>2</v>
      </c>
      <c r="AA1206" s="1">
        <f t="shared" si="349"/>
        <v>1</v>
      </c>
      <c r="AB1206" s="1">
        <v>0</v>
      </c>
      <c r="AC1206" s="1">
        <v>0</v>
      </c>
      <c r="AD1206" s="1">
        <v>0</v>
      </c>
      <c r="AE1206" s="1">
        <v>0</v>
      </c>
      <c r="AF1206" s="1">
        <v>1</v>
      </c>
      <c r="AG1206" s="1">
        <v>0</v>
      </c>
      <c r="AI1206" t="str">
        <f t="shared" ref="AI1206:AI1264" si="351">A1206</f>
        <v>Newbury</v>
      </c>
      <c r="AJ1206" t="s">
        <v>1643</v>
      </c>
      <c r="AK1206" s="182">
        <v>2</v>
      </c>
      <c r="AL1206" s="7"/>
      <c r="AN1206" s="97">
        <v>33</v>
      </c>
      <c r="AO1206" s="99">
        <v>13</v>
      </c>
      <c r="AP1206" s="99">
        <v>90</v>
      </c>
      <c r="AQ1206" s="106">
        <v>50900</v>
      </c>
      <c r="AR1206" s="106">
        <f t="shared" si="342"/>
        <v>33013</v>
      </c>
      <c r="AS1206" t="s">
        <v>1711</v>
      </c>
      <c r="AT1206" s="109">
        <f t="shared" si="343"/>
        <v>3350900</v>
      </c>
      <c r="AW1206">
        <v>38.090000000000003</v>
      </c>
      <c r="AX1206">
        <v>2.29</v>
      </c>
      <c r="AY1206">
        <v>35.799999999999997</v>
      </c>
      <c r="BA1206" s="7">
        <f t="shared" si="346"/>
        <v>0</v>
      </c>
      <c r="BB1206" s="7">
        <f t="shared" si="347"/>
        <v>0</v>
      </c>
      <c r="BC1206" s="7">
        <f t="shared" si="348"/>
        <v>0</v>
      </c>
      <c r="BD1206" s="7">
        <f t="shared" si="348"/>
        <v>0</v>
      </c>
      <c r="BE1206" s="7">
        <f t="shared" si="350"/>
        <v>1</v>
      </c>
      <c r="BF1206" s="117"/>
      <c r="BI1206" s="117"/>
      <c r="BJ1206" s="117"/>
      <c r="BK1206" s="168"/>
      <c r="BM1206" s="1">
        <v>0</v>
      </c>
      <c r="BN1206" s="1">
        <v>0</v>
      </c>
      <c r="BO1206" s="1">
        <v>0</v>
      </c>
      <c r="BP1206" s="1">
        <v>1</v>
      </c>
      <c r="BQ1206" s="1">
        <v>0</v>
      </c>
      <c r="BR1206" s="1">
        <v>0</v>
      </c>
      <c r="BS1206" s="1">
        <v>0</v>
      </c>
      <c r="BT1206" s="1">
        <v>0</v>
      </c>
      <c r="BU1206" s="1">
        <v>0</v>
      </c>
      <c r="BV1206" s="1">
        <v>0</v>
      </c>
      <c r="BW1206" s="1">
        <v>0</v>
      </c>
      <c r="BX1206" s="1">
        <v>0</v>
      </c>
      <c r="BY1206" s="1">
        <v>0</v>
      </c>
      <c r="BZ1206" s="1">
        <v>0</v>
      </c>
      <c r="CA1206" s="1">
        <v>0</v>
      </c>
    </row>
    <row r="1207" spans="1:79" hidden="1" outlineLevel="1">
      <c r="A1207" t="s">
        <v>3069</v>
      </c>
      <c r="B1207" s="9" t="s">
        <v>3117</v>
      </c>
      <c r="C1207" s="1">
        <f t="shared" si="333"/>
        <v>490</v>
      </c>
      <c r="D1207" s="7">
        <f t="shared" si="334"/>
        <v>2</v>
      </c>
      <c r="E1207" s="7">
        <f t="shared" si="335"/>
        <v>5</v>
      </c>
      <c r="F1207" s="7">
        <f t="shared" si="336"/>
        <v>3</v>
      </c>
      <c r="G1207" s="7">
        <f t="shared" si="331"/>
        <v>6</v>
      </c>
      <c r="H1207" s="49">
        <f t="shared" si="337"/>
        <v>60</v>
      </c>
      <c r="I1207" s="177">
        <f t="shared" si="338"/>
        <v>0.12244897959183673</v>
      </c>
      <c r="J1207" s="8"/>
      <c r="K1207" s="2">
        <f t="shared" si="339"/>
        <v>0.19795918367346937</v>
      </c>
      <c r="L1207" s="2">
        <f t="shared" si="340"/>
        <v>9.1836734693877556E-2</v>
      </c>
      <c r="M1207" s="2">
        <f t="shared" si="341"/>
        <v>0.1489795918367347</v>
      </c>
      <c r="N1207" s="2">
        <f t="shared" si="344"/>
        <v>7.5510204081632656E-2</v>
      </c>
      <c r="O1207" s="2">
        <f t="shared" si="345"/>
        <v>0.48571428571428577</v>
      </c>
      <c r="P1207" s="1">
        <v>97</v>
      </c>
      <c r="Q1207" s="1">
        <v>45</v>
      </c>
      <c r="R1207" s="1">
        <v>73</v>
      </c>
      <c r="S1207" s="1">
        <v>37</v>
      </c>
      <c r="T1207" s="1">
        <v>157</v>
      </c>
      <c r="U1207" s="1">
        <v>8</v>
      </c>
      <c r="V1207" s="1">
        <v>17</v>
      </c>
      <c r="W1207" s="1">
        <v>48</v>
      </c>
      <c r="X1207" s="1">
        <v>2</v>
      </c>
      <c r="Y1207" s="1"/>
      <c r="Z1207" s="1">
        <v>3</v>
      </c>
      <c r="AA1207" s="1">
        <f t="shared" si="349"/>
        <v>0</v>
      </c>
      <c r="AB1207" s="1">
        <v>1</v>
      </c>
      <c r="AC1207" s="1">
        <v>0</v>
      </c>
      <c r="AD1207" s="1">
        <v>1</v>
      </c>
      <c r="AE1207" s="1">
        <v>0</v>
      </c>
      <c r="AF1207" s="1">
        <v>0</v>
      </c>
      <c r="AG1207" s="1">
        <v>1</v>
      </c>
      <c r="AI1207" t="str">
        <f t="shared" si="351"/>
        <v>Newfields</v>
      </c>
      <c r="AJ1207" t="s">
        <v>3010</v>
      </c>
      <c r="AK1207" s="182">
        <v>1</v>
      </c>
      <c r="AL1207" s="7"/>
      <c r="AN1207" s="97">
        <v>33</v>
      </c>
      <c r="AO1207" s="99">
        <v>15</v>
      </c>
      <c r="AP1207" s="99">
        <v>105</v>
      </c>
      <c r="AQ1207" s="106">
        <v>51380</v>
      </c>
      <c r="AR1207" s="106">
        <f t="shared" si="342"/>
        <v>33015</v>
      </c>
      <c r="AS1207" t="s">
        <v>1711</v>
      </c>
      <c r="AT1207" s="109">
        <f t="shared" si="343"/>
        <v>3351380</v>
      </c>
      <c r="AW1207">
        <v>7.18</v>
      </c>
      <c r="AX1207">
        <v>0.16</v>
      </c>
      <c r="AY1207">
        <v>7.02</v>
      </c>
      <c r="BA1207" s="7">
        <f t="shared" si="346"/>
        <v>0</v>
      </c>
      <c r="BB1207" s="7">
        <f t="shared" si="347"/>
        <v>0</v>
      </c>
      <c r="BC1207" s="7">
        <f t="shared" si="348"/>
        <v>0</v>
      </c>
      <c r="BD1207" s="7">
        <f t="shared" si="348"/>
        <v>0</v>
      </c>
      <c r="BE1207" s="7">
        <f t="shared" si="350"/>
        <v>1</v>
      </c>
      <c r="BF1207" s="117"/>
      <c r="BI1207" s="117"/>
      <c r="BJ1207" s="117"/>
      <c r="BK1207" s="168"/>
      <c r="BM1207" s="1">
        <v>0</v>
      </c>
      <c r="BN1207" s="1">
        <v>0</v>
      </c>
      <c r="BO1207" s="1">
        <v>0</v>
      </c>
      <c r="BP1207" s="1">
        <v>0</v>
      </c>
      <c r="BQ1207" s="1">
        <v>0</v>
      </c>
      <c r="BR1207" s="1">
        <v>0</v>
      </c>
      <c r="BS1207" s="1">
        <v>0</v>
      </c>
      <c r="BT1207" s="1">
        <v>0</v>
      </c>
      <c r="BU1207" s="1">
        <v>0</v>
      </c>
      <c r="BV1207" s="1">
        <v>0</v>
      </c>
      <c r="BW1207" s="1">
        <v>0</v>
      </c>
      <c r="BX1207" s="1">
        <v>0</v>
      </c>
      <c r="BY1207" s="1">
        <v>0</v>
      </c>
      <c r="BZ1207" s="1">
        <v>0</v>
      </c>
      <c r="CA1207" s="1">
        <v>0</v>
      </c>
    </row>
    <row r="1208" spans="1:79" hidden="1" outlineLevel="1">
      <c r="A1208" t="s">
        <v>954</v>
      </c>
      <c r="B1208" s="9" t="s">
        <v>3117</v>
      </c>
      <c r="C1208" s="1">
        <f t="shared" si="333"/>
        <v>271</v>
      </c>
      <c r="D1208" s="7">
        <f t="shared" si="334"/>
        <v>3</v>
      </c>
      <c r="E1208" s="7">
        <f t="shared" si="335"/>
        <v>4</v>
      </c>
      <c r="F1208" s="7">
        <f t="shared" si="336"/>
        <v>5</v>
      </c>
      <c r="G1208" s="7">
        <f t="shared" si="331"/>
        <v>2</v>
      </c>
      <c r="H1208" s="49">
        <f t="shared" si="337"/>
        <v>38</v>
      </c>
      <c r="I1208" s="177">
        <f t="shared" si="338"/>
        <v>0.14022140221402213</v>
      </c>
      <c r="J1208" s="8"/>
      <c r="K1208" s="2">
        <f t="shared" si="339"/>
        <v>0.12915129151291513</v>
      </c>
      <c r="L1208" s="2">
        <f t="shared" si="340"/>
        <v>0.12177121771217712</v>
      </c>
      <c r="M1208" s="2">
        <f t="shared" si="341"/>
        <v>0.11439114391143912</v>
      </c>
      <c r="N1208" s="2">
        <f t="shared" si="344"/>
        <v>0.16974169741697417</v>
      </c>
      <c r="O1208" s="2">
        <f t="shared" si="345"/>
        <v>0.46494464944649438</v>
      </c>
      <c r="P1208" s="1">
        <v>35</v>
      </c>
      <c r="Q1208" s="1">
        <v>33</v>
      </c>
      <c r="R1208" s="1">
        <v>31</v>
      </c>
      <c r="S1208" s="1">
        <v>46</v>
      </c>
      <c r="T1208" s="1">
        <v>84</v>
      </c>
      <c r="U1208" s="1">
        <v>5</v>
      </c>
      <c r="V1208" s="1">
        <v>12</v>
      </c>
      <c r="W1208" s="1">
        <v>20</v>
      </c>
      <c r="X1208" s="1">
        <v>1</v>
      </c>
      <c r="Y1208" s="1"/>
      <c r="Z1208" s="1">
        <v>3</v>
      </c>
      <c r="AA1208" s="1">
        <f t="shared" si="349"/>
        <v>0</v>
      </c>
      <c r="AB1208" s="1">
        <v>1</v>
      </c>
      <c r="AC1208" s="1">
        <v>0</v>
      </c>
      <c r="AD1208" s="1">
        <v>0</v>
      </c>
      <c r="AE1208" s="1">
        <v>0</v>
      </c>
      <c r="AF1208" s="1">
        <v>0</v>
      </c>
      <c r="AG1208" s="1">
        <v>0</v>
      </c>
      <c r="AI1208" t="str">
        <f t="shared" si="351"/>
        <v>Newington</v>
      </c>
      <c r="AJ1208" t="s">
        <v>3010</v>
      </c>
      <c r="AK1208" s="182">
        <v>1</v>
      </c>
      <c r="AL1208" s="7"/>
      <c r="AN1208" s="97">
        <v>33</v>
      </c>
      <c r="AO1208" s="99">
        <v>15</v>
      </c>
      <c r="AP1208" s="99">
        <v>110</v>
      </c>
      <c r="AQ1208" s="106">
        <v>51620</v>
      </c>
      <c r="AR1208" s="106">
        <f t="shared" si="342"/>
        <v>33015</v>
      </c>
      <c r="AS1208" t="s">
        <v>1711</v>
      </c>
      <c r="AT1208" s="109">
        <f t="shared" si="343"/>
        <v>3351620</v>
      </c>
      <c r="AW1208">
        <v>12.47</v>
      </c>
      <c r="AX1208">
        <v>4.12</v>
      </c>
      <c r="AY1208">
        <v>8.36</v>
      </c>
      <c r="BA1208" s="7">
        <f t="shared" si="346"/>
        <v>0</v>
      </c>
      <c r="BB1208" s="7">
        <f t="shared" si="347"/>
        <v>0</v>
      </c>
      <c r="BC1208" s="7">
        <f t="shared" si="348"/>
        <v>0</v>
      </c>
      <c r="BD1208" s="7">
        <f t="shared" si="348"/>
        <v>0</v>
      </c>
      <c r="BE1208" s="7">
        <f t="shared" si="350"/>
        <v>1</v>
      </c>
      <c r="BF1208" s="117"/>
      <c r="BI1208" s="117"/>
      <c r="BJ1208" s="117"/>
      <c r="BK1208" s="168"/>
      <c r="BM1208" s="1">
        <v>0</v>
      </c>
      <c r="BN1208" s="1">
        <v>0</v>
      </c>
      <c r="BO1208" s="1">
        <v>0</v>
      </c>
      <c r="BP1208" s="1">
        <v>0</v>
      </c>
      <c r="BQ1208" s="1">
        <v>0</v>
      </c>
      <c r="BR1208" s="1">
        <v>0</v>
      </c>
      <c r="BS1208" s="1">
        <v>0</v>
      </c>
      <c r="BT1208" s="1">
        <v>0</v>
      </c>
      <c r="BU1208" s="1">
        <v>0</v>
      </c>
      <c r="BV1208" s="1">
        <v>0</v>
      </c>
      <c r="BW1208" s="1">
        <v>0</v>
      </c>
      <c r="BX1208" s="1">
        <v>0</v>
      </c>
      <c r="BY1208" s="1">
        <v>0</v>
      </c>
      <c r="BZ1208" s="1">
        <v>0</v>
      </c>
      <c r="CA1208" s="1">
        <v>0</v>
      </c>
    </row>
    <row r="1209" spans="1:79" hidden="1" outlineLevel="1">
      <c r="A1209" t="s">
        <v>2732</v>
      </c>
      <c r="B1209" s="9" t="s">
        <v>3117</v>
      </c>
      <c r="C1209" s="1">
        <f t="shared" si="333"/>
        <v>1559</v>
      </c>
      <c r="D1209" s="7">
        <f t="shared" si="334"/>
        <v>2</v>
      </c>
      <c r="E1209" s="7">
        <f t="shared" si="335"/>
        <v>4</v>
      </c>
      <c r="F1209" s="7">
        <f t="shared" si="336"/>
        <v>3</v>
      </c>
      <c r="G1209" s="7">
        <f t="shared" ref="G1209:G1273" si="352">IF(S1209&gt;0,RANK(S1209,(P1209:AD1209)),0)</f>
        <v>5</v>
      </c>
      <c r="H1209" s="49">
        <f t="shared" si="337"/>
        <v>141</v>
      </c>
      <c r="I1209" s="177">
        <f t="shared" si="338"/>
        <v>9.0442591404746628E-2</v>
      </c>
      <c r="J1209" s="8"/>
      <c r="K1209" s="2">
        <f t="shared" si="339"/>
        <v>0.2020525978191148</v>
      </c>
      <c r="L1209" s="2">
        <f t="shared" si="340"/>
        <v>0.1141757536882617</v>
      </c>
      <c r="M1209" s="2">
        <f t="shared" si="341"/>
        <v>0.14496472097498397</v>
      </c>
      <c r="N1209" s="2">
        <f t="shared" si="344"/>
        <v>0.10968569595894805</v>
      </c>
      <c r="O1209" s="2">
        <f t="shared" si="345"/>
        <v>0.42912123155869142</v>
      </c>
      <c r="P1209" s="1">
        <v>315</v>
      </c>
      <c r="Q1209" s="1">
        <v>178</v>
      </c>
      <c r="R1209" s="1">
        <v>226</v>
      </c>
      <c r="S1209" s="1">
        <v>171</v>
      </c>
      <c r="T1209" s="1">
        <v>456</v>
      </c>
      <c r="U1209" s="1">
        <v>41</v>
      </c>
      <c r="V1209" s="1">
        <v>58</v>
      </c>
      <c r="W1209" s="1">
        <v>91</v>
      </c>
      <c r="X1209" s="1">
        <v>11</v>
      </c>
      <c r="Y1209" s="1"/>
      <c r="Z1209" s="1">
        <v>9</v>
      </c>
      <c r="AA1209" s="1">
        <f t="shared" si="349"/>
        <v>3</v>
      </c>
      <c r="AB1209" s="1">
        <v>0</v>
      </c>
      <c r="AC1209" s="1">
        <v>0</v>
      </c>
      <c r="AD1209" s="1">
        <v>0</v>
      </c>
      <c r="AE1209" s="1">
        <v>0</v>
      </c>
      <c r="AF1209" s="1">
        <v>0</v>
      </c>
      <c r="AG1209" s="1">
        <v>0</v>
      </c>
      <c r="AI1209" t="str">
        <f t="shared" si="351"/>
        <v>Newmarket</v>
      </c>
      <c r="AJ1209" t="s">
        <v>3010</v>
      </c>
      <c r="AK1209" s="182">
        <v>1</v>
      </c>
      <c r="AL1209" s="7"/>
      <c r="AN1209" s="97">
        <v>33</v>
      </c>
      <c r="AO1209" s="99">
        <v>15</v>
      </c>
      <c r="AP1209" s="99">
        <v>115</v>
      </c>
      <c r="AQ1209" s="106">
        <v>52340</v>
      </c>
      <c r="AR1209" s="106">
        <f t="shared" si="342"/>
        <v>33015</v>
      </c>
      <c r="AS1209" t="s">
        <v>1711</v>
      </c>
      <c r="AT1209" s="109">
        <f t="shared" si="343"/>
        <v>3352340</v>
      </c>
      <c r="AW1209">
        <v>14.17</v>
      </c>
      <c r="AX1209">
        <v>1.62</v>
      </c>
      <c r="AY1209">
        <v>12.55</v>
      </c>
      <c r="BA1209" s="7">
        <f t="shared" si="346"/>
        <v>0</v>
      </c>
      <c r="BB1209" s="7">
        <f t="shared" si="347"/>
        <v>0</v>
      </c>
      <c r="BC1209" s="7">
        <f t="shared" si="348"/>
        <v>0</v>
      </c>
      <c r="BD1209" s="7">
        <f t="shared" si="348"/>
        <v>0</v>
      </c>
      <c r="BE1209" s="7">
        <f t="shared" si="350"/>
        <v>1</v>
      </c>
      <c r="BF1209" s="117"/>
      <c r="BI1209" s="117"/>
      <c r="BJ1209" s="117"/>
      <c r="BK1209" s="168"/>
      <c r="BM1209" s="1">
        <v>0</v>
      </c>
      <c r="BN1209" s="1">
        <v>0</v>
      </c>
      <c r="BO1209" s="1">
        <v>0</v>
      </c>
      <c r="BP1209" s="1">
        <v>0</v>
      </c>
      <c r="BQ1209" s="1">
        <v>0</v>
      </c>
      <c r="BR1209" s="1">
        <v>0</v>
      </c>
      <c r="BS1209" s="1">
        <v>0</v>
      </c>
      <c r="BT1209" s="1">
        <v>0</v>
      </c>
      <c r="BU1209" s="1">
        <v>0</v>
      </c>
      <c r="BV1209" s="1">
        <v>2</v>
      </c>
      <c r="BW1209" s="1">
        <v>0</v>
      </c>
      <c r="BX1209" s="1">
        <v>0</v>
      </c>
      <c r="BY1209" s="1">
        <v>0</v>
      </c>
      <c r="BZ1209" s="1">
        <v>0</v>
      </c>
      <c r="CA1209" s="1">
        <v>1</v>
      </c>
    </row>
    <row r="1210" spans="1:79" hidden="1" outlineLevel="1">
      <c r="A1210" t="s">
        <v>581</v>
      </c>
      <c r="B1210" s="9" t="s">
        <v>3117</v>
      </c>
      <c r="C1210" s="1">
        <f t="shared" si="333"/>
        <v>1213</v>
      </c>
      <c r="D1210" s="7">
        <f t="shared" si="334"/>
        <v>2</v>
      </c>
      <c r="E1210" s="7">
        <f t="shared" si="335"/>
        <v>4</v>
      </c>
      <c r="F1210" s="7">
        <f t="shared" si="336"/>
        <v>3</v>
      </c>
      <c r="G1210" s="7">
        <f t="shared" si="352"/>
        <v>5</v>
      </c>
      <c r="H1210" s="49">
        <f t="shared" si="337"/>
        <v>323</v>
      </c>
      <c r="I1210" s="177">
        <f t="shared" si="338"/>
        <v>0.26628194558944768</v>
      </c>
      <c r="J1210" s="8"/>
      <c r="K1210" s="2">
        <f t="shared" si="339"/>
        <v>0.14674361088211046</v>
      </c>
      <c r="L1210" s="2">
        <f t="shared" si="340"/>
        <v>0.10222588623248145</v>
      </c>
      <c r="M1210" s="2">
        <f t="shared" si="341"/>
        <v>0.12036273701566365</v>
      </c>
      <c r="N1210" s="2">
        <f t="shared" si="344"/>
        <v>7.4196207749381696E-2</v>
      </c>
      <c r="O1210" s="2">
        <f t="shared" si="345"/>
        <v>0.55647155812036264</v>
      </c>
      <c r="P1210" s="1">
        <v>178</v>
      </c>
      <c r="Q1210" s="1">
        <v>124</v>
      </c>
      <c r="R1210" s="1">
        <v>146</v>
      </c>
      <c r="S1210" s="1">
        <v>90</v>
      </c>
      <c r="T1210" s="1">
        <v>501</v>
      </c>
      <c r="U1210" s="1">
        <v>33</v>
      </c>
      <c r="V1210" s="1">
        <v>43</v>
      </c>
      <c r="W1210" s="1">
        <v>68</v>
      </c>
      <c r="X1210" s="1">
        <v>9</v>
      </c>
      <c r="Y1210" s="1"/>
      <c r="Z1210" s="1">
        <v>10</v>
      </c>
      <c r="AA1210" s="1">
        <f t="shared" si="349"/>
        <v>4</v>
      </c>
      <c r="AB1210" s="1">
        <v>1</v>
      </c>
      <c r="AC1210" s="1">
        <v>0</v>
      </c>
      <c r="AD1210" s="1">
        <v>1</v>
      </c>
      <c r="AE1210" s="1">
        <v>0</v>
      </c>
      <c r="AF1210" s="1">
        <v>0</v>
      </c>
      <c r="AG1210" s="1">
        <v>5</v>
      </c>
      <c r="AI1210" t="str">
        <f t="shared" si="351"/>
        <v>Newport</v>
      </c>
      <c r="AJ1210" t="s">
        <v>162</v>
      </c>
      <c r="AK1210" s="182">
        <v>2</v>
      </c>
      <c r="AL1210" s="7"/>
      <c r="AN1210" s="97">
        <v>33</v>
      </c>
      <c r="AO1210" s="99">
        <v>19</v>
      </c>
      <c r="AP1210" s="99">
        <v>50</v>
      </c>
      <c r="AQ1210" s="106">
        <v>52580</v>
      </c>
      <c r="AR1210" s="106">
        <f t="shared" si="342"/>
        <v>33019</v>
      </c>
      <c r="AS1210" t="s">
        <v>1711</v>
      </c>
      <c r="AT1210" s="109">
        <f t="shared" si="343"/>
        <v>3352580</v>
      </c>
      <c r="AW1210">
        <v>43.65</v>
      </c>
      <c r="AX1210">
        <v>0.08</v>
      </c>
      <c r="AY1210">
        <v>43.57</v>
      </c>
      <c r="BA1210" s="7">
        <f t="shared" si="346"/>
        <v>0</v>
      </c>
      <c r="BB1210" s="7">
        <f t="shared" si="347"/>
        <v>0</v>
      </c>
      <c r="BC1210" s="7">
        <f t="shared" si="348"/>
        <v>0</v>
      </c>
      <c r="BD1210" s="7">
        <f t="shared" si="348"/>
        <v>0</v>
      </c>
      <c r="BE1210" s="7">
        <f t="shared" si="350"/>
        <v>1</v>
      </c>
      <c r="BF1210" s="117"/>
      <c r="BI1210" s="117"/>
      <c r="BJ1210" s="117"/>
      <c r="BK1210" s="168"/>
      <c r="BM1210" s="1">
        <v>0</v>
      </c>
      <c r="BN1210" s="1">
        <v>0</v>
      </c>
      <c r="BO1210" s="1">
        <v>1</v>
      </c>
      <c r="BP1210" s="1">
        <v>0</v>
      </c>
      <c r="BQ1210" s="1">
        <v>0</v>
      </c>
      <c r="BR1210" s="1">
        <v>0</v>
      </c>
      <c r="BS1210" s="1">
        <v>0</v>
      </c>
      <c r="BT1210" s="1">
        <v>0</v>
      </c>
      <c r="BU1210" s="1">
        <v>0</v>
      </c>
      <c r="BV1210" s="1">
        <v>1</v>
      </c>
      <c r="BW1210" s="1">
        <v>1</v>
      </c>
      <c r="BX1210" s="1">
        <v>0</v>
      </c>
      <c r="BY1210" s="1">
        <v>0</v>
      </c>
      <c r="BZ1210" s="1">
        <v>0</v>
      </c>
      <c r="CA1210" s="1">
        <v>1</v>
      </c>
    </row>
    <row r="1211" spans="1:79" hidden="1" outlineLevel="1">
      <c r="A1211" t="s">
        <v>2492</v>
      </c>
      <c r="B1211" s="9" t="s">
        <v>3117</v>
      </c>
      <c r="C1211" s="1">
        <f t="shared" si="333"/>
        <v>1101</v>
      </c>
      <c r="D1211" s="7">
        <f t="shared" si="334"/>
        <v>3</v>
      </c>
      <c r="E1211" s="7">
        <f t="shared" si="335"/>
        <v>5</v>
      </c>
      <c r="F1211" s="7">
        <f t="shared" si="336"/>
        <v>4</v>
      </c>
      <c r="G1211" s="7">
        <f t="shared" si="352"/>
        <v>2</v>
      </c>
      <c r="H1211" s="49">
        <f t="shared" si="337"/>
        <v>431</v>
      </c>
      <c r="I1211" s="177">
        <f t="shared" si="338"/>
        <v>0.39146230699364215</v>
      </c>
      <c r="J1211" s="8"/>
      <c r="K1211" s="2">
        <f t="shared" si="339"/>
        <v>9.9000908265213447E-2</v>
      </c>
      <c r="L1211" s="2">
        <f t="shared" si="340"/>
        <v>7.8110808356039965E-2</v>
      </c>
      <c r="M1211" s="2">
        <f t="shared" si="341"/>
        <v>9.7184377838328798E-2</v>
      </c>
      <c r="N1211" s="2">
        <f t="shared" si="344"/>
        <v>0.10808356039963669</v>
      </c>
      <c r="O1211" s="2">
        <f t="shared" si="345"/>
        <v>0.61762034514078101</v>
      </c>
      <c r="P1211" s="1">
        <v>109</v>
      </c>
      <c r="Q1211" s="1">
        <v>86</v>
      </c>
      <c r="R1211" s="1">
        <v>107</v>
      </c>
      <c r="S1211" s="1">
        <v>119</v>
      </c>
      <c r="T1211" s="1">
        <v>550</v>
      </c>
      <c r="U1211" s="1">
        <v>25</v>
      </c>
      <c r="V1211" s="1">
        <v>26</v>
      </c>
      <c r="W1211" s="1">
        <v>67</v>
      </c>
      <c r="X1211" s="1">
        <v>3</v>
      </c>
      <c r="Y1211" s="1"/>
      <c r="Z1211" s="1">
        <v>5</v>
      </c>
      <c r="AA1211" s="1">
        <f t="shared" si="349"/>
        <v>1</v>
      </c>
      <c r="AB1211" s="1">
        <v>0</v>
      </c>
      <c r="AC1211" s="1">
        <v>0</v>
      </c>
      <c r="AD1211" s="1">
        <v>1</v>
      </c>
      <c r="AE1211" s="1">
        <v>2</v>
      </c>
      <c r="AF1211" s="1">
        <v>0</v>
      </c>
      <c r="AG1211" s="1">
        <v>0</v>
      </c>
      <c r="AI1211" t="str">
        <f t="shared" si="351"/>
        <v>Newton</v>
      </c>
      <c r="AJ1211" t="s">
        <v>3010</v>
      </c>
      <c r="AK1211" s="182">
        <v>1</v>
      </c>
      <c r="AL1211" s="7"/>
      <c r="AN1211" s="97">
        <v>33</v>
      </c>
      <c r="AO1211" s="99">
        <v>15</v>
      </c>
      <c r="AP1211" s="99">
        <v>120</v>
      </c>
      <c r="AQ1211" s="106">
        <v>52900</v>
      </c>
      <c r="AR1211" s="106">
        <f t="shared" si="342"/>
        <v>33015</v>
      </c>
      <c r="AS1211" t="s">
        <v>1711</v>
      </c>
      <c r="AT1211" s="109">
        <f t="shared" si="343"/>
        <v>3352900</v>
      </c>
      <c r="AW1211">
        <v>10.06</v>
      </c>
      <c r="AX1211">
        <v>0.16</v>
      </c>
      <c r="AY1211">
        <v>9.91</v>
      </c>
      <c r="BA1211" s="7">
        <f t="shared" si="346"/>
        <v>0</v>
      </c>
      <c r="BB1211" s="7">
        <f t="shared" si="347"/>
        <v>0</v>
      </c>
      <c r="BC1211" s="7">
        <f t="shared" si="348"/>
        <v>0</v>
      </c>
      <c r="BD1211" s="7">
        <f t="shared" si="348"/>
        <v>0</v>
      </c>
      <c r="BE1211" s="7">
        <f t="shared" si="350"/>
        <v>1</v>
      </c>
      <c r="BF1211" s="117"/>
      <c r="BI1211" s="117"/>
      <c r="BJ1211" s="117"/>
      <c r="BK1211" s="168"/>
      <c r="BM1211" s="1">
        <v>0</v>
      </c>
      <c r="BN1211" s="1">
        <v>0</v>
      </c>
      <c r="BO1211" s="1">
        <v>1</v>
      </c>
      <c r="BP1211" s="1">
        <v>0</v>
      </c>
      <c r="BQ1211" s="1">
        <v>0</v>
      </c>
      <c r="BR1211" s="1">
        <v>0</v>
      </c>
      <c r="BS1211" s="1">
        <v>0</v>
      </c>
      <c r="BT1211" s="1">
        <v>0</v>
      </c>
      <c r="BU1211" s="1">
        <v>0</v>
      </c>
      <c r="BV1211" s="1">
        <v>0</v>
      </c>
      <c r="BW1211" s="1">
        <v>0</v>
      </c>
      <c r="BX1211" s="1">
        <v>0</v>
      </c>
      <c r="BY1211" s="1">
        <v>0</v>
      </c>
      <c r="BZ1211" s="1">
        <v>0</v>
      </c>
      <c r="CA1211" s="1">
        <v>0</v>
      </c>
    </row>
    <row r="1212" spans="1:79" hidden="1" outlineLevel="1">
      <c r="A1212" t="s">
        <v>2100</v>
      </c>
      <c r="B1212" s="9" t="s">
        <v>3117</v>
      </c>
      <c r="C1212" s="1">
        <f t="shared" si="333"/>
        <v>1352</v>
      </c>
      <c r="D1212" s="7">
        <f t="shared" si="334"/>
        <v>2</v>
      </c>
      <c r="E1212" s="7">
        <f t="shared" si="335"/>
        <v>3</v>
      </c>
      <c r="F1212" s="7">
        <f t="shared" si="336"/>
        <v>4</v>
      </c>
      <c r="G1212" s="7">
        <f t="shared" si="352"/>
        <v>6</v>
      </c>
      <c r="H1212" s="49">
        <f t="shared" si="337"/>
        <v>187</v>
      </c>
      <c r="I1212" s="177">
        <f t="shared" si="338"/>
        <v>0.13831360946745563</v>
      </c>
      <c r="J1212" s="8"/>
      <c r="K1212" s="2">
        <f t="shared" si="339"/>
        <v>0.18639053254437871</v>
      </c>
      <c r="L1212" s="2">
        <f t="shared" si="340"/>
        <v>0.11538461538461539</v>
      </c>
      <c r="M1212" s="2">
        <f t="shared" si="341"/>
        <v>0.11464497041420119</v>
      </c>
      <c r="N1212" s="2">
        <f t="shared" si="344"/>
        <v>8.2840236686390539E-2</v>
      </c>
      <c r="O1212" s="2">
        <f t="shared" si="345"/>
        <v>0.50073964497041423</v>
      </c>
      <c r="P1212" s="1">
        <v>252</v>
      </c>
      <c r="Q1212" s="1">
        <v>156</v>
      </c>
      <c r="R1212" s="1">
        <v>155</v>
      </c>
      <c r="S1212" s="1">
        <v>112</v>
      </c>
      <c r="T1212" s="1">
        <v>439</v>
      </c>
      <c r="U1212" s="1">
        <v>21</v>
      </c>
      <c r="V1212" s="1">
        <v>46</v>
      </c>
      <c r="W1212" s="1">
        <v>151</v>
      </c>
      <c r="X1212" s="1">
        <v>6</v>
      </c>
      <c r="Y1212" s="1"/>
      <c r="Z1212" s="1">
        <v>5</v>
      </c>
      <c r="AA1212" s="1">
        <f t="shared" si="349"/>
        <v>1</v>
      </c>
      <c r="AB1212" s="1">
        <v>3</v>
      </c>
      <c r="AC1212" s="1">
        <v>1</v>
      </c>
      <c r="AD1212" s="1">
        <v>0</v>
      </c>
      <c r="AE1212" s="1">
        <v>1</v>
      </c>
      <c r="AF1212" s="1">
        <v>2</v>
      </c>
      <c r="AG1212" s="1">
        <v>1</v>
      </c>
      <c r="AI1212" t="str">
        <f t="shared" si="351"/>
        <v>North Hampton</v>
      </c>
      <c r="AJ1212" t="s">
        <v>3010</v>
      </c>
      <c r="AK1212" s="182">
        <v>1</v>
      </c>
      <c r="AL1212" s="7"/>
      <c r="AN1212" s="97">
        <v>33</v>
      </c>
      <c r="AO1212" s="99">
        <v>15</v>
      </c>
      <c r="AP1212" s="99">
        <v>125</v>
      </c>
      <c r="AQ1212" s="106">
        <v>54580</v>
      </c>
      <c r="AR1212" s="106">
        <f t="shared" si="342"/>
        <v>33015</v>
      </c>
      <c r="AS1212" t="s">
        <v>1711</v>
      </c>
      <c r="AT1212" s="109">
        <f t="shared" si="343"/>
        <v>3354580</v>
      </c>
      <c r="AW1212">
        <v>14.4</v>
      </c>
      <c r="AX1212">
        <v>0.5</v>
      </c>
      <c r="AY1212">
        <v>13.91</v>
      </c>
      <c r="BA1212" s="7">
        <f t="shared" si="346"/>
        <v>0</v>
      </c>
      <c r="BB1212" s="7">
        <f t="shared" si="347"/>
        <v>0</v>
      </c>
      <c r="BC1212" s="7">
        <f t="shared" si="348"/>
        <v>0</v>
      </c>
      <c r="BD1212" s="7">
        <f t="shared" si="348"/>
        <v>0</v>
      </c>
      <c r="BE1212" s="7">
        <f t="shared" si="350"/>
        <v>1</v>
      </c>
      <c r="BF1212" s="117"/>
      <c r="BI1212" s="117"/>
      <c r="BJ1212" s="117"/>
      <c r="BK1212" s="168"/>
      <c r="BM1212" s="1">
        <v>0</v>
      </c>
      <c r="BN1212" s="1">
        <v>0</v>
      </c>
      <c r="BO1212" s="1">
        <v>0</v>
      </c>
      <c r="BP1212" s="1">
        <v>0</v>
      </c>
      <c r="BQ1212" s="1">
        <v>0</v>
      </c>
      <c r="BR1212" s="1">
        <v>0</v>
      </c>
      <c r="BS1212" s="1">
        <v>0</v>
      </c>
      <c r="BT1212" s="1">
        <v>0</v>
      </c>
      <c r="BU1212" s="1">
        <v>0</v>
      </c>
      <c r="BV1212" s="1">
        <v>1</v>
      </c>
      <c r="BW1212" s="1">
        <v>0</v>
      </c>
      <c r="BX1212" s="1">
        <v>0</v>
      </c>
      <c r="BY1212" s="1">
        <v>0</v>
      </c>
      <c r="BZ1212" s="1">
        <v>0</v>
      </c>
      <c r="CA1212" s="1">
        <v>0</v>
      </c>
    </row>
    <row r="1213" spans="1:79" hidden="1" outlineLevel="1">
      <c r="A1213" t="s">
        <v>2677</v>
      </c>
      <c r="B1213" s="9" t="s">
        <v>3117</v>
      </c>
      <c r="C1213" s="1">
        <f t="shared" si="333"/>
        <v>1001</v>
      </c>
      <c r="D1213" s="7">
        <f t="shared" si="334"/>
        <v>3</v>
      </c>
      <c r="E1213" s="7">
        <f t="shared" si="335"/>
        <v>4</v>
      </c>
      <c r="F1213" s="7">
        <f t="shared" si="336"/>
        <v>5</v>
      </c>
      <c r="G1213" s="7">
        <f t="shared" si="352"/>
        <v>2</v>
      </c>
      <c r="H1213" s="49">
        <f t="shared" si="337"/>
        <v>278</v>
      </c>
      <c r="I1213" s="177">
        <f t="shared" si="338"/>
        <v>0.2777222777222777</v>
      </c>
      <c r="J1213" s="8"/>
      <c r="K1213" s="2">
        <f t="shared" si="339"/>
        <v>0.12187812187812187</v>
      </c>
      <c r="L1213" s="2">
        <f t="shared" si="340"/>
        <v>0.11288711288711288</v>
      </c>
      <c r="M1213" s="2">
        <f t="shared" si="341"/>
        <v>7.992007992007992E-2</v>
      </c>
      <c r="N1213" s="2">
        <f t="shared" si="344"/>
        <v>0.13086913086913088</v>
      </c>
      <c r="O1213" s="2">
        <f t="shared" si="345"/>
        <v>0.55444555444555454</v>
      </c>
      <c r="P1213" s="1">
        <v>122</v>
      </c>
      <c r="Q1213" s="1">
        <v>113</v>
      </c>
      <c r="R1213" s="1">
        <v>80</v>
      </c>
      <c r="S1213" s="1">
        <v>131</v>
      </c>
      <c r="T1213" s="1">
        <v>409</v>
      </c>
      <c r="U1213" s="1">
        <v>23</v>
      </c>
      <c r="V1213" s="1">
        <v>45</v>
      </c>
      <c r="W1213" s="1">
        <v>56</v>
      </c>
      <c r="X1213" s="1">
        <v>7</v>
      </c>
      <c r="Y1213" s="1"/>
      <c r="Z1213" s="1">
        <v>13</v>
      </c>
      <c r="AA1213" s="1">
        <f t="shared" si="349"/>
        <v>0</v>
      </c>
      <c r="AB1213" s="1">
        <v>1</v>
      </c>
      <c r="AC1213" s="1">
        <v>0</v>
      </c>
      <c r="AD1213" s="1">
        <v>1</v>
      </c>
      <c r="AE1213" s="1">
        <v>0</v>
      </c>
      <c r="AF1213" s="1">
        <v>0</v>
      </c>
      <c r="AG1213" s="1">
        <v>0</v>
      </c>
      <c r="AI1213" t="str">
        <f t="shared" si="351"/>
        <v>Northfield</v>
      </c>
      <c r="AJ1213" t="s">
        <v>1643</v>
      </c>
      <c r="AK1213" s="182">
        <v>2</v>
      </c>
      <c r="AL1213" s="7"/>
      <c r="AN1213" s="97">
        <v>33</v>
      </c>
      <c r="AO1213" s="99">
        <v>13</v>
      </c>
      <c r="AP1213" s="99">
        <v>100</v>
      </c>
      <c r="AQ1213" s="106">
        <v>54260</v>
      </c>
      <c r="AR1213" s="106">
        <f t="shared" si="342"/>
        <v>33013</v>
      </c>
      <c r="AS1213" t="s">
        <v>1711</v>
      </c>
      <c r="AT1213" s="109">
        <f t="shared" si="343"/>
        <v>3354260</v>
      </c>
      <c r="AW1213">
        <v>29.05</v>
      </c>
      <c r="AX1213">
        <v>0.26</v>
      </c>
      <c r="AY1213">
        <v>28.79</v>
      </c>
      <c r="BA1213" s="7">
        <f t="shared" si="346"/>
        <v>0</v>
      </c>
      <c r="BB1213" s="7">
        <f t="shared" si="347"/>
        <v>0</v>
      </c>
      <c r="BC1213" s="7">
        <f t="shared" si="348"/>
        <v>0</v>
      </c>
      <c r="BD1213" s="7">
        <f t="shared" si="348"/>
        <v>0</v>
      </c>
      <c r="BE1213" s="7">
        <f t="shared" si="350"/>
        <v>1</v>
      </c>
      <c r="BF1213" s="117"/>
      <c r="BI1213" s="117"/>
      <c r="BJ1213" s="117"/>
      <c r="BK1213" s="168"/>
      <c r="BM1213" s="1">
        <v>0</v>
      </c>
      <c r="BN1213" s="1">
        <v>0</v>
      </c>
      <c r="BO1213" s="1">
        <v>0</v>
      </c>
      <c r="BP1213" s="1">
        <v>0</v>
      </c>
      <c r="BQ1213" s="1">
        <v>0</v>
      </c>
      <c r="BR1213" s="1">
        <v>0</v>
      </c>
      <c r="BS1213" s="1">
        <v>0</v>
      </c>
      <c r="BT1213" s="1">
        <v>0</v>
      </c>
      <c r="BU1213" s="1">
        <v>0</v>
      </c>
      <c r="BV1213" s="1">
        <v>0</v>
      </c>
      <c r="BW1213" s="1">
        <v>0</v>
      </c>
      <c r="BX1213" s="1">
        <v>0</v>
      </c>
      <c r="BY1213" s="1">
        <v>0</v>
      </c>
      <c r="BZ1213" s="1">
        <v>0</v>
      </c>
      <c r="CA1213" s="1">
        <v>0</v>
      </c>
    </row>
    <row r="1214" spans="1:79" hidden="1" outlineLevel="1">
      <c r="A1214" t="s">
        <v>2241</v>
      </c>
      <c r="B1214" s="9" t="s">
        <v>3117</v>
      </c>
      <c r="C1214" s="1">
        <f t="shared" si="333"/>
        <v>341</v>
      </c>
      <c r="D1214" s="7">
        <f t="shared" si="334"/>
        <v>2</v>
      </c>
      <c r="E1214" s="7">
        <f t="shared" si="335"/>
        <v>4</v>
      </c>
      <c r="F1214" s="7">
        <f t="shared" si="336"/>
        <v>5</v>
      </c>
      <c r="G1214" s="7">
        <f t="shared" si="352"/>
        <v>3</v>
      </c>
      <c r="H1214" s="49">
        <f t="shared" si="337"/>
        <v>56</v>
      </c>
      <c r="I1214" s="177">
        <f t="shared" si="338"/>
        <v>0.16422287390029325</v>
      </c>
      <c r="J1214" s="8"/>
      <c r="K1214" s="2">
        <f t="shared" si="339"/>
        <v>0.21114369501466276</v>
      </c>
      <c r="L1214" s="2">
        <f t="shared" si="340"/>
        <v>8.5043988269794715E-2</v>
      </c>
      <c r="M1214" s="2">
        <f t="shared" si="341"/>
        <v>7.9178885630498533E-2</v>
      </c>
      <c r="N1214" s="2">
        <f t="shared" si="344"/>
        <v>9.6774193548387094E-2</v>
      </c>
      <c r="O1214" s="2">
        <f t="shared" si="345"/>
        <v>0.52785923753665676</v>
      </c>
      <c r="P1214" s="1">
        <v>72</v>
      </c>
      <c r="Q1214" s="1">
        <v>29</v>
      </c>
      <c r="R1214" s="1">
        <v>27</v>
      </c>
      <c r="S1214" s="1">
        <v>33</v>
      </c>
      <c r="T1214" s="1">
        <v>128</v>
      </c>
      <c r="U1214" s="1">
        <v>8</v>
      </c>
      <c r="V1214" s="1">
        <v>17</v>
      </c>
      <c r="W1214" s="1">
        <v>12</v>
      </c>
      <c r="X1214" s="1">
        <v>4</v>
      </c>
      <c r="Y1214" s="1"/>
      <c r="Z1214" s="1">
        <v>9</v>
      </c>
      <c r="AA1214" s="1">
        <f t="shared" si="349"/>
        <v>1</v>
      </c>
      <c r="AB1214" s="1">
        <v>0</v>
      </c>
      <c r="AC1214" s="1">
        <v>0</v>
      </c>
      <c r="AD1214" s="1">
        <v>1</v>
      </c>
      <c r="AE1214" s="1">
        <v>0</v>
      </c>
      <c r="AF1214" s="1">
        <v>0</v>
      </c>
      <c r="AG1214" s="1">
        <v>0</v>
      </c>
      <c r="AI1214" t="str">
        <f t="shared" si="351"/>
        <v>Northumberland</v>
      </c>
      <c r="AJ1214" t="s">
        <v>1926</v>
      </c>
      <c r="AK1214" s="182">
        <v>2</v>
      </c>
      <c r="AL1214" s="7"/>
      <c r="AN1214" s="97">
        <v>33</v>
      </c>
      <c r="AO1214" s="99">
        <v>7</v>
      </c>
      <c r="AP1214" s="99">
        <v>145</v>
      </c>
      <c r="AQ1214" s="106">
        <v>56100</v>
      </c>
      <c r="AR1214" s="106">
        <f t="shared" si="342"/>
        <v>33007</v>
      </c>
      <c r="AS1214" t="s">
        <v>1711</v>
      </c>
      <c r="AT1214" s="109">
        <f t="shared" si="343"/>
        <v>3356100</v>
      </c>
      <c r="AW1214">
        <v>36.94</v>
      </c>
      <c r="AX1214">
        <v>0.76</v>
      </c>
      <c r="AY1214">
        <v>36.18</v>
      </c>
      <c r="BA1214" s="7">
        <f t="shared" si="346"/>
        <v>0</v>
      </c>
      <c r="BB1214" s="7">
        <f t="shared" si="347"/>
        <v>0</v>
      </c>
      <c r="BC1214" s="7">
        <f t="shared" si="348"/>
        <v>0</v>
      </c>
      <c r="BD1214" s="7">
        <f t="shared" si="348"/>
        <v>0</v>
      </c>
      <c r="BE1214" s="7">
        <f t="shared" si="350"/>
        <v>1</v>
      </c>
      <c r="BF1214" s="117"/>
      <c r="BI1214" s="117"/>
      <c r="BJ1214" s="117"/>
      <c r="BK1214" s="168"/>
      <c r="BM1214" s="1">
        <v>0</v>
      </c>
      <c r="BN1214" s="1">
        <v>0</v>
      </c>
      <c r="BO1214" s="1">
        <v>0</v>
      </c>
      <c r="BP1214" s="1">
        <v>0</v>
      </c>
      <c r="BQ1214" s="1">
        <v>0</v>
      </c>
      <c r="BR1214" s="1">
        <v>0</v>
      </c>
      <c r="BS1214" s="1">
        <v>0</v>
      </c>
      <c r="BT1214" s="1">
        <v>0</v>
      </c>
      <c r="BU1214" s="1">
        <v>0</v>
      </c>
      <c r="BV1214" s="1">
        <v>0</v>
      </c>
      <c r="BW1214" s="1">
        <v>0</v>
      </c>
      <c r="BX1214" s="1">
        <v>0</v>
      </c>
      <c r="BY1214" s="1">
        <v>0</v>
      </c>
      <c r="BZ1214" s="1">
        <v>1</v>
      </c>
      <c r="CA1214" s="1">
        <v>0</v>
      </c>
    </row>
    <row r="1215" spans="1:79" hidden="1" outlineLevel="1">
      <c r="A1215" t="s">
        <v>2863</v>
      </c>
      <c r="B1215" s="9" t="s">
        <v>3117</v>
      </c>
      <c r="C1215" s="1">
        <f t="shared" si="333"/>
        <v>1043</v>
      </c>
      <c r="D1215" s="7">
        <f t="shared" si="334"/>
        <v>3</v>
      </c>
      <c r="E1215" s="7">
        <f t="shared" si="335"/>
        <v>5</v>
      </c>
      <c r="F1215" s="7">
        <f t="shared" si="336"/>
        <v>4</v>
      </c>
      <c r="G1215" s="7">
        <f t="shared" si="352"/>
        <v>2</v>
      </c>
      <c r="H1215" s="49">
        <f t="shared" si="337"/>
        <v>235</v>
      </c>
      <c r="I1215" s="177">
        <f t="shared" si="338"/>
        <v>0.22531160115052731</v>
      </c>
      <c r="J1215" s="8"/>
      <c r="K1215" s="2">
        <f t="shared" si="339"/>
        <v>0.12655800575263662</v>
      </c>
      <c r="L1215" s="2">
        <f t="shared" si="340"/>
        <v>8.6289549376797697E-2</v>
      </c>
      <c r="M1215" s="2">
        <f t="shared" si="341"/>
        <v>9.4918504314477473E-2</v>
      </c>
      <c r="N1215" s="2">
        <f t="shared" si="344"/>
        <v>0.1476510067114094</v>
      </c>
      <c r="O1215" s="2">
        <f t="shared" si="345"/>
        <v>0.54458293384467882</v>
      </c>
      <c r="P1215" s="1">
        <v>132</v>
      </c>
      <c r="Q1215" s="1">
        <v>90</v>
      </c>
      <c r="R1215" s="1">
        <v>99</v>
      </c>
      <c r="S1215" s="1">
        <v>154</v>
      </c>
      <c r="T1215" s="1">
        <v>389</v>
      </c>
      <c r="U1215" s="1">
        <v>42</v>
      </c>
      <c r="V1215" s="1">
        <v>55</v>
      </c>
      <c r="W1215" s="1">
        <v>52</v>
      </c>
      <c r="X1215" s="1">
        <v>6</v>
      </c>
      <c r="Y1215" s="1"/>
      <c r="Z1215" s="1">
        <v>16</v>
      </c>
      <c r="AA1215" s="1">
        <f t="shared" si="349"/>
        <v>7</v>
      </c>
      <c r="AB1215" s="1">
        <v>0</v>
      </c>
      <c r="AC1215" s="1">
        <v>0</v>
      </c>
      <c r="AD1215" s="1">
        <v>1</v>
      </c>
      <c r="AE1215" s="1">
        <v>0</v>
      </c>
      <c r="AF1215" s="1">
        <v>0</v>
      </c>
      <c r="AG1215" s="1">
        <v>0</v>
      </c>
      <c r="AI1215" t="str">
        <f t="shared" si="351"/>
        <v>Northwood</v>
      </c>
      <c r="AJ1215" t="s">
        <v>3010</v>
      </c>
      <c r="AK1215" s="182">
        <v>2</v>
      </c>
      <c r="AL1215" s="7"/>
      <c r="AN1215" s="97">
        <v>33</v>
      </c>
      <c r="AO1215" s="99">
        <v>15</v>
      </c>
      <c r="AP1215" s="99">
        <v>130</v>
      </c>
      <c r="AQ1215" s="106">
        <v>56820</v>
      </c>
      <c r="AR1215" s="106">
        <f t="shared" si="342"/>
        <v>33015</v>
      </c>
      <c r="AS1215" t="s">
        <v>1711</v>
      </c>
      <c r="AT1215" s="109">
        <f t="shared" si="343"/>
        <v>3356820</v>
      </c>
      <c r="AW1215">
        <v>30.05</v>
      </c>
      <c r="AX1215">
        <v>2.0699999999999998</v>
      </c>
      <c r="AY1215">
        <v>27.99</v>
      </c>
      <c r="BA1215" s="7">
        <f t="shared" si="346"/>
        <v>0</v>
      </c>
      <c r="BB1215" s="7">
        <f t="shared" si="347"/>
        <v>0</v>
      </c>
      <c r="BC1215" s="7">
        <f t="shared" si="348"/>
        <v>0</v>
      </c>
      <c r="BD1215" s="7">
        <f t="shared" si="348"/>
        <v>0</v>
      </c>
      <c r="BE1215" s="7">
        <f t="shared" si="350"/>
        <v>1</v>
      </c>
      <c r="BF1215" s="117"/>
      <c r="BI1215" s="117"/>
      <c r="BJ1215" s="117"/>
      <c r="BK1215" s="168"/>
      <c r="BM1215" s="1">
        <v>0</v>
      </c>
      <c r="BN1215" s="1">
        <v>0</v>
      </c>
      <c r="BO1215" s="1">
        <v>3</v>
      </c>
      <c r="BP1215" s="1">
        <v>0</v>
      </c>
      <c r="BQ1215" s="1">
        <v>0</v>
      </c>
      <c r="BR1215" s="1">
        <v>0</v>
      </c>
      <c r="BS1215" s="1">
        <v>1</v>
      </c>
      <c r="BT1215" s="1">
        <v>0</v>
      </c>
      <c r="BU1215" s="1">
        <v>0</v>
      </c>
      <c r="BV1215" s="1">
        <v>2</v>
      </c>
      <c r="BW1215" s="1">
        <v>0</v>
      </c>
      <c r="BX1215" s="1">
        <v>0</v>
      </c>
      <c r="BY1215" s="1">
        <v>0</v>
      </c>
      <c r="BZ1215" s="1">
        <v>0</v>
      </c>
      <c r="CA1215" s="1">
        <v>1</v>
      </c>
    </row>
    <row r="1216" spans="1:79" hidden="1" outlineLevel="1">
      <c r="A1216" t="s">
        <v>2864</v>
      </c>
      <c r="B1216" s="9" t="s">
        <v>3117</v>
      </c>
      <c r="C1216" s="1">
        <f t="shared" si="333"/>
        <v>1288</v>
      </c>
      <c r="D1216" s="7">
        <f t="shared" si="334"/>
        <v>3</v>
      </c>
      <c r="E1216" s="7">
        <f t="shared" si="335"/>
        <v>5</v>
      </c>
      <c r="F1216" s="7">
        <f t="shared" si="336"/>
        <v>4</v>
      </c>
      <c r="G1216" s="7">
        <f t="shared" si="352"/>
        <v>2</v>
      </c>
      <c r="H1216" s="49">
        <f t="shared" si="337"/>
        <v>207</v>
      </c>
      <c r="I1216" s="177">
        <f t="shared" si="338"/>
        <v>0.16071428571428573</v>
      </c>
      <c r="J1216" s="8"/>
      <c r="K1216" s="2">
        <f t="shared" si="339"/>
        <v>0.13664596273291926</v>
      </c>
      <c r="L1216" s="2">
        <f t="shared" si="340"/>
        <v>8.6956521739130432E-2</v>
      </c>
      <c r="M1216" s="2">
        <f t="shared" si="341"/>
        <v>9.3167701863354033E-2</v>
      </c>
      <c r="N1216" s="2">
        <f t="shared" si="344"/>
        <v>0.17546583850931677</v>
      </c>
      <c r="O1216" s="2">
        <f t="shared" si="345"/>
        <v>0.5077639751552796</v>
      </c>
      <c r="P1216" s="1">
        <v>176</v>
      </c>
      <c r="Q1216" s="1">
        <v>112</v>
      </c>
      <c r="R1216" s="1">
        <v>120</v>
      </c>
      <c r="S1216" s="1">
        <v>226</v>
      </c>
      <c r="T1216" s="1">
        <v>433</v>
      </c>
      <c r="U1216" s="1">
        <v>42</v>
      </c>
      <c r="V1216" s="1">
        <v>74</v>
      </c>
      <c r="W1216" s="1">
        <v>82</v>
      </c>
      <c r="X1216" s="1">
        <v>15</v>
      </c>
      <c r="Y1216" s="1"/>
      <c r="Z1216" s="1">
        <v>5</v>
      </c>
      <c r="AA1216" s="1">
        <f t="shared" si="349"/>
        <v>1</v>
      </c>
      <c r="AB1216" s="1">
        <v>1</v>
      </c>
      <c r="AC1216" s="1">
        <v>0</v>
      </c>
      <c r="AD1216" s="1">
        <v>0</v>
      </c>
      <c r="AE1216" s="1">
        <v>0</v>
      </c>
      <c r="AF1216" s="1">
        <v>0</v>
      </c>
      <c r="AG1216" s="1">
        <v>1</v>
      </c>
      <c r="AI1216" t="str">
        <f t="shared" si="351"/>
        <v>Nottingham</v>
      </c>
      <c r="AJ1216" t="s">
        <v>3010</v>
      </c>
      <c r="AK1216" s="182">
        <v>1</v>
      </c>
      <c r="AL1216" s="7"/>
      <c r="AN1216" s="97">
        <v>33</v>
      </c>
      <c r="AO1216" s="99">
        <v>15</v>
      </c>
      <c r="AP1216" s="99">
        <v>135</v>
      </c>
      <c r="AQ1216" s="106">
        <v>57460</v>
      </c>
      <c r="AR1216" s="106">
        <f t="shared" si="342"/>
        <v>33015</v>
      </c>
      <c r="AS1216" t="s">
        <v>1711</v>
      </c>
      <c r="AT1216" s="109">
        <f t="shared" si="343"/>
        <v>3357460</v>
      </c>
      <c r="AW1216">
        <v>48.42</v>
      </c>
      <c r="AX1216">
        <v>1.94</v>
      </c>
      <c r="AY1216">
        <v>46.47</v>
      </c>
      <c r="BA1216" s="7">
        <f t="shared" si="346"/>
        <v>0</v>
      </c>
      <c r="BB1216" s="7">
        <f t="shared" si="347"/>
        <v>0</v>
      </c>
      <c r="BC1216" s="7">
        <f t="shared" si="348"/>
        <v>0</v>
      </c>
      <c r="BD1216" s="7">
        <f t="shared" si="348"/>
        <v>0</v>
      </c>
      <c r="BE1216" s="7">
        <f t="shared" si="350"/>
        <v>1</v>
      </c>
      <c r="BF1216" s="117"/>
      <c r="BI1216" s="117"/>
      <c r="BJ1216" s="117"/>
      <c r="BK1216" s="168"/>
      <c r="BM1216" s="1">
        <v>0</v>
      </c>
      <c r="BN1216" s="1">
        <v>0</v>
      </c>
      <c r="BO1216" s="1">
        <v>0</v>
      </c>
      <c r="BP1216" s="1">
        <v>0</v>
      </c>
      <c r="BQ1216" s="1">
        <v>0</v>
      </c>
      <c r="BR1216" s="1">
        <v>0</v>
      </c>
      <c r="BS1216" s="1">
        <v>0</v>
      </c>
      <c r="BT1216" s="1">
        <v>0</v>
      </c>
      <c r="BU1216" s="1">
        <v>0</v>
      </c>
      <c r="BV1216" s="1">
        <v>1</v>
      </c>
      <c r="BW1216" s="1">
        <v>0</v>
      </c>
      <c r="BX1216" s="1">
        <v>0</v>
      </c>
      <c r="BY1216" s="1">
        <v>0</v>
      </c>
      <c r="BZ1216" s="1">
        <v>0</v>
      </c>
      <c r="CA1216" s="1">
        <v>0</v>
      </c>
    </row>
    <row r="1217" spans="1:79" hidden="1" outlineLevel="1">
      <c r="A1217" t="s">
        <v>1412</v>
      </c>
      <c r="B1217" s="9" t="s">
        <v>3117</v>
      </c>
      <c r="C1217" s="1">
        <f t="shared" si="333"/>
        <v>68</v>
      </c>
      <c r="D1217" s="7">
        <f t="shared" si="334"/>
        <v>5</v>
      </c>
      <c r="E1217" s="7">
        <f t="shared" si="335"/>
        <v>3</v>
      </c>
      <c r="F1217" s="7">
        <f t="shared" si="336"/>
        <v>3</v>
      </c>
      <c r="G1217" s="7">
        <f t="shared" si="352"/>
        <v>2</v>
      </c>
      <c r="H1217" s="49">
        <f t="shared" si="337"/>
        <v>20</v>
      </c>
      <c r="I1217" s="177">
        <f t="shared" si="338"/>
        <v>0.29411764705882354</v>
      </c>
      <c r="J1217" s="8"/>
      <c r="K1217" s="2">
        <f t="shared" si="339"/>
        <v>8.8235294117647065E-2</v>
      </c>
      <c r="L1217" s="2">
        <f t="shared" si="340"/>
        <v>0.10294117647058823</v>
      </c>
      <c r="M1217" s="2">
        <f t="shared" si="341"/>
        <v>0.10294117647058823</v>
      </c>
      <c r="N1217" s="2">
        <f t="shared" si="344"/>
        <v>0.13235294117647059</v>
      </c>
      <c r="O1217" s="2">
        <f t="shared" si="345"/>
        <v>0.57352941176470595</v>
      </c>
      <c r="P1217" s="1">
        <v>6</v>
      </c>
      <c r="Q1217" s="1">
        <v>7</v>
      </c>
      <c r="R1217" s="1">
        <v>7</v>
      </c>
      <c r="S1217" s="1">
        <v>9</v>
      </c>
      <c r="T1217" s="1">
        <v>29</v>
      </c>
      <c r="U1217" s="1">
        <v>4</v>
      </c>
      <c r="V1217" s="1">
        <v>6</v>
      </c>
      <c r="W1217" s="1">
        <v>0</v>
      </c>
      <c r="X1217" s="1">
        <v>0</v>
      </c>
      <c r="Y1217" s="1"/>
      <c r="Z1217" s="1">
        <v>0</v>
      </c>
      <c r="AA1217" s="1">
        <f t="shared" si="349"/>
        <v>0</v>
      </c>
      <c r="AB1217" s="1">
        <v>0</v>
      </c>
      <c r="AC1217" s="1">
        <v>0</v>
      </c>
      <c r="AD1217" s="1">
        <v>0</v>
      </c>
      <c r="AE1217" s="1">
        <v>0</v>
      </c>
      <c r="AF1217" s="1">
        <v>0</v>
      </c>
      <c r="AG1217" s="1">
        <v>0</v>
      </c>
      <c r="AI1217" t="str">
        <f t="shared" si="351"/>
        <v>Orange</v>
      </c>
      <c r="AJ1217" t="s">
        <v>923</v>
      </c>
      <c r="AK1217" s="182">
        <v>2</v>
      </c>
      <c r="AL1217" s="7"/>
      <c r="AN1217" s="97">
        <v>33</v>
      </c>
      <c r="AO1217" s="99">
        <v>9</v>
      </c>
      <c r="AP1217" s="99">
        <v>145</v>
      </c>
      <c r="AQ1217" s="106">
        <v>58340</v>
      </c>
      <c r="AR1217" s="106">
        <f t="shared" si="342"/>
        <v>33009</v>
      </c>
      <c r="AS1217" t="s">
        <v>1711</v>
      </c>
      <c r="AT1217" s="109">
        <f t="shared" si="343"/>
        <v>3358340</v>
      </c>
      <c r="AW1217">
        <v>23.25</v>
      </c>
      <c r="AX1217">
        <v>0.04</v>
      </c>
      <c r="AY1217">
        <v>23.22</v>
      </c>
      <c r="BA1217" s="7">
        <f t="shared" si="346"/>
        <v>0</v>
      </c>
      <c r="BB1217" s="7">
        <f t="shared" si="347"/>
        <v>0</v>
      </c>
      <c r="BC1217" s="7">
        <f t="shared" si="348"/>
        <v>0</v>
      </c>
      <c r="BD1217" s="7">
        <f t="shared" si="348"/>
        <v>0</v>
      </c>
      <c r="BE1217" s="7">
        <f t="shared" si="350"/>
        <v>1</v>
      </c>
      <c r="BF1217" s="117"/>
      <c r="BI1217" s="117"/>
      <c r="BJ1217" s="117"/>
      <c r="BK1217" s="168"/>
      <c r="BM1217" s="1">
        <v>0</v>
      </c>
      <c r="BN1217" s="1">
        <v>0</v>
      </c>
      <c r="BO1217" s="1">
        <v>0</v>
      </c>
      <c r="BP1217" s="1">
        <v>0</v>
      </c>
      <c r="BQ1217" s="1">
        <v>0</v>
      </c>
      <c r="BR1217" s="1">
        <v>0</v>
      </c>
      <c r="BS1217" s="1">
        <v>0</v>
      </c>
      <c r="BT1217" s="1">
        <v>0</v>
      </c>
      <c r="BU1217" s="1">
        <v>0</v>
      </c>
      <c r="BV1217" s="1">
        <v>0</v>
      </c>
      <c r="BW1217" s="1">
        <v>0</v>
      </c>
      <c r="BX1217" s="1">
        <v>0</v>
      </c>
      <c r="BY1217" s="1">
        <v>0</v>
      </c>
      <c r="BZ1217" s="1">
        <v>0</v>
      </c>
      <c r="CA1217" s="1">
        <v>0</v>
      </c>
    </row>
    <row r="1218" spans="1:79" hidden="1" outlineLevel="1">
      <c r="A1218" t="s">
        <v>2865</v>
      </c>
      <c r="B1218" s="9" t="s">
        <v>3117</v>
      </c>
      <c r="C1218" s="1">
        <f t="shared" si="333"/>
        <v>264</v>
      </c>
      <c r="D1218" s="7">
        <f t="shared" si="334"/>
        <v>1</v>
      </c>
      <c r="E1218" s="7">
        <f t="shared" si="335"/>
        <v>3</v>
      </c>
      <c r="F1218" s="7">
        <f t="shared" si="336"/>
        <v>5</v>
      </c>
      <c r="G1218" s="7">
        <f t="shared" si="352"/>
        <v>4</v>
      </c>
      <c r="H1218" s="49">
        <f t="shared" si="337"/>
        <v>9</v>
      </c>
      <c r="I1218" s="177">
        <f t="shared" si="338"/>
        <v>3.4090909090909088E-2</v>
      </c>
      <c r="J1218" s="8"/>
      <c r="K1218" s="2">
        <f t="shared" si="339"/>
        <v>0.28030303030303028</v>
      </c>
      <c r="L1218" s="2">
        <f t="shared" si="340"/>
        <v>0.15909090909090909</v>
      </c>
      <c r="M1218" s="2">
        <f t="shared" si="341"/>
        <v>8.3333333333333329E-2</v>
      </c>
      <c r="N1218" s="2">
        <f t="shared" si="344"/>
        <v>0.125</v>
      </c>
      <c r="O1218" s="2">
        <f t="shared" si="345"/>
        <v>0.35227272727272735</v>
      </c>
      <c r="P1218" s="1">
        <v>74</v>
      </c>
      <c r="Q1218" s="1">
        <v>42</v>
      </c>
      <c r="R1218" s="1">
        <v>22</v>
      </c>
      <c r="S1218" s="1">
        <v>33</v>
      </c>
      <c r="T1218" s="1">
        <v>65</v>
      </c>
      <c r="U1218" s="1">
        <v>2</v>
      </c>
      <c r="V1218" s="1">
        <v>9</v>
      </c>
      <c r="W1218" s="1">
        <v>8</v>
      </c>
      <c r="X1218" s="1">
        <v>3</v>
      </c>
      <c r="Y1218" s="1"/>
      <c r="Z1218" s="1">
        <v>4</v>
      </c>
      <c r="AA1218" s="1">
        <f t="shared" si="349"/>
        <v>0</v>
      </c>
      <c r="AB1218" s="1">
        <v>2</v>
      </c>
      <c r="AC1218" s="1">
        <v>0</v>
      </c>
      <c r="AD1218" s="1">
        <v>0</v>
      </c>
      <c r="AE1218" s="1">
        <v>0</v>
      </c>
      <c r="AF1218" s="1">
        <v>0</v>
      </c>
      <c r="AG1218" s="1">
        <v>0</v>
      </c>
      <c r="AI1218" t="str">
        <f t="shared" si="351"/>
        <v>Orford</v>
      </c>
      <c r="AJ1218" t="s">
        <v>923</v>
      </c>
      <c r="AK1218" s="182">
        <v>2</v>
      </c>
      <c r="AL1218" s="7"/>
      <c r="AN1218" s="97">
        <v>33</v>
      </c>
      <c r="AO1218" s="99">
        <v>9</v>
      </c>
      <c r="AP1218" s="99">
        <v>150</v>
      </c>
      <c r="AQ1218" s="106">
        <v>58500</v>
      </c>
      <c r="AR1218" s="106">
        <f t="shared" si="342"/>
        <v>33009</v>
      </c>
      <c r="AS1218" t="s">
        <v>1711</v>
      </c>
      <c r="AT1218" s="109">
        <f t="shared" si="343"/>
        <v>3358500</v>
      </c>
      <c r="AW1218">
        <v>48.02</v>
      </c>
      <c r="AX1218">
        <v>1.35</v>
      </c>
      <c r="AY1218">
        <v>46.67</v>
      </c>
      <c r="BA1218" s="7">
        <f t="shared" si="346"/>
        <v>1</v>
      </c>
      <c r="BB1218" s="7">
        <f t="shared" si="347"/>
        <v>0</v>
      </c>
      <c r="BC1218" s="7">
        <f t="shared" si="348"/>
        <v>0</v>
      </c>
      <c r="BD1218" s="7">
        <f t="shared" si="348"/>
        <v>0</v>
      </c>
      <c r="BE1218" s="7">
        <f t="shared" si="350"/>
        <v>0</v>
      </c>
      <c r="BF1218" s="117"/>
      <c r="BI1218" s="117"/>
      <c r="BJ1218" s="117"/>
      <c r="BK1218" s="168"/>
      <c r="BM1218" s="1">
        <v>0</v>
      </c>
      <c r="BN1218" s="1">
        <v>0</v>
      </c>
      <c r="BO1218" s="1">
        <v>0</v>
      </c>
      <c r="BP1218" s="1">
        <v>0</v>
      </c>
      <c r="BQ1218" s="1">
        <v>0</v>
      </c>
      <c r="BR1218" s="1">
        <v>0</v>
      </c>
      <c r="BS1218" s="1">
        <v>0</v>
      </c>
      <c r="BT1218" s="1">
        <v>0</v>
      </c>
      <c r="BU1218" s="1">
        <v>0</v>
      </c>
      <c r="BV1218" s="1">
        <v>0</v>
      </c>
      <c r="BW1218" s="1">
        <v>0</v>
      </c>
      <c r="BX1218" s="1">
        <v>0</v>
      </c>
      <c r="BY1218" s="1">
        <v>0</v>
      </c>
      <c r="BZ1218" s="1">
        <v>0</v>
      </c>
      <c r="CA1218" s="1">
        <v>0</v>
      </c>
    </row>
    <row r="1219" spans="1:79" hidden="1" outlineLevel="1">
      <c r="A1219" t="s">
        <v>1526</v>
      </c>
      <c r="B1219" s="9" t="s">
        <v>3117</v>
      </c>
      <c r="C1219" s="1">
        <f t="shared" si="333"/>
        <v>940</v>
      </c>
      <c r="D1219" s="7">
        <f t="shared" si="334"/>
        <v>2</v>
      </c>
      <c r="E1219" s="7">
        <f t="shared" si="335"/>
        <v>4</v>
      </c>
      <c r="F1219" s="7">
        <f t="shared" si="336"/>
        <v>5</v>
      </c>
      <c r="G1219" s="7">
        <f t="shared" si="352"/>
        <v>3</v>
      </c>
      <c r="H1219" s="49">
        <f t="shared" si="337"/>
        <v>262</v>
      </c>
      <c r="I1219" s="177">
        <f t="shared" si="338"/>
        <v>0.27872340425531916</v>
      </c>
      <c r="J1219" s="8"/>
      <c r="K1219" s="2">
        <f t="shared" si="339"/>
        <v>0.14148936170212767</v>
      </c>
      <c r="L1219" s="2">
        <f t="shared" si="340"/>
        <v>8.5106382978723402E-2</v>
      </c>
      <c r="M1219" s="2">
        <f t="shared" si="341"/>
        <v>7.6595744680851063E-2</v>
      </c>
      <c r="N1219" s="2">
        <f t="shared" si="344"/>
        <v>0.11808510638297873</v>
      </c>
      <c r="O1219" s="2">
        <f t="shared" si="345"/>
        <v>0.5787234042553191</v>
      </c>
      <c r="P1219" s="1">
        <v>133</v>
      </c>
      <c r="Q1219" s="1">
        <v>80</v>
      </c>
      <c r="R1219" s="1">
        <v>72</v>
      </c>
      <c r="S1219" s="1">
        <v>111</v>
      </c>
      <c r="T1219" s="1">
        <v>395</v>
      </c>
      <c r="U1219" s="1">
        <v>28</v>
      </c>
      <c r="V1219" s="1">
        <v>31</v>
      </c>
      <c r="W1219" s="1">
        <v>67</v>
      </c>
      <c r="X1219" s="1">
        <v>3</v>
      </c>
      <c r="Y1219" s="1"/>
      <c r="Z1219" s="1">
        <v>18</v>
      </c>
      <c r="AA1219" s="1">
        <f t="shared" si="349"/>
        <v>1</v>
      </c>
      <c r="AB1219" s="1">
        <v>0</v>
      </c>
      <c r="AC1219" s="1">
        <v>0</v>
      </c>
      <c r="AD1219" s="1">
        <v>0</v>
      </c>
      <c r="AE1219" s="1">
        <v>1</v>
      </c>
      <c r="AF1219" s="1">
        <v>0</v>
      </c>
      <c r="AG1219" s="1">
        <v>0</v>
      </c>
      <c r="AI1219" t="str">
        <f t="shared" si="351"/>
        <v>Ossipee</v>
      </c>
      <c r="AJ1219" t="s">
        <v>1790</v>
      </c>
      <c r="AK1219" s="182">
        <v>1</v>
      </c>
      <c r="AL1219" s="7"/>
      <c r="AN1219" s="97">
        <v>33</v>
      </c>
      <c r="AO1219" s="99">
        <v>3</v>
      </c>
      <c r="AP1219" s="99">
        <v>70</v>
      </c>
      <c r="AQ1219" s="106">
        <v>58740</v>
      </c>
      <c r="AR1219" s="106">
        <f t="shared" si="342"/>
        <v>33003</v>
      </c>
      <c r="AS1219" t="s">
        <v>1711</v>
      </c>
      <c r="AT1219" s="109">
        <f t="shared" si="343"/>
        <v>3358740</v>
      </c>
      <c r="AW1219">
        <v>75.56</v>
      </c>
      <c r="AX1219">
        <v>4.42</v>
      </c>
      <c r="AY1219">
        <v>71.150000000000006</v>
      </c>
      <c r="BA1219" s="7">
        <f t="shared" si="346"/>
        <v>0</v>
      </c>
      <c r="BB1219" s="7">
        <f t="shared" si="347"/>
        <v>0</v>
      </c>
      <c r="BC1219" s="7">
        <f t="shared" si="348"/>
        <v>0</v>
      </c>
      <c r="BD1219" s="7">
        <f t="shared" si="348"/>
        <v>0</v>
      </c>
      <c r="BE1219" s="7">
        <f t="shared" si="350"/>
        <v>1</v>
      </c>
      <c r="BF1219" s="117"/>
      <c r="BI1219" s="117"/>
      <c r="BJ1219" s="117"/>
      <c r="BK1219" s="168"/>
      <c r="BM1219" s="1">
        <v>0</v>
      </c>
      <c r="BN1219" s="1">
        <v>0</v>
      </c>
      <c r="BO1219" s="1">
        <v>1</v>
      </c>
      <c r="BP1219" s="1">
        <v>0</v>
      </c>
      <c r="BQ1219" s="1">
        <v>0</v>
      </c>
      <c r="BR1219" s="1">
        <v>0</v>
      </c>
      <c r="BS1219" s="1">
        <v>0</v>
      </c>
      <c r="BT1219" s="1">
        <v>0</v>
      </c>
      <c r="BU1219" s="1">
        <v>0</v>
      </c>
      <c r="BV1219" s="1">
        <v>0</v>
      </c>
      <c r="BW1219" s="1">
        <v>0</v>
      </c>
      <c r="BX1219" s="1">
        <v>0</v>
      </c>
      <c r="BY1219" s="1">
        <v>0</v>
      </c>
      <c r="BZ1219" s="1">
        <v>0</v>
      </c>
      <c r="CA1219" s="1">
        <v>0</v>
      </c>
    </row>
    <row r="1220" spans="1:79" hidden="1" outlineLevel="1">
      <c r="A1220" t="s">
        <v>1827</v>
      </c>
      <c r="B1220" s="9" t="s">
        <v>3117</v>
      </c>
      <c r="C1220" s="1">
        <f t="shared" si="333"/>
        <v>3185</v>
      </c>
      <c r="D1220" s="7">
        <f t="shared" si="334"/>
        <v>4</v>
      </c>
      <c r="E1220" s="7">
        <f t="shared" si="335"/>
        <v>3</v>
      </c>
      <c r="F1220" s="7">
        <f t="shared" si="336"/>
        <v>5</v>
      </c>
      <c r="G1220" s="7">
        <f t="shared" si="352"/>
        <v>2</v>
      </c>
      <c r="H1220" s="49">
        <f t="shared" si="337"/>
        <v>1301</v>
      </c>
      <c r="I1220" s="177">
        <f t="shared" si="338"/>
        <v>0.40847723704866562</v>
      </c>
      <c r="J1220" s="8"/>
      <c r="K1220" s="2">
        <f t="shared" si="339"/>
        <v>8.5086342229199377E-2</v>
      </c>
      <c r="L1220" s="2">
        <f t="shared" si="340"/>
        <v>9.3249607535321827E-2</v>
      </c>
      <c r="M1220" s="2">
        <f t="shared" si="341"/>
        <v>8.4144427001569863E-2</v>
      </c>
      <c r="N1220" s="2">
        <f t="shared" si="344"/>
        <v>0.10863422291993721</v>
      </c>
      <c r="O1220" s="2">
        <f t="shared" si="345"/>
        <v>0.62888540031397167</v>
      </c>
      <c r="P1220" s="1">
        <v>271</v>
      </c>
      <c r="Q1220" s="1">
        <v>297</v>
      </c>
      <c r="R1220" s="1">
        <v>268</v>
      </c>
      <c r="S1220" s="1">
        <v>346</v>
      </c>
      <c r="T1220" s="1">
        <v>1647</v>
      </c>
      <c r="U1220" s="1">
        <v>57</v>
      </c>
      <c r="V1220" s="1">
        <v>76</v>
      </c>
      <c r="W1220" s="1">
        <v>177</v>
      </c>
      <c r="X1220" s="1">
        <v>21</v>
      </c>
      <c r="Y1220" s="1"/>
      <c r="Z1220" s="1">
        <v>20</v>
      </c>
      <c r="AA1220" s="1">
        <f t="shared" si="349"/>
        <v>1</v>
      </c>
      <c r="AB1220" s="1">
        <v>2</v>
      </c>
      <c r="AC1220" s="1">
        <v>0</v>
      </c>
      <c r="AD1220" s="1">
        <v>1</v>
      </c>
      <c r="AE1220" s="1">
        <v>0</v>
      </c>
      <c r="AF1220" s="1">
        <v>0</v>
      </c>
      <c r="AG1220" s="1">
        <v>1</v>
      </c>
      <c r="AI1220" t="str">
        <f t="shared" si="351"/>
        <v>Pelham</v>
      </c>
      <c r="AJ1220" t="s">
        <v>118</v>
      </c>
      <c r="AK1220" s="182">
        <v>2</v>
      </c>
      <c r="AL1220" s="7"/>
      <c r="AN1220" s="97">
        <v>33</v>
      </c>
      <c r="AO1220" s="99">
        <v>11</v>
      </c>
      <c r="AP1220" s="99">
        <v>125</v>
      </c>
      <c r="AQ1220" s="106">
        <v>59940</v>
      </c>
      <c r="AR1220" s="106">
        <f t="shared" si="342"/>
        <v>33011</v>
      </c>
      <c r="AS1220" t="s">
        <v>1711</v>
      </c>
      <c r="AT1220" s="109">
        <f t="shared" si="343"/>
        <v>3359940</v>
      </c>
      <c r="AW1220">
        <v>26.96</v>
      </c>
      <c r="AX1220">
        <v>0.52</v>
      </c>
      <c r="AY1220">
        <v>26.43</v>
      </c>
      <c r="BA1220" s="7">
        <f t="shared" si="346"/>
        <v>0</v>
      </c>
      <c r="BB1220" s="7">
        <f t="shared" si="347"/>
        <v>0</v>
      </c>
      <c r="BC1220" s="7">
        <f t="shared" si="348"/>
        <v>0</v>
      </c>
      <c r="BD1220" s="7">
        <f t="shared" si="348"/>
        <v>0</v>
      </c>
      <c r="BE1220" s="7">
        <f t="shared" si="350"/>
        <v>1</v>
      </c>
      <c r="BF1220" s="117"/>
      <c r="BI1220" s="117"/>
      <c r="BJ1220" s="117"/>
      <c r="BK1220" s="168"/>
      <c r="BM1220" s="1">
        <v>0</v>
      </c>
      <c r="BN1220" s="1">
        <v>0</v>
      </c>
      <c r="BO1220" s="1">
        <v>1</v>
      </c>
      <c r="BP1220" s="1">
        <v>0</v>
      </c>
      <c r="BQ1220" s="1">
        <v>0</v>
      </c>
      <c r="BR1220" s="1">
        <v>0</v>
      </c>
      <c r="BS1220" s="1">
        <v>0</v>
      </c>
      <c r="BT1220" s="1">
        <v>0</v>
      </c>
      <c r="BU1220" s="1">
        <v>0</v>
      </c>
      <c r="BV1220" s="1">
        <v>0</v>
      </c>
      <c r="BW1220" s="1">
        <v>0</v>
      </c>
      <c r="BX1220" s="1">
        <v>0</v>
      </c>
      <c r="BY1220" s="1">
        <v>0</v>
      </c>
      <c r="BZ1220" s="1">
        <v>0</v>
      </c>
      <c r="CA1220" s="1">
        <v>0</v>
      </c>
    </row>
    <row r="1221" spans="1:79" hidden="1" outlineLevel="1">
      <c r="A1221" t="s">
        <v>2516</v>
      </c>
      <c r="B1221" s="9" t="s">
        <v>3117</v>
      </c>
      <c r="C1221" s="1">
        <f t="shared" si="333"/>
        <v>1604</v>
      </c>
      <c r="D1221" s="7">
        <f t="shared" si="334"/>
        <v>2</v>
      </c>
      <c r="E1221" s="7">
        <f t="shared" si="335"/>
        <v>4</v>
      </c>
      <c r="F1221" s="7">
        <f t="shared" si="336"/>
        <v>5</v>
      </c>
      <c r="G1221" s="7">
        <f t="shared" si="352"/>
        <v>3</v>
      </c>
      <c r="H1221" s="49">
        <f t="shared" si="337"/>
        <v>283</v>
      </c>
      <c r="I1221" s="177">
        <f t="shared" si="338"/>
        <v>0.17643391521197008</v>
      </c>
      <c r="J1221" s="8"/>
      <c r="K1221" s="2">
        <f t="shared" si="339"/>
        <v>0.15461346633416459</v>
      </c>
      <c r="L1221" s="2">
        <f t="shared" si="340"/>
        <v>0.12219451371571072</v>
      </c>
      <c r="M1221" s="2">
        <f t="shared" si="341"/>
        <v>9.9127182044887782E-2</v>
      </c>
      <c r="N1221" s="2">
        <f t="shared" si="344"/>
        <v>0.13216957605985039</v>
      </c>
      <c r="O1221" s="2">
        <f t="shared" si="345"/>
        <v>0.49189526184538657</v>
      </c>
      <c r="P1221" s="1">
        <v>248</v>
      </c>
      <c r="Q1221" s="1">
        <v>196</v>
      </c>
      <c r="R1221" s="1">
        <v>159</v>
      </c>
      <c r="S1221" s="1">
        <v>212</v>
      </c>
      <c r="T1221" s="1">
        <v>531</v>
      </c>
      <c r="U1221" s="1">
        <v>42</v>
      </c>
      <c r="V1221" s="1">
        <v>74</v>
      </c>
      <c r="W1221" s="1">
        <v>104</v>
      </c>
      <c r="X1221" s="1">
        <v>11</v>
      </c>
      <c r="Y1221" s="1"/>
      <c r="Z1221" s="1">
        <v>19</v>
      </c>
      <c r="AA1221" s="1">
        <f t="shared" si="349"/>
        <v>3</v>
      </c>
      <c r="AB1221" s="1">
        <v>3</v>
      </c>
      <c r="AC1221" s="1">
        <v>0</v>
      </c>
      <c r="AD1221" s="1">
        <v>0</v>
      </c>
      <c r="AE1221" s="1">
        <v>2</v>
      </c>
      <c r="AF1221" s="1">
        <v>0</v>
      </c>
      <c r="AG1221" s="1">
        <v>0</v>
      </c>
      <c r="AI1221" t="str">
        <f t="shared" si="351"/>
        <v>Pembroke</v>
      </c>
      <c r="AJ1221" t="s">
        <v>1643</v>
      </c>
      <c r="AK1221" s="182">
        <v>2</v>
      </c>
      <c r="AL1221" s="7"/>
      <c r="AN1221" s="97">
        <v>33</v>
      </c>
      <c r="AO1221" s="99">
        <v>13</v>
      </c>
      <c r="AP1221" s="99">
        <v>105</v>
      </c>
      <c r="AQ1221" s="106">
        <v>60020</v>
      </c>
      <c r="AR1221" s="106">
        <f t="shared" si="342"/>
        <v>33013</v>
      </c>
      <c r="AS1221" t="s">
        <v>1711</v>
      </c>
      <c r="AT1221" s="109">
        <f t="shared" si="343"/>
        <v>3360020</v>
      </c>
      <c r="AW1221">
        <v>22.99</v>
      </c>
      <c r="AX1221">
        <v>0.16</v>
      </c>
      <c r="AY1221">
        <v>22.83</v>
      </c>
      <c r="BA1221" s="7">
        <f t="shared" si="346"/>
        <v>0</v>
      </c>
      <c r="BB1221" s="7">
        <f t="shared" si="347"/>
        <v>0</v>
      </c>
      <c r="BC1221" s="7">
        <f t="shared" si="348"/>
        <v>0</v>
      </c>
      <c r="BD1221" s="7">
        <f t="shared" si="348"/>
        <v>0</v>
      </c>
      <c r="BE1221" s="7">
        <f t="shared" si="350"/>
        <v>1</v>
      </c>
      <c r="BF1221" s="117"/>
      <c r="BI1221" s="117"/>
      <c r="BJ1221" s="117"/>
      <c r="BK1221" s="168"/>
      <c r="BM1221" s="1">
        <v>0</v>
      </c>
      <c r="BN1221" s="1">
        <v>1</v>
      </c>
      <c r="BO1221" s="1">
        <v>1</v>
      </c>
      <c r="BP1221" s="1">
        <v>0</v>
      </c>
      <c r="BQ1221" s="1">
        <v>0</v>
      </c>
      <c r="BR1221" s="1">
        <v>0</v>
      </c>
      <c r="BS1221" s="1">
        <v>0</v>
      </c>
      <c r="BT1221" s="1">
        <v>0</v>
      </c>
      <c r="BU1221" s="1">
        <v>0</v>
      </c>
      <c r="BV1221" s="1">
        <v>0</v>
      </c>
      <c r="BW1221" s="1">
        <v>0</v>
      </c>
      <c r="BX1221" s="1">
        <v>0</v>
      </c>
      <c r="BY1221" s="1">
        <v>0</v>
      </c>
      <c r="BZ1221" s="1">
        <v>0</v>
      </c>
      <c r="CA1221" s="1">
        <v>1</v>
      </c>
    </row>
    <row r="1222" spans="1:79" hidden="1" outlineLevel="1">
      <c r="A1222" t="s">
        <v>2655</v>
      </c>
      <c r="B1222" s="9" t="s">
        <v>3117</v>
      </c>
      <c r="C1222" s="1">
        <f t="shared" si="333"/>
        <v>1190</v>
      </c>
      <c r="D1222" s="7">
        <f t="shared" si="334"/>
        <v>1</v>
      </c>
      <c r="E1222" s="7">
        <f t="shared" si="335"/>
        <v>3</v>
      </c>
      <c r="F1222" s="7">
        <f t="shared" si="336"/>
        <v>6</v>
      </c>
      <c r="G1222" s="7">
        <f t="shared" si="352"/>
        <v>5</v>
      </c>
      <c r="H1222" s="49">
        <f t="shared" si="337"/>
        <v>5</v>
      </c>
      <c r="I1222" s="177">
        <f t="shared" si="338"/>
        <v>4.2016806722689074E-3</v>
      </c>
      <c r="J1222" s="8"/>
      <c r="K1222" s="2">
        <f t="shared" si="339"/>
        <v>0.23025210084033612</v>
      </c>
      <c r="L1222" s="2">
        <f t="shared" si="340"/>
        <v>0.17142857142857143</v>
      </c>
      <c r="M1222" s="2">
        <f t="shared" si="341"/>
        <v>9.6638655462184878E-2</v>
      </c>
      <c r="N1222" s="2">
        <f t="shared" si="344"/>
        <v>9.7478991596638656E-2</v>
      </c>
      <c r="O1222" s="2">
        <f t="shared" si="345"/>
        <v>0.40420168067226903</v>
      </c>
      <c r="P1222" s="1">
        <v>274</v>
      </c>
      <c r="Q1222" s="1">
        <v>204</v>
      </c>
      <c r="R1222" s="1">
        <v>115</v>
      </c>
      <c r="S1222" s="1">
        <v>116</v>
      </c>
      <c r="T1222" s="1">
        <v>269</v>
      </c>
      <c r="U1222" s="1">
        <v>24</v>
      </c>
      <c r="V1222" s="1">
        <v>37</v>
      </c>
      <c r="W1222" s="1">
        <v>117</v>
      </c>
      <c r="X1222" s="1">
        <v>13</v>
      </c>
      <c r="Y1222" s="1"/>
      <c r="Z1222" s="1">
        <v>19</v>
      </c>
      <c r="AA1222" s="1">
        <f t="shared" si="349"/>
        <v>1</v>
      </c>
      <c r="AB1222" s="1">
        <v>0</v>
      </c>
      <c r="AC1222" s="1">
        <v>0</v>
      </c>
      <c r="AD1222" s="1">
        <v>0</v>
      </c>
      <c r="AE1222" s="1">
        <v>1</v>
      </c>
      <c r="AF1222" s="1">
        <v>0</v>
      </c>
      <c r="AG1222" s="1">
        <v>0</v>
      </c>
      <c r="AI1222" t="str">
        <f t="shared" si="351"/>
        <v>Peterborough</v>
      </c>
      <c r="AJ1222" t="s">
        <v>118</v>
      </c>
      <c r="AK1222" s="182">
        <v>2</v>
      </c>
      <c r="AL1222" s="7"/>
      <c r="AN1222" s="97">
        <v>33</v>
      </c>
      <c r="AO1222" s="99">
        <v>11</v>
      </c>
      <c r="AP1222" s="99">
        <v>130</v>
      </c>
      <c r="AQ1222" s="106">
        <v>60580</v>
      </c>
      <c r="AR1222" s="106">
        <f t="shared" si="342"/>
        <v>33011</v>
      </c>
      <c r="AS1222" t="s">
        <v>1711</v>
      </c>
      <c r="AT1222" s="109">
        <f t="shared" si="343"/>
        <v>3360580</v>
      </c>
      <c r="AW1222">
        <v>38.11</v>
      </c>
      <c r="AX1222">
        <v>0.41</v>
      </c>
      <c r="AY1222">
        <v>37.71</v>
      </c>
      <c r="BA1222" s="7">
        <f t="shared" si="346"/>
        <v>1</v>
      </c>
      <c r="BB1222" s="7">
        <f t="shared" si="347"/>
        <v>0</v>
      </c>
      <c r="BC1222" s="7">
        <f t="shared" si="348"/>
        <v>0</v>
      </c>
      <c r="BD1222" s="7">
        <f t="shared" si="348"/>
        <v>0</v>
      </c>
      <c r="BE1222" s="7">
        <f t="shared" si="350"/>
        <v>0</v>
      </c>
      <c r="BF1222" s="117"/>
      <c r="BI1222" s="117"/>
      <c r="BJ1222" s="117"/>
      <c r="BK1222" s="168"/>
      <c r="BM1222" s="1">
        <v>0</v>
      </c>
      <c r="BN1222" s="1">
        <v>0</v>
      </c>
      <c r="BO1222" s="1">
        <v>0</v>
      </c>
      <c r="BP1222" s="1">
        <v>0</v>
      </c>
      <c r="BQ1222" s="1">
        <v>0</v>
      </c>
      <c r="BR1222" s="1">
        <v>0</v>
      </c>
      <c r="BS1222" s="1">
        <v>0</v>
      </c>
      <c r="BT1222" s="1">
        <v>0</v>
      </c>
      <c r="BU1222" s="1">
        <v>0</v>
      </c>
      <c r="BV1222" s="1">
        <v>0</v>
      </c>
      <c r="BW1222" s="1">
        <v>0</v>
      </c>
      <c r="BX1222" s="1">
        <v>0</v>
      </c>
      <c r="BY1222" s="1">
        <v>0</v>
      </c>
      <c r="BZ1222" s="1">
        <v>1</v>
      </c>
      <c r="CA1222" s="1">
        <v>0</v>
      </c>
    </row>
    <row r="1223" spans="1:79" hidden="1" outlineLevel="1">
      <c r="A1223" t="s">
        <v>2656</v>
      </c>
      <c r="B1223" s="9" t="s">
        <v>3117</v>
      </c>
      <c r="C1223" s="1">
        <f t="shared" si="333"/>
        <v>140</v>
      </c>
      <c r="D1223" s="7">
        <f t="shared" si="334"/>
        <v>2</v>
      </c>
      <c r="E1223" s="7">
        <f t="shared" si="335"/>
        <v>3</v>
      </c>
      <c r="F1223" s="7">
        <f t="shared" si="336"/>
        <v>5</v>
      </c>
      <c r="G1223" s="7">
        <f t="shared" si="352"/>
        <v>4</v>
      </c>
      <c r="H1223" s="49">
        <f t="shared" si="337"/>
        <v>12</v>
      </c>
      <c r="I1223" s="177">
        <f t="shared" si="338"/>
        <v>8.5714285714285715E-2</v>
      </c>
      <c r="J1223" s="8"/>
      <c r="K1223" s="2">
        <f t="shared" si="339"/>
        <v>0.16428571428571428</v>
      </c>
      <c r="L1223" s="2">
        <f t="shared" si="340"/>
        <v>0.12857142857142856</v>
      </c>
      <c r="M1223" s="2">
        <f t="shared" si="341"/>
        <v>0.1</v>
      </c>
      <c r="N1223" s="2">
        <f t="shared" si="344"/>
        <v>0.12142857142857143</v>
      </c>
      <c r="O1223" s="2">
        <f t="shared" si="345"/>
        <v>0.48571428571428577</v>
      </c>
      <c r="P1223" s="1">
        <v>23</v>
      </c>
      <c r="Q1223" s="1">
        <v>18</v>
      </c>
      <c r="R1223" s="1">
        <v>14</v>
      </c>
      <c r="S1223" s="1">
        <v>17</v>
      </c>
      <c r="T1223" s="1">
        <v>35</v>
      </c>
      <c r="U1223" s="1">
        <v>11</v>
      </c>
      <c r="V1223" s="1">
        <v>8</v>
      </c>
      <c r="W1223" s="1">
        <v>8</v>
      </c>
      <c r="X1223" s="1">
        <v>2</v>
      </c>
      <c r="Y1223" s="1"/>
      <c r="Z1223" s="1">
        <v>3</v>
      </c>
      <c r="AA1223" s="1">
        <f t="shared" si="349"/>
        <v>0</v>
      </c>
      <c r="AB1223" s="1">
        <v>1</v>
      </c>
      <c r="AC1223" s="1">
        <v>0</v>
      </c>
      <c r="AD1223" s="1">
        <v>0</v>
      </c>
      <c r="AE1223" s="1">
        <v>0</v>
      </c>
      <c r="AF1223" s="1">
        <v>0</v>
      </c>
      <c r="AG1223" s="1">
        <v>0</v>
      </c>
      <c r="AI1223" t="str">
        <f t="shared" si="351"/>
        <v>Piermont</v>
      </c>
      <c r="AJ1223" t="s">
        <v>923</v>
      </c>
      <c r="AK1223" s="182">
        <v>2</v>
      </c>
      <c r="AL1223" s="7"/>
      <c r="AN1223" s="97">
        <v>33</v>
      </c>
      <c r="AO1223" s="99">
        <v>9</v>
      </c>
      <c r="AP1223" s="99">
        <v>155</v>
      </c>
      <c r="AQ1223" s="106">
        <v>61060</v>
      </c>
      <c r="AR1223" s="106">
        <f t="shared" si="342"/>
        <v>33009</v>
      </c>
      <c r="AS1223" t="s">
        <v>1711</v>
      </c>
      <c r="AT1223" s="109">
        <f t="shared" si="343"/>
        <v>3361060</v>
      </c>
      <c r="AW1223">
        <v>39.82</v>
      </c>
      <c r="AX1223">
        <v>1.33</v>
      </c>
      <c r="AY1223">
        <v>38.49</v>
      </c>
      <c r="BA1223" s="7">
        <f t="shared" si="346"/>
        <v>0</v>
      </c>
      <c r="BB1223" s="7">
        <f t="shared" si="347"/>
        <v>0</v>
      </c>
      <c r="BC1223" s="7">
        <f t="shared" si="348"/>
        <v>0</v>
      </c>
      <c r="BD1223" s="7">
        <f t="shared" si="348"/>
        <v>0</v>
      </c>
      <c r="BE1223" s="7">
        <f t="shared" si="350"/>
        <v>1</v>
      </c>
      <c r="BF1223" s="117"/>
      <c r="BI1223" s="117"/>
      <c r="BJ1223" s="117"/>
      <c r="BK1223" s="168"/>
      <c r="BM1223" s="1">
        <v>0</v>
      </c>
      <c r="BN1223" s="1">
        <v>0</v>
      </c>
      <c r="BO1223" s="1">
        <v>0</v>
      </c>
      <c r="BP1223" s="1">
        <v>0</v>
      </c>
      <c r="BQ1223" s="1">
        <v>0</v>
      </c>
      <c r="BR1223" s="1">
        <v>0</v>
      </c>
      <c r="BS1223" s="1">
        <v>0</v>
      </c>
      <c r="BT1223" s="1">
        <v>0</v>
      </c>
      <c r="BU1223" s="1">
        <v>0</v>
      </c>
      <c r="BV1223" s="1">
        <v>0</v>
      </c>
      <c r="BW1223" s="1">
        <v>0</v>
      </c>
      <c r="BX1223" s="1">
        <v>0</v>
      </c>
      <c r="BY1223" s="1">
        <v>0</v>
      </c>
      <c r="BZ1223" s="1">
        <v>0</v>
      </c>
      <c r="CA1223" s="1">
        <v>0</v>
      </c>
    </row>
    <row r="1224" spans="1:79" s="184" customFormat="1" hidden="1" outlineLevel="1">
      <c r="A1224" s="9" t="s">
        <v>3417</v>
      </c>
      <c r="B1224" s="9" t="s">
        <v>3117</v>
      </c>
      <c r="C1224" s="1">
        <f>SUM(P1224:AG1224)</f>
        <v>0</v>
      </c>
      <c r="D1224" s="7">
        <f>RANK(P1224,(P1224:AG1224))</f>
        <v>1</v>
      </c>
      <c r="E1224" s="7">
        <f>RANK(Q1224,(P1224:AG1224))</f>
        <v>1</v>
      </c>
      <c r="F1224" s="7">
        <f>IF(R1224&gt;0,RANK(R1224,(P1224:AG1224)),0)</f>
        <v>0</v>
      </c>
      <c r="G1224" s="7">
        <f>IF(S1224&gt;0,RANK(S1224,(P1224:AD1224)),0)</f>
        <v>0</v>
      </c>
      <c r="H1224" s="49">
        <f>MAX(P1224:T1224)-LARGE(P1224:T1224,2)</f>
        <v>0</v>
      </c>
      <c r="I1224" s="177" t="e">
        <f>H1224/C1224</f>
        <v>#DIV/0!</v>
      </c>
      <c r="J1224" s="8"/>
      <c r="K1224" s="2" t="str">
        <f>IF(C1224=0,"-",P1224/C1224)</f>
        <v>-</v>
      </c>
      <c r="L1224" s="2" t="str">
        <f>IF(C1224=0,"-",Q1224/C1224)</f>
        <v>-</v>
      </c>
      <c r="M1224" s="2" t="str">
        <f>IF(C1224=0,"-",R1224/C1224)</f>
        <v>-</v>
      </c>
      <c r="N1224" s="2" t="str">
        <f>IF(C1224=0,"-",S1224/C1224)</f>
        <v>-</v>
      </c>
      <c r="O1224" s="2" t="str">
        <f>IF(C1224=0,"-",(1-K1224-L1224-M1224-N1224))</f>
        <v>-</v>
      </c>
      <c r="P1224" s="1">
        <v>0</v>
      </c>
      <c r="Q1224" s="1">
        <v>0</v>
      </c>
      <c r="R1224" s="1">
        <v>0</v>
      </c>
      <c r="S1224" s="1">
        <v>0</v>
      </c>
      <c r="T1224" s="1">
        <v>0</v>
      </c>
      <c r="U1224" s="1">
        <v>0</v>
      </c>
      <c r="V1224" s="1">
        <v>0</v>
      </c>
      <c r="W1224" s="1">
        <v>0</v>
      </c>
      <c r="X1224" s="1">
        <v>0</v>
      </c>
      <c r="Y1224" s="1"/>
      <c r="Z1224" s="1">
        <v>0</v>
      </c>
      <c r="AA1224" s="1">
        <f>SUM(BM1224:CV1224)</f>
        <v>0</v>
      </c>
      <c r="AB1224" s="1">
        <v>0</v>
      </c>
      <c r="AC1224" s="1">
        <v>0</v>
      </c>
      <c r="AD1224" s="1">
        <v>0</v>
      </c>
      <c r="AE1224" s="1">
        <v>0</v>
      </c>
      <c r="AF1224" s="1">
        <v>0</v>
      </c>
      <c r="AG1224" s="1">
        <v>0</v>
      </c>
      <c r="AI1224" s="184" t="str">
        <f>A1224</f>
        <v>Pinkham's</v>
      </c>
      <c r="AJ1224" s="184" t="s">
        <v>1926</v>
      </c>
      <c r="AK1224" s="184">
        <v>2</v>
      </c>
      <c r="AL1224" s="7"/>
      <c r="AN1224" s="97">
        <v>33</v>
      </c>
      <c r="AO1224" s="188">
        <v>7</v>
      </c>
      <c r="AP1224" s="99">
        <v>155</v>
      </c>
      <c r="AQ1224" s="108">
        <v>61620</v>
      </c>
      <c r="AR1224" s="106">
        <f>AN1224*1000+AO1224</f>
        <v>33007</v>
      </c>
      <c r="AS1224" s="184" t="s">
        <v>2057</v>
      </c>
      <c r="AT1224" s="109">
        <f>AN1224*100000+AQ1224</f>
        <v>3361620</v>
      </c>
      <c r="BA1224" s="7">
        <f>IF(D1224=1,1,0)</f>
        <v>1</v>
      </c>
      <c r="BB1224" s="7">
        <f>IF(E1224=1,1,0)</f>
        <v>1</v>
      </c>
      <c r="BC1224" s="7">
        <f>IF(F1224=1,1,0)</f>
        <v>0</v>
      </c>
      <c r="BD1224" s="7">
        <f>IF(G1224=1,1,0)</f>
        <v>0</v>
      </c>
      <c r="BE1224" s="7">
        <f>IF(RANK(T1224,P1224:V1224)=1,1,0)</f>
        <v>1</v>
      </c>
      <c r="BF1224" s="117"/>
      <c r="BG1224" s="1"/>
      <c r="BH1224" s="1"/>
      <c r="BI1224" s="117"/>
      <c r="BJ1224" s="117"/>
      <c r="BM1224" s="1">
        <v>0</v>
      </c>
      <c r="BN1224" s="1">
        <v>0</v>
      </c>
      <c r="BO1224" s="1">
        <v>0</v>
      </c>
      <c r="BP1224" s="1">
        <v>0</v>
      </c>
      <c r="BQ1224" s="1">
        <v>0</v>
      </c>
      <c r="BR1224" s="1">
        <v>0</v>
      </c>
      <c r="BS1224" s="1">
        <v>0</v>
      </c>
      <c r="BT1224" s="1">
        <v>0</v>
      </c>
      <c r="BU1224" s="1">
        <v>0</v>
      </c>
      <c r="BV1224" s="1">
        <v>0</v>
      </c>
      <c r="BW1224" s="1">
        <v>0</v>
      </c>
      <c r="BX1224" s="1">
        <v>0</v>
      </c>
      <c r="BY1224" s="1">
        <v>0</v>
      </c>
      <c r="BZ1224" s="1">
        <v>0</v>
      </c>
      <c r="CA1224" s="1">
        <v>0</v>
      </c>
    </row>
    <row r="1225" spans="1:79" hidden="1" outlineLevel="1">
      <c r="A1225" t="s">
        <v>520</v>
      </c>
      <c r="B1225" s="9" t="s">
        <v>3117</v>
      </c>
      <c r="C1225" s="1">
        <f t="shared" si="333"/>
        <v>273</v>
      </c>
      <c r="D1225" s="7">
        <f t="shared" si="334"/>
        <v>2</v>
      </c>
      <c r="E1225" s="7">
        <f t="shared" si="335"/>
        <v>5</v>
      </c>
      <c r="F1225" s="7">
        <f t="shared" si="336"/>
        <v>4</v>
      </c>
      <c r="G1225" s="7">
        <f t="shared" si="352"/>
        <v>3</v>
      </c>
      <c r="H1225" s="49">
        <f t="shared" si="337"/>
        <v>54</v>
      </c>
      <c r="I1225" s="177">
        <f t="shared" si="338"/>
        <v>0.19780219780219779</v>
      </c>
      <c r="J1225" s="8"/>
      <c r="K1225" s="2">
        <f t="shared" si="339"/>
        <v>0.17216117216117216</v>
      </c>
      <c r="L1225" s="2">
        <f t="shared" si="340"/>
        <v>9.5238095238095233E-2</v>
      </c>
      <c r="M1225" s="2">
        <f t="shared" si="341"/>
        <v>0.10256410256410256</v>
      </c>
      <c r="N1225" s="2">
        <f t="shared" si="344"/>
        <v>0.11721611721611722</v>
      </c>
      <c r="O1225" s="2">
        <f t="shared" si="345"/>
        <v>0.51282051282051277</v>
      </c>
      <c r="P1225" s="1">
        <v>47</v>
      </c>
      <c r="Q1225" s="1">
        <v>26</v>
      </c>
      <c r="R1225" s="1">
        <v>28</v>
      </c>
      <c r="S1225" s="1">
        <v>32</v>
      </c>
      <c r="T1225" s="1">
        <v>101</v>
      </c>
      <c r="U1225" s="1">
        <v>4</v>
      </c>
      <c r="V1225" s="1">
        <v>10</v>
      </c>
      <c r="W1225" s="1">
        <v>21</v>
      </c>
      <c r="X1225" s="1">
        <v>1</v>
      </c>
      <c r="Y1225" s="1"/>
      <c r="Z1225" s="1">
        <v>0</v>
      </c>
      <c r="AA1225" s="1">
        <f t="shared" si="349"/>
        <v>1</v>
      </c>
      <c r="AB1225" s="1">
        <v>0</v>
      </c>
      <c r="AC1225" s="1">
        <v>0</v>
      </c>
      <c r="AD1225" s="1">
        <v>1</v>
      </c>
      <c r="AE1225" s="1">
        <v>1</v>
      </c>
      <c r="AF1225" s="1">
        <v>0</v>
      </c>
      <c r="AG1225" s="1">
        <v>0</v>
      </c>
      <c r="AI1225" t="str">
        <f t="shared" si="351"/>
        <v>Pittsburg</v>
      </c>
      <c r="AJ1225" t="s">
        <v>1926</v>
      </c>
      <c r="AK1225" s="182">
        <v>2</v>
      </c>
      <c r="AL1225" s="7"/>
      <c r="AN1225" s="97">
        <v>33</v>
      </c>
      <c r="AO1225" s="99">
        <v>7</v>
      </c>
      <c r="AP1225" s="99">
        <v>160</v>
      </c>
      <c r="AQ1225" s="106">
        <v>61780</v>
      </c>
      <c r="AR1225" s="106">
        <f t="shared" si="342"/>
        <v>33007</v>
      </c>
      <c r="AS1225" t="s">
        <v>1711</v>
      </c>
      <c r="AT1225" s="109">
        <f t="shared" si="343"/>
        <v>3361780</v>
      </c>
      <c r="AW1225">
        <v>291.35000000000002</v>
      </c>
      <c r="AX1225">
        <v>9.0500000000000007</v>
      </c>
      <c r="AY1225">
        <v>282.3</v>
      </c>
      <c r="BA1225" s="7">
        <f t="shared" si="346"/>
        <v>0</v>
      </c>
      <c r="BB1225" s="7">
        <f t="shared" si="347"/>
        <v>0</v>
      </c>
      <c r="BC1225" s="7">
        <f t="shared" si="348"/>
        <v>0</v>
      </c>
      <c r="BD1225" s="7">
        <f t="shared" si="348"/>
        <v>0</v>
      </c>
      <c r="BE1225" s="7">
        <f t="shared" si="350"/>
        <v>1</v>
      </c>
      <c r="BF1225" s="117"/>
      <c r="BI1225" s="117"/>
      <c r="BJ1225" s="117"/>
      <c r="BK1225" s="168"/>
      <c r="BM1225" s="1">
        <v>0</v>
      </c>
      <c r="BN1225" s="1">
        <v>0</v>
      </c>
      <c r="BO1225" s="1">
        <v>0</v>
      </c>
      <c r="BP1225" s="1">
        <v>0</v>
      </c>
      <c r="BQ1225" s="1">
        <v>0</v>
      </c>
      <c r="BR1225" s="1">
        <v>0</v>
      </c>
      <c r="BS1225" s="1">
        <v>0</v>
      </c>
      <c r="BT1225" s="1">
        <v>0</v>
      </c>
      <c r="BU1225" s="1">
        <v>0</v>
      </c>
      <c r="BV1225" s="1">
        <v>1</v>
      </c>
      <c r="BW1225" s="1">
        <v>0</v>
      </c>
      <c r="BX1225" s="1">
        <v>0</v>
      </c>
      <c r="BY1225" s="1">
        <v>0</v>
      </c>
      <c r="BZ1225" s="1">
        <v>0</v>
      </c>
      <c r="CA1225" s="1">
        <v>0</v>
      </c>
    </row>
    <row r="1226" spans="1:79" hidden="1" outlineLevel="1">
      <c r="A1226" t="s">
        <v>2427</v>
      </c>
      <c r="B1226" s="9" t="s">
        <v>3117</v>
      </c>
      <c r="C1226" s="1">
        <f t="shared" si="333"/>
        <v>843</v>
      </c>
      <c r="D1226" s="7">
        <f t="shared" si="334"/>
        <v>3</v>
      </c>
      <c r="E1226" s="7">
        <f t="shared" si="335"/>
        <v>4</v>
      </c>
      <c r="F1226" s="7">
        <f t="shared" si="336"/>
        <v>5</v>
      </c>
      <c r="G1226" s="7">
        <f t="shared" si="352"/>
        <v>2</v>
      </c>
      <c r="H1226" s="49">
        <f t="shared" si="337"/>
        <v>144</v>
      </c>
      <c r="I1226" s="177">
        <f t="shared" si="338"/>
        <v>0.1708185053380783</v>
      </c>
      <c r="J1226" s="8"/>
      <c r="K1226" s="2">
        <f t="shared" si="339"/>
        <v>0.12218268090154211</v>
      </c>
      <c r="L1226" s="2">
        <f t="shared" si="340"/>
        <v>0.10676156583629894</v>
      </c>
      <c r="M1226" s="2">
        <f t="shared" si="341"/>
        <v>9.1340450771055751E-2</v>
      </c>
      <c r="N1226" s="2">
        <f t="shared" si="344"/>
        <v>0.19217081850533807</v>
      </c>
      <c r="O1226" s="2">
        <f t="shared" si="345"/>
        <v>0.48754448398576516</v>
      </c>
      <c r="P1226" s="1">
        <v>103</v>
      </c>
      <c r="Q1226" s="1">
        <v>90</v>
      </c>
      <c r="R1226" s="1">
        <v>77</v>
      </c>
      <c r="S1226" s="1">
        <v>162</v>
      </c>
      <c r="T1226" s="1">
        <v>306</v>
      </c>
      <c r="U1226" s="1">
        <v>30</v>
      </c>
      <c r="V1226" s="1">
        <v>35</v>
      </c>
      <c r="W1226" s="1">
        <v>31</v>
      </c>
      <c r="X1226" s="1">
        <v>0</v>
      </c>
      <c r="Y1226" s="1"/>
      <c r="Z1226" s="1">
        <v>6</v>
      </c>
      <c r="AA1226" s="1">
        <f t="shared" si="349"/>
        <v>1</v>
      </c>
      <c r="AB1226" s="1">
        <v>1</v>
      </c>
      <c r="AC1226" s="1">
        <v>0</v>
      </c>
      <c r="AD1226" s="1">
        <v>1</v>
      </c>
      <c r="AE1226" s="1">
        <v>0</v>
      </c>
      <c r="AF1226" s="1">
        <v>0</v>
      </c>
      <c r="AG1226" s="1">
        <v>0</v>
      </c>
      <c r="AI1226" t="str">
        <f t="shared" si="351"/>
        <v>Pittsfield</v>
      </c>
      <c r="AJ1226" t="s">
        <v>1643</v>
      </c>
      <c r="AK1226" s="182">
        <v>2</v>
      </c>
      <c r="AL1226" s="7"/>
      <c r="AN1226" s="97">
        <v>33</v>
      </c>
      <c r="AO1226" s="99">
        <v>13</v>
      </c>
      <c r="AP1226" s="99">
        <v>110</v>
      </c>
      <c r="AQ1226" s="106">
        <v>61940</v>
      </c>
      <c r="AR1226" s="106">
        <f t="shared" si="342"/>
        <v>33013</v>
      </c>
      <c r="AS1226" t="s">
        <v>1711</v>
      </c>
      <c r="AT1226" s="109">
        <f t="shared" si="343"/>
        <v>3361940</v>
      </c>
      <c r="AW1226">
        <v>23.87</v>
      </c>
      <c r="AX1226">
        <v>0.3</v>
      </c>
      <c r="AY1226">
        <v>23.57</v>
      </c>
      <c r="BA1226" s="7">
        <f t="shared" si="346"/>
        <v>0</v>
      </c>
      <c r="BB1226" s="7">
        <f t="shared" si="347"/>
        <v>0</v>
      </c>
      <c r="BC1226" s="7">
        <f t="shared" si="348"/>
        <v>0</v>
      </c>
      <c r="BD1226" s="7">
        <f t="shared" si="348"/>
        <v>0</v>
      </c>
      <c r="BE1226" s="7">
        <f t="shared" si="350"/>
        <v>1</v>
      </c>
      <c r="BF1226" s="117"/>
      <c r="BI1226" s="117"/>
      <c r="BJ1226" s="117"/>
      <c r="BK1226" s="168"/>
      <c r="BM1226" s="1">
        <v>0</v>
      </c>
      <c r="BN1226" s="1">
        <v>0</v>
      </c>
      <c r="BO1226" s="1">
        <v>0</v>
      </c>
      <c r="BP1226" s="1">
        <v>0</v>
      </c>
      <c r="BQ1226" s="1">
        <v>0</v>
      </c>
      <c r="BR1226" s="1">
        <v>0</v>
      </c>
      <c r="BS1226" s="1">
        <v>0</v>
      </c>
      <c r="BT1226" s="1">
        <v>1</v>
      </c>
      <c r="BU1226" s="1">
        <v>0</v>
      </c>
      <c r="BV1226" s="1">
        <v>0</v>
      </c>
      <c r="BW1226" s="1">
        <v>0</v>
      </c>
      <c r="BX1226" s="1">
        <v>0</v>
      </c>
      <c r="BY1226" s="1">
        <v>0</v>
      </c>
      <c r="BZ1226" s="1">
        <v>0</v>
      </c>
      <c r="CA1226" s="1">
        <v>0</v>
      </c>
    </row>
    <row r="1227" spans="1:79" hidden="1" outlineLevel="1">
      <c r="A1227" t="s">
        <v>2649</v>
      </c>
      <c r="B1227" s="9" t="s">
        <v>3117</v>
      </c>
      <c r="C1227" s="1">
        <f t="shared" si="333"/>
        <v>409</v>
      </c>
      <c r="D1227" s="7">
        <f t="shared" si="334"/>
        <v>2</v>
      </c>
      <c r="E1227" s="7">
        <f t="shared" si="335"/>
        <v>5</v>
      </c>
      <c r="F1227" s="7">
        <f t="shared" si="336"/>
        <v>4</v>
      </c>
      <c r="G1227" s="7">
        <f t="shared" si="352"/>
        <v>3</v>
      </c>
      <c r="H1227" s="49">
        <f t="shared" si="337"/>
        <v>18</v>
      </c>
      <c r="I1227" s="177">
        <f t="shared" si="338"/>
        <v>4.4009779951100246E-2</v>
      </c>
      <c r="J1227" s="8"/>
      <c r="K1227" s="2">
        <f t="shared" si="339"/>
        <v>0.22738386308068459</v>
      </c>
      <c r="L1227" s="2">
        <f t="shared" si="340"/>
        <v>0.10024449877750612</v>
      </c>
      <c r="M1227" s="2">
        <f t="shared" si="341"/>
        <v>0.10757946210268948</v>
      </c>
      <c r="N1227" s="2">
        <f t="shared" si="344"/>
        <v>0.13447432762836187</v>
      </c>
      <c r="O1227" s="2">
        <f t="shared" si="345"/>
        <v>0.43031784841075804</v>
      </c>
      <c r="P1227" s="1">
        <v>93</v>
      </c>
      <c r="Q1227" s="1">
        <v>41</v>
      </c>
      <c r="R1227" s="1">
        <v>44</v>
      </c>
      <c r="S1227" s="1">
        <v>55</v>
      </c>
      <c r="T1227" s="1">
        <v>111</v>
      </c>
      <c r="U1227" s="1">
        <v>4</v>
      </c>
      <c r="V1227" s="1">
        <v>14</v>
      </c>
      <c r="W1227" s="1">
        <v>33</v>
      </c>
      <c r="X1227" s="1">
        <v>5</v>
      </c>
      <c r="Y1227" s="1"/>
      <c r="Z1227" s="1">
        <v>5</v>
      </c>
      <c r="AA1227" s="1">
        <f t="shared" si="349"/>
        <v>1</v>
      </c>
      <c r="AB1227" s="1">
        <v>0</v>
      </c>
      <c r="AC1227" s="1">
        <v>0</v>
      </c>
      <c r="AD1227" s="1">
        <v>0</v>
      </c>
      <c r="AE1227" s="1">
        <v>1</v>
      </c>
      <c r="AF1227" s="1">
        <v>2</v>
      </c>
      <c r="AG1227" s="1">
        <v>0</v>
      </c>
      <c r="AI1227" t="str">
        <f t="shared" si="351"/>
        <v>Plainfield</v>
      </c>
      <c r="AJ1227" t="s">
        <v>162</v>
      </c>
      <c r="AK1227" s="182">
        <v>2</v>
      </c>
      <c r="AL1227" s="7"/>
      <c r="AN1227" s="97">
        <v>33</v>
      </c>
      <c r="AO1227" s="99">
        <v>19</v>
      </c>
      <c r="AP1227" s="99">
        <v>55</v>
      </c>
      <c r="AQ1227" s="106">
        <v>62340</v>
      </c>
      <c r="AR1227" s="106">
        <f t="shared" si="342"/>
        <v>33019</v>
      </c>
      <c r="AS1227" t="s">
        <v>1711</v>
      </c>
      <c r="AT1227" s="109">
        <f t="shared" si="343"/>
        <v>3362340</v>
      </c>
      <c r="AW1227">
        <v>52.91</v>
      </c>
      <c r="AX1227">
        <v>0.75</v>
      </c>
      <c r="AY1227">
        <v>52.16</v>
      </c>
      <c r="BA1227" s="7">
        <f t="shared" si="346"/>
        <v>0</v>
      </c>
      <c r="BB1227" s="7">
        <f t="shared" si="347"/>
        <v>0</v>
      </c>
      <c r="BC1227" s="7">
        <f t="shared" si="348"/>
        <v>0</v>
      </c>
      <c r="BD1227" s="7">
        <f t="shared" si="348"/>
        <v>0</v>
      </c>
      <c r="BE1227" s="7">
        <f t="shared" si="350"/>
        <v>1</v>
      </c>
      <c r="BF1227" s="117"/>
      <c r="BI1227" s="117"/>
      <c r="BJ1227" s="117"/>
      <c r="BK1227" s="168"/>
      <c r="BM1227" s="1">
        <v>0</v>
      </c>
      <c r="BN1227" s="1">
        <v>0</v>
      </c>
      <c r="BO1227" s="1">
        <v>0</v>
      </c>
      <c r="BP1227" s="1">
        <v>0</v>
      </c>
      <c r="BQ1227" s="1">
        <v>0</v>
      </c>
      <c r="BR1227" s="1">
        <v>0</v>
      </c>
      <c r="BS1227" s="1">
        <v>0</v>
      </c>
      <c r="BT1227" s="1">
        <v>0</v>
      </c>
      <c r="BU1227" s="1">
        <v>0</v>
      </c>
      <c r="BV1227" s="1">
        <v>0</v>
      </c>
      <c r="BW1227" s="1">
        <v>0</v>
      </c>
      <c r="BX1227" s="1">
        <v>0</v>
      </c>
      <c r="BY1227" s="1">
        <v>0</v>
      </c>
      <c r="BZ1227" s="1">
        <v>0</v>
      </c>
      <c r="CA1227" s="1">
        <v>1</v>
      </c>
    </row>
    <row r="1228" spans="1:79" hidden="1" outlineLevel="1">
      <c r="A1228" t="s">
        <v>2113</v>
      </c>
      <c r="B1228" s="9" t="s">
        <v>3117</v>
      </c>
      <c r="C1228" s="1">
        <f t="shared" si="333"/>
        <v>1808</v>
      </c>
      <c r="D1228" s="7">
        <f t="shared" si="334"/>
        <v>2</v>
      </c>
      <c r="E1228" s="7">
        <f t="shared" si="335"/>
        <v>3</v>
      </c>
      <c r="F1228" s="7">
        <f t="shared" si="336"/>
        <v>5</v>
      </c>
      <c r="G1228" s="7">
        <f t="shared" si="352"/>
        <v>3</v>
      </c>
      <c r="H1228" s="49">
        <f t="shared" si="337"/>
        <v>690</v>
      </c>
      <c r="I1228" s="177">
        <f t="shared" si="338"/>
        <v>0.38163716814159293</v>
      </c>
      <c r="J1228" s="8"/>
      <c r="K1228" s="2">
        <f t="shared" si="339"/>
        <v>0.10176991150442478</v>
      </c>
      <c r="L1228" s="2">
        <f t="shared" si="340"/>
        <v>9.9557522123893807E-2</v>
      </c>
      <c r="M1228" s="2">
        <f t="shared" si="341"/>
        <v>9.5132743362831854E-2</v>
      </c>
      <c r="N1228" s="2">
        <f t="shared" si="344"/>
        <v>9.9557522123893807E-2</v>
      </c>
      <c r="O1228" s="2">
        <f t="shared" si="345"/>
        <v>0.60398230088495575</v>
      </c>
      <c r="P1228" s="1">
        <v>184</v>
      </c>
      <c r="Q1228" s="1">
        <v>180</v>
      </c>
      <c r="R1228" s="1">
        <v>172</v>
      </c>
      <c r="S1228" s="1">
        <v>180</v>
      </c>
      <c r="T1228" s="1">
        <v>874</v>
      </c>
      <c r="U1228" s="1">
        <v>37</v>
      </c>
      <c r="V1228" s="1">
        <v>36</v>
      </c>
      <c r="W1228" s="1">
        <v>101</v>
      </c>
      <c r="X1228" s="1">
        <v>8</v>
      </c>
      <c r="Y1228" s="1"/>
      <c r="Z1228" s="1">
        <v>26</v>
      </c>
      <c r="AA1228" s="1">
        <f t="shared" si="349"/>
        <v>7</v>
      </c>
      <c r="AB1228" s="1">
        <v>1</v>
      </c>
      <c r="AC1228" s="1">
        <v>1</v>
      </c>
      <c r="AD1228" s="1">
        <v>1</v>
      </c>
      <c r="AE1228" s="1">
        <v>0</v>
      </c>
      <c r="AF1228" s="1">
        <v>0</v>
      </c>
      <c r="AG1228" s="1">
        <v>0</v>
      </c>
      <c r="AI1228" t="str">
        <f t="shared" si="351"/>
        <v>Plaistow</v>
      </c>
      <c r="AJ1228" t="s">
        <v>3010</v>
      </c>
      <c r="AK1228" s="182">
        <v>1</v>
      </c>
      <c r="AL1228" s="7"/>
      <c r="AN1228" s="97">
        <v>33</v>
      </c>
      <c r="AO1228" s="99">
        <v>15</v>
      </c>
      <c r="AP1228" s="99">
        <v>140</v>
      </c>
      <c r="AQ1228" s="106">
        <v>62500</v>
      </c>
      <c r="AR1228" s="106">
        <f t="shared" si="342"/>
        <v>33015</v>
      </c>
      <c r="AS1228" t="s">
        <v>1711</v>
      </c>
      <c r="AT1228" s="109">
        <f t="shared" si="343"/>
        <v>3362500</v>
      </c>
      <c r="AW1228">
        <v>10.64</v>
      </c>
      <c r="AX1228">
        <v>0.01</v>
      </c>
      <c r="AY1228">
        <v>10.63</v>
      </c>
      <c r="BA1228" s="7">
        <f t="shared" si="346"/>
        <v>0</v>
      </c>
      <c r="BB1228" s="7">
        <f t="shared" si="347"/>
        <v>0</v>
      </c>
      <c r="BC1228" s="7">
        <f t="shared" si="348"/>
        <v>0</v>
      </c>
      <c r="BD1228" s="7">
        <f t="shared" si="348"/>
        <v>0</v>
      </c>
      <c r="BE1228" s="7">
        <f t="shared" si="350"/>
        <v>1</v>
      </c>
      <c r="BF1228" s="117"/>
      <c r="BI1228" s="117"/>
      <c r="BJ1228" s="117"/>
      <c r="BK1228" s="168"/>
      <c r="BM1228" s="1">
        <v>0</v>
      </c>
      <c r="BN1228" s="1">
        <v>0</v>
      </c>
      <c r="BO1228" s="1">
        <v>0</v>
      </c>
      <c r="BP1228" s="1">
        <v>1</v>
      </c>
      <c r="BQ1228" s="1">
        <v>0</v>
      </c>
      <c r="BR1228" s="1">
        <v>0</v>
      </c>
      <c r="BS1228" s="1">
        <v>0</v>
      </c>
      <c r="BT1228" s="1">
        <v>1</v>
      </c>
      <c r="BU1228" s="1">
        <v>0</v>
      </c>
      <c r="BV1228" s="1">
        <v>3</v>
      </c>
      <c r="BW1228" s="1">
        <v>0</v>
      </c>
      <c r="BX1228" s="1">
        <v>0</v>
      </c>
      <c r="BY1228" s="1">
        <v>0</v>
      </c>
      <c r="BZ1228" s="1">
        <v>0</v>
      </c>
      <c r="CA1228" s="1">
        <v>2</v>
      </c>
    </row>
    <row r="1229" spans="1:79" hidden="1" outlineLevel="1">
      <c r="A1229" t="s">
        <v>1787</v>
      </c>
      <c r="B1229" s="9" t="s">
        <v>3117</v>
      </c>
      <c r="C1229" s="1">
        <f t="shared" si="333"/>
        <v>985</v>
      </c>
      <c r="D1229" s="7">
        <f t="shared" si="334"/>
        <v>2</v>
      </c>
      <c r="E1229" s="7">
        <f t="shared" si="335"/>
        <v>5</v>
      </c>
      <c r="F1229" s="7">
        <f t="shared" si="336"/>
        <v>3</v>
      </c>
      <c r="G1229" s="7">
        <f t="shared" si="352"/>
        <v>4</v>
      </c>
      <c r="H1229" s="49">
        <f t="shared" si="337"/>
        <v>188</v>
      </c>
      <c r="I1229" s="177">
        <f t="shared" si="338"/>
        <v>0.19086294416243654</v>
      </c>
      <c r="J1229" s="8"/>
      <c r="K1229" s="2">
        <f t="shared" si="339"/>
        <v>0.16446700507614212</v>
      </c>
      <c r="L1229" s="2">
        <f t="shared" si="340"/>
        <v>9.2385786802030453E-2</v>
      </c>
      <c r="M1229" s="2">
        <f t="shared" si="341"/>
        <v>0.11878172588832488</v>
      </c>
      <c r="N1229" s="2">
        <f t="shared" si="344"/>
        <v>0.10558375634517767</v>
      </c>
      <c r="O1229" s="2">
        <f t="shared" si="345"/>
        <v>0.51878172588832483</v>
      </c>
      <c r="P1229" s="1">
        <v>162</v>
      </c>
      <c r="Q1229" s="1">
        <v>91</v>
      </c>
      <c r="R1229" s="1">
        <v>117</v>
      </c>
      <c r="S1229" s="1">
        <v>104</v>
      </c>
      <c r="T1229" s="1">
        <v>350</v>
      </c>
      <c r="U1229" s="1">
        <v>30</v>
      </c>
      <c r="V1229" s="1">
        <v>36</v>
      </c>
      <c r="W1229" s="1">
        <v>55</v>
      </c>
      <c r="X1229" s="1">
        <v>14</v>
      </c>
      <c r="Y1229" s="1"/>
      <c r="Z1229" s="1">
        <v>22</v>
      </c>
      <c r="AA1229" s="1">
        <f t="shared" si="349"/>
        <v>4</v>
      </c>
      <c r="AB1229" s="1">
        <v>0</v>
      </c>
      <c r="AC1229" s="1">
        <v>0</v>
      </c>
      <c r="AD1229" s="1">
        <v>0</v>
      </c>
      <c r="AE1229" s="1">
        <v>0</v>
      </c>
      <c r="AF1229" s="1">
        <v>0</v>
      </c>
      <c r="AG1229" s="1">
        <v>0</v>
      </c>
      <c r="AI1229" t="str">
        <f t="shared" si="351"/>
        <v>Plymouth</v>
      </c>
      <c r="AJ1229" t="s">
        <v>923</v>
      </c>
      <c r="AK1229" s="182">
        <v>2</v>
      </c>
      <c r="AL1229" s="7"/>
      <c r="AN1229" s="97">
        <v>33</v>
      </c>
      <c r="AO1229" s="99">
        <v>9</v>
      </c>
      <c r="AP1229" s="99">
        <v>160</v>
      </c>
      <c r="AQ1229" s="106">
        <v>62660</v>
      </c>
      <c r="AR1229" s="106">
        <f t="shared" si="342"/>
        <v>33009</v>
      </c>
      <c r="AS1229" t="s">
        <v>1711</v>
      </c>
      <c r="AT1229" s="109">
        <f t="shared" si="343"/>
        <v>3362660</v>
      </c>
      <c r="AW1229">
        <v>28.74</v>
      </c>
      <c r="AX1229">
        <v>0.35</v>
      </c>
      <c r="AY1229">
        <v>28.39</v>
      </c>
      <c r="BA1229" s="7">
        <f t="shared" si="346"/>
        <v>0</v>
      </c>
      <c r="BB1229" s="7">
        <f t="shared" si="347"/>
        <v>0</v>
      </c>
      <c r="BC1229" s="7">
        <f t="shared" si="348"/>
        <v>0</v>
      </c>
      <c r="BD1229" s="7">
        <f t="shared" si="348"/>
        <v>0</v>
      </c>
      <c r="BE1229" s="7">
        <f t="shared" si="350"/>
        <v>1</v>
      </c>
      <c r="BF1229" s="117"/>
      <c r="BI1229" s="117"/>
      <c r="BJ1229" s="117"/>
      <c r="BK1229" s="168"/>
      <c r="BM1229" s="1">
        <v>0</v>
      </c>
      <c r="BN1229" s="1">
        <v>1</v>
      </c>
      <c r="BO1229" s="1">
        <v>0</v>
      </c>
      <c r="BP1229" s="1">
        <v>0</v>
      </c>
      <c r="BQ1229" s="1">
        <v>0</v>
      </c>
      <c r="BR1229" s="1">
        <v>0</v>
      </c>
      <c r="BS1229" s="1">
        <v>0</v>
      </c>
      <c r="BT1229" s="1">
        <v>0</v>
      </c>
      <c r="BU1229" s="1">
        <v>0</v>
      </c>
      <c r="BV1229" s="1">
        <v>2</v>
      </c>
      <c r="BW1229" s="1">
        <v>0</v>
      </c>
      <c r="BX1229" s="1">
        <v>0</v>
      </c>
      <c r="BY1229" s="1">
        <v>0</v>
      </c>
      <c r="BZ1229" s="1">
        <v>1</v>
      </c>
      <c r="CA1229" s="1">
        <v>0</v>
      </c>
    </row>
    <row r="1230" spans="1:79" hidden="1" outlineLevel="1">
      <c r="A1230" t="s">
        <v>3051</v>
      </c>
      <c r="B1230" s="9" t="s">
        <v>3117</v>
      </c>
      <c r="C1230" s="1">
        <f t="shared" si="333"/>
        <v>3425</v>
      </c>
      <c r="D1230" s="7">
        <f t="shared" si="334"/>
        <v>2</v>
      </c>
      <c r="E1230" s="7">
        <f t="shared" si="335"/>
        <v>3</v>
      </c>
      <c r="F1230" s="7">
        <f t="shared" si="336"/>
        <v>4</v>
      </c>
      <c r="G1230" s="7">
        <f t="shared" si="352"/>
        <v>6</v>
      </c>
      <c r="H1230" s="49">
        <f t="shared" si="337"/>
        <v>142</v>
      </c>
      <c r="I1230" s="177">
        <f t="shared" si="338"/>
        <v>4.1459854014598542E-2</v>
      </c>
      <c r="J1230" s="8"/>
      <c r="K1230" s="2">
        <f t="shared" si="339"/>
        <v>0.22919708029197081</v>
      </c>
      <c r="L1230" s="2">
        <f t="shared" si="340"/>
        <v>0.13197080291970803</v>
      </c>
      <c r="M1230" s="2">
        <f t="shared" si="341"/>
        <v>0.12525547445255475</v>
      </c>
      <c r="N1230" s="2">
        <f t="shared" si="344"/>
        <v>7.5620437956204378E-2</v>
      </c>
      <c r="O1230" s="2">
        <f t="shared" si="345"/>
        <v>0.43795620437956201</v>
      </c>
      <c r="P1230" s="1">
        <v>785</v>
      </c>
      <c r="Q1230" s="1">
        <v>452</v>
      </c>
      <c r="R1230" s="1">
        <v>429</v>
      </c>
      <c r="S1230" s="1">
        <v>259</v>
      </c>
      <c r="T1230" s="1">
        <v>927</v>
      </c>
      <c r="U1230" s="1">
        <v>56</v>
      </c>
      <c r="V1230" s="1">
        <v>143</v>
      </c>
      <c r="W1230" s="1">
        <v>294</v>
      </c>
      <c r="X1230" s="1">
        <v>30</v>
      </c>
      <c r="Y1230" s="1"/>
      <c r="Z1230" s="1">
        <v>37</v>
      </c>
      <c r="AA1230" s="1">
        <f t="shared" si="349"/>
        <v>7</v>
      </c>
      <c r="AB1230" s="1">
        <v>0</v>
      </c>
      <c r="AC1230" s="1">
        <v>0</v>
      </c>
      <c r="AD1230" s="1">
        <v>1</v>
      </c>
      <c r="AE1230" s="1">
        <v>2</v>
      </c>
      <c r="AF1230" s="1">
        <v>0</v>
      </c>
      <c r="AG1230" s="1">
        <v>3</v>
      </c>
      <c r="AI1230" t="str">
        <f t="shared" si="351"/>
        <v>Portsmouth</v>
      </c>
      <c r="AJ1230" t="s">
        <v>3010</v>
      </c>
      <c r="AK1230" s="182">
        <v>1</v>
      </c>
      <c r="AL1230" s="7"/>
      <c r="AN1230" s="97">
        <v>33</v>
      </c>
      <c r="AO1230" s="99">
        <v>15</v>
      </c>
      <c r="AP1230" s="99">
        <v>145</v>
      </c>
      <c r="AQ1230" s="106">
        <v>62900</v>
      </c>
      <c r="AR1230" s="106">
        <f t="shared" si="342"/>
        <v>33015</v>
      </c>
      <c r="AS1230" t="s">
        <v>1029</v>
      </c>
      <c r="AT1230" s="109">
        <f t="shared" si="343"/>
        <v>3362900</v>
      </c>
      <c r="AW1230">
        <v>16.79</v>
      </c>
      <c r="AX1230">
        <v>1.18</v>
      </c>
      <c r="AY1230">
        <v>15.61</v>
      </c>
      <c r="BA1230" s="7">
        <f t="shared" si="346"/>
        <v>0</v>
      </c>
      <c r="BB1230" s="7">
        <f t="shared" si="347"/>
        <v>0</v>
      </c>
      <c r="BC1230" s="7">
        <f t="shared" si="348"/>
        <v>0</v>
      </c>
      <c r="BD1230" s="7">
        <f t="shared" si="348"/>
        <v>0</v>
      </c>
      <c r="BE1230" s="7">
        <f t="shared" si="350"/>
        <v>1</v>
      </c>
      <c r="BF1230" s="117"/>
      <c r="BI1230" s="117"/>
      <c r="BJ1230" s="117"/>
      <c r="BK1230" s="168"/>
      <c r="BM1230" s="1">
        <v>0</v>
      </c>
      <c r="BN1230" s="1">
        <v>0</v>
      </c>
      <c r="BO1230" s="1">
        <v>3</v>
      </c>
      <c r="BP1230" s="1">
        <v>0</v>
      </c>
      <c r="BQ1230" s="1">
        <v>0</v>
      </c>
      <c r="BR1230" s="1">
        <v>0</v>
      </c>
      <c r="BS1230" s="1">
        <v>0</v>
      </c>
      <c r="BT1230" s="1">
        <v>2</v>
      </c>
      <c r="BU1230" s="1">
        <v>0</v>
      </c>
      <c r="BV1230" s="1">
        <v>0</v>
      </c>
      <c r="BW1230" s="1">
        <v>0</v>
      </c>
      <c r="BX1230" s="1">
        <v>0</v>
      </c>
      <c r="BY1230" s="1">
        <v>1</v>
      </c>
      <c r="BZ1230" s="1">
        <v>0</v>
      </c>
      <c r="CA1230" s="1">
        <v>1</v>
      </c>
    </row>
    <row r="1231" spans="1:79" hidden="1" outlineLevel="1">
      <c r="A1231" t="s">
        <v>971</v>
      </c>
      <c r="B1231" s="9" t="s">
        <v>3117</v>
      </c>
      <c r="C1231" s="1">
        <f t="shared" si="333"/>
        <v>80</v>
      </c>
      <c r="D1231" s="7">
        <f t="shared" si="334"/>
        <v>2</v>
      </c>
      <c r="E1231" s="7">
        <f t="shared" si="335"/>
        <v>3</v>
      </c>
      <c r="F1231" s="7">
        <f t="shared" si="336"/>
        <v>4</v>
      </c>
      <c r="G1231" s="7">
        <f t="shared" si="352"/>
        <v>6</v>
      </c>
      <c r="H1231" s="49">
        <f t="shared" si="337"/>
        <v>1</v>
      </c>
      <c r="I1231" s="177">
        <f t="shared" si="338"/>
        <v>1.2500000000000001E-2</v>
      </c>
      <c r="J1231" s="8"/>
      <c r="K1231" s="2">
        <f t="shared" si="339"/>
        <v>0.2</v>
      </c>
      <c r="L1231" s="2">
        <f t="shared" si="340"/>
        <v>0.17499999999999999</v>
      </c>
      <c r="M1231" s="2">
        <f t="shared" si="341"/>
        <v>0.16250000000000001</v>
      </c>
      <c r="N1231" s="2">
        <f t="shared" si="344"/>
        <v>6.25E-2</v>
      </c>
      <c r="O1231" s="2">
        <f t="shared" si="345"/>
        <v>0.4</v>
      </c>
      <c r="P1231" s="1">
        <v>16</v>
      </c>
      <c r="Q1231" s="1">
        <v>14</v>
      </c>
      <c r="R1231" s="1">
        <v>13</v>
      </c>
      <c r="S1231" s="1">
        <v>5</v>
      </c>
      <c r="T1231" s="1">
        <v>17</v>
      </c>
      <c r="U1231" s="1">
        <v>0</v>
      </c>
      <c r="V1231" s="1">
        <v>4</v>
      </c>
      <c r="W1231" s="1">
        <v>8</v>
      </c>
      <c r="X1231" s="1">
        <v>0</v>
      </c>
      <c r="Y1231" s="1"/>
      <c r="Z1231" s="1">
        <v>2</v>
      </c>
      <c r="AA1231" s="1">
        <f t="shared" si="349"/>
        <v>1</v>
      </c>
      <c r="AB1231" s="1">
        <v>0</v>
      </c>
      <c r="AC1231" s="1">
        <v>0</v>
      </c>
      <c r="AD1231" s="1">
        <v>0</v>
      </c>
      <c r="AE1231" s="1">
        <v>0</v>
      </c>
      <c r="AF1231" s="1">
        <v>0</v>
      </c>
      <c r="AG1231" s="1">
        <v>0</v>
      </c>
      <c r="AI1231" t="str">
        <f t="shared" si="351"/>
        <v>Randolph</v>
      </c>
      <c r="AJ1231" t="s">
        <v>1926</v>
      </c>
      <c r="AK1231" s="182">
        <v>2</v>
      </c>
      <c r="AL1231" s="7"/>
      <c r="AN1231" s="97">
        <v>33</v>
      </c>
      <c r="AO1231" s="99">
        <v>7</v>
      </c>
      <c r="AP1231" s="99">
        <v>165</v>
      </c>
      <c r="AQ1231" s="106">
        <v>63860</v>
      </c>
      <c r="AR1231" s="106">
        <f t="shared" si="342"/>
        <v>33007</v>
      </c>
      <c r="AS1231" t="s">
        <v>1711</v>
      </c>
      <c r="AT1231" s="109">
        <f t="shared" si="343"/>
        <v>3363860</v>
      </c>
      <c r="AW1231">
        <v>47.15</v>
      </c>
      <c r="AX1231">
        <v>0.04</v>
      </c>
      <c r="AY1231">
        <v>47.11</v>
      </c>
      <c r="BA1231" s="7">
        <f t="shared" si="346"/>
        <v>0</v>
      </c>
      <c r="BB1231" s="7">
        <f t="shared" si="347"/>
        <v>0</v>
      </c>
      <c r="BC1231" s="7">
        <f t="shared" si="348"/>
        <v>0</v>
      </c>
      <c r="BD1231" s="7">
        <f t="shared" si="348"/>
        <v>0</v>
      </c>
      <c r="BE1231" s="7">
        <f t="shared" si="350"/>
        <v>1</v>
      </c>
      <c r="BF1231" s="117"/>
      <c r="BI1231" s="117"/>
      <c r="BJ1231" s="117"/>
      <c r="BK1231" s="168"/>
      <c r="BM1231" s="1">
        <v>0</v>
      </c>
      <c r="BN1231" s="1">
        <v>0</v>
      </c>
      <c r="BO1231" s="1">
        <v>0</v>
      </c>
      <c r="BP1231" s="1">
        <v>0</v>
      </c>
      <c r="BQ1231" s="1">
        <v>0</v>
      </c>
      <c r="BR1231" s="1">
        <v>0</v>
      </c>
      <c r="BS1231" s="1">
        <v>0</v>
      </c>
      <c r="BT1231" s="1">
        <v>0</v>
      </c>
      <c r="BU1231" s="1">
        <v>0</v>
      </c>
      <c r="BV1231" s="1">
        <v>0</v>
      </c>
      <c r="BW1231" s="1">
        <v>1</v>
      </c>
      <c r="BX1231" s="1">
        <v>0</v>
      </c>
      <c r="BY1231" s="1">
        <v>0</v>
      </c>
      <c r="BZ1231" s="1">
        <v>0</v>
      </c>
      <c r="CA1231" s="1">
        <v>0</v>
      </c>
    </row>
    <row r="1232" spans="1:79" hidden="1" outlineLevel="1">
      <c r="A1232" t="s">
        <v>1764</v>
      </c>
      <c r="B1232" s="9" t="s">
        <v>3117</v>
      </c>
      <c r="C1232" s="1">
        <f t="shared" si="333"/>
        <v>2329</v>
      </c>
      <c r="D1232" s="7">
        <f t="shared" si="334"/>
        <v>4</v>
      </c>
      <c r="E1232" s="7">
        <f t="shared" si="335"/>
        <v>3</v>
      </c>
      <c r="F1232" s="7">
        <f t="shared" si="336"/>
        <v>5</v>
      </c>
      <c r="G1232" s="7">
        <f t="shared" si="352"/>
        <v>2</v>
      </c>
      <c r="H1232" s="49">
        <f t="shared" si="337"/>
        <v>634</v>
      </c>
      <c r="I1232" s="177">
        <f t="shared" si="338"/>
        <v>0.27221983683984541</v>
      </c>
      <c r="J1232" s="8"/>
      <c r="K1232" s="2">
        <f t="shared" si="339"/>
        <v>9.8325461571489914E-2</v>
      </c>
      <c r="L1232" s="2">
        <f t="shared" si="340"/>
        <v>0.10261914984972091</v>
      </c>
      <c r="M1232" s="2">
        <f t="shared" si="341"/>
        <v>8.5015027908973806E-2</v>
      </c>
      <c r="N1232" s="2">
        <f t="shared" si="344"/>
        <v>0.16058394160583941</v>
      </c>
      <c r="O1232" s="2">
        <f t="shared" si="345"/>
        <v>0.55345641906397591</v>
      </c>
      <c r="P1232" s="1">
        <v>229</v>
      </c>
      <c r="Q1232" s="1">
        <v>239</v>
      </c>
      <c r="R1232" s="1">
        <v>198</v>
      </c>
      <c r="S1232" s="1">
        <v>374</v>
      </c>
      <c r="T1232" s="1">
        <v>1008</v>
      </c>
      <c r="U1232" s="1">
        <v>45</v>
      </c>
      <c r="V1232" s="1">
        <v>75</v>
      </c>
      <c r="W1232" s="1">
        <v>106</v>
      </c>
      <c r="X1232" s="1">
        <v>15</v>
      </c>
      <c r="Y1232" s="1"/>
      <c r="Z1232" s="1">
        <v>25</v>
      </c>
      <c r="AA1232" s="1">
        <f t="shared" si="349"/>
        <v>4</v>
      </c>
      <c r="AB1232" s="1">
        <v>6</v>
      </c>
      <c r="AC1232" s="1">
        <v>1</v>
      </c>
      <c r="AD1232" s="1">
        <v>1</v>
      </c>
      <c r="AE1232" s="1">
        <v>1</v>
      </c>
      <c r="AF1232" s="1">
        <v>1</v>
      </c>
      <c r="AG1232" s="1">
        <v>1</v>
      </c>
      <c r="AI1232" t="str">
        <f t="shared" si="351"/>
        <v>Raymond</v>
      </c>
      <c r="AJ1232" t="s">
        <v>3010</v>
      </c>
      <c r="AK1232" s="182">
        <v>1</v>
      </c>
      <c r="AL1232" s="7"/>
      <c r="AN1232" s="97">
        <v>33</v>
      </c>
      <c r="AO1232" s="99">
        <v>15</v>
      </c>
      <c r="AP1232" s="99">
        <v>150</v>
      </c>
      <c r="AQ1232" s="106">
        <v>64020</v>
      </c>
      <c r="AR1232" s="106">
        <f t="shared" si="342"/>
        <v>33015</v>
      </c>
      <c r="AS1232" t="s">
        <v>1711</v>
      </c>
      <c r="AT1232" s="109">
        <f t="shared" si="343"/>
        <v>3364020</v>
      </c>
      <c r="AW1232">
        <v>29.57</v>
      </c>
      <c r="AX1232">
        <v>0.79</v>
      </c>
      <c r="AY1232">
        <v>28.78</v>
      </c>
      <c r="BA1232" s="7">
        <f t="shared" si="346"/>
        <v>0</v>
      </c>
      <c r="BB1232" s="7">
        <f t="shared" si="347"/>
        <v>0</v>
      </c>
      <c r="BC1232" s="7">
        <f t="shared" si="348"/>
        <v>0</v>
      </c>
      <c r="BD1232" s="7">
        <f t="shared" si="348"/>
        <v>0</v>
      </c>
      <c r="BE1232" s="7">
        <f t="shared" si="350"/>
        <v>1</v>
      </c>
      <c r="BF1232" s="117"/>
      <c r="BI1232" s="117"/>
      <c r="BJ1232" s="117"/>
      <c r="BK1232" s="168"/>
      <c r="BM1232" s="1">
        <v>0</v>
      </c>
      <c r="BN1232" s="1">
        <v>1</v>
      </c>
      <c r="BO1232" s="1">
        <v>0</v>
      </c>
      <c r="BP1232" s="1">
        <v>0</v>
      </c>
      <c r="BQ1232" s="1">
        <v>0</v>
      </c>
      <c r="BR1232" s="1">
        <v>0</v>
      </c>
      <c r="BS1232" s="1">
        <v>0</v>
      </c>
      <c r="BT1232" s="1">
        <v>0</v>
      </c>
      <c r="BU1232" s="1">
        <v>0</v>
      </c>
      <c r="BV1232" s="1">
        <v>2</v>
      </c>
      <c r="BW1232" s="1">
        <v>0</v>
      </c>
      <c r="BX1232" s="1">
        <v>0</v>
      </c>
      <c r="BY1232" s="1">
        <v>0</v>
      </c>
      <c r="BZ1232" s="1">
        <v>0</v>
      </c>
      <c r="CA1232" s="1">
        <v>1</v>
      </c>
    </row>
    <row r="1233" spans="1:79" hidden="1" outlineLevel="1">
      <c r="A1233" t="s">
        <v>2350</v>
      </c>
      <c r="B1233" s="9" t="s">
        <v>3117</v>
      </c>
      <c r="C1233" s="1">
        <f t="shared" si="333"/>
        <v>250</v>
      </c>
      <c r="D1233" s="7">
        <f t="shared" si="334"/>
        <v>4</v>
      </c>
      <c r="E1233" s="7">
        <f t="shared" si="335"/>
        <v>5</v>
      </c>
      <c r="F1233" s="7">
        <f t="shared" si="336"/>
        <v>3</v>
      </c>
      <c r="G1233" s="7">
        <f t="shared" si="352"/>
        <v>2</v>
      </c>
      <c r="H1233" s="49">
        <f t="shared" si="337"/>
        <v>58</v>
      </c>
      <c r="I1233" s="177">
        <f t="shared" si="338"/>
        <v>0.23200000000000001</v>
      </c>
      <c r="J1233" s="8"/>
      <c r="K1233" s="2">
        <f t="shared" si="339"/>
        <v>9.1999999999999998E-2</v>
      </c>
      <c r="L1233" s="2">
        <f t="shared" si="340"/>
        <v>7.5999999999999998E-2</v>
      </c>
      <c r="M1233" s="2">
        <f t="shared" si="341"/>
        <v>9.6000000000000002E-2</v>
      </c>
      <c r="N1233" s="2">
        <f t="shared" si="344"/>
        <v>0.152</v>
      </c>
      <c r="O1233" s="2">
        <f t="shared" si="345"/>
        <v>0.58400000000000007</v>
      </c>
      <c r="P1233" s="1">
        <v>23</v>
      </c>
      <c r="Q1233" s="1">
        <v>19</v>
      </c>
      <c r="R1233" s="1">
        <v>24</v>
      </c>
      <c r="S1233" s="1">
        <v>38</v>
      </c>
      <c r="T1233" s="1">
        <v>96</v>
      </c>
      <c r="U1233" s="1">
        <v>16</v>
      </c>
      <c r="V1233" s="1">
        <v>18</v>
      </c>
      <c r="W1233" s="1">
        <v>6</v>
      </c>
      <c r="X1233" s="1">
        <v>5</v>
      </c>
      <c r="Y1233" s="1"/>
      <c r="Z1233" s="1">
        <v>2</v>
      </c>
      <c r="AA1233" s="1">
        <f t="shared" si="349"/>
        <v>2</v>
      </c>
      <c r="AB1233" s="1">
        <v>0</v>
      </c>
      <c r="AC1233" s="1">
        <v>0</v>
      </c>
      <c r="AD1233" s="1">
        <v>0</v>
      </c>
      <c r="AE1233" s="1">
        <v>1</v>
      </c>
      <c r="AF1233" s="1">
        <v>0</v>
      </c>
      <c r="AG1233" s="1">
        <v>0</v>
      </c>
      <c r="AI1233" t="str">
        <f t="shared" si="351"/>
        <v>Richmond</v>
      </c>
      <c r="AJ1233" t="s">
        <v>1369</v>
      </c>
      <c r="AK1233" s="182">
        <v>2</v>
      </c>
      <c r="AL1233" s="7"/>
      <c r="AN1233" s="97">
        <v>33</v>
      </c>
      <c r="AO1233" s="99">
        <v>5</v>
      </c>
      <c r="AP1233" s="99">
        <v>65</v>
      </c>
      <c r="AQ1233" s="106">
        <v>64420</v>
      </c>
      <c r="AR1233" s="106">
        <f t="shared" si="342"/>
        <v>33005</v>
      </c>
      <c r="AS1233" t="s">
        <v>1711</v>
      </c>
      <c r="AT1233" s="109">
        <f t="shared" si="343"/>
        <v>3364420</v>
      </c>
      <c r="AW1233">
        <v>37.770000000000003</v>
      </c>
      <c r="AX1233">
        <v>0.2</v>
      </c>
      <c r="AY1233">
        <v>37.57</v>
      </c>
      <c r="BA1233" s="7">
        <f t="shared" si="346"/>
        <v>0</v>
      </c>
      <c r="BB1233" s="7">
        <f t="shared" si="347"/>
        <v>0</v>
      </c>
      <c r="BC1233" s="7">
        <f t="shared" si="348"/>
        <v>0</v>
      </c>
      <c r="BD1233" s="7">
        <f t="shared" si="348"/>
        <v>0</v>
      </c>
      <c r="BE1233" s="7">
        <f t="shared" si="350"/>
        <v>1</v>
      </c>
      <c r="BF1233" s="117"/>
      <c r="BI1233" s="117"/>
      <c r="BJ1233" s="117"/>
      <c r="BK1233" s="168"/>
      <c r="BM1233" s="1">
        <v>0</v>
      </c>
      <c r="BN1233" s="1">
        <v>1</v>
      </c>
      <c r="BO1233" s="1">
        <v>0</v>
      </c>
      <c r="BP1233" s="1">
        <v>0</v>
      </c>
      <c r="BQ1233" s="1">
        <v>1</v>
      </c>
      <c r="BR1233" s="1">
        <v>0</v>
      </c>
      <c r="BS1233" s="1">
        <v>0</v>
      </c>
      <c r="BT1233" s="1">
        <v>0</v>
      </c>
      <c r="BU1233" s="1">
        <v>0</v>
      </c>
      <c r="BV1233" s="1">
        <v>0</v>
      </c>
      <c r="BW1233" s="1">
        <v>0</v>
      </c>
      <c r="BX1233" s="1">
        <v>0</v>
      </c>
      <c r="BY1233" s="1">
        <v>0</v>
      </c>
      <c r="BZ1233" s="1">
        <v>0</v>
      </c>
      <c r="CA1233" s="1">
        <v>0</v>
      </c>
    </row>
    <row r="1234" spans="1:79" hidden="1" outlineLevel="1">
      <c r="A1234" t="s">
        <v>2568</v>
      </c>
      <c r="B1234" s="9" t="s">
        <v>3117</v>
      </c>
      <c r="C1234" s="1">
        <f t="shared" si="333"/>
        <v>1614</v>
      </c>
      <c r="D1234" s="7">
        <f t="shared" si="334"/>
        <v>4</v>
      </c>
      <c r="E1234" s="7">
        <f t="shared" si="335"/>
        <v>5</v>
      </c>
      <c r="F1234" s="7">
        <f t="shared" si="336"/>
        <v>3</v>
      </c>
      <c r="G1234" s="7">
        <f t="shared" si="352"/>
        <v>2</v>
      </c>
      <c r="H1234" s="49">
        <f t="shared" si="337"/>
        <v>314</v>
      </c>
      <c r="I1234" s="177">
        <f t="shared" si="338"/>
        <v>0.19454770755885997</v>
      </c>
      <c r="J1234" s="8"/>
      <c r="K1234" s="2">
        <f t="shared" si="339"/>
        <v>9.541511771995044E-2</v>
      </c>
      <c r="L1234" s="2">
        <f t="shared" si="340"/>
        <v>7.3729863692688968E-2</v>
      </c>
      <c r="M1234" s="2">
        <f t="shared" si="341"/>
        <v>0.10161090458488228</v>
      </c>
      <c r="N1234" s="2">
        <f t="shared" si="344"/>
        <v>0.1895910780669145</v>
      </c>
      <c r="O1234" s="2">
        <f t="shared" si="345"/>
        <v>0.5396530359355638</v>
      </c>
      <c r="P1234" s="1">
        <v>154</v>
      </c>
      <c r="Q1234" s="1">
        <v>119</v>
      </c>
      <c r="R1234" s="1">
        <v>164</v>
      </c>
      <c r="S1234" s="1">
        <v>306</v>
      </c>
      <c r="T1234" s="1">
        <v>620</v>
      </c>
      <c r="U1234" s="1">
        <v>49</v>
      </c>
      <c r="V1234" s="1">
        <v>46</v>
      </c>
      <c r="W1234" s="1">
        <v>69</v>
      </c>
      <c r="X1234" s="1">
        <v>17</v>
      </c>
      <c r="Y1234" s="1"/>
      <c r="Z1234" s="1">
        <v>33</v>
      </c>
      <c r="AA1234" s="1">
        <f t="shared" si="349"/>
        <v>35</v>
      </c>
      <c r="AB1234" s="1">
        <v>0</v>
      </c>
      <c r="AC1234" s="1">
        <v>1</v>
      </c>
      <c r="AD1234" s="1">
        <v>1</v>
      </c>
      <c r="AE1234" s="1">
        <v>0</v>
      </c>
      <c r="AF1234" s="1">
        <v>0</v>
      </c>
      <c r="AG1234" s="1">
        <v>0</v>
      </c>
      <c r="AI1234" t="str">
        <f t="shared" si="351"/>
        <v>Rindge</v>
      </c>
      <c r="AJ1234" t="s">
        <v>1369</v>
      </c>
      <c r="AK1234" s="182">
        <v>2</v>
      </c>
      <c r="AL1234" s="7"/>
      <c r="AN1234" s="97">
        <v>33</v>
      </c>
      <c r="AO1234" s="99">
        <v>5</v>
      </c>
      <c r="AP1234" s="99">
        <v>70</v>
      </c>
      <c r="AQ1234" s="106">
        <v>64580</v>
      </c>
      <c r="AR1234" s="106">
        <f t="shared" si="342"/>
        <v>33005</v>
      </c>
      <c r="AS1234" t="s">
        <v>1711</v>
      </c>
      <c r="AT1234" s="109">
        <f t="shared" si="343"/>
        <v>3364580</v>
      </c>
      <c r="AW1234">
        <v>39.96</v>
      </c>
      <c r="AX1234">
        <v>2.77</v>
      </c>
      <c r="AY1234">
        <v>37.19</v>
      </c>
      <c r="BA1234" s="7">
        <f t="shared" si="346"/>
        <v>0</v>
      </c>
      <c r="BB1234" s="7">
        <f t="shared" si="347"/>
        <v>0</v>
      </c>
      <c r="BC1234" s="7">
        <f t="shared" si="348"/>
        <v>0</v>
      </c>
      <c r="BD1234" s="7">
        <f t="shared" si="348"/>
        <v>0</v>
      </c>
      <c r="BE1234" s="7">
        <f t="shared" si="350"/>
        <v>1</v>
      </c>
      <c r="BF1234" s="117"/>
      <c r="BI1234" s="117"/>
      <c r="BJ1234" s="117"/>
      <c r="BK1234" s="168"/>
      <c r="BM1234" s="1">
        <v>0</v>
      </c>
      <c r="BN1234" s="1">
        <v>0</v>
      </c>
      <c r="BO1234" s="1">
        <v>0</v>
      </c>
      <c r="BP1234" s="1">
        <v>0</v>
      </c>
      <c r="BQ1234" s="1">
        <v>1</v>
      </c>
      <c r="BR1234" s="1">
        <v>0</v>
      </c>
      <c r="BS1234" s="1">
        <v>0</v>
      </c>
      <c r="BT1234" s="1">
        <v>0</v>
      </c>
      <c r="BU1234" s="1">
        <v>0</v>
      </c>
      <c r="BV1234" s="1">
        <v>34</v>
      </c>
      <c r="BW1234" s="1">
        <v>0</v>
      </c>
      <c r="BX1234" s="1">
        <v>0</v>
      </c>
      <c r="BY1234" s="1">
        <v>0</v>
      </c>
      <c r="BZ1234" s="1">
        <v>0</v>
      </c>
      <c r="CA1234" s="1">
        <v>0</v>
      </c>
    </row>
    <row r="1235" spans="1:79" hidden="1" outlineLevel="1">
      <c r="A1235" t="s">
        <v>2919</v>
      </c>
      <c r="B1235" s="9" t="s">
        <v>3117</v>
      </c>
      <c r="C1235" s="1">
        <f t="shared" si="333"/>
        <v>5460</v>
      </c>
      <c r="D1235" s="7">
        <f t="shared" si="334"/>
        <v>3</v>
      </c>
      <c r="E1235" s="7">
        <f t="shared" si="335"/>
        <v>4</v>
      </c>
      <c r="F1235" s="7">
        <f t="shared" si="336"/>
        <v>5</v>
      </c>
      <c r="G1235" s="7">
        <f t="shared" si="352"/>
        <v>2</v>
      </c>
      <c r="H1235" s="49">
        <f t="shared" si="337"/>
        <v>1083</v>
      </c>
      <c r="I1235" s="177">
        <f t="shared" si="338"/>
        <v>0.19835164835164834</v>
      </c>
      <c r="J1235" s="8"/>
      <c r="K1235" s="2">
        <f t="shared" si="339"/>
        <v>0.11245421245421246</v>
      </c>
      <c r="L1235" s="2">
        <f t="shared" si="340"/>
        <v>0.10695970695970695</v>
      </c>
      <c r="M1235" s="2">
        <f t="shared" si="341"/>
        <v>9.285714285714286E-2</v>
      </c>
      <c r="N1235" s="2">
        <f t="shared" si="344"/>
        <v>0.17234432234432234</v>
      </c>
      <c r="O1235" s="2">
        <f t="shared" si="345"/>
        <v>0.51538461538461533</v>
      </c>
      <c r="P1235" s="1">
        <v>614</v>
      </c>
      <c r="Q1235" s="1">
        <v>584</v>
      </c>
      <c r="R1235" s="1">
        <v>507</v>
      </c>
      <c r="S1235" s="1">
        <v>941</v>
      </c>
      <c r="T1235" s="1">
        <v>2024</v>
      </c>
      <c r="U1235" s="1">
        <v>138</v>
      </c>
      <c r="V1235" s="1">
        <v>217</v>
      </c>
      <c r="W1235" s="1">
        <v>281</v>
      </c>
      <c r="X1235" s="1">
        <v>44</v>
      </c>
      <c r="Y1235" s="1"/>
      <c r="Z1235" s="1">
        <v>75</v>
      </c>
      <c r="AA1235" s="1">
        <f t="shared" si="349"/>
        <v>18</v>
      </c>
      <c r="AB1235" s="1">
        <v>6</v>
      </c>
      <c r="AC1235" s="1">
        <v>3</v>
      </c>
      <c r="AD1235" s="1">
        <v>5</v>
      </c>
      <c r="AE1235" s="1">
        <v>0</v>
      </c>
      <c r="AF1235" s="1">
        <v>2</v>
      </c>
      <c r="AG1235" s="1">
        <v>1</v>
      </c>
      <c r="AI1235" t="str">
        <f t="shared" si="351"/>
        <v>Rochester</v>
      </c>
      <c r="AJ1235" t="s">
        <v>2049</v>
      </c>
      <c r="AK1235" s="182">
        <v>1</v>
      </c>
      <c r="AL1235" s="7"/>
      <c r="AN1235" s="97">
        <v>33</v>
      </c>
      <c r="AO1235" s="99">
        <v>17</v>
      </c>
      <c r="AP1235" s="99">
        <v>50</v>
      </c>
      <c r="AQ1235" s="106">
        <v>65140</v>
      </c>
      <c r="AR1235" s="106">
        <f t="shared" si="342"/>
        <v>33017</v>
      </c>
      <c r="AS1235" t="s">
        <v>1029</v>
      </c>
      <c r="AT1235" s="109">
        <f t="shared" si="343"/>
        <v>3365140</v>
      </c>
      <c r="AW1235">
        <v>45.78</v>
      </c>
      <c r="AX1235">
        <v>0.63</v>
      </c>
      <c r="AY1235">
        <v>45.15</v>
      </c>
      <c r="BA1235" s="7">
        <f t="shared" si="346"/>
        <v>0</v>
      </c>
      <c r="BB1235" s="7">
        <f t="shared" si="347"/>
        <v>0</v>
      </c>
      <c r="BC1235" s="7">
        <f t="shared" si="348"/>
        <v>0</v>
      </c>
      <c r="BD1235" s="7">
        <f t="shared" si="348"/>
        <v>0</v>
      </c>
      <c r="BE1235" s="7">
        <f t="shared" si="350"/>
        <v>1</v>
      </c>
      <c r="BF1235" s="117"/>
      <c r="BI1235" s="117"/>
      <c r="BJ1235" s="117"/>
      <c r="BK1235" s="168"/>
      <c r="BM1235" s="1">
        <v>0</v>
      </c>
      <c r="BN1235" s="1">
        <v>1</v>
      </c>
      <c r="BO1235" s="1">
        <v>4</v>
      </c>
      <c r="BP1235" s="1">
        <v>0</v>
      </c>
      <c r="BQ1235" s="1">
        <v>0</v>
      </c>
      <c r="BR1235" s="1">
        <v>1</v>
      </c>
      <c r="BS1235" s="1">
        <v>0</v>
      </c>
      <c r="BT1235" s="1">
        <v>2</v>
      </c>
      <c r="BU1235" s="1">
        <v>0</v>
      </c>
      <c r="BV1235" s="1">
        <v>1</v>
      </c>
      <c r="BW1235" s="1">
        <v>1</v>
      </c>
      <c r="BX1235" s="1">
        <v>0</v>
      </c>
      <c r="BY1235" s="1">
        <v>0</v>
      </c>
      <c r="BZ1235" s="1">
        <v>2</v>
      </c>
      <c r="CA1235" s="1">
        <v>6</v>
      </c>
    </row>
    <row r="1236" spans="1:79" hidden="1" outlineLevel="1">
      <c r="A1236" t="s">
        <v>679</v>
      </c>
      <c r="B1236" s="9" t="s">
        <v>3117</v>
      </c>
      <c r="C1236" s="1">
        <f t="shared" si="333"/>
        <v>545</v>
      </c>
      <c r="D1236" s="7">
        <f t="shared" si="334"/>
        <v>2</v>
      </c>
      <c r="E1236" s="7">
        <f t="shared" si="335"/>
        <v>3</v>
      </c>
      <c r="F1236" s="7">
        <f t="shared" si="336"/>
        <v>5</v>
      </c>
      <c r="G1236" s="7">
        <f t="shared" si="352"/>
        <v>4</v>
      </c>
      <c r="H1236" s="49">
        <f t="shared" si="337"/>
        <v>107</v>
      </c>
      <c r="I1236" s="177">
        <f t="shared" si="338"/>
        <v>0.19633027522935781</v>
      </c>
      <c r="J1236" s="8"/>
      <c r="K1236" s="2">
        <f t="shared" si="339"/>
        <v>0.15596330275229359</v>
      </c>
      <c r="L1236" s="2">
        <f t="shared" si="340"/>
        <v>0.12660550458715597</v>
      </c>
      <c r="M1236" s="2">
        <f t="shared" si="341"/>
        <v>0.10458715596330276</v>
      </c>
      <c r="N1236" s="2">
        <f t="shared" si="344"/>
        <v>0.11192660550458716</v>
      </c>
      <c r="O1236" s="2">
        <f t="shared" si="345"/>
        <v>0.50091743119266074</v>
      </c>
      <c r="P1236" s="1">
        <v>85</v>
      </c>
      <c r="Q1236" s="1">
        <v>69</v>
      </c>
      <c r="R1236" s="1">
        <v>57</v>
      </c>
      <c r="S1236" s="1">
        <v>61</v>
      </c>
      <c r="T1236" s="1">
        <v>192</v>
      </c>
      <c r="U1236" s="1">
        <v>9</v>
      </c>
      <c r="V1236" s="1">
        <v>27</v>
      </c>
      <c r="W1236" s="1">
        <v>31</v>
      </c>
      <c r="X1236" s="1">
        <v>2</v>
      </c>
      <c r="Y1236" s="1"/>
      <c r="Z1236" s="1">
        <v>9</v>
      </c>
      <c r="AA1236" s="1">
        <f t="shared" si="349"/>
        <v>1</v>
      </c>
      <c r="AB1236" s="1">
        <v>1</v>
      </c>
      <c r="AC1236" s="1">
        <v>0</v>
      </c>
      <c r="AD1236" s="1">
        <v>0</v>
      </c>
      <c r="AE1236" s="1">
        <v>1</v>
      </c>
      <c r="AF1236" s="1">
        <v>0</v>
      </c>
      <c r="AG1236" s="1">
        <v>0</v>
      </c>
      <c r="AI1236" t="str">
        <f t="shared" si="351"/>
        <v>Rollinsford</v>
      </c>
      <c r="AJ1236" t="s">
        <v>2049</v>
      </c>
      <c r="AK1236" s="182">
        <v>1</v>
      </c>
      <c r="AL1236" s="7"/>
      <c r="AN1236" s="97">
        <v>33</v>
      </c>
      <c r="AO1236" s="99">
        <v>17</v>
      </c>
      <c r="AP1236" s="99">
        <v>55</v>
      </c>
      <c r="AQ1236" s="106">
        <v>65540</v>
      </c>
      <c r="AR1236" s="106">
        <f t="shared" si="342"/>
        <v>33017</v>
      </c>
      <c r="AS1236" t="s">
        <v>1711</v>
      </c>
      <c r="AT1236" s="109">
        <f t="shared" si="343"/>
        <v>3365540</v>
      </c>
      <c r="AW1236">
        <v>7.54</v>
      </c>
      <c r="AX1236">
        <v>0.25</v>
      </c>
      <c r="AY1236">
        <v>7.29</v>
      </c>
      <c r="BA1236" s="7">
        <f t="shared" si="346"/>
        <v>0</v>
      </c>
      <c r="BB1236" s="7">
        <f t="shared" si="347"/>
        <v>0</v>
      </c>
      <c r="BC1236" s="7">
        <f t="shared" si="348"/>
        <v>0</v>
      </c>
      <c r="BD1236" s="7">
        <f t="shared" si="348"/>
        <v>0</v>
      </c>
      <c r="BE1236" s="7">
        <f t="shared" si="350"/>
        <v>1</v>
      </c>
      <c r="BF1236" s="117"/>
      <c r="BI1236" s="117"/>
      <c r="BJ1236" s="117"/>
      <c r="BK1236" s="168"/>
      <c r="BM1236" s="1">
        <v>0</v>
      </c>
      <c r="BN1236" s="1">
        <v>0</v>
      </c>
      <c r="BO1236" s="1">
        <v>0</v>
      </c>
      <c r="BP1236" s="1">
        <v>0</v>
      </c>
      <c r="BQ1236" s="1">
        <v>0</v>
      </c>
      <c r="BR1236" s="1">
        <v>0</v>
      </c>
      <c r="BS1236" s="1">
        <v>0</v>
      </c>
      <c r="BT1236" s="1">
        <v>0</v>
      </c>
      <c r="BU1236" s="1">
        <v>0</v>
      </c>
      <c r="BV1236" s="1">
        <v>0</v>
      </c>
      <c r="BW1236" s="1">
        <v>0</v>
      </c>
      <c r="BX1236" s="1">
        <v>0</v>
      </c>
      <c r="BY1236" s="1">
        <v>0</v>
      </c>
      <c r="BZ1236" s="1">
        <v>0</v>
      </c>
      <c r="CA1236" s="1">
        <v>1</v>
      </c>
    </row>
    <row r="1237" spans="1:79" hidden="1" outlineLevel="1">
      <c r="A1237" t="s">
        <v>1944</v>
      </c>
      <c r="B1237" s="9" t="s">
        <v>3117</v>
      </c>
      <c r="C1237" s="1">
        <f t="shared" si="333"/>
        <v>42</v>
      </c>
      <c r="D1237" s="7">
        <f t="shared" si="334"/>
        <v>2</v>
      </c>
      <c r="E1237" s="7">
        <f t="shared" si="335"/>
        <v>3</v>
      </c>
      <c r="F1237" s="7">
        <f t="shared" si="336"/>
        <v>5</v>
      </c>
      <c r="G1237" s="7">
        <f t="shared" si="352"/>
        <v>3</v>
      </c>
      <c r="H1237" s="49">
        <f t="shared" si="337"/>
        <v>3</v>
      </c>
      <c r="I1237" s="177">
        <f t="shared" si="338"/>
        <v>7.1428571428571425E-2</v>
      </c>
      <c r="J1237" s="8"/>
      <c r="K1237" s="2">
        <f t="shared" si="339"/>
        <v>0.23809523809523808</v>
      </c>
      <c r="L1237" s="2">
        <f t="shared" si="340"/>
        <v>0.16666666666666666</v>
      </c>
      <c r="M1237" s="2">
        <f t="shared" si="341"/>
        <v>7.1428571428571425E-2</v>
      </c>
      <c r="N1237" s="2">
        <f t="shared" si="344"/>
        <v>0.16666666666666666</v>
      </c>
      <c r="O1237" s="2">
        <f t="shared" si="345"/>
        <v>0.35714285714285721</v>
      </c>
      <c r="P1237" s="1">
        <v>10</v>
      </c>
      <c r="Q1237" s="1">
        <v>7</v>
      </c>
      <c r="R1237" s="1">
        <v>3</v>
      </c>
      <c r="S1237" s="1">
        <v>7</v>
      </c>
      <c r="T1237" s="1">
        <v>13</v>
      </c>
      <c r="U1237" s="1">
        <v>0</v>
      </c>
      <c r="V1237" s="1">
        <v>0</v>
      </c>
      <c r="W1237" s="1">
        <v>1</v>
      </c>
      <c r="X1237" s="1">
        <v>0</v>
      </c>
      <c r="Y1237" s="1"/>
      <c r="Z1237" s="1">
        <v>1</v>
      </c>
      <c r="AA1237" s="1">
        <f t="shared" si="349"/>
        <v>0</v>
      </c>
      <c r="AB1237" s="1">
        <v>0</v>
      </c>
      <c r="AC1237" s="1">
        <v>0</v>
      </c>
      <c r="AD1237" s="1">
        <v>0</v>
      </c>
      <c r="AE1237" s="1">
        <v>0</v>
      </c>
      <c r="AF1237" s="1">
        <v>0</v>
      </c>
      <c r="AG1237" s="1">
        <v>0</v>
      </c>
      <c r="AI1237" t="str">
        <f t="shared" si="351"/>
        <v>Roxbury</v>
      </c>
      <c r="AJ1237" t="s">
        <v>1369</v>
      </c>
      <c r="AK1237" s="182">
        <v>2</v>
      </c>
      <c r="AL1237" s="7"/>
      <c r="AN1237" s="97">
        <v>33</v>
      </c>
      <c r="AO1237" s="99">
        <v>5</v>
      </c>
      <c r="AP1237" s="99">
        <v>75</v>
      </c>
      <c r="AQ1237" s="106">
        <v>65700</v>
      </c>
      <c r="AR1237" s="106">
        <f t="shared" si="342"/>
        <v>33005</v>
      </c>
      <c r="AS1237" t="s">
        <v>1711</v>
      </c>
      <c r="AT1237" s="109">
        <f t="shared" si="343"/>
        <v>3365700</v>
      </c>
      <c r="AW1237">
        <v>12.19</v>
      </c>
      <c r="AX1237">
        <v>0.28999999999999998</v>
      </c>
      <c r="AY1237">
        <v>11.9</v>
      </c>
      <c r="BA1237" s="7">
        <f t="shared" si="346"/>
        <v>0</v>
      </c>
      <c r="BB1237" s="7">
        <f t="shared" si="347"/>
        <v>0</v>
      </c>
      <c r="BC1237" s="7">
        <f t="shared" si="348"/>
        <v>0</v>
      </c>
      <c r="BD1237" s="7">
        <f t="shared" si="348"/>
        <v>0</v>
      </c>
      <c r="BE1237" s="7">
        <f t="shared" si="350"/>
        <v>1</v>
      </c>
      <c r="BF1237" s="117"/>
      <c r="BI1237" s="117"/>
      <c r="BJ1237" s="117"/>
      <c r="BK1237" s="168"/>
      <c r="BM1237" s="1">
        <v>0</v>
      </c>
      <c r="BN1237" s="1">
        <v>0</v>
      </c>
      <c r="BO1237" s="1">
        <v>0</v>
      </c>
      <c r="BP1237" s="1">
        <v>0</v>
      </c>
      <c r="BQ1237" s="1">
        <v>0</v>
      </c>
      <c r="BR1237" s="1">
        <v>0</v>
      </c>
      <c r="BS1237" s="1">
        <v>0</v>
      </c>
      <c r="BT1237" s="1">
        <v>0</v>
      </c>
      <c r="BU1237" s="1">
        <v>0</v>
      </c>
      <c r="BV1237" s="1">
        <v>0</v>
      </c>
      <c r="BW1237" s="1">
        <v>0</v>
      </c>
      <c r="BX1237" s="1">
        <v>0</v>
      </c>
      <c r="BY1237" s="1">
        <v>0</v>
      </c>
      <c r="BZ1237" s="1">
        <v>0</v>
      </c>
      <c r="CA1237" s="1">
        <v>0</v>
      </c>
    </row>
    <row r="1238" spans="1:79" hidden="1" outlineLevel="1">
      <c r="A1238" t="s">
        <v>680</v>
      </c>
      <c r="B1238" s="9" t="s">
        <v>3117</v>
      </c>
      <c r="C1238" s="1">
        <f t="shared" si="333"/>
        <v>394</v>
      </c>
      <c r="D1238" s="7">
        <f t="shared" si="334"/>
        <v>3</v>
      </c>
      <c r="E1238" s="7">
        <f t="shared" si="335"/>
        <v>5</v>
      </c>
      <c r="F1238" s="7">
        <f t="shared" si="336"/>
        <v>4</v>
      </c>
      <c r="G1238" s="7">
        <f t="shared" si="352"/>
        <v>2</v>
      </c>
      <c r="H1238" s="49">
        <f t="shared" si="337"/>
        <v>44</v>
      </c>
      <c r="I1238" s="177">
        <f t="shared" si="338"/>
        <v>0.1116751269035533</v>
      </c>
      <c r="J1238" s="8"/>
      <c r="K1238" s="2">
        <f t="shared" si="339"/>
        <v>0.15228426395939088</v>
      </c>
      <c r="L1238" s="2">
        <f t="shared" si="340"/>
        <v>7.3604060913705582E-2</v>
      </c>
      <c r="M1238" s="2">
        <f t="shared" si="341"/>
        <v>9.8984771573604066E-2</v>
      </c>
      <c r="N1238" s="2">
        <f t="shared" si="344"/>
        <v>0.18781725888324874</v>
      </c>
      <c r="O1238" s="2">
        <f t="shared" si="345"/>
        <v>0.48730964467005067</v>
      </c>
      <c r="P1238" s="1">
        <v>60</v>
      </c>
      <c r="Q1238" s="1">
        <v>29</v>
      </c>
      <c r="R1238" s="1">
        <v>39</v>
      </c>
      <c r="S1238" s="1">
        <v>74</v>
      </c>
      <c r="T1238" s="1">
        <v>118</v>
      </c>
      <c r="U1238" s="1">
        <v>15</v>
      </c>
      <c r="V1238" s="1">
        <v>26</v>
      </c>
      <c r="W1238" s="1">
        <v>15</v>
      </c>
      <c r="X1238" s="1">
        <v>8</v>
      </c>
      <c r="Y1238" s="1"/>
      <c r="Z1238" s="1">
        <v>3</v>
      </c>
      <c r="AA1238" s="1">
        <f t="shared" si="349"/>
        <v>6</v>
      </c>
      <c r="AB1238" s="1">
        <v>0</v>
      </c>
      <c r="AC1238" s="1">
        <v>0</v>
      </c>
      <c r="AD1238" s="1">
        <v>0</v>
      </c>
      <c r="AE1238" s="1">
        <v>0</v>
      </c>
      <c r="AF1238" s="1">
        <v>1</v>
      </c>
      <c r="AG1238" s="1">
        <v>0</v>
      </c>
      <c r="AI1238" t="str">
        <f t="shared" si="351"/>
        <v>Rumney</v>
      </c>
      <c r="AJ1238" t="s">
        <v>923</v>
      </c>
      <c r="AK1238" s="182">
        <v>2</v>
      </c>
      <c r="AL1238" s="7"/>
      <c r="AN1238" s="97">
        <v>33</v>
      </c>
      <c r="AO1238" s="99">
        <v>9</v>
      </c>
      <c r="AP1238" s="99">
        <v>165</v>
      </c>
      <c r="AQ1238" s="106">
        <v>65940</v>
      </c>
      <c r="AR1238" s="106">
        <f t="shared" si="342"/>
        <v>33009</v>
      </c>
      <c r="AS1238" t="s">
        <v>1711</v>
      </c>
      <c r="AT1238" s="109">
        <f t="shared" si="343"/>
        <v>3365940</v>
      </c>
      <c r="AW1238">
        <v>42.56</v>
      </c>
      <c r="AX1238">
        <v>0.63</v>
      </c>
      <c r="AY1238">
        <v>41.92</v>
      </c>
      <c r="BA1238" s="7">
        <f t="shared" si="346"/>
        <v>0</v>
      </c>
      <c r="BB1238" s="7">
        <f t="shared" si="347"/>
        <v>0</v>
      </c>
      <c r="BC1238" s="7">
        <f t="shared" si="348"/>
        <v>0</v>
      </c>
      <c r="BD1238" s="7">
        <f t="shared" si="348"/>
        <v>0</v>
      </c>
      <c r="BE1238" s="7">
        <f t="shared" si="350"/>
        <v>1</v>
      </c>
      <c r="BF1238" s="117"/>
      <c r="BI1238" s="117"/>
      <c r="BJ1238" s="117"/>
      <c r="BK1238" s="168"/>
      <c r="BM1238" s="1">
        <v>0</v>
      </c>
      <c r="BN1238" s="1">
        <v>0</v>
      </c>
      <c r="BO1238" s="1">
        <v>0</v>
      </c>
      <c r="BP1238" s="1">
        <v>0</v>
      </c>
      <c r="BQ1238" s="1">
        <v>0</v>
      </c>
      <c r="BR1238" s="1">
        <v>0</v>
      </c>
      <c r="BS1238" s="1">
        <v>0</v>
      </c>
      <c r="BT1238" s="1">
        <v>0</v>
      </c>
      <c r="BU1238" s="1">
        <v>0</v>
      </c>
      <c r="BV1238" s="1">
        <v>0</v>
      </c>
      <c r="BW1238" s="1">
        <v>0</v>
      </c>
      <c r="BX1238" s="1">
        <v>0</v>
      </c>
      <c r="BY1238" s="1">
        <v>0</v>
      </c>
      <c r="BZ1238" s="1">
        <v>1</v>
      </c>
      <c r="CA1238" s="1">
        <v>5</v>
      </c>
    </row>
    <row r="1239" spans="1:79" hidden="1" outlineLevel="1">
      <c r="A1239" t="s">
        <v>2026</v>
      </c>
      <c r="B1239" s="9" t="s">
        <v>3117</v>
      </c>
      <c r="C1239" s="1">
        <f t="shared" si="333"/>
        <v>1736</v>
      </c>
      <c r="D1239" s="7">
        <f t="shared" si="334"/>
        <v>2</v>
      </c>
      <c r="E1239" s="7">
        <f t="shared" si="335"/>
        <v>3</v>
      </c>
      <c r="F1239" s="7">
        <f t="shared" si="336"/>
        <v>4</v>
      </c>
      <c r="G1239" s="7">
        <f t="shared" si="352"/>
        <v>6</v>
      </c>
      <c r="H1239" s="49">
        <f t="shared" si="337"/>
        <v>92</v>
      </c>
      <c r="I1239" s="177">
        <f t="shared" si="338"/>
        <v>5.2995391705069124E-2</v>
      </c>
      <c r="J1239" s="8"/>
      <c r="K1239" s="2">
        <f t="shared" si="339"/>
        <v>0.21774193548387097</v>
      </c>
      <c r="L1239" s="2">
        <f t="shared" si="340"/>
        <v>0.13709677419354838</v>
      </c>
      <c r="M1239" s="2">
        <f t="shared" si="341"/>
        <v>0.11808755760368664</v>
      </c>
      <c r="N1239" s="2">
        <f t="shared" si="344"/>
        <v>9.0437788018433177E-2</v>
      </c>
      <c r="O1239" s="2">
        <f t="shared" si="345"/>
        <v>0.43663594470046085</v>
      </c>
      <c r="P1239" s="1">
        <v>378</v>
      </c>
      <c r="Q1239" s="1">
        <v>238</v>
      </c>
      <c r="R1239" s="1">
        <v>205</v>
      </c>
      <c r="S1239" s="1">
        <v>157</v>
      </c>
      <c r="T1239" s="1">
        <v>470</v>
      </c>
      <c r="U1239" s="1">
        <v>27</v>
      </c>
      <c r="V1239" s="1">
        <v>58</v>
      </c>
      <c r="W1239" s="1">
        <v>182</v>
      </c>
      <c r="X1239" s="1">
        <v>9</v>
      </c>
      <c r="Y1239" s="1"/>
      <c r="Z1239" s="1">
        <v>8</v>
      </c>
      <c r="AA1239" s="1">
        <f t="shared" si="349"/>
        <v>4</v>
      </c>
      <c r="AB1239" s="1">
        <v>0</v>
      </c>
      <c r="AC1239" s="1">
        <v>0</v>
      </c>
      <c r="AD1239" s="1">
        <v>0</v>
      </c>
      <c r="AE1239" s="1">
        <v>0</v>
      </c>
      <c r="AF1239" s="1">
        <v>0</v>
      </c>
      <c r="AG1239" s="1">
        <v>0</v>
      </c>
      <c r="AI1239" t="str">
        <f t="shared" si="351"/>
        <v>Rye</v>
      </c>
      <c r="AJ1239" t="s">
        <v>3010</v>
      </c>
      <c r="AK1239" s="182">
        <v>1</v>
      </c>
      <c r="AL1239" s="7"/>
      <c r="AN1239" s="97">
        <v>33</v>
      </c>
      <c r="AO1239" s="99">
        <v>15</v>
      </c>
      <c r="AP1239" s="99">
        <v>155</v>
      </c>
      <c r="AQ1239" s="106">
        <v>66180</v>
      </c>
      <c r="AR1239" s="106">
        <f t="shared" si="342"/>
        <v>33015</v>
      </c>
      <c r="AS1239" t="s">
        <v>1711</v>
      </c>
      <c r="AT1239" s="109">
        <f t="shared" si="343"/>
        <v>3366180</v>
      </c>
      <c r="AW1239">
        <v>35.5</v>
      </c>
      <c r="AX1239">
        <v>22.88</v>
      </c>
      <c r="AY1239">
        <v>12.62</v>
      </c>
      <c r="BA1239" s="7">
        <f t="shared" si="346"/>
        <v>0</v>
      </c>
      <c r="BB1239" s="7">
        <f t="shared" si="347"/>
        <v>0</v>
      </c>
      <c r="BC1239" s="7">
        <f t="shared" si="348"/>
        <v>0</v>
      </c>
      <c r="BD1239" s="7">
        <f t="shared" si="348"/>
        <v>0</v>
      </c>
      <c r="BE1239" s="7">
        <f t="shared" si="350"/>
        <v>1</v>
      </c>
      <c r="BF1239" s="117"/>
      <c r="BI1239" s="117"/>
      <c r="BJ1239" s="117"/>
      <c r="BK1239" s="168"/>
      <c r="BM1239" s="1">
        <v>1</v>
      </c>
      <c r="BN1239" s="1">
        <v>0</v>
      </c>
      <c r="BO1239" s="1">
        <v>1</v>
      </c>
      <c r="BP1239" s="1">
        <v>0</v>
      </c>
      <c r="BQ1239" s="1">
        <v>0</v>
      </c>
      <c r="BR1239" s="1">
        <v>0</v>
      </c>
      <c r="BS1239" s="1">
        <v>0</v>
      </c>
      <c r="BT1239" s="1">
        <v>0</v>
      </c>
      <c r="BU1239" s="1">
        <v>2</v>
      </c>
      <c r="BV1239" s="1">
        <v>0</v>
      </c>
      <c r="BW1239" s="1">
        <v>0</v>
      </c>
      <c r="BX1239" s="1">
        <v>0</v>
      </c>
      <c r="BY1239" s="1">
        <v>0</v>
      </c>
      <c r="BZ1239" s="1">
        <v>0</v>
      </c>
      <c r="CA1239" s="1">
        <v>0</v>
      </c>
    </row>
    <row r="1240" spans="1:79" hidden="1" outlineLevel="1">
      <c r="A1240" t="s">
        <v>1837</v>
      </c>
      <c r="B1240" s="9" t="s">
        <v>3117</v>
      </c>
      <c r="C1240" s="1">
        <f t="shared" ref="C1240:C1289" si="353">SUM(P1240:AG1240)</f>
        <v>6413</v>
      </c>
      <c r="D1240" s="7">
        <f t="shared" ref="D1240:D1289" si="354">RANK(P1240,(P1240:AG1240))</f>
        <v>5</v>
      </c>
      <c r="E1240" s="7">
        <f t="shared" ref="E1240:E1289" si="355">RANK(Q1240,(P1240:AG1240))</f>
        <v>4</v>
      </c>
      <c r="F1240" s="7">
        <f t="shared" ref="F1240:F1289" si="356">IF(R1240&gt;0,RANK(R1240,(P1240:AG1240)),0)</f>
        <v>3</v>
      </c>
      <c r="G1240" s="7">
        <f t="shared" si="352"/>
        <v>2</v>
      </c>
      <c r="H1240" s="49">
        <f t="shared" ref="H1240:H1289" si="357">MAX(P1240:T1240)-LARGE(P1240:T1240,2)</f>
        <v>2414</v>
      </c>
      <c r="I1240" s="177">
        <f t="shared" ref="I1240:I1289" si="358">H1240/C1240</f>
        <v>0.37642289100265086</v>
      </c>
      <c r="J1240" s="8"/>
      <c r="K1240" s="2">
        <f t="shared" ref="K1240:K1289" si="359">IF(C1240=0,"-",P1240/C1240)</f>
        <v>8.8102292218930303E-2</v>
      </c>
      <c r="L1240" s="2">
        <f t="shared" ref="L1240:L1289" si="360">IF(C1240=0,"-",Q1240/C1240)</f>
        <v>9.7458287852799003E-2</v>
      </c>
      <c r="M1240" s="2">
        <f t="shared" ref="M1240:M1289" si="361">IF(C1240=0,"-",R1240/C1240)</f>
        <v>9.9329486979572737E-2</v>
      </c>
      <c r="N1240" s="2">
        <f t="shared" si="344"/>
        <v>0.10353968501481366</v>
      </c>
      <c r="O1240" s="2">
        <f t="shared" si="345"/>
        <v>0.61157024793388426</v>
      </c>
      <c r="P1240" s="1">
        <v>565</v>
      </c>
      <c r="Q1240" s="1">
        <v>625</v>
      </c>
      <c r="R1240" s="1">
        <v>637</v>
      </c>
      <c r="S1240" s="1">
        <v>664</v>
      </c>
      <c r="T1240" s="1">
        <v>3078</v>
      </c>
      <c r="U1240" s="1">
        <v>121</v>
      </c>
      <c r="V1240" s="1">
        <v>186</v>
      </c>
      <c r="W1240" s="1">
        <v>448</v>
      </c>
      <c r="X1240" s="1">
        <v>28</v>
      </c>
      <c r="Y1240" s="1"/>
      <c r="Z1240" s="1">
        <v>38</v>
      </c>
      <c r="AA1240" s="1">
        <f t="shared" si="349"/>
        <v>13</v>
      </c>
      <c r="AB1240" s="1">
        <v>5</v>
      </c>
      <c r="AC1240" s="1">
        <v>1</v>
      </c>
      <c r="AD1240" s="1">
        <v>3</v>
      </c>
      <c r="AE1240" s="1">
        <v>1</v>
      </c>
      <c r="AF1240" s="1">
        <v>0</v>
      </c>
      <c r="AG1240" s="1">
        <v>0</v>
      </c>
      <c r="AI1240" t="str">
        <f t="shared" si="351"/>
        <v>Salem</v>
      </c>
      <c r="AJ1240" t="s">
        <v>3010</v>
      </c>
      <c r="AK1240" s="182">
        <v>2</v>
      </c>
      <c r="AL1240" s="7"/>
      <c r="AN1240" s="97">
        <v>33</v>
      </c>
      <c r="AO1240" s="99">
        <v>15</v>
      </c>
      <c r="AP1240" s="99">
        <v>160</v>
      </c>
      <c r="AQ1240" s="106">
        <v>66660</v>
      </c>
      <c r="AR1240" s="106">
        <f t="shared" ref="AR1240:AR1288" si="362">AN1240*1000+AO1240</f>
        <v>33015</v>
      </c>
      <c r="AS1240" t="s">
        <v>1711</v>
      </c>
      <c r="AT1240" s="109">
        <f t="shared" ref="AT1240:AT1288" si="363">AN1240*100000+AQ1240</f>
        <v>3366660</v>
      </c>
      <c r="AW1240">
        <v>25.86</v>
      </c>
      <c r="AX1240">
        <v>1.1599999999999999</v>
      </c>
      <c r="AY1240">
        <v>24.7</v>
      </c>
      <c r="BA1240" s="7">
        <f t="shared" si="346"/>
        <v>0</v>
      </c>
      <c r="BB1240" s="7">
        <f t="shared" si="347"/>
        <v>0</v>
      </c>
      <c r="BC1240" s="7">
        <f t="shared" si="348"/>
        <v>0</v>
      </c>
      <c r="BD1240" s="7">
        <f t="shared" si="348"/>
        <v>0</v>
      </c>
      <c r="BE1240" s="7">
        <f t="shared" si="350"/>
        <v>1</v>
      </c>
      <c r="BF1240" s="117"/>
      <c r="BI1240" s="117"/>
      <c r="BJ1240" s="117"/>
      <c r="BK1240" s="168"/>
      <c r="BM1240" s="1">
        <v>1</v>
      </c>
      <c r="BN1240" s="1">
        <v>3</v>
      </c>
      <c r="BO1240" s="1">
        <v>1</v>
      </c>
      <c r="BP1240" s="1">
        <v>0</v>
      </c>
      <c r="BQ1240" s="1">
        <v>0</v>
      </c>
      <c r="BR1240" s="1">
        <v>0</v>
      </c>
      <c r="BS1240" s="1">
        <v>1</v>
      </c>
      <c r="BT1240" s="1">
        <v>1</v>
      </c>
      <c r="BU1240" s="1">
        <v>0</v>
      </c>
      <c r="BV1240" s="1">
        <v>3</v>
      </c>
      <c r="BW1240" s="1">
        <v>0</v>
      </c>
      <c r="BX1240" s="1">
        <v>0</v>
      </c>
      <c r="BY1240" s="1">
        <v>0</v>
      </c>
      <c r="BZ1240" s="1">
        <v>0</v>
      </c>
      <c r="CA1240" s="1">
        <v>3</v>
      </c>
    </row>
    <row r="1241" spans="1:79" hidden="1" outlineLevel="1">
      <c r="A1241" t="s">
        <v>1558</v>
      </c>
      <c r="B1241" s="9" t="s">
        <v>3117</v>
      </c>
      <c r="C1241" s="1">
        <f t="shared" si="353"/>
        <v>410</v>
      </c>
      <c r="D1241" s="7">
        <f t="shared" si="354"/>
        <v>2</v>
      </c>
      <c r="E1241" s="7">
        <f t="shared" si="355"/>
        <v>3</v>
      </c>
      <c r="F1241" s="7">
        <f t="shared" si="356"/>
        <v>5</v>
      </c>
      <c r="G1241" s="7">
        <f t="shared" si="352"/>
        <v>4</v>
      </c>
      <c r="H1241" s="49">
        <f t="shared" si="357"/>
        <v>138</v>
      </c>
      <c r="I1241" s="177">
        <f t="shared" si="358"/>
        <v>0.33658536585365856</v>
      </c>
      <c r="J1241" s="8"/>
      <c r="K1241" s="2">
        <f t="shared" si="359"/>
        <v>0.12195121951219512</v>
      </c>
      <c r="L1241" s="2">
        <f t="shared" si="360"/>
        <v>0.10975609756097561</v>
      </c>
      <c r="M1241" s="2">
        <f t="shared" si="361"/>
        <v>7.0731707317073164E-2</v>
      </c>
      <c r="N1241" s="2">
        <f t="shared" ref="N1241:N1304" si="364">IF(C1241=0,"-",S1241/C1241)</f>
        <v>9.5121951219512196E-2</v>
      </c>
      <c r="O1241" s="2">
        <f t="shared" ref="O1241:O1289" si="365">IF(C1241=0,"-",(1-K1241-L1241-M1241-N1241))</f>
        <v>0.60243902439024399</v>
      </c>
      <c r="P1241" s="1">
        <v>50</v>
      </c>
      <c r="Q1241" s="1">
        <v>45</v>
      </c>
      <c r="R1241" s="1">
        <v>29</v>
      </c>
      <c r="S1241" s="1">
        <v>39</v>
      </c>
      <c r="T1241" s="1">
        <v>188</v>
      </c>
      <c r="U1241" s="1">
        <v>16</v>
      </c>
      <c r="V1241" s="1">
        <v>9</v>
      </c>
      <c r="W1241" s="1">
        <v>26</v>
      </c>
      <c r="X1241" s="1">
        <v>4</v>
      </c>
      <c r="Y1241" s="1"/>
      <c r="Z1241" s="1">
        <v>0</v>
      </c>
      <c r="AA1241" s="1">
        <f t="shared" si="349"/>
        <v>2</v>
      </c>
      <c r="AB1241" s="1">
        <v>1</v>
      </c>
      <c r="AC1241" s="1">
        <v>0</v>
      </c>
      <c r="AD1241" s="1">
        <v>0</v>
      </c>
      <c r="AE1241" s="1">
        <v>0</v>
      </c>
      <c r="AF1241" s="1">
        <v>0</v>
      </c>
      <c r="AG1241" s="1">
        <v>1</v>
      </c>
      <c r="AI1241" t="str">
        <f t="shared" si="351"/>
        <v>Salisbury</v>
      </c>
      <c r="AJ1241" t="s">
        <v>1643</v>
      </c>
      <c r="AK1241" s="182">
        <v>2</v>
      </c>
      <c r="AL1241" s="7"/>
      <c r="AN1241" s="97">
        <v>33</v>
      </c>
      <c r="AO1241" s="99">
        <v>13</v>
      </c>
      <c r="AP1241" s="99">
        <v>115</v>
      </c>
      <c r="AQ1241" s="106">
        <v>66980</v>
      </c>
      <c r="AR1241" s="106">
        <f t="shared" si="362"/>
        <v>33013</v>
      </c>
      <c r="AS1241" t="s">
        <v>1711</v>
      </c>
      <c r="AT1241" s="109">
        <f t="shared" si="363"/>
        <v>3366980</v>
      </c>
      <c r="AW1241">
        <v>40.21</v>
      </c>
      <c r="AX1241">
        <v>0.26</v>
      </c>
      <c r="AY1241">
        <v>39.96</v>
      </c>
      <c r="BA1241" s="7">
        <f t="shared" ref="BA1241:BA1288" si="366">IF(D1241=1,1,0)</f>
        <v>0</v>
      </c>
      <c r="BB1241" s="7">
        <f t="shared" ref="BB1241:BB1288" si="367">IF(E1241=1,1,0)</f>
        <v>0</v>
      </c>
      <c r="BC1241" s="7">
        <f t="shared" ref="BC1241:BD1288" si="368">IF(F1241=1,1,0)</f>
        <v>0</v>
      </c>
      <c r="BD1241" s="7">
        <f t="shared" si="368"/>
        <v>0</v>
      </c>
      <c r="BE1241" s="7">
        <f t="shared" si="350"/>
        <v>1</v>
      </c>
      <c r="BF1241" s="117"/>
      <c r="BI1241" s="117"/>
      <c r="BJ1241" s="117"/>
      <c r="BK1241" s="168"/>
      <c r="BM1241" s="1">
        <v>1</v>
      </c>
      <c r="BN1241" s="1">
        <v>1</v>
      </c>
      <c r="BO1241" s="1">
        <v>0</v>
      </c>
      <c r="BP1241" s="1">
        <v>0</v>
      </c>
      <c r="BQ1241" s="1">
        <v>0</v>
      </c>
      <c r="BR1241" s="1">
        <v>0</v>
      </c>
      <c r="BS1241" s="1">
        <v>0</v>
      </c>
      <c r="BT1241" s="1">
        <v>0</v>
      </c>
      <c r="BU1241" s="1">
        <v>0</v>
      </c>
      <c r="BV1241" s="1">
        <v>0</v>
      </c>
      <c r="BW1241" s="1">
        <v>0</v>
      </c>
      <c r="BX1241" s="1">
        <v>0</v>
      </c>
      <c r="BY1241" s="1">
        <v>0</v>
      </c>
      <c r="BZ1241" s="1">
        <v>0</v>
      </c>
      <c r="CA1241" s="1">
        <v>0</v>
      </c>
    </row>
    <row r="1242" spans="1:79" hidden="1" outlineLevel="1">
      <c r="A1242" t="s">
        <v>2027</v>
      </c>
      <c r="B1242" s="9" t="s">
        <v>3117</v>
      </c>
      <c r="C1242" s="1">
        <f t="shared" si="353"/>
        <v>864</v>
      </c>
      <c r="D1242" s="7">
        <f t="shared" si="354"/>
        <v>2</v>
      </c>
      <c r="E1242" s="7">
        <f t="shared" si="355"/>
        <v>4</v>
      </c>
      <c r="F1242" s="7">
        <f t="shared" si="356"/>
        <v>4</v>
      </c>
      <c r="G1242" s="7">
        <f t="shared" si="352"/>
        <v>3</v>
      </c>
      <c r="H1242" s="49">
        <f t="shared" si="357"/>
        <v>185</v>
      </c>
      <c r="I1242" s="177">
        <f t="shared" si="358"/>
        <v>0.21412037037037038</v>
      </c>
      <c r="J1242" s="8"/>
      <c r="K1242" s="2">
        <f t="shared" si="359"/>
        <v>0.15393518518518517</v>
      </c>
      <c r="L1242" s="2">
        <f t="shared" si="360"/>
        <v>9.1435185185185189E-2</v>
      </c>
      <c r="M1242" s="2">
        <f t="shared" si="361"/>
        <v>9.1435185185185189E-2</v>
      </c>
      <c r="N1242" s="2">
        <f t="shared" si="364"/>
        <v>0.11805555555555555</v>
      </c>
      <c r="O1242" s="2">
        <f t="shared" si="365"/>
        <v>0.54513888888888884</v>
      </c>
      <c r="P1242" s="1">
        <v>133</v>
      </c>
      <c r="Q1242" s="1">
        <v>79</v>
      </c>
      <c r="R1242" s="1">
        <v>79</v>
      </c>
      <c r="S1242" s="1">
        <v>102</v>
      </c>
      <c r="T1242" s="1">
        <v>318</v>
      </c>
      <c r="U1242" s="1">
        <v>20</v>
      </c>
      <c r="V1242" s="1">
        <v>32</v>
      </c>
      <c r="W1242" s="1">
        <v>61</v>
      </c>
      <c r="X1242" s="1">
        <v>12</v>
      </c>
      <c r="Y1242" s="1"/>
      <c r="Z1242" s="1">
        <v>25</v>
      </c>
      <c r="AA1242" s="1">
        <f t="shared" si="349"/>
        <v>1</v>
      </c>
      <c r="AB1242" s="1">
        <v>0</v>
      </c>
      <c r="AC1242" s="1">
        <v>0</v>
      </c>
      <c r="AD1242" s="1">
        <v>0</v>
      </c>
      <c r="AE1242" s="1">
        <v>1</v>
      </c>
      <c r="AF1242" s="1">
        <v>0</v>
      </c>
      <c r="AG1242" s="1">
        <v>1</v>
      </c>
      <c r="AI1242" t="str">
        <f t="shared" si="351"/>
        <v>Sanbornton</v>
      </c>
      <c r="AJ1242" t="s">
        <v>1371</v>
      </c>
      <c r="AK1242" s="182">
        <v>1</v>
      </c>
      <c r="AL1242" s="7"/>
      <c r="AN1242" s="97">
        <v>33</v>
      </c>
      <c r="AO1242" s="99">
        <v>1</v>
      </c>
      <c r="AP1242" s="99">
        <v>50</v>
      </c>
      <c r="AQ1242" s="106">
        <v>67300</v>
      </c>
      <c r="AR1242" s="106">
        <f t="shared" si="362"/>
        <v>33001</v>
      </c>
      <c r="AS1242" t="s">
        <v>1711</v>
      </c>
      <c r="AT1242" s="109">
        <f t="shared" si="363"/>
        <v>3367300</v>
      </c>
      <c r="AW1242">
        <v>49.76</v>
      </c>
      <c r="AX1242">
        <v>2.2200000000000002</v>
      </c>
      <c r="AY1242">
        <v>47.54</v>
      </c>
      <c r="BA1242" s="7">
        <f t="shared" si="366"/>
        <v>0</v>
      </c>
      <c r="BB1242" s="7">
        <f t="shared" si="367"/>
        <v>0</v>
      </c>
      <c r="BC1242" s="7">
        <f t="shared" si="368"/>
        <v>0</v>
      </c>
      <c r="BD1242" s="7">
        <f t="shared" si="368"/>
        <v>0</v>
      </c>
      <c r="BE1242" s="7">
        <f t="shared" si="350"/>
        <v>1</v>
      </c>
      <c r="BF1242" s="117"/>
      <c r="BI1242" s="117"/>
      <c r="BJ1242" s="117"/>
      <c r="BK1242" s="168"/>
      <c r="BM1242" s="1">
        <v>0</v>
      </c>
      <c r="BN1242" s="1">
        <v>1</v>
      </c>
      <c r="BO1242" s="1">
        <v>0</v>
      </c>
      <c r="BP1242" s="1">
        <v>0</v>
      </c>
      <c r="BQ1242" s="1">
        <v>0</v>
      </c>
      <c r="BR1242" s="1">
        <v>0</v>
      </c>
      <c r="BS1242" s="1">
        <v>0</v>
      </c>
      <c r="BT1242" s="1">
        <v>0</v>
      </c>
      <c r="BU1242" s="1">
        <v>0</v>
      </c>
      <c r="BV1242" s="1">
        <v>0</v>
      </c>
      <c r="BW1242" s="1">
        <v>0</v>
      </c>
      <c r="BX1242" s="1">
        <v>0</v>
      </c>
      <c r="BY1242" s="1">
        <v>0</v>
      </c>
      <c r="BZ1242" s="1">
        <v>0</v>
      </c>
      <c r="CA1242" s="1">
        <v>0</v>
      </c>
    </row>
    <row r="1243" spans="1:79" hidden="1" outlineLevel="1">
      <c r="A1243" t="s">
        <v>2665</v>
      </c>
      <c r="B1243" s="9" t="s">
        <v>3117</v>
      </c>
      <c r="C1243" s="1">
        <f t="shared" si="353"/>
        <v>1625</v>
      </c>
      <c r="D1243" s="7">
        <f t="shared" si="354"/>
        <v>4</v>
      </c>
      <c r="E1243" s="7">
        <f t="shared" si="355"/>
        <v>3</v>
      </c>
      <c r="F1243" s="7">
        <f t="shared" si="356"/>
        <v>4</v>
      </c>
      <c r="G1243" s="7">
        <f t="shared" si="352"/>
        <v>2</v>
      </c>
      <c r="H1243" s="49">
        <f t="shared" si="357"/>
        <v>572</v>
      </c>
      <c r="I1243" s="177">
        <f t="shared" si="358"/>
        <v>0.35199999999999998</v>
      </c>
      <c r="J1243" s="8"/>
      <c r="K1243" s="2">
        <f t="shared" si="359"/>
        <v>8.6769230769230765E-2</v>
      </c>
      <c r="L1243" s="2">
        <f t="shared" si="360"/>
        <v>0.10953846153846154</v>
      </c>
      <c r="M1243" s="2">
        <f t="shared" si="361"/>
        <v>8.6769230769230765E-2</v>
      </c>
      <c r="N1243" s="2">
        <f t="shared" si="364"/>
        <v>0.11138461538461539</v>
      </c>
      <c r="O1243" s="2">
        <f t="shared" si="365"/>
        <v>0.60553846153846158</v>
      </c>
      <c r="P1243" s="1">
        <v>141</v>
      </c>
      <c r="Q1243" s="1">
        <v>178</v>
      </c>
      <c r="R1243" s="1">
        <v>141</v>
      </c>
      <c r="S1243" s="1">
        <v>181</v>
      </c>
      <c r="T1243" s="1">
        <v>753</v>
      </c>
      <c r="U1243" s="1">
        <v>41</v>
      </c>
      <c r="V1243" s="1">
        <v>51</v>
      </c>
      <c r="W1243" s="1">
        <v>121</v>
      </c>
      <c r="X1243" s="1">
        <v>12</v>
      </c>
      <c r="Y1243" s="1"/>
      <c r="Z1243" s="1">
        <v>3</v>
      </c>
      <c r="AA1243" s="1">
        <f t="shared" ref="AA1243:AA1288" si="369">SUM(BM1243:CV1243)</f>
        <v>0</v>
      </c>
      <c r="AB1243" s="1">
        <v>1</v>
      </c>
      <c r="AC1243" s="1">
        <v>0</v>
      </c>
      <c r="AD1243" s="1">
        <v>1</v>
      </c>
      <c r="AE1243" s="1">
        <v>0</v>
      </c>
      <c r="AF1243" s="1">
        <v>0</v>
      </c>
      <c r="AG1243" s="1">
        <v>1</v>
      </c>
      <c r="AI1243" t="str">
        <f t="shared" si="351"/>
        <v>Sandown</v>
      </c>
      <c r="AJ1243" t="s">
        <v>3010</v>
      </c>
      <c r="AK1243" s="182">
        <v>1</v>
      </c>
      <c r="AL1243" s="7"/>
      <c r="AN1243" s="97">
        <v>33</v>
      </c>
      <c r="AO1243" s="99">
        <v>15</v>
      </c>
      <c r="AP1243" s="99">
        <v>165</v>
      </c>
      <c r="AQ1243" s="106">
        <v>67620</v>
      </c>
      <c r="AR1243" s="106">
        <f t="shared" si="362"/>
        <v>33015</v>
      </c>
      <c r="AS1243" t="s">
        <v>1711</v>
      </c>
      <c r="AT1243" s="109">
        <f t="shared" si="363"/>
        <v>3367620</v>
      </c>
      <c r="AW1243">
        <v>14.42</v>
      </c>
      <c r="AX1243">
        <v>0.51</v>
      </c>
      <c r="AY1243">
        <v>13.91</v>
      </c>
      <c r="BA1243" s="7">
        <f t="shared" si="366"/>
        <v>0</v>
      </c>
      <c r="BB1243" s="7">
        <f t="shared" si="367"/>
        <v>0</v>
      </c>
      <c r="BC1243" s="7">
        <f t="shared" si="368"/>
        <v>0</v>
      </c>
      <c r="BD1243" s="7">
        <f t="shared" si="368"/>
        <v>0</v>
      </c>
      <c r="BE1243" s="7">
        <f t="shared" ref="BE1243:BE1288" si="370">IF(RANK(T1243,P1243:V1243)=1,1,0)</f>
        <v>1</v>
      </c>
      <c r="BF1243" s="117"/>
      <c r="BI1243" s="117"/>
      <c r="BJ1243" s="117"/>
      <c r="BK1243" s="168"/>
      <c r="BM1243" s="1">
        <v>0</v>
      </c>
      <c r="BN1243" s="1">
        <v>0</v>
      </c>
      <c r="BO1243" s="1">
        <v>0</v>
      </c>
      <c r="BP1243" s="1">
        <v>0</v>
      </c>
      <c r="BQ1243" s="1">
        <v>0</v>
      </c>
      <c r="BR1243" s="1">
        <v>0</v>
      </c>
      <c r="BS1243" s="1">
        <v>0</v>
      </c>
      <c r="BT1243" s="1">
        <v>0</v>
      </c>
      <c r="BU1243" s="1">
        <v>0</v>
      </c>
      <c r="BV1243" s="1">
        <v>0</v>
      </c>
      <c r="BW1243" s="1">
        <v>0</v>
      </c>
      <c r="BX1243" s="1">
        <v>0</v>
      </c>
      <c r="BY1243" s="1">
        <v>0</v>
      </c>
      <c r="BZ1243" s="1">
        <v>0</v>
      </c>
      <c r="CA1243" s="1">
        <v>0</v>
      </c>
    </row>
    <row r="1244" spans="1:79" hidden="1" outlineLevel="1">
      <c r="A1244" t="s">
        <v>1477</v>
      </c>
      <c r="B1244" s="9" t="s">
        <v>3117</v>
      </c>
      <c r="C1244" s="1">
        <f t="shared" si="353"/>
        <v>386</v>
      </c>
      <c r="D1244" s="7">
        <f t="shared" si="354"/>
        <v>2</v>
      </c>
      <c r="E1244" s="7">
        <f t="shared" si="355"/>
        <v>5</v>
      </c>
      <c r="F1244" s="7">
        <f t="shared" si="356"/>
        <v>3</v>
      </c>
      <c r="G1244" s="7">
        <f t="shared" si="352"/>
        <v>4</v>
      </c>
      <c r="H1244" s="49">
        <f t="shared" si="357"/>
        <v>13</v>
      </c>
      <c r="I1244" s="177">
        <f t="shared" si="358"/>
        <v>3.367875647668394E-2</v>
      </c>
      <c r="J1244" s="8"/>
      <c r="K1244" s="2">
        <f t="shared" si="359"/>
        <v>0.24093264248704663</v>
      </c>
      <c r="L1244" s="2">
        <f t="shared" si="360"/>
        <v>8.8082901554404139E-2</v>
      </c>
      <c r="M1244" s="2">
        <f t="shared" si="361"/>
        <v>0.12694300518134716</v>
      </c>
      <c r="N1244" s="2">
        <f t="shared" si="364"/>
        <v>0.11658031088082901</v>
      </c>
      <c r="O1244" s="2">
        <f t="shared" si="365"/>
        <v>0.42746113989637313</v>
      </c>
      <c r="P1244" s="1">
        <v>93</v>
      </c>
      <c r="Q1244" s="1">
        <v>34</v>
      </c>
      <c r="R1244" s="1">
        <v>49</v>
      </c>
      <c r="S1244" s="1">
        <v>45</v>
      </c>
      <c r="T1244" s="1">
        <v>106</v>
      </c>
      <c r="U1244" s="1">
        <v>6</v>
      </c>
      <c r="V1244" s="1">
        <v>17</v>
      </c>
      <c r="W1244" s="1">
        <v>27</v>
      </c>
      <c r="X1244" s="1">
        <v>5</v>
      </c>
      <c r="Y1244" s="1"/>
      <c r="Z1244" s="1">
        <v>1</v>
      </c>
      <c r="AA1244" s="1">
        <f t="shared" si="369"/>
        <v>2</v>
      </c>
      <c r="AB1244" s="1">
        <v>0</v>
      </c>
      <c r="AC1244" s="1">
        <v>0</v>
      </c>
      <c r="AD1244" s="1">
        <v>0</v>
      </c>
      <c r="AE1244" s="1">
        <v>0</v>
      </c>
      <c r="AF1244" s="1">
        <v>0</v>
      </c>
      <c r="AG1244" s="1">
        <v>1</v>
      </c>
      <c r="AI1244" t="str">
        <f t="shared" si="351"/>
        <v>Sandwich</v>
      </c>
      <c r="AJ1244" t="s">
        <v>1790</v>
      </c>
      <c r="AK1244" s="182">
        <v>1</v>
      </c>
      <c r="AL1244" s="7"/>
      <c r="AN1244" s="97">
        <v>33</v>
      </c>
      <c r="AO1244" s="99">
        <v>3</v>
      </c>
      <c r="AP1244" s="99">
        <v>75</v>
      </c>
      <c r="AQ1244" s="106">
        <v>67780</v>
      </c>
      <c r="AR1244" s="106">
        <f t="shared" si="362"/>
        <v>33003</v>
      </c>
      <c r="AS1244" t="s">
        <v>1711</v>
      </c>
      <c r="AT1244" s="109">
        <f t="shared" si="363"/>
        <v>3367780</v>
      </c>
      <c r="AW1244">
        <v>93.47</v>
      </c>
      <c r="AX1244">
        <v>2.88</v>
      </c>
      <c r="AY1244">
        <v>90.6</v>
      </c>
      <c r="BA1244" s="7">
        <f t="shared" si="366"/>
        <v>0</v>
      </c>
      <c r="BB1244" s="7">
        <f t="shared" si="367"/>
        <v>0</v>
      </c>
      <c r="BC1244" s="7">
        <f t="shared" si="368"/>
        <v>0</v>
      </c>
      <c r="BD1244" s="7">
        <f t="shared" si="368"/>
        <v>0</v>
      </c>
      <c r="BE1244" s="7">
        <f t="shared" si="370"/>
        <v>1</v>
      </c>
      <c r="BF1244" s="117"/>
      <c r="BI1244" s="117"/>
      <c r="BJ1244" s="117"/>
      <c r="BK1244" s="168"/>
      <c r="BM1244" s="1">
        <v>0</v>
      </c>
      <c r="BN1244" s="1">
        <v>0</v>
      </c>
      <c r="BO1244" s="1">
        <v>0</v>
      </c>
      <c r="BP1244" s="1">
        <v>0</v>
      </c>
      <c r="BQ1244" s="1">
        <v>1</v>
      </c>
      <c r="BR1244" s="1">
        <v>1</v>
      </c>
      <c r="BS1244" s="1">
        <v>0</v>
      </c>
      <c r="BT1244" s="1">
        <v>0</v>
      </c>
      <c r="BU1244" s="1">
        <v>0</v>
      </c>
      <c r="BV1244" s="1">
        <v>0</v>
      </c>
      <c r="BW1244" s="1">
        <v>0</v>
      </c>
      <c r="BX1244" s="1">
        <v>0</v>
      </c>
      <c r="BY1244" s="1">
        <v>0</v>
      </c>
      <c r="BZ1244" s="1">
        <v>0</v>
      </c>
      <c r="CA1244" s="1">
        <v>0</v>
      </c>
    </row>
    <row r="1245" spans="1:79" hidden="1" outlineLevel="1">
      <c r="A1245" t="s">
        <v>914</v>
      </c>
      <c r="B1245" s="9" t="s">
        <v>3117</v>
      </c>
      <c r="C1245" s="1">
        <f t="shared" si="353"/>
        <v>1722</v>
      </c>
      <c r="D1245" s="7">
        <f t="shared" si="354"/>
        <v>5</v>
      </c>
      <c r="E1245" s="7">
        <f t="shared" si="355"/>
        <v>2</v>
      </c>
      <c r="F1245" s="7">
        <f t="shared" si="356"/>
        <v>3</v>
      </c>
      <c r="G1245" s="7">
        <f t="shared" si="352"/>
        <v>4</v>
      </c>
      <c r="H1245" s="49">
        <f t="shared" si="357"/>
        <v>728</v>
      </c>
      <c r="I1245" s="177">
        <f t="shared" si="358"/>
        <v>0.42276422764227645</v>
      </c>
      <c r="J1245" s="8"/>
      <c r="K1245" s="2">
        <f t="shared" si="359"/>
        <v>6.039488966318235E-2</v>
      </c>
      <c r="L1245" s="2">
        <f t="shared" si="360"/>
        <v>0.10975609756097561</v>
      </c>
      <c r="M1245" s="2">
        <f t="shared" si="361"/>
        <v>9.5238095238095233E-2</v>
      </c>
      <c r="N1245" s="2">
        <f t="shared" si="364"/>
        <v>9.0592334494773524E-2</v>
      </c>
      <c r="O1245" s="2">
        <f t="shared" si="365"/>
        <v>0.64401858304297332</v>
      </c>
      <c r="P1245" s="1">
        <v>104</v>
      </c>
      <c r="Q1245" s="1">
        <v>189</v>
      </c>
      <c r="R1245" s="1">
        <v>164</v>
      </c>
      <c r="S1245" s="1">
        <v>156</v>
      </c>
      <c r="T1245" s="1">
        <v>917</v>
      </c>
      <c r="U1245" s="1">
        <v>30</v>
      </c>
      <c r="V1245" s="1">
        <v>27</v>
      </c>
      <c r="W1245" s="1">
        <v>102</v>
      </c>
      <c r="X1245" s="1">
        <v>11</v>
      </c>
      <c r="Y1245" s="1"/>
      <c r="Z1245" s="1">
        <v>11</v>
      </c>
      <c r="AA1245" s="1">
        <f t="shared" si="369"/>
        <v>9</v>
      </c>
      <c r="AB1245" s="1">
        <v>1</v>
      </c>
      <c r="AC1245" s="1">
        <v>0</v>
      </c>
      <c r="AD1245" s="1">
        <v>1</v>
      </c>
      <c r="AE1245" s="1">
        <v>0</v>
      </c>
      <c r="AF1245" s="1">
        <v>0</v>
      </c>
      <c r="AG1245" s="1">
        <v>0</v>
      </c>
      <c r="AI1245" t="str">
        <f t="shared" si="351"/>
        <v>Seabrook</v>
      </c>
      <c r="AJ1245" t="s">
        <v>3010</v>
      </c>
      <c r="AK1245" s="182">
        <v>1</v>
      </c>
      <c r="AL1245" s="7"/>
      <c r="AN1245" s="97">
        <v>33</v>
      </c>
      <c r="AO1245" s="99">
        <v>15</v>
      </c>
      <c r="AP1245" s="99">
        <v>170</v>
      </c>
      <c r="AQ1245" s="106">
        <v>68260</v>
      </c>
      <c r="AR1245" s="106">
        <f t="shared" si="362"/>
        <v>33015</v>
      </c>
      <c r="AS1245" t="s">
        <v>1711</v>
      </c>
      <c r="AT1245" s="109">
        <f t="shared" si="363"/>
        <v>3368260</v>
      </c>
      <c r="AW1245">
        <v>9.6199999999999992</v>
      </c>
      <c r="AX1245">
        <v>0.75</v>
      </c>
      <c r="AY1245">
        <v>8.86</v>
      </c>
      <c r="BA1245" s="7">
        <f t="shared" si="366"/>
        <v>0</v>
      </c>
      <c r="BB1245" s="7">
        <f t="shared" si="367"/>
        <v>0</v>
      </c>
      <c r="BC1245" s="7">
        <f t="shared" si="368"/>
        <v>0</v>
      </c>
      <c r="BD1245" s="7">
        <f t="shared" si="368"/>
        <v>0</v>
      </c>
      <c r="BE1245" s="7">
        <f t="shared" si="370"/>
        <v>1</v>
      </c>
      <c r="BF1245" s="117"/>
      <c r="BI1245" s="117"/>
      <c r="BJ1245" s="117"/>
      <c r="BK1245" s="168"/>
      <c r="BM1245" s="1">
        <v>0</v>
      </c>
      <c r="BN1245" s="1">
        <v>0</v>
      </c>
      <c r="BO1245" s="1">
        <v>0</v>
      </c>
      <c r="BP1245" s="1">
        <v>0</v>
      </c>
      <c r="BQ1245" s="1">
        <v>0</v>
      </c>
      <c r="BR1245" s="1">
        <v>0</v>
      </c>
      <c r="BS1245" s="1">
        <v>0</v>
      </c>
      <c r="BT1245" s="1">
        <v>0</v>
      </c>
      <c r="BU1245" s="1">
        <v>0</v>
      </c>
      <c r="BV1245" s="1">
        <v>1</v>
      </c>
      <c r="BW1245" s="1">
        <v>0</v>
      </c>
      <c r="BX1245" s="1">
        <v>0</v>
      </c>
      <c r="BY1245" s="1">
        <v>0</v>
      </c>
      <c r="BZ1245" s="1">
        <v>0</v>
      </c>
      <c r="CA1245" s="1">
        <v>8</v>
      </c>
    </row>
    <row r="1246" spans="1:79" hidden="1" outlineLevel="1">
      <c r="A1246" t="s">
        <v>3263</v>
      </c>
      <c r="B1246" s="9" t="s">
        <v>3117</v>
      </c>
      <c r="C1246" s="1">
        <f t="shared" si="353"/>
        <v>104</v>
      </c>
      <c r="D1246" s="7">
        <f t="shared" si="354"/>
        <v>1</v>
      </c>
      <c r="E1246" s="7">
        <f t="shared" si="355"/>
        <v>4</v>
      </c>
      <c r="F1246" s="7">
        <f t="shared" si="356"/>
        <v>4</v>
      </c>
      <c r="G1246" s="7">
        <f t="shared" si="352"/>
        <v>3</v>
      </c>
      <c r="H1246" s="49">
        <f t="shared" si="357"/>
        <v>7</v>
      </c>
      <c r="I1246" s="177">
        <f t="shared" si="358"/>
        <v>6.7307692307692304E-2</v>
      </c>
      <c r="J1246" s="8"/>
      <c r="K1246" s="2">
        <f t="shared" si="359"/>
        <v>0.31730769230769229</v>
      </c>
      <c r="L1246" s="2">
        <f t="shared" si="360"/>
        <v>6.7307692307692304E-2</v>
      </c>
      <c r="M1246" s="2">
        <f t="shared" si="361"/>
        <v>6.7307692307692304E-2</v>
      </c>
      <c r="N1246" s="2">
        <f t="shared" si="364"/>
        <v>0.15384615384615385</v>
      </c>
      <c r="O1246" s="2">
        <f t="shared" si="365"/>
        <v>0.39423076923076927</v>
      </c>
      <c r="P1246" s="1">
        <v>33</v>
      </c>
      <c r="Q1246" s="1">
        <v>7</v>
      </c>
      <c r="R1246" s="1">
        <v>7</v>
      </c>
      <c r="S1246" s="1">
        <v>16</v>
      </c>
      <c r="T1246" s="1">
        <v>26</v>
      </c>
      <c r="U1246" s="1">
        <v>4</v>
      </c>
      <c r="V1246" s="1">
        <v>2</v>
      </c>
      <c r="W1246" s="1">
        <v>4</v>
      </c>
      <c r="X1246" s="1">
        <v>0</v>
      </c>
      <c r="Y1246" s="1"/>
      <c r="Z1246" s="1">
        <v>3</v>
      </c>
      <c r="AA1246" s="1">
        <f t="shared" si="369"/>
        <v>2</v>
      </c>
      <c r="AB1246" s="1">
        <v>0</v>
      </c>
      <c r="AC1246" s="1">
        <v>0</v>
      </c>
      <c r="AD1246" s="1">
        <v>0</v>
      </c>
      <c r="AE1246" s="1">
        <v>0</v>
      </c>
      <c r="AF1246" s="1">
        <v>0</v>
      </c>
      <c r="AG1246" s="1">
        <v>0</v>
      </c>
      <c r="AI1246" t="str">
        <f t="shared" si="351"/>
        <v>Sharon</v>
      </c>
      <c r="AJ1246" t="s">
        <v>118</v>
      </c>
      <c r="AK1246" s="182">
        <v>2</v>
      </c>
      <c r="AL1246" s="7"/>
      <c r="AN1246" s="97">
        <v>33</v>
      </c>
      <c r="AO1246" s="99">
        <v>11</v>
      </c>
      <c r="AP1246" s="99">
        <v>135</v>
      </c>
      <c r="AQ1246" s="106">
        <v>68820</v>
      </c>
      <c r="AR1246" s="106">
        <f t="shared" si="362"/>
        <v>33011</v>
      </c>
      <c r="AS1246" t="s">
        <v>1711</v>
      </c>
      <c r="AT1246" s="109">
        <f t="shared" si="363"/>
        <v>3368820</v>
      </c>
      <c r="AW1246">
        <v>14.6</v>
      </c>
      <c r="AX1246">
        <v>0</v>
      </c>
      <c r="AY1246">
        <v>14.6</v>
      </c>
      <c r="BA1246" s="7">
        <f t="shared" si="366"/>
        <v>1</v>
      </c>
      <c r="BB1246" s="7">
        <f t="shared" si="367"/>
        <v>0</v>
      </c>
      <c r="BC1246" s="7">
        <f t="shared" si="368"/>
        <v>0</v>
      </c>
      <c r="BD1246" s="7">
        <f t="shared" si="368"/>
        <v>0</v>
      </c>
      <c r="BE1246" s="7">
        <f t="shared" si="370"/>
        <v>0</v>
      </c>
      <c r="BF1246" s="117"/>
      <c r="BI1246" s="117"/>
      <c r="BJ1246" s="117"/>
      <c r="BK1246" s="168"/>
      <c r="BM1246" s="1">
        <v>1</v>
      </c>
      <c r="BN1246" s="1">
        <v>0</v>
      </c>
      <c r="BO1246" s="1">
        <v>1</v>
      </c>
      <c r="BP1246" s="1">
        <v>0</v>
      </c>
      <c r="BQ1246" s="1">
        <v>0</v>
      </c>
      <c r="BR1246" s="1">
        <v>0</v>
      </c>
      <c r="BS1246" s="1">
        <v>0</v>
      </c>
      <c r="BT1246" s="1">
        <v>0</v>
      </c>
      <c r="BU1246" s="1">
        <v>0</v>
      </c>
      <c r="BV1246" s="1">
        <v>0</v>
      </c>
      <c r="BW1246" s="1">
        <v>0</v>
      </c>
      <c r="BX1246" s="1">
        <v>0</v>
      </c>
      <c r="BY1246" s="1">
        <v>0</v>
      </c>
      <c r="BZ1246" s="1">
        <v>0</v>
      </c>
      <c r="CA1246" s="1">
        <v>0</v>
      </c>
    </row>
    <row r="1247" spans="1:79" hidden="1" outlineLevel="1">
      <c r="A1247" t="s">
        <v>1673</v>
      </c>
      <c r="B1247" s="9" t="s">
        <v>3117</v>
      </c>
      <c r="C1247" s="1">
        <f t="shared" si="353"/>
        <v>115</v>
      </c>
      <c r="D1247" s="7">
        <f t="shared" si="354"/>
        <v>2</v>
      </c>
      <c r="E1247" s="7">
        <f t="shared" si="355"/>
        <v>4</v>
      </c>
      <c r="F1247" s="7">
        <f t="shared" si="356"/>
        <v>5</v>
      </c>
      <c r="G1247" s="7">
        <f t="shared" si="352"/>
        <v>3</v>
      </c>
      <c r="H1247" s="49">
        <f t="shared" si="357"/>
        <v>24</v>
      </c>
      <c r="I1247" s="177">
        <f t="shared" si="358"/>
        <v>0.20869565217391303</v>
      </c>
      <c r="J1247" s="8"/>
      <c r="K1247" s="2">
        <f t="shared" si="359"/>
        <v>0.15652173913043479</v>
      </c>
      <c r="L1247" s="2">
        <f t="shared" si="360"/>
        <v>8.6956521739130432E-2</v>
      </c>
      <c r="M1247" s="2">
        <f t="shared" si="361"/>
        <v>7.8260869565217397E-2</v>
      </c>
      <c r="N1247" s="2">
        <f t="shared" si="364"/>
        <v>0.13043478260869565</v>
      </c>
      <c r="O1247" s="2">
        <f t="shared" si="365"/>
        <v>0.5478260869565218</v>
      </c>
      <c r="P1247" s="1">
        <v>18</v>
      </c>
      <c r="Q1247" s="1">
        <v>10</v>
      </c>
      <c r="R1247" s="1">
        <v>9</v>
      </c>
      <c r="S1247" s="1">
        <v>15</v>
      </c>
      <c r="T1247" s="1">
        <v>42</v>
      </c>
      <c r="U1247" s="1">
        <v>9</v>
      </c>
      <c r="V1247" s="1">
        <v>5</v>
      </c>
      <c r="W1247" s="1">
        <v>5</v>
      </c>
      <c r="X1247" s="1">
        <v>0</v>
      </c>
      <c r="Y1247" s="1"/>
      <c r="Z1247" s="1">
        <v>1</v>
      </c>
      <c r="AA1247" s="1">
        <f t="shared" si="369"/>
        <v>1</v>
      </c>
      <c r="AB1247" s="1">
        <v>0</v>
      </c>
      <c r="AC1247" s="1">
        <v>0</v>
      </c>
      <c r="AD1247" s="1">
        <v>0</v>
      </c>
      <c r="AE1247" s="1">
        <v>0</v>
      </c>
      <c r="AF1247" s="1">
        <v>0</v>
      </c>
      <c r="AG1247" s="1">
        <v>0</v>
      </c>
      <c r="AI1247" t="str">
        <f t="shared" si="351"/>
        <v>Shelburne</v>
      </c>
      <c r="AJ1247" t="s">
        <v>1926</v>
      </c>
      <c r="AK1247" s="182">
        <v>2</v>
      </c>
      <c r="AL1247" s="7"/>
      <c r="AN1247" s="97">
        <v>33</v>
      </c>
      <c r="AO1247" s="99">
        <v>7</v>
      </c>
      <c r="AP1247" s="99">
        <v>180</v>
      </c>
      <c r="AQ1247" s="106">
        <v>68980</v>
      </c>
      <c r="AR1247" s="106">
        <f t="shared" si="362"/>
        <v>33007</v>
      </c>
      <c r="AS1247" t="s">
        <v>1711</v>
      </c>
      <c r="AT1247" s="109">
        <f t="shared" si="363"/>
        <v>3368980</v>
      </c>
      <c r="AW1247">
        <v>48.8</v>
      </c>
      <c r="AX1247">
        <v>0.9</v>
      </c>
      <c r="AY1247">
        <v>47.89</v>
      </c>
      <c r="BA1247" s="7">
        <f t="shared" si="366"/>
        <v>0</v>
      </c>
      <c r="BB1247" s="7">
        <f t="shared" si="367"/>
        <v>0</v>
      </c>
      <c r="BC1247" s="7">
        <f t="shared" si="368"/>
        <v>0</v>
      </c>
      <c r="BD1247" s="7">
        <f t="shared" si="368"/>
        <v>0</v>
      </c>
      <c r="BE1247" s="7">
        <f t="shared" si="370"/>
        <v>1</v>
      </c>
      <c r="BF1247" s="117"/>
      <c r="BI1247" s="117"/>
      <c r="BJ1247" s="117"/>
      <c r="BK1247" s="168"/>
      <c r="BM1247" s="1">
        <v>0</v>
      </c>
      <c r="BN1247" s="1">
        <v>0</v>
      </c>
      <c r="BO1247" s="1">
        <v>0</v>
      </c>
      <c r="BP1247" s="1">
        <v>0</v>
      </c>
      <c r="BQ1247" s="1">
        <v>0</v>
      </c>
      <c r="BR1247" s="1">
        <v>0</v>
      </c>
      <c r="BS1247" s="1">
        <v>0</v>
      </c>
      <c r="BT1247" s="1">
        <v>0</v>
      </c>
      <c r="BU1247" s="1">
        <v>0</v>
      </c>
      <c r="BV1247" s="1">
        <v>1</v>
      </c>
      <c r="BW1247" s="1">
        <v>0</v>
      </c>
      <c r="BX1247" s="1">
        <v>0</v>
      </c>
      <c r="BY1247" s="1">
        <v>0</v>
      </c>
      <c r="BZ1247" s="1">
        <v>0</v>
      </c>
      <c r="CA1247" s="1">
        <v>0</v>
      </c>
    </row>
    <row r="1248" spans="1:79" hidden="1" outlineLevel="1">
      <c r="A1248" t="s">
        <v>1836</v>
      </c>
      <c r="B1248" s="9" t="s">
        <v>3117</v>
      </c>
      <c r="C1248" s="1">
        <f t="shared" si="353"/>
        <v>1607</v>
      </c>
      <c r="D1248" s="7">
        <f t="shared" si="354"/>
        <v>4</v>
      </c>
      <c r="E1248" s="7">
        <f t="shared" si="355"/>
        <v>5</v>
      </c>
      <c r="F1248" s="7">
        <f t="shared" si="356"/>
        <v>3</v>
      </c>
      <c r="G1248" s="7">
        <f t="shared" si="352"/>
        <v>2</v>
      </c>
      <c r="H1248" s="49">
        <f t="shared" si="357"/>
        <v>289</v>
      </c>
      <c r="I1248" s="177">
        <f t="shared" si="358"/>
        <v>0.17983820784069696</v>
      </c>
      <c r="J1248" s="8"/>
      <c r="K1248" s="2">
        <f t="shared" si="359"/>
        <v>0.11761045426260112</v>
      </c>
      <c r="L1248" s="2">
        <f t="shared" si="360"/>
        <v>0.10640945861854387</v>
      </c>
      <c r="M1248" s="2">
        <f t="shared" si="361"/>
        <v>0.12134411947728686</v>
      </c>
      <c r="N1248" s="2">
        <f t="shared" si="364"/>
        <v>0.1717485998755445</v>
      </c>
      <c r="O1248" s="2">
        <f t="shared" si="365"/>
        <v>0.4828873677660237</v>
      </c>
      <c r="P1248" s="1">
        <v>189</v>
      </c>
      <c r="Q1248" s="1">
        <v>171</v>
      </c>
      <c r="R1248" s="1">
        <v>195</v>
      </c>
      <c r="S1248" s="1">
        <v>276</v>
      </c>
      <c r="T1248" s="1">
        <v>565</v>
      </c>
      <c r="U1248" s="1">
        <v>45</v>
      </c>
      <c r="V1248" s="1">
        <v>49</v>
      </c>
      <c r="W1248" s="1">
        <v>75</v>
      </c>
      <c r="X1248" s="1">
        <v>15</v>
      </c>
      <c r="Y1248" s="1"/>
      <c r="Z1248" s="1">
        <v>18</v>
      </c>
      <c r="AA1248" s="1">
        <f t="shared" si="369"/>
        <v>4</v>
      </c>
      <c r="AB1248" s="1">
        <v>4</v>
      </c>
      <c r="AC1248" s="1">
        <v>1</v>
      </c>
      <c r="AD1248" s="1">
        <v>0</v>
      </c>
      <c r="AE1248" s="1">
        <v>0</v>
      </c>
      <c r="AF1248" s="1">
        <v>0</v>
      </c>
      <c r="AG1248" s="1">
        <v>0</v>
      </c>
      <c r="AI1248" t="str">
        <f t="shared" si="351"/>
        <v>Somersworth</v>
      </c>
      <c r="AJ1248" t="s">
        <v>2049</v>
      </c>
      <c r="AK1248" s="182">
        <v>1</v>
      </c>
      <c r="AL1248" s="7"/>
      <c r="AN1248" s="97">
        <v>33</v>
      </c>
      <c r="AO1248" s="99">
        <v>17</v>
      </c>
      <c r="AP1248" s="99">
        <v>60</v>
      </c>
      <c r="AQ1248" s="106">
        <v>69940</v>
      </c>
      <c r="AR1248" s="106">
        <f t="shared" si="362"/>
        <v>33017</v>
      </c>
      <c r="AS1248" t="s">
        <v>1029</v>
      </c>
      <c r="AT1248" s="109">
        <f t="shared" si="363"/>
        <v>3369940</v>
      </c>
      <c r="AW1248">
        <v>10.01</v>
      </c>
      <c r="AX1248">
        <v>0.23</v>
      </c>
      <c r="AY1248">
        <v>9.7799999999999994</v>
      </c>
      <c r="BA1248" s="7">
        <f t="shared" si="366"/>
        <v>0</v>
      </c>
      <c r="BB1248" s="7">
        <f t="shared" si="367"/>
        <v>0</v>
      </c>
      <c r="BC1248" s="7">
        <f t="shared" si="368"/>
        <v>0</v>
      </c>
      <c r="BD1248" s="7">
        <f t="shared" si="368"/>
        <v>0</v>
      </c>
      <c r="BE1248" s="7">
        <f t="shared" si="370"/>
        <v>1</v>
      </c>
      <c r="BF1248" s="117"/>
      <c r="BI1248" s="117"/>
      <c r="BJ1248" s="117"/>
      <c r="BK1248" s="168"/>
      <c r="BM1248" s="1">
        <v>1</v>
      </c>
      <c r="BN1248" s="1">
        <v>0</v>
      </c>
      <c r="BO1248" s="1">
        <v>0</v>
      </c>
      <c r="BP1248" s="1">
        <v>0</v>
      </c>
      <c r="BQ1248" s="1">
        <v>0</v>
      </c>
      <c r="BR1248" s="1">
        <v>0</v>
      </c>
      <c r="BS1248" s="1">
        <v>0</v>
      </c>
      <c r="BT1248" s="1">
        <v>0</v>
      </c>
      <c r="BU1248" s="1">
        <v>0</v>
      </c>
      <c r="BV1248" s="1">
        <v>0</v>
      </c>
      <c r="BW1248" s="1">
        <v>0</v>
      </c>
      <c r="BX1248" s="1">
        <v>0</v>
      </c>
      <c r="BY1248" s="1">
        <v>2</v>
      </c>
      <c r="BZ1248" s="1">
        <v>0</v>
      </c>
      <c r="CA1248" s="1">
        <v>1</v>
      </c>
    </row>
    <row r="1249" spans="1:79" hidden="1" outlineLevel="1">
      <c r="A1249" t="s">
        <v>1246</v>
      </c>
      <c r="B1249" s="9" t="s">
        <v>3117</v>
      </c>
      <c r="C1249" s="1">
        <f t="shared" si="353"/>
        <v>247</v>
      </c>
      <c r="D1249" s="7">
        <f t="shared" si="354"/>
        <v>4</v>
      </c>
      <c r="E1249" s="7">
        <f t="shared" si="355"/>
        <v>2</v>
      </c>
      <c r="F1249" s="7">
        <f t="shared" si="356"/>
        <v>5</v>
      </c>
      <c r="G1249" s="7">
        <f t="shared" si="352"/>
        <v>3</v>
      </c>
      <c r="H1249" s="49">
        <f t="shared" si="357"/>
        <v>91</v>
      </c>
      <c r="I1249" s="177">
        <f t="shared" si="358"/>
        <v>0.36842105263157893</v>
      </c>
      <c r="J1249" s="8"/>
      <c r="K1249" s="2">
        <f t="shared" si="359"/>
        <v>8.9068825910931168E-2</v>
      </c>
      <c r="L1249" s="2">
        <f t="shared" si="360"/>
        <v>0.12550607287449392</v>
      </c>
      <c r="M1249" s="2">
        <f t="shared" si="361"/>
        <v>7.6923076923076927E-2</v>
      </c>
      <c r="N1249" s="2">
        <f t="shared" si="364"/>
        <v>0.10121457489878542</v>
      </c>
      <c r="O1249" s="2">
        <f t="shared" si="365"/>
        <v>0.60728744939271273</v>
      </c>
      <c r="P1249" s="1">
        <v>22</v>
      </c>
      <c r="Q1249" s="1">
        <v>31</v>
      </c>
      <c r="R1249" s="1">
        <v>19</v>
      </c>
      <c r="S1249" s="1">
        <v>25</v>
      </c>
      <c r="T1249" s="1">
        <v>122</v>
      </c>
      <c r="U1249" s="1">
        <v>2</v>
      </c>
      <c r="V1249" s="1">
        <v>6</v>
      </c>
      <c r="W1249" s="1">
        <v>15</v>
      </c>
      <c r="X1249" s="1">
        <v>3</v>
      </c>
      <c r="Y1249" s="1"/>
      <c r="Z1249" s="1">
        <v>2</v>
      </c>
      <c r="AA1249" s="1">
        <f t="shared" si="369"/>
        <v>0</v>
      </c>
      <c r="AB1249" s="1">
        <v>0</v>
      </c>
      <c r="AC1249" s="1">
        <v>0</v>
      </c>
      <c r="AD1249" s="1">
        <v>0</v>
      </c>
      <c r="AE1249" s="1">
        <v>0</v>
      </c>
      <c r="AF1249" s="1">
        <v>0</v>
      </c>
      <c r="AG1249" s="1">
        <v>0</v>
      </c>
      <c r="AI1249" t="str">
        <f t="shared" si="351"/>
        <v>South Hampton</v>
      </c>
      <c r="AJ1249" t="s">
        <v>3010</v>
      </c>
      <c r="AK1249" s="182">
        <v>1</v>
      </c>
      <c r="AL1249" s="7"/>
      <c r="AN1249" s="97">
        <v>33</v>
      </c>
      <c r="AO1249" s="99">
        <v>15</v>
      </c>
      <c r="AP1249" s="99">
        <v>175</v>
      </c>
      <c r="AQ1249" s="106">
        <v>71140</v>
      </c>
      <c r="AR1249" s="106">
        <f t="shared" si="362"/>
        <v>33015</v>
      </c>
      <c r="AS1249" t="s">
        <v>1711</v>
      </c>
      <c r="AT1249" s="109">
        <f t="shared" si="363"/>
        <v>3371140</v>
      </c>
      <c r="AW1249">
        <v>8.01</v>
      </c>
      <c r="AX1249">
        <v>0.13</v>
      </c>
      <c r="AY1249">
        <v>7.87</v>
      </c>
      <c r="BA1249" s="7">
        <f t="shared" si="366"/>
        <v>0</v>
      </c>
      <c r="BB1249" s="7">
        <f t="shared" si="367"/>
        <v>0</v>
      </c>
      <c r="BC1249" s="7">
        <f t="shared" si="368"/>
        <v>0</v>
      </c>
      <c r="BD1249" s="7">
        <f t="shared" si="368"/>
        <v>0</v>
      </c>
      <c r="BE1249" s="7">
        <f t="shared" si="370"/>
        <v>1</v>
      </c>
      <c r="BF1249" s="117"/>
      <c r="BI1249" s="117"/>
      <c r="BJ1249" s="117"/>
      <c r="BK1249" s="168"/>
      <c r="BM1249" s="1">
        <v>0</v>
      </c>
      <c r="BN1249" s="1">
        <v>0</v>
      </c>
      <c r="BO1249" s="1">
        <v>0</v>
      </c>
      <c r="BP1249" s="1">
        <v>0</v>
      </c>
      <c r="BQ1249" s="1">
        <v>0</v>
      </c>
      <c r="BR1249" s="1">
        <v>0</v>
      </c>
      <c r="BS1249" s="1">
        <v>0</v>
      </c>
      <c r="BT1249" s="1">
        <v>0</v>
      </c>
      <c r="BU1249" s="1">
        <v>0</v>
      </c>
      <c r="BV1249" s="1">
        <v>0</v>
      </c>
      <c r="BW1249" s="1">
        <v>0</v>
      </c>
      <c r="BX1249" s="1">
        <v>0</v>
      </c>
      <c r="BY1249" s="1">
        <v>0</v>
      </c>
      <c r="BZ1249" s="1">
        <v>0</v>
      </c>
      <c r="CA1249" s="1">
        <v>0</v>
      </c>
    </row>
    <row r="1250" spans="1:79" hidden="1" outlineLevel="1">
      <c r="A1250" t="s">
        <v>43</v>
      </c>
      <c r="B1250" s="9" t="s">
        <v>3117</v>
      </c>
      <c r="C1250" s="1">
        <f t="shared" si="353"/>
        <v>365</v>
      </c>
      <c r="D1250" s="7">
        <f t="shared" si="354"/>
        <v>2</v>
      </c>
      <c r="E1250" s="7">
        <f t="shared" si="355"/>
        <v>3</v>
      </c>
      <c r="F1250" s="7">
        <f t="shared" si="356"/>
        <v>4</v>
      </c>
      <c r="G1250" s="7">
        <f t="shared" si="352"/>
        <v>4</v>
      </c>
      <c r="H1250" s="49">
        <f t="shared" si="357"/>
        <v>75</v>
      </c>
      <c r="I1250" s="177">
        <f t="shared" si="358"/>
        <v>0.20547945205479451</v>
      </c>
      <c r="J1250" s="8"/>
      <c r="K1250" s="2">
        <f t="shared" si="359"/>
        <v>0.14520547945205478</v>
      </c>
      <c r="L1250" s="2">
        <f t="shared" si="360"/>
        <v>0.11506849315068493</v>
      </c>
      <c r="M1250" s="2">
        <f t="shared" si="361"/>
        <v>0.10684931506849316</v>
      </c>
      <c r="N1250" s="2">
        <f t="shared" si="364"/>
        <v>0.10684931506849316</v>
      </c>
      <c r="O1250" s="2">
        <f t="shared" si="365"/>
        <v>0.52602739726027403</v>
      </c>
      <c r="P1250" s="1">
        <v>53</v>
      </c>
      <c r="Q1250" s="1">
        <v>42</v>
      </c>
      <c r="R1250" s="1">
        <v>39</v>
      </c>
      <c r="S1250" s="1">
        <v>39</v>
      </c>
      <c r="T1250" s="1">
        <v>128</v>
      </c>
      <c r="U1250" s="1">
        <v>11</v>
      </c>
      <c r="V1250" s="1">
        <v>11</v>
      </c>
      <c r="W1250" s="1">
        <v>30</v>
      </c>
      <c r="X1250" s="1">
        <v>7</v>
      </c>
      <c r="Y1250" s="1"/>
      <c r="Z1250" s="1">
        <v>2</v>
      </c>
      <c r="AA1250" s="1">
        <f t="shared" si="369"/>
        <v>1</v>
      </c>
      <c r="AB1250" s="1">
        <v>1</v>
      </c>
      <c r="AC1250" s="1">
        <v>0</v>
      </c>
      <c r="AD1250" s="1">
        <v>0</v>
      </c>
      <c r="AE1250" s="1">
        <v>0</v>
      </c>
      <c r="AF1250" s="1">
        <v>0</v>
      </c>
      <c r="AG1250" s="1">
        <v>1</v>
      </c>
      <c r="AI1250" t="str">
        <f t="shared" si="351"/>
        <v>Springfield</v>
      </c>
      <c r="AJ1250" t="s">
        <v>162</v>
      </c>
      <c r="AK1250" s="182">
        <v>2</v>
      </c>
      <c r="AL1250" s="7"/>
      <c r="AN1250" s="97">
        <v>33</v>
      </c>
      <c r="AO1250" s="99">
        <v>19</v>
      </c>
      <c r="AP1250" s="99">
        <v>60</v>
      </c>
      <c r="AQ1250" s="106">
        <v>72740</v>
      </c>
      <c r="AR1250" s="106">
        <f t="shared" si="362"/>
        <v>33019</v>
      </c>
      <c r="AS1250" t="s">
        <v>1711</v>
      </c>
      <c r="AT1250" s="109">
        <f t="shared" si="363"/>
        <v>3372740</v>
      </c>
      <c r="AW1250">
        <v>44.14</v>
      </c>
      <c r="AX1250">
        <v>0.89</v>
      </c>
      <c r="AY1250">
        <v>43.25</v>
      </c>
      <c r="BA1250" s="7">
        <f t="shared" si="366"/>
        <v>0</v>
      </c>
      <c r="BB1250" s="7">
        <f t="shared" si="367"/>
        <v>0</v>
      </c>
      <c r="BC1250" s="7">
        <f t="shared" si="368"/>
        <v>0</v>
      </c>
      <c r="BD1250" s="7">
        <f t="shared" si="368"/>
        <v>0</v>
      </c>
      <c r="BE1250" s="7">
        <f t="shared" si="370"/>
        <v>1</v>
      </c>
      <c r="BF1250" s="117"/>
      <c r="BI1250" s="117"/>
      <c r="BJ1250" s="117"/>
      <c r="BK1250" s="168"/>
      <c r="BM1250" s="1">
        <v>0</v>
      </c>
      <c r="BN1250" s="1">
        <v>0</v>
      </c>
      <c r="BO1250" s="1">
        <v>0</v>
      </c>
      <c r="BP1250" s="1">
        <v>0</v>
      </c>
      <c r="BQ1250" s="1">
        <v>0</v>
      </c>
      <c r="BR1250" s="1">
        <v>0</v>
      </c>
      <c r="BS1250" s="1">
        <v>0</v>
      </c>
      <c r="BT1250" s="1">
        <v>0</v>
      </c>
      <c r="BU1250" s="1">
        <v>0</v>
      </c>
      <c r="BV1250" s="1">
        <v>1</v>
      </c>
      <c r="BW1250" s="1">
        <v>0</v>
      </c>
      <c r="BX1250" s="1">
        <v>0</v>
      </c>
      <c r="BY1250" s="1">
        <v>0</v>
      </c>
      <c r="BZ1250" s="1">
        <v>0</v>
      </c>
      <c r="CA1250" s="1">
        <v>0</v>
      </c>
    </row>
    <row r="1251" spans="1:79" hidden="1" outlineLevel="1">
      <c r="A1251" t="s">
        <v>577</v>
      </c>
      <c r="B1251" s="9" t="s">
        <v>3117</v>
      </c>
      <c r="C1251" s="1">
        <f t="shared" si="353"/>
        <v>143</v>
      </c>
      <c r="D1251" s="7">
        <f t="shared" si="354"/>
        <v>2</v>
      </c>
      <c r="E1251" s="7">
        <f t="shared" si="355"/>
        <v>2</v>
      </c>
      <c r="F1251" s="7">
        <f t="shared" si="356"/>
        <v>2</v>
      </c>
      <c r="G1251" s="7">
        <f t="shared" si="352"/>
        <v>6</v>
      </c>
      <c r="H1251" s="49">
        <f t="shared" si="357"/>
        <v>52</v>
      </c>
      <c r="I1251" s="177">
        <f t="shared" si="358"/>
        <v>0.36363636363636365</v>
      </c>
      <c r="J1251" s="8"/>
      <c r="K1251" s="2">
        <f t="shared" si="359"/>
        <v>9.0909090909090912E-2</v>
      </c>
      <c r="L1251" s="2">
        <f t="shared" si="360"/>
        <v>9.0909090909090912E-2</v>
      </c>
      <c r="M1251" s="2">
        <f t="shared" si="361"/>
        <v>9.0909090909090912E-2</v>
      </c>
      <c r="N1251" s="2">
        <f t="shared" si="364"/>
        <v>6.2937062937062943E-2</v>
      </c>
      <c r="O1251" s="2">
        <f t="shared" si="365"/>
        <v>0.66433566433566427</v>
      </c>
      <c r="P1251" s="1">
        <v>13</v>
      </c>
      <c r="Q1251" s="1">
        <v>13</v>
      </c>
      <c r="R1251" s="1">
        <v>13</v>
      </c>
      <c r="S1251" s="1">
        <v>9</v>
      </c>
      <c r="T1251" s="1">
        <v>65</v>
      </c>
      <c r="U1251" s="1">
        <v>5</v>
      </c>
      <c r="V1251" s="1">
        <v>10</v>
      </c>
      <c r="W1251" s="1">
        <v>9</v>
      </c>
      <c r="X1251" s="1">
        <v>1</v>
      </c>
      <c r="Y1251" s="1"/>
      <c r="Z1251" s="1">
        <v>4</v>
      </c>
      <c r="AA1251" s="1">
        <f t="shared" si="369"/>
        <v>0</v>
      </c>
      <c r="AB1251" s="1">
        <v>1</v>
      </c>
      <c r="AC1251" s="1">
        <v>0</v>
      </c>
      <c r="AD1251" s="1">
        <v>0</v>
      </c>
      <c r="AE1251" s="1">
        <v>0</v>
      </c>
      <c r="AF1251" s="1">
        <v>0</v>
      </c>
      <c r="AG1251" s="1">
        <v>0</v>
      </c>
      <c r="AI1251" t="str">
        <f t="shared" si="351"/>
        <v>Stark</v>
      </c>
      <c r="AJ1251" t="s">
        <v>1926</v>
      </c>
      <c r="AK1251" s="182">
        <v>2</v>
      </c>
      <c r="AL1251" s="7"/>
      <c r="AN1251" s="97">
        <v>33</v>
      </c>
      <c r="AO1251" s="99">
        <v>7</v>
      </c>
      <c r="AP1251" s="99">
        <v>185</v>
      </c>
      <c r="AQ1251" s="106">
        <v>73060</v>
      </c>
      <c r="AR1251" s="106">
        <f t="shared" si="362"/>
        <v>33007</v>
      </c>
      <c r="AS1251" t="s">
        <v>1711</v>
      </c>
      <c r="AT1251" s="109">
        <f t="shared" si="363"/>
        <v>3373060</v>
      </c>
      <c r="AW1251">
        <v>59.6</v>
      </c>
      <c r="AX1251">
        <v>0.5</v>
      </c>
      <c r="AY1251">
        <v>59.1</v>
      </c>
      <c r="BA1251" s="7">
        <f t="shared" si="366"/>
        <v>0</v>
      </c>
      <c r="BB1251" s="7">
        <f t="shared" si="367"/>
        <v>0</v>
      </c>
      <c r="BC1251" s="7">
        <f t="shared" si="368"/>
        <v>0</v>
      </c>
      <c r="BD1251" s="7">
        <f t="shared" si="368"/>
        <v>0</v>
      </c>
      <c r="BE1251" s="7">
        <f t="shared" si="370"/>
        <v>1</v>
      </c>
      <c r="BF1251" s="117"/>
      <c r="BI1251" s="117"/>
      <c r="BJ1251" s="117"/>
      <c r="BK1251" s="168"/>
      <c r="BM1251" s="1">
        <v>0</v>
      </c>
      <c r="BN1251" s="1">
        <v>0</v>
      </c>
      <c r="BO1251" s="1">
        <v>0</v>
      </c>
      <c r="BP1251" s="1">
        <v>0</v>
      </c>
      <c r="BQ1251" s="1">
        <v>0</v>
      </c>
      <c r="BR1251" s="1">
        <v>0</v>
      </c>
      <c r="BS1251" s="1">
        <v>0</v>
      </c>
      <c r="BT1251" s="1">
        <v>0</v>
      </c>
      <c r="BU1251" s="1">
        <v>0</v>
      </c>
      <c r="BV1251" s="1">
        <v>0</v>
      </c>
      <c r="BW1251" s="1">
        <v>0</v>
      </c>
      <c r="BX1251" s="1">
        <v>0</v>
      </c>
      <c r="BY1251" s="1">
        <v>0</v>
      </c>
      <c r="BZ1251" s="1">
        <v>0</v>
      </c>
      <c r="CA1251" s="1">
        <v>0</v>
      </c>
    </row>
    <row r="1252" spans="1:79" hidden="1" outlineLevel="1">
      <c r="A1252" t="s">
        <v>571</v>
      </c>
      <c r="B1252" s="9" t="s">
        <v>3117</v>
      </c>
      <c r="C1252" s="1">
        <f t="shared" si="353"/>
        <v>156</v>
      </c>
      <c r="D1252" s="7">
        <f t="shared" si="354"/>
        <v>3</v>
      </c>
      <c r="E1252" s="7">
        <f t="shared" si="355"/>
        <v>5</v>
      </c>
      <c r="F1252" s="7">
        <f t="shared" si="356"/>
        <v>4</v>
      </c>
      <c r="G1252" s="7">
        <f t="shared" si="352"/>
        <v>2</v>
      </c>
      <c r="H1252" s="49">
        <f t="shared" si="357"/>
        <v>40</v>
      </c>
      <c r="I1252" s="177">
        <f t="shared" si="358"/>
        <v>0.25641025641025639</v>
      </c>
      <c r="J1252" s="8"/>
      <c r="K1252" s="2">
        <f t="shared" si="359"/>
        <v>0.11538461538461539</v>
      </c>
      <c r="L1252" s="2">
        <f t="shared" si="360"/>
        <v>7.0512820512820512E-2</v>
      </c>
      <c r="M1252" s="2">
        <f t="shared" si="361"/>
        <v>8.3333333333333329E-2</v>
      </c>
      <c r="N1252" s="2">
        <f t="shared" si="364"/>
        <v>0.13461538461538461</v>
      </c>
      <c r="O1252" s="2">
        <f t="shared" si="365"/>
        <v>0.59615384615384615</v>
      </c>
      <c r="P1252" s="1">
        <v>18</v>
      </c>
      <c r="Q1252" s="1">
        <v>11</v>
      </c>
      <c r="R1252" s="1">
        <v>13</v>
      </c>
      <c r="S1252" s="1">
        <v>21</v>
      </c>
      <c r="T1252" s="1">
        <v>61</v>
      </c>
      <c r="U1252" s="1">
        <v>9</v>
      </c>
      <c r="V1252" s="1">
        <v>6</v>
      </c>
      <c r="W1252" s="1">
        <v>10</v>
      </c>
      <c r="X1252" s="1">
        <v>2</v>
      </c>
      <c r="Y1252" s="1"/>
      <c r="Z1252" s="1">
        <v>4</v>
      </c>
      <c r="AA1252" s="1">
        <f t="shared" si="369"/>
        <v>0</v>
      </c>
      <c r="AB1252" s="1">
        <v>1</v>
      </c>
      <c r="AC1252" s="1">
        <v>0</v>
      </c>
      <c r="AD1252" s="1">
        <v>0</v>
      </c>
      <c r="AE1252" s="1">
        <v>0</v>
      </c>
      <c r="AF1252" s="1">
        <v>0</v>
      </c>
      <c r="AG1252" s="1">
        <v>0</v>
      </c>
      <c r="AI1252" t="str">
        <f t="shared" si="351"/>
        <v>Stewartstown</v>
      </c>
      <c r="AJ1252" t="s">
        <v>1926</v>
      </c>
      <c r="AK1252" s="182">
        <v>2</v>
      </c>
      <c r="AL1252" s="7"/>
      <c r="AN1252" s="97">
        <v>33</v>
      </c>
      <c r="AO1252" s="99">
        <v>7</v>
      </c>
      <c r="AP1252" s="99">
        <v>190</v>
      </c>
      <c r="AQ1252" s="106">
        <v>73380</v>
      </c>
      <c r="AR1252" s="106">
        <f t="shared" si="362"/>
        <v>33007</v>
      </c>
      <c r="AS1252" t="s">
        <v>1711</v>
      </c>
      <c r="AT1252" s="109">
        <f t="shared" si="363"/>
        <v>3373380</v>
      </c>
      <c r="AW1252">
        <v>46.78</v>
      </c>
      <c r="AX1252">
        <v>0.39</v>
      </c>
      <c r="AY1252">
        <v>46.38</v>
      </c>
      <c r="BA1252" s="7">
        <f t="shared" si="366"/>
        <v>0</v>
      </c>
      <c r="BB1252" s="7">
        <f t="shared" si="367"/>
        <v>0</v>
      </c>
      <c r="BC1252" s="7">
        <f t="shared" si="368"/>
        <v>0</v>
      </c>
      <c r="BD1252" s="7">
        <f t="shared" si="368"/>
        <v>0</v>
      </c>
      <c r="BE1252" s="7">
        <f t="shared" si="370"/>
        <v>1</v>
      </c>
      <c r="BF1252" s="117"/>
      <c r="BI1252" s="117"/>
      <c r="BJ1252" s="117"/>
      <c r="BK1252" s="168"/>
      <c r="BM1252" s="1">
        <v>0</v>
      </c>
      <c r="BN1252" s="1">
        <v>0</v>
      </c>
      <c r="BO1252" s="1">
        <v>0</v>
      </c>
      <c r="BP1252" s="1">
        <v>0</v>
      </c>
      <c r="BQ1252" s="1">
        <v>0</v>
      </c>
      <c r="BR1252" s="1">
        <v>0</v>
      </c>
      <c r="BS1252" s="1">
        <v>0</v>
      </c>
      <c r="BT1252" s="1">
        <v>0</v>
      </c>
      <c r="BU1252" s="1">
        <v>0</v>
      </c>
      <c r="BV1252" s="1">
        <v>0</v>
      </c>
      <c r="BW1252" s="1">
        <v>0</v>
      </c>
      <c r="BX1252" s="1">
        <v>0</v>
      </c>
      <c r="BY1252" s="1">
        <v>0</v>
      </c>
      <c r="BZ1252" s="1">
        <v>0</v>
      </c>
      <c r="CA1252" s="1">
        <v>0</v>
      </c>
    </row>
    <row r="1253" spans="1:79" hidden="1" outlineLevel="1">
      <c r="A1253" t="s">
        <v>1435</v>
      </c>
      <c r="B1253" s="9" t="s">
        <v>3117</v>
      </c>
      <c r="C1253" s="1">
        <f t="shared" si="353"/>
        <v>286</v>
      </c>
      <c r="D1253" s="7">
        <f t="shared" si="354"/>
        <v>2</v>
      </c>
      <c r="E1253" s="7">
        <f t="shared" si="355"/>
        <v>5</v>
      </c>
      <c r="F1253" s="7">
        <f t="shared" si="356"/>
        <v>5</v>
      </c>
      <c r="G1253" s="7">
        <f t="shared" si="352"/>
        <v>4</v>
      </c>
      <c r="H1253" s="49">
        <f t="shared" si="357"/>
        <v>43</v>
      </c>
      <c r="I1253" s="177">
        <f t="shared" si="358"/>
        <v>0.15034965034965034</v>
      </c>
      <c r="J1253" s="8"/>
      <c r="K1253" s="2">
        <f t="shared" si="359"/>
        <v>0.20279720279720279</v>
      </c>
      <c r="L1253" s="2">
        <f t="shared" si="360"/>
        <v>8.3916083916083919E-2</v>
      </c>
      <c r="M1253" s="2">
        <f t="shared" si="361"/>
        <v>8.3916083916083919E-2</v>
      </c>
      <c r="N1253" s="2">
        <f t="shared" si="364"/>
        <v>0.10139860139860139</v>
      </c>
      <c r="O1253" s="2">
        <f t="shared" si="365"/>
        <v>0.52797202797202791</v>
      </c>
      <c r="P1253" s="1">
        <v>58</v>
      </c>
      <c r="Q1253" s="1">
        <v>24</v>
      </c>
      <c r="R1253" s="1">
        <v>24</v>
      </c>
      <c r="S1253" s="1">
        <v>29</v>
      </c>
      <c r="T1253" s="1">
        <v>101</v>
      </c>
      <c r="U1253" s="1">
        <v>5</v>
      </c>
      <c r="V1253" s="1">
        <v>30</v>
      </c>
      <c r="W1253" s="1">
        <v>11</v>
      </c>
      <c r="X1253" s="1">
        <v>4</v>
      </c>
      <c r="Y1253" s="1"/>
      <c r="Z1253" s="1">
        <v>0</v>
      </c>
      <c r="AA1253" s="1">
        <f t="shared" si="369"/>
        <v>0</v>
      </c>
      <c r="AB1253" s="1">
        <v>0</v>
      </c>
      <c r="AC1253" s="1">
        <v>0</v>
      </c>
      <c r="AD1253" s="1">
        <v>0</v>
      </c>
      <c r="AE1253" s="1">
        <v>0</v>
      </c>
      <c r="AF1253" s="1">
        <v>0</v>
      </c>
      <c r="AG1253" s="1">
        <v>0</v>
      </c>
      <c r="AI1253" t="str">
        <f t="shared" si="351"/>
        <v>Stoddard</v>
      </c>
      <c r="AJ1253" t="s">
        <v>1369</v>
      </c>
      <c r="AK1253" s="182">
        <v>2</v>
      </c>
      <c r="AL1253" s="7"/>
      <c r="AN1253" s="97">
        <v>33</v>
      </c>
      <c r="AO1253" s="99">
        <v>5</v>
      </c>
      <c r="AP1253" s="99">
        <v>80</v>
      </c>
      <c r="AQ1253" s="106">
        <v>73700</v>
      </c>
      <c r="AR1253" s="106">
        <f t="shared" si="362"/>
        <v>33005</v>
      </c>
      <c r="AS1253" t="s">
        <v>1711</v>
      </c>
      <c r="AT1253" s="109">
        <f t="shared" si="363"/>
        <v>3373700</v>
      </c>
      <c r="AW1253">
        <v>53.01</v>
      </c>
      <c r="AX1253">
        <v>2.13</v>
      </c>
      <c r="AY1253">
        <v>50.88</v>
      </c>
      <c r="BA1253" s="7">
        <f t="shared" si="366"/>
        <v>0</v>
      </c>
      <c r="BB1253" s="7">
        <f t="shared" si="367"/>
        <v>0</v>
      </c>
      <c r="BC1253" s="7">
        <f t="shared" si="368"/>
        <v>0</v>
      </c>
      <c r="BD1253" s="7">
        <f t="shared" si="368"/>
        <v>0</v>
      </c>
      <c r="BE1253" s="7">
        <f t="shared" si="370"/>
        <v>1</v>
      </c>
      <c r="BF1253" s="117"/>
      <c r="BI1253" s="117"/>
      <c r="BJ1253" s="117"/>
      <c r="BK1253" s="168"/>
      <c r="BM1253" s="1">
        <v>0</v>
      </c>
      <c r="BN1253" s="1">
        <v>0</v>
      </c>
      <c r="BO1253" s="1">
        <v>0</v>
      </c>
      <c r="BP1253" s="1">
        <v>0</v>
      </c>
      <c r="BQ1253" s="1">
        <v>0</v>
      </c>
      <c r="BR1253" s="1">
        <v>0</v>
      </c>
      <c r="BS1253" s="1">
        <v>0</v>
      </c>
      <c r="BT1253" s="1">
        <v>0</v>
      </c>
      <c r="BU1253" s="1">
        <v>0</v>
      </c>
      <c r="BV1253" s="1">
        <v>0</v>
      </c>
      <c r="BW1253" s="1">
        <v>0</v>
      </c>
      <c r="BX1253" s="1">
        <v>0</v>
      </c>
      <c r="BY1253" s="1">
        <v>0</v>
      </c>
      <c r="BZ1253" s="1">
        <v>0</v>
      </c>
      <c r="CA1253" s="1">
        <v>0</v>
      </c>
    </row>
    <row r="1254" spans="1:79" hidden="1" outlineLevel="1">
      <c r="A1254" t="s">
        <v>2049</v>
      </c>
      <c r="B1254" s="9" t="s">
        <v>3117</v>
      </c>
      <c r="C1254" s="1">
        <f t="shared" si="353"/>
        <v>1099</v>
      </c>
      <c r="D1254" s="7">
        <f t="shared" si="354"/>
        <v>3</v>
      </c>
      <c r="E1254" s="7">
        <f t="shared" si="355"/>
        <v>4</v>
      </c>
      <c r="F1254" s="7">
        <f t="shared" si="356"/>
        <v>5</v>
      </c>
      <c r="G1254" s="7">
        <f t="shared" si="352"/>
        <v>2</v>
      </c>
      <c r="H1254" s="49">
        <f t="shared" si="357"/>
        <v>182</v>
      </c>
      <c r="I1254" s="177">
        <f t="shared" si="358"/>
        <v>0.16560509554140126</v>
      </c>
      <c r="J1254" s="8"/>
      <c r="K1254" s="2">
        <f t="shared" si="359"/>
        <v>0.15286624203821655</v>
      </c>
      <c r="L1254" s="2">
        <f t="shared" si="360"/>
        <v>0.11828935395814377</v>
      </c>
      <c r="M1254" s="2">
        <f t="shared" si="361"/>
        <v>9.5541401273885357E-2</v>
      </c>
      <c r="N1254" s="2">
        <f t="shared" si="364"/>
        <v>0.15923566878980891</v>
      </c>
      <c r="O1254" s="2">
        <f t="shared" si="365"/>
        <v>0.47406733393994549</v>
      </c>
      <c r="P1254" s="1">
        <v>168</v>
      </c>
      <c r="Q1254" s="1">
        <v>130</v>
      </c>
      <c r="R1254" s="1">
        <v>105</v>
      </c>
      <c r="S1254" s="1">
        <v>175</v>
      </c>
      <c r="T1254" s="1">
        <v>357</v>
      </c>
      <c r="U1254" s="1">
        <v>39</v>
      </c>
      <c r="V1254" s="1">
        <v>48</v>
      </c>
      <c r="W1254" s="1">
        <v>57</v>
      </c>
      <c r="X1254" s="1">
        <v>5</v>
      </c>
      <c r="Y1254" s="1"/>
      <c r="Z1254" s="1">
        <v>6</v>
      </c>
      <c r="AA1254" s="1">
        <f t="shared" si="369"/>
        <v>3</v>
      </c>
      <c r="AB1254" s="1">
        <v>2</v>
      </c>
      <c r="AC1254" s="1">
        <v>1</v>
      </c>
      <c r="AD1254" s="1">
        <v>0</v>
      </c>
      <c r="AE1254" s="1">
        <v>2</v>
      </c>
      <c r="AF1254" s="1">
        <v>0</v>
      </c>
      <c r="AG1254" s="1">
        <v>1</v>
      </c>
      <c r="AI1254" t="str">
        <f t="shared" si="351"/>
        <v>Strafford</v>
      </c>
      <c r="AJ1254" t="s">
        <v>2049</v>
      </c>
      <c r="AK1254" s="182">
        <v>1</v>
      </c>
      <c r="AL1254" s="7"/>
      <c r="AN1254" s="97">
        <v>33</v>
      </c>
      <c r="AO1254" s="99">
        <v>17</v>
      </c>
      <c r="AP1254" s="99">
        <v>65</v>
      </c>
      <c r="AQ1254" s="106">
        <v>73860</v>
      </c>
      <c r="AR1254" s="106">
        <f t="shared" si="362"/>
        <v>33017</v>
      </c>
      <c r="AS1254" t="s">
        <v>1711</v>
      </c>
      <c r="AT1254" s="109">
        <f t="shared" si="363"/>
        <v>3373860</v>
      </c>
      <c r="AW1254">
        <v>51.42</v>
      </c>
      <c r="AX1254">
        <v>2.25</v>
      </c>
      <c r="AY1254">
        <v>49.17</v>
      </c>
      <c r="BA1254" s="7">
        <f t="shared" si="366"/>
        <v>0</v>
      </c>
      <c r="BB1254" s="7">
        <f t="shared" si="367"/>
        <v>0</v>
      </c>
      <c r="BC1254" s="7">
        <f t="shared" si="368"/>
        <v>0</v>
      </c>
      <c r="BD1254" s="7">
        <f t="shared" si="368"/>
        <v>0</v>
      </c>
      <c r="BE1254" s="7">
        <f t="shared" si="370"/>
        <v>1</v>
      </c>
      <c r="BF1254" s="117"/>
      <c r="BI1254" s="117"/>
      <c r="BJ1254" s="117"/>
      <c r="BK1254" s="168"/>
      <c r="BM1254" s="1">
        <v>0</v>
      </c>
      <c r="BN1254" s="1">
        <v>0</v>
      </c>
      <c r="BO1254" s="1">
        <v>0</v>
      </c>
      <c r="BP1254" s="1">
        <v>0</v>
      </c>
      <c r="BQ1254" s="1">
        <v>0</v>
      </c>
      <c r="BR1254" s="1">
        <v>0</v>
      </c>
      <c r="BS1254" s="1">
        <v>0</v>
      </c>
      <c r="BT1254" s="1">
        <v>0</v>
      </c>
      <c r="BU1254" s="1">
        <v>0</v>
      </c>
      <c r="BV1254" s="1">
        <v>1</v>
      </c>
      <c r="BW1254" s="1">
        <v>0</v>
      </c>
      <c r="BX1254" s="1">
        <v>1</v>
      </c>
      <c r="BY1254" s="1">
        <v>0</v>
      </c>
      <c r="BZ1254" s="1">
        <v>1</v>
      </c>
      <c r="CA1254" s="1">
        <v>0</v>
      </c>
    </row>
    <row r="1255" spans="1:79" hidden="1" outlineLevel="1">
      <c r="A1255" t="s">
        <v>3038</v>
      </c>
      <c r="B1255" s="9" t="s">
        <v>3117</v>
      </c>
      <c r="C1255" s="1">
        <f t="shared" si="353"/>
        <v>93</v>
      </c>
      <c r="D1255" s="7">
        <f t="shared" si="354"/>
        <v>2</v>
      </c>
      <c r="E1255" s="7">
        <f t="shared" si="355"/>
        <v>4</v>
      </c>
      <c r="F1255" s="7">
        <f t="shared" si="356"/>
        <v>5</v>
      </c>
      <c r="G1255" s="7">
        <f t="shared" si="352"/>
        <v>3</v>
      </c>
      <c r="H1255" s="49">
        <f t="shared" si="357"/>
        <v>29</v>
      </c>
      <c r="I1255" s="177">
        <f t="shared" si="358"/>
        <v>0.31182795698924731</v>
      </c>
      <c r="J1255" s="8"/>
      <c r="K1255" s="2">
        <f t="shared" si="359"/>
        <v>0.16129032258064516</v>
      </c>
      <c r="L1255" s="2">
        <f t="shared" si="360"/>
        <v>9.6774193548387094E-2</v>
      </c>
      <c r="M1255" s="2">
        <f t="shared" si="361"/>
        <v>6.4516129032258063E-2</v>
      </c>
      <c r="N1255" s="2">
        <f t="shared" si="364"/>
        <v>0.10752688172043011</v>
      </c>
      <c r="O1255" s="2">
        <f t="shared" si="365"/>
        <v>0.56989247311827962</v>
      </c>
      <c r="P1255" s="1">
        <v>15</v>
      </c>
      <c r="Q1255" s="1">
        <v>9</v>
      </c>
      <c r="R1255" s="1">
        <v>6</v>
      </c>
      <c r="S1255" s="1">
        <v>10</v>
      </c>
      <c r="T1255" s="1">
        <v>44</v>
      </c>
      <c r="U1255" s="1">
        <v>2</v>
      </c>
      <c r="V1255" s="1">
        <v>1</v>
      </c>
      <c r="W1255" s="1">
        <v>5</v>
      </c>
      <c r="X1255" s="1">
        <v>1</v>
      </c>
      <c r="Y1255" s="1"/>
      <c r="Z1255" s="1">
        <v>0</v>
      </c>
      <c r="AA1255" s="1">
        <f t="shared" si="369"/>
        <v>0</v>
      </c>
      <c r="AB1255" s="1">
        <v>0</v>
      </c>
      <c r="AC1255" s="1">
        <v>0</v>
      </c>
      <c r="AD1255" s="1">
        <v>0</v>
      </c>
      <c r="AE1255" s="1">
        <v>0</v>
      </c>
      <c r="AF1255" s="1">
        <v>0</v>
      </c>
      <c r="AG1255" s="1">
        <v>0</v>
      </c>
      <c r="AI1255" t="str">
        <f t="shared" si="351"/>
        <v>Stratford</v>
      </c>
      <c r="AJ1255" t="s">
        <v>1926</v>
      </c>
      <c r="AK1255" s="182">
        <v>2</v>
      </c>
      <c r="AL1255" s="7"/>
      <c r="AN1255" s="97">
        <v>33</v>
      </c>
      <c r="AO1255" s="99">
        <v>7</v>
      </c>
      <c r="AP1255" s="99">
        <v>195</v>
      </c>
      <c r="AQ1255" s="106">
        <v>74180</v>
      </c>
      <c r="AR1255" s="106">
        <f t="shared" si="362"/>
        <v>33007</v>
      </c>
      <c r="AS1255" t="s">
        <v>1711</v>
      </c>
      <c r="AT1255" s="109">
        <f t="shared" si="363"/>
        <v>3374180</v>
      </c>
      <c r="AW1255">
        <v>80</v>
      </c>
      <c r="AX1255">
        <v>0.14000000000000001</v>
      </c>
      <c r="AY1255">
        <v>79.849999999999994</v>
      </c>
      <c r="BA1255" s="7">
        <f t="shared" si="366"/>
        <v>0</v>
      </c>
      <c r="BB1255" s="7">
        <f t="shared" si="367"/>
        <v>0</v>
      </c>
      <c r="BC1255" s="7">
        <f t="shared" si="368"/>
        <v>0</v>
      </c>
      <c r="BD1255" s="7">
        <f t="shared" si="368"/>
        <v>0</v>
      </c>
      <c r="BE1255" s="7">
        <f t="shared" si="370"/>
        <v>1</v>
      </c>
      <c r="BF1255" s="117"/>
      <c r="BI1255" s="117"/>
      <c r="BJ1255" s="117"/>
      <c r="BK1255" s="168"/>
      <c r="BM1255" s="1">
        <v>0</v>
      </c>
      <c r="BN1255" s="1">
        <v>0</v>
      </c>
      <c r="BO1255" s="1">
        <v>0</v>
      </c>
      <c r="BP1255" s="1">
        <v>0</v>
      </c>
      <c r="BQ1255" s="1">
        <v>0</v>
      </c>
      <c r="BR1255" s="1">
        <v>0</v>
      </c>
      <c r="BS1255" s="1">
        <v>0</v>
      </c>
      <c r="BT1255" s="1">
        <v>0</v>
      </c>
      <c r="BU1255" s="1">
        <v>0</v>
      </c>
      <c r="BV1255" s="1">
        <v>0</v>
      </c>
      <c r="BW1255" s="1">
        <v>0</v>
      </c>
      <c r="BX1255" s="1">
        <v>0</v>
      </c>
      <c r="BY1255" s="1">
        <v>0</v>
      </c>
      <c r="BZ1255" s="1">
        <v>0</v>
      </c>
      <c r="CA1255" s="1">
        <v>0</v>
      </c>
    </row>
    <row r="1256" spans="1:79" hidden="1" outlineLevel="1">
      <c r="A1256" t="s">
        <v>1630</v>
      </c>
      <c r="B1256" s="9" t="s">
        <v>3117</v>
      </c>
      <c r="C1256" s="1">
        <f t="shared" si="353"/>
        <v>2117</v>
      </c>
      <c r="D1256" s="7">
        <f t="shared" si="354"/>
        <v>2</v>
      </c>
      <c r="E1256" s="7">
        <f t="shared" si="355"/>
        <v>5</v>
      </c>
      <c r="F1256" s="7">
        <f t="shared" si="356"/>
        <v>3</v>
      </c>
      <c r="G1256" s="7">
        <f t="shared" si="352"/>
        <v>6</v>
      </c>
      <c r="H1256" s="49">
        <f t="shared" si="357"/>
        <v>112</v>
      </c>
      <c r="I1256" s="177">
        <f t="shared" si="358"/>
        <v>5.2905054322153991E-2</v>
      </c>
      <c r="J1256" s="8"/>
      <c r="K1256" s="2">
        <f t="shared" si="359"/>
        <v>0.23854511100614076</v>
      </c>
      <c r="L1256" s="2">
        <f t="shared" si="360"/>
        <v>8.8332546055739258E-2</v>
      </c>
      <c r="M1256" s="2">
        <f t="shared" si="361"/>
        <v>0.13887576759565423</v>
      </c>
      <c r="N1256" s="2">
        <f t="shared" si="364"/>
        <v>8.0302314596126592E-2</v>
      </c>
      <c r="O1256" s="2">
        <f t="shared" si="365"/>
        <v>0.4539442607463392</v>
      </c>
      <c r="P1256" s="1">
        <v>505</v>
      </c>
      <c r="Q1256" s="1">
        <v>187</v>
      </c>
      <c r="R1256" s="1">
        <v>294</v>
      </c>
      <c r="S1256" s="1">
        <v>170</v>
      </c>
      <c r="T1256" s="1">
        <v>617</v>
      </c>
      <c r="U1256" s="1">
        <v>21</v>
      </c>
      <c r="V1256" s="1">
        <v>94</v>
      </c>
      <c r="W1256" s="1">
        <v>198</v>
      </c>
      <c r="X1256" s="1">
        <v>6</v>
      </c>
      <c r="Y1256" s="1"/>
      <c r="Z1256" s="1">
        <v>19</v>
      </c>
      <c r="AA1256" s="1">
        <f t="shared" si="369"/>
        <v>1</v>
      </c>
      <c r="AB1256" s="1">
        <v>0</v>
      </c>
      <c r="AC1256" s="1">
        <v>1</v>
      </c>
      <c r="AD1256" s="1">
        <v>0</v>
      </c>
      <c r="AE1256" s="1">
        <v>0</v>
      </c>
      <c r="AF1256" s="1">
        <v>1</v>
      </c>
      <c r="AG1256" s="1">
        <v>3</v>
      </c>
      <c r="AI1256" t="str">
        <f t="shared" si="351"/>
        <v>Stratham</v>
      </c>
      <c r="AJ1256" t="s">
        <v>3010</v>
      </c>
      <c r="AK1256" s="182">
        <v>1</v>
      </c>
      <c r="AL1256" s="7"/>
      <c r="AN1256" s="97">
        <v>33</v>
      </c>
      <c r="AO1256" s="99">
        <v>15</v>
      </c>
      <c r="AP1256" s="99">
        <v>180</v>
      </c>
      <c r="AQ1256" s="106">
        <v>74340</v>
      </c>
      <c r="AR1256" s="106">
        <f t="shared" si="362"/>
        <v>33015</v>
      </c>
      <c r="AS1256" t="s">
        <v>1711</v>
      </c>
      <c r="AT1256" s="109">
        <f t="shared" si="363"/>
        <v>3374340</v>
      </c>
      <c r="AW1256">
        <v>15.48</v>
      </c>
      <c r="AX1256">
        <v>0.37</v>
      </c>
      <c r="AY1256">
        <v>15.11</v>
      </c>
      <c r="BA1256" s="7">
        <f t="shared" si="366"/>
        <v>0</v>
      </c>
      <c r="BB1256" s="7">
        <f t="shared" si="367"/>
        <v>0</v>
      </c>
      <c r="BC1256" s="7">
        <f t="shared" si="368"/>
        <v>0</v>
      </c>
      <c r="BD1256" s="7">
        <f t="shared" si="368"/>
        <v>0</v>
      </c>
      <c r="BE1256" s="7">
        <f t="shared" si="370"/>
        <v>1</v>
      </c>
      <c r="BF1256" s="117"/>
      <c r="BI1256" s="117"/>
      <c r="BJ1256" s="117"/>
      <c r="BK1256" s="168"/>
      <c r="BM1256" s="1">
        <v>0</v>
      </c>
      <c r="BN1256" s="1">
        <v>0</v>
      </c>
      <c r="BO1256" s="1">
        <v>0</v>
      </c>
      <c r="BP1256" s="1">
        <v>0</v>
      </c>
      <c r="BQ1256" s="1">
        <v>0</v>
      </c>
      <c r="BR1256" s="1">
        <v>0</v>
      </c>
      <c r="BS1256" s="1">
        <v>0</v>
      </c>
      <c r="BT1256" s="1">
        <v>1</v>
      </c>
      <c r="BU1256" s="1">
        <v>0</v>
      </c>
      <c r="BV1256" s="1">
        <v>0</v>
      </c>
      <c r="BW1256" s="1">
        <v>0</v>
      </c>
      <c r="BX1256" s="1">
        <v>0</v>
      </c>
      <c r="BY1256" s="1">
        <v>0</v>
      </c>
      <c r="BZ1256" s="1">
        <v>0</v>
      </c>
      <c r="CA1256" s="1">
        <v>0</v>
      </c>
    </row>
    <row r="1257" spans="1:79" hidden="1" outlineLevel="1">
      <c r="A1257" t="s">
        <v>2080</v>
      </c>
      <c r="B1257" s="9" t="s">
        <v>3117</v>
      </c>
      <c r="C1257" s="1">
        <f t="shared" si="353"/>
        <v>147</v>
      </c>
      <c r="D1257" s="7">
        <f t="shared" si="354"/>
        <v>2</v>
      </c>
      <c r="E1257" s="7">
        <f t="shared" si="355"/>
        <v>3</v>
      </c>
      <c r="F1257" s="7">
        <f t="shared" si="356"/>
        <v>5</v>
      </c>
      <c r="G1257" s="7">
        <f t="shared" si="352"/>
        <v>5</v>
      </c>
      <c r="H1257" s="49">
        <f t="shared" si="357"/>
        <v>8</v>
      </c>
      <c r="I1257" s="177">
        <f t="shared" si="358"/>
        <v>5.4421768707482991E-2</v>
      </c>
      <c r="J1257" s="8"/>
      <c r="K1257" s="2">
        <f t="shared" si="359"/>
        <v>0.23129251700680273</v>
      </c>
      <c r="L1257" s="2">
        <f t="shared" si="360"/>
        <v>0.10204081632653061</v>
      </c>
      <c r="M1257" s="2">
        <f t="shared" si="361"/>
        <v>6.8027210884353748E-2</v>
      </c>
      <c r="N1257" s="2">
        <f t="shared" si="364"/>
        <v>6.8027210884353748E-2</v>
      </c>
      <c r="O1257" s="2">
        <f t="shared" si="365"/>
        <v>0.53061224489795922</v>
      </c>
      <c r="P1257" s="1">
        <v>34</v>
      </c>
      <c r="Q1257" s="1">
        <v>15</v>
      </c>
      <c r="R1257" s="1">
        <v>10</v>
      </c>
      <c r="S1257" s="1">
        <v>10</v>
      </c>
      <c r="T1257" s="1">
        <v>42</v>
      </c>
      <c r="U1257" s="1">
        <v>9</v>
      </c>
      <c r="V1257" s="1">
        <v>9</v>
      </c>
      <c r="W1257" s="1">
        <v>12</v>
      </c>
      <c r="X1257" s="1">
        <v>2</v>
      </c>
      <c r="Y1257" s="1"/>
      <c r="Z1257" s="1">
        <v>3</v>
      </c>
      <c r="AA1257" s="1">
        <f t="shared" si="369"/>
        <v>0</v>
      </c>
      <c r="AB1257" s="1">
        <v>0</v>
      </c>
      <c r="AC1257" s="1">
        <v>0</v>
      </c>
      <c r="AD1257" s="1">
        <v>0</v>
      </c>
      <c r="AE1257" s="1">
        <v>0</v>
      </c>
      <c r="AF1257" s="1">
        <v>1</v>
      </c>
      <c r="AG1257" s="1">
        <v>0</v>
      </c>
      <c r="AI1257" t="str">
        <f t="shared" si="351"/>
        <v>Sugar Hill</v>
      </c>
      <c r="AJ1257" t="s">
        <v>923</v>
      </c>
      <c r="AK1257" s="182">
        <v>2</v>
      </c>
      <c r="AL1257" s="7"/>
      <c r="AN1257" s="97">
        <v>33</v>
      </c>
      <c r="AO1257" s="99">
        <v>9</v>
      </c>
      <c r="AP1257" s="99">
        <v>167</v>
      </c>
      <c r="AQ1257" s="106">
        <v>74740</v>
      </c>
      <c r="AR1257" s="106">
        <f t="shared" si="362"/>
        <v>33009</v>
      </c>
      <c r="AS1257" t="s">
        <v>1711</v>
      </c>
      <c r="AT1257" s="109">
        <f t="shared" si="363"/>
        <v>3374740</v>
      </c>
      <c r="AW1257">
        <v>17.23</v>
      </c>
      <c r="AX1257">
        <v>0.11</v>
      </c>
      <c r="AY1257">
        <v>17.11</v>
      </c>
      <c r="BA1257" s="7">
        <f t="shared" si="366"/>
        <v>0</v>
      </c>
      <c r="BB1257" s="7">
        <f t="shared" si="367"/>
        <v>0</v>
      </c>
      <c r="BC1257" s="7">
        <f t="shared" si="368"/>
        <v>0</v>
      </c>
      <c r="BD1257" s="7">
        <f t="shared" si="368"/>
        <v>0</v>
      </c>
      <c r="BE1257" s="7">
        <f t="shared" si="370"/>
        <v>1</v>
      </c>
      <c r="BF1257" s="117"/>
      <c r="BI1257" s="117"/>
      <c r="BJ1257" s="117"/>
      <c r="BK1257" s="168"/>
      <c r="BM1257" s="1">
        <v>0</v>
      </c>
      <c r="BN1257" s="1">
        <v>0</v>
      </c>
      <c r="BO1257" s="1">
        <v>0</v>
      </c>
      <c r="BP1257" s="1">
        <v>0</v>
      </c>
      <c r="BQ1257" s="1">
        <v>0</v>
      </c>
      <c r="BR1257" s="1">
        <v>0</v>
      </c>
      <c r="BS1257" s="1">
        <v>0</v>
      </c>
      <c r="BT1257" s="1">
        <v>0</v>
      </c>
      <c r="BU1257" s="1">
        <v>0</v>
      </c>
      <c r="BV1257" s="1">
        <v>0</v>
      </c>
      <c r="BW1257" s="1">
        <v>0</v>
      </c>
      <c r="BX1257" s="1">
        <v>0</v>
      </c>
      <c r="BY1257" s="1">
        <v>0</v>
      </c>
      <c r="BZ1257" s="1">
        <v>0</v>
      </c>
      <c r="CA1257" s="1">
        <v>0</v>
      </c>
    </row>
    <row r="1258" spans="1:79" hidden="1" outlineLevel="1">
      <c r="A1258" t="s">
        <v>162</v>
      </c>
      <c r="B1258" s="9" t="s">
        <v>3117</v>
      </c>
      <c r="C1258" s="1">
        <f t="shared" si="353"/>
        <v>135</v>
      </c>
      <c r="D1258" s="7">
        <f t="shared" si="354"/>
        <v>3</v>
      </c>
      <c r="E1258" s="7">
        <f t="shared" si="355"/>
        <v>5</v>
      </c>
      <c r="F1258" s="7">
        <f t="shared" si="356"/>
        <v>4</v>
      </c>
      <c r="G1258" s="7">
        <f t="shared" si="352"/>
        <v>2</v>
      </c>
      <c r="H1258" s="49">
        <f t="shared" si="357"/>
        <v>26</v>
      </c>
      <c r="I1258" s="177">
        <f t="shared" si="358"/>
        <v>0.19259259259259259</v>
      </c>
      <c r="J1258" s="8"/>
      <c r="K1258" s="2">
        <f t="shared" si="359"/>
        <v>0.17037037037037037</v>
      </c>
      <c r="L1258" s="2">
        <f t="shared" si="360"/>
        <v>8.8888888888888892E-2</v>
      </c>
      <c r="M1258" s="2">
        <f t="shared" si="361"/>
        <v>0.14074074074074075</v>
      </c>
      <c r="N1258" s="2">
        <f t="shared" si="364"/>
        <v>0.17777777777777778</v>
      </c>
      <c r="O1258" s="2">
        <f t="shared" si="365"/>
        <v>0.42222222222222217</v>
      </c>
      <c r="P1258" s="1">
        <v>23</v>
      </c>
      <c r="Q1258" s="1">
        <v>12</v>
      </c>
      <c r="R1258" s="1">
        <v>19</v>
      </c>
      <c r="S1258" s="1">
        <v>24</v>
      </c>
      <c r="T1258" s="1">
        <v>50</v>
      </c>
      <c r="U1258" s="1">
        <v>1</v>
      </c>
      <c r="V1258" s="1">
        <v>5</v>
      </c>
      <c r="W1258" s="1">
        <v>1</v>
      </c>
      <c r="X1258" s="1">
        <v>0</v>
      </c>
      <c r="Y1258" s="1"/>
      <c r="Z1258" s="1">
        <v>0</v>
      </c>
      <c r="AA1258" s="1">
        <f t="shared" si="369"/>
        <v>0</v>
      </c>
      <c r="AB1258" s="1">
        <v>0</v>
      </c>
      <c r="AC1258" s="1">
        <v>0</v>
      </c>
      <c r="AD1258" s="1">
        <v>0</v>
      </c>
      <c r="AE1258" s="1">
        <v>0</v>
      </c>
      <c r="AF1258" s="1">
        <v>0</v>
      </c>
      <c r="AG1258" s="1">
        <v>0</v>
      </c>
      <c r="AI1258" t="str">
        <f t="shared" si="351"/>
        <v>Sullivan</v>
      </c>
      <c r="AJ1258" t="s">
        <v>1369</v>
      </c>
      <c r="AK1258" s="182">
        <v>2</v>
      </c>
      <c r="AL1258" s="7"/>
      <c r="AN1258" s="97">
        <v>33</v>
      </c>
      <c r="AO1258" s="99">
        <v>5</v>
      </c>
      <c r="AP1258" s="99">
        <v>85</v>
      </c>
      <c r="AQ1258" s="106">
        <v>74900</v>
      </c>
      <c r="AR1258" s="106">
        <f t="shared" si="362"/>
        <v>33005</v>
      </c>
      <c r="AS1258" t="s">
        <v>1711</v>
      </c>
      <c r="AT1258" s="109">
        <f t="shared" si="363"/>
        <v>3374900</v>
      </c>
      <c r="AW1258">
        <v>18.7</v>
      </c>
      <c r="AX1258">
        <v>0.19</v>
      </c>
      <c r="AY1258">
        <v>18.510000000000002</v>
      </c>
      <c r="BA1258" s="7">
        <f t="shared" si="366"/>
        <v>0</v>
      </c>
      <c r="BB1258" s="7">
        <f t="shared" si="367"/>
        <v>0</v>
      </c>
      <c r="BC1258" s="7">
        <f t="shared" si="368"/>
        <v>0</v>
      </c>
      <c r="BD1258" s="7">
        <f t="shared" si="368"/>
        <v>0</v>
      </c>
      <c r="BE1258" s="7">
        <f t="shared" si="370"/>
        <v>1</v>
      </c>
      <c r="BF1258" s="117"/>
      <c r="BI1258" s="117"/>
      <c r="BJ1258" s="117"/>
      <c r="BK1258" s="168"/>
      <c r="BM1258" s="1">
        <v>0</v>
      </c>
      <c r="BN1258" s="1">
        <v>0</v>
      </c>
      <c r="BO1258" s="1">
        <v>0</v>
      </c>
      <c r="BP1258" s="1">
        <v>0</v>
      </c>
      <c r="BQ1258" s="1">
        <v>0</v>
      </c>
      <c r="BR1258" s="1">
        <v>0</v>
      </c>
      <c r="BS1258" s="1">
        <v>0</v>
      </c>
      <c r="BT1258" s="1">
        <v>0</v>
      </c>
      <c r="BU1258" s="1">
        <v>0</v>
      </c>
      <c r="BV1258" s="1">
        <v>0</v>
      </c>
      <c r="BW1258" s="1">
        <v>0</v>
      </c>
      <c r="BX1258" s="1">
        <v>0</v>
      </c>
      <c r="BY1258" s="1">
        <v>0</v>
      </c>
      <c r="BZ1258" s="1">
        <v>0</v>
      </c>
      <c r="CA1258" s="1">
        <v>0</v>
      </c>
    </row>
    <row r="1259" spans="1:79" hidden="1" outlineLevel="1">
      <c r="A1259" t="s">
        <v>2954</v>
      </c>
      <c r="B1259" s="9" t="s">
        <v>3117</v>
      </c>
      <c r="C1259" s="1">
        <f t="shared" si="353"/>
        <v>972</v>
      </c>
      <c r="D1259" s="7">
        <f t="shared" si="354"/>
        <v>2</v>
      </c>
      <c r="E1259" s="7">
        <f t="shared" si="355"/>
        <v>3</v>
      </c>
      <c r="F1259" s="7">
        <f t="shared" si="356"/>
        <v>5</v>
      </c>
      <c r="G1259" s="7">
        <f t="shared" si="352"/>
        <v>4</v>
      </c>
      <c r="H1259" s="49">
        <f t="shared" si="357"/>
        <v>167</v>
      </c>
      <c r="I1259" s="177">
        <f t="shared" si="358"/>
        <v>0.17181069958847736</v>
      </c>
      <c r="J1259" s="8"/>
      <c r="K1259" s="2">
        <f t="shared" si="359"/>
        <v>0.18724279835390947</v>
      </c>
      <c r="L1259" s="2">
        <f t="shared" si="360"/>
        <v>0.10596707818930041</v>
      </c>
      <c r="M1259" s="2">
        <f t="shared" si="361"/>
        <v>8.3333333333333329E-2</v>
      </c>
      <c r="N1259" s="2">
        <f t="shared" si="364"/>
        <v>0.10493827160493827</v>
      </c>
      <c r="O1259" s="2">
        <f t="shared" si="365"/>
        <v>0.51851851851851849</v>
      </c>
      <c r="P1259" s="1">
        <v>182</v>
      </c>
      <c r="Q1259" s="1">
        <v>103</v>
      </c>
      <c r="R1259" s="1">
        <v>81</v>
      </c>
      <c r="S1259" s="1">
        <v>102</v>
      </c>
      <c r="T1259" s="1">
        <v>349</v>
      </c>
      <c r="U1259" s="1">
        <v>23</v>
      </c>
      <c r="V1259" s="1">
        <v>38</v>
      </c>
      <c r="W1259" s="1">
        <v>77</v>
      </c>
      <c r="X1259" s="1">
        <v>3</v>
      </c>
      <c r="Y1259" s="1"/>
      <c r="Z1259" s="1">
        <v>10</v>
      </c>
      <c r="AA1259" s="1">
        <f t="shared" si="369"/>
        <v>3</v>
      </c>
      <c r="AB1259" s="1">
        <v>0</v>
      </c>
      <c r="AC1259" s="1">
        <v>0</v>
      </c>
      <c r="AD1259" s="1">
        <v>1</v>
      </c>
      <c r="AE1259" s="1">
        <v>0</v>
      </c>
      <c r="AF1259" s="1">
        <v>0</v>
      </c>
      <c r="AG1259" s="1">
        <v>0</v>
      </c>
      <c r="AI1259" t="str">
        <f t="shared" si="351"/>
        <v>Sunapee</v>
      </c>
      <c r="AJ1259" t="s">
        <v>162</v>
      </c>
      <c r="AK1259" s="182">
        <v>2</v>
      </c>
      <c r="AL1259" s="7"/>
      <c r="AN1259" s="97">
        <v>33</v>
      </c>
      <c r="AO1259" s="99">
        <v>19</v>
      </c>
      <c r="AP1259" s="99">
        <v>65</v>
      </c>
      <c r="AQ1259" s="106">
        <v>75060</v>
      </c>
      <c r="AR1259" s="106">
        <f t="shared" si="362"/>
        <v>33019</v>
      </c>
      <c r="AS1259" t="s">
        <v>1711</v>
      </c>
      <c r="AT1259" s="109">
        <f t="shared" si="363"/>
        <v>3375060</v>
      </c>
      <c r="AW1259">
        <v>25.2</v>
      </c>
      <c r="AX1259">
        <v>4.08</v>
      </c>
      <c r="AY1259">
        <v>21.12</v>
      </c>
      <c r="BA1259" s="7">
        <f t="shared" si="366"/>
        <v>0</v>
      </c>
      <c r="BB1259" s="7">
        <f t="shared" si="367"/>
        <v>0</v>
      </c>
      <c r="BC1259" s="7">
        <f t="shared" si="368"/>
        <v>0</v>
      </c>
      <c r="BD1259" s="7">
        <f t="shared" si="368"/>
        <v>0</v>
      </c>
      <c r="BE1259" s="7">
        <f t="shared" si="370"/>
        <v>1</v>
      </c>
      <c r="BF1259" s="117"/>
      <c r="BI1259" s="117"/>
      <c r="BJ1259" s="117"/>
      <c r="BK1259" s="168"/>
      <c r="BM1259" s="1">
        <v>0</v>
      </c>
      <c r="BN1259" s="1">
        <v>0</v>
      </c>
      <c r="BO1259" s="1">
        <v>1</v>
      </c>
      <c r="BP1259" s="1">
        <v>0</v>
      </c>
      <c r="BQ1259" s="1">
        <v>0</v>
      </c>
      <c r="BR1259" s="1">
        <v>0</v>
      </c>
      <c r="BS1259" s="1">
        <v>0</v>
      </c>
      <c r="BT1259" s="1">
        <v>0</v>
      </c>
      <c r="BU1259" s="1">
        <v>0</v>
      </c>
      <c r="BV1259" s="1">
        <v>2</v>
      </c>
      <c r="BW1259" s="1">
        <v>0</v>
      </c>
      <c r="BX1259" s="1">
        <v>0</v>
      </c>
      <c r="BY1259" s="1">
        <v>0</v>
      </c>
      <c r="BZ1259" s="1">
        <v>0</v>
      </c>
      <c r="CA1259" s="1">
        <v>0</v>
      </c>
    </row>
    <row r="1260" spans="1:79" hidden="1" outlineLevel="1">
      <c r="A1260" t="s">
        <v>1095</v>
      </c>
      <c r="B1260" s="9" t="s">
        <v>3117</v>
      </c>
      <c r="C1260" s="1">
        <f t="shared" si="353"/>
        <v>209</v>
      </c>
      <c r="D1260" s="7">
        <f t="shared" si="354"/>
        <v>2</v>
      </c>
      <c r="E1260" s="7">
        <f t="shared" si="355"/>
        <v>5</v>
      </c>
      <c r="F1260" s="7">
        <f t="shared" si="356"/>
        <v>3</v>
      </c>
      <c r="G1260" s="7">
        <f t="shared" si="352"/>
        <v>4</v>
      </c>
      <c r="H1260" s="49">
        <f t="shared" si="357"/>
        <v>22</v>
      </c>
      <c r="I1260" s="177">
        <f t="shared" si="358"/>
        <v>0.10526315789473684</v>
      </c>
      <c r="J1260" s="8"/>
      <c r="K1260" s="2">
        <f t="shared" si="359"/>
        <v>0.22966507177033493</v>
      </c>
      <c r="L1260" s="2">
        <f t="shared" si="360"/>
        <v>9.0909090909090912E-2</v>
      </c>
      <c r="M1260" s="2">
        <f t="shared" si="361"/>
        <v>0.11961722488038277</v>
      </c>
      <c r="N1260" s="2">
        <f t="shared" si="364"/>
        <v>0.11004784688995216</v>
      </c>
      <c r="O1260" s="2">
        <f t="shared" si="365"/>
        <v>0.44976076555023925</v>
      </c>
      <c r="P1260" s="1">
        <v>48</v>
      </c>
      <c r="Q1260" s="1">
        <v>19</v>
      </c>
      <c r="R1260" s="1">
        <v>25</v>
      </c>
      <c r="S1260" s="1">
        <v>23</v>
      </c>
      <c r="T1260" s="1">
        <v>70</v>
      </c>
      <c r="U1260" s="1">
        <v>4</v>
      </c>
      <c r="V1260" s="1">
        <v>9</v>
      </c>
      <c r="W1260" s="1">
        <v>9</v>
      </c>
      <c r="X1260" s="1">
        <v>2</v>
      </c>
      <c r="Y1260" s="1"/>
      <c r="Z1260" s="1">
        <v>0</v>
      </c>
      <c r="AA1260" s="1">
        <f t="shared" si="369"/>
        <v>0</v>
      </c>
      <c r="AB1260" s="1">
        <v>0</v>
      </c>
      <c r="AC1260" s="1">
        <v>0</v>
      </c>
      <c r="AD1260" s="1">
        <v>0</v>
      </c>
      <c r="AE1260" s="1">
        <v>0</v>
      </c>
      <c r="AF1260" s="1">
        <v>0</v>
      </c>
      <c r="AG1260" s="1">
        <v>0</v>
      </c>
      <c r="AI1260" t="str">
        <f t="shared" si="351"/>
        <v>Surry</v>
      </c>
      <c r="AJ1260" t="s">
        <v>1369</v>
      </c>
      <c r="AK1260" s="182">
        <v>2</v>
      </c>
      <c r="AL1260" s="7"/>
      <c r="AN1260" s="97">
        <v>33</v>
      </c>
      <c r="AO1260" s="99">
        <v>5</v>
      </c>
      <c r="AP1260" s="99">
        <v>90</v>
      </c>
      <c r="AQ1260" s="106">
        <v>75300</v>
      </c>
      <c r="AR1260" s="106">
        <f t="shared" si="362"/>
        <v>33005</v>
      </c>
      <c r="AS1260" t="s">
        <v>1711</v>
      </c>
      <c r="AT1260" s="109">
        <f t="shared" si="363"/>
        <v>3375300</v>
      </c>
      <c r="AW1260">
        <v>15.89</v>
      </c>
      <c r="AX1260">
        <v>0.32</v>
      </c>
      <c r="AY1260">
        <v>15.58</v>
      </c>
      <c r="BA1260" s="7">
        <f t="shared" si="366"/>
        <v>0</v>
      </c>
      <c r="BB1260" s="7">
        <f t="shared" si="367"/>
        <v>0</v>
      </c>
      <c r="BC1260" s="7">
        <f t="shared" si="368"/>
        <v>0</v>
      </c>
      <c r="BD1260" s="7">
        <f t="shared" si="368"/>
        <v>0</v>
      </c>
      <c r="BE1260" s="7">
        <f t="shared" si="370"/>
        <v>1</v>
      </c>
      <c r="BF1260" s="117"/>
      <c r="BI1260" s="117"/>
      <c r="BJ1260" s="117"/>
      <c r="BK1260" s="168"/>
      <c r="BM1260" s="1">
        <v>0</v>
      </c>
      <c r="BN1260" s="1">
        <v>0</v>
      </c>
      <c r="BO1260" s="1">
        <v>0</v>
      </c>
      <c r="BP1260" s="1">
        <v>0</v>
      </c>
      <c r="BQ1260" s="1">
        <v>0</v>
      </c>
      <c r="BR1260" s="1">
        <v>0</v>
      </c>
      <c r="BS1260" s="1">
        <v>0</v>
      </c>
      <c r="BT1260" s="1">
        <v>0</v>
      </c>
      <c r="BU1260" s="1">
        <v>0</v>
      </c>
      <c r="BV1260" s="1">
        <v>0</v>
      </c>
      <c r="BW1260" s="1">
        <v>0</v>
      </c>
      <c r="BX1260" s="1">
        <v>0</v>
      </c>
      <c r="BY1260" s="1">
        <v>0</v>
      </c>
      <c r="BZ1260" s="1">
        <v>0</v>
      </c>
      <c r="CA1260" s="1">
        <v>0</v>
      </c>
    </row>
    <row r="1261" spans="1:79" hidden="1" outlineLevel="1">
      <c r="A1261" t="s">
        <v>1005</v>
      </c>
      <c r="B1261" s="9" t="s">
        <v>3117</v>
      </c>
      <c r="C1261" s="1">
        <f t="shared" si="353"/>
        <v>506</v>
      </c>
      <c r="D1261" s="7">
        <f t="shared" si="354"/>
        <v>2</v>
      </c>
      <c r="E1261" s="7">
        <f t="shared" si="355"/>
        <v>4</v>
      </c>
      <c r="F1261" s="7">
        <f t="shared" si="356"/>
        <v>5</v>
      </c>
      <c r="G1261" s="7">
        <f t="shared" si="352"/>
        <v>3</v>
      </c>
      <c r="H1261" s="49">
        <f t="shared" si="357"/>
        <v>84</v>
      </c>
      <c r="I1261" s="177">
        <f t="shared" si="358"/>
        <v>0.16600790513833993</v>
      </c>
      <c r="J1261" s="8"/>
      <c r="K1261" s="2">
        <f t="shared" si="359"/>
        <v>0.18774703557312253</v>
      </c>
      <c r="L1261" s="2">
        <f t="shared" si="360"/>
        <v>9.8814229249011856E-2</v>
      </c>
      <c r="M1261" s="2">
        <f t="shared" si="361"/>
        <v>8.3003952569169967E-2</v>
      </c>
      <c r="N1261" s="2">
        <f t="shared" si="364"/>
        <v>0.11857707509881422</v>
      </c>
      <c r="O1261" s="2">
        <f t="shared" si="365"/>
        <v>0.51185770750988147</v>
      </c>
      <c r="P1261" s="1">
        <v>95</v>
      </c>
      <c r="Q1261" s="1">
        <v>50</v>
      </c>
      <c r="R1261" s="1">
        <v>42</v>
      </c>
      <c r="S1261" s="1">
        <v>60</v>
      </c>
      <c r="T1261" s="1">
        <v>179</v>
      </c>
      <c r="U1261" s="1">
        <v>16</v>
      </c>
      <c r="V1261" s="1">
        <v>23</v>
      </c>
      <c r="W1261" s="1">
        <v>31</v>
      </c>
      <c r="X1261" s="1">
        <v>4</v>
      </c>
      <c r="Y1261" s="1"/>
      <c r="Z1261" s="1">
        <v>4</v>
      </c>
      <c r="AA1261" s="1">
        <f t="shared" si="369"/>
        <v>0</v>
      </c>
      <c r="AB1261" s="1">
        <v>0</v>
      </c>
      <c r="AC1261" s="1">
        <v>1</v>
      </c>
      <c r="AD1261" s="1">
        <v>0</v>
      </c>
      <c r="AE1261" s="1">
        <v>0</v>
      </c>
      <c r="AF1261" s="1">
        <v>1</v>
      </c>
      <c r="AG1261" s="1">
        <v>0</v>
      </c>
      <c r="AI1261" t="str">
        <f t="shared" si="351"/>
        <v>Sutton</v>
      </c>
      <c r="AJ1261" t="s">
        <v>1643</v>
      </c>
      <c r="AK1261" s="182">
        <v>2</v>
      </c>
      <c r="AL1261" s="7"/>
      <c r="AN1261" s="97">
        <v>33</v>
      </c>
      <c r="AO1261" s="99">
        <v>13</v>
      </c>
      <c r="AP1261" s="99">
        <v>120</v>
      </c>
      <c r="AQ1261" s="106">
        <v>75460</v>
      </c>
      <c r="AR1261" s="106">
        <f t="shared" si="362"/>
        <v>33013</v>
      </c>
      <c r="AS1261" t="s">
        <v>1711</v>
      </c>
      <c r="AT1261" s="109">
        <f t="shared" si="363"/>
        <v>3375460</v>
      </c>
      <c r="AW1261">
        <v>43.14</v>
      </c>
      <c r="AX1261">
        <v>0.8</v>
      </c>
      <c r="AY1261">
        <v>42.34</v>
      </c>
      <c r="BA1261" s="7">
        <f t="shared" si="366"/>
        <v>0</v>
      </c>
      <c r="BB1261" s="7">
        <f t="shared" si="367"/>
        <v>0</v>
      </c>
      <c r="BC1261" s="7">
        <f t="shared" si="368"/>
        <v>0</v>
      </c>
      <c r="BD1261" s="7">
        <f t="shared" si="368"/>
        <v>0</v>
      </c>
      <c r="BE1261" s="7">
        <f t="shared" si="370"/>
        <v>1</v>
      </c>
      <c r="BF1261" s="117"/>
      <c r="BI1261" s="117"/>
      <c r="BJ1261" s="117"/>
      <c r="BK1261" s="168"/>
      <c r="BM1261" s="1">
        <v>0</v>
      </c>
      <c r="BN1261" s="1">
        <v>0</v>
      </c>
      <c r="BO1261" s="1">
        <v>0</v>
      </c>
      <c r="BP1261" s="1">
        <v>0</v>
      </c>
      <c r="BQ1261" s="1">
        <v>0</v>
      </c>
      <c r="BR1261" s="1">
        <v>0</v>
      </c>
      <c r="BS1261" s="1">
        <v>0</v>
      </c>
      <c r="BT1261" s="1">
        <v>0</v>
      </c>
      <c r="BU1261" s="1">
        <v>0</v>
      </c>
      <c r="BV1261" s="1">
        <v>0</v>
      </c>
      <c r="BW1261" s="1">
        <v>0</v>
      </c>
      <c r="BX1261" s="1">
        <v>0</v>
      </c>
      <c r="BY1261" s="1">
        <v>0</v>
      </c>
      <c r="BZ1261" s="1">
        <v>0</v>
      </c>
      <c r="CA1261" s="1">
        <v>0</v>
      </c>
    </row>
    <row r="1262" spans="1:79" hidden="1" outlineLevel="1">
      <c r="A1262" t="s">
        <v>2329</v>
      </c>
      <c r="B1262" s="9" t="s">
        <v>3117</v>
      </c>
      <c r="C1262" s="1">
        <f t="shared" si="353"/>
        <v>1346</v>
      </c>
      <c r="D1262" s="7">
        <f t="shared" si="354"/>
        <v>2</v>
      </c>
      <c r="E1262" s="7">
        <f t="shared" si="355"/>
        <v>4</v>
      </c>
      <c r="F1262" s="7">
        <f t="shared" si="356"/>
        <v>5</v>
      </c>
      <c r="G1262" s="7">
        <f t="shared" si="352"/>
        <v>3</v>
      </c>
      <c r="H1262" s="49">
        <f t="shared" si="357"/>
        <v>314</v>
      </c>
      <c r="I1262" s="177">
        <f t="shared" si="358"/>
        <v>0.23328380386329867</v>
      </c>
      <c r="J1262" s="8"/>
      <c r="K1262" s="2">
        <f t="shared" si="359"/>
        <v>0.15601783060921248</v>
      </c>
      <c r="L1262" s="2">
        <f t="shared" si="360"/>
        <v>0.10326894502228826</v>
      </c>
      <c r="M1262" s="2">
        <f t="shared" si="361"/>
        <v>6.0921248142644872E-2</v>
      </c>
      <c r="N1262" s="2">
        <f t="shared" si="364"/>
        <v>0.13447251114413075</v>
      </c>
      <c r="O1262" s="2">
        <f t="shared" si="365"/>
        <v>0.54531946508172369</v>
      </c>
      <c r="P1262" s="1">
        <v>210</v>
      </c>
      <c r="Q1262" s="1">
        <v>139</v>
      </c>
      <c r="R1262" s="1">
        <v>82</v>
      </c>
      <c r="S1262" s="1">
        <v>181</v>
      </c>
      <c r="T1262" s="1">
        <v>524</v>
      </c>
      <c r="U1262" s="1">
        <v>75</v>
      </c>
      <c r="V1262" s="1">
        <v>54</v>
      </c>
      <c r="W1262" s="1">
        <v>63</v>
      </c>
      <c r="X1262" s="1">
        <v>8</v>
      </c>
      <c r="Y1262" s="1"/>
      <c r="Z1262" s="1">
        <v>7</v>
      </c>
      <c r="AA1262" s="1">
        <f t="shared" si="369"/>
        <v>2</v>
      </c>
      <c r="AB1262" s="1">
        <v>0</v>
      </c>
      <c r="AC1262" s="1">
        <v>0</v>
      </c>
      <c r="AD1262" s="1">
        <v>0</v>
      </c>
      <c r="AE1262" s="1">
        <v>1</v>
      </c>
      <c r="AF1262" s="1">
        <v>0</v>
      </c>
      <c r="AG1262" s="1">
        <v>0</v>
      </c>
      <c r="AI1262" t="str">
        <f t="shared" si="351"/>
        <v>Swanzey</v>
      </c>
      <c r="AJ1262" t="s">
        <v>1369</v>
      </c>
      <c r="AK1262" s="182">
        <v>2</v>
      </c>
      <c r="AL1262" s="7"/>
      <c r="AN1262" s="97">
        <v>33</v>
      </c>
      <c r="AO1262" s="99">
        <v>5</v>
      </c>
      <c r="AP1262" s="99">
        <v>95</v>
      </c>
      <c r="AQ1262" s="106">
        <v>75700</v>
      </c>
      <c r="AR1262" s="106">
        <f t="shared" si="362"/>
        <v>33005</v>
      </c>
      <c r="AS1262" t="s">
        <v>1711</v>
      </c>
      <c r="AT1262" s="109">
        <f t="shared" si="363"/>
        <v>3375700</v>
      </c>
      <c r="AW1262">
        <v>45.35</v>
      </c>
      <c r="AX1262">
        <v>0.36</v>
      </c>
      <c r="AY1262">
        <v>44.99</v>
      </c>
      <c r="BA1262" s="7">
        <f t="shared" si="366"/>
        <v>0</v>
      </c>
      <c r="BB1262" s="7">
        <f t="shared" si="367"/>
        <v>0</v>
      </c>
      <c r="BC1262" s="7">
        <f t="shared" si="368"/>
        <v>0</v>
      </c>
      <c r="BD1262" s="7">
        <f t="shared" si="368"/>
        <v>0</v>
      </c>
      <c r="BE1262" s="7">
        <f t="shared" si="370"/>
        <v>1</v>
      </c>
      <c r="BF1262" s="117"/>
      <c r="BI1262" s="117"/>
      <c r="BJ1262" s="117"/>
      <c r="BK1262" s="168"/>
      <c r="BM1262" s="1">
        <v>0</v>
      </c>
      <c r="BN1262" s="1">
        <v>0</v>
      </c>
      <c r="BO1262" s="1">
        <v>0</v>
      </c>
      <c r="BP1262" s="1">
        <v>0</v>
      </c>
      <c r="BQ1262" s="1">
        <v>1</v>
      </c>
      <c r="BR1262" s="1">
        <v>0</v>
      </c>
      <c r="BS1262" s="1">
        <v>0</v>
      </c>
      <c r="BT1262" s="1">
        <v>0</v>
      </c>
      <c r="BU1262" s="1">
        <v>0</v>
      </c>
      <c r="BV1262" s="1">
        <v>0</v>
      </c>
      <c r="BW1262" s="1">
        <v>0</v>
      </c>
      <c r="BX1262" s="1">
        <v>0</v>
      </c>
      <c r="BY1262" s="1">
        <v>0</v>
      </c>
      <c r="BZ1262" s="1">
        <v>0</v>
      </c>
      <c r="CA1262" s="1">
        <v>1</v>
      </c>
    </row>
    <row r="1263" spans="1:79" hidden="1" outlineLevel="1">
      <c r="A1263" t="s">
        <v>1760</v>
      </c>
      <c r="B1263" s="9" t="s">
        <v>3117</v>
      </c>
      <c r="C1263" s="1">
        <f t="shared" si="353"/>
        <v>553</v>
      </c>
      <c r="D1263" s="7">
        <f t="shared" si="354"/>
        <v>2</v>
      </c>
      <c r="E1263" s="7">
        <f t="shared" si="355"/>
        <v>3</v>
      </c>
      <c r="F1263" s="7">
        <f t="shared" si="356"/>
        <v>5</v>
      </c>
      <c r="G1263" s="7">
        <f t="shared" si="352"/>
        <v>4</v>
      </c>
      <c r="H1263" s="49">
        <f t="shared" si="357"/>
        <v>112</v>
      </c>
      <c r="I1263" s="177">
        <f t="shared" si="358"/>
        <v>0.20253164556962025</v>
      </c>
      <c r="J1263" s="8"/>
      <c r="K1263" s="2">
        <f t="shared" si="359"/>
        <v>0.18806509945750452</v>
      </c>
      <c r="L1263" s="2">
        <f t="shared" si="360"/>
        <v>0.11030741410488246</v>
      </c>
      <c r="M1263" s="2">
        <f t="shared" si="361"/>
        <v>7.4141048824593131E-2</v>
      </c>
      <c r="N1263" s="2">
        <f t="shared" si="364"/>
        <v>0.10669077757685352</v>
      </c>
      <c r="O1263" s="2">
        <f t="shared" si="365"/>
        <v>0.5207956600361664</v>
      </c>
      <c r="P1263" s="1">
        <v>104</v>
      </c>
      <c r="Q1263" s="1">
        <v>61</v>
      </c>
      <c r="R1263" s="1">
        <v>41</v>
      </c>
      <c r="S1263" s="1">
        <v>59</v>
      </c>
      <c r="T1263" s="1">
        <v>216</v>
      </c>
      <c r="U1263" s="1">
        <v>15</v>
      </c>
      <c r="V1263" s="1">
        <v>15</v>
      </c>
      <c r="W1263" s="1">
        <v>31</v>
      </c>
      <c r="X1263" s="1">
        <v>5</v>
      </c>
      <c r="Y1263" s="1"/>
      <c r="Z1263" s="1">
        <v>3</v>
      </c>
      <c r="AA1263" s="1">
        <f t="shared" si="369"/>
        <v>1</v>
      </c>
      <c r="AB1263" s="1">
        <v>0</v>
      </c>
      <c r="AC1263" s="1">
        <v>0</v>
      </c>
      <c r="AD1263" s="1">
        <v>1</v>
      </c>
      <c r="AE1263" s="1">
        <v>1</v>
      </c>
      <c r="AF1263" s="1">
        <v>0</v>
      </c>
      <c r="AG1263" s="1">
        <v>0</v>
      </c>
      <c r="AI1263" t="str">
        <f t="shared" si="351"/>
        <v>Tamworth</v>
      </c>
      <c r="AJ1263" t="s">
        <v>1790</v>
      </c>
      <c r="AK1263" s="182">
        <v>1</v>
      </c>
      <c r="AL1263" s="7"/>
      <c r="AN1263" s="97">
        <v>33</v>
      </c>
      <c r="AO1263" s="99">
        <v>3</v>
      </c>
      <c r="AP1263" s="99">
        <v>80</v>
      </c>
      <c r="AQ1263" s="106">
        <v>76100</v>
      </c>
      <c r="AR1263" s="106">
        <f t="shared" si="362"/>
        <v>33003</v>
      </c>
      <c r="AS1263" t="s">
        <v>1711</v>
      </c>
      <c r="AT1263" s="109">
        <f t="shared" si="363"/>
        <v>3376100</v>
      </c>
      <c r="AW1263">
        <v>60.75</v>
      </c>
      <c r="AX1263">
        <v>0.82</v>
      </c>
      <c r="AY1263">
        <v>59.93</v>
      </c>
      <c r="BA1263" s="7">
        <f t="shared" si="366"/>
        <v>0</v>
      </c>
      <c r="BB1263" s="7">
        <f t="shared" si="367"/>
        <v>0</v>
      </c>
      <c r="BC1263" s="7">
        <f t="shared" si="368"/>
        <v>0</v>
      </c>
      <c r="BD1263" s="7">
        <f t="shared" si="368"/>
        <v>0</v>
      </c>
      <c r="BE1263" s="7">
        <f t="shared" si="370"/>
        <v>1</v>
      </c>
      <c r="BF1263" s="117"/>
      <c r="BI1263" s="117"/>
      <c r="BJ1263" s="117"/>
      <c r="BK1263" s="168"/>
      <c r="BM1263" s="1">
        <v>0</v>
      </c>
      <c r="BN1263" s="1">
        <v>1</v>
      </c>
      <c r="BO1263" s="1">
        <v>0</v>
      </c>
      <c r="BP1263" s="1">
        <v>0</v>
      </c>
      <c r="BQ1263" s="1">
        <v>0</v>
      </c>
      <c r="BR1263" s="1">
        <v>0</v>
      </c>
      <c r="BS1263" s="1">
        <v>0</v>
      </c>
      <c r="BT1263" s="1">
        <v>0</v>
      </c>
      <c r="BU1263" s="1">
        <v>0</v>
      </c>
      <c r="BV1263" s="1">
        <v>0</v>
      </c>
      <c r="BW1263" s="1">
        <v>0</v>
      </c>
      <c r="BX1263" s="1">
        <v>0</v>
      </c>
      <c r="BY1263" s="1">
        <v>0</v>
      </c>
      <c r="BZ1263" s="1">
        <v>0</v>
      </c>
      <c r="CA1263" s="1">
        <v>0</v>
      </c>
    </row>
    <row r="1264" spans="1:79" hidden="1" outlineLevel="1">
      <c r="A1264" t="s">
        <v>991</v>
      </c>
      <c r="B1264" s="9" t="s">
        <v>3117</v>
      </c>
      <c r="C1264" s="1">
        <f t="shared" si="353"/>
        <v>356</v>
      </c>
      <c r="D1264" s="7">
        <f t="shared" si="354"/>
        <v>2</v>
      </c>
      <c r="E1264" s="7">
        <f t="shared" si="355"/>
        <v>5</v>
      </c>
      <c r="F1264" s="7">
        <f t="shared" si="356"/>
        <v>3</v>
      </c>
      <c r="G1264" s="7">
        <f t="shared" si="352"/>
        <v>4</v>
      </c>
      <c r="H1264" s="49">
        <f t="shared" si="357"/>
        <v>57</v>
      </c>
      <c r="I1264" s="177">
        <f t="shared" si="358"/>
        <v>0.1601123595505618</v>
      </c>
      <c r="J1264" s="8"/>
      <c r="K1264" s="2">
        <f t="shared" si="359"/>
        <v>0.199438202247191</v>
      </c>
      <c r="L1264" s="2">
        <f t="shared" si="360"/>
        <v>8.1460674157303375E-2</v>
      </c>
      <c r="M1264" s="2">
        <f t="shared" si="361"/>
        <v>0.12359550561797752</v>
      </c>
      <c r="N1264" s="2">
        <f t="shared" si="364"/>
        <v>8.7078651685393263E-2</v>
      </c>
      <c r="O1264" s="2">
        <f t="shared" si="365"/>
        <v>0.5084269662921348</v>
      </c>
      <c r="P1264" s="1">
        <v>71</v>
      </c>
      <c r="Q1264" s="1">
        <v>29</v>
      </c>
      <c r="R1264" s="1">
        <v>44</v>
      </c>
      <c r="S1264" s="1">
        <v>31</v>
      </c>
      <c r="T1264" s="1">
        <v>128</v>
      </c>
      <c r="U1264" s="1">
        <v>7</v>
      </c>
      <c r="V1264" s="1">
        <v>11</v>
      </c>
      <c r="W1264" s="1">
        <v>24</v>
      </c>
      <c r="X1264" s="1">
        <v>4</v>
      </c>
      <c r="Y1264" s="1"/>
      <c r="Z1264" s="1">
        <v>5</v>
      </c>
      <c r="AA1264" s="1">
        <f t="shared" si="369"/>
        <v>1</v>
      </c>
      <c r="AB1264" s="1">
        <v>1</v>
      </c>
      <c r="AC1264" s="1">
        <v>0</v>
      </c>
      <c r="AD1264" s="1">
        <v>0</v>
      </c>
      <c r="AE1264" s="1">
        <v>0</v>
      </c>
      <c r="AF1264" s="1">
        <v>0</v>
      </c>
      <c r="AG1264" s="1">
        <v>0</v>
      </c>
      <c r="AI1264" t="str">
        <f t="shared" si="351"/>
        <v>Temple</v>
      </c>
      <c r="AJ1264" t="s">
        <v>118</v>
      </c>
      <c r="AK1264" s="182">
        <v>2</v>
      </c>
      <c r="AL1264" s="7"/>
      <c r="AN1264" s="97">
        <v>33</v>
      </c>
      <c r="AO1264" s="99">
        <v>11</v>
      </c>
      <c r="AP1264" s="99">
        <v>140</v>
      </c>
      <c r="AQ1264" s="106">
        <v>76260</v>
      </c>
      <c r="AR1264" s="106">
        <f t="shared" si="362"/>
        <v>33011</v>
      </c>
      <c r="AS1264" t="s">
        <v>1711</v>
      </c>
      <c r="AT1264" s="109">
        <f t="shared" si="363"/>
        <v>3376260</v>
      </c>
      <c r="AW1264">
        <v>23.46</v>
      </c>
      <c r="AX1264">
        <v>0.22</v>
      </c>
      <c r="AY1264">
        <v>23.24</v>
      </c>
      <c r="BA1264" s="7">
        <f t="shared" si="366"/>
        <v>0</v>
      </c>
      <c r="BB1264" s="7">
        <f t="shared" si="367"/>
        <v>0</v>
      </c>
      <c r="BC1264" s="7">
        <f t="shared" si="368"/>
        <v>0</v>
      </c>
      <c r="BD1264" s="7">
        <f t="shared" si="368"/>
        <v>0</v>
      </c>
      <c r="BE1264" s="7">
        <f t="shared" si="370"/>
        <v>1</v>
      </c>
      <c r="BF1264" s="117"/>
      <c r="BI1264" s="117"/>
      <c r="BJ1264" s="117"/>
      <c r="BK1264" s="168"/>
      <c r="BM1264" s="1">
        <v>0</v>
      </c>
      <c r="BN1264" s="1">
        <v>0</v>
      </c>
      <c r="BO1264" s="1">
        <v>0</v>
      </c>
      <c r="BP1264" s="1">
        <v>0</v>
      </c>
      <c r="BQ1264" s="1">
        <v>0</v>
      </c>
      <c r="BR1264" s="1">
        <v>1</v>
      </c>
      <c r="BS1264" s="1">
        <v>0</v>
      </c>
      <c r="BT1264" s="1">
        <v>0</v>
      </c>
      <c r="BU1264" s="1">
        <v>0</v>
      </c>
      <c r="BV1264" s="1">
        <v>0</v>
      </c>
      <c r="BW1264" s="1">
        <v>0</v>
      </c>
      <c r="BX1264" s="1">
        <v>0</v>
      </c>
      <c r="BY1264" s="1">
        <v>0</v>
      </c>
      <c r="BZ1264" s="1">
        <v>0</v>
      </c>
      <c r="CA1264" s="1">
        <v>0</v>
      </c>
    </row>
    <row r="1265" spans="1:79" hidden="1" outlineLevel="1">
      <c r="A1265" t="s">
        <v>2905</v>
      </c>
      <c r="B1265" s="9" t="s">
        <v>3117</v>
      </c>
      <c r="C1265" s="1">
        <f t="shared" si="353"/>
        <v>550</v>
      </c>
      <c r="D1265" s="7">
        <f t="shared" si="354"/>
        <v>2</v>
      </c>
      <c r="E1265" s="7">
        <f t="shared" si="355"/>
        <v>4</v>
      </c>
      <c r="F1265" s="7">
        <f t="shared" si="356"/>
        <v>3</v>
      </c>
      <c r="G1265" s="7">
        <f t="shared" si="352"/>
        <v>6</v>
      </c>
      <c r="H1265" s="49">
        <f t="shared" si="357"/>
        <v>49</v>
      </c>
      <c r="I1265" s="177">
        <f t="shared" si="358"/>
        <v>8.9090909090909096E-2</v>
      </c>
      <c r="J1265" s="8"/>
      <c r="K1265" s="2">
        <f t="shared" si="359"/>
        <v>0.22181818181818183</v>
      </c>
      <c r="L1265" s="2">
        <f t="shared" si="360"/>
        <v>0.10363636363636364</v>
      </c>
      <c r="M1265" s="2">
        <f t="shared" si="361"/>
        <v>0.11272727272727273</v>
      </c>
      <c r="N1265" s="2">
        <f t="shared" si="364"/>
        <v>7.454545454545454E-2</v>
      </c>
      <c r="O1265" s="2">
        <f t="shared" si="365"/>
        <v>0.48727272727272725</v>
      </c>
      <c r="P1265" s="1">
        <v>122</v>
      </c>
      <c r="Q1265" s="1">
        <v>57</v>
      </c>
      <c r="R1265" s="1">
        <v>62</v>
      </c>
      <c r="S1265" s="1">
        <v>41</v>
      </c>
      <c r="T1265" s="1">
        <v>171</v>
      </c>
      <c r="U1265" s="1">
        <v>16</v>
      </c>
      <c r="V1265" s="1">
        <v>19</v>
      </c>
      <c r="W1265" s="1">
        <v>47</v>
      </c>
      <c r="X1265" s="1">
        <v>9</v>
      </c>
      <c r="Y1265" s="1"/>
      <c r="Z1265" s="1">
        <v>5</v>
      </c>
      <c r="AA1265" s="1">
        <f t="shared" si="369"/>
        <v>1</v>
      </c>
      <c r="AB1265" s="1">
        <v>0</v>
      </c>
      <c r="AC1265" s="1">
        <v>0</v>
      </c>
      <c r="AD1265" s="1">
        <v>0</v>
      </c>
      <c r="AE1265" s="1">
        <v>0</v>
      </c>
      <c r="AF1265" s="1">
        <v>0</v>
      </c>
      <c r="AG1265" s="1">
        <v>0</v>
      </c>
      <c r="AI1265" t="str">
        <f t="shared" ref="AI1265:AI1328" si="371">A1265</f>
        <v>Thornton</v>
      </c>
      <c r="AJ1265" t="s">
        <v>923</v>
      </c>
      <c r="AK1265" s="182">
        <v>2</v>
      </c>
      <c r="AL1265" s="7"/>
      <c r="AN1265" s="97">
        <v>33</v>
      </c>
      <c r="AO1265" s="99">
        <v>9</v>
      </c>
      <c r="AP1265" s="99">
        <v>170</v>
      </c>
      <c r="AQ1265" s="106">
        <v>76740</v>
      </c>
      <c r="AR1265" s="106">
        <f t="shared" si="362"/>
        <v>33009</v>
      </c>
      <c r="AS1265" t="s">
        <v>1711</v>
      </c>
      <c r="AT1265" s="109">
        <f t="shared" si="363"/>
        <v>3376740</v>
      </c>
      <c r="AW1265">
        <v>50.82</v>
      </c>
      <c r="AX1265">
        <v>0.42</v>
      </c>
      <c r="AY1265">
        <v>50.4</v>
      </c>
      <c r="BA1265" s="7">
        <f t="shared" si="366"/>
        <v>0</v>
      </c>
      <c r="BB1265" s="7">
        <f t="shared" si="367"/>
        <v>0</v>
      </c>
      <c r="BC1265" s="7">
        <f t="shared" si="368"/>
        <v>0</v>
      </c>
      <c r="BD1265" s="7">
        <f t="shared" si="368"/>
        <v>0</v>
      </c>
      <c r="BE1265" s="7">
        <f t="shared" si="370"/>
        <v>1</v>
      </c>
      <c r="BF1265" s="117"/>
      <c r="BI1265" s="117"/>
      <c r="BJ1265" s="117"/>
      <c r="BK1265" s="168"/>
      <c r="BM1265" s="1">
        <v>0</v>
      </c>
      <c r="BN1265" s="1">
        <v>0</v>
      </c>
      <c r="BO1265" s="1">
        <v>0</v>
      </c>
      <c r="BP1265" s="1">
        <v>0</v>
      </c>
      <c r="BQ1265" s="1">
        <v>0</v>
      </c>
      <c r="BR1265" s="1">
        <v>0</v>
      </c>
      <c r="BS1265" s="1">
        <v>0</v>
      </c>
      <c r="BT1265" s="1">
        <v>0</v>
      </c>
      <c r="BU1265" s="1">
        <v>0</v>
      </c>
      <c r="BV1265" s="1">
        <v>0</v>
      </c>
      <c r="BW1265" s="1">
        <v>0</v>
      </c>
      <c r="BX1265" s="1">
        <v>0</v>
      </c>
      <c r="BY1265" s="1">
        <v>0</v>
      </c>
      <c r="BZ1265" s="1">
        <v>1</v>
      </c>
      <c r="CA1265" s="1">
        <v>0</v>
      </c>
    </row>
    <row r="1266" spans="1:79" hidden="1" outlineLevel="1">
      <c r="A1266" t="s">
        <v>3077</v>
      </c>
      <c r="B1266" s="9" t="s">
        <v>3117</v>
      </c>
      <c r="C1266" s="1">
        <f t="shared" si="353"/>
        <v>719</v>
      </c>
      <c r="D1266" s="7">
        <f t="shared" si="354"/>
        <v>3</v>
      </c>
      <c r="E1266" s="7">
        <f t="shared" si="355"/>
        <v>4</v>
      </c>
      <c r="F1266" s="7">
        <f t="shared" si="356"/>
        <v>5</v>
      </c>
      <c r="G1266" s="7">
        <f t="shared" si="352"/>
        <v>2</v>
      </c>
      <c r="H1266" s="49">
        <f t="shared" si="357"/>
        <v>168</v>
      </c>
      <c r="I1266" s="177">
        <f t="shared" si="358"/>
        <v>0.23365785813630041</v>
      </c>
      <c r="J1266" s="8"/>
      <c r="K1266" s="2">
        <f t="shared" si="359"/>
        <v>0.12100139082058414</v>
      </c>
      <c r="L1266" s="2">
        <f t="shared" si="360"/>
        <v>9.5966620305980535E-2</v>
      </c>
      <c r="M1266" s="2">
        <f t="shared" si="361"/>
        <v>8.0667593880389424E-2</v>
      </c>
      <c r="N1266" s="2">
        <f t="shared" si="364"/>
        <v>0.15577190542420027</v>
      </c>
      <c r="O1266" s="2">
        <f t="shared" si="365"/>
        <v>0.54659248956884554</v>
      </c>
      <c r="P1266" s="1">
        <v>87</v>
      </c>
      <c r="Q1266" s="1">
        <v>69</v>
      </c>
      <c r="R1266" s="1">
        <v>58</v>
      </c>
      <c r="S1266" s="1">
        <v>112</v>
      </c>
      <c r="T1266" s="1">
        <v>280</v>
      </c>
      <c r="U1266" s="1">
        <v>17</v>
      </c>
      <c r="V1266" s="1">
        <v>33</v>
      </c>
      <c r="W1266" s="1">
        <v>45</v>
      </c>
      <c r="X1266" s="1">
        <v>4</v>
      </c>
      <c r="Y1266" s="1"/>
      <c r="Z1266" s="1">
        <v>8</v>
      </c>
      <c r="AA1266" s="1">
        <f t="shared" si="369"/>
        <v>3</v>
      </c>
      <c r="AB1266" s="1">
        <v>1</v>
      </c>
      <c r="AC1266" s="1">
        <v>0</v>
      </c>
      <c r="AD1266" s="1">
        <v>0</v>
      </c>
      <c r="AE1266" s="1">
        <v>1</v>
      </c>
      <c r="AF1266" s="1">
        <v>1</v>
      </c>
      <c r="AG1266" s="1">
        <v>0</v>
      </c>
      <c r="AI1266" t="str">
        <f t="shared" si="371"/>
        <v>Tilton</v>
      </c>
      <c r="AJ1266" t="s">
        <v>1371</v>
      </c>
      <c r="AK1266" s="182">
        <v>1</v>
      </c>
      <c r="AL1266" s="7"/>
      <c r="AN1266" s="97">
        <v>33</v>
      </c>
      <c r="AO1266" s="99">
        <v>1</v>
      </c>
      <c r="AP1266" s="99">
        <v>55</v>
      </c>
      <c r="AQ1266" s="106">
        <v>77060</v>
      </c>
      <c r="AR1266" s="106">
        <f t="shared" si="362"/>
        <v>33001</v>
      </c>
      <c r="AS1266" t="s">
        <v>1711</v>
      </c>
      <c r="AT1266" s="109">
        <f t="shared" si="363"/>
        <v>3377060</v>
      </c>
      <c r="AW1266">
        <v>12.03</v>
      </c>
      <c r="AX1266">
        <v>0.57999999999999996</v>
      </c>
      <c r="AY1266">
        <v>11.44</v>
      </c>
      <c r="BA1266" s="7">
        <f t="shared" si="366"/>
        <v>0</v>
      </c>
      <c r="BB1266" s="7">
        <f t="shared" si="367"/>
        <v>0</v>
      </c>
      <c r="BC1266" s="7">
        <f t="shared" si="368"/>
        <v>0</v>
      </c>
      <c r="BD1266" s="7">
        <f t="shared" si="368"/>
        <v>0</v>
      </c>
      <c r="BE1266" s="7">
        <f t="shared" si="370"/>
        <v>1</v>
      </c>
      <c r="BF1266" s="117"/>
      <c r="BI1266" s="117"/>
      <c r="BJ1266" s="117"/>
      <c r="BK1266" s="168"/>
      <c r="BM1266" s="1">
        <v>1</v>
      </c>
      <c r="BN1266" s="1">
        <v>0</v>
      </c>
      <c r="BO1266" s="1">
        <v>0</v>
      </c>
      <c r="BP1266" s="1">
        <v>0</v>
      </c>
      <c r="BQ1266" s="1">
        <v>0</v>
      </c>
      <c r="BR1266" s="1">
        <v>0</v>
      </c>
      <c r="BS1266" s="1">
        <v>0</v>
      </c>
      <c r="BT1266" s="1">
        <v>0</v>
      </c>
      <c r="BU1266" s="1">
        <v>0</v>
      </c>
      <c r="BV1266" s="1">
        <v>2</v>
      </c>
      <c r="BW1266" s="1">
        <v>0</v>
      </c>
      <c r="BX1266" s="1">
        <v>0</v>
      </c>
      <c r="BY1266" s="1">
        <v>0</v>
      </c>
      <c r="BZ1266" s="1">
        <v>0</v>
      </c>
      <c r="CA1266" s="1">
        <v>0</v>
      </c>
    </row>
    <row r="1267" spans="1:79" hidden="1" outlineLevel="1">
      <c r="A1267" t="s">
        <v>450</v>
      </c>
      <c r="B1267" s="9" t="s">
        <v>3117</v>
      </c>
      <c r="C1267" s="1">
        <f t="shared" si="353"/>
        <v>384</v>
      </c>
      <c r="D1267" s="7">
        <f t="shared" si="354"/>
        <v>4</v>
      </c>
      <c r="E1267" s="7">
        <f t="shared" si="355"/>
        <v>2</v>
      </c>
      <c r="F1267" s="7">
        <f t="shared" si="356"/>
        <v>6</v>
      </c>
      <c r="G1267" s="7">
        <f t="shared" si="352"/>
        <v>3</v>
      </c>
      <c r="H1267" s="49">
        <f t="shared" si="357"/>
        <v>113</v>
      </c>
      <c r="I1267" s="177">
        <f t="shared" si="358"/>
        <v>0.29427083333333331</v>
      </c>
      <c r="J1267" s="8"/>
      <c r="K1267" s="2">
        <f t="shared" si="359"/>
        <v>0.10677083333333333</v>
      </c>
      <c r="L1267" s="2">
        <f t="shared" si="360"/>
        <v>0.13541666666666666</v>
      </c>
      <c r="M1267" s="2">
        <f t="shared" si="361"/>
        <v>4.4270833333333336E-2</v>
      </c>
      <c r="N1267" s="2">
        <f t="shared" si="364"/>
        <v>0.12760416666666666</v>
      </c>
      <c r="O1267" s="2">
        <f t="shared" si="365"/>
        <v>0.5859375</v>
      </c>
      <c r="P1267" s="1">
        <v>41</v>
      </c>
      <c r="Q1267" s="1">
        <v>52</v>
      </c>
      <c r="R1267" s="1">
        <v>17</v>
      </c>
      <c r="S1267" s="1">
        <v>49</v>
      </c>
      <c r="T1267" s="1">
        <v>165</v>
      </c>
      <c r="U1267" s="1">
        <v>24</v>
      </c>
      <c r="V1267" s="1">
        <v>7</v>
      </c>
      <c r="W1267" s="1">
        <v>14</v>
      </c>
      <c r="X1267" s="1">
        <v>5</v>
      </c>
      <c r="Y1267" s="1"/>
      <c r="Z1267" s="1">
        <v>7</v>
      </c>
      <c r="AA1267" s="1">
        <f t="shared" si="369"/>
        <v>3</v>
      </c>
      <c r="AB1267" s="1">
        <v>0</v>
      </c>
      <c r="AC1267" s="1">
        <v>0</v>
      </c>
      <c r="AD1267" s="1">
        <v>0</v>
      </c>
      <c r="AE1267" s="1">
        <v>0</v>
      </c>
      <c r="AF1267" s="1">
        <v>0</v>
      </c>
      <c r="AG1267" s="1">
        <v>0</v>
      </c>
      <c r="AI1267" t="str">
        <f t="shared" si="371"/>
        <v>Troy</v>
      </c>
      <c r="AJ1267" t="s">
        <v>1369</v>
      </c>
      <c r="AK1267" s="182">
        <v>2</v>
      </c>
      <c r="AL1267" s="7"/>
      <c r="AN1267" s="97">
        <v>33</v>
      </c>
      <c r="AO1267" s="99">
        <v>5</v>
      </c>
      <c r="AP1267" s="99">
        <v>100</v>
      </c>
      <c r="AQ1267" s="106">
        <v>77380</v>
      </c>
      <c r="AR1267" s="106">
        <f t="shared" si="362"/>
        <v>33005</v>
      </c>
      <c r="AS1267" t="s">
        <v>1711</v>
      </c>
      <c r="AT1267" s="109">
        <f t="shared" si="363"/>
        <v>3377380</v>
      </c>
      <c r="AW1267">
        <v>17.579999999999998</v>
      </c>
      <c r="AX1267">
        <v>0.16</v>
      </c>
      <c r="AY1267">
        <v>17.420000000000002</v>
      </c>
      <c r="BA1267" s="7">
        <f t="shared" si="366"/>
        <v>0</v>
      </c>
      <c r="BB1267" s="7">
        <f t="shared" si="367"/>
        <v>0</v>
      </c>
      <c r="BC1267" s="7">
        <f t="shared" si="368"/>
        <v>0</v>
      </c>
      <c r="BD1267" s="7">
        <f t="shared" si="368"/>
        <v>0</v>
      </c>
      <c r="BE1267" s="7">
        <f t="shared" si="370"/>
        <v>1</v>
      </c>
      <c r="BF1267" s="117"/>
      <c r="BI1267" s="117"/>
      <c r="BJ1267" s="117"/>
      <c r="BK1267" s="168"/>
      <c r="BM1267" s="1">
        <v>0</v>
      </c>
      <c r="BN1267" s="1">
        <v>0</v>
      </c>
      <c r="BO1267" s="1">
        <v>0</v>
      </c>
      <c r="BP1267" s="1">
        <v>0</v>
      </c>
      <c r="BQ1267" s="1">
        <v>0</v>
      </c>
      <c r="BR1267" s="1">
        <v>0</v>
      </c>
      <c r="BS1267" s="1">
        <v>0</v>
      </c>
      <c r="BT1267" s="1">
        <v>0</v>
      </c>
      <c r="BU1267" s="1">
        <v>0</v>
      </c>
      <c r="BV1267" s="1">
        <v>2</v>
      </c>
      <c r="BW1267" s="1">
        <v>0</v>
      </c>
      <c r="BX1267" s="1">
        <v>0</v>
      </c>
      <c r="BY1267" s="1">
        <v>0</v>
      </c>
      <c r="BZ1267" s="1">
        <v>0</v>
      </c>
      <c r="CA1267" s="1">
        <v>1</v>
      </c>
    </row>
    <row r="1268" spans="1:79" hidden="1" outlineLevel="1">
      <c r="A1268" t="s">
        <v>1955</v>
      </c>
      <c r="B1268" s="9" t="s">
        <v>3117</v>
      </c>
      <c r="C1268" s="1">
        <f t="shared" si="353"/>
        <v>853</v>
      </c>
      <c r="D1268" s="7">
        <f t="shared" si="354"/>
        <v>2</v>
      </c>
      <c r="E1268" s="7">
        <f t="shared" si="355"/>
        <v>4</v>
      </c>
      <c r="F1268" s="7">
        <f t="shared" si="356"/>
        <v>3</v>
      </c>
      <c r="G1268" s="7">
        <f t="shared" si="352"/>
        <v>5</v>
      </c>
      <c r="H1268" s="49">
        <f t="shared" si="357"/>
        <v>73</v>
      </c>
      <c r="I1268" s="177">
        <f t="shared" si="358"/>
        <v>8.5580304806565061E-2</v>
      </c>
      <c r="J1268" s="8"/>
      <c r="K1268" s="2">
        <f t="shared" si="359"/>
        <v>0.1981242672919109</v>
      </c>
      <c r="L1268" s="2">
        <f t="shared" si="360"/>
        <v>0.12661195779601406</v>
      </c>
      <c r="M1268" s="2">
        <f t="shared" si="361"/>
        <v>0.12778429073856976</v>
      </c>
      <c r="N1268" s="2">
        <f t="shared" si="364"/>
        <v>9.7303634232121919E-2</v>
      </c>
      <c r="O1268" s="2">
        <f t="shared" si="365"/>
        <v>0.45017584994138332</v>
      </c>
      <c r="P1268" s="1">
        <v>169</v>
      </c>
      <c r="Q1268" s="1">
        <v>108</v>
      </c>
      <c r="R1268" s="1">
        <v>109</v>
      </c>
      <c r="S1268" s="1">
        <v>83</v>
      </c>
      <c r="T1268" s="1">
        <v>242</v>
      </c>
      <c r="U1268" s="1">
        <v>16</v>
      </c>
      <c r="V1268" s="1">
        <v>30</v>
      </c>
      <c r="W1268" s="1">
        <v>75</v>
      </c>
      <c r="X1268" s="1">
        <v>1</v>
      </c>
      <c r="Y1268" s="1"/>
      <c r="Z1268" s="1">
        <v>12</v>
      </c>
      <c r="AA1268" s="1">
        <f t="shared" si="369"/>
        <v>4</v>
      </c>
      <c r="AB1268" s="1">
        <v>1</v>
      </c>
      <c r="AC1268" s="1">
        <v>1</v>
      </c>
      <c r="AD1268" s="1">
        <v>2</v>
      </c>
      <c r="AE1268" s="1">
        <v>0</v>
      </c>
      <c r="AF1268" s="1">
        <v>0</v>
      </c>
      <c r="AG1268" s="1">
        <v>0</v>
      </c>
      <c r="AI1268" t="str">
        <f t="shared" si="371"/>
        <v>Tuftonboro</v>
      </c>
      <c r="AJ1268" t="s">
        <v>1790</v>
      </c>
      <c r="AK1268" s="182">
        <v>1</v>
      </c>
      <c r="AL1268" s="7"/>
      <c r="AN1268" s="97">
        <v>33</v>
      </c>
      <c r="AO1268" s="99">
        <v>3</v>
      </c>
      <c r="AP1268" s="99">
        <v>85</v>
      </c>
      <c r="AQ1268" s="106">
        <v>77620</v>
      </c>
      <c r="AR1268" s="106">
        <f t="shared" si="362"/>
        <v>33003</v>
      </c>
      <c r="AS1268" t="s">
        <v>1711</v>
      </c>
      <c r="AT1268" s="109">
        <f t="shared" si="363"/>
        <v>3377620</v>
      </c>
      <c r="AW1268">
        <v>50.08</v>
      </c>
      <c r="AX1268">
        <v>8.94</v>
      </c>
      <c r="AY1268">
        <v>41.13</v>
      </c>
      <c r="BA1268" s="7">
        <f t="shared" si="366"/>
        <v>0</v>
      </c>
      <c r="BB1268" s="7">
        <f t="shared" si="367"/>
        <v>0</v>
      </c>
      <c r="BC1268" s="7">
        <f t="shared" si="368"/>
        <v>0</v>
      </c>
      <c r="BD1268" s="7">
        <f t="shared" si="368"/>
        <v>0</v>
      </c>
      <c r="BE1268" s="7">
        <f t="shared" si="370"/>
        <v>1</v>
      </c>
      <c r="BF1268" s="117"/>
      <c r="BI1268" s="117"/>
      <c r="BJ1268" s="117"/>
      <c r="BK1268" s="168"/>
      <c r="BM1268" s="1">
        <v>0</v>
      </c>
      <c r="BN1268" s="1">
        <v>0</v>
      </c>
      <c r="BO1268" s="1">
        <v>1</v>
      </c>
      <c r="BP1268" s="1">
        <v>0</v>
      </c>
      <c r="BQ1268" s="1">
        <v>0</v>
      </c>
      <c r="BR1268" s="1">
        <v>0</v>
      </c>
      <c r="BS1268" s="1">
        <v>0</v>
      </c>
      <c r="BT1268" s="1">
        <v>0</v>
      </c>
      <c r="BU1268" s="1">
        <v>0</v>
      </c>
      <c r="BV1268" s="1">
        <v>0</v>
      </c>
      <c r="BW1268" s="1">
        <v>0</v>
      </c>
      <c r="BX1268" s="1">
        <v>0</v>
      </c>
      <c r="BY1268" s="1">
        <v>0</v>
      </c>
      <c r="BZ1268" s="1">
        <v>0</v>
      </c>
      <c r="CA1268" s="1">
        <v>3</v>
      </c>
    </row>
    <row r="1269" spans="1:79" hidden="1" outlineLevel="1">
      <c r="A1269" t="s">
        <v>990</v>
      </c>
      <c r="B1269" s="9" t="s">
        <v>3117</v>
      </c>
      <c r="C1269" s="1">
        <f t="shared" si="353"/>
        <v>347</v>
      </c>
      <c r="D1269" s="7">
        <f t="shared" si="354"/>
        <v>3</v>
      </c>
      <c r="E1269" s="7">
        <f t="shared" si="355"/>
        <v>5</v>
      </c>
      <c r="F1269" s="7">
        <f t="shared" si="356"/>
        <v>4</v>
      </c>
      <c r="G1269" s="7">
        <f t="shared" si="352"/>
        <v>2</v>
      </c>
      <c r="H1269" s="49">
        <f t="shared" si="357"/>
        <v>112</v>
      </c>
      <c r="I1269" s="177">
        <f t="shared" si="358"/>
        <v>0.32276657060518732</v>
      </c>
      <c r="J1269" s="8"/>
      <c r="K1269" s="2">
        <f t="shared" si="359"/>
        <v>0.1239193083573487</v>
      </c>
      <c r="L1269" s="2">
        <f t="shared" si="360"/>
        <v>6.3400576368876083E-2</v>
      </c>
      <c r="M1269" s="2">
        <f t="shared" si="361"/>
        <v>9.5100864553314124E-2</v>
      </c>
      <c r="N1269" s="2">
        <f t="shared" si="364"/>
        <v>0.12968299711815562</v>
      </c>
      <c r="O1269" s="2">
        <f t="shared" si="365"/>
        <v>0.58789625360230557</v>
      </c>
      <c r="P1269" s="1">
        <v>43</v>
      </c>
      <c r="Q1269" s="1">
        <v>22</v>
      </c>
      <c r="R1269" s="1">
        <v>33</v>
      </c>
      <c r="S1269" s="1">
        <v>45</v>
      </c>
      <c r="T1269" s="1">
        <v>157</v>
      </c>
      <c r="U1269" s="1">
        <v>18</v>
      </c>
      <c r="V1269" s="1">
        <v>8</v>
      </c>
      <c r="W1269" s="1">
        <v>16</v>
      </c>
      <c r="X1269" s="1">
        <v>1</v>
      </c>
      <c r="Y1269" s="1"/>
      <c r="Z1269" s="1">
        <v>2</v>
      </c>
      <c r="AA1269" s="1">
        <f t="shared" si="369"/>
        <v>0</v>
      </c>
      <c r="AB1269" s="1">
        <v>0</v>
      </c>
      <c r="AC1269" s="1">
        <v>0</v>
      </c>
      <c r="AD1269" s="1">
        <v>0</v>
      </c>
      <c r="AE1269" s="1">
        <v>1</v>
      </c>
      <c r="AF1269" s="1">
        <v>0</v>
      </c>
      <c r="AG1269" s="1">
        <v>1</v>
      </c>
      <c r="AI1269" t="str">
        <f t="shared" si="371"/>
        <v>Unity</v>
      </c>
      <c r="AJ1269" t="s">
        <v>162</v>
      </c>
      <c r="AK1269" s="182">
        <v>2</v>
      </c>
      <c r="AL1269" s="7"/>
      <c r="AN1269" s="97">
        <v>33</v>
      </c>
      <c r="AO1269" s="99">
        <v>19</v>
      </c>
      <c r="AP1269" s="99">
        <v>70</v>
      </c>
      <c r="AQ1269" s="106">
        <v>77940</v>
      </c>
      <c r="AR1269" s="106">
        <f t="shared" si="362"/>
        <v>33019</v>
      </c>
      <c r="AS1269" t="s">
        <v>1711</v>
      </c>
      <c r="AT1269" s="109">
        <f t="shared" si="363"/>
        <v>3377940</v>
      </c>
      <c r="AW1269">
        <v>37.18</v>
      </c>
      <c r="AX1269">
        <v>0.24</v>
      </c>
      <c r="AY1269">
        <v>36.94</v>
      </c>
      <c r="BA1269" s="7">
        <f t="shared" si="366"/>
        <v>0</v>
      </c>
      <c r="BB1269" s="7">
        <f t="shared" si="367"/>
        <v>0</v>
      </c>
      <c r="BC1269" s="7">
        <f t="shared" si="368"/>
        <v>0</v>
      </c>
      <c r="BD1269" s="7">
        <f t="shared" si="368"/>
        <v>0</v>
      </c>
      <c r="BE1269" s="7">
        <f t="shared" si="370"/>
        <v>1</v>
      </c>
      <c r="BF1269" s="117"/>
      <c r="BI1269" s="117"/>
      <c r="BJ1269" s="117"/>
      <c r="BK1269" s="168"/>
      <c r="BM1269" s="1">
        <v>0</v>
      </c>
      <c r="BN1269" s="1">
        <v>0</v>
      </c>
      <c r="BO1269" s="1">
        <v>0</v>
      </c>
      <c r="BP1269" s="1">
        <v>0</v>
      </c>
      <c r="BQ1269" s="1">
        <v>0</v>
      </c>
      <c r="BR1269" s="1">
        <v>0</v>
      </c>
      <c r="BS1269" s="1">
        <v>0</v>
      </c>
      <c r="BT1269" s="1">
        <v>0</v>
      </c>
      <c r="BU1269" s="1">
        <v>0</v>
      </c>
      <c r="BV1269" s="1">
        <v>0</v>
      </c>
      <c r="BW1269" s="1">
        <v>0</v>
      </c>
      <c r="BX1269" s="1">
        <v>0</v>
      </c>
      <c r="BY1269" s="1">
        <v>0</v>
      </c>
      <c r="BZ1269" s="1">
        <v>0</v>
      </c>
      <c r="CA1269" s="1">
        <v>0</v>
      </c>
    </row>
    <row r="1270" spans="1:79" hidden="1" outlineLevel="1">
      <c r="A1270" t="s">
        <v>3173</v>
      </c>
      <c r="B1270" s="9" t="s">
        <v>3117</v>
      </c>
      <c r="C1270" s="1">
        <f t="shared" si="353"/>
        <v>1262</v>
      </c>
      <c r="D1270" s="7">
        <f t="shared" si="354"/>
        <v>3</v>
      </c>
      <c r="E1270" s="7">
        <f t="shared" si="355"/>
        <v>5</v>
      </c>
      <c r="F1270" s="7">
        <f t="shared" si="356"/>
        <v>4</v>
      </c>
      <c r="G1270" s="7">
        <f t="shared" si="352"/>
        <v>2</v>
      </c>
      <c r="H1270" s="49">
        <f t="shared" si="357"/>
        <v>306</v>
      </c>
      <c r="I1270" s="177">
        <f t="shared" si="358"/>
        <v>0.24247226624405704</v>
      </c>
      <c r="J1270" s="8"/>
      <c r="K1270" s="2">
        <f t="shared" si="359"/>
        <v>0.1347068145800317</v>
      </c>
      <c r="L1270" s="2">
        <f t="shared" si="360"/>
        <v>8.5578446909667191E-2</v>
      </c>
      <c r="M1270" s="2">
        <f t="shared" si="361"/>
        <v>9.9049128367670367E-2</v>
      </c>
      <c r="N1270" s="2">
        <f t="shared" si="364"/>
        <v>0.14896988906497624</v>
      </c>
      <c r="O1270" s="2">
        <f t="shared" si="365"/>
        <v>0.53169572107765461</v>
      </c>
      <c r="P1270" s="1">
        <v>170</v>
      </c>
      <c r="Q1270" s="1">
        <v>108</v>
      </c>
      <c r="R1270" s="1">
        <v>125</v>
      </c>
      <c r="S1270" s="1">
        <v>188</v>
      </c>
      <c r="T1270" s="1">
        <v>494</v>
      </c>
      <c r="U1270" s="1">
        <v>24</v>
      </c>
      <c r="V1270" s="1">
        <v>55</v>
      </c>
      <c r="W1270" s="1">
        <v>67</v>
      </c>
      <c r="X1270" s="1">
        <v>7</v>
      </c>
      <c r="Y1270" s="1"/>
      <c r="Z1270" s="1">
        <v>17</v>
      </c>
      <c r="AA1270" s="1">
        <f t="shared" si="369"/>
        <v>2</v>
      </c>
      <c r="AB1270" s="1">
        <v>3</v>
      </c>
      <c r="AC1270" s="1">
        <v>0</v>
      </c>
      <c r="AD1270" s="1">
        <v>2</v>
      </c>
      <c r="AE1270" s="1">
        <v>0</v>
      </c>
      <c r="AF1270" s="1">
        <v>0</v>
      </c>
      <c r="AG1270" s="1">
        <v>0</v>
      </c>
      <c r="AI1270" t="str">
        <f t="shared" si="371"/>
        <v>Wakefield</v>
      </c>
      <c r="AJ1270" t="s">
        <v>1790</v>
      </c>
      <c r="AK1270" s="182">
        <v>1</v>
      </c>
      <c r="AL1270" s="7"/>
      <c r="AN1270" s="97">
        <v>33</v>
      </c>
      <c r="AO1270" s="99">
        <v>3</v>
      </c>
      <c r="AP1270" s="99">
        <v>90</v>
      </c>
      <c r="AQ1270" s="106">
        <v>78180</v>
      </c>
      <c r="AR1270" s="106">
        <f t="shared" si="362"/>
        <v>33003</v>
      </c>
      <c r="AS1270" t="s">
        <v>1711</v>
      </c>
      <c r="AT1270" s="109">
        <f t="shared" si="363"/>
        <v>3378180</v>
      </c>
      <c r="AW1270">
        <v>44.65</v>
      </c>
      <c r="AX1270">
        <v>5.32</v>
      </c>
      <c r="AY1270">
        <v>39.32</v>
      </c>
      <c r="BA1270" s="7">
        <f t="shared" si="366"/>
        <v>0</v>
      </c>
      <c r="BB1270" s="7">
        <f t="shared" si="367"/>
        <v>0</v>
      </c>
      <c r="BC1270" s="7">
        <f t="shared" si="368"/>
        <v>0</v>
      </c>
      <c r="BD1270" s="7">
        <f t="shared" si="368"/>
        <v>0</v>
      </c>
      <c r="BE1270" s="7">
        <f t="shared" si="370"/>
        <v>1</v>
      </c>
      <c r="BF1270" s="117"/>
      <c r="BI1270" s="117"/>
      <c r="BJ1270" s="117"/>
      <c r="BK1270" s="168"/>
      <c r="BM1270" s="1">
        <v>0</v>
      </c>
      <c r="BN1270" s="1">
        <v>0</v>
      </c>
      <c r="BO1270" s="1">
        <v>0</v>
      </c>
      <c r="BP1270" s="1">
        <v>0</v>
      </c>
      <c r="BQ1270" s="1">
        <v>0</v>
      </c>
      <c r="BR1270" s="1">
        <v>0</v>
      </c>
      <c r="BS1270" s="1">
        <v>0</v>
      </c>
      <c r="BT1270" s="1">
        <v>0</v>
      </c>
      <c r="BU1270" s="1">
        <v>0</v>
      </c>
      <c r="BV1270" s="1">
        <v>1</v>
      </c>
      <c r="BW1270" s="1">
        <v>0</v>
      </c>
      <c r="BX1270" s="1">
        <v>0</v>
      </c>
      <c r="BY1270" s="1">
        <v>0</v>
      </c>
      <c r="BZ1270" s="1">
        <v>0</v>
      </c>
      <c r="CA1270" s="1">
        <v>1</v>
      </c>
    </row>
    <row r="1271" spans="1:79" hidden="1" outlineLevel="1">
      <c r="A1271" t="s">
        <v>3047</v>
      </c>
      <c r="B1271" s="9" t="s">
        <v>3117</v>
      </c>
      <c r="C1271" s="1">
        <f t="shared" si="353"/>
        <v>675</v>
      </c>
      <c r="D1271" s="7">
        <f t="shared" si="354"/>
        <v>2</v>
      </c>
      <c r="E1271" s="7">
        <f t="shared" si="355"/>
        <v>4</v>
      </c>
      <c r="F1271" s="7">
        <f t="shared" si="356"/>
        <v>6</v>
      </c>
      <c r="G1271" s="7">
        <f t="shared" si="352"/>
        <v>3</v>
      </c>
      <c r="H1271" s="49">
        <f t="shared" si="357"/>
        <v>51</v>
      </c>
      <c r="I1271" s="177">
        <f t="shared" si="358"/>
        <v>7.5555555555555556E-2</v>
      </c>
      <c r="J1271" s="8"/>
      <c r="K1271" s="2">
        <f t="shared" si="359"/>
        <v>0.20148148148148148</v>
      </c>
      <c r="L1271" s="2">
        <f t="shared" si="360"/>
        <v>0.1362962962962963</v>
      </c>
      <c r="M1271" s="2">
        <f t="shared" si="361"/>
        <v>6.8148148148148152E-2</v>
      </c>
      <c r="N1271" s="2">
        <f t="shared" si="364"/>
        <v>0.14666666666666667</v>
      </c>
      <c r="O1271" s="2">
        <f t="shared" si="365"/>
        <v>0.44740740740740742</v>
      </c>
      <c r="P1271" s="1">
        <v>136</v>
      </c>
      <c r="Q1271" s="1">
        <v>92</v>
      </c>
      <c r="R1271" s="1">
        <v>46</v>
      </c>
      <c r="S1271" s="1">
        <v>99</v>
      </c>
      <c r="T1271" s="1">
        <v>187</v>
      </c>
      <c r="U1271" s="1">
        <v>13</v>
      </c>
      <c r="V1271" s="1">
        <v>33</v>
      </c>
      <c r="W1271" s="1">
        <v>48</v>
      </c>
      <c r="X1271" s="1">
        <v>9</v>
      </c>
      <c r="Y1271" s="1"/>
      <c r="Z1271" s="1">
        <v>8</v>
      </c>
      <c r="AA1271" s="1">
        <f t="shared" si="369"/>
        <v>2</v>
      </c>
      <c r="AB1271" s="1">
        <v>0</v>
      </c>
      <c r="AC1271" s="1">
        <v>1</v>
      </c>
      <c r="AD1271" s="1">
        <v>0</v>
      </c>
      <c r="AE1271" s="1">
        <v>0</v>
      </c>
      <c r="AF1271" s="1">
        <v>0</v>
      </c>
      <c r="AG1271" s="1">
        <v>1</v>
      </c>
      <c r="AI1271" t="str">
        <f t="shared" si="371"/>
        <v>Walpole</v>
      </c>
      <c r="AJ1271" t="s">
        <v>1369</v>
      </c>
      <c r="AK1271" s="182">
        <v>2</v>
      </c>
      <c r="AL1271" s="7"/>
      <c r="AN1271" s="97">
        <v>33</v>
      </c>
      <c r="AO1271" s="99">
        <v>5</v>
      </c>
      <c r="AP1271" s="99">
        <v>105</v>
      </c>
      <c r="AQ1271" s="106">
        <v>78420</v>
      </c>
      <c r="AR1271" s="106">
        <f t="shared" si="362"/>
        <v>33005</v>
      </c>
      <c r="AS1271" t="s">
        <v>1711</v>
      </c>
      <c r="AT1271" s="109">
        <f t="shared" si="363"/>
        <v>3378420</v>
      </c>
      <c r="AW1271">
        <v>36.64</v>
      </c>
      <c r="AX1271">
        <v>1.08</v>
      </c>
      <c r="AY1271">
        <v>35.57</v>
      </c>
      <c r="BA1271" s="7">
        <f t="shared" si="366"/>
        <v>0</v>
      </c>
      <c r="BB1271" s="7">
        <f t="shared" si="367"/>
        <v>0</v>
      </c>
      <c r="BC1271" s="7">
        <f t="shared" si="368"/>
        <v>0</v>
      </c>
      <c r="BD1271" s="7">
        <f t="shared" si="368"/>
        <v>0</v>
      </c>
      <c r="BE1271" s="7">
        <f t="shared" si="370"/>
        <v>1</v>
      </c>
      <c r="BF1271" s="117"/>
      <c r="BI1271" s="117"/>
      <c r="BJ1271" s="117"/>
      <c r="BK1271" s="168"/>
      <c r="BM1271" s="1">
        <v>0</v>
      </c>
      <c r="BN1271" s="1">
        <v>1</v>
      </c>
      <c r="BO1271" s="1">
        <v>1</v>
      </c>
      <c r="BP1271" s="1">
        <v>0</v>
      </c>
      <c r="BQ1271" s="1">
        <v>0</v>
      </c>
      <c r="BR1271" s="1">
        <v>0</v>
      </c>
      <c r="BS1271" s="1">
        <v>0</v>
      </c>
      <c r="BT1271" s="1">
        <v>0</v>
      </c>
      <c r="BU1271" s="1">
        <v>0</v>
      </c>
      <c r="BV1271" s="1">
        <v>0</v>
      </c>
      <c r="BW1271" s="1">
        <v>0</v>
      </c>
      <c r="BX1271" s="1">
        <v>0</v>
      </c>
      <c r="BY1271" s="1">
        <v>0</v>
      </c>
      <c r="BZ1271" s="1">
        <v>0</v>
      </c>
      <c r="CA1271" s="1">
        <v>0</v>
      </c>
    </row>
    <row r="1272" spans="1:79" hidden="1" outlineLevel="1">
      <c r="A1272" t="s">
        <v>1867</v>
      </c>
      <c r="B1272" s="9" t="s">
        <v>3117</v>
      </c>
      <c r="C1272" s="1">
        <f t="shared" si="353"/>
        <v>680</v>
      </c>
      <c r="D1272" s="7">
        <f t="shared" si="354"/>
        <v>2</v>
      </c>
      <c r="E1272" s="7">
        <f t="shared" si="355"/>
        <v>5</v>
      </c>
      <c r="F1272" s="7">
        <f t="shared" si="356"/>
        <v>4</v>
      </c>
      <c r="G1272" s="7">
        <f t="shared" si="352"/>
        <v>3</v>
      </c>
      <c r="H1272" s="49">
        <f t="shared" si="357"/>
        <v>131</v>
      </c>
      <c r="I1272" s="177">
        <f t="shared" si="358"/>
        <v>0.19264705882352942</v>
      </c>
      <c r="J1272" s="8"/>
      <c r="K1272" s="2">
        <f t="shared" si="359"/>
        <v>0.16617647058823529</v>
      </c>
      <c r="L1272" s="2">
        <f t="shared" si="360"/>
        <v>8.8235294117647065E-2</v>
      </c>
      <c r="M1272" s="2">
        <f t="shared" si="361"/>
        <v>0.10294117647058823</v>
      </c>
      <c r="N1272" s="2">
        <f t="shared" si="364"/>
        <v>0.12941176470588237</v>
      </c>
      <c r="O1272" s="2">
        <f t="shared" si="365"/>
        <v>0.51323529411764712</v>
      </c>
      <c r="P1272" s="1">
        <v>113</v>
      </c>
      <c r="Q1272" s="1">
        <v>60</v>
      </c>
      <c r="R1272" s="1">
        <v>70</v>
      </c>
      <c r="S1272" s="1">
        <v>88</v>
      </c>
      <c r="T1272" s="1">
        <v>244</v>
      </c>
      <c r="U1272" s="1">
        <v>15</v>
      </c>
      <c r="V1272" s="1">
        <v>31</v>
      </c>
      <c r="W1272" s="1">
        <v>46</v>
      </c>
      <c r="X1272" s="1">
        <v>8</v>
      </c>
      <c r="Y1272" s="1"/>
      <c r="Z1272" s="1">
        <v>2</v>
      </c>
      <c r="AA1272" s="1">
        <f t="shared" si="369"/>
        <v>2</v>
      </c>
      <c r="AB1272" s="1">
        <v>0</v>
      </c>
      <c r="AC1272" s="1">
        <v>0</v>
      </c>
      <c r="AD1272" s="1">
        <v>0</v>
      </c>
      <c r="AE1272" s="1">
        <v>0</v>
      </c>
      <c r="AF1272" s="1">
        <v>1</v>
      </c>
      <c r="AG1272" s="1">
        <v>0</v>
      </c>
      <c r="AI1272" t="str">
        <f t="shared" si="371"/>
        <v>Warner</v>
      </c>
      <c r="AJ1272" t="s">
        <v>1643</v>
      </c>
      <c r="AK1272" s="182">
        <v>2</v>
      </c>
      <c r="AL1272" s="7"/>
      <c r="AN1272" s="97">
        <v>33</v>
      </c>
      <c r="AO1272" s="99">
        <v>13</v>
      </c>
      <c r="AP1272" s="99">
        <v>125</v>
      </c>
      <c r="AQ1272" s="106">
        <v>78580</v>
      </c>
      <c r="AR1272" s="106">
        <f t="shared" si="362"/>
        <v>33013</v>
      </c>
      <c r="AS1272" t="s">
        <v>1711</v>
      </c>
      <c r="AT1272" s="109">
        <f t="shared" si="363"/>
        <v>3378580</v>
      </c>
      <c r="AW1272">
        <v>55.9</v>
      </c>
      <c r="AX1272">
        <v>0.24</v>
      </c>
      <c r="AY1272">
        <v>55.65</v>
      </c>
      <c r="BA1272" s="7">
        <f t="shared" si="366"/>
        <v>0</v>
      </c>
      <c r="BB1272" s="7">
        <f t="shared" si="367"/>
        <v>0</v>
      </c>
      <c r="BC1272" s="7">
        <f t="shared" si="368"/>
        <v>0</v>
      </c>
      <c r="BD1272" s="7">
        <f t="shared" si="368"/>
        <v>0</v>
      </c>
      <c r="BE1272" s="7">
        <f t="shared" si="370"/>
        <v>1</v>
      </c>
      <c r="BF1272" s="117"/>
      <c r="BI1272" s="117"/>
      <c r="BJ1272" s="117"/>
      <c r="BK1272" s="168"/>
      <c r="BM1272" s="1">
        <v>0</v>
      </c>
      <c r="BN1272" s="1">
        <v>0</v>
      </c>
      <c r="BO1272" s="1">
        <v>0</v>
      </c>
      <c r="BP1272" s="1">
        <v>0</v>
      </c>
      <c r="BQ1272" s="1">
        <v>0</v>
      </c>
      <c r="BR1272" s="1">
        <v>0</v>
      </c>
      <c r="BS1272" s="1">
        <v>0</v>
      </c>
      <c r="BT1272" s="1">
        <v>0</v>
      </c>
      <c r="BU1272" s="1">
        <v>0</v>
      </c>
      <c r="BV1272" s="1">
        <v>1</v>
      </c>
      <c r="BW1272" s="1">
        <v>0</v>
      </c>
      <c r="BX1272" s="1">
        <v>0</v>
      </c>
      <c r="BY1272" s="1">
        <v>0</v>
      </c>
      <c r="BZ1272" s="1">
        <v>1</v>
      </c>
      <c r="CA1272" s="1">
        <v>0</v>
      </c>
    </row>
    <row r="1273" spans="1:79" hidden="1" outlineLevel="1">
      <c r="A1273" t="s">
        <v>1140</v>
      </c>
      <c r="B1273" s="9" t="s">
        <v>3117</v>
      </c>
      <c r="C1273" s="1">
        <f t="shared" si="353"/>
        <v>197</v>
      </c>
      <c r="D1273" s="7">
        <f t="shared" si="354"/>
        <v>3</v>
      </c>
      <c r="E1273" s="7">
        <f t="shared" si="355"/>
        <v>2</v>
      </c>
      <c r="F1273" s="7">
        <f t="shared" si="356"/>
        <v>6</v>
      </c>
      <c r="G1273" s="7">
        <f t="shared" si="352"/>
        <v>4</v>
      </c>
      <c r="H1273" s="49">
        <f t="shared" si="357"/>
        <v>60</v>
      </c>
      <c r="I1273" s="177">
        <f t="shared" si="358"/>
        <v>0.30456852791878175</v>
      </c>
      <c r="J1273" s="8"/>
      <c r="K1273" s="2">
        <f t="shared" si="359"/>
        <v>0.12182741116751269</v>
      </c>
      <c r="L1273" s="2">
        <f t="shared" si="360"/>
        <v>0.14213197969543148</v>
      </c>
      <c r="M1273" s="2">
        <f t="shared" si="361"/>
        <v>4.5685279187817257E-2</v>
      </c>
      <c r="N1273" s="2">
        <f t="shared" si="364"/>
        <v>7.1065989847715741E-2</v>
      </c>
      <c r="O1273" s="2">
        <f t="shared" si="365"/>
        <v>0.61928934010152281</v>
      </c>
      <c r="P1273" s="1">
        <v>24</v>
      </c>
      <c r="Q1273" s="1">
        <v>28</v>
      </c>
      <c r="R1273" s="1">
        <v>9</v>
      </c>
      <c r="S1273" s="1">
        <v>14</v>
      </c>
      <c r="T1273" s="1">
        <v>88</v>
      </c>
      <c r="U1273" s="1">
        <v>9</v>
      </c>
      <c r="V1273" s="1">
        <v>2</v>
      </c>
      <c r="W1273" s="1">
        <v>13</v>
      </c>
      <c r="X1273" s="1">
        <v>2</v>
      </c>
      <c r="Y1273" s="1"/>
      <c r="Z1273" s="1">
        <v>8</v>
      </c>
      <c r="AA1273" s="1">
        <f t="shared" si="369"/>
        <v>0</v>
      </c>
      <c r="AB1273" s="1">
        <v>0</v>
      </c>
      <c r="AC1273" s="1">
        <v>0</v>
      </c>
      <c r="AD1273" s="1">
        <v>0</v>
      </c>
      <c r="AE1273" s="1">
        <v>0</v>
      </c>
      <c r="AF1273" s="1">
        <v>0</v>
      </c>
      <c r="AG1273" s="1">
        <v>0</v>
      </c>
      <c r="AI1273" t="str">
        <f t="shared" si="371"/>
        <v>Warren</v>
      </c>
      <c r="AJ1273" t="s">
        <v>923</v>
      </c>
      <c r="AK1273" s="182">
        <v>2</v>
      </c>
      <c r="AL1273" s="7"/>
      <c r="AN1273" s="97">
        <v>33</v>
      </c>
      <c r="AO1273" s="99">
        <v>9</v>
      </c>
      <c r="AP1273" s="99">
        <v>175</v>
      </c>
      <c r="AQ1273" s="106">
        <v>78740</v>
      </c>
      <c r="AR1273" s="106">
        <f t="shared" si="362"/>
        <v>33009</v>
      </c>
      <c r="AS1273" t="s">
        <v>1711</v>
      </c>
      <c r="AT1273" s="109">
        <f t="shared" si="363"/>
        <v>3378740</v>
      </c>
      <c r="AW1273">
        <v>49.05</v>
      </c>
      <c r="AX1273">
        <v>0.39</v>
      </c>
      <c r="AY1273">
        <v>48.66</v>
      </c>
      <c r="BA1273" s="7">
        <f t="shared" si="366"/>
        <v>0</v>
      </c>
      <c r="BB1273" s="7">
        <f t="shared" si="367"/>
        <v>0</v>
      </c>
      <c r="BC1273" s="7">
        <f t="shared" si="368"/>
        <v>0</v>
      </c>
      <c r="BD1273" s="7">
        <f t="shared" si="368"/>
        <v>0</v>
      </c>
      <c r="BE1273" s="7">
        <f t="shared" si="370"/>
        <v>1</v>
      </c>
      <c r="BF1273" s="117"/>
      <c r="BI1273" s="117"/>
      <c r="BJ1273" s="117"/>
      <c r="BK1273" s="168"/>
      <c r="BM1273" s="1">
        <v>0</v>
      </c>
      <c r="BN1273" s="1">
        <v>0</v>
      </c>
      <c r="BO1273" s="1">
        <v>0</v>
      </c>
      <c r="BP1273" s="1">
        <v>0</v>
      </c>
      <c r="BQ1273" s="1">
        <v>0</v>
      </c>
      <c r="BR1273" s="1">
        <v>0</v>
      </c>
      <c r="BS1273" s="1">
        <v>0</v>
      </c>
      <c r="BT1273" s="1">
        <v>0</v>
      </c>
      <c r="BU1273" s="1">
        <v>0</v>
      </c>
      <c r="BV1273" s="1">
        <v>0</v>
      </c>
      <c r="BW1273" s="1">
        <v>0</v>
      </c>
      <c r="BX1273" s="1">
        <v>0</v>
      </c>
      <c r="BY1273" s="1">
        <v>0</v>
      </c>
      <c r="BZ1273" s="1">
        <v>0</v>
      </c>
      <c r="CA1273" s="1">
        <v>0</v>
      </c>
    </row>
    <row r="1274" spans="1:79" hidden="1" outlineLevel="1">
      <c r="A1274" t="s">
        <v>637</v>
      </c>
      <c r="B1274" s="9" t="s">
        <v>3117</v>
      </c>
      <c r="C1274" s="1">
        <f t="shared" si="353"/>
        <v>316</v>
      </c>
      <c r="D1274" s="7">
        <f t="shared" si="354"/>
        <v>2</v>
      </c>
      <c r="E1274" s="7">
        <f t="shared" si="355"/>
        <v>5</v>
      </c>
      <c r="F1274" s="7">
        <f t="shared" si="356"/>
        <v>4</v>
      </c>
      <c r="G1274" s="7">
        <f t="shared" ref="G1274:G1337" si="372">IF(S1274&gt;0,RANK(S1274,(P1274:AD1274)),0)</f>
        <v>2</v>
      </c>
      <c r="H1274" s="49">
        <f t="shared" si="357"/>
        <v>81</v>
      </c>
      <c r="I1274" s="177">
        <f t="shared" si="358"/>
        <v>0.25632911392405061</v>
      </c>
      <c r="J1274" s="8"/>
      <c r="K1274" s="2">
        <f t="shared" si="359"/>
        <v>0.15189873417721519</v>
      </c>
      <c r="L1274" s="2">
        <f t="shared" si="360"/>
        <v>6.3291139240506333E-2</v>
      </c>
      <c r="M1274" s="2">
        <f t="shared" si="361"/>
        <v>8.2278481012658222E-2</v>
      </c>
      <c r="N1274" s="2">
        <f t="shared" si="364"/>
        <v>0.15189873417721519</v>
      </c>
      <c r="O1274" s="2">
        <f t="shared" si="365"/>
        <v>0.550632911392405</v>
      </c>
      <c r="P1274" s="1">
        <v>48</v>
      </c>
      <c r="Q1274" s="1">
        <v>20</v>
      </c>
      <c r="R1274" s="1">
        <v>26</v>
      </c>
      <c r="S1274" s="1">
        <v>48</v>
      </c>
      <c r="T1274" s="1">
        <v>129</v>
      </c>
      <c r="U1274" s="1">
        <v>10</v>
      </c>
      <c r="V1274" s="1">
        <v>15</v>
      </c>
      <c r="W1274" s="1">
        <v>11</v>
      </c>
      <c r="X1274" s="1">
        <v>5</v>
      </c>
      <c r="Y1274" s="1"/>
      <c r="Z1274" s="1">
        <v>1</v>
      </c>
      <c r="AA1274" s="1">
        <f t="shared" si="369"/>
        <v>2</v>
      </c>
      <c r="AB1274" s="1">
        <v>0</v>
      </c>
      <c r="AC1274" s="1">
        <v>0</v>
      </c>
      <c r="AD1274" s="1">
        <v>1</v>
      </c>
      <c r="AE1274" s="1">
        <v>0</v>
      </c>
      <c r="AF1274" s="1">
        <v>0</v>
      </c>
      <c r="AG1274" s="1">
        <v>0</v>
      </c>
      <c r="AI1274" t="str">
        <f t="shared" si="371"/>
        <v>Washington</v>
      </c>
      <c r="AJ1274" t="s">
        <v>162</v>
      </c>
      <c r="AK1274" s="182">
        <v>2</v>
      </c>
      <c r="AL1274" s="7"/>
      <c r="AN1274" s="97">
        <v>33</v>
      </c>
      <c r="AO1274" s="99">
        <v>19</v>
      </c>
      <c r="AP1274" s="99">
        <v>75</v>
      </c>
      <c r="AQ1274" s="106">
        <v>78980</v>
      </c>
      <c r="AR1274" s="106">
        <f t="shared" si="362"/>
        <v>33019</v>
      </c>
      <c r="AS1274" t="s">
        <v>1711</v>
      </c>
      <c r="AT1274" s="109">
        <f t="shared" si="363"/>
        <v>3378980</v>
      </c>
      <c r="AW1274">
        <v>47.63</v>
      </c>
      <c r="AX1274">
        <v>2.2000000000000002</v>
      </c>
      <c r="AY1274">
        <v>45.43</v>
      </c>
      <c r="BA1274" s="7">
        <f t="shared" si="366"/>
        <v>0</v>
      </c>
      <c r="BB1274" s="7">
        <f t="shared" si="367"/>
        <v>0</v>
      </c>
      <c r="BC1274" s="7">
        <f t="shared" si="368"/>
        <v>0</v>
      </c>
      <c r="BD1274" s="7">
        <f t="shared" si="368"/>
        <v>0</v>
      </c>
      <c r="BE1274" s="7">
        <f t="shared" si="370"/>
        <v>1</v>
      </c>
      <c r="BF1274" s="117"/>
      <c r="BI1274" s="117"/>
      <c r="BJ1274" s="117"/>
      <c r="BK1274" s="168"/>
      <c r="BM1274" s="1">
        <v>0</v>
      </c>
      <c r="BN1274" s="1">
        <v>0</v>
      </c>
      <c r="BO1274" s="1">
        <v>0</v>
      </c>
      <c r="BP1274" s="1">
        <v>0</v>
      </c>
      <c r="BQ1274" s="1">
        <v>0</v>
      </c>
      <c r="BR1274" s="1">
        <v>0</v>
      </c>
      <c r="BS1274" s="1">
        <v>0</v>
      </c>
      <c r="BT1274" s="1">
        <v>0</v>
      </c>
      <c r="BU1274" s="1">
        <v>0</v>
      </c>
      <c r="BV1274" s="1">
        <v>2</v>
      </c>
      <c r="BW1274" s="1">
        <v>0</v>
      </c>
      <c r="BX1274" s="1">
        <v>0</v>
      </c>
      <c r="BY1274" s="1">
        <v>0</v>
      </c>
      <c r="BZ1274" s="1">
        <v>0</v>
      </c>
      <c r="CA1274" s="1">
        <v>0</v>
      </c>
    </row>
    <row r="1275" spans="1:79" hidden="1" outlineLevel="1">
      <c r="A1275" t="s">
        <v>2968</v>
      </c>
      <c r="B1275" s="9" t="s">
        <v>3117</v>
      </c>
      <c r="C1275" s="1">
        <f t="shared" si="353"/>
        <v>101</v>
      </c>
      <c r="D1275" s="7">
        <f t="shared" si="354"/>
        <v>2</v>
      </c>
      <c r="E1275" s="7">
        <f t="shared" si="355"/>
        <v>6</v>
      </c>
      <c r="F1275" s="7">
        <f t="shared" si="356"/>
        <v>3</v>
      </c>
      <c r="G1275" s="7">
        <f t="shared" si="372"/>
        <v>5</v>
      </c>
      <c r="H1275" s="49">
        <f t="shared" si="357"/>
        <v>7</v>
      </c>
      <c r="I1275" s="177">
        <f t="shared" si="358"/>
        <v>6.9306930693069313E-2</v>
      </c>
      <c r="J1275" s="8"/>
      <c r="K1275" s="2">
        <f t="shared" si="359"/>
        <v>0.24752475247524752</v>
      </c>
      <c r="L1275" s="2">
        <f t="shared" si="360"/>
        <v>5.9405940594059403E-2</v>
      </c>
      <c r="M1275" s="2">
        <f t="shared" si="361"/>
        <v>0.18811881188118812</v>
      </c>
      <c r="N1275" s="2">
        <f t="shared" si="364"/>
        <v>6.9306930693069313E-2</v>
      </c>
      <c r="O1275" s="2">
        <f t="shared" si="365"/>
        <v>0.43564356435643564</v>
      </c>
      <c r="P1275" s="1">
        <v>25</v>
      </c>
      <c r="Q1275" s="1">
        <v>6</v>
      </c>
      <c r="R1275" s="1">
        <v>19</v>
      </c>
      <c r="S1275" s="1">
        <v>7</v>
      </c>
      <c r="T1275" s="1">
        <v>32</v>
      </c>
      <c r="U1275" s="1">
        <v>0</v>
      </c>
      <c r="V1275" s="1">
        <v>0</v>
      </c>
      <c r="W1275" s="1">
        <v>11</v>
      </c>
      <c r="X1275" s="1">
        <v>0</v>
      </c>
      <c r="Y1275" s="1"/>
      <c r="Z1275" s="1">
        <v>0</v>
      </c>
      <c r="AA1275" s="1">
        <f t="shared" si="369"/>
        <v>1</v>
      </c>
      <c r="AB1275" s="1">
        <v>0</v>
      </c>
      <c r="AC1275" s="1">
        <v>0</v>
      </c>
      <c r="AD1275" s="1">
        <v>0</v>
      </c>
      <c r="AE1275" s="1">
        <v>0</v>
      </c>
      <c r="AF1275" s="1">
        <v>0</v>
      </c>
      <c r="AG1275" s="1">
        <v>0</v>
      </c>
      <c r="AI1275" t="str">
        <f t="shared" si="371"/>
        <v>Waterville Valley</v>
      </c>
      <c r="AJ1275" t="s">
        <v>923</v>
      </c>
      <c r="AK1275" s="182">
        <v>2</v>
      </c>
      <c r="AL1275" s="7"/>
      <c r="AN1275" s="97">
        <v>33</v>
      </c>
      <c r="AO1275" s="99">
        <v>9</v>
      </c>
      <c r="AP1275" s="99">
        <v>181</v>
      </c>
      <c r="AQ1275" s="106">
        <v>79380</v>
      </c>
      <c r="AR1275" s="106">
        <f t="shared" si="362"/>
        <v>33009</v>
      </c>
      <c r="AS1275" t="s">
        <v>1711</v>
      </c>
      <c r="AT1275" s="109">
        <f t="shared" si="363"/>
        <v>3379380</v>
      </c>
      <c r="AW1275">
        <v>64.92</v>
      </c>
      <c r="AX1275">
        <v>0.03</v>
      </c>
      <c r="AY1275">
        <v>64.89</v>
      </c>
      <c r="BA1275" s="7">
        <f t="shared" si="366"/>
        <v>0</v>
      </c>
      <c r="BB1275" s="7">
        <f t="shared" si="367"/>
        <v>0</v>
      </c>
      <c r="BC1275" s="7">
        <f t="shared" si="368"/>
        <v>0</v>
      </c>
      <c r="BD1275" s="7">
        <f t="shared" si="368"/>
        <v>0</v>
      </c>
      <c r="BE1275" s="7">
        <f t="shared" si="370"/>
        <v>1</v>
      </c>
      <c r="BF1275" s="117"/>
      <c r="BI1275" s="117"/>
      <c r="BJ1275" s="117"/>
      <c r="BK1275" s="168"/>
      <c r="BM1275" s="1">
        <v>0</v>
      </c>
      <c r="BN1275" s="1">
        <v>0</v>
      </c>
      <c r="BO1275" s="1">
        <v>0</v>
      </c>
      <c r="BP1275" s="1">
        <v>0</v>
      </c>
      <c r="BQ1275" s="1">
        <v>0</v>
      </c>
      <c r="BR1275" s="1">
        <v>0</v>
      </c>
      <c r="BS1275" s="1">
        <v>0</v>
      </c>
      <c r="BT1275" s="1">
        <v>0</v>
      </c>
      <c r="BU1275" s="1">
        <v>0</v>
      </c>
      <c r="BV1275" s="1">
        <v>1</v>
      </c>
      <c r="BW1275" s="1">
        <v>0</v>
      </c>
      <c r="BX1275" s="1">
        <v>0</v>
      </c>
      <c r="BY1275" s="1">
        <v>0</v>
      </c>
      <c r="BZ1275" s="1">
        <v>0</v>
      </c>
      <c r="CA1275" s="1">
        <v>0</v>
      </c>
    </row>
    <row r="1276" spans="1:79" hidden="1" outlineLevel="1">
      <c r="A1276" t="s">
        <v>3079</v>
      </c>
      <c r="B1276" s="9" t="s">
        <v>3117</v>
      </c>
      <c r="C1276" s="1">
        <f t="shared" si="353"/>
        <v>2301</v>
      </c>
      <c r="D1276" s="7">
        <f t="shared" si="354"/>
        <v>3</v>
      </c>
      <c r="E1276" s="7">
        <f t="shared" si="355"/>
        <v>4</v>
      </c>
      <c r="F1276" s="7">
        <f t="shared" si="356"/>
        <v>5</v>
      </c>
      <c r="G1276" s="7">
        <f t="shared" si="372"/>
        <v>2</v>
      </c>
      <c r="H1276" s="49">
        <f t="shared" si="357"/>
        <v>497</v>
      </c>
      <c r="I1276" s="177">
        <f t="shared" si="358"/>
        <v>0.21599304650152107</v>
      </c>
      <c r="J1276" s="8"/>
      <c r="K1276" s="2">
        <f t="shared" si="359"/>
        <v>0.13211647109952196</v>
      </c>
      <c r="L1276" s="2">
        <f t="shared" si="360"/>
        <v>9.5610604085180351E-2</v>
      </c>
      <c r="M1276" s="2">
        <f t="shared" si="361"/>
        <v>7.214254671881791E-2</v>
      </c>
      <c r="N1276" s="2">
        <f t="shared" si="364"/>
        <v>0.16079965232507606</v>
      </c>
      <c r="O1276" s="2">
        <f t="shared" si="365"/>
        <v>0.53933072577140373</v>
      </c>
      <c r="P1276" s="1">
        <v>304</v>
      </c>
      <c r="Q1276" s="1">
        <v>220</v>
      </c>
      <c r="R1276" s="1">
        <v>166</v>
      </c>
      <c r="S1276" s="1">
        <v>370</v>
      </c>
      <c r="T1276" s="1">
        <v>867</v>
      </c>
      <c r="U1276" s="1">
        <v>44</v>
      </c>
      <c r="V1276" s="1">
        <v>118</v>
      </c>
      <c r="W1276" s="1">
        <v>157</v>
      </c>
      <c r="X1276" s="1">
        <v>18</v>
      </c>
      <c r="Y1276" s="1"/>
      <c r="Z1276" s="1">
        <v>29</v>
      </c>
      <c r="AA1276" s="1">
        <f t="shared" si="369"/>
        <v>4</v>
      </c>
      <c r="AB1276" s="1">
        <v>2</v>
      </c>
      <c r="AC1276" s="1">
        <v>0</v>
      </c>
      <c r="AD1276" s="1">
        <v>1</v>
      </c>
      <c r="AE1276" s="1">
        <v>0</v>
      </c>
      <c r="AF1276" s="1">
        <v>0</v>
      </c>
      <c r="AG1276" s="1">
        <v>1</v>
      </c>
      <c r="AI1276" t="str">
        <f t="shared" si="371"/>
        <v>Weare</v>
      </c>
      <c r="AJ1276" t="s">
        <v>118</v>
      </c>
      <c r="AK1276" s="182">
        <v>2</v>
      </c>
      <c r="AL1276" s="7"/>
      <c r="AN1276" s="97">
        <v>33</v>
      </c>
      <c r="AO1276" s="99">
        <v>11</v>
      </c>
      <c r="AP1276" s="99">
        <v>145</v>
      </c>
      <c r="AQ1276" s="106">
        <v>79780</v>
      </c>
      <c r="AR1276" s="106">
        <f t="shared" si="362"/>
        <v>33011</v>
      </c>
      <c r="AS1276" t="s">
        <v>1711</v>
      </c>
      <c r="AT1276" s="109">
        <f t="shared" si="363"/>
        <v>3379780</v>
      </c>
      <c r="AW1276">
        <v>59.89</v>
      </c>
      <c r="AX1276">
        <v>1.04</v>
      </c>
      <c r="AY1276">
        <v>58.85</v>
      </c>
      <c r="BA1276" s="7">
        <f t="shared" si="366"/>
        <v>0</v>
      </c>
      <c r="BB1276" s="7">
        <f t="shared" si="367"/>
        <v>0</v>
      </c>
      <c r="BC1276" s="7">
        <f t="shared" si="368"/>
        <v>0</v>
      </c>
      <c r="BD1276" s="7">
        <f t="shared" si="368"/>
        <v>0</v>
      </c>
      <c r="BE1276" s="7">
        <f t="shared" si="370"/>
        <v>1</v>
      </c>
      <c r="BF1276" s="117"/>
      <c r="BI1276" s="117"/>
      <c r="BJ1276" s="117"/>
      <c r="BK1276" s="168"/>
      <c r="BM1276" s="1">
        <v>0</v>
      </c>
      <c r="BN1276" s="1">
        <v>0</v>
      </c>
      <c r="BO1276" s="1">
        <v>0</v>
      </c>
      <c r="BP1276" s="1">
        <v>0</v>
      </c>
      <c r="BQ1276" s="1">
        <v>0</v>
      </c>
      <c r="BR1276" s="1">
        <v>0</v>
      </c>
      <c r="BS1276" s="1">
        <v>0</v>
      </c>
      <c r="BT1276" s="1">
        <v>1</v>
      </c>
      <c r="BU1276" s="1">
        <v>0</v>
      </c>
      <c r="BV1276" s="1">
        <v>1</v>
      </c>
      <c r="BW1276" s="1">
        <v>0</v>
      </c>
      <c r="BX1276" s="1">
        <v>0</v>
      </c>
      <c r="BY1276" s="1">
        <v>0</v>
      </c>
      <c r="BZ1276" s="1">
        <v>1</v>
      </c>
      <c r="CA1276" s="1">
        <v>1</v>
      </c>
    </row>
    <row r="1277" spans="1:79" hidden="1" outlineLevel="1">
      <c r="A1277" t="s">
        <v>1040</v>
      </c>
      <c r="B1277" s="9" t="s">
        <v>3117</v>
      </c>
      <c r="C1277" s="1">
        <f t="shared" si="353"/>
        <v>488</v>
      </c>
      <c r="D1277" s="7">
        <f t="shared" si="354"/>
        <v>2</v>
      </c>
      <c r="E1277" s="7">
        <f t="shared" si="355"/>
        <v>6</v>
      </c>
      <c r="F1277" s="7">
        <f t="shared" si="356"/>
        <v>5</v>
      </c>
      <c r="G1277" s="7">
        <f t="shared" si="372"/>
        <v>3</v>
      </c>
      <c r="H1277" s="49">
        <f t="shared" si="357"/>
        <v>76</v>
      </c>
      <c r="I1277" s="177">
        <f t="shared" si="358"/>
        <v>0.15573770491803279</v>
      </c>
      <c r="J1277" s="8"/>
      <c r="K1277" s="2">
        <f t="shared" si="359"/>
        <v>0.2151639344262295</v>
      </c>
      <c r="L1277" s="2">
        <f t="shared" si="360"/>
        <v>6.1475409836065573E-2</v>
      </c>
      <c r="M1277" s="2">
        <f t="shared" si="361"/>
        <v>6.9672131147540978E-2</v>
      </c>
      <c r="N1277" s="2">
        <f t="shared" si="364"/>
        <v>0.11885245901639344</v>
      </c>
      <c r="O1277" s="2">
        <f t="shared" si="365"/>
        <v>0.5348360655737705</v>
      </c>
      <c r="P1277" s="1">
        <v>105</v>
      </c>
      <c r="Q1277" s="1">
        <v>30</v>
      </c>
      <c r="R1277" s="1">
        <v>34</v>
      </c>
      <c r="S1277" s="1">
        <v>58</v>
      </c>
      <c r="T1277" s="1">
        <v>181</v>
      </c>
      <c r="U1277" s="1">
        <v>10</v>
      </c>
      <c r="V1277" s="1">
        <v>35</v>
      </c>
      <c r="W1277" s="1">
        <v>26</v>
      </c>
      <c r="X1277" s="1">
        <v>3</v>
      </c>
      <c r="Y1277" s="1"/>
      <c r="Z1277" s="1">
        <v>3</v>
      </c>
      <c r="AA1277" s="1">
        <f t="shared" si="369"/>
        <v>0</v>
      </c>
      <c r="AB1277" s="1">
        <v>1</v>
      </c>
      <c r="AC1277" s="1">
        <v>0</v>
      </c>
      <c r="AD1277" s="1">
        <v>1</v>
      </c>
      <c r="AE1277" s="1">
        <v>0</v>
      </c>
      <c r="AF1277" s="1">
        <v>0</v>
      </c>
      <c r="AG1277" s="1">
        <v>1</v>
      </c>
      <c r="AI1277" t="str">
        <f t="shared" si="371"/>
        <v>Webster</v>
      </c>
      <c r="AJ1277" t="s">
        <v>1643</v>
      </c>
      <c r="AK1277" s="182">
        <v>2</v>
      </c>
      <c r="AL1277" s="7"/>
      <c r="AN1277" s="97">
        <v>33</v>
      </c>
      <c r="AO1277" s="99">
        <v>13</v>
      </c>
      <c r="AP1277" s="99">
        <v>130</v>
      </c>
      <c r="AQ1277" s="106">
        <v>80020</v>
      </c>
      <c r="AR1277" s="106">
        <f t="shared" si="362"/>
        <v>33013</v>
      </c>
      <c r="AS1277" t="s">
        <v>1711</v>
      </c>
      <c r="AT1277" s="109">
        <f t="shared" si="363"/>
        <v>3380020</v>
      </c>
      <c r="AW1277">
        <v>28.56</v>
      </c>
      <c r="AX1277">
        <v>0.66</v>
      </c>
      <c r="AY1277">
        <v>27.9</v>
      </c>
      <c r="BA1277" s="7">
        <f t="shared" si="366"/>
        <v>0</v>
      </c>
      <c r="BB1277" s="7">
        <f t="shared" si="367"/>
        <v>0</v>
      </c>
      <c r="BC1277" s="7">
        <f t="shared" si="368"/>
        <v>0</v>
      </c>
      <c r="BD1277" s="7">
        <f t="shared" si="368"/>
        <v>0</v>
      </c>
      <c r="BE1277" s="7">
        <f t="shared" si="370"/>
        <v>1</v>
      </c>
      <c r="BF1277" s="117"/>
      <c r="BI1277" s="117"/>
      <c r="BJ1277" s="117"/>
      <c r="BK1277" s="168"/>
      <c r="BM1277" s="1">
        <v>0</v>
      </c>
      <c r="BN1277" s="1">
        <v>0</v>
      </c>
      <c r="BO1277" s="1">
        <v>0</v>
      </c>
      <c r="BP1277" s="1">
        <v>0</v>
      </c>
      <c r="BQ1277" s="1">
        <v>0</v>
      </c>
      <c r="BR1277" s="1">
        <v>0</v>
      </c>
      <c r="BS1277" s="1">
        <v>0</v>
      </c>
      <c r="BT1277" s="1">
        <v>0</v>
      </c>
      <c r="BU1277" s="1">
        <v>0</v>
      </c>
      <c r="BV1277" s="1">
        <v>0</v>
      </c>
      <c r="BW1277" s="1">
        <v>0</v>
      </c>
      <c r="BX1277" s="1">
        <v>0</v>
      </c>
      <c r="BY1277" s="1">
        <v>0</v>
      </c>
      <c r="BZ1277" s="1">
        <v>0</v>
      </c>
      <c r="CA1277" s="1">
        <v>0</v>
      </c>
    </row>
    <row r="1278" spans="1:79" hidden="1" outlineLevel="1">
      <c r="A1278" t="s">
        <v>762</v>
      </c>
      <c r="B1278" s="9" t="s">
        <v>3117</v>
      </c>
      <c r="C1278" s="1">
        <f t="shared" si="353"/>
        <v>249</v>
      </c>
      <c r="D1278" s="7">
        <f t="shared" si="354"/>
        <v>2</v>
      </c>
      <c r="E1278" s="7">
        <f t="shared" si="355"/>
        <v>6</v>
      </c>
      <c r="F1278" s="7">
        <f t="shared" si="356"/>
        <v>4</v>
      </c>
      <c r="G1278" s="7">
        <f t="shared" si="372"/>
        <v>3</v>
      </c>
      <c r="H1278" s="49">
        <f t="shared" si="357"/>
        <v>61</v>
      </c>
      <c r="I1278" s="177">
        <f t="shared" si="358"/>
        <v>0.24497991967871485</v>
      </c>
      <c r="J1278" s="8"/>
      <c r="K1278" s="2">
        <f t="shared" si="359"/>
        <v>0.14056224899598393</v>
      </c>
      <c r="L1278" s="2">
        <f t="shared" si="360"/>
        <v>6.4257028112449793E-2</v>
      </c>
      <c r="M1278" s="2">
        <f t="shared" si="361"/>
        <v>9.2369477911646583E-2</v>
      </c>
      <c r="N1278" s="2">
        <f t="shared" si="364"/>
        <v>0.10843373493975904</v>
      </c>
      <c r="O1278" s="2">
        <f t="shared" si="365"/>
        <v>0.59437751004016059</v>
      </c>
      <c r="P1278" s="1">
        <v>35</v>
      </c>
      <c r="Q1278" s="1">
        <v>16</v>
      </c>
      <c r="R1278" s="1">
        <v>23</v>
      </c>
      <c r="S1278" s="1">
        <v>27</v>
      </c>
      <c r="T1278" s="1">
        <v>96</v>
      </c>
      <c r="U1278" s="1">
        <v>9</v>
      </c>
      <c r="V1278" s="1">
        <v>17</v>
      </c>
      <c r="W1278" s="1">
        <v>14</v>
      </c>
      <c r="X1278" s="1">
        <v>4</v>
      </c>
      <c r="Y1278" s="1"/>
      <c r="Z1278" s="1">
        <v>4</v>
      </c>
      <c r="AA1278" s="1">
        <f t="shared" si="369"/>
        <v>1</v>
      </c>
      <c r="AB1278" s="1">
        <v>0</v>
      </c>
      <c r="AC1278" s="1">
        <v>0</v>
      </c>
      <c r="AD1278" s="1">
        <v>1</v>
      </c>
      <c r="AE1278" s="1">
        <v>1</v>
      </c>
      <c r="AF1278" s="1">
        <v>0</v>
      </c>
      <c r="AG1278" s="1">
        <v>1</v>
      </c>
      <c r="AI1278" t="str">
        <f t="shared" si="371"/>
        <v>Wentworth</v>
      </c>
      <c r="AJ1278" t="s">
        <v>923</v>
      </c>
      <c r="AK1278" s="182">
        <v>2</v>
      </c>
      <c r="AL1278" s="7"/>
      <c r="AN1278" s="97">
        <v>33</v>
      </c>
      <c r="AO1278" s="99">
        <v>9</v>
      </c>
      <c r="AP1278" s="99">
        <v>185</v>
      </c>
      <c r="AQ1278" s="106">
        <v>80500</v>
      </c>
      <c r="AR1278" s="106">
        <f t="shared" si="362"/>
        <v>33009</v>
      </c>
      <c r="AS1278" t="s">
        <v>1711</v>
      </c>
      <c r="AT1278" s="109">
        <f t="shared" si="363"/>
        <v>3380500</v>
      </c>
      <c r="AW1278">
        <v>41.94</v>
      </c>
      <c r="AX1278">
        <v>0.28000000000000003</v>
      </c>
      <c r="AY1278">
        <v>41.66</v>
      </c>
      <c r="BA1278" s="7">
        <f t="shared" si="366"/>
        <v>0</v>
      </c>
      <c r="BB1278" s="7">
        <f t="shared" si="367"/>
        <v>0</v>
      </c>
      <c r="BC1278" s="7">
        <f t="shared" si="368"/>
        <v>0</v>
      </c>
      <c r="BD1278" s="7">
        <f t="shared" si="368"/>
        <v>0</v>
      </c>
      <c r="BE1278" s="7">
        <f t="shared" si="370"/>
        <v>1</v>
      </c>
      <c r="BF1278" s="117"/>
      <c r="BI1278" s="117"/>
      <c r="BJ1278" s="117"/>
      <c r="BK1278" s="168"/>
      <c r="BM1278" s="1">
        <v>0</v>
      </c>
      <c r="BN1278" s="1">
        <v>0</v>
      </c>
      <c r="BO1278" s="1">
        <v>0</v>
      </c>
      <c r="BP1278" s="1">
        <v>0</v>
      </c>
      <c r="BQ1278" s="1">
        <v>0</v>
      </c>
      <c r="BR1278" s="1">
        <v>0</v>
      </c>
      <c r="BS1278" s="1">
        <v>0</v>
      </c>
      <c r="BT1278" s="1">
        <v>0</v>
      </c>
      <c r="BU1278" s="1">
        <v>0</v>
      </c>
      <c r="BV1278" s="1">
        <v>0</v>
      </c>
      <c r="BW1278" s="1">
        <v>0</v>
      </c>
      <c r="BX1278" s="1">
        <v>0</v>
      </c>
      <c r="BY1278" s="1">
        <v>0</v>
      </c>
      <c r="BZ1278" s="1">
        <v>0</v>
      </c>
      <c r="CA1278" s="1">
        <v>1</v>
      </c>
    </row>
    <row r="1279" spans="1:79" hidden="1" outlineLevel="1">
      <c r="A1279" t="s">
        <v>66</v>
      </c>
      <c r="B1279" s="9" t="s">
        <v>3117</v>
      </c>
      <c r="C1279" s="1">
        <f t="shared" si="353"/>
        <v>10</v>
      </c>
      <c r="D1279" s="7">
        <f t="shared" si="354"/>
        <v>2</v>
      </c>
      <c r="E1279" s="7">
        <f t="shared" si="355"/>
        <v>4</v>
      </c>
      <c r="F1279" s="7">
        <f t="shared" si="356"/>
        <v>0</v>
      </c>
      <c r="G1279" s="7">
        <f t="shared" si="372"/>
        <v>0</v>
      </c>
      <c r="H1279" s="49">
        <f t="shared" si="357"/>
        <v>1</v>
      </c>
      <c r="I1279" s="177">
        <f t="shared" si="358"/>
        <v>0.1</v>
      </c>
      <c r="J1279" s="8"/>
      <c r="K1279" s="2">
        <f t="shared" si="359"/>
        <v>0.4</v>
      </c>
      <c r="L1279" s="2">
        <f t="shared" si="360"/>
        <v>0</v>
      </c>
      <c r="M1279" s="2">
        <f t="shared" si="361"/>
        <v>0</v>
      </c>
      <c r="N1279" s="2">
        <f t="shared" si="364"/>
        <v>0</v>
      </c>
      <c r="O1279" s="2">
        <f t="shared" si="365"/>
        <v>0.6</v>
      </c>
      <c r="P1279" s="1">
        <v>4</v>
      </c>
      <c r="Q1279" s="1">
        <v>0</v>
      </c>
      <c r="R1279" s="1">
        <v>0</v>
      </c>
      <c r="S1279" s="1">
        <v>0</v>
      </c>
      <c r="T1279" s="1">
        <v>5</v>
      </c>
      <c r="U1279" s="1">
        <v>0</v>
      </c>
      <c r="V1279" s="1">
        <v>0</v>
      </c>
      <c r="W1279" s="1">
        <v>1</v>
      </c>
      <c r="X1279" s="1">
        <v>0</v>
      </c>
      <c r="Y1279" s="1"/>
      <c r="Z1279" s="1">
        <v>0</v>
      </c>
      <c r="AA1279" s="1">
        <f t="shared" si="369"/>
        <v>0</v>
      </c>
      <c r="AB1279" s="1">
        <v>0</v>
      </c>
      <c r="AC1279" s="1">
        <v>0</v>
      </c>
      <c r="AD1279" s="1">
        <v>0</v>
      </c>
      <c r="AE1279" s="1">
        <v>0</v>
      </c>
      <c r="AF1279" s="1">
        <v>0</v>
      </c>
      <c r="AG1279" s="1">
        <v>0</v>
      </c>
      <c r="AI1279" t="str">
        <f t="shared" si="371"/>
        <v>Wentworth's</v>
      </c>
      <c r="AJ1279" t="s">
        <v>1926</v>
      </c>
      <c r="AK1279" s="182">
        <v>2</v>
      </c>
      <c r="AL1279" s="7"/>
      <c r="AN1279" s="97">
        <v>33</v>
      </c>
      <c r="AO1279" s="99">
        <v>7</v>
      </c>
      <c r="AP1279" s="99">
        <v>210</v>
      </c>
      <c r="AQ1279" s="106">
        <v>80740</v>
      </c>
      <c r="AR1279" s="106">
        <f t="shared" si="362"/>
        <v>33007</v>
      </c>
      <c r="AS1279" t="s">
        <v>59</v>
      </c>
      <c r="AT1279" s="109">
        <f t="shared" si="363"/>
        <v>3380740</v>
      </c>
      <c r="AW1279">
        <v>19.47</v>
      </c>
      <c r="AX1279">
        <v>0.72</v>
      </c>
      <c r="AY1279">
        <v>18.760000000000002</v>
      </c>
      <c r="BA1279" s="7">
        <f t="shared" si="366"/>
        <v>0</v>
      </c>
      <c r="BB1279" s="7">
        <f t="shared" si="367"/>
        <v>0</v>
      </c>
      <c r="BC1279" s="7">
        <f t="shared" si="368"/>
        <v>0</v>
      </c>
      <c r="BD1279" s="7">
        <f t="shared" si="368"/>
        <v>0</v>
      </c>
      <c r="BE1279" s="7">
        <f t="shared" si="370"/>
        <v>1</v>
      </c>
      <c r="BF1279" s="117"/>
      <c r="BI1279" s="117"/>
      <c r="BJ1279" s="117"/>
      <c r="BK1279" s="168"/>
      <c r="BM1279" s="1">
        <v>0</v>
      </c>
      <c r="BN1279" s="1">
        <v>0</v>
      </c>
      <c r="BO1279" s="1">
        <v>0</v>
      </c>
      <c r="BP1279" s="1">
        <v>0</v>
      </c>
      <c r="BQ1279" s="1">
        <v>0</v>
      </c>
      <c r="BR1279" s="1">
        <v>0</v>
      </c>
      <c r="BS1279" s="1">
        <v>0</v>
      </c>
      <c r="BT1279" s="1">
        <v>0</v>
      </c>
      <c r="BU1279" s="1">
        <v>0</v>
      </c>
      <c r="BV1279" s="1">
        <v>0</v>
      </c>
      <c r="BW1279" s="1">
        <v>0</v>
      </c>
      <c r="BX1279" s="1">
        <v>0</v>
      </c>
      <c r="BY1279" s="1">
        <v>0</v>
      </c>
      <c r="BZ1279" s="1">
        <v>0</v>
      </c>
      <c r="CA1279" s="1">
        <v>0</v>
      </c>
    </row>
    <row r="1280" spans="1:79" hidden="1" outlineLevel="1">
      <c r="A1280" t="s">
        <v>1348</v>
      </c>
      <c r="B1280" s="9" t="s">
        <v>3117</v>
      </c>
      <c r="C1280" s="1">
        <f t="shared" si="353"/>
        <v>383</v>
      </c>
      <c r="D1280" s="7">
        <f t="shared" si="354"/>
        <v>2</v>
      </c>
      <c r="E1280" s="7">
        <f t="shared" si="355"/>
        <v>3</v>
      </c>
      <c r="F1280" s="7">
        <f t="shared" si="356"/>
        <v>5</v>
      </c>
      <c r="G1280" s="7">
        <f t="shared" si="372"/>
        <v>4</v>
      </c>
      <c r="H1280" s="49">
        <f t="shared" si="357"/>
        <v>32</v>
      </c>
      <c r="I1280" s="177">
        <f t="shared" si="358"/>
        <v>8.3550913838120106E-2</v>
      </c>
      <c r="J1280" s="8"/>
      <c r="K1280" s="2">
        <f t="shared" si="359"/>
        <v>0.20626631853785901</v>
      </c>
      <c r="L1280" s="2">
        <f t="shared" si="360"/>
        <v>0.13838120104438642</v>
      </c>
      <c r="M1280" s="2">
        <f t="shared" si="361"/>
        <v>8.0939947780678853E-2</v>
      </c>
      <c r="N1280" s="2">
        <f t="shared" si="364"/>
        <v>0.1122715404699739</v>
      </c>
      <c r="O1280" s="2">
        <f t="shared" si="365"/>
        <v>0.46214099216710181</v>
      </c>
      <c r="P1280" s="1">
        <v>79</v>
      </c>
      <c r="Q1280" s="1">
        <v>53</v>
      </c>
      <c r="R1280" s="1">
        <v>31</v>
      </c>
      <c r="S1280" s="1">
        <v>43</v>
      </c>
      <c r="T1280" s="1">
        <v>111</v>
      </c>
      <c r="U1280" s="1">
        <v>13</v>
      </c>
      <c r="V1280" s="1">
        <v>19</v>
      </c>
      <c r="W1280" s="1">
        <v>19</v>
      </c>
      <c r="X1280" s="1">
        <v>4</v>
      </c>
      <c r="Y1280" s="1"/>
      <c r="Z1280" s="1">
        <v>6</v>
      </c>
      <c r="AA1280" s="1">
        <f t="shared" si="369"/>
        <v>2</v>
      </c>
      <c r="AB1280" s="1">
        <v>0</v>
      </c>
      <c r="AC1280" s="1">
        <v>1</v>
      </c>
      <c r="AD1280" s="1">
        <v>2</v>
      </c>
      <c r="AE1280" s="1">
        <v>0</v>
      </c>
      <c r="AF1280" s="1">
        <v>0</v>
      </c>
      <c r="AG1280" s="1">
        <v>0</v>
      </c>
      <c r="AI1280" t="str">
        <f t="shared" si="371"/>
        <v>Westmoreland</v>
      </c>
      <c r="AJ1280" t="s">
        <v>1369</v>
      </c>
      <c r="AK1280" s="182">
        <v>2</v>
      </c>
      <c r="AL1280" s="7"/>
      <c r="AN1280" s="97">
        <v>33</v>
      </c>
      <c r="AO1280" s="99">
        <v>5</v>
      </c>
      <c r="AP1280" s="99">
        <v>110</v>
      </c>
      <c r="AQ1280" s="106">
        <v>82660</v>
      </c>
      <c r="AR1280" s="106">
        <f t="shared" si="362"/>
        <v>33005</v>
      </c>
      <c r="AS1280" t="s">
        <v>1711</v>
      </c>
      <c r="AT1280" s="109">
        <f t="shared" si="363"/>
        <v>3382660</v>
      </c>
      <c r="AW1280">
        <v>36.880000000000003</v>
      </c>
      <c r="AX1280">
        <v>1</v>
      </c>
      <c r="AY1280">
        <v>35.880000000000003</v>
      </c>
      <c r="BA1280" s="7">
        <f t="shared" si="366"/>
        <v>0</v>
      </c>
      <c r="BB1280" s="7">
        <f t="shared" si="367"/>
        <v>0</v>
      </c>
      <c r="BC1280" s="7">
        <f t="shared" si="368"/>
        <v>0</v>
      </c>
      <c r="BD1280" s="7">
        <f t="shared" si="368"/>
        <v>0</v>
      </c>
      <c r="BE1280" s="7">
        <f t="shared" si="370"/>
        <v>1</v>
      </c>
      <c r="BF1280" s="117"/>
      <c r="BI1280" s="117"/>
      <c r="BJ1280" s="117"/>
      <c r="BK1280" s="168"/>
      <c r="BM1280" s="1">
        <v>0</v>
      </c>
      <c r="BN1280" s="1">
        <v>0</v>
      </c>
      <c r="BO1280" s="1">
        <v>0</v>
      </c>
      <c r="BP1280" s="1">
        <v>0</v>
      </c>
      <c r="BQ1280" s="1">
        <v>0</v>
      </c>
      <c r="BR1280" s="1">
        <v>0</v>
      </c>
      <c r="BS1280" s="1">
        <v>0</v>
      </c>
      <c r="BT1280" s="1">
        <v>0</v>
      </c>
      <c r="BU1280" s="1">
        <v>0</v>
      </c>
      <c r="BV1280" s="1">
        <v>1</v>
      </c>
      <c r="BW1280" s="1">
        <v>0</v>
      </c>
      <c r="BX1280" s="1">
        <v>0</v>
      </c>
      <c r="BY1280" s="1">
        <v>0</v>
      </c>
      <c r="BZ1280" s="1">
        <v>0</v>
      </c>
      <c r="CA1280" s="1">
        <v>1</v>
      </c>
    </row>
    <row r="1281" spans="1:84" hidden="1" outlineLevel="1">
      <c r="A1281" t="s">
        <v>1531</v>
      </c>
      <c r="B1281" s="9" t="s">
        <v>3117</v>
      </c>
      <c r="C1281" s="1">
        <f t="shared" si="353"/>
        <v>444</v>
      </c>
      <c r="D1281" s="7">
        <f t="shared" si="354"/>
        <v>2</v>
      </c>
      <c r="E1281" s="7">
        <f t="shared" si="355"/>
        <v>5</v>
      </c>
      <c r="F1281" s="7">
        <f t="shared" si="356"/>
        <v>3</v>
      </c>
      <c r="G1281" s="7">
        <f t="shared" si="372"/>
        <v>4</v>
      </c>
      <c r="H1281" s="49">
        <f t="shared" si="357"/>
        <v>93</v>
      </c>
      <c r="I1281" s="177">
        <f t="shared" si="358"/>
        <v>0.20945945945945946</v>
      </c>
      <c r="J1281" s="8"/>
      <c r="K1281" s="2">
        <f t="shared" si="359"/>
        <v>0.15090090090090091</v>
      </c>
      <c r="L1281" s="2">
        <f t="shared" si="360"/>
        <v>6.7567567567567571E-2</v>
      </c>
      <c r="M1281" s="2">
        <f t="shared" si="361"/>
        <v>0.13288288288288289</v>
      </c>
      <c r="N1281" s="2">
        <f t="shared" si="364"/>
        <v>9.90990990990991E-2</v>
      </c>
      <c r="O1281" s="2">
        <f t="shared" si="365"/>
        <v>0.5495495495495496</v>
      </c>
      <c r="P1281" s="1">
        <v>67</v>
      </c>
      <c r="Q1281" s="1">
        <v>30</v>
      </c>
      <c r="R1281" s="1">
        <v>59</v>
      </c>
      <c r="S1281" s="1">
        <v>44</v>
      </c>
      <c r="T1281" s="1">
        <v>160</v>
      </c>
      <c r="U1281" s="1">
        <v>17</v>
      </c>
      <c r="V1281" s="1">
        <v>25</v>
      </c>
      <c r="W1281" s="1">
        <v>29</v>
      </c>
      <c r="X1281" s="1">
        <v>1</v>
      </c>
      <c r="Y1281" s="1"/>
      <c r="Z1281" s="1">
        <v>9</v>
      </c>
      <c r="AA1281" s="1">
        <f t="shared" si="369"/>
        <v>1</v>
      </c>
      <c r="AB1281" s="1">
        <v>1</v>
      </c>
      <c r="AC1281" s="1">
        <v>0</v>
      </c>
      <c r="AD1281" s="1">
        <v>0</v>
      </c>
      <c r="AE1281" s="1">
        <v>1</v>
      </c>
      <c r="AF1281" s="1">
        <v>0</v>
      </c>
      <c r="AG1281" s="1">
        <v>0</v>
      </c>
      <c r="AI1281" t="str">
        <f t="shared" si="371"/>
        <v>Whitefield</v>
      </c>
      <c r="AJ1281" t="s">
        <v>1926</v>
      </c>
      <c r="AK1281" s="182">
        <v>2</v>
      </c>
      <c r="AL1281" s="7"/>
      <c r="AN1281" s="97">
        <v>33</v>
      </c>
      <c r="AO1281" s="99">
        <v>7</v>
      </c>
      <c r="AP1281" s="99">
        <v>215</v>
      </c>
      <c r="AQ1281" s="106">
        <v>84420</v>
      </c>
      <c r="AR1281" s="106">
        <f t="shared" si="362"/>
        <v>33007</v>
      </c>
      <c r="AS1281" t="s">
        <v>1711</v>
      </c>
      <c r="AT1281" s="109">
        <f t="shared" si="363"/>
        <v>3384420</v>
      </c>
      <c r="AW1281">
        <v>34.68</v>
      </c>
      <c r="AX1281">
        <v>0.43</v>
      </c>
      <c r="AY1281">
        <v>34.25</v>
      </c>
      <c r="BA1281" s="7">
        <f t="shared" si="366"/>
        <v>0</v>
      </c>
      <c r="BB1281" s="7">
        <f t="shared" si="367"/>
        <v>0</v>
      </c>
      <c r="BC1281" s="7">
        <f t="shared" si="368"/>
        <v>0</v>
      </c>
      <c r="BD1281" s="7">
        <f t="shared" si="368"/>
        <v>0</v>
      </c>
      <c r="BE1281" s="7">
        <f t="shared" si="370"/>
        <v>1</v>
      </c>
      <c r="BF1281" s="117"/>
      <c r="BI1281" s="117"/>
      <c r="BJ1281" s="117"/>
      <c r="BK1281" s="168"/>
      <c r="BM1281" s="1">
        <v>0</v>
      </c>
      <c r="BN1281" s="1">
        <v>0</v>
      </c>
      <c r="BO1281" s="1">
        <v>0</v>
      </c>
      <c r="BP1281" s="1">
        <v>0</v>
      </c>
      <c r="BQ1281" s="1">
        <v>0</v>
      </c>
      <c r="BR1281" s="1">
        <v>0</v>
      </c>
      <c r="BS1281" s="1">
        <v>0</v>
      </c>
      <c r="BT1281" s="1">
        <v>0</v>
      </c>
      <c r="BU1281" s="1">
        <v>0</v>
      </c>
      <c r="BV1281" s="1">
        <v>1</v>
      </c>
      <c r="BW1281" s="1">
        <v>0</v>
      </c>
      <c r="BX1281" s="1">
        <v>0</v>
      </c>
      <c r="BY1281" s="1">
        <v>0</v>
      </c>
      <c r="BZ1281" s="1">
        <v>0</v>
      </c>
      <c r="CA1281" s="1">
        <v>0</v>
      </c>
    </row>
    <row r="1282" spans="1:84" hidden="1" outlineLevel="1">
      <c r="A1282" t="s">
        <v>3039</v>
      </c>
      <c r="B1282" s="9" t="s">
        <v>3117</v>
      </c>
      <c r="C1282" s="1">
        <f t="shared" si="353"/>
        <v>354</v>
      </c>
      <c r="D1282" s="7">
        <f t="shared" si="354"/>
        <v>2</v>
      </c>
      <c r="E1282" s="7">
        <f t="shared" si="355"/>
        <v>4</v>
      </c>
      <c r="F1282" s="7">
        <f t="shared" si="356"/>
        <v>5</v>
      </c>
      <c r="G1282" s="7">
        <f t="shared" si="372"/>
        <v>6</v>
      </c>
      <c r="H1282" s="49">
        <f t="shared" si="357"/>
        <v>20</v>
      </c>
      <c r="I1282" s="177">
        <f t="shared" si="358"/>
        <v>5.6497175141242938E-2</v>
      </c>
      <c r="J1282" s="8"/>
      <c r="K1282" s="2">
        <f t="shared" si="359"/>
        <v>0.20903954802259886</v>
      </c>
      <c r="L1282" s="2">
        <f t="shared" si="360"/>
        <v>0.12146892655367232</v>
      </c>
      <c r="M1282" s="2">
        <f t="shared" si="361"/>
        <v>0.10451977401129943</v>
      </c>
      <c r="N1282" s="2">
        <f t="shared" si="364"/>
        <v>8.1920903954802254E-2</v>
      </c>
      <c r="O1282" s="2">
        <f t="shared" si="365"/>
        <v>0.48305084745762716</v>
      </c>
      <c r="P1282" s="1">
        <v>74</v>
      </c>
      <c r="Q1282" s="1">
        <v>43</v>
      </c>
      <c r="R1282" s="1">
        <v>37</v>
      </c>
      <c r="S1282" s="1">
        <v>29</v>
      </c>
      <c r="T1282" s="1">
        <v>94</v>
      </c>
      <c r="U1282" s="1">
        <v>9</v>
      </c>
      <c r="V1282" s="1">
        <v>10</v>
      </c>
      <c r="W1282" s="1">
        <v>49</v>
      </c>
      <c r="X1282" s="1">
        <v>4</v>
      </c>
      <c r="Y1282" s="1"/>
      <c r="Z1282" s="1">
        <v>3</v>
      </c>
      <c r="AA1282" s="1">
        <f t="shared" si="369"/>
        <v>0</v>
      </c>
      <c r="AB1282" s="1">
        <v>0</v>
      </c>
      <c r="AC1282" s="1">
        <v>0</v>
      </c>
      <c r="AD1282" s="1">
        <v>0</v>
      </c>
      <c r="AE1282" s="1">
        <v>1</v>
      </c>
      <c r="AF1282" s="1">
        <v>0</v>
      </c>
      <c r="AG1282" s="1">
        <v>1</v>
      </c>
      <c r="AI1282" t="str">
        <f t="shared" si="371"/>
        <v>Wilmot</v>
      </c>
      <c r="AJ1282" t="s">
        <v>1643</v>
      </c>
      <c r="AK1282" s="182">
        <v>2</v>
      </c>
      <c r="AL1282" s="7"/>
      <c r="AN1282" s="97">
        <v>33</v>
      </c>
      <c r="AO1282" s="99">
        <v>13</v>
      </c>
      <c r="AP1282" s="99">
        <v>135</v>
      </c>
      <c r="AQ1282" s="106">
        <v>84900</v>
      </c>
      <c r="AR1282" s="106">
        <f t="shared" si="362"/>
        <v>33013</v>
      </c>
      <c r="AS1282" t="s">
        <v>1711</v>
      </c>
      <c r="AT1282" s="109">
        <f t="shared" si="363"/>
        <v>3384900</v>
      </c>
      <c r="AW1282">
        <v>29.75</v>
      </c>
      <c r="AX1282">
        <v>0.22</v>
      </c>
      <c r="AY1282">
        <v>29.54</v>
      </c>
      <c r="BA1282" s="7">
        <f t="shared" si="366"/>
        <v>0</v>
      </c>
      <c r="BB1282" s="7">
        <f t="shared" si="367"/>
        <v>0</v>
      </c>
      <c r="BC1282" s="7">
        <f t="shared" si="368"/>
        <v>0</v>
      </c>
      <c r="BD1282" s="7">
        <f t="shared" si="368"/>
        <v>0</v>
      </c>
      <c r="BE1282" s="7">
        <f t="shared" si="370"/>
        <v>1</v>
      </c>
      <c r="BF1282" s="117"/>
      <c r="BI1282" s="117"/>
      <c r="BJ1282" s="117"/>
      <c r="BK1282" s="168"/>
      <c r="BM1282" s="1">
        <v>0</v>
      </c>
      <c r="BN1282" s="1">
        <v>0</v>
      </c>
      <c r="BO1282" s="1">
        <v>0</v>
      </c>
      <c r="BP1282" s="1">
        <v>0</v>
      </c>
      <c r="BQ1282" s="1">
        <v>0</v>
      </c>
      <c r="BR1282" s="1">
        <v>0</v>
      </c>
      <c r="BS1282" s="1">
        <v>0</v>
      </c>
      <c r="BT1282" s="1">
        <v>0</v>
      </c>
      <c r="BU1282" s="1">
        <v>0</v>
      </c>
      <c r="BV1282" s="1">
        <v>0</v>
      </c>
      <c r="BW1282" s="1">
        <v>0</v>
      </c>
      <c r="BX1282" s="1">
        <v>0</v>
      </c>
      <c r="BY1282" s="1">
        <v>0</v>
      </c>
      <c r="BZ1282" s="1">
        <v>0</v>
      </c>
      <c r="CA1282" s="1">
        <v>0</v>
      </c>
    </row>
    <row r="1283" spans="1:84" hidden="1" outlineLevel="1">
      <c r="A1283" t="s">
        <v>2946</v>
      </c>
      <c r="B1283" s="9" t="s">
        <v>3117</v>
      </c>
      <c r="C1283" s="1">
        <f t="shared" si="353"/>
        <v>934</v>
      </c>
      <c r="D1283" s="7">
        <f t="shared" si="354"/>
        <v>2</v>
      </c>
      <c r="E1283" s="7">
        <f t="shared" si="355"/>
        <v>4</v>
      </c>
      <c r="F1283" s="7">
        <f t="shared" si="356"/>
        <v>5</v>
      </c>
      <c r="G1283" s="7">
        <f t="shared" si="372"/>
        <v>3</v>
      </c>
      <c r="H1283" s="49">
        <f t="shared" si="357"/>
        <v>203</v>
      </c>
      <c r="I1283" s="177">
        <f t="shared" si="358"/>
        <v>0.21734475374732334</v>
      </c>
      <c r="J1283" s="8"/>
      <c r="K1283" s="2">
        <f t="shared" si="359"/>
        <v>0.13811563169164881</v>
      </c>
      <c r="L1283" s="2">
        <f t="shared" si="360"/>
        <v>0.11456102783725911</v>
      </c>
      <c r="M1283" s="2">
        <f t="shared" si="361"/>
        <v>8.9935760171306209E-2</v>
      </c>
      <c r="N1283" s="2">
        <f t="shared" si="364"/>
        <v>0.12633832976445397</v>
      </c>
      <c r="O1283" s="2">
        <f t="shared" si="365"/>
        <v>0.53104925053533192</v>
      </c>
      <c r="P1283" s="1">
        <v>129</v>
      </c>
      <c r="Q1283" s="1">
        <v>107</v>
      </c>
      <c r="R1283" s="1">
        <v>84</v>
      </c>
      <c r="S1283" s="1">
        <v>118</v>
      </c>
      <c r="T1283" s="1">
        <v>332</v>
      </c>
      <c r="U1283" s="1">
        <v>28</v>
      </c>
      <c r="V1283" s="1">
        <v>44</v>
      </c>
      <c r="W1283" s="1">
        <v>70</v>
      </c>
      <c r="X1283" s="1">
        <v>11</v>
      </c>
      <c r="Y1283" s="1"/>
      <c r="Z1283" s="1">
        <v>5</v>
      </c>
      <c r="AA1283" s="1">
        <f t="shared" si="369"/>
        <v>4</v>
      </c>
      <c r="AB1283" s="1">
        <v>0</v>
      </c>
      <c r="AC1283" s="1">
        <v>0</v>
      </c>
      <c r="AD1283" s="1">
        <v>1</v>
      </c>
      <c r="AE1283" s="1">
        <v>0</v>
      </c>
      <c r="AF1283" s="1">
        <v>0</v>
      </c>
      <c r="AG1283" s="1">
        <v>1</v>
      </c>
      <c r="AI1283" t="str">
        <f t="shared" si="371"/>
        <v>Wilton</v>
      </c>
      <c r="AJ1283" t="s">
        <v>118</v>
      </c>
      <c r="AK1283" s="182">
        <v>2</v>
      </c>
      <c r="AL1283" s="7"/>
      <c r="AN1283" s="97">
        <v>33</v>
      </c>
      <c r="AO1283" s="99">
        <v>11</v>
      </c>
      <c r="AP1283" s="99">
        <v>150</v>
      </c>
      <c r="AQ1283" s="106">
        <v>85220</v>
      </c>
      <c r="AR1283" s="106">
        <f t="shared" si="362"/>
        <v>33011</v>
      </c>
      <c r="AS1283" t="s">
        <v>1711</v>
      </c>
      <c r="AT1283" s="109">
        <f t="shared" si="363"/>
        <v>3385220</v>
      </c>
      <c r="AW1283">
        <v>25.85</v>
      </c>
      <c r="AX1283">
        <v>0.09</v>
      </c>
      <c r="AY1283">
        <v>25.76</v>
      </c>
      <c r="BA1283" s="7">
        <f t="shared" si="366"/>
        <v>0</v>
      </c>
      <c r="BB1283" s="7">
        <f t="shared" si="367"/>
        <v>0</v>
      </c>
      <c r="BC1283" s="7">
        <f t="shared" si="368"/>
        <v>0</v>
      </c>
      <c r="BD1283" s="7">
        <f t="shared" si="368"/>
        <v>0</v>
      </c>
      <c r="BE1283" s="7">
        <f t="shared" si="370"/>
        <v>1</v>
      </c>
      <c r="BF1283" s="117"/>
      <c r="BI1283" s="117"/>
      <c r="BJ1283" s="117"/>
      <c r="BK1283" s="168"/>
      <c r="BM1283" s="1">
        <v>0</v>
      </c>
      <c r="BN1283" s="1">
        <v>1</v>
      </c>
      <c r="BO1283" s="1">
        <v>0</v>
      </c>
      <c r="BP1283" s="1">
        <v>0</v>
      </c>
      <c r="BQ1283" s="1">
        <v>0</v>
      </c>
      <c r="BR1283" s="1">
        <v>1</v>
      </c>
      <c r="BS1283" s="1">
        <v>0</v>
      </c>
      <c r="BT1283" s="1">
        <v>0</v>
      </c>
      <c r="BU1283" s="1">
        <v>0</v>
      </c>
      <c r="BV1283" s="1">
        <v>0</v>
      </c>
      <c r="BW1283" s="1">
        <v>0</v>
      </c>
      <c r="BX1283" s="1">
        <v>0</v>
      </c>
      <c r="BY1283" s="1">
        <v>2</v>
      </c>
      <c r="BZ1283" s="1">
        <v>0</v>
      </c>
      <c r="CA1283" s="1">
        <v>0</v>
      </c>
    </row>
    <row r="1284" spans="1:84" hidden="1" outlineLevel="1">
      <c r="A1284" t="s">
        <v>1784</v>
      </c>
      <c r="B1284" s="9" t="s">
        <v>3117</v>
      </c>
      <c r="C1284" s="1">
        <f t="shared" si="353"/>
        <v>509</v>
      </c>
      <c r="D1284" s="7">
        <f t="shared" si="354"/>
        <v>3</v>
      </c>
      <c r="E1284" s="7">
        <f t="shared" si="355"/>
        <v>4</v>
      </c>
      <c r="F1284" s="7">
        <f t="shared" si="356"/>
        <v>5</v>
      </c>
      <c r="G1284" s="7">
        <f t="shared" si="372"/>
        <v>2</v>
      </c>
      <c r="H1284" s="49">
        <f t="shared" si="357"/>
        <v>117</v>
      </c>
      <c r="I1284" s="177">
        <f t="shared" si="358"/>
        <v>0.22986247544204322</v>
      </c>
      <c r="J1284" s="8"/>
      <c r="K1284" s="2">
        <f t="shared" si="359"/>
        <v>0.10412573673870335</v>
      </c>
      <c r="L1284" s="2">
        <f t="shared" si="360"/>
        <v>9.0373280943025547E-2</v>
      </c>
      <c r="M1284" s="2">
        <f t="shared" si="361"/>
        <v>7.269155206286837E-2</v>
      </c>
      <c r="N1284" s="2">
        <f t="shared" si="364"/>
        <v>0.15913555992141454</v>
      </c>
      <c r="O1284" s="2">
        <f t="shared" si="365"/>
        <v>0.57367387033398809</v>
      </c>
      <c r="P1284" s="1">
        <v>53</v>
      </c>
      <c r="Q1284" s="1">
        <v>46</v>
      </c>
      <c r="R1284" s="1">
        <v>37</v>
      </c>
      <c r="S1284" s="1">
        <v>81</v>
      </c>
      <c r="T1284" s="1">
        <v>198</v>
      </c>
      <c r="U1284" s="1">
        <v>32</v>
      </c>
      <c r="V1284" s="1">
        <v>13</v>
      </c>
      <c r="W1284" s="1">
        <v>31</v>
      </c>
      <c r="X1284" s="1">
        <v>3</v>
      </c>
      <c r="Y1284" s="1"/>
      <c r="Z1284" s="1">
        <v>12</v>
      </c>
      <c r="AA1284" s="1">
        <f t="shared" si="369"/>
        <v>2</v>
      </c>
      <c r="AB1284" s="1">
        <v>0</v>
      </c>
      <c r="AC1284" s="1">
        <v>0</v>
      </c>
      <c r="AD1284" s="1">
        <v>1</v>
      </c>
      <c r="AE1284" s="1">
        <v>0</v>
      </c>
      <c r="AF1284" s="1">
        <v>0</v>
      </c>
      <c r="AG1284" s="1">
        <v>0</v>
      </c>
      <c r="AI1284" t="str">
        <f t="shared" si="371"/>
        <v>Winchester</v>
      </c>
      <c r="AJ1284" t="s">
        <v>1369</v>
      </c>
      <c r="AK1284" s="182">
        <v>2</v>
      </c>
      <c r="AL1284" s="7"/>
      <c r="AN1284" s="97">
        <v>33</v>
      </c>
      <c r="AO1284" s="99">
        <v>5</v>
      </c>
      <c r="AP1284" s="99">
        <v>115</v>
      </c>
      <c r="AQ1284" s="106">
        <v>85540</v>
      </c>
      <c r="AR1284" s="106">
        <f t="shared" si="362"/>
        <v>33005</v>
      </c>
      <c r="AS1284" t="s">
        <v>1711</v>
      </c>
      <c r="AT1284" s="109">
        <f t="shared" si="363"/>
        <v>3385540</v>
      </c>
      <c r="AW1284">
        <v>55.53</v>
      </c>
      <c r="AX1284">
        <v>0.59</v>
      </c>
      <c r="AY1284">
        <v>54.94</v>
      </c>
      <c r="BA1284" s="7">
        <f t="shared" si="366"/>
        <v>0</v>
      </c>
      <c r="BB1284" s="7">
        <f t="shared" si="367"/>
        <v>0</v>
      </c>
      <c r="BC1284" s="7">
        <f t="shared" si="368"/>
        <v>0</v>
      </c>
      <c r="BD1284" s="7">
        <f t="shared" si="368"/>
        <v>0</v>
      </c>
      <c r="BE1284" s="7">
        <f t="shared" si="370"/>
        <v>1</v>
      </c>
      <c r="BF1284" s="117"/>
      <c r="BI1284" s="117"/>
      <c r="BJ1284" s="117"/>
      <c r="BK1284" s="168"/>
      <c r="BM1284" s="1">
        <v>0</v>
      </c>
      <c r="BN1284" s="1">
        <v>0</v>
      </c>
      <c r="BO1284" s="1">
        <v>0</v>
      </c>
      <c r="BP1284" s="1">
        <v>0</v>
      </c>
      <c r="BQ1284" s="1">
        <v>0</v>
      </c>
      <c r="BR1284" s="1">
        <v>0</v>
      </c>
      <c r="BS1284" s="1">
        <v>0</v>
      </c>
      <c r="BT1284" s="1">
        <v>0</v>
      </c>
      <c r="BU1284" s="1">
        <v>0</v>
      </c>
      <c r="BV1284" s="1">
        <v>1</v>
      </c>
      <c r="BW1284" s="1">
        <v>0</v>
      </c>
      <c r="BX1284" s="1">
        <v>0</v>
      </c>
      <c r="BY1284" s="1">
        <v>0</v>
      </c>
      <c r="BZ1284" s="1">
        <v>1</v>
      </c>
      <c r="CA1284" s="1">
        <v>0</v>
      </c>
    </row>
    <row r="1285" spans="1:84" hidden="1" outlineLevel="1">
      <c r="A1285" t="s">
        <v>2452</v>
      </c>
      <c r="B1285" s="9" t="s">
        <v>3117</v>
      </c>
      <c r="C1285" s="1">
        <f t="shared" si="353"/>
        <v>4351</v>
      </c>
      <c r="D1285" s="7">
        <f t="shared" si="354"/>
        <v>2</v>
      </c>
      <c r="E1285" s="7">
        <f t="shared" si="355"/>
        <v>5</v>
      </c>
      <c r="F1285" s="7">
        <f t="shared" si="356"/>
        <v>3</v>
      </c>
      <c r="G1285" s="7">
        <f t="shared" si="372"/>
        <v>4</v>
      </c>
      <c r="H1285" s="49">
        <f t="shared" si="357"/>
        <v>1181</v>
      </c>
      <c r="I1285" s="177">
        <f t="shared" si="358"/>
        <v>0.27143185474603537</v>
      </c>
      <c r="J1285" s="8"/>
      <c r="K1285" s="2">
        <f t="shared" si="359"/>
        <v>0.13698000459664444</v>
      </c>
      <c r="L1285" s="2">
        <f t="shared" si="360"/>
        <v>9.4920707883245234E-2</v>
      </c>
      <c r="M1285" s="2">
        <f t="shared" si="361"/>
        <v>0.12112158124569064</v>
      </c>
      <c r="N1285" s="2">
        <f t="shared" si="364"/>
        <v>9.606986899563319E-2</v>
      </c>
      <c r="O1285" s="2">
        <f t="shared" si="365"/>
        <v>0.55090783727878645</v>
      </c>
      <c r="P1285" s="1">
        <v>596</v>
      </c>
      <c r="Q1285" s="1">
        <v>413</v>
      </c>
      <c r="R1285" s="1">
        <v>527</v>
      </c>
      <c r="S1285" s="1">
        <v>418</v>
      </c>
      <c r="T1285" s="1">
        <v>1777</v>
      </c>
      <c r="U1285" s="1">
        <v>84</v>
      </c>
      <c r="V1285" s="1">
        <v>146</v>
      </c>
      <c r="W1285" s="1">
        <v>349</v>
      </c>
      <c r="X1285" s="1">
        <v>16</v>
      </c>
      <c r="Y1285" s="1"/>
      <c r="Z1285" s="1">
        <v>15</v>
      </c>
      <c r="AA1285" s="1">
        <f t="shared" si="369"/>
        <v>5</v>
      </c>
      <c r="AB1285" s="1">
        <v>1</v>
      </c>
      <c r="AC1285" s="1">
        <v>0</v>
      </c>
      <c r="AD1285" s="1">
        <v>2</v>
      </c>
      <c r="AE1285" s="1">
        <v>1</v>
      </c>
      <c r="AF1285" s="1">
        <v>1</v>
      </c>
      <c r="AG1285" s="1">
        <v>0</v>
      </c>
      <c r="AI1285" t="str">
        <f t="shared" si="371"/>
        <v>Windham</v>
      </c>
      <c r="AJ1285" t="s">
        <v>3010</v>
      </c>
      <c r="AK1285" s="182">
        <v>2</v>
      </c>
      <c r="AL1285" s="7"/>
      <c r="AN1285" s="97">
        <v>33</v>
      </c>
      <c r="AO1285" s="99">
        <v>15</v>
      </c>
      <c r="AP1285" s="99">
        <v>185</v>
      </c>
      <c r="AQ1285" s="106">
        <v>85780</v>
      </c>
      <c r="AR1285" s="106">
        <f t="shared" si="362"/>
        <v>33015</v>
      </c>
      <c r="AS1285" t="s">
        <v>1711</v>
      </c>
      <c r="AT1285" s="109">
        <f t="shared" si="363"/>
        <v>3385780</v>
      </c>
      <c r="AW1285">
        <v>27.86</v>
      </c>
      <c r="AX1285">
        <v>1.06</v>
      </c>
      <c r="AY1285">
        <v>26.8</v>
      </c>
      <c r="BA1285" s="7">
        <f t="shared" si="366"/>
        <v>0</v>
      </c>
      <c r="BB1285" s="7">
        <f t="shared" si="367"/>
        <v>0</v>
      </c>
      <c r="BC1285" s="7">
        <f t="shared" si="368"/>
        <v>0</v>
      </c>
      <c r="BD1285" s="7">
        <f t="shared" si="368"/>
        <v>0</v>
      </c>
      <c r="BE1285" s="7">
        <f t="shared" si="370"/>
        <v>1</v>
      </c>
      <c r="BF1285" s="117"/>
      <c r="BI1285" s="117"/>
      <c r="BJ1285" s="117"/>
      <c r="BK1285" s="168"/>
      <c r="BM1285" s="1">
        <v>0</v>
      </c>
      <c r="BN1285" s="1">
        <v>0</v>
      </c>
      <c r="BO1285" s="1">
        <v>1</v>
      </c>
      <c r="BP1285" s="1">
        <v>0</v>
      </c>
      <c r="BQ1285" s="1">
        <v>0</v>
      </c>
      <c r="BR1285" s="1">
        <v>0</v>
      </c>
      <c r="BS1285" s="1">
        <v>0</v>
      </c>
      <c r="BT1285" s="1">
        <v>0</v>
      </c>
      <c r="BU1285" s="1">
        <v>0</v>
      </c>
      <c r="BV1285" s="1">
        <v>1</v>
      </c>
      <c r="BW1285" s="1">
        <v>1</v>
      </c>
      <c r="BX1285" s="1">
        <v>0</v>
      </c>
      <c r="BY1285" s="1">
        <v>0</v>
      </c>
      <c r="BZ1285" s="1">
        <v>1</v>
      </c>
      <c r="CA1285" s="1">
        <v>1</v>
      </c>
    </row>
    <row r="1286" spans="1:84" hidden="1" outlineLevel="1">
      <c r="A1286" t="s">
        <v>1842</v>
      </c>
      <c r="B1286" s="9" t="s">
        <v>3117</v>
      </c>
      <c r="C1286" s="1">
        <f t="shared" si="353"/>
        <v>71</v>
      </c>
      <c r="D1286" s="7">
        <f t="shared" si="354"/>
        <v>5</v>
      </c>
      <c r="E1286" s="7">
        <f t="shared" si="355"/>
        <v>4</v>
      </c>
      <c r="F1286" s="7">
        <f t="shared" si="356"/>
        <v>0</v>
      </c>
      <c r="G1286" s="7">
        <f t="shared" si="372"/>
        <v>2</v>
      </c>
      <c r="H1286" s="49">
        <f t="shared" si="357"/>
        <v>17</v>
      </c>
      <c r="I1286" s="177">
        <f t="shared" si="358"/>
        <v>0.23943661971830985</v>
      </c>
      <c r="J1286" s="8"/>
      <c r="K1286" s="2">
        <f t="shared" si="359"/>
        <v>4.2253521126760563E-2</v>
      </c>
      <c r="L1286" s="2">
        <f t="shared" si="360"/>
        <v>9.8591549295774641E-2</v>
      </c>
      <c r="M1286" s="2">
        <f t="shared" si="361"/>
        <v>0</v>
      </c>
      <c r="N1286" s="2">
        <f t="shared" si="364"/>
        <v>0.21126760563380281</v>
      </c>
      <c r="O1286" s="2">
        <f t="shared" si="365"/>
        <v>0.647887323943662</v>
      </c>
      <c r="P1286" s="1">
        <v>3</v>
      </c>
      <c r="Q1286" s="1">
        <v>7</v>
      </c>
      <c r="R1286" s="1">
        <v>0</v>
      </c>
      <c r="S1286" s="1">
        <v>15</v>
      </c>
      <c r="T1286" s="1">
        <v>32</v>
      </c>
      <c r="U1286" s="1">
        <v>3</v>
      </c>
      <c r="V1286" s="1">
        <v>10</v>
      </c>
      <c r="W1286" s="1">
        <v>1</v>
      </c>
      <c r="X1286" s="1">
        <v>0</v>
      </c>
      <c r="Y1286" s="1"/>
      <c r="Z1286" s="1">
        <v>0</v>
      </c>
      <c r="AA1286" s="1">
        <f t="shared" si="369"/>
        <v>0</v>
      </c>
      <c r="AB1286" s="1">
        <v>0</v>
      </c>
      <c r="AC1286" s="1">
        <v>0</v>
      </c>
      <c r="AD1286" s="1">
        <v>0</v>
      </c>
      <c r="AE1286" s="1">
        <v>0</v>
      </c>
      <c r="AF1286" s="1">
        <v>0</v>
      </c>
      <c r="AG1286" s="1">
        <v>0</v>
      </c>
      <c r="AI1286" t="str">
        <f t="shared" si="371"/>
        <v>Windsor</v>
      </c>
      <c r="AJ1286" t="s">
        <v>118</v>
      </c>
      <c r="AK1286" s="182">
        <v>2</v>
      </c>
      <c r="AL1286" s="7"/>
      <c r="AN1286" s="97">
        <v>33</v>
      </c>
      <c r="AO1286" s="99">
        <v>11</v>
      </c>
      <c r="AP1286" s="99">
        <v>155</v>
      </c>
      <c r="AQ1286" s="106">
        <v>85940</v>
      </c>
      <c r="AR1286" s="106">
        <f t="shared" si="362"/>
        <v>33011</v>
      </c>
      <c r="AS1286" t="s">
        <v>1711</v>
      </c>
      <c r="AT1286" s="109">
        <f t="shared" si="363"/>
        <v>3385940</v>
      </c>
      <c r="AW1286">
        <v>8.6199999999999992</v>
      </c>
      <c r="AX1286">
        <v>0.27</v>
      </c>
      <c r="AY1286">
        <v>8.34</v>
      </c>
      <c r="BA1286" s="7">
        <f t="shared" si="366"/>
        <v>0</v>
      </c>
      <c r="BB1286" s="7">
        <f t="shared" si="367"/>
        <v>0</v>
      </c>
      <c r="BC1286" s="7">
        <f t="shared" si="368"/>
        <v>0</v>
      </c>
      <c r="BD1286" s="7">
        <f t="shared" si="368"/>
        <v>0</v>
      </c>
      <c r="BE1286" s="7">
        <f t="shared" si="370"/>
        <v>1</v>
      </c>
      <c r="BF1286" s="117"/>
      <c r="BI1286" s="117"/>
      <c r="BJ1286" s="117"/>
      <c r="BK1286" s="168"/>
      <c r="BM1286" s="1">
        <v>0</v>
      </c>
      <c r="BN1286" s="1">
        <v>0</v>
      </c>
      <c r="BO1286" s="1">
        <v>0</v>
      </c>
      <c r="BP1286" s="1">
        <v>0</v>
      </c>
      <c r="BQ1286" s="1">
        <v>0</v>
      </c>
      <c r="BR1286" s="1">
        <v>0</v>
      </c>
      <c r="BS1286" s="1">
        <v>0</v>
      </c>
      <c r="BT1286" s="1">
        <v>0</v>
      </c>
      <c r="BU1286" s="1">
        <v>0</v>
      </c>
      <c r="BV1286" s="1">
        <v>0</v>
      </c>
      <c r="BW1286" s="1">
        <v>0</v>
      </c>
      <c r="BX1286" s="1">
        <v>0</v>
      </c>
      <c r="BY1286" s="1">
        <v>0</v>
      </c>
      <c r="BZ1286" s="1">
        <v>0</v>
      </c>
      <c r="CA1286" s="1">
        <v>0</v>
      </c>
    </row>
    <row r="1287" spans="1:84" hidden="1" outlineLevel="1">
      <c r="A1287" t="s">
        <v>788</v>
      </c>
      <c r="B1287" s="9" t="s">
        <v>3117</v>
      </c>
      <c r="C1287" s="1">
        <f t="shared" si="353"/>
        <v>1995</v>
      </c>
      <c r="D1287" s="7">
        <f t="shared" si="354"/>
        <v>2</v>
      </c>
      <c r="E1287" s="7">
        <f t="shared" si="355"/>
        <v>5</v>
      </c>
      <c r="F1287" s="7">
        <f t="shared" si="356"/>
        <v>3</v>
      </c>
      <c r="G1287" s="7">
        <f t="shared" si="372"/>
        <v>4</v>
      </c>
      <c r="H1287" s="49">
        <f t="shared" si="357"/>
        <v>251</v>
      </c>
      <c r="I1287" s="177">
        <f t="shared" si="358"/>
        <v>0.12581453634085213</v>
      </c>
      <c r="J1287" s="8"/>
      <c r="K1287" s="2">
        <f t="shared" si="359"/>
        <v>0.17593984962406015</v>
      </c>
      <c r="L1287" s="2">
        <f t="shared" si="360"/>
        <v>9.6741854636591476E-2</v>
      </c>
      <c r="M1287" s="2">
        <f t="shared" si="361"/>
        <v>0.14586466165413534</v>
      </c>
      <c r="N1287" s="2">
        <f t="shared" si="364"/>
        <v>0.12030075187969924</v>
      </c>
      <c r="O1287" s="2">
        <f t="shared" si="365"/>
        <v>0.46115288220551376</v>
      </c>
      <c r="P1287" s="1">
        <v>351</v>
      </c>
      <c r="Q1287" s="1">
        <v>193</v>
      </c>
      <c r="R1287" s="1">
        <v>291</v>
      </c>
      <c r="S1287" s="1">
        <v>240</v>
      </c>
      <c r="T1287" s="1">
        <v>602</v>
      </c>
      <c r="U1287" s="1">
        <v>55</v>
      </c>
      <c r="V1287" s="1">
        <v>57</v>
      </c>
      <c r="W1287" s="1">
        <v>185</v>
      </c>
      <c r="X1287" s="1">
        <v>14</v>
      </c>
      <c r="Y1287" s="1"/>
      <c r="Z1287" s="1">
        <v>0</v>
      </c>
      <c r="AA1287" s="1">
        <f t="shared" si="369"/>
        <v>3</v>
      </c>
      <c r="AB1287" s="1">
        <v>1</v>
      </c>
      <c r="AC1287" s="1">
        <v>0</v>
      </c>
      <c r="AD1287" s="1">
        <v>1</v>
      </c>
      <c r="AE1287" s="1">
        <v>0</v>
      </c>
      <c r="AF1287" s="1">
        <v>1</v>
      </c>
      <c r="AG1287" s="1">
        <v>1</v>
      </c>
      <c r="AI1287" t="str">
        <f t="shared" si="371"/>
        <v>Wolfeboro</v>
      </c>
      <c r="AJ1287" t="s">
        <v>1790</v>
      </c>
      <c r="AK1287" s="182">
        <v>1</v>
      </c>
      <c r="AL1287" s="7"/>
      <c r="AN1287" s="97">
        <v>33</v>
      </c>
      <c r="AO1287" s="99">
        <v>3</v>
      </c>
      <c r="AP1287" s="99">
        <v>95</v>
      </c>
      <c r="AQ1287" s="106">
        <v>86420</v>
      </c>
      <c r="AR1287" s="106">
        <f t="shared" si="362"/>
        <v>33003</v>
      </c>
      <c r="AS1287" t="s">
        <v>1711</v>
      </c>
      <c r="AT1287" s="109">
        <f t="shared" si="363"/>
        <v>3386420</v>
      </c>
      <c r="AW1287">
        <v>58.49</v>
      </c>
      <c r="AX1287">
        <v>10.18</v>
      </c>
      <c r="AY1287">
        <v>48.31</v>
      </c>
      <c r="BA1287" s="7">
        <f t="shared" si="366"/>
        <v>0</v>
      </c>
      <c r="BB1287" s="7">
        <f t="shared" si="367"/>
        <v>0</v>
      </c>
      <c r="BC1287" s="7">
        <f t="shared" si="368"/>
        <v>0</v>
      </c>
      <c r="BD1287" s="7">
        <f t="shared" si="368"/>
        <v>0</v>
      </c>
      <c r="BE1287" s="7">
        <f t="shared" si="370"/>
        <v>1</v>
      </c>
      <c r="BF1287" s="117"/>
      <c r="BI1287" s="117"/>
      <c r="BJ1287" s="117"/>
      <c r="BK1287" s="168"/>
      <c r="BM1287" s="1">
        <v>0</v>
      </c>
      <c r="BN1287" s="1">
        <v>1</v>
      </c>
      <c r="BO1287" s="1">
        <v>0</v>
      </c>
      <c r="BP1287" s="1">
        <v>0</v>
      </c>
      <c r="BQ1287" s="1">
        <v>0</v>
      </c>
      <c r="BR1287" s="1">
        <v>0</v>
      </c>
      <c r="BS1287" s="1">
        <v>0</v>
      </c>
      <c r="BT1287" s="1">
        <v>0</v>
      </c>
      <c r="BU1287" s="1">
        <v>0</v>
      </c>
      <c r="BV1287" s="1">
        <v>1</v>
      </c>
      <c r="BW1287" s="1">
        <v>0</v>
      </c>
      <c r="BX1287" s="1">
        <v>0</v>
      </c>
      <c r="BY1287" s="1">
        <v>0</v>
      </c>
      <c r="BZ1287" s="1">
        <v>0</v>
      </c>
      <c r="CA1287" s="1">
        <v>1</v>
      </c>
    </row>
    <row r="1288" spans="1:84" hidden="1" outlineLevel="1">
      <c r="A1288" t="s">
        <v>2751</v>
      </c>
      <c r="B1288" s="9" t="s">
        <v>3117</v>
      </c>
      <c r="C1288" s="1">
        <f t="shared" si="353"/>
        <v>273</v>
      </c>
      <c r="D1288" s="7">
        <f t="shared" si="354"/>
        <v>2</v>
      </c>
      <c r="E1288" s="7">
        <f t="shared" si="355"/>
        <v>5</v>
      </c>
      <c r="F1288" s="7">
        <f t="shared" si="356"/>
        <v>3</v>
      </c>
      <c r="G1288" s="7">
        <f t="shared" si="372"/>
        <v>6</v>
      </c>
      <c r="H1288" s="49">
        <f t="shared" si="357"/>
        <v>34</v>
      </c>
      <c r="I1288" s="177">
        <f t="shared" si="358"/>
        <v>0.12454212454212454</v>
      </c>
      <c r="J1288" s="8"/>
      <c r="K1288" s="2">
        <f t="shared" si="359"/>
        <v>0.20146520146520147</v>
      </c>
      <c r="L1288" s="2">
        <f t="shared" si="360"/>
        <v>8.7912087912087919E-2</v>
      </c>
      <c r="M1288" s="2">
        <f t="shared" si="361"/>
        <v>0.12820512820512819</v>
      </c>
      <c r="N1288" s="2">
        <f t="shared" si="364"/>
        <v>6.5934065934065936E-2</v>
      </c>
      <c r="O1288" s="2">
        <f t="shared" si="365"/>
        <v>0.51648351648351654</v>
      </c>
      <c r="P1288" s="1">
        <v>55</v>
      </c>
      <c r="Q1288" s="1">
        <v>24</v>
      </c>
      <c r="R1288" s="1">
        <v>35</v>
      </c>
      <c r="S1288" s="1">
        <v>18</v>
      </c>
      <c r="T1288" s="1">
        <v>89</v>
      </c>
      <c r="U1288" s="1">
        <v>5</v>
      </c>
      <c r="V1288" s="1">
        <v>6</v>
      </c>
      <c r="W1288" s="1">
        <v>26</v>
      </c>
      <c r="X1288" s="1">
        <v>2</v>
      </c>
      <c r="Y1288" s="1"/>
      <c r="Z1288" s="1">
        <v>13</v>
      </c>
      <c r="AA1288" s="1">
        <f t="shared" si="369"/>
        <v>0</v>
      </c>
      <c r="AB1288" s="1">
        <v>0</v>
      </c>
      <c r="AC1288" s="1">
        <v>0</v>
      </c>
      <c r="AD1288" s="1">
        <v>0</v>
      </c>
      <c r="AE1288" s="1">
        <v>0</v>
      </c>
      <c r="AF1288" s="1">
        <v>0</v>
      </c>
      <c r="AG1288" s="1">
        <v>0</v>
      </c>
      <c r="AI1288" t="str">
        <f t="shared" si="371"/>
        <v>Woodstock</v>
      </c>
      <c r="AJ1288" t="s">
        <v>923</v>
      </c>
      <c r="AK1288" s="182">
        <v>2</v>
      </c>
      <c r="AL1288" s="7"/>
      <c r="AN1288" s="97">
        <v>33</v>
      </c>
      <c r="AO1288" s="99">
        <v>9</v>
      </c>
      <c r="AP1288" s="99">
        <v>190</v>
      </c>
      <c r="AQ1288" s="106">
        <v>87060</v>
      </c>
      <c r="AR1288" s="106">
        <f t="shared" si="362"/>
        <v>33009</v>
      </c>
      <c r="AS1288" t="s">
        <v>1711</v>
      </c>
      <c r="AT1288" s="109">
        <f t="shared" si="363"/>
        <v>3387060</v>
      </c>
      <c r="AW1288">
        <v>59.22</v>
      </c>
      <c r="AX1288">
        <v>0.5</v>
      </c>
      <c r="AY1288">
        <v>58.72</v>
      </c>
      <c r="BA1288" s="7">
        <f t="shared" si="366"/>
        <v>0</v>
      </c>
      <c r="BB1288" s="7">
        <f t="shared" si="367"/>
        <v>0</v>
      </c>
      <c r="BC1288" s="7">
        <f t="shared" si="368"/>
        <v>0</v>
      </c>
      <c r="BD1288" s="7">
        <f t="shared" si="368"/>
        <v>0</v>
      </c>
      <c r="BE1288" s="7">
        <f t="shared" si="370"/>
        <v>1</v>
      </c>
      <c r="BF1288" s="117"/>
      <c r="BI1288" s="117"/>
      <c r="BJ1288" s="117"/>
      <c r="BK1288" s="168"/>
      <c r="BM1288" s="1">
        <v>0</v>
      </c>
      <c r="BN1288" s="1">
        <v>0</v>
      </c>
      <c r="BO1288" s="1">
        <v>0</v>
      </c>
      <c r="BP1288" s="1">
        <v>0</v>
      </c>
      <c r="BQ1288" s="1">
        <v>0</v>
      </c>
      <c r="BR1288" s="1">
        <v>0</v>
      </c>
      <c r="BS1288" s="1">
        <v>0</v>
      </c>
      <c r="BT1288" s="1">
        <v>0</v>
      </c>
      <c r="BU1288" s="1">
        <v>0</v>
      </c>
      <c r="BV1288" s="1">
        <v>0</v>
      </c>
      <c r="BW1288" s="1">
        <v>0</v>
      </c>
      <c r="BX1288" s="1">
        <v>0</v>
      </c>
      <c r="BY1288" s="1">
        <v>0</v>
      </c>
      <c r="BZ1288" s="1">
        <v>0</v>
      </c>
      <c r="CA1288" s="1">
        <v>0</v>
      </c>
    </row>
    <row r="1289" spans="1:84" collapsed="1">
      <c r="A1289" s="9" t="s">
        <v>3172</v>
      </c>
      <c r="B1289" s="9" t="s">
        <v>1105</v>
      </c>
      <c r="C1289" s="1">
        <f t="shared" si="353"/>
        <v>285923</v>
      </c>
      <c r="D1289" s="7">
        <f t="shared" si="354"/>
        <v>2</v>
      </c>
      <c r="E1289" s="7">
        <f t="shared" si="355"/>
        <v>4</v>
      </c>
      <c r="F1289" s="7">
        <f t="shared" si="356"/>
        <v>5</v>
      </c>
      <c r="G1289" s="7">
        <f t="shared" si="372"/>
        <v>3</v>
      </c>
      <c r="H1289" s="49">
        <f t="shared" si="357"/>
        <v>55803</v>
      </c>
      <c r="I1289" s="177">
        <f t="shared" si="358"/>
        <v>0.19516792982726119</v>
      </c>
      <c r="J1289" s="8"/>
      <c r="K1289" s="2">
        <f t="shared" si="359"/>
        <v>0.15714720396750173</v>
      </c>
      <c r="L1289" s="2">
        <f t="shared" si="360"/>
        <v>0.10961342739129067</v>
      </c>
      <c r="M1289" s="2">
        <f t="shared" si="361"/>
        <v>0.10517167209353567</v>
      </c>
      <c r="N1289" s="2">
        <f t="shared" si="364"/>
        <v>0.11626906544769046</v>
      </c>
      <c r="O1289" s="2">
        <f t="shared" si="365"/>
        <v>0.51179863109998147</v>
      </c>
      <c r="P1289" s="1">
        <f t="shared" ref="P1289:X1289" si="373">SUM(P1048:P1288)</f>
        <v>44932</v>
      </c>
      <c r="Q1289" s="1">
        <f t="shared" si="373"/>
        <v>31341</v>
      </c>
      <c r="R1289" s="1">
        <f t="shared" si="373"/>
        <v>30071</v>
      </c>
      <c r="S1289" s="1">
        <f t="shared" si="373"/>
        <v>33244</v>
      </c>
      <c r="T1289" s="1">
        <f t="shared" si="373"/>
        <v>100735</v>
      </c>
      <c r="U1289" s="1">
        <f t="shared" si="373"/>
        <v>6527</v>
      </c>
      <c r="V1289" s="1">
        <f t="shared" si="373"/>
        <v>11774</v>
      </c>
      <c r="W1289" s="1">
        <f t="shared" si="373"/>
        <v>21089</v>
      </c>
      <c r="X1289" s="1">
        <f t="shared" si="373"/>
        <v>1930</v>
      </c>
      <c r="Y1289" s="1"/>
      <c r="Z1289" s="1">
        <f t="shared" ref="Z1289:AG1289" si="374">SUM(Z1048:Z1288)</f>
        <v>2944</v>
      </c>
      <c r="AA1289" s="1">
        <f t="shared" si="374"/>
        <v>621</v>
      </c>
      <c r="AB1289" s="182">
        <f t="shared" si="374"/>
        <v>216</v>
      </c>
      <c r="AC1289" s="1">
        <f t="shared" si="374"/>
        <v>53</v>
      </c>
      <c r="AD1289" s="154">
        <f t="shared" si="374"/>
        <v>160</v>
      </c>
      <c r="AE1289" s="182">
        <f t="shared" si="374"/>
        <v>73</v>
      </c>
      <c r="AF1289" s="1">
        <f t="shared" si="374"/>
        <v>79</v>
      </c>
      <c r="AG1289" s="1">
        <f t="shared" si="374"/>
        <v>134</v>
      </c>
      <c r="AI1289" t="str">
        <f t="shared" si="371"/>
        <v>New Hapmshire</v>
      </c>
      <c r="AN1289" s="97">
        <v>33</v>
      </c>
      <c r="AR1289" s="97">
        <v>33</v>
      </c>
      <c r="AS1289" t="s">
        <v>1619</v>
      </c>
      <c r="AT1289" s="97">
        <v>33</v>
      </c>
      <c r="AW1289">
        <v>9349.94</v>
      </c>
      <c r="AX1289">
        <v>381.84</v>
      </c>
      <c r="AY1289">
        <v>8968.1</v>
      </c>
      <c r="BA1289" s="7">
        <f t="shared" ref="BA1289:BA1352" si="375">IF(D1289=1,1,0)</f>
        <v>0</v>
      </c>
      <c r="BB1289" s="7">
        <f t="shared" ref="BB1289:BB1352" si="376">IF(E1289=1,1,0)</f>
        <v>0</v>
      </c>
      <c r="BC1289" s="7">
        <f t="shared" ref="BC1289:BC1352" si="377">IF(F1289=1,1,0)</f>
        <v>0</v>
      </c>
      <c r="BD1289" s="7">
        <f t="shared" ref="BD1289:BD1352" si="378">IF(G1289=1,1,0)</f>
        <v>0</v>
      </c>
      <c r="BE1289" s="7">
        <f t="shared" ref="BE1289:BE1352" si="379">IF(RANK(T1289,P1289:V1289)=1,1,0)</f>
        <v>1</v>
      </c>
      <c r="BF1289" s="117"/>
      <c r="BI1289" s="117"/>
      <c r="BJ1289" s="117"/>
      <c r="BK1289" s="168"/>
      <c r="BM1289">
        <f t="shared" ref="BM1289:CF1289" si="380">SUM(BM1048:BM1288)</f>
        <v>32</v>
      </c>
      <c r="BN1289" s="152">
        <f t="shared" si="380"/>
        <v>55</v>
      </c>
      <c r="BO1289" s="152">
        <f t="shared" si="380"/>
        <v>56</v>
      </c>
      <c r="BP1289" s="152">
        <f t="shared" si="380"/>
        <v>6</v>
      </c>
      <c r="BQ1289" s="152">
        <f t="shared" si="380"/>
        <v>15</v>
      </c>
      <c r="BR1289" s="152">
        <f t="shared" si="380"/>
        <v>8</v>
      </c>
      <c r="BS1289" s="152">
        <f t="shared" si="380"/>
        <v>9</v>
      </c>
      <c r="BT1289" s="152">
        <f t="shared" si="380"/>
        <v>47</v>
      </c>
      <c r="BU1289" s="152">
        <f t="shared" si="380"/>
        <v>5</v>
      </c>
      <c r="BV1289" s="182">
        <f t="shared" si="380"/>
        <v>202</v>
      </c>
      <c r="BW1289" s="152">
        <f t="shared" si="380"/>
        <v>12</v>
      </c>
      <c r="BX1289" s="152">
        <f t="shared" si="380"/>
        <v>5</v>
      </c>
      <c r="BY1289" s="152">
        <f t="shared" si="380"/>
        <v>16</v>
      </c>
      <c r="BZ1289" s="152">
        <f t="shared" si="380"/>
        <v>44</v>
      </c>
      <c r="CA1289" s="152">
        <f t="shared" si="380"/>
        <v>109</v>
      </c>
      <c r="CB1289" s="152">
        <f t="shared" si="380"/>
        <v>0</v>
      </c>
      <c r="CC1289" s="152">
        <f t="shared" si="380"/>
        <v>0</v>
      </c>
      <c r="CD1289" s="152">
        <f t="shared" si="380"/>
        <v>0</v>
      </c>
      <c r="CE1289" s="152">
        <f t="shared" si="380"/>
        <v>0</v>
      </c>
      <c r="CF1289" s="152">
        <f t="shared" si="380"/>
        <v>0</v>
      </c>
    </row>
    <row r="1290" spans="1:84">
      <c r="B1290" s="9"/>
      <c r="C1290" s="1"/>
      <c r="D1290" s="7"/>
      <c r="E1290" s="7"/>
      <c r="F1290" s="7"/>
      <c r="G1290" s="7"/>
      <c r="H1290" s="49"/>
      <c r="I1290" s="177"/>
      <c r="K1290" s="2"/>
      <c r="L1290" s="2"/>
      <c r="M1290" s="2"/>
      <c r="N1290" s="2"/>
      <c r="O1290" s="2"/>
      <c r="P1290" s="1"/>
      <c r="Q1290" s="1"/>
      <c r="R1290" s="1"/>
      <c r="S1290" s="1"/>
      <c r="T1290" s="1"/>
      <c r="U1290" s="1"/>
      <c r="V1290" s="1"/>
      <c r="W1290" s="1"/>
      <c r="X1290" s="1"/>
      <c r="Y1290" s="1"/>
      <c r="Z1290" s="1"/>
      <c r="AA1290" s="1"/>
      <c r="AB1290" s="1"/>
      <c r="AC1290" s="1"/>
      <c r="AD1290" s="1"/>
      <c r="BA1290" s="7"/>
      <c r="BB1290" s="7"/>
      <c r="BC1290" s="7"/>
      <c r="BD1290" s="7"/>
      <c r="BE1290" s="7"/>
      <c r="BF1290" s="117"/>
      <c r="BI1290" s="117"/>
      <c r="BJ1290" s="117"/>
      <c r="BK1290" s="168"/>
    </row>
    <row r="1291" spans="1:84" hidden="1" outlineLevel="1">
      <c r="A1291" t="s">
        <v>209</v>
      </c>
      <c r="B1291" s="9" t="s">
        <v>2181</v>
      </c>
      <c r="C1291" s="1">
        <f t="shared" ref="C1291:C1331" si="381">SUM(P1291:AG1291)</f>
        <v>1560</v>
      </c>
      <c r="D1291" s="7">
        <f t="shared" ref="D1291:D1331" si="382">RANK(P1291,(P1291:AG1291))</f>
        <v>1</v>
      </c>
      <c r="E1291" s="7" t="e">
        <f t="shared" ref="E1291:E1331" si="383">RANK(Q1291,(P1291:AG1291))</f>
        <v>#N/A</v>
      </c>
      <c r="F1291" s="7">
        <f t="shared" ref="F1291:F1331" si="384">IF(R1291&gt;0,RANK(R1291,(P1291:AG1291)),0)</f>
        <v>4</v>
      </c>
      <c r="G1291" s="7">
        <f t="shared" si="372"/>
        <v>3</v>
      </c>
      <c r="H1291" s="49">
        <f t="shared" ref="H1291:H1331" si="385">MAX(P1291:T1291)-LARGE(P1291:T1291,2)</f>
        <v>13</v>
      </c>
      <c r="I1291" s="177">
        <f t="shared" ref="I1291:I1331" si="386">H1291/C1291</f>
        <v>8.3333333333333332E-3</v>
      </c>
      <c r="J1291" s="8"/>
      <c r="K1291" s="2">
        <f t="shared" ref="K1291:K1331" si="387">IF(C1291=0,"-",P1291/C1291)</f>
        <v>0.44871794871794873</v>
      </c>
      <c r="L1291" s="2">
        <f t="shared" ref="L1291:L1331" si="388">IF(C1291=0,"-",Q1291/C1291)</f>
        <v>0</v>
      </c>
      <c r="M1291" s="2">
        <f t="shared" ref="M1291:M1331" si="389">IF(C1291=0,"-",R1291/C1291)</f>
        <v>8.9743589743589737E-3</v>
      </c>
      <c r="N1291" s="2">
        <f t="shared" si="364"/>
        <v>9.2307692307692313E-2</v>
      </c>
      <c r="O1291" s="2">
        <f t="shared" ref="O1291:O1331" si="390">IF(C1291=0,"-",(1-K1291-L1291-M1291))</f>
        <v>0.54230769230769238</v>
      </c>
      <c r="P1291" s="1">
        <v>700</v>
      </c>
      <c r="Q1291" s="1"/>
      <c r="R1291" s="1">
        <v>14</v>
      </c>
      <c r="S1291" s="1">
        <v>144</v>
      </c>
      <c r="T1291" s="1">
        <v>687</v>
      </c>
      <c r="U1291" s="1"/>
      <c r="V1291" s="1"/>
      <c r="W1291" s="1"/>
      <c r="X1291" s="1"/>
      <c r="Y1291" s="1">
        <v>10</v>
      </c>
      <c r="Z1291" s="1">
        <v>5</v>
      </c>
      <c r="AA1291" s="1"/>
      <c r="AB1291" s="1"/>
      <c r="AC1291" s="1"/>
      <c r="AD1291" s="1"/>
      <c r="AI1291" t="str">
        <f t="shared" si="371"/>
        <v>Barrington</v>
      </c>
      <c r="AJ1291" t="s">
        <v>2763</v>
      </c>
      <c r="AK1291" s="182">
        <v>1</v>
      </c>
      <c r="AL1291" s="7"/>
      <c r="AN1291" s="97">
        <v>44</v>
      </c>
      <c r="AO1291" s="99">
        <v>1</v>
      </c>
      <c r="AP1291" s="99">
        <v>5</v>
      </c>
      <c r="AQ1291" s="106">
        <v>5140</v>
      </c>
      <c r="AR1291" s="106">
        <f t="shared" ref="AR1291:AR1330" si="391">AN1291*1000+AO1291</f>
        <v>44001</v>
      </c>
      <c r="AS1291" t="s">
        <v>1711</v>
      </c>
      <c r="AT1291" s="109">
        <f t="shared" ref="AT1291:AT1330" si="392">AN1291*100000+AQ1291</f>
        <v>4405140</v>
      </c>
      <c r="AW1291">
        <v>15.42</v>
      </c>
      <c r="AX1291">
        <v>7.01</v>
      </c>
      <c r="AY1291">
        <v>8.42</v>
      </c>
      <c r="BA1291" s="7">
        <f t="shared" si="375"/>
        <v>1</v>
      </c>
      <c r="BB1291" s="7" t="e">
        <f t="shared" si="376"/>
        <v>#N/A</v>
      </c>
      <c r="BC1291" s="7">
        <f t="shared" si="377"/>
        <v>0</v>
      </c>
      <c r="BD1291" s="7">
        <f t="shared" si="378"/>
        <v>0</v>
      </c>
      <c r="BE1291" s="7">
        <f t="shared" si="379"/>
        <v>0</v>
      </c>
      <c r="BF1291" s="117"/>
      <c r="BI1291" s="117"/>
      <c r="BJ1291" s="117"/>
      <c r="BK1291" s="168"/>
    </row>
    <row r="1292" spans="1:84" hidden="1" outlineLevel="1">
      <c r="A1292" t="s">
        <v>2763</v>
      </c>
      <c r="B1292" s="9" t="s">
        <v>2181</v>
      </c>
      <c r="C1292" s="1">
        <f t="shared" si="381"/>
        <v>1353</v>
      </c>
      <c r="D1292" s="7">
        <f t="shared" si="382"/>
        <v>2</v>
      </c>
      <c r="E1292" s="7" t="e">
        <f t="shared" si="383"/>
        <v>#N/A</v>
      </c>
      <c r="F1292" s="7">
        <f t="shared" si="384"/>
        <v>4</v>
      </c>
      <c r="G1292" s="7">
        <f t="shared" si="372"/>
        <v>3</v>
      </c>
      <c r="H1292" s="49">
        <f t="shared" si="385"/>
        <v>364</v>
      </c>
      <c r="I1292" s="177">
        <f t="shared" si="386"/>
        <v>0.26903178122690319</v>
      </c>
      <c r="J1292" s="8"/>
      <c r="K1292" s="2">
        <f t="shared" si="387"/>
        <v>0.30450849963045085</v>
      </c>
      <c r="L1292" s="2">
        <f t="shared" si="388"/>
        <v>0</v>
      </c>
      <c r="M1292" s="2">
        <f t="shared" si="389"/>
        <v>8.869179600886918E-3</v>
      </c>
      <c r="N1292" s="2">
        <f t="shared" si="364"/>
        <v>0.10125646711012565</v>
      </c>
      <c r="O1292" s="2">
        <f t="shared" si="390"/>
        <v>0.68662232076866225</v>
      </c>
      <c r="P1292" s="1">
        <v>412</v>
      </c>
      <c r="Q1292" s="1"/>
      <c r="R1292" s="1">
        <v>12</v>
      </c>
      <c r="S1292" s="1">
        <v>137</v>
      </c>
      <c r="T1292" s="1">
        <v>776</v>
      </c>
      <c r="U1292" s="1"/>
      <c r="V1292" s="1"/>
      <c r="W1292" s="1"/>
      <c r="X1292" s="1"/>
      <c r="Y1292" s="1">
        <v>9</v>
      </c>
      <c r="Z1292" s="1">
        <v>7</v>
      </c>
      <c r="AA1292" s="1"/>
      <c r="AB1292" s="1"/>
      <c r="AC1292" s="1"/>
      <c r="AD1292" s="1"/>
      <c r="AI1292" t="str">
        <f t="shared" si="371"/>
        <v>Bristol</v>
      </c>
      <c r="AJ1292" t="s">
        <v>2763</v>
      </c>
      <c r="AK1292" s="182">
        <v>1</v>
      </c>
      <c r="AL1292" s="7"/>
      <c r="AN1292" s="97">
        <v>44</v>
      </c>
      <c r="AO1292" s="99">
        <v>1</v>
      </c>
      <c r="AP1292" s="99">
        <v>10</v>
      </c>
      <c r="AQ1292" s="106">
        <v>9280</v>
      </c>
      <c r="AR1292" s="106">
        <f t="shared" si="391"/>
        <v>44001</v>
      </c>
      <c r="AS1292" t="s">
        <v>1711</v>
      </c>
      <c r="AT1292" s="109">
        <f t="shared" si="392"/>
        <v>4409280</v>
      </c>
      <c r="AW1292">
        <v>20.63</v>
      </c>
      <c r="AX1292">
        <v>10.52</v>
      </c>
      <c r="AY1292">
        <v>10.11</v>
      </c>
      <c r="BA1292" s="7">
        <f t="shared" si="375"/>
        <v>0</v>
      </c>
      <c r="BB1292" s="7" t="e">
        <f t="shared" si="376"/>
        <v>#N/A</v>
      </c>
      <c r="BC1292" s="7">
        <f t="shared" si="377"/>
        <v>0</v>
      </c>
      <c r="BD1292" s="7">
        <f t="shared" si="378"/>
        <v>0</v>
      </c>
      <c r="BE1292" s="7">
        <f t="shared" si="379"/>
        <v>1</v>
      </c>
      <c r="BF1292" s="117"/>
      <c r="BI1292" s="117"/>
      <c r="BJ1292" s="117"/>
      <c r="BK1292" s="168"/>
    </row>
    <row r="1293" spans="1:84" hidden="1" outlineLevel="1">
      <c r="A1293" t="s">
        <v>3221</v>
      </c>
      <c r="B1293" s="9" t="s">
        <v>2181</v>
      </c>
      <c r="C1293" s="1">
        <f t="shared" si="381"/>
        <v>1261</v>
      </c>
      <c r="D1293" s="7">
        <f t="shared" si="382"/>
        <v>2</v>
      </c>
      <c r="E1293" s="7" t="e">
        <f t="shared" si="383"/>
        <v>#N/A</v>
      </c>
      <c r="F1293" s="7">
        <f t="shared" si="384"/>
        <v>5</v>
      </c>
      <c r="G1293" s="7">
        <f t="shared" si="372"/>
        <v>3</v>
      </c>
      <c r="H1293" s="49">
        <f t="shared" si="385"/>
        <v>727</v>
      </c>
      <c r="I1293" s="177">
        <f t="shared" si="386"/>
        <v>0.57652656621728782</v>
      </c>
      <c r="J1293" s="8"/>
      <c r="K1293" s="2">
        <f t="shared" si="387"/>
        <v>0.15622521808088818</v>
      </c>
      <c r="L1293" s="2">
        <f t="shared" si="388"/>
        <v>0</v>
      </c>
      <c r="M1293" s="2">
        <f t="shared" si="389"/>
        <v>7.1371927042030133E-3</v>
      </c>
      <c r="N1293" s="2">
        <f t="shared" si="364"/>
        <v>9.5162569389373508E-2</v>
      </c>
      <c r="O1293" s="2">
        <f t="shared" si="390"/>
        <v>0.83663758921490883</v>
      </c>
      <c r="P1293" s="1">
        <v>197</v>
      </c>
      <c r="Q1293" s="1"/>
      <c r="R1293" s="1">
        <v>9</v>
      </c>
      <c r="S1293" s="1">
        <v>120</v>
      </c>
      <c r="T1293" s="1">
        <v>924</v>
      </c>
      <c r="U1293" s="1"/>
      <c r="V1293" s="1"/>
      <c r="W1293" s="1"/>
      <c r="X1293" s="1"/>
      <c r="Y1293" s="1">
        <v>10</v>
      </c>
      <c r="Z1293" s="1">
        <v>1</v>
      </c>
      <c r="AA1293" s="1"/>
      <c r="AB1293" s="1"/>
      <c r="AC1293" s="1"/>
      <c r="AD1293" s="1"/>
      <c r="AI1293" t="str">
        <f t="shared" si="371"/>
        <v>Burrillville</v>
      </c>
      <c r="AJ1293" t="s">
        <v>927</v>
      </c>
      <c r="AK1293" s="182">
        <v>2</v>
      </c>
      <c r="AL1293" s="7"/>
      <c r="AN1293" s="97">
        <v>44</v>
      </c>
      <c r="AO1293" s="99">
        <v>7</v>
      </c>
      <c r="AP1293" s="99">
        <v>5</v>
      </c>
      <c r="AQ1293" s="106">
        <v>11800</v>
      </c>
      <c r="AR1293" s="106">
        <f t="shared" si="391"/>
        <v>44007</v>
      </c>
      <c r="AS1293" t="s">
        <v>1711</v>
      </c>
      <c r="AT1293" s="109">
        <f t="shared" si="392"/>
        <v>4411800</v>
      </c>
      <c r="AW1293">
        <v>57.15</v>
      </c>
      <c r="AX1293">
        <v>1.58</v>
      </c>
      <c r="AY1293">
        <v>55.56</v>
      </c>
      <c r="BA1293" s="7">
        <f t="shared" si="375"/>
        <v>0</v>
      </c>
      <c r="BB1293" s="7" t="e">
        <f t="shared" si="376"/>
        <v>#N/A</v>
      </c>
      <c r="BC1293" s="7">
        <f t="shared" si="377"/>
        <v>0</v>
      </c>
      <c r="BD1293" s="7">
        <f t="shared" si="378"/>
        <v>0</v>
      </c>
      <c r="BE1293" s="7">
        <f t="shared" si="379"/>
        <v>1</v>
      </c>
      <c r="BF1293" s="117"/>
      <c r="BI1293" s="117"/>
      <c r="BJ1293" s="117"/>
      <c r="BK1293" s="168"/>
    </row>
    <row r="1294" spans="1:84" hidden="1" outlineLevel="1">
      <c r="A1294" t="s">
        <v>96</v>
      </c>
      <c r="B1294" s="9" t="s">
        <v>2181</v>
      </c>
      <c r="C1294" s="1">
        <f t="shared" si="381"/>
        <v>128</v>
      </c>
      <c r="D1294" s="7">
        <f t="shared" si="382"/>
        <v>2</v>
      </c>
      <c r="E1294" s="7" t="e">
        <f t="shared" si="383"/>
        <v>#N/A</v>
      </c>
      <c r="F1294" s="7">
        <f t="shared" si="384"/>
        <v>5</v>
      </c>
      <c r="G1294" s="7">
        <f t="shared" si="372"/>
        <v>3</v>
      </c>
      <c r="H1294" s="49">
        <f t="shared" si="385"/>
        <v>76</v>
      </c>
      <c r="I1294" s="177">
        <f t="shared" si="386"/>
        <v>0.59375</v>
      </c>
      <c r="J1294" s="8"/>
      <c r="K1294" s="2">
        <f t="shared" si="387"/>
        <v>0.1328125</v>
      </c>
      <c r="L1294" s="2">
        <f t="shared" si="388"/>
        <v>0</v>
      </c>
      <c r="M1294" s="2">
        <f t="shared" si="389"/>
        <v>7.8125E-3</v>
      </c>
      <c r="N1294" s="2">
        <f t="shared" si="364"/>
        <v>0.109375</v>
      </c>
      <c r="O1294" s="2">
        <f t="shared" si="390"/>
        <v>0.859375</v>
      </c>
      <c r="P1294" s="1">
        <v>17</v>
      </c>
      <c r="Q1294" s="1"/>
      <c r="R1294" s="1">
        <v>1</v>
      </c>
      <c r="S1294" s="1">
        <v>14</v>
      </c>
      <c r="T1294" s="1">
        <v>93</v>
      </c>
      <c r="U1294" s="1"/>
      <c r="V1294" s="1"/>
      <c r="W1294" s="1"/>
      <c r="X1294" s="1"/>
      <c r="Y1294" s="1">
        <v>1</v>
      </c>
      <c r="Z1294" s="1">
        <v>2</v>
      </c>
      <c r="AA1294" s="1"/>
      <c r="AB1294" s="1"/>
      <c r="AC1294" s="1"/>
      <c r="AD1294" s="1"/>
      <c r="AI1294" t="str">
        <f t="shared" si="371"/>
        <v>Central Falls</v>
      </c>
      <c r="AJ1294" t="s">
        <v>927</v>
      </c>
      <c r="AK1294" s="182">
        <v>1</v>
      </c>
      <c r="AL1294" s="7"/>
      <c r="AN1294" s="97">
        <v>44</v>
      </c>
      <c r="AO1294" s="99">
        <v>7</v>
      </c>
      <c r="AP1294" s="99">
        <v>10</v>
      </c>
      <c r="AQ1294" s="106">
        <v>14140</v>
      </c>
      <c r="AR1294" s="106">
        <f t="shared" si="391"/>
        <v>44007</v>
      </c>
      <c r="AS1294" t="s">
        <v>1029</v>
      </c>
      <c r="AT1294" s="109">
        <f t="shared" si="392"/>
        <v>4414140</v>
      </c>
      <c r="AW1294">
        <v>1.29</v>
      </c>
      <c r="AX1294">
        <v>0.08</v>
      </c>
      <c r="AY1294">
        <v>1.21</v>
      </c>
      <c r="BA1294" s="7">
        <f t="shared" si="375"/>
        <v>0</v>
      </c>
      <c r="BB1294" s="7" t="e">
        <f t="shared" si="376"/>
        <v>#N/A</v>
      </c>
      <c r="BC1294" s="7">
        <f t="shared" si="377"/>
        <v>0</v>
      </c>
      <c r="BD1294" s="7">
        <f t="shared" si="378"/>
        <v>0</v>
      </c>
      <c r="BE1294" s="7">
        <f t="shared" si="379"/>
        <v>1</v>
      </c>
      <c r="BF1294" s="117"/>
      <c r="BI1294" s="117"/>
      <c r="BJ1294" s="117"/>
      <c r="BK1294" s="168"/>
    </row>
    <row r="1295" spans="1:84" hidden="1" outlineLevel="1">
      <c r="A1295" t="s">
        <v>1834</v>
      </c>
      <c r="B1295" s="9" t="s">
        <v>2181</v>
      </c>
      <c r="C1295" s="1">
        <f t="shared" si="381"/>
        <v>752</v>
      </c>
      <c r="D1295" s="7">
        <f t="shared" si="382"/>
        <v>2</v>
      </c>
      <c r="E1295" s="7" t="e">
        <f t="shared" si="383"/>
        <v>#N/A</v>
      </c>
      <c r="F1295" s="7">
        <f t="shared" si="384"/>
        <v>4</v>
      </c>
      <c r="G1295" s="7">
        <f t="shared" si="372"/>
        <v>3</v>
      </c>
      <c r="H1295" s="49">
        <f t="shared" si="385"/>
        <v>274</v>
      </c>
      <c r="I1295" s="177">
        <f t="shared" si="386"/>
        <v>0.36436170212765956</v>
      </c>
      <c r="J1295" s="8"/>
      <c r="K1295" s="2">
        <f t="shared" si="387"/>
        <v>0.26728723404255317</v>
      </c>
      <c r="L1295" s="2">
        <f t="shared" si="388"/>
        <v>0</v>
      </c>
      <c r="M1295" s="2">
        <f t="shared" si="389"/>
        <v>5.3191489361702126E-3</v>
      </c>
      <c r="N1295" s="2">
        <f t="shared" si="364"/>
        <v>8.7765957446808512E-2</v>
      </c>
      <c r="O1295" s="2">
        <f t="shared" si="390"/>
        <v>0.72739361702127658</v>
      </c>
      <c r="P1295" s="1">
        <v>201</v>
      </c>
      <c r="Q1295" s="1"/>
      <c r="R1295" s="1">
        <v>4</v>
      </c>
      <c r="S1295" s="1">
        <v>66</v>
      </c>
      <c r="T1295" s="1">
        <v>475</v>
      </c>
      <c r="U1295" s="1"/>
      <c r="V1295" s="1"/>
      <c r="W1295" s="1"/>
      <c r="X1295" s="1"/>
      <c r="Y1295" s="1">
        <v>4</v>
      </c>
      <c r="Z1295" s="1">
        <v>2</v>
      </c>
      <c r="AA1295" s="1"/>
      <c r="AB1295" s="1"/>
      <c r="AC1295" s="1"/>
      <c r="AD1295" s="1"/>
      <c r="AI1295" t="str">
        <f t="shared" si="371"/>
        <v>Charlestown</v>
      </c>
      <c r="AJ1295" t="s">
        <v>637</v>
      </c>
      <c r="AK1295" s="182">
        <v>2</v>
      </c>
      <c r="AL1295" s="7"/>
      <c r="AN1295" s="97">
        <v>44</v>
      </c>
      <c r="AO1295" s="99">
        <v>9</v>
      </c>
      <c r="AP1295" s="99">
        <v>5</v>
      </c>
      <c r="AQ1295" s="106">
        <v>14500</v>
      </c>
      <c r="AR1295" s="106">
        <f t="shared" si="391"/>
        <v>44009</v>
      </c>
      <c r="AS1295" t="s">
        <v>1711</v>
      </c>
      <c r="AT1295" s="109">
        <f t="shared" si="392"/>
        <v>4414500</v>
      </c>
      <c r="AW1295">
        <v>59.29</v>
      </c>
      <c r="AX1295">
        <v>22.45</v>
      </c>
      <c r="AY1295">
        <v>36.840000000000003</v>
      </c>
      <c r="BA1295" s="7">
        <f t="shared" si="375"/>
        <v>0</v>
      </c>
      <c r="BB1295" s="7" t="e">
        <f t="shared" si="376"/>
        <v>#N/A</v>
      </c>
      <c r="BC1295" s="7">
        <f t="shared" si="377"/>
        <v>0</v>
      </c>
      <c r="BD1295" s="7">
        <f t="shared" si="378"/>
        <v>0</v>
      </c>
      <c r="BE1295" s="7">
        <f t="shared" si="379"/>
        <v>1</v>
      </c>
      <c r="BF1295" s="117"/>
      <c r="BI1295" s="117"/>
      <c r="BJ1295" s="117"/>
      <c r="BK1295" s="168"/>
    </row>
    <row r="1296" spans="1:84" hidden="1" outlineLevel="1">
      <c r="A1296" t="s">
        <v>1733</v>
      </c>
      <c r="B1296" s="9" t="s">
        <v>2181</v>
      </c>
      <c r="C1296" s="1">
        <f t="shared" si="381"/>
        <v>2879</v>
      </c>
      <c r="D1296" s="7">
        <f t="shared" si="382"/>
        <v>2</v>
      </c>
      <c r="E1296" s="7" t="e">
        <f t="shared" si="383"/>
        <v>#N/A</v>
      </c>
      <c r="F1296" s="7">
        <f t="shared" si="384"/>
        <v>5</v>
      </c>
      <c r="G1296" s="7">
        <f t="shared" si="372"/>
        <v>3</v>
      </c>
      <c r="H1296" s="49">
        <f t="shared" si="385"/>
        <v>1545</v>
      </c>
      <c r="I1296" s="177">
        <f t="shared" si="386"/>
        <v>0.53664466828759982</v>
      </c>
      <c r="J1296" s="8"/>
      <c r="K1296" s="2">
        <f t="shared" si="387"/>
        <v>0.17818687044112538</v>
      </c>
      <c r="L1296" s="2">
        <f t="shared" si="388"/>
        <v>0</v>
      </c>
      <c r="M1296" s="2">
        <f t="shared" si="389"/>
        <v>4.1681139284473773E-3</v>
      </c>
      <c r="N1296" s="2">
        <f t="shared" si="364"/>
        <v>9.412990621743661E-2</v>
      </c>
      <c r="O1296" s="2">
        <f t="shared" si="390"/>
        <v>0.81764501563042724</v>
      </c>
      <c r="P1296" s="1">
        <v>513</v>
      </c>
      <c r="Q1296" s="1"/>
      <c r="R1296" s="1">
        <v>12</v>
      </c>
      <c r="S1296" s="1">
        <v>271</v>
      </c>
      <c r="T1296" s="1">
        <v>2058</v>
      </c>
      <c r="U1296" s="1"/>
      <c r="V1296" s="1"/>
      <c r="W1296" s="1"/>
      <c r="X1296" s="1"/>
      <c r="Y1296" s="1">
        <v>17</v>
      </c>
      <c r="Z1296" s="1">
        <v>8</v>
      </c>
      <c r="AA1296" s="1"/>
      <c r="AB1296" s="1"/>
      <c r="AC1296" s="1"/>
      <c r="AD1296" s="1"/>
      <c r="AI1296" t="str">
        <f t="shared" si="371"/>
        <v>Coventry</v>
      </c>
      <c r="AJ1296" t="s">
        <v>1829</v>
      </c>
      <c r="AK1296" s="182">
        <v>2</v>
      </c>
      <c r="AL1296" s="7"/>
      <c r="AN1296" s="97">
        <v>44</v>
      </c>
      <c r="AO1296" s="99">
        <v>3</v>
      </c>
      <c r="AP1296" s="99">
        <v>5</v>
      </c>
      <c r="AQ1296" s="106">
        <v>18640</v>
      </c>
      <c r="AR1296" s="106">
        <f t="shared" si="391"/>
        <v>44003</v>
      </c>
      <c r="AS1296" t="s">
        <v>1711</v>
      </c>
      <c r="AT1296" s="109">
        <f t="shared" si="392"/>
        <v>4418640</v>
      </c>
      <c r="AW1296">
        <v>62.34</v>
      </c>
      <c r="AX1296">
        <v>2.8</v>
      </c>
      <c r="AY1296">
        <v>59.54</v>
      </c>
      <c r="BA1296" s="7">
        <f t="shared" si="375"/>
        <v>0</v>
      </c>
      <c r="BB1296" s="7" t="e">
        <f t="shared" si="376"/>
        <v>#N/A</v>
      </c>
      <c r="BC1296" s="7">
        <f t="shared" si="377"/>
        <v>0</v>
      </c>
      <c r="BD1296" s="7">
        <f t="shared" si="378"/>
        <v>0</v>
      </c>
      <c r="BE1296" s="7">
        <f t="shared" si="379"/>
        <v>1</v>
      </c>
      <c r="BF1296" s="117"/>
      <c r="BI1296" s="117"/>
      <c r="BJ1296" s="117"/>
      <c r="BK1296" s="168"/>
    </row>
    <row r="1297" spans="1:63" hidden="1" outlineLevel="1">
      <c r="A1297" t="s">
        <v>1170</v>
      </c>
      <c r="B1297" s="9" t="s">
        <v>2181</v>
      </c>
      <c r="C1297" s="1">
        <f t="shared" si="381"/>
        <v>5152</v>
      </c>
      <c r="D1297" s="7">
        <f t="shared" si="382"/>
        <v>2</v>
      </c>
      <c r="E1297" s="7" t="e">
        <f t="shared" si="383"/>
        <v>#N/A</v>
      </c>
      <c r="F1297" s="7">
        <f t="shared" si="384"/>
        <v>4</v>
      </c>
      <c r="G1297" s="7">
        <f t="shared" si="372"/>
        <v>3</v>
      </c>
      <c r="H1297" s="49">
        <f t="shared" si="385"/>
        <v>2732</v>
      </c>
      <c r="I1297" s="177">
        <f t="shared" si="386"/>
        <v>0.53027950310559002</v>
      </c>
      <c r="J1297" s="8"/>
      <c r="K1297" s="2">
        <f t="shared" si="387"/>
        <v>0.19002329192546583</v>
      </c>
      <c r="L1297" s="2">
        <f t="shared" si="388"/>
        <v>0</v>
      </c>
      <c r="M1297" s="2">
        <f t="shared" si="389"/>
        <v>6.017080745341615E-3</v>
      </c>
      <c r="N1297" s="2">
        <f t="shared" si="364"/>
        <v>7.6086956521739135E-2</v>
      </c>
      <c r="O1297" s="2">
        <f t="shared" si="390"/>
        <v>0.80395962732919257</v>
      </c>
      <c r="P1297" s="1">
        <v>979</v>
      </c>
      <c r="Q1297" s="1"/>
      <c r="R1297" s="1">
        <v>31</v>
      </c>
      <c r="S1297" s="1">
        <v>392</v>
      </c>
      <c r="T1297" s="1">
        <v>3711</v>
      </c>
      <c r="U1297" s="1"/>
      <c r="V1297" s="1"/>
      <c r="W1297" s="1"/>
      <c r="X1297" s="1"/>
      <c r="Y1297" s="1">
        <v>26</v>
      </c>
      <c r="Z1297" s="1">
        <v>13</v>
      </c>
      <c r="AA1297" s="1"/>
      <c r="AB1297" s="1"/>
      <c r="AC1297" s="1"/>
      <c r="AD1297" s="1"/>
      <c r="AI1297" t="str">
        <f t="shared" si="371"/>
        <v>Cranston</v>
      </c>
      <c r="AJ1297" t="s">
        <v>927</v>
      </c>
      <c r="AK1297" s="182">
        <v>2</v>
      </c>
      <c r="AL1297" s="7"/>
      <c r="AN1297" s="97">
        <v>44</v>
      </c>
      <c r="AO1297" s="99">
        <v>7</v>
      </c>
      <c r="AP1297" s="99">
        <v>15</v>
      </c>
      <c r="AQ1297" s="106">
        <v>19180</v>
      </c>
      <c r="AR1297" s="106">
        <f t="shared" si="391"/>
        <v>44007</v>
      </c>
      <c r="AS1297" t="s">
        <v>1029</v>
      </c>
      <c r="AT1297" s="109">
        <f t="shared" si="392"/>
        <v>4419180</v>
      </c>
      <c r="AW1297">
        <v>29.93</v>
      </c>
      <c r="AX1297">
        <v>1.36</v>
      </c>
      <c r="AY1297">
        <v>28.57</v>
      </c>
      <c r="BA1297" s="7">
        <f t="shared" si="375"/>
        <v>0</v>
      </c>
      <c r="BB1297" s="7" t="e">
        <f t="shared" si="376"/>
        <v>#N/A</v>
      </c>
      <c r="BC1297" s="7">
        <f t="shared" si="377"/>
        <v>0</v>
      </c>
      <c r="BD1297" s="7">
        <f t="shared" si="378"/>
        <v>0</v>
      </c>
      <c r="BE1297" s="7">
        <f t="shared" si="379"/>
        <v>1</v>
      </c>
      <c r="BF1297" s="117"/>
      <c r="BI1297" s="117"/>
      <c r="BJ1297" s="117"/>
      <c r="BK1297" s="168"/>
    </row>
    <row r="1298" spans="1:63" hidden="1" outlineLevel="1">
      <c r="A1298" t="s">
        <v>2189</v>
      </c>
      <c r="B1298" s="9" t="s">
        <v>2181</v>
      </c>
      <c r="C1298" s="1">
        <f t="shared" si="381"/>
        <v>2363</v>
      </c>
      <c r="D1298" s="7">
        <f t="shared" si="382"/>
        <v>2</v>
      </c>
      <c r="E1298" s="7" t="e">
        <f t="shared" si="383"/>
        <v>#N/A</v>
      </c>
      <c r="F1298" s="7">
        <f t="shared" si="384"/>
        <v>4</v>
      </c>
      <c r="G1298" s="7">
        <f t="shared" si="372"/>
        <v>3</v>
      </c>
      <c r="H1298" s="49">
        <f t="shared" si="385"/>
        <v>761</v>
      </c>
      <c r="I1298" s="177">
        <f t="shared" si="386"/>
        <v>0.32204824375793484</v>
      </c>
      <c r="J1298" s="8"/>
      <c r="K1298" s="2">
        <f t="shared" si="387"/>
        <v>0.27507405840033855</v>
      </c>
      <c r="L1298" s="2">
        <f t="shared" si="388"/>
        <v>0</v>
      </c>
      <c r="M1298" s="2">
        <f t="shared" si="389"/>
        <v>5.9246720270842148E-3</v>
      </c>
      <c r="N1298" s="2">
        <f t="shared" si="364"/>
        <v>0.11510791366906475</v>
      </c>
      <c r="O1298" s="2">
        <f t="shared" si="390"/>
        <v>0.71900126957257715</v>
      </c>
      <c r="P1298" s="1">
        <v>650</v>
      </c>
      <c r="Q1298" s="1"/>
      <c r="R1298" s="1">
        <v>14</v>
      </c>
      <c r="S1298" s="1">
        <v>272</v>
      </c>
      <c r="T1298" s="1">
        <v>1411</v>
      </c>
      <c r="U1298" s="1"/>
      <c r="V1298" s="1"/>
      <c r="W1298" s="1"/>
      <c r="X1298" s="1"/>
      <c r="Y1298" s="1">
        <v>12</v>
      </c>
      <c r="Z1298" s="1">
        <v>4</v>
      </c>
      <c r="AA1298" s="1"/>
      <c r="AB1298" s="1"/>
      <c r="AC1298" s="1"/>
      <c r="AD1298" s="1"/>
      <c r="AI1298" t="str">
        <f t="shared" si="371"/>
        <v>Cumberland</v>
      </c>
      <c r="AJ1298" t="s">
        <v>927</v>
      </c>
      <c r="AK1298" s="182">
        <v>1</v>
      </c>
      <c r="AL1298" s="7"/>
      <c r="AN1298" s="97">
        <v>44</v>
      </c>
      <c r="AO1298" s="99">
        <v>7</v>
      </c>
      <c r="AP1298" s="99">
        <v>20</v>
      </c>
      <c r="AQ1298" s="106">
        <v>20080</v>
      </c>
      <c r="AR1298" s="106">
        <f t="shared" si="391"/>
        <v>44007</v>
      </c>
      <c r="AS1298" t="s">
        <v>1711</v>
      </c>
      <c r="AT1298" s="109">
        <f t="shared" si="392"/>
        <v>4420080</v>
      </c>
      <c r="AW1298">
        <v>28.25</v>
      </c>
      <c r="AX1298">
        <v>1.46</v>
      </c>
      <c r="AY1298">
        <v>26.79</v>
      </c>
      <c r="BA1298" s="7">
        <f t="shared" si="375"/>
        <v>0</v>
      </c>
      <c r="BB1298" s="7" t="e">
        <f t="shared" si="376"/>
        <v>#N/A</v>
      </c>
      <c r="BC1298" s="7">
        <f t="shared" si="377"/>
        <v>0</v>
      </c>
      <c r="BD1298" s="7">
        <f t="shared" si="378"/>
        <v>0</v>
      </c>
      <c r="BE1298" s="7">
        <f t="shared" si="379"/>
        <v>1</v>
      </c>
      <c r="BF1298" s="117"/>
      <c r="BI1298" s="117"/>
      <c r="BJ1298" s="117"/>
      <c r="BK1298" s="168"/>
    </row>
    <row r="1299" spans="1:63" hidden="1" outlineLevel="1">
      <c r="A1299" t="s">
        <v>2967</v>
      </c>
      <c r="B1299" s="9" t="s">
        <v>2181</v>
      </c>
      <c r="C1299" s="1">
        <f t="shared" si="381"/>
        <v>1566</v>
      </c>
      <c r="D1299" s="7">
        <f t="shared" si="382"/>
        <v>2</v>
      </c>
      <c r="E1299" s="7" t="e">
        <f t="shared" si="383"/>
        <v>#N/A</v>
      </c>
      <c r="F1299" s="7">
        <f t="shared" si="384"/>
        <v>4</v>
      </c>
      <c r="G1299" s="7">
        <f t="shared" si="372"/>
        <v>3</v>
      </c>
      <c r="H1299" s="49">
        <f t="shared" si="385"/>
        <v>208</v>
      </c>
      <c r="I1299" s="177">
        <f t="shared" si="386"/>
        <v>0.13282247765006386</v>
      </c>
      <c r="J1299" s="8"/>
      <c r="K1299" s="2">
        <f t="shared" si="387"/>
        <v>0.39335887611749681</v>
      </c>
      <c r="L1299" s="2">
        <f t="shared" si="388"/>
        <v>0</v>
      </c>
      <c r="M1299" s="2">
        <f t="shared" si="389"/>
        <v>7.0242656449553001E-3</v>
      </c>
      <c r="N1299" s="2">
        <f t="shared" si="364"/>
        <v>6.7049808429118771E-2</v>
      </c>
      <c r="O1299" s="2">
        <f t="shared" si="390"/>
        <v>0.59961685823754785</v>
      </c>
      <c r="P1299" s="1">
        <v>616</v>
      </c>
      <c r="Q1299" s="1"/>
      <c r="R1299" s="1">
        <v>11</v>
      </c>
      <c r="S1299" s="1">
        <v>105</v>
      </c>
      <c r="T1299" s="1">
        <v>824</v>
      </c>
      <c r="U1299" s="1"/>
      <c r="V1299" s="1"/>
      <c r="W1299" s="1"/>
      <c r="X1299" s="1"/>
      <c r="Y1299" s="1">
        <v>6</v>
      </c>
      <c r="Z1299" s="1">
        <v>4</v>
      </c>
      <c r="AA1299" s="1"/>
      <c r="AB1299" s="1"/>
      <c r="AC1299" s="1"/>
      <c r="AD1299" s="1"/>
      <c r="AI1299" t="str">
        <f t="shared" si="371"/>
        <v>East Greenwich</v>
      </c>
      <c r="AJ1299" t="s">
        <v>1829</v>
      </c>
      <c r="AK1299" s="182">
        <v>2</v>
      </c>
      <c r="AL1299" s="7"/>
      <c r="AN1299" s="97">
        <v>44</v>
      </c>
      <c r="AO1299" s="99">
        <v>3</v>
      </c>
      <c r="AP1299" s="99">
        <v>10</v>
      </c>
      <c r="AQ1299" s="106">
        <v>22240</v>
      </c>
      <c r="AR1299" s="106">
        <f t="shared" si="391"/>
        <v>44003</v>
      </c>
      <c r="AS1299" t="s">
        <v>1711</v>
      </c>
      <c r="AT1299" s="109">
        <f t="shared" si="392"/>
        <v>4422240</v>
      </c>
      <c r="AW1299">
        <v>16.71</v>
      </c>
      <c r="AX1299">
        <v>0.14000000000000001</v>
      </c>
      <c r="AY1299">
        <v>16.579999999999998</v>
      </c>
      <c r="BA1299" s="7">
        <f t="shared" si="375"/>
        <v>0</v>
      </c>
      <c r="BB1299" s="7" t="e">
        <f t="shared" si="376"/>
        <v>#N/A</v>
      </c>
      <c r="BC1299" s="7">
        <f t="shared" si="377"/>
        <v>0</v>
      </c>
      <c r="BD1299" s="7">
        <f t="shared" si="378"/>
        <v>0</v>
      </c>
      <c r="BE1299" s="7">
        <f t="shared" si="379"/>
        <v>1</v>
      </c>
      <c r="BF1299" s="117"/>
      <c r="BI1299" s="117"/>
      <c r="BJ1299" s="117"/>
      <c r="BK1299" s="168"/>
    </row>
    <row r="1300" spans="1:63" hidden="1" outlineLevel="1">
      <c r="A1300" t="s">
        <v>544</v>
      </c>
      <c r="B1300" s="9" t="s">
        <v>2181</v>
      </c>
      <c r="C1300" s="1">
        <f t="shared" si="381"/>
        <v>2008</v>
      </c>
      <c r="D1300" s="7">
        <f t="shared" si="382"/>
        <v>2</v>
      </c>
      <c r="E1300" s="7" t="e">
        <f t="shared" si="383"/>
        <v>#N/A</v>
      </c>
      <c r="F1300" s="7">
        <f t="shared" si="384"/>
        <v>5</v>
      </c>
      <c r="G1300" s="7">
        <f t="shared" si="372"/>
        <v>3</v>
      </c>
      <c r="H1300" s="49">
        <f t="shared" si="385"/>
        <v>810</v>
      </c>
      <c r="I1300" s="177">
        <f t="shared" si="386"/>
        <v>0.40338645418326691</v>
      </c>
      <c r="J1300" s="8"/>
      <c r="K1300" s="2">
        <f t="shared" si="387"/>
        <v>0.2295816733067729</v>
      </c>
      <c r="L1300" s="2">
        <f t="shared" si="388"/>
        <v>0</v>
      </c>
      <c r="M1300" s="2">
        <f t="shared" si="389"/>
        <v>4.4820717131474107E-3</v>
      </c>
      <c r="N1300" s="2">
        <f t="shared" si="364"/>
        <v>0.12201195219123506</v>
      </c>
      <c r="O1300" s="2">
        <f t="shared" si="390"/>
        <v>0.76593625498007967</v>
      </c>
      <c r="P1300" s="1">
        <v>461</v>
      </c>
      <c r="Q1300" s="1"/>
      <c r="R1300" s="1">
        <v>9</v>
      </c>
      <c r="S1300" s="1">
        <v>245</v>
      </c>
      <c r="T1300" s="1">
        <v>1271</v>
      </c>
      <c r="U1300" s="1"/>
      <c r="V1300" s="1"/>
      <c r="W1300" s="1"/>
      <c r="X1300" s="1"/>
      <c r="Y1300" s="1">
        <v>13</v>
      </c>
      <c r="Z1300" s="1">
        <v>9</v>
      </c>
      <c r="AA1300" s="1"/>
      <c r="AB1300" s="1"/>
      <c r="AC1300" s="1"/>
      <c r="AD1300" s="1"/>
      <c r="AI1300" t="str">
        <f t="shared" si="371"/>
        <v>East Providence</v>
      </c>
      <c r="AJ1300" t="s">
        <v>927</v>
      </c>
      <c r="AK1300" s="182">
        <v>1</v>
      </c>
      <c r="AL1300" s="7"/>
      <c r="AN1300" s="97">
        <v>44</v>
      </c>
      <c r="AO1300" s="99">
        <v>7</v>
      </c>
      <c r="AP1300" s="99">
        <v>25</v>
      </c>
      <c r="AQ1300" s="106">
        <v>22960</v>
      </c>
      <c r="AR1300" s="106">
        <f t="shared" si="391"/>
        <v>44007</v>
      </c>
      <c r="AS1300" t="s">
        <v>1029</v>
      </c>
      <c r="AT1300" s="109">
        <f t="shared" si="392"/>
        <v>4422960</v>
      </c>
      <c r="AW1300">
        <v>16.61</v>
      </c>
      <c r="AX1300">
        <v>3.21</v>
      </c>
      <c r="AY1300">
        <v>13.41</v>
      </c>
      <c r="BA1300" s="7">
        <f t="shared" si="375"/>
        <v>0</v>
      </c>
      <c r="BB1300" s="7" t="e">
        <f t="shared" si="376"/>
        <v>#N/A</v>
      </c>
      <c r="BC1300" s="7">
        <f t="shared" si="377"/>
        <v>0</v>
      </c>
      <c r="BD1300" s="7">
        <f t="shared" si="378"/>
        <v>0</v>
      </c>
      <c r="BE1300" s="7">
        <f t="shared" si="379"/>
        <v>1</v>
      </c>
      <c r="BF1300" s="117"/>
      <c r="BI1300" s="117"/>
      <c r="BJ1300" s="117"/>
      <c r="BK1300" s="168"/>
    </row>
    <row r="1301" spans="1:63" hidden="1" outlineLevel="1">
      <c r="A1301" t="s">
        <v>787</v>
      </c>
      <c r="B1301" s="9" t="s">
        <v>2181</v>
      </c>
      <c r="C1301" s="1">
        <f t="shared" si="381"/>
        <v>738</v>
      </c>
      <c r="D1301" s="7">
        <f t="shared" si="382"/>
        <v>2</v>
      </c>
      <c r="E1301" s="7" t="e">
        <f t="shared" si="383"/>
        <v>#N/A</v>
      </c>
      <c r="F1301" s="7">
        <f t="shared" si="384"/>
        <v>5</v>
      </c>
      <c r="G1301" s="7">
        <f t="shared" si="372"/>
        <v>3</v>
      </c>
      <c r="H1301" s="49">
        <f t="shared" si="385"/>
        <v>320</v>
      </c>
      <c r="I1301" s="177">
        <f t="shared" si="386"/>
        <v>0.43360433604336046</v>
      </c>
      <c r="J1301" s="8"/>
      <c r="K1301" s="2">
        <f t="shared" si="387"/>
        <v>0.22222222222222221</v>
      </c>
      <c r="L1301" s="2">
        <f t="shared" si="388"/>
        <v>0</v>
      </c>
      <c r="M1301" s="2">
        <f t="shared" si="389"/>
        <v>4.0650406504065045E-3</v>
      </c>
      <c r="N1301" s="2">
        <f t="shared" si="364"/>
        <v>0.10840108401084012</v>
      </c>
      <c r="O1301" s="2">
        <f t="shared" si="390"/>
        <v>0.77371273712737132</v>
      </c>
      <c r="P1301" s="1">
        <v>164</v>
      </c>
      <c r="Q1301" s="1"/>
      <c r="R1301" s="1">
        <v>3</v>
      </c>
      <c r="S1301" s="1">
        <v>80</v>
      </c>
      <c r="T1301" s="1">
        <v>484</v>
      </c>
      <c r="U1301" s="1"/>
      <c r="V1301" s="1"/>
      <c r="W1301" s="1"/>
      <c r="X1301" s="1"/>
      <c r="Y1301" s="1">
        <v>3</v>
      </c>
      <c r="Z1301" s="1">
        <v>4</v>
      </c>
      <c r="AA1301" s="1"/>
      <c r="AB1301" s="1"/>
      <c r="AC1301" s="1"/>
      <c r="AD1301" s="1"/>
      <c r="AI1301" t="str">
        <f t="shared" si="371"/>
        <v>Exeter</v>
      </c>
      <c r="AJ1301" t="s">
        <v>637</v>
      </c>
      <c r="AK1301" s="182">
        <v>2</v>
      </c>
      <c r="AL1301" s="7"/>
      <c r="AN1301" s="97">
        <v>44</v>
      </c>
      <c r="AO1301" s="99">
        <v>9</v>
      </c>
      <c r="AP1301" s="99">
        <v>10</v>
      </c>
      <c r="AQ1301" s="106">
        <v>25300</v>
      </c>
      <c r="AR1301" s="106">
        <f t="shared" si="391"/>
        <v>44009</v>
      </c>
      <c r="AS1301" t="s">
        <v>1711</v>
      </c>
      <c r="AT1301" s="109">
        <f t="shared" si="392"/>
        <v>4425300</v>
      </c>
      <c r="AW1301">
        <v>58.38</v>
      </c>
      <c r="AX1301">
        <v>0.67</v>
      </c>
      <c r="AY1301">
        <v>57.71</v>
      </c>
      <c r="BA1301" s="7">
        <f t="shared" si="375"/>
        <v>0</v>
      </c>
      <c r="BB1301" s="7" t="e">
        <f t="shared" si="376"/>
        <v>#N/A</v>
      </c>
      <c r="BC1301" s="7">
        <f t="shared" si="377"/>
        <v>0</v>
      </c>
      <c r="BD1301" s="7">
        <f t="shared" si="378"/>
        <v>0</v>
      </c>
      <c r="BE1301" s="7">
        <f t="shared" si="379"/>
        <v>1</v>
      </c>
      <c r="BF1301" s="117"/>
      <c r="BI1301" s="117"/>
      <c r="BJ1301" s="117"/>
      <c r="BK1301" s="168"/>
    </row>
    <row r="1302" spans="1:63" hidden="1" outlineLevel="1">
      <c r="A1302" t="s">
        <v>668</v>
      </c>
      <c r="B1302" s="9" t="s">
        <v>2181</v>
      </c>
      <c r="C1302" s="1">
        <f t="shared" si="381"/>
        <v>520</v>
      </c>
      <c r="D1302" s="7">
        <f t="shared" si="382"/>
        <v>2</v>
      </c>
      <c r="E1302" s="7" t="e">
        <f t="shared" si="383"/>
        <v>#N/A</v>
      </c>
      <c r="F1302" s="7">
        <f t="shared" si="384"/>
        <v>6</v>
      </c>
      <c r="G1302" s="7">
        <f t="shared" si="372"/>
        <v>3</v>
      </c>
      <c r="H1302" s="49">
        <f t="shared" si="385"/>
        <v>252</v>
      </c>
      <c r="I1302" s="177">
        <f t="shared" si="386"/>
        <v>0.48461538461538461</v>
      </c>
      <c r="J1302" s="8"/>
      <c r="K1302" s="2">
        <f t="shared" si="387"/>
        <v>0.20192307692307693</v>
      </c>
      <c r="L1302" s="2">
        <f t="shared" si="388"/>
        <v>0</v>
      </c>
      <c r="M1302" s="2">
        <f t="shared" si="389"/>
        <v>1.9230769230769232E-3</v>
      </c>
      <c r="N1302" s="2">
        <f t="shared" si="364"/>
        <v>9.6153846153846159E-2</v>
      </c>
      <c r="O1302" s="2">
        <f t="shared" si="390"/>
        <v>0.79615384615384621</v>
      </c>
      <c r="P1302" s="1">
        <v>105</v>
      </c>
      <c r="Q1302" s="1"/>
      <c r="R1302" s="1">
        <v>1</v>
      </c>
      <c r="S1302" s="1">
        <v>50</v>
      </c>
      <c r="T1302" s="1">
        <v>357</v>
      </c>
      <c r="U1302" s="1"/>
      <c r="V1302" s="1"/>
      <c r="W1302" s="1"/>
      <c r="X1302" s="1"/>
      <c r="Y1302" s="1">
        <v>5</v>
      </c>
      <c r="Z1302" s="1">
        <v>2</v>
      </c>
      <c r="AA1302" s="1"/>
      <c r="AB1302" s="1"/>
      <c r="AC1302" s="1"/>
      <c r="AD1302" s="1"/>
      <c r="AI1302" t="str">
        <f t="shared" si="371"/>
        <v>Foster</v>
      </c>
      <c r="AJ1302" t="s">
        <v>927</v>
      </c>
      <c r="AK1302" s="182">
        <v>2</v>
      </c>
      <c r="AL1302" s="7"/>
      <c r="AN1302" s="97">
        <v>44</v>
      </c>
      <c r="AO1302" s="99">
        <v>7</v>
      </c>
      <c r="AP1302" s="99">
        <v>30</v>
      </c>
      <c r="AQ1302" s="106">
        <v>27460</v>
      </c>
      <c r="AR1302" s="106">
        <f t="shared" si="391"/>
        <v>44007</v>
      </c>
      <c r="AS1302" t="s">
        <v>1711</v>
      </c>
      <c r="AT1302" s="109">
        <f t="shared" si="392"/>
        <v>4427460</v>
      </c>
      <c r="AW1302">
        <v>51.87</v>
      </c>
      <c r="AX1302">
        <v>0.73</v>
      </c>
      <c r="AY1302">
        <v>51.14</v>
      </c>
      <c r="BA1302" s="7">
        <f t="shared" si="375"/>
        <v>0</v>
      </c>
      <c r="BB1302" s="7" t="e">
        <f t="shared" si="376"/>
        <v>#N/A</v>
      </c>
      <c r="BC1302" s="7">
        <f t="shared" si="377"/>
        <v>0</v>
      </c>
      <c r="BD1302" s="7">
        <f t="shared" si="378"/>
        <v>0</v>
      </c>
      <c r="BE1302" s="7">
        <f t="shared" si="379"/>
        <v>1</v>
      </c>
      <c r="BF1302" s="117"/>
      <c r="BI1302" s="117"/>
      <c r="BJ1302" s="117"/>
      <c r="BK1302" s="168"/>
    </row>
    <row r="1303" spans="1:63" hidden="1" outlineLevel="1">
      <c r="A1303" t="s">
        <v>2486</v>
      </c>
      <c r="B1303" s="9" t="s">
        <v>2181</v>
      </c>
      <c r="C1303" s="1">
        <f t="shared" si="381"/>
        <v>963</v>
      </c>
      <c r="D1303" s="7">
        <f t="shared" si="382"/>
        <v>2</v>
      </c>
      <c r="E1303" s="7" t="e">
        <f t="shared" si="383"/>
        <v>#N/A</v>
      </c>
      <c r="F1303" s="7">
        <f t="shared" si="384"/>
        <v>5</v>
      </c>
      <c r="G1303" s="7">
        <f t="shared" si="372"/>
        <v>3</v>
      </c>
      <c r="H1303" s="49">
        <f t="shared" si="385"/>
        <v>534</v>
      </c>
      <c r="I1303" s="177">
        <f t="shared" si="386"/>
        <v>0.55451713395638624</v>
      </c>
      <c r="J1303" s="8"/>
      <c r="K1303" s="2">
        <f t="shared" si="387"/>
        <v>0.1557632398753894</v>
      </c>
      <c r="L1303" s="2">
        <f t="shared" si="388"/>
        <v>0</v>
      </c>
      <c r="M1303" s="2">
        <f t="shared" si="389"/>
        <v>3.1152647975077881E-3</v>
      </c>
      <c r="N1303" s="2">
        <f t="shared" si="364"/>
        <v>0.12253374870197301</v>
      </c>
      <c r="O1303" s="2">
        <f t="shared" si="390"/>
        <v>0.84112149532710279</v>
      </c>
      <c r="P1303" s="1">
        <v>150</v>
      </c>
      <c r="Q1303" s="1"/>
      <c r="R1303" s="1">
        <v>3</v>
      </c>
      <c r="S1303" s="1">
        <v>118</v>
      </c>
      <c r="T1303" s="1">
        <v>684</v>
      </c>
      <c r="U1303" s="1"/>
      <c r="V1303" s="1"/>
      <c r="W1303" s="1"/>
      <c r="X1303" s="1"/>
      <c r="Y1303" s="1">
        <v>5</v>
      </c>
      <c r="Z1303" s="1">
        <v>3</v>
      </c>
      <c r="AA1303" s="1"/>
      <c r="AB1303" s="1"/>
      <c r="AC1303" s="1"/>
      <c r="AD1303" s="1"/>
      <c r="AI1303" t="str">
        <f t="shared" si="371"/>
        <v>Glocester</v>
      </c>
      <c r="AJ1303" t="s">
        <v>927</v>
      </c>
      <c r="AK1303" s="182">
        <v>2</v>
      </c>
      <c r="AL1303" s="7"/>
      <c r="AN1303" s="97">
        <v>44</v>
      </c>
      <c r="AO1303" s="99">
        <v>7</v>
      </c>
      <c r="AP1303" s="99">
        <v>35</v>
      </c>
      <c r="AQ1303" s="106">
        <v>30340</v>
      </c>
      <c r="AR1303" s="106">
        <f t="shared" si="391"/>
        <v>44007</v>
      </c>
      <c r="AS1303" t="s">
        <v>1711</v>
      </c>
      <c r="AT1303" s="109">
        <f t="shared" si="392"/>
        <v>4430340</v>
      </c>
      <c r="AW1303">
        <v>56.84</v>
      </c>
      <c r="AX1303">
        <v>2.02</v>
      </c>
      <c r="AY1303">
        <v>54.82</v>
      </c>
      <c r="BA1303" s="7">
        <f t="shared" si="375"/>
        <v>0</v>
      </c>
      <c r="BB1303" s="7" t="e">
        <f t="shared" si="376"/>
        <v>#N/A</v>
      </c>
      <c r="BC1303" s="7">
        <f t="shared" si="377"/>
        <v>0</v>
      </c>
      <c r="BD1303" s="7">
        <f t="shared" si="378"/>
        <v>0</v>
      </c>
      <c r="BE1303" s="7">
        <f t="shared" si="379"/>
        <v>1</v>
      </c>
      <c r="BF1303" s="117"/>
      <c r="BI1303" s="117"/>
      <c r="BJ1303" s="117"/>
      <c r="BK1303" s="168"/>
    </row>
    <row r="1304" spans="1:63" hidden="1" outlineLevel="1">
      <c r="A1304" t="s">
        <v>1102</v>
      </c>
      <c r="B1304" s="9" t="s">
        <v>2181</v>
      </c>
      <c r="C1304" s="1">
        <f t="shared" si="381"/>
        <v>631</v>
      </c>
      <c r="D1304" s="7">
        <f t="shared" si="382"/>
        <v>2</v>
      </c>
      <c r="E1304" s="7" t="e">
        <f t="shared" si="383"/>
        <v>#N/A</v>
      </c>
      <c r="F1304" s="7">
        <f t="shared" si="384"/>
        <v>4</v>
      </c>
      <c r="G1304" s="7">
        <f t="shared" si="372"/>
        <v>3</v>
      </c>
      <c r="H1304" s="49">
        <f t="shared" si="385"/>
        <v>332</v>
      </c>
      <c r="I1304" s="177">
        <f t="shared" si="386"/>
        <v>0.52614896988906501</v>
      </c>
      <c r="J1304" s="8"/>
      <c r="K1304" s="2">
        <f t="shared" si="387"/>
        <v>0.15689381933438987</v>
      </c>
      <c r="L1304" s="2">
        <f t="shared" si="388"/>
        <v>0</v>
      </c>
      <c r="M1304" s="2">
        <f t="shared" si="389"/>
        <v>6.3391442155309036E-3</v>
      </c>
      <c r="N1304" s="2">
        <f t="shared" si="364"/>
        <v>0.14104595879556259</v>
      </c>
      <c r="O1304" s="2">
        <f t="shared" si="390"/>
        <v>0.83676703645007922</v>
      </c>
      <c r="P1304" s="1">
        <v>99</v>
      </c>
      <c r="Q1304" s="1"/>
      <c r="R1304" s="1">
        <v>4</v>
      </c>
      <c r="S1304" s="1">
        <v>89</v>
      </c>
      <c r="T1304" s="1">
        <v>431</v>
      </c>
      <c r="U1304" s="1"/>
      <c r="V1304" s="1"/>
      <c r="W1304" s="1"/>
      <c r="X1304" s="1"/>
      <c r="Y1304" s="1">
        <v>4</v>
      </c>
      <c r="Z1304" s="1">
        <v>4</v>
      </c>
      <c r="AA1304" s="1"/>
      <c r="AB1304" s="1"/>
      <c r="AC1304" s="1"/>
      <c r="AD1304" s="1"/>
      <c r="AI1304" t="str">
        <f t="shared" si="371"/>
        <v>Hopkinton</v>
      </c>
      <c r="AJ1304" t="s">
        <v>637</v>
      </c>
      <c r="AK1304" s="182">
        <v>2</v>
      </c>
      <c r="AL1304" s="7"/>
      <c r="AN1304" s="97">
        <v>44</v>
      </c>
      <c r="AO1304" s="99">
        <v>9</v>
      </c>
      <c r="AP1304" s="99">
        <v>15</v>
      </c>
      <c r="AQ1304" s="106">
        <v>35380</v>
      </c>
      <c r="AR1304" s="106">
        <f t="shared" si="391"/>
        <v>44009</v>
      </c>
      <c r="AS1304" t="s">
        <v>1711</v>
      </c>
      <c r="AT1304" s="109">
        <f t="shared" si="392"/>
        <v>4435380</v>
      </c>
      <c r="AW1304">
        <v>44.13</v>
      </c>
      <c r="AX1304">
        <v>1.1399999999999999</v>
      </c>
      <c r="AY1304">
        <v>42.99</v>
      </c>
      <c r="BA1304" s="7">
        <f t="shared" si="375"/>
        <v>0</v>
      </c>
      <c r="BB1304" s="7" t="e">
        <f t="shared" si="376"/>
        <v>#N/A</v>
      </c>
      <c r="BC1304" s="7">
        <f t="shared" si="377"/>
        <v>0</v>
      </c>
      <c r="BD1304" s="7">
        <f t="shared" si="378"/>
        <v>0</v>
      </c>
      <c r="BE1304" s="7">
        <f t="shared" si="379"/>
        <v>1</v>
      </c>
      <c r="BF1304" s="117"/>
      <c r="BI1304" s="117"/>
      <c r="BJ1304" s="117"/>
      <c r="BK1304" s="168"/>
    </row>
    <row r="1305" spans="1:63" hidden="1" outlineLevel="1">
      <c r="A1305" t="s">
        <v>376</v>
      </c>
      <c r="B1305" s="9" t="s">
        <v>2181</v>
      </c>
      <c r="C1305" s="1">
        <f t="shared" si="381"/>
        <v>609</v>
      </c>
      <c r="D1305" s="7">
        <f t="shared" si="382"/>
        <v>2</v>
      </c>
      <c r="E1305" s="7">
        <f t="shared" si="383"/>
        <v>6</v>
      </c>
      <c r="F1305" s="7">
        <f t="shared" si="384"/>
        <v>5</v>
      </c>
      <c r="G1305" s="7">
        <f t="shared" si="372"/>
        <v>3</v>
      </c>
      <c r="H1305" s="49">
        <f t="shared" si="385"/>
        <v>89</v>
      </c>
      <c r="I1305" s="177">
        <f t="shared" si="386"/>
        <v>0.14614121510673234</v>
      </c>
      <c r="J1305" s="8"/>
      <c r="K1305" s="2">
        <f t="shared" si="387"/>
        <v>0.37766830870279144</v>
      </c>
      <c r="L1305" s="2">
        <f t="shared" si="388"/>
        <v>0</v>
      </c>
      <c r="M1305" s="2">
        <f t="shared" si="389"/>
        <v>4.9261083743842365E-3</v>
      </c>
      <c r="N1305" s="2">
        <f t="shared" ref="N1305:N1331" si="393">IF(C1305=0,"-",S1305/C1305)</f>
        <v>8.7027914614121515E-2</v>
      </c>
      <c r="O1305" s="2">
        <f t="shared" si="390"/>
        <v>0.61740558292282433</v>
      </c>
      <c r="P1305" s="1">
        <v>230</v>
      </c>
      <c r="Q1305" s="1"/>
      <c r="R1305" s="1">
        <v>3</v>
      </c>
      <c r="S1305" s="1">
        <v>53</v>
      </c>
      <c r="T1305" s="1">
        <v>319</v>
      </c>
      <c r="U1305" s="1"/>
      <c r="V1305" s="1"/>
      <c r="W1305" s="1"/>
      <c r="X1305" s="1"/>
      <c r="Y1305" s="1">
        <v>4</v>
      </c>
      <c r="Z1305" s="1">
        <v>0</v>
      </c>
      <c r="AA1305" s="1"/>
      <c r="AB1305" s="1"/>
      <c r="AC1305" s="1"/>
      <c r="AD1305" s="1"/>
      <c r="AI1305" t="str">
        <f t="shared" si="371"/>
        <v>Jamestown</v>
      </c>
      <c r="AJ1305" t="s">
        <v>581</v>
      </c>
      <c r="AK1305" s="182">
        <v>1</v>
      </c>
      <c r="AL1305" s="7"/>
      <c r="AN1305" s="97">
        <v>44</v>
      </c>
      <c r="AO1305" s="99">
        <v>5</v>
      </c>
      <c r="AP1305" s="99">
        <v>5</v>
      </c>
      <c r="AQ1305" s="106">
        <v>36820</v>
      </c>
      <c r="AR1305" s="106">
        <f t="shared" si="391"/>
        <v>44005</v>
      </c>
      <c r="AS1305" t="s">
        <v>1711</v>
      </c>
      <c r="AT1305" s="109">
        <f t="shared" si="392"/>
        <v>4436820</v>
      </c>
      <c r="AW1305">
        <v>35.340000000000003</v>
      </c>
      <c r="AX1305">
        <v>25.64</v>
      </c>
      <c r="AY1305">
        <v>9.69</v>
      </c>
      <c r="BA1305" s="7">
        <f t="shared" si="375"/>
        <v>0</v>
      </c>
      <c r="BB1305" s="7">
        <f t="shared" si="376"/>
        <v>0</v>
      </c>
      <c r="BC1305" s="7">
        <f t="shared" si="377"/>
        <v>0</v>
      </c>
      <c r="BD1305" s="7">
        <f t="shared" si="378"/>
        <v>0</v>
      </c>
      <c r="BE1305" s="7">
        <f t="shared" si="379"/>
        <v>1</v>
      </c>
      <c r="BF1305" s="117"/>
      <c r="BI1305" s="117"/>
      <c r="BJ1305" s="117"/>
      <c r="BK1305" s="168"/>
    </row>
    <row r="1306" spans="1:63" hidden="1" outlineLevel="1">
      <c r="A1306" t="s">
        <v>2623</v>
      </c>
      <c r="B1306" s="9" t="s">
        <v>2181</v>
      </c>
      <c r="C1306" s="1">
        <f t="shared" si="381"/>
        <v>1537</v>
      </c>
      <c r="D1306" s="7">
        <f t="shared" si="382"/>
        <v>2</v>
      </c>
      <c r="E1306" s="7" t="e">
        <f t="shared" si="383"/>
        <v>#N/A</v>
      </c>
      <c r="F1306" s="7">
        <f t="shared" si="384"/>
        <v>4</v>
      </c>
      <c r="G1306" s="7">
        <f t="shared" si="372"/>
        <v>3</v>
      </c>
      <c r="H1306" s="49">
        <f t="shared" si="385"/>
        <v>1019</v>
      </c>
      <c r="I1306" s="177">
        <f t="shared" si="386"/>
        <v>0.66297983083929735</v>
      </c>
      <c r="J1306" s="8"/>
      <c r="K1306" s="2">
        <f t="shared" si="387"/>
        <v>0.11450878334417697</v>
      </c>
      <c r="L1306" s="2">
        <f t="shared" si="388"/>
        <v>0</v>
      </c>
      <c r="M1306" s="2">
        <f t="shared" si="389"/>
        <v>7.1567989590110605E-3</v>
      </c>
      <c r="N1306" s="2">
        <f t="shared" si="393"/>
        <v>9.2387768379960961E-2</v>
      </c>
      <c r="O1306" s="2">
        <f t="shared" si="390"/>
        <v>0.87833441769681198</v>
      </c>
      <c r="P1306" s="1">
        <v>176</v>
      </c>
      <c r="Q1306" s="1"/>
      <c r="R1306" s="1">
        <v>11</v>
      </c>
      <c r="S1306" s="1">
        <v>142</v>
      </c>
      <c r="T1306" s="1">
        <v>1195</v>
      </c>
      <c r="U1306" s="1"/>
      <c r="V1306" s="1"/>
      <c r="W1306" s="1"/>
      <c r="X1306" s="1"/>
      <c r="Y1306" s="1">
        <v>8</v>
      </c>
      <c r="Z1306" s="1">
        <v>5</v>
      </c>
      <c r="AA1306" s="1"/>
      <c r="AB1306" s="1"/>
      <c r="AC1306" s="1"/>
      <c r="AD1306" s="1"/>
      <c r="AI1306" t="str">
        <f t="shared" si="371"/>
        <v>Johnston</v>
      </c>
      <c r="AJ1306" t="s">
        <v>927</v>
      </c>
      <c r="AK1306" s="182">
        <v>2</v>
      </c>
      <c r="AL1306" s="7"/>
      <c r="AN1306" s="97">
        <v>44</v>
      </c>
      <c r="AO1306" s="99">
        <v>7</v>
      </c>
      <c r="AP1306" s="99">
        <v>40</v>
      </c>
      <c r="AQ1306" s="106">
        <v>37720</v>
      </c>
      <c r="AR1306" s="106">
        <f t="shared" si="391"/>
        <v>44007</v>
      </c>
      <c r="AS1306" t="s">
        <v>1711</v>
      </c>
      <c r="AT1306" s="109">
        <f t="shared" si="392"/>
        <v>4437720</v>
      </c>
      <c r="AW1306">
        <v>24.37</v>
      </c>
      <c r="AX1306">
        <v>0.71</v>
      </c>
      <c r="AY1306">
        <v>23.67</v>
      </c>
      <c r="BA1306" s="7">
        <f t="shared" si="375"/>
        <v>0</v>
      </c>
      <c r="BB1306" s="7" t="e">
        <f t="shared" si="376"/>
        <v>#N/A</v>
      </c>
      <c r="BC1306" s="7">
        <f t="shared" si="377"/>
        <v>0</v>
      </c>
      <c r="BD1306" s="7">
        <f t="shared" si="378"/>
        <v>0</v>
      </c>
      <c r="BE1306" s="7">
        <f t="shared" si="379"/>
        <v>1</v>
      </c>
      <c r="BF1306" s="117"/>
      <c r="BI1306" s="117"/>
      <c r="BJ1306" s="117"/>
      <c r="BK1306" s="168"/>
    </row>
    <row r="1307" spans="1:63" hidden="1" outlineLevel="1">
      <c r="A1307" t="s">
        <v>223</v>
      </c>
      <c r="B1307" s="9" t="s">
        <v>2181</v>
      </c>
      <c r="C1307" s="1">
        <f t="shared" si="381"/>
        <v>1800</v>
      </c>
      <c r="D1307" s="7">
        <f t="shared" si="382"/>
        <v>2</v>
      </c>
      <c r="E1307" s="7" t="e">
        <f t="shared" si="383"/>
        <v>#N/A</v>
      </c>
      <c r="F1307" s="7">
        <f t="shared" si="384"/>
        <v>5</v>
      </c>
      <c r="G1307" s="7">
        <f t="shared" si="372"/>
        <v>3</v>
      </c>
      <c r="H1307" s="49">
        <f t="shared" si="385"/>
        <v>767</v>
      </c>
      <c r="I1307" s="177">
        <f t="shared" si="386"/>
        <v>0.42611111111111111</v>
      </c>
      <c r="J1307" s="8"/>
      <c r="K1307" s="2">
        <f t="shared" si="387"/>
        <v>0.23499999999999999</v>
      </c>
      <c r="L1307" s="2">
        <f t="shared" si="388"/>
        <v>0</v>
      </c>
      <c r="M1307" s="2">
        <f t="shared" si="389"/>
        <v>3.8888888888888888E-3</v>
      </c>
      <c r="N1307" s="2">
        <f t="shared" si="393"/>
        <v>9.2777777777777778E-2</v>
      </c>
      <c r="O1307" s="2">
        <f t="shared" si="390"/>
        <v>0.76111111111111107</v>
      </c>
      <c r="P1307" s="1">
        <v>423</v>
      </c>
      <c r="Q1307" s="1"/>
      <c r="R1307" s="1">
        <v>7</v>
      </c>
      <c r="S1307" s="1">
        <v>167</v>
      </c>
      <c r="T1307" s="1">
        <v>1190</v>
      </c>
      <c r="U1307" s="1"/>
      <c r="V1307" s="1"/>
      <c r="W1307" s="1"/>
      <c r="X1307" s="1"/>
      <c r="Y1307" s="1">
        <v>8</v>
      </c>
      <c r="Z1307" s="1">
        <v>5</v>
      </c>
      <c r="AA1307" s="1"/>
      <c r="AB1307" s="1"/>
      <c r="AC1307" s="1"/>
      <c r="AD1307" s="1"/>
      <c r="AI1307" t="str">
        <f t="shared" si="371"/>
        <v>Lincoln</v>
      </c>
      <c r="AJ1307" t="s">
        <v>927</v>
      </c>
      <c r="AK1307" s="182">
        <v>1</v>
      </c>
      <c r="AL1307" s="7"/>
      <c r="AN1307" s="97">
        <v>44</v>
      </c>
      <c r="AO1307" s="99">
        <v>7</v>
      </c>
      <c r="AP1307" s="99">
        <v>45</v>
      </c>
      <c r="AQ1307" s="106">
        <v>41500</v>
      </c>
      <c r="AR1307" s="106">
        <f t="shared" si="391"/>
        <v>44007</v>
      </c>
      <c r="AS1307" t="s">
        <v>1711</v>
      </c>
      <c r="AT1307" s="109">
        <f t="shared" si="392"/>
        <v>4441500</v>
      </c>
      <c r="AW1307">
        <v>18.95</v>
      </c>
      <c r="AX1307">
        <v>0.72</v>
      </c>
      <c r="AY1307">
        <v>18.23</v>
      </c>
      <c r="BA1307" s="7">
        <f t="shared" si="375"/>
        <v>0</v>
      </c>
      <c r="BB1307" s="7" t="e">
        <f t="shared" si="376"/>
        <v>#N/A</v>
      </c>
      <c r="BC1307" s="7">
        <f t="shared" si="377"/>
        <v>0</v>
      </c>
      <c r="BD1307" s="7">
        <f t="shared" si="378"/>
        <v>0</v>
      </c>
      <c r="BE1307" s="7">
        <f t="shared" si="379"/>
        <v>1</v>
      </c>
      <c r="BF1307" s="117"/>
      <c r="BI1307" s="117"/>
      <c r="BJ1307" s="117"/>
      <c r="BK1307" s="168"/>
    </row>
    <row r="1308" spans="1:63" hidden="1" outlineLevel="1">
      <c r="A1308" t="s">
        <v>1253</v>
      </c>
      <c r="B1308" s="9" t="s">
        <v>2181</v>
      </c>
      <c r="C1308" s="1">
        <f t="shared" si="381"/>
        <v>431</v>
      </c>
      <c r="D1308" s="7">
        <f t="shared" si="382"/>
        <v>2</v>
      </c>
      <c r="E1308" s="7" t="e">
        <f t="shared" si="383"/>
        <v>#N/A</v>
      </c>
      <c r="F1308" s="7">
        <f t="shared" si="384"/>
        <v>5</v>
      </c>
      <c r="G1308" s="7">
        <f t="shared" si="372"/>
        <v>3</v>
      </c>
      <c r="H1308" s="49">
        <f t="shared" si="385"/>
        <v>155</v>
      </c>
      <c r="I1308" s="177">
        <f t="shared" si="386"/>
        <v>0.35962877030162416</v>
      </c>
      <c r="J1308" s="8"/>
      <c r="K1308" s="2">
        <f t="shared" si="387"/>
        <v>0.26218097447795824</v>
      </c>
      <c r="L1308" s="2">
        <f t="shared" si="388"/>
        <v>0</v>
      </c>
      <c r="M1308" s="2">
        <f t="shared" si="389"/>
        <v>6.9605568445475635E-3</v>
      </c>
      <c r="N1308" s="2">
        <f t="shared" si="393"/>
        <v>9.2807424593967514E-2</v>
      </c>
      <c r="O1308" s="2">
        <f t="shared" si="390"/>
        <v>0.73085846867749427</v>
      </c>
      <c r="P1308" s="1">
        <v>113</v>
      </c>
      <c r="Q1308" s="1"/>
      <c r="R1308" s="1">
        <v>3</v>
      </c>
      <c r="S1308" s="1">
        <v>40</v>
      </c>
      <c r="T1308" s="1">
        <v>268</v>
      </c>
      <c r="U1308" s="1"/>
      <c r="V1308" s="1"/>
      <c r="W1308" s="1"/>
      <c r="X1308" s="1"/>
      <c r="Y1308" s="1">
        <v>6</v>
      </c>
      <c r="Z1308" s="1">
        <v>1</v>
      </c>
      <c r="AA1308" s="1"/>
      <c r="AB1308" s="1"/>
      <c r="AC1308" s="1"/>
      <c r="AD1308" s="1"/>
      <c r="AI1308" t="str">
        <f t="shared" si="371"/>
        <v>Little Compton</v>
      </c>
      <c r="AJ1308" t="s">
        <v>581</v>
      </c>
      <c r="AK1308" s="182">
        <v>1</v>
      </c>
      <c r="AL1308" s="7"/>
      <c r="AN1308" s="97">
        <v>44</v>
      </c>
      <c r="AO1308" s="99">
        <v>5</v>
      </c>
      <c r="AP1308" s="99">
        <v>10</v>
      </c>
      <c r="AQ1308" s="106">
        <v>42400</v>
      </c>
      <c r="AR1308" s="106">
        <f t="shared" si="391"/>
        <v>44005</v>
      </c>
      <c r="AS1308" t="s">
        <v>1711</v>
      </c>
      <c r="AT1308" s="109">
        <f t="shared" si="392"/>
        <v>4442400</v>
      </c>
      <c r="AW1308">
        <v>28.9</v>
      </c>
      <c r="AX1308">
        <v>8.0299999999999994</v>
      </c>
      <c r="AY1308">
        <v>20.87</v>
      </c>
      <c r="BA1308" s="7">
        <f t="shared" si="375"/>
        <v>0</v>
      </c>
      <c r="BB1308" s="7" t="e">
        <f t="shared" si="376"/>
        <v>#N/A</v>
      </c>
      <c r="BC1308" s="7">
        <f t="shared" si="377"/>
        <v>0</v>
      </c>
      <c r="BD1308" s="7">
        <f t="shared" si="378"/>
        <v>0</v>
      </c>
      <c r="BE1308" s="7">
        <f t="shared" si="379"/>
        <v>1</v>
      </c>
      <c r="BF1308" s="117"/>
      <c r="BI1308" s="117"/>
      <c r="BJ1308" s="117"/>
      <c r="BK1308" s="168"/>
    </row>
    <row r="1309" spans="1:63" hidden="1" outlineLevel="1">
      <c r="A1309" t="s">
        <v>767</v>
      </c>
      <c r="B1309" s="9" t="s">
        <v>2181</v>
      </c>
      <c r="C1309" s="1">
        <f t="shared" si="381"/>
        <v>973</v>
      </c>
      <c r="D1309" s="7">
        <f t="shared" si="382"/>
        <v>2</v>
      </c>
      <c r="E1309" s="7" t="e">
        <f t="shared" si="383"/>
        <v>#N/A</v>
      </c>
      <c r="F1309" s="7">
        <f t="shared" si="384"/>
        <v>5</v>
      </c>
      <c r="G1309" s="7">
        <f t="shared" si="372"/>
        <v>3</v>
      </c>
      <c r="H1309" s="49">
        <f t="shared" si="385"/>
        <v>236</v>
      </c>
      <c r="I1309" s="177">
        <f t="shared" si="386"/>
        <v>0.24254881808838644</v>
      </c>
      <c r="J1309" s="8"/>
      <c r="K1309" s="2">
        <f t="shared" si="387"/>
        <v>0.29599177800616649</v>
      </c>
      <c r="L1309" s="2">
        <f t="shared" si="388"/>
        <v>0</v>
      </c>
      <c r="M1309" s="2">
        <f t="shared" si="389"/>
        <v>9.249743062692703E-3</v>
      </c>
      <c r="N1309" s="2">
        <f t="shared" si="393"/>
        <v>0.13977389516957861</v>
      </c>
      <c r="O1309" s="2">
        <f t="shared" si="390"/>
        <v>0.69475847893114084</v>
      </c>
      <c r="P1309" s="1">
        <v>288</v>
      </c>
      <c r="Q1309" s="1"/>
      <c r="R1309" s="1">
        <v>9</v>
      </c>
      <c r="S1309" s="1">
        <v>136</v>
      </c>
      <c r="T1309" s="1">
        <v>524</v>
      </c>
      <c r="U1309" s="1"/>
      <c r="V1309" s="1"/>
      <c r="W1309" s="1"/>
      <c r="X1309" s="1"/>
      <c r="Y1309" s="1">
        <v>11</v>
      </c>
      <c r="Z1309" s="1">
        <v>5</v>
      </c>
      <c r="AA1309" s="1"/>
      <c r="AB1309" s="1"/>
      <c r="AC1309" s="1"/>
      <c r="AD1309" s="1"/>
      <c r="AI1309" t="str">
        <f t="shared" si="371"/>
        <v>Middletown</v>
      </c>
      <c r="AJ1309" t="s">
        <v>581</v>
      </c>
      <c r="AK1309" s="182">
        <v>1</v>
      </c>
      <c r="AL1309" s="7"/>
      <c r="AN1309" s="97">
        <v>44</v>
      </c>
      <c r="AO1309" s="99">
        <v>5</v>
      </c>
      <c r="AP1309" s="99">
        <v>15</v>
      </c>
      <c r="AQ1309" s="106">
        <v>45460</v>
      </c>
      <c r="AR1309" s="106">
        <f t="shared" si="391"/>
        <v>44005</v>
      </c>
      <c r="AS1309" t="s">
        <v>1711</v>
      </c>
      <c r="AT1309" s="109">
        <f t="shared" si="392"/>
        <v>4445460</v>
      </c>
      <c r="AW1309">
        <v>14.95</v>
      </c>
      <c r="AX1309">
        <v>1.97</v>
      </c>
      <c r="AY1309">
        <v>12.98</v>
      </c>
      <c r="BA1309" s="7">
        <f t="shared" si="375"/>
        <v>0</v>
      </c>
      <c r="BB1309" s="7" t="e">
        <f t="shared" si="376"/>
        <v>#N/A</v>
      </c>
      <c r="BC1309" s="7">
        <f t="shared" si="377"/>
        <v>0</v>
      </c>
      <c r="BD1309" s="7">
        <f t="shared" si="378"/>
        <v>0</v>
      </c>
      <c r="BE1309" s="7">
        <f t="shared" si="379"/>
        <v>1</v>
      </c>
      <c r="BF1309" s="117"/>
      <c r="BI1309" s="117"/>
      <c r="BJ1309" s="117"/>
      <c r="BK1309" s="168"/>
    </row>
    <row r="1310" spans="1:63" hidden="1" outlineLevel="1">
      <c r="A1310" t="s">
        <v>1612</v>
      </c>
      <c r="B1310" s="9" t="s">
        <v>2181</v>
      </c>
      <c r="C1310" s="1">
        <f t="shared" si="381"/>
        <v>1291</v>
      </c>
      <c r="D1310" s="7">
        <f t="shared" si="382"/>
        <v>2</v>
      </c>
      <c r="E1310" s="7" t="e">
        <f t="shared" si="383"/>
        <v>#N/A</v>
      </c>
      <c r="F1310" s="7">
        <f t="shared" si="384"/>
        <v>5</v>
      </c>
      <c r="G1310" s="7">
        <f t="shared" si="372"/>
        <v>3</v>
      </c>
      <c r="H1310" s="49">
        <f t="shared" si="385"/>
        <v>355</v>
      </c>
      <c r="I1310" s="177">
        <f t="shared" si="386"/>
        <v>0.27498063516653759</v>
      </c>
      <c r="J1310" s="8"/>
      <c r="K1310" s="2">
        <f t="shared" si="387"/>
        <v>0.31293570875290472</v>
      </c>
      <c r="L1310" s="2">
        <f t="shared" si="388"/>
        <v>0</v>
      </c>
      <c r="M1310" s="2">
        <f t="shared" si="389"/>
        <v>3.0983733539891559E-3</v>
      </c>
      <c r="N1310" s="2">
        <f t="shared" si="393"/>
        <v>8.8303640588690932E-2</v>
      </c>
      <c r="O1310" s="2">
        <f t="shared" si="390"/>
        <v>0.68396591789310612</v>
      </c>
      <c r="P1310" s="1">
        <v>404</v>
      </c>
      <c r="Q1310" s="1"/>
      <c r="R1310" s="1">
        <v>4</v>
      </c>
      <c r="S1310" s="1">
        <v>114</v>
      </c>
      <c r="T1310" s="1">
        <v>759</v>
      </c>
      <c r="U1310" s="1"/>
      <c r="V1310" s="1"/>
      <c r="W1310" s="1"/>
      <c r="X1310" s="1"/>
      <c r="Y1310" s="1">
        <v>4</v>
      </c>
      <c r="Z1310" s="1">
        <v>6</v>
      </c>
      <c r="AA1310" s="1"/>
      <c r="AB1310" s="1"/>
      <c r="AC1310" s="1"/>
      <c r="AD1310" s="1"/>
      <c r="AI1310" t="str">
        <f t="shared" si="371"/>
        <v>Narragansett</v>
      </c>
      <c r="AJ1310" t="s">
        <v>637</v>
      </c>
      <c r="AK1310" s="182">
        <v>2</v>
      </c>
      <c r="AL1310" s="7"/>
      <c r="AN1310" s="97">
        <v>44</v>
      </c>
      <c r="AO1310" s="99">
        <v>9</v>
      </c>
      <c r="AP1310" s="99">
        <v>20</v>
      </c>
      <c r="AQ1310" s="106">
        <v>48340</v>
      </c>
      <c r="AR1310" s="106">
        <f t="shared" si="391"/>
        <v>44009</v>
      </c>
      <c r="AS1310" t="s">
        <v>1711</v>
      </c>
      <c r="AT1310" s="109">
        <f t="shared" si="392"/>
        <v>4448340</v>
      </c>
      <c r="AW1310">
        <v>37.770000000000003</v>
      </c>
      <c r="AX1310">
        <v>23.63</v>
      </c>
      <c r="AY1310">
        <v>14.15</v>
      </c>
      <c r="BA1310" s="7">
        <f t="shared" si="375"/>
        <v>0</v>
      </c>
      <c r="BB1310" s="7" t="e">
        <f t="shared" si="376"/>
        <v>#N/A</v>
      </c>
      <c r="BC1310" s="7">
        <f t="shared" si="377"/>
        <v>0</v>
      </c>
      <c r="BD1310" s="7">
        <f t="shared" si="378"/>
        <v>0</v>
      </c>
      <c r="BE1310" s="7">
        <f t="shared" si="379"/>
        <v>1</v>
      </c>
      <c r="BF1310" s="117"/>
      <c r="BI1310" s="117"/>
      <c r="BJ1310" s="117"/>
      <c r="BK1310" s="168"/>
    </row>
    <row r="1311" spans="1:63" hidden="1" outlineLevel="1">
      <c r="A1311" t="s">
        <v>1325</v>
      </c>
      <c r="B1311" s="9" t="s">
        <v>2181</v>
      </c>
      <c r="C1311" s="1">
        <f t="shared" si="381"/>
        <v>92</v>
      </c>
      <c r="D1311" s="7">
        <f t="shared" si="382"/>
        <v>2</v>
      </c>
      <c r="E1311" s="7">
        <f t="shared" si="383"/>
        <v>6</v>
      </c>
      <c r="F1311" s="7">
        <f t="shared" si="384"/>
        <v>4</v>
      </c>
      <c r="G1311" s="7">
        <f t="shared" si="372"/>
        <v>3</v>
      </c>
      <c r="H1311" s="49">
        <f t="shared" si="385"/>
        <v>21</v>
      </c>
      <c r="I1311" s="177">
        <f t="shared" si="386"/>
        <v>0.22826086956521738</v>
      </c>
      <c r="J1311" s="8"/>
      <c r="K1311" s="2">
        <f t="shared" si="387"/>
        <v>0.31521739130434784</v>
      </c>
      <c r="L1311" s="2">
        <f t="shared" si="388"/>
        <v>0</v>
      </c>
      <c r="M1311" s="2">
        <f t="shared" si="389"/>
        <v>2.1739130434782608E-2</v>
      </c>
      <c r="N1311" s="2">
        <f t="shared" si="393"/>
        <v>0.10869565217391304</v>
      </c>
      <c r="O1311" s="2">
        <f t="shared" si="390"/>
        <v>0.66304347826086951</v>
      </c>
      <c r="P1311" s="1">
        <v>29</v>
      </c>
      <c r="Q1311" s="1"/>
      <c r="R1311" s="1">
        <v>2</v>
      </c>
      <c r="S1311" s="1">
        <v>10</v>
      </c>
      <c r="T1311" s="1">
        <v>50</v>
      </c>
      <c r="U1311" s="1"/>
      <c r="V1311" s="1"/>
      <c r="W1311" s="1"/>
      <c r="X1311" s="1"/>
      <c r="Y1311" s="1">
        <v>0</v>
      </c>
      <c r="Z1311" s="1">
        <v>1</v>
      </c>
      <c r="AA1311" s="1"/>
      <c r="AB1311" s="1"/>
      <c r="AC1311" s="1"/>
      <c r="AD1311" s="1"/>
      <c r="AI1311" t="str">
        <f t="shared" si="371"/>
        <v>New Shoreham</v>
      </c>
      <c r="AJ1311" t="s">
        <v>637</v>
      </c>
      <c r="AK1311" s="182">
        <v>2</v>
      </c>
      <c r="AL1311" s="7"/>
      <c r="AN1311" s="97">
        <v>44</v>
      </c>
      <c r="AO1311" s="99">
        <v>9</v>
      </c>
      <c r="AP1311" s="99">
        <v>22</v>
      </c>
      <c r="AQ1311" s="106">
        <v>50500</v>
      </c>
      <c r="AR1311" s="106">
        <f t="shared" si="391"/>
        <v>44009</v>
      </c>
      <c r="AS1311" t="s">
        <v>1711</v>
      </c>
      <c r="AT1311" s="109">
        <f t="shared" si="392"/>
        <v>4450500</v>
      </c>
      <c r="AW1311">
        <v>109.5</v>
      </c>
      <c r="AX1311">
        <v>99.77</v>
      </c>
      <c r="AY1311">
        <v>9.73</v>
      </c>
      <c r="BA1311" s="7">
        <f t="shared" si="375"/>
        <v>0</v>
      </c>
      <c r="BB1311" s="7">
        <f t="shared" si="376"/>
        <v>0</v>
      </c>
      <c r="BC1311" s="7">
        <f t="shared" si="377"/>
        <v>0</v>
      </c>
      <c r="BD1311" s="7">
        <f t="shared" si="378"/>
        <v>0</v>
      </c>
      <c r="BE1311" s="7">
        <f t="shared" si="379"/>
        <v>1</v>
      </c>
      <c r="BF1311" s="117"/>
      <c r="BI1311" s="117"/>
      <c r="BJ1311" s="117"/>
      <c r="BK1311" s="168"/>
    </row>
    <row r="1312" spans="1:63" hidden="1" outlineLevel="1">
      <c r="A1312" t="s">
        <v>581</v>
      </c>
      <c r="B1312" s="9" t="s">
        <v>2181</v>
      </c>
      <c r="C1312" s="1">
        <f t="shared" si="381"/>
        <v>1111</v>
      </c>
      <c r="D1312" s="7">
        <f t="shared" si="382"/>
        <v>2</v>
      </c>
      <c r="E1312" s="7" t="e">
        <f t="shared" si="383"/>
        <v>#N/A</v>
      </c>
      <c r="F1312" s="7">
        <f t="shared" si="384"/>
        <v>5</v>
      </c>
      <c r="G1312" s="7">
        <f t="shared" si="372"/>
        <v>3</v>
      </c>
      <c r="H1312" s="49">
        <f t="shared" si="385"/>
        <v>202</v>
      </c>
      <c r="I1312" s="177">
        <f t="shared" si="386"/>
        <v>0.18181818181818182</v>
      </c>
      <c r="J1312" s="8"/>
      <c r="K1312" s="2">
        <f t="shared" si="387"/>
        <v>0.34563456345634563</v>
      </c>
      <c r="L1312" s="2">
        <f t="shared" si="388"/>
        <v>0</v>
      </c>
      <c r="M1312" s="2">
        <f t="shared" si="389"/>
        <v>5.4005400540054005E-3</v>
      </c>
      <c r="N1312" s="2">
        <f t="shared" si="393"/>
        <v>0.10531053105310531</v>
      </c>
      <c r="O1312" s="2">
        <f t="shared" si="390"/>
        <v>0.64896489648964906</v>
      </c>
      <c r="P1312" s="1">
        <v>384</v>
      </c>
      <c r="Q1312" s="1"/>
      <c r="R1312" s="1">
        <v>6</v>
      </c>
      <c r="S1312" s="1">
        <v>117</v>
      </c>
      <c r="T1312" s="1">
        <v>586</v>
      </c>
      <c r="U1312" s="1"/>
      <c r="V1312" s="1"/>
      <c r="W1312" s="1"/>
      <c r="X1312" s="1"/>
      <c r="Y1312" s="1">
        <v>12</v>
      </c>
      <c r="Z1312" s="1">
        <v>6</v>
      </c>
      <c r="AA1312" s="1"/>
      <c r="AB1312" s="1"/>
      <c r="AC1312" s="1"/>
      <c r="AD1312" s="1"/>
      <c r="AI1312" t="str">
        <f t="shared" si="371"/>
        <v>Newport</v>
      </c>
      <c r="AJ1312" t="s">
        <v>581</v>
      </c>
      <c r="AK1312" s="182">
        <v>1</v>
      </c>
      <c r="AL1312" s="7"/>
      <c r="AN1312" s="97">
        <v>44</v>
      </c>
      <c r="AO1312" s="99">
        <v>5</v>
      </c>
      <c r="AP1312" s="99">
        <v>20</v>
      </c>
      <c r="AQ1312" s="106">
        <v>49960</v>
      </c>
      <c r="AR1312" s="106">
        <f t="shared" si="391"/>
        <v>44005</v>
      </c>
      <c r="AS1312" t="s">
        <v>1029</v>
      </c>
      <c r="AT1312" s="109">
        <f t="shared" si="392"/>
        <v>4449960</v>
      </c>
      <c r="AW1312">
        <v>11.47</v>
      </c>
      <c r="AX1312">
        <v>3.54</v>
      </c>
      <c r="AY1312">
        <v>7.94</v>
      </c>
      <c r="BA1312" s="7">
        <f t="shared" si="375"/>
        <v>0</v>
      </c>
      <c r="BB1312" s="7" t="e">
        <f t="shared" si="376"/>
        <v>#N/A</v>
      </c>
      <c r="BC1312" s="7">
        <f t="shared" si="377"/>
        <v>0</v>
      </c>
      <c r="BD1312" s="7">
        <f t="shared" si="378"/>
        <v>0</v>
      </c>
      <c r="BE1312" s="7">
        <f t="shared" si="379"/>
        <v>1</v>
      </c>
      <c r="BF1312" s="117"/>
      <c r="BI1312" s="117"/>
      <c r="BJ1312" s="117"/>
      <c r="BK1312" s="168"/>
    </row>
    <row r="1313" spans="1:63" hidden="1" outlineLevel="1">
      <c r="A1313" t="s">
        <v>568</v>
      </c>
      <c r="B1313" s="9" t="s">
        <v>2181</v>
      </c>
      <c r="C1313" s="1">
        <f t="shared" si="381"/>
        <v>2796</v>
      </c>
      <c r="D1313" s="7">
        <f t="shared" si="382"/>
        <v>2</v>
      </c>
      <c r="E1313" s="7" t="e">
        <f t="shared" si="383"/>
        <v>#N/A</v>
      </c>
      <c r="F1313" s="7">
        <f t="shared" si="384"/>
        <v>5</v>
      </c>
      <c r="G1313" s="7">
        <f t="shared" si="372"/>
        <v>3</v>
      </c>
      <c r="H1313" s="49">
        <f t="shared" si="385"/>
        <v>552</v>
      </c>
      <c r="I1313" s="177">
        <f t="shared" si="386"/>
        <v>0.19742489270386265</v>
      </c>
      <c r="J1313" s="8"/>
      <c r="K1313" s="2">
        <f t="shared" si="387"/>
        <v>0.34048640915593703</v>
      </c>
      <c r="L1313" s="2">
        <f t="shared" si="388"/>
        <v>0</v>
      </c>
      <c r="M1313" s="2">
        <f t="shared" si="389"/>
        <v>5.0071530758226037E-3</v>
      </c>
      <c r="N1313" s="2">
        <f t="shared" si="393"/>
        <v>0.10765379113018599</v>
      </c>
      <c r="O1313" s="2">
        <f t="shared" si="390"/>
        <v>0.65450643776824047</v>
      </c>
      <c r="P1313" s="1">
        <v>952</v>
      </c>
      <c r="Q1313" s="1"/>
      <c r="R1313" s="1">
        <v>14</v>
      </c>
      <c r="S1313" s="1">
        <v>301</v>
      </c>
      <c r="T1313" s="1">
        <v>1504</v>
      </c>
      <c r="U1313" s="1"/>
      <c r="V1313" s="1"/>
      <c r="W1313" s="1"/>
      <c r="X1313" s="1"/>
      <c r="Y1313" s="1">
        <v>16</v>
      </c>
      <c r="Z1313" s="1">
        <v>9</v>
      </c>
      <c r="AA1313" s="1"/>
      <c r="AB1313" s="1"/>
      <c r="AC1313" s="1"/>
      <c r="AD1313" s="1"/>
      <c r="AI1313" t="str">
        <f t="shared" si="371"/>
        <v>North Kingstown</v>
      </c>
      <c r="AJ1313" t="s">
        <v>637</v>
      </c>
      <c r="AK1313" s="182">
        <v>2</v>
      </c>
      <c r="AL1313" s="7"/>
      <c r="AN1313" s="97">
        <v>44</v>
      </c>
      <c r="AO1313" s="99">
        <v>9</v>
      </c>
      <c r="AP1313" s="99">
        <v>25</v>
      </c>
      <c r="AQ1313" s="106">
        <v>51580</v>
      </c>
      <c r="AR1313" s="106">
        <f t="shared" si="391"/>
        <v>44009</v>
      </c>
      <c r="AS1313" t="s">
        <v>1711</v>
      </c>
      <c r="AT1313" s="109">
        <f t="shared" si="392"/>
        <v>4451580</v>
      </c>
      <c r="AW1313">
        <v>58.34</v>
      </c>
      <c r="AX1313">
        <v>14.75</v>
      </c>
      <c r="AY1313">
        <v>43.59</v>
      </c>
      <c r="BA1313" s="7">
        <f t="shared" si="375"/>
        <v>0</v>
      </c>
      <c r="BB1313" s="7" t="e">
        <f t="shared" si="376"/>
        <v>#N/A</v>
      </c>
      <c r="BC1313" s="7">
        <f t="shared" si="377"/>
        <v>0</v>
      </c>
      <c r="BD1313" s="7">
        <f t="shared" si="378"/>
        <v>0</v>
      </c>
      <c r="BE1313" s="7">
        <f t="shared" si="379"/>
        <v>1</v>
      </c>
      <c r="BF1313" s="117"/>
      <c r="BI1313" s="117"/>
      <c r="BJ1313" s="117"/>
      <c r="BK1313" s="168"/>
    </row>
    <row r="1314" spans="1:63" hidden="1" outlineLevel="1">
      <c r="A1314" t="s">
        <v>134</v>
      </c>
      <c r="B1314" s="9" t="s">
        <v>2181</v>
      </c>
      <c r="C1314" s="1">
        <f t="shared" si="381"/>
        <v>1336</v>
      </c>
      <c r="D1314" s="7">
        <f t="shared" si="382"/>
        <v>2</v>
      </c>
      <c r="E1314" s="7" t="e">
        <f t="shared" si="383"/>
        <v>#N/A</v>
      </c>
      <c r="F1314" s="7">
        <f t="shared" si="384"/>
        <v>4</v>
      </c>
      <c r="G1314" s="7">
        <f t="shared" si="372"/>
        <v>3</v>
      </c>
      <c r="H1314" s="49">
        <f t="shared" si="385"/>
        <v>755</v>
      </c>
      <c r="I1314" s="177">
        <f t="shared" si="386"/>
        <v>0.56511976047904189</v>
      </c>
      <c r="J1314" s="8"/>
      <c r="K1314" s="2">
        <f t="shared" si="387"/>
        <v>0.15344311377245509</v>
      </c>
      <c r="L1314" s="2">
        <f t="shared" si="388"/>
        <v>0</v>
      </c>
      <c r="M1314" s="2">
        <f t="shared" si="389"/>
        <v>8.9820359281437123E-3</v>
      </c>
      <c r="N1314" s="2">
        <f t="shared" si="393"/>
        <v>0.1092814371257485</v>
      </c>
      <c r="O1314" s="2">
        <f t="shared" si="390"/>
        <v>0.83757485029940115</v>
      </c>
      <c r="P1314" s="1">
        <v>205</v>
      </c>
      <c r="Q1314" s="1"/>
      <c r="R1314" s="1">
        <v>12</v>
      </c>
      <c r="S1314" s="1">
        <v>146</v>
      </c>
      <c r="T1314" s="1">
        <v>960</v>
      </c>
      <c r="U1314" s="1"/>
      <c r="V1314" s="1"/>
      <c r="W1314" s="1"/>
      <c r="X1314" s="1"/>
      <c r="Y1314" s="1">
        <v>11</v>
      </c>
      <c r="Z1314" s="1">
        <v>2</v>
      </c>
      <c r="AA1314" s="1"/>
      <c r="AB1314" s="1"/>
      <c r="AC1314" s="1"/>
      <c r="AD1314" s="1"/>
      <c r="AI1314" t="str">
        <f t="shared" si="371"/>
        <v>North Providence</v>
      </c>
      <c r="AJ1314" t="s">
        <v>927</v>
      </c>
      <c r="AK1314" s="182">
        <v>1</v>
      </c>
      <c r="AL1314" s="7"/>
      <c r="AN1314" s="97">
        <v>44</v>
      </c>
      <c r="AO1314" s="99">
        <v>7</v>
      </c>
      <c r="AP1314" s="99">
        <v>50</v>
      </c>
      <c r="AQ1314" s="106">
        <v>51760</v>
      </c>
      <c r="AR1314" s="106">
        <f t="shared" si="391"/>
        <v>44007</v>
      </c>
      <c r="AS1314" t="s">
        <v>1711</v>
      </c>
      <c r="AT1314" s="109">
        <f t="shared" si="392"/>
        <v>4451760</v>
      </c>
      <c r="AW1314">
        <v>5.79</v>
      </c>
      <c r="AX1314">
        <v>0.12</v>
      </c>
      <c r="AY1314">
        <v>5.67</v>
      </c>
      <c r="BA1314" s="7">
        <f t="shared" si="375"/>
        <v>0</v>
      </c>
      <c r="BB1314" s="7" t="e">
        <f t="shared" si="376"/>
        <v>#N/A</v>
      </c>
      <c r="BC1314" s="7">
        <f t="shared" si="377"/>
        <v>0</v>
      </c>
      <c r="BD1314" s="7">
        <f t="shared" si="378"/>
        <v>0</v>
      </c>
      <c r="BE1314" s="7">
        <f t="shared" si="379"/>
        <v>1</v>
      </c>
      <c r="BF1314" s="117"/>
      <c r="BI1314" s="117"/>
      <c r="BJ1314" s="117"/>
      <c r="BK1314" s="168"/>
    </row>
    <row r="1315" spans="1:63" hidden="1" outlineLevel="1">
      <c r="A1315" t="s">
        <v>2140</v>
      </c>
      <c r="B1315" s="9" t="s">
        <v>2181</v>
      </c>
      <c r="C1315" s="1">
        <f t="shared" si="381"/>
        <v>1181</v>
      </c>
      <c r="D1315" s="7">
        <f t="shared" si="382"/>
        <v>2</v>
      </c>
      <c r="E1315" s="7" t="e">
        <f t="shared" si="383"/>
        <v>#N/A</v>
      </c>
      <c r="F1315" s="7">
        <f t="shared" si="384"/>
        <v>5</v>
      </c>
      <c r="G1315" s="7">
        <f t="shared" si="372"/>
        <v>3</v>
      </c>
      <c r="H1315" s="49">
        <f t="shared" si="385"/>
        <v>501</v>
      </c>
      <c r="I1315" s="177">
        <f t="shared" si="386"/>
        <v>0.42421676545300591</v>
      </c>
      <c r="J1315" s="8"/>
      <c r="K1315" s="2">
        <f t="shared" si="387"/>
        <v>0.21845893310753597</v>
      </c>
      <c r="L1315" s="2">
        <f t="shared" si="388"/>
        <v>0</v>
      </c>
      <c r="M1315" s="2">
        <f t="shared" si="389"/>
        <v>4.2337002540220152E-3</v>
      </c>
      <c r="N1315" s="2">
        <f t="shared" si="393"/>
        <v>0.12362404741744284</v>
      </c>
      <c r="O1315" s="2">
        <f t="shared" si="390"/>
        <v>0.77730736663844202</v>
      </c>
      <c r="P1315" s="1">
        <v>258</v>
      </c>
      <c r="Q1315" s="1"/>
      <c r="R1315" s="1">
        <v>5</v>
      </c>
      <c r="S1315" s="1">
        <v>146</v>
      </c>
      <c r="T1315" s="1">
        <v>759</v>
      </c>
      <c r="U1315" s="1"/>
      <c r="V1315" s="1"/>
      <c r="W1315" s="1"/>
      <c r="X1315" s="1"/>
      <c r="Y1315" s="1">
        <v>11</v>
      </c>
      <c r="Z1315" s="1">
        <v>2</v>
      </c>
      <c r="AA1315" s="1"/>
      <c r="AB1315" s="1"/>
      <c r="AC1315" s="1"/>
      <c r="AD1315" s="1"/>
      <c r="AI1315" t="str">
        <f t="shared" si="371"/>
        <v>North Smithfield</v>
      </c>
      <c r="AJ1315" t="s">
        <v>927</v>
      </c>
      <c r="AK1315" s="182">
        <v>1</v>
      </c>
      <c r="AL1315" s="7"/>
      <c r="AN1315" s="97">
        <v>44</v>
      </c>
      <c r="AO1315" s="99">
        <v>7</v>
      </c>
      <c r="AP1315" s="99">
        <v>55</v>
      </c>
      <c r="AQ1315" s="106">
        <v>52480</v>
      </c>
      <c r="AR1315" s="106">
        <f t="shared" si="391"/>
        <v>44007</v>
      </c>
      <c r="AS1315" t="s">
        <v>1711</v>
      </c>
      <c r="AT1315" s="109">
        <f t="shared" si="392"/>
        <v>4452480</v>
      </c>
      <c r="AW1315">
        <v>24.74</v>
      </c>
      <c r="AX1315">
        <v>0.7</v>
      </c>
      <c r="AY1315">
        <v>24.04</v>
      </c>
      <c r="BA1315" s="7">
        <f t="shared" si="375"/>
        <v>0</v>
      </c>
      <c r="BB1315" s="7" t="e">
        <f t="shared" si="376"/>
        <v>#N/A</v>
      </c>
      <c r="BC1315" s="7">
        <f t="shared" si="377"/>
        <v>0</v>
      </c>
      <c r="BD1315" s="7">
        <f t="shared" si="378"/>
        <v>0</v>
      </c>
      <c r="BE1315" s="7">
        <f t="shared" si="379"/>
        <v>1</v>
      </c>
      <c r="BF1315" s="117"/>
      <c r="BI1315" s="117"/>
      <c r="BJ1315" s="117"/>
      <c r="BK1315" s="168"/>
    </row>
    <row r="1316" spans="1:63" hidden="1" outlineLevel="1">
      <c r="A1316" t="s">
        <v>1171</v>
      </c>
      <c r="B1316" s="9" t="s">
        <v>2181</v>
      </c>
      <c r="C1316" s="1">
        <f t="shared" si="381"/>
        <v>1595</v>
      </c>
      <c r="D1316" s="7">
        <f t="shared" si="382"/>
        <v>2</v>
      </c>
      <c r="E1316" s="7" t="e">
        <f t="shared" si="383"/>
        <v>#N/A</v>
      </c>
      <c r="F1316" s="7">
        <f t="shared" si="384"/>
        <v>5</v>
      </c>
      <c r="G1316" s="7">
        <f t="shared" si="372"/>
        <v>3</v>
      </c>
      <c r="H1316" s="49">
        <f t="shared" si="385"/>
        <v>833</v>
      </c>
      <c r="I1316" s="177">
        <f t="shared" si="386"/>
        <v>0.52225705329153604</v>
      </c>
      <c r="J1316" s="8"/>
      <c r="K1316" s="2">
        <f t="shared" si="387"/>
        <v>0.17053291536050158</v>
      </c>
      <c r="L1316" s="2">
        <f t="shared" si="388"/>
        <v>0</v>
      </c>
      <c r="M1316" s="2">
        <f t="shared" si="389"/>
        <v>6.8965517241379309E-3</v>
      </c>
      <c r="N1316" s="2">
        <f t="shared" si="393"/>
        <v>0.11410658307210031</v>
      </c>
      <c r="O1316" s="2">
        <f t="shared" si="390"/>
        <v>0.82257053291536053</v>
      </c>
      <c r="P1316" s="1">
        <v>272</v>
      </c>
      <c r="Q1316" s="1"/>
      <c r="R1316" s="1">
        <v>11</v>
      </c>
      <c r="S1316" s="1">
        <v>182</v>
      </c>
      <c r="T1316" s="1">
        <v>1105</v>
      </c>
      <c r="U1316" s="1"/>
      <c r="V1316" s="1"/>
      <c r="W1316" s="1"/>
      <c r="X1316" s="1"/>
      <c r="Y1316" s="1">
        <v>17</v>
      </c>
      <c r="Z1316" s="1">
        <v>8</v>
      </c>
      <c r="AA1316" s="1"/>
      <c r="AB1316" s="1"/>
      <c r="AC1316" s="1"/>
      <c r="AD1316" s="1"/>
      <c r="AI1316" t="str">
        <f t="shared" si="371"/>
        <v>Pawtucket</v>
      </c>
      <c r="AJ1316" t="s">
        <v>927</v>
      </c>
      <c r="AK1316" s="182">
        <v>1</v>
      </c>
      <c r="AL1316" s="7"/>
      <c r="AN1316" s="97">
        <v>44</v>
      </c>
      <c r="AO1316" s="99">
        <v>7</v>
      </c>
      <c r="AP1316" s="99">
        <v>60</v>
      </c>
      <c r="AQ1316" s="106">
        <v>54640</v>
      </c>
      <c r="AR1316" s="106">
        <f t="shared" si="391"/>
        <v>44007</v>
      </c>
      <c r="AS1316" t="s">
        <v>1029</v>
      </c>
      <c r="AT1316" s="109">
        <f t="shared" si="392"/>
        <v>4454640</v>
      </c>
      <c r="AW1316">
        <v>9</v>
      </c>
      <c r="AX1316">
        <v>0.26</v>
      </c>
      <c r="AY1316">
        <v>8.74</v>
      </c>
      <c r="BA1316" s="7">
        <f t="shared" si="375"/>
        <v>0</v>
      </c>
      <c r="BB1316" s="7" t="e">
        <f t="shared" si="376"/>
        <v>#N/A</v>
      </c>
      <c r="BC1316" s="7">
        <f t="shared" si="377"/>
        <v>0</v>
      </c>
      <c r="BD1316" s="7">
        <f t="shared" si="378"/>
        <v>0</v>
      </c>
      <c r="BE1316" s="7">
        <f t="shared" si="379"/>
        <v>1</v>
      </c>
      <c r="BF1316" s="117"/>
      <c r="BI1316" s="117"/>
      <c r="BJ1316" s="117"/>
      <c r="BK1316" s="168"/>
    </row>
    <row r="1317" spans="1:63" hidden="1" outlineLevel="1">
      <c r="A1317" t="s">
        <v>3051</v>
      </c>
      <c r="B1317" s="9" t="s">
        <v>2181</v>
      </c>
      <c r="C1317" s="1">
        <f t="shared" si="381"/>
        <v>1760</v>
      </c>
      <c r="D1317" s="7">
        <f t="shared" si="382"/>
        <v>2</v>
      </c>
      <c r="E1317" s="7" t="e">
        <f t="shared" si="383"/>
        <v>#N/A</v>
      </c>
      <c r="F1317" s="7">
        <f t="shared" si="384"/>
        <v>4</v>
      </c>
      <c r="G1317" s="7">
        <f t="shared" si="372"/>
        <v>3</v>
      </c>
      <c r="H1317" s="49">
        <f t="shared" si="385"/>
        <v>337</v>
      </c>
      <c r="I1317" s="177">
        <f t="shared" si="386"/>
        <v>0.19147727272727272</v>
      </c>
      <c r="J1317" s="8"/>
      <c r="K1317" s="2">
        <f t="shared" si="387"/>
        <v>0.32443181818181815</v>
      </c>
      <c r="L1317" s="2">
        <f t="shared" si="388"/>
        <v>0</v>
      </c>
      <c r="M1317" s="2">
        <f t="shared" si="389"/>
        <v>1.1363636363636364E-2</v>
      </c>
      <c r="N1317" s="2">
        <f t="shared" si="393"/>
        <v>0.13806818181818181</v>
      </c>
      <c r="O1317" s="2">
        <f t="shared" si="390"/>
        <v>0.66420454545454544</v>
      </c>
      <c r="P1317" s="1">
        <v>571</v>
      </c>
      <c r="Q1317" s="1"/>
      <c r="R1317" s="1">
        <v>20</v>
      </c>
      <c r="S1317" s="1">
        <v>243</v>
      </c>
      <c r="T1317" s="1">
        <v>908</v>
      </c>
      <c r="U1317" s="1"/>
      <c r="V1317" s="1"/>
      <c r="W1317" s="1"/>
      <c r="X1317" s="1"/>
      <c r="Y1317" s="1">
        <v>12</v>
      </c>
      <c r="Z1317" s="1">
        <v>6</v>
      </c>
      <c r="AA1317" s="1"/>
      <c r="AB1317" s="1"/>
      <c r="AC1317" s="1"/>
      <c r="AD1317" s="1"/>
      <c r="AI1317" t="str">
        <f t="shared" si="371"/>
        <v>Portsmouth</v>
      </c>
      <c r="AJ1317" t="s">
        <v>581</v>
      </c>
      <c r="AK1317" s="182">
        <v>1</v>
      </c>
      <c r="AL1317" s="7"/>
      <c r="AN1317" s="97">
        <v>44</v>
      </c>
      <c r="AO1317" s="99">
        <v>5</v>
      </c>
      <c r="AP1317" s="99">
        <v>30</v>
      </c>
      <c r="AQ1317" s="106">
        <v>57880</v>
      </c>
      <c r="AR1317" s="106">
        <f t="shared" si="391"/>
        <v>44005</v>
      </c>
      <c r="AS1317" t="s">
        <v>1711</v>
      </c>
      <c r="AT1317" s="109">
        <f t="shared" si="392"/>
        <v>4457880</v>
      </c>
      <c r="AW1317">
        <v>59.3</v>
      </c>
      <c r="AX1317">
        <v>36.090000000000003</v>
      </c>
      <c r="AY1317">
        <v>23.21</v>
      </c>
      <c r="BA1317" s="7">
        <f t="shared" si="375"/>
        <v>0</v>
      </c>
      <c r="BB1317" s="7" t="e">
        <f t="shared" si="376"/>
        <v>#N/A</v>
      </c>
      <c r="BC1317" s="7">
        <f t="shared" si="377"/>
        <v>0</v>
      </c>
      <c r="BD1317" s="7">
        <f t="shared" si="378"/>
        <v>0</v>
      </c>
      <c r="BE1317" s="7">
        <f t="shared" si="379"/>
        <v>1</v>
      </c>
      <c r="BF1317" s="117"/>
      <c r="BI1317" s="117"/>
      <c r="BJ1317" s="117"/>
      <c r="BK1317" s="168"/>
    </row>
    <row r="1318" spans="1:63" hidden="1" outlineLevel="1">
      <c r="A1318" t="s">
        <v>927</v>
      </c>
      <c r="B1318" s="9" t="s">
        <v>2181</v>
      </c>
      <c r="C1318" s="1">
        <f t="shared" si="381"/>
        <v>2034</v>
      </c>
      <c r="D1318" s="7">
        <f t="shared" si="382"/>
        <v>2</v>
      </c>
      <c r="E1318" s="7" t="e">
        <f t="shared" si="383"/>
        <v>#N/A</v>
      </c>
      <c r="F1318" s="7">
        <f t="shared" si="384"/>
        <v>4</v>
      </c>
      <c r="G1318" s="7">
        <f t="shared" si="372"/>
        <v>3</v>
      </c>
      <c r="H1318" s="49">
        <f t="shared" si="385"/>
        <v>356</v>
      </c>
      <c r="I1318" s="177">
        <f t="shared" si="386"/>
        <v>0.17502458210422811</v>
      </c>
      <c r="J1318" s="8"/>
      <c r="K1318" s="2">
        <f t="shared" si="387"/>
        <v>0.32841691248770893</v>
      </c>
      <c r="L1318" s="2">
        <f t="shared" si="388"/>
        <v>0</v>
      </c>
      <c r="M1318" s="2">
        <f t="shared" si="389"/>
        <v>1.2291052114060964E-2</v>
      </c>
      <c r="N1318" s="2">
        <f t="shared" si="393"/>
        <v>0.13569321533923304</v>
      </c>
      <c r="O1318" s="2">
        <f t="shared" si="390"/>
        <v>0.65929203539823</v>
      </c>
      <c r="P1318" s="1">
        <v>668</v>
      </c>
      <c r="Q1318" s="1"/>
      <c r="R1318" s="1">
        <v>25</v>
      </c>
      <c r="S1318" s="1">
        <v>276</v>
      </c>
      <c r="T1318" s="1">
        <v>1024</v>
      </c>
      <c r="U1318" s="1"/>
      <c r="V1318" s="1"/>
      <c r="W1318" s="1"/>
      <c r="X1318" s="1"/>
      <c r="Y1318" s="1">
        <v>20</v>
      </c>
      <c r="Z1318" s="1">
        <v>21</v>
      </c>
      <c r="AA1318" s="1"/>
      <c r="AB1318" s="1"/>
      <c r="AC1318" s="1"/>
      <c r="AD1318" s="1"/>
      <c r="AI1318" t="str">
        <f t="shared" si="371"/>
        <v>Providence</v>
      </c>
      <c r="AJ1318" t="s">
        <v>927</v>
      </c>
      <c r="AK1318" s="59"/>
      <c r="AL1318" s="7"/>
      <c r="AN1318" s="97">
        <v>44</v>
      </c>
      <c r="AO1318" s="99">
        <v>7</v>
      </c>
      <c r="AP1318" s="99">
        <v>65</v>
      </c>
      <c r="AQ1318" s="106">
        <v>59000</v>
      </c>
      <c r="AR1318" s="106">
        <f t="shared" si="391"/>
        <v>44007</v>
      </c>
      <c r="AS1318" t="s">
        <v>1029</v>
      </c>
      <c r="AT1318" s="109">
        <f t="shared" si="392"/>
        <v>4459000</v>
      </c>
      <c r="AW1318">
        <v>20.53</v>
      </c>
      <c r="AX1318">
        <v>2.06</v>
      </c>
      <c r="AY1318">
        <v>18.47</v>
      </c>
      <c r="BA1318" s="7">
        <f t="shared" si="375"/>
        <v>0</v>
      </c>
      <c r="BB1318" s="7" t="e">
        <f t="shared" si="376"/>
        <v>#N/A</v>
      </c>
      <c r="BC1318" s="7">
        <f t="shared" si="377"/>
        <v>0</v>
      </c>
      <c r="BD1318" s="7">
        <f t="shared" si="378"/>
        <v>0</v>
      </c>
      <c r="BE1318" s="7">
        <f t="shared" si="379"/>
        <v>1</v>
      </c>
      <c r="BF1318" s="117"/>
      <c r="BI1318" s="117"/>
      <c r="BJ1318" s="117"/>
      <c r="BK1318" s="168"/>
    </row>
    <row r="1319" spans="1:63" hidden="1" outlineLevel="1">
      <c r="A1319" t="s">
        <v>2350</v>
      </c>
      <c r="B1319" s="9" t="s">
        <v>2181</v>
      </c>
      <c r="C1319" s="1">
        <f t="shared" si="381"/>
        <v>812</v>
      </c>
      <c r="D1319" s="7">
        <f t="shared" si="382"/>
        <v>2</v>
      </c>
      <c r="E1319" s="7" t="e">
        <f t="shared" si="383"/>
        <v>#N/A</v>
      </c>
      <c r="F1319" s="7">
        <f t="shared" si="384"/>
        <v>4</v>
      </c>
      <c r="G1319" s="7">
        <f t="shared" si="372"/>
        <v>3</v>
      </c>
      <c r="H1319" s="49">
        <f t="shared" si="385"/>
        <v>331</v>
      </c>
      <c r="I1319" s="177">
        <f t="shared" si="386"/>
        <v>0.40763546798029554</v>
      </c>
      <c r="J1319" s="8"/>
      <c r="K1319" s="2">
        <f t="shared" si="387"/>
        <v>0.22044334975369459</v>
      </c>
      <c r="L1319" s="2">
        <f t="shared" si="388"/>
        <v>0</v>
      </c>
      <c r="M1319" s="2">
        <f t="shared" si="389"/>
        <v>9.852216748768473E-3</v>
      </c>
      <c r="N1319" s="2">
        <f t="shared" si="393"/>
        <v>0.13793103448275862</v>
      </c>
      <c r="O1319" s="2">
        <f t="shared" si="390"/>
        <v>0.76970443349753692</v>
      </c>
      <c r="P1319" s="1">
        <v>179</v>
      </c>
      <c r="Q1319" s="1"/>
      <c r="R1319" s="1">
        <v>8</v>
      </c>
      <c r="S1319" s="1">
        <v>112</v>
      </c>
      <c r="T1319" s="1">
        <v>510</v>
      </c>
      <c r="U1319" s="1"/>
      <c r="V1319" s="1"/>
      <c r="W1319" s="1"/>
      <c r="X1319" s="1"/>
      <c r="Y1319" s="1">
        <v>1</v>
      </c>
      <c r="Z1319" s="1">
        <v>2</v>
      </c>
      <c r="AA1319" s="1"/>
      <c r="AB1319" s="1"/>
      <c r="AC1319" s="1"/>
      <c r="AD1319" s="1"/>
      <c r="AI1319" t="str">
        <f t="shared" si="371"/>
        <v>Richmond</v>
      </c>
      <c r="AJ1319" t="s">
        <v>637</v>
      </c>
      <c r="AK1319" s="182">
        <v>2</v>
      </c>
      <c r="AL1319" s="7"/>
      <c r="AN1319" s="97">
        <v>44</v>
      </c>
      <c r="AO1319" s="99">
        <v>9</v>
      </c>
      <c r="AP1319" s="99">
        <v>30</v>
      </c>
      <c r="AQ1319" s="106">
        <v>61160</v>
      </c>
      <c r="AR1319" s="106">
        <f t="shared" si="391"/>
        <v>44009</v>
      </c>
      <c r="AS1319" t="s">
        <v>1711</v>
      </c>
      <c r="AT1319" s="109">
        <f t="shared" si="392"/>
        <v>4461160</v>
      </c>
      <c r="AW1319">
        <v>40.78</v>
      </c>
      <c r="AX1319">
        <v>0.22</v>
      </c>
      <c r="AY1319">
        <v>40.56</v>
      </c>
      <c r="BA1319" s="7">
        <f t="shared" si="375"/>
        <v>0</v>
      </c>
      <c r="BB1319" s="7" t="e">
        <f t="shared" si="376"/>
        <v>#N/A</v>
      </c>
      <c r="BC1319" s="7">
        <f t="shared" si="377"/>
        <v>0</v>
      </c>
      <c r="BD1319" s="7">
        <f t="shared" si="378"/>
        <v>0</v>
      </c>
      <c r="BE1319" s="7">
        <f t="shared" si="379"/>
        <v>1</v>
      </c>
      <c r="BF1319" s="117"/>
      <c r="BI1319" s="117"/>
      <c r="BJ1319" s="117"/>
      <c r="BK1319" s="168"/>
    </row>
    <row r="1320" spans="1:63" hidden="1" outlineLevel="1">
      <c r="A1320" t="s">
        <v>1766</v>
      </c>
      <c r="B1320" s="9" t="s">
        <v>2181</v>
      </c>
      <c r="C1320" s="1">
        <f t="shared" si="381"/>
        <v>1282</v>
      </c>
      <c r="D1320" s="7">
        <f t="shared" si="382"/>
        <v>2</v>
      </c>
      <c r="E1320" s="7" t="e">
        <f t="shared" si="383"/>
        <v>#N/A</v>
      </c>
      <c r="F1320" s="7">
        <f t="shared" si="384"/>
        <v>4</v>
      </c>
      <c r="G1320" s="7">
        <f t="shared" si="372"/>
        <v>3</v>
      </c>
      <c r="H1320" s="49">
        <f t="shared" si="385"/>
        <v>696</v>
      </c>
      <c r="I1320" s="177">
        <f t="shared" si="386"/>
        <v>0.54290171606864279</v>
      </c>
      <c r="J1320" s="8"/>
      <c r="K1320" s="2">
        <f t="shared" si="387"/>
        <v>0.17784711388455537</v>
      </c>
      <c r="L1320" s="2">
        <f t="shared" si="388"/>
        <v>0</v>
      </c>
      <c r="M1320" s="2">
        <f t="shared" si="389"/>
        <v>3.1201248049921998E-3</v>
      </c>
      <c r="N1320" s="2">
        <f t="shared" si="393"/>
        <v>9.438377535101404E-2</v>
      </c>
      <c r="O1320" s="2">
        <f t="shared" si="390"/>
        <v>0.81903276131045233</v>
      </c>
      <c r="P1320" s="1">
        <v>228</v>
      </c>
      <c r="Q1320" s="1"/>
      <c r="R1320" s="1">
        <v>4</v>
      </c>
      <c r="S1320" s="1">
        <v>121</v>
      </c>
      <c r="T1320" s="1">
        <v>924</v>
      </c>
      <c r="U1320" s="1"/>
      <c r="V1320" s="1"/>
      <c r="W1320" s="1"/>
      <c r="X1320" s="1"/>
      <c r="Y1320" s="1">
        <v>3</v>
      </c>
      <c r="Z1320" s="1">
        <v>2</v>
      </c>
      <c r="AA1320" s="1"/>
      <c r="AB1320" s="1"/>
      <c r="AC1320" s="1"/>
      <c r="AD1320" s="1"/>
      <c r="AI1320" t="str">
        <f t="shared" si="371"/>
        <v>Scituate</v>
      </c>
      <c r="AJ1320" t="s">
        <v>927</v>
      </c>
      <c r="AK1320" s="182">
        <v>2</v>
      </c>
      <c r="AL1320" s="7"/>
      <c r="AN1320" s="97">
        <v>44</v>
      </c>
      <c r="AO1320" s="99">
        <v>7</v>
      </c>
      <c r="AP1320" s="99">
        <v>70</v>
      </c>
      <c r="AQ1320" s="106">
        <v>64220</v>
      </c>
      <c r="AR1320" s="106">
        <f t="shared" si="391"/>
        <v>44007</v>
      </c>
      <c r="AS1320" t="s">
        <v>1711</v>
      </c>
      <c r="AT1320" s="109">
        <f t="shared" si="392"/>
        <v>4464220</v>
      </c>
      <c r="AW1320">
        <v>54.79</v>
      </c>
      <c r="AX1320">
        <v>6.11</v>
      </c>
      <c r="AY1320">
        <v>48.68</v>
      </c>
      <c r="BA1320" s="7">
        <f t="shared" si="375"/>
        <v>0</v>
      </c>
      <c r="BB1320" s="7" t="e">
        <f t="shared" si="376"/>
        <v>#N/A</v>
      </c>
      <c r="BC1320" s="7">
        <f t="shared" si="377"/>
        <v>0</v>
      </c>
      <c r="BD1320" s="7">
        <f t="shared" si="378"/>
        <v>0</v>
      </c>
      <c r="BE1320" s="7">
        <f t="shared" si="379"/>
        <v>1</v>
      </c>
      <c r="BF1320" s="117"/>
      <c r="BI1320" s="117"/>
      <c r="BJ1320" s="117"/>
      <c r="BK1320" s="168"/>
    </row>
    <row r="1321" spans="1:63" hidden="1" outlineLevel="1">
      <c r="A1321" t="s">
        <v>2932</v>
      </c>
      <c r="B1321" s="9" t="s">
        <v>2181</v>
      </c>
      <c r="C1321" s="1">
        <f t="shared" si="381"/>
        <v>1530</v>
      </c>
      <c r="D1321" s="7">
        <f t="shared" si="382"/>
        <v>2</v>
      </c>
      <c r="E1321" s="7" t="e">
        <f t="shared" si="383"/>
        <v>#N/A</v>
      </c>
      <c r="F1321" s="7">
        <f t="shared" si="384"/>
        <v>4</v>
      </c>
      <c r="G1321" s="7">
        <f t="shared" si="372"/>
        <v>3</v>
      </c>
      <c r="H1321" s="49">
        <f t="shared" si="385"/>
        <v>697</v>
      </c>
      <c r="I1321" s="177">
        <f t="shared" si="386"/>
        <v>0.45555555555555555</v>
      </c>
      <c r="J1321" s="8"/>
      <c r="K1321" s="2">
        <f t="shared" si="387"/>
        <v>0.2150326797385621</v>
      </c>
      <c r="L1321" s="2">
        <f t="shared" si="388"/>
        <v>0</v>
      </c>
      <c r="M1321" s="2">
        <f t="shared" si="389"/>
        <v>1.9607843137254902E-3</v>
      </c>
      <c r="N1321" s="2">
        <f t="shared" si="393"/>
        <v>0.10980392156862745</v>
      </c>
      <c r="O1321" s="2">
        <f t="shared" si="390"/>
        <v>0.78300653594771241</v>
      </c>
      <c r="P1321" s="1">
        <v>329</v>
      </c>
      <c r="Q1321" s="1"/>
      <c r="R1321" s="1">
        <v>3</v>
      </c>
      <c r="S1321" s="1">
        <v>168</v>
      </c>
      <c r="T1321" s="1">
        <v>1026</v>
      </c>
      <c r="U1321" s="1"/>
      <c r="V1321" s="1"/>
      <c r="W1321" s="1"/>
      <c r="X1321" s="1"/>
      <c r="Y1321" s="1">
        <v>2</v>
      </c>
      <c r="Z1321" s="1">
        <v>2</v>
      </c>
      <c r="AA1321" s="1"/>
      <c r="AB1321" s="1"/>
      <c r="AC1321" s="1"/>
      <c r="AD1321" s="1"/>
      <c r="AI1321" t="str">
        <f t="shared" si="371"/>
        <v>Smithfield</v>
      </c>
      <c r="AJ1321" t="s">
        <v>927</v>
      </c>
      <c r="AK1321" s="182">
        <v>1</v>
      </c>
      <c r="AL1321" s="7"/>
      <c r="AN1321" s="97">
        <v>44</v>
      </c>
      <c r="AO1321" s="99">
        <v>7</v>
      </c>
      <c r="AP1321" s="99">
        <v>75</v>
      </c>
      <c r="AQ1321" s="106">
        <v>66200</v>
      </c>
      <c r="AR1321" s="106">
        <f t="shared" si="391"/>
        <v>44007</v>
      </c>
      <c r="AS1321" t="s">
        <v>1711</v>
      </c>
      <c r="AT1321" s="109">
        <f t="shared" si="392"/>
        <v>4466200</v>
      </c>
      <c r="AW1321">
        <v>27.77</v>
      </c>
      <c r="AX1321">
        <v>1.18</v>
      </c>
      <c r="AY1321">
        <v>26.59</v>
      </c>
      <c r="BA1321" s="7">
        <f t="shared" si="375"/>
        <v>0</v>
      </c>
      <c r="BB1321" s="7" t="e">
        <f t="shared" si="376"/>
        <v>#N/A</v>
      </c>
      <c r="BC1321" s="7">
        <f t="shared" si="377"/>
        <v>0</v>
      </c>
      <c r="BD1321" s="7">
        <f t="shared" si="378"/>
        <v>0</v>
      </c>
      <c r="BE1321" s="7">
        <f t="shared" si="379"/>
        <v>1</v>
      </c>
      <c r="BF1321" s="117"/>
      <c r="BI1321" s="117"/>
      <c r="BJ1321" s="117"/>
      <c r="BK1321" s="168"/>
    </row>
    <row r="1322" spans="1:63" hidden="1" outlineLevel="1">
      <c r="A1322" t="s">
        <v>569</v>
      </c>
      <c r="B1322" s="9" t="s">
        <v>2181</v>
      </c>
      <c r="C1322" s="1">
        <f t="shared" si="381"/>
        <v>1865</v>
      </c>
      <c r="D1322" s="7">
        <f t="shared" si="382"/>
        <v>2</v>
      </c>
      <c r="E1322" s="7" t="e">
        <f t="shared" si="383"/>
        <v>#N/A</v>
      </c>
      <c r="F1322" s="7">
        <f t="shared" si="384"/>
        <v>5</v>
      </c>
      <c r="G1322" s="7">
        <f t="shared" si="372"/>
        <v>3</v>
      </c>
      <c r="H1322" s="49">
        <f t="shared" si="385"/>
        <v>319</v>
      </c>
      <c r="I1322" s="177">
        <f t="shared" si="386"/>
        <v>0.1710455764075067</v>
      </c>
      <c r="J1322" s="8"/>
      <c r="K1322" s="2">
        <f t="shared" si="387"/>
        <v>0.3512064343163539</v>
      </c>
      <c r="L1322" s="2">
        <f t="shared" si="388"/>
        <v>0</v>
      </c>
      <c r="M1322" s="2">
        <f t="shared" si="389"/>
        <v>4.2895442359249334E-3</v>
      </c>
      <c r="N1322" s="2">
        <f t="shared" si="393"/>
        <v>0.11099195710455764</v>
      </c>
      <c r="O1322" s="2">
        <f t="shared" si="390"/>
        <v>0.64450402144772112</v>
      </c>
      <c r="P1322" s="1">
        <v>655</v>
      </c>
      <c r="Q1322" s="1"/>
      <c r="R1322" s="1">
        <v>8</v>
      </c>
      <c r="S1322" s="1">
        <v>207</v>
      </c>
      <c r="T1322" s="1">
        <v>974</v>
      </c>
      <c r="U1322" s="1"/>
      <c r="V1322" s="1"/>
      <c r="W1322" s="1"/>
      <c r="X1322" s="1"/>
      <c r="Y1322" s="1">
        <v>14</v>
      </c>
      <c r="Z1322" s="1">
        <v>7</v>
      </c>
      <c r="AA1322" s="1"/>
      <c r="AB1322" s="1"/>
      <c r="AC1322" s="1"/>
      <c r="AD1322" s="1"/>
      <c r="AI1322" t="str">
        <f t="shared" si="371"/>
        <v>South Kingstown</v>
      </c>
      <c r="AJ1322" t="s">
        <v>637</v>
      </c>
      <c r="AK1322" s="182">
        <v>2</v>
      </c>
      <c r="AL1322" s="7"/>
      <c r="AN1322" s="97">
        <v>44</v>
      </c>
      <c r="AO1322" s="99">
        <v>9</v>
      </c>
      <c r="AP1322" s="99">
        <v>35</v>
      </c>
      <c r="AQ1322" s="106">
        <v>67460</v>
      </c>
      <c r="AR1322" s="106">
        <f t="shared" si="391"/>
        <v>44009</v>
      </c>
      <c r="AS1322" t="s">
        <v>1711</v>
      </c>
      <c r="AT1322" s="109">
        <f t="shared" si="392"/>
        <v>4467460</v>
      </c>
      <c r="AW1322">
        <v>79.77</v>
      </c>
      <c r="AX1322">
        <v>22.68</v>
      </c>
      <c r="AY1322">
        <v>57.09</v>
      </c>
      <c r="BA1322" s="7">
        <f t="shared" si="375"/>
        <v>0</v>
      </c>
      <c r="BB1322" s="7" t="e">
        <f t="shared" si="376"/>
        <v>#N/A</v>
      </c>
      <c r="BC1322" s="7">
        <f t="shared" si="377"/>
        <v>0</v>
      </c>
      <c r="BD1322" s="7">
        <f t="shared" si="378"/>
        <v>0</v>
      </c>
      <c r="BE1322" s="7">
        <f t="shared" si="379"/>
        <v>1</v>
      </c>
      <c r="BF1322" s="117"/>
      <c r="BI1322" s="117"/>
      <c r="BJ1322" s="117"/>
      <c r="BK1322" s="168"/>
    </row>
    <row r="1323" spans="1:63" hidden="1" outlineLevel="1">
      <c r="A1323" t="s">
        <v>2707</v>
      </c>
      <c r="B1323" s="9" t="s">
        <v>2181</v>
      </c>
      <c r="C1323" s="1">
        <f t="shared" si="381"/>
        <v>1311</v>
      </c>
      <c r="D1323" s="7">
        <f t="shared" si="382"/>
        <v>2</v>
      </c>
      <c r="E1323" s="7" t="e">
        <f t="shared" si="383"/>
        <v>#N/A</v>
      </c>
      <c r="F1323" s="7">
        <f t="shared" si="384"/>
        <v>4</v>
      </c>
      <c r="G1323" s="7">
        <f t="shared" si="372"/>
        <v>3</v>
      </c>
      <c r="H1323" s="49">
        <f t="shared" si="385"/>
        <v>668</v>
      </c>
      <c r="I1323" s="177">
        <f t="shared" si="386"/>
        <v>0.50953470633104503</v>
      </c>
      <c r="J1323" s="8"/>
      <c r="K1323" s="2">
        <f t="shared" si="387"/>
        <v>0.19221967963386727</v>
      </c>
      <c r="L1323" s="2">
        <f t="shared" si="388"/>
        <v>0</v>
      </c>
      <c r="M1323" s="2">
        <f t="shared" si="389"/>
        <v>5.3394355453852023E-3</v>
      </c>
      <c r="N1323" s="2">
        <f t="shared" si="393"/>
        <v>9.2295957284515631E-2</v>
      </c>
      <c r="O1323" s="2">
        <f t="shared" si="390"/>
        <v>0.80244088482074749</v>
      </c>
      <c r="P1323" s="1">
        <v>252</v>
      </c>
      <c r="Q1323" s="1"/>
      <c r="R1323" s="1">
        <v>7</v>
      </c>
      <c r="S1323" s="1">
        <v>121</v>
      </c>
      <c r="T1323" s="1">
        <v>920</v>
      </c>
      <c r="U1323" s="1"/>
      <c r="V1323" s="1"/>
      <c r="W1323" s="1"/>
      <c r="X1323" s="1"/>
      <c r="Y1323" s="1">
        <v>7</v>
      </c>
      <c r="Z1323" s="1">
        <v>4</v>
      </c>
      <c r="AA1323" s="1"/>
      <c r="AB1323" s="1"/>
      <c r="AC1323" s="1"/>
      <c r="AD1323" s="1"/>
      <c r="AI1323" t="str">
        <f t="shared" si="371"/>
        <v>Tiverton</v>
      </c>
      <c r="AJ1323" t="s">
        <v>581</v>
      </c>
      <c r="AK1323" s="182">
        <v>1</v>
      </c>
      <c r="AL1323" s="7"/>
      <c r="AN1323" s="97">
        <v>44</v>
      </c>
      <c r="AO1323" s="99">
        <v>5</v>
      </c>
      <c r="AP1323" s="99">
        <v>35</v>
      </c>
      <c r="AQ1323" s="106">
        <v>70880</v>
      </c>
      <c r="AR1323" s="106">
        <f t="shared" si="391"/>
        <v>44005</v>
      </c>
      <c r="AS1323" t="s">
        <v>1711</v>
      </c>
      <c r="AT1323" s="109">
        <f t="shared" si="392"/>
        <v>4470880</v>
      </c>
      <c r="AW1323">
        <v>36.32</v>
      </c>
      <c r="AX1323">
        <v>6.96</v>
      </c>
      <c r="AY1323">
        <v>29.36</v>
      </c>
      <c r="BA1323" s="7">
        <f t="shared" si="375"/>
        <v>0</v>
      </c>
      <c r="BB1323" s="7" t="e">
        <f t="shared" si="376"/>
        <v>#N/A</v>
      </c>
      <c r="BC1323" s="7">
        <f t="shared" si="377"/>
        <v>0</v>
      </c>
      <c r="BD1323" s="7">
        <f t="shared" si="378"/>
        <v>0</v>
      </c>
      <c r="BE1323" s="7">
        <f t="shared" si="379"/>
        <v>1</v>
      </c>
      <c r="BF1323" s="117"/>
      <c r="BI1323" s="117"/>
      <c r="BJ1323" s="117"/>
      <c r="BK1323" s="168"/>
    </row>
    <row r="1324" spans="1:63" hidden="1" outlineLevel="1">
      <c r="A1324" t="s">
        <v>1140</v>
      </c>
      <c r="B1324" s="9" t="s">
        <v>2181</v>
      </c>
      <c r="C1324" s="1">
        <f t="shared" si="381"/>
        <v>608</v>
      </c>
      <c r="D1324" s="7">
        <f t="shared" si="382"/>
        <v>2</v>
      </c>
      <c r="E1324" s="7" t="e">
        <f t="shared" si="383"/>
        <v>#N/A</v>
      </c>
      <c r="F1324" s="7">
        <f t="shared" si="384"/>
        <v>5</v>
      </c>
      <c r="G1324" s="7">
        <f t="shared" si="372"/>
        <v>3</v>
      </c>
      <c r="H1324" s="49">
        <f t="shared" si="385"/>
        <v>239</v>
      </c>
      <c r="I1324" s="177">
        <f t="shared" si="386"/>
        <v>0.39309210526315791</v>
      </c>
      <c r="J1324" s="8"/>
      <c r="K1324" s="2">
        <f t="shared" si="387"/>
        <v>0.23684210526315788</v>
      </c>
      <c r="L1324" s="2">
        <f t="shared" si="388"/>
        <v>0</v>
      </c>
      <c r="M1324" s="2">
        <f t="shared" si="389"/>
        <v>6.5789473684210523E-3</v>
      </c>
      <c r="N1324" s="2">
        <f t="shared" si="393"/>
        <v>0.1118421052631579</v>
      </c>
      <c r="O1324" s="2">
        <f t="shared" si="390"/>
        <v>0.75657894736842113</v>
      </c>
      <c r="P1324" s="1">
        <v>144</v>
      </c>
      <c r="Q1324" s="1"/>
      <c r="R1324" s="1">
        <v>4</v>
      </c>
      <c r="S1324" s="1">
        <v>68</v>
      </c>
      <c r="T1324" s="1">
        <v>383</v>
      </c>
      <c r="U1324" s="1"/>
      <c r="V1324" s="1"/>
      <c r="W1324" s="1"/>
      <c r="X1324" s="1"/>
      <c r="Y1324" s="1">
        <v>4</v>
      </c>
      <c r="Z1324" s="1">
        <v>5</v>
      </c>
      <c r="AA1324" s="1"/>
      <c r="AB1324" s="1"/>
      <c r="AC1324" s="1"/>
      <c r="AD1324" s="1"/>
      <c r="AI1324" t="str">
        <f t="shared" si="371"/>
        <v>Warren</v>
      </c>
      <c r="AJ1324" t="s">
        <v>2763</v>
      </c>
      <c r="AK1324" s="182">
        <v>1</v>
      </c>
      <c r="AL1324" s="7"/>
      <c r="AN1324" s="97">
        <v>44</v>
      </c>
      <c r="AO1324" s="99">
        <v>1</v>
      </c>
      <c r="AP1324" s="99">
        <v>15</v>
      </c>
      <c r="AQ1324" s="106">
        <v>73760</v>
      </c>
      <c r="AR1324" s="106">
        <f t="shared" si="391"/>
        <v>44001</v>
      </c>
      <c r="AS1324" t="s">
        <v>1711</v>
      </c>
      <c r="AT1324" s="109">
        <f t="shared" si="392"/>
        <v>4473760</v>
      </c>
      <c r="AW1324">
        <v>8.65</v>
      </c>
      <c r="AX1324">
        <v>2.5</v>
      </c>
      <c r="AY1324">
        <v>6.15</v>
      </c>
      <c r="BA1324" s="7">
        <f t="shared" si="375"/>
        <v>0</v>
      </c>
      <c r="BB1324" s="7" t="e">
        <f t="shared" si="376"/>
        <v>#N/A</v>
      </c>
      <c r="BC1324" s="7">
        <f t="shared" si="377"/>
        <v>0</v>
      </c>
      <c r="BD1324" s="7">
        <f t="shared" si="378"/>
        <v>0</v>
      </c>
      <c r="BE1324" s="7">
        <f t="shared" si="379"/>
        <v>1</v>
      </c>
      <c r="BF1324" s="117"/>
      <c r="BI1324" s="117"/>
      <c r="BJ1324" s="117"/>
      <c r="BK1324" s="168"/>
    </row>
    <row r="1325" spans="1:63" hidden="1" outlineLevel="1">
      <c r="A1325" t="s">
        <v>3224</v>
      </c>
      <c r="B1325" s="9" t="s">
        <v>2181</v>
      </c>
      <c r="C1325" s="1">
        <f t="shared" si="381"/>
        <v>6418</v>
      </c>
      <c r="D1325" s="7">
        <f t="shared" si="382"/>
        <v>2</v>
      </c>
      <c r="E1325" s="7" t="e">
        <f t="shared" si="383"/>
        <v>#N/A</v>
      </c>
      <c r="F1325" s="7">
        <f t="shared" si="384"/>
        <v>5</v>
      </c>
      <c r="G1325" s="7">
        <f t="shared" si="372"/>
        <v>3</v>
      </c>
      <c r="H1325" s="49">
        <f t="shared" si="385"/>
        <v>2897</v>
      </c>
      <c r="I1325" s="177">
        <f t="shared" si="386"/>
        <v>0.45138672483639763</v>
      </c>
      <c r="J1325" s="8"/>
      <c r="K1325" s="2">
        <f t="shared" si="387"/>
        <v>0.22109691492676847</v>
      </c>
      <c r="L1325" s="2">
        <f t="shared" si="388"/>
        <v>0</v>
      </c>
      <c r="M1325" s="2">
        <f t="shared" si="389"/>
        <v>4.5185416017450922E-3</v>
      </c>
      <c r="N1325" s="2">
        <f t="shared" si="393"/>
        <v>9.2863820504830163E-2</v>
      </c>
      <c r="O1325" s="2">
        <f t="shared" si="390"/>
        <v>0.77438454347148633</v>
      </c>
      <c r="P1325" s="1">
        <v>1419</v>
      </c>
      <c r="Q1325" s="1"/>
      <c r="R1325" s="1">
        <v>29</v>
      </c>
      <c r="S1325" s="1">
        <v>596</v>
      </c>
      <c r="T1325" s="1">
        <v>4316</v>
      </c>
      <c r="U1325" s="1"/>
      <c r="V1325" s="1"/>
      <c r="W1325" s="1"/>
      <c r="X1325" s="1"/>
      <c r="Y1325" s="1">
        <v>40</v>
      </c>
      <c r="Z1325" s="1">
        <v>18</v>
      </c>
      <c r="AA1325" s="1"/>
      <c r="AB1325" s="1"/>
      <c r="AC1325" s="1"/>
      <c r="AD1325" s="1"/>
      <c r="AI1325" t="str">
        <f t="shared" si="371"/>
        <v>Warwick</v>
      </c>
      <c r="AJ1325" t="s">
        <v>1829</v>
      </c>
      <c r="AK1325" s="182">
        <v>2</v>
      </c>
      <c r="AL1325" s="7"/>
      <c r="AN1325" s="97">
        <v>44</v>
      </c>
      <c r="AO1325" s="99">
        <v>3</v>
      </c>
      <c r="AP1325" s="99">
        <v>15</v>
      </c>
      <c r="AQ1325" s="106">
        <v>74300</v>
      </c>
      <c r="AR1325" s="106">
        <f t="shared" si="391"/>
        <v>44003</v>
      </c>
      <c r="AS1325" t="s">
        <v>1029</v>
      </c>
      <c r="AT1325" s="109">
        <f t="shared" si="392"/>
        <v>4474300</v>
      </c>
      <c r="AW1325">
        <v>49.62</v>
      </c>
      <c r="AX1325">
        <v>14.12</v>
      </c>
      <c r="AY1325">
        <v>35.5</v>
      </c>
      <c r="BA1325" s="7">
        <f t="shared" si="375"/>
        <v>0</v>
      </c>
      <c r="BB1325" s="7" t="e">
        <f t="shared" si="376"/>
        <v>#N/A</v>
      </c>
      <c r="BC1325" s="7">
        <f t="shared" si="377"/>
        <v>0</v>
      </c>
      <c r="BD1325" s="7">
        <f t="shared" si="378"/>
        <v>0</v>
      </c>
      <c r="BE1325" s="7">
        <f t="shared" si="379"/>
        <v>1</v>
      </c>
      <c r="BF1325" s="117"/>
      <c r="BI1325" s="117"/>
      <c r="BJ1325" s="117"/>
      <c r="BK1325" s="168"/>
    </row>
    <row r="1326" spans="1:63" hidden="1" outlineLevel="1">
      <c r="A1326" t="s">
        <v>890</v>
      </c>
      <c r="B1326" s="9" t="s">
        <v>2181</v>
      </c>
      <c r="C1326" s="1">
        <f t="shared" si="381"/>
        <v>771</v>
      </c>
      <c r="D1326" s="7">
        <f t="shared" si="382"/>
        <v>2</v>
      </c>
      <c r="E1326" s="7" t="e">
        <f t="shared" si="383"/>
        <v>#N/A</v>
      </c>
      <c r="F1326" s="7">
        <f t="shared" si="384"/>
        <v>5</v>
      </c>
      <c r="G1326" s="7">
        <f t="shared" si="372"/>
        <v>3</v>
      </c>
      <c r="H1326" s="49">
        <f t="shared" si="385"/>
        <v>378</v>
      </c>
      <c r="I1326" s="177">
        <f t="shared" si="386"/>
        <v>0.49027237354085601</v>
      </c>
      <c r="J1326" s="8"/>
      <c r="K1326" s="2">
        <f t="shared" si="387"/>
        <v>0.19066147859922178</v>
      </c>
      <c r="L1326" s="2">
        <f t="shared" si="388"/>
        <v>0</v>
      </c>
      <c r="M1326" s="2">
        <f t="shared" si="389"/>
        <v>3.8910505836575876E-3</v>
      </c>
      <c r="N1326" s="2">
        <f t="shared" si="393"/>
        <v>0.11673151750972763</v>
      </c>
      <c r="O1326" s="2">
        <f t="shared" si="390"/>
        <v>0.80544747081712065</v>
      </c>
      <c r="P1326" s="1">
        <v>147</v>
      </c>
      <c r="Q1326" s="1"/>
      <c r="R1326" s="1">
        <v>3</v>
      </c>
      <c r="S1326" s="1">
        <v>90</v>
      </c>
      <c r="T1326" s="1">
        <v>525</v>
      </c>
      <c r="U1326" s="1"/>
      <c r="V1326" s="1"/>
      <c r="W1326" s="1"/>
      <c r="X1326" s="1"/>
      <c r="Y1326" s="1">
        <v>4</v>
      </c>
      <c r="Z1326" s="1">
        <v>2</v>
      </c>
      <c r="AA1326" s="1"/>
      <c r="AB1326" s="1"/>
      <c r="AC1326" s="1"/>
      <c r="AD1326" s="1"/>
      <c r="AI1326" t="str">
        <f t="shared" si="371"/>
        <v>West Greenwich</v>
      </c>
      <c r="AJ1326" t="s">
        <v>1829</v>
      </c>
      <c r="AK1326" s="182">
        <v>2</v>
      </c>
      <c r="AL1326" s="7"/>
      <c r="AN1326" s="97">
        <v>44</v>
      </c>
      <c r="AO1326" s="99">
        <v>3</v>
      </c>
      <c r="AP1326" s="99">
        <v>20</v>
      </c>
      <c r="AQ1326" s="106">
        <v>77720</v>
      </c>
      <c r="AR1326" s="106">
        <f t="shared" si="391"/>
        <v>44003</v>
      </c>
      <c r="AS1326" t="s">
        <v>1711</v>
      </c>
      <c r="AT1326" s="109">
        <f t="shared" si="392"/>
        <v>4477720</v>
      </c>
      <c r="AW1326">
        <v>51.32</v>
      </c>
      <c r="AX1326">
        <v>0.69</v>
      </c>
      <c r="AY1326">
        <v>50.63</v>
      </c>
      <c r="BA1326" s="7">
        <f t="shared" si="375"/>
        <v>0</v>
      </c>
      <c r="BB1326" s="7" t="e">
        <f t="shared" si="376"/>
        <v>#N/A</v>
      </c>
      <c r="BC1326" s="7">
        <f t="shared" si="377"/>
        <v>0</v>
      </c>
      <c r="BD1326" s="7">
        <f t="shared" si="378"/>
        <v>0</v>
      </c>
      <c r="BE1326" s="7">
        <f t="shared" si="379"/>
        <v>1</v>
      </c>
      <c r="BF1326" s="117"/>
      <c r="BI1326" s="117"/>
      <c r="BJ1326" s="117"/>
      <c r="BK1326" s="168"/>
    </row>
    <row r="1327" spans="1:63" hidden="1" outlineLevel="1">
      <c r="A1327" t="s">
        <v>28</v>
      </c>
      <c r="B1327" s="9" t="s">
        <v>2181</v>
      </c>
      <c r="C1327" s="1">
        <f t="shared" si="381"/>
        <v>1670</v>
      </c>
      <c r="D1327" s="7">
        <f t="shared" si="382"/>
        <v>2</v>
      </c>
      <c r="E1327" s="7" t="e">
        <f t="shared" si="383"/>
        <v>#N/A</v>
      </c>
      <c r="F1327" s="7">
        <f t="shared" si="384"/>
        <v>4</v>
      </c>
      <c r="G1327" s="7">
        <f t="shared" si="372"/>
        <v>3</v>
      </c>
      <c r="H1327" s="49">
        <f t="shared" si="385"/>
        <v>936</v>
      </c>
      <c r="I1327" s="177">
        <f t="shared" si="386"/>
        <v>0.56047904191616771</v>
      </c>
      <c r="J1327" s="8"/>
      <c r="K1327" s="2">
        <f t="shared" si="387"/>
        <v>0.16646706586826349</v>
      </c>
      <c r="L1327" s="2">
        <f t="shared" si="388"/>
        <v>0</v>
      </c>
      <c r="M1327" s="2">
        <f t="shared" si="389"/>
        <v>7.18562874251497E-3</v>
      </c>
      <c r="N1327" s="2">
        <f t="shared" si="393"/>
        <v>9.1017964071856292E-2</v>
      </c>
      <c r="O1327" s="2">
        <f t="shared" si="390"/>
        <v>0.82634730538922163</v>
      </c>
      <c r="P1327" s="1">
        <v>278</v>
      </c>
      <c r="Q1327" s="1"/>
      <c r="R1327" s="1">
        <v>12</v>
      </c>
      <c r="S1327" s="1">
        <v>152</v>
      </c>
      <c r="T1327" s="1">
        <v>1214</v>
      </c>
      <c r="U1327" s="1"/>
      <c r="V1327" s="1"/>
      <c r="W1327" s="1"/>
      <c r="X1327" s="1"/>
      <c r="Y1327" s="1">
        <v>8</v>
      </c>
      <c r="Z1327" s="1">
        <v>6</v>
      </c>
      <c r="AA1327" s="1"/>
      <c r="AB1327" s="1"/>
      <c r="AC1327" s="1"/>
      <c r="AD1327" s="1"/>
      <c r="AI1327" t="str">
        <f t="shared" si="371"/>
        <v>West Warwick</v>
      </c>
      <c r="AJ1327" t="s">
        <v>1829</v>
      </c>
      <c r="AK1327" s="182">
        <v>2</v>
      </c>
      <c r="AL1327" s="7"/>
      <c r="AN1327" s="97">
        <v>44</v>
      </c>
      <c r="AO1327" s="99">
        <v>3</v>
      </c>
      <c r="AP1327" s="99">
        <v>25</v>
      </c>
      <c r="AQ1327" s="106">
        <v>78440</v>
      </c>
      <c r="AR1327" s="106">
        <f t="shared" si="391"/>
        <v>44003</v>
      </c>
      <c r="AS1327" t="s">
        <v>1711</v>
      </c>
      <c r="AT1327" s="109">
        <f t="shared" si="392"/>
        <v>4478440</v>
      </c>
      <c r="AW1327">
        <v>8.11</v>
      </c>
      <c r="AX1327">
        <v>0.18</v>
      </c>
      <c r="AY1327">
        <v>7.93</v>
      </c>
      <c r="BA1327" s="7">
        <f t="shared" si="375"/>
        <v>0</v>
      </c>
      <c r="BB1327" s="7" t="e">
        <f t="shared" si="376"/>
        <v>#N/A</v>
      </c>
      <c r="BC1327" s="7">
        <f t="shared" si="377"/>
        <v>0</v>
      </c>
      <c r="BD1327" s="7">
        <f t="shared" si="378"/>
        <v>0</v>
      </c>
      <c r="BE1327" s="7">
        <f t="shared" si="379"/>
        <v>1</v>
      </c>
      <c r="BF1327" s="117"/>
      <c r="BI1327" s="117"/>
      <c r="BJ1327" s="117"/>
      <c r="BK1327" s="168"/>
    </row>
    <row r="1328" spans="1:63" hidden="1" outlineLevel="1">
      <c r="A1328" t="s">
        <v>29</v>
      </c>
      <c r="B1328" s="9" t="s">
        <v>2181</v>
      </c>
      <c r="C1328" s="1">
        <f t="shared" si="381"/>
        <v>1566</v>
      </c>
      <c r="D1328" s="7">
        <f t="shared" si="382"/>
        <v>2</v>
      </c>
      <c r="E1328" s="7" t="e">
        <f t="shared" si="383"/>
        <v>#N/A</v>
      </c>
      <c r="F1328" s="7">
        <f t="shared" si="384"/>
        <v>5</v>
      </c>
      <c r="G1328" s="7">
        <f t="shared" si="372"/>
        <v>3</v>
      </c>
      <c r="H1328" s="49">
        <f t="shared" si="385"/>
        <v>542</v>
      </c>
      <c r="I1328" s="177">
        <f t="shared" si="386"/>
        <v>0.34610472541507026</v>
      </c>
      <c r="J1328" s="8"/>
      <c r="K1328" s="2">
        <f t="shared" si="387"/>
        <v>0.26883780332056195</v>
      </c>
      <c r="L1328" s="2">
        <f t="shared" si="388"/>
        <v>0</v>
      </c>
      <c r="M1328" s="2">
        <f t="shared" si="389"/>
        <v>5.108556832694764E-3</v>
      </c>
      <c r="N1328" s="2">
        <f t="shared" si="393"/>
        <v>9.9616858237547887E-2</v>
      </c>
      <c r="O1328" s="2">
        <f t="shared" si="390"/>
        <v>0.72605363984674332</v>
      </c>
      <c r="P1328" s="1">
        <v>421</v>
      </c>
      <c r="Q1328" s="1"/>
      <c r="R1328" s="1">
        <v>8</v>
      </c>
      <c r="S1328" s="1">
        <v>156</v>
      </c>
      <c r="T1328" s="1">
        <v>963</v>
      </c>
      <c r="U1328" s="1"/>
      <c r="V1328" s="1"/>
      <c r="W1328" s="1"/>
      <c r="X1328" s="1"/>
      <c r="Y1328" s="1">
        <v>14</v>
      </c>
      <c r="Z1328" s="1">
        <v>4</v>
      </c>
      <c r="AA1328" s="1"/>
      <c r="AB1328" s="1"/>
      <c r="AC1328" s="1"/>
      <c r="AD1328" s="1"/>
      <c r="AI1328" t="str">
        <f t="shared" si="371"/>
        <v>Westerly</v>
      </c>
      <c r="AJ1328" t="s">
        <v>637</v>
      </c>
      <c r="AK1328" s="182">
        <v>2</v>
      </c>
      <c r="AL1328" s="7"/>
      <c r="AN1328" s="97">
        <v>44</v>
      </c>
      <c r="AO1328" s="99">
        <v>9</v>
      </c>
      <c r="AP1328" s="99">
        <v>40</v>
      </c>
      <c r="AQ1328" s="106">
        <v>77000</v>
      </c>
      <c r="AR1328" s="106">
        <f t="shared" si="391"/>
        <v>44009</v>
      </c>
      <c r="AS1328" t="s">
        <v>1711</v>
      </c>
      <c r="AT1328" s="109">
        <f t="shared" si="392"/>
        <v>4477000</v>
      </c>
      <c r="AW1328">
        <v>74.81</v>
      </c>
      <c r="AX1328">
        <v>44.72</v>
      </c>
      <c r="AY1328">
        <v>30.09</v>
      </c>
      <c r="BA1328" s="7">
        <f t="shared" si="375"/>
        <v>0</v>
      </c>
      <c r="BB1328" s="7" t="e">
        <f t="shared" si="376"/>
        <v>#N/A</v>
      </c>
      <c r="BC1328" s="7">
        <f t="shared" si="377"/>
        <v>0</v>
      </c>
      <c r="BD1328" s="7">
        <f t="shared" si="378"/>
        <v>0</v>
      </c>
      <c r="BE1328" s="7">
        <f t="shared" si="379"/>
        <v>1</v>
      </c>
      <c r="BF1328" s="117"/>
      <c r="BI1328" s="117"/>
      <c r="BJ1328" s="117"/>
      <c r="BK1328" s="168"/>
    </row>
    <row r="1329" spans="1:63" hidden="1" outlineLevel="1">
      <c r="A1329" t="s">
        <v>734</v>
      </c>
      <c r="B1329" s="9" t="s">
        <v>2181</v>
      </c>
      <c r="C1329" s="1">
        <f>SUM(P1329:AG1329)</f>
        <v>1367</v>
      </c>
      <c r="D1329" s="7">
        <f t="shared" si="382"/>
        <v>2</v>
      </c>
      <c r="E1329" s="7" t="e">
        <f t="shared" si="383"/>
        <v>#N/A</v>
      </c>
      <c r="F1329" s="7">
        <f t="shared" si="384"/>
        <v>4</v>
      </c>
      <c r="G1329" s="7">
        <f t="shared" si="372"/>
        <v>3</v>
      </c>
      <c r="H1329" s="49">
        <f>MAX(P1329:T1329)-LARGE(P1329:T1329,2)</f>
        <v>841</v>
      </c>
      <c r="I1329" s="177">
        <f>H1329/C1329</f>
        <v>0.61521580102414042</v>
      </c>
      <c r="J1329" s="8"/>
      <c r="K1329" s="2">
        <f>IF(C1329=0,"-",P1329/C1329)</f>
        <v>0.12874908558888076</v>
      </c>
      <c r="L1329" s="2">
        <f>IF(C1329=0,"-",Q1329/C1329)</f>
        <v>0</v>
      </c>
      <c r="M1329" s="2">
        <f>IF(C1329=0,"-",R1329/C1329)</f>
        <v>8.778346744696415E-3</v>
      </c>
      <c r="N1329" s="2">
        <f t="shared" si="393"/>
        <v>0.10460863204096561</v>
      </c>
      <c r="O1329" s="2">
        <f>IF(C1329=0,"-",(1-K1329-L1329-M1329))</f>
        <v>0.86247256766642277</v>
      </c>
      <c r="P1329" s="1">
        <v>176</v>
      </c>
      <c r="Q1329" s="1"/>
      <c r="R1329" s="1">
        <v>12</v>
      </c>
      <c r="S1329" s="1">
        <v>143</v>
      </c>
      <c r="T1329" s="1">
        <v>1017</v>
      </c>
      <c r="U1329" s="1"/>
      <c r="V1329" s="1"/>
      <c r="W1329" s="1"/>
      <c r="X1329" s="1"/>
      <c r="Y1329" s="1">
        <v>10</v>
      </c>
      <c r="Z1329" s="1">
        <v>9</v>
      </c>
      <c r="AA1329" s="1"/>
      <c r="AB1329" s="1"/>
      <c r="AC1329" s="1"/>
      <c r="AD1329" s="1"/>
      <c r="AI1329" t="str">
        <f>A1329</f>
        <v>Woonsocket</v>
      </c>
      <c r="AJ1329" t="s">
        <v>927</v>
      </c>
      <c r="AK1329" s="182">
        <v>1</v>
      </c>
      <c r="AL1329" s="7"/>
      <c r="AN1329" s="97">
        <v>44</v>
      </c>
      <c r="AO1329" s="99">
        <v>7</v>
      </c>
      <c r="AP1329" s="99">
        <v>80</v>
      </c>
      <c r="AQ1329" s="106">
        <v>80780</v>
      </c>
      <c r="AR1329" s="106">
        <f t="shared" si="391"/>
        <v>44007</v>
      </c>
      <c r="AS1329" t="s">
        <v>1029</v>
      </c>
      <c r="AT1329" s="109">
        <f t="shared" si="392"/>
        <v>4480780</v>
      </c>
      <c r="AW1329">
        <v>7.96</v>
      </c>
      <c r="AX1329">
        <v>0.25</v>
      </c>
      <c r="AY1329">
        <v>7.71</v>
      </c>
      <c r="BA1329" s="7">
        <f t="shared" si="375"/>
        <v>0</v>
      </c>
      <c r="BB1329" s="7" t="e">
        <f t="shared" si="376"/>
        <v>#N/A</v>
      </c>
      <c r="BC1329" s="7">
        <f t="shared" si="377"/>
        <v>0</v>
      </c>
      <c r="BD1329" s="7">
        <f t="shared" si="378"/>
        <v>0</v>
      </c>
      <c r="BE1329" s="7">
        <f t="shared" si="379"/>
        <v>1</v>
      </c>
      <c r="BF1329" s="117"/>
      <c r="BI1329" s="117"/>
      <c r="BJ1329" s="117"/>
      <c r="BK1329" s="168"/>
    </row>
    <row r="1330" spans="1:63" hidden="1" outlineLevel="1">
      <c r="A1330" t="s">
        <v>2224</v>
      </c>
      <c r="B1330" s="9" t="s">
        <v>2181</v>
      </c>
      <c r="C1330" s="1">
        <f>SUM(P1330:AG1330)</f>
        <v>1994</v>
      </c>
      <c r="D1330" s="7">
        <f t="shared" si="382"/>
        <v>2</v>
      </c>
      <c r="E1330" s="7" t="e">
        <f t="shared" si="383"/>
        <v>#N/A</v>
      </c>
      <c r="F1330" s="7">
        <f t="shared" si="384"/>
        <v>5</v>
      </c>
      <c r="G1330" s="7">
        <f t="shared" si="372"/>
        <v>3</v>
      </c>
      <c r="H1330" s="49">
        <f>MAX(P1330:T1330)-LARGE(P1330:T1330,2)</f>
        <v>614</v>
      </c>
      <c r="I1330" s="177">
        <f>H1330/C1330</f>
        <v>0.30792377131394183</v>
      </c>
      <c r="J1330" s="8"/>
      <c r="K1330" s="2">
        <f>IF(C1330=0,"-",P1330/C1330)</f>
        <v>0.24974924774322968</v>
      </c>
      <c r="L1330" s="2">
        <f>IF(C1330=0,"-",Q1330/C1330)</f>
        <v>0</v>
      </c>
      <c r="M1330" s="2">
        <f>IF(C1330=0,"-",R1330/C1330)</f>
        <v>1.2036108324974924E-2</v>
      </c>
      <c r="N1330" s="2">
        <f>IF(C1330=0,"-",S1330/C1330)</f>
        <v>0.1534603811434303</v>
      </c>
      <c r="O1330" s="2">
        <f>IF(C1330=0,"-",(1-K1330-L1330-M1330))</f>
        <v>0.73821464393179537</v>
      </c>
      <c r="P1330" s="1">
        <v>498</v>
      </c>
      <c r="Q1330" s="1"/>
      <c r="R1330" s="1">
        <v>24</v>
      </c>
      <c r="S1330" s="1">
        <v>306</v>
      </c>
      <c r="T1330" s="1">
        <v>1112</v>
      </c>
      <c r="U1330" s="1"/>
      <c r="V1330" s="1"/>
      <c r="W1330" s="1"/>
      <c r="X1330" s="1"/>
      <c r="Y1330" s="1">
        <v>45</v>
      </c>
      <c r="Z1330" s="1">
        <v>9</v>
      </c>
      <c r="AA1330" s="1"/>
      <c r="AB1330" s="1"/>
      <c r="AC1330" s="1"/>
      <c r="AD1330" s="1"/>
      <c r="AI1330" t="str">
        <f>A1330</f>
        <v>Mail Ballots</v>
      </c>
      <c r="AL1330" s="7"/>
      <c r="AN1330" s="97">
        <v>44</v>
      </c>
      <c r="AO1330" s="99">
        <v>99</v>
      </c>
      <c r="AQ1330" s="106">
        <v>99000</v>
      </c>
      <c r="AR1330" s="106">
        <f t="shared" si="391"/>
        <v>44099</v>
      </c>
      <c r="AT1330" s="109">
        <f t="shared" si="392"/>
        <v>4499000</v>
      </c>
      <c r="BA1330" s="7">
        <f t="shared" si="375"/>
        <v>0</v>
      </c>
      <c r="BB1330" s="7" t="e">
        <f t="shared" si="376"/>
        <v>#N/A</v>
      </c>
      <c r="BC1330" s="7">
        <f t="shared" si="377"/>
        <v>0</v>
      </c>
      <c r="BD1330" s="7">
        <f t="shared" si="378"/>
        <v>0</v>
      </c>
      <c r="BE1330" s="7">
        <f t="shared" si="379"/>
        <v>1</v>
      </c>
      <c r="BF1330" s="117"/>
      <c r="BI1330" s="117"/>
      <c r="BJ1330" s="117"/>
      <c r="BK1330" s="168"/>
    </row>
    <row r="1331" spans="1:63" collapsed="1">
      <c r="A1331" t="s">
        <v>3134</v>
      </c>
      <c r="B1331" s="9" t="s">
        <v>1105</v>
      </c>
      <c r="C1331" s="1">
        <f t="shared" si="381"/>
        <v>61614</v>
      </c>
      <c r="D1331" s="7">
        <f t="shared" si="382"/>
        <v>2</v>
      </c>
      <c r="E1331" s="7" t="e">
        <f t="shared" si="383"/>
        <v>#N/A</v>
      </c>
      <c r="F1331" s="7">
        <f t="shared" si="384"/>
        <v>5</v>
      </c>
      <c r="G1331" s="7">
        <f t="shared" si="372"/>
        <v>3</v>
      </c>
      <c r="H1331" s="49">
        <f t="shared" si="385"/>
        <v>24258</v>
      </c>
      <c r="I1331" s="177">
        <f t="shared" si="386"/>
        <v>0.39370922193008084</v>
      </c>
      <c r="J1331" s="8"/>
      <c r="K1331" s="2">
        <f t="shared" si="387"/>
        <v>0.24285065082611096</v>
      </c>
      <c r="L1331" s="2">
        <f t="shared" si="388"/>
        <v>0</v>
      </c>
      <c r="M1331" s="2">
        <f t="shared" si="389"/>
        <v>6.1998896354724577E-3</v>
      </c>
      <c r="N1331" s="2">
        <f t="shared" si="393"/>
        <v>0.10413217775180965</v>
      </c>
      <c r="O1331" s="2">
        <f t="shared" si="390"/>
        <v>0.75094945953841652</v>
      </c>
      <c r="P1331" s="1">
        <f>SUM(P1291:P1330)</f>
        <v>14963</v>
      </c>
      <c r="Q1331" s="1"/>
      <c r="R1331" s="1">
        <f>SUM(R1291:R1330)</f>
        <v>382</v>
      </c>
      <c r="S1331" s="1">
        <f t="shared" ref="S1331:Y1331" si="394">SUM(S1291:S1330)</f>
        <v>6416</v>
      </c>
      <c r="T1331" s="1">
        <f t="shared" si="394"/>
        <v>39221</v>
      </c>
      <c r="U1331" s="1"/>
      <c r="V1331" s="1"/>
      <c r="W1331" s="1"/>
      <c r="X1331" s="1"/>
      <c r="Y1331" s="1">
        <f t="shared" si="394"/>
        <v>417</v>
      </c>
      <c r="Z1331" s="1">
        <f>SUM(Z1291:Z1330)</f>
        <v>215</v>
      </c>
      <c r="AA1331" s="1"/>
      <c r="AB1331" s="1"/>
      <c r="AC1331" s="1"/>
      <c r="AD1331" s="1"/>
      <c r="AI1331" t="str">
        <f t="shared" ref="AI1331:AI1393" si="395">A1331</f>
        <v>Rhode Island</v>
      </c>
      <c r="AN1331" s="97">
        <v>44</v>
      </c>
      <c r="AR1331" s="97">
        <v>44</v>
      </c>
      <c r="AS1331" t="s">
        <v>1619</v>
      </c>
      <c r="AT1331" s="97">
        <v>44</v>
      </c>
      <c r="AW1331">
        <v>1545.05</v>
      </c>
      <c r="AX1331">
        <v>500.12</v>
      </c>
      <c r="AY1331">
        <v>1044.93</v>
      </c>
      <c r="BA1331" s="7">
        <f t="shared" si="375"/>
        <v>0</v>
      </c>
      <c r="BB1331" s="7" t="e">
        <f t="shared" si="376"/>
        <v>#N/A</v>
      </c>
      <c r="BC1331" s="7">
        <f t="shared" si="377"/>
        <v>0</v>
      </c>
      <c r="BD1331" s="7">
        <f t="shared" si="378"/>
        <v>0</v>
      </c>
      <c r="BE1331" s="7">
        <f t="shared" si="379"/>
        <v>1</v>
      </c>
      <c r="BF1331" s="117"/>
      <c r="BI1331" s="117"/>
      <c r="BJ1331" s="117"/>
      <c r="BK1331" s="168"/>
    </row>
    <row r="1332" spans="1:63">
      <c r="B1332" s="9"/>
      <c r="C1332" s="1"/>
      <c r="D1332" s="7"/>
      <c r="E1332" s="7"/>
      <c r="F1332" s="7"/>
      <c r="G1332" s="7"/>
      <c r="H1332" s="49"/>
      <c r="I1332" s="177"/>
      <c r="K1332" s="2"/>
      <c r="L1332" s="2"/>
      <c r="M1332" s="2"/>
      <c r="N1332" s="2"/>
      <c r="O1332" s="2"/>
      <c r="P1332" s="1"/>
      <c r="Q1332" s="1"/>
      <c r="R1332" s="1"/>
      <c r="S1332" s="1"/>
      <c r="T1332" s="1"/>
      <c r="U1332" s="1"/>
      <c r="V1332" s="1"/>
      <c r="W1332" s="1"/>
      <c r="X1332" s="1"/>
      <c r="Y1332" s="1"/>
      <c r="Z1332" s="83"/>
      <c r="AA1332" s="1"/>
      <c r="AB1332" s="1"/>
      <c r="AC1332" s="1"/>
      <c r="AD1332" s="1"/>
      <c r="BA1332" s="7"/>
      <c r="BB1332" s="7"/>
      <c r="BC1332" s="7"/>
      <c r="BD1332" s="7"/>
      <c r="BE1332" s="7"/>
      <c r="BF1332" s="117"/>
      <c r="BI1332" s="117"/>
      <c r="BJ1332" s="117"/>
      <c r="BK1332" s="168"/>
    </row>
    <row r="1333" spans="1:63" hidden="1" outlineLevel="1">
      <c r="A1333" t="s">
        <v>1826</v>
      </c>
      <c r="B1333" s="9" t="s">
        <v>2938</v>
      </c>
      <c r="C1333" s="1">
        <f t="shared" ref="C1333:C1396" si="396">SUM(P1333:AG1333)</f>
        <v>230</v>
      </c>
      <c r="D1333" s="7">
        <f t="shared" ref="D1333:D1396" si="397">RANK(P1333,(P1333:AG1333))</f>
        <v>3</v>
      </c>
      <c r="E1333" s="7">
        <f t="shared" ref="E1333:E1396" si="398">RANK(Q1333,(P1333:AG1333))</f>
        <v>6</v>
      </c>
      <c r="F1333" s="7">
        <f t="shared" ref="F1333:F1396" si="399">IF(R1333&gt;0,RANK(R1333,(P1333:AG1333)),0)</f>
        <v>2</v>
      </c>
      <c r="G1333" s="7">
        <f t="shared" si="372"/>
        <v>4</v>
      </c>
      <c r="H1333" s="49">
        <f t="shared" ref="H1333:H1396" si="400">MAX(P1333:T1333)-LARGE(P1333:T1333,2)</f>
        <v>10</v>
      </c>
      <c r="I1333" s="177">
        <f t="shared" ref="I1333:I1396" si="401">H1333/C1333</f>
        <v>4.3478260869565216E-2</v>
      </c>
      <c r="J1333" s="8"/>
      <c r="K1333" s="2">
        <f t="shared" ref="K1333:K1396" si="402">IF(C1333=0,"-",P1333/C1333)</f>
        <v>0.22173913043478261</v>
      </c>
      <c r="L1333" s="2">
        <f t="shared" ref="L1333:L1396" si="403">IF(C1333=0,"-",Q1333/C1333)</f>
        <v>8.6956521739130436E-3</v>
      </c>
      <c r="M1333" s="2">
        <f t="shared" ref="M1333:M1396" si="404">IF(C1333=0,"-",R1333/C1333)</f>
        <v>0.24347826086956523</v>
      </c>
      <c r="N1333" s="2">
        <f t="shared" ref="N1333:N1396" si="405">IF(C1333=0,"-",S1333/C1333)</f>
        <v>0.14347826086956522</v>
      </c>
      <c r="O1333" s="2">
        <f t="shared" ref="O1333:O1396" si="406">IF(C1333=0,"-",(1-K1333-L1333-M1333-N1333))</f>
        <v>0.38260869565217387</v>
      </c>
      <c r="P1333" s="1">
        <v>51</v>
      </c>
      <c r="Q1333" s="1">
        <v>2</v>
      </c>
      <c r="R1333" s="1">
        <v>56</v>
      </c>
      <c r="S1333" s="1">
        <v>33</v>
      </c>
      <c r="T1333" s="1">
        <v>66</v>
      </c>
      <c r="U1333" s="1">
        <v>17</v>
      </c>
      <c r="V1333" s="1">
        <v>1</v>
      </c>
      <c r="W1333" s="1">
        <v>0</v>
      </c>
      <c r="X1333" s="1">
        <v>2</v>
      </c>
      <c r="Y1333" s="1"/>
      <c r="Z1333" s="1">
        <v>1</v>
      </c>
      <c r="AA1333" s="1"/>
      <c r="AB1333" s="1"/>
      <c r="AC1333" s="1"/>
      <c r="AD1333" s="1">
        <v>1</v>
      </c>
      <c r="AI1333" t="str">
        <f t="shared" si="395"/>
        <v>Addison</v>
      </c>
      <c r="AJ1333" t="s">
        <v>1826</v>
      </c>
      <c r="AK1333" s="182">
        <v>1</v>
      </c>
      <c r="AL1333" s="7"/>
      <c r="AN1333" s="97">
        <v>50</v>
      </c>
      <c r="AO1333" s="99">
        <v>1</v>
      </c>
      <c r="AP1333" s="99">
        <v>5</v>
      </c>
      <c r="AQ1333" s="106">
        <v>325</v>
      </c>
      <c r="AR1333" s="106">
        <f t="shared" ref="AR1333:AR1396" si="407">AN1333*1000+AO1333</f>
        <v>50001</v>
      </c>
      <c r="AS1333" s="9" t="s">
        <v>1711</v>
      </c>
      <c r="AT1333" s="109">
        <f t="shared" ref="AT1333:AT1396" si="408">AN1333*100000+AQ1333</f>
        <v>5000325</v>
      </c>
      <c r="AW1333">
        <v>48.97</v>
      </c>
      <c r="AX1333">
        <v>7.25</v>
      </c>
      <c r="AY1333">
        <v>41.73</v>
      </c>
      <c r="BA1333" s="7">
        <f t="shared" si="375"/>
        <v>0</v>
      </c>
      <c r="BB1333" s="7">
        <f t="shared" si="376"/>
        <v>0</v>
      </c>
      <c r="BC1333" s="7">
        <f t="shared" si="377"/>
        <v>0</v>
      </c>
      <c r="BD1333" s="7">
        <f t="shared" si="378"/>
        <v>0</v>
      </c>
      <c r="BE1333" s="7">
        <f t="shared" si="379"/>
        <v>1</v>
      </c>
      <c r="BF1333" s="117"/>
      <c r="BG1333" s="1">
        <v>1</v>
      </c>
      <c r="BH1333" s="1">
        <v>1</v>
      </c>
      <c r="BI1333" s="117"/>
      <c r="BJ1333" s="117"/>
      <c r="BK1333" s="168"/>
    </row>
    <row r="1334" spans="1:63" hidden="1" outlineLevel="1">
      <c r="A1334" t="s">
        <v>1675</v>
      </c>
      <c r="B1334" s="9" t="s">
        <v>2938</v>
      </c>
      <c r="C1334" s="1">
        <f t="shared" si="396"/>
        <v>87</v>
      </c>
      <c r="D1334" s="7">
        <f t="shared" si="397"/>
        <v>2</v>
      </c>
      <c r="E1334" s="7">
        <f t="shared" si="398"/>
        <v>6</v>
      </c>
      <c r="F1334" s="7">
        <f t="shared" si="399"/>
        <v>3</v>
      </c>
      <c r="G1334" s="7">
        <f t="shared" si="372"/>
        <v>4</v>
      </c>
      <c r="H1334" s="49">
        <f t="shared" si="400"/>
        <v>12</v>
      </c>
      <c r="I1334" s="177">
        <f t="shared" si="401"/>
        <v>0.13793103448275862</v>
      </c>
      <c r="J1334" s="8"/>
      <c r="K1334" s="2">
        <f t="shared" si="402"/>
        <v>0.26436781609195403</v>
      </c>
      <c r="L1334" s="2">
        <f t="shared" si="403"/>
        <v>1.1494252873563218E-2</v>
      </c>
      <c r="M1334" s="2">
        <f t="shared" si="404"/>
        <v>0.16091954022988506</v>
      </c>
      <c r="N1334" s="2">
        <f t="shared" si="405"/>
        <v>0.11494252873563218</v>
      </c>
      <c r="O1334" s="2">
        <f t="shared" si="406"/>
        <v>0.44827586206896552</v>
      </c>
      <c r="P1334" s="1">
        <v>23</v>
      </c>
      <c r="Q1334" s="1">
        <v>1</v>
      </c>
      <c r="R1334" s="1">
        <v>14</v>
      </c>
      <c r="S1334" s="1">
        <v>10</v>
      </c>
      <c r="T1334" s="1">
        <v>35</v>
      </c>
      <c r="U1334" s="1">
        <v>4</v>
      </c>
      <c r="V1334" s="1">
        <v>0</v>
      </c>
      <c r="W1334" s="1">
        <v>0</v>
      </c>
      <c r="X1334" s="1">
        <v>0</v>
      </c>
      <c r="Y1334" s="1"/>
      <c r="Z1334" s="1">
        <v>0</v>
      </c>
      <c r="AA1334" s="1"/>
      <c r="AB1334" s="1"/>
      <c r="AC1334" s="1"/>
      <c r="AD1334" s="1">
        <v>0</v>
      </c>
      <c r="AI1334" t="str">
        <f t="shared" si="395"/>
        <v>Albany</v>
      </c>
      <c r="AJ1334" t="s">
        <v>2168</v>
      </c>
      <c r="AK1334" s="182">
        <v>1</v>
      </c>
      <c r="AL1334" s="7"/>
      <c r="AN1334" s="97">
        <v>50</v>
      </c>
      <c r="AO1334" s="99">
        <v>19</v>
      </c>
      <c r="AP1334" s="99">
        <v>5</v>
      </c>
      <c r="AQ1334" s="106">
        <v>475</v>
      </c>
      <c r="AR1334" s="106">
        <f t="shared" si="407"/>
        <v>50019</v>
      </c>
      <c r="AS1334" s="9" t="s">
        <v>1711</v>
      </c>
      <c r="AT1334" s="109">
        <f t="shared" si="408"/>
        <v>5000475</v>
      </c>
      <c r="AW1334">
        <v>38.68</v>
      </c>
      <c r="AX1334">
        <v>0.2</v>
      </c>
      <c r="AY1334">
        <v>38.479999999999997</v>
      </c>
      <c r="BA1334" s="7">
        <f t="shared" si="375"/>
        <v>0</v>
      </c>
      <c r="BB1334" s="7">
        <f t="shared" si="376"/>
        <v>0</v>
      </c>
      <c r="BC1334" s="7">
        <f t="shared" si="377"/>
        <v>0</v>
      </c>
      <c r="BD1334" s="7">
        <f t="shared" si="378"/>
        <v>0</v>
      </c>
      <c r="BE1334" s="7">
        <f t="shared" si="379"/>
        <v>1</v>
      </c>
      <c r="BF1334" s="117"/>
      <c r="BG1334" s="1">
        <v>0</v>
      </c>
      <c r="BH1334" s="1">
        <v>0</v>
      </c>
      <c r="BI1334" s="117"/>
      <c r="BJ1334" s="117"/>
      <c r="BK1334" s="168"/>
    </row>
    <row r="1335" spans="1:63" hidden="1" outlineLevel="1">
      <c r="A1335" t="s">
        <v>3326</v>
      </c>
      <c r="B1335" s="9" t="s">
        <v>2938</v>
      </c>
      <c r="C1335" s="1">
        <f t="shared" si="396"/>
        <v>216</v>
      </c>
      <c r="D1335" s="7">
        <f t="shared" si="397"/>
        <v>2</v>
      </c>
      <c r="E1335" s="7">
        <f t="shared" si="398"/>
        <v>5</v>
      </c>
      <c r="F1335" s="7">
        <f t="shared" si="399"/>
        <v>3</v>
      </c>
      <c r="G1335" s="7">
        <f t="shared" si="372"/>
        <v>4</v>
      </c>
      <c r="H1335" s="49">
        <f t="shared" si="400"/>
        <v>60</v>
      </c>
      <c r="I1335" s="177">
        <f t="shared" si="401"/>
        <v>0.27777777777777779</v>
      </c>
      <c r="J1335" s="8"/>
      <c r="K1335" s="2">
        <f t="shared" si="402"/>
        <v>0.19444444444444445</v>
      </c>
      <c r="L1335" s="2">
        <f t="shared" si="403"/>
        <v>4.1666666666666664E-2</v>
      </c>
      <c r="M1335" s="2">
        <f t="shared" si="404"/>
        <v>0.14351851851851852</v>
      </c>
      <c r="N1335" s="2">
        <f t="shared" si="405"/>
        <v>9.2592592592592587E-2</v>
      </c>
      <c r="O1335" s="2">
        <f t="shared" si="406"/>
        <v>0.5277777777777779</v>
      </c>
      <c r="P1335" s="1">
        <v>42</v>
      </c>
      <c r="Q1335" s="1">
        <v>9</v>
      </c>
      <c r="R1335" s="1">
        <v>31</v>
      </c>
      <c r="S1335" s="1">
        <v>20</v>
      </c>
      <c r="T1335" s="1">
        <v>102</v>
      </c>
      <c r="U1335" s="1">
        <v>5</v>
      </c>
      <c r="V1335" s="1">
        <v>2</v>
      </c>
      <c r="W1335" s="1">
        <v>1</v>
      </c>
      <c r="X1335" s="1">
        <v>3</v>
      </c>
      <c r="Y1335" s="1"/>
      <c r="Z1335" s="1">
        <v>1</v>
      </c>
      <c r="AA1335" s="1"/>
      <c r="AB1335" s="1"/>
      <c r="AC1335" s="1"/>
      <c r="AD1335" s="1">
        <v>0</v>
      </c>
      <c r="AI1335" t="str">
        <f t="shared" si="395"/>
        <v>Alburgh</v>
      </c>
      <c r="AJ1335" t="s">
        <v>2300</v>
      </c>
      <c r="AK1335" s="182">
        <v>1</v>
      </c>
      <c r="AL1335" s="7"/>
      <c r="AN1335" s="97">
        <v>50</v>
      </c>
      <c r="AO1335" s="99">
        <v>13</v>
      </c>
      <c r="AP1335" s="99">
        <v>5</v>
      </c>
      <c r="AQ1335" s="106">
        <v>700</v>
      </c>
      <c r="AR1335" s="106">
        <f t="shared" si="407"/>
        <v>50013</v>
      </c>
      <c r="AS1335" s="9" t="s">
        <v>1711</v>
      </c>
      <c r="AT1335" s="109">
        <f t="shared" si="408"/>
        <v>5000700</v>
      </c>
      <c r="AW1335">
        <v>48.8</v>
      </c>
      <c r="AX1335">
        <v>19.5</v>
      </c>
      <c r="AY1335">
        <v>29.3</v>
      </c>
      <c r="BA1335" s="7">
        <f t="shared" si="375"/>
        <v>0</v>
      </c>
      <c r="BB1335" s="7">
        <f t="shared" si="376"/>
        <v>0</v>
      </c>
      <c r="BC1335" s="7">
        <f t="shared" si="377"/>
        <v>0</v>
      </c>
      <c r="BD1335" s="7">
        <f t="shared" si="378"/>
        <v>0</v>
      </c>
      <c r="BE1335" s="7">
        <f t="shared" si="379"/>
        <v>1</v>
      </c>
      <c r="BF1335" s="117"/>
      <c r="BG1335" s="1">
        <v>0</v>
      </c>
      <c r="BH1335" s="1">
        <v>0</v>
      </c>
      <c r="BI1335" s="117"/>
      <c r="BJ1335" s="117"/>
      <c r="BK1335" s="168"/>
    </row>
    <row r="1336" spans="1:63" hidden="1" outlineLevel="1">
      <c r="A1336" t="s">
        <v>777</v>
      </c>
      <c r="B1336" s="9" t="s">
        <v>2938</v>
      </c>
      <c r="C1336" s="1">
        <f t="shared" si="396"/>
        <v>77</v>
      </c>
      <c r="D1336" s="7">
        <f t="shared" si="397"/>
        <v>2</v>
      </c>
      <c r="E1336" s="7">
        <f t="shared" si="398"/>
        <v>8</v>
      </c>
      <c r="F1336" s="7">
        <f t="shared" si="399"/>
        <v>4</v>
      </c>
      <c r="G1336" s="7">
        <f t="shared" si="372"/>
        <v>2</v>
      </c>
      <c r="H1336" s="49">
        <f t="shared" si="400"/>
        <v>14</v>
      </c>
      <c r="I1336" s="177">
        <f t="shared" si="401"/>
        <v>0.18181818181818182</v>
      </c>
      <c r="J1336" s="8"/>
      <c r="K1336" s="2">
        <f t="shared" si="402"/>
        <v>0.16883116883116883</v>
      </c>
      <c r="L1336" s="2">
        <f t="shared" si="403"/>
        <v>0</v>
      </c>
      <c r="M1336" s="2">
        <f t="shared" si="404"/>
        <v>0.12987012987012986</v>
      </c>
      <c r="N1336" s="2">
        <f t="shared" si="405"/>
        <v>0.16883116883116883</v>
      </c>
      <c r="O1336" s="2">
        <f t="shared" si="406"/>
        <v>0.53246753246753253</v>
      </c>
      <c r="P1336" s="1">
        <v>13</v>
      </c>
      <c r="Q1336" s="1">
        <v>0</v>
      </c>
      <c r="R1336" s="1">
        <v>10</v>
      </c>
      <c r="S1336" s="1">
        <v>13</v>
      </c>
      <c r="T1336" s="1">
        <v>27</v>
      </c>
      <c r="U1336" s="1">
        <v>6</v>
      </c>
      <c r="V1336" s="1">
        <v>0</v>
      </c>
      <c r="W1336" s="1">
        <v>0</v>
      </c>
      <c r="X1336" s="1">
        <v>5</v>
      </c>
      <c r="Y1336" s="1"/>
      <c r="Z1336" s="1">
        <v>0</v>
      </c>
      <c r="AA1336" s="1"/>
      <c r="AB1336" s="1"/>
      <c r="AC1336" s="1"/>
      <c r="AD1336" s="1">
        <v>3</v>
      </c>
      <c r="AI1336" t="str">
        <f t="shared" si="395"/>
        <v>Andover</v>
      </c>
      <c r="AJ1336" t="s">
        <v>1842</v>
      </c>
      <c r="AK1336" s="182">
        <v>1</v>
      </c>
      <c r="AL1336" s="7"/>
      <c r="AN1336" s="97">
        <v>50</v>
      </c>
      <c r="AO1336" s="99">
        <v>27</v>
      </c>
      <c r="AP1336" s="99">
        <v>5</v>
      </c>
      <c r="AQ1336" s="106">
        <v>1300</v>
      </c>
      <c r="AR1336" s="106">
        <f t="shared" si="407"/>
        <v>50027</v>
      </c>
      <c r="AS1336" s="9" t="s">
        <v>1711</v>
      </c>
      <c r="AT1336" s="109">
        <f t="shared" si="408"/>
        <v>5001300</v>
      </c>
      <c r="AW1336">
        <v>28.78</v>
      </c>
      <c r="AX1336">
        <v>0.01</v>
      </c>
      <c r="AY1336">
        <v>28.77</v>
      </c>
      <c r="BA1336" s="7">
        <f t="shared" si="375"/>
        <v>0</v>
      </c>
      <c r="BB1336" s="7">
        <f t="shared" si="376"/>
        <v>0</v>
      </c>
      <c r="BC1336" s="7">
        <f t="shared" si="377"/>
        <v>0</v>
      </c>
      <c r="BD1336" s="7">
        <f t="shared" si="378"/>
        <v>0</v>
      </c>
      <c r="BE1336" s="7">
        <f t="shared" si="379"/>
        <v>1</v>
      </c>
      <c r="BF1336" s="117"/>
      <c r="BG1336" s="1">
        <v>0</v>
      </c>
      <c r="BH1336" s="1">
        <v>1</v>
      </c>
      <c r="BI1336" s="117"/>
      <c r="BJ1336" s="117"/>
      <c r="BK1336" s="168"/>
    </row>
    <row r="1337" spans="1:63" hidden="1" outlineLevel="1">
      <c r="A1337" t="s">
        <v>862</v>
      </c>
      <c r="B1337" s="9" t="s">
        <v>2938</v>
      </c>
      <c r="C1337" s="1">
        <f t="shared" si="396"/>
        <v>251</v>
      </c>
      <c r="D1337" s="7">
        <f t="shared" si="397"/>
        <v>2</v>
      </c>
      <c r="E1337" s="7">
        <f t="shared" si="398"/>
        <v>7</v>
      </c>
      <c r="F1337" s="7">
        <f t="shared" si="399"/>
        <v>2</v>
      </c>
      <c r="G1337" s="7">
        <f t="shared" si="372"/>
        <v>4</v>
      </c>
      <c r="H1337" s="49">
        <f t="shared" si="400"/>
        <v>36</v>
      </c>
      <c r="I1337" s="177">
        <f t="shared" si="401"/>
        <v>0.14342629482071714</v>
      </c>
      <c r="J1337" s="8"/>
      <c r="K1337" s="2">
        <f t="shared" si="402"/>
        <v>0.20318725099601595</v>
      </c>
      <c r="L1337" s="2">
        <f t="shared" si="403"/>
        <v>1.1952191235059761E-2</v>
      </c>
      <c r="M1337" s="2">
        <f t="shared" si="404"/>
        <v>0.20318725099601595</v>
      </c>
      <c r="N1337" s="2">
        <f t="shared" si="405"/>
        <v>0.16334661354581673</v>
      </c>
      <c r="O1337" s="2">
        <f t="shared" si="406"/>
        <v>0.41832669322709159</v>
      </c>
      <c r="P1337" s="1">
        <v>51</v>
      </c>
      <c r="Q1337" s="1">
        <v>3</v>
      </c>
      <c r="R1337" s="1">
        <v>51</v>
      </c>
      <c r="S1337" s="1">
        <v>41</v>
      </c>
      <c r="T1337" s="1">
        <v>87</v>
      </c>
      <c r="U1337" s="1">
        <v>11</v>
      </c>
      <c r="V1337" s="1">
        <v>1</v>
      </c>
      <c r="W1337" s="1">
        <v>4</v>
      </c>
      <c r="X1337" s="1">
        <v>0</v>
      </c>
      <c r="Y1337" s="1"/>
      <c r="Z1337" s="1">
        <v>2</v>
      </c>
      <c r="AA1337" s="1"/>
      <c r="AB1337" s="1"/>
      <c r="AC1337" s="1"/>
      <c r="AD1337" s="1">
        <v>0</v>
      </c>
      <c r="AI1337" t="str">
        <f t="shared" si="395"/>
        <v>Arlington</v>
      </c>
      <c r="AJ1337" t="s">
        <v>2063</v>
      </c>
      <c r="AK1337" s="182">
        <v>1</v>
      </c>
      <c r="AL1337" s="7"/>
      <c r="AN1337" s="97">
        <v>50</v>
      </c>
      <c r="AO1337" s="99">
        <v>3</v>
      </c>
      <c r="AP1337" s="99">
        <v>5</v>
      </c>
      <c r="AQ1337" s="106">
        <v>1450</v>
      </c>
      <c r="AR1337" s="106">
        <f t="shared" si="407"/>
        <v>50003</v>
      </c>
      <c r="AS1337" s="9" t="s">
        <v>1711</v>
      </c>
      <c r="AT1337" s="109">
        <f t="shared" si="408"/>
        <v>5001450</v>
      </c>
      <c r="AW1337">
        <v>42.44</v>
      </c>
      <c r="AX1337">
        <v>0.02</v>
      </c>
      <c r="AY1337">
        <v>42.42</v>
      </c>
      <c r="BA1337" s="7">
        <f t="shared" si="375"/>
        <v>0</v>
      </c>
      <c r="BB1337" s="7">
        <f t="shared" si="376"/>
        <v>0</v>
      </c>
      <c r="BC1337" s="7">
        <f t="shared" si="377"/>
        <v>0</v>
      </c>
      <c r="BD1337" s="7">
        <f t="shared" si="378"/>
        <v>0</v>
      </c>
      <c r="BE1337" s="7">
        <f t="shared" si="379"/>
        <v>1</v>
      </c>
      <c r="BF1337" s="117"/>
      <c r="BG1337" s="1">
        <v>0</v>
      </c>
      <c r="BH1337" s="1">
        <v>1</v>
      </c>
      <c r="BI1337" s="117"/>
      <c r="BJ1337" s="117"/>
      <c r="BK1337" s="168"/>
    </row>
    <row r="1338" spans="1:63" hidden="1" outlineLevel="1">
      <c r="A1338" t="s">
        <v>2282</v>
      </c>
      <c r="B1338" s="9" t="s">
        <v>2938</v>
      </c>
      <c r="C1338" s="1">
        <f t="shared" si="396"/>
        <v>42</v>
      </c>
      <c r="D1338" s="7">
        <f t="shared" si="397"/>
        <v>1</v>
      </c>
      <c r="E1338" s="7">
        <f t="shared" si="398"/>
        <v>6</v>
      </c>
      <c r="F1338" s="7">
        <f t="shared" si="399"/>
        <v>4</v>
      </c>
      <c r="G1338" s="7">
        <f t="shared" ref="G1338:G1401" si="409">IF(S1338&gt;0,RANK(S1338,(P1338:AD1338)),0)</f>
        <v>3</v>
      </c>
      <c r="H1338" s="49">
        <f t="shared" si="400"/>
        <v>3</v>
      </c>
      <c r="I1338" s="177">
        <f t="shared" si="401"/>
        <v>7.1428571428571425E-2</v>
      </c>
      <c r="J1338" s="8"/>
      <c r="K1338" s="2">
        <f t="shared" si="402"/>
        <v>0.38095238095238093</v>
      </c>
      <c r="L1338" s="2">
        <f t="shared" si="403"/>
        <v>2.3809523809523808E-2</v>
      </c>
      <c r="M1338" s="2">
        <f t="shared" si="404"/>
        <v>9.5238095238095233E-2</v>
      </c>
      <c r="N1338" s="2">
        <f t="shared" si="405"/>
        <v>0.11904761904761904</v>
      </c>
      <c r="O1338" s="2">
        <f t="shared" si="406"/>
        <v>0.38095238095238093</v>
      </c>
      <c r="P1338" s="1">
        <v>16</v>
      </c>
      <c r="Q1338" s="1">
        <v>1</v>
      </c>
      <c r="R1338" s="1">
        <v>4</v>
      </c>
      <c r="S1338" s="1">
        <v>5</v>
      </c>
      <c r="T1338" s="1">
        <v>13</v>
      </c>
      <c r="U1338" s="1">
        <v>3</v>
      </c>
      <c r="V1338" s="1">
        <v>0</v>
      </c>
      <c r="W1338" s="1">
        <v>0</v>
      </c>
      <c r="X1338" s="1">
        <v>0</v>
      </c>
      <c r="Y1338" s="1"/>
      <c r="Z1338" s="1">
        <v>0</v>
      </c>
      <c r="AA1338" s="1"/>
      <c r="AB1338" s="1"/>
      <c r="AC1338" s="1"/>
      <c r="AD1338" s="1">
        <v>0</v>
      </c>
      <c r="AI1338" t="str">
        <f t="shared" si="395"/>
        <v>Athens</v>
      </c>
      <c r="AJ1338" t="s">
        <v>2452</v>
      </c>
      <c r="AK1338" s="182">
        <v>1</v>
      </c>
      <c r="AL1338" s="7"/>
      <c r="AN1338" s="97">
        <v>50</v>
      </c>
      <c r="AO1338" s="99">
        <v>25</v>
      </c>
      <c r="AP1338" s="99">
        <v>5</v>
      </c>
      <c r="AQ1338" s="106">
        <v>1900</v>
      </c>
      <c r="AR1338" s="106">
        <f t="shared" si="407"/>
        <v>50025</v>
      </c>
      <c r="AS1338" s="9" t="s">
        <v>1711</v>
      </c>
      <c r="AT1338" s="109">
        <f t="shared" si="408"/>
        <v>5001900</v>
      </c>
      <c r="AW1338">
        <v>13.08</v>
      </c>
      <c r="AX1338">
        <v>0.04</v>
      </c>
      <c r="AY1338">
        <v>13.04</v>
      </c>
      <c r="BA1338" s="7">
        <f t="shared" si="375"/>
        <v>1</v>
      </c>
      <c r="BB1338" s="7">
        <f t="shared" si="376"/>
        <v>0</v>
      </c>
      <c r="BC1338" s="7">
        <f t="shared" si="377"/>
        <v>0</v>
      </c>
      <c r="BD1338" s="7">
        <f t="shared" si="378"/>
        <v>0</v>
      </c>
      <c r="BE1338" s="7">
        <f t="shared" si="379"/>
        <v>0</v>
      </c>
      <c r="BF1338" s="117"/>
      <c r="BG1338" s="1">
        <v>0</v>
      </c>
      <c r="BH1338" s="1">
        <v>0</v>
      </c>
      <c r="BI1338" s="117"/>
      <c r="BJ1338" s="117"/>
      <c r="BK1338" s="168"/>
    </row>
    <row r="1339" spans="1:63" hidden="1" outlineLevel="1">
      <c r="A1339" t="s">
        <v>1498</v>
      </c>
      <c r="B1339" s="9" t="s">
        <v>2938</v>
      </c>
      <c r="C1339" s="1">
        <f t="shared" si="396"/>
        <v>96</v>
      </c>
      <c r="D1339" s="7">
        <f t="shared" si="397"/>
        <v>2</v>
      </c>
      <c r="E1339" s="7">
        <f t="shared" si="398"/>
        <v>8</v>
      </c>
      <c r="F1339" s="7">
        <f t="shared" si="399"/>
        <v>4</v>
      </c>
      <c r="G1339" s="7">
        <f t="shared" si="409"/>
        <v>3</v>
      </c>
      <c r="H1339" s="49">
        <f t="shared" si="400"/>
        <v>9</v>
      </c>
      <c r="I1339" s="177">
        <f t="shared" si="401"/>
        <v>9.375E-2</v>
      </c>
      <c r="J1339" s="8"/>
      <c r="K1339" s="2">
        <f t="shared" si="402"/>
        <v>0.26041666666666669</v>
      </c>
      <c r="L1339" s="2">
        <f t="shared" si="403"/>
        <v>1.0416666666666666E-2</v>
      </c>
      <c r="M1339" s="2">
        <f t="shared" si="404"/>
        <v>7.2916666666666671E-2</v>
      </c>
      <c r="N1339" s="2">
        <f t="shared" si="405"/>
        <v>0.19791666666666666</v>
      </c>
      <c r="O1339" s="2">
        <f t="shared" si="406"/>
        <v>0.45833333333333337</v>
      </c>
      <c r="P1339" s="1">
        <v>25</v>
      </c>
      <c r="Q1339" s="1">
        <v>1</v>
      </c>
      <c r="R1339" s="1">
        <v>7</v>
      </c>
      <c r="S1339" s="1">
        <v>19</v>
      </c>
      <c r="T1339" s="1">
        <v>34</v>
      </c>
      <c r="U1339" s="1">
        <v>4</v>
      </c>
      <c r="V1339" s="1">
        <v>0</v>
      </c>
      <c r="W1339" s="1">
        <v>0</v>
      </c>
      <c r="X1339" s="1">
        <v>1</v>
      </c>
      <c r="Y1339" s="1"/>
      <c r="Z1339" s="1">
        <v>3</v>
      </c>
      <c r="AA1339" s="1"/>
      <c r="AB1339" s="1"/>
      <c r="AC1339" s="1"/>
      <c r="AD1339" s="1">
        <v>2</v>
      </c>
      <c r="AI1339" t="str">
        <f t="shared" si="395"/>
        <v>Bakersfield</v>
      </c>
      <c r="AJ1339" t="s">
        <v>2409</v>
      </c>
      <c r="AK1339" s="182">
        <v>1</v>
      </c>
      <c r="AL1339" s="7"/>
      <c r="AN1339" s="97">
        <v>50</v>
      </c>
      <c r="AO1339" s="99">
        <v>11</v>
      </c>
      <c r="AP1339" s="99">
        <v>10</v>
      </c>
      <c r="AQ1339" s="106">
        <v>2500</v>
      </c>
      <c r="AR1339" s="106">
        <f t="shared" si="407"/>
        <v>50011</v>
      </c>
      <c r="AS1339" s="9" t="s">
        <v>1711</v>
      </c>
      <c r="AT1339" s="109">
        <f t="shared" si="408"/>
        <v>5002500</v>
      </c>
      <c r="AW1339">
        <v>44.62</v>
      </c>
      <c r="AX1339">
        <v>0.03</v>
      </c>
      <c r="AY1339">
        <v>44.59</v>
      </c>
      <c r="BA1339" s="7">
        <f t="shared" si="375"/>
        <v>0</v>
      </c>
      <c r="BB1339" s="7">
        <f t="shared" si="376"/>
        <v>0</v>
      </c>
      <c r="BC1339" s="7">
        <f t="shared" si="377"/>
        <v>0</v>
      </c>
      <c r="BD1339" s="7">
        <f t="shared" si="378"/>
        <v>0</v>
      </c>
      <c r="BE1339" s="7">
        <f t="shared" si="379"/>
        <v>1</v>
      </c>
      <c r="BF1339" s="117"/>
      <c r="BG1339" s="1">
        <v>1</v>
      </c>
      <c r="BH1339" s="1">
        <v>0</v>
      </c>
      <c r="BI1339" s="117"/>
      <c r="BJ1339" s="117"/>
      <c r="BK1339" s="168"/>
    </row>
    <row r="1340" spans="1:63" hidden="1" outlineLevel="1">
      <c r="A1340" t="s">
        <v>1315</v>
      </c>
      <c r="B1340" s="9" t="s">
        <v>2938</v>
      </c>
      <c r="C1340" s="1">
        <f t="shared" si="396"/>
        <v>32</v>
      </c>
      <c r="D1340" s="7">
        <f t="shared" si="397"/>
        <v>2</v>
      </c>
      <c r="E1340" s="7">
        <f t="shared" si="398"/>
        <v>8</v>
      </c>
      <c r="F1340" s="7">
        <f t="shared" si="399"/>
        <v>3</v>
      </c>
      <c r="G1340" s="7">
        <f t="shared" si="409"/>
        <v>4</v>
      </c>
      <c r="H1340" s="49">
        <f t="shared" si="400"/>
        <v>8</v>
      </c>
      <c r="I1340" s="177">
        <f t="shared" si="401"/>
        <v>0.25</v>
      </c>
      <c r="J1340" s="8"/>
      <c r="K1340" s="2">
        <f t="shared" si="402"/>
        <v>0.1875</v>
      </c>
      <c r="L1340" s="2">
        <f t="shared" si="403"/>
        <v>0</v>
      </c>
      <c r="M1340" s="2">
        <f t="shared" si="404"/>
        <v>0.15625</v>
      </c>
      <c r="N1340" s="2">
        <f t="shared" si="405"/>
        <v>9.375E-2</v>
      </c>
      <c r="O1340" s="2">
        <f t="shared" si="406"/>
        <v>0.5625</v>
      </c>
      <c r="P1340" s="1">
        <v>6</v>
      </c>
      <c r="Q1340" s="1">
        <v>0</v>
      </c>
      <c r="R1340" s="1">
        <v>5</v>
      </c>
      <c r="S1340" s="1">
        <v>3</v>
      </c>
      <c r="T1340" s="1">
        <v>14</v>
      </c>
      <c r="U1340" s="1">
        <v>2</v>
      </c>
      <c r="V1340" s="1">
        <v>0</v>
      </c>
      <c r="W1340" s="1">
        <v>1</v>
      </c>
      <c r="X1340" s="1">
        <v>1</v>
      </c>
      <c r="Y1340" s="1"/>
      <c r="Z1340" s="1">
        <v>0</v>
      </c>
      <c r="AA1340" s="1"/>
      <c r="AB1340" s="1"/>
      <c r="AC1340" s="1"/>
      <c r="AD1340" s="1">
        <v>0</v>
      </c>
      <c r="AI1340" t="str">
        <f t="shared" si="395"/>
        <v>Baltimore</v>
      </c>
      <c r="AJ1340" t="s">
        <v>1842</v>
      </c>
      <c r="AK1340" s="182">
        <v>1</v>
      </c>
      <c r="AL1340" s="7"/>
      <c r="AN1340" s="97">
        <v>50</v>
      </c>
      <c r="AO1340" s="99">
        <v>27</v>
      </c>
      <c r="AP1340" s="99">
        <v>11</v>
      </c>
      <c r="AQ1340" s="106">
        <v>2575</v>
      </c>
      <c r="AR1340" s="106">
        <f t="shared" si="407"/>
        <v>50027</v>
      </c>
      <c r="AS1340" s="9" t="s">
        <v>1711</v>
      </c>
      <c r="AT1340" s="109">
        <f t="shared" si="408"/>
        <v>5002575</v>
      </c>
      <c r="AW1340">
        <v>4.67</v>
      </c>
      <c r="AX1340">
        <v>0</v>
      </c>
      <c r="AY1340">
        <v>4.67</v>
      </c>
      <c r="BA1340" s="7">
        <f t="shared" si="375"/>
        <v>0</v>
      </c>
      <c r="BB1340" s="7">
        <f t="shared" si="376"/>
        <v>0</v>
      </c>
      <c r="BC1340" s="7">
        <f t="shared" si="377"/>
        <v>0</v>
      </c>
      <c r="BD1340" s="7">
        <f t="shared" si="378"/>
        <v>0</v>
      </c>
      <c r="BE1340" s="7">
        <f t="shared" si="379"/>
        <v>1</v>
      </c>
      <c r="BF1340" s="117"/>
      <c r="BG1340" s="1">
        <v>0</v>
      </c>
      <c r="BH1340" s="1">
        <v>0</v>
      </c>
      <c r="BI1340" s="117"/>
      <c r="BJ1340" s="117"/>
      <c r="BK1340" s="168"/>
    </row>
    <row r="1341" spans="1:63" hidden="1" outlineLevel="1">
      <c r="A1341" t="s">
        <v>778</v>
      </c>
      <c r="B1341" s="9" t="s">
        <v>2938</v>
      </c>
      <c r="C1341" s="1">
        <f t="shared" si="396"/>
        <v>116</v>
      </c>
      <c r="D1341" s="7">
        <f t="shared" si="397"/>
        <v>1</v>
      </c>
      <c r="E1341" s="7">
        <f t="shared" si="398"/>
        <v>6</v>
      </c>
      <c r="F1341" s="7">
        <f t="shared" si="399"/>
        <v>3</v>
      </c>
      <c r="G1341" s="7">
        <f t="shared" si="409"/>
        <v>5</v>
      </c>
      <c r="H1341" s="49">
        <f t="shared" si="400"/>
        <v>3</v>
      </c>
      <c r="I1341" s="177">
        <f t="shared" si="401"/>
        <v>2.5862068965517241E-2</v>
      </c>
      <c r="J1341" s="8"/>
      <c r="K1341" s="2">
        <f t="shared" si="402"/>
        <v>0.35344827586206895</v>
      </c>
      <c r="L1341" s="2">
        <f t="shared" si="403"/>
        <v>3.4482758620689655E-2</v>
      </c>
      <c r="M1341" s="2">
        <f t="shared" si="404"/>
        <v>0.15517241379310345</v>
      </c>
      <c r="N1341" s="2">
        <f t="shared" si="405"/>
        <v>4.3103448275862072E-2</v>
      </c>
      <c r="O1341" s="2">
        <f t="shared" si="406"/>
        <v>0.41379310344827591</v>
      </c>
      <c r="P1341" s="1">
        <v>41</v>
      </c>
      <c r="Q1341" s="1">
        <v>4</v>
      </c>
      <c r="R1341" s="1">
        <v>18</v>
      </c>
      <c r="S1341" s="1">
        <v>5</v>
      </c>
      <c r="T1341" s="1">
        <v>38</v>
      </c>
      <c r="U1341" s="1">
        <v>8</v>
      </c>
      <c r="V1341" s="1">
        <v>1</v>
      </c>
      <c r="W1341" s="1">
        <v>1</v>
      </c>
      <c r="X1341" s="1">
        <v>0</v>
      </c>
      <c r="Y1341" s="1"/>
      <c r="Z1341" s="1">
        <v>0</v>
      </c>
      <c r="AA1341" s="1"/>
      <c r="AB1341" s="1"/>
      <c r="AC1341" s="1"/>
      <c r="AD1341" s="1">
        <v>0</v>
      </c>
      <c r="AI1341" t="str">
        <f t="shared" si="395"/>
        <v>Barnard</v>
      </c>
      <c r="AJ1341" t="s">
        <v>1842</v>
      </c>
      <c r="AK1341" s="182">
        <v>1</v>
      </c>
      <c r="AL1341" s="7"/>
      <c r="AN1341" s="97">
        <v>50</v>
      </c>
      <c r="AO1341" s="99">
        <v>27</v>
      </c>
      <c r="AP1341" s="99">
        <v>15</v>
      </c>
      <c r="AQ1341" s="106">
        <v>2725</v>
      </c>
      <c r="AR1341" s="106">
        <f t="shared" si="407"/>
        <v>50027</v>
      </c>
      <c r="AS1341" s="9" t="s">
        <v>1711</v>
      </c>
      <c r="AT1341" s="109">
        <f t="shared" si="408"/>
        <v>5002725</v>
      </c>
      <c r="AW1341">
        <v>48.89</v>
      </c>
      <c r="AX1341">
        <v>0.19</v>
      </c>
      <c r="AY1341">
        <v>48.7</v>
      </c>
      <c r="BA1341" s="7">
        <f t="shared" si="375"/>
        <v>1</v>
      </c>
      <c r="BB1341" s="7">
        <f t="shared" si="376"/>
        <v>0</v>
      </c>
      <c r="BC1341" s="7">
        <f t="shared" si="377"/>
        <v>0</v>
      </c>
      <c r="BD1341" s="7">
        <f t="shared" si="378"/>
        <v>0</v>
      </c>
      <c r="BE1341" s="7">
        <f t="shared" si="379"/>
        <v>0</v>
      </c>
      <c r="BF1341" s="117"/>
      <c r="BG1341" s="1">
        <v>1</v>
      </c>
      <c r="BH1341" s="1">
        <v>0</v>
      </c>
      <c r="BI1341" s="117"/>
      <c r="BJ1341" s="117"/>
      <c r="BK1341" s="168"/>
    </row>
    <row r="1342" spans="1:63" hidden="1" outlineLevel="1">
      <c r="A1342" t="s">
        <v>527</v>
      </c>
      <c r="B1342" s="9" t="s">
        <v>2938</v>
      </c>
      <c r="C1342" s="1">
        <f t="shared" si="396"/>
        <v>200</v>
      </c>
      <c r="D1342" s="7">
        <f t="shared" si="397"/>
        <v>2</v>
      </c>
      <c r="E1342" s="7">
        <f t="shared" si="398"/>
        <v>6</v>
      </c>
      <c r="F1342" s="7">
        <f t="shared" si="399"/>
        <v>3</v>
      </c>
      <c r="G1342" s="7">
        <f t="shared" si="409"/>
        <v>4</v>
      </c>
      <c r="H1342" s="49">
        <f t="shared" si="400"/>
        <v>9</v>
      </c>
      <c r="I1342" s="177">
        <f t="shared" si="401"/>
        <v>4.4999999999999998E-2</v>
      </c>
      <c r="J1342" s="8"/>
      <c r="K1342" s="2">
        <f t="shared" si="402"/>
        <v>0.27500000000000002</v>
      </c>
      <c r="L1342" s="2">
        <f t="shared" si="403"/>
        <v>2.5000000000000001E-2</v>
      </c>
      <c r="M1342" s="2">
        <f t="shared" si="404"/>
        <v>0.17499999999999999</v>
      </c>
      <c r="N1342" s="2">
        <f t="shared" si="405"/>
        <v>0.115</v>
      </c>
      <c r="O1342" s="2">
        <f t="shared" si="406"/>
        <v>0.40999999999999992</v>
      </c>
      <c r="P1342" s="1">
        <v>55</v>
      </c>
      <c r="Q1342" s="1">
        <v>5</v>
      </c>
      <c r="R1342" s="1">
        <v>35</v>
      </c>
      <c r="S1342" s="1">
        <v>23</v>
      </c>
      <c r="T1342" s="1">
        <v>64</v>
      </c>
      <c r="U1342" s="1">
        <v>12</v>
      </c>
      <c r="V1342" s="1">
        <v>3</v>
      </c>
      <c r="W1342" s="1">
        <v>0</v>
      </c>
      <c r="X1342" s="1">
        <v>2</v>
      </c>
      <c r="Y1342" s="1"/>
      <c r="Z1342" s="1">
        <v>1</v>
      </c>
      <c r="AA1342" s="1"/>
      <c r="AB1342" s="1"/>
      <c r="AC1342" s="1"/>
      <c r="AD1342" s="1">
        <v>0</v>
      </c>
      <c r="AI1342" t="str">
        <f t="shared" si="395"/>
        <v>Barnet</v>
      </c>
      <c r="AJ1342" t="s">
        <v>1803</v>
      </c>
      <c r="AK1342" s="182">
        <v>1</v>
      </c>
      <c r="AL1342" s="7"/>
      <c r="AN1342" s="97">
        <v>50</v>
      </c>
      <c r="AO1342" s="99">
        <v>5</v>
      </c>
      <c r="AP1342" s="99">
        <v>5</v>
      </c>
      <c r="AQ1342" s="106">
        <v>2875</v>
      </c>
      <c r="AR1342" s="106">
        <f t="shared" si="407"/>
        <v>50005</v>
      </c>
      <c r="AS1342" s="9" t="s">
        <v>1711</v>
      </c>
      <c r="AT1342" s="109">
        <f t="shared" si="408"/>
        <v>5002875</v>
      </c>
      <c r="AW1342">
        <v>43.57</v>
      </c>
      <c r="AX1342">
        <v>1.18</v>
      </c>
      <c r="AY1342">
        <v>42.39</v>
      </c>
      <c r="BA1342" s="7">
        <f t="shared" si="375"/>
        <v>0</v>
      </c>
      <c r="BB1342" s="7">
        <f t="shared" si="376"/>
        <v>0</v>
      </c>
      <c r="BC1342" s="7">
        <f t="shared" si="377"/>
        <v>0</v>
      </c>
      <c r="BD1342" s="7">
        <f t="shared" si="378"/>
        <v>0</v>
      </c>
      <c r="BE1342" s="7">
        <f t="shared" si="379"/>
        <v>1</v>
      </c>
      <c r="BF1342" s="117"/>
      <c r="BG1342" s="1">
        <v>0</v>
      </c>
      <c r="BH1342" s="1">
        <v>0</v>
      </c>
      <c r="BI1342" s="117"/>
      <c r="BJ1342" s="117"/>
      <c r="BK1342" s="168"/>
    </row>
    <row r="1343" spans="1:63" hidden="1" outlineLevel="1">
      <c r="A1343" t="s">
        <v>2138</v>
      </c>
      <c r="B1343" s="9" t="s">
        <v>2938</v>
      </c>
      <c r="C1343" s="1">
        <f t="shared" si="396"/>
        <v>744</v>
      </c>
      <c r="D1343" s="7">
        <f t="shared" si="397"/>
        <v>2</v>
      </c>
      <c r="E1343" s="7">
        <f t="shared" si="398"/>
        <v>6</v>
      </c>
      <c r="F1343" s="7">
        <f t="shared" si="399"/>
        <v>3</v>
      </c>
      <c r="G1343" s="7">
        <f t="shared" si="409"/>
        <v>4</v>
      </c>
      <c r="H1343" s="49">
        <f t="shared" si="400"/>
        <v>19</v>
      </c>
      <c r="I1343" s="177">
        <f t="shared" si="401"/>
        <v>2.5537634408602152E-2</v>
      </c>
      <c r="J1343" s="8"/>
      <c r="K1343" s="2">
        <f t="shared" si="402"/>
        <v>0.29032258064516131</v>
      </c>
      <c r="L1343" s="2">
        <f t="shared" si="403"/>
        <v>2.4193548387096774E-2</v>
      </c>
      <c r="M1343" s="2">
        <f t="shared" si="404"/>
        <v>0.19220430107526881</v>
      </c>
      <c r="N1343" s="2">
        <f t="shared" si="405"/>
        <v>0.12231182795698925</v>
      </c>
      <c r="O1343" s="2">
        <f t="shared" si="406"/>
        <v>0.37096774193548393</v>
      </c>
      <c r="P1343" s="1">
        <v>216</v>
      </c>
      <c r="Q1343" s="1">
        <v>18</v>
      </c>
      <c r="R1343" s="1">
        <v>143</v>
      </c>
      <c r="S1343" s="1">
        <v>91</v>
      </c>
      <c r="T1343" s="1">
        <v>235</v>
      </c>
      <c r="U1343" s="1">
        <v>25</v>
      </c>
      <c r="V1343" s="1">
        <v>4</v>
      </c>
      <c r="W1343" s="1">
        <v>2</v>
      </c>
      <c r="X1343" s="1">
        <v>4</v>
      </c>
      <c r="Y1343" s="1"/>
      <c r="Z1343" s="1">
        <v>3</v>
      </c>
      <c r="AA1343" s="1"/>
      <c r="AB1343" s="1"/>
      <c r="AC1343" s="1"/>
      <c r="AD1343" s="1">
        <v>3</v>
      </c>
      <c r="AI1343" t="str">
        <f t="shared" si="395"/>
        <v>Barre</v>
      </c>
      <c r="AJ1343" t="s">
        <v>637</v>
      </c>
      <c r="AK1343" s="182">
        <v>1</v>
      </c>
      <c r="AL1343" s="7"/>
      <c r="AN1343" s="97">
        <v>50</v>
      </c>
      <c r="AO1343" s="99">
        <v>23</v>
      </c>
      <c r="AP1343" s="99">
        <v>5</v>
      </c>
      <c r="AQ1343" s="106">
        <v>3175</v>
      </c>
      <c r="AR1343" s="106">
        <f t="shared" si="407"/>
        <v>50023</v>
      </c>
      <c r="AS1343" s="9" t="s">
        <v>1029</v>
      </c>
      <c r="AT1343" s="109">
        <f t="shared" si="408"/>
        <v>5003175</v>
      </c>
      <c r="AW1343">
        <v>4.0199999999999996</v>
      </c>
      <c r="AX1343">
        <v>0</v>
      </c>
      <c r="AY1343">
        <v>4.0199999999999996</v>
      </c>
      <c r="BA1343" s="7">
        <f t="shared" si="375"/>
        <v>0</v>
      </c>
      <c r="BB1343" s="7">
        <f t="shared" si="376"/>
        <v>0</v>
      </c>
      <c r="BC1343" s="7">
        <f t="shared" si="377"/>
        <v>0</v>
      </c>
      <c r="BD1343" s="7">
        <f t="shared" si="378"/>
        <v>0</v>
      </c>
      <c r="BE1343" s="7">
        <f t="shared" si="379"/>
        <v>1</v>
      </c>
      <c r="BF1343" s="117"/>
      <c r="BG1343" s="1">
        <v>4</v>
      </c>
      <c r="BH1343" s="1">
        <v>0</v>
      </c>
      <c r="BI1343" s="117"/>
      <c r="BJ1343" s="117"/>
      <c r="BK1343" s="168"/>
    </row>
    <row r="1344" spans="1:63" hidden="1" outlineLevel="1">
      <c r="A1344" t="s">
        <v>2138</v>
      </c>
      <c r="B1344" s="9" t="s">
        <v>2938</v>
      </c>
      <c r="C1344" s="1">
        <f t="shared" si="396"/>
        <v>1149</v>
      </c>
      <c r="D1344" s="7">
        <f t="shared" si="397"/>
        <v>2</v>
      </c>
      <c r="E1344" s="7">
        <f t="shared" si="398"/>
        <v>6</v>
      </c>
      <c r="F1344" s="7">
        <f t="shared" si="399"/>
        <v>3</v>
      </c>
      <c r="G1344" s="7">
        <f t="shared" si="409"/>
        <v>4</v>
      </c>
      <c r="H1344" s="49">
        <f t="shared" si="400"/>
        <v>13</v>
      </c>
      <c r="I1344" s="177">
        <f t="shared" si="401"/>
        <v>1.1314186248912098E-2</v>
      </c>
      <c r="J1344" s="8"/>
      <c r="K1344" s="2">
        <f t="shared" si="402"/>
        <v>0.31766753698868583</v>
      </c>
      <c r="L1344" s="2">
        <f t="shared" si="403"/>
        <v>1.6536118363794605E-2</v>
      </c>
      <c r="M1344" s="2">
        <f t="shared" si="404"/>
        <v>0.21932114882506529</v>
      </c>
      <c r="N1344" s="2">
        <f t="shared" si="405"/>
        <v>7.3977371627502175E-2</v>
      </c>
      <c r="O1344" s="2">
        <f t="shared" si="406"/>
        <v>0.37249782419495203</v>
      </c>
      <c r="P1344" s="1">
        <v>365</v>
      </c>
      <c r="Q1344" s="1">
        <v>19</v>
      </c>
      <c r="R1344" s="1">
        <v>252</v>
      </c>
      <c r="S1344" s="1">
        <v>85</v>
      </c>
      <c r="T1344" s="1">
        <v>378</v>
      </c>
      <c r="U1344" s="1">
        <v>33</v>
      </c>
      <c r="V1344" s="1">
        <v>1</v>
      </c>
      <c r="W1344" s="1">
        <v>7</v>
      </c>
      <c r="X1344" s="1">
        <v>3</v>
      </c>
      <c r="Y1344" s="1"/>
      <c r="Z1344" s="1">
        <v>5</v>
      </c>
      <c r="AA1344" s="1"/>
      <c r="AB1344" s="1"/>
      <c r="AC1344" s="1"/>
      <c r="AD1344" s="1">
        <v>1</v>
      </c>
      <c r="AI1344" t="str">
        <f t="shared" si="395"/>
        <v>Barre</v>
      </c>
      <c r="AJ1344" t="s">
        <v>637</v>
      </c>
      <c r="AK1344" s="182">
        <v>1</v>
      </c>
      <c r="AL1344" s="7"/>
      <c r="AN1344" s="97">
        <v>50</v>
      </c>
      <c r="AO1344" s="99">
        <v>23</v>
      </c>
      <c r="AP1344" s="99">
        <v>10</v>
      </c>
      <c r="AQ1344" s="106">
        <v>3250</v>
      </c>
      <c r="AR1344" s="106">
        <f t="shared" si="407"/>
        <v>50023</v>
      </c>
      <c r="AS1344" s="9" t="s">
        <v>1711</v>
      </c>
      <c r="AT1344" s="109">
        <f t="shared" si="408"/>
        <v>5003250</v>
      </c>
      <c r="AW1344">
        <v>30.69</v>
      </c>
      <c r="AX1344">
        <v>0.05</v>
      </c>
      <c r="AY1344">
        <v>30.64</v>
      </c>
      <c r="BA1344" s="7">
        <f t="shared" si="375"/>
        <v>0</v>
      </c>
      <c r="BB1344" s="7">
        <f t="shared" si="376"/>
        <v>0</v>
      </c>
      <c r="BC1344" s="7">
        <f t="shared" si="377"/>
        <v>0</v>
      </c>
      <c r="BD1344" s="7">
        <f t="shared" si="378"/>
        <v>0</v>
      </c>
      <c r="BE1344" s="7">
        <f t="shared" si="379"/>
        <v>1</v>
      </c>
      <c r="BF1344" s="117"/>
      <c r="BG1344" s="1">
        <v>0</v>
      </c>
      <c r="BH1344" s="1">
        <v>3</v>
      </c>
      <c r="BI1344" s="117"/>
      <c r="BJ1344" s="117"/>
      <c r="BK1344" s="168"/>
    </row>
    <row r="1345" spans="1:63" hidden="1" outlineLevel="1">
      <c r="A1345" t="s">
        <v>1187</v>
      </c>
      <c r="B1345" s="9" t="s">
        <v>2938</v>
      </c>
      <c r="C1345" s="1">
        <f t="shared" si="396"/>
        <v>226</v>
      </c>
      <c r="D1345" s="7">
        <f t="shared" si="397"/>
        <v>2</v>
      </c>
      <c r="E1345" s="7">
        <f t="shared" si="398"/>
        <v>7</v>
      </c>
      <c r="F1345" s="7">
        <f t="shared" si="399"/>
        <v>3</v>
      </c>
      <c r="G1345" s="7">
        <f t="shared" si="409"/>
        <v>4</v>
      </c>
      <c r="H1345" s="49">
        <f t="shared" si="400"/>
        <v>15</v>
      </c>
      <c r="I1345" s="177">
        <f t="shared" si="401"/>
        <v>6.637168141592921E-2</v>
      </c>
      <c r="J1345" s="8"/>
      <c r="K1345" s="2">
        <f t="shared" si="402"/>
        <v>0.27876106194690264</v>
      </c>
      <c r="L1345" s="2">
        <f t="shared" si="403"/>
        <v>8.8495575221238937E-3</v>
      </c>
      <c r="M1345" s="2">
        <f t="shared" si="404"/>
        <v>0.21238938053097345</v>
      </c>
      <c r="N1345" s="2">
        <f t="shared" si="405"/>
        <v>7.9646017699115043E-2</v>
      </c>
      <c r="O1345" s="2">
        <f t="shared" si="406"/>
        <v>0.42035398230088494</v>
      </c>
      <c r="P1345" s="1">
        <v>63</v>
      </c>
      <c r="Q1345" s="1">
        <v>2</v>
      </c>
      <c r="R1345" s="1">
        <v>48</v>
      </c>
      <c r="S1345" s="1">
        <v>18</v>
      </c>
      <c r="T1345" s="1">
        <v>78</v>
      </c>
      <c r="U1345" s="1">
        <v>10</v>
      </c>
      <c r="V1345" s="1">
        <v>0</v>
      </c>
      <c r="W1345" s="1">
        <v>5</v>
      </c>
      <c r="X1345" s="1">
        <v>1</v>
      </c>
      <c r="Y1345" s="1"/>
      <c r="Z1345" s="1">
        <v>0</v>
      </c>
      <c r="AA1345" s="1"/>
      <c r="AB1345" s="1"/>
      <c r="AC1345" s="1"/>
      <c r="AD1345" s="1">
        <v>1</v>
      </c>
      <c r="AI1345" t="str">
        <f t="shared" si="395"/>
        <v>Barton</v>
      </c>
      <c r="AJ1345" t="s">
        <v>2168</v>
      </c>
      <c r="AK1345" s="182">
        <v>1</v>
      </c>
      <c r="AL1345" s="7"/>
      <c r="AN1345" s="97">
        <v>50</v>
      </c>
      <c r="AO1345" s="99">
        <v>19</v>
      </c>
      <c r="AP1345" s="99">
        <v>10</v>
      </c>
      <c r="AQ1345" s="106">
        <v>3550</v>
      </c>
      <c r="AR1345" s="106">
        <f t="shared" si="407"/>
        <v>50019</v>
      </c>
      <c r="AS1345" s="9" t="s">
        <v>1711</v>
      </c>
      <c r="AT1345" s="109">
        <f t="shared" si="408"/>
        <v>5003550</v>
      </c>
      <c r="AW1345">
        <v>44.91</v>
      </c>
      <c r="AX1345">
        <v>1.26</v>
      </c>
      <c r="AY1345">
        <v>43.65</v>
      </c>
      <c r="BA1345" s="7">
        <f t="shared" si="375"/>
        <v>0</v>
      </c>
      <c r="BB1345" s="7">
        <f t="shared" si="376"/>
        <v>0</v>
      </c>
      <c r="BC1345" s="7">
        <f t="shared" si="377"/>
        <v>0</v>
      </c>
      <c r="BD1345" s="7">
        <f t="shared" si="378"/>
        <v>0</v>
      </c>
      <c r="BE1345" s="7">
        <f t="shared" si="379"/>
        <v>1</v>
      </c>
      <c r="BF1345" s="117"/>
      <c r="BG1345" s="1">
        <v>0</v>
      </c>
      <c r="BH1345" s="1">
        <v>0</v>
      </c>
      <c r="BI1345" s="117"/>
      <c r="BJ1345" s="117"/>
      <c r="BK1345" s="168"/>
    </row>
    <row r="1346" spans="1:63" hidden="1" outlineLevel="1">
      <c r="A1346" t="s">
        <v>819</v>
      </c>
      <c r="B1346" s="9" t="s">
        <v>2938</v>
      </c>
      <c r="C1346" s="1">
        <f t="shared" si="396"/>
        <v>37</v>
      </c>
      <c r="D1346" s="7">
        <f t="shared" si="397"/>
        <v>2</v>
      </c>
      <c r="E1346" s="7">
        <f t="shared" si="398"/>
        <v>6</v>
      </c>
      <c r="F1346" s="7">
        <f t="shared" si="399"/>
        <v>3</v>
      </c>
      <c r="G1346" s="7">
        <f t="shared" si="409"/>
        <v>4</v>
      </c>
      <c r="H1346" s="49">
        <f t="shared" si="400"/>
        <v>2</v>
      </c>
      <c r="I1346" s="177">
        <f t="shared" si="401"/>
        <v>5.4054054054054057E-2</v>
      </c>
      <c r="J1346" s="8"/>
      <c r="K1346" s="2">
        <f t="shared" si="402"/>
        <v>0.24324324324324326</v>
      </c>
      <c r="L1346" s="2">
        <f t="shared" si="403"/>
        <v>2.7027027027027029E-2</v>
      </c>
      <c r="M1346" s="2">
        <f t="shared" si="404"/>
        <v>0.21621621621621623</v>
      </c>
      <c r="N1346" s="2">
        <f t="shared" si="405"/>
        <v>0.16216216216216217</v>
      </c>
      <c r="O1346" s="2">
        <f t="shared" si="406"/>
        <v>0.35135135135135143</v>
      </c>
      <c r="P1346" s="1">
        <v>9</v>
      </c>
      <c r="Q1346" s="1">
        <v>1</v>
      </c>
      <c r="R1346" s="1">
        <v>8</v>
      </c>
      <c r="S1346" s="1">
        <v>6</v>
      </c>
      <c r="T1346" s="1">
        <v>11</v>
      </c>
      <c r="U1346" s="1">
        <v>2</v>
      </c>
      <c r="V1346" s="1">
        <v>0</v>
      </c>
      <c r="W1346" s="1">
        <v>0</v>
      </c>
      <c r="X1346" s="1">
        <v>0</v>
      </c>
      <c r="Y1346" s="1"/>
      <c r="Z1346" s="1">
        <v>0</v>
      </c>
      <c r="AA1346" s="1"/>
      <c r="AB1346" s="1"/>
      <c r="AC1346" s="1"/>
      <c r="AD1346" s="1">
        <v>0</v>
      </c>
      <c r="AI1346" t="str">
        <f t="shared" si="395"/>
        <v>Belvidere</v>
      </c>
      <c r="AJ1346" t="s">
        <v>1602</v>
      </c>
      <c r="AK1346" s="182">
        <v>1</v>
      </c>
      <c r="AL1346" s="7"/>
      <c r="AN1346" s="97">
        <v>50</v>
      </c>
      <c r="AO1346" s="99">
        <v>15</v>
      </c>
      <c r="AP1346" s="99">
        <v>5</v>
      </c>
      <c r="AQ1346" s="106">
        <v>4375</v>
      </c>
      <c r="AR1346" s="106">
        <f t="shared" si="407"/>
        <v>50015</v>
      </c>
      <c r="AS1346" s="9" t="s">
        <v>1711</v>
      </c>
      <c r="AT1346" s="109">
        <f t="shared" si="408"/>
        <v>5004375</v>
      </c>
      <c r="AW1346">
        <v>32.14</v>
      </c>
      <c r="AX1346">
        <v>0</v>
      </c>
      <c r="AY1346">
        <v>32.14</v>
      </c>
      <c r="BA1346" s="7">
        <f t="shared" si="375"/>
        <v>0</v>
      </c>
      <c r="BB1346" s="7">
        <f t="shared" si="376"/>
        <v>0</v>
      </c>
      <c r="BC1346" s="7">
        <f t="shared" si="377"/>
        <v>0</v>
      </c>
      <c r="BD1346" s="7">
        <f t="shared" si="378"/>
        <v>0</v>
      </c>
      <c r="BE1346" s="7">
        <f t="shared" si="379"/>
        <v>1</v>
      </c>
      <c r="BF1346" s="117"/>
      <c r="BG1346" s="1">
        <v>0</v>
      </c>
      <c r="BH1346" s="1">
        <v>0</v>
      </c>
      <c r="BI1346" s="117"/>
      <c r="BJ1346" s="117"/>
      <c r="BK1346" s="168"/>
    </row>
    <row r="1347" spans="1:63" hidden="1" outlineLevel="1">
      <c r="A1347" t="s">
        <v>2063</v>
      </c>
      <c r="B1347" s="9" t="s">
        <v>2938</v>
      </c>
      <c r="C1347" s="1">
        <f t="shared" si="396"/>
        <v>998</v>
      </c>
      <c r="D1347" s="7">
        <f t="shared" si="397"/>
        <v>3</v>
      </c>
      <c r="E1347" s="7">
        <f t="shared" si="398"/>
        <v>6</v>
      </c>
      <c r="F1347" s="7">
        <f t="shared" si="399"/>
        <v>2</v>
      </c>
      <c r="G1347" s="7">
        <f t="shared" si="409"/>
        <v>4</v>
      </c>
      <c r="H1347" s="49">
        <f t="shared" si="400"/>
        <v>239</v>
      </c>
      <c r="I1347" s="177">
        <f t="shared" si="401"/>
        <v>0.23947895791583165</v>
      </c>
      <c r="J1347" s="8"/>
      <c r="K1347" s="2">
        <f t="shared" si="402"/>
        <v>0.16533066132264529</v>
      </c>
      <c r="L1347" s="2">
        <f t="shared" si="403"/>
        <v>1.6032064128256512E-2</v>
      </c>
      <c r="M1347" s="2">
        <f t="shared" si="404"/>
        <v>0.19639278557114229</v>
      </c>
      <c r="N1347" s="2">
        <f t="shared" si="405"/>
        <v>0.11523046092184369</v>
      </c>
      <c r="O1347" s="2">
        <f t="shared" si="406"/>
        <v>0.50701402805611218</v>
      </c>
      <c r="P1347" s="1">
        <v>165</v>
      </c>
      <c r="Q1347" s="1">
        <v>16</v>
      </c>
      <c r="R1347" s="1">
        <v>196</v>
      </c>
      <c r="S1347" s="1">
        <v>115</v>
      </c>
      <c r="T1347" s="1">
        <v>435</v>
      </c>
      <c r="U1347" s="1">
        <v>47</v>
      </c>
      <c r="V1347" s="1">
        <v>4</v>
      </c>
      <c r="W1347" s="1">
        <v>7</v>
      </c>
      <c r="X1347" s="1">
        <v>4</v>
      </c>
      <c r="Y1347" s="1"/>
      <c r="Z1347" s="1">
        <v>7</v>
      </c>
      <c r="AA1347" s="1"/>
      <c r="AB1347" s="1"/>
      <c r="AC1347" s="1"/>
      <c r="AD1347" s="1">
        <v>2</v>
      </c>
      <c r="AI1347" t="str">
        <f t="shared" si="395"/>
        <v>Bennington</v>
      </c>
      <c r="AJ1347" t="s">
        <v>2063</v>
      </c>
      <c r="AK1347" s="182">
        <v>1</v>
      </c>
      <c r="AL1347" s="7"/>
      <c r="AN1347" s="97">
        <v>50</v>
      </c>
      <c r="AO1347" s="99">
        <v>3</v>
      </c>
      <c r="AP1347" s="99">
        <v>10</v>
      </c>
      <c r="AQ1347" s="106">
        <v>4825</v>
      </c>
      <c r="AR1347" s="106">
        <f t="shared" si="407"/>
        <v>50003</v>
      </c>
      <c r="AS1347" s="9" t="s">
        <v>1711</v>
      </c>
      <c r="AT1347" s="109">
        <f t="shared" si="408"/>
        <v>5004825</v>
      </c>
      <c r="AW1347">
        <v>42.49</v>
      </c>
      <c r="AX1347">
        <v>0.06</v>
      </c>
      <c r="AY1347">
        <v>42.43</v>
      </c>
      <c r="BA1347" s="7">
        <f t="shared" si="375"/>
        <v>0</v>
      </c>
      <c r="BB1347" s="7">
        <f t="shared" si="376"/>
        <v>0</v>
      </c>
      <c r="BC1347" s="7">
        <f t="shared" si="377"/>
        <v>0</v>
      </c>
      <c r="BD1347" s="7">
        <f t="shared" si="378"/>
        <v>0</v>
      </c>
      <c r="BE1347" s="7">
        <f t="shared" si="379"/>
        <v>1</v>
      </c>
      <c r="BF1347" s="117"/>
      <c r="BG1347" s="1">
        <v>7</v>
      </c>
      <c r="BH1347" s="1">
        <v>0</v>
      </c>
      <c r="BI1347" s="117"/>
      <c r="BJ1347" s="117"/>
      <c r="BK1347" s="168"/>
    </row>
    <row r="1348" spans="1:63" hidden="1" outlineLevel="1">
      <c r="A1348" t="s">
        <v>2194</v>
      </c>
      <c r="B1348" s="9" t="s">
        <v>2938</v>
      </c>
      <c r="C1348" s="1">
        <f t="shared" si="396"/>
        <v>117</v>
      </c>
      <c r="D1348" s="7">
        <f t="shared" si="397"/>
        <v>2</v>
      </c>
      <c r="E1348" s="7">
        <f t="shared" si="398"/>
        <v>6</v>
      </c>
      <c r="F1348" s="7">
        <f t="shared" si="399"/>
        <v>3</v>
      </c>
      <c r="G1348" s="7">
        <f t="shared" si="409"/>
        <v>4</v>
      </c>
      <c r="H1348" s="49">
        <f t="shared" si="400"/>
        <v>30</v>
      </c>
      <c r="I1348" s="177">
        <f t="shared" si="401"/>
        <v>0.25641025641025639</v>
      </c>
      <c r="J1348" s="8"/>
      <c r="K1348" s="2">
        <f t="shared" si="402"/>
        <v>0.19658119658119658</v>
      </c>
      <c r="L1348" s="2">
        <f t="shared" si="403"/>
        <v>1.7094017094017096E-2</v>
      </c>
      <c r="M1348" s="2">
        <f t="shared" si="404"/>
        <v>0.14529914529914531</v>
      </c>
      <c r="N1348" s="2">
        <f t="shared" si="405"/>
        <v>0.13675213675213677</v>
      </c>
      <c r="O1348" s="2">
        <f t="shared" si="406"/>
        <v>0.50427350427350426</v>
      </c>
      <c r="P1348" s="1">
        <v>23</v>
      </c>
      <c r="Q1348" s="1">
        <v>2</v>
      </c>
      <c r="R1348" s="1">
        <v>17</v>
      </c>
      <c r="S1348" s="1">
        <v>16</v>
      </c>
      <c r="T1348" s="1">
        <v>53</v>
      </c>
      <c r="U1348" s="1">
        <v>3</v>
      </c>
      <c r="V1348" s="1">
        <v>0</v>
      </c>
      <c r="W1348" s="1">
        <v>2</v>
      </c>
      <c r="X1348" s="1">
        <v>1</v>
      </c>
      <c r="Y1348" s="1"/>
      <c r="Z1348" s="1">
        <v>0</v>
      </c>
      <c r="AA1348" s="1"/>
      <c r="AB1348" s="1"/>
      <c r="AC1348" s="1"/>
      <c r="AD1348" s="1">
        <v>0</v>
      </c>
      <c r="AI1348" t="str">
        <f t="shared" si="395"/>
        <v>Benson</v>
      </c>
      <c r="AJ1348" t="s">
        <v>831</v>
      </c>
      <c r="AK1348" s="182">
        <v>1</v>
      </c>
      <c r="AL1348" s="7"/>
      <c r="AN1348" s="97">
        <v>50</v>
      </c>
      <c r="AO1348" s="99">
        <v>21</v>
      </c>
      <c r="AP1348" s="99">
        <v>5</v>
      </c>
      <c r="AQ1348" s="106">
        <v>5200</v>
      </c>
      <c r="AR1348" s="106">
        <f t="shared" si="407"/>
        <v>50021</v>
      </c>
      <c r="AS1348" s="9" t="s">
        <v>1711</v>
      </c>
      <c r="AT1348" s="109">
        <f t="shared" si="408"/>
        <v>5005200</v>
      </c>
      <c r="AW1348">
        <v>45.48</v>
      </c>
      <c r="AX1348">
        <v>1.53</v>
      </c>
      <c r="AY1348">
        <v>43.96</v>
      </c>
      <c r="BA1348" s="7">
        <f t="shared" si="375"/>
        <v>0</v>
      </c>
      <c r="BB1348" s="7">
        <f t="shared" si="376"/>
        <v>0</v>
      </c>
      <c r="BC1348" s="7">
        <f t="shared" si="377"/>
        <v>0</v>
      </c>
      <c r="BD1348" s="7">
        <f t="shared" si="378"/>
        <v>0</v>
      </c>
      <c r="BE1348" s="7">
        <f t="shared" si="379"/>
        <v>1</v>
      </c>
      <c r="BF1348" s="117"/>
      <c r="BG1348" s="1">
        <v>0</v>
      </c>
      <c r="BH1348" s="1">
        <v>1</v>
      </c>
      <c r="BI1348" s="117"/>
      <c r="BJ1348" s="117"/>
      <c r="BK1348" s="168"/>
    </row>
    <row r="1349" spans="1:63" hidden="1" outlineLevel="1">
      <c r="A1349" t="s">
        <v>236</v>
      </c>
      <c r="B1349" s="9" t="s">
        <v>2938</v>
      </c>
      <c r="C1349" s="1">
        <f t="shared" si="396"/>
        <v>133</v>
      </c>
      <c r="D1349" s="7">
        <f t="shared" si="397"/>
        <v>2</v>
      </c>
      <c r="E1349" s="7">
        <f t="shared" si="398"/>
        <v>6</v>
      </c>
      <c r="F1349" s="7">
        <f t="shared" si="399"/>
        <v>3</v>
      </c>
      <c r="G1349" s="7">
        <f t="shared" si="409"/>
        <v>4</v>
      </c>
      <c r="H1349" s="49">
        <f t="shared" si="400"/>
        <v>17</v>
      </c>
      <c r="I1349" s="177">
        <f t="shared" si="401"/>
        <v>0.12781954887218044</v>
      </c>
      <c r="J1349" s="8"/>
      <c r="K1349" s="2">
        <f t="shared" si="402"/>
        <v>0.19548872180451127</v>
      </c>
      <c r="L1349" s="2">
        <f t="shared" si="403"/>
        <v>3.007518796992481E-2</v>
      </c>
      <c r="M1349" s="2">
        <f t="shared" si="404"/>
        <v>0.17293233082706766</v>
      </c>
      <c r="N1349" s="2">
        <f t="shared" si="405"/>
        <v>0.16541353383458646</v>
      </c>
      <c r="O1349" s="2">
        <f t="shared" si="406"/>
        <v>0.43609022556390975</v>
      </c>
      <c r="P1349" s="1">
        <v>26</v>
      </c>
      <c r="Q1349" s="1">
        <v>4</v>
      </c>
      <c r="R1349" s="1">
        <v>23</v>
      </c>
      <c r="S1349" s="1">
        <v>22</v>
      </c>
      <c r="T1349" s="1">
        <v>43</v>
      </c>
      <c r="U1349" s="1">
        <v>5</v>
      </c>
      <c r="V1349" s="1">
        <v>1</v>
      </c>
      <c r="W1349" s="1">
        <v>0</v>
      </c>
      <c r="X1349" s="1">
        <v>2</v>
      </c>
      <c r="Y1349" s="1"/>
      <c r="Z1349" s="1">
        <v>3</v>
      </c>
      <c r="AA1349" s="1"/>
      <c r="AB1349" s="1"/>
      <c r="AC1349" s="1"/>
      <c r="AD1349" s="1">
        <v>4</v>
      </c>
      <c r="AI1349" t="str">
        <f t="shared" si="395"/>
        <v>Berkshire</v>
      </c>
      <c r="AJ1349" t="s">
        <v>2409</v>
      </c>
      <c r="AK1349" s="182">
        <v>1</v>
      </c>
      <c r="AL1349" s="7"/>
      <c r="AN1349" s="97">
        <v>50</v>
      </c>
      <c r="AO1349" s="99">
        <v>11</v>
      </c>
      <c r="AP1349" s="99">
        <v>15</v>
      </c>
      <c r="AQ1349" s="106">
        <v>5425</v>
      </c>
      <c r="AR1349" s="106">
        <f t="shared" si="407"/>
        <v>50011</v>
      </c>
      <c r="AS1349" s="9" t="s">
        <v>1711</v>
      </c>
      <c r="AT1349" s="109">
        <f t="shared" si="408"/>
        <v>5005425</v>
      </c>
      <c r="AW1349">
        <v>42.22</v>
      </c>
      <c r="AX1349">
        <v>0.02</v>
      </c>
      <c r="AY1349">
        <v>42.2</v>
      </c>
      <c r="BA1349" s="7">
        <f t="shared" si="375"/>
        <v>0</v>
      </c>
      <c r="BB1349" s="7">
        <f t="shared" si="376"/>
        <v>0</v>
      </c>
      <c r="BC1349" s="7">
        <f t="shared" si="377"/>
        <v>0</v>
      </c>
      <c r="BD1349" s="7">
        <f t="shared" si="378"/>
        <v>0</v>
      </c>
      <c r="BE1349" s="7">
        <f t="shared" si="379"/>
        <v>1</v>
      </c>
      <c r="BF1349" s="117"/>
      <c r="BG1349" s="1">
        <v>0</v>
      </c>
      <c r="BH1349" s="1">
        <v>0</v>
      </c>
      <c r="BI1349" s="117"/>
      <c r="BJ1349" s="117"/>
      <c r="BK1349" s="168"/>
    </row>
    <row r="1350" spans="1:63" hidden="1" outlineLevel="1">
      <c r="A1350" t="s">
        <v>1634</v>
      </c>
      <c r="B1350" s="9" t="s">
        <v>2938</v>
      </c>
      <c r="C1350" s="1">
        <f t="shared" si="396"/>
        <v>291</v>
      </c>
      <c r="D1350" s="7">
        <f t="shared" si="397"/>
        <v>2</v>
      </c>
      <c r="E1350" s="7">
        <f t="shared" si="398"/>
        <v>6</v>
      </c>
      <c r="F1350" s="7">
        <f t="shared" si="399"/>
        <v>3</v>
      </c>
      <c r="G1350" s="7">
        <f t="shared" si="409"/>
        <v>4</v>
      </c>
      <c r="H1350" s="49">
        <f t="shared" si="400"/>
        <v>11</v>
      </c>
      <c r="I1350" s="177">
        <f t="shared" si="401"/>
        <v>3.7800687285223365E-2</v>
      </c>
      <c r="J1350" s="8"/>
      <c r="K1350" s="2">
        <f t="shared" si="402"/>
        <v>0.30240549828178692</v>
      </c>
      <c r="L1350" s="2">
        <f t="shared" si="403"/>
        <v>2.0618556701030927E-2</v>
      </c>
      <c r="M1350" s="2">
        <f t="shared" si="404"/>
        <v>0.15807560137457044</v>
      </c>
      <c r="N1350" s="2">
        <f t="shared" si="405"/>
        <v>0.12027491408934708</v>
      </c>
      <c r="O1350" s="2">
        <f t="shared" si="406"/>
        <v>0.39862542955326452</v>
      </c>
      <c r="P1350" s="1">
        <v>88</v>
      </c>
      <c r="Q1350" s="1">
        <v>6</v>
      </c>
      <c r="R1350" s="1">
        <v>46</v>
      </c>
      <c r="S1350" s="1">
        <v>35</v>
      </c>
      <c r="T1350" s="1">
        <v>99</v>
      </c>
      <c r="U1350" s="1">
        <v>13</v>
      </c>
      <c r="V1350" s="1">
        <v>0</v>
      </c>
      <c r="W1350" s="1">
        <v>0</v>
      </c>
      <c r="X1350" s="1">
        <v>1</v>
      </c>
      <c r="Y1350" s="1"/>
      <c r="Z1350" s="1">
        <v>3</v>
      </c>
      <c r="AA1350" s="1"/>
      <c r="AB1350" s="1"/>
      <c r="AC1350" s="1"/>
      <c r="AD1350" s="1">
        <v>0</v>
      </c>
      <c r="AI1350" t="str">
        <f t="shared" si="395"/>
        <v>Berlin</v>
      </c>
      <c r="AJ1350" t="s">
        <v>637</v>
      </c>
      <c r="AK1350" s="182">
        <v>1</v>
      </c>
      <c r="AL1350" s="7"/>
      <c r="AN1350" s="97">
        <v>50</v>
      </c>
      <c r="AO1350" s="99">
        <v>23</v>
      </c>
      <c r="AP1350" s="99">
        <v>15</v>
      </c>
      <c r="AQ1350" s="106">
        <v>5650</v>
      </c>
      <c r="AR1350" s="106">
        <f t="shared" si="407"/>
        <v>50023</v>
      </c>
      <c r="AS1350" s="9" t="s">
        <v>1711</v>
      </c>
      <c r="AT1350" s="109">
        <f t="shared" si="408"/>
        <v>5005650</v>
      </c>
      <c r="AW1350">
        <v>36.93</v>
      </c>
      <c r="AX1350">
        <v>0.46</v>
      </c>
      <c r="AY1350">
        <v>36.47</v>
      </c>
      <c r="BA1350" s="7">
        <f t="shared" si="375"/>
        <v>0</v>
      </c>
      <c r="BB1350" s="7">
        <f t="shared" si="376"/>
        <v>0</v>
      </c>
      <c r="BC1350" s="7">
        <f t="shared" si="377"/>
        <v>0</v>
      </c>
      <c r="BD1350" s="7">
        <f t="shared" si="378"/>
        <v>0</v>
      </c>
      <c r="BE1350" s="7">
        <f t="shared" si="379"/>
        <v>1</v>
      </c>
      <c r="BF1350" s="117"/>
      <c r="BG1350" s="1">
        <v>0</v>
      </c>
      <c r="BH1350" s="1">
        <v>0</v>
      </c>
      <c r="BI1350" s="117"/>
      <c r="BJ1350" s="117"/>
      <c r="BK1350" s="168"/>
    </row>
    <row r="1351" spans="1:63" hidden="1" outlineLevel="1">
      <c r="A1351" t="s">
        <v>1376</v>
      </c>
      <c r="B1351" s="9" t="s">
        <v>2938</v>
      </c>
      <c r="C1351" s="1">
        <f t="shared" si="396"/>
        <v>149</v>
      </c>
      <c r="D1351" s="7">
        <f t="shared" si="397"/>
        <v>2</v>
      </c>
      <c r="E1351" s="7">
        <f t="shared" si="398"/>
        <v>8</v>
      </c>
      <c r="F1351" s="7">
        <f t="shared" si="399"/>
        <v>4</v>
      </c>
      <c r="G1351" s="7">
        <f t="shared" si="409"/>
        <v>3</v>
      </c>
      <c r="H1351" s="49">
        <f t="shared" si="400"/>
        <v>13</v>
      </c>
      <c r="I1351" s="177">
        <f t="shared" si="401"/>
        <v>8.7248322147651006E-2</v>
      </c>
      <c r="J1351" s="8"/>
      <c r="K1351" s="2">
        <f t="shared" si="402"/>
        <v>0.29530201342281881</v>
      </c>
      <c r="L1351" s="2">
        <f t="shared" si="403"/>
        <v>0</v>
      </c>
      <c r="M1351" s="2">
        <f t="shared" si="404"/>
        <v>0.11409395973154363</v>
      </c>
      <c r="N1351" s="2">
        <f t="shared" si="405"/>
        <v>0.12751677852348994</v>
      </c>
      <c r="O1351" s="2">
        <f t="shared" si="406"/>
        <v>0.46308724832214765</v>
      </c>
      <c r="P1351" s="1">
        <v>44</v>
      </c>
      <c r="Q1351" s="1">
        <v>0</v>
      </c>
      <c r="R1351" s="1">
        <v>17</v>
      </c>
      <c r="S1351" s="1">
        <v>19</v>
      </c>
      <c r="T1351" s="1">
        <v>57</v>
      </c>
      <c r="U1351" s="1">
        <v>8</v>
      </c>
      <c r="V1351" s="1">
        <v>2</v>
      </c>
      <c r="W1351" s="1">
        <v>2</v>
      </c>
      <c r="X1351" s="1">
        <v>0</v>
      </c>
      <c r="Y1351" s="1"/>
      <c r="Z1351" s="1">
        <v>0</v>
      </c>
      <c r="AA1351" s="1"/>
      <c r="AB1351" s="1"/>
      <c r="AC1351" s="1"/>
      <c r="AD1351" s="1">
        <v>0</v>
      </c>
      <c r="AI1351" t="str">
        <f t="shared" si="395"/>
        <v>Bethel</v>
      </c>
      <c r="AJ1351" t="s">
        <v>1842</v>
      </c>
      <c r="AK1351" s="182">
        <v>1</v>
      </c>
      <c r="AL1351" s="7"/>
      <c r="AN1351" s="97">
        <v>50</v>
      </c>
      <c r="AO1351" s="99">
        <v>27</v>
      </c>
      <c r="AP1351" s="99">
        <v>20</v>
      </c>
      <c r="AQ1351" s="106">
        <v>5800</v>
      </c>
      <c r="AR1351" s="106">
        <f t="shared" si="407"/>
        <v>50027</v>
      </c>
      <c r="AS1351" s="9" t="s">
        <v>1711</v>
      </c>
      <c r="AT1351" s="109">
        <f t="shared" si="408"/>
        <v>5005800</v>
      </c>
      <c r="AW1351">
        <v>45.44</v>
      </c>
      <c r="AX1351">
        <v>0.14000000000000001</v>
      </c>
      <c r="AY1351">
        <v>45.3</v>
      </c>
      <c r="BA1351" s="7">
        <f t="shared" si="375"/>
        <v>0</v>
      </c>
      <c r="BB1351" s="7">
        <f t="shared" si="376"/>
        <v>0</v>
      </c>
      <c r="BC1351" s="7">
        <f t="shared" si="377"/>
        <v>0</v>
      </c>
      <c r="BD1351" s="7">
        <f t="shared" si="378"/>
        <v>0</v>
      </c>
      <c r="BE1351" s="7">
        <f t="shared" si="379"/>
        <v>1</v>
      </c>
      <c r="BF1351" s="117"/>
      <c r="BG1351" s="1">
        <v>0</v>
      </c>
      <c r="BH1351" s="1">
        <v>0</v>
      </c>
      <c r="BI1351" s="117"/>
      <c r="BJ1351" s="117"/>
      <c r="BK1351" s="168"/>
    </row>
    <row r="1352" spans="1:63" hidden="1" outlineLevel="1">
      <c r="A1352" t="s">
        <v>1377</v>
      </c>
      <c r="B1352" s="9" t="s">
        <v>2938</v>
      </c>
      <c r="C1352" s="1">
        <f t="shared" si="396"/>
        <v>39</v>
      </c>
      <c r="D1352" s="7">
        <f t="shared" si="397"/>
        <v>2</v>
      </c>
      <c r="E1352" s="7">
        <f t="shared" si="398"/>
        <v>6</v>
      </c>
      <c r="F1352" s="7">
        <f t="shared" si="399"/>
        <v>3</v>
      </c>
      <c r="G1352" s="7">
        <f t="shared" si="409"/>
        <v>4</v>
      </c>
      <c r="H1352" s="49">
        <f t="shared" si="400"/>
        <v>16</v>
      </c>
      <c r="I1352" s="177">
        <f t="shared" si="401"/>
        <v>0.41025641025641024</v>
      </c>
      <c r="J1352" s="8"/>
      <c r="K1352" s="2">
        <f t="shared" si="402"/>
        <v>0.17948717948717949</v>
      </c>
      <c r="L1352" s="2">
        <f t="shared" si="403"/>
        <v>0</v>
      </c>
      <c r="M1352" s="2">
        <f t="shared" si="404"/>
        <v>0.12820512820512819</v>
      </c>
      <c r="N1352" s="2">
        <f t="shared" si="405"/>
        <v>7.6923076923076927E-2</v>
      </c>
      <c r="O1352" s="2">
        <f t="shared" si="406"/>
        <v>0.61538461538461542</v>
      </c>
      <c r="P1352" s="1">
        <v>7</v>
      </c>
      <c r="Q1352" s="1">
        <v>0</v>
      </c>
      <c r="R1352" s="1">
        <v>5</v>
      </c>
      <c r="S1352" s="1">
        <v>3</v>
      </c>
      <c r="T1352" s="1">
        <v>23</v>
      </c>
      <c r="U1352" s="1">
        <v>1</v>
      </c>
      <c r="V1352" s="1">
        <v>0</v>
      </c>
      <c r="W1352" s="1">
        <v>0</v>
      </c>
      <c r="X1352" s="1">
        <v>0</v>
      </c>
      <c r="Y1352" s="1"/>
      <c r="Z1352" s="1">
        <v>0</v>
      </c>
      <c r="AA1352" s="1"/>
      <c r="AB1352" s="1"/>
      <c r="AC1352" s="1"/>
      <c r="AD1352" s="1">
        <v>0</v>
      </c>
      <c r="AI1352" t="str">
        <f t="shared" si="395"/>
        <v>Bloomfield</v>
      </c>
      <c r="AJ1352" t="s">
        <v>810</v>
      </c>
      <c r="AK1352" s="182">
        <v>1</v>
      </c>
      <c r="AL1352" s="7"/>
      <c r="AN1352" s="97">
        <v>50</v>
      </c>
      <c r="AO1352" s="99">
        <v>9</v>
      </c>
      <c r="AP1352" s="99">
        <v>15</v>
      </c>
      <c r="AQ1352" s="106">
        <v>6325</v>
      </c>
      <c r="AR1352" s="106">
        <f t="shared" si="407"/>
        <v>50009</v>
      </c>
      <c r="AS1352" s="9" t="s">
        <v>1711</v>
      </c>
      <c r="AT1352" s="109">
        <f t="shared" si="408"/>
        <v>5006325</v>
      </c>
      <c r="AW1352">
        <v>40.42</v>
      </c>
      <c r="AX1352">
        <v>0</v>
      </c>
      <c r="AY1352">
        <v>40.42</v>
      </c>
      <c r="BA1352" s="7">
        <f t="shared" si="375"/>
        <v>0</v>
      </c>
      <c r="BB1352" s="7">
        <f t="shared" si="376"/>
        <v>0</v>
      </c>
      <c r="BC1352" s="7">
        <f t="shared" si="377"/>
        <v>0</v>
      </c>
      <c r="BD1352" s="7">
        <f t="shared" si="378"/>
        <v>0</v>
      </c>
      <c r="BE1352" s="7">
        <f t="shared" si="379"/>
        <v>1</v>
      </c>
      <c r="BF1352" s="117"/>
      <c r="BG1352" s="1">
        <v>0</v>
      </c>
      <c r="BH1352" s="1">
        <v>0</v>
      </c>
      <c r="BI1352" s="117"/>
      <c r="BJ1352" s="117"/>
      <c r="BK1352" s="168"/>
    </row>
    <row r="1353" spans="1:63" hidden="1" outlineLevel="1">
      <c r="A1353" t="s">
        <v>3249</v>
      </c>
      <c r="B1353" s="9" t="s">
        <v>2938</v>
      </c>
      <c r="C1353" s="1">
        <f t="shared" si="396"/>
        <v>109</v>
      </c>
      <c r="D1353" s="7">
        <f t="shared" si="397"/>
        <v>2</v>
      </c>
      <c r="E1353" s="7">
        <f t="shared" si="398"/>
        <v>8</v>
      </c>
      <c r="F1353" s="7">
        <f t="shared" si="399"/>
        <v>4</v>
      </c>
      <c r="G1353" s="7">
        <f t="shared" si="409"/>
        <v>3</v>
      </c>
      <c r="H1353" s="49">
        <f t="shared" si="400"/>
        <v>20</v>
      </c>
      <c r="I1353" s="177">
        <f t="shared" si="401"/>
        <v>0.1834862385321101</v>
      </c>
      <c r="J1353" s="8"/>
      <c r="K1353" s="2">
        <f t="shared" si="402"/>
        <v>0.22935779816513763</v>
      </c>
      <c r="L1353" s="2">
        <f t="shared" si="403"/>
        <v>9.1743119266055051E-3</v>
      </c>
      <c r="M1353" s="2">
        <f t="shared" si="404"/>
        <v>0.13761467889908258</v>
      </c>
      <c r="N1353" s="2">
        <f t="shared" si="405"/>
        <v>0.14678899082568808</v>
      </c>
      <c r="O1353" s="2">
        <f t="shared" si="406"/>
        <v>0.47706422018348627</v>
      </c>
      <c r="P1353" s="1">
        <v>25</v>
      </c>
      <c r="Q1353" s="1">
        <v>1</v>
      </c>
      <c r="R1353" s="1">
        <v>15</v>
      </c>
      <c r="S1353" s="1">
        <v>16</v>
      </c>
      <c r="T1353" s="1">
        <v>45</v>
      </c>
      <c r="U1353" s="1">
        <v>3</v>
      </c>
      <c r="V1353" s="1">
        <v>0</v>
      </c>
      <c r="W1353" s="1">
        <v>0</v>
      </c>
      <c r="X1353" s="1">
        <v>2</v>
      </c>
      <c r="Y1353" s="1"/>
      <c r="Z1353" s="1">
        <v>2</v>
      </c>
      <c r="AA1353" s="1"/>
      <c r="AB1353" s="1"/>
      <c r="AC1353" s="1"/>
      <c r="AD1353" s="1">
        <v>0</v>
      </c>
      <c r="AI1353" t="str">
        <f t="shared" si="395"/>
        <v>Bolton</v>
      </c>
      <c r="AJ1353" t="s">
        <v>1847</v>
      </c>
      <c r="AK1353" s="182">
        <v>1</v>
      </c>
      <c r="AL1353" s="7"/>
      <c r="AN1353" s="97">
        <v>50</v>
      </c>
      <c r="AO1353" s="99">
        <v>7</v>
      </c>
      <c r="AP1353" s="99">
        <v>5</v>
      </c>
      <c r="AQ1353" s="106">
        <v>6550</v>
      </c>
      <c r="AR1353" s="106">
        <f t="shared" si="407"/>
        <v>50007</v>
      </c>
      <c r="AS1353" s="9" t="s">
        <v>1711</v>
      </c>
      <c r="AT1353" s="109">
        <f t="shared" si="408"/>
        <v>5006550</v>
      </c>
      <c r="AW1353">
        <v>42.79</v>
      </c>
      <c r="AX1353">
        <v>0.31</v>
      </c>
      <c r="AY1353">
        <v>42.48</v>
      </c>
      <c r="BA1353" s="7">
        <f t="shared" ref="BA1353:BA1416" si="410">IF(D1353=1,1,0)</f>
        <v>0</v>
      </c>
      <c r="BB1353" s="7">
        <f t="shared" ref="BB1353:BB1416" si="411">IF(E1353=1,1,0)</f>
        <v>0</v>
      </c>
      <c r="BC1353" s="7">
        <f t="shared" ref="BC1353:BC1416" si="412">IF(F1353=1,1,0)</f>
        <v>0</v>
      </c>
      <c r="BD1353" s="7">
        <f t="shared" ref="BD1353:BD1416" si="413">IF(G1353=1,1,0)</f>
        <v>0</v>
      </c>
      <c r="BE1353" s="7">
        <f t="shared" ref="BE1353:BE1416" si="414">IF(RANK(T1353,P1353:V1353)=1,1,0)</f>
        <v>1</v>
      </c>
      <c r="BF1353" s="117"/>
      <c r="BG1353" s="1">
        <v>1</v>
      </c>
      <c r="BH1353" s="1">
        <v>0</v>
      </c>
      <c r="BI1353" s="117"/>
      <c r="BJ1353" s="117"/>
      <c r="BK1353" s="168"/>
    </row>
    <row r="1354" spans="1:63" hidden="1" outlineLevel="1">
      <c r="A1354" t="s">
        <v>2214</v>
      </c>
      <c r="B1354" s="9" t="s">
        <v>2938</v>
      </c>
      <c r="C1354" s="1">
        <f t="shared" si="396"/>
        <v>191</v>
      </c>
      <c r="D1354" s="7">
        <f t="shared" si="397"/>
        <v>2</v>
      </c>
      <c r="E1354" s="7">
        <f t="shared" si="398"/>
        <v>6</v>
      </c>
      <c r="F1354" s="7">
        <f t="shared" si="399"/>
        <v>3</v>
      </c>
      <c r="G1354" s="7">
        <f t="shared" si="409"/>
        <v>4</v>
      </c>
      <c r="H1354" s="49">
        <f t="shared" si="400"/>
        <v>19</v>
      </c>
      <c r="I1354" s="177">
        <f t="shared" si="401"/>
        <v>9.947643979057591E-2</v>
      </c>
      <c r="J1354" s="8"/>
      <c r="K1354" s="2">
        <f t="shared" si="402"/>
        <v>0.25654450261780104</v>
      </c>
      <c r="L1354" s="2">
        <f t="shared" si="403"/>
        <v>2.0942408376963352E-2</v>
      </c>
      <c r="M1354" s="2">
        <f t="shared" si="404"/>
        <v>0.16230366492146597</v>
      </c>
      <c r="N1354" s="2">
        <f t="shared" si="405"/>
        <v>0.1099476439790576</v>
      </c>
      <c r="O1354" s="2">
        <f t="shared" si="406"/>
        <v>0.45026178010471202</v>
      </c>
      <c r="P1354" s="1">
        <v>49</v>
      </c>
      <c r="Q1354" s="1">
        <v>4</v>
      </c>
      <c r="R1354" s="1">
        <v>31</v>
      </c>
      <c r="S1354" s="1">
        <v>21</v>
      </c>
      <c r="T1354" s="1">
        <v>68</v>
      </c>
      <c r="U1354" s="1">
        <v>14</v>
      </c>
      <c r="V1354" s="1">
        <v>0</v>
      </c>
      <c r="W1354" s="1">
        <v>1</v>
      </c>
      <c r="X1354" s="1">
        <v>0</v>
      </c>
      <c r="Y1354" s="1"/>
      <c r="Z1354" s="1">
        <v>2</v>
      </c>
      <c r="AA1354" s="1"/>
      <c r="AB1354" s="1"/>
      <c r="AC1354" s="1"/>
      <c r="AD1354" s="1">
        <v>1</v>
      </c>
      <c r="AI1354" t="str">
        <f t="shared" si="395"/>
        <v>Bradford</v>
      </c>
      <c r="AJ1354" t="s">
        <v>1412</v>
      </c>
      <c r="AK1354" s="182">
        <v>1</v>
      </c>
      <c r="AL1354" s="7"/>
      <c r="AN1354" s="97">
        <v>50</v>
      </c>
      <c r="AO1354" s="99">
        <v>17</v>
      </c>
      <c r="AP1354" s="99">
        <v>5</v>
      </c>
      <c r="AQ1354" s="106">
        <v>7375</v>
      </c>
      <c r="AR1354" s="106">
        <f t="shared" si="407"/>
        <v>50017</v>
      </c>
      <c r="AS1354" s="9" t="s">
        <v>1711</v>
      </c>
      <c r="AT1354" s="109">
        <f t="shared" si="408"/>
        <v>5007375</v>
      </c>
      <c r="AW1354">
        <v>29.87</v>
      </c>
      <c r="AX1354">
        <v>0.06</v>
      </c>
      <c r="AY1354">
        <v>29.81</v>
      </c>
      <c r="BA1354" s="7">
        <f t="shared" si="410"/>
        <v>0</v>
      </c>
      <c r="BB1354" s="7">
        <f t="shared" si="411"/>
        <v>0</v>
      </c>
      <c r="BC1354" s="7">
        <f t="shared" si="412"/>
        <v>0</v>
      </c>
      <c r="BD1354" s="7">
        <f t="shared" si="413"/>
        <v>0</v>
      </c>
      <c r="BE1354" s="7">
        <f t="shared" si="414"/>
        <v>1</v>
      </c>
      <c r="BF1354" s="117"/>
      <c r="BG1354" s="1">
        <v>0</v>
      </c>
      <c r="BH1354" s="1">
        <v>0</v>
      </c>
      <c r="BI1354" s="117"/>
      <c r="BJ1354" s="117"/>
      <c r="BK1354" s="168"/>
    </row>
    <row r="1355" spans="1:63" hidden="1" outlineLevel="1">
      <c r="A1355" t="s">
        <v>3250</v>
      </c>
      <c r="B1355" s="9" t="s">
        <v>2938</v>
      </c>
      <c r="C1355" s="1">
        <f t="shared" si="396"/>
        <v>96</v>
      </c>
      <c r="D1355" s="7">
        <f t="shared" si="397"/>
        <v>1</v>
      </c>
      <c r="E1355" s="7">
        <f t="shared" si="398"/>
        <v>6</v>
      </c>
      <c r="F1355" s="7">
        <f t="shared" si="399"/>
        <v>3</v>
      </c>
      <c r="G1355" s="7">
        <f t="shared" si="409"/>
        <v>4</v>
      </c>
      <c r="H1355" s="49">
        <f t="shared" si="400"/>
        <v>7</v>
      </c>
      <c r="I1355" s="177">
        <f t="shared" si="401"/>
        <v>7.2916666666666671E-2</v>
      </c>
      <c r="J1355" s="8"/>
      <c r="K1355" s="2">
        <f t="shared" si="402"/>
        <v>0.3125</v>
      </c>
      <c r="L1355" s="2">
        <f t="shared" si="403"/>
        <v>1.0416666666666666E-2</v>
      </c>
      <c r="M1355" s="2">
        <f t="shared" si="404"/>
        <v>0.19791666666666666</v>
      </c>
      <c r="N1355" s="2">
        <f t="shared" si="405"/>
        <v>0.14583333333333334</v>
      </c>
      <c r="O1355" s="2">
        <f t="shared" si="406"/>
        <v>0.33333333333333337</v>
      </c>
      <c r="P1355" s="1">
        <v>30</v>
      </c>
      <c r="Q1355" s="1">
        <v>1</v>
      </c>
      <c r="R1355" s="1">
        <v>19</v>
      </c>
      <c r="S1355" s="1">
        <v>14</v>
      </c>
      <c r="T1355" s="1">
        <v>23</v>
      </c>
      <c r="U1355" s="1">
        <v>7</v>
      </c>
      <c r="V1355" s="1">
        <v>0</v>
      </c>
      <c r="W1355" s="1">
        <v>1</v>
      </c>
      <c r="X1355" s="1">
        <v>0</v>
      </c>
      <c r="Y1355" s="1"/>
      <c r="Z1355" s="1">
        <v>1</v>
      </c>
      <c r="AA1355" s="1"/>
      <c r="AB1355" s="1"/>
      <c r="AC1355" s="1"/>
      <c r="AD1355" s="1">
        <v>0</v>
      </c>
      <c r="AI1355" t="str">
        <f t="shared" si="395"/>
        <v>Braintree</v>
      </c>
      <c r="AJ1355" t="s">
        <v>1412</v>
      </c>
      <c r="AK1355" s="182">
        <v>1</v>
      </c>
      <c r="AL1355" s="7"/>
      <c r="AN1355" s="97">
        <v>50</v>
      </c>
      <c r="AO1355" s="99">
        <v>17</v>
      </c>
      <c r="AP1355" s="99">
        <v>10</v>
      </c>
      <c r="AQ1355" s="106">
        <v>7600</v>
      </c>
      <c r="AR1355" s="106">
        <f t="shared" si="407"/>
        <v>50017</v>
      </c>
      <c r="AS1355" s="9" t="s">
        <v>1711</v>
      </c>
      <c r="AT1355" s="109">
        <f t="shared" si="408"/>
        <v>5007600</v>
      </c>
      <c r="AW1355">
        <v>38.32</v>
      </c>
      <c r="AX1355">
        <v>0.04</v>
      </c>
      <c r="AY1355">
        <v>38.28</v>
      </c>
      <c r="BA1355" s="7">
        <f t="shared" si="410"/>
        <v>1</v>
      </c>
      <c r="BB1355" s="7">
        <f t="shared" si="411"/>
        <v>0</v>
      </c>
      <c r="BC1355" s="7">
        <f t="shared" si="412"/>
        <v>0</v>
      </c>
      <c r="BD1355" s="7">
        <f t="shared" si="413"/>
        <v>0</v>
      </c>
      <c r="BE1355" s="7">
        <f t="shared" si="414"/>
        <v>0</v>
      </c>
      <c r="BF1355" s="117"/>
      <c r="BG1355" s="1">
        <v>1</v>
      </c>
      <c r="BH1355" s="1">
        <v>0</v>
      </c>
      <c r="BI1355" s="117"/>
      <c r="BJ1355" s="117"/>
      <c r="BK1355" s="168"/>
    </row>
    <row r="1356" spans="1:63" hidden="1" outlineLevel="1">
      <c r="A1356" t="s">
        <v>2131</v>
      </c>
      <c r="B1356" s="9" t="s">
        <v>2938</v>
      </c>
      <c r="C1356" s="1">
        <f t="shared" si="396"/>
        <v>473</v>
      </c>
      <c r="D1356" s="7">
        <f t="shared" si="397"/>
        <v>1</v>
      </c>
      <c r="E1356" s="7">
        <f t="shared" si="398"/>
        <v>6</v>
      </c>
      <c r="F1356" s="7">
        <f t="shared" si="399"/>
        <v>3</v>
      </c>
      <c r="G1356" s="7">
        <f t="shared" si="409"/>
        <v>4</v>
      </c>
      <c r="H1356" s="49">
        <f t="shared" si="400"/>
        <v>16</v>
      </c>
      <c r="I1356" s="177">
        <f t="shared" si="401"/>
        <v>3.382663847780127E-2</v>
      </c>
      <c r="J1356" s="8"/>
      <c r="K1356" s="2">
        <f t="shared" si="402"/>
        <v>0.31923890063424948</v>
      </c>
      <c r="L1356" s="2">
        <f t="shared" si="403"/>
        <v>2.3255813953488372E-2</v>
      </c>
      <c r="M1356" s="2">
        <f t="shared" si="404"/>
        <v>0.21353065539112051</v>
      </c>
      <c r="N1356" s="2">
        <f t="shared" si="405"/>
        <v>9.9365750528541227E-2</v>
      </c>
      <c r="O1356" s="2">
        <f t="shared" si="406"/>
        <v>0.34460887949260033</v>
      </c>
      <c r="P1356" s="1">
        <v>151</v>
      </c>
      <c r="Q1356" s="1">
        <v>11</v>
      </c>
      <c r="R1356" s="1">
        <v>101</v>
      </c>
      <c r="S1356" s="1">
        <v>47</v>
      </c>
      <c r="T1356" s="1">
        <v>135</v>
      </c>
      <c r="U1356" s="1">
        <v>18</v>
      </c>
      <c r="V1356" s="1">
        <v>3</v>
      </c>
      <c r="W1356" s="1">
        <v>0</v>
      </c>
      <c r="X1356" s="1">
        <v>5</v>
      </c>
      <c r="Y1356" s="1"/>
      <c r="Z1356" s="1">
        <v>0</v>
      </c>
      <c r="AA1356" s="1"/>
      <c r="AB1356" s="1"/>
      <c r="AC1356" s="1"/>
      <c r="AD1356" s="1">
        <v>2</v>
      </c>
      <c r="AI1356" t="str">
        <f t="shared" si="395"/>
        <v>Brandon</v>
      </c>
      <c r="AJ1356" t="s">
        <v>831</v>
      </c>
      <c r="AK1356" s="182">
        <v>1</v>
      </c>
      <c r="AL1356" s="7"/>
      <c r="AN1356" s="97">
        <v>50</v>
      </c>
      <c r="AO1356" s="99">
        <v>21</v>
      </c>
      <c r="AP1356" s="99">
        <v>10</v>
      </c>
      <c r="AQ1356" s="106">
        <v>7750</v>
      </c>
      <c r="AR1356" s="106">
        <f t="shared" si="407"/>
        <v>50021</v>
      </c>
      <c r="AS1356" s="9" t="s">
        <v>1711</v>
      </c>
      <c r="AT1356" s="109">
        <f t="shared" si="408"/>
        <v>5007750</v>
      </c>
      <c r="AW1356">
        <v>40.17</v>
      </c>
      <c r="AX1356">
        <v>0.05</v>
      </c>
      <c r="AY1356">
        <v>40.130000000000003</v>
      </c>
      <c r="BA1356" s="7">
        <f t="shared" si="410"/>
        <v>1</v>
      </c>
      <c r="BB1356" s="7">
        <f t="shared" si="411"/>
        <v>0</v>
      </c>
      <c r="BC1356" s="7">
        <f t="shared" si="412"/>
        <v>0</v>
      </c>
      <c r="BD1356" s="7">
        <f t="shared" si="413"/>
        <v>0</v>
      </c>
      <c r="BE1356" s="7">
        <f t="shared" si="414"/>
        <v>0</v>
      </c>
      <c r="BF1356" s="117"/>
      <c r="BG1356" s="1">
        <v>0</v>
      </c>
      <c r="BH1356" s="1">
        <v>3</v>
      </c>
      <c r="BI1356" s="117"/>
      <c r="BJ1356" s="117"/>
      <c r="BK1356" s="168"/>
    </row>
    <row r="1357" spans="1:63" hidden="1" outlineLevel="1">
      <c r="A1357" t="s">
        <v>3129</v>
      </c>
      <c r="B1357" s="9" t="s">
        <v>2938</v>
      </c>
      <c r="C1357" s="1">
        <f t="shared" si="396"/>
        <v>524</v>
      </c>
      <c r="D1357" s="7">
        <f t="shared" si="397"/>
        <v>2</v>
      </c>
      <c r="E1357" s="7">
        <f t="shared" si="398"/>
        <v>6</v>
      </c>
      <c r="F1357" s="7">
        <f t="shared" si="399"/>
        <v>3</v>
      </c>
      <c r="G1357" s="7">
        <f t="shared" si="409"/>
        <v>4</v>
      </c>
      <c r="H1357" s="49">
        <f t="shared" si="400"/>
        <v>33</v>
      </c>
      <c r="I1357" s="177">
        <f t="shared" si="401"/>
        <v>6.2977099236641215E-2</v>
      </c>
      <c r="J1357" s="8"/>
      <c r="K1357" s="2">
        <f t="shared" si="402"/>
        <v>0.2862595419847328</v>
      </c>
      <c r="L1357" s="2">
        <f t="shared" si="403"/>
        <v>3.4351145038167941E-2</v>
      </c>
      <c r="M1357" s="2">
        <f t="shared" si="404"/>
        <v>0.16030534351145037</v>
      </c>
      <c r="N1357" s="2">
        <f t="shared" si="405"/>
        <v>9.3511450381679392E-2</v>
      </c>
      <c r="O1357" s="2">
        <f t="shared" si="406"/>
        <v>0.42557251908396942</v>
      </c>
      <c r="P1357" s="1">
        <v>150</v>
      </c>
      <c r="Q1357" s="1">
        <v>18</v>
      </c>
      <c r="R1357" s="1">
        <v>84</v>
      </c>
      <c r="S1357" s="1">
        <v>49</v>
      </c>
      <c r="T1357" s="1">
        <v>183</v>
      </c>
      <c r="U1357" s="1">
        <v>23</v>
      </c>
      <c r="V1357" s="1">
        <v>4</v>
      </c>
      <c r="W1357" s="1">
        <v>2</v>
      </c>
      <c r="X1357" s="1">
        <v>3</v>
      </c>
      <c r="Y1357" s="1"/>
      <c r="Z1357" s="1">
        <v>4</v>
      </c>
      <c r="AA1357" s="1"/>
      <c r="AB1357" s="1"/>
      <c r="AC1357" s="1"/>
      <c r="AD1357" s="1">
        <v>4</v>
      </c>
      <c r="AI1357" t="str">
        <f t="shared" si="395"/>
        <v>Brattleboro</v>
      </c>
      <c r="AJ1357" t="s">
        <v>2452</v>
      </c>
      <c r="AK1357" s="182">
        <v>1</v>
      </c>
      <c r="AL1357" s="7"/>
      <c r="AN1357" s="97">
        <v>50</v>
      </c>
      <c r="AO1357" s="99">
        <v>25</v>
      </c>
      <c r="AP1357" s="99">
        <v>10</v>
      </c>
      <c r="AQ1357" s="106">
        <v>7900</v>
      </c>
      <c r="AR1357" s="106">
        <f t="shared" si="407"/>
        <v>50025</v>
      </c>
      <c r="AS1357" s="9" t="s">
        <v>1711</v>
      </c>
      <c r="AT1357" s="109">
        <f t="shared" si="408"/>
        <v>5007900</v>
      </c>
      <c r="AW1357">
        <v>32.450000000000003</v>
      </c>
      <c r="AX1357">
        <v>0.46</v>
      </c>
      <c r="AY1357">
        <v>31.99</v>
      </c>
      <c r="BA1357" s="7">
        <f t="shared" si="410"/>
        <v>0</v>
      </c>
      <c r="BB1357" s="7">
        <f t="shared" si="411"/>
        <v>0</v>
      </c>
      <c r="BC1357" s="7">
        <f t="shared" si="412"/>
        <v>0</v>
      </c>
      <c r="BD1357" s="7">
        <f t="shared" si="413"/>
        <v>0</v>
      </c>
      <c r="BE1357" s="7">
        <f t="shared" si="414"/>
        <v>1</v>
      </c>
      <c r="BF1357" s="117"/>
      <c r="BG1357" s="1">
        <v>0</v>
      </c>
      <c r="BH1357" s="1">
        <v>0</v>
      </c>
      <c r="BI1357" s="117"/>
      <c r="BJ1357" s="117"/>
      <c r="BK1357" s="168"/>
    </row>
    <row r="1358" spans="1:63" hidden="1" outlineLevel="1">
      <c r="A1358" t="s">
        <v>1003</v>
      </c>
      <c r="B1358" s="9" t="s">
        <v>2938</v>
      </c>
      <c r="C1358" s="1">
        <f t="shared" si="396"/>
        <v>105</v>
      </c>
      <c r="D1358" s="7">
        <f t="shared" si="397"/>
        <v>2</v>
      </c>
      <c r="E1358" s="7">
        <f t="shared" si="398"/>
        <v>6</v>
      </c>
      <c r="F1358" s="7">
        <f t="shared" si="399"/>
        <v>3</v>
      </c>
      <c r="G1358" s="7">
        <f t="shared" si="409"/>
        <v>4</v>
      </c>
      <c r="H1358" s="49">
        <f t="shared" si="400"/>
        <v>8</v>
      </c>
      <c r="I1358" s="177">
        <f t="shared" si="401"/>
        <v>7.6190476190476197E-2</v>
      </c>
      <c r="J1358" s="8"/>
      <c r="K1358" s="2">
        <f t="shared" si="402"/>
        <v>0.2857142857142857</v>
      </c>
      <c r="L1358" s="2">
        <f t="shared" si="403"/>
        <v>3.8095238095238099E-2</v>
      </c>
      <c r="M1358" s="2">
        <f t="shared" si="404"/>
        <v>0.14285714285714285</v>
      </c>
      <c r="N1358" s="2">
        <f t="shared" si="405"/>
        <v>7.6190476190476197E-2</v>
      </c>
      <c r="O1358" s="2">
        <f t="shared" si="406"/>
        <v>0.45714285714285724</v>
      </c>
      <c r="P1358" s="1">
        <v>30</v>
      </c>
      <c r="Q1358" s="1">
        <v>4</v>
      </c>
      <c r="R1358" s="1">
        <v>15</v>
      </c>
      <c r="S1358" s="1">
        <v>8</v>
      </c>
      <c r="T1358" s="1">
        <v>38</v>
      </c>
      <c r="U1358" s="1">
        <v>8</v>
      </c>
      <c r="V1358" s="1">
        <v>0</v>
      </c>
      <c r="W1358" s="1">
        <v>1</v>
      </c>
      <c r="X1358" s="1">
        <v>0</v>
      </c>
      <c r="Y1358" s="1"/>
      <c r="Z1358" s="1">
        <v>1</v>
      </c>
      <c r="AA1358" s="1"/>
      <c r="AB1358" s="1"/>
      <c r="AC1358" s="1"/>
      <c r="AD1358" s="1">
        <v>0</v>
      </c>
      <c r="AI1358" t="str">
        <f t="shared" si="395"/>
        <v>Bridgewater</v>
      </c>
      <c r="AJ1358" t="s">
        <v>1842</v>
      </c>
      <c r="AK1358" s="182">
        <v>1</v>
      </c>
      <c r="AL1358" s="7"/>
      <c r="AN1358" s="97">
        <v>50</v>
      </c>
      <c r="AO1358" s="99">
        <v>27</v>
      </c>
      <c r="AP1358" s="99">
        <v>25</v>
      </c>
      <c r="AQ1358" s="106">
        <v>8275</v>
      </c>
      <c r="AR1358" s="106">
        <f t="shared" si="407"/>
        <v>50027</v>
      </c>
      <c r="AS1358" s="9" t="s">
        <v>1711</v>
      </c>
      <c r="AT1358" s="109">
        <f t="shared" si="408"/>
        <v>5008275</v>
      </c>
      <c r="AW1358">
        <v>49.55</v>
      </c>
      <c r="AX1358">
        <v>0</v>
      </c>
      <c r="AY1358">
        <v>49.55</v>
      </c>
      <c r="BA1358" s="7">
        <f t="shared" si="410"/>
        <v>0</v>
      </c>
      <c r="BB1358" s="7">
        <f t="shared" si="411"/>
        <v>0</v>
      </c>
      <c r="BC1358" s="7">
        <f t="shared" si="412"/>
        <v>0</v>
      </c>
      <c r="BD1358" s="7">
        <f t="shared" si="413"/>
        <v>0</v>
      </c>
      <c r="BE1358" s="7">
        <f t="shared" si="414"/>
        <v>1</v>
      </c>
      <c r="BF1358" s="117"/>
      <c r="BG1358" s="1">
        <v>0</v>
      </c>
      <c r="BH1358" s="1">
        <v>0</v>
      </c>
      <c r="BI1358" s="117"/>
      <c r="BJ1358" s="117"/>
      <c r="BK1358" s="168"/>
    </row>
    <row r="1359" spans="1:63" hidden="1" outlineLevel="1">
      <c r="A1359" t="s">
        <v>494</v>
      </c>
      <c r="B1359" s="9" t="s">
        <v>2938</v>
      </c>
      <c r="C1359" s="1">
        <f t="shared" si="396"/>
        <v>198</v>
      </c>
      <c r="D1359" s="7">
        <f t="shared" si="397"/>
        <v>2</v>
      </c>
      <c r="E1359" s="7">
        <f t="shared" si="398"/>
        <v>6</v>
      </c>
      <c r="F1359" s="7">
        <f t="shared" si="399"/>
        <v>3</v>
      </c>
      <c r="G1359" s="7">
        <f t="shared" si="409"/>
        <v>4</v>
      </c>
      <c r="H1359" s="49">
        <f t="shared" si="400"/>
        <v>16</v>
      </c>
      <c r="I1359" s="177">
        <f t="shared" si="401"/>
        <v>8.0808080808080815E-2</v>
      </c>
      <c r="J1359" s="8"/>
      <c r="K1359" s="2">
        <f t="shared" si="402"/>
        <v>0.25757575757575757</v>
      </c>
      <c r="L1359" s="2">
        <f t="shared" si="403"/>
        <v>3.0303030303030304E-2</v>
      </c>
      <c r="M1359" s="2">
        <f t="shared" si="404"/>
        <v>0.18181818181818182</v>
      </c>
      <c r="N1359" s="2">
        <f t="shared" si="405"/>
        <v>0.11616161616161616</v>
      </c>
      <c r="O1359" s="2">
        <f t="shared" si="406"/>
        <v>0.41414141414141414</v>
      </c>
      <c r="P1359" s="1">
        <v>51</v>
      </c>
      <c r="Q1359" s="1">
        <v>6</v>
      </c>
      <c r="R1359" s="1">
        <v>36</v>
      </c>
      <c r="S1359" s="1">
        <v>23</v>
      </c>
      <c r="T1359" s="1">
        <v>67</v>
      </c>
      <c r="U1359" s="1">
        <v>13</v>
      </c>
      <c r="V1359" s="1">
        <v>0</v>
      </c>
      <c r="W1359" s="1">
        <v>1</v>
      </c>
      <c r="X1359" s="1">
        <v>1</v>
      </c>
      <c r="Y1359" s="1"/>
      <c r="Z1359" s="1">
        <v>0</v>
      </c>
      <c r="AA1359" s="1"/>
      <c r="AB1359" s="1"/>
      <c r="AC1359" s="1"/>
      <c r="AD1359" s="1">
        <v>0</v>
      </c>
      <c r="AI1359" t="str">
        <f t="shared" si="395"/>
        <v>Bridport</v>
      </c>
      <c r="AJ1359" t="s">
        <v>1826</v>
      </c>
      <c r="AK1359" s="182">
        <v>1</v>
      </c>
      <c r="AL1359" s="7"/>
      <c r="AN1359" s="97">
        <v>50</v>
      </c>
      <c r="AO1359" s="99">
        <v>1</v>
      </c>
      <c r="AP1359" s="99">
        <v>10</v>
      </c>
      <c r="AQ1359" s="106">
        <v>8575</v>
      </c>
      <c r="AR1359" s="106">
        <f t="shared" si="407"/>
        <v>50001</v>
      </c>
      <c r="AS1359" s="9" t="s">
        <v>1711</v>
      </c>
      <c r="AT1359" s="109">
        <f t="shared" si="408"/>
        <v>5008575</v>
      </c>
      <c r="AW1359">
        <v>46.25</v>
      </c>
      <c r="AX1359">
        <v>2.2599999999999998</v>
      </c>
      <c r="AY1359">
        <v>43.98</v>
      </c>
      <c r="BA1359" s="7">
        <f t="shared" si="410"/>
        <v>0</v>
      </c>
      <c r="BB1359" s="7">
        <f t="shared" si="411"/>
        <v>0</v>
      </c>
      <c r="BC1359" s="7">
        <f t="shared" si="412"/>
        <v>0</v>
      </c>
      <c r="BD1359" s="7">
        <f t="shared" si="413"/>
        <v>0</v>
      </c>
      <c r="BE1359" s="7">
        <f t="shared" si="414"/>
        <v>1</v>
      </c>
      <c r="BF1359" s="117"/>
      <c r="BG1359" s="1">
        <v>0</v>
      </c>
      <c r="BH1359" s="1">
        <v>0</v>
      </c>
      <c r="BI1359" s="117"/>
      <c r="BJ1359" s="117"/>
      <c r="BK1359" s="168"/>
    </row>
    <row r="1360" spans="1:63" hidden="1" outlineLevel="1">
      <c r="A1360" t="s">
        <v>513</v>
      </c>
      <c r="B1360" s="9" t="s">
        <v>2938</v>
      </c>
      <c r="C1360" s="1">
        <f t="shared" si="396"/>
        <v>144</v>
      </c>
      <c r="D1360" s="7">
        <f t="shared" si="397"/>
        <v>2</v>
      </c>
      <c r="E1360" s="7">
        <f t="shared" si="398"/>
        <v>6</v>
      </c>
      <c r="F1360" s="7">
        <f t="shared" si="399"/>
        <v>3</v>
      </c>
      <c r="G1360" s="7">
        <f t="shared" si="409"/>
        <v>4</v>
      </c>
      <c r="H1360" s="49">
        <f t="shared" si="400"/>
        <v>37</v>
      </c>
      <c r="I1360" s="177">
        <f t="shared" si="401"/>
        <v>0.25694444444444442</v>
      </c>
      <c r="J1360" s="8"/>
      <c r="K1360" s="2">
        <f t="shared" si="402"/>
        <v>0.20833333333333334</v>
      </c>
      <c r="L1360" s="2">
        <f t="shared" si="403"/>
        <v>2.0833333333333332E-2</v>
      </c>
      <c r="M1360" s="2">
        <f t="shared" si="404"/>
        <v>0.1736111111111111</v>
      </c>
      <c r="N1360" s="2">
        <f t="shared" si="405"/>
        <v>9.0277777777777776E-2</v>
      </c>
      <c r="O1360" s="2">
        <f t="shared" si="406"/>
        <v>0.50694444444444431</v>
      </c>
      <c r="P1360" s="1">
        <v>30</v>
      </c>
      <c r="Q1360" s="1">
        <v>3</v>
      </c>
      <c r="R1360" s="1">
        <v>25</v>
      </c>
      <c r="S1360" s="1">
        <v>13</v>
      </c>
      <c r="T1360" s="1">
        <v>67</v>
      </c>
      <c r="U1360" s="1">
        <v>4</v>
      </c>
      <c r="V1360" s="1">
        <v>1</v>
      </c>
      <c r="W1360" s="1">
        <v>0</v>
      </c>
      <c r="X1360" s="1">
        <v>0</v>
      </c>
      <c r="Y1360" s="1"/>
      <c r="Z1360" s="1">
        <v>1</v>
      </c>
      <c r="AA1360" s="1"/>
      <c r="AB1360" s="1"/>
      <c r="AC1360" s="1"/>
      <c r="AD1360" s="1">
        <v>0</v>
      </c>
      <c r="AI1360" t="str">
        <f t="shared" si="395"/>
        <v>Brighton</v>
      </c>
      <c r="AJ1360" t="s">
        <v>810</v>
      </c>
      <c r="AK1360" s="182">
        <v>1</v>
      </c>
      <c r="AL1360" s="7"/>
      <c r="AN1360" s="97">
        <v>50</v>
      </c>
      <c r="AO1360" s="99">
        <v>9</v>
      </c>
      <c r="AP1360" s="99">
        <v>20</v>
      </c>
      <c r="AQ1360" s="106">
        <v>8725</v>
      </c>
      <c r="AR1360" s="106">
        <f t="shared" si="407"/>
        <v>50009</v>
      </c>
      <c r="AS1360" s="9" t="s">
        <v>1711</v>
      </c>
      <c r="AT1360" s="109">
        <f t="shared" si="408"/>
        <v>5008725</v>
      </c>
      <c r="AW1360">
        <v>53.42</v>
      </c>
      <c r="AX1360">
        <v>1.22</v>
      </c>
      <c r="AY1360">
        <v>52.19</v>
      </c>
      <c r="BA1360" s="7">
        <f t="shared" si="410"/>
        <v>0</v>
      </c>
      <c r="BB1360" s="7">
        <f t="shared" si="411"/>
        <v>0</v>
      </c>
      <c r="BC1360" s="7">
        <f t="shared" si="412"/>
        <v>0</v>
      </c>
      <c r="BD1360" s="7">
        <f t="shared" si="413"/>
        <v>0</v>
      </c>
      <c r="BE1360" s="7">
        <f t="shared" si="414"/>
        <v>1</v>
      </c>
      <c r="BF1360" s="117"/>
      <c r="BG1360" s="1">
        <v>0</v>
      </c>
      <c r="BH1360" s="1">
        <v>0</v>
      </c>
      <c r="BI1360" s="117"/>
      <c r="BJ1360" s="117"/>
      <c r="BK1360" s="168"/>
    </row>
    <row r="1361" spans="1:63" hidden="1" outlineLevel="1">
      <c r="A1361" t="s">
        <v>2763</v>
      </c>
      <c r="B1361" s="9" t="s">
        <v>2938</v>
      </c>
      <c r="C1361" s="1">
        <f t="shared" si="396"/>
        <v>377</v>
      </c>
      <c r="D1361" s="7">
        <f t="shared" si="397"/>
        <v>2</v>
      </c>
      <c r="E1361" s="7">
        <f t="shared" si="398"/>
        <v>6</v>
      </c>
      <c r="F1361" s="7">
        <f t="shared" si="399"/>
        <v>3</v>
      </c>
      <c r="G1361" s="7">
        <f t="shared" si="409"/>
        <v>4</v>
      </c>
      <c r="H1361" s="49">
        <f t="shared" si="400"/>
        <v>26</v>
      </c>
      <c r="I1361" s="177">
        <f t="shared" si="401"/>
        <v>6.8965517241379309E-2</v>
      </c>
      <c r="J1361" s="8"/>
      <c r="K1361" s="2">
        <f t="shared" si="402"/>
        <v>0.259946949602122</v>
      </c>
      <c r="L1361" s="2">
        <f t="shared" si="403"/>
        <v>2.6525198938992044E-2</v>
      </c>
      <c r="M1361" s="2">
        <f t="shared" si="404"/>
        <v>0.1883289124668435</v>
      </c>
      <c r="N1361" s="2">
        <f t="shared" si="405"/>
        <v>0.11671087533156499</v>
      </c>
      <c r="O1361" s="2">
        <f t="shared" si="406"/>
        <v>0.40848806366047741</v>
      </c>
      <c r="P1361" s="1">
        <v>98</v>
      </c>
      <c r="Q1361" s="1">
        <v>10</v>
      </c>
      <c r="R1361" s="1">
        <v>71</v>
      </c>
      <c r="S1361" s="1">
        <v>44</v>
      </c>
      <c r="T1361" s="1">
        <v>124</v>
      </c>
      <c r="U1361" s="1">
        <v>16</v>
      </c>
      <c r="V1361" s="1">
        <v>2</v>
      </c>
      <c r="W1361" s="1">
        <v>5</v>
      </c>
      <c r="X1361" s="1">
        <v>4</v>
      </c>
      <c r="Y1361" s="1"/>
      <c r="Z1361" s="1">
        <v>2</v>
      </c>
      <c r="AA1361" s="1"/>
      <c r="AB1361" s="1"/>
      <c r="AC1361" s="1"/>
      <c r="AD1361" s="1">
        <v>1</v>
      </c>
      <c r="AI1361" t="str">
        <f t="shared" si="395"/>
        <v>Bristol</v>
      </c>
      <c r="AJ1361" t="s">
        <v>1826</v>
      </c>
      <c r="AK1361" s="182">
        <v>1</v>
      </c>
      <c r="AL1361" s="7"/>
      <c r="AN1361" s="97">
        <v>50</v>
      </c>
      <c r="AO1361" s="99">
        <v>1</v>
      </c>
      <c r="AP1361" s="99">
        <v>15</v>
      </c>
      <c r="AQ1361" s="106">
        <v>9025</v>
      </c>
      <c r="AR1361" s="106">
        <f t="shared" si="407"/>
        <v>50001</v>
      </c>
      <c r="AS1361" s="9" t="s">
        <v>1711</v>
      </c>
      <c r="AT1361" s="109">
        <f t="shared" si="408"/>
        <v>5009025</v>
      </c>
      <c r="AW1361">
        <v>42.18</v>
      </c>
      <c r="AX1361">
        <v>0.4</v>
      </c>
      <c r="AY1361">
        <v>41.77</v>
      </c>
      <c r="BA1361" s="7">
        <f t="shared" si="410"/>
        <v>0</v>
      </c>
      <c r="BB1361" s="7">
        <f t="shared" si="411"/>
        <v>0</v>
      </c>
      <c r="BC1361" s="7">
        <f t="shared" si="412"/>
        <v>0</v>
      </c>
      <c r="BD1361" s="7">
        <f t="shared" si="413"/>
        <v>0</v>
      </c>
      <c r="BE1361" s="7">
        <f t="shared" si="414"/>
        <v>1</v>
      </c>
      <c r="BF1361" s="117"/>
      <c r="BG1361" s="1">
        <v>0</v>
      </c>
      <c r="BH1361" s="1">
        <v>1</v>
      </c>
      <c r="BI1361" s="117"/>
      <c r="BJ1361" s="117"/>
      <c r="BK1361" s="168"/>
    </row>
    <row r="1362" spans="1:63" hidden="1" outlineLevel="1">
      <c r="A1362" t="s">
        <v>1249</v>
      </c>
      <c r="B1362" s="9" t="s">
        <v>2938</v>
      </c>
      <c r="C1362" s="1">
        <f t="shared" si="396"/>
        <v>136</v>
      </c>
      <c r="D1362" s="7">
        <f t="shared" si="397"/>
        <v>2</v>
      </c>
      <c r="E1362" s="7">
        <f t="shared" si="398"/>
        <v>9</v>
      </c>
      <c r="F1362" s="7">
        <f t="shared" si="399"/>
        <v>3</v>
      </c>
      <c r="G1362" s="7">
        <f t="shared" si="409"/>
        <v>4</v>
      </c>
      <c r="H1362" s="49">
        <f t="shared" si="400"/>
        <v>3</v>
      </c>
      <c r="I1362" s="177">
        <f t="shared" si="401"/>
        <v>2.2058823529411766E-2</v>
      </c>
      <c r="J1362" s="8"/>
      <c r="K1362" s="2">
        <f t="shared" si="402"/>
        <v>0.29411764705882354</v>
      </c>
      <c r="L1362" s="2">
        <f t="shared" si="403"/>
        <v>0</v>
      </c>
      <c r="M1362" s="2">
        <f t="shared" si="404"/>
        <v>0.20588235294117646</v>
      </c>
      <c r="N1362" s="2">
        <f t="shared" si="405"/>
        <v>9.5588235294117641E-2</v>
      </c>
      <c r="O1362" s="2">
        <f t="shared" si="406"/>
        <v>0.4044117647058823</v>
      </c>
      <c r="P1362" s="1">
        <v>40</v>
      </c>
      <c r="Q1362" s="1">
        <v>0</v>
      </c>
      <c r="R1362" s="1">
        <v>28</v>
      </c>
      <c r="S1362" s="1">
        <v>13</v>
      </c>
      <c r="T1362" s="1">
        <v>43</v>
      </c>
      <c r="U1362" s="1">
        <v>6</v>
      </c>
      <c r="V1362" s="1">
        <v>0</v>
      </c>
      <c r="W1362" s="1">
        <v>2</v>
      </c>
      <c r="X1362" s="1">
        <v>2</v>
      </c>
      <c r="Y1362" s="1"/>
      <c r="Z1362" s="1">
        <v>0</v>
      </c>
      <c r="AA1362" s="1"/>
      <c r="AB1362" s="1"/>
      <c r="AC1362" s="1"/>
      <c r="AD1362" s="1">
        <v>2</v>
      </c>
      <c r="AI1362" t="str">
        <f t="shared" si="395"/>
        <v>Brookfield</v>
      </c>
      <c r="AJ1362" t="s">
        <v>1412</v>
      </c>
      <c r="AK1362" s="182">
        <v>1</v>
      </c>
      <c r="AL1362" s="7"/>
      <c r="AN1362" s="97">
        <v>50</v>
      </c>
      <c r="AO1362" s="99">
        <v>17</v>
      </c>
      <c r="AP1362" s="99">
        <v>15</v>
      </c>
      <c r="AQ1362" s="106">
        <v>9325</v>
      </c>
      <c r="AR1362" s="106">
        <f t="shared" si="407"/>
        <v>50017</v>
      </c>
      <c r="AS1362" s="9" t="s">
        <v>1711</v>
      </c>
      <c r="AT1362" s="109">
        <f t="shared" si="408"/>
        <v>5009325</v>
      </c>
      <c r="AW1362">
        <v>41.67</v>
      </c>
      <c r="AX1362">
        <v>0.27</v>
      </c>
      <c r="AY1362">
        <v>41.4</v>
      </c>
      <c r="BA1362" s="7">
        <f t="shared" si="410"/>
        <v>0</v>
      </c>
      <c r="BB1362" s="7">
        <f t="shared" si="411"/>
        <v>0</v>
      </c>
      <c r="BC1362" s="7">
        <f t="shared" si="412"/>
        <v>0</v>
      </c>
      <c r="BD1362" s="7">
        <f t="shared" si="413"/>
        <v>0</v>
      </c>
      <c r="BE1362" s="7">
        <f t="shared" si="414"/>
        <v>1</v>
      </c>
      <c r="BF1362" s="117"/>
      <c r="BG1362" s="1">
        <v>0</v>
      </c>
      <c r="BH1362" s="1">
        <v>1</v>
      </c>
      <c r="BI1362" s="117"/>
      <c r="BJ1362" s="117"/>
      <c r="BK1362" s="168"/>
    </row>
    <row r="1363" spans="1:63" hidden="1" outlineLevel="1">
      <c r="A1363" t="s">
        <v>2187</v>
      </c>
      <c r="B1363" s="9" t="s">
        <v>2938</v>
      </c>
      <c r="C1363" s="1">
        <f t="shared" si="396"/>
        <v>39</v>
      </c>
      <c r="D1363" s="7">
        <f t="shared" si="397"/>
        <v>3</v>
      </c>
      <c r="E1363" s="7">
        <f t="shared" si="398"/>
        <v>7</v>
      </c>
      <c r="F1363" s="7">
        <f t="shared" si="399"/>
        <v>1</v>
      </c>
      <c r="G1363" s="7">
        <f t="shared" si="409"/>
        <v>5</v>
      </c>
      <c r="H1363" s="49">
        <f t="shared" si="400"/>
        <v>4</v>
      </c>
      <c r="I1363" s="177">
        <f t="shared" si="401"/>
        <v>0.10256410256410256</v>
      </c>
      <c r="J1363" s="8"/>
      <c r="K1363" s="2">
        <f t="shared" si="402"/>
        <v>0.20512820512820512</v>
      </c>
      <c r="L1363" s="2">
        <f t="shared" si="403"/>
        <v>0</v>
      </c>
      <c r="M1363" s="2">
        <f t="shared" si="404"/>
        <v>0.38461538461538464</v>
      </c>
      <c r="N1363" s="2">
        <f t="shared" si="405"/>
        <v>2.564102564102564E-2</v>
      </c>
      <c r="O1363" s="2">
        <f t="shared" si="406"/>
        <v>0.38461538461538464</v>
      </c>
      <c r="P1363" s="1">
        <v>8</v>
      </c>
      <c r="Q1363" s="1">
        <v>0</v>
      </c>
      <c r="R1363" s="1">
        <v>15</v>
      </c>
      <c r="S1363" s="1">
        <v>1</v>
      </c>
      <c r="T1363" s="1">
        <v>11</v>
      </c>
      <c r="U1363" s="1">
        <v>3</v>
      </c>
      <c r="V1363" s="1">
        <v>0</v>
      </c>
      <c r="W1363" s="1">
        <v>0</v>
      </c>
      <c r="X1363" s="1">
        <v>1</v>
      </c>
      <c r="Y1363" s="1"/>
      <c r="Z1363" s="1">
        <v>0</v>
      </c>
      <c r="AA1363" s="1"/>
      <c r="AB1363" s="1"/>
      <c r="AC1363" s="1"/>
      <c r="AD1363" s="1">
        <v>0</v>
      </c>
      <c r="AI1363" t="str">
        <f t="shared" si="395"/>
        <v>Brookline</v>
      </c>
      <c r="AJ1363" t="s">
        <v>2452</v>
      </c>
      <c r="AK1363" s="182">
        <v>1</v>
      </c>
      <c r="AL1363" s="7"/>
      <c r="AN1363" s="97">
        <v>50</v>
      </c>
      <c r="AO1363" s="99">
        <v>25</v>
      </c>
      <c r="AP1363" s="99">
        <v>15</v>
      </c>
      <c r="AQ1363" s="106">
        <v>9475</v>
      </c>
      <c r="AR1363" s="106">
        <f t="shared" si="407"/>
        <v>50025</v>
      </c>
      <c r="AS1363" s="9" t="s">
        <v>1711</v>
      </c>
      <c r="AT1363" s="109">
        <f t="shared" si="408"/>
        <v>5009475</v>
      </c>
      <c r="AW1363">
        <v>12.91</v>
      </c>
      <c r="AX1363">
        <v>0</v>
      </c>
      <c r="AY1363">
        <v>12.91</v>
      </c>
      <c r="BA1363" s="7">
        <f t="shared" si="410"/>
        <v>0</v>
      </c>
      <c r="BB1363" s="7">
        <f t="shared" si="411"/>
        <v>0</v>
      </c>
      <c r="BC1363" s="7">
        <f t="shared" si="412"/>
        <v>1</v>
      </c>
      <c r="BD1363" s="7">
        <f t="shared" si="413"/>
        <v>0</v>
      </c>
      <c r="BE1363" s="7">
        <f t="shared" si="414"/>
        <v>0</v>
      </c>
      <c r="BF1363" s="117"/>
      <c r="BG1363" s="1">
        <v>0</v>
      </c>
      <c r="BH1363" s="1">
        <v>0</v>
      </c>
      <c r="BI1363" s="117"/>
      <c r="BJ1363" s="117"/>
      <c r="BK1363" s="168"/>
    </row>
    <row r="1364" spans="1:63" hidden="1" outlineLevel="1">
      <c r="A1364" t="s">
        <v>973</v>
      </c>
      <c r="B1364" s="9" t="s">
        <v>2938</v>
      </c>
      <c r="C1364" s="1">
        <f t="shared" si="396"/>
        <v>74</v>
      </c>
      <c r="D1364" s="7">
        <f t="shared" si="397"/>
        <v>3</v>
      </c>
      <c r="E1364" s="7">
        <f t="shared" si="398"/>
        <v>5</v>
      </c>
      <c r="F1364" s="7">
        <f t="shared" si="399"/>
        <v>2</v>
      </c>
      <c r="G1364" s="7">
        <f t="shared" si="409"/>
        <v>4</v>
      </c>
      <c r="H1364" s="49">
        <f t="shared" si="400"/>
        <v>14</v>
      </c>
      <c r="I1364" s="177">
        <f t="shared" si="401"/>
        <v>0.1891891891891892</v>
      </c>
      <c r="J1364" s="8"/>
      <c r="K1364" s="2">
        <f t="shared" si="402"/>
        <v>0.16216216216216217</v>
      </c>
      <c r="L1364" s="2">
        <f t="shared" si="403"/>
        <v>2.7027027027027029E-2</v>
      </c>
      <c r="M1364" s="2">
        <f t="shared" si="404"/>
        <v>0.24324324324324326</v>
      </c>
      <c r="N1364" s="2">
        <f t="shared" si="405"/>
        <v>0.10810810810810811</v>
      </c>
      <c r="O1364" s="2">
        <f t="shared" si="406"/>
        <v>0.45945945945945943</v>
      </c>
      <c r="P1364" s="1">
        <v>12</v>
      </c>
      <c r="Q1364" s="1">
        <v>2</v>
      </c>
      <c r="R1364" s="1">
        <v>18</v>
      </c>
      <c r="S1364" s="1">
        <v>8</v>
      </c>
      <c r="T1364" s="1">
        <v>32</v>
      </c>
      <c r="U1364" s="1">
        <v>1</v>
      </c>
      <c r="V1364" s="1">
        <v>0</v>
      </c>
      <c r="W1364" s="1">
        <v>1</v>
      </c>
      <c r="X1364" s="1">
        <v>0</v>
      </c>
      <c r="Y1364" s="1"/>
      <c r="Z1364" s="1">
        <v>0</v>
      </c>
      <c r="AA1364" s="1"/>
      <c r="AB1364" s="1"/>
      <c r="AC1364" s="1"/>
      <c r="AD1364" s="1">
        <v>0</v>
      </c>
      <c r="AI1364" t="str">
        <f t="shared" si="395"/>
        <v>Brownington</v>
      </c>
      <c r="AJ1364" t="s">
        <v>2168</v>
      </c>
      <c r="AK1364" s="182">
        <v>1</v>
      </c>
      <c r="AL1364" s="7"/>
      <c r="AN1364" s="97">
        <v>50</v>
      </c>
      <c r="AO1364" s="99">
        <v>19</v>
      </c>
      <c r="AP1364" s="99">
        <v>15</v>
      </c>
      <c r="AQ1364" s="106">
        <v>9850</v>
      </c>
      <c r="AR1364" s="106">
        <f t="shared" si="407"/>
        <v>50019</v>
      </c>
      <c r="AS1364" s="9" t="s">
        <v>1711</v>
      </c>
      <c r="AT1364" s="109">
        <f t="shared" si="408"/>
        <v>5009850</v>
      </c>
      <c r="AW1364">
        <v>28.43</v>
      </c>
      <c r="AX1364">
        <v>0.14000000000000001</v>
      </c>
      <c r="AY1364">
        <v>28.28</v>
      </c>
      <c r="BA1364" s="7">
        <f t="shared" si="410"/>
        <v>0</v>
      </c>
      <c r="BB1364" s="7">
        <f t="shared" si="411"/>
        <v>0</v>
      </c>
      <c r="BC1364" s="7">
        <f t="shared" si="412"/>
        <v>0</v>
      </c>
      <c r="BD1364" s="7">
        <f t="shared" si="413"/>
        <v>0</v>
      </c>
      <c r="BE1364" s="7">
        <f t="shared" si="414"/>
        <v>1</v>
      </c>
      <c r="BF1364" s="117"/>
      <c r="BG1364" s="1">
        <v>0</v>
      </c>
      <c r="BH1364" s="1">
        <v>0</v>
      </c>
      <c r="BI1364" s="117"/>
      <c r="BJ1364" s="117"/>
      <c r="BK1364" s="168"/>
    </row>
    <row r="1365" spans="1:63" hidden="1" outlineLevel="1">
      <c r="A1365" t="s">
        <v>1932</v>
      </c>
      <c r="B1365" s="9" t="s">
        <v>2938</v>
      </c>
      <c r="C1365" s="1">
        <f t="shared" si="396"/>
        <v>20</v>
      </c>
      <c r="D1365" s="7">
        <f t="shared" si="397"/>
        <v>2</v>
      </c>
      <c r="E1365" s="7">
        <f t="shared" si="398"/>
        <v>5</v>
      </c>
      <c r="F1365" s="7">
        <f t="shared" si="399"/>
        <v>3</v>
      </c>
      <c r="G1365" s="7">
        <f t="shared" si="409"/>
        <v>4</v>
      </c>
      <c r="H1365" s="49">
        <f t="shared" si="400"/>
        <v>3</v>
      </c>
      <c r="I1365" s="177">
        <f t="shared" si="401"/>
        <v>0.15</v>
      </c>
      <c r="J1365" s="8"/>
      <c r="K1365" s="2">
        <f t="shared" si="402"/>
        <v>0.25</v>
      </c>
      <c r="L1365" s="2">
        <f t="shared" si="403"/>
        <v>0.05</v>
      </c>
      <c r="M1365" s="2">
        <f t="shared" si="404"/>
        <v>0.2</v>
      </c>
      <c r="N1365" s="2">
        <f t="shared" si="405"/>
        <v>0.1</v>
      </c>
      <c r="O1365" s="2">
        <f t="shared" si="406"/>
        <v>0.39999999999999991</v>
      </c>
      <c r="P1365" s="1">
        <v>5</v>
      </c>
      <c r="Q1365" s="1">
        <v>1</v>
      </c>
      <c r="R1365" s="1">
        <v>4</v>
      </c>
      <c r="S1365" s="1">
        <v>2</v>
      </c>
      <c r="T1365" s="1">
        <v>8</v>
      </c>
      <c r="U1365" s="1">
        <v>0</v>
      </c>
      <c r="V1365" s="1">
        <v>0</v>
      </c>
      <c r="W1365" s="1">
        <v>0</v>
      </c>
      <c r="X1365" s="1">
        <v>0</v>
      </c>
      <c r="Y1365" s="1"/>
      <c r="Z1365" s="1">
        <v>0</v>
      </c>
      <c r="AA1365" s="1"/>
      <c r="AB1365" s="1"/>
      <c r="AC1365" s="1"/>
      <c r="AD1365" s="1">
        <v>0</v>
      </c>
      <c r="AI1365" t="str">
        <f t="shared" si="395"/>
        <v>Brunswick</v>
      </c>
      <c r="AJ1365" t="s">
        <v>810</v>
      </c>
      <c r="AK1365" s="182">
        <v>1</v>
      </c>
      <c r="AL1365" s="7"/>
      <c r="AN1365" s="97">
        <v>50</v>
      </c>
      <c r="AO1365" s="99">
        <v>9</v>
      </c>
      <c r="AP1365" s="99">
        <v>25</v>
      </c>
      <c r="AQ1365" s="106">
        <v>10075</v>
      </c>
      <c r="AR1365" s="106">
        <f t="shared" si="407"/>
        <v>50009</v>
      </c>
      <c r="AS1365" s="9" t="s">
        <v>1711</v>
      </c>
      <c r="AT1365" s="109">
        <f t="shared" si="408"/>
        <v>5010075</v>
      </c>
      <c r="AW1365">
        <v>26</v>
      </c>
      <c r="AX1365">
        <v>0.3</v>
      </c>
      <c r="AY1365">
        <v>25.69</v>
      </c>
      <c r="BA1365" s="7">
        <f t="shared" si="410"/>
        <v>0</v>
      </c>
      <c r="BB1365" s="7">
        <f t="shared" si="411"/>
        <v>0</v>
      </c>
      <c r="BC1365" s="7">
        <f t="shared" si="412"/>
        <v>0</v>
      </c>
      <c r="BD1365" s="7">
        <f t="shared" si="413"/>
        <v>0</v>
      </c>
      <c r="BE1365" s="7">
        <f t="shared" si="414"/>
        <v>1</v>
      </c>
      <c r="BF1365" s="117"/>
      <c r="BG1365" s="1">
        <v>0</v>
      </c>
      <c r="BH1365" s="1">
        <v>0</v>
      </c>
      <c r="BI1365" s="117"/>
      <c r="BJ1365" s="117"/>
      <c r="BK1365" s="168"/>
    </row>
    <row r="1366" spans="1:63" hidden="1" outlineLevel="1">
      <c r="A1366" t="s">
        <v>1721</v>
      </c>
      <c r="B1366" s="9" t="s">
        <v>2938</v>
      </c>
      <c r="C1366" s="1">
        <f t="shared" si="396"/>
        <v>186</v>
      </c>
      <c r="D1366" s="7">
        <f t="shared" si="397"/>
        <v>2</v>
      </c>
      <c r="E1366" s="7">
        <f t="shared" si="398"/>
        <v>6</v>
      </c>
      <c r="F1366" s="7">
        <f t="shared" si="399"/>
        <v>3</v>
      </c>
      <c r="G1366" s="7">
        <f t="shared" si="409"/>
        <v>4</v>
      </c>
      <c r="H1366" s="49">
        <f t="shared" si="400"/>
        <v>16</v>
      </c>
      <c r="I1366" s="177">
        <f t="shared" si="401"/>
        <v>8.6021505376344093E-2</v>
      </c>
      <c r="J1366" s="8"/>
      <c r="K1366" s="2">
        <f t="shared" si="402"/>
        <v>0.31182795698924731</v>
      </c>
      <c r="L1366" s="2">
        <f t="shared" si="403"/>
        <v>5.3763440860215058E-3</v>
      </c>
      <c r="M1366" s="2">
        <f t="shared" si="404"/>
        <v>0.16129032258064516</v>
      </c>
      <c r="N1366" s="2">
        <f t="shared" si="405"/>
        <v>6.4516129032258063E-2</v>
      </c>
      <c r="O1366" s="2">
        <f t="shared" si="406"/>
        <v>0.45698924731182805</v>
      </c>
      <c r="P1366" s="1">
        <v>58</v>
      </c>
      <c r="Q1366" s="1">
        <v>1</v>
      </c>
      <c r="R1366" s="1">
        <v>30</v>
      </c>
      <c r="S1366" s="1">
        <v>12</v>
      </c>
      <c r="T1366" s="1">
        <v>74</v>
      </c>
      <c r="U1366" s="1">
        <v>8</v>
      </c>
      <c r="V1366" s="1">
        <v>0</v>
      </c>
      <c r="W1366" s="1">
        <v>0</v>
      </c>
      <c r="X1366" s="1">
        <v>1</v>
      </c>
      <c r="Y1366" s="1"/>
      <c r="Z1366" s="1">
        <v>1</v>
      </c>
      <c r="AA1366" s="1"/>
      <c r="AB1366" s="1"/>
      <c r="AC1366" s="1"/>
      <c r="AD1366" s="1">
        <v>1</v>
      </c>
      <c r="AI1366" t="str">
        <f t="shared" si="395"/>
        <v>Burke</v>
      </c>
      <c r="AJ1366" t="s">
        <v>1803</v>
      </c>
      <c r="AK1366" s="182">
        <v>1</v>
      </c>
      <c r="AL1366" s="7"/>
      <c r="AN1366" s="97">
        <v>50</v>
      </c>
      <c r="AO1366" s="99">
        <v>5</v>
      </c>
      <c r="AP1366" s="99">
        <v>10</v>
      </c>
      <c r="AQ1366" s="106">
        <v>10450</v>
      </c>
      <c r="AR1366" s="106">
        <f t="shared" si="407"/>
        <v>50005</v>
      </c>
      <c r="AS1366" s="9" t="s">
        <v>1711</v>
      </c>
      <c r="AT1366" s="109">
        <f t="shared" si="408"/>
        <v>5010450</v>
      </c>
      <c r="AW1366">
        <v>34.06</v>
      </c>
      <c r="AX1366">
        <v>0.01</v>
      </c>
      <c r="AY1366">
        <v>34.049999999999997</v>
      </c>
      <c r="BA1366" s="7">
        <f t="shared" si="410"/>
        <v>0</v>
      </c>
      <c r="BB1366" s="7">
        <f t="shared" si="411"/>
        <v>0</v>
      </c>
      <c r="BC1366" s="7">
        <f t="shared" si="412"/>
        <v>0</v>
      </c>
      <c r="BD1366" s="7">
        <f t="shared" si="413"/>
        <v>0</v>
      </c>
      <c r="BE1366" s="7">
        <f t="shared" si="414"/>
        <v>1</v>
      </c>
      <c r="BF1366" s="117"/>
      <c r="BG1366" s="1">
        <v>1</v>
      </c>
      <c r="BH1366" s="1">
        <v>0</v>
      </c>
      <c r="BI1366" s="117"/>
      <c r="BJ1366" s="117"/>
      <c r="BK1366" s="168"/>
    </row>
    <row r="1367" spans="1:63" hidden="1" outlineLevel="1">
      <c r="A1367" t="s">
        <v>2172</v>
      </c>
      <c r="B1367" s="9" t="s">
        <v>2938</v>
      </c>
      <c r="C1367" s="1">
        <f t="shared" si="396"/>
        <v>1834</v>
      </c>
      <c r="D1367" s="7">
        <f t="shared" si="397"/>
        <v>1</v>
      </c>
      <c r="E1367" s="7">
        <f t="shared" si="398"/>
        <v>6</v>
      </c>
      <c r="F1367" s="7">
        <f t="shared" si="399"/>
        <v>3</v>
      </c>
      <c r="G1367" s="7">
        <f t="shared" si="409"/>
        <v>4</v>
      </c>
      <c r="H1367" s="49">
        <f t="shared" si="400"/>
        <v>116</v>
      </c>
      <c r="I1367" s="177">
        <f t="shared" si="401"/>
        <v>6.3249727371864781E-2</v>
      </c>
      <c r="J1367" s="8"/>
      <c r="K1367" s="2">
        <f t="shared" si="402"/>
        <v>0.3505997818974918</v>
      </c>
      <c r="L1367" s="2">
        <f t="shared" si="403"/>
        <v>1.6902944383860415E-2</v>
      </c>
      <c r="M1367" s="2">
        <f t="shared" si="404"/>
        <v>0.21319520174482007</v>
      </c>
      <c r="N1367" s="2">
        <f t="shared" si="405"/>
        <v>8.3969465648854963E-2</v>
      </c>
      <c r="O1367" s="2">
        <f t="shared" si="406"/>
        <v>0.33533260632497275</v>
      </c>
      <c r="P1367" s="1">
        <v>643</v>
      </c>
      <c r="Q1367" s="1">
        <v>31</v>
      </c>
      <c r="R1367" s="1">
        <v>391</v>
      </c>
      <c r="S1367" s="1">
        <v>154</v>
      </c>
      <c r="T1367" s="1">
        <v>527</v>
      </c>
      <c r="U1367" s="1">
        <v>45</v>
      </c>
      <c r="V1367" s="1">
        <v>10</v>
      </c>
      <c r="W1367" s="1">
        <v>7</v>
      </c>
      <c r="X1367" s="1">
        <v>12</v>
      </c>
      <c r="Y1367" s="1"/>
      <c r="Z1367" s="1">
        <v>12</v>
      </c>
      <c r="AA1367" s="1"/>
      <c r="AB1367" s="1"/>
      <c r="AC1367" s="1"/>
      <c r="AD1367" s="1">
        <v>2</v>
      </c>
      <c r="AI1367" t="str">
        <f t="shared" si="395"/>
        <v>Burlington</v>
      </c>
      <c r="AJ1367" t="s">
        <v>1847</v>
      </c>
      <c r="AK1367" s="182">
        <v>1</v>
      </c>
      <c r="AL1367" s="7"/>
      <c r="AN1367" s="97">
        <v>50</v>
      </c>
      <c r="AO1367" s="99">
        <v>7</v>
      </c>
      <c r="AP1367" s="99">
        <v>15</v>
      </c>
      <c r="AQ1367" s="106">
        <v>10675</v>
      </c>
      <c r="AR1367" s="106">
        <f t="shared" si="407"/>
        <v>50007</v>
      </c>
      <c r="AS1367" s="9" t="s">
        <v>1029</v>
      </c>
      <c r="AT1367" s="109">
        <f t="shared" si="408"/>
        <v>5010675</v>
      </c>
      <c r="AW1367">
        <v>15.48</v>
      </c>
      <c r="AX1367">
        <v>4.92</v>
      </c>
      <c r="AY1367">
        <v>10.56</v>
      </c>
      <c r="BA1367" s="7">
        <f t="shared" si="410"/>
        <v>1</v>
      </c>
      <c r="BB1367" s="7">
        <f t="shared" si="411"/>
        <v>0</v>
      </c>
      <c r="BC1367" s="7">
        <f t="shared" si="412"/>
        <v>0</v>
      </c>
      <c r="BD1367" s="7">
        <f t="shared" si="413"/>
        <v>0</v>
      </c>
      <c r="BE1367" s="7">
        <f t="shared" si="414"/>
        <v>0</v>
      </c>
      <c r="BF1367" s="117"/>
      <c r="BG1367" s="1">
        <v>0</v>
      </c>
      <c r="BH1367" s="1">
        <v>0</v>
      </c>
      <c r="BI1367" s="117"/>
      <c r="BJ1367" s="117"/>
      <c r="BK1367" s="168"/>
    </row>
    <row r="1368" spans="1:63" hidden="1" outlineLevel="1">
      <c r="A1368" t="s">
        <v>2498</v>
      </c>
      <c r="B1368" s="9" t="s">
        <v>2938</v>
      </c>
      <c r="C1368" s="1">
        <f t="shared" si="396"/>
        <v>180</v>
      </c>
      <c r="D1368" s="7">
        <f t="shared" si="397"/>
        <v>1</v>
      </c>
      <c r="E1368" s="7">
        <f t="shared" si="398"/>
        <v>7</v>
      </c>
      <c r="F1368" s="7">
        <f t="shared" si="399"/>
        <v>3</v>
      </c>
      <c r="G1368" s="7">
        <f t="shared" si="409"/>
        <v>4</v>
      </c>
      <c r="H1368" s="49">
        <f t="shared" si="400"/>
        <v>6</v>
      </c>
      <c r="I1368" s="177">
        <f t="shared" si="401"/>
        <v>3.3333333333333333E-2</v>
      </c>
      <c r="J1368" s="8"/>
      <c r="K1368" s="2">
        <f t="shared" si="402"/>
        <v>0.27777777777777779</v>
      </c>
      <c r="L1368" s="2">
        <f t="shared" si="403"/>
        <v>1.1111111111111112E-2</v>
      </c>
      <c r="M1368" s="2">
        <f t="shared" si="404"/>
        <v>0.21666666666666667</v>
      </c>
      <c r="N1368" s="2">
        <f t="shared" si="405"/>
        <v>0.15555555555555556</v>
      </c>
      <c r="O1368" s="2">
        <f t="shared" si="406"/>
        <v>0.33888888888888891</v>
      </c>
      <c r="P1368" s="1">
        <v>50</v>
      </c>
      <c r="Q1368" s="1">
        <v>2</v>
      </c>
      <c r="R1368" s="1">
        <v>39</v>
      </c>
      <c r="S1368" s="1">
        <v>28</v>
      </c>
      <c r="T1368" s="1">
        <v>44</v>
      </c>
      <c r="U1368" s="1">
        <v>13</v>
      </c>
      <c r="V1368" s="1">
        <v>0</v>
      </c>
      <c r="W1368" s="1">
        <v>0</v>
      </c>
      <c r="X1368" s="1">
        <v>3</v>
      </c>
      <c r="Y1368" s="1"/>
      <c r="Z1368" s="1">
        <v>0</v>
      </c>
      <c r="AA1368" s="1"/>
      <c r="AB1368" s="1"/>
      <c r="AC1368" s="1"/>
      <c r="AD1368" s="1">
        <v>1</v>
      </c>
      <c r="AI1368" t="str">
        <f t="shared" si="395"/>
        <v>Cabot</v>
      </c>
      <c r="AJ1368" t="s">
        <v>637</v>
      </c>
      <c r="AK1368" s="182">
        <v>1</v>
      </c>
      <c r="AL1368" s="7"/>
      <c r="AN1368" s="97">
        <v>50</v>
      </c>
      <c r="AO1368" s="99">
        <v>23</v>
      </c>
      <c r="AP1368" s="99">
        <v>20</v>
      </c>
      <c r="AQ1368" s="106">
        <v>11125</v>
      </c>
      <c r="AR1368" s="106">
        <f t="shared" si="407"/>
        <v>50023</v>
      </c>
      <c r="AS1368" s="9" t="s">
        <v>1711</v>
      </c>
      <c r="AT1368" s="109">
        <f t="shared" si="408"/>
        <v>5011125</v>
      </c>
      <c r="AW1368">
        <v>38.53</v>
      </c>
      <c r="AX1368">
        <v>1.24</v>
      </c>
      <c r="AY1368">
        <v>37.29</v>
      </c>
      <c r="BA1368" s="7">
        <f t="shared" si="410"/>
        <v>1</v>
      </c>
      <c r="BB1368" s="7">
        <f t="shared" si="411"/>
        <v>0</v>
      </c>
      <c r="BC1368" s="7">
        <f t="shared" si="412"/>
        <v>0</v>
      </c>
      <c r="BD1368" s="7">
        <f t="shared" si="413"/>
        <v>0</v>
      </c>
      <c r="BE1368" s="7">
        <f t="shared" si="414"/>
        <v>0</v>
      </c>
      <c r="BF1368" s="117"/>
      <c r="BG1368" s="1">
        <v>0</v>
      </c>
      <c r="BH1368" s="1">
        <v>0</v>
      </c>
      <c r="BI1368" s="117"/>
      <c r="BJ1368" s="117"/>
      <c r="BK1368" s="168"/>
    </row>
    <row r="1369" spans="1:63" hidden="1" outlineLevel="1">
      <c r="A1369" t="s">
        <v>1584</v>
      </c>
      <c r="B1369" s="9" t="s">
        <v>2938</v>
      </c>
      <c r="C1369" s="1">
        <f t="shared" si="396"/>
        <v>134</v>
      </c>
      <c r="D1369" s="7">
        <f t="shared" si="397"/>
        <v>1</v>
      </c>
      <c r="E1369" s="7">
        <f t="shared" si="398"/>
        <v>6</v>
      </c>
      <c r="F1369" s="7">
        <f t="shared" si="399"/>
        <v>3</v>
      </c>
      <c r="G1369" s="7">
        <f t="shared" si="409"/>
        <v>4</v>
      </c>
      <c r="H1369" s="49">
        <f t="shared" si="400"/>
        <v>25</v>
      </c>
      <c r="I1369" s="177">
        <f t="shared" si="401"/>
        <v>0.18656716417910449</v>
      </c>
      <c r="J1369" s="8"/>
      <c r="K1369" s="2">
        <f t="shared" si="402"/>
        <v>0.45522388059701491</v>
      </c>
      <c r="L1369" s="2">
        <f t="shared" si="403"/>
        <v>1.4925373134328358E-2</v>
      </c>
      <c r="M1369" s="2">
        <f t="shared" si="404"/>
        <v>0.16417910447761194</v>
      </c>
      <c r="N1369" s="2">
        <f t="shared" si="405"/>
        <v>5.2238805970149252E-2</v>
      </c>
      <c r="O1369" s="2">
        <f t="shared" si="406"/>
        <v>0.31343283582089548</v>
      </c>
      <c r="P1369" s="1">
        <v>61</v>
      </c>
      <c r="Q1369" s="1">
        <v>2</v>
      </c>
      <c r="R1369" s="1">
        <v>22</v>
      </c>
      <c r="S1369" s="1">
        <v>7</v>
      </c>
      <c r="T1369" s="1">
        <v>36</v>
      </c>
      <c r="U1369" s="1">
        <v>3</v>
      </c>
      <c r="V1369" s="1">
        <v>0</v>
      </c>
      <c r="W1369" s="1">
        <v>2</v>
      </c>
      <c r="X1369" s="1">
        <v>0</v>
      </c>
      <c r="Y1369" s="1"/>
      <c r="Z1369" s="1">
        <v>1</v>
      </c>
      <c r="AA1369" s="1"/>
      <c r="AB1369" s="1"/>
      <c r="AC1369" s="1"/>
      <c r="AD1369" s="1">
        <v>0</v>
      </c>
      <c r="AI1369" t="str">
        <f t="shared" si="395"/>
        <v>Calais</v>
      </c>
      <c r="AJ1369" t="s">
        <v>637</v>
      </c>
      <c r="AK1369" s="182">
        <v>1</v>
      </c>
      <c r="AL1369" s="7"/>
      <c r="AN1369" s="97">
        <v>50</v>
      </c>
      <c r="AO1369" s="99">
        <v>23</v>
      </c>
      <c r="AP1369" s="99">
        <v>25</v>
      </c>
      <c r="AQ1369" s="106">
        <v>11350</v>
      </c>
      <c r="AR1369" s="106">
        <f t="shared" si="407"/>
        <v>50023</v>
      </c>
      <c r="AS1369" s="9" t="s">
        <v>1711</v>
      </c>
      <c r="AT1369" s="109">
        <f t="shared" si="408"/>
        <v>5011350</v>
      </c>
      <c r="AW1369">
        <v>38.58</v>
      </c>
      <c r="AX1369">
        <v>0.56000000000000005</v>
      </c>
      <c r="AY1369">
        <v>38.020000000000003</v>
      </c>
      <c r="BA1369" s="7">
        <f t="shared" si="410"/>
        <v>1</v>
      </c>
      <c r="BB1369" s="7">
        <f t="shared" si="411"/>
        <v>0</v>
      </c>
      <c r="BC1369" s="7">
        <f t="shared" si="412"/>
        <v>0</v>
      </c>
      <c r="BD1369" s="7">
        <f t="shared" si="413"/>
        <v>0</v>
      </c>
      <c r="BE1369" s="7">
        <f t="shared" si="414"/>
        <v>0</v>
      </c>
      <c r="BF1369" s="117"/>
      <c r="BG1369" s="1">
        <v>0</v>
      </c>
      <c r="BH1369" s="1">
        <v>0</v>
      </c>
      <c r="BI1369" s="117"/>
      <c r="BJ1369" s="117"/>
      <c r="BK1369" s="168"/>
    </row>
    <row r="1370" spans="1:63" hidden="1" outlineLevel="1">
      <c r="A1370" t="s">
        <v>748</v>
      </c>
      <c r="B1370" s="9" t="s">
        <v>2938</v>
      </c>
      <c r="C1370" s="1">
        <f t="shared" si="396"/>
        <v>336</v>
      </c>
      <c r="D1370" s="7">
        <f t="shared" si="397"/>
        <v>1</v>
      </c>
      <c r="E1370" s="7">
        <f t="shared" si="398"/>
        <v>7</v>
      </c>
      <c r="F1370" s="7">
        <f t="shared" si="399"/>
        <v>3</v>
      </c>
      <c r="G1370" s="7">
        <f t="shared" si="409"/>
        <v>4</v>
      </c>
      <c r="H1370" s="49">
        <f t="shared" si="400"/>
        <v>20</v>
      </c>
      <c r="I1370" s="177">
        <f t="shared" si="401"/>
        <v>5.9523809523809521E-2</v>
      </c>
      <c r="J1370" s="8"/>
      <c r="K1370" s="2">
        <f t="shared" si="402"/>
        <v>0.33035714285714285</v>
      </c>
      <c r="L1370" s="2">
        <f t="shared" si="403"/>
        <v>8.9285714285714281E-3</v>
      </c>
      <c r="M1370" s="2">
        <f t="shared" si="404"/>
        <v>0.21726190476190477</v>
      </c>
      <c r="N1370" s="2">
        <f t="shared" si="405"/>
        <v>9.5238095238095233E-2</v>
      </c>
      <c r="O1370" s="2">
        <f t="shared" si="406"/>
        <v>0.34821428571428581</v>
      </c>
      <c r="P1370" s="1">
        <v>111</v>
      </c>
      <c r="Q1370" s="1">
        <v>3</v>
      </c>
      <c r="R1370" s="1">
        <v>73</v>
      </c>
      <c r="S1370" s="1">
        <v>32</v>
      </c>
      <c r="T1370" s="1">
        <v>91</v>
      </c>
      <c r="U1370" s="1">
        <v>16</v>
      </c>
      <c r="V1370" s="1">
        <v>1</v>
      </c>
      <c r="W1370" s="1">
        <v>1</v>
      </c>
      <c r="X1370" s="1">
        <v>8</v>
      </c>
      <c r="Y1370" s="1"/>
      <c r="Z1370" s="1">
        <v>0</v>
      </c>
      <c r="AA1370" s="1"/>
      <c r="AB1370" s="1"/>
      <c r="AC1370" s="1"/>
      <c r="AD1370" s="1">
        <v>0</v>
      </c>
      <c r="AI1370" t="str">
        <f t="shared" si="395"/>
        <v>Cambridge</v>
      </c>
      <c r="AJ1370" t="s">
        <v>1602</v>
      </c>
      <c r="AK1370" s="182">
        <v>1</v>
      </c>
      <c r="AL1370" s="7"/>
      <c r="AN1370" s="97">
        <v>50</v>
      </c>
      <c r="AO1370" s="99">
        <v>15</v>
      </c>
      <c r="AP1370" s="99">
        <v>10</v>
      </c>
      <c r="AQ1370" s="106">
        <v>11500</v>
      </c>
      <c r="AR1370" s="106">
        <f t="shared" si="407"/>
        <v>50015</v>
      </c>
      <c r="AS1370" s="9" t="s">
        <v>1711</v>
      </c>
      <c r="AT1370" s="109">
        <f t="shared" si="408"/>
        <v>5011500</v>
      </c>
      <c r="AW1370">
        <v>63.68</v>
      </c>
      <c r="AX1370">
        <v>0.01</v>
      </c>
      <c r="AY1370">
        <v>63.66</v>
      </c>
      <c r="BA1370" s="7">
        <f t="shared" si="410"/>
        <v>1</v>
      </c>
      <c r="BB1370" s="7">
        <f t="shared" si="411"/>
        <v>0</v>
      </c>
      <c r="BC1370" s="7">
        <f t="shared" si="412"/>
        <v>0</v>
      </c>
      <c r="BD1370" s="7">
        <f t="shared" si="413"/>
        <v>0</v>
      </c>
      <c r="BE1370" s="7">
        <f t="shared" si="414"/>
        <v>0</v>
      </c>
      <c r="BF1370" s="117"/>
      <c r="BG1370" s="1">
        <v>1</v>
      </c>
      <c r="BH1370" s="1">
        <v>0</v>
      </c>
      <c r="BI1370" s="117"/>
      <c r="BJ1370" s="117"/>
      <c r="BK1370" s="168"/>
    </row>
    <row r="1371" spans="1:63" hidden="1" outlineLevel="1">
      <c r="A1371" t="s">
        <v>2829</v>
      </c>
      <c r="B1371" s="9" t="s">
        <v>2938</v>
      </c>
      <c r="C1371" s="1">
        <f t="shared" si="396"/>
        <v>99</v>
      </c>
      <c r="D1371" s="7">
        <f t="shared" si="397"/>
        <v>1</v>
      </c>
      <c r="E1371" s="7">
        <f t="shared" si="398"/>
        <v>9</v>
      </c>
      <c r="F1371" s="7">
        <f t="shared" si="399"/>
        <v>3</v>
      </c>
      <c r="G1371" s="7">
        <f t="shared" si="409"/>
        <v>4</v>
      </c>
      <c r="H1371" s="49">
        <f t="shared" si="400"/>
        <v>7</v>
      </c>
      <c r="I1371" s="177">
        <f t="shared" si="401"/>
        <v>7.0707070707070704E-2</v>
      </c>
      <c r="J1371" s="8"/>
      <c r="K1371" s="2">
        <f t="shared" si="402"/>
        <v>0.32323232323232326</v>
      </c>
      <c r="L1371" s="2">
        <f t="shared" si="403"/>
        <v>0</v>
      </c>
      <c r="M1371" s="2">
        <f t="shared" si="404"/>
        <v>0.22222222222222221</v>
      </c>
      <c r="N1371" s="2">
        <f t="shared" si="405"/>
        <v>0.12121212121212122</v>
      </c>
      <c r="O1371" s="2">
        <f t="shared" si="406"/>
        <v>0.33333333333333326</v>
      </c>
      <c r="P1371" s="1">
        <v>32</v>
      </c>
      <c r="Q1371" s="1">
        <v>0</v>
      </c>
      <c r="R1371" s="1">
        <v>22</v>
      </c>
      <c r="S1371" s="1">
        <v>12</v>
      </c>
      <c r="T1371" s="1">
        <v>25</v>
      </c>
      <c r="U1371" s="1">
        <v>5</v>
      </c>
      <c r="V1371" s="1">
        <v>1</v>
      </c>
      <c r="W1371" s="1">
        <v>0</v>
      </c>
      <c r="X1371" s="1">
        <v>1</v>
      </c>
      <c r="Y1371" s="1"/>
      <c r="Z1371" s="1">
        <v>0</v>
      </c>
      <c r="AA1371" s="1"/>
      <c r="AB1371" s="1"/>
      <c r="AC1371" s="1"/>
      <c r="AD1371" s="1">
        <v>1</v>
      </c>
      <c r="AI1371" t="str">
        <f t="shared" si="395"/>
        <v>Canaan</v>
      </c>
      <c r="AJ1371" t="s">
        <v>810</v>
      </c>
      <c r="AK1371" s="182">
        <v>1</v>
      </c>
      <c r="AL1371" s="7"/>
      <c r="AN1371" s="97">
        <v>50</v>
      </c>
      <c r="AO1371" s="99">
        <v>9</v>
      </c>
      <c r="AP1371" s="99">
        <v>30</v>
      </c>
      <c r="AQ1371" s="106">
        <v>11800</v>
      </c>
      <c r="AR1371" s="106">
        <f t="shared" si="407"/>
        <v>50009</v>
      </c>
      <c r="AS1371" s="9" t="s">
        <v>1711</v>
      </c>
      <c r="AT1371" s="109">
        <f t="shared" si="408"/>
        <v>5011800</v>
      </c>
      <c r="AW1371">
        <v>33.380000000000003</v>
      </c>
      <c r="AX1371">
        <v>0.17</v>
      </c>
      <c r="AY1371">
        <v>33.200000000000003</v>
      </c>
      <c r="BA1371" s="7">
        <f t="shared" si="410"/>
        <v>1</v>
      </c>
      <c r="BB1371" s="7">
        <f t="shared" si="411"/>
        <v>0</v>
      </c>
      <c r="BC1371" s="7">
        <f t="shared" si="412"/>
        <v>0</v>
      </c>
      <c r="BD1371" s="7">
        <f t="shared" si="413"/>
        <v>0</v>
      </c>
      <c r="BE1371" s="7">
        <f t="shared" si="414"/>
        <v>0</v>
      </c>
      <c r="BF1371" s="117"/>
      <c r="BG1371" s="1">
        <v>0</v>
      </c>
      <c r="BH1371" s="1">
        <v>0</v>
      </c>
      <c r="BI1371" s="117"/>
      <c r="BJ1371" s="117"/>
      <c r="BK1371" s="168"/>
    </row>
    <row r="1372" spans="1:63" hidden="1" outlineLevel="1">
      <c r="A1372" t="s">
        <v>2832</v>
      </c>
      <c r="B1372" s="9" t="s">
        <v>2938</v>
      </c>
      <c r="C1372" s="1">
        <f t="shared" si="396"/>
        <v>581</v>
      </c>
      <c r="D1372" s="7">
        <f t="shared" si="397"/>
        <v>2</v>
      </c>
      <c r="E1372" s="7">
        <f t="shared" si="398"/>
        <v>6</v>
      </c>
      <c r="F1372" s="7">
        <f t="shared" si="399"/>
        <v>3</v>
      </c>
      <c r="G1372" s="7">
        <f t="shared" si="409"/>
        <v>4</v>
      </c>
      <c r="H1372" s="49">
        <f t="shared" si="400"/>
        <v>41</v>
      </c>
      <c r="I1372" s="177">
        <f t="shared" si="401"/>
        <v>7.0567986230636828E-2</v>
      </c>
      <c r="J1372" s="8"/>
      <c r="K1372" s="2">
        <f t="shared" si="402"/>
        <v>0.31669535283993117</v>
      </c>
      <c r="L1372" s="2">
        <f t="shared" si="403"/>
        <v>1.8932874354561102E-2</v>
      </c>
      <c r="M1372" s="2">
        <f t="shared" si="404"/>
        <v>0.16695352839931152</v>
      </c>
      <c r="N1372" s="2">
        <f t="shared" si="405"/>
        <v>6.5404475043029264E-2</v>
      </c>
      <c r="O1372" s="2">
        <f t="shared" si="406"/>
        <v>0.43201376936316682</v>
      </c>
      <c r="P1372" s="1">
        <v>184</v>
      </c>
      <c r="Q1372" s="1">
        <v>11</v>
      </c>
      <c r="R1372" s="1">
        <v>97</v>
      </c>
      <c r="S1372" s="1">
        <v>38</v>
      </c>
      <c r="T1372" s="1">
        <v>225</v>
      </c>
      <c r="U1372" s="1">
        <v>17</v>
      </c>
      <c r="V1372" s="1">
        <v>2</v>
      </c>
      <c r="W1372" s="1">
        <v>1</v>
      </c>
      <c r="X1372" s="1">
        <v>4</v>
      </c>
      <c r="Y1372" s="1"/>
      <c r="Z1372" s="1">
        <v>1</v>
      </c>
      <c r="AA1372" s="1"/>
      <c r="AB1372" s="1"/>
      <c r="AC1372" s="1"/>
      <c r="AD1372" s="1">
        <v>1</v>
      </c>
      <c r="AI1372" t="str">
        <f t="shared" si="395"/>
        <v>Castleton</v>
      </c>
      <c r="AJ1372" t="s">
        <v>831</v>
      </c>
      <c r="AK1372" s="182">
        <v>1</v>
      </c>
      <c r="AL1372" s="7"/>
      <c r="AN1372" s="97">
        <v>50</v>
      </c>
      <c r="AO1372" s="99">
        <v>21</v>
      </c>
      <c r="AP1372" s="99">
        <v>15</v>
      </c>
      <c r="AQ1372" s="106">
        <v>11950</v>
      </c>
      <c r="AR1372" s="106">
        <f t="shared" si="407"/>
        <v>50021</v>
      </c>
      <c r="AS1372" s="9" t="s">
        <v>1711</v>
      </c>
      <c r="AT1372" s="109">
        <f t="shared" si="408"/>
        <v>5011950</v>
      </c>
      <c r="AW1372">
        <v>42.36</v>
      </c>
      <c r="AX1372">
        <v>3.33</v>
      </c>
      <c r="AY1372">
        <v>39.020000000000003</v>
      </c>
      <c r="BA1372" s="7">
        <f t="shared" si="410"/>
        <v>0</v>
      </c>
      <c r="BB1372" s="7">
        <f t="shared" si="411"/>
        <v>0</v>
      </c>
      <c r="BC1372" s="7">
        <f t="shared" si="412"/>
        <v>0</v>
      </c>
      <c r="BD1372" s="7">
        <f t="shared" si="413"/>
        <v>0</v>
      </c>
      <c r="BE1372" s="7">
        <f t="shared" si="414"/>
        <v>1</v>
      </c>
      <c r="BF1372" s="117"/>
      <c r="BG1372" s="1">
        <v>0</v>
      </c>
      <c r="BH1372" s="1">
        <v>0</v>
      </c>
      <c r="BI1372" s="117"/>
      <c r="BJ1372" s="117"/>
      <c r="BK1372" s="168"/>
    </row>
    <row r="1373" spans="1:63" hidden="1" outlineLevel="1">
      <c r="A1373" t="s">
        <v>978</v>
      </c>
      <c r="B1373" s="9" t="s">
        <v>2938</v>
      </c>
      <c r="C1373" s="1">
        <f t="shared" si="396"/>
        <v>145</v>
      </c>
      <c r="D1373" s="7">
        <f t="shared" si="397"/>
        <v>2</v>
      </c>
      <c r="E1373" s="7">
        <f t="shared" si="398"/>
        <v>6</v>
      </c>
      <c r="F1373" s="7">
        <f t="shared" si="399"/>
        <v>3</v>
      </c>
      <c r="G1373" s="7">
        <f t="shared" si="409"/>
        <v>4</v>
      </c>
      <c r="H1373" s="49">
        <f t="shared" si="400"/>
        <v>21</v>
      </c>
      <c r="I1373" s="177">
        <f t="shared" si="401"/>
        <v>0.14482758620689656</v>
      </c>
      <c r="J1373" s="8"/>
      <c r="K1373" s="2">
        <f t="shared" si="402"/>
        <v>0.24827586206896551</v>
      </c>
      <c r="L1373" s="2">
        <f t="shared" si="403"/>
        <v>2.7586206896551724E-2</v>
      </c>
      <c r="M1373" s="2">
        <f t="shared" si="404"/>
        <v>0.14482758620689656</v>
      </c>
      <c r="N1373" s="2">
        <f t="shared" si="405"/>
        <v>0.11724137931034483</v>
      </c>
      <c r="O1373" s="2">
        <f t="shared" si="406"/>
        <v>0.46206896551724119</v>
      </c>
      <c r="P1373" s="1">
        <v>36</v>
      </c>
      <c r="Q1373" s="1">
        <v>4</v>
      </c>
      <c r="R1373" s="1">
        <v>21</v>
      </c>
      <c r="S1373" s="1">
        <v>17</v>
      </c>
      <c r="T1373" s="1">
        <v>57</v>
      </c>
      <c r="U1373" s="1">
        <v>6</v>
      </c>
      <c r="V1373" s="1">
        <v>1</v>
      </c>
      <c r="W1373" s="1">
        <v>1</v>
      </c>
      <c r="X1373" s="1">
        <v>2</v>
      </c>
      <c r="Y1373" s="1"/>
      <c r="Z1373" s="1">
        <v>0</v>
      </c>
      <c r="AA1373" s="1"/>
      <c r="AB1373" s="1"/>
      <c r="AC1373" s="1"/>
      <c r="AD1373" s="1">
        <v>0</v>
      </c>
      <c r="AI1373" t="str">
        <f t="shared" si="395"/>
        <v>Cavendish</v>
      </c>
      <c r="AJ1373" t="s">
        <v>1842</v>
      </c>
      <c r="AK1373" s="182">
        <v>1</v>
      </c>
      <c r="AL1373" s="7"/>
      <c r="AN1373" s="97">
        <v>50</v>
      </c>
      <c r="AO1373" s="99">
        <v>27</v>
      </c>
      <c r="AP1373" s="99">
        <v>30</v>
      </c>
      <c r="AQ1373" s="106">
        <v>12250</v>
      </c>
      <c r="AR1373" s="106">
        <f t="shared" si="407"/>
        <v>50027</v>
      </c>
      <c r="AS1373" s="9" t="s">
        <v>1711</v>
      </c>
      <c r="AT1373" s="109">
        <f t="shared" si="408"/>
        <v>5012250</v>
      </c>
      <c r="AW1373">
        <v>39.69</v>
      </c>
      <c r="AX1373">
        <v>0.05</v>
      </c>
      <c r="AY1373">
        <v>39.64</v>
      </c>
      <c r="BA1373" s="7">
        <f t="shared" si="410"/>
        <v>0</v>
      </c>
      <c r="BB1373" s="7">
        <f t="shared" si="411"/>
        <v>0</v>
      </c>
      <c r="BC1373" s="7">
        <f t="shared" si="412"/>
        <v>0</v>
      </c>
      <c r="BD1373" s="7">
        <f t="shared" si="413"/>
        <v>0</v>
      </c>
      <c r="BE1373" s="7">
        <f t="shared" si="414"/>
        <v>1</v>
      </c>
      <c r="BF1373" s="117"/>
      <c r="BG1373" s="1">
        <v>0</v>
      </c>
      <c r="BH1373" s="1">
        <v>0</v>
      </c>
      <c r="BI1373" s="117"/>
      <c r="BJ1373" s="117"/>
      <c r="BK1373" s="168"/>
    </row>
    <row r="1374" spans="1:63" hidden="1" outlineLevel="1">
      <c r="A1374" t="s">
        <v>3025</v>
      </c>
      <c r="B1374" s="9" t="s">
        <v>2938</v>
      </c>
      <c r="C1374" s="1">
        <f t="shared" si="396"/>
        <v>89</v>
      </c>
      <c r="D1374" s="7">
        <f t="shared" si="397"/>
        <v>3</v>
      </c>
      <c r="E1374" s="7">
        <f t="shared" si="398"/>
        <v>6</v>
      </c>
      <c r="F1374" s="7">
        <f t="shared" si="399"/>
        <v>2</v>
      </c>
      <c r="G1374" s="7">
        <f t="shared" si="409"/>
        <v>4</v>
      </c>
      <c r="H1374" s="49">
        <f t="shared" si="400"/>
        <v>23</v>
      </c>
      <c r="I1374" s="177">
        <f t="shared" si="401"/>
        <v>0.25842696629213485</v>
      </c>
      <c r="J1374" s="8"/>
      <c r="K1374" s="2">
        <f t="shared" si="402"/>
        <v>0.1797752808988764</v>
      </c>
      <c r="L1374" s="2">
        <f t="shared" si="403"/>
        <v>2.247191011235955E-2</v>
      </c>
      <c r="M1374" s="2">
        <f t="shared" si="404"/>
        <v>0.19101123595505617</v>
      </c>
      <c r="N1374" s="2">
        <f t="shared" si="405"/>
        <v>0.11235955056179775</v>
      </c>
      <c r="O1374" s="2">
        <f t="shared" si="406"/>
        <v>0.49438202247191004</v>
      </c>
      <c r="P1374" s="1">
        <v>16</v>
      </c>
      <c r="Q1374" s="1">
        <v>2</v>
      </c>
      <c r="R1374" s="1">
        <v>17</v>
      </c>
      <c r="S1374" s="1">
        <v>10</v>
      </c>
      <c r="T1374" s="1">
        <v>40</v>
      </c>
      <c r="U1374" s="1">
        <v>3</v>
      </c>
      <c r="V1374" s="1">
        <v>0</v>
      </c>
      <c r="W1374" s="1">
        <v>0</v>
      </c>
      <c r="X1374" s="1">
        <v>0</v>
      </c>
      <c r="Y1374" s="1"/>
      <c r="Z1374" s="1">
        <v>1</v>
      </c>
      <c r="AA1374" s="1"/>
      <c r="AB1374" s="1"/>
      <c r="AC1374" s="1"/>
      <c r="AD1374" s="1">
        <v>0</v>
      </c>
      <c r="AI1374" t="str">
        <f t="shared" si="395"/>
        <v>Charleston</v>
      </c>
      <c r="AJ1374" t="s">
        <v>2168</v>
      </c>
      <c r="AK1374" s="182">
        <v>1</v>
      </c>
      <c r="AL1374" s="7"/>
      <c r="AN1374" s="97">
        <v>50</v>
      </c>
      <c r="AO1374" s="99">
        <v>19</v>
      </c>
      <c r="AP1374" s="99">
        <v>20</v>
      </c>
      <c r="AQ1374" s="106">
        <v>13150</v>
      </c>
      <c r="AR1374" s="106">
        <f t="shared" si="407"/>
        <v>50019</v>
      </c>
      <c r="AS1374" s="9" t="s">
        <v>1711</v>
      </c>
      <c r="AT1374" s="109">
        <f t="shared" si="408"/>
        <v>5013150</v>
      </c>
      <c r="AW1374">
        <v>38.6</v>
      </c>
      <c r="AX1374">
        <v>1.1299999999999999</v>
      </c>
      <c r="AY1374">
        <v>37.479999999999997</v>
      </c>
      <c r="BA1374" s="7">
        <f t="shared" si="410"/>
        <v>0</v>
      </c>
      <c r="BB1374" s="7">
        <f t="shared" si="411"/>
        <v>0</v>
      </c>
      <c r="BC1374" s="7">
        <f t="shared" si="412"/>
        <v>0</v>
      </c>
      <c r="BD1374" s="7">
        <f t="shared" si="413"/>
        <v>0</v>
      </c>
      <c r="BE1374" s="7">
        <f t="shared" si="414"/>
        <v>1</v>
      </c>
      <c r="BF1374" s="117"/>
      <c r="BG1374" s="1">
        <v>1</v>
      </c>
      <c r="BH1374" s="1">
        <v>0</v>
      </c>
      <c r="BI1374" s="117"/>
      <c r="BJ1374" s="117"/>
      <c r="BK1374" s="168"/>
    </row>
    <row r="1375" spans="1:63" hidden="1" outlineLevel="1">
      <c r="A1375" t="s">
        <v>1879</v>
      </c>
      <c r="B1375" s="9" t="s">
        <v>2938</v>
      </c>
      <c r="C1375" s="1">
        <f t="shared" si="396"/>
        <v>490</v>
      </c>
      <c r="D1375" s="7">
        <f t="shared" si="397"/>
        <v>1</v>
      </c>
      <c r="E1375" s="7">
        <f t="shared" si="398"/>
        <v>5</v>
      </c>
      <c r="F1375" s="7">
        <f t="shared" si="399"/>
        <v>3</v>
      </c>
      <c r="G1375" s="7">
        <f t="shared" si="409"/>
        <v>4</v>
      </c>
      <c r="H1375" s="49">
        <f t="shared" si="400"/>
        <v>98</v>
      </c>
      <c r="I1375" s="177">
        <f t="shared" si="401"/>
        <v>0.2</v>
      </c>
      <c r="J1375" s="8"/>
      <c r="K1375" s="2">
        <f t="shared" si="402"/>
        <v>0.44897959183673469</v>
      </c>
      <c r="L1375" s="2">
        <f t="shared" si="403"/>
        <v>1.6326530612244899E-2</v>
      </c>
      <c r="M1375" s="2">
        <f t="shared" si="404"/>
        <v>0.17551020408163265</v>
      </c>
      <c r="N1375" s="2">
        <f t="shared" si="405"/>
        <v>7.3469387755102047E-2</v>
      </c>
      <c r="O1375" s="2">
        <f t="shared" si="406"/>
        <v>0.2857142857142857</v>
      </c>
      <c r="P1375" s="1">
        <v>220</v>
      </c>
      <c r="Q1375" s="1">
        <v>8</v>
      </c>
      <c r="R1375" s="1">
        <v>86</v>
      </c>
      <c r="S1375" s="1">
        <v>36</v>
      </c>
      <c r="T1375" s="1">
        <v>122</v>
      </c>
      <c r="U1375" s="1">
        <v>7</v>
      </c>
      <c r="V1375" s="1">
        <v>2</v>
      </c>
      <c r="W1375" s="1">
        <v>3</v>
      </c>
      <c r="X1375" s="1">
        <v>3</v>
      </c>
      <c r="Y1375" s="1"/>
      <c r="Z1375" s="1">
        <v>2</v>
      </c>
      <c r="AA1375" s="1"/>
      <c r="AB1375" s="1"/>
      <c r="AC1375" s="1"/>
      <c r="AD1375" s="1">
        <v>1</v>
      </c>
      <c r="AI1375" t="str">
        <f t="shared" si="395"/>
        <v>Charlotte</v>
      </c>
      <c r="AJ1375" t="s">
        <v>1847</v>
      </c>
      <c r="AK1375" s="182">
        <v>1</v>
      </c>
      <c r="AL1375" s="7"/>
      <c r="AN1375" s="97">
        <v>50</v>
      </c>
      <c r="AO1375" s="99">
        <v>7</v>
      </c>
      <c r="AP1375" s="99">
        <v>20</v>
      </c>
      <c r="AQ1375" s="106">
        <v>13300</v>
      </c>
      <c r="AR1375" s="106">
        <f t="shared" si="407"/>
        <v>50007</v>
      </c>
      <c r="AS1375" s="9" t="s">
        <v>1711</v>
      </c>
      <c r="AT1375" s="109">
        <f t="shared" si="408"/>
        <v>5013300</v>
      </c>
      <c r="AW1375">
        <v>50.44</v>
      </c>
      <c r="AX1375">
        <v>8.9600000000000009</v>
      </c>
      <c r="AY1375">
        <v>41.48</v>
      </c>
      <c r="BA1375" s="7">
        <f t="shared" si="410"/>
        <v>1</v>
      </c>
      <c r="BB1375" s="7">
        <f t="shared" si="411"/>
        <v>0</v>
      </c>
      <c r="BC1375" s="7">
        <f t="shared" si="412"/>
        <v>0</v>
      </c>
      <c r="BD1375" s="7">
        <f t="shared" si="413"/>
        <v>0</v>
      </c>
      <c r="BE1375" s="7">
        <f t="shared" si="414"/>
        <v>0</v>
      </c>
      <c r="BF1375" s="117"/>
      <c r="BG1375" s="1">
        <v>5</v>
      </c>
      <c r="BH1375" s="1">
        <v>0</v>
      </c>
      <c r="BI1375" s="117"/>
      <c r="BJ1375" s="117"/>
      <c r="BK1375" s="168"/>
    </row>
    <row r="1376" spans="1:63" hidden="1" outlineLevel="1">
      <c r="A1376" t="s">
        <v>1483</v>
      </c>
      <c r="B1376" s="9" t="s">
        <v>2938</v>
      </c>
      <c r="C1376" s="1">
        <f t="shared" si="396"/>
        <v>146</v>
      </c>
      <c r="D1376" s="7">
        <f t="shared" si="397"/>
        <v>2</v>
      </c>
      <c r="E1376" s="7">
        <f t="shared" si="398"/>
        <v>5</v>
      </c>
      <c r="F1376" s="7">
        <f t="shared" si="399"/>
        <v>3</v>
      </c>
      <c r="G1376" s="7">
        <f t="shared" si="409"/>
        <v>4</v>
      </c>
      <c r="H1376" s="49">
        <f t="shared" si="400"/>
        <v>1</v>
      </c>
      <c r="I1376" s="177">
        <f t="shared" si="401"/>
        <v>6.8493150684931503E-3</v>
      </c>
      <c r="J1376" s="8"/>
      <c r="K1376" s="2">
        <f t="shared" si="402"/>
        <v>0.28767123287671231</v>
      </c>
      <c r="L1376" s="2">
        <f t="shared" si="403"/>
        <v>4.1095890410958902E-2</v>
      </c>
      <c r="M1376" s="2">
        <f t="shared" si="404"/>
        <v>0.19178082191780821</v>
      </c>
      <c r="N1376" s="2">
        <f t="shared" si="405"/>
        <v>8.9041095890410954E-2</v>
      </c>
      <c r="O1376" s="2">
        <f t="shared" si="406"/>
        <v>0.3904109589041096</v>
      </c>
      <c r="P1376" s="1">
        <v>42</v>
      </c>
      <c r="Q1376" s="1">
        <v>6</v>
      </c>
      <c r="R1376" s="1">
        <v>28</v>
      </c>
      <c r="S1376" s="1">
        <v>13</v>
      </c>
      <c r="T1376" s="1">
        <v>43</v>
      </c>
      <c r="U1376" s="1">
        <v>6</v>
      </c>
      <c r="V1376" s="1">
        <v>0</v>
      </c>
      <c r="W1376" s="1">
        <v>2</v>
      </c>
      <c r="X1376" s="1">
        <v>2</v>
      </c>
      <c r="Y1376" s="1"/>
      <c r="Z1376" s="1">
        <v>3</v>
      </c>
      <c r="AA1376" s="1"/>
      <c r="AB1376" s="1"/>
      <c r="AC1376" s="1"/>
      <c r="AD1376" s="1">
        <v>1</v>
      </c>
      <c r="AI1376" t="str">
        <f t="shared" si="395"/>
        <v>Chelsea</v>
      </c>
      <c r="AJ1376" t="s">
        <v>1412</v>
      </c>
      <c r="AK1376" s="182">
        <v>1</v>
      </c>
      <c r="AL1376" s="7"/>
      <c r="AN1376" s="97">
        <v>50</v>
      </c>
      <c r="AO1376" s="99">
        <v>17</v>
      </c>
      <c r="AP1376" s="99">
        <v>20</v>
      </c>
      <c r="AQ1376" s="106">
        <v>13525</v>
      </c>
      <c r="AR1376" s="106">
        <f t="shared" si="407"/>
        <v>50017</v>
      </c>
      <c r="AS1376" s="9" t="s">
        <v>1711</v>
      </c>
      <c r="AT1376" s="109">
        <f t="shared" si="408"/>
        <v>5013525</v>
      </c>
      <c r="AW1376">
        <v>39.94</v>
      </c>
      <c r="AX1376">
        <v>0.02</v>
      </c>
      <c r="AY1376">
        <v>39.92</v>
      </c>
      <c r="BA1376" s="7">
        <f t="shared" si="410"/>
        <v>0</v>
      </c>
      <c r="BB1376" s="7">
        <f t="shared" si="411"/>
        <v>0</v>
      </c>
      <c r="BC1376" s="7">
        <f t="shared" si="412"/>
        <v>0</v>
      </c>
      <c r="BD1376" s="7">
        <f t="shared" si="413"/>
        <v>0</v>
      </c>
      <c r="BE1376" s="7">
        <f t="shared" si="414"/>
        <v>1</v>
      </c>
      <c r="BF1376" s="117"/>
      <c r="BG1376" s="1">
        <v>0</v>
      </c>
      <c r="BH1376" s="1">
        <v>3</v>
      </c>
      <c r="BI1376" s="117"/>
      <c r="BJ1376" s="117"/>
      <c r="BK1376" s="168"/>
    </row>
    <row r="1377" spans="1:63" hidden="1" outlineLevel="1">
      <c r="A1377" t="s">
        <v>2163</v>
      </c>
      <c r="B1377" s="9" t="s">
        <v>2938</v>
      </c>
      <c r="C1377" s="1">
        <f t="shared" si="396"/>
        <v>329</v>
      </c>
      <c r="D1377" s="7">
        <f t="shared" si="397"/>
        <v>2</v>
      </c>
      <c r="E1377" s="7">
        <f t="shared" si="398"/>
        <v>6</v>
      </c>
      <c r="F1377" s="7">
        <f t="shared" si="399"/>
        <v>3</v>
      </c>
      <c r="G1377" s="7">
        <f t="shared" si="409"/>
        <v>4</v>
      </c>
      <c r="H1377" s="49">
        <f t="shared" si="400"/>
        <v>23</v>
      </c>
      <c r="I1377" s="177">
        <f t="shared" si="401"/>
        <v>6.9908814589665649E-2</v>
      </c>
      <c r="J1377" s="8"/>
      <c r="K1377" s="2">
        <f t="shared" si="402"/>
        <v>0.24924012158054712</v>
      </c>
      <c r="L1377" s="2">
        <f t="shared" si="403"/>
        <v>2.4316109422492401E-2</v>
      </c>
      <c r="M1377" s="2">
        <f t="shared" si="404"/>
        <v>0.22188449848024316</v>
      </c>
      <c r="N1377" s="2">
        <f t="shared" si="405"/>
        <v>0.12158054711246201</v>
      </c>
      <c r="O1377" s="2">
        <f t="shared" si="406"/>
        <v>0.38297872340425532</v>
      </c>
      <c r="P1377" s="1">
        <v>82</v>
      </c>
      <c r="Q1377" s="1">
        <v>8</v>
      </c>
      <c r="R1377" s="1">
        <v>73</v>
      </c>
      <c r="S1377" s="1">
        <v>40</v>
      </c>
      <c r="T1377" s="1">
        <v>105</v>
      </c>
      <c r="U1377" s="1">
        <v>13</v>
      </c>
      <c r="V1377" s="1">
        <v>4</v>
      </c>
      <c r="W1377" s="1">
        <v>1</v>
      </c>
      <c r="X1377" s="1">
        <v>2</v>
      </c>
      <c r="Y1377" s="1"/>
      <c r="Z1377" s="1">
        <v>1</v>
      </c>
      <c r="AA1377" s="1"/>
      <c r="AB1377" s="1"/>
      <c r="AC1377" s="1"/>
      <c r="AD1377" s="1">
        <v>0</v>
      </c>
      <c r="AI1377" t="str">
        <f t="shared" si="395"/>
        <v>Chester</v>
      </c>
      <c r="AJ1377" t="s">
        <v>1842</v>
      </c>
      <c r="AK1377" s="182">
        <v>1</v>
      </c>
      <c r="AL1377" s="7"/>
      <c r="AN1377" s="97">
        <v>50</v>
      </c>
      <c r="AO1377" s="99">
        <v>27</v>
      </c>
      <c r="AP1377" s="99">
        <v>35</v>
      </c>
      <c r="AQ1377" s="106">
        <v>13675</v>
      </c>
      <c r="AR1377" s="106">
        <f t="shared" si="407"/>
        <v>50027</v>
      </c>
      <c r="AS1377" s="9" t="s">
        <v>1711</v>
      </c>
      <c r="AT1377" s="109">
        <f t="shared" si="408"/>
        <v>5013675</v>
      </c>
      <c r="AW1377">
        <v>55.94</v>
      </c>
      <c r="AX1377">
        <v>0.05</v>
      </c>
      <c r="AY1377">
        <v>55.89</v>
      </c>
      <c r="BA1377" s="7">
        <f t="shared" si="410"/>
        <v>0</v>
      </c>
      <c r="BB1377" s="7">
        <f t="shared" si="411"/>
        <v>0</v>
      </c>
      <c r="BC1377" s="7">
        <f t="shared" si="412"/>
        <v>0</v>
      </c>
      <c r="BD1377" s="7">
        <f t="shared" si="413"/>
        <v>0</v>
      </c>
      <c r="BE1377" s="7">
        <f t="shared" si="414"/>
        <v>1</v>
      </c>
      <c r="BF1377" s="117"/>
      <c r="BG1377" s="1">
        <v>3</v>
      </c>
      <c r="BH1377" s="1">
        <v>0</v>
      </c>
      <c r="BI1377" s="117"/>
      <c r="BJ1377" s="117"/>
      <c r="BK1377" s="168"/>
    </row>
    <row r="1378" spans="1:63" hidden="1" outlineLevel="1">
      <c r="A1378" t="s">
        <v>1847</v>
      </c>
      <c r="B1378" s="9" t="s">
        <v>2938</v>
      </c>
      <c r="C1378" s="1">
        <f t="shared" si="396"/>
        <v>228</v>
      </c>
      <c r="D1378" s="7">
        <f t="shared" si="397"/>
        <v>1</v>
      </c>
      <c r="E1378" s="7">
        <f t="shared" si="398"/>
        <v>6</v>
      </c>
      <c r="F1378" s="7">
        <f t="shared" si="399"/>
        <v>3</v>
      </c>
      <c r="G1378" s="7">
        <f t="shared" si="409"/>
        <v>4</v>
      </c>
      <c r="H1378" s="49">
        <f t="shared" si="400"/>
        <v>33</v>
      </c>
      <c r="I1378" s="177">
        <f t="shared" si="401"/>
        <v>0.14473684210526316</v>
      </c>
      <c r="J1378" s="8"/>
      <c r="K1378" s="2">
        <f t="shared" si="402"/>
        <v>0.42982456140350878</v>
      </c>
      <c r="L1378" s="2">
        <f t="shared" si="403"/>
        <v>4.3859649122807015E-3</v>
      </c>
      <c r="M1378" s="2">
        <f t="shared" si="404"/>
        <v>0.15789473684210525</v>
      </c>
      <c r="N1378" s="2">
        <f t="shared" si="405"/>
        <v>8.771929824561403E-2</v>
      </c>
      <c r="O1378" s="2">
        <f t="shared" si="406"/>
        <v>0.32017543859649122</v>
      </c>
      <c r="P1378" s="1">
        <v>98</v>
      </c>
      <c r="Q1378" s="1">
        <v>1</v>
      </c>
      <c r="R1378" s="1">
        <v>36</v>
      </c>
      <c r="S1378" s="1">
        <v>20</v>
      </c>
      <c r="T1378" s="1">
        <v>65</v>
      </c>
      <c r="U1378" s="1">
        <v>6</v>
      </c>
      <c r="V1378" s="1">
        <v>0</v>
      </c>
      <c r="W1378" s="1">
        <v>1</v>
      </c>
      <c r="X1378" s="1">
        <v>0</v>
      </c>
      <c r="Y1378" s="1"/>
      <c r="Z1378" s="1">
        <v>1</v>
      </c>
      <c r="AA1378" s="1"/>
      <c r="AB1378" s="1"/>
      <c r="AC1378" s="1"/>
      <c r="AD1378" s="1">
        <v>0</v>
      </c>
      <c r="AI1378" t="str">
        <f t="shared" si="395"/>
        <v>Chittenden</v>
      </c>
      <c r="AJ1378" t="s">
        <v>831</v>
      </c>
      <c r="AK1378" s="182">
        <v>1</v>
      </c>
      <c r="AL1378" s="7"/>
      <c r="AN1378" s="97">
        <v>50</v>
      </c>
      <c r="AO1378" s="99">
        <v>21</v>
      </c>
      <c r="AP1378" s="99">
        <v>20</v>
      </c>
      <c r="AQ1378" s="106">
        <v>14350</v>
      </c>
      <c r="AR1378" s="106">
        <f t="shared" si="407"/>
        <v>50021</v>
      </c>
      <c r="AS1378" s="9" t="s">
        <v>1711</v>
      </c>
      <c r="AT1378" s="109">
        <f t="shared" si="408"/>
        <v>5014350</v>
      </c>
      <c r="AW1378">
        <v>74.209999999999994</v>
      </c>
      <c r="AX1378">
        <v>1.2</v>
      </c>
      <c r="AY1378">
        <v>73.010000000000005</v>
      </c>
      <c r="BA1378" s="7">
        <f t="shared" si="410"/>
        <v>1</v>
      </c>
      <c r="BB1378" s="7">
        <f t="shared" si="411"/>
        <v>0</v>
      </c>
      <c r="BC1378" s="7">
        <f t="shared" si="412"/>
        <v>0</v>
      </c>
      <c r="BD1378" s="7">
        <f t="shared" si="413"/>
        <v>0</v>
      </c>
      <c r="BE1378" s="7">
        <f t="shared" si="414"/>
        <v>0</v>
      </c>
      <c r="BF1378" s="117"/>
      <c r="BG1378" s="1">
        <v>2</v>
      </c>
      <c r="BH1378" s="1">
        <v>1</v>
      </c>
      <c r="BI1378" s="117"/>
      <c r="BJ1378" s="117"/>
      <c r="BK1378" s="168"/>
    </row>
    <row r="1379" spans="1:63" hidden="1" outlineLevel="1">
      <c r="A1379" t="s">
        <v>207</v>
      </c>
      <c r="B1379" s="9" t="s">
        <v>2938</v>
      </c>
      <c r="C1379" s="1">
        <f t="shared" si="396"/>
        <v>436</v>
      </c>
      <c r="D1379" s="7">
        <f t="shared" si="397"/>
        <v>2</v>
      </c>
      <c r="E1379" s="7">
        <f t="shared" si="398"/>
        <v>6</v>
      </c>
      <c r="F1379" s="7">
        <f t="shared" si="399"/>
        <v>3</v>
      </c>
      <c r="G1379" s="7">
        <f t="shared" si="409"/>
        <v>4</v>
      </c>
      <c r="H1379" s="49">
        <f t="shared" si="400"/>
        <v>57</v>
      </c>
      <c r="I1379" s="177">
        <f t="shared" si="401"/>
        <v>0.13073394495412843</v>
      </c>
      <c r="J1379" s="8"/>
      <c r="K1379" s="2">
        <f t="shared" si="402"/>
        <v>0.25</v>
      </c>
      <c r="L1379" s="2">
        <f t="shared" si="403"/>
        <v>1.834862385321101E-2</v>
      </c>
      <c r="M1379" s="2">
        <f t="shared" si="404"/>
        <v>0.19724770642201836</v>
      </c>
      <c r="N1379" s="2">
        <f t="shared" si="405"/>
        <v>7.3394495412844041E-2</v>
      </c>
      <c r="O1379" s="2">
        <f t="shared" si="406"/>
        <v>0.46100917431192656</v>
      </c>
      <c r="P1379" s="1">
        <v>109</v>
      </c>
      <c r="Q1379" s="1">
        <v>8</v>
      </c>
      <c r="R1379" s="1">
        <v>86</v>
      </c>
      <c r="S1379" s="1">
        <v>32</v>
      </c>
      <c r="T1379" s="1">
        <v>166</v>
      </c>
      <c r="U1379" s="1">
        <v>18</v>
      </c>
      <c r="V1379" s="1">
        <v>1</v>
      </c>
      <c r="W1379" s="1">
        <v>6</v>
      </c>
      <c r="X1379" s="1">
        <v>5</v>
      </c>
      <c r="Y1379" s="1"/>
      <c r="Z1379" s="1">
        <v>4</v>
      </c>
      <c r="AA1379" s="1"/>
      <c r="AB1379" s="1"/>
      <c r="AC1379" s="1"/>
      <c r="AD1379" s="1">
        <v>1</v>
      </c>
      <c r="AI1379" t="str">
        <f t="shared" si="395"/>
        <v>Clarendon</v>
      </c>
      <c r="AJ1379" t="s">
        <v>831</v>
      </c>
      <c r="AK1379" s="182">
        <v>1</v>
      </c>
      <c r="AL1379" s="7"/>
      <c r="AN1379" s="97">
        <v>50</v>
      </c>
      <c r="AO1379" s="99">
        <v>21</v>
      </c>
      <c r="AP1379" s="99">
        <v>25</v>
      </c>
      <c r="AQ1379" s="106">
        <v>14500</v>
      </c>
      <c r="AR1379" s="106">
        <f t="shared" si="407"/>
        <v>50021</v>
      </c>
      <c r="AS1379" s="9" t="s">
        <v>1711</v>
      </c>
      <c r="AT1379" s="109">
        <f t="shared" si="408"/>
        <v>5014500</v>
      </c>
      <c r="AW1379">
        <v>31.56</v>
      </c>
      <c r="AX1379">
        <v>0</v>
      </c>
      <c r="AY1379">
        <v>31.56</v>
      </c>
      <c r="BA1379" s="7">
        <f t="shared" si="410"/>
        <v>0</v>
      </c>
      <c r="BB1379" s="7">
        <f t="shared" si="411"/>
        <v>0</v>
      </c>
      <c r="BC1379" s="7">
        <f t="shared" si="412"/>
        <v>0</v>
      </c>
      <c r="BD1379" s="7">
        <f t="shared" si="413"/>
        <v>0</v>
      </c>
      <c r="BE1379" s="7">
        <f t="shared" si="414"/>
        <v>1</v>
      </c>
      <c r="BF1379" s="117"/>
      <c r="BG1379" s="1">
        <v>3</v>
      </c>
      <c r="BH1379" s="1">
        <v>1</v>
      </c>
      <c r="BI1379" s="117"/>
      <c r="BJ1379" s="117"/>
      <c r="BK1379" s="168"/>
    </row>
    <row r="1380" spans="1:63" hidden="1" outlineLevel="1">
      <c r="A1380" t="s">
        <v>2788</v>
      </c>
      <c r="B1380" s="9" t="s">
        <v>2938</v>
      </c>
      <c r="C1380" s="1">
        <f t="shared" si="396"/>
        <v>1639</v>
      </c>
      <c r="D1380" s="7">
        <f t="shared" si="397"/>
        <v>1</v>
      </c>
      <c r="E1380" s="7">
        <f t="shared" si="398"/>
        <v>6</v>
      </c>
      <c r="F1380" s="7">
        <f t="shared" si="399"/>
        <v>3</v>
      </c>
      <c r="G1380" s="7">
        <f t="shared" si="409"/>
        <v>4</v>
      </c>
      <c r="H1380" s="49">
        <f t="shared" si="400"/>
        <v>79</v>
      </c>
      <c r="I1380" s="177">
        <f t="shared" si="401"/>
        <v>4.8200122025625382E-2</v>
      </c>
      <c r="J1380" s="8"/>
      <c r="K1380" s="2">
        <f t="shared" si="402"/>
        <v>0.34594264795607077</v>
      </c>
      <c r="L1380" s="2">
        <f t="shared" si="403"/>
        <v>1.464307504575961E-2</v>
      </c>
      <c r="M1380" s="2">
        <f t="shared" si="404"/>
        <v>0.19219035997559489</v>
      </c>
      <c r="N1380" s="2">
        <f t="shared" si="405"/>
        <v>0.10067114093959731</v>
      </c>
      <c r="O1380" s="2">
        <f t="shared" si="406"/>
        <v>0.34655277608297752</v>
      </c>
      <c r="P1380" s="1">
        <v>567</v>
      </c>
      <c r="Q1380" s="1">
        <v>24</v>
      </c>
      <c r="R1380" s="1">
        <v>315</v>
      </c>
      <c r="S1380" s="1">
        <v>165</v>
      </c>
      <c r="T1380" s="1">
        <v>488</v>
      </c>
      <c r="U1380" s="1">
        <v>49</v>
      </c>
      <c r="V1380" s="1">
        <v>3</v>
      </c>
      <c r="W1380" s="1">
        <v>9</v>
      </c>
      <c r="X1380" s="1">
        <v>9</v>
      </c>
      <c r="Y1380" s="1"/>
      <c r="Z1380" s="1">
        <v>7</v>
      </c>
      <c r="AA1380" s="1"/>
      <c r="AB1380" s="1"/>
      <c r="AC1380" s="1"/>
      <c r="AD1380" s="1">
        <v>3</v>
      </c>
      <c r="AI1380" t="str">
        <f t="shared" si="395"/>
        <v>Colchester</v>
      </c>
      <c r="AJ1380" t="s">
        <v>1847</v>
      </c>
      <c r="AK1380" s="182">
        <v>1</v>
      </c>
      <c r="AL1380" s="7"/>
      <c r="AN1380" s="97">
        <v>50</v>
      </c>
      <c r="AO1380" s="99">
        <v>7</v>
      </c>
      <c r="AP1380" s="99">
        <v>25</v>
      </c>
      <c r="AQ1380" s="106">
        <v>14875</v>
      </c>
      <c r="AR1380" s="106">
        <f t="shared" si="407"/>
        <v>50007</v>
      </c>
      <c r="AS1380" s="9" t="s">
        <v>1711</v>
      </c>
      <c r="AT1380" s="109">
        <f t="shared" si="408"/>
        <v>5014875</v>
      </c>
      <c r="AW1380">
        <v>58.63</v>
      </c>
      <c r="AX1380">
        <v>21.75</v>
      </c>
      <c r="AY1380">
        <v>36.880000000000003</v>
      </c>
      <c r="BA1380" s="7">
        <f t="shared" si="410"/>
        <v>1</v>
      </c>
      <c r="BB1380" s="7">
        <f t="shared" si="411"/>
        <v>0</v>
      </c>
      <c r="BC1380" s="7">
        <f t="shared" si="412"/>
        <v>0</v>
      </c>
      <c r="BD1380" s="7">
        <f t="shared" si="413"/>
        <v>0</v>
      </c>
      <c r="BE1380" s="7">
        <f t="shared" si="414"/>
        <v>0</v>
      </c>
      <c r="BF1380" s="117"/>
      <c r="BG1380" s="1">
        <v>5</v>
      </c>
      <c r="BH1380" s="1">
        <v>7</v>
      </c>
      <c r="BI1380" s="117"/>
      <c r="BJ1380" s="117"/>
      <c r="BK1380" s="168"/>
    </row>
    <row r="1381" spans="1:63" hidden="1" outlineLevel="1">
      <c r="A1381" t="s">
        <v>3237</v>
      </c>
      <c r="B1381" s="9" t="s">
        <v>2938</v>
      </c>
      <c r="C1381" s="1">
        <f t="shared" si="396"/>
        <v>163</v>
      </c>
      <c r="D1381" s="7">
        <f t="shared" si="397"/>
        <v>3</v>
      </c>
      <c r="E1381" s="7">
        <f t="shared" si="398"/>
        <v>7</v>
      </c>
      <c r="F1381" s="7">
        <f t="shared" si="399"/>
        <v>2</v>
      </c>
      <c r="G1381" s="7">
        <f t="shared" si="409"/>
        <v>4</v>
      </c>
      <c r="H1381" s="49">
        <f t="shared" si="400"/>
        <v>44</v>
      </c>
      <c r="I1381" s="177">
        <f t="shared" si="401"/>
        <v>0.26993865030674846</v>
      </c>
      <c r="J1381" s="8"/>
      <c r="K1381" s="2">
        <f t="shared" si="402"/>
        <v>0.15950920245398773</v>
      </c>
      <c r="L1381" s="2">
        <f t="shared" si="403"/>
        <v>1.2269938650306749E-2</v>
      </c>
      <c r="M1381" s="2">
        <f t="shared" si="404"/>
        <v>0.20858895705521471</v>
      </c>
      <c r="N1381" s="2">
        <f t="shared" si="405"/>
        <v>8.5889570552147243E-2</v>
      </c>
      <c r="O1381" s="2">
        <f t="shared" si="406"/>
        <v>0.53374233128834359</v>
      </c>
      <c r="P1381" s="1">
        <v>26</v>
      </c>
      <c r="Q1381" s="1">
        <v>2</v>
      </c>
      <c r="R1381" s="1">
        <v>34</v>
      </c>
      <c r="S1381" s="1">
        <v>14</v>
      </c>
      <c r="T1381" s="1">
        <v>78</v>
      </c>
      <c r="U1381" s="1">
        <v>5</v>
      </c>
      <c r="V1381" s="1">
        <v>0</v>
      </c>
      <c r="W1381" s="1">
        <v>1</v>
      </c>
      <c r="X1381" s="1">
        <v>3</v>
      </c>
      <c r="Y1381" s="1"/>
      <c r="Z1381" s="1">
        <v>0</v>
      </c>
      <c r="AA1381" s="1"/>
      <c r="AB1381" s="1"/>
      <c r="AC1381" s="1"/>
      <c r="AD1381" s="1">
        <v>0</v>
      </c>
      <c r="AI1381" t="str">
        <f t="shared" si="395"/>
        <v>Concord</v>
      </c>
      <c r="AJ1381" t="s">
        <v>810</v>
      </c>
      <c r="AK1381" s="182">
        <v>1</v>
      </c>
      <c r="AL1381" s="7"/>
      <c r="AN1381" s="97">
        <v>50</v>
      </c>
      <c r="AO1381" s="99">
        <v>9</v>
      </c>
      <c r="AP1381" s="99">
        <v>35</v>
      </c>
      <c r="AQ1381" s="106">
        <v>15250</v>
      </c>
      <c r="AR1381" s="106">
        <f t="shared" si="407"/>
        <v>50009</v>
      </c>
      <c r="AS1381" s="9" t="s">
        <v>1711</v>
      </c>
      <c r="AT1381" s="109">
        <f t="shared" si="408"/>
        <v>5015250</v>
      </c>
      <c r="AW1381">
        <v>53.46</v>
      </c>
      <c r="AX1381">
        <v>2.0299999999999998</v>
      </c>
      <c r="AY1381">
        <v>51.44</v>
      </c>
      <c r="BA1381" s="7">
        <f t="shared" si="410"/>
        <v>0</v>
      </c>
      <c r="BB1381" s="7">
        <f t="shared" si="411"/>
        <v>0</v>
      </c>
      <c r="BC1381" s="7">
        <f t="shared" si="412"/>
        <v>0</v>
      </c>
      <c r="BD1381" s="7">
        <f t="shared" si="413"/>
        <v>0</v>
      </c>
      <c r="BE1381" s="7">
        <f t="shared" si="414"/>
        <v>1</v>
      </c>
      <c r="BF1381" s="117"/>
      <c r="BG1381" s="1">
        <v>3</v>
      </c>
      <c r="BH1381" s="1">
        <v>1</v>
      </c>
      <c r="BI1381" s="117"/>
      <c r="BJ1381" s="117"/>
      <c r="BK1381" s="168"/>
    </row>
    <row r="1382" spans="1:63" hidden="1" outlineLevel="1">
      <c r="A1382" t="s">
        <v>2988</v>
      </c>
      <c r="B1382" s="9" t="s">
        <v>2938</v>
      </c>
      <c r="C1382" s="1">
        <f t="shared" si="396"/>
        <v>136</v>
      </c>
      <c r="D1382" s="7">
        <f t="shared" si="397"/>
        <v>2</v>
      </c>
      <c r="E1382" s="7">
        <f t="shared" si="398"/>
        <v>6</v>
      </c>
      <c r="F1382" s="7">
        <f t="shared" si="399"/>
        <v>3</v>
      </c>
      <c r="G1382" s="7">
        <f t="shared" si="409"/>
        <v>3</v>
      </c>
      <c r="H1382" s="49">
        <f t="shared" si="400"/>
        <v>32</v>
      </c>
      <c r="I1382" s="177">
        <f t="shared" si="401"/>
        <v>0.23529411764705882</v>
      </c>
      <c r="J1382" s="8"/>
      <c r="K1382" s="2">
        <f t="shared" si="402"/>
        <v>0.25</v>
      </c>
      <c r="L1382" s="2">
        <f t="shared" si="403"/>
        <v>7.3529411764705881E-3</v>
      </c>
      <c r="M1382" s="2">
        <f t="shared" si="404"/>
        <v>9.5588235294117641E-2</v>
      </c>
      <c r="N1382" s="2">
        <f t="shared" si="405"/>
        <v>9.5588235294117641E-2</v>
      </c>
      <c r="O1382" s="2">
        <f t="shared" si="406"/>
        <v>0.55147058823529416</v>
      </c>
      <c r="P1382" s="1">
        <v>34</v>
      </c>
      <c r="Q1382" s="1">
        <v>1</v>
      </c>
      <c r="R1382" s="1">
        <v>13</v>
      </c>
      <c r="S1382" s="1">
        <v>13</v>
      </c>
      <c r="T1382" s="1">
        <v>66</v>
      </c>
      <c r="U1382" s="1">
        <v>7</v>
      </c>
      <c r="V1382" s="1">
        <v>0</v>
      </c>
      <c r="W1382" s="1">
        <v>1</v>
      </c>
      <c r="X1382" s="1">
        <v>1</v>
      </c>
      <c r="Y1382" s="1"/>
      <c r="Z1382" s="1">
        <v>0</v>
      </c>
      <c r="AA1382" s="1"/>
      <c r="AB1382" s="1"/>
      <c r="AC1382" s="1"/>
      <c r="AD1382" s="1">
        <v>0</v>
      </c>
      <c r="AI1382" t="str">
        <f t="shared" si="395"/>
        <v>Corinth</v>
      </c>
      <c r="AJ1382" t="s">
        <v>1412</v>
      </c>
      <c r="AK1382" s="182">
        <v>1</v>
      </c>
      <c r="AL1382" s="7"/>
      <c r="AN1382" s="97">
        <v>50</v>
      </c>
      <c r="AO1382" s="99">
        <v>17</v>
      </c>
      <c r="AP1382" s="99">
        <v>25</v>
      </c>
      <c r="AQ1382" s="106">
        <v>15700</v>
      </c>
      <c r="AR1382" s="106">
        <f t="shared" si="407"/>
        <v>50017</v>
      </c>
      <c r="AS1382" s="9" t="s">
        <v>1711</v>
      </c>
      <c r="AT1382" s="109">
        <f t="shared" si="408"/>
        <v>5015700</v>
      </c>
      <c r="AW1382">
        <v>48.55</v>
      </c>
      <c r="AX1382">
        <v>0.02</v>
      </c>
      <c r="AY1382">
        <v>48.54</v>
      </c>
      <c r="BA1382" s="7">
        <f t="shared" si="410"/>
        <v>0</v>
      </c>
      <c r="BB1382" s="7">
        <f t="shared" si="411"/>
        <v>0</v>
      </c>
      <c r="BC1382" s="7">
        <f t="shared" si="412"/>
        <v>0</v>
      </c>
      <c r="BD1382" s="7">
        <f t="shared" si="413"/>
        <v>0</v>
      </c>
      <c r="BE1382" s="7">
        <f t="shared" si="414"/>
        <v>1</v>
      </c>
      <c r="BF1382" s="117"/>
      <c r="BG1382" s="1">
        <v>3</v>
      </c>
      <c r="BH1382" s="1">
        <v>0</v>
      </c>
      <c r="BI1382" s="117"/>
      <c r="BJ1382" s="117"/>
      <c r="BK1382" s="168"/>
    </row>
    <row r="1383" spans="1:63" hidden="1" outlineLevel="1">
      <c r="A1383" t="s">
        <v>2818</v>
      </c>
      <c r="B1383" s="9" t="s">
        <v>2938</v>
      </c>
      <c r="C1383" s="1">
        <f t="shared" si="396"/>
        <v>139</v>
      </c>
      <c r="D1383" s="7">
        <f t="shared" si="397"/>
        <v>1</v>
      </c>
      <c r="E1383" s="7">
        <f t="shared" si="398"/>
        <v>7</v>
      </c>
      <c r="F1383" s="7">
        <f t="shared" si="399"/>
        <v>2</v>
      </c>
      <c r="G1383" s="7">
        <f t="shared" si="409"/>
        <v>4</v>
      </c>
      <c r="H1383" s="49">
        <f t="shared" si="400"/>
        <v>20</v>
      </c>
      <c r="I1383" s="177">
        <f t="shared" si="401"/>
        <v>0.14388489208633093</v>
      </c>
      <c r="J1383" s="8"/>
      <c r="K1383" s="2">
        <f t="shared" si="402"/>
        <v>0.38848920863309355</v>
      </c>
      <c r="L1383" s="2">
        <f t="shared" si="403"/>
        <v>7.1942446043165471E-3</v>
      </c>
      <c r="M1383" s="2">
        <f t="shared" si="404"/>
        <v>0.2446043165467626</v>
      </c>
      <c r="N1383" s="2">
        <f t="shared" si="405"/>
        <v>8.6330935251798566E-2</v>
      </c>
      <c r="O1383" s="2">
        <f t="shared" si="406"/>
        <v>0.27338129496402874</v>
      </c>
      <c r="P1383" s="1">
        <v>54</v>
      </c>
      <c r="Q1383" s="1">
        <v>1</v>
      </c>
      <c r="R1383" s="1">
        <v>34</v>
      </c>
      <c r="S1383" s="1">
        <v>12</v>
      </c>
      <c r="T1383" s="1">
        <v>31</v>
      </c>
      <c r="U1383" s="1">
        <v>3</v>
      </c>
      <c r="V1383" s="1">
        <v>0</v>
      </c>
      <c r="W1383" s="1">
        <v>0</v>
      </c>
      <c r="X1383" s="1">
        <v>4</v>
      </c>
      <c r="Y1383" s="1"/>
      <c r="Z1383" s="1">
        <v>0</v>
      </c>
      <c r="AA1383" s="1"/>
      <c r="AB1383" s="1"/>
      <c r="AC1383" s="1"/>
      <c r="AD1383" s="1">
        <v>0</v>
      </c>
      <c r="AI1383" t="str">
        <f t="shared" si="395"/>
        <v>Cornwall</v>
      </c>
      <c r="AJ1383" t="s">
        <v>1826</v>
      </c>
      <c r="AK1383" s="182">
        <v>1</v>
      </c>
      <c r="AL1383" s="7"/>
      <c r="AN1383" s="97">
        <v>50</v>
      </c>
      <c r="AO1383" s="99">
        <v>1</v>
      </c>
      <c r="AP1383" s="99">
        <v>20</v>
      </c>
      <c r="AQ1383" s="106">
        <v>16000</v>
      </c>
      <c r="AR1383" s="106">
        <f t="shared" si="407"/>
        <v>50001</v>
      </c>
      <c r="AS1383" s="9" t="s">
        <v>1711</v>
      </c>
      <c r="AT1383" s="109">
        <f t="shared" si="408"/>
        <v>5016000</v>
      </c>
      <c r="AW1383">
        <v>28.65</v>
      </c>
      <c r="AX1383">
        <v>0.02</v>
      </c>
      <c r="AY1383">
        <v>28.63</v>
      </c>
      <c r="BA1383" s="7">
        <f t="shared" si="410"/>
        <v>1</v>
      </c>
      <c r="BB1383" s="7">
        <f t="shared" si="411"/>
        <v>0</v>
      </c>
      <c r="BC1383" s="7">
        <f t="shared" si="412"/>
        <v>0</v>
      </c>
      <c r="BD1383" s="7">
        <f t="shared" si="413"/>
        <v>0</v>
      </c>
      <c r="BE1383" s="7">
        <f t="shared" si="414"/>
        <v>0</v>
      </c>
      <c r="BF1383" s="117"/>
      <c r="BG1383" s="1">
        <v>0</v>
      </c>
      <c r="BH1383" s="1">
        <v>1</v>
      </c>
      <c r="BI1383" s="117"/>
      <c r="BJ1383" s="117"/>
      <c r="BK1383" s="168"/>
    </row>
    <row r="1384" spans="1:63" hidden="1" outlineLevel="1">
      <c r="A1384" t="s">
        <v>1733</v>
      </c>
      <c r="B1384" s="9" t="s">
        <v>2938</v>
      </c>
      <c r="C1384" s="1">
        <f t="shared" si="396"/>
        <v>119</v>
      </c>
      <c r="D1384" s="7">
        <f t="shared" si="397"/>
        <v>2</v>
      </c>
      <c r="E1384" s="7">
        <f t="shared" si="398"/>
        <v>7</v>
      </c>
      <c r="F1384" s="7">
        <f t="shared" si="399"/>
        <v>3</v>
      </c>
      <c r="G1384" s="7">
        <f t="shared" si="409"/>
        <v>4</v>
      </c>
      <c r="H1384" s="49">
        <f t="shared" si="400"/>
        <v>23</v>
      </c>
      <c r="I1384" s="177">
        <f t="shared" si="401"/>
        <v>0.19327731092436976</v>
      </c>
      <c r="J1384" s="8"/>
      <c r="K1384" s="2">
        <f t="shared" si="402"/>
        <v>0.22689075630252101</v>
      </c>
      <c r="L1384" s="2">
        <f t="shared" si="403"/>
        <v>0</v>
      </c>
      <c r="M1384" s="2">
        <f t="shared" si="404"/>
        <v>0.21008403361344538</v>
      </c>
      <c r="N1384" s="2">
        <f t="shared" si="405"/>
        <v>8.4033613445378158E-2</v>
      </c>
      <c r="O1384" s="2">
        <f t="shared" si="406"/>
        <v>0.47899159663865543</v>
      </c>
      <c r="P1384" s="1">
        <v>27</v>
      </c>
      <c r="Q1384" s="1">
        <v>0</v>
      </c>
      <c r="R1384" s="1">
        <v>25</v>
      </c>
      <c r="S1384" s="1">
        <v>10</v>
      </c>
      <c r="T1384" s="1">
        <v>50</v>
      </c>
      <c r="U1384" s="1">
        <v>6</v>
      </c>
      <c r="V1384" s="1">
        <v>0</v>
      </c>
      <c r="W1384" s="1">
        <v>0</v>
      </c>
      <c r="X1384" s="1">
        <v>0</v>
      </c>
      <c r="Y1384" s="1"/>
      <c r="Z1384" s="1">
        <v>0</v>
      </c>
      <c r="AA1384" s="1"/>
      <c r="AB1384" s="1"/>
      <c r="AC1384" s="1"/>
      <c r="AD1384" s="1">
        <v>1</v>
      </c>
      <c r="AI1384" t="str">
        <f t="shared" si="395"/>
        <v>Coventry</v>
      </c>
      <c r="AJ1384" t="s">
        <v>2168</v>
      </c>
      <c r="AK1384" s="182">
        <v>1</v>
      </c>
      <c r="AL1384" s="7"/>
      <c r="AN1384" s="97">
        <v>50</v>
      </c>
      <c r="AO1384" s="99">
        <v>19</v>
      </c>
      <c r="AP1384" s="99">
        <v>25</v>
      </c>
      <c r="AQ1384" s="106">
        <v>16150</v>
      </c>
      <c r="AR1384" s="106">
        <f t="shared" si="407"/>
        <v>50019</v>
      </c>
      <c r="AS1384" s="9" t="s">
        <v>1711</v>
      </c>
      <c r="AT1384" s="109">
        <f t="shared" si="408"/>
        <v>5016150</v>
      </c>
      <c r="AW1384">
        <v>27.67</v>
      </c>
      <c r="AX1384">
        <v>0.22</v>
      </c>
      <c r="AY1384">
        <v>27.45</v>
      </c>
      <c r="BA1384" s="7">
        <f t="shared" si="410"/>
        <v>0</v>
      </c>
      <c r="BB1384" s="7">
        <f t="shared" si="411"/>
        <v>0</v>
      </c>
      <c r="BC1384" s="7">
        <f t="shared" si="412"/>
        <v>0</v>
      </c>
      <c r="BD1384" s="7">
        <f t="shared" si="413"/>
        <v>0</v>
      </c>
      <c r="BE1384" s="7">
        <f t="shared" si="414"/>
        <v>1</v>
      </c>
      <c r="BF1384" s="117"/>
      <c r="BG1384" s="1">
        <v>0</v>
      </c>
      <c r="BH1384" s="1">
        <v>0</v>
      </c>
      <c r="BI1384" s="117"/>
      <c r="BJ1384" s="117"/>
      <c r="BK1384" s="168"/>
    </row>
    <row r="1385" spans="1:63" hidden="1" outlineLevel="1">
      <c r="A1385" t="s">
        <v>2925</v>
      </c>
      <c r="B1385" s="9" t="s">
        <v>2938</v>
      </c>
      <c r="C1385" s="1">
        <f t="shared" si="396"/>
        <v>65</v>
      </c>
      <c r="D1385" s="7">
        <f t="shared" si="397"/>
        <v>1</v>
      </c>
      <c r="E1385" s="7">
        <f t="shared" si="398"/>
        <v>6</v>
      </c>
      <c r="F1385" s="7">
        <f t="shared" si="399"/>
        <v>3</v>
      </c>
      <c r="G1385" s="7">
        <f t="shared" si="409"/>
        <v>5</v>
      </c>
      <c r="H1385" s="49">
        <f t="shared" si="400"/>
        <v>12</v>
      </c>
      <c r="I1385" s="177">
        <f t="shared" si="401"/>
        <v>0.18461538461538463</v>
      </c>
      <c r="J1385" s="8"/>
      <c r="K1385" s="2">
        <f t="shared" si="402"/>
        <v>0.43076923076923079</v>
      </c>
      <c r="L1385" s="2">
        <f t="shared" si="403"/>
        <v>1.5384615384615385E-2</v>
      </c>
      <c r="M1385" s="2">
        <f t="shared" si="404"/>
        <v>0.15384615384615385</v>
      </c>
      <c r="N1385" s="2">
        <f t="shared" si="405"/>
        <v>6.1538461538461542E-2</v>
      </c>
      <c r="O1385" s="2">
        <f t="shared" si="406"/>
        <v>0.33846153846153848</v>
      </c>
      <c r="P1385" s="1">
        <v>28</v>
      </c>
      <c r="Q1385" s="1">
        <v>1</v>
      </c>
      <c r="R1385" s="1">
        <v>10</v>
      </c>
      <c r="S1385" s="1">
        <v>4</v>
      </c>
      <c r="T1385" s="1">
        <v>16</v>
      </c>
      <c r="U1385" s="1">
        <v>5</v>
      </c>
      <c r="V1385" s="1">
        <v>0</v>
      </c>
      <c r="W1385" s="1">
        <v>0</v>
      </c>
      <c r="X1385" s="1">
        <v>0</v>
      </c>
      <c r="Y1385" s="1"/>
      <c r="Z1385" s="1">
        <v>1</v>
      </c>
      <c r="AA1385" s="1"/>
      <c r="AB1385" s="1"/>
      <c r="AC1385" s="1"/>
      <c r="AD1385" s="1">
        <v>0</v>
      </c>
      <c r="AI1385" t="str">
        <f t="shared" si="395"/>
        <v>Craftsbury</v>
      </c>
      <c r="AJ1385" t="s">
        <v>2168</v>
      </c>
      <c r="AK1385" s="182">
        <v>1</v>
      </c>
      <c r="AL1385" s="7"/>
      <c r="AN1385" s="97">
        <v>50</v>
      </c>
      <c r="AO1385" s="99">
        <v>19</v>
      </c>
      <c r="AP1385" s="99">
        <v>30</v>
      </c>
      <c r="AQ1385" s="106">
        <v>16300</v>
      </c>
      <c r="AR1385" s="106">
        <f t="shared" si="407"/>
        <v>50019</v>
      </c>
      <c r="AS1385" s="9" t="s">
        <v>1711</v>
      </c>
      <c r="AT1385" s="109">
        <f t="shared" si="408"/>
        <v>5016300</v>
      </c>
      <c r="AW1385">
        <v>39.72</v>
      </c>
      <c r="AX1385">
        <v>0.44</v>
      </c>
      <c r="AY1385">
        <v>39.28</v>
      </c>
      <c r="BA1385" s="7">
        <f t="shared" si="410"/>
        <v>1</v>
      </c>
      <c r="BB1385" s="7">
        <f t="shared" si="411"/>
        <v>0</v>
      </c>
      <c r="BC1385" s="7">
        <f t="shared" si="412"/>
        <v>0</v>
      </c>
      <c r="BD1385" s="7">
        <f t="shared" si="413"/>
        <v>0</v>
      </c>
      <c r="BE1385" s="7">
        <f t="shared" si="414"/>
        <v>0</v>
      </c>
      <c r="BF1385" s="117"/>
      <c r="BG1385" s="1">
        <v>0</v>
      </c>
      <c r="BH1385" s="1">
        <v>1</v>
      </c>
      <c r="BI1385" s="117"/>
      <c r="BJ1385" s="117"/>
      <c r="BK1385" s="168"/>
    </row>
    <row r="1386" spans="1:63" hidden="1" outlineLevel="1">
      <c r="A1386" t="s">
        <v>2270</v>
      </c>
      <c r="B1386" s="9" t="s">
        <v>2938</v>
      </c>
      <c r="C1386" s="1">
        <f t="shared" si="396"/>
        <v>188</v>
      </c>
      <c r="D1386" s="7">
        <f t="shared" si="397"/>
        <v>2</v>
      </c>
      <c r="E1386" s="7">
        <f t="shared" si="398"/>
        <v>5</v>
      </c>
      <c r="F1386" s="7">
        <f t="shared" si="399"/>
        <v>3</v>
      </c>
      <c r="G1386" s="7">
        <f t="shared" si="409"/>
        <v>4</v>
      </c>
      <c r="H1386" s="49">
        <f t="shared" si="400"/>
        <v>39</v>
      </c>
      <c r="I1386" s="177">
        <f t="shared" si="401"/>
        <v>0.20744680851063829</v>
      </c>
      <c r="J1386" s="8"/>
      <c r="K1386" s="2">
        <f t="shared" si="402"/>
        <v>0.23936170212765959</v>
      </c>
      <c r="L1386" s="2">
        <f t="shared" si="403"/>
        <v>2.6595744680851064E-2</v>
      </c>
      <c r="M1386" s="2">
        <f t="shared" si="404"/>
        <v>0.15957446808510639</v>
      </c>
      <c r="N1386" s="2">
        <f t="shared" si="405"/>
        <v>0.10106382978723404</v>
      </c>
      <c r="O1386" s="2">
        <f t="shared" si="406"/>
        <v>0.47340425531914898</v>
      </c>
      <c r="P1386" s="1">
        <v>45</v>
      </c>
      <c r="Q1386" s="1">
        <v>5</v>
      </c>
      <c r="R1386" s="1">
        <v>30</v>
      </c>
      <c r="S1386" s="1">
        <v>19</v>
      </c>
      <c r="T1386" s="1">
        <v>84</v>
      </c>
      <c r="U1386" s="1">
        <v>2</v>
      </c>
      <c r="V1386" s="1">
        <v>0</v>
      </c>
      <c r="W1386" s="1">
        <v>0</v>
      </c>
      <c r="X1386" s="1">
        <v>0</v>
      </c>
      <c r="Y1386" s="1"/>
      <c r="Z1386" s="1">
        <v>3</v>
      </c>
      <c r="AA1386" s="1"/>
      <c r="AB1386" s="1"/>
      <c r="AC1386" s="1"/>
      <c r="AD1386" s="1">
        <v>0</v>
      </c>
      <c r="AI1386" t="str">
        <f t="shared" si="395"/>
        <v>Danby</v>
      </c>
      <c r="AJ1386" t="s">
        <v>831</v>
      </c>
      <c r="AK1386" s="182">
        <v>1</v>
      </c>
      <c r="AL1386" s="7"/>
      <c r="AN1386" s="97">
        <v>50</v>
      </c>
      <c r="AO1386" s="99">
        <v>21</v>
      </c>
      <c r="AP1386" s="99">
        <v>30</v>
      </c>
      <c r="AQ1386" s="106">
        <v>16825</v>
      </c>
      <c r="AR1386" s="106">
        <f t="shared" si="407"/>
        <v>50021</v>
      </c>
      <c r="AS1386" s="9" t="s">
        <v>1711</v>
      </c>
      <c r="AT1386" s="109">
        <f t="shared" si="408"/>
        <v>5016825</v>
      </c>
      <c r="AW1386">
        <v>41.53</v>
      </c>
      <c r="AX1386">
        <v>0.09</v>
      </c>
      <c r="AY1386">
        <v>41.44</v>
      </c>
      <c r="BA1386" s="7">
        <f t="shared" si="410"/>
        <v>0</v>
      </c>
      <c r="BB1386" s="7">
        <f t="shared" si="411"/>
        <v>0</v>
      </c>
      <c r="BC1386" s="7">
        <f t="shared" si="412"/>
        <v>0</v>
      </c>
      <c r="BD1386" s="7">
        <f t="shared" si="413"/>
        <v>0</v>
      </c>
      <c r="BE1386" s="7">
        <f t="shared" si="414"/>
        <v>1</v>
      </c>
      <c r="BF1386" s="117"/>
      <c r="BG1386" s="1">
        <v>0</v>
      </c>
      <c r="BH1386" s="1">
        <v>0</v>
      </c>
      <c r="BI1386" s="117"/>
      <c r="BJ1386" s="117"/>
      <c r="BK1386" s="168"/>
    </row>
    <row r="1387" spans="1:63" hidden="1" outlineLevel="1">
      <c r="A1387" t="s">
        <v>2971</v>
      </c>
      <c r="B1387" s="9" t="s">
        <v>2938</v>
      </c>
      <c r="C1387" s="1">
        <f t="shared" si="396"/>
        <v>272</v>
      </c>
      <c r="D1387" s="7">
        <f t="shared" si="397"/>
        <v>1</v>
      </c>
      <c r="E1387" s="7">
        <f t="shared" si="398"/>
        <v>6</v>
      </c>
      <c r="F1387" s="7">
        <f t="shared" si="399"/>
        <v>3</v>
      </c>
      <c r="G1387" s="7">
        <f t="shared" si="409"/>
        <v>4</v>
      </c>
      <c r="H1387" s="49">
        <f t="shared" si="400"/>
        <v>1</v>
      </c>
      <c r="I1387" s="177">
        <f t="shared" si="401"/>
        <v>3.6764705882352941E-3</v>
      </c>
      <c r="J1387" s="8"/>
      <c r="K1387" s="2">
        <f t="shared" si="402"/>
        <v>0.31617647058823528</v>
      </c>
      <c r="L1387" s="2">
        <f t="shared" si="403"/>
        <v>2.2058823529411766E-2</v>
      </c>
      <c r="M1387" s="2">
        <f t="shared" si="404"/>
        <v>0.19117647058823528</v>
      </c>
      <c r="N1387" s="2">
        <f t="shared" si="405"/>
        <v>0.10294117647058823</v>
      </c>
      <c r="O1387" s="2">
        <f t="shared" si="406"/>
        <v>0.36764705882352944</v>
      </c>
      <c r="P1387" s="1">
        <v>86</v>
      </c>
      <c r="Q1387" s="1">
        <v>6</v>
      </c>
      <c r="R1387" s="1">
        <v>52</v>
      </c>
      <c r="S1387" s="1">
        <v>28</v>
      </c>
      <c r="T1387" s="1">
        <v>85</v>
      </c>
      <c r="U1387" s="1">
        <v>9</v>
      </c>
      <c r="V1387" s="1">
        <v>1</v>
      </c>
      <c r="W1387" s="1">
        <v>2</v>
      </c>
      <c r="X1387" s="1">
        <v>0</v>
      </c>
      <c r="Y1387" s="1"/>
      <c r="Z1387" s="1">
        <v>3</v>
      </c>
      <c r="AA1387" s="1"/>
      <c r="AB1387" s="1"/>
      <c r="AC1387" s="1"/>
      <c r="AD1387" s="1">
        <v>0</v>
      </c>
      <c r="AI1387" t="str">
        <f t="shared" si="395"/>
        <v>Danville</v>
      </c>
      <c r="AJ1387" t="s">
        <v>1803</v>
      </c>
      <c r="AK1387" s="182">
        <v>1</v>
      </c>
      <c r="AL1387" s="7"/>
      <c r="AN1387" s="97">
        <v>50</v>
      </c>
      <c r="AO1387" s="99">
        <v>5</v>
      </c>
      <c r="AP1387" s="99">
        <v>15</v>
      </c>
      <c r="AQ1387" s="106">
        <v>17125</v>
      </c>
      <c r="AR1387" s="106">
        <f t="shared" si="407"/>
        <v>50005</v>
      </c>
      <c r="AS1387" s="9" t="s">
        <v>1711</v>
      </c>
      <c r="AT1387" s="109">
        <f t="shared" si="408"/>
        <v>5017125</v>
      </c>
      <c r="AW1387">
        <v>61.15</v>
      </c>
      <c r="AX1387">
        <v>0.28000000000000003</v>
      </c>
      <c r="AY1387">
        <v>60.88</v>
      </c>
      <c r="BA1387" s="7">
        <f t="shared" si="410"/>
        <v>1</v>
      </c>
      <c r="BB1387" s="7">
        <f t="shared" si="411"/>
        <v>0</v>
      </c>
      <c r="BC1387" s="7">
        <f t="shared" si="412"/>
        <v>0</v>
      </c>
      <c r="BD1387" s="7">
        <f t="shared" si="413"/>
        <v>0</v>
      </c>
      <c r="BE1387" s="7">
        <f t="shared" si="414"/>
        <v>0</v>
      </c>
      <c r="BF1387" s="117"/>
      <c r="BG1387" s="1">
        <v>2</v>
      </c>
      <c r="BH1387" s="1">
        <v>2</v>
      </c>
      <c r="BI1387" s="117"/>
      <c r="BJ1387" s="117"/>
      <c r="BK1387" s="168"/>
    </row>
    <row r="1388" spans="1:63" hidden="1" outlineLevel="1">
      <c r="A1388" t="s">
        <v>1521</v>
      </c>
      <c r="B1388" s="9" t="s">
        <v>2938</v>
      </c>
      <c r="C1388" s="1">
        <f t="shared" si="396"/>
        <v>584</v>
      </c>
      <c r="D1388" s="7">
        <f t="shared" si="397"/>
        <v>2</v>
      </c>
      <c r="E1388" s="7">
        <f t="shared" si="398"/>
        <v>6</v>
      </c>
      <c r="F1388" s="7">
        <f t="shared" si="399"/>
        <v>3</v>
      </c>
      <c r="G1388" s="7">
        <f t="shared" si="409"/>
        <v>5</v>
      </c>
      <c r="H1388" s="49">
        <f t="shared" si="400"/>
        <v>52</v>
      </c>
      <c r="I1388" s="177">
        <f t="shared" si="401"/>
        <v>8.9041095890410954E-2</v>
      </c>
      <c r="J1388" s="8"/>
      <c r="K1388" s="2">
        <f t="shared" si="402"/>
        <v>0.26198630136986301</v>
      </c>
      <c r="L1388" s="2">
        <f t="shared" si="403"/>
        <v>1.5410958904109588E-2</v>
      </c>
      <c r="M1388" s="2">
        <f t="shared" si="404"/>
        <v>0.21061643835616439</v>
      </c>
      <c r="N1388" s="2">
        <f t="shared" si="405"/>
        <v>6.6780821917808222E-2</v>
      </c>
      <c r="O1388" s="2">
        <f t="shared" si="406"/>
        <v>0.4452054794520548</v>
      </c>
      <c r="P1388" s="1">
        <v>153</v>
      </c>
      <c r="Q1388" s="1">
        <v>9</v>
      </c>
      <c r="R1388" s="1">
        <v>123</v>
      </c>
      <c r="S1388" s="1">
        <v>39</v>
      </c>
      <c r="T1388" s="1">
        <v>205</v>
      </c>
      <c r="U1388" s="1">
        <v>45</v>
      </c>
      <c r="V1388" s="1">
        <v>1</v>
      </c>
      <c r="W1388" s="1">
        <v>4</v>
      </c>
      <c r="X1388" s="1">
        <v>4</v>
      </c>
      <c r="Y1388" s="1"/>
      <c r="Z1388" s="1">
        <v>0</v>
      </c>
      <c r="AA1388" s="1"/>
      <c r="AB1388" s="1"/>
      <c r="AC1388" s="1"/>
      <c r="AD1388" s="1">
        <v>1</v>
      </c>
      <c r="AI1388" t="str">
        <f t="shared" si="395"/>
        <v>Derby</v>
      </c>
      <c r="AJ1388" t="s">
        <v>2168</v>
      </c>
      <c r="AK1388" s="182">
        <v>1</v>
      </c>
      <c r="AL1388" s="7"/>
      <c r="AN1388" s="97">
        <v>50</v>
      </c>
      <c r="AO1388" s="99">
        <v>19</v>
      </c>
      <c r="AP1388" s="99">
        <v>35</v>
      </c>
      <c r="AQ1388" s="106">
        <v>17350</v>
      </c>
      <c r="AR1388" s="106">
        <f t="shared" si="407"/>
        <v>50019</v>
      </c>
      <c r="AS1388" s="9" t="s">
        <v>1711</v>
      </c>
      <c r="AT1388" s="109">
        <f t="shared" si="408"/>
        <v>5017350</v>
      </c>
      <c r="AW1388">
        <v>57.62</v>
      </c>
      <c r="AX1388">
        <v>7.99</v>
      </c>
      <c r="AY1388">
        <v>49.63</v>
      </c>
      <c r="BA1388" s="7">
        <f t="shared" si="410"/>
        <v>0</v>
      </c>
      <c r="BB1388" s="7">
        <f t="shared" si="411"/>
        <v>0</v>
      </c>
      <c r="BC1388" s="7">
        <f t="shared" si="412"/>
        <v>0</v>
      </c>
      <c r="BD1388" s="7">
        <f t="shared" si="413"/>
        <v>0</v>
      </c>
      <c r="BE1388" s="7">
        <f t="shared" si="414"/>
        <v>1</v>
      </c>
      <c r="BF1388" s="117"/>
      <c r="BG1388" s="1">
        <v>2</v>
      </c>
      <c r="BH1388" s="1">
        <v>8</v>
      </c>
      <c r="BI1388" s="117"/>
      <c r="BJ1388" s="117"/>
      <c r="BK1388" s="168"/>
    </row>
    <row r="1389" spans="1:63" hidden="1" outlineLevel="1">
      <c r="A1389" t="s">
        <v>2909</v>
      </c>
      <c r="B1389" s="9" t="s">
        <v>2938</v>
      </c>
      <c r="C1389" s="1">
        <f t="shared" si="396"/>
        <v>289</v>
      </c>
      <c r="D1389" s="7">
        <f t="shared" si="397"/>
        <v>2</v>
      </c>
      <c r="E1389" s="7">
        <f t="shared" si="398"/>
        <v>5</v>
      </c>
      <c r="F1389" s="7">
        <f t="shared" si="399"/>
        <v>3</v>
      </c>
      <c r="G1389" s="7">
        <f t="shared" si="409"/>
        <v>4</v>
      </c>
      <c r="H1389" s="49">
        <f t="shared" si="400"/>
        <v>11</v>
      </c>
      <c r="I1389" s="177">
        <f t="shared" si="401"/>
        <v>3.8062283737024222E-2</v>
      </c>
      <c r="J1389" s="8"/>
      <c r="K1389" s="2">
        <f t="shared" si="402"/>
        <v>0.3217993079584775</v>
      </c>
      <c r="L1389" s="2">
        <f t="shared" si="403"/>
        <v>1.7301038062283738E-2</v>
      </c>
      <c r="M1389" s="2">
        <f t="shared" si="404"/>
        <v>0.19031141868512111</v>
      </c>
      <c r="N1389" s="2">
        <f t="shared" si="405"/>
        <v>5.1903114186851208E-2</v>
      </c>
      <c r="O1389" s="2">
        <f t="shared" si="406"/>
        <v>0.4186851211072663</v>
      </c>
      <c r="P1389" s="1">
        <v>93</v>
      </c>
      <c r="Q1389" s="1">
        <v>5</v>
      </c>
      <c r="R1389" s="1">
        <v>55</v>
      </c>
      <c r="S1389" s="1">
        <v>15</v>
      </c>
      <c r="T1389" s="1">
        <v>104</v>
      </c>
      <c r="U1389" s="1">
        <v>5</v>
      </c>
      <c r="V1389" s="1">
        <v>2</v>
      </c>
      <c r="W1389" s="1">
        <v>2</v>
      </c>
      <c r="X1389" s="1">
        <v>4</v>
      </c>
      <c r="Y1389" s="1"/>
      <c r="Z1389" s="1">
        <v>3</v>
      </c>
      <c r="AA1389" s="1"/>
      <c r="AB1389" s="1"/>
      <c r="AC1389" s="1"/>
      <c r="AD1389" s="1">
        <v>1</v>
      </c>
      <c r="AI1389" t="str">
        <f t="shared" si="395"/>
        <v>Dorset</v>
      </c>
      <c r="AJ1389" t="s">
        <v>2063</v>
      </c>
      <c r="AK1389" s="182">
        <v>1</v>
      </c>
      <c r="AL1389" s="7"/>
      <c r="AN1389" s="97">
        <v>50</v>
      </c>
      <c r="AO1389" s="99">
        <v>3</v>
      </c>
      <c r="AP1389" s="99">
        <v>15</v>
      </c>
      <c r="AQ1389" s="106">
        <v>17725</v>
      </c>
      <c r="AR1389" s="106">
        <f t="shared" si="407"/>
        <v>50003</v>
      </c>
      <c r="AS1389" s="9" t="s">
        <v>1711</v>
      </c>
      <c r="AT1389" s="109">
        <f t="shared" si="408"/>
        <v>5017725</v>
      </c>
      <c r="AW1389">
        <v>47.85</v>
      </c>
      <c r="AX1389">
        <v>0.04</v>
      </c>
      <c r="AY1389">
        <v>47.82</v>
      </c>
      <c r="BA1389" s="7">
        <f t="shared" si="410"/>
        <v>0</v>
      </c>
      <c r="BB1389" s="7">
        <f t="shared" si="411"/>
        <v>0</v>
      </c>
      <c r="BC1389" s="7">
        <f t="shared" si="412"/>
        <v>0</v>
      </c>
      <c r="BD1389" s="7">
        <f t="shared" si="413"/>
        <v>0</v>
      </c>
      <c r="BE1389" s="7">
        <f t="shared" si="414"/>
        <v>1</v>
      </c>
      <c r="BF1389" s="117"/>
      <c r="BG1389" s="1">
        <v>2</v>
      </c>
      <c r="BH1389" s="1">
        <v>1</v>
      </c>
      <c r="BI1389" s="117"/>
      <c r="BJ1389" s="117"/>
      <c r="BK1389" s="168"/>
    </row>
    <row r="1390" spans="1:63" hidden="1" outlineLevel="1">
      <c r="A1390" t="s">
        <v>2889</v>
      </c>
      <c r="B1390" s="9" t="s">
        <v>2938</v>
      </c>
      <c r="C1390" s="1">
        <f t="shared" si="396"/>
        <v>177</v>
      </c>
      <c r="D1390" s="7">
        <f t="shared" si="397"/>
        <v>2</v>
      </c>
      <c r="E1390" s="7">
        <f t="shared" si="398"/>
        <v>6</v>
      </c>
      <c r="F1390" s="7">
        <f t="shared" si="399"/>
        <v>3</v>
      </c>
      <c r="G1390" s="7">
        <f t="shared" si="409"/>
        <v>4</v>
      </c>
      <c r="H1390" s="49">
        <f t="shared" si="400"/>
        <v>25</v>
      </c>
      <c r="I1390" s="177">
        <f t="shared" si="401"/>
        <v>0.14124293785310735</v>
      </c>
      <c r="J1390" s="8"/>
      <c r="K1390" s="2">
        <f t="shared" si="402"/>
        <v>0.22033898305084745</v>
      </c>
      <c r="L1390" s="2">
        <f t="shared" si="403"/>
        <v>2.8248587570621469E-2</v>
      </c>
      <c r="M1390" s="2">
        <f t="shared" si="404"/>
        <v>0.20338983050847459</v>
      </c>
      <c r="N1390" s="2">
        <f t="shared" si="405"/>
        <v>7.909604519774012E-2</v>
      </c>
      <c r="O1390" s="2">
        <f t="shared" si="406"/>
        <v>0.46892655367231645</v>
      </c>
      <c r="P1390" s="1">
        <v>39</v>
      </c>
      <c r="Q1390" s="1">
        <v>5</v>
      </c>
      <c r="R1390" s="1">
        <v>36</v>
      </c>
      <c r="S1390" s="1">
        <v>14</v>
      </c>
      <c r="T1390" s="1">
        <v>64</v>
      </c>
      <c r="U1390" s="1">
        <v>10</v>
      </c>
      <c r="V1390" s="1">
        <v>0</v>
      </c>
      <c r="W1390" s="1">
        <v>4</v>
      </c>
      <c r="X1390" s="1">
        <v>3</v>
      </c>
      <c r="Y1390" s="1"/>
      <c r="Z1390" s="1">
        <v>0</v>
      </c>
      <c r="AA1390" s="1"/>
      <c r="AB1390" s="1"/>
      <c r="AC1390" s="1"/>
      <c r="AD1390" s="1">
        <v>2</v>
      </c>
      <c r="AI1390" t="str">
        <f t="shared" si="395"/>
        <v>Dover</v>
      </c>
      <c r="AJ1390" t="s">
        <v>2452</v>
      </c>
      <c r="AK1390" s="182">
        <v>1</v>
      </c>
      <c r="AL1390" s="7"/>
      <c r="AN1390" s="97">
        <v>50</v>
      </c>
      <c r="AO1390" s="99">
        <v>25</v>
      </c>
      <c r="AP1390" s="99">
        <v>20</v>
      </c>
      <c r="AQ1390" s="106">
        <v>17875</v>
      </c>
      <c r="AR1390" s="106">
        <f t="shared" si="407"/>
        <v>50025</v>
      </c>
      <c r="AS1390" s="9" t="s">
        <v>1711</v>
      </c>
      <c r="AT1390" s="109">
        <f t="shared" si="408"/>
        <v>5017875</v>
      </c>
      <c r="AW1390">
        <v>35.299999999999997</v>
      </c>
      <c r="AX1390">
        <v>0</v>
      </c>
      <c r="AY1390">
        <v>35.299999999999997</v>
      </c>
      <c r="BA1390" s="7">
        <f t="shared" si="410"/>
        <v>0</v>
      </c>
      <c r="BB1390" s="7">
        <f t="shared" si="411"/>
        <v>0</v>
      </c>
      <c r="BC1390" s="7">
        <f t="shared" si="412"/>
        <v>0</v>
      </c>
      <c r="BD1390" s="7">
        <f t="shared" si="413"/>
        <v>0</v>
      </c>
      <c r="BE1390" s="7">
        <f t="shared" si="414"/>
        <v>1</v>
      </c>
      <c r="BF1390" s="117"/>
      <c r="BG1390" s="1">
        <v>0</v>
      </c>
      <c r="BH1390" s="1">
        <v>0</v>
      </c>
      <c r="BI1390" s="117"/>
      <c r="BJ1390" s="117"/>
      <c r="BK1390" s="168"/>
    </row>
    <row r="1391" spans="1:63" hidden="1" outlineLevel="1">
      <c r="A1391" t="s">
        <v>2887</v>
      </c>
      <c r="B1391" s="9" t="s">
        <v>2938</v>
      </c>
      <c r="C1391" s="1">
        <f t="shared" si="396"/>
        <v>176</v>
      </c>
      <c r="D1391" s="7">
        <f t="shared" si="397"/>
        <v>2</v>
      </c>
      <c r="E1391" s="7">
        <f t="shared" si="398"/>
        <v>6</v>
      </c>
      <c r="F1391" s="7">
        <f t="shared" si="399"/>
        <v>3</v>
      </c>
      <c r="G1391" s="7">
        <f t="shared" si="409"/>
        <v>5</v>
      </c>
      <c r="H1391" s="49">
        <f t="shared" si="400"/>
        <v>7</v>
      </c>
      <c r="I1391" s="177">
        <f t="shared" si="401"/>
        <v>3.9772727272727272E-2</v>
      </c>
      <c r="J1391" s="8"/>
      <c r="K1391" s="2">
        <f t="shared" si="402"/>
        <v>0.26136363636363635</v>
      </c>
      <c r="L1391" s="2">
        <f t="shared" si="403"/>
        <v>3.9772727272727272E-2</v>
      </c>
      <c r="M1391" s="2">
        <f t="shared" si="404"/>
        <v>0.19318181818181818</v>
      </c>
      <c r="N1391" s="2">
        <f t="shared" si="405"/>
        <v>6.8181818181818177E-2</v>
      </c>
      <c r="O1391" s="2">
        <f t="shared" si="406"/>
        <v>0.43749999999999994</v>
      </c>
      <c r="P1391" s="1">
        <v>46</v>
      </c>
      <c r="Q1391" s="1">
        <v>7</v>
      </c>
      <c r="R1391" s="1">
        <v>34</v>
      </c>
      <c r="S1391" s="1">
        <v>12</v>
      </c>
      <c r="T1391" s="1">
        <v>53</v>
      </c>
      <c r="U1391" s="1">
        <v>18</v>
      </c>
      <c r="V1391" s="1">
        <v>1</v>
      </c>
      <c r="W1391" s="1">
        <v>1</v>
      </c>
      <c r="X1391" s="1">
        <v>1</v>
      </c>
      <c r="Y1391" s="1"/>
      <c r="Z1391" s="1">
        <v>3</v>
      </c>
      <c r="AA1391" s="1"/>
      <c r="AB1391" s="1"/>
      <c r="AC1391" s="1"/>
      <c r="AD1391" s="1">
        <v>0</v>
      </c>
      <c r="AI1391" t="str">
        <f t="shared" si="395"/>
        <v>Dummerston</v>
      </c>
      <c r="AJ1391" t="s">
        <v>2452</v>
      </c>
      <c r="AK1391" s="182">
        <v>1</v>
      </c>
      <c r="AL1391" s="7"/>
      <c r="AN1391" s="97">
        <v>50</v>
      </c>
      <c r="AO1391" s="99">
        <v>25</v>
      </c>
      <c r="AP1391" s="99">
        <v>25</v>
      </c>
      <c r="AQ1391" s="106">
        <v>18325</v>
      </c>
      <c r="AR1391" s="106">
        <f t="shared" si="407"/>
        <v>50025</v>
      </c>
      <c r="AS1391" s="9" t="s">
        <v>1711</v>
      </c>
      <c r="AT1391" s="109">
        <f t="shared" si="408"/>
        <v>5018325</v>
      </c>
      <c r="AW1391">
        <v>30.8</v>
      </c>
      <c r="AX1391">
        <v>0.22</v>
      </c>
      <c r="AY1391">
        <v>30.58</v>
      </c>
      <c r="BA1391" s="7">
        <f t="shared" si="410"/>
        <v>0</v>
      </c>
      <c r="BB1391" s="7">
        <f t="shared" si="411"/>
        <v>0</v>
      </c>
      <c r="BC1391" s="7">
        <f t="shared" si="412"/>
        <v>0</v>
      </c>
      <c r="BD1391" s="7">
        <f t="shared" si="413"/>
        <v>0</v>
      </c>
      <c r="BE1391" s="7">
        <f t="shared" si="414"/>
        <v>1</v>
      </c>
      <c r="BF1391" s="117"/>
      <c r="BG1391" s="1">
        <v>0</v>
      </c>
      <c r="BH1391" s="1">
        <v>0</v>
      </c>
      <c r="BI1391" s="117"/>
      <c r="BJ1391" s="117"/>
      <c r="BK1391" s="168"/>
    </row>
    <row r="1392" spans="1:63" hidden="1" outlineLevel="1">
      <c r="A1392" t="s">
        <v>2888</v>
      </c>
      <c r="B1392" s="9" t="s">
        <v>2938</v>
      </c>
      <c r="C1392" s="1">
        <f t="shared" si="396"/>
        <v>141</v>
      </c>
      <c r="D1392" s="7">
        <f t="shared" si="397"/>
        <v>1</v>
      </c>
      <c r="E1392" s="7">
        <f t="shared" si="398"/>
        <v>10</v>
      </c>
      <c r="F1392" s="7">
        <f t="shared" si="399"/>
        <v>3</v>
      </c>
      <c r="G1392" s="7">
        <f t="shared" si="409"/>
        <v>4</v>
      </c>
      <c r="H1392" s="49">
        <f t="shared" si="400"/>
        <v>3</v>
      </c>
      <c r="I1392" s="177">
        <f t="shared" si="401"/>
        <v>2.1276595744680851E-2</v>
      </c>
      <c r="J1392" s="8"/>
      <c r="K1392" s="2">
        <f t="shared" si="402"/>
        <v>0.29078014184397161</v>
      </c>
      <c r="L1392" s="2">
        <f t="shared" si="403"/>
        <v>0</v>
      </c>
      <c r="M1392" s="2">
        <f t="shared" si="404"/>
        <v>0.25531914893617019</v>
      </c>
      <c r="N1392" s="2">
        <f t="shared" si="405"/>
        <v>7.0921985815602842E-2</v>
      </c>
      <c r="O1392" s="2">
        <f t="shared" si="406"/>
        <v>0.38297872340425537</v>
      </c>
      <c r="P1392" s="1">
        <v>41</v>
      </c>
      <c r="Q1392" s="1">
        <v>0</v>
      </c>
      <c r="R1392" s="1">
        <v>36</v>
      </c>
      <c r="S1392" s="1">
        <v>10</v>
      </c>
      <c r="T1392" s="1">
        <v>38</v>
      </c>
      <c r="U1392" s="1">
        <v>8</v>
      </c>
      <c r="V1392" s="1">
        <v>1</v>
      </c>
      <c r="W1392" s="1">
        <v>1</v>
      </c>
      <c r="X1392" s="1">
        <v>3</v>
      </c>
      <c r="Y1392" s="1"/>
      <c r="Z1392" s="1">
        <v>3</v>
      </c>
      <c r="AA1392" s="1"/>
      <c r="AB1392" s="1"/>
      <c r="AC1392" s="1"/>
      <c r="AD1392" s="1">
        <v>0</v>
      </c>
      <c r="AI1392" t="str">
        <f t="shared" si="395"/>
        <v>Duxbury</v>
      </c>
      <c r="AJ1392" t="s">
        <v>637</v>
      </c>
      <c r="AK1392" s="182">
        <v>1</v>
      </c>
      <c r="AL1392" s="7"/>
      <c r="AN1392" s="97">
        <v>50</v>
      </c>
      <c r="AO1392" s="99">
        <v>23</v>
      </c>
      <c r="AP1392" s="99">
        <v>30</v>
      </c>
      <c r="AQ1392" s="106">
        <v>18550</v>
      </c>
      <c r="AR1392" s="106">
        <f t="shared" si="407"/>
        <v>50023</v>
      </c>
      <c r="AS1392" s="9" t="s">
        <v>1711</v>
      </c>
      <c r="AT1392" s="109">
        <f t="shared" si="408"/>
        <v>5018550</v>
      </c>
      <c r="AW1392">
        <v>43.08</v>
      </c>
      <c r="AX1392">
        <v>0.16</v>
      </c>
      <c r="AY1392">
        <v>42.92</v>
      </c>
      <c r="BA1392" s="7">
        <f t="shared" si="410"/>
        <v>1</v>
      </c>
      <c r="BB1392" s="7">
        <f t="shared" si="411"/>
        <v>0</v>
      </c>
      <c r="BC1392" s="7">
        <f t="shared" si="412"/>
        <v>0</v>
      </c>
      <c r="BD1392" s="7">
        <f t="shared" si="413"/>
        <v>0</v>
      </c>
      <c r="BE1392" s="7">
        <f t="shared" si="414"/>
        <v>0</v>
      </c>
      <c r="BF1392" s="117"/>
      <c r="BG1392" s="1">
        <v>0</v>
      </c>
      <c r="BH1392" s="1">
        <v>0</v>
      </c>
      <c r="BI1392" s="117"/>
      <c r="BJ1392" s="117"/>
      <c r="BK1392" s="168"/>
    </row>
    <row r="1393" spans="1:63" hidden="1" outlineLevel="1">
      <c r="A1393" t="s">
        <v>2550</v>
      </c>
      <c r="B1393" s="9" t="s">
        <v>2938</v>
      </c>
      <c r="C1393" s="1">
        <f t="shared" si="396"/>
        <v>43</v>
      </c>
      <c r="D1393" s="7">
        <f t="shared" si="397"/>
        <v>3</v>
      </c>
      <c r="E1393" s="7">
        <f t="shared" si="398"/>
        <v>6</v>
      </c>
      <c r="F1393" s="7">
        <f t="shared" si="399"/>
        <v>2</v>
      </c>
      <c r="G1393" s="7">
        <f t="shared" si="409"/>
        <v>5</v>
      </c>
      <c r="H1393" s="49">
        <f t="shared" si="400"/>
        <v>10</v>
      </c>
      <c r="I1393" s="177">
        <f t="shared" si="401"/>
        <v>0.23255813953488372</v>
      </c>
      <c r="J1393" s="8"/>
      <c r="K1393" s="2">
        <f t="shared" si="402"/>
        <v>0.13953488372093023</v>
      </c>
      <c r="L1393" s="2">
        <f t="shared" si="403"/>
        <v>2.3255813953488372E-2</v>
      </c>
      <c r="M1393" s="2">
        <f t="shared" si="404"/>
        <v>0.18604651162790697</v>
      </c>
      <c r="N1393" s="2">
        <f t="shared" si="405"/>
        <v>4.6511627906976744E-2</v>
      </c>
      <c r="O1393" s="2">
        <f t="shared" si="406"/>
        <v>0.60465116279069764</v>
      </c>
      <c r="P1393" s="1">
        <v>6</v>
      </c>
      <c r="Q1393" s="1">
        <v>1</v>
      </c>
      <c r="R1393" s="1">
        <v>8</v>
      </c>
      <c r="S1393" s="1">
        <v>2</v>
      </c>
      <c r="T1393" s="1">
        <v>18</v>
      </c>
      <c r="U1393" s="1">
        <v>5</v>
      </c>
      <c r="V1393" s="1">
        <v>0</v>
      </c>
      <c r="W1393" s="1">
        <v>1</v>
      </c>
      <c r="X1393" s="1">
        <v>1</v>
      </c>
      <c r="Y1393" s="1"/>
      <c r="Z1393" s="1">
        <v>1</v>
      </c>
      <c r="AA1393" s="1"/>
      <c r="AB1393" s="1"/>
      <c r="AC1393" s="1"/>
      <c r="AD1393" s="1">
        <v>0</v>
      </c>
      <c r="AI1393" t="str">
        <f t="shared" si="395"/>
        <v>East Haven</v>
      </c>
      <c r="AJ1393" t="s">
        <v>810</v>
      </c>
      <c r="AK1393" s="182">
        <v>1</v>
      </c>
      <c r="AL1393" s="7"/>
      <c r="AN1393" s="97">
        <v>50</v>
      </c>
      <c r="AO1393" s="99">
        <v>9</v>
      </c>
      <c r="AP1393" s="99">
        <v>40</v>
      </c>
      <c r="AQ1393" s="106">
        <v>21250</v>
      </c>
      <c r="AR1393" s="106">
        <f t="shared" si="407"/>
        <v>50009</v>
      </c>
      <c r="AS1393" s="9" t="s">
        <v>1711</v>
      </c>
      <c r="AT1393" s="109">
        <f t="shared" si="408"/>
        <v>5021250</v>
      </c>
      <c r="AW1393">
        <v>37.409999999999997</v>
      </c>
      <c r="AX1393">
        <v>0</v>
      </c>
      <c r="AY1393">
        <v>37.409999999999997</v>
      </c>
      <c r="BA1393" s="7">
        <f t="shared" si="410"/>
        <v>0</v>
      </c>
      <c r="BB1393" s="7">
        <f t="shared" si="411"/>
        <v>0</v>
      </c>
      <c r="BC1393" s="7">
        <f t="shared" si="412"/>
        <v>0</v>
      </c>
      <c r="BD1393" s="7">
        <f t="shared" si="413"/>
        <v>0</v>
      </c>
      <c r="BE1393" s="7">
        <f t="shared" si="414"/>
        <v>1</v>
      </c>
      <c r="BF1393" s="117"/>
      <c r="BG1393" s="1">
        <v>0</v>
      </c>
      <c r="BH1393" s="1">
        <v>2</v>
      </c>
      <c r="BI1393" s="117"/>
      <c r="BJ1393" s="117"/>
      <c r="BK1393" s="168"/>
    </row>
    <row r="1394" spans="1:63" hidden="1" outlineLevel="1">
      <c r="A1394" t="s">
        <v>1973</v>
      </c>
      <c r="B1394" s="9" t="s">
        <v>2938</v>
      </c>
      <c r="C1394" s="1">
        <f t="shared" si="396"/>
        <v>278</v>
      </c>
      <c r="D1394" s="7">
        <f t="shared" si="397"/>
        <v>1</v>
      </c>
      <c r="E1394" s="7">
        <f t="shared" si="398"/>
        <v>7</v>
      </c>
      <c r="F1394" s="7">
        <f t="shared" si="399"/>
        <v>3</v>
      </c>
      <c r="G1394" s="7">
        <f t="shared" si="409"/>
        <v>4</v>
      </c>
      <c r="H1394" s="49">
        <f t="shared" si="400"/>
        <v>33</v>
      </c>
      <c r="I1394" s="177">
        <f t="shared" si="401"/>
        <v>0.11870503597122302</v>
      </c>
      <c r="J1394" s="8"/>
      <c r="K1394" s="2">
        <f t="shared" si="402"/>
        <v>0.40647482014388492</v>
      </c>
      <c r="L1394" s="2">
        <f t="shared" si="403"/>
        <v>1.0791366906474821E-2</v>
      </c>
      <c r="M1394" s="2">
        <f t="shared" si="404"/>
        <v>0.18345323741007194</v>
      </c>
      <c r="N1394" s="2">
        <f t="shared" si="405"/>
        <v>5.3956834532374098E-2</v>
      </c>
      <c r="O1394" s="2">
        <f t="shared" si="406"/>
        <v>0.34532374100719421</v>
      </c>
      <c r="P1394" s="1">
        <v>113</v>
      </c>
      <c r="Q1394" s="1">
        <v>3</v>
      </c>
      <c r="R1394" s="1">
        <v>51</v>
      </c>
      <c r="S1394" s="1">
        <v>15</v>
      </c>
      <c r="T1394" s="1">
        <v>80</v>
      </c>
      <c r="U1394" s="1">
        <v>8</v>
      </c>
      <c r="V1394" s="1">
        <v>1</v>
      </c>
      <c r="W1394" s="1">
        <v>1</v>
      </c>
      <c r="X1394" s="1">
        <v>1</v>
      </c>
      <c r="Y1394" s="1"/>
      <c r="Z1394" s="1">
        <v>4</v>
      </c>
      <c r="AA1394" s="1"/>
      <c r="AB1394" s="1"/>
      <c r="AC1394" s="1"/>
      <c r="AD1394" s="1">
        <v>1</v>
      </c>
      <c r="AI1394" t="str">
        <f t="shared" ref="AI1394:AI1457" si="415">A1394</f>
        <v>East Montpelier</v>
      </c>
      <c r="AJ1394" t="s">
        <v>637</v>
      </c>
      <c r="AK1394" s="182">
        <v>1</v>
      </c>
      <c r="AL1394" s="7"/>
      <c r="AN1394" s="97">
        <v>50</v>
      </c>
      <c r="AO1394" s="99">
        <v>23</v>
      </c>
      <c r="AP1394" s="99">
        <v>35</v>
      </c>
      <c r="AQ1394" s="106">
        <v>21925</v>
      </c>
      <c r="AR1394" s="106">
        <f t="shared" si="407"/>
        <v>50023</v>
      </c>
      <c r="AS1394" s="9" t="s">
        <v>1711</v>
      </c>
      <c r="AT1394" s="109">
        <f t="shared" si="408"/>
        <v>5021925</v>
      </c>
      <c r="AW1394">
        <v>32.1</v>
      </c>
      <c r="AX1394">
        <v>0.11</v>
      </c>
      <c r="AY1394">
        <v>31.99</v>
      </c>
      <c r="BA1394" s="7">
        <f t="shared" si="410"/>
        <v>1</v>
      </c>
      <c r="BB1394" s="7">
        <f t="shared" si="411"/>
        <v>0</v>
      </c>
      <c r="BC1394" s="7">
        <f t="shared" si="412"/>
        <v>0</v>
      </c>
      <c r="BD1394" s="7">
        <f t="shared" si="413"/>
        <v>0</v>
      </c>
      <c r="BE1394" s="7">
        <f t="shared" si="414"/>
        <v>0</v>
      </c>
      <c r="BF1394" s="117"/>
      <c r="BG1394" s="1">
        <v>0</v>
      </c>
      <c r="BH1394" s="1">
        <v>0</v>
      </c>
      <c r="BI1394" s="117"/>
      <c r="BJ1394" s="117"/>
      <c r="BK1394" s="168"/>
    </row>
    <row r="1395" spans="1:63" hidden="1" outlineLevel="1">
      <c r="A1395" t="s">
        <v>2976</v>
      </c>
      <c r="B1395" s="9" t="s">
        <v>2938</v>
      </c>
      <c r="C1395" s="1">
        <f t="shared" si="396"/>
        <v>74</v>
      </c>
      <c r="D1395" s="7">
        <f t="shared" si="397"/>
        <v>2</v>
      </c>
      <c r="E1395" s="7">
        <f t="shared" si="398"/>
        <v>8</v>
      </c>
      <c r="F1395" s="7">
        <f t="shared" si="399"/>
        <v>3</v>
      </c>
      <c r="G1395" s="7">
        <f t="shared" si="409"/>
        <v>4</v>
      </c>
      <c r="H1395" s="49">
        <f t="shared" si="400"/>
        <v>14</v>
      </c>
      <c r="I1395" s="177">
        <f t="shared" si="401"/>
        <v>0.1891891891891892</v>
      </c>
      <c r="J1395" s="8"/>
      <c r="K1395" s="2">
        <f t="shared" si="402"/>
        <v>0.25675675675675674</v>
      </c>
      <c r="L1395" s="2">
        <f t="shared" si="403"/>
        <v>0</v>
      </c>
      <c r="M1395" s="2">
        <f t="shared" si="404"/>
        <v>0.13513513513513514</v>
      </c>
      <c r="N1395" s="2">
        <f t="shared" si="405"/>
        <v>9.45945945945946E-2</v>
      </c>
      <c r="O1395" s="2">
        <f t="shared" si="406"/>
        <v>0.51351351351351349</v>
      </c>
      <c r="P1395" s="1">
        <v>19</v>
      </c>
      <c r="Q1395" s="1">
        <v>0</v>
      </c>
      <c r="R1395" s="1">
        <v>10</v>
      </c>
      <c r="S1395" s="1">
        <v>7</v>
      </c>
      <c r="T1395" s="1">
        <v>33</v>
      </c>
      <c r="U1395" s="1">
        <v>2</v>
      </c>
      <c r="V1395" s="1">
        <v>0</v>
      </c>
      <c r="W1395" s="1">
        <v>2</v>
      </c>
      <c r="X1395" s="1">
        <v>0</v>
      </c>
      <c r="Y1395" s="1"/>
      <c r="Z1395" s="1">
        <v>1</v>
      </c>
      <c r="AA1395" s="1"/>
      <c r="AB1395" s="1"/>
      <c r="AC1395" s="1"/>
      <c r="AD1395" s="1">
        <v>0</v>
      </c>
      <c r="AI1395" t="str">
        <f t="shared" si="415"/>
        <v>Eden</v>
      </c>
      <c r="AJ1395" t="s">
        <v>1602</v>
      </c>
      <c r="AK1395" s="182">
        <v>1</v>
      </c>
      <c r="AL1395" s="7"/>
      <c r="AN1395" s="97">
        <v>50</v>
      </c>
      <c r="AO1395" s="99">
        <v>15</v>
      </c>
      <c r="AP1395" s="99">
        <v>15</v>
      </c>
      <c r="AQ1395" s="106">
        <v>23500</v>
      </c>
      <c r="AR1395" s="106">
        <f t="shared" si="407"/>
        <v>50015</v>
      </c>
      <c r="AS1395" s="9" t="s">
        <v>1711</v>
      </c>
      <c r="AT1395" s="109">
        <f t="shared" si="408"/>
        <v>5023500</v>
      </c>
      <c r="AW1395">
        <v>64.290000000000006</v>
      </c>
      <c r="AX1395">
        <v>0.71</v>
      </c>
      <c r="AY1395">
        <v>63.58</v>
      </c>
      <c r="BA1395" s="7">
        <f t="shared" si="410"/>
        <v>0</v>
      </c>
      <c r="BB1395" s="7">
        <f t="shared" si="411"/>
        <v>0</v>
      </c>
      <c r="BC1395" s="7">
        <f t="shared" si="412"/>
        <v>0</v>
      </c>
      <c r="BD1395" s="7">
        <f t="shared" si="413"/>
        <v>0</v>
      </c>
      <c r="BE1395" s="7">
        <f t="shared" si="414"/>
        <v>1</v>
      </c>
      <c r="BF1395" s="117"/>
      <c r="BG1395" s="1">
        <v>0</v>
      </c>
      <c r="BH1395" s="1">
        <v>0</v>
      </c>
      <c r="BI1395" s="117"/>
      <c r="BJ1395" s="117"/>
      <c r="BK1395" s="168"/>
    </row>
    <row r="1396" spans="1:63" hidden="1" outlineLevel="1">
      <c r="A1396" t="s">
        <v>821</v>
      </c>
      <c r="B1396" s="9" t="s">
        <v>2938</v>
      </c>
      <c r="C1396" s="1">
        <f t="shared" si="396"/>
        <v>69</v>
      </c>
      <c r="D1396" s="7">
        <f t="shared" si="397"/>
        <v>2</v>
      </c>
      <c r="E1396" s="7">
        <f t="shared" si="398"/>
        <v>7</v>
      </c>
      <c r="F1396" s="7">
        <f t="shared" si="399"/>
        <v>1</v>
      </c>
      <c r="G1396" s="7">
        <f t="shared" si="409"/>
        <v>4</v>
      </c>
      <c r="H1396" s="49">
        <f t="shared" si="400"/>
        <v>5</v>
      </c>
      <c r="I1396" s="177">
        <f t="shared" si="401"/>
        <v>7.2463768115942032E-2</v>
      </c>
      <c r="J1396" s="8"/>
      <c r="K1396" s="2">
        <f t="shared" si="402"/>
        <v>0.28985507246376813</v>
      </c>
      <c r="L1396" s="2">
        <f t="shared" si="403"/>
        <v>0</v>
      </c>
      <c r="M1396" s="2">
        <f t="shared" si="404"/>
        <v>0.36231884057971014</v>
      </c>
      <c r="N1396" s="2">
        <f t="shared" si="405"/>
        <v>0.11594202898550725</v>
      </c>
      <c r="O1396" s="2">
        <f t="shared" si="406"/>
        <v>0.23188405797101452</v>
      </c>
      <c r="P1396" s="1">
        <v>20</v>
      </c>
      <c r="Q1396" s="1">
        <v>0</v>
      </c>
      <c r="R1396" s="1">
        <v>25</v>
      </c>
      <c r="S1396" s="1">
        <v>8</v>
      </c>
      <c r="T1396" s="1">
        <v>13</v>
      </c>
      <c r="U1396" s="1">
        <v>2</v>
      </c>
      <c r="V1396" s="1">
        <v>0</v>
      </c>
      <c r="W1396" s="1">
        <v>0</v>
      </c>
      <c r="X1396" s="1">
        <v>0</v>
      </c>
      <c r="Y1396" s="1"/>
      <c r="Z1396" s="1">
        <v>1</v>
      </c>
      <c r="AA1396" s="1"/>
      <c r="AB1396" s="1"/>
      <c r="AC1396" s="1"/>
      <c r="AD1396" s="1">
        <v>0</v>
      </c>
      <c r="AI1396" t="str">
        <f t="shared" si="415"/>
        <v>Elmore</v>
      </c>
      <c r="AJ1396" t="s">
        <v>1602</v>
      </c>
      <c r="AK1396" s="182">
        <v>1</v>
      </c>
      <c r="AL1396" s="7"/>
      <c r="AN1396" s="97">
        <v>50</v>
      </c>
      <c r="AO1396" s="99">
        <v>15</v>
      </c>
      <c r="AP1396" s="99">
        <v>20</v>
      </c>
      <c r="AQ1396" s="106">
        <v>23725</v>
      </c>
      <c r="AR1396" s="106">
        <f t="shared" si="407"/>
        <v>50015</v>
      </c>
      <c r="AS1396" s="9" t="s">
        <v>1711</v>
      </c>
      <c r="AT1396" s="109">
        <f t="shared" si="408"/>
        <v>5023725</v>
      </c>
      <c r="AW1396">
        <v>39.6</v>
      </c>
      <c r="AX1396">
        <v>0.44</v>
      </c>
      <c r="AY1396">
        <v>39.15</v>
      </c>
      <c r="BA1396" s="7">
        <f t="shared" si="410"/>
        <v>0</v>
      </c>
      <c r="BB1396" s="7">
        <f t="shared" si="411"/>
        <v>0</v>
      </c>
      <c r="BC1396" s="7">
        <f t="shared" si="412"/>
        <v>1</v>
      </c>
      <c r="BD1396" s="7">
        <f t="shared" si="413"/>
        <v>0</v>
      </c>
      <c r="BE1396" s="7">
        <f t="shared" si="414"/>
        <v>0</v>
      </c>
      <c r="BF1396" s="117"/>
      <c r="BG1396" s="1">
        <v>0</v>
      </c>
      <c r="BH1396" s="1">
        <v>0</v>
      </c>
      <c r="BI1396" s="117"/>
      <c r="BJ1396" s="117"/>
      <c r="BK1396" s="168"/>
    </row>
    <row r="1397" spans="1:63" hidden="1" outlineLevel="1">
      <c r="A1397" t="s">
        <v>3327</v>
      </c>
      <c r="B1397" s="9" t="s">
        <v>2938</v>
      </c>
      <c r="C1397" s="1">
        <f t="shared" ref="C1397:C1460" si="416">SUM(P1397:AG1397)</f>
        <v>124</v>
      </c>
      <c r="D1397" s="7">
        <f t="shared" ref="D1397:D1460" si="417">RANK(P1397,(P1397:AG1397))</f>
        <v>2</v>
      </c>
      <c r="E1397" s="7">
        <f t="shared" ref="E1397:E1460" si="418">RANK(Q1397,(P1397:AG1397))</f>
        <v>7</v>
      </c>
      <c r="F1397" s="7">
        <f t="shared" ref="F1397:F1460" si="419">IF(R1397&gt;0,RANK(R1397,(P1397:AG1397)),0)</f>
        <v>3</v>
      </c>
      <c r="G1397" s="7">
        <f t="shared" si="409"/>
        <v>4</v>
      </c>
      <c r="H1397" s="49">
        <f t="shared" ref="H1397:H1460" si="420">MAX(P1397:T1397)-LARGE(P1397:T1397,2)</f>
        <v>9</v>
      </c>
      <c r="I1397" s="177">
        <f t="shared" ref="I1397:I1460" si="421">H1397/C1397</f>
        <v>7.2580645161290328E-2</v>
      </c>
      <c r="J1397" s="8"/>
      <c r="K1397" s="2">
        <f t="shared" ref="K1397:K1460" si="422">IF(C1397=0,"-",P1397/C1397)</f>
        <v>0.2661290322580645</v>
      </c>
      <c r="L1397" s="2">
        <f t="shared" ref="L1397:L1460" si="423">IF(C1397=0,"-",Q1397/C1397)</f>
        <v>0</v>
      </c>
      <c r="M1397" s="2">
        <f t="shared" ref="M1397:M1460" si="424">IF(C1397=0,"-",R1397/C1397)</f>
        <v>0.24193548387096775</v>
      </c>
      <c r="N1397" s="2">
        <f t="shared" ref="N1397:N1460" si="425">IF(C1397=0,"-",S1397/C1397)</f>
        <v>0.11290322580645161</v>
      </c>
      <c r="O1397" s="2">
        <f t="shared" ref="O1397:O1460" si="426">IF(C1397=0,"-",(1-K1397-L1397-M1397-N1397))</f>
        <v>0.37903225806451613</v>
      </c>
      <c r="P1397" s="1">
        <v>33</v>
      </c>
      <c r="Q1397" s="1">
        <v>0</v>
      </c>
      <c r="R1397" s="1">
        <v>30</v>
      </c>
      <c r="S1397" s="1">
        <v>14</v>
      </c>
      <c r="T1397" s="1">
        <v>42</v>
      </c>
      <c r="U1397" s="1">
        <v>4</v>
      </c>
      <c r="V1397" s="1">
        <v>0</v>
      </c>
      <c r="W1397" s="1">
        <v>0</v>
      </c>
      <c r="X1397" s="1">
        <v>0</v>
      </c>
      <c r="Y1397" s="1"/>
      <c r="Z1397" s="1">
        <v>1</v>
      </c>
      <c r="AA1397" s="1"/>
      <c r="AB1397" s="1"/>
      <c r="AC1397" s="1"/>
      <c r="AD1397" s="1">
        <v>0</v>
      </c>
      <c r="AI1397" t="str">
        <f t="shared" si="415"/>
        <v>Enosburgh</v>
      </c>
      <c r="AJ1397" t="s">
        <v>2409</v>
      </c>
      <c r="AK1397" s="182">
        <v>1</v>
      </c>
      <c r="AL1397" s="7"/>
      <c r="AN1397" s="97">
        <v>50</v>
      </c>
      <c r="AO1397" s="99">
        <v>11</v>
      </c>
      <c r="AP1397" s="99">
        <v>20</v>
      </c>
      <c r="AQ1397" s="106">
        <v>23875</v>
      </c>
      <c r="AR1397" s="106">
        <f t="shared" ref="AR1397:AR1460" si="427">AN1397*1000+AO1397</f>
        <v>50011</v>
      </c>
      <c r="AS1397" s="9" t="s">
        <v>1711</v>
      </c>
      <c r="AT1397" s="109">
        <f t="shared" ref="AT1397:AT1460" si="428">AN1397*100000+AQ1397</f>
        <v>5023875</v>
      </c>
      <c r="AW1397">
        <v>48.72</v>
      </c>
      <c r="AX1397">
        <v>0.16</v>
      </c>
      <c r="AY1397">
        <v>48.57</v>
      </c>
      <c r="BA1397" s="7">
        <f t="shared" si="410"/>
        <v>0</v>
      </c>
      <c r="BB1397" s="7">
        <f t="shared" si="411"/>
        <v>0</v>
      </c>
      <c r="BC1397" s="7">
        <f t="shared" si="412"/>
        <v>0</v>
      </c>
      <c r="BD1397" s="7">
        <f t="shared" si="413"/>
        <v>0</v>
      </c>
      <c r="BE1397" s="7">
        <f t="shared" si="414"/>
        <v>1</v>
      </c>
      <c r="BF1397" s="117"/>
      <c r="BG1397" s="1">
        <v>0</v>
      </c>
      <c r="BH1397" s="1">
        <v>0</v>
      </c>
      <c r="BI1397" s="117"/>
      <c r="BJ1397" s="117"/>
      <c r="BK1397" s="168"/>
    </row>
    <row r="1398" spans="1:63" hidden="1" outlineLevel="1">
      <c r="A1398" t="s">
        <v>810</v>
      </c>
      <c r="B1398" s="9" t="s">
        <v>2938</v>
      </c>
      <c r="C1398" s="1">
        <f t="shared" si="416"/>
        <v>2097</v>
      </c>
      <c r="D1398" s="7">
        <f t="shared" si="417"/>
        <v>1</v>
      </c>
      <c r="E1398" s="7">
        <f t="shared" si="418"/>
        <v>6</v>
      </c>
      <c r="F1398" s="7">
        <f t="shared" si="419"/>
        <v>3</v>
      </c>
      <c r="G1398" s="7">
        <f t="shared" si="409"/>
        <v>4</v>
      </c>
      <c r="H1398" s="49">
        <f t="shared" si="420"/>
        <v>223</v>
      </c>
      <c r="I1398" s="177">
        <f t="shared" si="421"/>
        <v>0.10634239389604197</v>
      </c>
      <c r="J1398" s="8"/>
      <c r="K1398" s="2">
        <f t="shared" si="422"/>
        <v>0.34000953743443013</v>
      </c>
      <c r="L1398" s="2">
        <f t="shared" si="423"/>
        <v>1.1444921316165951E-2</v>
      </c>
      <c r="M1398" s="2">
        <f t="shared" si="424"/>
        <v>0.22603719599427755</v>
      </c>
      <c r="N1398" s="2">
        <f t="shared" si="425"/>
        <v>0.12875536480686695</v>
      </c>
      <c r="O1398" s="2">
        <f t="shared" si="426"/>
        <v>0.29375298044825954</v>
      </c>
      <c r="P1398" s="1">
        <v>713</v>
      </c>
      <c r="Q1398" s="1">
        <v>24</v>
      </c>
      <c r="R1398" s="1">
        <v>474</v>
      </c>
      <c r="S1398" s="1">
        <v>270</v>
      </c>
      <c r="T1398" s="1">
        <v>490</v>
      </c>
      <c r="U1398" s="1">
        <v>103</v>
      </c>
      <c r="V1398" s="1">
        <v>3</v>
      </c>
      <c r="W1398" s="1">
        <v>5</v>
      </c>
      <c r="X1398" s="1">
        <v>5</v>
      </c>
      <c r="Y1398" s="1"/>
      <c r="Z1398" s="1">
        <v>8</v>
      </c>
      <c r="AA1398" s="1"/>
      <c r="AB1398" s="1"/>
      <c r="AC1398" s="1"/>
      <c r="AD1398" s="1">
        <v>2</v>
      </c>
      <c r="AI1398" t="str">
        <f t="shared" si="415"/>
        <v>Essex</v>
      </c>
      <c r="AJ1398" t="s">
        <v>1847</v>
      </c>
      <c r="AK1398" s="182">
        <v>1</v>
      </c>
      <c r="AL1398" s="7"/>
      <c r="AN1398" s="97">
        <v>50</v>
      </c>
      <c r="AO1398" s="99">
        <v>7</v>
      </c>
      <c r="AP1398" s="99">
        <v>30</v>
      </c>
      <c r="AQ1398" s="106">
        <v>24175</v>
      </c>
      <c r="AR1398" s="106">
        <f t="shared" si="427"/>
        <v>50007</v>
      </c>
      <c r="AS1398" s="9" t="s">
        <v>1711</v>
      </c>
      <c r="AT1398" s="109">
        <f t="shared" si="428"/>
        <v>5024175</v>
      </c>
      <c r="AW1398">
        <v>39.32</v>
      </c>
      <c r="AX1398">
        <v>0.31</v>
      </c>
      <c r="AY1398">
        <v>39.01</v>
      </c>
      <c r="BA1398" s="7">
        <f t="shared" si="410"/>
        <v>1</v>
      </c>
      <c r="BB1398" s="7">
        <f t="shared" si="411"/>
        <v>0</v>
      </c>
      <c r="BC1398" s="7">
        <f t="shared" si="412"/>
        <v>0</v>
      </c>
      <c r="BD1398" s="7">
        <f t="shared" si="413"/>
        <v>0</v>
      </c>
      <c r="BE1398" s="7">
        <f t="shared" si="414"/>
        <v>0</v>
      </c>
      <c r="BF1398" s="117"/>
      <c r="BG1398" s="1">
        <v>9</v>
      </c>
      <c r="BH1398" s="1">
        <v>0</v>
      </c>
      <c r="BI1398" s="117"/>
      <c r="BJ1398" s="117"/>
      <c r="BK1398" s="168"/>
    </row>
    <row r="1399" spans="1:63" hidden="1" outlineLevel="1">
      <c r="A1399" t="s">
        <v>2749</v>
      </c>
      <c r="B1399" s="9" t="s">
        <v>2938</v>
      </c>
      <c r="C1399" s="1">
        <f t="shared" si="416"/>
        <v>294</v>
      </c>
      <c r="D1399" s="7">
        <f t="shared" si="417"/>
        <v>2</v>
      </c>
      <c r="E1399" s="7">
        <f t="shared" si="418"/>
        <v>6</v>
      </c>
      <c r="F1399" s="7">
        <f t="shared" si="419"/>
        <v>3</v>
      </c>
      <c r="G1399" s="7">
        <f t="shared" si="409"/>
        <v>4</v>
      </c>
      <c r="H1399" s="49">
        <f t="shared" si="420"/>
        <v>37</v>
      </c>
      <c r="I1399" s="177">
        <f t="shared" si="421"/>
        <v>0.12585034013605442</v>
      </c>
      <c r="J1399" s="8"/>
      <c r="K1399" s="2">
        <f t="shared" si="422"/>
        <v>0.25170068027210885</v>
      </c>
      <c r="L1399" s="2">
        <f t="shared" si="423"/>
        <v>2.7210884353741496E-2</v>
      </c>
      <c r="M1399" s="2">
        <f t="shared" si="424"/>
        <v>0.20408163265306123</v>
      </c>
      <c r="N1399" s="2">
        <f t="shared" si="425"/>
        <v>6.8027210884353748E-2</v>
      </c>
      <c r="O1399" s="2">
        <f t="shared" si="426"/>
        <v>0.44897959183673458</v>
      </c>
      <c r="P1399" s="1">
        <v>74</v>
      </c>
      <c r="Q1399" s="1">
        <v>8</v>
      </c>
      <c r="R1399" s="1">
        <v>60</v>
      </c>
      <c r="S1399" s="1">
        <v>20</v>
      </c>
      <c r="T1399" s="1">
        <v>111</v>
      </c>
      <c r="U1399" s="1">
        <v>11</v>
      </c>
      <c r="V1399" s="1">
        <v>2</v>
      </c>
      <c r="W1399" s="1">
        <v>4</v>
      </c>
      <c r="X1399" s="1">
        <v>2</v>
      </c>
      <c r="Y1399" s="1"/>
      <c r="Z1399" s="1">
        <v>2</v>
      </c>
      <c r="AA1399" s="1"/>
      <c r="AB1399" s="1"/>
      <c r="AC1399" s="1"/>
      <c r="AD1399" s="1">
        <v>0</v>
      </c>
      <c r="AI1399" t="str">
        <f t="shared" si="415"/>
        <v>Fair Haven</v>
      </c>
      <c r="AJ1399" t="s">
        <v>831</v>
      </c>
      <c r="AK1399" s="182">
        <v>1</v>
      </c>
      <c r="AL1399" s="7"/>
      <c r="AN1399" s="97">
        <v>50</v>
      </c>
      <c r="AO1399" s="99">
        <v>21</v>
      </c>
      <c r="AP1399" s="99">
        <v>35</v>
      </c>
      <c r="AQ1399" s="106">
        <v>25375</v>
      </c>
      <c r="AR1399" s="106">
        <f t="shared" si="427"/>
        <v>50021</v>
      </c>
      <c r="AS1399" s="9" t="s">
        <v>1711</v>
      </c>
      <c r="AT1399" s="109">
        <f t="shared" si="428"/>
        <v>5025375</v>
      </c>
      <c r="AW1399">
        <v>18.13</v>
      </c>
      <c r="AX1399">
        <v>0.49</v>
      </c>
      <c r="AY1399">
        <v>17.64</v>
      </c>
      <c r="BA1399" s="7">
        <f t="shared" si="410"/>
        <v>0</v>
      </c>
      <c r="BB1399" s="7">
        <f t="shared" si="411"/>
        <v>0</v>
      </c>
      <c r="BC1399" s="7">
        <f t="shared" si="412"/>
        <v>0</v>
      </c>
      <c r="BD1399" s="7">
        <f t="shared" si="413"/>
        <v>0</v>
      </c>
      <c r="BE1399" s="7">
        <f t="shared" si="414"/>
        <v>1</v>
      </c>
      <c r="BF1399" s="117"/>
      <c r="BG1399" s="1">
        <v>0</v>
      </c>
      <c r="BH1399" s="1">
        <v>0</v>
      </c>
      <c r="BI1399" s="117"/>
      <c r="BJ1399" s="117"/>
      <c r="BK1399" s="168"/>
    </row>
    <row r="1400" spans="1:63" hidden="1" outlineLevel="1">
      <c r="A1400" t="s">
        <v>2184</v>
      </c>
      <c r="B1400" s="9" t="s">
        <v>2938</v>
      </c>
      <c r="C1400" s="1">
        <f t="shared" si="416"/>
        <v>629</v>
      </c>
      <c r="D1400" s="7">
        <f t="shared" si="417"/>
        <v>2</v>
      </c>
      <c r="E1400" s="7">
        <f t="shared" si="418"/>
        <v>6</v>
      </c>
      <c r="F1400" s="7">
        <f t="shared" si="419"/>
        <v>3</v>
      </c>
      <c r="G1400" s="7">
        <f t="shared" si="409"/>
        <v>4</v>
      </c>
      <c r="H1400" s="49">
        <f t="shared" si="420"/>
        <v>23</v>
      </c>
      <c r="I1400" s="177">
        <f t="shared" si="421"/>
        <v>3.6565977742448331E-2</v>
      </c>
      <c r="J1400" s="8"/>
      <c r="K1400" s="2">
        <f t="shared" si="422"/>
        <v>0.28934817170111288</v>
      </c>
      <c r="L1400" s="2">
        <f t="shared" si="423"/>
        <v>7.9491255961844191E-3</v>
      </c>
      <c r="M1400" s="2">
        <f t="shared" si="424"/>
        <v>0.19395866454689983</v>
      </c>
      <c r="N1400" s="2">
        <f t="shared" si="425"/>
        <v>0.11605723370429252</v>
      </c>
      <c r="O1400" s="2">
        <f t="shared" si="426"/>
        <v>0.39268680445151039</v>
      </c>
      <c r="P1400" s="1">
        <v>182</v>
      </c>
      <c r="Q1400" s="1">
        <v>5</v>
      </c>
      <c r="R1400" s="1">
        <v>122</v>
      </c>
      <c r="S1400" s="1">
        <v>73</v>
      </c>
      <c r="T1400" s="1">
        <v>205</v>
      </c>
      <c r="U1400" s="1">
        <v>29</v>
      </c>
      <c r="V1400" s="1">
        <v>0</v>
      </c>
      <c r="W1400" s="1">
        <v>5</v>
      </c>
      <c r="X1400" s="1">
        <v>4</v>
      </c>
      <c r="Y1400" s="1"/>
      <c r="Z1400" s="1">
        <v>4</v>
      </c>
      <c r="AA1400" s="1"/>
      <c r="AB1400" s="1"/>
      <c r="AC1400" s="1"/>
      <c r="AD1400" s="1">
        <v>0</v>
      </c>
      <c r="AI1400" t="str">
        <f t="shared" si="415"/>
        <v>Fairfax</v>
      </c>
      <c r="AJ1400" t="s">
        <v>2409</v>
      </c>
      <c r="AK1400" s="182">
        <v>1</v>
      </c>
      <c r="AL1400" s="7"/>
      <c r="AN1400" s="97">
        <v>50</v>
      </c>
      <c r="AO1400" s="99">
        <v>11</v>
      </c>
      <c r="AP1400" s="99">
        <v>25</v>
      </c>
      <c r="AQ1400" s="106">
        <v>24925</v>
      </c>
      <c r="AR1400" s="106">
        <f t="shared" si="427"/>
        <v>50011</v>
      </c>
      <c r="AS1400" s="9" t="s">
        <v>1711</v>
      </c>
      <c r="AT1400" s="109">
        <f t="shared" si="428"/>
        <v>5024925</v>
      </c>
      <c r="AW1400">
        <v>40.5</v>
      </c>
      <c r="AX1400">
        <v>0.31</v>
      </c>
      <c r="AY1400">
        <v>40.18</v>
      </c>
      <c r="BA1400" s="7">
        <f t="shared" si="410"/>
        <v>0</v>
      </c>
      <c r="BB1400" s="7">
        <f t="shared" si="411"/>
        <v>0</v>
      </c>
      <c r="BC1400" s="7">
        <f t="shared" si="412"/>
        <v>0</v>
      </c>
      <c r="BD1400" s="7">
        <f t="shared" si="413"/>
        <v>0</v>
      </c>
      <c r="BE1400" s="7">
        <f t="shared" si="414"/>
        <v>1</v>
      </c>
      <c r="BF1400" s="117"/>
      <c r="BG1400" s="1">
        <v>3</v>
      </c>
      <c r="BH1400" s="1">
        <v>0</v>
      </c>
      <c r="BI1400" s="117"/>
      <c r="BJ1400" s="117"/>
      <c r="BK1400" s="168"/>
    </row>
    <row r="1401" spans="1:63" hidden="1" outlineLevel="1">
      <c r="A1401" t="s">
        <v>19</v>
      </c>
      <c r="B1401" s="9" t="s">
        <v>2938</v>
      </c>
      <c r="C1401" s="1">
        <f t="shared" si="416"/>
        <v>164</v>
      </c>
      <c r="D1401" s="7">
        <f t="shared" si="417"/>
        <v>1</v>
      </c>
      <c r="E1401" s="7">
        <f t="shared" si="418"/>
        <v>6</v>
      </c>
      <c r="F1401" s="7">
        <f t="shared" si="419"/>
        <v>3</v>
      </c>
      <c r="G1401" s="7">
        <f t="shared" si="409"/>
        <v>4</v>
      </c>
      <c r="H1401" s="49">
        <f t="shared" si="420"/>
        <v>12</v>
      </c>
      <c r="I1401" s="177">
        <f t="shared" si="421"/>
        <v>7.3170731707317069E-2</v>
      </c>
      <c r="J1401" s="8"/>
      <c r="K1401" s="2">
        <f t="shared" si="422"/>
        <v>0.38414634146341464</v>
      </c>
      <c r="L1401" s="2">
        <f t="shared" si="423"/>
        <v>1.2195121951219513E-2</v>
      </c>
      <c r="M1401" s="2">
        <f t="shared" si="424"/>
        <v>0.1524390243902439</v>
      </c>
      <c r="N1401" s="2">
        <f t="shared" si="425"/>
        <v>8.5365853658536592E-2</v>
      </c>
      <c r="O1401" s="2">
        <f t="shared" si="426"/>
        <v>0.3658536585365853</v>
      </c>
      <c r="P1401" s="1">
        <v>63</v>
      </c>
      <c r="Q1401" s="1">
        <v>2</v>
      </c>
      <c r="R1401" s="1">
        <v>25</v>
      </c>
      <c r="S1401" s="1">
        <v>14</v>
      </c>
      <c r="T1401" s="1">
        <v>51</v>
      </c>
      <c r="U1401" s="1">
        <v>6</v>
      </c>
      <c r="V1401" s="1">
        <v>0</v>
      </c>
      <c r="W1401" s="1">
        <v>2</v>
      </c>
      <c r="X1401" s="1">
        <v>1</v>
      </c>
      <c r="Y1401" s="1"/>
      <c r="Z1401" s="1">
        <v>0</v>
      </c>
      <c r="AA1401" s="1"/>
      <c r="AB1401" s="1"/>
      <c r="AC1401" s="1"/>
      <c r="AD1401" s="1">
        <v>0</v>
      </c>
      <c r="AI1401" t="str">
        <f t="shared" si="415"/>
        <v>Fairfield</v>
      </c>
      <c r="AJ1401" t="s">
        <v>2409</v>
      </c>
      <c r="AK1401" s="182">
        <v>1</v>
      </c>
      <c r="AL1401" s="7"/>
      <c r="AN1401" s="97">
        <v>50</v>
      </c>
      <c r="AO1401" s="99">
        <v>11</v>
      </c>
      <c r="AP1401" s="99">
        <v>30</v>
      </c>
      <c r="AQ1401" s="106">
        <v>25225</v>
      </c>
      <c r="AR1401" s="106">
        <f t="shared" si="427"/>
        <v>50011</v>
      </c>
      <c r="AS1401" s="9" t="s">
        <v>1711</v>
      </c>
      <c r="AT1401" s="109">
        <f t="shared" si="428"/>
        <v>5025225</v>
      </c>
      <c r="AW1401">
        <v>68.55</v>
      </c>
      <c r="AX1401">
        <v>0.76</v>
      </c>
      <c r="AY1401">
        <v>67.790000000000006</v>
      </c>
      <c r="BA1401" s="7">
        <f t="shared" si="410"/>
        <v>1</v>
      </c>
      <c r="BB1401" s="7">
        <f t="shared" si="411"/>
        <v>0</v>
      </c>
      <c r="BC1401" s="7">
        <f t="shared" si="412"/>
        <v>0</v>
      </c>
      <c r="BD1401" s="7">
        <f t="shared" si="413"/>
        <v>0</v>
      </c>
      <c r="BE1401" s="7">
        <f t="shared" si="414"/>
        <v>0</v>
      </c>
      <c r="BF1401" s="117"/>
      <c r="BG1401" s="1">
        <v>2</v>
      </c>
      <c r="BH1401" s="1">
        <v>0</v>
      </c>
      <c r="BI1401" s="117"/>
      <c r="BJ1401" s="117"/>
      <c r="BK1401" s="168"/>
    </row>
    <row r="1402" spans="1:63" hidden="1" outlineLevel="1">
      <c r="A1402" t="s">
        <v>2825</v>
      </c>
      <c r="B1402" s="9" t="s">
        <v>2938</v>
      </c>
      <c r="C1402" s="1">
        <f t="shared" si="416"/>
        <v>86</v>
      </c>
      <c r="D1402" s="7">
        <f t="shared" si="417"/>
        <v>2</v>
      </c>
      <c r="E1402" s="7">
        <f t="shared" si="418"/>
        <v>7</v>
      </c>
      <c r="F1402" s="7">
        <f t="shared" si="419"/>
        <v>3</v>
      </c>
      <c r="G1402" s="7">
        <f t="shared" ref="G1402:G1465" si="429">IF(S1402&gt;0,RANK(S1402,(P1402:AD1402)),0)</f>
        <v>4</v>
      </c>
      <c r="H1402" s="49">
        <f t="shared" si="420"/>
        <v>4</v>
      </c>
      <c r="I1402" s="177">
        <f t="shared" si="421"/>
        <v>4.6511627906976744E-2</v>
      </c>
      <c r="J1402" s="8"/>
      <c r="K1402" s="2">
        <f t="shared" si="422"/>
        <v>0.30232558139534882</v>
      </c>
      <c r="L1402" s="2">
        <f t="shared" si="423"/>
        <v>1.1627906976744186E-2</v>
      </c>
      <c r="M1402" s="2">
        <f t="shared" si="424"/>
        <v>0.19767441860465115</v>
      </c>
      <c r="N1402" s="2">
        <f t="shared" si="425"/>
        <v>4.6511627906976744E-2</v>
      </c>
      <c r="O1402" s="2">
        <f t="shared" si="426"/>
        <v>0.44186046511627908</v>
      </c>
      <c r="P1402" s="1">
        <v>26</v>
      </c>
      <c r="Q1402" s="1">
        <v>1</v>
      </c>
      <c r="R1402" s="1">
        <v>17</v>
      </c>
      <c r="S1402" s="1">
        <v>4</v>
      </c>
      <c r="T1402" s="1">
        <v>30</v>
      </c>
      <c r="U1402" s="1">
        <v>3</v>
      </c>
      <c r="V1402" s="1">
        <v>0</v>
      </c>
      <c r="W1402" s="1">
        <v>1</v>
      </c>
      <c r="X1402" s="1">
        <v>1</v>
      </c>
      <c r="Y1402" s="1"/>
      <c r="Z1402" s="1">
        <v>2</v>
      </c>
      <c r="AA1402" s="1"/>
      <c r="AB1402" s="1"/>
      <c r="AC1402" s="1"/>
      <c r="AD1402" s="1">
        <v>1</v>
      </c>
      <c r="AI1402" t="str">
        <f t="shared" si="415"/>
        <v>Fairlee</v>
      </c>
      <c r="AJ1402" t="s">
        <v>1412</v>
      </c>
      <c r="AK1402" s="182">
        <v>1</v>
      </c>
      <c r="AL1402" s="7"/>
      <c r="AN1402" s="97">
        <v>50</v>
      </c>
      <c r="AO1402" s="99">
        <v>17</v>
      </c>
      <c r="AP1402" s="99">
        <v>30</v>
      </c>
      <c r="AQ1402" s="106">
        <v>25675</v>
      </c>
      <c r="AR1402" s="106">
        <f t="shared" si="427"/>
        <v>50017</v>
      </c>
      <c r="AS1402" s="9" t="s">
        <v>1711</v>
      </c>
      <c r="AT1402" s="109">
        <f t="shared" si="428"/>
        <v>5025675</v>
      </c>
      <c r="AW1402">
        <v>21.24</v>
      </c>
      <c r="AX1402">
        <v>1.04</v>
      </c>
      <c r="AY1402">
        <v>20.2</v>
      </c>
      <c r="BA1402" s="7">
        <f t="shared" si="410"/>
        <v>0</v>
      </c>
      <c r="BB1402" s="7">
        <f t="shared" si="411"/>
        <v>0</v>
      </c>
      <c r="BC1402" s="7">
        <f t="shared" si="412"/>
        <v>0</v>
      </c>
      <c r="BD1402" s="7">
        <f t="shared" si="413"/>
        <v>0</v>
      </c>
      <c r="BE1402" s="7">
        <f t="shared" si="414"/>
        <v>1</v>
      </c>
      <c r="BF1402" s="117"/>
      <c r="BG1402" s="1">
        <v>0</v>
      </c>
      <c r="BH1402" s="1">
        <v>0</v>
      </c>
      <c r="BI1402" s="117"/>
      <c r="BJ1402" s="117"/>
      <c r="BK1402" s="168"/>
    </row>
    <row r="1403" spans="1:63" hidden="1" outlineLevel="1">
      <c r="A1403" t="s">
        <v>2789</v>
      </c>
      <c r="B1403" s="9" t="s">
        <v>2938</v>
      </c>
      <c r="C1403" s="1">
        <f t="shared" si="416"/>
        <v>91</v>
      </c>
      <c r="D1403" s="7">
        <f t="shared" si="417"/>
        <v>1</v>
      </c>
      <c r="E1403" s="7">
        <f t="shared" si="418"/>
        <v>5</v>
      </c>
      <c r="F1403" s="7">
        <f t="shared" si="419"/>
        <v>3</v>
      </c>
      <c r="G1403" s="7">
        <f t="shared" si="429"/>
        <v>4</v>
      </c>
      <c r="H1403" s="49">
        <f t="shared" si="420"/>
        <v>23</v>
      </c>
      <c r="I1403" s="177">
        <f t="shared" si="421"/>
        <v>0.25274725274725274</v>
      </c>
      <c r="J1403" s="8"/>
      <c r="K1403" s="2">
        <f t="shared" si="422"/>
        <v>0.49450549450549453</v>
      </c>
      <c r="L1403" s="2">
        <f t="shared" si="423"/>
        <v>2.197802197802198E-2</v>
      </c>
      <c r="M1403" s="2">
        <f t="shared" si="424"/>
        <v>0.15384615384615385</v>
      </c>
      <c r="N1403" s="2">
        <f t="shared" si="425"/>
        <v>6.5934065934065936E-2</v>
      </c>
      <c r="O1403" s="2">
        <f t="shared" si="426"/>
        <v>0.26373626373626374</v>
      </c>
      <c r="P1403" s="1">
        <v>45</v>
      </c>
      <c r="Q1403" s="1">
        <v>2</v>
      </c>
      <c r="R1403" s="1">
        <v>14</v>
      </c>
      <c r="S1403" s="1">
        <v>6</v>
      </c>
      <c r="T1403" s="1">
        <v>22</v>
      </c>
      <c r="U1403" s="1">
        <v>2</v>
      </c>
      <c r="V1403" s="1">
        <v>0</v>
      </c>
      <c r="W1403" s="1">
        <v>0</v>
      </c>
      <c r="X1403" s="1">
        <v>0</v>
      </c>
      <c r="Y1403" s="1"/>
      <c r="Z1403" s="1">
        <v>0</v>
      </c>
      <c r="AA1403" s="1"/>
      <c r="AB1403" s="1"/>
      <c r="AC1403" s="1"/>
      <c r="AD1403" s="1">
        <v>0</v>
      </c>
      <c r="AI1403" t="str">
        <f t="shared" si="415"/>
        <v>Fayston</v>
      </c>
      <c r="AJ1403" t="s">
        <v>637</v>
      </c>
      <c r="AK1403" s="182">
        <v>1</v>
      </c>
      <c r="AL1403" s="7"/>
      <c r="AN1403" s="97">
        <v>50</v>
      </c>
      <c r="AO1403" s="99">
        <v>23</v>
      </c>
      <c r="AP1403" s="99">
        <v>40</v>
      </c>
      <c r="AQ1403" s="106">
        <v>25825</v>
      </c>
      <c r="AR1403" s="106">
        <f t="shared" si="427"/>
        <v>50023</v>
      </c>
      <c r="AS1403" s="9" t="s">
        <v>1711</v>
      </c>
      <c r="AT1403" s="109">
        <f t="shared" si="428"/>
        <v>5025825</v>
      </c>
      <c r="AW1403">
        <v>36.5</v>
      </c>
      <c r="AX1403">
        <v>0</v>
      </c>
      <c r="AY1403">
        <v>36.5</v>
      </c>
      <c r="BA1403" s="7">
        <f t="shared" si="410"/>
        <v>1</v>
      </c>
      <c r="BB1403" s="7">
        <f t="shared" si="411"/>
        <v>0</v>
      </c>
      <c r="BC1403" s="7">
        <f t="shared" si="412"/>
        <v>0</v>
      </c>
      <c r="BD1403" s="7">
        <f t="shared" si="413"/>
        <v>0</v>
      </c>
      <c r="BE1403" s="7">
        <f t="shared" si="414"/>
        <v>0</v>
      </c>
      <c r="BF1403" s="117"/>
      <c r="BG1403" s="1">
        <v>0</v>
      </c>
      <c r="BH1403" s="1">
        <v>0</v>
      </c>
      <c r="BI1403" s="117"/>
      <c r="BJ1403" s="117"/>
      <c r="BK1403" s="168"/>
    </row>
    <row r="1404" spans="1:63" hidden="1" outlineLevel="1">
      <c r="A1404" t="s">
        <v>3325</v>
      </c>
      <c r="B1404" s="9" t="s">
        <v>2938</v>
      </c>
      <c r="C1404" s="1">
        <f t="shared" si="416"/>
        <v>400</v>
      </c>
      <c r="D1404" s="7">
        <f t="shared" si="417"/>
        <v>1</v>
      </c>
      <c r="E1404" s="7">
        <f t="shared" si="418"/>
        <v>6</v>
      </c>
      <c r="F1404" s="7">
        <f t="shared" si="419"/>
        <v>3</v>
      </c>
      <c r="G1404" s="7">
        <f t="shared" si="429"/>
        <v>4</v>
      </c>
      <c r="H1404" s="49">
        <f t="shared" si="420"/>
        <v>12</v>
      </c>
      <c r="I1404" s="177">
        <f t="shared" si="421"/>
        <v>0.03</v>
      </c>
      <c r="J1404" s="8"/>
      <c r="K1404" s="2">
        <f t="shared" si="422"/>
        <v>0.29249999999999998</v>
      </c>
      <c r="L1404" s="2">
        <f t="shared" si="423"/>
        <v>2.5000000000000001E-2</v>
      </c>
      <c r="M1404" s="2">
        <f t="shared" si="424"/>
        <v>0.20749999999999999</v>
      </c>
      <c r="N1404" s="2">
        <f t="shared" si="425"/>
        <v>0.13750000000000001</v>
      </c>
      <c r="O1404" s="2">
        <f t="shared" si="426"/>
        <v>0.33749999999999997</v>
      </c>
      <c r="P1404" s="1">
        <v>117</v>
      </c>
      <c r="Q1404" s="1">
        <v>10</v>
      </c>
      <c r="R1404" s="1">
        <v>83</v>
      </c>
      <c r="S1404" s="1">
        <v>55</v>
      </c>
      <c r="T1404" s="1">
        <v>105</v>
      </c>
      <c r="U1404" s="1">
        <v>19</v>
      </c>
      <c r="V1404" s="1">
        <v>1</v>
      </c>
      <c r="W1404" s="1">
        <v>5</v>
      </c>
      <c r="X1404" s="1">
        <v>0</v>
      </c>
      <c r="Y1404" s="1"/>
      <c r="Z1404" s="1">
        <v>3</v>
      </c>
      <c r="AA1404" s="1"/>
      <c r="AB1404" s="1"/>
      <c r="AC1404" s="1"/>
      <c r="AD1404" s="1">
        <v>2</v>
      </c>
      <c r="AI1404" t="str">
        <f t="shared" si="415"/>
        <v>Ferrisburgh</v>
      </c>
      <c r="AJ1404" t="s">
        <v>1826</v>
      </c>
      <c r="AK1404" s="182">
        <v>1</v>
      </c>
      <c r="AL1404" s="7"/>
      <c r="AN1404" s="97">
        <v>50</v>
      </c>
      <c r="AO1404" s="99">
        <v>1</v>
      </c>
      <c r="AP1404" s="99">
        <v>25</v>
      </c>
      <c r="AQ1404" s="106">
        <v>26275</v>
      </c>
      <c r="AR1404" s="106">
        <f t="shared" si="427"/>
        <v>50001</v>
      </c>
      <c r="AS1404" s="9" t="s">
        <v>1711</v>
      </c>
      <c r="AT1404" s="109">
        <f t="shared" si="428"/>
        <v>5026275</v>
      </c>
      <c r="AW1404">
        <v>61.15</v>
      </c>
      <c r="AX1404">
        <v>13.33</v>
      </c>
      <c r="AY1404">
        <v>47.82</v>
      </c>
      <c r="BA1404" s="7">
        <f t="shared" si="410"/>
        <v>1</v>
      </c>
      <c r="BB1404" s="7">
        <f t="shared" si="411"/>
        <v>0</v>
      </c>
      <c r="BC1404" s="7">
        <f t="shared" si="412"/>
        <v>0</v>
      </c>
      <c r="BD1404" s="7">
        <f t="shared" si="413"/>
        <v>0</v>
      </c>
      <c r="BE1404" s="7">
        <f t="shared" si="414"/>
        <v>0</v>
      </c>
      <c r="BF1404" s="117"/>
      <c r="BG1404" s="1">
        <v>0</v>
      </c>
      <c r="BH1404" s="1">
        <v>1</v>
      </c>
      <c r="BI1404" s="117"/>
      <c r="BJ1404" s="117"/>
      <c r="BK1404" s="168"/>
    </row>
    <row r="1405" spans="1:63" hidden="1" outlineLevel="1">
      <c r="A1405" t="s">
        <v>2433</v>
      </c>
      <c r="B1405" s="9" t="s">
        <v>2938</v>
      </c>
      <c r="C1405" s="1">
        <f t="shared" si="416"/>
        <v>98</v>
      </c>
      <c r="D1405" s="7">
        <f t="shared" si="417"/>
        <v>2</v>
      </c>
      <c r="E1405" s="7">
        <f t="shared" si="418"/>
        <v>6</v>
      </c>
      <c r="F1405" s="7">
        <f t="shared" si="419"/>
        <v>3</v>
      </c>
      <c r="G1405" s="7">
        <f t="shared" si="429"/>
        <v>4</v>
      </c>
      <c r="H1405" s="49">
        <f t="shared" si="420"/>
        <v>1</v>
      </c>
      <c r="I1405" s="177">
        <f t="shared" si="421"/>
        <v>1.020408163265306E-2</v>
      </c>
      <c r="J1405" s="8"/>
      <c r="K1405" s="2">
        <f t="shared" si="422"/>
        <v>0.29591836734693877</v>
      </c>
      <c r="L1405" s="2">
        <f t="shared" si="423"/>
        <v>2.0408163265306121E-2</v>
      </c>
      <c r="M1405" s="2">
        <f t="shared" si="424"/>
        <v>0.16326530612244897</v>
      </c>
      <c r="N1405" s="2">
        <f t="shared" si="425"/>
        <v>0.10204081632653061</v>
      </c>
      <c r="O1405" s="2">
        <f t="shared" si="426"/>
        <v>0.41836734693877553</v>
      </c>
      <c r="P1405" s="1">
        <v>29</v>
      </c>
      <c r="Q1405" s="1">
        <v>2</v>
      </c>
      <c r="R1405" s="1">
        <v>16</v>
      </c>
      <c r="S1405" s="1">
        <v>10</v>
      </c>
      <c r="T1405" s="1">
        <v>30</v>
      </c>
      <c r="U1405" s="1">
        <v>7</v>
      </c>
      <c r="V1405" s="1">
        <v>1</v>
      </c>
      <c r="W1405" s="1">
        <v>2</v>
      </c>
      <c r="X1405" s="1">
        <v>1</v>
      </c>
      <c r="Y1405" s="1"/>
      <c r="Z1405" s="1">
        <v>0</v>
      </c>
      <c r="AA1405" s="1"/>
      <c r="AB1405" s="1"/>
      <c r="AC1405" s="1"/>
      <c r="AD1405" s="1">
        <v>0</v>
      </c>
      <c r="AI1405" t="str">
        <f t="shared" si="415"/>
        <v>Fletcher</v>
      </c>
      <c r="AJ1405" t="s">
        <v>2409</v>
      </c>
      <c r="AK1405" s="182">
        <v>1</v>
      </c>
      <c r="AL1405" s="7"/>
      <c r="AN1405" s="97">
        <v>50</v>
      </c>
      <c r="AO1405" s="99">
        <v>11</v>
      </c>
      <c r="AP1405" s="99">
        <v>35</v>
      </c>
      <c r="AQ1405" s="106">
        <v>26500</v>
      </c>
      <c r="AR1405" s="106">
        <f t="shared" si="427"/>
        <v>50011</v>
      </c>
      <c r="AS1405" s="9" t="s">
        <v>1711</v>
      </c>
      <c r="AT1405" s="109">
        <f t="shared" si="428"/>
        <v>5026500</v>
      </c>
      <c r="AW1405">
        <v>37.979999999999997</v>
      </c>
      <c r="AX1405">
        <v>0.16</v>
      </c>
      <c r="AY1405">
        <v>37.82</v>
      </c>
      <c r="BA1405" s="7">
        <f t="shared" si="410"/>
        <v>0</v>
      </c>
      <c r="BB1405" s="7">
        <f t="shared" si="411"/>
        <v>0</v>
      </c>
      <c r="BC1405" s="7">
        <f t="shared" si="412"/>
        <v>0</v>
      </c>
      <c r="BD1405" s="7">
        <f t="shared" si="413"/>
        <v>0</v>
      </c>
      <c r="BE1405" s="7">
        <f t="shared" si="414"/>
        <v>1</v>
      </c>
      <c r="BF1405" s="117"/>
      <c r="BG1405" s="1">
        <v>0</v>
      </c>
      <c r="BH1405" s="1">
        <v>0</v>
      </c>
      <c r="BI1405" s="117"/>
      <c r="BJ1405" s="117"/>
      <c r="BK1405" s="168"/>
    </row>
    <row r="1406" spans="1:63" hidden="1" outlineLevel="1">
      <c r="A1406" t="s">
        <v>2409</v>
      </c>
      <c r="B1406" s="9" t="s">
        <v>2938</v>
      </c>
      <c r="C1406" s="1">
        <f t="shared" si="416"/>
        <v>150</v>
      </c>
      <c r="D1406" s="7">
        <f t="shared" si="417"/>
        <v>2</v>
      </c>
      <c r="E1406" s="7">
        <f t="shared" si="418"/>
        <v>7</v>
      </c>
      <c r="F1406" s="7">
        <f t="shared" si="419"/>
        <v>3</v>
      </c>
      <c r="G1406" s="7">
        <f t="shared" si="429"/>
        <v>4</v>
      </c>
      <c r="H1406" s="49">
        <f t="shared" si="420"/>
        <v>16</v>
      </c>
      <c r="I1406" s="177">
        <f t="shared" si="421"/>
        <v>0.10666666666666667</v>
      </c>
      <c r="J1406" s="8"/>
      <c r="K1406" s="2">
        <f t="shared" si="422"/>
        <v>0.26666666666666666</v>
      </c>
      <c r="L1406" s="2">
        <f t="shared" si="423"/>
        <v>0.02</v>
      </c>
      <c r="M1406" s="2">
        <f t="shared" si="424"/>
        <v>0.12666666666666668</v>
      </c>
      <c r="N1406" s="2">
        <f t="shared" si="425"/>
        <v>0.12</v>
      </c>
      <c r="O1406" s="2">
        <f t="shared" si="426"/>
        <v>0.46666666666666667</v>
      </c>
      <c r="P1406" s="1">
        <v>40</v>
      </c>
      <c r="Q1406" s="1">
        <v>3</v>
      </c>
      <c r="R1406" s="1">
        <v>19</v>
      </c>
      <c r="S1406" s="1">
        <v>18</v>
      </c>
      <c r="T1406" s="1">
        <v>56</v>
      </c>
      <c r="U1406" s="1">
        <v>6</v>
      </c>
      <c r="V1406" s="1">
        <v>1</v>
      </c>
      <c r="W1406" s="1">
        <v>0</v>
      </c>
      <c r="X1406" s="1">
        <v>2</v>
      </c>
      <c r="Y1406" s="1"/>
      <c r="Z1406" s="1">
        <v>5</v>
      </c>
      <c r="AA1406" s="1"/>
      <c r="AB1406" s="1"/>
      <c r="AC1406" s="1"/>
      <c r="AD1406" s="1">
        <v>0</v>
      </c>
      <c r="AI1406" t="str">
        <f t="shared" si="415"/>
        <v>Franklin</v>
      </c>
      <c r="AJ1406" t="s">
        <v>2409</v>
      </c>
      <c r="AK1406" s="182">
        <v>1</v>
      </c>
      <c r="AL1406" s="7"/>
      <c r="AN1406" s="97">
        <v>50</v>
      </c>
      <c r="AO1406" s="99">
        <v>11</v>
      </c>
      <c r="AP1406" s="99">
        <v>40</v>
      </c>
      <c r="AQ1406" s="106">
        <v>27100</v>
      </c>
      <c r="AR1406" s="106">
        <f t="shared" si="427"/>
        <v>50011</v>
      </c>
      <c r="AS1406" s="9" t="s">
        <v>1711</v>
      </c>
      <c r="AT1406" s="109">
        <f t="shared" si="428"/>
        <v>5027100</v>
      </c>
      <c r="AW1406">
        <v>40.76</v>
      </c>
      <c r="AX1406">
        <v>2.14</v>
      </c>
      <c r="AY1406">
        <v>38.630000000000003</v>
      </c>
      <c r="BA1406" s="7">
        <f t="shared" si="410"/>
        <v>0</v>
      </c>
      <c r="BB1406" s="7">
        <f t="shared" si="411"/>
        <v>0</v>
      </c>
      <c r="BC1406" s="7">
        <f t="shared" si="412"/>
        <v>0</v>
      </c>
      <c r="BD1406" s="7">
        <f t="shared" si="413"/>
        <v>0</v>
      </c>
      <c r="BE1406" s="7">
        <f t="shared" si="414"/>
        <v>1</v>
      </c>
      <c r="BF1406" s="117"/>
      <c r="BG1406" s="1">
        <v>1</v>
      </c>
      <c r="BH1406" s="1">
        <v>2</v>
      </c>
      <c r="BI1406" s="117"/>
      <c r="BJ1406" s="117"/>
      <c r="BK1406" s="168"/>
    </row>
    <row r="1407" spans="1:63" hidden="1" outlineLevel="1">
      <c r="A1407" t="s">
        <v>3235</v>
      </c>
      <c r="B1407" s="9" t="s">
        <v>2938</v>
      </c>
      <c r="C1407" s="1">
        <f t="shared" si="416"/>
        <v>618</v>
      </c>
      <c r="D1407" s="7">
        <f t="shared" si="417"/>
        <v>2</v>
      </c>
      <c r="E1407" s="7">
        <f t="shared" si="418"/>
        <v>7</v>
      </c>
      <c r="F1407" s="7">
        <f t="shared" si="419"/>
        <v>3</v>
      </c>
      <c r="G1407" s="7">
        <f t="shared" si="429"/>
        <v>4</v>
      </c>
      <c r="H1407" s="49">
        <f t="shared" si="420"/>
        <v>42</v>
      </c>
      <c r="I1407" s="177">
        <f t="shared" si="421"/>
        <v>6.7961165048543687E-2</v>
      </c>
      <c r="J1407" s="8"/>
      <c r="K1407" s="2">
        <f t="shared" si="422"/>
        <v>0.26375404530744334</v>
      </c>
      <c r="L1407" s="2">
        <f t="shared" si="423"/>
        <v>4.8543689320388345E-3</v>
      </c>
      <c r="M1407" s="2">
        <f t="shared" si="424"/>
        <v>0.20064724919093851</v>
      </c>
      <c r="N1407" s="2">
        <f t="shared" si="425"/>
        <v>0.12621359223300971</v>
      </c>
      <c r="O1407" s="2">
        <f t="shared" si="426"/>
        <v>0.40453074433656949</v>
      </c>
      <c r="P1407" s="1">
        <v>163</v>
      </c>
      <c r="Q1407" s="1">
        <v>3</v>
      </c>
      <c r="R1407" s="1">
        <v>124</v>
      </c>
      <c r="S1407" s="1">
        <v>78</v>
      </c>
      <c r="T1407" s="1">
        <v>205</v>
      </c>
      <c r="U1407" s="1">
        <v>31</v>
      </c>
      <c r="V1407" s="1">
        <v>1</v>
      </c>
      <c r="W1407" s="1">
        <v>3</v>
      </c>
      <c r="X1407" s="1">
        <v>2</v>
      </c>
      <c r="Y1407" s="1"/>
      <c r="Z1407" s="1">
        <v>6</v>
      </c>
      <c r="AA1407" s="1"/>
      <c r="AB1407" s="1"/>
      <c r="AC1407" s="1"/>
      <c r="AD1407" s="1">
        <v>2</v>
      </c>
      <c r="AI1407" t="str">
        <f t="shared" si="415"/>
        <v>Georgia</v>
      </c>
      <c r="AJ1407" t="s">
        <v>2409</v>
      </c>
      <c r="AK1407" s="182">
        <v>1</v>
      </c>
      <c r="AL1407" s="7"/>
      <c r="AN1407" s="97">
        <v>50</v>
      </c>
      <c r="AO1407" s="99">
        <v>11</v>
      </c>
      <c r="AP1407" s="99">
        <v>45</v>
      </c>
      <c r="AQ1407" s="106">
        <v>27700</v>
      </c>
      <c r="AR1407" s="106">
        <f t="shared" si="427"/>
        <v>50011</v>
      </c>
      <c r="AS1407" s="9" t="s">
        <v>1711</v>
      </c>
      <c r="AT1407" s="109">
        <f t="shared" si="428"/>
        <v>5027700</v>
      </c>
      <c r="AW1407">
        <v>45.18</v>
      </c>
      <c r="AX1407">
        <v>5.68</v>
      </c>
      <c r="AY1407">
        <v>39.5</v>
      </c>
      <c r="BA1407" s="7">
        <f t="shared" si="410"/>
        <v>0</v>
      </c>
      <c r="BB1407" s="7">
        <f t="shared" si="411"/>
        <v>0</v>
      </c>
      <c r="BC1407" s="7">
        <f t="shared" si="412"/>
        <v>0</v>
      </c>
      <c r="BD1407" s="7">
        <f t="shared" si="413"/>
        <v>0</v>
      </c>
      <c r="BE1407" s="7">
        <f t="shared" si="414"/>
        <v>1</v>
      </c>
      <c r="BF1407" s="117"/>
      <c r="BG1407" s="1">
        <v>0</v>
      </c>
      <c r="BH1407" s="1">
        <v>0</v>
      </c>
      <c r="BI1407" s="117"/>
      <c r="BJ1407" s="117"/>
      <c r="BK1407" s="168"/>
    </row>
    <row r="1408" spans="1:63" hidden="1" outlineLevel="1">
      <c r="A1408" t="s">
        <v>2874</v>
      </c>
      <c r="B1408" s="9" t="s">
        <v>2938</v>
      </c>
      <c r="C1408" s="1">
        <f t="shared" si="416"/>
        <v>82</v>
      </c>
      <c r="D1408" s="7">
        <f t="shared" si="417"/>
        <v>2</v>
      </c>
      <c r="E1408" s="7">
        <f t="shared" si="418"/>
        <v>6</v>
      </c>
      <c r="F1408" s="7">
        <f t="shared" si="419"/>
        <v>3</v>
      </c>
      <c r="G1408" s="7">
        <f t="shared" si="429"/>
        <v>4</v>
      </c>
      <c r="H1408" s="49">
        <f t="shared" si="420"/>
        <v>2</v>
      </c>
      <c r="I1408" s="177">
        <f t="shared" si="421"/>
        <v>2.4390243902439025E-2</v>
      </c>
      <c r="J1408" s="8"/>
      <c r="K1408" s="2">
        <f t="shared" si="422"/>
        <v>0.26829268292682928</v>
      </c>
      <c r="L1408" s="2">
        <f t="shared" si="423"/>
        <v>2.4390243902439025E-2</v>
      </c>
      <c r="M1408" s="2">
        <f t="shared" si="424"/>
        <v>0.2073170731707317</v>
      </c>
      <c r="N1408" s="2">
        <f t="shared" si="425"/>
        <v>9.7560975609756101E-2</v>
      </c>
      <c r="O1408" s="2">
        <f t="shared" si="426"/>
        <v>0.40243902439024393</v>
      </c>
      <c r="P1408" s="1">
        <v>22</v>
      </c>
      <c r="Q1408" s="1">
        <v>2</v>
      </c>
      <c r="R1408" s="1">
        <v>17</v>
      </c>
      <c r="S1408" s="1">
        <v>8</v>
      </c>
      <c r="T1408" s="1">
        <v>24</v>
      </c>
      <c r="U1408" s="1">
        <v>8</v>
      </c>
      <c r="V1408" s="1">
        <v>0</v>
      </c>
      <c r="W1408" s="1">
        <v>0</v>
      </c>
      <c r="X1408" s="1">
        <v>1</v>
      </c>
      <c r="Y1408" s="1"/>
      <c r="Z1408" s="1">
        <v>0</v>
      </c>
      <c r="AA1408" s="1"/>
      <c r="AB1408" s="1"/>
      <c r="AC1408" s="1"/>
      <c r="AD1408" s="1">
        <v>0</v>
      </c>
      <c r="AI1408" t="str">
        <f t="shared" si="415"/>
        <v>Glover</v>
      </c>
      <c r="AJ1408" t="s">
        <v>2168</v>
      </c>
      <c r="AK1408" s="182">
        <v>1</v>
      </c>
      <c r="AL1408" s="7"/>
      <c r="AN1408" s="97">
        <v>50</v>
      </c>
      <c r="AO1408" s="99">
        <v>19</v>
      </c>
      <c r="AP1408" s="99">
        <v>40</v>
      </c>
      <c r="AQ1408" s="106">
        <v>28075</v>
      </c>
      <c r="AR1408" s="106">
        <f t="shared" si="427"/>
        <v>50019</v>
      </c>
      <c r="AS1408" s="9" t="s">
        <v>1711</v>
      </c>
      <c r="AT1408" s="109">
        <f t="shared" si="428"/>
        <v>5028075</v>
      </c>
      <c r="AW1408">
        <v>38.61</v>
      </c>
      <c r="AX1408">
        <v>0.74</v>
      </c>
      <c r="AY1408">
        <v>37.869999999999997</v>
      </c>
      <c r="BA1408" s="7">
        <f t="shared" si="410"/>
        <v>0</v>
      </c>
      <c r="BB1408" s="7">
        <f t="shared" si="411"/>
        <v>0</v>
      </c>
      <c r="BC1408" s="7">
        <f t="shared" si="412"/>
        <v>0</v>
      </c>
      <c r="BD1408" s="7">
        <f t="shared" si="413"/>
        <v>0</v>
      </c>
      <c r="BE1408" s="7">
        <f t="shared" si="414"/>
        <v>1</v>
      </c>
      <c r="BF1408" s="117"/>
      <c r="BG1408" s="1">
        <v>0</v>
      </c>
      <c r="BH1408" s="1">
        <v>0</v>
      </c>
      <c r="BI1408" s="117"/>
      <c r="BJ1408" s="117"/>
      <c r="BK1408" s="168"/>
    </row>
    <row r="1409" spans="1:63" hidden="1" outlineLevel="1">
      <c r="A1409" t="s">
        <v>101</v>
      </c>
      <c r="B1409" s="9" t="s">
        <v>2938</v>
      </c>
      <c r="C1409" s="1">
        <f t="shared" si="416"/>
        <v>23</v>
      </c>
      <c r="D1409" s="7">
        <f t="shared" si="417"/>
        <v>1</v>
      </c>
      <c r="E1409" s="7">
        <f t="shared" si="418"/>
        <v>7</v>
      </c>
      <c r="F1409" s="7">
        <f t="shared" si="419"/>
        <v>4</v>
      </c>
      <c r="G1409" s="7">
        <f t="shared" si="429"/>
        <v>4</v>
      </c>
      <c r="H1409" s="49">
        <f t="shared" si="420"/>
        <v>9</v>
      </c>
      <c r="I1409" s="177">
        <f t="shared" si="421"/>
        <v>0.39130434782608697</v>
      </c>
      <c r="J1409" s="8"/>
      <c r="K1409" s="2">
        <f t="shared" si="422"/>
        <v>0.56521739130434778</v>
      </c>
      <c r="L1409" s="2">
        <f t="shared" si="423"/>
        <v>0</v>
      </c>
      <c r="M1409" s="2">
        <f t="shared" si="424"/>
        <v>4.3478260869565216E-2</v>
      </c>
      <c r="N1409" s="2">
        <f t="shared" si="425"/>
        <v>4.3478260869565216E-2</v>
      </c>
      <c r="O1409" s="2">
        <f t="shared" si="426"/>
        <v>0.34782608695652184</v>
      </c>
      <c r="P1409" s="1">
        <v>13</v>
      </c>
      <c r="Q1409" s="1">
        <v>0</v>
      </c>
      <c r="R1409" s="1">
        <v>1</v>
      </c>
      <c r="S1409" s="1">
        <v>1</v>
      </c>
      <c r="T1409" s="1">
        <v>4</v>
      </c>
      <c r="U1409" s="1">
        <v>3</v>
      </c>
      <c r="V1409" s="1">
        <v>0</v>
      </c>
      <c r="W1409" s="1">
        <v>1</v>
      </c>
      <c r="X1409" s="1">
        <v>0</v>
      </c>
      <c r="Y1409" s="1"/>
      <c r="Z1409" s="1">
        <v>0</v>
      </c>
      <c r="AA1409" s="1"/>
      <c r="AB1409" s="1"/>
      <c r="AC1409" s="1"/>
      <c r="AD1409" s="1">
        <v>0</v>
      </c>
      <c r="AI1409" t="str">
        <f t="shared" si="415"/>
        <v>Goshen</v>
      </c>
      <c r="AJ1409" t="s">
        <v>1826</v>
      </c>
      <c r="AK1409" s="182">
        <v>1</v>
      </c>
      <c r="AL1409" s="7"/>
      <c r="AN1409" s="97">
        <v>50</v>
      </c>
      <c r="AO1409" s="99">
        <v>1</v>
      </c>
      <c r="AP1409" s="99">
        <v>30</v>
      </c>
      <c r="AQ1409" s="106">
        <v>28600</v>
      </c>
      <c r="AR1409" s="106">
        <f t="shared" si="427"/>
        <v>50001</v>
      </c>
      <c r="AS1409" s="9" t="s">
        <v>1711</v>
      </c>
      <c r="AT1409" s="109">
        <f t="shared" si="428"/>
        <v>5028600</v>
      </c>
      <c r="AW1409">
        <v>21.4</v>
      </c>
      <c r="AX1409">
        <v>0.11</v>
      </c>
      <c r="AY1409">
        <v>21.29</v>
      </c>
      <c r="BA1409" s="7">
        <f t="shared" si="410"/>
        <v>1</v>
      </c>
      <c r="BB1409" s="7">
        <f t="shared" si="411"/>
        <v>0</v>
      </c>
      <c r="BC1409" s="7">
        <f t="shared" si="412"/>
        <v>0</v>
      </c>
      <c r="BD1409" s="7">
        <f t="shared" si="413"/>
        <v>0</v>
      </c>
      <c r="BE1409" s="7">
        <f t="shared" si="414"/>
        <v>0</v>
      </c>
      <c r="BF1409" s="117"/>
      <c r="BG1409" s="1">
        <v>0</v>
      </c>
      <c r="BH1409" s="1">
        <v>0</v>
      </c>
      <c r="BI1409" s="117"/>
      <c r="BJ1409" s="117"/>
      <c r="BK1409" s="168"/>
    </row>
    <row r="1410" spans="1:63" hidden="1" outlineLevel="1">
      <c r="A1410" t="s">
        <v>923</v>
      </c>
      <c r="B1410" s="9" t="s">
        <v>2938</v>
      </c>
      <c r="C1410" s="1">
        <f t="shared" si="416"/>
        <v>112</v>
      </c>
      <c r="D1410" s="7">
        <f t="shared" si="417"/>
        <v>2</v>
      </c>
      <c r="E1410" s="7">
        <f t="shared" si="418"/>
        <v>5</v>
      </c>
      <c r="F1410" s="7">
        <f t="shared" si="419"/>
        <v>3</v>
      </c>
      <c r="G1410" s="7">
        <f t="shared" si="429"/>
        <v>4</v>
      </c>
      <c r="H1410" s="49">
        <f t="shared" si="420"/>
        <v>14</v>
      </c>
      <c r="I1410" s="177">
        <f t="shared" si="421"/>
        <v>0.125</v>
      </c>
      <c r="J1410" s="8"/>
      <c r="K1410" s="2">
        <f t="shared" si="422"/>
        <v>0.25</v>
      </c>
      <c r="L1410" s="2">
        <f t="shared" si="423"/>
        <v>5.3571428571428568E-2</v>
      </c>
      <c r="M1410" s="2">
        <f t="shared" si="424"/>
        <v>0.16964285714285715</v>
      </c>
      <c r="N1410" s="2">
        <f t="shared" si="425"/>
        <v>8.9285714285714288E-2</v>
      </c>
      <c r="O1410" s="2">
        <f t="shared" si="426"/>
        <v>0.43749999999999989</v>
      </c>
      <c r="P1410" s="1">
        <v>28</v>
      </c>
      <c r="Q1410" s="1">
        <v>6</v>
      </c>
      <c r="R1410" s="1">
        <v>19</v>
      </c>
      <c r="S1410" s="1">
        <v>10</v>
      </c>
      <c r="T1410" s="1">
        <v>42</v>
      </c>
      <c r="U1410" s="1">
        <v>3</v>
      </c>
      <c r="V1410" s="1">
        <v>0</v>
      </c>
      <c r="W1410" s="1">
        <v>0</v>
      </c>
      <c r="X1410" s="1">
        <v>3</v>
      </c>
      <c r="Y1410" s="1"/>
      <c r="Z1410" s="1">
        <v>0</v>
      </c>
      <c r="AA1410" s="1"/>
      <c r="AB1410" s="1"/>
      <c r="AC1410" s="1"/>
      <c r="AD1410" s="1">
        <v>1</v>
      </c>
      <c r="AI1410" t="str">
        <f t="shared" si="415"/>
        <v>Grafton</v>
      </c>
      <c r="AJ1410" t="s">
        <v>2452</v>
      </c>
      <c r="AK1410" s="182">
        <v>1</v>
      </c>
      <c r="AL1410" s="7"/>
      <c r="AN1410" s="97">
        <v>50</v>
      </c>
      <c r="AO1410" s="99">
        <v>25</v>
      </c>
      <c r="AP1410" s="99">
        <v>30</v>
      </c>
      <c r="AQ1410" s="106">
        <v>28900</v>
      </c>
      <c r="AR1410" s="106">
        <f t="shared" si="427"/>
        <v>50025</v>
      </c>
      <c r="AS1410" s="9" t="s">
        <v>1711</v>
      </c>
      <c r="AT1410" s="109">
        <f t="shared" si="428"/>
        <v>5028900</v>
      </c>
      <c r="AW1410">
        <v>38.4</v>
      </c>
      <c r="AX1410">
        <v>0.01</v>
      </c>
      <c r="AY1410">
        <v>38.39</v>
      </c>
      <c r="BA1410" s="7">
        <f t="shared" si="410"/>
        <v>0</v>
      </c>
      <c r="BB1410" s="7">
        <f t="shared" si="411"/>
        <v>0</v>
      </c>
      <c r="BC1410" s="7">
        <f t="shared" si="412"/>
        <v>0</v>
      </c>
      <c r="BD1410" s="7">
        <f t="shared" si="413"/>
        <v>0</v>
      </c>
      <c r="BE1410" s="7">
        <f t="shared" si="414"/>
        <v>1</v>
      </c>
      <c r="BF1410" s="117"/>
      <c r="BG1410" s="1">
        <v>0</v>
      </c>
      <c r="BH1410" s="1">
        <v>1</v>
      </c>
      <c r="BI1410" s="117"/>
      <c r="BJ1410" s="117"/>
      <c r="BK1410" s="168"/>
    </row>
    <row r="1411" spans="1:63" hidden="1" outlineLevel="1">
      <c r="A1411" t="s">
        <v>2583</v>
      </c>
      <c r="B1411" s="9" t="s">
        <v>2938</v>
      </c>
      <c r="C1411" s="1">
        <f t="shared" si="416"/>
        <v>15</v>
      </c>
      <c r="D1411" s="7">
        <f t="shared" si="417"/>
        <v>4</v>
      </c>
      <c r="E1411" s="7">
        <f t="shared" si="418"/>
        <v>3</v>
      </c>
      <c r="F1411" s="7">
        <f t="shared" si="419"/>
        <v>1</v>
      </c>
      <c r="G1411" s="7">
        <f t="shared" si="429"/>
        <v>0</v>
      </c>
      <c r="H1411" s="49">
        <f t="shared" si="420"/>
        <v>1</v>
      </c>
      <c r="I1411" s="177">
        <f t="shared" si="421"/>
        <v>6.6666666666666666E-2</v>
      </c>
      <c r="J1411" s="8"/>
      <c r="K1411" s="2">
        <f t="shared" si="422"/>
        <v>0</v>
      </c>
      <c r="L1411" s="2">
        <f t="shared" si="423"/>
        <v>0.13333333333333333</v>
      </c>
      <c r="M1411" s="2">
        <f t="shared" si="424"/>
        <v>0.46666666666666667</v>
      </c>
      <c r="N1411" s="2">
        <f t="shared" si="425"/>
        <v>0</v>
      </c>
      <c r="O1411" s="2">
        <f t="shared" si="426"/>
        <v>0.4</v>
      </c>
      <c r="P1411" s="1">
        <v>0</v>
      </c>
      <c r="Q1411" s="1">
        <v>2</v>
      </c>
      <c r="R1411" s="1">
        <v>7</v>
      </c>
      <c r="S1411" s="1">
        <v>0</v>
      </c>
      <c r="T1411" s="1">
        <v>6</v>
      </c>
      <c r="U1411" s="1">
        <v>0</v>
      </c>
      <c r="V1411" s="1">
        <v>0</v>
      </c>
      <c r="W1411" s="1">
        <v>0</v>
      </c>
      <c r="X1411" s="1">
        <v>0</v>
      </c>
      <c r="Y1411" s="1"/>
      <c r="Z1411" s="1">
        <v>0</v>
      </c>
      <c r="AA1411" s="1"/>
      <c r="AB1411" s="1"/>
      <c r="AC1411" s="1"/>
      <c r="AD1411" s="1">
        <v>0</v>
      </c>
      <c r="AI1411" t="str">
        <f t="shared" si="415"/>
        <v>Granby</v>
      </c>
      <c r="AJ1411" t="s">
        <v>810</v>
      </c>
      <c r="AK1411" s="182">
        <v>1</v>
      </c>
      <c r="AL1411" s="7"/>
      <c r="AN1411" s="97">
        <v>50</v>
      </c>
      <c r="AO1411" s="99">
        <v>9</v>
      </c>
      <c r="AP1411" s="99">
        <v>50</v>
      </c>
      <c r="AQ1411" s="106">
        <v>29125</v>
      </c>
      <c r="AR1411" s="106">
        <f t="shared" si="427"/>
        <v>50009</v>
      </c>
      <c r="AS1411" s="9" t="s">
        <v>1711</v>
      </c>
      <c r="AT1411" s="109">
        <f t="shared" si="428"/>
        <v>5029125</v>
      </c>
      <c r="AW1411">
        <v>39.08</v>
      </c>
      <c r="AX1411">
        <v>0.05</v>
      </c>
      <c r="AY1411">
        <v>39.03</v>
      </c>
      <c r="BA1411" s="7">
        <f t="shared" si="410"/>
        <v>0</v>
      </c>
      <c r="BB1411" s="7">
        <f t="shared" si="411"/>
        <v>0</v>
      </c>
      <c r="BC1411" s="7">
        <f t="shared" si="412"/>
        <v>1</v>
      </c>
      <c r="BD1411" s="7">
        <f t="shared" si="413"/>
        <v>0</v>
      </c>
      <c r="BE1411" s="7">
        <f t="shared" si="414"/>
        <v>0</v>
      </c>
      <c r="BF1411" s="117"/>
      <c r="BG1411" s="1">
        <v>0</v>
      </c>
      <c r="BH1411" s="1">
        <v>0</v>
      </c>
      <c r="BI1411" s="117"/>
      <c r="BJ1411" s="117"/>
      <c r="BK1411" s="168"/>
    </row>
    <row r="1412" spans="1:63" hidden="1" outlineLevel="1">
      <c r="A1412" t="s">
        <v>2300</v>
      </c>
      <c r="B1412" s="9" t="s">
        <v>2938</v>
      </c>
      <c r="C1412" s="1">
        <f t="shared" si="416"/>
        <v>295</v>
      </c>
      <c r="D1412" s="7">
        <f t="shared" si="417"/>
        <v>2</v>
      </c>
      <c r="E1412" s="7">
        <f t="shared" si="418"/>
        <v>7</v>
      </c>
      <c r="F1412" s="7">
        <f t="shared" si="419"/>
        <v>3</v>
      </c>
      <c r="G1412" s="7">
        <f t="shared" si="429"/>
        <v>4</v>
      </c>
      <c r="H1412" s="49">
        <f t="shared" si="420"/>
        <v>21</v>
      </c>
      <c r="I1412" s="177">
        <f t="shared" si="421"/>
        <v>7.1186440677966104E-2</v>
      </c>
      <c r="J1412" s="8"/>
      <c r="K1412" s="2">
        <f t="shared" si="422"/>
        <v>0.30847457627118646</v>
      </c>
      <c r="L1412" s="2">
        <f t="shared" si="423"/>
        <v>6.7796610169491523E-3</v>
      </c>
      <c r="M1412" s="2">
        <f t="shared" si="424"/>
        <v>0.14915254237288136</v>
      </c>
      <c r="N1412" s="2">
        <f t="shared" si="425"/>
        <v>8.4745762711864403E-2</v>
      </c>
      <c r="O1412" s="2">
        <f t="shared" si="426"/>
        <v>0.45084745762711864</v>
      </c>
      <c r="P1412" s="1">
        <v>91</v>
      </c>
      <c r="Q1412" s="1">
        <v>2</v>
      </c>
      <c r="R1412" s="1">
        <v>44</v>
      </c>
      <c r="S1412" s="1">
        <v>25</v>
      </c>
      <c r="T1412" s="1">
        <v>112</v>
      </c>
      <c r="U1412" s="1">
        <v>12</v>
      </c>
      <c r="V1412" s="1">
        <v>1</v>
      </c>
      <c r="W1412" s="1">
        <v>2</v>
      </c>
      <c r="X1412" s="1">
        <v>4</v>
      </c>
      <c r="Y1412" s="1"/>
      <c r="Z1412" s="1">
        <v>1</v>
      </c>
      <c r="AA1412" s="1"/>
      <c r="AB1412" s="1"/>
      <c r="AC1412" s="1"/>
      <c r="AD1412" s="1">
        <v>1</v>
      </c>
      <c r="AI1412" t="str">
        <f t="shared" si="415"/>
        <v>Grand Isle</v>
      </c>
      <c r="AJ1412" t="s">
        <v>2300</v>
      </c>
      <c r="AK1412" s="182">
        <v>1</v>
      </c>
      <c r="AL1412" s="7"/>
      <c r="AN1412" s="97">
        <v>50</v>
      </c>
      <c r="AO1412" s="99">
        <v>13</v>
      </c>
      <c r="AP1412" s="99">
        <v>10</v>
      </c>
      <c r="AQ1412" s="106">
        <v>29275</v>
      </c>
      <c r="AR1412" s="106">
        <f t="shared" si="427"/>
        <v>50013</v>
      </c>
      <c r="AS1412" s="9" t="s">
        <v>1711</v>
      </c>
      <c r="AT1412" s="109">
        <f t="shared" si="428"/>
        <v>5029275</v>
      </c>
      <c r="AW1412">
        <v>35.130000000000003</v>
      </c>
      <c r="AX1412">
        <v>18.62</v>
      </c>
      <c r="AY1412">
        <v>16.510000000000002</v>
      </c>
      <c r="BA1412" s="7">
        <f t="shared" si="410"/>
        <v>0</v>
      </c>
      <c r="BB1412" s="7">
        <f t="shared" si="411"/>
        <v>0</v>
      </c>
      <c r="BC1412" s="7">
        <f t="shared" si="412"/>
        <v>0</v>
      </c>
      <c r="BD1412" s="7">
        <f t="shared" si="413"/>
        <v>0</v>
      </c>
      <c r="BE1412" s="7">
        <f t="shared" si="414"/>
        <v>1</v>
      </c>
      <c r="BF1412" s="117"/>
      <c r="BG1412" s="1">
        <v>1</v>
      </c>
      <c r="BH1412" s="1">
        <v>0</v>
      </c>
      <c r="BI1412" s="117"/>
      <c r="BJ1412" s="117"/>
      <c r="BK1412" s="168"/>
    </row>
    <row r="1413" spans="1:63" hidden="1" outlineLevel="1">
      <c r="A1413" t="s">
        <v>582</v>
      </c>
      <c r="B1413" s="9" t="s">
        <v>2938</v>
      </c>
      <c r="C1413" s="1">
        <f t="shared" si="416"/>
        <v>12</v>
      </c>
      <c r="D1413" s="7">
        <f t="shared" si="417"/>
        <v>1</v>
      </c>
      <c r="E1413" s="7">
        <f t="shared" si="418"/>
        <v>4</v>
      </c>
      <c r="F1413" s="7">
        <f t="shared" si="419"/>
        <v>3</v>
      </c>
      <c r="G1413" s="7">
        <f t="shared" si="429"/>
        <v>0</v>
      </c>
      <c r="H1413" s="49">
        <f t="shared" si="420"/>
        <v>1</v>
      </c>
      <c r="I1413" s="177">
        <f t="shared" si="421"/>
        <v>8.3333333333333329E-2</v>
      </c>
      <c r="J1413" s="8"/>
      <c r="K1413" s="2">
        <f t="shared" si="422"/>
        <v>0.41666666666666669</v>
      </c>
      <c r="L1413" s="2">
        <f t="shared" si="423"/>
        <v>8.3333333333333329E-2</v>
      </c>
      <c r="M1413" s="2">
        <f t="shared" si="424"/>
        <v>0.16666666666666666</v>
      </c>
      <c r="N1413" s="2">
        <f t="shared" si="425"/>
        <v>0</v>
      </c>
      <c r="O1413" s="2">
        <f t="shared" si="426"/>
        <v>0.33333333333333326</v>
      </c>
      <c r="P1413" s="1">
        <v>5</v>
      </c>
      <c r="Q1413" s="1">
        <v>1</v>
      </c>
      <c r="R1413" s="1">
        <v>2</v>
      </c>
      <c r="S1413" s="1">
        <v>0</v>
      </c>
      <c r="T1413" s="1">
        <v>4</v>
      </c>
      <c r="U1413" s="1">
        <v>0</v>
      </c>
      <c r="V1413" s="1">
        <v>0</v>
      </c>
      <c r="W1413" s="1">
        <v>0</v>
      </c>
      <c r="X1413" s="1">
        <v>0</v>
      </c>
      <c r="Y1413" s="1"/>
      <c r="Z1413" s="1">
        <v>0</v>
      </c>
      <c r="AA1413" s="1"/>
      <c r="AB1413" s="1"/>
      <c r="AC1413" s="1"/>
      <c r="AD1413" s="1">
        <v>0</v>
      </c>
      <c r="AI1413" t="str">
        <f t="shared" si="415"/>
        <v>Granville</v>
      </c>
      <c r="AJ1413" t="s">
        <v>1826</v>
      </c>
      <c r="AK1413" s="182">
        <v>1</v>
      </c>
      <c r="AL1413" s="7"/>
      <c r="AN1413" s="97">
        <v>50</v>
      </c>
      <c r="AO1413" s="99">
        <v>1</v>
      </c>
      <c r="AP1413" s="99">
        <v>35</v>
      </c>
      <c r="AQ1413" s="106">
        <v>29575</v>
      </c>
      <c r="AR1413" s="106">
        <f t="shared" si="427"/>
        <v>50001</v>
      </c>
      <c r="AS1413" s="9" t="s">
        <v>1711</v>
      </c>
      <c r="AT1413" s="109">
        <f t="shared" si="428"/>
        <v>5029575</v>
      </c>
      <c r="AW1413">
        <v>52.22</v>
      </c>
      <c r="AX1413">
        <v>0</v>
      </c>
      <c r="AY1413">
        <v>52.22</v>
      </c>
      <c r="BA1413" s="7">
        <f t="shared" si="410"/>
        <v>1</v>
      </c>
      <c r="BB1413" s="7">
        <f t="shared" si="411"/>
        <v>0</v>
      </c>
      <c r="BC1413" s="7">
        <f t="shared" si="412"/>
        <v>0</v>
      </c>
      <c r="BD1413" s="7">
        <f t="shared" si="413"/>
        <v>0</v>
      </c>
      <c r="BE1413" s="7">
        <f t="shared" si="414"/>
        <v>0</v>
      </c>
      <c r="BF1413" s="117"/>
      <c r="BG1413" s="1">
        <v>0</v>
      </c>
      <c r="BH1413" s="1">
        <v>0</v>
      </c>
      <c r="BI1413" s="117"/>
      <c r="BJ1413" s="117"/>
      <c r="BK1413" s="168"/>
    </row>
    <row r="1414" spans="1:63" hidden="1" outlineLevel="1">
      <c r="A1414" t="s">
        <v>2762</v>
      </c>
      <c r="B1414" s="9" t="s">
        <v>2938</v>
      </c>
      <c r="C1414" s="1">
        <f t="shared" si="416"/>
        <v>65</v>
      </c>
      <c r="D1414" s="7">
        <f t="shared" si="417"/>
        <v>1</v>
      </c>
      <c r="E1414" s="7">
        <f t="shared" si="418"/>
        <v>5</v>
      </c>
      <c r="F1414" s="7">
        <f t="shared" si="419"/>
        <v>3</v>
      </c>
      <c r="G1414" s="7">
        <f t="shared" si="429"/>
        <v>5</v>
      </c>
      <c r="H1414" s="49">
        <f t="shared" si="420"/>
        <v>10</v>
      </c>
      <c r="I1414" s="177">
        <f t="shared" si="421"/>
        <v>0.15384615384615385</v>
      </c>
      <c r="J1414" s="8"/>
      <c r="K1414" s="2">
        <f t="shared" si="422"/>
        <v>0.41538461538461541</v>
      </c>
      <c r="L1414" s="2">
        <f t="shared" si="423"/>
        <v>1.5384615384615385E-2</v>
      </c>
      <c r="M1414" s="2">
        <f t="shared" si="424"/>
        <v>0.18461538461538463</v>
      </c>
      <c r="N1414" s="2">
        <f t="shared" si="425"/>
        <v>1.5384615384615385E-2</v>
      </c>
      <c r="O1414" s="2">
        <f t="shared" si="426"/>
        <v>0.3692307692307692</v>
      </c>
      <c r="P1414" s="1">
        <v>27</v>
      </c>
      <c r="Q1414" s="1">
        <v>1</v>
      </c>
      <c r="R1414" s="1">
        <v>12</v>
      </c>
      <c r="S1414" s="1">
        <v>1</v>
      </c>
      <c r="T1414" s="1">
        <v>17</v>
      </c>
      <c r="U1414" s="1">
        <v>6</v>
      </c>
      <c r="V1414" s="1">
        <v>0</v>
      </c>
      <c r="W1414" s="1">
        <v>0</v>
      </c>
      <c r="X1414" s="1">
        <v>1</v>
      </c>
      <c r="Y1414" s="1"/>
      <c r="Z1414" s="1">
        <v>0</v>
      </c>
      <c r="AA1414" s="1"/>
      <c r="AB1414" s="1"/>
      <c r="AC1414" s="1"/>
      <c r="AD1414" s="1">
        <v>0</v>
      </c>
      <c r="AI1414" t="str">
        <f t="shared" si="415"/>
        <v>Greensboro</v>
      </c>
      <c r="AJ1414" t="s">
        <v>2168</v>
      </c>
      <c r="AK1414" s="182">
        <v>1</v>
      </c>
      <c r="AL1414" s="7"/>
      <c r="AN1414" s="97">
        <v>50</v>
      </c>
      <c r="AO1414" s="99">
        <v>19</v>
      </c>
      <c r="AP1414" s="99">
        <v>45</v>
      </c>
      <c r="AQ1414" s="106">
        <v>30175</v>
      </c>
      <c r="AR1414" s="106">
        <f t="shared" si="427"/>
        <v>50019</v>
      </c>
      <c r="AS1414" s="9" t="s">
        <v>1711</v>
      </c>
      <c r="AT1414" s="109">
        <f t="shared" si="428"/>
        <v>5030175</v>
      </c>
      <c r="AW1414">
        <v>39.39</v>
      </c>
      <c r="AX1414">
        <v>1.62</v>
      </c>
      <c r="AY1414">
        <v>37.770000000000003</v>
      </c>
      <c r="BA1414" s="7">
        <f t="shared" si="410"/>
        <v>1</v>
      </c>
      <c r="BB1414" s="7">
        <f t="shared" si="411"/>
        <v>0</v>
      </c>
      <c r="BC1414" s="7">
        <f t="shared" si="412"/>
        <v>0</v>
      </c>
      <c r="BD1414" s="7">
        <f t="shared" si="413"/>
        <v>0</v>
      </c>
      <c r="BE1414" s="7">
        <f t="shared" si="414"/>
        <v>0</v>
      </c>
      <c r="BF1414" s="117"/>
      <c r="BG1414" s="1">
        <v>0</v>
      </c>
      <c r="BH1414" s="1">
        <v>0</v>
      </c>
      <c r="BI1414" s="117"/>
      <c r="BJ1414" s="117"/>
      <c r="BK1414" s="168"/>
    </row>
    <row r="1415" spans="1:63" hidden="1" outlineLevel="1">
      <c r="A1415" t="s">
        <v>2696</v>
      </c>
      <c r="B1415" s="9" t="s">
        <v>2938</v>
      </c>
      <c r="C1415" s="1">
        <f t="shared" si="416"/>
        <v>153</v>
      </c>
      <c r="D1415" s="7">
        <f t="shared" si="417"/>
        <v>2</v>
      </c>
      <c r="E1415" s="7">
        <f t="shared" si="418"/>
        <v>6</v>
      </c>
      <c r="F1415" s="7">
        <f t="shared" si="419"/>
        <v>3</v>
      </c>
      <c r="G1415" s="7">
        <f t="shared" si="429"/>
        <v>4</v>
      </c>
      <c r="H1415" s="49">
        <f t="shared" si="420"/>
        <v>10</v>
      </c>
      <c r="I1415" s="177">
        <f t="shared" si="421"/>
        <v>6.535947712418301E-2</v>
      </c>
      <c r="J1415" s="8"/>
      <c r="K1415" s="2">
        <f t="shared" si="422"/>
        <v>0.24183006535947713</v>
      </c>
      <c r="L1415" s="2">
        <f t="shared" si="423"/>
        <v>3.2679738562091505E-2</v>
      </c>
      <c r="M1415" s="2">
        <f t="shared" si="424"/>
        <v>0.16993464052287582</v>
      </c>
      <c r="N1415" s="2">
        <f t="shared" si="425"/>
        <v>0.1437908496732026</v>
      </c>
      <c r="O1415" s="2">
        <f t="shared" si="426"/>
        <v>0.41176470588235298</v>
      </c>
      <c r="P1415" s="1">
        <v>37</v>
      </c>
      <c r="Q1415" s="1">
        <v>5</v>
      </c>
      <c r="R1415" s="1">
        <v>26</v>
      </c>
      <c r="S1415" s="1">
        <v>22</v>
      </c>
      <c r="T1415" s="1">
        <v>47</v>
      </c>
      <c r="U1415" s="1">
        <v>9</v>
      </c>
      <c r="V1415" s="1">
        <v>2</v>
      </c>
      <c r="W1415" s="1">
        <v>5</v>
      </c>
      <c r="X1415" s="1">
        <v>0</v>
      </c>
      <c r="Y1415" s="1"/>
      <c r="Z1415" s="1">
        <v>0</v>
      </c>
      <c r="AA1415" s="1"/>
      <c r="AB1415" s="1"/>
      <c r="AC1415" s="1"/>
      <c r="AD1415" s="1">
        <v>0</v>
      </c>
      <c r="AI1415" t="str">
        <f t="shared" si="415"/>
        <v>Groton</v>
      </c>
      <c r="AJ1415" t="s">
        <v>1803</v>
      </c>
      <c r="AK1415" s="182">
        <v>1</v>
      </c>
      <c r="AL1415" s="7"/>
      <c r="AN1415" s="97">
        <v>50</v>
      </c>
      <c r="AO1415" s="99">
        <v>5</v>
      </c>
      <c r="AP1415" s="99">
        <v>20</v>
      </c>
      <c r="AQ1415" s="106">
        <v>30550</v>
      </c>
      <c r="AR1415" s="106">
        <f t="shared" si="427"/>
        <v>50005</v>
      </c>
      <c r="AS1415" s="9" t="s">
        <v>1711</v>
      </c>
      <c r="AT1415" s="109">
        <f t="shared" si="428"/>
        <v>5030550</v>
      </c>
      <c r="AW1415">
        <v>54.96</v>
      </c>
      <c r="AX1415">
        <v>1</v>
      </c>
      <c r="AY1415">
        <v>53.96</v>
      </c>
      <c r="BA1415" s="7">
        <f t="shared" si="410"/>
        <v>0</v>
      </c>
      <c r="BB1415" s="7">
        <f t="shared" si="411"/>
        <v>0</v>
      </c>
      <c r="BC1415" s="7">
        <f t="shared" si="412"/>
        <v>0</v>
      </c>
      <c r="BD1415" s="7">
        <f t="shared" si="413"/>
        <v>0</v>
      </c>
      <c r="BE1415" s="7">
        <f t="shared" si="414"/>
        <v>1</v>
      </c>
      <c r="BF1415" s="117"/>
      <c r="BG1415" s="1">
        <v>2</v>
      </c>
      <c r="BH1415" s="1">
        <v>1</v>
      </c>
      <c r="BI1415" s="117"/>
      <c r="BJ1415" s="117"/>
      <c r="BK1415" s="168"/>
    </row>
    <row r="1416" spans="1:63" hidden="1" outlineLevel="1">
      <c r="A1416" t="s">
        <v>2303</v>
      </c>
      <c r="B1416" s="9" t="s">
        <v>2938</v>
      </c>
      <c r="C1416" s="1">
        <f t="shared" si="416"/>
        <v>53</v>
      </c>
      <c r="D1416" s="7">
        <f t="shared" si="417"/>
        <v>2</v>
      </c>
      <c r="E1416" s="7">
        <f t="shared" si="418"/>
        <v>5</v>
      </c>
      <c r="F1416" s="7">
        <f t="shared" si="419"/>
        <v>4</v>
      </c>
      <c r="G1416" s="7">
        <f t="shared" si="429"/>
        <v>3</v>
      </c>
      <c r="H1416" s="49">
        <f t="shared" si="420"/>
        <v>15</v>
      </c>
      <c r="I1416" s="177">
        <f t="shared" si="421"/>
        <v>0.28301886792452829</v>
      </c>
      <c r="J1416" s="8"/>
      <c r="K1416" s="2">
        <f t="shared" si="422"/>
        <v>0.20754716981132076</v>
      </c>
      <c r="L1416" s="2">
        <f t="shared" si="423"/>
        <v>1.8867924528301886E-2</v>
      </c>
      <c r="M1416" s="2">
        <f t="shared" si="424"/>
        <v>0.11320754716981132</v>
      </c>
      <c r="N1416" s="2">
        <f t="shared" si="425"/>
        <v>0.15094339622641509</v>
      </c>
      <c r="O1416" s="2">
        <f t="shared" si="426"/>
        <v>0.50943396226415105</v>
      </c>
      <c r="P1416" s="1">
        <v>11</v>
      </c>
      <c r="Q1416" s="1">
        <v>1</v>
      </c>
      <c r="R1416" s="1">
        <v>6</v>
      </c>
      <c r="S1416" s="1">
        <v>8</v>
      </c>
      <c r="T1416" s="1">
        <v>26</v>
      </c>
      <c r="U1416" s="1">
        <v>1</v>
      </c>
      <c r="V1416" s="1">
        <v>0</v>
      </c>
      <c r="W1416" s="1">
        <v>0</v>
      </c>
      <c r="X1416" s="1">
        <v>0</v>
      </c>
      <c r="Y1416" s="1"/>
      <c r="Z1416" s="1">
        <v>0</v>
      </c>
      <c r="AA1416" s="1"/>
      <c r="AB1416" s="1"/>
      <c r="AC1416" s="1"/>
      <c r="AD1416" s="1">
        <v>0</v>
      </c>
      <c r="AI1416" t="str">
        <f t="shared" si="415"/>
        <v>Guildhall</v>
      </c>
      <c r="AJ1416" t="s">
        <v>810</v>
      </c>
      <c r="AK1416" s="182">
        <v>1</v>
      </c>
      <c r="AL1416" s="7"/>
      <c r="AN1416" s="97">
        <v>50</v>
      </c>
      <c r="AO1416" s="99">
        <v>9</v>
      </c>
      <c r="AP1416" s="99">
        <v>55</v>
      </c>
      <c r="AQ1416" s="106">
        <v>30775</v>
      </c>
      <c r="AR1416" s="106">
        <f t="shared" si="427"/>
        <v>50009</v>
      </c>
      <c r="AS1416" s="9" t="s">
        <v>1711</v>
      </c>
      <c r="AT1416" s="109">
        <f t="shared" si="428"/>
        <v>5030775</v>
      </c>
      <c r="AW1416">
        <v>32.72</v>
      </c>
      <c r="AX1416">
        <v>0</v>
      </c>
      <c r="AY1416">
        <v>32.72</v>
      </c>
      <c r="BA1416" s="7">
        <f t="shared" si="410"/>
        <v>0</v>
      </c>
      <c r="BB1416" s="7">
        <f t="shared" si="411"/>
        <v>0</v>
      </c>
      <c r="BC1416" s="7">
        <f t="shared" si="412"/>
        <v>0</v>
      </c>
      <c r="BD1416" s="7">
        <f t="shared" si="413"/>
        <v>0</v>
      </c>
      <c r="BE1416" s="7">
        <f t="shared" si="414"/>
        <v>1</v>
      </c>
      <c r="BF1416" s="117"/>
      <c r="BG1416" s="1">
        <v>0</v>
      </c>
      <c r="BH1416" s="1">
        <v>0</v>
      </c>
      <c r="BI1416" s="117"/>
      <c r="BJ1416" s="117"/>
      <c r="BK1416" s="168"/>
    </row>
    <row r="1417" spans="1:63" hidden="1" outlineLevel="1">
      <c r="A1417" t="s">
        <v>333</v>
      </c>
      <c r="B1417" s="9" t="s">
        <v>2938</v>
      </c>
      <c r="C1417" s="1">
        <f t="shared" si="416"/>
        <v>131</v>
      </c>
      <c r="D1417" s="7">
        <f t="shared" si="417"/>
        <v>2</v>
      </c>
      <c r="E1417" s="7">
        <f t="shared" si="418"/>
        <v>6</v>
      </c>
      <c r="F1417" s="7">
        <f t="shared" si="419"/>
        <v>3</v>
      </c>
      <c r="G1417" s="7">
        <f t="shared" si="429"/>
        <v>4</v>
      </c>
      <c r="H1417" s="49">
        <f t="shared" si="420"/>
        <v>19</v>
      </c>
      <c r="I1417" s="177">
        <f t="shared" si="421"/>
        <v>0.14503816793893129</v>
      </c>
      <c r="J1417" s="8"/>
      <c r="K1417" s="2">
        <f t="shared" si="422"/>
        <v>0.24427480916030533</v>
      </c>
      <c r="L1417" s="2">
        <f t="shared" si="423"/>
        <v>7.6335877862595417E-3</v>
      </c>
      <c r="M1417" s="2">
        <f t="shared" si="424"/>
        <v>0.20610687022900764</v>
      </c>
      <c r="N1417" s="2">
        <f t="shared" si="425"/>
        <v>0.10687022900763359</v>
      </c>
      <c r="O1417" s="2">
        <f t="shared" si="426"/>
        <v>0.4351145038167939</v>
      </c>
      <c r="P1417" s="1">
        <v>32</v>
      </c>
      <c r="Q1417" s="1">
        <v>1</v>
      </c>
      <c r="R1417" s="1">
        <v>27</v>
      </c>
      <c r="S1417" s="1">
        <v>14</v>
      </c>
      <c r="T1417" s="1">
        <v>51</v>
      </c>
      <c r="U1417" s="1">
        <v>5</v>
      </c>
      <c r="V1417" s="1">
        <v>0</v>
      </c>
      <c r="W1417" s="1">
        <v>0</v>
      </c>
      <c r="X1417" s="1">
        <v>1</v>
      </c>
      <c r="Y1417" s="1"/>
      <c r="Z1417" s="1">
        <v>0</v>
      </c>
      <c r="AA1417" s="1"/>
      <c r="AB1417" s="1"/>
      <c r="AC1417" s="1"/>
      <c r="AD1417" s="1">
        <v>0</v>
      </c>
      <c r="AI1417" t="str">
        <f t="shared" si="415"/>
        <v>Guilford</v>
      </c>
      <c r="AJ1417" t="s">
        <v>2452</v>
      </c>
      <c r="AK1417" s="182">
        <v>1</v>
      </c>
      <c r="AL1417" s="7"/>
      <c r="AN1417" s="97">
        <v>50</v>
      </c>
      <c r="AO1417" s="99">
        <v>25</v>
      </c>
      <c r="AP1417" s="99">
        <v>35</v>
      </c>
      <c r="AQ1417" s="106">
        <v>30925</v>
      </c>
      <c r="AR1417" s="106">
        <f t="shared" si="427"/>
        <v>50025</v>
      </c>
      <c r="AS1417" s="9" t="s">
        <v>1711</v>
      </c>
      <c r="AT1417" s="109">
        <f t="shared" si="428"/>
        <v>5030925</v>
      </c>
      <c r="AW1417">
        <v>39.97</v>
      </c>
      <c r="AX1417">
        <v>0.08</v>
      </c>
      <c r="AY1417">
        <v>39.89</v>
      </c>
      <c r="BA1417" s="7">
        <f t="shared" ref="BA1417:BA1480" si="430">IF(D1417=1,1,0)</f>
        <v>0</v>
      </c>
      <c r="BB1417" s="7">
        <f t="shared" ref="BB1417:BB1480" si="431">IF(E1417=1,1,0)</f>
        <v>0</v>
      </c>
      <c r="BC1417" s="7">
        <f t="shared" ref="BC1417:BC1480" si="432">IF(F1417=1,1,0)</f>
        <v>0</v>
      </c>
      <c r="BD1417" s="7">
        <f t="shared" ref="BD1417:BD1480" si="433">IF(G1417=1,1,0)</f>
        <v>0</v>
      </c>
      <c r="BE1417" s="7">
        <f t="shared" ref="BE1417:BE1480" si="434">IF(RANK(T1417,P1417:V1417)=1,1,0)</f>
        <v>1</v>
      </c>
      <c r="BF1417" s="117"/>
      <c r="BG1417" s="1">
        <v>6</v>
      </c>
      <c r="BH1417" s="1">
        <v>0</v>
      </c>
      <c r="BI1417" s="117"/>
      <c r="BJ1417" s="117"/>
      <c r="BK1417" s="168"/>
    </row>
    <row r="1418" spans="1:63" hidden="1" outlineLevel="1">
      <c r="A1418" t="s">
        <v>1556</v>
      </c>
      <c r="B1418" s="9" t="s">
        <v>2938</v>
      </c>
      <c r="C1418" s="1">
        <f t="shared" si="416"/>
        <v>118</v>
      </c>
      <c r="D1418" s="7">
        <f t="shared" si="417"/>
        <v>3</v>
      </c>
      <c r="E1418" s="7">
        <f t="shared" si="418"/>
        <v>6</v>
      </c>
      <c r="F1418" s="7">
        <f t="shared" si="419"/>
        <v>2</v>
      </c>
      <c r="G1418" s="7">
        <f t="shared" si="429"/>
        <v>4</v>
      </c>
      <c r="H1418" s="49">
        <f t="shared" si="420"/>
        <v>30</v>
      </c>
      <c r="I1418" s="177">
        <f t="shared" si="421"/>
        <v>0.25423728813559321</v>
      </c>
      <c r="J1418" s="8"/>
      <c r="K1418" s="2">
        <f t="shared" si="422"/>
        <v>0.1440677966101695</v>
      </c>
      <c r="L1418" s="2">
        <f t="shared" si="423"/>
        <v>3.3898305084745763E-2</v>
      </c>
      <c r="M1418" s="2">
        <f t="shared" si="424"/>
        <v>0.1864406779661017</v>
      </c>
      <c r="N1418" s="2">
        <f t="shared" si="425"/>
        <v>0.11864406779661017</v>
      </c>
      <c r="O1418" s="2">
        <f t="shared" si="426"/>
        <v>0.51694915254237273</v>
      </c>
      <c r="P1418" s="1">
        <v>17</v>
      </c>
      <c r="Q1418" s="1">
        <v>4</v>
      </c>
      <c r="R1418" s="1">
        <v>22</v>
      </c>
      <c r="S1418" s="1">
        <v>14</v>
      </c>
      <c r="T1418" s="1">
        <v>52</v>
      </c>
      <c r="U1418" s="1">
        <v>8</v>
      </c>
      <c r="V1418" s="1">
        <v>0</v>
      </c>
      <c r="W1418" s="1">
        <v>1</v>
      </c>
      <c r="X1418" s="1">
        <v>0</v>
      </c>
      <c r="Y1418" s="1"/>
      <c r="Z1418" s="1">
        <v>0</v>
      </c>
      <c r="AA1418" s="1"/>
      <c r="AB1418" s="1"/>
      <c r="AC1418" s="1"/>
      <c r="AD1418" s="1">
        <v>0</v>
      </c>
      <c r="AI1418" t="str">
        <f t="shared" si="415"/>
        <v>Halifax</v>
      </c>
      <c r="AJ1418" t="s">
        <v>2452</v>
      </c>
      <c r="AK1418" s="182">
        <v>1</v>
      </c>
      <c r="AL1418" s="7"/>
      <c r="AN1418" s="97">
        <v>50</v>
      </c>
      <c r="AO1418" s="99">
        <v>25</v>
      </c>
      <c r="AP1418" s="99">
        <v>40</v>
      </c>
      <c r="AQ1418" s="106">
        <v>31150</v>
      </c>
      <c r="AR1418" s="106">
        <f t="shared" si="427"/>
        <v>50025</v>
      </c>
      <c r="AS1418" s="9" t="s">
        <v>1711</v>
      </c>
      <c r="AT1418" s="109">
        <f t="shared" si="428"/>
        <v>5031150</v>
      </c>
      <c r="AW1418">
        <v>39.799999999999997</v>
      </c>
      <c r="AX1418">
        <v>0.05</v>
      </c>
      <c r="AY1418">
        <v>39.75</v>
      </c>
      <c r="BA1418" s="7">
        <f t="shared" si="430"/>
        <v>0</v>
      </c>
      <c r="BB1418" s="7">
        <f t="shared" si="431"/>
        <v>0</v>
      </c>
      <c r="BC1418" s="7">
        <f t="shared" si="432"/>
        <v>0</v>
      </c>
      <c r="BD1418" s="7">
        <f t="shared" si="433"/>
        <v>0</v>
      </c>
      <c r="BE1418" s="7">
        <f t="shared" si="434"/>
        <v>1</v>
      </c>
      <c r="BF1418" s="117"/>
      <c r="BG1418" s="1">
        <v>2</v>
      </c>
      <c r="BH1418" s="1">
        <v>0</v>
      </c>
      <c r="BI1418" s="117"/>
      <c r="BJ1418" s="117"/>
      <c r="BK1418" s="168"/>
    </row>
    <row r="1419" spans="1:63" hidden="1" outlineLevel="1">
      <c r="A1419" t="s">
        <v>688</v>
      </c>
      <c r="B1419" s="9" t="s">
        <v>2938</v>
      </c>
      <c r="C1419" s="1">
        <f t="shared" si="416"/>
        <v>22</v>
      </c>
      <c r="D1419" s="7">
        <f t="shared" si="417"/>
        <v>4</v>
      </c>
      <c r="E1419" s="7">
        <f t="shared" si="418"/>
        <v>7</v>
      </c>
      <c r="F1419" s="7">
        <f t="shared" si="419"/>
        <v>2</v>
      </c>
      <c r="G1419" s="7">
        <f t="shared" si="429"/>
        <v>4</v>
      </c>
      <c r="H1419" s="49">
        <f t="shared" si="420"/>
        <v>5</v>
      </c>
      <c r="I1419" s="177">
        <f t="shared" si="421"/>
        <v>0.22727272727272727</v>
      </c>
      <c r="J1419" s="8"/>
      <c r="K1419" s="2">
        <f t="shared" si="422"/>
        <v>4.5454545454545456E-2</v>
      </c>
      <c r="L1419" s="2">
        <f t="shared" si="423"/>
        <v>0</v>
      </c>
      <c r="M1419" s="2">
        <f t="shared" si="424"/>
        <v>0.27272727272727271</v>
      </c>
      <c r="N1419" s="2">
        <f t="shared" si="425"/>
        <v>4.5454545454545456E-2</v>
      </c>
      <c r="O1419" s="2">
        <f t="shared" si="426"/>
        <v>0.63636363636363646</v>
      </c>
      <c r="P1419" s="1">
        <v>1</v>
      </c>
      <c r="Q1419" s="1">
        <v>0</v>
      </c>
      <c r="R1419" s="1">
        <v>6</v>
      </c>
      <c r="S1419" s="1">
        <v>1</v>
      </c>
      <c r="T1419" s="1">
        <v>11</v>
      </c>
      <c r="U1419" s="1">
        <v>2</v>
      </c>
      <c r="V1419" s="1">
        <v>0</v>
      </c>
      <c r="W1419" s="1">
        <v>0</v>
      </c>
      <c r="X1419" s="1">
        <v>0</v>
      </c>
      <c r="Y1419" s="1"/>
      <c r="Z1419" s="1">
        <v>0</v>
      </c>
      <c r="AA1419" s="1"/>
      <c r="AB1419" s="1"/>
      <c r="AC1419" s="1"/>
      <c r="AD1419" s="1">
        <v>1</v>
      </c>
      <c r="AI1419" t="str">
        <f t="shared" si="415"/>
        <v>Hancock</v>
      </c>
      <c r="AJ1419" t="s">
        <v>1826</v>
      </c>
      <c r="AK1419" s="182">
        <v>1</v>
      </c>
      <c r="AL1419" s="7"/>
      <c r="AN1419" s="97">
        <v>50</v>
      </c>
      <c r="AO1419" s="99">
        <v>1</v>
      </c>
      <c r="AP1419" s="99">
        <v>40</v>
      </c>
      <c r="AQ1419" s="106">
        <v>31525</v>
      </c>
      <c r="AR1419" s="106">
        <f t="shared" si="427"/>
        <v>50001</v>
      </c>
      <c r="AS1419" s="9" t="s">
        <v>1711</v>
      </c>
      <c r="AT1419" s="109">
        <f t="shared" si="428"/>
        <v>5031525</v>
      </c>
      <c r="AW1419">
        <v>38.46</v>
      </c>
      <c r="AX1419">
        <v>0.02</v>
      </c>
      <c r="AY1419">
        <v>38.44</v>
      </c>
      <c r="BA1419" s="7">
        <f t="shared" si="430"/>
        <v>0</v>
      </c>
      <c r="BB1419" s="7">
        <f t="shared" si="431"/>
        <v>0</v>
      </c>
      <c r="BC1419" s="7">
        <f t="shared" si="432"/>
        <v>0</v>
      </c>
      <c r="BD1419" s="7">
        <f t="shared" si="433"/>
        <v>0</v>
      </c>
      <c r="BE1419" s="7">
        <f t="shared" si="434"/>
        <v>1</v>
      </c>
      <c r="BF1419" s="117"/>
      <c r="BG1419" s="1">
        <v>0</v>
      </c>
      <c r="BH1419" s="1">
        <v>0</v>
      </c>
      <c r="BI1419" s="117"/>
      <c r="BJ1419" s="117"/>
      <c r="BK1419" s="168"/>
    </row>
    <row r="1420" spans="1:63" hidden="1" outlineLevel="1">
      <c r="A1420" t="s">
        <v>2716</v>
      </c>
      <c r="B1420" s="9" t="s">
        <v>2938</v>
      </c>
      <c r="C1420" s="1">
        <f t="shared" si="416"/>
        <v>228</v>
      </c>
      <c r="D1420" s="7">
        <f t="shared" si="417"/>
        <v>2</v>
      </c>
      <c r="E1420" s="7">
        <f t="shared" si="418"/>
        <v>6</v>
      </c>
      <c r="F1420" s="7">
        <f t="shared" si="419"/>
        <v>3</v>
      </c>
      <c r="G1420" s="7">
        <f t="shared" si="429"/>
        <v>4</v>
      </c>
      <c r="H1420" s="49">
        <f t="shared" si="420"/>
        <v>19</v>
      </c>
      <c r="I1420" s="177">
        <f t="shared" si="421"/>
        <v>8.3333333333333329E-2</v>
      </c>
      <c r="J1420" s="8"/>
      <c r="K1420" s="2">
        <f t="shared" si="422"/>
        <v>0.28947368421052633</v>
      </c>
      <c r="L1420" s="2">
        <f t="shared" si="423"/>
        <v>1.7543859649122806E-2</v>
      </c>
      <c r="M1420" s="2">
        <f t="shared" si="424"/>
        <v>0.21052631578947367</v>
      </c>
      <c r="N1420" s="2">
        <f t="shared" si="425"/>
        <v>6.1403508771929821E-2</v>
      </c>
      <c r="O1420" s="2">
        <f t="shared" si="426"/>
        <v>0.42105263157894735</v>
      </c>
      <c r="P1420" s="1">
        <v>66</v>
      </c>
      <c r="Q1420" s="1">
        <v>4</v>
      </c>
      <c r="R1420" s="1">
        <v>48</v>
      </c>
      <c r="S1420" s="1">
        <v>14</v>
      </c>
      <c r="T1420" s="1">
        <v>85</v>
      </c>
      <c r="U1420" s="1">
        <v>5</v>
      </c>
      <c r="V1420" s="1">
        <v>0</v>
      </c>
      <c r="W1420" s="1">
        <v>3</v>
      </c>
      <c r="X1420" s="1">
        <v>1</v>
      </c>
      <c r="Y1420" s="1"/>
      <c r="Z1420" s="1">
        <v>1</v>
      </c>
      <c r="AA1420" s="1"/>
      <c r="AB1420" s="1"/>
      <c r="AC1420" s="1"/>
      <c r="AD1420" s="1">
        <v>1</v>
      </c>
      <c r="AI1420" t="str">
        <f t="shared" si="415"/>
        <v>Hardwick</v>
      </c>
      <c r="AJ1420" t="s">
        <v>1803</v>
      </c>
      <c r="AK1420" s="182">
        <v>1</v>
      </c>
      <c r="AL1420" s="7"/>
      <c r="AN1420" s="97">
        <v>50</v>
      </c>
      <c r="AO1420" s="99">
        <v>5</v>
      </c>
      <c r="AP1420" s="99">
        <v>25</v>
      </c>
      <c r="AQ1420" s="106">
        <v>31825</v>
      </c>
      <c r="AR1420" s="106">
        <f t="shared" si="427"/>
        <v>50005</v>
      </c>
      <c r="AS1420" s="9" t="s">
        <v>1711</v>
      </c>
      <c r="AT1420" s="109">
        <f t="shared" si="428"/>
        <v>5031825</v>
      </c>
      <c r="AW1420">
        <v>38.89</v>
      </c>
      <c r="AX1420">
        <v>0.36</v>
      </c>
      <c r="AY1420">
        <v>38.53</v>
      </c>
      <c r="BA1420" s="7">
        <f t="shared" si="430"/>
        <v>0</v>
      </c>
      <c r="BB1420" s="7">
        <f t="shared" si="431"/>
        <v>0</v>
      </c>
      <c r="BC1420" s="7">
        <f t="shared" si="432"/>
        <v>0</v>
      </c>
      <c r="BD1420" s="7">
        <f t="shared" si="433"/>
        <v>0</v>
      </c>
      <c r="BE1420" s="7">
        <f t="shared" si="434"/>
        <v>1</v>
      </c>
      <c r="BF1420" s="117"/>
      <c r="BG1420" s="1">
        <v>0</v>
      </c>
      <c r="BH1420" s="1">
        <v>0</v>
      </c>
      <c r="BI1420" s="117"/>
      <c r="BJ1420" s="117"/>
      <c r="BK1420" s="168"/>
    </row>
    <row r="1421" spans="1:63" hidden="1" outlineLevel="1">
      <c r="A1421" t="s">
        <v>1567</v>
      </c>
      <c r="B1421" s="9" t="s">
        <v>2938</v>
      </c>
      <c r="C1421" s="1">
        <f t="shared" si="416"/>
        <v>1034</v>
      </c>
      <c r="D1421" s="7">
        <f t="shared" si="417"/>
        <v>1</v>
      </c>
      <c r="E1421" s="7">
        <f t="shared" si="418"/>
        <v>6</v>
      </c>
      <c r="F1421" s="7">
        <f t="shared" si="419"/>
        <v>3</v>
      </c>
      <c r="G1421" s="7">
        <f t="shared" si="429"/>
        <v>4</v>
      </c>
      <c r="H1421" s="49">
        <f t="shared" si="420"/>
        <v>1</v>
      </c>
      <c r="I1421" s="177">
        <f t="shared" si="421"/>
        <v>9.6711798839458415E-4</v>
      </c>
      <c r="J1421" s="8"/>
      <c r="K1421" s="2">
        <f t="shared" si="422"/>
        <v>0.31624758220502902</v>
      </c>
      <c r="L1421" s="2">
        <f t="shared" si="423"/>
        <v>2.6112185686653772E-2</v>
      </c>
      <c r="M1421" s="2">
        <f t="shared" si="424"/>
        <v>0.17891682785299806</v>
      </c>
      <c r="N1421" s="2">
        <f t="shared" si="425"/>
        <v>9.187620889748549E-2</v>
      </c>
      <c r="O1421" s="2">
        <f t="shared" si="426"/>
        <v>0.38684719535783368</v>
      </c>
      <c r="P1421" s="1">
        <v>327</v>
      </c>
      <c r="Q1421" s="1">
        <v>27</v>
      </c>
      <c r="R1421" s="1">
        <v>185</v>
      </c>
      <c r="S1421" s="1">
        <v>95</v>
      </c>
      <c r="T1421" s="1">
        <v>326</v>
      </c>
      <c r="U1421" s="1">
        <v>52</v>
      </c>
      <c r="V1421" s="1">
        <v>5</v>
      </c>
      <c r="W1421" s="1">
        <v>10</v>
      </c>
      <c r="X1421" s="1">
        <v>3</v>
      </c>
      <c r="Y1421" s="1"/>
      <c r="Z1421" s="1">
        <v>3</v>
      </c>
      <c r="AA1421" s="1"/>
      <c r="AB1421" s="1"/>
      <c r="AC1421" s="1"/>
      <c r="AD1421" s="1">
        <v>1</v>
      </c>
      <c r="AI1421" t="str">
        <f t="shared" si="415"/>
        <v>Hartford</v>
      </c>
      <c r="AJ1421" t="s">
        <v>1842</v>
      </c>
      <c r="AK1421" s="182">
        <v>1</v>
      </c>
      <c r="AL1421" s="7"/>
      <c r="AN1421" s="97">
        <v>50</v>
      </c>
      <c r="AO1421" s="99">
        <v>27</v>
      </c>
      <c r="AP1421" s="99">
        <v>40</v>
      </c>
      <c r="AQ1421" s="106">
        <v>32275</v>
      </c>
      <c r="AR1421" s="106">
        <f t="shared" si="427"/>
        <v>50027</v>
      </c>
      <c r="AS1421" s="9" t="s">
        <v>1711</v>
      </c>
      <c r="AT1421" s="109">
        <f t="shared" si="428"/>
        <v>5032275</v>
      </c>
      <c r="AW1421">
        <v>45.9</v>
      </c>
      <c r="AX1421">
        <v>0.75</v>
      </c>
      <c r="AY1421">
        <v>45.15</v>
      </c>
      <c r="BA1421" s="7">
        <f t="shared" si="430"/>
        <v>1</v>
      </c>
      <c r="BB1421" s="7">
        <f t="shared" si="431"/>
        <v>0</v>
      </c>
      <c r="BC1421" s="7">
        <f t="shared" si="432"/>
        <v>0</v>
      </c>
      <c r="BD1421" s="7">
        <f t="shared" si="433"/>
        <v>0</v>
      </c>
      <c r="BE1421" s="7">
        <f t="shared" si="434"/>
        <v>0</v>
      </c>
      <c r="BF1421" s="117"/>
      <c r="BG1421" s="1">
        <v>0</v>
      </c>
      <c r="BH1421" s="1">
        <v>0</v>
      </c>
      <c r="BI1421" s="117"/>
      <c r="BJ1421" s="117"/>
      <c r="BK1421" s="168"/>
    </row>
    <row r="1422" spans="1:63" hidden="1" outlineLevel="1">
      <c r="A1422" t="s">
        <v>1631</v>
      </c>
      <c r="B1422" s="9" t="s">
        <v>2938</v>
      </c>
      <c r="C1422" s="1">
        <f t="shared" si="416"/>
        <v>349</v>
      </c>
      <c r="D1422" s="7">
        <f t="shared" si="417"/>
        <v>2</v>
      </c>
      <c r="E1422" s="7">
        <f t="shared" si="418"/>
        <v>9</v>
      </c>
      <c r="F1422" s="7">
        <f t="shared" si="419"/>
        <v>3</v>
      </c>
      <c r="G1422" s="7">
        <f t="shared" si="429"/>
        <v>4</v>
      </c>
      <c r="H1422" s="49">
        <f t="shared" si="420"/>
        <v>18</v>
      </c>
      <c r="I1422" s="177">
        <f t="shared" si="421"/>
        <v>5.1575931232091692E-2</v>
      </c>
      <c r="J1422" s="8"/>
      <c r="K1422" s="2">
        <f t="shared" si="422"/>
        <v>0.30372492836676218</v>
      </c>
      <c r="L1422" s="2">
        <f t="shared" si="423"/>
        <v>5.7306590257879654E-3</v>
      </c>
      <c r="M1422" s="2">
        <f t="shared" si="424"/>
        <v>0.166189111747851</v>
      </c>
      <c r="N1422" s="2">
        <f t="shared" si="425"/>
        <v>0.10601719197707736</v>
      </c>
      <c r="O1422" s="2">
        <f t="shared" si="426"/>
        <v>0.41833810888252143</v>
      </c>
      <c r="P1422" s="1">
        <v>106</v>
      </c>
      <c r="Q1422" s="1">
        <v>2</v>
      </c>
      <c r="R1422" s="1">
        <v>58</v>
      </c>
      <c r="S1422" s="1">
        <v>37</v>
      </c>
      <c r="T1422" s="1">
        <v>124</v>
      </c>
      <c r="U1422" s="1">
        <v>11</v>
      </c>
      <c r="V1422" s="1">
        <v>3</v>
      </c>
      <c r="W1422" s="1">
        <v>1</v>
      </c>
      <c r="X1422" s="1">
        <v>3</v>
      </c>
      <c r="Y1422" s="1"/>
      <c r="Z1422" s="1">
        <v>4</v>
      </c>
      <c r="AA1422" s="1"/>
      <c r="AB1422" s="1"/>
      <c r="AC1422" s="1"/>
      <c r="AD1422" s="1">
        <v>0</v>
      </c>
      <c r="AI1422" t="str">
        <f t="shared" si="415"/>
        <v>Hartland</v>
      </c>
      <c r="AJ1422" t="s">
        <v>1842</v>
      </c>
      <c r="AK1422" s="182">
        <v>1</v>
      </c>
      <c r="AL1422" s="7"/>
      <c r="AN1422" s="97">
        <v>50</v>
      </c>
      <c r="AO1422" s="99">
        <v>27</v>
      </c>
      <c r="AP1422" s="99">
        <v>45</v>
      </c>
      <c r="AQ1422" s="106">
        <v>32425</v>
      </c>
      <c r="AR1422" s="106">
        <f t="shared" si="427"/>
        <v>50027</v>
      </c>
      <c r="AS1422" s="9" t="s">
        <v>1711</v>
      </c>
      <c r="AT1422" s="109">
        <f t="shared" si="428"/>
        <v>5032425</v>
      </c>
      <c r="AW1422">
        <v>45.19</v>
      </c>
      <c r="AX1422">
        <v>0.24</v>
      </c>
      <c r="AY1422">
        <v>44.96</v>
      </c>
      <c r="BA1422" s="7">
        <f t="shared" si="430"/>
        <v>0</v>
      </c>
      <c r="BB1422" s="7">
        <f t="shared" si="431"/>
        <v>0</v>
      </c>
      <c r="BC1422" s="7">
        <f t="shared" si="432"/>
        <v>0</v>
      </c>
      <c r="BD1422" s="7">
        <f t="shared" si="433"/>
        <v>0</v>
      </c>
      <c r="BE1422" s="7">
        <f t="shared" si="434"/>
        <v>1</v>
      </c>
      <c r="BF1422" s="117"/>
      <c r="BG1422" s="1">
        <v>0</v>
      </c>
      <c r="BH1422" s="1">
        <v>0</v>
      </c>
      <c r="BI1422" s="117"/>
      <c r="BJ1422" s="117"/>
      <c r="BK1422" s="168"/>
    </row>
    <row r="1423" spans="1:63" hidden="1" outlineLevel="1">
      <c r="A1423" t="s">
        <v>3089</v>
      </c>
      <c r="B1423" s="9" t="s">
        <v>2938</v>
      </c>
      <c r="C1423" s="1">
        <f t="shared" si="416"/>
        <v>327</v>
      </c>
      <c r="D1423" s="7">
        <f t="shared" si="417"/>
        <v>3</v>
      </c>
      <c r="E1423" s="7">
        <f t="shared" si="418"/>
        <v>6</v>
      </c>
      <c r="F1423" s="7">
        <f t="shared" si="419"/>
        <v>2</v>
      </c>
      <c r="G1423" s="7">
        <f t="shared" si="429"/>
        <v>4</v>
      </c>
      <c r="H1423" s="49">
        <f t="shared" si="420"/>
        <v>77</v>
      </c>
      <c r="I1423" s="177">
        <f t="shared" si="421"/>
        <v>0.23547400611620795</v>
      </c>
      <c r="J1423" s="8"/>
      <c r="K1423" s="2">
        <f t="shared" si="422"/>
        <v>0.19571865443425077</v>
      </c>
      <c r="L1423" s="2">
        <f t="shared" si="423"/>
        <v>1.834862385321101E-2</v>
      </c>
      <c r="M1423" s="2">
        <f t="shared" si="424"/>
        <v>0.19877675840978593</v>
      </c>
      <c r="N1423" s="2">
        <f t="shared" si="425"/>
        <v>8.8685015290519878E-2</v>
      </c>
      <c r="O1423" s="2">
        <f t="shared" si="426"/>
        <v>0.49847094801223246</v>
      </c>
      <c r="P1423" s="1">
        <v>64</v>
      </c>
      <c r="Q1423" s="1">
        <v>6</v>
      </c>
      <c r="R1423" s="1">
        <v>65</v>
      </c>
      <c r="S1423" s="1">
        <v>29</v>
      </c>
      <c r="T1423" s="1">
        <v>142</v>
      </c>
      <c r="U1423" s="1">
        <v>9</v>
      </c>
      <c r="V1423" s="1">
        <v>2</v>
      </c>
      <c r="W1423" s="1">
        <v>1</v>
      </c>
      <c r="X1423" s="1">
        <v>3</v>
      </c>
      <c r="Y1423" s="1"/>
      <c r="Z1423" s="1">
        <v>5</v>
      </c>
      <c r="AA1423" s="1"/>
      <c r="AB1423" s="1"/>
      <c r="AC1423" s="1"/>
      <c r="AD1423" s="1">
        <v>1</v>
      </c>
      <c r="AI1423" t="str">
        <f t="shared" si="415"/>
        <v>Highgate</v>
      </c>
      <c r="AJ1423" t="s">
        <v>2409</v>
      </c>
      <c r="AK1423" s="182">
        <v>1</v>
      </c>
      <c r="AL1423" s="7"/>
      <c r="AN1423" s="97">
        <v>50</v>
      </c>
      <c r="AO1423" s="99">
        <v>11</v>
      </c>
      <c r="AP1423" s="99">
        <v>50</v>
      </c>
      <c r="AQ1423" s="106">
        <v>33025</v>
      </c>
      <c r="AR1423" s="106">
        <f t="shared" si="427"/>
        <v>50011</v>
      </c>
      <c r="AS1423" s="9" t="s">
        <v>1711</v>
      </c>
      <c r="AT1423" s="109">
        <f t="shared" si="428"/>
        <v>5033025</v>
      </c>
      <c r="AW1423">
        <v>59.89</v>
      </c>
      <c r="AX1423">
        <v>8.74</v>
      </c>
      <c r="AY1423">
        <v>51.14</v>
      </c>
      <c r="BA1423" s="7">
        <f t="shared" si="430"/>
        <v>0</v>
      </c>
      <c r="BB1423" s="7">
        <f t="shared" si="431"/>
        <v>0</v>
      </c>
      <c r="BC1423" s="7">
        <f t="shared" si="432"/>
        <v>0</v>
      </c>
      <c r="BD1423" s="7">
        <f t="shared" si="433"/>
        <v>0</v>
      </c>
      <c r="BE1423" s="7">
        <f t="shared" si="434"/>
        <v>1</v>
      </c>
      <c r="BF1423" s="117"/>
      <c r="BG1423" s="1">
        <v>1</v>
      </c>
      <c r="BH1423" s="1">
        <v>2</v>
      </c>
      <c r="BI1423" s="117"/>
      <c r="BJ1423" s="117"/>
      <c r="BK1423" s="168"/>
    </row>
    <row r="1424" spans="1:63" hidden="1" outlineLevel="1">
      <c r="A1424" t="s">
        <v>2357</v>
      </c>
      <c r="B1424" s="9" t="s">
        <v>2938</v>
      </c>
      <c r="C1424" s="1">
        <f t="shared" si="416"/>
        <v>452</v>
      </c>
      <c r="D1424" s="7">
        <f t="shared" si="417"/>
        <v>1</v>
      </c>
      <c r="E1424" s="7">
        <f t="shared" si="418"/>
        <v>5</v>
      </c>
      <c r="F1424" s="7">
        <f t="shared" si="419"/>
        <v>3</v>
      </c>
      <c r="G1424" s="7">
        <f t="shared" si="429"/>
        <v>4</v>
      </c>
      <c r="H1424" s="49">
        <f t="shared" si="420"/>
        <v>81</v>
      </c>
      <c r="I1424" s="177">
        <f t="shared" si="421"/>
        <v>0.17920353982300885</v>
      </c>
      <c r="J1424" s="8"/>
      <c r="K1424" s="2">
        <f t="shared" si="422"/>
        <v>0.41371681415929201</v>
      </c>
      <c r="L1424" s="2">
        <f t="shared" si="423"/>
        <v>1.5486725663716814E-2</v>
      </c>
      <c r="M1424" s="2">
        <f t="shared" si="424"/>
        <v>0.19247787610619468</v>
      </c>
      <c r="N1424" s="2">
        <f t="shared" si="425"/>
        <v>0.1084070796460177</v>
      </c>
      <c r="O1424" s="2">
        <f t="shared" si="426"/>
        <v>0.26991150442477885</v>
      </c>
      <c r="P1424" s="1">
        <v>187</v>
      </c>
      <c r="Q1424" s="1">
        <v>7</v>
      </c>
      <c r="R1424" s="1">
        <v>87</v>
      </c>
      <c r="S1424" s="1">
        <v>49</v>
      </c>
      <c r="T1424" s="1">
        <v>106</v>
      </c>
      <c r="U1424" s="1">
        <v>6</v>
      </c>
      <c r="V1424" s="1">
        <v>4</v>
      </c>
      <c r="W1424" s="1">
        <v>1</v>
      </c>
      <c r="X1424" s="1">
        <v>1</v>
      </c>
      <c r="Y1424" s="1"/>
      <c r="Z1424" s="1">
        <v>4</v>
      </c>
      <c r="AA1424" s="1"/>
      <c r="AB1424" s="1"/>
      <c r="AC1424" s="1"/>
      <c r="AD1424" s="1">
        <v>0</v>
      </c>
      <c r="AI1424" t="str">
        <f t="shared" si="415"/>
        <v>Hinesburg</v>
      </c>
      <c r="AJ1424" t="s">
        <v>1847</v>
      </c>
      <c r="AK1424" s="182">
        <v>1</v>
      </c>
      <c r="AL1424" s="7"/>
      <c r="AN1424" s="97">
        <v>50</v>
      </c>
      <c r="AO1424" s="99">
        <v>7</v>
      </c>
      <c r="AP1424" s="99">
        <v>35</v>
      </c>
      <c r="AQ1424" s="106">
        <v>33475</v>
      </c>
      <c r="AR1424" s="106">
        <f t="shared" si="427"/>
        <v>50007</v>
      </c>
      <c r="AS1424" s="9" t="s">
        <v>1711</v>
      </c>
      <c r="AT1424" s="109">
        <f t="shared" si="428"/>
        <v>5033475</v>
      </c>
      <c r="AW1424">
        <v>40.119999999999997</v>
      </c>
      <c r="AX1424">
        <v>0.3</v>
      </c>
      <c r="AY1424">
        <v>39.81</v>
      </c>
      <c r="BA1424" s="7">
        <f t="shared" si="430"/>
        <v>1</v>
      </c>
      <c r="BB1424" s="7">
        <f t="shared" si="431"/>
        <v>0</v>
      </c>
      <c r="BC1424" s="7">
        <f t="shared" si="432"/>
        <v>0</v>
      </c>
      <c r="BD1424" s="7">
        <f t="shared" si="433"/>
        <v>0</v>
      </c>
      <c r="BE1424" s="7">
        <f t="shared" si="434"/>
        <v>0</v>
      </c>
      <c r="BF1424" s="117"/>
      <c r="BG1424" s="1">
        <v>1</v>
      </c>
      <c r="BH1424" s="1">
        <v>0</v>
      </c>
      <c r="BI1424" s="117"/>
      <c r="BJ1424" s="117"/>
      <c r="BK1424" s="168"/>
    </row>
    <row r="1425" spans="1:63" hidden="1" outlineLevel="1">
      <c r="A1425" t="s">
        <v>2729</v>
      </c>
      <c r="B1425" s="9" t="s">
        <v>2938</v>
      </c>
      <c r="C1425" s="1">
        <f t="shared" si="416"/>
        <v>78</v>
      </c>
      <c r="D1425" s="7">
        <f t="shared" si="417"/>
        <v>2</v>
      </c>
      <c r="E1425" s="7">
        <f t="shared" si="418"/>
        <v>7</v>
      </c>
      <c r="F1425" s="7">
        <f t="shared" si="419"/>
        <v>3</v>
      </c>
      <c r="G1425" s="7">
        <f t="shared" si="429"/>
        <v>4</v>
      </c>
      <c r="H1425" s="49">
        <f t="shared" si="420"/>
        <v>18</v>
      </c>
      <c r="I1425" s="177">
        <f t="shared" si="421"/>
        <v>0.23076923076923078</v>
      </c>
      <c r="J1425" s="8"/>
      <c r="K1425" s="2">
        <f t="shared" si="422"/>
        <v>0.24358974358974358</v>
      </c>
      <c r="L1425" s="2">
        <f t="shared" si="423"/>
        <v>0</v>
      </c>
      <c r="M1425" s="2">
        <f t="shared" si="424"/>
        <v>0.12820512820512819</v>
      </c>
      <c r="N1425" s="2">
        <f t="shared" si="425"/>
        <v>0.11538461538461539</v>
      </c>
      <c r="O1425" s="2">
        <f t="shared" si="426"/>
        <v>0.51282051282051277</v>
      </c>
      <c r="P1425" s="1">
        <v>19</v>
      </c>
      <c r="Q1425" s="1">
        <v>0</v>
      </c>
      <c r="R1425" s="1">
        <v>10</v>
      </c>
      <c r="S1425" s="1">
        <v>9</v>
      </c>
      <c r="T1425" s="1">
        <v>37</v>
      </c>
      <c r="U1425" s="1">
        <v>2</v>
      </c>
      <c r="V1425" s="1">
        <v>0</v>
      </c>
      <c r="W1425" s="1">
        <v>0</v>
      </c>
      <c r="X1425" s="1">
        <v>1</v>
      </c>
      <c r="Y1425" s="1"/>
      <c r="Z1425" s="1">
        <v>0</v>
      </c>
      <c r="AA1425" s="1"/>
      <c r="AB1425" s="1"/>
      <c r="AC1425" s="1"/>
      <c r="AD1425" s="1">
        <v>0</v>
      </c>
      <c r="AI1425" t="str">
        <f t="shared" si="415"/>
        <v>Holland</v>
      </c>
      <c r="AJ1425" t="s">
        <v>2168</v>
      </c>
      <c r="AK1425" s="182">
        <v>1</v>
      </c>
      <c r="AL1425" s="7"/>
      <c r="AN1425" s="97">
        <v>50</v>
      </c>
      <c r="AO1425" s="99">
        <v>19</v>
      </c>
      <c r="AP1425" s="99">
        <v>50</v>
      </c>
      <c r="AQ1425" s="106">
        <v>33775</v>
      </c>
      <c r="AR1425" s="106">
        <f t="shared" si="427"/>
        <v>50019</v>
      </c>
      <c r="AS1425" s="9" t="s">
        <v>1711</v>
      </c>
      <c r="AT1425" s="109">
        <f t="shared" si="428"/>
        <v>5033775</v>
      </c>
      <c r="AW1425">
        <v>38.229999999999997</v>
      </c>
      <c r="AX1425">
        <v>0.63</v>
      </c>
      <c r="AY1425">
        <v>37.6</v>
      </c>
      <c r="BA1425" s="7">
        <f t="shared" si="430"/>
        <v>0</v>
      </c>
      <c r="BB1425" s="7">
        <f t="shared" si="431"/>
        <v>0</v>
      </c>
      <c r="BC1425" s="7">
        <f t="shared" si="432"/>
        <v>0</v>
      </c>
      <c r="BD1425" s="7">
        <f t="shared" si="433"/>
        <v>0</v>
      </c>
      <c r="BE1425" s="7">
        <f t="shared" si="434"/>
        <v>1</v>
      </c>
      <c r="BF1425" s="117"/>
      <c r="BG1425" s="1">
        <v>0</v>
      </c>
      <c r="BH1425" s="1">
        <v>0</v>
      </c>
      <c r="BI1425" s="117"/>
      <c r="BJ1425" s="117"/>
      <c r="BK1425" s="168"/>
    </row>
    <row r="1426" spans="1:63" hidden="1" outlineLevel="1">
      <c r="A1426" t="s">
        <v>2448</v>
      </c>
      <c r="B1426" s="9" t="s">
        <v>2938</v>
      </c>
      <c r="C1426" s="1">
        <f t="shared" si="416"/>
        <v>97</v>
      </c>
      <c r="D1426" s="7">
        <f t="shared" si="417"/>
        <v>1</v>
      </c>
      <c r="E1426" s="7">
        <f t="shared" si="418"/>
        <v>9</v>
      </c>
      <c r="F1426" s="7">
        <f t="shared" si="419"/>
        <v>3</v>
      </c>
      <c r="G1426" s="7">
        <f t="shared" si="429"/>
        <v>4</v>
      </c>
      <c r="H1426" s="49">
        <f t="shared" si="420"/>
        <v>4</v>
      </c>
      <c r="I1426" s="177">
        <f t="shared" si="421"/>
        <v>4.1237113402061855E-2</v>
      </c>
      <c r="J1426" s="8"/>
      <c r="K1426" s="2">
        <f t="shared" si="422"/>
        <v>0.35051546391752575</v>
      </c>
      <c r="L1426" s="2">
        <f t="shared" si="423"/>
        <v>0</v>
      </c>
      <c r="M1426" s="2">
        <f t="shared" si="424"/>
        <v>0.14432989690721648</v>
      </c>
      <c r="N1426" s="2">
        <f t="shared" si="425"/>
        <v>8.247422680412371E-2</v>
      </c>
      <c r="O1426" s="2">
        <f t="shared" si="426"/>
        <v>0.42268041237113402</v>
      </c>
      <c r="P1426" s="1">
        <v>34</v>
      </c>
      <c r="Q1426" s="1">
        <v>0</v>
      </c>
      <c r="R1426" s="1">
        <v>14</v>
      </c>
      <c r="S1426" s="1">
        <v>8</v>
      </c>
      <c r="T1426" s="1">
        <v>30</v>
      </c>
      <c r="U1426" s="1">
        <v>7</v>
      </c>
      <c r="V1426" s="1">
        <v>1</v>
      </c>
      <c r="W1426" s="1">
        <v>0</v>
      </c>
      <c r="X1426" s="1">
        <v>1</v>
      </c>
      <c r="Y1426" s="1"/>
      <c r="Z1426" s="1">
        <v>0</v>
      </c>
      <c r="AA1426" s="1"/>
      <c r="AB1426" s="1"/>
      <c r="AC1426" s="1"/>
      <c r="AD1426" s="1">
        <v>2</v>
      </c>
      <c r="AI1426" t="str">
        <f t="shared" si="415"/>
        <v>Hubbardton</v>
      </c>
      <c r="AJ1426" t="s">
        <v>831</v>
      </c>
      <c r="AK1426" s="182">
        <v>1</v>
      </c>
      <c r="AL1426" s="7"/>
      <c r="AN1426" s="97">
        <v>50</v>
      </c>
      <c r="AO1426" s="99">
        <v>21</v>
      </c>
      <c r="AP1426" s="99">
        <v>40</v>
      </c>
      <c r="AQ1426" s="106">
        <v>34450</v>
      </c>
      <c r="AR1426" s="106">
        <f t="shared" si="427"/>
        <v>50021</v>
      </c>
      <c r="AS1426" s="9" t="s">
        <v>1711</v>
      </c>
      <c r="AT1426" s="109">
        <f t="shared" si="428"/>
        <v>5034450</v>
      </c>
      <c r="AW1426">
        <v>28.85</v>
      </c>
      <c r="AX1426">
        <v>1.33</v>
      </c>
      <c r="AY1426">
        <v>27.52</v>
      </c>
      <c r="BA1426" s="7">
        <f t="shared" si="430"/>
        <v>1</v>
      </c>
      <c r="BB1426" s="7">
        <f t="shared" si="431"/>
        <v>0</v>
      </c>
      <c r="BC1426" s="7">
        <f t="shared" si="432"/>
        <v>0</v>
      </c>
      <c r="BD1426" s="7">
        <f t="shared" si="433"/>
        <v>0</v>
      </c>
      <c r="BE1426" s="7">
        <f t="shared" si="434"/>
        <v>0</v>
      </c>
      <c r="BF1426" s="117"/>
      <c r="BG1426" s="1">
        <v>2</v>
      </c>
      <c r="BH1426" s="1">
        <v>0</v>
      </c>
      <c r="BI1426" s="117"/>
      <c r="BJ1426" s="117"/>
      <c r="BK1426" s="168"/>
    </row>
    <row r="1427" spans="1:63" hidden="1" outlineLevel="1">
      <c r="A1427" t="s">
        <v>2333</v>
      </c>
      <c r="B1427" s="9" t="s">
        <v>2938</v>
      </c>
      <c r="C1427" s="1">
        <f t="shared" si="416"/>
        <v>143</v>
      </c>
      <c r="D1427" s="7">
        <f t="shared" si="417"/>
        <v>2</v>
      </c>
      <c r="E1427" s="7">
        <f t="shared" si="418"/>
        <v>6</v>
      </c>
      <c r="F1427" s="7">
        <f t="shared" si="419"/>
        <v>4</v>
      </c>
      <c r="G1427" s="7">
        <f t="shared" si="429"/>
        <v>3</v>
      </c>
      <c r="H1427" s="49">
        <f t="shared" si="420"/>
        <v>5</v>
      </c>
      <c r="I1427" s="177">
        <f t="shared" si="421"/>
        <v>3.4965034965034968E-2</v>
      </c>
      <c r="J1427" s="8"/>
      <c r="K1427" s="2">
        <f t="shared" si="422"/>
        <v>0.30069930069930068</v>
      </c>
      <c r="L1427" s="2">
        <f t="shared" si="423"/>
        <v>1.3986013986013986E-2</v>
      </c>
      <c r="M1427" s="2">
        <f t="shared" si="424"/>
        <v>0.11888111888111888</v>
      </c>
      <c r="N1427" s="2">
        <f t="shared" si="425"/>
        <v>0.13286713286713286</v>
      </c>
      <c r="O1427" s="2">
        <f t="shared" si="426"/>
        <v>0.43356643356643371</v>
      </c>
      <c r="P1427" s="1">
        <v>43</v>
      </c>
      <c r="Q1427" s="1">
        <v>2</v>
      </c>
      <c r="R1427" s="1">
        <v>17</v>
      </c>
      <c r="S1427" s="1">
        <v>19</v>
      </c>
      <c r="T1427" s="1">
        <v>48</v>
      </c>
      <c r="U1427" s="1">
        <v>8</v>
      </c>
      <c r="V1427" s="1">
        <v>1</v>
      </c>
      <c r="W1427" s="1">
        <v>0</v>
      </c>
      <c r="X1427" s="1">
        <v>2</v>
      </c>
      <c r="Y1427" s="1"/>
      <c r="Z1427" s="1">
        <v>1</v>
      </c>
      <c r="AA1427" s="1"/>
      <c r="AB1427" s="1"/>
      <c r="AC1427" s="1"/>
      <c r="AD1427" s="1">
        <v>2</v>
      </c>
      <c r="AI1427" t="str">
        <f t="shared" si="415"/>
        <v>Huntington</v>
      </c>
      <c r="AJ1427" t="s">
        <v>1847</v>
      </c>
      <c r="AK1427" s="182">
        <v>1</v>
      </c>
      <c r="AL1427" s="7"/>
      <c r="AN1427" s="97">
        <v>50</v>
      </c>
      <c r="AO1427" s="99">
        <v>7</v>
      </c>
      <c r="AP1427" s="99">
        <v>40</v>
      </c>
      <c r="AQ1427" s="106">
        <v>34600</v>
      </c>
      <c r="AR1427" s="106">
        <f t="shared" si="427"/>
        <v>50007</v>
      </c>
      <c r="AS1427" s="9" t="s">
        <v>1711</v>
      </c>
      <c r="AT1427" s="109">
        <f t="shared" si="428"/>
        <v>5034600</v>
      </c>
      <c r="AW1427">
        <v>38.15</v>
      </c>
      <c r="AX1427">
        <v>0.01</v>
      </c>
      <c r="AY1427">
        <v>38.14</v>
      </c>
      <c r="BA1427" s="7">
        <f t="shared" si="430"/>
        <v>0</v>
      </c>
      <c r="BB1427" s="7">
        <f t="shared" si="431"/>
        <v>0</v>
      </c>
      <c r="BC1427" s="7">
        <f t="shared" si="432"/>
        <v>0</v>
      </c>
      <c r="BD1427" s="7">
        <f t="shared" si="433"/>
        <v>0</v>
      </c>
      <c r="BE1427" s="7">
        <f t="shared" si="434"/>
        <v>1</v>
      </c>
      <c r="BF1427" s="117"/>
      <c r="BG1427" s="1">
        <v>0</v>
      </c>
      <c r="BH1427" s="1">
        <v>2</v>
      </c>
      <c r="BI1427" s="117"/>
      <c r="BJ1427" s="117"/>
      <c r="BK1427" s="168"/>
    </row>
    <row r="1428" spans="1:63" hidden="1" outlineLevel="1">
      <c r="A1428" t="s">
        <v>3091</v>
      </c>
      <c r="B1428" s="9" t="s">
        <v>2938</v>
      </c>
      <c r="C1428" s="1">
        <f t="shared" si="416"/>
        <v>260</v>
      </c>
      <c r="D1428" s="7">
        <f t="shared" si="417"/>
        <v>2</v>
      </c>
      <c r="E1428" s="7">
        <f t="shared" si="418"/>
        <v>6</v>
      </c>
      <c r="F1428" s="7">
        <f t="shared" si="419"/>
        <v>3</v>
      </c>
      <c r="G1428" s="7">
        <f t="shared" si="429"/>
        <v>4</v>
      </c>
      <c r="H1428" s="49">
        <f t="shared" si="420"/>
        <v>15</v>
      </c>
      <c r="I1428" s="177">
        <f t="shared" si="421"/>
        <v>5.7692307692307696E-2</v>
      </c>
      <c r="J1428" s="8"/>
      <c r="K1428" s="2">
        <f t="shared" si="422"/>
        <v>0.29230769230769232</v>
      </c>
      <c r="L1428" s="2">
        <f t="shared" si="423"/>
        <v>1.9230769230769232E-2</v>
      </c>
      <c r="M1428" s="2">
        <f t="shared" si="424"/>
        <v>0.20384615384615384</v>
      </c>
      <c r="N1428" s="2">
        <f t="shared" si="425"/>
        <v>7.6923076923076927E-2</v>
      </c>
      <c r="O1428" s="2">
        <f t="shared" si="426"/>
        <v>0.40769230769230758</v>
      </c>
      <c r="P1428" s="1">
        <v>76</v>
      </c>
      <c r="Q1428" s="1">
        <v>5</v>
      </c>
      <c r="R1428" s="1">
        <v>53</v>
      </c>
      <c r="S1428" s="1">
        <v>20</v>
      </c>
      <c r="T1428" s="1">
        <v>91</v>
      </c>
      <c r="U1428" s="1">
        <v>7</v>
      </c>
      <c r="V1428" s="1">
        <v>0</v>
      </c>
      <c r="W1428" s="1">
        <v>1</v>
      </c>
      <c r="X1428" s="1">
        <v>1</v>
      </c>
      <c r="Y1428" s="1"/>
      <c r="Z1428" s="1">
        <v>4</v>
      </c>
      <c r="AA1428" s="1"/>
      <c r="AB1428" s="1"/>
      <c r="AC1428" s="1"/>
      <c r="AD1428" s="1">
        <v>2</v>
      </c>
      <c r="AI1428" t="str">
        <f t="shared" si="415"/>
        <v>Hyde Park</v>
      </c>
      <c r="AJ1428" t="s">
        <v>1602</v>
      </c>
      <c r="AK1428" s="182">
        <v>1</v>
      </c>
      <c r="AL1428" s="7"/>
      <c r="AN1428" s="97">
        <v>50</v>
      </c>
      <c r="AO1428" s="99">
        <v>15</v>
      </c>
      <c r="AP1428" s="99">
        <v>25</v>
      </c>
      <c r="AQ1428" s="106">
        <v>35050</v>
      </c>
      <c r="AR1428" s="106">
        <f t="shared" si="427"/>
        <v>50015</v>
      </c>
      <c r="AS1428" s="9" t="s">
        <v>1711</v>
      </c>
      <c r="AT1428" s="109">
        <f t="shared" si="428"/>
        <v>5035050</v>
      </c>
      <c r="AW1428">
        <v>39</v>
      </c>
      <c r="AX1428">
        <v>1.1200000000000001</v>
      </c>
      <c r="AY1428">
        <v>37.880000000000003</v>
      </c>
      <c r="BA1428" s="7">
        <f t="shared" si="430"/>
        <v>0</v>
      </c>
      <c r="BB1428" s="7">
        <f t="shared" si="431"/>
        <v>0</v>
      </c>
      <c r="BC1428" s="7">
        <f t="shared" si="432"/>
        <v>0</v>
      </c>
      <c r="BD1428" s="7">
        <f t="shared" si="433"/>
        <v>0</v>
      </c>
      <c r="BE1428" s="7">
        <f t="shared" si="434"/>
        <v>1</v>
      </c>
      <c r="BF1428" s="117"/>
      <c r="BG1428" s="1">
        <v>2</v>
      </c>
      <c r="BH1428" s="1">
        <v>1</v>
      </c>
      <c r="BI1428" s="117"/>
      <c r="BJ1428" s="117"/>
      <c r="BK1428" s="168"/>
    </row>
    <row r="1429" spans="1:63" hidden="1" outlineLevel="1">
      <c r="A1429" t="s">
        <v>2778</v>
      </c>
      <c r="B1429" s="9" t="s">
        <v>2938</v>
      </c>
      <c r="C1429" s="1">
        <f t="shared" si="416"/>
        <v>58</v>
      </c>
      <c r="D1429" s="7">
        <f t="shared" si="417"/>
        <v>2</v>
      </c>
      <c r="E1429" s="7">
        <f t="shared" si="418"/>
        <v>6</v>
      </c>
      <c r="F1429" s="7">
        <f t="shared" si="419"/>
        <v>3</v>
      </c>
      <c r="G1429" s="7">
        <f t="shared" si="429"/>
        <v>4</v>
      </c>
      <c r="H1429" s="49">
        <f t="shared" si="420"/>
        <v>4</v>
      </c>
      <c r="I1429" s="177">
        <f t="shared" si="421"/>
        <v>6.8965517241379309E-2</v>
      </c>
      <c r="J1429" s="8"/>
      <c r="K1429" s="2">
        <f t="shared" si="422"/>
        <v>0.22413793103448276</v>
      </c>
      <c r="L1429" s="2">
        <f t="shared" si="423"/>
        <v>5.1724137931034482E-2</v>
      </c>
      <c r="M1429" s="2">
        <f t="shared" si="424"/>
        <v>0.17241379310344829</v>
      </c>
      <c r="N1429" s="2">
        <f t="shared" si="425"/>
        <v>0.15517241379310345</v>
      </c>
      <c r="O1429" s="2">
        <f t="shared" si="426"/>
        <v>0.39655172413793105</v>
      </c>
      <c r="P1429" s="1">
        <v>13</v>
      </c>
      <c r="Q1429" s="1">
        <v>3</v>
      </c>
      <c r="R1429" s="1">
        <v>10</v>
      </c>
      <c r="S1429" s="1">
        <v>9</v>
      </c>
      <c r="T1429" s="1">
        <v>17</v>
      </c>
      <c r="U1429" s="1">
        <v>4</v>
      </c>
      <c r="V1429" s="1">
        <v>1</v>
      </c>
      <c r="W1429" s="1">
        <v>0</v>
      </c>
      <c r="X1429" s="1">
        <v>1</v>
      </c>
      <c r="Y1429" s="1"/>
      <c r="Z1429" s="1">
        <v>0</v>
      </c>
      <c r="AA1429" s="1"/>
      <c r="AB1429" s="1"/>
      <c r="AC1429" s="1"/>
      <c r="AD1429" s="1">
        <v>0</v>
      </c>
      <c r="AI1429" t="str">
        <f t="shared" si="415"/>
        <v>Ira</v>
      </c>
      <c r="AJ1429" t="s">
        <v>831</v>
      </c>
      <c r="AK1429" s="182">
        <v>1</v>
      </c>
      <c r="AL1429" s="7"/>
      <c r="AN1429" s="97">
        <v>50</v>
      </c>
      <c r="AO1429" s="99">
        <v>21</v>
      </c>
      <c r="AP1429" s="99">
        <v>45</v>
      </c>
      <c r="AQ1429" s="106">
        <v>35425</v>
      </c>
      <c r="AR1429" s="106">
        <f t="shared" si="427"/>
        <v>50021</v>
      </c>
      <c r="AS1429" s="9" t="s">
        <v>1711</v>
      </c>
      <c r="AT1429" s="109">
        <f t="shared" si="428"/>
        <v>5035425</v>
      </c>
      <c r="AW1429">
        <v>21.32</v>
      </c>
      <c r="AX1429">
        <v>0</v>
      </c>
      <c r="AY1429">
        <v>21.32</v>
      </c>
      <c r="BA1429" s="7">
        <f t="shared" si="430"/>
        <v>0</v>
      </c>
      <c r="BB1429" s="7">
        <f t="shared" si="431"/>
        <v>0</v>
      </c>
      <c r="BC1429" s="7">
        <f t="shared" si="432"/>
        <v>0</v>
      </c>
      <c r="BD1429" s="7">
        <f t="shared" si="433"/>
        <v>0</v>
      </c>
      <c r="BE1429" s="7">
        <f t="shared" si="434"/>
        <v>1</v>
      </c>
      <c r="BF1429" s="117"/>
      <c r="BG1429" s="1">
        <v>1</v>
      </c>
      <c r="BH1429" s="1">
        <v>0</v>
      </c>
      <c r="BI1429" s="117"/>
      <c r="BJ1429" s="117"/>
      <c r="BK1429" s="168"/>
    </row>
    <row r="1430" spans="1:63" hidden="1" outlineLevel="1">
      <c r="A1430" t="s">
        <v>2826</v>
      </c>
      <c r="B1430" s="9" t="s">
        <v>2938</v>
      </c>
      <c r="C1430" s="1">
        <f t="shared" si="416"/>
        <v>127</v>
      </c>
      <c r="D1430" s="7">
        <f t="shared" si="417"/>
        <v>2</v>
      </c>
      <c r="E1430" s="7">
        <f t="shared" si="418"/>
        <v>6</v>
      </c>
      <c r="F1430" s="7">
        <f t="shared" si="419"/>
        <v>3</v>
      </c>
      <c r="G1430" s="7">
        <f t="shared" si="429"/>
        <v>4</v>
      </c>
      <c r="H1430" s="49">
        <f t="shared" si="420"/>
        <v>4</v>
      </c>
      <c r="I1430" s="177">
        <f t="shared" si="421"/>
        <v>3.1496062992125984E-2</v>
      </c>
      <c r="J1430" s="8"/>
      <c r="K1430" s="2">
        <f t="shared" si="422"/>
        <v>0.29921259842519687</v>
      </c>
      <c r="L1430" s="2">
        <f t="shared" si="423"/>
        <v>1.5748031496062992E-2</v>
      </c>
      <c r="M1430" s="2">
        <f t="shared" si="424"/>
        <v>0.18110236220472442</v>
      </c>
      <c r="N1430" s="2">
        <f t="shared" si="425"/>
        <v>7.874015748031496E-2</v>
      </c>
      <c r="O1430" s="2">
        <f t="shared" si="426"/>
        <v>0.42519685039370081</v>
      </c>
      <c r="P1430" s="1">
        <v>38</v>
      </c>
      <c r="Q1430" s="1">
        <v>2</v>
      </c>
      <c r="R1430" s="1">
        <v>23</v>
      </c>
      <c r="S1430" s="1">
        <v>10</v>
      </c>
      <c r="T1430" s="1">
        <v>42</v>
      </c>
      <c r="U1430" s="1">
        <v>10</v>
      </c>
      <c r="V1430" s="1">
        <v>0</v>
      </c>
      <c r="W1430" s="1">
        <v>2</v>
      </c>
      <c r="X1430" s="1">
        <v>0</v>
      </c>
      <c r="Y1430" s="1"/>
      <c r="Z1430" s="1">
        <v>0</v>
      </c>
      <c r="AA1430" s="1"/>
      <c r="AB1430" s="1"/>
      <c r="AC1430" s="1"/>
      <c r="AD1430" s="1">
        <v>0</v>
      </c>
      <c r="AI1430" t="str">
        <f t="shared" si="415"/>
        <v>Irasburg</v>
      </c>
      <c r="AJ1430" t="s">
        <v>2168</v>
      </c>
      <c r="AK1430" s="182">
        <v>1</v>
      </c>
      <c r="AL1430" s="7"/>
      <c r="AN1430" s="97">
        <v>50</v>
      </c>
      <c r="AO1430" s="99">
        <v>19</v>
      </c>
      <c r="AP1430" s="99">
        <v>55</v>
      </c>
      <c r="AQ1430" s="106">
        <v>35575</v>
      </c>
      <c r="AR1430" s="106">
        <f t="shared" si="427"/>
        <v>50019</v>
      </c>
      <c r="AS1430" s="9" t="s">
        <v>1711</v>
      </c>
      <c r="AT1430" s="109">
        <f t="shared" si="428"/>
        <v>5035575</v>
      </c>
      <c r="AW1430">
        <v>40.590000000000003</v>
      </c>
      <c r="AX1430">
        <v>0.06</v>
      </c>
      <c r="AY1430">
        <v>40.53</v>
      </c>
      <c r="BA1430" s="7">
        <f t="shared" si="430"/>
        <v>0</v>
      </c>
      <c r="BB1430" s="7">
        <f t="shared" si="431"/>
        <v>0</v>
      </c>
      <c r="BC1430" s="7">
        <f t="shared" si="432"/>
        <v>0</v>
      </c>
      <c r="BD1430" s="7">
        <f t="shared" si="433"/>
        <v>0</v>
      </c>
      <c r="BE1430" s="7">
        <f t="shared" si="434"/>
        <v>1</v>
      </c>
      <c r="BF1430" s="117"/>
      <c r="BG1430" s="1">
        <v>0</v>
      </c>
      <c r="BH1430" s="1">
        <v>0</v>
      </c>
      <c r="BI1430" s="117"/>
      <c r="BJ1430" s="117"/>
      <c r="BK1430" s="168"/>
    </row>
    <row r="1431" spans="1:63" hidden="1" outlineLevel="1">
      <c r="A1431" t="s">
        <v>2827</v>
      </c>
      <c r="B1431" s="9" t="s">
        <v>2938</v>
      </c>
      <c r="C1431" s="1">
        <f t="shared" si="416"/>
        <v>89</v>
      </c>
      <c r="D1431" s="7">
        <f t="shared" si="417"/>
        <v>2</v>
      </c>
      <c r="E1431" s="7">
        <f t="shared" si="418"/>
        <v>6</v>
      </c>
      <c r="F1431" s="7">
        <f t="shared" si="419"/>
        <v>4</v>
      </c>
      <c r="G1431" s="7">
        <f t="shared" si="429"/>
        <v>2</v>
      </c>
      <c r="H1431" s="49">
        <f t="shared" si="420"/>
        <v>32</v>
      </c>
      <c r="I1431" s="177">
        <f t="shared" si="421"/>
        <v>0.3595505617977528</v>
      </c>
      <c r="J1431" s="8"/>
      <c r="K1431" s="2">
        <f t="shared" si="422"/>
        <v>0.1348314606741573</v>
      </c>
      <c r="L1431" s="2">
        <f t="shared" si="423"/>
        <v>3.3707865168539325E-2</v>
      </c>
      <c r="M1431" s="2">
        <f t="shared" si="424"/>
        <v>0.11235955056179775</v>
      </c>
      <c r="N1431" s="2">
        <f t="shared" si="425"/>
        <v>0.1348314606741573</v>
      </c>
      <c r="O1431" s="2">
        <f t="shared" si="426"/>
        <v>0.5842696629213483</v>
      </c>
      <c r="P1431" s="1">
        <v>12</v>
      </c>
      <c r="Q1431" s="1">
        <v>3</v>
      </c>
      <c r="R1431" s="1">
        <v>10</v>
      </c>
      <c r="S1431" s="1">
        <v>12</v>
      </c>
      <c r="T1431" s="1">
        <v>44</v>
      </c>
      <c r="U1431" s="1">
        <v>0</v>
      </c>
      <c r="V1431" s="1">
        <v>1</v>
      </c>
      <c r="W1431" s="1">
        <v>1</v>
      </c>
      <c r="X1431" s="1">
        <v>1</v>
      </c>
      <c r="Y1431" s="1"/>
      <c r="Z1431" s="1">
        <v>5</v>
      </c>
      <c r="AA1431" s="1"/>
      <c r="AB1431" s="1"/>
      <c r="AC1431" s="1"/>
      <c r="AD1431" s="1">
        <v>0</v>
      </c>
      <c r="AI1431" t="str">
        <f t="shared" si="415"/>
        <v>Isle La Motte</v>
      </c>
      <c r="AJ1431" t="s">
        <v>2300</v>
      </c>
      <c r="AK1431" s="182">
        <v>1</v>
      </c>
      <c r="AL1431" s="7"/>
      <c r="AN1431" s="97">
        <v>50</v>
      </c>
      <c r="AO1431" s="99">
        <v>13</v>
      </c>
      <c r="AP1431" s="99">
        <v>15</v>
      </c>
      <c r="AQ1431" s="106">
        <v>35875</v>
      </c>
      <c r="AR1431" s="106">
        <f t="shared" si="427"/>
        <v>50013</v>
      </c>
      <c r="AS1431" s="9" t="s">
        <v>1711</v>
      </c>
      <c r="AT1431" s="109">
        <f t="shared" si="428"/>
        <v>5035875</v>
      </c>
      <c r="AW1431">
        <v>16.66</v>
      </c>
      <c r="AX1431">
        <v>8.6999999999999993</v>
      </c>
      <c r="AY1431">
        <v>7.96</v>
      </c>
      <c r="BA1431" s="7">
        <f t="shared" si="430"/>
        <v>0</v>
      </c>
      <c r="BB1431" s="7">
        <f t="shared" si="431"/>
        <v>0</v>
      </c>
      <c r="BC1431" s="7">
        <f t="shared" si="432"/>
        <v>0</v>
      </c>
      <c r="BD1431" s="7">
        <f t="shared" si="433"/>
        <v>0</v>
      </c>
      <c r="BE1431" s="7">
        <f t="shared" si="434"/>
        <v>1</v>
      </c>
      <c r="BF1431" s="117"/>
      <c r="BG1431" s="1">
        <v>1</v>
      </c>
      <c r="BH1431" s="1">
        <v>0</v>
      </c>
      <c r="BI1431" s="117"/>
      <c r="BJ1431" s="117"/>
      <c r="BK1431" s="168"/>
    </row>
    <row r="1432" spans="1:63" hidden="1" outlineLevel="1">
      <c r="A1432" t="s">
        <v>2872</v>
      </c>
      <c r="B1432" s="9" t="s">
        <v>2938</v>
      </c>
      <c r="C1432" s="1">
        <f t="shared" si="416"/>
        <v>65</v>
      </c>
      <c r="D1432" s="7">
        <f t="shared" si="417"/>
        <v>2</v>
      </c>
      <c r="E1432" s="7">
        <f t="shared" si="418"/>
        <v>8</v>
      </c>
      <c r="F1432" s="7">
        <f t="shared" si="419"/>
        <v>3</v>
      </c>
      <c r="G1432" s="7">
        <f t="shared" si="429"/>
        <v>4</v>
      </c>
      <c r="H1432" s="49">
        <f t="shared" si="420"/>
        <v>2</v>
      </c>
      <c r="I1432" s="177">
        <f t="shared" si="421"/>
        <v>3.0769230769230771E-2</v>
      </c>
      <c r="J1432" s="8"/>
      <c r="K1432" s="2">
        <f t="shared" si="422"/>
        <v>0.30769230769230771</v>
      </c>
      <c r="L1432" s="2">
        <f t="shared" si="423"/>
        <v>0</v>
      </c>
      <c r="M1432" s="2">
        <f t="shared" si="424"/>
        <v>0.15384615384615385</v>
      </c>
      <c r="N1432" s="2">
        <f t="shared" si="425"/>
        <v>7.6923076923076927E-2</v>
      </c>
      <c r="O1432" s="2">
        <f t="shared" si="426"/>
        <v>0.46153846153846151</v>
      </c>
      <c r="P1432" s="1">
        <v>20</v>
      </c>
      <c r="Q1432" s="1">
        <v>0</v>
      </c>
      <c r="R1432" s="1">
        <v>10</v>
      </c>
      <c r="S1432" s="1">
        <v>5</v>
      </c>
      <c r="T1432" s="1">
        <v>22</v>
      </c>
      <c r="U1432" s="1">
        <v>5</v>
      </c>
      <c r="V1432" s="1">
        <v>0</v>
      </c>
      <c r="W1432" s="1">
        <v>0</v>
      </c>
      <c r="X1432" s="1">
        <v>1</v>
      </c>
      <c r="Y1432" s="1"/>
      <c r="Z1432" s="1">
        <v>2</v>
      </c>
      <c r="AA1432" s="1"/>
      <c r="AB1432" s="1"/>
      <c r="AC1432" s="1"/>
      <c r="AD1432" s="1">
        <v>0</v>
      </c>
      <c r="AI1432" t="str">
        <f t="shared" si="415"/>
        <v>Jamaica</v>
      </c>
      <c r="AJ1432" t="s">
        <v>2452</v>
      </c>
      <c r="AK1432" s="182">
        <v>1</v>
      </c>
      <c r="AL1432" s="7"/>
      <c r="AN1432" s="97">
        <v>50</v>
      </c>
      <c r="AO1432" s="99">
        <v>25</v>
      </c>
      <c r="AP1432" s="99">
        <v>45</v>
      </c>
      <c r="AQ1432" s="106">
        <v>36175</v>
      </c>
      <c r="AR1432" s="106">
        <f t="shared" si="427"/>
        <v>50025</v>
      </c>
      <c r="AS1432" s="9" t="s">
        <v>1711</v>
      </c>
      <c r="AT1432" s="109">
        <f t="shared" si="428"/>
        <v>5036175</v>
      </c>
      <c r="AW1432">
        <v>49.45</v>
      </c>
      <c r="AX1432">
        <v>0.1</v>
      </c>
      <c r="AY1432">
        <v>49.35</v>
      </c>
      <c r="BA1432" s="7">
        <f t="shared" si="430"/>
        <v>0</v>
      </c>
      <c r="BB1432" s="7">
        <f t="shared" si="431"/>
        <v>0</v>
      </c>
      <c r="BC1432" s="7">
        <f t="shared" si="432"/>
        <v>0</v>
      </c>
      <c r="BD1432" s="7">
        <f t="shared" si="433"/>
        <v>0</v>
      </c>
      <c r="BE1432" s="7">
        <f t="shared" si="434"/>
        <v>1</v>
      </c>
      <c r="BF1432" s="117"/>
      <c r="BG1432" s="1">
        <v>0</v>
      </c>
      <c r="BH1432" s="1">
        <v>0</v>
      </c>
      <c r="BI1432" s="117"/>
      <c r="BJ1432" s="117"/>
      <c r="BK1432" s="168"/>
    </row>
    <row r="1433" spans="1:63" hidden="1" outlineLevel="1">
      <c r="A1433" t="s">
        <v>116</v>
      </c>
      <c r="B1433" s="9" t="s">
        <v>2938</v>
      </c>
      <c r="C1433" s="1">
        <f t="shared" si="416"/>
        <v>44</v>
      </c>
      <c r="D1433" s="7">
        <f t="shared" si="417"/>
        <v>3</v>
      </c>
      <c r="E1433" s="7">
        <f t="shared" si="418"/>
        <v>7</v>
      </c>
      <c r="F1433" s="7">
        <f t="shared" si="419"/>
        <v>2</v>
      </c>
      <c r="G1433" s="7">
        <f t="shared" si="429"/>
        <v>4</v>
      </c>
      <c r="H1433" s="49">
        <f t="shared" si="420"/>
        <v>6</v>
      </c>
      <c r="I1433" s="177">
        <f t="shared" si="421"/>
        <v>0.13636363636363635</v>
      </c>
      <c r="J1433" s="8"/>
      <c r="K1433" s="2">
        <f t="shared" si="422"/>
        <v>0.15909090909090909</v>
      </c>
      <c r="L1433" s="2">
        <f t="shared" si="423"/>
        <v>0</v>
      </c>
      <c r="M1433" s="2">
        <f t="shared" si="424"/>
        <v>0.25</v>
      </c>
      <c r="N1433" s="2">
        <f t="shared" si="425"/>
        <v>0.13636363636363635</v>
      </c>
      <c r="O1433" s="2">
        <f t="shared" si="426"/>
        <v>0.45454545454545459</v>
      </c>
      <c r="P1433" s="1">
        <v>7</v>
      </c>
      <c r="Q1433" s="1">
        <v>0</v>
      </c>
      <c r="R1433" s="1">
        <v>11</v>
      </c>
      <c r="S1433" s="1">
        <v>6</v>
      </c>
      <c r="T1433" s="1">
        <v>17</v>
      </c>
      <c r="U1433" s="1">
        <v>2</v>
      </c>
      <c r="V1433" s="1">
        <v>0</v>
      </c>
      <c r="W1433" s="1">
        <v>0</v>
      </c>
      <c r="X1433" s="1">
        <v>1</v>
      </c>
      <c r="Y1433" s="1"/>
      <c r="Z1433" s="1">
        <v>0</v>
      </c>
      <c r="AA1433" s="1"/>
      <c r="AB1433" s="1"/>
      <c r="AC1433" s="1"/>
      <c r="AD1433" s="1">
        <v>0</v>
      </c>
      <c r="AI1433" t="str">
        <f t="shared" si="415"/>
        <v>Jay</v>
      </c>
      <c r="AJ1433" t="s">
        <v>2168</v>
      </c>
      <c r="AK1433" s="182">
        <v>1</v>
      </c>
      <c r="AL1433" s="7"/>
      <c r="AN1433" s="97">
        <v>50</v>
      </c>
      <c r="AO1433" s="99">
        <v>19</v>
      </c>
      <c r="AP1433" s="99">
        <v>60</v>
      </c>
      <c r="AQ1433" s="106">
        <v>36325</v>
      </c>
      <c r="AR1433" s="106">
        <f t="shared" si="427"/>
        <v>50019</v>
      </c>
      <c r="AS1433" s="9" t="s">
        <v>1711</v>
      </c>
      <c r="AT1433" s="109">
        <f t="shared" si="428"/>
        <v>5036325</v>
      </c>
      <c r="AW1433">
        <v>33.96</v>
      </c>
      <c r="AX1433">
        <v>0.04</v>
      </c>
      <c r="AY1433">
        <v>33.92</v>
      </c>
      <c r="BA1433" s="7">
        <f t="shared" si="430"/>
        <v>0</v>
      </c>
      <c r="BB1433" s="7">
        <f t="shared" si="431"/>
        <v>0</v>
      </c>
      <c r="BC1433" s="7">
        <f t="shared" si="432"/>
        <v>0</v>
      </c>
      <c r="BD1433" s="7">
        <f t="shared" si="433"/>
        <v>0</v>
      </c>
      <c r="BE1433" s="7">
        <f t="shared" si="434"/>
        <v>1</v>
      </c>
      <c r="BF1433" s="117"/>
      <c r="BG1433" s="1">
        <v>0</v>
      </c>
      <c r="BH1433" s="1">
        <v>0</v>
      </c>
      <c r="BI1433" s="117"/>
      <c r="BJ1433" s="117"/>
      <c r="BK1433" s="168"/>
    </row>
    <row r="1434" spans="1:63" hidden="1" outlineLevel="1">
      <c r="A1434" t="s">
        <v>379</v>
      </c>
      <c r="B1434" s="9" t="s">
        <v>2938</v>
      </c>
      <c r="C1434" s="1">
        <f t="shared" si="416"/>
        <v>606</v>
      </c>
      <c r="D1434" s="7">
        <f t="shared" si="417"/>
        <v>1</v>
      </c>
      <c r="E1434" s="7">
        <f t="shared" si="418"/>
        <v>6</v>
      </c>
      <c r="F1434" s="7">
        <f t="shared" si="419"/>
        <v>3</v>
      </c>
      <c r="G1434" s="7">
        <f t="shared" si="429"/>
        <v>4</v>
      </c>
      <c r="H1434" s="49">
        <f t="shared" si="420"/>
        <v>27</v>
      </c>
      <c r="I1434" s="177">
        <f t="shared" si="421"/>
        <v>4.4554455445544552E-2</v>
      </c>
      <c r="J1434" s="8"/>
      <c r="K1434" s="2">
        <f t="shared" si="422"/>
        <v>0.31848184818481851</v>
      </c>
      <c r="L1434" s="2">
        <f t="shared" si="423"/>
        <v>1.155115511551155E-2</v>
      </c>
      <c r="M1434" s="2">
        <f t="shared" si="424"/>
        <v>0.22937293729372937</v>
      </c>
      <c r="N1434" s="2">
        <f t="shared" si="425"/>
        <v>0.10891089108910891</v>
      </c>
      <c r="O1434" s="2">
        <f t="shared" si="426"/>
        <v>0.3316831683168317</v>
      </c>
      <c r="P1434" s="1">
        <v>193</v>
      </c>
      <c r="Q1434" s="1">
        <v>7</v>
      </c>
      <c r="R1434" s="1">
        <v>139</v>
      </c>
      <c r="S1434" s="1">
        <v>66</v>
      </c>
      <c r="T1434" s="1">
        <v>166</v>
      </c>
      <c r="U1434" s="1">
        <v>26</v>
      </c>
      <c r="V1434" s="1">
        <v>5</v>
      </c>
      <c r="W1434" s="1">
        <v>0</v>
      </c>
      <c r="X1434" s="1">
        <v>3</v>
      </c>
      <c r="Y1434" s="1"/>
      <c r="Z1434" s="1">
        <v>0</v>
      </c>
      <c r="AA1434" s="1"/>
      <c r="AB1434" s="1"/>
      <c r="AC1434" s="1"/>
      <c r="AD1434" s="1">
        <v>1</v>
      </c>
      <c r="AI1434" t="str">
        <f t="shared" si="415"/>
        <v>Jericho</v>
      </c>
      <c r="AJ1434" t="s">
        <v>1847</v>
      </c>
      <c r="AK1434" s="182">
        <v>1</v>
      </c>
      <c r="AL1434" s="7"/>
      <c r="AN1434" s="97">
        <v>50</v>
      </c>
      <c r="AO1434" s="99">
        <v>7</v>
      </c>
      <c r="AP1434" s="99">
        <v>45</v>
      </c>
      <c r="AQ1434" s="106">
        <v>36700</v>
      </c>
      <c r="AR1434" s="106">
        <f t="shared" si="427"/>
        <v>50007</v>
      </c>
      <c r="AS1434" s="9" t="s">
        <v>1711</v>
      </c>
      <c r="AT1434" s="109">
        <f t="shared" si="428"/>
        <v>5036700</v>
      </c>
      <c r="AW1434">
        <v>35.450000000000003</v>
      </c>
      <c r="AX1434">
        <v>0.05</v>
      </c>
      <c r="AY1434">
        <v>35.39</v>
      </c>
      <c r="BA1434" s="7">
        <f t="shared" si="430"/>
        <v>1</v>
      </c>
      <c r="BB1434" s="7">
        <f t="shared" si="431"/>
        <v>0</v>
      </c>
      <c r="BC1434" s="7">
        <f t="shared" si="432"/>
        <v>0</v>
      </c>
      <c r="BD1434" s="7">
        <f t="shared" si="433"/>
        <v>0</v>
      </c>
      <c r="BE1434" s="7">
        <f t="shared" si="434"/>
        <v>0</v>
      </c>
      <c r="BF1434" s="117"/>
      <c r="BG1434" s="1">
        <v>2</v>
      </c>
      <c r="BH1434" s="1">
        <v>0</v>
      </c>
      <c r="BI1434" s="117"/>
      <c r="BJ1434" s="117"/>
      <c r="BK1434" s="168"/>
    </row>
    <row r="1435" spans="1:63" hidden="1" outlineLevel="1">
      <c r="A1435" t="s">
        <v>1947</v>
      </c>
      <c r="B1435" s="9" t="s">
        <v>2938</v>
      </c>
      <c r="C1435" s="1">
        <f t="shared" si="416"/>
        <v>174</v>
      </c>
      <c r="D1435" s="7">
        <f t="shared" si="417"/>
        <v>3</v>
      </c>
      <c r="E1435" s="7">
        <f t="shared" si="418"/>
        <v>7</v>
      </c>
      <c r="F1435" s="7">
        <f t="shared" si="419"/>
        <v>2</v>
      </c>
      <c r="G1435" s="7">
        <f t="shared" si="429"/>
        <v>4</v>
      </c>
      <c r="H1435" s="49">
        <f t="shared" si="420"/>
        <v>4</v>
      </c>
      <c r="I1435" s="177">
        <f t="shared" si="421"/>
        <v>2.2988505747126436E-2</v>
      </c>
      <c r="J1435" s="8"/>
      <c r="K1435" s="2">
        <f t="shared" si="422"/>
        <v>0.2413793103448276</v>
      </c>
      <c r="L1435" s="2">
        <f t="shared" si="423"/>
        <v>5.7471264367816091E-3</v>
      </c>
      <c r="M1435" s="2">
        <f t="shared" si="424"/>
        <v>0.27011494252873564</v>
      </c>
      <c r="N1435" s="2">
        <f t="shared" si="425"/>
        <v>0.10344827586206896</v>
      </c>
      <c r="O1435" s="2">
        <f t="shared" si="426"/>
        <v>0.37931034482758613</v>
      </c>
      <c r="P1435" s="1">
        <v>42</v>
      </c>
      <c r="Q1435" s="1">
        <v>1</v>
      </c>
      <c r="R1435" s="1">
        <v>47</v>
      </c>
      <c r="S1435" s="1">
        <v>18</v>
      </c>
      <c r="T1435" s="1">
        <v>51</v>
      </c>
      <c r="U1435" s="1">
        <v>11</v>
      </c>
      <c r="V1435" s="1">
        <v>0</v>
      </c>
      <c r="W1435" s="1">
        <v>3</v>
      </c>
      <c r="X1435" s="1">
        <v>0</v>
      </c>
      <c r="Y1435" s="1"/>
      <c r="Z1435" s="1">
        <v>1</v>
      </c>
      <c r="AA1435" s="1"/>
      <c r="AB1435" s="1"/>
      <c r="AC1435" s="1"/>
      <c r="AD1435" s="1">
        <v>0</v>
      </c>
      <c r="AI1435" t="str">
        <f t="shared" si="415"/>
        <v>Johnson</v>
      </c>
      <c r="AJ1435" t="s">
        <v>1602</v>
      </c>
      <c r="AK1435" s="182">
        <v>1</v>
      </c>
      <c r="AL1435" s="7"/>
      <c r="AN1435" s="97">
        <v>50</v>
      </c>
      <c r="AO1435" s="99">
        <v>15</v>
      </c>
      <c r="AP1435" s="99">
        <v>30</v>
      </c>
      <c r="AQ1435" s="106">
        <v>37075</v>
      </c>
      <c r="AR1435" s="106">
        <f t="shared" si="427"/>
        <v>50015</v>
      </c>
      <c r="AS1435" s="9" t="s">
        <v>1711</v>
      </c>
      <c r="AT1435" s="109">
        <f t="shared" si="428"/>
        <v>5037075</v>
      </c>
      <c r="AW1435">
        <v>45.09</v>
      </c>
      <c r="AX1435">
        <v>0.01</v>
      </c>
      <c r="AY1435">
        <v>45.08</v>
      </c>
      <c r="BA1435" s="7">
        <f t="shared" si="430"/>
        <v>0</v>
      </c>
      <c r="BB1435" s="7">
        <f t="shared" si="431"/>
        <v>0</v>
      </c>
      <c r="BC1435" s="7">
        <f t="shared" si="432"/>
        <v>0</v>
      </c>
      <c r="BD1435" s="7">
        <f t="shared" si="433"/>
        <v>0</v>
      </c>
      <c r="BE1435" s="7">
        <f t="shared" si="434"/>
        <v>1</v>
      </c>
      <c r="BF1435" s="117"/>
      <c r="BG1435" s="1">
        <v>2</v>
      </c>
      <c r="BH1435" s="1">
        <v>0</v>
      </c>
      <c r="BI1435" s="117"/>
      <c r="BJ1435" s="117"/>
      <c r="BK1435" s="168"/>
    </row>
    <row r="1436" spans="1:63" hidden="1" outlineLevel="1">
      <c r="A1436" t="s">
        <v>2212</v>
      </c>
      <c r="B1436" s="9" t="s">
        <v>2938</v>
      </c>
      <c r="C1436" s="1">
        <f t="shared" si="416"/>
        <v>201</v>
      </c>
      <c r="D1436" s="7">
        <f t="shared" si="417"/>
        <v>2</v>
      </c>
      <c r="E1436" s="7">
        <f t="shared" si="418"/>
        <v>6</v>
      </c>
      <c r="F1436" s="7">
        <f t="shared" si="419"/>
        <v>3</v>
      </c>
      <c r="G1436" s="7">
        <f t="shared" si="429"/>
        <v>4</v>
      </c>
      <c r="H1436" s="49">
        <f t="shared" si="420"/>
        <v>28</v>
      </c>
      <c r="I1436" s="177">
        <f t="shared" si="421"/>
        <v>0.13930348258706468</v>
      </c>
      <c r="J1436" s="8"/>
      <c r="K1436" s="2">
        <f t="shared" si="422"/>
        <v>0.28855721393034828</v>
      </c>
      <c r="L1436" s="2">
        <f t="shared" si="423"/>
        <v>1.9900497512437811E-2</v>
      </c>
      <c r="M1436" s="2">
        <f t="shared" si="424"/>
        <v>0.17412935323383086</v>
      </c>
      <c r="N1436" s="2">
        <f t="shared" si="425"/>
        <v>4.4776119402985072E-2</v>
      </c>
      <c r="O1436" s="2">
        <f t="shared" si="426"/>
        <v>0.47263681592039797</v>
      </c>
      <c r="P1436" s="1">
        <v>58</v>
      </c>
      <c r="Q1436" s="1">
        <v>4</v>
      </c>
      <c r="R1436" s="1">
        <v>35</v>
      </c>
      <c r="S1436" s="1">
        <v>9</v>
      </c>
      <c r="T1436" s="1">
        <v>86</v>
      </c>
      <c r="U1436" s="1">
        <v>6</v>
      </c>
      <c r="V1436" s="1">
        <v>1</v>
      </c>
      <c r="W1436" s="1">
        <v>0</v>
      </c>
      <c r="X1436" s="1">
        <v>0</v>
      </c>
      <c r="Y1436" s="1"/>
      <c r="Z1436" s="1">
        <v>2</v>
      </c>
      <c r="AA1436" s="1"/>
      <c r="AB1436" s="1"/>
      <c r="AC1436" s="1"/>
      <c r="AD1436" s="1">
        <v>0</v>
      </c>
      <c r="AI1436" t="str">
        <f t="shared" si="415"/>
        <v>Killington</v>
      </c>
      <c r="AJ1436" t="s">
        <v>831</v>
      </c>
      <c r="AK1436" s="182">
        <v>1</v>
      </c>
      <c r="AL1436" s="7"/>
      <c r="AN1436" s="97">
        <v>50</v>
      </c>
      <c r="AO1436" s="99">
        <v>21</v>
      </c>
      <c r="AP1436" s="99">
        <v>47</v>
      </c>
      <c r="AQ1436" s="106">
        <v>37685</v>
      </c>
      <c r="AR1436" s="106">
        <f t="shared" si="427"/>
        <v>50021</v>
      </c>
      <c r="AS1436" s="9" t="s">
        <v>1711</v>
      </c>
      <c r="AT1436" s="109">
        <f t="shared" si="428"/>
        <v>5037685</v>
      </c>
      <c r="AW1436">
        <v>46.86</v>
      </c>
      <c r="AX1436">
        <v>0.22</v>
      </c>
      <c r="AY1436">
        <v>46.63</v>
      </c>
      <c r="BA1436" s="7">
        <f t="shared" si="430"/>
        <v>0</v>
      </c>
      <c r="BB1436" s="7">
        <f t="shared" si="431"/>
        <v>0</v>
      </c>
      <c r="BC1436" s="7">
        <f t="shared" si="432"/>
        <v>0</v>
      </c>
      <c r="BD1436" s="7">
        <f t="shared" si="433"/>
        <v>0</v>
      </c>
      <c r="BE1436" s="7">
        <f t="shared" si="434"/>
        <v>1</v>
      </c>
      <c r="BF1436" s="117"/>
      <c r="BG1436" s="1">
        <v>0</v>
      </c>
      <c r="BH1436" s="1">
        <v>0</v>
      </c>
      <c r="BI1436" s="117"/>
      <c r="BJ1436" s="117"/>
      <c r="BK1436" s="168"/>
    </row>
    <row r="1437" spans="1:63" hidden="1" outlineLevel="1">
      <c r="A1437" t="s">
        <v>2213</v>
      </c>
      <c r="B1437" s="9" t="s">
        <v>2938</v>
      </c>
      <c r="C1437" s="1">
        <f t="shared" si="416"/>
        <v>65</v>
      </c>
      <c r="D1437" s="7">
        <f t="shared" si="417"/>
        <v>2</v>
      </c>
      <c r="E1437" s="7">
        <f t="shared" si="418"/>
        <v>9</v>
      </c>
      <c r="F1437" s="7">
        <f t="shared" si="419"/>
        <v>1</v>
      </c>
      <c r="G1437" s="7">
        <f t="shared" si="429"/>
        <v>4</v>
      </c>
      <c r="H1437" s="49">
        <f t="shared" si="420"/>
        <v>10</v>
      </c>
      <c r="I1437" s="177">
        <f t="shared" si="421"/>
        <v>0.15384615384615385</v>
      </c>
      <c r="J1437" s="8"/>
      <c r="K1437" s="2">
        <f t="shared" si="422"/>
        <v>0.2153846153846154</v>
      </c>
      <c r="L1437" s="2">
        <f t="shared" si="423"/>
        <v>0</v>
      </c>
      <c r="M1437" s="2">
        <f t="shared" si="424"/>
        <v>0.36923076923076925</v>
      </c>
      <c r="N1437" s="2">
        <f t="shared" si="425"/>
        <v>0.1076923076923077</v>
      </c>
      <c r="O1437" s="2">
        <f t="shared" si="426"/>
        <v>0.30769230769230765</v>
      </c>
      <c r="P1437" s="1">
        <v>14</v>
      </c>
      <c r="Q1437" s="1">
        <v>0</v>
      </c>
      <c r="R1437" s="1">
        <v>24</v>
      </c>
      <c r="S1437" s="1">
        <v>7</v>
      </c>
      <c r="T1437" s="1">
        <v>12</v>
      </c>
      <c r="U1437" s="1">
        <v>5</v>
      </c>
      <c r="V1437" s="1">
        <v>0</v>
      </c>
      <c r="W1437" s="1">
        <v>1</v>
      </c>
      <c r="X1437" s="1">
        <v>1</v>
      </c>
      <c r="Y1437" s="1"/>
      <c r="Z1437" s="1">
        <v>0</v>
      </c>
      <c r="AA1437" s="1"/>
      <c r="AB1437" s="1"/>
      <c r="AC1437" s="1"/>
      <c r="AD1437" s="1">
        <v>1</v>
      </c>
      <c r="AI1437" t="str">
        <f t="shared" si="415"/>
        <v>Kirby</v>
      </c>
      <c r="AJ1437" t="s">
        <v>1803</v>
      </c>
      <c r="AK1437" s="182">
        <v>1</v>
      </c>
      <c r="AL1437" s="7"/>
      <c r="AN1437" s="97">
        <v>50</v>
      </c>
      <c r="AO1437" s="99">
        <v>5</v>
      </c>
      <c r="AP1437" s="99">
        <v>30</v>
      </c>
      <c r="AQ1437" s="106">
        <v>37900</v>
      </c>
      <c r="AR1437" s="106">
        <f t="shared" si="427"/>
        <v>50005</v>
      </c>
      <c r="AS1437" s="9" t="s">
        <v>1711</v>
      </c>
      <c r="AT1437" s="109">
        <f t="shared" si="428"/>
        <v>5037900</v>
      </c>
      <c r="AW1437">
        <v>24.43</v>
      </c>
      <c r="AX1437">
        <v>0.02</v>
      </c>
      <c r="AY1437">
        <v>24.41</v>
      </c>
      <c r="BA1437" s="7">
        <f t="shared" si="430"/>
        <v>0</v>
      </c>
      <c r="BB1437" s="7">
        <f t="shared" si="431"/>
        <v>0</v>
      </c>
      <c r="BC1437" s="7">
        <f t="shared" si="432"/>
        <v>1</v>
      </c>
      <c r="BD1437" s="7">
        <f t="shared" si="433"/>
        <v>0</v>
      </c>
      <c r="BE1437" s="7">
        <f t="shared" si="434"/>
        <v>0</v>
      </c>
      <c r="BF1437" s="117"/>
      <c r="BG1437" s="1">
        <v>1</v>
      </c>
      <c r="BH1437" s="1">
        <v>1</v>
      </c>
      <c r="BI1437" s="117"/>
      <c r="BJ1437" s="117"/>
      <c r="BK1437" s="168"/>
    </row>
    <row r="1438" spans="1:63" hidden="1" outlineLevel="1">
      <c r="A1438" t="s">
        <v>3040</v>
      </c>
      <c r="B1438" s="9" t="s">
        <v>2938</v>
      </c>
      <c r="C1438" s="1">
        <f t="shared" si="416"/>
        <v>17</v>
      </c>
      <c r="D1438" s="7">
        <f t="shared" si="417"/>
        <v>1</v>
      </c>
      <c r="E1438" s="7">
        <f t="shared" si="418"/>
        <v>3</v>
      </c>
      <c r="F1438" s="7">
        <f t="shared" si="419"/>
        <v>0</v>
      </c>
      <c r="G1438" s="7">
        <f t="shared" si="429"/>
        <v>3</v>
      </c>
      <c r="H1438" s="49">
        <f t="shared" si="420"/>
        <v>3</v>
      </c>
      <c r="I1438" s="177">
        <f t="shared" si="421"/>
        <v>0.17647058823529413</v>
      </c>
      <c r="J1438" s="8"/>
      <c r="K1438" s="2">
        <f t="shared" si="422"/>
        <v>0.47058823529411764</v>
      </c>
      <c r="L1438" s="2">
        <f t="shared" si="423"/>
        <v>5.8823529411764705E-2</v>
      </c>
      <c r="M1438" s="2">
        <f t="shared" si="424"/>
        <v>0</v>
      </c>
      <c r="N1438" s="2">
        <f t="shared" si="425"/>
        <v>5.8823529411764705E-2</v>
      </c>
      <c r="O1438" s="2">
        <f t="shared" si="426"/>
        <v>0.41176470588235292</v>
      </c>
      <c r="P1438" s="1">
        <v>8</v>
      </c>
      <c r="Q1438" s="1">
        <v>1</v>
      </c>
      <c r="R1438" s="1">
        <v>0</v>
      </c>
      <c r="S1438" s="1">
        <v>1</v>
      </c>
      <c r="T1438" s="1">
        <v>5</v>
      </c>
      <c r="U1438" s="1">
        <v>0</v>
      </c>
      <c r="V1438" s="1">
        <v>0</v>
      </c>
      <c r="W1438" s="1">
        <v>0</v>
      </c>
      <c r="X1438" s="1">
        <v>1</v>
      </c>
      <c r="Y1438" s="1"/>
      <c r="Z1438" s="1">
        <v>1</v>
      </c>
      <c r="AA1438" s="1"/>
      <c r="AB1438" s="1"/>
      <c r="AC1438" s="1"/>
      <c r="AD1438" s="1">
        <v>0</v>
      </c>
      <c r="AI1438" t="str">
        <f t="shared" si="415"/>
        <v>Landgrove</v>
      </c>
      <c r="AJ1438" t="s">
        <v>2063</v>
      </c>
      <c r="AK1438" s="182">
        <v>1</v>
      </c>
      <c r="AL1438" s="7"/>
      <c r="AN1438" s="97">
        <v>50</v>
      </c>
      <c r="AO1438" s="99">
        <v>3</v>
      </c>
      <c r="AP1438" s="99">
        <v>20</v>
      </c>
      <c r="AQ1438" s="106">
        <v>39025</v>
      </c>
      <c r="AR1438" s="106">
        <f t="shared" si="427"/>
        <v>50003</v>
      </c>
      <c r="AS1438" s="9" t="s">
        <v>1711</v>
      </c>
      <c r="AT1438" s="109">
        <f t="shared" si="428"/>
        <v>5039025</v>
      </c>
      <c r="AW1438">
        <v>9.1199999999999992</v>
      </c>
      <c r="AX1438">
        <v>0</v>
      </c>
      <c r="AY1438">
        <v>9.1199999999999992</v>
      </c>
      <c r="BA1438" s="7">
        <f t="shared" si="430"/>
        <v>1</v>
      </c>
      <c r="BB1438" s="7">
        <f t="shared" si="431"/>
        <v>0</v>
      </c>
      <c r="BC1438" s="7">
        <f t="shared" si="432"/>
        <v>0</v>
      </c>
      <c r="BD1438" s="7">
        <f t="shared" si="433"/>
        <v>0</v>
      </c>
      <c r="BE1438" s="7">
        <f t="shared" si="434"/>
        <v>0</v>
      </c>
      <c r="BF1438" s="117"/>
      <c r="BG1438" s="1">
        <v>0</v>
      </c>
      <c r="BH1438" s="1">
        <v>0</v>
      </c>
      <c r="BI1438" s="117"/>
      <c r="BJ1438" s="117"/>
      <c r="BK1438" s="168"/>
    </row>
    <row r="1439" spans="1:63" hidden="1" outlineLevel="1">
      <c r="A1439" t="s">
        <v>2447</v>
      </c>
      <c r="B1439" s="9" t="s">
        <v>2938</v>
      </c>
      <c r="C1439" s="1">
        <f t="shared" si="416"/>
        <v>119</v>
      </c>
      <c r="D1439" s="7">
        <f t="shared" si="417"/>
        <v>2</v>
      </c>
      <c r="E1439" s="7">
        <f t="shared" si="418"/>
        <v>6</v>
      </c>
      <c r="F1439" s="7">
        <f t="shared" si="419"/>
        <v>3</v>
      </c>
      <c r="G1439" s="7">
        <f t="shared" si="429"/>
        <v>4</v>
      </c>
      <c r="H1439" s="49">
        <f t="shared" si="420"/>
        <v>25</v>
      </c>
      <c r="I1439" s="177">
        <f t="shared" si="421"/>
        <v>0.21008403361344538</v>
      </c>
      <c r="J1439" s="8"/>
      <c r="K1439" s="2">
        <f t="shared" si="422"/>
        <v>0.22689075630252101</v>
      </c>
      <c r="L1439" s="2">
        <f t="shared" si="423"/>
        <v>8.4033613445378148E-3</v>
      </c>
      <c r="M1439" s="2">
        <f t="shared" si="424"/>
        <v>0.14285714285714285</v>
      </c>
      <c r="N1439" s="2">
        <f t="shared" si="425"/>
        <v>0.13445378151260504</v>
      </c>
      <c r="O1439" s="2">
        <f t="shared" si="426"/>
        <v>0.48739495798319332</v>
      </c>
      <c r="P1439" s="1">
        <v>27</v>
      </c>
      <c r="Q1439" s="1">
        <v>1</v>
      </c>
      <c r="R1439" s="1">
        <v>17</v>
      </c>
      <c r="S1439" s="1">
        <v>16</v>
      </c>
      <c r="T1439" s="1">
        <v>52</v>
      </c>
      <c r="U1439" s="1">
        <v>3</v>
      </c>
      <c r="V1439" s="1">
        <v>0</v>
      </c>
      <c r="W1439" s="1">
        <v>0</v>
      </c>
      <c r="X1439" s="1">
        <v>1</v>
      </c>
      <c r="Y1439" s="1"/>
      <c r="Z1439" s="1">
        <v>1</v>
      </c>
      <c r="AA1439" s="1"/>
      <c r="AB1439" s="1"/>
      <c r="AC1439" s="1"/>
      <c r="AD1439" s="1">
        <v>1</v>
      </c>
      <c r="AI1439" t="str">
        <f t="shared" si="415"/>
        <v>Leicester</v>
      </c>
      <c r="AJ1439" t="s">
        <v>1826</v>
      </c>
      <c r="AK1439" s="182">
        <v>1</v>
      </c>
      <c r="AL1439" s="7"/>
      <c r="AN1439" s="97">
        <v>50</v>
      </c>
      <c r="AO1439" s="99">
        <v>1</v>
      </c>
      <c r="AP1439" s="99">
        <v>45</v>
      </c>
      <c r="AQ1439" s="106">
        <v>39325</v>
      </c>
      <c r="AR1439" s="106">
        <f t="shared" si="427"/>
        <v>50001</v>
      </c>
      <c r="AS1439" s="9" t="s">
        <v>1711</v>
      </c>
      <c r="AT1439" s="109">
        <f t="shared" si="428"/>
        <v>5039325</v>
      </c>
      <c r="AW1439">
        <v>21.99</v>
      </c>
      <c r="AX1439">
        <v>0.71</v>
      </c>
      <c r="AY1439">
        <v>21.28</v>
      </c>
      <c r="BA1439" s="7">
        <f t="shared" si="430"/>
        <v>0</v>
      </c>
      <c r="BB1439" s="7">
        <f t="shared" si="431"/>
        <v>0</v>
      </c>
      <c r="BC1439" s="7">
        <f t="shared" si="432"/>
        <v>0</v>
      </c>
      <c r="BD1439" s="7">
        <f t="shared" si="433"/>
        <v>0</v>
      </c>
      <c r="BE1439" s="7">
        <f t="shared" si="434"/>
        <v>1</v>
      </c>
      <c r="BF1439" s="117"/>
      <c r="BG1439" s="1">
        <v>2</v>
      </c>
      <c r="BH1439" s="1">
        <v>0</v>
      </c>
      <c r="BI1439" s="117"/>
      <c r="BJ1439" s="117"/>
      <c r="BK1439" s="168"/>
    </row>
    <row r="1440" spans="1:63" hidden="1" outlineLevel="1">
      <c r="A1440" t="s">
        <v>1428</v>
      </c>
      <c r="B1440" s="9" t="s">
        <v>2938</v>
      </c>
      <c r="C1440" s="1">
        <f t="shared" si="416"/>
        <v>15</v>
      </c>
      <c r="D1440" s="7">
        <f t="shared" si="417"/>
        <v>2</v>
      </c>
      <c r="E1440" s="7">
        <f t="shared" si="418"/>
        <v>5</v>
      </c>
      <c r="F1440" s="7">
        <f t="shared" si="419"/>
        <v>3</v>
      </c>
      <c r="G1440" s="7">
        <f t="shared" si="429"/>
        <v>3</v>
      </c>
      <c r="H1440" s="49">
        <f t="shared" si="420"/>
        <v>3</v>
      </c>
      <c r="I1440" s="177">
        <f t="shared" si="421"/>
        <v>0.2</v>
      </c>
      <c r="J1440" s="8"/>
      <c r="K1440" s="2">
        <f t="shared" si="422"/>
        <v>0.33333333333333331</v>
      </c>
      <c r="L1440" s="2">
        <f t="shared" si="423"/>
        <v>0</v>
      </c>
      <c r="M1440" s="2">
        <f t="shared" si="424"/>
        <v>6.6666666666666666E-2</v>
      </c>
      <c r="N1440" s="2">
        <f t="shared" si="425"/>
        <v>6.6666666666666666E-2</v>
      </c>
      <c r="O1440" s="2">
        <f t="shared" si="426"/>
        <v>0.53333333333333344</v>
      </c>
      <c r="P1440" s="1">
        <v>5</v>
      </c>
      <c r="Q1440" s="1">
        <v>0</v>
      </c>
      <c r="R1440" s="1">
        <v>1</v>
      </c>
      <c r="S1440" s="1">
        <v>1</v>
      </c>
      <c r="T1440" s="1">
        <v>8</v>
      </c>
      <c r="U1440" s="1">
        <v>0</v>
      </c>
      <c r="V1440" s="1">
        <v>0</v>
      </c>
      <c r="W1440" s="1">
        <v>0</v>
      </c>
      <c r="X1440" s="1">
        <v>0</v>
      </c>
      <c r="Y1440" s="1"/>
      <c r="Z1440" s="1">
        <v>0</v>
      </c>
      <c r="AA1440" s="1"/>
      <c r="AB1440" s="1"/>
      <c r="AC1440" s="1"/>
      <c r="AD1440" s="1">
        <v>0</v>
      </c>
      <c r="AI1440" t="str">
        <f t="shared" si="415"/>
        <v>Lemington</v>
      </c>
      <c r="AJ1440" t="s">
        <v>810</v>
      </c>
      <c r="AK1440" s="182">
        <v>1</v>
      </c>
      <c r="AL1440" s="7"/>
      <c r="AN1440" s="97">
        <v>50</v>
      </c>
      <c r="AO1440" s="99">
        <v>9</v>
      </c>
      <c r="AP1440" s="99">
        <v>60</v>
      </c>
      <c r="AQ1440" s="106">
        <v>39700</v>
      </c>
      <c r="AR1440" s="106">
        <f t="shared" si="427"/>
        <v>50009</v>
      </c>
      <c r="AS1440" s="9" t="s">
        <v>1711</v>
      </c>
      <c r="AT1440" s="109">
        <f t="shared" si="428"/>
        <v>5039700</v>
      </c>
      <c r="AW1440">
        <v>35.26</v>
      </c>
      <c r="AX1440">
        <v>0</v>
      </c>
      <c r="AY1440">
        <v>35.26</v>
      </c>
      <c r="BA1440" s="7">
        <f t="shared" si="430"/>
        <v>0</v>
      </c>
      <c r="BB1440" s="7">
        <f t="shared" si="431"/>
        <v>0</v>
      </c>
      <c r="BC1440" s="7">
        <f t="shared" si="432"/>
        <v>0</v>
      </c>
      <c r="BD1440" s="7">
        <f t="shared" si="433"/>
        <v>0</v>
      </c>
      <c r="BE1440" s="7">
        <f t="shared" si="434"/>
        <v>1</v>
      </c>
      <c r="BF1440" s="117"/>
      <c r="BG1440" s="1">
        <v>0</v>
      </c>
      <c r="BH1440" s="1">
        <v>0</v>
      </c>
      <c r="BI1440" s="117"/>
      <c r="BJ1440" s="117"/>
      <c r="BK1440" s="168"/>
    </row>
    <row r="1441" spans="1:63" hidden="1" outlineLevel="1">
      <c r="A1441" t="s">
        <v>223</v>
      </c>
      <c r="B1441" s="9" t="s">
        <v>2938</v>
      </c>
      <c r="C1441" s="1">
        <f t="shared" si="416"/>
        <v>127</v>
      </c>
      <c r="D1441" s="7">
        <f t="shared" si="417"/>
        <v>1</v>
      </c>
      <c r="E1441" s="7">
        <f t="shared" si="418"/>
        <v>6</v>
      </c>
      <c r="F1441" s="7">
        <f t="shared" si="419"/>
        <v>3</v>
      </c>
      <c r="G1441" s="7">
        <f t="shared" si="429"/>
        <v>4</v>
      </c>
      <c r="H1441" s="49">
        <f t="shared" si="420"/>
        <v>2</v>
      </c>
      <c r="I1441" s="177">
        <f t="shared" si="421"/>
        <v>1.5748031496062992E-2</v>
      </c>
      <c r="J1441" s="8"/>
      <c r="K1441" s="2">
        <f t="shared" si="422"/>
        <v>0.31496062992125984</v>
      </c>
      <c r="L1441" s="2">
        <f t="shared" si="423"/>
        <v>3.937007874015748E-2</v>
      </c>
      <c r="M1441" s="2">
        <f t="shared" si="424"/>
        <v>0.12598425196850394</v>
      </c>
      <c r="N1441" s="2">
        <f t="shared" si="425"/>
        <v>9.4488188976377951E-2</v>
      </c>
      <c r="O1441" s="2">
        <f t="shared" si="426"/>
        <v>0.42519685039370075</v>
      </c>
      <c r="P1441" s="1">
        <v>40</v>
      </c>
      <c r="Q1441" s="1">
        <v>5</v>
      </c>
      <c r="R1441" s="1">
        <v>16</v>
      </c>
      <c r="S1441" s="1">
        <v>12</v>
      </c>
      <c r="T1441" s="1">
        <v>38</v>
      </c>
      <c r="U1441" s="1">
        <v>10</v>
      </c>
      <c r="V1441" s="1">
        <v>0</v>
      </c>
      <c r="W1441" s="1">
        <v>1</v>
      </c>
      <c r="X1441" s="1">
        <v>4</v>
      </c>
      <c r="Y1441" s="1"/>
      <c r="Z1441" s="1">
        <v>0</v>
      </c>
      <c r="AA1441" s="1"/>
      <c r="AB1441" s="1"/>
      <c r="AC1441" s="1"/>
      <c r="AD1441" s="1">
        <v>1</v>
      </c>
      <c r="AI1441" t="str">
        <f t="shared" si="415"/>
        <v>Lincoln</v>
      </c>
      <c r="AJ1441" t="s">
        <v>1826</v>
      </c>
      <c r="AK1441" s="182">
        <v>1</v>
      </c>
      <c r="AL1441" s="7"/>
      <c r="AN1441" s="97">
        <v>50</v>
      </c>
      <c r="AO1441" s="99">
        <v>1</v>
      </c>
      <c r="AP1441" s="99">
        <v>50</v>
      </c>
      <c r="AQ1441" s="106">
        <v>40075</v>
      </c>
      <c r="AR1441" s="106">
        <f t="shared" si="427"/>
        <v>50001</v>
      </c>
      <c r="AS1441" s="9" t="s">
        <v>1711</v>
      </c>
      <c r="AT1441" s="109">
        <f t="shared" si="428"/>
        <v>5040075</v>
      </c>
      <c r="AW1441">
        <v>44.02</v>
      </c>
      <c r="AX1441">
        <v>0.03</v>
      </c>
      <c r="AY1441">
        <v>43.99</v>
      </c>
      <c r="BA1441" s="7">
        <f t="shared" si="430"/>
        <v>1</v>
      </c>
      <c r="BB1441" s="7">
        <f t="shared" si="431"/>
        <v>0</v>
      </c>
      <c r="BC1441" s="7">
        <f t="shared" si="432"/>
        <v>0</v>
      </c>
      <c r="BD1441" s="7">
        <f t="shared" si="433"/>
        <v>0</v>
      </c>
      <c r="BE1441" s="7">
        <f t="shared" si="434"/>
        <v>0</v>
      </c>
      <c r="BF1441" s="117"/>
      <c r="BG1441" s="1">
        <v>1</v>
      </c>
      <c r="BH1441" s="1">
        <v>0</v>
      </c>
      <c r="BI1441" s="117"/>
      <c r="BJ1441" s="117"/>
      <c r="BK1441" s="168"/>
    </row>
    <row r="1442" spans="1:63" hidden="1" outlineLevel="1">
      <c r="A1442" t="s">
        <v>3116</v>
      </c>
      <c r="B1442" s="9" t="s">
        <v>2938</v>
      </c>
      <c r="C1442" s="1">
        <f t="shared" si="416"/>
        <v>160</v>
      </c>
      <c r="D1442" s="7">
        <f t="shared" si="417"/>
        <v>2</v>
      </c>
      <c r="E1442" s="7">
        <f t="shared" si="418"/>
        <v>8</v>
      </c>
      <c r="F1442" s="7">
        <f t="shared" si="419"/>
        <v>3</v>
      </c>
      <c r="G1442" s="7">
        <f t="shared" si="429"/>
        <v>4</v>
      </c>
      <c r="H1442" s="49">
        <f t="shared" si="420"/>
        <v>21</v>
      </c>
      <c r="I1442" s="177">
        <f t="shared" si="421"/>
        <v>0.13125000000000001</v>
      </c>
      <c r="J1442" s="8"/>
      <c r="K1442" s="2">
        <f t="shared" si="422"/>
        <v>0.26874999999999999</v>
      </c>
      <c r="L1442" s="2">
        <f t="shared" si="423"/>
        <v>0</v>
      </c>
      <c r="M1442" s="2">
        <f t="shared" si="424"/>
        <v>0.21249999999999999</v>
      </c>
      <c r="N1442" s="2">
        <f t="shared" si="425"/>
        <v>6.25E-2</v>
      </c>
      <c r="O1442" s="2">
        <f t="shared" si="426"/>
        <v>0.45624999999999993</v>
      </c>
      <c r="P1442" s="1">
        <v>43</v>
      </c>
      <c r="Q1442" s="1">
        <v>0</v>
      </c>
      <c r="R1442" s="1">
        <v>34</v>
      </c>
      <c r="S1442" s="1">
        <v>10</v>
      </c>
      <c r="T1442" s="1">
        <v>64</v>
      </c>
      <c r="U1442" s="1">
        <v>5</v>
      </c>
      <c r="V1442" s="1">
        <v>0</v>
      </c>
      <c r="W1442" s="1">
        <v>1</v>
      </c>
      <c r="X1442" s="1">
        <v>0</v>
      </c>
      <c r="Y1442" s="1"/>
      <c r="Z1442" s="1">
        <v>3</v>
      </c>
      <c r="AA1442" s="1"/>
      <c r="AB1442" s="1"/>
      <c r="AC1442" s="1"/>
      <c r="AD1442" s="1">
        <v>0</v>
      </c>
      <c r="AI1442" t="str">
        <f t="shared" si="415"/>
        <v>Londonderry</v>
      </c>
      <c r="AJ1442" t="s">
        <v>2452</v>
      </c>
      <c r="AK1442" s="182">
        <v>1</v>
      </c>
      <c r="AL1442" s="7"/>
      <c r="AN1442" s="97">
        <v>50</v>
      </c>
      <c r="AO1442" s="99">
        <v>25</v>
      </c>
      <c r="AP1442" s="99">
        <v>50</v>
      </c>
      <c r="AQ1442" s="106">
        <v>40225</v>
      </c>
      <c r="AR1442" s="106">
        <f t="shared" si="427"/>
        <v>50025</v>
      </c>
      <c r="AS1442" s="9" t="s">
        <v>1711</v>
      </c>
      <c r="AT1442" s="109">
        <f t="shared" si="428"/>
        <v>5040225</v>
      </c>
      <c r="AW1442">
        <v>35.869999999999997</v>
      </c>
      <c r="AX1442">
        <v>0.21</v>
      </c>
      <c r="AY1442">
        <v>35.67</v>
      </c>
      <c r="BA1442" s="7">
        <f t="shared" si="430"/>
        <v>0</v>
      </c>
      <c r="BB1442" s="7">
        <f t="shared" si="431"/>
        <v>0</v>
      </c>
      <c r="BC1442" s="7">
        <f t="shared" si="432"/>
        <v>0</v>
      </c>
      <c r="BD1442" s="7">
        <f t="shared" si="433"/>
        <v>0</v>
      </c>
      <c r="BE1442" s="7">
        <f t="shared" si="434"/>
        <v>1</v>
      </c>
      <c r="BF1442" s="117"/>
      <c r="BG1442" s="1">
        <v>0</v>
      </c>
      <c r="BH1442" s="1">
        <v>0</v>
      </c>
      <c r="BI1442" s="117"/>
      <c r="BJ1442" s="117"/>
      <c r="BK1442" s="168"/>
    </row>
    <row r="1443" spans="1:63" hidden="1" outlineLevel="1">
      <c r="A1443" t="s">
        <v>2185</v>
      </c>
      <c r="B1443" s="9" t="s">
        <v>2938</v>
      </c>
      <c r="C1443" s="1">
        <f t="shared" si="416"/>
        <v>115</v>
      </c>
      <c r="D1443" s="7">
        <f t="shared" si="417"/>
        <v>2</v>
      </c>
      <c r="E1443" s="7">
        <f t="shared" si="418"/>
        <v>10</v>
      </c>
      <c r="F1443" s="7">
        <f t="shared" si="419"/>
        <v>3</v>
      </c>
      <c r="G1443" s="7">
        <f t="shared" si="429"/>
        <v>4</v>
      </c>
      <c r="H1443" s="49">
        <f t="shared" si="420"/>
        <v>35</v>
      </c>
      <c r="I1443" s="177">
        <f t="shared" si="421"/>
        <v>0.30434782608695654</v>
      </c>
      <c r="J1443" s="8"/>
      <c r="K1443" s="2">
        <f t="shared" si="422"/>
        <v>0.17391304347826086</v>
      </c>
      <c r="L1443" s="2">
        <f t="shared" si="423"/>
        <v>0</v>
      </c>
      <c r="M1443" s="2">
        <f t="shared" si="424"/>
        <v>0.16521739130434782</v>
      </c>
      <c r="N1443" s="2">
        <f t="shared" si="425"/>
        <v>7.8260869565217397E-2</v>
      </c>
      <c r="O1443" s="2">
        <f t="shared" si="426"/>
        <v>0.58260869565217388</v>
      </c>
      <c r="P1443" s="1">
        <v>20</v>
      </c>
      <c r="Q1443" s="1">
        <v>0</v>
      </c>
      <c r="R1443" s="1">
        <v>19</v>
      </c>
      <c r="S1443" s="1">
        <v>9</v>
      </c>
      <c r="T1443" s="1">
        <v>55</v>
      </c>
      <c r="U1443" s="1">
        <v>7</v>
      </c>
      <c r="V1443" s="1">
        <v>0</v>
      </c>
      <c r="W1443" s="1">
        <v>2</v>
      </c>
      <c r="X1443" s="1">
        <v>1</v>
      </c>
      <c r="Y1443" s="1"/>
      <c r="Z1443" s="1">
        <v>1</v>
      </c>
      <c r="AA1443" s="1"/>
      <c r="AB1443" s="1"/>
      <c r="AC1443" s="1"/>
      <c r="AD1443" s="1">
        <v>1</v>
      </c>
      <c r="AI1443" t="str">
        <f t="shared" si="415"/>
        <v>Lowell</v>
      </c>
      <c r="AJ1443" t="s">
        <v>2168</v>
      </c>
      <c r="AK1443" s="182">
        <v>1</v>
      </c>
      <c r="AL1443" s="7"/>
      <c r="AN1443" s="97">
        <v>50</v>
      </c>
      <c r="AO1443" s="99">
        <v>19</v>
      </c>
      <c r="AP1443" s="99">
        <v>65</v>
      </c>
      <c r="AQ1443" s="106">
        <v>40525</v>
      </c>
      <c r="AR1443" s="106">
        <f t="shared" si="427"/>
        <v>50019</v>
      </c>
      <c r="AS1443" s="9" t="s">
        <v>1711</v>
      </c>
      <c r="AT1443" s="109">
        <f t="shared" si="428"/>
        <v>5040525</v>
      </c>
      <c r="AW1443">
        <v>56.06</v>
      </c>
      <c r="AX1443">
        <v>0.06</v>
      </c>
      <c r="AY1443">
        <v>56.01</v>
      </c>
      <c r="BA1443" s="7">
        <f t="shared" si="430"/>
        <v>0</v>
      </c>
      <c r="BB1443" s="7">
        <f t="shared" si="431"/>
        <v>0</v>
      </c>
      <c r="BC1443" s="7">
        <f t="shared" si="432"/>
        <v>0</v>
      </c>
      <c r="BD1443" s="7">
        <f t="shared" si="433"/>
        <v>0</v>
      </c>
      <c r="BE1443" s="7">
        <f t="shared" si="434"/>
        <v>1</v>
      </c>
      <c r="BF1443" s="117"/>
      <c r="BG1443" s="1">
        <v>0</v>
      </c>
      <c r="BH1443" s="1">
        <v>0</v>
      </c>
      <c r="BI1443" s="117"/>
      <c r="BJ1443" s="117"/>
      <c r="BK1443" s="168"/>
    </row>
    <row r="1444" spans="1:63" hidden="1" outlineLevel="1">
      <c r="A1444" t="s">
        <v>2186</v>
      </c>
      <c r="B1444" s="9" t="s">
        <v>2938</v>
      </c>
      <c r="C1444" s="1">
        <f t="shared" si="416"/>
        <v>266</v>
      </c>
      <c r="D1444" s="7">
        <f t="shared" si="417"/>
        <v>2</v>
      </c>
      <c r="E1444" s="7">
        <f t="shared" si="418"/>
        <v>6</v>
      </c>
      <c r="F1444" s="7">
        <f t="shared" si="419"/>
        <v>3</v>
      </c>
      <c r="G1444" s="7">
        <f t="shared" si="429"/>
        <v>4</v>
      </c>
      <c r="H1444" s="49">
        <f t="shared" si="420"/>
        <v>26</v>
      </c>
      <c r="I1444" s="177">
        <f t="shared" si="421"/>
        <v>9.7744360902255634E-2</v>
      </c>
      <c r="J1444" s="8"/>
      <c r="K1444" s="2">
        <f t="shared" si="422"/>
        <v>0.25187969924812031</v>
      </c>
      <c r="L1444" s="2">
        <f t="shared" si="423"/>
        <v>1.1278195488721804E-2</v>
      </c>
      <c r="M1444" s="2">
        <f t="shared" si="424"/>
        <v>0.20676691729323307</v>
      </c>
      <c r="N1444" s="2">
        <f t="shared" si="425"/>
        <v>9.3984962406015032E-2</v>
      </c>
      <c r="O1444" s="2">
        <f t="shared" si="426"/>
        <v>0.43609022556390986</v>
      </c>
      <c r="P1444" s="1">
        <v>67</v>
      </c>
      <c r="Q1444" s="1">
        <v>3</v>
      </c>
      <c r="R1444" s="1">
        <v>55</v>
      </c>
      <c r="S1444" s="1">
        <v>25</v>
      </c>
      <c r="T1444" s="1">
        <v>93</v>
      </c>
      <c r="U1444" s="1">
        <v>15</v>
      </c>
      <c r="V1444" s="1">
        <v>1</v>
      </c>
      <c r="W1444" s="1">
        <v>1</v>
      </c>
      <c r="X1444" s="1">
        <v>2</v>
      </c>
      <c r="Y1444" s="1"/>
      <c r="Z1444" s="1">
        <v>3</v>
      </c>
      <c r="AA1444" s="1"/>
      <c r="AB1444" s="1"/>
      <c r="AC1444" s="1"/>
      <c r="AD1444" s="1">
        <v>1</v>
      </c>
      <c r="AI1444" t="str">
        <f t="shared" si="415"/>
        <v>Ludlow</v>
      </c>
      <c r="AJ1444" t="s">
        <v>1842</v>
      </c>
      <c r="AK1444" s="182">
        <v>1</v>
      </c>
      <c r="AL1444" s="7"/>
      <c r="AN1444" s="97">
        <v>50</v>
      </c>
      <c r="AO1444" s="99">
        <v>27</v>
      </c>
      <c r="AP1444" s="99">
        <v>50</v>
      </c>
      <c r="AQ1444" s="106">
        <v>41275</v>
      </c>
      <c r="AR1444" s="106">
        <f t="shared" si="427"/>
        <v>50027</v>
      </c>
      <c r="AS1444" s="9" t="s">
        <v>1711</v>
      </c>
      <c r="AT1444" s="109">
        <f t="shared" si="428"/>
        <v>5041275</v>
      </c>
      <c r="AW1444">
        <v>35.700000000000003</v>
      </c>
      <c r="AX1444">
        <v>0.43</v>
      </c>
      <c r="AY1444">
        <v>35.270000000000003</v>
      </c>
      <c r="BA1444" s="7">
        <f t="shared" si="430"/>
        <v>0</v>
      </c>
      <c r="BB1444" s="7">
        <f t="shared" si="431"/>
        <v>0</v>
      </c>
      <c r="BC1444" s="7">
        <f t="shared" si="432"/>
        <v>0</v>
      </c>
      <c r="BD1444" s="7">
        <f t="shared" si="433"/>
        <v>0</v>
      </c>
      <c r="BE1444" s="7">
        <f t="shared" si="434"/>
        <v>1</v>
      </c>
      <c r="BF1444" s="117"/>
      <c r="BG1444" s="1">
        <v>1</v>
      </c>
      <c r="BH1444" s="1">
        <v>0</v>
      </c>
      <c r="BI1444" s="117"/>
      <c r="BJ1444" s="117"/>
      <c r="BK1444" s="168"/>
    </row>
    <row r="1445" spans="1:63" hidden="1" outlineLevel="1">
      <c r="A1445" t="s">
        <v>1447</v>
      </c>
      <c r="B1445" s="9" t="s">
        <v>2938</v>
      </c>
      <c r="C1445" s="1">
        <f t="shared" si="416"/>
        <v>185</v>
      </c>
      <c r="D1445" s="7">
        <f t="shared" si="417"/>
        <v>2</v>
      </c>
      <c r="E1445" s="7">
        <f t="shared" si="418"/>
        <v>7</v>
      </c>
      <c r="F1445" s="7">
        <f t="shared" si="419"/>
        <v>3</v>
      </c>
      <c r="G1445" s="7">
        <f t="shared" si="429"/>
        <v>4</v>
      </c>
      <c r="H1445" s="49">
        <f t="shared" si="420"/>
        <v>29</v>
      </c>
      <c r="I1445" s="177">
        <f t="shared" si="421"/>
        <v>0.15675675675675677</v>
      </c>
      <c r="J1445" s="8"/>
      <c r="K1445" s="2">
        <f t="shared" si="422"/>
        <v>0.24864864864864866</v>
      </c>
      <c r="L1445" s="2">
        <f t="shared" si="423"/>
        <v>1.6216216216216217E-2</v>
      </c>
      <c r="M1445" s="2">
        <f t="shared" si="424"/>
        <v>0.14054054054054055</v>
      </c>
      <c r="N1445" s="2">
        <f t="shared" si="425"/>
        <v>7.0270270270270274E-2</v>
      </c>
      <c r="O1445" s="2">
        <f t="shared" si="426"/>
        <v>0.5243243243243243</v>
      </c>
      <c r="P1445" s="1">
        <v>46</v>
      </c>
      <c r="Q1445" s="1">
        <v>3</v>
      </c>
      <c r="R1445" s="1">
        <v>26</v>
      </c>
      <c r="S1445" s="1">
        <v>13</v>
      </c>
      <c r="T1445" s="1">
        <v>75</v>
      </c>
      <c r="U1445" s="1">
        <v>12</v>
      </c>
      <c r="V1445" s="1">
        <v>0</v>
      </c>
      <c r="W1445" s="1">
        <v>0</v>
      </c>
      <c r="X1445" s="1">
        <v>3</v>
      </c>
      <c r="Y1445" s="1"/>
      <c r="Z1445" s="1">
        <v>7</v>
      </c>
      <c r="AA1445" s="1"/>
      <c r="AB1445" s="1"/>
      <c r="AC1445" s="1"/>
      <c r="AD1445" s="1">
        <v>0</v>
      </c>
      <c r="AI1445" t="str">
        <f t="shared" si="415"/>
        <v>Lunenburg</v>
      </c>
      <c r="AJ1445" t="s">
        <v>810</v>
      </c>
      <c r="AK1445" s="182">
        <v>1</v>
      </c>
      <c r="AL1445" s="7"/>
      <c r="AN1445" s="97">
        <v>50</v>
      </c>
      <c r="AO1445" s="99">
        <v>9</v>
      </c>
      <c r="AP1445" s="99">
        <v>70</v>
      </c>
      <c r="AQ1445" s="106">
        <v>41425</v>
      </c>
      <c r="AR1445" s="106">
        <f t="shared" si="427"/>
        <v>50009</v>
      </c>
      <c r="AS1445" s="9" t="s">
        <v>1711</v>
      </c>
      <c r="AT1445" s="109">
        <f t="shared" si="428"/>
        <v>5041425</v>
      </c>
      <c r="AW1445">
        <v>45.36</v>
      </c>
      <c r="AX1445">
        <v>0.28000000000000003</v>
      </c>
      <c r="AY1445">
        <v>45.08</v>
      </c>
      <c r="BA1445" s="7">
        <f t="shared" si="430"/>
        <v>0</v>
      </c>
      <c r="BB1445" s="7">
        <f t="shared" si="431"/>
        <v>0</v>
      </c>
      <c r="BC1445" s="7">
        <f t="shared" si="432"/>
        <v>0</v>
      </c>
      <c r="BD1445" s="7">
        <f t="shared" si="433"/>
        <v>0</v>
      </c>
      <c r="BE1445" s="7">
        <f t="shared" si="434"/>
        <v>1</v>
      </c>
      <c r="BF1445" s="117"/>
      <c r="BG1445" s="1">
        <v>0</v>
      </c>
      <c r="BH1445" s="1">
        <v>0</v>
      </c>
      <c r="BI1445" s="117"/>
      <c r="BJ1445" s="117"/>
      <c r="BK1445" s="168"/>
    </row>
    <row r="1446" spans="1:63" hidden="1" outlineLevel="1">
      <c r="A1446" t="s">
        <v>2582</v>
      </c>
      <c r="B1446" s="9" t="s">
        <v>2938</v>
      </c>
      <c r="C1446" s="1">
        <f t="shared" si="416"/>
        <v>458</v>
      </c>
      <c r="D1446" s="7">
        <f t="shared" si="417"/>
        <v>1</v>
      </c>
      <c r="E1446" s="7">
        <f t="shared" si="418"/>
        <v>6</v>
      </c>
      <c r="F1446" s="7">
        <f t="shared" si="419"/>
        <v>3</v>
      </c>
      <c r="G1446" s="7">
        <f t="shared" si="429"/>
        <v>4</v>
      </c>
      <c r="H1446" s="49">
        <f t="shared" si="420"/>
        <v>8</v>
      </c>
      <c r="I1446" s="177">
        <f t="shared" si="421"/>
        <v>1.7467248908296942E-2</v>
      </c>
      <c r="J1446" s="8"/>
      <c r="K1446" s="2">
        <f t="shared" si="422"/>
        <v>0.29475982532751094</v>
      </c>
      <c r="L1446" s="2">
        <f t="shared" si="423"/>
        <v>2.1834061135371178E-2</v>
      </c>
      <c r="M1446" s="2">
        <f t="shared" si="424"/>
        <v>0.2183406113537118</v>
      </c>
      <c r="N1446" s="2">
        <f t="shared" si="425"/>
        <v>9.8253275109170299E-2</v>
      </c>
      <c r="O1446" s="2">
        <f t="shared" si="426"/>
        <v>0.36681222707423566</v>
      </c>
      <c r="P1446" s="1">
        <v>135</v>
      </c>
      <c r="Q1446" s="1">
        <v>10</v>
      </c>
      <c r="R1446" s="1">
        <v>100</v>
      </c>
      <c r="S1446" s="1">
        <v>45</v>
      </c>
      <c r="T1446" s="1">
        <v>127</v>
      </c>
      <c r="U1446" s="1">
        <v>33</v>
      </c>
      <c r="V1446" s="1">
        <v>4</v>
      </c>
      <c r="W1446" s="1">
        <v>1</v>
      </c>
      <c r="X1446" s="1">
        <v>1</v>
      </c>
      <c r="Y1446" s="1"/>
      <c r="Z1446" s="1">
        <v>2</v>
      </c>
      <c r="AA1446" s="1"/>
      <c r="AB1446" s="1"/>
      <c r="AC1446" s="1"/>
      <c r="AD1446" s="1">
        <v>0</v>
      </c>
      <c r="AI1446" t="str">
        <f t="shared" si="415"/>
        <v>Lyndon</v>
      </c>
      <c r="AJ1446" t="s">
        <v>1803</v>
      </c>
      <c r="AK1446" s="182">
        <v>1</v>
      </c>
      <c r="AL1446" s="7"/>
      <c r="AN1446" s="97">
        <v>50</v>
      </c>
      <c r="AO1446" s="99">
        <v>5</v>
      </c>
      <c r="AP1446" s="99">
        <v>35</v>
      </c>
      <c r="AQ1446" s="106">
        <v>41725</v>
      </c>
      <c r="AR1446" s="106">
        <f t="shared" si="427"/>
        <v>50005</v>
      </c>
      <c r="AS1446" s="9" t="s">
        <v>1711</v>
      </c>
      <c r="AT1446" s="109">
        <f t="shared" si="428"/>
        <v>5041725</v>
      </c>
      <c r="AW1446">
        <v>39.799999999999997</v>
      </c>
      <c r="AX1446">
        <v>0.04</v>
      </c>
      <c r="AY1446">
        <v>39.76</v>
      </c>
      <c r="BA1446" s="7">
        <f t="shared" si="430"/>
        <v>1</v>
      </c>
      <c r="BB1446" s="7">
        <f t="shared" si="431"/>
        <v>0</v>
      </c>
      <c r="BC1446" s="7">
        <f t="shared" si="432"/>
        <v>0</v>
      </c>
      <c r="BD1446" s="7">
        <f t="shared" si="433"/>
        <v>0</v>
      </c>
      <c r="BE1446" s="7">
        <f t="shared" si="434"/>
        <v>0</v>
      </c>
      <c r="BF1446" s="117"/>
      <c r="BG1446" s="1">
        <v>0</v>
      </c>
      <c r="BH1446" s="1">
        <v>3</v>
      </c>
      <c r="BI1446" s="117"/>
      <c r="BJ1446" s="117"/>
      <c r="BK1446" s="168"/>
    </row>
    <row r="1447" spans="1:63" hidden="1" outlineLevel="1">
      <c r="A1447" t="s">
        <v>2817</v>
      </c>
      <c r="B1447" s="9" t="s">
        <v>2938</v>
      </c>
      <c r="C1447" s="1">
        <f t="shared" si="416"/>
        <v>43</v>
      </c>
      <c r="D1447" s="7">
        <f t="shared" si="417"/>
        <v>2</v>
      </c>
      <c r="E1447" s="7">
        <f t="shared" si="418"/>
        <v>5</v>
      </c>
      <c r="F1447" s="7">
        <f t="shared" si="419"/>
        <v>3</v>
      </c>
      <c r="G1447" s="7">
        <f t="shared" si="429"/>
        <v>3</v>
      </c>
      <c r="H1447" s="49">
        <f t="shared" si="420"/>
        <v>1</v>
      </c>
      <c r="I1447" s="177">
        <f t="shared" si="421"/>
        <v>2.3255813953488372E-2</v>
      </c>
      <c r="J1447" s="8"/>
      <c r="K1447" s="2">
        <f t="shared" si="422"/>
        <v>0.37209302325581395</v>
      </c>
      <c r="L1447" s="2">
        <f t="shared" si="423"/>
        <v>4.6511627906976744E-2</v>
      </c>
      <c r="M1447" s="2">
        <f t="shared" si="424"/>
        <v>6.9767441860465115E-2</v>
      </c>
      <c r="N1447" s="2">
        <f t="shared" si="425"/>
        <v>6.9767441860465115E-2</v>
      </c>
      <c r="O1447" s="2">
        <f t="shared" si="426"/>
        <v>0.44186046511627908</v>
      </c>
      <c r="P1447" s="1">
        <v>16</v>
      </c>
      <c r="Q1447" s="1">
        <v>2</v>
      </c>
      <c r="R1447" s="1">
        <v>3</v>
      </c>
      <c r="S1447" s="1">
        <v>3</v>
      </c>
      <c r="T1447" s="1">
        <v>17</v>
      </c>
      <c r="U1447" s="1">
        <v>2</v>
      </c>
      <c r="V1447" s="1">
        <v>0</v>
      </c>
      <c r="W1447" s="1">
        <v>0</v>
      </c>
      <c r="X1447" s="1">
        <v>0</v>
      </c>
      <c r="Y1447" s="1"/>
      <c r="Z1447" s="1">
        <v>0</v>
      </c>
      <c r="AA1447" s="1"/>
      <c r="AB1447" s="1"/>
      <c r="AC1447" s="1"/>
      <c r="AD1447" s="1">
        <v>0</v>
      </c>
      <c r="AI1447" t="str">
        <f t="shared" si="415"/>
        <v>Maidstone</v>
      </c>
      <c r="AJ1447" t="s">
        <v>810</v>
      </c>
      <c r="AK1447" s="182">
        <v>1</v>
      </c>
      <c r="AL1447" s="7"/>
      <c r="AN1447" s="97">
        <v>50</v>
      </c>
      <c r="AO1447" s="99">
        <v>9</v>
      </c>
      <c r="AP1447" s="99">
        <v>75</v>
      </c>
      <c r="AQ1447" s="106">
        <v>42475</v>
      </c>
      <c r="AR1447" s="106">
        <f t="shared" si="427"/>
        <v>50009</v>
      </c>
      <c r="AS1447" s="9" t="s">
        <v>1711</v>
      </c>
      <c r="AT1447" s="109">
        <f t="shared" si="428"/>
        <v>5042475</v>
      </c>
      <c r="AW1447">
        <v>31.79</v>
      </c>
      <c r="AX1447">
        <v>1.31</v>
      </c>
      <c r="AY1447">
        <v>30.48</v>
      </c>
      <c r="BA1447" s="7">
        <f t="shared" si="430"/>
        <v>0</v>
      </c>
      <c r="BB1447" s="7">
        <f t="shared" si="431"/>
        <v>0</v>
      </c>
      <c r="BC1447" s="7">
        <f t="shared" si="432"/>
        <v>0</v>
      </c>
      <c r="BD1447" s="7">
        <f t="shared" si="433"/>
        <v>0</v>
      </c>
      <c r="BE1447" s="7">
        <f t="shared" si="434"/>
        <v>1</v>
      </c>
      <c r="BF1447" s="117"/>
      <c r="BG1447" s="1">
        <v>0</v>
      </c>
      <c r="BH1447" s="1">
        <v>0</v>
      </c>
      <c r="BI1447" s="117"/>
      <c r="BJ1447" s="117"/>
      <c r="BK1447" s="168"/>
    </row>
    <row r="1448" spans="1:63" hidden="1" outlineLevel="1">
      <c r="A1448" t="s">
        <v>1960</v>
      </c>
      <c r="B1448" s="9" t="s">
        <v>2938</v>
      </c>
      <c r="C1448" s="1">
        <f t="shared" si="416"/>
        <v>519</v>
      </c>
      <c r="D1448" s="7">
        <f t="shared" si="417"/>
        <v>1</v>
      </c>
      <c r="E1448" s="7">
        <f t="shared" si="418"/>
        <v>7</v>
      </c>
      <c r="F1448" s="7">
        <f t="shared" si="419"/>
        <v>3</v>
      </c>
      <c r="G1448" s="7">
        <f t="shared" si="429"/>
        <v>4</v>
      </c>
      <c r="H1448" s="49">
        <f t="shared" si="420"/>
        <v>1</v>
      </c>
      <c r="I1448" s="177">
        <f t="shared" si="421"/>
        <v>1.9267822736030828E-3</v>
      </c>
      <c r="J1448" s="8"/>
      <c r="K1448" s="2">
        <f t="shared" si="422"/>
        <v>0.31021194605009633</v>
      </c>
      <c r="L1448" s="2">
        <f t="shared" si="423"/>
        <v>1.5414258188824663E-2</v>
      </c>
      <c r="M1448" s="2">
        <f t="shared" si="424"/>
        <v>0.18689788053949905</v>
      </c>
      <c r="N1448" s="2">
        <f t="shared" si="425"/>
        <v>0.10982658959537572</v>
      </c>
      <c r="O1448" s="2">
        <f t="shared" si="426"/>
        <v>0.37764932562620424</v>
      </c>
      <c r="P1448" s="1">
        <v>161</v>
      </c>
      <c r="Q1448" s="1">
        <v>8</v>
      </c>
      <c r="R1448" s="1">
        <v>97</v>
      </c>
      <c r="S1448" s="1">
        <v>57</v>
      </c>
      <c r="T1448" s="1">
        <v>160</v>
      </c>
      <c r="U1448" s="1">
        <v>15</v>
      </c>
      <c r="V1448" s="1">
        <v>2</v>
      </c>
      <c r="W1448" s="1">
        <v>11</v>
      </c>
      <c r="X1448" s="1">
        <v>1</v>
      </c>
      <c r="Y1448" s="1"/>
      <c r="Z1448" s="1">
        <v>7</v>
      </c>
      <c r="AA1448" s="1"/>
      <c r="AB1448" s="1"/>
      <c r="AC1448" s="1"/>
      <c r="AD1448" s="1">
        <v>0</v>
      </c>
      <c r="AI1448" t="str">
        <f t="shared" si="415"/>
        <v>Manchester</v>
      </c>
      <c r="AJ1448" t="s">
        <v>2063</v>
      </c>
      <c r="AK1448" s="182">
        <v>1</v>
      </c>
      <c r="AL1448" s="7"/>
      <c r="AN1448" s="97">
        <v>50</v>
      </c>
      <c r="AO1448" s="99">
        <v>3</v>
      </c>
      <c r="AP1448" s="99">
        <v>25</v>
      </c>
      <c r="AQ1448" s="106">
        <v>42850</v>
      </c>
      <c r="AR1448" s="106">
        <f t="shared" si="427"/>
        <v>50003</v>
      </c>
      <c r="AS1448" s="9" t="s">
        <v>1711</v>
      </c>
      <c r="AT1448" s="109">
        <f t="shared" si="428"/>
        <v>5042850</v>
      </c>
      <c r="AW1448">
        <v>42.28</v>
      </c>
      <c r="AX1448">
        <v>0.05</v>
      </c>
      <c r="AY1448">
        <v>42.23</v>
      </c>
      <c r="BA1448" s="7">
        <f t="shared" si="430"/>
        <v>1</v>
      </c>
      <c r="BB1448" s="7">
        <f t="shared" si="431"/>
        <v>0</v>
      </c>
      <c r="BC1448" s="7">
        <f t="shared" si="432"/>
        <v>0</v>
      </c>
      <c r="BD1448" s="7">
        <f t="shared" si="433"/>
        <v>0</v>
      </c>
      <c r="BE1448" s="7">
        <f t="shared" si="434"/>
        <v>0</v>
      </c>
      <c r="BF1448" s="117"/>
      <c r="BG1448" s="1">
        <v>4</v>
      </c>
      <c r="BH1448" s="1">
        <v>7</v>
      </c>
      <c r="BI1448" s="117"/>
      <c r="BJ1448" s="117"/>
      <c r="BK1448" s="168"/>
    </row>
    <row r="1449" spans="1:63" hidden="1" outlineLevel="1">
      <c r="A1449" t="s">
        <v>6</v>
      </c>
      <c r="B1449" s="9" t="s">
        <v>2938</v>
      </c>
      <c r="C1449" s="1">
        <f t="shared" si="416"/>
        <v>56</v>
      </c>
      <c r="D1449" s="7">
        <f t="shared" si="417"/>
        <v>1</v>
      </c>
      <c r="E1449" s="7">
        <f t="shared" si="418"/>
        <v>8</v>
      </c>
      <c r="F1449" s="7">
        <f t="shared" si="419"/>
        <v>2</v>
      </c>
      <c r="G1449" s="7">
        <f t="shared" si="429"/>
        <v>4</v>
      </c>
      <c r="H1449" s="49">
        <f t="shared" si="420"/>
        <v>6</v>
      </c>
      <c r="I1449" s="177">
        <f t="shared" si="421"/>
        <v>0.10714285714285714</v>
      </c>
      <c r="J1449" s="8"/>
      <c r="K1449" s="2">
        <f t="shared" si="422"/>
        <v>0.35714285714285715</v>
      </c>
      <c r="L1449" s="2">
        <f t="shared" si="423"/>
        <v>1.7857142857142856E-2</v>
      </c>
      <c r="M1449" s="2">
        <f t="shared" si="424"/>
        <v>0.25</v>
      </c>
      <c r="N1449" s="2">
        <f t="shared" si="425"/>
        <v>7.1428571428571425E-2</v>
      </c>
      <c r="O1449" s="2">
        <f t="shared" si="426"/>
        <v>0.30357142857142849</v>
      </c>
      <c r="P1449" s="1">
        <v>20</v>
      </c>
      <c r="Q1449" s="1">
        <v>1</v>
      </c>
      <c r="R1449" s="1">
        <v>14</v>
      </c>
      <c r="S1449" s="1">
        <v>4</v>
      </c>
      <c r="T1449" s="1">
        <v>9</v>
      </c>
      <c r="U1449" s="1">
        <v>4</v>
      </c>
      <c r="V1449" s="1">
        <v>0</v>
      </c>
      <c r="W1449" s="1">
        <v>2</v>
      </c>
      <c r="X1449" s="1">
        <v>2</v>
      </c>
      <c r="Y1449" s="1"/>
      <c r="Z1449" s="1">
        <v>0</v>
      </c>
      <c r="AA1449" s="1"/>
      <c r="AB1449" s="1"/>
      <c r="AC1449" s="1"/>
      <c r="AD1449" s="1">
        <v>0</v>
      </c>
      <c r="AI1449" t="str">
        <f t="shared" si="415"/>
        <v>Marlboro</v>
      </c>
      <c r="AJ1449" t="s">
        <v>2452</v>
      </c>
      <c r="AK1449" s="182">
        <v>1</v>
      </c>
      <c r="AL1449" s="7"/>
      <c r="AN1449" s="97">
        <v>50</v>
      </c>
      <c r="AO1449" s="99">
        <v>25</v>
      </c>
      <c r="AP1449" s="99">
        <v>55</v>
      </c>
      <c r="AQ1449" s="106">
        <v>43375</v>
      </c>
      <c r="AR1449" s="106">
        <f t="shared" si="427"/>
        <v>50025</v>
      </c>
      <c r="AS1449" s="9" t="s">
        <v>1711</v>
      </c>
      <c r="AT1449" s="109">
        <f t="shared" si="428"/>
        <v>5043375</v>
      </c>
      <c r="AW1449">
        <v>40.65</v>
      </c>
      <c r="AX1449">
        <v>0.32</v>
      </c>
      <c r="AY1449">
        <v>40.33</v>
      </c>
      <c r="BA1449" s="7">
        <f t="shared" si="430"/>
        <v>1</v>
      </c>
      <c r="BB1449" s="7">
        <f t="shared" si="431"/>
        <v>0</v>
      </c>
      <c r="BC1449" s="7">
        <f t="shared" si="432"/>
        <v>0</v>
      </c>
      <c r="BD1449" s="7">
        <f t="shared" si="433"/>
        <v>0</v>
      </c>
      <c r="BE1449" s="7">
        <f t="shared" si="434"/>
        <v>0</v>
      </c>
      <c r="BF1449" s="117"/>
      <c r="BG1449" s="1">
        <v>0</v>
      </c>
      <c r="BH1449" s="1">
        <v>0</v>
      </c>
      <c r="BI1449" s="117"/>
      <c r="BJ1449" s="117"/>
      <c r="BK1449" s="168"/>
    </row>
    <row r="1450" spans="1:63" hidden="1" outlineLevel="1">
      <c r="A1450" t="s">
        <v>2099</v>
      </c>
      <c r="B1450" s="9" t="s">
        <v>2938</v>
      </c>
      <c r="C1450" s="1">
        <f t="shared" si="416"/>
        <v>152</v>
      </c>
      <c r="D1450" s="7">
        <f t="shared" si="417"/>
        <v>3</v>
      </c>
      <c r="E1450" s="7">
        <f t="shared" si="418"/>
        <v>6</v>
      </c>
      <c r="F1450" s="7">
        <f t="shared" si="419"/>
        <v>1</v>
      </c>
      <c r="G1450" s="7">
        <f t="shared" si="429"/>
        <v>4</v>
      </c>
      <c r="H1450" s="49">
        <f t="shared" si="420"/>
        <v>3</v>
      </c>
      <c r="I1450" s="177">
        <f t="shared" si="421"/>
        <v>1.9736842105263157E-2</v>
      </c>
      <c r="J1450" s="8"/>
      <c r="K1450" s="2">
        <f t="shared" si="422"/>
        <v>0.22368421052631579</v>
      </c>
      <c r="L1450" s="2">
        <f t="shared" si="423"/>
        <v>1.9736842105263157E-2</v>
      </c>
      <c r="M1450" s="2">
        <f t="shared" si="424"/>
        <v>0.28289473684210525</v>
      </c>
      <c r="N1450" s="2">
        <f t="shared" si="425"/>
        <v>0.1118421052631579</v>
      </c>
      <c r="O1450" s="2">
        <f t="shared" si="426"/>
        <v>0.36184210526315785</v>
      </c>
      <c r="P1450" s="1">
        <v>34</v>
      </c>
      <c r="Q1450" s="1">
        <v>3</v>
      </c>
      <c r="R1450" s="1">
        <v>43</v>
      </c>
      <c r="S1450" s="1">
        <v>17</v>
      </c>
      <c r="T1450" s="1">
        <v>40</v>
      </c>
      <c r="U1450" s="1">
        <v>12</v>
      </c>
      <c r="V1450" s="1">
        <v>1</v>
      </c>
      <c r="W1450" s="1">
        <v>0</v>
      </c>
      <c r="X1450" s="1">
        <v>2</v>
      </c>
      <c r="Y1450" s="1"/>
      <c r="Z1450" s="1">
        <v>0</v>
      </c>
      <c r="AA1450" s="1"/>
      <c r="AB1450" s="1"/>
      <c r="AC1450" s="1"/>
      <c r="AD1450" s="1">
        <v>0</v>
      </c>
      <c r="AI1450" t="str">
        <f t="shared" si="415"/>
        <v>Marshfield</v>
      </c>
      <c r="AJ1450" t="s">
        <v>637</v>
      </c>
      <c r="AK1450" s="182">
        <v>1</v>
      </c>
      <c r="AL1450" s="7"/>
      <c r="AN1450" s="97">
        <v>50</v>
      </c>
      <c r="AO1450" s="99">
        <v>23</v>
      </c>
      <c r="AP1450" s="99">
        <v>45</v>
      </c>
      <c r="AQ1450" s="106">
        <v>43600</v>
      </c>
      <c r="AR1450" s="106">
        <f t="shared" si="427"/>
        <v>50023</v>
      </c>
      <c r="AS1450" s="9" t="s">
        <v>1711</v>
      </c>
      <c r="AT1450" s="109">
        <f t="shared" si="428"/>
        <v>5043600</v>
      </c>
      <c r="AW1450">
        <v>43.39</v>
      </c>
      <c r="AX1450">
        <v>0.28000000000000003</v>
      </c>
      <c r="AY1450">
        <v>43.11</v>
      </c>
      <c r="BA1450" s="7">
        <f t="shared" si="430"/>
        <v>0</v>
      </c>
      <c r="BB1450" s="7">
        <f t="shared" si="431"/>
        <v>0</v>
      </c>
      <c r="BC1450" s="7">
        <f t="shared" si="432"/>
        <v>1</v>
      </c>
      <c r="BD1450" s="7">
        <f t="shared" si="433"/>
        <v>0</v>
      </c>
      <c r="BE1450" s="7">
        <f>IF(RANK(T1450,P1450:V1450)=1,1,0)</f>
        <v>0</v>
      </c>
      <c r="BF1450" s="117"/>
      <c r="BG1450" s="1">
        <v>0</v>
      </c>
      <c r="BH1450" s="1">
        <v>0</v>
      </c>
      <c r="BI1450" s="117"/>
      <c r="BJ1450" s="117"/>
      <c r="BK1450" s="168"/>
    </row>
    <row r="1451" spans="1:63" hidden="1" outlineLevel="1">
      <c r="A1451" t="s">
        <v>1875</v>
      </c>
      <c r="B1451" s="9" t="s">
        <v>2938</v>
      </c>
      <c r="C1451" s="1">
        <f t="shared" si="416"/>
        <v>186</v>
      </c>
      <c r="D1451" s="7">
        <f t="shared" si="417"/>
        <v>2</v>
      </c>
      <c r="E1451" s="7">
        <f t="shared" si="418"/>
        <v>5</v>
      </c>
      <c r="F1451" s="7">
        <f t="shared" si="419"/>
        <v>3</v>
      </c>
      <c r="G1451" s="7">
        <f t="shared" si="429"/>
        <v>4</v>
      </c>
      <c r="H1451" s="49">
        <f t="shared" si="420"/>
        <v>8</v>
      </c>
      <c r="I1451" s="177">
        <f t="shared" si="421"/>
        <v>4.3010752688172046E-2</v>
      </c>
      <c r="J1451" s="8"/>
      <c r="K1451" s="2">
        <f t="shared" si="422"/>
        <v>0.32258064516129031</v>
      </c>
      <c r="L1451" s="2">
        <f t="shared" si="423"/>
        <v>2.6881720430107527E-2</v>
      </c>
      <c r="M1451" s="2">
        <f t="shared" si="424"/>
        <v>0.22580645161290322</v>
      </c>
      <c r="N1451" s="2">
        <f t="shared" si="425"/>
        <v>4.8387096774193547E-2</v>
      </c>
      <c r="O1451" s="2">
        <f t="shared" si="426"/>
        <v>0.37634408602150543</v>
      </c>
      <c r="P1451" s="1">
        <v>60</v>
      </c>
      <c r="Q1451" s="1">
        <v>5</v>
      </c>
      <c r="R1451" s="1">
        <v>42</v>
      </c>
      <c r="S1451" s="1">
        <v>9</v>
      </c>
      <c r="T1451" s="1">
        <v>68</v>
      </c>
      <c r="U1451" s="1">
        <v>0</v>
      </c>
      <c r="V1451" s="1">
        <v>0</v>
      </c>
      <c r="W1451" s="1">
        <v>1</v>
      </c>
      <c r="X1451" s="1">
        <v>1</v>
      </c>
      <c r="Y1451" s="1"/>
      <c r="Z1451" s="1">
        <v>0</v>
      </c>
      <c r="AA1451" s="1"/>
      <c r="AB1451" s="1"/>
      <c r="AC1451" s="1"/>
      <c r="AD1451" s="1">
        <v>0</v>
      </c>
      <c r="AI1451" t="str">
        <f t="shared" si="415"/>
        <v>Mendon</v>
      </c>
      <c r="AJ1451" t="s">
        <v>831</v>
      </c>
      <c r="AK1451" s="182">
        <v>1</v>
      </c>
      <c r="AL1451" s="7"/>
      <c r="AN1451" s="97">
        <v>50</v>
      </c>
      <c r="AO1451" s="99">
        <v>21</v>
      </c>
      <c r="AP1451" s="99">
        <v>50</v>
      </c>
      <c r="AQ1451" s="106">
        <v>44125</v>
      </c>
      <c r="AR1451" s="106">
        <f t="shared" si="427"/>
        <v>50021</v>
      </c>
      <c r="AS1451" s="9" t="s">
        <v>1711</v>
      </c>
      <c r="AT1451" s="109">
        <f t="shared" si="428"/>
        <v>5044125</v>
      </c>
      <c r="AW1451">
        <v>38.1</v>
      </c>
      <c r="AX1451">
        <v>0.01</v>
      </c>
      <c r="AY1451">
        <v>38.090000000000003</v>
      </c>
      <c r="BA1451" s="7">
        <f t="shared" si="430"/>
        <v>0</v>
      </c>
      <c r="BB1451" s="7">
        <f t="shared" si="431"/>
        <v>0</v>
      </c>
      <c r="BC1451" s="7">
        <f t="shared" si="432"/>
        <v>0</v>
      </c>
      <c r="BD1451" s="7">
        <f t="shared" si="433"/>
        <v>0</v>
      </c>
      <c r="BE1451" s="7">
        <f t="shared" si="434"/>
        <v>1</v>
      </c>
      <c r="BF1451" s="117"/>
      <c r="BG1451" s="1">
        <v>0</v>
      </c>
      <c r="BH1451" s="1">
        <v>0</v>
      </c>
      <c r="BI1451" s="117"/>
      <c r="BJ1451" s="117"/>
      <c r="BK1451" s="168"/>
    </row>
    <row r="1452" spans="1:63" hidden="1" outlineLevel="1">
      <c r="A1452" t="s">
        <v>2081</v>
      </c>
      <c r="B1452" s="9" t="s">
        <v>2938</v>
      </c>
      <c r="C1452" s="1">
        <f t="shared" si="416"/>
        <v>496</v>
      </c>
      <c r="D1452" s="7">
        <f t="shared" si="417"/>
        <v>1</v>
      </c>
      <c r="E1452" s="7">
        <f t="shared" si="418"/>
        <v>5</v>
      </c>
      <c r="F1452" s="7">
        <f t="shared" si="419"/>
        <v>2</v>
      </c>
      <c r="G1452" s="7">
        <f t="shared" si="429"/>
        <v>4</v>
      </c>
      <c r="H1452" s="49">
        <f t="shared" si="420"/>
        <v>93</v>
      </c>
      <c r="I1452" s="177">
        <f t="shared" si="421"/>
        <v>0.1875</v>
      </c>
      <c r="J1452" s="8"/>
      <c r="K1452" s="2">
        <f t="shared" si="422"/>
        <v>0.4213709677419355</v>
      </c>
      <c r="L1452" s="2">
        <f t="shared" si="423"/>
        <v>3.2258064516129031E-2</v>
      </c>
      <c r="M1452" s="2">
        <f t="shared" si="424"/>
        <v>0.23387096774193547</v>
      </c>
      <c r="N1452" s="2">
        <f t="shared" si="425"/>
        <v>9.8790322580645157E-2</v>
      </c>
      <c r="O1452" s="2">
        <f t="shared" si="426"/>
        <v>0.21370967741935484</v>
      </c>
      <c r="P1452" s="1">
        <v>209</v>
      </c>
      <c r="Q1452" s="1">
        <v>16</v>
      </c>
      <c r="R1452" s="1">
        <v>116</v>
      </c>
      <c r="S1452" s="1">
        <v>49</v>
      </c>
      <c r="T1452" s="1">
        <v>88</v>
      </c>
      <c r="U1452" s="1">
        <v>9</v>
      </c>
      <c r="V1452" s="1">
        <v>1</v>
      </c>
      <c r="W1452" s="1">
        <v>2</v>
      </c>
      <c r="X1452" s="1">
        <v>2</v>
      </c>
      <c r="Y1452" s="1"/>
      <c r="Z1452" s="1">
        <v>3</v>
      </c>
      <c r="AA1452" s="1"/>
      <c r="AB1452" s="1"/>
      <c r="AC1452" s="1"/>
      <c r="AD1452" s="1">
        <v>1</v>
      </c>
      <c r="AI1452" t="str">
        <f t="shared" si="415"/>
        <v>Middlebury</v>
      </c>
      <c r="AJ1452" t="s">
        <v>1826</v>
      </c>
      <c r="AK1452" s="182">
        <v>1</v>
      </c>
      <c r="AL1452" s="7"/>
      <c r="AN1452" s="97">
        <v>50</v>
      </c>
      <c r="AO1452" s="99">
        <v>1</v>
      </c>
      <c r="AP1452" s="99">
        <v>55</v>
      </c>
      <c r="AQ1452" s="106">
        <v>44350</v>
      </c>
      <c r="AR1452" s="106">
        <f t="shared" si="427"/>
        <v>50001</v>
      </c>
      <c r="AS1452" s="9" t="s">
        <v>1711</v>
      </c>
      <c r="AT1452" s="109">
        <f t="shared" si="428"/>
        <v>5044350</v>
      </c>
      <c r="AW1452">
        <v>39.17</v>
      </c>
      <c r="AX1452">
        <v>0.14000000000000001</v>
      </c>
      <c r="AY1452">
        <v>39.03</v>
      </c>
      <c r="BA1452" s="7">
        <f t="shared" si="430"/>
        <v>1</v>
      </c>
      <c r="BB1452" s="7">
        <f t="shared" si="431"/>
        <v>0</v>
      </c>
      <c r="BC1452" s="7">
        <f t="shared" si="432"/>
        <v>0</v>
      </c>
      <c r="BD1452" s="7">
        <f t="shared" si="433"/>
        <v>0</v>
      </c>
      <c r="BE1452" s="7">
        <f t="shared" si="434"/>
        <v>0</v>
      </c>
      <c r="BF1452" s="117"/>
      <c r="BG1452" s="1">
        <v>1</v>
      </c>
      <c r="BH1452" s="1">
        <v>1</v>
      </c>
      <c r="BI1452" s="117"/>
      <c r="BJ1452" s="117"/>
      <c r="BK1452" s="168"/>
    </row>
    <row r="1453" spans="1:63" hidden="1" outlineLevel="1">
      <c r="A1453" t="s">
        <v>2234</v>
      </c>
      <c r="B1453" s="9" t="s">
        <v>2938</v>
      </c>
      <c r="C1453" s="1">
        <f t="shared" si="416"/>
        <v>149</v>
      </c>
      <c r="D1453" s="7">
        <f t="shared" si="417"/>
        <v>1</v>
      </c>
      <c r="E1453" s="7">
        <f t="shared" si="418"/>
        <v>5</v>
      </c>
      <c r="F1453" s="7">
        <f t="shared" si="419"/>
        <v>3</v>
      </c>
      <c r="G1453" s="7">
        <f t="shared" si="429"/>
        <v>4</v>
      </c>
      <c r="H1453" s="49">
        <f t="shared" si="420"/>
        <v>24</v>
      </c>
      <c r="I1453" s="177">
        <f t="shared" si="421"/>
        <v>0.16107382550335569</v>
      </c>
      <c r="J1453" s="8"/>
      <c r="K1453" s="2">
        <f t="shared" si="422"/>
        <v>0.37583892617449666</v>
      </c>
      <c r="L1453" s="2">
        <f t="shared" si="423"/>
        <v>3.3557046979865772E-2</v>
      </c>
      <c r="M1453" s="2">
        <f t="shared" si="424"/>
        <v>0.18791946308724833</v>
      </c>
      <c r="N1453" s="2">
        <f t="shared" si="425"/>
        <v>0.12080536912751678</v>
      </c>
      <c r="O1453" s="2">
        <f t="shared" si="426"/>
        <v>0.28187919463087252</v>
      </c>
      <c r="P1453" s="1">
        <v>56</v>
      </c>
      <c r="Q1453" s="1">
        <v>5</v>
      </c>
      <c r="R1453" s="1">
        <v>28</v>
      </c>
      <c r="S1453" s="1">
        <v>18</v>
      </c>
      <c r="T1453" s="1">
        <v>32</v>
      </c>
      <c r="U1453" s="1">
        <v>5</v>
      </c>
      <c r="V1453" s="1">
        <v>1</v>
      </c>
      <c r="W1453" s="1">
        <v>0</v>
      </c>
      <c r="X1453" s="1">
        <v>2</v>
      </c>
      <c r="Y1453" s="1"/>
      <c r="Z1453" s="1">
        <v>2</v>
      </c>
      <c r="AA1453" s="1"/>
      <c r="AB1453" s="1"/>
      <c r="AC1453" s="1"/>
      <c r="AD1453" s="1">
        <v>0</v>
      </c>
      <c r="AI1453" t="str">
        <f t="shared" si="415"/>
        <v>Middlesex</v>
      </c>
      <c r="AJ1453" t="s">
        <v>637</v>
      </c>
      <c r="AK1453" s="182">
        <v>1</v>
      </c>
      <c r="AL1453" s="7"/>
      <c r="AN1453" s="97">
        <v>50</v>
      </c>
      <c r="AO1453" s="99">
        <v>23</v>
      </c>
      <c r="AP1453" s="99">
        <v>50</v>
      </c>
      <c r="AQ1453" s="106">
        <v>44500</v>
      </c>
      <c r="AR1453" s="106">
        <f t="shared" si="427"/>
        <v>50023</v>
      </c>
      <c r="AS1453" s="9" t="s">
        <v>1711</v>
      </c>
      <c r="AT1453" s="109">
        <f t="shared" si="428"/>
        <v>5044500</v>
      </c>
      <c r="AW1453">
        <v>39.86</v>
      </c>
      <c r="AX1453">
        <v>0.21</v>
      </c>
      <c r="AY1453">
        <v>39.659999999999997</v>
      </c>
      <c r="BA1453" s="7">
        <f t="shared" si="430"/>
        <v>1</v>
      </c>
      <c r="BB1453" s="7">
        <f t="shared" si="431"/>
        <v>0</v>
      </c>
      <c r="BC1453" s="7">
        <f t="shared" si="432"/>
        <v>0</v>
      </c>
      <c r="BD1453" s="7">
        <f t="shared" si="433"/>
        <v>0</v>
      </c>
      <c r="BE1453" s="7">
        <f t="shared" si="434"/>
        <v>0</v>
      </c>
      <c r="BF1453" s="117"/>
      <c r="BG1453" s="1">
        <v>1</v>
      </c>
      <c r="BH1453" s="1">
        <v>0</v>
      </c>
      <c r="BI1453" s="117"/>
      <c r="BJ1453" s="117"/>
      <c r="BK1453" s="168"/>
    </row>
    <row r="1454" spans="1:63" hidden="1" outlineLevel="1">
      <c r="A1454" t="s">
        <v>2846</v>
      </c>
      <c r="B1454" s="9" t="s">
        <v>2938</v>
      </c>
      <c r="C1454" s="1">
        <f t="shared" si="416"/>
        <v>138</v>
      </c>
      <c r="D1454" s="7">
        <f t="shared" si="417"/>
        <v>1</v>
      </c>
      <c r="E1454" s="7">
        <f t="shared" si="418"/>
        <v>6</v>
      </c>
      <c r="F1454" s="7">
        <f t="shared" si="419"/>
        <v>3</v>
      </c>
      <c r="G1454" s="7">
        <f t="shared" si="429"/>
        <v>4</v>
      </c>
      <c r="H1454" s="49">
        <f t="shared" si="420"/>
        <v>4</v>
      </c>
      <c r="I1454" s="177">
        <f t="shared" si="421"/>
        <v>2.8985507246376812E-2</v>
      </c>
      <c r="J1454" s="8"/>
      <c r="K1454" s="2">
        <f t="shared" si="422"/>
        <v>0.31159420289855072</v>
      </c>
      <c r="L1454" s="2">
        <f t="shared" si="423"/>
        <v>2.8985507246376812E-2</v>
      </c>
      <c r="M1454" s="2">
        <f t="shared" si="424"/>
        <v>0.18840579710144928</v>
      </c>
      <c r="N1454" s="2">
        <f t="shared" si="425"/>
        <v>9.420289855072464E-2</v>
      </c>
      <c r="O1454" s="2">
        <f t="shared" si="426"/>
        <v>0.37681159420289845</v>
      </c>
      <c r="P1454" s="1">
        <v>43</v>
      </c>
      <c r="Q1454" s="1">
        <v>4</v>
      </c>
      <c r="R1454" s="1">
        <v>26</v>
      </c>
      <c r="S1454" s="1">
        <v>13</v>
      </c>
      <c r="T1454" s="1">
        <v>39</v>
      </c>
      <c r="U1454" s="1">
        <v>9</v>
      </c>
      <c r="V1454" s="1">
        <v>1</v>
      </c>
      <c r="W1454" s="1">
        <v>0</v>
      </c>
      <c r="X1454" s="1">
        <v>2</v>
      </c>
      <c r="Y1454" s="1"/>
      <c r="Z1454" s="1">
        <v>0</v>
      </c>
      <c r="AA1454" s="1"/>
      <c r="AB1454" s="1"/>
      <c r="AC1454" s="1"/>
      <c r="AD1454" s="1">
        <v>1</v>
      </c>
      <c r="AI1454" t="str">
        <f t="shared" si="415"/>
        <v>Middletown Springs</v>
      </c>
      <c r="AJ1454" t="s">
        <v>831</v>
      </c>
      <c r="AK1454" s="182">
        <v>1</v>
      </c>
      <c r="AL1454" s="7"/>
      <c r="AN1454" s="97">
        <v>50</v>
      </c>
      <c r="AO1454" s="99">
        <v>21</v>
      </c>
      <c r="AP1454" s="99">
        <v>55</v>
      </c>
      <c r="AQ1454" s="106">
        <v>44800</v>
      </c>
      <c r="AR1454" s="106">
        <f t="shared" si="427"/>
        <v>50021</v>
      </c>
      <c r="AS1454" s="9" t="s">
        <v>1711</v>
      </c>
      <c r="AT1454" s="109">
        <f t="shared" si="428"/>
        <v>5044800</v>
      </c>
      <c r="AW1454">
        <v>22.85</v>
      </c>
      <c r="AX1454">
        <v>0</v>
      </c>
      <c r="AY1454">
        <v>22.84</v>
      </c>
      <c r="BA1454" s="7">
        <f t="shared" si="430"/>
        <v>1</v>
      </c>
      <c r="BB1454" s="7">
        <f t="shared" si="431"/>
        <v>0</v>
      </c>
      <c r="BC1454" s="7">
        <f t="shared" si="432"/>
        <v>0</v>
      </c>
      <c r="BD1454" s="7">
        <f t="shared" si="433"/>
        <v>0</v>
      </c>
      <c r="BE1454" s="7">
        <f t="shared" si="434"/>
        <v>0</v>
      </c>
      <c r="BF1454" s="117"/>
      <c r="BG1454" s="1">
        <v>0</v>
      </c>
      <c r="BH1454" s="1">
        <v>1</v>
      </c>
      <c r="BI1454" s="117"/>
      <c r="BJ1454" s="117"/>
      <c r="BK1454" s="168"/>
    </row>
    <row r="1455" spans="1:63" hidden="1" outlineLevel="1">
      <c r="A1455" t="s">
        <v>1591</v>
      </c>
      <c r="B1455" s="9" t="s">
        <v>2938</v>
      </c>
      <c r="C1455" s="1">
        <f t="shared" si="416"/>
        <v>1365</v>
      </c>
      <c r="D1455" s="7">
        <f t="shared" si="417"/>
        <v>2</v>
      </c>
      <c r="E1455" s="7">
        <f t="shared" si="418"/>
        <v>6</v>
      </c>
      <c r="F1455" s="7">
        <f t="shared" si="419"/>
        <v>3</v>
      </c>
      <c r="G1455" s="7">
        <f t="shared" si="429"/>
        <v>4</v>
      </c>
      <c r="H1455" s="49">
        <f t="shared" si="420"/>
        <v>67</v>
      </c>
      <c r="I1455" s="177">
        <f t="shared" si="421"/>
        <v>4.9084249084249083E-2</v>
      </c>
      <c r="J1455" s="8"/>
      <c r="K1455" s="2">
        <f t="shared" si="422"/>
        <v>0.26739926739926739</v>
      </c>
      <c r="L1455" s="2">
        <f t="shared" si="423"/>
        <v>1.4652014652014652E-2</v>
      </c>
      <c r="M1455" s="2">
        <f t="shared" si="424"/>
        <v>0.18754578754578755</v>
      </c>
      <c r="N1455" s="2">
        <f t="shared" si="425"/>
        <v>0.15018315018315018</v>
      </c>
      <c r="O1455" s="2">
        <f t="shared" si="426"/>
        <v>0.38021978021978031</v>
      </c>
      <c r="P1455" s="1">
        <v>365</v>
      </c>
      <c r="Q1455" s="1">
        <v>20</v>
      </c>
      <c r="R1455" s="1">
        <v>256</v>
      </c>
      <c r="S1455" s="1">
        <v>205</v>
      </c>
      <c r="T1455" s="1">
        <v>432</v>
      </c>
      <c r="U1455" s="1">
        <v>64</v>
      </c>
      <c r="V1455" s="1">
        <v>3</v>
      </c>
      <c r="W1455" s="1">
        <v>2</v>
      </c>
      <c r="X1455" s="1">
        <v>12</v>
      </c>
      <c r="Y1455" s="1"/>
      <c r="Z1455" s="1">
        <v>5</v>
      </c>
      <c r="AA1455" s="1"/>
      <c r="AB1455" s="1"/>
      <c r="AC1455" s="1"/>
      <c r="AD1455" s="1">
        <v>1</v>
      </c>
      <c r="AI1455" t="str">
        <f t="shared" si="415"/>
        <v>Milton</v>
      </c>
      <c r="AJ1455" t="s">
        <v>1847</v>
      </c>
      <c r="AK1455" s="182">
        <v>1</v>
      </c>
      <c r="AL1455" s="7"/>
      <c r="AN1455" s="97">
        <v>50</v>
      </c>
      <c r="AO1455" s="99">
        <v>7</v>
      </c>
      <c r="AP1455" s="99">
        <v>50</v>
      </c>
      <c r="AQ1455" s="106">
        <v>45250</v>
      </c>
      <c r="AR1455" s="106">
        <f t="shared" si="427"/>
        <v>50007</v>
      </c>
      <c r="AS1455" s="9" t="s">
        <v>1711</v>
      </c>
      <c r="AT1455" s="109">
        <f t="shared" si="428"/>
        <v>5045250</v>
      </c>
      <c r="AW1455">
        <v>60.89</v>
      </c>
      <c r="AX1455">
        <v>9.43</v>
      </c>
      <c r="AY1455">
        <v>51.46</v>
      </c>
      <c r="BA1455" s="7">
        <f t="shared" si="430"/>
        <v>0</v>
      </c>
      <c r="BB1455" s="7">
        <f t="shared" si="431"/>
        <v>0</v>
      </c>
      <c r="BC1455" s="7">
        <f t="shared" si="432"/>
        <v>0</v>
      </c>
      <c r="BD1455" s="7">
        <f t="shared" si="433"/>
        <v>0</v>
      </c>
      <c r="BE1455" s="7">
        <f t="shared" si="434"/>
        <v>1</v>
      </c>
      <c r="BF1455" s="117"/>
      <c r="BG1455" s="1">
        <v>0</v>
      </c>
      <c r="BH1455" s="1">
        <v>0</v>
      </c>
      <c r="BI1455" s="117"/>
      <c r="BJ1455" s="117"/>
      <c r="BK1455" s="168"/>
    </row>
    <row r="1456" spans="1:63" hidden="1" outlineLevel="1">
      <c r="A1456" t="s">
        <v>1295</v>
      </c>
      <c r="B1456" s="9" t="s">
        <v>2938</v>
      </c>
      <c r="C1456" s="1">
        <f t="shared" si="416"/>
        <v>221</v>
      </c>
      <c r="D1456" s="7">
        <f t="shared" si="417"/>
        <v>2</v>
      </c>
      <c r="E1456" s="7">
        <f t="shared" si="418"/>
        <v>6</v>
      </c>
      <c r="F1456" s="7">
        <f t="shared" si="419"/>
        <v>3</v>
      </c>
      <c r="G1456" s="7">
        <f t="shared" si="429"/>
        <v>4</v>
      </c>
      <c r="H1456" s="49">
        <f t="shared" si="420"/>
        <v>11</v>
      </c>
      <c r="I1456" s="177">
        <f t="shared" si="421"/>
        <v>4.9773755656108594E-2</v>
      </c>
      <c r="J1456" s="8"/>
      <c r="K1456" s="2">
        <f t="shared" si="422"/>
        <v>0.24434389140271492</v>
      </c>
      <c r="L1456" s="2">
        <f t="shared" si="423"/>
        <v>2.2624434389140271E-2</v>
      </c>
      <c r="M1456" s="2">
        <f t="shared" si="424"/>
        <v>0.19909502262443438</v>
      </c>
      <c r="N1456" s="2">
        <f t="shared" si="425"/>
        <v>0.17194570135746606</v>
      </c>
      <c r="O1456" s="2">
        <f t="shared" si="426"/>
        <v>0.36199095022624433</v>
      </c>
      <c r="P1456" s="1">
        <v>54</v>
      </c>
      <c r="Q1456" s="1">
        <v>5</v>
      </c>
      <c r="R1456" s="1">
        <v>44</v>
      </c>
      <c r="S1456" s="1">
        <v>38</v>
      </c>
      <c r="T1456" s="1">
        <v>65</v>
      </c>
      <c r="U1456" s="1">
        <v>5</v>
      </c>
      <c r="V1456" s="1">
        <v>0</v>
      </c>
      <c r="W1456" s="1">
        <v>2</v>
      </c>
      <c r="X1456" s="1">
        <v>7</v>
      </c>
      <c r="Y1456" s="1"/>
      <c r="Z1456" s="1">
        <v>1</v>
      </c>
      <c r="AA1456" s="1"/>
      <c r="AB1456" s="1"/>
      <c r="AC1456" s="1"/>
      <c r="AD1456" s="1">
        <v>0</v>
      </c>
      <c r="AI1456" t="str">
        <f t="shared" si="415"/>
        <v>Monkton</v>
      </c>
      <c r="AJ1456" t="s">
        <v>1826</v>
      </c>
      <c r="AK1456" s="182">
        <v>1</v>
      </c>
      <c r="AL1456" s="7"/>
      <c r="AN1456" s="97">
        <v>50</v>
      </c>
      <c r="AO1456" s="99">
        <v>1</v>
      </c>
      <c r="AP1456" s="99">
        <v>60</v>
      </c>
      <c r="AQ1456" s="106">
        <v>45550</v>
      </c>
      <c r="AR1456" s="106">
        <f t="shared" si="427"/>
        <v>50001</v>
      </c>
      <c r="AS1456" s="9" t="s">
        <v>1711</v>
      </c>
      <c r="AT1456" s="109">
        <f t="shared" si="428"/>
        <v>5045550</v>
      </c>
      <c r="AW1456">
        <v>36.229999999999997</v>
      </c>
      <c r="AX1456">
        <v>0.21</v>
      </c>
      <c r="AY1456">
        <v>36.020000000000003</v>
      </c>
      <c r="BA1456" s="7">
        <f t="shared" si="430"/>
        <v>0</v>
      </c>
      <c r="BB1456" s="7">
        <f t="shared" si="431"/>
        <v>0</v>
      </c>
      <c r="BC1456" s="7">
        <f t="shared" si="432"/>
        <v>0</v>
      </c>
      <c r="BD1456" s="7">
        <f t="shared" si="433"/>
        <v>0</v>
      </c>
      <c r="BE1456" s="7">
        <f t="shared" si="434"/>
        <v>1</v>
      </c>
      <c r="BF1456" s="117"/>
      <c r="BG1456" s="1">
        <v>1</v>
      </c>
      <c r="BH1456" s="1">
        <v>2</v>
      </c>
      <c r="BI1456" s="117"/>
      <c r="BJ1456" s="117"/>
      <c r="BK1456" s="168"/>
    </row>
    <row r="1457" spans="1:63" hidden="1" outlineLevel="1">
      <c r="A1457" t="s">
        <v>393</v>
      </c>
      <c r="B1457" s="9" t="s">
        <v>2938</v>
      </c>
      <c r="C1457" s="1">
        <f t="shared" si="416"/>
        <v>104</v>
      </c>
      <c r="D1457" s="7">
        <f t="shared" si="417"/>
        <v>2</v>
      </c>
      <c r="E1457" s="7">
        <f t="shared" si="418"/>
        <v>5</v>
      </c>
      <c r="F1457" s="7">
        <f t="shared" si="419"/>
        <v>3</v>
      </c>
      <c r="G1457" s="7">
        <f t="shared" si="429"/>
        <v>4</v>
      </c>
      <c r="H1457" s="49">
        <f t="shared" si="420"/>
        <v>15</v>
      </c>
      <c r="I1457" s="177">
        <f t="shared" si="421"/>
        <v>0.14423076923076922</v>
      </c>
      <c r="J1457" s="8"/>
      <c r="K1457" s="2">
        <f t="shared" si="422"/>
        <v>0.24038461538461539</v>
      </c>
      <c r="L1457" s="2">
        <f t="shared" si="423"/>
        <v>4.807692307692308E-2</v>
      </c>
      <c r="M1457" s="2">
        <f t="shared" si="424"/>
        <v>0.19230769230769232</v>
      </c>
      <c r="N1457" s="2">
        <f t="shared" si="425"/>
        <v>9.6153846153846159E-2</v>
      </c>
      <c r="O1457" s="2">
        <f t="shared" si="426"/>
        <v>0.42307692307692302</v>
      </c>
      <c r="P1457" s="1">
        <v>25</v>
      </c>
      <c r="Q1457" s="1">
        <v>5</v>
      </c>
      <c r="R1457" s="1">
        <v>20</v>
      </c>
      <c r="S1457" s="1">
        <v>10</v>
      </c>
      <c r="T1457" s="1">
        <v>40</v>
      </c>
      <c r="U1457" s="1">
        <v>3</v>
      </c>
      <c r="V1457" s="1">
        <v>0</v>
      </c>
      <c r="W1457" s="1">
        <v>0</v>
      </c>
      <c r="X1457" s="1">
        <v>0</v>
      </c>
      <c r="Y1457" s="1"/>
      <c r="Z1457" s="1">
        <v>1</v>
      </c>
      <c r="AA1457" s="1"/>
      <c r="AB1457" s="1"/>
      <c r="AC1457" s="1"/>
      <c r="AD1457" s="1">
        <v>0</v>
      </c>
      <c r="AI1457" t="str">
        <f t="shared" si="415"/>
        <v>Montgomery</v>
      </c>
      <c r="AJ1457" t="s">
        <v>2409</v>
      </c>
      <c r="AK1457" s="182">
        <v>1</v>
      </c>
      <c r="AL1457" s="7"/>
      <c r="AN1457" s="97">
        <v>50</v>
      </c>
      <c r="AO1457" s="99">
        <v>11</v>
      </c>
      <c r="AP1457" s="99">
        <v>55</v>
      </c>
      <c r="AQ1457" s="106">
        <v>45850</v>
      </c>
      <c r="AR1457" s="106">
        <f t="shared" si="427"/>
        <v>50011</v>
      </c>
      <c r="AS1457" s="9" t="s">
        <v>1711</v>
      </c>
      <c r="AT1457" s="109">
        <f t="shared" si="428"/>
        <v>5045850</v>
      </c>
      <c r="AW1457">
        <v>56.75</v>
      </c>
      <c r="AX1457">
        <v>0</v>
      </c>
      <c r="AY1457">
        <v>56.75</v>
      </c>
      <c r="BA1457" s="7">
        <f t="shared" si="430"/>
        <v>0</v>
      </c>
      <c r="BB1457" s="7">
        <f t="shared" si="431"/>
        <v>0</v>
      </c>
      <c r="BC1457" s="7">
        <f t="shared" si="432"/>
        <v>0</v>
      </c>
      <c r="BD1457" s="7">
        <f t="shared" si="433"/>
        <v>0</v>
      </c>
      <c r="BE1457" s="7">
        <f t="shared" si="434"/>
        <v>1</v>
      </c>
      <c r="BF1457" s="117"/>
      <c r="BG1457" s="1">
        <v>1</v>
      </c>
      <c r="BH1457" s="1">
        <v>0</v>
      </c>
      <c r="BI1457" s="117"/>
      <c r="BJ1457" s="117"/>
      <c r="BK1457" s="168"/>
    </row>
    <row r="1458" spans="1:63" hidden="1" outlineLevel="1">
      <c r="A1458" t="s">
        <v>1665</v>
      </c>
      <c r="B1458" s="9" t="s">
        <v>2938</v>
      </c>
      <c r="C1458" s="1">
        <f t="shared" si="416"/>
        <v>549</v>
      </c>
      <c r="D1458" s="7">
        <f t="shared" si="417"/>
        <v>1</v>
      </c>
      <c r="E1458" s="7">
        <f t="shared" si="418"/>
        <v>6</v>
      </c>
      <c r="F1458" s="7">
        <f t="shared" si="419"/>
        <v>3</v>
      </c>
      <c r="G1458" s="7">
        <f t="shared" si="429"/>
        <v>4</v>
      </c>
      <c r="H1458" s="49">
        <f t="shared" si="420"/>
        <v>131</v>
      </c>
      <c r="I1458" s="177">
        <f t="shared" si="421"/>
        <v>0.23861566484517305</v>
      </c>
      <c r="J1458" s="8"/>
      <c r="K1458" s="2">
        <f t="shared" si="422"/>
        <v>0.45173041894353372</v>
      </c>
      <c r="L1458" s="2">
        <f t="shared" si="423"/>
        <v>2.0036429872495445E-2</v>
      </c>
      <c r="M1458" s="2">
        <f t="shared" si="424"/>
        <v>0.19125683060109289</v>
      </c>
      <c r="N1458" s="2">
        <f t="shared" si="425"/>
        <v>6.0109289617486336E-2</v>
      </c>
      <c r="O1458" s="2">
        <f t="shared" si="426"/>
        <v>0.27686703096539161</v>
      </c>
      <c r="P1458" s="1">
        <v>248</v>
      </c>
      <c r="Q1458" s="1">
        <v>11</v>
      </c>
      <c r="R1458" s="1">
        <v>105</v>
      </c>
      <c r="S1458" s="1">
        <v>33</v>
      </c>
      <c r="T1458" s="1">
        <v>117</v>
      </c>
      <c r="U1458" s="1">
        <v>20</v>
      </c>
      <c r="V1458" s="1">
        <v>0</v>
      </c>
      <c r="W1458" s="1">
        <v>4</v>
      </c>
      <c r="X1458" s="1">
        <v>6</v>
      </c>
      <c r="Y1458" s="1"/>
      <c r="Z1458" s="1">
        <v>4</v>
      </c>
      <c r="AA1458" s="1"/>
      <c r="AB1458" s="1"/>
      <c r="AC1458" s="1"/>
      <c r="AD1458" s="1">
        <v>1</v>
      </c>
      <c r="AI1458" t="str">
        <f t="shared" ref="AI1458:AI1521" si="435">A1458</f>
        <v>Montpelier</v>
      </c>
      <c r="AJ1458" t="s">
        <v>637</v>
      </c>
      <c r="AK1458" s="182">
        <v>1</v>
      </c>
      <c r="AL1458" s="7"/>
      <c r="AN1458" s="97">
        <v>50</v>
      </c>
      <c r="AO1458" s="99">
        <v>23</v>
      </c>
      <c r="AP1458" s="99">
        <v>55</v>
      </c>
      <c r="AQ1458" s="106">
        <v>46000</v>
      </c>
      <c r="AR1458" s="106">
        <f t="shared" si="427"/>
        <v>50023</v>
      </c>
      <c r="AS1458" s="9" t="s">
        <v>1029</v>
      </c>
      <c r="AT1458" s="109">
        <f t="shared" si="428"/>
        <v>5046000</v>
      </c>
      <c r="AW1458">
        <v>10.26</v>
      </c>
      <c r="AX1458">
        <v>0.01</v>
      </c>
      <c r="AY1458">
        <v>10.25</v>
      </c>
      <c r="BA1458" s="7">
        <f t="shared" si="430"/>
        <v>1</v>
      </c>
      <c r="BB1458" s="7">
        <f t="shared" si="431"/>
        <v>0</v>
      </c>
      <c r="BC1458" s="7">
        <f t="shared" si="432"/>
        <v>0</v>
      </c>
      <c r="BD1458" s="7">
        <f t="shared" si="433"/>
        <v>0</v>
      </c>
      <c r="BE1458" s="7">
        <f t="shared" si="434"/>
        <v>0</v>
      </c>
      <c r="BF1458" s="117"/>
      <c r="BG1458" s="1">
        <v>0</v>
      </c>
      <c r="BH1458" s="1">
        <v>0</v>
      </c>
      <c r="BI1458" s="117"/>
      <c r="BJ1458" s="117"/>
      <c r="BK1458" s="168"/>
    </row>
    <row r="1459" spans="1:63" hidden="1" outlineLevel="1">
      <c r="A1459" t="s">
        <v>1949</v>
      </c>
      <c r="B1459" s="9" t="s">
        <v>2938</v>
      </c>
      <c r="C1459" s="1">
        <f t="shared" si="416"/>
        <v>167</v>
      </c>
      <c r="D1459" s="7">
        <f t="shared" si="417"/>
        <v>1</v>
      </c>
      <c r="E1459" s="7">
        <f t="shared" si="418"/>
        <v>5</v>
      </c>
      <c r="F1459" s="7">
        <f t="shared" si="419"/>
        <v>3</v>
      </c>
      <c r="G1459" s="7">
        <f t="shared" si="429"/>
        <v>4</v>
      </c>
      <c r="H1459" s="49">
        <f t="shared" si="420"/>
        <v>31</v>
      </c>
      <c r="I1459" s="177">
        <f t="shared" si="421"/>
        <v>0.18562874251497005</v>
      </c>
      <c r="J1459" s="8"/>
      <c r="K1459" s="2">
        <f t="shared" si="422"/>
        <v>0.41317365269461076</v>
      </c>
      <c r="L1459" s="2">
        <f t="shared" si="423"/>
        <v>4.1916167664670656E-2</v>
      </c>
      <c r="M1459" s="2">
        <f t="shared" si="424"/>
        <v>0.19161676646706588</v>
      </c>
      <c r="N1459" s="2">
        <f t="shared" si="425"/>
        <v>8.9820359281437126E-2</v>
      </c>
      <c r="O1459" s="2">
        <f t="shared" si="426"/>
        <v>0.26347305389221554</v>
      </c>
      <c r="P1459" s="1">
        <v>69</v>
      </c>
      <c r="Q1459" s="1">
        <v>7</v>
      </c>
      <c r="R1459" s="1">
        <v>32</v>
      </c>
      <c r="S1459" s="1">
        <v>15</v>
      </c>
      <c r="T1459" s="1">
        <v>38</v>
      </c>
      <c r="U1459" s="1">
        <v>2</v>
      </c>
      <c r="V1459" s="1">
        <v>1</v>
      </c>
      <c r="W1459" s="1">
        <v>0</v>
      </c>
      <c r="X1459" s="1">
        <v>0</v>
      </c>
      <c r="Y1459" s="1"/>
      <c r="Z1459" s="1">
        <v>2</v>
      </c>
      <c r="AA1459" s="1"/>
      <c r="AB1459" s="1"/>
      <c r="AC1459" s="1"/>
      <c r="AD1459" s="1">
        <v>1</v>
      </c>
      <c r="AI1459" t="str">
        <f t="shared" si="435"/>
        <v>Moretown</v>
      </c>
      <c r="AJ1459" t="s">
        <v>637</v>
      </c>
      <c r="AK1459" s="182">
        <v>1</v>
      </c>
      <c r="AL1459" s="7"/>
      <c r="AN1459" s="97">
        <v>50</v>
      </c>
      <c r="AO1459" s="99">
        <v>23</v>
      </c>
      <c r="AP1459" s="99">
        <v>60</v>
      </c>
      <c r="AQ1459" s="106">
        <v>46225</v>
      </c>
      <c r="AR1459" s="106">
        <f t="shared" si="427"/>
        <v>50023</v>
      </c>
      <c r="AS1459" s="9" t="s">
        <v>1711</v>
      </c>
      <c r="AT1459" s="109">
        <f t="shared" si="428"/>
        <v>5046225</v>
      </c>
      <c r="AW1459">
        <v>40.21</v>
      </c>
      <c r="AX1459">
        <v>0.13</v>
      </c>
      <c r="AY1459">
        <v>40.08</v>
      </c>
      <c r="BA1459" s="7">
        <f t="shared" si="430"/>
        <v>1</v>
      </c>
      <c r="BB1459" s="7">
        <f t="shared" si="431"/>
        <v>0</v>
      </c>
      <c r="BC1459" s="7">
        <f t="shared" si="432"/>
        <v>0</v>
      </c>
      <c r="BD1459" s="7">
        <f t="shared" si="433"/>
        <v>0</v>
      </c>
      <c r="BE1459" s="7">
        <f t="shared" si="434"/>
        <v>0</v>
      </c>
      <c r="BF1459" s="117"/>
      <c r="BG1459" s="1">
        <v>0</v>
      </c>
      <c r="BH1459" s="1">
        <v>0</v>
      </c>
      <c r="BI1459" s="117"/>
      <c r="BJ1459" s="117"/>
      <c r="BK1459" s="168"/>
    </row>
    <row r="1460" spans="1:63" hidden="1" outlineLevel="1">
      <c r="A1460" t="s">
        <v>365</v>
      </c>
      <c r="B1460" s="9" t="s">
        <v>2938</v>
      </c>
      <c r="C1460" s="1">
        <f t="shared" si="416"/>
        <v>105</v>
      </c>
      <c r="D1460" s="7">
        <f t="shared" si="417"/>
        <v>2</v>
      </c>
      <c r="E1460" s="7">
        <f t="shared" si="418"/>
        <v>6</v>
      </c>
      <c r="F1460" s="7">
        <f t="shared" si="419"/>
        <v>3</v>
      </c>
      <c r="G1460" s="7">
        <f t="shared" si="429"/>
        <v>4</v>
      </c>
      <c r="H1460" s="49">
        <f t="shared" si="420"/>
        <v>10</v>
      </c>
      <c r="I1460" s="177">
        <f t="shared" si="421"/>
        <v>9.5238095238095233E-2</v>
      </c>
      <c r="J1460" s="8"/>
      <c r="K1460" s="2">
        <f t="shared" si="422"/>
        <v>0.2857142857142857</v>
      </c>
      <c r="L1460" s="2">
        <f t="shared" si="423"/>
        <v>9.5238095238095247E-3</v>
      </c>
      <c r="M1460" s="2">
        <f t="shared" si="424"/>
        <v>0.2</v>
      </c>
      <c r="N1460" s="2">
        <f t="shared" si="425"/>
        <v>5.7142857142857141E-2</v>
      </c>
      <c r="O1460" s="2">
        <f t="shared" si="426"/>
        <v>0.44761904761904758</v>
      </c>
      <c r="P1460" s="1">
        <v>30</v>
      </c>
      <c r="Q1460" s="1">
        <v>1</v>
      </c>
      <c r="R1460" s="1">
        <v>21</v>
      </c>
      <c r="S1460" s="1">
        <v>6</v>
      </c>
      <c r="T1460" s="1">
        <v>40</v>
      </c>
      <c r="U1460" s="1">
        <v>6</v>
      </c>
      <c r="V1460" s="1">
        <v>0</v>
      </c>
      <c r="W1460" s="1">
        <v>1</v>
      </c>
      <c r="X1460" s="1">
        <v>0</v>
      </c>
      <c r="Y1460" s="1"/>
      <c r="Z1460" s="1">
        <v>0</v>
      </c>
      <c r="AA1460" s="1"/>
      <c r="AB1460" s="1"/>
      <c r="AC1460" s="1"/>
      <c r="AD1460" s="1">
        <v>0</v>
      </c>
      <c r="AI1460" t="str">
        <f t="shared" si="435"/>
        <v>Morgan</v>
      </c>
      <c r="AJ1460" t="s">
        <v>2168</v>
      </c>
      <c r="AK1460" s="182">
        <v>1</v>
      </c>
      <c r="AL1460" s="7"/>
      <c r="AN1460" s="97">
        <v>50</v>
      </c>
      <c r="AO1460" s="99">
        <v>19</v>
      </c>
      <c r="AP1460" s="99">
        <v>70</v>
      </c>
      <c r="AQ1460" s="106">
        <v>46450</v>
      </c>
      <c r="AR1460" s="106">
        <f t="shared" si="427"/>
        <v>50019</v>
      </c>
      <c r="AS1460" s="9" t="s">
        <v>1711</v>
      </c>
      <c r="AT1460" s="109">
        <f t="shared" si="428"/>
        <v>5046450</v>
      </c>
      <c r="AW1460">
        <v>33.869999999999997</v>
      </c>
      <c r="AX1460">
        <v>2.61</v>
      </c>
      <c r="AY1460">
        <v>31.26</v>
      </c>
      <c r="BA1460" s="7">
        <f t="shared" si="430"/>
        <v>0</v>
      </c>
      <c r="BB1460" s="7">
        <f t="shared" si="431"/>
        <v>0</v>
      </c>
      <c r="BC1460" s="7">
        <f t="shared" si="432"/>
        <v>0</v>
      </c>
      <c r="BD1460" s="7">
        <f t="shared" si="433"/>
        <v>0</v>
      </c>
      <c r="BE1460" s="7">
        <f t="shared" si="434"/>
        <v>1</v>
      </c>
      <c r="BF1460" s="117"/>
      <c r="BG1460" s="1">
        <v>0</v>
      </c>
      <c r="BH1460" s="1">
        <v>0</v>
      </c>
      <c r="BI1460" s="117"/>
      <c r="BJ1460" s="117"/>
      <c r="BK1460" s="168"/>
    </row>
    <row r="1461" spans="1:63" hidden="1" outlineLevel="1">
      <c r="A1461" t="s">
        <v>2564</v>
      </c>
      <c r="B1461" s="9" t="s">
        <v>2938</v>
      </c>
      <c r="C1461" s="1">
        <f t="shared" ref="C1461:C1524" si="436">SUM(P1461:AG1461)</f>
        <v>424</v>
      </c>
      <c r="D1461" s="7">
        <f t="shared" ref="D1461:D1524" si="437">RANK(P1461,(P1461:AG1461))</f>
        <v>1</v>
      </c>
      <c r="E1461" s="7">
        <f t="shared" ref="E1461:E1524" si="438">RANK(Q1461,(P1461:AG1461))</f>
        <v>7</v>
      </c>
      <c r="F1461" s="7">
        <f t="shared" ref="F1461:F1524" si="439">IF(R1461&gt;0,RANK(R1461,(P1461:AG1461)),0)</f>
        <v>3</v>
      </c>
      <c r="G1461" s="7">
        <f t="shared" si="429"/>
        <v>5</v>
      </c>
      <c r="H1461" s="49">
        <f t="shared" ref="H1461:H1524" si="440">MAX(P1461:T1461)-LARGE(P1461:T1461,2)</f>
        <v>42</v>
      </c>
      <c r="I1461" s="177">
        <f t="shared" ref="I1461:I1524" si="441">H1461/C1461</f>
        <v>9.9056603773584911E-2</v>
      </c>
      <c r="J1461" s="8"/>
      <c r="K1461" s="2">
        <f t="shared" ref="K1461:K1524" si="442">IF(C1461=0,"-",P1461/C1461)</f>
        <v>0.37264150943396224</v>
      </c>
      <c r="L1461" s="2">
        <f t="shared" ref="L1461:L1524" si="443">IF(C1461=0,"-",Q1461/C1461)</f>
        <v>1.179245283018868E-2</v>
      </c>
      <c r="M1461" s="2">
        <f t="shared" ref="M1461:M1524" si="444">IF(C1461=0,"-",R1461/C1461)</f>
        <v>0.20754716981132076</v>
      </c>
      <c r="N1461" s="2">
        <f t="shared" ref="N1461:N1524" si="445">IF(C1461=0,"-",S1461/C1461)</f>
        <v>4.2452830188679243E-2</v>
      </c>
      <c r="O1461" s="2">
        <f t="shared" ref="O1461:O1524" si="446">IF(C1461=0,"-",(1-K1461-L1461-M1461-N1461))</f>
        <v>0.36556603773584906</v>
      </c>
      <c r="P1461" s="1">
        <v>158</v>
      </c>
      <c r="Q1461" s="1">
        <v>5</v>
      </c>
      <c r="R1461" s="1">
        <v>88</v>
      </c>
      <c r="S1461" s="1">
        <v>18</v>
      </c>
      <c r="T1461" s="1">
        <v>116</v>
      </c>
      <c r="U1461" s="1">
        <v>28</v>
      </c>
      <c r="V1461" s="1">
        <v>0</v>
      </c>
      <c r="W1461" s="1">
        <v>6</v>
      </c>
      <c r="X1461" s="1">
        <v>3</v>
      </c>
      <c r="Y1461" s="1"/>
      <c r="Z1461" s="1">
        <v>2</v>
      </c>
      <c r="AA1461" s="1"/>
      <c r="AB1461" s="1"/>
      <c r="AC1461" s="1"/>
      <c r="AD1461" s="1">
        <v>0</v>
      </c>
      <c r="AI1461" t="str">
        <f t="shared" si="435"/>
        <v>Morristown</v>
      </c>
      <c r="AJ1461" t="s">
        <v>1602</v>
      </c>
      <c r="AK1461" s="182">
        <v>1</v>
      </c>
      <c r="AL1461" s="7"/>
      <c r="AN1461" s="97">
        <v>50</v>
      </c>
      <c r="AO1461" s="99">
        <v>15</v>
      </c>
      <c r="AP1461" s="99">
        <v>35</v>
      </c>
      <c r="AQ1461" s="106">
        <v>46675</v>
      </c>
      <c r="AR1461" s="106">
        <f t="shared" ref="AR1461:AR1524" si="447">AN1461*1000+AO1461</f>
        <v>50015</v>
      </c>
      <c r="AS1461" s="9" t="s">
        <v>1711</v>
      </c>
      <c r="AT1461" s="109">
        <f t="shared" ref="AT1461:AT1524" si="448">AN1461*100000+AQ1461</f>
        <v>5046675</v>
      </c>
      <c r="AW1461">
        <v>51.61</v>
      </c>
      <c r="AX1461">
        <v>0.26</v>
      </c>
      <c r="AY1461">
        <v>51.35</v>
      </c>
      <c r="BA1461" s="7">
        <f t="shared" si="430"/>
        <v>1</v>
      </c>
      <c r="BB1461" s="7">
        <f t="shared" si="431"/>
        <v>0</v>
      </c>
      <c r="BC1461" s="7">
        <f t="shared" si="432"/>
        <v>0</v>
      </c>
      <c r="BD1461" s="7">
        <f t="shared" si="433"/>
        <v>0</v>
      </c>
      <c r="BE1461" s="7">
        <f t="shared" si="434"/>
        <v>0</v>
      </c>
      <c r="BF1461" s="117"/>
      <c r="BG1461" s="1">
        <v>2</v>
      </c>
      <c r="BH1461" s="1">
        <v>0</v>
      </c>
      <c r="BI1461" s="117"/>
      <c r="BJ1461" s="117"/>
      <c r="BK1461" s="168"/>
    </row>
    <row r="1462" spans="1:63" hidden="1" outlineLevel="1">
      <c r="A1462" t="s">
        <v>2001</v>
      </c>
      <c r="B1462" s="9" t="s">
        <v>2938</v>
      </c>
      <c r="C1462" s="1">
        <f t="shared" si="436"/>
        <v>177</v>
      </c>
      <c r="D1462" s="7">
        <f t="shared" si="437"/>
        <v>2</v>
      </c>
      <c r="E1462" s="7">
        <f t="shared" si="438"/>
        <v>6</v>
      </c>
      <c r="F1462" s="7">
        <f t="shared" si="439"/>
        <v>3</v>
      </c>
      <c r="G1462" s="7">
        <f t="shared" si="429"/>
        <v>4</v>
      </c>
      <c r="H1462" s="49">
        <f t="shared" si="440"/>
        <v>53</v>
      </c>
      <c r="I1462" s="177">
        <f t="shared" si="441"/>
        <v>0.29943502824858759</v>
      </c>
      <c r="J1462" s="8"/>
      <c r="K1462" s="2">
        <f t="shared" si="442"/>
        <v>0.16949152542372881</v>
      </c>
      <c r="L1462" s="2">
        <f t="shared" si="443"/>
        <v>1.6949152542372881E-2</v>
      </c>
      <c r="M1462" s="2">
        <f t="shared" si="444"/>
        <v>0.15819209039548024</v>
      </c>
      <c r="N1462" s="2">
        <f t="shared" si="445"/>
        <v>0.10734463276836158</v>
      </c>
      <c r="O1462" s="2">
        <f t="shared" si="446"/>
        <v>0.54802259887005655</v>
      </c>
      <c r="P1462" s="1">
        <v>30</v>
      </c>
      <c r="Q1462" s="1">
        <v>3</v>
      </c>
      <c r="R1462" s="1">
        <v>28</v>
      </c>
      <c r="S1462" s="1">
        <v>19</v>
      </c>
      <c r="T1462" s="1">
        <v>83</v>
      </c>
      <c r="U1462" s="1">
        <v>11</v>
      </c>
      <c r="V1462" s="1">
        <v>0</v>
      </c>
      <c r="W1462" s="1">
        <v>2</v>
      </c>
      <c r="X1462" s="1">
        <v>1</v>
      </c>
      <c r="Y1462" s="1"/>
      <c r="Z1462" s="1">
        <v>0</v>
      </c>
      <c r="AA1462" s="1"/>
      <c r="AB1462" s="1"/>
      <c r="AC1462" s="1"/>
      <c r="AD1462" s="1">
        <v>0</v>
      </c>
      <c r="AI1462" t="str">
        <f t="shared" si="435"/>
        <v>Mount Holly</v>
      </c>
      <c r="AJ1462" t="s">
        <v>831</v>
      </c>
      <c r="AK1462" s="182">
        <v>1</v>
      </c>
      <c r="AL1462" s="7"/>
      <c r="AN1462" s="97">
        <v>50</v>
      </c>
      <c r="AO1462" s="99">
        <v>21</v>
      </c>
      <c r="AP1462" s="99">
        <v>60</v>
      </c>
      <c r="AQ1462" s="106">
        <v>47200</v>
      </c>
      <c r="AR1462" s="106">
        <f t="shared" si="447"/>
        <v>50021</v>
      </c>
      <c r="AS1462" s="9" t="s">
        <v>1711</v>
      </c>
      <c r="AT1462" s="109">
        <f t="shared" si="448"/>
        <v>5047200</v>
      </c>
      <c r="AW1462">
        <v>49.57</v>
      </c>
      <c r="AX1462">
        <v>0.38</v>
      </c>
      <c r="AY1462">
        <v>49.19</v>
      </c>
      <c r="BA1462" s="7">
        <f t="shared" si="430"/>
        <v>0</v>
      </c>
      <c r="BB1462" s="7">
        <f t="shared" si="431"/>
        <v>0</v>
      </c>
      <c r="BC1462" s="7">
        <f t="shared" si="432"/>
        <v>0</v>
      </c>
      <c r="BD1462" s="7">
        <f t="shared" si="433"/>
        <v>0</v>
      </c>
      <c r="BE1462" s="7">
        <f t="shared" si="434"/>
        <v>1</v>
      </c>
      <c r="BF1462" s="117"/>
      <c r="BG1462" s="1">
        <v>0</v>
      </c>
      <c r="BH1462" s="1">
        <v>0</v>
      </c>
      <c r="BI1462" s="117"/>
      <c r="BJ1462" s="117"/>
      <c r="BK1462" s="168"/>
    </row>
    <row r="1463" spans="1:63" hidden="1" outlineLevel="1">
      <c r="A1463" t="s">
        <v>2739</v>
      </c>
      <c r="B1463" s="9" t="s">
        <v>2938</v>
      </c>
      <c r="C1463" s="1">
        <f t="shared" si="436"/>
        <v>20</v>
      </c>
      <c r="D1463" s="7">
        <f t="shared" si="437"/>
        <v>3</v>
      </c>
      <c r="E1463" s="7">
        <f t="shared" si="438"/>
        <v>6</v>
      </c>
      <c r="F1463" s="7">
        <f t="shared" si="439"/>
        <v>2</v>
      </c>
      <c r="G1463" s="7">
        <f t="shared" si="429"/>
        <v>4</v>
      </c>
      <c r="H1463" s="49">
        <f t="shared" si="440"/>
        <v>3</v>
      </c>
      <c r="I1463" s="177">
        <f t="shared" si="441"/>
        <v>0.15</v>
      </c>
      <c r="J1463" s="8"/>
      <c r="K1463" s="2">
        <f t="shared" si="442"/>
        <v>0.15</v>
      </c>
      <c r="L1463" s="2">
        <f t="shared" si="443"/>
        <v>0</v>
      </c>
      <c r="M1463" s="2">
        <f t="shared" si="444"/>
        <v>0.3</v>
      </c>
      <c r="N1463" s="2">
        <f t="shared" si="445"/>
        <v>0.05</v>
      </c>
      <c r="O1463" s="2">
        <f t="shared" si="446"/>
        <v>0.5</v>
      </c>
      <c r="P1463" s="1">
        <v>3</v>
      </c>
      <c r="Q1463" s="1">
        <v>0</v>
      </c>
      <c r="R1463" s="1">
        <v>6</v>
      </c>
      <c r="S1463" s="1">
        <v>1</v>
      </c>
      <c r="T1463" s="1">
        <v>9</v>
      </c>
      <c r="U1463" s="1">
        <v>1</v>
      </c>
      <c r="V1463" s="1">
        <v>0</v>
      </c>
      <c r="W1463" s="1">
        <v>0</v>
      </c>
      <c r="X1463" s="1">
        <v>0</v>
      </c>
      <c r="Y1463" s="1"/>
      <c r="Z1463" s="1">
        <v>0</v>
      </c>
      <c r="AA1463" s="1"/>
      <c r="AB1463" s="1"/>
      <c r="AC1463" s="1"/>
      <c r="AD1463" s="1">
        <v>0</v>
      </c>
      <c r="AI1463" t="str">
        <f t="shared" si="435"/>
        <v>Mount Tabor</v>
      </c>
      <c r="AJ1463" t="s">
        <v>831</v>
      </c>
      <c r="AK1463" s="182">
        <v>1</v>
      </c>
      <c r="AL1463" s="7"/>
      <c r="AN1463" s="97">
        <v>50</v>
      </c>
      <c r="AO1463" s="99">
        <v>21</v>
      </c>
      <c r="AP1463" s="99">
        <v>65</v>
      </c>
      <c r="AQ1463" s="106">
        <v>47425</v>
      </c>
      <c r="AR1463" s="106">
        <f t="shared" si="447"/>
        <v>50021</v>
      </c>
      <c r="AS1463" s="9" t="s">
        <v>1711</v>
      </c>
      <c r="AT1463" s="109">
        <f t="shared" si="448"/>
        <v>5047425</v>
      </c>
      <c r="AW1463">
        <v>43.78</v>
      </c>
      <c r="AX1463">
        <v>0.05</v>
      </c>
      <c r="AY1463">
        <v>43.73</v>
      </c>
      <c r="BA1463" s="7">
        <f t="shared" si="430"/>
        <v>0</v>
      </c>
      <c r="BB1463" s="7">
        <f t="shared" si="431"/>
        <v>0</v>
      </c>
      <c r="BC1463" s="7">
        <f t="shared" si="432"/>
        <v>0</v>
      </c>
      <c r="BD1463" s="7">
        <f t="shared" si="433"/>
        <v>0</v>
      </c>
      <c r="BE1463" s="7">
        <f t="shared" si="434"/>
        <v>1</v>
      </c>
      <c r="BF1463" s="117"/>
      <c r="BG1463" s="1">
        <v>0</v>
      </c>
      <c r="BH1463" s="1">
        <v>0</v>
      </c>
      <c r="BI1463" s="117"/>
      <c r="BJ1463" s="117"/>
      <c r="BK1463" s="168"/>
    </row>
    <row r="1464" spans="1:63" hidden="1" outlineLevel="1">
      <c r="A1464" t="s">
        <v>3189</v>
      </c>
      <c r="B1464" s="9" t="s">
        <v>2938</v>
      </c>
      <c r="C1464" s="1">
        <f t="shared" si="436"/>
        <v>252</v>
      </c>
      <c r="D1464" s="7">
        <f t="shared" si="437"/>
        <v>2</v>
      </c>
      <c r="E1464" s="7">
        <f t="shared" si="438"/>
        <v>6</v>
      </c>
      <c r="F1464" s="7">
        <f t="shared" si="439"/>
        <v>3</v>
      </c>
      <c r="G1464" s="7">
        <f t="shared" si="429"/>
        <v>4</v>
      </c>
      <c r="H1464" s="49">
        <f t="shared" si="440"/>
        <v>27</v>
      </c>
      <c r="I1464" s="177">
        <f t="shared" si="441"/>
        <v>0.10714285714285714</v>
      </c>
      <c r="J1464" s="8"/>
      <c r="K1464" s="2">
        <f t="shared" si="442"/>
        <v>0.24206349206349206</v>
      </c>
      <c r="L1464" s="2">
        <f t="shared" si="443"/>
        <v>1.5873015873015872E-2</v>
      </c>
      <c r="M1464" s="2">
        <f t="shared" si="444"/>
        <v>0.1984126984126984</v>
      </c>
      <c r="N1464" s="2">
        <f t="shared" si="445"/>
        <v>0.13095238095238096</v>
      </c>
      <c r="O1464" s="2">
        <f t="shared" si="446"/>
        <v>0.41269841269841279</v>
      </c>
      <c r="P1464" s="1">
        <v>61</v>
      </c>
      <c r="Q1464" s="1">
        <v>4</v>
      </c>
      <c r="R1464" s="1">
        <v>50</v>
      </c>
      <c r="S1464" s="1">
        <v>33</v>
      </c>
      <c r="T1464" s="1">
        <v>88</v>
      </c>
      <c r="U1464" s="1">
        <v>6</v>
      </c>
      <c r="V1464" s="1">
        <v>3</v>
      </c>
      <c r="W1464" s="1">
        <v>4</v>
      </c>
      <c r="X1464" s="1">
        <v>0</v>
      </c>
      <c r="Y1464" s="1"/>
      <c r="Z1464" s="1">
        <v>3</v>
      </c>
      <c r="AA1464" s="1"/>
      <c r="AB1464" s="1"/>
      <c r="AC1464" s="1"/>
      <c r="AD1464" s="1">
        <v>0</v>
      </c>
      <c r="AI1464" t="str">
        <f t="shared" si="435"/>
        <v>New Haven</v>
      </c>
      <c r="AJ1464" t="s">
        <v>1826</v>
      </c>
      <c r="AK1464" s="182">
        <v>1</v>
      </c>
      <c r="AL1464" s="7"/>
      <c r="AN1464" s="97">
        <v>50</v>
      </c>
      <c r="AO1464" s="99">
        <v>1</v>
      </c>
      <c r="AP1464" s="99">
        <v>65</v>
      </c>
      <c r="AQ1464" s="106">
        <v>48700</v>
      </c>
      <c r="AR1464" s="106">
        <f t="shared" si="447"/>
        <v>50001</v>
      </c>
      <c r="AS1464" s="9" t="s">
        <v>1711</v>
      </c>
      <c r="AT1464" s="109">
        <f t="shared" si="448"/>
        <v>5048700</v>
      </c>
      <c r="AW1464">
        <v>41.79</v>
      </c>
      <c r="AX1464">
        <v>0.14000000000000001</v>
      </c>
      <c r="AY1464">
        <v>41.65</v>
      </c>
      <c r="BA1464" s="7">
        <f t="shared" si="430"/>
        <v>0</v>
      </c>
      <c r="BB1464" s="7">
        <f t="shared" si="431"/>
        <v>0</v>
      </c>
      <c r="BC1464" s="7">
        <f t="shared" si="432"/>
        <v>0</v>
      </c>
      <c r="BD1464" s="7">
        <f t="shared" si="433"/>
        <v>0</v>
      </c>
      <c r="BE1464" s="7">
        <f t="shared" si="434"/>
        <v>1</v>
      </c>
      <c r="BF1464" s="117"/>
      <c r="BG1464" s="1">
        <v>0</v>
      </c>
      <c r="BH1464" s="1">
        <v>1</v>
      </c>
      <c r="BI1464" s="117"/>
      <c r="BJ1464" s="117"/>
      <c r="BK1464" s="168"/>
    </row>
    <row r="1465" spans="1:63" hidden="1" outlineLevel="1">
      <c r="A1465" t="s">
        <v>2975</v>
      </c>
      <c r="B1465" s="9" t="s">
        <v>2938</v>
      </c>
      <c r="C1465" s="1">
        <f t="shared" si="436"/>
        <v>60</v>
      </c>
      <c r="D1465" s="7">
        <f t="shared" si="437"/>
        <v>2</v>
      </c>
      <c r="E1465" s="7">
        <f t="shared" si="438"/>
        <v>6</v>
      </c>
      <c r="F1465" s="7">
        <f t="shared" si="439"/>
        <v>4</v>
      </c>
      <c r="G1465" s="7">
        <f t="shared" si="429"/>
        <v>2</v>
      </c>
      <c r="H1465" s="49">
        <f t="shared" si="440"/>
        <v>19</v>
      </c>
      <c r="I1465" s="177">
        <f t="shared" si="441"/>
        <v>0.31666666666666665</v>
      </c>
      <c r="J1465" s="8"/>
      <c r="K1465" s="2">
        <f t="shared" si="442"/>
        <v>0.15</v>
      </c>
      <c r="L1465" s="2">
        <f t="shared" si="443"/>
        <v>0</v>
      </c>
      <c r="M1465" s="2">
        <f t="shared" si="444"/>
        <v>0.13333333333333333</v>
      </c>
      <c r="N1465" s="2">
        <f t="shared" si="445"/>
        <v>0.15</v>
      </c>
      <c r="O1465" s="2">
        <f t="shared" si="446"/>
        <v>0.56666666666666665</v>
      </c>
      <c r="P1465" s="1">
        <v>9</v>
      </c>
      <c r="Q1465" s="1">
        <v>0</v>
      </c>
      <c r="R1465" s="1">
        <v>8</v>
      </c>
      <c r="S1465" s="1">
        <v>9</v>
      </c>
      <c r="T1465" s="1">
        <v>28</v>
      </c>
      <c r="U1465" s="1">
        <v>6</v>
      </c>
      <c r="V1465" s="1">
        <v>0</v>
      </c>
      <c r="W1465" s="1">
        <v>0</v>
      </c>
      <c r="X1465" s="1">
        <v>0</v>
      </c>
      <c r="Y1465" s="1"/>
      <c r="Z1465" s="1">
        <v>0</v>
      </c>
      <c r="AA1465" s="1"/>
      <c r="AB1465" s="1"/>
      <c r="AC1465" s="1"/>
      <c r="AD1465" s="1">
        <v>0</v>
      </c>
      <c r="AI1465" t="str">
        <f t="shared" si="435"/>
        <v>Newark</v>
      </c>
      <c r="AJ1465" t="s">
        <v>1803</v>
      </c>
      <c r="AK1465" s="182">
        <v>1</v>
      </c>
      <c r="AL1465" s="7"/>
      <c r="AN1465" s="97">
        <v>50</v>
      </c>
      <c r="AO1465" s="99">
        <v>5</v>
      </c>
      <c r="AP1465" s="99">
        <v>40</v>
      </c>
      <c r="AQ1465" s="106">
        <v>47725</v>
      </c>
      <c r="AR1465" s="106">
        <f t="shared" si="447"/>
        <v>50005</v>
      </c>
      <c r="AS1465" s="9" t="s">
        <v>1711</v>
      </c>
      <c r="AT1465" s="109">
        <f t="shared" si="448"/>
        <v>5047725</v>
      </c>
      <c r="AW1465">
        <v>37.17</v>
      </c>
      <c r="AX1465">
        <v>0.38</v>
      </c>
      <c r="AY1465">
        <v>36.78</v>
      </c>
      <c r="BA1465" s="7">
        <f t="shared" si="430"/>
        <v>0</v>
      </c>
      <c r="BB1465" s="7">
        <f t="shared" si="431"/>
        <v>0</v>
      </c>
      <c r="BC1465" s="7">
        <f t="shared" si="432"/>
        <v>0</v>
      </c>
      <c r="BD1465" s="7">
        <f t="shared" si="433"/>
        <v>0</v>
      </c>
      <c r="BE1465" s="7">
        <f t="shared" si="434"/>
        <v>1</v>
      </c>
      <c r="BF1465" s="117"/>
      <c r="BG1465" s="1">
        <v>1</v>
      </c>
      <c r="BH1465" s="1">
        <v>0</v>
      </c>
      <c r="BI1465" s="117"/>
      <c r="BJ1465" s="117"/>
      <c r="BK1465" s="168"/>
    </row>
    <row r="1466" spans="1:63" hidden="1" outlineLevel="1">
      <c r="A1466" t="s">
        <v>2882</v>
      </c>
      <c r="B1466" s="9" t="s">
        <v>2938</v>
      </c>
      <c r="C1466" s="1">
        <f t="shared" si="436"/>
        <v>199</v>
      </c>
      <c r="D1466" s="7">
        <f t="shared" si="437"/>
        <v>2</v>
      </c>
      <c r="E1466" s="7">
        <f t="shared" si="438"/>
        <v>5</v>
      </c>
      <c r="F1466" s="7">
        <f t="shared" si="439"/>
        <v>3</v>
      </c>
      <c r="G1466" s="7">
        <f t="shared" ref="G1466:G1529" si="449">IF(S1466&gt;0,RANK(S1466,(P1466:AD1466)),0)</f>
        <v>4</v>
      </c>
      <c r="H1466" s="49">
        <f t="shared" si="440"/>
        <v>33</v>
      </c>
      <c r="I1466" s="177">
        <f t="shared" si="441"/>
        <v>0.16582914572864321</v>
      </c>
      <c r="J1466" s="8"/>
      <c r="K1466" s="2">
        <f t="shared" si="442"/>
        <v>0.21608040201005024</v>
      </c>
      <c r="L1466" s="2">
        <f t="shared" si="443"/>
        <v>7.0351758793969849E-2</v>
      </c>
      <c r="M1466" s="2">
        <f t="shared" si="444"/>
        <v>0.14572864321608039</v>
      </c>
      <c r="N1466" s="2">
        <f t="shared" si="445"/>
        <v>0.10552763819095477</v>
      </c>
      <c r="O1466" s="2">
        <f t="shared" si="446"/>
        <v>0.46231155778894484</v>
      </c>
      <c r="P1466" s="1">
        <v>43</v>
      </c>
      <c r="Q1466" s="1">
        <v>14</v>
      </c>
      <c r="R1466" s="1">
        <v>29</v>
      </c>
      <c r="S1466" s="1">
        <v>21</v>
      </c>
      <c r="T1466" s="1">
        <v>76</v>
      </c>
      <c r="U1466" s="1">
        <v>10</v>
      </c>
      <c r="V1466" s="1">
        <v>1</v>
      </c>
      <c r="W1466" s="1">
        <v>2</v>
      </c>
      <c r="X1466" s="1">
        <v>1</v>
      </c>
      <c r="Y1466" s="1"/>
      <c r="Z1466" s="1">
        <v>1</v>
      </c>
      <c r="AA1466" s="1"/>
      <c r="AB1466" s="1"/>
      <c r="AC1466" s="1"/>
      <c r="AD1466" s="1">
        <v>1</v>
      </c>
      <c r="AI1466" t="str">
        <f t="shared" si="435"/>
        <v>Newbury</v>
      </c>
      <c r="AJ1466" t="s">
        <v>1412</v>
      </c>
      <c r="AK1466" s="182">
        <v>1</v>
      </c>
      <c r="AL1466" s="7"/>
      <c r="AN1466" s="97">
        <v>50</v>
      </c>
      <c r="AO1466" s="99">
        <v>17</v>
      </c>
      <c r="AP1466" s="99">
        <v>35</v>
      </c>
      <c r="AQ1466" s="106">
        <v>48175</v>
      </c>
      <c r="AR1466" s="106">
        <f t="shared" si="447"/>
        <v>50017</v>
      </c>
      <c r="AS1466" s="9" t="s">
        <v>1711</v>
      </c>
      <c r="AT1466" s="109">
        <f t="shared" si="448"/>
        <v>5048175</v>
      </c>
      <c r="AW1466">
        <v>64.430000000000007</v>
      </c>
      <c r="AX1466">
        <v>0.26</v>
      </c>
      <c r="AY1466">
        <v>64.180000000000007</v>
      </c>
      <c r="BA1466" s="7">
        <f t="shared" si="430"/>
        <v>0</v>
      </c>
      <c r="BB1466" s="7">
        <f t="shared" si="431"/>
        <v>0</v>
      </c>
      <c r="BC1466" s="7">
        <f t="shared" si="432"/>
        <v>0</v>
      </c>
      <c r="BD1466" s="7">
        <f t="shared" si="433"/>
        <v>0</v>
      </c>
      <c r="BE1466" s="7">
        <f t="shared" si="434"/>
        <v>1</v>
      </c>
      <c r="BF1466" s="117"/>
      <c r="BG1466" s="1">
        <v>3</v>
      </c>
      <c r="BH1466" s="1">
        <v>0</v>
      </c>
      <c r="BI1466" s="117"/>
      <c r="BJ1466" s="117"/>
      <c r="BK1466" s="168"/>
    </row>
    <row r="1467" spans="1:63" hidden="1" outlineLevel="1">
      <c r="A1467" t="s">
        <v>2824</v>
      </c>
      <c r="B1467" s="9" t="s">
        <v>2938</v>
      </c>
      <c r="C1467" s="1">
        <f t="shared" si="436"/>
        <v>130</v>
      </c>
      <c r="D1467" s="7">
        <f t="shared" si="437"/>
        <v>2</v>
      </c>
      <c r="E1467" s="7">
        <f t="shared" si="438"/>
        <v>6</v>
      </c>
      <c r="F1467" s="7">
        <f t="shared" si="439"/>
        <v>3</v>
      </c>
      <c r="G1467" s="7">
        <f t="shared" si="449"/>
        <v>4</v>
      </c>
      <c r="H1467" s="49">
        <f t="shared" si="440"/>
        <v>24</v>
      </c>
      <c r="I1467" s="177">
        <f t="shared" si="441"/>
        <v>0.18461538461538463</v>
      </c>
      <c r="J1467" s="8"/>
      <c r="K1467" s="2">
        <f t="shared" si="442"/>
        <v>0.26153846153846155</v>
      </c>
      <c r="L1467" s="2">
        <f t="shared" si="443"/>
        <v>2.3076923076923078E-2</v>
      </c>
      <c r="M1467" s="2">
        <f t="shared" si="444"/>
        <v>0.11538461538461539</v>
      </c>
      <c r="N1467" s="2">
        <f t="shared" si="445"/>
        <v>6.1538461538461542E-2</v>
      </c>
      <c r="O1467" s="2">
        <f t="shared" si="446"/>
        <v>0.53846153846153844</v>
      </c>
      <c r="P1467" s="1">
        <v>34</v>
      </c>
      <c r="Q1467" s="1">
        <v>3</v>
      </c>
      <c r="R1467" s="1">
        <v>15</v>
      </c>
      <c r="S1467" s="1">
        <v>8</v>
      </c>
      <c r="T1467" s="1">
        <v>58</v>
      </c>
      <c r="U1467" s="1">
        <v>6</v>
      </c>
      <c r="V1467" s="1">
        <v>1</v>
      </c>
      <c r="W1467" s="1">
        <v>2</v>
      </c>
      <c r="X1467" s="1">
        <v>1</v>
      </c>
      <c r="Y1467" s="1"/>
      <c r="Z1467" s="1">
        <v>2</v>
      </c>
      <c r="AA1467" s="1"/>
      <c r="AB1467" s="1"/>
      <c r="AC1467" s="1"/>
      <c r="AD1467" s="1">
        <v>0</v>
      </c>
      <c r="AI1467" t="str">
        <f t="shared" si="435"/>
        <v>Newfane</v>
      </c>
      <c r="AJ1467" t="s">
        <v>2452</v>
      </c>
      <c r="AK1467" s="182">
        <v>1</v>
      </c>
      <c r="AL1467" s="7"/>
      <c r="AN1467" s="97">
        <v>50</v>
      </c>
      <c r="AO1467" s="99">
        <v>25</v>
      </c>
      <c r="AP1467" s="99">
        <v>60</v>
      </c>
      <c r="AQ1467" s="106">
        <v>48400</v>
      </c>
      <c r="AR1467" s="106">
        <f t="shared" si="447"/>
        <v>50025</v>
      </c>
      <c r="AS1467" s="9" t="s">
        <v>1711</v>
      </c>
      <c r="AT1467" s="109">
        <f t="shared" si="448"/>
        <v>5048400</v>
      </c>
      <c r="AW1467">
        <v>40.380000000000003</v>
      </c>
      <c r="AX1467">
        <v>0.14000000000000001</v>
      </c>
      <c r="AY1467">
        <v>40.24</v>
      </c>
      <c r="BA1467" s="7">
        <f t="shared" si="430"/>
        <v>0</v>
      </c>
      <c r="BB1467" s="7">
        <f t="shared" si="431"/>
        <v>0</v>
      </c>
      <c r="BC1467" s="7">
        <f t="shared" si="432"/>
        <v>0</v>
      </c>
      <c r="BD1467" s="7">
        <f t="shared" si="433"/>
        <v>0</v>
      </c>
      <c r="BE1467" s="7">
        <f t="shared" si="434"/>
        <v>1</v>
      </c>
      <c r="BF1467" s="117"/>
      <c r="BG1467" s="1">
        <v>0</v>
      </c>
      <c r="BH1467" s="1">
        <v>0</v>
      </c>
      <c r="BI1467" s="117"/>
      <c r="BJ1467" s="117"/>
      <c r="BK1467" s="168"/>
    </row>
    <row r="1468" spans="1:63" hidden="1" outlineLevel="1">
      <c r="A1468" t="s">
        <v>581</v>
      </c>
      <c r="B1468" s="9" t="s">
        <v>2938</v>
      </c>
      <c r="C1468" s="1">
        <f t="shared" si="436"/>
        <v>365</v>
      </c>
      <c r="D1468" s="7">
        <f t="shared" si="437"/>
        <v>2</v>
      </c>
      <c r="E1468" s="7">
        <f t="shared" si="438"/>
        <v>6</v>
      </c>
      <c r="F1468" s="7">
        <f t="shared" si="439"/>
        <v>3</v>
      </c>
      <c r="G1468" s="7">
        <f t="shared" si="449"/>
        <v>4</v>
      </c>
      <c r="H1468" s="49">
        <f t="shared" si="440"/>
        <v>25</v>
      </c>
      <c r="I1468" s="177">
        <f t="shared" si="441"/>
        <v>6.8493150684931503E-2</v>
      </c>
      <c r="J1468" s="8"/>
      <c r="K1468" s="2">
        <f t="shared" si="442"/>
        <v>0.27397260273972601</v>
      </c>
      <c r="L1468" s="2">
        <f t="shared" si="443"/>
        <v>1.0958904109589041E-2</v>
      </c>
      <c r="M1468" s="2">
        <f t="shared" si="444"/>
        <v>0.19452054794520549</v>
      </c>
      <c r="N1468" s="2">
        <f t="shared" si="445"/>
        <v>9.0410958904109592E-2</v>
      </c>
      <c r="O1468" s="2">
        <f t="shared" si="446"/>
        <v>0.43013698630136993</v>
      </c>
      <c r="P1468" s="1">
        <v>100</v>
      </c>
      <c r="Q1468" s="1">
        <v>4</v>
      </c>
      <c r="R1468" s="1">
        <v>71</v>
      </c>
      <c r="S1468" s="1">
        <v>33</v>
      </c>
      <c r="T1468" s="1">
        <v>125</v>
      </c>
      <c r="U1468" s="1">
        <v>25</v>
      </c>
      <c r="V1468" s="1">
        <v>0</v>
      </c>
      <c r="W1468" s="1">
        <v>0</v>
      </c>
      <c r="X1468" s="1">
        <v>3</v>
      </c>
      <c r="Y1468" s="1"/>
      <c r="Z1468" s="1">
        <v>4</v>
      </c>
      <c r="AA1468" s="1"/>
      <c r="AB1468" s="1"/>
      <c r="AC1468" s="1"/>
      <c r="AD1468" s="1">
        <v>0</v>
      </c>
      <c r="AI1468" t="str">
        <f t="shared" si="435"/>
        <v>Newport</v>
      </c>
      <c r="AJ1468" t="s">
        <v>2168</v>
      </c>
      <c r="AK1468" s="182">
        <v>1</v>
      </c>
      <c r="AL1468" s="7"/>
      <c r="AN1468" s="97">
        <v>50</v>
      </c>
      <c r="AO1468" s="99">
        <v>19</v>
      </c>
      <c r="AP1468" s="99">
        <v>75</v>
      </c>
      <c r="AQ1468" s="106">
        <v>48850</v>
      </c>
      <c r="AR1468" s="106">
        <f t="shared" si="447"/>
        <v>50019</v>
      </c>
      <c r="AS1468" s="9" t="s">
        <v>1029</v>
      </c>
      <c r="AT1468" s="109">
        <f t="shared" si="448"/>
        <v>5048850</v>
      </c>
      <c r="AW1468">
        <v>7.62</v>
      </c>
      <c r="AX1468">
        <v>1.59</v>
      </c>
      <c r="AY1468">
        <v>6.03</v>
      </c>
      <c r="BA1468" s="7">
        <f t="shared" si="430"/>
        <v>0</v>
      </c>
      <c r="BB1468" s="7">
        <f t="shared" si="431"/>
        <v>0</v>
      </c>
      <c r="BC1468" s="7">
        <f t="shared" si="432"/>
        <v>0</v>
      </c>
      <c r="BD1468" s="7">
        <f t="shared" si="433"/>
        <v>0</v>
      </c>
      <c r="BE1468" s="7">
        <f t="shared" si="434"/>
        <v>1</v>
      </c>
      <c r="BF1468" s="117"/>
      <c r="BG1468" s="1">
        <v>0</v>
      </c>
      <c r="BH1468" s="1">
        <v>0</v>
      </c>
      <c r="BI1468" s="117"/>
      <c r="BJ1468" s="117"/>
      <c r="BK1468" s="168"/>
    </row>
    <row r="1469" spans="1:63" hidden="1" outlineLevel="1">
      <c r="A1469" t="s">
        <v>581</v>
      </c>
      <c r="B1469" s="9" t="s">
        <v>2938</v>
      </c>
      <c r="C1469" s="1">
        <f t="shared" si="436"/>
        <v>144</v>
      </c>
      <c r="D1469" s="7">
        <f t="shared" si="437"/>
        <v>1</v>
      </c>
      <c r="E1469" s="7">
        <f t="shared" si="438"/>
        <v>7</v>
      </c>
      <c r="F1469" s="7">
        <f t="shared" si="439"/>
        <v>3</v>
      </c>
      <c r="G1469" s="7">
        <f t="shared" si="449"/>
        <v>4</v>
      </c>
      <c r="H1469" s="49">
        <f t="shared" si="440"/>
        <v>4</v>
      </c>
      <c r="I1469" s="177">
        <f t="shared" si="441"/>
        <v>2.7777777777777776E-2</v>
      </c>
      <c r="J1469" s="8"/>
      <c r="K1469" s="2">
        <f t="shared" si="442"/>
        <v>0.36805555555555558</v>
      </c>
      <c r="L1469" s="2">
        <f t="shared" si="443"/>
        <v>6.9444444444444441E-3</v>
      </c>
      <c r="M1469" s="2">
        <f t="shared" si="444"/>
        <v>0.15277777777777779</v>
      </c>
      <c r="N1469" s="2">
        <f t="shared" si="445"/>
        <v>5.5555555555555552E-2</v>
      </c>
      <c r="O1469" s="2">
        <f t="shared" si="446"/>
        <v>0.41666666666666663</v>
      </c>
      <c r="P1469" s="1">
        <v>53</v>
      </c>
      <c r="Q1469" s="1">
        <v>1</v>
      </c>
      <c r="R1469" s="1">
        <v>22</v>
      </c>
      <c r="S1469" s="1">
        <v>8</v>
      </c>
      <c r="T1469" s="1">
        <v>49</v>
      </c>
      <c r="U1469" s="1">
        <v>6</v>
      </c>
      <c r="V1469" s="1">
        <v>0</v>
      </c>
      <c r="W1469" s="1">
        <v>0</v>
      </c>
      <c r="X1469" s="1">
        <v>1</v>
      </c>
      <c r="Y1469" s="1"/>
      <c r="Z1469" s="1">
        <v>4</v>
      </c>
      <c r="AA1469" s="1"/>
      <c r="AB1469" s="1"/>
      <c r="AC1469" s="1"/>
      <c r="AD1469" s="1">
        <v>0</v>
      </c>
      <c r="AI1469" t="str">
        <f t="shared" si="435"/>
        <v>Newport</v>
      </c>
      <c r="AJ1469" t="s">
        <v>2168</v>
      </c>
      <c r="AK1469" s="182">
        <v>1</v>
      </c>
      <c r="AL1469" s="7"/>
      <c r="AN1469" s="97">
        <v>50</v>
      </c>
      <c r="AO1469" s="99">
        <v>19</v>
      </c>
      <c r="AP1469" s="99">
        <v>80</v>
      </c>
      <c r="AQ1469" s="106">
        <v>48925</v>
      </c>
      <c r="AR1469" s="106">
        <f t="shared" si="447"/>
        <v>50019</v>
      </c>
      <c r="AS1469" s="9" t="s">
        <v>1711</v>
      </c>
      <c r="AT1469" s="109">
        <f t="shared" si="448"/>
        <v>5048925</v>
      </c>
      <c r="AW1469">
        <v>43.48</v>
      </c>
      <c r="AX1469">
        <v>1.77</v>
      </c>
      <c r="AY1469">
        <v>41.71</v>
      </c>
      <c r="BA1469" s="7">
        <f t="shared" si="430"/>
        <v>1</v>
      </c>
      <c r="BB1469" s="7">
        <f t="shared" si="431"/>
        <v>0</v>
      </c>
      <c r="BC1469" s="7">
        <f t="shared" si="432"/>
        <v>0</v>
      </c>
      <c r="BD1469" s="7">
        <f t="shared" si="433"/>
        <v>0</v>
      </c>
      <c r="BE1469" s="7">
        <f t="shared" si="434"/>
        <v>0</v>
      </c>
      <c r="BF1469" s="117"/>
      <c r="BG1469" s="1">
        <v>0</v>
      </c>
      <c r="BH1469" s="1">
        <v>0</v>
      </c>
      <c r="BI1469" s="117"/>
      <c r="BJ1469" s="117"/>
      <c r="BK1469" s="168"/>
    </row>
    <row r="1470" spans="1:63" hidden="1" outlineLevel="1">
      <c r="A1470" t="s">
        <v>2526</v>
      </c>
      <c r="B1470" s="9" t="s">
        <v>2938</v>
      </c>
      <c r="C1470" s="1">
        <f t="shared" si="436"/>
        <v>161</v>
      </c>
      <c r="D1470" s="7">
        <f t="shared" si="437"/>
        <v>2</v>
      </c>
      <c r="E1470" s="7">
        <f t="shared" si="438"/>
        <v>6</v>
      </c>
      <c r="F1470" s="7">
        <f t="shared" si="439"/>
        <v>3</v>
      </c>
      <c r="G1470" s="7">
        <f t="shared" si="449"/>
        <v>4</v>
      </c>
      <c r="H1470" s="49">
        <f t="shared" si="440"/>
        <v>1</v>
      </c>
      <c r="I1470" s="177">
        <f t="shared" si="441"/>
        <v>6.2111801242236021E-3</v>
      </c>
      <c r="J1470" s="8"/>
      <c r="K1470" s="2">
        <f t="shared" si="442"/>
        <v>0.32298136645962733</v>
      </c>
      <c r="L1470" s="2">
        <f t="shared" si="443"/>
        <v>3.1055900621118012E-2</v>
      </c>
      <c r="M1470" s="2">
        <f t="shared" si="444"/>
        <v>0.18012422360248448</v>
      </c>
      <c r="N1470" s="2">
        <f t="shared" si="445"/>
        <v>8.0745341614906832E-2</v>
      </c>
      <c r="O1470" s="2">
        <f t="shared" si="446"/>
        <v>0.38509316770186347</v>
      </c>
      <c r="P1470" s="1">
        <v>52</v>
      </c>
      <c r="Q1470" s="1">
        <v>5</v>
      </c>
      <c r="R1470" s="1">
        <v>29</v>
      </c>
      <c r="S1470" s="1">
        <v>13</v>
      </c>
      <c r="T1470" s="1">
        <v>53</v>
      </c>
      <c r="U1470" s="1">
        <v>7</v>
      </c>
      <c r="V1470" s="1">
        <v>0</v>
      </c>
      <c r="W1470" s="1">
        <v>0</v>
      </c>
      <c r="X1470" s="1">
        <v>0</v>
      </c>
      <c r="Y1470" s="1"/>
      <c r="Z1470" s="1">
        <v>2</v>
      </c>
      <c r="AA1470" s="1"/>
      <c r="AB1470" s="1"/>
      <c r="AC1470" s="1"/>
      <c r="AD1470" s="1">
        <v>0</v>
      </c>
      <c r="AI1470" t="str">
        <f t="shared" si="435"/>
        <v>North Hero</v>
      </c>
      <c r="AJ1470" t="s">
        <v>2300</v>
      </c>
      <c r="AK1470" s="182">
        <v>1</v>
      </c>
      <c r="AL1470" s="7"/>
      <c r="AN1470" s="97">
        <v>50</v>
      </c>
      <c r="AO1470" s="99">
        <v>13</v>
      </c>
      <c r="AP1470" s="99">
        <v>20</v>
      </c>
      <c r="AQ1470" s="106">
        <v>50650</v>
      </c>
      <c r="AR1470" s="106">
        <f t="shared" si="447"/>
        <v>50013</v>
      </c>
      <c r="AS1470" s="9" t="s">
        <v>1711</v>
      </c>
      <c r="AT1470" s="109">
        <f t="shared" si="448"/>
        <v>5050650</v>
      </c>
      <c r="AW1470">
        <v>46.58</v>
      </c>
      <c r="AX1470">
        <v>32.840000000000003</v>
      </c>
      <c r="AY1470">
        <v>13.74</v>
      </c>
      <c r="BA1470" s="7">
        <f t="shared" si="430"/>
        <v>0</v>
      </c>
      <c r="BB1470" s="7">
        <f t="shared" si="431"/>
        <v>0</v>
      </c>
      <c r="BC1470" s="7">
        <f t="shared" si="432"/>
        <v>0</v>
      </c>
      <c r="BD1470" s="7">
        <f t="shared" si="433"/>
        <v>0</v>
      </c>
      <c r="BE1470" s="7">
        <f t="shared" si="434"/>
        <v>1</v>
      </c>
      <c r="BF1470" s="117"/>
      <c r="BG1470" s="1">
        <v>0</v>
      </c>
      <c r="BH1470" s="1">
        <v>2</v>
      </c>
      <c r="BI1470" s="117"/>
      <c r="BJ1470" s="117"/>
      <c r="BK1470" s="168"/>
    </row>
    <row r="1471" spans="1:63" hidden="1" outlineLevel="1">
      <c r="A1471" t="s">
        <v>2677</v>
      </c>
      <c r="B1471" s="9" t="s">
        <v>2938</v>
      </c>
      <c r="C1471" s="1">
        <f t="shared" si="436"/>
        <v>538</v>
      </c>
      <c r="D1471" s="7">
        <f t="shared" si="437"/>
        <v>1</v>
      </c>
      <c r="E1471" s="7">
        <f t="shared" si="438"/>
        <v>6</v>
      </c>
      <c r="F1471" s="7">
        <f t="shared" si="439"/>
        <v>3</v>
      </c>
      <c r="G1471" s="7">
        <f t="shared" si="449"/>
        <v>4</v>
      </c>
      <c r="H1471" s="49">
        <f t="shared" si="440"/>
        <v>4</v>
      </c>
      <c r="I1471" s="177">
        <f t="shared" si="441"/>
        <v>7.4349442379182153E-3</v>
      </c>
      <c r="J1471" s="8"/>
      <c r="K1471" s="2">
        <f t="shared" si="442"/>
        <v>0.33085501858736061</v>
      </c>
      <c r="L1471" s="2">
        <f t="shared" si="443"/>
        <v>9.2936802973977699E-3</v>
      </c>
      <c r="M1471" s="2">
        <f t="shared" si="444"/>
        <v>0.20817843866171004</v>
      </c>
      <c r="N1471" s="2">
        <f t="shared" si="445"/>
        <v>7.9925650557620811E-2</v>
      </c>
      <c r="O1471" s="2">
        <f t="shared" si="446"/>
        <v>0.37174721189591076</v>
      </c>
      <c r="P1471" s="1">
        <v>178</v>
      </c>
      <c r="Q1471" s="1">
        <v>5</v>
      </c>
      <c r="R1471" s="1">
        <v>112</v>
      </c>
      <c r="S1471" s="1">
        <v>43</v>
      </c>
      <c r="T1471" s="1">
        <v>174</v>
      </c>
      <c r="U1471" s="1">
        <v>19</v>
      </c>
      <c r="V1471" s="1">
        <v>0</v>
      </c>
      <c r="W1471" s="1">
        <v>1</v>
      </c>
      <c r="X1471" s="1">
        <v>1</v>
      </c>
      <c r="Y1471" s="1"/>
      <c r="Z1471" s="1">
        <v>5</v>
      </c>
      <c r="AA1471" s="1"/>
      <c r="AB1471" s="1"/>
      <c r="AC1471" s="1"/>
      <c r="AD1471" s="1">
        <v>0</v>
      </c>
      <c r="AI1471" t="str">
        <f t="shared" si="435"/>
        <v>Northfield</v>
      </c>
      <c r="AJ1471" t="s">
        <v>637</v>
      </c>
      <c r="AK1471" s="182">
        <v>1</v>
      </c>
      <c r="AL1471" s="7"/>
      <c r="AN1471" s="97">
        <v>50</v>
      </c>
      <c r="AO1471" s="99">
        <v>23</v>
      </c>
      <c r="AP1471" s="99">
        <v>65</v>
      </c>
      <c r="AQ1471" s="106">
        <v>50275</v>
      </c>
      <c r="AR1471" s="106">
        <f t="shared" si="447"/>
        <v>50023</v>
      </c>
      <c r="AS1471" s="9" t="s">
        <v>1711</v>
      </c>
      <c r="AT1471" s="109">
        <f t="shared" si="448"/>
        <v>5050275</v>
      </c>
      <c r="AW1471">
        <v>43.73</v>
      </c>
      <c r="AX1471">
        <v>0.03</v>
      </c>
      <c r="AY1471">
        <v>43.7</v>
      </c>
      <c r="BA1471" s="7">
        <f t="shared" si="430"/>
        <v>1</v>
      </c>
      <c r="BB1471" s="7">
        <f t="shared" si="431"/>
        <v>0</v>
      </c>
      <c r="BC1471" s="7">
        <f t="shared" si="432"/>
        <v>0</v>
      </c>
      <c r="BD1471" s="7">
        <f t="shared" si="433"/>
        <v>0</v>
      </c>
      <c r="BE1471" s="7">
        <f t="shared" si="434"/>
        <v>0</v>
      </c>
      <c r="BF1471" s="117"/>
      <c r="BG1471" s="1">
        <v>4</v>
      </c>
      <c r="BH1471" s="1">
        <v>0</v>
      </c>
      <c r="BI1471" s="117"/>
      <c r="BJ1471" s="117"/>
      <c r="BK1471" s="168"/>
    </row>
    <row r="1472" spans="1:63" hidden="1" outlineLevel="1">
      <c r="A1472" t="s">
        <v>2264</v>
      </c>
      <c r="B1472" s="9" t="s">
        <v>2938</v>
      </c>
      <c r="C1472" s="1">
        <f t="shared" si="436"/>
        <v>27</v>
      </c>
      <c r="D1472" s="7">
        <f t="shared" si="437"/>
        <v>1</v>
      </c>
      <c r="E1472" s="7">
        <f t="shared" si="438"/>
        <v>6</v>
      </c>
      <c r="F1472" s="7">
        <f t="shared" si="439"/>
        <v>4</v>
      </c>
      <c r="G1472" s="7">
        <f t="shared" si="449"/>
        <v>4</v>
      </c>
      <c r="H1472" s="49">
        <f t="shared" si="440"/>
        <v>0</v>
      </c>
      <c r="I1472" s="177">
        <f t="shared" si="441"/>
        <v>0</v>
      </c>
      <c r="J1472" s="8"/>
      <c r="K1472" s="2">
        <f t="shared" si="442"/>
        <v>0.29629629629629628</v>
      </c>
      <c r="L1472" s="2">
        <f t="shared" si="443"/>
        <v>3.7037037037037035E-2</v>
      </c>
      <c r="M1472" s="2">
        <f t="shared" si="444"/>
        <v>0.1111111111111111</v>
      </c>
      <c r="N1472" s="2">
        <f t="shared" si="445"/>
        <v>0.1111111111111111</v>
      </c>
      <c r="O1472" s="2">
        <f t="shared" si="446"/>
        <v>0.44444444444444448</v>
      </c>
      <c r="P1472" s="1">
        <v>8</v>
      </c>
      <c r="Q1472" s="1">
        <v>1</v>
      </c>
      <c r="R1472" s="1">
        <v>3</v>
      </c>
      <c r="S1472" s="1">
        <v>3</v>
      </c>
      <c r="T1472" s="1">
        <v>8</v>
      </c>
      <c r="U1472" s="1">
        <v>4</v>
      </c>
      <c r="V1472" s="1">
        <v>0</v>
      </c>
      <c r="W1472" s="1">
        <v>0</v>
      </c>
      <c r="X1472" s="1">
        <v>0</v>
      </c>
      <c r="Y1472" s="1"/>
      <c r="Z1472" s="1">
        <v>0</v>
      </c>
      <c r="AA1472" s="1"/>
      <c r="AB1472" s="1"/>
      <c r="AC1472" s="1"/>
      <c r="AD1472" s="1">
        <v>0</v>
      </c>
      <c r="AI1472" t="str">
        <f t="shared" si="435"/>
        <v>Norton</v>
      </c>
      <c r="AJ1472" t="s">
        <v>810</v>
      </c>
      <c r="AK1472" s="182">
        <v>1</v>
      </c>
      <c r="AL1472" s="7"/>
      <c r="AN1472" s="97">
        <v>50</v>
      </c>
      <c r="AO1472" s="99">
        <v>9</v>
      </c>
      <c r="AP1472" s="99">
        <v>80</v>
      </c>
      <c r="AQ1472" s="106">
        <v>52750</v>
      </c>
      <c r="AR1472" s="106">
        <f t="shared" si="447"/>
        <v>50009</v>
      </c>
      <c r="AS1472" s="9" t="s">
        <v>1711</v>
      </c>
      <c r="AT1472" s="109">
        <f t="shared" si="448"/>
        <v>5052750</v>
      </c>
      <c r="AW1472">
        <v>39.369999999999997</v>
      </c>
      <c r="AX1472">
        <v>0.32</v>
      </c>
      <c r="AY1472">
        <v>39.049999999999997</v>
      </c>
      <c r="BA1472" s="7">
        <f t="shared" si="430"/>
        <v>1</v>
      </c>
      <c r="BB1472" s="7">
        <f t="shared" si="431"/>
        <v>0</v>
      </c>
      <c r="BC1472" s="7">
        <f t="shared" si="432"/>
        <v>0</v>
      </c>
      <c r="BD1472" s="7">
        <f t="shared" si="433"/>
        <v>0</v>
      </c>
      <c r="BE1472" s="7">
        <f t="shared" si="434"/>
        <v>1</v>
      </c>
      <c r="BF1472" s="117"/>
      <c r="BG1472" s="1">
        <v>0</v>
      </c>
      <c r="BH1472" s="1">
        <v>0</v>
      </c>
      <c r="BI1472" s="117"/>
      <c r="BJ1472" s="117"/>
      <c r="BK1472" s="168"/>
    </row>
    <row r="1473" spans="1:63" hidden="1" outlineLevel="1">
      <c r="A1473" t="s">
        <v>1636</v>
      </c>
      <c r="B1473" s="9" t="s">
        <v>2938</v>
      </c>
      <c r="C1473" s="1">
        <f t="shared" si="436"/>
        <v>218</v>
      </c>
      <c r="D1473" s="7">
        <f t="shared" si="437"/>
        <v>1</v>
      </c>
      <c r="E1473" s="7">
        <f t="shared" si="438"/>
        <v>5</v>
      </c>
      <c r="F1473" s="7">
        <f t="shared" si="439"/>
        <v>3</v>
      </c>
      <c r="G1473" s="7">
        <f t="shared" si="449"/>
        <v>4</v>
      </c>
      <c r="H1473" s="49">
        <f t="shared" si="440"/>
        <v>64</v>
      </c>
      <c r="I1473" s="177">
        <f t="shared" si="441"/>
        <v>0.29357798165137616</v>
      </c>
      <c r="J1473" s="8"/>
      <c r="K1473" s="2">
        <f t="shared" si="442"/>
        <v>0.50458715596330272</v>
      </c>
      <c r="L1473" s="2">
        <f t="shared" si="443"/>
        <v>2.2935779816513763E-2</v>
      </c>
      <c r="M1473" s="2">
        <f t="shared" si="444"/>
        <v>0.1743119266055046</v>
      </c>
      <c r="N1473" s="2">
        <f t="shared" si="445"/>
        <v>5.5045871559633031E-2</v>
      </c>
      <c r="O1473" s="2">
        <f t="shared" si="446"/>
        <v>0.24311926605504591</v>
      </c>
      <c r="P1473" s="1">
        <v>110</v>
      </c>
      <c r="Q1473" s="1">
        <v>5</v>
      </c>
      <c r="R1473" s="1">
        <v>38</v>
      </c>
      <c r="S1473" s="1">
        <v>12</v>
      </c>
      <c r="T1473" s="1">
        <v>46</v>
      </c>
      <c r="U1473" s="1">
        <v>3</v>
      </c>
      <c r="V1473" s="1">
        <v>1</v>
      </c>
      <c r="W1473" s="1">
        <v>1</v>
      </c>
      <c r="X1473" s="1">
        <v>0</v>
      </c>
      <c r="Y1473" s="1"/>
      <c r="Z1473" s="1">
        <v>2</v>
      </c>
      <c r="AA1473" s="1"/>
      <c r="AB1473" s="1"/>
      <c r="AC1473" s="1"/>
      <c r="AD1473" s="1">
        <v>0</v>
      </c>
      <c r="AI1473" t="str">
        <f t="shared" si="435"/>
        <v>Norwich</v>
      </c>
      <c r="AJ1473" t="s">
        <v>1842</v>
      </c>
      <c r="AK1473" s="182">
        <v>1</v>
      </c>
      <c r="AL1473" s="7"/>
      <c r="AN1473" s="97">
        <v>50</v>
      </c>
      <c r="AO1473" s="99">
        <v>27</v>
      </c>
      <c r="AP1473" s="99">
        <v>55</v>
      </c>
      <c r="AQ1473" s="106">
        <v>52900</v>
      </c>
      <c r="AR1473" s="106">
        <f t="shared" si="447"/>
        <v>50027</v>
      </c>
      <c r="AS1473" s="9" t="s">
        <v>1711</v>
      </c>
      <c r="AT1473" s="109">
        <f t="shared" si="448"/>
        <v>5052900</v>
      </c>
      <c r="AW1473">
        <v>44.83</v>
      </c>
      <c r="AX1473">
        <v>0.14000000000000001</v>
      </c>
      <c r="AY1473">
        <v>44.69</v>
      </c>
      <c r="BA1473" s="7">
        <f t="shared" si="430"/>
        <v>1</v>
      </c>
      <c r="BB1473" s="7">
        <f t="shared" si="431"/>
        <v>0</v>
      </c>
      <c r="BC1473" s="7">
        <f t="shared" si="432"/>
        <v>0</v>
      </c>
      <c r="BD1473" s="7">
        <f t="shared" si="433"/>
        <v>0</v>
      </c>
      <c r="BE1473" s="7">
        <f t="shared" si="434"/>
        <v>0</v>
      </c>
      <c r="BF1473" s="117"/>
      <c r="BG1473" s="1">
        <v>0</v>
      </c>
      <c r="BH1473" s="1">
        <v>2</v>
      </c>
      <c r="BI1473" s="117"/>
      <c r="BJ1473" s="117"/>
      <c r="BK1473" s="168"/>
    </row>
    <row r="1474" spans="1:63" hidden="1" outlineLevel="1">
      <c r="A1474" t="s">
        <v>1412</v>
      </c>
      <c r="B1474" s="9" t="s">
        <v>2938</v>
      </c>
      <c r="C1474" s="1">
        <f t="shared" si="436"/>
        <v>136</v>
      </c>
      <c r="D1474" s="7">
        <f t="shared" si="437"/>
        <v>2</v>
      </c>
      <c r="E1474" s="7">
        <f t="shared" si="438"/>
        <v>6</v>
      </c>
      <c r="F1474" s="7">
        <f t="shared" si="439"/>
        <v>3</v>
      </c>
      <c r="G1474" s="7">
        <f t="shared" si="449"/>
        <v>4</v>
      </c>
      <c r="H1474" s="49">
        <f t="shared" si="440"/>
        <v>25</v>
      </c>
      <c r="I1474" s="177">
        <f t="shared" si="441"/>
        <v>0.18382352941176472</v>
      </c>
      <c r="J1474" s="8"/>
      <c r="K1474" s="2">
        <f t="shared" si="442"/>
        <v>0.17647058823529413</v>
      </c>
      <c r="L1474" s="2">
        <f t="shared" si="443"/>
        <v>3.6764705882352942E-2</v>
      </c>
      <c r="M1474" s="2">
        <f t="shared" si="444"/>
        <v>0.16911764705882354</v>
      </c>
      <c r="N1474" s="2">
        <f t="shared" si="445"/>
        <v>0.11029411764705882</v>
      </c>
      <c r="O1474" s="2">
        <f t="shared" si="446"/>
        <v>0.50735294117647056</v>
      </c>
      <c r="P1474" s="1">
        <v>24</v>
      </c>
      <c r="Q1474" s="1">
        <v>5</v>
      </c>
      <c r="R1474" s="1">
        <v>23</v>
      </c>
      <c r="S1474" s="1">
        <v>15</v>
      </c>
      <c r="T1474" s="1">
        <v>49</v>
      </c>
      <c r="U1474" s="1">
        <v>11</v>
      </c>
      <c r="V1474" s="1">
        <v>0</v>
      </c>
      <c r="W1474" s="1">
        <v>3</v>
      </c>
      <c r="X1474" s="1">
        <v>4</v>
      </c>
      <c r="Y1474" s="1"/>
      <c r="Z1474" s="1">
        <v>1</v>
      </c>
      <c r="AA1474" s="1"/>
      <c r="AB1474" s="1"/>
      <c r="AC1474" s="1"/>
      <c r="AD1474" s="1">
        <v>1</v>
      </c>
      <c r="AI1474" t="str">
        <f t="shared" si="435"/>
        <v>Orange</v>
      </c>
      <c r="AJ1474" t="s">
        <v>1412</v>
      </c>
      <c r="AK1474" s="182">
        <v>1</v>
      </c>
      <c r="AL1474" s="7"/>
      <c r="AN1474" s="97">
        <v>50</v>
      </c>
      <c r="AO1474" s="99">
        <v>17</v>
      </c>
      <c r="AP1474" s="99">
        <v>40</v>
      </c>
      <c r="AQ1474" s="106">
        <v>53425</v>
      </c>
      <c r="AR1474" s="106">
        <f t="shared" si="447"/>
        <v>50017</v>
      </c>
      <c r="AS1474" s="9" t="s">
        <v>1711</v>
      </c>
      <c r="AT1474" s="109">
        <f t="shared" si="448"/>
        <v>5053425</v>
      </c>
      <c r="AW1474">
        <v>39.01</v>
      </c>
      <c r="AX1474">
        <v>0.23</v>
      </c>
      <c r="AY1474">
        <v>38.78</v>
      </c>
      <c r="BA1474" s="7">
        <f t="shared" si="430"/>
        <v>0</v>
      </c>
      <c r="BB1474" s="7">
        <f t="shared" si="431"/>
        <v>0</v>
      </c>
      <c r="BC1474" s="7">
        <f t="shared" si="432"/>
        <v>0</v>
      </c>
      <c r="BD1474" s="7">
        <f t="shared" si="433"/>
        <v>0</v>
      </c>
      <c r="BE1474" s="7">
        <f t="shared" si="434"/>
        <v>1</v>
      </c>
      <c r="BF1474" s="117"/>
      <c r="BG1474" s="1">
        <v>1</v>
      </c>
      <c r="BH1474" s="1">
        <v>0</v>
      </c>
      <c r="BI1474" s="117"/>
      <c r="BJ1474" s="117"/>
      <c r="BK1474" s="168"/>
    </row>
    <row r="1475" spans="1:63" hidden="1" outlineLevel="1">
      <c r="A1475" t="s">
        <v>2871</v>
      </c>
      <c r="B1475" s="9" t="s">
        <v>2938</v>
      </c>
      <c r="C1475" s="1">
        <f t="shared" si="436"/>
        <v>202</v>
      </c>
      <c r="D1475" s="7">
        <f t="shared" si="437"/>
        <v>1</v>
      </c>
      <c r="E1475" s="7">
        <f t="shared" si="438"/>
        <v>7</v>
      </c>
      <c r="F1475" s="7">
        <f t="shared" si="439"/>
        <v>3</v>
      </c>
      <c r="G1475" s="7">
        <f t="shared" si="449"/>
        <v>4</v>
      </c>
      <c r="H1475" s="49">
        <f t="shared" si="440"/>
        <v>3</v>
      </c>
      <c r="I1475" s="177">
        <f t="shared" si="441"/>
        <v>1.4851485148514851E-2</v>
      </c>
      <c r="J1475" s="8"/>
      <c r="K1475" s="2">
        <f t="shared" si="442"/>
        <v>0.32673267326732675</v>
      </c>
      <c r="L1475" s="2">
        <f t="shared" si="443"/>
        <v>4.9504950495049506E-3</v>
      </c>
      <c r="M1475" s="2">
        <f t="shared" si="444"/>
        <v>0.16336633663366337</v>
      </c>
      <c r="N1475" s="2">
        <f t="shared" si="445"/>
        <v>0.10396039603960396</v>
      </c>
      <c r="O1475" s="2">
        <f t="shared" si="446"/>
        <v>0.4009900990099009</v>
      </c>
      <c r="P1475" s="1">
        <v>66</v>
      </c>
      <c r="Q1475" s="1">
        <v>1</v>
      </c>
      <c r="R1475" s="1">
        <v>33</v>
      </c>
      <c r="S1475" s="1">
        <v>21</v>
      </c>
      <c r="T1475" s="1">
        <v>63</v>
      </c>
      <c r="U1475" s="1">
        <v>14</v>
      </c>
      <c r="V1475" s="1">
        <v>1</v>
      </c>
      <c r="W1475" s="1">
        <v>2</v>
      </c>
      <c r="X1475" s="1">
        <v>1</v>
      </c>
      <c r="Y1475" s="1"/>
      <c r="Z1475" s="1">
        <v>0</v>
      </c>
      <c r="AA1475" s="1"/>
      <c r="AB1475" s="1"/>
      <c r="AC1475" s="1"/>
      <c r="AD1475" s="1">
        <v>0</v>
      </c>
      <c r="AI1475" t="str">
        <f t="shared" si="435"/>
        <v>Orwell</v>
      </c>
      <c r="AJ1475" t="s">
        <v>1826</v>
      </c>
      <c r="AK1475" s="182">
        <v>1</v>
      </c>
      <c r="AL1475" s="7"/>
      <c r="AN1475" s="97">
        <v>50</v>
      </c>
      <c r="AO1475" s="99">
        <v>1</v>
      </c>
      <c r="AP1475" s="99">
        <v>70</v>
      </c>
      <c r="AQ1475" s="106">
        <v>53725</v>
      </c>
      <c r="AR1475" s="106">
        <f t="shared" si="447"/>
        <v>50001</v>
      </c>
      <c r="AS1475" s="9" t="s">
        <v>1711</v>
      </c>
      <c r="AT1475" s="109">
        <f t="shared" si="448"/>
        <v>5053725</v>
      </c>
      <c r="AW1475">
        <v>49.68</v>
      </c>
      <c r="AX1475">
        <v>2.2999999999999998</v>
      </c>
      <c r="AY1475">
        <v>47.39</v>
      </c>
      <c r="BA1475" s="7">
        <f t="shared" si="430"/>
        <v>1</v>
      </c>
      <c r="BB1475" s="7">
        <f t="shared" si="431"/>
        <v>0</v>
      </c>
      <c r="BC1475" s="7">
        <f t="shared" si="432"/>
        <v>0</v>
      </c>
      <c r="BD1475" s="7">
        <f t="shared" si="433"/>
        <v>0</v>
      </c>
      <c r="BE1475" s="7">
        <f t="shared" si="434"/>
        <v>0</v>
      </c>
      <c r="BF1475" s="117"/>
      <c r="BG1475" s="1">
        <v>0</v>
      </c>
      <c r="BH1475" s="1">
        <v>5</v>
      </c>
      <c r="BI1475" s="117"/>
      <c r="BJ1475" s="117"/>
      <c r="BK1475" s="168"/>
    </row>
    <row r="1476" spans="1:63" hidden="1" outlineLevel="1">
      <c r="A1476" t="s">
        <v>2902</v>
      </c>
      <c r="B1476" s="9" t="s">
        <v>2938</v>
      </c>
      <c r="C1476" s="1">
        <f t="shared" si="436"/>
        <v>96</v>
      </c>
      <c r="D1476" s="7">
        <f t="shared" si="437"/>
        <v>3</v>
      </c>
      <c r="E1476" s="7">
        <f t="shared" si="438"/>
        <v>6</v>
      </c>
      <c r="F1476" s="7">
        <f t="shared" si="439"/>
        <v>2</v>
      </c>
      <c r="G1476" s="7">
        <f t="shared" si="449"/>
        <v>4</v>
      </c>
      <c r="H1476" s="49">
        <f t="shared" si="440"/>
        <v>3</v>
      </c>
      <c r="I1476" s="177">
        <f t="shared" si="441"/>
        <v>3.125E-2</v>
      </c>
      <c r="J1476" s="8"/>
      <c r="K1476" s="2">
        <f t="shared" si="442"/>
        <v>0.27083333333333331</v>
      </c>
      <c r="L1476" s="2">
        <f t="shared" si="443"/>
        <v>1.0416666666666666E-2</v>
      </c>
      <c r="M1476" s="2">
        <f t="shared" si="444"/>
        <v>0.28125</v>
      </c>
      <c r="N1476" s="2">
        <f t="shared" si="445"/>
        <v>7.2916666666666671E-2</v>
      </c>
      <c r="O1476" s="2">
        <f t="shared" si="446"/>
        <v>0.36458333333333343</v>
      </c>
      <c r="P1476" s="1">
        <v>26</v>
      </c>
      <c r="Q1476" s="1">
        <v>1</v>
      </c>
      <c r="R1476" s="1">
        <v>27</v>
      </c>
      <c r="S1476" s="1">
        <v>7</v>
      </c>
      <c r="T1476" s="1">
        <v>30</v>
      </c>
      <c r="U1476" s="1">
        <v>3</v>
      </c>
      <c r="V1476" s="1">
        <v>0</v>
      </c>
      <c r="W1476" s="1">
        <v>1</v>
      </c>
      <c r="X1476" s="1">
        <v>0</v>
      </c>
      <c r="Y1476" s="1"/>
      <c r="Z1476" s="1">
        <v>0</v>
      </c>
      <c r="AA1476" s="1"/>
      <c r="AB1476" s="1"/>
      <c r="AC1476" s="1"/>
      <c r="AD1476" s="1">
        <v>1</v>
      </c>
      <c r="AI1476" t="str">
        <f t="shared" si="435"/>
        <v>Panton</v>
      </c>
      <c r="AJ1476" t="s">
        <v>1826</v>
      </c>
      <c r="AK1476" s="182">
        <v>1</v>
      </c>
      <c r="AL1476" s="7"/>
      <c r="AN1476" s="97">
        <v>50</v>
      </c>
      <c r="AO1476" s="99">
        <v>1</v>
      </c>
      <c r="AP1476" s="99">
        <v>75</v>
      </c>
      <c r="AQ1476" s="106">
        <v>53950</v>
      </c>
      <c r="AR1476" s="106">
        <f t="shared" si="447"/>
        <v>50001</v>
      </c>
      <c r="AS1476" s="9" t="s">
        <v>1711</v>
      </c>
      <c r="AT1476" s="109">
        <f t="shared" si="448"/>
        <v>5053950</v>
      </c>
      <c r="AW1476">
        <v>22.03</v>
      </c>
      <c r="AX1476">
        <v>6.56</v>
      </c>
      <c r="AY1476">
        <v>15.47</v>
      </c>
      <c r="BA1476" s="7">
        <f t="shared" si="430"/>
        <v>0</v>
      </c>
      <c r="BB1476" s="7">
        <f t="shared" si="431"/>
        <v>0</v>
      </c>
      <c r="BC1476" s="7">
        <f t="shared" si="432"/>
        <v>0</v>
      </c>
      <c r="BD1476" s="7">
        <f t="shared" si="433"/>
        <v>0</v>
      </c>
      <c r="BE1476" s="7">
        <f t="shared" si="434"/>
        <v>1</v>
      </c>
      <c r="BF1476" s="117"/>
      <c r="BG1476" s="1">
        <v>0</v>
      </c>
      <c r="BH1476" s="1">
        <v>0</v>
      </c>
      <c r="BI1476" s="117"/>
      <c r="BJ1476" s="117"/>
      <c r="BK1476" s="168"/>
    </row>
    <row r="1477" spans="1:63" hidden="1" outlineLevel="1">
      <c r="A1477" t="s">
        <v>2349</v>
      </c>
      <c r="B1477" s="9" t="s">
        <v>2938</v>
      </c>
      <c r="C1477" s="1">
        <f t="shared" si="436"/>
        <v>178</v>
      </c>
      <c r="D1477" s="7">
        <f t="shared" si="437"/>
        <v>2</v>
      </c>
      <c r="E1477" s="7">
        <f t="shared" si="438"/>
        <v>10</v>
      </c>
      <c r="F1477" s="7">
        <f t="shared" si="439"/>
        <v>3</v>
      </c>
      <c r="G1477" s="7">
        <f t="shared" si="449"/>
        <v>4</v>
      </c>
      <c r="H1477" s="49">
        <f t="shared" si="440"/>
        <v>21</v>
      </c>
      <c r="I1477" s="177">
        <f t="shared" si="441"/>
        <v>0.11797752808988764</v>
      </c>
      <c r="J1477" s="8"/>
      <c r="K1477" s="2">
        <f t="shared" si="442"/>
        <v>0.2696629213483146</v>
      </c>
      <c r="L1477" s="2">
        <f t="shared" si="443"/>
        <v>0</v>
      </c>
      <c r="M1477" s="2">
        <f t="shared" si="444"/>
        <v>0.1853932584269663</v>
      </c>
      <c r="N1477" s="2">
        <f t="shared" si="445"/>
        <v>9.5505617977528087E-2</v>
      </c>
      <c r="O1477" s="2">
        <f t="shared" si="446"/>
        <v>0.449438202247191</v>
      </c>
      <c r="P1477" s="1">
        <v>48</v>
      </c>
      <c r="Q1477" s="1">
        <v>0</v>
      </c>
      <c r="R1477" s="1">
        <v>33</v>
      </c>
      <c r="S1477" s="1">
        <v>17</v>
      </c>
      <c r="T1477" s="1">
        <v>69</v>
      </c>
      <c r="U1477" s="1">
        <v>6</v>
      </c>
      <c r="V1477" s="1">
        <v>2</v>
      </c>
      <c r="W1477" s="1">
        <v>0</v>
      </c>
      <c r="X1477" s="1">
        <v>1</v>
      </c>
      <c r="Y1477" s="1"/>
      <c r="Z1477" s="1">
        <v>1</v>
      </c>
      <c r="AA1477" s="1"/>
      <c r="AB1477" s="1"/>
      <c r="AC1477" s="1"/>
      <c r="AD1477" s="1">
        <v>1</v>
      </c>
      <c r="AI1477" t="str">
        <f t="shared" si="435"/>
        <v>Pawlet</v>
      </c>
      <c r="AJ1477" t="s">
        <v>831</v>
      </c>
      <c r="AK1477" s="182">
        <v>1</v>
      </c>
      <c r="AL1477" s="7"/>
      <c r="AN1477" s="97">
        <v>50</v>
      </c>
      <c r="AO1477" s="99">
        <v>21</v>
      </c>
      <c r="AP1477" s="99">
        <v>70</v>
      </c>
      <c r="AQ1477" s="106">
        <v>54250</v>
      </c>
      <c r="AR1477" s="106">
        <f t="shared" si="447"/>
        <v>50021</v>
      </c>
      <c r="AS1477" s="9" t="s">
        <v>1711</v>
      </c>
      <c r="AT1477" s="109">
        <f t="shared" si="448"/>
        <v>5054250</v>
      </c>
      <c r="AW1477">
        <v>42.91</v>
      </c>
      <c r="AX1477">
        <v>0.01</v>
      </c>
      <c r="AY1477">
        <v>42.89</v>
      </c>
      <c r="BA1477" s="7">
        <f t="shared" si="430"/>
        <v>0</v>
      </c>
      <c r="BB1477" s="7">
        <f t="shared" si="431"/>
        <v>0</v>
      </c>
      <c r="BC1477" s="7">
        <f t="shared" si="432"/>
        <v>0</v>
      </c>
      <c r="BD1477" s="7">
        <f t="shared" si="433"/>
        <v>0</v>
      </c>
      <c r="BE1477" s="7">
        <f t="shared" si="434"/>
        <v>1</v>
      </c>
      <c r="BF1477" s="117"/>
      <c r="BG1477" s="1">
        <v>0</v>
      </c>
      <c r="BH1477" s="1">
        <v>0</v>
      </c>
      <c r="BI1477" s="117"/>
      <c r="BJ1477" s="117"/>
      <c r="BK1477" s="168"/>
    </row>
    <row r="1478" spans="1:63" hidden="1" outlineLevel="1">
      <c r="A1478" t="s">
        <v>2648</v>
      </c>
      <c r="B1478" s="9" t="s">
        <v>2938</v>
      </c>
      <c r="C1478" s="1">
        <f t="shared" si="436"/>
        <v>107</v>
      </c>
      <c r="D1478" s="7">
        <f t="shared" si="437"/>
        <v>1</v>
      </c>
      <c r="E1478" s="7">
        <f t="shared" si="438"/>
        <v>5</v>
      </c>
      <c r="F1478" s="7">
        <f t="shared" si="439"/>
        <v>3</v>
      </c>
      <c r="G1478" s="7">
        <f t="shared" si="449"/>
        <v>4</v>
      </c>
      <c r="H1478" s="49">
        <f t="shared" si="440"/>
        <v>16</v>
      </c>
      <c r="I1478" s="177">
        <f t="shared" si="441"/>
        <v>0.14953271028037382</v>
      </c>
      <c r="J1478" s="8"/>
      <c r="K1478" s="2">
        <f t="shared" si="442"/>
        <v>0.37383177570093457</v>
      </c>
      <c r="L1478" s="2">
        <f t="shared" si="443"/>
        <v>3.7383177570093455E-2</v>
      </c>
      <c r="M1478" s="2">
        <f t="shared" si="444"/>
        <v>0.20560747663551401</v>
      </c>
      <c r="N1478" s="2">
        <f t="shared" si="445"/>
        <v>9.3457943925233641E-2</v>
      </c>
      <c r="O1478" s="2">
        <f t="shared" si="446"/>
        <v>0.28971962616822422</v>
      </c>
      <c r="P1478" s="1">
        <v>40</v>
      </c>
      <c r="Q1478" s="1">
        <v>4</v>
      </c>
      <c r="R1478" s="1">
        <v>22</v>
      </c>
      <c r="S1478" s="1">
        <v>10</v>
      </c>
      <c r="T1478" s="1">
        <v>24</v>
      </c>
      <c r="U1478" s="1">
        <v>3</v>
      </c>
      <c r="V1478" s="1">
        <v>1</v>
      </c>
      <c r="W1478" s="1">
        <v>1</v>
      </c>
      <c r="X1478" s="1">
        <v>1</v>
      </c>
      <c r="Y1478" s="1"/>
      <c r="Z1478" s="1">
        <v>1</v>
      </c>
      <c r="AA1478" s="1"/>
      <c r="AB1478" s="1"/>
      <c r="AC1478" s="1"/>
      <c r="AD1478" s="1">
        <v>0</v>
      </c>
      <c r="AI1478" t="str">
        <f t="shared" si="435"/>
        <v>Peacham</v>
      </c>
      <c r="AJ1478" t="s">
        <v>1803</v>
      </c>
      <c r="AK1478" s="182">
        <v>1</v>
      </c>
      <c r="AL1478" s="7"/>
      <c r="AN1478" s="97">
        <v>50</v>
      </c>
      <c r="AO1478" s="99">
        <v>5</v>
      </c>
      <c r="AP1478" s="99">
        <v>45</v>
      </c>
      <c r="AQ1478" s="106">
        <v>54400</v>
      </c>
      <c r="AR1478" s="106">
        <f t="shared" si="447"/>
        <v>50005</v>
      </c>
      <c r="AS1478" s="9" t="s">
        <v>1711</v>
      </c>
      <c r="AT1478" s="109">
        <f t="shared" si="448"/>
        <v>5054400</v>
      </c>
      <c r="AW1478">
        <v>47.67</v>
      </c>
      <c r="AX1478">
        <v>0.93</v>
      </c>
      <c r="AY1478">
        <v>46.74</v>
      </c>
      <c r="BA1478" s="7">
        <f t="shared" si="430"/>
        <v>1</v>
      </c>
      <c r="BB1478" s="7">
        <f t="shared" si="431"/>
        <v>0</v>
      </c>
      <c r="BC1478" s="7">
        <f t="shared" si="432"/>
        <v>0</v>
      </c>
      <c r="BD1478" s="7">
        <f t="shared" si="433"/>
        <v>0</v>
      </c>
      <c r="BE1478" s="7">
        <f t="shared" si="434"/>
        <v>0</v>
      </c>
      <c r="BF1478" s="117"/>
      <c r="BG1478" s="1">
        <v>0</v>
      </c>
      <c r="BH1478" s="1">
        <v>0</v>
      </c>
      <c r="BI1478" s="117"/>
      <c r="BJ1478" s="117"/>
      <c r="BK1478" s="168"/>
    </row>
    <row r="1479" spans="1:63" hidden="1" outlineLevel="1">
      <c r="A1479" t="s">
        <v>2952</v>
      </c>
      <c r="B1479" s="9" t="s">
        <v>2938</v>
      </c>
      <c r="C1479" s="1">
        <f t="shared" si="436"/>
        <v>37</v>
      </c>
      <c r="D1479" s="7">
        <f t="shared" si="437"/>
        <v>1</v>
      </c>
      <c r="E1479" s="7">
        <f t="shared" si="438"/>
        <v>4</v>
      </c>
      <c r="F1479" s="7">
        <f t="shared" si="439"/>
        <v>3</v>
      </c>
      <c r="G1479" s="7">
        <f t="shared" si="449"/>
        <v>4</v>
      </c>
      <c r="H1479" s="49">
        <f t="shared" si="440"/>
        <v>4</v>
      </c>
      <c r="I1479" s="177">
        <f t="shared" si="441"/>
        <v>0.10810810810810811</v>
      </c>
      <c r="J1479" s="8"/>
      <c r="K1479" s="2">
        <f t="shared" si="442"/>
        <v>0.43243243243243246</v>
      </c>
      <c r="L1479" s="2">
        <f t="shared" si="443"/>
        <v>2.7027027027027029E-2</v>
      </c>
      <c r="M1479" s="2">
        <f t="shared" si="444"/>
        <v>0.13513513513513514</v>
      </c>
      <c r="N1479" s="2">
        <f t="shared" si="445"/>
        <v>2.7027027027027029E-2</v>
      </c>
      <c r="O1479" s="2">
        <f t="shared" si="446"/>
        <v>0.3783783783783784</v>
      </c>
      <c r="P1479" s="1">
        <v>16</v>
      </c>
      <c r="Q1479" s="1">
        <v>1</v>
      </c>
      <c r="R1479" s="1">
        <v>5</v>
      </c>
      <c r="S1479" s="1">
        <v>1</v>
      </c>
      <c r="T1479" s="1">
        <v>12</v>
      </c>
      <c r="U1479" s="1">
        <v>0</v>
      </c>
      <c r="V1479" s="1">
        <v>0</v>
      </c>
      <c r="W1479" s="1">
        <v>1</v>
      </c>
      <c r="X1479" s="1">
        <v>0</v>
      </c>
      <c r="Y1479" s="1"/>
      <c r="Z1479" s="1">
        <v>1</v>
      </c>
      <c r="AA1479" s="1"/>
      <c r="AB1479" s="1"/>
      <c r="AC1479" s="1"/>
      <c r="AD1479" s="1">
        <v>0</v>
      </c>
      <c r="AI1479" t="str">
        <f t="shared" si="435"/>
        <v>Peru</v>
      </c>
      <c r="AJ1479" t="s">
        <v>2063</v>
      </c>
      <c r="AK1479" s="182">
        <v>1</v>
      </c>
      <c r="AL1479" s="7"/>
      <c r="AN1479" s="97">
        <v>50</v>
      </c>
      <c r="AO1479" s="99">
        <v>3</v>
      </c>
      <c r="AP1479" s="99">
        <v>30</v>
      </c>
      <c r="AQ1479" s="106">
        <v>55000</v>
      </c>
      <c r="AR1479" s="106">
        <f t="shared" si="447"/>
        <v>50003</v>
      </c>
      <c r="AS1479" s="9" t="s">
        <v>1711</v>
      </c>
      <c r="AT1479" s="109">
        <f t="shared" si="448"/>
        <v>5055000</v>
      </c>
      <c r="AW1479">
        <v>37.39</v>
      </c>
      <c r="AX1479">
        <v>7.0000000000000007E-2</v>
      </c>
      <c r="AY1479">
        <v>37.32</v>
      </c>
      <c r="BA1479" s="7">
        <f t="shared" si="430"/>
        <v>1</v>
      </c>
      <c r="BB1479" s="7">
        <f t="shared" si="431"/>
        <v>0</v>
      </c>
      <c r="BC1479" s="7">
        <f t="shared" si="432"/>
        <v>0</v>
      </c>
      <c r="BD1479" s="7">
        <f t="shared" si="433"/>
        <v>0</v>
      </c>
      <c r="BE1479" s="7">
        <f t="shared" si="434"/>
        <v>0</v>
      </c>
      <c r="BF1479" s="117"/>
      <c r="BG1479" s="1">
        <v>0</v>
      </c>
      <c r="BH1479" s="1">
        <v>0</v>
      </c>
      <c r="BI1479" s="117"/>
      <c r="BJ1479" s="117"/>
      <c r="BK1479" s="168"/>
    </row>
    <row r="1480" spans="1:63" hidden="1" outlineLevel="1">
      <c r="A1480" t="s">
        <v>2427</v>
      </c>
      <c r="B1480" s="9" t="s">
        <v>2938</v>
      </c>
      <c r="C1480" s="1">
        <f t="shared" si="436"/>
        <v>72</v>
      </c>
      <c r="D1480" s="7">
        <f t="shared" si="437"/>
        <v>2</v>
      </c>
      <c r="E1480" s="7">
        <f t="shared" si="438"/>
        <v>7</v>
      </c>
      <c r="F1480" s="7">
        <f t="shared" si="439"/>
        <v>3</v>
      </c>
      <c r="G1480" s="7">
        <f t="shared" si="449"/>
        <v>5</v>
      </c>
      <c r="H1480" s="49">
        <f t="shared" si="440"/>
        <v>2</v>
      </c>
      <c r="I1480" s="177">
        <f t="shared" si="441"/>
        <v>2.7777777777777776E-2</v>
      </c>
      <c r="J1480" s="8"/>
      <c r="K1480" s="2">
        <f t="shared" si="442"/>
        <v>0.34722222222222221</v>
      </c>
      <c r="L1480" s="2">
        <f t="shared" si="443"/>
        <v>0</v>
      </c>
      <c r="M1480" s="2">
        <f t="shared" si="444"/>
        <v>0.18055555555555555</v>
      </c>
      <c r="N1480" s="2">
        <f t="shared" si="445"/>
        <v>2.7777777777777776E-2</v>
      </c>
      <c r="O1480" s="2">
        <f t="shared" si="446"/>
        <v>0.44444444444444442</v>
      </c>
      <c r="P1480" s="1">
        <v>25</v>
      </c>
      <c r="Q1480" s="1">
        <v>0</v>
      </c>
      <c r="R1480" s="1">
        <v>13</v>
      </c>
      <c r="S1480" s="1">
        <v>2</v>
      </c>
      <c r="T1480" s="1">
        <v>27</v>
      </c>
      <c r="U1480" s="1">
        <v>0</v>
      </c>
      <c r="V1480" s="1">
        <v>2</v>
      </c>
      <c r="W1480" s="1">
        <v>0</v>
      </c>
      <c r="X1480" s="1">
        <v>0</v>
      </c>
      <c r="Y1480" s="1"/>
      <c r="Z1480" s="1">
        <v>0</v>
      </c>
      <c r="AA1480" s="1"/>
      <c r="AB1480" s="1"/>
      <c r="AC1480" s="1"/>
      <c r="AD1480" s="1">
        <v>3</v>
      </c>
      <c r="AI1480" t="str">
        <f t="shared" si="435"/>
        <v>Pittsfield</v>
      </c>
      <c r="AJ1480" t="s">
        <v>831</v>
      </c>
      <c r="AK1480" s="182">
        <v>1</v>
      </c>
      <c r="AL1480" s="7"/>
      <c r="AN1480" s="97">
        <v>50</v>
      </c>
      <c r="AO1480" s="99">
        <v>21</v>
      </c>
      <c r="AP1480" s="99">
        <v>75</v>
      </c>
      <c r="AQ1480" s="106">
        <v>55450</v>
      </c>
      <c r="AR1480" s="106">
        <f t="shared" si="447"/>
        <v>50021</v>
      </c>
      <c r="AS1480" s="9" t="s">
        <v>1711</v>
      </c>
      <c r="AT1480" s="109">
        <f t="shared" si="448"/>
        <v>5055450</v>
      </c>
      <c r="AW1480">
        <v>20.05</v>
      </c>
      <c r="AX1480">
        <v>0</v>
      </c>
      <c r="AY1480">
        <v>20.05</v>
      </c>
      <c r="BA1480" s="7">
        <f t="shared" si="430"/>
        <v>0</v>
      </c>
      <c r="BB1480" s="7">
        <f t="shared" si="431"/>
        <v>0</v>
      </c>
      <c r="BC1480" s="7">
        <f t="shared" si="432"/>
        <v>0</v>
      </c>
      <c r="BD1480" s="7">
        <f t="shared" si="433"/>
        <v>0</v>
      </c>
      <c r="BE1480" s="7">
        <f t="shared" si="434"/>
        <v>1</v>
      </c>
      <c r="BF1480" s="117"/>
      <c r="BG1480" s="1">
        <v>0</v>
      </c>
      <c r="BH1480" s="1">
        <v>1</v>
      </c>
      <c r="BI1480" s="117"/>
      <c r="BJ1480" s="117"/>
      <c r="BK1480" s="168"/>
    </row>
    <row r="1481" spans="1:63" hidden="1" outlineLevel="1">
      <c r="A1481" t="s">
        <v>3222</v>
      </c>
      <c r="B1481" s="9" t="s">
        <v>2938</v>
      </c>
      <c r="C1481" s="1">
        <f t="shared" si="436"/>
        <v>405</v>
      </c>
      <c r="D1481" s="7">
        <f t="shared" si="437"/>
        <v>2</v>
      </c>
      <c r="E1481" s="7">
        <f t="shared" si="438"/>
        <v>6</v>
      </c>
      <c r="F1481" s="7">
        <f t="shared" si="439"/>
        <v>3</v>
      </c>
      <c r="G1481" s="7">
        <f t="shared" si="449"/>
        <v>4</v>
      </c>
      <c r="H1481" s="49">
        <f t="shared" si="440"/>
        <v>29</v>
      </c>
      <c r="I1481" s="177">
        <f t="shared" si="441"/>
        <v>7.160493827160494E-2</v>
      </c>
      <c r="J1481" s="8"/>
      <c r="K1481" s="2">
        <f t="shared" si="442"/>
        <v>0.29135802469135802</v>
      </c>
      <c r="L1481" s="2">
        <f t="shared" si="443"/>
        <v>2.2222222222222223E-2</v>
      </c>
      <c r="M1481" s="2">
        <f t="shared" si="444"/>
        <v>0.19259259259259259</v>
      </c>
      <c r="N1481" s="2">
        <f t="shared" si="445"/>
        <v>8.1481481481481488E-2</v>
      </c>
      <c r="O1481" s="2">
        <f t="shared" si="446"/>
        <v>0.41234567901234559</v>
      </c>
      <c r="P1481" s="1">
        <v>118</v>
      </c>
      <c r="Q1481" s="1">
        <v>9</v>
      </c>
      <c r="R1481" s="1">
        <v>78</v>
      </c>
      <c r="S1481" s="1">
        <v>33</v>
      </c>
      <c r="T1481" s="1">
        <v>147</v>
      </c>
      <c r="U1481" s="1">
        <v>12</v>
      </c>
      <c r="V1481" s="1">
        <v>1</v>
      </c>
      <c r="W1481" s="1">
        <v>0</v>
      </c>
      <c r="X1481" s="1">
        <v>0</v>
      </c>
      <c r="Y1481" s="1"/>
      <c r="Z1481" s="1">
        <v>6</v>
      </c>
      <c r="AA1481" s="1"/>
      <c r="AB1481" s="1"/>
      <c r="AC1481" s="1"/>
      <c r="AD1481" s="1">
        <v>1</v>
      </c>
      <c r="AI1481" t="str">
        <f t="shared" si="435"/>
        <v>Pittsford</v>
      </c>
      <c r="AJ1481" t="s">
        <v>831</v>
      </c>
      <c r="AK1481" s="182">
        <v>1</v>
      </c>
      <c r="AL1481" s="7"/>
      <c r="AN1481" s="97">
        <v>50</v>
      </c>
      <c r="AO1481" s="99">
        <v>21</v>
      </c>
      <c r="AP1481" s="99">
        <v>80</v>
      </c>
      <c r="AQ1481" s="106">
        <v>55600</v>
      </c>
      <c r="AR1481" s="106">
        <f t="shared" si="447"/>
        <v>50021</v>
      </c>
      <c r="AS1481" s="9" t="s">
        <v>1711</v>
      </c>
      <c r="AT1481" s="109">
        <f t="shared" si="448"/>
        <v>5055600</v>
      </c>
      <c r="AW1481">
        <v>43.57</v>
      </c>
      <c r="AX1481">
        <v>0.08</v>
      </c>
      <c r="AY1481">
        <v>43.49</v>
      </c>
      <c r="BA1481" s="7">
        <f t="shared" ref="BA1481:BA1544" si="450">IF(D1481=1,1,0)</f>
        <v>0</v>
      </c>
      <c r="BB1481" s="7">
        <f t="shared" ref="BB1481:BB1544" si="451">IF(E1481=1,1,0)</f>
        <v>0</v>
      </c>
      <c r="BC1481" s="7">
        <f t="shared" ref="BC1481:BC1544" si="452">IF(F1481=1,1,0)</f>
        <v>0</v>
      </c>
      <c r="BD1481" s="7">
        <f t="shared" ref="BD1481:BD1544" si="453">IF(G1481=1,1,0)</f>
        <v>0</v>
      </c>
      <c r="BE1481" s="7">
        <f t="shared" ref="BE1481:BE1544" si="454">IF(RANK(T1481,P1481:V1481)=1,1,0)</f>
        <v>1</v>
      </c>
      <c r="BF1481" s="117"/>
      <c r="BG1481" s="1">
        <v>0</v>
      </c>
      <c r="BH1481" s="1">
        <v>0</v>
      </c>
      <c r="BI1481" s="117"/>
      <c r="BJ1481" s="117"/>
      <c r="BK1481" s="168"/>
    </row>
    <row r="1482" spans="1:63" hidden="1" outlineLevel="1">
      <c r="A1482" t="s">
        <v>2649</v>
      </c>
      <c r="B1482" s="9" t="s">
        <v>2938</v>
      </c>
      <c r="C1482" s="1">
        <f t="shared" si="436"/>
        <v>88</v>
      </c>
      <c r="D1482" s="7">
        <f t="shared" si="437"/>
        <v>1</v>
      </c>
      <c r="E1482" s="7">
        <f t="shared" si="438"/>
        <v>6</v>
      </c>
      <c r="F1482" s="7">
        <f t="shared" si="439"/>
        <v>3</v>
      </c>
      <c r="G1482" s="7">
        <f t="shared" si="449"/>
        <v>4</v>
      </c>
      <c r="H1482" s="49">
        <f t="shared" si="440"/>
        <v>6</v>
      </c>
      <c r="I1482" s="177">
        <f t="shared" si="441"/>
        <v>6.8181818181818177E-2</v>
      </c>
      <c r="J1482" s="8"/>
      <c r="K1482" s="2">
        <f t="shared" si="442"/>
        <v>0.36363636363636365</v>
      </c>
      <c r="L1482" s="2">
        <f t="shared" si="443"/>
        <v>2.2727272727272728E-2</v>
      </c>
      <c r="M1482" s="2">
        <f t="shared" si="444"/>
        <v>0.14772727272727273</v>
      </c>
      <c r="N1482" s="2">
        <f t="shared" si="445"/>
        <v>9.0909090909090912E-2</v>
      </c>
      <c r="O1482" s="2">
        <f t="shared" si="446"/>
        <v>0.375</v>
      </c>
      <c r="P1482" s="1">
        <v>32</v>
      </c>
      <c r="Q1482" s="1">
        <v>2</v>
      </c>
      <c r="R1482" s="1">
        <v>13</v>
      </c>
      <c r="S1482" s="1">
        <v>8</v>
      </c>
      <c r="T1482" s="1">
        <v>26</v>
      </c>
      <c r="U1482" s="1">
        <v>3</v>
      </c>
      <c r="V1482" s="1">
        <v>0</v>
      </c>
      <c r="W1482" s="1">
        <v>2</v>
      </c>
      <c r="X1482" s="1">
        <v>0</v>
      </c>
      <c r="Y1482" s="1"/>
      <c r="Z1482" s="1">
        <v>2</v>
      </c>
      <c r="AA1482" s="1"/>
      <c r="AB1482" s="1"/>
      <c r="AC1482" s="1"/>
      <c r="AD1482" s="1">
        <v>0</v>
      </c>
      <c r="AI1482" t="str">
        <f t="shared" si="435"/>
        <v>Plainfield</v>
      </c>
      <c r="AJ1482" t="s">
        <v>637</v>
      </c>
      <c r="AK1482" s="182">
        <v>1</v>
      </c>
      <c r="AL1482" s="7"/>
      <c r="AN1482" s="97">
        <v>50</v>
      </c>
      <c r="AO1482" s="99">
        <v>23</v>
      </c>
      <c r="AP1482" s="99">
        <v>70</v>
      </c>
      <c r="AQ1482" s="106">
        <v>55825</v>
      </c>
      <c r="AR1482" s="106">
        <f t="shared" si="447"/>
        <v>50023</v>
      </c>
      <c r="AS1482" s="9" t="s">
        <v>1711</v>
      </c>
      <c r="AT1482" s="109">
        <f t="shared" si="448"/>
        <v>5055825</v>
      </c>
      <c r="AW1482">
        <v>21.05</v>
      </c>
      <c r="AX1482">
        <v>0.04</v>
      </c>
      <c r="AY1482">
        <v>21.01</v>
      </c>
      <c r="BA1482" s="7">
        <f t="shared" si="450"/>
        <v>1</v>
      </c>
      <c r="BB1482" s="7">
        <f t="shared" si="451"/>
        <v>0</v>
      </c>
      <c r="BC1482" s="7">
        <f t="shared" si="452"/>
        <v>0</v>
      </c>
      <c r="BD1482" s="7">
        <f t="shared" si="453"/>
        <v>0</v>
      </c>
      <c r="BE1482" s="7">
        <f t="shared" si="454"/>
        <v>0</v>
      </c>
      <c r="BF1482" s="117"/>
      <c r="BG1482" s="1">
        <v>2</v>
      </c>
      <c r="BH1482" s="1">
        <v>0</v>
      </c>
      <c r="BI1482" s="117"/>
      <c r="BJ1482" s="117"/>
      <c r="BK1482" s="168"/>
    </row>
    <row r="1483" spans="1:63" hidden="1" outlineLevel="1">
      <c r="A1483" t="s">
        <v>1787</v>
      </c>
      <c r="B1483" s="9" t="s">
        <v>2938</v>
      </c>
      <c r="C1483" s="1">
        <f t="shared" si="436"/>
        <v>84</v>
      </c>
      <c r="D1483" s="7">
        <f t="shared" si="437"/>
        <v>2</v>
      </c>
      <c r="E1483" s="7">
        <f t="shared" si="438"/>
        <v>6</v>
      </c>
      <c r="F1483" s="7">
        <f t="shared" si="439"/>
        <v>3</v>
      </c>
      <c r="G1483" s="7">
        <f t="shared" si="449"/>
        <v>4</v>
      </c>
      <c r="H1483" s="49">
        <f t="shared" si="440"/>
        <v>19</v>
      </c>
      <c r="I1483" s="177">
        <f t="shared" si="441"/>
        <v>0.22619047619047619</v>
      </c>
      <c r="J1483" s="8"/>
      <c r="K1483" s="2">
        <f t="shared" si="442"/>
        <v>0.23809523809523808</v>
      </c>
      <c r="L1483" s="2">
        <f t="shared" si="443"/>
        <v>2.3809523809523808E-2</v>
      </c>
      <c r="M1483" s="2">
        <f t="shared" si="444"/>
        <v>9.5238095238095233E-2</v>
      </c>
      <c r="N1483" s="2">
        <f t="shared" si="445"/>
        <v>7.1428571428571425E-2</v>
      </c>
      <c r="O1483" s="2">
        <f t="shared" si="446"/>
        <v>0.5714285714285714</v>
      </c>
      <c r="P1483" s="1">
        <v>20</v>
      </c>
      <c r="Q1483" s="1">
        <v>2</v>
      </c>
      <c r="R1483" s="1">
        <v>8</v>
      </c>
      <c r="S1483" s="1">
        <v>6</v>
      </c>
      <c r="T1483" s="1">
        <v>39</v>
      </c>
      <c r="U1483" s="1">
        <v>6</v>
      </c>
      <c r="V1483" s="1">
        <v>2</v>
      </c>
      <c r="W1483" s="1">
        <v>0</v>
      </c>
      <c r="X1483" s="1">
        <v>0</v>
      </c>
      <c r="Y1483" s="1"/>
      <c r="Z1483" s="1">
        <v>1</v>
      </c>
      <c r="AA1483" s="1"/>
      <c r="AB1483" s="1"/>
      <c r="AC1483" s="1"/>
      <c r="AD1483" s="1">
        <v>0</v>
      </c>
      <c r="AI1483" t="str">
        <f t="shared" si="435"/>
        <v>Plymouth</v>
      </c>
      <c r="AJ1483" t="s">
        <v>1842</v>
      </c>
      <c r="AK1483" s="182">
        <v>1</v>
      </c>
      <c r="AL1483" s="7"/>
      <c r="AN1483" s="97">
        <v>50</v>
      </c>
      <c r="AO1483" s="99">
        <v>27</v>
      </c>
      <c r="AP1483" s="99">
        <v>60</v>
      </c>
      <c r="AQ1483" s="106">
        <v>56050</v>
      </c>
      <c r="AR1483" s="106">
        <f t="shared" si="447"/>
        <v>50027</v>
      </c>
      <c r="AS1483" s="9" t="s">
        <v>1711</v>
      </c>
      <c r="AT1483" s="109">
        <f t="shared" si="448"/>
        <v>5056050</v>
      </c>
      <c r="AW1483">
        <v>48.67</v>
      </c>
      <c r="AX1483">
        <v>0.49</v>
      </c>
      <c r="AY1483">
        <v>48.18</v>
      </c>
      <c r="BA1483" s="7">
        <f t="shared" si="450"/>
        <v>0</v>
      </c>
      <c r="BB1483" s="7">
        <f t="shared" si="451"/>
        <v>0</v>
      </c>
      <c r="BC1483" s="7">
        <f t="shared" si="452"/>
        <v>0</v>
      </c>
      <c r="BD1483" s="7">
        <f t="shared" si="453"/>
        <v>0</v>
      </c>
      <c r="BE1483" s="7">
        <f t="shared" si="454"/>
        <v>1</v>
      </c>
      <c r="BF1483" s="117"/>
      <c r="BG1483" s="1">
        <v>2</v>
      </c>
      <c r="BH1483" s="1">
        <v>1</v>
      </c>
      <c r="BI1483" s="117"/>
      <c r="BJ1483" s="117"/>
      <c r="BK1483" s="168"/>
    </row>
    <row r="1484" spans="1:63" hidden="1" outlineLevel="1">
      <c r="A1484" t="s">
        <v>3187</v>
      </c>
      <c r="B1484" s="9" t="s">
        <v>2938</v>
      </c>
      <c r="C1484" s="1">
        <f t="shared" si="436"/>
        <v>90</v>
      </c>
      <c r="D1484" s="7">
        <f t="shared" si="437"/>
        <v>1</v>
      </c>
      <c r="E1484" s="7">
        <f t="shared" si="438"/>
        <v>4</v>
      </c>
      <c r="F1484" s="7">
        <f t="shared" si="439"/>
        <v>3</v>
      </c>
      <c r="G1484" s="7">
        <f t="shared" si="449"/>
        <v>5</v>
      </c>
      <c r="H1484" s="49">
        <f t="shared" si="440"/>
        <v>24</v>
      </c>
      <c r="I1484" s="177">
        <f t="shared" si="441"/>
        <v>0.26666666666666666</v>
      </c>
      <c r="J1484" s="8"/>
      <c r="K1484" s="2">
        <f t="shared" si="442"/>
        <v>0.4777777777777778</v>
      </c>
      <c r="L1484" s="2">
        <f t="shared" si="443"/>
        <v>4.4444444444444446E-2</v>
      </c>
      <c r="M1484" s="2">
        <f t="shared" si="444"/>
        <v>0.17777777777777778</v>
      </c>
      <c r="N1484" s="2">
        <f t="shared" si="445"/>
        <v>3.3333333333333333E-2</v>
      </c>
      <c r="O1484" s="2">
        <f t="shared" si="446"/>
        <v>0.26666666666666661</v>
      </c>
      <c r="P1484" s="1">
        <v>43</v>
      </c>
      <c r="Q1484" s="1">
        <v>4</v>
      </c>
      <c r="R1484" s="1">
        <v>16</v>
      </c>
      <c r="S1484" s="1">
        <v>3</v>
      </c>
      <c r="T1484" s="1">
        <v>19</v>
      </c>
      <c r="U1484" s="1">
        <v>3</v>
      </c>
      <c r="V1484" s="1">
        <v>1</v>
      </c>
      <c r="W1484" s="1">
        <v>1</v>
      </c>
      <c r="X1484" s="1">
        <v>0</v>
      </c>
      <c r="Y1484" s="1"/>
      <c r="Z1484" s="1">
        <v>0</v>
      </c>
      <c r="AA1484" s="1"/>
      <c r="AB1484" s="1"/>
      <c r="AC1484" s="1"/>
      <c r="AD1484" s="1">
        <v>0</v>
      </c>
      <c r="AI1484" t="str">
        <f t="shared" si="435"/>
        <v>Pomfret</v>
      </c>
      <c r="AJ1484" t="s">
        <v>1842</v>
      </c>
      <c r="AK1484" s="182">
        <v>1</v>
      </c>
      <c r="AL1484" s="7"/>
      <c r="AN1484" s="97">
        <v>50</v>
      </c>
      <c r="AO1484" s="99">
        <v>27</v>
      </c>
      <c r="AP1484" s="99">
        <v>65</v>
      </c>
      <c r="AQ1484" s="106">
        <v>56350</v>
      </c>
      <c r="AR1484" s="106">
        <f t="shared" si="447"/>
        <v>50027</v>
      </c>
      <c r="AS1484" s="9" t="s">
        <v>1711</v>
      </c>
      <c r="AT1484" s="109">
        <f t="shared" si="448"/>
        <v>5056350</v>
      </c>
      <c r="AW1484">
        <v>39.46</v>
      </c>
      <c r="AX1484">
        <v>0.06</v>
      </c>
      <c r="AY1484">
        <v>39.4</v>
      </c>
      <c r="BA1484" s="7">
        <f t="shared" si="450"/>
        <v>1</v>
      </c>
      <c r="BB1484" s="7">
        <f t="shared" si="451"/>
        <v>0</v>
      </c>
      <c r="BC1484" s="7">
        <f t="shared" si="452"/>
        <v>0</v>
      </c>
      <c r="BD1484" s="7">
        <f t="shared" si="453"/>
        <v>0</v>
      </c>
      <c r="BE1484" s="7">
        <f t="shared" si="454"/>
        <v>0</v>
      </c>
      <c r="BF1484" s="117"/>
      <c r="BG1484" s="1">
        <v>1</v>
      </c>
      <c r="BH1484" s="1">
        <v>0</v>
      </c>
      <c r="BI1484" s="117"/>
      <c r="BJ1484" s="117"/>
      <c r="BK1484" s="168"/>
    </row>
    <row r="1485" spans="1:63" hidden="1" outlineLevel="1">
      <c r="A1485" t="s">
        <v>2960</v>
      </c>
      <c r="B1485" s="9" t="s">
        <v>2938</v>
      </c>
      <c r="C1485" s="1">
        <f t="shared" si="436"/>
        <v>330</v>
      </c>
      <c r="D1485" s="7">
        <f t="shared" si="437"/>
        <v>2</v>
      </c>
      <c r="E1485" s="7">
        <f t="shared" si="438"/>
        <v>6</v>
      </c>
      <c r="F1485" s="7">
        <f t="shared" si="439"/>
        <v>3</v>
      </c>
      <c r="G1485" s="7">
        <f t="shared" si="449"/>
        <v>4</v>
      </c>
      <c r="H1485" s="49">
        <f t="shared" si="440"/>
        <v>62</v>
      </c>
      <c r="I1485" s="177">
        <f t="shared" si="441"/>
        <v>0.18787878787878787</v>
      </c>
      <c r="J1485" s="8"/>
      <c r="K1485" s="2">
        <f t="shared" si="442"/>
        <v>0.22727272727272727</v>
      </c>
      <c r="L1485" s="2">
        <f t="shared" si="443"/>
        <v>9.0909090909090905E-3</v>
      </c>
      <c r="M1485" s="2">
        <f t="shared" si="444"/>
        <v>0.20606060606060606</v>
      </c>
      <c r="N1485" s="2">
        <f t="shared" si="445"/>
        <v>9.3939393939393934E-2</v>
      </c>
      <c r="O1485" s="2">
        <f t="shared" si="446"/>
        <v>0.46363636363636368</v>
      </c>
      <c r="P1485" s="1">
        <v>75</v>
      </c>
      <c r="Q1485" s="1">
        <v>3</v>
      </c>
      <c r="R1485" s="1">
        <v>68</v>
      </c>
      <c r="S1485" s="1">
        <v>31</v>
      </c>
      <c r="T1485" s="1">
        <v>137</v>
      </c>
      <c r="U1485" s="1">
        <v>10</v>
      </c>
      <c r="V1485" s="1">
        <v>2</v>
      </c>
      <c r="W1485" s="1">
        <v>1</v>
      </c>
      <c r="X1485" s="1">
        <v>2</v>
      </c>
      <c r="Y1485" s="1"/>
      <c r="Z1485" s="1">
        <v>0</v>
      </c>
      <c r="AA1485" s="1"/>
      <c r="AB1485" s="1"/>
      <c r="AC1485" s="1"/>
      <c r="AD1485" s="1">
        <v>1</v>
      </c>
      <c r="AI1485" t="str">
        <f t="shared" si="435"/>
        <v>Poultney</v>
      </c>
      <c r="AJ1485" t="s">
        <v>831</v>
      </c>
      <c r="AK1485" s="182">
        <v>1</v>
      </c>
      <c r="AL1485" s="7"/>
      <c r="AN1485" s="97">
        <v>50</v>
      </c>
      <c r="AO1485" s="99">
        <v>21</v>
      </c>
      <c r="AP1485" s="99">
        <v>85</v>
      </c>
      <c r="AQ1485" s="106">
        <v>56875</v>
      </c>
      <c r="AR1485" s="106">
        <f t="shared" si="447"/>
        <v>50021</v>
      </c>
      <c r="AS1485" s="9" t="s">
        <v>1711</v>
      </c>
      <c r="AT1485" s="109">
        <f t="shared" si="448"/>
        <v>5056875</v>
      </c>
      <c r="AW1485">
        <v>44.8</v>
      </c>
      <c r="AX1485">
        <v>0.87</v>
      </c>
      <c r="AY1485">
        <v>43.92</v>
      </c>
      <c r="BA1485" s="7">
        <f t="shared" si="450"/>
        <v>0</v>
      </c>
      <c r="BB1485" s="7">
        <f t="shared" si="451"/>
        <v>0</v>
      </c>
      <c r="BC1485" s="7">
        <f t="shared" si="452"/>
        <v>0</v>
      </c>
      <c r="BD1485" s="7">
        <f t="shared" si="453"/>
        <v>0</v>
      </c>
      <c r="BE1485" s="7">
        <f t="shared" si="454"/>
        <v>1</v>
      </c>
      <c r="BF1485" s="117"/>
      <c r="BG1485" s="1">
        <v>2</v>
      </c>
      <c r="BH1485" s="1">
        <v>0</v>
      </c>
      <c r="BI1485" s="117"/>
      <c r="BJ1485" s="117"/>
      <c r="BK1485" s="168"/>
    </row>
    <row r="1486" spans="1:63" hidden="1" outlineLevel="1">
      <c r="A1486" t="s">
        <v>2961</v>
      </c>
      <c r="B1486" s="9" t="s">
        <v>2938</v>
      </c>
      <c r="C1486" s="1">
        <f t="shared" si="436"/>
        <v>306</v>
      </c>
      <c r="D1486" s="7">
        <f t="shared" si="437"/>
        <v>3</v>
      </c>
      <c r="E1486" s="7">
        <f t="shared" si="438"/>
        <v>6</v>
      </c>
      <c r="F1486" s="7">
        <f t="shared" si="439"/>
        <v>2</v>
      </c>
      <c r="G1486" s="7">
        <f t="shared" si="449"/>
        <v>4</v>
      </c>
      <c r="H1486" s="49">
        <f t="shared" si="440"/>
        <v>109</v>
      </c>
      <c r="I1486" s="177">
        <f t="shared" si="441"/>
        <v>0.3562091503267974</v>
      </c>
      <c r="J1486" s="8"/>
      <c r="K1486" s="2">
        <f t="shared" si="442"/>
        <v>0.15032679738562091</v>
      </c>
      <c r="L1486" s="2">
        <f t="shared" si="443"/>
        <v>1.3071895424836602E-2</v>
      </c>
      <c r="M1486" s="2">
        <f t="shared" si="444"/>
        <v>0.16013071895424835</v>
      </c>
      <c r="N1486" s="2">
        <f t="shared" si="445"/>
        <v>0.11437908496732026</v>
      </c>
      <c r="O1486" s="2">
        <f t="shared" si="446"/>
        <v>0.56209150326797386</v>
      </c>
      <c r="P1486" s="1">
        <v>46</v>
      </c>
      <c r="Q1486" s="1">
        <v>4</v>
      </c>
      <c r="R1486" s="1">
        <v>49</v>
      </c>
      <c r="S1486" s="1">
        <v>35</v>
      </c>
      <c r="T1486" s="1">
        <v>158</v>
      </c>
      <c r="U1486" s="1">
        <v>11</v>
      </c>
      <c r="V1486" s="1">
        <v>0</v>
      </c>
      <c r="W1486" s="1">
        <v>1</v>
      </c>
      <c r="X1486" s="1">
        <v>2</v>
      </c>
      <c r="Y1486" s="1"/>
      <c r="Z1486" s="1">
        <v>0</v>
      </c>
      <c r="AA1486" s="1"/>
      <c r="AB1486" s="1"/>
      <c r="AC1486" s="1"/>
      <c r="AD1486" s="1">
        <v>0</v>
      </c>
      <c r="AI1486" t="str">
        <f t="shared" si="435"/>
        <v>Pownal</v>
      </c>
      <c r="AJ1486" t="s">
        <v>2063</v>
      </c>
      <c r="AK1486" s="182">
        <v>1</v>
      </c>
      <c r="AL1486" s="7"/>
      <c r="AN1486" s="97">
        <v>50</v>
      </c>
      <c r="AO1486" s="99">
        <v>3</v>
      </c>
      <c r="AP1486" s="99">
        <v>35</v>
      </c>
      <c r="AQ1486" s="106">
        <v>57025</v>
      </c>
      <c r="AR1486" s="106">
        <f t="shared" si="447"/>
        <v>50003</v>
      </c>
      <c r="AS1486" s="9" t="s">
        <v>1711</v>
      </c>
      <c r="AT1486" s="109">
        <f t="shared" si="448"/>
        <v>5057025</v>
      </c>
      <c r="AW1486">
        <v>46.73</v>
      </c>
      <c r="AX1486">
        <v>0.08</v>
      </c>
      <c r="AY1486">
        <v>46.65</v>
      </c>
      <c r="BA1486" s="7">
        <f t="shared" si="450"/>
        <v>0</v>
      </c>
      <c r="BB1486" s="7">
        <f t="shared" si="451"/>
        <v>0</v>
      </c>
      <c r="BC1486" s="7">
        <f t="shared" si="452"/>
        <v>0</v>
      </c>
      <c r="BD1486" s="7">
        <f t="shared" si="453"/>
        <v>0</v>
      </c>
      <c r="BE1486" s="7">
        <f t="shared" si="454"/>
        <v>1</v>
      </c>
      <c r="BF1486" s="117"/>
      <c r="BG1486" s="1">
        <v>0</v>
      </c>
      <c r="BH1486" s="1">
        <v>0</v>
      </c>
      <c r="BI1486" s="117"/>
      <c r="BJ1486" s="117"/>
      <c r="BK1486" s="168"/>
    </row>
    <row r="1487" spans="1:63" hidden="1" outlineLevel="1">
      <c r="A1487" t="s">
        <v>2317</v>
      </c>
      <c r="B1487" s="9" t="s">
        <v>2938</v>
      </c>
      <c r="C1487" s="1">
        <f t="shared" si="436"/>
        <v>253</v>
      </c>
      <c r="D1487" s="7">
        <f t="shared" si="437"/>
        <v>2</v>
      </c>
      <c r="E1487" s="7">
        <f t="shared" si="438"/>
        <v>7</v>
      </c>
      <c r="F1487" s="7">
        <f t="shared" si="439"/>
        <v>3</v>
      </c>
      <c r="G1487" s="7">
        <f t="shared" si="449"/>
        <v>4</v>
      </c>
      <c r="H1487" s="49">
        <f t="shared" si="440"/>
        <v>10</v>
      </c>
      <c r="I1487" s="177">
        <f t="shared" si="441"/>
        <v>3.9525691699604744E-2</v>
      </c>
      <c r="J1487" s="8"/>
      <c r="K1487" s="2">
        <f t="shared" si="442"/>
        <v>0.28853754940711462</v>
      </c>
      <c r="L1487" s="2">
        <f t="shared" si="443"/>
        <v>1.5810276679841896E-2</v>
      </c>
      <c r="M1487" s="2">
        <f t="shared" si="444"/>
        <v>0.22529644268774704</v>
      </c>
      <c r="N1487" s="2">
        <f t="shared" si="445"/>
        <v>7.9051383399209488E-2</v>
      </c>
      <c r="O1487" s="2">
        <f t="shared" si="446"/>
        <v>0.39130434782608692</v>
      </c>
      <c r="P1487" s="1">
        <v>73</v>
      </c>
      <c r="Q1487" s="1">
        <v>4</v>
      </c>
      <c r="R1487" s="1">
        <v>57</v>
      </c>
      <c r="S1487" s="1">
        <v>20</v>
      </c>
      <c r="T1487" s="1">
        <v>83</v>
      </c>
      <c r="U1487" s="1">
        <v>7</v>
      </c>
      <c r="V1487" s="1">
        <v>0</v>
      </c>
      <c r="W1487" s="1">
        <v>1</v>
      </c>
      <c r="X1487" s="1">
        <v>0</v>
      </c>
      <c r="Y1487" s="1"/>
      <c r="Z1487" s="1">
        <v>1</v>
      </c>
      <c r="AA1487" s="1"/>
      <c r="AB1487" s="1"/>
      <c r="AC1487" s="1"/>
      <c r="AD1487" s="1">
        <v>7</v>
      </c>
      <c r="AI1487" t="str">
        <f t="shared" si="435"/>
        <v>Proctor</v>
      </c>
      <c r="AJ1487" t="s">
        <v>831</v>
      </c>
      <c r="AK1487" s="182">
        <v>1</v>
      </c>
      <c r="AL1487" s="7"/>
      <c r="AN1487" s="97">
        <v>50</v>
      </c>
      <c r="AO1487" s="99">
        <v>21</v>
      </c>
      <c r="AP1487" s="99">
        <v>90</v>
      </c>
      <c r="AQ1487" s="106">
        <v>57250</v>
      </c>
      <c r="AR1487" s="106">
        <f t="shared" si="447"/>
        <v>50021</v>
      </c>
      <c r="AS1487" s="9" t="s">
        <v>1711</v>
      </c>
      <c r="AT1487" s="109">
        <f t="shared" si="448"/>
        <v>5057250</v>
      </c>
      <c r="AW1487">
        <v>7.6</v>
      </c>
      <c r="AX1487">
        <v>0.03</v>
      </c>
      <c r="AY1487">
        <v>7.56</v>
      </c>
      <c r="BA1487" s="7">
        <f t="shared" si="450"/>
        <v>0</v>
      </c>
      <c r="BB1487" s="7">
        <f t="shared" si="451"/>
        <v>0</v>
      </c>
      <c r="BC1487" s="7">
        <f t="shared" si="452"/>
        <v>0</v>
      </c>
      <c r="BD1487" s="7">
        <f t="shared" si="453"/>
        <v>0</v>
      </c>
      <c r="BE1487" s="7">
        <f t="shared" si="454"/>
        <v>1</v>
      </c>
      <c r="BF1487" s="117"/>
      <c r="BG1487" s="1">
        <v>2</v>
      </c>
      <c r="BH1487" s="1">
        <v>0</v>
      </c>
      <c r="BI1487" s="117"/>
      <c r="BJ1487" s="117"/>
      <c r="BK1487" s="168"/>
    </row>
    <row r="1488" spans="1:63" hidden="1" outlineLevel="1">
      <c r="A1488" t="s">
        <v>892</v>
      </c>
      <c r="B1488" s="9" t="s">
        <v>2938</v>
      </c>
      <c r="C1488" s="1">
        <f t="shared" si="436"/>
        <v>125</v>
      </c>
      <c r="D1488" s="7">
        <f t="shared" si="437"/>
        <v>3</v>
      </c>
      <c r="E1488" s="7">
        <f t="shared" si="438"/>
        <v>6</v>
      </c>
      <c r="F1488" s="7">
        <f t="shared" si="439"/>
        <v>2</v>
      </c>
      <c r="G1488" s="7">
        <f t="shared" si="449"/>
        <v>5</v>
      </c>
      <c r="H1488" s="49">
        <f t="shared" si="440"/>
        <v>16</v>
      </c>
      <c r="I1488" s="177">
        <f t="shared" si="441"/>
        <v>0.128</v>
      </c>
      <c r="J1488" s="8"/>
      <c r="K1488" s="2">
        <f t="shared" si="442"/>
        <v>0.224</v>
      </c>
      <c r="L1488" s="2">
        <f t="shared" si="443"/>
        <v>3.2000000000000001E-2</v>
      </c>
      <c r="M1488" s="2">
        <f t="shared" si="444"/>
        <v>0.23200000000000001</v>
      </c>
      <c r="N1488" s="2">
        <f t="shared" si="445"/>
        <v>6.4000000000000001E-2</v>
      </c>
      <c r="O1488" s="2">
        <f t="shared" si="446"/>
        <v>0.44800000000000001</v>
      </c>
      <c r="P1488" s="1">
        <v>28</v>
      </c>
      <c r="Q1488" s="1">
        <v>4</v>
      </c>
      <c r="R1488" s="1">
        <v>29</v>
      </c>
      <c r="S1488" s="1">
        <v>8</v>
      </c>
      <c r="T1488" s="1">
        <v>45</v>
      </c>
      <c r="U1488" s="1">
        <v>9</v>
      </c>
      <c r="V1488" s="1">
        <v>0</v>
      </c>
      <c r="W1488" s="1">
        <v>1</v>
      </c>
      <c r="X1488" s="1">
        <v>0</v>
      </c>
      <c r="Y1488" s="1"/>
      <c r="Z1488" s="1">
        <v>1</v>
      </c>
      <c r="AA1488" s="1"/>
      <c r="AB1488" s="1"/>
      <c r="AC1488" s="1"/>
      <c r="AD1488" s="1">
        <v>0</v>
      </c>
      <c r="AI1488" t="str">
        <f t="shared" si="435"/>
        <v>Putney</v>
      </c>
      <c r="AJ1488" t="s">
        <v>2452</v>
      </c>
      <c r="AK1488" s="182">
        <v>1</v>
      </c>
      <c r="AL1488" s="7"/>
      <c r="AN1488" s="97">
        <v>50</v>
      </c>
      <c r="AO1488" s="99">
        <v>25</v>
      </c>
      <c r="AP1488" s="99">
        <v>65</v>
      </c>
      <c r="AQ1488" s="106">
        <v>57700</v>
      </c>
      <c r="AR1488" s="106">
        <f t="shared" si="447"/>
        <v>50025</v>
      </c>
      <c r="AS1488" s="9" t="s">
        <v>1711</v>
      </c>
      <c r="AT1488" s="109">
        <f t="shared" si="448"/>
        <v>5057700</v>
      </c>
      <c r="AW1488">
        <v>26.81</v>
      </c>
      <c r="AX1488">
        <v>0.01</v>
      </c>
      <c r="AY1488">
        <v>26.8</v>
      </c>
      <c r="BA1488" s="7">
        <f t="shared" si="450"/>
        <v>0</v>
      </c>
      <c r="BB1488" s="7">
        <f t="shared" si="451"/>
        <v>0</v>
      </c>
      <c r="BC1488" s="7">
        <f t="shared" si="452"/>
        <v>0</v>
      </c>
      <c r="BD1488" s="7">
        <f t="shared" si="453"/>
        <v>0</v>
      </c>
      <c r="BE1488" s="7">
        <f t="shared" si="454"/>
        <v>1</v>
      </c>
      <c r="BF1488" s="117"/>
      <c r="BG1488" s="1">
        <v>1</v>
      </c>
      <c r="BH1488" s="1">
        <v>1</v>
      </c>
      <c r="BI1488" s="117"/>
      <c r="BJ1488" s="117"/>
      <c r="BK1488" s="168"/>
    </row>
    <row r="1489" spans="1:63" hidden="1" outlineLevel="1">
      <c r="A1489" t="s">
        <v>971</v>
      </c>
      <c r="B1489" s="9" t="s">
        <v>2938</v>
      </c>
      <c r="C1489" s="1">
        <f t="shared" si="436"/>
        <v>461</v>
      </c>
      <c r="D1489" s="7">
        <f t="shared" si="437"/>
        <v>1</v>
      </c>
      <c r="E1489" s="7">
        <f t="shared" si="438"/>
        <v>6</v>
      </c>
      <c r="F1489" s="7">
        <f t="shared" si="439"/>
        <v>3</v>
      </c>
      <c r="G1489" s="7">
        <f t="shared" si="449"/>
        <v>4</v>
      </c>
      <c r="H1489" s="49">
        <f t="shared" si="440"/>
        <v>26</v>
      </c>
      <c r="I1489" s="177">
        <f t="shared" si="441"/>
        <v>5.6399132321041212E-2</v>
      </c>
      <c r="J1489" s="8"/>
      <c r="K1489" s="2">
        <f t="shared" si="442"/>
        <v>0.32971800433839482</v>
      </c>
      <c r="L1489" s="2">
        <f t="shared" si="443"/>
        <v>2.3861171366594359E-2</v>
      </c>
      <c r="M1489" s="2">
        <f t="shared" si="444"/>
        <v>0.19739696312364424</v>
      </c>
      <c r="N1489" s="2">
        <f t="shared" si="445"/>
        <v>8.4598698481561818E-2</v>
      </c>
      <c r="O1489" s="2">
        <f t="shared" si="446"/>
        <v>0.36442516268980474</v>
      </c>
      <c r="P1489" s="1">
        <v>152</v>
      </c>
      <c r="Q1489" s="1">
        <v>11</v>
      </c>
      <c r="R1489" s="1">
        <v>91</v>
      </c>
      <c r="S1489" s="1">
        <v>39</v>
      </c>
      <c r="T1489" s="1">
        <v>126</v>
      </c>
      <c r="U1489" s="1">
        <v>32</v>
      </c>
      <c r="V1489" s="1">
        <v>3</v>
      </c>
      <c r="W1489" s="1">
        <v>3</v>
      </c>
      <c r="X1489" s="1">
        <v>3</v>
      </c>
      <c r="Y1489" s="1"/>
      <c r="Z1489" s="1">
        <v>1</v>
      </c>
      <c r="AA1489" s="1"/>
      <c r="AB1489" s="1"/>
      <c r="AC1489" s="1"/>
      <c r="AD1489" s="1">
        <v>0</v>
      </c>
      <c r="AI1489" t="str">
        <f t="shared" si="435"/>
        <v>Randolph</v>
      </c>
      <c r="AJ1489" t="s">
        <v>1412</v>
      </c>
      <c r="AK1489" s="182">
        <v>1</v>
      </c>
      <c r="AL1489" s="7"/>
      <c r="AN1489" s="97">
        <v>50</v>
      </c>
      <c r="AO1489" s="99">
        <v>17</v>
      </c>
      <c r="AP1489" s="99">
        <v>45</v>
      </c>
      <c r="AQ1489" s="106">
        <v>58075</v>
      </c>
      <c r="AR1489" s="106">
        <f t="shared" si="447"/>
        <v>50017</v>
      </c>
      <c r="AS1489" s="9" t="s">
        <v>1711</v>
      </c>
      <c r="AT1489" s="109">
        <f t="shared" si="448"/>
        <v>5058075</v>
      </c>
      <c r="AW1489">
        <v>47.9</v>
      </c>
      <c r="AX1489">
        <v>0.04</v>
      </c>
      <c r="AY1489">
        <v>47.86</v>
      </c>
      <c r="BA1489" s="7">
        <f t="shared" si="450"/>
        <v>1</v>
      </c>
      <c r="BB1489" s="7">
        <f t="shared" si="451"/>
        <v>0</v>
      </c>
      <c r="BC1489" s="7">
        <f t="shared" si="452"/>
        <v>0</v>
      </c>
      <c r="BD1489" s="7">
        <f t="shared" si="453"/>
        <v>0</v>
      </c>
      <c r="BE1489" s="7">
        <f t="shared" si="454"/>
        <v>0</v>
      </c>
      <c r="BF1489" s="117"/>
      <c r="BG1489" s="1">
        <v>1</v>
      </c>
      <c r="BH1489" s="1">
        <v>5</v>
      </c>
      <c r="BI1489" s="117"/>
      <c r="BJ1489" s="117"/>
      <c r="BK1489" s="168"/>
    </row>
    <row r="1490" spans="1:63" hidden="1" outlineLevel="1">
      <c r="A1490" t="s">
        <v>3252</v>
      </c>
      <c r="B1490" s="9" t="s">
        <v>2938</v>
      </c>
      <c r="C1490" s="1">
        <f t="shared" si="436"/>
        <v>68</v>
      </c>
      <c r="D1490" s="7">
        <f t="shared" si="437"/>
        <v>2</v>
      </c>
      <c r="E1490" s="7">
        <f t="shared" si="438"/>
        <v>6</v>
      </c>
      <c r="F1490" s="7">
        <f t="shared" si="439"/>
        <v>3</v>
      </c>
      <c r="G1490" s="7">
        <f t="shared" si="449"/>
        <v>4</v>
      </c>
      <c r="H1490" s="49">
        <f t="shared" si="440"/>
        <v>13</v>
      </c>
      <c r="I1490" s="177">
        <f t="shared" si="441"/>
        <v>0.19117647058823528</v>
      </c>
      <c r="J1490" s="8"/>
      <c r="K1490" s="2">
        <f t="shared" si="442"/>
        <v>0.3235294117647059</v>
      </c>
      <c r="L1490" s="2">
        <f t="shared" si="443"/>
        <v>1.4705882352941176E-2</v>
      </c>
      <c r="M1490" s="2">
        <f t="shared" si="444"/>
        <v>8.8235294117647065E-2</v>
      </c>
      <c r="N1490" s="2">
        <f t="shared" si="445"/>
        <v>2.9411764705882353E-2</v>
      </c>
      <c r="O1490" s="2">
        <f t="shared" si="446"/>
        <v>0.54411764705882359</v>
      </c>
      <c r="P1490" s="1">
        <v>22</v>
      </c>
      <c r="Q1490" s="1">
        <v>1</v>
      </c>
      <c r="R1490" s="1">
        <v>6</v>
      </c>
      <c r="S1490" s="1">
        <v>2</v>
      </c>
      <c r="T1490" s="1">
        <v>35</v>
      </c>
      <c r="U1490" s="1">
        <v>2</v>
      </c>
      <c r="V1490" s="1">
        <v>0</v>
      </c>
      <c r="W1490" s="1">
        <v>0</v>
      </c>
      <c r="X1490" s="1">
        <v>0</v>
      </c>
      <c r="Y1490" s="1"/>
      <c r="Z1490" s="1">
        <v>0</v>
      </c>
      <c r="AA1490" s="1"/>
      <c r="AB1490" s="1"/>
      <c r="AC1490" s="1"/>
      <c r="AD1490" s="1">
        <v>0</v>
      </c>
      <c r="AI1490" t="str">
        <f t="shared" si="435"/>
        <v>Reading</v>
      </c>
      <c r="AJ1490" t="s">
        <v>1842</v>
      </c>
      <c r="AK1490" s="182">
        <v>1</v>
      </c>
      <c r="AL1490" s="7"/>
      <c r="AN1490" s="97">
        <v>50</v>
      </c>
      <c r="AO1490" s="99">
        <v>27</v>
      </c>
      <c r="AP1490" s="99">
        <v>70</v>
      </c>
      <c r="AQ1490" s="106">
        <v>58375</v>
      </c>
      <c r="AR1490" s="106">
        <f t="shared" si="447"/>
        <v>50027</v>
      </c>
      <c r="AS1490" s="9" t="s">
        <v>1711</v>
      </c>
      <c r="AT1490" s="109">
        <f t="shared" si="448"/>
        <v>5058375</v>
      </c>
      <c r="AW1490">
        <v>41.66</v>
      </c>
      <c r="AX1490">
        <v>0.17</v>
      </c>
      <c r="AY1490">
        <v>41.5</v>
      </c>
      <c r="BA1490" s="7">
        <f t="shared" si="450"/>
        <v>0</v>
      </c>
      <c r="BB1490" s="7">
        <f t="shared" si="451"/>
        <v>0</v>
      </c>
      <c r="BC1490" s="7">
        <f t="shared" si="452"/>
        <v>0</v>
      </c>
      <c r="BD1490" s="7">
        <f t="shared" si="453"/>
        <v>0</v>
      </c>
      <c r="BE1490" s="7">
        <f t="shared" si="454"/>
        <v>1</v>
      </c>
      <c r="BF1490" s="117"/>
      <c r="BG1490" s="1">
        <v>0</v>
      </c>
      <c r="BH1490" s="1">
        <v>2</v>
      </c>
      <c r="BI1490" s="117"/>
      <c r="BJ1490" s="117"/>
      <c r="BK1490" s="168"/>
    </row>
    <row r="1491" spans="1:63" hidden="1" outlineLevel="1">
      <c r="A1491" t="s">
        <v>893</v>
      </c>
      <c r="B1491" s="9" t="s">
        <v>2938</v>
      </c>
      <c r="C1491" s="1">
        <f t="shared" si="436"/>
        <v>106</v>
      </c>
      <c r="D1491" s="7">
        <f t="shared" si="437"/>
        <v>2</v>
      </c>
      <c r="E1491" s="7">
        <f t="shared" si="438"/>
        <v>5</v>
      </c>
      <c r="F1491" s="7">
        <f t="shared" si="439"/>
        <v>3</v>
      </c>
      <c r="G1491" s="7">
        <f t="shared" si="449"/>
        <v>3</v>
      </c>
      <c r="H1491" s="49">
        <f t="shared" si="440"/>
        <v>42</v>
      </c>
      <c r="I1491" s="177">
        <f t="shared" si="441"/>
        <v>0.39622641509433965</v>
      </c>
      <c r="J1491" s="8"/>
      <c r="K1491" s="2">
        <f t="shared" si="442"/>
        <v>0.15094339622641509</v>
      </c>
      <c r="L1491" s="2">
        <f t="shared" si="443"/>
        <v>1.8867924528301886E-2</v>
      </c>
      <c r="M1491" s="2">
        <f t="shared" si="444"/>
        <v>0.13207547169811321</v>
      </c>
      <c r="N1491" s="2">
        <f t="shared" si="445"/>
        <v>0.13207547169811321</v>
      </c>
      <c r="O1491" s="2">
        <f t="shared" si="446"/>
        <v>0.5660377358490567</v>
      </c>
      <c r="P1491" s="1">
        <v>16</v>
      </c>
      <c r="Q1491" s="1">
        <v>2</v>
      </c>
      <c r="R1491" s="1">
        <v>14</v>
      </c>
      <c r="S1491" s="1">
        <v>14</v>
      </c>
      <c r="T1491" s="1">
        <v>58</v>
      </c>
      <c r="U1491" s="1">
        <v>2</v>
      </c>
      <c r="V1491" s="1">
        <v>0</v>
      </c>
      <c r="W1491" s="1">
        <v>0</v>
      </c>
      <c r="X1491" s="1">
        <v>0</v>
      </c>
      <c r="Y1491" s="1"/>
      <c r="Z1491" s="1">
        <v>0</v>
      </c>
      <c r="AA1491" s="1"/>
      <c r="AB1491" s="1"/>
      <c r="AC1491" s="1"/>
      <c r="AD1491" s="1">
        <v>0</v>
      </c>
      <c r="AI1491" t="str">
        <f t="shared" si="435"/>
        <v>Readsboro</v>
      </c>
      <c r="AJ1491" t="s">
        <v>2063</v>
      </c>
      <c r="AK1491" s="182">
        <v>1</v>
      </c>
      <c r="AL1491" s="7"/>
      <c r="AN1491" s="97">
        <v>50</v>
      </c>
      <c r="AO1491" s="99">
        <v>3</v>
      </c>
      <c r="AP1491" s="99">
        <v>40</v>
      </c>
      <c r="AQ1491" s="106">
        <v>58600</v>
      </c>
      <c r="AR1491" s="106">
        <f t="shared" si="447"/>
        <v>50003</v>
      </c>
      <c r="AS1491" s="9" t="s">
        <v>1711</v>
      </c>
      <c r="AT1491" s="109">
        <f t="shared" si="448"/>
        <v>5058600</v>
      </c>
      <c r="AW1491">
        <v>36.47</v>
      </c>
      <c r="AX1491">
        <v>0.1</v>
      </c>
      <c r="AY1491">
        <v>36.369999999999997</v>
      </c>
      <c r="BA1491" s="7">
        <f t="shared" si="450"/>
        <v>0</v>
      </c>
      <c r="BB1491" s="7">
        <f t="shared" si="451"/>
        <v>0</v>
      </c>
      <c r="BC1491" s="7">
        <f t="shared" si="452"/>
        <v>0</v>
      </c>
      <c r="BD1491" s="7">
        <f t="shared" si="453"/>
        <v>0</v>
      </c>
      <c r="BE1491" s="7">
        <f t="shared" si="454"/>
        <v>1</v>
      </c>
      <c r="BF1491" s="117"/>
      <c r="BG1491" s="1">
        <v>1</v>
      </c>
      <c r="BH1491" s="1">
        <v>0</v>
      </c>
      <c r="BI1491" s="117"/>
      <c r="BJ1491" s="117"/>
      <c r="BK1491" s="168"/>
    </row>
    <row r="1492" spans="1:63" hidden="1" outlineLevel="1">
      <c r="A1492" t="s">
        <v>2278</v>
      </c>
      <c r="B1492" s="9" t="s">
        <v>2938</v>
      </c>
      <c r="C1492" s="1">
        <f t="shared" si="436"/>
        <v>142</v>
      </c>
      <c r="D1492" s="7">
        <f t="shared" si="437"/>
        <v>2</v>
      </c>
      <c r="E1492" s="7">
        <f t="shared" si="438"/>
        <v>6</v>
      </c>
      <c r="F1492" s="7">
        <f t="shared" si="439"/>
        <v>3</v>
      </c>
      <c r="G1492" s="7">
        <f t="shared" si="449"/>
        <v>4</v>
      </c>
      <c r="H1492" s="49">
        <f t="shared" si="440"/>
        <v>43</v>
      </c>
      <c r="I1492" s="177">
        <f t="shared" si="441"/>
        <v>0.30281690140845069</v>
      </c>
      <c r="J1492" s="8"/>
      <c r="K1492" s="2">
        <f t="shared" si="442"/>
        <v>0.19014084507042253</v>
      </c>
      <c r="L1492" s="2">
        <f t="shared" si="443"/>
        <v>1.4084507042253521E-2</v>
      </c>
      <c r="M1492" s="2">
        <f t="shared" si="444"/>
        <v>0.176056338028169</v>
      </c>
      <c r="N1492" s="2">
        <f t="shared" si="445"/>
        <v>5.6338028169014086E-2</v>
      </c>
      <c r="O1492" s="2">
        <f t="shared" si="446"/>
        <v>0.56338028169014087</v>
      </c>
      <c r="P1492" s="1">
        <v>27</v>
      </c>
      <c r="Q1492" s="1">
        <v>2</v>
      </c>
      <c r="R1492" s="1">
        <v>25</v>
      </c>
      <c r="S1492" s="1">
        <v>8</v>
      </c>
      <c r="T1492" s="1">
        <v>70</v>
      </c>
      <c r="U1492" s="1">
        <v>6</v>
      </c>
      <c r="V1492" s="1">
        <v>0</v>
      </c>
      <c r="W1492" s="1">
        <v>1</v>
      </c>
      <c r="X1492" s="1">
        <v>1</v>
      </c>
      <c r="Y1492" s="1"/>
      <c r="Z1492" s="1">
        <v>2</v>
      </c>
      <c r="AA1492" s="1"/>
      <c r="AB1492" s="1"/>
      <c r="AC1492" s="1"/>
      <c r="AD1492" s="1">
        <v>0</v>
      </c>
      <c r="AI1492" t="str">
        <f t="shared" si="435"/>
        <v>Richford</v>
      </c>
      <c r="AJ1492" t="s">
        <v>2409</v>
      </c>
      <c r="AK1492" s="182">
        <v>1</v>
      </c>
      <c r="AL1492" s="7"/>
      <c r="AN1492" s="97">
        <v>50</v>
      </c>
      <c r="AO1492" s="99">
        <v>11</v>
      </c>
      <c r="AP1492" s="99">
        <v>60</v>
      </c>
      <c r="AQ1492" s="106">
        <v>59125</v>
      </c>
      <c r="AR1492" s="106">
        <f t="shared" si="447"/>
        <v>50011</v>
      </c>
      <c r="AS1492" s="9" t="s">
        <v>1711</v>
      </c>
      <c r="AT1492" s="109">
        <f t="shared" si="448"/>
        <v>5059125</v>
      </c>
      <c r="AW1492">
        <v>43.28</v>
      </c>
      <c r="AX1492">
        <v>0.02</v>
      </c>
      <c r="AY1492">
        <v>43.25</v>
      </c>
      <c r="BA1492" s="7">
        <f t="shared" si="450"/>
        <v>0</v>
      </c>
      <c r="BB1492" s="7">
        <f t="shared" si="451"/>
        <v>0</v>
      </c>
      <c r="BC1492" s="7">
        <f t="shared" si="452"/>
        <v>0</v>
      </c>
      <c r="BD1492" s="7">
        <f t="shared" si="453"/>
        <v>0</v>
      </c>
      <c r="BE1492" s="7">
        <f t="shared" si="454"/>
        <v>1</v>
      </c>
      <c r="BF1492" s="117"/>
      <c r="BG1492" s="1">
        <v>0</v>
      </c>
      <c r="BH1492" s="1">
        <v>0</v>
      </c>
      <c r="BI1492" s="117"/>
      <c r="BJ1492" s="117"/>
      <c r="BK1492" s="168"/>
    </row>
    <row r="1493" spans="1:63" hidden="1" outlineLevel="1">
      <c r="A1493" t="s">
        <v>2350</v>
      </c>
      <c r="B1493" s="9" t="s">
        <v>2938</v>
      </c>
      <c r="C1493" s="1">
        <f t="shared" si="436"/>
        <v>449</v>
      </c>
      <c r="D1493" s="7">
        <f t="shared" si="437"/>
        <v>1</v>
      </c>
      <c r="E1493" s="7">
        <f t="shared" si="438"/>
        <v>6</v>
      </c>
      <c r="F1493" s="7">
        <f t="shared" si="439"/>
        <v>3</v>
      </c>
      <c r="G1493" s="7">
        <f t="shared" si="449"/>
        <v>4</v>
      </c>
      <c r="H1493" s="49">
        <f t="shared" si="440"/>
        <v>8</v>
      </c>
      <c r="I1493" s="177">
        <f t="shared" si="441"/>
        <v>1.7817371937639197E-2</v>
      </c>
      <c r="J1493" s="8"/>
      <c r="K1493" s="2">
        <f t="shared" si="442"/>
        <v>0.28507795100222716</v>
      </c>
      <c r="L1493" s="2">
        <f t="shared" si="443"/>
        <v>1.7817371937639197E-2</v>
      </c>
      <c r="M1493" s="2">
        <f t="shared" si="444"/>
        <v>0.24276169265033407</v>
      </c>
      <c r="N1493" s="2">
        <f t="shared" si="445"/>
        <v>0.10244988864142539</v>
      </c>
      <c r="O1493" s="2">
        <f t="shared" si="446"/>
        <v>0.35189309576837408</v>
      </c>
      <c r="P1493" s="1">
        <v>128</v>
      </c>
      <c r="Q1493" s="1">
        <v>8</v>
      </c>
      <c r="R1493" s="1">
        <v>109</v>
      </c>
      <c r="S1493" s="1">
        <v>46</v>
      </c>
      <c r="T1493" s="1">
        <v>120</v>
      </c>
      <c r="U1493" s="1">
        <v>26</v>
      </c>
      <c r="V1493" s="1">
        <v>3</v>
      </c>
      <c r="W1493" s="1">
        <v>4</v>
      </c>
      <c r="X1493" s="1">
        <v>4</v>
      </c>
      <c r="Y1493" s="1"/>
      <c r="Z1493" s="1">
        <v>0</v>
      </c>
      <c r="AA1493" s="1"/>
      <c r="AB1493" s="1"/>
      <c r="AC1493" s="1"/>
      <c r="AD1493" s="1">
        <v>1</v>
      </c>
      <c r="AI1493" t="str">
        <f t="shared" si="435"/>
        <v>Richmond</v>
      </c>
      <c r="AJ1493" t="s">
        <v>1847</v>
      </c>
      <c r="AK1493" s="182">
        <v>1</v>
      </c>
      <c r="AL1493" s="7"/>
      <c r="AN1493" s="97">
        <v>50</v>
      </c>
      <c r="AO1493" s="99">
        <v>7</v>
      </c>
      <c r="AP1493" s="99">
        <v>55</v>
      </c>
      <c r="AQ1493" s="106">
        <v>59275</v>
      </c>
      <c r="AR1493" s="106">
        <f t="shared" si="447"/>
        <v>50007</v>
      </c>
      <c r="AS1493" s="9" t="s">
        <v>1711</v>
      </c>
      <c r="AT1493" s="109">
        <f t="shared" si="448"/>
        <v>5059275</v>
      </c>
      <c r="AW1493">
        <v>32.33</v>
      </c>
      <c r="AX1493">
        <v>0.49</v>
      </c>
      <c r="AY1493">
        <v>31.84</v>
      </c>
      <c r="BA1493" s="7">
        <f t="shared" si="450"/>
        <v>1</v>
      </c>
      <c r="BB1493" s="7">
        <f t="shared" si="451"/>
        <v>0</v>
      </c>
      <c r="BC1493" s="7">
        <f t="shared" si="452"/>
        <v>0</v>
      </c>
      <c r="BD1493" s="7">
        <f t="shared" si="453"/>
        <v>0</v>
      </c>
      <c r="BE1493" s="7">
        <f t="shared" si="454"/>
        <v>0</v>
      </c>
      <c r="BF1493" s="117"/>
      <c r="BG1493" s="1">
        <v>2</v>
      </c>
      <c r="BH1493" s="1">
        <v>0</v>
      </c>
      <c r="BI1493" s="117"/>
      <c r="BJ1493" s="117"/>
      <c r="BK1493" s="168"/>
    </row>
    <row r="1494" spans="1:63" hidden="1" outlineLevel="1">
      <c r="A1494" t="s">
        <v>2923</v>
      </c>
      <c r="B1494" s="9" t="s">
        <v>2938</v>
      </c>
      <c r="C1494" s="1">
        <f t="shared" si="436"/>
        <v>34</v>
      </c>
      <c r="D1494" s="7">
        <f t="shared" si="437"/>
        <v>2</v>
      </c>
      <c r="E1494" s="7">
        <f t="shared" si="438"/>
        <v>7</v>
      </c>
      <c r="F1494" s="7">
        <f t="shared" si="439"/>
        <v>4</v>
      </c>
      <c r="G1494" s="7">
        <f t="shared" si="449"/>
        <v>3</v>
      </c>
      <c r="H1494" s="49">
        <f t="shared" si="440"/>
        <v>3</v>
      </c>
      <c r="I1494" s="177">
        <f t="shared" si="441"/>
        <v>8.8235294117647065E-2</v>
      </c>
      <c r="J1494" s="8"/>
      <c r="K1494" s="2">
        <f t="shared" si="442"/>
        <v>0.29411764705882354</v>
      </c>
      <c r="L1494" s="2">
        <f t="shared" si="443"/>
        <v>0</v>
      </c>
      <c r="M1494" s="2">
        <f t="shared" si="444"/>
        <v>0.11764705882352941</v>
      </c>
      <c r="N1494" s="2">
        <f t="shared" si="445"/>
        <v>0.14705882352941177</v>
      </c>
      <c r="O1494" s="2">
        <f t="shared" si="446"/>
        <v>0.44117647058823517</v>
      </c>
      <c r="P1494" s="1">
        <v>10</v>
      </c>
      <c r="Q1494" s="1">
        <v>0</v>
      </c>
      <c r="R1494" s="1">
        <v>4</v>
      </c>
      <c r="S1494" s="1">
        <v>5</v>
      </c>
      <c r="T1494" s="1">
        <v>13</v>
      </c>
      <c r="U1494" s="1">
        <v>1</v>
      </c>
      <c r="V1494" s="1">
        <v>0</v>
      </c>
      <c r="W1494" s="1">
        <v>0</v>
      </c>
      <c r="X1494" s="1">
        <v>1</v>
      </c>
      <c r="Y1494" s="1"/>
      <c r="Z1494" s="1">
        <v>0</v>
      </c>
      <c r="AA1494" s="1"/>
      <c r="AB1494" s="1"/>
      <c r="AC1494" s="1"/>
      <c r="AD1494" s="1">
        <v>0</v>
      </c>
      <c r="AI1494" t="str">
        <f t="shared" si="435"/>
        <v>Ripton</v>
      </c>
      <c r="AJ1494" t="s">
        <v>1826</v>
      </c>
      <c r="AK1494" s="182">
        <v>1</v>
      </c>
      <c r="AL1494" s="7"/>
      <c r="AN1494" s="97">
        <v>50</v>
      </c>
      <c r="AO1494" s="99">
        <v>1</v>
      </c>
      <c r="AP1494" s="99">
        <v>80</v>
      </c>
      <c r="AQ1494" s="106">
        <v>59650</v>
      </c>
      <c r="AR1494" s="106">
        <f t="shared" si="447"/>
        <v>50001</v>
      </c>
      <c r="AS1494" s="9" t="s">
        <v>1711</v>
      </c>
      <c r="AT1494" s="109">
        <f t="shared" si="448"/>
        <v>5059650</v>
      </c>
      <c r="AW1494">
        <v>49.53</v>
      </c>
      <c r="AX1494">
        <v>0.01</v>
      </c>
      <c r="AY1494">
        <v>49.52</v>
      </c>
      <c r="BA1494" s="7">
        <f t="shared" si="450"/>
        <v>0</v>
      </c>
      <c r="BB1494" s="7">
        <f t="shared" si="451"/>
        <v>0</v>
      </c>
      <c r="BC1494" s="7">
        <f t="shared" si="452"/>
        <v>0</v>
      </c>
      <c r="BD1494" s="7">
        <f t="shared" si="453"/>
        <v>0</v>
      </c>
      <c r="BE1494" s="7">
        <f t="shared" si="454"/>
        <v>1</v>
      </c>
      <c r="BF1494" s="117"/>
      <c r="BG1494" s="1">
        <v>0</v>
      </c>
      <c r="BH1494" s="1">
        <v>0</v>
      </c>
      <c r="BI1494" s="117"/>
      <c r="BJ1494" s="117"/>
      <c r="BK1494" s="168"/>
    </row>
    <row r="1495" spans="1:63" hidden="1" outlineLevel="1">
      <c r="A1495" t="s">
        <v>2919</v>
      </c>
      <c r="B1495" s="9" t="s">
        <v>2938</v>
      </c>
      <c r="C1495" s="1">
        <f t="shared" si="436"/>
        <v>103</v>
      </c>
      <c r="D1495" s="7">
        <f t="shared" si="437"/>
        <v>1</v>
      </c>
      <c r="E1495" s="7">
        <f t="shared" si="438"/>
        <v>6</v>
      </c>
      <c r="F1495" s="7">
        <f t="shared" si="439"/>
        <v>3</v>
      </c>
      <c r="G1495" s="7">
        <f t="shared" si="449"/>
        <v>6</v>
      </c>
      <c r="H1495" s="49">
        <f t="shared" si="440"/>
        <v>20</v>
      </c>
      <c r="I1495" s="177">
        <f t="shared" si="441"/>
        <v>0.1941747572815534</v>
      </c>
      <c r="J1495" s="8"/>
      <c r="K1495" s="2">
        <f t="shared" si="442"/>
        <v>0.43689320388349512</v>
      </c>
      <c r="L1495" s="2">
        <f t="shared" si="443"/>
        <v>9.7087378640776691E-3</v>
      </c>
      <c r="M1495" s="2">
        <f t="shared" si="444"/>
        <v>0.18446601941747573</v>
      </c>
      <c r="N1495" s="2">
        <f t="shared" si="445"/>
        <v>9.7087378640776691E-3</v>
      </c>
      <c r="O1495" s="2">
        <f t="shared" si="446"/>
        <v>0.35922330097087374</v>
      </c>
      <c r="P1495" s="1">
        <v>45</v>
      </c>
      <c r="Q1495" s="1">
        <v>1</v>
      </c>
      <c r="R1495" s="1">
        <v>19</v>
      </c>
      <c r="S1495" s="1">
        <v>1</v>
      </c>
      <c r="T1495" s="1">
        <v>25</v>
      </c>
      <c r="U1495" s="1">
        <v>7</v>
      </c>
      <c r="V1495" s="1">
        <v>0</v>
      </c>
      <c r="W1495" s="1">
        <v>0</v>
      </c>
      <c r="X1495" s="1">
        <v>3</v>
      </c>
      <c r="Y1495" s="1"/>
      <c r="Z1495" s="1">
        <v>1</v>
      </c>
      <c r="AA1495" s="1"/>
      <c r="AB1495" s="1"/>
      <c r="AC1495" s="1"/>
      <c r="AD1495" s="1">
        <v>1</v>
      </c>
      <c r="AI1495" t="str">
        <f t="shared" si="435"/>
        <v>Rochester</v>
      </c>
      <c r="AJ1495" t="s">
        <v>1842</v>
      </c>
      <c r="AK1495" s="182">
        <v>1</v>
      </c>
      <c r="AL1495" s="7"/>
      <c r="AN1495" s="97">
        <v>50</v>
      </c>
      <c r="AO1495" s="99">
        <v>27</v>
      </c>
      <c r="AP1495" s="99">
        <v>75</v>
      </c>
      <c r="AQ1495" s="106">
        <v>60100</v>
      </c>
      <c r="AR1495" s="106">
        <f t="shared" si="447"/>
        <v>50027</v>
      </c>
      <c r="AS1495" s="9" t="s">
        <v>1711</v>
      </c>
      <c r="AT1495" s="109">
        <f t="shared" si="448"/>
        <v>5060100</v>
      </c>
      <c r="AW1495">
        <v>56.22</v>
      </c>
      <c r="AX1495">
        <v>0.05</v>
      </c>
      <c r="AY1495">
        <v>56.17</v>
      </c>
      <c r="BA1495" s="7">
        <f t="shared" si="450"/>
        <v>1</v>
      </c>
      <c r="BB1495" s="7">
        <f t="shared" si="451"/>
        <v>0</v>
      </c>
      <c r="BC1495" s="7">
        <f t="shared" si="452"/>
        <v>0</v>
      </c>
      <c r="BD1495" s="7">
        <f t="shared" si="453"/>
        <v>0</v>
      </c>
      <c r="BE1495" s="7">
        <f t="shared" si="454"/>
        <v>0</v>
      </c>
      <c r="BF1495" s="117"/>
      <c r="BG1495" s="1">
        <v>1</v>
      </c>
      <c r="BH1495" s="1">
        <v>0</v>
      </c>
      <c r="BI1495" s="117"/>
      <c r="BJ1495" s="117"/>
      <c r="BK1495" s="168"/>
    </row>
    <row r="1496" spans="1:63" hidden="1" outlineLevel="1">
      <c r="A1496" t="s">
        <v>3010</v>
      </c>
      <c r="B1496" s="9" t="s">
        <v>2938</v>
      </c>
      <c r="C1496" s="1">
        <f t="shared" si="436"/>
        <v>346</v>
      </c>
      <c r="D1496" s="7">
        <f t="shared" si="437"/>
        <v>2</v>
      </c>
      <c r="E1496" s="7">
        <f t="shared" si="438"/>
        <v>6</v>
      </c>
      <c r="F1496" s="7">
        <f t="shared" si="439"/>
        <v>3</v>
      </c>
      <c r="G1496" s="7">
        <f t="shared" si="449"/>
        <v>4</v>
      </c>
      <c r="H1496" s="49">
        <f t="shared" si="440"/>
        <v>51</v>
      </c>
      <c r="I1496" s="177">
        <f t="shared" si="441"/>
        <v>0.14739884393063585</v>
      </c>
      <c r="J1496" s="8"/>
      <c r="K1496" s="2">
        <f t="shared" si="442"/>
        <v>0.26011560693641617</v>
      </c>
      <c r="L1496" s="2">
        <f t="shared" si="443"/>
        <v>2.6011560693641619E-2</v>
      </c>
      <c r="M1496" s="2">
        <f t="shared" si="444"/>
        <v>0.12716763005780346</v>
      </c>
      <c r="N1496" s="2">
        <f t="shared" si="445"/>
        <v>9.5375722543352595E-2</v>
      </c>
      <c r="O1496" s="2">
        <f t="shared" si="446"/>
        <v>0.49132947976878627</v>
      </c>
      <c r="P1496" s="1">
        <v>90</v>
      </c>
      <c r="Q1496" s="1">
        <v>9</v>
      </c>
      <c r="R1496" s="1">
        <v>44</v>
      </c>
      <c r="S1496" s="1">
        <v>33</v>
      </c>
      <c r="T1496" s="1">
        <v>141</v>
      </c>
      <c r="U1496" s="1">
        <v>15</v>
      </c>
      <c r="V1496" s="1">
        <v>0</v>
      </c>
      <c r="W1496" s="1">
        <v>3</v>
      </c>
      <c r="X1496" s="1">
        <v>5</v>
      </c>
      <c r="Y1496" s="1"/>
      <c r="Z1496" s="1">
        <v>6</v>
      </c>
      <c r="AA1496" s="1"/>
      <c r="AB1496" s="1"/>
      <c r="AC1496" s="1"/>
      <c r="AD1496" s="1">
        <v>0</v>
      </c>
      <c r="AI1496" t="str">
        <f t="shared" si="435"/>
        <v>Rockingham</v>
      </c>
      <c r="AJ1496" t="s">
        <v>2452</v>
      </c>
      <c r="AK1496" s="182">
        <v>1</v>
      </c>
      <c r="AL1496" s="7"/>
      <c r="AN1496" s="97">
        <v>50</v>
      </c>
      <c r="AO1496" s="99">
        <v>25</v>
      </c>
      <c r="AP1496" s="99">
        <v>70</v>
      </c>
      <c r="AQ1496" s="106">
        <v>60250</v>
      </c>
      <c r="AR1496" s="106">
        <f t="shared" si="447"/>
        <v>50025</v>
      </c>
      <c r="AS1496" s="9" t="s">
        <v>1711</v>
      </c>
      <c r="AT1496" s="109">
        <f t="shared" si="448"/>
        <v>5060250</v>
      </c>
      <c r="AW1496">
        <v>42.31</v>
      </c>
      <c r="AX1496">
        <v>0.41</v>
      </c>
      <c r="AY1496">
        <v>41.9</v>
      </c>
      <c r="BA1496" s="7">
        <f t="shared" si="450"/>
        <v>0</v>
      </c>
      <c r="BB1496" s="7">
        <f t="shared" si="451"/>
        <v>0</v>
      </c>
      <c r="BC1496" s="7">
        <f t="shared" si="452"/>
        <v>0</v>
      </c>
      <c r="BD1496" s="7">
        <f t="shared" si="453"/>
        <v>0</v>
      </c>
      <c r="BE1496" s="7">
        <f t="shared" si="454"/>
        <v>1</v>
      </c>
      <c r="BF1496" s="117"/>
      <c r="BG1496" s="1">
        <v>0</v>
      </c>
      <c r="BH1496" s="1">
        <v>0</v>
      </c>
      <c r="BI1496" s="117"/>
      <c r="BJ1496" s="117"/>
      <c r="BK1496" s="168"/>
    </row>
    <row r="1497" spans="1:63" hidden="1" outlineLevel="1">
      <c r="A1497" t="s">
        <v>1944</v>
      </c>
      <c r="B1497" s="9" t="s">
        <v>2938</v>
      </c>
      <c r="C1497" s="1">
        <f t="shared" si="436"/>
        <v>61</v>
      </c>
      <c r="D1497" s="7">
        <f t="shared" si="437"/>
        <v>2</v>
      </c>
      <c r="E1497" s="7">
        <f t="shared" si="438"/>
        <v>5</v>
      </c>
      <c r="F1497" s="7">
        <f t="shared" si="439"/>
        <v>3</v>
      </c>
      <c r="G1497" s="7">
        <f t="shared" si="449"/>
        <v>4</v>
      </c>
      <c r="H1497" s="49">
        <f t="shared" si="440"/>
        <v>3</v>
      </c>
      <c r="I1497" s="177">
        <f t="shared" si="441"/>
        <v>4.9180327868852458E-2</v>
      </c>
      <c r="J1497" s="8"/>
      <c r="K1497" s="2">
        <f t="shared" si="442"/>
        <v>0.31147540983606559</v>
      </c>
      <c r="L1497" s="2">
        <f t="shared" si="443"/>
        <v>3.2786885245901641E-2</v>
      </c>
      <c r="M1497" s="2">
        <f t="shared" si="444"/>
        <v>0.11475409836065574</v>
      </c>
      <c r="N1497" s="2">
        <f t="shared" si="445"/>
        <v>8.1967213114754092E-2</v>
      </c>
      <c r="O1497" s="2">
        <f t="shared" si="446"/>
        <v>0.45901639344262291</v>
      </c>
      <c r="P1497" s="1">
        <v>19</v>
      </c>
      <c r="Q1497" s="1">
        <v>2</v>
      </c>
      <c r="R1497" s="1">
        <v>7</v>
      </c>
      <c r="S1497" s="1">
        <v>5</v>
      </c>
      <c r="T1497" s="1">
        <v>22</v>
      </c>
      <c r="U1497" s="1">
        <v>2</v>
      </c>
      <c r="V1497" s="1">
        <v>1</v>
      </c>
      <c r="W1497" s="1">
        <v>0</v>
      </c>
      <c r="X1497" s="1">
        <v>1</v>
      </c>
      <c r="Y1497" s="1"/>
      <c r="Z1497" s="1">
        <v>1</v>
      </c>
      <c r="AA1497" s="1"/>
      <c r="AB1497" s="1"/>
      <c r="AC1497" s="1"/>
      <c r="AD1497" s="1">
        <v>1</v>
      </c>
      <c r="AI1497" t="str">
        <f t="shared" si="435"/>
        <v>Roxbury</v>
      </c>
      <c r="AJ1497" t="s">
        <v>637</v>
      </c>
      <c r="AK1497" s="182">
        <v>1</v>
      </c>
      <c r="AL1497" s="7"/>
      <c r="AN1497" s="97">
        <v>50</v>
      </c>
      <c r="AO1497" s="99">
        <v>23</v>
      </c>
      <c r="AP1497" s="99">
        <v>75</v>
      </c>
      <c r="AQ1497" s="106">
        <v>60625</v>
      </c>
      <c r="AR1497" s="106">
        <f t="shared" si="447"/>
        <v>50023</v>
      </c>
      <c r="AS1497" s="9" t="s">
        <v>1711</v>
      </c>
      <c r="AT1497" s="109">
        <f t="shared" si="448"/>
        <v>5060625</v>
      </c>
      <c r="AW1497">
        <v>41.83</v>
      </c>
      <c r="AX1497">
        <v>0.04</v>
      </c>
      <c r="AY1497">
        <v>41.79</v>
      </c>
      <c r="BA1497" s="7">
        <f t="shared" si="450"/>
        <v>0</v>
      </c>
      <c r="BB1497" s="7">
        <f t="shared" si="451"/>
        <v>0</v>
      </c>
      <c r="BC1497" s="7">
        <f t="shared" si="452"/>
        <v>0</v>
      </c>
      <c r="BD1497" s="7">
        <f t="shared" si="453"/>
        <v>0</v>
      </c>
      <c r="BE1497" s="7">
        <f t="shared" si="454"/>
        <v>1</v>
      </c>
      <c r="BF1497" s="117"/>
      <c r="BG1497" s="1">
        <v>0</v>
      </c>
      <c r="BH1497" s="1">
        <v>0</v>
      </c>
      <c r="BI1497" s="117"/>
      <c r="BJ1497" s="117"/>
      <c r="BK1497" s="168"/>
    </row>
    <row r="1498" spans="1:63" hidden="1" outlineLevel="1">
      <c r="A1498" t="s">
        <v>993</v>
      </c>
      <c r="B1498" s="9" t="s">
        <v>2938</v>
      </c>
      <c r="C1498" s="1">
        <f t="shared" si="436"/>
        <v>215</v>
      </c>
      <c r="D1498" s="7">
        <f t="shared" si="437"/>
        <v>2</v>
      </c>
      <c r="E1498" s="7">
        <f t="shared" si="438"/>
        <v>6</v>
      </c>
      <c r="F1498" s="7">
        <f t="shared" si="439"/>
        <v>3</v>
      </c>
      <c r="G1498" s="7">
        <f t="shared" si="449"/>
        <v>4</v>
      </c>
      <c r="H1498" s="49">
        <f t="shared" si="440"/>
        <v>4</v>
      </c>
      <c r="I1498" s="177">
        <f t="shared" si="441"/>
        <v>1.8604651162790697E-2</v>
      </c>
      <c r="J1498" s="8"/>
      <c r="K1498" s="2">
        <f t="shared" si="442"/>
        <v>0.30697674418604654</v>
      </c>
      <c r="L1498" s="2">
        <f t="shared" si="443"/>
        <v>1.3953488372093023E-2</v>
      </c>
      <c r="M1498" s="2">
        <f t="shared" si="444"/>
        <v>0.18139534883720931</v>
      </c>
      <c r="N1498" s="2">
        <f t="shared" si="445"/>
        <v>8.3720930232558138E-2</v>
      </c>
      <c r="O1498" s="2">
        <f t="shared" si="446"/>
        <v>0.41395348837209311</v>
      </c>
      <c r="P1498" s="1">
        <v>66</v>
      </c>
      <c r="Q1498" s="1">
        <v>3</v>
      </c>
      <c r="R1498" s="1">
        <v>39</v>
      </c>
      <c r="S1498" s="1">
        <v>18</v>
      </c>
      <c r="T1498" s="1">
        <v>70</v>
      </c>
      <c r="U1498" s="1">
        <v>9</v>
      </c>
      <c r="V1498" s="1">
        <v>2</v>
      </c>
      <c r="W1498" s="1">
        <v>3</v>
      </c>
      <c r="X1498" s="1">
        <v>2</v>
      </c>
      <c r="Y1498" s="1"/>
      <c r="Z1498" s="1">
        <v>2</v>
      </c>
      <c r="AA1498" s="1"/>
      <c r="AB1498" s="1"/>
      <c r="AC1498" s="1"/>
      <c r="AD1498" s="1">
        <v>1</v>
      </c>
      <c r="AI1498" t="str">
        <f t="shared" si="435"/>
        <v>Royalton</v>
      </c>
      <c r="AJ1498" t="s">
        <v>1842</v>
      </c>
      <c r="AK1498" s="182">
        <v>1</v>
      </c>
      <c r="AL1498" s="7"/>
      <c r="AN1498" s="97">
        <v>50</v>
      </c>
      <c r="AO1498" s="99">
        <v>27</v>
      </c>
      <c r="AP1498" s="99">
        <v>80</v>
      </c>
      <c r="AQ1498" s="106">
        <v>60850</v>
      </c>
      <c r="AR1498" s="106">
        <f t="shared" si="447"/>
        <v>50027</v>
      </c>
      <c r="AS1498" s="9" t="s">
        <v>1711</v>
      </c>
      <c r="AT1498" s="109">
        <f t="shared" si="448"/>
        <v>5060850</v>
      </c>
      <c r="AW1498">
        <v>40.94</v>
      </c>
      <c r="AX1498">
        <v>0.51</v>
      </c>
      <c r="AY1498">
        <v>40.43</v>
      </c>
      <c r="BA1498" s="7">
        <f t="shared" si="450"/>
        <v>0</v>
      </c>
      <c r="BB1498" s="7">
        <f t="shared" si="451"/>
        <v>0</v>
      </c>
      <c r="BC1498" s="7">
        <f t="shared" si="452"/>
        <v>0</v>
      </c>
      <c r="BD1498" s="7">
        <f t="shared" si="453"/>
        <v>0</v>
      </c>
      <c r="BE1498" s="7">
        <f t="shared" si="454"/>
        <v>1</v>
      </c>
      <c r="BF1498" s="117"/>
      <c r="BG1498" s="1">
        <v>2</v>
      </c>
      <c r="BH1498" s="1">
        <v>0</v>
      </c>
      <c r="BI1498" s="117"/>
      <c r="BJ1498" s="117"/>
      <c r="BK1498" s="168"/>
    </row>
    <row r="1499" spans="1:63" hidden="1" outlineLevel="1">
      <c r="A1499" t="s">
        <v>503</v>
      </c>
      <c r="B1499" s="9" t="s">
        <v>2938</v>
      </c>
      <c r="C1499" s="1">
        <f t="shared" si="436"/>
        <v>84</v>
      </c>
      <c r="D1499" s="7">
        <f t="shared" si="437"/>
        <v>3</v>
      </c>
      <c r="E1499" s="7">
        <f t="shared" si="438"/>
        <v>5</v>
      </c>
      <c r="F1499" s="7">
        <f t="shared" si="439"/>
        <v>2</v>
      </c>
      <c r="G1499" s="7">
        <f t="shared" si="449"/>
        <v>4</v>
      </c>
      <c r="H1499" s="49">
        <f t="shared" si="440"/>
        <v>23</v>
      </c>
      <c r="I1499" s="177">
        <f t="shared" si="441"/>
        <v>0.27380952380952384</v>
      </c>
      <c r="J1499" s="8"/>
      <c r="K1499" s="2">
        <f t="shared" si="442"/>
        <v>0.15476190476190477</v>
      </c>
      <c r="L1499" s="2">
        <f t="shared" si="443"/>
        <v>5.9523809523809521E-2</v>
      </c>
      <c r="M1499" s="2">
        <f t="shared" si="444"/>
        <v>0.16666666666666666</v>
      </c>
      <c r="N1499" s="2">
        <f t="shared" si="445"/>
        <v>0.11904761904761904</v>
      </c>
      <c r="O1499" s="2">
        <f t="shared" si="446"/>
        <v>0.5</v>
      </c>
      <c r="P1499" s="1">
        <v>13</v>
      </c>
      <c r="Q1499" s="1">
        <v>5</v>
      </c>
      <c r="R1499" s="1">
        <v>14</v>
      </c>
      <c r="S1499" s="1">
        <v>10</v>
      </c>
      <c r="T1499" s="1">
        <v>37</v>
      </c>
      <c r="U1499" s="1">
        <v>4</v>
      </c>
      <c r="V1499" s="1">
        <v>0</v>
      </c>
      <c r="W1499" s="1">
        <v>1</v>
      </c>
      <c r="X1499" s="1">
        <v>0</v>
      </c>
      <c r="Y1499" s="1"/>
      <c r="Z1499" s="1">
        <v>0</v>
      </c>
      <c r="AA1499" s="1"/>
      <c r="AB1499" s="1"/>
      <c r="AC1499" s="1"/>
      <c r="AD1499" s="1">
        <v>0</v>
      </c>
      <c r="AI1499" t="str">
        <f t="shared" si="435"/>
        <v>Rupert</v>
      </c>
      <c r="AJ1499" t="s">
        <v>2063</v>
      </c>
      <c r="AK1499" s="182">
        <v>1</v>
      </c>
      <c r="AL1499" s="7"/>
      <c r="AN1499" s="97">
        <v>50</v>
      </c>
      <c r="AO1499" s="99">
        <v>3</v>
      </c>
      <c r="AP1499" s="99">
        <v>45</v>
      </c>
      <c r="AQ1499" s="106">
        <v>61000</v>
      </c>
      <c r="AR1499" s="106">
        <f t="shared" si="447"/>
        <v>50003</v>
      </c>
      <c r="AS1499" s="9" t="s">
        <v>1711</v>
      </c>
      <c r="AT1499" s="109">
        <f t="shared" si="448"/>
        <v>5061000</v>
      </c>
      <c r="AW1499">
        <v>44.6</v>
      </c>
      <c r="AX1499">
        <v>0.01</v>
      </c>
      <c r="AY1499">
        <v>44.6</v>
      </c>
      <c r="BA1499" s="7">
        <f t="shared" si="450"/>
        <v>0</v>
      </c>
      <c r="BB1499" s="7">
        <f t="shared" si="451"/>
        <v>0</v>
      </c>
      <c r="BC1499" s="7">
        <f t="shared" si="452"/>
        <v>0</v>
      </c>
      <c r="BD1499" s="7">
        <f t="shared" si="453"/>
        <v>0</v>
      </c>
      <c r="BE1499" s="7">
        <f t="shared" si="454"/>
        <v>1</v>
      </c>
      <c r="BF1499" s="117"/>
      <c r="BG1499" s="1">
        <v>2</v>
      </c>
      <c r="BH1499" s="1">
        <v>0</v>
      </c>
      <c r="BI1499" s="117"/>
      <c r="BJ1499" s="117"/>
      <c r="BK1499" s="168"/>
    </row>
    <row r="1500" spans="1:63" hidden="1" outlineLevel="1">
      <c r="A1500" t="s">
        <v>831</v>
      </c>
      <c r="B1500" s="9" t="s">
        <v>2938</v>
      </c>
      <c r="C1500" s="1">
        <f t="shared" si="436"/>
        <v>1891</v>
      </c>
      <c r="D1500" s="7">
        <f t="shared" si="437"/>
        <v>2</v>
      </c>
      <c r="E1500" s="7">
        <f t="shared" si="438"/>
        <v>6</v>
      </c>
      <c r="F1500" s="7">
        <f t="shared" si="439"/>
        <v>3</v>
      </c>
      <c r="G1500" s="7">
        <f t="shared" si="449"/>
        <v>4</v>
      </c>
      <c r="H1500" s="49">
        <f t="shared" si="440"/>
        <v>59</v>
      </c>
      <c r="I1500" s="177">
        <f t="shared" si="441"/>
        <v>3.1200423056583819E-2</v>
      </c>
      <c r="J1500" s="8"/>
      <c r="K1500" s="2">
        <f t="shared" si="442"/>
        <v>0.32734003172924381</v>
      </c>
      <c r="L1500" s="2">
        <f t="shared" si="443"/>
        <v>1.5335801163405606E-2</v>
      </c>
      <c r="M1500" s="2">
        <f t="shared" si="444"/>
        <v>0.17768376520359599</v>
      </c>
      <c r="N1500" s="2">
        <f t="shared" si="445"/>
        <v>7.0861977789529351E-2</v>
      </c>
      <c r="O1500" s="2">
        <f t="shared" si="446"/>
        <v>0.40877842411422521</v>
      </c>
      <c r="P1500" s="1">
        <v>619</v>
      </c>
      <c r="Q1500" s="1">
        <v>29</v>
      </c>
      <c r="R1500" s="1">
        <v>336</v>
      </c>
      <c r="S1500" s="1">
        <v>134</v>
      </c>
      <c r="T1500" s="1">
        <v>678</v>
      </c>
      <c r="U1500" s="1">
        <v>51</v>
      </c>
      <c r="V1500" s="1">
        <v>4</v>
      </c>
      <c r="W1500" s="1">
        <v>10</v>
      </c>
      <c r="X1500" s="1">
        <v>15</v>
      </c>
      <c r="Y1500" s="1"/>
      <c r="Z1500" s="1">
        <v>9</v>
      </c>
      <c r="AA1500" s="1"/>
      <c r="AB1500" s="1"/>
      <c r="AC1500" s="1"/>
      <c r="AD1500" s="1">
        <v>6</v>
      </c>
      <c r="AI1500" t="str">
        <f t="shared" si="435"/>
        <v>Rutland</v>
      </c>
      <c r="AJ1500" t="s">
        <v>831</v>
      </c>
      <c r="AK1500" s="182">
        <v>1</v>
      </c>
      <c r="AL1500" s="7"/>
      <c r="AN1500" s="97">
        <v>50</v>
      </c>
      <c r="AO1500" s="99">
        <v>21</v>
      </c>
      <c r="AP1500" s="99">
        <v>95</v>
      </c>
      <c r="AQ1500" s="106">
        <v>61225</v>
      </c>
      <c r="AR1500" s="106">
        <f t="shared" si="447"/>
        <v>50021</v>
      </c>
      <c r="AS1500" s="9" t="s">
        <v>1029</v>
      </c>
      <c r="AT1500" s="109">
        <f t="shared" si="448"/>
        <v>5061225</v>
      </c>
      <c r="AW1500">
        <v>7.68</v>
      </c>
      <c r="AX1500">
        <v>0.04</v>
      </c>
      <c r="AY1500">
        <v>7.64</v>
      </c>
      <c r="BA1500" s="7">
        <f t="shared" si="450"/>
        <v>0</v>
      </c>
      <c r="BB1500" s="7">
        <f t="shared" si="451"/>
        <v>0</v>
      </c>
      <c r="BC1500" s="7">
        <f t="shared" si="452"/>
        <v>0</v>
      </c>
      <c r="BD1500" s="7">
        <f t="shared" si="453"/>
        <v>0</v>
      </c>
      <c r="BE1500" s="7">
        <f t="shared" si="454"/>
        <v>1</v>
      </c>
      <c r="BF1500" s="117"/>
      <c r="BG1500" s="1">
        <v>0</v>
      </c>
      <c r="BH1500" s="1">
        <v>0</v>
      </c>
      <c r="BI1500" s="117"/>
      <c r="BJ1500" s="117"/>
      <c r="BK1500" s="168"/>
    </row>
    <row r="1501" spans="1:63" hidden="1" outlineLevel="1">
      <c r="A1501" t="s">
        <v>831</v>
      </c>
      <c r="B1501" s="9" t="s">
        <v>2938</v>
      </c>
      <c r="C1501" s="1">
        <f t="shared" si="436"/>
        <v>791</v>
      </c>
      <c r="D1501" s="7">
        <f t="shared" si="437"/>
        <v>1</v>
      </c>
      <c r="E1501" s="7">
        <f t="shared" si="438"/>
        <v>6</v>
      </c>
      <c r="F1501" s="7">
        <f t="shared" si="439"/>
        <v>3</v>
      </c>
      <c r="G1501" s="7">
        <f t="shared" si="449"/>
        <v>4</v>
      </c>
      <c r="H1501" s="49">
        <f t="shared" si="440"/>
        <v>16</v>
      </c>
      <c r="I1501" s="177">
        <f t="shared" si="441"/>
        <v>2.0227560050568902E-2</v>
      </c>
      <c r="J1501" s="8"/>
      <c r="K1501" s="2">
        <f t="shared" si="442"/>
        <v>0.3527180783817952</v>
      </c>
      <c r="L1501" s="2">
        <f t="shared" si="443"/>
        <v>1.5170670037926675E-2</v>
      </c>
      <c r="M1501" s="2">
        <f t="shared" si="444"/>
        <v>0.17572692793931732</v>
      </c>
      <c r="N1501" s="2">
        <f t="shared" si="445"/>
        <v>6.7003792667509485E-2</v>
      </c>
      <c r="O1501" s="2">
        <f t="shared" si="446"/>
        <v>0.38938053097345132</v>
      </c>
      <c r="P1501" s="1">
        <v>279</v>
      </c>
      <c r="Q1501" s="1">
        <v>12</v>
      </c>
      <c r="R1501" s="1">
        <v>139</v>
      </c>
      <c r="S1501" s="1">
        <v>53</v>
      </c>
      <c r="T1501" s="1">
        <v>263</v>
      </c>
      <c r="U1501" s="1">
        <v>26</v>
      </c>
      <c r="V1501" s="1">
        <v>2</v>
      </c>
      <c r="W1501" s="1">
        <v>4</v>
      </c>
      <c r="X1501" s="1">
        <v>2</v>
      </c>
      <c r="Y1501" s="1"/>
      <c r="Z1501" s="1">
        <v>6</v>
      </c>
      <c r="AA1501" s="1"/>
      <c r="AB1501" s="1"/>
      <c r="AC1501" s="1"/>
      <c r="AD1501" s="1">
        <v>5</v>
      </c>
      <c r="AI1501" t="str">
        <f t="shared" si="435"/>
        <v>Rutland</v>
      </c>
      <c r="AJ1501" t="s">
        <v>831</v>
      </c>
      <c r="AK1501" s="182">
        <v>1</v>
      </c>
      <c r="AL1501" s="7"/>
      <c r="AN1501" s="97">
        <v>50</v>
      </c>
      <c r="AO1501" s="99">
        <v>21</v>
      </c>
      <c r="AP1501" s="99">
        <v>100</v>
      </c>
      <c r="AQ1501" s="106">
        <v>61300</v>
      </c>
      <c r="AR1501" s="106">
        <f t="shared" si="447"/>
        <v>50021</v>
      </c>
      <c r="AS1501" s="9" t="s">
        <v>1711</v>
      </c>
      <c r="AT1501" s="109">
        <f t="shared" si="448"/>
        <v>5061300</v>
      </c>
      <c r="AW1501">
        <v>19.3</v>
      </c>
      <c r="AX1501">
        <v>0.05</v>
      </c>
      <c r="AY1501">
        <v>19.25</v>
      </c>
      <c r="BA1501" s="7">
        <f t="shared" si="450"/>
        <v>1</v>
      </c>
      <c r="BB1501" s="7">
        <f t="shared" si="451"/>
        <v>0</v>
      </c>
      <c r="BC1501" s="7">
        <f t="shared" si="452"/>
        <v>0</v>
      </c>
      <c r="BD1501" s="7">
        <f t="shared" si="453"/>
        <v>0</v>
      </c>
      <c r="BE1501" s="7">
        <f t="shared" si="454"/>
        <v>0</v>
      </c>
      <c r="BF1501" s="117"/>
      <c r="BG1501" s="1">
        <v>0</v>
      </c>
      <c r="BH1501" s="1">
        <v>0</v>
      </c>
      <c r="BI1501" s="117"/>
      <c r="BJ1501" s="117"/>
      <c r="BK1501" s="168"/>
    </row>
    <row r="1502" spans="1:63" hidden="1" outlineLevel="1">
      <c r="A1502" t="s">
        <v>936</v>
      </c>
      <c r="B1502" s="9" t="s">
        <v>2938</v>
      </c>
      <c r="C1502" s="1">
        <f t="shared" si="436"/>
        <v>131</v>
      </c>
      <c r="D1502" s="7">
        <f t="shared" si="437"/>
        <v>2</v>
      </c>
      <c r="E1502" s="7">
        <f t="shared" si="438"/>
        <v>7</v>
      </c>
      <c r="F1502" s="7">
        <f t="shared" si="439"/>
        <v>3</v>
      </c>
      <c r="G1502" s="7">
        <f t="shared" si="449"/>
        <v>4</v>
      </c>
      <c r="H1502" s="49">
        <f t="shared" si="440"/>
        <v>2</v>
      </c>
      <c r="I1502" s="177">
        <f t="shared" si="441"/>
        <v>1.5267175572519083E-2</v>
      </c>
      <c r="J1502" s="8"/>
      <c r="K1502" s="2">
        <f t="shared" si="442"/>
        <v>0.30534351145038169</v>
      </c>
      <c r="L1502" s="2">
        <f t="shared" si="443"/>
        <v>1.5267175572519083E-2</v>
      </c>
      <c r="M1502" s="2">
        <f t="shared" si="444"/>
        <v>0.19083969465648856</v>
      </c>
      <c r="N1502" s="2">
        <f t="shared" si="445"/>
        <v>6.8702290076335881E-2</v>
      </c>
      <c r="O1502" s="2">
        <f t="shared" si="446"/>
        <v>0.41984732824427473</v>
      </c>
      <c r="P1502" s="1">
        <v>40</v>
      </c>
      <c r="Q1502" s="1">
        <v>2</v>
      </c>
      <c r="R1502" s="1">
        <v>25</v>
      </c>
      <c r="S1502" s="1">
        <v>9</v>
      </c>
      <c r="T1502" s="1">
        <v>42</v>
      </c>
      <c r="U1502" s="1">
        <v>8</v>
      </c>
      <c r="V1502" s="1">
        <v>0</v>
      </c>
      <c r="W1502" s="1">
        <v>0</v>
      </c>
      <c r="X1502" s="1">
        <v>0</v>
      </c>
      <c r="Y1502" s="1"/>
      <c r="Z1502" s="1">
        <v>5</v>
      </c>
      <c r="AA1502" s="1"/>
      <c r="AB1502" s="1"/>
      <c r="AC1502" s="1"/>
      <c r="AD1502" s="1">
        <v>0</v>
      </c>
      <c r="AI1502" t="str">
        <f t="shared" si="435"/>
        <v>Ryegate</v>
      </c>
      <c r="AJ1502" t="s">
        <v>1803</v>
      </c>
      <c r="AK1502" s="182">
        <v>1</v>
      </c>
      <c r="AL1502" s="7"/>
      <c r="AN1502" s="97">
        <v>50</v>
      </c>
      <c r="AO1502" s="99">
        <v>5</v>
      </c>
      <c r="AP1502" s="99">
        <v>50</v>
      </c>
      <c r="AQ1502" s="106">
        <v>61525</v>
      </c>
      <c r="AR1502" s="106">
        <f t="shared" si="447"/>
        <v>50005</v>
      </c>
      <c r="AS1502" s="9" t="s">
        <v>1711</v>
      </c>
      <c r="AT1502" s="109">
        <f t="shared" si="448"/>
        <v>5061525</v>
      </c>
      <c r="AW1502">
        <v>36.799999999999997</v>
      </c>
      <c r="AX1502">
        <v>0.22</v>
      </c>
      <c r="AY1502">
        <v>36.58</v>
      </c>
      <c r="BA1502" s="7">
        <f t="shared" si="450"/>
        <v>0</v>
      </c>
      <c r="BB1502" s="7">
        <f t="shared" si="451"/>
        <v>0</v>
      </c>
      <c r="BC1502" s="7">
        <f t="shared" si="452"/>
        <v>0</v>
      </c>
      <c r="BD1502" s="7">
        <f t="shared" si="453"/>
        <v>0</v>
      </c>
      <c r="BE1502" s="7">
        <f t="shared" si="454"/>
        <v>1</v>
      </c>
      <c r="BF1502" s="117"/>
      <c r="BG1502" s="1">
        <v>0</v>
      </c>
      <c r="BH1502" s="1">
        <v>0</v>
      </c>
      <c r="BI1502" s="117"/>
      <c r="BJ1502" s="117"/>
      <c r="BK1502" s="168"/>
    </row>
    <row r="1503" spans="1:63" hidden="1" outlineLevel="1">
      <c r="A1503" t="s">
        <v>842</v>
      </c>
      <c r="B1503" s="9" t="s">
        <v>2938</v>
      </c>
      <c r="C1503" s="1">
        <f t="shared" si="436"/>
        <v>453</v>
      </c>
      <c r="D1503" s="7">
        <f t="shared" si="437"/>
        <v>1</v>
      </c>
      <c r="E1503" s="7">
        <f t="shared" si="438"/>
        <v>7</v>
      </c>
      <c r="F1503" s="7">
        <f t="shared" si="439"/>
        <v>3</v>
      </c>
      <c r="G1503" s="7">
        <f t="shared" si="449"/>
        <v>4</v>
      </c>
      <c r="H1503" s="49">
        <f t="shared" si="440"/>
        <v>9</v>
      </c>
      <c r="I1503" s="177">
        <f t="shared" si="441"/>
        <v>1.9867549668874173E-2</v>
      </c>
      <c r="J1503" s="8"/>
      <c r="K1503" s="2">
        <f t="shared" si="442"/>
        <v>0.28697571743929362</v>
      </c>
      <c r="L1503" s="2">
        <f t="shared" si="443"/>
        <v>1.3245033112582781E-2</v>
      </c>
      <c r="M1503" s="2">
        <f t="shared" si="444"/>
        <v>0.23841059602649006</v>
      </c>
      <c r="N1503" s="2">
        <f t="shared" si="445"/>
        <v>0.10375275938189846</v>
      </c>
      <c r="O1503" s="2">
        <f t="shared" si="446"/>
        <v>0.35761589403973515</v>
      </c>
      <c r="P1503" s="1">
        <v>130</v>
      </c>
      <c r="Q1503" s="1">
        <v>6</v>
      </c>
      <c r="R1503" s="1">
        <v>108</v>
      </c>
      <c r="S1503" s="1">
        <v>47</v>
      </c>
      <c r="T1503" s="1">
        <v>121</v>
      </c>
      <c r="U1503" s="1">
        <v>19</v>
      </c>
      <c r="V1503" s="1">
        <v>2</v>
      </c>
      <c r="W1503" s="1">
        <v>4</v>
      </c>
      <c r="X1503" s="1">
        <v>6</v>
      </c>
      <c r="Y1503" s="1"/>
      <c r="Z1503" s="1">
        <v>8</v>
      </c>
      <c r="AA1503" s="1"/>
      <c r="AB1503" s="1"/>
      <c r="AC1503" s="1"/>
      <c r="AD1503" s="1">
        <v>2</v>
      </c>
      <c r="AI1503" t="str">
        <f t="shared" si="435"/>
        <v>St. Albans</v>
      </c>
      <c r="AJ1503" t="s">
        <v>2409</v>
      </c>
      <c r="AK1503" s="182">
        <v>1</v>
      </c>
      <c r="AL1503" s="7"/>
      <c r="AN1503" s="97">
        <v>50</v>
      </c>
      <c r="AO1503" s="99">
        <v>11</v>
      </c>
      <c r="AP1503" s="99">
        <v>65</v>
      </c>
      <c r="AQ1503" s="106">
        <v>61675</v>
      </c>
      <c r="AR1503" s="106">
        <f t="shared" si="447"/>
        <v>50011</v>
      </c>
      <c r="AS1503" s="9" t="s">
        <v>1029</v>
      </c>
      <c r="AT1503" s="109">
        <f t="shared" si="448"/>
        <v>5061675</v>
      </c>
      <c r="AW1503">
        <v>2.0299999999999998</v>
      </c>
      <c r="AX1503">
        <v>0</v>
      </c>
      <c r="AY1503">
        <v>2.0299999999999998</v>
      </c>
      <c r="BA1503" s="7">
        <f t="shared" si="450"/>
        <v>1</v>
      </c>
      <c r="BB1503" s="7">
        <f t="shared" si="451"/>
        <v>0</v>
      </c>
      <c r="BC1503" s="7">
        <f t="shared" si="452"/>
        <v>0</v>
      </c>
      <c r="BD1503" s="7">
        <f t="shared" si="453"/>
        <v>0</v>
      </c>
      <c r="BE1503" s="7">
        <f t="shared" si="454"/>
        <v>0</v>
      </c>
      <c r="BF1503" s="117"/>
      <c r="BG1503" s="1">
        <v>0</v>
      </c>
      <c r="BH1503" s="1">
        <v>1</v>
      </c>
      <c r="BI1503" s="117"/>
      <c r="BJ1503" s="117"/>
      <c r="BK1503" s="168"/>
    </row>
    <row r="1504" spans="1:63" hidden="1" outlineLevel="1">
      <c r="A1504" t="s">
        <v>842</v>
      </c>
      <c r="B1504" s="9" t="s">
        <v>2938</v>
      </c>
      <c r="C1504" s="1">
        <f t="shared" si="436"/>
        <v>799</v>
      </c>
      <c r="D1504" s="7">
        <f t="shared" si="437"/>
        <v>2</v>
      </c>
      <c r="E1504" s="7">
        <f t="shared" si="438"/>
        <v>6</v>
      </c>
      <c r="F1504" s="7">
        <f t="shared" si="439"/>
        <v>3</v>
      </c>
      <c r="G1504" s="7">
        <f t="shared" si="449"/>
        <v>4</v>
      </c>
      <c r="H1504" s="49">
        <f t="shared" si="440"/>
        <v>118</v>
      </c>
      <c r="I1504" s="177">
        <f t="shared" si="441"/>
        <v>0.1476846057571965</v>
      </c>
      <c r="J1504" s="8"/>
      <c r="K1504" s="2">
        <f t="shared" si="442"/>
        <v>0.23529411764705882</v>
      </c>
      <c r="L1504" s="2">
        <f t="shared" si="443"/>
        <v>1.8773466833541929E-2</v>
      </c>
      <c r="M1504" s="2">
        <f t="shared" si="444"/>
        <v>0.20150187734668334</v>
      </c>
      <c r="N1504" s="2">
        <f t="shared" si="445"/>
        <v>9.8873591989987478E-2</v>
      </c>
      <c r="O1504" s="2">
        <f t="shared" si="446"/>
        <v>0.44555694618272834</v>
      </c>
      <c r="P1504" s="1">
        <v>188</v>
      </c>
      <c r="Q1504" s="1">
        <v>15</v>
      </c>
      <c r="R1504" s="1">
        <v>161</v>
      </c>
      <c r="S1504" s="1">
        <v>79</v>
      </c>
      <c r="T1504" s="1">
        <v>306</v>
      </c>
      <c r="U1504" s="1">
        <v>35</v>
      </c>
      <c r="V1504" s="1">
        <v>0</v>
      </c>
      <c r="W1504" s="1">
        <v>7</v>
      </c>
      <c r="X1504" s="1">
        <v>6</v>
      </c>
      <c r="Y1504" s="1"/>
      <c r="Z1504" s="1">
        <v>0</v>
      </c>
      <c r="AA1504" s="1"/>
      <c r="AB1504" s="1"/>
      <c r="AC1504" s="1"/>
      <c r="AD1504" s="1">
        <v>2</v>
      </c>
      <c r="AI1504" t="str">
        <f t="shared" si="435"/>
        <v>St. Albans</v>
      </c>
      <c r="AJ1504" t="s">
        <v>2409</v>
      </c>
      <c r="AK1504" s="182">
        <v>1</v>
      </c>
      <c r="AL1504" s="7"/>
      <c r="AN1504" s="97">
        <v>50</v>
      </c>
      <c r="AO1504" s="99">
        <v>11</v>
      </c>
      <c r="AP1504" s="99">
        <v>70</v>
      </c>
      <c r="AQ1504" s="106">
        <v>61750</v>
      </c>
      <c r="AR1504" s="106">
        <f t="shared" si="447"/>
        <v>50011</v>
      </c>
      <c r="AS1504" s="9" t="s">
        <v>1711</v>
      </c>
      <c r="AT1504" s="109">
        <f t="shared" si="448"/>
        <v>5061750</v>
      </c>
      <c r="AW1504">
        <v>60.56</v>
      </c>
      <c r="AX1504">
        <v>23</v>
      </c>
      <c r="AY1504">
        <v>37.56</v>
      </c>
      <c r="BA1504" s="7">
        <f t="shared" si="450"/>
        <v>0</v>
      </c>
      <c r="BB1504" s="7">
        <f t="shared" si="451"/>
        <v>0</v>
      </c>
      <c r="BC1504" s="7">
        <f t="shared" si="452"/>
        <v>0</v>
      </c>
      <c r="BD1504" s="7">
        <f t="shared" si="453"/>
        <v>0</v>
      </c>
      <c r="BE1504" s="7">
        <f t="shared" si="454"/>
        <v>1</v>
      </c>
      <c r="BF1504" s="117"/>
      <c r="BG1504" s="1">
        <v>5</v>
      </c>
      <c r="BH1504" s="1">
        <v>17</v>
      </c>
      <c r="BI1504" s="117"/>
      <c r="BJ1504" s="117"/>
      <c r="BK1504" s="168"/>
    </row>
    <row r="1505" spans="1:63" hidden="1" outlineLevel="1">
      <c r="A1505" t="s">
        <v>177</v>
      </c>
      <c r="B1505" s="9" t="s">
        <v>2938</v>
      </c>
      <c r="C1505" s="1">
        <f t="shared" si="436"/>
        <v>58</v>
      </c>
      <c r="D1505" s="7">
        <f t="shared" si="437"/>
        <v>1</v>
      </c>
      <c r="E1505" s="7">
        <f t="shared" si="438"/>
        <v>6</v>
      </c>
      <c r="F1505" s="7">
        <f t="shared" si="439"/>
        <v>3</v>
      </c>
      <c r="G1505" s="7">
        <f t="shared" si="449"/>
        <v>4</v>
      </c>
      <c r="H1505" s="49">
        <f t="shared" si="440"/>
        <v>13</v>
      </c>
      <c r="I1505" s="177">
        <f t="shared" si="441"/>
        <v>0.22413793103448276</v>
      </c>
      <c r="J1505" s="8"/>
      <c r="K1505" s="2">
        <f t="shared" si="442"/>
        <v>0.48275862068965519</v>
      </c>
      <c r="L1505" s="2">
        <f t="shared" si="443"/>
        <v>0</v>
      </c>
      <c r="M1505" s="2">
        <f t="shared" si="444"/>
        <v>0.18965517241379309</v>
      </c>
      <c r="N1505" s="2">
        <f t="shared" si="445"/>
        <v>5.1724137931034482E-2</v>
      </c>
      <c r="O1505" s="2">
        <f t="shared" si="446"/>
        <v>0.27586206896551718</v>
      </c>
      <c r="P1505" s="1">
        <v>28</v>
      </c>
      <c r="Q1505" s="1">
        <v>0</v>
      </c>
      <c r="R1505" s="1">
        <v>11</v>
      </c>
      <c r="S1505" s="1">
        <v>3</v>
      </c>
      <c r="T1505" s="1">
        <v>15</v>
      </c>
      <c r="U1505" s="1">
        <v>1</v>
      </c>
      <c r="V1505" s="1">
        <v>0</v>
      </c>
      <c r="W1505" s="1">
        <v>0</v>
      </c>
      <c r="X1505" s="1">
        <v>0</v>
      </c>
      <c r="Y1505" s="1"/>
      <c r="Z1505" s="1">
        <v>0</v>
      </c>
      <c r="AA1505" s="1"/>
      <c r="AB1505" s="1"/>
      <c r="AC1505" s="1"/>
      <c r="AD1505" s="1">
        <v>0</v>
      </c>
      <c r="AI1505" t="str">
        <f t="shared" si="435"/>
        <v>St. George</v>
      </c>
      <c r="AJ1505" t="s">
        <v>1847</v>
      </c>
      <c r="AK1505" s="182">
        <v>1</v>
      </c>
      <c r="AL1505" s="7"/>
      <c r="AN1505" s="97">
        <v>50</v>
      </c>
      <c r="AO1505" s="99">
        <v>7</v>
      </c>
      <c r="AP1505" s="99">
        <v>60</v>
      </c>
      <c r="AQ1505" s="106">
        <v>62050</v>
      </c>
      <c r="AR1505" s="106">
        <f t="shared" si="447"/>
        <v>50007</v>
      </c>
      <c r="AS1505" s="9" t="s">
        <v>1711</v>
      </c>
      <c r="AT1505" s="109">
        <f t="shared" si="448"/>
        <v>5062050</v>
      </c>
      <c r="AW1505">
        <v>3.59</v>
      </c>
      <c r="AX1505">
        <v>0</v>
      </c>
      <c r="AY1505">
        <v>3.59</v>
      </c>
      <c r="BA1505" s="7">
        <f t="shared" si="450"/>
        <v>1</v>
      </c>
      <c r="BB1505" s="7">
        <f t="shared" si="451"/>
        <v>0</v>
      </c>
      <c r="BC1505" s="7">
        <f t="shared" si="452"/>
        <v>0</v>
      </c>
      <c r="BD1505" s="7">
        <f t="shared" si="453"/>
        <v>0</v>
      </c>
      <c r="BE1505" s="7">
        <f t="shared" si="454"/>
        <v>0</v>
      </c>
      <c r="BF1505" s="117"/>
      <c r="BG1505" s="1">
        <v>0</v>
      </c>
      <c r="BH1505" s="1">
        <v>0</v>
      </c>
      <c r="BI1505" s="117"/>
      <c r="BJ1505" s="117"/>
      <c r="BK1505" s="168"/>
    </row>
    <row r="1506" spans="1:63" hidden="1" outlineLevel="1">
      <c r="A1506" t="s">
        <v>600</v>
      </c>
      <c r="B1506" s="9" t="s">
        <v>2938</v>
      </c>
      <c r="C1506" s="1">
        <f t="shared" si="436"/>
        <v>762</v>
      </c>
      <c r="D1506" s="7">
        <f t="shared" si="437"/>
        <v>1</v>
      </c>
      <c r="E1506" s="7">
        <f t="shared" si="438"/>
        <v>6</v>
      </c>
      <c r="F1506" s="7">
        <f t="shared" si="439"/>
        <v>3</v>
      </c>
      <c r="G1506" s="7">
        <f t="shared" si="449"/>
        <v>4</v>
      </c>
      <c r="H1506" s="49">
        <f t="shared" si="440"/>
        <v>37</v>
      </c>
      <c r="I1506" s="177">
        <f t="shared" si="441"/>
        <v>4.8556430446194225E-2</v>
      </c>
      <c r="J1506" s="8"/>
      <c r="K1506" s="2">
        <f t="shared" si="442"/>
        <v>0.30314960629921262</v>
      </c>
      <c r="L1506" s="2">
        <f t="shared" si="443"/>
        <v>2.3622047244094488E-2</v>
      </c>
      <c r="M1506" s="2">
        <f t="shared" si="444"/>
        <v>0.21522309711286089</v>
      </c>
      <c r="N1506" s="2">
        <f t="shared" si="445"/>
        <v>0.11023622047244094</v>
      </c>
      <c r="O1506" s="2">
        <f t="shared" si="446"/>
        <v>0.34776902887139105</v>
      </c>
      <c r="P1506" s="1">
        <v>231</v>
      </c>
      <c r="Q1506" s="1">
        <v>18</v>
      </c>
      <c r="R1506" s="1">
        <v>164</v>
      </c>
      <c r="S1506" s="1">
        <v>84</v>
      </c>
      <c r="T1506" s="1">
        <v>194</v>
      </c>
      <c r="U1506" s="1">
        <v>41</v>
      </c>
      <c r="V1506" s="1">
        <v>4</v>
      </c>
      <c r="W1506" s="1">
        <v>0</v>
      </c>
      <c r="X1506" s="1">
        <v>7</v>
      </c>
      <c r="Y1506" s="1"/>
      <c r="Z1506" s="1">
        <v>17</v>
      </c>
      <c r="AA1506" s="1"/>
      <c r="AB1506" s="1"/>
      <c r="AC1506" s="1"/>
      <c r="AD1506" s="1">
        <v>2</v>
      </c>
      <c r="AI1506" t="str">
        <f t="shared" si="435"/>
        <v>St. Johnsbury</v>
      </c>
      <c r="AJ1506" t="s">
        <v>1803</v>
      </c>
      <c r="AK1506" s="182">
        <v>1</v>
      </c>
      <c r="AL1506" s="7"/>
      <c r="AN1506" s="97">
        <v>50</v>
      </c>
      <c r="AO1506" s="99">
        <v>5</v>
      </c>
      <c r="AP1506" s="99">
        <v>55</v>
      </c>
      <c r="AQ1506" s="106">
        <v>62200</v>
      </c>
      <c r="AR1506" s="106">
        <f t="shared" si="447"/>
        <v>50005</v>
      </c>
      <c r="AS1506" s="9" t="s">
        <v>1711</v>
      </c>
      <c r="AT1506" s="109">
        <f t="shared" si="448"/>
        <v>5062200</v>
      </c>
      <c r="AW1506">
        <v>36.770000000000003</v>
      </c>
      <c r="AX1506">
        <v>0.1</v>
      </c>
      <c r="AY1506">
        <v>36.68</v>
      </c>
      <c r="BA1506" s="7">
        <f t="shared" si="450"/>
        <v>1</v>
      </c>
      <c r="BB1506" s="7">
        <f t="shared" si="451"/>
        <v>0</v>
      </c>
      <c r="BC1506" s="7">
        <f t="shared" si="452"/>
        <v>0</v>
      </c>
      <c r="BD1506" s="7">
        <f t="shared" si="453"/>
        <v>0</v>
      </c>
      <c r="BE1506" s="7">
        <f t="shared" si="454"/>
        <v>0</v>
      </c>
      <c r="BF1506" s="117"/>
      <c r="BG1506" s="1">
        <v>6</v>
      </c>
      <c r="BH1506" s="1">
        <v>1</v>
      </c>
      <c r="BI1506" s="117"/>
      <c r="BJ1506" s="117"/>
      <c r="BK1506" s="168"/>
    </row>
    <row r="1507" spans="1:63" hidden="1" outlineLevel="1">
      <c r="A1507" t="s">
        <v>1558</v>
      </c>
      <c r="B1507" s="9" t="s">
        <v>2938</v>
      </c>
      <c r="C1507" s="1">
        <f t="shared" si="436"/>
        <v>114</v>
      </c>
      <c r="D1507" s="7">
        <f t="shared" si="437"/>
        <v>2</v>
      </c>
      <c r="E1507" s="7">
        <f t="shared" si="438"/>
        <v>6</v>
      </c>
      <c r="F1507" s="7">
        <f t="shared" si="439"/>
        <v>4</v>
      </c>
      <c r="G1507" s="7">
        <f t="shared" si="449"/>
        <v>3</v>
      </c>
      <c r="H1507" s="49">
        <f t="shared" si="440"/>
        <v>21</v>
      </c>
      <c r="I1507" s="177">
        <f t="shared" si="441"/>
        <v>0.18421052631578946</v>
      </c>
      <c r="J1507" s="8"/>
      <c r="K1507" s="2">
        <f t="shared" si="442"/>
        <v>0.21052631578947367</v>
      </c>
      <c r="L1507" s="2">
        <f t="shared" si="443"/>
        <v>1.7543859649122806E-2</v>
      </c>
      <c r="M1507" s="2">
        <f t="shared" si="444"/>
        <v>0.13157894736842105</v>
      </c>
      <c r="N1507" s="2">
        <f t="shared" si="445"/>
        <v>0.16666666666666666</v>
      </c>
      <c r="O1507" s="2">
        <f t="shared" si="446"/>
        <v>0.47368421052631582</v>
      </c>
      <c r="P1507" s="1">
        <v>24</v>
      </c>
      <c r="Q1507" s="1">
        <v>2</v>
      </c>
      <c r="R1507" s="1">
        <v>15</v>
      </c>
      <c r="S1507" s="1">
        <v>19</v>
      </c>
      <c r="T1507" s="1">
        <v>45</v>
      </c>
      <c r="U1507" s="1">
        <v>6</v>
      </c>
      <c r="V1507" s="1">
        <v>1</v>
      </c>
      <c r="W1507" s="1">
        <v>0</v>
      </c>
      <c r="X1507" s="1">
        <v>1</v>
      </c>
      <c r="Y1507" s="1"/>
      <c r="Z1507" s="1">
        <v>0</v>
      </c>
      <c r="AA1507" s="1"/>
      <c r="AB1507" s="1"/>
      <c r="AC1507" s="1"/>
      <c r="AD1507" s="1">
        <v>1</v>
      </c>
      <c r="AI1507" t="str">
        <f t="shared" si="435"/>
        <v>Salisbury</v>
      </c>
      <c r="AJ1507" t="s">
        <v>1826</v>
      </c>
      <c r="AK1507" s="182">
        <v>1</v>
      </c>
      <c r="AL1507" s="7"/>
      <c r="AN1507" s="97">
        <v>50</v>
      </c>
      <c r="AO1507" s="99">
        <v>1</v>
      </c>
      <c r="AP1507" s="99">
        <v>85</v>
      </c>
      <c r="AQ1507" s="106">
        <v>62575</v>
      </c>
      <c r="AR1507" s="106">
        <f t="shared" si="447"/>
        <v>50001</v>
      </c>
      <c r="AS1507" s="9" t="s">
        <v>1711</v>
      </c>
      <c r="AT1507" s="109">
        <f t="shared" si="448"/>
        <v>5062575</v>
      </c>
      <c r="AW1507">
        <v>30.14</v>
      </c>
      <c r="AX1507">
        <v>0.98</v>
      </c>
      <c r="AY1507">
        <v>29.15</v>
      </c>
      <c r="BA1507" s="7">
        <f t="shared" si="450"/>
        <v>0</v>
      </c>
      <c r="BB1507" s="7">
        <f t="shared" si="451"/>
        <v>0</v>
      </c>
      <c r="BC1507" s="7">
        <f t="shared" si="452"/>
        <v>0</v>
      </c>
      <c r="BD1507" s="7">
        <f t="shared" si="453"/>
        <v>0</v>
      </c>
      <c r="BE1507" s="7">
        <f t="shared" si="454"/>
        <v>1</v>
      </c>
      <c r="BF1507" s="117"/>
      <c r="BG1507" s="1">
        <v>2</v>
      </c>
      <c r="BH1507" s="1">
        <v>0</v>
      </c>
      <c r="BI1507" s="117"/>
      <c r="BJ1507" s="117"/>
      <c r="BK1507" s="168"/>
    </row>
    <row r="1508" spans="1:63" hidden="1" outlineLevel="1">
      <c r="A1508" t="s">
        <v>1678</v>
      </c>
      <c r="B1508" s="9" t="s">
        <v>2938</v>
      </c>
      <c r="C1508" s="1">
        <f t="shared" si="436"/>
        <v>54</v>
      </c>
      <c r="D1508" s="7">
        <f t="shared" si="437"/>
        <v>4</v>
      </c>
      <c r="E1508" s="7">
        <f t="shared" si="438"/>
        <v>8</v>
      </c>
      <c r="F1508" s="7">
        <f t="shared" si="439"/>
        <v>2</v>
      </c>
      <c r="G1508" s="7">
        <f t="shared" si="449"/>
        <v>3</v>
      </c>
      <c r="H1508" s="49">
        <f t="shared" si="440"/>
        <v>14</v>
      </c>
      <c r="I1508" s="177">
        <f t="shared" si="441"/>
        <v>0.25925925925925924</v>
      </c>
      <c r="J1508" s="8"/>
      <c r="K1508" s="2">
        <f t="shared" si="442"/>
        <v>9.2592592592592587E-2</v>
      </c>
      <c r="L1508" s="2">
        <f t="shared" si="443"/>
        <v>0</v>
      </c>
      <c r="M1508" s="2">
        <f t="shared" si="444"/>
        <v>0.20370370370370369</v>
      </c>
      <c r="N1508" s="2">
        <f t="shared" si="445"/>
        <v>0.16666666666666666</v>
      </c>
      <c r="O1508" s="2">
        <f t="shared" si="446"/>
        <v>0.53703703703703709</v>
      </c>
      <c r="P1508" s="1">
        <v>5</v>
      </c>
      <c r="Q1508" s="1">
        <v>0</v>
      </c>
      <c r="R1508" s="1">
        <v>11</v>
      </c>
      <c r="S1508" s="1">
        <v>9</v>
      </c>
      <c r="T1508" s="1">
        <v>25</v>
      </c>
      <c r="U1508" s="1">
        <v>2</v>
      </c>
      <c r="V1508" s="1">
        <v>0</v>
      </c>
      <c r="W1508" s="1">
        <v>0</v>
      </c>
      <c r="X1508" s="1">
        <v>1</v>
      </c>
      <c r="Y1508" s="1"/>
      <c r="Z1508" s="1">
        <v>0</v>
      </c>
      <c r="AA1508" s="1"/>
      <c r="AB1508" s="1"/>
      <c r="AC1508" s="1"/>
      <c r="AD1508" s="1">
        <v>1</v>
      </c>
      <c r="AI1508" t="str">
        <f t="shared" si="435"/>
        <v>Sandgate</v>
      </c>
      <c r="AJ1508" t="s">
        <v>2063</v>
      </c>
      <c r="AK1508" s="182">
        <v>1</v>
      </c>
      <c r="AL1508" s="7"/>
      <c r="AN1508" s="97">
        <v>50</v>
      </c>
      <c r="AO1508" s="99">
        <v>3</v>
      </c>
      <c r="AP1508" s="99">
        <v>50</v>
      </c>
      <c r="AQ1508" s="106">
        <v>62875</v>
      </c>
      <c r="AR1508" s="106">
        <f t="shared" si="447"/>
        <v>50003</v>
      </c>
      <c r="AS1508" s="9" t="s">
        <v>1711</v>
      </c>
      <c r="AT1508" s="109">
        <f t="shared" si="448"/>
        <v>5062875</v>
      </c>
      <c r="AW1508">
        <v>42.19</v>
      </c>
      <c r="AX1508">
        <v>0.04</v>
      </c>
      <c r="AY1508">
        <v>42.15</v>
      </c>
      <c r="BA1508" s="7">
        <f t="shared" si="450"/>
        <v>0</v>
      </c>
      <c r="BB1508" s="7">
        <f t="shared" si="451"/>
        <v>0</v>
      </c>
      <c r="BC1508" s="7">
        <f t="shared" si="452"/>
        <v>0</v>
      </c>
      <c r="BD1508" s="7">
        <f t="shared" si="453"/>
        <v>0</v>
      </c>
      <c r="BE1508" s="7">
        <f t="shared" si="454"/>
        <v>1</v>
      </c>
      <c r="BF1508" s="117"/>
      <c r="BG1508" s="1">
        <v>0</v>
      </c>
      <c r="BH1508" s="1">
        <v>0</v>
      </c>
      <c r="BI1508" s="117"/>
      <c r="BJ1508" s="117"/>
      <c r="BK1508" s="168"/>
    </row>
    <row r="1509" spans="1:63" hidden="1" outlineLevel="1">
      <c r="A1509" t="s">
        <v>1804</v>
      </c>
      <c r="B1509" s="9" t="s">
        <v>2938</v>
      </c>
      <c r="C1509" s="1">
        <f t="shared" si="436"/>
        <v>25</v>
      </c>
      <c r="D1509" s="7">
        <f t="shared" si="437"/>
        <v>4</v>
      </c>
      <c r="E1509" s="7">
        <f t="shared" si="438"/>
        <v>3</v>
      </c>
      <c r="F1509" s="7">
        <f t="shared" si="439"/>
        <v>4</v>
      </c>
      <c r="G1509" s="7">
        <f t="shared" si="449"/>
        <v>2</v>
      </c>
      <c r="H1509" s="49">
        <f t="shared" si="440"/>
        <v>9</v>
      </c>
      <c r="I1509" s="177">
        <f t="shared" si="441"/>
        <v>0.36</v>
      </c>
      <c r="J1509" s="8"/>
      <c r="K1509" s="2">
        <f t="shared" si="442"/>
        <v>0.04</v>
      </c>
      <c r="L1509" s="2">
        <f t="shared" si="443"/>
        <v>0.08</v>
      </c>
      <c r="M1509" s="2">
        <f t="shared" si="444"/>
        <v>0.04</v>
      </c>
      <c r="N1509" s="2">
        <f t="shared" si="445"/>
        <v>0.24</v>
      </c>
      <c r="O1509" s="2">
        <f t="shared" si="446"/>
        <v>0.6</v>
      </c>
      <c r="P1509" s="1">
        <v>1</v>
      </c>
      <c r="Q1509" s="1">
        <v>2</v>
      </c>
      <c r="R1509" s="1">
        <v>1</v>
      </c>
      <c r="S1509" s="1">
        <v>6</v>
      </c>
      <c r="T1509" s="1">
        <v>15</v>
      </c>
      <c r="U1509" s="1">
        <v>0</v>
      </c>
      <c r="V1509" s="1">
        <v>0</v>
      </c>
      <c r="W1509" s="1">
        <v>0</v>
      </c>
      <c r="X1509" s="1">
        <v>0</v>
      </c>
      <c r="Y1509" s="1"/>
      <c r="Z1509" s="1">
        <v>0</v>
      </c>
      <c r="AA1509" s="1"/>
      <c r="AB1509" s="1"/>
      <c r="AC1509" s="1"/>
      <c r="AD1509" s="1">
        <v>0</v>
      </c>
      <c r="AI1509" t="str">
        <f t="shared" si="435"/>
        <v>Searsburg</v>
      </c>
      <c r="AJ1509" t="s">
        <v>2063</v>
      </c>
      <c r="AK1509" s="182">
        <v>1</v>
      </c>
      <c r="AL1509" s="7"/>
      <c r="AN1509" s="97">
        <v>50</v>
      </c>
      <c r="AO1509" s="99">
        <v>3</v>
      </c>
      <c r="AP1509" s="99">
        <v>55</v>
      </c>
      <c r="AQ1509" s="106">
        <v>63175</v>
      </c>
      <c r="AR1509" s="106">
        <f t="shared" si="447"/>
        <v>50003</v>
      </c>
      <c r="AS1509" s="9" t="s">
        <v>1711</v>
      </c>
      <c r="AT1509" s="109">
        <f t="shared" si="448"/>
        <v>5063175</v>
      </c>
      <c r="AW1509">
        <v>21.57</v>
      </c>
      <c r="AX1509">
        <v>0.04</v>
      </c>
      <c r="AY1509">
        <v>21.53</v>
      </c>
      <c r="BA1509" s="7">
        <f t="shared" si="450"/>
        <v>0</v>
      </c>
      <c r="BB1509" s="7">
        <f t="shared" si="451"/>
        <v>0</v>
      </c>
      <c r="BC1509" s="7">
        <f t="shared" si="452"/>
        <v>0</v>
      </c>
      <c r="BD1509" s="7">
        <f t="shared" si="453"/>
        <v>0</v>
      </c>
      <c r="BE1509" s="7">
        <f t="shared" si="454"/>
        <v>1</v>
      </c>
      <c r="BF1509" s="117"/>
      <c r="BG1509" s="1">
        <v>0</v>
      </c>
      <c r="BH1509" s="1">
        <v>0</v>
      </c>
      <c r="BI1509" s="117"/>
      <c r="BJ1509" s="117"/>
      <c r="BK1509" s="168"/>
    </row>
    <row r="1510" spans="1:63" hidden="1" outlineLevel="1">
      <c r="A1510" t="s">
        <v>398</v>
      </c>
      <c r="B1510" s="9" t="s">
        <v>2938</v>
      </c>
      <c r="C1510" s="1">
        <f t="shared" si="436"/>
        <v>396</v>
      </c>
      <c r="D1510" s="7">
        <f t="shared" si="437"/>
        <v>2</v>
      </c>
      <c r="E1510" s="7">
        <f t="shared" si="438"/>
        <v>6</v>
      </c>
      <c r="F1510" s="7">
        <f t="shared" si="439"/>
        <v>3</v>
      </c>
      <c r="G1510" s="7">
        <f t="shared" si="449"/>
        <v>4</v>
      </c>
      <c r="H1510" s="49">
        <f t="shared" si="440"/>
        <v>77</v>
      </c>
      <c r="I1510" s="177">
        <f t="shared" si="441"/>
        <v>0.19444444444444445</v>
      </c>
      <c r="J1510" s="8"/>
      <c r="K1510" s="2">
        <f t="shared" si="442"/>
        <v>0.20707070707070707</v>
      </c>
      <c r="L1510" s="2">
        <f t="shared" si="443"/>
        <v>1.5151515151515152E-2</v>
      </c>
      <c r="M1510" s="2">
        <f t="shared" si="444"/>
        <v>0.17929292929292928</v>
      </c>
      <c r="N1510" s="2">
        <f t="shared" si="445"/>
        <v>0.13636363636363635</v>
      </c>
      <c r="O1510" s="2">
        <f t="shared" si="446"/>
        <v>0.46212121212121215</v>
      </c>
      <c r="P1510" s="1">
        <v>82</v>
      </c>
      <c r="Q1510" s="1">
        <v>6</v>
      </c>
      <c r="R1510" s="1">
        <v>71</v>
      </c>
      <c r="S1510" s="1">
        <v>54</v>
      </c>
      <c r="T1510" s="1">
        <v>159</v>
      </c>
      <c r="U1510" s="1">
        <v>16</v>
      </c>
      <c r="V1510" s="1">
        <v>2</v>
      </c>
      <c r="W1510" s="1">
        <v>6</v>
      </c>
      <c r="X1510" s="1">
        <v>0</v>
      </c>
      <c r="Y1510" s="1"/>
      <c r="Z1510" s="1">
        <v>0</v>
      </c>
      <c r="AA1510" s="1"/>
      <c r="AB1510" s="1"/>
      <c r="AC1510" s="1"/>
      <c r="AD1510" s="1">
        <v>0</v>
      </c>
      <c r="AI1510" t="str">
        <f t="shared" si="435"/>
        <v>Shaftsbury</v>
      </c>
      <c r="AJ1510" t="s">
        <v>2063</v>
      </c>
      <c r="AK1510" s="182">
        <v>1</v>
      </c>
      <c r="AL1510" s="7"/>
      <c r="AN1510" s="97">
        <v>50</v>
      </c>
      <c r="AO1510" s="99">
        <v>3</v>
      </c>
      <c r="AP1510" s="99">
        <v>60</v>
      </c>
      <c r="AQ1510" s="106">
        <v>63550</v>
      </c>
      <c r="AR1510" s="106">
        <f t="shared" si="447"/>
        <v>50003</v>
      </c>
      <c r="AS1510" s="9" t="s">
        <v>1711</v>
      </c>
      <c r="AT1510" s="109">
        <f t="shared" si="448"/>
        <v>5063550</v>
      </c>
      <c r="AW1510">
        <v>43.15</v>
      </c>
      <c r="AX1510">
        <v>0.06</v>
      </c>
      <c r="AY1510">
        <v>43.1</v>
      </c>
      <c r="BA1510" s="7">
        <f t="shared" si="450"/>
        <v>0</v>
      </c>
      <c r="BB1510" s="7">
        <f t="shared" si="451"/>
        <v>0</v>
      </c>
      <c r="BC1510" s="7">
        <f t="shared" si="452"/>
        <v>0</v>
      </c>
      <c r="BD1510" s="7">
        <f t="shared" si="453"/>
        <v>0</v>
      </c>
      <c r="BE1510" s="7">
        <f t="shared" si="454"/>
        <v>1</v>
      </c>
      <c r="BF1510" s="117"/>
      <c r="BG1510" s="1">
        <v>2</v>
      </c>
      <c r="BH1510" s="1">
        <v>0</v>
      </c>
      <c r="BI1510" s="117"/>
      <c r="BJ1510" s="117"/>
      <c r="BK1510" s="168"/>
    </row>
    <row r="1511" spans="1:63" hidden="1" outlineLevel="1">
      <c r="A1511" t="s">
        <v>3263</v>
      </c>
      <c r="B1511" s="9" t="s">
        <v>2938</v>
      </c>
      <c r="C1511" s="1">
        <f t="shared" si="436"/>
        <v>130</v>
      </c>
      <c r="D1511" s="7">
        <f t="shared" si="437"/>
        <v>2</v>
      </c>
      <c r="E1511" s="7">
        <f t="shared" si="438"/>
        <v>5</v>
      </c>
      <c r="F1511" s="7">
        <f t="shared" si="439"/>
        <v>3</v>
      </c>
      <c r="G1511" s="7">
        <f t="shared" si="449"/>
        <v>4</v>
      </c>
      <c r="H1511" s="49">
        <f t="shared" si="440"/>
        <v>9</v>
      </c>
      <c r="I1511" s="177">
        <f t="shared" si="441"/>
        <v>6.9230769230769235E-2</v>
      </c>
      <c r="J1511" s="8"/>
      <c r="K1511" s="2">
        <f t="shared" si="442"/>
        <v>0.2846153846153846</v>
      </c>
      <c r="L1511" s="2">
        <f t="shared" si="443"/>
        <v>4.6153846153846156E-2</v>
      </c>
      <c r="M1511" s="2">
        <f t="shared" si="444"/>
        <v>0.16153846153846155</v>
      </c>
      <c r="N1511" s="2">
        <f t="shared" si="445"/>
        <v>8.461538461538462E-2</v>
      </c>
      <c r="O1511" s="2">
        <f t="shared" si="446"/>
        <v>0.42307692307692313</v>
      </c>
      <c r="P1511" s="1">
        <v>37</v>
      </c>
      <c r="Q1511" s="1">
        <v>6</v>
      </c>
      <c r="R1511" s="1">
        <v>21</v>
      </c>
      <c r="S1511" s="1">
        <v>11</v>
      </c>
      <c r="T1511" s="1">
        <v>46</v>
      </c>
      <c r="U1511" s="1">
        <v>3</v>
      </c>
      <c r="V1511" s="1">
        <v>1</v>
      </c>
      <c r="W1511" s="1">
        <v>0</v>
      </c>
      <c r="X1511" s="1">
        <v>1</v>
      </c>
      <c r="Y1511" s="1"/>
      <c r="Z1511" s="1">
        <v>2</v>
      </c>
      <c r="AA1511" s="1"/>
      <c r="AB1511" s="1"/>
      <c r="AC1511" s="1"/>
      <c r="AD1511" s="1">
        <v>2</v>
      </c>
      <c r="AI1511" t="str">
        <f t="shared" si="435"/>
        <v>Sharon</v>
      </c>
      <c r="AJ1511" t="s">
        <v>1842</v>
      </c>
      <c r="AK1511" s="182">
        <v>1</v>
      </c>
      <c r="AL1511" s="7"/>
      <c r="AN1511" s="97">
        <v>50</v>
      </c>
      <c r="AO1511" s="99">
        <v>27</v>
      </c>
      <c r="AP1511" s="99">
        <v>85</v>
      </c>
      <c r="AQ1511" s="106">
        <v>63775</v>
      </c>
      <c r="AR1511" s="106">
        <f t="shared" si="447"/>
        <v>50027</v>
      </c>
      <c r="AS1511" s="9" t="s">
        <v>1711</v>
      </c>
      <c r="AT1511" s="109">
        <f t="shared" si="448"/>
        <v>5063775</v>
      </c>
      <c r="AW1511">
        <v>40.1</v>
      </c>
      <c r="AX1511">
        <v>0.48</v>
      </c>
      <c r="AY1511">
        <v>39.619999999999997</v>
      </c>
      <c r="BA1511" s="7">
        <f t="shared" si="450"/>
        <v>0</v>
      </c>
      <c r="BB1511" s="7">
        <f t="shared" si="451"/>
        <v>0</v>
      </c>
      <c r="BC1511" s="7">
        <f t="shared" si="452"/>
        <v>0</v>
      </c>
      <c r="BD1511" s="7">
        <f t="shared" si="453"/>
        <v>0</v>
      </c>
      <c r="BE1511" s="7">
        <f t="shared" si="454"/>
        <v>1</v>
      </c>
      <c r="BF1511" s="117"/>
      <c r="BG1511" s="1">
        <v>0</v>
      </c>
      <c r="BH1511" s="1">
        <v>0</v>
      </c>
      <c r="BI1511" s="117"/>
      <c r="BJ1511" s="117"/>
      <c r="BK1511" s="168"/>
    </row>
    <row r="1512" spans="1:63" hidden="1" outlineLevel="1">
      <c r="A1512" t="s">
        <v>1672</v>
      </c>
      <c r="B1512" s="9" t="s">
        <v>2938</v>
      </c>
      <c r="C1512" s="1">
        <f t="shared" si="436"/>
        <v>57</v>
      </c>
      <c r="D1512" s="7">
        <f t="shared" si="437"/>
        <v>2</v>
      </c>
      <c r="E1512" s="7">
        <f t="shared" si="438"/>
        <v>7</v>
      </c>
      <c r="F1512" s="7">
        <f t="shared" si="439"/>
        <v>3</v>
      </c>
      <c r="G1512" s="7">
        <f t="shared" si="449"/>
        <v>4</v>
      </c>
      <c r="H1512" s="49">
        <f t="shared" si="440"/>
        <v>1</v>
      </c>
      <c r="I1512" s="177">
        <f t="shared" si="441"/>
        <v>1.7543859649122806E-2</v>
      </c>
      <c r="J1512" s="8"/>
      <c r="K1512" s="2">
        <f t="shared" si="442"/>
        <v>0.2807017543859649</v>
      </c>
      <c r="L1512" s="2">
        <f t="shared" si="443"/>
        <v>1.7543859649122806E-2</v>
      </c>
      <c r="M1512" s="2">
        <f t="shared" si="444"/>
        <v>0.26315789473684209</v>
      </c>
      <c r="N1512" s="2">
        <f t="shared" si="445"/>
        <v>5.2631578947368418E-2</v>
      </c>
      <c r="O1512" s="2">
        <f t="shared" si="446"/>
        <v>0.38596491228070173</v>
      </c>
      <c r="P1512" s="1">
        <v>16</v>
      </c>
      <c r="Q1512" s="1">
        <v>1</v>
      </c>
      <c r="R1512" s="1">
        <v>15</v>
      </c>
      <c r="S1512" s="1">
        <v>3</v>
      </c>
      <c r="T1512" s="1">
        <v>17</v>
      </c>
      <c r="U1512" s="1">
        <v>3</v>
      </c>
      <c r="V1512" s="1">
        <v>0</v>
      </c>
      <c r="W1512" s="1">
        <v>0</v>
      </c>
      <c r="X1512" s="1">
        <v>0</v>
      </c>
      <c r="Y1512" s="1"/>
      <c r="Z1512" s="1">
        <v>2</v>
      </c>
      <c r="AA1512" s="1"/>
      <c r="AB1512" s="1"/>
      <c r="AC1512" s="1"/>
      <c r="AD1512" s="1">
        <v>0</v>
      </c>
      <c r="AI1512" t="str">
        <f t="shared" si="435"/>
        <v>Sheffield</v>
      </c>
      <c r="AJ1512" t="s">
        <v>1803</v>
      </c>
      <c r="AK1512" s="182">
        <v>1</v>
      </c>
      <c r="AL1512" s="7"/>
      <c r="AN1512" s="97">
        <v>50</v>
      </c>
      <c r="AO1512" s="99">
        <v>5</v>
      </c>
      <c r="AP1512" s="99">
        <v>60</v>
      </c>
      <c r="AQ1512" s="106">
        <v>64075</v>
      </c>
      <c r="AR1512" s="106">
        <f t="shared" si="447"/>
        <v>50005</v>
      </c>
      <c r="AS1512" s="9" t="s">
        <v>1711</v>
      </c>
      <c r="AT1512" s="109">
        <f t="shared" si="448"/>
        <v>5064075</v>
      </c>
      <c r="AW1512">
        <v>32.78</v>
      </c>
      <c r="AX1512">
        <v>0.15</v>
      </c>
      <c r="AY1512">
        <v>32.619999999999997</v>
      </c>
      <c r="BA1512" s="7">
        <f t="shared" si="450"/>
        <v>0</v>
      </c>
      <c r="BB1512" s="7">
        <f t="shared" si="451"/>
        <v>0</v>
      </c>
      <c r="BC1512" s="7">
        <f t="shared" si="452"/>
        <v>0</v>
      </c>
      <c r="BD1512" s="7">
        <f t="shared" si="453"/>
        <v>0</v>
      </c>
      <c r="BE1512" s="7">
        <f t="shared" si="454"/>
        <v>1</v>
      </c>
      <c r="BF1512" s="117"/>
      <c r="BG1512" s="1">
        <v>0</v>
      </c>
      <c r="BH1512" s="1">
        <v>0</v>
      </c>
      <c r="BI1512" s="117"/>
      <c r="BJ1512" s="117"/>
      <c r="BK1512" s="168"/>
    </row>
    <row r="1513" spans="1:63" hidden="1" outlineLevel="1">
      <c r="A1513" t="s">
        <v>1673</v>
      </c>
      <c r="B1513" s="9" t="s">
        <v>2938</v>
      </c>
      <c r="C1513" s="1">
        <f t="shared" si="436"/>
        <v>964</v>
      </c>
      <c r="D1513" s="7">
        <f t="shared" si="437"/>
        <v>1</v>
      </c>
      <c r="E1513" s="7">
        <f t="shared" si="438"/>
        <v>6</v>
      </c>
      <c r="F1513" s="7">
        <f t="shared" si="439"/>
        <v>2</v>
      </c>
      <c r="G1513" s="7">
        <f t="shared" si="449"/>
        <v>4</v>
      </c>
      <c r="H1513" s="49">
        <f t="shared" si="440"/>
        <v>208</v>
      </c>
      <c r="I1513" s="177">
        <f t="shared" si="441"/>
        <v>0.21576763485477179</v>
      </c>
      <c r="J1513" s="8"/>
      <c r="K1513" s="2">
        <f t="shared" si="442"/>
        <v>0.42531120331950206</v>
      </c>
      <c r="L1513" s="2">
        <f t="shared" si="443"/>
        <v>2.6970954356846474E-2</v>
      </c>
      <c r="M1513" s="2">
        <f t="shared" si="444"/>
        <v>0.2095435684647303</v>
      </c>
      <c r="N1513" s="2">
        <f t="shared" si="445"/>
        <v>8.6099585062240663E-2</v>
      </c>
      <c r="O1513" s="2">
        <f t="shared" si="446"/>
        <v>0.25207468879668038</v>
      </c>
      <c r="P1513" s="1">
        <v>410</v>
      </c>
      <c r="Q1513" s="1">
        <v>26</v>
      </c>
      <c r="R1513" s="1">
        <v>202</v>
      </c>
      <c r="S1513" s="1">
        <v>83</v>
      </c>
      <c r="T1513" s="1">
        <v>194</v>
      </c>
      <c r="U1513" s="1">
        <v>30</v>
      </c>
      <c r="V1513" s="1">
        <v>7</v>
      </c>
      <c r="W1513" s="1">
        <v>4</v>
      </c>
      <c r="X1513" s="1">
        <v>3</v>
      </c>
      <c r="Y1513" s="1"/>
      <c r="Z1513" s="1">
        <v>4</v>
      </c>
      <c r="AA1513" s="1"/>
      <c r="AB1513" s="1"/>
      <c r="AC1513" s="1"/>
      <c r="AD1513" s="1">
        <v>1</v>
      </c>
      <c r="AI1513" t="str">
        <f t="shared" si="435"/>
        <v>Shelburne</v>
      </c>
      <c r="AJ1513" t="s">
        <v>1847</v>
      </c>
      <c r="AK1513" s="182">
        <v>1</v>
      </c>
      <c r="AL1513" s="7"/>
      <c r="AN1513" s="97">
        <v>50</v>
      </c>
      <c r="AO1513" s="99">
        <v>7</v>
      </c>
      <c r="AP1513" s="99">
        <v>65</v>
      </c>
      <c r="AQ1513" s="106">
        <v>64300</v>
      </c>
      <c r="AR1513" s="106">
        <f t="shared" si="447"/>
        <v>50007</v>
      </c>
      <c r="AS1513" s="9" t="s">
        <v>1711</v>
      </c>
      <c r="AT1513" s="109">
        <f t="shared" si="448"/>
        <v>5064300</v>
      </c>
      <c r="AW1513">
        <v>44.89</v>
      </c>
      <c r="AX1513">
        <v>20.58</v>
      </c>
      <c r="AY1513">
        <v>24.31</v>
      </c>
      <c r="BA1513" s="7">
        <f t="shared" si="450"/>
        <v>1</v>
      </c>
      <c r="BB1513" s="7">
        <f t="shared" si="451"/>
        <v>0</v>
      </c>
      <c r="BC1513" s="7">
        <f t="shared" si="452"/>
        <v>0</v>
      </c>
      <c r="BD1513" s="7">
        <f t="shared" si="453"/>
        <v>0</v>
      </c>
      <c r="BE1513" s="7">
        <f t="shared" si="454"/>
        <v>0</v>
      </c>
      <c r="BF1513" s="117"/>
      <c r="BG1513" s="1">
        <v>8</v>
      </c>
      <c r="BH1513" s="1">
        <v>0</v>
      </c>
      <c r="BI1513" s="117"/>
      <c r="BJ1513" s="117"/>
      <c r="BK1513" s="168"/>
    </row>
    <row r="1514" spans="1:63" hidden="1" outlineLevel="1">
      <c r="A1514" t="s">
        <v>243</v>
      </c>
      <c r="B1514" s="9" t="s">
        <v>2938</v>
      </c>
      <c r="C1514" s="1">
        <f t="shared" si="436"/>
        <v>164</v>
      </c>
      <c r="D1514" s="7">
        <f t="shared" si="437"/>
        <v>3</v>
      </c>
      <c r="E1514" s="7">
        <f t="shared" si="438"/>
        <v>6</v>
      </c>
      <c r="F1514" s="7">
        <f t="shared" si="439"/>
        <v>2</v>
      </c>
      <c r="G1514" s="7">
        <f t="shared" si="449"/>
        <v>4</v>
      </c>
      <c r="H1514" s="49">
        <f t="shared" si="440"/>
        <v>18</v>
      </c>
      <c r="I1514" s="177">
        <f t="shared" si="441"/>
        <v>0.10975609756097561</v>
      </c>
      <c r="J1514" s="8"/>
      <c r="K1514" s="2">
        <f t="shared" si="442"/>
        <v>0.22560975609756098</v>
      </c>
      <c r="L1514" s="2">
        <f t="shared" si="443"/>
        <v>2.4390243902439025E-2</v>
      </c>
      <c r="M1514" s="2">
        <f t="shared" si="444"/>
        <v>0.23780487804878048</v>
      </c>
      <c r="N1514" s="2">
        <f t="shared" si="445"/>
        <v>8.5365853658536592E-2</v>
      </c>
      <c r="O1514" s="2">
        <f t="shared" si="446"/>
        <v>0.42682926829268292</v>
      </c>
      <c r="P1514" s="1">
        <v>37</v>
      </c>
      <c r="Q1514" s="1">
        <v>4</v>
      </c>
      <c r="R1514" s="1">
        <v>39</v>
      </c>
      <c r="S1514" s="1">
        <v>14</v>
      </c>
      <c r="T1514" s="1">
        <v>57</v>
      </c>
      <c r="U1514" s="1">
        <v>9</v>
      </c>
      <c r="V1514" s="1">
        <v>0</v>
      </c>
      <c r="W1514" s="1">
        <v>1</v>
      </c>
      <c r="X1514" s="1">
        <v>0</v>
      </c>
      <c r="Y1514" s="1"/>
      <c r="Z1514" s="1">
        <v>3</v>
      </c>
      <c r="AA1514" s="1"/>
      <c r="AB1514" s="1"/>
      <c r="AC1514" s="1"/>
      <c r="AD1514" s="1">
        <v>0</v>
      </c>
      <c r="AI1514" t="str">
        <f t="shared" si="435"/>
        <v>Sheldon</v>
      </c>
      <c r="AJ1514" t="s">
        <v>2409</v>
      </c>
      <c r="AK1514" s="182">
        <v>1</v>
      </c>
      <c r="AL1514" s="7"/>
      <c r="AN1514" s="97">
        <v>50</v>
      </c>
      <c r="AO1514" s="99">
        <v>11</v>
      </c>
      <c r="AP1514" s="99">
        <v>75</v>
      </c>
      <c r="AQ1514" s="106">
        <v>64600</v>
      </c>
      <c r="AR1514" s="106">
        <f t="shared" si="447"/>
        <v>50011</v>
      </c>
      <c r="AS1514" s="9" t="s">
        <v>1711</v>
      </c>
      <c r="AT1514" s="109">
        <f t="shared" si="448"/>
        <v>5064600</v>
      </c>
      <c r="AW1514">
        <v>39.32</v>
      </c>
      <c r="AX1514">
        <v>0.67</v>
      </c>
      <c r="AY1514">
        <v>38.659999999999997</v>
      </c>
      <c r="BA1514" s="7">
        <f t="shared" si="450"/>
        <v>0</v>
      </c>
      <c r="BB1514" s="7">
        <f t="shared" si="451"/>
        <v>0</v>
      </c>
      <c r="BC1514" s="7">
        <f t="shared" si="452"/>
        <v>0</v>
      </c>
      <c r="BD1514" s="7">
        <f t="shared" si="453"/>
        <v>0</v>
      </c>
      <c r="BE1514" s="7">
        <f t="shared" si="454"/>
        <v>1</v>
      </c>
      <c r="BF1514" s="117"/>
      <c r="BG1514" s="1">
        <v>0</v>
      </c>
      <c r="BH1514" s="1">
        <v>0</v>
      </c>
      <c r="BI1514" s="117"/>
      <c r="BJ1514" s="117"/>
      <c r="BK1514" s="168"/>
    </row>
    <row r="1515" spans="1:63" hidden="1" outlineLevel="1">
      <c r="A1515" t="s">
        <v>92</v>
      </c>
      <c r="B1515" s="9" t="s">
        <v>2938</v>
      </c>
      <c r="C1515" s="1">
        <f t="shared" si="436"/>
        <v>130</v>
      </c>
      <c r="D1515" s="7">
        <f t="shared" si="437"/>
        <v>2</v>
      </c>
      <c r="E1515" s="7">
        <f t="shared" si="438"/>
        <v>7</v>
      </c>
      <c r="F1515" s="7">
        <f t="shared" si="439"/>
        <v>3</v>
      </c>
      <c r="G1515" s="7">
        <f t="shared" si="449"/>
        <v>4</v>
      </c>
      <c r="H1515" s="49">
        <f t="shared" si="440"/>
        <v>7</v>
      </c>
      <c r="I1515" s="177">
        <f t="shared" si="441"/>
        <v>5.3846153846153849E-2</v>
      </c>
      <c r="J1515" s="8"/>
      <c r="K1515" s="2">
        <f t="shared" si="442"/>
        <v>0.23076923076923078</v>
      </c>
      <c r="L1515" s="2">
        <f t="shared" si="443"/>
        <v>1.5384615384615385E-2</v>
      </c>
      <c r="M1515" s="2">
        <f t="shared" si="444"/>
        <v>0.2153846153846154</v>
      </c>
      <c r="N1515" s="2">
        <f t="shared" si="445"/>
        <v>0.18461538461538463</v>
      </c>
      <c r="O1515" s="2">
        <f t="shared" si="446"/>
        <v>0.35384615384615381</v>
      </c>
      <c r="P1515" s="1">
        <v>30</v>
      </c>
      <c r="Q1515" s="1">
        <v>2</v>
      </c>
      <c r="R1515" s="1">
        <v>28</v>
      </c>
      <c r="S1515" s="1">
        <v>24</v>
      </c>
      <c r="T1515" s="1">
        <v>37</v>
      </c>
      <c r="U1515" s="1">
        <v>4</v>
      </c>
      <c r="V1515" s="1">
        <v>1</v>
      </c>
      <c r="W1515" s="1">
        <v>1</v>
      </c>
      <c r="X1515" s="1">
        <v>3</v>
      </c>
      <c r="Y1515" s="1"/>
      <c r="Z1515" s="1">
        <v>0</v>
      </c>
      <c r="AA1515" s="1"/>
      <c r="AB1515" s="1"/>
      <c r="AC1515" s="1"/>
      <c r="AD1515" s="1">
        <v>0</v>
      </c>
      <c r="AI1515" t="str">
        <f t="shared" si="435"/>
        <v>Shoreham</v>
      </c>
      <c r="AJ1515" t="s">
        <v>1826</v>
      </c>
      <c r="AK1515" s="182">
        <v>1</v>
      </c>
      <c r="AL1515" s="7"/>
      <c r="AN1515" s="97">
        <v>50</v>
      </c>
      <c r="AO1515" s="99">
        <v>1</v>
      </c>
      <c r="AP1515" s="99">
        <v>90</v>
      </c>
      <c r="AQ1515" s="106">
        <v>65050</v>
      </c>
      <c r="AR1515" s="106">
        <f t="shared" si="447"/>
        <v>50001</v>
      </c>
      <c r="AS1515" s="9" t="s">
        <v>1711</v>
      </c>
      <c r="AT1515" s="109">
        <f t="shared" si="448"/>
        <v>5065050</v>
      </c>
      <c r="AW1515">
        <v>46.32</v>
      </c>
      <c r="AX1515">
        <v>2.82</v>
      </c>
      <c r="AY1515">
        <v>43.5</v>
      </c>
      <c r="BA1515" s="7">
        <f t="shared" si="450"/>
        <v>0</v>
      </c>
      <c r="BB1515" s="7">
        <f t="shared" si="451"/>
        <v>0</v>
      </c>
      <c r="BC1515" s="7">
        <f t="shared" si="452"/>
        <v>0</v>
      </c>
      <c r="BD1515" s="7">
        <f t="shared" si="453"/>
        <v>0</v>
      </c>
      <c r="BE1515" s="7">
        <f t="shared" si="454"/>
        <v>1</v>
      </c>
      <c r="BF1515" s="117"/>
      <c r="BG1515" s="1">
        <v>0</v>
      </c>
      <c r="BH1515" s="1">
        <v>1</v>
      </c>
      <c r="BI1515" s="117"/>
      <c r="BJ1515" s="117"/>
      <c r="BK1515" s="168"/>
    </row>
    <row r="1516" spans="1:63" hidden="1" outlineLevel="1">
      <c r="A1516" t="s">
        <v>8</v>
      </c>
      <c r="B1516" s="9" t="s">
        <v>2938</v>
      </c>
      <c r="C1516" s="1">
        <f t="shared" si="436"/>
        <v>166</v>
      </c>
      <c r="D1516" s="7">
        <f t="shared" si="437"/>
        <v>2</v>
      </c>
      <c r="E1516" s="7">
        <f t="shared" si="438"/>
        <v>8</v>
      </c>
      <c r="F1516" s="7">
        <f t="shared" si="439"/>
        <v>3</v>
      </c>
      <c r="G1516" s="7">
        <f t="shared" si="449"/>
        <v>4</v>
      </c>
      <c r="H1516" s="49">
        <f t="shared" si="440"/>
        <v>22</v>
      </c>
      <c r="I1516" s="177">
        <f t="shared" si="441"/>
        <v>0.13253012048192772</v>
      </c>
      <c r="J1516" s="8"/>
      <c r="K1516" s="2">
        <f t="shared" si="442"/>
        <v>0.25903614457831325</v>
      </c>
      <c r="L1516" s="2">
        <f t="shared" si="443"/>
        <v>6.024096385542169E-3</v>
      </c>
      <c r="M1516" s="2">
        <f t="shared" si="444"/>
        <v>0.19879518072289157</v>
      </c>
      <c r="N1516" s="2">
        <f t="shared" si="445"/>
        <v>9.036144578313253E-2</v>
      </c>
      <c r="O1516" s="2">
        <f t="shared" si="446"/>
        <v>0.44578313253012047</v>
      </c>
      <c r="P1516" s="1">
        <v>43</v>
      </c>
      <c r="Q1516" s="1">
        <v>1</v>
      </c>
      <c r="R1516" s="1">
        <v>33</v>
      </c>
      <c r="S1516" s="1">
        <v>15</v>
      </c>
      <c r="T1516" s="1">
        <v>65</v>
      </c>
      <c r="U1516" s="1">
        <v>4</v>
      </c>
      <c r="V1516" s="1">
        <v>0</v>
      </c>
      <c r="W1516" s="1">
        <v>2</v>
      </c>
      <c r="X1516" s="1">
        <v>0</v>
      </c>
      <c r="Y1516" s="1"/>
      <c r="Z1516" s="1">
        <v>1</v>
      </c>
      <c r="AA1516" s="1"/>
      <c r="AB1516" s="1"/>
      <c r="AC1516" s="1"/>
      <c r="AD1516" s="1">
        <v>2</v>
      </c>
      <c r="AI1516" t="str">
        <f t="shared" si="435"/>
        <v>Shrewsbury</v>
      </c>
      <c r="AJ1516" t="s">
        <v>831</v>
      </c>
      <c r="AK1516" s="182">
        <v>1</v>
      </c>
      <c r="AL1516" s="7"/>
      <c r="AN1516" s="97">
        <v>50</v>
      </c>
      <c r="AO1516" s="99">
        <v>21</v>
      </c>
      <c r="AP1516" s="99">
        <v>110</v>
      </c>
      <c r="AQ1516" s="106">
        <v>65275</v>
      </c>
      <c r="AR1516" s="106">
        <f t="shared" si="447"/>
        <v>50021</v>
      </c>
      <c r="AS1516" s="9" t="s">
        <v>1711</v>
      </c>
      <c r="AT1516" s="109">
        <f t="shared" si="448"/>
        <v>5065275</v>
      </c>
      <c r="AW1516">
        <v>50.19</v>
      </c>
      <c r="AX1516">
        <v>0.14000000000000001</v>
      </c>
      <c r="AY1516">
        <v>50.05</v>
      </c>
      <c r="BA1516" s="7">
        <f t="shared" si="450"/>
        <v>0</v>
      </c>
      <c r="BB1516" s="7">
        <f t="shared" si="451"/>
        <v>0</v>
      </c>
      <c r="BC1516" s="7">
        <f t="shared" si="452"/>
        <v>0</v>
      </c>
      <c r="BD1516" s="7">
        <f t="shared" si="453"/>
        <v>0</v>
      </c>
      <c r="BE1516" s="7">
        <f t="shared" si="454"/>
        <v>1</v>
      </c>
      <c r="BF1516" s="117"/>
      <c r="BG1516" s="1">
        <v>0</v>
      </c>
      <c r="BH1516" s="1">
        <v>1</v>
      </c>
      <c r="BI1516" s="117"/>
      <c r="BJ1516" s="117"/>
      <c r="BK1516" s="168"/>
    </row>
    <row r="1517" spans="1:63" hidden="1" outlineLevel="1">
      <c r="A1517" t="s">
        <v>549</v>
      </c>
      <c r="B1517" s="9" t="s">
        <v>2938</v>
      </c>
      <c r="C1517" s="1">
        <f t="shared" si="436"/>
        <v>1768</v>
      </c>
      <c r="D1517" s="7">
        <f t="shared" si="437"/>
        <v>1</v>
      </c>
      <c r="E1517" s="7">
        <f t="shared" si="438"/>
        <v>5</v>
      </c>
      <c r="F1517" s="7">
        <f t="shared" si="439"/>
        <v>3</v>
      </c>
      <c r="G1517" s="7">
        <f t="shared" si="449"/>
        <v>4</v>
      </c>
      <c r="H1517" s="49">
        <f t="shared" si="440"/>
        <v>272</v>
      </c>
      <c r="I1517" s="177">
        <f t="shared" si="441"/>
        <v>0.15384615384615385</v>
      </c>
      <c r="J1517" s="8"/>
      <c r="K1517" s="2">
        <f t="shared" si="442"/>
        <v>0.39309954751131221</v>
      </c>
      <c r="L1517" s="2">
        <f t="shared" si="443"/>
        <v>2.2058823529411766E-2</v>
      </c>
      <c r="M1517" s="2">
        <f t="shared" si="444"/>
        <v>0.207579185520362</v>
      </c>
      <c r="N1517" s="2">
        <f t="shared" si="445"/>
        <v>9.2194570135746612E-2</v>
      </c>
      <c r="O1517" s="2">
        <f t="shared" si="446"/>
        <v>0.28506787330316741</v>
      </c>
      <c r="P1517" s="1">
        <v>695</v>
      </c>
      <c r="Q1517" s="1">
        <v>39</v>
      </c>
      <c r="R1517" s="1">
        <v>367</v>
      </c>
      <c r="S1517" s="1">
        <v>163</v>
      </c>
      <c r="T1517" s="1">
        <v>423</v>
      </c>
      <c r="U1517" s="1">
        <v>38</v>
      </c>
      <c r="V1517" s="1">
        <v>5</v>
      </c>
      <c r="W1517" s="1">
        <v>12</v>
      </c>
      <c r="X1517" s="1">
        <v>14</v>
      </c>
      <c r="Y1517" s="1"/>
      <c r="Z1517" s="1">
        <v>9</v>
      </c>
      <c r="AA1517" s="1"/>
      <c r="AB1517" s="1"/>
      <c r="AC1517" s="1"/>
      <c r="AD1517" s="1">
        <v>3</v>
      </c>
      <c r="AI1517" t="str">
        <f t="shared" si="435"/>
        <v>South Burlington</v>
      </c>
      <c r="AJ1517" t="s">
        <v>1847</v>
      </c>
      <c r="AK1517" s="182">
        <v>1</v>
      </c>
      <c r="AL1517" s="7"/>
      <c r="AN1517" s="97">
        <v>50</v>
      </c>
      <c r="AO1517" s="99">
        <v>7</v>
      </c>
      <c r="AP1517" s="99">
        <v>70</v>
      </c>
      <c r="AQ1517" s="106">
        <v>66175</v>
      </c>
      <c r="AR1517" s="106">
        <f t="shared" si="447"/>
        <v>50007</v>
      </c>
      <c r="AS1517" s="9" t="s">
        <v>1029</v>
      </c>
      <c r="AT1517" s="109">
        <f t="shared" si="448"/>
        <v>5066175</v>
      </c>
      <c r="AW1517">
        <v>29.62</v>
      </c>
      <c r="AX1517">
        <v>12.98</v>
      </c>
      <c r="AY1517">
        <v>16.64</v>
      </c>
      <c r="BA1517" s="7">
        <f t="shared" si="450"/>
        <v>1</v>
      </c>
      <c r="BB1517" s="7">
        <f t="shared" si="451"/>
        <v>0</v>
      </c>
      <c r="BC1517" s="7">
        <f t="shared" si="452"/>
        <v>0</v>
      </c>
      <c r="BD1517" s="7">
        <f t="shared" si="453"/>
        <v>0</v>
      </c>
      <c r="BE1517" s="7">
        <f t="shared" si="454"/>
        <v>0</v>
      </c>
      <c r="BF1517" s="117"/>
      <c r="BG1517" s="1">
        <v>2</v>
      </c>
      <c r="BH1517" s="1">
        <v>1</v>
      </c>
      <c r="BI1517" s="117"/>
      <c r="BJ1517" s="117"/>
      <c r="BK1517" s="168"/>
    </row>
    <row r="1518" spans="1:63" hidden="1" outlineLevel="1">
      <c r="A1518" t="s">
        <v>386</v>
      </c>
      <c r="B1518" s="9" t="s">
        <v>2938</v>
      </c>
      <c r="C1518" s="1">
        <f t="shared" si="436"/>
        <v>239</v>
      </c>
      <c r="D1518" s="7">
        <f t="shared" si="437"/>
        <v>1</v>
      </c>
      <c r="E1518" s="7">
        <f t="shared" si="438"/>
        <v>5</v>
      </c>
      <c r="F1518" s="7">
        <f t="shared" si="439"/>
        <v>3</v>
      </c>
      <c r="G1518" s="7">
        <f t="shared" si="449"/>
        <v>4</v>
      </c>
      <c r="H1518" s="49">
        <f t="shared" si="440"/>
        <v>32</v>
      </c>
      <c r="I1518" s="177">
        <f t="shared" si="441"/>
        <v>0.13389121338912133</v>
      </c>
      <c r="J1518" s="8"/>
      <c r="K1518" s="2">
        <f t="shared" si="442"/>
        <v>0.38912133891213391</v>
      </c>
      <c r="L1518" s="2">
        <f t="shared" si="443"/>
        <v>2.0920502092050208E-2</v>
      </c>
      <c r="M1518" s="2">
        <f t="shared" si="444"/>
        <v>0.16317991631799164</v>
      </c>
      <c r="N1518" s="2">
        <f t="shared" si="445"/>
        <v>0.12552301255230125</v>
      </c>
      <c r="O1518" s="2">
        <f t="shared" si="446"/>
        <v>0.30125523012552291</v>
      </c>
      <c r="P1518" s="1">
        <v>93</v>
      </c>
      <c r="Q1518" s="1">
        <v>5</v>
      </c>
      <c r="R1518" s="1">
        <v>39</v>
      </c>
      <c r="S1518" s="1">
        <v>30</v>
      </c>
      <c r="T1518" s="1">
        <v>61</v>
      </c>
      <c r="U1518" s="1">
        <v>5</v>
      </c>
      <c r="V1518" s="1">
        <v>0</v>
      </c>
      <c r="W1518" s="1">
        <v>1</v>
      </c>
      <c r="X1518" s="1">
        <v>1</v>
      </c>
      <c r="Y1518" s="1"/>
      <c r="Z1518" s="1">
        <v>3</v>
      </c>
      <c r="AA1518" s="1"/>
      <c r="AB1518" s="1"/>
      <c r="AC1518" s="1"/>
      <c r="AD1518" s="1">
        <v>1</v>
      </c>
      <c r="AI1518" t="str">
        <f t="shared" si="435"/>
        <v>South Hero</v>
      </c>
      <c r="AJ1518" t="s">
        <v>2300</v>
      </c>
      <c r="AK1518" s="182">
        <v>1</v>
      </c>
      <c r="AL1518" s="7"/>
      <c r="AN1518" s="97">
        <v>50</v>
      </c>
      <c r="AO1518" s="99">
        <v>13</v>
      </c>
      <c r="AP1518" s="99">
        <v>25</v>
      </c>
      <c r="AQ1518" s="106">
        <v>67000</v>
      </c>
      <c r="AR1518" s="106">
        <f t="shared" si="447"/>
        <v>50013</v>
      </c>
      <c r="AS1518" s="9" t="s">
        <v>1711</v>
      </c>
      <c r="AT1518" s="109">
        <f t="shared" si="448"/>
        <v>5067000</v>
      </c>
      <c r="AW1518">
        <v>47.5</v>
      </c>
      <c r="AX1518">
        <v>32.4</v>
      </c>
      <c r="AY1518">
        <v>15.1</v>
      </c>
      <c r="BA1518" s="7">
        <f t="shared" si="450"/>
        <v>1</v>
      </c>
      <c r="BB1518" s="7">
        <f t="shared" si="451"/>
        <v>0</v>
      </c>
      <c r="BC1518" s="7">
        <f t="shared" si="452"/>
        <v>0</v>
      </c>
      <c r="BD1518" s="7">
        <f t="shared" si="453"/>
        <v>0</v>
      </c>
      <c r="BE1518" s="7">
        <f t="shared" si="454"/>
        <v>0</v>
      </c>
      <c r="BF1518" s="117"/>
      <c r="BG1518" s="1">
        <v>2</v>
      </c>
      <c r="BH1518" s="1">
        <v>0</v>
      </c>
      <c r="BI1518" s="117"/>
      <c r="BJ1518" s="117"/>
      <c r="BK1518" s="168"/>
    </row>
    <row r="1519" spans="1:63" hidden="1" outlineLevel="1">
      <c r="A1519" t="s">
        <v>43</v>
      </c>
      <c r="B1519" s="9" t="s">
        <v>2938</v>
      </c>
      <c r="C1519" s="1">
        <f t="shared" si="436"/>
        <v>930</v>
      </c>
      <c r="D1519" s="7">
        <f t="shared" si="437"/>
        <v>2</v>
      </c>
      <c r="E1519" s="7">
        <f t="shared" si="438"/>
        <v>6</v>
      </c>
      <c r="F1519" s="7">
        <f t="shared" si="439"/>
        <v>3</v>
      </c>
      <c r="G1519" s="7">
        <f t="shared" si="449"/>
        <v>4</v>
      </c>
      <c r="H1519" s="49">
        <f t="shared" si="440"/>
        <v>169</v>
      </c>
      <c r="I1519" s="177">
        <f t="shared" si="441"/>
        <v>0.18172043010752689</v>
      </c>
      <c r="J1519" s="8"/>
      <c r="K1519" s="2">
        <f t="shared" si="442"/>
        <v>0.24193548387096775</v>
      </c>
      <c r="L1519" s="2">
        <f t="shared" si="443"/>
        <v>1.2903225806451613E-2</v>
      </c>
      <c r="M1519" s="2">
        <f t="shared" si="444"/>
        <v>0.15698924731182795</v>
      </c>
      <c r="N1519" s="2">
        <f t="shared" si="445"/>
        <v>8.8172043010752682E-2</v>
      </c>
      <c r="O1519" s="2">
        <f t="shared" si="446"/>
        <v>0.5</v>
      </c>
      <c r="P1519" s="1">
        <v>225</v>
      </c>
      <c r="Q1519" s="1">
        <v>12</v>
      </c>
      <c r="R1519" s="1">
        <v>146</v>
      </c>
      <c r="S1519" s="1">
        <v>82</v>
      </c>
      <c r="T1519" s="1">
        <v>394</v>
      </c>
      <c r="U1519" s="1">
        <v>53</v>
      </c>
      <c r="V1519" s="1">
        <v>6</v>
      </c>
      <c r="W1519" s="1">
        <v>4</v>
      </c>
      <c r="X1519" s="1">
        <v>2</v>
      </c>
      <c r="Y1519" s="1"/>
      <c r="Z1519" s="1">
        <v>2</v>
      </c>
      <c r="AA1519" s="1"/>
      <c r="AB1519" s="1"/>
      <c r="AC1519" s="1"/>
      <c r="AD1519" s="1">
        <v>4</v>
      </c>
      <c r="AI1519" t="str">
        <f t="shared" si="435"/>
        <v>Springfield</v>
      </c>
      <c r="AJ1519" t="s">
        <v>1842</v>
      </c>
      <c r="AK1519" s="182">
        <v>1</v>
      </c>
      <c r="AL1519" s="7"/>
      <c r="AN1519" s="97">
        <v>50</v>
      </c>
      <c r="AO1519" s="99">
        <v>27</v>
      </c>
      <c r="AP1519" s="99">
        <v>90</v>
      </c>
      <c r="AQ1519" s="106">
        <v>69550</v>
      </c>
      <c r="AR1519" s="106">
        <f t="shared" si="447"/>
        <v>50027</v>
      </c>
      <c r="AS1519" s="9" t="s">
        <v>1711</v>
      </c>
      <c r="AT1519" s="109">
        <f t="shared" si="448"/>
        <v>5069550</v>
      </c>
      <c r="AW1519">
        <v>49.46</v>
      </c>
      <c r="AX1519">
        <v>0.15</v>
      </c>
      <c r="AY1519">
        <v>49.32</v>
      </c>
      <c r="BA1519" s="7">
        <f t="shared" si="450"/>
        <v>0</v>
      </c>
      <c r="BB1519" s="7">
        <f t="shared" si="451"/>
        <v>0</v>
      </c>
      <c r="BC1519" s="7">
        <f t="shared" si="452"/>
        <v>0</v>
      </c>
      <c r="BD1519" s="7">
        <f t="shared" si="453"/>
        <v>0</v>
      </c>
      <c r="BE1519" s="7">
        <f t="shared" si="454"/>
        <v>1</v>
      </c>
      <c r="BF1519" s="117"/>
      <c r="BG1519" s="1">
        <v>0</v>
      </c>
      <c r="BH1519" s="1">
        <v>4</v>
      </c>
      <c r="BI1519" s="117"/>
      <c r="BJ1519" s="117"/>
      <c r="BK1519" s="168"/>
    </row>
    <row r="1520" spans="1:63" hidden="1" outlineLevel="1">
      <c r="A1520" t="s">
        <v>133</v>
      </c>
      <c r="B1520" s="9" t="s">
        <v>2938</v>
      </c>
      <c r="C1520" s="1">
        <f t="shared" si="436"/>
        <v>129</v>
      </c>
      <c r="D1520" s="7">
        <f t="shared" si="437"/>
        <v>4</v>
      </c>
      <c r="E1520" s="7">
        <f t="shared" si="438"/>
        <v>7</v>
      </c>
      <c r="F1520" s="7">
        <f t="shared" si="439"/>
        <v>5</v>
      </c>
      <c r="G1520" s="7">
        <f t="shared" si="449"/>
        <v>2</v>
      </c>
      <c r="H1520" s="49">
        <f t="shared" si="440"/>
        <v>34</v>
      </c>
      <c r="I1520" s="177">
        <f t="shared" si="441"/>
        <v>0.26356589147286824</v>
      </c>
      <c r="J1520" s="8"/>
      <c r="K1520" s="2">
        <f t="shared" si="442"/>
        <v>0.10077519379844961</v>
      </c>
      <c r="L1520" s="2">
        <f t="shared" si="443"/>
        <v>7.7519379844961239E-3</v>
      </c>
      <c r="M1520" s="2">
        <f t="shared" si="444"/>
        <v>9.3023255813953487E-2</v>
      </c>
      <c r="N1520" s="2">
        <f t="shared" si="445"/>
        <v>0.16279069767441862</v>
      </c>
      <c r="O1520" s="2">
        <f t="shared" si="446"/>
        <v>0.63565891472868219</v>
      </c>
      <c r="P1520" s="1">
        <v>13</v>
      </c>
      <c r="Q1520" s="1">
        <v>1</v>
      </c>
      <c r="R1520" s="1">
        <v>12</v>
      </c>
      <c r="S1520" s="1">
        <v>21</v>
      </c>
      <c r="T1520" s="1">
        <v>55</v>
      </c>
      <c r="U1520" s="1">
        <v>9</v>
      </c>
      <c r="V1520" s="1">
        <v>0</v>
      </c>
      <c r="W1520" s="1">
        <v>0</v>
      </c>
      <c r="X1520" s="1">
        <v>1</v>
      </c>
      <c r="Y1520" s="1"/>
      <c r="Z1520" s="1">
        <v>0</v>
      </c>
      <c r="AA1520" s="1"/>
      <c r="AB1520" s="1"/>
      <c r="AC1520" s="1"/>
      <c r="AD1520" s="1">
        <v>17</v>
      </c>
      <c r="AI1520" t="str">
        <f t="shared" si="435"/>
        <v>Stamford</v>
      </c>
      <c r="AJ1520" t="s">
        <v>2063</v>
      </c>
      <c r="AK1520" s="182">
        <v>1</v>
      </c>
      <c r="AL1520" s="7"/>
      <c r="AN1520" s="97">
        <v>50</v>
      </c>
      <c r="AO1520" s="99">
        <v>3</v>
      </c>
      <c r="AP1520" s="99">
        <v>65</v>
      </c>
      <c r="AQ1520" s="106">
        <v>69775</v>
      </c>
      <c r="AR1520" s="106">
        <f t="shared" si="447"/>
        <v>50003</v>
      </c>
      <c r="AS1520" s="9" t="s">
        <v>1711</v>
      </c>
      <c r="AT1520" s="109">
        <f t="shared" si="448"/>
        <v>5069775</v>
      </c>
      <c r="AW1520">
        <v>39.630000000000003</v>
      </c>
      <c r="AX1520">
        <v>0.1</v>
      </c>
      <c r="AY1520">
        <v>39.520000000000003</v>
      </c>
      <c r="BA1520" s="7">
        <f t="shared" si="450"/>
        <v>0</v>
      </c>
      <c r="BB1520" s="7">
        <f t="shared" si="451"/>
        <v>0</v>
      </c>
      <c r="BC1520" s="7">
        <f t="shared" si="452"/>
        <v>0</v>
      </c>
      <c r="BD1520" s="7">
        <f t="shared" si="453"/>
        <v>0</v>
      </c>
      <c r="BE1520" s="7">
        <f t="shared" si="454"/>
        <v>1</v>
      </c>
      <c r="BF1520" s="117"/>
      <c r="BG1520" s="1">
        <v>2</v>
      </c>
      <c r="BH1520" s="1">
        <v>0</v>
      </c>
      <c r="BI1520" s="117"/>
      <c r="BJ1520" s="117"/>
      <c r="BK1520" s="168"/>
    </row>
    <row r="1521" spans="1:63" hidden="1" outlineLevel="1">
      <c r="A1521" t="s">
        <v>1515</v>
      </c>
      <c r="B1521" s="9" t="s">
        <v>2938</v>
      </c>
      <c r="C1521" s="1">
        <f t="shared" si="436"/>
        <v>11</v>
      </c>
      <c r="D1521" s="7">
        <f t="shared" si="437"/>
        <v>1</v>
      </c>
      <c r="E1521" s="7">
        <f t="shared" si="438"/>
        <v>4</v>
      </c>
      <c r="F1521" s="7">
        <f t="shared" si="439"/>
        <v>0</v>
      </c>
      <c r="G1521" s="7">
        <f t="shared" si="449"/>
        <v>0</v>
      </c>
      <c r="H1521" s="49">
        <f t="shared" si="440"/>
        <v>0</v>
      </c>
      <c r="I1521" s="177">
        <f t="shared" si="441"/>
        <v>0</v>
      </c>
      <c r="J1521" s="8"/>
      <c r="K1521" s="2">
        <f t="shared" si="442"/>
        <v>0.45454545454545453</v>
      </c>
      <c r="L1521" s="2">
        <f t="shared" si="443"/>
        <v>0</v>
      </c>
      <c r="M1521" s="2">
        <f t="shared" si="444"/>
        <v>0</v>
      </c>
      <c r="N1521" s="2">
        <f t="shared" si="445"/>
        <v>0</v>
      </c>
      <c r="O1521" s="2">
        <f t="shared" si="446"/>
        <v>0.54545454545454541</v>
      </c>
      <c r="P1521" s="1">
        <v>5</v>
      </c>
      <c r="Q1521" s="1">
        <v>0</v>
      </c>
      <c r="R1521" s="1">
        <v>0</v>
      </c>
      <c r="S1521" s="1">
        <v>0</v>
      </c>
      <c r="T1521" s="1">
        <v>5</v>
      </c>
      <c r="U1521" s="1">
        <v>0</v>
      </c>
      <c r="V1521" s="1">
        <v>0</v>
      </c>
      <c r="W1521" s="1">
        <v>0</v>
      </c>
      <c r="X1521" s="1">
        <v>1</v>
      </c>
      <c r="Y1521" s="1"/>
      <c r="Z1521" s="1">
        <v>0</v>
      </c>
      <c r="AA1521" s="1"/>
      <c r="AB1521" s="1"/>
      <c r="AC1521" s="1"/>
      <c r="AD1521" s="1">
        <v>0</v>
      </c>
      <c r="AI1521" t="str">
        <f t="shared" si="435"/>
        <v>Stannard</v>
      </c>
      <c r="AJ1521" t="s">
        <v>1803</v>
      </c>
      <c r="AK1521" s="182">
        <v>1</v>
      </c>
      <c r="AL1521" s="7"/>
      <c r="AN1521" s="97">
        <v>50</v>
      </c>
      <c r="AO1521" s="99">
        <v>5</v>
      </c>
      <c r="AP1521" s="99">
        <v>65</v>
      </c>
      <c r="AQ1521" s="106">
        <v>69925</v>
      </c>
      <c r="AR1521" s="106">
        <f t="shared" si="447"/>
        <v>50005</v>
      </c>
      <c r="AS1521" s="9" t="s">
        <v>1711</v>
      </c>
      <c r="AT1521" s="109">
        <f t="shared" si="448"/>
        <v>5069925</v>
      </c>
      <c r="AW1521">
        <v>12.54</v>
      </c>
      <c r="AX1521">
        <v>0.03</v>
      </c>
      <c r="AY1521">
        <v>12.51</v>
      </c>
      <c r="BA1521" s="7">
        <f t="shared" si="450"/>
        <v>1</v>
      </c>
      <c r="BB1521" s="7">
        <f t="shared" si="451"/>
        <v>0</v>
      </c>
      <c r="BC1521" s="7">
        <f t="shared" si="452"/>
        <v>0</v>
      </c>
      <c r="BD1521" s="7">
        <f t="shared" si="453"/>
        <v>0</v>
      </c>
      <c r="BE1521" s="7">
        <f t="shared" si="454"/>
        <v>1</v>
      </c>
      <c r="BF1521" s="117"/>
      <c r="BG1521" s="1">
        <v>0</v>
      </c>
      <c r="BH1521" s="1">
        <v>0</v>
      </c>
      <c r="BI1521" s="117"/>
      <c r="BJ1521" s="117"/>
      <c r="BK1521" s="168"/>
    </row>
    <row r="1522" spans="1:63" hidden="1" outlineLevel="1">
      <c r="A1522" t="s">
        <v>2285</v>
      </c>
      <c r="B1522" s="9" t="s">
        <v>2938</v>
      </c>
      <c r="C1522" s="1">
        <f t="shared" si="436"/>
        <v>187</v>
      </c>
      <c r="D1522" s="7">
        <f t="shared" si="437"/>
        <v>2</v>
      </c>
      <c r="E1522" s="7">
        <f t="shared" si="438"/>
        <v>6</v>
      </c>
      <c r="F1522" s="7">
        <f t="shared" si="439"/>
        <v>4</v>
      </c>
      <c r="G1522" s="7">
        <f t="shared" si="449"/>
        <v>3</v>
      </c>
      <c r="H1522" s="49">
        <f t="shared" si="440"/>
        <v>7</v>
      </c>
      <c r="I1522" s="177">
        <f t="shared" si="441"/>
        <v>3.7433155080213901E-2</v>
      </c>
      <c r="J1522" s="8"/>
      <c r="K1522" s="2">
        <f t="shared" si="442"/>
        <v>0.28877005347593582</v>
      </c>
      <c r="L1522" s="2">
        <f t="shared" si="443"/>
        <v>2.1390374331550801E-2</v>
      </c>
      <c r="M1522" s="2">
        <f t="shared" si="444"/>
        <v>0.13368983957219252</v>
      </c>
      <c r="N1522" s="2">
        <f t="shared" si="445"/>
        <v>0.14438502673796791</v>
      </c>
      <c r="O1522" s="2">
        <f t="shared" si="446"/>
        <v>0.41176470588235292</v>
      </c>
      <c r="P1522" s="1">
        <v>54</v>
      </c>
      <c r="Q1522" s="1">
        <v>4</v>
      </c>
      <c r="R1522" s="1">
        <v>25</v>
      </c>
      <c r="S1522" s="1">
        <v>27</v>
      </c>
      <c r="T1522" s="1">
        <v>61</v>
      </c>
      <c r="U1522" s="1">
        <v>9</v>
      </c>
      <c r="V1522" s="1">
        <v>0</v>
      </c>
      <c r="W1522" s="1">
        <v>2</v>
      </c>
      <c r="X1522" s="1">
        <v>4</v>
      </c>
      <c r="Y1522" s="1"/>
      <c r="Z1522" s="1">
        <v>1</v>
      </c>
      <c r="AA1522" s="1"/>
      <c r="AB1522" s="1"/>
      <c r="AC1522" s="1"/>
      <c r="AD1522" s="1">
        <v>0</v>
      </c>
      <c r="AI1522" t="str">
        <f t="shared" ref="AI1522:AI1579" si="455">A1522</f>
        <v>Starksboro</v>
      </c>
      <c r="AJ1522" t="s">
        <v>1826</v>
      </c>
      <c r="AK1522" s="182">
        <v>1</v>
      </c>
      <c r="AL1522" s="7"/>
      <c r="AN1522" s="97">
        <v>50</v>
      </c>
      <c r="AO1522" s="99">
        <v>1</v>
      </c>
      <c r="AP1522" s="99">
        <v>95</v>
      </c>
      <c r="AQ1522" s="106">
        <v>70075</v>
      </c>
      <c r="AR1522" s="106">
        <f t="shared" si="447"/>
        <v>50001</v>
      </c>
      <c r="AS1522" s="9" t="s">
        <v>1711</v>
      </c>
      <c r="AT1522" s="109">
        <f t="shared" si="448"/>
        <v>5070075</v>
      </c>
      <c r="AW1522">
        <v>45.51</v>
      </c>
      <c r="AX1522">
        <v>0.05</v>
      </c>
      <c r="AY1522">
        <v>45.47</v>
      </c>
      <c r="BA1522" s="7">
        <f t="shared" si="450"/>
        <v>0</v>
      </c>
      <c r="BB1522" s="7">
        <f t="shared" si="451"/>
        <v>0</v>
      </c>
      <c r="BC1522" s="7">
        <f t="shared" si="452"/>
        <v>0</v>
      </c>
      <c r="BD1522" s="7">
        <f t="shared" si="453"/>
        <v>0</v>
      </c>
      <c r="BE1522" s="7">
        <f t="shared" si="454"/>
        <v>1</v>
      </c>
      <c r="BF1522" s="117"/>
      <c r="BG1522" s="1">
        <v>1</v>
      </c>
      <c r="BH1522" s="1">
        <v>0</v>
      </c>
      <c r="BI1522" s="117"/>
      <c r="BJ1522" s="117"/>
      <c r="BK1522" s="168"/>
    </row>
    <row r="1523" spans="1:63" hidden="1" outlineLevel="1">
      <c r="A1523" t="s">
        <v>362</v>
      </c>
      <c r="B1523" s="9" t="s">
        <v>2938</v>
      </c>
      <c r="C1523" s="1">
        <f t="shared" si="436"/>
        <v>76</v>
      </c>
      <c r="D1523" s="7">
        <f t="shared" si="437"/>
        <v>1</v>
      </c>
      <c r="E1523" s="7">
        <f t="shared" si="438"/>
        <v>5</v>
      </c>
      <c r="F1523" s="7">
        <f t="shared" si="439"/>
        <v>3</v>
      </c>
      <c r="G1523" s="7">
        <f t="shared" si="449"/>
        <v>4</v>
      </c>
      <c r="H1523" s="49">
        <f t="shared" si="440"/>
        <v>17</v>
      </c>
      <c r="I1523" s="177">
        <f t="shared" si="441"/>
        <v>0.22368421052631579</v>
      </c>
      <c r="J1523" s="8"/>
      <c r="K1523" s="2">
        <f t="shared" si="442"/>
        <v>0.47368421052631576</v>
      </c>
      <c r="L1523" s="2">
        <f t="shared" si="443"/>
        <v>2.6315789473684209E-2</v>
      </c>
      <c r="M1523" s="2">
        <f t="shared" si="444"/>
        <v>0.13157894736842105</v>
      </c>
      <c r="N1523" s="2">
        <f t="shared" si="445"/>
        <v>9.2105263157894732E-2</v>
      </c>
      <c r="O1523" s="2">
        <f t="shared" si="446"/>
        <v>0.27631578947368435</v>
      </c>
      <c r="P1523" s="1">
        <v>36</v>
      </c>
      <c r="Q1523" s="1">
        <v>2</v>
      </c>
      <c r="R1523" s="1">
        <v>10</v>
      </c>
      <c r="S1523" s="1">
        <v>7</v>
      </c>
      <c r="T1523" s="1">
        <v>19</v>
      </c>
      <c r="U1523" s="1">
        <v>1</v>
      </c>
      <c r="V1523" s="1">
        <v>0</v>
      </c>
      <c r="W1523" s="1">
        <v>0</v>
      </c>
      <c r="X1523" s="1">
        <v>1</v>
      </c>
      <c r="Y1523" s="1"/>
      <c r="Z1523" s="1">
        <v>0</v>
      </c>
      <c r="AA1523" s="1"/>
      <c r="AB1523" s="1"/>
      <c r="AC1523" s="1"/>
      <c r="AD1523" s="1">
        <v>0</v>
      </c>
      <c r="AI1523" t="str">
        <f t="shared" si="455"/>
        <v>Stockbridge</v>
      </c>
      <c r="AJ1523" t="s">
        <v>1842</v>
      </c>
      <c r="AK1523" s="182">
        <v>1</v>
      </c>
      <c r="AL1523" s="7"/>
      <c r="AN1523" s="97">
        <v>50</v>
      </c>
      <c r="AO1523" s="99">
        <v>27</v>
      </c>
      <c r="AP1523" s="99">
        <v>95</v>
      </c>
      <c r="AQ1523" s="106">
        <v>70375</v>
      </c>
      <c r="AR1523" s="106">
        <f t="shared" si="447"/>
        <v>50027</v>
      </c>
      <c r="AS1523" s="9" t="s">
        <v>1711</v>
      </c>
      <c r="AT1523" s="109">
        <f t="shared" si="448"/>
        <v>5070375</v>
      </c>
      <c r="AW1523">
        <v>46.17</v>
      </c>
      <c r="AX1523">
        <v>0.05</v>
      </c>
      <c r="AY1523">
        <v>46.12</v>
      </c>
      <c r="BA1523" s="7">
        <f t="shared" si="450"/>
        <v>1</v>
      </c>
      <c r="BB1523" s="7">
        <f t="shared" si="451"/>
        <v>0</v>
      </c>
      <c r="BC1523" s="7">
        <f t="shared" si="452"/>
        <v>0</v>
      </c>
      <c r="BD1523" s="7">
        <f t="shared" si="453"/>
        <v>0</v>
      </c>
      <c r="BE1523" s="7">
        <f t="shared" si="454"/>
        <v>0</v>
      </c>
      <c r="BF1523" s="117"/>
      <c r="BG1523" s="1">
        <v>0</v>
      </c>
      <c r="BH1523" s="1">
        <v>0</v>
      </c>
      <c r="BI1523" s="117"/>
      <c r="BJ1523" s="117"/>
      <c r="BK1523" s="168"/>
    </row>
    <row r="1524" spans="1:63" hidden="1" outlineLevel="1">
      <c r="A1524" t="s">
        <v>660</v>
      </c>
      <c r="B1524" s="9" t="s">
        <v>2938</v>
      </c>
      <c r="C1524" s="1">
        <f t="shared" si="436"/>
        <v>535</v>
      </c>
      <c r="D1524" s="7">
        <f t="shared" si="437"/>
        <v>1</v>
      </c>
      <c r="E1524" s="7">
        <f t="shared" si="438"/>
        <v>6</v>
      </c>
      <c r="F1524" s="7">
        <f t="shared" si="439"/>
        <v>3</v>
      </c>
      <c r="G1524" s="7">
        <f t="shared" si="449"/>
        <v>4</v>
      </c>
      <c r="H1524" s="49">
        <f t="shared" si="440"/>
        <v>128</v>
      </c>
      <c r="I1524" s="177">
        <f t="shared" si="441"/>
        <v>0.23925233644859814</v>
      </c>
      <c r="J1524" s="8"/>
      <c r="K1524" s="2">
        <f t="shared" si="442"/>
        <v>0.47476635514018689</v>
      </c>
      <c r="L1524" s="2">
        <f t="shared" si="443"/>
        <v>2.0560747663551402E-2</v>
      </c>
      <c r="M1524" s="2">
        <f t="shared" si="444"/>
        <v>0.18504672897196262</v>
      </c>
      <c r="N1524" s="2">
        <f t="shared" si="445"/>
        <v>4.2990654205607479E-2</v>
      </c>
      <c r="O1524" s="2">
        <f t="shared" si="446"/>
        <v>0.27663551401869163</v>
      </c>
      <c r="P1524" s="1">
        <v>254</v>
      </c>
      <c r="Q1524" s="1">
        <v>11</v>
      </c>
      <c r="R1524" s="1">
        <v>99</v>
      </c>
      <c r="S1524" s="1">
        <v>23</v>
      </c>
      <c r="T1524" s="1">
        <v>126</v>
      </c>
      <c r="U1524" s="1">
        <v>12</v>
      </c>
      <c r="V1524" s="1">
        <v>3</v>
      </c>
      <c r="W1524" s="1">
        <v>3</v>
      </c>
      <c r="X1524" s="1">
        <v>1</v>
      </c>
      <c r="Y1524" s="1"/>
      <c r="Z1524" s="1">
        <v>2</v>
      </c>
      <c r="AA1524" s="1"/>
      <c r="AB1524" s="1"/>
      <c r="AC1524" s="1"/>
      <c r="AD1524" s="1">
        <v>1</v>
      </c>
      <c r="AI1524" t="str">
        <f t="shared" si="455"/>
        <v>Stowe</v>
      </c>
      <c r="AJ1524" t="s">
        <v>1602</v>
      </c>
      <c r="AK1524" s="182">
        <v>1</v>
      </c>
      <c r="AL1524" s="7"/>
      <c r="AN1524" s="97">
        <v>50</v>
      </c>
      <c r="AO1524" s="99">
        <v>15</v>
      </c>
      <c r="AP1524" s="99">
        <v>40</v>
      </c>
      <c r="AQ1524" s="106">
        <v>70525</v>
      </c>
      <c r="AR1524" s="106">
        <f t="shared" si="447"/>
        <v>50015</v>
      </c>
      <c r="AS1524" s="9" t="s">
        <v>1711</v>
      </c>
      <c r="AT1524" s="109">
        <f t="shared" si="448"/>
        <v>5070525</v>
      </c>
      <c r="AW1524">
        <v>72.739999999999995</v>
      </c>
      <c r="AX1524">
        <v>7.0000000000000007E-2</v>
      </c>
      <c r="AY1524">
        <v>72.680000000000007</v>
      </c>
      <c r="BA1524" s="7">
        <f t="shared" si="450"/>
        <v>1</v>
      </c>
      <c r="BB1524" s="7">
        <f t="shared" si="451"/>
        <v>0</v>
      </c>
      <c r="BC1524" s="7">
        <f t="shared" si="452"/>
        <v>0</v>
      </c>
      <c r="BD1524" s="7">
        <f t="shared" si="453"/>
        <v>0</v>
      </c>
      <c r="BE1524" s="7">
        <f t="shared" si="454"/>
        <v>0</v>
      </c>
      <c r="BF1524" s="117"/>
      <c r="BG1524" s="1">
        <v>2</v>
      </c>
      <c r="BH1524" s="1">
        <v>0</v>
      </c>
      <c r="BI1524" s="117"/>
      <c r="BJ1524" s="117"/>
      <c r="BK1524" s="168"/>
    </row>
    <row r="1525" spans="1:63" hidden="1" outlineLevel="1">
      <c r="A1525" t="s">
        <v>2049</v>
      </c>
      <c r="B1525" s="9" t="s">
        <v>2938</v>
      </c>
      <c r="C1525" s="1">
        <f t="shared" ref="C1525:C1579" si="456">SUM(P1525:AG1525)</f>
        <v>88</v>
      </c>
      <c r="D1525" s="7">
        <f t="shared" ref="D1525:D1579" si="457">RANK(P1525,(P1525:AG1525))</f>
        <v>1</v>
      </c>
      <c r="E1525" s="7">
        <f t="shared" ref="E1525:E1579" si="458">RANK(Q1525,(P1525:AG1525))</f>
        <v>6</v>
      </c>
      <c r="F1525" s="7">
        <f t="shared" ref="F1525:F1579" si="459">IF(R1525&gt;0,RANK(R1525,(P1525:AG1525)),0)</f>
        <v>4</v>
      </c>
      <c r="G1525" s="7">
        <f t="shared" si="449"/>
        <v>3</v>
      </c>
      <c r="H1525" s="49">
        <f t="shared" ref="H1525:H1579" si="460">MAX(P1525:T1525)-LARGE(P1525:T1525,2)</f>
        <v>23</v>
      </c>
      <c r="I1525" s="177">
        <f t="shared" ref="I1525:I1579" si="461">H1525/C1525</f>
        <v>0.26136363636363635</v>
      </c>
      <c r="J1525" s="8"/>
      <c r="K1525" s="2">
        <f t="shared" ref="K1525:K1579" si="462">IF(C1525=0,"-",P1525/C1525)</f>
        <v>0.5</v>
      </c>
      <c r="L1525" s="2">
        <f t="shared" ref="L1525:L1579" si="463">IF(C1525=0,"-",Q1525/C1525)</f>
        <v>2.2727272727272728E-2</v>
      </c>
      <c r="M1525" s="2">
        <f t="shared" ref="M1525:M1579" si="464">IF(C1525=0,"-",R1525/C1525)</f>
        <v>6.8181818181818177E-2</v>
      </c>
      <c r="N1525" s="2">
        <f t="shared" ref="N1525:N1579" si="465">IF(C1525=0,"-",S1525/C1525)</f>
        <v>0.10227272727272728</v>
      </c>
      <c r="O1525" s="2">
        <f t="shared" ref="O1525:O1579" si="466">IF(C1525=0,"-",(1-K1525-L1525-M1525-N1525))</f>
        <v>0.30681818181818182</v>
      </c>
      <c r="P1525" s="1">
        <v>44</v>
      </c>
      <c r="Q1525" s="1">
        <v>2</v>
      </c>
      <c r="R1525" s="1">
        <v>6</v>
      </c>
      <c r="S1525" s="1">
        <v>9</v>
      </c>
      <c r="T1525" s="1">
        <v>21</v>
      </c>
      <c r="U1525" s="1">
        <v>2</v>
      </c>
      <c r="V1525" s="1">
        <v>0</v>
      </c>
      <c r="W1525" s="1">
        <v>0</v>
      </c>
      <c r="X1525" s="1">
        <v>0</v>
      </c>
      <c r="Y1525" s="1"/>
      <c r="Z1525" s="1">
        <v>3</v>
      </c>
      <c r="AA1525" s="1"/>
      <c r="AB1525" s="1"/>
      <c r="AC1525" s="1"/>
      <c r="AD1525" s="1">
        <v>1</v>
      </c>
      <c r="AI1525" t="str">
        <f t="shared" si="455"/>
        <v>Strafford</v>
      </c>
      <c r="AJ1525" t="s">
        <v>1412</v>
      </c>
      <c r="AK1525" s="182">
        <v>1</v>
      </c>
      <c r="AL1525" s="7"/>
      <c r="AN1525" s="97">
        <v>50</v>
      </c>
      <c r="AO1525" s="99">
        <v>17</v>
      </c>
      <c r="AP1525" s="99">
        <v>50</v>
      </c>
      <c r="AQ1525" s="106">
        <v>70675</v>
      </c>
      <c r="AR1525" s="106">
        <f t="shared" ref="AR1525:AR1578" si="467">AN1525*1000+AO1525</f>
        <v>50017</v>
      </c>
      <c r="AS1525" s="9" t="s">
        <v>1711</v>
      </c>
      <c r="AT1525" s="109">
        <f t="shared" ref="AT1525:AT1578" si="468">AN1525*100000+AQ1525</f>
        <v>5070675</v>
      </c>
      <c r="AW1525">
        <v>44.34</v>
      </c>
      <c r="AX1525">
        <v>0.11</v>
      </c>
      <c r="AY1525">
        <v>44.22</v>
      </c>
      <c r="BA1525" s="7">
        <f t="shared" si="450"/>
        <v>1</v>
      </c>
      <c r="BB1525" s="7">
        <f t="shared" si="451"/>
        <v>0</v>
      </c>
      <c r="BC1525" s="7">
        <f t="shared" si="452"/>
        <v>0</v>
      </c>
      <c r="BD1525" s="7">
        <f t="shared" si="453"/>
        <v>0</v>
      </c>
      <c r="BE1525" s="7">
        <f t="shared" si="454"/>
        <v>0</v>
      </c>
      <c r="BF1525" s="117"/>
      <c r="BG1525" s="1">
        <v>0</v>
      </c>
      <c r="BH1525" s="1">
        <v>0</v>
      </c>
      <c r="BI1525" s="117"/>
      <c r="BJ1525" s="117"/>
      <c r="BK1525" s="168"/>
    </row>
    <row r="1526" spans="1:63" hidden="1" outlineLevel="1">
      <c r="A1526" t="s">
        <v>3074</v>
      </c>
      <c r="B1526" s="9" t="s">
        <v>2938</v>
      </c>
      <c r="C1526" s="1">
        <f t="shared" si="456"/>
        <v>40</v>
      </c>
      <c r="D1526" s="7">
        <f t="shared" si="457"/>
        <v>2</v>
      </c>
      <c r="E1526" s="7">
        <f t="shared" si="458"/>
        <v>5</v>
      </c>
      <c r="F1526" s="7">
        <f t="shared" si="459"/>
        <v>3</v>
      </c>
      <c r="G1526" s="7">
        <f t="shared" si="449"/>
        <v>4</v>
      </c>
      <c r="H1526" s="49">
        <f t="shared" si="460"/>
        <v>7</v>
      </c>
      <c r="I1526" s="177">
        <f t="shared" si="461"/>
        <v>0.17499999999999999</v>
      </c>
      <c r="J1526" s="8"/>
      <c r="K1526" s="2">
        <f t="shared" si="462"/>
        <v>0.25</v>
      </c>
      <c r="L1526" s="2">
        <f t="shared" si="463"/>
        <v>2.5000000000000001E-2</v>
      </c>
      <c r="M1526" s="2">
        <f t="shared" si="464"/>
        <v>0.15</v>
      </c>
      <c r="N1526" s="2">
        <f t="shared" si="465"/>
        <v>7.4999999999999997E-2</v>
      </c>
      <c r="O1526" s="2">
        <f t="shared" si="466"/>
        <v>0.49999999999999994</v>
      </c>
      <c r="P1526" s="1">
        <v>10</v>
      </c>
      <c r="Q1526" s="1">
        <v>1</v>
      </c>
      <c r="R1526" s="1">
        <v>6</v>
      </c>
      <c r="S1526" s="1">
        <v>3</v>
      </c>
      <c r="T1526" s="1">
        <v>17</v>
      </c>
      <c r="U1526" s="1">
        <v>1</v>
      </c>
      <c r="V1526" s="1">
        <v>0</v>
      </c>
      <c r="W1526" s="1">
        <v>1</v>
      </c>
      <c r="X1526" s="1">
        <v>0</v>
      </c>
      <c r="Y1526" s="1"/>
      <c r="Z1526" s="1">
        <v>0</v>
      </c>
      <c r="AA1526" s="1"/>
      <c r="AB1526" s="1"/>
      <c r="AC1526" s="1"/>
      <c r="AD1526" s="1">
        <v>1</v>
      </c>
      <c r="AI1526" t="str">
        <f t="shared" si="455"/>
        <v>Stratton</v>
      </c>
      <c r="AJ1526" t="s">
        <v>2452</v>
      </c>
      <c r="AK1526" s="182">
        <v>1</v>
      </c>
      <c r="AL1526" s="7"/>
      <c r="AN1526" s="97">
        <v>50</v>
      </c>
      <c r="AO1526" s="99">
        <v>25</v>
      </c>
      <c r="AP1526" s="99">
        <v>75</v>
      </c>
      <c r="AQ1526" s="106">
        <v>70750</v>
      </c>
      <c r="AR1526" s="106">
        <f t="shared" si="467"/>
        <v>50025</v>
      </c>
      <c r="AS1526" s="9" t="s">
        <v>1711</v>
      </c>
      <c r="AT1526" s="109">
        <f t="shared" si="468"/>
        <v>5070750</v>
      </c>
      <c r="AW1526">
        <v>46.93</v>
      </c>
      <c r="AX1526">
        <v>0.54</v>
      </c>
      <c r="AY1526">
        <v>46.39</v>
      </c>
      <c r="BA1526" s="7">
        <f t="shared" si="450"/>
        <v>0</v>
      </c>
      <c r="BB1526" s="7">
        <f t="shared" si="451"/>
        <v>0</v>
      </c>
      <c r="BC1526" s="7">
        <f t="shared" si="452"/>
        <v>0</v>
      </c>
      <c r="BD1526" s="7">
        <f t="shared" si="453"/>
        <v>0</v>
      </c>
      <c r="BE1526" s="7">
        <f t="shared" si="454"/>
        <v>1</v>
      </c>
      <c r="BF1526" s="117"/>
      <c r="BG1526" s="1">
        <v>0</v>
      </c>
      <c r="BH1526" s="1">
        <v>0</v>
      </c>
      <c r="BI1526" s="117"/>
      <c r="BJ1526" s="117"/>
      <c r="BK1526" s="168"/>
    </row>
    <row r="1527" spans="1:63" hidden="1" outlineLevel="1">
      <c r="A1527" t="s">
        <v>1431</v>
      </c>
      <c r="B1527" s="9" t="s">
        <v>2938</v>
      </c>
      <c r="C1527" s="1">
        <f t="shared" si="456"/>
        <v>55</v>
      </c>
      <c r="D1527" s="7">
        <f t="shared" si="457"/>
        <v>2</v>
      </c>
      <c r="E1527" s="7">
        <f t="shared" si="458"/>
        <v>7</v>
      </c>
      <c r="F1527" s="7">
        <f t="shared" si="459"/>
        <v>4</v>
      </c>
      <c r="G1527" s="7">
        <f t="shared" si="449"/>
        <v>2</v>
      </c>
      <c r="H1527" s="49">
        <f t="shared" si="460"/>
        <v>12</v>
      </c>
      <c r="I1527" s="177">
        <f t="shared" si="461"/>
        <v>0.21818181818181817</v>
      </c>
      <c r="J1527" s="8"/>
      <c r="K1527" s="2">
        <f t="shared" si="462"/>
        <v>0.2</v>
      </c>
      <c r="L1527" s="2">
        <f t="shared" si="463"/>
        <v>0</v>
      </c>
      <c r="M1527" s="2">
        <f t="shared" si="464"/>
        <v>0.12727272727272726</v>
      </c>
      <c r="N1527" s="2">
        <f t="shared" si="465"/>
        <v>0.2</v>
      </c>
      <c r="O1527" s="2">
        <f t="shared" si="466"/>
        <v>0.47272727272727283</v>
      </c>
      <c r="P1527" s="1">
        <v>11</v>
      </c>
      <c r="Q1527" s="1">
        <v>0</v>
      </c>
      <c r="R1527" s="1">
        <v>7</v>
      </c>
      <c r="S1527" s="1">
        <v>11</v>
      </c>
      <c r="T1527" s="1">
        <v>23</v>
      </c>
      <c r="U1527" s="1">
        <v>2</v>
      </c>
      <c r="V1527" s="1">
        <v>1</v>
      </c>
      <c r="W1527" s="1">
        <v>0</v>
      </c>
      <c r="X1527" s="1">
        <v>0</v>
      </c>
      <c r="Y1527" s="1"/>
      <c r="Z1527" s="1">
        <v>0</v>
      </c>
      <c r="AA1527" s="1"/>
      <c r="AB1527" s="1"/>
      <c r="AC1527" s="1"/>
      <c r="AD1527" s="1">
        <v>0</v>
      </c>
      <c r="AI1527" t="str">
        <f t="shared" si="455"/>
        <v>Sudbury</v>
      </c>
      <c r="AJ1527" t="s">
        <v>831</v>
      </c>
      <c r="AK1527" s="182">
        <v>1</v>
      </c>
      <c r="AL1527" s="7"/>
      <c r="AN1527" s="97">
        <v>50</v>
      </c>
      <c r="AO1527" s="99">
        <v>21</v>
      </c>
      <c r="AP1527" s="99">
        <v>115</v>
      </c>
      <c r="AQ1527" s="106">
        <v>71050</v>
      </c>
      <c r="AR1527" s="106">
        <f t="shared" si="467"/>
        <v>50021</v>
      </c>
      <c r="AS1527" s="9" t="s">
        <v>1711</v>
      </c>
      <c r="AT1527" s="109">
        <f t="shared" si="468"/>
        <v>5071050</v>
      </c>
      <c r="AW1527">
        <v>22.2</v>
      </c>
      <c r="AX1527">
        <v>0.7</v>
      </c>
      <c r="AY1527">
        <v>21.5</v>
      </c>
      <c r="BA1527" s="7">
        <f t="shared" si="450"/>
        <v>0</v>
      </c>
      <c r="BB1527" s="7">
        <f t="shared" si="451"/>
        <v>0</v>
      </c>
      <c r="BC1527" s="7">
        <f t="shared" si="452"/>
        <v>0</v>
      </c>
      <c r="BD1527" s="7">
        <f t="shared" si="453"/>
        <v>0</v>
      </c>
      <c r="BE1527" s="7">
        <f t="shared" si="454"/>
        <v>1</v>
      </c>
      <c r="BF1527" s="117"/>
      <c r="BG1527" s="1">
        <v>1</v>
      </c>
      <c r="BH1527" s="1">
        <v>0</v>
      </c>
      <c r="BI1527" s="117"/>
      <c r="BJ1527" s="117"/>
      <c r="BK1527" s="168"/>
    </row>
    <row r="1528" spans="1:63" hidden="1" outlineLevel="1">
      <c r="A1528" t="s">
        <v>3075</v>
      </c>
      <c r="B1528" s="9" t="s">
        <v>2938</v>
      </c>
      <c r="C1528" s="1">
        <f t="shared" si="456"/>
        <v>108</v>
      </c>
      <c r="D1528" s="7">
        <f t="shared" si="457"/>
        <v>2</v>
      </c>
      <c r="E1528" s="7">
        <f t="shared" si="458"/>
        <v>7</v>
      </c>
      <c r="F1528" s="7">
        <f t="shared" si="459"/>
        <v>3</v>
      </c>
      <c r="G1528" s="7">
        <f t="shared" si="449"/>
        <v>4</v>
      </c>
      <c r="H1528" s="49">
        <f t="shared" si="460"/>
        <v>18</v>
      </c>
      <c r="I1528" s="177">
        <f t="shared" si="461"/>
        <v>0.16666666666666666</v>
      </c>
      <c r="J1528" s="8"/>
      <c r="K1528" s="2">
        <f t="shared" si="462"/>
        <v>0.22222222222222221</v>
      </c>
      <c r="L1528" s="2">
        <f t="shared" si="463"/>
        <v>9.2592592592592587E-3</v>
      </c>
      <c r="M1528" s="2">
        <f t="shared" si="464"/>
        <v>0.18518518518518517</v>
      </c>
      <c r="N1528" s="2">
        <f t="shared" si="465"/>
        <v>0.14814814814814814</v>
      </c>
      <c r="O1528" s="2">
        <f t="shared" si="466"/>
        <v>0.43518518518518512</v>
      </c>
      <c r="P1528" s="1">
        <v>24</v>
      </c>
      <c r="Q1528" s="1">
        <v>1</v>
      </c>
      <c r="R1528" s="1">
        <v>20</v>
      </c>
      <c r="S1528" s="1">
        <v>16</v>
      </c>
      <c r="T1528" s="1">
        <v>42</v>
      </c>
      <c r="U1528" s="1">
        <v>2</v>
      </c>
      <c r="V1528" s="1">
        <v>0</v>
      </c>
      <c r="W1528" s="1">
        <v>2</v>
      </c>
      <c r="X1528" s="1">
        <v>1</v>
      </c>
      <c r="Y1528" s="1"/>
      <c r="Z1528" s="1">
        <v>0</v>
      </c>
      <c r="AA1528" s="1"/>
      <c r="AB1528" s="1"/>
      <c r="AC1528" s="1"/>
      <c r="AD1528" s="1">
        <v>0</v>
      </c>
      <c r="AI1528" t="str">
        <f t="shared" si="455"/>
        <v>Sunderland</v>
      </c>
      <c r="AJ1528" t="s">
        <v>2063</v>
      </c>
      <c r="AK1528" s="182">
        <v>1</v>
      </c>
      <c r="AL1528" s="7"/>
      <c r="AN1528" s="97">
        <v>50</v>
      </c>
      <c r="AO1528" s="99">
        <v>3</v>
      </c>
      <c r="AP1528" s="99">
        <v>70</v>
      </c>
      <c r="AQ1528" s="106">
        <v>71425</v>
      </c>
      <c r="AR1528" s="106">
        <f t="shared" si="467"/>
        <v>50003</v>
      </c>
      <c r="AS1528" s="9" t="s">
        <v>1711</v>
      </c>
      <c r="AT1528" s="109">
        <f t="shared" si="468"/>
        <v>5071425</v>
      </c>
      <c r="AW1528">
        <v>45.65</v>
      </c>
      <c r="AX1528">
        <v>0.25</v>
      </c>
      <c r="AY1528">
        <v>45.4</v>
      </c>
      <c r="BA1528" s="7">
        <f t="shared" si="450"/>
        <v>0</v>
      </c>
      <c r="BB1528" s="7">
        <f t="shared" si="451"/>
        <v>0</v>
      </c>
      <c r="BC1528" s="7">
        <f t="shared" si="452"/>
        <v>0</v>
      </c>
      <c r="BD1528" s="7">
        <f t="shared" si="453"/>
        <v>0</v>
      </c>
      <c r="BE1528" s="7">
        <f t="shared" si="454"/>
        <v>1</v>
      </c>
      <c r="BF1528" s="117"/>
      <c r="BG1528" s="1">
        <v>1</v>
      </c>
      <c r="BH1528" s="1">
        <v>1</v>
      </c>
      <c r="BI1528" s="117"/>
      <c r="BJ1528" s="117"/>
      <c r="BK1528" s="168"/>
    </row>
    <row r="1529" spans="1:63" hidden="1" outlineLevel="1">
      <c r="A1529" t="s">
        <v>1005</v>
      </c>
      <c r="B1529" s="9" t="s">
        <v>2938</v>
      </c>
      <c r="C1529" s="1">
        <f t="shared" si="456"/>
        <v>89</v>
      </c>
      <c r="D1529" s="7">
        <f t="shared" si="457"/>
        <v>2</v>
      </c>
      <c r="E1529" s="7">
        <f t="shared" si="458"/>
        <v>9</v>
      </c>
      <c r="F1529" s="7">
        <f t="shared" si="459"/>
        <v>3</v>
      </c>
      <c r="G1529" s="7">
        <f t="shared" si="449"/>
        <v>4</v>
      </c>
      <c r="H1529" s="49">
        <f t="shared" si="460"/>
        <v>22</v>
      </c>
      <c r="I1529" s="177">
        <f t="shared" si="461"/>
        <v>0.24719101123595505</v>
      </c>
      <c r="J1529" s="8"/>
      <c r="K1529" s="2">
        <f t="shared" si="462"/>
        <v>0.2247191011235955</v>
      </c>
      <c r="L1529" s="2">
        <f t="shared" si="463"/>
        <v>0</v>
      </c>
      <c r="M1529" s="2">
        <f t="shared" si="464"/>
        <v>0.19101123595505617</v>
      </c>
      <c r="N1529" s="2">
        <f t="shared" si="465"/>
        <v>4.49438202247191E-2</v>
      </c>
      <c r="O1529" s="2">
        <f t="shared" si="466"/>
        <v>0.5393258426966292</v>
      </c>
      <c r="P1529" s="1">
        <v>20</v>
      </c>
      <c r="Q1529" s="1">
        <v>0</v>
      </c>
      <c r="R1529" s="1">
        <v>17</v>
      </c>
      <c r="S1529" s="1">
        <v>4</v>
      </c>
      <c r="T1529" s="1">
        <v>42</v>
      </c>
      <c r="U1529" s="1">
        <v>1</v>
      </c>
      <c r="V1529" s="1">
        <v>0</v>
      </c>
      <c r="W1529" s="1">
        <v>3</v>
      </c>
      <c r="X1529" s="1">
        <v>1</v>
      </c>
      <c r="Y1529" s="1"/>
      <c r="Z1529" s="1">
        <v>1</v>
      </c>
      <c r="AA1529" s="1"/>
      <c r="AB1529" s="1"/>
      <c r="AC1529" s="1"/>
      <c r="AD1529" s="1">
        <v>0</v>
      </c>
      <c r="AI1529" t="str">
        <f t="shared" si="455"/>
        <v>Sutton</v>
      </c>
      <c r="AJ1529" t="s">
        <v>1803</v>
      </c>
      <c r="AK1529" s="182">
        <v>1</v>
      </c>
      <c r="AL1529" s="7"/>
      <c r="AN1529" s="97">
        <v>50</v>
      </c>
      <c r="AO1529" s="99">
        <v>5</v>
      </c>
      <c r="AP1529" s="99">
        <v>70</v>
      </c>
      <c r="AQ1529" s="106">
        <v>71575</v>
      </c>
      <c r="AR1529" s="106">
        <f t="shared" si="467"/>
        <v>50005</v>
      </c>
      <c r="AS1529" s="9" t="s">
        <v>1711</v>
      </c>
      <c r="AT1529" s="109">
        <f t="shared" si="468"/>
        <v>5071575</v>
      </c>
      <c r="AW1529">
        <v>38.369999999999997</v>
      </c>
      <c r="AX1529">
        <v>0.11</v>
      </c>
      <c r="AY1529">
        <v>38.26</v>
      </c>
      <c r="BA1529" s="7">
        <f t="shared" si="450"/>
        <v>0</v>
      </c>
      <c r="BB1529" s="7">
        <f t="shared" si="451"/>
        <v>0</v>
      </c>
      <c r="BC1529" s="7">
        <f t="shared" si="452"/>
        <v>0</v>
      </c>
      <c r="BD1529" s="7">
        <f t="shared" si="453"/>
        <v>0</v>
      </c>
      <c r="BE1529" s="7">
        <f t="shared" si="454"/>
        <v>1</v>
      </c>
      <c r="BF1529" s="117"/>
      <c r="BG1529" s="1">
        <v>0</v>
      </c>
      <c r="BH1529" s="1">
        <v>1</v>
      </c>
      <c r="BI1529" s="117"/>
      <c r="BJ1529" s="117"/>
      <c r="BK1529" s="168"/>
    </row>
    <row r="1530" spans="1:63" hidden="1" outlineLevel="1">
      <c r="A1530" t="s">
        <v>2422</v>
      </c>
      <c r="B1530" s="9" t="s">
        <v>2938</v>
      </c>
      <c r="C1530" s="1">
        <f t="shared" si="456"/>
        <v>653</v>
      </c>
      <c r="D1530" s="7">
        <f t="shared" si="457"/>
        <v>2</v>
      </c>
      <c r="E1530" s="7">
        <f t="shared" si="458"/>
        <v>6</v>
      </c>
      <c r="F1530" s="7">
        <f t="shared" si="459"/>
        <v>3</v>
      </c>
      <c r="G1530" s="7">
        <f t="shared" ref="G1530:G1579" si="469">IF(S1530&gt;0,RANK(S1530,(P1530:AD1530)),0)</f>
        <v>4</v>
      </c>
      <c r="H1530" s="49">
        <f t="shared" si="460"/>
        <v>136</v>
      </c>
      <c r="I1530" s="177">
        <f t="shared" si="461"/>
        <v>0.20826952526799389</v>
      </c>
      <c r="J1530" s="8"/>
      <c r="K1530" s="2">
        <f t="shared" si="462"/>
        <v>0.21898928024502298</v>
      </c>
      <c r="L1530" s="2">
        <f t="shared" si="463"/>
        <v>2.2970903522205207E-2</v>
      </c>
      <c r="M1530" s="2">
        <f t="shared" si="464"/>
        <v>0.18836140888208269</v>
      </c>
      <c r="N1530" s="2">
        <f t="shared" si="465"/>
        <v>8.1163859111791734E-2</v>
      </c>
      <c r="O1530" s="2">
        <f t="shared" si="466"/>
        <v>0.48851454823889734</v>
      </c>
      <c r="P1530" s="1">
        <v>143</v>
      </c>
      <c r="Q1530" s="1">
        <v>15</v>
      </c>
      <c r="R1530" s="1">
        <v>123</v>
      </c>
      <c r="S1530" s="1">
        <v>53</v>
      </c>
      <c r="T1530" s="1">
        <v>279</v>
      </c>
      <c r="U1530" s="1">
        <v>23</v>
      </c>
      <c r="V1530" s="1">
        <v>0</v>
      </c>
      <c r="W1530" s="1">
        <v>3</v>
      </c>
      <c r="X1530" s="1">
        <v>5</v>
      </c>
      <c r="Y1530" s="1"/>
      <c r="Z1530" s="1">
        <v>7</v>
      </c>
      <c r="AA1530" s="1"/>
      <c r="AB1530" s="1"/>
      <c r="AC1530" s="1"/>
      <c r="AD1530" s="1">
        <v>2</v>
      </c>
      <c r="AI1530" t="str">
        <f t="shared" si="455"/>
        <v>Swanton</v>
      </c>
      <c r="AJ1530" t="s">
        <v>2409</v>
      </c>
      <c r="AK1530" s="182">
        <v>1</v>
      </c>
      <c r="AL1530" s="7"/>
      <c r="AN1530" s="97">
        <v>50</v>
      </c>
      <c r="AO1530" s="99">
        <v>11</v>
      </c>
      <c r="AP1530" s="99">
        <v>80</v>
      </c>
      <c r="AQ1530" s="106">
        <v>71725</v>
      </c>
      <c r="AR1530" s="106">
        <f t="shared" si="467"/>
        <v>50011</v>
      </c>
      <c r="AS1530" s="9" t="s">
        <v>1711</v>
      </c>
      <c r="AT1530" s="109">
        <f t="shared" si="468"/>
        <v>5071725</v>
      </c>
      <c r="AW1530">
        <v>61.66</v>
      </c>
      <c r="AX1530">
        <v>13.26</v>
      </c>
      <c r="AY1530">
        <v>48.41</v>
      </c>
      <c r="BA1530" s="7">
        <f t="shared" si="450"/>
        <v>0</v>
      </c>
      <c r="BB1530" s="7">
        <f t="shared" si="451"/>
        <v>0</v>
      </c>
      <c r="BC1530" s="7">
        <f t="shared" si="452"/>
        <v>0</v>
      </c>
      <c r="BD1530" s="7">
        <f t="shared" si="453"/>
        <v>0</v>
      </c>
      <c r="BE1530" s="7">
        <f t="shared" si="454"/>
        <v>1</v>
      </c>
      <c r="BF1530" s="117"/>
      <c r="BG1530" s="1">
        <v>2</v>
      </c>
      <c r="BH1530" s="1">
        <v>0</v>
      </c>
      <c r="BI1530" s="117"/>
      <c r="BJ1530" s="117"/>
      <c r="BK1530" s="168"/>
    </row>
    <row r="1531" spans="1:63" hidden="1" outlineLevel="1">
      <c r="A1531" t="s">
        <v>3094</v>
      </c>
      <c r="B1531" s="9" t="s">
        <v>2938</v>
      </c>
      <c r="C1531" s="1">
        <f t="shared" si="456"/>
        <v>239</v>
      </c>
      <c r="D1531" s="7">
        <f t="shared" si="457"/>
        <v>1</v>
      </c>
      <c r="E1531" s="7">
        <f t="shared" si="458"/>
        <v>6</v>
      </c>
      <c r="F1531" s="7">
        <f t="shared" si="459"/>
        <v>3</v>
      </c>
      <c r="G1531" s="7">
        <f t="shared" si="469"/>
        <v>4</v>
      </c>
      <c r="H1531" s="49">
        <f t="shared" si="460"/>
        <v>19</v>
      </c>
      <c r="I1531" s="177">
        <f t="shared" si="461"/>
        <v>7.9497907949790794E-2</v>
      </c>
      <c r="J1531" s="8"/>
      <c r="K1531" s="2">
        <f t="shared" si="462"/>
        <v>0.35983263598326359</v>
      </c>
      <c r="L1531" s="2">
        <f t="shared" si="463"/>
        <v>1.2552301255230125E-2</v>
      </c>
      <c r="M1531" s="2">
        <f t="shared" si="464"/>
        <v>0.16736401673640167</v>
      </c>
      <c r="N1531" s="2">
        <f t="shared" si="465"/>
        <v>0.13389121338912133</v>
      </c>
      <c r="O1531" s="2">
        <f t="shared" si="466"/>
        <v>0.32635983263598334</v>
      </c>
      <c r="P1531" s="1">
        <v>86</v>
      </c>
      <c r="Q1531" s="1">
        <v>3</v>
      </c>
      <c r="R1531" s="1">
        <v>40</v>
      </c>
      <c r="S1531" s="1">
        <v>32</v>
      </c>
      <c r="T1531" s="1">
        <v>67</v>
      </c>
      <c r="U1531" s="1">
        <v>5</v>
      </c>
      <c r="V1531" s="1">
        <v>1</v>
      </c>
      <c r="W1531" s="1">
        <v>1</v>
      </c>
      <c r="X1531" s="1">
        <v>2</v>
      </c>
      <c r="Y1531" s="1"/>
      <c r="Z1531" s="1">
        <v>1</v>
      </c>
      <c r="AA1531" s="1"/>
      <c r="AB1531" s="1"/>
      <c r="AC1531" s="1"/>
      <c r="AD1531" s="1">
        <v>1</v>
      </c>
      <c r="AI1531" t="str">
        <f t="shared" si="455"/>
        <v>Thetford</v>
      </c>
      <c r="AJ1531" t="s">
        <v>1412</v>
      </c>
      <c r="AK1531" s="182">
        <v>1</v>
      </c>
      <c r="AL1531" s="7"/>
      <c r="AN1531" s="97">
        <v>50</v>
      </c>
      <c r="AO1531" s="99">
        <v>17</v>
      </c>
      <c r="AP1531" s="99">
        <v>55</v>
      </c>
      <c r="AQ1531" s="106">
        <v>72400</v>
      </c>
      <c r="AR1531" s="106">
        <f t="shared" si="467"/>
        <v>50017</v>
      </c>
      <c r="AS1531" s="9" t="s">
        <v>1711</v>
      </c>
      <c r="AT1531" s="109">
        <f t="shared" si="468"/>
        <v>5072400</v>
      </c>
      <c r="AW1531">
        <v>44.16</v>
      </c>
      <c r="AX1531">
        <v>0.6</v>
      </c>
      <c r="AY1531">
        <v>43.56</v>
      </c>
      <c r="BA1531" s="7">
        <f t="shared" si="450"/>
        <v>1</v>
      </c>
      <c r="BB1531" s="7">
        <f t="shared" si="451"/>
        <v>0</v>
      </c>
      <c r="BC1531" s="7">
        <f t="shared" si="452"/>
        <v>0</v>
      </c>
      <c r="BD1531" s="7">
        <f t="shared" si="453"/>
        <v>0</v>
      </c>
      <c r="BE1531" s="7">
        <f t="shared" si="454"/>
        <v>0</v>
      </c>
      <c r="BF1531" s="117"/>
      <c r="BG1531" s="1">
        <v>2</v>
      </c>
      <c r="BH1531" s="1">
        <v>0</v>
      </c>
      <c r="BI1531" s="117"/>
      <c r="BJ1531" s="117"/>
      <c r="BK1531" s="168"/>
    </row>
    <row r="1532" spans="1:63" hidden="1" outlineLevel="1">
      <c r="A1532" t="s">
        <v>1434</v>
      </c>
      <c r="B1532" s="9" t="s">
        <v>2938</v>
      </c>
      <c r="C1532" s="1">
        <f t="shared" si="456"/>
        <v>96</v>
      </c>
      <c r="D1532" s="7">
        <f t="shared" si="457"/>
        <v>2</v>
      </c>
      <c r="E1532" s="7">
        <f t="shared" si="458"/>
        <v>6</v>
      </c>
      <c r="F1532" s="7">
        <f t="shared" si="459"/>
        <v>3</v>
      </c>
      <c r="G1532" s="7">
        <f t="shared" si="469"/>
        <v>4</v>
      </c>
      <c r="H1532" s="49">
        <f t="shared" si="460"/>
        <v>17</v>
      </c>
      <c r="I1532" s="177">
        <f t="shared" si="461"/>
        <v>0.17708333333333334</v>
      </c>
      <c r="J1532" s="8"/>
      <c r="K1532" s="2">
        <f t="shared" si="462"/>
        <v>0.22916666666666666</v>
      </c>
      <c r="L1532" s="2">
        <f t="shared" si="463"/>
        <v>0</v>
      </c>
      <c r="M1532" s="2">
        <f t="shared" si="464"/>
        <v>0.21875</v>
      </c>
      <c r="N1532" s="2">
        <f t="shared" si="465"/>
        <v>9.375E-2</v>
      </c>
      <c r="O1532" s="2">
        <f t="shared" si="466"/>
        <v>0.45833333333333337</v>
      </c>
      <c r="P1532" s="1">
        <v>22</v>
      </c>
      <c r="Q1532" s="1">
        <v>0</v>
      </c>
      <c r="R1532" s="1">
        <v>21</v>
      </c>
      <c r="S1532" s="1">
        <v>9</v>
      </c>
      <c r="T1532" s="1">
        <v>39</v>
      </c>
      <c r="U1532" s="1">
        <v>5</v>
      </c>
      <c r="V1532" s="1">
        <v>0</v>
      </c>
      <c r="W1532" s="1">
        <v>0</v>
      </c>
      <c r="X1532" s="1">
        <v>0</v>
      </c>
      <c r="Y1532" s="1"/>
      <c r="Z1532" s="1">
        <v>0</v>
      </c>
      <c r="AA1532" s="1"/>
      <c r="AB1532" s="1"/>
      <c r="AC1532" s="1"/>
      <c r="AD1532" s="1">
        <v>0</v>
      </c>
      <c r="AI1532" t="str">
        <f t="shared" si="455"/>
        <v>Tinmouth</v>
      </c>
      <c r="AJ1532" t="s">
        <v>831</v>
      </c>
      <c r="AK1532" s="182">
        <v>1</v>
      </c>
      <c r="AL1532" s="7"/>
      <c r="AN1532" s="97">
        <v>50</v>
      </c>
      <c r="AO1532" s="99">
        <v>21</v>
      </c>
      <c r="AP1532" s="99">
        <v>120</v>
      </c>
      <c r="AQ1532" s="106">
        <v>72925</v>
      </c>
      <c r="AR1532" s="106">
        <f t="shared" si="467"/>
        <v>50021</v>
      </c>
      <c r="AS1532" s="9" t="s">
        <v>1711</v>
      </c>
      <c r="AT1532" s="109">
        <f t="shared" si="468"/>
        <v>5072925</v>
      </c>
      <c r="AW1532">
        <v>28.41</v>
      </c>
      <c r="AX1532">
        <v>0.12</v>
      </c>
      <c r="AY1532">
        <v>28.28</v>
      </c>
      <c r="BA1532" s="7">
        <f t="shared" si="450"/>
        <v>0</v>
      </c>
      <c r="BB1532" s="7">
        <f t="shared" si="451"/>
        <v>0</v>
      </c>
      <c r="BC1532" s="7">
        <f t="shared" si="452"/>
        <v>0</v>
      </c>
      <c r="BD1532" s="7">
        <f t="shared" si="453"/>
        <v>0</v>
      </c>
      <c r="BE1532" s="7">
        <f t="shared" si="454"/>
        <v>1</v>
      </c>
      <c r="BF1532" s="117"/>
      <c r="BG1532" s="1">
        <v>0</v>
      </c>
      <c r="BH1532" s="1">
        <v>1</v>
      </c>
      <c r="BI1532" s="117"/>
      <c r="BJ1532" s="117"/>
      <c r="BK1532" s="168"/>
    </row>
    <row r="1533" spans="1:63" hidden="1" outlineLevel="1">
      <c r="A1533" t="s">
        <v>939</v>
      </c>
      <c r="B1533" s="9" t="s">
        <v>2938</v>
      </c>
      <c r="C1533" s="1">
        <f t="shared" si="456"/>
        <v>100</v>
      </c>
      <c r="D1533" s="7">
        <f t="shared" si="457"/>
        <v>2</v>
      </c>
      <c r="E1533" s="7">
        <f t="shared" si="458"/>
        <v>6</v>
      </c>
      <c r="F1533" s="7">
        <f t="shared" si="459"/>
        <v>3</v>
      </c>
      <c r="G1533" s="7">
        <f t="shared" si="469"/>
        <v>4</v>
      </c>
      <c r="H1533" s="49">
        <f t="shared" si="460"/>
        <v>13</v>
      </c>
      <c r="I1533" s="177">
        <f t="shared" si="461"/>
        <v>0.13</v>
      </c>
      <c r="J1533" s="8"/>
      <c r="K1533" s="2">
        <f t="shared" si="462"/>
        <v>0.28000000000000003</v>
      </c>
      <c r="L1533" s="2">
        <f t="shared" si="463"/>
        <v>0.01</v>
      </c>
      <c r="M1533" s="2">
        <f t="shared" si="464"/>
        <v>0.17</v>
      </c>
      <c r="N1533" s="2">
        <f t="shared" si="465"/>
        <v>7.0000000000000007E-2</v>
      </c>
      <c r="O1533" s="2">
        <f t="shared" si="466"/>
        <v>0.46999999999999992</v>
      </c>
      <c r="P1533" s="1">
        <v>28</v>
      </c>
      <c r="Q1533" s="1">
        <v>1</v>
      </c>
      <c r="R1533" s="1">
        <v>17</v>
      </c>
      <c r="S1533" s="1">
        <v>7</v>
      </c>
      <c r="T1533" s="1">
        <v>41</v>
      </c>
      <c r="U1533" s="1">
        <v>5</v>
      </c>
      <c r="V1533" s="1">
        <v>0</v>
      </c>
      <c r="W1533" s="1">
        <v>0</v>
      </c>
      <c r="X1533" s="1">
        <v>0</v>
      </c>
      <c r="Y1533" s="1"/>
      <c r="Z1533" s="1">
        <v>1</v>
      </c>
      <c r="AA1533" s="1"/>
      <c r="AB1533" s="1"/>
      <c r="AC1533" s="1"/>
      <c r="AD1533" s="1">
        <v>0</v>
      </c>
      <c r="AI1533" t="str">
        <f t="shared" si="455"/>
        <v>Topsham</v>
      </c>
      <c r="AJ1533" t="s">
        <v>1412</v>
      </c>
      <c r="AK1533" s="182">
        <v>1</v>
      </c>
      <c r="AL1533" s="7"/>
      <c r="AN1533" s="97">
        <v>50</v>
      </c>
      <c r="AO1533" s="99">
        <v>17</v>
      </c>
      <c r="AP1533" s="99">
        <v>60</v>
      </c>
      <c r="AQ1533" s="106">
        <v>73075</v>
      </c>
      <c r="AR1533" s="106">
        <f t="shared" si="467"/>
        <v>50017</v>
      </c>
      <c r="AS1533" s="9" t="s">
        <v>1711</v>
      </c>
      <c r="AT1533" s="109">
        <f t="shared" si="468"/>
        <v>5073075</v>
      </c>
      <c r="AW1533">
        <v>48.98</v>
      </c>
      <c r="AX1533">
        <v>0.05</v>
      </c>
      <c r="AY1533">
        <v>48.93</v>
      </c>
      <c r="BA1533" s="7">
        <f t="shared" si="450"/>
        <v>0</v>
      </c>
      <c r="BB1533" s="7">
        <f t="shared" si="451"/>
        <v>0</v>
      </c>
      <c r="BC1533" s="7">
        <f t="shared" si="452"/>
        <v>0</v>
      </c>
      <c r="BD1533" s="7">
        <f t="shared" si="453"/>
        <v>0</v>
      </c>
      <c r="BE1533" s="7">
        <f t="shared" si="454"/>
        <v>1</v>
      </c>
      <c r="BF1533" s="117"/>
      <c r="BG1533" s="1">
        <v>0</v>
      </c>
      <c r="BH1533" s="1">
        <v>0</v>
      </c>
      <c r="BI1533" s="117"/>
      <c r="BJ1533" s="117"/>
      <c r="BK1533" s="168"/>
    </row>
    <row r="1534" spans="1:63" hidden="1" outlineLevel="1">
      <c r="A1534" t="s">
        <v>2798</v>
      </c>
      <c r="B1534" s="9" t="s">
        <v>2938</v>
      </c>
      <c r="C1534" s="1">
        <f t="shared" si="456"/>
        <v>110</v>
      </c>
      <c r="D1534" s="7">
        <f t="shared" si="457"/>
        <v>3</v>
      </c>
      <c r="E1534" s="7">
        <f t="shared" si="458"/>
        <v>6</v>
      </c>
      <c r="F1534" s="7">
        <f t="shared" si="459"/>
        <v>2</v>
      </c>
      <c r="G1534" s="7">
        <f t="shared" si="469"/>
        <v>4</v>
      </c>
      <c r="H1534" s="49">
        <f t="shared" si="460"/>
        <v>5</v>
      </c>
      <c r="I1534" s="177">
        <f t="shared" si="461"/>
        <v>4.5454545454545456E-2</v>
      </c>
      <c r="J1534" s="8"/>
      <c r="K1534" s="2">
        <f t="shared" si="462"/>
        <v>0.18181818181818182</v>
      </c>
      <c r="L1534" s="2">
        <f t="shared" si="463"/>
        <v>3.6363636363636362E-2</v>
      </c>
      <c r="M1534" s="2">
        <f t="shared" si="464"/>
        <v>0.23636363636363636</v>
      </c>
      <c r="N1534" s="2">
        <f t="shared" si="465"/>
        <v>0.11818181818181818</v>
      </c>
      <c r="O1534" s="2">
        <f t="shared" si="466"/>
        <v>0.42727272727272725</v>
      </c>
      <c r="P1534" s="1">
        <v>20</v>
      </c>
      <c r="Q1534" s="1">
        <v>4</v>
      </c>
      <c r="R1534" s="1">
        <v>26</v>
      </c>
      <c r="S1534" s="1">
        <v>13</v>
      </c>
      <c r="T1534" s="1">
        <v>31</v>
      </c>
      <c r="U1534" s="1">
        <v>10</v>
      </c>
      <c r="V1534" s="1">
        <v>1</v>
      </c>
      <c r="W1534" s="1">
        <v>3</v>
      </c>
      <c r="X1534" s="1">
        <v>2</v>
      </c>
      <c r="Y1534" s="1"/>
      <c r="Z1534" s="1">
        <v>0</v>
      </c>
      <c r="AA1534" s="1"/>
      <c r="AB1534" s="1"/>
      <c r="AC1534" s="1"/>
      <c r="AD1534" s="1">
        <v>0</v>
      </c>
      <c r="AI1534" t="str">
        <f t="shared" si="455"/>
        <v>Townshend</v>
      </c>
      <c r="AJ1534" t="s">
        <v>2452</v>
      </c>
      <c r="AK1534" s="182">
        <v>1</v>
      </c>
      <c r="AL1534" s="7"/>
      <c r="AN1534" s="97">
        <v>50</v>
      </c>
      <c r="AO1534" s="99">
        <v>25</v>
      </c>
      <c r="AP1534" s="99">
        <v>80</v>
      </c>
      <c r="AQ1534" s="106">
        <v>73300</v>
      </c>
      <c r="AR1534" s="106">
        <f t="shared" si="467"/>
        <v>50025</v>
      </c>
      <c r="AS1534" s="9" t="s">
        <v>1711</v>
      </c>
      <c r="AT1534" s="109">
        <f t="shared" si="468"/>
        <v>5073300</v>
      </c>
      <c r="AW1534">
        <v>42.78</v>
      </c>
      <c r="AX1534">
        <v>0.06</v>
      </c>
      <c r="AY1534">
        <v>42.72</v>
      </c>
      <c r="BA1534" s="7">
        <f t="shared" si="450"/>
        <v>0</v>
      </c>
      <c r="BB1534" s="7">
        <f t="shared" si="451"/>
        <v>0</v>
      </c>
      <c r="BC1534" s="7">
        <f t="shared" si="452"/>
        <v>0</v>
      </c>
      <c r="BD1534" s="7">
        <f t="shared" si="453"/>
        <v>0</v>
      </c>
      <c r="BE1534" s="7">
        <f t="shared" si="454"/>
        <v>1</v>
      </c>
      <c r="BF1534" s="117"/>
      <c r="BG1534" s="1">
        <v>2</v>
      </c>
      <c r="BH1534" s="1">
        <v>2</v>
      </c>
      <c r="BI1534" s="117"/>
      <c r="BJ1534" s="117"/>
      <c r="BK1534" s="168"/>
    </row>
    <row r="1535" spans="1:63" hidden="1" outlineLevel="1">
      <c r="A1535" t="s">
        <v>450</v>
      </c>
      <c r="B1535" s="9" t="s">
        <v>2938</v>
      </c>
      <c r="C1535" s="1">
        <f t="shared" si="456"/>
        <v>111</v>
      </c>
      <c r="D1535" s="7">
        <f t="shared" si="457"/>
        <v>2</v>
      </c>
      <c r="E1535" s="7">
        <f t="shared" si="458"/>
        <v>6</v>
      </c>
      <c r="F1535" s="7">
        <f t="shared" si="459"/>
        <v>3</v>
      </c>
      <c r="G1535" s="7">
        <f t="shared" si="469"/>
        <v>4</v>
      </c>
      <c r="H1535" s="49">
        <f t="shared" si="460"/>
        <v>17</v>
      </c>
      <c r="I1535" s="177">
        <f t="shared" si="461"/>
        <v>0.15315315315315314</v>
      </c>
      <c r="J1535" s="8"/>
      <c r="K1535" s="2">
        <f t="shared" si="462"/>
        <v>0.22522522522522523</v>
      </c>
      <c r="L1535" s="2">
        <f t="shared" si="463"/>
        <v>1.8018018018018018E-2</v>
      </c>
      <c r="M1535" s="2">
        <f t="shared" si="464"/>
        <v>0.17117117117117117</v>
      </c>
      <c r="N1535" s="2">
        <f t="shared" si="465"/>
        <v>9.90990990990991E-2</v>
      </c>
      <c r="O1535" s="2">
        <f t="shared" si="466"/>
        <v>0.4864864864864864</v>
      </c>
      <c r="P1535" s="1">
        <v>25</v>
      </c>
      <c r="Q1535" s="1">
        <v>2</v>
      </c>
      <c r="R1535" s="1">
        <v>19</v>
      </c>
      <c r="S1535" s="1">
        <v>11</v>
      </c>
      <c r="T1535" s="1">
        <v>42</v>
      </c>
      <c r="U1535" s="1">
        <v>9</v>
      </c>
      <c r="V1535" s="1">
        <v>0</v>
      </c>
      <c r="W1535" s="1">
        <v>0</v>
      </c>
      <c r="X1535" s="1">
        <v>1</v>
      </c>
      <c r="Y1535" s="1"/>
      <c r="Z1535" s="1">
        <v>2</v>
      </c>
      <c r="AA1535" s="1"/>
      <c r="AB1535" s="1"/>
      <c r="AC1535" s="1"/>
      <c r="AD1535" s="1">
        <v>0</v>
      </c>
      <c r="AI1535" t="str">
        <f t="shared" si="455"/>
        <v>Troy</v>
      </c>
      <c r="AJ1535" t="s">
        <v>2168</v>
      </c>
      <c r="AK1535" s="182">
        <v>1</v>
      </c>
      <c r="AL1535" s="7"/>
      <c r="AN1535" s="97">
        <v>50</v>
      </c>
      <c r="AO1535" s="99">
        <v>19</v>
      </c>
      <c r="AP1535" s="99">
        <v>85</v>
      </c>
      <c r="AQ1535" s="106">
        <v>73525</v>
      </c>
      <c r="AR1535" s="106">
        <f t="shared" si="467"/>
        <v>50019</v>
      </c>
      <c r="AS1535" s="9" t="s">
        <v>1711</v>
      </c>
      <c r="AT1535" s="109">
        <f t="shared" si="468"/>
        <v>5073525</v>
      </c>
      <c r="AW1535">
        <v>36.06</v>
      </c>
      <c r="AX1535">
        <v>0</v>
      </c>
      <c r="AY1535">
        <v>36.06</v>
      </c>
      <c r="BA1535" s="7">
        <f t="shared" si="450"/>
        <v>0</v>
      </c>
      <c r="BB1535" s="7">
        <f t="shared" si="451"/>
        <v>0</v>
      </c>
      <c r="BC1535" s="7">
        <f t="shared" si="452"/>
        <v>0</v>
      </c>
      <c r="BD1535" s="7">
        <f t="shared" si="453"/>
        <v>0</v>
      </c>
      <c r="BE1535" s="7">
        <f t="shared" si="454"/>
        <v>1</v>
      </c>
      <c r="BF1535" s="117"/>
      <c r="BG1535" s="1">
        <v>0</v>
      </c>
      <c r="BH1535" s="1">
        <v>0</v>
      </c>
      <c r="BI1535" s="117"/>
      <c r="BJ1535" s="117"/>
      <c r="BK1535" s="168"/>
    </row>
    <row r="1536" spans="1:63" hidden="1" outlineLevel="1">
      <c r="A1536" t="s">
        <v>2616</v>
      </c>
      <c r="B1536" s="9" t="s">
        <v>2938</v>
      </c>
      <c r="C1536" s="1">
        <f t="shared" si="456"/>
        <v>114</v>
      </c>
      <c r="D1536" s="7">
        <f t="shared" si="457"/>
        <v>2</v>
      </c>
      <c r="E1536" s="7">
        <f t="shared" si="458"/>
        <v>6</v>
      </c>
      <c r="F1536" s="7">
        <f t="shared" si="459"/>
        <v>3</v>
      </c>
      <c r="G1536" s="7">
        <f t="shared" si="469"/>
        <v>5</v>
      </c>
      <c r="H1536" s="49">
        <f t="shared" si="460"/>
        <v>5</v>
      </c>
      <c r="I1536" s="177">
        <f t="shared" si="461"/>
        <v>4.3859649122807015E-2</v>
      </c>
      <c r="J1536" s="8"/>
      <c r="K1536" s="2">
        <f t="shared" si="462"/>
        <v>0.31578947368421051</v>
      </c>
      <c r="L1536" s="2">
        <f t="shared" si="463"/>
        <v>1.7543859649122806E-2</v>
      </c>
      <c r="M1536" s="2">
        <f t="shared" si="464"/>
        <v>0.13157894736842105</v>
      </c>
      <c r="N1536" s="2">
        <f t="shared" si="465"/>
        <v>7.0175438596491224E-2</v>
      </c>
      <c r="O1536" s="2">
        <f t="shared" si="466"/>
        <v>0.4649122807017545</v>
      </c>
      <c r="P1536" s="1">
        <v>36</v>
      </c>
      <c r="Q1536" s="1">
        <v>2</v>
      </c>
      <c r="R1536" s="1">
        <v>15</v>
      </c>
      <c r="S1536" s="1">
        <v>8</v>
      </c>
      <c r="T1536" s="1">
        <v>41</v>
      </c>
      <c r="U1536" s="1">
        <v>11</v>
      </c>
      <c r="V1536" s="1">
        <v>0</v>
      </c>
      <c r="W1536" s="1">
        <v>0</v>
      </c>
      <c r="X1536" s="1">
        <v>0</v>
      </c>
      <c r="Y1536" s="1"/>
      <c r="Z1536" s="1">
        <v>1</v>
      </c>
      <c r="AA1536" s="1"/>
      <c r="AB1536" s="1"/>
      <c r="AC1536" s="1"/>
      <c r="AD1536" s="1">
        <v>0</v>
      </c>
      <c r="AI1536" t="str">
        <f t="shared" si="455"/>
        <v>Tunbridge</v>
      </c>
      <c r="AJ1536" t="s">
        <v>1412</v>
      </c>
      <c r="AK1536" s="182">
        <v>1</v>
      </c>
      <c r="AL1536" s="7"/>
      <c r="AN1536" s="97">
        <v>50</v>
      </c>
      <c r="AO1536" s="99">
        <v>17</v>
      </c>
      <c r="AP1536" s="99">
        <v>65</v>
      </c>
      <c r="AQ1536" s="106">
        <v>73675</v>
      </c>
      <c r="AR1536" s="106">
        <f t="shared" si="467"/>
        <v>50017</v>
      </c>
      <c r="AS1536" s="9" t="s">
        <v>1711</v>
      </c>
      <c r="AT1536" s="109">
        <f t="shared" si="468"/>
        <v>5073675</v>
      </c>
      <c r="AW1536">
        <v>44.76</v>
      </c>
      <c r="AX1536">
        <v>0.02</v>
      </c>
      <c r="AY1536">
        <v>44.73</v>
      </c>
      <c r="BA1536" s="7">
        <f t="shared" si="450"/>
        <v>0</v>
      </c>
      <c r="BB1536" s="7">
        <f t="shared" si="451"/>
        <v>0</v>
      </c>
      <c r="BC1536" s="7">
        <f t="shared" si="452"/>
        <v>0</v>
      </c>
      <c r="BD1536" s="7">
        <f t="shared" si="453"/>
        <v>0</v>
      </c>
      <c r="BE1536" s="7">
        <f t="shared" si="454"/>
        <v>1</v>
      </c>
      <c r="BF1536" s="117"/>
      <c r="BG1536" s="1">
        <v>0</v>
      </c>
      <c r="BH1536" s="1">
        <v>0</v>
      </c>
      <c r="BI1536" s="117"/>
      <c r="BJ1536" s="117"/>
      <c r="BK1536" s="168"/>
    </row>
    <row r="1537" spans="1:63" hidden="1" outlineLevel="1">
      <c r="A1537" t="s">
        <v>574</v>
      </c>
      <c r="B1537" s="9" t="s">
        <v>2938</v>
      </c>
      <c r="C1537" s="1">
        <f t="shared" si="456"/>
        <v>370</v>
      </c>
      <c r="D1537" s="7">
        <f t="shared" si="457"/>
        <v>1</v>
      </c>
      <c r="E1537" s="7">
        <f t="shared" si="458"/>
        <v>6</v>
      </c>
      <c r="F1537" s="7">
        <f t="shared" si="459"/>
        <v>2</v>
      </c>
      <c r="G1537" s="7">
        <f t="shared" si="469"/>
        <v>4</v>
      </c>
      <c r="H1537" s="49">
        <f t="shared" si="460"/>
        <v>28</v>
      </c>
      <c r="I1537" s="177">
        <f t="shared" si="461"/>
        <v>7.567567567567568E-2</v>
      </c>
      <c r="J1537" s="8"/>
      <c r="K1537" s="2">
        <f t="shared" si="462"/>
        <v>0.31351351351351353</v>
      </c>
      <c r="L1537" s="2">
        <f t="shared" si="463"/>
        <v>2.7027027027027029E-2</v>
      </c>
      <c r="M1537" s="2">
        <f t="shared" si="464"/>
        <v>0.23783783783783785</v>
      </c>
      <c r="N1537" s="2">
        <f t="shared" si="465"/>
        <v>0.10270270270270271</v>
      </c>
      <c r="O1537" s="2">
        <f t="shared" si="466"/>
        <v>0.31891891891891883</v>
      </c>
      <c r="P1537" s="1">
        <v>116</v>
      </c>
      <c r="Q1537" s="1">
        <v>10</v>
      </c>
      <c r="R1537" s="1">
        <v>88</v>
      </c>
      <c r="S1537" s="1">
        <v>38</v>
      </c>
      <c r="T1537" s="1">
        <v>86</v>
      </c>
      <c r="U1537" s="1">
        <v>26</v>
      </c>
      <c r="V1537" s="1">
        <v>1</v>
      </c>
      <c r="W1537" s="1">
        <v>3</v>
      </c>
      <c r="X1537" s="1">
        <v>2</v>
      </c>
      <c r="Y1537" s="1"/>
      <c r="Z1537" s="1">
        <v>0</v>
      </c>
      <c r="AA1537" s="1"/>
      <c r="AB1537" s="1"/>
      <c r="AC1537" s="1"/>
      <c r="AD1537" s="1">
        <v>0</v>
      </c>
      <c r="AI1537" t="str">
        <f t="shared" si="455"/>
        <v>Underhill</v>
      </c>
      <c r="AJ1537" t="s">
        <v>1847</v>
      </c>
      <c r="AK1537" s="182">
        <v>1</v>
      </c>
      <c r="AL1537" s="7"/>
      <c r="AN1537" s="97">
        <v>50</v>
      </c>
      <c r="AO1537" s="99">
        <v>7</v>
      </c>
      <c r="AP1537" s="99">
        <v>75</v>
      </c>
      <c r="AQ1537" s="106">
        <v>73975</v>
      </c>
      <c r="AR1537" s="106">
        <f t="shared" si="467"/>
        <v>50007</v>
      </c>
      <c r="AS1537" s="9" t="s">
        <v>1711</v>
      </c>
      <c r="AT1537" s="109">
        <f t="shared" si="468"/>
        <v>5073975</v>
      </c>
      <c r="AW1537">
        <v>51.4</v>
      </c>
      <c r="AX1537">
        <v>0.05</v>
      </c>
      <c r="AY1537">
        <v>51.35</v>
      </c>
      <c r="BA1537" s="7">
        <f t="shared" si="450"/>
        <v>1</v>
      </c>
      <c r="BB1537" s="7">
        <f t="shared" si="451"/>
        <v>0</v>
      </c>
      <c r="BC1537" s="7">
        <f t="shared" si="452"/>
        <v>0</v>
      </c>
      <c r="BD1537" s="7">
        <f t="shared" si="453"/>
        <v>0</v>
      </c>
      <c r="BE1537" s="7">
        <f t="shared" si="454"/>
        <v>0</v>
      </c>
      <c r="BF1537" s="117"/>
      <c r="BG1537" s="1">
        <v>1</v>
      </c>
      <c r="BH1537" s="1">
        <v>1</v>
      </c>
      <c r="BI1537" s="117"/>
      <c r="BJ1537" s="117"/>
      <c r="BK1537" s="168"/>
    </row>
    <row r="1538" spans="1:63" hidden="1" outlineLevel="1">
      <c r="A1538" t="s">
        <v>374</v>
      </c>
      <c r="B1538" s="9" t="s">
        <v>2938</v>
      </c>
      <c r="C1538" s="1">
        <f t="shared" si="456"/>
        <v>257</v>
      </c>
      <c r="D1538" s="7">
        <f t="shared" si="457"/>
        <v>1</v>
      </c>
      <c r="E1538" s="7">
        <f t="shared" si="458"/>
        <v>6</v>
      </c>
      <c r="F1538" s="7">
        <f t="shared" si="459"/>
        <v>3</v>
      </c>
      <c r="G1538" s="7">
        <f t="shared" si="469"/>
        <v>4</v>
      </c>
      <c r="H1538" s="49">
        <f t="shared" si="460"/>
        <v>12</v>
      </c>
      <c r="I1538" s="177">
        <f t="shared" si="461"/>
        <v>4.6692607003891051E-2</v>
      </c>
      <c r="J1538" s="8"/>
      <c r="K1538" s="2">
        <f t="shared" si="462"/>
        <v>0.32295719844357978</v>
      </c>
      <c r="L1538" s="2">
        <f t="shared" si="463"/>
        <v>1.556420233463035E-2</v>
      </c>
      <c r="M1538" s="2">
        <f t="shared" si="464"/>
        <v>0.19066147859922178</v>
      </c>
      <c r="N1538" s="2">
        <f t="shared" si="465"/>
        <v>0.10116731517509728</v>
      </c>
      <c r="O1538" s="2">
        <f t="shared" si="466"/>
        <v>0.36964980544747095</v>
      </c>
      <c r="P1538" s="1">
        <v>83</v>
      </c>
      <c r="Q1538" s="1">
        <v>4</v>
      </c>
      <c r="R1538" s="1">
        <v>49</v>
      </c>
      <c r="S1538" s="1">
        <v>26</v>
      </c>
      <c r="T1538" s="1">
        <v>71</v>
      </c>
      <c r="U1538" s="1">
        <v>16</v>
      </c>
      <c r="V1538" s="1">
        <v>0</v>
      </c>
      <c r="W1538" s="1">
        <v>1</v>
      </c>
      <c r="X1538" s="1">
        <v>4</v>
      </c>
      <c r="Y1538" s="1"/>
      <c r="Z1538" s="1">
        <v>3</v>
      </c>
      <c r="AA1538" s="1"/>
      <c r="AB1538" s="1"/>
      <c r="AC1538" s="1"/>
      <c r="AD1538" s="1">
        <v>0</v>
      </c>
      <c r="AI1538" t="str">
        <f t="shared" si="455"/>
        <v>Vergennes</v>
      </c>
      <c r="AJ1538" t="s">
        <v>1826</v>
      </c>
      <c r="AK1538" s="182">
        <v>1</v>
      </c>
      <c r="AL1538" s="7"/>
      <c r="AN1538" s="97">
        <v>50</v>
      </c>
      <c r="AO1538" s="99">
        <v>1</v>
      </c>
      <c r="AP1538" s="99">
        <v>100</v>
      </c>
      <c r="AQ1538" s="106">
        <v>74650</v>
      </c>
      <c r="AR1538" s="106">
        <f t="shared" si="467"/>
        <v>50001</v>
      </c>
      <c r="AS1538" s="9" t="s">
        <v>1029</v>
      </c>
      <c r="AT1538" s="109">
        <f t="shared" si="468"/>
        <v>5074650</v>
      </c>
      <c r="AW1538">
        <v>2.5</v>
      </c>
      <c r="AX1538">
        <v>0.1</v>
      </c>
      <c r="AY1538">
        <v>2.4</v>
      </c>
      <c r="BA1538" s="7">
        <f t="shared" si="450"/>
        <v>1</v>
      </c>
      <c r="BB1538" s="7">
        <f t="shared" si="451"/>
        <v>0</v>
      </c>
      <c r="BC1538" s="7">
        <f t="shared" si="452"/>
        <v>0</v>
      </c>
      <c r="BD1538" s="7">
        <f t="shared" si="453"/>
        <v>0</v>
      </c>
      <c r="BE1538" s="7">
        <f t="shared" si="454"/>
        <v>0</v>
      </c>
      <c r="BF1538" s="117"/>
      <c r="BG1538" s="1">
        <v>0</v>
      </c>
      <c r="BH1538" s="1">
        <v>0</v>
      </c>
      <c r="BI1538" s="117"/>
      <c r="BJ1538" s="117"/>
      <c r="BK1538" s="168"/>
    </row>
    <row r="1539" spans="1:63" hidden="1" outlineLevel="1">
      <c r="A1539" t="s">
        <v>457</v>
      </c>
      <c r="B1539" s="9" t="s">
        <v>2938</v>
      </c>
      <c r="C1539" s="1">
        <f t="shared" si="456"/>
        <v>432</v>
      </c>
      <c r="D1539" s="7">
        <f t="shared" si="457"/>
        <v>3</v>
      </c>
      <c r="E1539" s="7">
        <f t="shared" si="458"/>
        <v>6</v>
      </c>
      <c r="F1539" s="7">
        <f t="shared" si="459"/>
        <v>2</v>
      </c>
      <c r="G1539" s="7">
        <f t="shared" si="469"/>
        <v>4</v>
      </c>
      <c r="H1539" s="49">
        <f t="shared" si="460"/>
        <v>66</v>
      </c>
      <c r="I1539" s="177">
        <f t="shared" si="461"/>
        <v>0.15277777777777779</v>
      </c>
      <c r="J1539" s="8"/>
      <c r="K1539" s="2">
        <f t="shared" si="462"/>
        <v>0.15509259259259259</v>
      </c>
      <c r="L1539" s="2">
        <f t="shared" si="463"/>
        <v>3.4722222222222224E-2</v>
      </c>
      <c r="M1539" s="2">
        <f t="shared" si="464"/>
        <v>0.19444444444444445</v>
      </c>
      <c r="N1539" s="2">
        <f t="shared" si="465"/>
        <v>0.12962962962962962</v>
      </c>
      <c r="O1539" s="2">
        <f t="shared" si="466"/>
        <v>0.48611111111111116</v>
      </c>
      <c r="P1539" s="1">
        <v>67</v>
      </c>
      <c r="Q1539" s="1">
        <v>15</v>
      </c>
      <c r="R1539" s="1">
        <v>84</v>
      </c>
      <c r="S1539" s="1">
        <v>56</v>
      </c>
      <c r="T1539" s="1">
        <v>150</v>
      </c>
      <c r="U1539" s="1">
        <v>54</v>
      </c>
      <c r="V1539" s="1">
        <v>3</v>
      </c>
      <c r="W1539" s="1">
        <v>1</v>
      </c>
      <c r="X1539" s="1">
        <v>2</v>
      </c>
      <c r="Y1539" s="1"/>
      <c r="Z1539" s="1">
        <v>0</v>
      </c>
      <c r="AA1539" s="1"/>
      <c r="AB1539" s="1"/>
      <c r="AC1539" s="1"/>
      <c r="AD1539" s="1">
        <v>0</v>
      </c>
      <c r="AI1539" t="str">
        <f t="shared" si="455"/>
        <v>Vernon</v>
      </c>
      <c r="AJ1539" t="s">
        <v>2452</v>
      </c>
      <c r="AK1539" s="182">
        <v>1</v>
      </c>
      <c r="AL1539" s="7"/>
      <c r="AN1539" s="97">
        <v>50</v>
      </c>
      <c r="AO1539" s="99">
        <v>25</v>
      </c>
      <c r="AP1539" s="99">
        <v>85</v>
      </c>
      <c r="AQ1539" s="106">
        <v>74800</v>
      </c>
      <c r="AR1539" s="106">
        <f t="shared" si="467"/>
        <v>50025</v>
      </c>
      <c r="AS1539" s="9" t="s">
        <v>1711</v>
      </c>
      <c r="AT1539" s="109">
        <f t="shared" si="468"/>
        <v>5074800</v>
      </c>
      <c r="AW1539">
        <v>20.010000000000002</v>
      </c>
      <c r="AX1539">
        <v>0.63</v>
      </c>
      <c r="AY1539">
        <v>19.38</v>
      </c>
      <c r="BA1539" s="7">
        <f t="shared" si="450"/>
        <v>0</v>
      </c>
      <c r="BB1539" s="7">
        <f t="shared" si="451"/>
        <v>0</v>
      </c>
      <c r="BC1539" s="7">
        <f t="shared" si="452"/>
        <v>0</v>
      </c>
      <c r="BD1539" s="7">
        <f t="shared" si="453"/>
        <v>0</v>
      </c>
      <c r="BE1539" s="7">
        <f t="shared" si="454"/>
        <v>1</v>
      </c>
      <c r="BF1539" s="117"/>
      <c r="BG1539" s="1">
        <v>0</v>
      </c>
      <c r="BH1539" s="1">
        <v>4</v>
      </c>
      <c r="BI1539" s="117"/>
      <c r="BJ1539" s="117"/>
      <c r="BK1539" s="168"/>
    </row>
    <row r="1540" spans="1:63" hidden="1" outlineLevel="1">
      <c r="A1540" t="s">
        <v>1354</v>
      </c>
      <c r="B1540" s="9" t="s">
        <v>2938</v>
      </c>
      <c r="C1540" s="1">
        <f t="shared" si="456"/>
        <v>62</v>
      </c>
      <c r="D1540" s="7">
        <f t="shared" si="457"/>
        <v>1</v>
      </c>
      <c r="E1540" s="7">
        <f t="shared" si="458"/>
        <v>5</v>
      </c>
      <c r="F1540" s="7">
        <f t="shared" si="459"/>
        <v>3</v>
      </c>
      <c r="G1540" s="7">
        <f t="shared" si="469"/>
        <v>3</v>
      </c>
      <c r="H1540" s="49">
        <f t="shared" si="460"/>
        <v>0</v>
      </c>
      <c r="I1540" s="177">
        <f t="shared" si="461"/>
        <v>0</v>
      </c>
      <c r="J1540" s="8"/>
      <c r="K1540" s="2">
        <f t="shared" si="462"/>
        <v>0.35483870967741937</v>
      </c>
      <c r="L1540" s="2">
        <f t="shared" si="463"/>
        <v>3.2258064516129031E-2</v>
      </c>
      <c r="M1540" s="2">
        <f t="shared" si="464"/>
        <v>0.11290322580645161</v>
      </c>
      <c r="N1540" s="2">
        <f t="shared" si="465"/>
        <v>0.11290322580645161</v>
      </c>
      <c r="O1540" s="2">
        <f t="shared" si="466"/>
        <v>0.38709677419354838</v>
      </c>
      <c r="P1540" s="1">
        <v>22</v>
      </c>
      <c r="Q1540" s="1">
        <v>2</v>
      </c>
      <c r="R1540" s="1">
        <v>7</v>
      </c>
      <c r="S1540" s="1">
        <v>7</v>
      </c>
      <c r="T1540" s="1">
        <v>22</v>
      </c>
      <c r="U1540" s="1">
        <v>0</v>
      </c>
      <c r="V1540" s="1">
        <v>1</v>
      </c>
      <c r="W1540" s="1">
        <v>0</v>
      </c>
      <c r="X1540" s="1">
        <v>0</v>
      </c>
      <c r="Y1540" s="1"/>
      <c r="Z1540" s="1">
        <v>1</v>
      </c>
      <c r="AA1540" s="1"/>
      <c r="AB1540" s="1"/>
      <c r="AC1540" s="1"/>
      <c r="AD1540" s="1">
        <v>0</v>
      </c>
      <c r="AI1540" t="str">
        <f t="shared" si="455"/>
        <v>Vershire</v>
      </c>
      <c r="AJ1540" t="s">
        <v>1412</v>
      </c>
      <c r="AK1540" s="182">
        <v>1</v>
      </c>
      <c r="AL1540" s="7"/>
      <c r="AN1540" s="97">
        <v>50</v>
      </c>
      <c r="AO1540" s="99">
        <v>17</v>
      </c>
      <c r="AP1540" s="99">
        <v>70</v>
      </c>
      <c r="AQ1540" s="106">
        <v>74950</v>
      </c>
      <c r="AR1540" s="106">
        <f t="shared" si="467"/>
        <v>50017</v>
      </c>
      <c r="AS1540" s="9" t="s">
        <v>1711</v>
      </c>
      <c r="AT1540" s="109">
        <f t="shared" si="468"/>
        <v>5074950</v>
      </c>
      <c r="AW1540">
        <v>36.53</v>
      </c>
      <c r="AX1540">
        <v>0.02</v>
      </c>
      <c r="AY1540">
        <v>36.5</v>
      </c>
      <c r="BA1540" s="7">
        <f t="shared" si="450"/>
        <v>1</v>
      </c>
      <c r="BB1540" s="7">
        <f t="shared" si="451"/>
        <v>0</v>
      </c>
      <c r="BC1540" s="7">
        <f t="shared" si="452"/>
        <v>0</v>
      </c>
      <c r="BD1540" s="7">
        <f t="shared" si="453"/>
        <v>0</v>
      </c>
      <c r="BE1540" s="7">
        <f t="shared" si="454"/>
        <v>1</v>
      </c>
      <c r="BF1540" s="117"/>
      <c r="BG1540" s="1">
        <v>0</v>
      </c>
      <c r="BH1540" s="1">
        <v>2</v>
      </c>
      <c r="BI1540" s="117"/>
      <c r="BJ1540" s="117"/>
      <c r="BK1540" s="168"/>
    </row>
    <row r="1541" spans="1:63" hidden="1" outlineLevel="1">
      <c r="A1541" t="s">
        <v>1695</v>
      </c>
      <c r="B1541" s="9" t="s">
        <v>2938</v>
      </c>
      <c r="C1541" s="1">
        <f t="shared" si="456"/>
        <v>27</v>
      </c>
      <c r="D1541" s="7">
        <f t="shared" si="457"/>
        <v>3</v>
      </c>
      <c r="E1541" s="7">
        <f t="shared" si="458"/>
        <v>6</v>
      </c>
      <c r="F1541" s="7">
        <f t="shared" si="459"/>
        <v>2</v>
      </c>
      <c r="G1541" s="7">
        <f t="shared" si="469"/>
        <v>4</v>
      </c>
      <c r="H1541" s="49">
        <f t="shared" si="460"/>
        <v>10</v>
      </c>
      <c r="I1541" s="177">
        <f t="shared" si="461"/>
        <v>0.37037037037037035</v>
      </c>
      <c r="J1541" s="8"/>
      <c r="K1541" s="2">
        <f t="shared" si="462"/>
        <v>0.1111111111111111</v>
      </c>
      <c r="L1541" s="2">
        <f t="shared" si="463"/>
        <v>0</v>
      </c>
      <c r="M1541" s="2">
        <f t="shared" si="464"/>
        <v>0.22222222222222221</v>
      </c>
      <c r="N1541" s="2">
        <f t="shared" si="465"/>
        <v>3.7037037037037035E-2</v>
      </c>
      <c r="O1541" s="2">
        <f t="shared" si="466"/>
        <v>0.62962962962962954</v>
      </c>
      <c r="P1541" s="1">
        <v>3</v>
      </c>
      <c r="Q1541" s="1">
        <v>0</v>
      </c>
      <c r="R1541" s="1">
        <v>6</v>
      </c>
      <c r="S1541" s="1">
        <v>1</v>
      </c>
      <c r="T1541" s="1">
        <v>16</v>
      </c>
      <c r="U1541" s="1">
        <v>1</v>
      </c>
      <c r="V1541" s="1">
        <v>0</v>
      </c>
      <c r="W1541" s="1">
        <v>0</v>
      </c>
      <c r="X1541" s="1">
        <v>0</v>
      </c>
      <c r="Y1541" s="1"/>
      <c r="Z1541" s="1">
        <v>0</v>
      </c>
      <c r="AA1541" s="1"/>
      <c r="AB1541" s="1"/>
      <c r="AC1541" s="1"/>
      <c r="AD1541" s="1">
        <v>0</v>
      </c>
      <c r="AI1541" t="str">
        <f t="shared" si="455"/>
        <v>Victory</v>
      </c>
      <c r="AJ1541" t="s">
        <v>810</v>
      </c>
      <c r="AK1541" s="182">
        <v>1</v>
      </c>
      <c r="AL1541" s="7"/>
      <c r="AN1541" s="97">
        <v>50</v>
      </c>
      <c r="AO1541" s="99">
        <v>9</v>
      </c>
      <c r="AP1541" s="99">
        <v>85</v>
      </c>
      <c r="AQ1541" s="106">
        <v>75175</v>
      </c>
      <c r="AR1541" s="106">
        <f t="shared" si="467"/>
        <v>50009</v>
      </c>
      <c r="AS1541" s="9" t="s">
        <v>1711</v>
      </c>
      <c r="AT1541" s="109">
        <f t="shared" si="468"/>
        <v>5075175</v>
      </c>
      <c r="AW1541">
        <v>43</v>
      </c>
      <c r="AX1541">
        <v>0.03</v>
      </c>
      <c r="AY1541">
        <v>42.97</v>
      </c>
      <c r="BA1541" s="7">
        <f t="shared" si="450"/>
        <v>0</v>
      </c>
      <c r="BB1541" s="7">
        <f t="shared" si="451"/>
        <v>0</v>
      </c>
      <c r="BC1541" s="7">
        <f t="shared" si="452"/>
        <v>0</v>
      </c>
      <c r="BD1541" s="7">
        <f t="shared" si="453"/>
        <v>0</v>
      </c>
      <c r="BE1541" s="7">
        <f t="shared" si="454"/>
        <v>1</v>
      </c>
      <c r="BF1541" s="117"/>
      <c r="BG1541" s="1">
        <v>1</v>
      </c>
      <c r="BH1541" s="1">
        <v>0</v>
      </c>
      <c r="BI1541" s="117"/>
      <c r="BJ1541" s="117"/>
      <c r="BK1541" s="168"/>
    </row>
    <row r="1542" spans="1:63" hidden="1" outlineLevel="1">
      <c r="A1542" t="s">
        <v>1718</v>
      </c>
      <c r="B1542" s="9" t="s">
        <v>2938</v>
      </c>
      <c r="C1542" s="1">
        <f t="shared" si="456"/>
        <v>192</v>
      </c>
      <c r="D1542" s="7">
        <f t="shared" si="457"/>
        <v>1</v>
      </c>
      <c r="E1542" s="7">
        <f t="shared" si="458"/>
        <v>7</v>
      </c>
      <c r="F1542" s="7">
        <f t="shared" si="459"/>
        <v>3</v>
      </c>
      <c r="G1542" s="7">
        <f t="shared" si="469"/>
        <v>4</v>
      </c>
      <c r="H1542" s="49">
        <f t="shared" si="460"/>
        <v>2</v>
      </c>
      <c r="I1542" s="177">
        <f t="shared" si="461"/>
        <v>1.0416666666666666E-2</v>
      </c>
      <c r="J1542" s="8"/>
      <c r="K1542" s="2">
        <f t="shared" si="462"/>
        <v>0.35416666666666669</v>
      </c>
      <c r="L1542" s="2">
        <f t="shared" si="463"/>
        <v>2.0833333333333332E-2</v>
      </c>
      <c r="M1542" s="2">
        <f t="shared" si="464"/>
        <v>0.17708333333333334</v>
      </c>
      <c r="N1542" s="2">
        <f t="shared" si="465"/>
        <v>3.6458333333333336E-2</v>
      </c>
      <c r="O1542" s="2">
        <f t="shared" si="466"/>
        <v>0.4114583333333332</v>
      </c>
      <c r="P1542" s="1">
        <v>68</v>
      </c>
      <c r="Q1542" s="1">
        <v>4</v>
      </c>
      <c r="R1542" s="1">
        <v>34</v>
      </c>
      <c r="S1542" s="1">
        <v>7</v>
      </c>
      <c r="T1542" s="1">
        <v>66</v>
      </c>
      <c r="U1542" s="1">
        <v>7</v>
      </c>
      <c r="V1542" s="1">
        <v>0</v>
      </c>
      <c r="W1542" s="1">
        <v>0</v>
      </c>
      <c r="X1542" s="1">
        <v>5</v>
      </c>
      <c r="Y1542" s="1"/>
      <c r="Z1542" s="1">
        <v>1</v>
      </c>
      <c r="AA1542" s="1"/>
      <c r="AB1542" s="1"/>
      <c r="AC1542" s="1"/>
      <c r="AD1542" s="1">
        <v>0</v>
      </c>
      <c r="AI1542" t="str">
        <f t="shared" si="455"/>
        <v>Waitsfield</v>
      </c>
      <c r="AJ1542" t="s">
        <v>637</v>
      </c>
      <c r="AK1542" s="182">
        <v>1</v>
      </c>
      <c r="AL1542" s="7"/>
      <c r="AN1542" s="97">
        <v>50</v>
      </c>
      <c r="AO1542" s="99">
        <v>23</v>
      </c>
      <c r="AP1542" s="99">
        <v>80</v>
      </c>
      <c r="AQ1542" s="106">
        <v>75325</v>
      </c>
      <c r="AR1542" s="106">
        <f t="shared" si="467"/>
        <v>50023</v>
      </c>
      <c r="AS1542" s="9" t="s">
        <v>1711</v>
      </c>
      <c r="AT1542" s="109">
        <f t="shared" si="468"/>
        <v>5075325</v>
      </c>
      <c r="AW1542">
        <v>26.91</v>
      </c>
      <c r="AX1542">
        <v>0.01</v>
      </c>
      <c r="AY1542">
        <v>26.91</v>
      </c>
      <c r="BA1542" s="7">
        <f t="shared" si="450"/>
        <v>1</v>
      </c>
      <c r="BB1542" s="7">
        <f t="shared" si="451"/>
        <v>0</v>
      </c>
      <c r="BC1542" s="7">
        <f t="shared" si="452"/>
        <v>0</v>
      </c>
      <c r="BD1542" s="7">
        <f t="shared" si="453"/>
        <v>0</v>
      </c>
      <c r="BE1542" s="7">
        <f t="shared" si="454"/>
        <v>0</v>
      </c>
      <c r="BF1542" s="117"/>
      <c r="BG1542" s="1">
        <v>0</v>
      </c>
      <c r="BH1542" s="1">
        <v>0</v>
      </c>
      <c r="BI1542" s="117"/>
      <c r="BJ1542" s="117"/>
      <c r="BK1542" s="168"/>
    </row>
    <row r="1543" spans="1:63" hidden="1" outlineLevel="1">
      <c r="A1543" t="s">
        <v>1408</v>
      </c>
      <c r="B1543" s="9" t="s">
        <v>2938</v>
      </c>
      <c r="C1543" s="1">
        <f t="shared" si="456"/>
        <v>98</v>
      </c>
      <c r="D1543" s="7">
        <f t="shared" si="457"/>
        <v>2</v>
      </c>
      <c r="E1543" s="7">
        <f t="shared" si="458"/>
        <v>7</v>
      </c>
      <c r="F1543" s="7">
        <f t="shared" si="459"/>
        <v>5</v>
      </c>
      <c r="G1543" s="7">
        <f t="shared" si="469"/>
        <v>3</v>
      </c>
      <c r="H1543" s="49">
        <f t="shared" si="460"/>
        <v>12</v>
      </c>
      <c r="I1543" s="177">
        <f t="shared" si="461"/>
        <v>0.12244897959183673</v>
      </c>
      <c r="J1543" s="8"/>
      <c r="K1543" s="2">
        <f t="shared" si="462"/>
        <v>0.25510204081632654</v>
      </c>
      <c r="L1543" s="2">
        <f t="shared" si="463"/>
        <v>0</v>
      </c>
      <c r="M1543" s="2">
        <f t="shared" si="464"/>
        <v>0.10204081632653061</v>
      </c>
      <c r="N1543" s="2">
        <f t="shared" si="465"/>
        <v>0.11224489795918367</v>
      </c>
      <c r="O1543" s="2">
        <f t="shared" si="466"/>
        <v>0.53061224489795922</v>
      </c>
      <c r="P1543" s="1">
        <v>25</v>
      </c>
      <c r="Q1543" s="1">
        <v>0</v>
      </c>
      <c r="R1543" s="1">
        <v>10</v>
      </c>
      <c r="S1543" s="1">
        <v>11</v>
      </c>
      <c r="T1543" s="1">
        <v>37</v>
      </c>
      <c r="U1543" s="1">
        <v>4</v>
      </c>
      <c r="V1543" s="1">
        <v>0</v>
      </c>
      <c r="W1543" s="1">
        <v>0</v>
      </c>
      <c r="X1543" s="1">
        <v>11</v>
      </c>
      <c r="Y1543" s="1"/>
      <c r="Z1543" s="1">
        <v>0</v>
      </c>
      <c r="AA1543" s="1"/>
      <c r="AB1543" s="1"/>
      <c r="AC1543" s="1"/>
      <c r="AD1543" s="1">
        <v>0</v>
      </c>
      <c r="AI1543" t="str">
        <f t="shared" si="455"/>
        <v>Walden</v>
      </c>
      <c r="AJ1543" t="s">
        <v>1803</v>
      </c>
      <c r="AK1543" s="182">
        <v>1</v>
      </c>
      <c r="AL1543" s="7"/>
      <c r="AN1543" s="97">
        <v>50</v>
      </c>
      <c r="AO1543" s="99">
        <v>5</v>
      </c>
      <c r="AP1543" s="99">
        <v>75</v>
      </c>
      <c r="AQ1543" s="106">
        <v>75700</v>
      </c>
      <c r="AR1543" s="106">
        <f t="shared" si="467"/>
        <v>50005</v>
      </c>
      <c r="AS1543" s="9" t="s">
        <v>1711</v>
      </c>
      <c r="AT1543" s="109">
        <f t="shared" si="468"/>
        <v>5075700</v>
      </c>
      <c r="AW1543">
        <v>39.020000000000003</v>
      </c>
      <c r="AX1543">
        <v>0.28999999999999998</v>
      </c>
      <c r="AY1543">
        <v>38.729999999999997</v>
      </c>
      <c r="BA1543" s="7">
        <f t="shared" si="450"/>
        <v>0</v>
      </c>
      <c r="BB1543" s="7">
        <f t="shared" si="451"/>
        <v>0</v>
      </c>
      <c r="BC1543" s="7">
        <f t="shared" si="452"/>
        <v>0</v>
      </c>
      <c r="BD1543" s="7">
        <f t="shared" si="453"/>
        <v>0</v>
      </c>
      <c r="BE1543" s="7">
        <f t="shared" si="454"/>
        <v>1</v>
      </c>
      <c r="BF1543" s="117"/>
      <c r="BG1543" s="1">
        <v>0</v>
      </c>
      <c r="BH1543" s="1">
        <v>0</v>
      </c>
      <c r="BI1543" s="117"/>
      <c r="BJ1543" s="117"/>
      <c r="BK1543" s="168"/>
    </row>
    <row r="1544" spans="1:63" hidden="1" outlineLevel="1">
      <c r="A1544" t="s">
        <v>534</v>
      </c>
      <c r="B1544" s="9" t="s">
        <v>2938</v>
      </c>
      <c r="C1544" s="1">
        <f t="shared" si="456"/>
        <v>268</v>
      </c>
      <c r="D1544" s="7">
        <f t="shared" si="457"/>
        <v>2</v>
      </c>
      <c r="E1544" s="7">
        <f t="shared" si="458"/>
        <v>6</v>
      </c>
      <c r="F1544" s="7">
        <f t="shared" si="459"/>
        <v>3</v>
      </c>
      <c r="G1544" s="7">
        <f t="shared" si="469"/>
        <v>4</v>
      </c>
      <c r="H1544" s="49">
        <f t="shared" si="460"/>
        <v>24</v>
      </c>
      <c r="I1544" s="177">
        <f t="shared" si="461"/>
        <v>8.9552238805970144E-2</v>
      </c>
      <c r="J1544" s="8"/>
      <c r="K1544" s="2">
        <f t="shared" si="462"/>
        <v>0.29477611940298509</v>
      </c>
      <c r="L1544" s="2">
        <f t="shared" si="463"/>
        <v>1.8656716417910446E-2</v>
      </c>
      <c r="M1544" s="2">
        <f t="shared" si="464"/>
        <v>0.16417910447761194</v>
      </c>
      <c r="N1544" s="2">
        <f t="shared" si="465"/>
        <v>7.0895522388059698E-2</v>
      </c>
      <c r="O1544" s="2">
        <f t="shared" si="466"/>
        <v>0.45149253731343281</v>
      </c>
      <c r="P1544" s="1">
        <v>79</v>
      </c>
      <c r="Q1544" s="1">
        <v>5</v>
      </c>
      <c r="R1544" s="1">
        <v>44</v>
      </c>
      <c r="S1544" s="1">
        <v>19</v>
      </c>
      <c r="T1544" s="1">
        <v>103</v>
      </c>
      <c r="U1544" s="1">
        <v>10</v>
      </c>
      <c r="V1544" s="1">
        <v>1</v>
      </c>
      <c r="W1544" s="1">
        <v>3</v>
      </c>
      <c r="X1544" s="1">
        <v>2</v>
      </c>
      <c r="Y1544" s="1"/>
      <c r="Z1544" s="1">
        <v>2</v>
      </c>
      <c r="AA1544" s="1"/>
      <c r="AB1544" s="1"/>
      <c r="AC1544" s="1"/>
      <c r="AD1544" s="1">
        <v>0</v>
      </c>
      <c r="AI1544" t="str">
        <f t="shared" si="455"/>
        <v>Wallingford</v>
      </c>
      <c r="AJ1544" t="s">
        <v>831</v>
      </c>
      <c r="AK1544" s="182">
        <v>1</v>
      </c>
      <c r="AL1544" s="7"/>
      <c r="AN1544" s="97">
        <v>50</v>
      </c>
      <c r="AO1544" s="99">
        <v>21</v>
      </c>
      <c r="AP1544" s="99">
        <v>125</v>
      </c>
      <c r="AQ1544" s="106">
        <v>75925</v>
      </c>
      <c r="AR1544" s="106">
        <f t="shared" si="467"/>
        <v>50021</v>
      </c>
      <c r="AS1544" s="9" t="s">
        <v>1711</v>
      </c>
      <c r="AT1544" s="109">
        <f t="shared" si="468"/>
        <v>5075925</v>
      </c>
      <c r="AW1544">
        <v>43.45</v>
      </c>
      <c r="AX1544">
        <v>0.21</v>
      </c>
      <c r="AY1544">
        <v>43.24</v>
      </c>
      <c r="BA1544" s="7">
        <f t="shared" si="450"/>
        <v>0</v>
      </c>
      <c r="BB1544" s="7">
        <f t="shared" si="451"/>
        <v>0</v>
      </c>
      <c r="BC1544" s="7">
        <f t="shared" si="452"/>
        <v>0</v>
      </c>
      <c r="BD1544" s="7">
        <f t="shared" si="453"/>
        <v>0</v>
      </c>
      <c r="BE1544" s="7">
        <f t="shared" si="454"/>
        <v>1</v>
      </c>
      <c r="BF1544" s="117"/>
      <c r="BG1544" s="1">
        <v>0</v>
      </c>
      <c r="BH1544" s="1">
        <v>0</v>
      </c>
      <c r="BI1544" s="117"/>
      <c r="BJ1544" s="117"/>
      <c r="BK1544" s="168"/>
    </row>
    <row r="1545" spans="1:63" hidden="1" outlineLevel="1">
      <c r="A1545" t="s">
        <v>1542</v>
      </c>
      <c r="B1545" s="9" t="s">
        <v>2938</v>
      </c>
      <c r="C1545" s="1">
        <f t="shared" si="456"/>
        <v>54</v>
      </c>
      <c r="D1545" s="7">
        <f t="shared" si="457"/>
        <v>1</v>
      </c>
      <c r="E1545" s="7">
        <f t="shared" si="458"/>
        <v>8</v>
      </c>
      <c r="F1545" s="7">
        <f t="shared" si="459"/>
        <v>2</v>
      </c>
      <c r="G1545" s="7">
        <f t="shared" si="469"/>
        <v>4</v>
      </c>
      <c r="H1545" s="49">
        <f t="shared" si="460"/>
        <v>8</v>
      </c>
      <c r="I1545" s="177">
        <f t="shared" si="461"/>
        <v>0.14814814814814814</v>
      </c>
      <c r="J1545" s="8"/>
      <c r="K1545" s="2">
        <f t="shared" si="462"/>
        <v>0.37037037037037035</v>
      </c>
      <c r="L1545" s="2">
        <f t="shared" si="463"/>
        <v>0</v>
      </c>
      <c r="M1545" s="2">
        <f t="shared" si="464"/>
        <v>0.22222222222222221</v>
      </c>
      <c r="N1545" s="2">
        <f t="shared" si="465"/>
        <v>0.12962962962962962</v>
      </c>
      <c r="O1545" s="2">
        <f t="shared" si="466"/>
        <v>0.27777777777777779</v>
      </c>
      <c r="P1545" s="1">
        <v>20</v>
      </c>
      <c r="Q1545" s="1">
        <v>0</v>
      </c>
      <c r="R1545" s="1">
        <v>12</v>
      </c>
      <c r="S1545" s="1">
        <v>7</v>
      </c>
      <c r="T1545" s="1">
        <v>12</v>
      </c>
      <c r="U1545" s="1">
        <v>1</v>
      </c>
      <c r="V1545" s="1">
        <v>1</v>
      </c>
      <c r="W1545" s="1">
        <v>0</v>
      </c>
      <c r="X1545" s="1">
        <v>1</v>
      </c>
      <c r="Y1545" s="1"/>
      <c r="Z1545" s="1">
        <v>0</v>
      </c>
      <c r="AA1545" s="1"/>
      <c r="AB1545" s="1"/>
      <c r="AC1545" s="1"/>
      <c r="AD1545" s="1">
        <v>0</v>
      </c>
      <c r="AI1545" t="str">
        <f t="shared" si="455"/>
        <v>Waltham</v>
      </c>
      <c r="AJ1545" t="s">
        <v>1826</v>
      </c>
      <c r="AK1545" s="182">
        <v>1</v>
      </c>
      <c r="AL1545" s="7"/>
      <c r="AN1545" s="97">
        <v>50</v>
      </c>
      <c r="AO1545" s="99">
        <v>1</v>
      </c>
      <c r="AP1545" s="99">
        <v>105</v>
      </c>
      <c r="AQ1545" s="106">
        <v>76075</v>
      </c>
      <c r="AR1545" s="106">
        <f t="shared" si="467"/>
        <v>50001</v>
      </c>
      <c r="AS1545" s="9" t="s">
        <v>1711</v>
      </c>
      <c r="AT1545" s="109">
        <f t="shared" si="468"/>
        <v>5076075</v>
      </c>
      <c r="AW1545">
        <v>8.8699999999999992</v>
      </c>
      <c r="AX1545">
        <v>0.15</v>
      </c>
      <c r="AY1545">
        <v>8.7200000000000006</v>
      </c>
      <c r="BA1545" s="7">
        <f t="shared" ref="BA1545:BA1579" si="470">IF(D1545=1,1,0)</f>
        <v>1</v>
      </c>
      <c r="BB1545" s="7">
        <f t="shared" ref="BB1545:BB1579" si="471">IF(E1545=1,1,0)</f>
        <v>0</v>
      </c>
      <c r="BC1545" s="7">
        <f t="shared" ref="BC1545:BC1579" si="472">IF(F1545=1,1,0)</f>
        <v>0</v>
      </c>
      <c r="BD1545" s="7">
        <f t="shared" ref="BD1545:BD1579" si="473">IF(G1545=1,1,0)</f>
        <v>0</v>
      </c>
      <c r="BE1545" s="7">
        <f t="shared" ref="BE1545:BE1579" si="474">IF(RANK(T1545,P1545:V1545)=1,1,0)</f>
        <v>0</v>
      </c>
      <c r="BF1545" s="117"/>
      <c r="BG1545" s="1">
        <v>0</v>
      </c>
      <c r="BH1545" s="1">
        <v>1</v>
      </c>
      <c r="BI1545" s="117"/>
      <c r="BJ1545" s="117"/>
      <c r="BK1545" s="168"/>
    </row>
    <row r="1546" spans="1:63" hidden="1" outlineLevel="1">
      <c r="A1546" t="s">
        <v>781</v>
      </c>
      <c r="B1546" s="9" t="s">
        <v>2938</v>
      </c>
      <c r="C1546" s="1">
        <f t="shared" si="456"/>
        <v>70</v>
      </c>
      <c r="D1546" s="7">
        <f t="shared" si="457"/>
        <v>2</v>
      </c>
      <c r="E1546" s="7">
        <f t="shared" si="458"/>
        <v>7</v>
      </c>
      <c r="F1546" s="7">
        <f t="shared" si="459"/>
        <v>3</v>
      </c>
      <c r="G1546" s="7">
        <f t="shared" si="469"/>
        <v>4</v>
      </c>
      <c r="H1546" s="49">
        <f t="shared" si="460"/>
        <v>10</v>
      </c>
      <c r="I1546" s="177">
        <f t="shared" si="461"/>
        <v>0.14285714285714285</v>
      </c>
      <c r="J1546" s="8"/>
      <c r="K1546" s="2">
        <f t="shared" si="462"/>
        <v>0.27142857142857141</v>
      </c>
      <c r="L1546" s="2">
        <f t="shared" si="463"/>
        <v>0</v>
      </c>
      <c r="M1546" s="2">
        <f t="shared" si="464"/>
        <v>0.21428571428571427</v>
      </c>
      <c r="N1546" s="2">
        <f t="shared" si="465"/>
        <v>7.1428571428571425E-2</v>
      </c>
      <c r="O1546" s="2">
        <f t="shared" si="466"/>
        <v>0.44285714285714295</v>
      </c>
      <c r="P1546" s="1">
        <v>19</v>
      </c>
      <c r="Q1546" s="1">
        <v>0</v>
      </c>
      <c r="R1546" s="1">
        <v>15</v>
      </c>
      <c r="S1546" s="1">
        <v>5</v>
      </c>
      <c r="T1546" s="1">
        <v>29</v>
      </c>
      <c r="U1546" s="1">
        <v>1</v>
      </c>
      <c r="V1546" s="1">
        <v>0</v>
      </c>
      <c r="W1546" s="1">
        <v>1</v>
      </c>
      <c r="X1546" s="1">
        <v>0</v>
      </c>
      <c r="Y1546" s="1"/>
      <c r="Z1546" s="1">
        <v>0</v>
      </c>
      <c r="AA1546" s="1"/>
      <c r="AB1546" s="1"/>
      <c r="AC1546" s="1"/>
      <c r="AD1546" s="1">
        <v>0</v>
      </c>
      <c r="AI1546" t="str">
        <f t="shared" si="455"/>
        <v>Wardsboro</v>
      </c>
      <c r="AJ1546" t="s">
        <v>2452</v>
      </c>
      <c r="AK1546" s="182">
        <v>1</v>
      </c>
      <c r="AL1546" s="7"/>
      <c r="AN1546" s="97">
        <v>50</v>
      </c>
      <c r="AO1546" s="99">
        <v>25</v>
      </c>
      <c r="AP1546" s="99">
        <v>90</v>
      </c>
      <c r="AQ1546" s="106">
        <v>76225</v>
      </c>
      <c r="AR1546" s="106">
        <f t="shared" si="467"/>
        <v>50025</v>
      </c>
      <c r="AS1546" s="9" t="s">
        <v>1711</v>
      </c>
      <c r="AT1546" s="109">
        <f t="shared" si="468"/>
        <v>5076225</v>
      </c>
      <c r="AW1546">
        <v>29.28</v>
      </c>
      <c r="AX1546">
        <v>0</v>
      </c>
      <c r="AY1546">
        <v>29.28</v>
      </c>
      <c r="BA1546" s="7">
        <f t="shared" si="470"/>
        <v>0</v>
      </c>
      <c r="BB1546" s="7">
        <f t="shared" si="471"/>
        <v>0</v>
      </c>
      <c r="BC1546" s="7">
        <f t="shared" si="472"/>
        <v>0</v>
      </c>
      <c r="BD1546" s="7">
        <f t="shared" si="473"/>
        <v>0</v>
      </c>
      <c r="BE1546" s="7">
        <f t="shared" si="474"/>
        <v>1</v>
      </c>
      <c r="BF1546" s="117"/>
      <c r="BG1546" s="1">
        <v>0</v>
      </c>
      <c r="BH1546" s="1">
        <v>0</v>
      </c>
      <c r="BI1546" s="117"/>
      <c r="BJ1546" s="117"/>
      <c r="BK1546" s="168"/>
    </row>
    <row r="1547" spans="1:63" hidden="1" outlineLevel="1">
      <c r="A1547" t="s">
        <v>1140</v>
      </c>
      <c r="B1547" s="9" t="s">
        <v>2938</v>
      </c>
      <c r="C1547" s="1">
        <f t="shared" si="456"/>
        <v>122</v>
      </c>
      <c r="D1547" s="7">
        <f t="shared" si="457"/>
        <v>1</v>
      </c>
      <c r="E1547" s="7">
        <f t="shared" si="458"/>
        <v>6</v>
      </c>
      <c r="F1547" s="7">
        <f t="shared" si="459"/>
        <v>3</v>
      </c>
      <c r="G1547" s="7">
        <f t="shared" si="469"/>
        <v>4</v>
      </c>
      <c r="H1547" s="49">
        <f t="shared" si="460"/>
        <v>14</v>
      </c>
      <c r="I1547" s="177">
        <f t="shared" si="461"/>
        <v>0.11475409836065574</v>
      </c>
      <c r="J1547" s="8"/>
      <c r="K1547" s="2">
        <f t="shared" si="462"/>
        <v>0.38524590163934425</v>
      </c>
      <c r="L1547" s="2">
        <f t="shared" si="463"/>
        <v>1.6393442622950821E-2</v>
      </c>
      <c r="M1547" s="2">
        <f t="shared" si="464"/>
        <v>0.15573770491803279</v>
      </c>
      <c r="N1547" s="2">
        <f t="shared" si="465"/>
        <v>0.10655737704918032</v>
      </c>
      <c r="O1547" s="2">
        <f t="shared" si="466"/>
        <v>0.33606557377049179</v>
      </c>
      <c r="P1547" s="1">
        <v>47</v>
      </c>
      <c r="Q1547" s="1">
        <v>2</v>
      </c>
      <c r="R1547" s="1">
        <v>19</v>
      </c>
      <c r="S1547" s="1">
        <v>13</v>
      </c>
      <c r="T1547" s="1">
        <v>33</v>
      </c>
      <c r="U1547" s="1">
        <v>5</v>
      </c>
      <c r="V1547" s="1">
        <v>1</v>
      </c>
      <c r="W1547" s="1">
        <v>0</v>
      </c>
      <c r="X1547" s="1">
        <v>1</v>
      </c>
      <c r="Y1547" s="1"/>
      <c r="Z1547" s="1">
        <v>1</v>
      </c>
      <c r="AA1547" s="1"/>
      <c r="AB1547" s="1"/>
      <c r="AC1547" s="1"/>
      <c r="AD1547" s="1">
        <v>0</v>
      </c>
      <c r="AI1547" t="str">
        <f t="shared" si="455"/>
        <v>Warren</v>
      </c>
      <c r="AJ1547" t="s">
        <v>637</v>
      </c>
      <c r="AK1547" s="182">
        <v>1</v>
      </c>
      <c r="AL1547" s="7"/>
      <c r="AN1547" s="97">
        <v>50</v>
      </c>
      <c r="AO1547" s="99">
        <v>23</v>
      </c>
      <c r="AP1547" s="99">
        <v>85</v>
      </c>
      <c r="AQ1547" s="106">
        <v>76525</v>
      </c>
      <c r="AR1547" s="106">
        <f t="shared" si="467"/>
        <v>50023</v>
      </c>
      <c r="AS1547" s="9" t="s">
        <v>1711</v>
      </c>
      <c r="AT1547" s="109">
        <f t="shared" si="468"/>
        <v>5076525</v>
      </c>
      <c r="AW1547">
        <v>40.07</v>
      </c>
      <c r="AX1547">
        <v>0</v>
      </c>
      <c r="AY1547">
        <v>40.07</v>
      </c>
      <c r="BA1547" s="7">
        <f t="shared" si="470"/>
        <v>1</v>
      </c>
      <c r="BB1547" s="7">
        <f t="shared" si="471"/>
        <v>0</v>
      </c>
      <c r="BC1547" s="7">
        <f t="shared" si="472"/>
        <v>0</v>
      </c>
      <c r="BD1547" s="7">
        <f t="shared" si="473"/>
        <v>0</v>
      </c>
      <c r="BE1547" s="7">
        <f t="shared" si="474"/>
        <v>0</v>
      </c>
      <c r="BF1547" s="117"/>
      <c r="BG1547" s="1">
        <v>0</v>
      </c>
      <c r="BH1547" s="1">
        <v>0</v>
      </c>
      <c r="BI1547" s="117"/>
      <c r="BJ1547" s="117"/>
      <c r="BK1547" s="168"/>
    </row>
    <row r="1548" spans="1:63" hidden="1" outlineLevel="1">
      <c r="A1548" t="s">
        <v>637</v>
      </c>
      <c r="B1548" s="9" t="s">
        <v>2938</v>
      </c>
      <c r="C1548" s="1">
        <f t="shared" si="456"/>
        <v>126</v>
      </c>
      <c r="D1548" s="7">
        <f t="shared" si="457"/>
        <v>2</v>
      </c>
      <c r="E1548" s="7">
        <f t="shared" si="458"/>
        <v>8</v>
      </c>
      <c r="F1548" s="7">
        <f t="shared" si="459"/>
        <v>4</v>
      </c>
      <c r="G1548" s="7">
        <f t="shared" si="469"/>
        <v>3</v>
      </c>
      <c r="H1548" s="49">
        <f t="shared" si="460"/>
        <v>27</v>
      </c>
      <c r="I1548" s="177">
        <f t="shared" si="461"/>
        <v>0.21428571428571427</v>
      </c>
      <c r="J1548" s="8"/>
      <c r="K1548" s="2">
        <f t="shared" si="462"/>
        <v>0.19047619047619047</v>
      </c>
      <c r="L1548" s="2">
        <f t="shared" si="463"/>
        <v>0</v>
      </c>
      <c r="M1548" s="2">
        <f t="shared" si="464"/>
        <v>0.13492063492063491</v>
      </c>
      <c r="N1548" s="2">
        <f t="shared" si="465"/>
        <v>0.15873015873015872</v>
      </c>
      <c r="O1548" s="2">
        <f t="shared" si="466"/>
        <v>0.51587301587301593</v>
      </c>
      <c r="P1548" s="1">
        <v>24</v>
      </c>
      <c r="Q1548" s="1">
        <v>0</v>
      </c>
      <c r="R1548" s="1">
        <v>17</v>
      </c>
      <c r="S1548" s="1">
        <v>20</v>
      </c>
      <c r="T1548" s="1">
        <v>51</v>
      </c>
      <c r="U1548" s="1">
        <v>11</v>
      </c>
      <c r="V1548" s="1">
        <v>0</v>
      </c>
      <c r="W1548" s="1">
        <v>1</v>
      </c>
      <c r="X1548" s="1">
        <v>2</v>
      </c>
      <c r="Y1548" s="1"/>
      <c r="Z1548" s="1">
        <v>0</v>
      </c>
      <c r="AA1548" s="1"/>
      <c r="AB1548" s="1"/>
      <c r="AC1548" s="1"/>
      <c r="AD1548" s="1">
        <v>0</v>
      </c>
      <c r="AI1548" t="str">
        <f t="shared" si="455"/>
        <v>Washington</v>
      </c>
      <c r="AJ1548" t="s">
        <v>1412</v>
      </c>
      <c r="AK1548" s="182">
        <v>1</v>
      </c>
      <c r="AL1548" s="7"/>
      <c r="AN1548" s="97">
        <v>50</v>
      </c>
      <c r="AO1548" s="99">
        <v>17</v>
      </c>
      <c r="AP1548" s="99">
        <v>75</v>
      </c>
      <c r="AQ1548" s="106">
        <v>76750</v>
      </c>
      <c r="AR1548" s="106">
        <f t="shared" si="467"/>
        <v>50017</v>
      </c>
      <c r="AS1548" s="9" t="s">
        <v>1711</v>
      </c>
      <c r="AT1548" s="109">
        <f t="shared" si="468"/>
        <v>5076750</v>
      </c>
      <c r="AW1548">
        <v>38.869999999999997</v>
      </c>
      <c r="AX1548">
        <v>0.01</v>
      </c>
      <c r="AY1548">
        <v>38.86</v>
      </c>
      <c r="BA1548" s="7">
        <f t="shared" si="470"/>
        <v>0</v>
      </c>
      <c r="BB1548" s="7">
        <f t="shared" si="471"/>
        <v>0</v>
      </c>
      <c r="BC1548" s="7">
        <f t="shared" si="472"/>
        <v>0</v>
      </c>
      <c r="BD1548" s="7">
        <f t="shared" si="473"/>
        <v>0</v>
      </c>
      <c r="BE1548" s="7">
        <f t="shared" si="474"/>
        <v>1</v>
      </c>
      <c r="BF1548" s="117"/>
      <c r="BG1548" s="1">
        <v>0</v>
      </c>
      <c r="BH1548" s="1">
        <v>1</v>
      </c>
      <c r="BI1548" s="117"/>
      <c r="BJ1548" s="117"/>
      <c r="BK1548" s="168"/>
    </row>
    <row r="1549" spans="1:63" hidden="1" outlineLevel="1">
      <c r="A1549" t="s">
        <v>24</v>
      </c>
      <c r="B1549" s="9" t="s">
        <v>2938</v>
      </c>
      <c r="C1549" s="1">
        <f t="shared" si="456"/>
        <v>395</v>
      </c>
      <c r="D1549" s="7">
        <f t="shared" si="457"/>
        <v>1</v>
      </c>
      <c r="E1549" s="7">
        <f t="shared" si="458"/>
        <v>9</v>
      </c>
      <c r="F1549" s="7">
        <f t="shared" si="459"/>
        <v>3</v>
      </c>
      <c r="G1549" s="7">
        <f t="shared" si="469"/>
        <v>4</v>
      </c>
      <c r="H1549" s="49">
        <f t="shared" si="460"/>
        <v>55</v>
      </c>
      <c r="I1549" s="177">
        <f t="shared" si="461"/>
        <v>0.13924050632911392</v>
      </c>
      <c r="J1549" s="8"/>
      <c r="K1549" s="2">
        <f t="shared" si="462"/>
        <v>0.39493670886075949</v>
      </c>
      <c r="L1549" s="2">
        <f t="shared" si="463"/>
        <v>2.5316455696202532E-3</v>
      </c>
      <c r="M1549" s="2">
        <f t="shared" si="464"/>
        <v>0.22784810126582278</v>
      </c>
      <c r="N1549" s="2">
        <f t="shared" si="465"/>
        <v>6.8354430379746839E-2</v>
      </c>
      <c r="O1549" s="2">
        <f t="shared" si="466"/>
        <v>0.3063291139240506</v>
      </c>
      <c r="P1549" s="1">
        <v>156</v>
      </c>
      <c r="Q1549" s="1">
        <v>1</v>
      </c>
      <c r="R1549" s="1">
        <v>90</v>
      </c>
      <c r="S1549" s="1">
        <v>27</v>
      </c>
      <c r="T1549" s="1">
        <v>101</v>
      </c>
      <c r="U1549" s="1">
        <v>11</v>
      </c>
      <c r="V1549" s="1">
        <v>4</v>
      </c>
      <c r="W1549" s="1">
        <v>2</v>
      </c>
      <c r="X1549" s="1">
        <v>0</v>
      </c>
      <c r="Y1549" s="1"/>
      <c r="Z1549" s="1">
        <v>3</v>
      </c>
      <c r="AA1549" s="1"/>
      <c r="AB1549" s="1"/>
      <c r="AC1549" s="1"/>
      <c r="AD1549" s="1">
        <v>0</v>
      </c>
      <c r="AI1549" t="str">
        <f t="shared" si="455"/>
        <v>Waterbury</v>
      </c>
      <c r="AJ1549" t="s">
        <v>637</v>
      </c>
      <c r="AK1549" s="182">
        <v>1</v>
      </c>
      <c r="AL1549" s="7"/>
      <c r="AN1549" s="97">
        <v>50</v>
      </c>
      <c r="AO1549" s="99">
        <v>23</v>
      </c>
      <c r="AP1549" s="99">
        <v>90</v>
      </c>
      <c r="AQ1549" s="106">
        <v>76975</v>
      </c>
      <c r="AR1549" s="106">
        <f t="shared" si="467"/>
        <v>50023</v>
      </c>
      <c r="AS1549" s="9" t="s">
        <v>1711</v>
      </c>
      <c r="AT1549" s="109">
        <f t="shared" si="468"/>
        <v>5076975</v>
      </c>
      <c r="AW1549">
        <v>49.75</v>
      </c>
      <c r="AX1549">
        <v>1.52</v>
      </c>
      <c r="AY1549">
        <v>48.23</v>
      </c>
      <c r="BA1549" s="7">
        <f t="shared" si="470"/>
        <v>1</v>
      </c>
      <c r="BB1549" s="7">
        <f t="shared" si="471"/>
        <v>0</v>
      </c>
      <c r="BC1549" s="7">
        <f t="shared" si="472"/>
        <v>0</v>
      </c>
      <c r="BD1549" s="7">
        <f t="shared" si="473"/>
        <v>0</v>
      </c>
      <c r="BE1549" s="7">
        <f t="shared" si="474"/>
        <v>0</v>
      </c>
      <c r="BF1549" s="117"/>
      <c r="BG1549" s="1">
        <v>3</v>
      </c>
      <c r="BH1549" s="1">
        <v>0</v>
      </c>
      <c r="BI1549" s="117"/>
      <c r="BJ1549" s="117"/>
      <c r="BK1549" s="168"/>
    </row>
    <row r="1550" spans="1:63" hidden="1" outlineLevel="1">
      <c r="A1550" t="s">
        <v>348</v>
      </c>
      <c r="B1550" s="9" t="s">
        <v>2938</v>
      </c>
      <c r="C1550" s="1">
        <f t="shared" si="456"/>
        <v>181</v>
      </c>
      <c r="D1550" s="7">
        <f t="shared" si="457"/>
        <v>2</v>
      </c>
      <c r="E1550" s="7">
        <f t="shared" si="458"/>
        <v>7</v>
      </c>
      <c r="F1550" s="7">
        <f t="shared" si="459"/>
        <v>1</v>
      </c>
      <c r="G1550" s="7">
        <f t="shared" si="469"/>
        <v>4</v>
      </c>
      <c r="H1550" s="49">
        <f t="shared" si="460"/>
        <v>4</v>
      </c>
      <c r="I1550" s="177">
        <f t="shared" si="461"/>
        <v>2.2099447513812154E-2</v>
      </c>
      <c r="J1550" s="8"/>
      <c r="K1550" s="2">
        <f t="shared" si="462"/>
        <v>0.25966850828729282</v>
      </c>
      <c r="L1550" s="2">
        <f t="shared" si="463"/>
        <v>5.5248618784530384E-3</v>
      </c>
      <c r="M1550" s="2">
        <f t="shared" si="464"/>
        <v>0.28176795580110497</v>
      </c>
      <c r="N1550" s="2">
        <f t="shared" si="465"/>
        <v>9.9447513812154692E-2</v>
      </c>
      <c r="O1550" s="2">
        <f t="shared" si="466"/>
        <v>0.35359116022099446</v>
      </c>
      <c r="P1550" s="1">
        <v>47</v>
      </c>
      <c r="Q1550" s="1">
        <v>1</v>
      </c>
      <c r="R1550" s="1">
        <v>51</v>
      </c>
      <c r="S1550" s="1">
        <v>18</v>
      </c>
      <c r="T1550" s="1">
        <v>46</v>
      </c>
      <c r="U1550" s="1">
        <v>14</v>
      </c>
      <c r="V1550" s="1">
        <v>1</v>
      </c>
      <c r="W1550" s="1">
        <v>1</v>
      </c>
      <c r="X1550" s="1">
        <v>2</v>
      </c>
      <c r="Y1550" s="1"/>
      <c r="Z1550" s="1">
        <v>0</v>
      </c>
      <c r="AA1550" s="1"/>
      <c r="AB1550" s="1"/>
      <c r="AC1550" s="1"/>
      <c r="AD1550" s="1">
        <v>0</v>
      </c>
      <c r="AI1550" t="str">
        <f t="shared" si="455"/>
        <v>Waterford</v>
      </c>
      <c r="AJ1550" t="s">
        <v>1803</v>
      </c>
      <c r="AK1550" s="182">
        <v>1</v>
      </c>
      <c r="AL1550" s="7"/>
      <c r="AN1550" s="97">
        <v>50</v>
      </c>
      <c r="AO1550" s="99">
        <v>5</v>
      </c>
      <c r="AP1550" s="99">
        <v>80</v>
      </c>
      <c r="AQ1550" s="106">
        <v>77125</v>
      </c>
      <c r="AR1550" s="106">
        <f t="shared" si="467"/>
        <v>50005</v>
      </c>
      <c r="AS1550" s="9" t="s">
        <v>1711</v>
      </c>
      <c r="AT1550" s="109">
        <f t="shared" si="468"/>
        <v>5077125</v>
      </c>
      <c r="AW1550">
        <v>39.729999999999997</v>
      </c>
      <c r="AX1550">
        <v>1.58</v>
      </c>
      <c r="AY1550">
        <v>38.15</v>
      </c>
      <c r="BA1550" s="7">
        <f t="shared" si="470"/>
        <v>0</v>
      </c>
      <c r="BB1550" s="7">
        <f t="shared" si="471"/>
        <v>0</v>
      </c>
      <c r="BC1550" s="7">
        <f t="shared" si="472"/>
        <v>1</v>
      </c>
      <c r="BD1550" s="7">
        <f t="shared" si="473"/>
        <v>0</v>
      </c>
      <c r="BE1550" s="7">
        <f t="shared" si="474"/>
        <v>0</v>
      </c>
      <c r="BF1550" s="117"/>
      <c r="BG1550" s="1">
        <v>0</v>
      </c>
      <c r="BH1550" s="1">
        <v>0</v>
      </c>
      <c r="BI1550" s="117"/>
      <c r="BJ1550" s="117"/>
      <c r="BK1550" s="168"/>
    </row>
    <row r="1551" spans="1:63" hidden="1" outlineLevel="1">
      <c r="A1551" t="s">
        <v>913</v>
      </c>
      <c r="B1551" s="9" t="s">
        <v>2938</v>
      </c>
      <c r="C1551" s="1">
        <f t="shared" si="456"/>
        <v>69</v>
      </c>
      <c r="D1551" s="7">
        <f t="shared" si="457"/>
        <v>1</v>
      </c>
      <c r="E1551" s="7">
        <f t="shared" si="458"/>
        <v>6</v>
      </c>
      <c r="F1551" s="7">
        <f t="shared" si="459"/>
        <v>3</v>
      </c>
      <c r="G1551" s="7">
        <f t="shared" si="469"/>
        <v>4</v>
      </c>
      <c r="H1551" s="49">
        <f t="shared" si="460"/>
        <v>0</v>
      </c>
      <c r="I1551" s="177">
        <f t="shared" si="461"/>
        <v>0</v>
      </c>
      <c r="J1551" s="8"/>
      <c r="K1551" s="2">
        <f t="shared" si="462"/>
        <v>0.2608695652173913</v>
      </c>
      <c r="L1551" s="2">
        <f t="shared" si="463"/>
        <v>1.4492753623188406E-2</v>
      </c>
      <c r="M1551" s="2">
        <f t="shared" si="464"/>
        <v>0.21739130434782608</v>
      </c>
      <c r="N1551" s="2">
        <f t="shared" si="465"/>
        <v>0.15942028985507245</v>
      </c>
      <c r="O1551" s="2">
        <f t="shared" si="466"/>
        <v>0.34782608695652178</v>
      </c>
      <c r="P1551" s="1">
        <v>18</v>
      </c>
      <c r="Q1551" s="1">
        <v>1</v>
      </c>
      <c r="R1551" s="1">
        <v>15</v>
      </c>
      <c r="S1551" s="1">
        <v>11</v>
      </c>
      <c r="T1551" s="1">
        <v>18</v>
      </c>
      <c r="U1551" s="1">
        <v>5</v>
      </c>
      <c r="V1551" s="1">
        <v>0</v>
      </c>
      <c r="W1551" s="1">
        <v>0</v>
      </c>
      <c r="X1551" s="1">
        <v>1</v>
      </c>
      <c r="Y1551" s="1"/>
      <c r="Z1551" s="1">
        <v>0</v>
      </c>
      <c r="AA1551" s="1"/>
      <c r="AB1551" s="1"/>
      <c r="AC1551" s="1"/>
      <c r="AD1551" s="1">
        <v>0</v>
      </c>
      <c r="AI1551" t="str">
        <f t="shared" si="455"/>
        <v>Waterville</v>
      </c>
      <c r="AJ1551" t="s">
        <v>1602</v>
      </c>
      <c r="AK1551" s="182">
        <v>1</v>
      </c>
      <c r="AL1551" s="7"/>
      <c r="AN1551" s="97">
        <v>50</v>
      </c>
      <c r="AO1551" s="99">
        <v>15</v>
      </c>
      <c r="AP1551" s="99">
        <v>45</v>
      </c>
      <c r="AQ1551" s="106">
        <v>77425</v>
      </c>
      <c r="AR1551" s="106">
        <f t="shared" si="467"/>
        <v>50015</v>
      </c>
      <c r="AS1551" s="9" t="s">
        <v>1711</v>
      </c>
      <c r="AT1551" s="109">
        <f t="shared" si="468"/>
        <v>5077425</v>
      </c>
      <c r="AW1551">
        <v>16.41</v>
      </c>
      <c r="AX1551">
        <v>0.01</v>
      </c>
      <c r="AY1551">
        <v>16.399999999999999</v>
      </c>
      <c r="BA1551" s="7">
        <f t="shared" si="470"/>
        <v>1</v>
      </c>
      <c r="BB1551" s="7">
        <f t="shared" si="471"/>
        <v>0</v>
      </c>
      <c r="BC1551" s="7">
        <f t="shared" si="472"/>
        <v>0</v>
      </c>
      <c r="BD1551" s="7">
        <f t="shared" si="473"/>
        <v>0</v>
      </c>
      <c r="BE1551" s="7">
        <f t="shared" si="474"/>
        <v>1</v>
      </c>
      <c r="BF1551" s="117"/>
      <c r="BG1551" s="1">
        <v>0</v>
      </c>
      <c r="BH1551" s="1">
        <v>0</v>
      </c>
      <c r="BI1551" s="117"/>
      <c r="BJ1551" s="117"/>
      <c r="BK1551" s="168"/>
    </row>
    <row r="1552" spans="1:63" hidden="1" outlineLevel="1">
      <c r="A1552" t="s">
        <v>1809</v>
      </c>
      <c r="B1552" s="9" t="s">
        <v>2938</v>
      </c>
      <c r="C1552" s="1">
        <f t="shared" si="456"/>
        <v>416</v>
      </c>
      <c r="D1552" s="7">
        <f t="shared" si="457"/>
        <v>2</v>
      </c>
      <c r="E1552" s="7">
        <f t="shared" si="458"/>
        <v>6</v>
      </c>
      <c r="F1552" s="7">
        <f t="shared" si="459"/>
        <v>3</v>
      </c>
      <c r="G1552" s="7">
        <f t="shared" si="469"/>
        <v>4</v>
      </c>
      <c r="H1552" s="49">
        <f t="shared" si="460"/>
        <v>82</v>
      </c>
      <c r="I1552" s="177">
        <f t="shared" si="461"/>
        <v>0.19711538461538461</v>
      </c>
      <c r="J1552" s="8"/>
      <c r="K1552" s="2">
        <f t="shared" si="462"/>
        <v>0.24278846153846154</v>
      </c>
      <c r="L1552" s="2">
        <f t="shared" si="463"/>
        <v>2.403846153846154E-2</v>
      </c>
      <c r="M1552" s="2">
        <f t="shared" si="464"/>
        <v>0.1201923076923077</v>
      </c>
      <c r="N1552" s="2">
        <f t="shared" si="465"/>
        <v>0.11057692307692307</v>
      </c>
      <c r="O1552" s="2">
        <f t="shared" si="466"/>
        <v>0.50240384615384603</v>
      </c>
      <c r="P1552" s="1">
        <v>101</v>
      </c>
      <c r="Q1552" s="1">
        <v>10</v>
      </c>
      <c r="R1552" s="1">
        <v>50</v>
      </c>
      <c r="S1552" s="1">
        <v>46</v>
      </c>
      <c r="T1552" s="1">
        <v>183</v>
      </c>
      <c r="U1552" s="1">
        <v>15</v>
      </c>
      <c r="V1552" s="1">
        <v>2</v>
      </c>
      <c r="W1552" s="1">
        <v>4</v>
      </c>
      <c r="X1552" s="1">
        <v>3</v>
      </c>
      <c r="Y1552" s="1"/>
      <c r="Z1552" s="1">
        <v>2</v>
      </c>
      <c r="AA1552" s="1"/>
      <c r="AB1552" s="1"/>
      <c r="AC1552" s="1"/>
      <c r="AD1552" s="1">
        <v>0</v>
      </c>
      <c r="AI1552" t="str">
        <f t="shared" si="455"/>
        <v>Weathersfield</v>
      </c>
      <c r="AJ1552" t="s">
        <v>1842</v>
      </c>
      <c r="AK1552" s="182">
        <v>1</v>
      </c>
      <c r="AL1552" s="7"/>
      <c r="AN1552" s="97">
        <v>50</v>
      </c>
      <c r="AO1552" s="99">
        <v>27</v>
      </c>
      <c r="AP1552" s="99">
        <v>100</v>
      </c>
      <c r="AQ1552" s="106">
        <v>77500</v>
      </c>
      <c r="AR1552" s="106">
        <f t="shared" si="467"/>
        <v>50027</v>
      </c>
      <c r="AS1552" s="9" t="s">
        <v>1711</v>
      </c>
      <c r="AT1552" s="109">
        <f t="shared" si="468"/>
        <v>5077500</v>
      </c>
      <c r="AW1552">
        <v>44.18</v>
      </c>
      <c r="AX1552">
        <v>0.41</v>
      </c>
      <c r="AY1552">
        <v>43.78</v>
      </c>
      <c r="BA1552" s="7">
        <f t="shared" si="470"/>
        <v>0</v>
      </c>
      <c r="BB1552" s="7">
        <f t="shared" si="471"/>
        <v>0</v>
      </c>
      <c r="BC1552" s="7">
        <f t="shared" si="472"/>
        <v>0</v>
      </c>
      <c r="BD1552" s="7">
        <f t="shared" si="473"/>
        <v>0</v>
      </c>
      <c r="BE1552" s="7">
        <f t="shared" si="474"/>
        <v>1</v>
      </c>
      <c r="BF1552" s="117"/>
      <c r="BG1552" s="1">
        <v>0</v>
      </c>
      <c r="BH1552" s="1">
        <v>0</v>
      </c>
      <c r="BI1552" s="117"/>
      <c r="BJ1552" s="117"/>
      <c r="BK1552" s="168"/>
    </row>
    <row r="1553" spans="1:63" hidden="1" outlineLevel="1">
      <c r="A1553" t="s">
        <v>1017</v>
      </c>
      <c r="B1553" s="9" t="s">
        <v>2938</v>
      </c>
      <c r="C1553" s="1">
        <f t="shared" si="456"/>
        <v>166</v>
      </c>
      <c r="D1553" s="7">
        <f t="shared" si="457"/>
        <v>2</v>
      </c>
      <c r="E1553" s="7">
        <f t="shared" si="458"/>
        <v>8</v>
      </c>
      <c r="F1553" s="7">
        <f t="shared" si="459"/>
        <v>3</v>
      </c>
      <c r="G1553" s="7">
        <f t="shared" si="469"/>
        <v>4</v>
      </c>
      <c r="H1553" s="49">
        <f t="shared" si="460"/>
        <v>46</v>
      </c>
      <c r="I1553" s="177">
        <f t="shared" si="461"/>
        <v>0.27710843373493976</v>
      </c>
      <c r="J1553" s="8"/>
      <c r="K1553" s="2">
        <f t="shared" si="462"/>
        <v>0.21084337349397592</v>
      </c>
      <c r="L1553" s="2">
        <f t="shared" si="463"/>
        <v>1.2048192771084338E-2</v>
      </c>
      <c r="M1553" s="2">
        <f t="shared" si="464"/>
        <v>0.13855421686746988</v>
      </c>
      <c r="N1553" s="2">
        <f t="shared" si="465"/>
        <v>8.4337349397590355E-2</v>
      </c>
      <c r="O1553" s="2">
        <f t="shared" si="466"/>
        <v>0.55421686746987953</v>
      </c>
      <c r="P1553" s="1">
        <v>35</v>
      </c>
      <c r="Q1553" s="1">
        <v>2</v>
      </c>
      <c r="R1553" s="1">
        <v>23</v>
      </c>
      <c r="S1553" s="1">
        <v>14</v>
      </c>
      <c r="T1553" s="1">
        <v>81</v>
      </c>
      <c r="U1553" s="1">
        <v>3</v>
      </c>
      <c r="V1553" s="1">
        <v>0</v>
      </c>
      <c r="W1553" s="1">
        <v>1</v>
      </c>
      <c r="X1553" s="1">
        <v>3</v>
      </c>
      <c r="Y1553" s="1"/>
      <c r="Z1553" s="1">
        <v>3</v>
      </c>
      <c r="AA1553" s="1"/>
      <c r="AB1553" s="1"/>
      <c r="AC1553" s="1"/>
      <c r="AD1553" s="1">
        <v>1</v>
      </c>
      <c r="AI1553" t="str">
        <f t="shared" si="455"/>
        <v>Wells</v>
      </c>
      <c r="AJ1553" t="s">
        <v>831</v>
      </c>
      <c r="AK1553" s="182">
        <v>1</v>
      </c>
      <c r="AL1553" s="7"/>
      <c r="AN1553" s="97">
        <v>50</v>
      </c>
      <c r="AO1553" s="99">
        <v>21</v>
      </c>
      <c r="AP1553" s="99">
        <v>130</v>
      </c>
      <c r="AQ1553" s="106">
        <v>77950</v>
      </c>
      <c r="AR1553" s="106">
        <f t="shared" si="467"/>
        <v>50021</v>
      </c>
      <c r="AS1553" s="9" t="s">
        <v>1711</v>
      </c>
      <c r="AT1553" s="109">
        <f t="shared" si="468"/>
        <v>5077950</v>
      </c>
      <c r="AW1553">
        <v>23.36</v>
      </c>
      <c r="AX1553">
        <v>0.8</v>
      </c>
      <c r="AY1553">
        <v>22.55</v>
      </c>
      <c r="BA1553" s="7">
        <f t="shared" si="470"/>
        <v>0</v>
      </c>
      <c r="BB1553" s="7">
        <f t="shared" si="471"/>
        <v>0</v>
      </c>
      <c r="BC1553" s="7">
        <f t="shared" si="472"/>
        <v>0</v>
      </c>
      <c r="BD1553" s="7">
        <f t="shared" si="473"/>
        <v>0</v>
      </c>
      <c r="BE1553" s="7">
        <f t="shared" si="474"/>
        <v>1</v>
      </c>
      <c r="BF1553" s="117"/>
      <c r="BG1553" s="1">
        <v>0</v>
      </c>
      <c r="BH1553" s="1">
        <v>0</v>
      </c>
      <c r="BI1553" s="117"/>
      <c r="BJ1553" s="117"/>
      <c r="BK1553" s="168"/>
    </row>
    <row r="1554" spans="1:63" hidden="1" outlineLevel="1">
      <c r="A1554" t="s">
        <v>1539</v>
      </c>
      <c r="B1554" s="9" t="s">
        <v>2938</v>
      </c>
      <c r="C1554" s="1">
        <f t="shared" si="456"/>
        <v>52</v>
      </c>
      <c r="D1554" s="7">
        <f t="shared" si="457"/>
        <v>3</v>
      </c>
      <c r="E1554" s="7">
        <f t="shared" si="458"/>
        <v>9</v>
      </c>
      <c r="F1554" s="7">
        <f t="shared" si="459"/>
        <v>2</v>
      </c>
      <c r="G1554" s="7">
        <f t="shared" si="469"/>
        <v>5</v>
      </c>
      <c r="H1554" s="49">
        <f t="shared" si="460"/>
        <v>16</v>
      </c>
      <c r="I1554" s="177">
        <f t="shared" si="461"/>
        <v>0.30769230769230771</v>
      </c>
      <c r="J1554" s="8"/>
      <c r="K1554" s="2">
        <f t="shared" si="462"/>
        <v>0.13461538461538461</v>
      </c>
      <c r="L1554" s="2">
        <f t="shared" si="463"/>
        <v>0</v>
      </c>
      <c r="M1554" s="2">
        <f t="shared" si="464"/>
        <v>0.17307692307692307</v>
      </c>
      <c r="N1554" s="2">
        <f t="shared" si="465"/>
        <v>3.8461538461538464E-2</v>
      </c>
      <c r="O1554" s="2">
        <f t="shared" si="466"/>
        <v>0.65384615384615385</v>
      </c>
      <c r="P1554" s="1">
        <v>7</v>
      </c>
      <c r="Q1554" s="1">
        <v>0</v>
      </c>
      <c r="R1554" s="1">
        <v>9</v>
      </c>
      <c r="S1554" s="1">
        <v>2</v>
      </c>
      <c r="T1554" s="1">
        <v>25</v>
      </c>
      <c r="U1554" s="1">
        <v>5</v>
      </c>
      <c r="V1554" s="1">
        <v>0</v>
      </c>
      <c r="W1554" s="1">
        <v>0</v>
      </c>
      <c r="X1554" s="1">
        <v>1</v>
      </c>
      <c r="Y1554" s="1"/>
      <c r="Z1554" s="1">
        <v>1</v>
      </c>
      <c r="AA1554" s="1"/>
      <c r="AB1554" s="1"/>
      <c r="AC1554" s="1"/>
      <c r="AD1554" s="1">
        <v>2</v>
      </c>
      <c r="AI1554" t="str">
        <f t="shared" si="455"/>
        <v>West Fairlee</v>
      </c>
      <c r="AJ1554" t="s">
        <v>1412</v>
      </c>
      <c r="AK1554" s="182">
        <v>1</v>
      </c>
      <c r="AL1554" s="7"/>
      <c r="AN1554" s="97">
        <v>50</v>
      </c>
      <c r="AO1554" s="99">
        <v>17</v>
      </c>
      <c r="AP1554" s="99">
        <v>80</v>
      </c>
      <c r="AQ1554" s="106">
        <v>79975</v>
      </c>
      <c r="AR1554" s="106">
        <f t="shared" si="467"/>
        <v>50017</v>
      </c>
      <c r="AS1554" s="9" t="s">
        <v>1711</v>
      </c>
      <c r="AT1554" s="109">
        <f t="shared" si="468"/>
        <v>5079975</v>
      </c>
      <c r="AW1554">
        <v>22.83</v>
      </c>
      <c r="AX1554">
        <v>0.22</v>
      </c>
      <c r="AY1554">
        <v>22.6</v>
      </c>
      <c r="BA1554" s="7">
        <f t="shared" si="470"/>
        <v>0</v>
      </c>
      <c r="BB1554" s="7">
        <f t="shared" si="471"/>
        <v>0</v>
      </c>
      <c r="BC1554" s="7">
        <f t="shared" si="472"/>
        <v>0</v>
      </c>
      <c r="BD1554" s="7">
        <f t="shared" si="473"/>
        <v>0</v>
      </c>
      <c r="BE1554" s="7">
        <f t="shared" si="474"/>
        <v>1</v>
      </c>
      <c r="BF1554" s="117"/>
      <c r="BG1554" s="1">
        <v>0</v>
      </c>
      <c r="BH1554" s="1">
        <v>0</v>
      </c>
      <c r="BI1554" s="117"/>
      <c r="BJ1554" s="117"/>
      <c r="BK1554" s="168"/>
    </row>
    <row r="1555" spans="1:63" hidden="1" outlineLevel="1">
      <c r="A1555" t="s">
        <v>1637</v>
      </c>
      <c r="B1555" s="9" t="s">
        <v>2938</v>
      </c>
      <c r="C1555" s="1">
        <f t="shared" si="456"/>
        <v>42</v>
      </c>
      <c r="D1555" s="7">
        <f t="shared" si="457"/>
        <v>2</v>
      </c>
      <c r="E1555" s="7">
        <f t="shared" si="458"/>
        <v>5</v>
      </c>
      <c r="F1555" s="7">
        <f t="shared" si="459"/>
        <v>4</v>
      </c>
      <c r="G1555" s="7">
        <f t="shared" si="469"/>
        <v>3</v>
      </c>
      <c r="H1555" s="49">
        <f t="shared" si="460"/>
        <v>7</v>
      </c>
      <c r="I1555" s="177">
        <f t="shared" si="461"/>
        <v>0.16666666666666666</v>
      </c>
      <c r="J1555" s="8"/>
      <c r="K1555" s="2">
        <f t="shared" si="462"/>
        <v>0.2857142857142857</v>
      </c>
      <c r="L1555" s="2">
        <f t="shared" si="463"/>
        <v>2.3809523809523808E-2</v>
      </c>
      <c r="M1555" s="2">
        <f t="shared" si="464"/>
        <v>7.1428571428571425E-2</v>
      </c>
      <c r="N1555" s="2">
        <f t="shared" si="465"/>
        <v>0.14285714285714285</v>
      </c>
      <c r="O1555" s="2">
        <f t="shared" si="466"/>
        <v>0.47619047619047622</v>
      </c>
      <c r="P1555" s="1">
        <v>12</v>
      </c>
      <c r="Q1555" s="1">
        <v>1</v>
      </c>
      <c r="R1555" s="1">
        <v>3</v>
      </c>
      <c r="S1555" s="1">
        <v>6</v>
      </c>
      <c r="T1555" s="1">
        <v>19</v>
      </c>
      <c r="U1555" s="1">
        <v>0</v>
      </c>
      <c r="V1555" s="1">
        <v>0</v>
      </c>
      <c r="W1555" s="1">
        <v>0</v>
      </c>
      <c r="X1555" s="1">
        <v>0</v>
      </c>
      <c r="Y1555" s="1"/>
      <c r="Z1555" s="1">
        <v>0</v>
      </c>
      <c r="AA1555" s="1"/>
      <c r="AB1555" s="1"/>
      <c r="AC1555" s="1"/>
      <c r="AD1555" s="1">
        <v>1</v>
      </c>
      <c r="AI1555" t="str">
        <f t="shared" si="455"/>
        <v>West Haven</v>
      </c>
      <c r="AJ1555" t="s">
        <v>831</v>
      </c>
      <c r="AK1555" s="182">
        <v>1</v>
      </c>
      <c r="AL1555" s="7"/>
      <c r="AN1555" s="97">
        <v>50</v>
      </c>
      <c r="AO1555" s="99">
        <v>21</v>
      </c>
      <c r="AP1555" s="99">
        <v>135</v>
      </c>
      <c r="AQ1555" s="106">
        <v>80875</v>
      </c>
      <c r="AR1555" s="106">
        <f t="shared" si="467"/>
        <v>50021</v>
      </c>
      <c r="AS1555" s="9" t="s">
        <v>1711</v>
      </c>
      <c r="AT1555" s="109">
        <f t="shared" si="468"/>
        <v>5080875</v>
      </c>
      <c r="AW1555">
        <v>28.49</v>
      </c>
      <c r="AX1555">
        <v>0.49</v>
      </c>
      <c r="AY1555">
        <v>28</v>
      </c>
      <c r="BA1555" s="7">
        <f t="shared" si="470"/>
        <v>0</v>
      </c>
      <c r="BB1555" s="7">
        <f t="shared" si="471"/>
        <v>0</v>
      </c>
      <c r="BC1555" s="7">
        <f t="shared" si="472"/>
        <v>0</v>
      </c>
      <c r="BD1555" s="7">
        <f t="shared" si="473"/>
        <v>0</v>
      </c>
      <c r="BE1555" s="7">
        <f t="shared" si="474"/>
        <v>1</v>
      </c>
      <c r="BF1555" s="117"/>
      <c r="BG1555" s="1">
        <v>0</v>
      </c>
      <c r="BH1555" s="1">
        <v>0</v>
      </c>
      <c r="BI1555" s="117"/>
      <c r="BJ1555" s="117"/>
      <c r="BK1555" s="168"/>
    </row>
    <row r="1556" spans="1:63" hidden="1" outlineLevel="1">
      <c r="A1556" t="s">
        <v>2959</v>
      </c>
      <c r="B1556" s="9" t="s">
        <v>2938</v>
      </c>
      <c r="C1556" s="1">
        <f t="shared" si="456"/>
        <v>278</v>
      </c>
      <c r="D1556" s="7">
        <f t="shared" si="457"/>
        <v>2</v>
      </c>
      <c r="E1556" s="7">
        <f t="shared" si="458"/>
        <v>6</v>
      </c>
      <c r="F1556" s="7">
        <f t="shared" si="459"/>
        <v>3</v>
      </c>
      <c r="G1556" s="7">
        <f t="shared" si="469"/>
        <v>4</v>
      </c>
      <c r="H1556" s="49">
        <f t="shared" si="460"/>
        <v>54</v>
      </c>
      <c r="I1556" s="177">
        <f t="shared" si="461"/>
        <v>0.19424460431654678</v>
      </c>
      <c r="J1556" s="8"/>
      <c r="K1556" s="2">
        <f t="shared" si="462"/>
        <v>0.25179856115107913</v>
      </c>
      <c r="L1556" s="2">
        <f t="shared" si="463"/>
        <v>1.0791366906474821E-2</v>
      </c>
      <c r="M1556" s="2">
        <f t="shared" si="464"/>
        <v>0.12949640287769784</v>
      </c>
      <c r="N1556" s="2">
        <f t="shared" si="465"/>
        <v>8.6330935251798566E-2</v>
      </c>
      <c r="O1556" s="2">
        <f t="shared" si="466"/>
        <v>0.52158273381294962</v>
      </c>
      <c r="P1556" s="1">
        <v>70</v>
      </c>
      <c r="Q1556" s="1">
        <v>3</v>
      </c>
      <c r="R1556" s="1">
        <v>36</v>
      </c>
      <c r="S1556" s="1">
        <v>24</v>
      </c>
      <c r="T1556" s="1">
        <v>124</v>
      </c>
      <c r="U1556" s="1">
        <v>15</v>
      </c>
      <c r="V1556" s="1">
        <v>2</v>
      </c>
      <c r="W1556" s="1">
        <v>2</v>
      </c>
      <c r="X1556" s="1">
        <v>2</v>
      </c>
      <c r="Y1556" s="1"/>
      <c r="Z1556" s="1">
        <v>0</v>
      </c>
      <c r="AA1556" s="1"/>
      <c r="AB1556" s="1"/>
      <c r="AC1556" s="1"/>
      <c r="AD1556" s="1">
        <v>0</v>
      </c>
      <c r="AI1556" t="str">
        <f t="shared" si="455"/>
        <v>West Rutland</v>
      </c>
      <c r="AJ1556" t="s">
        <v>831</v>
      </c>
      <c r="AK1556" s="182">
        <v>1</v>
      </c>
      <c r="AL1556" s="7"/>
      <c r="AN1556" s="97">
        <v>50</v>
      </c>
      <c r="AO1556" s="99">
        <v>21</v>
      </c>
      <c r="AP1556" s="99">
        <v>140</v>
      </c>
      <c r="AQ1556" s="106">
        <v>82300</v>
      </c>
      <c r="AR1556" s="106">
        <f t="shared" si="467"/>
        <v>50021</v>
      </c>
      <c r="AS1556" s="9" t="s">
        <v>1711</v>
      </c>
      <c r="AT1556" s="109">
        <f t="shared" si="468"/>
        <v>5082300</v>
      </c>
      <c r="AW1556">
        <v>18</v>
      </c>
      <c r="AX1556">
        <v>0</v>
      </c>
      <c r="AY1556">
        <v>18</v>
      </c>
      <c r="BA1556" s="7">
        <f t="shared" si="470"/>
        <v>0</v>
      </c>
      <c r="BB1556" s="7">
        <f t="shared" si="471"/>
        <v>0</v>
      </c>
      <c r="BC1556" s="7">
        <f t="shared" si="472"/>
        <v>0</v>
      </c>
      <c r="BD1556" s="7">
        <f t="shared" si="473"/>
        <v>0</v>
      </c>
      <c r="BE1556" s="7">
        <f t="shared" si="474"/>
        <v>1</v>
      </c>
      <c r="BF1556" s="117"/>
      <c r="BG1556" s="1">
        <v>0</v>
      </c>
      <c r="BH1556" s="1">
        <v>1</v>
      </c>
      <c r="BI1556" s="117"/>
      <c r="BJ1556" s="117"/>
      <c r="BK1556" s="168"/>
    </row>
    <row r="1557" spans="1:63" hidden="1" outlineLevel="1">
      <c r="A1557" t="s">
        <v>2787</v>
      </c>
      <c r="B1557" s="9" t="s">
        <v>2938</v>
      </c>
      <c r="C1557" s="1">
        <f t="shared" si="456"/>
        <v>149</v>
      </c>
      <c r="D1557" s="7">
        <f t="shared" si="457"/>
        <v>1</v>
      </c>
      <c r="E1557" s="7">
        <f t="shared" si="458"/>
        <v>6</v>
      </c>
      <c r="F1557" s="7">
        <f t="shared" si="459"/>
        <v>3</v>
      </c>
      <c r="G1557" s="7">
        <f t="shared" si="469"/>
        <v>4</v>
      </c>
      <c r="H1557" s="49">
        <f t="shared" si="460"/>
        <v>20</v>
      </c>
      <c r="I1557" s="177">
        <f t="shared" si="461"/>
        <v>0.13422818791946309</v>
      </c>
      <c r="J1557" s="8"/>
      <c r="K1557" s="2">
        <f t="shared" si="462"/>
        <v>0.39597315436241609</v>
      </c>
      <c r="L1557" s="2">
        <f t="shared" si="463"/>
        <v>2.0134228187919462E-2</v>
      </c>
      <c r="M1557" s="2">
        <f t="shared" si="464"/>
        <v>0.17449664429530201</v>
      </c>
      <c r="N1557" s="2">
        <f t="shared" si="465"/>
        <v>8.7248322147651006E-2</v>
      </c>
      <c r="O1557" s="2">
        <f t="shared" si="466"/>
        <v>0.3221476510067115</v>
      </c>
      <c r="P1557" s="1">
        <v>59</v>
      </c>
      <c r="Q1557" s="1">
        <v>3</v>
      </c>
      <c r="R1557" s="1">
        <v>26</v>
      </c>
      <c r="S1557" s="1">
        <v>13</v>
      </c>
      <c r="T1557" s="1">
        <v>39</v>
      </c>
      <c r="U1557" s="1">
        <v>6</v>
      </c>
      <c r="V1557" s="1">
        <v>0</v>
      </c>
      <c r="W1557" s="1">
        <v>0</v>
      </c>
      <c r="X1557" s="1">
        <v>0</v>
      </c>
      <c r="Y1557" s="1"/>
      <c r="Z1557" s="1">
        <v>3</v>
      </c>
      <c r="AA1557" s="1"/>
      <c r="AB1557" s="1"/>
      <c r="AC1557" s="1"/>
      <c r="AD1557" s="1">
        <v>0</v>
      </c>
      <c r="AI1557" t="str">
        <f t="shared" si="455"/>
        <v>West Windsor</v>
      </c>
      <c r="AJ1557" t="s">
        <v>1842</v>
      </c>
      <c r="AK1557" s="182">
        <v>1</v>
      </c>
      <c r="AL1557" s="7"/>
      <c r="AN1557" s="97">
        <v>50</v>
      </c>
      <c r="AO1557" s="99">
        <v>27</v>
      </c>
      <c r="AP1557" s="99">
        <v>110</v>
      </c>
      <c r="AQ1557" s="106">
        <v>83050</v>
      </c>
      <c r="AR1557" s="106">
        <f t="shared" si="467"/>
        <v>50027</v>
      </c>
      <c r="AS1557" s="9" t="s">
        <v>1711</v>
      </c>
      <c r="AT1557" s="109">
        <f t="shared" si="468"/>
        <v>5083050</v>
      </c>
      <c r="AW1557">
        <v>24.72</v>
      </c>
      <c r="AX1557">
        <v>0.02</v>
      </c>
      <c r="AY1557">
        <v>24.7</v>
      </c>
      <c r="BA1557" s="7">
        <f t="shared" si="470"/>
        <v>1</v>
      </c>
      <c r="BB1557" s="7">
        <f t="shared" si="471"/>
        <v>0</v>
      </c>
      <c r="BC1557" s="7">
        <f t="shared" si="472"/>
        <v>0</v>
      </c>
      <c r="BD1557" s="7">
        <f t="shared" si="473"/>
        <v>0</v>
      </c>
      <c r="BE1557" s="7">
        <f t="shared" si="474"/>
        <v>0</v>
      </c>
      <c r="BF1557" s="117"/>
      <c r="BG1557" s="1">
        <v>0</v>
      </c>
      <c r="BH1557" s="1">
        <v>0</v>
      </c>
      <c r="BI1557" s="117"/>
      <c r="BJ1557" s="117"/>
      <c r="BK1557" s="168"/>
    </row>
    <row r="1558" spans="1:63" hidden="1" outlineLevel="1">
      <c r="A1558" t="s">
        <v>1353</v>
      </c>
      <c r="B1558" s="9" t="s">
        <v>2938</v>
      </c>
      <c r="C1558" s="1">
        <f t="shared" si="456"/>
        <v>70</v>
      </c>
      <c r="D1558" s="7">
        <f t="shared" si="457"/>
        <v>3</v>
      </c>
      <c r="E1558" s="7">
        <f t="shared" si="458"/>
        <v>6</v>
      </c>
      <c r="F1558" s="7">
        <f t="shared" si="459"/>
        <v>1</v>
      </c>
      <c r="G1558" s="7">
        <f t="shared" si="469"/>
        <v>4</v>
      </c>
      <c r="H1558" s="49">
        <f t="shared" si="460"/>
        <v>5</v>
      </c>
      <c r="I1558" s="177">
        <f t="shared" si="461"/>
        <v>7.1428571428571425E-2</v>
      </c>
      <c r="J1558" s="8"/>
      <c r="K1558" s="2">
        <f t="shared" si="462"/>
        <v>0.24285714285714285</v>
      </c>
      <c r="L1558" s="2">
        <f t="shared" si="463"/>
        <v>0</v>
      </c>
      <c r="M1558" s="2">
        <f t="shared" si="464"/>
        <v>0.34285714285714286</v>
      </c>
      <c r="N1558" s="2">
        <f t="shared" si="465"/>
        <v>7.1428571428571425E-2</v>
      </c>
      <c r="O1558" s="2">
        <f t="shared" si="466"/>
        <v>0.34285714285714286</v>
      </c>
      <c r="P1558" s="1">
        <v>17</v>
      </c>
      <c r="Q1558" s="1">
        <v>0</v>
      </c>
      <c r="R1558" s="1">
        <v>24</v>
      </c>
      <c r="S1558" s="1">
        <v>5</v>
      </c>
      <c r="T1558" s="1">
        <v>19</v>
      </c>
      <c r="U1558" s="1">
        <v>5</v>
      </c>
      <c r="V1558" s="1">
        <v>0</v>
      </c>
      <c r="W1558" s="1">
        <v>0</v>
      </c>
      <c r="X1558" s="1">
        <v>0</v>
      </c>
      <c r="Y1558" s="1"/>
      <c r="Z1558" s="1">
        <v>0</v>
      </c>
      <c r="AA1558" s="1"/>
      <c r="AB1558" s="1"/>
      <c r="AC1558" s="1"/>
      <c r="AD1558" s="1">
        <v>0</v>
      </c>
      <c r="AI1558" t="str">
        <f t="shared" si="455"/>
        <v>Westfield</v>
      </c>
      <c r="AJ1558" t="s">
        <v>2168</v>
      </c>
      <c r="AK1558" s="182">
        <v>1</v>
      </c>
      <c r="AL1558" s="7"/>
      <c r="AN1558" s="97">
        <v>50</v>
      </c>
      <c r="AO1558" s="99">
        <v>19</v>
      </c>
      <c r="AP1558" s="99">
        <v>90</v>
      </c>
      <c r="AQ1558" s="106">
        <v>80200</v>
      </c>
      <c r="AR1558" s="106">
        <f t="shared" si="467"/>
        <v>50019</v>
      </c>
      <c r="AS1558" s="9" t="s">
        <v>1711</v>
      </c>
      <c r="AT1558" s="109">
        <f t="shared" si="468"/>
        <v>5080200</v>
      </c>
      <c r="AW1558">
        <v>40.18</v>
      </c>
      <c r="AX1558">
        <v>0</v>
      </c>
      <c r="AY1558">
        <v>40.17</v>
      </c>
      <c r="BA1558" s="7">
        <f t="shared" si="470"/>
        <v>0</v>
      </c>
      <c r="BB1558" s="7">
        <f t="shared" si="471"/>
        <v>0</v>
      </c>
      <c r="BC1558" s="7">
        <f t="shared" si="472"/>
        <v>1</v>
      </c>
      <c r="BD1558" s="7">
        <f t="shared" si="473"/>
        <v>0</v>
      </c>
      <c r="BE1558" s="7">
        <f t="shared" si="474"/>
        <v>0</v>
      </c>
      <c r="BF1558" s="117"/>
      <c r="BG1558" s="1">
        <v>0</v>
      </c>
      <c r="BH1558" s="1">
        <v>1</v>
      </c>
      <c r="BI1558" s="117"/>
      <c r="BJ1558" s="117"/>
      <c r="BK1558" s="168"/>
    </row>
    <row r="1559" spans="1:63" hidden="1" outlineLevel="1">
      <c r="A1559" t="s">
        <v>861</v>
      </c>
      <c r="B1559" s="9" t="s">
        <v>2938</v>
      </c>
      <c r="C1559" s="1">
        <f t="shared" si="456"/>
        <v>254</v>
      </c>
      <c r="D1559" s="7">
        <f t="shared" si="457"/>
        <v>1</v>
      </c>
      <c r="E1559" s="7">
        <f t="shared" si="458"/>
        <v>8</v>
      </c>
      <c r="F1559" s="7">
        <f t="shared" si="459"/>
        <v>3</v>
      </c>
      <c r="G1559" s="7">
        <f t="shared" si="469"/>
        <v>4</v>
      </c>
      <c r="H1559" s="49">
        <f t="shared" si="460"/>
        <v>10</v>
      </c>
      <c r="I1559" s="177">
        <f t="shared" si="461"/>
        <v>3.937007874015748E-2</v>
      </c>
      <c r="J1559" s="8"/>
      <c r="K1559" s="2">
        <f t="shared" si="462"/>
        <v>0.30314960629921262</v>
      </c>
      <c r="L1559" s="2">
        <f t="shared" si="463"/>
        <v>3.937007874015748E-3</v>
      </c>
      <c r="M1559" s="2">
        <f t="shared" si="464"/>
        <v>0.20866141732283464</v>
      </c>
      <c r="N1559" s="2">
        <f t="shared" si="465"/>
        <v>0.14566929133858267</v>
      </c>
      <c r="O1559" s="2">
        <f t="shared" si="466"/>
        <v>0.3385826771653544</v>
      </c>
      <c r="P1559" s="1">
        <v>77</v>
      </c>
      <c r="Q1559" s="1">
        <v>1</v>
      </c>
      <c r="R1559" s="1">
        <v>53</v>
      </c>
      <c r="S1559" s="1">
        <v>37</v>
      </c>
      <c r="T1559" s="1">
        <v>67</v>
      </c>
      <c r="U1559" s="1">
        <v>11</v>
      </c>
      <c r="V1559" s="1">
        <v>1</v>
      </c>
      <c r="W1559" s="1">
        <v>4</v>
      </c>
      <c r="X1559" s="1">
        <v>0</v>
      </c>
      <c r="Y1559" s="1"/>
      <c r="Z1559" s="1">
        <v>2</v>
      </c>
      <c r="AA1559" s="1"/>
      <c r="AB1559" s="1"/>
      <c r="AC1559" s="1"/>
      <c r="AD1559" s="1">
        <v>1</v>
      </c>
      <c r="AI1559" t="str">
        <f t="shared" si="455"/>
        <v>Westford</v>
      </c>
      <c r="AJ1559" t="s">
        <v>1847</v>
      </c>
      <c r="AK1559" s="182">
        <v>1</v>
      </c>
      <c r="AL1559" s="7"/>
      <c r="AN1559" s="97">
        <v>50</v>
      </c>
      <c r="AO1559" s="99">
        <v>7</v>
      </c>
      <c r="AP1559" s="99">
        <v>80</v>
      </c>
      <c r="AQ1559" s="106">
        <v>80350</v>
      </c>
      <c r="AR1559" s="106">
        <f t="shared" si="467"/>
        <v>50007</v>
      </c>
      <c r="AS1559" s="9" t="s">
        <v>1711</v>
      </c>
      <c r="AT1559" s="109">
        <f t="shared" si="468"/>
        <v>5080350</v>
      </c>
      <c r="AW1559">
        <v>39.29</v>
      </c>
      <c r="AX1559">
        <v>0.03</v>
      </c>
      <c r="AY1559">
        <v>39.26</v>
      </c>
      <c r="BA1559" s="7">
        <f t="shared" si="470"/>
        <v>1</v>
      </c>
      <c r="BB1559" s="7">
        <f t="shared" si="471"/>
        <v>0</v>
      </c>
      <c r="BC1559" s="7">
        <f t="shared" si="472"/>
        <v>0</v>
      </c>
      <c r="BD1559" s="7">
        <f t="shared" si="473"/>
        <v>0</v>
      </c>
      <c r="BE1559" s="7">
        <f t="shared" si="474"/>
        <v>0</v>
      </c>
      <c r="BF1559" s="117"/>
      <c r="BG1559" s="1">
        <v>0</v>
      </c>
      <c r="BH1559" s="1">
        <v>0</v>
      </c>
      <c r="BI1559" s="117"/>
      <c r="BJ1559" s="117"/>
      <c r="BK1559" s="168"/>
    </row>
    <row r="1560" spans="1:63" hidden="1" outlineLevel="1">
      <c r="A1560" t="s">
        <v>2105</v>
      </c>
      <c r="B1560" s="9" t="s">
        <v>2938</v>
      </c>
      <c r="C1560" s="1">
        <f t="shared" si="456"/>
        <v>227</v>
      </c>
      <c r="D1560" s="7">
        <f t="shared" si="457"/>
        <v>2</v>
      </c>
      <c r="E1560" s="7">
        <f t="shared" si="458"/>
        <v>5</v>
      </c>
      <c r="F1560" s="7">
        <f t="shared" si="459"/>
        <v>3</v>
      </c>
      <c r="G1560" s="7">
        <f t="shared" si="469"/>
        <v>4</v>
      </c>
      <c r="H1560" s="49">
        <f t="shared" si="460"/>
        <v>37</v>
      </c>
      <c r="I1560" s="177">
        <f t="shared" si="461"/>
        <v>0.16299559471365638</v>
      </c>
      <c r="J1560" s="8"/>
      <c r="K1560" s="2">
        <f t="shared" si="462"/>
        <v>0.23788546255506607</v>
      </c>
      <c r="L1560" s="2">
        <f t="shared" si="463"/>
        <v>3.9647577092511016E-2</v>
      </c>
      <c r="M1560" s="2">
        <f t="shared" si="464"/>
        <v>0.1894273127753304</v>
      </c>
      <c r="N1560" s="2">
        <f t="shared" si="465"/>
        <v>8.3700440528634359E-2</v>
      </c>
      <c r="O1560" s="2">
        <f t="shared" si="466"/>
        <v>0.4493392070484582</v>
      </c>
      <c r="P1560" s="1">
        <v>54</v>
      </c>
      <c r="Q1560" s="1">
        <v>9</v>
      </c>
      <c r="R1560" s="1">
        <v>43</v>
      </c>
      <c r="S1560" s="1">
        <v>19</v>
      </c>
      <c r="T1560" s="1">
        <v>91</v>
      </c>
      <c r="U1560" s="1">
        <v>5</v>
      </c>
      <c r="V1560" s="1">
        <v>1</v>
      </c>
      <c r="W1560" s="1">
        <v>3</v>
      </c>
      <c r="X1560" s="1">
        <v>1</v>
      </c>
      <c r="Y1560" s="1"/>
      <c r="Z1560" s="1">
        <v>1</v>
      </c>
      <c r="AA1560" s="1"/>
      <c r="AB1560" s="1"/>
      <c r="AC1560" s="1"/>
      <c r="AD1560" s="1">
        <v>0</v>
      </c>
      <c r="AI1560" t="str">
        <f t="shared" si="455"/>
        <v>Westminster</v>
      </c>
      <c r="AJ1560" t="s">
        <v>2452</v>
      </c>
      <c r="AK1560" s="182">
        <v>1</v>
      </c>
      <c r="AL1560" s="7"/>
      <c r="AN1560" s="97">
        <v>50</v>
      </c>
      <c r="AO1560" s="99">
        <v>25</v>
      </c>
      <c r="AP1560" s="99">
        <v>95</v>
      </c>
      <c r="AQ1560" s="106">
        <v>81400</v>
      </c>
      <c r="AR1560" s="106">
        <f t="shared" si="467"/>
        <v>50025</v>
      </c>
      <c r="AS1560" s="9" t="s">
        <v>1711</v>
      </c>
      <c r="AT1560" s="109">
        <f t="shared" si="468"/>
        <v>5081400</v>
      </c>
      <c r="AW1560">
        <v>46.12</v>
      </c>
      <c r="AX1560">
        <v>0.03</v>
      </c>
      <c r="AY1560">
        <v>46.08</v>
      </c>
      <c r="BA1560" s="7">
        <f t="shared" si="470"/>
        <v>0</v>
      </c>
      <c r="BB1560" s="7">
        <f t="shared" si="471"/>
        <v>0</v>
      </c>
      <c r="BC1560" s="7">
        <f t="shared" si="472"/>
        <v>0</v>
      </c>
      <c r="BD1560" s="7">
        <f t="shared" si="473"/>
        <v>0</v>
      </c>
      <c r="BE1560" s="7">
        <f t="shared" si="474"/>
        <v>1</v>
      </c>
      <c r="BF1560" s="117"/>
      <c r="BG1560" s="1">
        <v>0</v>
      </c>
      <c r="BH1560" s="1">
        <v>0</v>
      </c>
      <c r="BI1560" s="117"/>
      <c r="BJ1560" s="117"/>
      <c r="BK1560" s="168"/>
    </row>
    <row r="1561" spans="1:63" hidden="1" outlineLevel="1">
      <c r="A1561" t="s">
        <v>2242</v>
      </c>
      <c r="B1561" s="9" t="s">
        <v>2938</v>
      </c>
      <c r="C1561" s="1">
        <f t="shared" si="456"/>
        <v>43</v>
      </c>
      <c r="D1561" s="7">
        <f t="shared" si="457"/>
        <v>1</v>
      </c>
      <c r="E1561" s="7">
        <f t="shared" si="458"/>
        <v>5</v>
      </c>
      <c r="F1561" s="7">
        <f t="shared" si="459"/>
        <v>3</v>
      </c>
      <c r="G1561" s="7">
        <f t="shared" si="469"/>
        <v>4</v>
      </c>
      <c r="H1561" s="49">
        <f t="shared" si="460"/>
        <v>1</v>
      </c>
      <c r="I1561" s="177">
        <f t="shared" si="461"/>
        <v>2.3255813953488372E-2</v>
      </c>
      <c r="J1561" s="8"/>
      <c r="K1561" s="2">
        <f t="shared" si="462"/>
        <v>0.34883720930232559</v>
      </c>
      <c r="L1561" s="2">
        <f t="shared" si="463"/>
        <v>2.3255813953488372E-2</v>
      </c>
      <c r="M1561" s="2">
        <f t="shared" si="464"/>
        <v>0.23255813953488372</v>
      </c>
      <c r="N1561" s="2">
        <f t="shared" si="465"/>
        <v>4.6511627906976744E-2</v>
      </c>
      <c r="O1561" s="2">
        <f t="shared" si="466"/>
        <v>0.34883720930232565</v>
      </c>
      <c r="P1561" s="1">
        <v>15</v>
      </c>
      <c r="Q1561" s="1">
        <v>1</v>
      </c>
      <c r="R1561" s="1">
        <v>10</v>
      </c>
      <c r="S1561" s="1">
        <v>2</v>
      </c>
      <c r="T1561" s="1">
        <v>14</v>
      </c>
      <c r="U1561" s="1">
        <v>0</v>
      </c>
      <c r="V1561" s="1">
        <v>0</v>
      </c>
      <c r="W1561" s="1">
        <v>0</v>
      </c>
      <c r="X1561" s="1">
        <v>1</v>
      </c>
      <c r="Y1561" s="1"/>
      <c r="Z1561" s="1">
        <v>0</v>
      </c>
      <c r="AA1561" s="1"/>
      <c r="AB1561" s="1"/>
      <c r="AC1561" s="1"/>
      <c r="AD1561" s="1">
        <v>0</v>
      </c>
      <c r="AI1561" t="str">
        <f t="shared" si="455"/>
        <v>Westmore</v>
      </c>
      <c r="AJ1561" t="s">
        <v>2168</v>
      </c>
      <c r="AK1561" s="182">
        <v>1</v>
      </c>
      <c r="AL1561" s="7"/>
      <c r="AN1561" s="97">
        <v>50</v>
      </c>
      <c r="AO1561" s="99">
        <v>19</v>
      </c>
      <c r="AP1561" s="99">
        <v>95</v>
      </c>
      <c r="AQ1561" s="106">
        <v>81700</v>
      </c>
      <c r="AR1561" s="106">
        <f t="shared" si="467"/>
        <v>50019</v>
      </c>
      <c r="AS1561" s="9" t="s">
        <v>1711</v>
      </c>
      <c r="AT1561" s="109">
        <f t="shared" si="468"/>
        <v>5081700</v>
      </c>
      <c r="AW1561">
        <v>37.46</v>
      </c>
      <c r="AX1561">
        <v>2.94</v>
      </c>
      <c r="AY1561">
        <v>34.520000000000003</v>
      </c>
      <c r="BA1561" s="7">
        <f t="shared" si="470"/>
        <v>1</v>
      </c>
      <c r="BB1561" s="7">
        <f t="shared" si="471"/>
        <v>0</v>
      </c>
      <c r="BC1561" s="7">
        <f t="shared" si="472"/>
        <v>0</v>
      </c>
      <c r="BD1561" s="7">
        <f t="shared" si="473"/>
        <v>0</v>
      </c>
      <c r="BE1561" s="7">
        <f t="shared" si="474"/>
        <v>0</v>
      </c>
      <c r="BF1561" s="117"/>
      <c r="BG1561" s="1">
        <v>0</v>
      </c>
      <c r="BH1561" s="1">
        <v>0</v>
      </c>
      <c r="BI1561" s="117"/>
      <c r="BJ1561" s="117"/>
      <c r="BK1561" s="168"/>
    </row>
    <row r="1562" spans="1:63" hidden="1" outlineLevel="1">
      <c r="A1562" t="s">
        <v>747</v>
      </c>
      <c r="B1562" s="9" t="s">
        <v>2938</v>
      </c>
      <c r="C1562" s="1">
        <f t="shared" si="456"/>
        <v>68</v>
      </c>
      <c r="D1562" s="7">
        <f t="shared" si="457"/>
        <v>1</v>
      </c>
      <c r="E1562" s="7">
        <f t="shared" si="458"/>
        <v>6</v>
      </c>
      <c r="F1562" s="7">
        <f t="shared" si="459"/>
        <v>3</v>
      </c>
      <c r="G1562" s="7">
        <f t="shared" si="469"/>
        <v>4</v>
      </c>
      <c r="H1562" s="49">
        <f t="shared" si="460"/>
        <v>15</v>
      </c>
      <c r="I1562" s="177">
        <f t="shared" si="461"/>
        <v>0.22058823529411764</v>
      </c>
      <c r="J1562" s="8"/>
      <c r="K1562" s="2">
        <f t="shared" si="462"/>
        <v>0.47058823529411764</v>
      </c>
      <c r="L1562" s="2">
        <f t="shared" si="463"/>
        <v>0</v>
      </c>
      <c r="M1562" s="2">
        <f t="shared" si="464"/>
        <v>0.13235294117647059</v>
      </c>
      <c r="N1562" s="2">
        <f t="shared" si="465"/>
        <v>8.8235294117647065E-2</v>
      </c>
      <c r="O1562" s="2">
        <f t="shared" si="466"/>
        <v>0.30882352941176472</v>
      </c>
      <c r="P1562" s="1">
        <v>32</v>
      </c>
      <c r="Q1562" s="1">
        <v>0</v>
      </c>
      <c r="R1562" s="1">
        <v>9</v>
      </c>
      <c r="S1562" s="1">
        <v>6</v>
      </c>
      <c r="T1562" s="1">
        <v>17</v>
      </c>
      <c r="U1562" s="1">
        <v>4</v>
      </c>
      <c r="V1562" s="1">
        <v>0</v>
      </c>
      <c r="W1562" s="1">
        <v>0</v>
      </c>
      <c r="X1562" s="1">
        <v>0</v>
      </c>
      <c r="Y1562" s="1"/>
      <c r="Z1562" s="1">
        <v>0</v>
      </c>
      <c r="AA1562" s="1"/>
      <c r="AB1562" s="1"/>
      <c r="AC1562" s="1"/>
      <c r="AD1562" s="1">
        <v>0</v>
      </c>
      <c r="AI1562" t="str">
        <f t="shared" si="455"/>
        <v>Weston</v>
      </c>
      <c r="AJ1562" t="s">
        <v>1842</v>
      </c>
      <c r="AK1562" s="182">
        <v>1</v>
      </c>
      <c r="AL1562" s="7"/>
      <c r="AN1562" s="97">
        <v>50</v>
      </c>
      <c r="AO1562" s="99">
        <v>27</v>
      </c>
      <c r="AP1562" s="99">
        <v>105</v>
      </c>
      <c r="AQ1562" s="106">
        <v>82000</v>
      </c>
      <c r="AR1562" s="106">
        <f t="shared" si="467"/>
        <v>50027</v>
      </c>
      <c r="AS1562" s="9" t="s">
        <v>1711</v>
      </c>
      <c r="AT1562" s="109">
        <f t="shared" si="468"/>
        <v>5082000</v>
      </c>
      <c r="AW1562">
        <v>35.17</v>
      </c>
      <c r="AX1562">
        <v>0.08</v>
      </c>
      <c r="AY1562">
        <v>35.090000000000003</v>
      </c>
      <c r="BA1562" s="7">
        <f t="shared" si="470"/>
        <v>1</v>
      </c>
      <c r="BB1562" s="7">
        <f t="shared" si="471"/>
        <v>0</v>
      </c>
      <c r="BC1562" s="7">
        <f t="shared" si="472"/>
        <v>0</v>
      </c>
      <c r="BD1562" s="7">
        <f t="shared" si="473"/>
        <v>0</v>
      </c>
      <c r="BE1562" s="7">
        <f t="shared" si="474"/>
        <v>0</v>
      </c>
      <c r="BF1562" s="117"/>
      <c r="BG1562" s="1">
        <v>0</v>
      </c>
      <c r="BH1562" s="1">
        <v>0</v>
      </c>
      <c r="BI1562" s="117"/>
      <c r="BJ1562" s="117"/>
      <c r="BK1562" s="168"/>
    </row>
    <row r="1563" spans="1:63" hidden="1" outlineLevel="1">
      <c r="A1563" t="s">
        <v>2243</v>
      </c>
      <c r="B1563" s="9" t="s">
        <v>2938</v>
      </c>
      <c r="C1563" s="1">
        <f t="shared" si="456"/>
        <v>93</v>
      </c>
      <c r="D1563" s="7">
        <f t="shared" si="457"/>
        <v>1</v>
      </c>
      <c r="E1563" s="7">
        <f t="shared" si="458"/>
        <v>6</v>
      </c>
      <c r="F1563" s="7">
        <f t="shared" si="459"/>
        <v>2</v>
      </c>
      <c r="G1563" s="7">
        <f t="shared" si="469"/>
        <v>4</v>
      </c>
      <c r="H1563" s="49">
        <f t="shared" si="460"/>
        <v>22</v>
      </c>
      <c r="I1563" s="177">
        <f t="shared" si="461"/>
        <v>0.23655913978494625</v>
      </c>
      <c r="J1563" s="8"/>
      <c r="K1563" s="2">
        <f t="shared" si="462"/>
        <v>0.46236559139784944</v>
      </c>
      <c r="L1563" s="2">
        <f t="shared" si="463"/>
        <v>1.0752688172043012E-2</v>
      </c>
      <c r="M1563" s="2">
        <f t="shared" si="464"/>
        <v>0.22580645161290322</v>
      </c>
      <c r="N1563" s="2">
        <f t="shared" si="465"/>
        <v>8.6021505376344093E-2</v>
      </c>
      <c r="O1563" s="2">
        <f t="shared" si="466"/>
        <v>0.21505376344086016</v>
      </c>
      <c r="P1563" s="1">
        <v>43</v>
      </c>
      <c r="Q1563" s="1">
        <v>1</v>
      </c>
      <c r="R1563" s="1">
        <v>21</v>
      </c>
      <c r="S1563" s="1">
        <v>8</v>
      </c>
      <c r="T1563" s="1">
        <v>14</v>
      </c>
      <c r="U1563" s="1">
        <v>5</v>
      </c>
      <c r="V1563" s="1">
        <v>0</v>
      </c>
      <c r="W1563" s="1">
        <v>0</v>
      </c>
      <c r="X1563" s="1">
        <v>1</v>
      </c>
      <c r="Y1563" s="1"/>
      <c r="Z1563" s="1">
        <v>0</v>
      </c>
      <c r="AA1563" s="1"/>
      <c r="AB1563" s="1"/>
      <c r="AC1563" s="1"/>
      <c r="AD1563" s="1">
        <v>0</v>
      </c>
      <c r="AI1563" t="str">
        <f t="shared" si="455"/>
        <v>Weybridge</v>
      </c>
      <c r="AJ1563" t="s">
        <v>1826</v>
      </c>
      <c r="AK1563" s="182">
        <v>1</v>
      </c>
      <c r="AL1563" s="7"/>
      <c r="AN1563" s="97">
        <v>50</v>
      </c>
      <c r="AO1563" s="99">
        <v>1</v>
      </c>
      <c r="AP1563" s="99">
        <v>110</v>
      </c>
      <c r="AQ1563" s="106">
        <v>83275</v>
      </c>
      <c r="AR1563" s="106">
        <f t="shared" si="467"/>
        <v>50001</v>
      </c>
      <c r="AS1563" s="9" t="s">
        <v>1711</v>
      </c>
      <c r="AT1563" s="109">
        <f t="shared" si="468"/>
        <v>5083275</v>
      </c>
      <c r="AW1563">
        <v>17.57</v>
      </c>
      <c r="AX1563">
        <v>0.56000000000000005</v>
      </c>
      <c r="AY1563">
        <v>17.010000000000002</v>
      </c>
      <c r="BA1563" s="7">
        <f t="shared" si="470"/>
        <v>1</v>
      </c>
      <c r="BB1563" s="7">
        <f t="shared" si="471"/>
        <v>0</v>
      </c>
      <c r="BC1563" s="7">
        <f t="shared" si="472"/>
        <v>0</v>
      </c>
      <c r="BD1563" s="7">
        <f t="shared" si="473"/>
        <v>0</v>
      </c>
      <c r="BE1563" s="7">
        <f t="shared" si="474"/>
        <v>0</v>
      </c>
      <c r="BF1563" s="117"/>
      <c r="BG1563" s="1">
        <v>0</v>
      </c>
      <c r="BH1563" s="1">
        <v>0</v>
      </c>
      <c r="BI1563" s="117"/>
      <c r="BJ1563" s="117"/>
      <c r="BK1563" s="168"/>
    </row>
    <row r="1564" spans="1:63" hidden="1" outlineLevel="1">
      <c r="A1564" t="s">
        <v>3006</v>
      </c>
      <c r="B1564" s="9" t="s">
        <v>2938</v>
      </c>
      <c r="C1564" s="1">
        <f t="shared" si="456"/>
        <v>89</v>
      </c>
      <c r="D1564" s="7">
        <f t="shared" si="457"/>
        <v>1</v>
      </c>
      <c r="E1564" s="7">
        <f t="shared" si="458"/>
        <v>6</v>
      </c>
      <c r="F1564" s="7">
        <f t="shared" si="459"/>
        <v>2</v>
      </c>
      <c r="G1564" s="7">
        <f t="shared" si="469"/>
        <v>4</v>
      </c>
      <c r="H1564" s="49">
        <f t="shared" si="460"/>
        <v>4</v>
      </c>
      <c r="I1564" s="177">
        <f t="shared" si="461"/>
        <v>4.49438202247191E-2</v>
      </c>
      <c r="J1564" s="8"/>
      <c r="K1564" s="2">
        <f t="shared" si="462"/>
        <v>0.29213483146067415</v>
      </c>
      <c r="L1564" s="2">
        <f t="shared" si="463"/>
        <v>1.1235955056179775E-2</v>
      </c>
      <c r="M1564" s="2">
        <f t="shared" si="464"/>
        <v>0.24719101123595505</v>
      </c>
      <c r="N1564" s="2">
        <f t="shared" si="465"/>
        <v>0.14606741573033707</v>
      </c>
      <c r="O1564" s="2">
        <f t="shared" si="466"/>
        <v>0.3033707865168539</v>
      </c>
      <c r="P1564" s="1">
        <v>26</v>
      </c>
      <c r="Q1564" s="1">
        <v>1</v>
      </c>
      <c r="R1564" s="1">
        <v>22</v>
      </c>
      <c r="S1564" s="1">
        <v>13</v>
      </c>
      <c r="T1564" s="1">
        <v>19</v>
      </c>
      <c r="U1564" s="1">
        <v>6</v>
      </c>
      <c r="V1564" s="1">
        <v>0</v>
      </c>
      <c r="W1564" s="1">
        <v>1</v>
      </c>
      <c r="X1564" s="1">
        <v>1</v>
      </c>
      <c r="Y1564" s="1"/>
      <c r="Z1564" s="1">
        <v>0</v>
      </c>
      <c r="AA1564" s="1"/>
      <c r="AB1564" s="1"/>
      <c r="AC1564" s="1"/>
      <c r="AD1564" s="1">
        <v>0</v>
      </c>
      <c r="AI1564" t="str">
        <f t="shared" si="455"/>
        <v>Wheelock</v>
      </c>
      <c r="AJ1564" t="s">
        <v>1803</v>
      </c>
      <c r="AK1564" s="182">
        <v>1</v>
      </c>
      <c r="AL1564" s="7"/>
      <c r="AN1564" s="97">
        <v>50</v>
      </c>
      <c r="AO1564" s="99">
        <v>5</v>
      </c>
      <c r="AP1564" s="99">
        <v>85</v>
      </c>
      <c r="AQ1564" s="106">
        <v>83500</v>
      </c>
      <c r="AR1564" s="106">
        <f t="shared" si="467"/>
        <v>50005</v>
      </c>
      <c r="AS1564" s="9" t="s">
        <v>1711</v>
      </c>
      <c r="AT1564" s="109">
        <f t="shared" si="468"/>
        <v>5083500</v>
      </c>
      <c r="AW1564">
        <v>39.82</v>
      </c>
      <c r="AX1564">
        <v>0.25</v>
      </c>
      <c r="AY1564">
        <v>39.56</v>
      </c>
      <c r="BA1564" s="7">
        <f t="shared" si="470"/>
        <v>1</v>
      </c>
      <c r="BB1564" s="7">
        <f t="shared" si="471"/>
        <v>0</v>
      </c>
      <c r="BC1564" s="7">
        <f t="shared" si="472"/>
        <v>0</v>
      </c>
      <c r="BD1564" s="7">
        <f t="shared" si="473"/>
        <v>0</v>
      </c>
      <c r="BE1564" s="7">
        <f t="shared" si="474"/>
        <v>0</v>
      </c>
      <c r="BF1564" s="117"/>
      <c r="BG1564" s="1">
        <v>2</v>
      </c>
      <c r="BH1564" s="1">
        <v>1</v>
      </c>
      <c r="BI1564" s="117"/>
      <c r="BJ1564" s="117"/>
      <c r="BK1564" s="168"/>
    </row>
    <row r="1565" spans="1:63" hidden="1" outlineLevel="1">
      <c r="A1565" t="s">
        <v>2767</v>
      </c>
      <c r="B1565" s="9" t="s">
        <v>2938</v>
      </c>
      <c r="C1565" s="1">
        <f t="shared" si="456"/>
        <v>39</v>
      </c>
      <c r="D1565" s="7">
        <f t="shared" si="457"/>
        <v>3</v>
      </c>
      <c r="E1565" s="7">
        <f t="shared" si="458"/>
        <v>9</v>
      </c>
      <c r="F1565" s="7">
        <f t="shared" si="459"/>
        <v>4</v>
      </c>
      <c r="G1565" s="7">
        <f t="shared" si="469"/>
        <v>2</v>
      </c>
      <c r="H1565" s="49">
        <f t="shared" si="460"/>
        <v>5</v>
      </c>
      <c r="I1565" s="177">
        <f t="shared" si="461"/>
        <v>0.12820512820512819</v>
      </c>
      <c r="J1565" s="8"/>
      <c r="K1565" s="2">
        <f t="shared" si="462"/>
        <v>0.17948717948717949</v>
      </c>
      <c r="L1565" s="2">
        <f t="shared" si="463"/>
        <v>0</v>
      </c>
      <c r="M1565" s="2">
        <f t="shared" si="464"/>
        <v>0.12820512820512819</v>
      </c>
      <c r="N1565" s="2">
        <f t="shared" si="465"/>
        <v>0.23076923076923078</v>
      </c>
      <c r="O1565" s="2">
        <f t="shared" si="466"/>
        <v>0.46153846153846151</v>
      </c>
      <c r="P1565" s="1">
        <v>7</v>
      </c>
      <c r="Q1565" s="1">
        <v>0</v>
      </c>
      <c r="R1565" s="1">
        <v>5</v>
      </c>
      <c r="S1565" s="1">
        <v>9</v>
      </c>
      <c r="T1565" s="1">
        <v>14</v>
      </c>
      <c r="U1565" s="1">
        <v>0</v>
      </c>
      <c r="V1565" s="1">
        <v>1</v>
      </c>
      <c r="W1565" s="1">
        <v>1</v>
      </c>
      <c r="X1565" s="1">
        <v>1</v>
      </c>
      <c r="Y1565" s="1"/>
      <c r="Z1565" s="1">
        <v>1</v>
      </c>
      <c r="AA1565" s="1"/>
      <c r="AB1565" s="1"/>
      <c r="AC1565" s="1"/>
      <c r="AD1565" s="1">
        <v>0</v>
      </c>
      <c r="AI1565" t="str">
        <f t="shared" si="455"/>
        <v>Whiting</v>
      </c>
      <c r="AJ1565" t="s">
        <v>1826</v>
      </c>
      <c r="AK1565" s="182">
        <v>1</v>
      </c>
      <c r="AL1565" s="7"/>
      <c r="AN1565" s="97">
        <v>50</v>
      </c>
      <c r="AO1565" s="99">
        <v>1</v>
      </c>
      <c r="AP1565" s="99">
        <v>115</v>
      </c>
      <c r="AQ1565" s="106">
        <v>83800</v>
      </c>
      <c r="AR1565" s="106">
        <f t="shared" si="467"/>
        <v>50001</v>
      </c>
      <c r="AS1565" s="9" t="s">
        <v>1711</v>
      </c>
      <c r="AT1565" s="109">
        <f t="shared" si="468"/>
        <v>5083800</v>
      </c>
      <c r="AW1565">
        <v>13.68</v>
      </c>
      <c r="AX1565">
        <v>0</v>
      </c>
      <c r="AY1565">
        <v>13.68</v>
      </c>
      <c r="BA1565" s="7">
        <f t="shared" si="470"/>
        <v>0</v>
      </c>
      <c r="BB1565" s="7">
        <f t="shared" si="471"/>
        <v>0</v>
      </c>
      <c r="BC1565" s="7">
        <f t="shared" si="472"/>
        <v>0</v>
      </c>
      <c r="BD1565" s="7">
        <f t="shared" si="473"/>
        <v>0</v>
      </c>
      <c r="BE1565" s="7">
        <f t="shared" si="474"/>
        <v>1</v>
      </c>
      <c r="BF1565" s="117"/>
      <c r="BG1565" s="1">
        <v>0</v>
      </c>
      <c r="BH1565" s="1">
        <v>0</v>
      </c>
      <c r="BI1565" s="117"/>
      <c r="BJ1565" s="117"/>
      <c r="BK1565" s="168"/>
    </row>
    <row r="1566" spans="1:63" hidden="1" outlineLevel="1">
      <c r="A1566" t="s">
        <v>2543</v>
      </c>
      <c r="B1566" s="9" t="s">
        <v>2938</v>
      </c>
      <c r="C1566" s="1">
        <f t="shared" si="456"/>
        <v>133</v>
      </c>
      <c r="D1566" s="7">
        <f t="shared" si="457"/>
        <v>2</v>
      </c>
      <c r="E1566" s="7">
        <f t="shared" si="458"/>
        <v>6</v>
      </c>
      <c r="F1566" s="7">
        <f t="shared" si="459"/>
        <v>3</v>
      </c>
      <c r="G1566" s="7">
        <f t="shared" si="469"/>
        <v>5</v>
      </c>
      <c r="H1566" s="49">
        <f t="shared" si="460"/>
        <v>23</v>
      </c>
      <c r="I1566" s="177">
        <f t="shared" si="461"/>
        <v>0.17293233082706766</v>
      </c>
      <c r="J1566" s="8"/>
      <c r="K1566" s="2">
        <f t="shared" si="462"/>
        <v>0.21804511278195488</v>
      </c>
      <c r="L1566" s="2">
        <f t="shared" si="463"/>
        <v>3.7593984962406013E-2</v>
      </c>
      <c r="M1566" s="2">
        <f t="shared" si="464"/>
        <v>0.17293233082706766</v>
      </c>
      <c r="N1566" s="2">
        <f t="shared" si="465"/>
        <v>6.0150375939849621E-2</v>
      </c>
      <c r="O1566" s="2">
        <f t="shared" si="466"/>
        <v>0.51127819548872178</v>
      </c>
      <c r="P1566" s="1">
        <v>29</v>
      </c>
      <c r="Q1566" s="1">
        <v>5</v>
      </c>
      <c r="R1566" s="1">
        <v>23</v>
      </c>
      <c r="S1566" s="1">
        <v>8</v>
      </c>
      <c r="T1566" s="1">
        <v>52</v>
      </c>
      <c r="U1566" s="1">
        <v>12</v>
      </c>
      <c r="V1566" s="1">
        <v>0</v>
      </c>
      <c r="W1566" s="1">
        <v>0</v>
      </c>
      <c r="X1566" s="1">
        <v>2</v>
      </c>
      <c r="Y1566" s="1"/>
      <c r="Z1566" s="1">
        <v>1</v>
      </c>
      <c r="AA1566" s="1"/>
      <c r="AB1566" s="1"/>
      <c r="AC1566" s="1"/>
      <c r="AD1566" s="1">
        <v>1</v>
      </c>
      <c r="AI1566" t="str">
        <f t="shared" si="455"/>
        <v>Whitingham</v>
      </c>
      <c r="AJ1566" t="s">
        <v>2452</v>
      </c>
      <c r="AK1566" s="182">
        <v>1</v>
      </c>
      <c r="AL1566" s="7"/>
      <c r="AN1566" s="97">
        <v>50</v>
      </c>
      <c r="AO1566" s="99">
        <v>25</v>
      </c>
      <c r="AP1566" s="99">
        <v>100</v>
      </c>
      <c r="AQ1566" s="106">
        <v>83950</v>
      </c>
      <c r="AR1566" s="106">
        <f t="shared" si="467"/>
        <v>50025</v>
      </c>
      <c r="AS1566" s="9" t="s">
        <v>1711</v>
      </c>
      <c r="AT1566" s="109">
        <f t="shared" si="468"/>
        <v>5083950</v>
      </c>
      <c r="AW1566">
        <v>39.32</v>
      </c>
      <c r="AX1566">
        <v>2.2400000000000002</v>
      </c>
      <c r="AY1566">
        <v>37.08</v>
      </c>
      <c r="BA1566" s="7">
        <f t="shared" si="470"/>
        <v>0</v>
      </c>
      <c r="BB1566" s="7">
        <f t="shared" si="471"/>
        <v>0</v>
      </c>
      <c r="BC1566" s="7">
        <f t="shared" si="472"/>
        <v>0</v>
      </c>
      <c r="BD1566" s="7">
        <f t="shared" si="473"/>
        <v>0</v>
      </c>
      <c r="BE1566" s="7">
        <f t="shared" si="474"/>
        <v>1</v>
      </c>
      <c r="BF1566" s="117"/>
      <c r="BG1566" s="1">
        <v>0</v>
      </c>
      <c r="BH1566" s="1">
        <v>0</v>
      </c>
      <c r="BI1566" s="117"/>
      <c r="BJ1566" s="117"/>
      <c r="BK1566" s="168"/>
    </row>
    <row r="1567" spans="1:63" hidden="1" outlineLevel="1">
      <c r="A1567" t="s">
        <v>3223</v>
      </c>
      <c r="B1567" s="9" t="s">
        <v>2938</v>
      </c>
      <c r="C1567" s="1">
        <f t="shared" si="456"/>
        <v>367</v>
      </c>
      <c r="D1567" s="7">
        <f t="shared" si="457"/>
        <v>2</v>
      </c>
      <c r="E1567" s="7">
        <f t="shared" si="458"/>
        <v>6</v>
      </c>
      <c r="F1567" s="7">
        <f t="shared" si="459"/>
        <v>3</v>
      </c>
      <c r="G1567" s="7">
        <f t="shared" si="469"/>
        <v>4</v>
      </c>
      <c r="H1567" s="49">
        <f t="shared" si="460"/>
        <v>38</v>
      </c>
      <c r="I1567" s="177">
        <f t="shared" si="461"/>
        <v>0.10354223433242507</v>
      </c>
      <c r="J1567" s="8"/>
      <c r="K1567" s="2">
        <f t="shared" si="462"/>
        <v>0.25068119891008173</v>
      </c>
      <c r="L1567" s="2">
        <f t="shared" si="463"/>
        <v>3.8147138964577658E-2</v>
      </c>
      <c r="M1567" s="2">
        <f t="shared" si="464"/>
        <v>0.16076294277929154</v>
      </c>
      <c r="N1567" s="2">
        <f t="shared" si="465"/>
        <v>9.264305177111716E-2</v>
      </c>
      <c r="O1567" s="2">
        <f t="shared" si="466"/>
        <v>0.45776566757493203</v>
      </c>
      <c r="P1567" s="1">
        <v>92</v>
      </c>
      <c r="Q1567" s="1">
        <v>14</v>
      </c>
      <c r="R1567" s="1">
        <v>59</v>
      </c>
      <c r="S1567" s="1">
        <v>34</v>
      </c>
      <c r="T1567" s="1">
        <v>130</v>
      </c>
      <c r="U1567" s="1">
        <v>20</v>
      </c>
      <c r="V1567" s="1">
        <v>2</v>
      </c>
      <c r="W1567" s="1">
        <v>4</v>
      </c>
      <c r="X1567" s="1">
        <v>4</v>
      </c>
      <c r="Y1567" s="1"/>
      <c r="Z1567" s="1">
        <v>5</v>
      </c>
      <c r="AA1567" s="1"/>
      <c r="AB1567" s="1"/>
      <c r="AC1567" s="1"/>
      <c r="AD1567" s="1">
        <v>3</v>
      </c>
      <c r="AI1567" t="str">
        <f t="shared" si="455"/>
        <v>Williamstown</v>
      </c>
      <c r="AJ1567" t="s">
        <v>1412</v>
      </c>
      <c r="AK1567" s="182">
        <v>1</v>
      </c>
      <c r="AL1567" s="7"/>
      <c r="AN1567" s="97">
        <v>50</v>
      </c>
      <c r="AO1567" s="99">
        <v>17</v>
      </c>
      <c r="AP1567" s="99">
        <v>85</v>
      </c>
      <c r="AQ1567" s="106">
        <v>84175</v>
      </c>
      <c r="AR1567" s="106">
        <f t="shared" si="467"/>
        <v>50017</v>
      </c>
      <c r="AS1567" s="9" t="s">
        <v>1711</v>
      </c>
      <c r="AT1567" s="109">
        <f t="shared" si="468"/>
        <v>5084175</v>
      </c>
      <c r="AW1567">
        <v>40.33</v>
      </c>
      <c r="AX1567">
        <v>0.16</v>
      </c>
      <c r="AY1567">
        <v>40.18</v>
      </c>
      <c r="BA1567" s="7">
        <f t="shared" si="470"/>
        <v>0</v>
      </c>
      <c r="BB1567" s="7">
        <f t="shared" si="471"/>
        <v>0</v>
      </c>
      <c r="BC1567" s="7">
        <f t="shared" si="472"/>
        <v>0</v>
      </c>
      <c r="BD1567" s="7">
        <f t="shared" si="473"/>
        <v>0</v>
      </c>
      <c r="BE1567" s="7">
        <f t="shared" si="474"/>
        <v>1</v>
      </c>
      <c r="BF1567" s="117"/>
      <c r="BG1567" s="1">
        <v>0</v>
      </c>
      <c r="BH1567" s="1">
        <v>0</v>
      </c>
      <c r="BI1567" s="117"/>
      <c r="BJ1567" s="117"/>
      <c r="BK1567" s="168"/>
    </row>
    <row r="1568" spans="1:63" hidden="1" outlineLevel="1">
      <c r="A1568" t="s">
        <v>2632</v>
      </c>
      <c r="B1568" s="9" t="s">
        <v>2938</v>
      </c>
      <c r="C1568" s="1">
        <f t="shared" si="456"/>
        <v>1171</v>
      </c>
      <c r="D1568" s="7">
        <f t="shared" si="457"/>
        <v>1</v>
      </c>
      <c r="E1568" s="7">
        <f t="shared" si="458"/>
        <v>6</v>
      </c>
      <c r="F1568" s="7">
        <f t="shared" si="459"/>
        <v>2</v>
      </c>
      <c r="G1568" s="7">
        <f t="shared" si="469"/>
        <v>4</v>
      </c>
      <c r="H1568" s="49">
        <f t="shared" si="460"/>
        <v>160</v>
      </c>
      <c r="I1568" s="177">
        <f t="shared" si="461"/>
        <v>0.13663535439795046</v>
      </c>
      <c r="J1568" s="8"/>
      <c r="K1568" s="2">
        <f t="shared" si="462"/>
        <v>0.37660119555935101</v>
      </c>
      <c r="L1568" s="2">
        <f t="shared" si="463"/>
        <v>1.2809564474807857E-2</v>
      </c>
      <c r="M1568" s="2">
        <f t="shared" si="464"/>
        <v>0.23996584116140052</v>
      </c>
      <c r="N1568" s="2">
        <f t="shared" si="465"/>
        <v>8.6251067463706241E-2</v>
      </c>
      <c r="O1568" s="2">
        <f t="shared" si="466"/>
        <v>0.28437233134073436</v>
      </c>
      <c r="P1568" s="1">
        <v>441</v>
      </c>
      <c r="Q1568" s="1">
        <v>15</v>
      </c>
      <c r="R1568" s="1">
        <v>281</v>
      </c>
      <c r="S1568" s="1">
        <v>101</v>
      </c>
      <c r="T1568" s="1">
        <v>276</v>
      </c>
      <c r="U1568" s="1">
        <v>41</v>
      </c>
      <c r="V1568" s="1">
        <v>1</v>
      </c>
      <c r="W1568" s="1">
        <v>3</v>
      </c>
      <c r="X1568" s="1">
        <v>4</v>
      </c>
      <c r="Y1568" s="1"/>
      <c r="Z1568" s="1">
        <v>7</v>
      </c>
      <c r="AA1568" s="1"/>
      <c r="AB1568" s="1"/>
      <c r="AC1568" s="1"/>
      <c r="AD1568" s="1">
        <v>1</v>
      </c>
      <c r="AI1568" t="str">
        <f t="shared" si="455"/>
        <v>Williston</v>
      </c>
      <c r="AJ1568" t="s">
        <v>1847</v>
      </c>
      <c r="AK1568" s="182">
        <v>1</v>
      </c>
      <c r="AL1568" s="7"/>
      <c r="AN1568" s="97">
        <v>50</v>
      </c>
      <c r="AO1568" s="99">
        <v>7</v>
      </c>
      <c r="AP1568" s="99">
        <v>85</v>
      </c>
      <c r="AQ1568" s="106">
        <v>84475</v>
      </c>
      <c r="AR1568" s="106">
        <f t="shared" si="467"/>
        <v>50007</v>
      </c>
      <c r="AS1568" s="9" t="s">
        <v>1711</v>
      </c>
      <c r="AT1568" s="109">
        <f t="shared" si="468"/>
        <v>5084475</v>
      </c>
      <c r="AW1568">
        <v>30.71</v>
      </c>
      <c r="AX1568">
        <v>0.37</v>
      </c>
      <c r="AY1568">
        <v>30.34</v>
      </c>
      <c r="BA1568" s="7">
        <f t="shared" si="470"/>
        <v>1</v>
      </c>
      <c r="BB1568" s="7">
        <f t="shared" si="471"/>
        <v>0</v>
      </c>
      <c r="BC1568" s="7">
        <f t="shared" si="472"/>
        <v>0</v>
      </c>
      <c r="BD1568" s="7">
        <f t="shared" si="473"/>
        <v>0</v>
      </c>
      <c r="BE1568" s="7">
        <f t="shared" si="474"/>
        <v>0</v>
      </c>
      <c r="BF1568" s="117"/>
      <c r="BG1568" s="1">
        <v>2</v>
      </c>
      <c r="BH1568" s="1">
        <v>0</v>
      </c>
      <c r="BI1568" s="117"/>
      <c r="BJ1568" s="117"/>
      <c r="BK1568" s="168"/>
    </row>
    <row r="1569" spans="1:63" hidden="1" outlineLevel="1">
      <c r="A1569" t="s">
        <v>2633</v>
      </c>
      <c r="B1569" s="9" t="s">
        <v>2938</v>
      </c>
      <c r="C1569" s="1">
        <f t="shared" si="456"/>
        <v>214</v>
      </c>
      <c r="D1569" s="7">
        <f t="shared" si="457"/>
        <v>2</v>
      </c>
      <c r="E1569" s="7">
        <f t="shared" si="458"/>
        <v>5</v>
      </c>
      <c r="F1569" s="7">
        <f t="shared" si="459"/>
        <v>3</v>
      </c>
      <c r="G1569" s="7">
        <f t="shared" si="469"/>
        <v>4</v>
      </c>
      <c r="H1569" s="49">
        <f t="shared" si="460"/>
        <v>20</v>
      </c>
      <c r="I1569" s="177">
        <f t="shared" si="461"/>
        <v>9.3457943925233641E-2</v>
      </c>
      <c r="J1569" s="8"/>
      <c r="K1569" s="2">
        <f t="shared" si="462"/>
        <v>0.29906542056074764</v>
      </c>
      <c r="L1569" s="2">
        <f t="shared" si="463"/>
        <v>2.8037383177570093E-2</v>
      </c>
      <c r="M1569" s="2">
        <f t="shared" si="464"/>
        <v>0.13551401869158877</v>
      </c>
      <c r="N1569" s="2">
        <f t="shared" si="465"/>
        <v>0.10747663551401869</v>
      </c>
      <c r="O1569" s="2">
        <f t="shared" si="466"/>
        <v>0.42990654205607476</v>
      </c>
      <c r="P1569" s="1">
        <v>64</v>
      </c>
      <c r="Q1569" s="1">
        <v>6</v>
      </c>
      <c r="R1569" s="1">
        <v>29</v>
      </c>
      <c r="S1569" s="1">
        <v>23</v>
      </c>
      <c r="T1569" s="1">
        <v>84</v>
      </c>
      <c r="U1569" s="1">
        <v>5</v>
      </c>
      <c r="V1569" s="1">
        <v>1</v>
      </c>
      <c r="W1569" s="1">
        <v>0</v>
      </c>
      <c r="X1569" s="1">
        <v>1</v>
      </c>
      <c r="Y1569" s="1"/>
      <c r="Z1569" s="1">
        <v>0</v>
      </c>
      <c r="AA1569" s="1"/>
      <c r="AB1569" s="1"/>
      <c r="AC1569" s="1"/>
      <c r="AD1569" s="1">
        <v>1</v>
      </c>
      <c r="AI1569" t="str">
        <f t="shared" si="455"/>
        <v>Wilmington</v>
      </c>
      <c r="AJ1569" t="s">
        <v>2452</v>
      </c>
      <c r="AK1569" s="182">
        <v>1</v>
      </c>
      <c r="AL1569" s="7"/>
      <c r="AN1569" s="97">
        <v>50</v>
      </c>
      <c r="AO1569" s="99">
        <v>25</v>
      </c>
      <c r="AP1569" s="99">
        <v>105</v>
      </c>
      <c r="AQ1569" s="106">
        <v>84700</v>
      </c>
      <c r="AR1569" s="106">
        <f t="shared" si="467"/>
        <v>50025</v>
      </c>
      <c r="AS1569" s="9" t="s">
        <v>1711</v>
      </c>
      <c r="AT1569" s="109">
        <f t="shared" si="468"/>
        <v>5084700</v>
      </c>
      <c r="AW1569">
        <v>41.26</v>
      </c>
      <c r="AX1569">
        <v>1.81</v>
      </c>
      <c r="AY1569">
        <v>39.44</v>
      </c>
      <c r="BA1569" s="7">
        <f t="shared" si="470"/>
        <v>0</v>
      </c>
      <c r="BB1569" s="7">
        <f t="shared" si="471"/>
        <v>0</v>
      </c>
      <c r="BC1569" s="7">
        <f t="shared" si="472"/>
        <v>0</v>
      </c>
      <c r="BD1569" s="7">
        <f t="shared" si="473"/>
        <v>0</v>
      </c>
      <c r="BE1569" s="7">
        <f t="shared" si="474"/>
        <v>1</v>
      </c>
      <c r="BF1569" s="117"/>
      <c r="BG1569" s="1">
        <v>6</v>
      </c>
      <c r="BH1569" s="1">
        <v>1</v>
      </c>
      <c r="BI1569" s="117"/>
      <c r="BJ1569" s="117"/>
      <c r="BK1569" s="168"/>
    </row>
    <row r="1570" spans="1:63" hidden="1" outlineLevel="1">
      <c r="A1570" t="s">
        <v>2452</v>
      </c>
      <c r="B1570" s="9" t="s">
        <v>2938</v>
      </c>
      <c r="C1570" s="1">
        <f t="shared" si="456"/>
        <v>26</v>
      </c>
      <c r="D1570" s="7">
        <f t="shared" si="457"/>
        <v>2</v>
      </c>
      <c r="E1570" s="7">
        <f t="shared" si="458"/>
        <v>5</v>
      </c>
      <c r="F1570" s="7">
        <f t="shared" si="459"/>
        <v>3</v>
      </c>
      <c r="G1570" s="7">
        <f t="shared" si="469"/>
        <v>0</v>
      </c>
      <c r="H1570" s="49">
        <f t="shared" si="460"/>
        <v>3</v>
      </c>
      <c r="I1570" s="177">
        <f t="shared" si="461"/>
        <v>0.11538461538461539</v>
      </c>
      <c r="J1570" s="8"/>
      <c r="K1570" s="2">
        <f t="shared" si="462"/>
        <v>0.34615384615384615</v>
      </c>
      <c r="L1570" s="2">
        <f t="shared" si="463"/>
        <v>0</v>
      </c>
      <c r="M1570" s="2">
        <f t="shared" si="464"/>
        <v>0.15384615384615385</v>
      </c>
      <c r="N1570" s="2">
        <f t="shared" si="465"/>
        <v>0</v>
      </c>
      <c r="O1570" s="2">
        <f t="shared" si="466"/>
        <v>0.5</v>
      </c>
      <c r="P1570" s="1">
        <v>9</v>
      </c>
      <c r="Q1570" s="1">
        <v>0</v>
      </c>
      <c r="R1570" s="1">
        <v>4</v>
      </c>
      <c r="S1570" s="1">
        <v>0</v>
      </c>
      <c r="T1570" s="1">
        <v>12</v>
      </c>
      <c r="U1570" s="1">
        <v>0</v>
      </c>
      <c r="V1570" s="1">
        <v>0</v>
      </c>
      <c r="W1570" s="1">
        <v>0</v>
      </c>
      <c r="X1570" s="1">
        <v>0</v>
      </c>
      <c r="Y1570" s="1"/>
      <c r="Z1570" s="1">
        <v>1</v>
      </c>
      <c r="AA1570" s="1"/>
      <c r="AB1570" s="1"/>
      <c r="AC1570" s="1"/>
      <c r="AD1570" s="1">
        <v>0</v>
      </c>
      <c r="AI1570" t="str">
        <f t="shared" si="455"/>
        <v>Windham</v>
      </c>
      <c r="AJ1570" t="s">
        <v>2452</v>
      </c>
      <c r="AK1570" s="182">
        <v>1</v>
      </c>
      <c r="AL1570" s="7"/>
      <c r="AN1570" s="97">
        <v>50</v>
      </c>
      <c r="AO1570" s="99">
        <v>25</v>
      </c>
      <c r="AP1570" s="99">
        <v>110</v>
      </c>
      <c r="AQ1570" s="106">
        <v>84850</v>
      </c>
      <c r="AR1570" s="106">
        <f t="shared" si="467"/>
        <v>50025</v>
      </c>
      <c r="AS1570" s="9" t="s">
        <v>1711</v>
      </c>
      <c r="AT1570" s="109">
        <f t="shared" si="468"/>
        <v>5084850</v>
      </c>
      <c r="AW1570">
        <v>26.12</v>
      </c>
      <c r="AX1570">
        <v>0.04</v>
      </c>
      <c r="AY1570">
        <v>26.07</v>
      </c>
      <c r="BA1570" s="7">
        <f t="shared" si="470"/>
        <v>0</v>
      </c>
      <c r="BB1570" s="7">
        <f t="shared" si="471"/>
        <v>0</v>
      </c>
      <c r="BC1570" s="7">
        <f t="shared" si="472"/>
        <v>0</v>
      </c>
      <c r="BD1570" s="7">
        <f t="shared" si="473"/>
        <v>0</v>
      </c>
      <c r="BE1570" s="7">
        <f t="shared" si="474"/>
        <v>1</v>
      </c>
      <c r="BF1570" s="117"/>
      <c r="BG1570" s="1">
        <v>0</v>
      </c>
      <c r="BH1570" s="1">
        <v>1</v>
      </c>
      <c r="BI1570" s="117"/>
      <c r="BJ1570" s="117"/>
      <c r="BK1570" s="168"/>
    </row>
    <row r="1571" spans="1:63" hidden="1" outlineLevel="1">
      <c r="A1571" t="s">
        <v>1842</v>
      </c>
      <c r="B1571" s="9" t="s">
        <v>2938</v>
      </c>
      <c r="C1571" s="1">
        <f t="shared" si="456"/>
        <v>290</v>
      </c>
      <c r="D1571" s="7">
        <f t="shared" si="457"/>
        <v>2</v>
      </c>
      <c r="E1571" s="7">
        <f t="shared" si="458"/>
        <v>6</v>
      </c>
      <c r="F1571" s="7">
        <f t="shared" si="459"/>
        <v>3</v>
      </c>
      <c r="G1571" s="7">
        <f t="shared" si="469"/>
        <v>4</v>
      </c>
      <c r="H1571" s="49">
        <f t="shared" si="460"/>
        <v>40</v>
      </c>
      <c r="I1571" s="177">
        <f t="shared" si="461"/>
        <v>0.13793103448275862</v>
      </c>
      <c r="J1571" s="8"/>
      <c r="K1571" s="2">
        <f t="shared" si="462"/>
        <v>0.22068965517241379</v>
      </c>
      <c r="L1571" s="2">
        <f t="shared" si="463"/>
        <v>2.4137931034482758E-2</v>
      </c>
      <c r="M1571" s="2">
        <f t="shared" si="464"/>
        <v>0.21379310344827587</v>
      </c>
      <c r="N1571" s="2">
        <f t="shared" si="465"/>
        <v>0.1103448275862069</v>
      </c>
      <c r="O1571" s="2">
        <f t="shared" si="466"/>
        <v>0.43103448275862066</v>
      </c>
      <c r="P1571" s="1">
        <v>64</v>
      </c>
      <c r="Q1571" s="1">
        <v>7</v>
      </c>
      <c r="R1571" s="1">
        <v>62</v>
      </c>
      <c r="S1571" s="1">
        <v>32</v>
      </c>
      <c r="T1571" s="1">
        <v>104</v>
      </c>
      <c r="U1571" s="1">
        <v>11</v>
      </c>
      <c r="V1571" s="1">
        <v>4</v>
      </c>
      <c r="W1571" s="1">
        <v>1</v>
      </c>
      <c r="X1571" s="1">
        <v>3</v>
      </c>
      <c r="Y1571" s="1"/>
      <c r="Z1571" s="1">
        <v>2</v>
      </c>
      <c r="AA1571" s="1"/>
      <c r="AB1571" s="1"/>
      <c r="AC1571" s="1"/>
      <c r="AD1571" s="1">
        <v>0</v>
      </c>
      <c r="AI1571" t="str">
        <f t="shared" si="455"/>
        <v>Windsor</v>
      </c>
      <c r="AJ1571" t="s">
        <v>1842</v>
      </c>
      <c r="AK1571" s="182">
        <v>1</v>
      </c>
      <c r="AL1571" s="7"/>
      <c r="AN1571" s="97">
        <v>50</v>
      </c>
      <c r="AO1571" s="99">
        <v>27</v>
      </c>
      <c r="AP1571" s="99">
        <v>115</v>
      </c>
      <c r="AQ1571" s="106">
        <v>84925</v>
      </c>
      <c r="AR1571" s="106">
        <f t="shared" si="467"/>
        <v>50027</v>
      </c>
      <c r="AS1571" s="9" t="s">
        <v>1711</v>
      </c>
      <c r="AT1571" s="109">
        <f t="shared" si="468"/>
        <v>5084925</v>
      </c>
      <c r="AW1571">
        <v>19.760000000000002</v>
      </c>
      <c r="AX1571">
        <v>0.21</v>
      </c>
      <c r="AY1571">
        <v>19.55</v>
      </c>
      <c r="BA1571" s="7">
        <f t="shared" si="470"/>
        <v>0</v>
      </c>
      <c r="BB1571" s="7">
        <f t="shared" si="471"/>
        <v>0</v>
      </c>
      <c r="BC1571" s="7">
        <f t="shared" si="472"/>
        <v>0</v>
      </c>
      <c r="BD1571" s="7">
        <f t="shared" si="473"/>
        <v>0</v>
      </c>
      <c r="BE1571" s="7">
        <f t="shared" si="474"/>
        <v>1</v>
      </c>
      <c r="BF1571" s="117"/>
      <c r="BG1571" s="1">
        <v>0</v>
      </c>
      <c r="BH1571" s="1">
        <v>0</v>
      </c>
      <c r="BI1571" s="117"/>
      <c r="BJ1571" s="117"/>
      <c r="BK1571" s="168"/>
    </row>
    <row r="1572" spans="1:63" hidden="1" outlineLevel="1">
      <c r="A1572" t="s">
        <v>1888</v>
      </c>
      <c r="B1572" s="9" t="s">
        <v>2938</v>
      </c>
      <c r="C1572" s="1">
        <f t="shared" si="456"/>
        <v>113</v>
      </c>
      <c r="D1572" s="7">
        <f t="shared" si="457"/>
        <v>2</v>
      </c>
      <c r="E1572" s="7">
        <f t="shared" si="458"/>
        <v>5</v>
      </c>
      <c r="F1572" s="7">
        <f t="shared" si="459"/>
        <v>3</v>
      </c>
      <c r="G1572" s="7">
        <f t="shared" si="469"/>
        <v>4</v>
      </c>
      <c r="H1572" s="49">
        <f t="shared" si="460"/>
        <v>8</v>
      </c>
      <c r="I1572" s="177">
        <f t="shared" si="461"/>
        <v>7.0796460176991149E-2</v>
      </c>
      <c r="J1572" s="8"/>
      <c r="K1572" s="2">
        <f t="shared" si="462"/>
        <v>0.27433628318584069</v>
      </c>
      <c r="L1572" s="2">
        <f t="shared" si="463"/>
        <v>2.6548672566371681E-2</v>
      </c>
      <c r="M1572" s="2">
        <f t="shared" si="464"/>
        <v>0.22123893805309736</v>
      </c>
      <c r="N1572" s="2">
        <f t="shared" si="465"/>
        <v>7.0796460176991149E-2</v>
      </c>
      <c r="O1572" s="2">
        <f t="shared" si="466"/>
        <v>0.40707964601769908</v>
      </c>
      <c r="P1572" s="1">
        <v>31</v>
      </c>
      <c r="Q1572" s="1">
        <v>3</v>
      </c>
      <c r="R1572" s="1">
        <v>25</v>
      </c>
      <c r="S1572" s="1">
        <v>8</v>
      </c>
      <c r="T1572" s="1">
        <v>39</v>
      </c>
      <c r="U1572" s="1">
        <v>3</v>
      </c>
      <c r="V1572" s="1">
        <v>0</v>
      </c>
      <c r="W1572" s="1">
        <v>3</v>
      </c>
      <c r="X1572" s="1">
        <v>1</v>
      </c>
      <c r="Y1572" s="1"/>
      <c r="Z1572" s="1">
        <v>0</v>
      </c>
      <c r="AA1572" s="1"/>
      <c r="AB1572" s="1"/>
      <c r="AC1572" s="1"/>
      <c r="AD1572" s="1">
        <v>0</v>
      </c>
      <c r="AI1572" t="str">
        <f t="shared" si="455"/>
        <v>Winhall</v>
      </c>
      <c r="AJ1572" t="s">
        <v>2063</v>
      </c>
      <c r="AK1572" s="182">
        <v>1</v>
      </c>
      <c r="AL1572" s="7"/>
      <c r="AN1572" s="97">
        <v>50</v>
      </c>
      <c r="AO1572" s="99">
        <v>3</v>
      </c>
      <c r="AP1572" s="99">
        <v>75</v>
      </c>
      <c r="AQ1572" s="106">
        <v>85075</v>
      </c>
      <c r="AR1572" s="106">
        <f t="shared" si="467"/>
        <v>50003</v>
      </c>
      <c r="AS1572" s="9" t="s">
        <v>1711</v>
      </c>
      <c r="AT1572" s="109">
        <f t="shared" si="468"/>
        <v>5085075</v>
      </c>
      <c r="AW1572">
        <v>44.02</v>
      </c>
      <c r="AX1572">
        <v>0.35</v>
      </c>
      <c r="AY1572">
        <v>43.67</v>
      </c>
      <c r="BA1572" s="7">
        <f t="shared" si="470"/>
        <v>0</v>
      </c>
      <c r="BB1572" s="7">
        <f t="shared" si="471"/>
        <v>0</v>
      </c>
      <c r="BC1572" s="7">
        <f t="shared" si="472"/>
        <v>0</v>
      </c>
      <c r="BD1572" s="7">
        <f t="shared" si="473"/>
        <v>0</v>
      </c>
      <c r="BE1572" s="7">
        <f t="shared" si="474"/>
        <v>1</v>
      </c>
      <c r="BF1572" s="117"/>
      <c r="BG1572" s="1">
        <v>0</v>
      </c>
      <c r="BH1572" s="1">
        <v>2</v>
      </c>
      <c r="BI1572" s="117"/>
      <c r="BJ1572" s="117"/>
      <c r="BK1572" s="168"/>
    </row>
    <row r="1573" spans="1:63" hidden="1" outlineLevel="1">
      <c r="A1573" t="s">
        <v>1666</v>
      </c>
      <c r="B1573" s="9" t="s">
        <v>2938</v>
      </c>
      <c r="C1573" s="1">
        <f t="shared" si="456"/>
        <v>337</v>
      </c>
      <c r="D1573" s="7">
        <f t="shared" si="457"/>
        <v>2</v>
      </c>
      <c r="E1573" s="7">
        <f t="shared" si="458"/>
        <v>7</v>
      </c>
      <c r="F1573" s="7">
        <f t="shared" si="459"/>
        <v>3</v>
      </c>
      <c r="G1573" s="7">
        <f t="shared" si="469"/>
        <v>4</v>
      </c>
      <c r="H1573" s="49">
        <f t="shared" si="460"/>
        <v>19</v>
      </c>
      <c r="I1573" s="177">
        <f t="shared" si="461"/>
        <v>5.637982195845697E-2</v>
      </c>
      <c r="J1573" s="8"/>
      <c r="K1573" s="2">
        <f t="shared" si="462"/>
        <v>0.28189910979228489</v>
      </c>
      <c r="L1573" s="2">
        <f t="shared" si="463"/>
        <v>5.9347181008902079E-3</v>
      </c>
      <c r="M1573" s="2">
        <f t="shared" si="464"/>
        <v>0.21958456973293769</v>
      </c>
      <c r="N1573" s="2">
        <f t="shared" si="465"/>
        <v>0.10979228486646884</v>
      </c>
      <c r="O1573" s="2">
        <f t="shared" si="466"/>
        <v>0.38278931750741829</v>
      </c>
      <c r="P1573" s="1">
        <v>95</v>
      </c>
      <c r="Q1573" s="1">
        <v>2</v>
      </c>
      <c r="R1573" s="1">
        <v>74</v>
      </c>
      <c r="S1573" s="1">
        <v>37</v>
      </c>
      <c r="T1573" s="1">
        <v>114</v>
      </c>
      <c r="U1573" s="1">
        <v>12</v>
      </c>
      <c r="V1573" s="1">
        <v>0</v>
      </c>
      <c r="W1573" s="1">
        <v>3</v>
      </c>
      <c r="X1573" s="1">
        <v>0</v>
      </c>
      <c r="Y1573" s="1"/>
      <c r="Z1573" s="1">
        <v>0</v>
      </c>
      <c r="AA1573" s="1"/>
      <c r="AB1573" s="1"/>
      <c r="AC1573" s="1"/>
      <c r="AD1573" s="1">
        <v>0</v>
      </c>
      <c r="AI1573" t="str">
        <f t="shared" si="455"/>
        <v>Winooski</v>
      </c>
      <c r="AJ1573" t="s">
        <v>1847</v>
      </c>
      <c r="AK1573" s="182">
        <v>1</v>
      </c>
      <c r="AL1573" s="7"/>
      <c r="AN1573" s="97">
        <v>50</v>
      </c>
      <c r="AO1573" s="99">
        <v>7</v>
      </c>
      <c r="AP1573" s="99">
        <v>90</v>
      </c>
      <c r="AQ1573" s="106">
        <v>85150</v>
      </c>
      <c r="AR1573" s="106">
        <f t="shared" si="467"/>
        <v>50007</v>
      </c>
      <c r="AS1573" s="9" t="s">
        <v>1029</v>
      </c>
      <c r="AT1573" s="109">
        <f t="shared" si="468"/>
        <v>5085150</v>
      </c>
      <c r="AW1573">
        <v>1.51</v>
      </c>
      <c r="AX1573">
        <v>0.08</v>
      </c>
      <c r="AY1573">
        <v>1.43</v>
      </c>
      <c r="BA1573" s="7">
        <f t="shared" si="470"/>
        <v>0</v>
      </c>
      <c r="BB1573" s="7">
        <f t="shared" si="471"/>
        <v>0</v>
      </c>
      <c r="BC1573" s="7">
        <f t="shared" si="472"/>
        <v>0</v>
      </c>
      <c r="BD1573" s="7">
        <f t="shared" si="473"/>
        <v>0</v>
      </c>
      <c r="BE1573" s="7">
        <f t="shared" si="474"/>
        <v>1</v>
      </c>
      <c r="BF1573" s="117"/>
      <c r="BG1573" s="1">
        <v>3</v>
      </c>
      <c r="BH1573" s="1">
        <v>0</v>
      </c>
      <c r="BI1573" s="117"/>
      <c r="BJ1573" s="117"/>
      <c r="BK1573" s="168"/>
    </row>
    <row r="1574" spans="1:63" hidden="1" outlineLevel="1">
      <c r="A1574" t="s">
        <v>2442</v>
      </c>
      <c r="B1574" s="9" t="s">
        <v>2938</v>
      </c>
      <c r="C1574" s="1">
        <f t="shared" si="456"/>
        <v>89</v>
      </c>
      <c r="D1574" s="7">
        <f t="shared" si="457"/>
        <v>2</v>
      </c>
      <c r="E1574" s="7">
        <f t="shared" si="458"/>
        <v>6</v>
      </c>
      <c r="F1574" s="7">
        <f t="shared" si="459"/>
        <v>3</v>
      </c>
      <c r="G1574" s="7">
        <f t="shared" si="469"/>
        <v>4</v>
      </c>
      <c r="H1574" s="49">
        <f t="shared" si="460"/>
        <v>16</v>
      </c>
      <c r="I1574" s="177">
        <f t="shared" si="461"/>
        <v>0.1797752808988764</v>
      </c>
      <c r="J1574" s="8"/>
      <c r="K1574" s="2">
        <f t="shared" si="462"/>
        <v>0.20224719101123595</v>
      </c>
      <c r="L1574" s="2">
        <f t="shared" si="463"/>
        <v>2.247191011235955E-2</v>
      </c>
      <c r="M1574" s="2">
        <f t="shared" si="464"/>
        <v>0.19101123595505617</v>
      </c>
      <c r="N1574" s="2">
        <f t="shared" si="465"/>
        <v>0.11235955056179775</v>
      </c>
      <c r="O1574" s="2">
        <f t="shared" si="466"/>
        <v>0.47191011235955044</v>
      </c>
      <c r="P1574" s="1">
        <v>18</v>
      </c>
      <c r="Q1574" s="1">
        <v>2</v>
      </c>
      <c r="R1574" s="1">
        <v>17</v>
      </c>
      <c r="S1574" s="1">
        <v>10</v>
      </c>
      <c r="T1574" s="1">
        <v>34</v>
      </c>
      <c r="U1574" s="1">
        <v>7</v>
      </c>
      <c r="V1574" s="1">
        <v>0</v>
      </c>
      <c r="W1574" s="1">
        <v>0</v>
      </c>
      <c r="X1574" s="1">
        <v>1</v>
      </c>
      <c r="Y1574" s="1"/>
      <c r="Z1574" s="1">
        <v>0</v>
      </c>
      <c r="AA1574" s="1"/>
      <c r="AB1574" s="1"/>
      <c r="AC1574" s="1"/>
      <c r="AD1574" s="1">
        <v>0</v>
      </c>
      <c r="AI1574" t="str">
        <f t="shared" si="455"/>
        <v>Wolcott</v>
      </c>
      <c r="AJ1574" t="s">
        <v>1602</v>
      </c>
      <c r="AK1574" s="182">
        <v>1</v>
      </c>
      <c r="AL1574" s="7"/>
      <c r="AN1574" s="97">
        <v>50</v>
      </c>
      <c r="AO1574" s="99">
        <v>15</v>
      </c>
      <c r="AP1574" s="99">
        <v>50</v>
      </c>
      <c r="AQ1574" s="106">
        <v>85375</v>
      </c>
      <c r="AR1574" s="106">
        <f t="shared" si="467"/>
        <v>50015</v>
      </c>
      <c r="AS1574" s="9" t="s">
        <v>1711</v>
      </c>
      <c r="AT1574" s="109">
        <f t="shared" si="468"/>
        <v>5085375</v>
      </c>
      <c r="AW1574">
        <v>39.18</v>
      </c>
      <c r="AX1574">
        <v>0.15</v>
      </c>
      <c r="AY1574">
        <v>39.03</v>
      </c>
      <c r="BA1574" s="7">
        <f t="shared" si="470"/>
        <v>0</v>
      </c>
      <c r="BB1574" s="7">
        <f t="shared" si="471"/>
        <v>0</v>
      </c>
      <c r="BC1574" s="7">
        <f t="shared" si="472"/>
        <v>0</v>
      </c>
      <c r="BD1574" s="7">
        <f t="shared" si="473"/>
        <v>0</v>
      </c>
      <c r="BE1574" s="7">
        <f t="shared" si="474"/>
        <v>1</v>
      </c>
      <c r="BF1574" s="117"/>
      <c r="BG1574" s="1">
        <v>0</v>
      </c>
      <c r="BH1574" s="1">
        <v>0</v>
      </c>
      <c r="BI1574" s="117"/>
      <c r="BJ1574" s="117"/>
      <c r="BK1574" s="168"/>
    </row>
    <row r="1575" spans="1:63" hidden="1" outlineLevel="1">
      <c r="A1575" t="s">
        <v>2834</v>
      </c>
      <c r="B1575" s="9" t="s">
        <v>2938</v>
      </c>
      <c r="C1575" s="1">
        <f t="shared" si="456"/>
        <v>64</v>
      </c>
      <c r="D1575" s="7">
        <f t="shared" si="457"/>
        <v>2</v>
      </c>
      <c r="E1575" s="7">
        <f t="shared" si="458"/>
        <v>6</v>
      </c>
      <c r="F1575" s="7">
        <f t="shared" si="459"/>
        <v>3</v>
      </c>
      <c r="G1575" s="7">
        <f t="shared" si="469"/>
        <v>4</v>
      </c>
      <c r="H1575" s="49">
        <f t="shared" si="460"/>
        <v>3</v>
      </c>
      <c r="I1575" s="177">
        <f t="shared" si="461"/>
        <v>4.6875E-2</v>
      </c>
      <c r="J1575" s="8"/>
      <c r="K1575" s="2">
        <f t="shared" si="462"/>
        <v>0.234375</v>
      </c>
      <c r="L1575" s="2">
        <f t="shared" si="463"/>
        <v>1.5625E-2</v>
      </c>
      <c r="M1575" s="2">
        <f t="shared" si="464"/>
        <v>0.203125</v>
      </c>
      <c r="N1575" s="2">
        <f t="shared" si="465"/>
        <v>0.1875</v>
      </c>
      <c r="O1575" s="2">
        <f t="shared" si="466"/>
        <v>0.359375</v>
      </c>
      <c r="P1575" s="1">
        <v>15</v>
      </c>
      <c r="Q1575" s="1">
        <v>1</v>
      </c>
      <c r="R1575" s="1">
        <v>13</v>
      </c>
      <c r="S1575" s="1">
        <v>12</v>
      </c>
      <c r="T1575" s="1">
        <v>18</v>
      </c>
      <c r="U1575" s="1">
        <v>3</v>
      </c>
      <c r="V1575" s="1">
        <v>0</v>
      </c>
      <c r="W1575" s="1">
        <v>0</v>
      </c>
      <c r="X1575" s="1">
        <v>1</v>
      </c>
      <c r="Y1575" s="1"/>
      <c r="Z1575" s="1">
        <v>0</v>
      </c>
      <c r="AA1575" s="1"/>
      <c r="AB1575" s="1"/>
      <c r="AC1575" s="1"/>
      <c r="AD1575" s="1">
        <v>1</v>
      </c>
      <c r="AI1575" t="str">
        <f t="shared" si="455"/>
        <v>Woodbury</v>
      </c>
      <c r="AJ1575" t="s">
        <v>637</v>
      </c>
      <c r="AK1575" s="182">
        <v>1</v>
      </c>
      <c r="AL1575" s="7"/>
      <c r="AN1575" s="97">
        <v>50</v>
      </c>
      <c r="AO1575" s="99">
        <v>23</v>
      </c>
      <c r="AP1575" s="99">
        <v>95</v>
      </c>
      <c r="AQ1575" s="106">
        <v>85525</v>
      </c>
      <c r="AR1575" s="106">
        <f t="shared" si="467"/>
        <v>50023</v>
      </c>
      <c r="AS1575" s="9" t="s">
        <v>1711</v>
      </c>
      <c r="AT1575" s="109">
        <f t="shared" si="468"/>
        <v>5085525</v>
      </c>
      <c r="AW1575">
        <v>39.1</v>
      </c>
      <c r="AX1575">
        <v>1.33</v>
      </c>
      <c r="AY1575">
        <v>37.770000000000003</v>
      </c>
      <c r="BA1575" s="7">
        <f t="shared" si="470"/>
        <v>0</v>
      </c>
      <c r="BB1575" s="7">
        <f t="shared" si="471"/>
        <v>0</v>
      </c>
      <c r="BC1575" s="7">
        <f t="shared" si="472"/>
        <v>0</v>
      </c>
      <c r="BD1575" s="7">
        <f t="shared" si="473"/>
        <v>0</v>
      </c>
      <c r="BE1575" s="7">
        <f t="shared" si="474"/>
        <v>1</v>
      </c>
      <c r="BF1575" s="117"/>
      <c r="BG1575" s="1">
        <v>0</v>
      </c>
      <c r="BH1575" s="1">
        <v>0</v>
      </c>
      <c r="BI1575" s="117"/>
      <c r="BJ1575" s="117"/>
      <c r="BK1575" s="168"/>
    </row>
    <row r="1576" spans="1:63" hidden="1" outlineLevel="1">
      <c r="A1576" t="s">
        <v>563</v>
      </c>
      <c r="B1576" s="9" t="s">
        <v>2938</v>
      </c>
      <c r="C1576" s="1">
        <f t="shared" si="456"/>
        <v>28</v>
      </c>
      <c r="D1576" s="7">
        <f t="shared" si="457"/>
        <v>2</v>
      </c>
      <c r="E1576" s="7">
        <f t="shared" si="458"/>
        <v>6</v>
      </c>
      <c r="F1576" s="7">
        <f t="shared" si="459"/>
        <v>2</v>
      </c>
      <c r="G1576" s="7">
        <f t="shared" si="469"/>
        <v>4</v>
      </c>
      <c r="H1576" s="49">
        <f t="shared" si="460"/>
        <v>16</v>
      </c>
      <c r="I1576" s="177">
        <f t="shared" si="461"/>
        <v>0.5714285714285714</v>
      </c>
      <c r="J1576" s="8"/>
      <c r="K1576" s="2">
        <f t="shared" si="462"/>
        <v>0.10714285714285714</v>
      </c>
      <c r="L1576" s="2">
        <f t="shared" si="463"/>
        <v>0</v>
      </c>
      <c r="M1576" s="2">
        <f t="shared" si="464"/>
        <v>0.10714285714285714</v>
      </c>
      <c r="N1576" s="2">
        <f t="shared" si="465"/>
        <v>7.1428571428571425E-2</v>
      </c>
      <c r="O1576" s="2">
        <f t="shared" si="466"/>
        <v>0.71428571428571441</v>
      </c>
      <c r="P1576" s="1">
        <v>3</v>
      </c>
      <c r="Q1576" s="1">
        <v>0</v>
      </c>
      <c r="R1576" s="1">
        <v>3</v>
      </c>
      <c r="S1576" s="1">
        <v>2</v>
      </c>
      <c r="T1576" s="1">
        <v>19</v>
      </c>
      <c r="U1576" s="1">
        <v>0</v>
      </c>
      <c r="V1576" s="1">
        <v>0</v>
      </c>
      <c r="W1576" s="1">
        <v>0</v>
      </c>
      <c r="X1576" s="1">
        <v>0</v>
      </c>
      <c r="Y1576" s="1"/>
      <c r="Z1576" s="1">
        <v>0</v>
      </c>
      <c r="AA1576" s="1"/>
      <c r="AB1576" s="1"/>
      <c r="AC1576" s="1"/>
      <c r="AD1576" s="1">
        <v>1</v>
      </c>
      <c r="AI1576" t="str">
        <f t="shared" si="455"/>
        <v>Woodford</v>
      </c>
      <c r="AJ1576" t="s">
        <v>2063</v>
      </c>
      <c r="AK1576" s="182">
        <v>1</v>
      </c>
      <c r="AL1576" s="7"/>
      <c r="AN1576" s="97">
        <v>50</v>
      </c>
      <c r="AO1576" s="99">
        <v>3</v>
      </c>
      <c r="AP1576" s="99">
        <v>80</v>
      </c>
      <c r="AQ1576" s="106">
        <v>85675</v>
      </c>
      <c r="AR1576" s="106">
        <f t="shared" si="467"/>
        <v>50003</v>
      </c>
      <c r="AS1576" s="9" t="s">
        <v>1711</v>
      </c>
      <c r="AT1576" s="109">
        <f t="shared" si="468"/>
        <v>5085675</v>
      </c>
      <c r="AW1576">
        <v>47.59</v>
      </c>
      <c r="AX1576">
        <v>0.13</v>
      </c>
      <c r="AY1576">
        <v>47.46</v>
      </c>
      <c r="BA1576" s="7">
        <f t="shared" si="470"/>
        <v>0</v>
      </c>
      <c r="BB1576" s="7">
        <f t="shared" si="471"/>
        <v>0</v>
      </c>
      <c r="BC1576" s="7">
        <f t="shared" si="472"/>
        <v>0</v>
      </c>
      <c r="BD1576" s="7">
        <f t="shared" si="473"/>
        <v>0</v>
      </c>
      <c r="BE1576" s="7">
        <f t="shared" si="474"/>
        <v>1</v>
      </c>
      <c r="BF1576" s="117"/>
      <c r="BG1576" s="1">
        <v>0</v>
      </c>
      <c r="BH1576" s="1">
        <v>1</v>
      </c>
      <c r="BI1576" s="117"/>
      <c r="BJ1576" s="117"/>
      <c r="BK1576" s="168"/>
    </row>
    <row r="1577" spans="1:63" hidden="1" outlineLevel="1">
      <c r="A1577" t="s">
        <v>2751</v>
      </c>
      <c r="B1577" s="9" t="s">
        <v>2938</v>
      </c>
      <c r="C1577" s="1">
        <f t="shared" si="456"/>
        <v>336</v>
      </c>
      <c r="D1577" s="7">
        <f t="shared" si="457"/>
        <v>1</v>
      </c>
      <c r="E1577" s="7">
        <f t="shared" si="458"/>
        <v>5</v>
      </c>
      <c r="F1577" s="7">
        <f t="shared" si="459"/>
        <v>3</v>
      </c>
      <c r="G1577" s="7">
        <f t="shared" si="469"/>
        <v>4</v>
      </c>
      <c r="H1577" s="49">
        <f t="shared" si="460"/>
        <v>40</v>
      </c>
      <c r="I1577" s="177">
        <f t="shared" si="461"/>
        <v>0.11904761904761904</v>
      </c>
      <c r="J1577" s="8"/>
      <c r="K1577" s="2">
        <f t="shared" si="462"/>
        <v>0.38690476190476192</v>
      </c>
      <c r="L1577" s="2">
        <f t="shared" si="463"/>
        <v>2.3809523809523808E-2</v>
      </c>
      <c r="M1577" s="2">
        <f t="shared" si="464"/>
        <v>0.19940476190476192</v>
      </c>
      <c r="N1577" s="2">
        <f t="shared" si="465"/>
        <v>5.6547619047619048E-2</v>
      </c>
      <c r="O1577" s="2">
        <f t="shared" si="466"/>
        <v>0.33333333333333331</v>
      </c>
      <c r="P1577" s="1">
        <v>130</v>
      </c>
      <c r="Q1577" s="1">
        <v>8</v>
      </c>
      <c r="R1577" s="1">
        <v>67</v>
      </c>
      <c r="S1577" s="1">
        <v>19</v>
      </c>
      <c r="T1577" s="1">
        <v>90</v>
      </c>
      <c r="U1577" s="1">
        <v>8</v>
      </c>
      <c r="V1577" s="1">
        <v>3</v>
      </c>
      <c r="W1577" s="1">
        <v>4</v>
      </c>
      <c r="X1577" s="1">
        <v>6</v>
      </c>
      <c r="Y1577" s="1"/>
      <c r="Z1577" s="1">
        <v>0</v>
      </c>
      <c r="AA1577" s="1"/>
      <c r="AB1577" s="1"/>
      <c r="AC1577" s="1"/>
      <c r="AD1577" s="1">
        <v>1</v>
      </c>
      <c r="AI1577" t="str">
        <f t="shared" si="455"/>
        <v>Woodstock</v>
      </c>
      <c r="AJ1577" t="s">
        <v>1842</v>
      </c>
      <c r="AK1577" s="182">
        <v>1</v>
      </c>
      <c r="AL1577" s="7"/>
      <c r="AN1577" s="97">
        <v>50</v>
      </c>
      <c r="AO1577" s="99">
        <v>27</v>
      </c>
      <c r="AP1577" s="99">
        <v>120</v>
      </c>
      <c r="AQ1577" s="106">
        <v>85975</v>
      </c>
      <c r="AR1577" s="106">
        <f t="shared" si="467"/>
        <v>50027</v>
      </c>
      <c r="AS1577" s="9" t="s">
        <v>1711</v>
      </c>
      <c r="AT1577" s="109">
        <f t="shared" si="468"/>
        <v>5085975</v>
      </c>
      <c r="AW1577">
        <v>44.63</v>
      </c>
      <c r="AX1577">
        <v>0.1</v>
      </c>
      <c r="AY1577">
        <v>44.53</v>
      </c>
      <c r="BA1577" s="7">
        <f t="shared" si="470"/>
        <v>1</v>
      </c>
      <c r="BB1577" s="7">
        <f t="shared" si="471"/>
        <v>0</v>
      </c>
      <c r="BC1577" s="7">
        <f t="shared" si="472"/>
        <v>0</v>
      </c>
      <c r="BD1577" s="7">
        <f t="shared" si="473"/>
        <v>0</v>
      </c>
      <c r="BE1577" s="7">
        <f t="shared" si="474"/>
        <v>0</v>
      </c>
      <c r="BF1577" s="117"/>
      <c r="BG1577" s="1">
        <v>1</v>
      </c>
      <c r="BH1577" s="1">
        <v>3</v>
      </c>
      <c r="BI1577" s="117"/>
      <c r="BJ1577" s="117"/>
      <c r="BK1577" s="168"/>
    </row>
    <row r="1578" spans="1:63" hidden="1" outlineLevel="1">
      <c r="A1578" t="s">
        <v>1765</v>
      </c>
      <c r="B1578" s="9" t="s">
        <v>2938</v>
      </c>
      <c r="C1578" s="1">
        <f t="shared" si="456"/>
        <v>73</v>
      </c>
      <c r="D1578" s="7">
        <f t="shared" si="457"/>
        <v>1</v>
      </c>
      <c r="E1578" s="7">
        <f t="shared" si="458"/>
        <v>4</v>
      </c>
      <c r="F1578" s="7">
        <f t="shared" si="459"/>
        <v>3</v>
      </c>
      <c r="G1578" s="7">
        <f t="shared" si="469"/>
        <v>4</v>
      </c>
      <c r="H1578" s="49">
        <f t="shared" si="460"/>
        <v>11</v>
      </c>
      <c r="I1578" s="177">
        <f t="shared" si="461"/>
        <v>0.15068493150684931</v>
      </c>
      <c r="J1578" s="8"/>
      <c r="K1578" s="2">
        <f t="shared" si="462"/>
        <v>0.36986301369863012</v>
      </c>
      <c r="L1578" s="2">
        <f t="shared" si="463"/>
        <v>6.8493150684931503E-2</v>
      </c>
      <c r="M1578" s="2">
        <f t="shared" si="464"/>
        <v>0.20547945205479451</v>
      </c>
      <c r="N1578" s="2">
        <f t="shared" si="465"/>
        <v>6.8493150684931503E-2</v>
      </c>
      <c r="O1578" s="2">
        <f t="shared" si="466"/>
        <v>0.28767123287671237</v>
      </c>
      <c r="P1578" s="1">
        <v>27</v>
      </c>
      <c r="Q1578" s="1">
        <v>5</v>
      </c>
      <c r="R1578" s="1">
        <v>15</v>
      </c>
      <c r="S1578" s="1">
        <v>5</v>
      </c>
      <c r="T1578" s="1">
        <v>16</v>
      </c>
      <c r="U1578" s="1">
        <v>1</v>
      </c>
      <c r="V1578" s="1">
        <v>0</v>
      </c>
      <c r="W1578" s="1">
        <v>1</v>
      </c>
      <c r="X1578" s="1">
        <v>2</v>
      </c>
      <c r="Y1578" s="1"/>
      <c r="Z1578" s="1">
        <v>1</v>
      </c>
      <c r="AA1578" s="1"/>
      <c r="AB1578" s="1"/>
      <c r="AC1578" s="1"/>
      <c r="AD1578" s="1">
        <v>0</v>
      </c>
      <c r="AI1578" t="str">
        <f t="shared" si="455"/>
        <v>Worcester</v>
      </c>
      <c r="AJ1578" t="s">
        <v>637</v>
      </c>
      <c r="AK1578" s="182">
        <v>1</v>
      </c>
      <c r="AL1578" s="7"/>
      <c r="AN1578" s="97">
        <v>50</v>
      </c>
      <c r="AO1578" s="99">
        <v>23</v>
      </c>
      <c r="AP1578" s="99">
        <v>100</v>
      </c>
      <c r="AQ1578" s="106">
        <v>86125</v>
      </c>
      <c r="AR1578" s="106">
        <f t="shared" si="467"/>
        <v>50023</v>
      </c>
      <c r="AS1578" s="9" t="s">
        <v>1711</v>
      </c>
      <c r="AT1578" s="109">
        <f t="shared" si="468"/>
        <v>5086125</v>
      </c>
      <c r="AW1578">
        <v>38.83</v>
      </c>
      <c r="AX1578">
        <v>0.08</v>
      </c>
      <c r="AY1578">
        <v>38.75</v>
      </c>
      <c r="BA1578" s="7">
        <f t="shared" si="470"/>
        <v>1</v>
      </c>
      <c r="BB1578" s="7">
        <f t="shared" si="471"/>
        <v>0</v>
      </c>
      <c r="BC1578" s="7">
        <f t="shared" si="472"/>
        <v>0</v>
      </c>
      <c r="BD1578" s="7">
        <f t="shared" si="473"/>
        <v>0</v>
      </c>
      <c r="BE1578" s="7">
        <f t="shared" si="474"/>
        <v>0</v>
      </c>
      <c r="BF1578" s="117"/>
      <c r="BG1578" s="1">
        <v>2</v>
      </c>
      <c r="BH1578" s="1">
        <v>1</v>
      </c>
      <c r="BI1578" s="117"/>
      <c r="BJ1578" s="117"/>
      <c r="BK1578" s="168"/>
    </row>
    <row r="1579" spans="1:63" collapsed="1">
      <c r="A1579" t="s">
        <v>285</v>
      </c>
      <c r="B1579" s="9" t="s">
        <v>1105</v>
      </c>
      <c r="C1579" s="1">
        <f t="shared" si="456"/>
        <v>61428</v>
      </c>
      <c r="D1579" s="7">
        <f t="shared" si="457"/>
        <v>2</v>
      </c>
      <c r="E1579" s="7">
        <f t="shared" si="458"/>
        <v>6</v>
      </c>
      <c r="F1579" s="7">
        <f t="shared" si="459"/>
        <v>3</v>
      </c>
      <c r="G1579" s="7">
        <f t="shared" si="469"/>
        <v>4</v>
      </c>
      <c r="H1579" s="49">
        <f t="shared" si="460"/>
        <v>1440</v>
      </c>
      <c r="I1579" s="177">
        <f t="shared" si="461"/>
        <v>2.3442078530963077E-2</v>
      </c>
      <c r="J1579" s="8"/>
      <c r="K1579" s="2">
        <f t="shared" si="462"/>
        <v>0.3017190857589373</v>
      </c>
      <c r="L1579" s="2">
        <f t="shared" si="463"/>
        <v>1.8004818649475809E-2</v>
      </c>
      <c r="M1579" s="2">
        <f t="shared" si="464"/>
        <v>0.1917855049814417</v>
      </c>
      <c r="N1579" s="2">
        <f t="shared" si="465"/>
        <v>9.656834017060624E-2</v>
      </c>
      <c r="O1579" s="2">
        <f t="shared" si="466"/>
        <v>0.39192225043953893</v>
      </c>
      <c r="P1579" s="1">
        <f t="shared" ref="P1579:Z1579" si="475">SUM(P1333:P1578)</f>
        <v>18534</v>
      </c>
      <c r="Q1579" s="1">
        <f t="shared" si="475"/>
        <v>1106</v>
      </c>
      <c r="R1579" s="1">
        <f t="shared" si="475"/>
        <v>11781</v>
      </c>
      <c r="S1579" s="1">
        <f t="shared" si="475"/>
        <v>5932</v>
      </c>
      <c r="T1579" s="1">
        <f t="shared" si="475"/>
        <v>19974</v>
      </c>
      <c r="U1579" s="1">
        <f t="shared" si="475"/>
        <v>2551</v>
      </c>
      <c r="V1579" s="1">
        <f t="shared" si="475"/>
        <v>212</v>
      </c>
      <c r="W1579" s="1">
        <f t="shared" si="475"/>
        <v>361</v>
      </c>
      <c r="X1579" s="1">
        <f t="shared" si="475"/>
        <v>423</v>
      </c>
      <c r="Y1579" s="1"/>
      <c r="Z1579" s="1">
        <f t="shared" si="475"/>
        <v>390</v>
      </c>
      <c r="AA1579" s="1"/>
      <c r="AB1579" s="1"/>
      <c r="AC1579" s="1"/>
      <c r="AD1579" s="1">
        <f>SUM(AD1333:AD1578)</f>
        <v>164</v>
      </c>
      <c r="AI1579" t="str">
        <f t="shared" si="455"/>
        <v>Vermont</v>
      </c>
      <c r="AN1579" s="97">
        <v>50</v>
      </c>
      <c r="AR1579" s="97">
        <v>50</v>
      </c>
      <c r="AS1579" s="9" t="s">
        <v>1619</v>
      </c>
      <c r="AT1579" s="97">
        <v>50</v>
      </c>
      <c r="AW1579">
        <v>9614.26</v>
      </c>
      <c r="AX1579">
        <v>364.7</v>
      </c>
      <c r="AY1579">
        <v>9249.56</v>
      </c>
      <c r="BA1579" s="7">
        <f t="shared" si="470"/>
        <v>0</v>
      </c>
      <c r="BB1579" s="7">
        <f t="shared" si="471"/>
        <v>0</v>
      </c>
      <c r="BC1579" s="7">
        <f t="shared" si="472"/>
        <v>0</v>
      </c>
      <c r="BD1579" s="7">
        <f t="shared" si="473"/>
        <v>0</v>
      </c>
      <c r="BE1579" s="7">
        <f t="shared" si="474"/>
        <v>1</v>
      </c>
      <c r="BF1579" s="117"/>
      <c r="BG1579" s="1">
        <f>SUM(BG1333:BG1578)</f>
        <v>191</v>
      </c>
      <c r="BH1579" s="1">
        <f>SUM(BH1333:BH1578)</f>
        <v>137</v>
      </c>
      <c r="BI1579" s="117"/>
      <c r="BJ1579" s="117"/>
      <c r="BK1579" s="168"/>
    </row>
    <row r="1580" spans="1:63">
      <c r="B1580" s="9"/>
      <c r="C1580" s="1"/>
      <c r="D1580" s="7"/>
      <c r="E1580" s="7"/>
      <c r="F1580" s="7"/>
      <c r="G1580" s="7"/>
      <c r="H1580" s="1"/>
      <c r="J1580" s="8"/>
      <c r="K1580" s="2"/>
      <c r="L1580" s="2"/>
      <c r="M1580" s="2"/>
      <c r="N1580" s="2"/>
      <c r="O1580" s="2"/>
      <c r="P1580" s="1"/>
      <c r="Q1580" s="1"/>
      <c r="R1580" s="1"/>
      <c r="S1580" s="1"/>
      <c r="T1580" s="1"/>
      <c r="U1580" s="1"/>
      <c r="V1580" s="1"/>
      <c r="W1580" s="1"/>
      <c r="X1580" s="1"/>
      <c r="Y1580" s="1"/>
      <c r="Z1580" s="1"/>
      <c r="AA1580" s="1"/>
      <c r="AB1580" s="1"/>
      <c r="AC1580" s="1"/>
      <c r="AD1580" s="1"/>
      <c r="AS1580" s="9"/>
    </row>
    <row r="1581" spans="1:63">
      <c r="B1581" s="9"/>
      <c r="C1581" s="1"/>
      <c r="D1581" s="7"/>
      <c r="E1581" s="7"/>
      <c r="F1581" s="7"/>
      <c r="G1581" s="7"/>
      <c r="H1581" s="1"/>
      <c r="K1581" s="2"/>
      <c r="L1581" s="2"/>
      <c r="M1581" s="2"/>
      <c r="N1581" s="2"/>
      <c r="O1581" s="2"/>
    </row>
    <row r="1582" spans="1:63">
      <c r="A1582" s="48" t="s">
        <v>976</v>
      </c>
    </row>
    <row r="1583" spans="1:63" hidden="1" outlineLevel="1">
      <c r="A1583" s="48" t="s">
        <v>2529</v>
      </c>
    </row>
    <row r="1584" spans="1:63" hidden="1" outlineLevel="1">
      <c r="A1584" t="s">
        <v>1987</v>
      </c>
      <c r="AN1584" s="97">
        <v>33</v>
      </c>
      <c r="AO1584" s="99">
        <v>7</v>
      </c>
      <c r="AP1584" s="99">
        <v>5</v>
      </c>
      <c r="AQ1584" s="106">
        <v>2420</v>
      </c>
      <c r="AR1584" s="106">
        <f t="shared" ref="AR1584:AR1601" si="476">AN1584*1000+AO1584</f>
        <v>33007</v>
      </c>
      <c r="AS1584" t="s">
        <v>2057</v>
      </c>
      <c r="AT1584" s="109">
        <f t="shared" ref="AT1584:AT1601" si="477">AN1584*100000+AQ1584</f>
        <v>3302420</v>
      </c>
      <c r="AW1584">
        <v>19.66</v>
      </c>
      <c r="AX1584">
        <v>0</v>
      </c>
      <c r="AY1584">
        <v>19.66</v>
      </c>
    </row>
    <row r="1585" spans="1:51" hidden="1" outlineLevel="1">
      <c r="A1585" t="s">
        <v>2556</v>
      </c>
      <c r="AN1585" s="97">
        <v>33</v>
      </c>
      <c r="AO1585" s="99">
        <v>7</v>
      </c>
      <c r="AP1585" s="99">
        <v>10</v>
      </c>
      <c r="AQ1585" s="106">
        <v>4100</v>
      </c>
      <c r="AR1585" s="106">
        <f t="shared" si="476"/>
        <v>33007</v>
      </c>
      <c r="AS1585" t="s">
        <v>2057</v>
      </c>
      <c r="AT1585" s="109">
        <f t="shared" si="477"/>
        <v>3304100</v>
      </c>
      <c r="AW1585">
        <v>9.6999999999999993</v>
      </c>
      <c r="AX1585">
        <v>0</v>
      </c>
      <c r="AY1585">
        <v>9.6999999999999993</v>
      </c>
    </row>
    <row r="1586" spans="1:51" hidden="1" outlineLevel="1">
      <c r="A1586" t="s">
        <v>1988</v>
      </c>
      <c r="AN1586" s="97">
        <v>33</v>
      </c>
      <c r="AO1586" s="99">
        <v>7</v>
      </c>
      <c r="AP1586" s="99">
        <v>15</v>
      </c>
      <c r="AQ1586" s="106">
        <v>4260</v>
      </c>
      <c r="AR1586" s="106">
        <f t="shared" si="476"/>
        <v>33007</v>
      </c>
      <c r="AS1586" t="s">
        <v>60</v>
      </c>
      <c r="AT1586" s="109">
        <f t="shared" si="477"/>
        <v>3304260</v>
      </c>
      <c r="AW1586">
        <v>65.27</v>
      </c>
      <c r="AX1586">
        <v>0.02</v>
      </c>
      <c r="AY1586">
        <v>65.25</v>
      </c>
    </row>
    <row r="1587" spans="1:51" hidden="1" outlineLevel="1">
      <c r="A1587" t="s">
        <v>1989</v>
      </c>
      <c r="AN1587" s="97">
        <v>33</v>
      </c>
      <c r="AO1587" s="99">
        <v>7</v>
      </c>
      <c r="AP1587" s="99">
        <v>35</v>
      </c>
      <c r="AQ1587" s="106">
        <v>11220</v>
      </c>
      <c r="AR1587" s="106">
        <f t="shared" si="476"/>
        <v>33007</v>
      </c>
      <c r="AS1587" t="s">
        <v>60</v>
      </c>
      <c r="AT1587" s="109">
        <f t="shared" si="477"/>
        <v>3311220</v>
      </c>
      <c r="AW1587">
        <v>2.13</v>
      </c>
      <c r="AX1587">
        <v>0</v>
      </c>
      <c r="AY1587">
        <v>2.13</v>
      </c>
    </row>
    <row r="1588" spans="1:51" hidden="1" outlineLevel="1">
      <c r="A1588" t="s">
        <v>1990</v>
      </c>
      <c r="AN1588" s="97">
        <v>33</v>
      </c>
      <c r="AO1588" s="99">
        <v>7</v>
      </c>
      <c r="AP1588" s="99">
        <v>55</v>
      </c>
      <c r="AQ1588" s="106">
        <v>16100</v>
      </c>
      <c r="AR1588" s="106">
        <f t="shared" si="476"/>
        <v>33007</v>
      </c>
      <c r="AS1588" t="s">
        <v>60</v>
      </c>
      <c r="AT1588" s="109">
        <f t="shared" si="477"/>
        <v>3316100</v>
      </c>
      <c r="AW1588">
        <v>8.19</v>
      </c>
      <c r="AX1588">
        <v>0</v>
      </c>
      <c r="AY1588">
        <v>8.19</v>
      </c>
    </row>
    <row r="1589" spans="1:51" hidden="1" outlineLevel="1">
      <c r="A1589" t="s">
        <v>2557</v>
      </c>
      <c r="AN1589" s="97">
        <v>33</v>
      </c>
      <c r="AO1589" s="99">
        <v>7</v>
      </c>
      <c r="AP1589" s="99">
        <v>60</v>
      </c>
      <c r="AQ1589" s="106">
        <v>16660</v>
      </c>
      <c r="AR1589" s="106">
        <f t="shared" si="476"/>
        <v>33007</v>
      </c>
      <c r="AS1589" t="s">
        <v>2057</v>
      </c>
      <c r="AT1589" s="109">
        <f t="shared" si="477"/>
        <v>3316660</v>
      </c>
      <c r="AW1589">
        <v>11.44</v>
      </c>
      <c r="AX1589">
        <v>0</v>
      </c>
      <c r="AY1589">
        <v>11.44</v>
      </c>
    </row>
    <row r="1590" spans="1:51" hidden="1" outlineLevel="1">
      <c r="A1590" t="s">
        <v>974</v>
      </c>
      <c r="AN1590" s="97">
        <v>33</v>
      </c>
      <c r="AO1590" s="99">
        <v>7</v>
      </c>
      <c r="AP1590" s="99">
        <v>70</v>
      </c>
      <c r="AQ1590" s="106">
        <v>18340</v>
      </c>
      <c r="AR1590" s="106">
        <f t="shared" si="476"/>
        <v>33007</v>
      </c>
      <c r="AS1590" t="s">
        <v>2057</v>
      </c>
      <c r="AT1590" s="109">
        <f t="shared" si="477"/>
        <v>3318340</v>
      </c>
      <c r="AW1590">
        <v>20.18</v>
      </c>
      <c r="AX1590">
        <v>0</v>
      </c>
      <c r="AY1590">
        <v>20.18</v>
      </c>
    </row>
    <row r="1591" spans="1:51" hidden="1" outlineLevel="1">
      <c r="A1591" t="s">
        <v>2072</v>
      </c>
      <c r="AN1591" s="97">
        <v>33</v>
      </c>
      <c r="AO1591" s="99">
        <v>7</v>
      </c>
      <c r="AP1591" s="99">
        <v>90</v>
      </c>
      <c r="AQ1591" s="106">
        <v>25180</v>
      </c>
      <c r="AR1591" s="106">
        <f t="shared" si="476"/>
        <v>33007</v>
      </c>
      <c r="AS1591" t="s">
        <v>59</v>
      </c>
      <c r="AT1591" s="109">
        <f t="shared" si="477"/>
        <v>3325180</v>
      </c>
      <c r="AW1591">
        <v>3.68</v>
      </c>
      <c r="AX1591">
        <v>0</v>
      </c>
      <c r="AY1591">
        <v>3.68</v>
      </c>
    </row>
    <row r="1592" spans="1:51" hidden="1" outlineLevel="1">
      <c r="A1592" t="s">
        <v>1863</v>
      </c>
      <c r="AN1592" s="97">
        <v>33</v>
      </c>
      <c r="AO1592" s="99">
        <v>7</v>
      </c>
      <c r="AP1592" s="99">
        <v>105</v>
      </c>
      <c r="AQ1592" s="106">
        <v>32420</v>
      </c>
      <c r="AR1592" s="106">
        <f t="shared" si="476"/>
        <v>33007</v>
      </c>
      <c r="AS1592" t="s">
        <v>60</v>
      </c>
      <c r="AT1592" s="109">
        <f t="shared" si="477"/>
        <v>3332420</v>
      </c>
      <c r="AW1592">
        <v>7.41</v>
      </c>
      <c r="AX1592">
        <v>0</v>
      </c>
      <c r="AY1592">
        <v>7.41</v>
      </c>
    </row>
    <row r="1593" spans="1:51" hidden="1" outlineLevel="1">
      <c r="A1593" t="s">
        <v>2554</v>
      </c>
      <c r="AN1593" s="97">
        <v>33</v>
      </c>
      <c r="AO1593" s="99">
        <v>7</v>
      </c>
      <c r="AP1593" s="99">
        <v>115</v>
      </c>
      <c r="AQ1593" s="106">
        <v>39940</v>
      </c>
      <c r="AR1593" s="106">
        <f t="shared" si="476"/>
        <v>33007</v>
      </c>
      <c r="AS1593" t="s">
        <v>1128</v>
      </c>
      <c r="AT1593" s="109">
        <f t="shared" si="477"/>
        <v>3339940</v>
      </c>
      <c r="AW1593">
        <v>25.65</v>
      </c>
      <c r="AX1593">
        <v>0.01</v>
      </c>
      <c r="AY1593">
        <v>25.64</v>
      </c>
    </row>
    <row r="1594" spans="1:51" hidden="1" outlineLevel="1">
      <c r="A1594" t="s">
        <v>773</v>
      </c>
      <c r="AN1594" s="97">
        <v>33</v>
      </c>
      <c r="AO1594" s="99">
        <v>9</v>
      </c>
      <c r="AP1594" s="99">
        <v>127</v>
      </c>
      <c r="AQ1594" s="106">
        <v>42820</v>
      </c>
      <c r="AR1594" s="106">
        <f t="shared" si="476"/>
        <v>33009</v>
      </c>
      <c r="AS1594" t="s">
        <v>1711</v>
      </c>
      <c r="AT1594" s="109">
        <f t="shared" si="477"/>
        <v>3342820</v>
      </c>
      <c r="AW1594">
        <v>63.8</v>
      </c>
      <c r="AX1594">
        <v>0.17</v>
      </c>
      <c r="AY1594">
        <v>63.63</v>
      </c>
    </row>
    <row r="1595" spans="1:51" hidden="1" outlineLevel="1">
      <c r="A1595" t="s">
        <v>1980</v>
      </c>
      <c r="AN1595" s="97">
        <v>33</v>
      </c>
      <c r="AO1595" s="99">
        <v>7</v>
      </c>
      <c r="AP1595" s="99">
        <v>125</v>
      </c>
      <c r="AQ1595" s="106">
        <v>43620</v>
      </c>
      <c r="AR1595" s="106">
        <f t="shared" si="476"/>
        <v>33007</v>
      </c>
      <c r="AS1595" t="s">
        <v>2057</v>
      </c>
      <c r="AT1595" s="109">
        <f t="shared" si="477"/>
        <v>3343620</v>
      </c>
      <c r="AW1595">
        <v>26.14</v>
      </c>
      <c r="AX1595">
        <v>0</v>
      </c>
      <c r="AY1595">
        <v>26.14</v>
      </c>
    </row>
    <row r="1596" spans="1:51" hidden="1" outlineLevel="1">
      <c r="A1596" t="s">
        <v>2421</v>
      </c>
      <c r="AN1596" s="97">
        <v>33</v>
      </c>
      <c r="AO1596" s="99">
        <v>7</v>
      </c>
      <c r="AP1596" s="99">
        <v>130</v>
      </c>
      <c r="AQ1596" s="106">
        <v>46020</v>
      </c>
      <c r="AR1596" s="106">
        <f t="shared" si="476"/>
        <v>33007</v>
      </c>
      <c r="AS1596" t="s">
        <v>59</v>
      </c>
      <c r="AT1596" s="109">
        <f t="shared" si="477"/>
        <v>3346020</v>
      </c>
      <c r="AW1596">
        <v>3.76</v>
      </c>
      <c r="AX1596">
        <v>0</v>
      </c>
      <c r="AY1596">
        <v>3.76</v>
      </c>
    </row>
    <row r="1597" spans="1:51" hidden="1" outlineLevel="1">
      <c r="A1597" t="s">
        <v>2555</v>
      </c>
      <c r="AN1597" s="97">
        <v>33</v>
      </c>
      <c r="AO1597" s="99">
        <v>7</v>
      </c>
      <c r="AP1597" s="99">
        <v>150</v>
      </c>
      <c r="AQ1597" s="106">
        <v>57860</v>
      </c>
      <c r="AR1597" s="106">
        <f t="shared" si="476"/>
        <v>33007</v>
      </c>
      <c r="AS1597" t="s">
        <v>1128</v>
      </c>
      <c r="AT1597" s="109">
        <f t="shared" si="477"/>
        <v>3357860</v>
      </c>
      <c r="AW1597">
        <v>45.17</v>
      </c>
      <c r="AX1597">
        <v>0.68</v>
      </c>
      <c r="AY1597">
        <v>44.49</v>
      </c>
    </row>
    <row r="1598" spans="1:51" hidden="1" outlineLevel="1">
      <c r="A1598" t="s">
        <v>2084</v>
      </c>
      <c r="AN1598" s="97">
        <v>33</v>
      </c>
      <c r="AO1598" s="99">
        <v>7</v>
      </c>
      <c r="AP1598" s="99">
        <v>170</v>
      </c>
      <c r="AQ1598" s="106">
        <v>67860</v>
      </c>
      <c r="AR1598" s="106">
        <f t="shared" si="476"/>
        <v>33007</v>
      </c>
      <c r="AS1598" t="s">
        <v>60</v>
      </c>
      <c r="AT1598" s="109">
        <f t="shared" si="477"/>
        <v>3367860</v>
      </c>
      <c r="AW1598">
        <v>25.86</v>
      </c>
      <c r="AX1598">
        <v>0.01</v>
      </c>
      <c r="AY1598">
        <v>25.85</v>
      </c>
    </row>
    <row r="1599" spans="1:51" hidden="1" outlineLevel="1">
      <c r="A1599" t="s">
        <v>2312</v>
      </c>
      <c r="AN1599" s="97">
        <v>33</v>
      </c>
      <c r="AO1599" s="99">
        <v>7</v>
      </c>
      <c r="AP1599" s="99">
        <v>175</v>
      </c>
      <c r="AQ1599" s="106">
        <v>68500</v>
      </c>
      <c r="AR1599" s="106">
        <f t="shared" si="476"/>
        <v>33007</v>
      </c>
      <c r="AS1599" t="s">
        <v>2057</v>
      </c>
      <c r="AT1599" s="109">
        <f t="shared" si="477"/>
        <v>3368500</v>
      </c>
      <c r="AW1599">
        <v>41.68</v>
      </c>
      <c r="AX1599">
        <v>0.05</v>
      </c>
      <c r="AY1599">
        <v>41.63</v>
      </c>
    </row>
    <row r="1600" spans="1:51" hidden="1" outlineLevel="1">
      <c r="A1600" t="s">
        <v>2843</v>
      </c>
      <c r="AN1600" s="97">
        <v>33</v>
      </c>
      <c r="AO1600" s="99">
        <v>7</v>
      </c>
      <c r="AP1600" s="99">
        <v>200</v>
      </c>
      <c r="AQ1600" s="106">
        <v>74500</v>
      </c>
      <c r="AR1600" s="106">
        <f t="shared" si="476"/>
        <v>33007</v>
      </c>
      <c r="AS1600" t="s">
        <v>1128</v>
      </c>
      <c r="AT1600" s="109">
        <f t="shared" si="477"/>
        <v>3374500</v>
      </c>
      <c r="AW1600">
        <v>59.24</v>
      </c>
      <c r="AX1600">
        <v>0.48</v>
      </c>
      <c r="AY1600">
        <v>58.76</v>
      </c>
    </row>
    <row r="1601" spans="1:51" hidden="1" outlineLevel="1">
      <c r="A1601" t="s">
        <v>1081</v>
      </c>
      <c r="AN1601" s="97">
        <v>33</v>
      </c>
      <c r="AO1601" s="99">
        <v>7</v>
      </c>
      <c r="AP1601" s="99">
        <v>205</v>
      </c>
      <c r="AQ1601" s="106">
        <v>76580</v>
      </c>
      <c r="AR1601" s="106">
        <f t="shared" si="476"/>
        <v>33007</v>
      </c>
      <c r="AS1601" t="s">
        <v>60</v>
      </c>
      <c r="AT1601" s="109">
        <f t="shared" si="477"/>
        <v>3376580</v>
      </c>
      <c r="AW1601">
        <v>18.5</v>
      </c>
      <c r="AX1601">
        <v>0</v>
      </c>
      <c r="AY1601">
        <v>18.5</v>
      </c>
    </row>
    <row r="1602" spans="1:51" hidden="1" outlineLevel="1">
      <c r="AR1602"/>
    </row>
    <row r="1603" spans="1:51" hidden="1" outlineLevel="1">
      <c r="A1603" s="48" t="s">
        <v>285</v>
      </c>
      <c r="AR1603"/>
    </row>
    <row r="1604" spans="1:51" hidden="1" outlineLevel="1">
      <c r="A1604" t="s">
        <v>1485</v>
      </c>
      <c r="AN1604" s="97">
        <v>50</v>
      </c>
      <c r="AO1604" s="99">
        <v>9</v>
      </c>
      <c r="AP1604" s="99">
        <v>5</v>
      </c>
      <c r="AQ1604" s="106">
        <v>2125</v>
      </c>
      <c r="AR1604" s="106">
        <f t="shared" ref="AR1604:AR1612" si="478">AN1604*1000+AO1604</f>
        <v>50009</v>
      </c>
      <c r="AS1604" t="s">
        <v>1711</v>
      </c>
      <c r="AT1604" s="109">
        <f t="shared" ref="AT1604:AT1612" si="479">AN1604*100000+AQ1604</f>
        <v>5002125</v>
      </c>
      <c r="AW1604">
        <v>38.06</v>
      </c>
      <c r="AX1604">
        <v>1.92</v>
      </c>
      <c r="AY1604">
        <v>36.14</v>
      </c>
    </row>
    <row r="1605" spans="1:51" hidden="1" outlineLevel="1">
      <c r="A1605" t="s">
        <v>979</v>
      </c>
      <c r="AN1605" s="97">
        <v>50</v>
      </c>
      <c r="AO1605" s="99">
        <v>9</v>
      </c>
      <c r="AP1605" s="99">
        <v>10</v>
      </c>
      <c r="AQ1605" s="106">
        <v>2162</v>
      </c>
      <c r="AR1605" s="106">
        <f t="shared" si="478"/>
        <v>50009</v>
      </c>
      <c r="AS1605" t="s">
        <v>640</v>
      </c>
      <c r="AT1605" s="109">
        <f t="shared" si="479"/>
        <v>5002162</v>
      </c>
      <c r="AW1605">
        <v>17.600000000000001</v>
      </c>
      <c r="AX1605">
        <v>0.02</v>
      </c>
      <c r="AY1605">
        <v>17.57</v>
      </c>
    </row>
    <row r="1606" spans="1:51" hidden="1" outlineLevel="1">
      <c r="A1606" t="s">
        <v>3169</v>
      </c>
      <c r="AN1606" s="97">
        <v>50</v>
      </c>
      <c r="AO1606" s="99">
        <v>7</v>
      </c>
      <c r="AP1606" s="99">
        <v>10</v>
      </c>
      <c r="AQ1606" s="106">
        <v>10300</v>
      </c>
      <c r="AR1606" s="106">
        <f t="shared" si="478"/>
        <v>50007</v>
      </c>
      <c r="AS1606" t="s">
        <v>640</v>
      </c>
      <c r="AT1606" s="109">
        <f t="shared" si="479"/>
        <v>5010300</v>
      </c>
      <c r="AW1606">
        <v>5.05</v>
      </c>
      <c r="AX1606">
        <v>0</v>
      </c>
      <c r="AY1606">
        <v>5.05</v>
      </c>
    </row>
    <row r="1607" spans="1:51" hidden="1" outlineLevel="1">
      <c r="A1607" t="s">
        <v>2790</v>
      </c>
      <c r="AN1607" s="97">
        <v>50</v>
      </c>
      <c r="AO1607" s="99">
        <v>9</v>
      </c>
      <c r="AP1607" s="99">
        <v>45</v>
      </c>
      <c r="AQ1607" s="106">
        <v>25975</v>
      </c>
      <c r="AR1607" s="106">
        <f t="shared" si="478"/>
        <v>50009</v>
      </c>
      <c r="AS1607" t="s">
        <v>1711</v>
      </c>
      <c r="AT1607" s="109">
        <f t="shared" si="479"/>
        <v>5025975</v>
      </c>
      <c r="AW1607">
        <v>53.03</v>
      </c>
      <c r="AX1607">
        <v>0.14000000000000001</v>
      </c>
      <c r="AY1607">
        <v>52.89</v>
      </c>
    </row>
    <row r="1608" spans="1:51" hidden="1" outlineLevel="1">
      <c r="A1608" t="s">
        <v>3156</v>
      </c>
      <c r="AN1608" s="97">
        <v>50</v>
      </c>
      <c r="AO1608" s="99">
        <v>3</v>
      </c>
      <c r="AP1608" s="99">
        <v>18</v>
      </c>
      <c r="AQ1608" s="106">
        <v>27962</v>
      </c>
      <c r="AR1608" s="106">
        <f t="shared" si="478"/>
        <v>50003</v>
      </c>
      <c r="AS1608" t="s">
        <v>1711</v>
      </c>
      <c r="AT1608" s="109">
        <f t="shared" si="479"/>
        <v>5027962</v>
      </c>
      <c r="AW1608">
        <v>44.48</v>
      </c>
      <c r="AX1608">
        <v>0</v>
      </c>
      <c r="AY1608">
        <v>44.48</v>
      </c>
    </row>
    <row r="1609" spans="1:51" hidden="1" outlineLevel="1">
      <c r="A1609" t="s">
        <v>2957</v>
      </c>
      <c r="AN1609" s="97">
        <v>50</v>
      </c>
      <c r="AO1609" s="99">
        <v>9</v>
      </c>
      <c r="AP1609" s="99">
        <v>65</v>
      </c>
      <c r="AQ1609" s="106">
        <v>39775</v>
      </c>
      <c r="AR1609" s="106">
        <f t="shared" si="478"/>
        <v>50009</v>
      </c>
      <c r="AS1609" t="s">
        <v>1711</v>
      </c>
      <c r="AT1609" s="109">
        <f t="shared" si="479"/>
        <v>5039775</v>
      </c>
      <c r="AW1609">
        <v>39.67</v>
      </c>
      <c r="AX1609">
        <v>0.1</v>
      </c>
      <c r="AY1609">
        <v>39.57</v>
      </c>
    </row>
    <row r="1610" spans="1:51" hidden="1" outlineLevel="1">
      <c r="A1610" t="s">
        <v>3081</v>
      </c>
      <c r="AN1610" s="97">
        <v>50</v>
      </c>
      <c r="AO1610" s="99">
        <v>25</v>
      </c>
      <c r="AP1610" s="99">
        <v>73</v>
      </c>
      <c r="AQ1610" s="106">
        <v>65762</v>
      </c>
      <c r="AR1610" s="106">
        <f t="shared" si="478"/>
        <v>50025</v>
      </c>
      <c r="AS1610" t="s">
        <v>1711</v>
      </c>
      <c r="AT1610" s="109">
        <f t="shared" si="479"/>
        <v>5065762</v>
      </c>
      <c r="AW1610">
        <v>28.13</v>
      </c>
      <c r="AX1610">
        <v>1.99</v>
      </c>
      <c r="AY1610">
        <v>26.15</v>
      </c>
    </row>
    <row r="1611" spans="1:51" hidden="1" outlineLevel="1">
      <c r="A1611" t="s">
        <v>1527</v>
      </c>
      <c r="AN1611" s="97">
        <v>50</v>
      </c>
      <c r="AO1611" s="99">
        <v>9</v>
      </c>
      <c r="AP1611" s="99">
        <v>90</v>
      </c>
      <c r="AQ1611" s="106">
        <v>76337</v>
      </c>
      <c r="AR1611" s="106">
        <f t="shared" si="478"/>
        <v>50009</v>
      </c>
      <c r="AS1611" t="s">
        <v>2057</v>
      </c>
      <c r="AT1611" s="109">
        <f t="shared" si="479"/>
        <v>5076337</v>
      </c>
      <c r="AW1611">
        <v>3.15</v>
      </c>
      <c r="AX1611">
        <v>0</v>
      </c>
      <c r="AY1611">
        <v>3.15</v>
      </c>
    </row>
    <row r="1612" spans="1:51" hidden="1" outlineLevel="1">
      <c r="A1612" t="s">
        <v>2858</v>
      </c>
      <c r="AN1612" s="97">
        <v>50</v>
      </c>
      <c r="AO1612" s="99">
        <v>9</v>
      </c>
      <c r="AP1612" s="99">
        <v>95</v>
      </c>
      <c r="AQ1612" s="106">
        <v>76562</v>
      </c>
      <c r="AR1612" s="106">
        <f t="shared" si="478"/>
        <v>50009</v>
      </c>
      <c r="AS1612" t="s">
        <v>640</v>
      </c>
      <c r="AT1612" s="109">
        <f t="shared" si="479"/>
        <v>5076562</v>
      </c>
      <c r="AW1612">
        <v>11.6</v>
      </c>
      <c r="AX1612">
        <v>0.65</v>
      </c>
      <c r="AY1612">
        <v>10.94</v>
      </c>
    </row>
    <row r="1613" spans="1:51" hidden="1" outlineLevel="1">
      <c r="AR1613"/>
    </row>
    <row r="1614" spans="1:51" hidden="1" outlineLevel="1">
      <c r="A1614" s="48" t="s">
        <v>2067</v>
      </c>
      <c r="AR1614"/>
    </row>
    <row r="1615" spans="1:51" hidden="1" outlineLevel="1">
      <c r="A1615" s="9"/>
      <c r="AR1615" s="9"/>
      <c r="AS1615" s="9"/>
      <c r="AW1615" s="9"/>
      <c r="AX1615" s="9"/>
      <c r="AY1615" s="9"/>
    </row>
    <row r="1616" spans="1:51" hidden="1" outlineLevel="1">
      <c r="A1616" t="s">
        <v>2597</v>
      </c>
      <c r="AN1616" s="97">
        <v>23</v>
      </c>
      <c r="AO1616" s="99">
        <v>19</v>
      </c>
      <c r="AP1616" s="99">
        <v>7</v>
      </c>
      <c r="AQ1616" s="106">
        <v>1500</v>
      </c>
      <c r="AR1616" s="106">
        <f t="shared" ref="AR1616:AR1652" si="480">AN1616*1000+AO1616</f>
        <v>23019</v>
      </c>
      <c r="AS1616" t="s">
        <v>1891</v>
      </c>
      <c r="AT1616" s="109">
        <f t="shared" ref="AT1616:AT1652" si="481">AN1616*100000+AQ1616</f>
        <v>2301500</v>
      </c>
      <c r="AW1616">
        <v>26.73</v>
      </c>
      <c r="AX1616">
        <v>0</v>
      </c>
      <c r="AY1616">
        <v>26.73</v>
      </c>
    </row>
    <row r="1617" spans="1:51" hidden="1" outlineLevel="1">
      <c r="A1617" t="s">
        <v>3099</v>
      </c>
      <c r="AN1617" s="97">
        <v>23</v>
      </c>
      <c r="AO1617" s="99">
        <v>21</v>
      </c>
      <c r="AP1617" s="99">
        <v>20</v>
      </c>
      <c r="AQ1617" s="106">
        <v>5560</v>
      </c>
      <c r="AR1617" s="106">
        <f t="shared" si="480"/>
        <v>23021</v>
      </c>
      <c r="AS1617" t="s">
        <v>1891</v>
      </c>
      <c r="AT1617" s="109">
        <f t="shared" si="481"/>
        <v>2305560</v>
      </c>
      <c r="AW1617">
        <v>44.98</v>
      </c>
      <c r="AX1617">
        <v>0.66</v>
      </c>
      <c r="AY1617">
        <v>44.33</v>
      </c>
    </row>
    <row r="1618" spans="1:51" hidden="1" outlineLevel="1">
      <c r="A1618" t="s">
        <v>1240</v>
      </c>
      <c r="AN1618" s="97">
        <v>23</v>
      </c>
      <c r="AO1618" s="99">
        <v>3</v>
      </c>
      <c r="AP1618" s="99">
        <v>57</v>
      </c>
      <c r="AQ1618" s="106">
        <v>11785</v>
      </c>
      <c r="AR1618" s="106">
        <f t="shared" si="480"/>
        <v>23003</v>
      </c>
      <c r="AS1618" t="s">
        <v>1891</v>
      </c>
      <c r="AT1618" s="109">
        <f t="shared" si="481"/>
        <v>2311785</v>
      </c>
      <c r="AW1618">
        <v>566.5</v>
      </c>
      <c r="AX1618">
        <v>10.45</v>
      </c>
      <c r="AY1618">
        <v>556.04</v>
      </c>
    </row>
    <row r="1619" spans="1:51" hidden="1" outlineLevel="1">
      <c r="A1619" t="s">
        <v>2634</v>
      </c>
      <c r="AN1619" s="97">
        <v>23</v>
      </c>
      <c r="AO1619" s="99">
        <v>9</v>
      </c>
      <c r="AP1619" s="99">
        <v>42</v>
      </c>
      <c r="AQ1619" s="106">
        <v>11800</v>
      </c>
      <c r="AR1619" s="106">
        <f t="shared" si="480"/>
        <v>23009</v>
      </c>
      <c r="AS1619" t="s">
        <v>1891</v>
      </c>
      <c r="AT1619" s="109">
        <f t="shared" si="481"/>
        <v>2311800</v>
      </c>
      <c r="AW1619">
        <v>16.07</v>
      </c>
      <c r="AX1619">
        <v>0.85</v>
      </c>
      <c r="AY1619">
        <v>15.22</v>
      </c>
    </row>
    <row r="1620" spans="1:51" hidden="1" outlineLevel="1">
      <c r="A1620" t="s">
        <v>3236</v>
      </c>
      <c r="AN1620" s="97">
        <v>23</v>
      </c>
      <c r="AO1620" s="99">
        <v>25</v>
      </c>
      <c r="AP1620" s="99">
        <v>37</v>
      </c>
      <c r="AQ1620" s="106">
        <v>11820</v>
      </c>
      <c r="AR1620" s="106">
        <f t="shared" si="480"/>
        <v>23025</v>
      </c>
      <c r="AS1620" t="s">
        <v>1891</v>
      </c>
      <c r="AT1620" s="109">
        <f t="shared" si="481"/>
        <v>2311820</v>
      </c>
      <c r="AW1620">
        <v>77.77</v>
      </c>
      <c r="AX1620">
        <v>1.1299999999999999</v>
      </c>
      <c r="AY1620">
        <v>76.63</v>
      </c>
    </row>
    <row r="1621" spans="1:51" hidden="1" outlineLevel="1">
      <c r="A1621" t="s">
        <v>1864</v>
      </c>
      <c r="AN1621" s="97">
        <v>23</v>
      </c>
      <c r="AO1621" s="99">
        <v>13</v>
      </c>
      <c r="AP1621" s="99">
        <v>13</v>
      </c>
      <c r="AQ1621" s="106">
        <v>15125</v>
      </c>
      <c r="AR1621" s="106">
        <f t="shared" si="480"/>
        <v>23013</v>
      </c>
      <c r="AS1621" t="s">
        <v>1891</v>
      </c>
      <c r="AT1621" s="109">
        <f t="shared" si="481"/>
        <v>2315125</v>
      </c>
      <c r="AW1621">
        <v>131.79</v>
      </c>
      <c r="AX1621">
        <v>131.08000000000001</v>
      </c>
      <c r="AY1621">
        <v>0.72</v>
      </c>
    </row>
    <row r="1622" spans="1:51" hidden="1" outlineLevel="1">
      <c r="A1622" t="s">
        <v>1854</v>
      </c>
      <c r="AN1622" s="97">
        <v>23</v>
      </c>
      <c r="AO1622" s="99">
        <v>7</v>
      </c>
      <c r="AP1622" s="99">
        <v>27</v>
      </c>
      <c r="AQ1622" s="106">
        <v>19865</v>
      </c>
      <c r="AR1622" s="106">
        <f t="shared" si="480"/>
        <v>23007</v>
      </c>
      <c r="AS1622" t="s">
        <v>1891</v>
      </c>
      <c r="AT1622" s="109">
        <f t="shared" si="481"/>
        <v>2319865</v>
      </c>
      <c r="AW1622">
        <v>128.9</v>
      </c>
      <c r="AX1622">
        <v>0.14000000000000001</v>
      </c>
      <c r="AY1622">
        <v>128.77000000000001</v>
      </c>
    </row>
    <row r="1623" spans="1:51" hidden="1" outlineLevel="1">
      <c r="A1623" t="s">
        <v>1652</v>
      </c>
      <c r="AN1623" s="97">
        <v>23</v>
      </c>
      <c r="AO1623" s="99">
        <v>19</v>
      </c>
      <c r="AP1623" s="99">
        <v>83</v>
      </c>
      <c r="AQ1623" s="106">
        <v>19868</v>
      </c>
      <c r="AR1623" s="106">
        <f t="shared" si="480"/>
        <v>23019</v>
      </c>
      <c r="AS1623" t="s">
        <v>1891</v>
      </c>
      <c r="AT1623" s="109">
        <f t="shared" si="481"/>
        <v>2319868</v>
      </c>
      <c r="AW1623">
        <v>115.8</v>
      </c>
      <c r="AX1623">
        <v>1.3</v>
      </c>
      <c r="AY1623">
        <v>114.49</v>
      </c>
    </row>
    <row r="1624" spans="1:51" hidden="1" outlineLevel="1">
      <c r="A1624" t="s">
        <v>2222</v>
      </c>
      <c r="AN1624" s="97">
        <v>23</v>
      </c>
      <c r="AO1624" s="99">
        <v>29</v>
      </c>
      <c r="AP1624" s="99">
        <v>93</v>
      </c>
      <c r="AQ1624" s="106">
        <v>19870</v>
      </c>
      <c r="AR1624" s="106">
        <f t="shared" si="480"/>
        <v>23029</v>
      </c>
      <c r="AS1624" t="s">
        <v>1891</v>
      </c>
      <c r="AT1624" s="109">
        <f t="shared" si="481"/>
        <v>2319870</v>
      </c>
      <c r="AW1624">
        <v>252.58</v>
      </c>
      <c r="AX1624">
        <v>44.61</v>
      </c>
      <c r="AY1624">
        <v>207.98</v>
      </c>
    </row>
    <row r="1625" spans="1:51" hidden="1" outlineLevel="1">
      <c r="A1625" t="s">
        <v>2859</v>
      </c>
      <c r="AN1625" s="97">
        <v>23</v>
      </c>
      <c r="AO1625" s="99">
        <v>9</v>
      </c>
      <c r="AP1625" s="99">
        <v>62</v>
      </c>
      <c r="AQ1625" s="106">
        <v>20405</v>
      </c>
      <c r="AR1625" s="106">
        <f t="shared" si="480"/>
        <v>23009</v>
      </c>
      <c r="AS1625" t="s">
        <v>1891</v>
      </c>
      <c r="AT1625" s="109">
        <f t="shared" si="481"/>
        <v>2320405</v>
      </c>
      <c r="AW1625">
        <v>481.23</v>
      </c>
      <c r="AX1625">
        <v>36.97</v>
      </c>
      <c r="AY1625">
        <v>444.26</v>
      </c>
    </row>
    <row r="1626" spans="1:51" hidden="1" outlineLevel="1">
      <c r="A1626" t="s">
        <v>1486</v>
      </c>
      <c r="AN1626" s="97">
        <v>23</v>
      </c>
      <c r="AO1626" s="99">
        <v>15</v>
      </c>
      <c r="AP1626" s="99">
        <v>45</v>
      </c>
      <c r="AQ1626" s="106">
        <v>32715</v>
      </c>
      <c r="AR1626" s="106">
        <f t="shared" si="480"/>
        <v>23015</v>
      </c>
      <c r="AS1626" t="s">
        <v>754</v>
      </c>
      <c r="AT1626" s="109">
        <f t="shared" si="481"/>
        <v>2332715</v>
      </c>
      <c r="AW1626">
        <v>0.78</v>
      </c>
      <c r="AX1626">
        <v>0.01</v>
      </c>
      <c r="AY1626">
        <v>0.77</v>
      </c>
    </row>
    <row r="1627" spans="1:51" hidden="1" outlineLevel="1">
      <c r="A1627" t="s">
        <v>2996</v>
      </c>
      <c r="AN1627" s="97">
        <v>23</v>
      </c>
      <c r="AO1627" s="99">
        <v>7</v>
      </c>
      <c r="AP1627" s="99">
        <v>67</v>
      </c>
      <c r="AQ1627" s="106">
        <v>51400</v>
      </c>
      <c r="AR1627" s="106">
        <f t="shared" si="480"/>
        <v>23007</v>
      </c>
      <c r="AS1627" t="s">
        <v>1891</v>
      </c>
      <c r="AT1627" s="109">
        <f t="shared" si="481"/>
        <v>2351400</v>
      </c>
      <c r="AW1627">
        <v>508.07</v>
      </c>
      <c r="AX1627">
        <v>8.76</v>
      </c>
      <c r="AY1627">
        <v>499.32</v>
      </c>
    </row>
    <row r="1628" spans="1:51" hidden="1" outlineLevel="1">
      <c r="A1628" t="s">
        <v>1487</v>
      </c>
      <c r="AN1628" s="97">
        <v>23</v>
      </c>
      <c r="AO1628" s="99">
        <v>17</v>
      </c>
      <c r="AP1628" s="99">
        <v>102</v>
      </c>
      <c r="AQ1628" s="106">
        <v>52575</v>
      </c>
      <c r="AR1628" s="106">
        <f t="shared" si="480"/>
        <v>23017</v>
      </c>
      <c r="AS1628" t="s">
        <v>1891</v>
      </c>
      <c r="AT1628" s="109">
        <f t="shared" si="481"/>
        <v>2352575</v>
      </c>
      <c r="AW1628">
        <v>546.22</v>
      </c>
      <c r="AX1628">
        <v>36.590000000000003</v>
      </c>
      <c r="AY1628">
        <v>509.63</v>
      </c>
    </row>
    <row r="1629" spans="1:51" hidden="1" outlineLevel="1">
      <c r="A1629" t="s">
        <v>2085</v>
      </c>
      <c r="AN1629" s="97">
        <v>23</v>
      </c>
      <c r="AO1629" s="99">
        <v>19</v>
      </c>
      <c r="AP1629" s="99">
        <v>237</v>
      </c>
      <c r="AQ1629" s="106">
        <v>52710</v>
      </c>
      <c r="AR1629" s="106">
        <f t="shared" si="480"/>
        <v>23019</v>
      </c>
      <c r="AS1629" t="s">
        <v>1891</v>
      </c>
      <c r="AT1629" s="109">
        <f t="shared" si="481"/>
        <v>2352710</v>
      </c>
      <c r="AW1629">
        <v>1118.72</v>
      </c>
      <c r="AX1629">
        <v>67.150000000000006</v>
      </c>
      <c r="AY1629">
        <v>1051.57</v>
      </c>
    </row>
    <row r="1630" spans="1:51" hidden="1" outlineLevel="1">
      <c r="A1630" t="s">
        <v>2574</v>
      </c>
      <c r="AN1630" s="97">
        <v>23</v>
      </c>
      <c r="AO1630" s="99">
        <v>29</v>
      </c>
      <c r="AP1630" s="99">
        <v>157</v>
      </c>
      <c r="AQ1630" s="106">
        <v>53500</v>
      </c>
      <c r="AR1630" s="106">
        <f t="shared" si="480"/>
        <v>23029</v>
      </c>
      <c r="AS1630" t="s">
        <v>1891</v>
      </c>
      <c r="AT1630" s="109">
        <f t="shared" si="481"/>
        <v>2353500</v>
      </c>
      <c r="AW1630">
        <v>979.63</v>
      </c>
      <c r="AX1630">
        <v>93.53</v>
      </c>
      <c r="AY1630">
        <v>886.1</v>
      </c>
    </row>
    <row r="1631" spans="1:51" hidden="1" outlineLevel="1">
      <c r="A1631" t="s">
        <v>2069</v>
      </c>
      <c r="AN1631" s="97">
        <v>23</v>
      </c>
      <c r="AO1631" s="99">
        <v>21</v>
      </c>
      <c r="AP1631" s="99">
        <v>72</v>
      </c>
      <c r="AQ1631" s="106">
        <v>51105</v>
      </c>
      <c r="AR1631" s="106">
        <f t="shared" si="480"/>
        <v>23021</v>
      </c>
      <c r="AS1631" t="s">
        <v>1891</v>
      </c>
      <c r="AT1631" s="109">
        <f t="shared" si="481"/>
        <v>2351105</v>
      </c>
      <c r="AW1631">
        <v>1820.4</v>
      </c>
      <c r="AX1631">
        <v>109.85</v>
      </c>
      <c r="AY1631">
        <v>1710.54</v>
      </c>
    </row>
    <row r="1632" spans="1:51" hidden="1" outlineLevel="1">
      <c r="A1632" t="s">
        <v>3210</v>
      </c>
      <c r="AN1632" s="97">
        <v>23</v>
      </c>
      <c r="AO1632" s="99">
        <v>25</v>
      </c>
      <c r="AP1632" s="99">
        <v>112</v>
      </c>
      <c r="AQ1632" s="106">
        <v>51114</v>
      </c>
      <c r="AR1632" s="106">
        <f t="shared" si="480"/>
        <v>23025</v>
      </c>
      <c r="AS1632" t="s">
        <v>1891</v>
      </c>
      <c r="AT1632" s="109">
        <f t="shared" si="481"/>
        <v>2351114</v>
      </c>
      <c r="AW1632">
        <v>521.04999999999995</v>
      </c>
      <c r="AX1632">
        <v>35.76</v>
      </c>
      <c r="AY1632">
        <v>485.29</v>
      </c>
    </row>
    <row r="1633" spans="1:51" hidden="1" outlineLevel="1">
      <c r="A1633" t="s">
        <v>2546</v>
      </c>
      <c r="AN1633" s="97">
        <v>23</v>
      </c>
      <c r="AO1633" s="99">
        <v>3</v>
      </c>
      <c r="AP1633" s="99">
        <v>237</v>
      </c>
      <c r="AQ1633" s="106">
        <v>53602</v>
      </c>
      <c r="AR1633" s="106">
        <f t="shared" si="480"/>
        <v>23003</v>
      </c>
      <c r="AS1633" t="s">
        <v>1891</v>
      </c>
      <c r="AT1633" s="109">
        <f t="shared" si="481"/>
        <v>2353602</v>
      </c>
      <c r="AW1633">
        <v>2668.72</v>
      </c>
      <c r="AX1633">
        <v>39.68</v>
      </c>
      <c r="AY1633">
        <v>2629.04</v>
      </c>
    </row>
    <row r="1634" spans="1:51" hidden="1" outlineLevel="1">
      <c r="A1634" t="s">
        <v>3185</v>
      </c>
      <c r="AN1634" s="97">
        <v>23</v>
      </c>
      <c r="AO1634" s="99">
        <v>9</v>
      </c>
      <c r="AP1634" s="99">
        <v>102</v>
      </c>
      <c r="AQ1634" s="106">
        <v>53620</v>
      </c>
      <c r="AR1634" s="106">
        <f t="shared" si="480"/>
        <v>23009</v>
      </c>
      <c r="AS1634" t="s">
        <v>1891</v>
      </c>
      <c r="AT1634" s="109">
        <f t="shared" si="481"/>
        <v>2353620</v>
      </c>
      <c r="AW1634">
        <v>41.44</v>
      </c>
      <c r="AX1634">
        <v>0.09</v>
      </c>
      <c r="AY1634">
        <v>41.35</v>
      </c>
    </row>
    <row r="1635" spans="1:51" hidden="1" outlineLevel="1">
      <c r="A1635" t="s">
        <v>3097</v>
      </c>
      <c r="AN1635" s="97">
        <v>23</v>
      </c>
      <c r="AO1635" s="99">
        <v>21</v>
      </c>
      <c r="AP1635" s="99">
        <v>73</v>
      </c>
      <c r="AQ1635" s="106">
        <v>53628</v>
      </c>
      <c r="AR1635" s="106">
        <f t="shared" si="480"/>
        <v>23021</v>
      </c>
      <c r="AS1635" t="s">
        <v>1891</v>
      </c>
      <c r="AT1635" s="109">
        <f t="shared" si="481"/>
        <v>2353628</v>
      </c>
      <c r="AW1635">
        <v>1631.98</v>
      </c>
      <c r="AX1635">
        <v>259.57</v>
      </c>
      <c r="AY1635">
        <v>1372.41</v>
      </c>
    </row>
    <row r="1636" spans="1:51" hidden="1" outlineLevel="1">
      <c r="A1636" t="s">
        <v>1986</v>
      </c>
      <c r="AN1636" s="97">
        <v>23</v>
      </c>
      <c r="AO1636" s="99">
        <v>25</v>
      </c>
      <c r="AP1636" s="99">
        <v>113</v>
      </c>
      <c r="AQ1636" s="106">
        <v>53636</v>
      </c>
      <c r="AR1636" s="106">
        <f t="shared" si="480"/>
        <v>23025</v>
      </c>
      <c r="AS1636" t="s">
        <v>1891</v>
      </c>
      <c r="AT1636" s="109">
        <f t="shared" si="481"/>
        <v>2353636</v>
      </c>
      <c r="AW1636">
        <v>708.63</v>
      </c>
      <c r="AX1636">
        <v>51.54</v>
      </c>
      <c r="AY1636">
        <v>657.09</v>
      </c>
    </row>
    <row r="1637" spans="1:51" hidden="1" outlineLevel="1">
      <c r="A1637" t="s">
        <v>1639</v>
      </c>
      <c r="AN1637" s="97">
        <v>23</v>
      </c>
      <c r="AO1637" s="99">
        <v>29</v>
      </c>
      <c r="AP1637" s="99">
        <v>158</v>
      </c>
      <c r="AQ1637" s="106">
        <v>57082</v>
      </c>
      <c r="AR1637" s="106">
        <f t="shared" si="480"/>
        <v>23029</v>
      </c>
      <c r="AS1637" t="s">
        <v>1380</v>
      </c>
      <c r="AT1637" s="109">
        <f t="shared" si="481"/>
        <v>2357082</v>
      </c>
      <c r="AW1637">
        <v>43.43</v>
      </c>
      <c r="AX1637">
        <v>5.98</v>
      </c>
      <c r="AY1637">
        <v>37.450000000000003</v>
      </c>
    </row>
    <row r="1638" spans="1:51" hidden="1" outlineLevel="1">
      <c r="A1638" t="s">
        <v>2441</v>
      </c>
      <c r="AN1638" s="97">
        <v>23</v>
      </c>
      <c r="AO1638" s="99">
        <v>29</v>
      </c>
      <c r="AP1638" s="99">
        <v>159</v>
      </c>
      <c r="AQ1638" s="106">
        <v>57090</v>
      </c>
      <c r="AR1638" s="106">
        <f t="shared" si="480"/>
        <v>23029</v>
      </c>
      <c r="AS1638" t="s">
        <v>1380</v>
      </c>
      <c r="AT1638" s="109">
        <f t="shared" si="481"/>
        <v>2357090</v>
      </c>
      <c r="AW1638">
        <v>0.47</v>
      </c>
      <c r="AX1638">
        <v>0</v>
      </c>
      <c r="AY1638">
        <v>0.47</v>
      </c>
    </row>
    <row r="1639" spans="1:51" hidden="1" outlineLevel="1">
      <c r="A1639" t="s">
        <v>3084</v>
      </c>
      <c r="AN1639" s="97">
        <v>23</v>
      </c>
      <c r="AO1639" s="99">
        <v>3</v>
      </c>
      <c r="AP1639" s="99">
        <v>253</v>
      </c>
      <c r="AQ1639" s="106">
        <v>57936</v>
      </c>
      <c r="AR1639" s="106">
        <f t="shared" si="480"/>
        <v>23003</v>
      </c>
      <c r="AS1639" t="s">
        <v>1380</v>
      </c>
      <c r="AT1639" s="109">
        <f t="shared" si="481"/>
        <v>2357936</v>
      </c>
      <c r="AW1639">
        <v>0.14000000000000001</v>
      </c>
      <c r="AX1639">
        <v>0.14000000000000001</v>
      </c>
      <c r="AY1639">
        <v>0</v>
      </c>
    </row>
    <row r="1640" spans="1:51" hidden="1" outlineLevel="1">
      <c r="A1640" t="s">
        <v>3084</v>
      </c>
      <c r="AN1640" s="97">
        <v>23</v>
      </c>
      <c r="AO1640" s="99">
        <v>19</v>
      </c>
      <c r="AP1640" s="99">
        <v>262</v>
      </c>
      <c r="AQ1640" s="106">
        <v>57937</v>
      </c>
      <c r="AR1640" s="106">
        <f t="shared" si="480"/>
        <v>23019</v>
      </c>
      <c r="AS1640" t="s">
        <v>1380</v>
      </c>
      <c r="AT1640" s="109">
        <f t="shared" si="481"/>
        <v>2357937</v>
      </c>
      <c r="AW1640">
        <v>20.61</v>
      </c>
      <c r="AX1640">
        <v>12.87</v>
      </c>
      <c r="AY1640">
        <v>7.75</v>
      </c>
    </row>
    <row r="1641" spans="1:51" hidden="1" outlineLevel="1">
      <c r="A1641" t="s">
        <v>1018</v>
      </c>
      <c r="AN1641" s="97">
        <v>23</v>
      </c>
      <c r="AO1641" s="99">
        <v>23</v>
      </c>
      <c r="AP1641" s="99">
        <v>28</v>
      </c>
      <c r="AQ1641" s="106">
        <v>58070</v>
      </c>
      <c r="AR1641" s="106">
        <f t="shared" si="480"/>
        <v>23023</v>
      </c>
      <c r="AS1641" t="s">
        <v>1891</v>
      </c>
      <c r="AT1641" s="109">
        <f t="shared" si="481"/>
        <v>2358070</v>
      </c>
    </row>
    <row r="1642" spans="1:51" hidden="1" outlineLevel="1">
      <c r="A1642" t="s">
        <v>3181</v>
      </c>
      <c r="AN1642" s="97">
        <v>23</v>
      </c>
      <c r="AO1642" s="99">
        <v>25</v>
      </c>
      <c r="AP1642" s="99">
        <v>137</v>
      </c>
      <c r="AQ1642" s="106">
        <v>67238</v>
      </c>
      <c r="AR1642" s="106">
        <f t="shared" si="480"/>
        <v>23025</v>
      </c>
      <c r="AS1642" t="s">
        <v>1891</v>
      </c>
      <c r="AT1642" s="109">
        <f t="shared" si="481"/>
        <v>2367238</v>
      </c>
      <c r="AW1642">
        <v>1434.68</v>
      </c>
      <c r="AX1642">
        <v>33.75</v>
      </c>
      <c r="AY1642">
        <v>1400.93</v>
      </c>
    </row>
    <row r="1643" spans="1:51" hidden="1" outlineLevel="1">
      <c r="A1643" t="s">
        <v>1883</v>
      </c>
      <c r="AN1643" s="97">
        <v>23</v>
      </c>
      <c r="AO1643" s="99">
        <v>3</v>
      </c>
      <c r="AP1643" s="99">
        <v>297</v>
      </c>
      <c r="AQ1643" s="106">
        <v>69930</v>
      </c>
      <c r="AR1643" s="106">
        <f t="shared" si="480"/>
        <v>23003</v>
      </c>
      <c r="AS1643" t="s">
        <v>1891</v>
      </c>
      <c r="AT1643" s="109">
        <f t="shared" si="481"/>
        <v>2369930</v>
      </c>
      <c r="AW1643">
        <v>368.57</v>
      </c>
      <c r="AX1643">
        <v>11.31</v>
      </c>
      <c r="AY1643">
        <v>357.26</v>
      </c>
    </row>
    <row r="1644" spans="1:51" hidden="1" outlineLevel="1">
      <c r="A1644" t="s">
        <v>2114</v>
      </c>
      <c r="AN1644" s="97">
        <v>23</v>
      </c>
      <c r="AO1644" s="99">
        <v>7</v>
      </c>
      <c r="AP1644" s="99">
        <v>87</v>
      </c>
      <c r="AQ1644" s="106">
        <v>70760</v>
      </c>
      <c r="AR1644" s="106">
        <f t="shared" si="480"/>
        <v>23007</v>
      </c>
      <c r="AS1644" t="s">
        <v>1891</v>
      </c>
      <c r="AT1644" s="109">
        <f t="shared" si="481"/>
        <v>2370760</v>
      </c>
      <c r="AW1644">
        <v>12.44</v>
      </c>
      <c r="AX1644">
        <v>0.03</v>
      </c>
      <c r="AY1644">
        <v>12.41</v>
      </c>
    </row>
    <row r="1645" spans="1:51" hidden="1" outlineLevel="1">
      <c r="A1645" t="s">
        <v>857</v>
      </c>
      <c r="AN1645" s="97">
        <v>23</v>
      </c>
      <c r="AO1645" s="99">
        <v>17</v>
      </c>
      <c r="AP1645" s="99">
        <v>138</v>
      </c>
      <c r="AQ1645" s="106">
        <v>71755</v>
      </c>
      <c r="AR1645" s="106">
        <f t="shared" si="480"/>
        <v>23017</v>
      </c>
      <c r="AS1645" t="s">
        <v>1891</v>
      </c>
      <c r="AT1645" s="109">
        <f t="shared" si="481"/>
        <v>2371755</v>
      </c>
      <c r="AW1645">
        <v>95.67</v>
      </c>
      <c r="AX1645">
        <v>0.73</v>
      </c>
      <c r="AY1645">
        <v>94.94</v>
      </c>
    </row>
    <row r="1646" spans="1:51" hidden="1" outlineLevel="1">
      <c r="A1646" t="s">
        <v>3220</v>
      </c>
      <c r="AN1646" s="97">
        <v>23</v>
      </c>
      <c r="AO1646" s="99">
        <v>21</v>
      </c>
      <c r="AP1646" s="99">
        <v>93</v>
      </c>
      <c r="AQ1646" s="106">
        <v>70655</v>
      </c>
      <c r="AR1646" s="106">
        <f t="shared" si="480"/>
        <v>23021</v>
      </c>
      <c r="AS1646" t="s">
        <v>1891</v>
      </c>
      <c r="AT1646" s="109">
        <f t="shared" si="481"/>
        <v>2370655</v>
      </c>
      <c r="AW1646">
        <v>38.1</v>
      </c>
      <c r="AX1646">
        <v>1.84</v>
      </c>
      <c r="AY1646">
        <v>36.26</v>
      </c>
    </row>
    <row r="1647" spans="1:51" hidden="1" outlineLevel="1">
      <c r="A1647" t="s">
        <v>1342</v>
      </c>
      <c r="AN1647" s="97">
        <v>23</v>
      </c>
      <c r="AO1647" s="99">
        <v>3</v>
      </c>
      <c r="AP1647" s="99">
        <v>298</v>
      </c>
      <c r="AQ1647" s="106">
        <v>73472</v>
      </c>
      <c r="AR1647" s="106">
        <f t="shared" si="480"/>
        <v>23003</v>
      </c>
      <c r="AS1647" t="s">
        <v>1891</v>
      </c>
      <c r="AT1647" s="109">
        <f t="shared" si="481"/>
        <v>2373472</v>
      </c>
      <c r="AW1647">
        <v>414.93</v>
      </c>
      <c r="AX1647">
        <v>31.77</v>
      </c>
      <c r="AY1647">
        <v>383.16</v>
      </c>
    </row>
    <row r="1648" spans="1:51" hidden="1" outlineLevel="1">
      <c r="A1648" t="s">
        <v>2087</v>
      </c>
      <c r="AN1648" s="97">
        <v>23</v>
      </c>
      <c r="AO1648" s="99">
        <v>19</v>
      </c>
      <c r="AP1648" s="99">
        <v>293</v>
      </c>
      <c r="AQ1648" s="106">
        <v>78015</v>
      </c>
      <c r="AR1648" s="106">
        <f t="shared" si="480"/>
        <v>23019</v>
      </c>
      <c r="AS1648" t="s">
        <v>1891</v>
      </c>
      <c r="AT1648" s="109">
        <f t="shared" si="481"/>
        <v>2378015</v>
      </c>
      <c r="AW1648">
        <v>45.11</v>
      </c>
      <c r="AX1648">
        <v>1.22</v>
      </c>
      <c r="AY1648">
        <v>43.89</v>
      </c>
    </row>
    <row r="1649" spans="1:51" hidden="1" outlineLevel="1">
      <c r="A1649" t="s">
        <v>2097</v>
      </c>
      <c r="AN1649" s="97">
        <v>23</v>
      </c>
      <c r="AO1649" s="99">
        <v>11</v>
      </c>
      <c r="AP1649" s="99">
        <v>107</v>
      </c>
      <c r="AQ1649" s="106">
        <v>78190</v>
      </c>
      <c r="AR1649" s="106">
        <f t="shared" si="480"/>
        <v>23011</v>
      </c>
      <c r="AS1649" t="s">
        <v>1891</v>
      </c>
      <c r="AT1649" s="109">
        <f t="shared" si="481"/>
        <v>2378190</v>
      </c>
      <c r="AW1649">
        <v>10.37</v>
      </c>
      <c r="AX1649">
        <v>0.01</v>
      </c>
      <c r="AY1649">
        <v>10.35</v>
      </c>
    </row>
    <row r="1650" spans="1:51" hidden="1" outlineLevel="1">
      <c r="A1650" t="s">
        <v>2302</v>
      </c>
      <c r="AN1650" s="97">
        <v>23</v>
      </c>
      <c r="AO1650" s="99">
        <v>7</v>
      </c>
      <c r="AP1650" s="99">
        <v>102</v>
      </c>
      <c r="AQ1650" s="106">
        <v>82235</v>
      </c>
      <c r="AR1650" s="106">
        <f t="shared" si="480"/>
        <v>23007</v>
      </c>
      <c r="AS1650" t="s">
        <v>1891</v>
      </c>
      <c r="AT1650" s="109">
        <f t="shared" si="481"/>
        <v>2382235</v>
      </c>
      <c r="AW1650">
        <v>104.71</v>
      </c>
      <c r="AX1650">
        <v>0.72</v>
      </c>
      <c r="AY1650">
        <v>103.99</v>
      </c>
    </row>
    <row r="1651" spans="1:51" hidden="1" outlineLevel="1">
      <c r="A1651" t="s">
        <v>2086</v>
      </c>
      <c r="AN1651" s="97">
        <v>23</v>
      </c>
      <c r="AO1651" s="99">
        <v>19</v>
      </c>
      <c r="AP1651" s="99">
        <v>303</v>
      </c>
      <c r="AQ1651" s="106">
        <v>85230</v>
      </c>
      <c r="AR1651" s="106">
        <f t="shared" si="480"/>
        <v>23019</v>
      </c>
      <c r="AS1651" t="s">
        <v>1891</v>
      </c>
      <c r="AT1651" s="109">
        <f t="shared" si="481"/>
        <v>2385230</v>
      </c>
      <c r="AW1651">
        <v>18.37</v>
      </c>
      <c r="AX1651">
        <v>6.62</v>
      </c>
      <c r="AY1651">
        <v>11.74</v>
      </c>
    </row>
    <row r="1652" spans="1:51" hidden="1" outlineLevel="1">
      <c r="A1652" t="s">
        <v>3098</v>
      </c>
      <c r="AN1652" s="97">
        <v>23</v>
      </c>
      <c r="AO1652" s="99">
        <v>7</v>
      </c>
      <c r="AP1652" s="99">
        <v>111</v>
      </c>
      <c r="AQ1652" s="106">
        <v>87680</v>
      </c>
      <c r="AR1652" s="106">
        <f t="shared" si="480"/>
        <v>23007</v>
      </c>
      <c r="AS1652" t="s">
        <v>1891</v>
      </c>
      <c r="AT1652" s="109">
        <f t="shared" si="481"/>
        <v>2387680</v>
      </c>
      <c r="AW1652">
        <v>20.16</v>
      </c>
      <c r="AX1652">
        <v>0.1</v>
      </c>
      <c r="AY1652">
        <v>20.059999999999999</v>
      </c>
    </row>
    <row r="1653" spans="1:51" collapsed="1"/>
  </sheetData>
  <phoneticPr fontId="8"/>
  <conditionalFormatting sqref="D2:D265 D267:D1137 D1139:D1223 D1225:D1581">
    <cfRule type="cellIs" dxfId="1140" priority="71" stopIfTrue="1" operator="equal">
      <formula>1</formula>
    </cfRule>
    <cfRule type="cellIs" dxfId="1139" priority="72" stopIfTrue="1" operator="equal">
      <formula>3</formula>
    </cfRule>
  </conditionalFormatting>
  <conditionalFormatting sqref="E2:E265 E267:E1137 E1139:E1223 E1225:E1581">
    <cfRule type="cellIs" dxfId="1138" priority="73" stopIfTrue="1" operator="equal">
      <formula>1</formula>
    </cfRule>
    <cfRule type="cellIs" dxfId="1137" priority="74" stopIfTrue="1" operator="equal">
      <formula>3</formula>
    </cfRule>
  </conditionalFormatting>
  <conditionalFormatting sqref="G1331:G1332 G1581 G1290:G1329 F1331:F1581 F1330:G1330 F2:G265 F267:F1137 G267:G694 G696:G1047 F1139:F1223 F1225:F1329">
    <cfRule type="cellIs" dxfId="1136" priority="75" stopIfTrue="1" operator="equal">
      <formula>1</formula>
    </cfRule>
    <cfRule type="cellIs" dxfId="1135" priority="76" stopIfTrue="1" operator="equal">
      <formula>3</formula>
    </cfRule>
  </conditionalFormatting>
  <conditionalFormatting sqref="H1">
    <cfRule type="expression" dxfId="1134" priority="77" stopIfTrue="1">
      <formula>IF(#REF!=1,1,0)</formula>
    </cfRule>
    <cfRule type="expression" dxfId="1133" priority="78" stopIfTrue="1">
      <formula>IF(#REF!=1,1,0)</formula>
    </cfRule>
  </conditionalFormatting>
  <conditionalFormatting sqref="I1 I1582:I65537">
    <cfRule type="expression" dxfId="1132" priority="79" stopIfTrue="1">
      <formula>IF(#REF!=1,1,0)</formula>
    </cfRule>
    <cfRule type="expression" dxfId="1131" priority="80" stopIfTrue="1">
      <formula>IF(#REF!=1,1,0)</formula>
    </cfRule>
  </conditionalFormatting>
  <conditionalFormatting sqref="H1580:H1581">
    <cfRule type="expression" dxfId="1130" priority="81" stopIfTrue="1">
      <formula>IF(AND(H1580&gt;0,#REF!=1),1,0)</formula>
    </cfRule>
    <cfRule type="expression" dxfId="1129" priority="82" stopIfTrue="1">
      <formula>IF(AND(H1580&gt;0,#REF!=1),1,0)</formula>
    </cfRule>
    <cfRule type="expression" dxfId="1128" priority="83" stopIfTrue="1">
      <formula>IF(AND(H1580&gt;0,#REF!=1),1,0)</formula>
    </cfRule>
  </conditionalFormatting>
  <conditionalFormatting sqref="I1580:I1581">
    <cfRule type="expression" dxfId="1127" priority="84" stopIfTrue="1">
      <formula>IF(AND(#REF!&gt;0,#REF!=1),1,0)</formula>
    </cfRule>
    <cfRule type="expression" dxfId="1126" priority="85" stopIfTrue="1">
      <formula>IF(AND(#REF!&gt;0,#REF!=1),1,0)</formula>
    </cfRule>
    <cfRule type="expression" dxfId="1125" priority="86" stopIfTrue="1">
      <formula>IF(AND(#REF!&gt;0,#REF!=1),1,0)</formula>
    </cfRule>
  </conditionalFormatting>
  <conditionalFormatting sqref="G1333:G1580 G1048:G1137 G1139:G1223 G1225:G1289">
    <cfRule type="cellIs" dxfId="1124" priority="87" stopIfTrue="1" operator="equal">
      <formula>1</formula>
    </cfRule>
    <cfRule type="cellIs" dxfId="1123" priority="88" stopIfTrue="1" operator="equal">
      <formula>3</formula>
    </cfRule>
  </conditionalFormatting>
  <conditionalFormatting sqref="D266">
    <cfRule type="cellIs" dxfId="1122" priority="47" stopIfTrue="1" operator="equal">
      <formula>1</formula>
    </cfRule>
    <cfRule type="cellIs" dxfId="1121" priority="48" stopIfTrue="1" operator="equal">
      <formula>3</formula>
    </cfRule>
  </conditionalFormatting>
  <conditionalFormatting sqref="E266">
    <cfRule type="cellIs" dxfId="1120" priority="49" stopIfTrue="1" operator="equal">
      <formula>1</formula>
    </cfRule>
    <cfRule type="cellIs" dxfId="1119" priority="50" stopIfTrue="1" operator="equal">
      <formula>3</formula>
    </cfRule>
  </conditionalFormatting>
  <conditionalFormatting sqref="F266:G266">
    <cfRule type="cellIs" dxfId="1118" priority="51" stopIfTrue="1" operator="equal">
      <formula>1</formula>
    </cfRule>
    <cfRule type="cellIs" dxfId="1117" priority="52" stopIfTrue="1" operator="equal">
      <formula>3</formula>
    </cfRule>
  </conditionalFormatting>
  <conditionalFormatting sqref="G2:G1137 G1139:G1223 G1225:G1579">
    <cfRule type="cellIs" dxfId="1116" priority="45" stopIfTrue="1" operator="equal">
      <formula>1</formula>
    </cfRule>
    <cfRule type="cellIs" dxfId="1115" priority="46" stopIfTrue="1" operator="equal">
      <formula>3</formula>
    </cfRule>
  </conditionalFormatting>
  <conditionalFormatting sqref="H2:H1137 H1139:H1223 H1225:H1579">
    <cfRule type="expression" dxfId="1114" priority="42" stopIfTrue="1">
      <formula>IF(AND(H2&gt;0,D2=1),1,0)</formula>
    </cfRule>
    <cfRule type="expression" dxfId="1113" priority="43" stopIfTrue="1">
      <formula>IF(AND(H2&gt;0,E2=1),1,0)</formula>
    </cfRule>
    <cfRule type="expression" dxfId="1112" priority="44" stopIfTrue="1">
      <formula>IF(AND(H2&gt;0,F2=1),1,0)</formula>
    </cfRule>
  </conditionalFormatting>
  <conditionalFormatting sqref="H2:H1137 H1139:H1223 H1225:H1579">
    <cfRule type="expression" dxfId="1111" priority="41">
      <formula>IF(AND(H2&gt;0,AI2=1),1,0)</formula>
    </cfRule>
  </conditionalFormatting>
  <conditionalFormatting sqref="I2:I1137 I1139:I1223 I1225:I1579">
    <cfRule type="expression" dxfId="1110" priority="38" stopIfTrue="1">
      <formula>IF(AND(I2&gt;0,D2=1),1,0)</formula>
    </cfRule>
    <cfRule type="expression" dxfId="1109" priority="39" stopIfTrue="1">
      <formula>IF(AND(I2&gt;0,E2=1),1,0)</formula>
    </cfRule>
    <cfRule type="expression" dxfId="1108" priority="40" stopIfTrue="1">
      <formula>IF(AND(I2&gt;0,F2=1),1,0)</formula>
    </cfRule>
  </conditionalFormatting>
  <conditionalFormatting sqref="I2:I1137 I1139:I1223 I1225:I1579">
    <cfRule type="expression" dxfId="1107" priority="37">
      <formula>IF(AND(I2&gt;0,AI2=1),1,0)</formula>
    </cfRule>
  </conditionalFormatting>
  <conditionalFormatting sqref="D1138">
    <cfRule type="cellIs" dxfId="1106" priority="29" stopIfTrue="1" operator="equal">
      <formula>1</formula>
    </cfRule>
    <cfRule type="cellIs" dxfId="1105" priority="30" stopIfTrue="1" operator="equal">
      <formula>3</formula>
    </cfRule>
  </conditionalFormatting>
  <conditionalFormatting sqref="E1138">
    <cfRule type="cellIs" dxfId="1104" priority="31" stopIfTrue="1" operator="equal">
      <formula>1</formula>
    </cfRule>
    <cfRule type="cellIs" dxfId="1103" priority="32" stopIfTrue="1" operator="equal">
      <formula>3</formula>
    </cfRule>
  </conditionalFormatting>
  <conditionalFormatting sqref="F1138">
    <cfRule type="cellIs" dxfId="1102" priority="33" stopIfTrue="1" operator="equal">
      <formula>1</formula>
    </cfRule>
    <cfRule type="cellIs" dxfId="1101" priority="34" stopIfTrue="1" operator="equal">
      <formula>3</formula>
    </cfRule>
  </conditionalFormatting>
  <conditionalFormatting sqref="G1138">
    <cfRule type="cellIs" dxfId="1100" priority="35" stopIfTrue="1" operator="equal">
      <formula>1</formula>
    </cfRule>
    <cfRule type="cellIs" dxfId="1099" priority="36" stopIfTrue="1" operator="equal">
      <formula>3</formula>
    </cfRule>
  </conditionalFormatting>
  <conditionalFormatting sqref="G1138">
    <cfRule type="cellIs" dxfId="1098" priority="27" stopIfTrue="1" operator="equal">
      <formula>1</formula>
    </cfRule>
    <cfRule type="cellIs" dxfId="1097" priority="28" stopIfTrue="1" operator="equal">
      <formula>3</formula>
    </cfRule>
  </conditionalFormatting>
  <conditionalFormatting sqref="H1138">
    <cfRule type="expression" dxfId="1096" priority="24" stopIfTrue="1">
      <formula>IF(AND(H1138&gt;0,D1138=1),1,0)</formula>
    </cfRule>
    <cfRule type="expression" dxfId="1095" priority="25" stopIfTrue="1">
      <formula>IF(AND(H1138&gt;0,E1138=1),1,0)</formula>
    </cfRule>
    <cfRule type="expression" dxfId="1094" priority="26" stopIfTrue="1">
      <formula>IF(AND(H1138&gt;0,F1138=1),1,0)</formula>
    </cfRule>
  </conditionalFormatting>
  <conditionalFormatting sqref="H1138">
    <cfRule type="expression" dxfId="1093" priority="23">
      <formula>IF(AND(H1138&gt;0,AI1138=1),1,0)</formula>
    </cfRule>
  </conditionalFormatting>
  <conditionalFormatting sqref="I1138">
    <cfRule type="expression" dxfId="1092" priority="20" stopIfTrue="1">
      <formula>IF(AND(I1138&gt;0,D1138=1),1,0)</formula>
    </cfRule>
    <cfRule type="expression" dxfId="1091" priority="21" stopIfTrue="1">
      <formula>IF(AND(I1138&gt;0,E1138=1),1,0)</formula>
    </cfRule>
    <cfRule type="expression" dxfId="1090" priority="22" stopIfTrue="1">
      <formula>IF(AND(I1138&gt;0,F1138=1),1,0)</formula>
    </cfRule>
  </conditionalFormatting>
  <conditionalFormatting sqref="I1138">
    <cfRule type="expression" dxfId="1089" priority="19">
      <formula>IF(AND(I1138&gt;0,AI1138=1),1,0)</formula>
    </cfRule>
  </conditionalFormatting>
  <conditionalFormatting sqref="D1224">
    <cfRule type="cellIs" dxfId="1088" priority="11" stopIfTrue="1" operator="equal">
      <formula>1</formula>
    </cfRule>
    <cfRule type="cellIs" dxfId="1087" priority="12" stopIfTrue="1" operator="equal">
      <formula>3</formula>
    </cfRule>
  </conditionalFormatting>
  <conditionalFormatting sqref="E1224">
    <cfRule type="cellIs" dxfId="1086" priority="13" stopIfTrue="1" operator="equal">
      <formula>1</formula>
    </cfRule>
    <cfRule type="cellIs" dxfId="1085" priority="14" stopIfTrue="1" operator="equal">
      <formula>3</formula>
    </cfRule>
  </conditionalFormatting>
  <conditionalFormatting sqref="F1224">
    <cfRule type="cellIs" dxfId="1084" priority="15" stopIfTrue="1" operator="equal">
      <formula>1</formula>
    </cfRule>
    <cfRule type="cellIs" dxfId="1083" priority="16" stopIfTrue="1" operator="equal">
      <formula>3</formula>
    </cfRule>
  </conditionalFormatting>
  <conditionalFormatting sqref="G1224">
    <cfRule type="cellIs" dxfId="1082" priority="17" stopIfTrue="1" operator="equal">
      <formula>1</formula>
    </cfRule>
    <cfRule type="cellIs" dxfId="1081" priority="18" stopIfTrue="1" operator="equal">
      <formula>3</formula>
    </cfRule>
  </conditionalFormatting>
  <conditionalFormatting sqref="G1224">
    <cfRule type="cellIs" dxfId="1080" priority="9" stopIfTrue="1" operator="equal">
      <formula>1</formula>
    </cfRule>
    <cfRule type="cellIs" dxfId="1079" priority="10" stopIfTrue="1" operator="equal">
      <formula>3</formula>
    </cfRule>
  </conditionalFormatting>
  <conditionalFormatting sqref="H1224">
    <cfRule type="expression" dxfId="1078" priority="6" stopIfTrue="1">
      <formula>IF(AND(H1224&gt;0,D1224=1),1,0)</formula>
    </cfRule>
    <cfRule type="expression" dxfId="1077" priority="7" stopIfTrue="1">
      <formula>IF(AND(H1224&gt;0,E1224=1),1,0)</formula>
    </cfRule>
    <cfRule type="expression" dxfId="1076" priority="8" stopIfTrue="1">
      <formula>IF(AND(H1224&gt;0,F1224=1),1,0)</formula>
    </cfRule>
  </conditionalFormatting>
  <conditionalFormatting sqref="H1224">
    <cfRule type="expression" dxfId="1075" priority="5">
      <formula>IF(AND(H1224&gt;0,AI1224=1),1,0)</formula>
    </cfRule>
  </conditionalFormatting>
  <conditionalFormatting sqref="I1224">
    <cfRule type="expression" dxfId="1074" priority="2" stopIfTrue="1">
      <formula>IF(AND(I1224&gt;0,D1224=1),1,0)</formula>
    </cfRule>
    <cfRule type="expression" dxfId="1073" priority="3" stopIfTrue="1">
      <formula>IF(AND(I1224&gt;0,E1224=1),1,0)</formula>
    </cfRule>
    <cfRule type="expression" dxfId="1072" priority="4" stopIfTrue="1">
      <formula>IF(AND(I1224&gt;0,F1224=1),1,0)</formula>
    </cfRule>
  </conditionalFormatting>
  <conditionalFormatting sqref="I1224">
    <cfRule type="expression" dxfId="1071" priority="1">
      <formula>IF(AND(I1224&gt;0,AI1224=1),1,0)</formula>
    </cfRule>
  </conditionalFormatting>
  <pageMargins left="0.75" right="0.75" top="1" bottom="1" header="0.5" footer="0.5"/>
  <pageSetup orientation="portrait" horizontalDpi="4294967292" verticalDpi="4294967292"/>
  <legacyDrawing r:id="rId1"/>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 enableFormatConditionsCalculation="0"/>
  <dimension ref="A1:CV1927"/>
  <sheetViews>
    <sheetView workbookViewId="0">
      <pane xSplit="2" ySplit="1" topLeftCell="C205" activePane="bottomRight" state="frozenSplit"/>
      <selection pane="topRight" activeCell="N1" sqref="N1"/>
      <selection pane="bottomLeft" activeCell="A1013" sqref="A1013"/>
      <selection pane="bottomRight" activeCell="AB272" sqref="AB272"/>
    </sheetView>
  </sheetViews>
  <sheetFormatPr baseColWidth="10" defaultRowHeight="13" outlineLevelRow="1" x14ac:dyDescent="0"/>
  <cols>
    <col min="1" max="1" width="14.85546875" customWidth="1"/>
    <col min="2" max="2" width="2.5703125" customWidth="1"/>
    <col min="3" max="3" width="10.7109375" customWidth="1"/>
    <col min="4" max="9" width="4" customWidth="1"/>
    <col min="10" max="10" width="4" style="184" customWidth="1"/>
    <col min="11" max="11" width="4" style="226" customWidth="1"/>
    <col min="12" max="16" width="1.7109375" customWidth="1"/>
    <col min="17" max="17" width="9.7109375" style="1" customWidth="1"/>
    <col min="18" max="18" width="9.7109375" style="2" customWidth="1"/>
    <col min="19" max="19" width="1.7109375" style="1" customWidth="1"/>
    <col min="20" max="23" width="7.7109375" customWidth="1"/>
    <col min="24" max="24" width="7.28515625" customWidth="1"/>
    <col min="25" max="25" width="7.7109375" customWidth="1"/>
    <col min="26" max="36" width="9.7109375" style="1" customWidth="1"/>
    <col min="37" max="38" width="9.7109375" customWidth="1"/>
    <col min="39" max="39" width="9.7109375" style="1" customWidth="1"/>
    <col min="40" max="44" width="9.7109375" customWidth="1"/>
    <col min="45" max="48" width="1.7109375" customWidth="1"/>
    <col min="49" max="51" width="7.28515625" customWidth="1"/>
    <col min="53" max="53" width="17.42578125" bestFit="1" customWidth="1"/>
    <col min="54" max="54" width="3" customWidth="1"/>
    <col min="55" max="55" width="3" bestFit="1" customWidth="1"/>
    <col min="57" max="57" width="3" style="97" bestFit="1" customWidth="1"/>
    <col min="58" max="58" width="4" style="110" bestFit="1" customWidth="1"/>
    <col min="59" max="59" width="6" style="106" bestFit="1" customWidth="1"/>
    <col min="60" max="60" width="16.5703125" bestFit="1" customWidth="1"/>
    <col min="61" max="61" width="2" bestFit="1" customWidth="1"/>
    <col min="62" max="62" width="19.42578125" customWidth="1"/>
  </cols>
  <sheetData>
    <row r="1" spans="1:100">
      <c r="C1" s="25" t="s">
        <v>985</v>
      </c>
      <c r="D1" s="25" t="s">
        <v>2641</v>
      </c>
      <c r="E1" s="24" t="str">
        <f t="shared" ref="E1:J1" si="0">LEFT(Z1,1)</f>
        <v>K</v>
      </c>
      <c r="F1" s="26" t="str">
        <f t="shared" si="0"/>
        <v>B</v>
      </c>
      <c r="G1" s="27" t="str">
        <f t="shared" si="0"/>
        <v>R</v>
      </c>
      <c r="H1" s="141" t="str">
        <f t="shared" si="0"/>
        <v>C</v>
      </c>
      <c r="I1" s="25" t="str">
        <f t="shared" si="0"/>
        <v>T</v>
      </c>
      <c r="J1" s="185" t="str">
        <f t="shared" si="0"/>
        <v>C</v>
      </c>
      <c r="K1" s="227" t="s">
        <v>62</v>
      </c>
      <c r="L1" s="25"/>
      <c r="M1" s="22" t="str">
        <f>LEFT(Z1)</f>
        <v>K</v>
      </c>
      <c r="N1" s="19" t="str">
        <f>LEFT(AA1)</f>
        <v>B</v>
      </c>
      <c r="O1" s="20" t="str">
        <f>LEFT(AB1)</f>
        <v>R</v>
      </c>
      <c r="P1" s="93" t="str">
        <f>LEFT(AC1)</f>
        <v>C</v>
      </c>
      <c r="Q1" s="29" t="s">
        <v>3239</v>
      </c>
      <c r="R1" s="2" t="s">
        <v>107</v>
      </c>
      <c r="S1" s="25"/>
      <c r="T1" s="18" t="str">
        <f>Z1</f>
        <v>Kasich</v>
      </c>
      <c r="U1" s="19" t="str">
        <f>AA1</f>
        <v>Bush</v>
      </c>
      <c r="V1" s="20" t="str">
        <f>AB1</f>
        <v>Rubio</v>
      </c>
      <c r="W1" s="93" t="str">
        <f>AC1</f>
        <v>Cruz</v>
      </c>
      <c r="X1" s="2" t="str">
        <f>AD1</f>
        <v>Trump</v>
      </c>
      <c r="Y1" s="2" t="s">
        <v>1758</v>
      </c>
      <c r="Z1" s="3" t="str">
        <f>County!R1</f>
        <v>Kasich</v>
      </c>
      <c r="AA1" s="4" t="str">
        <f>County!S1</f>
        <v>Bush</v>
      </c>
      <c r="AB1" s="21" t="str">
        <f>County!T1</f>
        <v>Rubio</v>
      </c>
      <c r="AC1" s="93" t="str">
        <f>County!U1</f>
        <v>Cruz</v>
      </c>
      <c r="AD1" s="1" t="str">
        <f>County!V1</f>
        <v>Trump</v>
      </c>
      <c r="AE1" s="1" t="str">
        <f>County!W1</f>
        <v>Carson</v>
      </c>
      <c r="AF1" s="1" t="str">
        <f>County!X1</f>
        <v>Fiorina</v>
      </c>
      <c r="AG1" s="1" t="str">
        <f>County!Y1</f>
        <v>Christie</v>
      </c>
      <c r="AH1" s="1" t="str">
        <f>County!Z1</f>
        <v>Paul</v>
      </c>
      <c r="AI1" s="1" t="str">
        <f>County!AA1</f>
        <v>Uncommtted</v>
      </c>
      <c r="AJ1" s="1" t="str">
        <f>County!AB1</f>
        <v>Write-ins</v>
      </c>
      <c r="AK1" s="1" t="str">
        <f>County!AC1</f>
        <v>Other</v>
      </c>
      <c r="AL1" s="1" t="str">
        <f>County!AD1</f>
        <v>Huckabee</v>
      </c>
      <c r="AM1" s="1" t="str">
        <f>County!AE1</f>
        <v>Jindal</v>
      </c>
      <c r="AN1" s="1" t="str">
        <f>County!AF1</f>
        <v>Santorum</v>
      </c>
      <c r="AO1" s="1" t="str">
        <f>County!AG1</f>
        <v>Graham</v>
      </c>
      <c r="AP1" s="1" t="str">
        <f>County!AH1</f>
        <v>Pataki</v>
      </c>
      <c r="AQ1" s="1" t="str">
        <f>County!AI1</f>
        <v>Gilmore</v>
      </c>
      <c r="AR1" s="1"/>
      <c r="AS1" s="23" t="str">
        <f>LEFT(AD1,1)</f>
        <v>T</v>
      </c>
      <c r="AT1" s="23" t="str">
        <f>LEFT(AE1,1)</f>
        <v>C</v>
      </c>
      <c r="AU1" s="23" t="str">
        <f>LEFT(AF1,1)</f>
        <v>F</v>
      </c>
      <c r="AV1" s="23" t="str">
        <f>LEFT(AG1,1)</f>
        <v>C</v>
      </c>
      <c r="AW1" s="2" t="str">
        <f>AE1</f>
        <v>Carson</v>
      </c>
      <c r="AX1" s="2" t="str">
        <f>AF1</f>
        <v>Fiorina</v>
      </c>
      <c r="AY1" s="2" t="str">
        <f>AG1</f>
        <v>Christie</v>
      </c>
      <c r="AZ1" s="2"/>
      <c r="BC1" t="s">
        <v>3123</v>
      </c>
      <c r="BE1" s="100" t="s">
        <v>2654</v>
      </c>
      <c r="BF1" s="101" t="s">
        <v>3123</v>
      </c>
      <c r="BG1" s="104" t="s">
        <v>863</v>
      </c>
      <c r="BM1" t="str">
        <f>County!BE1</f>
        <v>Comley</v>
      </c>
      <c r="BN1" t="str">
        <f>County!BF1</f>
        <v>Cook</v>
      </c>
      <c r="BO1" t="str">
        <f>County!BG1</f>
        <v>Cullison</v>
      </c>
      <c r="BP1" t="str">
        <f>County!BH1</f>
        <v>Drozd</v>
      </c>
      <c r="BQ1" t="str">
        <f>County!BI1</f>
        <v>Dyas</v>
      </c>
      <c r="BR1" t="str">
        <f>County!BJ1</f>
        <v>Huey</v>
      </c>
      <c r="BS1" t="str">
        <f>County!BK1</f>
        <v>Iwachiw</v>
      </c>
      <c r="BT1" t="str">
        <f>County!BL1</f>
        <v>Lynch</v>
      </c>
      <c r="BU1" t="str">
        <f>County!BM1</f>
        <v>Mann</v>
      </c>
      <c r="BV1" t="str">
        <f>County!BN1</f>
        <v>Martin</v>
      </c>
      <c r="BW1" t="str">
        <f>County!BO1</f>
        <v>McCarthy</v>
      </c>
      <c r="BX1" t="str">
        <f>County!BP1</f>
        <v>Messina</v>
      </c>
      <c r="BY1" t="str">
        <f>County!BQ1</f>
        <v>Prag</v>
      </c>
      <c r="BZ1" t="str">
        <f>County!BR1</f>
        <v>Robinson</v>
      </c>
      <c r="CA1" t="str">
        <f>County!BS1</f>
        <v>Witz</v>
      </c>
      <c r="CB1" t="str">
        <f>County!BT1</f>
        <v>Gray</v>
      </c>
      <c r="CC1" t="str">
        <f>County!BU1</f>
        <v>Breivogel</v>
      </c>
      <c r="CD1" t="str">
        <f>County!BV1</f>
        <v>Hall</v>
      </c>
      <c r="CE1">
        <f>County!BW1</f>
        <v>0</v>
      </c>
      <c r="CF1">
        <f>County!BX1</f>
        <v>0</v>
      </c>
      <c r="CG1">
        <f>County!BY1</f>
        <v>0</v>
      </c>
      <c r="CH1">
        <f>County!BZ1</f>
        <v>0</v>
      </c>
      <c r="CI1">
        <f>County!CA1</f>
        <v>0</v>
      </c>
      <c r="CJ1">
        <f>County!CB1</f>
        <v>0</v>
      </c>
      <c r="CK1">
        <f>County!CC1</f>
        <v>0</v>
      </c>
      <c r="CL1">
        <f>County!CD1</f>
        <v>0</v>
      </c>
      <c r="CM1">
        <f>County!CE1</f>
        <v>0</v>
      </c>
      <c r="CN1">
        <f>County!CF1</f>
        <v>0</v>
      </c>
      <c r="CO1">
        <f>County!CG1</f>
        <v>0</v>
      </c>
      <c r="CP1">
        <f>County!CH1</f>
        <v>0</v>
      </c>
      <c r="CQ1">
        <f>County!CI1</f>
        <v>0</v>
      </c>
      <c r="CR1">
        <f>County!CJ1</f>
        <v>0</v>
      </c>
      <c r="CS1">
        <f>County!CK1</f>
        <v>0</v>
      </c>
      <c r="CT1">
        <f>County!CL1</f>
        <v>0</v>
      </c>
      <c r="CU1">
        <f>County!CM1</f>
        <v>0</v>
      </c>
      <c r="CV1">
        <f>County!CN1</f>
        <v>0</v>
      </c>
    </row>
    <row r="2" spans="1:100">
      <c r="T2" s="2"/>
      <c r="U2" s="2"/>
      <c r="V2" s="2"/>
      <c r="W2" s="2"/>
      <c r="Y2" s="2"/>
      <c r="AS2" s="8"/>
      <c r="AT2" s="8"/>
      <c r="AU2" s="8"/>
      <c r="AV2" s="8"/>
      <c r="BF2" s="99"/>
    </row>
    <row r="3" spans="1:100" outlineLevel="1">
      <c r="A3" s="9" t="s">
        <v>2143</v>
      </c>
      <c r="B3" t="s">
        <v>283</v>
      </c>
      <c r="C3" s="1">
        <f t="shared" ref="C3:C10" si="1">SUM(Z3:AQ3)</f>
        <v>127742</v>
      </c>
      <c r="D3" s="1">
        <v>3</v>
      </c>
      <c r="E3" s="1"/>
      <c r="F3" s="1"/>
      <c r="G3" s="1"/>
      <c r="H3" s="1"/>
      <c r="I3" s="1">
        <v>3</v>
      </c>
      <c r="J3" s="1"/>
      <c r="K3" s="1"/>
      <c r="L3" s="1"/>
      <c r="M3" s="7">
        <f>IF(Z3&gt;0,RANK(Z3,(Z3:AB3,AC3:AQ3)),0)</f>
        <v>5</v>
      </c>
      <c r="N3" s="7">
        <f>IF(AA3&gt;0,RANK(AA3,(Z3:AB3,AC3:AQ3)),0)</f>
        <v>7</v>
      </c>
      <c r="O3" s="7">
        <f>IF(AB3&gt;0,RANK(AB3,(Z3:AB3,AC3:AQ3)),0)</f>
        <v>3</v>
      </c>
      <c r="P3" s="7">
        <f>IF(AC3&gt;0,RANK(AC3,(Z3:AB3,AC3:AQ3)),0)</f>
        <v>2</v>
      </c>
      <c r="Q3" s="49">
        <f t="shared" ref="Q3:Q11" si="2">MAX(Z3:AG3)-LARGE(Z3:AG3,2)</f>
        <v>34659</v>
      </c>
      <c r="R3" s="177">
        <f t="shared" ref="R3:R11" si="3">Q3/C3</f>
        <v>0.27132031751499114</v>
      </c>
      <c r="S3" s="2"/>
      <c r="T3" s="2">
        <f t="shared" ref="T3:T11" si="4">IF($C3=0,"-",Z3/$C3)</f>
        <v>4.934947002552019E-2</v>
      </c>
      <c r="U3" s="2">
        <f t="shared" ref="U3:U11" si="5">IF($C3=0,"-",AA3/$C3)</f>
        <v>4.6656542092655511E-3</v>
      </c>
      <c r="V3" s="2">
        <f t="shared" ref="V3:V11" si="6">IF($C3=0,"-",AB3/$C3)</f>
        <v>0.18861455120477211</v>
      </c>
      <c r="W3" s="2">
        <f t="shared" ref="W3:W11" si="7">IF($C3=0,"-",AC3/$C3)</f>
        <v>0.19332717508728531</v>
      </c>
      <c r="X3" s="2">
        <f t="shared" ref="X3:X11" si="8">IF($C3=0,"-",AD3/$C3)</f>
        <v>0.46464749260227645</v>
      </c>
      <c r="Y3" s="2">
        <f t="shared" ref="Y3:Y11" si="9">IF(C3=0,"-",(1-T3-U3-V3-W3-X3))</f>
        <v>9.9395656870880367E-2</v>
      </c>
      <c r="Z3" s="1">
        <f>SUMIF(County!$AT$2:$AT$68,$BC3,County!R$2:R$68)+SUMIF('Cong Dist'!$BC$605:$BC$619,$BC3,'Cong Dist'!Z$605:Z$619)</f>
        <v>6304</v>
      </c>
      <c r="AA3" s="1">
        <f>SUMIF(County!$AT$2:$AT$68,$BC3,County!S$2:S$68)+SUMIF('Cong Dist'!$BC$605:$BC$619,$BC3,'Cong Dist'!AA$605:AA$619)</f>
        <v>596</v>
      </c>
      <c r="AB3" s="1">
        <f>SUMIF(County!$AT$2:$AT$68,$BC3,County!T$2:T$68)+SUMIF('Cong Dist'!$BC$605:$BC$619,$BC3,'Cong Dist'!AB$605:AB$619)</f>
        <v>24094</v>
      </c>
      <c r="AC3" s="1">
        <f>SUMIF(County!$AT$2:$AT$68,$BC3,County!U$2:U$68)+SUMIF('Cong Dist'!$BC$605:$BC$619,$BC3,'Cong Dist'!AC$605:AC$619)</f>
        <v>24696</v>
      </c>
      <c r="AD3" s="1">
        <f>SUMIF(County!$AT$2:$AT$68,$BC3,County!V$2:V$68)+SUMIF('Cong Dist'!$BC$605:$BC$619,$BC3,'Cong Dist'!AD$605:AD$619)</f>
        <v>59355</v>
      </c>
      <c r="AE3" s="1">
        <f>SUMIF(County!$AT$2:$AT$68,$BC3,County!W$2:W$68)+SUMIF('Cong Dist'!$BC$605:$BC$619,$BC3,'Cong Dist'!AE$605:AE$619)</f>
        <v>10400</v>
      </c>
      <c r="AF3" s="1">
        <f>SUMIF(County!$AT$2:$AT$68,$BC3,County!X$2:X$68)+SUMIF('Cong Dist'!$BC$605:$BC$619,$BC3,'Cong Dist'!AF$605:AF$619)</f>
        <v>75</v>
      </c>
      <c r="AG3" s="1">
        <f>SUMIF(County!$AT$2:$AT$68,$BC3,County!Y$2:Y$68)+SUMIF('Cong Dist'!$BC$605:$BC$619,$BC3,'Cong Dist'!AG$605:AG$619)</f>
        <v>129</v>
      </c>
      <c r="AH3" s="1">
        <f>SUMIF(County!$AT$2:$AT$68,$BC3,County!Z$2:Z$68)+SUMIF('Cong Dist'!$BC$605:$BC$619,$BC3,'Cong Dist'!AH$605:AH$619)</f>
        <v>311</v>
      </c>
      <c r="AI3" s="1">
        <f>SUMIF(County!$AT$2:$AT$68,$BC3,County!AA$2:AA$68)+SUMIF('Cong Dist'!$BC$605:$BC$619,$BC3,'Cong Dist'!AI$605:AI$619)</f>
        <v>1374</v>
      </c>
      <c r="AK3" s="1"/>
      <c r="AL3" s="1">
        <f>SUMIF(County!$AT$2:$AT$68,$BC3,County!AD$2:AD$68)+SUMIF('Cong Dist'!$BC$605:$BC$619,$BC3,'Cong Dist'!AL$605:AL$619)</f>
        <v>277</v>
      </c>
      <c r="AN3" s="1">
        <f>SUMIF(County!$AT$2:$AT$68,$BC3,County!AF$2:AF$68)+SUMIF('Cong Dist'!$BC$605:$BC$619,$BC3,'Cong Dist'!AN$605:AN$619)</f>
        <v>96</v>
      </c>
      <c r="AO3" s="1">
        <f>SUMIF(County!$AT$2:$AT$68,$BC3,County!AG$2:AG$68)+SUMIF('Cong Dist'!$BC$605:$BC$619,$BC3,'Cong Dist'!AO$605:AO$619)</f>
        <v>35</v>
      </c>
      <c r="AS3" s="7">
        <f>IF(AD3&gt;0,RANK(AD3,(Z3:AB3,AC3:AQ3)),0)</f>
        <v>1</v>
      </c>
      <c r="AT3" s="7">
        <f>IF(AE3&gt;0,RANK(AE3,(Z3:AB3,AC3:AQ3)),0)</f>
        <v>4</v>
      </c>
      <c r="AU3" s="7">
        <f>IF(AF3&gt;0,RANK(AF3,(Z3:AB3,AC3:AQ3)),0)</f>
        <v>12</v>
      </c>
      <c r="AV3" s="7">
        <f>IF(AG3&gt;0,RANK(AG3,(Z3:AB3,AG3:AQ3)),0)</f>
        <v>7</v>
      </c>
      <c r="AW3" s="2">
        <f t="shared" ref="AW3:AW11" si="10">IF($C3=0,"-",AE3/$C3)</f>
        <v>8.1414100295908939E-2</v>
      </c>
      <c r="AX3" s="2">
        <f t="shared" ref="AX3:AX11" si="11">IF($C3=0,"-",AF3/$C3)</f>
        <v>5.8712091559549721E-4</v>
      </c>
      <c r="AY3" s="2">
        <f t="shared" ref="AY3:AY11" si="12">IF($C3=0,"-",AG3/$C3)</f>
        <v>1.0098479748242551E-3</v>
      </c>
      <c r="BA3" s="2" t="str">
        <f t="shared" ref="BA3:BA11" si="13">A3</f>
        <v>District 1</v>
      </c>
      <c r="BB3" t="str">
        <f t="shared" ref="BB3:BB11" si="14">B3</f>
        <v>AL</v>
      </c>
      <c r="BC3">
        <v>1</v>
      </c>
      <c r="BE3" s="97">
        <v>1</v>
      </c>
      <c r="BF3" s="99">
        <v>901</v>
      </c>
      <c r="BG3" s="106">
        <f t="shared" ref="BG3:BG11" si="15">BE3*1000+BF3</f>
        <v>1901</v>
      </c>
      <c r="BH3" t="s">
        <v>2605</v>
      </c>
      <c r="BI3" t="s">
        <v>3184</v>
      </c>
    </row>
    <row r="4" spans="1:100" outlineLevel="1">
      <c r="A4" s="9" t="s">
        <v>1563</v>
      </c>
      <c r="B4" t="s">
        <v>283</v>
      </c>
      <c r="C4" s="1">
        <f t="shared" si="1"/>
        <v>126049</v>
      </c>
      <c r="D4" s="1">
        <v>3</v>
      </c>
      <c r="E4" s="1"/>
      <c r="F4" s="1"/>
      <c r="G4" s="1" t="str">
        <f t="shared" ref="G4:G9" si="16">IF(V4&gt;0.5,3,IF(MAX(W4,X4)&gt;0.5,"",IF(AB4=MAX($Z4:$AE4),2,IF(LARGE($Z4:$AE4,2)=AB4,1,""))))</f>
        <v/>
      </c>
      <c r="H4" s="1">
        <f t="shared" ref="H4:H9" si="17">IF(W4&gt;0.5,3,IF(MAX(X4,V4)&gt;0.5,"",IF(AC4=MAX($Z4:$AE4),2,IF(LARGE($Z4:$AE4,2)=AC4,1,""))))</f>
        <v>1</v>
      </c>
      <c r="I4" s="1">
        <f t="shared" ref="I4:I9" si="18">IF(X4&gt;0.5,3,IF(MAX(V4,W4)&gt;0.5,"",IF(AD4=MAX($Z4:$AE4),2,IF(LARGE($Z4:$AE4,2)=AD4,1,""))))</f>
        <v>2</v>
      </c>
      <c r="J4" s="1"/>
      <c r="K4" s="1"/>
      <c r="L4" s="1"/>
      <c r="M4" s="7">
        <f>IF(Z4&gt;0,RANK(Z4,(Z4:AB4,AC4:AQ4)),0)</f>
        <v>5</v>
      </c>
      <c r="N4" s="7">
        <f>IF(AA4&gt;0,RANK(AA4,(Z4:AB4,AC4:AQ4)),0)</f>
        <v>7</v>
      </c>
      <c r="O4" s="7">
        <f>IF(AB4&gt;0,RANK(AB4,(Z4:AB4,AC4:AQ4)),0)</f>
        <v>3</v>
      </c>
      <c r="P4" s="7">
        <f>IF(AC4&gt;0,RANK(AC4,(Z4:AB4,AC4:AQ4)),0)</f>
        <v>2</v>
      </c>
      <c r="Q4" s="49">
        <f t="shared" si="2"/>
        <v>31154</v>
      </c>
      <c r="R4" s="177">
        <f t="shared" si="3"/>
        <v>0.24715785131179144</v>
      </c>
      <c r="S4" s="2"/>
      <c r="T4" s="2">
        <f t="shared" si="4"/>
        <v>4.0285920554704917E-2</v>
      </c>
      <c r="U4" s="2">
        <f t="shared" si="5"/>
        <v>6.2118699870685207E-3</v>
      </c>
      <c r="V4" s="2">
        <f t="shared" si="6"/>
        <v>0.15351172956548645</v>
      </c>
      <c r="W4" s="2">
        <f t="shared" si="7"/>
        <v>0.20238161349951209</v>
      </c>
      <c r="X4" s="2">
        <f t="shared" si="8"/>
        <v>0.44953946481130352</v>
      </c>
      <c r="Y4" s="2">
        <f t="shared" si="9"/>
        <v>0.14806940158192444</v>
      </c>
      <c r="Z4" s="1">
        <f>SUMIF(County!$AT$2:$AT$68,$BC4,County!R$2:R$68)+SUMIF('Cong Dist'!$BC$605:$BC$619,$BC4,'Cong Dist'!Z$605:Z$619)</f>
        <v>5078</v>
      </c>
      <c r="AA4" s="1">
        <f>SUMIF(County!$AT$2:$AT$68,$BC4,County!S$2:S$68)+SUMIF('Cong Dist'!$BC$605:$BC$619,$BC4,'Cong Dist'!AA$605:AA$619)</f>
        <v>783</v>
      </c>
      <c r="AB4" s="1">
        <f>SUMIF(County!$AT$2:$AT$68,$BC4,County!T$2:T$68)+SUMIF('Cong Dist'!$BC$605:$BC$619,$BC4,'Cong Dist'!AB$605:AB$619)</f>
        <v>19350</v>
      </c>
      <c r="AC4" s="1">
        <f>SUMIF(County!$AT$2:$AT$68,$BC4,County!U$2:U$68)+SUMIF('Cong Dist'!$BC$605:$BC$619,$BC4,'Cong Dist'!AC$605:AC$619)</f>
        <v>25510</v>
      </c>
      <c r="AD4" s="1">
        <f>SUMIF(County!$AT$2:$AT$68,$BC4,County!V$2:V$68)+SUMIF('Cong Dist'!$BC$605:$BC$619,$BC4,'Cong Dist'!AD$605:AD$619)</f>
        <v>56664</v>
      </c>
      <c r="AE4" s="1">
        <f>SUMIF(County!$AT$2:$AT$68,$BC4,County!W$2:W$68)+SUMIF('Cong Dist'!$BC$605:$BC$619,$BC4,'Cong Dist'!AE$605:AE$619)</f>
        <v>16049</v>
      </c>
      <c r="AF4" s="1">
        <f>SUMIF(County!$AT$2:$AT$68,$BC4,County!X$2:X$68)+SUMIF('Cong Dist'!$BC$605:$BC$619,$BC4,'Cong Dist'!AF$605:AF$619)</f>
        <v>82</v>
      </c>
      <c r="AG4" s="1">
        <f>SUMIF(County!$AT$2:$AT$68,$BC4,County!Y$2:Y$68)+SUMIF('Cong Dist'!$BC$605:$BC$619,$BC4,'Cong Dist'!AG$605:AG$619)</f>
        <v>151</v>
      </c>
      <c r="AH4" s="1">
        <f>SUMIF(County!$AT$2:$AT$68,$BC4,County!Z$2:Z$68)+SUMIF('Cong Dist'!$BC$605:$BC$619,$BC4,'Cong Dist'!AH$605:AH$619)</f>
        <v>286</v>
      </c>
      <c r="AI4" s="1">
        <f>SUMIF(County!$AT$2:$AT$68,$BC4,County!AA$2:AA$68)+SUMIF('Cong Dist'!$BC$605:$BC$619,$BC4,'Cong Dist'!AI$605:AI$619)</f>
        <v>1504</v>
      </c>
      <c r="AK4" s="1"/>
      <c r="AL4" s="1">
        <f>SUMIF(County!$AT$2:$AT$68,$BC4,County!AD$2:AD$68)+SUMIF('Cong Dist'!$BC$605:$BC$619,$BC4,'Cong Dist'!AL$605:AL$619)</f>
        <v>459</v>
      </c>
      <c r="AN4" s="1">
        <f>SUMIF(County!$AT$2:$AT$68,$BC4,County!AF$2:AF$68)+SUMIF('Cong Dist'!$BC$605:$BC$619,$BC4,'Cong Dist'!AN$605:AN$619)</f>
        <v>86</v>
      </c>
      <c r="AO4" s="1">
        <f>SUMIF(County!$AT$2:$AT$68,$BC4,County!AG$2:AG$68)+SUMIF('Cong Dist'!$BC$605:$BC$619,$BC4,'Cong Dist'!AO$605:AO$619)</f>
        <v>47</v>
      </c>
      <c r="AS4" s="7">
        <f>IF(AD4&gt;0,RANK(AD4,(Z4:AB4,AC4:AQ4)),0)</f>
        <v>1</v>
      </c>
      <c r="AT4" s="7">
        <f>IF(AE4&gt;0,RANK(AE4,(Z4:AB4,AC4:AQ4)),0)</f>
        <v>4</v>
      </c>
      <c r="AU4" s="7">
        <f>IF(AF4&gt;0,RANK(AF4,(Z4:AB4,AC4:AQ4)),0)</f>
        <v>12</v>
      </c>
      <c r="AV4" s="7">
        <f>IF(AG4&gt;0,RANK(AG4,(Z4:AB4,AG4:AQ4)),0)</f>
        <v>7</v>
      </c>
      <c r="AW4" s="2">
        <f t="shared" si="10"/>
        <v>0.12732350117811328</v>
      </c>
      <c r="AX4" s="2">
        <f t="shared" si="11"/>
        <v>6.5054066275813376E-4</v>
      </c>
      <c r="AY4" s="2">
        <f t="shared" si="12"/>
        <v>1.1979468302009536E-3</v>
      </c>
      <c r="BA4" s="2" t="str">
        <f t="shared" si="13"/>
        <v>District 2</v>
      </c>
      <c r="BB4" t="str">
        <f t="shared" si="14"/>
        <v>AL</v>
      </c>
      <c r="BC4">
        <v>2</v>
      </c>
      <c r="BE4" s="97">
        <v>1</v>
      </c>
      <c r="BF4" s="99">
        <v>902</v>
      </c>
      <c r="BG4" s="106">
        <f t="shared" si="15"/>
        <v>1902</v>
      </c>
      <c r="BH4" t="s">
        <v>2605</v>
      </c>
      <c r="BI4" t="s">
        <v>3184</v>
      </c>
    </row>
    <row r="5" spans="1:100" outlineLevel="1">
      <c r="A5" s="9" t="s">
        <v>1564</v>
      </c>
      <c r="B5" t="s">
        <v>283</v>
      </c>
      <c r="C5" s="1">
        <f t="shared" si="1"/>
        <v>116757</v>
      </c>
      <c r="D5" s="1">
        <v>3</v>
      </c>
      <c r="E5" s="1"/>
      <c r="F5" s="1"/>
      <c r="G5" s="1" t="str">
        <f t="shared" si="16"/>
        <v/>
      </c>
      <c r="H5" s="1">
        <f t="shared" si="17"/>
        <v>1</v>
      </c>
      <c r="I5" s="1">
        <f t="shared" si="18"/>
        <v>2</v>
      </c>
      <c r="J5" s="1"/>
      <c r="K5" s="1"/>
      <c r="L5" s="1"/>
      <c r="M5" s="7">
        <f>IF(Z5&gt;0,RANK(Z5,(Z5:AB5,AC5:AQ5)),0)</f>
        <v>5</v>
      </c>
      <c r="N5" s="7">
        <f>IF(AA5&gt;0,RANK(AA5,(Z5:AB5,AC5:AQ5)),0)</f>
        <v>7</v>
      </c>
      <c r="O5" s="7">
        <f>IF(AB5&gt;0,RANK(AB5,(Z5:AB5,AC5:AQ5)),0)</f>
        <v>3</v>
      </c>
      <c r="P5" s="7">
        <f>IF(AC5&gt;0,RANK(AC5,(Z5:AB5,AC5:AQ5)),0)</f>
        <v>2</v>
      </c>
      <c r="Q5" s="49">
        <f t="shared" si="2"/>
        <v>26971</v>
      </c>
      <c r="R5" s="177">
        <f t="shared" si="3"/>
        <v>0.23100113911799722</v>
      </c>
      <c r="S5" s="2"/>
      <c r="T5" s="2">
        <f t="shared" si="4"/>
        <v>4.4725369785109242E-2</v>
      </c>
      <c r="U5" s="2">
        <f t="shared" si="5"/>
        <v>6.269431383129063E-3</v>
      </c>
      <c r="V5" s="2">
        <f t="shared" si="6"/>
        <v>0.1637417885009036</v>
      </c>
      <c r="W5" s="2">
        <f t="shared" si="7"/>
        <v>0.21288659352330053</v>
      </c>
      <c r="X5" s="2">
        <f t="shared" si="8"/>
        <v>0.44388773264129772</v>
      </c>
      <c r="Y5" s="2">
        <f t="shared" si="9"/>
        <v>0.12848908416625987</v>
      </c>
      <c r="Z5" s="1">
        <f>SUMIF(County!$AT$2:$AT$68,$BC5,County!R$2:R$68)+SUMIF('Cong Dist'!$BC$605:$BC$619,$BC5,'Cong Dist'!Z$605:Z$619)</f>
        <v>5222</v>
      </c>
      <c r="AA5" s="1">
        <f>SUMIF(County!$AT$2:$AT$68,$BC5,County!S$2:S$68)+SUMIF('Cong Dist'!$BC$605:$BC$619,$BC5,'Cong Dist'!AA$605:AA$619)</f>
        <v>732</v>
      </c>
      <c r="AB5" s="1">
        <f>SUMIF(County!$AT$2:$AT$68,$BC5,County!T$2:T$68)+SUMIF('Cong Dist'!$BC$605:$BC$619,$BC5,'Cong Dist'!AB$605:AB$619)</f>
        <v>19118</v>
      </c>
      <c r="AC5" s="1">
        <f>SUMIF(County!$AT$2:$AT$68,$BC5,County!U$2:U$68)+SUMIF('Cong Dist'!$BC$605:$BC$619,$BC5,'Cong Dist'!AC$605:AC$619)</f>
        <v>24856</v>
      </c>
      <c r="AD5" s="1">
        <f>SUMIF(County!$AT$2:$AT$68,$BC5,County!V$2:V$68)+SUMIF('Cong Dist'!$BC$605:$BC$619,$BC5,'Cong Dist'!AD$605:AD$619)</f>
        <v>51827</v>
      </c>
      <c r="AE5" s="1">
        <f>SUMIF(County!$AT$2:$AT$68,$BC5,County!W$2:W$68)+SUMIF('Cong Dist'!$BC$605:$BC$619,$BC5,'Cong Dist'!AE$605:AE$619)</f>
        <v>12972</v>
      </c>
      <c r="AF5" s="1">
        <f>SUMIF(County!$AT$2:$AT$68,$BC5,County!X$2:X$68)+SUMIF('Cong Dist'!$BC$605:$BC$619,$BC5,'Cong Dist'!AF$605:AF$619)</f>
        <v>88</v>
      </c>
      <c r="AG5" s="1">
        <f>SUMIF(County!$AT$2:$AT$68,$BC5,County!Y$2:Y$68)+SUMIF('Cong Dist'!$BC$605:$BC$619,$BC5,'Cong Dist'!AG$605:AG$619)</f>
        <v>125</v>
      </c>
      <c r="AH5" s="1">
        <f>SUMIF(County!$AT$2:$AT$68,$BC5,County!Z$2:Z$68)+SUMIF('Cong Dist'!$BC$605:$BC$619,$BC5,'Cong Dist'!AH$605:AH$619)</f>
        <v>258</v>
      </c>
      <c r="AI5" s="1">
        <f>SUMIF(County!$AT$2:$AT$68,$BC5,County!AA$2:AA$68)+SUMIF('Cong Dist'!$BC$605:$BC$619,$BC5,'Cong Dist'!AI$605:AI$619)</f>
        <v>1036</v>
      </c>
      <c r="AK5" s="1"/>
      <c r="AL5" s="1">
        <f>SUMIF(County!$AT$2:$AT$68,$BC5,County!AD$2:AD$68)+SUMIF('Cong Dist'!$BC$605:$BC$619,$BC5,'Cong Dist'!AL$605:AL$619)</f>
        <v>393</v>
      </c>
      <c r="AN5" s="1">
        <f>SUMIF(County!$AT$2:$AT$68,$BC5,County!AF$2:AF$68)+SUMIF('Cong Dist'!$BC$605:$BC$619,$BC5,'Cong Dist'!AN$605:AN$619)</f>
        <v>87</v>
      </c>
      <c r="AO5" s="1">
        <f>SUMIF(County!$AT$2:$AT$68,$BC5,County!AG$2:AG$68)+SUMIF('Cong Dist'!$BC$605:$BC$619,$BC5,'Cong Dist'!AO$605:AO$619)</f>
        <v>43</v>
      </c>
      <c r="AS5" s="7">
        <f>IF(AD5&gt;0,RANK(AD5,(Z5:AB5,AC5:AQ5)),0)</f>
        <v>1</v>
      </c>
      <c r="AT5" s="7">
        <f>IF(AE5&gt;0,RANK(AE5,(Z5:AB5,AC5:AQ5)),0)</f>
        <v>4</v>
      </c>
      <c r="AU5" s="7">
        <f>IF(AF5&gt;0,RANK(AF5,(Z5:AB5,AC5:AQ5)),0)</f>
        <v>11</v>
      </c>
      <c r="AV5" s="7">
        <f>IF(AG5&gt;0,RANK(AG5,(Z5:AB5,AG5:AQ5)),0)</f>
        <v>7</v>
      </c>
      <c r="AW5" s="2">
        <f t="shared" si="10"/>
        <v>0.11110254631413963</v>
      </c>
      <c r="AX5" s="2">
        <f t="shared" si="11"/>
        <v>7.5370213349092564E-4</v>
      </c>
      <c r="AY5" s="2">
        <f t="shared" si="12"/>
        <v>1.0705996214359738E-3</v>
      </c>
      <c r="BA5" s="2" t="str">
        <f t="shared" si="13"/>
        <v>District 3</v>
      </c>
      <c r="BB5" t="str">
        <f t="shared" si="14"/>
        <v>AL</v>
      </c>
      <c r="BC5">
        <v>3</v>
      </c>
      <c r="BE5" s="97">
        <v>1</v>
      </c>
      <c r="BF5" s="99">
        <v>903</v>
      </c>
      <c r="BG5" s="106">
        <f t="shared" si="15"/>
        <v>1903</v>
      </c>
      <c r="BH5" t="s">
        <v>2605</v>
      </c>
      <c r="BI5" t="s">
        <v>3184</v>
      </c>
    </row>
    <row r="6" spans="1:100" outlineLevel="1">
      <c r="A6" s="9" t="s">
        <v>1825</v>
      </c>
      <c r="B6" t="s">
        <v>283</v>
      </c>
      <c r="C6" s="1">
        <f t="shared" si="1"/>
        <v>142617</v>
      </c>
      <c r="D6" s="1">
        <v>3</v>
      </c>
      <c r="E6" s="1"/>
      <c r="F6" s="1"/>
      <c r="G6" s="1"/>
      <c r="H6" s="1"/>
      <c r="I6" s="1">
        <v>3</v>
      </c>
      <c r="J6" s="1"/>
      <c r="K6" s="1"/>
      <c r="L6" s="1"/>
      <c r="M6" s="7">
        <f>IF(Z6&gt;0,RANK(Z6,(Z6:AB6,AC6:AQ6)),0)</f>
        <v>5</v>
      </c>
      <c r="N6" s="7">
        <f>IF(AA6&gt;0,RANK(AA6,(Z6:AB6,AC6:AQ6)),0)</f>
        <v>7</v>
      </c>
      <c r="O6" s="7">
        <f>IF(AB6&gt;0,RANK(AB6,(Z6:AB6,AC6:AQ6)),0)</f>
        <v>3</v>
      </c>
      <c r="P6" s="7">
        <f>IF(AC6&gt;0,RANK(AC6,(Z6:AB6,AC6:AQ6)),0)</f>
        <v>2</v>
      </c>
      <c r="Q6" s="49">
        <f t="shared" si="2"/>
        <v>41872</v>
      </c>
      <c r="R6" s="177">
        <f t="shared" si="3"/>
        <v>0.29359753746047107</v>
      </c>
      <c r="S6" s="2"/>
      <c r="T6" s="2">
        <f t="shared" si="4"/>
        <v>3.0213789379947693E-2</v>
      </c>
      <c r="U6" s="2">
        <f t="shared" si="5"/>
        <v>4.12994243323026E-3</v>
      </c>
      <c r="V6" s="2">
        <f t="shared" si="6"/>
        <v>0.16299599626972941</v>
      </c>
      <c r="W6" s="2">
        <f t="shared" si="7"/>
        <v>0.19487157912450831</v>
      </c>
      <c r="X6" s="2">
        <f t="shared" si="8"/>
        <v>0.48846911658497932</v>
      </c>
      <c r="Y6" s="2">
        <f t="shared" si="9"/>
        <v>0.11931957620760508</v>
      </c>
      <c r="Z6" s="1">
        <f>SUMIF(County!$AT$2:$AT$68,$BC6,County!R$2:R$68)+SUMIF('Cong Dist'!$BC$605:$BC$619,$BC6,'Cong Dist'!Z$605:Z$619)</f>
        <v>4309</v>
      </c>
      <c r="AA6" s="1">
        <f>SUMIF(County!$AT$2:$AT$68,$BC6,County!S$2:S$68)+SUMIF('Cong Dist'!$BC$605:$BC$619,$BC6,'Cong Dist'!AA$605:AA$619)</f>
        <v>589</v>
      </c>
      <c r="AB6" s="1">
        <f>SUMIF(County!$AT$2:$AT$68,$BC6,County!T$2:T$68)+SUMIF('Cong Dist'!$BC$605:$BC$619,$BC6,'Cong Dist'!AB$605:AB$619)</f>
        <v>23246</v>
      </c>
      <c r="AC6" s="1">
        <f>SUMIF(County!$AT$2:$AT$68,$BC6,County!U$2:U$68)+SUMIF('Cong Dist'!$BC$605:$BC$619,$BC6,'Cong Dist'!AC$605:AC$619)</f>
        <v>27792</v>
      </c>
      <c r="AD6" s="1">
        <f>SUMIF(County!$AT$2:$AT$68,$BC6,County!V$2:V$68)+SUMIF('Cong Dist'!$BC$605:$BC$619,$BC6,'Cong Dist'!AD$605:AD$619)</f>
        <v>69664</v>
      </c>
      <c r="AE6" s="1">
        <f>SUMIF(County!$AT$2:$AT$68,$BC6,County!W$2:W$68)+SUMIF('Cong Dist'!$BC$605:$BC$619,$BC6,'Cong Dist'!AE$605:AE$619)</f>
        <v>14524</v>
      </c>
      <c r="AF6" s="1">
        <f>SUMIF(County!$AT$2:$AT$68,$BC6,County!X$2:X$68)+SUMIF('Cong Dist'!$BC$605:$BC$619,$BC6,'Cong Dist'!AF$605:AF$619)</f>
        <v>74</v>
      </c>
      <c r="AG6" s="1">
        <f>SUMIF(County!$AT$2:$AT$68,$BC6,County!Y$2:Y$68)+SUMIF('Cong Dist'!$BC$605:$BC$619,$BC6,'Cong Dist'!AG$605:AG$619)</f>
        <v>148</v>
      </c>
      <c r="AH6" s="1">
        <f>SUMIF(County!$AT$2:$AT$68,$BC6,County!Z$2:Z$68)+SUMIF('Cong Dist'!$BC$605:$BC$619,$BC6,'Cong Dist'!AH$605:AH$619)</f>
        <v>264</v>
      </c>
      <c r="AI6" s="1">
        <f>SUMIF(County!$AT$2:$AT$68,$BC6,County!AA$2:AA$68)+SUMIF('Cong Dist'!$BC$605:$BC$619,$BC6,'Cong Dist'!AI$605:AI$619)</f>
        <v>1302</v>
      </c>
      <c r="AK6" s="1"/>
      <c r="AL6" s="1">
        <f>SUMIF(County!$AT$2:$AT$68,$BC6,County!AD$2:AD$68)+SUMIF('Cong Dist'!$BC$605:$BC$619,$BC6,'Cong Dist'!AL$605:AL$619)</f>
        <v>522</v>
      </c>
      <c r="AN6" s="1">
        <f>SUMIF(County!$AT$2:$AT$68,$BC6,County!AF$2:AF$68)+SUMIF('Cong Dist'!$BC$605:$BC$619,$BC6,'Cong Dist'!AN$605:AN$619)</f>
        <v>132</v>
      </c>
      <c r="AO6" s="1">
        <f>SUMIF(County!$AT$2:$AT$68,$BC6,County!AG$2:AG$68)+SUMIF('Cong Dist'!$BC$605:$BC$619,$BC6,'Cong Dist'!AO$605:AO$619)</f>
        <v>51</v>
      </c>
      <c r="AS6" s="7">
        <f>IF(AD6&gt;0,RANK(AD6,(Z6:AB6,AC6:AQ6)),0)</f>
        <v>1</v>
      </c>
      <c r="AT6" s="7">
        <f>IF(AE6&gt;0,RANK(AE6,(Z6:AB6,AC6:AQ6)),0)</f>
        <v>4</v>
      </c>
      <c r="AU6" s="7">
        <f>IF(AF6&gt;0,RANK(AF6,(Z6:AB6,AC6:AQ6)),0)</f>
        <v>12</v>
      </c>
      <c r="AV6" s="7">
        <f>IF(AG6&gt;0,RANK(AG6,(Z6:AB6,AG6:AQ6)),0)</f>
        <v>7</v>
      </c>
      <c r="AW6" s="2">
        <f t="shared" si="10"/>
        <v>0.10183919168121612</v>
      </c>
      <c r="AX6" s="2">
        <f t="shared" si="11"/>
        <v>5.1887222420889513E-4</v>
      </c>
      <c r="AY6" s="2">
        <f t="shared" si="12"/>
        <v>1.0377444484177903E-3</v>
      </c>
      <c r="BA6" s="2" t="str">
        <f t="shared" si="13"/>
        <v>District 4</v>
      </c>
      <c r="BB6" t="str">
        <f t="shared" si="14"/>
        <v>AL</v>
      </c>
      <c r="BC6">
        <v>4</v>
      </c>
      <c r="BE6" s="97">
        <v>1</v>
      </c>
      <c r="BF6" s="99">
        <v>904</v>
      </c>
      <c r="BG6" s="106">
        <f t="shared" si="15"/>
        <v>1904</v>
      </c>
      <c r="BH6" t="s">
        <v>2605</v>
      </c>
      <c r="BI6" t="s">
        <v>3184</v>
      </c>
    </row>
    <row r="7" spans="1:100" outlineLevel="1">
      <c r="A7" s="9" t="s">
        <v>1780</v>
      </c>
      <c r="B7" t="s">
        <v>283</v>
      </c>
      <c r="C7" s="1">
        <f t="shared" si="1"/>
        <v>138675</v>
      </c>
      <c r="D7" s="1">
        <v>3</v>
      </c>
      <c r="E7" s="1"/>
      <c r="F7" s="1"/>
      <c r="G7" s="1">
        <f t="shared" si="16"/>
        <v>1</v>
      </c>
      <c r="H7" s="1" t="str">
        <f t="shared" si="17"/>
        <v/>
      </c>
      <c r="I7" s="1">
        <f t="shared" si="18"/>
        <v>2</v>
      </c>
      <c r="J7" s="1"/>
      <c r="K7" s="1"/>
      <c r="L7" s="1"/>
      <c r="M7" s="7">
        <f>IF(Z7&gt;0,RANK(Z7,(Z7:AB7,AC7:AQ7)),0)</f>
        <v>5</v>
      </c>
      <c r="N7" s="7">
        <f>IF(AA7&gt;0,RANK(AA7,(Z7:AB7,AC7:AQ7)),0)</f>
        <v>7</v>
      </c>
      <c r="O7" s="7">
        <f>IF(AB7&gt;0,RANK(AB7,(Z7:AB7,AC7:AQ7)),0)</f>
        <v>2</v>
      </c>
      <c r="P7" s="7">
        <f>IF(AC7&gt;0,RANK(AC7,(Z7:AB7,AC7:AQ7)),0)</f>
        <v>3</v>
      </c>
      <c r="Q7" s="49">
        <f t="shared" si="2"/>
        <v>25601</v>
      </c>
      <c r="R7" s="177">
        <f t="shared" si="3"/>
        <v>0.18461150171263746</v>
      </c>
      <c r="S7" s="2"/>
      <c r="T7" s="2">
        <f t="shared" si="4"/>
        <v>5.1090679646655847E-2</v>
      </c>
      <c r="U7" s="2">
        <f t="shared" si="5"/>
        <v>3.1945195601225888E-3</v>
      </c>
      <c r="V7" s="2">
        <f t="shared" si="6"/>
        <v>0.22003244997295834</v>
      </c>
      <c r="W7" s="2">
        <f t="shared" si="7"/>
        <v>0.19974761132143501</v>
      </c>
      <c r="X7" s="2">
        <f t="shared" si="8"/>
        <v>0.4046439516855958</v>
      </c>
      <c r="Y7" s="2">
        <f t="shared" si="9"/>
        <v>0.12129078781323238</v>
      </c>
      <c r="Z7" s="1">
        <f>SUMIF(County!$AT$2:$AT$68,$BC7,County!R$2:R$68)+SUMIF('Cong Dist'!$BC$605:$BC$619,$BC7,'Cong Dist'!Z$605:Z$619)</f>
        <v>7085</v>
      </c>
      <c r="AA7" s="1">
        <f>SUMIF(County!$AT$2:$AT$68,$BC7,County!S$2:S$68)+SUMIF('Cong Dist'!$BC$605:$BC$619,$BC7,'Cong Dist'!AA$605:AA$619)</f>
        <v>443</v>
      </c>
      <c r="AB7" s="1">
        <f>SUMIF(County!$AT$2:$AT$68,$BC7,County!T$2:T$68)+SUMIF('Cong Dist'!$BC$605:$BC$619,$BC7,'Cong Dist'!AB$605:AB$619)</f>
        <v>30513</v>
      </c>
      <c r="AC7" s="1">
        <f>SUMIF(County!$AT$2:$AT$68,$BC7,County!U$2:U$68)+SUMIF('Cong Dist'!$BC$605:$BC$619,$BC7,'Cong Dist'!AC$605:AC$619)</f>
        <v>27700</v>
      </c>
      <c r="AD7" s="1">
        <f>SUMIF(County!$AT$2:$AT$68,$BC7,County!V$2:V$68)+SUMIF('Cong Dist'!$BC$605:$BC$619,$BC7,'Cong Dist'!AD$605:AD$619)</f>
        <v>56114</v>
      </c>
      <c r="AE7" s="1">
        <f>SUMIF(County!$AT$2:$AT$68,$BC7,County!W$2:W$68)+SUMIF('Cong Dist'!$BC$605:$BC$619,$BC7,'Cong Dist'!AE$605:AE$619)</f>
        <v>14557</v>
      </c>
      <c r="AF7" s="1">
        <f>SUMIF(County!$AT$2:$AT$68,$BC7,County!X$2:X$68)+SUMIF('Cong Dist'!$BC$605:$BC$619,$BC7,'Cong Dist'!AF$605:AF$619)</f>
        <v>97</v>
      </c>
      <c r="AG7" s="1">
        <f>SUMIF(County!$AT$2:$AT$68,$BC7,County!Y$2:Y$68)+SUMIF('Cong Dist'!$BC$605:$BC$619,$BC7,'Cong Dist'!AG$605:AG$619)</f>
        <v>129</v>
      </c>
      <c r="AH7" s="1">
        <f>SUMIF(County!$AT$2:$AT$68,$BC7,County!Z$2:Z$68)+SUMIF('Cong Dist'!$BC$605:$BC$619,$BC7,'Cong Dist'!AH$605:AH$619)</f>
        <v>340</v>
      </c>
      <c r="AI7" s="1">
        <f>SUMIF(County!$AT$2:$AT$68,$BC7,County!AA$2:AA$68)+SUMIF('Cong Dist'!$BC$605:$BC$619,$BC7,'Cong Dist'!AI$605:AI$619)</f>
        <v>1195</v>
      </c>
      <c r="AK7" s="1"/>
      <c r="AL7" s="1">
        <f>SUMIF(County!$AT$2:$AT$68,$BC7,County!AD$2:AD$68)+SUMIF('Cong Dist'!$BC$605:$BC$619,$BC7,'Cong Dist'!AL$605:AL$619)</f>
        <v>358</v>
      </c>
      <c r="AN7" s="1">
        <f>SUMIF(County!$AT$2:$AT$68,$BC7,County!AF$2:AF$68)+SUMIF('Cong Dist'!$BC$605:$BC$619,$BC7,'Cong Dist'!AN$605:AN$619)</f>
        <v>116</v>
      </c>
      <c r="AO7" s="1">
        <f>SUMIF(County!$AT$2:$AT$68,$BC7,County!AG$2:AG$68)+SUMIF('Cong Dist'!$BC$605:$BC$619,$BC7,'Cong Dist'!AO$605:AO$619)</f>
        <v>28</v>
      </c>
      <c r="AS7" s="7">
        <f>IF(AD7&gt;0,RANK(AD7,(Z7:AB7,AC7:AQ7)),0)</f>
        <v>1</v>
      </c>
      <c r="AT7" s="7">
        <f>IF(AE7&gt;0,RANK(AE7,(Z7:AB7,AC7:AQ7)),0)</f>
        <v>4</v>
      </c>
      <c r="AU7" s="7">
        <f>IF(AF7&gt;0,RANK(AF7,(Z7:AB7,AC7:AQ7)),0)</f>
        <v>12</v>
      </c>
      <c r="AV7" s="7">
        <f>IF(AG7&gt;0,RANK(AG7,(Z7:AB7,AG7:AQ7)),0)</f>
        <v>7</v>
      </c>
      <c r="AW7" s="2">
        <f t="shared" si="10"/>
        <v>0.10497205696773031</v>
      </c>
      <c r="AX7" s="2">
        <f t="shared" si="11"/>
        <v>6.9947719488011541E-4</v>
      </c>
      <c r="AY7" s="2">
        <f t="shared" si="12"/>
        <v>9.3023255813953494E-4</v>
      </c>
      <c r="BA7" s="2" t="str">
        <f t="shared" si="13"/>
        <v>District 5</v>
      </c>
      <c r="BB7" t="str">
        <f t="shared" si="14"/>
        <v>AL</v>
      </c>
      <c r="BC7">
        <v>5</v>
      </c>
      <c r="BE7" s="97">
        <v>1</v>
      </c>
      <c r="BF7" s="99">
        <v>905</v>
      </c>
      <c r="BG7" s="106">
        <f t="shared" si="15"/>
        <v>1905</v>
      </c>
      <c r="BH7" t="s">
        <v>2605</v>
      </c>
      <c r="BI7" t="s">
        <v>3184</v>
      </c>
    </row>
    <row r="8" spans="1:100" outlineLevel="1">
      <c r="A8" s="9" t="s">
        <v>1759</v>
      </c>
      <c r="B8" t="s">
        <v>283</v>
      </c>
      <c r="C8" s="1">
        <f t="shared" si="1"/>
        <v>164946</v>
      </c>
      <c r="D8" s="1">
        <v>3</v>
      </c>
      <c r="E8" s="1"/>
      <c r="F8" s="1"/>
      <c r="G8" s="1" t="str">
        <f t="shared" si="16"/>
        <v/>
      </c>
      <c r="H8" s="1">
        <f t="shared" si="17"/>
        <v>1</v>
      </c>
      <c r="I8" s="1">
        <f t="shared" si="18"/>
        <v>2</v>
      </c>
      <c r="J8" s="1"/>
      <c r="K8" s="1"/>
      <c r="L8" s="1"/>
      <c r="M8" s="7">
        <f>IF(Z8&gt;0,RANK(Z8,(Z8:AB8,AC8:AQ8)),0)</f>
        <v>5</v>
      </c>
      <c r="N8" s="7">
        <f>IF(AA8&gt;0,RANK(AA8,(Z8:AB8,AC8:AQ8)),0)</f>
        <v>7</v>
      </c>
      <c r="O8" s="7">
        <f>IF(AB8&gt;0,RANK(AB8,(Z8:AB8,AC8:AQ8)),0)</f>
        <v>3</v>
      </c>
      <c r="P8" s="7">
        <f>IF(AC8&gt;0,RANK(AC8,(Z8:AB8,AC8:AQ8)),0)</f>
        <v>2</v>
      </c>
      <c r="Q8" s="49">
        <f t="shared" si="2"/>
        <v>20387</v>
      </c>
      <c r="R8" s="177">
        <f t="shared" si="3"/>
        <v>0.12359802602063706</v>
      </c>
      <c r="S8" s="2"/>
      <c r="T8" s="2">
        <f t="shared" si="4"/>
        <v>5.0931820110824151E-2</v>
      </c>
      <c r="U8" s="2">
        <f t="shared" si="5"/>
        <v>3.6739296497035395E-3</v>
      </c>
      <c r="V8" s="2">
        <f t="shared" si="6"/>
        <v>0.22025996386696253</v>
      </c>
      <c r="W8" s="2">
        <f t="shared" si="7"/>
        <v>0.24729305348417058</v>
      </c>
      <c r="X8" s="2">
        <f t="shared" si="8"/>
        <v>0.37089107950480765</v>
      </c>
      <c r="Y8" s="2">
        <f t="shared" si="9"/>
        <v>0.10695015338353142</v>
      </c>
      <c r="Z8" s="1">
        <f>SUMIF(County!$AT$2:$AT$68,$BC8,County!R$2:R$68)+SUMIF('Cong Dist'!$BC$605:$BC$619,$BC8,'Cong Dist'!Z$605:Z$619)</f>
        <v>8401</v>
      </c>
      <c r="AA8" s="1">
        <f>SUMIF(County!$AT$2:$AT$68,$BC8,County!S$2:S$68)+SUMIF('Cong Dist'!$BC$605:$BC$619,$BC8,'Cong Dist'!AA$605:AA$619)</f>
        <v>606</v>
      </c>
      <c r="AB8" s="1">
        <f>SUMIF(County!$AT$2:$AT$68,$BC8,County!T$2:T$68)+SUMIF('Cong Dist'!$BC$605:$BC$619,$BC8,'Cong Dist'!AB$605:AB$619)</f>
        <v>36331</v>
      </c>
      <c r="AC8" s="1">
        <f>SUMIF(County!$AT$2:$AT$68,$BC8,County!U$2:U$68)+SUMIF('Cong Dist'!$BC$605:$BC$619,$BC8,'Cong Dist'!AC$605:AC$619)</f>
        <v>40790</v>
      </c>
      <c r="AD8" s="1">
        <f>SUMIF(County!$AT$2:$AT$68,$BC8,County!V$2:V$68)+SUMIF('Cong Dist'!$BC$605:$BC$619,$BC8,'Cong Dist'!AD$605:AD$619)</f>
        <v>61177</v>
      </c>
      <c r="AE8" s="1">
        <f>SUMIF(County!$AT$2:$AT$68,$BC8,County!W$2:W$68)+SUMIF('Cong Dist'!$BC$605:$BC$619,$BC8,'Cong Dist'!AE$605:AE$619)</f>
        <v>15406</v>
      </c>
      <c r="AF8" s="1">
        <f>SUMIF(County!$AT$2:$AT$68,$BC8,County!X$2:X$68)+SUMIF('Cong Dist'!$BC$605:$BC$619,$BC8,'Cong Dist'!AF$605:AF$619)</f>
        <v>102</v>
      </c>
      <c r="AG8" s="1">
        <f>SUMIF(County!$AT$2:$AT$68,$BC8,County!Y$2:Y$68)+SUMIF('Cong Dist'!$BC$605:$BC$619,$BC8,'Cong Dist'!AG$605:AG$619)</f>
        <v>136</v>
      </c>
      <c r="AH8" s="1">
        <f>SUMIF(County!$AT$2:$AT$68,$BC8,County!Z$2:Z$68)+SUMIF('Cong Dist'!$BC$605:$BC$619,$BC8,'Cong Dist'!AH$605:AH$619)</f>
        <v>332</v>
      </c>
      <c r="AI8" s="1">
        <f>SUMIF(County!$AT$2:$AT$68,$BC8,County!AA$2:AA$68)+SUMIF('Cong Dist'!$BC$605:$BC$619,$BC8,'Cong Dist'!AI$605:AI$619)</f>
        <v>1173</v>
      </c>
      <c r="AK8" s="1"/>
      <c r="AL8" s="1">
        <f>SUMIF(County!$AT$2:$AT$68,$BC8,County!AD$2:AD$68)+SUMIF('Cong Dist'!$BC$605:$BC$619,$BC8,'Cong Dist'!AL$605:AL$619)</f>
        <v>379</v>
      </c>
      <c r="AN8" s="1">
        <f>SUMIF(County!$AT$2:$AT$68,$BC8,County!AF$2:AF$68)+SUMIF('Cong Dist'!$BC$605:$BC$619,$BC8,'Cong Dist'!AN$605:AN$619)</f>
        <v>79</v>
      </c>
      <c r="AO8" s="1">
        <f>SUMIF(County!$AT$2:$AT$68,$BC8,County!AG$2:AG$68)+SUMIF('Cong Dist'!$BC$605:$BC$619,$BC8,'Cong Dist'!AO$605:AO$619)</f>
        <v>34</v>
      </c>
      <c r="AS8" s="7">
        <f>IF(AD8&gt;0,RANK(AD8,(Z8:AB8,AC8:AQ8)),0)</f>
        <v>1</v>
      </c>
      <c r="AT8" s="7">
        <f>IF(AE8&gt;0,RANK(AE8,(Z8:AB8,AC8:AQ8)),0)</f>
        <v>4</v>
      </c>
      <c r="AU8" s="7">
        <f>IF(AF8&gt;0,RANK(AF8,(Z8:AB8,AC8:AQ8)),0)</f>
        <v>11</v>
      </c>
      <c r="AV8" s="7">
        <f>IF(AG8&gt;0,RANK(AG8,(Z8:AB8,AG8:AQ8)),0)</f>
        <v>7</v>
      </c>
      <c r="AW8" s="2">
        <f t="shared" si="10"/>
        <v>9.3400264328931892E-2</v>
      </c>
      <c r="AX8" s="2">
        <f t="shared" si="11"/>
        <v>6.1838419846495219E-4</v>
      </c>
      <c r="AY8" s="2">
        <f t="shared" si="12"/>
        <v>8.2451226461993622E-4</v>
      </c>
      <c r="BA8" s="2" t="str">
        <f t="shared" si="13"/>
        <v>District 6</v>
      </c>
      <c r="BB8" t="str">
        <f t="shared" si="14"/>
        <v>AL</v>
      </c>
      <c r="BC8">
        <v>6</v>
      </c>
      <c r="BE8" s="97">
        <v>1</v>
      </c>
      <c r="BF8" s="99">
        <v>906</v>
      </c>
      <c r="BG8" s="106">
        <f t="shared" si="15"/>
        <v>1906</v>
      </c>
      <c r="BH8" t="s">
        <v>2605</v>
      </c>
      <c r="BI8" t="s">
        <v>3184</v>
      </c>
    </row>
    <row r="9" spans="1:100" s="176" customFormat="1" outlineLevel="1">
      <c r="A9" s="9" t="s">
        <v>1356</v>
      </c>
      <c r="B9" s="176" t="s">
        <v>283</v>
      </c>
      <c r="C9" s="1">
        <f>SUM(Z9:AQ9)</f>
        <v>43836</v>
      </c>
      <c r="D9" s="1">
        <v>3</v>
      </c>
      <c r="E9" s="1"/>
      <c r="F9" s="1"/>
      <c r="G9" s="1" t="str">
        <f t="shared" si="16"/>
        <v/>
      </c>
      <c r="H9" s="1">
        <f t="shared" si="17"/>
        <v>1</v>
      </c>
      <c r="I9" s="1">
        <f t="shared" si="18"/>
        <v>2</v>
      </c>
      <c r="J9" s="1"/>
      <c r="K9" s="1"/>
      <c r="L9" s="1"/>
      <c r="M9" s="7">
        <f>IF(Z9&gt;0,RANK(Z9,(Z9:AB9,AC9:AQ9)),0)</f>
        <v>5</v>
      </c>
      <c r="N9" s="7">
        <f>IF(AA9&gt;0,RANK(AA9,(Z9:AB9,AC9:AQ9)),0)</f>
        <v>7</v>
      </c>
      <c r="O9" s="7">
        <f>IF(AB9&gt;0,RANK(AB9,(Z9:AB9,AC9:AQ9)),0)</f>
        <v>3</v>
      </c>
      <c r="P9" s="7">
        <f>IF(AC9&gt;0,RANK(AC9,(Z9:AB9,AC9:AQ9)),0)</f>
        <v>2</v>
      </c>
      <c r="Q9" s="49">
        <f>MAX(Z9:AG9)-LARGE(Z9:AG9,2)</f>
        <v>8776</v>
      </c>
      <c r="R9" s="177">
        <f t="shared" si="3"/>
        <v>0.20020074824345288</v>
      </c>
      <c r="S9" s="2"/>
      <c r="T9" s="2">
        <f>IF($C9=0,"-",Z9/$C9)</f>
        <v>3.9214344374486725E-2</v>
      </c>
      <c r="U9" s="2">
        <f>IF($C9=0,"-",AA9/$C9)</f>
        <v>5.1327675882836023E-3</v>
      </c>
      <c r="V9" s="2">
        <f>IF($C9=0,"-",AB9/$C9)</f>
        <v>0.18126653891778446</v>
      </c>
      <c r="W9" s="2">
        <f>IF($C9=0,"-",AC9/$C9)</f>
        <v>0.23111141527511633</v>
      </c>
      <c r="X9" s="2">
        <f t="shared" si="8"/>
        <v>0.43131216351856921</v>
      </c>
      <c r="Y9" s="2">
        <f t="shared" si="9"/>
        <v>0.11196277032575969</v>
      </c>
      <c r="Z9" s="1">
        <f>SUMIF(County!$AT$2:$AT$68,$BC9,County!R$2:R$68)+SUMIF('Cong Dist'!$BC$605:$BC$619,$BC9,'Cong Dist'!Z$605:Z$619)</f>
        <v>1719</v>
      </c>
      <c r="AA9" s="1">
        <f>SUMIF(County!$AT$2:$AT$68,$BC9,County!S$2:S$68)+SUMIF('Cong Dist'!$BC$605:$BC$619,$BC9,'Cong Dist'!AA$605:AA$619)</f>
        <v>225</v>
      </c>
      <c r="AB9" s="1">
        <f>SUMIF(County!$AT$2:$AT$68,$BC9,County!T$2:T$68)+SUMIF('Cong Dist'!$BC$605:$BC$619,$BC9,'Cong Dist'!AB$605:AB$619)</f>
        <v>7946</v>
      </c>
      <c r="AC9" s="1">
        <f>SUMIF(County!$AT$2:$AT$68,$BC9,County!U$2:U$68)+SUMIF('Cong Dist'!$BC$605:$BC$619,$BC9,'Cong Dist'!AC$605:AC$619)</f>
        <v>10131</v>
      </c>
      <c r="AD9" s="1">
        <f>SUMIF(County!$AT$2:$AT$68,$BC9,County!V$2:V$68)+SUMIF('Cong Dist'!$BC$605:$BC$619,$BC9,'Cong Dist'!AD$605:AD$619)</f>
        <v>18907</v>
      </c>
      <c r="AE9" s="1">
        <f>SUMIF(County!$AT$2:$AT$68,$BC9,County!W$2:W$68)+SUMIF('Cong Dist'!$BC$605:$BC$619,$BC9,'Cong Dist'!AE$605:AE$619)</f>
        <v>4182</v>
      </c>
      <c r="AF9" s="1">
        <f>SUMIF(County!$AT$2:$AT$68,$BC9,County!X$2:X$68)+SUMIF('Cong Dist'!$BC$605:$BC$619,$BC9,'Cong Dist'!AF$605:AF$619)</f>
        <v>26</v>
      </c>
      <c r="AG9" s="1">
        <f>SUMIF(County!$AT$2:$AT$68,$BC9,County!Y$2:Y$68)+SUMIF('Cong Dist'!$BC$605:$BC$619,$BC9,'Cong Dist'!AG$605:AG$619)</f>
        <v>40</v>
      </c>
      <c r="AH9" s="1">
        <f>SUMIF(County!$AT$2:$AT$68,$BC9,County!Z$2:Z$68)+SUMIF('Cong Dist'!$BC$605:$BC$619,$BC9,'Cong Dist'!AH$605:AH$619)</f>
        <v>104</v>
      </c>
      <c r="AI9" s="1">
        <f>SUMIF(County!$AT$2:$AT$68,$BC9,County!AA$2:AA$68)+SUMIF('Cong Dist'!$BC$605:$BC$619,$BC9,'Cong Dist'!AI$605:AI$619)</f>
        <v>369</v>
      </c>
      <c r="AJ9" s="1"/>
      <c r="AK9" s="1"/>
      <c r="AL9" s="1">
        <f>SUMIF(County!$AT$2:$AT$68,$BC9,County!AD$2:AD$68)+SUMIF('Cong Dist'!$BC$605:$BC$619,$BC9,'Cong Dist'!AL$605:AL$619)</f>
        <v>151</v>
      </c>
      <c r="AM9" s="1"/>
      <c r="AN9" s="1">
        <f>SUMIF(County!$AT$2:$AT$68,$BC9,County!AF$2:AF$68)+SUMIF('Cong Dist'!$BC$605:$BC$619,$BC9,'Cong Dist'!AN$605:AN$619)</f>
        <v>21</v>
      </c>
      <c r="AO9" s="1">
        <f>SUMIF(County!$AT$2:$AT$68,$BC9,County!AG$2:AG$68)+SUMIF('Cong Dist'!$BC$605:$BC$619,$BC9,'Cong Dist'!AO$605:AO$619)</f>
        <v>15</v>
      </c>
      <c r="AS9" s="7">
        <f>IF(AD9&gt;0,RANK(AD9,(Z9:AB9,AC9:AQ9)),0)</f>
        <v>1</v>
      </c>
      <c r="AT9" s="7">
        <f>IF(AE9&gt;0,RANK(AE9,(Z9:AB9,AC9:AQ9)),0)</f>
        <v>4</v>
      </c>
      <c r="AU9" s="7">
        <f>IF(AF9&gt;0,RANK(AF9,(Z9:AB9,AC9:AQ9)),0)</f>
        <v>11</v>
      </c>
      <c r="AV9" s="7">
        <f>IF(AG9&gt;0,RANK(AG9,(Z9:AB9,AG9:AQ9)),0)</f>
        <v>7</v>
      </c>
      <c r="AW9" s="2">
        <f t="shared" si="10"/>
        <v>9.5401040240897891E-2</v>
      </c>
      <c r="AX9" s="2">
        <f t="shared" si="11"/>
        <v>5.9311981020166078E-4</v>
      </c>
      <c r="AY9" s="2">
        <f t="shared" si="12"/>
        <v>9.1249201569486272E-4</v>
      </c>
      <c r="BA9" s="2" t="str">
        <f t="shared" si="13"/>
        <v>District 7</v>
      </c>
      <c r="BB9" s="176" t="str">
        <f t="shared" si="14"/>
        <v>AL</v>
      </c>
      <c r="BC9" s="176">
        <v>7</v>
      </c>
      <c r="BE9" s="97">
        <v>1</v>
      </c>
      <c r="BF9" s="99">
        <v>907</v>
      </c>
      <c r="BG9" s="106">
        <f>BE9*1000+BF9</f>
        <v>1907</v>
      </c>
      <c r="BH9" s="176" t="s">
        <v>2605</v>
      </c>
      <c r="BI9" s="176" t="s">
        <v>3184</v>
      </c>
    </row>
    <row r="10" spans="1:100" outlineLevel="1">
      <c r="A10" s="155" t="s">
        <v>1009</v>
      </c>
      <c r="B10" t="s">
        <v>283</v>
      </c>
      <c r="C10" s="1">
        <f t="shared" si="1"/>
        <v>0</v>
      </c>
      <c r="D10" s="1"/>
      <c r="E10" s="1"/>
      <c r="F10" s="1"/>
      <c r="G10" s="1"/>
      <c r="H10" s="1"/>
      <c r="I10" s="1"/>
      <c r="J10" s="1"/>
      <c r="K10" s="1"/>
      <c r="L10" s="1"/>
      <c r="M10" s="7">
        <f>IF(Z10&gt;0,RANK(Z10,(Z10:AB10,AC10:AQ10)),0)</f>
        <v>0</v>
      </c>
      <c r="N10" s="7">
        <f>IF(AA10&gt;0,RANK(AA10,(Z10:AB10,AC10:AQ10)),0)</f>
        <v>0</v>
      </c>
      <c r="O10" s="7">
        <f>IF(AB10&gt;0,RANK(AB10,(Z10:AB10,AC10:AQ10)),0)</f>
        <v>0</v>
      </c>
      <c r="P10" s="7">
        <f>IF(AC10&gt;0,RANK(AC10,(Z10:AB10,AC10:AQ10)),0)</f>
        <v>0</v>
      </c>
      <c r="Q10" s="49">
        <f t="shared" si="2"/>
        <v>0</v>
      </c>
      <c r="R10" s="177" t="e">
        <f t="shared" si="3"/>
        <v>#DIV/0!</v>
      </c>
      <c r="S10" s="2"/>
      <c r="T10" s="2" t="str">
        <f t="shared" si="4"/>
        <v>-</v>
      </c>
      <c r="U10" s="2" t="str">
        <f t="shared" si="5"/>
        <v>-</v>
      </c>
      <c r="V10" s="2" t="str">
        <f t="shared" si="6"/>
        <v>-</v>
      </c>
      <c r="W10" s="2" t="str">
        <f t="shared" si="7"/>
        <v>-</v>
      </c>
      <c r="X10" s="2" t="str">
        <f t="shared" si="8"/>
        <v>-</v>
      </c>
      <c r="Y10" s="2" t="str">
        <f t="shared" si="9"/>
        <v>-</v>
      </c>
      <c r="Z10" s="1">
        <f>SUMIF('Cong Dist'!$BC$605:$BC$619,$BC10,'Cong Dist'!Z$605:Z$619)</f>
        <v>0</v>
      </c>
      <c r="AA10" s="1">
        <f>SUMIF('Cong Dist'!$BC$605:$BC$619,$BC10,'Cong Dist'!AA$605:AA$619)</f>
        <v>0</v>
      </c>
      <c r="AB10" s="1">
        <f>SUMIF('Cong Dist'!$BC$605:$BC$619,$BC10,'Cong Dist'!AB$605:AB$619)</f>
        <v>0</v>
      </c>
      <c r="AC10" s="1">
        <f>SUMIF('Cong Dist'!$BC$605:$BC$619,$BC10,'Cong Dist'!AC$605:AC$619)</f>
        <v>0</v>
      </c>
      <c r="AD10" s="1">
        <f>SUMIF('Cong Dist'!$BC$605:$BC$619,$BC10,'Cong Dist'!AD$605:AD$619)</f>
        <v>0</v>
      </c>
      <c r="AE10" s="1">
        <f>SUMIF('Cong Dist'!$BC$605:$BC$619,$BC10,'Cong Dist'!AE$605:AE$619)</f>
        <v>0</v>
      </c>
      <c r="AF10" s="1">
        <f>SUMIF('Cong Dist'!$BC$605:$BC$619,$BC10,'Cong Dist'!AF$605:AF$619)</f>
        <v>0</v>
      </c>
      <c r="AG10" s="1">
        <f>SUMIF('Cong Dist'!$BC$605:$BC$619,$BC10,'Cong Dist'!AG$605:AG$619)</f>
        <v>0</v>
      </c>
      <c r="AH10" s="1">
        <f>SUMIF('Cong Dist'!$BC$605:$BC$619,$BC10,'Cong Dist'!AH$605:AH$619)</f>
        <v>0</v>
      </c>
      <c r="AI10" s="1">
        <f>SUMIF('Cong Dist'!$BC$605:$BC$619,$BC10,'Cong Dist'!AI$605:AI$619)</f>
        <v>0</v>
      </c>
      <c r="AL10" s="1">
        <f>SUMIF('Cong Dist'!$BC$605:$BC$619,$BC10,'Cong Dist'!AL$605:AL$619)</f>
        <v>0</v>
      </c>
      <c r="AN10" s="1">
        <f>SUMIF('Cong Dist'!$BC$605:$BC$619,$BC10,'Cong Dist'!AN$605:AN$619)</f>
        <v>0</v>
      </c>
      <c r="AO10" s="1">
        <f>SUMIF('Cong Dist'!$BC$605:$BC$619,$BC10,'Cong Dist'!AO$605:AO$619)</f>
        <v>0</v>
      </c>
      <c r="AS10" s="7">
        <f>IF(AD10&gt;0,RANK(AD10,(Z10:AB10,AC10:AQ10)),0)</f>
        <v>0</v>
      </c>
      <c r="AT10" s="7">
        <f>IF(AE10&gt;0,RANK(AE10,(Z10:AB10,AC10:AQ10)),0)</f>
        <v>0</v>
      </c>
      <c r="AU10" s="7">
        <f>IF(AF10&gt;0,RANK(AF10,(Z10:AB10,AC10:AQ10)),0)</f>
        <v>0</v>
      </c>
      <c r="AV10" s="7">
        <f>IF(AG10&gt;0,RANK(AG10,(Z10:AB10,AG10:AQ10)),0)</f>
        <v>0</v>
      </c>
      <c r="AW10" s="2" t="str">
        <f t="shared" si="10"/>
        <v>-</v>
      </c>
      <c r="AX10" s="2" t="str">
        <f t="shared" si="11"/>
        <v>-</v>
      </c>
      <c r="AY10" s="2" t="str">
        <f t="shared" si="12"/>
        <v>-</v>
      </c>
      <c r="BA10" s="2" t="str">
        <f t="shared" si="13"/>
        <v>Unknown</v>
      </c>
      <c r="BB10" t="str">
        <f t="shared" si="14"/>
        <v>AL</v>
      </c>
      <c r="BC10">
        <v>0</v>
      </c>
      <c r="BE10" s="97">
        <v>1</v>
      </c>
      <c r="BF10" s="99">
        <v>999</v>
      </c>
      <c r="BG10" s="106">
        <f t="shared" si="15"/>
        <v>1999</v>
      </c>
      <c r="BH10" t="s">
        <v>2605</v>
      </c>
      <c r="BI10" t="s">
        <v>3184</v>
      </c>
    </row>
    <row r="11" spans="1:100">
      <c r="A11" t="s">
        <v>1273</v>
      </c>
      <c r="B11" t="s">
        <v>1105</v>
      </c>
      <c r="C11" s="1">
        <f>SUM(Z11:AQ11)</f>
        <v>860622</v>
      </c>
      <c r="D11" s="1">
        <v>29</v>
      </c>
      <c r="E11" s="1"/>
      <c r="F11" s="1"/>
      <c r="G11" s="1"/>
      <c r="H11" s="1">
        <f>$D11*AC11/($AD11+$AC11)</f>
        <v>9.479351853352858</v>
      </c>
      <c r="I11" s="1">
        <f>$D11*AD11/($AD11+$AC11)</f>
        <v>19.52064814664714</v>
      </c>
      <c r="J11" s="1"/>
      <c r="K11" s="1"/>
      <c r="L11" s="1"/>
      <c r="M11" s="7">
        <f>IF(Z11&gt;0,RANK(Z11,(Z11:AB11,AC11:AQ11)),0)</f>
        <v>5</v>
      </c>
      <c r="N11" s="7">
        <f>IF(AA11&gt;0,RANK(AA11,(Z11:AB11,AC11:AQ11)),0)</f>
        <v>7</v>
      </c>
      <c r="O11" s="7">
        <f>IF(AB11&gt;0,RANK(AB11,(Z11:AB11,AC11:AQ11)),0)</f>
        <v>3</v>
      </c>
      <c r="P11" s="7">
        <f>IF(AC11&gt;0,RANK(AC11,(Z11:AB11,AC11:AQ11)),0)</f>
        <v>2</v>
      </c>
      <c r="Q11" s="49">
        <f t="shared" si="2"/>
        <v>192233</v>
      </c>
      <c r="R11" s="177">
        <f t="shared" si="3"/>
        <v>0.22336519401084332</v>
      </c>
      <c r="S11" s="2"/>
      <c r="T11" s="2">
        <f t="shared" si="4"/>
        <v>4.4291221930185379E-2</v>
      </c>
      <c r="U11" s="2">
        <f t="shared" si="5"/>
        <v>4.6175905333584316E-3</v>
      </c>
      <c r="V11" s="2">
        <f t="shared" si="6"/>
        <v>0.18660689594270191</v>
      </c>
      <c r="W11" s="2">
        <f t="shared" si="7"/>
        <v>0.21086493257202349</v>
      </c>
      <c r="X11" s="2">
        <f t="shared" si="8"/>
        <v>0.4342301265828668</v>
      </c>
      <c r="Y11" s="2">
        <f t="shared" si="9"/>
        <v>0.11938923243886385</v>
      </c>
      <c r="Z11" s="1">
        <f t="shared" ref="Z11:AI11" si="19">SUM(Z3:Z10)</f>
        <v>38118</v>
      </c>
      <c r="AA11" s="1">
        <f t="shared" si="19"/>
        <v>3974</v>
      </c>
      <c r="AB11" s="1">
        <f t="shared" si="19"/>
        <v>160598</v>
      </c>
      <c r="AC11" s="1">
        <f t="shared" si="19"/>
        <v>181475</v>
      </c>
      <c r="AD11" s="1">
        <f t="shared" si="19"/>
        <v>373708</v>
      </c>
      <c r="AE11" s="1">
        <f t="shared" si="19"/>
        <v>88090</v>
      </c>
      <c r="AF11" s="1">
        <f t="shared" si="19"/>
        <v>544</v>
      </c>
      <c r="AG11" s="1">
        <f>SUM(AG3:AG10)</f>
        <v>858</v>
      </c>
      <c r="AH11" s="1">
        <f>SUM(AH3:AH10)</f>
        <v>1895</v>
      </c>
      <c r="AI11" s="1">
        <f t="shared" si="19"/>
        <v>7953</v>
      </c>
      <c r="AL11" s="1">
        <f>SUM(AL3:AL10)</f>
        <v>2539</v>
      </c>
      <c r="AN11" s="1">
        <f>SUM(AN3:AN10)</f>
        <v>617</v>
      </c>
      <c r="AO11" s="1">
        <f>SUM(AO3:AO10)</f>
        <v>253</v>
      </c>
      <c r="AS11" s="7">
        <f>IF(AD11&gt;0,RANK(AD11,(Z11:AB11,AC11:AQ11)),0)</f>
        <v>1</v>
      </c>
      <c r="AT11" s="7">
        <f>IF(AE11&gt;0,RANK(AE11,(Z11:AB11,AC11:AQ11)),0)</f>
        <v>4</v>
      </c>
      <c r="AU11" s="7">
        <f>IF(AF11&gt;0,RANK(AF11,(Z11:AB11,AC11:AQ11)),0)</f>
        <v>12</v>
      </c>
      <c r="AV11" s="7">
        <f>IF(AG11&gt;0,RANK(AG11,(Z11:AB11,AG11:AQ11)),0)</f>
        <v>7</v>
      </c>
      <c r="AW11" s="2">
        <f t="shared" si="10"/>
        <v>0.10235620283934178</v>
      </c>
      <c r="AX11" s="2">
        <f t="shared" si="11"/>
        <v>6.3210096883416873E-4</v>
      </c>
      <c r="AY11" s="2">
        <f t="shared" si="12"/>
        <v>9.9695336628624403E-4</v>
      </c>
      <c r="BA11" s="2" t="str">
        <f t="shared" si="13"/>
        <v>Alabama</v>
      </c>
      <c r="BB11" t="str">
        <f t="shared" si="14"/>
        <v>T</v>
      </c>
      <c r="BE11" s="97">
        <v>1</v>
      </c>
      <c r="BF11" s="99"/>
      <c r="BG11" s="106">
        <f t="shared" si="15"/>
        <v>1000</v>
      </c>
      <c r="BH11" t="s">
        <v>1619</v>
      </c>
      <c r="BI11" t="s">
        <v>3184</v>
      </c>
    </row>
    <row r="12" spans="1:100">
      <c r="C12" s="1"/>
      <c r="D12" s="1"/>
      <c r="E12" s="1"/>
      <c r="F12" s="1"/>
      <c r="G12" s="1"/>
      <c r="H12" s="1"/>
      <c r="I12" s="1"/>
      <c r="J12" s="1"/>
      <c r="K12" s="1"/>
      <c r="L12" s="1"/>
      <c r="M12" s="7"/>
      <c r="N12" s="7"/>
      <c r="O12" s="7"/>
      <c r="P12" s="7"/>
      <c r="Q12" s="49"/>
      <c r="R12" s="177"/>
      <c r="S12" s="2"/>
      <c r="T12" s="2"/>
      <c r="U12" s="2"/>
      <c r="V12" s="2"/>
      <c r="W12" s="2"/>
      <c r="X12" s="2"/>
      <c r="Y12" s="2"/>
      <c r="Z12" s="1">
        <f>Z11-County!R69</f>
        <v>-1</v>
      </c>
      <c r="AB12" s="1">
        <f>AB11-County!T69</f>
        <v>-8</v>
      </c>
      <c r="AC12" s="1">
        <f>AC11-County!U69</f>
        <v>-4</v>
      </c>
      <c r="AD12" s="1">
        <f>AD11-County!V69</f>
        <v>-13</v>
      </c>
      <c r="AE12" s="1">
        <f>AE11-County!W69</f>
        <v>-4</v>
      </c>
      <c r="AL12" s="1"/>
      <c r="AN12" s="1"/>
      <c r="AO12" s="1"/>
      <c r="AS12" s="7"/>
      <c r="AT12" s="7"/>
      <c r="AU12" s="7"/>
      <c r="AV12" s="7"/>
      <c r="AW12" s="2"/>
      <c r="AX12" s="2"/>
      <c r="AY12" s="2"/>
      <c r="BA12" s="2"/>
      <c r="BF12" s="99"/>
    </row>
    <row r="13" spans="1:100" outlineLevel="1">
      <c r="A13" t="s">
        <v>1148</v>
      </c>
      <c r="B13" t="s">
        <v>2058</v>
      </c>
      <c r="C13" s="1">
        <f>SUM(Z13:AQ13)</f>
        <v>23007</v>
      </c>
      <c r="D13" s="1"/>
      <c r="E13" s="1"/>
      <c r="F13" s="1"/>
      <c r="G13" s="1"/>
      <c r="H13" s="1"/>
      <c r="I13" s="1"/>
      <c r="J13" s="1"/>
      <c r="K13" s="1"/>
      <c r="L13" s="1"/>
      <c r="M13" s="7">
        <f>IF(Z13&gt;0,RANK(Z13,(Z13:AB13,AC13:AQ13)),0)</f>
        <v>5</v>
      </c>
      <c r="N13" s="7">
        <f>IF(AA13&gt;0,RANK(AA13,(Z13:AB13,AC13:AQ13)),0)</f>
        <v>0</v>
      </c>
      <c r="O13" s="7">
        <f>IF(AB13&gt;0,RANK(AB13,(Z13:AB13,AC13:AQ13)),0)</f>
        <v>3</v>
      </c>
      <c r="P13" s="7">
        <f>IF(AC13&gt;0,RANK(AC13,(Z13:AB13,AC13:AQ13)),0)</f>
        <v>1</v>
      </c>
      <c r="Q13" s="49">
        <f>MAX(Z13:AG13)-LARGE(Z13:AG13,2)</f>
        <v>629</v>
      </c>
      <c r="R13" s="177">
        <f>Q13/C13</f>
        <v>2.7339505367931498E-2</v>
      </c>
      <c r="S13" s="2"/>
      <c r="T13" s="2">
        <f t="shared" ref="T13:X14" si="20">IF($C13=0,"-",Z13/$C13)</f>
        <v>3.9900899726170294E-2</v>
      </c>
      <c r="U13" s="2">
        <f t="shared" si="20"/>
        <v>0</v>
      </c>
      <c r="V13" s="2">
        <f t="shared" si="20"/>
        <v>0.15160603294649455</v>
      </c>
      <c r="W13" s="2">
        <f t="shared" si="20"/>
        <v>0.36375885600034774</v>
      </c>
      <c r="X13" s="2">
        <f t="shared" si="20"/>
        <v>0.33641935063241624</v>
      </c>
      <c r="Y13" s="2">
        <f>IF(C13=0,"-",(1-T13-U13-V13-W13-X13))</f>
        <v>0.10831486069457119</v>
      </c>
      <c r="Z13" s="1">
        <f>County!R2696</f>
        <v>918</v>
      </c>
      <c r="AA13" s="1">
        <f>County!S2696</f>
        <v>0</v>
      </c>
      <c r="AB13" s="1">
        <f>County!T2696</f>
        <v>3488</v>
      </c>
      <c r="AC13" s="1">
        <f>County!U2696</f>
        <v>8369</v>
      </c>
      <c r="AD13" s="1">
        <f>County!V2696</f>
        <v>7740</v>
      </c>
      <c r="AE13" s="1">
        <f>County!W2696</f>
        <v>2492</v>
      </c>
      <c r="AK13" s="1"/>
      <c r="AL13" s="1"/>
      <c r="AN13" s="1"/>
      <c r="AO13" s="1"/>
      <c r="AP13" s="1"/>
      <c r="AQ13" s="1"/>
      <c r="AS13" s="7">
        <f>IF(AD13&gt;0,RANK(AD13,(Z13:AB13,AC13:AQ13)),0)</f>
        <v>2</v>
      </c>
      <c r="AT13" s="7">
        <f>IF(AE13&gt;0,RANK(AE13,(Z13:AB13,AC13:AQ13)),0)</f>
        <v>4</v>
      </c>
      <c r="AU13" s="7">
        <f>IF(AF13&gt;0,RANK(AF13,(Z13:AB13,AC13:AQ13)),0)</f>
        <v>0</v>
      </c>
      <c r="AV13" s="7">
        <f>IF(AG13&gt;0,RANK(AG13,(Z13:AB13,AG13:AQ13)),0)</f>
        <v>0</v>
      </c>
      <c r="AW13" s="2">
        <f t="shared" ref="AW13:AY14" si="21">IF($C13=0,"-",AE13/$C13)</f>
        <v>0.10831486069457122</v>
      </c>
      <c r="AX13" s="2">
        <f t="shared" si="21"/>
        <v>0</v>
      </c>
      <c r="AY13" s="2">
        <f t="shared" si="21"/>
        <v>0</v>
      </c>
      <c r="BA13" s="2" t="str">
        <f>A13</f>
        <v>At Large</v>
      </c>
      <c r="BB13" t="str">
        <f>B13</f>
        <v>AK</v>
      </c>
      <c r="BE13" s="97">
        <v>2</v>
      </c>
      <c r="BF13" s="99">
        <v>901</v>
      </c>
      <c r="BG13" s="106">
        <f>BE13*1000+BF13</f>
        <v>2901</v>
      </c>
      <c r="BH13" t="s">
        <v>2605</v>
      </c>
      <c r="BI13" t="s">
        <v>2991</v>
      </c>
    </row>
    <row r="14" spans="1:100">
      <c r="A14" t="s">
        <v>382</v>
      </c>
      <c r="B14" t="s">
        <v>1105</v>
      </c>
      <c r="C14" s="1">
        <f>SUM(Z14:AQ14)</f>
        <v>23007</v>
      </c>
      <c r="D14" s="1">
        <f>State!CA45</f>
        <v>28</v>
      </c>
      <c r="E14" s="1"/>
      <c r="F14" s="1"/>
      <c r="G14" s="1">
        <f>ROUND(D14*(AB14/(AB14+AC14+AD14)),0)</f>
        <v>5</v>
      </c>
      <c r="H14" s="1">
        <f>ROUND(D14*(AC14/(AB14+AC14+AD14)),0)</f>
        <v>12</v>
      </c>
      <c r="I14" s="1">
        <f>ROUND(D14*(AD14/(AB14+AC14+AD14)),0)</f>
        <v>11</v>
      </c>
      <c r="J14" s="1"/>
      <c r="K14" s="1"/>
      <c r="L14" s="1"/>
      <c r="M14" s="7">
        <f>IF(Z14&gt;0,RANK(Z14,(Z14:AB14,AC14:AQ14)),0)</f>
        <v>5</v>
      </c>
      <c r="N14" s="7">
        <f>IF(AA14&gt;0,RANK(AA14,(Z14:AB14,AC14:AQ14)),0)</f>
        <v>0</v>
      </c>
      <c r="O14" s="7">
        <f>IF(AB14&gt;0,RANK(AB14,(Z14:AB14,AC14:AQ14)),0)</f>
        <v>3</v>
      </c>
      <c r="P14" s="7">
        <f>IF(AC14&gt;0,RANK(AC14,(Z14:AB14,AC14:AQ14)),0)</f>
        <v>1</v>
      </c>
      <c r="Q14" s="49">
        <f>MAX(Z14:AG14)-LARGE(Z14:AG14,2)</f>
        <v>629</v>
      </c>
      <c r="R14" s="177">
        <f>Q14/C14</f>
        <v>2.7339505367931498E-2</v>
      </c>
      <c r="S14" s="2"/>
      <c r="T14" s="2">
        <f t="shared" si="20"/>
        <v>3.9900899726170294E-2</v>
      </c>
      <c r="U14" s="2">
        <f t="shared" si="20"/>
        <v>0</v>
      </c>
      <c r="V14" s="2">
        <f t="shared" si="20"/>
        <v>0.15160603294649455</v>
      </c>
      <c r="W14" s="2">
        <f t="shared" si="20"/>
        <v>0.36375885600034774</v>
      </c>
      <c r="X14" s="2">
        <f t="shared" si="20"/>
        <v>0.33641935063241624</v>
      </c>
      <c r="Y14" s="2">
        <f>IF(C14=0,"-",(1-T14-U14-V14-W14-X14))</f>
        <v>0.10831486069457119</v>
      </c>
      <c r="Z14" s="1">
        <f t="shared" ref="Z14:AE14" si="22">Z13</f>
        <v>918</v>
      </c>
      <c r="AA14" s="1">
        <f t="shared" si="22"/>
        <v>0</v>
      </c>
      <c r="AB14" s="1">
        <f t="shared" si="22"/>
        <v>3488</v>
      </c>
      <c r="AC14" s="1">
        <f t="shared" si="22"/>
        <v>8369</v>
      </c>
      <c r="AD14" s="1">
        <f t="shared" si="22"/>
        <v>7740</v>
      </c>
      <c r="AE14" s="1">
        <f t="shared" si="22"/>
        <v>2492</v>
      </c>
      <c r="AK14" s="1"/>
      <c r="AL14" s="1"/>
      <c r="AN14" s="1"/>
      <c r="AO14" s="1"/>
      <c r="AP14" s="1"/>
      <c r="AQ14" s="1"/>
      <c r="AS14" s="7">
        <f>IF(AD14&gt;0,RANK(AD14,(Z14:AB14,AC14:AQ14)),0)</f>
        <v>2</v>
      </c>
      <c r="AT14" s="7">
        <f>IF(AE14&gt;0,RANK(AE14,(Z14:AB14,AC14:AQ14)),0)</f>
        <v>4</v>
      </c>
      <c r="AU14" s="7">
        <f>IF(AF14&gt;0,RANK(AF14,(Z14:AB14,AC14:AQ14)),0)</f>
        <v>0</v>
      </c>
      <c r="AV14" s="7">
        <f>IF(AG14&gt;0,RANK(AG14,(Z14:AB14,AG14:AQ14)),0)</f>
        <v>0</v>
      </c>
      <c r="AW14" s="2">
        <f t="shared" si="21"/>
        <v>0.10831486069457122</v>
      </c>
      <c r="AX14" s="2">
        <f t="shared" si="21"/>
        <v>0</v>
      </c>
      <c r="AY14" s="2">
        <f t="shared" si="21"/>
        <v>0</v>
      </c>
      <c r="BA14" s="2" t="str">
        <f>A14</f>
        <v>Alaska</v>
      </c>
      <c r="BB14" t="str">
        <f>B14</f>
        <v>T</v>
      </c>
      <c r="BE14" s="97">
        <v>2</v>
      </c>
      <c r="BF14" s="99"/>
      <c r="BG14" s="106">
        <f>BE14*1000+BF14</f>
        <v>2000</v>
      </c>
      <c r="BH14" t="s">
        <v>1619</v>
      </c>
      <c r="BI14" t="s">
        <v>2991</v>
      </c>
    </row>
    <row r="15" spans="1:100">
      <c r="C15" s="1"/>
      <c r="D15" s="1"/>
      <c r="E15" s="1"/>
      <c r="F15" s="1"/>
      <c r="G15" s="1"/>
      <c r="H15" s="1"/>
      <c r="I15" s="1"/>
      <c r="J15" s="1"/>
      <c r="K15" s="1"/>
      <c r="L15" s="1"/>
      <c r="M15" s="7"/>
      <c r="N15" s="7"/>
      <c r="O15" s="7"/>
      <c r="P15" s="7"/>
      <c r="Q15" s="49"/>
      <c r="R15" s="177"/>
      <c r="S15" s="2"/>
      <c r="T15" s="2"/>
      <c r="U15" s="2"/>
      <c r="V15" s="2"/>
      <c r="W15" s="2"/>
      <c r="X15" s="2"/>
      <c r="Y15" s="2"/>
      <c r="AS15" s="7"/>
      <c r="AT15" s="7"/>
      <c r="AU15" s="7"/>
      <c r="AV15" s="7"/>
      <c r="AW15" s="2"/>
      <c r="AX15" s="2"/>
      <c r="AY15" s="2"/>
      <c r="BA15" s="2"/>
      <c r="BF15" s="99"/>
    </row>
    <row r="16" spans="1:100" outlineLevel="1">
      <c r="A16" t="s">
        <v>2143</v>
      </c>
      <c r="B16" t="s">
        <v>539</v>
      </c>
      <c r="C16" s="1">
        <f t="shared" ref="C16:C25" si="23">SUM(Z16:AQ16)</f>
        <v>66465</v>
      </c>
      <c r="D16" s="1">
        <v>0</v>
      </c>
      <c r="E16" s="1"/>
      <c r="F16" s="1"/>
      <c r="G16" s="1"/>
      <c r="H16" s="1"/>
      <c r="I16" s="1"/>
      <c r="J16" s="1"/>
      <c r="K16" s="1"/>
      <c r="L16" s="1"/>
      <c r="M16" s="7">
        <f>IF(Z16&gt;0,RANK(Z16,(Z16:AB16,AC16:AQ16)),0)</f>
        <v>4</v>
      </c>
      <c r="N16" s="7">
        <f>IF(AA16&gt;0,RANK(AA16,(Z16:AB16,AC16:AQ16)),0)</f>
        <v>6</v>
      </c>
      <c r="O16" s="7">
        <f>IF(AB16&gt;0,RANK(AB16,(Z16:AB16,AC16:AQ16)),0)</f>
        <v>3</v>
      </c>
      <c r="P16" s="7">
        <f>IF(AC16&gt;0,RANK(AC16,(Z16:AB16,AC16:AQ16)),0)</f>
        <v>2</v>
      </c>
      <c r="Q16" s="49">
        <f t="shared" ref="Q16:Q25" si="24">MAX(Z16:AG16)-LARGE(Z16:AG16,2)</f>
        <v>6932</v>
      </c>
      <c r="R16" s="177">
        <f t="shared" ref="R16:R25" si="25">Q16/C16</f>
        <v>0.10429549386895358</v>
      </c>
      <c r="S16" s="2"/>
      <c r="T16" s="2">
        <f t="shared" ref="T16:T25" si="26">IF($C16=0,"-",Z16/$C16)</f>
        <v>9.1205897840968927E-2</v>
      </c>
      <c r="U16" s="2">
        <f t="shared" ref="U16:U25" si="27">IF($C16=0,"-",AA16/$C16)</f>
        <v>7.5829383886255926E-3</v>
      </c>
      <c r="V16" s="2">
        <f t="shared" ref="V16:V25" si="28">IF($C16=0,"-",AB16/$C16)</f>
        <v>9.4530956142330549E-2</v>
      </c>
      <c r="W16" s="2">
        <f t="shared" ref="W16:W25" si="29">IF($C16=0,"-",AC16/$C16)</f>
        <v>0.33206951026856241</v>
      </c>
      <c r="X16" s="2">
        <f t="shared" ref="X16:X25" si="30">IF($C16=0,"-",AD16/$C16)</f>
        <v>0.436365004137516</v>
      </c>
      <c r="Y16" s="2">
        <f t="shared" ref="Y16:Y25" si="31">IF(C16=0,"-",(1-T16-U16-V16-W16))</f>
        <v>0.47461069735951261</v>
      </c>
      <c r="Z16" s="1">
        <f>SUMIF(County!$AT$71:$AT$85,$BC16,County!R$71:R$85)+SUMIF($BC$622:$BC$643,$BC16,Z$622:Z$643)</f>
        <v>6062</v>
      </c>
      <c r="AA16" s="1">
        <f>SUMIF(County!$AT$71:$AT$85,$BC16,County!S$71:S$85)+SUMIF($BC$622:$BC$643,$BC16,AA$622:AA$643)</f>
        <v>504</v>
      </c>
      <c r="AB16" s="1">
        <f>SUMIF(County!$AT$71:$AT$85,$BC16,County!T$71:T$85)+SUMIF($BC$622:$BC$643,$BC16,AB$622:AB$643)</f>
        <v>6283</v>
      </c>
      <c r="AC16" s="1">
        <f>SUMIF(County!$AT$71:$AT$85,$BC16,County!U$71:U$85)+SUMIF($BC$622:$BC$643,$BC16,AC$622:AC$643)</f>
        <v>22071</v>
      </c>
      <c r="AD16" s="1">
        <f>SUMIF(County!$AT$71:$AT$85,$BC16,County!V$71:V$85)+SUMIF($BC$622:$BC$643,$BC16,AD$622:AD$643)</f>
        <v>29003</v>
      </c>
      <c r="AE16" s="1">
        <f>SUMIF(County!$AT$71:$AT$85,$BC16,County!W$71:W$85)+SUMIF($BC$622:$BC$643,$BC16,AE$622:AE$643)</f>
        <v>1688</v>
      </c>
      <c r="AF16" s="1">
        <f>SUMIF(County!$AT$71:$AT$85,$BC16,County!X$71:X$85)+SUMIF($BC$622:$BC$643,$BC16,AF$622:AF$643)</f>
        <v>132</v>
      </c>
      <c r="AG16" s="1">
        <f>SUMIF(County!$AT$71:$AT$85,$BC16,County!Y$71:Y$85)+SUMIF($BC$622:$BC$643,$BC16,AG$622:AG$643)</f>
        <v>112</v>
      </c>
      <c r="AH16" s="1">
        <f>SUMIF(County!$AT$71:$AT$85,$BC16,County!Z$71:Z$85)+SUMIF($BC$622:$BC$643,$BC16,AH$622:AH$643)</f>
        <v>215</v>
      </c>
      <c r="AK16">
        <f>SUM(BM16:CR16)</f>
        <v>45</v>
      </c>
      <c r="AL16" s="1">
        <f>SUMIF(County!$AT$71:$AT$85,$BC16,County!AD$71:AD$85)+SUMIF($BC$622:$BC$643,$BC16,AL$622:AL$643)</f>
        <v>169</v>
      </c>
      <c r="AN16" s="1">
        <f>SUMIF(County!$AT$71:$AT$85,$BC16,County!AF$71:AF$85)+SUMIF($BC$622:$BC$643,$BC16,AN$622:AN$643)</f>
        <v>73</v>
      </c>
      <c r="AO16" s="1">
        <f>SUMIF(County!$AT$71:$AT$85,$BC16,County!AG$71:AG$85)+SUMIF($BC$622:$BC$643,$BC16,AO$622:AO$643)</f>
        <v>69</v>
      </c>
      <c r="AP16" s="1">
        <f>SUMIF(County!$AT$71:$AT$85,$BC16,County!AH$71:AH$85)+SUMIF($BC$622:$BC$643,$BC16,AP$622:AP$643)</f>
        <v>39</v>
      </c>
      <c r="AS16" s="7">
        <f>IF(AD16&gt;0,RANK(AD16,(Z16:AB16,AC16:AQ16)),0)</f>
        <v>1</v>
      </c>
      <c r="AT16" s="7">
        <f>IF(AE16&gt;0,RANK(AE16,(Z16:AB16,AC16:AQ16)),0)</f>
        <v>5</v>
      </c>
      <c r="AU16" s="7">
        <f>IF(AF16&gt;0,RANK(AF16,(Z16:AB16,AC16:AQ16)),0)</f>
        <v>9</v>
      </c>
      <c r="AV16" s="7">
        <f>IF(AG16&gt;0,RANK(AG16,(Z16:AB16,AG16:AQ16)),0)</f>
        <v>6</v>
      </c>
      <c r="AW16" s="2">
        <f t="shared" ref="AW16:AW25" si="32">IF($C16=0,"-",AE16/$C16)</f>
        <v>2.5396825396825397E-2</v>
      </c>
      <c r="AX16" s="2">
        <f t="shared" ref="AX16:AX25" si="33">IF($C16=0,"-",AF16/$C16)</f>
        <v>1.9860076732114646E-3</v>
      </c>
      <c r="AY16" s="2">
        <f t="shared" ref="AY16:AY25" si="34">IF($C16=0,"-",AG16/$C16)</f>
        <v>1.6850974196945762E-3</v>
      </c>
      <c r="BA16" s="2" t="str">
        <f t="shared" ref="BA16:BA25" si="35">A16</f>
        <v>District 1</v>
      </c>
      <c r="BB16" t="str">
        <f t="shared" ref="BB16:BB25" si="36">B16</f>
        <v>AZ</v>
      </c>
      <c r="BC16">
        <v>1</v>
      </c>
      <c r="BE16" s="97">
        <v>4</v>
      </c>
      <c r="BF16" s="99">
        <v>901</v>
      </c>
      <c r="BG16" s="106">
        <f t="shared" ref="BG16:BG25" si="37">BE16*1000+BF16</f>
        <v>4901</v>
      </c>
      <c r="BH16" t="s">
        <v>2605</v>
      </c>
      <c r="BI16" t="s">
        <v>3184</v>
      </c>
      <c r="BN16" s="1">
        <f>SUMIF(County!$AT$71:$AT$85,$BC16,County!BF$71:BF$85)+SUMIF($BC$622:$BC$643,$BC16,BN$622:BN$643)</f>
        <v>45</v>
      </c>
    </row>
    <row r="17" spans="1:66" outlineLevel="1">
      <c r="A17" t="s">
        <v>1563</v>
      </c>
      <c r="B17" t="s">
        <v>539</v>
      </c>
      <c r="C17" s="1">
        <f t="shared" si="23"/>
        <v>79450</v>
      </c>
      <c r="D17" s="1">
        <v>0</v>
      </c>
      <c r="E17" s="1"/>
      <c r="F17" s="1"/>
      <c r="G17" s="1"/>
      <c r="H17" s="1"/>
      <c r="I17" s="1"/>
      <c r="J17" s="1"/>
      <c r="K17" s="1"/>
      <c r="L17" s="1"/>
      <c r="M17" s="7">
        <f>IF(Z17&gt;0,RANK(Z17,(Z17:AB17,AC17:AQ17)),0)</f>
        <v>3</v>
      </c>
      <c r="N17" s="7">
        <f>IF(AA17&gt;0,RANK(AA17,(Z17:AB17,AC17:AQ17)),0)</f>
        <v>6</v>
      </c>
      <c r="O17" s="7">
        <f>IF(AB17&gt;0,RANK(AB17,(Z17:AB17,AC17:AQ17)),0)</f>
        <v>4</v>
      </c>
      <c r="P17" s="7">
        <f>IF(AC17&gt;0,RANK(AC17,(Z17:AB17,AC17:AQ17)),0)</f>
        <v>2</v>
      </c>
      <c r="Q17" s="49">
        <f t="shared" si="24"/>
        <v>12105</v>
      </c>
      <c r="R17" s="177">
        <f t="shared" si="25"/>
        <v>0.15235997482693517</v>
      </c>
      <c r="S17" s="2"/>
      <c r="T17" s="2">
        <f t="shared" si="26"/>
        <v>0.11510383889238515</v>
      </c>
      <c r="U17" s="2">
        <f t="shared" si="27"/>
        <v>6.8974197608558845E-3</v>
      </c>
      <c r="V17" s="2">
        <f t="shared" si="28"/>
        <v>0.1110509754562618</v>
      </c>
      <c r="W17" s="2">
        <f t="shared" si="29"/>
        <v>0.28791692888609188</v>
      </c>
      <c r="X17" s="2">
        <f t="shared" si="30"/>
        <v>0.44027690371302708</v>
      </c>
      <c r="Y17" s="2">
        <f t="shared" si="31"/>
        <v>0.47903083700440519</v>
      </c>
      <c r="Z17" s="1">
        <f>SUMIF(County!$AT$71:$AT$85,$BC17,County!R$71:R$85)+SUMIF($BC$622:$BC$643,$BC17,Z$622:Z$643)</f>
        <v>9145</v>
      </c>
      <c r="AA17" s="1">
        <f>SUMIF(County!$AT$71:$AT$85,$BC17,County!S$71:S$85)+SUMIF($BC$622:$BC$643,$BC17,AA$622:AA$643)</f>
        <v>548</v>
      </c>
      <c r="AB17" s="1">
        <f>SUMIF(County!$AT$71:$AT$85,$BC17,County!T$71:T$85)+SUMIF($BC$622:$BC$643,$BC17,AB$622:AB$643)</f>
        <v>8823</v>
      </c>
      <c r="AC17" s="1">
        <f>SUMIF(County!$AT$71:$AT$85,$BC17,County!U$71:U$85)+SUMIF($BC$622:$BC$643,$BC17,AC$622:AC$643)</f>
        <v>22875</v>
      </c>
      <c r="AD17" s="1">
        <f>SUMIF(County!$AT$71:$AT$85,$BC17,County!V$71:V$85)+SUMIF($BC$622:$BC$643,$BC17,AD$622:AD$643)</f>
        <v>34980</v>
      </c>
      <c r="AE17" s="1">
        <f>SUMIF(County!$AT$71:$AT$85,$BC17,County!W$71:W$85)+SUMIF($BC$622:$BC$643,$BC17,AE$622:AE$643)</f>
        <v>2035</v>
      </c>
      <c r="AF17" s="1">
        <f>SUMIF(County!$AT$71:$AT$85,$BC17,County!X$71:X$85)+SUMIF($BC$622:$BC$643,$BC17,AF$622:AF$643)</f>
        <v>203</v>
      </c>
      <c r="AG17" s="1">
        <f>SUMIF(County!$AT$71:$AT$85,$BC17,County!Y$71:Y$85)+SUMIF($BC$622:$BC$643,$BC17,AG$622:AG$643)</f>
        <v>160</v>
      </c>
      <c r="AH17" s="1">
        <f>SUMIF(County!$AT$71:$AT$85,$BC17,County!Z$71:Z$85)+SUMIF($BC$622:$BC$643,$BC17,AH$622:AH$643)</f>
        <v>276</v>
      </c>
      <c r="AK17" s="201">
        <f t="shared" ref="AK17:AK24" si="38">SUM(BM17:CR17)</f>
        <v>35</v>
      </c>
      <c r="AL17" s="1">
        <f>SUMIF(County!$AT$71:$AT$85,$BC17,County!AD$71:AD$85)+SUMIF($BC$622:$BC$643,$BC17,AL$622:AL$643)</f>
        <v>184</v>
      </c>
      <c r="AN17" s="1">
        <f>SUMIF(County!$AT$71:$AT$85,$BC17,County!AF$71:AF$85)+SUMIF($BC$622:$BC$643,$BC17,AN$622:AN$643)</f>
        <v>82</v>
      </c>
      <c r="AO17" s="1">
        <f>SUMIF(County!$AT$71:$AT$85,$BC17,County!AG$71:AG$85)+SUMIF($BC$622:$BC$643,$BC17,AO$622:AO$643)</f>
        <v>66</v>
      </c>
      <c r="AP17" s="1">
        <f>SUMIF(County!$AT$71:$AT$85,$BC17,County!AH$71:AH$85)+SUMIF($BC$622:$BC$643,$BC17,AP$622:AP$643)</f>
        <v>38</v>
      </c>
      <c r="AS17" s="7">
        <f>IF(AD17&gt;0,RANK(AD17,(Z17:AB17,AC17:AQ17)),0)</f>
        <v>1</v>
      </c>
      <c r="AT17" s="7">
        <f>IF(AE17&gt;0,RANK(AE17,(Z17:AB17,AC17:AQ17)),0)</f>
        <v>5</v>
      </c>
      <c r="AU17" s="7">
        <f>IF(AF17&gt;0,RANK(AF17,(Z17:AB17,AC17:AQ17)),0)</f>
        <v>8</v>
      </c>
      <c r="AV17" s="7">
        <f>IF(AG17&gt;0,RANK(AG17,(Z17:AB17,AG17:AQ17)),0)</f>
        <v>6</v>
      </c>
      <c r="AW17" s="2">
        <f t="shared" si="32"/>
        <v>2.5613593455003147E-2</v>
      </c>
      <c r="AX17" s="2">
        <f t="shared" si="33"/>
        <v>2.5550660792951541E-3</v>
      </c>
      <c r="AY17" s="2">
        <f t="shared" si="34"/>
        <v>2.013845185651353E-3</v>
      </c>
      <c r="BA17" s="2" t="str">
        <f t="shared" si="35"/>
        <v>District 2</v>
      </c>
      <c r="BB17" t="str">
        <f t="shared" si="36"/>
        <v>AZ</v>
      </c>
      <c r="BC17">
        <v>2</v>
      </c>
      <c r="BE17" s="97">
        <v>4</v>
      </c>
      <c r="BF17" s="99">
        <v>902</v>
      </c>
      <c r="BG17" s="106">
        <f t="shared" si="37"/>
        <v>4902</v>
      </c>
      <c r="BH17" t="s">
        <v>2605</v>
      </c>
      <c r="BI17" t="s">
        <v>3184</v>
      </c>
      <c r="BN17" s="1">
        <f>SUMIF(County!$AT$71:$AT$85,$BC17,County!BF$71:BF$85)+SUMIF($BC$622:$BC$643,$BC17,BN$622:BN$643)</f>
        <v>35</v>
      </c>
    </row>
    <row r="18" spans="1:66" outlineLevel="1">
      <c r="A18" t="s">
        <v>1564</v>
      </c>
      <c r="B18" t="s">
        <v>539</v>
      </c>
      <c r="C18" s="1">
        <f t="shared" si="23"/>
        <v>29121</v>
      </c>
      <c r="D18" s="1">
        <v>0</v>
      </c>
      <c r="E18" s="1"/>
      <c r="F18" s="1"/>
      <c r="G18" s="1"/>
      <c r="H18" s="1"/>
      <c r="I18" s="1"/>
      <c r="J18" s="1"/>
      <c r="K18" s="1"/>
      <c r="L18" s="1"/>
      <c r="M18" s="7">
        <f>IF(Z18&gt;0,RANK(Z18,(Z18:AB18,AC18:AQ18)),0)</f>
        <v>4</v>
      </c>
      <c r="N18" s="7">
        <f>IF(AA18&gt;0,RANK(AA18,(Z18:AB18,AC18:AQ18)),0)</f>
        <v>6</v>
      </c>
      <c r="O18" s="7">
        <f>IF(AB18&gt;0,RANK(AB18,(Z18:AB18,AC18:AQ18)),0)</f>
        <v>3</v>
      </c>
      <c r="P18" s="7">
        <f>IF(AC18&gt;0,RANK(AC18,(Z18:AB18,AC18:AQ18)),0)</f>
        <v>2</v>
      </c>
      <c r="Q18" s="49">
        <f t="shared" si="24"/>
        <v>4951</v>
      </c>
      <c r="R18" s="177">
        <f t="shared" si="25"/>
        <v>0.17001476597644311</v>
      </c>
      <c r="S18" s="2"/>
      <c r="T18" s="2">
        <f t="shared" si="26"/>
        <v>7.4344974417087331E-2</v>
      </c>
      <c r="U18" s="2">
        <f t="shared" si="27"/>
        <v>9.9241097489784005E-3</v>
      </c>
      <c r="V18" s="2">
        <f t="shared" si="28"/>
        <v>0.10731087531334775</v>
      </c>
      <c r="W18" s="2">
        <f t="shared" si="29"/>
        <v>0.29968064283506746</v>
      </c>
      <c r="X18" s="2">
        <f t="shared" si="30"/>
        <v>0.46969540881151062</v>
      </c>
      <c r="Y18" s="2">
        <f t="shared" si="31"/>
        <v>0.50873939768551912</v>
      </c>
      <c r="Z18" s="1">
        <f>SUMIF(County!$AT$71:$AT$85,$BC18,County!R$71:R$85)+SUMIF($BC$622:$BC$643,$BC18,Z$622:Z$643)</f>
        <v>2165</v>
      </c>
      <c r="AA18" s="1">
        <f>SUMIF(County!$AT$71:$AT$85,$BC18,County!S$71:S$85)+SUMIF($BC$622:$BC$643,$BC18,AA$622:AA$643)</f>
        <v>289</v>
      </c>
      <c r="AB18" s="1">
        <f>SUMIF(County!$AT$71:$AT$85,$BC18,County!T$71:T$85)+SUMIF($BC$622:$BC$643,$BC18,AB$622:AB$643)</f>
        <v>3125</v>
      </c>
      <c r="AC18" s="1">
        <f>SUMIF(County!$AT$71:$AT$85,$BC18,County!U$71:U$85)+SUMIF($BC$622:$BC$643,$BC18,AC$622:AC$643)</f>
        <v>8727</v>
      </c>
      <c r="AD18" s="1">
        <f>SUMIF(County!$AT$71:$AT$85,$BC18,County!V$71:V$85)+SUMIF($BC$622:$BC$643,$BC18,AD$622:AD$643)</f>
        <v>13678</v>
      </c>
      <c r="AE18" s="1">
        <f>SUMIF(County!$AT$71:$AT$85,$BC18,County!W$71:W$85)+SUMIF($BC$622:$BC$643,$BC18,AE$622:AE$643)</f>
        <v>779</v>
      </c>
      <c r="AF18" s="1">
        <f>SUMIF(County!$AT$71:$AT$85,$BC18,County!X$71:X$85)+SUMIF($BC$622:$BC$643,$BC18,AF$622:AF$643)</f>
        <v>43</v>
      </c>
      <c r="AG18" s="1">
        <f>SUMIF(County!$AT$71:$AT$85,$BC18,County!Y$71:Y$85)+SUMIF($BC$622:$BC$643,$BC18,AG$622:AG$643)</f>
        <v>38</v>
      </c>
      <c r="AH18" s="1">
        <f>SUMIF(County!$AT$71:$AT$85,$BC18,County!Z$71:Z$85)+SUMIF($BC$622:$BC$643,$BC18,AH$622:AH$643)</f>
        <v>112</v>
      </c>
      <c r="AK18" s="201">
        <f t="shared" si="38"/>
        <v>13</v>
      </c>
      <c r="AL18" s="1">
        <f>SUMIF(County!$AT$71:$AT$85,$BC18,County!AD$71:AD$85)+SUMIF($BC$622:$BC$643,$BC18,AL$622:AL$643)</f>
        <v>72</v>
      </c>
      <c r="AN18" s="1">
        <f>SUMIF(County!$AT$71:$AT$85,$BC18,County!AF$71:AF$85)+SUMIF($BC$622:$BC$643,$BC18,AN$622:AN$643)</f>
        <v>31</v>
      </c>
      <c r="AO18" s="1">
        <f>SUMIF(County!$AT$71:$AT$85,$BC18,County!AG$71:AG$85)+SUMIF($BC$622:$BC$643,$BC18,AO$622:AO$643)</f>
        <v>36</v>
      </c>
      <c r="AP18" s="1">
        <f>SUMIF(County!$AT$71:$AT$85,$BC18,County!AH$71:AH$85)+SUMIF($BC$622:$BC$643,$BC18,AP$622:AP$643)</f>
        <v>13</v>
      </c>
      <c r="AS18" s="7">
        <f>IF(AD18&gt;0,RANK(AD18,(Z18:AB18,AC18:AQ18)),0)</f>
        <v>1</v>
      </c>
      <c r="AT18" s="7">
        <f>IF(AE18&gt;0,RANK(AE18,(Z18:AB18,AC18:AQ18)),0)</f>
        <v>5</v>
      </c>
      <c r="AU18" s="7">
        <f>IF(AF18&gt;0,RANK(AF18,(Z18:AB18,AC18:AQ18)),0)</f>
        <v>9</v>
      </c>
      <c r="AV18" s="7">
        <f>IF(AG18&gt;0,RANK(AG18,(Z18:AB18,AG18:AQ18)),0)</f>
        <v>6</v>
      </c>
      <c r="AW18" s="2">
        <f t="shared" si="32"/>
        <v>2.675045499811133E-2</v>
      </c>
      <c r="AX18" s="2">
        <f t="shared" si="33"/>
        <v>1.4765976443116651E-3</v>
      </c>
      <c r="AY18" s="2">
        <f t="shared" si="34"/>
        <v>1.3049002438103086E-3</v>
      </c>
      <c r="BA18" s="2" t="str">
        <f t="shared" si="35"/>
        <v>District 3</v>
      </c>
      <c r="BB18" t="str">
        <f t="shared" si="36"/>
        <v>AZ</v>
      </c>
      <c r="BC18">
        <v>3</v>
      </c>
      <c r="BE18" s="97">
        <v>4</v>
      </c>
      <c r="BF18" s="99">
        <v>903</v>
      </c>
      <c r="BG18" s="106">
        <f t="shared" si="37"/>
        <v>4903</v>
      </c>
      <c r="BH18" t="s">
        <v>2605</v>
      </c>
      <c r="BI18" t="s">
        <v>3184</v>
      </c>
      <c r="BN18" s="1">
        <f>SUMIF(County!$AT$71:$AT$85,$BC18,County!BF$71:BF$85)+SUMIF($BC$622:$BC$643,$BC18,BN$622:BN$643)</f>
        <v>13</v>
      </c>
    </row>
    <row r="19" spans="1:66" outlineLevel="1">
      <c r="A19" t="s">
        <v>1825</v>
      </c>
      <c r="B19" t="s">
        <v>539</v>
      </c>
      <c r="C19" s="1">
        <f t="shared" si="23"/>
        <v>96280</v>
      </c>
      <c r="D19" s="1">
        <v>0</v>
      </c>
      <c r="E19" s="1"/>
      <c r="F19" s="1"/>
      <c r="G19" s="1"/>
      <c r="H19" s="1"/>
      <c r="I19" s="1"/>
      <c r="J19" s="1"/>
      <c r="K19" s="1"/>
      <c r="L19" s="1"/>
      <c r="M19" s="7">
        <f>IF(Z19&gt;0,RANK(Z19,(Z19:AB19,AC19:AQ19)),0)</f>
        <v>4</v>
      </c>
      <c r="N19" s="7">
        <f>IF(AA19&gt;0,RANK(AA19,(Z19:AB19,AC19:AQ19)),0)</f>
        <v>6</v>
      </c>
      <c r="O19" s="7">
        <f>IF(AB19&gt;0,RANK(AB19,(Z19:AB19,AC19:AQ19)),0)</f>
        <v>3</v>
      </c>
      <c r="P19" s="7">
        <f>IF(AC19&gt;0,RANK(AC19,(Z19:AB19,AC19:AQ19)),0)</f>
        <v>2</v>
      </c>
      <c r="Q19" s="49">
        <f t="shared" si="24"/>
        <v>25942</v>
      </c>
      <c r="R19" s="177">
        <f t="shared" si="25"/>
        <v>0.26944329040299125</v>
      </c>
      <c r="S19" s="2"/>
      <c r="T19" s="2">
        <f t="shared" si="26"/>
        <v>7.2060656418778568E-2</v>
      </c>
      <c r="U19" s="2">
        <f t="shared" si="27"/>
        <v>5.3489821354383051E-3</v>
      </c>
      <c r="V19" s="2">
        <f t="shared" si="28"/>
        <v>7.6630660573327791E-2</v>
      </c>
      <c r="W19" s="2">
        <f t="shared" si="29"/>
        <v>0.27217490652264231</v>
      </c>
      <c r="X19" s="2">
        <f t="shared" si="30"/>
        <v>0.54161819692563362</v>
      </c>
      <c r="Y19" s="2">
        <f t="shared" si="31"/>
        <v>0.573784794349813</v>
      </c>
      <c r="Z19" s="1">
        <f>SUMIF(County!$AT$71:$AT$85,$BC19,County!R$71:R$85)+SUMIF($BC$622:$BC$643,$BC19,Z$622:Z$643)</f>
        <v>6938</v>
      </c>
      <c r="AA19" s="1">
        <f>SUMIF(County!$AT$71:$AT$85,$BC19,County!S$71:S$85)+SUMIF($BC$622:$BC$643,$BC19,AA$622:AA$643)</f>
        <v>515</v>
      </c>
      <c r="AB19" s="1">
        <f>SUMIF(County!$AT$71:$AT$85,$BC19,County!T$71:T$85)+SUMIF($BC$622:$BC$643,$BC19,AB$622:AB$643)</f>
        <v>7378</v>
      </c>
      <c r="AC19" s="1">
        <f>SUMIF(County!$AT$71:$AT$85,$BC19,County!U$71:U$85)+SUMIF($BC$622:$BC$643,$BC19,AC$622:AC$643)</f>
        <v>26205</v>
      </c>
      <c r="AD19" s="1">
        <f>SUMIF(County!$AT$71:$AT$85,$BC19,County!V$71:V$85)+SUMIF($BC$622:$BC$643,$BC19,AD$622:AD$643)</f>
        <v>52147</v>
      </c>
      <c r="AE19" s="1">
        <f>SUMIF(County!$AT$71:$AT$85,$BC19,County!W$71:W$85)+SUMIF($BC$622:$BC$643,$BC19,AE$622:AE$643)</f>
        <v>2144</v>
      </c>
      <c r="AF19" s="1">
        <f>SUMIF(County!$AT$71:$AT$85,$BC19,County!X$71:X$85)+SUMIF($BC$622:$BC$643,$BC19,AF$622:AF$643)</f>
        <v>142</v>
      </c>
      <c r="AG19" s="1">
        <f>SUMIF(County!$AT$71:$AT$85,$BC19,County!Y$71:Y$85)+SUMIF($BC$622:$BC$643,$BC19,AG$622:AG$643)</f>
        <v>115</v>
      </c>
      <c r="AH19" s="1">
        <f>SUMIF(County!$AT$71:$AT$85,$BC19,County!Z$71:Z$85)+SUMIF($BC$622:$BC$643,$BC19,AH$622:AH$643)</f>
        <v>286</v>
      </c>
      <c r="AK19" s="201">
        <f t="shared" si="38"/>
        <v>28</v>
      </c>
      <c r="AL19" s="1">
        <f>SUMIF(County!$AT$71:$AT$85,$BC19,County!AD$71:AD$85)+SUMIF($BC$622:$BC$643,$BC19,AL$622:AL$643)</f>
        <v>227</v>
      </c>
      <c r="AN19" s="1">
        <f>SUMIF(County!$AT$71:$AT$85,$BC19,County!AF$71:AF$85)+SUMIF($BC$622:$BC$643,$BC19,AN$622:AN$643)</f>
        <v>63</v>
      </c>
      <c r="AO19" s="1">
        <f>SUMIF(County!$AT$71:$AT$85,$BC19,County!AG$71:AG$85)+SUMIF($BC$622:$BC$643,$BC19,AO$622:AO$643)</f>
        <v>62</v>
      </c>
      <c r="AP19" s="1">
        <f>SUMIF(County!$AT$71:$AT$85,$BC19,County!AH$71:AH$85)+SUMIF($BC$622:$BC$643,$BC19,AP$622:AP$643)</f>
        <v>30</v>
      </c>
      <c r="AS19" s="7">
        <f>IF(AD19&gt;0,RANK(AD19,(Z19:AB19,AC19:AQ19)),0)</f>
        <v>1</v>
      </c>
      <c r="AT19" s="7">
        <f>IF(AE19&gt;0,RANK(AE19,(Z19:AB19,AC19:AQ19)),0)</f>
        <v>5</v>
      </c>
      <c r="AU19" s="7">
        <f>IF(AF19&gt;0,RANK(AF19,(Z19:AB19,AC19:AQ19)),0)</f>
        <v>9</v>
      </c>
      <c r="AV19" s="7">
        <f>IF(AG19&gt;0,RANK(AG19,(Z19:AB19,AG19:AQ19)),0)</f>
        <v>6</v>
      </c>
      <c r="AW19" s="2">
        <f t="shared" si="32"/>
        <v>2.226838388034898E-2</v>
      </c>
      <c r="AX19" s="2">
        <f t="shared" si="33"/>
        <v>1.4748649771499792E-3</v>
      </c>
      <c r="AY19" s="2">
        <f t="shared" si="34"/>
        <v>1.1944329040299128E-3</v>
      </c>
      <c r="BA19" s="2" t="str">
        <f t="shared" si="35"/>
        <v>District 4</v>
      </c>
      <c r="BB19" t="str">
        <f t="shared" si="36"/>
        <v>AZ</v>
      </c>
      <c r="BC19">
        <v>4</v>
      </c>
      <c r="BE19" s="97">
        <v>4</v>
      </c>
      <c r="BF19" s="99">
        <v>904</v>
      </c>
      <c r="BG19" s="106">
        <f t="shared" si="37"/>
        <v>4904</v>
      </c>
      <c r="BH19" t="s">
        <v>2605</v>
      </c>
      <c r="BI19" t="s">
        <v>3184</v>
      </c>
      <c r="BN19" s="1">
        <f>SUMIF(County!$AT$71:$AT$85,$BC19,County!BF$71:BF$85)+SUMIF($BC$622:$BC$643,$BC19,BN$622:BN$643)</f>
        <v>28</v>
      </c>
    </row>
    <row r="20" spans="1:66" outlineLevel="1">
      <c r="A20" t="s">
        <v>1780</v>
      </c>
      <c r="B20" t="s">
        <v>539</v>
      </c>
      <c r="C20" s="1">
        <f>SUM(Z20:AQ20)</f>
        <v>94057</v>
      </c>
      <c r="D20" s="1">
        <v>0</v>
      </c>
      <c r="E20" s="1"/>
      <c r="F20" s="1"/>
      <c r="G20" s="1"/>
      <c r="H20" s="1"/>
      <c r="I20" s="1"/>
      <c r="J20" s="1"/>
      <c r="K20" s="1"/>
      <c r="L20" s="1"/>
      <c r="M20" s="7">
        <f>IF(Z20&gt;0,RANK(Z20,(Z20:AB20,AC20:AQ20)),0)</f>
        <v>4</v>
      </c>
      <c r="N20" s="7">
        <f>IF(AA20&gt;0,RANK(AA20,(Z20:AB20,AC20:AQ20)),0)</f>
        <v>6</v>
      </c>
      <c r="O20" s="7">
        <f>IF(AB20&gt;0,RANK(AB20,(Z20:AB20,AC20:AQ20)),0)</f>
        <v>3</v>
      </c>
      <c r="P20" s="7">
        <f>IF(AC20&gt;0,RANK(AC20,(Z20:AB20,AC20:AQ20)),0)</f>
        <v>2</v>
      </c>
      <c r="Q20" s="49">
        <f t="shared" si="24"/>
        <v>8385</v>
      </c>
      <c r="R20" s="177">
        <f t="shared" si="25"/>
        <v>8.9148069787469295E-2</v>
      </c>
      <c r="S20" s="2"/>
      <c r="T20" s="2">
        <f t="shared" si="26"/>
        <v>9.9397174054031062E-2</v>
      </c>
      <c r="U20" s="2">
        <f t="shared" si="27"/>
        <v>5.7624631872162622E-3</v>
      </c>
      <c r="V20" s="2">
        <f t="shared" si="28"/>
        <v>0.12403117258683564</v>
      </c>
      <c r="W20" s="2">
        <f t="shared" si="29"/>
        <v>0.32271920218590855</v>
      </c>
      <c r="X20" s="2">
        <f t="shared" si="30"/>
        <v>0.41186727197337786</v>
      </c>
      <c r="Y20" s="2">
        <f t="shared" si="31"/>
        <v>0.44808998798600852</v>
      </c>
      <c r="Z20" s="1">
        <f>SUMIF(County!$AT$71:$AT$85,$BC20,County!R$71:R$85)+SUMIF($BC$622:$BC$643,$BC20,Z$622:Z$643)</f>
        <v>9349</v>
      </c>
      <c r="AA20" s="1">
        <f>SUMIF(County!$AT$71:$AT$85,$BC20,County!S$71:S$85)+SUMIF($BC$622:$BC$643,$BC20,AA$622:AA$643)</f>
        <v>542</v>
      </c>
      <c r="AB20" s="1">
        <f>SUMIF(County!$AT$71:$AT$85,$BC20,County!T$71:T$85)+SUMIF($BC$622:$BC$643,$BC20,AB$622:AB$643)</f>
        <v>11666</v>
      </c>
      <c r="AC20" s="1">
        <f>SUMIF(County!$AT$71:$AT$85,$BC20,County!U$71:U$85)+SUMIF($BC$622:$BC$643,$BC20,AC$622:AC$643)</f>
        <v>30354</v>
      </c>
      <c r="AD20" s="1">
        <f>SUMIF(County!$AT$71:$AT$85,$BC20,County!V$71:V$85)+SUMIF($BC$622:$BC$643,$BC20,AD$622:AD$643)</f>
        <v>38739</v>
      </c>
      <c r="AE20" s="1">
        <f>SUMIF(County!$AT$71:$AT$85,$BC20,County!W$71:W$85)+SUMIF($BC$622:$BC$643,$BC20,AE$622:AE$643)</f>
        <v>2375</v>
      </c>
      <c r="AF20" s="1">
        <f>SUMIF(County!$AT$71:$AT$85,$BC20,County!X$71:X$85)+SUMIF($BC$622:$BC$643,$BC20,AF$622:AF$643)</f>
        <v>177</v>
      </c>
      <c r="AG20" s="1">
        <f>SUMIF(County!$AT$71:$AT$85,$BC20,County!Y$71:Y$85)+SUMIF($BC$622:$BC$643,$BC20,AG$622:AG$643)</f>
        <v>107</v>
      </c>
      <c r="AH20" s="1">
        <f>SUMIF(County!$AT$71:$AT$85,$BC20,County!Z$71:Z$85)+SUMIF($BC$622:$BC$643,$BC20,AH$622:AH$643)</f>
        <v>387</v>
      </c>
      <c r="AK20" s="201">
        <f t="shared" si="38"/>
        <v>22</v>
      </c>
      <c r="AL20" s="1">
        <f>SUMIF(County!$AT$71:$AT$85,$BC20,County!AD$71:AD$85)+SUMIF($BC$622:$BC$643,$BC20,AL$622:AL$643)</f>
        <v>165</v>
      </c>
      <c r="AN20" s="1">
        <f>SUMIF(County!$AT$71:$AT$85,$BC20,County!AF$71:AF$85)+SUMIF($BC$622:$BC$643,$BC20,AN$622:AN$643)</f>
        <v>83</v>
      </c>
      <c r="AO20" s="1">
        <f>SUMIF(County!$AT$71:$AT$85,$BC20,County!AG$71:AG$85)+SUMIF($BC$622:$BC$643,$BC20,AO$622:AO$643)</f>
        <v>42</v>
      </c>
      <c r="AP20" s="1">
        <f>SUMIF(County!$AT$71:$AT$85,$BC20,County!AH$71:AH$85)+SUMIF($BC$622:$BC$643,$BC20,AP$622:AP$643)</f>
        <v>49</v>
      </c>
      <c r="AS20" s="7">
        <f>IF(AD20&gt;0,RANK(AD20,(Z20:AB20,AC20:AQ20)),0)</f>
        <v>1</v>
      </c>
      <c r="AT20" s="7">
        <f>IF(AE20&gt;0,RANK(AE20,(Z20:AB20,AC20:AQ20)),0)</f>
        <v>5</v>
      </c>
      <c r="AU20" s="7">
        <f>IF(AF20&gt;0,RANK(AF20,(Z20:AB20,AC20:AQ20)),0)</f>
        <v>8</v>
      </c>
      <c r="AV20" s="7">
        <f>IF(AG20&gt;0,RANK(AG20,(Z20:AB20,AG20:AQ20)),0)</f>
        <v>6</v>
      </c>
      <c r="AW20" s="2">
        <f t="shared" si="32"/>
        <v>2.5250645884942111E-2</v>
      </c>
      <c r="AX20" s="2">
        <f t="shared" si="33"/>
        <v>1.8818376091093698E-3</v>
      </c>
      <c r="AY20" s="2">
        <f t="shared" si="34"/>
        <v>1.1376080461847602E-3</v>
      </c>
      <c r="BA20" s="2" t="str">
        <f t="shared" si="35"/>
        <v>District 5</v>
      </c>
      <c r="BB20" t="str">
        <f t="shared" si="36"/>
        <v>AZ</v>
      </c>
      <c r="BC20">
        <v>5</v>
      </c>
      <c r="BE20" s="97">
        <v>4</v>
      </c>
      <c r="BF20" s="99">
        <v>905</v>
      </c>
      <c r="BG20" s="106">
        <f t="shared" si="37"/>
        <v>4905</v>
      </c>
      <c r="BH20" t="s">
        <v>2605</v>
      </c>
      <c r="BI20" t="s">
        <v>3184</v>
      </c>
      <c r="BN20" s="1">
        <f>SUMIF(County!$AT$71:$AT$85,$BC20,County!BF$71:BF$85)+SUMIF($BC$622:$BC$643,$BC20,BN$622:BN$643)</f>
        <v>22</v>
      </c>
    </row>
    <row r="21" spans="1:66" outlineLevel="1">
      <c r="A21" t="s">
        <v>1759</v>
      </c>
      <c r="B21" t="s">
        <v>539</v>
      </c>
      <c r="C21" s="1">
        <f>SUM(Z21:AQ21)</f>
        <v>94181</v>
      </c>
      <c r="D21" s="1">
        <v>0</v>
      </c>
      <c r="E21" s="1"/>
      <c r="F21" s="1"/>
      <c r="G21" s="1"/>
      <c r="H21" s="1"/>
      <c r="I21" s="1"/>
      <c r="J21" s="1"/>
      <c r="K21" s="1"/>
      <c r="L21" s="1"/>
      <c r="M21" s="7">
        <f>IF(Z21&gt;0,RANK(Z21,(Z21:AB21,AC21:AQ21)),0)</f>
        <v>3</v>
      </c>
      <c r="N21" s="7">
        <f>IF(AA21&gt;0,RANK(AA21,(Z21:AB21,AC21:AQ21)),0)</f>
        <v>6</v>
      </c>
      <c r="O21" s="7">
        <f>IF(AB21&gt;0,RANK(AB21,(Z21:AB21,AC21:AQ21)),0)</f>
        <v>4</v>
      </c>
      <c r="P21" s="7">
        <f>IF(AC21&gt;0,RANK(AC21,(Z21:AB21,AC21:AQ21)),0)</f>
        <v>2</v>
      </c>
      <c r="Q21" s="49">
        <f t="shared" si="24"/>
        <v>23974</v>
      </c>
      <c r="R21" s="177">
        <f t="shared" si="25"/>
        <v>0.25455240441277965</v>
      </c>
      <c r="S21" s="2"/>
      <c r="T21" s="2">
        <f t="shared" si="26"/>
        <v>0.14101570380437667</v>
      </c>
      <c r="U21" s="2">
        <f t="shared" si="27"/>
        <v>6.0946475403743858E-3</v>
      </c>
      <c r="V21" s="2">
        <f t="shared" si="28"/>
        <v>0.13704462683556132</v>
      </c>
      <c r="W21" s="2">
        <f t="shared" si="29"/>
        <v>0.21645554835901085</v>
      </c>
      <c r="X21" s="2">
        <f t="shared" si="30"/>
        <v>0.47100795277179047</v>
      </c>
      <c r="Y21" s="2">
        <f t="shared" si="31"/>
        <v>0.49938947346067686</v>
      </c>
      <c r="Z21" s="1">
        <f>SUMIF(County!$AT$71:$AT$85,$BC21,County!R$71:R$85)+SUMIF($BC$622:$BC$643,$BC21,Z$622:Z$643)</f>
        <v>13281</v>
      </c>
      <c r="AA21" s="1">
        <f>SUMIF(County!$AT$71:$AT$85,$BC21,County!S$71:S$85)+SUMIF($BC$622:$BC$643,$BC21,AA$622:AA$643)</f>
        <v>574</v>
      </c>
      <c r="AB21" s="1">
        <f>SUMIF(County!$AT$71:$AT$85,$BC21,County!T$71:T$85)+SUMIF($BC$622:$BC$643,$BC21,AB$622:AB$643)</f>
        <v>12907</v>
      </c>
      <c r="AC21" s="1">
        <f>SUMIF(County!$AT$71:$AT$85,$BC21,County!U$71:U$85)+SUMIF($BC$622:$BC$643,$BC21,AC$622:AC$643)</f>
        <v>20386</v>
      </c>
      <c r="AD21" s="1">
        <f>SUMIF(County!$AT$71:$AT$85,$BC21,County!V$71:V$85)+SUMIF($BC$622:$BC$643,$BC21,AD$622:AD$643)</f>
        <v>44360</v>
      </c>
      <c r="AE21" s="1">
        <f>SUMIF(County!$AT$71:$AT$85,$BC21,County!W$71:W$85)+SUMIF($BC$622:$BC$643,$BC21,AE$622:AE$643)</f>
        <v>1694</v>
      </c>
      <c r="AF21" s="1">
        <f>SUMIF(County!$AT$71:$AT$85,$BC21,County!X$71:X$85)+SUMIF($BC$622:$BC$643,$BC21,AF$622:AF$643)</f>
        <v>197</v>
      </c>
      <c r="AG21" s="1">
        <f>SUMIF(County!$AT$71:$AT$85,$BC21,County!Y$71:Y$85)+SUMIF($BC$622:$BC$643,$BC21,AG$622:AG$643)</f>
        <v>141</v>
      </c>
      <c r="AH21" s="1">
        <f>SUMIF(County!$AT$71:$AT$85,$BC21,County!Z$71:Z$85)+SUMIF($BC$622:$BC$643,$BC21,AH$622:AH$643)</f>
        <v>305</v>
      </c>
      <c r="AK21" s="201">
        <f t="shared" si="38"/>
        <v>32</v>
      </c>
      <c r="AL21" s="1">
        <f>SUMIF(County!$AT$71:$AT$85,$BC21,County!AD$71:AD$85)+SUMIF($BC$622:$BC$643,$BC21,AL$622:AL$643)</f>
        <v>126</v>
      </c>
      <c r="AN21" s="1">
        <f>SUMIF(County!$AT$71:$AT$85,$BC21,County!AF$71:AF$85)+SUMIF($BC$622:$BC$643,$BC21,AN$622:AN$643)</f>
        <v>61</v>
      </c>
      <c r="AO21" s="1">
        <f>SUMIF(County!$AT$71:$AT$85,$BC21,County!AG$71:AG$85)+SUMIF($BC$622:$BC$643,$BC21,AO$622:AO$643)</f>
        <v>75</v>
      </c>
      <c r="AP21" s="1">
        <f>SUMIF(County!$AT$71:$AT$85,$BC21,County!AH$71:AH$85)+SUMIF($BC$622:$BC$643,$BC21,AP$622:AP$643)</f>
        <v>42</v>
      </c>
      <c r="AS21" s="7">
        <f>IF(AD21&gt;0,RANK(AD21,(Z21:AB21,AC21:AQ21)),0)</f>
        <v>1</v>
      </c>
      <c r="AT21" s="7">
        <f>IF(AE21&gt;0,RANK(AE21,(Z21:AB21,AC21:AQ21)),0)</f>
        <v>5</v>
      </c>
      <c r="AU21" s="7">
        <f>IF(AF21&gt;0,RANK(AF21,(Z21:AB21,AC21:AQ21)),0)</f>
        <v>8</v>
      </c>
      <c r="AV21" s="7">
        <f>IF(AG21&gt;0,RANK(AG21,(Z21:AB21,AG21:AQ21)),0)</f>
        <v>5</v>
      </c>
      <c r="AW21" s="2">
        <f t="shared" si="32"/>
        <v>1.7986642741104893E-2</v>
      </c>
      <c r="AX21" s="2">
        <f t="shared" si="33"/>
        <v>2.0917170129856342E-3</v>
      </c>
      <c r="AY21" s="2">
        <f t="shared" si="34"/>
        <v>1.4971172529491086E-3</v>
      </c>
      <c r="BA21" s="2" t="str">
        <f t="shared" si="35"/>
        <v>District 6</v>
      </c>
      <c r="BB21" t="str">
        <f t="shared" si="36"/>
        <v>AZ</v>
      </c>
      <c r="BC21">
        <v>6</v>
      </c>
      <c r="BE21" s="97">
        <v>4</v>
      </c>
      <c r="BF21" s="99">
        <v>906</v>
      </c>
      <c r="BG21" s="106">
        <f t="shared" si="37"/>
        <v>4906</v>
      </c>
      <c r="BH21" t="s">
        <v>2605</v>
      </c>
      <c r="BI21" t="s">
        <v>3184</v>
      </c>
      <c r="BN21" s="1">
        <f>SUMIF(County!$AT$71:$AT$85,$BC21,County!BF$71:BF$85)+SUMIF($BC$622:$BC$643,$BC21,BN$622:BN$643)</f>
        <v>32</v>
      </c>
    </row>
    <row r="22" spans="1:66" outlineLevel="1">
      <c r="A22" t="s">
        <v>1356</v>
      </c>
      <c r="B22" t="s">
        <v>539</v>
      </c>
      <c r="C22" s="1">
        <f t="shared" si="23"/>
        <v>16462</v>
      </c>
      <c r="D22" s="1">
        <v>0</v>
      </c>
      <c r="E22" s="1"/>
      <c r="F22" s="1"/>
      <c r="G22" s="1"/>
      <c r="H22" s="1"/>
      <c r="I22" s="1"/>
      <c r="J22" s="1"/>
      <c r="K22" s="1"/>
      <c r="L22" s="1"/>
      <c r="M22" s="7">
        <f>IF(Z22&gt;0,RANK(Z22,(Z22:AB22,AC22:AQ22)),0)</f>
        <v>4</v>
      </c>
      <c r="N22" s="7">
        <f>IF(AA22&gt;0,RANK(AA22,(Z22:AB22,AC22:AQ22)),0)</f>
        <v>6</v>
      </c>
      <c r="O22" s="7">
        <f>IF(AB22&gt;0,RANK(AB22,(Z22:AB22,AC22:AQ22)),0)</f>
        <v>3</v>
      </c>
      <c r="P22" s="7">
        <f>IF(AC22&gt;0,RANK(AC22,(Z22:AB22,AC22:AQ22)),0)</f>
        <v>2</v>
      </c>
      <c r="Q22" s="49">
        <f t="shared" si="24"/>
        <v>3014</v>
      </c>
      <c r="R22" s="177">
        <f t="shared" si="25"/>
        <v>0.18308832462641234</v>
      </c>
      <c r="S22" s="2"/>
      <c r="T22" s="2">
        <f t="shared" si="26"/>
        <v>9.7436520471388649E-2</v>
      </c>
      <c r="U22" s="2">
        <f t="shared" si="27"/>
        <v>1.2635159761875835E-2</v>
      </c>
      <c r="V22" s="2">
        <f t="shared" si="28"/>
        <v>0.12404325112380027</v>
      </c>
      <c r="W22" s="2">
        <f t="shared" si="29"/>
        <v>0.26691774996962703</v>
      </c>
      <c r="X22" s="2">
        <f t="shared" si="30"/>
        <v>0.45000607459603936</v>
      </c>
      <c r="Y22" s="2">
        <f t="shared" si="31"/>
        <v>0.49896731867330824</v>
      </c>
      <c r="Z22" s="1">
        <f>SUMIF(County!$AT$71:$AT$85,$BC22,County!R$71:R$85)+SUMIF($BC$622:$BC$643,$BC22,Z$622:Z$643)</f>
        <v>1604</v>
      </c>
      <c r="AA22" s="1">
        <f>SUMIF(County!$AT$71:$AT$85,$BC22,County!S$71:S$85)+SUMIF($BC$622:$BC$643,$BC22,AA$622:AA$643)</f>
        <v>208</v>
      </c>
      <c r="AB22" s="1">
        <f>SUMIF(County!$AT$71:$AT$85,$BC22,County!T$71:T$85)+SUMIF($BC$622:$BC$643,$BC22,AB$622:AB$643)</f>
        <v>2042</v>
      </c>
      <c r="AC22" s="1">
        <f>SUMIF(County!$AT$71:$AT$85,$BC22,County!U$71:U$85)+SUMIF($BC$622:$BC$643,$BC22,AC$622:AC$643)</f>
        <v>4394</v>
      </c>
      <c r="AD22" s="1">
        <f>SUMIF(County!$AT$71:$AT$85,$BC22,County!V$71:V$85)+SUMIF($BC$622:$BC$643,$BC22,AD$622:AD$643)</f>
        <v>7408</v>
      </c>
      <c r="AE22" s="1">
        <f>SUMIF(County!$AT$71:$AT$85,$BC22,County!W$71:W$85)+SUMIF($BC$622:$BC$643,$BC22,AE$622:AE$643)</f>
        <v>485</v>
      </c>
      <c r="AF22" s="1">
        <f>SUMIF(County!$AT$71:$AT$85,$BC22,County!X$71:X$85)+SUMIF($BC$622:$BC$643,$BC22,AF$622:AF$643)</f>
        <v>60</v>
      </c>
      <c r="AG22" s="1">
        <f>SUMIF(County!$AT$71:$AT$85,$BC22,County!Y$71:Y$85)+SUMIF($BC$622:$BC$643,$BC22,AG$622:AG$643)</f>
        <v>40</v>
      </c>
      <c r="AH22" s="1">
        <f>SUMIF(County!$AT$71:$AT$85,$BC22,County!Z$71:Z$85)+SUMIF($BC$622:$BC$643,$BC22,AH$622:AH$643)</f>
        <v>94</v>
      </c>
      <c r="AK22" s="201">
        <f t="shared" si="38"/>
        <v>11</v>
      </c>
      <c r="AL22" s="1">
        <f>SUMIF(County!$AT$71:$AT$85,$BC22,County!AD$71:AD$85)+SUMIF($BC$622:$BC$643,$BC22,AL$622:AL$643)</f>
        <v>46</v>
      </c>
      <c r="AN22" s="1">
        <f>SUMIF(County!$AT$71:$AT$85,$BC22,County!AF$71:AF$85)+SUMIF($BC$622:$BC$643,$BC22,AN$622:AN$643)</f>
        <v>17</v>
      </c>
      <c r="AO22" s="1">
        <f>SUMIF(County!$AT$71:$AT$85,$BC22,County!AG$71:AG$85)+SUMIF($BC$622:$BC$643,$BC22,AO$622:AO$643)</f>
        <v>28</v>
      </c>
      <c r="AP22" s="1">
        <f>SUMIF(County!$AT$71:$AT$85,$BC22,County!AH$71:AH$85)+SUMIF($BC$622:$BC$643,$BC22,AP$622:AP$643)</f>
        <v>25</v>
      </c>
      <c r="AS22" s="7">
        <f>IF(AD22&gt;0,RANK(AD22,(Z22:AB22,AC22:AQ22)),0)</f>
        <v>1</v>
      </c>
      <c r="AT22" s="7">
        <f>IF(AE22&gt;0,RANK(AE22,(Z22:AB22,AC22:AQ22)),0)</f>
        <v>5</v>
      </c>
      <c r="AU22" s="7">
        <f>IF(AF22&gt;0,RANK(AF22,(Z22:AB22,AC22:AQ22)),0)</f>
        <v>8</v>
      </c>
      <c r="AV22" s="7">
        <f>IF(AG22&gt;0,RANK(AG22,(Z22:AB22,AG22:AQ22)),0)</f>
        <v>6</v>
      </c>
      <c r="AW22" s="2">
        <f t="shared" si="32"/>
        <v>2.9461790790912403E-2</v>
      </c>
      <c r="AX22" s="2">
        <f t="shared" si="33"/>
        <v>3.6447576236180294E-3</v>
      </c>
      <c r="AY22" s="2">
        <f t="shared" si="34"/>
        <v>2.4298384157453528E-3</v>
      </c>
      <c r="BA22" s="2" t="str">
        <f t="shared" si="35"/>
        <v>District 7</v>
      </c>
      <c r="BB22" t="str">
        <f t="shared" si="36"/>
        <v>AZ</v>
      </c>
      <c r="BC22">
        <v>7</v>
      </c>
      <c r="BE22" s="97">
        <v>4</v>
      </c>
      <c r="BF22" s="99">
        <v>907</v>
      </c>
      <c r="BG22" s="106">
        <f t="shared" si="37"/>
        <v>4907</v>
      </c>
      <c r="BH22" t="s">
        <v>2605</v>
      </c>
      <c r="BI22" t="s">
        <v>3184</v>
      </c>
      <c r="BN22" s="1">
        <f>SUMIF(County!$AT$71:$AT$85,$BC22,County!BF$71:BF$85)+SUMIF($BC$622:$BC$643,$BC22,BN$622:BN$643)</f>
        <v>11</v>
      </c>
    </row>
    <row r="23" spans="1:66" s="154" customFormat="1" outlineLevel="1">
      <c r="A23" s="154" t="s">
        <v>275</v>
      </c>
      <c r="B23" s="154" t="s">
        <v>539</v>
      </c>
      <c r="C23" s="1">
        <f>SUM(Z23:AQ23)</f>
        <v>91746</v>
      </c>
      <c r="D23" s="1">
        <v>0</v>
      </c>
      <c r="E23" s="1"/>
      <c r="F23" s="1"/>
      <c r="G23" s="1"/>
      <c r="H23" s="1"/>
      <c r="I23" s="1"/>
      <c r="J23" s="1"/>
      <c r="K23" s="1"/>
      <c r="L23" s="1"/>
      <c r="M23" s="7">
        <f>IF(Z23&gt;0,RANK(Z23,(Z23:AB23,AC23:AQ23)),0)</f>
        <v>4</v>
      </c>
      <c r="N23" s="7">
        <f>IF(AA23&gt;0,RANK(AA23,(Z23:AB23,AC23:AQ23)),0)</f>
        <v>6</v>
      </c>
      <c r="O23" s="7">
        <f>IF(AB23&gt;0,RANK(AB23,(Z23:AB23,AC23:AQ23)),0)</f>
        <v>3</v>
      </c>
      <c r="P23" s="7">
        <f>IF(AC23&gt;0,RANK(AC23,(Z23:AB23,AC23:AQ23)),0)</f>
        <v>2</v>
      </c>
      <c r="Q23" s="49">
        <f>MAX(Z23:AG23)-LARGE(Z23:AG23,2)</f>
        <v>21625</v>
      </c>
      <c r="R23" s="177">
        <f t="shared" si="25"/>
        <v>0.2357050988598958</v>
      </c>
      <c r="S23" s="2"/>
      <c r="T23" s="2">
        <f t="shared" si="26"/>
        <v>9.7650033788939022E-2</v>
      </c>
      <c r="U23" s="2">
        <f t="shared" si="27"/>
        <v>7.1937741154927733E-3</v>
      </c>
      <c r="V23" s="2">
        <f t="shared" si="28"/>
        <v>0.12849606522355198</v>
      </c>
      <c r="W23" s="2">
        <f>IF($C23=0,"-",AC23/$C23)</f>
        <v>0.24720423778693348</v>
      </c>
      <c r="X23" s="2">
        <f t="shared" si="30"/>
        <v>0.48290933664682928</v>
      </c>
      <c r="Y23" s="2">
        <f t="shared" si="31"/>
        <v>0.51945588908508278</v>
      </c>
      <c r="Z23" s="1">
        <f>SUMIF(County!$AT$71:$AT$85,$BC23,County!R$71:R$85)+SUMIF($BC$622:$BC$643,$BC23,Z$622:Z$643)</f>
        <v>8959</v>
      </c>
      <c r="AA23" s="1">
        <f>SUMIF(County!$AT$71:$AT$85,$BC23,County!S$71:S$85)+SUMIF($BC$622:$BC$643,$BC23,AA$622:AA$643)</f>
        <v>660</v>
      </c>
      <c r="AB23" s="1">
        <f>SUMIF(County!$AT$71:$AT$85,$BC23,County!T$71:T$85)+SUMIF($BC$622:$BC$643,$BC23,AB$622:AB$643)</f>
        <v>11789</v>
      </c>
      <c r="AC23" s="1">
        <f>SUMIF(County!$AT$71:$AT$85,$BC23,County!U$71:U$85)+SUMIF($BC$622:$BC$643,$BC23,AC$622:AC$643)</f>
        <v>22680</v>
      </c>
      <c r="AD23" s="1">
        <f>SUMIF(County!$AT$71:$AT$85,$BC23,County!V$71:V$85)+SUMIF($BC$622:$BC$643,$BC23,AD$622:AD$643)</f>
        <v>44305</v>
      </c>
      <c r="AE23" s="1">
        <f>SUMIF(County!$AT$71:$AT$85,$BC23,County!W$71:W$85)+SUMIF($BC$622:$BC$643,$BC23,AE$622:AE$643)</f>
        <v>2379</v>
      </c>
      <c r="AF23" s="1">
        <f>SUMIF(County!$AT$71:$AT$85,$BC23,County!X$71:X$85)+SUMIF($BC$622:$BC$643,$BC23,AF$622:AF$643)</f>
        <v>167</v>
      </c>
      <c r="AG23" s="1">
        <f>SUMIF(County!$AT$71:$AT$85,$BC23,County!Y$71:Y$85)+SUMIF($BC$622:$BC$643,$BC23,AG$622:AG$643)</f>
        <v>157</v>
      </c>
      <c r="AH23" s="1">
        <f>SUMIF(County!$AT$71:$AT$85,$BC23,County!Z$71:Z$85)+SUMIF($BC$622:$BC$643,$BC23,AH$622:AH$643)</f>
        <v>271</v>
      </c>
      <c r="AI23" s="1"/>
      <c r="AJ23" s="1"/>
      <c r="AK23" s="201">
        <f t="shared" si="38"/>
        <v>24</v>
      </c>
      <c r="AL23" s="1">
        <f>SUMIF(County!$AT$71:$AT$85,$BC23,County!AD$71:AD$85)+SUMIF($BC$622:$BC$643,$BC23,AL$622:AL$643)</f>
        <v>202</v>
      </c>
      <c r="AM23" s="1"/>
      <c r="AN23" s="1">
        <f>SUMIF(County!$AT$71:$AT$85,$BC23,County!AF$71:AF$85)+SUMIF($BC$622:$BC$643,$BC23,AN$622:AN$643)</f>
        <v>65</v>
      </c>
      <c r="AO23" s="1">
        <f>SUMIF(County!$AT$71:$AT$85,$BC23,County!AG$71:AG$85)+SUMIF($BC$622:$BC$643,$BC23,AO$622:AO$643)</f>
        <v>55</v>
      </c>
      <c r="AP23" s="1">
        <f>SUMIF(County!$AT$71:$AT$85,$BC23,County!AH$71:AH$85)+SUMIF($BC$622:$BC$643,$BC23,AP$622:AP$643)</f>
        <v>33</v>
      </c>
      <c r="AS23" s="7">
        <f>IF(AD23&gt;0,RANK(AD23,(Z23:AB23,AC23:AQ23)),0)</f>
        <v>1</v>
      </c>
      <c r="AT23" s="7">
        <f>IF(AE23&gt;0,RANK(AE23,(Z23:AB23,AC23:AQ23)),0)</f>
        <v>5</v>
      </c>
      <c r="AU23" s="7">
        <f>IF(AF23&gt;0,RANK(AF23,(Z23:AB23,AC23:AQ23)),0)</f>
        <v>9</v>
      </c>
      <c r="AV23" s="7">
        <f>IF(AG23&gt;0,RANK(AG23,(Z23:AB23,AG23:AQ23)),0)</f>
        <v>6</v>
      </c>
      <c r="AW23" s="2">
        <f t="shared" si="32"/>
        <v>2.5930285789026224E-2</v>
      </c>
      <c r="AX23" s="2">
        <f t="shared" si="33"/>
        <v>1.8202428443746866E-3</v>
      </c>
      <c r="AY23" s="2">
        <f t="shared" si="34"/>
        <v>1.7112462668672204E-3</v>
      </c>
      <c r="BA23" s="2" t="str">
        <f t="shared" si="35"/>
        <v>District 8</v>
      </c>
      <c r="BB23" s="154" t="str">
        <f t="shared" si="36"/>
        <v>AZ</v>
      </c>
      <c r="BC23" s="154">
        <v>8</v>
      </c>
      <c r="BE23" s="97">
        <v>4</v>
      </c>
      <c r="BF23" s="99">
        <v>908</v>
      </c>
      <c r="BG23" s="106">
        <f>BE23*1000+BF23</f>
        <v>4908</v>
      </c>
      <c r="BH23" s="154" t="s">
        <v>2605</v>
      </c>
      <c r="BI23" s="154" t="s">
        <v>3184</v>
      </c>
      <c r="BN23" s="1">
        <f>SUMIF(County!$AT$71:$AT$85,$BC23,County!BF$71:BF$85)+SUMIF($BC$622:$BC$643,$BC23,BN$622:BN$643)</f>
        <v>24</v>
      </c>
    </row>
    <row r="24" spans="1:66" outlineLevel="1">
      <c r="A24" t="s">
        <v>3001</v>
      </c>
      <c r="B24" t="s">
        <v>539</v>
      </c>
      <c r="C24" s="1">
        <f t="shared" si="23"/>
        <v>56277</v>
      </c>
      <c r="D24" s="1">
        <v>0</v>
      </c>
      <c r="E24" s="1"/>
      <c r="F24" s="1"/>
      <c r="G24" s="1"/>
      <c r="H24" s="1"/>
      <c r="I24" s="1"/>
      <c r="J24" s="1"/>
      <c r="K24" s="1"/>
      <c r="L24" s="1"/>
      <c r="M24" s="7">
        <f>IF(Z24&gt;0,RANK(Z24,(Z24:AB24,AC24:AQ24)),0)</f>
        <v>3</v>
      </c>
      <c r="N24" s="7">
        <f>IF(AA24&gt;0,RANK(AA24,(Z24:AB24,AC24:AQ24)),0)</f>
        <v>6</v>
      </c>
      <c r="O24" s="7">
        <f>IF(AB24&gt;0,RANK(AB24,(Z24:AB24,AC24:AQ24)),0)</f>
        <v>4</v>
      </c>
      <c r="P24" s="7">
        <f>IF(AC24&gt;0,RANK(AC24,(Z24:AB24,AC24:AQ24)),0)</f>
        <v>2</v>
      </c>
      <c r="Q24" s="49">
        <f t="shared" si="24"/>
        <v>7521</v>
      </c>
      <c r="R24" s="177">
        <f t="shared" si="25"/>
        <v>0.13364251825790288</v>
      </c>
      <c r="S24" s="2"/>
      <c r="T24" s="2">
        <f t="shared" si="26"/>
        <v>0.15036338113261191</v>
      </c>
      <c r="U24" s="2">
        <f t="shared" si="27"/>
        <v>9.8263944417790565E-3</v>
      </c>
      <c r="V24" s="2">
        <f t="shared" si="28"/>
        <v>0.14732483963253193</v>
      </c>
      <c r="W24" s="2">
        <f t="shared" si="29"/>
        <v>0.25946656715887484</v>
      </c>
      <c r="X24" s="2">
        <f t="shared" si="30"/>
        <v>0.39310908541677775</v>
      </c>
      <c r="Y24" s="2">
        <f t="shared" si="31"/>
        <v>0.43301881763420225</v>
      </c>
      <c r="Z24" s="1">
        <f>SUMIF(County!$AT$71:$AT$85,$BC24,County!R$71:R$85)+SUMIF($BC$622:$BC$643,$BC24,Z$622:Z$643)</f>
        <v>8462</v>
      </c>
      <c r="AA24" s="1">
        <f>SUMIF(County!$AT$71:$AT$85,$BC24,County!S$71:S$85)+SUMIF($BC$622:$BC$643,$BC24,AA$622:AA$643)</f>
        <v>553</v>
      </c>
      <c r="AB24" s="1">
        <f>SUMIF(County!$AT$71:$AT$85,$BC24,County!T$71:T$85)+SUMIF($BC$622:$BC$643,$BC24,AB$622:AB$643)</f>
        <v>8291</v>
      </c>
      <c r="AC24" s="1">
        <f>SUMIF(County!$AT$71:$AT$85,$BC24,County!U$71:U$85)+SUMIF($BC$622:$BC$643,$BC24,AC$622:AC$643)</f>
        <v>14602</v>
      </c>
      <c r="AD24" s="1">
        <f>SUMIF(County!$AT$71:$AT$85,$BC24,County!V$71:V$85)+SUMIF($BC$622:$BC$643,$BC24,AD$622:AD$643)</f>
        <v>22123</v>
      </c>
      <c r="AE24" s="1">
        <f>SUMIF(County!$AT$71:$AT$85,$BC24,County!W$71:W$85)+SUMIF($BC$622:$BC$643,$BC24,AE$622:AE$643)</f>
        <v>1361</v>
      </c>
      <c r="AF24" s="1">
        <f>SUMIF(County!$AT$71:$AT$85,$BC24,County!X$71:X$85)+SUMIF($BC$622:$BC$643,$BC24,AF$622:AF$643)</f>
        <v>149</v>
      </c>
      <c r="AG24" s="1">
        <f>SUMIF(County!$AT$71:$AT$85,$BC24,County!Y$71:Y$85)+SUMIF($BC$622:$BC$643,$BC24,AG$622:AG$643)</f>
        <v>118</v>
      </c>
      <c r="AH24" s="1">
        <f>SUMIF(County!$AT$71:$AT$85,$BC24,County!Z$71:Z$85)+SUMIF($BC$622:$BC$643,$BC24,AH$622:AH$643)</f>
        <v>323</v>
      </c>
      <c r="AK24" s="201">
        <f t="shared" si="38"/>
        <v>33</v>
      </c>
      <c r="AL24" s="1">
        <f>SUMIF(County!$AT$71:$AT$85,$BC24,County!AD$71:AD$85)+SUMIF($BC$622:$BC$643,$BC24,AL$622:AL$643)</f>
        <v>109</v>
      </c>
      <c r="AN24" s="1">
        <f>SUMIF(County!$AT$71:$AT$85,$BC24,County!AF$71:AF$85)+SUMIF($BC$622:$BC$643,$BC24,AN$622:AN$643)</f>
        <v>48</v>
      </c>
      <c r="AO24" s="1">
        <f>SUMIF(County!$AT$71:$AT$85,$BC24,County!AG$71:AG$85)+SUMIF($BC$622:$BC$643,$BC24,AO$622:AO$643)</f>
        <v>65</v>
      </c>
      <c r="AP24" s="1">
        <f>SUMIF(County!$AT$71:$AT$85,$BC24,County!AH$71:AH$85)+SUMIF($BC$622:$BC$643,$BC24,AP$622:AP$643)</f>
        <v>40</v>
      </c>
      <c r="AS24" s="7">
        <f>IF(AD24&gt;0,RANK(AD24,(Z24:AB24,AC24:AQ24)),0)</f>
        <v>1</v>
      </c>
      <c r="AT24" s="7">
        <f>IF(AE24&gt;0,RANK(AE24,(Z24:AB24,AC24:AQ24)),0)</f>
        <v>5</v>
      </c>
      <c r="AU24" s="7">
        <f>IF(AF24&gt;0,RANK(AF24,(Z24:AB24,AC24:AQ24)),0)</f>
        <v>8</v>
      </c>
      <c r="AV24" s="7">
        <f>IF(AG24&gt;0,RANK(AG24,(Z24:AB24,AG24:AQ24)),0)</f>
        <v>5</v>
      </c>
      <c r="AW24" s="2">
        <f t="shared" si="32"/>
        <v>2.4183947260870337E-2</v>
      </c>
      <c r="AX24" s="2">
        <f t="shared" si="33"/>
        <v>2.6476180322334169E-3</v>
      </c>
      <c r="AY24" s="2">
        <f t="shared" si="34"/>
        <v>2.0967713275405584E-3</v>
      </c>
      <c r="BA24" s="2" t="str">
        <f t="shared" si="35"/>
        <v>District 9</v>
      </c>
      <c r="BB24" t="str">
        <f t="shared" si="36"/>
        <v>AZ</v>
      </c>
      <c r="BC24">
        <v>9</v>
      </c>
      <c r="BE24" s="97">
        <v>4</v>
      </c>
      <c r="BF24" s="99">
        <v>909</v>
      </c>
      <c r="BG24" s="106">
        <f t="shared" si="37"/>
        <v>4909</v>
      </c>
      <c r="BH24" t="s">
        <v>2605</v>
      </c>
      <c r="BI24" t="s">
        <v>3184</v>
      </c>
      <c r="BN24" s="1">
        <f>SUMIF(County!$AT$71:$AT$85,$BC24,County!BF$71:BF$85)+SUMIF($BC$622:$BC$643,$BC24,BN$622:BN$643)</f>
        <v>33</v>
      </c>
    </row>
    <row r="25" spans="1:66">
      <c r="A25" t="s">
        <v>3</v>
      </c>
      <c r="B25" t="s">
        <v>1105</v>
      </c>
      <c r="C25" s="1">
        <f t="shared" si="23"/>
        <v>624039</v>
      </c>
      <c r="D25" s="1">
        <v>58</v>
      </c>
      <c r="E25" s="1" t="str">
        <f>IF(Z25=MAX($Z25:$AG25),$D25,"")</f>
        <v/>
      </c>
      <c r="F25" s="1" t="str">
        <f>IF(AA25=MAX($Z25:$AG25),$D25,"")</f>
        <v/>
      </c>
      <c r="G25" s="1" t="str">
        <f>IF(AB25=MAX($Z25:$AG25),$D25,"")</f>
        <v/>
      </c>
      <c r="H25" s="1" t="str">
        <f>IF(AC25=MAX($Z25:$AG25),$D25,"")</f>
        <v/>
      </c>
      <c r="I25" s="1">
        <f>IF(AD25=MAX($Z25:$AG25),$D25,"")</f>
        <v>58</v>
      </c>
      <c r="J25" s="1"/>
      <c r="K25" s="1"/>
      <c r="L25" s="1"/>
      <c r="M25" s="7">
        <f>IF(Z25&gt;0,RANK(Z25,(Z25:AB25,AC25:AQ25)),0)</f>
        <v>4</v>
      </c>
      <c r="N25" s="7">
        <f>IF(AA25&gt;0,RANK(AA25,(Z25:AB25,AC25:AQ25)),0)</f>
        <v>6</v>
      </c>
      <c r="O25" s="7">
        <f>IF(AB25&gt;0,RANK(AB25,(Z25:AB25,AC25:AQ25)),0)</f>
        <v>3</v>
      </c>
      <c r="P25" s="7">
        <f>IF(AC25&gt;0,RANK(AC25,(Z25:AB25,AC25:AQ25)),0)</f>
        <v>2</v>
      </c>
      <c r="Q25" s="49">
        <f t="shared" si="24"/>
        <v>114449</v>
      </c>
      <c r="R25" s="177">
        <f t="shared" si="25"/>
        <v>0.18340039644958087</v>
      </c>
      <c r="S25" s="2"/>
      <c r="T25" s="2">
        <f t="shared" si="26"/>
        <v>0.10570653436724307</v>
      </c>
      <c r="U25" s="2">
        <f t="shared" si="27"/>
        <v>7.039624126056224E-3</v>
      </c>
      <c r="V25" s="2">
        <f t="shared" si="28"/>
        <v>0.1158645533372113</v>
      </c>
      <c r="W25" s="2">
        <f t="shared" si="29"/>
        <v>0.27609492355445736</v>
      </c>
      <c r="X25" s="2">
        <f t="shared" si="30"/>
        <v>0.4594953200040382</v>
      </c>
      <c r="Y25" s="2">
        <f t="shared" si="31"/>
        <v>0.49529436461503212</v>
      </c>
      <c r="Z25" s="1">
        <f>SUM(Z16:Z24)</f>
        <v>65965</v>
      </c>
      <c r="AA25" s="1">
        <f t="shared" ref="AA25:AG25" si="39">SUM(AA16:AA24)</f>
        <v>4393</v>
      </c>
      <c r="AB25" s="1">
        <f t="shared" si="39"/>
        <v>72304</v>
      </c>
      <c r="AC25" s="1">
        <f t="shared" si="39"/>
        <v>172294</v>
      </c>
      <c r="AD25" s="1">
        <f t="shared" si="39"/>
        <v>286743</v>
      </c>
      <c r="AE25" s="1">
        <f t="shared" si="39"/>
        <v>14940</v>
      </c>
      <c r="AF25" s="1">
        <f t="shared" si="39"/>
        <v>1270</v>
      </c>
      <c r="AG25" s="1">
        <f t="shared" si="39"/>
        <v>988</v>
      </c>
      <c r="AH25" s="1">
        <f>SUM(AH16:AH24)</f>
        <v>2269</v>
      </c>
      <c r="AK25" s="1">
        <f>SUM(AK16:AK24)</f>
        <v>243</v>
      </c>
      <c r="AL25" s="1">
        <f>SUM(AL16:AL24)</f>
        <v>1300</v>
      </c>
      <c r="AN25" s="1">
        <f>SUM(AN16:AN24)</f>
        <v>523</v>
      </c>
      <c r="AO25" s="1">
        <f>SUM(AO16:AO24)</f>
        <v>498</v>
      </c>
      <c r="AP25" s="1">
        <f>SUM(AP16:AP24)</f>
        <v>309</v>
      </c>
      <c r="AS25" s="7">
        <f>IF(AD25&gt;0,RANK(AD25,(Z25:AB25,AC25:AQ25)),0)</f>
        <v>1</v>
      </c>
      <c r="AT25" s="7">
        <f>IF(AE25&gt;0,RANK(AE25,(Z25:AB25,AC25:AQ25)),0)</f>
        <v>5</v>
      </c>
      <c r="AU25" s="7">
        <f>IF(AF25&gt;0,RANK(AF25,(Z25:AB25,AC25:AQ25)),0)</f>
        <v>9</v>
      </c>
      <c r="AV25" s="7">
        <f>IF(AG25&gt;0,RANK(AG25,(Z25:AB25,AG25:AQ25)),0)</f>
        <v>6</v>
      </c>
      <c r="AW25" s="2">
        <f t="shared" si="32"/>
        <v>2.3940811391595717E-2</v>
      </c>
      <c r="AX25" s="2">
        <f t="shared" si="33"/>
        <v>2.0351292146804927E-3</v>
      </c>
      <c r="AY25" s="2">
        <f t="shared" si="34"/>
        <v>1.5832343811845093E-3</v>
      </c>
      <c r="BA25" s="2" t="str">
        <f t="shared" si="35"/>
        <v>Arizona</v>
      </c>
      <c r="BB25" t="str">
        <f t="shared" si="36"/>
        <v>T</v>
      </c>
      <c r="BE25" s="97">
        <v>4</v>
      </c>
      <c r="BF25" s="99"/>
      <c r="BG25" s="106">
        <f t="shared" si="37"/>
        <v>4000</v>
      </c>
      <c r="BH25" t="s">
        <v>1619</v>
      </c>
      <c r="BI25" t="s">
        <v>3184</v>
      </c>
      <c r="BN25" s="1">
        <f>SUM(BN16:BN24)</f>
        <v>243</v>
      </c>
    </row>
    <row r="26" spans="1:66">
      <c r="C26" s="1"/>
      <c r="D26" s="1"/>
      <c r="E26" s="1"/>
      <c r="F26" s="1"/>
      <c r="G26" s="1"/>
      <c r="H26" s="1"/>
      <c r="I26" s="1"/>
      <c r="J26" s="1"/>
      <c r="K26" s="1"/>
      <c r="L26" s="1"/>
      <c r="M26" s="7"/>
      <c r="N26" s="7"/>
      <c r="O26" s="7"/>
      <c r="P26" s="7"/>
      <c r="Q26" s="49"/>
      <c r="R26" s="177"/>
      <c r="S26" s="2"/>
      <c r="T26" s="2"/>
      <c r="U26" s="2"/>
      <c r="V26" s="2"/>
      <c r="W26" s="2"/>
      <c r="X26" s="2"/>
      <c r="Y26" s="2"/>
      <c r="AK26" s="1"/>
      <c r="AL26" s="1"/>
      <c r="AN26" s="1"/>
      <c r="AO26" s="1"/>
      <c r="AP26" s="1"/>
      <c r="AS26" s="7"/>
      <c r="AT26" s="7"/>
      <c r="AU26" s="7"/>
      <c r="AV26" s="7"/>
      <c r="AW26" s="2"/>
      <c r="AX26" s="2"/>
      <c r="AY26" s="2"/>
      <c r="BA26" s="2"/>
      <c r="BF26" s="99"/>
      <c r="BN26" s="1"/>
    </row>
    <row r="27" spans="1:66" outlineLevel="1">
      <c r="A27" t="s">
        <v>2143</v>
      </c>
      <c r="B27" s="155" t="s">
        <v>201</v>
      </c>
      <c r="C27" s="1">
        <f t="shared" ref="C27:C32" si="40">SUM(Z27:AQ27)</f>
        <v>90991</v>
      </c>
      <c r="D27" s="1">
        <v>3</v>
      </c>
      <c r="E27" s="1"/>
      <c r="F27" s="1"/>
      <c r="G27" s="1" t="str">
        <f>IF(V27&gt;0.5,3,IF(MAX(W27,X27)&gt;0.5,"",IF(AB27=MAX($Z27:$AE27),2,IF(LARGE($Z27:$AE27,2)=AB27,1,""))))</f>
        <v/>
      </c>
      <c r="H27" s="1">
        <f>IF(W27&gt;0.5,3,IF(MAX(X27,V27)&gt;0.5,"",IF(AC27=MAX($Z27:$AE27),2,IF(LARGE($Z27:$AE27,2)=AC27,1,""))))</f>
        <v>1</v>
      </c>
      <c r="I27" s="1">
        <f>IF(X27&gt;0.5,3,IF(MAX(V27,W27)&gt;0.5,"",IF(AD27=MAX($Z27:$AE27),2,IF(LARGE($Z27:$AE27,2)=AD27,1,""))))</f>
        <v>2</v>
      </c>
      <c r="J27" s="1"/>
      <c r="K27" s="1"/>
      <c r="L27" s="1"/>
      <c r="M27" s="7">
        <f>IF(Z27&gt;0,RANK(Z27,(Z27:AB27,AC27:AQ27)),0)</f>
        <v>5</v>
      </c>
      <c r="N27" s="7">
        <f>IF(AA27&gt;0,RANK(AA27,(Z27:AB27,AC27:AQ27)),0)</f>
        <v>7</v>
      </c>
      <c r="O27" s="7">
        <f>IF(AB27&gt;0,RANK(AB27,(Z27:AB27,AC27:AQ27)),0)</f>
        <v>3</v>
      </c>
      <c r="P27" s="7">
        <f>IF(AC27&gt;0,RANK(AC27,(Z27:AB27,AC27:AQ27)),0)</f>
        <v>2</v>
      </c>
      <c r="Q27" s="49">
        <f t="shared" ref="Q27:Q32" si="41">MAX(Z27:AI27)-LARGE(Z27:AI27,2)</f>
        <v>6515</v>
      </c>
      <c r="R27" s="177">
        <f t="shared" ref="R27:R32" si="42">Q27/C27</f>
        <v>7.1600487960347722E-2</v>
      </c>
      <c r="S27" s="2"/>
      <c r="T27" s="2">
        <f t="shared" ref="T27:V32" si="43">IF($C27=0,"-",Z27/$C27)</f>
        <v>3.0288709872404965E-2</v>
      </c>
      <c r="U27" s="2">
        <f t="shared" si="43"/>
        <v>6.7808904177336224E-3</v>
      </c>
      <c r="V27" s="2">
        <f t="shared" si="43"/>
        <v>0.20271235616709346</v>
      </c>
      <c r="W27" s="2">
        <f t="shared" ref="W27:W32" si="44">IF($C27=0,"-",AC27/$C27)</f>
        <v>0.30290907891989316</v>
      </c>
      <c r="X27" s="2">
        <f t="shared" ref="X27:X32" si="45">IF($C27=0,"-",AD27/$C27)</f>
        <v>0.3745095668802409</v>
      </c>
      <c r="Y27" s="2">
        <f t="shared" ref="Y27:Y32" si="46">IF(C27=0,"-",(1-T27-U27-V27-W27-X27))</f>
        <v>8.279939774263384E-2</v>
      </c>
      <c r="Z27" s="1">
        <f>SUMIF(County!$AT$88:$AT$162,$BC27,County!R$88:R$162)+SUMIF($BC$646:$BC$656,$BC27,Z$646:Z$656)</f>
        <v>2756</v>
      </c>
      <c r="AA27" s="1">
        <f>SUMIF(County!$AT$88:$AT$162,$BC27,County!S$88:S$162)+SUMIF($BC$646:$BC$656,$BC27,AA$646:AA$656)</f>
        <v>617</v>
      </c>
      <c r="AB27" s="1">
        <f>SUMIF(County!$AT$88:$AT$162,$BC27,County!T$88:T$162)+SUMIF($BC$646:$BC$656,$BC27,AB$646:AB$656)</f>
        <v>18445</v>
      </c>
      <c r="AC27" s="1">
        <f>SUMIF(County!$AT$88:$AT$162,$BC27,County!U$88:U$162)+SUMIF($BC$646:$BC$656,$BC27,AC$646:AC$656)</f>
        <v>27562</v>
      </c>
      <c r="AD27" s="1">
        <f>SUMIF(County!$AT$88:$AT$162,$BC27,County!V$88:V$162)+SUMIF($BC$646:$BC$656,$BC27,AD$646:AD$656)</f>
        <v>34077</v>
      </c>
      <c r="AE27" s="1">
        <f>SUMIF(County!$AT$88:$AT$162,$BC27,County!W$88:W$162)+SUMIF($BC$646:$BC$656,$BC27,AE$646:AE$656)</f>
        <v>5540</v>
      </c>
      <c r="AF27" s="1">
        <f>SUMIF(County!$AT$88:$AT$162,$BC27,County!X$88:X$162)+SUMIF($BC$646:$BC$656,$BC27,AF$646:AF$656)</f>
        <v>96</v>
      </c>
      <c r="AG27" s="1">
        <f>SUMIF(County!$AT$88:$AT$162,$BC27,County!Y$88:Y$162)+SUMIF($BC$646:$BC$656,$BC27,AG$646:AG$656)</f>
        <v>190</v>
      </c>
      <c r="AH27" s="1">
        <f>SUMIF(County!$AT$88:$AT$162,$BC27,County!Z$88:Z$162)+SUMIF($BC$646:$BC$656,$BC27,AH$646:AH$656)</f>
        <v>240</v>
      </c>
      <c r="AL27" s="1">
        <f>SUMIF(County!$AT$88:$AT$162,$BC27,County!AD$88:AD$162)+SUMIF($BC$646:$BC$656,$BC27,AL$646:AL$656)</f>
        <v>1276</v>
      </c>
      <c r="AM27" s="1">
        <f>SUMIF(County!$AT$88:$AT$162,$BC27,County!AE$88:AE$162)+SUMIF($BC$646:$BC$656,$BC27,AM$646:AM$656)</f>
        <v>42</v>
      </c>
      <c r="AN27" s="1">
        <f>SUMIF(County!$AT$88:$AT$162,$BC27,County!AF$88:AF$162)+SUMIF($BC$646:$BC$656,$BC27,AN$646:AN$656)</f>
        <v>69</v>
      </c>
      <c r="AO27" s="1">
        <f>SUMIF(County!$AT$88:$AT$162,$BC27,County!AG$88:AG$162)+SUMIF($BC$646:$BC$656,$BC27,AO$646:AO$656)</f>
        <v>81</v>
      </c>
      <c r="AS27" s="7">
        <f>IF(AD27&gt;0,RANK(AD27,(Z27:AB27,AC27:AQ27)),0)</f>
        <v>1</v>
      </c>
      <c r="AT27" s="7">
        <f>IF(AE27&gt;0,RANK(AE27,(Z27:AB27,AC27:AQ27)),0)</f>
        <v>4</v>
      </c>
      <c r="AU27" s="7">
        <f>IF(AF27&gt;0,RANK(AF27,(Z27:AB27,AC27:AQ27)),0)</f>
        <v>10</v>
      </c>
      <c r="AV27" s="7">
        <f>IF(AG27&gt;0,RANK(AG27,(Z27:AB27,AG27:AQ27)),0)</f>
        <v>6</v>
      </c>
      <c r="AW27" s="2">
        <f t="shared" ref="AW27:AY32" si="47">IF($C27=0,"-",AE27/$C27)</f>
        <v>6.0885142486619553E-2</v>
      </c>
      <c r="AX27" s="2">
        <f t="shared" si="47"/>
        <v>1.0550494004901584E-3</v>
      </c>
      <c r="AY27" s="2">
        <f t="shared" si="47"/>
        <v>2.0881186051367718E-3</v>
      </c>
      <c r="BA27" s="2" t="str">
        <f t="shared" ref="BA27:BB32" si="48">A27</f>
        <v>District 1</v>
      </c>
      <c r="BB27" t="str">
        <f t="shared" si="48"/>
        <v>AR</v>
      </c>
      <c r="BC27">
        <v>1</v>
      </c>
      <c r="BE27" s="97">
        <v>5</v>
      </c>
      <c r="BF27" s="99">
        <v>901</v>
      </c>
      <c r="BG27" s="106">
        <f t="shared" ref="BG27:BG32" si="49">BE27*1000+BF27</f>
        <v>5901</v>
      </c>
      <c r="BH27" t="s">
        <v>2605</v>
      </c>
      <c r="BI27" t="s">
        <v>3184</v>
      </c>
    </row>
    <row r="28" spans="1:66" outlineLevel="1">
      <c r="A28" t="s">
        <v>1563</v>
      </c>
      <c r="B28" s="155" t="s">
        <v>201</v>
      </c>
      <c r="C28" s="1">
        <f t="shared" si="40"/>
        <v>107502</v>
      </c>
      <c r="D28" s="1">
        <v>3</v>
      </c>
      <c r="E28" s="1"/>
      <c r="F28" s="1"/>
      <c r="G28" s="1">
        <f>IF(V28&gt;0.5,3,IF(MAX(W28,X28)&gt;0.5,"",IF(AB28=MAX($Z28:$AE28),2,IF(LARGE($Z28:$AE28,2)=AB28,1,""))))</f>
        <v>1</v>
      </c>
      <c r="H28" s="1">
        <f>IF(W28&gt;0.5,3,IF(MAX(X28,V28)&gt;0.5,"",IF(AC28=MAX($Z28:$AE28),2,IF(LARGE($Z28:$AE28,2)=AC28,1,""))))</f>
        <v>2</v>
      </c>
      <c r="I28" s="1" t="str">
        <f>IF(X28&gt;0.5,3,IF(MAX(V28,W28)&gt;0.5,"",IF(AD28=MAX($Z28:$AE28),2,IF(LARGE($Z28:$AE28,2)=AD28,1,""))))</f>
        <v/>
      </c>
      <c r="J28" s="1"/>
      <c r="K28" s="1"/>
      <c r="L28" s="1"/>
      <c r="M28" s="7">
        <f>IF(Z28&gt;0,RANK(Z28,(Z28:AB28,AC28:AQ28)),0)</f>
        <v>5</v>
      </c>
      <c r="N28" s="7">
        <f>IF(AA28&gt;0,RANK(AA28,(Z28:AB28,AC28:AQ28)),0)</f>
        <v>7</v>
      </c>
      <c r="O28" s="7">
        <f>IF(AB28&gt;0,RANK(AB28,(Z28:AB28,AC28:AQ28)),0)</f>
        <v>2</v>
      </c>
      <c r="P28" s="7">
        <f>IF(AC28&gt;0,RANK(AC28,(Z28:AB28,AC28:AQ28)),0)</f>
        <v>1</v>
      </c>
      <c r="Q28" s="49">
        <f t="shared" si="41"/>
        <v>1119</v>
      </c>
      <c r="R28" s="177">
        <f t="shared" si="42"/>
        <v>1.0409108667745717E-2</v>
      </c>
      <c r="S28" s="2"/>
      <c r="T28" s="2">
        <f t="shared" si="43"/>
        <v>4.0129485963051853E-2</v>
      </c>
      <c r="U28" s="2">
        <f t="shared" si="43"/>
        <v>4.8464214619262898E-3</v>
      </c>
      <c r="V28" s="2">
        <f t="shared" si="43"/>
        <v>0.29904559915164369</v>
      </c>
      <c r="W28" s="2">
        <f t="shared" si="44"/>
        <v>0.30945470781938939</v>
      </c>
      <c r="X28" s="2">
        <f t="shared" si="45"/>
        <v>0.28373425610686315</v>
      </c>
      <c r="Y28" s="2">
        <f t="shared" si="46"/>
        <v>6.2789529497125574E-2</v>
      </c>
      <c r="Z28" s="1">
        <f>SUMIF(County!$AT$88:$AT$162,$BC28,County!R$88:R$162)+SUMIF($BC$646:$BC$656,$BC28,Z$646:Z$656)</f>
        <v>4314</v>
      </c>
      <c r="AA28" s="1">
        <f>SUMIF(County!$AT$88:$AT$162,$BC28,County!S$88:S$162)+SUMIF($BC$646:$BC$656,$BC28,AA$646:AA$656)</f>
        <v>521</v>
      </c>
      <c r="AB28" s="1">
        <f>SUMIF(County!$AT$88:$AT$162,$BC28,County!T$88:T$162)+SUMIF($BC$646:$BC$656,$BC28,AB$646:AB$656)</f>
        <v>32148</v>
      </c>
      <c r="AC28" s="1">
        <f>SUMIF(County!$AT$88:$AT$162,$BC28,County!U$88:U$162)+SUMIF($BC$646:$BC$656,$BC28,AC$646:AC$656)</f>
        <v>33267</v>
      </c>
      <c r="AD28" s="1">
        <f>SUMIF(County!$AT$88:$AT$162,$BC28,County!V$88:V$162)+SUMIF($BC$646:$BC$656,$BC28,AD$646:AD$656)</f>
        <v>30502</v>
      </c>
      <c r="AE28" s="1">
        <f>SUMIF(County!$AT$88:$AT$162,$BC28,County!W$88:W$162)+SUMIF($BC$646:$BC$656,$BC28,AE$646:AE$656)</f>
        <v>5334</v>
      </c>
      <c r="AF28" s="1">
        <f>SUMIF(County!$AT$88:$AT$162,$BC28,County!X$88:X$162)+SUMIF($BC$646:$BC$656,$BC28,AF$646:AF$656)</f>
        <v>100</v>
      </c>
      <c r="AG28" s="1">
        <f>SUMIF(County!$AT$88:$AT$162,$BC28,County!Y$88:Y$162)+SUMIF($BC$646:$BC$656,$BC28,AG$646:AG$656)</f>
        <v>128</v>
      </c>
      <c r="AH28" s="1">
        <f>SUMIF(County!$AT$88:$AT$162,$BC28,County!Z$88:Z$162)+SUMIF($BC$646:$BC$656,$BC28,AH$646:AH$656)</f>
        <v>256</v>
      </c>
      <c r="AL28" s="1">
        <f>SUMIF(County!$AT$88:$AT$162,$BC28,County!AD$88:AD$162)+SUMIF($BC$646:$BC$656,$BC28,AL$646:AL$656)</f>
        <v>813</v>
      </c>
      <c r="AM28" s="1">
        <f>SUMIF(County!$AT$88:$AT$162,$BC28,County!AE$88:AE$162)+SUMIF($BC$646:$BC$656,$BC28,AM$646:AM$656)</f>
        <v>31</v>
      </c>
      <c r="AN28" s="1">
        <f>SUMIF(County!$AT$88:$AT$162,$BC28,County!AF$88:AF$162)+SUMIF($BC$646:$BC$656,$BC28,AN$646:AN$656)</f>
        <v>38</v>
      </c>
      <c r="AO28" s="1">
        <f>SUMIF(County!$AT$88:$AT$162,$BC28,County!AG$88:AG$162)+SUMIF($BC$646:$BC$656,$BC28,AO$646:AO$656)</f>
        <v>50</v>
      </c>
      <c r="AS28" s="7">
        <f>IF(AD28&gt;0,RANK(AD28,(Z28:AB28,AC28:AQ28)),0)</f>
        <v>3</v>
      </c>
      <c r="AT28" s="7">
        <f>IF(AE28&gt;0,RANK(AE28,(Z28:AB28,AC28:AQ28)),0)</f>
        <v>4</v>
      </c>
      <c r="AU28" s="7">
        <f>IF(AF28&gt;0,RANK(AF28,(Z28:AB28,AC28:AQ28)),0)</f>
        <v>10</v>
      </c>
      <c r="AV28" s="7">
        <f>IF(AG28&gt;0,RANK(AG28,(Z28:AB28,AG28:AQ28)),0)</f>
        <v>6</v>
      </c>
      <c r="AW28" s="2">
        <f t="shared" si="47"/>
        <v>4.9617681531506391E-2</v>
      </c>
      <c r="AX28" s="2">
        <f t="shared" si="47"/>
        <v>9.3021525180926872E-4</v>
      </c>
      <c r="AY28" s="2">
        <f t="shared" si="47"/>
        <v>1.1906755223158639E-3</v>
      </c>
      <c r="BA28" s="2" t="str">
        <f t="shared" si="48"/>
        <v>District 2</v>
      </c>
      <c r="BB28" t="str">
        <f t="shared" si="48"/>
        <v>AR</v>
      </c>
      <c r="BC28">
        <v>2</v>
      </c>
      <c r="BE28" s="97">
        <v>5</v>
      </c>
      <c r="BF28" s="99">
        <v>902</v>
      </c>
      <c r="BG28" s="106">
        <f t="shared" si="49"/>
        <v>5902</v>
      </c>
      <c r="BH28" t="s">
        <v>2605</v>
      </c>
      <c r="BI28" t="s">
        <v>3184</v>
      </c>
    </row>
    <row r="29" spans="1:66" outlineLevel="1">
      <c r="A29" t="s">
        <v>1564</v>
      </c>
      <c r="B29" s="155" t="s">
        <v>201</v>
      </c>
      <c r="C29" s="1">
        <f t="shared" si="40"/>
        <v>120055</v>
      </c>
      <c r="D29" s="1">
        <v>3</v>
      </c>
      <c r="E29" s="1"/>
      <c r="F29" s="1"/>
      <c r="G29" s="1" t="str">
        <f>IF(V29&gt;0.5,3,IF(MAX(W29,X29)&gt;0.5,"",IF(AB29=MAX($Z29:$AE29),2,IF(LARGE($Z29:$AE29,2)=AB29,1,""))))</f>
        <v/>
      </c>
      <c r="H29" s="1">
        <f>IF(W29&gt;0.5,3,IF(MAX(X29,V29)&gt;0.5,"",IF(AC29=MAX($Z29:$AE29),2,IF(LARGE($Z29:$AE29,2)=AC29,1,""))))</f>
        <v>1</v>
      </c>
      <c r="I29" s="1">
        <f>IF(X29&gt;0.5,3,IF(MAX(V29,W29)&gt;0.5,"",IF(AD29=MAX($Z29:$AE29),2,IF(LARGE($Z29:$AE29,2)=AD29,1,""))))</f>
        <v>2</v>
      </c>
      <c r="J29" s="1"/>
      <c r="K29" s="1"/>
      <c r="L29" s="1"/>
      <c r="M29" s="7">
        <f>IF(Z29&gt;0,RANK(Z29,(Z29:AB29,AC29:AQ29)),0)</f>
        <v>5</v>
      </c>
      <c r="N29" s="7">
        <f>IF(AA29&gt;0,RANK(AA29,(Z29:AB29,AC29:AQ29)),0)</f>
        <v>7</v>
      </c>
      <c r="O29" s="7">
        <f>IF(AB29&gt;0,RANK(AB29,(Z29:AB29,AC29:AQ29)),0)</f>
        <v>3</v>
      </c>
      <c r="P29" s="7">
        <f>IF(AC29&gt;0,RANK(AC29,(Z29:AB29,AC29:AQ29)),0)</f>
        <v>2</v>
      </c>
      <c r="Q29" s="49">
        <f t="shared" si="41"/>
        <v>1357</v>
      </c>
      <c r="R29" s="177">
        <f t="shared" si="42"/>
        <v>1.1303152721669235E-2</v>
      </c>
      <c r="S29" s="2"/>
      <c r="T29" s="2">
        <f t="shared" si="43"/>
        <v>4.7028445295906045E-2</v>
      </c>
      <c r="U29" s="2">
        <f t="shared" si="43"/>
        <v>6.6219649327391612E-3</v>
      </c>
      <c r="V29" s="2">
        <f t="shared" si="43"/>
        <v>0.27078422389738038</v>
      </c>
      <c r="W29" s="2">
        <f t="shared" si="44"/>
        <v>0.29340718837199614</v>
      </c>
      <c r="X29" s="2">
        <f t="shared" si="45"/>
        <v>0.3047103410936654</v>
      </c>
      <c r="Y29" s="2">
        <f t="shared" si="46"/>
        <v>7.7447836408312876E-2</v>
      </c>
      <c r="Z29" s="1">
        <f>SUMIF(County!$AT$88:$AT$162,$BC29,County!R$88:R$162)+SUMIF($BC$646:$BC$656,$BC29,Z$646:Z$656)</f>
        <v>5646</v>
      </c>
      <c r="AA29" s="1">
        <f>SUMIF(County!$AT$88:$AT$162,$BC29,County!S$88:S$162)+SUMIF($BC$646:$BC$656,$BC29,AA$646:AA$656)</f>
        <v>795</v>
      </c>
      <c r="AB29" s="1">
        <f>SUMIF(County!$AT$88:$AT$162,$BC29,County!T$88:T$162)+SUMIF($BC$646:$BC$656,$BC29,AB$646:AB$656)</f>
        <v>32509</v>
      </c>
      <c r="AC29" s="1">
        <f>SUMIF(County!$AT$88:$AT$162,$BC29,County!U$88:U$162)+SUMIF($BC$646:$BC$656,$BC29,AC$646:AC$656)</f>
        <v>35225</v>
      </c>
      <c r="AD29" s="1">
        <f>SUMIF(County!$AT$88:$AT$162,$BC29,County!V$88:V$162)+SUMIF($BC$646:$BC$656,$BC29,AD$646:AD$656)</f>
        <v>36582</v>
      </c>
      <c r="AE29" s="1">
        <f>SUMIF(County!$AT$88:$AT$162,$BC29,County!W$88:W$162)+SUMIF($BC$646:$BC$656,$BC29,AE$646:AE$656)</f>
        <v>7164</v>
      </c>
      <c r="AF29" s="1">
        <f>SUMIF(County!$AT$88:$AT$162,$BC29,County!X$88:X$162)+SUMIF($BC$646:$BC$656,$BC29,AF$646:AF$656)</f>
        <v>137</v>
      </c>
      <c r="AG29" s="1">
        <f>SUMIF(County!$AT$88:$AT$162,$BC29,County!Y$88:Y$162)+SUMIF($BC$646:$BC$656,$BC29,AG$646:AG$656)</f>
        <v>188</v>
      </c>
      <c r="AH29" s="1">
        <f>SUMIF(County!$AT$88:$AT$162,$BC29,County!Z$88:Z$162)+SUMIF($BC$646:$BC$656,$BC29,AH$646:AH$656)</f>
        <v>412</v>
      </c>
      <c r="AL29" s="1">
        <f>SUMIF(County!$AT$88:$AT$162,$BC29,County!AD$88:AD$162)+SUMIF($BC$646:$BC$656,$BC29,AL$646:AL$656)</f>
        <v>1186</v>
      </c>
      <c r="AM29" s="1">
        <f>SUMIF(County!$AT$88:$AT$162,$BC29,County!AE$88:AE$162)+SUMIF($BC$646:$BC$656,$BC29,AM$646:AM$656)</f>
        <v>47</v>
      </c>
      <c r="AN29" s="1">
        <f>SUMIF(County!$AT$88:$AT$162,$BC29,County!AF$88:AF$162)+SUMIF($BC$646:$BC$656,$BC29,AN$646:AN$656)</f>
        <v>109</v>
      </c>
      <c r="AO29" s="1">
        <f>SUMIF(County!$AT$88:$AT$162,$BC29,County!AG$88:AG$162)+SUMIF($BC$646:$BC$656,$BC29,AO$646:AO$656)</f>
        <v>55</v>
      </c>
      <c r="AS29" s="7">
        <f>IF(AD29&gt;0,RANK(AD29,(Z29:AB29,AC29:AQ29)),0)</f>
        <v>1</v>
      </c>
      <c r="AT29" s="7">
        <f>IF(AE29&gt;0,RANK(AE29,(Z29:AB29,AC29:AQ29)),0)</f>
        <v>4</v>
      </c>
      <c r="AU29" s="7">
        <f>IF(AF29&gt;0,RANK(AF29,(Z29:AB29,AC29:AQ29)),0)</f>
        <v>10</v>
      </c>
      <c r="AV29" s="7">
        <f>IF(AG29&gt;0,RANK(AG29,(Z29:AB29,AG29:AQ29)),0)</f>
        <v>6</v>
      </c>
      <c r="AW29" s="2">
        <f t="shared" si="47"/>
        <v>5.967265003540044E-2</v>
      </c>
      <c r="AX29" s="2">
        <f t="shared" si="47"/>
        <v>1.1411436424971888E-3</v>
      </c>
      <c r="AY29" s="2">
        <f t="shared" si="47"/>
        <v>1.5659489400691349E-3</v>
      </c>
      <c r="BA29" s="2" t="str">
        <f t="shared" si="48"/>
        <v>District 3</v>
      </c>
      <c r="BB29" t="str">
        <f t="shared" si="48"/>
        <v>AR</v>
      </c>
      <c r="BC29">
        <v>3</v>
      </c>
      <c r="BE29" s="97">
        <v>5</v>
      </c>
      <c r="BF29" s="99">
        <v>903</v>
      </c>
      <c r="BG29" s="106">
        <f t="shared" si="49"/>
        <v>5903</v>
      </c>
      <c r="BH29" t="s">
        <v>2605</v>
      </c>
      <c r="BI29" t="s">
        <v>3184</v>
      </c>
    </row>
    <row r="30" spans="1:66" s="194" customFormat="1" outlineLevel="1">
      <c r="A30" s="194" t="s">
        <v>1825</v>
      </c>
      <c r="B30" s="155" t="s">
        <v>201</v>
      </c>
      <c r="C30" s="1">
        <f>SUM(Z30:AQ30)</f>
        <v>92310</v>
      </c>
      <c r="D30" s="1">
        <v>3</v>
      </c>
      <c r="E30" s="1"/>
      <c r="F30" s="1"/>
      <c r="G30" s="1" t="str">
        <f>IF(V30&gt;0.5,3,IF(MAX(W30,X30)&gt;0.5,"",IF(AB30=MAX($Z30:$AE30),2,IF(LARGE($Z30:$AE30,2)=AB30,1,""))))</f>
        <v/>
      </c>
      <c r="H30" s="1">
        <f>IF(W30&gt;0.5,3,IF(MAX(X30,V30)&gt;0.5,"",IF(AC30=MAX($Z30:$AE30),2,IF(LARGE($Z30:$AE30,2)=AC30,1,""))))</f>
        <v>1</v>
      </c>
      <c r="I30" s="1">
        <f>IF(X30&gt;0.5,3,IF(MAX(V30,W30)&gt;0.5,"",IF(AD30=MAX($Z30:$AE30),2,IF(LARGE($Z30:$AE30,2)=AD30,1,""))))</f>
        <v>2</v>
      </c>
      <c r="J30" s="1"/>
      <c r="K30" s="1"/>
      <c r="L30" s="1"/>
      <c r="M30" s="7">
        <f>IF(Z30&gt;0,RANK(Z30,(Z30:AB30,AC30:AQ30)),0)</f>
        <v>5</v>
      </c>
      <c r="N30" s="7">
        <f>IF(AA30&gt;0,RANK(AA30,(Z30:AB30,AC30:AQ30)),0)</f>
        <v>7</v>
      </c>
      <c r="O30" s="7">
        <f>IF(AB30&gt;0,RANK(AB30,(Z30:AB30,AC30:AQ30)),0)</f>
        <v>3</v>
      </c>
      <c r="P30" s="7">
        <f>IF(AC30&gt;0,RANK(AC30,(Z30:AB30,AC30:AQ30)),0)</f>
        <v>2</v>
      </c>
      <c r="Q30" s="49">
        <f>MAX(Z30:AI30)-LARGE(Z30:AI30,2)</f>
        <v>4288</v>
      </c>
      <c r="R30" s="177">
        <f t="shared" si="42"/>
        <v>4.645217202903261E-2</v>
      </c>
      <c r="S30" s="2"/>
      <c r="T30" s="2">
        <f>IF($C30=0,"-",Z30/$C30)</f>
        <v>2.8035965767522479E-2</v>
      </c>
      <c r="U30" s="2">
        <f>IF($C30=0,"-",AA30/$C30)</f>
        <v>5.037374065648359E-3</v>
      </c>
      <c r="V30" s="2">
        <f>IF($C30=0,"-",AB30/$C30)</f>
        <v>0.20363990900227494</v>
      </c>
      <c r="W30" s="2">
        <f>IF($C30=0,"-",AC30/$C30)</f>
        <v>0.31709457263568414</v>
      </c>
      <c r="X30" s="2">
        <f t="shared" si="45"/>
        <v>0.3635467446647167</v>
      </c>
      <c r="Y30" s="2">
        <f t="shared" si="46"/>
        <v>8.2645433864153406E-2</v>
      </c>
      <c r="Z30" s="1">
        <f>SUMIF(County!$AT$88:$AT$162,$BC30,County!R$88:R$162)+SUMIF($BC$646:$BC$656,$BC30,Z$646:Z$656)</f>
        <v>2588</v>
      </c>
      <c r="AA30" s="1">
        <f>SUMIF(County!$AT$88:$AT$162,$BC30,County!S$88:S$162)+SUMIF($BC$646:$BC$656,$BC30,AA$646:AA$656)</f>
        <v>465</v>
      </c>
      <c r="AB30" s="1">
        <f>SUMIF(County!$AT$88:$AT$162,$BC30,County!T$88:T$162)+SUMIF($BC$646:$BC$656,$BC30,AB$646:AB$656)</f>
        <v>18798</v>
      </c>
      <c r="AC30" s="1">
        <f>SUMIF(County!$AT$88:$AT$162,$BC30,County!U$88:U$162)+SUMIF($BC$646:$BC$656,$BC30,AC$646:AC$656)</f>
        <v>29271</v>
      </c>
      <c r="AD30" s="1">
        <f>SUMIF(County!$AT$88:$AT$162,$BC30,County!V$88:V$162)+SUMIF($BC$646:$BC$656,$BC30,AD$646:AD$656)</f>
        <v>33559</v>
      </c>
      <c r="AE30" s="1">
        <f>SUMIF(County!$AT$88:$AT$162,$BC30,County!W$88:W$162)+SUMIF($BC$646:$BC$656,$BC30,AE$646:AE$656)</f>
        <v>5478</v>
      </c>
      <c r="AF30" s="1">
        <f>SUMIF(County!$AT$88:$AT$162,$BC30,County!X$88:X$162)+SUMIF($BC$646:$BC$656,$BC30,AF$646:AF$656)</f>
        <v>78</v>
      </c>
      <c r="AG30" s="1">
        <f>SUMIF(County!$AT$88:$AT$162,$BC30,County!Y$88:Y$162)+SUMIF($BC$646:$BC$656,$BC30,AG$646:AG$656)</f>
        <v>125</v>
      </c>
      <c r="AH30" s="1">
        <f>SUMIF(County!$AT$88:$AT$162,$BC30,County!Z$88:Z$162)+SUMIF($BC$646:$BC$656,$BC30,AH$646:AH$656)</f>
        <v>242</v>
      </c>
      <c r="AI30" s="1"/>
      <c r="AJ30" s="1"/>
      <c r="AL30" s="1">
        <f>SUMIF(County!$AT$88:$AT$162,$BC30,County!AD$88:AD$162)+SUMIF($BC$646:$BC$656,$BC30,AL$646:AL$656)</f>
        <v>1515</v>
      </c>
      <c r="AM30" s="1">
        <f>SUMIF(County!$AT$88:$AT$162,$BC30,County!AE$88:AE$162)+SUMIF($BC$646:$BC$656,$BC30,AM$646:AM$656)</f>
        <v>49</v>
      </c>
      <c r="AN30" s="1">
        <f>SUMIF(County!$AT$88:$AT$162,$BC30,County!AF$88:AF$162)+SUMIF($BC$646:$BC$656,$BC30,AN$646:AN$656)</f>
        <v>76</v>
      </c>
      <c r="AO30" s="1">
        <f>SUMIF(County!$AT$88:$AT$162,$BC30,County!AG$88:AG$162)+SUMIF($BC$646:$BC$656,$BC30,AO$646:AO$656)</f>
        <v>66</v>
      </c>
      <c r="AS30" s="7">
        <f>IF(AD30&gt;0,RANK(AD30,(Z30:AB30,AC30:AQ30)),0)</f>
        <v>1</v>
      </c>
      <c r="AT30" s="7">
        <f>IF(AE30&gt;0,RANK(AE30,(Z30:AB30,AC30:AQ30)),0)</f>
        <v>4</v>
      </c>
      <c r="AU30" s="7">
        <f>IF(AF30&gt;0,RANK(AF30,(Z30:AB30,AC30:AQ30)),0)</f>
        <v>10</v>
      </c>
      <c r="AV30" s="7">
        <f>IF(AG30&gt;0,RANK(AG30,(Z30:AB30,AG30:AQ30)),0)</f>
        <v>6</v>
      </c>
      <c r="AW30" s="2">
        <f>IF($C30=0,"-",AE30/$C30)</f>
        <v>5.9343516412089695E-2</v>
      </c>
      <c r="AX30" s="2">
        <f>IF($C30=0,"-",AF30/$C30)</f>
        <v>8.4497887552811184E-4</v>
      </c>
      <c r="AY30" s="2">
        <f>IF($C30=0,"-",AG30/$C30)</f>
        <v>1.3541328133463331E-3</v>
      </c>
      <c r="BA30" s="2" t="str">
        <f t="shared" si="48"/>
        <v>District 4</v>
      </c>
      <c r="BB30" s="194" t="str">
        <f t="shared" si="48"/>
        <v>AR</v>
      </c>
      <c r="BC30" s="194">
        <v>4</v>
      </c>
      <c r="BE30" s="97">
        <v>5</v>
      </c>
      <c r="BF30" s="99">
        <v>904</v>
      </c>
      <c r="BG30" s="106">
        <f>BE30*1000+BF30</f>
        <v>5904</v>
      </c>
      <c r="BH30" s="194" t="s">
        <v>2605</v>
      </c>
      <c r="BI30" s="194" t="s">
        <v>3184</v>
      </c>
    </row>
    <row r="31" spans="1:66" s="176" customFormat="1" outlineLevel="1">
      <c r="A31" s="176" t="s">
        <v>2761</v>
      </c>
      <c r="B31" s="155" t="s">
        <v>201</v>
      </c>
      <c r="C31" s="1">
        <f t="shared" si="40"/>
        <v>62</v>
      </c>
      <c r="D31" s="1"/>
      <c r="E31" s="1"/>
      <c r="F31" s="1"/>
      <c r="G31" s="1"/>
      <c r="H31" s="1"/>
      <c r="I31" s="1"/>
      <c r="J31" s="1"/>
      <c r="K31" s="1"/>
      <c r="L31" s="1"/>
      <c r="M31" s="7">
        <f>IF(Z31&gt;0,RANK(Z31,(Z31:AB31,AC31:AQ31)),0)</f>
        <v>7</v>
      </c>
      <c r="N31" s="7">
        <f>IF(AA31&gt;0,RANK(AA31,(Z31:AB31,AC31:AQ31)),0)</f>
        <v>5</v>
      </c>
      <c r="O31" s="7">
        <f>IF(AB31&gt;0,RANK(AB31,(Z31:AB31,AC31:AQ31)),0)</f>
        <v>3</v>
      </c>
      <c r="P31" s="7">
        <f>IF(AC31&gt;0,RANK(AC31,(Z31:AB31,AC31:AQ31)),0)</f>
        <v>2</v>
      </c>
      <c r="Q31" s="49">
        <f t="shared" si="41"/>
        <v>9</v>
      </c>
      <c r="R31" s="177">
        <f t="shared" si="42"/>
        <v>0.14516129032258066</v>
      </c>
      <c r="S31" s="2"/>
      <c r="T31" s="2">
        <f t="shared" si="43"/>
        <v>1.6129032258064516E-2</v>
      </c>
      <c r="U31" s="2">
        <f t="shared" si="43"/>
        <v>6.4516129032258063E-2</v>
      </c>
      <c r="V31" s="2">
        <f t="shared" si="43"/>
        <v>0.16129032258064516</v>
      </c>
      <c r="W31" s="2">
        <f t="shared" si="44"/>
        <v>0.24193548387096775</v>
      </c>
      <c r="X31" s="2">
        <f t="shared" si="45"/>
        <v>0.38709677419354838</v>
      </c>
      <c r="Y31" s="2">
        <f t="shared" si="46"/>
        <v>0.12903225806451624</v>
      </c>
      <c r="Z31" s="1">
        <f t="shared" ref="Z31:AH31" si="50">SUMIF($BC$646:$BC$656,$BC31,Z$646:Z$656)</f>
        <v>1</v>
      </c>
      <c r="AA31" s="1">
        <f t="shared" si="50"/>
        <v>4</v>
      </c>
      <c r="AB31" s="1">
        <f t="shared" si="50"/>
        <v>10</v>
      </c>
      <c r="AC31" s="1">
        <f t="shared" si="50"/>
        <v>15</v>
      </c>
      <c r="AD31" s="1">
        <f t="shared" si="50"/>
        <v>24</v>
      </c>
      <c r="AE31" s="1">
        <f t="shared" si="50"/>
        <v>5</v>
      </c>
      <c r="AF31" s="1">
        <f t="shared" si="50"/>
        <v>0</v>
      </c>
      <c r="AG31" s="1">
        <f t="shared" si="50"/>
        <v>0</v>
      </c>
      <c r="AH31" s="1">
        <f t="shared" si="50"/>
        <v>1</v>
      </c>
      <c r="AI31" s="1"/>
      <c r="AJ31" s="1"/>
      <c r="AL31" s="1">
        <f>SUMIF($BC$646:$BC$656,$BC31,AL$646:AL$656)</f>
        <v>2</v>
      </c>
      <c r="AM31" s="1">
        <f>SUMIF($BC$646:$BC$656,$BC31,AM$646:AM$656)</f>
        <v>0</v>
      </c>
      <c r="AN31" s="1">
        <f>SUMIF($BC$646:$BC$656,$BC31,AN$646:AN$656)</f>
        <v>0</v>
      </c>
      <c r="AO31" s="1">
        <f>SUMIF($BC$646:$BC$656,$BC31,AO$646:AO$656)</f>
        <v>0</v>
      </c>
      <c r="AS31" s="7">
        <f>IF(AD31&gt;0,RANK(AD31,(Z31:AB31,AC31:AQ31)),0)</f>
        <v>1</v>
      </c>
      <c r="AT31" s="7">
        <f>IF(AE31&gt;0,RANK(AE31,(Z31:AB31,AC31:AQ31)),0)</f>
        <v>4</v>
      </c>
      <c r="AU31" s="7">
        <f>IF(AF31&gt;0,RANK(AF31,(Z31:AB31,AC31:AQ31)),0)</f>
        <v>0</v>
      </c>
      <c r="AV31" s="7">
        <f>IF(AG31&gt;0,RANK(AG31,(Z31:AB31,AG31:AQ31)),0)</f>
        <v>0</v>
      </c>
      <c r="AW31" s="2">
        <f t="shared" si="47"/>
        <v>8.0645161290322578E-2</v>
      </c>
      <c r="AX31" s="2">
        <f t="shared" si="47"/>
        <v>0</v>
      </c>
      <c r="AY31" s="2">
        <f t="shared" si="47"/>
        <v>0</v>
      </c>
      <c r="BA31" s="2" t="str">
        <f t="shared" si="48"/>
        <v>Unallocated</v>
      </c>
      <c r="BB31" s="176" t="str">
        <f t="shared" si="48"/>
        <v>AR</v>
      </c>
      <c r="BC31" s="176">
        <v>0</v>
      </c>
      <c r="BE31" s="97">
        <v>5</v>
      </c>
      <c r="BF31" s="99">
        <v>999</v>
      </c>
      <c r="BG31" s="106">
        <f t="shared" si="49"/>
        <v>5999</v>
      </c>
      <c r="BH31" s="176" t="s">
        <v>2605</v>
      </c>
      <c r="BI31" s="176" t="s">
        <v>3184</v>
      </c>
    </row>
    <row r="32" spans="1:66">
      <c r="A32" t="s">
        <v>1786</v>
      </c>
      <c r="B32" t="s">
        <v>1105</v>
      </c>
      <c r="C32" s="1">
        <f t="shared" si="40"/>
        <v>410920</v>
      </c>
      <c r="D32" s="1">
        <v>28</v>
      </c>
      <c r="E32" s="1"/>
      <c r="F32" s="1"/>
      <c r="G32" s="1">
        <f>AB32/($AB32+$AC32+$AD32)*($D32-3)+1</f>
        <v>8.0381000790068349</v>
      </c>
      <c r="H32" s="1">
        <f>AC32/($AB32+$AC32+$AD32)*($D32-3)+1</f>
        <v>9.6562208213395806</v>
      </c>
      <c r="I32" s="1">
        <f>AD32/($AB32+$AC32+$AD32)*($D32-3)+1</f>
        <v>10.305679099653585</v>
      </c>
      <c r="J32" s="1"/>
      <c r="K32" s="1"/>
      <c r="L32" s="1"/>
      <c r="M32" s="7">
        <f>IF(Z32&gt;0,RANK(Z32,(Z32:AB32,AC32:AQ32)),0)</f>
        <v>5</v>
      </c>
      <c r="N32" s="7">
        <f>IF(AA32&gt;0,RANK(AA32,(Z32:AB32,AC32:AQ32)),0)</f>
        <v>7</v>
      </c>
      <c r="O32" s="7">
        <f>IF(AB32&gt;0,RANK(AB32,(Z32:AB32,AC32:AQ32)),0)</f>
        <v>3</v>
      </c>
      <c r="P32" s="7">
        <f>IF(AC32&gt;0,RANK(AC32,(Z32:AB32,AC32:AQ32)),0)</f>
        <v>2</v>
      </c>
      <c r="Q32" s="49">
        <f t="shared" si="41"/>
        <v>9404</v>
      </c>
      <c r="R32" s="177">
        <f t="shared" si="42"/>
        <v>2.2885233135403485E-2</v>
      </c>
      <c r="S32" s="2"/>
      <c r="T32" s="2">
        <f t="shared" si="43"/>
        <v>3.7245692592232066E-2</v>
      </c>
      <c r="U32" s="2">
        <f t="shared" si="43"/>
        <v>5.8454200330964661E-3</v>
      </c>
      <c r="V32" s="2">
        <f t="shared" si="43"/>
        <v>0.24800447775722767</v>
      </c>
      <c r="W32" s="2">
        <f t="shared" si="44"/>
        <v>0.30502287549888057</v>
      </c>
      <c r="X32" s="2">
        <f t="shared" si="45"/>
        <v>0.32790810863428405</v>
      </c>
      <c r="Y32" s="2">
        <f t="shared" si="46"/>
        <v>7.59734254842791E-2</v>
      </c>
      <c r="Z32" s="1">
        <f t="shared" ref="Z32:AH32" si="51">SUM(Z27:Z31)</f>
        <v>15305</v>
      </c>
      <c r="AA32" s="1">
        <f t="shared" si="51"/>
        <v>2402</v>
      </c>
      <c r="AB32" s="1">
        <f t="shared" si="51"/>
        <v>101910</v>
      </c>
      <c r="AC32" s="1">
        <f t="shared" si="51"/>
        <v>125340</v>
      </c>
      <c r="AD32" s="1">
        <f t="shared" si="51"/>
        <v>134744</v>
      </c>
      <c r="AE32" s="1">
        <f t="shared" si="51"/>
        <v>23521</v>
      </c>
      <c r="AF32" s="1">
        <f t="shared" si="51"/>
        <v>411</v>
      </c>
      <c r="AG32" s="1">
        <f t="shared" si="51"/>
        <v>631</v>
      </c>
      <c r="AH32" s="1">
        <f t="shared" si="51"/>
        <v>1151</v>
      </c>
      <c r="AL32" s="1">
        <f>SUM(AL27:AL31)</f>
        <v>4792</v>
      </c>
      <c r="AM32" s="1">
        <f>SUM(AM27:AM31)</f>
        <v>169</v>
      </c>
      <c r="AN32" s="1">
        <f>SUM(AN27:AN31)</f>
        <v>292</v>
      </c>
      <c r="AO32" s="1">
        <f>SUM(AO27:AO31)</f>
        <v>252</v>
      </c>
      <c r="AS32" s="7">
        <f>IF(AD32&gt;0,RANK(AD32,(Z32:AB32,AC32:AQ32)),0)</f>
        <v>1</v>
      </c>
      <c r="AT32" s="7">
        <f>IF(AE32&gt;0,RANK(AE32,(Z32:AB32,AC32:AQ32)),0)</f>
        <v>4</v>
      </c>
      <c r="AU32" s="7">
        <f>IF(AF32&gt;0,RANK(AF32,(Z32:AB32,AC32:AQ32)),0)</f>
        <v>10</v>
      </c>
      <c r="AV32" s="7">
        <f>IF(AG32&gt;0,RANK(AG32,(Z32:AB32,AG32:AQ32)),0)</f>
        <v>6</v>
      </c>
      <c r="AW32" s="2">
        <f t="shared" si="47"/>
        <v>5.723985203932639E-2</v>
      </c>
      <c r="AX32" s="2">
        <f t="shared" si="47"/>
        <v>1.0001946850968558E-3</v>
      </c>
      <c r="AY32" s="2">
        <f t="shared" si="47"/>
        <v>1.535578701450404E-3</v>
      </c>
      <c r="BA32" s="2" t="str">
        <f t="shared" si="48"/>
        <v>Arkansas</v>
      </c>
      <c r="BB32" t="str">
        <f t="shared" si="48"/>
        <v>T</v>
      </c>
      <c r="BE32" s="97">
        <v>5</v>
      </c>
      <c r="BF32" s="99"/>
      <c r="BG32" s="106">
        <f t="shared" si="49"/>
        <v>5000</v>
      </c>
      <c r="BH32" t="s">
        <v>1619</v>
      </c>
      <c r="BI32" t="s">
        <v>3184</v>
      </c>
    </row>
    <row r="33" spans="1:61">
      <c r="C33" s="1"/>
      <c r="D33" s="1"/>
      <c r="E33" s="1"/>
      <c r="F33" s="1"/>
      <c r="G33" s="1"/>
      <c r="H33" s="1"/>
      <c r="I33" s="1"/>
      <c r="J33" s="1"/>
      <c r="K33" s="1"/>
      <c r="L33" s="1"/>
      <c r="M33" s="7"/>
      <c r="N33" s="7"/>
      <c r="O33" s="7"/>
      <c r="P33" s="7"/>
      <c r="Q33" s="49"/>
      <c r="R33" s="177"/>
      <c r="S33" s="2"/>
      <c r="T33" s="2"/>
      <c r="U33" s="2"/>
      <c r="V33" s="2"/>
      <c r="W33" s="2"/>
      <c r="X33" s="2"/>
      <c r="Y33" s="2"/>
      <c r="AL33" s="1"/>
      <c r="AN33" s="1"/>
      <c r="AO33" s="1"/>
      <c r="AP33" s="1"/>
      <c r="AS33" s="7"/>
      <c r="AT33" s="7"/>
      <c r="AU33" s="7"/>
      <c r="AV33" s="7"/>
      <c r="AW33" s="2"/>
      <c r="AX33" s="2"/>
      <c r="AY33" s="2"/>
      <c r="BA33" s="2"/>
      <c r="BF33" s="99"/>
    </row>
    <row r="34" spans="1:61" outlineLevel="1">
      <c r="A34" t="s">
        <v>2143</v>
      </c>
      <c r="B34" t="s">
        <v>203</v>
      </c>
      <c r="C34" s="1">
        <f t="shared" ref="C34:C65" si="52">SUM(Z34:AQ34)</f>
        <v>97865</v>
      </c>
      <c r="D34" s="1">
        <v>3</v>
      </c>
      <c r="E34" s="1"/>
      <c r="F34" s="1"/>
      <c r="G34" s="1"/>
      <c r="H34" s="1"/>
      <c r="I34" s="1"/>
      <c r="J34" s="1"/>
      <c r="K34" s="1"/>
      <c r="L34" s="1"/>
      <c r="M34" s="7">
        <f>IF(Z34&gt;0,RANK(Z34,(Z34:AB34,AC34:AQ34)),0)</f>
        <v>3</v>
      </c>
      <c r="N34" s="7">
        <f>IF(AA34&gt;0,RANK(AA34,(Z34:AB34,AC34:AQ34)),0)</f>
        <v>0</v>
      </c>
      <c r="O34" s="7">
        <f>IF(AB34&gt;0,RANK(AB34,(Z34:AB34,AC34:AQ34)),0)</f>
        <v>0</v>
      </c>
      <c r="P34" s="7">
        <f>IF(AC34&gt;0,RANK(AC34,(Z34:AB34,AC34:AQ34)),0)</f>
        <v>2</v>
      </c>
      <c r="Q34" s="49">
        <f t="shared" ref="Q34:Q65" si="53">MAX(Z34:AG34)-LARGE(Z34:AG34,2)</f>
        <v>71601</v>
      </c>
      <c r="R34" s="177">
        <f t="shared" ref="R34:R65" si="54">Q34/C34</f>
        <v>0.73163030705563792</v>
      </c>
      <c r="S34" s="2"/>
      <c r="T34" s="2">
        <f t="shared" ref="T34:T65" si="55">IF($C34=0,"-",Z34/$C34)</f>
        <v>6.7409186123741888E-2</v>
      </c>
      <c r="U34" s="2">
        <f t="shared" ref="U34:U65" si="56">IF($C34=0,"-",AA34/$C34)</f>
        <v>0</v>
      </c>
      <c r="V34" s="2">
        <f t="shared" ref="V34:V65" si="57">IF($C34=0,"-",AB34/$C34)</f>
        <v>0</v>
      </c>
      <c r="W34" s="2">
        <f t="shared" ref="W34:W87" si="58">IF($C34=0,"-",AC34/$C34)</f>
        <v>7.6493128288969495E-2</v>
      </c>
      <c r="X34" s="2">
        <f t="shared" ref="X34:X65" si="59">IF($C34=0,"-",AD34/$C34)</f>
        <v>0.8081234353446074</v>
      </c>
      <c r="Y34" s="2">
        <f t="shared" ref="Y34:Y65" si="60">IF(C34=0,"-",(1-T34-U34-V34-W34-X34))</f>
        <v>4.7974250242681205E-2</v>
      </c>
      <c r="Z34" s="1">
        <f>SUMIF(County!$AT$165:$AT$222,$BC34,County!R$165:R$222)+SUMIF('Cong Dist'!$BC$659:$BC$750,$BC34,'Cong Dist'!Z$659:Z$750)</f>
        <v>6597</v>
      </c>
      <c r="AC34" s="1">
        <f>SUMIF(County!$AT$165:$AT$222,$BC34,County!U$165:U$222)+SUMIF('Cong Dist'!$BC$659:$BC$750,$BC34,'Cong Dist'!AC$659:AC$750)</f>
        <v>7486</v>
      </c>
      <c r="AD34" s="1">
        <f>SUMIF(County!$AT$165:$AT$222,$BC34,County!V$165:V$222)+SUMIF('Cong Dist'!$BC$659:$BC$750,$BC34,'Cong Dist'!AD$659:AD$750)</f>
        <v>79087</v>
      </c>
      <c r="AE34" s="1">
        <f>SUMIF(County!$AT$165:$AT$222,$BC34,County!W$165:W$222)+SUMIF('Cong Dist'!$BC$659:$BC$750,$BC34,'Cong Dist'!AE$659:AE$750)</f>
        <v>4318</v>
      </c>
      <c r="AJ34" s="1">
        <f>SUMIF(County!$AT$165:$AT$222,$BC34,County!AB$165:AB$222)+SUMIF('Cong Dist'!$BC$659:$BC$750,$BC34,'Cong Dist'!AJ$659:AJ$750)</f>
        <v>0</v>
      </c>
      <c r="AK34" s="1">
        <f>SUMIF(County!$AT$165:$AT$222,$BC34,County!AC$165:AC$222)+SUMIF('Cong Dist'!$BC$659:$BC$750,$BC34,'Cong Dist'!AK$659:AK$750)</f>
        <v>0</v>
      </c>
      <c r="AL34" s="1"/>
      <c r="AN34" s="1"/>
      <c r="AP34" s="1"/>
      <c r="AQ34" s="1">
        <f>SUMIF(County!$AT$165:$AT$222,$BC34,County!AI$165:AI$222)+SUMIF('Cong Dist'!$BC$659:$BC$750,$BC34,'Cong Dist'!AQ$659:AQ$750)</f>
        <v>377</v>
      </c>
      <c r="AS34" s="7">
        <f>IF(AD34&gt;0,RANK(AD34,(Z34:AB34,AC34:AQ34)),0)</f>
        <v>1</v>
      </c>
      <c r="AT34" s="7">
        <f>IF(AE34&gt;0,RANK(AE34,(Z34:AB34,AC34:AQ34)),0)</f>
        <v>4</v>
      </c>
      <c r="AU34" s="7">
        <f>IF(AF34&gt;0,RANK(AF34,(Z34:AB34,AC34:AQ34)),0)</f>
        <v>0</v>
      </c>
      <c r="AV34" s="7">
        <f>IF(AG34&gt;0,RANK(AG34,(Z34:AB34,AG34:AQ34)),0)</f>
        <v>0</v>
      </c>
      <c r="AW34" s="2">
        <f t="shared" ref="AW34:AW65" si="61">IF($C34=0,"-",AE34/$C34)</f>
        <v>4.4122004802534101E-2</v>
      </c>
      <c r="AX34" s="2">
        <f t="shared" ref="AX34:AX65" si="62">IF($C34=0,"-",AF34/$C34)</f>
        <v>0</v>
      </c>
      <c r="AY34" s="2">
        <f t="shared" ref="AY34:AY65" si="63">IF($C34=0,"-",AG34/$C34)</f>
        <v>0</v>
      </c>
      <c r="BA34" s="2" t="str">
        <f t="shared" ref="BA34:BA65" si="64">A34</f>
        <v>District 1</v>
      </c>
      <c r="BB34" t="str">
        <f t="shared" ref="BB34:BB65" si="65">B34</f>
        <v>CA</v>
      </c>
      <c r="BC34">
        <v>1</v>
      </c>
      <c r="BE34" s="97">
        <v>6</v>
      </c>
      <c r="BF34" s="99">
        <v>901</v>
      </c>
      <c r="BG34" s="106">
        <f t="shared" ref="BG34:BG65" si="66">BE34*1000+BF34</f>
        <v>6901</v>
      </c>
      <c r="BH34" t="s">
        <v>2605</v>
      </c>
      <c r="BI34" t="s">
        <v>3184</v>
      </c>
    </row>
    <row r="35" spans="1:61" outlineLevel="1">
      <c r="A35" t="s">
        <v>1563</v>
      </c>
      <c r="B35" t="s">
        <v>203</v>
      </c>
      <c r="C35" s="1">
        <f t="shared" si="52"/>
        <v>46779</v>
      </c>
      <c r="D35" s="1">
        <v>3</v>
      </c>
      <c r="E35" s="1"/>
      <c r="F35" s="1"/>
      <c r="G35" s="1"/>
      <c r="H35" s="1"/>
      <c r="I35" s="1"/>
      <c r="J35" s="1"/>
      <c r="K35" s="1"/>
      <c r="L35" s="1"/>
      <c r="M35" s="7">
        <f>IF(Z35&gt;0,RANK(Z35,(Z35:AB35,AC35:AQ35)),0)</f>
        <v>2</v>
      </c>
      <c r="N35" s="7">
        <f>IF(AA35&gt;0,RANK(AA35,(Z35:AB35,AC35:AQ35)),0)</f>
        <v>0</v>
      </c>
      <c r="O35" s="7">
        <f>IF(AB35&gt;0,RANK(AB35,(Z35:AB35,AC35:AQ35)),0)</f>
        <v>0</v>
      </c>
      <c r="P35" s="7">
        <f>IF(AC35&gt;0,RANK(AC35,(Z35:AB35,AC35:AQ35)),0)</f>
        <v>3</v>
      </c>
      <c r="Q35" s="49">
        <f t="shared" si="53"/>
        <v>25081</v>
      </c>
      <c r="R35" s="177">
        <f t="shared" si="54"/>
        <v>0.5361593877594647</v>
      </c>
      <c r="S35" s="2"/>
      <c r="T35" s="2">
        <f t="shared" si="55"/>
        <v>0.16347078817418073</v>
      </c>
      <c r="U35" s="2">
        <f t="shared" si="56"/>
        <v>0</v>
      </c>
      <c r="V35" s="2">
        <f t="shared" si="57"/>
        <v>0</v>
      </c>
      <c r="W35" s="2">
        <f t="shared" si="58"/>
        <v>8.2408773167446936E-2</v>
      </c>
      <c r="X35" s="2">
        <f t="shared" si="59"/>
        <v>0.6996301759336454</v>
      </c>
      <c r="Y35" s="2">
        <f t="shared" si="60"/>
        <v>5.4490262724727012E-2</v>
      </c>
      <c r="Z35" s="1">
        <f>SUMIF(County!$AT$165:$AT$222,$BC35,County!R$165:R$222)+SUMIF('Cong Dist'!$BC$659:$BC$750,$BC35,'Cong Dist'!Z$659:Z$750)</f>
        <v>7647</v>
      </c>
      <c r="AC35" s="1">
        <f>SUMIF(County!$AT$165:$AT$222,$BC35,County!U$165:U$222)+SUMIF('Cong Dist'!$BC$659:$BC$750,$BC35,'Cong Dist'!AC$659:AC$750)</f>
        <v>3855</v>
      </c>
      <c r="AD35" s="1">
        <f>SUMIF(County!$AT$165:$AT$222,$BC35,County!V$165:V$222)+SUMIF('Cong Dist'!$BC$659:$BC$750,$BC35,'Cong Dist'!AD$659:AD$750)</f>
        <v>32728</v>
      </c>
      <c r="AE35" s="1">
        <f>SUMIF(County!$AT$165:$AT$222,$BC35,County!W$165:W$222)+SUMIF('Cong Dist'!$BC$659:$BC$750,$BC35,'Cong Dist'!AE$659:AE$750)</f>
        <v>2075</v>
      </c>
      <c r="AJ35" s="1">
        <f>SUMIF(County!$AT$165:$AT$222,$BC35,County!AB$165:AB$222)+SUMIF('Cong Dist'!$BC$659:$BC$750,$BC35,'Cong Dist'!AJ$659:AJ$750)</f>
        <v>0</v>
      </c>
      <c r="AK35" s="1">
        <f>SUMIF(County!$AT$165:$AT$222,$BC35,County!AC$165:AC$222)+SUMIF('Cong Dist'!$BC$659:$BC$750,$BC35,'Cong Dist'!AK$659:AK$750)</f>
        <v>0</v>
      </c>
      <c r="AL35" s="1"/>
      <c r="AN35" s="1"/>
      <c r="AP35" s="1"/>
      <c r="AQ35" s="1">
        <f>SUMIF(County!$AT$165:$AT$222,$BC35,County!AI$165:AI$222)+SUMIF('Cong Dist'!$BC$659:$BC$750,$BC35,'Cong Dist'!AQ$659:AQ$750)</f>
        <v>474</v>
      </c>
      <c r="AS35" s="7">
        <f>IF(AD35&gt;0,RANK(AD35,(Z35:AB35,AC35:AQ35)),0)</f>
        <v>1</v>
      </c>
      <c r="AT35" s="7">
        <f>IF(AE35&gt;0,RANK(AE35,(Z35:AB35,AC35:AQ35)),0)</f>
        <v>4</v>
      </c>
      <c r="AU35" s="7">
        <f>IF(AF35&gt;0,RANK(AF35,(Z35:AB35,AC35:AQ35)),0)</f>
        <v>0</v>
      </c>
      <c r="AV35" s="7">
        <f>IF(AG35&gt;0,RANK(AG35,(Z35:AB35,AG35:AQ35)),0)</f>
        <v>0</v>
      </c>
      <c r="AW35" s="2">
        <f t="shared" si="61"/>
        <v>4.435751084888518E-2</v>
      </c>
      <c r="AX35" s="2">
        <f t="shared" si="62"/>
        <v>0</v>
      </c>
      <c r="AY35" s="2">
        <f t="shared" si="63"/>
        <v>0</v>
      </c>
      <c r="BA35" s="2" t="str">
        <f t="shared" si="64"/>
        <v>District 2</v>
      </c>
      <c r="BB35" t="str">
        <f t="shared" si="65"/>
        <v>CA</v>
      </c>
      <c r="BC35">
        <v>2</v>
      </c>
      <c r="BE35" s="97">
        <v>6</v>
      </c>
      <c r="BF35" s="99">
        <v>902</v>
      </c>
      <c r="BG35" s="106">
        <f t="shared" si="66"/>
        <v>6902</v>
      </c>
      <c r="BH35" t="s">
        <v>2605</v>
      </c>
      <c r="BI35" t="s">
        <v>3184</v>
      </c>
    </row>
    <row r="36" spans="1:61" outlineLevel="1">
      <c r="A36" t="s">
        <v>1564</v>
      </c>
      <c r="B36" t="s">
        <v>203</v>
      </c>
      <c r="C36" s="1">
        <f t="shared" si="52"/>
        <v>52773</v>
      </c>
      <c r="D36" s="1">
        <v>3</v>
      </c>
      <c r="E36" s="1"/>
      <c r="F36" s="1"/>
      <c r="G36" s="1"/>
      <c r="H36" s="1"/>
      <c r="I36" s="1"/>
      <c r="J36" s="1"/>
      <c r="K36" s="1"/>
      <c r="L36" s="1"/>
      <c r="M36" s="7">
        <f>IF(Z36&gt;0,RANK(Z36,(Z36:AB36,AC36:AQ36)),0)</f>
        <v>2</v>
      </c>
      <c r="N36" s="7">
        <f>IF(AA36&gt;0,RANK(AA36,(Z36:AB36,AC36:AQ36)),0)</f>
        <v>0</v>
      </c>
      <c r="O36" s="7">
        <f>IF(AB36&gt;0,RANK(AB36,(Z36:AB36,AC36:AQ36)),0)</f>
        <v>0</v>
      </c>
      <c r="P36" s="7">
        <f>IF(AC36&gt;0,RANK(AC36,(Z36:AB36,AC36:AQ36)),0)</f>
        <v>3</v>
      </c>
      <c r="Q36" s="49">
        <f t="shared" si="53"/>
        <v>37120</v>
      </c>
      <c r="R36" s="177">
        <f t="shared" si="54"/>
        <v>0.70338999109393063</v>
      </c>
      <c r="S36" s="2"/>
      <c r="T36" s="2">
        <f t="shared" si="55"/>
        <v>8.5289826236901442E-2</v>
      </c>
      <c r="U36" s="2">
        <f t="shared" si="56"/>
        <v>0</v>
      </c>
      <c r="V36" s="2">
        <f t="shared" si="57"/>
        <v>0</v>
      </c>
      <c r="W36" s="2">
        <f t="shared" si="58"/>
        <v>8.0287268110586854E-2</v>
      </c>
      <c r="X36" s="2">
        <f t="shared" si="59"/>
        <v>0.78867981733083203</v>
      </c>
      <c r="Y36" s="2">
        <f t="shared" si="60"/>
        <v>4.5743088321679726E-2</v>
      </c>
      <c r="Z36" s="1">
        <f>SUMIF(County!$AT$165:$AT$222,$BC36,County!R$165:R$222)+SUMIF('Cong Dist'!$BC$659:$BC$750,$BC36,'Cong Dist'!Z$659:Z$750)</f>
        <v>4501</v>
      </c>
      <c r="AC36" s="1">
        <f>SUMIF(County!$AT$165:$AT$222,$BC36,County!U$165:U$222)+SUMIF('Cong Dist'!$BC$659:$BC$750,$BC36,'Cong Dist'!AC$659:AC$750)</f>
        <v>4237</v>
      </c>
      <c r="AD36" s="1">
        <f>SUMIF(County!$AT$165:$AT$222,$BC36,County!V$165:V$222)+SUMIF('Cong Dist'!$BC$659:$BC$750,$BC36,'Cong Dist'!AD$659:AD$750)</f>
        <v>41621</v>
      </c>
      <c r="AE36" s="1">
        <f>SUMIF(County!$AT$165:$AT$222,$BC36,County!W$165:W$222)+SUMIF('Cong Dist'!$BC$659:$BC$750,$BC36,'Cong Dist'!AE$659:AE$750)</f>
        <v>2149</v>
      </c>
      <c r="AJ36" s="1">
        <f>SUMIF(County!$AT$165:$AT$222,$BC36,County!AB$165:AB$222)+SUMIF('Cong Dist'!$BC$659:$BC$750,$BC36,'Cong Dist'!AJ$659:AJ$750)</f>
        <v>0</v>
      </c>
      <c r="AK36" s="1">
        <f>SUMIF(County!$AT$165:$AT$222,$BC36,County!AC$165:AC$222)+SUMIF('Cong Dist'!$BC$659:$BC$750,$BC36,'Cong Dist'!AK$659:AK$750)</f>
        <v>0</v>
      </c>
      <c r="AL36" s="1"/>
      <c r="AN36" s="1"/>
      <c r="AP36" s="1"/>
      <c r="AQ36" s="1">
        <f>SUMIF(County!$AT$165:$AT$222,$BC36,County!AI$165:AI$222)+SUMIF('Cong Dist'!$BC$659:$BC$750,$BC36,'Cong Dist'!AQ$659:AQ$750)</f>
        <v>265</v>
      </c>
      <c r="AS36" s="7">
        <f>IF(AD36&gt;0,RANK(AD36,(Z36:AB36,AC36:AQ36)),0)</f>
        <v>1</v>
      </c>
      <c r="AT36" s="7">
        <f>IF(AE36&gt;0,RANK(AE36,(Z36:AB36,AC36:AQ36)),0)</f>
        <v>4</v>
      </c>
      <c r="AU36" s="7">
        <f>IF(AF36&gt;0,RANK(AF36,(Z36:AB36,AC36:AQ36)),0)</f>
        <v>0</v>
      </c>
      <c r="AV36" s="7">
        <f>IF(AG36&gt;0,RANK(AG36,(Z36:AB36,AG36:AQ36)),0)</f>
        <v>0</v>
      </c>
      <c r="AW36" s="2">
        <f t="shared" si="61"/>
        <v>4.0721581111553259E-2</v>
      </c>
      <c r="AX36" s="2">
        <f t="shared" si="62"/>
        <v>0</v>
      </c>
      <c r="AY36" s="2">
        <f t="shared" si="63"/>
        <v>0</v>
      </c>
      <c r="BA36" s="2" t="str">
        <f t="shared" si="64"/>
        <v>District 3</v>
      </c>
      <c r="BB36" t="str">
        <f t="shared" si="65"/>
        <v>CA</v>
      </c>
      <c r="BC36">
        <v>3</v>
      </c>
      <c r="BE36" s="97">
        <v>6</v>
      </c>
      <c r="BF36" s="99">
        <v>903</v>
      </c>
      <c r="BG36" s="106">
        <f t="shared" si="66"/>
        <v>6903</v>
      </c>
      <c r="BH36" t="s">
        <v>2605</v>
      </c>
      <c r="BI36" t="s">
        <v>3184</v>
      </c>
    </row>
    <row r="37" spans="1:61" outlineLevel="1">
      <c r="A37" t="s">
        <v>1825</v>
      </c>
      <c r="B37" t="s">
        <v>203</v>
      </c>
      <c r="C37" s="1">
        <f t="shared" si="52"/>
        <v>105461</v>
      </c>
      <c r="D37" s="1">
        <v>3</v>
      </c>
      <c r="E37" s="1"/>
      <c r="F37" s="1"/>
      <c r="G37" s="1"/>
      <c r="H37" s="1"/>
      <c r="I37" s="1"/>
      <c r="J37" s="1"/>
      <c r="K37" s="1"/>
      <c r="L37" s="1"/>
      <c r="M37" s="7">
        <f>IF(Z37&gt;0,RANK(Z37,(Z37:AB37,AC37:AQ37)),0)</f>
        <v>2</v>
      </c>
      <c r="N37" s="7">
        <f>IF(AA37&gt;0,RANK(AA37,(Z37:AB37,AC37:AQ37)),0)</f>
        <v>0</v>
      </c>
      <c r="O37" s="7">
        <f>IF(AB37&gt;0,RANK(AB37,(Z37:AB37,AC37:AQ37)),0)</f>
        <v>0</v>
      </c>
      <c r="P37" s="7">
        <f>IF(AC37&gt;0,RANK(AC37,(Z37:AB37,AC37:AQ37)),0)</f>
        <v>3</v>
      </c>
      <c r="Q37" s="49">
        <f t="shared" si="53"/>
        <v>73876</v>
      </c>
      <c r="R37" s="177">
        <f t="shared" si="54"/>
        <v>0.7005054001005111</v>
      </c>
      <c r="S37" s="2"/>
      <c r="T37" s="2">
        <f t="shared" si="55"/>
        <v>9.2858971562947437E-2</v>
      </c>
      <c r="U37" s="2">
        <f t="shared" si="56"/>
        <v>0</v>
      </c>
      <c r="V37" s="2">
        <f t="shared" si="57"/>
        <v>0</v>
      </c>
      <c r="W37" s="2">
        <f t="shared" si="58"/>
        <v>7.3259309128493003E-2</v>
      </c>
      <c r="X37" s="2">
        <f t="shared" si="59"/>
        <v>0.79336437166345852</v>
      </c>
      <c r="Y37" s="2">
        <f t="shared" si="60"/>
        <v>4.0517347645101065E-2</v>
      </c>
      <c r="Z37" s="1">
        <f>SUMIF(County!$AT$165:$AT$222,$BC37,County!R$165:R$222)+SUMIF('Cong Dist'!$BC$659:$BC$750,$BC37,'Cong Dist'!Z$659:Z$750)</f>
        <v>9793</v>
      </c>
      <c r="AC37" s="1">
        <f>SUMIF(County!$AT$165:$AT$222,$BC37,County!U$165:U$222)+SUMIF('Cong Dist'!$BC$659:$BC$750,$BC37,'Cong Dist'!AC$659:AC$750)</f>
        <v>7726</v>
      </c>
      <c r="AD37" s="1">
        <f>SUMIF(County!$AT$165:$AT$222,$BC37,County!V$165:V$222)+SUMIF('Cong Dist'!$BC$659:$BC$750,$BC37,'Cong Dist'!AD$659:AD$750)</f>
        <v>83669</v>
      </c>
      <c r="AE37" s="1">
        <f>SUMIF(County!$AT$165:$AT$222,$BC37,County!W$165:W$222)+SUMIF('Cong Dist'!$BC$659:$BC$750,$BC37,'Cong Dist'!AE$659:AE$750)</f>
        <v>3817</v>
      </c>
      <c r="AJ37" s="1">
        <f>SUMIF(County!$AT$165:$AT$222,$BC37,County!AB$165:AB$222)+SUMIF('Cong Dist'!$BC$659:$BC$750,$BC37,'Cong Dist'!AJ$659:AJ$750)</f>
        <v>0</v>
      </c>
      <c r="AK37" s="1">
        <f>SUMIF(County!$AT$165:$AT$222,$BC37,County!AC$165:AC$222)+SUMIF('Cong Dist'!$BC$659:$BC$750,$BC37,'Cong Dist'!AK$659:AK$750)</f>
        <v>0</v>
      </c>
      <c r="AL37" s="1"/>
      <c r="AN37" s="1"/>
      <c r="AP37" s="1"/>
      <c r="AQ37" s="1">
        <f>SUMIF(County!$AT$165:$AT$222,$BC37,County!AI$165:AI$222)+SUMIF('Cong Dist'!$BC$659:$BC$750,$BC37,'Cong Dist'!AQ$659:AQ$750)</f>
        <v>456</v>
      </c>
      <c r="AS37" s="7">
        <f>IF(AD37&gt;0,RANK(AD37,(Z37:AB37,AC37:AQ37)),0)</f>
        <v>1</v>
      </c>
      <c r="AT37" s="7">
        <f>IF(AE37&gt;0,RANK(AE37,(Z37:AB37,AC37:AQ37)),0)</f>
        <v>4</v>
      </c>
      <c r="AU37" s="7">
        <f>IF(AF37&gt;0,RANK(AF37,(Z37:AB37,AC37:AQ37)),0)</f>
        <v>0</v>
      </c>
      <c r="AV37" s="7">
        <f>IF(AG37&gt;0,RANK(AG37,(Z37:AB37,AG37:AQ37)),0)</f>
        <v>0</v>
      </c>
      <c r="AW37" s="2">
        <f t="shared" si="61"/>
        <v>3.6193474364931109E-2</v>
      </c>
      <c r="AX37" s="2">
        <f t="shared" si="62"/>
        <v>0</v>
      </c>
      <c r="AY37" s="2">
        <f t="shared" si="63"/>
        <v>0</v>
      </c>
      <c r="BA37" s="2" t="str">
        <f t="shared" si="64"/>
        <v>District 4</v>
      </c>
      <c r="BB37" t="str">
        <f t="shared" si="65"/>
        <v>CA</v>
      </c>
      <c r="BC37">
        <v>4</v>
      </c>
      <c r="BE37" s="97">
        <v>6</v>
      </c>
      <c r="BF37" s="99">
        <v>904</v>
      </c>
      <c r="BG37" s="106">
        <f t="shared" si="66"/>
        <v>6904</v>
      </c>
      <c r="BH37" t="s">
        <v>2605</v>
      </c>
      <c r="BI37" t="s">
        <v>3184</v>
      </c>
    </row>
    <row r="38" spans="1:61" outlineLevel="1">
      <c r="A38" t="s">
        <v>1780</v>
      </c>
      <c r="B38" t="s">
        <v>203</v>
      </c>
      <c r="C38" s="1">
        <f t="shared" si="52"/>
        <v>40319</v>
      </c>
      <c r="D38" s="1">
        <v>3</v>
      </c>
      <c r="E38" s="1"/>
      <c r="F38" s="1"/>
      <c r="G38" s="1"/>
      <c r="H38" s="1"/>
      <c r="I38" s="1"/>
      <c r="J38" s="1"/>
      <c r="K38" s="1"/>
      <c r="L38" s="1"/>
      <c r="M38" s="7">
        <f>IF(Z38&gt;0,RANK(Z38,(Z38:AB38,AC38:AQ38)),0)</f>
        <v>2</v>
      </c>
      <c r="N38" s="7">
        <f>IF(AA38&gt;0,RANK(AA38,(Z38:AB38,AC38:AQ38)),0)</f>
        <v>0</v>
      </c>
      <c r="O38" s="7">
        <f>IF(AB38&gt;0,RANK(AB38,(Z38:AB38,AC38:AQ38)),0)</f>
        <v>0</v>
      </c>
      <c r="P38" s="7">
        <f>IF(AC38&gt;0,RANK(AC38,(Z38:AB38,AC38:AQ38)),0)</f>
        <v>3</v>
      </c>
      <c r="Q38" s="49">
        <f t="shared" si="53"/>
        <v>22042</v>
      </c>
      <c r="R38" s="177">
        <f t="shared" si="54"/>
        <v>0.54669014608497235</v>
      </c>
      <c r="S38" s="2"/>
      <c r="T38" s="2">
        <f t="shared" si="55"/>
        <v>0.15372405069570177</v>
      </c>
      <c r="U38" s="2">
        <f t="shared" si="56"/>
        <v>0</v>
      </c>
      <c r="V38" s="2">
        <f t="shared" si="57"/>
        <v>0</v>
      </c>
      <c r="W38" s="2">
        <f t="shared" si="58"/>
        <v>8.7899005431682331E-2</v>
      </c>
      <c r="X38" s="2">
        <f t="shared" si="59"/>
        <v>0.70041419678067407</v>
      </c>
      <c r="Y38" s="2">
        <f t="shared" si="60"/>
        <v>5.7962747091941713E-2</v>
      </c>
      <c r="Z38" s="1">
        <f>SUMIF(County!$AT$165:$AT$222,$BC38,County!R$165:R$222)+SUMIF('Cong Dist'!$BC$659:$BC$750,$BC38,'Cong Dist'!Z$659:Z$750)</f>
        <v>6198</v>
      </c>
      <c r="AC38" s="1">
        <f>SUMIF(County!$AT$165:$AT$222,$BC38,County!U$165:U$222)+SUMIF('Cong Dist'!$BC$659:$BC$750,$BC38,'Cong Dist'!AC$659:AC$750)</f>
        <v>3544</v>
      </c>
      <c r="AD38" s="1">
        <f>SUMIF(County!$AT$165:$AT$222,$BC38,County!V$165:V$222)+SUMIF('Cong Dist'!$BC$659:$BC$750,$BC38,'Cong Dist'!AD$659:AD$750)</f>
        <v>28240</v>
      </c>
      <c r="AE38" s="1">
        <f>SUMIF(County!$AT$165:$AT$222,$BC38,County!W$165:W$222)+SUMIF('Cong Dist'!$BC$659:$BC$750,$BC38,'Cong Dist'!AE$659:AE$750)</f>
        <v>1927</v>
      </c>
      <c r="AJ38" s="1">
        <f>SUMIF(County!$AT$165:$AT$222,$BC38,County!AB$165:AB$222)+SUMIF('Cong Dist'!$BC$659:$BC$750,$BC38,'Cong Dist'!AJ$659:AJ$750)</f>
        <v>0</v>
      </c>
      <c r="AK38" s="1">
        <f>SUMIF(County!$AT$165:$AT$222,$BC38,County!AC$165:AC$222)+SUMIF('Cong Dist'!$BC$659:$BC$750,$BC38,'Cong Dist'!AK$659:AK$750)</f>
        <v>0</v>
      </c>
      <c r="AL38" s="1"/>
      <c r="AN38" s="1"/>
      <c r="AP38" s="1"/>
      <c r="AQ38" s="1">
        <f>SUMIF(County!$AT$165:$AT$222,$BC38,County!AI$165:AI$222)+SUMIF('Cong Dist'!$BC$659:$BC$750,$BC38,'Cong Dist'!AQ$659:AQ$750)</f>
        <v>410</v>
      </c>
      <c r="AS38" s="7">
        <f>IF(AD38&gt;0,RANK(AD38,(Z38:AB38,AC38:AQ38)),0)</f>
        <v>1</v>
      </c>
      <c r="AT38" s="7">
        <f>IF(AE38&gt;0,RANK(AE38,(Z38:AB38,AC38:AQ38)),0)</f>
        <v>4</v>
      </c>
      <c r="AU38" s="7">
        <f>IF(AF38&gt;0,RANK(AF38,(Z38:AB38,AC38:AQ38)),0)</f>
        <v>0</v>
      </c>
      <c r="AV38" s="7">
        <f>IF(AG38&gt;0,RANK(AG38,(Z38:AB38,AG38:AQ38)),0)</f>
        <v>0</v>
      </c>
      <c r="AW38" s="2">
        <f t="shared" si="61"/>
        <v>4.7793844093355492E-2</v>
      </c>
      <c r="AX38" s="2">
        <f t="shared" si="62"/>
        <v>0</v>
      </c>
      <c r="AY38" s="2">
        <f t="shared" si="63"/>
        <v>0</v>
      </c>
      <c r="BA38" s="2" t="str">
        <f t="shared" si="64"/>
        <v>District 5</v>
      </c>
      <c r="BB38" t="str">
        <f t="shared" si="65"/>
        <v>CA</v>
      </c>
      <c r="BC38">
        <v>5</v>
      </c>
      <c r="BE38" s="97">
        <v>6</v>
      </c>
      <c r="BF38" s="99">
        <v>905</v>
      </c>
      <c r="BG38" s="106">
        <f t="shared" si="66"/>
        <v>6905</v>
      </c>
      <c r="BH38" t="s">
        <v>2605</v>
      </c>
      <c r="BI38" t="s">
        <v>3184</v>
      </c>
    </row>
    <row r="39" spans="1:61" outlineLevel="1">
      <c r="A39" t="s">
        <v>1759</v>
      </c>
      <c r="B39" t="s">
        <v>203</v>
      </c>
      <c r="C39" s="1">
        <f t="shared" si="52"/>
        <v>28141</v>
      </c>
      <c r="D39" s="1">
        <v>3</v>
      </c>
      <c r="E39" s="1"/>
      <c r="F39" s="1"/>
      <c r="G39" s="1"/>
      <c r="H39" s="1"/>
      <c r="I39" s="1"/>
      <c r="J39" s="1"/>
      <c r="K39" s="1"/>
      <c r="L39" s="1"/>
      <c r="M39" s="7">
        <f>IF(Z39&gt;0,RANK(Z39,(Z39:AB39,AC39:AQ39)),0)</f>
        <v>2</v>
      </c>
      <c r="N39" s="7">
        <f>IF(AA39&gt;0,RANK(AA39,(Z39:AB39,AC39:AQ39)),0)</f>
        <v>0</v>
      </c>
      <c r="O39" s="7">
        <f>IF(AB39&gt;0,RANK(AB39,(Z39:AB39,AC39:AQ39)),0)</f>
        <v>0</v>
      </c>
      <c r="P39" s="7">
        <f>IF(AC39&gt;0,RANK(AC39,(Z39:AB39,AC39:AQ39)),0)</f>
        <v>3</v>
      </c>
      <c r="Q39" s="49">
        <f t="shared" si="53"/>
        <v>16429</v>
      </c>
      <c r="R39" s="177">
        <f t="shared" si="54"/>
        <v>0.58381009914359827</v>
      </c>
      <c r="S39" s="2"/>
      <c r="T39" s="2">
        <f t="shared" si="55"/>
        <v>0.13780604811485023</v>
      </c>
      <c r="U39" s="2">
        <f t="shared" si="56"/>
        <v>0</v>
      </c>
      <c r="V39" s="2">
        <f t="shared" si="57"/>
        <v>0</v>
      </c>
      <c r="W39" s="2">
        <f t="shared" si="58"/>
        <v>9.4346327422621792E-2</v>
      </c>
      <c r="X39" s="2">
        <f t="shared" si="59"/>
        <v>0.72161614725844858</v>
      </c>
      <c r="Y39" s="2">
        <f t="shared" si="60"/>
        <v>4.6231477204079385E-2</v>
      </c>
      <c r="Z39" s="1">
        <f>SUMIF(County!$AT$165:$AT$222,$BC39,County!R$165:R$222)+SUMIF('Cong Dist'!$BC$659:$BC$750,$BC39,'Cong Dist'!Z$659:Z$750)</f>
        <v>3878</v>
      </c>
      <c r="AC39" s="1">
        <f>SUMIF(County!$AT$165:$AT$222,$BC39,County!U$165:U$222)+SUMIF('Cong Dist'!$BC$659:$BC$750,$BC39,'Cong Dist'!AC$659:AC$750)</f>
        <v>2655</v>
      </c>
      <c r="AD39" s="1">
        <f>SUMIF(County!$AT$165:$AT$222,$BC39,County!V$165:V$222)+SUMIF('Cong Dist'!$BC$659:$BC$750,$BC39,'Cong Dist'!AD$659:AD$750)</f>
        <v>20307</v>
      </c>
      <c r="AE39" s="1">
        <f>SUMIF(County!$AT$165:$AT$222,$BC39,County!W$165:W$222)+SUMIF('Cong Dist'!$BC$659:$BC$750,$BC39,'Cong Dist'!AE$659:AE$750)</f>
        <v>1109</v>
      </c>
      <c r="AJ39" s="1">
        <f>SUMIF(County!$AT$165:$AT$222,$BC39,County!AB$165:AB$222)+SUMIF('Cong Dist'!$BC$659:$BC$750,$BC39,'Cong Dist'!AJ$659:AJ$750)</f>
        <v>0</v>
      </c>
      <c r="AK39" s="1">
        <f>SUMIF(County!$AT$165:$AT$222,$BC39,County!AC$165:AC$222)+SUMIF('Cong Dist'!$BC$659:$BC$750,$BC39,'Cong Dist'!AK$659:AK$750)</f>
        <v>0</v>
      </c>
      <c r="AL39" s="1"/>
      <c r="AN39" s="1"/>
      <c r="AP39" s="1"/>
      <c r="AQ39" s="1">
        <f>SUMIF(County!$AT$165:$AT$222,$BC39,County!AI$165:AI$222)+SUMIF('Cong Dist'!$BC$659:$BC$750,$BC39,'Cong Dist'!AQ$659:AQ$750)</f>
        <v>192</v>
      </c>
      <c r="AS39" s="7">
        <f>IF(AD39&gt;0,RANK(AD39,(Z39:AB39,AC39:AQ39)),0)</f>
        <v>1</v>
      </c>
      <c r="AT39" s="7">
        <f>IF(AE39&gt;0,RANK(AE39,(Z39:AB39,AC39:AQ39)),0)</f>
        <v>4</v>
      </c>
      <c r="AU39" s="7">
        <f>IF(AF39&gt;0,RANK(AF39,(Z39:AB39,AC39:AQ39)),0)</f>
        <v>0</v>
      </c>
      <c r="AV39" s="7">
        <f>IF(AG39&gt;0,RANK(AG39,(Z39:AB39,AG39:AQ39)),0)</f>
        <v>0</v>
      </c>
      <c r="AW39" s="2">
        <f t="shared" si="61"/>
        <v>3.9408691944138444E-2</v>
      </c>
      <c r="AX39" s="2">
        <f t="shared" si="62"/>
        <v>0</v>
      </c>
      <c r="AY39" s="2">
        <f t="shared" si="63"/>
        <v>0</v>
      </c>
      <c r="BA39" s="2" t="str">
        <f t="shared" si="64"/>
        <v>District 6</v>
      </c>
      <c r="BB39" t="str">
        <f t="shared" si="65"/>
        <v>CA</v>
      </c>
      <c r="BC39">
        <v>6</v>
      </c>
      <c r="BE39" s="97">
        <v>6</v>
      </c>
      <c r="BF39" s="99">
        <v>906</v>
      </c>
      <c r="BG39" s="106">
        <f t="shared" si="66"/>
        <v>6906</v>
      </c>
      <c r="BH39" t="s">
        <v>2605</v>
      </c>
      <c r="BI39" t="s">
        <v>3184</v>
      </c>
    </row>
    <row r="40" spans="1:61" outlineLevel="1">
      <c r="A40" t="s">
        <v>1356</v>
      </c>
      <c r="B40" t="s">
        <v>203</v>
      </c>
      <c r="C40" s="1">
        <f t="shared" si="52"/>
        <v>62930</v>
      </c>
      <c r="D40" s="1">
        <v>3</v>
      </c>
      <c r="E40" s="1"/>
      <c r="F40" s="1"/>
      <c r="G40" s="1"/>
      <c r="H40" s="1"/>
      <c r="I40" s="1"/>
      <c r="J40" s="1"/>
      <c r="K40" s="1"/>
      <c r="L40" s="1"/>
      <c r="M40" s="7">
        <f>IF(Z40&gt;0,RANK(Z40,(Z40:AB40,AC40:AQ40)),0)</f>
        <v>2</v>
      </c>
      <c r="N40" s="7">
        <f>IF(AA40&gt;0,RANK(AA40,(Z40:AB40,AC40:AQ40)),0)</f>
        <v>0</v>
      </c>
      <c r="O40" s="7">
        <f>IF(AB40&gt;0,RANK(AB40,(Z40:AB40,AC40:AQ40)),0)</f>
        <v>0</v>
      </c>
      <c r="P40" s="7">
        <f>IF(AC40&gt;0,RANK(AC40,(Z40:AB40,AC40:AQ40)),0)</f>
        <v>3</v>
      </c>
      <c r="Q40" s="49">
        <f t="shared" si="53"/>
        <v>39857</v>
      </c>
      <c r="R40" s="177">
        <f t="shared" si="54"/>
        <v>0.6333545208962339</v>
      </c>
      <c r="S40" s="2"/>
      <c r="T40" s="2">
        <f t="shared" si="55"/>
        <v>0.11814714762434451</v>
      </c>
      <c r="U40" s="2">
        <f t="shared" si="56"/>
        <v>0</v>
      </c>
      <c r="V40" s="2">
        <f t="shared" si="57"/>
        <v>0</v>
      </c>
      <c r="W40" s="2">
        <f t="shared" si="58"/>
        <v>8.714444621007468E-2</v>
      </c>
      <c r="X40" s="2">
        <f t="shared" si="59"/>
        <v>0.75150166852057843</v>
      </c>
      <c r="Y40" s="2">
        <f t="shared" si="60"/>
        <v>4.320673764500238E-2</v>
      </c>
      <c r="Z40" s="1">
        <f>SUMIF(County!$AT$165:$AT$222,$BC40,County!R$165:R$222)+SUMIF('Cong Dist'!$BC$659:$BC$750,$BC40,'Cong Dist'!Z$659:Z$750)</f>
        <v>7435</v>
      </c>
      <c r="AC40" s="1">
        <f>SUMIF(County!$AT$165:$AT$222,$BC40,County!U$165:U$222)+SUMIF('Cong Dist'!$BC$659:$BC$750,$BC40,'Cong Dist'!AC$659:AC$750)</f>
        <v>5484</v>
      </c>
      <c r="AD40" s="1">
        <f>SUMIF(County!$AT$165:$AT$222,$BC40,County!V$165:V$222)+SUMIF('Cong Dist'!$BC$659:$BC$750,$BC40,'Cong Dist'!AD$659:AD$750)</f>
        <v>47292</v>
      </c>
      <c r="AE40" s="1">
        <f>SUMIF(County!$AT$165:$AT$222,$BC40,County!W$165:W$222)+SUMIF('Cong Dist'!$BC$659:$BC$750,$BC40,'Cong Dist'!AE$659:AE$750)</f>
        <v>2422</v>
      </c>
      <c r="AJ40" s="1">
        <f>SUMIF(County!$AT$165:$AT$222,$BC40,County!AB$165:AB$222)+SUMIF('Cong Dist'!$BC$659:$BC$750,$BC40,'Cong Dist'!AJ$659:AJ$750)</f>
        <v>0</v>
      </c>
      <c r="AK40" s="1">
        <f>SUMIF(County!$AT$165:$AT$222,$BC40,County!AC$165:AC$222)+SUMIF('Cong Dist'!$BC$659:$BC$750,$BC40,'Cong Dist'!AK$659:AK$750)</f>
        <v>0</v>
      </c>
      <c r="AL40" s="1"/>
      <c r="AN40" s="1"/>
      <c r="AP40" s="1"/>
      <c r="AQ40" s="1">
        <f>SUMIF(County!$AT$165:$AT$222,$BC40,County!AI$165:AI$222)+SUMIF('Cong Dist'!$BC$659:$BC$750,$BC40,'Cong Dist'!AQ$659:AQ$750)</f>
        <v>297</v>
      </c>
      <c r="AS40" s="7">
        <f>IF(AD40&gt;0,RANK(AD40,(Z40:AB40,AC40:AQ40)),0)</f>
        <v>1</v>
      </c>
      <c r="AT40" s="7">
        <f>IF(AE40&gt;0,RANK(AE40,(Z40:AB40,AC40:AQ40)),0)</f>
        <v>4</v>
      </c>
      <c r="AU40" s="7">
        <f>IF(AF40&gt;0,RANK(AF40,(Z40:AB40,AC40:AQ40)),0)</f>
        <v>0</v>
      </c>
      <c r="AV40" s="7">
        <f>IF(AG40&gt;0,RANK(AG40,(Z40:AB40,AG40:AQ40)),0)</f>
        <v>0</v>
      </c>
      <c r="AW40" s="2">
        <f t="shared" si="61"/>
        <v>3.8487208008898779E-2</v>
      </c>
      <c r="AX40" s="2">
        <f t="shared" si="62"/>
        <v>0</v>
      </c>
      <c r="AY40" s="2">
        <f t="shared" si="63"/>
        <v>0</v>
      </c>
      <c r="BA40" s="2" t="str">
        <f t="shared" si="64"/>
        <v>District 7</v>
      </c>
      <c r="BB40" t="str">
        <f t="shared" si="65"/>
        <v>CA</v>
      </c>
      <c r="BC40">
        <v>7</v>
      </c>
      <c r="BE40" s="97">
        <v>6</v>
      </c>
      <c r="BF40" s="99">
        <v>907</v>
      </c>
      <c r="BG40" s="106">
        <f t="shared" si="66"/>
        <v>6907</v>
      </c>
      <c r="BH40" t="s">
        <v>2605</v>
      </c>
      <c r="BI40" t="s">
        <v>3184</v>
      </c>
    </row>
    <row r="41" spans="1:61" outlineLevel="1">
      <c r="A41" t="s">
        <v>275</v>
      </c>
      <c r="B41" t="s">
        <v>203</v>
      </c>
      <c r="C41" s="1">
        <f t="shared" si="52"/>
        <v>55808</v>
      </c>
      <c r="D41" s="1">
        <v>3</v>
      </c>
      <c r="E41" s="1"/>
      <c r="F41" s="1"/>
      <c r="G41" s="1"/>
      <c r="H41" s="1"/>
      <c r="I41" s="1"/>
      <c r="J41" s="1"/>
      <c r="K41" s="1"/>
      <c r="L41" s="1"/>
      <c r="M41" s="7">
        <f>IF(Z41&gt;0,RANK(Z41,(Z41:AB41,AC41:AQ41)),0)</f>
        <v>3</v>
      </c>
      <c r="N41" s="7">
        <f>IF(AA41&gt;0,RANK(AA41,(Z41:AB41,AC41:AQ41)),0)</f>
        <v>0</v>
      </c>
      <c r="O41" s="7">
        <f>IF(AB41&gt;0,RANK(AB41,(Z41:AB41,AC41:AQ41)),0)</f>
        <v>0</v>
      </c>
      <c r="P41" s="7">
        <f>IF(AC41&gt;0,RANK(AC41,(Z41:AB41,AC41:AQ41)),0)</f>
        <v>2</v>
      </c>
      <c r="Q41" s="49">
        <f t="shared" si="53"/>
        <v>41888</v>
      </c>
      <c r="R41" s="177">
        <f t="shared" si="54"/>
        <v>0.75057339449541283</v>
      </c>
      <c r="S41" s="2"/>
      <c r="T41" s="2">
        <f t="shared" si="55"/>
        <v>5.4382884174311925E-2</v>
      </c>
      <c r="U41" s="2">
        <f t="shared" si="56"/>
        <v>0</v>
      </c>
      <c r="V41" s="2">
        <f t="shared" si="57"/>
        <v>0</v>
      </c>
      <c r="W41" s="2">
        <f t="shared" si="58"/>
        <v>7.8017488532110088E-2</v>
      </c>
      <c r="X41" s="2">
        <f t="shared" si="59"/>
        <v>0.82859088302752293</v>
      </c>
      <c r="Y41" s="2">
        <f t="shared" si="60"/>
        <v>3.9008744266055051E-2</v>
      </c>
      <c r="Z41" s="1">
        <f>SUMIF(County!$AT$165:$AT$222,$BC41,County!R$165:R$222)+SUMIF('Cong Dist'!$BC$659:$BC$750,$BC41,'Cong Dist'!Z$659:Z$750)</f>
        <v>3035</v>
      </c>
      <c r="AC41" s="1">
        <f>SUMIF(County!$AT$165:$AT$222,$BC41,County!U$165:U$222)+SUMIF('Cong Dist'!$BC$659:$BC$750,$BC41,'Cong Dist'!AC$659:AC$750)</f>
        <v>4354</v>
      </c>
      <c r="AD41" s="1">
        <f>SUMIF(County!$AT$165:$AT$222,$BC41,County!V$165:V$222)+SUMIF('Cong Dist'!$BC$659:$BC$750,$BC41,'Cong Dist'!AD$659:AD$750)</f>
        <v>46242</v>
      </c>
      <c r="AE41" s="1">
        <f>SUMIF(County!$AT$165:$AT$222,$BC41,County!W$165:W$222)+SUMIF('Cong Dist'!$BC$659:$BC$750,$BC41,'Cong Dist'!AE$659:AE$750)</f>
        <v>1875</v>
      </c>
      <c r="AJ41" s="1">
        <f>SUMIF(County!$AT$165:$AT$222,$BC41,County!AB$165:AB$222)+SUMIF('Cong Dist'!$BC$659:$BC$750,$BC41,'Cong Dist'!AJ$659:AJ$750)</f>
        <v>0</v>
      </c>
      <c r="AK41" s="1">
        <f>SUMIF(County!$AT$165:$AT$222,$BC41,County!AC$165:AC$222)+SUMIF('Cong Dist'!$BC$659:$BC$750,$BC41,'Cong Dist'!AK$659:AK$750)</f>
        <v>0</v>
      </c>
      <c r="AL41" s="1"/>
      <c r="AN41" s="1"/>
      <c r="AP41" s="1"/>
      <c r="AQ41" s="1">
        <f>SUMIF(County!$AT$165:$AT$222,$BC41,County!AI$165:AI$222)+SUMIF('Cong Dist'!$BC$659:$BC$750,$BC41,'Cong Dist'!AQ$659:AQ$750)</f>
        <v>302</v>
      </c>
      <c r="AS41" s="7">
        <f>IF(AD41&gt;0,RANK(AD41,(Z41:AB41,AC41:AQ41)),0)</f>
        <v>1</v>
      </c>
      <c r="AT41" s="7">
        <f>IF(AE41&gt;0,RANK(AE41,(Z41:AB41,AC41:AQ41)),0)</f>
        <v>4</v>
      </c>
      <c r="AU41" s="7">
        <f>IF(AF41&gt;0,RANK(AF41,(Z41:AB41,AC41:AQ41)),0)</f>
        <v>0</v>
      </c>
      <c r="AV41" s="7">
        <f>IF(AG41&gt;0,RANK(AG41,(Z41:AB41,AG41:AQ41)),0)</f>
        <v>0</v>
      </c>
      <c r="AW41" s="2">
        <f t="shared" si="61"/>
        <v>3.3597333715596332E-2</v>
      </c>
      <c r="AX41" s="2">
        <f t="shared" si="62"/>
        <v>0</v>
      </c>
      <c r="AY41" s="2">
        <f t="shared" si="63"/>
        <v>0</v>
      </c>
      <c r="BA41" s="2" t="str">
        <f t="shared" si="64"/>
        <v>District 8</v>
      </c>
      <c r="BB41" t="str">
        <f t="shared" si="65"/>
        <v>CA</v>
      </c>
      <c r="BC41">
        <v>8</v>
      </c>
      <c r="BE41" s="97">
        <v>6</v>
      </c>
      <c r="BF41" s="99">
        <v>908</v>
      </c>
      <c r="BG41" s="106">
        <f t="shared" si="66"/>
        <v>6908</v>
      </c>
      <c r="BH41" t="s">
        <v>2605</v>
      </c>
      <c r="BI41" t="s">
        <v>3184</v>
      </c>
    </row>
    <row r="42" spans="1:61" outlineLevel="1">
      <c r="A42" t="s">
        <v>3001</v>
      </c>
      <c r="B42" t="s">
        <v>203</v>
      </c>
      <c r="C42" s="1">
        <f t="shared" si="52"/>
        <v>43451</v>
      </c>
      <c r="D42" s="1">
        <v>3</v>
      </c>
      <c r="E42" s="1"/>
      <c r="F42" s="1"/>
      <c r="G42" s="1"/>
      <c r="H42" s="1"/>
      <c r="I42" s="1"/>
      <c r="J42" s="1"/>
      <c r="K42" s="1"/>
      <c r="L42" s="1"/>
      <c r="M42" s="7">
        <f>IF(Z42&gt;0,RANK(Z42,(Z42:AB42,AC42:AQ42)),0)</f>
        <v>3</v>
      </c>
      <c r="N42" s="7">
        <f>IF(AA42&gt;0,RANK(AA42,(Z42:AB42,AC42:AQ42)),0)</f>
        <v>0</v>
      </c>
      <c r="O42" s="7">
        <f>IF(AB42&gt;0,RANK(AB42,(Z42:AB42,AC42:AQ42)),0)</f>
        <v>0</v>
      </c>
      <c r="P42" s="7">
        <f>IF(AC42&gt;0,RANK(AC42,(Z42:AB42,AC42:AQ42)),0)</f>
        <v>2</v>
      </c>
      <c r="Q42" s="49">
        <f t="shared" si="53"/>
        <v>29961</v>
      </c>
      <c r="R42" s="177">
        <f t="shared" si="54"/>
        <v>0.68953533865733818</v>
      </c>
      <c r="S42" s="2"/>
      <c r="T42" s="2">
        <f t="shared" si="55"/>
        <v>8.3818554233504414E-2</v>
      </c>
      <c r="U42" s="2">
        <f t="shared" si="56"/>
        <v>0</v>
      </c>
      <c r="V42" s="2">
        <f t="shared" si="57"/>
        <v>0</v>
      </c>
      <c r="W42" s="2">
        <f t="shared" si="58"/>
        <v>9.0308623506938857E-2</v>
      </c>
      <c r="X42" s="2">
        <f t="shared" si="59"/>
        <v>0.77984396216427698</v>
      </c>
      <c r="Y42" s="2">
        <f t="shared" si="60"/>
        <v>4.6028860095279844E-2</v>
      </c>
      <c r="Z42" s="1">
        <f>SUMIF(County!$AT$165:$AT$222,$BC42,County!R$165:R$222)+SUMIF('Cong Dist'!$BC$659:$BC$750,$BC42,'Cong Dist'!Z$659:Z$750)</f>
        <v>3642</v>
      </c>
      <c r="AC42" s="1">
        <f>SUMIF(County!$AT$165:$AT$222,$BC42,County!U$165:U$222)+SUMIF('Cong Dist'!$BC$659:$BC$750,$BC42,'Cong Dist'!AC$659:AC$750)</f>
        <v>3924</v>
      </c>
      <c r="AD42" s="1">
        <f>SUMIF(County!$AT$165:$AT$222,$BC42,County!V$165:V$222)+SUMIF('Cong Dist'!$BC$659:$BC$750,$BC42,'Cong Dist'!AD$659:AD$750)</f>
        <v>33885</v>
      </c>
      <c r="AE42" s="1">
        <f>SUMIF(County!$AT$165:$AT$222,$BC42,County!W$165:W$222)+SUMIF('Cong Dist'!$BC$659:$BC$750,$BC42,'Cong Dist'!AE$659:AE$750)</f>
        <v>1744</v>
      </c>
      <c r="AJ42" s="1">
        <f>SUMIF(County!$AT$165:$AT$222,$BC42,County!AB$165:AB$222)+SUMIF('Cong Dist'!$BC$659:$BC$750,$BC42,'Cong Dist'!AJ$659:AJ$750)</f>
        <v>0</v>
      </c>
      <c r="AK42" s="1">
        <f>SUMIF(County!$AT$165:$AT$222,$BC42,County!AC$165:AC$222)+SUMIF('Cong Dist'!$BC$659:$BC$750,$BC42,'Cong Dist'!AK$659:AK$750)</f>
        <v>0</v>
      </c>
      <c r="AL42" s="1"/>
      <c r="AN42" s="1"/>
      <c r="AP42" s="1"/>
      <c r="AQ42" s="1">
        <f>SUMIF(County!$AT$165:$AT$222,$BC42,County!AI$165:AI$222)+SUMIF('Cong Dist'!$BC$659:$BC$750,$BC42,'Cong Dist'!AQ$659:AQ$750)</f>
        <v>256</v>
      </c>
      <c r="AS42" s="7">
        <f>IF(AD42&gt;0,RANK(AD42,(Z42:AB42,AC42:AQ42)),0)</f>
        <v>1</v>
      </c>
      <c r="AT42" s="7">
        <f>IF(AE42&gt;0,RANK(AE42,(Z42:AB42,AC42:AQ42)),0)</f>
        <v>4</v>
      </c>
      <c r="AU42" s="7">
        <f>IF(AF42&gt;0,RANK(AF42,(Z42:AB42,AC42:AQ42)),0)</f>
        <v>0</v>
      </c>
      <c r="AV42" s="7">
        <f>IF(AG42&gt;0,RANK(AG42,(Z42:AB42,AG42:AQ42)),0)</f>
        <v>0</v>
      </c>
      <c r="AW42" s="2">
        <f t="shared" si="61"/>
        <v>4.0137166003083931E-2</v>
      </c>
      <c r="AX42" s="2">
        <f t="shared" si="62"/>
        <v>0</v>
      </c>
      <c r="AY42" s="2">
        <f t="shared" si="63"/>
        <v>0</v>
      </c>
      <c r="BA42" s="2" t="str">
        <f t="shared" si="64"/>
        <v>District 9</v>
      </c>
      <c r="BB42" t="str">
        <f t="shared" si="65"/>
        <v>CA</v>
      </c>
      <c r="BC42">
        <v>9</v>
      </c>
      <c r="BE42" s="97">
        <v>6</v>
      </c>
      <c r="BF42" s="99">
        <v>909</v>
      </c>
      <c r="BG42" s="106">
        <f t="shared" si="66"/>
        <v>6909</v>
      </c>
      <c r="BH42" t="s">
        <v>2605</v>
      </c>
      <c r="BI42" t="s">
        <v>3184</v>
      </c>
    </row>
    <row r="43" spans="1:61" outlineLevel="1">
      <c r="A43" t="s">
        <v>50</v>
      </c>
      <c r="B43" t="s">
        <v>203</v>
      </c>
      <c r="C43" s="1">
        <f t="shared" si="52"/>
        <v>50931</v>
      </c>
      <c r="D43" s="1">
        <v>3</v>
      </c>
      <c r="E43" s="1"/>
      <c r="F43" s="1"/>
      <c r="G43" s="1"/>
      <c r="H43" s="1"/>
      <c r="I43" s="1"/>
      <c r="J43" s="1"/>
      <c r="K43" s="1"/>
      <c r="L43" s="1"/>
      <c r="M43" s="7">
        <f>IF(Z43&gt;0,RANK(Z43,(Z43:AB43,AC43:AQ43)),0)</f>
        <v>3</v>
      </c>
      <c r="N43" s="7">
        <f>IF(AA43&gt;0,RANK(AA43,(Z43:AB43,AC43:AQ43)),0)</f>
        <v>0</v>
      </c>
      <c r="O43" s="7">
        <f>IF(AB43&gt;0,RANK(AB43,(Z43:AB43,AC43:AQ43)),0)</f>
        <v>0</v>
      </c>
      <c r="P43" s="7">
        <f>IF(AC43&gt;0,RANK(AC43,(Z43:AB43,AC43:AQ43)),0)</f>
        <v>2</v>
      </c>
      <c r="Q43" s="49">
        <f t="shared" si="53"/>
        <v>33682</v>
      </c>
      <c r="R43" s="177">
        <f t="shared" si="54"/>
        <v>0.66132610787143387</v>
      </c>
      <c r="S43" s="2"/>
      <c r="T43" s="2">
        <f t="shared" si="55"/>
        <v>7.761481219689384E-2</v>
      </c>
      <c r="U43" s="2">
        <f t="shared" si="56"/>
        <v>0</v>
      </c>
      <c r="V43" s="2">
        <f t="shared" si="57"/>
        <v>0</v>
      </c>
      <c r="W43" s="2">
        <f t="shared" si="58"/>
        <v>0.1065166597946241</v>
      </c>
      <c r="X43" s="2">
        <f t="shared" si="59"/>
        <v>0.76784276766605797</v>
      </c>
      <c r="Y43" s="2">
        <f t="shared" si="60"/>
        <v>4.8025760342424118E-2</v>
      </c>
      <c r="Z43" s="1">
        <f>SUMIF(County!$AT$165:$AT$222,$BC43,County!R$165:R$222)+SUMIF('Cong Dist'!$BC$659:$BC$750,$BC43,'Cong Dist'!Z$659:Z$750)</f>
        <v>3953</v>
      </c>
      <c r="AC43" s="1">
        <f>SUMIF(County!$AT$165:$AT$222,$BC43,County!U$165:U$222)+SUMIF('Cong Dist'!$BC$659:$BC$750,$BC43,'Cong Dist'!AC$659:AC$750)</f>
        <v>5425</v>
      </c>
      <c r="AD43" s="1">
        <f>SUMIF(County!$AT$165:$AT$222,$BC43,County!V$165:V$222)+SUMIF('Cong Dist'!$BC$659:$BC$750,$BC43,'Cong Dist'!AD$659:AD$750)</f>
        <v>39107</v>
      </c>
      <c r="AE43" s="1">
        <f>SUMIF(County!$AT$165:$AT$222,$BC43,County!W$165:W$222)+SUMIF('Cong Dist'!$BC$659:$BC$750,$BC43,'Cong Dist'!AE$659:AE$750)</f>
        <v>2197</v>
      </c>
      <c r="AJ43" s="1">
        <f>SUMIF(County!$AT$165:$AT$222,$BC43,County!AB$165:AB$222)+SUMIF('Cong Dist'!$BC$659:$BC$750,$BC43,'Cong Dist'!AJ$659:AJ$750)</f>
        <v>2</v>
      </c>
      <c r="AK43" s="1">
        <f>SUMIF(County!$AT$165:$AT$222,$BC43,County!AC$165:AC$222)+SUMIF('Cong Dist'!$BC$659:$BC$750,$BC43,'Cong Dist'!AK$659:AK$750)</f>
        <v>1</v>
      </c>
      <c r="AL43" s="1"/>
      <c r="AN43" s="1"/>
      <c r="AP43" s="1"/>
      <c r="AQ43" s="1">
        <f>SUMIF(County!$AT$165:$AT$222,$BC43,County!AI$165:AI$222)+SUMIF('Cong Dist'!$BC$659:$BC$750,$BC43,'Cong Dist'!AQ$659:AQ$750)</f>
        <v>246</v>
      </c>
      <c r="AS43" s="7">
        <f>IF(AD43&gt;0,RANK(AD43,(Z43:AB43,AC43:AQ43)),0)</f>
        <v>1</v>
      </c>
      <c r="AT43" s="7">
        <f>IF(AE43&gt;0,RANK(AE43,(Z43:AB43,AC43:AQ43)),0)</f>
        <v>4</v>
      </c>
      <c r="AU43" s="7">
        <f>IF(AF43&gt;0,RANK(AF43,(Z43:AB43,AC43:AQ43)),0)</f>
        <v>0</v>
      </c>
      <c r="AV43" s="7">
        <f>IF(AG43&gt;0,RANK(AG43,(Z43:AB43,AG43:AQ43)),0)</f>
        <v>0</v>
      </c>
      <c r="AW43" s="2">
        <f t="shared" si="61"/>
        <v>4.3136792915905831E-2</v>
      </c>
      <c r="AX43" s="2">
        <f t="shared" si="62"/>
        <v>0</v>
      </c>
      <c r="AY43" s="2">
        <f t="shared" si="63"/>
        <v>0</v>
      </c>
      <c r="BA43" s="2" t="str">
        <f t="shared" si="64"/>
        <v>District 10</v>
      </c>
      <c r="BB43" t="str">
        <f t="shared" si="65"/>
        <v>CA</v>
      </c>
      <c r="BC43">
        <v>10</v>
      </c>
      <c r="BE43" s="97">
        <v>6</v>
      </c>
      <c r="BF43" s="99">
        <v>910</v>
      </c>
      <c r="BG43" s="106">
        <f t="shared" si="66"/>
        <v>6910</v>
      </c>
      <c r="BH43" t="s">
        <v>2605</v>
      </c>
      <c r="BI43" t="s">
        <v>3184</v>
      </c>
    </row>
    <row r="44" spans="1:61" outlineLevel="1">
      <c r="A44" t="s">
        <v>1892</v>
      </c>
      <c r="B44" t="s">
        <v>203</v>
      </c>
      <c r="C44" s="1">
        <f t="shared" si="52"/>
        <v>40196</v>
      </c>
      <c r="D44" s="1">
        <v>3</v>
      </c>
      <c r="E44" s="1"/>
      <c r="F44" s="1"/>
      <c r="G44" s="1"/>
      <c r="H44" s="1"/>
      <c r="I44" s="1"/>
      <c r="J44" s="1"/>
      <c r="K44" s="1"/>
      <c r="L44" s="1"/>
      <c r="M44" s="7">
        <f>IF(Z44&gt;0,RANK(Z44,(Z44:AB44,AC44:AQ44)),0)</f>
        <v>2</v>
      </c>
      <c r="N44" s="7">
        <f>IF(AA44&gt;0,RANK(AA44,(Z44:AB44,AC44:AQ44)),0)</f>
        <v>0</v>
      </c>
      <c r="O44" s="7">
        <f>IF(AB44&gt;0,RANK(AB44,(Z44:AB44,AC44:AQ44)),0)</f>
        <v>0</v>
      </c>
      <c r="P44" s="7">
        <f>IF(AC44&gt;0,RANK(AC44,(Z44:AB44,AC44:AQ44)),0)</f>
        <v>3</v>
      </c>
      <c r="Q44" s="49">
        <f t="shared" si="53"/>
        <v>18392</v>
      </c>
      <c r="R44" s="177">
        <f t="shared" si="54"/>
        <v>0.45755796596676285</v>
      </c>
      <c r="S44" s="2"/>
      <c r="T44" s="2">
        <f t="shared" si="55"/>
        <v>0.20711016021494677</v>
      </c>
      <c r="U44" s="2">
        <f t="shared" si="56"/>
        <v>0</v>
      </c>
      <c r="V44" s="2">
        <f t="shared" si="57"/>
        <v>0</v>
      </c>
      <c r="W44" s="2">
        <f t="shared" si="58"/>
        <v>8.5481142402229079E-2</v>
      </c>
      <c r="X44" s="2">
        <f t="shared" si="59"/>
        <v>0.66466812618170967</v>
      </c>
      <c r="Y44" s="2">
        <f t="shared" si="60"/>
        <v>4.2740571201114519E-2</v>
      </c>
      <c r="Z44" s="1">
        <f>SUMIF(County!$AT$165:$AT$222,$BC44,County!R$165:R$222)+SUMIF('Cong Dist'!$BC$659:$BC$750,$BC44,'Cong Dist'!Z$659:Z$750)</f>
        <v>8325</v>
      </c>
      <c r="AC44" s="1">
        <f>SUMIF(County!$AT$165:$AT$222,$BC44,County!U$165:U$222)+SUMIF('Cong Dist'!$BC$659:$BC$750,$BC44,'Cong Dist'!AC$659:AC$750)</f>
        <v>3436</v>
      </c>
      <c r="AD44" s="1">
        <f>SUMIF(County!$AT$165:$AT$222,$BC44,County!V$165:V$222)+SUMIF('Cong Dist'!$BC$659:$BC$750,$BC44,'Cong Dist'!AD$659:AD$750)</f>
        <v>26717</v>
      </c>
      <c r="AE44" s="1">
        <f>SUMIF(County!$AT$165:$AT$222,$BC44,County!W$165:W$222)+SUMIF('Cong Dist'!$BC$659:$BC$750,$BC44,'Cong Dist'!AE$659:AE$750)</f>
        <v>1406</v>
      </c>
      <c r="AJ44" s="1">
        <f>SUMIF(County!$AT$165:$AT$222,$BC44,County!AB$165:AB$222)+SUMIF('Cong Dist'!$BC$659:$BC$750,$BC44,'Cong Dist'!AJ$659:AJ$750)</f>
        <v>0</v>
      </c>
      <c r="AK44" s="1">
        <f>SUMIF(County!$AT$165:$AT$222,$BC44,County!AC$165:AC$222)+SUMIF('Cong Dist'!$BC$659:$BC$750,$BC44,'Cong Dist'!AK$659:AK$750)</f>
        <v>0</v>
      </c>
      <c r="AL44" s="1"/>
      <c r="AN44" s="1"/>
      <c r="AP44" s="1"/>
      <c r="AQ44" s="1">
        <f>SUMIF(County!$AT$165:$AT$222,$BC44,County!AI$165:AI$222)+SUMIF('Cong Dist'!$BC$659:$BC$750,$BC44,'Cong Dist'!AQ$659:AQ$750)</f>
        <v>312</v>
      </c>
      <c r="AS44" s="7">
        <f>IF(AD44&gt;0,RANK(AD44,(Z44:AB44,AC44:AQ44)),0)</f>
        <v>1</v>
      </c>
      <c r="AT44" s="7">
        <f>IF(AE44&gt;0,RANK(AE44,(Z44:AB44,AC44:AQ44)),0)</f>
        <v>4</v>
      </c>
      <c r="AU44" s="7">
        <f>IF(AF44&gt;0,RANK(AF44,(Z44:AB44,AC44:AQ44)),0)</f>
        <v>0</v>
      </c>
      <c r="AV44" s="7">
        <f>IF(AG44&gt;0,RANK(AG44,(Z44:AB44,AG44:AQ44)),0)</f>
        <v>0</v>
      </c>
      <c r="AW44" s="2">
        <f t="shared" si="61"/>
        <v>3.4978604836302121E-2</v>
      </c>
      <c r="AX44" s="2">
        <f t="shared" si="62"/>
        <v>0</v>
      </c>
      <c r="AY44" s="2">
        <f t="shared" si="63"/>
        <v>0</v>
      </c>
      <c r="BA44" s="2" t="str">
        <f t="shared" si="64"/>
        <v>District 11</v>
      </c>
      <c r="BB44" t="str">
        <f t="shared" si="65"/>
        <v>CA</v>
      </c>
      <c r="BC44">
        <v>11</v>
      </c>
      <c r="BE44" s="97">
        <v>6</v>
      </c>
      <c r="BF44" s="99">
        <v>911</v>
      </c>
      <c r="BG44" s="106">
        <f t="shared" si="66"/>
        <v>6911</v>
      </c>
      <c r="BH44" t="s">
        <v>2605</v>
      </c>
      <c r="BI44" t="s">
        <v>3184</v>
      </c>
    </row>
    <row r="45" spans="1:61" outlineLevel="1">
      <c r="A45" t="s">
        <v>466</v>
      </c>
      <c r="B45" t="s">
        <v>203</v>
      </c>
      <c r="C45" s="1">
        <f t="shared" si="52"/>
        <v>13058</v>
      </c>
      <c r="D45" s="1">
        <v>3</v>
      </c>
      <c r="E45" s="1"/>
      <c r="F45" s="1"/>
      <c r="G45" s="1"/>
      <c r="H45" s="1"/>
      <c r="I45" s="1"/>
      <c r="J45" s="1"/>
      <c r="K45" s="1"/>
      <c r="L45" s="1"/>
      <c r="M45" s="7">
        <f>IF(Z45&gt;0,RANK(Z45,(Z45:AB45,AC45:AQ45)),0)</f>
        <v>2</v>
      </c>
      <c r="N45" s="7">
        <f>IF(AA45&gt;0,RANK(AA45,(Z45:AB45,AC45:AQ45)),0)</f>
        <v>0</v>
      </c>
      <c r="O45" s="7">
        <f>IF(AB45&gt;0,RANK(AB45,(Z45:AB45,AC45:AQ45)),0)</f>
        <v>0</v>
      </c>
      <c r="P45" s="7">
        <f>IF(AC45&gt;0,RANK(AC45,(Z45:AB45,AC45:AQ45)),0)</f>
        <v>3</v>
      </c>
      <c r="Q45" s="49">
        <f t="shared" si="53"/>
        <v>4107</v>
      </c>
      <c r="R45" s="177">
        <f t="shared" si="54"/>
        <v>0.31451983458416294</v>
      </c>
      <c r="S45" s="2"/>
      <c r="T45" s="2">
        <f t="shared" si="55"/>
        <v>0.27232347985909022</v>
      </c>
      <c r="U45" s="2">
        <f t="shared" si="56"/>
        <v>0</v>
      </c>
      <c r="V45" s="2">
        <f t="shared" si="57"/>
        <v>0</v>
      </c>
      <c r="W45" s="2">
        <f t="shared" si="58"/>
        <v>9.4348292234645428E-2</v>
      </c>
      <c r="X45" s="2">
        <f t="shared" si="59"/>
        <v>0.58684331444325322</v>
      </c>
      <c r="Y45" s="2">
        <f t="shared" si="60"/>
        <v>4.6484913463011091E-2</v>
      </c>
      <c r="Z45" s="1">
        <f>SUMIF(County!$AT$165:$AT$222,$BC45,County!R$165:R$222)+SUMIF('Cong Dist'!$BC$659:$BC$750,$BC45,'Cong Dist'!Z$659:Z$750)</f>
        <v>3556</v>
      </c>
      <c r="AC45" s="1">
        <f>SUMIF(County!$AT$165:$AT$222,$BC45,County!U$165:U$222)+SUMIF('Cong Dist'!$BC$659:$BC$750,$BC45,'Cong Dist'!AC$659:AC$750)</f>
        <v>1232</v>
      </c>
      <c r="AD45" s="1">
        <f>SUMIF(County!$AT$165:$AT$222,$BC45,County!V$165:V$222)+SUMIF('Cong Dist'!$BC$659:$BC$750,$BC45,'Cong Dist'!AD$659:AD$750)</f>
        <v>7663</v>
      </c>
      <c r="AE45" s="1">
        <f>SUMIF(County!$AT$165:$AT$222,$BC45,County!W$165:W$222)+SUMIF('Cong Dist'!$BC$659:$BC$750,$BC45,'Cong Dist'!AE$659:AE$750)</f>
        <v>452</v>
      </c>
      <c r="AJ45" s="1">
        <f>SUMIF(County!$AT$165:$AT$222,$BC45,County!AB$165:AB$222)+SUMIF('Cong Dist'!$BC$659:$BC$750,$BC45,'Cong Dist'!AJ$659:AJ$750)</f>
        <v>0</v>
      </c>
      <c r="AK45" s="1">
        <f>SUMIF(County!$AT$165:$AT$222,$BC45,County!AC$165:AC$222)+SUMIF('Cong Dist'!$BC$659:$BC$750,$BC45,'Cong Dist'!AK$659:AK$750)</f>
        <v>0</v>
      </c>
      <c r="AL45" s="1"/>
      <c r="AN45" s="1"/>
      <c r="AP45" s="1"/>
      <c r="AQ45" s="1">
        <f>SUMIF(County!$AT$165:$AT$222,$BC45,County!AI$165:AI$222)+SUMIF('Cong Dist'!$BC$659:$BC$750,$BC45,'Cong Dist'!AQ$659:AQ$750)</f>
        <v>155</v>
      </c>
      <c r="AS45" s="7">
        <f>IF(AD45&gt;0,RANK(AD45,(Z45:AB45,AC45:AQ45)),0)</f>
        <v>1</v>
      </c>
      <c r="AT45" s="7">
        <f>IF(AE45&gt;0,RANK(AE45,(Z45:AB45,AC45:AQ45)),0)</f>
        <v>4</v>
      </c>
      <c r="AU45" s="7">
        <f>IF(AF45&gt;0,RANK(AF45,(Z45:AB45,AC45:AQ45)),0)</f>
        <v>0</v>
      </c>
      <c r="AV45" s="7">
        <f>IF(AG45&gt;0,RANK(AG45,(Z45:AB45,AG45:AQ45)),0)</f>
        <v>0</v>
      </c>
      <c r="AW45" s="2">
        <f t="shared" si="61"/>
        <v>3.4614795527645889E-2</v>
      </c>
      <c r="AX45" s="2">
        <f t="shared" si="62"/>
        <v>0</v>
      </c>
      <c r="AY45" s="2">
        <f t="shared" si="63"/>
        <v>0</v>
      </c>
      <c r="BA45" s="2" t="str">
        <f t="shared" si="64"/>
        <v>District 12</v>
      </c>
      <c r="BB45" t="str">
        <f t="shared" si="65"/>
        <v>CA</v>
      </c>
      <c r="BC45">
        <v>12</v>
      </c>
      <c r="BE45" s="97">
        <v>6</v>
      </c>
      <c r="BF45" s="99">
        <v>912</v>
      </c>
      <c r="BG45" s="106">
        <f t="shared" si="66"/>
        <v>6912</v>
      </c>
      <c r="BH45" t="s">
        <v>2605</v>
      </c>
      <c r="BI45" t="s">
        <v>3184</v>
      </c>
    </row>
    <row r="46" spans="1:61" outlineLevel="1">
      <c r="A46" t="s">
        <v>578</v>
      </c>
      <c r="B46" t="s">
        <v>203</v>
      </c>
      <c r="C46" s="1">
        <f t="shared" si="52"/>
        <v>11037</v>
      </c>
      <c r="D46" s="1">
        <v>3</v>
      </c>
      <c r="E46" s="1"/>
      <c r="F46" s="1"/>
      <c r="G46" s="1"/>
      <c r="H46" s="1"/>
      <c r="I46" s="1"/>
      <c r="J46" s="1"/>
      <c r="K46" s="1"/>
      <c r="L46" s="1"/>
      <c r="M46" s="7">
        <f>IF(Z46&gt;0,RANK(Z46,(Z46:AB46,AC46:AQ46)),0)</f>
        <v>2</v>
      </c>
      <c r="N46" s="7">
        <f>IF(AA46&gt;0,RANK(AA46,(Z46:AB46,AC46:AQ46)),0)</f>
        <v>0</v>
      </c>
      <c r="O46" s="7">
        <f>IF(AB46&gt;0,RANK(AB46,(Z46:AB46,AC46:AQ46)),0)</f>
        <v>0</v>
      </c>
      <c r="P46" s="7">
        <f>IF(AC46&gt;0,RANK(AC46,(Z46:AB46,AC46:AQ46)),0)</f>
        <v>3</v>
      </c>
      <c r="Q46" s="49">
        <f t="shared" si="53"/>
        <v>3990</v>
      </c>
      <c r="R46" s="177">
        <f t="shared" si="54"/>
        <v>0.36151128023919543</v>
      </c>
      <c r="S46" s="2"/>
      <c r="T46" s="2">
        <f t="shared" si="55"/>
        <v>0.2337591736885023</v>
      </c>
      <c r="U46" s="2">
        <f t="shared" si="56"/>
        <v>0</v>
      </c>
      <c r="V46" s="2">
        <f t="shared" si="57"/>
        <v>0</v>
      </c>
      <c r="W46" s="2">
        <f t="shared" si="58"/>
        <v>0.11144332699103017</v>
      </c>
      <c r="X46" s="2">
        <f t="shared" si="59"/>
        <v>0.59527045392769773</v>
      </c>
      <c r="Y46" s="2">
        <f t="shared" si="60"/>
        <v>5.9527045392769762E-2</v>
      </c>
      <c r="Z46" s="1">
        <f>SUMIF(County!$AT$165:$AT$222,$BC46,County!R$165:R$222)+SUMIF('Cong Dist'!$BC$659:$BC$750,$BC46,'Cong Dist'!Z$659:Z$750)</f>
        <v>2580</v>
      </c>
      <c r="AC46" s="1">
        <f>SUMIF(County!$AT$165:$AT$222,$BC46,County!U$165:U$222)+SUMIF('Cong Dist'!$BC$659:$BC$750,$BC46,'Cong Dist'!AC$659:AC$750)</f>
        <v>1230</v>
      </c>
      <c r="AD46" s="1">
        <f>SUMIF(County!$AT$165:$AT$222,$BC46,County!V$165:V$222)+SUMIF('Cong Dist'!$BC$659:$BC$750,$BC46,'Cong Dist'!AD$659:AD$750)</f>
        <v>6570</v>
      </c>
      <c r="AE46" s="1">
        <f>SUMIF(County!$AT$165:$AT$222,$BC46,County!W$165:W$222)+SUMIF('Cong Dist'!$BC$659:$BC$750,$BC46,'Cong Dist'!AE$659:AE$750)</f>
        <v>509</v>
      </c>
      <c r="AJ46" s="1">
        <f>SUMIF(County!$AT$165:$AT$222,$BC46,County!AB$165:AB$222)+SUMIF('Cong Dist'!$BC$659:$BC$750,$BC46,'Cong Dist'!AJ$659:AJ$750)</f>
        <v>0</v>
      </c>
      <c r="AK46" s="1">
        <f>SUMIF(County!$AT$165:$AT$222,$BC46,County!AC$165:AC$222)+SUMIF('Cong Dist'!$BC$659:$BC$750,$BC46,'Cong Dist'!AK$659:AK$750)</f>
        <v>0</v>
      </c>
      <c r="AL46" s="1"/>
      <c r="AN46" s="1"/>
      <c r="AP46" s="1"/>
      <c r="AQ46" s="1">
        <f>SUMIF(County!$AT$165:$AT$222,$BC46,County!AI$165:AI$222)+SUMIF('Cong Dist'!$BC$659:$BC$750,$BC46,'Cong Dist'!AQ$659:AQ$750)</f>
        <v>148</v>
      </c>
      <c r="AS46" s="7">
        <f>IF(AD46&gt;0,RANK(AD46,(Z46:AB46,AC46:AQ46)),0)</f>
        <v>1</v>
      </c>
      <c r="AT46" s="7">
        <f>IF(AE46&gt;0,RANK(AE46,(Z46:AB46,AC46:AQ46)),0)</f>
        <v>4</v>
      </c>
      <c r="AU46" s="7">
        <f>IF(AF46&gt;0,RANK(AF46,(Z46:AB46,AC46:AQ46)),0)</f>
        <v>0</v>
      </c>
      <c r="AV46" s="7">
        <f>IF(AG46&gt;0,RANK(AG46,(Z46:AB46,AG46:AQ46)),0)</f>
        <v>0</v>
      </c>
      <c r="AW46" s="2">
        <f t="shared" si="61"/>
        <v>4.6117604421491348E-2</v>
      </c>
      <c r="AX46" s="2">
        <f t="shared" si="62"/>
        <v>0</v>
      </c>
      <c r="AY46" s="2">
        <f t="shared" si="63"/>
        <v>0</v>
      </c>
      <c r="BA46" s="2" t="str">
        <f t="shared" si="64"/>
        <v>District 13</v>
      </c>
      <c r="BB46" t="str">
        <f t="shared" si="65"/>
        <v>CA</v>
      </c>
      <c r="BC46">
        <v>13</v>
      </c>
      <c r="BE46" s="97">
        <v>6</v>
      </c>
      <c r="BF46" s="99">
        <v>913</v>
      </c>
      <c r="BG46" s="106">
        <f t="shared" si="66"/>
        <v>6913</v>
      </c>
      <c r="BH46" t="s">
        <v>2605</v>
      </c>
      <c r="BI46" t="s">
        <v>3184</v>
      </c>
    </row>
    <row r="47" spans="1:61" outlineLevel="1">
      <c r="A47" t="s">
        <v>27</v>
      </c>
      <c r="B47" t="s">
        <v>203</v>
      </c>
      <c r="C47" s="1">
        <f t="shared" si="52"/>
        <v>25369</v>
      </c>
      <c r="D47" s="1">
        <v>3</v>
      </c>
      <c r="E47" s="1"/>
      <c r="F47" s="1"/>
      <c r="G47" s="1"/>
      <c r="H47" s="1"/>
      <c r="I47" s="1"/>
      <c r="J47" s="1"/>
      <c r="K47" s="1"/>
      <c r="L47" s="1"/>
      <c r="M47" s="7">
        <f>IF(Z47&gt;0,RANK(Z47,(Z47:AB47,AC47:AQ47)),0)</f>
        <v>2</v>
      </c>
      <c r="N47" s="7">
        <f>IF(AA47&gt;0,RANK(AA47,(Z47:AB47,AC47:AQ47)),0)</f>
        <v>0</v>
      </c>
      <c r="O47" s="7">
        <f>IF(AB47&gt;0,RANK(AB47,(Z47:AB47,AC47:AQ47)),0)</f>
        <v>0</v>
      </c>
      <c r="P47" s="7">
        <f>IF(AC47&gt;0,RANK(AC47,(Z47:AB47,AC47:AQ47)),0)</f>
        <v>3</v>
      </c>
      <c r="Q47" s="49">
        <f t="shared" si="53"/>
        <v>12701</v>
      </c>
      <c r="R47" s="177">
        <f t="shared" si="54"/>
        <v>0.5006504000946036</v>
      </c>
      <c r="S47" s="2"/>
      <c r="T47" s="2">
        <f t="shared" si="55"/>
        <v>0.18644802711971303</v>
      </c>
      <c r="U47" s="2">
        <f t="shared" si="56"/>
        <v>0</v>
      </c>
      <c r="V47" s="2">
        <f t="shared" si="57"/>
        <v>0</v>
      </c>
      <c r="W47" s="2">
        <f t="shared" si="58"/>
        <v>8.8178485553234265E-2</v>
      </c>
      <c r="X47" s="2">
        <f t="shared" si="59"/>
        <v>0.68709842721431669</v>
      </c>
      <c r="Y47" s="2">
        <f t="shared" si="60"/>
        <v>3.8275060112735959E-2</v>
      </c>
      <c r="Z47" s="1">
        <f>SUMIF(County!$AT$165:$AT$222,$BC47,County!R$165:R$222)+SUMIF('Cong Dist'!$BC$659:$BC$750,$BC47,'Cong Dist'!Z$659:Z$750)</f>
        <v>4730</v>
      </c>
      <c r="AC47" s="1">
        <f>SUMIF(County!$AT$165:$AT$222,$BC47,County!U$165:U$222)+SUMIF('Cong Dist'!$BC$659:$BC$750,$BC47,'Cong Dist'!AC$659:AC$750)</f>
        <v>2237</v>
      </c>
      <c r="AD47" s="1">
        <f>SUMIF(County!$AT$165:$AT$222,$BC47,County!V$165:V$222)+SUMIF('Cong Dist'!$BC$659:$BC$750,$BC47,'Cong Dist'!AD$659:AD$750)</f>
        <v>17431</v>
      </c>
      <c r="AE47" s="1">
        <f>SUMIF(County!$AT$165:$AT$222,$BC47,County!W$165:W$222)+SUMIF('Cong Dist'!$BC$659:$BC$750,$BC47,'Cong Dist'!AE$659:AE$750)</f>
        <v>793</v>
      </c>
      <c r="AJ47" s="1">
        <f>SUMIF(County!$AT$165:$AT$222,$BC47,County!AB$165:AB$222)+SUMIF('Cong Dist'!$BC$659:$BC$750,$BC47,'Cong Dist'!AJ$659:AJ$750)</f>
        <v>0</v>
      </c>
      <c r="AK47" s="1">
        <f>SUMIF(County!$AT$165:$AT$222,$BC47,County!AC$165:AC$222)+SUMIF('Cong Dist'!$BC$659:$BC$750,$BC47,'Cong Dist'!AK$659:AK$750)</f>
        <v>0</v>
      </c>
      <c r="AL47" s="1"/>
      <c r="AN47" s="1"/>
      <c r="AP47" s="1"/>
      <c r="AQ47" s="1">
        <f>SUMIF(County!$AT$165:$AT$222,$BC47,County!AI$165:AI$222)+SUMIF('Cong Dist'!$BC$659:$BC$750,$BC47,'Cong Dist'!AQ$659:AQ$750)</f>
        <v>178</v>
      </c>
      <c r="AS47" s="7">
        <f>IF(AD47&gt;0,RANK(AD47,(Z47:AB47,AC47:AQ47)),0)</f>
        <v>1</v>
      </c>
      <c r="AT47" s="7">
        <f>IF(AE47&gt;0,RANK(AE47,(Z47:AB47,AC47:AQ47)),0)</f>
        <v>4</v>
      </c>
      <c r="AU47" s="7">
        <f>IF(AF47&gt;0,RANK(AF47,(Z47:AB47,AC47:AQ47)),0)</f>
        <v>0</v>
      </c>
      <c r="AV47" s="7">
        <f>IF(AG47&gt;0,RANK(AG47,(Z47:AB47,AG47:AQ47)),0)</f>
        <v>0</v>
      </c>
      <c r="AW47" s="2">
        <f t="shared" si="61"/>
        <v>3.125862272852694E-2</v>
      </c>
      <c r="AX47" s="2">
        <f t="shared" si="62"/>
        <v>0</v>
      </c>
      <c r="AY47" s="2">
        <f t="shared" si="63"/>
        <v>0</v>
      </c>
      <c r="BA47" s="2" t="str">
        <f t="shared" si="64"/>
        <v>District 14</v>
      </c>
      <c r="BB47" t="str">
        <f t="shared" si="65"/>
        <v>CA</v>
      </c>
      <c r="BC47">
        <v>14</v>
      </c>
      <c r="BE47" s="97">
        <v>6</v>
      </c>
      <c r="BF47" s="99">
        <v>914</v>
      </c>
      <c r="BG47" s="106">
        <f t="shared" si="66"/>
        <v>6914</v>
      </c>
      <c r="BH47" t="s">
        <v>2605</v>
      </c>
      <c r="BI47" t="s">
        <v>3184</v>
      </c>
    </row>
    <row r="48" spans="1:61" outlineLevel="1">
      <c r="A48" t="s">
        <v>1054</v>
      </c>
      <c r="B48" t="s">
        <v>203</v>
      </c>
      <c r="C48" s="1">
        <f t="shared" si="52"/>
        <v>32245</v>
      </c>
      <c r="D48" s="1">
        <v>3</v>
      </c>
      <c r="E48" s="1"/>
      <c r="F48" s="1"/>
      <c r="G48" s="1"/>
      <c r="H48" s="1"/>
      <c r="I48" s="1"/>
      <c r="J48" s="1"/>
      <c r="K48" s="1"/>
      <c r="L48" s="1"/>
      <c r="M48" s="7">
        <f>IF(Z48&gt;0,RANK(Z48,(Z48:AB48,AC48:AQ48)),0)</f>
        <v>2</v>
      </c>
      <c r="N48" s="7">
        <f>IF(AA48&gt;0,RANK(AA48,(Z48:AB48,AC48:AQ48)),0)</f>
        <v>0</v>
      </c>
      <c r="O48" s="7">
        <f>IF(AB48&gt;0,RANK(AB48,(Z48:AB48,AC48:AQ48)),0)</f>
        <v>0</v>
      </c>
      <c r="P48" s="7">
        <f>IF(AC48&gt;0,RANK(AC48,(Z48:AB48,AC48:AQ48)),0)</f>
        <v>3</v>
      </c>
      <c r="Q48" s="49">
        <f t="shared" si="53"/>
        <v>17218</v>
      </c>
      <c r="R48" s="177">
        <f t="shared" si="54"/>
        <v>0.5339742595751279</v>
      </c>
      <c r="S48" s="2"/>
      <c r="T48" s="2">
        <f t="shared" si="55"/>
        <v>0.15549697627539152</v>
      </c>
      <c r="U48" s="2">
        <f t="shared" si="56"/>
        <v>0</v>
      </c>
      <c r="V48" s="2">
        <f t="shared" si="57"/>
        <v>0</v>
      </c>
      <c r="W48" s="2">
        <f t="shared" si="58"/>
        <v>0.10218638548612188</v>
      </c>
      <c r="X48" s="2">
        <f t="shared" si="59"/>
        <v>0.6894712358505195</v>
      </c>
      <c r="Y48" s="2">
        <f t="shared" si="60"/>
        <v>5.2845402387967089E-2</v>
      </c>
      <c r="Z48" s="1">
        <f>SUMIF(County!$AT$165:$AT$222,$BC48,County!R$165:R$222)+SUMIF('Cong Dist'!$BC$659:$BC$750,$BC48,'Cong Dist'!Z$659:Z$750)</f>
        <v>5014</v>
      </c>
      <c r="AC48" s="1">
        <f>SUMIF(County!$AT$165:$AT$222,$BC48,County!U$165:U$222)+SUMIF('Cong Dist'!$BC$659:$BC$750,$BC48,'Cong Dist'!AC$659:AC$750)</f>
        <v>3295</v>
      </c>
      <c r="AD48" s="1">
        <f>SUMIF(County!$AT$165:$AT$222,$BC48,County!V$165:V$222)+SUMIF('Cong Dist'!$BC$659:$BC$750,$BC48,'Cong Dist'!AD$659:AD$750)</f>
        <v>22232</v>
      </c>
      <c r="AE48" s="1">
        <f>SUMIF(County!$AT$165:$AT$222,$BC48,County!W$165:W$222)+SUMIF('Cong Dist'!$BC$659:$BC$750,$BC48,'Cong Dist'!AE$659:AE$750)</f>
        <v>1345</v>
      </c>
      <c r="AJ48" s="1">
        <f>SUMIF(County!$AT$165:$AT$222,$BC48,County!AB$165:AB$222)+SUMIF('Cong Dist'!$BC$659:$BC$750,$BC48,'Cong Dist'!AJ$659:AJ$750)</f>
        <v>0</v>
      </c>
      <c r="AK48" s="1">
        <f>SUMIF(County!$AT$165:$AT$222,$BC48,County!AC$165:AC$222)+SUMIF('Cong Dist'!$BC$659:$BC$750,$BC48,'Cong Dist'!AK$659:AK$750)</f>
        <v>0</v>
      </c>
      <c r="AL48" s="1"/>
      <c r="AN48" s="1"/>
      <c r="AP48" s="1"/>
      <c r="AQ48" s="1">
        <f>SUMIF(County!$AT$165:$AT$222,$BC48,County!AI$165:AI$222)+SUMIF('Cong Dist'!$BC$659:$BC$750,$BC48,'Cong Dist'!AQ$659:AQ$750)</f>
        <v>359</v>
      </c>
      <c r="AS48" s="7">
        <f>IF(AD48&gt;0,RANK(AD48,(Z48:AB48,AC48:AQ48)),0)</f>
        <v>1</v>
      </c>
      <c r="AT48" s="7">
        <f>IF(AE48&gt;0,RANK(AE48,(Z48:AB48,AC48:AQ48)),0)</f>
        <v>4</v>
      </c>
      <c r="AU48" s="7">
        <f>IF(AF48&gt;0,RANK(AF48,(Z48:AB48,AC48:AQ48)),0)</f>
        <v>0</v>
      </c>
      <c r="AV48" s="7">
        <f>IF(AG48&gt;0,RANK(AG48,(Z48:AB48,AG48:AQ48)),0)</f>
        <v>0</v>
      </c>
      <c r="AW48" s="2">
        <f t="shared" si="61"/>
        <v>4.17118933167933E-2</v>
      </c>
      <c r="AX48" s="2">
        <f t="shared" si="62"/>
        <v>0</v>
      </c>
      <c r="AY48" s="2">
        <f t="shared" si="63"/>
        <v>0</v>
      </c>
      <c r="BA48" s="2" t="str">
        <f t="shared" si="64"/>
        <v>District 15</v>
      </c>
      <c r="BB48" t="str">
        <f t="shared" si="65"/>
        <v>CA</v>
      </c>
      <c r="BC48">
        <v>15</v>
      </c>
      <c r="BE48" s="97">
        <v>6</v>
      </c>
      <c r="BF48" s="99">
        <v>915</v>
      </c>
      <c r="BG48" s="106">
        <f t="shared" si="66"/>
        <v>6915</v>
      </c>
      <c r="BH48" t="s">
        <v>2605</v>
      </c>
      <c r="BI48" t="s">
        <v>3184</v>
      </c>
    </row>
    <row r="49" spans="1:61" outlineLevel="1">
      <c r="A49" t="s">
        <v>3118</v>
      </c>
      <c r="B49" t="s">
        <v>203</v>
      </c>
      <c r="C49" s="1">
        <f t="shared" si="52"/>
        <v>29623</v>
      </c>
      <c r="D49" s="1">
        <v>3</v>
      </c>
      <c r="E49" s="1"/>
      <c r="F49" s="1"/>
      <c r="G49" s="1"/>
      <c r="H49" s="1"/>
      <c r="I49" s="1"/>
      <c r="J49" s="1"/>
      <c r="K49" s="1"/>
      <c r="L49" s="1"/>
      <c r="M49" s="7">
        <f>IF(Z49&gt;0,RANK(Z49,(Z49:AB49,AC49:AQ49)),0)</f>
        <v>3</v>
      </c>
      <c r="N49" s="7">
        <f>IF(AA49&gt;0,RANK(AA49,(Z49:AB49,AC49:AQ49)),0)</f>
        <v>0</v>
      </c>
      <c r="O49" s="7">
        <f>IF(AB49&gt;0,RANK(AB49,(Z49:AB49,AC49:AQ49)),0)</f>
        <v>0</v>
      </c>
      <c r="P49" s="7">
        <f>IF(AC49&gt;0,RANK(AC49,(Z49:AB49,AC49:AQ49)),0)</f>
        <v>2</v>
      </c>
      <c r="Q49" s="49">
        <f t="shared" si="53"/>
        <v>19568</v>
      </c>
      <c r="R49" s="177">
        <f t="shared" si="54"/>
        <v>0.66056780204570775</v>
      </c>
      <c r="S49" s="2"/>
      <c r="T49" s="2">
        <f t="shared" si="55"/>
        <v>6.7717651824595756E-2</v>
      </c>
      <c r="U49" s="2">
        <f t="shared" si="56"/>
        <v>0</v>
      </c>
      <c r="V49" s="2">
        <f t="shared" si="57"/>
        <v>0</v>
      </c>
      <c r="W49" s="2">
        <f t="shared" si="58"/>
        <v>0.11281774296998953</v>
      </c>
      <c r="X49" s="2">
        <f t="shared" si="59"/>
        <v>0.77338554501569723</v>
      </c>
      <c r="Y49" s="2">
        <f t="shared" si="60"/>
        <v>4.6079060189717413E-2</v>
      </c>
      <c r="Z49" s="1">
        <f>SUMIF(County!$AT$165:$AT$222,$BC49,County!R$165:R$222)+SUMIF('Cong Dist'!$BC$659:$BC$750,$BC49,'Cong Dist'!Z$659:Z$750)</f>
        <v>2006</v>
      </c>
      <c r="AC49" s="1">
        <f>SUMIF(County!$AT$165:$AT$222,$BC49,County!U$165:U$222)+SUMIF('Cong Dist'!$BC$659:$BC$750,$BC49,'Cong Dist'!AC$659:AC$750)</f>
        <v>3342</v>
      </c>
      <c r="AD49" s="1">
        <f>SUMIF(County!$AT$165:$AT$222,$BC49,County!V$165:V$222)+SUMIF('Cong Dist'!$BC$659:$BC$750,$BC49,'Cong Dist'!AD$659:AD$750)</f>
        <v>22910</v>
      </c>
      <c r="AE49" s="1">
        <f>SUMIF(County!$AT$165:$AT$222,$BC49,County!W$165:W$222)+SUMIF('Cong Dist'!$BC$659:$BC$750,$BC49,'Cong Dist'!AE$659:AE$750)</f>
        <v>1195</v>
      </c>
      <c r="AJ49" s="1">
        <f>SUMIF(County!$AT$165:$AT$222,$BC49,County!AB$165:AB$222)+SUMIF('Cong Dist'!$BC$659:$BC$750,$BC49,'Cong Dist'!AJ$659:AJ$750)</f>
        <v>0</v>
      </c>
      <c r="AK49" s="1">
        <f>SUMIF(County!$AT$165:$AT$222,$BC49,County!AC$165:AC$222)+SUMIF('Cong Dist'!$BC$659:$BC$750,$BC49,'Cong Dist'!AK$659:AK$750)</f>
        <v>0</v>
      </c>
      <c r="AL49" s="1"/>
      <c r="AN49" s="1"/>
      <c r="AP49" s="1"/>
      <c r="AQ49" s="1">
        <f>SUMIF(County!$AT$165:$AT$222,$BC49,County!AI$165:AI$222)+SUMIF('Cong Dist'!$BC$659:$BC$750,$BC49,'Cong Dist'!AQ$659:AQ$750)</f>
        <v>170</v>
      </c>
      <c r="AS49" s="7">
        <f>IF(AD49&gt;0,RANK(AD49,(Z49:AB49,AC49:AQ49)),0)</f>
        <v>1</v>
      </c>
      <c r="AT49" s="7">
        <f>IF(AE49&gt;0,RANK(AE49,(Z49:AB49,AC49:AQ49)),0)</f>
        <v>4</v>
      </c>
      <c r="AU49" s="7">
        <f>IF(AF49&gt;0,RANK(AF49,(Z49:AB49,AC49:AQ49)),0)</f>
        <v>0</v>
      </c>
      <c r="AV49" s="7">
        <f>IF(AG49&gt;0,RANK(AG49,(Z49:AB49,AG49:AQ49)),0)</f>
        <v>0</v>
      </c>
      <c r="AW49" s="2">
        <f t="shared" si="61"/>
        <v>4.0340276136785605E-2</v>
      </c>
      <c r="AX49" s="2">
        <f t="shared" si="62"/>
        <v>0</v>
      </c>
      <c r="AY49" s="2">
        <f t="shared" si="63"/>
        <v>0</v>
      </c>
      <c r="BA49" s="2" t="str">
        <f t="shared" si="64"/>
        <v>District 16</v>
      </c>
      <c r="BB49" t="str">
        <f t="shared" si="65"/>
        <v>CA</v>
      </c>
      <c r="BC49">
        <v>16</v>
      </c>
      <c r="BE49" s="97">
        <v>6</v>
      </c>
      <c r="BF49" s="99">
        <v>916</v>
      </c>
      <c r="BG49" s="106">
        <f t="shared" si="66"/>
        <v>6916</v>
      </c>
      <c r="BH49" t="s">
        <v>2605</v>
      </c>
      <c r="BI49" t="s">
        <v>3184</v>
      </c>
    </row>
    <row r="50" spans="1:61" outlineLevel="1">
      <c r="A50" t="s">
        <v>1495</v>
      </c>
      <c r="B50" t="s">
        <v>203</v>
      </c>
      <c r="C50" s="1">
        <f t="shared" si="52"/>
        <v>23544</v>
      </c>
      <c r="D50" s="1">
        <v>3</v>
      </c>
      <c r="E50" s="1"/>
      <c r="F50" s="1"/>
      <c r="G50" s="1"/>
      <c r="H50" s="1"/>
      <c r="I50" s="1"/>
      <c r="J50" s="1"/>
      <c r="K50" s="1"/>
      <c r="L50" s="1"/>
      <c r="M50" s="7">
        <f>IF(Z50&gt;0,RANK(Z50,(Z50:AB50,AC50:AQ50)),0)</f>
        <v>2</v>
      </c>
      <c r="N50" s="7">
        <f>IF(AA50&gt;0,RANK(AA50,(Z50:AB50,AC50:AQ50)),0)</f>
        <v>0</v>
      </c>
      <c r="O50" s="7">
        <f>IF(AB50&gt;0,RANK(AB50,(Z50:AB50,AC50:AQ50)),0)</f>
        <v>0</v>
      </c>
      <c r="P50" s="7">
        <f>IF(AC50&gt;0,RANK(AC50,(Z50:AB50,AC50:AQ50)),0)</f>
        <v>3</v>
      </c>
      <c r="Q50" s="49">
        <f t="shared" si="53"/>
        <v>10365</v>
      </c>
      <c r="R50" s="177">
        <f t="shared" si="54"/>
        <v>0.44023955147808358</v>
      </c>
      <c r="S50" s="2"/>
      <c r="T50" s="2">
        <f t="shared" si="55"/>
        <v>0.18862555215766225</v>
      </c>
      <c r="U50" s="2">
        <f t="shared" si="56"/>
        <v>0</v>
      </c>
      <c r="V50" s="2">
        <f t="shared" si="57"/>
        <v>0</v>
      </c>
      <c r="W50" s="2">
        <f t="shared" si="58"/>
        <v>0.12211179068977233</v>
      </c>
      <c r="X50" s="2">
        <f t="shared" si="59"/>
        <v>0.62886510363574588</v>
      </c>
      <c r="Y50" s="2">
        <f t="shared" si="60"/>
        <v>6.0397553516819524E-2</v>
      </c>
      <c r="Z50" s="1">
        <f>SUMIF(County!$AT$165:$AT$222,$BC50,County!R$165:R$222)+SUMIF('Cong Dist'!$BC$659:$BC$750,$BC50,'Cong Dist'!Z$659:Z$750)</f>
        <v>4441</v>
      </c>
      <c r="AC50" s="1">
        <f>SUMIF(County!$AT$165:$AT$222,$BC50,County!U$165:U$222)+SUMIF('Cong Dist'!$BC$659:$BC$750,$BC50,'Cong Dist'!AC$659:AC$750)</f>
        <v>2875</v>
      </c>
      <c r="AD50" s="1">
        <f>SUMIF(County!$AT$165:$AT$222,$BC50,County!V$165:V$222)+SUMIF('Cong Dist'!$BC$659:$BC$750,$BC50,'Cong Dist'!AD$659:AD$750)</f>
        <v>14806</v>
      </c>
      <c r="AE50" s="1">
        <f>SUMIF(County!$AT$165:$AT$222,$BC50,County!W$165:W$222)+SUMIF('Cong Dist'!$BC$659:$BC$750,$BC50,'Cong Dist'!AE$659:AE$750)</f>
        <v>1063</v>
      </c>
      <c r="AJ50" s="1">
        <f>SUMIF(County!$AT$165:$AT$222,$BC50,County!AB$165:AB$222)+SUMIF('Cong Dist'!$BC$659:$BC$750,$BC50,'Cong Dist'!AJ$659:AJ$750)</f>
        <v>0</v>
      </c>
      <c r="AK50" s="1">
        <f>SUMIF(County!$AT$165:$AT$222,$BC50,County!AC$165:AC$222)+SUMIF('Cong Dist'!$BC$659:$BC$750,$BC50,'Cong Dist'!AK$659:AK$750)</f>
        <v>0</v>
      </c>
      <c r="AL50" s="1"/>
      <c r="AN50" s="1"/>
      <c r="AP50" s="1"/>
      <c r="AQ50" s="1">
        <f>SUMIF(County!$AT$165:$AT$222,$BC50,County!AI$165:AI$222)+SUMIF('Cong Dist'!$BC$659:$BC$750,$BC50,'Cong Dist'!AQ$659:AQ$750)</f>
        <v>359</v>
      </c>
      <c r="AS50" s="7">
        <f>IF(AD50&gt;0,RANK(AD50,(Z50:AB50,AC50:AQ50)),0)</f>
        <v>1</v>
      </c>
      <c r="AT50" s="7">
        <f>IF(AE50&gt;0,RANK(AE50,(Z50:AB50,AC50:AQ50)),0)</f>
        <v>4</v>
      </c>
      <c r="AU50" s="7">
        <f>IF(AF50&gt;0,RANK(AF50,(Z50:AB50,AC50:AQ50)),0)</f>
        <v>0</v>
      </c>
      <c r="AV50" s="7">
        <f>IF(AG50&gt;0,RANK(AG50,(Z50:AB50,AG50:AQ50)),0)</f>
        <v>0</v>
      </c>
      <c r="AW50" s="2">
        <f t="shared" si="61"/>
        <v>4.5149507305470606E-2</v>
      </c>
      <c r="AX50" s="2">
        <f t="shared" si="62"/>
        <v>0</v>
      </c>
      <c r="AY50" s="2">
        <f t="shared" si="63"/>
        <v>0</v>
      </c>
      <c r="BA50" s="2" t="str">
        <f t="shared" si="64"/>
        <v>District 17</v>
      </c>
      <c r="BB50" t="str">
        <f t="shared" si="65"/>
        <v>CA</v>
      </c>
      <c r="BC50">
        <v>17</v>
      </c>
      <c r="BE50" s="97">
        <v>6</v>
      </c>
      <c r="BF50" s="99">
        <v>917</v>
      </c>
      <c r="BG50" s="106">
        <f t="shared" si="66"/>
        <v>6917</v>
      </c>
      <c r="BH50" t="s">
        <v>2605</v>
      </c>
      <c r="BI50" t="s">
        <v>3184</v>
      </c>
    </row>
    <row r="51" spans="1:61" outlineLevel="1">
      <c r="A51" t="s">
        <v>1608</v>
      </c>
      <c r="B51" t="s">
        <v>203</v>
      </c>
      <c r="C51" s="1">
        <f t="shared" si="52"/>
        <v>42526</v>
      </c>
      <c r="D51" s="1">
        <v>3</v>
      </c>
      <c r="E51" s="1"/>
      <c r="F51" s="1"/>
      <c r="G51" s="1"/>
      <c r="H51" s="1"/>
      <c r="I51" s="1"/>
      <c r="J51" s="1"/>
      <c r="K51" s="1"/>
      <c r="L51" s="1"/>
      <c r="M51" s="7">
        <f>IF(Z51&gt;0,RANK(Z51,(Z51:AB51,AC51:AQ51)),0)</f>
        <v>2</v>
      </c>
      <c r="N51" s="7">
        <f>IF(AA51&gt;0,RANK(AA51,(Z51:AB51,AC51:AQ51)),0)</f>
        <v>0</v>
      </c>
      <c r="O51" s="7">
        <f>IF(AB51&gt;0,RANK(AB51,(Z51:AB51,AC51:AQ51)),0)</f>
        <v>0</v>
      </c>
      <c r="P51" s="7">
        <f>IF(AC51&gt;0,RANK(AC51,(Z51:AB51,AC51:AQ51)),0)</f>
        <v>3</v>
      </c>
      <c r="Q51" s="49">
        <f t="shared" si="53"/>
        <v>14882</v>
      </c>
      <c r="R51" s="177">
        <f t="shared" si="54"/>
        <v>0.34995061844518649</v>
      </c>
      <c r="S51" s="2"/>
      <c r="T51" s="2">
        <f t="shared" si="55"/>
        <v>0.25502045807270846</v>
      </c>
      <c r="U51" s="2">
        <f t="shared" si="56"/>
        <v>0</v>
      </c>
      <c r="V51" s="2">
        <f t="shared" si="57"/>
        <v>0</v>
      </c>
      <c r="W51" s="2">
        <f t="shared" si="58"/>
        <v>9.2766777971123551E-2</v>
      </c>
      <c r="X51" s="2">
        <f t="shared" si="59"/>
        <v>0.60497107651789495</v>
      </c>
      <c r="Y51" s="2">
        <f t="shared" si="60"/>
        <v>4.7241687438273061E-2</v>
      </c>
      <c r="Z51" s="1">
        <f>SUMIF(County!$AT$165:$AT$222,$BC51,County!R$165:R$222)+SUMIF('Cong Dist'!$BC$659:$BC$750,$BC51,'Cong Dist'!Z$659:Z$750)</f>
        <v>10845</v>
      </c>
      <c r="AC51" s="1">
        <f>SUMIF(County!$AT$165:$AT$222,$BC51,County!U$165:U$222)+SUMIF('Cong Dist'!$BC$659:$BC$750,$BC51,'Cong Dist'!AC$659:AC$750)</f>
        <v>3945</v>
      </c>
      <c r="AD51" s="1">
        <f>SUMIF(County!$AT$165:$AT$222,$BC51,County!V$165:V$222)+SUMIF('Cong Dist'!$BC$659:$BC$750,$BC51,'Cong Dist'!AD$659:AD$750)</f>
        <v>25727</v>
      </c>
      <c r="AE51" s="1">
        <f>SUMIF(County!$AT$165:$AT$222,$BC51,County!W$165:W$222)+SUMIF('Cong Dist'!$BC$659:$BC$750,$BC51,'Cong Dist'!AE$659:AE$750)</f>
        <v>1576</v>
      </c>
      <c r="AJ51" s="1">
        <f>SUMIF(County!$AT$165:$AT$222,$BC51,County!AB$165:AB$222)+SUMIF('Cong Dist'!$BC$659:$BC$750,$BC51,'Cong Dist'!AJ$659:AJ$750)</f>
        <v>0</v>
      </c>
      <c r="AK51" s="1">
        <f>SUMIF(County!$AT$165:$AT$222,$BC51,County!AC$165:AC$222)+SUMIF('Cong Dist'!$BC$659:$BC$750,$BC51,'Cong Dist'!AK$659:AK$750)</f>
        <v>0</v>
      </c>
      <c r="AL51" s="1"/>
      <c r="AN51" s="1"/>
      <c r="AP51" s="1"/>
      <c r="AQ51" s="1">
        <f>SUMIF(County!$AT$165:$AT$222,$BC51,County!AI$165:AI$222)+SUMIF('Cong Dist'!$BC$659:$BC$750,$BC51,'Cong Dist'!AQ$659:AQ$750)</f>
        <v>433</v>
      </c>
      <c r="AS51" s="7">
        <f>IF(AD51&gt;0,RANK(AD51,(Z51:AB51,AC51:AQ51)),0)</f>
        <v>1</v>
      </c>
      <c r="AT51" s="7">
        <f>IF(AE51&gt;0,RANK(AE51,(Z51:AB51,AC51:AQ51)),0)</f>
        <v>4</v>
      </c>
      <c r="AU51" s="7">
        <f>IF(AF51&gt;0,RANK(AF51,(Z51:AB51,AC51:AQ51)),0)</f>
        <v>0</v>
      </c>
      <c r="AV51" s="7">
        <f>IF(AG51&gt;0,RANK(AG51,(Z51:AB51,AG51:AQ51)),0)</f>
        <v>0</v>
      </c>
      <c r="AW51" s="2">
        <f t="shared" si="61"/>
        <v>3.705968113624606E-2</v>
      </c>
      <c r="AX51" s="2">
        <f t="shared" si="62"/>
        <v>0</v>
      </c>
      <c r="AY51" s="2">
        <f t="shared" si="63"/>
        <v>0</v>
      </c>
      <c r="BA51" s="2" t="str">
        <f t="shared" si="64"/>
        <v>District 18</v>
      </c>
      <c r="BB51" t="str">
        <f t="shared" si="65"/>
        <v>CA</v>
      </c>
      <c r="BC51">
        <v>18</v>
      </c>
      <c r="BE51" s="97">
        <v>6</v>
      </c>
      <c r="BF51" s="99">
        <v>918</v>
      </c>
      <c r="BG51" s="106">
        <f t="shared" si="66"/>
        <v>6918</v>
      </c>
      <c r="BH51" t="s">
        <v>2605</v>
      </c>
      <c r="BI51" t="s">
        <v>3184</v>
      </c>
    </row>
    <row r="52" spans="1:61" outlineLevel="1">
      <c r="A52" t="s">
        <v>2289</v>
      </c>
      <c r="B52" t="s">
        <v>203</v>
      </c>
      <c r="C52" s="1">
        <f t="shared" si="52"/>
        <v>28750</v>
      </c>
      <c r="D52" s="1">
        <v>3</v>
      </c>
      <c r="E52" s="1"/>
      <c r="F52" s="1"/>
      <c r="G52" s="1"/>
      <c r="H52" s="1"/>
      <c r="I52" s="1"/>
      <c r="J52" s="1"/>
      <c r="K52" s="1"/>
      <c r="L52" s="1"/>
      <c r="M52" s="7">
        <f>IF(Z52&gt;0,RANK(Z52,(Z52:AB52,AC52:AQ52)),0)</f>
        <v>2</v>
      </c>
      <c r="N52" s="7">
        <f>IF(AA52&gt;0,RANK(AA52,(Z52:AB52,AC52:AQ52)),0)</f>
        <v>0</v>
      </c>
      <c r="O52" s="7">
        <f>IF(AB52&gt;0,RANK(AB52,(Z52:AB52,AC52:AQ52)),0)</f>
        <v>0</v>
      </c>
      <c r="P52" s="7">
        <f>IF(AC52&gt;0,RANK(AC52,(Z52:AB52,AC52:AQ52)),0)</f>
        <v>3</v>
      </c>
      <c r="Q52" s="49">
        <f>MAX(Z52:AG52)-LARGE(Z52:AG52,2)</f>
        <v>14851</v>
      </c>
      <c r="R52" s="177">
        <f t="shared" si="54"/>
        <v>0.51655652173913047</v>
      </c>
      <c r="S52" s="2"/>
      <c r="T52" s="2">
        <f t="shared" si="55"/>
        <v>0.15099130434782609</v>
      </c>
      <c r="U52" s="2">
        <f t="shared" si="56"/>
        <v>0</v>
      </c>
      <c r="V52" s="2">
        <f t="shared" si="57"/>
        <v>0</v>
      </c>
      <c r="W52" s="2">
        <f t="shared" si="58"/>
        <v>0.12532173913043479</v>
      </c>
      <c r="X52" s="2">
        <f t="shared" si="59"/>
        <v>0.66754782608695651</v>
      </c>
      <c r="Y52" s="2">
        <f t="shared" si="60"/>
        <v>5.613913043478258E-2</v>
      </c>
      <c r="Z52" s="1">
        <f>SUMIF(County!$AT$165:$AT$222,$BC52,County!R$165:R$222)+SUMIF('Cong Dist'!$BC$659:$BC$750,$BC52,'Cong Dist'!Z$659:Z$750)</f>
        <v>4341</v>
      </c>
      <c r="AC52" s="1">
        <f>SUMIF(County!$AT$165:$AT$222,$BC52,County!U$165:U$222)+SUMIF('Cong Dist'!$BC$659:$BC$750,$BC52,'Cong Dist'!AC$659:AC$750)</f>
        <v>3603</v>
      </c>
      <c r="AD52" s="1">
        <f>SUMIF(County!$AT$165:$AT$222,$BC52,County!V$165:V$222)+SUMIF('Cong Dist'!$BC$659:$BC$750,$BC52,'Cong Dist'!AD$659:AD$750)</f>
        <v>19192</v>
      </c>
      <c r="AE52" s="1">
        <f>SUMIF(County!$AT$165:$AT$222,$BC52,County!W$165:W$222)+SUMIF('Cong Dist'!$BC$659:$BC$750,$BC52,'Cong Dist'!AE$659:AE$750)</f>
        <v>1251</v>
      </c>
      <c r="AJ52" s="1">
        <f>SUMIF(County!$AT$165:$AT$222,$BC52,County!AB$165:AB$222)+SUMIF('Cong Dist'!$BC$659:$BC$750,$BC52,'Cong Dist'!AJ$659:AJ$750)</f>
        <v>0</v>
      </c>
      <c r="AK52" s="1">
        <f>SUMIF(County!$AT$165:$AT$222,$BC52,County!AC$165:AC$222)+SUMIF('Cong Dist'!$BC$659:$BC$750,$BC52,'Cong Dist'!AK$659:AK$750)</f>
        <v>0</v>
      </c>
      <c r="AL52" s="1"/>
      <c r="AN52" s="1"/>
      <c r="AP52" s="1"/>
      <c r="AQ52" s="1">
        <f>SUMIF(County!$AT$165:$AT$222,$BC52,County!AI$165:AI$222)+SUMIF('Cong Dist'!$BC$659:$BC$750,$BC52,'Cong Dist'!AQ$659:AQ$750)</f>
        <v>363</v>
      </c>
      <c r="AS52" s="7">
        <f>IF(AD52&gt;0,RANK(AD52,(Z52:AB52,AC52:AQ52)),0)</f>
        <v>1</v>
      </c>
      <c r="AT52" s="7">
        <f>IF(AE52&gt;0,RANK(AE52,(Z52:AB52,AC52:AQ52)),0)</f>
        <v>4</v>
      </c>
      <c r="AU52" s="7">
        <f>IF(AF52&gt;0,RANK(AF52,(Z52:AB52,AC52:AQ52)),0)</f>
        <v>0</v>
      </c>
      <c r="AV52" s="7">
        <f>IF(AG52&gt;0,RANK(AG52,(Z52:AB52,AG52:AQ52)),0)</f>
        <v>0</v>
      </c>
      <c r="AW52" s="2">
        <f t="shared" si="61"/>
        <v>4.351304347826087E-2</v>
      </c>
      <c r="AX52" s="2">
        <f t="shared" si="62"/>
        <v>0</v>
      </c>
      <c r="AY52" s="2">
        <f t="shared" si="63"/>
        <v>0</v>
      </c>
      <c r="BA52" s="2" t="str">
        <f t="shared" si="64"/>
        <v>District 19</v>
      </c>
      <c r="BB52" t="str">
        <f t="shared" si="65"/>
        <v>CA</v>
      </c>
      <c r="BC52">
        <v>19</v>
      </c>
      <c r="BE52" s="97">
        <v>6</v>
      </c>
      <c r="BF52" s="99">
        <v>919</v>
      </c>
      <c r="BG52" s="106">
        <f t="shared" si="66"/>
        <v>6919</v>
      </c>
      <c r="BH52" t="s">
        <v>2605</v>
      </c>
      <c r="BI52" t="s">
        <v>3184</v>
      </c>
    </row>
    <row r="53" spans="1:61" outlineLevel="1">
      <c r="A53" t="s">
        <v>1603</v>
      </c>
      <c r="B53" t="s">
        <v>203</v>
      </c>
      <c r="C53" s="1">
        <f t="shared" si="52"/>
        <v>34019</v>
      </c>
      <c r="D53" s="1">
        <v>3</v>
      </c>
      <c r="E53" s="1"/>
      <c r="F53" s="1"/>
      <c r="G53" s="1"/>
      <c r="H53" s="1"/>
      <c r="I53" s="1"/>
      <c r="J53" s="1"/>
      <c r="K53" s="1"/>
      <c r="L53" s="1"/>
      <c r="M53" s="7">
        <f>IF(Z53&gt;0,RANK(Z53,(Z53:AB53,AC53:AQ53)),0)</f>
        <v>2</v>
      </c>
      <c r="N53" s="7">
        <f>IF(AA53&gt;0,RANK(AA53,(Z53:AB53,AC53:AQ53)),0)</f>
        <v>0</v>
      </c>
      <c r="O53" s="7">
        <f>IF(AB53&gt;0,RANK(AB53,(Z53:AB53,AC53:AQ53)),0)</f>
        <v>0</v>
      </c>
      <c r="P53" s="7">
        <f>IF(AC53&gt;0,RANK(AC53,(Z53:AB53,AC53:AQ53)),0)</f>
        <v>3</v>
      </c>
      <c r="Q53" s="49">
        <f t="shared" si="53"/>
        <v>18771</v>
      </c>
      <c r="R53" s="177">
        <f t="shared" si="54"/>
        <v>0.55177988770980924</v>
      </c>
      <c r="S53" s="2"/>
      <c r="T53" s="2">
        <f t="shared" si="55"/>
        <v>0.15764719715453129</v>
      </c>
      <c r="U53" s="2">
        <f t="shared" si="56"/>
        <v>0</v>
      </c>
      <c r="V53" s="2">
        <f t="shared" si="57"/>
        <v>0</v>
      </c>
      <c r="W53" s="2">
        <f t="shared" si="58"/>
        <v>8.5569828625180047E-2</v>
      </c>
      <c r="X53" s="2">
        <f t="shared" si="59"/>
        <v>0.70942708486434047</v>
      </c>
      <c r="Y53" s="2">
        <f t="shared" si="60"/>
        <v>4.7355889355948255E-2</v>
      </c>
      <c r="Z53" s="1">
        <f>SUMIF(County!$AT$165:$AT$222,$BC53,County!R$165:R$222)+SUMIF('Cong Dist'!$BC$659:$BC$750,$BC53,'Cong Dist'!Z$659:Z$750)</f>
        <v>5363</v>
      </c>
      <c r="AC53" s="1">
        <f>SUMIF(County!$AT$165:$AT$222,$BC53,County!U$165:U$222)+SUMIF('Cong Dist'!$BC$659:$BC$750,$BC53,'Cong Dist'!AC$659:AC$750)</f>
        <v>2911</v>
      </c>
      <c r="AD53" s="1">
        <f>SUMIF(County!$AT$165:$AT$222,$BC53,County!V$165:V$222)+SUMIF('Cong Dist'!$BC$659:$BC$750,$BC53,'Cong Dist'!AD$659:AD$750)</f>
        <v>24134</v>
      </c>
      <c r="AE53" s="1">
        <f>SUMIF(County!$AT$165:$AT$222,$BC53,County!W$165:W$222)+SUMIF('Cong Dist'!$BC$659:$BC$750,$BC53,'Cong Dist'!AE$659:AE$750)</f>
        <v>1303</v>
      </c>
      <c r="AJ53" s="1">
        <f>SUMIF(County!$AT$165:$AT$222,$BC53,County!AB$165:AB$222)+SUMIF('Cong Dist'!$BC$659:$BC$750,$BC53,'Cong Dist'!AJ$659:AJ$750)</f>
        <v>0</v>
      </c>
      <c r="AK53" s="1">
        <f>SUMIF(County!$AT$165:$AT$222,$BC53,County!AC$165:AC$222)+SUMIF('Cong Dist'!$BC$659:$BC$750,$BC53,'Cong Dist'!AK$659:AK$750)</f>
        <v>0</v>
      </c>
      <c r="AL53" s="1"/>
      <c r="AN53" s="1"/>
      <c r="AP53" s="1"/>
      <c r="AQ53" s="1">
        <f>SUMIF(County!$AT$165:$AT$222,$BC53,County!AI$165:AI$222)+SUMIF('Cong Dist'!$BC$659:$BC$750,$BC53,'Cong Dist'!AQ$659:AQ$750)</f>
        <v>308</v>
      </c>
      <c r="AS53" s="7">
        <f>IF(AD53&gt;0,RANK(AD53,(Z53:AB53,AC53:AQ53)),0)</f>
        <v>1</v>
      </c>
      <c r="AT53" s="7">
        <f>IF(AE53&gt;0,RANK(AE53,(Z53:AB53,AC53:AQ53)),0)</f>
        <v>4</v>
      </c>
      <c r="AU53" s="7">
        <f>IF(AF53&gt;0,RANK(AF53,(Z53:AB53,AC53:AQ53)),0)</f>
        <v>0</v>
      </c>
      <c r="AV53" s="7">
        <f>IF(AG53&gt;0,RANK(AG53,(Z53:AB53,AG53:AQ53)),0)</f>
        <v>0</v>
      </c>
      <c r="AW53" s="2">
        <f t="shared" si="61"/>
        <v>3.830212528293013E-2</v>
      </c>
      <c r="AX53" s="2">
        <f t="shared" si="62"/>
        <v>0</v>
      </c>
      <c r="AY53" s="2">
        <f t="shared" si="63"/>
        <v>0</v>
      </c>
      <c r="BA53" s="2" t="str">
        <f t="shared" si="64"/>
        <v>District 20</v>
      </c>
      <c r="BB53" t="str">
        <f t="shared" si="65"/>
        <v>CA</v>
      </c>
      <c r="BC53">
        <v>20</v>
      </c>
      <c r="BE53" s="97">
        <v>6</v>
      </c>
      <c r="BF53" s="99">
        <v>920</v>
      </c>
      <c r="BG53" s="106">
        <f t="shared" si="66"/>
        <v>6920</v>
      </c>
      <c r="BH53" t="s">
        <v>2605</v>
      </c>
      <c r="BI53" t="s">
        <v>3184</v>
      </c>
    </row>
    <row r="54" spans="1:61" outlineLevel="1">
      <c r="A54" t="s">
        <v>106</v>
      </c>
      <c r="B54" t="s">
        <v>203</v>
      </c>
      <c r="C54" s="1">
        <f t="shared" si="52"/>
        <v>25151</v>
      </c>
      <c r="D54" s="1">
        <v>3</v>
      </c>
      <c r="E54" s="1"/>
      <c r="F54" s="1"/>
      <c r="G54" s="1"/>
      <c r="H54" s="1"/>
      <c r="I54" s="1"/>
      <c r="J54" s="1"/>
      <c r="K54" s="1"/>
      <c r="L54" s="1"/>
      <c r="M54" s="7">
        <f>IF(Z54&gt;0,RANK(Z54,(Z54:AB54,AC54:AQ54)),0)</f>
        <v>3</v>
      </c>
      <c r="N54" s="7">
        <f>IF(AA54&gt;0,RANK(AA54,(Z54:AB54,AC54:AQ54)),0)</f>
        <v>0</v>
      </c>
      <c r="O54" s="7">
        <f>IF(AB54&gt;0,RANK(AB54,(Z54:AB54,AC54:AQ54)),0)</f>
        <v>0</v>
      </c>
      <c r="P54" s="7">
        <f>IF(AC54&gt;0,RANK(AC54,(Z54:AB54,AC54:AQ54)),0)</f>
        <v>2</v>
      </c>
      <c r="Q54" s="49">
        <f t="shared" si="53"/>
        <v>17021</v>
      </c>
      <c r="R54" s="177">
        <f t="shared" si="54"/>
        <v>0.67675241541091802</v>
      </c>
      <c r="S54" s="2"/>
      <c r="T54" s="2">
        <f t="shared" si="55"/>
        <v>5.4272195936543276E-2</v>
      </c>
      <c r="U54" s="2">
        <f t="shared" si="56"/>
        <v>0</v>
      </c>
      <c r="V54" s="2">
        <f t="shared" si="57"/>
        <v>0</v>
      </c>
      <c r="W54" s="2">
        <f t="shared" si="58"/>
        <v>0.11128782155779095</v>
      </c>
      <c r="X54" s="2">
        <f t="shared" si="59"/>
        <v>0.78804023696870895</v>
      </c>
      <c r="Y54" s="2">
        <f t="shared" si="60"/>
        <v>4.6399745536956805E-2</v>
      </c>
      <c r="Z54" s="1">
        <f>SUMIF(County!$AT$165:$AT$222,$BC54,County!R$165:R$222)+SUMIF('Cong Dist'!$BC$659:$BC$750,$BC54,'Cong Dist'!Z$659:Z$750)</f>
        <v>1365</v>
      </c>
      <c r="AC54" s="1">
        <f>SUMIF(County!$AT$165:$AT$222,$BC54,County!U$165:U$222)+SUMIF('Cong Dist'!$BC$659:$BC$750,$BC54,'Cong Dist'!AC$659:AC$750)</f>
        <v>2799</v>
      </c>
      <c r="AD54" s="1">
        <f>SUMIF(County!$AT$165:$AT$222,$BC54,County!V$165:V$222)+SUMIF('Cong Dist'!$BC$659:$BC$750,$BC54,'Cong Dist'!AD$659:AD$750)</f>
        <v>19820</v>
      </c>
      <c r="AE54" s="1">
        <f>SUMIF(County!$AT$165:$AT$222,$BC54,County!W$165:W$222)+SUMIF('Cong Dist'!$BC$659:$BC$750,$BC54,'Cong Dist'!AE$659:AE$750)</f>
        <v>1029</v>
      </c>
      <c r="AJ54" s="1">
        <f>SUMIF(County!$AT$165:$AT$222,$BC54,County!AB$165:AB$222)+SUMIF('Cong Dist'!$BC$659:$BC$750,$BC54,'Cong Dist'!AJ$659:AJ$750)</f>
        <v>0</v>
      </c>
      <c r="AK54" s="1">
        <f>SUMIF(County!$AT$165:$AT$222,$BC54,County!AC$165:AC$222)+SUMIF('Cong Dist'!$BC$659:$BC$750,$BC54,'Cong Dist'!AK$659:AK$750)</f>
        <v>0</v>
      </c>
      <c r="AL54" s="1"/>
      <c r="AN54" s="1"/>
      <c r="AP54" s="1"/>
      <c r="AQ54" s="1">
        <f>SUMIF(County!$AT$165:$AT$222,$BC54,County!AI$165:AI$222)+SUMIF('Cong Dist'!$BC$659:$BC$750,$BC54,'Cong Dist'!AQ$659:AQ$750)</f>
        <v>138</v>
      </c>
      <c r="AS54" s="7">
        <f>IF(AD54&gt;0,RANK(AD54,(Z54:AB54,AC54:AQ54)),0)</f>
        <v>1</v>
      </c>
      <c r="AT54" s="7">
        <f>IF(AE54&gt;0,RANK(AE54,(Z54:AB54,AC54:AQ54)),0)</f>
        <v>4</v>
      </c>
      <c r="AU54" s="7">
        <f>IF(AF54&gt;0,RANK(AF54,(Z54:AB54,AC54:AQ54)),0)</f>
        <v>0</v>
      </c>
      <c r="AV54" s="7">
        <f>IF(AG54&gt;0,RANK(AG54,(Z54:AB54,AG54:AQ54)),0)</f>
        <v>0</v>
      </c>
      <c r="AW54" s="2">
        <f t="shared" si="61"/>
        <v>4.0912886167548013E-2</v>
      </c>
      <c r="AX54" s="2">
        <f t="shared" si="62"/>
        <v>0</v>
      </c>
      <c r="AY54" s="2">
        <f t="shared" si="63"/>
        <v>0</v>
      </c>
      <c r="BA54" s="2" t="str">
        <f t="shared" si="64"/>
        <v>District 21</v>
      </c>
      <c r="BB54" t="str">
        <f t="shared" si="65"/>
        <v>CA</v>
      </c>
      <c r="BC54">
        <v>21</v>
      </c>
      <c r="BE54" s="97">
        <v>6</v>
      </c>
      <c r="BF54" s="99">
        <v>921</v>
      </c>
      <c r="BG54" s="106">
        <f t="shared" si="66"/>
        <v>6921</v>
      </c>
      <c r="BH54" t="s">
        <v>2605</v>
      </c>
      <c r="BI54" t="s">
        <v>3184</v>
      </c>
    </row>
    <row r="55" spans="1:61" outlineLevel="1">
      <c r="A55" t="s">
        <v>260</v>
      </c>
      <c r="B55" t="s">
        <v>203</v>
      </c>
      <c r="C55" s="1">
        <f t="shared" si="52"/>
        <v>67073</v>
      </c>
      <c r="D55" s="1">
        <v>3</v>
      </c>
      <c r="E55" s="1"/>
      <c r="F55" s="1"/>
      <c r="G55" s="1"/>
      <c r="H55" s="1"/>
      <c r="I55" s="1"/>
      <c r="J55" s="1"/>
      <c r="K55" s="1"/>
      <c r="L55" s="1"/>
      <c r="M55" s="7">
        <f>IF(Z55&gt;0,RANK(Z55,(Z55:AB55,AC55:AQ55)),0)</f>
        <v>3</v>
      </c>
      <c r="N55" s="7">
        <f>IF(AA55&gt;0,RANK(AA55,(Z55:AB55,AC55:AQ55)),0)</f>
        <v>0</v>
      </c>
      <c r="O55" s="7">
        <f>IF(AB55&gt;0,RANK(AB55,(Z55:AB55,AC55:AQ55)),0)</f>
        <v>0</v>
      </c>
      <c r="P55" s="7">
        <f>IF(AC55&gt;0,RANK(AC55,(Z55:AB55,AC55:AQ55)),0)</f>
        <v>2</v>
      </c>
      <c r="Q55" s="49">
        <f t="shared" si="53"/>
        <v>45377</v>
      </c>
      <c r="R55" s="177">
        <f t="shared" si="54"/>
        <v>0.67653154026210249</v>
      </c>
      <c r="S55" s="2"/>
      <c r="T55" s="2">
        <f t="shared" si="55"/>
        <v>7.8034380451150243E-2</v>
      </c>
      <c r="U55" s="2">
        <f t="shared" si="56"/>
        <v>0</v>
      </c>
      <c r="V55" s="2">
        <f t="shared" si="57"/>
        <v>0</v>
      </c>
      <c r="W55" s="2">
        <f t="shared" si="58"/>
        <v>0.10145662188958299</v>
      </c>
      <c r="X55" s="2">
        <f t="shared" si="59"/>
        <v>0.77798816215168543</v>
      </c>
      <c r="Y55" s="2">
        <f t="shared" si="60"/>
        <v>4.2520835507581345E-2</v>
      </c>
      <c r="Z55" s="1">
        <f>SUMIF(County!$AT$165:$AT$222,$BC55,County!R$165:R$222)+SUMIF('Cong Dist'!$BC$659:$BC$750,$BC55,'Cong Dist'!Z$659:Z$750)</f>
        <v>5234</v>
      </c>
      <c r="AC55" s="1">
        <f>SUMIF(County!$AT$165:$AT$222,$BC55,County!U$165:U$222)+SUMIF('Cong Dist'!$BC$659:$BC$750,$BC55,'Cong Dist'!AC$659:AC$750)</f>
        <v>6805</v>
      </c>
      <c r="AD55" s="1">
        <f>SUMIF(County!$AT$165:$AT$222,$BC55,County!V$165:V$222)+SUMIF('Cong Dist'!$BC$659:$BC$750,$BC55,'Cong Dist'!AD$659:AD$750)</f>
        <v>52182</v>
      </c>
      <c r="AE55" s="1">
        <f>SUMIF(County!$AT$165:$AT$222,$BC55,County!W$165:W$222)+SUMIF('Cong Dist'!$BC$659:$BC$750,$BC55,'Cong Dist'!AE$659:AE$750)</f>
        <v>2628</v>
      </c>
      <c r="AJ55" s="1">
        <f>SUMIF(County!$AT$165:$AT$222,$BC55,County!AB$165:AB$222)+SUMIF('Cong Dist'!$BC$659:$BC$750,$BC55,'Cong Dist'!AJ$659:AJ$750)</f>
        <v>0</v>
      </c>
      <c r="AK55" s="1">
        <f>SUMIF(County!$AT$165:$AT$222,$BC55,County!AC$165:AC$222)+SUMIF('Cong Dist'!$BC$659:$BC$750,$BC55,'Cong Dist'!AK$659:AK$750)</f>
        <v>0</v>
      </c>
      <c r="AL55" s="1"/>
      <c r="AN55" s="1"/>
      <c r="AP55" s="1"/>
      <c r="AQ55" s="1">
        <f>SUMIF(County!$AT$165:$AT$222,$BC55,County!AI$165:AI$222)+SUMIF('Cong Dist'!$BC$659:$BC$750,$BC55,'Cong Dist'!AQ$659:AQ$750)</f>
        <v>224</v>
      </c>
      <c r="AS55" s="7">
        <f>IF(AD55&gt;0,RANK(AD55,(Z55:AB55,AC55:AQ55)),0)</f>
        <v>1</v>
      </c>
      <c r="AT55" s="7">
        <f>IF(AE55&gt;0,RANK(AE55,(Z55:AB55,AC55:AQ55)),0)</f>
        <v>4</v>
      </c>
      <c r="AU55" s="7">
        <f>IF(AF55&gt;0,RANK(AF55,(Z55:AB55,AC55:AQ55)),0)</f>
        <v>0</v>
      </c>
      <c r="AV55" s="7">
        <f>IF(AG55&gt;0,RANK(AG55,(Z55:AB55,AG55:AQ55)),0)</f>
        <v>0</v>
      </c>
      <c r="AW55" s="2">
        <f t="shared" si="61"/>
        <v>3.9181190643030731E-2</v>
      </c>
      <c r="AX55" s="2">
        <f t="shared" si="62"/>
        <v>0</v>
      </c>
      <c r="AY55" s="2">
        <f t="shared" si="63"/>
        <v>0</v>
      </c>
      <c r="BA55" s="2" t="str">
        <f t="shared" si="64"/>
        <v>District 22</v>
      </c>
      <c r="BB55" t="str">
        <f t="shared" si="65"/>
        <v>CA</v>
      </c>
      <c r="BC55">
        <v>22</v>
      </c>
      <c r="BE55" s="97">
        <v>6</v>
      </c>
      <c r="BF55" s="99">
        <v>922</v>
      </c>
      <c r="BG55" s="106">
        <f t="shared" si="66"/>
        <v>6922</v>
      </c>
      <c r="BH55" t="s">
        <v>2605</v>
      </c>
      <c r="BI55" t="s">
        <v>3184</v>
      </c>
    </row>
    <row r="56" spans="1:61" outlineLevel="1">
      <c r="A56" t="s">
        <v>196</v>
      </c>
      <c r="B56" t="s">
        <v>203</v>
      </c>
      <c r="C56" s="1">
        <f t="shared" si="52"/>
        <v>72006</v>
      </c>
      <c r="D56" s="1">
        <v>3</v>
      </c>
      <c r="E56" s="1"/>
      <c r="F56" s="1"/>
      <c r="G56" s="1"/>
      <c r="H56" s="1"/>
      <c r="I56" s="1"/>
      <c r="J56" s="1"/>
      <c r="K56" s="1"/>
      <c r="L56" s="1"/>
      <c r="M56" s="7">
        <f>IF(Z56&gt;0,RANK(Z56,(Z56:AB56,AC56:AQ56)),0)</f>
        <v>3</v>
      </c>
      <c r="N56" s="7">
        <f>IF(AA56&gt;0,RANK(AA56,(Z56:AB56,AC56:AQ56)),0)</f>
        <v>0</v>
      </c>
      <c r="O56" s="7">
        <f>IF(AB56&gt;0,RANK(AB56,(Z56:AB56,AC56:AQ56)),0)</f>
        <v>0</v>
      </c>
      <c r="P56" s="7">
        <f>IF(AC56&gt;0,RANK(AC56,(Z56:AB56,AC56:AQ56)),0)</f>
        <v>2</v>
      </c>
      <c r="Q56" s="49">
        <f t="shared" si="53"/>
        <v>47970</v>
      </c>
      <c r="R56" s="177">
        <f t="shared" si="54"/>
        <v>0.66619448379301727</v>
      </c>
      <c r="S56" s="2"/>
      <c r="T56" s="2">
        <f t="shared" si="55"/>
        <v>6.679998888981474E-2</v>
      </c>
      <c r="U56" s="2">
        <f t="shared" si="56"/>
        <v>0</v>
      </c>
      <c r="V56" s="2">
        <f t="shared" si="57"/>
        <v>0</v>
      </c>
      <c r="W56" s="2">
        <f t="shared" si="58"/>
        <v>0.11207399383384718</v>
      </c>
      <c r="X56" s="2">
        <f t="shared" si="59"/>
        <v>0.77826847762686446</v>
      </c>
      <c r="Y56" s="2">
        <f t="shared" si="60"/>
        <v>4.2857539649473586E-2</v>
      </c>
      <c r="Z56" s="1">
        <f>SUMIF(County!$AT$165:$AT$222,$BC56,County!R$165:R$222)+SUMIF('Cong Dist'!$BC$659:$BC$750,$BC56,'Cong Dist'!Z$659:Z$750)</f>
        <v>4810</v>
      </c>
      <c r="AC56" s="1">
        <f>SUMIF(County!$AT$165:$AT$222,$BC56,County!U$165:U$222)+SUMIF('Cong Dist'!$BC$659:$BC$750,$BC56,'Cong Dist'!AC$659:AC$750)</f>
        <v>8070</v>
      </c>
      <c r="AD56" s="1">
        <f>SUMIF(County!$AT$165:$AT$222,$BC56,County!V$165:V$222)+SUMIF('Cong Dist'!$BC$659:$BC$750,$BC56,'Cong Dist'!AD$659:AD$750)</f>
        <v>56040</v>
      </c>
      <c r="AE56" s="1">
        <f>SUMIF(County!$AT$165:$AT$222,$BC56,County!W$165:W$222)+SUMIF('Cong Dist'!$BC$659:$BC$750,$BC56,'Cong Dist'!AE$659:AE$750)</f>
        <v>2818</v>
      </c>
      <c r="AJ56" s="1">
        <f>SUMIF(County!$AT$165:$AT$222,$BC56,County!AB$165:AB$222)+SUMIF('Cong Dist'!$BC$659:$BC$750,$BC56,'Cong Dist'!AJ$659:AJ$750)</f>
        <v>0</v>
      </c>
      <c r="AK56" s="1">
        <f>SUMIF(County!$AT$165:$AT$222,$BC56,County!AC$165:AC$222)+SUMIF('Cong Dist'!$BC$659:$BC$750,$BC56,'Cong Dist'!AK$659:AK$750)</f>
        <v>0</v>
      </c>
      <c r="AL56" s="1"/>
      <c r="AN56" s="1"/>
      <c r="AP56" s="1"/>
      <c r="AQ56" s="1">
        <f>SUMIF(County!$AT$165:$AT$222,$BC56,County!AI$165:AI$222)+SUMIF('Cong Dist'!$BC$659:$BC$750,$BC56,'Cong Dist'!AQ$659:AQ$750)</f>
        <v>268</v>
      </c>
      <c r="AS56" s="7">
        <f>IF(AD56&gt;0,RANK(AD56,(Z56:AB56,AC56:AQ56)),0)</f>
        <v>1</v>
      </c>
      <c r="AT56" s="7">
        <f>IF(AE56&gt;0,RANK(AE56,(Z56:AB56,AC56:AQ56)),0)</f>
        <v>4</v>
      </c>
      <c r="AU56" s="7">
        <f>IF(AF56&gt;0,RANK(AF56,(Z56:AB56,AC56:AQ56)),0)</f>
        <v>0</v>
      </c>
      <c r="AV56" s="7">
        <f>IF(AG56&gt;0,RANK(AG56,(Z56:AB56,AG56:AQ56)),0)</f>
        <v>0</v>
      </c>
      <c r="AW56" s="2">
        <f t="shared" si="61"/>
        <v>3.9135627586590005E-2</v>
      </c>
      <c r="AX56" s="2">
        <f t="shared" si="62"/>
        <v>0</v>
      </c>
      <c r="AY56" s="2">
        <f t="shared" si="63"/>
        <v>0</v>
      </c>
      <c r="BA56" s="2" t="str">
        <f t="shared" si="64"/>
        <v>District 23</v>
      </c>
      <c r="BB56" t="str">
        <f t="shared" si="65"/>
        <v>CA</v>
      </c>
      <c r="BC56">
        <v>23</v>
      </c>
      <c r="BE56" s="97">
        <v>6</v>
      </c>
      <c r="BF56" s="99">
        <v>923</v>
      </c>
      <c r="BG56" s="106">
        <f t="shared" si="66"/>
        <v>6923</v>
      </c>
      <c r="BH56" t="s">
        <v>2605</v>
      </c>
      <c r="BI56" t="s">
        <v>3184</v>
      </c>
    </row>
    <row r="57" spans="1:61" outlineLevel="1">
      <c r="A57" t="s">
        <v>436</v>
      </c>
      <c r="B57" t="s">
        <v>203</v>
      </c>
      <c r="C57" s="1">
        <f t="shared" si="52"/>
        <v>69576</v>
      </c>
      <c r="D57" s="1">
        <v>3</v>
      </c>
      <c r="E57" s="1"/>
      <c r="F57" s="1"/>
      <c r="G57" s="1"/>
      <c r="H57" s="1"/>
      <c r="I57" s="1"/>
      <c r="J57" s="1"/>
      <c r="K57" s="1"/>
      <c r="L57" s="1"/>
      <c r="M57" s="7">
        <f>IF(Z57&gt;0,RANK(Z57,(Z57:AB57,AC57:AQ57)),0)</f>
        <v>2</v>
      </c>
      <c r="N57" s="7">
        <f>IF(AA57&gt;0,RANK(AA57,(Z57:AB57,AC57:AQ57)),0)</f>
        <v>0</v>
      </c>
      <c r="O57" s="7">
        <f>IF(AB57&gt;0,RANK(AB57,(Z57:AB57,AC57:AQ57)),0)</f>
        <v>0</v>
      </c>
      <c r="P57" s="7">
        <f>IF(AC57&gt;0,RANK(AC57,(Z57:AB57,AC57:AQ57)),0)</f>
        <v>3</v>
      </c>
      <c r="Q57" s="49">
        <f t="shared" si="53"/>
        <v>43027</v>
      </c>
      <c r="R57" s="177">
        <f t="shared" si="54"/>
        <v>0.6184172703230999</v>
      </c>
      <c r="S57" s="2"/>
      <c r="T57" s="2">
        <f t="shared" si="55"/>
        <v>0.12308842129469932</v>
      </c>
      <c r="U57" s="2">
        <f t="shared" si="56"/>
        <v>0</v>
      </c>
      <c r="V57" s="2">
        <f t="shared" si="57"/>
        <v>0</v>
      </c>
      <c r="W57" s="2">
        <f t="shared" si="58"/>
        <v>8.8076348166034268E-2</v>
      </c>
      <c r="X57" s="2">
        <f t="shared" si="59"/>
        <v>0.74150569161779922</v>
      </c>
      <c r="Y57" s="2">
        <f t="shared" si="60"/>
        <v>4.7329538921467185E-2</v>
      </c>
      <c r="Z57" s="1">
        <f>SUMIF(County!$AT$165:$AT$222,$BC57,County!R$165:R$222)+SUMIF('Cong Dist'!$BC$659:$BC$750,$BC57,'Cong Dist'!Z$659:Z$750)</f>
        <v>8564</v>
      </c>
      <c r="AC57" s="1">
        <f>SUMIF(County!$AT$165:$AT$222,$BC57,County!U$165:U$222)+SUMIF('Cong Dist'!$BC$659:$BC$750,$BC57,'Cong Dist'!AC$659:AC$750)</f>
        <v>6128</v>
      </c>
      <c r="AD57" s="1">
        <f>SUMIF(County!$AT$165:$AT$222,$BC57,County!V$165:V$222)+SUMIF('Cong Dist'!$BC$659:$BC$750,$BC57,'Cong Dist'!AD$659:AD$750)</f>
        <v>51591</v>
      </c>
      <c r="AE57" s="1">
        <f>SUMIF(County!$AT$165:$AT$222,$BC57,County!W$165:W$222)+SUMIF('Cong Dist'!$BC$659:$BC$750,$BC57,'Cong Dist'!AE$659:AE$750)</f>
        <v>2882</v>
      </c>
      <c r="AJ57" s="1">
        <f>SUMIF(County!$AT$165:$AT$222,$BC57,County!AB$165:AB$222)+SUMIF('Cong Dist'!$BC$659:$BC$750,$BC57,'Cong Dist'!AJ$659:AJ$750)</f>
        <v>2</v>
      </c>
      <c r="AK57" s="1">
        <f>SUMIF(County!$AT$165:$AT$222,$BC57,County!AC$165:AC$222)+SUMIF('Cong Dist'!$BC$659:$BC$750,$BC57,'Cong Dist'!AK$659:AK$750)</f>
        <v>1</v>
      </c>
      <c r="AL57" s="1"/>
      <c r="AN57" s="1"/>
      <c r="AP57" s="1"/>
      <c r="AQ57" s="1">
        <f>SUMIF(County!$AT$165:$AT$222,$BC57,County!AI$165:AI$222)+SUMIF('Cong Dist'!$BC$659:$BC$750,$BC57,'Cong Dist'!AQ$659:AQ$750)</f>
        <v>408</v>
      </c>
      <c r="AS57" s="7">
        <f>IF(AD57&gt;0,RANK(AD57,(Z57:AB57,AC57:AQ57)),0)</f>
        <v>1</v>
      </c>
      <c r="AT57" s="7">
        <f>IF(AE57&gt;0,RANK(AE57,(Z57:AB57,AC57:AQ57)),0)</f>
        <v>4</v>
      </c>
      <c r="AU57" s="7">
        <f>IF(AF57&gt;0,RANK(AF57,(Z57:AB57,AC57:AQ57)),0)</f>
        <v>0</v>
      </c>
      <c r="AV57" s="7">
        <f>IF(AG57&gt;0,RANK(AG57,(Z57:AB57,AG57:AQ57)),0)</f>
        <v>0</v>
      </c>
      <c r="AW57" s="2">
        <f t="shared" si="61"/>
        <v>4.1422329538921464E-2</v>
      </c>
      <c r="AX57" s="2">
        <f t="shared" si="62"/>
        <v>0</v>
      </c>
      <c r="AY57" s="2">
        <f t="shared" si="63"/>
        <v>0</v>
      </c>
      <c r="BA57" s="2" t="str">
        <f t="shared" si="64"/>
        <v>District 24</v>
      </c>
      <c r="BB57" t="str">
        <f t="shared" si="65"/>
        <v>CA</v>
      </c>
      <c r="BC57">
        <v>24</v>
      </c>
      <c r="BE57" s="97">
        <v>6</v>
      </c>
      <c r="BF57" s="99">
        <v>924</v>
      </c>
      <c r="BG57" s="106">
        <f t="shared" si="66"/>
        <v>6924</v>
      </c>
      <c r="BH57" t="s">
        <v>2605</v>
      </c>
      <c r="BI57" t="s">
        <v>3184</v>
      </c>
    </row>
    <row r="58" spans="1:61" outlineLevel="1">
      <c r="A58" t="s">
        <v>1257</v>
      </c>
      <c r="B58" t="s">
        <v>203</v>
      </c>
      <c r="C58" s="1">
        <f t="shared" si="52"/>
        <v>54480</v>
      </c>
      <c r="D58" s="1">
        <v>3</v>
      </c>
      <c r="E58" s="1"/>
      <c r="F58" s="1"/>
      <c r="G58" s="1"/>
      <c r="H58" s="1"/>
      <c r="I58" s="1"/>
      <c r="J58" s="1"/>
      <c r="K58" s="1"/>
      <c r="L58" s="1"/>
      <c r="M58" s="7">
        <f>IF(Z58&gt;0,RANK(Z58,(Z58:AB58,AC58:AQ58)),0)</f>
        <v>3</v>
      </c>
      <c r="N58" s="7">
        <f>IF(AA58&gt;0,RANK(AA58,(Z58:AB58,AC58:AQ58)),0)</f>
        <v>0</v>
      </c>
      <c r="O58" s="7">
        <f>IF(AB58&gt;0,RANK(AB58,(Z58:AB58,AC58:AQ58)),0)</f>
        <v>0</v>
      </c>
      <c r="P58" s="7">
        <f>IF(AC58&gt;0,RANK(AC58,(Z58:AB58,AC58:AQ58)),0)</f>
        <v>2</v>
      </c>
      <c r="Q58" s="49">
        <f t="shared" si="53"/>
        <v>35475</v>
      </c>
      <c r="R58" s="177">
        <f t="shared" si="54"/>
        <v>0.65115638766519823</v>
      </c>
      <c r="S58" s="2"/>
      <c r="T58" s="2">
        <f t="shared" si="55"/>
        <v>9.0069750367107196E-2</v>
      </c>
      <c r="U58" s="2">
        <f t="shared" si="56"/>
        <v>0</v>
      </c>
      <c r="V58" s="2">
        <f t="shared" si="57"/>
        <v>0</v>
      </c>
      <c r="W58" s="2">
        <f t="shared" si="58"/>
        <v>0.10827826725403818</v>
      </c>
      <c r="X58" s="2">
        <f t="shared" si="59"/>
        <v>0.75943465491923645</v>
      </c>
      <c r="Y58" s="2">
        <f t="shared" si="60"/>
        <v>4.2217327459618148E-2</v>
      </c>
      <c r="Z58" s="1">
        <f>SUMIF(County!$AT$165:$AT$222,$BC58,County!R$165:R$222)+SUMIF('Cong Dist'!$BC$659:$BC$750,$BC58,'Cong Dist'!Z$659:Z$750)</f>
        <v>4907</v>
      </c>
      <c r="AC58" s="1">
        <f>SUMIF(County!$AT$165:$AT$222,$BC58,County!U$165:U$222)+SUMIF('Cong Dist'!$BC$659:$BC$750,$BC58,'Cong Dist'!AC$659:AC$750)</f>
        <v>5899</v>
      </c>
      <c r="AD58" s="1">
        <f>SUMIF(County!$AT$165:$AT$222,$BC58,County!V$165:V$222)+SUMIF('Cong Dist'!$BC$659:$BC$750,$BC58,'Cong Dist'!AD$659:AD$750)</f>
        <v>41374</v>
      </c>
      <c r="AE58" s="1">
        <f>SUMIF(County!$AT$165:$AT$222,$BC58,County!W$165:W$222)+SUMIF('Cong Dist'!$BC$659:$BC$750,$BC58,'Cong Dist'!AE$659:AE$750)</f>
        <v>1955</v>
      </c>
      <c r="AJ58" s="1">
        <f>SUMIF(County!$AT$165:$AT$222,$BC58,County!AB$165:AB$222)+SUMIF('Cong Dist'!$BC$659:$BC$750,$BC58,'Cong Dist'!AJ$659:AJ$750)</f>
        <v>0</v>
      </c>
      <c r="AK58" s="1">
        <f>SUMIF(County!$AT$165:$AT$222,$BC58,County!AC$165:AC$222)+SUMIF('Cong Dist'!$BC$659:$BC$750,$BC58,'Cong Dist'!AK$659:AK$750)</f>
        <v>0</v>
      </c>
      <c r="AL58" s="1"/>
      <c r="AN58" s="1"/>
      <c r="AP58" s="1"/>
      <c r="AQ58" s="1">
        <f>SUMIF(County!$AT$165:$AT$222,$BC58,County!AI$165:AI$222)+SUMIF('Cong Dist'!$BC$659:$BC$750,$BC58,'Cong Dist'!AQ$659:AQ$750)</f>
        <v>345</v>
      </c>
      <c r="AS58" s="7">
        <f>IF(AD58&gt;0,RANK(AD58,(Z58:AB58,AC58:AQ58)),0)</f>
        <v>1</v>
      </c>
      <c r="AT58" s="7">
        <f>IF(AE58&gt;0,RANK(AE58,(Z58:AB58,AC58:AQ58)),0)</f>
        <v>4</v>
      </c>
      <c r="AU58" s="7">
        <f>IF(AF58&gt;0,RANK(AF58,(Z58:AB58,AC58:AQ58)),0)</f>
        <v>0</v>
      </c>
      <c r="AV58" s="7">
        <f>IF(AG58&gt;0,RANK(AG58,(Z58:AB58,AG58:AQ58)),0)</f>
        <v>0</v>
      </c>
      <c r="AW58" s="2">
        <f t="shared" si="61"/>
        <v>3.5884728340675479E-2</v>
      </c>
      <c r="AX58" s="2">
        <f t="shared" si="62"/>
        <v>0</v>
      </c>
      <c r="AY58" s="2">
        <f t="shared" si="63"/>
        <v>0</v>
      </c>
      <c r="BA58" s="2" t="str">
        <f t="shared" si="64"/>
        <v>District 25</v>
      </c>
      <c r="BB58" t="str">
        <f t="shared" si="65"/>
        <v>CA</v>
      </c>
      <c r="BC58">
        <v>25</v>
      </c>
      <c r="BE58" s="97">
        <v>6</v>
      </c>
      <c r="BF58" s="99">
        <v>925</v>
      </c>
      <c r="BG58" s="106">
        <f t="shared" si="66"/>
        <v>6925</v>
      </c>
      <c r="BH58" t="s">
        <v>2605</v>
      </c>
      <c r="BI58" t="s">
        <v>3184</v>
      </c>
    </row>
    <row r="59" spans="1:61" outlineLevel="1">
      <c r="A59" t="s">
        <v>3042</v>
      </c>
      <c r="B59" t="s">
        <v>203</v>
      </c>
      <c r="C59" s="1">
        <f t="shared" si="52"/>
        <v>55001</v>
      </c>
      <c r="D59" s="1">
        <v>3</v>
      </c>
      <c r="E59" s="1"/>
      <c r="F59" s="1"/>
      <c r="G59" s="1"/>
      <c r="H59" s="1"/>
      <c r="I59" s="1"/>
      <c r="J59" s="1"/>
      <c r="K59" s="1"/>
      <c r="L59" s="1"/>
      <c r="M59" s="7">
        <f>IF(Z59&gt;0,RANK(Z59,(Z59:AB59,AC59:AQ59)),0)</f>
        <v>2</v>
      </c>
      <c r="N59" s="7">
        <f>IF(AA59&gt;0,RANK(AA59,(Z59:AB59,AC59:AQ59)),0)</f>
        <v>0</v>
      </c>
      <c r="O59" s="7">
        <f>IF(AB59&gt;0,RANK(AB59,(Z59:AB59,AC59:AQ59)),0)</f>
        <v>0</v>
      </c>
      <c r="P59" s="7">
        <f>IF(AC59&gt;0,RANK(AC59,(Z59:AB59,AC59:AQ59)),0)</f>
        <v>3</v>
      </c>
      <c r="Q59" s="49">
        <f t="shared" si="53"/>
        <v>32859</v>
      </c>
      <c r="R59" s="177">
        <f t="shared" si="54"/>
        <v>0.59742550135452077</v>
      </c>
      <c r="S59" s="2"/>
      <c r="T59" s="2">
        <f t="shared" si="55"/>
        <v>0.13365211541608335</v>
      </c>
      <c r="U59" s="2">
        <f t="shared" si="56"/>
        <v>0</v>
      </c>
      <c r="V59" s="2">
        <f t="shared" si="57"/>
        <v>0</v>
      </c>
      <c r="W59" s="2">
        <f t="shared" si="58"/>
        <v>9.6034617552408136E-2</v>
      </c>
      <c r="X59" s="2">
        <f t="shared" si="59"/>
        <v>0.73107761677060412</v>
      </c>
      <c r="Y59" s="2">
        <f t="shared" si="60"/>
        <v>3.9235650260904364E-2</v>
      </c>
      <c r="Z59" s="1">
        <f>SUMIF(County!$AT$165:$AT$222,$BC59,County!R$165:R$222)+SUMIF('Cong Dist'!$BC$659:$BC$750,$BC59,'Cong Dist'!Z$659:Z$750)</f>
        <v>7351</v>
      </c>
      <c r="AC59" s="1">
        <f>SUMIF(County!$AT$165:$AT$222,$BC59,County!U$165:U$222)+SUMIF('Cong Dist'!$BC$659:$BC$750,$BC59,'Cong Dist'!AC$659:AC$750)</f>
        <v>5282</v>
      </c>
      <c r="AD59" s="1">
        <f>SUMIF(County!$AT$165:$AT$222,$BC59,County!V$165:V$222)+SUMIF('Cong Dist'!$BC$659:$BC$750,$BC59,'Cong Dist'!AD$659:AD$750)</f>
        <v>40210</v>
      </c>
      <c r="AE59" s="1">
        <f>SUMIF(County!$AT$165:$AT$222,$BC59,County!W$165:W$222)+SUMIF('Cong Dist'!$BC$659:$BC$750,$BC59,'Cong Dist'!AE$659:AE$750)</f>
        <v>1916</v>
      </c>
      <c r="AJ59" s="1">
        <f>SUMIF(County!$AT$165:$AT$222,$BC59,County!AB$165:AB$222)+SUMIF('Cong Dist'!$BC$659:$BC$750,$BC59,'Cong Dist'!AJ$659:AJ$750)</f>
        <v>0</v>
      </c>
      <c r="AK59" s="1">
        <f>SUMIF(County!$AT$165:$AT$222,$BC59,County!AC$165:AC$222)+SUMIF('Cong Dist'!$BC$659:$BC$750,$BC59,'Cong Dist'!AK$659:AK$750)</f>
        <v>0</v>
      </c>
      <c r="AL59" s="1"/>
      <c r="AN59" s="1"/>
      <c r="AP59" s="1"/>
      <c r="AQ59" s="1">
        <f>SUMIF(County!$AT$165:$AT$222,$BC59,County!AI$165:AI$222)+SUMIF('Cong Dist'!$BC$659:$BC$750,$BC59,'Cong Dist'!AQ$659:AQ$750)</f>
        <v>242</v>
      </c>
      <c r="AS59" s="7">
        <f>IF(AD59&gt;0,RANK(AD59,(Z59:AB59,AC59:AQ59)),0)</f>
        <v>1</v>
      </c>
      <c r="AT59" s="7">
        <f>IF(AE59&gt;0,RANK(AE59,(Z59:AB59,AC59:AQ59)),0)</f>
        <v>4</v>
      </c>
      <c r="AU59" s="7">
        <f>IF(AF59&gt;0,RANK(AF59,(Z59:AB59,AC59:AQ59)),0)</f>
        <v>0</v>
      </c>
      <c r="AV59" s="7">
        <f>IF(AG59&gt;0,RANK(AG59,(Z59:AB59,AG59:AQ59)),0)</f>
        <v>0</v>
      </c>
      <c r="AW59" s="2">
        <f t="shared" si="61"/>
        <v>3.4835730259449825E-2</v>
      </c>
      <c r="AX59" s="2">
        <f t="shared" si="62"/>
        <v>0</v>
      </c>
      <c r="AY59" s="2">
        <f t="shared" si="63"/>
        <v>0</v>
      </c>
      <c r="BA59" s="2" t="str">
        <f t="shared" si="64"/>
        <v>District 26</v>
      </c>
      <c r="BB59" t="str">
        <f t="shared" si="65"/>
        <v>CA</v>
      </c>
      <c r="BC59">
        <v>26</v>
      </c>
      <c r="BE59" s="97">
        <v>6</v>
      </c>
      <c r="BF59" s="99">
        <v>926</v>
      </c>
      <c r="BG59" s="106">
        <f t="shared" si="66"/>
        <v>6926</v>
      </c>
      <c r="BH59" t="s">
        <v>2605</v>
      </c>
      <c r="BI59" t="s">
        <v>3184</v>
      </c>
    </row>
    <row r="60" spans="1:61" outlineLevel="1">
      <c r="A60" t="s">
        <v>2796</v>
      </c>
      <c r="B60" t="s">
        <v>203</v>
      </c>
      <c r="C60" s="1">
        <f t="shared" si="52"/>
        <v>36561</v>
      </c>
      <c r="D60" s="1">
        <v>3</v>
      </c>
      <c r="E60" s="1"/>
      <c r="F60" s="1"/>
      <c r="G60" s="1"/>
      <c r="H60" s="1"/>
      <c r="I60" s="1"/>
      <c r="J60" s="1"/>
      <c r="K60" s="1"/>
      <c r="L60" s="1"/>
      <c r="M60" s="7">
        <f>IF(Z60&gt;0,RANK(Z60,(Z60:AB60,AC60:AQ60)),0)</f>
        <v>2</v>
      </c>
      <c r="N60" s="7">
        <f>IF(AA60&gt;0,RANK(AA60,(Z60:AB60,AC60:AQ60)),0)</f>
        <v>0</v>
      </c>
      <c r="O60" s="7">
        <f>IF(AB60&gt;0,RANK(AB60,(Z60:AB60,AC60:AQ60)),0)</f>
        <v>0</v>
      </c>
      <c r="P60" s="7">
        <f>IF(AC60&gt;0,RANK(AC60,(Z60:AB60,AC60:AQ60)),0)</f>
        <v>3</v>
      </c>
      <c r="Q60" s="49">
        <f t="shared" si="53"/>
        <v>18885</v>
      </c>
      <c r="R60" s="177">
        <f t="shared" si="54"/>
        <v>0.51653401165176005</v>
      </c>
      <c r="S60" s="2"/>
      <c r="T60" s="2">
        <f t="shared" si="55"/>
        <v>0.15915866633844808</v>
      </c>
      <c r="U60" s="2">
        <f t="shared" si="56"/>
        <v>0</v>
      </c>
      <c r="V60" s="2">
        <f t="shared" si="57"/>
        <v>0</v>
      </c>
      <c r="W60" s="2">
        <f t="shared" si="58"/>
        <v>0.11742020185443505</v>
      </c>
      <c r="X60" s="2">
        <f t="shared" si="59"/>
        <v>0.67569267799020816</v>
      </c>
      <c r="Y60" s="2">
        <f t="shared" si="60"/>
        <v>4.7728453816908711E-2</v>
      </c>
      <c r="Z60" s="1">
        <f>SUMIF(County!$AT$165:$AT$222,$BC60,County!R$165:R$222)+SUMIF('Cong Dist'!$BC$659:$BC$750,$BC60,'Cong Dist'!Z$659:Z$750)</f>
        <v>5819</v>
      </c>
      <c r="AC60" s="1">
        <f>SUMIF(County!$AT$165:$AT$222,$BC60,County!U$165:U$222)+SUMIF('Cong Dist'!$BC$659:$BC$750,$BC60,'Cong Dist'!AC$659:AC$750)</f>
        <v>4293</v>
      </c>
      <c r="AD60" s="1">
        <f>SUMIF(County!$AT$165:$AT$222,$BC60,County!V$165:V$222)+SUMIF('Cong Dist'!$BC$659:$BC$750,$BC60,'Cong Dist'!AD$659:AD$750)</f>
        <v>24704</v>
      </c>
      <c r="AE60" s="1">
        <f>SUMIF(County!$AT$165:$AT$222,$BC60,County!W$165:W$222)+SUMIF('Cong Dist'!$BC$659:$BC$750,$BC60,'Cong Dist'!AE$659:AE$750)</f>
        <v>1351</v>
      </c>
      <c r="AJ60" s="1">
        <f>SUMIF(County!$AT$165:$AT$222,$BC60,County!AB$165:AB$222)+SUMIF('Cong Dist'!$BC$659:$BC$750,$BC60,'Cong Dist'!AJ$659:AJ$750)</f>
        <v>0</v>
      </c>
      <c r="AK60" s="1">
        <f>SUMIF(County!$AT$165:$AT$222,$BC60,County!AC$165:AC$222)+SUMIF('Cong Dist'!$BC$659:$BC$750,$BC60,'Cong Dist'!AK$659:AK$750)</f>
        <v>0</v>
      </c>
      <c r="AL60" s="1"/>
      <c r="AN60" s="1"/>
      <c r="AP60" s="1"/>
      <c r="AQ60" s="1">
        <f>SUMIF(County!$AT$165:$AT$222,$BC60,County!AI$165:AI$222)+SUMIF('Cong Dist'!$BC$659:$BC$750,$BC60,'Cong Dist'!AQ$659:AQ$750)</f>
        <v>394</v>
      </c>
      <c r="AS60" s="7">
        <f>IF(AD60&gt;0,RANK(AD60,(Z60:AB60,AC60:AQ60)),0)</f>
        <v>1</v>
      </c>
      <c r="AT60" s="7">
        <f>IF(AE60&gt;0,RANK(AE60,(Z60:AB60,AC60:AQ60)),0)</f>
        <v>4</v>
      </c>
      <c r="AU60" s="7">
        <f>IF(AF60&gt;0,RANK(AF60,(Z60:AB60,AC60:AQ60)),0)</f>
        <v>0</v>
      </c>
      <c r="AV60" s="7">
        <f>IF(AG60&gt;0,RANK(AG60,(Z60:AB60,AG60:AQ60)),0)</f>
        <v>0</v>
      </c>
      <c r="AW60" s="2">
        <f t="shared" si="61"/>
        <v>3.6951943327589505E-2</v>
      </c>
      <c r="AX60" s="2">
        <f t="shared" si="62"/>
        <v>0</v>
      </c>
      <c r="AY60" s="2">
        <f t="shared" si="63"/>
        <v>0</v>
      </c>
      <c r="BA60" s="2" t="str">
        <f t="shared" si="64"/>
        <v>District 27</v>
      </c>
      <c r="BB60" t="str">
        <f t="shared" si="65"/>
        <v>CA</v>
      </c>
      <c r="BC60">
        <v>27</v>
      </c>
      <c r="BE60" s="97">
        <v>6</v>
      </c>
      <c r="BF60" s="99">
        <v>927</v>
      </c>
      <c r="BG60" s="106">
        <f t="shared" si="66"/>
        <v>6927</v>
      </c>
      <c r="BH60" t="s">
        <v>2605</v>
      </c>
      <c r="BI60" t="s">
        <v>3184</v>
      </c>
    </row>
    <row r="61" spans="1:61" outlineLevel="1">
      <c r="A61" t="s">
        <v>627</v>
      </c>
      <c r="B61" t="s">
        <v>203</v>
      </c>
      <c r="C61" s="1">
        <f t="shared" si="52"/>
        <v>28966</v>
      </c>
      <c r="D61" s="1">
        <v>3</v>
      </c>
      <c r="E61" s="1"/>
      <c r="F61" s="1"/>
      <c r="G61" s="1"/>
      <c r="H61" s="1"/>
      <c r="I61" s="1"/>
      <c r="J61" s="1"/>
      <c r="K61" s="1"/>
      <c r="L61" s="1"/>
      <c r="M61" s="7">
        <f>IF(Z61&gt;0,RANK(Z61,(Z61:AB61,AC61:AQ61)),0)</f>
        <v>2</v>
      </c>
      <c r="N61" s="7">
        <f>IF(AA61&gt;0,RANK(AA61,(Z61:AB61,AC61:AQ61)),0)</f>
        <v>0</v>
      </c>
      <c r="O61" s="7">
        <f>IF(AB61&gt;0,RANK(AB61,(Z61:AB61,AC61:AQ61)),0)</f>
        <v>0</v>
      </c>
      <c r="P61" s="7">
        <f>IF(AC61&gt;0,RANK(AC61,(Z61:AB61,AC61:AQ61)),0)</f>
        <v>3</v>
      </c>
      <c r="Q61" s="49">
        <f t="shared" si="53"/>
        <v>15655</v>
      </c>
      <c r="R61" s="177">
        <f t="shared" si="54"/>
        <v>0.5404612304080646</v>
      </c>
      <c r="S61" s="2"/>
      <c r="T61" s="2">
        <f t="shared" si="55"/>
        <v>0.15532003038044603</v>
      </c>
      <c r="U61" s="2">
        <f t="shared" si="56"/>
        <v>0</v>
      </c>
      <c r="V61" s="2">
        <f t="shared" si="57"/>
        <v>0</v>
      </c>
      <c r="W61" s="2">
        <f t="shared" si="58"/>
        <v>0.10374231858040461</v>
      </c>
      <c r="X61" s="2">
        <f t="shared" si="59"/>
        <v>0.69578126078851066</v>
      </c>
      <c r="Y61" s="2">
        <f t="shared" si="60"/>
        <v>4.5156390250638667E-2</v>
      </c>
      <c r="Z61" s="1">
        <f>SUMIF(County!$AT$165:$AT$222,$BC61,County!R$165:R$222)+SUMIF('Cong Dist'!$BC$659:$BC$750,$BC61,'Cong Dist'!Z$659:Z$750)</f>
        <v>4499</v>
      </c>
      <c r="AC61" s="1">
        <f>SUMIF(County!$AT$165:$AT$222,$BC61,County!U$165:U$222)+SUMIF('Cong Dist'!$BC$659:$BC$750,$BC61,'Cong Dist'!AC$659:AC$750)</f>
        <v>3005</v>
      </c>
      <c r="AD61" s="1">
        <f>SUMIF(County!$AT$165:$AT$222,$BC61,County!V$165:V$222)+SUMIF('Cong Dist'!$BC$659:$BC$750,$BC61,'Cong Dist'!AD$659:AD$750)</f>
        <v>20154</v>
      </c>
      <c r="AE61" s="1">
        <f>SUMIF(County!$AT$165:$AT$222,$BC61,County!W$165:W$222)+SUMIF('Cong Dist'!$BC$659:$BC$750,$BC61,'Cong Dist'!AE$659:AE$750)</f>
        <v>929</v>
      </c>
      <c r="AJ61" s="1">
        <f>SUMIF(County!$AT$165:$AT$222,$BC61,County!AB$165:AB$222)+SUMIF('Cong Dist'!$BC$659:$BC$750,$BC61,'Cong Dist'!AJ$659:AJ$750)</f>
        <v>0</v>
      </c>
      <c r="AK61" s="1">
        <f>SUMIF(County!$AT$165:$AT$222,$BC61,County!AC$165:AC$222)+SUMIF('Cong Dist'!$BC$659:$BC$750,$BC61,'Cong Dist'!AK$659:AK$750)</f>
        <v>0</v>
      </c>
      <c r="AL61" s="1"/>
      <c r="AN61" s="1"/>
      <c r="AP61" s="1"/>
      <c r="AQ61" s="1">
        <f>SUMIF(County!$AT$165:$AT$222,$BC61,County!AI$165:AI$222)+SUMIF('Cong Dist'!$BC$659:$BC$750,$BC61,'Cong Dist'!AQ$659:AQ$750)</f>
        <v>379</v>
      </c>
      <c r="AS61" s="7">
        <f>IF(AD61&gt;0,RANK(AD61,(Z61:AB61,AC61:AQ61)),0)</f>
        <v>1</v>
      </c>
      <c r="AT61" s="7">
        <f>IF(AE61&gt;0,RANK(AE61,(Z61:AB61,AC61:AQ61)),0)</f>
        <v>4</v>
      </c>
      <c r="AU61" s="7">
        <f>IF(AF61&gt;0,RANK(AF61,(Z61:AB61,AC61:AQ61)),0)</f>
        <v>0</v>
      </c>
      <c r="AV61" s="7">
        <f>IF(AG61&gt;0,RANK(AG61,(Z61:AB61,AG61:AQ61)),0)</f>
        <v>0</v>
      </c>
      <c r="AW61" s="2">
        <f t="shared" si="61"/>
        <v>3.2072084512877165E-2</v>
      </c>
      <c r="AX61" s="2">
        <f t="shared" si="62"/>
        <v>0</v>
      </c>
      <c r="AY61" s="2">
        <f t="shared" si="63"/>
        <v>0</v>
      </c>
      <c r="BA61" s="2" t="str">
        <f t="shared" si="64"/>
        <v>District 28</v>
      </c>
      <c r="BB61" t="str">
        <f t="shared" si="65"/>
        <v>CA</v>
      </c>
      <c r="BC61">
        <v>28</v>
      </c>
      <c r="BE61" s="97">
        <v>6</v>
      </c>
      <c r="BF61" s="99">
        <v>928</v>
      </c>
      <c r="BG61" s="106">
        <f t="shared" si="66"/>
        <v>6928</v>
      </c>
      <c r="BH61" t="s">
        <v>2605</v>
      </c>
      <c r="BI61" t="s">
        <v>3184</v>
      </c>
    </row>
    <row r="62" spans="1:61" outlineLevel="1">
      <c r="A62" t="s">
        <v>628</v>
      </c>
      <c r="B62" t="s">
        <v>203</v>
      </c>
      <c r="C62" s="1">
        <f t="shared" si="52"/>
        <v>11951</v>
      </c>
      <c r="D62" s="1">
        <v>3</v>
      </c>
      <c r="E62" s="1"/>
      <c r="F62" s="1"/>
      <c r="G62" s="1"/>
      <c r="H62" s="1"/>
      <c r="I62" s="1"/>
      <c r="J62" s="1"/>
      <c r="K62" s="1"/>
      <c r="L62" s="1"/>
      <c r="M62" s="7">
        <f>IF(Z62&gt;0,RANK(Z62,(Z62:AB62,AC62:AQ62)),0)</f>
        <v>3</v>
      </c>
      <c r="N62" s="7">
        <f>IF(AA62&gt;0,RANK(AA62,(Z62:AB62,AC62:AQ62)),0)</f>
        <v>0</v>
      </c>
      <c r="O62" s="7">
        <f>IF(AB62&gt;0,RANK(AB62,(Z62:AB62,AC62:AQ62)),0)</f>
        <v>0</v>
      </c>
      <c r="P62" s="7">
        <f>IF(AC62&gt;0,RANK(AC62,(Z62:AB62,AC62:AQ62)),0)</f>
        <v>2</v>
      </c>
      <c r="Q62" s="49">
        <f t="shared" si="53"/>
        <v>6369</v>
      </c>
      <c r="R62" s="177">
        <f t="shared" si="54"/>
        <v>0.53292611496945863</v>
      </c>
      <c r="S62" s="2"/>
      <c r="T62" s="2">
        <f t="shared" si="55"/>
        <v>9.8150782361308683E-2</v>
      </c>
      <c r="U62" s="2">
        <f t="shared" si="56"/>
        <v>0</v>
      </c>
      <c r="V62" s="2">
        <f t="shared" si="57"/>
        <v>0</v>
      </c>
      <c r="W62" s="2">
        <f t="shared" si="58"/>
        <v>0.15638858672914399</v>
      </c>
      <c r="X62" s="2">
        <f t="shared" si="59"/>
        <v>0.68931470169860265</v>
      </c>
      <c r="Y62" s="2">
        <f t="shared" si="60"/>
        <v>5.6145929210944634E-2</v>
      </c>
      <c r="Z62" s="1">
        <f>SUMIF(County!$AT$165:$AT$222,$BC62,County!R$165:R$222)+SUMIF('Cong Dist'!$BC$659:$BC$750,$BC62,'Cong Dist'!Z$659:Z$750)</f>
        <v>1173</v>
      </c>
      <c r="AC62" s="1">
        <f>SUMIF(County!$AT$165:$AT$222,$BC62,County!U$165:U$222)+SUMIF('Cong Dist'!$BC$659:$BC$750,$BC62,'Cong Dist'!AC$659:AC$750)</f>
        <v>1869</v>
      </c>
      <c r="AD62" s="1">
        <f>SUMIF(County!$AT$165:$AT$222,$BC62,County!V$165:V$222)+SUMIF('Cong Dist'!$BC$659:$BC$750,$BC62,'Cong Dist'!AD$659:AD$750)</f>
        <v>8238</v>
      </c>
      <c r="AE62" s="1">
        <f>SUMIF(County!$AT$165:$AT$222,$BC62,County!W$165:W$222)+SUMIF('Cong Dist'!$BC$659:$BC$750,$BC62,'Cong Dist'!AE$659:AE$750)</f>
        <v>502</v>
      </c>
      <c r="AJ62" s="1">
        <f>SUMIF(County!$AT$165:$AT$222,$BC62,County!AB$165:AB$222)+SUMIF('Cong Dist'!$BC$659:$BC$750,$BC62,'Cong Dist'!AJ$659:AJ$750)</f>
        <v>0</v>
      </c>
      <c r="AK62" s="1">
        <f>SUMIF(County!$AT$165:$AT$222,$BC62,County!AC$165:AC$222)+SUMIF('Cong Dist'!$BC$659:$BC$750,$BC62,'Cong Dist'!AK$659:AK$750)</f>
        <v>0</v>
      </c>
      <c r="AL62" s="1"/>
      <c r="AN62" s="1"/>
      <c r="AP62" s="1"/>
      <c r="AQ62" s="1">
        <f>SUMIF(County!$AT$165:$AT$222,$BC62,County!AI$165:AI$222)+SUMIF('Cong Dist'!$BC$659:$BC$750,$BC62,'Cong Dist'!AQ$659:AQ$750)</f>
        <v>169</v>
      </c>
      <c r="AS62" s="7">
        <f>IF(AD62&gt;0,RANK(AD62,(Z62:AB62,AC62:AQ62)),0)</f>
        <v>1</v>
      </c>
      <c r="AT62" s="7">
        <f>IF(AE62&gt;0,RANK(AE62,(Z62:AB62,AC62:AQ62)),0)</f>
        <v>4</v>
      </c>
      <c r="AU62" s="7">
        <f>IF(AF62&gt;0,RANK(AF62,(Z62:AB62,AC62:AQ62)),0)</f>
        <v>0</v>
      </c>
      <c r="AV62" s="7">
        <f>IF(AG62&gt;0,RANK(AG62,(Z62:AB62,AG62:AQ62)),0)</f>
        <v>0</v>
      </c>
      <c r="AW62" s="2">
        <f t="shared" si="61"/>
        <v>4.2004853150363987E-2</v>
      </c>
      <c r="AX62" s="2">
        <f t="shared" si="62"/>
        <v>0</v>
      </c>
      <c r="AY62" s="2">
        <f t="shared" si="63"/>
        <v>0</v>
      </c>
      <c r="BA62" s="2" t="str">
        <f t="shared" si="64"/>
        <v>District 29</v>
      </c>
      <c r="BB62" t="str">
        <f t="shared" si="65"/>
        <v>CA</v>
      </c>
      <c r="BC62">
        <v>29</v>
      </c>
      <c r="BE62" s="97">
        <v>6</v>
      </c>
      <c r="BF62" s="99">
        <v>929</v>
      </c>
      <c r="BG62" s="106">
        <f t="shared" si="66"/>
        <v>6929</v>
      </c>
      <c r="BH62" t="s">
        <v>2605</v>
      </c>
      <c r="BI62" t="s">
        <v>3184</v>
      </c>
    </row>
    <row r="63" spans="1:61" outlineLevel="1">
      <c r="A63" t="s">
        <v>375</v>
      </c>
      <c r="B63" t="s">
        <v>203</v>
      </c>
      <c r="C63" s="1">
        <f t="shared" si="52"/>
        <v>34288</v>
      </c>
      <c r="D63" s="1">
        <v>3</v>
      </c>
      <c r="E63" s="1"/>
      <c r="F63" s="1"/>
      <c r="G63" s="1"/>
      <c r="H63" s="1"/>
      <c r="I63" s="1"/>
      <c r="J63" s="1"/>
      <c r="K63" s="1"/>
      <c r="L63" s="1"/>
      <c r="M63" s="7">
        <f>IF(Z63&gt;0,RANK(Z63,(Z63:AB63,AC63:AQ63)),0)</f>
        <v>2</v>
      </c>
      <c r="N63" s="7">
        <f>IF(AA63&gt;0,RANK(AA63,(Z63:AB63,AC63:AQ63)),0)</f>
        <v>0</v>
      </c>
      <c r="O63" s="7">
        <f>IF(AB63&gt;0,RANK(AB63,(Z63:AB63,AC63:AQ63)),0)</f>
        <v>0</v>
      </c>
      <c r="P63" s="7">
        <f>IF(AC63&gt;0,RANK(AC63,(Z63:AB63,AC63:AQ63)),0)</f>
        <v>3</v>
      </c>
      <c r="Q63" s="49">
        <f t="shared" si="53"/>
        <v>20034</v>
      </c>
      <c r="R63" s="177">
        <f t="shared" si="54"/>
        <v>0.5842860475968269</v>
      </c>
      <c r="S63" s="2"/>
      <c r="T63" s="2">
        <f t="shared" si="55"/>
        <v>0.13923238450769948</v>
      </c>
      <c r="U63" s="2">
        <f t="shared" si="56"/>
        <v>0</v>
      </c>
      <c r="V63" s="2">
        <f t="shared" si="57"/>
        <v>0</v>
      </c>
      <c r="W63" s="2">
        <f t="shared" si="58"/>
        <v>9.5922771815212318E-2</v>
      </c>
      <c r="X63" s="2">
        <f t="shared" si="59"/>
        <v>0.72351843210452638</v>
      </c>
      <c r="Y63" s="2">
        <f t="shared" si="60"/>
        <v>4.1326411572561783E-2</v>
      </c>
      <c r="Z63" s="1">
        <f>SUMIF(County!$AT$165:$AT$222,$BC63,County!R$165:R$222)+SUMIF('Cong Dist'!$BC$659:$BC$750,$BC63,'Cong Dist'!Z$659:Z$750)</f>
        <v>4774</v>
      </c>
      <c r="AC63" s="1">
        <f>SUMIF(County!$AT$165:$AT$222,$BC63,County!U$165:U$222)+SUMIF('Cong Dist'!$BC$659:$BC$750,$BC63,'Cong Dist'!AC$659:AC$750)</f>
        <v>3289</v>
      </c>
      <c r="AD63" s="1">
        <f>SUMIF(County!$AT$165:$AT$222,$BC63,County!V$165:V$222)+SUMIF('Cong Dist'!$BC$659:$BC$750,$BC63,'Cong Dist'!AD$659:AD$750)</f>
        <v>24808</v>
      </c>
      <c r="AE63" s="1">
        <f>SUMIF(County!$AT$165:$AT$222,$BC63,County!W$165:W$222)+SUMIF('Cong Dist'!$BC$659:$BC$750,$BC63,'Cong Dist'!AE$659:AE$750)</f>
        <v>942</v>
      </c>
      <c r="AJ63" s="1">
        <f>SUMIF(County!$AT$165:$AT$222,$BC63,County!AB$165:AB$222)+SUMIF('Cong Dist'!$BC$659:$BC$750,$BC63,'Cong Dist'!AJ$659:AJ$750)</f>
        <v>0</v>
      </c>
      <c r="AK63" s="1">
        <f>SUMIF(County!$AT$165:$AT$222,$BC63,County!AC$165:AC$222)+SUMIF('Cong Dist'!$BC$659:$BC$750,$BC63,'Cong Dist'!AK$659:AK$750)</f>
        <v>0</v>
      </c>
      <c r="AL63" s="1"/>
      <c r="AN63" s="1"/>
      <c r="AP63" s="1"/>
      <c r="AQ63" s="1">
        <f>SUMIF(County!$AT$165:$AT$222,$BC63,County!AI$165:AI$222)+SUMIF('Cong Dist'!$BC$659:$BC$750,$BC63,'Cong Dist'!AQ$659:AQ$750)</f>
        <v>475</v>
      </c>
      <c r="AS63" s="7">
        <f>IF(AD63&gt;0,RANK(AD63,(Z63:AB63,AC63:AQ63)),0)</f>
        <v>1</v>
      </c>
      <c r="AT63" s="7">
        <f>IF(AE63&gt;0,RANK(AE63,(Z63:AB63,AC63:AQ63)),0)</f>
        <v>4</v>
      </c>
      <c r="AU63" s="7">
        <f>IF(AF63&gt;0,RANK(AF63,(Z63:AB63,AC63:AQ63)),0)</f>
        <v>0</v>
      </c>
      <c r="AV63" s="7">
        <f>IF(AG63&gt;0,RANK(AG63,(Z63:AB63,AG63:AQ63)),0)</f>
        <v>0</v>
      </c>
      <c r="AW63" s="2">
        <f t="shared" si="61"/>
        <v>2.7473168455436306E-2</v>
      </c>
      <c r="AX63" s="2">
        <f t="shared" si="62"/>
        <v>0</v>
      </c>
      <c r="AY63" s="2">
        <f t="shared" si="63"/>
        <v>0</v>
      </c>
      <c r="BA63" s="2" t="str">
        <f t="shared" si="64"/>
        <v>District 30</v>
      </c>
      <c r="BB63" t="str">
        <f t="shared" si="65"/>
        <v>CA</v>
      </c>
      <c r="BC63">
        <v>30</v>
      </c>
      <c r="BE63" s="97">
        <v>6</v>
      </c>
      <c r="BF63" s="99">
        <v>930</v>
      </c>
      <c r="BG63" s="106">
        <f t="shared" si="66"/>
        <v>6930</v>
      </c>
      <c r="BH63" t="s">
        <v>2605</v>
      </c>
      <c r="BI63" t="s">
        <v>3184</v>
      </c>
    </row>
    <row r="64" spans="1:61" outlineLevel="1">
      <c r="A64" t="s">
        <v>1343</v>
      </c>
      <c r="B64" t="s">
        <v>203</v>
      </c>
      <c r="C64" s="1">
        <f t="shared" si="52"/>
        <v>35892</v>
      </c>
      <c r="D64" s="1">
        <v>3</v>
      </c>
      <c r="E64" s="1"/>
      <c r="F64" s="1"/>
      <c r="G64" s="1"/>
      <c r="H64" s="1"/>
      <c r="I64" s="1"/>
      <c r="J64" s="1"/>
      <c r="K64" s="1"/>
      <c r="L64" s="1"/>
      <c r="M64" s="7">
        <f>IF(Z64&gt;0,RANK(Z64,(Z64:AB64,AC64:AQ64)),0)</f>
        <v>3</v>
      </c>
      <c r="N64" s="7">
        <f>IF(AA64&gt;0,RANK(AA64,(Z64:AB64,AC64:AQ64)),0)</f>
        <v>0</v>
      </c>
      <c r="O64" s="7">
        <f>IF(AB64&gt;0,RANK(AB64,(Z64:AB64,AC64:AQ64)),0)</f>
        <v>0</v>
      </c>
      <c r="P64" s="7">
        <f>IF(AC64&gt;0,RANK(AC64,(Z64:AB64,AC64:AQ64)),0)</f>
        <v>2</v>
      </c>
      <c r="Q64" s="49">
        <f t="shared" si="53"/>
        <v>23734</v>
      </c>
      <c r="R64" s="177">
        <f t="shared" si="54"/>
        <v>0.66126156246517331</v>
      </c>
      <c r="S64" s="2"/>
      <c r="T64" s="2">
        <f t="shared" si="55"/>
        <v>8.2191017496935248E-2</v>
      </c>
      <c r="U64" s="2">
        <f t="shared" si="56"/>
        <v>0</v>
      </c>
      <c r="V64" s="2">
        <f t="shared" si="57"/>
        <v>0</v>
      </c>
      <c r="W64" s="2">
        <f t="shared" si="58"/>
        <v>0.10236264348601359</v>
      </c>
      <c r="X64" s="2">
        <f t="shared" si="59"/>
        <v>0.76362420595118685</v>
      </c>
      <c r="Y64" s="2">
        <f t="shared" si="60"/>
        <v>5.1822133065864362E-2</v>
      </c>
      <c r="Z64" s="1">
        <f>SUMIF(County!$AT$165:$AT$222,$BC64,County!R$165:R$222)+SUMIF('Cong Dist'!$BC$659:$BC$750,$BC64,'Cong Dist'!Z$659:Z$750)</f>
        <v>2950</v>
      </c>
      <c r="AC64" s="1">
        <f>SUMIF(County!$AT$165:$AT$222,$BC64,County!U$165:U$222)+SUMIF('Cong Dist'!$BC$659:$BC$750,$BC64,'Cong Dist'!AC$659:AC$750)</f>
        <v>3674</v>
      </c>
      <c r="AD64" s="1">
        <f>SUMIF(County!$AT$165:$AT$222,$BC64,County!V$165:V$222)+SUMIF('Cong Dist'!$BC$659:$BC$750,$BC64,'Cong Dist'!AD$659:AD$750)</f>
        <v>27408</v>
      </c>
      <c r="AE64" s="1">
        <f>SUMIF(County!$AT$165:$AT$222,$BC64,County!W$165:W$222)+SUMIF('Cong Dist'!$BC$659:$BC$750,$BC64,'Cong Dist'!AE$659:AE$750)</f>
        <v>1610</v>
      </c>
      <c r="AJ64" s="1">
        <f>SUMIF(County!$AT$165:$AT$222,$BC64,County!AB$165:AB$222)+SUMIF('Cong Dist'!$BC$659:$BC$750,$BC64,'Cong Dist'!AJ$659:AJ$750)</f>
        <v>0</v>
      </c>
      <c r="AK64" s="1">
        <f>SUMIF(County!$AT$165:$AT$222,$BC64,County!AC$165:AC$222)+SUMIF('Cong Dist'!$BC$659:$BC$750,$BC64,'Cong Dist'!AK$659:AK$750)</f>
        <v>0</v>
      </c>
      <c r="AL64" s="1"/>
      <c r="AN64" s="1"/>
      <c r="AP64" s="1"/>
      <c r="AQ64" s="1">
        <f>SUMIF(County!$AT$165:$AT$222,$BC64,County!AI$165:AI$222)+SUMIF('Cong Dist'!$BC$659:$BC$750,$BC64,'Cong Dist'!AQ$659:AQ$750)</f>
        <v>250</v>
      </c>
      <c r="AS64" s="7">
        <f>IF(AD64&gt;0,RANK(AD64,(Z64:AB64,AC64:AQ64)),0)</f>
        <v>1</v>
      </c>
      <c r="AT64" s="7">
        <f>IF(AE64&gt;0,RANK(AE64,(Z64:AB64,AC64:AQ64)),0)</f>
        <v>4</v>
      </c>
      <c r="AU64" s="7">
        <f>IF(AF64&gt;0,RANK(AF64,(Z64:AB64,AC64:AQ64)),0)</f>
        <v>0</v>
      </c>
      <c r="AV64" s="7">
        <f>IF(AG64&gt;0,RANK(AG64,(Z64:AB64,AG64:AQ64)),0)</f>
        <v>0</v>
      </c>
      <c r="AW64" s="2">
        <f t="shared" si="61"/>
        <v>4.4856792600022288E-2</v>
      </c>
      <c r="AX64" s="2">
        <f t="shared" si="62"/>
        <v>0</v>
      </c>
      <c r="AY64" s="2">
        <f t="shared" si="63"/>
        <v>0</v>
      </c>
      <c r="BA64" s="2" t="str">
        <f t="shared" si="64"/>
        <v>District 31</v>
      </c>
      <c r="BB64" t="str">
        <f t="shared" si="65"/>
        <v>CA</v>
      </c>
      <c r="BC64">
        <v>31</v>
      </c>
      <c r="BE64" s="97">
        <v>6</v>
      </c>
      <c r="BF64" s="99">
        <v>931</v>
      </c>
      <c r="BG64" s="106">
        <f t="shared" si="66"/>
        <v>6931</v>
      </c>
      <c r="BH64" t="s">
        <v>2605</v>
      </c>
      <c r="BI64" t="s">
        <v>3184</v>
      </c>
    </row>
    <row r="65" spans="1:61" outlineLevel="1">
      <c r="A65" t="s">
        <v>2432</v>
      </c>
      <c r="B65" t="s">
        <v>203</v>
      </c>
      <c r="C65" s="1">
        <f t="shared" si="52"/>
        <v>25470</v>
      </c>
      <c r="D65" s="1">
        <v>3</v>
      </c>
      <c r="E65" s="1"/>
      <c r="F65" s="1"/>
      <c r="G65" s="1"/>
      <c r="H65" s="1"/>
      <c r="I65" s="1"/>
      <c r="J65" s="1"/>
      <c r="K65" s="1"/>
      <c r="L65" s="1"/>
      <c r="M65" s="7">
        <f>IF(Z65&gt;0,RANK(Z65,(Z65:AB65,AC65:AQ65)),0)</f>
        <v>3</v>
      </c>
      <c r="N65" s="7">
        <f>IF(AA65&gt;0,RANK(AA65,(Z65:AB65,AC65:AQ65)),0)</f>
        <v>0</v>
      </c>
      <c r="O65" s="7">
        <f>IF(AB65&gt;0,RANK(AB65,(Z65:AB65,AC65:AQ65)),0)</f>
        <v>0</v>
      </c>
      <c r="P65" s="7">
        <f>IF(AC65&gt;0,RANK(AC65,(Z65:AB65,AC65:AQ65)),0)</f>
        <v>2</v>
      </c>
      <c r="Q65" s="49">
        <f t="shared" si="53"/>
        <v>13923</v>
      </c>
      <c r="R65" s="177">
        <f t="shared" si="54"/>
        <v>0.546643109540636</v>
      </c>
      <c r="S65" s="2"/>
      <c r="T65" s="2">
        <f t="shared" si="55"/>
        <v>9.7565763643502154E-2</v>
      </c>
      <c r="U65" s="2">
        <f t="shared" si="56"/>
        <v>0</v>
      </c>
      <c r="V65" s="2">
        <f t="shared" si="57"/>
        <v>0</v>
      </c>
      <c r="W65" s="2">
        <f t="shared" si="58"/>
        <v>0.14581861012956418</v>
      </c>
      <c r="X65" s="2">
        <f t="shared" si="59"/>
        <v>0.6924617196702002</v>
      </c>
      <c r="Y65" s="2">
        <f t="shared" si="60"/>
        <v>6.4153906556733475E-2</v>
      </c>
      <c r="Z65" s="1">
        <f>SUMIF(County!$AT$165:$AT$222,$BC65,County!R$165:R$222)+SUMIF('Cong Dist'!$BC$659:$BC$750,$BC65,'Cong Dist'!Z$659:Z$750)</f>
        <v>2485</v>
      </c>
      <c r="AC65" s="1">
        <f>SUMIF(County!$AT$165:$AT$222,$BC65,County!U$165:U$222)+SUMIF('Cong Dist'!$BC$659:$BC$750,$BC65,'Cong Dist'!AC$659:AC$750)</f>
        <v>3714</v>
      </c>
      <c r="AD65" s="1">
        <f>SUMIF(County!$AT$165:$AT$222,$BC65,County!V$165:V$222)+SUMIF('Cong Dist'!$BC$659:$BC$750,$BC65,'Cong Dist'!AD$659:AD$750)</f>
        <v>17637</v>
      </c>
      <c r="AE65" s="1">
        <f>SUMIF(County!$AT$165:$AT$222,$BC65,County!W$165:W$222)+SUMIF('Cong Dist'!$BC$659:$BC$750,$BC65,'Cong Dist'!AE$659:AE$750)</f>
        <v>1290</v>
      </c>
      <c r="AJ65" s="1">
        <f>SUMIF(County!$AT$165:$AT$222,$BC65,County!AB$165:AB$222)+SUMIF('Cong Dist'!$BC$659:$BC$750,$BC65,'Cong Dist'!AJ$659:AJ$750)</f>
        <v>0</v>
      </c>
      <c r="AK65" s="1">
        <f>SUMIF(County!$AT$165:$AT$222,$BC65,County!AC$165:AC$222)+SUMIF('Cong Dist'!$BC$659:$BC$750,$BC65,'Cong Dist'!AK$659:AK$750)</f>
        <v>0</v>
      </c>
      <c r="AL65" s="1"/>
      <c r="AN65" s="1"/>
      <c r="AP65" s="1"/>
      <c r="AQ65" s="1">
        <f>SUMIF(County!$AT$165:$AT$222,$BC65,County!AI$165:AI$222)+SUMIF('Cong Dist'!$BC$659:$BC$750,$BC65,'Cong Dist'!AQ$659:AQ$750)</f>
        <v>344</v>
      </c>
      <c r="AS65" s="7">
        <f>IF(AD65&gt;0,RANK(AD65,(Z65:AB65,AC65:AQ65)),0)</f>
        <v>1</v>
      </c>
      <c r="AT65" s="7">
        <f>IF(AE65&gt;0,RANK(AE65,(Z65:AB65,AC65:AQ65)),0)</f>
        <v>4</v>
      </c>
      <c r="AU65" s="7">
        <f>IF(AF65&gt;0,RANK(AF65,(Z65:AB65,AC65:AQ65)),0)</f>
        <v>0</v>
      </c>
      <c r="AV65" s="7">
        <f>IF(AG65&gt;0,RANK(AG65,(Z65:AB65,AG65:AQ65)),0)</f>
        <v>0</v>
      </c>
      <c r="AW65" s="2">
        <f t="shared" si="61"/>
        <v>5.0647820965842166E-2</v>
      </c>
      <c r="AX65" s="2">
        <f t="shared" si="62"/>
        <v>0</v>
      </c>
      <c r="AY65" s="2">
        <f t="shared" si="63"/>
        <v>0</v>
      </c>
      <c r="BA65" s="2" t="str">
        <f t="shared" si="64"/>
        <v>District 32</v>
      </c>
      <c r="BB65" t="str">
        <f t="shared" si="65"/>
        <v>CA</v>
      </c>
      <c r="BC65">
        <v>32</v>
      </c>
      <c r="BE65" s="97">
        <v>6</v>
      </c>
      <c r="BF65" s="99">
        <v>932</v>
      </c>
      <c r="BG65" s="106">
        <f t="shared" si="66"/>
        <v>6932</v>
      </c>
      <c r="BH65" t="s">
        <v>2605</v>
      </c>
      <c r="BI65" t="s">
        <v>3184</v>
      </c>
    </row>
    <row r="66" spans="1:61" outlineLevel="1">
      <c r="A66" t="s">
        <v>2963</v>
      </c>
      <c r="B66" t="s">
        <v>203</v>
      </c>
      <c r="C66" s="1">
        <f t="shared" ref="C66:C87" si="67">SUM(Z66:AQ66)</f>
        <v>48142</v>
      </c>
      <c r="D66" s="1">
        <v>3</v>
      </c>
      <c r="E66" s="1"/>
      <c r="F66" s="1"/>
      <c r="G66" s="1"/>
      <c r="H66" s="1"/>
      <c r="I66" s="1"/>
      <c r="J66" s="1"/>
      <c r="K66" s="1"/>
      <c r="L66" s="1"/>
      <c r="M66" s="7">
        <f>IF(Z66&gt;0,RANK(Z66,(Z66:AB66,AC66:AQ66)),0)</f>
        <v>2</v>
      </c>
      <c r="N66" s="7">
        <f>IF(AA66&gt;0,RANK(AA66,(Z66:AB66,AC66:AQ66)),0)</f>
        <v>0</v>
      </c>
      <c r="O66" s="7">
        <f>IF(AB66&gt;0,RANK(AB66,(Z66:AB66,AC66:AQ66)),0)</f>
        <v>0</v>
      </c>
      <c r="P66" s="7">
        <f>IF(AC66&gt;0,RANK(AC66,(Z66:AB66,AC66:AQ66)),0)</f>
        <v>3</v>
      </c>
      <c r="Q66" s="49">
        <f t="shared" ref="Q66:Q87" si="68">MAX(Z66:AG66)-LARGE(Z66:AG66,2)</f>
        <v>23959</v>
      </c>
      <c r="R66" s="177">
        <f t="shared" ref="R66:R87" si="69">Q66/C66</f>
        <v>0.49767354908395994</v>
      </c>
      <c r="S66" s="2"/>
      <c r="T66" s="2">
        <f t="shared" ref="T66:T87" si="70">IF($C66=0,"-",Z66/$C66)</f>
        <v>0.19222300693780897</v>
      </c>
      <c r="U66" s="2">
        <f t="shared" ref="U66:U87" si="71">IF($C66=0,"-",AA66/$C66)</f>
        <v>0</v>
      </c>
      <c r="V66" s="2">
        <f t="shared" ref="V66:V87" si="72">IF($C66=0,"-",AB66/$C66)</f>
        <v>0</v>
      </c>
      <c r="W66" s="2">
        <f t="shared" si="58"/>
        <v>8.1301150762328106E-2</v>
      </c>
      <c r="X66" s="2">
        <f t="shared" ref="X66:X87" si="73">IF($C66=0,"-",AD66/$C66)</f>
        <v>0.68989655602176891</v>
      </c>
      <c r="Y66" s="2">
        <f t="shared" ref="Y66:Y87" si="74">IF(C66=0,"-",(1-T66-U66-V66-W66-X66))</f>
        <v>3.6579286278093925E-2</v>
      </c>
      <c r="Z66" s="1">
        <f>SUMIF(County!$AT$165:$AT$222,$BC66,County!R$165:R$222)+SUMIF('Cong Dist'!$BC$659:$BC$750,$BC66,'Cong Dist'!Z$659:Z$750)</f>
        <v>9254</v>
      </c>
      <c r="AC66" s="1">
        <f>SUMIF(County!$AT$165:$AT$222,$BC66,County!U$165:U$222)+SUMIF('Cong Dist'!$BC$659:$BC$750,$BC66,'Cong Dist'!AC$659:AC$750)</f>
        <v>3914</v>
      </c>
      <c r="AD66" s="1">
        <f>SUMIF(County!$AT$165:$AT$222,$BC66,County!V$165:V$222)+SUMIF('Cong Dist'!$BC$659:$BC$750,$BC66,'Cong Dist'!AD$659:AD$750)</f>
        <v>33213</v>
      </c>
      <c r="AE66" s="1">
        <f>SUMIF(County!$AT$165:$AT$222,$BC66,County!W$165:W$222)+SUMIF('Cong Dist'!$BC$659:$BC$750,$BC66,'Cong Dist'!AE$659:AE$750)</f>
        <v>1236</v>
      </c>
      <c r="AJ66" s="1">
        <f>SUMIF(County!$AT$165:$AT$222,$BC66,County!AB$165:AB$222)+SUMIF('Cong Dist'!$BC$659:$BC$750,$BC66,'Cong Dist'!AJ$659:AJ$750)</f>
        <v>0</v>
      </c>
      <c r="AK66" s="1">
        <f>SUMIF(County!$AT$165:$AT$222,$BC66,County!AC$165:AC$222)+SUMIF('Cong Dist'!$BC$659:$BC$750,$BC66,'Cong Dist'!AK$659:AK$750)</f>
        <v>0</v>
      </c>
      <c r="AL66" s="1"/>
      <c r="AN66" s="1"/>
      <c r="AP66" s="1"/>
      <c r="AQ66" s="1">
        <f>SUMIF(County!$AT$165:$AT$222,$BC66,County!AI$165:AI$222)+SUMIF('Cong Dist'!$BC$659:$BC$750,$BC66,'Cong Dist'!AQ$659:AQ$750)</f>
        <v>525</v>
      </c>
      <c r="AS66" s="7">
        <f>IF(AD66&gt;0,RANK(AD66,(Z66:AB66,AC66:AQ66)),0)</f>
        <v>1</v>
      </c>
      <c r="AT66" s="7">
        <f>IF(AE66&gt;0,RANK(AE66,(Z66:AB66,AC66:AQ66)),0)</f>
        <v>4</v>
      </c>
      <c r="AU66" s="7">
        <f>IF(AF66&gt;0,RANK(AF66,(Z66:AB66,AC66:AQ66)),0)</f>
        <v>0</v>
      </c>
      <c r="AV66" s="7">
        <f>IF(AG66&gt;0,RANK(AG66,(Z66:AB66,AG66:AQ66)),0)</f>
        <v>0</v>
      </c>
      <c r="AW66" s="2">
        <f t="shared" ref="AW66:AW87" si="75">IF($C66=0,"-",AE66/$C66)</f>
        <v>2.5674047609156245E-2</v>
      </c>
      <c r="AX66" s="2">
        <f t="shared" ref="AX66:AX87" si="76">IF($C66=0,"-",AF66/$C66)</f>
        <v>0</v>
      </c>
      <c r="AY66" s="2">
        <f t="shared" ref="AY66:AY87" si="77">IF($C66=0,"-",AG66/$C66)</f>
        <v>0</v>
      </c>
      <c r="BA66" s="2" t="str">
        <f t="shared" ref="BA66:BA87" si="78">A66</f>
        <v>District 33</v>
      </c>
      <c r="BB66" t="str">
        <f t="shared" ref="BB66:BB87" si="79">B66</f>
        <v>CA</v>
      </c>
      <c r="BC66">
        <v>33</v>
      </c>
      <c r="BE66" s="97">
        <v>6</v>
      </c>
      <c r="BF66" s="99">
        <v>933</v>
      </c>
      <c r="BG66" s="106">
        <f t="shared" ref="BG66:BG87" si="80">BE66*1000+BF66</f>
        <v>6933</v>
      </c>
      <c r="BH66" t="s">
        <v>2605</v>
      </c>
      <c r="BI66" t="s">
        <v>3184</v>
      </c>
    </row>
    <row r="67" spans="1:61" outlineLevel="1">
      <c r="A67" t="s">
        <v>2230</v>
      </c>
      <c r="B67" t="s">
        <v>203</v>
      </c>
      <c r="C67" s="1">
        <f t="shared" si="67"/>
        <v>6935</v>
      </c>
      <c r="D67" s="1">
        <v>3</v>
      </c>
      <c r="E67" s="1"/>
      <c r="F67" s="1"/>
      <c r="G67" s="1"/>
      <c r="H67" s="1"/>
      <c r="I67" s="1"/>
      <c r="J67" s="1"/>
      <c r="K67" s="1"/>
      <c r="L67" s="1"/>
      <c r="M67" s="7">
        <f>IF(Z67&gt;0,RANK(Z67,(Z67:AB67,AC67:AQ67)),0)</f>
        <v>3</v>
      </c>
      <c r="N67" s="7">
        <f>IF(AA67&gt;0,RANK(AA67,(Z67:AB67,AC67:AQ67)),0)</f>
        <v>0</v>
      </c>
      <c r="O67" s="7">
        <f>IF(AB67&gt;0,RANK(AB67,(Z67:AB67,AC67:AQ67)),0)</f>
        <v>0</v>
      </c>
      <c r="P67" s="7">
        <f>IF(AC67&gt;0,RANK(AC67,(Z67:AB67,AC67:AQ67)),0)</f>
        <v>2</v>
      </c>
      <c r="Q67" s="49">
        <f t="shared" si="68"/>
        <v>3256</v>
      </c>
      <c r="R67" s="177">
        <f t="shared" si="69"/>
        <v>0.46950252343186732</v>
      </c>
      <c r="S67" s="2"/>
      <c r="T67" s="2">
        <f t="shared" si="70"/>
        <v>0.10598413842826243</v>
      </c>
      <c r="U67" s="2">
        <f t="shared" si="71"/>
        <v>0</v>
      </c>
      <c r="V67" s="2">
        <f t="shared" si="72"/>
        <v>0</v>
      </c>
      <c r="W67" s="2">
        <f t="shared" si="58"/>
        <v>0.16842105263157894</v>
      </c>
      <c r="X67" s="2">
        <f t="shared" si="73"/>
        <v>0.6379235760634463</v>
      </c>
      <c r="Y67" s="2">
        <f t="shared" si="74"/>
        <v>8.7671232876712302E-2</v>
      </c>
      <c r="Z67" s="1">
        <f>SUMIF(County!$AT$165:$AT$222,$BC67,County!R$165:R$222)+SUMIF('Cong Dist'!$BC$659:$BC$750,$BC67,'Cong Dist'!Z$659:Z$750)</f>
        <v>735</v>
      </c>
      <c r="AC67" s="1">
        <f>SUMIF(County!$AT$165:$AT$222,$BC67,County!U$165:U$222)+SUMIF('Cong Dist'!$BC$659:$BC$750,$BC67,'Cong Dist'!AC$659:AC$750)</f>
        <v>1168</v>
      </c>
      <c r="AD67" s="1">
        <f>SUMIF(County!$AT$165:$AT$222,$BC67,County!V$165:V$222)+SUMIF('Cong Dist'!$BC$659:$BC$750,$BC67,'Cong Dist'!AD$659:AD$750)</f>
        <v>4424</v>
      </c>
      <c r="AE67" s="1">
        <f>SUMIF(County!$AT$165:$AT$222,$BC67,County!W$165:W$222)+SUMIF('Cong Dist'!$BC$659:$BC$750,$BC67,'Cong Dist'!AE$659:AE$750)</f>
        <v>376</v>
      </c>
      <c r="AJ67" s="1">
        <f>SUMIF(County!$AT$165:$AT$222,$BC67,County!AB$165:AB$222)+SUMIF('Cong Dist'!$BC$659:$BC$750,$BC67,'Cong Dist'!AJ$659:AJ$750)</f>
        <v>0</v>
      </c>
      <c r="AK67" s="1">
        <f>SUMIF(County!$AT$165:$AT$222,$BC67,County!AC$165:AC$222)+SUMIF('Cong Dist'!$BC$659:$BC$750,$BC67,'Cong Dist'!AK$659:AK$750)</f>
        <v>0</v>
      </c>
      <c r="AL67" s="1"/>
      <c r="AN67" s="1"/>
      <c r="AP67" s="1"/>
      <c r="AQ67" s="1">
        <f>SUMIF(County!$AT$165:$AT$222,$BC67,County!AI$165:AI$222)+SUMIF('Cong Dist'!$BC$659:$BC$750,$BC67,'Cong Dist'!AQ$659:AQ$750)</f>
        <v>232</v>
      </c>
      <c r="AS67" s="7">
        <f>IF(AD67&gt;0,RANK(AD67,(Z67:AB67,AC67:AQ67)),0)</f>
        <v>1</v>
      </c>
      <c r="AT67" s="7">
        <f>IF(AE67&gt;0,RANK(AE67,(Z67:AB67,AC67:AQ67)),0)</f>
        <v>4</v>
      </c>
      <c r="AU67" s="7">
        <f>IF(AF67&gt;0,RANK(AF67,(Z67:AB67,AC67:AQ67)),0)</f>
        <v>0</v>
      </c>
      <c r="AV67" s="7">
        <f>IF(AG67&gt;0,RANK(AG67,(Z67:AB67,AG67:AQ67)),0)</f>
        <v>0</v>
      </c>
      <c r="AW67" s="2">
        <f t="shared" si="75"/>
        <v>5.4217736121124731E-2</v>
      </c>
      <c r="AX67" s="2">
        <f t="shared" si="76"/>
        <v>0</v>
      </c>
      <c r="AY67" s="2">
        <f t="shared" si="77"/>
        <v>0</v>
      </c>
      <c r="BA67" s="2" t="str">
        <f t="shared" si="78"/>
        <v>District 34</v>
      </c>
      <c r="BB67" t="str">
        <f t="shared" si="79"/>
        <v>CA</v>
      </c>
      <c r="BC67">
        <v>34</v>
      </c>
      <c r="BE67" s="97">
        <v>6</v>
      </c>
      <c r="BF67" s="99">
        <v>934</v>
      </c>
      <c r="BG67" s="106">
        <f t="shared" si="80"/>
        <v>6934</v>
      </c>
      <c r="BH67" t="s">
        <v>2605</v>
      </c>
      <c r="BI67" t="s">
        <v>3184</v>
      </c>
    </row>
    <row r="68" spans="1:61" outlineLevel="1">
      <c r="A68" t="s">
        <v>1861</v>
      </c>
      <c r="B68" t="s">
        <v>203</v>
      </c>
      <c r="C68" s="1">
        <f t="shared" si="67"/>
        <v>18879</v>
      </c>
      <c r="D68" s="1">
        <v>3</v>
      </c>
      <c r="E68" s="1"/>
      <c r="F68" s="1"/>
      <c r="G68" s="1"/>
      <c r="H68" s="1"/>
      <c r="I68" s="1"/>
      <c r="J68" s="1"/>
      <c r="K68" s="1"/>
      <c r="L68" s="1"/>
      <c r="M68" s="7">
        <f>IF(Z68&gt;0,RANK(Z68,(Z68:AB68,AC68:AQ68)),0)</f>
        <v>3</v>
      </c>
      <c r="N68" s="7">
        <f>IF(AA68&gt;0,RANK(AA68,(Z68:AB68,AC68:AQ68)),0)</f>
        <v>0</v>
      </c>
      <c r="O68" s="7">
        <f>IF(AB68&gt;0,RANK(AB68,(Z68:AB68,AC68:AQ68)),0)</f>
        <v>0</v>
      </c>
      <c r="P68" s="7">
        <f>IF(AC68&gt;0,RANK(AC68,(Z68:AB68,AC68:AQ68)),0)</f>
        <v>2</v>
      </c>
      <c r="Q68" s="49">
        <f t="shared" si="68"/>
        <v>10516</v>
      </c>
      <c r="R68" s="177">
        <f t="shared" si="69"/>
        <v>0.55702102865617886</v>
      </c>
      <c r="S68" s="2"/>
      <c r="T68" s="2">
        <f t="shared" si="70"/>
        <v>7.1878807140208695E-2</v>
      </c>
      <c r="U68" s="2">
        <f t="shared" si="71"/>
        <v>0</v>
      </c>
      <c r="V68" s="2">
        <f t="shared" si="72"/>
        <v>0</v>
      </c>
      <c r="W68" s="2">
        <f t="shared" si="58"/>
        <v>0.15832406377456434</v>
      </c>
      <c r="X68" s="2">
        <f t="shared" si="73"/>
        <v>0.71534509243074318</v>
      </c>
      <c r="Y68" s="2">
        <f t="shared" si="74"/>
        <v>5.4452036654483837E-2</v>
      </c>
      <c r="Z68" s="1">
        <f>SUMIF(County!$AT$165:$AT$222,$BC68,County!R$165:R$222)+SUMIF('Cong Dist'!$BC$659:$BC$750,$BC68,'Cong Dist'!Z$659:Z$750)</f>
        <v>1357</v>
      </c>
      <c r="AC68" s="1">
        <f>SUMIF(County!$AT$165:$AT$222,$BC68,County!U$165:U$222)+SUMIF('Cong Dist'!$BC$659:$BC$750,$BC68,'Cong Dist'!AC$659:AC$750)</f>
        <v>2989</v>
      </c>
      <c r="AD68" s="1">
        <f>SUMIF(County!$AT$165:$AT$222,$BC68,County!V$165:V$222)+SUMIF('Cong Dist'!$BC$659:$BC$750,$BC68,'Cong Dist'!AD$659:AD$750)</f>
        <v>13505</v>
      </c>
      <c r="AE68" s="1">
        <f>SUMIF(County!$AT$165:$AT$222,$BC68,County!W$165:W$222)+SUMIF('Cong Dist'!$BC$659:$BC$750,$BC68,'Cong Dist'!AE$659:AE$750)</f>
        <v>835</v>
      </c>
      <c r="AJ68" s="1">
        <f>SUMIF(County!$AT$165:$AT$222,$BC68,County!AB$165:AB$222)+SUMIF('Cong Dist'!$BC$659:$BC$750,$BC68,'Cong Dist'!AJ$659:AJ$750)</f>
        <v>0</v>
      </c>
      <c r="AK68" s="1">
        <f>SUMIF(County!$AT$165:$AT$222,$BC68,County!AC$165:AC$222)+SUMIF('Cong Dist'!$BC$659:$BC$750,$BC68,'Cong Dist'!AK$659:AK$750)</f>
        <v>0</v>
      </c>
      <c r="AL68" s="1"/>
      <c r="AN68" s="1"/>
      <c r="AP68" s="1"/>
      <c r="AQ68" s="1">
        <f>SUMIF(County!$AT$165:$AT$222,$BC68,County!AI$165:AI$222)+SUMIF('Cong Dist'!$BC$659:$BC$750,$BC68,'Cong Dist'!AQ$659:AQ$750)</f>
        <v>193</v>
      </c>
      <c r="AS68" s="7">
        <f>IF(AD68&gt;0,RANK(AD68,(Z68:AB68,AC68:AQ68)),0)</f>
        <v>1</v>
      </c>
      <c r="AT68" s="7">
        <f>IF(AE68&gt;0,RANK(AE68,(Z68:AB68,AC68:AQ68)),0)</f>
        <v>4</v>
      </c>
      <c r="AU68" s="7">
        <f>IF(AF68&gt;0,RANK(AF68,(Z68:AB68,AC68:AQ68)),0)</f>
        <v>0</v>
      </c>
      <c r="AV68" s="7">
        <f>IF(AG68&gt;0,RANK(AG68,(Z68:AB68,AG68:AQ68)),0)</f>
        <v>0</v>
      </c>
      <c r="AW68" s="2">
        <f t="shared" si="75"/>
        <v>4.422903755495524E-2</v>
      </c>
      <c r="AX68" s="2">
        <f t="shared" si="76"/>
        <v>0</v>
      </c>
      <c r="AY68" s="2">
        <f t="shared" si="77"/>
        <v>0</v>
      </c>
      <c r="BA68" s="2" t="str">
        <f t="shared" si="78"/>
        <v>District 35</v>
      </c>
      <c r="BB68" t="str">
        <f t="shared" si="79"/>
        <v>CA</v>
      </c>
      <c r="BC68">
        <v>35</v>
      </c>
      <c r="BE68" s="97">
        <v>6</v>
      </c>
      <c r="BF68" s="99">
        <v>935</v>
      </c>
      <c r="BG68" s="106">
        <f t="shared" si="80"/>
        <v>6935</v>
      </c>
      <c r="BH68" t="s">
        <v>2605</v>
      </c>
      <c r="BI68" t="s">
        <v>3184</v>
      </c>
    </row>
    <row r="69" spans="1:61" outlineLevel="1">
      <c r="A69" t="s">
        <v>3175</v>
      </c>
      <c r="B69" t="s">
        <v>203</v>
      </c>
      <c r="C69" s="1">
        <f t="shared" si="67"/>
        <v>53465</v>
      </c>
      <c r="D69" s="1">
        <v>3</v>
      </c>
      <c r="E69" s="1"/>
      <c r="F69" s="1"/>
      <c r="G69" s="1"/>
      <c r="H69" s="1"/>
      <c r="I69" s="1"/>
      <c r="J69" s="1"/>
      <c r="K69" s="1"/>
      <c r="L69" s="1"/>
      <c r="M69" s="7">
        <f>IF(Z69&gt;0,RANK(Z69,(Z69:AB69,AC69:AQ69)),0)</f>
        <v>2</v>
      </c>
      <c r="N69" s="7">
        <f>IF(AA69&gt;0,RANK(AA69,(Z69:AB69,AC69:AQ69)),0)</f>
        <v>0</v>
      </c>
      <c r="O69" s="7">
        <f>IF(AB69&gt;0,RANK(AB69,(Z69:AB69,AC69:AQ69)),0)</f>
        <v>0</v>
      </c>
      <c r="P69" s="7">
        <f>IF(AC69&gt;0,RANK(AC69,(Z69:AB69,AC69:AQ69)),0)</f>
        <v>3</v>
      </c>
      <c r="Q69" s="49">
        <f t="shared" si="68"/>
        <v>40177</v>
      </c>
      <c r="R69" s="177">
        <f t="shared" si="69"/>
        <v>0.75146357430094457</v>
      </c>
      <c r="S69" s="2"/>
      <c r="T69" s="2">
        <f t="shared" si="70"/>
        <v>7.7676984943420929E-2</v>
      </c>
      <c r="U69" s="2">
        <f t="shared" si="71"/>
        <v>0</v>
      </c>
      <c r="V69" s="2">
        <f t="shared" si="72"/>
        <v>0</v>
      </c>
      <c r="W69" s="2">
        <f t="shared" si="58"/>
        <v>6.132984195267932E-2</v>
      </c>
      <c r="X69" s="2">
        <f t="shared" si="73"/>
        <v>0.82914055924436547</v>
      </c>
      <c r="Y69" s="2">
        <f t="shared" si="74"/>
        <v>3.1852613859534307E-2</v>
      </c>
      <c r="Z69" s="1">
        <f>SUMIF(County!$AT$165:$AT$222,$BC69,County!R$165:R$222)+SUMIF('Cong Dist'!$BC$659:$BC$750,$BC69,'Cong Dist'!Z$659:Z$750)</f>
        <v>4153</v>
      </c>
      <c r="AC69" s="1">
        <f>SUMIF(County!$AT$165:$AT$222,$BC69,County!U$165:U$222)+SUMIF('Cong Dist'!$BC$659:$BC$750,$BC69,'Cong Dist'!AC$659:AC$750)</f>
        <v>3279</v>
      </c>
      <c r="AD69" s="1">
        <f>SUMIF(County!$AT$165:$AT$222,$BC69,County!V$165:V$222)+SUMIF('Cong Dist'!$BC$659:$BC$750,$BC69,'Cong Dist'!AD$659:AD$750)</f>
        <v>44330</v>
      </c>
      <c r="AE69" s="1">
        <f>SUMIF(County!$AT$165:$AT$222,$BC69,County!W$165:W$222)+SUMIF('Cong Dist'!$BC$659:$BC$750,$BC69,'Cong Dist'!AE$659:AE$750)</f>
        <v>1476</v>
      </c>
      <c r="AJ69" s="1">
        <f>SUMIF(County!$AT$165:$AT$222,$BC69,County!AB$165:AB$222)+SUMIF('Cong Dist'!$BC$659:$BC$750,$BC69,'Cong Dist'!AJ$659:AJ$750)</f>
        <v>0</v>
      </c>
      <c r="AK69" s="1">
        <f>SUMIF(County!$AT$165:$AT$222,$BC69,County!AC$165:AC$222)+SUMIF('Cong Dist'!$BC$659:$BC$750,$BC69,'Cong Dist'!AK$659:AK$750)</f>
        <v>0</v>
      </c>
      <c r="AL69" s="1"/>
      <c r="AN69" s="1"/>
      <c r="AP69" s="1"/>
      <c r="AQ69" s="1">
        <f>SUMIF(County!$AT$165:$AT$222,$BC69,County!AI$165:AI$222)+SUMIF('Cong Dist'!$BC$659:$BC$750,$BC69,'Cong Dist'!AQ$659:AQ$750)</f>
        <v>227</v>
      </c>
      <c r="AS69" s="7">
        <f>IF(AD69&gt;0,RANK(AD69,(Z69:AB69,AC69:AQ69)),0)</f>
        <v>1</v>
      </c>
      <c r="AT69" s="7">
        <f>IF(AE69&gt;0,RANK(AE69,(Z69:AB69,AC69:AQ69)),0)</f>
        <v>4</v>
      </c>
      <c r="AU69" s="7">
        <f>IF(AF69&gt;0,RANK(AF69,(Z69:AB69,AC69:AQ69)),0)</f>
        <v>0</v>
      </c>
      <c r="AV69" s="7">
        <f>IF(AG69&gt;0,RANK(AG69,(Z69:AB69,AG69:AQ69)),0)</f>
        <v>0</v>
      </c>
      <c r="AW69" s="2">
        <f t="shared" si="75"/>
        <v>2.7606845599925184E-2</v>
      </c>
      <c r="AX69" s="2">
        <f t="shared" si="76"/>
        <v>0</v>
      </c>
      <c r="AY69" s="2">
        <f t="shared" si="77"/>
        <v>0</v>
      </c>
      <c r="BA69" s="2" t="str">
        <f t="shared" si="78"/>
        <v>District 36</v>
      </c>
      <c r="BB69" t="str">
        <f t="shared" si="79"/>
        <v>CA</v>
      </c>
      <c r="BC69">
        <v>36</v>
      </c>
      <c r="BE69" s="97">
        <v>6</v>
      </c>
      <c r="BF69" s="99">
        <v>936</v>
      </c>
      <c r="BG69" s="106">
        <f t="shared" si="80"/>
        <v>6936</v>
      </c>
      <c r="BH69" t="s">
        <v>2605</v>
      </c>
      <c r="BI69" t="s">
        <v>3184</v>
      </c>
    </row>
    <row r="70" spans="1:61" outlineLevel="1">
      <c r="A70" t="s">
        <v>3119</v>
      </c>
      <c r="B70" t="s">
        <v>203</v>
      </c>
      <c r="C70" s="1">
        <f t="shared" si="67"/>
        <v>10556</v>
      </c>
      <c r="D70" s="1">
        <v>3</v>
      </c>
      <c r="E70" s="1"/>
      <c r="F70" s="1"/>
      <c r="G70" s="1"/>
      <c r="H70" s="1"/>
      <c r="I70" s="1"/>
      <c r="J70" s="1"/>
      <c r="K70" s="1"/>
      <c r="L70" s="1"/>
      <c r="M70" s="7">
        <f>IF(Z70&gt;0,RANK(Z70,(Z70:AB70,AC70:AQ70)),0)</f>
        <v>2</v>
      </c>
      <c r="N70" s="7">
        <f>IF(AA70&gt;0,RANK(AA70,(Z70:AB70,AC70:AQ70)),0)</f>
        <v>0</v>
      </c>
      <c r="O70" s="7">
        <f>IF(AB70&gt;0,RANK(AB70,(Z70:AB70,AC70:AQ70)),0)</f>
        <v>0</v>
      </c>
      <c r="P70" s="7">
        <f>IF(AC70&gt;0,RANK(AC70,(Z70:AB70,AC70:AQ70)),0)</f>
        <v>3</v>
      </c>
      <c r="Q70" s="49">
        <f t="shared" si="68"/>
        <v>4622</v>
      </c>
      <c r="R70" s="177">
        <f t="shared" si="69"/>
        <v>0.43785524820007576</v>
      </c>
      <c r="S70" s="2"/>
      <c r="T70" s="2">
        <f t="shared" si="70"/>
        <v>0.18690791966654036</v>
      </c>
      <c r="U70" s="2">
        <f t="shared" si="71"/>
        <v>0</v>
      </c>
      <c r="V70" s="2">
        <f t="shared" si="72"/>
        <v>0</v>
      </c>
      <c r="W70" s="2">
        <f t="shared" si="58"/>
        <v>0.13092080333459644</v>
      </c>
      <c r="X70" s="2">
        <f t="shared" si="73"/>
        <v>0.62476316786661612</v>
      </c>
      <c r="Y70" s="2">
        <f t="shared" si="74"/>
        <v>5.7408109132247032E-2</v>
      </c>
      <c r="Z70" s="1">
        <f>SUMIF(County!$AT$165:$AT$222,$BC70,County!R$165:R$222)+SUMIF('Cong Dist'!$BC$659:$BC$750,$BC70,'Cong Dist'!Z$659:Z$750)</f>
        <v>1973</v>
      </c>
      <c r="AC70" s="1">
        <f>SUMIF(County!$AT$165:$AT$222,$BC70,County!U$165:U$222)+SUMIF('Cong Dist'!$BC$659:$BC$750,$BC70,'Cong Dist'!AC$659:AC$750)</f>
        <v>1382</v>
      </c>
      <c r="AD70" s="1">
        <f>SUMIF(County!$AT$165:$AT$222,$BC70,County!V$165:V$222)+SUMIF('Cong Dist'!$BC$659:$BC$750,$BC70,'Cong Dist'!AD$659:AD$750)</f>
        <v>6595</v>
      </c>
      <c r="AE70" s="1">
        <f>SUMIF(County!$AT$165:$AT$222,$BC70,County!W$165:W$222)+SUMIF('Cong Dist'!$BC$659:$BC$750,$BC70,'Cong Dist'!AE$659:AE$750)</f>
        <v>418</v>
      </c>
      <c r="AJ70" s="1">
        <f>SUMIF(County!$AT$165:$AT$222,$BC70,County!AB$165:AB$222)+SUMIF('Cong Dist'!$BC$659:$BC$750,$BC70,'Cong Dist'!AJ$659:AJ$750)</f>
        <v>0</v>
      </c>
      <c r="AK70" s="1">
        <f>SUMIF(County!$AT$165:$AT$222,$BC70,County!AC$165:AC$222)+SUMIF('Cong Dist'!$BC$659:$BC$750,$BC70,'Cong Dist'!AK$659:AK$750)</f>
        <v>0</v>
      </c>
      <c r="AL70" s="1"/>
      <c r="AN70" s="1"/>
      <c r="AP70" s="1"/>
      <c r="AQ70" s="1">
        <f>SUMIF(County!$AT$165:$AT$222,$BC70,County!AI$165:AI$222)+SUMIF('Cong Dist'!$BC$659:$BC$750,$BC70,'Cong Dist'!AQ$659:AQ$750)</f>
        <v>188</v>
      </c>
      <c r="AS70" s="7">
        <f>IF(AD70&gt;0,RANK(AD70,(Z70:AB70,AC70:AQ70)),0)</f>
        <v>1</v>
      </c>
      <c r="AT70" s="7">
        <f>IF(AE70&gt;0,RANK(AE70,(Z70:AB70,AC70:AQ70)),0)</f>
        <v>4</v>
      </c>
      <c r="AU70" s="7">
        <f>IF(AF70&gt;0,RANK(AF70,(Z70:AB70,AC70:AQ70)),0)</f>
        <v>0</v>
      </c>
      <c r="AV70" s="7">
        <f>IF(AG70&gt;0,RANK(AG70,(Z70:AB70,AG70:AQ70)),0)</f>
        <v>0</v>
      </c>
      <c r="AW70" s="2">
        <f t="shared" si="75"/>
        <v>3.9598332701780981E-2</v>
      </c>
      <c r="AX70" s="2">
        <f t="shared" si="76"/>
        <v>0</v>
      </c>
      <c r="AY70" s="2">
        <f t="shared" si="77"/>
        <v>0</v>
      </c>
      <c r="BA70" s="2" t="str">
        <f t="shared" si="78"/>
        <v>District 37</v>
      </c>
      <c r="BB70" t="str">
        <f t="shared" si="79"/>
        <v>CA</v>
      </c>
      <c r="BC70">
        <v>37</v>
      </c>
      <c r="BE70" s="97">
        <v>6</v>
      </c>
      <c r="BF70" s="99">
        <v>937</v>
      </c>
      <c r="BG70" s="106">
        <f t="shared" si="80"/>
        <v>6937</v>
      </c>
      <c r="BH70" t="s">
        <v>2605</v>
      </c>
      <c r="BI70" t="s">
        <v>3184</v>
      </c>
    </row>
    <row r="71" spans="1:61" outlineLevel="1">
      <c r="A71" t="s">
        <v>2797</v>
      </c>
      <c r="B71" t="s">
        <v>203</v>
      </c>
      <c r="C71" s="1">
        <f t="shared" si="67"/>
        <v>27645</v>
      </c>
      <c r="D71" s="1">
        <v>3</v>
      </c>
      <c r="E71" s="1"/>
      <c r="F71" s="1"/>
      <c r="G71" s="1"/>
      <c r="H71" s="1"/>
      <c r="I71" s="1"/>
      <c r="J71" s="1"/>
      <c r="K71" s="1"/>
      <c r="L71" s="1"/>
      <c r="M71" s="7">
        <f>IF(Z71&gt;0,RANK(Z71,(Z71:AB71,AC71:AQ71)),0)</f>
        <v>3</v>
      </c>
      <c r="N71" s="7">
        <f>IF(AA71&gt;0,RANK(AA71,(Z71:AB71,AC71:AQ71)),0)</f>
        <v>0</v>
      </c>
      <c r="O71" s="7">
        <f>IF(AB71&gt;0,RANK(AB71,(Z71:AB71,AC71:AQ71)),0)</f>
        <v>0</v>
      </c>
      <c r="P71" s="7">
        <f>IF(AC71&gt;0,RANK(AC71,(Z71:AB71,AC71:AQ71)),0)</f>
        <v>2</v>
      </c>
      <c r="Q71" s="49">
        <f t="shared" si="68"/>
        <v>14724</v>
      </c>
      <c r="R71" s="177">
        <f t="shared" si="69"/>
        <v>0.53260987520347258</v>
      </c>
      <c r="S71" s="2"/>
      <c r="T71" s="2">
        <f t="shared" si="70"/>
        <v>9.8209441128594685E-2</v>
      </c>
      <c r="U71" s="2">
        <f t="shared" si="71"/>
        <v>0</v>
      </c>
      <c r="V71" s="2">
        <f t="shared" si="72"/>
        <v>0</v>
      </c>
      <c r="W71" s="2">
        <f t="shared" si="58"/>
        <v>0.15438596491228071</v>
      </c>
      <c r="X71" s="2">
        <f t="shared" si="73"/>
        <v>0.68699584011575332</v>
      </c>
      <c r="Y71" s="2">
        <f t="shared" si="74"/>
        <v>6.0408753843371299E-2</v>
      </c>
      <c r="Z71" s="1">
        <f>SUMIF(County!$AT$165:$AT$222,$BC71,County!R$165:R$222)+SUMIF('Cong Dist'!$BC$659:$BC$750,$BC71,'Cong Dist'!Z$659:Z$750)</f>
        <v>2715</v>
      </c>
      <c r="AC71" s="1">
        <f>SUMIF(County!$AT$165:$AT$222,$BC71,County!U$165:U$222)+SUMIF('Cong Dist'!$BC$659:$BC$750,$BC71,'Cong Dist'!AC$659:AC$750)</f>
        <v>4268</v>
      </c>
      <c r="AD71" s="1">
        <f>SUMIF(County!$AT$165:$AT$222,$BC71,County!V$165:V$222)+SUMIF('Cong Dist'!$BC$659:$BC$750,$BC71,'Cong Dist'!AD$659:AD$750)</f>
        <v>18992</v>
      </c>
      <c r="AE71" s="1">
        <f>SUMIF(County!$AT$165:$AT$222,$BC71,County!W$165:W$222)+SUMIF('Cong Dist'!$BC$659:$BC$750,$BC71,'Cong Dist'!AE$659:AE$750)</f>
        <v>1367</v>
      </c>
      <c r="AJ71" s="1">
        <f>SUMIF(County!$AT$165:$AT$222,$BC71,County!AB$165:AB$222)+SUMIF('Cong Dist'!$BC$659:$BC$750,$BC71,'Cong Dist'!AJ$659:AJ$750)</f>
        <v>0</v>
      </c>
      <c r="AK71" s="1">
        <f>SUMIF(County!$AT$165:$AT$222,$BC71,County!AC$165:AC$222)+SUMIF('Cong Dist'!$BC$659:$BC$750,$BC71,'Cong Dist'!AK$659:AK$750)</f>
        <v>0</v>
      </c>
      <c r="AL71" s="1"/>
      <c r="AN71" s="1"/>
      <c r="AP71" s="1"/>
      <c r="AQ71" s="1">
        <f>SUMIF(County!$AT$165:$AT$222,$BC71,County!AI$165:AI$222)+SUMIF('Cong Dist'!$BC$659:$BC$750,$BC71,'Cong Dist'!AQ$659:AQ$750)</f>
        <v>303</v>
      </c>
      <c r="AS71" s="7">
        <f>IF(AD71&gt;0,RANK(AD71,(Z71:AB71,AC71:AQ71)),0)</f>
        <v>1</v>
      </c>
      <c r="AT71" s="7">
        <f>IF(AE71&gt;0,RANK(AE71,(Z71:AB71,AC71:AQ71)),0)</f>
        <v>4</v>
      </c>
      <c r="AU71" s="7">
        <f>IF(AF71&gt;0,RANK(AF71,(Z71:AB71,AC71:AQ71)),0)</f>
        <v>0</v>
      </c>
      <c r="AV71" s="7">
        <f>IF(AG71&gt;0,RANK(AG71,(Z71:AB71,AG71:AQ71)),0)</f>
        <v>0</v>
      </c>
      <c r="AW71" s="2">
        <f t="shared" si="75"/>
        <v>4.944836317598119E-2</v>
      </c>
      <c r="AX71" s="2">
        <f t="shared" si="76"/>
        <v>0</v>
      </c>
      <c r="AY71" s="2">
        <f t="shared" si="77"/>
        <v>0</v>
      </c>
      <c r="BA71" s="2" t="str">
        <f t="shared" si="78"/>
        <v>District 38</v>
      </c>
      <c r="BB71" t="str">
        <f t="shared" si="79"/>
        <v>CA</v>
      </c>
      <c r="BC71">
        <v>38</v>
      </c>
      <c r="BE71" s="97">
        <v>6</v>
      </c>
      <c r="BF71" s="99">
        <v>938</v>
      </c>
      <c r="BG71" s="106">
        <f t="shared" si="80"/>
        <v>6938</v>
      </c>
      <c r="BH71" t="s">
        <v>2605</v>
      </c>
      <c r="BI71" t="s">
        <v>3184</v>
      </c>
    </row>
    <row r="72" spans="1:61" outlineLevel="1">
      <c r="A72" t="s">
        <v>717</v>
      </c>
      <c r="B72" t="s">
        <v>203</v>
      </c>
      <c r="C72" s="1">
        <f t="shared" si="67"/>
        <v>57751</v>
      </c>
      <c r="D72" s="1">
        <v>3</v>
      </c>
      <c r="E72" s="1"/>
      <c r="F72" s="1"/>
      <c r="G72" s="1"/>
      <c r="H72" s="1"/>
      <c r="I72" s="1"/>
      <c r="J72" s="1"/>
      <c r="K72" s="1"/>
      <c r="L72" s="1"/>
      <c r="M72" s="7">
        <f>IF(Z72&gt;0,RANK(Z72,(Z72:AB72,AC72:AQ72)),0)</f>
        <v>3</v>
      </c>
      <c r="N72" s="7">
        <f>IF(AA72&gt;0,RANK(AA72,(Z72:AB72,AC72:AQ72)),0)</f>
        <v>0</v>
      </c>
      <c r="O72" s="7">
        <f>IF(AB72&gt;0,RANK(AB72,(Z72:AB72,AC72:AQ72)),0)</f>
        <v>0</v>
      </c>
      <c r="P72" s="7">
        <f>IF(AC72&gt;0,RANK(AC72,(Z72:AB72,AC72:AQ72)),0)</f>
        <v>2</v>
      </c>
      <c r="Q72" s="49">
        <f t="shared" si="68"/>
        <v>35762</v>
      </c>
      <c r="R72" s="177">
        <f t="shared" si="69"/>
        <v>0.61924468840366398</v>
      </c>
      <c r="S72" s="2"/>
      <c r="T72" s="2">
        <f t="shared" si="70"/>
        <v>0.10514103651884815</v>
      </c>
      <c r="U72" s="2">
        <f t="shared" si="71"/>
        <v>0</v>
      </c>
      <c r="V72" s="2">
        <f t="shared" si="72"/>
        <v>0</v>
      </c>
      <c r="W72" s="2">
        <f t="shared" si="58"/>
        <v>0.11684646153313362</v>
      </c>
      <c r="X72" s="2">
        <f t="shared" si="73"/>
        <v>0.73609114993679758</v>
      </c>
      <c r="Y72" s="2">
        <f t="shared" si="74"/>
        <v>4.1921352011220714E-2</v>
      </c>
      <c r="Z72" s="1">
        <f>SUMIF(County!$AT$165:$AT$222,$BC72,County!R$165:R$222)+SUMIF('Cong Dist'!$BC$659:$BC$750,$BC72,'Cong Dist'!Z$659:Z$750)</f>
        <v>6072</v>
      </c>
      <c r="AC72" s="1">
        <f>SUMIF(County!$AT$165:$AT$222,$BC72,County!U$165:U$222)+SUMIF('Cong Dist'!$BC$659:$BC$750,$BC72,'Cong Dist'!AC$659:AC$750)</f>
        <v>6748</v>
      </c>
      <c r="AD72" s="1">
        <f>SUMIF(County!$AT$165:$AT$222,$BC72,County!V$165:V$222)+SUMIF('Cong Dist'!$BC$659:$BC$750,$BC72,'Cong Dist'!AD$659:AD$750)</f>
        <v>42510</v>
      </c>
      <c r="AE72" s="1">
        <f>SUMIF(County!$AT$165:$AT$222,$BC72,County!W$165:W$222)+SUMIF('Cong Dist'!$BC$659:$BC$750,$BC72,'Cong Dist'!AE$659:AE$750)</f>
        <v>1870</v>
      </c>
      <c r="AJ72" s="1">
        <f>SUMIF(County!$AT$165:$AT$222,$BC72,County!AB$165:AB$222)+SUMIF('Cong Dist'!$BC$659:$BC$750,$BC72,'Cong Dist'!AJ$659:AJ$750)</f>
        <v>0</v>
      </c>
      <c r="AK72" s="1">
        <f>SUMIF(County!$AT$165:$AT$222,$BC72,County!AC$165:AC$222)+SUMIF('Cong Dist'!$BC$659:$BC$750,$BC72,'Cong Dist'!AK$659:AK$750)</f>
        <v>0</v>
      </c>
      <c r="AL72" s="1"/>
      <c r="AN72" s="1"/>
      <c r="AP72" s="1"/>
      <c r="AQ72" s="1">
        <f>SUMIF(County!$AT$165:$AT$222,$BC72,County!AI$165:AI$222)+SUMIF('Cong Dist'!$BC$659:$BC$750,$BC72,'Cong Dist'!AQ$659:AQ$750)</f>
        <v>551</v>
      </c>
      <c r="AS72" s="7">
        <f>IF(AD72&gt;0,RANK(AD72,(Z72:AB72,AC72:AQ72)),0)</f>
        <v>1</v>
      </c>
      <c r="AT72" s="7">
        <f>IF(AE72&gt;0,RANK(AE72,(Z72:AB72,AC72:AQ72)),0)</f>
        <v>4</v>
      </c>
      <c r="AU72" s="7">
        <f>IF(AF72&gt;0,RANK(AF72,(Z72:AB72,AC72:AQ72)),0)</f>
        <v>0</v>
      </c>
      <c r="AV72" s="7">
        <f>IF(AG72&gt;0,RANK(AG72,(Z72:AB72,AG72:AQ72)),0)</f>
        <v>0</v>
      </c>
      <c r="AW72" s="2">
        <f t="shared" si="75"/>
        <v>3.2380391681529327E-2</v>
      </c>
      <c r="AX72" s="2">
        <f t="shared" si="76"/>
        <v>0</v>
      </c>
      <c r="AY72" s="2">
        <f t="shared" si="77"/>
        <v>0</v>
      </c>
      <c r="BA72" s="2" t="str">
        <f t="shared" si="78"/>
        <v>District 39</v>
      </c>
      <c r="BB72" t="str">
        <f t="shared" si="79"/>
        <v>CA</v>
      </c>
      <c r="BC72">
        <v>39</v>
      </c>
      <c r="BE72" s="97">
        <v>6</v>
      </c>
      <c r="BF72" s="99">
        <v>939</v>
      </c>
      <c r="BG72" s="106">
        <f t="shared" si="80"/>
        <v>6939</v>
      </c>
      <c r="BH72" t="s">
        <v>2605</v>
      </c>
      <c r="BI72" t="s">
        <v>3184</v>
      </c>
    </row>
    <row r="73" spans="1:61" outlineLevel="1">
      <c r="A73" t="s">
        <v>2517</v>
      </c>
      <c r="B73" t="s">
        <v>203</v>
      </c>
      <c r="C73" s="1">
        <f t="shared" si="67"/>
        <v>7636</v>
      </c>
      <c r="D73" s="1">
        <v>3</v>
      </c>
      <c r="E73" s="1"/>
      <c r="F73" s="1"/>
      <c r="G73" s="1"/>
      <c r="H73" s="1"/>
      <c r="I73" s="1"/>
      <c r="J73" s="1"/>
      <c r="K73" s="1"/>
      <c r="L73" s="1"/>
      <c r="M73" s="7">
        <f>IF(Z73&gt;0,RANK(Z73,(Z73:AB73,AC73:AQ73)),0)</f>
        <v>3</v>
      </c>
      <c r="N73" s="7">
        <f>IF(AA73&gt;0,RANK(AA73,(Z73:AB73,AC73:AQ73)),0)</f>
        <v>0</v>
      </c>
      <c r="O73" s="7">
        <f>IF(AB73&gt;0,RANK(AB73,(Z73:AB73,AC73:AQ73)),0)</f>
        <v>0</v>
      </c>
      <c r="P73" s="7">
        <f>IF(AC73&gt;0,RANK(AC73,(Z73:AB73,AC73:AQ73)),0)</f>
        <v>2</v>
      </c>
      <c r="Q73" s="49">
        <f t="shared" si="68"/>
        <v>3633</v>
      </c>
      <c r="R73" s="177">
        <f t="shared" si="69"/>
        <v>0.47577265584075434</v>
      </c>
      <c r="S73" s="2"/>
      <c r="T73" s="2">
        <f t="shared" si="70"/>
        <v>8.4599266631744371E-2</v>
      </c>
      <c r="U73" s="2">
        <f t="shared" si="71"/>
        <v>0</v>
      </c>
      <c r="V73" s="2">
        <f t="shared" si="72"/>
        <v>0</v>
      </c>
      <c r="W73" s="2">
        <f t="shared" si="58"/>
        <v>0.18792561550550027</v>
      </c>
      <c r="X73" s="2">
        <f t="shared" si="73"/>
        <v>0.66369827134625459</v>
      </c>
      <c r="Y73" s="2">
        <f t="shared" si="74"/>
        <v>6.377684651650084E-2</v>
      </c>
      <c r="Z73" s="1">
        <f>SUMIF(County!$AT$165:$AT$222,$BC73,County!R$165:R$222)+SUMIF('Cong Dist'!$BC$659:$BC$750,$BC73,'Cong Dist'!Z$659:Z$750)</f>
        <v>646</v>
      </c>
      <c r="AC73" s="1">
        <f>SUMIF(County!$AT$165:$AT$222,$BC73,County!U$165:U$222)+SUMIF('Cong Dist'!$BC$659:$BC$750,$BC73,'Cong Dist'!AC$659:AC$750)</f>
        <v>1435</v>
      </c>
      <c r="AD73" s="1">
        <f>SUMIF(County!$AT$165:$AT$222,$BC73,County!V$165:V$222)+SUMIF('Cong Dist'!$BC$659:$BC$750,$BC73,'Cong Dist'!AD$659:AD$750)</f>
        <v>5068</v>
      </c>
      <c r="AE73" s="1">
        <f>SUMIF(County!$AT$165:$AT$222,$BC73,County!W$165:W$222)+SUMIF('Cong Dist'!$BC$659:$BC$750,$BC73,'Cong Dist'!AE$659:AE$750)</f>
        <v>376</v>
      </c>
      <c r="AJ73" s="1">
        <f>SUMIF(County!$AT$165:$AT$222,$BC73,County!AB$165:AB$222)+SUMIF('Cong Dist'!$BC$659:$BC$750,$BC73,'Cong Dist'!AJ$659:AJ$750)</f>
        <v>0</v>
      </c>
      <c r="AK73" s="1">
        <f>SUMIF(County!$AT$165:$AT$222,$BC73,County!AC$165:AC$222)+SUMIF('Cong Dist'!$BC$659:$BC$750,$BC73,'Cong Dist'!AK$659:AK$750)</f>
        <v>0</v>
      </c>
      <c r="AL73" s="1"/>
      <c r="AN73" s="1"/>
      <c r="AP73" s="1"/>
      <c r="AQ73" s="1">
        <f>SUMIF(County!$AT$165:$AT$222,$BC73,County!AI$165:AI$222)+SUMIF('Cong Dist'!$BC$659:$BC$750,$BC73,'Cong Dist'!AQ$659:AQ$750)</f>
        <v>111</v>
      </c>
      <c r="AS73" s="7">
        <f>IF(AD73&gt;0,RANK(AD73,(Z73:AB73,AC73:AQ73)),0)</f>
        <v>1</v>
      </c>
      <c r="AT73" s="7">
        <f>IF(AE73&gt;0,RANK(AE73,(Z73:AB73,AC73:AQ73)),0)</f>
        <v>4</v>
      </c>
      <c r="AU73" s="7">
        <f>IF(AF73&gt;0,RANK(AF73,(Z73:AB73,AC73:AQ73)),0)</f>
        <v>0</v>
      </c>
      <c r="AV73" s="7">
        <f>IF(AG73&gt;0,RANK(AG73,(Z73:AB73,AG73:AQ73)),0)</f>
        <v>0</v>
      </c>
      <c r="AW73" s="2">
        <f t="shared" si="75"/>
        <v>4.9240440020953381E-2</v>
      </c>
      <c r="AX73" s="2">
        <f t="shared" si="76"/>
        <v>0</v>
      </c>
      <c r="AY73" s="2">
        <f t="shared" si="77"/>
        <v>0</v>
      </c>
      <c r="BA73" s="2" t="str">
        <f t="shared" si="78"/>
        <v>District 40</v>
      </c>
      <c r="BB73" t="str">
        <f t="shared" si="79"/>
        <v>CA</v>
      </c>
      <c r="BC73">
        <v>40</v>
      </c>
      <c r="BE73" s="97">
        <v>6</v>
      </c>
      <c r="BF73" s="99">
        <v>940</v>
      </c>
      <c r="BG73" s="106">
        <f t="shared" si="80"/>
        <v>6940</v>
      </c>
      <c r="BH73" t="s">
        <v>2605</v>
      </c>
      <c r="BI73" t="s">
        <v>3184</v>
      </c>
    </row>
    <row r="74" spans="1:61" outlineLevel="1">
      <c r="A74" t="s">
        <v>2711</v>
      </c>
      <c r="B74" t="s">
        <v>203</v>
      </c>
      <c r="C74" s="1">
        <f t="shared" si="67"/>
        <v>30825</v>
      </c>
      <c r="D74" s="1">
        <v>3</v>
      </c>
      <c r="E74" s="1"/>
      <c r="F74" s="1"/>
      <c r="G74" s="1"/>
      <c r="H74" s="1"/>
      <c r="I74" s="1"/>
      <c r="J74" s="1"/>
      <c r="K74" s="1"/>
      <c r="L74" s="1"/>
      <c r="M74" s="7">
        <f>IF(Z74&gt;0,RANK(Z74,(Z74:AB74,AC74:AQ74)),0)</f>
        <v>3</v>
      </c>
      <c r="N74" s="7">
        <f>IF(AA74&gt;0,RANK(AA74,(Z74:AB74,AC74:AQ74)),0)</f>
        <v>0</v>
      </c>
      <c r="O74" s="7">
        <f>IF(AB74&gt;0,RANK(AB74,(Z74:AB74,AC74:AQ74)),0)</f>
        <v>0</v>
      </c>
      <c r="P74" s="7">
        <f>IF(AC74&gt;0,RANK(AC74,(Z74:AB74,AC74:AQ74)),0)</f>
        <v>2</v>
      </c>
      <c r="Q74" s="49">
        <f t="shared" si="68"/>
        <v>20253</v>
      </c>
      <c r="R74" s="177">
        <f t="shared" si="69"/>
        <v>0.65703163017031629</v>
      </c>
      <c r="S74" s="2"/>
      <c r="T74" s="2">
        <f t="shared" si="70"/>
        <v>8.3081914030819146E-2</v>
      </c>
      <c r="U74" s="2">
        <f t="shared" si="71"/>
        <v>0</v>
      </c>
      <c r="V74" s="2">
        <f t="shared" si="72"/>
        <v>0</v>
      </c>
      <c r="W74" s="2">
        <f t="shared" si="58"/>
        <v>0.10468775344687753</v>
      </c>
      <c r="X74" s="2">
        <f t="shared" si="73"/>
        <v>0.76171938361719382</v>
      </c>
      <c r="Y74" s="2">
        <f t="shared" si="74"/>
        <v>5.0510948905109543E-2</v>
      </c>
      <c r="Z74" s="1">
        <f>SUMIF(County!$AT$165:$AT$222,$BC74,County!R$165:R$222)+SUMIF('Cong Dist'!$BC$659:$BC$750,$BC74,'Cong Dist'!Z$659:Z$750)</f>
        <v>2561</v>
      </c>
      <c r="AC74" s="1">
        <f>SUMIF(County!$AT$165:$AT$222,$BC74,County!U$165:U$222)+SUMIF('Cong Dist'!$BC$659:$BC$750,$BC74,'Cong Dist'!AC$659:AC$750)</f>
        <v>3227</v>
      </c>
      <c r="AD74" s="1">
        <f>SUMIF(County!$AT$165:$AT$222,$BC74,County!V$165:V$222)+SUMIF('Cong Dist'!$BC$659:$BC$750,$BC74,'Cong Dist'!AD$659:AD$750)</f>
        <v>23480</v>
      </c>
      <c r="AE74" s="1">
        <f>SUMIF(County!$AT$165:$AT$222,$BC74,County!W$165:W$222)+SUMIF('Cong Dist'!$BC$659:$BC$750,$BC74,'Cong Dist'!AE$659:AE$750)</f>
        <v>1305</v>
      </c>
      <c r="AJ74" s="1">
        <f>SUMIF(County!$AT$165:$AT$222,$BC74,County!AB$165:AB$222)+SUMIF('Cong Dist'!$BC$659:$BC$750,$BC74,'Cong Dist'!AJ$659:AJ$750)</f>
        <v>0</v>
      </c>
      <c r="AK74" s="1">
        <f>SUMIF(County!$AT$165:$AT$222,$BC74,County!AC$165:AC$222)+SUMIF('Cong Dist'!$BC$659:$BC$750,$BC74,'Cong Dist'!AK$659:AK$750)</f>
        <v>0</v>
      </c>
      <c r="AL74" s="1"/>
      <c r="AN74" s="1"/>
      <c r="AP74" s="1"/>
      <c r="AQ74" s="1">
        <f>SUMIF(County!$AT$165:$AT$222,$BC74,County!AI$165:AI$222)+SUMIF('Cong Dist'!$BC$659:$BC$750,$BC74,'Cong Dist'!AQ$659:AQ$750)</f>
        <v>252</v>
      </c>
      <c r="AS74" s="7">
        <f>IF(AD74&gt;0,RANK(AD74,(Z74:AB74,AC74:AQ74)),0)</f>
        <v>1</v>
      </c>
      <c r="AT74" s="7">
        <f>IF(AE74&gt;0,RANK(AE74,(Z74:AB74,AC74:AQ74)),0)</f>
        <v>4</v>
      </c>
      <c r="AU74" s="7">
        <f>IF(AF74&gt;0,RANK(AF74,(Z74:AB74,AC74:AQ74)),0)</f>
        <v>0</v>
      </c>
      <c r="AV74" s="7">
        <f>IF(AG74&gt;0,RANK(AG74,(Z74:AB74,AG74:AQ74)),0)</f>
        <v>0</v>
      </c>
      <c r="AW74" s="2">
        <f t="shared" si="75"/>
        <v>4.2335766423357665E-2</v>
      </c>
      <c r="AX74" s="2">
        <f t="shared" si="76"/>
        <v>0</v>
      </c>
      <c r="AY74" s="2">
        <f t="shared" si="77"/>
        <v>0</v>
      </c>
      <c r="BA74" s="2" t="str">
        <f t="shared" si="78"/>
        <v>District 41</v>
      </c>
      <c r="BB74" t="str">
        <f t="shared" si="79"/>
        <v>CA</v>
      </c>
      <c r="BC74">
        <v>41</v>
      </c>
      <c r="BE74" s="97">
        <v>6</v>
      </c>
      <c r="BF74" s="99">
        <v>941</v>
      </c>
      <c r="BG74" s="106">
        <f t="shared" si="80"/>
        <v>6941</v>
      </c>
      <c r="BH74" t="s">
        <v>2605</v>
      </c>
      <c r="BI74" t="s">
        <v>3184</v>
      </c>
    </row>
    <row r="75" spans="1:61" outlineLevel="1">
      <c r="A75" t="s">
        <v>557</v>
      </c>
      <c r="B75" t="s">
        <v>203</v>
      </c>
      <c r="C75" s="1">
        <f t="shared" si="67"/>
        <v>60633</v>
      </c>
      <c r="D75" s="1">
        <v>3</v>
      </c>
      <c r="E75" s="1"/>
      <c r="F75" s="1"/>
      <c r="G75" s="1"/>
      <c r="H75" s="1"/>
      <c r="I75" s="1"/>
      <c r="J75" s="1"/>
      <c r="K75" s="1"/>
      <c r="L75" s="1"/>
      <c r="M75" s="7">
        <f>IF(Z75&gt;0,RANK(Z75,(Z75:AB75,AC75:AQ75)),0)</f>
        <v>3</v>
      </c>
      <c r="N75" s="7">
        <f>IF(AA75&gt;0,RANK(AA75,(Z75:AB75,AC75:AQ75)),0)</f>
        <v>0</v>
      </c>
      <c r="O75" s="7">
        <f>IF(AB75&gt;0,RANK(AB75,(Z75:AB75,AC75:AQ75)),0)</f>
        <v>0</v>
      </c>
      <c r="P75" s="7">
        <f>IF(AC75&gt;0,RANK(AC75,(Z75:AB75,AC75:AQ75)),0)</f>
        <v>2</v>
      </c>
      <c r="Q75" s="49">
        <f t="shared" si="68"/>
        <v>45049</v>
      </c>
      <c r="R75" s="177">
        <f t="shared" si="69"/>
        <v>0.74297824616957764</v>
      </c>
      <c r="S75" s="2"/>
      <c r="T75" s="2">
        <f t="shared" si="70"/>
        <v>6.343080500717431E-2</v>
      </c>
      <c r="U75" s="2">
        <f t="shared" si="71"/>
        <v>0</v>
      </c>
      <c r="V75" s="2">
        <f t="shared" si="72"/>
        <v>0</v>
      </c>
      <c r="W75" s="2">
        <f t="shared" si="58"/>
        <v>7.9395708607523957E-2</v>
      </c>
      <c r="X75" s="2">
        <f t="shared" si="73"/>
        <v>0.82237395477710162</v>
      </c>
      <c r="Y75" s="2">
        <f t="shared" si="74"/>
        <v>3.4799531608200041E-2</v>
      </c>
      <c r="Z75" s="1">
        <f>SUMIF(County!$AT$165:$AT$222,$BC75,County!R$165:R$222)+SUMIF('Cong Dist'!$BC$659:$BC$750,$BC75,'Cong Dist'!Z$659:Z$750)</f>
        <v>3846</v>
      </c>
      <c r="AC75" s="1">
        <f>SUMIF(County!$AT$165:$AT$222,$BC75,County!U$165:U$222)+SUMIF('Cong Dist'!$BC$659:$BC$750,$BC75,'Cong Dist'!AC$659:AC$750)</f>
        <v>4814</v>
      </c>
      <c r="AD75" s="1">
        <f>SUMIF(County!$AT$165:$AT$222,$BC75,County!V$165:V$222)+SUMIF('Cong Dist'!$BC$659:$BC$750,$BC75,'Cong Dist'!AD$659:AD$750)</f>
        <v>49863</v>
      </c>
      <c r="AE75" s="1">
        <f>SUMIF(County!$AT$165:$AT$222,$BC75,County!W$165:W$222)+SUMIF('Cong Dist'!$BC$659:$BC$750,$BC75,'Cong Dist'!AE$659:AE$750)</f>
        <v>1846</v>
      </c>
      <c r="AJ75" s="1">
        <f>SUMIF(County!$AT$165:$AT$222,$BC75,County!AB$165:AB$222)+SUMIF('Cong Dist'!$BC$659:$BC$750,$BC75,'Cong Dist'!AJ$659:AJ$750)</f>
        <v>0</v>
      </c>
      <c r="AK75" s="1">
        <f>SUMIF(County!$AT$165:$AT$222,$BC75,County!AC$165:AC$222)+SUMIF('Cong Dist'!$BC$659:$BC$750,$BC75,'Cong Dist'!AK$659:AK$750)</f>
        <v>0</v>
      </c>
      <c r="AL75" s="1"/>
      <c r="AN75" s="1"/>
      <c r="AP75" s="1"/>
      <c r="AQ75" s="1">
        <f>SUMIF(County!$AT$165:$AT$222,$BC75,County!AI$165:AI$222)+SUMIF('Cong Dist'!$BC$659:$BC$750,$BC75,'Cong Dist'!AQ$659:AQ$750)</f>
        <v>264</v>
      </c>
      <c r="AS75" s="7">
        <f>IF(AD75&gt;0,RANK(AD75,(Z75:AB75,AC75:AQ75)),0)</f>
        <v>1</v>
      </c>
      <c r="AT75" s="7">
        <f>IF(AE75&gt;0,RANK(AE75,(Z75:AB75,AC75:AQ75)),0)</f>
        <v>4</v>
      </c>
      <c r="AU75" s="7">
        <f>IF(AF75&gt;0,RANK(AF75,(Z75:AB75,AC75:AQ75)),0)</f>
        <v>0</v>
      </c>
      <c r="AV75" s="7">
        <f>IF(AG75&gt;0,RANK(AG75,(Z75:AB75,AG75:AQ75)),0)</f>
        <v>0</v>
      </c>
      <c r="AW75" s="2">
        <f t="shared" si="75"/>
        <v>3.0445466989922978E-2</v>
      </c>
      <c r="AX75" s="2">
        <f t="shared" si="76"/>
        <v>0</v>
      </c>
      <c r="AY75" s="2">
        <f t="shared" si="77"/>
        <v>0</v>
      </c>
      <c r="BA75" s="2" t="str">
        <f t="shared" si="78"/>
        <v>District 42</v>
      </c>
      <c r="BB75" t="str">
        <f t="shared" si="79"/>
        <v>CA</v>
      </c>
      <c r="BC75">
        <v>42</v>
      </c>
      <c r="BE75" s="97">
        <v>6</v>
      </c>
      <c r="BF75" s="99">
        <v>942</v>
      </c>
      <c r="BG75" s="106">
        <f t="shared" si="80"/>
        <v>6942</v>
      </c>
      <c r="BH75" t="s">
        <v>2605</v>
      </c>
      <c r="BI75" t="s">
        <v>3184</v>
      </c>
    </row>
    <row r="76" spans="1:61" outlineLevel="1">
      <c r="A76" t="s">
        <v>302</v>
      </c>
      <c r="B76" t="s">
        <v>203</v>
      </c>
      <c r="C76" s="1">
        <f t="shared" si="67"/>
        <v>17133</v>
      </c>
      <c r="D76" s="1">
        <v>3</v>
      </c>
      <c r="E76" s="1"/>
      <c r="F76" s="1"/>
      <c r="G76" s="1"/>
      <c r="H76" s="1"/>
      <c r="I76" s="1"/>
      <c r="J76" s="1"/>
      <c r="K76" s="1"/>
      <c r="L76" s="1"/>
      <c r="M76" s="7">
        <f>IF(Z76&gt;0,RANK(Z76,(Z76:AB76,AC76:AQ76)),0)</f>
        <v>3</v>
      </c>
      <c r="N76" s="7">
        <f>IF(AA76&gt;0,RANK(AA76,(Z76:AB76,AC76:AQ76)),0)</f>
        <v>0</v>
      </c>
      <c r="O76" s="7">
        <f>IF(AB76&gt;0,RANK(AB76,(Z76:AB76,AC76:AQ76)),0)</f>
        <v>0</v>
      </c>
      <c r="P76" s="7">
        <f>IF(AC76&gt;0,RANK(AC76,(Z76:AB76,AC76:AQ76)),0)</f>
        <v>2</v>
      </c>
      <c r="Q76" s="49">
        <f t="shared" si="68"/>
        <v>9197</v>
      </c>
      <c r="R76" s="177">
        <f t="shared" si="69"/>
        <v>0.5368003268546081</v>
      </c>
      <c r="S76" s="2"/>
      <c r="T76" s="2">
        <f t="shared" si="70"/>
        <v>0.11994396778147434</v>
      </c>
      <c r="U76" s="2">
        <f t="shared" si="71"/>
        <v>0</v>
      </c>
      <c r="V76" s="2">
        <f t="shared" si="72"/>
        <v>0</v>
      </c>
      <c r="W76" s="2">
        <f t="shared" si="58"/>
        <v>0.14142298488297439</v>
      </c>
      <c r="X76" s="2">
        <f t="shared" si="73"/>
        <v>0.67822331173758243</v>
      </c>
      <c r="Y76" s="2">
        <f t="shared" si="74"/>
        <v>6.0409735597968917E-2</v>
      </c>
      <c r="Z76" s="1">
        <f>SUMIF(County!$AT$165:$AT$222,$BC76,County!R$165:R$222)+SUMIF('Cong Dist'!$BC$659:$BC$750,$BC76,'Cong Dist'!Z$659:Z$750)</f>
        <v>2055</v>
      </c>
      <c r="AC76" s="1">
        <f>SUMIF(County!$AT$165:$AT$222,$BC76,County!U$165:U$222)+SUMIF('Cong Dist'!$BC$659:$BC$750,$BC76,'Cong Dist'!AC$659:AC$750)</f>
        <v>2423</v>
      </c>
      <c r="AD76" s="1">
        <f>SUMIF(County!$AT$165:$AT$222,$BC76,County!V$165:V$222)+SUMIF('Cong Dist'!$BC$659:$BC$750,$BC76,'Cong Dist'!AD$659:AD$750)</f>
        <v>11620</v>
      </c>
      <c r="AE76" s="1">
        <f>SUMIF(County!$AT$165:$AT$222,$BC76,County!W$165:W$222)+SUMIF('Cong Dist'!$BC$659:$BC$750,$BC76,'Cong Dist'!AE$659:AE$750)</f>
        <v>832</v>
      </c>
      <c r="AJ76" s="1">
        <f>SUMIF(County!$AT$165:$AT$222,$BC76,County!AB$165:AB$222)+SUMIF('Cong Dist'!$BC$659:$BC$750,$BC76,'Cong Dist'!AJ$659:AJ$750)</f>
        <v>0</v>
      </c>
      <c r="AK76" s="1">
        <f>SUMIF(County!$AT$165:$AT$222,$BC76,County!AC$165:AC$222)+SUMIF('Cong Dist'!$BC$659:$BC$750,$BC76,'Cong Dist'!AK$659:AK$750)</f>
        <v>0</v>
      </c>
      <c r="AL76" s="1"/>
      <c r="AN76" s="1"/>
      <c r="AP76" s="1"/>
      <c r="AQ76" s="1">
        <f>SUMIF(County!$AT$165:$AT$222,$BC76,County!AI$165:AI$222)+SUMIF('Cong Dist'!$BC$659:$BC$750,$BC76,'Cong Dist'!AQ$659:AQ$750)</f>
        <v>203</v>
      </c>
      <c r="AS76" s="7">
        <f>IF(AD76&gt;0,RANK(AD76,(Z76:AB76,AC76:AQ76)),0)</f>
        <v>1</v>
      </c>
      <c r="AT76" s="7">
        <f>IF(AE76&gt;0,RANK(AE76,(Z76:AB76,AC76:AQ76)),0)</f>
        <v>4</v>
      </c>
      <c r="AU76" s="7">
        <f>IF(AF76&gt;0,RANK(AF76,(Z76:AB76,AC76:AQ76)),0)</f>
        <v>0</v>
      </c>
      <c r="AV76" s="7">
        <f>IF(AG76&gt;0,RANK(AG76,(Z76:AB76,AG76:AQ76)),0)</f>
        <v>0</v>
      </c>
      <c r="AW76" s="2">
        <f t="shared" si="75"/>
        <v>4.8561256055565286E-2</v>
      </c>
      <c r="AX76" s="2">
        <f t="shared" si="76"/>
        <v>0</v>
      </c>
      <c r="AY76" s="2">
        <f t="shared" si="77"/>
        <v>0</v>
      </c>
      <c r="BA76" s="2" t="str">
        <f t="shared" si="78"/>
        <v>District 43</v>
      </c>
      <c r="BB76" t="str">
        <f t="shared" si="79"/>
        <v>CA</v>
      </c>
      <c r="BC76">
        <v>43</v>
      </c>
      <c r="BE76" s="97">
        <v>6</v>
      </c>
      <c r="BF76" s="99">
        <v>943</v>
      </c>
      <c r="BG76" s="106">
        <f t="shared" si="80"/>
        <v>6943</v>
      </c>
      <c r="BH76" t="s">
        <v>2605</v>
      </c>
      <c r="BI76" t="s">
        <v>3184</v>
      </c>
    </row>
    <row r="77" spans="1:61" outlineLevel="1">
      <c r="A77" t="s">
        <v>303</v>
      </c>
      <c r="B77" t="s">
        <v>203</v>
      </c>
      <c r="C77" s="1">
        <f t="shared" si="67"/>
        <v>8609</v>
      </c>
      <c r="D77" s="1">
        <v>3</v>
      </c>
      <c r="E77" s="1"/>
      <c r="F77" s="1"/>
      <c r="G77" s="1"/>
      <c r="H77" s="1"/>
      <c r="I77" s="1"/>
      <c r="J77" s="1"/>
      <c r="K77" s="1"/>
      <c r="L77" s="1"/>
      <c r="M77" s="7">
        <f>IF(Z77&gt;0,RANK(Z77,(Z77:AB77,AC77:AQ77)),0)</f>
        <v>3</v>
      </c>
      <c r="N77" s="7">
        <f>IF(AA77&gt;0,RANK(AA77,(Z77:AB77,AC77:AQ77)),0)</f>
        <v>0</v>
      </c>
      <c r="O77" s="7">
        <f>IF(AB77&gt;0,RANK(AB77,(Z77:AB77,AC77:AQ77)),0)</f>
        <v>0</v>
      </c>
      <c r="P77" s="7">
        <f>IF(AC77&gt;0,RANK(AC77,(Z77:AB77,AC77:AQ77)),0)</f>
        <v>2</v>
      </c>
      <c r="Q77" s="49">
        <f t="shared" si="68"/>
        <v>4407</v>
      </c>
      <c r="R77" s="177">
        <f t="shared" si="69"/>
        <v>0.51190614473225693</v>
      </c>
      <c r="S77" s="2"/>
      <c r="T77" s="2">
        <f t="shared" si="70"/>
        <v>9.0719014984318738E-2</v>
      </c>
      <c r="U77" s="2">
        <f t="shared" si="71"/>
        <v>0</v>
      </c>
      <c r="V77" s="2">
        <f t="shared" si="72"/>
        <v>0</v>
      </c>
      <c r="W77" s="2">
        <f t="shared" si="58"/>
        <v>0.16134278081077941</v>
      </c>
      <c r="X77" s="2">
        <f t="shared" si="73"/>
        <v>0.67324892554303639</v>
      </c>
      <c r="Y77" s="2">
        <f t="shared" si="74"/>
        <v>7.4689278661865477E-2</v>
      </c>
      <c r="Z77" s="1">
        <f>SUMIF(County!$AT$165:$AT$222,$BC77,County!R$165:R$222)+SUMIF('Cong Dist'!$BC$659:$BC$750,$BC77,'Cong Dist'!Z$659:Z$750)</f>
        <v>781</v>
      </c>
      <c r="AC77" s="1">
        <f>SUMIF(County!$AT$165:$AT$222,$BC77,County!U$165:U$222)+SUMIF('Cong Dist'!$BC$659:$BC$750,$BC77,'Cong Dist'!AC$659:AC$750)</f>
        <v>1389</v>
      </c>
      <c r="AD77" s="1">
        <f>SUMIF(County!$AT$165:$AT$222,$BC77,County!V$165:V$222)+SUMIF('Cong Dist'!$BC$659:$BC$750,$BC77,'Cong Dist'!AD$659:AD$750)</f>
        <v>5796</v>
      </c>
      <c r="AE77" s="1">
        <f>SUMIF(County!$AT$165:$AT$222,$BC77,County!W$165:W$222)+SUMIF('Cong Dist'!$BC$659:$BC$750,$BC77,'Cong Dist'!AE$659:AE$750)</f>
        <v>476</v>
      </c>
      <c r="AJ77" s="1">
        <f>SUMIF(County!$AT$165:$AT$222,$BC77,County!AB$165:AB$222)+SUMIF('Cong Dist'!$BC$659:$BC$750,$BC77,'Cong Dist'!AJ$659:AJ$750)</f>
        <v>0</v>
      </c>
      <c r="AK77" s="1">
        <f>SUMIF(County!$AT$165:$AT$222,$BC77,County!AC$165:AC$222)+SUMIF('Cong Dist'!$BC$659:$BC$750,$BC77,'Cong Dist'!AK$659:AK$750)</f>
        <v>0</v>
      </c>
      <c r="AL77" s="1"/>
      <c r="AN77" s="1"/>
      <c r="AP77" s="1"/>
      <c r="AQ77" s="1">
        <f>SUMIF(County!$AT$165:$AT$222,$BC77,County!AI$165:AI$222)+SUMIF('Cong Dist'!$BC$659:$BC$750,$BC77,'Cong Dist'!AQ$659:AQ$750)</f>
        <v>167</v>
      </c>
      <c r="AS77" s="7">
        <f>IF(AD77&gt;0,RANK(AD77,(Z77:AB77,AC77:AQ77)),0)</f>
        <v>1</v>
      </c>
      <c r="AT77" s="7">
        <f>IF(AE77&gt;0,RANK(AE77,(Z77:AB77,AC77:AQ77)),0)</f>
        <v>4</v>
      </c>
      <c r="AU77" s="7">
        <f>IF(AF77&gt;0,RANK(AF77,(Z77:AB77,AC77:AQ77)),0)</f>
        <v>0</v>
      </c>
      <c r="AV77" s="7">
        <f>IF(AG77&gt;0,RANK(AG77,(Z77:AB77,AG77:AQ77)),0)</f>
        <v>0</v>
      </c>
      <c r="AW77" s="2">
        <f t="shared" si="75"/>
        <v>5.5290974561505404E-2</v>
      </c>
      <c r="AX77" s="2">
        <f t="shared" si="76"/>
        <v>0</v>
      </c>
      <c r="AY77" s="2">
        <f t="shared" si="77"/>
        <v>0</v>
      </c>
      <c r="BA77" s="2" t="str">
        <f t="shared" si="78"/>
        <v>District 44</v>
      </c>
      <c r="BB77" t="str">
        <f t="shared" si="79"/>
        <v>CA</v>
      </c>
      <c r="BC77">
        <v>44</v>
      </c>
      <c r="BE77" s="97">
        <v>6</v>
      </c>
      <c r="BF77" s="99">
        <v>944</v>
      </c>
      <c r="BG77" s="106">
        <f t="shared" si="80"/>
        <v>6944</v>
      </c>
      <c r="BH77" t="s">
        <v>2605</v>
      </c>
      <c r="BI77" t="s">
        <v>3184</v>
      </c>
    </row>
    <row r="78" spans="1:61" outlineLevel="1">
      <c r="A78" t="s">
        <v>304</v>
      </c>
      <c r="B78" t="s">
        <v>203</v>
      </c>
      <c r="C78" s="1">
        <f t="shared" si="67"/>
        <v>76715</v>
      </c>
      <c r="D78" s="1">
        <v>3</v>
      </c>
      <c r="E78" s="1"/>
      <c r="F78" s="1"/>
      <c r="G78" s="1"/>
      <c r="H78" s="1"/>
      <c r="I78" s="1"/>
      <c r="J78" s="1"/>
      <c r="K78" s="1"/>
      <c r="L78" s="1"/>
      <c r="M78" s="7">
        <f>IF(Z78&gt;0,RANK(Z78,(Z78:AB78,AC78:AQ78)),0)</f>
        <v>2</v>
      </c>
      <c r="N78" s="7">
        <f>IF(AA78&gt;0,RANK(AA78,(Z78:AB78,AC78:AQ78)),0)</f>
        <v>0</v>
      </c>
      <c r="O78" s="7">
        <f>IF(AB78&gt;0,RANK(AB78,(Z78:AB78,AC78:AQ78)),0)</f>
        <v>0</v>
      </c>
      <c r="P78" s="7">
        <f>IF(AC78&gt;0,RANK(AC78,(Z78:AB78,AC78:AQ78)),0)</f>
        <v>3</v>
      </c>
      <c r="Q78" s="49">
        <f t="shared" si="68"/>
        <v>48683</v>
      </c>
      <c r="R78" s="177">
        <f t="shared" si="69"/>
        <v>0.63459558104673142</v>
      </c>
      <c r="S78" s="2"/>
      <c r="T78" s="2">
        <f t="shared" si="70"/>
        <v>0.12229681287883726</v>
      </c>
      <c r="U78" s="2">
        <f t="shared" si="71"/>
        <v>0</v>
      </c>
      <c r="V78" s="2">
        <f t="shared" si="72"/>
        <v>0</v>
      </c>
      <c r="W78" s="2">
        <f t="shared" si="58"/>
        <v>8.8952616828521153E-2</v>
      </c>
      <c r="X78" s="2">
        <f t="shared" si="73"/>
        <v>0.75689239392556862</v>
      </c>
      <c r="Y78" s="2">
        <f t="shared" si="74"/>
        <v>3.1858176367072888E-2</v>
      </c>
      <c r="Z78" s="1">
        <f>SUMIF(County!$AT$165:$AT$222,$BC78,County!R$165:R$222)+SUMIF('Cong Dist'!$BC$659:$BC$750,$BC78,'Cong Dist'!Z$659:Z$750)</f>
        <v>9382</v>
      </c>
      <c r="AC78" s="1">
        <f>SUMIF(County!$AT$165:$AT$222,$BC78,County!U$165:U$222)+SUMIF('Cong Dist'!$BC$659:$BC$750,$BC78,'Cong Dist'!AC$659:AC$750)</f>
        <v>6824</v>
      </c>
      <c r="AD78" s="1">
        <f>SUMIF(County!$AT$165:$AT$222,$BC78,County!V$165:V$222)+SUMIF('Cong Dist'!$BC$659:$BC$750,$BC78,'Cong Dist'!AD$659:AD$750)</f>
        <v>58065</v>
      </c>
      <c r="AE78" s="1">
        <f>SUMIF(County!$AT$165:$AT$222,$BC78,County!W$165:W$222)+SUMIF('Cong Dist'!$BC$659:$BC$750,$BC78,'Cong Dist'!AE$659:AE$750)</f>
        <v>2146</v>
      </c>
      <c r="AJ78" s="1">
        <f>SUMIF(County!$AT$165:$AT$222,$BC78,County!AB$165:AB$222)+SUMIF('Cong Dist'!$BC$659:$BC$750,$BC78,'Cong Dist'!AJ$659:AJ$750)</f>
        <v>0</v>
      </c>
      <c r="AK78" s="1">
        <f>SUMIF(County!$AT$165:$AT$222,$BC78,County!AC$165:AC$222)+SUMIF('Cong Dist'!$BC$659:$BC$750,$BC78,'Cong Dist'!AK$659:AK$750)</f>
        <v>0</v>
      </c>
      <c r="AL78" s="1"/>
      <c r="AN78" s="1"/>
      <c r="AP78" s="1"/>
      <c r="AQ78" s="1">
        <f>SUMIF(County!$AT$165:$AT$222,$BC78,County!AI$165:AI$222)+SUMIF('Cong Dist'!$BC$659:$BC$750,$BC78,'Cong Dist'!AQ$659:AQ$750)</f>
        <v>298</v>
      </c>
      <c r="AS78" s="7">
        <f>IF(AD78&gt;0,RANK(AD78,(Z78:AB78,AC78:AQ78)),0)</f>
        <v>1</v>
      </c>
      <c r="AT78" s="7">
        <f>IF(AE78&gt;0,RANK(AE78,(Z78:AB78,AC78:AQ78)),0)</f>
        <v>4</v>
      </c>
      <c r="AU78" s="7">
        <f>IF(AF78&gt;0,RANK(AF78,(Z78:AB78,AC78:AQ78)),0)</f>
        <v>0</v>
      </c>
      <c r="AV78" s="7">
        <f>IF(AG78&gt;0,RANK(AG78,(Z78:AB78,AG78:AQ78)),0)</f>
        <v>0</v>
      </c>
      <c r="AW78" s="2">
        <f t="shared" si="75"/>
        <v>2.7973668774033761E-2</v>
      </c>
      <c r="AX78" s="2">
        <f t="shared" si="76"/>
        <v>0</v>
      </c>
      <c r="AY78" s="2">
        <f t="shared" si="77"/>
        <v>0</v>
      </c>
      <c r="BA78" s="2" t="str">
        <f t="shared" si="78"/>
        <v>District 45</v>
      </c>
      <c r="BB78" t="str">
        <f t="shared" si="79"/>
        <v>CA</v>
      </c>
      <c r="BC78">
        <v>45</v>
      </c>
      <c r="BE78" s="97">
        <v>6</v>
      </c>
      <c r="BF78" s="99">
        <v>945</v>
      </c>
      <c r="BG78" s="106">
        <f t="shared" si="80"/>
        <v>6945</v>
      </c>
      <c r="BH78" t="s">
        <v>2605</v>
      </c>
      <c r="BI78" t="s">
        <v>3184</v>
      </c>
    </row>
    <row r="79" spans="1:61" outlineLevel="1">
      <c r="A79" t="s">
        <v>1043</v>
      </c>
      <c r="B79" t="s">
        <v>203</v>
      </c>
      <c r="C79" s="1">
        <f t="shared" si="67"/>
        <v>24219</v>
      </c>
      <c r="D79" s="1">
        <v>3</v>
      </c>
      <c r="E79" s="1"/>
      <c r="F79" s="1"/>
      <c r="G79" s="1"/>
      <c r="H79" s="1"/>
      <c r="I79" s="1"/>
      <c r="J79" s="1"/>
      <c r="K79" s="1"/>
      <c r="L79" s="1"/>
      <c r="M79" s="7">
        <f>IF(Z79&gt;0,RANK(Z79,(Z79:AB79,AC79:AQ79)),0)</f>
        <v>3</v>
      </c>
      <c r="N79" s="7">
        <f>IF(AA79&gt;0,RANK(AA79,(Z79:AB79,AC79:AQ79)),0)</f>
        <v>0</v>
      </c>
      <c r="O79" s="7">
        <f>IF(AB79&gt;0,RANK(AB79,(Z79:AB79,AC79:AQ79)),0)</f>
        <v>0</v>
      </c>
      <c r="P79" s="7">
        <f>IF(AC79&gt;0,RANK(AC79,(Z79:AB79,AC79:AQ79)),0)</f>
        <v>2</v>
      </c>
      <c r="Q79" s="49">
        <f t="shared" si="68"/>
        <v>14606</v>
      </c>
      <c r="R79" s="177">
        <f t="shared" si="69"/>
        <v>0.60308022626863211</v>
      </c>
      <c r="S79" s="2"/>
      <c r="T79" s="2">
        <f t="shared" si="70"/>
        <v>8.4437838061026463E-2</v>
      </c>
      <c r="U79" s="2">
        <f t="shared" si="71"/>
        <v>0</v>
      </c>
      <c r="V79" s="2">
        <f t="shared" si="72"/>
        <v>0</v>
      </c>
      <c r="W79" s="2">
        <f t="shared" si="58"/>
        <v>0.13138445022502993</v>
      </c>
      <c r="X79" s="2">
        <f t="shared" si="73"/>
        <v>0.73446467649366198</v>
      </c>
      <c r="Y79" s="2">
        <f t="shared" si="74"/>
        <v>4.9713035220281698E-2</v>
      </c>
      <c r="Z79" s="1">
        <f>SUMIF(County!$AT$165:$AT$222,$BC79,County!R$165:R$222)+SUMIF('Cong Dist'!$BC$659:$BC$750,$BC79,'Cong Dist'!Z$659:Z$750)</f>
        <v>2045</v>
      </c>
      <c r="AC79" s="1">
        <f>SUMIF(County!$AT$165:$AT$222,$BC79,County!U$165:U$222)+SUMIF('Cong Dist'!$BC$659:$BC$750,$BC79,'Cong Dist'!AC$659:AC$750)</f>
        <v>3182</v>
      </c>
      <c r="AD79" s="1">
        <f>SUMIF(County!$AT$165:$AT$222,$BC79,County!V$165:V$222)+SUMIF('Cong Dist'!$BC$659:$BC$750,$BC79,'Cong Dist'!AD$659:AD$750)</f>
        <v>17788</v>
      </c>
      <c r="AE79" s="1">
        <f>SUMIF(County!$AT$165:$AT$222,$BC79,County!W$165:W$222)+SUMIF('Cong Dist'!$BC$659:$BC$750,$BC79,'Cong Dist'!AE$659:AE$750)</f>
        <v>971</v>
      </c>
      <c r="AJ79" s="1">
        <f>SUMIF(County!$AT$165:$AT$222,$BC79,County!AB$165:AB$222)+SUMIF('Cong Dist'!$BC$659:$BC$750,$BC79,'Cong Dist'!AJ$659:AJ$750)</f>
        <v>0</v>
      </c>
      <c r="AK79" s="1">
        <f>SUMIF(County!$AT$165:$AT$222,$BC79,County!AC$165:AC$222)+SUMIF('Cong Dist'!$BC$659:$BC$750,$BC79,'Cong Dist'!AK$659:AK$750)</f>
        <v>0</v>
      </c>
      <c r="AL79" s="1"/>
      <c r="AN79" s="1"/>
      <c r="AP79" s="1"/>
      <c r="AQ79" s="1">
        <f>SUMIF(County!$AT$165:$AT$222,$BC79,County!AI$165:AI$222)+SUMIF('Cong Dist'!$BC$659:$BC$750,$BC79,'Cong Dist'!AQ$659:AQ$750)</f>
        <v>233</v>
      </c>
      <c r="AS79" s="7">
        <f>IF(AD79&gt;0,RANK(AD79,(Z79:AB79,AC79:AQ79)),0)</f>
        <v>1</v>
      </c>
      <c r="AT79" s="7">
        <f>IF(AE79&gt;0,RANK(AE79,(Z79:AB79,AC79:AQ79)),0)</f>
        <v>4</v>
      </c>
      <c r="AU79" s="7">
        <f>IF(AF79&gt;0,RANK(AF79,(Z79:AB79,AC79:AQ79)),0)</f>
        <v>0</v>
      </c>
      <c r="AV79" s="7">
        <f>IF(AG79&gt;0,RANK(AG79,(Z79:AB79,AG79:AQ79)),0)</f>
        <v>0</v>
      </c>
      <c r="AW79" s="2">
        <f t="shared" si="75"/>
        <v>4.0092489367851689E-2</v>
      </c>
      <c r="AX79" s="2">
        <f t="shared" si="76"/>
        <v>0</v>
      </c>
      <c r="AY79" s="2">
        <f t="shared" si="77"/>
        <v>0</v>
      </c>
      <c r="BA79" s="2" t="str">
        <f t="shared" si="78"/>
        <v>District 46</v>
      </c>
      <c r="BB79" t="str">
        <f t="shared" si="79"/>
        <v>CA</v>
      </c>
      <c r="BC79">
        <v>46</v>
      </c>
      <c r="BE79" s="97">
        <v>6</v>
      </c>
      <c r="BF79" s="99">
        <v>946</v>
      </c>
      <c r="BG79" s="106">
        <f t="shared" si="80"/>
        <v>6946</v>
      </c>
      <c r="BH79" t="s">
        <v>2605</v>
      </c>
      <c r="BI79" t="s">
        <v>3184</v>
      </c>
    </row>
    <row r="80" spans="1:61" outlineLevel="1">
      <c r="A80" t="s">
        <v>1044</v>
      </c>
      <c r="B80" t="s">
        <v>203</v>
      </c>
      <c r="C80" s="1">
        <f t="shared" si="67"/>
        <v>40849</v>
      </c>
      <c r="D80" s="1">
        <v>3</v>
      </c>
      <c r="E80" s="1"/>
      <c r="F80" s="1"/>
      <c r="G80" s="1"/>
      <c r="H80" s="1"/>
      <c r="I80" s="1"/>
      <c r="J80" s="1"/>
      <c r="K80" s="1"/>
      <c r="L80" s="1"/>
      <c r="M80" s="7">
        <f>IF(Z80&gt;0,RANK(Z80,(Z80:AB80,AC80:AQ80)),0)</f>
        <v>2</v>
      </c>
      <c r="N80" s="7">
        <f>IF(AA80&gt;0,RANK(AA80,(Z80:AB80,AC80:AQ80)),0)</f>
        <v>0</v>
      </c>
      <c r="O80" s="7">
        <f>IF(AB80&gt;0,RANK(AB80,(Z80:AB80,AC80:AQ80)),0)</f>
        <v>0</v>
      </c>
      <c r="P80" s="7">
        <f>IF(AC80&gt;0,RANK(AC80,(Z80:AB80,AC80:AQ80)),0)</f>
        <v>3</v>
      </c>
      <c r="Q80" s="49">
        <f t="shared" si="68"/>
        <v>24777</v>
      </c>
      <c r="R80" s="177">
        <f t="shared" si="69"/>
        <v>0.60655095595975417</v>
      </c>
      <c r="S80" s="2"/>
      <c r="T80" s="2">
        <f t="shared" si="70"/>
        <v>0.11422556243726896</v>
      </c>
      <c r="U80" s="2">
        <f t="shared" si="71"/>
        <v>0</v>
      </c>
      <c r="V80" s="2">
        <f t="shared" si="72"/>
        <v>0</v>
      </c>
      <c r="W80" s="2">
        <f t="shared" si="58"/>
        <v>0.11214472814511983</v>
      </c>
      <c r="X80" s="2">
        <f t="shared" si="73"/>
        <v>0.72077651839702317</v>
      </c>
      <c r="Y80" s="2">
        <f t="shared" si="74"/>
        <v>5.2853191020588053E-2</v>
      </c>
      <c r="Z80" s="1">
        <f>SUMIF(County!$AT$165:$AT$222,$BC80,County!R$165:R$222)+SUMIF('Cong Dist'!$BC$659:$BC$750,$BC80,'Cong Dist'!Z$659:Z$750)</f>
        <v>4666</v>
      </c>
      <c r="AC80" s="1">
        <f>SUMIF(County!$AT$165:$AT$222,$BC80,County!U$165:U$222)+SUMIF('Cong Dist'!$BC$659:$BC$750,$BC80,'Cong Dist'!AC$659:AC$750)</f>
        <v>4581</v>
      </c>
      <c r="AD80" s="1">
        <f>SUMIF(County!$AT$165:$AT$222,$BC80,County!V$165:V$222)+SUMIF('Cong Dist'!$BC$659:$BC$750,$BC80,'Cong Dist'!AD$659:AD$750)</f>
        <v>29443</v>
      </c>
      <c r="AE80" s="1">
        <f>SUMIF(County!$AT$165:$AT$222,$BC80,County!W$165:W$222)+SUMIF('Cong Dist'!$BC$659:$BC$750,$BC80,'Cong Dist'!AE$659:AE$750)</f>
        <v>1620</v>
      </c>
      <c r="AJ80" s="1">
        <f>SUMIF(County!$AT$165:$AT$222,$BC80,County!AB$165:AB$222)+SUMIF('Cong Dist'!$BC$659:$BC$750,$BC80,'Cong Dist'!AJ$659:AJ$750)</f>
        <v>0</v>
      </c>
      <c r="AK80" s="1">
        <f>SUMIF(County!$AT$165:$AT$222,$BC80,County!AC$165:AC$222)+SUMIF('Cong Dist'!$BC$659:$BC$750,$BC80,'Cong Dist'!AK$659:AK$750)</f>
        <v>0</v>
      </c>
      <c r="AL80" s="1"/>
      <c r="AN80" s="1"/>
      <c r="AP80" s="1"/>
      <c r="AQ80" s="1">
        <f>SUMIF(County!$AT$165:$AT$222,$BC80,County!AI$165:AI$222)+SUMIF('Cong Dist'!$BC$659:$BC$750,$BC80,'Cong Dist'!AQ$659:AQ$750)</f>
        <v>539</v>
      </c>
      <c r="AS80" s="7">
        <f>IF(AD80&gt;0,RANK(AD80,(Z80:AB80,AC80:AQ80)),0)</f>
        <v>1</v>
      </c>
      <c r="AT80" s="7">
        <f>IF(AE80&gt;0,RANK(AE80,(Z80:AB80,AC80:AQ80)),0)</f>
        <v>4</v>
      </c>
      <c r="AU80" s="7">
        <f>IF(AF80&gt;0,RANK(AF80,(Z80:AB80,AC80:AQ80)),0)</f>
        <v>0</v>
      </c>
      <c r="AV80" s="7">
        <f>IF(AG80&gt;0,RANK(AG80,(Z80:AB80,AG80:AQ80)),0)</f>
        <v>0</v>
      </c>
      <c r="AW80" s="2">
        <f t="shared" si="75"/>
        <v>3.9658253568018803E-2</v>
      </c>
      <c r="AX80" s="2">
        <f t="shared" si="76"/>
        <v>0</v>
      </c>
      <c r="AY80" s="2">
        <f t="shared" si="77"/>
        <v>0</v>
      </c>
      <c r="BA80" s="2" t="str">
        <f t="shared" si="78"/>
        <v>District 47</v>
      </c>
      <c r="BB80" t="str">
        <f t="shared" si="79"/>
        <v>CA</v>
      </c>
      <c r="BC80">
        <v>47</v>
      </c>
      <c r="BE80" s="97">
        <v>6</v>
      </c>
      <c r="BF80" s="99">
        <v>947</v>
      </c>
      <c r="BG80" s="106">
        <f t="shared" si="80"/>
        <v>6947</v>
      </c>
      <c r="BH80" t="s">
        <v>2605</v>
      </c>
      <c r="BI80" t="s">
        <v>3184</v>
      </c>
    </row>
    <row r="81" spans="1:61" outlineLevel="1">
      <c r="A81" t="s">
        <v>610</v>
      </c>
      <c r="B81" t="s">
        <v>203</v>
      </c>
      <c r="C81" s="1">
        <f t="shared" si="67"/>
        <v>77862</v>
      </c>
      <c r="D81" s="1">
        <v>3</v>
      </c>
      <c r="E81" s="1"/>
      <c r="F81" s="1"/>
      <c r="G81" s="1"/>
      <c r="H81" s="1"/>
      <c r="I81" s="1"/>
      <c r="J81" s="1"/>
      <c r="K81" s="1"/>
      <c r="L81" s="1"/>
      <c r="M81" s="7">
        <f>IF(Z81&gt;0,RANK(Z81,(Z81:AB81,AC81:AQ81)),0)</f>
        <v>2</v>
      </c>
      <c r="N81" s="7">
        <f>IF(AA81&gt;0,RANK(AA81,(Z81:AB81,AC81:AQ81)),0)</f>
        <v>0</v>
      </c>
      <c r="O81" s="7">
        <f>IF(AB81&gt;0,RANK(AB81,(Z81:AB81,AC81:AQ81)),0)</f>
        <v>0</v>
      </c>
      <c r="P81" s="7">
        <f>IF(AC81&gt;0,RANK(AC81,(Z81:AB81,AC81:AQ81)),0)</f>
        <v>3</v>
      </c>
      <c r="Q81" s="49">
        <f t="shared" si="68"/>
        <v>51282</v>
      </c>
      <c r="R81" s="177">
        <f t="shared" si="69"/>
        <v>0.65862680126377438</v>
      </c>
      <c r="S81" s="2"/>
      <c r="T81" s="2">
        <f t="shared" si="70"/>
        <v>0.11697618864144255</v>
      </c>
      <c r="U81" s="2">
        <f t="shared" si="71"/>
        <v>0</v>
      </c>
      <c r="V81" s="2">
        <f t="shared" si="72"/>
        <v>0</v>
      </c>
      <c r="W81" s="2">
        <f t="shared" si="58"/>
        <v>7.5762246025018617E-2</v>
      </c>
      <c r="X81" s="2">
        <f t="shared" si="73"/>
        <v>0.77560298990521692</v>
      </c>
      <c r="Y81" s="2">
        <f t="shared" si="74"/>
        <v>3.1658575428321956E-2</v>
      </c>
      <c r="Z81" s="1">
        <f>SUMIF(County!$AT$165:$AT$222,$BC81,County!R$165:R$222)+SUMIF('Cong Dist'!$BC$659:$BC$750,$BC81,'Cong Dist'!Z$659:Z$750)</f>
        <v>9108</v>
      </c>
      <c r="AC81" s="1">
        <f>SUMIF(County!$AT$165:$AT$222,$BC81,County!U$165:U$222)+SUMIF('Cong Dist'!$BC$659:$BC$750,$BC81,'Cong Dist'!AC$659:AC$750)</f>
        <v>5899</v>
      </c>
      <c r="AD81" s="1">
        <f>SUMIF(County!$AT$165:$AT$222,$BC81,County!V$165:V$222)+SUMIF('Cong Dist'!$BC$659:$BC$750,$BC81,'Cong Dist'!AD$659:AD$750)</f>
        <v>60390</v>
      </c>
      <c r="AE81" s="1">
        <f>SUMIF(County!$AT$165:$AT$222,$BC81,County!W$165:W$222)+SUMIF('Cong Dist'!$BC$659:$BC$750,$BC81,'Cong Dist'!AE$659:AE$750)</f>
        <v>2128</v>
      </c>
      <c r="AJ81" s="1">
        <f>SUMIF(County!$AT$165:$AT$222,$BC81,County!AB$165:AB$222)+SUMIF('Cong Dist'!$BC$659:$BC$750,$BC81,'Cong Dist'!AJ$659:AJ$750)</f>
        <v>0</v>
      </c>
      <c r="AK81" s="1">
        <f>SUMIF(County!$AT$165:$AT$222,$BC81,County!AC$165:AC$222)+SUMIF('Cong Dist'!$BC$659:$BC$750,$BC81,'Cong Dist'!AK$659:AK$750)</f>
        <v>0</v>
      </c>
      <c r="AL81" s="1"/>
      <c r="AN81" s="1"/>
      <c r="AP81" s="1"/>
      <c r="AQ81" s="1">
        <f>SUMIF(County!$AT$165:$AT$222,$BC81,County!AI$165:AI$222)+SUMIF('Cong Dist'!$BC$659:$BC$750,$BC81,'Cong Dist'!AQ$659:AQ$750)</f>
        <v>337</v>
      </c>
      <c r="AS81" s="7">
        <f>IF(AD81&gt;0,RANK(AD81,(Z81:AB81,AC81:AQ81)),0)</f>
        <v>1</v>
      </c>
      <c r="AT81" s="7">
        <f>IF(AE81&gt;0,RANK(AE81,(Z81:AB81,AC81:AQ81)),0)</f>
        <v>4</v>
      </c>
      <c r="AU81" s="7">
        <f>IF(AF81&gt;0,RANK(AF81,(Z81:AB81,AC81:AQ81)),0)</f>
        <v>0</v>
      </c>
      <c r="AV81" s="7">
        <f>IF(AG81&gt;0,RANK(AG81,(Z81:AB81,AG81:AQ81)),0)</f>
        <v>0</v>
      </c>
      <c r="AW81" s="2">
        <f t="shared" si="75"/>
        <v>2.7330405075646658E-2</v>
      </c>
      <c r="AX81" s="2">
        <f t="shared" si="76"/>
        <v>0</v>
      </c>
      <c r="AY81" s="2">
        <f t="shared" si="77"/>
        <v>0</v>
      </c>
      <c r="BA81" s="2" t="str">
        <f t="shared" si="78"/>
        <v>District 48</v>
      </c>
      <c r="BB81" t="str">
        <f t="shared" si="79"/>
        <v>CA</v>
      </c>
      <c r="BC81">
        <v>48</v>
      </c>
      <c r="BE81" s="97">
        <v>6</v>
      </c>
      <c r="BF81" s="99">
        <v>948</v>
      </c>
      <c r="BG81" s="106">
        <f t="shared" si="80"/>
        <v>6948</v>
      </c>
      <c r="BH81" t="s">
        <v>2605</v>
      </c>
      <c r="BI81" t="s">
        <v>3184</v>
      </c>
    </row>
    <row r="82" spans="1:61" outlineLevel="1">
      <c r="A82" t="s">
        <v>836</v>
      </c>
      <c r="B82" t="s">
        <v>203</v>
      </c>
      <c r="C82" s="1">
        <f t="shared" si="67"/>
        <v>70271</v>
      </c>
      <c r="D82" s="1">
        <v>3</v>
      </c>
      <c r="E82" s="1"/>
      <c r="F82" s="1"/>
      <c r="G82" s="1"/>
      <c r="H82" s="1"/>
      <c r="I82" s="1"/>
      <c r="J82" s="1"/>
      <c r="K82" s="1"/>
      <c r="L82" s="1"/>
      <c r="M82" s="7">
        <f>IF(Z82&gt;0,RANK(Z82,(Z82:AB82,AC82:AQ82)),0)</f>
        <v>2</v>
      </c>
      <c r="N82" s="7">
        <f>IF(AA82&gt;0,RANK(AA82,(Z82:AB82,AC82:AQ82)),0)</f>
        <v>0</v>
      </c>
      <c r="O82" s="7">
        <f>IF(AB82&gt;0,RANK(AB82,(Z82:AB82,AC82:AQ82)),0)</f>
        <v>0</v>
      </c>
      <c r="P82" s="7">
        <f>IF(AC82&gt;0,RANK(AC82,(Z82:AB82,AC82:AQ82)),0)</f>
        <v>3</v>
      </c>
      <c r="Q82" s="49">
        <f t="shared" si="68"/>
        <v>47163</v>
      </c>
      <c r="R82" s="177">
        <f t="shared" si="69"/>
        <v>0.67115879950477442</v>
      </c>
      <c r="S82" s="2"/>
      <c r="T82" s="2">
        <f t="shared" si="70"/>
        <v>0.11634956098532823</v>
      </c>
      <c r="U82" s="2">
        <f t="shared" si="71"/>
        <v>0</v>
      </c>
      <c r="V82" s="2">
        <f t="shared" si="72"/>
        <v>0</v>
      </c>
      <c r="W82" s="2">
        <f t="shared" si="58"/>
        <v>6.4905864439100056E-2</v>
      </c>
      <c r="X82" s="2">
        <f t="shared" si="73"/>
        <v>0.78750836049010264</v>
      </c>
      <c r="Y82" s="2">
        <f t="shared" si="74"/>
        <v>3.1236214085469061E-2</v>
      </c>
      <c r="Z82" s="1">
        <f>SUMIF(County!$AT$165:$AT$222,$BC82,County!R$165:R$222)+SUMIF('Cong Dist'!$BC$659:$BC$750,$BC82,'Cong Dist'!Z$659:Z$750)</f>
        <v>8176</v>
      </c>
      <c r="AC82" s="1">
        <f>SUMIF(County!$AT$165:$AT$222,$BC82,County!U$165:U$222)+SUMIF('Cong Dist'!$BC$659:$BC$750,$BC82,'Cong Dist'!AC$659:AC$750)</f>
        <v>4561</v>
      </c>
      <c r="AD82" s="1">
        <f>SUMIF(County!$AT$165:$AT$222,$BC82,County!V$165:V$222)+SUMIF('Cong Dist'!$BC$659:$BC$750,$BC82,'Cong Dist'!AD$659:AD$750)</f>
        <v>55339</v>
      </c>
      <c r="AE82" s="1">
        <f>SUMIF(County!$AT$165:$AT$222,$BC82,County!W$165:W$222)+SUMIF('Cong Dist'!$BC$659:$BC$750,$BC82,'Cong Dist'!AE$659:AE$750)</f>
        <v>1917</v>
      </c>
      <c r="AJ82" s="1">
        <f>SUMIF(County!$AT$165:$AT$222,$BC82,County!AB$165:AB$222)+SUMIF('Cong Dist'!$BC$659:$BC$750,$BC82,'Cong Dist'!AJ$659:AJ$750)</f>
        <v>0</v>
      </c>
      <c r="AK82" s="1">
        <f>SUMIF(County!$AT$165:$AT$222,$BC82,County!AC$165:AC$222)+SUMIF('Cong Dist'!$BC$659:$BC$750,$BC82,'Cong Dist'!AK$659:AK$750)</f>
        <v>0</v>
      </c>
      <c r="AL82" s="1"/>
      <c r="AN82" s="1"/>
      <c r="AP82" s="1"/>
      <c r="AQ82" s="1">
        <f>SUMIF(County!$AT$165:$AT$222,$BC82,County!AI$165:AI$222)+SUMIF('Cong Dist'!$BC$659:$BC$750,$BC82,'Cong Dist'!AQ$659:AQ$750)</f>
        <v>278</v>
      </c>
      <c r="AS82" s="7">
        <f>IF(AD82&gt;0,RANK(AD82,(Z82:AB82,AC82:AQ82)),0)</f>
        <v>1</v>
      </c>
      <c r="AT82" s="7">
        <f>IF(AE82&gt;0,RANK(AE82,(Z82:AB82,AC82:AQ82)),0)</f>
        <v>4</v>
      </c>
      <c r="AU82" s="7">
        <f>IF(AF82&gt;0,RANK(AF82,(Z82:AB82,AC82:AQ82)),0)</f>
        <v>0</v>
      </c>
      <c r="AV82" s="7">
        <f>IF(AG82&gt;0,RANK(AG82,(Z82:AB82,AG82:AQ82)),0)</f>
        <v>0</v>
      </c>
      <c r="AW82" s="2">
        <f t="shared" si="75"/>
        <v>2.7280101322024734E-2</v>
      </c>
      <c r="AX82" s="2">
        <f t="shared" si="76"/>
        <v>0</v>
      </c>
      <c r="AY82" s="2">
        <f t="shared" si="77"/>
        <v>0</v>
      </c>
      <c r="BA82" s="2" t="str">
        <f t="shared" si="78"/>
        <v>District 49</v>
      </c>
      <c r="BB82" t="str">
        <f t="shared" si="79"/>
        <v>CA</v>
      </c>
      <c r="BC82">
        <v>49</v>
      </c>
      <c r="BE82" s="97">
        <v>6</v>
      </c>
      <c r="BF82" s="99">
        <v>949</v>
      </c>
      <c r="BG82" s="106">
        <f t="shared" si="80"/>
        <v>6949</v>
      </c>
      <c r="BH82" t="s">
        <v>2605</v>
      </c>
      <c r="BI82" t="s">
        <v>3184</v>
      </c>
    </row>
    <row r="83" spans="1:61" outlineLevel="1">
      <c r="A83" t="s">
        <v>2033</v>
      </c>
      <c r="B83" t="s">
        <v>203</v>
      </c>
      <c r="C83" s="1">
        <f t="shared" si="67"/>
        <v>78481</v>
      </c>
      <c r="D83" s="1">
        <v>3</v>
      </c>
      <c r="E83" s="1"/>
      <c r="F83" s="1"/>
      <c r="G83" s="1"/>
      <c r="H83" s="1"/>
      <c r="I83" s="1"/>
      <c r="J83" s="1"/>
      <c r="K83" s="1"/>
      <c r="L83" s="1"/>
      <c r="M83" s="7">
        <f>IF(Z83&gt;0,RANK(Z83,(Z83:AB83,AC83:AQ83)),0)</f>
        <v>3</v>
      </c>
      <c r="N83" s="7">
        <f>IF(AA83&gt;0,RANK(AA83,(Z83:AB83,AC83:AQ83)),0)</f>
        <v>0</v>
      </c>
      <c r="O83" s="7">
        <f>IF(AB83&gt;0,RANK(AB83,(Z83:AB83,AC83:AQ83)),0)</f>
        <v>0</v>
      </c>
      <c r="P83" s="7">
        <f>IF(AC83&gt;0,RANK(AC83,(Z83:AB83,AC83:AQ83)),0)</f>
        <v>2</v>
      </c>
      <c r="Q83" s="49">
        <f t="shared" si="68"/>
        <v>58325</v>
      </c>
      <c r="R83" s="177">
        <f t="shared" si="69"/>
        <v>0.74317350696346884</v>
      </c>
      <c r="S83" s="2"/>
      <c r="T83" s="2">
        <f t="shared" si="70"/>
        <v>6.9698398338451345E-2</v>
      </c>
      <c r="U83" s="2">
        <f t="shared" si="71"/>
        <v>0</v>
      </c>
      <c r="V83" s="2">
        <f t="shared" si="72"/>
        <v>0</v>
      </c>
      <c r="W83" s="2">
        <f t="shared" si="58"/>
        <v>7.677017367260866E-2</v>
      </c>
      <c r="X83" s="2">
        <f t="shared" si="73"/>
        <v>0.81994368063607748</v>
      </c>
      <c r="Y83" s="2">
        <f t="shared" si="74"/>
        <v>3.3587747352862518E-2</v>
      </c>
      <c r="Z83" s="1">
        <f>SUMIF(County!$AT$165:$AT$222,$BC83,County!R$165:R$222)+SUMIF('Cong Dist'!$BC$659:$BC$750,$BC83,'Cong Dist'!Z$659:Z$750)</f>
        <v>5470</v>
      </c>
      <c r="AC83" s="1">
        <f>SUMIF(County!$AT$165:$AT$222,$BC83,County!U$165:U$222)+SUMIF('Cong Dist'!$BC$659:$BC$750,$BC83,'Cong Dist'!AC$659:AC$750)</f>
        <v>6025</v>
      </c>
      <c r="AD83" s="1">
        <f>SUMIF(County!$AT$165:$AT$222,$BC83,County!V$165:V$222)+SUMIF('Cong Dist'!$BC$659:$BC$750,$BC83,'Cong Dist'!AD$659:AD$750)</f>
        <v>64350</v>
      </c>
      <c r="AE83" s="1">
        <f>SUMIF(County!$AT$165:$AT$222,$BC83,County!W$165:W$222)+SUMIF('Cong Dist'!$BC$659:$BC$750,$BC83,'Cong Dist'!AE$659:AE$750)</f>
        <v>2315</v>
      </c>
      <c r="AJ83" s="1">
        <f>SUMIF(County!$AT$165:$AT$222,$BC83,County!AB$165:AB$222)+SUMIF('Cong Dist'!$BC$659:$BC$750,$BC83,'Cong Dist'!AJ$659:AJ$750)</f>
        <v>0</v>
      </c>
      <c r="AK83" s="1">
        <f>SUMIF(County!$AT$165:$AT$222,$BC83,County!AC$165:AC$222)+SUMIF('Cong Dist'!$BC$659:$BC$750,$BC83,'Cong Dist'!AK$659:AK$750)</f>
        <v>0</v>
      </c>
      <c r="AL83" s="1"/>
      <c r="AN83" s="1"/>
      <c r="AP83" s="1"/>
      <c r="AQ83" s="1">
        <f>SUMIF(County!$AT$165:$AT$222,$BC83,County!AI$165:AI$222)+SUMIF('Cong Dist'!$BC$659:$BC$750,$BC83,'Cong Dist'!AQ$659:AQ$750)</f>
        <v>321</v>
      </c>
      <c r="AS83" s="7">
        <f>IF(AD83&gt;0,RANK(AD83,(Z83:AB83,AC83:AQ83)),0)</f>
        <v>1</v>
      </c>
      <c r="AT83" s="7">
        <f>IF(AE83&gt;0,RANK(AE83,(Z83:AB83,AC83:AQ83)),0)</f>
        <v>4</v>
      </c>
      <c r="AU83" s="7">
        <f>IF(AF83&gt;0,RANK(AF83,(Z83:AB83,AC83:AQ83)),0)</f>
        <v>0</v>
      </c>
      <c r="AV83" s="7">
        <f>IF(AG83&gt;0,RANK(AG83,(Z83:AB83,AG83:AQ83)),0)</f>
        <v>0</v>
      </c>
      <c r="AW83" s="2">
        <f t="shared" si="75"/>
        <v>2.9497585402836354E-2</v>
      </c>
      <c r="AX83" s="2">
        <f t="shared" si="76"/>
        <v>0</v>
      </c>
      <c r="AY83" s="2">
        <f t="shared" si="77"/>
        <v>0</v>
      </c>
      <c r="BA83" s="2" t="str">
        <f t="shared" si="78"/>
        <v>District 50</v>
      </c>
      <c r="BB83" t="str">
        <f t="shared" si="79"/>
        <v>CA</v>
      </c>
      <c r="BC83">
        <v>50</v>
      </c>
      <c r="BE83" s="97">
        <v>6</v>
      </c>
      <c r="BF83" s="99">
        <v>950</v>
      </c>
      <c r="BG83" s="106">
        <f t="shared" si="80"/>
        <v>6950</v>
      </c>
      <c r="BH83" t="s">
        <v>2605</v>
      </c>
      <c r="BI83" t="s">
        <v>3184</v>
      </c>
    </row>
    <row r="84" spans="1:61" outlineLevel="1">
      <c r="A84" t="s">
        <v>2034</v>
      </c>
      <c r="B84" t="s">
        <v>203</v>
      </c>
      <c r="C84" s="1">
        <f t="shared" si="67"/>
        <v>19727</v>
      </c>
      <c r="D84" s="1">
        <v>3</v>
      </c>
      <c r="E84" s="1"/>
      <c r="F84" s="1"/>
      <c r="G84" s="1"/>
      <c r="H84" s="1"/>
      <c r="I84" s="1"/>
      <c r="J84" s="1"/>
      <c r="K84" s="1"/>
      <c r="L84" s="1"/>
      <c r="M84" s="7">
        <f>IF(Z84&gt;0,RANK(Z84,(Z84:AB84,AC84:AQ84)),0)</f>
        <v>3</v>
      </c>
      <c r="N84" s="7">
        <f>IF(AA84&gt;0,RANK(AA84,(Z84:AB84,AC84:AQ84)),0)</f>
        <v>0</v>
      </c>
      <c r="O84" s="7">
        <f>IF(AB84&gt;0,RANK(AB84,(Z84:AB84,AC84:AQ84)),0)</f>
        <v>0</v>
      </c>
      <c r="P84" s="7">
        <f>IF(AC84&gt;0,RANK(AC84,(Z84:AB84,AC84:AQ84)),0)</f>
        <v>2</v>
      </c>
      <c r="Q84" s="49">
        <f t="shared" si="68"/>
        <v>12349</v>
      </c>
      <c r="R84" s="177">
        <f t="shared" si="69"/>
        <v>0.62599482942160489</v>
      </c>
      <c r="S84" s="2"/>
      <c r="T84" s="2">
        <f t="shared" si="70"/>
        <v>6.6051604400060832E-2</v>
      </c>
      <c r="U84" s="2">
        <f t="shared" si="71"/>
        <v>0</v>
      </c>
      <c r="V84" s="2">
        <f t="shared" si="72"/>
        <v>0</v>
      </c>
      <c r="W84" s="2">
        <f t="shared" si="58"/>
        <v>0.12728747402037816</v>
      </c>
      <c r="X84" s="2">
        <f t="shared" si="73"/>
        <v>0.7532823034419831</v>
      </c>
      <c r="Y84" s="2">
        <f t="shared" si="74"/>
        <v>5.3378618137577938E-2</v>
      </c>
      <c r="Z84" s="1">
        <f>SUMIF(County!$AT$165:$AT$222,$BC84,County!R$165:R$222)+SUMIF('Cong Dist'!$BC$659:$BC$750,$BC84,'Cong Dist'!Z$659:Z$750)</f>
        <v>1303</v>
      </c>
      <c r="AC84" s="1">
        <f>SUMIF(County!$AT$165:$AT$222,$BC84,County!U$165:U$222)+SUMIF('Cong Dist'!$BC$659:$BC$750,$BC84,'Cong Dist'!AC$659:AC$750)</f>
        <v>2511</v>
      </c>
      <c r="AD84" s="1">
        <f>SUMIF(County!$AT$165:$AT$222,$BC84,County!V$165:V$222)+SUMIF('Cong Dist'!$BC$659:$BC$750,$BC84,'Cong Dist'!AD$659:AD$750)</f>
        <v>14860</v>
      </c>
      <c r="AE84" s="1">
        <f>SUMIF(County!$AT$165:$AT$222,$BC84,County!W$165:W$222)+SUMIF('Cong Dist'!$BC$659:$BC$750,$BC84,'Cong Dist'!AE$659:AE$750)</f>
        <v>826</v>
      </c>
      <c r="AJ84" s="1">
        <f>SUMIF(County!$AT$165:$AT$222,$BC84,County!AB$165:AB$222)+SUMIF('Cong Dist'!$BC$659:$BC$750,$BC84,'Cong Dist'!AJ$659:AJ$750)</f>
        <v>0</v>
      </c>
      <c r="AK84" s="1">
        <f>SUMIF(County!$AT$165:$AT$222,$BC84,County!AC$165:AC$222)+SUMIF('Cong Dist'!$BC$659:$BC$750,$BC84,'Cong Dist'!AK$659:AK$750)</f>
        <v>0</v>
      </c>
      <c r="AL84" s="1"/>
      <c r="AN84" s="1"/>
      <c r="AP84" s="1"/>
      <c r="AQ84" s="1">
        <f>SUMIF(County!$AT$165:$AT$222,$BC84,County!AI$165:AI$222)+SUMIF('Cong Dist'!$BC$659:$BC$750,$BC84,'Cong Dist'!AQ$659:AQ$750)</f>
        <v>227</v>
      </c>
      <c r="AS84" s="7">
        <f>IF(AD84&gt;0,RANK(AD84,(Z84:AB84,AC84:AQ84)),0)</f>
        <v>1</v>
      </c>
      <c r="AT84" s="7">
        <f>IF(AE84&gt;0,RANK(AE84,(Z84:AB84,AC84:AQ84)),0)</f>
        <v>4</v>
      </c>
      <c r="AU84" s="7">
        <f>IF(AF84&gt;0,RANK(AF84,(Z84:AB84,AC84:AQ84)),0)</f>
        <v>0</v>
      </c>
      <c r="AV84" s="7">
        <f>IF(AG84&gt;0,RANK(AG84,(Z84:AB84,AG84:AQ84)),0)</f>
        <v>0</v>
      </c>
      <c r="AW84" s="2">
        <f t="shared" si="75"/>
        <v>4.1871546611243475E-2</v>
      </c>
      <c r="AX84" s="2">
        <f t="shared" si="76"/>
        <v>0</v>
      </c>
      <c r="AY84" s="2">
        <f t="shared" si="77"/>
        <v>0</v>
      </c>
      <c r="BA84" s="2" t="str">
        <f t="shared" si="78"/>
        <v>District 51</v>
      </c>
      <c r="BB84" t="str">
        <f t="shared" si="79"/>
        <v>CA</v>
      </c>
      <c r="BC84">
        <v>51</v>
      </c>
      <c r="BE84" s="97">
        <v>6</v>
      </c>
      <c r="BF84" s="99">
        <v>951</v>
      </c>
      <c r="BG84" s="106">
        <f t="shared" si="80"/>
        <v>6951</v>
      </c>
      <c r="BH84" t="s">
        <v>2605</v>
      </c>
      <c r="BI84" t="s">
        <v>3184</v>
      </c>
    </row>
    <row r="85" spans="1:61" outlineLevel="1">
      <c r="A85" t="s">
        <v>550</v>
      </c>
      <c r="B85" t="s">
        <v>203</v>
      </c>
      <c r="C85" s="1">
        <f>SUM(Z85:AQ85)</f>
        <v>64650</v>
      </c>
      <c r="D85" s="1">
        <v>3</v>
      </c>
      <c r="E85" s="1"/>
      <c r="F85" s="1"/>
      <c r="G85" s="1"/>
      <c r="H85" s="1"/>
      <c r="I85" s="1"/>
      <c r="J85" s="1"/>
      <c r="K85" s="1"/>
      <c r="L85" s="1"/>
      <c r="M85" s="7">
        <f>IF(Z85&gt;0,RANK(Z85,(Z85:AB85,AC85:AQ85)),0)</f>
        <v>2</v>
      </c>
      <c r="N85" s="7">
        <f>IF(AA85&gt;0,RANK(AA85,(Z85:AB85,AC85:AQ85)),0)</f>
        <v>0</v>
      </c>
      <c r="O85" s="7">
        <f>IF(AB85&gt;0,RANK(AB85,(Z85:AB85,AC85:AQ85)),0)</f>
        <v>0</v>
      </c>
      <c r="P85" s="7">
        <f>IF(AC85&gt;0,RANK(AC85,(Z85:AB85,AC85:AQ85)),0)</f>
        <v>3</v>
      </c>
      <c r="Q85" s="49">
        <f t="shared" si="68"/>
        <v>38301</v>
      </c>
      <c r="R85" s="177">
        <f t="shared" si="69"/>
        <v>0.59243619489559163</v>
      </c>
      <c r="S85" s="2"/>
      <c r="T85" s="2">
        <f>IF($C85=0,"-",Z85/$C85)</f>
        <v>0.14761020881670533</v>
      </c>
      <c r="U85" s="2">
        <f>IF($C85=0,"-",AA85/$C85)</f>
        <v>0</v>
      </c>
      <c r="V85" s="2">
        <f>IF($C85=0,"-",AB85/$C85)</f>
        <v>0</v>
      </c>
      <c r="W85" s="2">
        <f>IF($C85=0,"-",AC85/$C85)</f>
        <v>7.775715390564579E-2</v>
      </c>
      <c r="X85" s="2">
        <f t="shared" si="73"/>
        <v>0.74004640371229702</v>
      </c>
      <c r="Y85" s="2">
        <f t="shared" si="74"/>
        <v>3.4586233565351954E-2</v>
      </c>
      <c r="Z85" s="1">
        <f>SUMIF(County!$AT$165:$AT$222,$BC85,County!R$165:R$222)+SUMIF('Cong Dist'!$BC$659:$BC$750,$BC85,'Cong Dist'!Z$659:Z$750)</f>
        <v>9543</v>
      </c>
      <c r="AC85" s="1">
        <f>SUMIF(County!$AT$165:$AT$222,$BC85,County!U$165:U$222)+SUMIF('Cong Dist'!$BC$659:$BC$750,$BC85,'Cong Dist'!AC$659:AC$750)</f>
        <v>5027</v>
      </c>
      <c r="AD85" s="1">
        <f>SUMIF(County!$AT$165:$AT$222,$BC85,County!V$165:V$222)+SUMIF('Cong Dist'!$BC$659:$BC$750,$BC85,'Cong Dist'!AD$659:AD$750)</f>
        <v>47844</v>
      </c>
      <c r="AE85" s="1">
        <f>SUMIF(County!$AT$165:$AT$222,$BC85,County!W$165:W$222)+SUMIF('Cong Dist'!$BC$659:$BC$750,$BC85,'Cong Dist'!AE$659:AE$750)</f>
        <v>1957</v>
      </c>
      <c r="AJ85" s="1">
        <f>SUMIF(County!$AT$165:$AT$222,$BC85,County!AB$165:AB$222)+SUMIF('Cong Dist'!$BC$659:$BC$750,$BC85,'Cong Dist'!AJ$659:AJ$750)</f>
        <v>0</v>
      </c>
      <c r="AK85" s="1">
        <f>SUMIF(County!$AT$165:$AT$222,$BC85,County!AC$165:AC$222)+SUMIF('Cong Dist'!$BC$659:$BC$750,$BC85,'Cong Dist'!AK$659:AK$750)</f>
        <v>0</v>
      </c>
      <c r="AL85" s="1"/>
      <c r="AN85" s="1"/>
      <c r="AP85" s="1"/>
      <c r="AQ85" s="1">
        <f>SUMIF(County!$AT$165:$AT$222,$BC85,County!AI$165:AI$222)+SUMIF('Cong Dist'!$BC$659:$BC$750,$BC85,'Cong Dist'!AQ$659:AQ$750)</f>
        <v>279</v>
      </c>
      <c r="AS85" s="7">
        <f>IF(AD85&gt;0,RANK(AD85,(Z85:AB85,AC85:AQ85)),0)</f>
        <v>1</v>
      </c>
      <c r="AT85" s="7">
        <f>IF(AE85&gt;0,RANK(AE85,(Z85:AB85,AC85:AQ85)),0)</f>
        <v>4</v>
      </c>
      <c r="AU85" s="7">
        <f>IF(AF85&gt;0,RANK(AF85,(Z85:AB85,AC85:AQ85)),0)</f>
        <v>0</v>
      </c>
      <c r="AV85" s="7">
        <f>IF(AG85&gt;0,RANK(AG85,(Z85:AB85,AG85:AQ85)),0)</f>
        <v>0</v>
      </c>
      <c r="AW85" s="2">
        <f t="shared" si="75"/>
        <v>3.0270688321732405E-2</v>
      </c>
      <c r="AX85" s="2">
        <f t="shared" si="76"/>
        <v>0</v>
      </c>
      <c r="AY85" s="2">
        <f t="shared" si="77"/>
        <v>0</v>
      </c>
      <c r="BA85" s="2" t="str">
        <f t="shared" si="78"/>
        <v>District 52</v>
      </c>
      <c r="BB85" t="str">
        <f t="shared" si="79"/>
        <v>CA</v>
      </c>
      <c r="BC85">
        <v>52</v>
      </c>
      <c r="BE85" s="97">
        <v>6</v>
      </c>
      <c r="BF85" s="99">
        <v>952</v>
      </c>
      <c r="BG85" s="106">
        <f t="shared" si="80"/>
        <v>6952</v>
      </c>
      <c r="BH85" t="s">
        <v>2605</v>
      </c>
      <c r="BI85" t="s">
        <v>3184</v>
      </c>
    </row>
    <row r="86" spans="1:61" outlineLevel="1">
      <c r="A86" t="s">
        <v>2151</v>
      </c>
      <c r="B86" t="s">
        <v>203</v>
      </c>
      <c r="C86" s="1">
        <f t="shared" si="67"/>
        <v>44988</v>
      </c>
      <c r="D86" s="1">
        <v>3</v>
      </c>
      <c r="E86" s="1"/>
      <c r="F86" s="1"/>
      <c r="G86" s="1"/>
      <c r="H86" s="1"/>
      <c r="I86" s="1"/>
      <c r="J86" s="1"/>
      <c r="K86" s="1"/>
      <c r="L86" s="1"/>
      <c r="M86" s="7">
        <f>IF(Z86&gt;0,RANK(Z86,(Z86:AB86,AC86:AQ86)),0)</f>
        <v>2</v>
      </c>
      <c r="N86" s="7">
        <f>IF(AA86&gt;0,RANK(AA86,(Z86:AB86,AC86:AQ86)),0)</f>
        <v>0</v>
      </c>
      <c r="O86" s="7">
        <f>IF(AB86&gt;0,RANK(AB86,(Z86:AB86,AC86:AQ86)),0)</f>
        <v>0</v>
      </c>
      <c r="P86" s="7">
        <f>IF(AC86&gt;0,RANK(AC86,(Z86:AB86,AC86:AQ86)),0)</f>
        <v>3</v>
      </c>
      <c r="Q86" s="49">
        <f t="shared" si="68"/>
        <v>29042</v>
      </c>
      <c r="R86" s="177">
        <f t="shared" si="69"/>
        <v>0.64554992442429093</v>
      </c>
      <c r="S86" s="2"/>
      <c r="T86" s="2">
        <f t="shared" si="70"/>
        <v>0.10874010847337068</v>
      </c>
      <c r="U86" s="2">
        <f t="shared" si="71"/>
        <v>0</v>
      </c>
      <c r="V86" s="2">
        <f t="shared" si="72"/>
        <v>0</v>
      </c>
      <c r="W86" s="2">
        <f t="shared" si="58"/>
        <v>9.5736640882012974E-2</v>
      </c>
      <c r="X86" s="2">
        <f t="shared" si="73"/>
        <v>0.75429003289766161</v>
      </c>
      <c r="Y86" s="2">
        <f t="shared" si="74"/>
        <v>4.1233217746954764E-2</v>
      </c>
      <c r="Z86" s="1">
        <f>SUMIF(County!$AT$165:$AT$222,$BC86,County!R$165:R$222)+SUMIF('Cong Dist'!$BC$659:$BC$750,$BC86,'Cong Dist'!Z$659:Z$750)</f>
        <v>4892</v>
      </c>
      <c r="AC86" s="1">
        <f>SUMIF(County!$AT$165:$AT$222,$BC86,County!U$165:U$222)+SUMIF('Cong Dist'!$BC$659:$BC$750,$BC86,'Cong Dist'!AC$659:AC$750)</f>
        <v>4307</v>
      </c>
      <c r="AD86" s="1">
        <f>SUMIF(County!$AT$165:$AT$222,$BC86,County!V$165:V$222)+SUMIF('Cong Dist'!$BC$659:$BC$750,$BC86,'Cong Dist'!AD$659:AD$750)</f>
        <v>33934</v>
      </c>
      <c r="AE86" s="1">
        <f>SUMIF(County!$AT$165:$AT$222,$BC86,County!W$165:W$222)+SUMIF('Cong Dist'!$BC$659:$BC$750,$BC86,'Cong Dist'!AE$659:AE$750)</f>
        <v>1588</v>
      </c>
      <c r="AJ86" s="1">
        <f>SUMIF(County!$AT$165:$AT$222,$BC86,County!AB$165:AB$222)+SUMIF('Cong Dist'!$BC$659:$BC$750,$BC86,'Cong Dist'!AJ$659:AJ$750)</f>
        <v>0</v>
      </c>
      <c r="AK86" s="1">
        <f>SUMIF(County!$AT$165:$AT$222,$BC86,County!AC$165:AC$222)+SUMIF('Cong Dist'!$BC$659:$BC$750,$BC86,'Cong Dist'!AK$659:AK$750)</f>
        <v>0</v>
      </c>
      <c r="AL86" s="1"/>
      <c r="AN86" s="1"/>
      <c r="AP86" s="1"/>
      <c r="AQ86" s="1">
        <f>SUMIF(County!$AT$165:$AT$222,$BC86,County!AI$165:AI$222)+SUMIF('Cong Dist'!$BC$659:$BC$750,$BC86,'Cong Dist'!AQ$659:AQ$750)</f>
        <v>267</v>
      </c>
      <c r="AS86" s="7">
        <f>IF(AD86&gt;0,RANK(AD86,(Z86:AB86,AC86:AQ86)),0)</f>
        <v>1</v>
      </c>
      <c r="AT86" s="7">
        <f>IF(AE86&gt;0,RANK(AE86,(Z86:AB86,AC86:AQ86)),0)</f>
        <v>4</v>
      </c>
      <c r="AU86" s="7">
        <f>IF(AF86&gt;0,RANK(AF86,(Z86:AB86,AC86:AQ86)),0)</f>
        <v>0</v>
      </c>
      <c r="AV86" s="7">
        <f>IF(AG86&gt;0,RANK(AG86,(Z86:AB86,AG86:AQ86)),0)</f>
        <v>0</v>
      </c>
      <c r="AW86" s="2">
        <f t="shared" si="75"/>
        <v>3.5298301769360718E-2</v>
      </c>
      <c r="AX86" s="2">
        <f t="shared" si="76"/>
        <v>0</v>
      </c>
      <c r="AY86" s="2">
        <f t="shared" si="77"/>
        <v>0</v>
      </c>
      <c r="BA86" s="2" t="str">
        <f t="shared" si="78"/>
        <v>District 53</v>
      </c>
      <c r="BB86" t="str">
        <f t="shared" si="79"/>
        <v>CA</v>
      </c>
      <c r="BC86">
        <v>53</v>
      </c>
      <c r="BE86" s="97">
        <v>6</v>
      </c>
      <c r="BF86" s="99">
        <v>953</v>
      </c>
      <c r="BG86" s="106">
        <f t="shared" si="80"/>
        <v>6953</v>
      </c>
      <c r="BH86" t="s">
        <v>2605</v>
      </c>
      <c r="BI86" t="s">
        <v>3184</v>
      </c>
    </row>
    <row r="87" spans="1:61">
      <c r="A87" t="s">
        <v>202</v>
      </c>
      <c r="B87" t="s">
        <v>1105</v>
      </c>
      <c r="C87" s="1">
        <f t="shared" si="67"/>
        <v>2227211</v>
      </c>
      <c r="D87" s="1">
        <v>10</v>
      </c>
      <c r="E87" s="1"/>
      <c r="F87" s="1"/>
      <c r="G87" s="1"/>
      <c r="H87" s="1"/>
      <c r="I87" s="1"/>
      <c r="J87" s="1"/>
      <c r="K87" s="1"/>
      <c r="L87" s="1"/>
      <c r="M87" s="7">
        <f>IF(Z87&gt;0,RANK(Z87,(Z87:AB87,AC87:AQ87)),0)</f>
        <v>2</v>
      </c>
      <c r="N87" s="7">
        <f>IF(AA87&gt;0,RANK(AA87,(Z87:AB87,AC87:AQ87)),0)</f>
        <v>0</v>
      </c>
      <c r="O87" s="7">
        <f>IF(AB87&gt;0,RANK(AB87,(Z87:AB87,AC87:AQ87)),0)</f>
        <v>0</v>
      </c>
      <c r="P87" s="7">
        <f>IF(AC87&gt;0,RANK(AC87,(Z87:AB87,AC87:AQ87)),0)</f>
        <v>3</v>
      </c>
      <c r="Q87" s="49">
        <f t="shared" si="68"/>
        <v>1412591</v>
      </c>
      <c r="R87" s="177">
        <f t="shared" si="69"/>
        <v>0.63424210817924298</v>
      </c>
      <c r="S87" s="2"/>
      <c r="T87" s="2">
        <f t="shared" si="70"/>
        <v>0.11339024457045156</v>
      </c>
      <c r="U87" s="2">
        <f t="shared" si="71"/>
        <v>0</v>
      </c>
      <c r="V87" s="2">
        <f t="shared" si="72"/>
        <v>0</v>
      </c>
      <c r="W87" s="2">
        <f t="shared" si="58"/>
        <v>9.4995938867040441E-2</v>
      </c>
      <c r="X87" s="2">
        <f t="shared" si="73"/>
        <v>0.74763235274969453</v>
      </c>
      <c r="Y87" s="2">
        <f t="shared" si="74"/>
        <v>4.3981463812813426E-2</v>
      </c>
      <c r="Z87" s="1">
        <f>SUM(Z34:Z86)</f>
        <v>252544</v>
      </c>
      <c r="AC87" s="1">
        <f>SUM(AC34:AC86)</f>
        <v>211576</v>
      </c>
      <c r="AD87" s="1">
        <f>SUM(AD34:AD86)</f>
        <v>1665135</v>
      </c>
      <c r="AE87" s="1">
        <f>SUM(AE34:AE86)</f>
        <v>82259</v>
      </c>
      <c r="AJ87" s="1">
        <f>SUM(AJ34:AJ86)</f>
        <v>4</v>
      </c>
      <c r="AK87" s="1">
        <f>SUM(AK34:AK86)</f>
        <v>2</v>
      </c>
      <c r="AL87" s="1"/>
      <c r="AN87" s="1"/>
      <c r="AP87" s="1"/>
      <c r="AQ87" s="1">
        <f>SUM(AQ34:AQ86)</f>
        <v>15691</v>
      </c>
      <c r="AS87" s="7">
        <f>IF(AD87&gt;0,RANK(AD87,(Z87:AB87,AC87:AQ87)),0)</f>
        <v>1</v>
      </c>
      <c r="AT87" s="7">
        <f>IF(AE87&gt;0,RANK(AE87,(Z87:AB87,AC87:AQ87)),0)</f>
        <v>4</v>
      </c>
      <c r="AU87" s="7">
        <f>IF(AF87&gt;0,RANK(AF87,(Z87:AB87,AC87:AQ87)),0)</f>
        <v>0</v>
      </c>
      <c r="AV87" s="7">
        <f>IF(AG87&gt;0,RANK(AG87,(Z87:AB87,AG87:AQ87)),0)</f>
        <v>0</v>
      </c>
      <c r="AW87" s="2">
        <f t="shared" si="75"/>
        <v>3.6933635834233938E-2</v>
      </c>
      <c r="AX87" s="2">
        <f t="shared" si="76"/>
        <v>0</v>
      </c>
      <c r="AY87" s="2">
        <f t="shared" si="77"/>
        <v>0</v>
      </c>
      <c r="BA87" s="2" t="str">
        <f t="shared" si="78"/>
        <v>California</v>
      </c>
      <c r="BB87" t="str">
        <f t="shared" si="79"/>
        <v>T</v>
      </c>
      <c r="BE87" s="97">
        <v>6</v>
      </c>
      <c r="BF87" s="99"/>
      <c r="BG87" s="106">
        <f t="shared" si="80"/>
        <v>6000</v>
      </c>
      <c r="BH87" t="s">
        <v>1619</v>
      </c>
      <c r="BI87" t="s">
        <v>3184</v>
      </c>
    </row>
    <row r="88" spans="1:61">
      <c r="C88" s="1"/>
      <c r="D88" s="1"/>
      <c r="E88" s="1"/>
      <c r="F88" s="1"/>
      <c r="G88" s="1"/>
      <c r="H88" s="1"/>
      <c r="I88" s="1"/>
      <c r="J88" s="1"/>
      <c r="K88" s="1"/>
      <c r="L88" s="1"/>
      <c r="M88" s="7"/>
      <c r="N88" s="7"/>
      <c r="O88" s="7"/>
      <c r="P88" s="7"/>
      <c r="Q88" s="49"/>
      <c r="R88" s="177"/>
      <c r="S88" s="2"/>
      <c r="T88" s="2"/>
      <c r="U88" s="2"/>
      <c r="V88" s="2"/>
      <c r="W88" s="2"/>
      <c r="X88" s="2"/>
      <c r="Y88" s="2"/>
      <c r="AK88" s="1"/>
      <c r="AL88" s="1"/>
      <c r="AN88" s="1"/>
      <c r="AO88" s="1"/>
      <c r="AQ88" s="1"/>
      <c r="AS88" s="7"/>
      <c r="AT88" s="7"/>
      <c r="AU88" s="7"/>
      <c r="AV88" s="7"/>
      <c r="AW88" s="2"/>
      <c r="AX88" s="2"/>
      <c r="AY88" s="2"/>
      <c r="BA88" s="2"/>
      <c r="BF88" s="99"/>
    </row>
    <row r="89" spans="1:61" outlineLevel="1">
      <c r="A89" s="9" t="s">
        <v>2143</v>
      </c>
      <c r="B89" s="9" t="s">
        <v>631</v>
      </c>
      <c r="C89" s="1">
        <f t="shared" ref="C89:C96" si="81">SUM(Z89:AQ89)</f>
        <v>0</v>
      </c>
      <c r="D89" s="1">
        <v>3</v>
      </c>
      <c r="E89" s="1"/>
      <c r="F89" s="1"/>
      <c r="G89" s="1"/>
      <c r="H89" s="1">
        <v>3</v>
      </c>
      <c r="I89" s="1"/>
      <c r="J89" s="1"/>
      <c r="K89" s="1"/>
      <c r="L89" s="1"/>
      <c r="M89" s="7">
        <f>IF(Z89&gt;0,RANK(Z89,(Z89:AB89,AC89:AQ89)),0)</f>
        <v>0</v>
      </c>
      <c r="N89" s="7">
        <f>IF(AA89&gt;0,RANK(AA89,(Z89:AB89,AC89:AQ89)),0)</f>
        <v>0</v>
      </c>
      <c r="O89" s="7">
        <f>IF(AB89&gt;0,RANK(AB89,(Z89:AB89,AC89:AQ89)),0)</f>
        <v>0</v>
      </c>
      <c r="P89" s="7">
        <f>IF(AC89&gt;0,RANK(AC89,(Z89:AB89,AC89:AQ89)),0)</f>
        <v>0</v>
      </c>
      <c r="Q89" s="49" t="e">
        <f t="shared" ref="Q89:Q96" si="82">MAX(Z89:AG89)-LARGE(Z89:AG89,2)</f>
        <v>#NUM!</v>
      </c>
      <c r="R89" s="177" t="e">
        <f t="shared" ref="R89:R96" si="83">Q89/C89</f>
        <v>#NUM!</v>
      </c>
      <c r="S89" s="2"/>
      <c r="T89" s="2" t="str">
        <f t="shared" ref="T89:V94" si="84">IF($C89=0,"-",Z89/$C89)</f>
        <v>-</v>
      </c>
      <c r="U89" s="2" t="str">
        <f t="shared" si="84"/>
        <v>-</v>
      </c>
      <c r="V89" s="2" t="str">
        <f t="shared" si="84"/>
        <v>-</v>
      </c>
      <c r="W89" s="2"/>
      <c r="X89" s="2" t="str">
        <f t="shared" ref="X89:X94" si="85">IF($C89=0,"-",AD89/$C89)</f>
        <v>-</v>
      </c>
      <c r="Y89" s="2" t="str">
        <f t="shared" ref="Y89:Y96" si="86">IF(C89=0,"-",(1-T89-U89-V89))</f>
        <v>-</v>
      </c>
      <c r="Z89" s="83"/>
      <c r="AA89" s="83"/>
      <c r="AB89" s="83"/>
      <c r="AG89" s="83"/>
      <c r="AK89" s="1"/>
      <c r="AL89" s="1"/>
      <c r="AN89" s="1"/>
      <c r="AO89" s="1"/>
      <c r="AP89" s="1"/>
      <c r="AS89" s="7">
        <f>IF(AD89&gt;0,RANK(AD89,(Z89:AB89,AC89:AQ89)),0)</f>
        <v>0</v>
      </c>
      <c r="AT89" s="7">
        <f>IF(AE89&gt;0,RANK(AE89,(Z89:AB89,AC89:AQ89)),0)</f>
        <v>0</v>
      </c>
      <c r="AU89" s="7">
        <f>IF(AF89&gt;0,RANK(AF89,(Z89:AB89,AC89:AQ89)),0)</f>
        <v>0</v>
      </c>
      <c r="AV89" s="7">
        <f>IF(AG89&gt;0,RANK(AG89,(Z89:AB89,AG89:AQ89)),0)</f>
        <v>0</v>
      </c>
      <c r="AW89" s="2" t="str">
        <f t="shared" ref="AW89:AY94" si="87">IF($C89=0,"-",AE89/$C89)</f>
        <v>-</v>
      </c>
      <c r="AX89" s="2" t="str">
        <f t="shared" si="87"/>
        <v>-</v>
      </c>
      <c r="AY89" s="2" t="str">
        <f t="shared" si="87"/>
        <v>-</v>
      </c>
      <c r="BA89" s="2" t="str">
        <f t="shared" ref="BA89:BB96" si="88">A89</f>
        <v>District 1</v>
      </c>
      <c r="BB89" t="str">
        <f t="shared" si="88"/>
        <v>CO</v>
      </c>
      <c r="BC89">
        <v>1</v>
      </c>
      <c r="BE89" s="97">
        <v>8</v>
      </c>
      <c r="BF89" s="99">
        <v>901</v>
      </c>
      <c r="BG89" s="106">
        <f t="shared" ref="BG89:BG96" si="89">BE89*1000+BF89</f>
        <v>8901</v>
      </c>
      <c r="BH89" t="s">
        <v>2605</v>
      </c>
      <c r="BI89" t="s">
        <v>1881</v>
      </c>
    </row>
    <row r="90" spans="1:61" outlineLevel="1">
      <c r="A90" s="9" t="s">
        <v>1563</v>
      </c>
      <c r="B90" s="9" t="s">
        <v>631</v>
      </c>
      <c r="C90" s="1">
        <f t="shared" si="81"/>
        <v>0</v>
      </c>
      <c r="D90" s="1">
        <v>3</v>
      </c>
      <c r="E90" s="1"/>
      <c r="F90" s="1"/>
      <c r="G90" s="1"/>
      <c r="H90" s="1">
        <v>1</v>
      </c>
      <c r="I90" s="1"/>
      <c r="J90" s="1"/>
      <c r="K90" s="1"/>
      <c r="L90" s="1"/>
      <c r="M90" s="7">
        <f>IF(Z90&gt;0,RANK(Z90,(Z90:AB90,AC90:AQ90)),0)</f>
        <v>0</v>
      </c>
      <c r="N90" s="7">
        <f>IF(AA90&gt;0,RANK(AA90,(Z90:AB90,AC90:AQ90)),0)</f>
        <v>0</v>
      </c>
      <c r="O90" s="7">
        <f>IF(AB90&gt;0,RANK(AB90,(Z90:AB90,AC90:AQ90)),0)</f>
        <v>0</v>
      </c>
      <c r="P90" s="7">
        <f>IF(AC90&gt;0,RANK(AC90,(Z90:AB90,AC90:AQ90)),0)</f>
        <v>0</v>
      </c>
      <c r="Q90" s="49" t="e">
        <f t="shared" si="82"/>
        <v>#NUM!</v>
      </c>
      <c r="R90" s="177" t="e">
        <f t="shared" si="83"/>
        <v>#NUM!</v>
      </c>
      <c r="S90" s="2"/>
      <c r="T90" s="2" t="str">
        <f t="shared" si="84"/>
        <v>-</v>
      </c>
      <c r="U90" s="2" t="str">
        <f t="shared" si="84"/>
        <v>-</v>
      </c>
      <c r="V90" s="2" t="str">
        <f t="shared" si="84"/>
        <v>-</v>
      </c>
      <c r="W90" s="2"/>
      <c r="X90" s="2" t="str">
        <f t="shared" si="85"/>
        <v>-</v>
      </c>
      <c r="Y90" s="2" t="str">
        <f t="shared" si="86"/>
        <v>-</v>
      </c>
      <c r="Z90" s="83"/>
      <c r="AA90" s="83"/>
      <c r="AB90" s="83"/>
      <c r="AG90" s="83"/>
      <c r="AK90" s="1"/>
      <c r="AL90" s="1"/>
      <c r="AN90" s="1"/>
      <c r="AO90" s="1"/>
      <c r="AP90" s="1"/>
      <c r="AS90" s="7">
        <f>IF(AD90&gt;0,RANK(AD90,(Z90:AB90,AC90:AQ90)),0)</f>
        <v>0</v>
      </c>
      <c r="AT90" s="7">
        <f>IF(AE90&gt;0,RANK(AE90,(Z90:AB90,AC90:AQ90)),0)</f>
        <v>0</v>
      </c>
      <c r="AU90" s="7">
        <f>IF(AF90&gt;0,RANK(AF90,(Z90:AB90,AC90:AQ90)),0)</f>
        <v>0</v>
      </c>
      <c r="AV90" s="7">
        <f>IF(AG90&gt;0,RANK(AG90,(Z90:AB90,AG90:AQ90)),0)</f>
        <v>0</v>
      </c>
      <c r="AW90" s="2" t="str">
        <f t="shared" si="87"/>
        <v>-</v>
      </c>
      <c r="AX90" s="2" t="str">
        <f t="shared" si="87"/>
        <v>-</v>
      </c>
      <c r="AY90" s="2" t="str">
        <f t="shared" si="87"/>
        <v>-</v>
      </c>
      <c r="BA90" s="2" t="str">
        <f t="shared" si="88"/>
        <v>District 2</v>
      </c>
      <c r="BB90" t="str">
        <f t="shared" si="88"/>
        <v>CO</v>
      </c>
      <c r="BC90">
        <v>2</v>
      </c>
      <c r="BE90" s="97">
        <v>8</v>
      </c>
      <c r="BF90" s="99">
        <v>902</v>
      </c>
      <c r="BG90" s="106">
        <f t="shared" si="89"/>
        <v>8902</v>
      </c>
      <c r="BH90" t="s">
        <v>2605</v>
      </c>
      <c r="BI90" s="203" t="s">
        <v>1881</v>
      </c>
    </row>
    <row r="91" spans="1:61" outlineLevel="1">
      <c r="A91" s="9" t="s">
        <v>1564</v>
      </c>
      <c r="B91" s="9" t="s">
        <v>631</v>
      </c>
      <c r="C91" s="1">
        <f t="shared" si="81"/>
        <v>0</v>
      </c>
      <c r="D91" s="1">
        <v>3</v>
      </c>
      <c r="E91" s="1"/>
      <c r="F91" s="1"/>
      <c r="G91" s="1"/>
      <c r="H91" s="1">
        <v>3</v>
      </c>
      <c r="I91" s="1"/>
      <c r="J91" s="1"/>
      <c r="K91" s="1"/>
      <c r="L91" s="1"/>
      <c r="M91" s="7">
        <f>IF(Z91&gt;0,RANK(Z91,(Z91:AB91,AC91:AQ91)),0)</f>
        <v>0</v>
      </c>
      <c r="N91" s="7">
        <f>IF(AA91&gt;0,RANK(AA91,(Z91:AB91,AC91:AQ91)),0)</f>
        <v>0</v>
      </c>
      <c r="O91" s="7">
        <f>IF(AB91&gt;0,RANK(AB91,(Z91:AB91,AC91:AQ91)),0)</f>
        <v>0</v>
      </c>
      <c r="P91" s="7">
        <f>IF(AC91&gt;0,RANK(AC91,(Z91:AB91,AC91:AQ91)),0)</f>
        <v>0</v>
      </c>
      <c r="Q91" s="49" t="e">
        <f t="shared" si="82"/>
        <v>#NUM!</v>
      </c>
      <c r="R91" s="177" t="e">
        <f t="shared" si="83"/>
        <v>#NUM!</v>
      </c>
      <c r="S91" s="2"/>
      <c r="T91" s="2" t="str">
        <f t="shared" si="84"/>
        <v>-</v>
      </c>
      <c r="U91" s="2" t="str">
        <f t="shared" si="84"/>
        <v>-</v>
      </c>
      <c r="V91" s="2" t="str">
        <f t="shared" si="84"/>
        <v>-</v>
      </c>
      <c r="W91" s="2"/>
      <c r="X91" s="2" t="str">
        <f t="shared" si="85"/>
        <v>-</v>
      </c>
      <c r="Y91" s="2" t="str">
        <f t="shared" si="86"/>
        <v>-</v>
      </c>
      <c r="Z91" s="83"/>
      <c r="AA91" s="83"/>
      <c r="AB91" s="83"/>
      <c r="AG91" s="83"/>
      <c r="AK91" s="1"/>
      <c r="AL91" s="1"/>
      <c r="AN91" s="1"/>
      <c r="AO91" s="1"/>
      <c r="AP91" s="1"/>
      <c r="AS91" s="7">
        <f>IF(AD91&gt;0,RANK(AD91,(Z91:AB91,AC91:AQ91)),0)</f>
        <v>0</v>
      </c>
      <c r="AT91" s="7">
        <f>IF(AE91&gt;0,RANK(AE91,(Z91:AB91,AC91:AQ91)),0)</f>
        <v>0</v>
      </c>
      <c r="AU91" s="7">
        <f>IF(AF91&gt;0,RANK(AF91,(Z91:AB91,AC91:AQ91)),0)</f>
        <v>0</v>
      </c>
      <c r="AV91" s="7">
        <f>IF(AG91&gt;0,RANK(AG91,(Z91:AB91,AG91:AQ91)),0)</f>
        <v>0</v>
      </c>
      <c r="AW91" s="2" t="str">
        <f t="shared" si="87"/>
        <v>-</v>
      </c>
      <c r="AX91" s="2" t="str">
        <f t="shared" si="87"/>
        <v>-</v>
      </c>
      <c r="AY91" s="2" t="str">
        <f t="shared" si="87"/>
        <v>-</v>
      </c>
      <c r="BA91" s="2" t="str">
        <f t="shared" si="88"/>
        <v>District 3</v>
      </c>
      <c r="BB91" t="str">
        <f t="shared" si="88"/>
        <v>CO</v>
      </c>
      <c r="BC91">
        <v>3</v>
      </c>
      <c r="BE91" s="97">
        <v>8</v>
      </c>
      <c r="BF91" s="99">
        <v>903</v>
      </c>
      <c r="BG91" s="106">
        <f t="shared" si="89"/>
        <v>8903</v>
      </c>
      <c r="BH91" t="s">
        <v>2605</v>
      </c>
      <c r="BI91" s="203" t="s">
        <v>1881</v>
      </c>
    </row>
    <row r="92" spans="1:61" outlineLevel="1">
      <c r="A92" s="9" t="s">
        <v>1825</v>
      </c>
      <c r="B92" s="9" t="s">
        <v>631</v>
      </c>
      <c r="C92" s="1">
        <f t="shared" si="81"/>
        <v>0</v>
      </c>
      <c r="D92" s="1">
        <v>3</v>
      </c>
      <c r="E92" s="1"/>
      <c r="F92" s="1"/>
      <c r="G92" s="1"/>
      <c r="H92" s="1">
        <v>3</v>
      </c>
      <c r="I92" s="1"/>
      <c r="J92" s="1"/>
      <c r="K92" s="1"/>
      <c r="L92" s="1"/>
      <c r="M92" s="7">
        <f>IF(Z92&gt;0,RANK(Z92,(Z92:AB92,AC92:AQ92)),0)</f>
        <v>0</v>
      </c>
      <c r="N92" s="7">
        <f>IF(AA92&gt;0,RANK(AA92,(Z92:AB92,AC92:AQ92)),0)</f>
        <v>0</v>
      </c>
      <c r="O92" s="7">
        <f>IF(AB92&gt;0,RANK(AB92,(Z92:AB92,AC92:AQ92)),0)</f>
        <v>0</v>
      </c>
      <c r="P92" s="7">
        <f>IF(AC92&gt;0,RANK(AC92,(Z92:AB92,AC92:AQ92)),0)</f>
        <v>0</v>
      </c>
      <c r="Q92" s="49" t="e">
        <f t="shared" si="82"/>
        <v>#NUM!</v>
      </c>
      <c r="R92" s="177" t="e">
        <f t="shared" si="83"/>
        <v>#NUM!</v>
      </c>
      <c r="S92" s="2"/>
      <c r="T92" s="2" t="str">
        <f t="shared" si="84"/>
        <v>-</v>
      </c>
      <c r="U92" s="2" t="str">
        <f t="shared" si="84"/>
        <v>-</v>
      </c>
      <c r="V92" s="2" t="str">
        <f t="shared" si="84"/>
        <v>-</v>
      </c>
      <c r="W92" s="2"/>
      <c r="X92" s="2" t="str">
        <f t="shared" si="85"/>
        <v>-</v>
      </c>
      <c r="Y92" s="2" t="str">
        <f t="shared" si="86"/>
        <v>-</v>
      </c>
      <c r="Z92" s="83"/>
      <c r="AA92" s="83"/>
      <c r="AB92" s="83"/>
      <c r="AG92" s="83"/>
      <c r="AK92" s="1"/>
      <c r="AL92" s="1"/>
      <c r="AN92" s="1"/>
      <c r="AO92" s="1"/>
      <c r="AP92" s="1"/>
      <c r="AS92" s="7">
        <f>IF(AD92&gt;0,RANK(AD92,(Z92:AB92,AC92:AQ92)),0)</f>
        <v>0</v>
      </c>
      <c r="AT92" s="7">
        <f>IF(AE92&gt;0,RANK(AE92,(Z92:AB92,AC92:AQ92)),0)</f>
        <v>0</v>
      </c>
      <c r="AU92" s="7">
        <f>IF(AF92&gt;0,RANK(AF92,(Z92:AB92,AC92:AQ92)),0)</f>
        <v>0</v>
      </c>
      <c r="AV92" s="7">
        <f>IF(AG92&gt;0,RANK(AG92,(Z92:AB92,AG92:AQ92)),0)</f>
        <v>0</v>
      </c>
      <c r="AW92" s="2" t="str">
        <f t="shared" si="87"/>
        <v>-</v>
      </c>
      <c r="AX92" s="2" t="str">
        <f t="shared" si="87"/>
        <v>-</v>
      </c>
      <c r="AY92" s="2" t="str">
        <f t="shared" si="87"/>
        <v>-</v>
      </c>
      <c r="BA92" s="2" t="str">
        <f t="shared" si="88"/>
        <v>District 4</v>
      </c>
      <c r="BB92" t="str">
        <f t="shared" si="88"/>
        <v>CO</v>
      </c>
      <c r="BC92">
        <v>4</v>
      </c>
      <c r="BE92" s="97">
        <v>8</v>
      </c>
      <c r="BF92" s="99">
        <v>904</v>
      </c>
      <c r="BG92" s="106">
        <f t="shared" si="89"/>
        <v>8904</v>
      </c>
      <c r="BH92" t="s">
        <v>2605</v>
      </c>
      <c r="BI92" s="203" t="s">
        <v>1881</v>
      </c>
    </row>
    <row r="93" spans="1:61" outlineLevel="1">
      <c r="A93" s="9" t="s">
        <v>1780</v>
      </c>
      <c r="B93" s="9" t="s">
        <v>631</v>
      </c>
      <c r="C93" s="1">
        <f t="shared" si="81"/>
        <v>0</v>
      </c>
      <c r="D93" s="1">
        <v>3</v>
      </c>
      <c r="E93" s="1"/>
      <c r="F93" s="1"/>
      <c r="G93" s="1"/>
      <c r="H93" s="1">
        <v>3</v>
      </c>
      <c r="I93" s="1"/>
      <c r="J93" s="1"/>
      <c r="K93" s="1"/>
      <c r="L93" s="1"/>
      <c r="M93" s="7">
        <f>IF(Z93&gt;0,RANK(Z93,(Z93:AB93,AC93:AQ93)),0)</f>
        <v>0</v>
      </c>
      <c r="N93" s="7">
        <f>IF(AA93&gt;0,RANK(AA93,(Z93:AB93,AC93:AQ93)),0)</f>
        <v>0</v>
      </c>
      <c r="O93" s="7">
        <f>IF(AB93&gt;0,RANK(AB93,(Z93:AB93,AC93:AQ93)),0)</f>
        <v>0</v>
      </c>
      <c r="P93" s="7">
        <f>IF(AC93&gt;0,RANK(AC93,(Z93:AB93,AC93:AQ93)),0)</f>
        <v>0</v>
      </c>
      <c r="Q93" s="49" t="e">
        <f t="shared" si="82"/>
        <v>#NUM!</v>
      </c>
      <c r="R93" s="177" t="e">
        <f t="shared" si="83"/>
        <v>#NUM!</v>
      </c>
      <c r="S93" s="2"/>
      <c r="T93" s="2" t="str">
        <f t="shared" si="84"/>
        <v>-</v>
      </c>
      <c r="U93" s="2" t="str">
        <f t="shared" si="84"/>
        <v>-</v>
      </c>
      <c r="V93" s="2" t="str">
        <f t="shared" si="84"/>
        <v>-</v>
      </c>
      <c r="W93" s="2"/>
      <c r="X93" s="2" t="str">
        <f t="shared" si="85"/>
        <v>-</v>
      </c>
      <c r="Y93" s="2" t="str">
        <f t="shared" si="86"/>
        <v>-</v>
      </c>
      <c r="Z93" s="83"/>
      <c r="AA93" s="83"/>
      <c r="AB93" s="83"/>
      <c r="AG93" s="83"/>
      <c r="AK93" s="1"/>
      <c r="AL93" s="1"/>
      <c r="AN93" s="1"/>
      <c r="AO93" s="1"/>
      <c r="AP93" s="1"/>
      <c r="AS93" s="7">
        <f>IF(AD93&gt;0,RANK(AD93,(Z93:AB93,AC93:AQ93)),0)</f>
        <v>0</v>
      </c>
      <c r="AT93" s="7">
        <f>IF(AE93&gt;0,RANK(AE93,(Z93:AB93,AC93:AQ93)),0)</f>
        <v>0</v>
      </c>
      <c r="AU93" s="7">
        <f>IF(AF93&gt;0,RANK(AF93,(Z93:AB93,AC93:AQ93)),0)</f>
        <v>0</v>
      </c>
      <c r="AV93" s="7">
        <f>IF(AG93&gt;0,RANK(AG93,(Z93:AB93,AG93:AQ93)),0)</f>
        <v>0</v>
      </c>
      <c r="AW93" s="2" t="str">
        <f t="shared" si="87"/>
        <v>-</v>
      </c>
      <c r="AX93" s="2" t="str">
        <f t="shared" si="87"/>
        <v>-</v>
      </c>
      <c r="AY93" s="2" t="str">
        <f t="shared" si="87"/>
        <v>-</v>
      </c>
      <c r="BA93" s="2" t="str">
        <f t="shared" si="88"/>
        <v>District 5</v>
      </c>
      <c r="BB93" t="str">
        <f t="shared" si="88"/>
        <v>CO</v>
      </c>
      <c r="BC93">
        <v>5</v>
      </c>
      <c r="BE93" s="97">
        <v>8</v>
      </c>
      <c r="BF93" s="99">
        <v>905</v>
      </c>
      <c r="BG93" s="106">
        <f t="shared" si="89"/>
        <v>8905</v>
      </c>
      <c r="BH93" t="s">
        <v>2605</v>
      </c>
      <c r="BI93" s="203" t="s">
        <v>1881</v>
      </c>
    </row>
    <row r="94" spans="1:61" outlineLevel="1">
      <c r="A94" s="9" t="s">
        <v>1759</v>
      </c>
      <c r="B94" s="9" t="s">
        <v>631</v>
      </c>
      <c r="C94" s="1">
        <f>SUM(Z94:AQ94)</f>
        <v>0</v>
      </c>
      <c r="D94" s="1">
        <v>3</v>
      </c>
      <c r="E94" s="1"/>
      <c r="F94" s="1"/>
      <c r="G94" s="1"/>
      <c r="H94" s="1">
        <v>3</v>
      </c>
      <c r="I94" s="1"/>
      <c r="J94" s="1"/>
      <c r="K94" s="1"/>
      <c r="L94" s="1"/>
      <c r="M94" s="7">
        <f>IF(Z94&gt;0,RANK(Z94,(Z94:AB94,AC94:AQ94)),0)</f>
        <v>0</v>
      </c>
      <c r="N94" s="7">
        <f>IF(AA94&gt;0,RANK(AA94,(Z94:AB94,AC94:AQ94)),0)</f>
        <v>0</v>
      </c>
      <c r="O94" s="7">
        <f>IF(AB94&gt;0,RANK(AB94,(Z94:AB94,AC94:AQ94)),0)</f>
        <v>0</v>
      </c>
      <c r="P94" s="7">
        <f>IF(AC94&gt;0,RANK(AC94,(Z94:AB94,AC94:AQ94)),0)</f>
        <v>0</v>
      </c>
      <c r="Q94" s="49" t="e">
        <f t="shared" si="82"/>
        <v>#NUM!</v>
      </c>
      <c r="R94" s="177" t="e">
        <f t="shared" si="83"/>
        <v>#NUM!</v>
      </c>
      <c r="S94" s="2"/>
      <c r="T94" s="2" t="str">
        <f t="shared" si="84"/>
        <v>-</v>
      </c>
      <c r="U94" s="2" t="str">
        <f t="shared" si="84"/>
        <v>-</v>
      </c>
      <c r="V94" s="2" t="str">
        <f t="shared" si="84"/>
        <v>-</v>
      </c>
      <c r="W94" s="2"/>
      <c r="X94" s="2" t="str">
        <f t="shared" si="85"/>
        <v>-</v>
      </c>
      <c r="Y94" s="2" t="str">
        <f t="shared" si="86"/>
        <v>-</v>
      </c>
      <c r="Z94" s="83"/>
      <c r="AA94" s="83"/>
      <c r="AB94" s="83"/>
      <c r="AG94" s="83"/>
      <c r="AK94" s="1"/>
      <c r="AL94" s="1"/>
      <c r="AN94" s="1"/>
      <c r="AO94" s="1"/>
      <c r="AP94" s="1"/>
      <c r="AS94" s="7">
        <f>IF(AD94&gt;0,RANK(AD94,(Z94:AB94,AC94:AQ94)),0)</f>
        <v>0</v>
      </c>
      <c r="AT94" s="7">
        <f>IF(AE94&gt;0,RANK(AE94,(Z94:AB94,AC94:AQ94)),0)</f>
        <v>0</v>
      </c>
      <c r="AU94" s="7">
        <f>IF(AF94&gt;0,RANK(AF94,(Z94:AB94,AC94:AQ94)),0)</f>
        <v>0</v>
      </c>
      <c r="AV94" s="7">
        <f>IF(AG94&gt;0,RANK(AG94,(Z94:AB94,AG94:AQ94)),0)</f>
        <v>0</v>
      </c>
      <c r="AW94" s="2" t="str">
        <f t="shared" si="87"/>
        <v>-</v>
      </c>
      <c r="AX94" s="2" t="str">
        <f t="shared" si="87"/>
        <v>-</v>
      </c>
      <c r="AY94" s="2" t="str">
        <f t="shared" si="87"/>
        <v>-</v>
      </c>
      <c r="BA94" s="2" t="str">
        <f t="shared" si="88"/>
        <v>District 6</v>
      </c>
      <c r="BB94" t="str">
        <f t="shared" si="88"/>
        <v>CO</v>
      </c>
      <c r="BC94">
        <v>6</v>
      </c>
      <c r="BE94" s="97">
        <v>8</v>
      </c>
      <c r="BF94" s="99">
        <v>906</v>
      </c>
      <c r="BG94" s="106">
        <f t="shared" si="89"/>
        <v>8906</v>
      </c>
      <c r="BH94" t="s">
        <v>2605</v>
      </c>
      <c r="BI94" s="203" t="s">
        <v>1881</v>
      </c>
    </row>
    <row r="95" spans="1:61" s="203" customFormat="1" outlineLevel="1">
      <c r="A95" s="155" t="s">
        <v>1356</v>
      </c>
      <c r="B95" s="9" t="s">
        <v>631</v>
      </c>
      <c r="C95" s="1">
        <f>SUM(Z95:AQ95)</f>
        <v>0</v>
      </c>
      <c r="D95" s="1">
        <v>3</v>
      </c>
      <c r="E95" s="1"/>
      <c r="F95" s="1"/>
      <c r="G95" s="1"/>
      <c r="H95" s="1">
        <v>1</v>
      </c>
      <c r="I95" s="1"/>
      <c r="J95" s="1"/>
      <c r="K95" s="1"/>
      <c r="L95" s="1"/>
      <c r="M95" s="7">
        <f>IF(Z95&gt;0,RANK(Z95,(Z95:AB95,AC95:AQ95)),0)</f>
        <v>0</v>
      </c>
      <c r="N95" s="7">
        <f>IF(AA95&gt;0,RANK(AA95,(Z95:AB95,AC95:AQ95)),0)</f>
        <v>0</v>
      </c>
      <c r="O95" s="7">
        <f>IF(AB95&gt;0,RANK(AB95,(Z95:AB95,AC95:AQ95)),0)</f>
        <v>0</v>
      </c>
      <c r="P95" s="7">
        <f>IF(AC95&gt;0,RANK(AC95,(Z95:AB95,AC95:AQ95)),0)</f>
        <v>0</v>
      </c>
      <c r="Q95" s="49" t="e">
        <f>MAX(Z95:AG95)-LARGE(Z95:AG95,2)</f>
        <v>#NUM!</v>
      </c>
      <c r="R95" s="177" t="e">
        <f t="shared" si="83"/>
        <v>#NUM!</v>
      </c>
      <c r="S95" s="2"/>
      <c r="T95" s="2" t="str">
        <f t="shared" ref="T95:V96" si="90">IF($C95=0,"-",Z95/$C95)</f>
        <v>-</v>
      </c>
      <c r="U95" s="2" t="str">
        <f t="shared" si="90"/>
        <v>-</v>
      </c>
      <c r="V95" s="2" t="str">
        <f t="shared" si="90"/>
        <v>-</v>
      </c>
      <c r="W95" s="2"/>
      <c r="X95" s="2" t="str">
        <f>IF($C95=0,"-",AD95/$C95)</f>
        <v>-</v>
      </c>
      <c r="Y95" s="2" t="str">
        <f t="shared" si="86"/>
        <v>-</v>
      </c>
      <c r="Z95" s="83"/>
      <c r="AA95" s="83"/>
      <c r="AB95" s="83"/>
      <c r="AC95" s="1"/>
      <c r="AD95" s="1"/>
      <c r="AE95" s="1"/>
      <c r="AF95" s="1"/>
      <c r="AG95" s="83"/>
      <c r="AH95" s="1"/>
      <c r="AI95" s="1"/>
      <c r="AJ95" s="1"/>
      <c r="AK95" s="1"/>
      <c r="AL95" s="1"/>
      <c r="AM95" s="1"/>
      <c r="AN95" s="1"/>
      <c r="AO95" s="1"/>
      <c r="AP95" s="1"/>
      <c r="AS95" s="7">
        <f>IF(AD95&gt;0,RANK(AD95,(Z95:AB95,AC95:AQ95)),0)</f>
        <v>0</v>
      </c>
      <c r="AT95" s="7">
        <f>IF(AE95&gt;0,RANK(AE95,(Z95:AB95,AC95:AQ95)),0)</f>
        <v>0</v>
      </c>
      <c r="AU95" s="7">
        <f>IF(AF95&gt;0,RANK(AF95,(Z95:AB95,AC95:AQ95)),0)</f>
        <v>0</v>
      </c>
      <c r="AV95" s="7">
        <f>IF(AG95&gt;0,RANK(AG95,(Z95:AB95,AG95:AQ95)),0)</f>
        <v>0</v>
      </c>
      <c r="AW95" s="2" t="str">
        <f t="shared" ref="AW95:AY96" si="91">IF($C95=0,"-",AE95/$C95)</f>
        <v>-</v>
      </c>
      <c r="AX95" s="2" t="str">
        <f t="shared" si="91"/>
        <v>-</v>
      </c>
      <c r="AY95" s="2" t="str">
        <f t="shared" si="91"/>
        <v>-</v>
      </c>
      <c r="BA95" s="2" t="str">
        <f t="shared" si="88"/>
        <v>District 7</v>
      </c>
      <c r="BB95" s="203" t="str">
        <f t="shared" si="88"/>
        <v>CO</v>
      </c>
      <c r="BC95" s="203">
        <v>7</v>
      </c>
      <c r="BE95" s="97">
        <v>8</v>
      </c>
      <c r="BF95" s="99">
        <v>907</v>
      </c>
      <c r="BG95" s="106">
        <f>BE95*1000+BF95</f>
        <v>8907</v>
      </c>
      <c r="BH95" s="203" t="s">
        <v>2605</v>
      </c>
      <c r="BI95" s="203" t="s">
        <v>1881</v>
      </c>
    </row>
    <row r="96" spans="1:61">
      <c r="A96" t="s">
        <v>623</v>
      </c>
      <c r="B96" s="9" t="s">
        <v>1105</v>
      </c>
      <c r="C96" s="1">
        <f t="shared" si="81"/>
        <v>0</v>
      </c>
      <c r="D96" s="1">
        <v>13</v>
      </c>
      <c r="E96" s="1"/>
      <c r="F96" s="1"/>
      <c r="G96" s="1"/>
      <c r="H96" s="1"/>
      <c r="I96" s="1"/>
      <c r="J96" s="1"/>
      <c r="K96" s="1"/>
      <c r="L96" s="1"/>
      <c r="M96" s="7">
        <f>IF(Z96&gt;0,RANK(Z96,(Z96:AB96,AC96:AQ96)),0)</f>
        <v>0</v>
      </c>
      <c r="N96" s="7">
        <f>IF(AA96&gt;0,RANK(AA96,(Z96:AB96,AC96:AQ96)),0)</f>
        <v>0</v>
      </c>
      <c r="O96" s="7">
        <f>IF(AB96&gt;0,RANK(AB96,(Z96:AB96,AC96:AQ96)),0)</f>
        <v>0</v>
      </c>
      <c r="P96" s="7">
        <f>IF(AC96&gt;0,RANK(AC96,(Z96:AB96,AC96:AQ96)),0)</f>
        <v>0</v>
      </c>
      <c r="Q96" s="49">
        <f t="shared" si="82"/>
        <v>0</v>
      </c>
      <c r="R96" s="177" t="e">
        <f t="shared" si="83"/>
        <v>#DIV/0!</v>
      </c>
      <c r="S96" s="2"/>
      <c r="T96" s="2" t="str">
        <f t="shared" si="90"/>
        <v>-</v>
      </c>
      <c r="U96" s="2" t="str">
        <f t="shared" si="90"/>
        <v>-</v>
      </c>
      <c r="V96" s="2" t="str">
        <f t="shared" si="90"/>
        <v>-</v>
      </c>
      <c r="W96" s="2"/>
      <c r="X96" s="2" t="str">
        <f>IF($C96=0,"-",AD96/$C96)</f>
        <v>-</v>
      </c>
      <c r="Y96" s="2" t="str">
        <f t="shared" si="86"/>
        <v>-</v>
      </c>
      <c r="Z96" s="1">
        <f t="shared" ref="Z96:AF96" si="92">SUM(Z89:Z95)</f>
        <v>0</v>
      </c>
      <c r="AA96" s="1">
        <f t="shared" si="92"/>
        <v>0</v>
      </c>
      <c r="AB96" s="1">
        <f t="shared" si="92"/>
        <v>0</v>
      </c>
      <c r="AC96" s="1">
        <f t="shared" si="92"/>
        <v>0</v>
      </c>
      <c r="AD96" s="1">
        <f t="shared" si="92"/>
        <v>0</v>
      </c>
      <c r="AE96" s="1">
        <f t="shared" si="92"/>
        <v>0</v>
      </c>
      <c r="AF96" s="1">
        <f t="shared" si="92"/>
        <v>0</v>
      </c>
      <c r="AJ96" s="1">
        <f>SUM(AJ89:AJ95)</f>
        <v>0</v>
      </c>
      <c r="AK96" s="1"/>
      <c r="AL96" s="1"/>
      <c r="AN96" s="1"/>
      <c r="AO96" s="1"/>
      <c r="AP96" s="1"/>
      <c r="AS96" s="7">
        <f>IF(AD96&gt;0,RANK(AD96,(Z96:AB96,AC96:AQ96)),0)</f>
        <v>0</v>
      </c>
      <c r="AT96" s="7">
        <f>IF(AE96&gt;0,RANK(AE96,(Z96:AB96,AC96:AQ96)),0)</f>
        <v>0</v>
      </c>
      <c r="AU96" s="7">
        <f>IF(AF96&gt;0,RANK(AF96,(Z96:AB96,AC96:AQ96)),0)</f>
        <v>0</v>
      </c>
      <c r="AV96" s="7">
        <f>IF(AG96&gt;0,RANK(AG96,(Z96:AB96,AG96:AQ96)),0)</f>
        <v>0</v>
      </c>
      <c r="AW96" s="2" t="str">
        <f t="shared" si="91"/>
        <v>-</v>
      </c>
      <c r="AX96" s="2" t="str">
        <f t="shared" si="91"/>
        <v>-</v>
      </c>
      <c r="AY96" s="2" t="str">
        <f t="shared" si="91"/>
        <v>-</v>
      </c>
      <c r="BA96" s="2" t="str">
        <f t="shared" si="88"/>
        <v>Colorado</v>
      </c>
      <c r="BB96" t="str">
        <f t="shared" si="88"/>
        <v>T</v>
      </c>
      <c r="BE96" s="97">
        <v>8</v>
      </c>
      <c r="BF96" s="99"/>
      <c r="BG96" s="106">
        <f t="shared" si="89"/>
        <v>8000</v>
      </c>
      <c r="BH96" t="s">
        <v>1619</v>
      </c>
      <c r="BI96" s="203" t="s">
        <v>2344</v>
      </c>
    </row>
    <row r="97" spans="1:61">
      <c r="C97" s="1"/>
      <c r="D97" s="1"/>
      <c r="E97" s="1"/>
      <c r="F97" s="1"/>
      <c r="G97" s="1"/>
      <c r="H97" s="1"/>
      <c r="I97" s="1"/>
      <c r="J97" s="1"/>
      <c r="K97" s="1"/>
      <c r="L97" s="1"/>
      <c r="M97" s="7"/>
      <c r="N97" s="7"/>
      <c r="O97" s="7"/>
      <c r="P97" s="7"/>
      <c r="Q97" s="49"/>
      <c r="R97" s="177"/>
      <c r="S97" s="2"/>
      <c r="T97" s="2"/>
      <c r="U97" s="2"/>
      <c r="V97" s="2"/>
      <c r="W97" s="2"/>
      <c r="X97" s="2"/>
      <c r="Y97" s="2"/>
      <c r="AS97" s="7"/>
      <c r="AT97" s="7"/>
      <c r="AU97" s="7"/>
      <c r="AV97" s="7"/>
      <c r="AW97" s="2"/>
      <c r="AX97" s="2"/>
      <c r="AY97" s="2"/>
      <c r="BA97" s="2"/>
      <c r="BF97" s="99"/>
    </row>
    <row r="98" spans="1:61" outlineLevel="1">
      <c r="A98" t="s">
        <v>2143</v>
      </c>
      <c r="B98" t="s">
        <v>136</v>
      </c>
      <c r="C98" s="1">
        <f t="shared" ref="C98:C103" si="93">SUM(Z98:AQ98)</f>
        <v>37073</v>
      </c>
      <c r="D98" s="1">
        <v>3</v>
      </c>
      <c r="E98" s="1"/>
      <c r="F98" s="1"/>
      <c r="G98" s="1"/>
      <c r="H98" s="1"/>
      <c r="I98" s="1">
        <f t="shared" ref="I98:I103" si="94">IF(AD98=MAX($Z98:$AG98),$D98,"")</f>
        <v>3</v>
      </c>
      <c r="J98" s="1"/>
      <c r="K98" s="1"/>
      <c r="L98" s="1"/>
      <c r="M98" s="7">
        <f>IF(Z98&gt;0,RANK(Z98,(Z98:AB98,AC98:AQ98)),0)</f>
        <v>2</v>
      </c>
      <c r="N98" s="7">
        <f>IF(AA98&gt;0,RANK(AA98,(Z98:AB98,AC98:AQ98)),0)</f>
        <v>0</v>
      </c>
      <c r="O98" s="7">
        <f>IF(AB98&gt;0,RANK(AB98,(Z98:AB98,AC98:AQ98)),0)</f>
        <v>0</v>
      </c>
      <c r="P98" s="7">
        <f>IF(AC98&gt;0,RANK(AC98,(Z98:AB98,AC98:AQ98)),0)</f>
        <v>3</v>
      </c>
      <c r="Q98" s="49">
        <f t="shared" ref="Q98:Q103" si="95">MAX(Z98:AG98)-LARGE(Z98:AG98,2)</f>
        <v>9862</v>
      </c>
      <c r="R98" s="177">
        <f t="shared" ref="R98:R103" si="96">Q98/C98</f>
        <v>0.26601569875650743</v>
      </c>
      <c r="S98" s="2"/>
      <c r="T98" s="2">
        <f t="shared" ref="T98:T103" si="97">IF($C98=0,"-",Z98/$C98)</f>
        <v>0.29614544277506544</v>
      </c>
      <c r="U98" s="2">
        <f t="shared" ref="U98:U103" si="98">IF($C98=0,"-",AA98/$C98)</f>
        <v>0</v>
      </c>
      <c r="V98" s="2">
        <f t="shared" ref="V98:V103" si="99">IF($C98=0,"-",AB98/$C98)</f>
        <v>0</v>
      </c>
      <c r="W98" s="2">
        <f t="shared" ref="W98:W103" si="100">IF($C98=0,"-",AC98/$C98)</f>
        <v>0.12138213794405632</v>
      </c>
      <c r="X98" s="2">
        <f t="shared" ref="X98:X103" si="101">IF($C98=0,"-",AD98/$C98)</f>
        <v>0.56216114153157282</v>
      </c>
      <c r="Y98" s="2">
        <f t="shared" ref="Y98:Y103" si="102">IF(C98=0,"-",(1-T98-U98-V98-W98-X98))</f>
        <v>2.0311277749305523E-2</v>
      </c>
      <c r="Z98" s="1">
        <f>SUMIF(County!$AT$225:$AT$232,$BC98,County!R$225:R$232)+SUMIF('Cong Dist'!$BC$772:$BC$786,$BC98,'Cong Dist'!Z$772:Z$786)</f>
        <v>10979</v>
      </c>
      <c r="AC98" s="1">
        <f>SUMIF(County!$AT$225:$AT$232,$BC98,County!U$225:U$232)+SUMIF('Cong Dist'!$BC$772:$BC$786,$BC98,'Cong Dist'!AC$772:AC$786)</f>
        <v>4500</v>
      </c>
      <c r="AD98" s="1">
        <f>SUMIF(County!$AT$225:$AT$232,$BC98,County!V$225:V$232)+SUMIF('Cong Dist'!$BC$772:$BC$786,$BC98,'Cong Dist'!AD$772:AD$786)</f>
        <v>20841</v>
      </c>
      <c r="AE98" s="1">
        <f>SUMIF(County!$AT$225:$AT$232,$BC98,County!W$225:W$232)+SUMIF('Cong Dist'!$BC$772:$BC$786,$BC98,'Cong Dist'!AE$772:AE$786)</f>
        <v>313</v>
      </c>
      <c r="AI98" s="1">
        <f>SUMIF(County!$AT$225:$AT$232,$BC98,County!AA$225:AA$232)+SUMIF('Cong Dist'!$BC$772:$BC$786,$BC98,'Cong Dist'!AI$772:AI$786)</f>
        <v>440</v>
      </c>
      <c r="AS98" s="7">
        <f>IF(AD98&gt;0,RANK(AD98,(Z98:AB98,AC98:AQ98)),0)</f>
        <v>1</v>
      </c>
      <c r="AT98" s="7">
        <f>IF(AE98&gt;0,RANK(AE98,(Z98:AB98,AC98:AQ98)),0)</f>
        <v>5</v>
      </c>
      <c r="AU98" s="7">
        <f>IF(AF98&gt;0,RANK(AF98,(Z98:AB98,AC98:AQ98)),0)</f>
        <v>0</v>
      </c>
      <c r="AV98" s="7">
        <f>IF(AG98&gt;0,RANK(AG98,(Z98:AB98,AG98:AQ98)),0)</f>
        <v>0</v>
      </c>
      <c r="AW98" s="2">
        <f t="shared" ref="AW98:AY103" si="103">IF($C98=0,"-",AE98/$C98)</f>
        <v>8.4428020392199182E-3</v>
      </c>
      <c r="AX98" s="2">
        <f t="shared" si="103"/>
        <v>0</v>
      </c>
      <c r="AY98" s="2">
        <f t="shared" si="103"/>
        <v>0</v>
      </c>
      <c r="BA98" s="2" t="str">
        <f t="shared" ref="BA98:BB103" si="104">A98</f>
        <v>District 1</v>
      </c>
      <c r="BB98" t="str">
        <f t="shared" si="104"/>
        <v>CT</v>
      </c>
      <c r="BC98">
        <v>1</v>
      </c>
      <c r="BE98" s="97">
        <v>9</v>
      </c>
      <c r="BF98" s="99">
        <v>901</v>
      </c>
      <c r="BG98" s="106">
        <f t="shared" ref="BG98:BG103" si="105">BE98*1000+BF98</f>
        <v>9901</v>
      </c>
      <c r="BH98" t="s">
        <v>2605</v>
      </c>
      <c r="BI98" t="s">
        <v>3184</v>
      </c>
    </row>
    <row r="99" spans="1:61" outlineLevel="1">
      <c r="A99" t="s">
        <v>1563</v>
      </c>
      <c r="B99" t="s">
        <v>136</v>
      </c>
      <c r="C99" s="1">
        <f t="shared" si="93"/>
        <v>47363</v>
      </c>
      <c r="D99" s="1">
        <v>3</v>
      </c>
      <c r="E99" s="1"/>
      <c r="F99" s="1"/>
      <c r="G99" s="1"/>
      <c r="H99" s="1"/>
      <c r="I99" s="1">
        <f t="shared" si="94"/>
        <v>3</v>
      </c>
      <c r="J99" s="1"/>
      <c r="K99" s="1"/>
      <c r="L99" s="1"/>
      <c r="M99" s="7">
        <f>IF(Z99&gt;0,RANK(Z99,(Z99:AB99,AC99:AQ99)),0)</f>
        <v>2</v>
      </c>
      <c r="N99" s="7">
        <f>IF(AA99&gt;0,RANK(AA99,(Z99:AB99,AC99:AQ99)),0)</f>
        <v>0</v>
      </c>
      <c r="O99" s="7">
        <f>IF(AB99&gt;0,RANK(AB99,(Z99:AB99,AC99:AQ99)),0)</f>
        <v>0</v>
      </c>
      <c r="P99" s="7">
        <f>IF(AC99&gt;0,RANK(AC99,(Z99:AB99,AC99:AQ99)),0)</f>
        <v>3</v>
      </c>
      <c r="Q99" s="49">
        <f t="shared" si="95"/>
        <v>14446</v>
      </c>
      <c r="R99" s="177">
        <f t="shared" si="96"/>
        <v>0.30500601735531957</v>
      </c>
      <c r="S99" s="2"/>
      <c r="T99" s="2">
        <f t="shared" si="97"/>
        <v>0.27361020205645759</v>
      </c>
      <c r="U99" s="2">
        <f t="shared" si="98"/>
        <v>0</v>
      </c>
      <c r="V99" s="2">
        <f t="shared" si="99"/>
        <v>0</v>
      </c>
      <c r="W99" s="2">
        <f t="shared" si="100"/>
        <v>0.12638557523805502</v>
      </c>
      <c r="X99" s="2">
        <f t="shared" si="101"/>
        <v>0.5786162194117771</v>
      </c>
      <c r="Y99" s="2">
        <f t="shared" si="102"/>
        <v>2.1388003293710267E-2</v>
      </c>
      <c r="Z99" s="1">
        <f>SUMIF(County!$AT$225:$AT$232,$BC99,County!R$225:R$232)+SUMIF('Cong Dist'!$BC$772:$BC$786,$BC99,'Cong Dist'!Z$772:Z$786)</f>
        <v>12959</v>
      </c>
      <c r="AC99" s="1">
        <f>SUMIF(County!$AT$225:$AT$232,$BC99,County!U$225:U$232)+SUMIF('Cong Dist'!$BC$772:$BC$786,$BC99,'Cong Dist'!AC$772:AC$786)</f>
        <v>5986</v>
      </c>
      <c r="AD99" s="1">
        <f>SUMIF(County!$AT$225:$AT$232,$BC99,County!V$225:V$232)+SUMIF('Cong Dist'!$BC$772:$BC$786,$BC99,'Cong Dist'!AD$772:AD$786)</f>
        <v>27405</v>
      </c>
      <c r="AE99" s="1">
        <f>SUMIF(County!$AT$225:$AT$232,$BC99,County!W$225:W$232)+SUMIF('Cong Dist'!$BC$772:$BC$786,$BC99,'Cong Dist'!AE$772:AE$786)</f>
        <v>446</v>
      </c>
      <c r="AI99" s="1">
        <f>SUMIF(County!$AT$225:$AT$232,$BC99,County!AA$225:AA$232)+SUMIF('Cong Dist'!$BC$772:$BC$786,$BC99,'Cong Dist'!AI$772:AI$786)</f>
        <v>567</v>
      </c>
      <c r="AS99" s="7">
        <f>IF(AD99&gt;0,RANK(AD99,(Z99:AB99,AC99:AQ99)),0)</f>
        <v>1</v>
      </c>
      <c r="AT99" s="7">
        <f>IF(AE99&gt;0,RANK(AE99,(Z99:AB99,AC99:AQ99)),0)</f>
        <v>5</v>
      </c>
      <c r="AU99" s="7">
        <f>IF(AF99&gt;0,RANK(AF99,(Z99:AB99,AC99:AQ99)),0)</f>
        <v>0</v>
      </c>
      <c r="AV99" s="7">
        <f>IF(AG99&gt;0,RANK(AG99,(Z99:AB99,AG99:AQ99)),0)</f>
        <v>0</v>
      </c>
      <c r="AW99" s="2">
        <f t="shared" si="103"/>
        <v>9.4166332369148911E-3</v>
      </c>
      <c r="AX99" s="2">
        <f t="shared" si="103"/>
        <v>0</v>
      </c>
      <c r="AY99" s="2">
        <f t="shared" si="103"/>
        <v>0</v>
      </c>
      <c r="BA99" s="2" t="str">
        <f t="shared" si="104"/>
        <v>District 2</v>
      </c>
      <c r="BB99" t="str">
        <f t="shared" si="104"/>
        <v>CT</v>
      </c>
      <c r="BC99">
        <v>2</v>
      </c>
      <c r="BE99" s="97">
        <v>9</v>
      </c>
      <c r="BF99" s="99">
        <v>902</v>
      </c>
      <c r="BG99" s="106">
        <f t="shared" si="105"/>
        <v>9902</v>
      </c>
      <c r="BH99" t="s">
        <v>2605</v>
      </c>
      <c r="BI99" t="s">
        <v>3184</v>
      </c>
    </row>
    <row r="100" spans="1:61" outlineLevel="1">
      <c r="A100" t="s">
        <v>1564</v>
      </c>
      <c r="B100" t="s">
        <v>136</v>
      </c>
      <c r="C100" s="1">
        <f t="shared" si="93"/>
        <v>33132</v>
      </c>
      <c r="D100" s="1">
        <v>3</v>
      </c>
      <c r="E100" s="1"/>
      <c r="F100" s="1"/>
      <c r="G100" s="1"/>
      <c r="H100" s="1"/>
      <c r="I100" s="1">
        <f t="shared" si="94"/>
        <v>3</v>
      </c>
      <c r="J100" s="1"/>
      <c r="K100" s="1"/>
      <c r="L100" s="1"/>
      <c r="M100" s="7">
        <f>IF(Z100&gt;0,RANK(Z100,(Z100:AB100,AC100:AQ100)),0)</f>
        <v>2</v>
      </c>
      <c r="N100" s="7">
        <f>IF(AA100&gt;0,RANK(AA100,(Z100:AB100,AC100:AQ100)),0)</f>
        <v>0</v>
      </c>
      <c r="O100" s="7">
        <f>IF(AB100&gt;0,RANK(AB100,(Z100:AB100,AC100:AQ100)),0)</f>
        <v>0</v>
      </c>
      <c r="P100" s="7">
        <f>IF(AC100&gt;0,RANK(AC100,(Z100:AB100,AC100:AQ100)),0)</f>
        <v>3</v>
      </c>
      <c r="Q100" s="49">
        <f t="shared" si="95"/>
        <v>13550</v>
      </c>
      <c r="R100" s="177">
        <f t="shared" si="96"/>
        <v>0.40897017988651457</v>
      </c>
      <c r="S100" s="2"/>
      <c r="T100" s="2">
        <f t="shared" si="97"/>
        <v>0.22256428830134009</v>
      </c>
      <c r="U100" s="2">
        <f t="shared" si="98"/>
        <v>0</v>
      </c>
      <c r="V100" s="2">
        <f t="shared" si="99"/>
        <v>0</v>
      </c>
      <c r="W100" s="2">
        <f t="shared" si="100"/>
        <v>0.12344561149342026</v>
      </c>
      <c r="X100" s="2">
        <f t="shared" si="101"/>
        <v>0.63153446818785464</v>
      </c>
      <c r="Y100" s="2">
        <f t="shared" si="102"/>
        <v>2.2455632017384985E-2</v>
      </c>
      <c r="Z100" s="1">
        <f>SUMIF(County!$AT$225:$AT$232,$BC100,County!R$225:R$232)+SUMIF('Cong Dist'!$BC$772:$BC$786,$BC100,'Cong Dist'!Z$772:Z$786)</f>
        <v>7374</v>
      </c>
      <c r="AC100" s="1">
        <f>SUMIF(County!$AT$225:$AT$232,$BC100,County!U$225:U$232)+SUMIF('Cong Dist'!$BC$772:$BC$786,$BC100,'Cong Dist'!AC$772:AC$786)</f>
        <v>4090</v>
      </c>
      <c r="AD100" s="1">
        <f>SUMIF(County!$AT$225:$AT$232,$BC100,County!V$225:V$232)+SUMIF('Cong Dist'!$BC$772:$BC$786,$BC100,'Cong Dist'!AD$772:AD$786)</f>
        <v>20924</v>
      </c>
      <c r="AE100" s="1">
        <f>SUMIF(County!$AT$225:$AT$232,$BC100,County!W$225:W$232)+SUMIF('Cong Dist'!$BC$772:$BC$786,$BC100,'Cong Dist'!AE$772:AE$786)</f>
        <v>268</v>
      </c>
      <c r="AI100" s="1">
        <f>SUMIF(County!$AT$225:$AT$232,$BC100,County!AA$225:AA$232)+SUMIF('Cong Dist'!$BC$772:$BC$786,$BC100,'Cong Dist'!AI$772:AI$786)</f>
        <v>476</v>
      </c>
      <c r="AS100" s="7">
        <f>IF(AD100&gt;0,RANK(AD100,(Z100:AB100,AC100:AQ100)),0)</f>
        <v>1</v>
      </c>
      <c r="AT100" s="7">
        <f>IF(AE100&gt;0,RANK(AE100,(Z100:AB100,AC100:AQ100)),0)</f>
        <v>5</v>
      </c>
      <c r="AU100" s="7">
        <f>IF(AF100&gt;0,RANK(AF100,(Z100:AB100,AC100:AQ100)),0)</f>
        <v>0</v>
      </c>
      <c r="AV100" s="7">
        <f>IF(AG100&gt;0,RANK(AG100,(Z100:AB100,AG100:AQ100)),0)</f>
        <v>0</v>
      </c>
      <c r="AW100" s="2">
        <f t="shared" si="103"/>
        <v>8.0888566944343834E-3</v>
      </c>
      <c r="AX100" s="2">
        <f t="shared" si="103"/>
        <v>0</v>
      </c>
      <c r="AY100" s="2">
        <f t="shared" si="103"/>
        <v>0</v>
      </c>
      <c r="BA100" s="2" t="str">
        <f t="shared" si="104"/>
        <v>District 3</v>
      </c>
      <c r="BB100" t="str">
        <f t="shared" si="104"/>
        <v>CT</v>
      </c>
      <c r="BC100">
        <v>3</v>
      </c>
      <c r="BE100" s="97">
        <v>9</v>
      </c>
      <c r="BF100" s="99">
        <v>903</v>
      </c>
      <c r="BG100" s="106">
        <f t="shared" si="105"/>
        <v>9903</v>
      </c>
      <c r="BH100" t="s">
        <v>2605</v>
      </c>
      <c r="BI100" t="s">
        <v>3184</v>
      </c>
    </row>
    <row r="101" spans="1:61" outlineLevel="1">
      <c r="A101" t="s">
        <v>1825</v>
      </c>
      <c r="B101" t="s">
        <v>136</v>
      </c>
      <c r="C101" s="1">
        <f t="shared" si="93"/>
        <v>48076</v>
      </c>
      <c r="D101" s="1">
        <v>3</v>
      </c>
      <c r="E101" s="1"/>
      <c r="F101" s="1"/>
      <c r="G101" s="1"/>
      <c r="H101" s="1"/>
      <c r="I101" s="1">
        <f t="shared" si="94"/>
        <v>3</v>
      </c>
      <c r="J101" s="1"/>
      <c r="K101" s="1"/>
      <c r="L101" s="1"/>
      <c r="M101" s="7">
        <f>IF(Z101&gt;0,RANK(Z101,(Z101:AB101,AC101:AQ101)),0)</f>
        <v>2</v>
      </c>
      <c r="N101" s="7">
        <f>IF(AA101&gt;0,RANK(AA101,(Z101:AB101,AC101:AQ101)),0)</f>
        <v>0</v>
      </c>
      <c r="O101" s="7">
        <f>IF(AB101&gt;0,RANK(AB101,(Z101:AB101,AC101:AQ101)),0)</f>
        <v>0</v>
      </c>
      <c r="P101" s="7">
        <f>IF(AC101&gt;0,RANK(AC101,(Z101:AB101,AC101:AQ101)),0)</f>
        <v>3</v>
      </c>
      <c r="Q101" s="49">
        <f t="shared" si="95"/>
        <v>8282</v>
      </c>
      <c r="R101" s="177">
        <f t="shared" si="96"/>
        <v>0.17226890756302521</v>
      </c>
      <c r="S101" s="2"/>
      <c r="T101" s="2">
        <f t="shared" si="97"/>
        <v>0.35495881520925204</v>
      </c>
      <c r="U101" s="2">
        <f t="shared" si="98"/>
        <v>0</v>
      </c>
      <c r="V101" s="2">
        <f t="shared" si="99"/>
        <v>0</v>
      </c>
      <c r="W101" s="2">
        <f t="shared" si="100"/>
        <v>9.7616274232465258E-2</v>
      </c>
      <c r="X101" s="2">
        <f t="shared" si="101"/>
        <v>0.52722772277227725</v>
      </c>
      <c r="Y101" s="2">
        <f t="shared" si="102"/>
        <v>2.0197187786005544E-2</v>
      </c>
      <c r="Z101" s="1">
        <f>SUMIF(County!$AT$225:$AT$232,$BC101,County!R$225:R$232)+SUMIF('Cong Dist'!$BC$772:$BC$786,$BC101,'Cong Dist'!Z$772:Z$786)</f>
        <v>17065</v>
      </c>
      <c r="AC101" s="1">
        <f>SUMIF(County!$AT$225:$AT$232,$BC101,County!U$225:U$232)+SUMIF('Cong Dist'!$BC$772:$BC$786,$BC101,'Cong Dist'!AC$772:AC$786)</f>
        <v>4693</v>
      </c>
      <c r="AD101" s="1">
        <f>SUMIF(County!$AT$225:$AT$232,$BC101,County!V$225:V$232)+SUMIF('Cong Dist'!$BC$772:$BC$786,$BC101,'Cong Dist'!AD$772:AD$786)</f>
        <v>25347</v>
      </c>
      <c r="AE101" s="1">
        <f>SUMIF(County!$AT$225:$AT$232,$BC101,County!W$225:W$232)+SUMIF('Cong Dist'!$BC$772:$BC$786,$BC101,'Cong Dist'!AE$772:AE$786)</f>
        <v>270</v>
      </c>
      <c r="AI101" s="1">
        <f>SUMIF(County!$AT$225:$AT$232,$BC101,County!AA$225:AA$232)+SUMIF('Cong Dist'!$BC$772:$BC$786,$BC101,'Cong Dist'!AI$772:AI$786)</f>
        <v>701</v>
      </c>
      <c r="AS101" s="7">
        <f>IF(AD101&gt;0,RANK(AD101,(Z101:AB101,AC101:AQ101)),0)</f>
        <v>1</v>
      </c>
      <c r="AT101" s="7">
        <f>IF(AE101&gt;0,RANK(AE101,(Z101:AB101,AC101:AQ101)),0)</f>
        <v>5</v>
      </c>
      <c r="AU101" s="7">
        <f>IF(AF101&gt;0,RANK(AF101,(Z101:AB101,AC101:AQ101)),0)</f>
        <v>0</v>
      </c>
      <c r="AV101" s="7">
        <f>IF(AG101&gt;0,RANK(AG101,(Z101:AB101,AG101:AQ101)),0)</f>
        <v>0</v>
      </c>
      <c r="AW101" s="2">
        <f t="shared" si="103"/>
        <v>5.6161078292703221E-3</v>
      </c>
      <c r="AX101" s="2">
        <f t="shared" si="103"/>
        <v>0</v>
      </c>
      <c r="AY101" s="2">
        <f t="shared" si="103"/>
        <v>0</v>
      </c>
      <c r="BA101" s="2" t="str">
        <f t="shared" si="104"/>
        <v>District 4</v>
      </c>
      <c r="BB101" t="str">
        <f t="shared" si="104"/>
        <v>CT</v>
      </c>
      <c r="BC101">
        <v>4</v>
      </c>
      <c r="BE101" s="97">
        <v>9</v>
      </c>
      <c r="BF101" s="99">
        <v>904</v>
      </c>
      <c r="BG101" s="106">
        <f t="shared" si="105"/>
        <v>9904</v>
      </c>
      <c r="BH101" t="s">
        <v>2605</v>
      </c>
      <c r="BI101" t="s">
        <v>3184</v>
      </c>
    </row>
    <row r="102" spans="1:61" outlineLevel="1">
      <c r="A102" t="s">
        <v>1780</v>
      </c>
      <c r="B102" t="s">
        <v>136</v>
      </c>
      <c r="C102" s="1">
        <f t="shared" si="93"/>
        <v>47849</v>
      </c>
      <c r="D102" s="1">
        <v>3</v>
      </c>
      <c r="E102" s="1"/>
      <c r="F102" s="1"/>
      <c r="G102" s="1"/>
      <c r="H102" s="1"/>
      <c r="I102" s="1">
        <f t="shared" si="94"/>
        <v>3</v>
      </c>
      <c r="J102" s="1"/>
      <c r="K102" s="1"/>
      <c r="L102" s="1"/>
      <c r="M102" s="7">
        <f>IF(Z102&gt;0,RANK(Z102,(Z102:AB102,AC102:AQ102)),0)</f>
        <v>2</v>
      </c>
      <c r="N102" s="7">
        <f>IF(AA102&gt;0,RANK(AA102,(Z102:AB102,AC102:AQ102)),0)</f>
        <v>0</v>
      </c>
      <c r="O102" s="7">
        <f>IF(AB102&gt;0,RANK(AB102,(Z102:AB102,AC102:AQ102)),0)</f>
        <v>0</v>
      </c>
      <c r="P102" s="7">
        <f>IF(AC102&gt;0,RANK(AC102,(Z102:AB102,AC102:AQ102)),0)</f>
        <v>3</v>
      </c>
      <c r="Q102" s="49">
        <f t="shared" si="95"/>
        <v>16861</v>
      </c>
      <c r="R102" s="177">
        <f t="shared" si="96"/>
        <v>0.35237936007022092</v>
      </c>
      <c r="S102" s="2"/>
      <c r="T102" s="2">
        <f t="shared" si="97"/>
        <v>0.25381930656858032</v>
      </c>
      <c r="U102" s="2">
        <f t="shared" si="98"/>
        <v>0</v>
      </c>
      <c r="V102" s="2">
        <f t="shared" si="99"/>
        <v>0</v>
      </c>
      <c r="W102" s="2">
        <f t="shared" si="100"/>
        <v>0.11950093000898661</v>
      </c>
      <c r="X102" s="2">
        <f t="shared" si="101"/>
        <v>0.60619866663880118</v>
      </c>
      <c r="Y102" s="2">
        <f t="shared" si="102"/>
        <v>2.0481096783631858E-2</v>
      </c>
      <c r="Z102" s="1">
        <f>SUMIF(County!$AT$225:$AT$232,$BC102,County!R$225:R$232)+SUMIF('Cong Dist'!$BC$772:$BC$786,$BC102,'Cong Dist'!Z$772:Z$786)</f>
        <v>12145</v>
      </c>
      <c r="AC102" s="1">
        <f>SUMIF(County!$AT$225:$AT$232,$BC102,County!U$225:U$232)+SUMIF('Cong Dist'!$BC$772:$BC$786,$BC102,'Cong Dist'!AC$772:AC$786)</f>
        <v>5718</v>
      </c>
      <c r="AD102" s="1">
        <f>SUMIF(County!$AT$225:$AT$232,$BC102,County!V$225:V$232)+SUMIF('Cong Dist'!$BC$772:$BC$786,$BC102,'Cong Dist'!AD$772:AD$786)</f>
        <v>29006</v>
      </c>
      <c r="AE102" s="1">
        <f>SUMIF(County!$AT$225:$AT$232,$BC102,County!W$225:W$232)+SUMIF('Cong Dist'!$BC$772:$BC$786,$BC102,'Cong Dist'!AE$772:AE$786)</f>
        <v>436</v>
      </c>
      <c r="AI102" s="1">
        <f>SUMIF(County!$AT$225:$AT$232,$BC102,County!AA$225:AA$232)+SUMIF('Cong Dist'!$BC$772:$BC$786,$BC102,'Cong Dist'!AI$772:AI$786)</f>
        <v>544</v>
      </c>
      <c r="AS102" s="7">
        <f>IF(AD102&gt;0,RANK(AD102,(Z102:AB102,AC102:AQ102)),0)</f>
        <v>1</v>
      </c>
      <c r="AT102" s="7">
        <f>IF(AE102&gt;0,RANK(AE102,(Z102:AB102,AC102:AQ102)),0)</f>
        <v>5</v>
      </c>
      <c r="AU102" s="7">
        <f>IF(AF102&gt;0,RANK(AF102,(Z102:AB102,AC102:AQ102)),0)</f>
        <v>0</v>
      </c>
      <c r="AV102" s="7">
        <f>IF(AG102&gt;0,RANK(AG102,(Z102:AB102,AG102:AQ102)),0)</f>
        <v>0</v>
      </c>
      <c r="AW102" s="2">
        <f t="shared" si="103"/>
        <v>9.1119981608811049E-3</v>
      </c>
      <c r="AX102" s="2">
        <f t="shared" si="103"/>
        <v>0</v>
      </c>
      <c r="AY102" s="2">
        <f t="shared" si="103"/>
        <v>0</v>
      </c>
      <c r="BA102" s="2" t="str">
        <f t="shared" si="104"/>
        <v>District 5</v>
      </c>
      <c r="BB102" t="str">
        <f t="shared" si="104"/>
        <v>CT</v>
      </c>
      <c r="BC102">
        <v>5</v>
      </c>
      <c r="BE102" s="97">
        <v>9</v>
      </c>
      <c r="BF102" s="99">
        <v>905</v>
      </c>
      <c r="BG102" s="106">
        <f t="shared" si="105"/>
        <v>9905</v>
      </c>
      <c r="BH102" t="s">
        <v>2605</v>
      </c>
      <c r="BI102" t="s">
        <v>3184</v>
      </c>
    </row>
    <row r="103" spans="1:61">
      <c r="A103" t="s">
        <v>332</v>
      </c>
      <c r="B103" t="s">
        <v>1105</v>
      </c>
      <c r="C103" s="1">
        <f t="shared" si="93"/>
        <v>213493</v>
      </c>
      <c r="D103" s="1">
        <v>13</v>
      </c>
      <c r="E103" s="1"/>
      <c r="F103" s="1"/>
      <c r="G103" s="1"/>
      <c r="H103" s="1"/>
      <c r="I103" s="1">
        <f t="shared" si="94"/>
        <v>13</v>
      </c>
      <c r="J103" s="1"/>
      <c r="K103" s="1"/>
      <c r="L103" s="1"/>
      <c r="M103" s="7">
        <f>IF(Z103&gt;0,RANK(Z103,(Z103:AB103,AC103:AQ103)),0)</f>
        <v>2</v>
      </c>
      <c r="N103" s="7">
        <f>IF(AA103&gt;0,RANK(AA103,(Z103:AB103,AC103:AQ103)),0)</f>
        <v>0</v>
      </c>
      <c r="O103" s="7">
        <f>IF(AB103&gt;0,RANK(AB103,(Z103:AB103,AC103:AQ103)),0)</f>
        <v>0</v>
      </c>
      <c r="P103" s="7">
        <f>IF(AC103&gt;0,RANK(AC103,(Z103:AB103,AC103:AQ103)),0)</f>
        <v>3</v>
      </c>
      <c r="Q103" s="49">
        <f t="shared" si="95"/>
        <v>63001</v>
      </c>
      <c r="R103" s="177">
        <f t="shared" si="96"/>
        <v>0.29509632634325245</v>
      </c>
      <c r="S103" s="2"/>
      <c r="T103" s="2">
        <f t="shared" si="97"/>
        <v>0.28348470441653822</v>
      </c>
      <c r="U103" s="2">
        <f t="shared" si="98"/>
        <v>0</v>
      </c>
      <c r="V103" s="2">
        <f t="shared" si="99"/>
        <v>0</v>
      </c>
      <c r="W103" s="2">
        <f t="shared" si="100"/>
        <v>0.11703896614877303</v>
      </c>
      <c r="X103" s="2">
        <f t="shared" si="101"/>
        <v>0.57858103075979073</v>
      </c>
      <c r="Y103" s="2">
        <f t="shared" si="102"/>
        <v>2.0895298674897922E-2</v>
      </c>
      <c r="Z103" s="1">
        <f>SUM(Z98:Z102)</f>
        <v>60522</v>
      </c>
      <c r="AC103" s="1">
        <f>SUM(AC98:AC102)</f>
        <v>24987</v>
      </c>
      <c r="AD103" s="1">
        <f>SUM(AD98:AD102)</f>
        <v>123523</v>
      </c>
      <c r="AE103" s="1">
        <f>SUM(AE98:AE102)</f>
        <v>1733</v>
      </c>
      <c r="AI103" s="1">
        <f>SUM(AI98:AI102)</f>
        <v>2728</v>
      </c>
      <c r="AS103" s="7">
        <f>IF(AD103&gt;0,RANK(AD103,(Z103:AB103,AC103:AQ103)),0)</f>
        <v>1</v>
      </c>
      <c r="AT103" s="7">
        <f>IF(AE103&gt;0,RANK(AE103,(Z103:AB103,AC103:AQ103)),0)</f>
        <v>5</v>
      </c>
      <c r="AU103" s="7">
        <f>IF(AF103&gt;0,RANK(AF103,(Z103:AB103,AC103:AQ103)),0)</f>
        <v>0</v>
      </c>
      <c r="AV103" s="7">
        <f>IF(AG103&gt;0,RANK(AG103,(Z103:AB103,AG103:AQ103)),0)</f>
        <v>0</v>
      </c>
      <c r="AW103" s="2">
        <f t="shared" si="103"/>
        <v>8.1173621617570604E-3</v>
      </c>
      <c r="AX103" s="2">
        <f t="shared" si="103"/>
        <v>0</v>
      </c>
      <c r="AY103" s="2">
        <f t="shared" si="103"/>
        <v>0</v>
      </c>
      <c r="BA103" s="2" t="str">
        <f t="shared" si="104"/>
        <v>Connecticut</v>
      </c>
      <c r="BB103" t="str">
        <f t="shared" si="104"/>
        <v>T</v>
      </c>
      <c r="BE103" s="97">
        <v>9</v>
      </c>
      <c r="BF103" s="99"/>
      <c r="BG103" s="106">
        <f t="shared" si="105"/>
        <v>9000</v>
      </c>
      <c r="BH103" t="s">
        <v>1619</v>
      </c>
      <c r="BI103" t="s">
        <v>3184</v>
      </c>
    </row>
    <row r="104" spans="1:61">
      <c r="C104" s="1"/>
      <c r="D104" s="1"/>
      <c r="E104" s="1"/>
      <c r="F104" s="1"/>
      <c r="G104" s="1"/>
      <c r="H104" s="1"/>
      <c r="I104" s="1"/>
      <c r="J104" s="1"/>
      <c r="K104" s="1"/>
      <c r="L104" s="1"/>
      <c r="M104" s="7"/>
      <c r="N104" s="7"/>
      <c r="O104" s="7"/>
      <c r="P104" s="7"/>
      <c r="Q104" s="49"/>
      <c r="R104" s="177"/>
      <c r="S104" s="2"/>
      <c r="T104" s="2"/>
      <c r="U104" s="2"/>
      <c r="V104" s="2"/>
      <c r="W104" s="2"/>
      <c r="X104" s="2"/>
      <c r="Y104" s="2"/>
      <c r="Z104" s="49"/>
      <c r="AA104" s="49"/>
      <c r="AB104" s="49"/>
      <c r="AC104" s="49"/>
      <c r="AD104" s="49"/>
      <c r="AE104" s="49"/>
      <c r="AF104" s="49"/>
      <c r="AG104" s="49"/>
      <c r="AH104" s="49"/>
      <c r="AI104" s="49"/>
      <c r="AM104" s="49"/>
      <c r="AS104" s="7"/>
      <c r="AT104" s="7"/>
      <c r="AU104" s="7"/>
      <c r="AV104" s="7"/>
      <c r="AW104" s="2"/>
      <c r="AX104" s="2"/>
      <c r="AY104" s="2"/>
      <c r="BA104" s="2"/>
      <c r="BF104" s="99"/>
    </row>
    <row r="105" spans="1:61" outlineLevel="1">
      <c r="A105" t="s">
        <v>1148</v>
      </c>
      <c r="B105" t="s">
        <v>1704</v>
      </c>
      <c r="C105" s="1">
        <f>SUM(Z105:AQ105)</f>
        <v>69892</v>
      </c>
      <c r="D105" s="1"/>
      <c r="E105" s="1"/>
      <c r="F105" s="1"/>
      <c r="G105" s="1"/>
      <c r="H105" s="1"/>
      <c r="I105" s="1"/>
      <c r="J105" s="1"/>
      <c r="K105" s="1"/>
      <c r="L105" s="1"/>
      <c r="M105" s="7">
        <f>IF(Z105&gt;0,RANK(Z105,(Z105:AB105,AC105:AQ105)),0)</f>
        <v>2</v>
      </c>
      <c r="N105" s="7">
        <f>IF(AA105&gt;0,RANK(AA105,(Z105:AB105,AC105:AQ105)),0)</f>
        <v>6</v>
      </c>
      <c r="O105" s="7">
        <f>IF(AB105&gt;0,RANK(AB105,(Z105:AB105,AC105:AQ105)),0)</f>
        <v>5</v>
      </c>
      <c r="P105" s="7">
        <f>IF(AC105&gt;0,RANK(AC105,(Z105:AB105,AC105:AQ105)),0)</f>
        <v>3</v>
      </c>
      <c r="Q105" s="49">
        <f>MAX(Z105:AG105)-LARGE(Z105:AG105,2)</f>
        <v>28247</v>
      </c>
      <c r="R105" s="177">
        <f>Q105/C105</f>
        <v>0.40415212041435356</v>
      </c>
      <c r="S105" s="2"/>
      <c r="T105" s="2">
        <f t="shared" ref="T105:X106" si="106">IF($C105=0,"-",Z105/$C105)</f>
        <v>0.2035283008069593</v>
      </c>
      <c r="U105" s="2">
        <f t="shared" si="106"/>
        <v>8.2699021347221423E-3</v>
      </c>
      <c r="V105" s="2">
        <f t="shared" si="106"/>
        <v>8.8994448577805751E-3</v>
      </c>
      <c r="W105" s="2">
        <f t="shared" si="106"/>
        <v>0.15895953757225434</v>
      </c>
      <c r="X105" s="2">
        <f t="shared" si="106"/>
        <v>0.60768042122131283</v>
      </c>
      <c r="Y105" s="2">
        <f>IF(C105=0,"-",(1-T105-U105-V105-W105-X105))</f>
        <v>1.266239340697084E-2</v>
      </c>
      <c r="Z105" s="1">
        <f>County!R238</f>
        <v>14225</v>
      </c>
      <c r="AA105" s="1">
        <f>County!S238</f>
        <v>578</v>
      </c>
      <c r="AB105" s="1">
        <f>County!T238</f>
        <v>622</v>
      </c>
      <c r="AC105" s="1">
        <f>County!U238</f>
        <v>11110</v>
      </c>
      <c r="AD105" s="1">
        <f>County!V238</f>
        <v>42472</v>
      </c>
      <c r="AE105" s="1">
        <f>County!W238</f>
        <v>885</v>
      </c>
      <c r="AK105" s="1"/>
      <c r="AL105" s="1"/>
      <c r="AN105" s="1"/>
      <c r="AO105" s="1"/>
      <c r="AP105" s="1"/>
      <c r="AQ105" s="1"/>
      <c r="AS105" s="7">
        <f>IF(AD105&gt;0,RANK(AD105,(Z105:AB105,AC105:AQ105)),0)</f>
        <v>1</v>
      </c>
      <c r="AT105" s="7">
        <f>IF(AE105&gt;0,RANK(AE105,(Z105:AB105,AC105:AQ105)),0)</f>
        <v>4</v>
      </c>
      <c r="AU105" s="7">
        <f>IF(AF105&gt;0,RANK(AF105,(Z105:AB105,AC105:AQ105)),0)</f>
        <v>0</v>
      </c>
      <c r="AV105" s="7">
        <f>IF(AG105&gt;0,RANK(AG105,(Z105:AB105,AG105:AQ105)),0)</f>
        <v>0</v>
      </c>
      <c r="AW105" s="2">
        <f t="shared" ref="AW105:AY106" si="107">IF($C105=0,"-",AE105/$C105)</f>
        <v>1.2662393406970755E-2</v>
      </c>
      <c r="AX105" s="2">
        <f t="shared" si="107"/>
        <v>0</v>
      </c>
      <c r="AY105" s="2">
        <f t="shared" si="107"/>
        <v>0</v>
      </c>
      <c r="BA105" s="2" t="str">
        <f>A105</f>
        <v>At Large</v>
      </c>
      <c r="BB105" t="str">
        <f>B105</f>
        <v>DE</v>
      </c>
      <c r="BE105" s="97">
        <v>10</v>
      </c>
      <c r="BF105" s="99">
        <v>901</v>
      </c>
      <c r="BG105" s="106">
        <f>BE105*1000+BF105</f>
        <v>10901</v>
      </c>
      <c r="BH105" t="s">
        <v>2605</v>
      </c>
      <c r="BI105" t="s">
        <v>3184</v>
      </c>
    </row>
    <row r="106" spans="1:61">
      <c r="A106" t="s">
        <v>1703</v>
      </c>
      <c r="B106" t="s">
        <v>1105</v>
      </c>
      <c r="C106" s="1">
        <f>SUM(Z106:AQ106)</f>
        <v>69892</v>
      </c>
      <c r="D106" s="1">
        <v>16</v>
      </c>
      <c r="E106" s="1"/>
      <c r="F106" s="1"/>
      <c r="G106" s="1"/>
      <c r="H106" s="1"/>
      <c r="I106" s="1">
        <f>IF(AD106=MAX($Z106:$AG106),$D106,"")</f>
        <v>16</v>
      </c>
      <c r="J106" s="1"/>
      <c r="K106" s="1"/>
      <c r="L106" s="1"/>
      <c r="M106" s="7">
        <f>IF(Z106&gt;0,RANK(Z106,(Z106:AB106,AC106:AQ106)),0)</f>
        <v>2</v>
      </c>
      <c r="N106" s="7">
        <f>IF(AA106&gt;0,RANK(AA106,(Z106:AB106,AC106:AQ106)),0)</f>
        <v>6</v>
      </c>
      <c r="O106" s="7">
        <f>IF(AB106&gt;0,RANK(AB106,(Z106:AB106,AC106:AQ106)),0)</f>
        <v>5</v>
      </c>
      <c r="P106" s="7">
        <f>IF(AC106&gt;0,RANK(AC106,(Z106:AB106,AC106:AQ106)),0)</f>
        <v>3</v>
      </c>
      <c r="Q106" s="49">
        <f>MAX(Z106:AG106)-LARGE(Z106:AG106,2)</f>
        <v>28247</v>
      </c>
      <c r="R106" s="177">
        <f>Q106/C106</f>
        <v>0.40415212041435356</v>
      </c>
      <c r="S106" s="2"/>
      <c r="T106" s="2">
        <f t="shared" si="106"/>
        <v>0.2035283008069593</v>
      </c>
      <c r="U106" s="2">
        <f t="shared" si="106"/>
        <v>8.2699021347221423E-3</v>
      </c>
      <c r="V106" s="2">
        <f t="shared" si="106"/>
        <v>8.8994448577805751E-3</v>
      </c>
      <c r="W106" s="2">
        <f t="shared" si="106"/>
        <v>0.15895953757225434</v>
      </c>
      <c r="X106" s="2">
        <f t="shared" si="106"/>
        <v>0.60768042122131283</v>
      </c>
      <c r="Y106" s="2">
        <f>IF(C106=0,"-",(1-T106-U106-V106-W106-X106))</f>
        <v>1.266239340697084E-2</v>
      </c>
      <c r="Z106" s="1">
        <f t="shared" ref="Z106:AE106" si="108">Z105</f>
        <v>14225</v>
      </c>
      <c r="AA106" s="1">
        <f t="shared" si="108"/>
        <v>578</v>
      </c>
      <c r="AB106" s="1">
        <f t="shared" si="108"/>
        <v>622</v>
      </c>
      <c r="AC106" s="1">
        <f t="shared" si="108"/>
        <v>11110</v>
      </c>
      <c r="AD106" s="1">
        <f t="shared" si="108"/>
        <v>42472</v>
      </c>
      <c r="AE106" s="1">
        <f t="shared" si="108"/>
        <v>885</v>
      </c>
      <c r="AK106" s="1"/>
      <c r="AL106" s="1"/>
      <c r="AN106" s="1"/>
      <c r="AO106" s="1"/>
      <c r="AP106" s="1"/>
      <c r="AQ106" s="1"/>
      <c r="AS106" s="7">
        <f>IF(AD106&gt;0,RANK(AD106,(Z106:AB106,AC106:AQ106)),0)</f>
        <v>1</v>
      </c>
      <c r="AT106" s="7">
        <f>IF(AE106&gt;0,RANK(AE106,(Z106:AB106,AC106:AQ106)),0)</f>
        <v>4</v>
      </c>
      <c r="AU106" s="7">
        <f>IF(AF106&gt;0,RANK(AF106,(Z106:AB106,AC106:AQ106)),0)</f>
        <v>0</v>
      </c>
      <c r="AV106" s="7">
        <f>IF(AG106&gt;0,RANK(AG106,(Z106:AB106,AG106:AQ106)),0)</f>
        <v>0</v>
      </c>
      <c r="AW106" s="2">
        <f t="shared" si="107"/>
        <v>1.2662393406970755E-2</v>
      </c>
      <c r="AX106" s="2">
        <f t="shared" si="107"/>
        <v>0</v>
      </c>
      <c r="AY106" s="2">
        <f t="shared" si="107"/>
        <v>0</v>
      </c>
      <c r="BA106" s="2" t="str">
        <f>A106</f>
        <v>Delaware</v>
      </c>
      <c r="BB106" t="str">
        <f>B106</f>
        <v>T</v>
      </c>
      <c r="BE106" s="97">
        <v>10</v>
      </c>
      <c r="BF106" s="99"/>
      <c r="BG106" s="106">
        <f>BE106*1000+BF106</f>
        <v>10000</v>
      </c>
      <c r="BH106" t="s">
        <v>1619</v>
      </c>
      <c r="BI106" t="s">
        <v>3184</v>
      </c>
    </row>
    <row r="107" spans="1:61">
      <c r="C107" s="1"/>
      <c r="D107" s="1"/>
      <c r="E107" s="1"/>
      <c r="F107" s="1"/>
      <c r="G107" s="1"/>
      <c r="H107" s="1"/>
      <c r="I107" s="1"/>
      <c r="J107" s="1"/>
      <c r="K107" s="1"/>
      <c r="L107" s="1"/>
      <c r="M107" s="7"/>
      <c r="N107" s="7"/>
      <c r="O107" s="7"/>
      <c r="P107" s="7"/>
      <c r="Q107" s="49"/>
      <c r="R107" s="177"/>
      <c r="S107" s="2"/>
      <c r="T107" s="2"/>
      <c r="U107" s="2"/>
      <c r="V107" s="2"/>
      <c r="W107" s="2"/>
      <c r="X107" s="2"/>
      <c r="Y107" s="2"/>
      <c r="AS107" s="7"/>
      <c r="AT107" s="7"/>
      <c r="AU107" s="7"/>
      <c r="AV107" s="7"/>
      <c r="AW107" s="2"/>
      <c r="AX107" s="2"/>
      <c r="AY107" s="2"/>
      <c r="BA107" s="2"/>
      <c r="BF107" s="99"/>
    </row>
    <row r="108" spans="1:61" outlineLevel="1">
      <c r="A108" s="9" t="s">
        <v>2143</v>
      </c>
      <c r="B108" t="s">
        <v>626</v>
      </c>
      <c r="C108" s="1">
        <f t="shared" ref="C108:C135" si="109">SUM(Z108:AQ108)</f>
        <v>138602</v>
      </c>
      <c r="D108" s="1"/>
      <c r="E108" s="1"/>
      <c r="F108" s="1"/>
      <c r="G108" s="1"/>
      <c r="H108" s="1"/>
      <c r="I108" s="1"/>
      <c r="J108" s="1"/>
      <c r="K108" s="1"/>
      <c r="L108" s="1"/>
      <c r="M108" s="7">
        <f>IF(Z108&gt;0,RANK(Z108,(Z108:AB108,AC108:AQ108)),0)</f>
        <v>4</v>
      </c>
      <c r="N108" s="7">
        <f>IF(AA108&gt;0,RANK(AA108,(Z108:AB108,AC108:AQ108)),0)</f>
        <v>5</v>
      </c>
      <c r="O108" s="7">
        <f>IF(AB108&gt;0,RANK(AB108,(Z108:AB108,AC108:AQ108)),0)</f>
        <v>2</v>
      </c>
      <c r="P108" s="7">
        <f>IF(AC108&gt;0,RANK(AC108,(Z108:AB108,AC108:AQ108)),0)</f>
        <v>3</v>
      </c>
      <c r="Q108" s="49">
        <f t="shared" ref="Q108:Q135" si="110">MAX(Z108:AG108)-LARGE(Z108:AG108,2)</f>
        <v>30050</v>
      </c>
      <c r="R108" s="177">
        <f t="shared" ref="R108:R135" si="111">Q108/C108</f>
        <v>0.21680783827073202</v>
      </c>
      <c r="S108" s="2"/>
      <c r="T108" s="2">
        <f t="shared" ref="T108:T135" si="112">IF($C108=0,"-",Z108/$C108)</f>
        <v>6.6182306171628111E-2</v>
      </c>
      <c r="U108" s="2">
        <f t="shared" ref="U108:U135" si="113">IF($C108=0,"-",AA108/$C108)</f>
        <v>1.4220574017690942E-2</v>
      </c>
      <c r="V108" s="2">
        <f t="shared" ref="V108:V135" si="114">IF($C108=0,"-",AB108/$C108)</f>
        <v>0.23217558188193532</v>
      </c>
      <c r="W108" s="2">
        <f t="shared" ref="W108:W135" si="115">IF($C108=0,"-",AC108/$C108)</f>
        <v>0.21737060071283243</v>
      </c>
      <c r="X108" s="2">
        <f t="shared" ref="X108:X135" si="116">IF($C108=0,"-",AD108/$C108)</f>
        <v>0.44898342015266735</v>
      </c>
      <c r="Y108" s="2">
        <f t="shared" ref="Y108:Y135" si="117">IF(C108=0,"-",(1-T108-U108-V108-W108-X108))</f>
        <v>2.1067517063245833E-2</v>
      </c>
      <c r="Z108" s="1">
        <f>SUMIF(County!$AT$240:$AT$306,$BC108,County!R$240:R$306)+SUMIF('Cong Dist'!$BC$789:$BC$845,$BC108,'Cong Dist'!Z$789:Z$845)</f>
        <v>9173</v>
      </c>
      <c r="AA108" s="1">
        <f>SUMIF(County!$AT$240:$AT$306,$BC108,County!S$240:S$306)+SUMIF('Cong Dist'!$BC$789:$BC$845,$BC108,'Cong Dist'!AA$789:AA$845)</f>
        <v>1971</v>
      </c>
      <c r="AB108" s="1">
        <f>SUMIF(County!$AT$240:$AT$306,$BC108,County!T$240:T$306)+SUMIF('Cong Dist'!$BC$789:$BC$845,$BC108,'Cong Dist'!AB$789:AB$845)</f>
        <v>32180</v>
      </c>
      <c r="AC108" s="1">
        <f>SUMIF(County!$AT$240:$AT$306,$BC108,County!U$240:U$306)+SUMIF('Cong Dist'!$BC$789:$BC$845,$BC108,'Cong Dist'!AC$789:AC$845)</f>
        <v>30128</v>
      </c>
      <c r="AD108" s="1">
        <f>SUMIF(County!$AT$240:$AT$306,$BC108,County!V$240:V$306)+SUMIF('Cong Dist'!$BC$789:$BC$845,$BC108,'Cong Dist'!AD$789:AD$845)</f>
        <v>62230</v>
      </c>
      <c r="AE108" s="1">
        <f>SUMIF(County!$AT$240:$AT$306,$BC108,County!W$240:W$306)+SUMIF('Cong Dist'!$BC$789:$BC$845,$BC108,'Cong Dist'!AE$789:AE$845)</f>
        <v>1836</v>
      </c>
      <c r="AF108" s="1">
        <f>SUMIF(County!$AT$240:$AT$306,$BC108,County!X$240:X$306)+SUMIF('Cong Dist'!$BC$789:$BC$845,$BC108,'Cong Dist'!AF$789:AF$845)</f>
        <v>119</v>
      </c>
      <c r="AG108" s="1">
        <f>SUMIF(County!$AT$240:$AT$306,$BC108,County!Y$240:Y$306)+SUMIF('Cong Dist'!$BC$789:$BC$845,$BC108,'Cong Dist'!AG$789:AG$845)</f>
        <v>146</v>
      </c>
      <c r="AH108" s="1">
        <f>SUMIF(County!$AT$240:$AT$306,$BC108,County!Z$240:Z$306)+SUMIF('Cong Dist'!$BC$789:$BC$845,$BC108,'Cong Dist'!AH$789:AH$845)</f>
        <v>351</v>
      </c>
      <c r="AL108" s="1">
        <f>SUMIF(County!$AT$240:$AT$306,$BC108,County!AD$240:AD$306)+SUMIF('Cong Dist'!$BC$789:$BC$845,$BC108,'Cong Dist'!AL$789:AL$845)</f>
        <v>335</v>
      </c>
      <c r="AN108" s="1">
        <f>SUMIF(County!$AT$240:$AT$306,$BC108,County!AF$240:AF$306)+SUMIF('Cong Dist'!$BC$789:$BC$845,$BC108,'Cong Dist'!AN$789:AN$845)</f>
        <v>75</v>
      </c>
      <c r="AO108" s="1">
        <f>SUMIF(County!$AT$240:$AT$306,$BC108,County!AG$240:AG$306)+SUMIF('Cong Dist'!$BC$789:$BC$845,$BC108,'Cong Dist'!AO$789:AO$845)</f>
        <v>43</v>
      </c>
      <c r="AQ108" s="1">
        <f>SUMIF(County!$AT$240:$AT$306,$BC108,County!AI$240:AI$306)+SUMIF('Cong Dist'!$BC$789:$BC$845,$BC108,'Cong Dist'!AQ$789:AQ$845)</f>
        <v>15</v>
      </c>
      <c r="AS108" s="7">
        <f>IF(AD108&gt;0,RANK(AD108,(Z108:AB108,AC108:AQ108)),0)</f>
        <v>1</v>
      </c>
      <c r="AT108" s="7">
        <f>IF(AE108&gt;0,RANK(AE108,(Z108:AB108,AC108:AQ108)),0)</f>
        <v>6</v>
      </c>
      <c r="AU108" s="7">
        <f>IF(AF108&gt;0,RANK(AF108,(Z108:AB108,AC108:AQ108)),0)</f>
        <v>10</v>
      </c>
      <c r="AV108" s="7">
        <f>IF(AG108&gt;0,RANK(AG108,(Z108:AB108,AG108:AQ108)),0)</f>
        <v>6</v>
      </c>
      <c r="AW108" s="2">
        <f t="shared" ref="AW108:AW135" si="118">IF($C108=0,"-",AE108/$C108)</f>
        <v>1.3246562098671014E-2</v>
      </c>
      <c r="AX108" s="2">
        <f t="shared" ref="AX108:AX135" si="119">IF($C108=0,"-",AF108/$C108)</f>
        <v>8.5857346935830651E-4</v>
      </c>
      <c r="AY108" s="2">
        <f t="shared" ref="AY108:AY135" si="120">IF($C108=0,"-",AG108/$C108)</f>
        <v>1.053375853162292E-3</v>
      </c>
      <c r="BA108" s="2" t="str">
        <f t="shared" ref="BA108:BA135" si="121">A108</f>
        <v>District 1</v>
      </c>
      <c r="BB108" t="str">
        <f t="shared" ref="BB108:BB135" si="122">B108</f>
        <v>FL</v>
      </c>
      <c r="BC108">
        <v>1</v>
      </c>
      <c r="BE108" s="97">
        <v>12</v>
      </c>
      <c r="BF108" s="99">
        <v>901</v>
      </c>
      <c r="BG108" s="106">
        <f t="shared" ref="BG108:BG135" si="123">BE108*1000+BF108</f>
        <v>12901</v>
      </c>
      <c r="BH108" t="s">
        <v>2605</v>
      </c>
      <c r="BI108" t="s">
        <v>3184</v>
      </c>
    </row>
    <row r="109" spans="1:61" outlineLevel="1">
      <c r="A109" s="9" t="s">
        <v>1563</v>
      </c>
      <c r="B109" t="s">
        <v>626</v>
      </c>
      <c r="C109" s="1">
        <f t="shared" si="109"/>
        <v>85144</v>
      </c>
      <c r="D109" s="1"/>
      <c r="E109" s="1"/>
      <c r="F109" s="1"/>
      <c r="G109" s="1"/>
      <c r="H109" s="1"/>
      <c r="I109" s="1"/>
      <c r="J109" s="1"/>
      <c r="K109" s="1"/>
      <c r="L109" s="1"/>
      <c r="M109" s="7">
        <f>IF(Z109&gt;0,RANK(Z109,(Z109:AB109,AC109:AQ109)),0)</f>
        <v>4</v>
      </c>
      <c r="N109" s="7">
        <f>IF(AA109&gt;0,RANK(AA109,(Z109:AB109,AC109:AQ109)),0)</f>
        <v>5</v>
      </c>
      <c r="O109" s="7">
        <f>IF(AB109&gt;0,RANK(AB109,(Z109:AB109,AC109:AQ109)),0)</f>
        <v>3</v>
      </c>
      <c r="P109" s="7">
        <f>IF(AC109&gt;0,RANK(AC109,(Z109:AB109,AC109:AQ109)),0)</f>
        <v>2</v>
      </c>
      <c r="Q109" s="49">
        <f t="shared" si="110"/>
        <v>11953</v>
      </c>
      <c r="R109" s="177">
        <f t="shared" si="111"/>
        <v>0.14038569952081181</v>
      </c>
      <c r="S109" s="2"/>
      <c r="T109" s="2">
        <f t="shared" si="112"/>
        <v>5.9839800808042846E-2</v>
      </c>
      <c r="U109" s="2">
        <f t="shared" si="113"/>
        <v>1.4774969463497134E-2</v>
      </c>
      <c r="V109" s="2">
        <f t="shared" si="114"/>
        <v>0.22281076764070282</v>
      </c>
      <c r="W109" s="2">
        <f t="shared" si="115"/>
        <v>0.27177487550502677</v>
      </c>
      <c r="X109" s="2">
        <f t="shared" si="116"/>
        <v>0.41216057502583858</v>
      </c>
      <c r="Y109" s="2">
        <f t="shared" si="117"/>
        <v>1.8639011556891849E-2</v>
      </c>
      <c r="Z109" s="1">
        <f>SUMIF(County!$AT$240:$AT$306,$BC109,County!R$240:R$306)+SUMIF('Cong Dist'!$BC$789:$BC$845,$BC109,'Cong Dist'!Z$789:Z$845)</f>
        <v>5095</v>
      </c>
      <c r="AA109" s="1">
        <f>SUMIF(County!$AT$240:$AT$306,$BC109,County!S$240:S$306)+SUMIF('Cong Dist'!$BC$789:$BC$845,$BC109,'Cong Dist'!AA$789:AA$845)</f>
        <v>1258</v>
      </c>
      <c r="AB109" s="1">
        <f>SUMIF(County!$AT$240:$AT$306,$BC109,County!T$240:T$306)+SUMIF('Cong Dist'!$BC$789:$BC$845,$BC109,'Cong Dist'!AB$789:AB$845)</f>
        <v>18971</v>
      </c>
      <c r="AC109" s="1">
        <f>SUMIF(County!$AT$240:$AT$306,$BC109,County!U$240:U$306)+SUMIF('Cong Dist'!$BC$789:$BC$845,$BC109,'Cong Dist'!AC$789:AC$845)</f>
        <v>23140</v>
      </c>
      <c r="AD109" s="1">
        <f>SUMIF(County!$AT$240:$AT$306,$BC109,County!V$240:V$306)+SUMIF('Cong Dist'!$BC$789:$BC$845,$BC109,'Cong Dist'!AD$789:AD$845)</f>
        <v>35093</v>
      </c>
      <c r="AE109" s="1">
        <f>SUMIF(County!$AT$240:$AT$306,$BC109,County!W$240:W$306)+SUMIF('Cong Dist'!$BC$789:$BC$845,$BC109,'Cong Dist'!AE$789:AE$845)</f>
        <v>1014</v>
      </c>
      <c r="AF109" s="1">
        <f>SUMIF(County!$AT$240:$AT$306,$BC109,County!X$240:X$306)+SUMIF('Cong Dist'!$BC$789:$BC$845,$BC109,'Cong Dist'!AF$789:AF$845)</f>
        <v>60</v>
      </c>
      <c r="AG109" s="1">
        <f>SUMIF(County!$AT$240:$AT$306,$BC109,County!Y$240:Y$306)+SUMIF('Cong Dist'!$BC$789:$BC$845,$BC109,'Cong Dist'!AG$789:AG$845)</f>
        <v>86</v>
      </c>
      <c r="AH109" s="1">
        <f>SUMIF(County!$AT$240:$AT$306,$BC109,County!Z$240:Z$306)+SUMIF('Cong Dist'!$BC$789:$BC$845,$BC109,'Cong Dist'!AH$789:AH$845)</f>
        <v>186</v>
      </c>
      <c r="AL109" s="1">
        <f>SUMIF(County!$AT$240:$AT$306,$BC109,County!AD$240:AD$306)+SUMIF('Cong Dist'!$BC$789:$BC$845,$BC109,'Cong Dist'!AL$789:AL$845)</f>
        <v>162</v>
      </c>
      <c r="AN109" s="1">
        <f>SUMIF(County!$AT$240:$AT$306,$BC109,County!AF$240:AF$306)+SUMIF('Cong Dist'!$BC$789:$BC$845,$BC109,'Cong Dist'!AN$789:AN$845)</f>
        <v>38</v>
      </c>
      <c r="AO109" s="1">
        <f>SUMIF(County!$AT$240:$AT$306,$BC109,County!AG$240:AG$306)+SUMIF('Cong Dist'!$BC$789:$BC$845,$BC109,'Cong Dist'!AO$789:AO$845)</f>
        <v>32</v>
      </c>
      <c r="AQ109" s="1">
        <f>SUMIF(County!$AT$240:$AT$306,$BC109,County!AI$240:AI$306)+SUMIF('Cong Dist'!$BC$789:$BC$845,$BC109,'Cong Dist'!AQ$789:AQ$845)</f>
        <v>9</v>
      </c>
      <c r="AS109" s="7">
        <f>IF(AD109&gt;0,RANK(AD109,(Z109:AB109,AC109:AQ109)),0)</f>
        <v>1</v>
      </c>
      <c r="AT109" s="7">
        <f>IF(AE109&gt;0,RANK(AE109,(Z109:AB109,AC109:AQ109)),0)</f>
        <v>6</v>
      </c>
      <c r="AU109" s="7">
        <f>IF(AF109&gt;0,RANK(AF109,(Z109:AB109,AC109:AQ109)),0)</f>
        <v>10</v>
      </c>
      <c r="AV109" s="7">
        <f>IF(AG109&gt;0,RANK(AG109,(Z109:AB109,AG109:AQ109)),0)</f>
        <v>6</v>
      </c>
      <c r="AW109" s="2">
        <f t="shared" si="118"/>
        <v>1.1909236117636005E-2</v>
      </c>
      <c r="AX109" s="2">
        <f t="shared" si="119"/>
        <v>7.0468852767076957E-4</v>
      </c>
      <c r="AY109" s="2">
        <f t="shared" si="120"/>
        <v>1.0100535563281031E-3</v>
      </c>
      <c r="BA109" s="2" t="str">
        <f t="shared" si="121"/>
        <v>District 2</v>
      </c>
      <c r="BB109" t="str">
        <f t="shared" si="122"/>
        <v>FL</v>
      </c>
      <c r="BC109">
        <v>2</v>
      </c>
      <c r="BE109" s="97">
        <v>12</v>
      </c>
      <c r="BF109" s="99">
        <v>902</v>
      </c>
      <c r="BG109" s="106">
        <f t="shared" si="123"/>
        <v>12902</v>
      </c>
      <c r="BH109" t="s">
        <v>2605</v>
      </c>
      <c r="BI109" t="s">
        <v>3184</v>
      </c>
    </row>
    <row r="110" spans="1:61" outlineLevel="1">
      <c r="A110" s="9" t="s">
        <v>1564</v>
      </c>
      <c r="B110" t="s">
        <v>626</v>
      </c>
      <c r="C110" s="1">
        <f t="shared" si="109"/>
        <v>101695</v>
      </c>
      <c r="D110" s="1"/>
      <c r="E110" s="1"/>
      <c r="F110" s="1"/>
      <c r="G110" s="1"/>
      <c r="H110" s="1"/>
      <c r="I110" s="1"/>
      <c r="J110" s="1"/>
      <c r="K110" s="1"/>
      <c r="L110" s="1"/>
      <c r="M110" s="7">
        <f>IF(Z110&gt;0,RANK(Z110,(Z110:AB110,AC110:AQ110)),0)</f>
        <v>4</v>
      </c>
      <c r="N110" s="7">
        <f>IF(AA110&gt;0,RANK(AA110,(Z110:AB110,AC110:AQ110)),0)</f>
        <v>5</v>
      </c>
      <c r="O110" s="7">
        <f>IF(AB110&gt;0,RANK(AB110,(Z110:AB110,AC110:AQ110)),0)</f>
        <v>3</v>
      </c>
      <c r="P110" s="7">
        <f>IF(AC110&gt;0,RANK(AC110,(Z110:AB110,AC110:AQ110)),0)</f>
        <v>2</v>
      </c>
      <c r="Q110" s="49">
        <f t="shared" si="110"/>
        <v>27581</v>
      </c>
      <c r="R110" s="177">
        <f t="shared" si="111"/>
        <v>0.27121294065588281</v>
      </c>
      <c r="S110" s="2"/>
      <c r="T110" s="2">
        <f t="shared" si="112"/>
        <v>4.91469590442008E-2</v>
      </c>
      <c r="U110" s="2">
        <f t="shared" si="113"/>
        <v>1.2281823098480752E-2</v>
      </c>
      <c r="V110" s="2">
        <f t="shared" si="114"/>
        <v>0.2110133241555632</v>
      </c>
      <c r="W110" s="2">
        <f t="shared" si="115"/>
        <v>0.22051231623973647</v>
      </c>
      <c r="X110" s="2">
        <f t="shared" si="116"/>
        <v>0.49172525689561924</v>
      </c>
      <c r="Y110" s="2">
        <f t="shared" si="117"/>
        <v>1.5320320566399481E-2</v>
      </c>
      <c r="Z110" s="1">
        <f>SUMIF(County!$AT$240:$AT$306,$BC110,County!R$240:R$306)+SUMIF('Cong Dist'!$BC$789:$BC$845,$BC110,'Cong Dist'!Z$789:Z$845)</f>
        <v>4998</v>
      </c>
      <c r="AA110" s="1">
        <f>SUMIF(County!$AT$240:$AT$306,$BC110,County!S$240:S$306)+SUMIF('Cong Dist'!$BC$789:$BC$845,$BC110,'Cong Dist'!AA$789:AA$845)</f>
        <v>1249</v>
      </c>
      <c r="AB110" s="1">
        <f>SUMIF(County!$AT$240:$AT$306,$BC110,County!T$240:T$306)+SUMIF('Cong Dist'!$BC$789:$BC$845,$BC110,'Cong Dist'!AB$789:AB$845)</f>
        <v>21459</v>
      </c>
      <c r="AC110" s="1">
        <f>SUMIF(County!$AT$240:$AT$306,$BC110,County!U$240:U$306)+SUMIF('Cong Dist'!$BC$789:$BC$845,$BC110,'Cong Dist'!AC$789:AC$845)</f>
        <v>22425</v>
      </c>
      <c r="AD110" s="1">
        <f>SUMIF(County!$AT$240:$AT$306,$BC110,County!V$240:V$306)+SUMIF('Cong Dist'!$BC$789:$BC$845,$BC110,'Cong Dist'!AD$789:AD$845)</f>
        <v>50006</v>
      </c>
      <c r="AE110" s="1">
        <f>SUMIF(County!$AT$240:$AT$306,$BC110,County!W$240:W$306)+SUMIF('Cong Dist'!$BC$789:$BC$845,$BC110,'Cong Dist'!AE$789:AE$845)</f>
        <v>966</v>
      </c>
      <c r="AF110" s="1">
        <f>SUMIF(County!$AT$240:$AT$306,$BC110,County!X$240:X$306)+SUMIF('Cong Dist'!$BC$789:$BC$845,$BC110,'Cong Dist'!AF$789:AF$845)</f>
        <v>82</v>
      </c>
      <c r="AG110" s="1">
        <f>SUMIF(County!$AT$240:$AT$306,$BC110,County!Y$240:Y$306)+SUMIF('Cong Dist'!$BC$789:$BC$845,$BC110,'Cong Dist'!AG$789:AG$845)</f>
        <v>96</v>
      </c>
      <c r="AH110" s="1">
        <f>SUMIF(County!$AT$240:$AT$306,$BC110,County!Z$240:Z$306)+SUMIF('Cong Dist'!$BC$789:$BC$845,$BC110,'Cong Dist'!AH$789:AH$845)</f>
        <v>181</v>
      </c>
      <c r="AL110" s="1">
        <f>SUMIF(County!$AT$240:$AT$306,$BC110,County!AD$240:AD$306)+SUMIF('Cong Dist'!$BC$789:$BC$845,$BC110,'Cong Dist'!AL$789:AL$845)</f>
        <v>141</v>
      </c>
      <c r="AN110" s="1">
        <f>SUMIF(County!$AT$240:$AT$306,$BC110,County!AF$240:AF$306)+SUMIF('Cong Dist'!$BC$789:$BC$845,$BC110,'Cong Dist'!AN$789:AN$845)</f>
        <v>56</v>
      </c>
      <c r="AO110" s="1">
        <f>SUMIF(County!$AT$240:$AT$306,$BC110,County!AG$240:AG$306)+SUMIF('Cong Dist'!$BC$789:$BC$845,$BC110,'Cong Dist'!AO$789:AO$845)</f>
        <v>25</v>
      </c>
      <c r="AQ110" s="1">
        <f>SUMIF(County!$AT$240:$AT$306,$BC110,County!AI$240:AI$306)+SUMIF('Cong Dist'!$BC$789:$BC$845,$BC110,'Cong Dist'!AQ$789:AQ$845)</f>
        <v>11</v>
      </c>
      <c r="AS110" s="7">
        <f>IF(AD110&gt;0,RANK(AD110,(Z110:AB110,AC110:AQ110)),0)</f>
        <v>1</v>
      </c>
      <c r="AT110" s="7">
        <f>IF(AE110&gt;0,RANK(AE110,(Z110:AB110,AC110:AQ110)),0)</f>
        <v>6</v>
      </c>
      <c r="AU110" s="7">
        <f>IF(AF110&gt;0,RANK(AF110,(Z110:AB110,AC110:AQ110)),0)</f>
        <v>10</v>
      </c>
      <c r="AV110" s="7">
        <f>IF(AG110&gt;0,RANK(AG110,(Z110:AB110,AG110:AQ110)),0)</f>
        <v>6</v>
      </c>
      <c r="AW110" s="2">
        <f t="shared" si="118"/>
        <v>9.4989920841732634E-3</v>
      </c>
      <c r="AX110" s="2">
        <f t="shared" si="119"/>
        <v>8.0633266138944884E-4</v>
      </c>
      <c r="AY110" s="2">
        <f t="shared" si="120"/>
        <v>9.4399921333398887E-4</v>
      </c>
      <c r="BA110" s="2" t="str">
        <f t="shared" si="121"/>
        <v>District 3</v>
      </c>
      <c r="BB110" t="str">
        <f t="shared" si="122"/>
        <v>FL</v>
      </c>
      <c r="BC110">
        <v>3</v>
      </c>
      <c r="BE110" s="97">
        <v>12</v>
      </c>
      <c r="BF110" s="99">
        <v>903</v>
      </c>
      <c r="BG110" s="106">
        <f t="shared" si="123"/>
        <v>12903</v>
      </c>
      <c r="BH110" t="s">
        <v>2605</v>
      </c>
      <c r="BI110" t="s">
        <v>3184</v>
      </c>
    </row>
    <row r="111" spans="1:61" outlineLevel="1">
      <c r="A111" s="9" t="s">
        <v>1825</v>
      </c>
      <c r="B111" t="s">
        <v>626</v>
      </c>
      <c r="C111" s="1">
        <f t="shared" si="109"/>
        <v>124062</v>
      </c>
      <c r="D111" s="1"/>
      <c r="E111" s="1"/>
      <c r="F111" s="1"/>
      <c r="G111" s="1"/>
      <c r="H111" s="1"/>
      <c r="I111" s="1"/>
      <c r="J111" s="1"/>
      <c r="K111" s="1"/>
      <c r="L111" s="1"/>
      <c r="M111" s="7">
        <f>IF(Z111&gt;0,RANK(Z111,(Z111:AB111,AC111:AQ111)),0)</f>
        <v>4</v>
      </c>
      <c r="N111" s="7">
        <f>IF(AA111&gt;0,RANK(AA111,(Z111:AB111,AC111:AQ111)),0)</f>
        <v>5</v>
      </c>
      <c r="O111" s="7">
        <f>IF(AB111&gt;0,RANK(AB111,(Z111:AB111,AC111:AQ111)),0)</f>
        <v>2</v>
      </c>
      <c r="P111" s="7">
        <f>IF(AC111&gt;0,RANK(AC111,(Z111:AB111,AC111:AQ111)),0)</f>
        <v>3</v>
      </c>
      <c r="Q111" s="49">
        <f t="shared" si="110"/>
        <v>26295</v>
      </c>
      <c r="R111" s="177">
        <f t="shared" si="111"/>
        <v>0.21195047637471587</v>
      </c>
      <c r="S111" s="2"/>
      <c r="T111" s="2">
        <f t="shared" si="112"/>
        <v>5.3013815672808759E-2</v>
      </c>
      <c r="U111" s="2">
        <f t="shared" si="113"/>
        <v>1.3888217181731714E-2</v>
      </c>
      <c r="V111" s="2">
        <f t="shared" si="114"/>
        <v>0.26189324692492466</v>
      </c>
      <c r="W111" s="2">
        <f t="shared" si="115"/>
        <v>0.18266673115055376</v>
      </c>
      <c r="X111" s="2">
        <f t="shared" si="116"/>
        <v>0.47384372329964053</v>
      </c>
      <c r="Y111" s="2">
        <f t="shared" si="117"/>
        <v>1.4694265770340609E-2</v>
      </c>
      <c r="Z111" s="1">
        <f>SUMIF(County!$AT$240:$AT$306,$BC111,County!R$240:R$306)+SUMIF('Cong Dist'!$BC$789:$BC$845,$BC111,'Cong Dist'!Z$789:Z$845)</f>
        <v>6577</v>
      </c>
      <c r="AA111" s="1">
        <f>SUMIF(County!$AT$240:$AT$306,$BC111,County!S$240:S$306)+SUMIF('Cong Dist'!$BC$789:$BC$845,$BC111,'Cong Dist'!AA$789:AA$845)</f>
        <v>1723</v>
      </c>
      <c r="AB111" s="1">
        <f>SUMIF(County!$AT$240:$AT$306,$BC111,County!T$240:T$306)+SUMIF('Cong Dist'!$BC$789:$BC$845,$BC111,'Cong Dist'!AB$789:AB$845)</f>
        <v>32491</v>
      </c>
      <c r="AC111" s="1">
        <f>SUMIF(County!$AT$240:$AT$306,$BC111,County!U$240:U$306)+SUMIF('Cong Dist'!$BC$789:$BC$845,$BC111,'Cong Dist'!AC$789:AC$845)</f>
        <v>22662</v>
      </c>
      <c r="AD111" s="1">
        <f>SUMIF(County!$AT$240:$AT$306,$BC111,County!V$240:V$306)+SUMIF('Cong Dist'!$BC$789:$BC$845,$BC111,'Cong Dist'!AD$789:AD$845)</f>
        <v>58786</v>
      </c>
      <c r="AE111" s="1">
        <f>SUMIF(County!$AT$240:$AT$306,$BC111,County!W$240:W$306)+SUMIF('Cong Dist'!$BC$789:$BC$845,$BC111,'Cong Dist'!AE$789:AE$845)</f>
        <v>1164</v>
      </c>
      <c r="AF111" s="1">
        <f>SUMIF(County!$AT$240:$AT$306,$BC111,County!X$240:X$306)+SUMIF('Cong Dist'!$BC$789:$BC$845,$BC111,'Cong Dist'!AF$789:AF$845)</f>
        <v>68</v>
      </c>
      <c r="AG111" s="1">
        <f>SUMIF(County!$AT$240:$AT$306,$BC111,County!Y$240:Y$306)+SUMIF('Cong Dist'!$BC$789:$BC$845,$BC111,'Cong Dist'!AG$789:AG$845)</f>
        <v>101</v>
      </c>
      <c r="AH111" s="1">
        <f>SUMIF(County!$AT$240:$AT$306,$BC111,County!Z$240:Z$306)+SUMIF('Cong Dist'!$BC$789:$BC$845,$BC111,'Cong Dist'!AH$789:AH$845)</f>
        <v>261</v>
      </c>
      <c r="AL111" s="1">
        <f>SUMIF(County!$AT$240:$AT$306,$BC111,County!AD$240:AD$306)+SUMIF('Cong Dist'!$BC$789:$BC$845,$BC111,'Cong Dist'!AL$789:AL$845)</f>
        <v>141</v>
      </c>
      <c r="AN111" s="1">
        <f>SUMIF(County!$AT$240:$AT$306,$BC111,County!AF$240:AF$306)+SUMIF('Cong Dist'!$BC$789:$BC$845,$BC111,'Cong Dist'!AN$789:AN$845)</f>
        <v>45</v>
      </c>
      <c r="AO111" s="1">
        <f>SUMIF(County!$AT$240:$AT$306,$BC111,County!AG$240:AG$306)+SUMIF('Cong Dist'!$BC$789:$BC$845,$BC111,'Cong Dist'!AO$789:AO$845)</f>
        <v>29</v>
      </c>
      <c r="AQ111" s="1">
        <f>SUMIF(County!$AT$240:$AT$306,$BC111,County!AI$240:AI$306)+SUMIF('Cong Dist'!$BC$789:$BC$845,$BC111,'Cong Dist'!AQ$789:AQ$845)</f>
        <v>14</v>
      </c>
      <c r="AS111" s="7">
        <f>IF(AD111&gt;0,RANK(AD111,(Z111:AB111,AC111:AQ111)),0)</f>
        <v>1</v>
      </c>
      <c r="AT111" s="7">
        <f>IF(AE111&gt;0,RANK(AE111,(Z111:AB111,AC111:AQ111)),0)</f>
        <v>6</v>
      </c>
      <c r="AU111" s="7">
        <f>IF(AF111&gt;0,RANK(AF111,(Z111:AB111,AC111:AQ111)),0)</f>
        <v>10</v>
      </c>
      <c r="AV111" s="7">
        <f>IF(AG111&gt;0,RANK(AG111,(Z111:AB111,AG111:AQ111)),0)</f>
        <v>6</v>
      </c>
      <c r="AW111" s="2">
        <f t="shared" si="118"/>
        <v>9.3824055714078446E-3</v>
      </c>
      <c r="AX111" s="2">
        <f t="shared" si="119"/>
        <v>5.4811304025406649E-4</v>
      </c>
      <c r="AY111" s="2">
        <f t="shared" si="120"/>
        <v>8.1410907449501056E-4</v>
      </c>
      <c r="BA111" s="2" t="str">
        <f t="shared" si="121"/>
        <v>District 4</v>
      </c>
      <c r="BB111" t="str">
        <f t="shared" si="122"/>
        <v>FL</v>
      </c>
      <c r="BC111">
        <v>4</v>
      </c>
      <c r="BE111" s="97">
        <v>12</v>
      </c>
      <c r="BF111" s="99">
        <v>904</v>
      </c>
      <c r="BG111" s="106">
        <f t="shared" si="123"/>
        <v>12904</v>
      </c>
      <c r="BH111" t="s">
        <v>2605</v>
      </c>
      <c r="BI111" t="s">
        <v>3184</v>
      </c>
    </row>
    <row r="112" spans="1:61" outlineLevel="1">
      <c r="A112" s="9" t="s">
        <v>1780</v>
      </c>
      <c r="B112" t="s">
        <v>626</v>
      </c>
      <c r="C112" s="1">
        <f t="shared" si="109"/>
        <v>36496</v>
      </c>
      <c r="D112" s="1"/>
      <c r="E112" s="1"/>
      <c r="F112" s="1"/>
      <c r="G112" s="1"/>
      <c r="H112" s="1"/>
      <c r="I112" s="1"/>
      <c r="J112" s="1"/>
      <c r="K112" s="1"/>
      <c r="L112" s="1"/>
      <c r="M112" s="7">
        <f>IF(Z112&gt;0,RANK(Z112,(Z112:AB112,AC112:AQ112)),0)</f>
        <v>4</v>
      </c>
      <c r="N112" s="7">
        <f>IF(AA112&gt;0,RANK(AA112,(Z112:AB112,AC112:AQ112)),0)</f>
        <v>5</v>
      </c>
      <c r="O112" s="7">
        <f>IF(AB112&gt;0,RANK(AB112,(Z112:AB112,AC112:AQ112)),0)</f>
        <v>2</v>
      </c>
      <c r="P112" s="7">
        <f>IF(AC112&gt;0,RANK(AC112,(Z112:AB112,AC112:AQ112)),0)</f>
        <v>3</v>
      </c>
      <c r="Q112" s="49">
        <f t="shared" si="110"/>
        <v>9536</v>
      </c>
      <c r="R112" s="177">
        <f t="shared" si="111"/>
        <v>0.26128890837352037</v>
      </c>
      <c r="S112" s="2"/>
      <c r="T112" s="2">
        <f t="shared" si="112"/>
        <v>4.312801402893468E-2</v>
      </c>
      <c r="U112" s="2">
        <f t="shared" si="113"/>
        <v>1.9454186760192897E-2</v>
      </c>
      <c r="V112" s="2">
        <f t="shared" si="114"/>
        <v>0.2268467777290662</v>
      </c>
      <c r="W112" s="2">
        <f t="shared" si="115"/>
        <v>0.20078912757562473</v>
      </c>
      <c r="X112" s="2">
        <f t="shared" si="116"/>
        <v>0.48813568610258656</v>
      </c>
      <c r="Y112" s="2">
        <f t="shared" si="117"/>
        <v>2.1646207803594886E-2</v>
      </c>
      <c r="Z112" s="1">
        <f>SUMIF(County!$AT$240:$AT$306,$BC112,County!R$240:R$306)+SUMIF('Cong Dist'!$BC$789:$BC$845,$BC112,'Cong Dist'!Z$789:Z$845)</f>
        <v>1574</v>
      </c>
      <c r="AA112" s="1">
        <f>SUMIF(County!$AT$240:$AT$306,$BC112,County!S$240:S$306)+SUMIF('Cong Dist'!$BC$789:$BC$845,$BC112,'Cong Dist'!AA$789:AA$845)</f>
        <v>710</v>
      </c>
      <c r="AB112" s="1">
        <f>SUMIF(County!$AT$240:$AT$306,$BC112,County!T$240:T$306)+SUMIF('Cong Dist'!$BC$789:$BC$845,$BC112,'Cong Dist'!AB$789:AB$845)</f>
        <v>8279</v>
      </c>
      <c r="AC112" s="1">
        <f>SUMIF(County!$AT$240:$AT$306,$BC112,County!U$240:U$306)+SUMIF('Cong Dist'!$BC$789:$BC$845,$BC112,'Cong Dist'!AC$789:AC$845)</f>
        <v>7328</v>
      </c>
      <c r="AD112" s="1">
        <f>SUMIF(County!$AT$240:$AT$306,$BC112,County!V$240:V$306)+SUMIF('Cong Dist'!$BC$789:$BC$845,$BC112,'Cong Dist'!AD$789:AD$845)</f>
        <v>17815</v>
      </c>
      <c r="AE112" s="1">
        <f>SUMIF(County!$AT$240:$AT$306,$BC112,County!W$240:W$306)+SUMIF('Cong Dist'!$BC$789:$BC$845,$BC112,'Cong Dist'!AE$789:AE$845)</f>
        <v>480</v>
      </c>
      <c r="AF112" s="1">
        <f>SUMIF(County!$AT$240:$AT$306,$BC112,County!X$240:X$306)+SUMIF('Cong Dist'!$BC$789:$BC$845,$BC112,'Cong Dist'!AF$789:AF$845)</f>
        <v>34</v>
      </c>
      <c r="AG112" s="1">
        <f>SUMIF(County!$AT$240:$AT$306,$BC112,County!Y$240:Y$306)+SUMIF('Cong Dist'!$BC$789:$BC$845,$BC112,'Cong Dist'!AG$789:AG$845)</f>
        <v>42</v>
      </c>
      <c r="AH112" s="1">
        <f>SUMIF(County!$AT$240:$AT$306,$BC112,County!Z$240:Z$306)+SUMIF('Cong Dist'!$BC$789:$BC$845,$BC112,'Cong Dist'!AH$789:AH$845)</f>
        <v>95</v>
      </c>
      <c r="AL112" s="1">
        <f>SUMIF(County!$AT$240:$AT$306,$BC112,County!AD$240:AD$306)+SUMIF('Cong Dist'!$BC$789:$BC$845,$BC112,'Cong Dist'!AL$789:AL$845)</f>
        <v>74</v>
      </c>
      <c r="AN112" s="1">
        <f>SUMIF(County!$AT$240:$AT$306,$BC112,County!AF$240:AF$306)+SUMIF('Cong Dist'!$BC$789:$BC$845,$BC112,'Cong Dist'!AN$789:AN$845)</f>
        <v>37</v>
      </c>
      <c r="AO112" s="1">
        <f>SUMIF(County!$AT$240:$AT$306,$BC112,County!AG$240:AG$306)+SUMIF('Cong Dist'!$BC$789:$BC$845,$BC112,'Cong Dist'!AO$789:AO$845)</f>
        <v>20</v>
      </c>
      <c r="AQ112" s="1">
        <f>SUMIF(County!$AT$240:$AT$306,$BC112,County!AI$240:AI$306)+SUMIF('Cong Dist'!$BC$789:$BC$845,$BC112,'Cong Dist'!AQ$789:AQ$845)</f>
        <v>8</v>
      </c>
      <c r="AS112" s="7">
        <f>IF(AD112&gt;0,RANK(AD112,(Z112:AB112,AC112:AQ112)),0)</f>
        <v>1</v>
      </c>
      <c r="AT112" s="7">
        <f>IF(AE112&gt;0,RANK(AE112,(Z112:AB112,AC112:AQ112)),0)</f>
        <v>6</v>
      </c>
      <c r="AU112" s="7">
        <f>IF(AF112&gt;0,RANK(AF112,(Z112:AB112,AC112:AQ112)),0)</f>
        <v>11</v>
      </c>
      <c r="AV112" s="7">
        <f>IF(AG112&gt;0,RANK(AG112,(Z112:AB112,AG112:AQ112)),0)</f>
        <v>6</v>
      </c>
      <c r="AW112" s="2">
        <f t="shared" si="118"/>
        <v>1.31521262604121E-2</v>
      </c>
      <c r="AX112" s="2">
        <f t="shared" si="119"/>
        <v>9.3160894344585703E-4</v>
      </c>
      <c r="AY112" s="2">
        <f t="shared" si="120"/>
        <v>1.1508110477860588E-3</v>
      </c>
      <c r="BA112" s="2" t="str">
        <f t="shared" si="121"/>
        <v>District 5</v>
      </c>
      <c r="BB112" t="str">
        <f t="shared" si="122"/>
        <v>FL</v>
      </c>
      <c r="BC112">
        <v>5</v>
      </c>
      <c r="BE112" s="97">
        <v>12</v>
      </c>
      <c r="BF112" s="99">
        <v>905</v>
      </c>
      <c r="BG112" s="106">
        <f t="shared" si="123"/>
        <v>12905</v>
      </c>
      <c r="BH112" t="s">
        <v>2605</v>
      </c>
      <c r="BI112" t="s">
        <v>3184</v>
      </c>
    </row>
    <row r="113" spans="1:61" outlineLevel="1">
      <c r="A113" s="9" t="s">
        <v>1759</v>
      </c>
      <c r="B113" t="s">
        <v>626</v>
      </c>
      <c r="C113" s="1">
        <f t="shared" si="109"/>
        <v>123892</v>
      </c>
      <c r="D113" s="1"/>
      <c r="E113" s="1"/>
      <c r="F113" s="1"/>
      <c r="G113" s="1"/>
      <c r="H113" s="1"/>
      <c r="I113" s="1"/>
      <c r="J113" s="1"/>
      <c r="K113" s="1"/>
      <c r="L113" s="1"/>
      <c r="M113" s="7">
        <f>IF(Z113&gt;0,RANK(Z113,(Z113:AB113,AC113:AQ113)),0)</f>
        <v>4</v>
      </c>
      <c r="N113" s="7">
        <f>IF(AA113&gt;0,RANK(AA113,(Z113:AB113,AC113:AQ113)),0)</f>
        <v>5</v>
      </c>
      <c r="O113" s="7">
        <f>IF(AB113&gt;0,RANK(AB113,(Z113:AB113,AC113:AQ113)),0)</f>
        <v>2</v>
      </c>
      <c r="P113" s="7">
        <f>IF(AC113&gt;0,RANK(AC113,(Z113:AB113,AC113:AQ113)),0)</f>
        <v>3</v>
      </c>
      <c r="Q113" s="49">
        <f t="shared" si="110"/>
        <v>35900</v>
      </c>
      <c r="R113" s="177">
        <f t="shared" si="111"/>
        <v>0.28976850805540311</v>
      </c>
      <c r="S113" s="2"/>
      <c r="T113" s="2">
        <f t="shared" si="112"/>
        <v>6.7922061150033894E-2</v>
      </c>
      <c r="U113" s="2">
        <f t="shared" si="113"/>
        <v>1.5255222290381945E-2</v>
      </c>
      <c r="V113" s="2">
        <f t="shared" si="114"/>
        <v>0.23181480644432248</v>
      </c>
      <c r="W113" s="2">
        <f t="shared" si="115"/>
        <v>0.15096212830529818</v>
      </c>
      <c r="X113" s="2">
        <f t="shared" si="116"/>
        <v>0.52158331449972561</v>
      </c>
      <c r="Y113" s="2">
        <f t="shared" si="117"/>
        <v>1.2462467310237924E-2</v>
      </c>
      <c r="Z113" s="1">
        <f>SUMIF(County!$AT$240:$AT$306,$BC113,County!R$240:R$306)+SUMIF('Cong Dist'!$BC$789:$BC$845,$BC113,'Cong Dist'!Z$789:Z$845)</f>
        <v>8415</v>
      </c>
      <c r="AA113" s="1">
        <f>SUMIF(County!$AT$240:$AT$306,$BC113,County!S$240:S$306)+SUMIF('Cong Dist'!$BC$789:$BC$845,$BC113,'Cong Dist'!AA$789:AA$845)</f>
        <v>1890</v>
      </c>
      <c r="AB113" s="1">
        <f>SUMIF(County!$AT$240:$AT$306,$BC113,County!T$240:T$306)+SUMIF('Cong Dist'!$BC$789:$BC$845,$BC113,'Cong Dist'!AB$789:AB$845)</f>
        <v>28720</v>
      </c>
      <c r="AC113" s="1">
        <f>SUMIF(County!$AT$240:$AT$306,$BC113,County!U$240:U$306)+SUMIF('Cong Dist'!$BC$789:$BC$845,$BC113,'Cong Dist'!AC$789:AC$845)</f>
        <v>18703</v>
      </c>
      <c r="AD113" s="1">
        <f>SUMIF(County!$AT$240:$AT$306,$BC113,County!V$240:V$306)+SUMIF('Cong Dist'!$BC$789:$BC$845,$BC113,'Cong Dist'!AD$789:AD$845)</f>
        <v>64620</v>
      </c>
      <c r="AE113" s="1">
        <f>SUMIF(County!$AT$240:$AT$306,$BC113,County!W$240:W$306)+SUMIF('Cong Dist'!$BC$789:$BC$845,$BC113,'Cong Dist'!AE$789:AE$845)</f>
        <v>932</v>
      </c>
      <c r="AF113" s="1">
        <f>SUMIF(County!$AT$240:$AT$306,$BC113,County!X$240:X$306)+SUMIF('Cong Dist'!$BC$789:$BC$845,$BC113,'Cong Dist'!AF$789:AF$845)</f>
        <v>85</v>
      </c>
      <c r="AG113" s="1">
        <f>SUMIF(County!$AT$240:$AT$306,$BC113,County!Y$240:Y$306)+SUMIF('Cong Dist'!$BC$789:$BC$845,$BC113,'Cong Dist'!AG$789:AG$845)</f>
        <v>106</v>
      </c>
      <c r="AH113" s="1">
        <f>SUMIF(County!$AT$240:$AT$306,$BC113,County!Z$240:Z$306)+SUMIF('Cong Dist'!$BC$789:$BC$845,$BC113,'Cong Dist'!AH$789:AH$845)</f>
        <v>207</v>
      </c>
      <c r="AL113" s="1">
        <f>SUMIF(County!$AT$240:$AT$306,$BC113,County!AD$240:AD$306)+SUMIF('Cong Dist'!$BC$789:$BC$845,$BC113,'Cong Dist'!AL$789:AL$845)</f>
        <v>119</v>
      </c>
      <c r="AN113" s="1">
        <f>SUMIF(County!$AT$240:$AT$306,$BC113,County!AF$240:AF$306)+SUMIF('Cong Dist'!$BC$789:$BC$845,$BC113,'Cong Dist'!AN$789:AN$845)</f>
        <v>50</v>
      </c>
      <c r="AO113" s="1">
        <f>SUMIF(County!$AT$240:$AT$306,$BC113,County!AG$240:AG$306)+SUMIF('Cong Dist'!$BC$789:$BC$845,$BC113,'Cong Dist'!AO$789:AO$845)</f>
        <v>28</v>
      </c>
      <c r="AQ113" s="1">
        <f>SUMIF(County!$AT$240:$AT$306,$BC113,County!AI$240:AI$306)+SUMIF('Cong Dist'!$BC$789:$BC$845,$BC113,'Cong Dist'!AQ$789:AQ$845)</f>
        <v>17</v>
      </c>
      <c r="AS113" s="7">
        <f>IF(AD113&gt;0,RANK(AD113,(Z113:AB113,AC113:AQ113)),0)</f>
        <v>1</v>
      </c>
      <c r="AT113" s="7">
        <f>IF(AE113&gt;0,RANK(AE113,(Z113:AB113,AC113:AQ113)),0)</f>
        <v>6</v>
      </c>
      <c r="AU113" s="7">
        <f>IF(AF113&gt;0,RANK(AF113,(Z113:AB113,AC113:AQ113)),0)</f>
        <v>10</v>
      </c>
      <c r="AV113" s="7">
        <f>IF(AG113&gt;0,RANK(AG113,(Z113:AB113,AG113:AQ113)),0)</f>
        <v>6</v>
      </c>
      <c r="AW113" s="2">
        <f t="shared" si="118"/>
        <v>7.5226810447809383E-3</v>
      </c>
      <c r="AX113" s="2">
        <f t="shared" si="119"/>
        <v>6.8608142575791824E-4</v>
      </c>
      <c r="AY113" s="2">
        <f t="shared" si="120"/>
        <v>8.5558389565105087E-4</v>
      </c>
      <c r="BA113" s="2" t="str">
        <f t="shared" si="121"/>
        <v>District 6</v>
      </c>
      <c r="BB113" t="str">
        <f t="shared" si="122"/>
        <v>FL</v>
      </c>
      <c r="BC113">
        <v>6</v>
      </c>
      <c r="BE113" s="97">
        <v>12</v>
      </c>
      <c r="BF113" s="99">
        <v>906</v>
      </c>
      <c r="BG113" s="106">
        <f t="shared" si="123"/>
        <v>12906</v>
      </c>
      <c r="BH113" t="s">
        <v>2605</v>
      </c>
      <c r="BI113" t="s">
        <v>3184</v>
      </c>
    </row>
    <row r="114" spans="1:61" outlineLevel="1">
      <c r="A114" s="9" t="s">
        <v>1356</v>
      </c>
      <c r="B114" t="s">
        <v>626</v>
      </c>
      <c r="C114" s="1">
        <f t="shared" si="109"/>
        <v>98078</v>
      </c>
      <c r="D114" s="1"/>
      <c r="E114" s="1"/>
      <c r="F114" s="1"/>
      <c r="G114" s="1"/>
      <c r="H114" s="1"/>
      <c r="I114" s="1"/>
      <c r="J114" s="1"/>
      <c r="K114" s="1"/>
      <c r="L114" s="1"/>
      <c r="M114" s="7">
        <f>IF(Z114&gt;0,RANK(Z114,(Z114:AB114,AC114:AQ114)),0)</f>
        <v>4</v>
      </c>
      <c r="N114" s="7">
        <f>IF(AA114&gt;0,RANK(AA114,(Z114:AB114,AC114:AQ114)),0)</f>
        <v>5</v>
      </c>
      <c r="O114" s="7">
        <f>IF(AB114&gt;0,RANK(AB114,(Z114:AB114,AC114:AQ114)),0)</f>
        <v>2</v>
      </c>
      <c r="P114" s="7">
        <f>IF(AC114&gt;0,RANK(AC114,(Z114:AB114,AC114:AQ114)),0)</f>
        <v>3</v>
      </c>
      <c r="Q114" s="49">
        <f t="shared" si="110"/>
        <v>13482</v>
      </c>
      <c r="R114" s="177">
        <f t="shared" si="111"/>
        <v>0.13746202002487815</v>
      </c>
      <c r="S114" s="2"/>
      <c r="T114" s="2">
        <f t="shared" si="112"/>
        <v>7.2513713574909766E-2</v>
      </c>
      <c r="U114" s="2">
        <f t="shared" si="113"/>
        <v>1.8872733946450785E-2</v>
      </c>
      <c r="V114" s="2">
        <f t="shared" si="114"/>
        <v>0.28324394869389669</v>
      </c>
      <c r="W114" s="2">
        <f t="shared" si="115"/>
        <v>0.18869675156508087</v>
      </c>
      <c r="X114" s="2">
        <f t="shared" si="116"/>
        <v>0.42070596871877486</v>
      </c>
      <c r="Y114" s="2">
        <f t="shared" si="117"/>
        <v>1.5966883500886986E-2</v>
      </c>
      <c r="Z114" s="1">
        <f>SUMIF(County!$AT$240:$AT$306,$BC114,County!R$240:R$306)+SUMIF('Cong Dist'!$BC$789:$BC$845,$BC114,'Cong Dist'!Z$789:Z$845)</f>
        <v>7112</v>
      </c>
      <c r="AA114" s="1">
        <f>SUMIF(County!$AT$240:$AT$306,$BC114,County!S$240:S$306)+SUMIF('Cong Dist'!$BC$789:$BC$845,$BC114,'Cong Dist'!AA$789:AA$845)</f>
        <v>1851</v>
      </c>
      <c r="AB114" s="1">
        <f>SUMIF(County!$AT$240:$AT$306,$BC114,County!T$240:T$306)+SUMIF('Cong Dist'!$BC$789:$BC$845,$BC114,'Cong Dist'!AB$789:AB$845)</f>
        <v>27780</v>
      </c>
      <c r="AC114" s="1">
        <f>SUMIF(County!$AT$240:$AT$306,$BC114,County!U$240:U$306)+SUMIF('Cong Dist'!$BC$789:$BC$845,$BC114,'Cong Dist'!AC$789:AC$845)</f>
        <v>18507</v>
      </c>
      <c r="AD114" s="1">
        <f>SUMIF(County!$AT$240:$AT$306,$BC114,County!V$240:V$306)+SUMIF('Cong Dist'!$BC$789:$BC$845,$BC114,'Cong Dist'!AD$789:AD$845)</f>
        <v>41262</v>
      </c>
      <c r="AE114" s="1">
        <f>SUMIF(County!$AT$240:$AT$306,$BC114,County!W$240:W$306)+SUMIF('Cong Dist'!$BC$789:$BC$845,$BC114,'Cong Dist'!AE$789:AE$845)</f>
        <v>971</v>
      </c>
      <c r="AF114" s="1">
        <f>SUMIF(County!$AT$240:$AT$306,$BC114,County!X$240:X$306)+SUMIF('Cong Dist'!$BC$789:$BC$845,$BC114,'Cong Dist'!AF$789:AF$845)</f>
        <v>77</v>
      </c>
      <c r="AG114" s="1">
        <f>SUMIF(County!$AT$240:$AT$306,$BC114,County!Y$240:Y$306)+SUMIF('Cong Dist'!$BC$789:$BC$845,$BC114,'Cong Dist'!AG$789:AG$845)</f>
        <v>98</v>
      </c>
      <c r="AH114" s="1">
        <f>SUMIF(County!$AT$240:$AT$306,$BC114,County!Z$240:Z$306)+SUMIF('Cong Dist'!$BC$789:$BC$845,$BC114,'Cong Dist'!AH$789:AH$845)</f>
        <v>222</v>
      </c>
      <c r="AL114" s="1">
        <f>SUMIF(County!$AT$240:$AT$306,$BC114,County!AD$240:AD$306)+SUMIF('Cong Dist'!$BC$789:$BC$845,$BC114,'Cong Dist'!AL$789:AL$845)</f>
        <v>92</v>
      </c>
      <c r="AN114" s="1">
        <f>SUMIF(County!$AT$240:$AT$306,$BC114,County!AF$240:AF$306)+SUMIF('Cong Dist'!$BC$789:$BC$845,$BC114,'Cong Dist'!AN$789:AN$845)</f>
        <v>56</v>
      </c>
      <c r="AO114" s="1">
        <f>SUMIF(County!$AT$240:$AT$306,$BC114,County!AG$240:AG$306)+SUMIF('Cong Dist'!$BC$789:$BC$845,$BC114,'Cong Dist'!AO$789:AO$845)</f>
        <v>35</v>
      </c>
      <c r="AQ114" s="1">
        <f>SUMIF(County!$AT$240:$AT$306,$BC114,County!AI$240:AI$306)+SUMIF('Cong Dist'!$BC$789:$BC$845,$BC114,'Cong Dist'!AQ$789:AQ$845)</f>
        <v>15</v>
      </c>
      <c r="AS114" s="7">
        <f>IF(AD114&gt;0,RANK(AD114,(Z114:AB114,AC114:AQ114)),0)</f>
        <v>1</v>
      </c>
      <c r="AT114" s="7">
        <f>IF(AE114&gt;0,RANK(AE114,(Z114:AB114,AC114:AQ114)),0)</f>
        <v>6</v>
      </c>
      <c r="AU114" s="7">
        <f>IF(AF114&gt;0,RANK(AF114,(Z114:AB114,AC114:AQ114)),0)</f>
        <v>10</v>
      </c>
      <c r="AV114" s="7">
        <f>IF(AG114&gt;0,RANK(AG114,(Z114:AB114,AG114:AQ114)),0)</f>
        <v>5</v>
      </c>
      <c r="AW114" s="2">
        <f t="shared" si="118"/>
        <v>9.9002834478680232E-3</v>
      </c>
      <c r="AX114" s="2">
        <f t="shared" si="119"/>
        <v>7.8508941862599161E-4</v>
      </c>
      <c r="AY114" s="2">
        <f t="shared" si="120"/>
        <v>9.9920471461489835E-4</v>
      </c>
      <c r="BA114" s="2" t="str">
        <f t="shared" si="121"/>
        <v>District 7</v>
      </c>
      <c r="BB114" t="str">
        <f t="shared" si="122"/>
        <v>FL</v>
      </c>
      <c r="BC114">
        <v>7</v>
      </c>
      <c r="BE114" s="97">
        <v>12</v>
      </c>
      <c r="BF114" s="99">
        <v>907</v>
      </c>
      <c r="BG114" s="106">
        <f t="shared" si="123"/>
        <v>12907</v>
      </c>
      <c r="BH114" t="s">
        <v>2605</v>
      </c>
      <c r="BI114" t="s">
        <v>3184</v>
      </c>
    </row>
    <row r="115" spans="1:61" outlineLevel="1">
      <c r="A115" s="9" t="s">
        <v>275</v>
      </c>
      <c r="B115" t="s">
        <v>626</v>
      </c>
      <c r="C115" s="1">
        <f t="shared" si="109"/>
        <v>128455</v>
      </c>
      <c r="D115" s="1"/>
      <c r="E115" s="1"/>
      <c r="F115" s="1"/>
      <c r="G115" s="1"/>
      <c r="H115" s="1"/>
      <c r="I115" s="1"/>
      <c r="J115" s="1"/>
      <c r="K115" s="1"/>
      <c r="L115" s="1"/>
      <c r="M115" s="7">
        <f>IF(Z115&gt;0,RANK(Z115,(Z115:AB115,AC115:AQ115)),0)</f>
        <v>4</v>
      </c>
      <c r="N115" s="7">
        <f>IF(AA115&gt;0,RANK(AA115,(Z115:AB115,AC115:AQ115)),0)</f>
        <v>5</v>
      </c>
      <c r="O115" s="7">
        <f>IF(AB115&gt;0,RANK(AB115,(Z115:AB115,AC115:AQ115)),0)</f>
        <v>2</v>
      </c>
      <c r="P115" s="7">
        <f>IF(AC115&gt;0,RANK(AC115,(Z115:AB115,AC115:AQ115)),0)</f>
        <v>3</v>
      </c>
      <c r="Q115" s="49">
        <f t="shared" si="110"/>
        <v>28900</v>
      </c>
      <c r="R115" s="177">
        <f t="shared" si="111"/>
        <v>0.22498151103499281</v>
      </c>
      <c r="S115" s="2"/>
      <c r="T115" s="2">
        <f t="shared" si="112"/>
        <v>7.2025222840683509E-2</v>
      </c>
      <c r="U115" s="2">
        <f t="shared" si="113"/>
        <v>1.4798956833132225E-2</v>
      </c>
      <c r="V115" s="2">
        <f t="shared" si="114"/>
        <v>0.24372737534545172</v>
      </c>
      <c r="W115" s="2">
        <f t="shared" si="115"/>
        <v>0.18607294383247053</v>
      </c>
      <c r="X115" s="2">
        <f t="shared" si="116"/>
        <v>0.4687088863804445</v>
      </c>
      <c r="Y115" s="2">
        <f t="shared" si="117"/>
        <v>1.4666614767817499E-2</v>
      </c>
      <c r="Z115" s="1">
        <f>SUMIF(County!$AT$240:$AT$306,$BC115,County!R$240:R$306)+SUMIF('Cong Dist'!$BC$789:$BC$845,$BC115,'Cong Dist'!Z$789:Z$845)</f>
        <v>9252</v>
      </c>
      <c r="AA115" s="1">
        <f>SUMIF(County!$AT$240:$AT$306,$BC115,County!S$240:S$306)+SUMIF('Cong Dist'!$BC$789:$BC$845,$BC115,'Cong Dist'!AA$789:AA$845)</f>
        <v>1901</v>
      </c>
      <c r="AB115" s="1">
        <f>SUMIF(County!$AT$240:$AT$306,$BC115,County!T$240:T$306)+SUMIF('Cong Dist'!$BC$789:$BC$845,$BC115,'Cong Dist'!AB$789:AB$845)</f>
        <v>31308</v>
      </c>
      <c r="AC115" s="1">
        <f>SUMIF(County!$AT$240:$AT$306,$BC115,County!U$240:U$306)+SUMIF('Cong Dist'!$BC$789:$BC$845,$BC115,'Cong Dist'!AC$789:AC$845)</f>
        <v>23902</v>
      </c>
      <c r="AD115" s="1">
        <f>SUMIF(County!$AT$240:$AT$306,$BC115,County!V$240:V$306)+SUMIF('Cong Dist'!$BC$789:$BC$845,$BC115,'Cong Dist'!AD$789:AD$845)</f>
        <v>60208</v>
      </c>
      <c r="AE115" s="1">
        <f>SUMIF(County!$AT$240:$AT$306,$BC115,County!W$240:W$306)+SUMIF('Cong Dist'!$BC$789:$BC$845,$BC115,'Cong Dist'!AE$789:AE$845)</f>
        <v>1165</v>
      </c>
      <c r="AF115" s="1">
        <f>SUMIF(County!$AT$240:$AT$306,$BC115,County!X$240:X$306)+SUMIF('Cong Dist'!$BC$789:$BC$845,$BC115,'Cong Dist'!AF$789:AF$845)</f>
        <v>95</v>
      </c>
      <c r="AG115" s="1">
        <f>SUMIF(County!$AT$240:$AT$306,$BC115,County!Y$240:Y$306)+SUMIF('Cong Dist'!$BC$789:$BC$845,$BC115,'Cong Dist'!AG$789:AG$845)</f>
        <v>130</v>
      </c>
      <c r="AH115" s="1">
        <f>SUMIF(County!$AT$240:$AT$306,$BC115,County!Z$240:Z$306)+SUMIF('Cong Dist'!$BC$789:$BC$845,$BC115,'Cong Dist'!AH$789:AH$845)</f>
        <v>235</v>
      </c>
      <c r="AL115" s="1">
        <f>SUMIF(County!$AT$240:$AT$306,$BC115,County!AD$240:AD$306)+SUMIF('Cong Dist'!$BC$789:$BC$845,$BC115,'Cong Dist'!AL$789:AL$845)</f>
        <v>126</v>
      </c>
      <c r="AN115" s="1">
        <f>SUMIF(County!$AT$240:$AT$306,$BC115,County!AF$240:AF$306)+SUMIF('Cong Dist'!$BC$789:$BC$845,$BC115,'Cong Dist'!AN$789:AN$845)</f>
        <v>72</v>
      </c>
      <c r="AO115" s="1">
        <f>SUMIF(County!$AT$240:$AT$306,$BC115,County!AG$240:AG$306)+SUMIF('Cong Dist'!$BC$789:$BC$845,$BC115,'Cong Dist'!AO$789:AO$845)</f>
        <v>47</v>
      </c>
      <c r="AQ115" s="1">
        <f>SUMIF(County!$AT$240:$AT$306,$BC115,County!AI$240:AI$306)+SUMIF('Cong Dist'!$BC$789:$BC$845,$BC115,'Cong Dist'!AQ$789:AQ$845)</f>
        <v>14</v>
      </c>
      <c r="AS115" s="7">
        <f>IF(AD115&gt;0,RANK(AD115,(Z115:AB115,AC115:AQ115)),0)</f>
        <v>1</v>
      </c>
      <c r="AT115" s="7">
        <f>IF(AE115&gt;0,RANK(AE115,(Z115:AB115,AC115:AQ115)),0)</f>
        <v>6</v>
      </c>
      <c r="AU115" s="7">
        <f>IF(AF115&gt;0,RANK(AF115,(Z115:AB115,AC115:AQ115)),0)</f>
        <v>10</v>
      </c>
      <c r="AV115" s="7">
        <f>IF(AG115&gt;0,RANK(AG115,(Z115:AB115,AG115:AQ115)),0)</f>
        <v>5</v>
      </c>
      <c r="AW115" s="2">
        <f t="shared" si="118"/>
        <v>9.0693238877427897E-3</v>
      </c>
      <c r="AX115" s="2">
        <f t="shared" si="119"/>
        <v>7.3955860028803865E-4</v>
      </c>
      <c r="AY115" s="2">
        <f t="shared" si="120"/>
        <v>1.0120275582888949E-3</v>
      </c>
      <c r="BA115" s="2" t="str">
        <f t="shared" si="121"/>
        <v>District 8</v>
      </c>
      <c r="BB115" t="str">
        <f t="shared" si="122"/>
        <v>FL</v>
      </c>
      <c r="BC115">
        <v>8</v>
      </c>
      <c r="BE115" s="97">
        <v>12</v>
      </c>
      <c r="BF115" s="99">
        <v>908</v>
      </c>
      <c r="BG115" s="106">
        <f t="shared" si="123"/>
        <v>12908</v>
      </c>
      <c r="BH115" t="s">
        <v>2605</v>
      </c>
      <c r="BI115" t="s">
        <v>3184</v>
      </c>
    </row>
    <row r="116" spans="1:61" outlineLevel="1">
      <c r="A116" s="9" t="s">
        <v>3001</v>
      </c>
      <c r="B116" t="s">
        <v>626</v>
      </c>
      <c r="C116" s="1">
        <f t="shared" si="109"/>
        <v>54945</v>
      </c>
      <c r="D116" s="1"/>
      <c r="E116" s="1"/>
      <c r="F116" s="1"/>
      <c r="G116" s="1"/>
      <c r="H116" s="1"/>
      <c r="I116" s="1"/>
      <c r="J116" s="1"/>
      <c r="K116" s="1"/>
      <c r="L116" s="1"/>
      <c r="M116" s="7">
        <f>IF(Z116&gt;0,RANK(Z116,(Z116:AB116,AC116:AQ116)),0)</f>
        <v>4</v>
      </c>
      <c r="N116" s="7">
        <f>IF(AA116&gt;0,RANK(AA116,(Z116:AB116,AC116:AQ116)),0)</f>
        <v>5</v>
      </c>
      <c r="O116" s="7">
        <f>IF(AB116&gt;0,RANK(AB116,(Z116:AB116,AC116:AQ116)),0)</f>
        <v>2</v>
      </c>
      <c r="P116" s="7">
        <f>IF(AC116&gt;0,RANK(AC116,(Z116:AB116,AC116:AQ116)),0)</f>
        <v>3</v>
      </c>
      <c r="Q116" s="49">
        <f t="shared" si="110"/>
        <v>7458</v>
      </c>
      <c r="R116" s="177">
        <f t="shared" si="111"/>
        <v>0.13573573573573575</v>
      </c>
      <c r="S116" s="2"/>
      <c r="T116" s="2">
        <f t="shared" si="112"/>
        <v>4.946764946764947E-2</v>
      </c>
      <c r="U116" s="2">
        <f t="shared" si="113"/>
        <v>2.1403221403221404E-2</v>
      </c>
      <c r="V116" s="2">
        <f t="shared" si="114"/>
        <v>0.29283829283829282</v>
      </c>
      <c r="W116" s="2">
        <f t="shared" si="115"/>
        <v>0.19186459186459187</v>
      </c>
      <c r="X116" s="2">
        <f t="shared" si="116"/>
        <v>0.4285740285740286</v>
      </c>
      <c r="Y116" s="2">
        <f t="shared" si="117"/>
        <v>1.5852215852215912E-2</v>
      </c>
      <c r="Z116" s="1">
        <f>SUMIF(County!$AT$240:$AT$306,$BC116,County!R$240:R$306)+SUMIF('Cong Dist'!$BC$789:$BC$845,$BC116,'Cong Dist'!Z$789:Z$845)</f>
        <v>2718</v>
      </c>
      <c r="AA116" s="1">
        <f>SUMIF(County!$AT$240:$AT$306,$BC116,County!S$240:S$306)+SUMIF('Cong Dist'!$BC$789:$BC$845,$BC116,'Cong Dist'!AA$789:AA$845)</f>
        <v>1176</v>
      </c>
      <c r="AB116" s="1">
        <f>SUMIF(County!$AT$240:$AT$306,$BC116,County!T$240:T$306)+SUMIF('Cong Dist'!$BC$789:$BC$845,$BC116,'Cong Dist'!AB$789:AB$845)</f>
        <v>16090</v>
      </c>
      <c r="AC116" s="1">
        <f>SUMIF(County!$AT$240:$AT$306,$BC116,County!U$240:U$306)+SUMIF('Cong Dist'!$BC$789:$BC$845,$BC116,'Cong Dist'!AC$789:AC$845)</f>
        <v>10542</v>
      </c>
      <c r="AD116" s="1">
        <f>SUMIF(County!$AT$240:$AT$306,$BC116,County!V$240:V$306)+SUMIF('Cong Dist'!$BC$789:$BC$845,$BC116,'Cong Dist'!AD$789:AD$845)</f>
        <v>23548</v>
      </c>
      <c r="AE116" s="1">
        <f>SUMIF(County!$AT$240:$AT$306,$BC116,County!W$240:W$306)+SUMIF('Cong Dist'!$BC$789:$BC$845,$BC116,'Cong Dist'!AE$789:AE$845)</f>
        <v>550</v>
      </c>
      <c r="AF116" s="1">
        <f>SUMIF(County!$AT$240:$AT$306,$BC116,County!X$240:X$306)+SUMIF('Cong Dist'!$BC$789:$BC$845,$BC116,'Cong Dist'!AF$789:AF$845)</f>
        <v>45</v>
      </c>
      <c r="AG116" s="1">
        <f>SUMIF(County!$AT$240:$AT$306,$BC116,County!Y$240:Y$306)+SUMIF('Cong Dist'!$BC$789:$BC$845,$BC116,'Cong Dist'!AG$789:AG$845)</f>
        <v>55</v>
      </c>
      <c r="AH116" s="1">
        <f>SUMIF(County!$AT$240:$AT$306,$BC116,County!Z$240:Z$306)+SUMIF('Cong Dist'!$BC$789:$BC$845,$BC116,'Cong Dist'!AH$789:AH$845)</f>
        <v>95</v>
      </c>
      <c r="AL116" s="1">
        <f>SUMIF(County!$AT$240:$AT$306,$BC116,County!AD$240:AD$306)+SUMIF('Cong Dist'!$BC$789:$BC$845,$BC116,'Cong Dist'!AL$789:AL$845)</f>
        <v>72</v>
      </c>
      <c r="AN116" s="1">
        <f>SUMIF(County!$AT$240:$AT$306,$BC116,County!AF$240:AF$306)+SUMIF('Cong Dist'!$BC$789:$BC$845,$BC116,'Cong Dist'!AN$789:AN$845)</f>
        <v>28</v>
      </c>
      <c r="AO116" s="1">
        <f>SUMIF(County!$AT$240:$AT$306,$BC116,County!AG$240:AG$306)+SUMIF('Cong Dist'!$BC$789:$BC$845,$BC116,'Cong Dist'!AO$789:AO$845)</f>
        <v>18</v>
      </c>
      <c r="AQ116" s="1">
        <f>SUMIF(County!$AT$240:$AT$306,$BC116,County!AI$240:AI$306)+SUMIF('Cong Dist'!$BC$789:$BC$845,$BC116,'Cong Dist'!AQ$789:AQ$845)</f>
        <v>8</v>
      </c>
      <c r="AS116" s="7">
        <f>IF(AD116&gt;0,RANK(AD116,(Z116:AB116,AC116:AQ116)),0)</f>
        <v>1</v>
      </c>
      <c r="AT116" s="7">
        <f>IF(AE116&gt;0,RANK(AE116,(Z116:AB116,AC116:AQ116)),0)</f>
        <v>6</v>
      </c>
      <c r="AU116" s="7">
        <f>IF(AF116&gt;0,RANK(AF116,(Z116:AB116,AC116:AQ116)),0)</f>
        <v>10</v>
      </c>
      <c r="AV116" s="7">
        <f>IF(AG116&gt;0,RANK(AG116,(Z116:AB116,AG116:AQ116)),0)</f>
        <v>6</v>
      </c>
      <c r="AW116" s="2">
        <f t="shared" si="118"/>
        <v>1.001001001001001E-2</v>
      </c>
      <c r="AX116" s="2">
        <f t="shared" si="119"/>
        <v>8.1900081900081905E-4</v>
      </c>
      <c r="AY116" s="2">
        <f t="shared" si="120"/>
        <v>1.001001001001001E-3</v>
      </c>
      <c r="BA116" s="2" t="str">
        <f t="shared" si="121"/>
        <v>District 9</v>
      </c>
      <c r="BB116" t="str">
        <f t="shared" si="122"/>
        <v>FL</v>
      </c>
      <c r="BC116">
        <v>9</v>
      </c>
      <c r="BE116" s="97">
        <v>12</v>
      </c>
      <c r="BF116" s="99">
        <v>909</v>
      </c>
      <c r="BG116" s="106">
        <f t="shared" si="123"/>
        <v>12909</v>
      </c>
      <c r="BH116" t="s">
        <v>2605</v>
      </c>
      <c r="BI116" t="s">
        <v>3184</v>
      </c>
    </row>
    <row r="117" spans="1:61" outlineLevel="1">
      <c r="A117" s="9" t="s">
        <v>50</v>
      </c>
      <c r="B117" t="s">
        <v>626</v>
      </c>
      <c r="C117" s="1">
        <f t="shared" si="109"/>
        <v>102379</v>
      </c>
      <c r="D117" s="1"/>
      <c r="E117" s="1"/>
      <c r="F117" s="1"/>
      <c r="G117" s="1"/>
      <c r="H117" s="1"/>
      <c r="I117" s="1"/>
      <c r="J117" s="1"/>
      <c r="K117" s="1"/>
      <c r="L117" s="1"/>
      <c r="M117" s="7">
        <f>IF(Z117&gt;0,RANK(Z117,(Z117:AB117,AC117:AQ117)),0)</f>
        <v>4</v>
      </c>
      <c r="N117" s="7">
        <f>IF(AA117&gt;0,RANK(AA117,(Z117:AB117,AC117:AQ117)),0)</f>
        <v>5</v>
      </c>
      <c r="O117" s="7">
        <f>IF(AB117&gt;0,RANK(AB117,(Z117:AB117,AC117:AQ117)),0)</f>
        <v>2</v>
      </c>
      <c r="P117" s="7">
        <f>IF(AC117&gt;0,RANK(AC117,(Z117:AB117,AC117:AQ117)),0)</f>
        <v>3</v>
      </c>
      <c r="Q117" s="49">
        <f t="shared" si="110"/>
        <v>19342</v>
      </c>
      <c r="R117" s="177">
        <f t="shared" si="111"/>
        <v>0.18892546322976392</v>
      </c>
      <c r="S117" s="2"/>
      <c r="T117" s="2">
        <f t="shared" si="112"/>
        <v>6.2981666162005887E-2</v>
      </c>
      <c r="U117" s="2">
        <f t="shared" si="113"/>
        <v>1.5169126481016615E-2</v>
      </c>
      <c r="V117" s="2">
        <f t="shared" si="114"/>
        <v>0.26283710526572834</v>
      </c>
      <c r="W117" s="2">
        <f t="shared" si="115"/>
        <v>0.19088875648326317</v>
      </c>
      <c r="X117" s="2">
        <f t="shared" si="116"/>
        <v>0.45176256849549223</v>
      </c>
      <c r="Y117" s="2">
        <f t="shared" si="117"/>
        <v>1.636077711249373E-2</v>
      </c>
      <c r="Z117" s="1">
        <f>SUMIF(County!$AT$240:$AT$306,$BC117,County!R$240:R$306)+SUMIF('Cong Dist'!$BC$789:$BC$845,$BC117,'Cong Dist'!Z$789:Z$845)</f>
        <v>6448</v>
      </c>
      <c r="AA117" s="1">
        <f>SUMIF(County!$AT$240:$AT$306,$BC117,County!S$240:S$306)+SUMIF('Cong Dist'!$BC$789:$BC$845,$BC117,'Cong Dist'!AA$789:AA$845)</f>
        <v>1553</v>
      </c>
      <c r="AB117" s="1">
        <f>SUMIF(County!$AT$240:$AT$306,$BC117,County!T$240:T$306)+SUMIF('Cong Dist'!$BC$789:$BC$845,$BC117,'Cong Dist'!AB$789:AB$845)</f>
        <v>26909</v>
      </c>
      <c r="AC117" s="1">
        <f>SUMIF(County!$AT$240:$AT$306,$BC117,County!U$240:U$306)+SUMIF('Cong Dist'!$BC$789:$BC$845,$BC117,'Cong Dist'!AC$789:AC$845)</f>
        <v>19543</v>
      </c>
      <c r="AD117" s="1">
        <f>SUMIF(County!$AT$240:$AT$306,$BC117,County!V$240:V$306)+SUMIF('Cong Dist'!$BC$789:$BC$845,$BC117,'Cong Dist'!AD$789:AD$845)</f>
        <v>46251</v>
      </c>
      <c r="AE117" s="1">
        <f>SUMIF(County!$AT$240:$AT$306,$BC117,County!W$240:W$306)+SUMIF('Cong Dist'!$BC$789:$BC$845,$BC117,'Cong Dist'!AE$789:AE$845)</f>
        <v>1058</v>
      </c>
      <c r="AF117" s="1">
        <f>SUMIF(County!$AT$240:$AT$306,$BC117,County!X$240:X$306)+SUMIF('Cong Dist'!$BC$789:$BC$845,$BC117,'Cong Dist'!AF$789:AF$845)</f>
        <v>92</v>
      </c>
      <c r="AG117" s="1">
        <f>SUMIF(County!$AT$240:$AT$306,$BC117,County!Y$240:Y$306)+SUMIF('Cong Dist'!$BC$789:$BC$845,$BC117,'Cong Dist'!AG$789:AG$845)</f>
        <v>129</v>
      </c>
      <c r="AH117" s="1">
        <f>SUMIF(County!$AT$240:$AT$306,$BC117,County!Z$240:Z$306)+SUMIF('Cong Dist'!$BC$789:$BC$845,$BC117,'Cong Dist'!AH$789:AH$845)</f>
        <v>179</v>
      </c>
      <c r="AL117" s="1">
        <f>SUMIF(County!$AT$240:$AT$306,$BC117,County!AD$240:AD$306)+SUMIF('Cong Dist'!$BC$789:$BC$845,$BC117,'Cong Dist'!AL$789:AL$845)</f>
        <v>120</v>
      </c>
      <c r="AN117" s="1">
        <f>SUMIF(County!$AT$240:$AT$306,$BC117,County!AF$240:AF$306)+SUMIF('Cong Dist'!$BC$789:$BC$845,$BC117,'Cong Dist'!AN$789:AN$845)</f>
        <v>51</v>
      </c>
      <c r="AO117" s="1">
        <f>SUMIF(County!$AT$240:$AT$306,$BC117,County!AG$240:AG$306)+SUMIF('Cong Dist'!$BC$789:$BC$845,$BC117,'Cong Dist'!AO$789:AO$845)</f>
        <v>25</v>
      </c>
      <c r="AQ117" s="1">
        <f>SUMIF(County!$AT$240:$AT$306,$BC117,County!AI$240:AI$306)+SUMIF('Cong Dist'!$BC$789:$BC$845,$BC117,'Cong Dist'!AQ$789:AQ$845)</f>
        <v>21</v>
      </c>
      <c r="AS117" s="7">
        <f>IF(AD117&gt;0,RANK(AD117,(Z117:AB117,AC117:AQ117)),0)</f>
        <v>1</v>
      </c>
      <c r="AT117" s="7">
        <f>IF(AE117&gt;0,RANK(AE117,(Z117:AB117,AC117:AQ117)),0)</f>
        <v>6</v>
      </c>
      <c r="AU117" s="7">
        <f>IF(AF117&gt;0,RANK(AF117,(Z117:AB117,AC117:AQ117)),0)</f>
        <v>10</v>
      </c>
      <c r="AV117" s="7">
        <f>IF(AG117&gt;0,RANK(AG117,(Z117:AB117,AG117:AQ117)),0)</f>
        <v>5</v>
      </c>
      <c r="AW117" s="2">
        <f t="shared" si="118"/>
        <v>1.0334150558219948E-2</v>
      </c>
      <c r="AX117" s="2">
        <f t="shared" si="119"/>
        <v>8.9862178767129977E-4</v>
      </c>
      <c r="AY117" s="2">
        <f t="shared" si="120"/>
        <v>1.2600240283651921E-3</v>
      </c>
      <c r="BA117" s="2" t="str">
        <f t="shared" si="121"/>
        <v>District 10</v>
      </c>
      <c r="BB117" t="str">
        <f t="shared" si="122"/>
        <v>FL</v>
      </c>
      <c r="BC117">
        <v>10</v>
      </c>
      <c r="BE117" s="97">
        <v>12</v>
      </c>
      <c r="BF117" s="99">
        <v>910</v>
      </c>
      <c r="BG117" s="106">
        <f t="shared" si="123"/>
        <v>12910</v>
      </c>
      <c r="BH117" t="s">
        <v>2605</v>
      </c>
      <c r="BI117" t="s">
        <v>3184</v>
      </c>
    </row>
    <row r="118" spans="1:61" outlineLevel="1">
      <c r="A118" s="9" t="s">
        <v>1892</v>
      </c>
      <c r="B118" t="s">
        <v>626</v>
      </c>
      <c r="C118" s="1">
        <f t="shared" si="109"/>
        <v>136670</v>
      </c>
      <c r="D118" s="1"/>
      <c r="E118" s="1"/>
      <c r="F118" s="1"/>
      <c r="G118" s="1"/>
      <c r="H118" s="1"/>
      <c r="I118" s="1"/>
      <c r="J118" s="1"/>
      <c r="K118" s="1"/>
      <c r="L118" s="1"/>
      <c r="M118" s="7">
        <f>IF(Z118&gt;0,RANK(Z118,(Z118:AB118,AC118:AQ118)),0)</f>
        <v>4</v>
      </c>
      <c r="N118" s="7">
        <f>IF(AA118&gt;0,RANK(AA118,(Z118:AB118,AC118:AQ118)),0)</f>
        <v>5</v>
      </c>
      <c r="O118" s="7">
        <f>IF(AB118&gt;0,RANK(AB118,(Z118:AB118,AC118:AQ118)),0)</f>
        <v>2</v>
      </c>
      <c r="P118" s="7">
        <f>IF(AC118&gt;0,RANK(AC118,(Z118:AB118,AC118:AQ118)),0)</f>
        <v>3</v>
      </c>
      <c r="Q118" s="49">
        <f t="shared" si="110"/>
        <v>47515</v>
      </c>
      <c r="R118" s="177">
        <f t="shared" si="111"/>
        <v>0.3476622521401917</v>
      </c>
      <c r="S118" s="2"/>
      <c r="T118" s="2">
        <f t="shared" si="112"/>
        <v>6.0013170410477795E-2</v>
      </c>
      <c r="U118" s="2">
        <f t="shared" si="113"/>
        <v>1.5138655154752323E-2</v>
      </c>
      <c r="V118" s="2">
        <f t="shared" si="114"/>
        <v>0.19962683836979586</v>
      </c>
      <c r="W118" s="2">
        <f t="shared" si="115"/>
        <v>0.16385454013316747</v>
      </c>
      <c r="X118" s="2">
        <f t="shared" si="116"/>
        <v>0.54728909050998753</v>
      </c>
      <c r="Y118" s="2">
        <f t="shared" si="117"/>
        <v>1.4077705421818965E-2</v>
      </c>
      <c r="Z118" s="1">
        <f>SUMIF(County!$AT$240:$AT$306,$BC118,County!R$240:R$306)+SUMIF('Cong Dist'!$BC$789:$BC$845,$BC118,'Cong Dist'!Z$789:Z$845)</f>
        <v>8202</v>
      </c>
      <c r="AA118" s="1">
        <f>SUMIF(County!$AT$240:$AT$306,$BC118,County!S$240:S$306)+SUMIF('Cong Dist'!$BC$789:$BC$845,$BC118,'Cong Dist'!AA$789:AA$845)</f>
        <v>2069</v>
      </c>
      <c r="AB118" s="1">
        <f>SUMIF(County!$AT$240:$AT$306,$BC118,County!T$240:T$306)+SUMIF('Cong Dist'!$BC$789:$BC$845,$BC118,'Cong Dist'!AB$789:AB$845)</f>
        <v>27283</v>
      </c>
      <c r="AC118" s="1">
        <f>SUMIF(County!$AT$240:$AT$306,$BC118,County!U$240:U$306)+SUMIF('Cong Dist'!$BC$789:$BC$845,$BC118,'Cong Dist'!AC$789:AC$845)</f>
        <v>22394</v>
      </c>
      <c r="AD118" s="1">
        <f>SUMIF(County!$AT$240:$AT$306,$BC118,County!V$240:V$306)+SUMIF('Cong Dist'!$BC$789:$BC$845,$BC118,'Cong Dist'!AD$789:AD$845)</f>
        <v>74798</v>
      </c>
      <c r="AE118" s="1">
        <f>SUMIF(County!$AT$240:$AT$306,$BC118,County!W$240:W$306)+SUMIF('Cong Dist'!$BC$789:$BC$845,$BC118,'Cong Dist'!AE$789:AE$845)</f>
        <v>1204</v>
      </c>
      <c r="AF118" s="1">
        <f>SUMIF(County!$AT$240:$AT$306,$BC118,County!X$240:X$306)+SUMIF('Cong Dist'!$BC$789:$BC$845,$BC118,'Cong Dist'!AF$789:AF$845)</f>
        <v>96</v>
      </c>
      <c r="AG118" s="1">
        <f>SUMIF(County!$AT$240:$AT$306,$BC118,County!Y$240:Y$306)+SUMIF('Cong Dist'!$BC$789:$BC$845,$BC118,'Cong Dist'!AG$789:AG$845)</f>
        <v>148</v>
      </c>
      <c r="AH118" s="1">
        <f>SUMIF(County!$AT$240:$AT$306,$BC118,County!Z$240:Z$306)+SUMIF('Cong Dist'!$BC$789:$BC$845,$BC118,'Cong Dist'!AH$789:AH$845)</f>
        <v>187</v>
      </c>
      <c r="AL118" s="1">
        <f>SUMIF(County!$AT$240:$AT$306,$BC118,County!AD$240:AD$306)+SUMIF('Cong Dist'!$BC$789:$BC$845,$BC118,'Cong Dist'!AL$789:AL$845)</f>
        <v>160</v>
      </c>
      <c r="AN118" s="1">
        <f>SUMIF(County!$AT$240:$AT$306,$BC118,County!AF$240:AF$306)+SUMIF('Cong Dist'!$BC$789:$BC$845,$BC118,'Cong Dist'!AN$789:AN$845)</f>
        <v>84</v>
      </c>
      <c r="AO118" s="1">
        <f>SUMIF(County!$AT$240:$AT$306,$BC118,County!AG$240:AG$306)+SUMIF('Cong Dist'!$BC$789:$BC$845,$BC118,'Cong Dist'!AO$789:AO$845)</f>
        <v>33</v>
      </c>
      <c r="AQ118" s="1">
        <f>SUMIF(County!$AT$240:$AT$306,$BC118,County!AI$240:AI$306)+SUMIF('Cong Dist'!$BC$789:$BC$845,$BC118,'Cong Dist'!AQ$789:AQ$845)</f>
        <v>12</v>
      </c>
      <c r="AS118" s="7">
        <f>IF(AD118&gt;0,RANK(AD118,(Z118:AB118,AC118:AQ118)),0)</f>
        <v>1</v>
      </c>
      <c r="AT118" s="7">
        <f>IF(AE118&gt;0,RANK(AE118,(Z118:AB118,AC118:AQ118)),0)</f>
        <v>6</v>
      </c>
      <c r="AU118" s="7">
        <f>IF(AF118&gt;0,RANK(AF118,(Z118:AB118,AC118:AQ118)),0)</f>
        <v>10</v>
      </c>
      <c r="AV118" s="7">
        <f>IF(AG118&gt;0,RANK(AG118,(Z118:AB118,AG118:AQ118)),0)</f>
        <v>6</v>
      </c>
      <c r="AW118" s="2">
        <f t="shared" si="118"/>
        <v>8.809541230701691E-3</v>
      </c>
      <c r="AX118" s="2">
        <f t="shared" si="119"/>
        <v>7.0242189214897194E-4</v>
      </c>
      <c r="AY118" s="2">
        <f t="shared" si="120"/>
        <v>1.0829004170629984E-3</v>
      </c>
      <c r="BA118" s="2" t="str">
        <f t="shared" si="121"/>
        <v>District 11</v>
      </c>
      <c r="BB118" t="str">
        <f t="shared" si="122"/>
        <v>FL</v>
      </c>
      <c r="BC118">
        <v>11</v>
      </c>
      <c r="BE118" s="97">
        <v>12</v>
      </c>
      <c r="BF118" s="99">
        <v>911</v>
      </c>
      <c r="BG118" s="106">
        <f t="shared" si="123"/>
        <v>12911</v>
      </c>
      <c r="BH118" t="s">
        <v>2605</v>
      </c>
      <c r="BI118" t="s">
        <v>3184</v>
      </c>
    </row>
    <row r="119" spans="1:61" outlineLevel="1">
      <c r="A119" s="9" t="s">
        <v>466</v>
      </c>
      <c r="B119" t="s">
        <v>626</v>
      </c>
      <c r="C119" s="1">
        <f t="shared" si="109"/>
        <v>107743</v>
      </c>
      <c r="D119" s="1"/>
      <c r="E119" s="1"/>
      <c r="F119" s="1"/>
      <c r="G119" s="1"/>
      <c r="H119" s="1"/>
      <c r="I119" s="1"/>
      <c r="J119" s="1"/>
      <c r="K119" s="1"/>
      <c r="L119" s="1"/>
      <c r="M119" s="7">
        <f>IF(Z119&gt;0,RANK(Z119,(Z119:AB119,AC119:AQ119)),0)</f>
        <v>4</v>
      </c>
      <c r="N119" s="7">
        <f>IF(AA119&gt;0,RANK(AA119,(Z119:AB119,AC119:AQ119)),0)</f>
        <v>5</v>
      </c>
      <c r="O119" s="7">
        <f>IF(AB119&gt;0,RANK(AB119,(Z119:AB119,AC119:AQ119)),0)</f>
        <v>2</v>
      </c>
      <c r="P119" s="7">
        <f>IF(AC119&gt;0,RANK(AC119,(Z119:AB119,AC119:AQ119)),0)</f>
        <v>3</v>
      </c>
      <c r="Q119" s="49">
        <f t="shared" si="110"/>
        <v>27777</v>
      </c>
      <c r="R119" s="177">
        <f t="shared" si="111"/>
        <v>0.25780793183779921</v>
      </c>
      <c r="S119" s="2"/>
      <c r="T119" s="2">
        <f t="shared" si="112"/>
        <v>6.7048439341766977E-2</v>
      </c>
      <c r="U119" s="2">
        <f t="shared" si="113"/>
        <v>2.191325654566886E-2</v>
      </c>
      <c r="V119" s="2">
        <f t="shared" si="114"/>
        <v>0.22695673964897953</v>
      </c>
      <c r="W119" s="2">
        <f t="shared" si="115"/>
        <v>0.18483799411562701</v>
      </c>
      <c r="X119" s="2">
        <f t="shared" si="116"/>
        <v>0.48476467148677871</v>
      </c>
      <c r="Y119" s="2">
        <f t="shared" si="117"/>
        <v>1.4478898861178868E-2</v>
      </c>
      <c r="Z119" s="1">
        <f>SUMIF(County!$AT$240:$AT$306,$BC119,County!R$240:R$306)+SUMIF('Cong Dist'!$BC$789:$BC$845,$BC119,'Cong Dist'!Z$789:Z$845)</f>
        <v>7224</v>
      </c>
      <c r="AA119" s="1">
        <f>SUMIF(County!$AT$240:$AT$306,$BC119,County!S$240:S$306)+SUMIF('Cong Dist'!$BC$789:$BC$845,$BC119,'Cong Dist'!AA$789:AA$845)</f>
        <v>2361</v>
      </c>
      <c r="AB119" s="1">
        <f>SUMIF(County!$AT$240:$AT$306,$BC119,County!T$240:T$306)+SUMIF('Cong Dist'!$BC$789:$BC$845,$BC119,'Cong Dist'!AB$789:AB$845)</f>
        <v>24453</v>
      </c>
      <c r="AC119" s="1">
        <f>SUMIF(County!$AT$240:$AT$306,$BC119,County!U$240:U$306)+SUMIF('Cong Dist'!$BC$789:$BC$845,$BC119,'Cong Dist'!AC$789:AC$845)</f>
        <v>19915</v>
      </c>
      <c r="AD119" s="1">
        <f>SUMIF(County!$AT$240:$AT$306,$BC119,County!V$240:V$306)+SUMIF('Cong Dist'!$BC$789:$BC$845,$BC119,'Cong Dist'!AD$789:AD$845)</f>
        <v>52230</v>
      </c>
      <c r="AE119" s="1">
        <f>SUMIF(County!$AT$240:$AT$306,$BC119,County!W$240:W$306)+SUMIF('Cong Dist'!$BC$789:$BC$845,$BC119,'Cong Dist'!AE$789:AE$845)</f>
        <v>914</v>
      </c>
      <c r="AF119" s="1">
        <f>SUMIF(County!$AT$240:$AT$306,$BC119,County!X$240:X$306)+SUMIF('Cong Dist'!$BC$789:$BC$845,$BC119,'Cong Dist'!AF$789:AF$845)</f>
        <v>83</v>
      </c>
      <c r="AG119" s="1">
        <f>SUMIF(County!$AT$240:$AT$306,$BC119,County!Y$240:Y$306)+SUMIF('Cong Dist'!$BC$789:$BC$845,$BC119,'Cong Dist'!AG$789:AG$845)</f>
        <v>108</v>
      </c>
      <c r="AH119" s="1">
        <f>SUMIF(County!$AT$240:$AT$306,$BC119,County!Z$240:Z$306)+SUMIF('Cong Dist'!$BC$789:$BC$845,$BC119,'Cong Dist'!AH$789:AH$845)</f>
        <v>215</v>
      </c>
      <c r="AL119" s="1">
        <f>SUMIF(County!$AT$240:$AT$306,$BC119,County!AD$240:AD$306)+SUMIF('Cong Dist'!$BC$789:$BC$845,$BC119,'Cong Dist'!AL$789:AL$845)</f>
        <v>118</v>
      </c>
      <c r="AN119" s="1">
        <f>SUMIF(County!$AT$240:$AT$306,$BC119,County!AF$240:AF$306)+SUMIF('Cong Dist'!$BC$789:$BC$845,$BC119,'Cong Dist'!AN$789:AN$845)</f>
        <v>57</v>
      </c>
      <c r="AO119" s="1">
        <f>SUMIF(County!$AT$240:$AT$306,$BC119,County!AG$240:AG$306)+SUMIF('Cong Dist'!$BC$789:$BC$845,$BC119,'Cong Dist'!AO$789:AO$845)</f>
        <v>46</v>
      </c>
      <c r="AQ119" s="1">
        <f>SUMIF(County!$AT$240:$AT$306,$BC119,County!AI$240:AI$306)+SUMIF('Cong Dist'!$BC$789:$BC$845,$BC119,'Cong Dist'!AQ$789:AQ$845)</f>
        <v>19</v>
      </c>
      <c r="AS119" s="7">
        <f>IF(AD119&gt;0,RANK(AD119,(Z119:AB119,AC119:AQ119)),0)</f>
        <v>1</v>
      </c>
      <c r="AT119" s="7">
        <f>IF(AE119&gt;0,RANK(AE119,(Z119:AB119,AC119:AQ119)),0)</f>
        <v>6</v>
      </c>
      <c r="AU119" s="7">
        <f>IF(AF119&gt;0,RANK(AF119,(Z119:AB119,AC119:AQ119)),0)</f>
        <v>10</v>
      </c>
      <c r="AV119" s="7">
        <f>IF(AG119&gt;0,RANK(AG119,(Z119:AB119,AG119:AQ119)),0)</f>
        <v>6</v>
      </c>
      <c r="AW119" s="2">
        <f t="shared" si="118"/>
        <v>8.483149717383032E-3</v>
      </c>
      <c r="AX119" s="2">
        <f t="shared" si="119"/>
        <v>7.7035167017810904E-4</v>
      </c>
      <c r="AY119" s="2">
        <f t="shared" si="120"/>
        <v>1.002385305773925E-3</v>
      </c>
      <c r="BA119" s="2" t="str">
        <f t="shared" si="121"/>
        <v>District 12</v>
      </c>
      <c r="BB119" t="str">
        <f t="shared" si="122"/>
        <v>FL</v>
      </c>
      <c r="BC119">
        <v>12</v>
      </c>
      <c r="BE119" s="97">
        <v>12</v>
      </c>
      <c r="BF119" s="99">
        <v>912</v>
      </c>
      <c r="BG119" s="106">
        <f t="shared" si="123"/>
        <v>12912</v>
      </c>
      <c r="BH119" t="s">
        <v>2605</v>
      </c>
      <c r="BI119" t="s">
        <v>3184</v>
      </c>
    </row>
    <row r="120" spans="1:61" outlineLevel="1">
      <c r="A120" s="9" t="s">
        <v>578</v>
      </c>
      <c r="B120" t="s">
        <v>626</v>
      </c>
      <c r="C120" s="1">
        <f t="shared" si="109"/>
        <v>103086</v>
      </c>
      <c r="D120" s="1"/>
      <c r="E120" s="1"/>
      <c r="F120" s="1"/>
      <c r="G120" s="1"/>
      <c r="H120" s="1"/>
      <c r="I120" s="1"/>
      <c r="J120" s="1"/>
      <c r="K120" s="1"/>
      <c r="L120" s="1"/>
      <c r="M120" s="7">
        <f>IF(Z120&gt;0,RANK(Z120,(Z120:AB120,AC120:AQ120)),0)</f>
        <v>4</v>
      </c>
      <c r="N120" s="7">
        <f>IF(AA120&gt;0,RANK(AA120,(Z120:AB120,AC120:AQ120)),0)</f>
        <v>5</v>
      </c>
      <c r="O120" s="7">
        <f>IF(AB120&gt;0,RANK(AB120,(Z120:AB120,AC120:AQ120)),0)</f>
        <v>2</v>
      </c>
      <c r="P120" s="7">
        <f>IF(AC120&gt;0,RANK(AC120,(Z120:AB120,AC120:AQ120)),0)</f>
        <v>3</v>
      </c>
      <c r="Q120" s="49">
        <f t="shared" si="110"/>
        <v>24518</v>
      </c>
      <c r="R120" s="177">
        <f t="shared" si="111"/>
        <v>0.23784024988844266</v>
      </c>
      <c r="S120" s="2"/>
      <c r="T120" s="2">
        <f t="shared" si="112"/>
        <v>8.2183807694546307E-2</v>
      </c>
      <c r="U120" s="2">
        <f t="shared" si="113"/>
        <v>3.8162311080069067E-2</v>
      </c>
      <c r="V120" s="2">
        <f t="shared" si="114"/>
        <v>0.22667481520284036</v>
      </c>
      <c r="W120" s="2">
        <f t="shared" si="115"/>
        <v>0.16831577517800672</v>
      </c>
      <c r="X120" s="2">
        <f t="shared" si="116"/>
        <v>0.46451506509128299</v>
      </c>
      <c r="Y120" s="2">
        <f t="shared" si="117"/>
        <v>2.0148225753254589E-2</v>
      </c>
      <c r="Z120" s="1">
        <f>SUMIF(County!$AT$240:$AT$306,$BC120,County!R$240:R$306)+SUMIF('Cong Dist'!$BC$789:$BC$845,$BC120,'Cong Dist'!Z$789:Z$845)</f>
        <v>8472</v>
      </c>
      <c r="AA120" s="1">
        <f>SUMIF(County!$AT$240:$AT$306,$BC120,County!S$240:S$306)+SUMIF('Cong Dist'!$BC$789:$BC$845,$BC120,'Cong Dist'!AA$789:AA$845)</f>
        <v>3934</v>
      </c>
      <c r="AB120" s="1">
        <f>SUMIF(County!$AT$240:$AT$306,$BC120,County!T$240:T$306)+SUMIF('Cong Dist'!$BC$789:$BC$845,$BC120,'Cong Dist'!AB$789:AB$845)</f>
        <v>23367</v>
      </c>
      <c r="AC120" s="1">
        <f>SUMIF(County!$AT$240:$AT$306,$BC120,County!U$240:U$306)+SUMIF('Cong Dist'!$BC$789:$BC$845,$BC120,'Cong Dist'!AC$789:AC$845)</f>
        <v>17351</v>
      </c>
      <c r="AD120" s="1">
        <f>SUMIF(County!$AT$240:$AT$306,$BC120,County!V$240:V$306)+SUMIF('Cong Dist'!$BC$789:$BC$845,$BC120,'Cong Dist'!AD$789:AD$845)</f>
        <v>47885</v>
      </c>
      <c r="AE120" s="1">
        <f>SUMIF(County!$AT$240:$AT$306,$BC120,County!W$240:W$306)+SUMIF('Cong Dist'!$BC$789:$BC$845,$BC120,'Cong Dist'!AE$789:AE$845)</f>
        <v>1181</v>
      </c>
      <c r="AF120" s="1">
        <f>SUMIF(County!$AT$240:$AT$306,$BC120,County!X$240:X$306)+SUMIF('Cong Dist'!$BC$789:$BC$845,$BC120,'Cong Dist'!AF$789:AF$845)</f>
        <v>137</v>
      </c>
      <c r="AG120" s="1">
        <f>SUMIF(County!$AT$240:$AT$306,$BC120,County!Y$240:Y$306)+SUMIF('Cong Dist'!$BC$789:$BC$845,$BC120,'Cong Dist'!AG$789:AG$845)</f>
        <v>188</v>
      </c>
      <c r="AH120" s="1">
        <f>SUMIF(County!$AT$240:$AT$306,$BC120,County!Z$240:Z$306)+SUMIF('Cong Dist'!$BC$789:$BC$845,$BC120,'Cong Dist'!AH$789:AH$845)</f>
        <v>321</v>
      </c>
      <c r="AL120" s="1">
        <f>SUMIF(County!$AT$240:$AT$306,$BC120,County!AD$240:AD$306)+SUMIF('Cong Dist'!$BC$789:$BC$845,$BC120,'Cong Dist'!AL$789:AL$845)</f>
        <v>130</v>
      </c>
      <c r="AN120" s="1">
        <f>SUMIF(County!$AT$240:$AT$306,$BC120,County!AF$240:AF$306)+SUMIF('Cong Dist'!$BC$789:$BC$845,$BC120,'Cong Dist'!AN$789:AN$845)</f>
        <v>63</v>
      </c>
      <c r="AO120" s="1">
        <f>SUMIF(County!$AT$240:$AT$306,$BC120,County!AG$240:AG$306)+SUMIF('Cong Dist'!$BC$789:$BC$845,$BC120,'Cong Dist'!AO$789:AO$845)</f>
        <v>42</v>
      </c>
      <c r="AQ120" s="1">
        <f>SUMIF(County!$AT$240:$AT$306,$BC120,County!AI$240:AI$306)+SUMIF('Cong Dist'!$BC$789:$BC$845,$BC120,'Cong Dist'!AQ$789:AQ$845)</f>
        <v>15</v>
      </c>
      <c r="AS120" s="7">
        <f>IF(AD120&gt;0,RANK(AD120,(Z120:AB120,AC120:AQ120)),0)</f>
        <v>1</v>
      </c>
      <c r="AT120" s="7">
        <f>IF(AE120&gt;0,RANK(AE120,(Z120:AB120,AC120:AQ120)),0)</f>
        <v>6</v>
      </c>
      <c r="AU120" s="7">
        <f>IF(AF120&gt;0,RANK(AF120,(Z120:AB120,AC120:AQ120)),0)</f>
        <v>9</v>
      </c>
      <c r="AV120" s="7">
        <f>IF(AG120&gt;0,RANK(AG120,(Z120:AB120,AG120:AQ120)),0)</f>
        <v>5</v>
      </c>
      <c r="AW120" s="2">
        <f t="shared" si="118"/>
        <v>1.145645383466232E-2</v>
      </c>
      <c r="AX120" s="2">
        <f t="shared" si="119"/>
        <v>1.3289874473740371E-3</v>
      </c>
      <c r="AY120" s="2">
        <f t="shared" si="120"/>
        <v>1.8237200007760511E-3</v>
      </c>
      <c r="BA120" s="2" t="str">
        <f t="shared" si="121"/>
        <v>District 13</v>
      </c>
      <c r="BB120" t="str">
        <f t="shared" si="122"/>
        <v>FL</v>
      </c>
      <c r="BC120">
        <v>13</v>
      </c>
      <c r="BE120" s="97">
        <v>12</v>
      </c>
      <c r="BF120" s="99">
        <v>913</v>
      </c>
      <c r="BG120" s="106">
        <f t="shared" si="123"/>
        <v>12913</v>
      </c>
      <c r="BH120" t="s">
        <v>2605</v>
      </c>
      <c r="BI120" t="s">
        <v>3184</v>
      </c>
    </row>
    <row r="121" spans="1:61" outlineLevel="1">
      <c r="A121" s="9" t="s">
        <v>27</v>
      </c>
      <c r="B121" t="s">
        <v>626</v>
      </c>
      <c r="C121" s="1">
        <f t="shared" si="109"/>
        <v>50873</v>
      </c>
      <c r="D121" s="1"/>
      <c r="E121" s="1"/>
      <c r="F121" s="1"/>
      <c r="G121" s="1"/>
      <c r="H121" s="1"/>
      <c r="I121" s="1"/>
      <c r="J121" s="1"/>
      <c r="K121" s="1"/>
      <c r="L121" s="1"/>
      <c r="M121" s="7">
        <f>IF(Z121&gt;0,RANK(Z121,(Z121:AB121,AC121:AQ121)),0)</f>
        <v>4</v>
      </c>
      <c r="N121" s="7">
        <f>IF(AA121&gt;0,RANK(AA121,(Z121:AB121,AC121:AQ121)),0)</f>
        <v>5</v>
      </c>
      <c r="O121" s="7">
        <f>IF(AB121&gt;0,RANK(AB121,(Z121:AB121,AC121:AQ121)),0)</f>
        <v>2</v>
      </c>
      <c r="P121" s="7">
        <f>IF(AC121&gt;0,RANK(AC121,(Z121:AB121,AC121:AQ121)),0)</f>
        <v>3</v>
      </c>
      <c r="Q121" s="49">
        <f t="shared" si="110"/>
        <v>5000</v>
      </c>
      <c r="R121" s="177">
        <f t="shared" si="111"/>
        <v>9.8283962023077071E-2</v>
      </c>
      <c r="S121" s="2"/>
      <c r="T121" s="2">
        <f t="shared" si="112"/>
        <v>8.0121085841212428E-2</v>
      </c>
      <c r="U121" s="2">
        <f t="shared" si="113"/>
        <v>2.7873331629744657E-2</v>
      </c>
      <c r="V121" s="2">
        <f t="shared" si="114"/>
        <v>0.30183004737286967</v>
      </c>
      <c r="W121" s="2">
        <f t="shared" si="115"/>
        <v>0.17046370373282488</v>
      </c>
      <c r="X121" s="2">
        <f t="shared" si="116"/>
        <v>0.40011400939594677</v>
      </c>
      <c r="Y121" s="2">
        <f t="shared" si="117"/>
        <v>1.9597822027401512E-2</v>
      </c>
      <c r="Z121" s="1">
        <f>SUMIF(County!$AT$240:$AT$306,$BC121,County!R$240:R$306)+SUMIF('Cong Dist'!$BC$789:$BC$845,$BC121,'Cong Dist'!Z$789:Z$845)</f>
        <v>4076</v>
      </c>
      <c r="AA121" s="1">
        <f>SUMIF(County!$AT$240:$AT$306,$BC121,County!S$240:S$306)+SUMIF('Cong Dist'!$BC$789:$BC$845,$BC121,'Cong Dist'!AA$789:AA$845)</f>
        <v>1418</v>
      </c>
      <c r="AB121" s="1">
        <f>SUMIF(County!$AT$240:$AT$306,$BC121,County!T$240:T$306)+SUMIF('Cong Dist'!$BC$789:$BC$845,$BC121,'Cong Dist'!AB$789:AB$845)</f>
        <v>15355</v>
      </c>
      <c r="AC121" s="1">
        <f>SUMIF(County!$AT$240:$AT$306,$BC121,County!U$240:U$306)+SUMIF('Cong Dist'!$BC$789:$BC$845,$BC121,'Cong Dist'!AC$789:AC$845)</f>
        <v>8672</v>
      </c>
      <c r="AD121" s="1">
        <f>SUMIF(County!$AT$240:$AT$306,$BC121,County!V$240:V$306)+SUMIF('Cong Dist'!$BC$789:$BC$845,$BC121,'Cong Dist'!AD$789:AD$845)</f>
        <v>20355</v>
      </c>
      <c r="AE121" s="1">
        <f>SUMIF(County!$AT$240:$AT$306,$BC121,County!W$240:W$306)+SUMIF('Cong Dist'!$BC$789:$BC$845,$BC121,'Cong Dist'!AE$789:AE$845)</f>
        <v>602</v>
      </c>
      <c r="AF121" s="1">
        <f>SUMIF(County!$AT$240:$AT$306,$BC121,County!X$240:X$306)+SUMIF('Cong Dist'!$BC$789:$BC$845,$BC121,'Cong Dist'!AF$789:AF$845)</f>
        <v>67</v>
      </c>
      <c r="AG121" s="1">
        <f>SUMIF(County!$AT$240:$AT$306,$BC121,County!Y$240:Y$306)+SUMIF('Cong Dist'!$BC$789:$BC$845,$BC121,'Cong Dist'!AG$789:AG$845)</f>
        <v>74</v>
      </c>
      <c r="AH121" s="1">
        <f>SUMIF(County!$AT$240:$AT$306,$BC121,County!Z$240:Z$306)+SUMIF('Cong Dist'!$BC$789:$BC$845,$BC121,'Cong Dist'!AH$789:AH$845)</f>
        <v>139</v>
      </c>
      <c r="AL121" s="1">
        <f>SUMIF(County!$AT$240:$AT$306,$BC121,County!AD$240:AD$306)+SUMIF('Cong Dist'!$BC$789:$BC$845,$BC121,'Cong Dist'!AL$789:AL$845)</f>
        <v>52</v>
      </c>
      <c r="AN121" s="1">
        <f>SUMIF(County!$AT$240:$AT$306,$BC121,County!AF$240:AF$306)+SUMIF('Cong Dist'!$BC$789:$BC$845,$BC121,'Cong Dist'!AN$789:AN$845)</f>
        <v>28</v>
      </c>
      <c r="AO121" s="1">
        <f>SUMIF(County!$AT$240:$AT$306,$BC121,County!AG$240:AG$306)+SUMIF('Cong Dist'!$BC$789:$BC$845,$BC121,'Cong Dist'!AO$789:AO$845)</f>
        <v>23</v>
      </c>
      <c r="AQ121" s="1">
        <f>SUMIF(County!$AT$240:$AT$306,$BC121,County!AI$240:AI$306)+SUMIF('Cong Dist'!$BC$789:$BC$845,$BC121,'Cong Dist'!AQ$789:AQ$845)</f>
        <v>12</v>
      </c>
      <c r="AS121" s="7">
        <f>IF(AD121&gt;0,RANK(AD121,(Z121:AB121,AC121:AQ121)),0)</f>
        <v>1</v>
      </c>
      <c r="AT121" s="7">
        <f>IF(AE121&gt;0,RANK(AE121,(Z121:AB121,AC121:AQ121)),0)</f>
        <v>6</v>
      </c>
      <c r="AU121" s="7">
        <f>IF(AF121&gt;0,RANK(AF121,(Z121:AB121,AC121:AQ121)),0)</f>
        <v>9</v>
      </c>
      <c r="AV121" s="7">
        <f>IF(AG121&gt;0,RANK(AG121,(Z121:AB121,AG121:AQ121)),0)</f>
        <v>5</v>
      </c>
      <c r="AW121" s="2">
        <f t="shared" si="118"/>
        <v>1.1833389027578479E-2</v>
      </c>
      <c r="AX121" s="2">
        <f t="shared" si="119"/>
        <v>1.3170050911092328E-3</v>
      </c>
      <c r="AY121" s="2">
        <f t="shared" si="120"/>
        <v>1.4546026379415407E-3</v>
      </c>
      <c r="BA121" s="2" t="str">
        <f t="shared" si="121"/>
        <v>District 14</v>
      </c>
      <c r="BB121" t="str">
        <f t="shared" si="122"/>
        <v>FL</v>
      </c>
      <c r="BC121">
        <v>14</v>
      </c>
      <c r="BE121" s="97">
        <v>12</v>
      </c>
      <c r="BF121" s="99">
        <v>914</v>
      </c>
      <c r="BG121" s="106">
        <f t="shared" si="123"/>
        <v>12914</v>
      </c>
      <c r="BH121" t="s">
        <v>2605</v>
      </c>
      <c r="BI121" t="s">
        <v>3184</v>
      </c>
    </row>
    <row r="122" spans="1:61" outlineLevel="1">
      <c r="A122" s="9" t="s">
        <v>1054</v>
      </c>
      <c r="B122" t="s">
        <v>626</v>
      </c>
      <c r="C122" s="1">
        <f t="shared" si="109"/>
        <v>86124</v>
      </c>
      <c r="D122" s="1"/>
      <c r="E122" s="1"/>
      <c r="F122" s="1"/>
      <c r="G122" s="1"/>
      <c r="H122" s="1"/>
      <c r="I122" s="1"/>
      <c r="J122" s="1"/>
      <c r="K122" s="1"/>
      <c r="L122" s="1"/>
      <c r="M122" s="7">
        <f>IF(Z122&gt;0,RANK(Z122,(Z122:AB122,AC122:AQ122)),0)</f>
        <v>4</v>
      </c>
      <c r="N122" s="7">
        <f>IF(AA122&gt;0,RANK(AA122,(Z122:AB122,AC122:AQ122)),0)</f>
        <v>5</v>
      </c>
      <c r="O122" s="7">
        <f>IF(AB122&gt;0,RANK(AB122,(Z122:AB122,AC122:AQ122)),0)</f>
        <v>2</v>
      </c>
      <c r="P122" s="7">
        <f>IF(AC122&gt;0,RANK(AC122,(Z122:AB122,AC122:AQ122)),0)</f>
        <v>3</v>
      </c>
      <c r="Q122" s="49">
        <f t="shared" si="110"/>
        <v>12123</v>
      </c>
      <c r="R122" s="177">
        <f t="shared" si="111"/>
        <v>0.14076215689006549</v>
      </c>
      <c r="S122" s="2"/>
      <c r="T122" s="2">
        <f t="shared" si="112"/>
        <v>5.7393990060842504E-2</v>
      </c>
      <c r="U122" s="2">
        <f t="shared" si="113"/>
        <v>1.5454461009706934E-2</v>
      </c>
      <c r="V122" s="2">
        <f t="shared" si="114"/>
        <v>0.26848497515210629</v>
      </c>
      <c r="W122" s="2">
        <f t="shared" si="115"/>
        <v>0.22903023547443221</v>
      </c>
      <c r="X122" s="2">
        <f t="shared" si="116"/>
        <v>0.40924713204217178</v>
      </c>
      <c r="Y122" s="2">
        <f t="shared" si="117"/>
        <v>2.0389206260740256E-2</v>
      </c>
      <c r="Z122" s="1">
        <f>SUMIF(County!$AT$240:$AT$306,$BC122,County!R$240:R$306)+SUMIF('Cong Dist'!$BC$789:$BC$845,$BC122,'Cong Dist'!Z$789:Z$845)</f>
        <v>4943</v>
      </c>
      <c r="AA122" s="1">
        <f>SUMIF(County!$AT$240:$AT$306,$BC122,County!S$240:S$306)+SUMIF('Cong Dist'!$BC$789:$BC$845,$BC122,'Cong Dist'!AA$789:AA$845)</f>
        <v>1331</v>
      </c>
      <c r="AB122" s="1">
        <f>SUMIF(County!$AT$240:$AT$306,$BC122,County!T$240:T$306)+SUMIF('Cong Dist'!$BC$789:$BC$845,$BC122,'Cong Dist'!AB$789:AB$845)</f>
        <v>23123</v>
      </c>
      <c r="AC122" s="1">
        <f>SUMIF(County!$AT$240:$AT$306,$BC122,County!U$240:U$306)+SUMIF('Cong Dist'!$BC$789:$BC$845,$BC122,'Cong Dist'!AC$789:AC$845)</f>
        <v>19725</v>
      </c>
      <c r="AD122" s="1">
        <f>SUMIF(County!$AT$240:$AT$306,$BC122,County!V$240:V$306)+SUMIF('Cong Dist'!$BC$789:$BC$845,$BC122,'Cong Dist'!AD$789:AD$845)</f>
        <v>35246</v>
      </c>
      <c r="AE122" s="1">
        <f>SUMIF(County!$AT$240:$AT$306,$BC122,County!W$240:W$306)+SUMIF('Cong Dist'!$BC$789:$BC$845,$BC122,'Cong Dist'!AE$789:AE$845)</f>
        <v>1192</v>
      </c>
      <c r="AF122" s="1">
        <f>SUMIF(County!$AT$240:$AT$306,$BC122,County!X$240:X$306)+SUMIF('Cong Dist'!$BC$789:$BC$845,$BC122,'Cong Dist'!AF$789:AF$845)</f>
        <v>75</v>
      </c>
      <c r="AG122" s="1">
        <f>SUMIF(County!$AT$240:$AT$306,$BC122,County!Y$240:Y$306)+SUMIF('Cong Dist'!$BC$789:$BC$845,$BC122,'Cong Dist'!AG$789:AG$845)</f>
        <v>85</v>
      </c>
      <c r="AH122" s="1">
        <f>SUMIF(County!$AT$240:$AT$306,$BC122,County!Z$240:Z$306)+SUMIF('Cong Dist'!$BC$789:$BC$845,$BC122,'Cong Dist'!AH$789:AH$845)</f>
        <v>187</v>
      </c>
      <c r="AL122" s="1">
        <f>SUMIF(County!$AT$240:$AT$306,$BC122,County!AD$240:AD$306)+SUMIF('Cong Dist'!$BC$789:$BC$845,$BC122,'Cong Dist'!AL$789:AL$845)</f>
        <v>126</v>
      </c>
      <c r="AN122" s="1">
        <f>SUMIF(County!$AT$240:$AT$306,$BC122,County!AF$240:AF$306)+SUMIF('Cong Dist'!$BC$789:$BC$845,$BC122,'Cong Dist'!AN$789:AN$845)</f>
        <v>42</v>
      </c>
      <c r="AO122" s="1">
        <f>SUMIF(County!$AT$240:$AT$306,$BC122,County!AG$240:AG$306)+SUMIF('Cong Dist'!$BC$789:$BC$845,$BC122,'Cong Dist'!AO$789:AO$845)</f>
        <v>30</v>
      </c>
      <c r="AQ122" s="1">
        <f>SUMIF(County!$AT$240:$AT$306,$BC122,County!AI$240:AI$306)+SUMIF('Cong Dist'!$BC$789:$BC$845,$BC122,'Cong Dist'!AQ$789:AQ$845)</f>
        <v>19</v>
      </c>
      <c r="AS122" s="7">
        <f>IF(AD122&gt;0,RANK(AD122,(Z122:AB122,AC122:AQ122)),0)</f>
        <v>1</v>
      </c>
      <c r="AT122" s="7">
        <f>IF(AE122&gt;0,RANK(AE122,(Z122:AB122,AC122:AQ122)),0)</f>
        <v>6</v>
      </c>
      <c r="AU122" s="7">
        <f>IF(AF122&gt;0,RANK(AF122,(Z122:AB122,AC122:AQ122)),0)</f>
        <v>10</v>
      </c>
      <c r="AV122" s="7">
        <f>IF(AG122&gt;0,RANK(AG122,(Z122:AB122,AG122:AQ122)),0)</f>
        <v>6</v>
      </c>
      <c r="AW122" s="2">
        <f t="shared" si="118"/>
        <v>1.3840509033486601E-2</v>
      </c>
      <c r="AX122" s="2">
        <f t="shared" si="119"/>
        <v>8.7083739724118717E-4</v>
      </c>
      <c r="AY122" s="2">
        <f t="shared" si="120"/>
        <v>9.8694905020667864E-4</v>
      </c>
      <c r="BA122" s="2" t="str">
        <f t="shared" si="121"/>
        <v>District 15</v>
      </c>
      <c r="BB122" t="str">
        <f t="shared" si="122"/>
        <v>FL</v>
      </c>
      <c r="BC122">
        <v>15</v>
      </c>
      <c r="BE122" s="97">
        <v>12</v>
      </c>
      <c r="BF122" s="99">
        <v>915</v>
      </c>
      <c r="BG122" s="106">
        <f t="shared" si="123"/>
        <v>12915</v>
      </c>
      <c r="BH122" t="s">
        <v>2605</v>
      </c>
      <c r="BI122" t="s">
        <v>3184</v>
      </c>
    </row>
    <row r="123" spans="1:61" outlineLevel="1">
      <c r="A123" s="9" t="s">
        <v>3118</v>
      </c>
      <c r="B123" t="s">
        <v>626</v>
      </c>
      <c r="C123" s="1">
        <f t="shared" si="109"/>
        <v>128025</v>
      </c>
      <c r="D123" s="1"/>
      <c r="E123" s="1"/>
      <c r="F123" s="1"/>
      <c r="G123" s="1"/>
      <c r="H123" s="1"/>
      <c r="I123" s="1"/>
      <c r="J123" s="1"/>
      <c r="K123" s="1"/>
      <c r="L123" s="1"/>
      <c r="M123" s="7">
        <f>IF(Z123&gt;0,RANK(Z123,(Z123:AB123,AC123:AQ123)),0)</f>
        <v>4</v>
      </c>
      <c r="N123" s="7">
        <f>IF(AA123&gt;0,RANK(AA123,(Z123:AB123,AC123:AQ123)),0)</f>
        <v>5</v>
      </c>
      <c r="O123" s="7">
        <f>IF(AB123&gt;0,RANK(AB123,(Z123:AB123,AC123:AQ123)),0)</f>
        <v>2</v>
      </c>
      <c r="P123" s="7">
        <f>IF(AC123&gt;0,RANK(AC123,(Z123:AB123,AC123:AQ123)),0)</f>
        <v>3</v>
      </c>
      <c r="Q123" s="49">
        <f t="shared" si="110"/>
        <v>29253</v>
      </c>
      <c r="R123" s="177">
        <f t="shared" si="111"/>
        <v>0.22849443468072642</v>
      </c>
      <c r="S123" s="2"/>
      <c r="T123" s="2">
        <f t="shared" si="112"/>
        <v>9.8894747119703183E-2</v>
      </c>
      <c r="U123" s="2">
        <f t="shared" si="113"/>
        <v>2.1527045498925992E-2</v>
      </c>
      <c r="V123" s="2">
        <f t="shared" si="114"/>
        <v>0.24369459090021481</v>
      </c>
      <c r="W123" s="2">
        <f t="shared" si="115"/>
        <v>0.15053309900410075</v>
      </c>
      <c r="X123" s="2">
        <f t="shared" si="116"/>
        <v>0.47218902558094122</v>
      </c>
      <c r="Y123" s="2">
        <f t="shared" si="117"/>
        <v>1.3161491896114041E-2</v>
      </c>
      <c r="Z123" s="1">
        <f>SUMIF(County!$AT$240:$AT$306,$BC123,County!R$240:R$306)+SUMIF('Cong Dist'!$BC$789:$BC$845,$BC123,'Cong Dist'!Z$789:Z$845)</f>
        <v>12661</v>
      </c>
      <c r="AA123" s="1">
        <f>SUMIF(County!$AT$240:$AT$306,$BC123,County!S$240:S$306)+SUMIF('Cong Dist'!$BC$789:$BC$845,$BC123,'Cong Dist'!AA$789:AA$845)</f>
        <v>2756</v>
      </c>
      <c r="AB123" s="1">
        <f>SUMIF(County!$AT$240:$AT$306,$BC123,County!T$240:T$306)+SUMIF('Cong Dist'!$BC$789:$BC$845,$BC123,'Cong Dist'!AB$789:AB$845)</f>
        <v>31199</v>
      </c>
      <c r="AC123" s="1">
        <f>SUMIF(County!$AT$240:$AT$306,$BC123,County!U$240:U$306)+SUMIF('Cong Dist'!$BC$789:$BC$845,$BC123,'Cong Dist'!AC$789:AC$845)</f>
        <v>19272</v>
      </c>
      <c r="AD123" s="1">
        <f>SUMIF(County!$AT$240:$AT$306,$BC123,County!V$240:V$306)+SUMIF('Cong Dist'!$BC$789:$BC$845,$BC123,'Cong Dist'!AD$789:AD$845)</f>
        <v>60452</v>
      </c>
      <c r="AE123" s="1">
        <f>SUMIF(County!$AT$240:$AT$306,$BC123,County!W$240:W$306)+SUMIF('Cong Dist'!$BC$789:$BC$845,$BC123,'Cong Dist'!AE$789:AE$845)</f>
        <v>986</v>
      </c>
      <c r="AF123" s="1">
        <f>SUMIF(County!$AT$240:$AT$306,$BC123,County!X$240:X$306)+SUMIF('Cong Dist'!$BC$789:$BC$845,$BC123,'Cong Dist'!AF$789:AF$845)</f>
        <v>115</v>
      </c>
      <c r="AG123" s="1">
        <f>SUMIF(County!$AT$240:$AT$306,$BC123,County!Y$240:Y$306)+SUMIF('Cong Dist'!$BC$789:$BC$845,$BC123,'Cong Dist'!AG$789:AG$845)</f>
        <v>153</v>
      </c>
      <c r="AH123" s="1">
        <f>SUMIF(County!$AT$240:$AT$306,$BC123,County!Z$240:Z$306)+SUMIF('Cong Dist'!$BC$789:$BC$845,$BC123,'Cong Dist'!AH$789:AH$845)</f>
        <v>210</v>
      </c>
      <c r="AL123" s="1">
        <f>SUMIF(County!$AT$240:$AT$306,$BC123,County!AD$240:AD$306)+SUMIF('Cong Dist'!$BC$789:$BC$845,$BC123,'Cong Dist'!AL$789:AL$845)</f>
        <v>109</v>
      </c>
      <c r="AN123" s="1">
        <f>SUMIF(County!$AT$240:$AT$306,$BC123,County!AF$240:AF$306)+SUMIF('Cong Dist'!$BC$789:$BC$845,$BC123,'Cong Dist'!AN$789:AN$845)</f>
        <v>53</v>
      </c>
      <c r="AO123" s="1">
        <f>SUMIF(County!$AT$240:$AT$306,$BC123,County!AG$240:AG$306)+SUMIF('Cong Dist'!$BC$789:$BC$845,$BC123,'Cong Dist'!AO$789:AO$845)</f>
        <v>40</v>
      </c>
      <c r="AQ123" s="1">
        <f>SUMIF(County!$AT$240:$AT$306,$BC123,County!AI$240:AI$306)+SUMIF('Cong Dist'!$BC$789:$BC$845,$BC123,'Cong Dist'!AQ$789:AQ$845)</f>
        <v>19</v>
      </c>
      <c r="AS123" s="7">
        <f>IF(AD123&gt;0,RANK(AD123,(Z123:AB123,AC123:AQ123)),0)</f>
        <v>1</v>
      </c>
      <c r="AT123" s="7">
        <f>IF(AE123&gt;0,RANK(AE123,(Z123:AB123,AC123:AQ123)),0)</f>
        <v>6</v>
      </c>
      <c r="AU123" s="7">
        <f>IF(AF123&gt;0,RANK(AF123,(Z123:AB123,AC123:AQ123)),0)</f>
        <v>9</v>
      </c>
      <c r="AV123" s="7">
        <f>IF(AG123&gt;0,RANK(AG123,(Z123:AB123,AG123:AQ123)),0)</f>
        <v>5</v>
      </c>
      <c r="AW123" s="2">
        <f t="shared" si="118"/>
        <v>7.7016207771919551E-3</v>
      </c>
      <c r="AX123" s="2">
        <f t="shared" si="119"/>
        <v>8.9826205819175939E-4</v>
      </c>
      <c r="AY123" s="2">
        <f t="shared" si="120"/>
        <v>1.195079086115993E-3</v>
      </c>
      <c r="BA123" s="2" t="str">
        <f t="shared" si="121"/>
        <v>District 16</v>
      </c>
      <c r="BB123" t="str">
        <f t="shared" si="122"/>
        <v>FL</v>
      </c>
      <c r="BC123">
        <v>16</v>
      </c>
      <c r="BE123" s="97">
        <v>12</v>
      </c>
      <c r="BF123" s="99">
        <v>916</v>
      </c>
      <c r="BG123" s="106">
        <f t="shared" si="123"/>
        <v>12916</v>
      </c>
      <c r="BH123" t="s">
        <v>2605</v>
      </c>
      <c r="BI123" t="s">
        <v>3184</v>
      </c>
    </row>
    <row r="124" spans="1:61" outlineLevel="1">
      <c r="A124" s="9" t="s">
        <v>1495</v>
      </c>
      <c r="B124" t="s">
        <v>626</v>
      </c>
      <c r="C124" s="1">
        <f t="shared" si="109"/>
        <v>101213</v>
      </c>
      <c r="D124" s="1"/>
      <c r="E124" s="1"/>
      <c r="F124" s="1"/>
      <c r="G124" s="1"/>
      <c r="H124" s="1"/>
      <c r="I124" s="1"/>
      <c r="J124" s="1"/>
      <c r="K124" s="1"/>
      <c r="L124" s="1"/>
      <c r="M124" s="7">
        <f>IF(Z124&gt;0,RANK(Z124,(Z124:AB124,AC124:AQ124)),0)</f>
        <v>4</v>
      </c>
      <c r="N124" s="7">
        <f>IF(AA124&gt;0,RANK(AA124,(Z124:AB124,AC124:AQ124)),0)</f>
        <v>5</v>
      </c>
      <c r="O124" s="7">
        <f>IF(AB124&gt;0,RANK(AB124,(Z124:AB124,AC124:AQ124)),0)</f>
        <v>2</v>
      </c>
      <c r="P124" s="7">
        <f>IF(AC124&gt;0,RANK(AC124,(Z124:AB124,AC124:AQ124)),0)</f>
        <v>3</v>
      </c>
      <c r="Q124" s="49">
        <f t="shared" si="110"/>
        <v>29053</v>
      </c>
      <c r="R124" s="177">
        <f t="shared" si="111"/>
        <v>0.28704810646853662</v>
      </c>
      <c r="S124" s="2"/>
      <c r="T124" s="2">
        <f t="shared" si="112"/>
        <v>6.1197672235779987E-2</v>
      </c>
      <c r="U124" s="2">
        <f t="shared" si="113"/>
        <v>1.7744756108405046E-2</v>
      </c>
      <c r="V124" s="2">
        <f t="shared" si="114"/>
        <v>0.21845019908509777</v>
      </c>
      <c r="W124" s="2">
        <f t="shared" si="115"/>
        <v>0.1804313675120785</v>
      </c>
      <c r="X124" s="2">
        <f t="shared" si="116"/>
        <v>0.5054983055536344</v>
      </c>
      <c r="Y124" s="2">
        <f t="shared" si="117"/>
        <v>1.6677699505004195E-2</v>
      </c>
      <c r="Z124" s="1">
        <f>SUMIF(County!$AT$240:$AT$306,$BC124,County!R$240:R$306)+SUMIF('Cong Dist'!$BC$789:$BC$845,$BC124,'Cong Dist'!Z$789:Z$845)</f>
        <v>6194</v>
      </c>
      <c r="AA124" s="1">
        <f>SUMIF(County!$AT$240:$AT$306,$BC124,County!S$240:S$306)+SUMIF('Cong Dist'!$BC$789:$BC$845,$BC124,'Cong Dist'!AA$789:AA$845)</f>
        <v>1796</v>
      </c>
      <c r="AB124" s="1">
        <f>SUMIF(County!$AT$240:$AT$306,$BC124,County!T$240:T$306)+SUMIF('Cong Dist'!$BC$789:$BC$845,$BC124,'Cong Dist'!AB$789:AB$845)</f>
        <v>22110</v>
      </c>
      <c r="AC124" s="1">
        <f>SUMIF(County!$AT$240:$AT$306,$BC124,County!U$240:U$306)+SUMIF('Cong Dist'!$BC$789:$BC$845,$BC124,'Cong Dist'!AC$789:AC$845)</f>
        <v>18262</v>
      </c>
      <c r="AD124" s="1">
        <f>SUMIF(County!$AT$240:$AT$306,$BC124,County!V$240:V$306)+SUMIF('Cong Dist'!$BC$789:$BC$845,$BC124,'Cong Dist'!AD$789:AD$845)</f>
        <v>51163</v>
      </c>
      <c r="AE124" s="1">
        <f>SUMIF(County!$AT$240:$AT$306,$BC124,County!W$240:W$306)+SUMIF('Cong Dist'!$BC$789:$BC$845,$BC124,'Cong Dist'!AE$789:AE$845)</f>
        <v>1157</v>
      </c>
      <c r="AF124" s="1">
        <f>SUMIF(County!$AT$240:$AT$306,$BC124,County!X$240:X$306)+SUMIF('Cong Dist'!$BC$789:$BC$845,$BC124,'Cong Dist'!AF$789:AF$845)</f>
        <v>71</v>
      </c>
      <c r="AG124" s="1">
        <f>SUMIF(County!$AT$240:$AT$306,$BC124,County!Y$240:Y$306)+SUMIF('Cong Dist'!$BC$789:$BC$845,$BC124,'Cong Dist'!AG$789:AG$845)</f>
        <v>112</v>
      </c>
      <c r="AH124" s="1">
        <f>SUMIF(County!$AT$240:$AT$306,$BC124,County!Z$240:Z$306)+SUMIF('Cong Dist'!$BC$789:$BC$845,$BC124,'Cong Dist'!AH$789:AH$845)</f>
        <v>161</v>
      </c>
      <c r="AL124" s="1">
        <f>SUMIF(County!$AT$240:$AT$306,$BC124,County!AD$240:AD$306)+SUMIF('Cong Dist'!$BC$789:$BC$845,$BC124,'Cong Dist'!AL$789:AL$845)</f>
        <v>115</v>
      </c>
      <c r="AN124" s="1">
        <f>SUMIF(County!$AT$240:$AT$306,$BC124,County!AF$240:AF$306)+SUMIF('Cong Dist'!$BC$789:$BC$845,$BC124,'Cong Dist'!AN$789:AN$845)</f>
        <v>40</v>
      </c>
      <c r="AO124" s="1">
        <f>SUMIF(County!$AT$240:$AT$306,$BC124,County!AG$240:AG$306)+SUMIF('Cong Dist'!$BC$789:$BC$845,$BC124,'Cong Dist'!AO$789:AO$845)</f>
        <v>23</v>
      </c>
      <c r="AQ124" s="1">
        <f>SUMIF(County!$AT$240:$AT$306,$BC124,County!AI$240:AI$306)+SUMIF('Cong Dist'!$BC$789:$BC$845,$BC124,'Cong Dist'!AQ$789:AQ$845)</f>
        <v>9</v>
      </c>
      <c r="AS124" s="7">
        <f>IF(AD124&gt;0,RANK(AD124,(Z124:AB124,AC124:AQ124)),0)</f>
        <v>1</v>
      </c>
      <c r="AT124" s="7">
        <f>IF(AE124&gt;0,RANK(AE124,(Z124:AB124,AC124:AQ124)),0)</f>
        <v>6</v>
      </c>
      <c r="AU124" s="7">
        <f>IF(AF124&gt;0,RANK(AF124,(Z124:AB124,AC124:AQ124)),0)</f>
        <v>10</v>
      </c>
      <c r="AV124" s="7">
        <f>IF(AG124&gt;0,RANK(AG124,(Z124:AB124,AG124:AQ124)),0)</f>
        <v>6</v>
      </c>
      <c r="AW124" s="2">
        <f t="shared" si="118"/>
        <v>1.1431337871617282E-2</v>
      </c>
      <c r="AX124" s="2">
        <f t="shared" si="119"/>
        <v>7.0149091519864054E-4</v>
      </c>
      <c r="AY124" s="2">
        <f t="shared" si="120"/>
        <v>1.1065772183415175E-3</v>
      </c>
      <c r="BA124" s="2" t="str">
        <f t="shared" si="121"/>
        <v>District 17</v>
      </c>
      <c r="BB124" t="str">
        <f t="shared" si="122"/>
        <v>FL</v>
      </c>
      <c r="BC124">
        <v>17</v>
      </c>
      <c r="BE124" s="97">
        <v>12</v>
      </c>
      <c r="BF124" s="99">
        <v>917</v>
      </c>
      <c r="BG124" s="106">
        <f t="shared" si="123"/>
        <v>12917</v>
      </c>
      <c r="BH124" t="s">
        <v>2605</v>
      </c>
      <c r="BI124" t="s">
        <v>3184</v>
      </c>
    </row>
    <row r="125" spans="1:61" outlineLevel="1">
      <c r="A125" s="9" t="s">
        <v>1608</v>
      </c>
      <c r="B125" t="s">
        <v>626</v>
      </c>
      <c r="C125" s="1">
        <f t="shared" si="109"/>
        <v>103706</v>
      </c>
      <c r="D125" s="1"/>
      <c r="E125" s="1"/>
      <c r="F125" s="1"/>
      <c r="G125" s="1"/>
      <c r="H125" s="1"/>
      <c r="I125" s="1"/>
      <c r="J125" s="1"/>
      <c r="K125" s="1"/>
      <c r="L125" s="1"/>
      <c r="M125" s="7">
        <f>IF(Z125&gt;0,RANK(Z125,(Z125:AB125,AC125:AQ125)),0)</f>
        <v>4</v>
      </c>
      <c r="N125" s="7">
        <f>IF(AA125&gt;0,RANK(AA125,(Z125:AB125,AC125:AQ125)),0)</f>
        <v>5</v>
      </c>
      <c r="O125" s="7">
        <f>IF(AB125&gt;0,RANK(AB125,(Z125:AB125,AC125:AQ125)),0)</f>
        <v>2</v>
      </c>
      <c r="P125" s="7">
        <f>IF(AC125&gt;0,RANK(AC125,(Z125:AB125,AC125:AQ125)),0)</f>
        <v>3</v>
      </c>
      <c r="Q125" s="49">
        <f t="shared" si="110"/>
        <v>32234</v>
      </c>
      <c r="R125" s="177">
        <f t="shared" si="111"/>
        <v>0.31082097467841785</v>
      </c>
      <c r="S125" s="2"/>
      <c r="T125" s="2">
        <f t="shared" si="112"/>
        <v>9.3360075598326042E-2</v>
      </c>
      <c r="U125" s="2">
        <f t="shared" si="113"/>
        <v>1.7279617379900875E-2</v>
      </c>
      <c r="V125" s="2">
        <f t="shared" si="114"/>
        <v>0.22006441285942954</v>
      </c>
      <c r="W125" s="2">
        <f t="shared" si="115"/>
        <v>0.12676219312286657</v>
      </c>
      <c r="X125" s="2">
        <f t="shared" si="116"/>
        <v>0.53088538753784742</v>
      </c>
      <c r="Y125" s="2">
        <f t="shared" si="117"/>
        <v>1.1648313501629426E-2</v>
      </c>
      <c r="Z125" s="1">
        <f>SUMIF(County!$AT$240:$AT$306,$BC125,County!R$240:R$306)+SUMIF('Cong Dist'!$BC$789:$BC$845,$BC125,'Cong Dist'!Z$789:Z$845)</f>
        <v>9682</v>
      </c>
      <c r="AA125" s="1">
        <f>SUMIF(County!$AT$240:$AT$306,$BC125,County!S$240:S$306)+SUMIF('Cong Dist'!$BC$789:$BC$845,$BC125,'Cong Dist'!AA$789:AA$845)</f>
        <v>1792</v>
      </c>
      <c r="AB125" s="1">
        <f>SUMIF(County!$AT$240:$AT$306,$BC125,County!T$240:T$306)+SUMIF('Cong Dist'!$BC$789:$BC$845,$BC125,'Cong Dist'!AB$789:AB$845)</f>
        <v>22822</v>
      </c>
      <c r="AC125" s="1">
        <f>SUMIF(County!$AT$240:$AT$306,$BC125,County!U$240:U$306)+SUMIF('Cong Dist'!$BC$789:$BC$845,$BC125,'Cong Dist'!AC$789:AC$845)</f>
        <v>13146</v>
      </c>
      <c r="AD125" s="1">
        <f>SUMIF(County!$AT$240:$AT$306,$BC125,County!V$240:V$306)+SUMIF('Cong Dist'!$BC$789:$BC$845,$BC125,'Cong Dist'!AD$789:AD$845)</f>
        <v>55056</v>
      </c>
      <c r="AE125" s="1">
        <f>SUMIF(County!$AT$240:$AT$306,$BC125,County!W$240:W$306)+SUMIF('Cong Dist'!$BC$789:$BC$845,$BC125,'Cong Dist'!AE$789:AE$845)</f>
        <v>686</v>
      </c>
      <c r="AF125" s="1">
        <f>SUMIF(County!$AT$240:$AT$306,$BC125,County!X$240:X$306)+SUMIF('Cong Dist'!$BC$789:$BC$845,$BC125,'Cong Dist'!AF$789:AF$845)</f>
        <v>82</v>
      </c>
      <c r="AG125" s="1">
        <f>SUMIF(County!$AT$240:$AT$306,$BC125,County!Y$240:Y$306)+SUMIF('Cong Dist'!$BC$789:$BC$845,$BC125,'Cong Dist'!AG$789:AG$845)</f>
        <v>124</v>
      </c>
      <c r="AH125" s="1">
        <f>SUMIF(County!$AT$240:$AT$306,$BC125,County!Z$240:Z$306)+SUMIF('Cong Dist'!$BC$789:$BC$845,$BC125,'Cong Dist'!AH$789:AH$845)</f>
        <v>153</v>
      </c>
      <c r="AL125" s="1">
        <f>SUMIF(County!$AT$240:$AT$306,$BC125,County!AD$240:AD$306)+SUMIF('Cong Dist'!$BC$789:$BC$845,$BC125,'Cong Dist'!AL$789:AL$845)</f>
        <v>85</v>
      </c>
      <c r="AN125" s="1">
        <f>SUMIF(County!$AT$240:$AT$306,$BC125,County!AF$240:AF$306)+SUMIF('Cong Dist'!$BC$789:$BC$845,$BC125,'Cong Dist'!AN$789:AN$845)</f>
        <v>48</v>
      </c>
      <c r="AO125" s="1">
        <f>SUMIF(County!$AT$240:$AT$306,$BC125,County!AG$240:AG$306)+SUMIF('Cong Dist'!$BC$789:$BC$845,$BC125,'Cong Dist'!AO$789:AO$845)</f>
        <v>17</v>
      </c>
      <c r="AQ125" s="1">
        <f>SUMIF(County!$AT$240:$AT$306,$BC125,County!AI$240:AI$306)+SUMIF('Cong Dist'!$BC$789:$BC$845,$BC125,'Cong Dist'!AQ$789:AQ$845)</f>
        <v>13</v>
      </c>
      <c r="AS125" s="7">
        <f>IF(AD125&gt;0,RANK(AD125,(Z125:AB125,AC125:AQ125)),0)</f>
        <v>1</v>
      </c>
      <c r="AT125" s="7">
        <f>IF(AE125&gt;0,RANK(AE125,(Z125:AB125,AC125:AQ125)),0)</f>
        <v>6</v>
      </c>
      <c r="AU125" s="7">
        <f>IF(AF125&gt;0,RANK(AF125,(Z125:AB125,AC125:AQ125)),0)</f>
        <v>10</v>
      </c>
      <c r="AV125" s="7">
        <f>IF(AG125&gt;0,RANK(AG125,(Z125:AB125,AG125:AQ125)),0)</f>
        <v>5</v>
      </c>
      <c r="AW125" s="2">
        <f t="shared" si="118"/>
        <v>6.6148535282433028E-3</v>
      </c>
      <c r="AX125" s="2">
        <f t="shared" si="119"/>
        <v>7.9069677742849974E-4</v>
      </c>
      <c r="AY125" s="2">
        <f t="shared" si="120"/>
        <v>1.1956878097699264E-3</v>
      </c>
      <c r="BA125" s="2" t="str">
        <f t="shared" si="121"/>
        <v>District 18</v>
      </c>
      <c r="BB125" t="str">
        <f t="shared" si="122"/>
        <v>FL</v>
      </c>
      <c r="BC125">
        <v>18</v>
      </c>
      <c r="BE125" s="97">
        <v>12</v>
      </c>
      <c r="BF125" s="99">
        <v>918</v>
      </c>
      <c r="BG125" s="106">
        <f t="shared" si="123"/>
        <v>12918</v>
      </c>
      <c r="BH125" t="s">
        <v>2605</v>
      </c>
      <c r="BI125" t="s">
        <v>3184</v>
      </c>
    </row>
    <row r="126" spans="1:61" outlineLevel="1">
      <c r="A126" s="9" t="s">
        <v>2289</v>
      </c>
      <c r="B126" t="s">
        <v>626</v>
      </c>
      <c r="C126" s="1">
        <f t="shared" si="109"/>
        <v>136758</v>
      </c>
      <c r="D126" s="1"/>
      <c r="E126" s="1"/>
      <c r="F126" s="1"/>
      <c r="G126" s="1"/>
      <c r="H126" s="1"/>
      <c r="I126" s="1"/>
      <c r="J126" s="1"/>
      <c r="K126" s="1"/>
      <c r="L126" s="1"/>
      <c r="M126" s="7">
        <f>IF(Z126&gt;0,RANK(Z126,(Z126:AB126,AC126:AQ126)),0)</f>
        <v>4</v>
      </c>
      <c r="N126" s="7">
        <f>IF(AA126&gt;0,RANK(AA126,(Z126:AB126,AC126:AQ126)),0)</f>
        <v>5</v>
      </c>
      <c r="O126" s="7">
        <f>IF(AB126&gt;0,RANK(AB126,(Z126:AB126,AC126:AQ126)),0)</f>
        <v>2</v>
      </c>
      <c r="P126" s="7">
        <f>IF(AC126&gt;0,RANK(AC126,(Z126:AB126,AC126:AQ126)),0)</f>
        <v>3</v>
      </c>
      <c r="Q126" s="49">
        <f t="shared" si="110"/>
        <v>32125</v>
      </c>
      <c r="R126" s="177">
        <f t="shared" si="111"/>
        <v>0.23490399099138626</v>
      </c>
      <c r="S126" s="2"/>
      <c r="T126" s="2">
        <f t="shared" si="112"/>
        <v>9.5358224016145313E-2</v>
      </c>
      <c r="U126" s="2">
        <f t="shared" si="113"/>
        <v>2.780824522148613E-2</v>
      </c>
      <c r="V126" s="2">
        <f t="shared" si="114"/>
        <v>0.23203030170081457</v>
      </c>
      <c r="W126" s="2">
        <f t="shared" si="115"/>
        <v>0.16282045657292443</v>
      </c>
      <c r="X126" s="2">
        <f t="shared" si="116"/>
        <v>0.46693429269220083</v>
      </c>
      <c r="Y126" s="2">
        <f t="shared" si="117"/>
        <v>1.5048479796428704E-2</v>
      </c>
      <c r="Z126" s="1">
        <f>SUMIF(County!$AT$240:$AT$306,$BC126,County!R$240:R$306)+SUMIF('Cong Dist'!$BC$789:$BC$845,$BC126,'Cong Dist'!Z$789:Z$845)</f>
        <v>13041</v>
      </c>
      <c r="AA126" s="1">
        <f>SUMIF(County!$AT$240:$AT$306,$BC126,County!S$240:S$306)+SUMIF('Cong Dist'!$BC$789:$BC$845,$BC126,'Cong Dist'!AA$789:AA$845)</f>
        <v>3803</v>
      </c>
      <c r="AB126" s="1">
        <f>SUMIF(County!$AT$240:$AT$306,$BC126,County!T$240:T$306)+SUMIF('Cong Dist'!$BC$789:$BC$845,$BC126,'Cong Dist'!AB$789:AB$845)</f>
        <v>31732</v>
      </c>
      <c r="AC126" s="1">
        <f>SUMIF(County!$AT$240:$AT$306,$BC126,County!U$240:U$306)+SUMIF('Cong Dist'!$BC$789:$BC$845,$BC126,'Cong Dist'!AC$789:AC$845)</f>
        <v>22267</v>
      </c>
      <c r="AD126" s="1">
        <f>SUMIF(County!$AT$240:$AT$306,$BC126,County!V$240:V$306)+SUMIF('Cong Dist'!$BC$789:$BC$845,$BC126,'Cong Dist'!AD$789:AD$845)</f>
        <v>63857</v>
      </c>
      <c r="AE126" s="1">
        <f>SUMIF(County!$AT$240:$AT$306,$BC126,County!W$240:W$306)+SUMIF('Cong Dist'!$BC$789:$BC$845,$BC126,'Cong Dist'!AE$789:AE$845)</f>
        <v>1326</v>
      </c>
      <c r="AF126" s="1">
        <f>SUMIF(County!$AT$240:$AT$306,$BC126,County!X$240:X$306)+SUMIF('Cong Dist'!$BC$789:$BC$845,$BC126,'Cong Dist'!AF$789:AF$845)</f>
        <v>142</v>
      </c>
      <c r="AG126" s="1">
        <f>SUMIF(County!$AT$240:$AT$306,$BC126,County!Y$240:Y$306)+SUMIF('Cong Dist'!$BC$789:$BC$845,$BC126,'Cong Dist'!AG$789:AG$845)</f>
        <v>175</v>
      </c>
      <c r="AH126" s="1">
        <f>SUMIF(County!$AT$240:$AT$306,$BC126,County!Z$240:Z$306)+SUMIF('Cong Dist'!$BC$789:$BC$845,$BC126,'Cong Dist'!AH$789:AH$845)</f>
        <v>213</v>
      </c>
      <c r="AL126" s="1">
        <f>SUMIF(County!$AT$240:$AT$306,$BC126,County!AD$240:AD$306)+SUMIF('Cong Dist'!$BC$789:$BC$845,$BC126,'Cong Dist'!AL$789:AL$845)</f>
        <v>107</v>
      </c>
      <c r="AN126" s="1">
        <f>SUMIF(County!$AT$240:$AT$306,$BC126,County!AF$240:AF$306)+SUMIF('Cong Dist'!$BC$789:$BC$845,$BC126,'Cong Dist'!AN$789:AN$845)</f>
        <v>53</v>
      </c>
      <c r="AO126" s="1">
        <f>SUMIF(County!$AT$240:$AT$306,$BC126,County!AG$240:AG$306)+SUMIF('Cong Dist'!$BC$789:$BC$845,$BC126,'Cong Dist'!AO$789:AO$845)</f>
        <v>24</v>
      </c>
      <c r="AQ126" s="1">
        <f>SUMIF(County!$AT$240:$AT$306,$BC126,County!AI$240:AI$306)+SUMIF('Cong Dist'!$BC$789:$BC$845,$BC126,'Cong Dist'!AQ$789:AQ$845)</f>
        <v>18</v>
      </c>
      <c r="AS126" s="7">
        <f>IF(AD126&gt;0,RANK(AD126,(Z126:AB126,AC126:AQ126)),0)</f>
        <v>1</v>
      </c>
      <c r="AT126" s="7">
        <f>IF(AE126&gt;0,RANK(AE126,(Z126:AB126,AC126:AQ126)),0)</f>
        <v>6</v>
      </c>
      <c r="AU126" s="7">
        <f>IF(AF126&gt;0,RANK(AF126,(Z126:AB126,AC126:AQ126)),0)</f>
        <v>9</v>
      </c>
      <c r="AV126" s="7">
        <f>IF(AG126&gt;0,RANK(AG126,(Z126:AB126,AG126:AQ126)),0)</f>
        <v>5</v>
      </c>
      <c r="AW126" s="2">
        <f t="shared" si="118"/>
        <v>9.6959592857456239E-3</v>
      </c>
      <c r="AX126" s="2">
        <f t="shared" si="119"/>
        <v>1.0383304815806023E-3</v>
      </c>
      <c r="AY126" s="2">
        <f t="shared" si="120"/>
        <v>1.2796326357507421E-3</v>
      </c>
      <c r="BA126" s="2" t="str">
        <f t="shared" si="121"/>
        <v>District 19</v>
      </c>
      <c r="BB126" t="str">
        <f t="shared" si="122"/>
        <v>FL</v>
      </c>
      <c r="BC126">
        <v>19</v>
      </c>
      <c r="BE126" s="97">
        <v>12</v>
      </c>
      <c r="BF126" s="99">
        <v>919</v>
      </c>
      <c r="BG126" s="106">
        <f t="shared" si="123"/>
        <v>12919</v>
      </c>
      <c r="BH126" t="s">
        <v>2605</v>
      </c>
      <c r="BI126" t="s">
        <v>3184</v>
      </c>
    </row>
    <row r="127" spans="1:61" outlineLevel="1">
      <c r="A127" s="9" t="s">
        <v>1603</v>
      </c>
      <c r="B127" t="s">
        <v>626</v>
      </c>
      <c r="C127" s="1">
        <f t="shared" si="109"/>
        <v>19719</v>
      </c>
      <c r="D127" s="1"/>
      <c r="E127" s="1"/>
      <c r="F127" s="1"/>
      <c r="G127" s="1"/>
      <c r="H127" s="1"/>
      <c r="I127" s="1"/>
      <c r="J127" s="1"/>
      <c r="K127" s="1"/>
      <c r="L127" s="1"/>
      <c r="M127" s="7">
        <f>IF(Z127&gt;0,RANK(Z127,(Z127:AB127,AC127:AQ127)),0)</f>
        <v>4</v>
      </c>
      <c r="N127" s="7">
        <f>IF(AA127&gt;0,RANK(AA127,(Z127:AB127,AC127:AQ127)),0)</f>
        <v>5</v>
      </c>
      <c r="O127" s="7">
        <f>IF(AB127&gt;0,RANK(AB127,(Z127:AB127,AC127:AQ127)),0)</f>
        <v>2</v>
      </c>
      <c r="P127" s="7">
        <f>IF(AC127&gt;0,RANK(AC127,(Z127:AB127,AC127:AQ127)),0)</f>
        <v>3</v>
      </c>
      <c r="Q127" s="49">
        <f t="shared" si="110"/>
        <v>4717</v>
      </c>
      <c r="R127" s="177">
        <f t="shared" si="111"/>
        <v>0.23921091333231909</v>
      </c>
      <c r="S127" s="2"/>
      <c r="T127" s="2">
        <f t="shared" si="112"/>
        <v>5.9739337694609262E-2</v>
      </c>
      <c r="U127" s="2">
        <f t="shared" si="113"/>
        <v>1.7343678685531719E-2</v>
      </c>
      <c r="V127" s="2">
        <f t="shared" si="114"/>
        <v>0.25756884223337895</v>
      </c>
      <c r="W127" s="2">
        <f t="shared" si="115"/>
        <v>0.15051473198438053</v>
      </c>
      <c r="X127" s="2">
        <f t="shared" si="116"/>
        <v>0.49677975556569803</v>
      </c>
      <c r="Y127" s="2">
        <f t="shared" si="117"/>
        <v>1.8053653836401395E-2</v>
      </c>
      <c r="Z127" s="1">
        <f>SUMIF(County!$AT$240:$AT$306,$BC127,County!R$240:R$306)+SUMIF('Cong Dist'!$BC$789:$BC$845,$BC127,'Cong Dist'!Z$789:Z$845)</f>
        <v>1178</v>
      </c>
      <c r="AA127" s="1">
        <f>SUMIF(County!$AT$240:$AT$306,$BC127,County!S$240:S$306)+SUMIF('Cong Dist'!$BC$789:$BC$845,$BC127,'Cong Dist'!AA$789:AA$845)</f>
        <v>342</v>
      </c>
      <c r="AB127" s="1">
        <f>SUMIF(County!$AT$240:$AT$306,$BC127,County!T$240:T$306)+SUMIF('Cong Dist'!$BC$789:$BC$845,$BC127,'Cong Dist'!AB$789:AB$845)</f>
        <v>5079</v>
      </c>
      <c r="AC127" s="1">
        <f>SUMIF(County!$AT$240:$AT$306,$BC127,County!U$240:U$306)+SUMIF('Cong Dist'!$BC$789:$BC$845,$BC127,'Cong Dist'!AC$789:AC$845)</f>
        <v>2968</v>
      </c>
      <c r="AD127" s="1">
        <f>SUMIF(County!$AT$240:$AT$306,$BC127,County!V$240:V$306)+SUMIF('Cong Dist'!$BC$789:$BC$845,$BC127,'Cong Dist'!AD$789:AD$845)</f>
        <v>9796</v>
      </c>
      <c r="AE127" s="1">
        <f>SUMIF(County!$AT$240:$AT$306,$BC127,County!W$240:W$306)+SUMIF('Cong Dist'!$BC$789:$BC$845,$BC127,'Cong Dist'!AE$789:AE$845)</f>
        <v>199</v>
      </c>
      <c r="AF127" s="1">
        <f>SUMIF(County!$AT$240:$AT$306,$BC127,County!X$240:X$306)+SUMIF('Cong Dist'!$BC$789:$BC$845,$BC127,'Cong Dist'!AF$789:AF$845)</f>
        <v>18</v>
      </c>
      <c r="AG127" s="1">
        <f>SUMIF(County!$AT$240:$AT$306,$BC127,County!Y$240:Y$306)+SUMIF('Cong Dist'!$BC$789:$BC$845,$BC127,'Cong Dist'!AG$789:AG$845)</f>
        <v>34</v>
      </c>
      <c r="AH127" s="1">
        <f>SUMIF(County!$AT$240:$AT$306,$BC127,County!Z$240:Z$306)+SUMIF('Cong Dist'!$BC$789:$BC$845,$BC127,'Cong Dist'!AH$789:AH$845)</f>
        <v>52</v>
      </c>
      <c r="AL127" s="1">
        <f>SUMIF(County!$AT$240:$AT$306,$BC127,County!AD$240:AD$306)+SUMIF('Cong Dist'!$BC$789:$BC$845,$BC127,'Cong Dist'!AL$789:AL$845)</f>
        <v>10</v>
      </c>
      <c r="AN127" s="1">
        <f>SUMIF(County!$AT$240:$AT$306,$BC127,County!AF$240:AF$306)+SUMIF('Cong Dist'!$BC$789:$BC$845,$BC127,'Cong Dist'!AN$789:AN$845)</f>
        <v>24</v>
      </c>
      <c r="AO127" s="1">
        <f>SUMIF(County!$AT$240:$AT$306,$BC127,County!AG$240:AG$306)+SUMIF('Cong Dist'!$BC$789:$BC$845,$BC127,'Cong Dist'!AO$789:AO$845)</f>
        <v>12</v>
      </c>
      <c r="AQ127" s="1">
        <f>SUMIF(County!$AT$240:$AT$306,$BC127,County!AI$240:AI$306)+SUMIF('Cong Dist'!$BC$789:$BC$845,$BC127,'Cong Dist'!AQ$789:AQ$845)</f>
        <v>7</v>
      </c>
      <c r="AS127" s="7">
        <f>IF(AD127&gt;0,RANK(AD127,(Z127:AB127,AC127:AQ127)),0)</f>
        <v>1</v>
      </c>
      <c r="AT127" s="7">
        <f>IF(AE127&gt;0,RANK(AE127,(Z127:AB127,AC127:AQ127)),0)</f>
        <v>6</v>
      </c>
      <c r="AU127" s="7">
        <f>IF(AF127&gt;0,RANK(AF127,(Z127:AB127,AC127:AQ127)),0)</f>
        <v>10</v>
      </c>
      <c r="AV127" s="7">
        <f>IF(AG127&gt;0,RANK(AG127,(Z127:AB127,AG127:AQ127)),0)</f>
        <v>5</v>
      </c>
      <c r="AW127" s="2">
        <f t="shared" si="118"/>
        <v>1.00917896445053E-2</v>
      </c>
      <c r="AX127" s="2">
        <f t="shared" si="119"/>
        <v>9.1282519397535371E-4</v>
      </c>
      <c r="AY127" s="2">
        <f t="shared" si="120"/>
        <v>1.7242253663978903E-3</v>
      </c>
      <c r="BA127" s="2" t="str">
        <f t="shared" si="121"/>
        <v>District 20</v>
      </c>
      <c r="BB127" t="str">
        <f t="shared" si="122"/>
        <v>FL</v>
      </c>
      <c r="BC127">
        <v>20</v>
      </c>
      <c r="BE127" s="97">
        <v>12</v>
      </c>
      <c r="BF127" s="99">
        <v>920</v>
      </c>
      <c r="BG127" s="106">
        <f t="shared" si="123"/>
        <v>12920</v>
      </c>
      <c r="BH127" t="s">
        <v>2605</v>
      </c>
      <c r="BI127" t="s">
        <v>3184</v>
      </c>
    </row>
    <row r="128" spans="1:61" outlineLevel="1">
      <c r="A128" s="9" t="s">
        <v>106</v>
      </c>
      <c r="B128" t="s">
        <v>626</v>
      </c>
      <c r="C128" s="1">
        <f t="shared" si="109"/>
        <v>58559</v>
      </c>
      <c r="D128" s="1"/>
      <c r="E128" s="1"/>
      <c r="F128" s="1"/>
      <c r="G128" s="1"/>
      <c r="H128" s="1"/>
      <c r="I128" s="1"/>
      <c r="J128" s="1"/>
      <c r="K128" s="1"/>
      <c r="L128" s="1"/>
      <c r="M128" s="7">
        <f>IF(Z128&gt;0,RANK(Z128,(Z128:AB128,AC128:AQ128)),0)</f>
        <v>4</v>
      </c>
      <c r="N128" s="7">
        <f>IF(AA128&gt;0,RANK(AA128,(Z128:AB128,AC128:AQ128)),0)</f>
        <v>5</v>
      </c>
      <c r="O128" s="7">
        <f>IF(AB128&gt;0,RANK(AB128,(Z128:AB128,AC128:AQ128)),0)</f>
        <v>2</v>
      </c>
      <c r="P128" s="7">
        <f>IF(AC128&gt;0,RANK(AC128,(Z128:AB128,AC128:AQ128)),0)</f>
        <v>3</v>
      </c>
      <c r="Q128" s="49">
        <f t="shared" si="110"/>
        <v>17369</v>
      </c>
      <c r="R128" s="177">
        <f t="shared" si="111"/>
        <v>0.29660684096381429</v>
      </c>
      <c r="S128" s="2"/>
      <c r="T128" s="2">
        <f t="shared" si="112"/>
        <v>7.8280025273655629E-2</v>
      </c>
      <c r="U128" s="2">
        <f t="shared" si="113"/>
        <v>9.1531617684728218E-3</v>
      </c>
      <c r="V128" s="2">
        <f t="shared" si="114"/>
        <v>0.24112433613961987</v>
      </c>
      <c r="W128" s="2">
        <f t="shared" si="115"/>
        <v>0.12498505780494885</v>
      </c>
      <c r="X128" s="2">
        <f t="shared" si="116"/>
        <v>0.5377311771034341</v>
      </c>
      <c r="Y128" s="2">
        <f t="shared" si="117"/>
        <v>8.7262419098687038E-3</v>
      </c>
      <c r="Z128" s="1">
        <f>SUMIF(County!$AT$240:$AT$306,$BC128,County!R$240:R$306)+SUMIF('Cong Dist'!$BC$789:$BC$845,$BC128,'Cong Dist'!Z$789:Z$845)</f>
        <v>4584</v>
      </c>
      <c r="AA128" s="1">
        <f>SUMIF(County!$AT$240:$AT$306,$BC128,County!S$240:S$306)+SUMIF('Cong Dist'!$BC$789:$BC$845,$BC128,'Cong Dist'!AA$789:AA$845)</f>
        <v>536</v>
      </c>
      <c r="AB128" s="1">
        <f>SUMIF(County!$AT$240:$AT$306,$BC128,County!T$240:T$306)+SUMIF('Cong Dist'!$BC$789:$BC$845,$BC128,'Cong Dist'!AB$789:AB$845)</f>
        <v>14120</v>
      </c>
      <c r="AC128" s="1">
        <f>SUMIF(County!$AT$240:$AT$306,$BC128,County!U$240:U$306)+SUMIF('Cong Dist'!$BC$789:$BC$845,$BC128,'Cong Dist'!AC$789:AC$845)</f>
        <v>7319</v>
      </c>
      <c r="AD128" s="1">
        <f>SUMIF(County!$AT$240:$AT$306,$BC128,County!V$240:V$306)+SUMIF('Cong Dist'!$BC$789:$BC$845,$BC128,'Cong Dist'!AD$789:AD$845)</f>
        <v>31489</v>
      </c>
      <c r="AE128" s="1">
        <f>SUMIF(County!$AT$240:$AT$306,$BC128,County!W$240:W$306)+SUMIF('Cong Dist'!$BC$789:$BC$845,$BC128,'Cong Dist'!AE$789:AE$845)</f>
        <v>243</v>
      </c>
      <c r="AF128" s="1">
        <f>SUMIF(County!$AT$240:$AT$306,$BC128,County!X$240:X$306)+SUMIF('Cong Dist'!$BC$789:$BC$845,$BC128,'Cong Dist'!AF$789:AF$845)</f>
        <v>43</v>
      </c>
      <c r="AG128" s="1">
        <f>SUMIF(County!$AT$240:$AT$306,$BC128,County!Y$240:Y$306)+SUMIF('Cong Dist'!$BC$789:$BC$845,$BC128,'Cong Dist'!AG$789:AG$845)</f>
        <v>51</v>
      </c>
      <c r="AH128" s="1">
        <f>SUMIF(County!$AT$240:$AT$306,$BC128,County!Z$240:Z$306)+SUMIF('Cong Dist'!$BC$789:$BC$845,$BC128,'Cong Dist'!AH$789:AH$845)</f>
        <v>84</v>
      </c>
      <c r="AL128" s="1">
        <f>SUMIF(County!$AT$240:$AT$306,$BC128,County!AD$240:AD$306)+SUMIF('Cong Dist'!$BC$789:$BC$845,$BC128,'Cong Dist'!AL$789:AL$845)</f>
        <v>43</v>
      </c>
      <c r="AN128" s="1">
        <f>SUMIF(County!$AT$240:$AT$306,$BC128,County!AF$240:AF$306)+SUMIF('Cong Dist'!$BC$789:$BC$845,$BC128,'Cong Dist'!AN$789:AN$845)</f>
        <v>27</v>
      </c>
      <c r="AO128" s="1">
        <f>SUMIF(County!$AT$240:$AT$306,$BC128,County!AG$240:AG$306)+SUMIF('Cong Dist'!$BC$789:$BC$845,$BC128,'Cong Dist'!AO$789:AO$845)</f>
        <v>12</v>
      </c>
      <c r="AQ128" s="1">
        <f>SUMIF(County!$AT$240:$AT$306,$BC128,County!AI$240:AI$306)+SUMIF('Cong Dist'!$BC$789:$BC$845,$BC128,'Cong Dist'!AQ$789:AQ$845)</f>
        <v>8</v>
      </c>
      <c r="AS128" s="7">
        <f>IF(AD128&gt;0,RANK(AD128,(Z128:AB128,AC128:AQ128)),0)</f>
        <v>1</v>
      </c>
      <c r="AT128" s="7">
        <f>IF(AE128&gt;0,RANK(AE128,(Z128:AB128,AC128:AQ128)),0)</f>
        <v>6</v>
      </c>
      <c r="AU128" s="7">
        <f>IF(AF128&gt;0,RANK(AF128,(Z128:AB128,AC128:AQ128)),0)</f>
        <v>9</v>
      </c>
      <c r="AV128" s="7">
        <f>IF(AG128&gt;0,RANK(AG128,(Z128:AB128,AG128:AQ128)),0)</f>
        <v>5</v>
      </c>
      <c r="AW128" s="2">
        <f t="shared" si="118"/>
        <v>4.1496610256322687E-3</v>
      </c>
      <c r="AX128" s="2">
        <f t="shared" si="119"/>
        <v>7.343021567991257E-4</v>
      </c>
      <c r="AY128" s="2">
        <f t="shared" si="120"/>
        <v>8.7091651155245134E-4</v>
      </c>
      <c r="BA128" s="2" t="str">
        <f t="shared" si="121"/>
        <v>District 21</v>
      </c>
      <c r="BB128" t="str">
        <f t="shared" si="122"/>
        <v>FL</v>
      </c>
      <c r="BC128">
        <v>21</v>
      </c>
      <c r="BE128" s="97">
        <v>12</v>
      </c>
      <c r="BF128" s="99">
        <v>921</v>
      </c>
      <c r="BG128" s="106">
        <f t="shared" si="123"/>
        <v>12921</v>
      </c>
      <c r="BH128" t="s">
        <v>2605</v>
      </c>
      <c r="BI128" t="s">
        <v>3184</v>
      </c>
    </row>
    <row r="129" spans="1:61" outlineLevel="1">
      <c r="A129" s="9" t="s">
        <v>260</v>
      </c>
      <c r="B129" t="s">
        <v>626</v>
      </c>
      <c r="C129" s="1">
        <f t="shared" si="109"/>
        <v>73657</v>
      </c>
      <c r="D129" s="1"/>
      <c r="E129" s="1"/>
      <c r="F129" s="1"/>
      <c r="G129" s="1"/>
      <c r="H129" s="1"/>
      <c r="I129" s="1"/>
      <c r="J129" s="1"/>
      <c r="K129" s="1"/>
      <c r="L129" s="1"/>
      <c r="M129" s="7">
        <f>IF(Z129&gt;0,RANK(Z129,(Z129:AB129,AC129:AQ129)),0)</f>
        <v>4</v>
      </c>
      <c r="N129" s="7">
        <f>IF(AA129&gt;0,RANK(AA129,(Z129:AB129,AC129:AQ129)),0)</f>
        <v>5</v>
      </c>
      <c r="O129" s="7">
        <f>IF(AB129&gt;0,RANK(AB129,(Z129:AB129,AC129:AQ129)),0)</f>
        <v>2</v>
      </c>
      <c r="P129" s="7">
        <f>IF(AC129&gt;0,RANK(AC129,(Z129:AB129,AC129:AQ129)),0)</f>
        <v>3</v>
      </c>
      <c r="Q129" s="49">
        <f t="shared" si="110"/>
        <v>21627</v>
      </c>
      <c r="R129" s="177">
        <f t="shared" si="111"/>
        <v>0.29361771454172719</v>
      </c>
      <c r="S129" s="2"/>
      <c r="T129" s="2">
        <f t="shared" si="112"/>
        <v>0.10041136619737431</v>
      </c>
      <c r="U129" s="2">
        <f t="shared" si="113"/>
        <v>1.2476750342805164E-2</v>
      </c>
      <c r="V129" s="2">
        <f t="shared" si="114"/>
        <v>0.23931194591145444</v>
      </c>
      <c r="W129" s="2">
        <f t="shared" si="115"/>
        <v>0.10497305076231722</v>
      </c>
      <c r="X129" s="2">
        <f t="shared" si="116"/>
        <v>0.53292966045318169</v>
      </c>
      <c r="Y129" s="2">
        <f t="shared" si="117"/>
        <v>9.8972263328671595E-3</v>
      </c>
      <c r="Z129" s="1">
        <f>SUMIF(County!$AT$240:$AT$306,$BC129,County!R$240:R$306)+SUMIF('Cong Dist'!$BC$789:$BC$845,$BC129,'Cong Dist'!Z$789:Z$845)</f>
        <v>7396</v>
      </c>
      <c r="AA129" s="1">
        <f>SUMIF(County!$AT$240:$AT$306,$BC129,County!S$240:S$306)+SUMIF('Cong Dist'!$BC$789:$BC$845,$BC129,'Cong Dist'!AA$789:AA$845)</f>
        <v>919</v>
      </c>
      <c r="AB129" s="1">
        <f>SUMIF(County!$AT$240:$AT$306,$BC129,County!T$240:T$306)+SUMIF('Cong Dist'!$BC$789:$BC$845,$BC129,'Cong Dist'!AB$789:AB$845)</f>
        <v>17627</v>
      </c>
      <c r="AC129" s="1">
        <f>SUMIF(County!$AT$240:$AT$306,$BC129,County!U$240:U$306)+SUMIF('Cong Dist'!$BC$789:$BC$845,$BC129,'Cong Dist'!AC$789:AC$845)</f>
        <v>7732</v>
      </c>
      <c r="AD129" s="1">
        <f>SUMIF(County!$AT$240:$AT$306,$BC129,County!V$240:V$306)+SUMIF('Cong Dist'!$BC$789:$BC$845,$BC129,'Cong Dist'!AD$789:AD$845)</f>
        <v>39254</v>
      </c>
      <c r="AE129" s="1">
        <f>SUMIF(County!$AT$240:$AT$306,$BC129,County!W$240:W$306)+SUMIF('Cong Dist'!$BC$789:$BC$845,$BC129,'Cong Dist'!AE$789:AE$845)</f>
        <v>319</v>
      </c>
      <c r="AF129" s="1">
        <f>SUMIF(County!$AT$240:$AT$306,$BC129,County!X$240:X$306)+SUMIF('Cong Dist'!$BC$789:$BC$845,$BC129,'Cong Dist'!AF$789:AF$845)</f>
        <v>69</v>
      </c>
      <c r="AG129" s="1">
        <f>SUMIF(County!$AT$240:$AT$306,$BC129,County!Y$240:Y$306)+SUMIF('Cong Dist'!$BC$789:$BC$845,$BC129,'Cong Dist'!AG$789:AG$845)</f>
        <v>73</v>
      </c>
      <c r="AH129" s="1">
        <f>SUMIF(County!$AT$240:$AT$306,$BC129,County!Z$240:Z$306)+SUMIF('Cong Dist'!$BC$789:$BC$845,$BC129,'Cong Dist'!AH$789:AH$845)</f>
        <v>130</v>
      </c>
      <c r="AL129" s="1">
        <f>SUMIF(County!$AT$240:$AT$306,$BC129,County!AD$240:AD$306)+SUMIF('Cong Dist'!$BC$789:$BC$845,$BC129,'Cong Dist'!AL$789:AL$845)</f>
        <v>58</v>
      </c>
      <c r="AN129" s="1">
        <f>SUMIF(County!$AT$240:$AT$306,$BC129,County!AF$240:AF$306)+SUMIF('Cong Dist'!$BC$789:$BC$845,$BC129,'Cong Dist'!AN$789:AN$845)</f>
        <v>44</v>
      </c>
      <c r="AO129" s="1">
        <f>SUMIF(County!$AT$240:$AT$306,$BC129,County!AG$240:AG$306)+SUMIF('Cong Dist'!$BC$789:$BC$845,$BC129,'Cong Dist'!AO$789:AO$845)</f>
        <v>26</v>
      </c>
      <c r="AQ129" s="1">
        <f>SUMIF(County!$AT$240:$AT$306,$BC129,County!AI$240:AI$306)+SUMIF('Cong Dist'!$BC$789:$BC$845,$BC129,'Cong Dist'!AQ$789:AQ$845)</f>
        <v>10</v>
      </c>
      <c r="AS129" s="7">
        <f>IF(AD129&gt;0,RANK(AD129,(Z129:AB129,AC129:AQ129)),0)</f>
        <v>1</v>
      </c>
      <c r="AT129" s="7">
        <f>IF(AE129&gt;0,RANK(AE129,(Z129:AB129,AC129:AQ129)),0)</f>
        <v>6</v>
      </c>
      <c r="AU129" s="7">
        <f>IF(AF129&gt;0,RANK(AF129,(Z129:AB129,AC129:AQ129)),0)</f>
        <v>9</v>
      </c>
      <c r="AV129" s="7">
        <f>IF(AG129&gt;0,RANK(AG129,(Z129:AB129,AG129:AQ129)),0)</f>
        <v>5</v>
      </c>
      <c r="AW129" s="2">
        <f t="shared" si="118"/>
        <v>4.3308850482642516E-3</v>
      </c>
      <c r="AX129" s="2">
        <f t="shared" si="119"/>
        <v>9.3677450887220493E-4</v>
      </c>
      <c r="AY129" s="2">
        <f t="shared" si="120"/>
        <v>9.9108027750247768E-4</v>
      </c>
      <c r="BA129" s="2" t="str">
        <f t="shared" si="121"/>
        <v>District 22</v>
      </c>
      <c r="BB129" t="str">
        <f t="shared" si="122"/>
        <v>FL</v>
      </c>
      <c r="BC129">
        <v>22</v>
      </c>
      <c r="BE129" s="97">
        <v>12</v>
      </c>
      <c r="BF129" s="99">
        <v>922</v>
      </c>
      <c r="BG129" s="106">
        <f t="shared" si="123"/>
        <v>12922</v>
      </c>
      <c r="BH129" t="s">
        <v>2605</v>
      </c>
      <c r="BI129" t="s">
        <v>3184</v>
      </c>
    </row>
    <row r="130" spans="1:61" outlineLevel="1">
      <c r="A130" s="9" t="s">
        <v>196</v>
      </c>
      <c r="B130" t="s">
        <v>626</v>
      </c>
      <c r="C130" s="1">
        <f>SUM(Z130:AQ130)</f>
        <v>45382</v>
      </c>
      <c r="D130" s="1"/>
      <c r="E130" s="1"/>
      <c r="F130" s="1"/>
      <c r="G130" s="1"/>
      <c r="H130" s="1"/>
      <c r="I130" s="1"/>
      <c r="J130" s="1"/>
      <c r="K130" s="1"/>
      <c r="L130" s="1"/>
      <c r="M130" s="7">
        <f>IF(Z130&gt;0,RANK(Z130,(Z130:AB130,AC130:AQ130)),0)</f>
        <v>4</v>
      </c>
      <c r="N130" s="7">
        <f>IF(AA130&gt;0,RANK(AA130,(Z130:AB130,AC130:AQ130)),0)</f>
        <v>5</v>
      </c>
      <c r="O130" s="7">
        <f>IF(AB130&gt;0,RANK(AB130,(Z130:AB130,AC130:AQ130)),0)</f>
        <v>2</v>
      </c>
      <c r="P130" s="7">
        <f>IF(AC130&gt;0,RANK(AC130,(Z130:AB130,AC130:AQ130)),0)</f>
        <v>3</v>
      </c>
      <c r="Q130" s="49">
        <f t="shared" si="110"/>
        <v>4026</v>
      </c>
      <c r="R130" s="177">
        <f t="shared" si="111"/>
        <v>8.8713586884667933E-2</v>
      </c>
      <c r="S130" s="2"/>
      <c r="T130" s="2">
        <f t="shared" ref="T130:V131" si="124">IF($C130=0,"-",Z130/$C130)</f>
        <v>6.1610330086818564E-2</v>
      </c>
      <c r="U130" s="2">
        <f t="shared" si="124"/>
        <v>1.3066854700101362E-2</v>
      </c>
      <c r="V130" s="2">
        <f t="shared" si="124"/>
        <v>0.34974218853289851</v>
      </c>
      <c r="W130" s="2">
        <f t="shared" si="115"/>
        <v>0.12747344762240537</v>
      </c>
      <c r="X130" s="2">
        <f t="shared" si="116"/>
        <v>0.43845577541756642</v>
      </c>
      <c r="Y130" s="2">
        <f t="shared" si="117"/>
        <v>9.6514036402097214E-3</v>
      </c>
      <c r="Z130" s="1">
        <f>SUMIF(County!$AT$240:$AT$306,$BC130,County!R$240:R$306)+SUMIF('Cong Dist'!$BC$789:$BC$845,$BC130,'Cong Dist'!Z$789:Z$845)</f>
        <v>2796</v>
      </c>
      <c r="AA130" s="1">
        <f>SUMIF(County!$AT$240:$AT$306,$BC130,County!S$240:S$306)+SUMIF('Cong Dist'!$BC$789:$BC$845,$BC130,'Cong Dist'!AA$789:AA$845)</f>
        <v>593</v>
      </c>
      <c r="AB130" s="1">
        <f>SUMIF(County!$AT$240:$AT$306,$BC130,County!T$240:T$306)+SUMIF('Cong Dist'!$BC$789:$BC$845,$BC130,'Cong Dist'!AB$789:AB$845)</f>
        <v>15872</v>
      </c>
      <c r="AC130" s="1">
        <f>SUMIF(County!$AT$240:$AT$306,$BC130,County!U$240:U$306)+SUMIF('Cong Dist'!$BC$789:$BC$845,$BC130,'Cong Dist'!AC$789:AC$845)</f>
        <v>5785</v>
      </c>
      <c r="AD130" s="1">
        <f>SUMIF(County!$AT$240:$AT$306,$BC130,County!V$240:V$306)+SUMIF('Cong Dist'!$BC$789:$BC$845,$BC130,'Cong Dist'!AD$789:AD$845)</f>
        <v>19898</v>
      </c>
      <c r="AE130" s="1">
        <f>SUMIF(County!$AT$240:$AT$306,$BC130,County!W$240:W$306)+SUMIF('Cong Dist'!$BC$789:$BC$845,$BC130,'Cong Dist'!AE$789:AE$845)</f>
        <v>191</v>
      </c>
      <c r="AF130" s="1">
        <f>SUMIF(County!$AT$240:$AT$306,$BC130,County!X$240:X$306)+SUMIF('Cong Dist'!$BC$789:$BC$845,$BC130,'Cong Dist'!AF$789:AF$845)</f>
        <v>38</v>
      </c>
      <c r="AG130" s="1">
        <f>SUMIF(County!$AT$240:$AT$306,$BC130,County!Y$240:Y$306)+SUMIF('Cong Dist'!$BC$789:$BC$845,$BC130,'Cong Dist'!AG$789:AG$845)</f>
        <v>35</v>
      </c>
      <c r="AH130" s="1">
        <f>SUMIF(County!$AT$240:$AT$306,$BC130,County!Z$240:Z$306)+SUMIF('Cong Dist'!$BC$789:$BC$845,$BC130,'Cong Dist'!AH$789:AH$845)</f>
        <v>96</v>
      </c>
      <c r="AL130" s="1">
        <f>SUMIF(County!$AT$240:$AT$306,$BC130,County!AD$240:AD$306)+SUMIF('Cong Dist'!$BC$789:$BC$845,$BC130,'Cong Dist'!AL$789:AL$845)</f>
        <v>33</v>
      </c>
      <c r="AN130" s="1">
        <f>SUMIF(County!$AT$240:$AT$306,$BC130,County!AF$240:AF$306)+SUMIF('Cong Dist'!$BC$789:$BC$845,$BC130,'Cong Dist'!AN$789:AN$845)</f>
        <v>27</v>
      </c>
      <c r="AO130" s="1">
        <f>SUMIF(County!$AT$240:$AT$306,$BC130,County!AG$240:AG$306)+SUMIF('Cong Dist'!$BC$789:$BC$845,$BC130,'Cong Dist'!AO$789:AO$845)</f>
        <v>15</v>
      </c>
      <c r="AQ130" s="1">
        <f>SUMIF(County!$AT$240:$AT$306,$BC130,County!AI$240:AI$306)+SUMIF('Cong Dist'!$BC$789:$BC$845,$BC130,'Cong Dist'!AQ$789:AQ$845)</f>
        <v>3</v>
      </c>
      <c r="AS130" s="7">
        <f>IF(AD130&gt;0,RANK(AD130,(Z130:AB130,AC130:AQ130)),0)</f>
        <v>1</v>
      </c>
      <c r="AT130" s="7">
        <f>IF(AE130&gt;0,RANK(AE130,(Z130:AB130,AC130:AQ130)),0)</f>
        <v>6</v>
      </c>
      <c r="AU130" s="7">
        <f>IF(AF130&gt;0,RANK(AF130,(Z130:AB130,AC130:AQ130)),0)</f>
        <v>8</v>
      </c>
      <c r="AV130" s="7">
        <f>IF(AG130&gt;0,RANK(AG130,(Z130:AB130,AG130:AQ130)),0)</f>
        <v>5</v>
      </c>
      <c r="AW130" s="2">
        <f t="shared" si="118"/>
        <v>4.2087171125115685E-3</v>
      </c>
      <c r="AX130" s="2">
        <f t="shared" si="119"/>
        <v>8.3733638887664708E-4</v>
      </c>
      <c r="AY130" s="2">
        <f t="shared" si="120"/>
        <v>7.7123088449164868E-4</v>
      </c>
      <c r="BA130" s="2" t="str">
        <f t="shared" si="121"/>
        <v>District 23</v>
      </c>
      <c r="BB130" t="str">
        <f t="shared" si="122"/>
        <v>FL</v>
      </c>
      <c r="BC130">
        <v>23</v>
      </c>
      <c r="BE130" s="97">
        <v>12</v>
      </c>
      <c r="BF130" s="99">
        <v>923</v>
      </c>
      <c r="BG130" s="106">
        <f t="shared" si="123"/>
        <v>12923</v>
      </c>
      <c r="BH130" t="s">
        <v>2605</v>
      </c>
      <c r="BI130" t="s">
        <v>3184</v>
      </c>
    </row>
    <row r="131" spans="1:61" outlineLevel="1">
      <c r="A131" s="9" t="s">
        <v>436</v>
      </c>
      <c r="B131" t="s">
        <v>626</v>
      </c>
      <c r="C131" s="1">
        <f>SUM(Z131:AQ131)</f>
        <v>13427</v>
      </c>
      <c r="D131" s="1"/>
      <c r="E131" s="1"/>
      <c r="F131" s="1"/>
      <c r="G131" s="1"/>
      <c r="H131" s="1"/>
      <c r="I131" s="1"/>
      <c r="J131" s="1"/>
      <c r="K131" s="1"/>
      <c r="L131" s="1"/>
      <c r="M131" s="7">
        <f>IF(Z131&gt;0,RANK(Z131,(Z131:AB131,AC131:AQ131)),0)</f>
        <v>4</v>
      </c>
      <c r="N131" s="7">
        <f>IF(AA131&gt;0,RANK(AA131,(Z131:AB131,AC131:AQ131)),0)</f>
        <v>5</v>
      </c>
      <c r="O131" s="7">
        <f>IF(AB131&gt;0,RANK(AB131,(Z131:AB131,AC131:AQ131)),0)</f>
        <v>1</v>
      </c>
      <c r="P131" s="7">
        <f>IF(AC131&gt;0,RANK(AC131,(Z131:AB131,AC131:AQ131)),0)</f>
        <v>3</v>
      </c>
      <c r="Q131" s="49">
        <f t="shared" si="110"/>
        <v>1680</v>
      </c>
      <c r="R131" s="177">
        <f t="shared" si="111"/>
        <v>0.12512102480077456</v>
      </c>
      <c r="S131" s="2"/>
      <c r="T131" s="2">
        <f t="shared" si="124"/>
        <v>5.042079392269308E-2</v>
      </c>
      <c r="U131" s="2">
        <f t="shared" si="124"/>
        <v>2.6588217770164593E-2</v>
      </c>
      <c r="V131" s="2">
        <f t="shared" si="124"/>
        <v>0.45520220451329413</v>
      </c>
      <c r="W131" s="2">
        <f t="shared" si="115"/>
        <v>0.11908840396216579</v>
      </c>
      <c r="X131" s="2">
        <f t="shared" si="116"/>
        <v>0.33008117971251955</v>
      </c>
      <c r="Y131" s="2">
        <f t="shared" si="117"/>
        <v>1.8619200119162849E-2</v>
      </c>
      <c r="Z131" s="1">
        <f>SUMIF(County!$AT$240:$AT$306,$BC131,County!R$240:R$306)+SUMIF('Cong Dist'!$BC$789:$BC$845,$BC131,'Cong Dist'!Z$789:Z$845)</f>
        <v>677</v>
      </c>
      <c r="AA131" s="1">
        <f>SUMIF(County!$AT$240:$AT$306,$BC131,County!S$240:S$306)+SUMIF('Cong Dist'!$BC$789:$BC$845,$BC131,'Cong Dist'!AA$789:AA$845)</f>
        <v>357</v>
      </c>
      <c r="AB131" s="1">
        <f>SUMIF(County!$AT$240:$AT$306,$BC131,County!T$240:T$306)+SUMIF('Cong Dist'!$BC$789:$BC$845,$BC131,'Cong Dist'!AB$789:AB$845)</f>
        <v>6112</v>
      </c>
      <c r="AC131" s="1">
        <f>SUMIF(County!$AT$240:$AT$306,$BC131,County!U$240:U$306)+SUMIF('Cong Dist'!$BC$789:$BC$845,$BC131,'Cong Dist'!AC$789:AC$845)</f>
        <v>1599</v>
      </c>
      <c r="AD131" s="1">
        <f>SUMIF(County!$AT$240:$AT$306,$BC131,County!V$240:V$306)+SUMIF('Cong Dist'!$BC$789:$BC$845,$BC131,'Cong Dist'!AD$789:AD$845)</f>
        <v>4432</v>
      </c>
      <c r="AE131" s="1">
        <f>SUMIF(County!$AT$240:$AT$306,$BC131,County!W$240:W$306)+SUMIF('Cong Dist'!$BC$789:$BC$845,$BC131,'Cong Dist'!AE$789:AE$845)</f>
        <v>139</v>
      </c>
      <c r="AF131" s="1">
        <f>SUMIF(County!$AT$240:$AT$306,$BC131,County!X$240:X$306)+SUMIF('Cong Dist'!$BC$789:$BC$845,$BC131,'Cong Dist'!AF$789:AF$845)</f>
        <v>10</v>
      </c>
      <c r="AG131" s="1">
        <f>SUMIF(County!$AT$240:$AT$306,$BC131,County!Y$240:Y$306)+SUMIF('Cong Dist'!$BC$789:$BC$845,$BC131,'Cong Dist'!AG$789:AG$845)</f>
        <v>22</v>
      </c>
      <c r="AH131" s="1">
        <f>SUMIF(County!$AT$240:$AT$306,$BC131,County!Z$240:Z$306)+SUMIF('Cong Dist'!$BC$789:$BC$845,$BC131,'Cong Dist'!AH$789:AH$845)</f>
        <v>37</v>
      </c>
      <c r="AL131" s="1">
        <f>SUMIF(County!$AT$240:$AT$306,$BC131,County!AD$240:AD$306)+SUMIF('Cong Dist'!$BC$789:$BC$845,$BC131,'Cong Dist'!AL$789:AL$845)</f>
        <v>15</v>
      </c>
      <c r="AN131" s="1">
        <f>SUMIF(County!$AT$240:$AT$306,$BC131,County!AF$240:AF$306)+SUMIF('Cong Dist'!$BC$789:$BC$845,$BC131,'Cong Dist'!AN$789:AN$845)</f>
        <v>10</v>
      </c>
      <c r="AO131" s="1">
        <f>SUMIF(County!$AT$240:$AT$306,$BC131,County!AG$240:AG$306)+SUMIF('Cong Dist'!$BC$789:$BC$845,$BC131,'Cong Dist'!AO$789:AO$845)</f>
        <v>13</v>
      </c>
      <c r="AQ131" s="1">
        <f>SUMIF(County!$AT$240:$AT$306,$BC131,County!AI$240:AI$306)+SUMIF('Cong Dist'!$BC$789:$BC$845,$BC131,'Cong Dist'!AQ$789:AQ$845)</f>
        <v>4</v>
      </c>
      <c r="AS131" s="7">
        <f>IF(AD131&gt;0,RANK(AD131,(Z131:AB131,AC131:AQ131)),0)</f>
        <v>2</v>
      </c>
      <c r="AT131" s="7">
        <f>IF(AE131&gt;0,RANK(AE131,(Z131:AB131,AC131:AQ131)),0)</f>
        <v>6</v>
      </c>
      <c r="AU131" s="7">
        <f>IF(AF131&gt;0,RANK(AF131,(Z131:AB131,AC131:AQ131)),0)</f>
        <v>11</v>
      </c>
      <c r="AV131" s="7">
        <f>IF(AG131&gt;0,RANK(AG131,(Z131:AB131,AG131:AQ131)),0)</f>
        <v>5</v>
      </c>
      <c r="AW131" s="2">
        <f t="shared" si="118"/>
        <v>1.0352275266254561E-2</v>
      </c>
      <c r="AX131" s="2">
        <f t="shared" si="119"/>
        <v>7.4476800476651523E-4</v>
      </c>
      <c r="AY131" s="2">
        <f t="shared" si="120"/>
        <v>1.6384896104863335E-3</v>
      </c>
      <c r="BA131" s="2" t="str">
        <f t="shared" si="121"/>
        <v>District 24</v>
      </c>
      <c r="BB131" t="str">
        <f t="shared" si="122"/>
        <v>FL</v>
      </c>
      <c r="BC131">
        <v>24</v>
      </c>
      <c r="BE131" s="97">
        <v>12</v>
      </c>
      <c r="BF131" s="99">
        <v>924</v>
      </c>
      <c r="BG131" s="106">
        <f t="shared" si="123"/>
        <v>12924</v>
      </c>
      <c r="BH131" t="s">
        <v>2605</v>
      </c>
      <c r="BI131" t="s">
        <v>3184</v>
      </c>
    </row>
    <row r="132" spans="1:61" s="181" customFormat="1" outlineLevel="1">
      <c r="A132" s="9" t="s">
        <v>1257</v>
      </c>
      <c r="B132" s="181" t="s">
        <v>626</v>
      </c>
      <c r="C132" s="1">
        <f>SUM(Z132:AQ132)</f>
        <v>70678</v>
      </c>
      <c r="D132" s="1"/>
      <c r="E132" s="1"/>
      <c r="F132" s="1"/>
      <c r="G132" s="1"/>
      <c r="H132" s="1"/>
      <c r="I132" s="1"/>
      <c r="J132" s="1"/>
      <c r="K132" s="1"/>
      <c r="L132" s="1"/>
      <c r="M132" s="7">
        <f>IF(Z132&gt;0,RANK(Z132,(Z132:AB132,AC132:AQ132)),0)</f>
        <v>4</v>
      </c>
      <c r="N132" s="7">
        <f>IF(AA132&gt;0,RANK(AA132,(Z132:AB132,AC132:AQ132)),0)</f>
        <v>5</v>
      </c>
      <c r="O132" s="7">
        <f>IF(AB132&gt;0,RANK(AB132,(Z132:AB132,AC132:AQ132)),0)</f>
        <v>1</v>
      </c>
      <c r="P132" s="7">
        <f>IF(AC132&gt;0,RANK(AC132,(Z132:AB132,AC132:AQ132)),0)</f>
        <v>3</v>
      </c>
      <c r="Q132" s="49">
        <f t="shared" si="110"/>
        <v>12633</v>
      </c>
      <c r="R132" s="177">
        <f t="shared" si="111"/>
        <v>0.17874020204306856</v>
      </c>
      <c r="S132" s="2"/>
      <c r="T132" s="2">
        <f t="shared" ref="T132:V133" si="125">IF($C132=0,"-",Z132/$C132)</f>
        <v>3.9602139279549503E-2</v>
      </c>
      <c r="U132" s="2">
        <f t="shared" si="125"/>
        <v>2.0133563485101445E-2</v>
      </c>
      <c r="V132" s="2">
        <f t="shared" si="125"/>
        <v>0.48846883047058492</v>
      </c>
      <c r="W132" s="2">
        <f t="shared" si="115"/>
        <v>0.13461048699736836</v>
      </c>
      <c r="X132" s="2">
        <f t="shared" si="116"/>
        <v>0.30972862842751636</v>
      </c>
      <c r="Y132" s="2">
        <f t="shared" si="117"/>
        <v>7.4563513398794301E-3</v>
      </c>
      <c r="Z132" s="1">
        <f>SUMIF(County!$AT$240:$AT$306,$BC132,County!R$240:R$306)+SUMIF('Cong Dist'!$BC$789:$BC$845,$BC132,'Cong Dist'!Z$789:Z$845)</f>
        <v>2799</v>
      </c>
      <c r="AA132" s="1">
        <f>SUMIF(County!$AT$240:$AT$306,$BC132,County!S$240:S$306)+SUMIF('Cong Dist'!$BC$789:$BC$845,$BC132,'Cong Dist'!AA$789:AA$845)</f>
        <v>1423</v>
      </c>
      <c r="AB132" s="1">
        <f>SUMIF(County!$AT$240:$AT$306,$BC132,County!T$240:T$306)+SUMIF('Cong Dist'!$BC$789:$BC$845,$BC132,'Cong Dist'!AB$789:AB$845)</f>
        <v>34524</v>
      </c>
      <c r="AC132" s="1">
        <f>SUMIF(County!$AT$240:$AT$306,$BC132,County!U$240:U$306)+SUMIF('Cong Dist'!$BC$789:$BC$845,$BC132,'Cong Dist'!AC$789:AC$845)</f>
        <v>9514</v>
      </c>
      <c r="AD132" s="1">
        <f>SUMIF(County!$AT$240:$AT$306,$BC132,County!V$240:V$306)+SUMIF('Cong Dist'!$BC$789:$BC$845,$BC132,'Cong Dist'!AD$789:AD$845)</f>
        <v>21891</v>
      </c>
      <c r="AE132" s="1">
        <f>SUMIF(County!$AT$240:$AT$306,$BC132,County!W$240:W$306)+SUMIF('Cong Dist'!$BC$789:$BC$845,$BC132,'Cong Dist'!AE$789:AE$845)</f>
        <v>289</v>
      </c>
      <c r="AF132" s="1">
        <f>SUMIF(County!$AT$240:$AT$306,$BC132,County!X$240:X$306)+SUMIF('Cong Dist'!$BC$789:$BC$845,$BC132,'Cong Dist'!AF$789:AF$845)</f>
        <v>31</v>
      </c>
      <c r="AG132" s="1">
        <f>SUMIF(County!$AT$240:$AT$306,$BC132,County!Y$240:Y$306)+SUMIF('Cong Dist'!$BC$789:$BC$845,$BC132,'Cong Dist'!AG$789:AG$845)</f>
        <v>47</v>
      </c>
      <c r="AH132" s="1">
        <f>SUMIF(County!$AT$240:$AT$306,$BC132,County!Z$240:Z$306)+SUMIF('Cong Dist'!$BC$789:$BC$845,$BC132,'Cong Dist'!AH$789:AH$845)</f>
        <v>87</v>
      </c>
      <c r="AI132" s="1"/>
      <c r="AJ132" s="1"/>
      <c r="AL132" s="1">
        <f>SUMIF(County!$AT$240:$AT$306,$BC132,County!AD$240:AD$306)+SUMIF('Cong Dist'!$BC$789:$BC$845,$BC132,'Cong Dist'!AL$789:AL$845)</f>
        <v>32</v>
      </c>
      <c r="AM132" s="1"/>
      <c r="AN132" s="1">
        <f>SUMIF(County!$AT$240:$AT$306,$BC132,County!AF$240:AF$306)+SUMIF('Cong Dist'!$BC$789:$BC$845,$BC132,'Cong Dist'!AN$789:AN$845)</f>
        <v>32</v>
      </c>
      <c r="AO132" s="1">
        <f>SUMIF(County!$AT$240:$AT$306,$BC132,County!AG$240:AG$306)+SUMIF('Cong Dist'!$BC$789:$BC$845,$BC132,'Cong Dist'!AO$789:AO$845)</f>
        <v>4</v>
      </c>
      <c r="AQ132" s="1">
        <f>SUMIF(County!$AT$240:$AT$306,$BC132,County!AI$240:AI$306)+SUMIF('Cong Dist'!$BC$789:$BC$845,$BC132,'Cong Dist'!AQ$789:AQ$845)</f>
        <v>5</v>
      </c>
      <c r="AS132" s="7">
        <f>IF(AD132&gt;0,RANK(AD132,(Z132:AB132,AC132:AQ132)),0)</f>
        <v>2</v>
      </c>
      <c r="AT132" s="7">
        <f>IF(AE132&gt;0,RANK(AE132,(Z132:AB132,AC132:AQ132)),0)</f>
        <v>6</v>
      </c>
      <c r="AU132" s="7">
        <f>IF(AF132&gt;0,RANK(AF132,(Z132:AB132,AC132:AQ132)),0)</f>
        <v>11</v>
      </c>
      <c r="AV132" s="7">
        <f>IF(AG132&gt;0,RANK(AG132,(Z132:AB132,AG132:AQ132)),0)</f>
        <v>5</v>
      </c>
      <c r="AW132" s="2">
        <f t="shared" si="118"/>
        <v>4.0889668638048613E-3</v>
      </c>
      <c r="AX132" s="2">
        <f t="shared" si="119"/>
        <v>4.3860890234585022E-4</v>
      </c>
      <c r="AY132" s="2">
        <f t="shared" si="120"/>
        <v>6.6498769065338574E-4</v>
      </c>
      <c r="BA132" s="2" t="str">
        <f t="shared" si="121"/>
        <v>District 25</v>
      </c>
      <c r="BB132" s="181" t="str">
        <f t="shared" si="122"/>
        <v>FL</v>
      </c>
      <c r="BC132" s="181">
        <v>25</v>
      </c>
      <c r="BE132" s="97">
        <v>12</v>
      </c>
      <c r="BF132" s="99">
        <v>925</v>
      </c>
      <c r="BG132" s="106">
        <f t="shared" si="123"/>
        <v>12925</v>
      </c>
      <c r="BH132" s="181" t="s">
        <v>2605</v>
      </c>
      <c r="BI132" s="181" t="s">
        <v>3184</v>
      </c>
    </row>
    <row r="133" spans="1:61" s="181" customFormat="1" outlineLevel="1">
      <c r="A133" s="9" t="s">
        <v>3042</v>
      </c>
      <c r="B133" s="181" t="s">
        <v>626</v>
      </c>
      <c r="C133" s="1">
        <f>SUM(Z133:AQ133)</f>
        <v>69570</v>
      </c>
      <c r="D133" s="1"/>
      <c r="E133" s="1"/>
      <c r="F133" s="1"/>
      <c r="G133" s="1"/>
      <c r="H133" s="1"/>
      <c r="I133" s="1"/>
      <c r="J133" s="1"/>
      <c r="K133" s="1"/>
      <c r="L133" s="1"/>
      <c r="M133" s="7">
        <f>IF(Z133&gt;0,RANK(Z133,(Z133:AB133,AC133:AQ133)),0)</f>
        <v>4</v>
      </c>
      <c r="N133" s="7">
        <f>IF(AA133&gt;0,RANK(AA133,(Z133:AB133,AC133:AQ133)),0)</f>
        <v>5</v>
      </c>
      <c r="O133" s="7">
        <f>IF(AB133&gt;0,RANK(AB133,(Z133:AB133,AC133:AQ133)),0)</f>
        <v>1</v>
      </c>
      <c r="P133" s="7">
        <f>IF(AC133&gt;0,RANK(AC133,(Z133:AB133,AC133:AQ133)),0)</f>
        <v>3</v>
      </c>
      <c r="Q133" s="49">
        <f>MAX(Z133:AG133)-LARGE(Z133:AG133,2)</f>
        <v>21944</v>
      </c>
      <c r="R133" s="177">
        <f t="shared" si="111"/>
        <v>0.31542331464711804</v>
      </c>
      <c r="S133" s="2"/>
      <c r="T133" s="2">
        <f t="shared" si="125"/>
        <v>3.248526663791864E-2</v>
      </c>
      <c r="U133" s="2">
        <f t="shared" si="125"/>
        <v>1.8211872933735804E-2</v>
      </c>
      <c r="V133" s="2">
        <f t="shared" si="125"/>
        <v>0.58083944228834272</v>
      </c>
      <c r="W133" s="2">
        <f>IF($C133=0,"-",AC133/$C133)</f>
        <v>9.5457812275406062E-2</v>
      </c>
      <c r="X133" s="2">
        <f t="shared" si="116"/>
        <v>0.26541612764122469</v>
      </c>
      <c r="Y133" s="2">
        <f t="shared" si="117"/>
        <v>7.5894782233720814E-3</v>
      </c>
      <c r="Z133" s="1">
        <f>SUMIF(County!$AT$240:$AT$306,$BC133,County!R$240:R$306)+SUMIF('Cong Dist'!$BC$789:$BC$845,$BC133,'Cong Dist'!Z$789:Z$845)</f>
        <v>2260</v>
      </c>
      <c r="AA133" s="1">
        <f>SUMIF(County!$AT$240:$AT$306,$BC133,County!S$240:S$306)+SUMIF('Cong Dist'!$BC$789:$BC$845,$BC133,'Cong Dist'!AA$789:AA$845)</f>
        <v>1267</v>
      </c>
      <c r="AB133" s="1">
        <f>SUMIF(County!$AT$240:$AT$306,$BC133,County!T$240:T$306)+SUMIF('Cong Dist'!$BC$789:$BC$845,$BC133,'Cong Dist'!AB$789:AB$845)</f>
        <v>40409</v>
      </c>
      <c r="AC133" s="1">
        <f>SUMIF(County!$AT$240:$AT$306,$BC133,County!U$240:U$306)+SUMIF('Cong Dist'!$BC$789:$BC$845,$BC133,'Cong Dist'!AC$789:AC$845)</f>
        <v>6641</v>
      </c>
      <c r="AD133" s="1">
        <f>SUMIF(County!$AT$240:$AT$306,$BC133,County!V$240:V$306)+SUMIF('Cong Dist'!$BC$789:$BC$845,$BC133,'Cong Dist'!AD$789:AD$845)</f>
        <v>18465</v>
      </c>
      <c r="AE133" s="1">
        <f>SUMIF(County!$AT$240:$AT$306,$BC133,County!W$240:W$306)+SUMIF('Cong Dist'!$BC$789:$BC$845,$BC133,'Cong Dist'!AE$789:AE$845)</f>
        <v>269</v>
      </c>
      <c r="AF133" s="1">
        <f>SUMIF(County!$AT$240:$AT$306,$BC133,County!X$240:X$306)+SUMIF('Cong Dist'!$BC$789:$BC$845,$BC133,'Cong Dist'!AF$789:AF$845)</f>
        <v>44</v>
      </c>
      <c r="AG133" s="1">
        <f>SUMIF(County!$AT$240:$AT$306,$BC133,County!Y$240:Y$306)+SUMIF('Cong Dist'!$BC$789:$BC$845,$BC133,'Cong Dist'!AG$789:AG$845)</f>
        <v>41</v>
      </c>
      <c r="AH133" s="1">
        <f>SUMIF(County!$AT$240:$AT$306,$BC133,County!Z$240:Z$306)+SUMIF('Cong Dist'!$BC$789:$BC$845,$BC133,'Cong Dist'!AH$789:AH$845)</f>
        <v>88</v>
      </c>
      <c r="AI133" s="1"/>
      <c r="AJ133" s="1"/>
      <c r="AL133" s="1">
        <f>SUMIF(County!$AT$240:$AT$306,$BC133,County!AD$240:AD$306)+SUMIF('Cong Dist'!$BC$789:$BC$845,$BC133,'Cong Dist'!AL$789:AL$845)</f>
        <v>31</v>
      </c>
      <c r="AM133" s="1"/>
      <c r="AN133" s="1">
        <f>SUMIF(County!$AT$240:$AT$306,$BC133,County!AF$240:AF$306)+SUMIF('Cong Dist'!$BC$789:$BC$845,$BC133,'Cong Dist'!AN$789:AN$845)</f>
        <v>32</v>
      </c>
      <c r="AO133" s="1">
        <f>SUMIF(County!$AT$240:$AT$306,$BC133,County!AG$240:AG$306)+SUMIF('Cong Dist'!$BC$789:$BC$845,$BC133,'Cong Dist'!AO$789:AO$845)</f>
        <v>19</v>
      </c>
      <c r="AQ133" s="1">
        <f>SUMIF(County!$AT$240:$AT$306,$BC133,County!AI$240:AI$306)+SUMIF('Cong Dist'!$BC$789:$BC$845,$BC133,'Cong Dist'!AQ$789:AQ$845)</f>
        <v>4</v>
      </c>
      <c r="AS133" s="7">
        <f>IF(AD133&gt;0,RANK(AD133,(Z133:AB133,AC133:AQ133)),0)</f>
        <v>2</v>
      </c>
      <c r="AT133" s="7">
        <f>IF(AE133&gt;0,RANK(AE133,(Z133:AB133,AC133:AQ133)),0)</f>
        <v>6</v>
      </c>
      <c r="AU133" s="7">
        <f>IF(AF133&gt;0,RANK(AF133,(Z133:AB133,AC133:AQ133)),0)</f>
        <v>8</v>
      </c>
      <c r="AV133" s="7">
        <f>IF(AG133&gt;0,RANK(AG133,(Z133:AB133,AG133:AQ133)),0)</f>
        <v>5</v>
      </c>
      <c r="AW133" s="2">
        <f t="shared" si="118"/>
        <v>3.8666091706195198E-3</v>
      </c>
      <c r="AX133" s="2">
        <f t="shared" si="119"/>
        <v>6.3245651861434525E-4</v>
      </c>
      <c r="AY133" s="2">
        <f t="shared" si="120"/>
        <v>5.8933448325427628E-4</v>
      </c>
      <c r="BA133" s="2" t="str">
        <f t="shared" si="121"/>
        <v>District 26</v>
      </c>
      <c r="BB133" s="181" t="str">
        <f t="shared" si="122"/>
        <v>FL</v>
      </c>
      <c r="BC133" s="181">
        <v>26</v>
      </c>
      <c r="BE133" s="97">
        <v>12</v>
      </c>
      <c r="BF133" s="99">
        <v>926</v>
      </c>
      <c r="BG133" s="106">
        <f>BE133*1000+BF133</f>
        <v>12926</v>
      </c>
      <c r="BH133" s="181" t="s">
        <v>2605</v>
      </c>
      <c r="BI133" s="181" t="s">
        <v>3184</v>
      </c>
    </row>
    <row r="134" spans="1:61" outlineLevel="1">
      <c r="A134" s="9" t="s">
        <v>2796</v>
      </c>
      <c r="B134" t="s">
        <v>626</v>
      </c>
      <c r="C134" s="1">
        <f t="shared" si="109"/>
        <v>62867</v>
      </c>
      <c r="D134" s="1"/>
      <c r="E134" s="1"/>
      <c r="F134" s="1"/>
      <c r="G134" s="1"/>
      <c r="H134" s="1"/>
      <c r="I134" s="1"/>
      <c r="J134" s="1"/>
      <c r="K134" s="1"/>
      <c r="L134" s="1"/>
      <c r="M134" s="7">
        <f>IF(Z134&gt;0,RANK(Z134,(Z134:AB134,AC134:AQ134)),0)</f>
        <v>4</v>
      </c>
      <c r="N134" s="7">
        <f>IF(AA134&gt;0,RANK(AA134,(Z134:AB134,AC134:AQ134)),0)</f>
        <v>5</v>
      </c>
      <c r="O134" s="7">
        <f>IF(AB134&gt;0,RANK(AB134,(Z134:AB134,AC134:AQ134)),0)</f>
        <v>1</v>
      </c>
      <c r="P134" s="7">
        <f>IF(AC134&gt;0,RANK(AC134,(Z134:AB134,AC134:AQ134)),0)</f>
        <v>3</v>
      </c>
      <c r="Q134" s="49">
        <f t="shared" si="110"/>
        <v>25503</v>
      </c>
      <c r="R134" s="177">
        <f t="shared" si="111"/>
        <v>0.40566592966103043</v>
      </c>
      <c r="S134" s="2"/>
      <c r="T134" s="2">
        <f t="shared" si="112"/>
        <v>3.863712281483131E-2</v>
      </c>
      <c r="U134" s="2">
        <f t="shared" si="113"/>
        <v>2.4368905785229135E-2</v>
      </c>
      <c r="V134" s="2">
        <f t="shared" si="114"/>
        <v>0.62492245534223045</v>
      </c>
      <c r="W134" s="2">
        <f t="shared" si="115"/>
        <v>8.6675044140805194E-2</v>
      </c>
      <c r="X134" s="2">
        <f t="shared" si="116"/>
        <v>0.21925652568119999</v>
      </c>
      <c r="Y134" s="2">
        <f t="shared" si="117"/>
        <v>6.1399462357039358E-3</v>
      </c>
      <c r="Z134" s="1">
        <f>SUMIF(County!$AT$240:$AT$306,$BC134,County!R$240:R$306)+SUMIF('Cong Dist'!$BC$789:$BC$845,$BC134,'Cong Dist'!Z$789:Z$845)</f>
        <v>2429</v>
      </c>
      <c r="AA134" s="1">
        <f>SUMIF(County!$AT$240:$AT$306,$BC134,County!S$240:S$306)+SUMIF('Cong Dist'!$BC$789:$BC$845,$BC134,'Cong Dist'!AA$789:AA$845)</f>
        <v>1532</v>
      </c>
      <c r="AB134" s="1">
        <f>SUMIF(County!$AT$240:$AT$306,$BC134,County!T$240:T$306)+SUMIF('Cong Dist'!$BC$789:$BC$845,$BC134,'Cong Dist'!AB$789:AB$845)</f>
        <v>39287</v>
      </c>
      <c r="AC134" s="1">
        <f>SUMIF(County!$AT$240:$AT$306,$BC134,County!U$240:U$306)+SUMIF('Cong Dist'!$BC$789:$BC$845,$BC134,'Cong Dist'!AC$789:AC$845)</f>
        <v>5449</v>
      </c>
      <c r="AD134" s="1">
        <f>SUMIF(County!$AT$240:$AT$306,$BC134,County!V$240:V$306)+SUMIF('Cong Dist'!$BC$789:$BC$845,$BC134,'Cong Dist'!AD$789:AD$845)</f>
        <v>13784</v>
      </c>
      <c r="AE134" s="1">
        <f>SUMIF(County!$AT$240:$AT$306,$BC134,County!W$240:W$306)+SUMIF('Cong Dist'!$BC$789:$BC$845,$BC134,'Cong Dist'!AE$789:AE$845)</f>
        <v>174</v>
      </c>
      <c r="AF134" s="1">
        <f>SUMIF(County!$AT$240:$AT$306,$BC134,County!X$240:X$306)+SUMIF('Cong Dist'!$BC$789:$BC$845,$BC134,'Cong Dist'!AF$789:AF$845)</f>
        <v>21</v>
      </c>
      <c r="AG134" s="1">
        <f>SUMIF(County!$AT$240:$AT$306,$BC134,County!Y$240:Y$306)+SUMIF('Cong Dist'!$BC$789:$BC$845,$BC134,'Cong Dist'!AG$789:AG$845)</f>
        <v>34</v>
      </c>
      <c r="AH134" s="1">
        <f>SUMIF(County!$AT$240:$AT$306,$BC134,County!Z$240:Z$306)+SUMIF('Cong Dist'!$BC$789:$BC$845,$BC134,'Cong Dist'!AH$789:AH$845)</f>
        <v>78</v>
      </c>
      <c r="AL134" s="1">
        <f>SUMIF(County!$AT$240:$AT$306,$BC134,County!AD$240:AD$306)+SUMIF('Cong Dist'!$BC$789:$BC$845,$BC134,'Cong Dist'!AL$789:AL$845)</f>
        <v>18</v>
      </c>
      <c r="AN134" s="1">
        <f>SUMIF(County!$AT$240:$AT$306,$BC134,County!AF$240:AF$306)+SUMIF('Cong Dist'!$BC$789:$BC$845,$BC134,'Cong Dist'!AN$789:AN$845)</f>
        <v>39</v>
      </c>
      <c r="AO134" s="1">
        <f>SUMIF(County!$AT$240:$AT$306,$BC134,County!AG$240:AG$306)+SUMIF('Cong Dist'!$BC$789:$BC$845,$BC134,'Cong Dist'!AO$789:AO$845)</f>
        <v>12</v>
      </c>
      <c r="AQ134" s="1">
        <f>SUMIF(County!$AT$240:$AT$306,$BC134,County!AI$240:AI$306)+SUMIF('Cong Dist'!$BC$789:$BC$845,$BC134,'Cong Dist'!AQ$789:AQ$845)</f>
        <v>10</v>
      </c>
      <c r="AS134" s="7">
        <f>IF(AD134&gt;0,RANK(AD134,(Z134:AB134,AC134:AQ134)),0)</f>
        <v>2</v>
      </c>
      <c r="AT134" s="7">
        <f>IF(AE134&gt;0,RANK(AE134,(Z134:AB134,AC134:AQ134)),0)</f>
        <v>6</v>
      </c>
      <c r="AU134" s="7">
        <f>IF(AF134&gt;0,RANK(AF134,(Z134:AB134,AC134:AQ134)),0)</f>
        <v>10</v>
      </c>
      <c r="AV134" s="7">
        <f>IF(AG134&gt;0,RANK(AG134,(Z134:AB134,AG134:AQ134)),0)</f>
        <v>6</v>
      </c>
      <c r="AW134" s="2">
        <f t="shared" si="118"/>
        <v>2.7677477850064423E-3</v>
      </c>
      <c r="AX134" s="2">
        <f t="shared" si="119"/>
        <v>3.3403852577663955E-4</v>
      </c>
      <c r="AY134" s="2">
        <f t="shared" si="120"/>
        <v>5.4082427982884507E-4</v>
      </c>
      <c r="BA134" s="2" t="str">
        <f t="shared" si="121"/>
        <v>District 27</v>
      </c>
      <c r="BB134" t="str">
        <f t="shared" si="122"/>
        <v>FL</v>
      </c>
      <c r="BC134">
        <v>27</v>
      </c>
      <c r="BE134" s="97">
        <v>12</v>
      </c>
      <c r="BF134" s="99">
        <v>927</v>
      </c>
      <c r="BG134" s="106">
        <f t="shared" si="123"/>
        <v>12927</v>
      </c>
      <c r="BH134" t="s">
        <v>2605</v>
      </c>
      <c r="BI134" t="s">
        <v>3184</v>
      </c>
    </row>
    <row r="135" spans="1:61">
      <c r="A135" t="s">
        <v>2774</v>
      </c>
      <c r="B135" t="s">
        <v>1105</v>
      </c>
      <c r="C135" s="1">
        <f t="shared" si="109"/>
        <v>2361805</v>
      </c>
      <c r="D135" s="1">
        <v>99</v>
      </c>
      <c r="E135" s="1"/>
      <c r="F135" s="1"/>
      <c r="G135" s="1"/>
      <c r="H135" s="1"/>
      <c r="I135" s="1">
        <v>99</v>
      </c>
      <c r="J135" s="1"/>
      <c r="K135" s="1"/>
      <c r="L135" s="1"/>
      <c r="M135" s="7">
        <f>IF(Z135&gt;0,RANK(Z135,(Z135:AB135,AC135:AQ135)),0)</f>
        <v>4</v>
      </c>
      <c r="N135" s="7">
        <f>IF(AA135&gt;0,RANK(AA135,(Z135:AB135,AC135:AQ135)),0)</f>
        <v>5</v>
      </c>
      <c r="O135" s="7">
        <f>IF(AB135&gt;0,RANK(AB135,(Z135:AB135,AC135:AQ135)),0)</f>
        <v>2</v>
      </c>
      <c r="P135" s="7">
        <f>IF(AC135&gt;0,RANK(AC135,(Z135:AB135,AC135:AQ135)),0)</f>
        <v>3</v>
      </c>
      <c r="Q135" s="49">
        <f t="shared" si="110"/>
        <v>441209</v>
      </c>
      <c r="R135" s="177">
        <f t="shared" si="111"/>
        <v>0.1868100880470657</v>
      </c>
      <c r="S135" s="2"/>
      <c r="T135" s="2">
        <f t="shared" si="112"/>
        <v>6.7734635162513421E-2</v>
      </c>
      <c r="U135" s="2">
        <f t="shared" si="113"/>
        <v>1.8422774107091821E-2</v>
      </c>
      <c r="V135" s="2">
        <f t="shared" si="114"/>
        <v>0.27041224825927629</v>
      </c>
      <c r="W135" s="2">
        <f t="shared" si="115"/>
        <v>0.17143286596480234</v>
      </c>
      <c r="X135" s="2">
        <f t="shared" si="116"/>
        <v>0.45722233630634196</v>
      </c>
      <c r="Y135" s="2">
        <f t="shared" si="117"/>
        <v>1.4775140199974224E-2</v>
      </c>
      <c r="Z135" s="1">
        <f t="shared" ref="Z135:AH135" si="126">SUM(Z108:Z134)</f>
        <v>159976</v>
      </c>
      <c r="AA135" s="1">
        <f t="shared" si="126"/>
        <v>43511</v>
      </c>
      <c r="AB135" s="1">
        <f t="shared" si="126"/>
        <v>638661</v>
      </c>
      <c r="AC135" s="1">
        <f t="shared" si="126"/>
        <v>404891</v>
      </c>
      <c r="AD135" s="1">
        <f t="shared" si="126"/>
        <v>1079870</v>
      </c>
      <c r="AE135" s="1">
        <f t="shared" si="126"/>
        <v>21207</v>
      </c>
      <c r="AF135" s="1">
        <f t="shared" si="126"/>
        <v>1899</v>
      </c>
      <c r="AG135" s="1">
        <f t="shared" si="126"/>
        <v>2493</v>
      </c>
      <c r="AH135" s="1">
        <f t="shared" si="126"/>
        <v>4450</v>
      </c>
      <c r="AL135" s="1">
        <f>SUM(AL108:AL134)</f>
        <v>2624</v>
      </c>
      <c r="AN135" s="1">
        <f>SUM(AN108:AN134)</f>
        <v>1211</v>
      </c>
      <c r="AO135" s="1">
        <f>SUM(AO108:AO134)</f>
        <v>693</v>
      </c>
      <c r="AQ135" s="1">
        <f>SUM(AQ108:AQ134)</f>
        <v>319</v>
      </c>
      <c r="AS135" s="7">
        <f>IF(AD135&gt;0,RANK(AD135,(Z135:AB135,AC135:AQ135)),0)</f>
        <v>1</v>
      </c>
      <c r="AT135" s="7">
        <f>IF(AE135&gt;0,RANK(AE135,(Z135:AB135,AC135:AQ135)),0)</f>
        <v>6</v>
      </c>
      <c r="AU135" s="7">
        <f>IF(AF135&gt;0,RANK(AF135,(Z135:AB135,AC135:AQ135)),0)</f>
        <v>10</v>
      </c>
      <c r="AV135" s="7">
        <f>IF(AG135&gt;0,RANK(AG135,(Z135:AB135,AG135:AQ135)),0)</f>
        <v>6</v>
      </c>
      <c r="AW135" s="2">
        <f t="shared" si="118"/>
        <v>8.9791494217346477E-3</v>
      </c>
      <c r="AX135" s="2">
        <f t="shared" si="119"/>
        <v>8.0404605799378023E-4</v>
      </c>
      <c r="AY135" s="2">
        <f t="shared" si="120"/>
        <v>1.055548616418375E-3</v>
      </c>
      <c r="BA135" s="2" t="str">
        <f t="shared" si="121"/>
        <v>Florida</v>
      </c>
      <c r="BB135" t="str">
        <f t="shared" si="122"/>
        <v>T</v>
      </c>
      <c r="BE135" s="97">
        <v>12</v>
      </c>
      <c r="BF135" s="99"/>
      <c r="BG135" s="106">
        <f t="shared" si="123"/>
        <v>12000</v>
      </c>
      <c r="BH135" t="s">
        <v>1619</v>
      </c>
      <c r="BI135" t="s">
        <v>3184</v>
      </c>
    </row>
    <row r="136" spans="1:61">
      <c r="C136" s="1"/>
      <c r="D136" s="1"/>
      <c r="E136" s="1"/>
      <c r="F136" s="1"/>
      <c r="G136" s="1"/>
      <c r="H136" s="1"/>
      <c r="I136" s="1"/>
      <c r="J136" s="1"/>
      <c r="K136" s="1"/>
      <c r="L136" s="1"/>
      <c r="M136" s="7"/>
      <c r="N136" s="7"/>
      <c r="O136" s="7"/>
      <c r="P136" s="7"/>
      <c r="Q136" s="49"/>
      <c r="R136" s="177"/>
      <c r="S136" s="2"/>
      <c r="T136" s="2"/>
      <c r="U136" s="2"/>
      <c r="V136" s="2"/>
      <c r="W136" s="2"/>
      <c r="X136" s="2"/>
      <c r="Y136" s="2"/>
      <c r="AS136" s="7"/>
      <c r="AT136" s="7"/>
      <c r="AU136" s="7"/>
      <c r="AV136" s="7"/>
      <c r="AW136" s="2"/>
      <c r="AX136" s="2"/>
      <c r="AY136" s="2"/>
      <c r="BA136" s="2"/>
      <c r="BF136" s="99"/>
    </row>
    <row r="137" spans="1:61" outlineLevel="1">
      <c r="A137" s="9" t="s">
        <v>2143</v>
      </c>
      <c r="B137" t="s">
        <v>1533</v>
      </c>
      <c r="C137" s="1">
        <f t="shared" ref="C137:C149" si="127">SUM(Z137:AQ137)</f>
        <v>86616</v>
      </c>
      <c r="D137" s="1">
        <v>3</v>
      </c>
      <c r="E137" s="1" t="str">
        <f t="shared" ref="E137:E150" si="128">IF(T137&gt;0.5,$D137,IF(MAX($T137:$Y137)&gt;0.5,"",IF(Z137=MAX($Z137:$AD137),2,IF(RANK(Z137,$Z137:$AD137)=2,1,""))))</f>
        <v/>
      </c>
      <c r="F137" s="1" t="str">
        <f t="shared" ref="F137:F150" si="129">IF(U137&gt;0.5,$D137,IF(MAX($T137:$Y137)&gt;0.5,"",IF(AA137=MAX($Z137:$AD137),2,IF(RANK(AA137,$Z137:$AD137)=2,1,""))))</f>
        <v/>
      </c>
      <c r="G137" s="1" t="str">
        <f t="shared" ref="G137:G150" si="130">IF(V137&gt;0.5,$D137,IF(MAX($T137:$Y137)&gt;0.5,"",IF(AB137=MAX($Z137:$AD137),2,IF(RANK(AB137,$Z137:$AD137)=2,1,""))))</f>
        <v/>
      </c>
      <c r="H137" s="1">
        <f t="shared" ref="H137:H150" si="131">IF(W137&gt;0.5,$D137,IF(MAX($T137:$Y137)&gt;0.5,"",IF(AC137=MAX($Z137:$AD137),2,IF(RANK(AC137,$Z137:$AD137)=2,1,""))))</f>
        <v>1</v>
      </c>
      <c r="I137" s="1">
        <f t="shared" ref="I137:I150" si="132">IF(Y137&gt;0.5,$D137,IF(MAX($T137:$Y137)&gt;0.5,"",IF(AD137=MAX($Z137:$AD137),2,IF(RANK(AD137,$Z137:$AD137)=2,1,""))))</f>
        <v>2</v>
      </c>
      <c r="J137" s="1"/>
      <c r="K137" s="1"/>
      <c r="L137" s="1"/>
      <c r="M137" s="7">
        <f>IF(Z137&gt;0,RANK(Z137,(Z137:AB137,AC137:AQ137)),0)</f>
        <v>4</v>
      </c>
      <c r="N137" s="7">
        <f>IF(AA137&gt;0,RANK(AA137,(Z137:AB137,AC137:AQ137)),0)</f>
        <v>6</v>
      </c>
      <c r="O137" s="7">
        <f>IF(AB137&gt;0,RANK(AB137,(Z137:AB137,AC137:AQ137)),0)</f>
        <v>3</v>
      </c>
      <c r="P137" s="7">
        <f>IF(AC137&gt;0,RANK(AC137,(Z137:AB137,AC137:AQ137)),0)</f>
        <v>2</v>
      </c>
      <c r="Q137" s="49">
        <f t="shared" ref="Q137:Q149" si="133">MAX(Z137:AG137)-LARGE(Z137:AG137,2)</f>
        <v>15059</v>
      </c>
      <c r="R137" s="177">
        <f t="shared" ref="R137:R151" si="134">Q137/C137</f>
        <v>0.17385933314860996</v>
      </c>
      <c r="S137" s="2"/>
      <c r="T137" s="2">
        <f t="shared" ref="T137:T149" si="135">IF($C137=0,"-",Z137/$C137)</f>
        <v>6.3106123579939041E-2</v>
      </c>
      <c r="U137" s="2">
        <f t="shared" ref="U137:U149" si="136">IF($C137=0,"-",AA137/$C137)</f>
        <v>8.4626396970536623E-3</v>
      </c>
      <c r="V137" s="2">
        <f t="shared" ref="V137:V149" si="137">IF($C137=0,"-",AB137/$C137)</f>
        <v>0.20482358917521012</v>
      </c>
      <c r="W137" s="2">
        <f t="shared" ref="W137:W149" si="138">IF($C137=0,"-",AC137/$C137)</f>
        <v>0.23978248822388473</v>
      </c>
      <c r="X137" s="2">
        <f>IF($C137=0,"-",AD137/$C137)</f>
        <v>0.41364182137249467</v>
      </c>
      <c r="Y137" s="2">
        <f t="shared" ref="Y137:Y151" si="139">IF(C137=0,"-",(1-T137-U137-V137-W137-X137))</f>
        <v>7.018333795141779E-2</v>
      </c>
      <c r="Z137" s="1">
        <f>SUMIF(County!$AT$309:$AT$467,$BC137,County!R$309:R$467)+SUMIF('Cong Dist'!$BC$848:$BC$885,$BC137,'Cong Dist'!Z$848:Z$885)</f>
        <v>5466</v>
      </c>
      <c r="AA137" s="1">
        <f>SUMIF(County!$AT$309:$AT$467,$BC137,County!S$309:S$467)+SUMIF('Cong Dist'!$BC$848:$BC$885,$BC137,'Cong Dist'!AA$848:AA$885)</f>
        <v>733</v>
      </c>
      <c r="AB137" s="1">
        <f>SUMIF(County!$AT$309:$AT$467,$BC137,County!T$309:T$467)+SUMIF('Cong Dist'!$BC$848:$BC$885,$BC137,'Cong Dist'!AB$848:AB$885)</f>
        <v>17741</v>
      </c>
      <c r="AC137" s="1">
        <f>SUMIF(County!$AT$309:$AT$467,$BC137,County!U$309:U$467)+SUMIF('Cong Dist'!$BC$848:$BC$885,$BC137,'Cong Dist'!AC$848:AC$885)</f>
        <v>20769</v>
      </c>
      <c r="AD137" s="1">
        <f>SUMIF(County!$AT$309:$AT$467,$BC137,County!V$309:V$467)+SUMIF('Cong Dist'!$BC$848:$BC$885,$BC137,'Cong Dist'!AD$848:AD$885)</f>
        <v>35828</v>
      </c>
      <c r="AE137" s="1">
        <f>SUMIF(County!$AT$309:$AT$467,$BC137,County!W$309:W$467)+SUMIF('Cong Dist'!$BC$848:$BC$885,$BC137,'Cong Dist'!AE$848:AE$885)</f>
        <v>5335</v>
      </c>
      <c r="AF137" s="1">
        <f>SUMIF(County!$AT$309:$AT$467,$BC137,County!X$309:X$467)+SUMIF('Cong Dist'!$BC$848:$BC$885,$BC137,'Cong Dist'!AF$848:AF$885)</f>
        <v>75</v>
      </c>
      <c r="AG137" s="1">
        <f>SUMIF(County!$AT$309:$AT$467,$BC137,County!Y$309:Y$467)+SUMIF('Cong Dist'!$BC$848:$BC$885,$BC137,'Cong Dist'!AG$848:AG$885)</f>
        <v>119</v>
      </c>
      <c r="AH137" s="1">
        <f>SUMIF(County!$AT$309:$AT$467,$BC137,County!Z$309:Z$467)+SUMIF('Cong Dist'!$BC$848:$BC$885,$BC137,'Cong Dist'!AH$848:AH$885)</f>
        <v>234</v>
      </c>
      <c r="AL137" s="1">
        <f>SUMIF(County!$AT$309:$AT$467,$BC137,County!AD$309:AD$467)+SUMIF('Cong Dist'!$BC$848:$BC$885,$BC137,'Cong Dist'!AL$848:AL$885)</f>
        <v>206</v>
      </c>
      <c r="AN137" s="1">
        <f>SUMIF(County!$AT$309:$AT$467,$BC137,County!AF$309:AF$467)+SUMIF('Cong Dist'!$BC$848:$BC$885,$BC137,'Cong Dist'!AN$848:AN$885)</f>
        <v>38</v>
      </c>
      <c r="AO137" s="1">
        <f>SUMIF(County!$AT$309:$AT$467,$BC137,County!AG$309:AG$467)+SUMIF('Cong Dist'!$BC$848:$BC$885,$BC137,'Cong Dist'!AO$848:AO$885)</f>
        <v>48</v>
      </c>
      <c r="AP137" s="1">
        <f>SUMIF(County!$AT$309:$AT$467,$BC137,County!AH$309:AH$467)+SUMIF('Cong Dist'!$BC$848:$BC$885,$BC137,'Cong Dist'!AP$848:AP$885)</f>
        <v>24</v>
      </c>
      <c r="AS137" s="7">
        <f>IF(AD137&gt;0,RANK(AD137,(Z137:AB137,AC137:AQ137)),0)</f>
        <v>1</v>
      </c>
      <c r="AT137" s="7">
        <f>IF(AE137&gt;0,RANK(AE137,(Z137:AB137,AC137:AQ137)),0)</f>
        <v>5</v>
      </c>
      <c r="AU137" s="7">
        <f>IF(AF137&gt;0,RANK(AF137,(Z137:AB137,AC137:AQ137)),0)</f>
        <v>10</v>
      </c>
      <c r="AV137" s="7">
        <f>IF(AG137&gt;0,RANK(AG137,(Z137:AB137,AG137:AQ137)),0)</f>
        <v>6</v>
      </c>
      <c r="AW137" s="2">
        <f t="shared" ref="AW137:AW151" si="140">IF($C137=0,"-",AE137/$C137)</f>
        <v>6.1593700932853053E-2</v>
      </c>
      <c r="AX137" s="2">
        <f t="shared" ref="AX137:AX151" si="141">IF($C137=0,"-",AF137/$C137)</f>
        <v>8.6589082848434473E-4</v>
      </c>
      <c r="AY137" s="2">
        <f t="shared" ref="AY137:AY151" si="142">IF($C137=0,"-",AG137/$C137)</f>
        <v>1.3738801145284935E-3</v>
      </c>
      <c r="BA137" s="2" t="str">
        <f t="shared" ref="BA137:BA151" si="143">A137</f>
        <v>District 1</v>
      </c>
      <c r="BB137" t="str">
        <f t="shared" ref="BB137:BB151" si="144">B137</f>
        <v>GA</v>
      </c>
      <c r="BC137">
        <v>1</v>
      </c>
      <c r="BE137" s="97">
        <v>13</v>
      </c>
      <c r="BF137" s="99">
        <v>901</v>
      </c>
      <c r="BG137" s="106">
        <f t="shared" ref="BG137:BG149" si="145">BE137*1000+BF137</f>
        <v>13901</v>
      </c>
      <c r="BH137" t="s">
        <v>2605</v>
      </c>
      <c r="BI137" t="s">
        <v>3184</v>
      </c>
    </row>
    <row r="138" spans="1:61" outlineLevel="1">
      <c r="A138" s="9" t="s">
        <v>1563</v>
      </c>
      <c r="B138" t="s">
        <v>1533</v>
      </c>
      <c r="C138" s="1">
        <f t="shared" si="127"/>
        <v>59966</v>
      </c>
      <c r="D138" s="1">
        <v>3</v>
      </c>
      <c r="E138" s="1" t="str">
        <f t="shared" si="128"/>
        <v/>
      </c>
      <c r="F138" s="1" t="str">
        <f t="shared" si="129"/>
        <v/>
      </c>
      <c r="G138" s="1" t="str">
        <f t="shared" si="130"/>
        <v/>
      </c>
      <c r="H138" s="1">
        <f t="shared" si="131"/>
        <v>1</v>
      </c>
      <c r="I138" s="1">
        <f t="shared" si="132"/>
        <v>2</v>
      </c>
      <c r="J138" s="1"/>
      <c r="K138" s="1"/>
      <c r="L138" s="1"/>
      <c r="M138" s="7">
        <f>IF(Z138&gt;0,RANK(Z138,(Z138:AB138,AC138:AQ138)),0)</f>
        <v>5</v>
      </c>
      <c r="N138" s="7">
        <f>IF(AA138&gt;0,RANK(AA138,(Z138:AB138,AC138:AQ138)),0)</f>
        <v>6</v>
      </c>
      <c r="O138" s="7">
        <f>IF(AB138&gt;0,RANK(AB138,(Z138:AB138,AC138:AQ138)),0)</f>
        <v>3</v>
      </c>
      <c r="P138" s="7">
        <f>IF(AC138&gt;0,RANK(AC138,(Z138:AB138,AC138:AQ138)),0)</f>
        <v>2</v>
      </c>
      <c r="Q138" s="49">
        <f t="shared" si="133"/>
        <v>14577</v>
      </c>
      <c r="R138" s="177">
        <f t="shared" si="134"/>
        <v>0.24308774972484407</v>
      </c>
      <c r="S138" s="2"/>
      <c r="T138" s="2">
        <f t="shared" si="135"/>
        <v>4.3541340092719205E-2</v>
      </c>
      <c r="U138" s="2">
        <f t="shared" si="136"/>
        <v>7.8711269719507725E-3</v>
      </c>
      <c r="V138" s="2">
        <f t="shared" si="137"/>
        <v>0.16476003068405429</v>
      </c>
      <c r="W138" s="2">
        <f t="shared" si="138"/>
        <v>0.23039722509422006</v>
      </c>
      <c r="X138" s="2">
        <f t="shared" ref="X138:X151" si="146">IF($C138=0,"-",AD138/$C138)</f>
        <v>0.47348497481906415</v>
      </c>
      <c r="Y138" s="2">
        <f t="shared" si="139"/>
        <v>7.9945302337991464E-2</v>
      </c>
      <c r="Z138" s="1">
        <f>SUMIF(County!$AT$309:$AT$467,$BC138,County!R$309:R$467)+SUMIF('Cong Dist'!$BC$848:$BC$885,$BC138,'Cong Dist'!Z$848:Z$885)</f>
        <v>2611</v>
      </c>
      <c r="AA138" s="1">
        <f>SUMIF(County!$AT$309:$AT$467,$BC138,County!S$309:S$467)+SUMIF('Cong Dist'!$BC$848:$BC$885,$BC138,'Cong Dist'!AA$848:AA$885)</f>
        <v>472</v>
      </c>
      <c r="AB138" s="1">
        <f>SUMIF(County!$AT$309:$AT$467,$BC138,County!T$309:T$467)+SUMIF('Cong Dist'!$BC$848:$BC$885,$BC138,'Cong Dist'!AB$848:AB$885)</f>
        <v>9880</v>
      </c>
      <c r="AC138" s="1">
        <f>SUMIF(County!$AT$309:$AT$467,$BC138,County!U$309:U$467)+SUMIF('Cong Dist'!$BC$848:$BC$885,$BC138,'Cong Dist'!AC$848:AC$885)</f>
        <v>13816</v>
      </c>
      <c r="AD138" s="1">
        <f>SUMIF(County!$AT$309:$AT$467,$BC138,County!V$309:V$467)+SUMIF('Cong Dist'!$BC$848:$BC$885,$BC138,'Cong Dist'!AD$848:AD$885)</f>
        <v>28393</v>
      </c>
      <c r="AE138" s="1">
        <f>SUMIF(County!$AT$309:$AT$467,$BC138,County!W$309:W$467)+SUMIF('Cong Dist'!$BC$848:$BC$885,$BC138,'Cong Dist'!AE$848:AE$885)</f>
        <v>4304</v>
      </c>
      <c r="AF138" s="1">
        <f>SUMIF(County!$AT$309:$AT$467,$BC138,County!X$309:X$467)+SUMIF('Cong Dist'!$BC$848:$BC$885,$BC138,'Cong Dist'!AF$848:AF$885)</f>
        <v>39</v>
      </c>
      <c r="AG138" s="1">
        <f>SUMIF(County!$AT$309:$AT$467,$BC138,County!Y$309:Y$467)+SUMIF('Cong Dist'!$BC$848:$BC$885,$BC138,'Cong Dist'!AG$848:AG$885)</f>
        <v>84</v>
      </c>
      <c r="AH138" s="1">
        <f>SUMIF(County!$AT$309:$AT$467,$BC138,County!Z$309:Z$467)+SUMIF('Cong Dist'!$BC$848:$BC$885,$BC138,'Cong Dist'!AH$848:AH$885)</f>
        <v>110</v>
      </c>
      <c r="AL138" s="1">
        <f>SUMIF(County!$AT$309:$AT$467,$BC138,County!AD$309:AD$467)+SUMIF('Cong Dist'!$BC$848:$BC$885,$BC138,'Cong Dist'!AL$848:AL$885)</f>
        <v>175</v>
      </c>
      <c r="AN138" s="1">
        <f>SUMIF(County!$AT$309:$AT$467,$BC138,County!AF$309:AF$467)+SUMIF('Cong Dist'!$BC$848:$BC$885,$BC138,'Cong Dist'!AN$848:AN$885)</f>
        <v>34</v>
      </c>
      <c r="AO138" s="1">
        <f>SUMIF(County!$AT$309:$AT$467,$BC138,County!AG$309:AG$467)+SUMIF('Cong Dist'!$BC$848:$BC$885,$BC138,'Cong Dist'!AO$848:AO$885)</f>
        <v>36</v>
      </c>
      <c r="AP138" s="1">
        <f>SUMIF(County!$AT$309:$AT$467,$BC138,County!AH$309:AH$467)+SUMIF('Cong Dist'!$BC$848:$BC$885,$BC138,'Cong Dist'!AP$848:AP$885)</f>
        <v>12</v>
      </c>
      <c r="AS138" s="7">
        <f>IF(AD138&gt;0,RANK(AD138,(Z138:AB138,AC138:AQ138)),0)</f>
        <v>1</v>
      </c>
      <c r="AT138" s="7">
        <f>IF(AE138&gt;0,RANK(AE138,(Z138:AB138,AC138:AQ138)),0)</f>
        <v>4</v>
      </c>
      <c r="AU138" s="7">
        <f>IF(AF138&gt;0,RANK(AF138,(Z138:AB138,AC138:AQ138)),0)</f>
        <v>10</v>
      </c>
      <c r="AV138" s="7">
        <f>IF(AG138&gt;0,RANK(AG138,(Z138:AB138,AG138:AQ138)),0)</f>
        <v>6</v>
      </c>
      <c r="AW138" s="2">
        <f t="shared" si="140"/>
        <v>7.1774005269652802E-2</v>
      </c>
      <c r="AX138" s="2">
        <f t="shared" si="141"/>
        <v>6.5036854217389857E-4</v>
      </c>
      <c r="AY138" s="2">
        <f t="shared" si="142"/>
        <v>1.4007937831437814E-3</v>
      </c>
      <c r="BA138" s="2" t="str">
        <f t="shared" si="143"/>
        <v>District 2</v>
      </c>
      <c r="BB138" t="str">
        <f t="shared" si="144"/>
        <v>GA</v>
      </c>
      <c r="BC138">
        <v>2</v>
      </c>
      <c r="BE138" s="97">
        <v>13</v>
      </c>
      <c r="BF138" s="99">
        <v>902</v>
      </c>
      <c r="BG138" s="106">
        <f t="shared" si="145"/>
        <v>13902</v>
      </c>
      <c r="BH138" t="s">
        <v>2605</v>
      </c>
      <c r="BI138" t="s">
        <v>3184</v>
      </c>
    </row>
    <row r="139" spans="1:61" outlineLevel="1">
      <c r="A139" s="9" t="s">
        <v>1564</v>
      </c>
      <c r="B139" t="s">
        <v>1533</v>
      </c>
      <c r="C139" s="1">
        <f t="shared" si="127"/>
        <v>122996</v>
      </c>
      <c r="D139" s="1">
        <v>3</v>
      </c>
      <c r="E139" s="1" t="str">
        <f t="shared" si="128"/>
        <v/>
      </c>
      <c r="F139" s="1" t="str">
        <f t="shared" si="129"/>
        <v/>
      </c>
      <c r="G139" s="1" t="str">
        <f t="shared" si="130"/>
        <v/>
      </c>
      <c r="H139" s="1">
        <f t="shared" si="131"/>
        <v>1</v>
      </c>
      <c r="I139" s="1">
        <f t="shared" si="132"/>
        <v>2</v>
      </c>
      <c r="J139" s="1"/>
      <c r="K139" s="1"/>
      <c r="L139" s="1"/>
      <c r="M139" s="7">
        <f>IF(Z139&gt;0,RANK(Z139,(Z139:AB139,AC139:AQ139)),0)</f>
        <v>5</v>
      </c>
      <c r="N139" s="7">
        <f>IF(AA139&gt;0,RANK(AA139,(Z139:AB139,AC139:AQ139)),0)</f>
        <v>6</v>
      </c>
      <c r="O139" s="7">
        <f>IF(AB139&gt;0,RANK(AB139,(Z139:AB139,AC139:AQ139)),0)</f>
        <v>3</v>
      </c>
      <c r="P139" s="7">
        <f>IF(AC139&gt;0,RANK(AC139,(Z139:AB139,AC139:AQ139)),0)</f>
        <v>2</v>
      </c>
      <c r="Q139" s="49">
        <f t="shared" si="133"/>
        <v>17165</v>
      </c>
      <c r="R139" s="177">
        <f t="shared" si="134"/>
        <v>0.13955738397996684</v>
      </c>
      <c r="S139" s="2"/>
      <c r="T139" s="2">
        <f t="shared" si="135"/>
        <v>4.8611336954047284E-2</v>
      </c>
      <c r="U139" s="2">
        <f t="shared" si="136"/>
        <v>5.7562847572278772E-3</v>
      </c>
      <c r="V139" s="2">
        <f t="shared" si="137"/>
        <v>0.21577124459332012</v>
      </c>
      <c r="W139" s="2">
        <f t="shared" si="138"/>
        <v>0.25370743764024845</v>
      </c>
      <c r="X139" s="2">
        <f t="shared" si="146"/>
        <v>0.39326482162021531</v>
      </c>
      <c r="Y139" s="2">
        <f t="shared" si="139"/>
        <v>8.2888874434940973E-2</v>
      </c>
      <c r="Z139" s="1">
        <f>SUMIF(County!$AT$309:$AT$467,$BC139,County!R$309:R$467)+SUMIF('Cong Dist'!$BC$848:$BC$885,$BC139,'Cong Dist'!Z$848:Z$885)</f>
        <v>5979</v>
      </c>
      <c r="AA139" s="1">
        <f>SUMIF(County!$AT$309:$AT$467,$BC139,County!S$309:S$467)+SUMIF('Cong Dist'!$BC$848:$BC$885,$BC139,'Cong Dist'!AA$848:AA$885)</f>
        <v>708</v>
      </c>
      <c r="AB139" s="1">
        <f>SUMIF(County!$AT$309:$AT$467,$BC139,County!T$309:T$467)+SUMIF('Cong Dist'!$BC$848:$BC$885,$BC139,'Cong Dist'!AB$848:AB$885)</f>
        <v>26539</v>
      </c>
      <c r="AC139" s="1">
        <f>SUMIF(County!$AT$309:$AT$467,$BC139,County!U$309:U$467)+SUMIF('Cong Dist'!$BC$848:$BC$885,$BC139,'Cong Dist'!AC$848:AC$885)</f>
        <v>31205</v>
      </c>
      <c r="AD139" s="1">
        <f>SUMIF(County!$AT$309:$AT$467,$BC139,County!V$309:V$467)+SUMIF('Cong Dist'!$BC$848:$BC$885,$BC139,'Cong Dist'!AD$848:AD$885)</f>
        <v>48370</v>
      </c>
      <c r="AE139" s="1">
        <f>SUMIF(County!$AT$309:$AT$467,$BC139,County!W$309:W$467)+SUMIF('Cong Dist'!$BC$848:$BC$885,$BC139,'Cong Dist'!AE$848:AE$885)</f>
        <v>9321</v>
      </c>
      <c r="AF139" s="1">
        <f>SUMIF(County!$AT$309:$AT$467,$BC139,County!X$309:X$467)+SUMIF('Cong Dist'!$BC$848:$BC$885,$BC139,'Cong Dist'!AF$848:AF$885)</f>
        <v>102</v>
      </c>
      <c r="AG139" s="1">
        <f>SUMIF(County!$AT$309:$AT$467,$BC139,County!Y$309:Y$467)+SUMIF('Cong Dist'!$BC$848:$BC$885,$BC139,'Cong Dist'!AG$848:AG$885)</f>
        <v>155</v>
      </c>
      <c r="AH139" s="1">
        <f>SUMIF(County!$AT$309:$AT$467,$BC139,County!Z$309:Z$467)+SUMIF('Cong Dist'!$BC$848:$BC$885,$BC139,'Cong Dist'!AH$848:AH$885)</f>
        <v>253</v>
      </c>
      <c r="AL139" s="1">
        <f>SUMIF(County!$AT$309:$AT$467,$BC139,County!AD$309:AD$467)+SUMIF('Cong Dist'!$BC$848:$BC$885,$BC139,'Cong Dist'!AL$848:AL$885)</f>
        <v>260</v>
      </c>
      <c r="AN139" s="1">
        <f>SUMIF(County!$AT$309:$AT$467,$BC139,County!AF$309:AF$467)+SUMIF('Cong Dist'!$BC$848:$BC$885,$BC139,'Cong Dist'!AN$848:AN$885)</f>
        <v>61</v>
      </c>
      <c r="AO139" s="1">
        <f>SUMIF(County!$AT$309:$AT$467,$BC139,County!AG$309:AG$467)+SUMIF('Cong Dist'!$BC$848:$BC$885,$BC139,'Cong Dist'!AO$848:AO$885)</f>
        <v>34</v>
      </c>
      <c r="AP139" s="1">
        <f>SUMIF(County!$AT$309:$AT$467,$BC139,County!AH$309:AH$467)+SUMIF('Cong Dist'!$BC$848:$BC$885,$BC139,'Cong Dist'!AP$848:AP$885)</f>
        <v>9</v>
      </c>
      <c r="AS139" s="7">
        <f>IF(AD139&gt;0,RANK(AD139,(Z139:AB139,AC139:AQ139)),0)</f>
        <v>1</v>
      </c>
      <c r="AT139" s="7">
        <f>IF(AE139&gt;0,RANK(AE139,(Z139:AB139,AC139:AQ139)),0)</f>
        <v>4</v>
      </c>
      <c r="AU139" s="7">
        <f>IF(AF139&gt;0,RANK(AF139,(Z139:AB139,AC139:AQ139)),0)</f>
        <v>10</v>
      </c>
      <c r="AV139" s="7">
        <f>IF(AG139&gt;0,RANK(AG139,(Z139:AB139,AG139:AQ139)),0)</f>
        <v>6</v>
      </c>
      <c r="AW139" s="2">
        <f t="shared" si="140"/>
        <v>7.5782952291131425E-2</v>
      </c>
      <c r="AX139" s="2">
        <f t="shared" si="141"/>
        <v>8.2929526163452467E-4</v>
      </c>
      <c r="AY139" s="2">
        <f t="shared" si="142"/>
        <v>1.2602035838563857E-3</v>
      </c>
      <c r="BA139" s="2" t="str">
        <f t="shared" si="143"/>
        <v>District 3</v>
      </c>
      <c r="BB139" t="str">
        <f t="shared" si="144"/>
        <v>GA</v>
      </c>
      <c r="BC139">
        <v>3</v>
      </c>
      <c r="BE139" s="97">
        <v>13</v>
      </c>
      <c r="BF139" s="99">
        <v>903</v>
      </c>
      <c r="BG139" s="106">
        <f t="shared" si="145"/>
        <v>13903</v>
      </c>
      <c r="BH139" t="s">
        <v>2605</v>
      </c>
      <c r="BI139" t="s">
        <v>3184</v>
      </c>
    </row>
    <row r="140" spans="1:61" outlineLevel="1">
      <c r="A140" s="9" t="s">
        <v>1825</v>
      </c>
      <c r="B140" t="s">
        <v>1533</v>
      </c>
      <c r="C140" s="1">
        <f t="shared" si="127"/>
        <v>47837</v>
      </c>
      <c r="D140" s="1">
        <v>3</v>
      </c>
      <c r="E140" s="1" t="str">
        <f t="shared" si="128"/>
        <v/>
      </c>
      <c r="F140" s="1" t="str">
        <f t="shared" si="129"/>
        <v/>
      </c>
      <c r="G140" s="1">
        <f t="shared" si="130"/>
        <v>1</v>
      </c>
      <c r="H140" s="1" t="str">
        <f t="shared" si="131"/>
        <v/>
      </c>
      <c r="I140" s="1">
        <f t="shared" si="132"/>
        <v>2</v>
      </c>
      <c r="J140" s="1"/>
      <c r="K140" s="1"/>
      <c r="L140" s="1"/>
      <c r="M140" s="7">
        <f>IF(Z140&gt;0,RANK(Z140,(Z140:AB140,AC140:AQ140)),0)</f>
        <v>4</v>
      </c>
      <c r="N140" s="7">
        <f>IF(AA140&gt;0,RANK(AA140,(Z140:AB140,AC140:AQ140)),0)</f>
        <v>6</v>
      </c>
      <c r="O140" s="7">
        <f>IF(AB140&gt;0,RANK(AB140,(Z140:AB140,AC140:AQ140)),0)</f>
        <v>2</v>
      </c>
      <c r="P140" s="7">
        <f>IF(AC140&gt;0,RANK(AC140,(Z140:AB140,AC140:AQ140)),0)</f>
        <v>3</v>
      </c>
      <c r="Q140" s="49">
        <f t="shared" si="133"/>
        <v>3379</v>
      </c>
      <c r="R140" s="177">
        <f t="shared" si="134"/>
        <v>7.0635700399272527E-2</v>
      </c>
      <c r="S140" s="2"/>
      <c r="T140" s="2">
        <f t="shared" si="135"/>
        <v>6.1479607834939484E-2</v>
      </c>
      <c r="U140" s="2">
        <f t="shared" si="136"/>
        <v>6.9193302255576225E-3</v>
      </c>
      <c r="V140" s="2">
        <f t="shared" si="137"/>
        <v>0.27936534481677361</v>
      </c>
      <c r="W140" s="2">
        <f t="shared" si="138"/>
        <v>0.23789117210527416</v>
      </c>
      <c r="X140" s="2">
        <f t="shared" si="146"/>
        <v>0.35000104521604614</v>
      </c>
      <c r="Y140" s="2">
        <f t="shared" si="139"/>
        <v>6.4343499801409021E-2</v>
      </c>
      <c r="Z140" s="1">
        <f>SUMIF(County!$AT$309:$AT$467,$BC140,County!R$309:R$467)+SUMIF('Cong Dist'!$BC$848:$BC$885,$BC140,'Cong Dist'!Z$848:Z$885)</f>
        <v>2941</v>
      </c>
      <c r="AA140" s="1">
        <f>SUMIF(County!$AT$309:$AT$467,$BC140,County!S$309:S$467)+SUMIF('Cong Dist'!$BC$848:$BC$885,$BC140,'Cong Dist'!AA$848:AA$885)</f>
        <v>331</v>
      </c>
      <c r="AB140" s="1">
        <f>SUMIF(County!$AT$309:$AT$467,$BC140,County!T$309:T$467)+SUMIF('Cong Dist'!$BC$848:$BC$885,$BC140,'Cong Dist'!AB$848:AB$885)</f>
        <v>13364</v>
      </c>
      <c r="AC140" s="1">
        <f>SUMIF(County!$AT$309:$AT$467,$BC140,County!U$309:U$467)+SUMIF('Cong Dist'!$BC$848:$BC$885,$BC140,'Cong Dist'!AC$848:AC$885)</f>
        <v>11380</v>
      </c>
      <c r="AD140" s="1">
        <f>SUMIF(County!$AT$309:$AT$467,$BC140,County!V$309:V$467)+SUMIF('Cong Dist'!$BC$848:$BC$885,$BC140,'Cong Dist'!AD$848:AD$885)</f>
        <v>16743</v>
      </c>
      <c r="AE140" s="1">
        <f>SUMIF(County!$AT$309:$AT$467,$BC140,County!W$309:W$467)+SUMIF('Cong Dist'!$BC$848:$BC$885,$BC140,'Cong Dist'!AE$848:AE$885)</f>
        <v>2654</v>
      </c>
      <c r="AF140" s="1">
        <f>SUMIF(County!$AT$309:$AT$467,$BC140,County!X$309:X$467)+SUMIF('Cong Dist'!$BC$848:$BC$885,$BC140,'Cong Dist'!AF$848:AF$885)</f>
        <v>66</v>
      </c>
      <c r="AG140" s="1">
        <f>SUMIF(County!$AT$309:$AT$467,$BC140,County!Y$309:Y$467)+SUMIF('Cong Dist'!$BC$848:$BC$885,$BC140,'Cong Dist'!AG$848:AG$885)</f>
        <v>76</v>
      </c>
      <c r="AH140" s="1">
        <f>SUMIF(County!$AT$309:$AT$467,$BC140,County!Z$309:Z$467)+SUMIF('Cong Dist'!$BC$848:$BC$885,$BC140,'Cong Dist'!AH$848:AH$885)</f>
        <v>140</v>
      </c>
      <c r="AL140" s="1">
        <f>SUMIF(County!$AT$309:$AT$467,$BC140,County!AD$309:AD$467)+SUMIF('Cong Dist'!$BC$848:$BC$885,$BC140,'Cong Dist'!AL$848:AL$885)</f>
        <v>82</v>
      </c>
      <c r="AN140" s="1">
        <f>SUMIF(County!$AT$309:$AT$467,$BC140,County!AF$309:AF$467)+SUMIF('Cong Dist'!$BC$848:$BC$885,$BC140,'Cong Dist'!AN$848:AN$885)</f>
        <v>26</v>
      </c>
      <c r="AO140" s="1">
        <f>SUMIF(County!$AT$309:$AT$467,$BC140,County!AG$309:AG$467)+SUMIF('Cong Dist'!$BC$848:$BC$885,$BC140,'Cong Dist'!AO$848:AO$885)</f>
        <v>23</v>
      </c>
      <c r="AP140" s="1">
        <f>SUMIF(County!$AT$309:$AT$467,$BC140,County!AH$309:AH$467)+SUMIF('Cong Dist'!$BC$848:$BC$885,$BC140,'Cong Dist'!AP$848:AP$885)</f>
        <v>11</v>
      </c>
      <c r="AS140" s="7">
        <f>IF(AD140&gt;0,RANK(AD140,(Z140:AB140,AC140:AQ140)),0)</f>
        <v>1</v>
      </c>
      <c r="AT140" s="7">
        <f>IF(AE140&gt;0,RANK(AE140,(Z140:AB140,AC140:AQ140)),0)</f>
        <v>5</v>
      </c>
      <c r="AU140" s="7">
        <f>IF(AF140&gt;0,RANK(AF140,(Z140:AB140,AC140:AQ140)),0)</f>
        <v>10</v>
      </c>
      <c r="AV140" s="7">
        <f>IF(AG140&gt;0,RANK(AG140,(Z140:AB140,AG140:AQ140)),0)</f>
        <v>6</v>
      </c>
      <c r="AW140" s="2">
        <f t="shared" si="140"/>
        <v>5.5480067729999791E-2</v>
      </c>
      <c r="AX140" s="2">
        <f t="shared" si="141"/>
        <v>1.3796851809268977E-3</v>
      </c>
      <c r="AY140" s="2">
        <f t="shared" si="142"/>
        <v>1.5887283901582457E-3</v>
      </c>
      <c r="BA140" s="2" t="str">
        <f t="shared" si="143"/>
        <v>District 4</v>
      </c>
      <c r="BB140" t="str">
        <f t="shared" si="144"/>
        <v>GA</v>
      </c>
      <c r="BC140">
        <v>4</v>
      </c>
      <c r="BE140" s="97">
        <v>13</v>
      </c>
      <c r="BF140" s="99">
        <v>904</v>
      </c>
      <c r="BG140" s="106">
        <f>BE140*1000+BF140</f>
        <v>13904</v>
      </c>
      <c r="BH140" t="s">
        <v>2605</v>
      </c>
      <c r="BI140" t="s">
        <v>3184</v>
      </c>
    </row>
    <row r="141" spans="1:61" outlineLevel="1">
      <c r="A141" s="9" t="s">
        <v>1780</v>
      </c>
      <c r="B141" t="s">
        <v>1533</v>
      </c>
      <c r="C141" s="1">
        <f t="shared" si="127"/>
        <v>29941</v>
      </c>
      <c r="D141" s="1">
        <v>3</v>
      </c>
      <c r="E141" s="1" t="str">
        <f t="shared" si="128"/>
        <v/>
      </c>
      <c r="F141" s="1" t="str">
        <f t="shared" si="129"/>
        <v/>
      </c>
      <c r="G141" s="1">
        <f t="shared" si="130"/>
        <v>2</v>
      </c>
      <c r="H141" s="1" t="str">
        <f t="shared" si="131"/>
        <v/>
      </c>
      <c r="I141" s="1">
        <f t="shared" si="132"/>
        <v>1</v>
      </c>
      <c r="J141" s="1"/>
      <c r="K141" s="1"/>
      <c r="L141" s="1"/>
      <c r="M141" s="7">
        <f>IF(Z141&gt;0,RANK(Z141,(Z141:AB141,AC141:AQ141)),0)</f>
        <v>3</v>
      </c>
      <c r="N141" s="7">
        <f>IF(AA141&gt;0,RANK(AA141,(Z141:AB141,AC141:AQ141)),0)</f>
        <v>6</v>
      </c>
      <c r="O141" s="7">
        <f>IF(AB141&gt;0,RANK(AB141,(Z141:AB141,AC141:AQ141)),0)</f>
        <v>1</v>
      </c>
      <c r="P141" s="7">
        <f>IF(AC141&gt;0,RANK(AC141,(Z141:AB141,AC141:AQ141)),0)</f>
        <v>4</v>
      </c>
      <c r="Q141" s="49">
        <f t="shared" si="133"/>
        <v>6144</v>
      </c>
      <c r="R141" s="177">
        <f t="shared" si="134"/>
        <v>0.20520356701512976</v>
      </c>
      <c r="S141" s="2"/>
      <c r="T141" s="2">
        <f t="shared" si="135"/>
        <v>0.14688888146688486</v>
      </c>
      <c r="U141" s="2">
        <f t="shared" si="136"/>
        <v>8.4499515714237996E-3</v>
      </c>
      <c r="V141" s="2">
        <f t="shared" si="137"/>
        <v>0.44019905814769045</v>
      </c>
      <c r="W141" s="2">
        <f t="shared" si="138"/>
        <v>0.12113823853578705</v>
      </c>
      <c r="X141" s="2">
        <f t="shared" si="146"/>
        <v>0.23499549113256071</v>
      </c>
      <c r="Y141" s="2">
        <f t="shared" si="139"/>
        <v>4.8328379145653161E-2</v>
      </c>
      <c r="Z141" s="1">
        <f>SUMIF(County!$AT$309:$AT$467,$BC141,County!R$309:R$467)+SUMIF('Cong Dist'!$BC$848:$BC$885,$BC141,'Cong Dist'!Z$848:Z$885)</f>
        <v>4398</v>
      </c>
      <c r="AA141" s="1">
        <f>SUMIF(County!$AT$309:$AT$467,$BC141,County!S$309:S$467)+SUMIF('Cong Dist'!$BC$848:$BC$885,$BC141,'Cong Dist'!AA$848:AA$885)</f>
        <v>253</v>
      </c>
      <c r="AB141" s="1">
        <f>SUMIF(County!$AT$309:$AT$467,$BC141,County!T$309:T$467)+SUMIF('Cong Dist'!$BC$848:$BC$885,$BC141,'Cong Dist'!AB$848:AB$885)</f>
        <v>13180</v>
      </c>
      <c r="AC141" s="1">
        <f>SUMIF(County!$AT$309:$AT$467,$BC141,County!U$309:U$467)+SUMIF('Cong Dist'!$BC$848:$BC$885,$BC141,'Cong Dist'!AC$848:AC$885)</f>
        <v>3627</v>
      </c>
      <c r="AD141" s="1">
        <f>SUMIF(County!$AT$309:$AT$467,$BC141,County!V$309:V$467)+SUMIF('Cong Dist'!$BC$848:$BC$885,$BC141,'Cong Dist'!AD$848:AD$885)</f>
        <v>7036</v>
      </c>
      <c r="AE141" s="1">
        <f>SUMIF(County!$AT$309:$AT$467,$BC141,County!W$309:W$467)+SUMIF('Cong Dist'!$BC$848:$BC$885,$BC141,'Cong Dist'!AE$848:AE$885)</f>
        <v>1096</v>
      </c>
      <c r="AF141" s="1">
        <f>SUMIF(County!$AT$309:$AT$467,$BC141,County!X$309:X$467)+SUMIF('Cong Dist'!$BC$848:$BC$885,$BC141,'Cong Dist'!AF$848:AF$885)</f>
        <v>60</v>
      </c>
      <c r="AG141" s="1">
        <f>SUMIF(County!$AT$309:$AT$467,$BC141,County!Y$309:Y$467)+SUMIF('Cong Dist'!$BC$848:$BC$885,$BC141,'Cong Dist'!AG$848:AG$885)</f>
        <v>47</v>
      </c>
      <c r="AH141" s="1">
        <f>SUMIF(County!$AT$309:$AT$467,$BC141,County!Z$309:Z$467)+SUMIF('Cong Dist'!$BC$848:$BC$885,$BC141,'Cong Dist'!AH$848:AH$885)</f>
        <v>130</v>
      </c>
      <c r="AL141" s="1">
        <f>SUMIF(County!$AT$309:$AT$467,$BC141,County!AD$309:AD$467)+SUMIF('Cong Dist'!$BC$848:$BC$885,$BC141,'Cong Dist'!AL$848:AL$885)</f>
        <v>43</v>
      </c>
      <c r="AN141" s="1">
        <f>SUMIF(County!$AT$309:$AT$467,$BC141,County!AF$309:AF$467)+SUMIF('Cong Dist'!$BC$848:$BC$885,$BC141,'Cong Dist'!AN$848:AN$885)</f>
        <v>12</v>
      </c>
      <c r="AO141" s="1">
        <f>SUMIF(County!$AT$309:$AT$467,$BC141,County!AG$309:AG$467)+SUMIF('Cong Dist'!$BC$848:$BC$885,$BC141,'Cong Dist'!AO$848:AO$885)</f>
        <v>36</v>
      </c>
      <c r="AP141" s="1">
        <f>SUMIF(County!$AT$309:$AT$467,$BC141,County!AH$309:AH$467)+SUMIF('Cong Dist'!$BC$848:$BC$885,$BC141,'Cong Dist'!AP$848:AP$885)</f>
        <v>23</v>
      </c>
      <c r="AS141" s="7">
        <f>IF(AD141&gt;0,RANK(AD141,(Z141:AB141,AC141:AQ141)),0)</f>
        <v>2</v>
      </c>
      <c r="AT141" s="7">
        <f>IF(AE141&gt;0,RANK(AE141,(Z141:AB141,AC141:AQ141)),0)</f>
        <v>5</v>
      </c>
      <c r="AU141" s="7">
        <f>IF(AF141&gt;0,RANK(AF141,(Z141:AB141,AC141:AQ141)),0)</f>
        <v>8</v>
      </c>
      <c r="AV141" s="7">
        <f>IF(AG141&gt;0,RANK(AG141,(Z141:AB141,AG141:AQ141)),0)</f>
        <v>5</v>
      </c>
      <c r="AW141" s="2">
        <f t="shared" si="140"/>
        <v>3.660532380348018E-2</v>
      </c>
      <c r="AX141" s="2">
        <f t="shared" si="141"/>
        <v>2.0039410841321266E-3</v>
      </c>
      <c r="AY141" s="2">
        <f t="shared" si="142"/>
        <v>1.5697538492368325E-3</v>
      </c>
      <c r="BA141" s="2" t="str">
        <f t="shared" si="143"/>
        <v>District 5</v>
      </c>
      <c r="BB141" t="str">
        <f t="shared" si="144"/>
        <v>GA</v>
      </c>
      <c r="BC141">
        <v>5</v>
      </c>
      <c r="BE141" s="97">
        <v>13</v>
      </c>
      <c r="BF141" s="99">
        <v>905</v>
      </c>
      <c r="BG141" s="106">
        <f t="shared" si="145"/>
        <v>13905</v>
      </c>
      <c r="BH141" t="s">
        <v>2605</v>
      </c>
      <c r="BI141" t="s">
        <v>3184</v>
      </c>
    </row>
    <row r="142" spans="1:61" outlineLevel="1">
      <c r="A142" s="9" t="s">
        <v>1759</v>
      </c>
      <c r="B142" t="s">
        <v>1533</v>
      </c>
      <c r="C142" s="1">
        <f t="shared" si="127"/>
        <v>120409</v>
      </c>
      <c r="D142" s="1">
        <v>3</v>
      </c>
      <c r="E142" s="1" t="str">
        <f t="shared" si="128"/>
        <v/>
      </c>
      <c r="F142" s="1" t="str">
        <f t="shared" si="129"/>
        <v/>
      </c>
      <c r="G142" s="1">
        <f t="shared" si="130"/>
        <v>2</v>
      </c>
      <c r="H142" s="1" t="str">
        <f t="shared" si="131"/>
        <v/>
      </c>
      <c r="I142" s="1">
        <f t="shared" si="132"/>
        <v>1</v>
      </c>
      <c r="J142" s="1"/>
      <c r="K142" s="1"/>
      <c r="L142" s="1"/>
      <c r="M142" s="7">
        <f>IF(Z142&gt;0,RANK(Z142,(Z142:AB142,AC142:AQ142)),0)</f>
        <v>4</v>
      </c>
      <c r="N142" s="7">
        <f>IF(AA142&gt;0,RANK(AA142,(Z142:AB142,AC142:AQ142)),0)</f>
        <v>6</v>
      </c>
      <c r="O142" s="7">
        <f>IF(AB142&gt;0,RANK(AB142,(Z142:AB142,AC142:AQ142)),0)</f>
        <v>1</v>
      </c>
      <c r="P142" s="7">
        <f>IF(AC142&gt;0,RANK(AC142,(Z142:AB142,AC142:AQ142)),0)</f>
        <v>3</v>
      </c>
      <c r="Q142" s="49">
        <f t="shared" si="133"/>
        <v>13656</v>
      </c>
      <c r="R142" s="177">
        <f t="shared" si="134"/>
        <v>0.11341344916077702</v>
      </c>
      <c r="S142" s="2"/>
      <c r="T142" s="2">
        <f t="shared" si="135"/>
        <v>0.10679434261558521</v>
      </c>
      <c r="U142" s="2">
        <f t="shared" si="136"/>
        <v>4.6259000573046867E-3</v>
      </c>
      <c r="V142" s="2">
        <f t="shared" si="137"/>
        <v>0.3940901427634147</v>
      </c>
      <c r="W142" s="2">
        <f t="shared" si="138"/>
        <v>0.17269473212135306</v>
      </c>
      <c r="X142" s="2">
        <f t="shared" si="146"/>
        <v>0.28067669360263769</v>
      </c>
      <c r="Y142" s="2">
        <f t="shared" si="139"/>
        <v>4.1118188839704695E-2</v>
      </c>
      <c r="Z142" s="1">
        <f>SUMIF(County!$AT$309:$AT$467,$BC142,County!R$309:R$467)+SUMIF('Cong Dist'!$BC$848:$BC$885,$BC142,'Cong Dist'!Z$848:Z$885)</f>
        <v>12859</v>
      </c>
      <c r="AA142" s="1">
        <f>SUMIF(County!$AT$309:$AT$467,$BC142,County!S$309:S$467)+SUMIF('Cong Dist'!$BC$848:$BC$885,$BC142,'Cong Dist'!AA$848:AA$885)</f>
        <v>557</v>
      </c>
      <c r="AB142" s="1">
        <f>SUMIF(County!$AT$309:$AT$467,$BC142,County!T$309:T$467)+SUMIF('Cong Dist'!$BC$848:$BC$885,$BC142,'Cong Dist'!AB$848:AB$885)</f>
        <v>47452</v>
      </c>
      <c r="AC142" s="1">
        <f>SUMIF(County!$AT$309:$AT$467,$BC142,County!U$309:U$467)+SUMIF('Cong Dist'!$BC$848:$BC$885,$BC142,'Cong Dist'!AC$848:AC$885)</f>
        <v>20794</v>
      </c>
      <c r="AD142" s="1">
        <f>SUMIF(County!$AT$309:$AT$467,$BC142,County!V$309:V$467)+SUMIF('Cong Dist'!$BC$848:$BC$885,$BC142,'Cong Dist'!AD$848:AD$885)</f>
        <v>33796</v>
      </c>
      <c r="AE142" s="1">
        <f>SUMIF(County!$AT$309:$AT$467,$BC142,County!W$309:W$467)+SUMIF('Cong Dist'!$BC$848:$BC$885,$BC142,'Cong Dist'!AE$848:AE$885)</f>
        <v>4169</v>
      </c>
      <c r="AF142" s="1">
        <f>SUMIF(County!$AT$309:$AT$467,$BC142,County!X$309:X$467)+SUMIF('Cong Dist'!$BC$848:$BC$885,$BC142,'Cong Dist'!AF$848:AF$885)</f>
        <v>152</v>
      </c>
      <c r="AG142" s="1">
        <f>SUMIF(County!$AT$309:$AT$467,$BC142,County!Y$309:Y$467)+SUMIF('Cong Dist'!$BC$848:$BC$885,$BC142,'Cong Dist'!AG$848:AG$885)</f>
        <v>139</v>
      </c>
      <c r="AH142" s="1">
        <f>SUMIF(County!$AT$309:$AT$467,$BC142,County!Z$309:Z$467)+SUMIF('Cong Dist'!$BC$848:$BC$885,$BC142,'Cong Dist'!AH$848:AH$885)</f>
        <v>276</v>
      </c>
      <c r="AL142" s="1">
        <f>SUMIF(County!$AT$309:$AT$467,$BC142,County!AD$309:AD$467)+SUMIF('Cong Dist'!$BC$848:$BC$885,$BC142,'Cong Dist'!AL$848:AL$885)</f>
        <v>108</v>
      </c>
      <c r="AN142" s="1">
        <f>SUMIF(County!$AT$309:$AT$467,$BC142,County!AF$309:AF$467)+SUMIF('Cong Dist'!$BC$848:$BC$885,$BC142,'Cong Dist'!AN$848:AN$885)</f>
        <v>53</v>
      </c>
      <c r="AO142" s="1">
        <f>SUMIF(County!$AT$309:$AT$467,$BC142,County!AG$309:AG$467)+SUMIF('Cong Dist'!$BC$848:$BC$885,$BC142,'Cong Dist'!AO$848:AO$885)</f>
        <v>25</v>
      </c>
      <c r="AP142" s="1">
        <f>SUMIF(County!$AT$309:$AT$467,$BC142,County!AH$309:AH$467)+SUMIF('Cong Dist'!$BC$848:$BC$885,$BC142,'Cong Dist'!AP$848:AP$885)</f>
        <v>29</v>
      </c>
      <c r="AS142" s="7">
        <f>IF(AD142&gt;0,RANK(AD142,(Z142:AB142,AC142:AQ142)),0)</f>
        <v>2</v>
      </c>
      <c r="AT142" s="7">
        <f>IF(AE142&gt;0,RANK(AE142,(Z142:AB142,AC142:AQ142)),0)</f>
        <v>5</v>
      </c>
      <c r="AU142" s="7">
        <f>IF(AF142&gt;0,RANK(AF142,(Z142:AB142,AC142:AQ142)),0)</f>
        <v>8</v>
      </c>
      <c r="AV142" s="7">
        <f>IF(AG142&gt;0,RANK(AG142,(Z142:AB142,AG142:AQ142)),0)</f>
        <v>5</v>
      </c>
      <c r="AW142" s="2">
        <f t="shared" si="140"/>
        <v>3.4623657700005812E-2</v>
      </c>
      <c r="AX142" s="2">
        <f t="shared" si="141"/>
        <v>1.2623641089951748E-3</v>
      </c>
      <c r="AY142" s="2">
        <f t="shared" si="142"/>
        <v>1.1543987575679559E-3</v>
      </c>
      <c r="BA142" s="2" t="str">
        <f t="shared" si="143"/>
        <v>District 6</v>
      </c>
      <c r="BB142" t="str">
        <f t="shared" si="144"/>
        <v>GA</v>
      </c>
      <c r="BC142">
        <v>6</v>
      </c>
      <c r="BE142" s="97">
        <v>13</v>
      </c>
      <c r="BF142" s="99">
        <v>906</v>
      </c>
      <c r="BG142" s="106">
        <f t="shared" si="145"/>
        <v>13906</v>
      </c>
      <c r="BH142" t="s">
        <v>2605</v>
      </c>
      <c r="BI142" t="s">
        <v>3184</v>
      </c>
    </row>
    <row r="143" spans="1:61" outlineLevel="1">
      <c r="A143" s="9" t="s">
        <v>1356</v>
      </c>
      <c r="B143" t="s">
        <v>1533</v>
      </c>
      <c r="C143" s="1">
        <f t="shared" si="127"/>
        <v>98466</v>
      </c>
      <c r="D143" s="1">
        <v>3</v>
      </c>
      <c r="E143" s="1" t="str">
        <f t="shared" si="128"/>
        <v/>
      </c>
      <c r="F143" s="1" t="str">
        <f t="shared" si="129"/>
        <v/>
      </c>
      <c r="G143" s="1">
        <f t="shared" si="130"/>
        <v>1</v>
      </c>
      <c r="H143" s="1" t="str">
        <f t="shared" si="131"/>
        <v/>
      </c>
      <c r="I143" s="1">
        <f t="shared" si="132"/>
        <v>2</v>
      </c>
      <c r="J143" s="1"/>
      <c r="K143" s="1"/>
      <c r="L143" s="1"/>
      <c r="M143" s="7">
        <f>IF(Z143&gt;0,RANK(Z143,(Z143:AB143,AC143:AQ143)),0)</f>
        <v>4</v>
      </c>
      <c r="N143" s="7">
        <f>IF(AA143&gt;0,RANK(AA143,(Z143:AB143,AC143:AQ143)),0)</f>
        <v>6</v>
      </c>
      <c r="O143" s="7">
        <f>IF(AB143&gt;0,RANK(AB143,(Z143:AB143,AC143:AQ143)),0)</f>
        <v>2</v>
      </c>
      <c r="P143" s="7">
        <f>IF(AC143&gt;0,RANK(AC143,(Z143:AB143,AC143:AQ143)),0)</f>
        <v>3</v>
      </c>
      <c r="Q143" s="49">
        <f t="shared" si="133"/>
        <v>2016</v>
      </c>
      <c r="R143" s="177">
        <f t="shared" si="134"/>
        <v>2.0474072268600329E-2</v>
      </c>
      <c r="S143" s="2"/>
      <c r="T143" s="2">
        <f t="shared" si="135"/>
        <v>5.8070806166595573E-2</v>
      </c>
      <c r="U143" s="2">
        <f t="shared" si="136"/>
        <v>4.6107285763613837E-3</v>
      </c>
      <c r="V143" s="2">
        <f t="shared" si="137"/>
        <v>0.3101679767635529</v>
      </c>
      <c r="W143" s="2">
        <f t="shared" si="138"/>
        <v>0.24376942294802267</v>
      </c>
      <c r="X143" s="2">
        <f t="shared" si="146"/>
        <v>0.33064204903215322</v>
      </c>
      <c r="Y143" s="2">
        <f t="shared" si="139"/>
        <v>5.2739016513314307E-2</v>
      </c>
      <c r="Z143" s="1">
        <f>SUMIF(County!$AT$309:$AT$467,$BC143,County!R$309:R$467)+SUMIF('Cong Dist'!$BC$848:$BC$885,$BC143,'Cong Dist'!Z$848:Z$885)</f>
        <v>5718</v>
      </c>
      <c r="AA143" s="1">
        <f>SUMIF(County!$AT$309:$AT$467,$BC143,County!S$309:S$467)+SUMIF('Cong Dist'!$BC$848:$BC$885,$BC143,'Cong Dist'!AA$848:AA$885)</f>
        <v>454</v>
      </c>
      <c r="AB143" s="1">
        <f>SUMIF(County!$AT$309:$AT$467,$BC143,County!T$309:T$467)+SUMIF('Cong Dist'!$BC$848:$BC$885,$BC143,'Cong Dist'!AB$848:AB$885)</f>
        <v>30541</v>
      </c>
      <c r="AC143" s="1">
        <f>SUMIF(County!$AT$309:$AT$467,$BC143,County!U$309:U$467)+SUMIF('Cong Dist'!$BC$848:$BC$885,$BC143,'Cong Dist'!AC$848:AC$885)</f>
        <v>24003</v>
      </c>
      <c r="AD143" s="1">
        <f>SUMIF(County!$AT$309:$AT$467,$BC143,County!V$309:V$467)+SUMIF('Cong Dist'!$BC$848:$BC$885,$BC143,'Cong Dist'!AD$848:AD$885)</f>
        <v>32557</v>
      </c>
      <c r="AE143" s="1">
        <f>SUMIF(County!$AT$309:$AT$467,$BC143,County!W$309:W$467)+SUMIF('Cong Dist'!$BC$848:$BC$885,$BC143,'Cong Dist'!AE$848:AE$885)</f>
        <v>4597</v>
      </c>
      <c r="AF143" s="1">
        <f>SUMIF(County!$AT$309:$AT$467,$BC143,County!X$309:X$467)+SUMIF('Cong Dist'!$BC$848:$BC$885,$BC143,'Cong Dist'!AF$848:AF$885)</f>
        <v>93</v>
      </c>
      <c r="AG143" s="1">
        <f>SUMIF(County!$AT$309:$AT$467,$BC143,County!Y$309:Y$467)+SUMIF('Cong Dist'!$BC$848:$BC$885,$BC143,'Cong Dist'!AG$848:AG$885)</f>
        <v>97</v>
      </c>
      <c r="AH143" s="1">
        <f>SUMIF(County!$AT$309:$AT$467,$BC143,County!Z$309:Z$467)+SUMIF('Cong Dist'!$BC$848:$BC$885,$BC143,'Cong Dist'!AH$848:AH$885)</f>
        <v>209</v>
      </c>
      <c r="AL143" s="1">
        <f>SUMIF(County!$AT$309:$AT$467,$BC143,County!AD$309:AD$467)+SUMIF('Cong Dist'!$BC$848:$BC$885,$BC143,'Cong Dist'!AL$848:AL$885)</f>
        <v>127</v>
      </c>
      <c r="AN143" s="1">
        <f>SUMIF(County!$AT$309:$AT$467,$BC143,County!AF$309:AF$467)+SUMIF('Cong Dist'!$BC$848:$BC$885,$BC143,'Cong Dist'!AN$848:AN$885)</f>
        <v>39</v>
      </c>
      <c r="AO143" s="1">
        <f>SUMIF(County!$AT$309:$AT$467,$BC143,County!AG$309:AG$467)+SUMIF('Cong Dist'!$BC$848:$BC$885,$BC143,'Cong Dist'!AO$848:AO$885)</f>
        <v>14</v>
      </c>
      <c r="AP143" s="1">
        <f>SUMIF(County!$AT$309:$AT$467,$BC143,County!AH$309:AH$467)+SUMIF('Cong Dist'!$BC$848:$BC$885,$BC143,'Cong Dist'!AP$848:AP$885)</f>
        <v>17</v>
      </c>
      <c r="AS143" s="7">
        <f>IF(AD143&gt;0,RANK(AD143,(Z143:AB143,AC143:AQ143)),0)</f>
        <v>1</v>
      </c>
      <c r="AT143" s="7">
        <f>IF(AE143&gt;0,RANK(AE143,(Z143:AB143,AC143:AQ143)),0)</f>
        <v>5</v>
      </c>
      <c r="AU143" s="7">
        <f>IF(AF143&gt;0,RANK(AF143,(Z143:AB143,AC143:AQ143)),0)</f>
        <v>10</v>
      </c>
      <c r="AV143" s="7">
        <f>IF(AG143&gt;0,RANK(AG143,(Z143:AB143,AG143:AQ143)),0)</f>
        <v>6</v>
      </c>
      <c r="AW143" s="2">
        <f t="shared" si="140"/>
        <v>4.6686165783112951E-2</v>
      </c>
      <c r="AX143" s="2">
        <f t="shared" si="141"/>
        <v>9.4448845286697943E-4</v>
      </c>
      <c r="AY143" s="2">
        <f t="shared" si="142"/>
        <v>9.8511161213007546E-4</v>
      </c>
      <c r="BA143" s="2" t="str">
        <f t="shared" si="143"/>
        <v>District 7</v>
      </c>
      <c r="BB143" t="str">
        <f t="shared" si="144"/>
        <v>GA</v>
      </c>
      <c r="BC143">
        <v>7</v>
      </c>
      <c r="BE143" s="97">
        <v>13</v>
      </c>
      <c r="BF143" s="99">
        <v>907</v>
      </c>
      <c r="BG143" s="106">
        <f t="shared" si="145"/>
        <v>13907</v>
      </c>
      <c r="BH143" t="s">
        <v>2605</v>
      </c>
      <c r="BI143" t="s">
        <v>3184</v>
      </c>
    </row>
    <row r="144" spans="1:61" outlineLevel="1">
      <c r="A144" s="9" t="s">
        <v>275</v>
      </c>
      <c r="B144" t="s">
        <v>1533</v>
      </c>
      <c r="C144" s="1">
        <f t="shared" si="127"/>
        <v>95480</v>
      </c>
      <c r="D144" s="1">
        <v>3</v>
      </c>
      <c r="E144" s="1" t="str">
        <f t="shared" si="128"/>
        <v/>
      </c>
      <c r="F144" s="1" t="str">
        <f t="shared" si="129"/>
        <v/>
      </c>
      <c r="G144" s="1" t="str">
        <f t="shared" si="130"/>
        <v/>
      </c>
      <c r="H144" s="1">
        <f t="shared" si="131"/>
        <v>1</v>
      </c>
      <c r="I144" s="1">
        <f t="shared" si="132"/>
        <v>2</v>
      </c>
      <c r="J144" s="1"/>
      <c r="K144" s="1"/>
      <c r="L144" s="1"/>
      <c r="M144" s="7">
        <f>IF(Z144&gt;0,RANK(Z144,(Z144:AB144,AC144:AQ144)),0)</f>
        <v>5</v>
      </c>
      <c r="N144" s="7">
        <f>IF(AA144&gt;0,RANK(AA144,(Z144:AB144,AC144:AQ144)),0)</f>
        <v>6</v>
      </c>
      <c r="O144" s="7">
        <f>IF(AB144&gt;0,RANK(AB144,(Z144:AB144,AC144:AQ144)),0)</f>
        <v>3</v>
      </c>
      <c r="P144" s="7">
        <f>IF(AC144&gt;0,RANK(AC144,(Z144:AB144,AC144:AQ144)),0)</f>
        <v>2</v>
      </c>
      <c r="Q144" s="49">
        <f t="shared" si="133"/>
        <v>19989</v>
      </c>
      <c r="R144" s="177">
        <f t="shared" si="134"/>
        <v>0.20935274403016338</v>
      </c>
      <c r="S144" s="2"/>
      <c r="T144" s="2">
        <f t="shared" si="135"/>
        <v>4.1170925848345204E-2</v>
      </c>
      <c r="U144" s="2">
        <f t="shared" si="136"/>
        <v>7.4046920821114366E-3</v>
      </c>
      <c r="V144" s="2">
        <f t="shared" si="137"/>
        <v>0.17359656472559698</v>
      </c>
      <c r="W144" s="2">
        <f t="shared" si="138"/>
        <v>0.23961038961038961</v>
      </c>
      <c r="X144" s="2">
        <f t="shared" si="146"/>
        <v>0.44896313364055301</v>
      </c>
      <c r="Y144" s="2">
        <f t="shared" si="139"/>
        <v>8.9254294093003728E-2</v>
      </c>
      <c r="Z144" s="1">
        <f>SUMIF(County!$AT$309:$AT$467,$BC144,County!R$309:R$467)+SUMIF('Cong Dist'!$BC$848:$BC$885,$BC144,'Cong Dist'!Z$848:Z$885)</f>
        <v>3931</v>
      </c>
      <c r="AA144" s="1">
        <f>SUMIF(County!$AT$309:$AT$467,$BC144,County!S$309:S$467)+SUMIF('Cong Dist'!$BC$848:$BC$885,$BC144,'Cong Dist'!AA$848:AA$885)</f>
        <v>707</v>
      </c>
      <c r="AB144" s="1">
        <f>SUMIF(County!$AT$309:$AT$467,$BC144,County!T$309:T$467)+SUMIF('Cong Dist'!$BC$848:$BC$885,$BC144,'Cong Dist'!AB$848:AB$885)</f>
        <v>16575</v>
      </c>
      <c r="AC144" s="1">
        <f>SUMIF(County!$AT$309:$AT$467,$BC144,County!U$309:U$467)+SUMIF('Cong Dist'!$BC$848:$BC$885,$BC144,'Cong Dist'!AC$848:AC$885)</f>
        <v>22878</v>
      </c>
      <c r="AD144" s="1">
        <f>SUMIF(County!$AT$309:$AT$467,$BC144,County!V$309:V$467)+SUMIF('Cong Dist'!$BC$848:$BC$885,$BC144,'Cong Dist'!AD$848:AD$885)</f>
        <v>42867</v>
      </c>
      <c r="AE144" s="1">
        <f>SUMIF(County!$AT$309:$AT$467,$BC144,County!W$309:W$467)+SUMIF('Cong Dist'!$BC$848:$BC$885,$BC144,'Cong Dist'!AE$848:AE$885)</f>
        <v>7825</v>
      </c>
      <c r="AF144" s="1">
        <f>SUMIF(County!$AT$309:$AT$467,$BC144,County!X$309:X$467)+SUMIF('Cong Dist'!$BC$848:$BC$885,$BC144,'Cong Dist'!AF$848:AF$885)</f>
        <v>65</v>
      </c>
      <c r="AG144" s="1">
        <f>SUMIF(County!$AT$309:$AT$467,$BC144,County!Y$309:Y$467)+SUMIF('Cong Dist'!$BC$848:$BC$885,$BC144,'Cong Dist'!AG$848:AG$885)</f>
        <v>116</v>
      </c>
      <c r="AH144" s="1">
        <f>SUMIF(County!$AT$309:$AT$467,$BC144,County!Z$309:Z$467)+SUMIF('Cong Dist'!$BC$848:$BC$885,$BC144,'Cong Dist'!AH$848:AH$885)</f>
        <v>167</v>
      </c>
      <c r="AL144" s="1">
        <f>SUMIF(County!$AT$309:$AT$467,$BC144,County!AD$309:AD$467)+SUMIF('Cong Dist'!$BC$848:$BC$885,$BC144,'Cong Dist'!AL$848:AL$885)</f>
        <v>268</v>
      </c>
      <c r="AN144" s="1">
        <f>SUMIF(County!$AT$309:$AT$467,$BC144,County!AF$309:AF$467)+SUMIF('Cong Dist'!$BC$848:$BC$885,$BC144,'Cong Dist'!AN$848:AN$885)</f>
        <v>39</v>
      </c>
      <c r="AO144" s="1">
        <f>SUMIF(County!$AT$309:$AT$467,$BC144,County!AG$309:AG$467)+SUMIF('Cong Dist'!$BC$848:$BC$885,$BC144,'Cong Dist'!AO$848:AO$885)</f>
        <v>24</v>
      </c>
      <c r="AP144" s="1">
        <f>SUMIF(County!$AT$309:$AT$467,$BC144,County!AH$309:AH$467)+SUMIF('Cong Dist'!$BC$848:$BC$885,$BC144,'Cong Dist'!AP$848:AP$885)</f>
        <v>18</v>
      </c>
      <c r="AS144" s="7">
        <f>IF(AD144&gt;0,RANK(AD144,(Z144:AB144,AC144:AQ144)),0)</f>
        <v>1</v>
      </c>
      <c r="AT144" s="7">
        <f>IF(AE144&gt;0,RANK(AE144,(Z144:AB144,AC144:AQ144)),0)</f>
        <v>4</v>
      </c>
      <c r="AU144" s="7">
        <f>IF(AF144&gt;0,RANK(AF144,(Z144:AB144,AC144:AQ144)),0)</f>
        <v>10</v>
      </c>
      <c r="AV144" s="7">
        <f>IF(AG144&gt;0,RANK(AG144,(Z144:AB144,AG144:AQ144)),0)</f>
        <v>6</v>
      </c>
      <c r="AW144" s="2">
        <f t="shared" si="140"/>
        <v>8.1954335986594046E-2</v>
      </c>
      <c r="AX144" s="2">
        <f t="shared" si="141"/>
        <v>6.8077084206116464E-4</v>
      </c>
      <c r="AY144" s="2">
        <f t="shared" si="142"/>
        <v>1.2149141181399246E-3</v>
      </c>
      <c r="BA144" s="2" t="str">
        <f t="shared" si="143"/>
        <v>District 8</v>
      </c>
      <c r="BB144" t="str">
        <f t="shared" si="144"/>
        <v>GA</v>
      </c>
      <c r="BC144">
        <v>8</v>
      </c>
      <c r="BE144" s="97">
        <v>13</v>
      </c>
      <c r="BF144" s="99">
        <v>908</v>
      </c>
      <c r="BG144" s="106">
        <f t="shared" si="145"/>
        <v>13908</v>
      </c>
      <c r="BH144" t="s">
        <v>2605</v>
      </c>
      <c r="BI144" t="s">
        <v>3184</v>
      </c>
    </row>
    <row r="145" spans="1:76" outlineLevel="1">
      <c r="A145" s="9" t="s">
        <v>3001</v>
      </c>
      <c r="B145" t="s">
        <v>1533</v>
      </c>
      <c r="C145" s="1">
        <f t="shared" si="127"/>
        <v>139369</v>
      </c>
      <c r="D145" s="1">
        <v>3</v>
      </c>
      <c r="E145" s="1" t="str">
        <f t="shared" si="128"/>
        <v/>
      </c>
      <c r="F145" s="1" t="str">
        <f t="shared" si="129"/>
        <v/>
      </c>
      <c r="G145" s="1" t="str">
        <f t="shared" si="130"/>
        <v/>
      </c>
      <c r="H145" s="1">
        <f t="shared" si="131"/>
        <v>1</v>
      </c>
      <c r="I145" s="1">
        <f t="shared" si="132"/>
        <v>2</v>
      </c>
      <c r="J145" s="1"/>
      <c r="K145" s="1"/>
      <c r="L145" s="1"/>
      <c r="M145" s="7">
        <f>IF(Z145&gt;0,RANK(Z145,(Z145:AB145,AC145:AQ145)),0)</f>
        <v>5</v>
      </c>
      <c r="N145" s="7">
        <f>IF(AA145&gt;0,RANK(AA145,(Z145:AB145,AC145:AQ145)),0)</f>
        <v>6</v>
      </c>
      <c r="O145" s="7">
        <f>IF(AB145&gt;0,RANK(AB145,(Z145:AB145,AC145:AQ145)),0)</f>
        <v>3</v>
      </c>
      <c r="P145" s="7">
        <f>IF(AC145&gt;0,RANK(AC145,(Z145:AB145,AC145:AQ145)),0)</f>
        <v>2</v>
      </c>
      <c r="Q145" s="49">
        <f t="shared" si="133"/>
        <v>24940</v>
      </c>
      <c r="R145" s="177">
        <f t="shared" si="134"/>
        <v>0.17894940768750583</v>
      </c>
      <c r="S145" s="2"/>
      <c r="T145" s="2">
        <f t="shared" si="135"/>
        <v>4.1644842109794862E-2</v>
      </c>
      <c r="U145" s="2">
        <f t="shared" si="136"/>
        <v>5.5679527011028278E-3</v>
      </c>
      <c r="V145" s="2">
        <f t="shared" si="137"/>
        <v>0.19147730126498719</v>
      </c>
      <c r="W145" s="2">
        <f t="shared" si="138"/>
        <v>0.2548271136335914</v>
      </c>
      <c r="X145" s="2">
        <f t="shared" si="146"/>
        <v>0.43377652132109723</v>
      </c>
      <c r="Y145" s="2">
        <f t="shared" si="139"/>
        <v>7.2706268969426557E-2</v>
      </c>
      <c r="Z145" s="1">
        <f>SUMIF(County!$AT$309:$AT$467,$BC145,County!R$309:R$467)+SUMIF('Cong Dist'!$BC$848:$BC$885,$BC145,'Cong Dist'!Z$848:Z$885)</f>
        <v>5804</v>
      </c>
      <c r="AA145" s="1">
        <f>SUMIF(County!$AT$309:$AT$467,$BC145,County!S$309:S$467)+SUMIF('Cong Dist'!$BC$848:$BC$885,$BC145,'Cong Dist'!AA$848:AA$885)</f>
        <v>776</v>
      </c>
      <c r="AB145" s="1">
        <f>SUMIF(County!$AT$309:$AT$467,$BC145,County!T$309:T$467)+SUMIF('Cong Dist'!$BC$848:$BC$885,$BC145,'Cong Dist'!AB$848:AB$885)</f>
        <v>26686</v>
      </c>
      <c r="AC145" s="1">
        <f>SUMIF(County!$AT$309:$AT$467,$BC145,County!U$309:U$467)+SUMIF('Cong Dist'!$BC$848:$BC$885,$BC145,'Cong Dist'!AC$848:AC$885)</f>
        <v>35515</v>
      </c>
      <c r="AD145" s="1">
        <f>SUMIF(County!$AT$309:$AT$467,$BC145,County!V$309:V$467)+SUMIF('Cong Dist'!$BC$848:$BC$885,$BC145,'Cong Dist'!AD$848:AD$885)</f>
        <v>60455</v>
      </c>
      <c r="AE145" s="1">
        <f>SUMIF(County!$AT$309:$AT$467,$BC145,County!W$309:W$467)+SUMIF('Cong Dist'!$BC$848:$BC$885,$BC145,'Cong Dist'!AE$848:AE$885)</f>
        <v>9186</v>
      </c>
      <c r="AF145" s="1">
        <f>SUMIF(County!$AT$309:$AT$467,$BC145,County!X$309:X$467)+SUMIF('Cong Dist'!$BC$848:$BC$885,$BC145,'Cong Dist'!AF$848:AF$885)</f>
        <v>114</v>
      </c>
      <c r="AG145" s="1">
        <f>SUMIF(County!$AT$309:$AT$467,$BC145,County!Y$309:Y$467)+SUMIF('Cong Dist'!$BC$848:$BC$885,$BC145,'Cong Dist'!AG$848:AG$885)</f>
        <v>144</v>
      </c>
      <c r="AH145" s="1">
        <f>SUMIF(County!$AT$309:$AT$467,$BC145,County!Z$309:Z$467)+SUMIF('Cong Dist'!$BC$848:$BC$885,$BC145,'Cong Dist'!AH$848:AH$885)</f>
        <v>257</v>
      </c>
      <c r="AL145" s="1">
        <f>SUMIF(County!$AT$309:$AT$467,$BC145,County!AD$309:AD$467)+SUMIF('Cong Dist'!$BC$848:$BC$885,$BC145,'Cong Dist'!AL$848:AL$885)</f>
        <v>332</v>
      </c>
      <c r="AN145" s="1">
        <f>SUMIF(County!$AT$309:$AT$467,$BC145,County!AF$309:AF$467)+SUMIF('Cong Dist'!$BC$848:$BC$885,$BC145,'Cong Dist'!AN$848:AN$885)</f>
        <v>56</v>
      </c>
      <c r="AO145" s="1">
        <f>SUMIF(County!$AT$309:$AT$467,$BC145,County!AG$309:AG$467)+SUMIF('Cong Dist'!$BC$848:$BC$885,$BC145,'Cong Dist'!AO$848:AO$885)</f>
        <v>28</v>
      </c>
      <c r="AP145" s="1">
        <f>SUMIF(County!$AT$309:$AT$467,$BC145,County!AH$309:AH$467)+SUMIF('Cong Dist'!$BC$848:$BC$885,$BC145,'Cong Dist'!AP$848:AP$885)</f>
        <v>16</v>
      </c>
      <c r="AS145" s="7">
        <f>IF(AD145&gt;0,RANK(AD145,(Z145:AB145,AC145:AQ145)),0)</f>
        <v>1</v>
      </c>
      <c r="AT145" s="7">
        <f>IF(AE145&gt;0,RANK(AE145,(Z145:AB145,AC145:AQ145)),0)</f>
        <v>4</v>
      </c>
      <c r="AU145" s="7">
        <f>IF(AF145&gt;0,RANK(AF145,(Z145:AB145,AC145:AQ145)),0)</f>
        <v>10</v>
      </c>
      <c r="AV145" s="7">
        <f>IF(AG145&gt;0,RANK(AG145,(Z145:AB145,AG145:AQ145)),0)</f>
        <v>6</v>
      </c>
      <c r="AW145" s="2">
        <f t="shared" si="140"/>
        <v>6.5911357618982702E-2</v>
      </c>
      <c r="AX145" s="2">
        <f t="shared" si="141"/>
        <v>8.1797243289397211E-4</v>
      </c>
      <c r="AY145" s="2">
        <f t="shared" si="142"/>
        <v>1.0332283362871227E-3</v>
      </c>
      <c r="BA145" s="2" t="str">
        <f t="shared" si="143"/>
        <v>District 9</v>
      </c>
      <c r="BB145" t="str">
        <f t="shared" si="144"/>
        <v>GA</v>
      </c>
      <c r="BC145">
        <v>9</v>
      </c>
      <c r="BE145" s="97">
        <v>13</v>
      </c>
      <c r="BF145" s="99">
        <v>909</v>
      </c>
      <c r="BG145" s="106">
        <f t="shared" si="145"/>
        <v>13909</v>
      </c>
      <c r="BH145" t="s">
        <v>2605</v>
      </c>
      <c r="BI145" t="s">
        <v>3184</v>
      </c>
    </row>
    <row r="146" spans="1:76" outlineLevel="1">
      <c r="A146" s="9" t="s">
        <v>50</v>
      </c>
      <c r="B146" t="s">
        <v>1533</v>
      </c>
      <c r="C146" s="1">
        <f t="shared" si="127"/>
        <v>117800</v>
      </c>
      <c r="D146" s="1">
        <v>3</v>
      </c>
      <c r="E146" s="1" t="str">
        <f t="shared" si="128"/>
        <v/>
      </c>
      <c r="F146" s="1" t="str">
        <f t="shared" si="129"/>
        <v/>
      </c>
      <c r="G146" s="1" t="str">
        <f t="shared" si="130"/>
        <v/>
      </c>
      <c r="H146" s="1">
        <f t="shared" si="131"/>
        <v>1</v>
      </c>
      <c r="I146" s="1">
        <f t="shared" si="132"/>
        <v>2</v>
      </c>
      <c r="J146" s="1"/>
      <c r="K146" s="1"/>
      <c r="L146" s="1"/>
      <c r="M146" s="7">
        <f>IF(Z146&gt;0,RANK(Z146,(Z146:AB146,AC146:AQ146)),0)</f>
        <v>5</v>
      </c>
      <c r="N146" s="7">
        <f>IF(AA146&gt;0,RANK(AA146,(Z146:AB146,AC146:AQ146)),0)</f>
        <v>6</v>
      </c>
      <c r="O146" s="7">
        <f>IF(AB146&gt;0,RANK(AB146,(Z146:AB146,AC146:AQ146)),0)</f>
        <v>3</v>
      </c>
      <c r="P146" s="7">
        <f>IF(AC146&gt;0,RANK(AC146,(Z146:AB146,AC146:AQ146)),0)</f>
        <v>2</v>
      </c>
      <c r="Q146" s="49">
        <f t="shared" si="133"/>
        <v>15512</v>
      </c>
      <c r="R146" s="177">
        <f t="shared" si="134"/>
        <v>0.13168081494057726</v>
      </c>
      <c r="S146" s="2"/>
      <c r="T146" s="2">
        <f t="shared" si="135"/>
        <v>4.2623089983022069E-2</v>
      </c>
      <c r="U146" s="2">
        <f t="shared" si="136"/>
        <v>5.263157894736842E-3</v>
      </c>
      <c r="V146" s="2">
        <f t="shared" si="137"/>
        <v>0.21432088285229203</v>
      </c>
      <c r="W146" s="2">
        <f t="shared" si="138"/>
        <v>0.26939728353140918</v>
      </c>
      <c r="X146" s="2">
        <f t="shared" si="146"/>
        <v>0.40107809847198644</v>
      </c>
      <c r="Y146" s="2">
        <f t="shared" si="139"/>
        <v>6.73174872665534E-2</v>
      </c>
      <c r="Z146" s="1">
        <f>SUMIF(County!$AT$309:$AT$467,$BC146,County!R$309:R$467)+SUMIF('Cong Dist'!$BC$848:$BC$885,$BC146,'Cong Dist'!Z$848:Z$885)</f>
        <v>5021</v>
      </c>
      <c r="AA146" s="1">
        <f>SUMIF(County!$AT$309:$AT$467,$BC146,County!S$309:S$467)+SUMIF('Cong Dist'!$BC$848:$BC$885,$BC146,'Cong Dist'!AA$848:AA$885)</f>
        <v>620</v>
      </c>
      <c r="AB146" s="1">
        <f>SUMIF(County!$AT$309:$AT$467,$BC146,County!T$309:T$467)+SUMIF('Cong Dist'!$BC$848:$BC$885,$BC146,'Cong Dist'!AB$848:AB$885)</f>
        <v>25247</v>
      </c>
      <c r="AC146" s="1">
        <f>SUMIF(County!$AT$309:$AT$467,$BC146,County!U$309:U$467)+SUMIF('Cong Dist'!$BC$848:$BC$885,$BC146,'Cong Dist'!AC$848:AC$885)</f>
        <v>31735</v>
      </c>
      <c r="AD146" s="1">
        <f>SUMIF(County!$AT$309:$AT$467,$BC146,County!V$309:V$467)+SUMIF('Cong Dist'!$BC$848:$BC$885,$BC146,'Cong Dist'!AD$848:AD$885)</f>
        <v>47247</v>
      </c>
      <c r="AE146" s="1">
        <f>SUMIF(County!$AT$309:$AT$467,$BC146,County!W$309:W$467)+SUMIF('Cong Dist'!$BC$848:$BC$885,$BC146,'Cong Dist'!AE$848:AE$885)</f>
        <v>7091</v>
      </c>
      <c r="AF146" s="1">
        <f>SUMIF(County!$AT$309:$AT$467,$BC146,County!X$309:X$467)+SUMIF('Cong Dist'!$BC$848:$BC$885,$BC146,'Cong Dist'!AF$848:AF$885)</f>
        <v>103</v>
      </c>
      <c r="AG146" s="1">
        <f>SUMIF(County!$AT$309:$AT$467,$BC146,County!Y$309:Y$467)+SUMIF('Cong Dist'!$BC$848:$BC$885,$BC146,'Cong Dist'!AG$848:AG$885)</f>
        <v>124</v>
      </c>
      <c r="AH146" s="1">
        <f>SUMIF(County!$AT$309:$AT$467,$BC146,County!Z$309:Z$467)+SUMIF('Cong Dist'!$BC$848:$BC$885,$BC146,'Cong Dist'!AH$848:AH$885)</f>
        <v>251</v>
      </c>
      <c r="AL146" s="1">
        <f>SUMIF(County!$AT$309:$AT$467,$BC146,County!AD$309:AD$467)+SUMIF('Cong Dist'!$BC$848:$BC$885,$BC146,'Cong Dist'!AL$848:AL$885)</f>
        <v>237</v>
      </c>
      <c r="AN146" s="1">
        <f>SUMIF(County!$AT$309:$AT$467,$BC146,County!AF$309:AF$467)+SUMIF('Cong Dist'!$BC$848:$BC$885,$BC146,'Cong Dist'!AN$848:AN$885)</f>
        <v>55</v>
      </c>
      <c r="AO146" s="1">
        <f>SUMIF(County!$AT$309:$AT$467,$BC146,County!AG$309:AG$467)+SUMIF('Cong Dist'!$BC$848:$BC$885,$BC146,'Cong Dist'!AO$848:AO$885)</f>
        <v>52</v>
      </c>
      <c r="AP146" s="1">
        <f>SUMIF(County!$AT$309:$AT$467,$BC146,County!AH$309:AH$467)+SUMIF('Cong Dist'!$BC$848:$BC$885,$BC146,'Cong Dist'!AP$848:AP$885)</f>
        <v>17</v>
      </c>
      <c r="AS146" s="7">
        <f>IF(AD146&gt;0,RANK(AD146,(Z146:AB146,AC146:AQ146)),0)</f>
        <v>1</v>
      </c>
      <c r="AT146" s="7">
        <f>IF(AE146&gt;0,RANK(AE146,(Z146:AB146,AC146:AQ146)),0)</f>
        <v>4</v>
      </c>
      <c r="AU146" s="7">
        <f>IF(AF146&gt;0,RANK(AF146,(Z146:AB146,AC146:AQ146)),0)</f>
        <v>10</v>
      </c>
      <c r="AV146" s="7">
        <f>IF(AG146&gt;0,RANK(AG146,(Z146:AB146,AG146:AQ146)),0)</f>
        <v>6</v>
      </c>
      <c r="AW146" s="2">
        <f t="shared" si="140"/>
        <v>6.0195246179966043E-2</v>
      </c>
      <c r="AX146" s="2">
        <f t="shared" si="141"/>
        <v>8.7436332767402373E-4</v>
      </c>
      <c r="AY146" s="2">
        <f t="shared" si="142"/>
        <v>1.0526315789473684E-3</v>
      </c>
      <c r="BA146" s="2" t="str">
        <f t="shared" si="143"/>
        <v>District 10</v>
      </c>
      <c r="BB146" t="str">
        <f t="shared" si="144"/>
        <v>GA</v>
      </c>
      <c r="BC146">
        <v>10</v>
      </c>
      <c r="BE146" s="97">
        <v>13</v>
      </c>
      <c r="BF146" s="99">
        <v>910</v>
      </c>
      <c r="BG146" s="106">
        <f t="shared" si="145"/>
        <v>13910</v>
      </c>
      <c r="BH146" t="s">
        <v>2605</v>
      </c>
      <c r="BI146" t="s">
        <v>3184</v>
      </c>
    </row>
    <row r="147" spans="1:76" outlineLevel="1">
      <c r="A147" s="9" t="s">
        <v>1892</v>
      </c>
      <c r="B147" t="s">
        <v>1533</v>
      </c>
      <c r="C147" s="1">
        <f t="shared" si="127"/>
        <v>130951</v>
      </c>
      <c r="D147" s="1">
        <v>3</v>
      </c>
      <c r="E147" s="1" t="str">
        <f t="shared" si="128"/>
        <v/>
      </c>
      <c r="F147" s="1" t="str">
        <f t="shared" si="129"/>
        <v/>
      </c>
      <c r="G147" s="1">
        <f t="shared" si="130"/>
        <v>1</v>
      </c>
      <c r="H147" s="1" t="str">
        <f t="shared" si="131"/>
        <v/>
      </c>
      <c r="I147" s="1">
        <f t="shared" si="132"/>
        <v>2</v>
      </c>
      <c r="J147" s="1"/>
      <c r="K147" s="1"/>
      <c r="L147" s="1"/>
      <c r="M147" s="7">
        <f>IF(Z147&gt;0,RANK(Z147,(Z147:AB147,AC147:AQ147)),0)</f>
        <v>4</v>
      </c>
      <c r="N147" s="7">
        <f>IF(AA147&gt;0,RANK(AA147,(Z147:AB147,AC147:AQ147)),0)</f>
        <v>6</v>
      </c>
      <c r="O147" s="7">
        <f>IF(AB147&gt;0,RANK(AB147,(Z147:AB147,AC147:AQ147)),0)</f>
        <v>2</v>
      </c>
      <c r="P147" s="7">
        <f>IF(AC147&gt;0,RANK(AC147,(Z147:AB147,AC147:AQ147)),0)</f>
        <v>3</v>
      </c>
      <c r="Q147" s="49">
        <f t="shared" si="133"/>
        <v>6077</v>
      </c>
      <c r="R147" s="177">
        <f t="shared" si="134"/>
        <v>4.6406671197623539E-2</v>
      </c>
      <c r="S147" s="2"/>
      <c r="T147" s="2">
        <f t="shared" si="135"/>
        <v>6.2259929286527023E-2</v>
      </c>
      <c r="U147" s="2">
        <f t="shared" si="136"/>
        <v>4.665867385510611E-3</v>
      </c>
      <c r="V147" s="2">
        <f t="shared" si="137"/>
        <v>0.30037953127505707</v>
      </c>
      <c r="W147" s="2">
        <f t="shared" si="138"/>
        <v>0.22986460584493437</v>
      </c>
      <c r="X147" s="2">
        <f t="shared" si="146"/>
        <v>0.3467862024726806</v>
      </c>
      <c r="Y147" s="2">
        <f t="shared" si="139"/>
        <v>5.6043863735290411E-2</v>
      </c>
      <c r="Z147" s="1">
        <f>SUMIF(County!$AT$309:$AT$467,$BC147,County!R$309:R$467)+SUMIF('Cong Dist'!$BC$848:$BC$885,$BC147,'Cong Dist'!Z$848:Z$885)</f>
        <v>8153</v>
      </c>
      <c r="AA147" s="1">
        <f>SUMIF(County!$AT$309:$AT$467,$BC147,County!S$309:S$467)+SUMIF('Cong Dist'!$BC$848:$BC$885,$BC147,'Cong Dist'!AA$848:AA$885)</f>
        <v>611</v>
      </c>
      <c r="AB147" s="1">
        <f>SUMIF(County!$AT$309:$AT$467,$BC147,County!T$309:T$467)+SUMIF('Cong Dist'!$BC$848:$BC$885,$BC147,'Cong Dist'!AB$848:AB$885)</f>
        <v>39335</v>
      </c>
      <c r="AC147" s="1">
        <f>SUMIF(County!$AT$309:$AT$467,$BC147,County!U$309:U$467)+SUMIF('Cong Dist'!$BC$848:$BC$885,$BC147,'Cong Dist'!AC$848:AC$885)</f>
        <v>30101</v>
      </c>
      <c r="AD147" s="1">
        <f>SUMIF(County!$AT$309:$AT$467,$BC147,County!V$309:V$467)+SUMIF('Cong Dist'!$BC$848:$BC$885,$BC147,'Cong Dist'!AD$848:AD$885)</f>
        <v>45412</v>
      </c>
      <c r="AE147" s="1">
        <f>SUMIF(County!$AT$309:$AT$467,$BC147,County!W$309:W$467)+SUMIF('Cong Dist'!$BC$848:$BC$885,$BC147,'Cong Dist'!AE$848:AE$885)</f>
        <v>6485</v>
      </c>
      <c r="AF147" s="1">
        <f>SUMIF(County!$AT$309:$AT$467,$BC147,County!X$309:X$467)+SUMIF('Cong Dist'!$BC$848:$BC$885,$BC147,'Cong Dist'!AF$848:AF$885)</f>
        <v>120</v>
      </c>
      <c r="AG147" s="1">
        <f>SUMIF(County!$AT$309:$AT$467,$BC147,County!Y$309:Y$467)+SUMIF('Cong Dist'!$BC$848:$BC$885,$BC147,'Cong Dist'!AG$848:AG$885)</f>
        <v>129</v>
      </c>
      <c r="AH147" s="1">
        <f>SUMIF(County!$AT$309:$AT$467,$BC147,County!Z$309:Z$467)+SUMIF('Cong Dist'!$BC$848:$BC$885,$BC147,'Cong Dist'!AH$848:AH$885)</f>
        <v>349</v>
      </c>
      <c r="AL147" s="1">
        <f>SUMIF(County!$AT$309:$AT$467,$BC147,County!AD$309:AD$467)+SUMIF('Cong Dist'!$BC$848:$BC$885,$BC147,'Cong Dist'!AL$848:AL$885)</f>
        <v>185</v>
      </c>
      <c r="AN147" s="1">
        <f>SUMIF(County!$AT$309:$AT$467,$BC147,County!AF$309:AF$467)+SUMIF('Cong Dist'!$BC$848:$BC$885,$BC147,'Cong Dist'!AN$848:AN$885)</f>
        <v>34</v>
      </c>
      <c r="AO147" s="1">
        <f>SUMIF(County!$AT$309:$AT$467,$BC147,County!AG$309:AG$467)+SUMIF('Cong Dist'!$BC$848:$BC$885,$BC147,'Cong Dist'!AO$848:AO$885)</f>
        <v>20</v>
      </c>
      <c r="AP147" s="1">
        <f>SUMIF(County!$AT$309:$AT$467,$BC147,County!AH$309:AH$467)+SUMIF('Cong Dist'!$BC$848:$BC$885,$BC147,'Cong Dist'!AP$848:AP$885)</f>
        <v>17</v>
      </c>
      <c r="AS147" s="7">
        <f>IF(AD147&gt;0,RANK(AD147,(Z147:AB147,AC147:AQ147)),0)</f>
        <v>1</v>
      </c>
      <c r="AT147" s="7">
        <f>IF(AE147&gt;0,RANK(AE147,(Z147:AB147,AC147:AQ147)),0)</f>
        <v>5</v>
      </c>
      <c r="AU147" s="7">
        <f>IF(AF147&gt;0,RANK(AF147,(Z147:AB147,AC147:AQ147)),0)</f>
        <v>10</v>
      </c>
      <c r="AV147" s="7">
        <f>IF(AG147&gt;0,RANK(AG147,(Z147:AB147,AG147:AQ147)),0)</f>
        <v>6</v>
      </c>
      <c r="AW147" s="2">
        <f t="shared" si="140"/>
        <v>4.9522340417408037E-2</v>
      </c>
      <c r="AX147" s="2">
        <f t="shared" si="141"/>
        <v>9.1637329993661748E-4</v>
      </c>
      <c r="AY147" s="2">
        <f t="shared" si="142"/>
        <v>9.8510129743186381E-4</v>
      </c>
      <c r="BA147" s="2" t="str">
        <f t="shared" si="143"/>
        <v>District 11</v>
      </c>
      <c r="BB147" t="str">
        <f t="shared" si="144"/>
        <v>GA</v>
      </c>
      <c r="BC147">
        <v>11</v>
      </c>
      <c r="BE147" s="97">
        <v>13</v>
      </c>
      <c r="BF147" s="99">
        <v>911</v>
      </c>
      <c r="BG147" s="106">
        <f t="shared" si="145"/>
        <v>13911</v>
      </c>
      <c r="BH147" t="s">
        <v>2605</v>
      </c>
      <c r="BI147" t="s">
        <v>3184</v>
      </c>
    </row>
    <row r="148" spans="1:76" outlineLevel="1">
      <c r="A148" s="9" t="s">
        <v>466</v>
      </c>
      <c r="B148" t="s">
        <v>1533</v>
      </c>
      <c r="C148" s="1">
        <f t="shared" si="127"/>
        <v>86831</v>
      </c>
      <c r="D148" s="1">
        <v>3</v>
      </c>
      <c r="E148" s="1" t="str">
        <f t="shared" si="128"/>
        <v/>
      </c>
      <c r="F148" s="1" t="str">
        <f t="shared" si="129"/>
        <v/>
      </c>
      <c r="G148" s="1" t="str">
        <f t="shared" si="130"/>
        <v/>
      </c>
      <c r="H148" s="1">
        <f t="shared" si="131"/>
        <v>1</v>
      </c>
      <c r="I148" s="1">
        <f t="shared" si="132"/>
        <v>2</v>
      </c>
      <c r="J148" s="1"/>
      <c r="K148" s="1"/>
      <c r="L148" s="1"/>
      <c r="M148" s="7">
        <f>IF(Z148&gt;0,RANK(Z148,(Z148:AB148,AC148:AQ148)),0)</f>
        <v>5</v>
      </c>
      <c r="N148" s="7">
        <f>IF(AA148&gt;0,RANK(AA148,(Z148:AB148,AC148:AQ148)),0)</f>
        <v>6</v>
      </c>
      <c r="O148" s="7">
        <f>IF(AB148&gt;0,RANK(AB148,(Z148:AB148,AC148:AQ148)),0)</f>
        <v>3</v>
      </c>
      <c r="P148" s="7">
        <f>IF(AC148&gt;0,RANK(AC148,(Z148:AB148,AC148:AQ148)),0)</f>
        <v>2</v>
      </c>
      <c r="Q148" s="49">
        <f t="shared" si="133"/>
        <v>11821</v>
      </c>
      <c r="R148" s="177">
        <f t="shared" si="134"/>
        <v>0.13613801522497726</v>
      </c>
      <c r="S148" s="2"/>
      <c r="T148" s="2">
        <f t="shared" si="135"/>
        <v>3.7832110651725766E-2</v>
      </c>
      <c r="U148" s="2">
        <f t="shared" si="136"/>
        <v>6.8523914270249104E-3</v>
      </c>
      <c r="V148" s="2">
        <f t="shared" si="137"/>
        <v>0.19471156614573137</v>
      </c>
      <c r="W148" s="2">
        <f t="shared" si="138"/>
        <v>0.26847554444841126</v>
      </c>
      <c r="X148" s="2">
        <f t="shared" si="146"/>
        <v>0.40461355967338852</v>
      </c>
      <c r="Y148" s="2">
        <f t="shared" si="139"/>
        <v>8.7514827653718208E-2</v>
      </c>
      <c r="Z148" s="1">
        <f>SUMIF(County!$AT$309:$AT$467,$BC148,County!R$309:R$467)+SUMIF('Cong Dist'!$BC$848:$BC$885,$BC148,'Cong Dist'!Z$848:Z$885)</f>
        <v>3285</v>
      </c>
      <c r="AA148" s="1">
        <f>SUMIF(County!$AT$309:$AT$467,$BC148,County!S$309:S$467)+SUMIF('Cong Dist'!$BC$848:$BC$885,$BC148,'Cong Dist'!AA$848:AA$885)</f>
        <v>595</v>
      </c>
      <c r="AB148" s="1">
        <f>SUMIF(County!$AT$309:$AT$467,$BC148,County!T$309:T$467)+SUMIF('Cong Dist'!$BC$848:$BC$885,$BC148,'Cong Dist'!AB$848:AB$885)</f>
        <v>16907</v>
      </c>
      <c r="AC148" s="1">
        <f>SUMIF(County!$AT$309:$AT$467,$BC148,County!U$309:U$467)+SUMIF('Cong Dist'!$BC$848:$BC$885,$BC148,'Cong Dist'!AC$848:AC$885)</f>
        <v>23312</v>
      </c>
      <c r="AD148" s="1">
        <f>SUMIF(County!$AT$309:$AT$467,$BC148,County!V$309:V$467)+SUMIF('Cong Dist'!$BC$848:$BC$885,$BC148,'Cong Dist'!AD$848:AD$885)</f>
        <v>35133</v>
      </c>
      <c r="AE148" s="1">
        <f>SUMIF(County!$AT$309:$AT$467,$BC148,County!W$309:W$467)+SUMIF('Cong Dist'!$BC$848:$BC$885,$BC148,'Cong Dist'!AE$848:AE$885)</f>
        <v>7025</v>
      </c>
      <c r="AF148" s="1">
        <f>SUMIF(County!$AT$309:$AT$467,$BC148,County!X$309:X$467)+SUMIF('Cong Dist'!$BC$848:$BC$885,$BC148,'Cong Dist'!AF$848:AF$885)</f>
        <v>46</v>
      </c>
      <c r="AG148" s="1">
        <f>SUMIF(County!$AT$309:$AT$467,$BC148,County!Y$309:Y$467)+SUMIF('Cong Dist'!$BC$848:$BC$885,$BC148,'Cong Dist'!AG$848:AG$885)</f>
        <v>82</v>
      </c>
      <c r="AH148" s="1">
        <f>SUMIF(County!$AT$309:$AT$467,$BC148,County!Z$309:Z$467)+SUMIF('Cong Dist'!$BC$848:$BC$885,$BC148,'Cong Dist'!AH$848:AH$885)</f>
        <v>158</v>
      </c>
      <c r="AL148" s="1">
        <f>SUMIF(County!$AT$309:$AT$467,$BC148,County!AD$309:AD$467)+SUMIF('Cong Dist'!$BC$848:$BC$885,$BC148,'Cong Dist'!AL$848:AL$885)</f>
        <v>207</v>
      </c>
      <c r="AN148" s="1">
        <f>SUMIF(County!$AT$309:$AT$467,$BC148,County!AF$309:AF$467)+SUMIF('Cong Dist'!$BC$848:$BC$885,$BC148,'Cong Dist'!AN$848:AN$885)</f>
        <v>28</v>
      </c>
      <c r="AO148" s="1">
        <f>SUMIF(County!$AT$309:$AT$467,$BC148,County!AG$309:AG$467)+SUMIF('Cong Dist'!$BC$848:$BC$885,$BC148,'Cong Dist'!AO$848:AO$885)</f>
        <v>41</v>
      </c>
      <c r="AP148" s="1">
        <f>SUMIF(County!$AT$309:$AT$467,$BC148,County!AH$309:AH$467)+SUMIF('Cong Dist'!$BC$848:$BC$885,$BC148,'Cong Dist'!AP$848:AP$885)</f>
        <v>12</v>
      </c>
      <c r="AS148" s="7">
        <f>IF(AD148&gt;0,RANK(AD148,(Z148:AB148,AC148:AQ148)),0)</f>
        <v>1</v>
      </c>
      <c r="AT148" s="7">
        <f>IF(AE148&gt;0,RANK(AE148,(Z148:AB148,AC148:AQ148)),0)</f>
        <v>4</v>
      </c>
      <c r="AU148" s="7">
        <f>IF(AF148&gt;0,RANK(AF148,(Z148:AB148,AC148:AQ148)),0)</f>
        <v>10</v>
      </c>
      <c r="AV148" s="7">
        <f>IF(AG148&gt;0,RANK(AG148,(Z148:AB148,AG148:AQ148)),0)</f>
        <v>6</v>
      </c>
      <c r="AW148" s="2">
        <f t="shared" si="140"/>
        <v>8.0904285335882342E-2</v>
      </c>
      <c r="AX148" s="2">
        <f t="shared" si="141"/>
        <v>5.2976471536663177E-4</v>
      </c>
      <c r="AY148" s="2">
        <f t="shared" si="142"/>
        <v>9.4436318826225652E-4</v>
      </c>
      <c r="BA148" s="2" t="str">
        <f t="shared" si="143"/>
        <v>District 12</v>
      </c>
      <c r="BB148" t="str">
        <f t="shared" si="144"/>
        <v>GA</v>
      </c>
      <c r="BC148">
        <v>12</v>
      </c>
      <c r="BE148" s="97">
        <v>13</v>
      </c>
      <c r="BF148" s="99">
        <v>912</v>
      </c>
      <c r="BG148" s="106">
        <f t="shared" si="145"/>
        <v>13912</v>
      </c>
      <c r="BH148" t="s">
        <v>2605</v>
      </c>
      <c r="BI148" t="s">
        <v>3184</v>
      </c>
    </row>
    <row r="149" spans="1:76" outlineLevel="1">
      <c r="A149" s="9" t="s">
        <v>578</v>
      </c>
      <c r="B149" t="s">
        <v>1533</v>
      </c>
      <c r="C149" s="1">
        <f t="shared" si="127"/>
        <v>53075</v>
      </c>
      <c r="D149" s="1">
        <v>3</v>
      </c>
      <c r="E149" s="1" t="str">
        <f t="shared" si="128"/>
        <v/>
      </c>
      <c r="F149" s="1" t="str">
        <f t="shared" si="129"/>
        <v/>
      </c>
      <c r="G149" s="1" t="str">
        <f t="shared" si="130"/>
        <v/>
      </c>
      <c r="H149" s="1">
        <f t="shared" si="131"/>
        <v>1</v>
      </c>
      <c r="I149" s="1">
        <f t="shared" si="132"/>
        <v>2</v>
      </c>
      <c r="J149" s="1"/>
      <c r="K149" s="1"/>
      <c r="L149" s="1"/>
      <c r="M149" s="7">
        <f>IF(Z149&gt;0,RANK(Z149,(Z149:AB149,AC149:AQ149)),0)</f>
        <v>5</v>
      </c>
      <c r="N149" s="7">
        <f>IF(AA149&gt;0,RANK(AA149,(Z149:AB149,AC149:AQ149)),0)</f>
        <v>6</v>
      </c>
      <c r="O149" s="7">
        <f>IF(AB149&gt;0,RANK(AB149,(Z149:AB149,AC149:AQ149)),0)</f>
        <v>3</v>
      </c>
      <c r="P149" s="7">
        <f>IF(AC149&gt;0,RANK(AC149,(Z149:AB149,AC149:AQ149)),0)</f>
        <v>2</v>
      </c>
      <c r="Q149" s="49">
        <f t="shared" si="133"/>
        <v>7812</v>
      </c>
      <c r="R149" s="177">
        <f t="shared" si="134"/>
        <v>0.14718794159208667</v>
      </c>
      <c r="S149" s="2"/>
      <c r="T149" s="2">
        <f t="shared" si="135"/>
        <v>4.5256712199717379E-2</v>
      </c>
      <c r="U149" s="2">
        <f t="shared" si="136"/>
        <v>6.1234102684879889E-3</v>
      </c>
      <c r="V149" s="2">
        <f t="shared" si="137"/>
        <v>0.23700423928403203</v>
      </c>
      <c r="W149" s="2">
        <f t="shared" si="138"/>
        <v>0.24766839378238342</v>
      </c>
      <c r="X149" s="2">
        <f t="shared" si="146"/>
        <v>0.39485633537447007</v>
      </c>
      <c r="Y149" s="2">
        <f t="shared" si="139"/>
        <v>6.9090909090909147E-2</v>
      </c>
      <c r="Z149" s="1">
        <f>SUMIF(County!$AT$309:$AT$467,$BC149,County!R$309:R$467)+SUMIF('Cong Dist'!$BC$848:$BC$885,$BC149,'Cong Dist'!Z$848:Z$885)</f>
        <v>2402</v>
      </c>
      <c r="AA149" s="1">
        <f>SUMIF(County!$AT$309:$AT$467,$BC149,County!S$309:S$467)+SUMIF('Cong Dist'!$BC$848:$BC$885,$BC149,'Cong Dist'!AA$848:AA$885)</f>
        <v>325</v>
      </c>
      <c r="AB149" s="1">
        <f>SUMIF(County!$AT$309:$AT$467,$BC149,County!T$309:T$467)+SUMIF('Cong Dist'!$BC$848:$BC$885,$BC149,'Cong Dist'!AB$848:AB$885)</f>
        <v>12579</v>
      </c>
      <c r="AC149" s="1">
        <f>SUMIF(County!$AT$309:$AT$467,$BC149,County!U$309:U$467)+SUMIF('Cong Dist'!$BC$848:$BC$885,$BC149,'Cong Dist'!AC$848:AC$885)</f>
        <v>13145</v>
      </c>
      <c r="AD149" s="1">
        <f>SUMIF(County!$AT$309:$AT$467,$BC149,County!V$309:V$467)+SUMIF('Cong Dist'!$BC$848:$BC$885,$BC149,'Cong Dist'!AD$848:AD$885)</f>
        <v>20957</v>
      </c>
      <c r="AE149" s="1">
        <f>SUMIF(County!$AT$309:$AT$467,$BC149,County!W$309:W$467)+SUMIF('Cong Dist'!$BC$848:$BC$885,$BC149,'Cong Dist'!AE$848:AE$885)</f>
        <v>3225</v>
      </c>
      <c r="AF149" s="1">
        <f>SUMIF(County!$AT$309:$AT$467,$BC149,County!X$309:X$467)+SUMIF('Cong Dist'!$BC$848:$BC$885,$BC149,'Cong Dist'!AF$848:AF$885)</f>
        <v>65</v>
      </c>
      <c r="AG149" s="1">
        <f>SUMIF(County!$AT$309:$AT$467,$BC149,County!Y$309:Y$467)+SUMIF('Cong Dist'!$BC$848:$BC$885,$BC149,'Cong Dist'!AG$848:AG$885)</f>
        <v>65</v>
      </c>
      <c r="AH149" s="1">
        <f>SUMIF(County!$AT$309:$AT$467,$BC149,County!Z$309:Z$467)+SUMIF('Cong Dist'!$BC$848:$BC$885,$BC149,'Cong Dist'!AH$848:AH$885)</f>
        <v>132</v>
      </c>
      <c r="AL149" s="1">
        <f>SUMIF(County!$AT$309:$AT$467,$BC149,County!AD$309:AD$467)+SUMIF('Cong Dist'!$BC$848:$BC$885,$BC149,'Cong Dist'!AL$848:AL$885)</f>
        <v>122</v>
      </c>
      <c r="AN149" s="1">
        <f>SUMIF(County!$AT$309:$AT$467,$BC149,County!AF$309:AF$467)+SUMIF('Cong Dist'!$BC$848:$BC$885,$BC149,'Cong Dist'!AN$848:AN$885)</f>
        <v>18</v>
      </c>
      <c r="AO149" s="1">
        <f>SUMIF(County!$AT$309:$AT$467,$BC149,County!AG$309:AG$467)+SUMIF('Cong Dist'!$BC$848:$BC$885,$BC149,'Cong Dist'!AO$848:AO$885)</f>
        <v>26</v>
      </c>
      <c r="AP149" s="1">
        <f>SUMIF(County!$AT$309:$AT$467,$BC149,County!AH$309:AH$467)+SUMIF('Cong Dist'!$BC$848:$BC$885,$BC149,'Cong Dist'!AP$848:AP$885)</f>
        <v>14</v>
      </c>
      <c r="AS149" s="7">
        <f>IF(AD149&gt;0,RANK(AD149,(Z149:AB149,AC149:AQ149)),0)</f>
        <v>1</v>
      </c>
      <c r="AT149" s="7">
        <f>IF(AE149&gt;0,RANK(AE149,(Z149:AB149,AC149:AQ149)),0)</f>
        <v>4</v>
      </c>
      <c r="AU149" s="7">
        <f>IF(AF149&gt;0,RANK(AF149,(Z149:AB149,AC149:AQ149)),0)</f>
        <v>9</v>
      </c>
      <c r="AV149" s="7">
        <f>IF(AG149&gt;0,RANK(AG149,(Z149:AB149,AG149:AQ149)),0)</f>
        <v>6</v>
      </c>
      <c r="AW149" s="2">
        <f t="shared" si="140"/>
        <v>6.0763071125765428E-2</v>
      </c>
      <c r="AX149" s="2">
        <f t="shared" si="141"/>
        <v>1.2246820536975977E-3</v>
      </c>
      <c r="AY149" s="2">
        <f t="shared" si="142"/>
        <v>1.2246820536975977E-3</v>
      </c>
      <c r="BA149" s="2" t="str">
        <f t="shared" si="143"/>
        <v>District 13</v>
      </c>
      <c r="BB149" t="str">
        <f t="shared" si="144"/>
        <v>GA</v>
      </c>
      <c r="BC149">
        <v>13</v>
      </c>
      <c r="BE149" s="97">
        <v>13</v>
      </c>
      <c r="BF149" s="99">
        <v>913</v>
      </c>
      <c r="BG149" s="106">
        <f t="shared" si="145"/>
        <v>13913</v>
      </c>
      <c r="BH149" t="s">
        <v>2605</v>
      </c>
      <c r="BI149" t="s">
        <v>3184</v>
      </c>
    </row>
    <row r="150" spans="1:76" s="165" customFormat="1" outlineLevel="1">
      <c r="A150" s="155" t="s">
        <v>27</v>
      </c>
      <c r="B150" s="165" t="s">
        <v>1533</v>
      </c>
      <c r="C150" s="1">
        <f>SUM(Z150:AQ150)</f>
        <v>106227</v>
      </c>
      <c r="D150" s="1">
        <v>3</v>
      </c>
      <c r="E150" s="1" t="str">
        <f t="shared" si="128"/>
        <v/>
      </c>
      <c r="F150" s="1" t="str">
        <f t="shared" si="129"/>
        <v/>
      </c>
      <c r="G150" s="1" t="str">
        <f t="shared" si="130"/>
        <v/>
      </c>
      <c r="H150" s="1">
        <f t="shared" si="131"/>
        <v>1</v>
      </c>
      <c r="I150" s="1">
        <f t="shared" si="132"/>
        <v>2</v>
      </c>
      <c r="J150" s="1"/>
      <c r="K150" s="1"/>
      <c r="L150" s="1"/>
      <c r="M150" s="7">
        <f>IF(Z150&gt;0,RANK(Z150,(Z150:AB150,AC150:AQ150)),0)</f>
        <v>5</v>
      </c>
      <c r="N150" s="7">
        <f>IF(AA150&gt;0,RANK(AA150,(Z150:AB150,AC150:AQ150)),0)</f>
        <v>6</v>
      </c>
      <c r="O150" s="7">
        <f>IF(AB150&gt;0,RANK(AB150,(Z150:AB150,AC150:AQ150)),0)</f>
        <v>3</v>
      </c>
      <c r="P150" s="7">
        <f>IF(AC150&gt;0,RANK(AC150,(Z150:AB150,AC150:AQ150)),0)</f>
        <v>2</v>
      </c>
      <c r="Q150" s="49">
        <f>MAX(Z150:AG150)-LARGE(Z150:AG150,2)</f>
        <v>24633</v>
      </c>
      <c r="R150" s="177">
        <f t="shared" si="134"/>
        <v>0.2318901974074388</v>
      </c>
      <c r="S150" s="2"/>
      <c r="T150" s="2">
        <f t="shared" ref="T150:W151" si="147">IF($C150=0,"-",Z150/$C150)</f>
        <v>3.7090381917968124E-2</v>
      </c>
      <c r="U150" s="2">
        <f t="shared" si="147"/>
        <v>5.1211085693844312E-3</v>
      </c>
      <c r="V150" s="2">
        <f t="shared" si="147"/>
        <v>0.19590123038398902</v>
      </c>
      <c r="W150" s="2">
        <f t="shared" si="147"/>
        <v>0.22185508392404943</v>
      </c>
      <c r="X150" s="2">
        <f t="shared" si="146"/>
        <v>0.45374528133148823</v>
      </c>
      <c r="Y150" s="2">
        <f t="shared" si="139"/>
        <v>8.6286913873120874E-2</v>
      </c>
      <c r="Z150" s="1">
        <f>SUMIF(County!$AT$309:$AT$467,$BC150,County!R$309:R$467)+SUMIF('Cong Dist'!$BC$848:$BC$885,$BC150,'Cong Dist'!Z$848:Z$885)</f>
        <v>3940</v>
      </c>
      <c r="AA150" s="1">
        <f>SUMIF(County!$AT$309:$AT$467,$BC150,County!S$309:S$467)+SUMIF('Cong Dist'!$BC$848:$BC$885,$BC150,'Cong Dist'!AA$848:AA$885)</f>
        <v>544</v>
      </c>
      <c r="AB150" s="1">
        <f>SUMIF(County!$AT$309:$AT$467,$BC150,County!T$309:T$467)+SUMIF('Cong Dist'!$BC$848:$BC$885,$BC150,'Cong Dist'!AB$848:AB$885)</f>
        <v>20810</v>
      </c>
      <c r="AC150" s="1">
        <f>SUMIF(County!$AT$309:$AT$467,$BC150,County!U$309:U$467)+SUMIF('Cong Dist'!$BC$848:$BC$885,$BC150,'Cong Dist'!AC$848:AC$885)</f>
        <v>23567</v>
      </c>
      <c r="AD150" s="1">
        <f>SUMIF(County!$AT$309:$AT$467,$BC150,County!V$309:V$467)+SUMIF('Cong Dist'!$BC$848:$BC$885,$BC150,'Cong Dist'!AD$848:AD$885)</f>
        <v>48200</v>
      </c>
      <c r="AE150" s="1">
        <f>SUMIF(County!$AT$309:$AT$467,$BC150,County!W$309:W$467)+SUMIF('Cong Dist'!$BC$848:$BC$885,$BC150,'Cong Dist'!AE$848:AE$885)</f>
        <v>8410</v>
      </c>
      <c r="AF150" s="1">
        <f>SUMIF(County!$AT$309:$AT$467,$BC150,County!X$309:X$467)+SUMIF('Cong Dist'!$BC$848:$BC$885,$BC150,'Cong Dist'!AF$848:AF$885)</f>
        <v>46</v>
      </c>
      <c r="AG150" s="1">
        <f>SUMIF(County!$AT$309:$AT$467,$BC150,County!Y$309:Y$467)+SUMIF('Cong Dist'!$BC$848:$BC$885,$BC150,'Cong Dist'!AG$848:AG$885)</f>
        <v>109</v>
      </c>
      <c r="AH150" s="1">
        <f>SUMIF(County!$AT$309:$AT$467,$BC150,County!Z$309:Z$467)+SUMIF('Cong Dist'!$BC$848:$BC$885,$BC150,'Cong Dist'!AH$848:AH$885)</f>
        <v>244</v>
      </c>
      <c r="AI150" s="1"/>
      <c r="AJ150" s="1"/>
      <c r="AL150" s="1">
        <f>SUMIF(County!$AT$309:$AT$467,$BC150,County!AD$309:AD$467)+SUMIF('Cong Dist'!$BC$848:$BC$885,$BC150,'Cong Dist'!AL$848:AL$885)</f>
        <v>273</v>
      </c>
      <c r="AM150" s="1"/>
      <c r="AN150" s="1">
        <f>SUMIF(County!$AT$309:$AT$467,$BC150,County!AF$309:AF$467)+SUMIF('Cong Dist'!$BC$848:$BC$885,$BC150,'Cong Dist'!AN$848:AN$885)</f>
        <v>46</v>
      </c>
      <c r="AO150" s="1">
        <f>SUMIF(County!$AT$309:$AT$467,$BC150,County!AG$309:AG$467)+SUMIF('Cong Dist'!$BC$848:$BC$885,$BC150,'Cong Dist'!AO$848:AO$885)</f>
        <v>21</v>
      </c>
      <c r="AP150" s="1">
        <f>SUMIF(County!$AT$309:$AT$467,$BC150,County!AH$309:AH$467)+SUMIF('Cong Dist'!$BC$848:$BC$885,$BC150,'Cong Dist'!AP$848:AP$885)</f>
        <v>17</v>
      </c>
      <c r="AS150" s="7">
        <f>IF(AD150&gt;0,RANK(AD150,(Z150:AB150,AC150:AQ150)),0)</f>
        <v>1</v>
      </c>
      <c r="AT150" s="7">
        <f>IF(AE150&gt;0,RANK(AE150,(Z150:AB150,AC150:AQ150)),0)</f>
        <v>4</v>
      </c>
      <c r="AU150" s="7">
        <f>IF(AF150&gt;0,RANK(AF150,(Z150:AB150,AC150:AQ150)),0)</f>
        <v>10</v>
      </c>
      <c r="AV150" s="7">
        <f>IF(AG150&gt;0,RANK(AG150,(Z150:AB150,AG150:AQ150)),0)</f>
        <v>6</v>
      </c>
      <c r="AW150" s="2">
        <f t="shared" si="140"/>
        <v>7.9170079170079163E-2</v>
      </c>
      <c r="AX150" s="2">
        <f t="shared" si="141"/>
        <v>4.3303491579353649E-4</v>
      </c>
      <c r="AY150" s="2">
        <f t="shared" si="142"/>
        <v>1.0261044743803363E-3</v>
      </c>
      <c r="BA150" s="2" t="str">
        <f t="shared" si="143"/>
        <v>District 14</v>
      </c>
      <c r="BB150" s="165" t="str">
        <f t="shared" si="144"/>
        <v>GA</v>
      </c>
      <c r="BC150" s="165">
        <v>14</v>
      </c>
      <c r="BE150" s="97">
        <v>13</v>
      </c>
      <c r="BF150" s="99">
        <v>914</v>
      </c>
      <c r="BG150" s="106">
        <f>BE150*1000+BF150</f>
        <v>13914</v>
      </c>
      <c r="BH150" s="165" t="s">
        <v>2605</v>
      </c>
      <c r="BI150" s="165" t="s">
        <v>3184</v>
      </c>
    </row>
    <row r="151" spans="1:76">
      <c r="A151" t="s">
        <v>3235</v>
      </c>
      <c r="B151" t="s">
        <v>1105</v>
      </c>
      <c r="C151" s="1">
        <f>SUM(Z151:AQ151)</f>
        <v>1295964</v>
      </c>
      <c r="D151" s="1">
        <v>34</v>
      </c>
      <c r="E151" s="1"/>
      <c r="F151" s="1"/>
      <c r="G151" s="1">
        <f>ROUND(IF(V151&gt;0.2,AB151/($AC151+$AB151+$AD151)*($D151-3),""),0)</f>
        <v>9</v>
      </c>
      <c r="H151" s="1">
        <f>ROUND(IF(W151&gt;0.2,AC151/($AC151+$AB151+$AD151)*($D151-3),""),0)</f>
        <v>8</v>
      </c>
      <c r="I151" s="1">
        <f>ROUND(IF(X151&gt;0.2,AD151/($AC151+$AB151+$AD151)*($D151-3),""),0)+3</f>
        <v>17</v>
      </c>
      <c r="J151" s="1"/>
      <c r="K151" s="1"/>
      <c r="L151" s="1"/>
      <c r="M151" s="7">
        <f>IF(Z151&gt;0,RANK(Z151,(Z151:AB151,AC151:AQ151)),0)</f>
        <v>5</v>
      </c>
      <c r="N151" s="7">
        <f>IF(AA151&gt;0,RANK(AA151,(Z151:AB151,AC151:AQ151)),0)</f>
        <v>6</v>
      </c>
      <c r="O151" s="7">
        <f>IF(AB151&gt;0,RANK(AB151,(Z151:AB151,AC151:AQ151)),0)</f>
        <v>2</v>
      </c>
      <c r="P151" s="7">
        <f>IF(AC151&gt;0,RANK(AC151,(Z151:AB151,AC151:AQ151)),0)</f>
        <v>3</v>
      </c>
      <c r="Q151" s="49">
        <f>MAX(Z151:AG151)-LARGE(Z151:AG151,2)</f>
        <v>186158</v>
      </c>
      <c r="R151" s="177">
        <f t="shared" si="134"/>
        <v>0.14364442222160492</v>
      </c>
      <c r="S151" s="2"/>
      <c r="T151" s="2">
        <f t="shared" si="147"/>
        <v>5.594908500544768E-2</v>
      </c>
      <c r="U151" s="2">
        <f t="shared" si="147"/>
        <v>5.9307202977860497E-3</v>
      </c>
      <c r="V151" s="2">
        <f t="shared" si="147"/>
        <v>0.24447901330592517</v>
      </c>
      <c r="W151" s="2">
        <f t="shared" si="147"/>
        <v>0.23599961110030834</v>
      </c>
      <c r="X151" s="2">
        <f t="shared" si="146"/>
        <v>0.38812343552753009</v>
      </c>
      <c r="Y151" s="2">
        <f t="shared" si="139"/>
        <v>6.951813476300267E-2</v>
      </c>
      <c r="Z151" s="1">
        <f t="shared" ref="Z151:AF151" si="148">SUM(Z137:Z150)</f>
        <v>72508</v>
      </c>
      <c r="AA151" s="1">
        <f t="shared" si="148"/>
        <v>7686</v>
      </c>
      <c r="AB151" s="1">
        <f t="shared" si="148"/>
        <v>316836</v>
      </c>
      <c r="AC151" s="1">
        <f t="shared" si="148"/>
        <v>305847</v>
      </c>
      <c r="AD151" s="1">
        <f t="shared" si="148"/>
        <v>502994</v>
      </c>
      <c r="AE151" s="1">
        <f t="shared" si="148"/>
        <v>80723</v>
      </c>
      <c r="AF151" s="1">
        <f t="shared" si="148"/>
        <v>1146</v>
      </c>
      <c r="AG151" s="1">
        <f>SUM(AG137:AG150)</f>
        <v>1486</v>
      </c>
      <c r="AH151" s="1">
        <f>SUM(AH137:AH150)</f>
        <v>2910</v>
      </c>
      <c r="AL151" s="1">
        <f>SUM(AL137:AL150)</f>
        <v>2625</v>
      </c>
      <c r="AM151" s="1">
        <f>SUM(AM137:AM150)</f>
        <v>0</v>
      </c>
      <c r="AN151" s="1">
        <f>SUM(AN137:AN150)</f>
        <v>539</v>
      </c>
      <c r="AO151" s="1">
        <f>SUM(AO137:AO150)</f>
        <v>428</v>
      </c>
      <c r="AP151" s="1">
        <f>SUM(AP137:AP150)</f>
        <v>236</v>
      </c>
      <c r="AS151" s="7">
        <f>IF(AD151&gt;0,RANK(AD151,(Z151:AB151,AC151:AQ151)),0)</f>
        <v>1</v>
      </c>
      <c r="AT151" s="7">
        <f>IF(AE151&gt;0,RANK(AE151,(Z151:AB151,AC151:AQ151)),0)</f>
        <v>4</v>
      </c>
      <c r="AU151" s="7">
        <f>IF(AF151&gt;0,RANK(AF151,(Z151:AB151,AC151:AQ151)),0)</f>
        <v>10</v>
      </c>
      <c r="AV151" s="7">
        <f>IF(AG151&gt;0,RANK(AG151,(Z151:AB151,AG151:AQ151)),0)</f>
        <v>6</v>
      </c>
      <c r="AW151" s="2">
        <f t="shared" si="140"/>
        <v>6.2287995654200269E-2</v>
      </c>
      <c r="AX151" s="2">
        <f t="shared" si="141"/>
        <v>8.8428382269877871E-4</v>
      </c>
      <c r="AY151" s="2">
        <f t="shared" si="142"/>
        <v>1.1466367892935298E-3</v>
      </c>
      <c r="BA151" s="2" t="str">
        <f t="shared" si="143"/>
        <v>Georgia</v>
      </c>
      <c r="BB151" t="str">
        <f t="shared" si="144"/>
        <v>T</v>
      </c>
      <c r="BE151" s="97">
        <v>13</v>
      </c>
      <c r="BF151" s="99"/>
      <c r="BG151" s="106">
        <f>BE151*1000+BF151</f>
        <v>13000</v>
      </c>
      <c r="BH151" t="s">
        <v>1619</v>
      </c>
      <c r="BI151" t="s">
        <v>3184</v>
      </c>
    </row>
    <row r="152" spans="1:76">
      <c r="C152" s="1"/>
      <c r="D152" s="1"/>
      <c r="E152" s="1"/>
      <c r="F152" s="1"/>
      <c r="G152" s="1"/>
      <c r="H152" s="1"/>
      <c r="I152" s="1"/>
      <c r="J152" s="1"/>
      <c r="K152" s="1"/>
      <c r="L152" s="1"/>
      <c r="M152" s="7"/>
      <c r="N152" s="7"/>
      <c r="O152" s="7"/>
      <c r="P152" s="7"/>
      <c r="Q152" s="49"/>
      <c r="R152" s="177"/>
      <c r="S152" s="2"/>
      <c r="T152" s="2"/>
      <c r="U152" s="2"/>
      <c r="V152" s="2"/>
      <c r="W152" s="2"/>
      <c r="X152" s="2"/>
      <c r="Y152" s="2"/>
      <c r="AK152" s="1"/>
      <c r="AL152" s="1"/>
      <c r="AN152" s="1"/>
      <c r="AO152" s="1"/>
      <c r="AP152" s="1"/>
      <c r="AS152" s="7"/>
      <c r="AT152" s="7"/>
      <c r="AU152" s="7"/>
      <c r="AV152" s="7"/>
      <c r="AW152" s="2"/>
      <c r="AX152" s="2"/>
      <c r="AY152" s="2"/>
      <c r="BA152" s="2"/>
      <c r="BF152" s="99"/>
    </row>
    <row r="153" spans="1:76" outlineLevel="1">
      <c r="A153" s="9" t="s">
        <v>2143</v>
      </c>
      <c r="B153" t="s">
        <v>818</v>
      </c>
      <c r="C153" s="1">
        <f>SUM(Z153:AQ153)</f>
        <v>7423</v>
      </c>
      <c r="D153" s="1">
        <v>3</v>
      </c>
      <c r="E153" s="1"/>
      <c r="F153" s="1"/>
      <c r="G153" s="1"/>
      <c r="H153" s="1">
        <v>1</v>
      </c>
      <c r="I153" s="1">
        <v>2</v>
      </c>
      <c r="J153" s="1"/>
      <c r="K153" s="1"/>
      <c r="L153" s="1"/>
      <c r="M153" s="7">
        <f>IF(Z153&gt;0,RANK(Z153,(Z153:AB153,AC153:AQ153)),0)</f>
        <v>4</v>
      </c>
      <c r="N153" s="7">
        <f>IF(AA153&gt;0,RANK(AA153,(Z153:AB153,AC153:AQ153)),0)</f>
        <v>6</v>
      </c>
      <c r="O153" s="7">
        <f>IF(AB153&gt;0,RANK(AB153,(Z153:AB153,AC153:AQ153)),0)</f>
        <v>3</v>
      </c>
      <c r="P153" s="7">
        <f>IF(AC153&gt;0,RANK(AC153,(Z153:AB153,AC153:AQ153)),0)</f>
        <v>2</v>
      </c>
      <c r="Q153" s="49">
        <f>MAX(Z153:AG153)-LARGE(Z153:AG153,2)</f>
        <v>755</v>
      </c>
      <c r="R153" s="177">
        <f>Q153/C153</f>
        <v>0.10171089855853428</v>
      </c>
      <c r="S153" s="2"/>
      <c r="T153" s="2">
        <f t="shared" ref="T153:V155" si="149">IF($C153=0,"-",Z153/$C153)</f>
        <v>9.5109793883874444E-2</v>
      </c>
      <c r="U153" s="2">
        <f t="shared" si="149"/>
        <v>1.2124477973865014E-3</v>
      </c>
      <c r="V153" s="2">
        <f t="shared" si="149"/>
        <v>0.13754546679240198</v>
      </c>
      <c r="W153" s="2">
        <f t="shared" ref="W153:X155" si="150">IF($C153=0,"-",AC153/$C153)</f>
        <v>0.32870806951367371</v>
      </c>
      <c r="X153" s="2">
        <f t="shared" si="150"/>
        <v>0.43041896807220797</v>
      </c>
      <c r="Y153" s="2">
        <f>IF(C153=0,"-",(1-T153-U153-V153-W153-X153))</f>
        <v>7.0052539404554248E-3</v>
      </c>
      <c r="Z153" s="1">
        <f>SUMIF(County!$AT$2702:$AT$2705,$BC153,County!R$2702:R$2705)+SUMIF($BC$888:$BC$889,$BC153,Z$888:Z$889)</f>
        <v>706</v>
      </c>
      <c r="AA153" s="1">
        <f>SUMIF(County!$AT$2702:$AT$2705,$BC153,County!S$2702:S$2705)+SUMIF($BC$888:$BC$889,$BC153,AA$888:AA$889)</f>
        <v>9</v>
      </c>
      <c r="AB153" s="1">
        <f>SUMIF(County!$AT$2702:$AT$2705,$BC153,County!T$2702:T$2705)+SUMIF($BC$888:$BC$889,$BC153,AB$888:AB$889)</f>
        <v>1021</v>
      </c>
      <c r="AC153" s="1">
        <f>SUMIF(County!$AT$2702:$AT$2705,$BC153,County!U$2702:U$2705)+SUMIF($BC$888:$BC$889,$BC153,AC$888:AC$889)</f>
        <v>2440</v>
      </c>
      <c r="AD153" s="1">
        <f>SUMIF(County!$AT$2702:$AT$2705,$BC153,County!V$2702:V$2705)+SUMIF($BC$888:$BC$889,$BC153,AD$888:AD$889)</f>
        <v>3195</v>
      </c>
      <c r="AE153" s="1">
        <f>SUMIF(County!$AT$2702:$AT$2705,$BC153,County!W$2702:W$2705)+SUMIF($BC$888:$BC$889,$BC153,AE$888:AE$889)</f>
        <v>52</v>
      </c>
      <c r="AS153" s="7">
        <f>IF(AD153&gt;0,RANK(AD153,(Z153:AB153,AC153:AQ153)),0)</f>
        <v>1</v>
      </c>
      <c r="AT153" s="7">
        <f>IF(AE153&gt;0,RANK(AE153,(Z153:AB153,AC153:AQ153)),0)</f>
        <v>5</v>
      </c>
      <c r="AU153" s="7">
        <f>IF(AF153&gt;0,RANK(AF153,(Z153:AB153,AC153:AQ153)),0)</f>
        <v>0</v>
      </c>
      <c r="AV153" s="7">
        <f>IF(AG153&gt;0,RANK(AG153,(Z153:AB153,AG153:AQ153)),0)</f>
        <v>0</v>
      </c>
      <c r="AW153" s="2">
        <f t="shared" ref="AW153:AY155" si="151">IF($C153=0,"-",AE153/$C153)</f>
        <v>7.0052539404553416E-3</v>
      </c>
      <c r="AX153" s="2">
        <f t="shared" si="151"/>
        <v>0</v>
      </c>
      <c r="AY153" s="2">
        <f t="shared" si="151"/>
        <v>0</v>
      </c>
      <c r="BA153" s="2" t="str">
        <f t="shared" ref="BA153:BB155" si="152">A153</f>
        <v>District 1</v>
      </c>
      <c r="BB153" t="str">
        <f t="shared" si="152"/>
        <v>HI</v>
      </c>
      <c r="BC153">
        <v>1</v>
      </c>
      <c r="BE153" s="97">
        <v>15</v>
      </c>
      <c r="BF153" s="99">
        <v>901</v>
      </c>
      <c r="BG153" s="106">
        <f>BE153*1000+BF153</f>
        <v>15901</v>
      </c>
      <c r="BH153" t="s">
        <v>2605</v>
      </c>
      <c r="BI153" t="s">
        <v>2991</v>
      </c>
    </row>
    <row r="154" spans="1:76" outlineLevel="1">
      <c r="A154" s="9" t="s">
        <v>1563</v>
      </c>
      <c r="B154" t="s">
        <v>818</v>
      </c>
      <c r="C154" s="1">
        <f>SUM(Z154:AQ154)</f>
        <v>8249</v>
      </c>
      <c r="D154" s="1">
        <v>3</v>
      </c>
      <c r="E154" s="1"/>
      <c r="F154" s="1"/>
      <c r="G154" s="1"/>
      <c r="H154" s="1">
        <v>1</v>
      </c>
      <c r="I154" s="1">
        <v>2</v>
      </c>
      <c r="J154" s="1"/>
      <c r="K154" s="1"/>
      <c r="L154" s="1"/>
      <c r="M154" s="7">
        <f>IF(Z154&gt;0,RANK(Z154,(Z154:AB154,AC154:AQ154)),0)</f>
        <v>4</v>
      </c>
      <c r="N154" s="7">
        <f>IF(AA154&gt;0,RANK(AA154,(Z154:AB154,AC154:AQ154)),0)</f>
        <v>6</v>
      </c>
      <c r="O154" s="7">
        <f>IF(AB154&gt;0,RANK(AB154,(Z154:AB154,AC154:AQ154)),0)</f>
        <v>3</v>
      </c>
      <c r="P154" s="7">
        <f>IF(AC154&gt;0,RANK(AC154,(Z154:AB154,AC154:AQ154)),0)</f>
        <v>2</v>
      </c>
      <c r="Q154" s="49">
        <f>MAX(Z154:AG154)-LARGE(Z154:AG154,2)</f>
        <v>987</v>
      </c>
      <c r="R154" s="177">
        <f>Q154/C154</f>
        <v>0.11965086677172991</v>
      </c>
      <c r="S154" s="2"/>
      <c r="T154" s="2">
        <f t="shared" si="149"/>
        <v>0.10425506121954176</v>
      </c>
      <c r="U154" s="2">
        <f t="shared" si="149"/>
        <v>1.8184022305734028E-3</v>
      </c>
      <c r="V154" s="2">
        <f t="shared" si="149"/>
        <v>0.12692447569402351</v>
      </c>
      <c r="W154" s="2">
        <f t="shared" si="150"/>
        <v>0.31797793671960239</v>
      </c>
      <c r="X154" s="2">
        <f t="shared" si="150"/>
        <v>0.43762880349133226</v>
      </c>
      <c r="Y154" s="2">
        <f>IF(C154=0,"-",(1-T154-U154-V154-W154-X154))</f>
        <v>1.1395320644926654E-2</v>
      </c>
      <c r="Z154" s="1">
        <f>SUMIF(County!$AT$2702:$AT$2705,$BC154,County!R$2702:R$2705)+SUMIF($BC$888:$BC$889,$BC154,Z$888:Z$889)</f>
        <v>860</v>
      </c>
      <c r="AA154" s="1">
        <f>SUMIF(County!$AT$2702:$AT$2705,$BC154,County!S$2702:S$2705)+SUMIF($BC$888:$BC$889,$BC154,AA$888:AA$889)</f>
        <v>15</v>
      </c>
      <c r="AB154" s="1">
        <f>SUMIF(County!$AT$2702:$AT$2705,$BC154,County!T$2702:T$2705)+SUMIF($BC$888:$BC$889,$BC154,AB$888:AB$889)</f>
        <v>1047</v>
      </c>
      <c r="AC154" s="1">
        <f>SUMIF(County!$AT$2702:$AT$2705,$BC154,County!U$2702:U$2705)+SUMIF($BC$888:$BC$889,$BC154,AC$888:AC$889)</f>
        <v>2623</v>
      </c>
      <c r="AD154" s="1">
        <f>SUMIF(County!$AT$2702:$AT$2705,$BC154,County!V$2702:V$2705)+SUMIF($BC$888:$BC$889,$BC154,AD$888:AD$889)</f>
        <v>3610</v>
      </c>
      <c r="AE154" s="1">
        <f>SUMIF(County!$AT$2702:$AT$2705,$BC154,County!W$2702:W$2705)+SUMIF($BC$888:$BC$889,$BC154,AE$888:AE$889)</f>
        <v>94</v>
      </c>
      <c r="AS154" s="7">
        <f>IF(AD154&gt;0,RANK(AD154,(Z154:AB154,AC154:AQ154)),0)</f>
        <v>1</v>
      </c>
      <c r="AT154" s="7">
        <f>IF(AE154&gt;0,RANK(AE154,(Z154:AB154,AC154:AQ154)),0)</f>
        <v>5</v>
      </c>
      <c r="AU154" s="7">
        <f>IF(AF154&gt;0,RANK(AF154,(Z154:AB154,AC154:AQ154)),0)</f>
        <v>0</v>
      </c>
      <c r="AV154" s="7">
        <f>IF(AG154&gt;0,RANK(AG154,(Z154:AB154,AG154:AQ154)),0)</f>
        <v>0</v>
      </c>
      <c r="AW154" s="2">
        <f t="shared" si="151"/>
        <v>1.1395320644926658E-2</v>
      </c>
      <c r="AX154" s="2">
        <f t="shared" si="151"/>
        <v>0</v>
      </c>
      <c r="AY154" s="2">
        <f t="shared" si="151"/>
        <v>0</v>
      </c>
      <c r="BA154" s="2" t="str">
        <f t="shared" si="152"/>
        <v>District 2</v>
      </c>
      <c r="BB154" t="str">
        <f t="shared" si="152"/>
        <v>HI</v>
      </c>
      <c r="BC154">
        <v>2</v>
      </c>
      <c r="BE154" s="97">
        <v>15</v>
      </c>
      <c r="BF154" s="99">
        <v>902</v>
      </c>
      <c r="BG154" s="106">
        <f>BE154*1000+BF154</f>
        <v>15902</v>
      </c>
      <c r="BH154" t="s">
        <v>2605</v>
      </c>
      <c r="BI154" t="s">
        <v>2991</v>
      </c>
    </row>
    <row r="155" spans="1:76">
      <c r="A155" t="s">
        <v>677</v>
      </c>
      <c r="B155" t="s">
        <v>1105</v>
      </c>
      <c r="C155" s="1">
        <f>SUM(Z155:AQ155)</f>
        <v>15672</v>
      </c>
      <c r="D155" s="1">
        <v>10</v>
      </c>
      <c r="E155" s="1"/>
      <c r="F155" s="1"/>
      <c r="G155" s="1">
        <v>1</v>
      </c>
      <c r="H155" s="1">
        <v>5</v>
      </c>
      <c r="I155" s="1">
        <v>7</v>
      </c>
      <c r="J155" s="1"/>
      <c r="K155" s="1"/>
      <c r="L155" s="1"/>
      <c r="M155" s="7">
        <f>IF(Z155&gt;0,RANK(Z155,(Z155:AB155,AC155:AQ155)),0)</f>
        <v>4</v>
      </c>
      <c r="N155" s="7">
        <f>IF(AA155&gt;0,RANK(AA155,(Z155:AB155,AC155:AQ155)),0)</f>
        <v>6</v>
      </c>
      <c r="O155" s="7">
        <f>IF(AB155&gt;0,RANK(AB155,(Z155:AB155,AC155:AQ155)),0)</f>
        <v>3</v>
      </c>
      <c r="P155" s="7">
        <f>IF(AC155&gt;0,RANK(AC155,(Z155:AB155,AC155:AQ155)),0)</f>
        <v>2</v>
      </c>
      <c r="Q155" s="49">
        <f>MAX(Z155:AG155)-LARGE(Z155:AG155,2)</f>
        <v>1742</v>
      </c>
      <c r="R155" s="177">
        <f>Q155/C155</f>
        <v>0.11115364982133742</v>
      </c>
      <c r="S155" s="2"/>
      <c r="T155" s="2">
        <f t="shared" si="149"/>
        <v>9.9923430321592649E-2</v>
      </c>
      <c r="U155" s="2">
        <f t="shared" si="149"/>
        <v>1.5313935681470138E-3</v>
      </c>
      <c r="V155" s="2">
        <f t="shared" si="149"/>
        <v>0.13195507912200102</v>
      </c>
      <c r="W155" s="2">
        <f t="shared" si="150"/>
        <v>0.32306023481368046</v>
      </c>
      <c r="X155" s="2">
        <f t="shared" si="150"/>
        <v>0.43421388463501787</v>
      </c>
      <c r="Y155" s="2">
        <f>IF(C155=0,"-",(1-T155-U155-V155-W155-X155))</f>
        <v>9.3159775395609823E-3</v>
      </c>
      <c r="Z155" s="1">
        <f t="shared" ref="Z155:AE155" si="153">Z153+Z154</f>
        <v>1566</v>
      </c>
      <c r="AA155" s="1">
        <f t="shared" si="153"/>
        <v>24</v>
      </c>
      <c r="AB155" s="1">
        <f t="shared" si="153"/>
        <v>2068</v>
      </c>
      <c r="AC155" s="1">
        <f t="shared" si="153"/>
        <v>5063</v>
      </c>
      <c r="AD155" s="1">
        <f t="shared" si="153"/>
        <v>6805</v>
      </c>
      <c r="AE155" s="1">
        <f t="shared" si="153"/>
        <v>146</v>
      </c>
      <c r="AS155" s="7">
        <f>IF(AD155&gt;0,RANK(AD155,(Z155:AB155,AC155:AQ155)),0)</f>
        <v>1</v>
      </c>
      <c r="AT155" s="7">
        <f>IF(AE155&gt;0,RANK(AE155,(Z155:AB155,AC155:AQ155)),0)</f>
        <v>5</v>
      </c>
      <c r="AU155" s="7">
        <f>IF(AF155&gt;0,RANK(AF155,(Z155:AB155,AC155:AQ155)),0)</f>
        <v>0</v>
      </c>
      <c r="AV155" s="7">
        <f>IF(AG155&gt;0,RANK(AG155,(Z155:AB155,AG155:AQ155)),0)</f>
        <v>0</v>
      </c>
      <c r="AW155" s="2">
        <f t="shared" si="151"/>
        <v>9.3159775395610014E-3</v>
      </c>
      <c r="AX155" s="2">
        <f t="shared" si="151"/>
        <v>0</v>
      </c>
      <c r="AY155" s="2">
        <f t="shared" si="151"/>
        <v>0</v>
      </c>
      <c r="BA155" s="2" t="str">
        <f t="shared" si="152"/>
        <v>Hawaii</v>
      </c>
      <c r="BB155" t="str">
        <f t="shared" si="152"/>
        <v>T</v>
      </c>
      <c r="BE155" s="97">
        <v>15</v>
      </c>
      <c r="BF155" s="99"/>
      <c r="BG155" s="106">
        <f>BE155*1000+BF155</f>
        <v>15000</v>
      </c>
      <c r="BH155" t="s">
        <v>1619</v>
      </c>
      <c r="BI155" t="s">
        <v>2991</v>
      </c>
    </row>
    <row r="156" spans="1:76">
      <c r="C156" s="1"/>
      <c r="D156" s="1"/>
      <c r="E156" s="1"/>
      <c r="F156" s="1"/>
      <c r="G156" s="1"/>
      <c r="H156" s="1"/>
      <c r="I156" s="1"/>
      <c r="J156" s="1"/>
      <c r="K156" s="1"/>
      <c r="L156" s="1"/>
      <c r="M156" s="7"/>
      <c r="N156" s="7"/>
      <c r="O156" s="7"/>
      <c r="P156" s="7"/>
      <c r="Q156" s="49"/>
      <c r="R156" s="177"/>
      <c r="S156" s="2"/>
      <c r="T156" s="2"/>
      <c r="U156" s="2"/>
      <c r="V156" s="2"/>
      <c r="W156" s="2"/>
      <c r="X156" s="2"/>
      <c r="Y156" s="2"/>
      <c r="AS156" s="7"/>
      <c r="AT156" s="7"/>
      <c r="AU156" s="7"/>
      <c r="AV156" s="7"/>
      <c r="AW156" s="2"/>
      <c r="AX156" s="2"/>
      <c r="AY156" s="2"/>
      <c r="BA156" s="2"/>
      <c r="BF156" s="99"/>
    </row>
    <row r="157" spans="1:76" outlineLevel="1">
      <c r="A157" s="60" t="s">
        <v>2143</v>
      </c>
      <c r="B157" t="s">
        <v>1275</v>
      </c>
      <c r="C157" s="1">
        <f>SUM(Z157:AQ157)</f>
        <v>117018</v>
      </c>
      <c r="D157" s="1"/>
      <c r="E157" s="1"/>
      <c r="F157" s="1"/>
      <c r="G157" s="1"/>
      <c r="H157" s="1"/>
      <c r="I157" s="1"/>
      <c r="J157" s="1"/>
      <c r="K157" s="1"/>
      <c r="L157" s="1"/>
      <c r="M157" s="7">
        <f>IF(Z157&gt;0,RANK(Z157,(Z157:AB157,AC157:AQ157)),0)</f>
        <v>4</v>
      </c>
      <c r="N157" s="7">
        <f>IF(AA157&gt;0,RANK(AA157,(Z157:AB157,AC157:AQ157)),0)</f>
        <v>7</v>
      </c>
      <c r="O157" s="7">
        <f>IF(AB157&gt;0,RANK(AB157,(Z157:AB157,AC157:AQ157)),0)</f>
        <v>3</v>
      </c>
      <c r="P157" s="7">
        <f>IF(AC157&gt;0,RANK(AC157,(Z157:AB157,AC157:AQ157)),0)</f>
        <v>1</v>
      </c>
      <c r="Q157" s="49">
        <f>MAX(Z157:AG157)-LARGE(Z157:AG157,2)</f>
        <v>15188</v>
      </c>
      <c r="R157" s="177">
        <f>Q157/C157</f>
        <v>0.12979199781230238</v>
      </c>
      <c r="S157" s="2"/>
      <c r="T157" s="2">
        <f t="shared" ref="T157:V159" si="154">IF($C157=0,"-",Z157/$C157)</f>
        <v>7.1749645353706273E-2</v>
      </c>
      <c r="U157" s="2">
        <f t="shared" si="154"/>
        <v>3.5891914064502899E-3</v>
      </c>
      <c r="V157" s="2">
        <f t="shared" si="154"/>
        <v>0.1164692611393119</v>
      </c>
      <c r="W157" s="2">
        <f t="shared" ref="W157:X159" si="155">IF($C157=0,"-",AC157/$C157)</f>
        <v>0.4557845801500624</v>
      </c>
      <c r="X157" s="2">
        <f t="shared" si="155"/>
        <v>0.32599258233776002</v>
      </c>
      <c r="Y157" s="2">
        <f>IF(C157=0,"-",(1-T157-U157-V157-W157-X157))</f>
        <v>2.6414739612709071E-2</v>
      </c>
      <c r="Z157" s="1">
        <f>SUMIF(County!$AT$470:$AT$513,$BC157,County!R$470:R$513)+SUMIF($BC$892:$BC$893,$BC157,Z$892:Z$893)</f>
        <v>8396</v>
      </c>
      <c r="AA157" s="1">
        <f>SUMIF(County!$AT$470:$AT$513,$BC157,County!S$470:S$513)+SUMIF($BC$892:$BC$893,$BC157,AA$892:AA$893)</f>
        <v>420</v>
      </c>
      <c r="AB157" s="1">
        <f>SUMIF(County!$AT$470:$AT$513,$BC157,County!T$470:T$513)+SUMIF($BC$892:$BC$893,$BC157,AB$892:AB$893)</f>
        <v>13629</v>
      </c>
      <c r="AC157" s="1">
        <f>SUMIF(County!$AT$470:$AT$513,$BC157,County!U$470:U$513)+SUMIF($BC$892:$BC$893,$BC157,AC$892:AC$893)</f>
        <v>53335</v>
      </c>
      <c r="AD157" s="1">
        <f>SUMIF(County!$AT$470:$AT$513,$BC157,County!V$470:V$513)+SUMIF($BC$892:$BC$893,$BC157,AD$892:AD$893)</f>
        <v>38147</v>
      </c>
      <c r="AE157" s="1">
        <f>SUMIF(County!$AT$470:$AT$513,$BC157,County!W$470:W$513)+SUMIF($BC$892:$BC$893,$BC157,AE$892:AE$893)</f>
        <v>1989</v>
      </c>
      <c r="AF157" s="1">
        <f>SUMIF(County!$AT$470:$AT$513,$BC157,County!X$470:X$513)+SUMIF($BC$892:$BC$893,$BC157,AF$892:AF$893)</f>
        <v>116</v>
      </c>
      <c r="AG157" s="1">
        <f>SUMIF(County!$AT$470:$AT$513,$BC157,County!Y$470:Y$513)+SUMIF($BC$892:$BC$893,$BC157,AG$892:AG$893)</f>
        <v>184</v>
      </c>
      <c r="AH157" s="1">
        <f>SUMIF(County!$AT$470:$AT$513,$BC157,County!Z$470:Z$513)+SUMIF($BC$892:$BC$893,$BC157,AH$892:AH$893)</f>
        <v>458</v>
      </c>
      <c r="AK157" s="1">
        <f>SUMIF(County!$AT$470:$AT$513,$BC157,County!AC$470:AC$513)+SUMIF($BC$892:$BC$893,$BC157,AK$892:AK$893)</f>
        <v>17</v>
      </c>
      <c r="AL157" s="1">
        <f>SUMIF(County!$AT$470:$AT$513,$BC157,County!AD$470:AD$513)+SUMIF($BC$892:$BC$893,$BC157,AL$892:AL$893)</f>
        <v>198</v>
      </c>
      <c r="AN157" s="1">
        <f>SUMIF(County!$AT$470:$AT$513,$BC157,County!AF$470:AF$513)+SUMIF($BC$892:$BC$893,$BC157,AN$892:AN$893)</f>
        <v>93</v>
      </c>
      <c r="AO157" s="1">
        <f>SUMIF(County!$AT$470:$AT$513,$BC157,County!AG$470:AG$513)+SUMIF($BC$892:$BC$893,$BC157,AO$892:AO$893)</f>
        <v>36</v>
      </c>
      <c r="AP157" s="1"/>
      <c r="AS157" s="7">
        <f>IF(AD157&gt;0,RANK(AD157,(Z157:AB157,AC157:AQ157)),0)</f>
        <v>2</v>
      </c>
      <c r="AT157" s="7">
        <f>IF(AE157&gt;0,RANK(AE157,(Z157:AB157,AC157:AQ157)),0)</f>
        <v>5</v>
      </c>
      <c r="AU157" s="7">
        <f>IF(AF157&gt;0,RANK(AF157,(Z157:AB157,AC157:AQ157)),0)</f>
        <v>10</v>
      </c>
      <c r="AV157" s="7">
        <f>IF(AG157&gt;0,RANK(AG157,(Z157:AB157,AG157:AQ157)),0)</f>
        <v>6</v>
      </c>
      <c r="AW157" s="2">
        <f t="shared" ref="AW157:AY159" si="156">IF($C157=0,"-",AE157/$C157)</f>
        <v>1.6997385017689586E-2</v>
      </c>
      <c r="AX157" s="2">
        <f t="shared" si="156"/>
        <v>9.9130048368627059E-4</v>
      </c>
      <c r="AY157" s="2">
        <f t="shared" si="156"/>
        <v>1.5724076637782221E-3</v>
      </c>
      <c r="BA157" s="2" t="str">
        <f t="shared" ref="BA157:BB159" si="157">A157</f>
        <v>District 1</v>
      </c>
      <c r="BB157" t="str">
        <f t="shared" si="157"/>
        <v>ID</v>
      </c>
      <c r="BC157">
        <v>1</v>
      </c>
      <c r="BE157" s="97">
        <v>16</v>
      </c>
      <c r="BF157" s="99">
        <v>901</v>
      </c>
      <c r="BG157" s="106">
        <f>BE157*1000+BF157</f>
        <v>16901</v>
      </c>
      <c r="BH157" t="s">
        <v>2605</v>
      </c>
      <c r="BI157" t="s">
        <v>3184</v>
      </c>
      <c r="BX157" s="1">
        <f>SUMIF(County!$AT$470:$AT$513,$BC157,County!BP$470:BP$513)+SUMIF($BC$892:$BC$893,$BC157,BX$892:BX$893)</f>
        <v>17</v>
      </c>
    </row>
    <row r="158" spans="1:76" outlineLevel="1">
      <c r="A158" s="60" t="s">
        <v>1563</v>
      </c>
      <c r="B158" t="s">
        <v>1275</v>
      </c>
      <c r="C158" s="1">
        <f>SUM(Z158:AQ158)</f>
        <v>104986</v>
      </c>
      <c r="D158" s="1"/>
      <c r="E158" s="1"/>
      <c r="F158" s="1"/>
      <c r="G158" s="1"/>
      <c r="H158" s="1"/>
      <c r="I158" s="1"/>
      <c r="J158" s="1"/>
      <c r="K158" s="1"/>
      <c r="L158" s="1"/>
      <c r="M158" s="7">
        <f>IF(Z158&gt;0,RANK(Z158,(Z158:AB158,AC158:AQ158)),0)</f>
        <v>4</v>
      </c>
      <c r="N158" s="7">
        <f>IF(AA158&gt;0,RANK(AA158,(Z158:AB158,AC158:AQ158)),0)</f>
        <v>6</v>
      </c>
      <c r="O158" s="7">
        <f>IF(AB158&gt;0,RANK(AB158,(Z158:AB158,AC158:AQ158)),0)</f>
        <v>3</v>
      </c>
      <c r="P158" s="7">
        <f>IF(AC158&gt;0,RANK(AC158,(Z158:AB158,AC158:AQ158)),0)</f>
        <v>1</v>
      </c>
      <c r="Q158" s="49">
        <f>MAX(Z158:AG158)-LARGE(Z158:AG158,2)</f>
        <v>23288</v>
      </c>
      <c r="R158" s="177">
        <f>Q158/C158</f>
        <v>0.22182005219743584</v>
      </c>
      <c r="S158" s="2"/>
      <c r="T158" s="2">
        <f t="shared" si="154"/>
        <v>7.7324595660373766E-2</v>
      </c>
      <c r="U158" s="2">
        <f t="shared" si="154"/>
        <v>4.943516278360924E-3</v>
      </c>
      <c r="V158" s="2">
        <f t="shared" si="154"/>
        <v>0.20632274779494408</v>
      </c>
      <c r="W158" s="2">
        <f t="shared" si="155"/>
        <v>0.45295563217952872</v>
      </c>
      <c r="X158" s="2">
        <f t="shared" si="155"/>
        <v>0.23113557998209286</v>
      </c>
      <c r="Y158" s="2">
        <f>IF(C158=0,"-",(1-T158-U158-V158-W158-X158))</f>
        <v>2.7317928104699712E-2</v>
      </c>
      <c r="Z158" s="1">
        <f>SUMIF(County!$AT$470:$AT$513,$BC158,County!R$470:R$513)+SUMIF($BC$892:$BC$893,$BC158,Z$892:Z$893)</f>
        <v>8118</v>
      </c>
      <c r="AA158" s="1">
        <f>SUMIF(County!$AT$470:$AT$513,$BC158,County!S$470:S$513)+SUMIF($BC$892:$BC$893,$BC158,AA$892:AA$893)</f>
        <v>519</v>
      </c>
      <c r="AB158" s="1">
        <f>SUMIF(County!$AT$470:$AT$513,$BC158,County!T$470:T$513)+SUMIF($BC$892:$BC$893,$BC158,AB$892:AB$893)</f>
        <v>21661</v>
      </c>
      <c r="AC158" s="1">
        <f>SUMIF(County!$AT$470:$AT$513,$BC158,County!U$470:U$513)+SUMIF($BC$892:$BC$893,$BC158,AC$892:AC$893)</f>
        <v>47554</v>
      </c>
      <c r="AD158" s="1">
        <f>SUMIF(County!$AT$470:$AT$513,$BC158,County!V$470:V$513)+SUMIF($BC$892:$BC$893,$BC158,AD$892:AD$893)</f>
        <v>24266</v>
      </c>
      <c r="AE158" s="1">
        <f>SUMIF(County!$AT$470:$AT$513,$BC158,County!W$470:W$513)+SUMIF($BC$892:$BC$893,$BC158,AE$892:AE$893)</f>
        <v>1864</v>
      </c>
      <c r="AF158" s="1">
        <f>SUMIF(County!$AT$470:$AT$513,$BC158,County!X$470:X$513)+SUMIF($BC$892:$BC$893,$BC158,AF$892:AF$893)</f>
        <v>126</v>
      </c>
      <c r="AG158" s="1">
        <f>SUMIF(County!$AT$470:$AT$513,$BC158,County!Y$470:Y$513)+SUMIF($BC$892:$BC$893,$BC158,AG$892:AG$893)</f>
        <v>169</v>
      </c>
      <c r="AH158" s="1">
        <f>SUMIF(County!$AT$470:$AT$513,$BC158,County!Z$470:Z$513)+SUMIF($BC$892:$BC$893,$BC158,AH$892:AH$893)</f>
        <v>376</v>
      </c>
      <c r="AK158" s="1">
        <f>SUMIF(County!$AT$470:$AT$513,$BC158,County!AC$470:AC$513)+SUMIF($BC$892:$BC$893,$BC158,AK$892:AK$893)</f>
        <v>11</v>
      </c>
      <c r="AL158" s="1">
        <f>SUMIF(County!$AT$470:$AT$513,$BC158,County!AD$470:AD$513)+SUMIF($BC$892:$BC$893,$BC158,AL$892:AL$893)</f>
        <v>160</v>
      </c>
      <c r="AN158" s="1">
        <f>SUMIF(County!$AT$470:$AT$513,$BC158,County!AF$470:AF$513)+SUMIF($BC$892:$BC$893,$BC158,AN$892:AN$893)</f>
        <v>118</v>
      </c>
      <c r="AO158" s="1">
        <f>SUMIF(County!$AT$470:$AT$513,$BC158,County!AG$470:AG$513)+SUMIF($BC$892:$BC$893,$BC158,AO$892:AO$893)</f>
        <v>44</v>
      </c>
      <c r="AP158" s="1"/>
      <c r="AS158" s="7">
        <f>IF(AD158&gt;0,RANK(AD158,(Z158:AB158,AC158:AQ158)),0)</f>
        <v>2</v>
      </c>
      <c r="AT158" s="7">
        <f>IF(AE158&gt;0,RANK(AE158,(Z158:AB158,AC158:AQ158)),0)</f>
        <v>5</v>
      </c>
      <c r="AU158" s="7">
        <f>IF(AF158&gt;0,RANK(AF158,(Z158:AB158,AC158:AQ158)),0)</f>
        <v>10</v>
      </c>
      <c r="AV158" s="7">
        <f>IF(AG158&gt;0,RANK(AG158,(Z158:AB158,AG158:AQ158)),0)</f>
        <v>5</v>
      </c>
      <c r="AW158" s="2">
        <f t="shared" si="156"/>
        <v>1.7754748252147904E-2</v>
      </c>
      <c r="AX158" s="2">
        <f t="shared" si="156"/>
        <v>1.2001600213361781E-3</v>
      </c>
      <c r="AY158" s="2">
        <f t="shared" si="156"/>
        <v>1.6097384413159849E-3</v>
      </c>
      <c r="BA158" s="2" t="str">
        <f t="shared" si="157"/>
        <v>District 2</v>
      </c>
      <c r="BB158" t="str">
        <f t="shared" si="157"/>
        <v>ID</v>
      </c>
      <c r="BC158">
        <v>2</v>
      </c>
      <c r="BE158" s="97">
        <v>16</v>
      </c>
      <c r="BF158" s="99">
        <v>902</v>
      </c>
      <c r="BG158" s="106">
        <f>BE158*1000+BF158</f>
        <v>16902</v>
      </c>
      <c r="BH158" t="s">
        <v>2605</v>
      </c>
      <c r="BI158" t="s">
        <v>3184</v>
      </c>
      <c r="BX158" s="1">
        <f>SUMIF(County!$AT$470:$AT$513,$BC158,County!BP$470:BP$513)+SUMIF($BC$892:$BC$893,$BC158,BX$892:BX$893)</f>
        <v>11</v>
      </c>
    </row>
    <row r="159" spans="1:76">
      <c r="A159" t="s">
        <v>1277</v>
      </c>
      <c r="B159" t="s">
        <v>1105</v>
      </c>
      <c r="C159" s="1">
        <f>SUM(Z159:AQ159)</f>
        <v>222004</v>
      </c>
      <c r="D159" s="1">
        <v>32</v>
      </c>
      <c r="E159" s="1"/>
      <c r="F159" s="1"/>
      <c r="G159" s="1"/>
      <c r="H159" s="1">
        <f>ROUND(D159*AC159/(AC159+AD159),0)</f>
        <v>20</v>
      </c>
      <c r="I159" s="1">
        <f>ROUND(D159*AD159/(AC159+AD159),0)</f>
        <v>12</v>
      </c>
      <c r="J159" s="1"/>
      <c r="K159" s="1"/>
      <c r="L159" s="1"/>
      <c r="M159" s="7">
        <f>IF(Z159&gt;0,RANK(Z159,(Z159:AB159,AC159:AQ159)),0)</f>
        <v>4</v>
      </c>
      <c r="N159" s="7">
        <f>IF(AA159&gt;0,RANK(AA159,(Z159:AB159,AC159:AQ159)),0)</f>
        <v>6</v>
      </c>
      <c r="O159" s="7">
        <f>IF(AB159&gt;0,RANK(AB159,(Z159:AB159,AC159:AQ159)),0)</f>
        <v>3</v>
      </c>
      <c r="P159" s="7">
        <f>IF(AC159&gt;0,RANK(AC159,(Z159:AB159,AC159:AQ159)),0)</f>
        <v>1</v>
      </c>
      <c r="Q159" s="49">
        <f>MAX(Z159:AG159)-LARGE(Z159:AG159,2)</f>
        <v>38476</v>
      </c>
      <c r="R159" s="177">
        <f>Q159/C159</f>
        <v>0.17331219257310679</v>
      </c>
      <c r="S159" s="2"/>
      <c r="T159" s="2">
        <f t="shared" si="154"/>
        <v>7.4386047098250488E-2</v>
      </c>
      <c r="U159" s="2">
        <f t="shared" si="154"/>
        <v>4.229653519756401E-3</v>
      </c>
      <c r="V159" s="2">
        <f t="shared" si="154"/>
        <v>0.15896109980000361</v>
      </c>
      <c r="W159" s="2">
        <f t="shared" si="155"/>
        <v>0.4544467667249239</v>
      </c>
      <c r="X159" s="2">
        <f t="shared" si="155"/>
        <v>0.28113457415181708</v>
      </c>
      <c r="Y159" s="2">
        <f>IF(C159=0,"-",(1-T159-U159-V159-W159-X159))</f>
        <v>2.6841858705248578E-2</v>
      </c>
      <c r="Z159" s="1">
        <f>SUM(Z157:Z158)</f>
        <v>16514</v>
      </c>
      <c r="AA159" s="1">
        <f t="shared" ref="AA159:AO159" si="158">SUM(AA157:AA158)</f>
        <v>939</v>
      </c>
      <c r="AB159" s="1">
        <f t="shared" si="158"/>
        <v>35290</v>
      </c>
      <c r="AC159" s="1">
        <f t="shared" si="158"/>
        <v>100889</v>
      </c>
      <c r="AD159" s="1">
        <f t="shared" si="158"/>
        <v>62413</v>
      </c>
      <c r="AE159" s="1">
        <f t="shared" si="158"/>
        <v>3853</v>
      </c>
      <c r="AF159" s="1">
        <f t="shared" si="158"/>
        <v>242</v>
      </c>
      <c r="AG159" s="1">
        <f t="shared" si="158"/>
        <v>353</v>
      </c>
      <c r="AH159" s="1">
        <f t="shared" si="158"/>
        <v>834</v>
      </c>
      <c r="AK159" s="1">
        <f t="shared" si="158"/>
        <v>28</v>
      </c>
      <c r="AL159" s="1">
        <f t="shared" si="158"/>
        <v>358</v>
      </c>
      <c r="AN159" s="1">
        <f t="shared" si="158"/>
        <v>211</v>
      </c>
      <c r="AO159" s="1">
        <f t="shared" si="158"/>
        <v>80</v>
      </c>
      <c r="AS159" s="7">
        <f>IF(AD159&gt;0,RANK(AD159,(Z159:AB159,AC159:AQ159)),0)</f>
        <v>2</v>
      </c>
      <c r="AT159" s="7">
        <f>IF(AE159&gt;0,RANK(AE159,(Z159:AB159,AC159:AQ159)),0)</f>
        <v>5</v>
      </c>
      <c r="AU159" s="7">
        <f>IF(AF159&gt;0,RANK(AF159,(Z159:AB159,AC159:AQ159)),0)</f>
        <v>10</v>
      </c>
      <c r="AV159" s="7">
        <f>IF(AG159&gt;0,RANK(AG159,(Z159:AB159,AG159:AQ159)),0)</f>
        <v>6</v>
      </c>
      <c r="AW159" s="2">
        <f t="shared" si="156"/>
        <v>1.7355543143366785E-2</v>
      </c>
      <c r="AX159" s="2">
        <f t="shared" si="156"/>
        <v>1.0900704491810958E-3</v>
      </c>
      <c r="AY159" s="2">
        <f t="shared" si="156"/>
        <v>1.5900614403344083E-3</v>
      </c>
      <c r="BA159" s="2" t="str">
        <f t="shared" si="157"/>
        <v>Idaho</v>
      </c>
      <c r="BB159" t="str">
        <f t="shared" si="157"/>
        <v>T</v>
      </c>
      <c r="BE159" s="97">
        <v>16</v>
      </c>
      <c r="BF159" s="99"/>
      <c r="BG159" s="106">
        <f>BE159*1000+BF159</f>
        <v>16000</v>
      </c>
      <c r="BH159" t="s">
        <v>1619</v>
      </c>
      <c r="BI159" t="s">
        <v>3184</v>
      </c>
      <c r="BX159" s="1">
        <f>SUM(BX157:BX158)</f>
        <v>28</v>
      </c>
    </row>
    <row r="160" spans="1:76">
      <c r="C160" s="1"/>
      <c r="D160" s="1"/>
      <c r="E160" s="1"/>
      <c r="F160" s="1"/>
      <c r="G160" s="1"/>
      <c r="H160" s="1"/>
      <c r="I160" s="1"/>
      <c r="J160" s="1"/>
      <c r="K160" s="1"/>
      <c r="L160" s="1"/>
      <c r="M160" s="7"/>
      <c r="N160" s="7"/>
      <c r="O160" s="7"/>
      <c r="P160" s="7"/>
      <c r="Q160" s="49"/>
      <c r="R160" s="177"/>
      <c r="S160" s="2"/>
      <c r="T160" s="2"/>
      <c r="U160" s="2"/>
      <c r="V160" s="2"/>
      <c r="W160" s="2"/>
      <c r="X160" s="2"/>
      <c r="Y160" s="2"/>
      <c r="AS160" s="7"/>
      <c r="AT160" s="7"/>
      <c r="AU160" s="7"/>
      <c r="AV160" s="7"/>
      <c r="AW160" s="2"/>
      <c r="AX160" s="2"/>
      <c r="AY160" s="2"/>
      <c r="BA160" s="2"/>
      <c r="BF160" s="99"/>
    </row>
    <row r="161" spans="1:61" outlineLevel="1">
      <c r="A161" s="9" t="s">
        <v>2143</v>
      </c>
      <c r="B161" t="s">
        <v>191</v>
      </c>
      <c r="C161" s="1">
        <f t="shared" ref="C161:C179" si="159">SUM(Z161:AQ161)</f>
        <v>17563</v>
      </c>
      <c r="D161" s="1">
        <v>3</v>
      </c>
      <c r="E161" s="1"/>
      <c r="F161" s="1"/>
      <c r="G161" s="1"/>
      <c r="H161" s="1"/>
      <c r="I161" s="1">
        <v>3</v>
      </c>
      <c r="J161" s="1"/>
      <c r="K161" s="1"/>
      <c r="L161" s="1"/>
      <c r="M161" s="7">
        <f>IF(Z161&gt;0,RANK(Z161,(Z161:AB161,AC161:AQ161)),0)</f>
        <v>3</v>
      </c>
      <c r="N161" s="7">
        <f>IF(AA161&gt;0,RANK(AA161,(Z161:AB161,AC161:AQ161)),0)</f>
        <v>5</v>
      </c>
      <c r="O161" s="7">
        <f>IF(AB161&gt;0,RANK(AB161,(Z161:AB161,AC161:AQ161)),0)</f>
        <v>4</v>
      </c>
      <c r="P161" s="7">
        <f>IF(AC161&gt;0,RANK(AC161,(Z161:AB161,AC161:AQ161)),0)</f>
        <v>2</v>
      </c>
      <c r="Q161" s="49">
        <f t="shared" ref="Q161:Q179" si="160">MAX(Z161:AG161)-LARGE(Z161:AG161,2)</f>
        <v>3909</v>
      </c>
      <c r="R161" s="177">
        <f t="shared" ref="R161:R179" si="161">Q161/C161</f>
        <v>0.22257017593805159</v>
      </c>
      <c r="S161" s="2"/>
      <c r="T161" s="2">
        <f t="shared" ref="T161:T179" si="162">IF($C161=0,"-",Z161/$C161)</f>
        <v>0.17400216363946933</v>
      </c>
      <c r="U161" s="2">
        <f t="shared" ref="U161:U179" si="163">IF($C161=0,"-",AA161/$C161)</f>
        <v>4.8966577463986794E-3</v>
      </c>
      <c r="V161" s="2">
        <f t="shared" ref="V161:V179" si="164">IF($C161=0,"-",AB161/$C161)</f>
        <v>7.8004896657746403E-2</v>
      </c>
      <c r="W161" s="2">
        <f t="shared" ref="W161:W178" si="165">IF($C161=0,"-",AC161/$C161)</f>
        <v>0.25519558162045208</v>
      </c>
      <c r="X161" s="2">
        <f t="shared" ref="X161:X196" si="166">IF($C161=0,"-",AD161/$C161)</f>
        <v>0.47776575755850365</v>
      </c>
      <c r="Y161" s="2">
        <f t="shared" ref="Y161:Y179" si="167">IF(C161=0,"-",(1-T161-U161-V161-W161-X161))</f>
        <v>1.0134942777429823E-2</v>
      </c>
      <c r="Z161" s="1">
        <f>SUMIF(County!$AT$516:$AT$617,$BC161,County!R$516:R$617)+SUMIF('Cong Dist'!$BC$917:$BC$973,$BC161,'Cong Dist'!Z$917:Z$973)</f>
        <v>3056</v>
      </c>
      <c r="AA161" s="1">
        <f>SUMIF(County!$AT$516:$AT$617,$BC161,County!S$516:S$617)+SUMIF('Cong Dist'!$BC$917:$BC$973,$BC161,'Cong Dist'!AA$917:AA$973)</f>
        <v>86</v>
      </c>
      <c r="AB161" s="1">
        <f>SUMIF(County!$AT$516:$AT$617,$BC161,County!T$516:T$617)+SUMIF('Cong Dist'!$BC$917:$BC$973,$BC161,'Cong Dist'!AB$917:AB$973)</f>
        <v>1370</v>
      </c>
      <c r="AC161" s="1">
        <f>SUMIF(County!$AT$516:$AT$617,$BC161,County!U$516:U$617)+SUMIF('Cong Dist'!$BC$917:$BC$973,$BC161,'Cong Dist'!AC$917:AC$973)</f>
        <v>4482</v>
      </c>
      <c r="AD161" s="1">
        <f>SUMIF(County!$AT$516:$AT$617,$BC161,County!V$516:V$617)+SUMIF('Cong Dist'!$BC$917:$BC$973,$BC161,'Cong Dist'!AD$917:AD$973)</f>
        <v>8391</v>
      </c>
      <c r="AE161" s="1">
        <f>SUMIF(County!$AT$516:$AT$617,$BC161,County!W$516:W$617)+SUMIF('Cong Dist'!$BC$917:$BC$973,$BC161,'Cong Dist'!AE$917:AE$973)</f>
        <v>72</v>
      </c>
      <c r="AF161" s="1">
        <f>SUMIF(County!$AT$516:$AT$617,$BC161,County!X$516:X$617)+SUMIF('Cong Dist'!$BC$917:$BC$973,$BC161,'Cong Dist'!AF$917:AF$973)</f>
        <v>8</v>
      </c>
      <c r="AG161" s="1">
        <f>SUMIF(County!$AT$516:$AT$617,$BC161,County!Y$516:Y$617)+SUMIF('Cong Dist'!$BC$917:$BC$973,$BC161,'Cong Dist'!AG$917:AG$973)</f>
        <v>21</v>
      </c>
      <c r="AH161" s="1">
        <f>SUMIF(County!$AT$516:$AT$617,$BC161,County!Z$516:Z$617)+SUMIF('Cong Dist'!$BC$917:$BC$973,$BC161,'Cong Dist'!AH$917:AH$973)</f>
        <v>44</v>
      </c>
      <c r="AJ161" s="1">
        <f>SUMIF(County!$AT$516:$AT$617,$BC161,County!AB$516:AB$617)+SUMIF('Cong Dist'!$BC$917:$BC$973,$BC161,'Cong Dist'!AJ$917:AJ$973)</f>
        <v>33</v>
      </c>
      <c r="AM161" s="1">
        <f>SUMIF(County!$AT$516:$AT$617,$BC161,County!AE$516:AE$617)+SUMIF('Cong Dist'!$BC$917:$BC$973,$BC161,'Cong Dist'!AM$917:AM$973)</f>
        <v>0</v>
      </c>
      <c r="AS161" s="7">
        <f>IF(AD161&gt;0,RANK(AD161,(Z161:AB161,AC161:AQ161)),0)</f>
        <v>1</v>
      </c>
      <c r="AT161" s="7">
        <f>IF(AE161&gt;0,RANK(AE161,(Z161:AB161,AC161:AQ161)),0)</f>
        <v>6</v>
      </c>
      <c r="AU161" s="7">
        <f>IF(AF161&gt;0,RANK(AF161,(Z161:AB161,AC161:AQ161)),0)</f>
        <v>10</v>
      </c>
      <c r="AV161" s="7">
        <f>IF(AG161&gt;0,RANK(AG161,(Z161:AB161,AG161:AQ161)),0)</f>
        <v>6</v>
      </c>
      <c r="AW161" s="2">
        <f t="shared" ref="AW161:AW196" si="168">IF($C161=0,"-",AE161/$C161)</f>
        <v>4.0995274155895918E-3</v>
      </c>
      <c r="AX161" s="2">
        <f t="shared" ref="AX161:AX196" si="169">IF($C161=0,"-",AF161/$C161)</f>
        <v>4.5550304617662129E-4</v>
      </c>
      <c r="AY161" s="2">
        <f t="shared" ref="AY161:AY196" si="170">IF($C161=0,"-",AG161/$C161)</f>
        <v>1.1956954962136308E-3</v>
      </c>
      <c r="BA161" s="2" t="str">
        <f t="shared" ref="BA161:BA179" si="171">A161</f>
        <v>District 1</v>
      </c>
      <c r="BB161" t="str">
        <f t="shared" ref="BB161:BB179" si="172">B161</f>
        <v>IL</v>
      </c>
      <c r="BC161">
        <v>1</v>
      </c>
      <c r="BE161" s="97">
        <v>17</v>
      </c>
      <c r="BF161" s="99">
        <v>901</v>
      </c>
      <c r="BG161" s="106">
        <f t="shared" ref="BG161:BG179" si="173">BE161*1000+BF161</f>
        <v>17901</v>
      </c>
      <c r="BH161" t="s">
        <v>2605</v>
      </c>
      <c r="BI161" t="s">
        <v>3184</v>
      </c>
    </row>
    <row r="162" spans="1:61" outlineLevel="1">
      <c r="A162" s="9" t="s">
        <v>1563</v>
      </c>
      <c r="B162" t="s">
        <v>191</v>
      </c>
      <c r="C162" s="1">
        <f t="shared" si="159"/>
        <v>21414</v>
      </c>
      <c r="D162" s="1">
        <v>3</v>
      </c>
      <c r="E162" s="1"/>
      <c r="F162" s="1"/>
      <c r="G162" s="1"/>
      <c r="H162" s="1"/>
      <c r="I162" s="1">
        <v>3</v>
      </c>
      <c r="J162" s="1"/>
      <c r="K162" s="1"/>
      <c r="L162" s="1"/>
      <c r="M162" s="7">
        <f>IF(Z162&gt;0,RANK(Z162,(Z162:AB162,AC162:AQ162)),0)</f>
        <v>3</v>
      </c>
      <c r="N162" s="7">
        <f>IF(AA162&gt;0,RANK(AA162,(Z162:AB162,AC162:AQ162)),0)</f>
        <v>6</v>
      </c>
      <c r="O162" s="7">
        <f>IF(AB162&gt;0,RANK(AB162,(Z162:AB162,AC162:AQ162)),0)</f>
        <v>4</v>
      </c>
      <c r="P162" s="7">
        <f>IF(AC162&gt;0,RANK(AC162,(Z162:AB162,AC162:AQ162)),0)</f>
        <v>2</v>
      </c>
      <c r="Q162" s="49">
        <f t="shared" si="160"/>
        <v>2978</v>
      </c>
      <c r="R162" s="177">
        <f t="shared" si="161"/>
        <v>0.13906789950499673</v>
      </c>
      <c r="S162" s="2"/>
      <c r="T162" s="2">
        <f t="shared" si="162"/>
        <v>0.14850098066685347</v>
      </c>
      <c r="U162" s="2">
        <f t="shared" si="163"/>
        <v>8.5925095731764264E-3</v>
      </c>
      <c r="V162" s="2">
        <f t="shared" si="164"/>
        <v>7.6865601942654335E-2</v>
      </c>
      <c r="W162" s="2">
        <f t="shared" si="165"/>
        <v>0.30414681983748948</v>
      </c>
      <c r="X162" s="2">
        <f t="shared" si="166"/>
        <v>0.44321471934248624</v>
      </c>
      <c r="Y162" s="2">
        <f t="shared" si="167"/>
        <v>1.8679368637339988E-2</v>
      </c>
      <c r="Z162" s="1">
        <f>SUMIF(County!$AT$516:$AT$617,$BC162,County!R$516:R$617)+SUMIF('Cong Dist'!$BC$917:$BC$973,$BC162,'Cong Dist'!Z$917:Z$973)</f>
        <v>3180</v>
      </c>
      <c r="AA162" s="1">
        <f>SUMIF(County!$AT$516:$AT$617,$BC162,County!S$516:S$617)+SUMIF('Cong Dist'!$BC$917:$BC$973,$BC162,'Cong Dist'!AA$917:AA$973)</f>
        <v>184</v>
      </c>
      <c r="AB162" s="1">
        <f>SUMIF(County!$AT$516:$AT$617,$BC162,County!T$516:T$617)+SUMIF('Cong Dist'!$BC$917:$BC$973,$BC162,'Cong Dist'!AB$917:AB$973)</f>
        <v>1646</v>
      </c>
      <c r="AC162" s="1">
        <f>SUMIF(County!$AT$516:$AT$617,$BC162,County!U$516:U$617)+SUMIF('Cong Dist'!$BC$917:$BC$973,$BC162,'Cong Dist'!AC$917:AC$973)</f>
        <v>6513</v>
      </c>
      <c r="AD162" s="1">
        <f>SUMIF(County!$AT$516:$AT$617,$BC162,County!V$516:V$617)+SUMIF('Cong Dist'!$BC$917:$BC$973,$BC162,'Cong Dist'!AD$917:AD$973)</f>
        <v>9491</v>
      </c>
      <c r="AE162" s="1">
        <f>SUMIF(County!$AT$516:$AT$617,$BC162,County!W$516:W$617)+SUMIF('Cong Dist'!$BC$917:$BC$973,$BC162,'Cong Dist'!AE$917:AE$973)</f>
        <v>224</v>
      </c>
      <c r="AF162" s="1">
        <f>SUMIF(County!$AT$516:$AT$617,$BC162,County!X$516:X$617)+SUMIF('Cong Dist'!$BC$917:$BC$973,$BC162,'Cong Dist'!AF$917:AF$973)</f>
        <v>19</v>
      </c>
      <c r="AG162" s="1">
        <f>SUMIF(County!$AT$516:$AT$617,$BC162,County!Y$516:Y$617)+SUMIF('Cong Dist'!$BC$917:$BC$973,$BC162,'Cong Dist'!AG$917:AG$973)</f>
        <v>44</v>
      </c>
      <c r="AH162" s="1">
        <f>SUMIF(County!$AT$516:$AT$617,$BC162,County!Z$516:Z$617)+SUMIF('Cong Dist'!$BC$917:$BC$973,$BC162,'Cong Dist'!AH$917:AH$973)</f>
        <v>100</v>
      </c>
      <c r="AJ162" s="1">
        <f>SUMIF(County!$AT$516:$AT$617,$BC162,County!AB$516:AB$617)+SUMIF('Cong Dist'!$BC$917:$BC$973,$BC162,'Cong Dist'!AJ$917:AJ$973)</f>
        <v>13</v>
      </c>
      <c r="AM162" s="1">
        <f>SUMIF(County!$AT$516:$AT$617,$BC162,County!AE$516:AE$617)+SUMIF('Cong Dist'!$BC$917:$BC$973,$BC162,'Cong Dist'!AM$917:AM$973)</f>
        <v>0</v>
      </c>
      <c r="AS162" s="7">
        <f>IF(AD162&gt;0,RANK(AD162,(Z162:AB162,AC162:AQ162)),0)</f>
        <v>1</v>
      </c>
      <c r="AT162" s="7">
        <f>IF(AE162&gt;0,RANK(AE162,(Z162:AB162,AC162:AQ162)),0)</f>
        <v>5</v>
      </c>
      <c r="AU162" s="7">
        <f>IF(AF162&gt;0,RANK(AF162,(Z162:AB162,AC162:AQ162)),0)</f>
        <v>9</v>
      </c>
      <c r="AV162" s="7">
        <f>IF(AG162&gt;0,RANK(AG162,(Z162:AB162,AG162:AQ162)),0)</f>
        <v>5</v>
      </c>
      <c r="AW162" s="2">
        <f t="shared" si="168"/>
        <v>1.0460446436910433E-2</v>
      </c>
      <c r="AX162" s="2">
        <f t="shared" si="169"/>
        <v>8.872700102736527E-4</v>
      </c>
      <c r="AY162" s="2">
        <f t="shared" si="170"/>
        <v>2.0547305501074065E-3</v>
      </c>
      <c r="BA162" s="2" t="str">
        <f t="shared" si="171"/>
        <v>District 2</v>
      </c>
      <c r="BB162" t="str">
        <f t="shared" si="172"/>
        <v>IL</v>
      </c>
      <c r="BC162">
        <v>2</v>
      </c>
      <c r="BE162" s="97">
        <v>17</v>
      </c>
      <c r="BF162" s="99">
        <v>902</v>
      </c>
      <c r="BG162" s="106">
        <f t="shared" si="173"/>
        <v>17902</v>
      </c>
      <c r="BH162" t="s">
        <v>2605</v>
      </c>
      <c r="BI162" t="s">
        <v>3184</v>
      </c>
    </row>
    <row r="163" spans="1:61" outlineLevel="1">
      <c r="A163" s="9" t="s">
        <v>1564</v>
      </c>
      <c r="B163" t="s">
        <v>191</v>
      </c>
      <c r="C163" s="1">
        <f t="shared" si="159"/>
        <v>12054</v>
      </c>
      <c r="D163" s="1">
        <v>3</v>
      </c>
      <c r="E163" s="1"/>
      <c r="F163" s="1"/>
      <c r="G163" s="1"/>
      <c r="H163" s="1"/>
      <c r="I163" s="1">
        <v>3</v>
      </c>
      <c r="J163" s="1"/>
      <c r="K163" s="1"/>
      <c r="L163" s="1"/>
      <c r="M163" s="7">
        <f>IF(Z163&gt;0,RANK(Z163,(Z163:AB163,AC163:AQ163)),0)</f>
        <v>3</v>
      </c>
      <c r="N163" s="7">
        <f>IF(AA163&gt;0,RANK(AA163,(Z163:AB163,AC163:AQ163)),0)</f>
        <v>6</v>
      </c>
      <c r="O163" s="7">
        <f>IF(AB163&gt;0,RANK(AB163,(Z163:AB163,AC163:AQ163)),0)</f>
        <v>4</v>
      </c>
      <c r="P163" s="7">
        <f>IF(AC163&gt;0,RANK(AC163,(Z163:AB163,AC163:AQ163)),0)</f>
        <v>2</v>
      </c>
      <c r="Q163" s="49">
        <f t="shared" si="160"/>
        <v>3555</v>
      </c>
      <c r="R163" s="177">
        <f t="shared" si="161"/>
        <v>0.29492284718765555</v>
      </c>
      <c r="S163" s="2"/>
      <c r="T163" s="2">
        <f t="shared" si="162"/>
        <v>0.15082130413140865</v>
      </c>
      <c r="U163" s="2">
        <f t="shared" si="163"/>
        <v>5.0605608096897297E-3</v>
      </c>
      <c r="V163" s="2">
        <f t="shared" si="164"/>
        <v>7.1760411481665842E-2</v>
      </c>
      <c r="W163" s="2">
        <f t="shared" si="165"/>
        <v>0.23203915712626513</v>
      </c>
      <c r="X163" s="2">
        <f t="shared" si="166"/>
        <v>0.52696200431392071</v>
      </c>
      <c r="Y163" s="2">
        <f t="shared" si="167"/>
        <v>1.3356562137050054E-2</v>
      </c>
      <c r="Z163" s="1">
        <f>SUMIF(County!$AT$516:$AT$617,$BC163,County!R$516:R$617)+SUMIF('Cong Dist'!$BC$917:$BC$973,$BC163,'Cong Dist'!Z$917:Z$973)</f>
        <v>1818</v>
      </c>
      <c r="AA163" s="1">
        <f>SUMIF(County!$AT$516:$AT$617,$BC163,County!S$516:S$617)+SUMIF('Cong Dist'!$BC$917:$BC$973,$BC163,'Cong Dist'!AA$917:AA$973)</f>
        <v>61</v>
      </c>
      <c r="AB163" s="1">
        <f>SUMIF(County!$AT$516:$AT$617,$BC163,County!T$516:T$617)+SUMIF('Cong Dist'!$BC$917:$BC$973,$BC163,'Cong Dist'!AB$917:AB$973)</f>
        <v>865</v>
      </c>
      <c r="AC163" s="1">
        <f>SUMIF(County!$AT$516:$AT$617,$BC163,County!U$516:U$617)+SUMIF('Cong Dist'!$BC$917:$BC$973,$BC163,'Cong Dist'!AC$917:AC$973)</f>
        <v>2797</v>
      </c>
      <c r="AD163" s="1">
        <f>SUMIF(County!$AT$516:$AT$617,$BC163,County!V$516:V$617)+SUMIF('Cong Dist'!$BC$917:$BC$973,$BC163,'Cong Dist'!AD$917:AD$973)</f>
        <v>6352</v>
      </c>
      <c r="AE163" s="1">
        <f>SUMIF(County!$AT$516:$AT$617,$BC163,County!W$516:W$617)+SUMIF('Cong Dist'!$BC$917:$BC$973,$BC163,'Cong Dist'!AE$917:AE$973)</f>
        <v>64</v>
      </c>
      <c r="AF163" s="1">
        <f>SUMIF(County!$AT$516:$AT$617,$BC163,County!X$516:X$617)+SUMIF('Cong Dist'!$BC$917:$BC$973,$BC163,'Cong Dist'!AF$917:AF$973)</f>
        <v>12</v>
      </c>
      <c r="AG163" s="1">
        <f>SUMIF(County!$AT$516:$AT$617,$BC163,County!Y$516:Y$617)+SUMIF('Cong Dist'!$BC$917:$BC$973,$BC163,'Cong Dist'!AG$917:AG$973)</f>
        <v>33</v>
      </c>
      <c r="AH163" s="1">
        <f>SUMIF(County!$AT$516:$AT$617,$BC163,County!Z$516:Z$617)+SUMIF('Cong Dist'!$BC$917:$BC$973,$BC163,'Cong Dist'!AH$917:AH$973)</f>
        <v>34</v>
      </c>
      <c r="AJ163" s="1">
        <f>SUMIF(County!$AT$516:$AT$617,$BC163,County!AB$516:AB$617)+SUMIF('Cong Dist'!$BC$917:$BC$973,$BC163,'Cong Dist'!AJ$917:AJ$973)</f>
        <v>18</v>
      </c>
      <c r="AM163" s="1">
        <f>SUMIF(County!$AT$516:$AT$617,$BC163,County!AE$516:AE$617)+SUMIF('Cong Dist'!$BC$917:$BC$973,$BC163,'Cong Dist'!AM$917:AM$973)</f>
        <v>0</v>
      </c>
      <c r="AS163" s="7">
        <f>IF(AD163&gt;0,RANK(AD163,(Z163:AB163,AC163:AQ163)),0)</f>
        <v>1</v>
      </c>
      <c r="AT163" s="7">
        <f>IF(AE163&gt;0,RANK(AE163,(Z163:AB163,AC163:AQ163)),0)</f>
        <v>5</v>
      </c>
      <c r="AU163" s="7">
        <f>IF(AF163&gt;0,RANK(AF163,(Z163:AB163,AC163:AQ163)),0)</f>
        <v>10</v>
      </c>
      <c r="AV163" s="7">
        <f>IF(AG163&gt;0,RANK(AG163,(Z163:AB163,AG163:AQ163)),0)</f>
        <v>5</v>
      </c>
      <c r="AW163" s="2">
        <f t="shared" si="168"/>
        <v>5.309440849510536E-3</v>
      </c>
      <c r="AX163" s="2">
        <f t="shared" si="169"/>
        <v>9.9552015928322545E-4</v>
      </c>
      <c r="AY163" s="2">
        <f t="shared" si="170"/>
        <v>2.7376804380288703E-3</v>
      </c>
      <c r="BA163" s="2" t="str">
        <f t="shared" si="171"/>
        <v>District 3</v>
      </c>
      <c r="BB163" t="str">
        <f t="shared" si="172"/>
        <v>IL</v>
      </c>
      <c r="BC163">
        <v>3</v>
      </c>
      <c r="BE163" s="97">
        <v>17</v>
      </c>
      <c r="BF163" s="99">
        <v>903</v>
      </c>
      <c r="BG163" s="106">
        <f t="shared" si="173"/>
        <v>17903</v>
      </c>
      <c r="BH163" t="s">
        <v>2605</v>
      </c>
      <c r="BI163" t="s">
        <v>3184</v>
      </c>
    </row>
    <row r="164" spans="1:61" outlineLevel="1">
      <c r="A164" s="9" t="s">
        <v>1825</v>
      </c>
      <c r="B164" t="s">
        <v>191</v>
      </c>
      <c r="C164" s="1">
        <f t="shared" si="159"/>
        <v>0</v>
      </c>
      <c r="D164" s="1">
        <v>3</v>
      </c>
      <c r="E164" s="1"/>
      <c r="F164" s="1"/>
      <c r="G164" s="1"/>
      <c r="H164" s="1"/>
      <c r="I164" s="1">
        <v>3</v>
      </c>
      <c r="J164" s="1"/>
      <c r="K164" s="1"/>
      <c r="L164" s="1"/>
      <c r="M164" s="7">
        <f>IF(Z164&gt;0,RANK(Z164,(Z164:AB164,AC164:AQ164)),0)</f>
        <v>0</v>
      </c>
      <c r="N164" s="7">
        <f>IF(AA164&gt;0,RANK(AA164,(Z164:AB164,AC164:AQ164)),0)</f>
        <v>0</v>
      </c>
      <c r="O164" s="7">
        <f>IF(AB164&gt;0,RANK(AB164,(Z164:AB164,AC164:AQ164)),0)</f>
        <v>0</v>
      </c>
      <c r="P164" s="7">
        <f>IF(AC164&gt;0,RANK(AC164,(Z164:AB164,AC164:AQ164)),0)</f>
        <v>0</v>
      </c>
      <c r="Q164" s="49">
        <f t="shared" si="160"/>
        <v>0</v>
      </c>
      <c r="R164" s="177" t="e">
        <f t="shared" si="161"/>
        <v>#DIV/0!</v>
      </c>
      <c r="S164" s="2"/>
      <c r="T164" s="2" t="str">
        <f t="shared" si="162"/>
        <v>-</v>
      </c>
      <c r="U164" s="2" t="str">
        <f t="shared" si="163"/>
        <v>-</v>
      </c>
      <c r="V164" s="2" t="str">
        <f t="shared" si="164"/>
        <v>-</v>
      </c>
      <c r="W164" s="2" t="str">
        <f t="shared" si="165"/>
        <v>-</v>
      </c>
      <c r="X164" s="2" t="str">
        <f t="shared" si="166"/>
        <v>-</v>
      </c>
      <c r="Y164" s="2" t="str">
        <f t="shared" si="167"/>
        <v>-</v>
      </c>
      <c r="Z164" s="1">
        <f>SUMIF(County!$AT$516:$AT$617,$BC164,County!R$516:R$617)+SUMIF('Cong Dist'!$BC$917:$BC$973,$BC164,'Cong Dist'!Z$917:Z$973)</f>
        <v>0</v>
      </c>
      <c r="AA164" s="1">
        <f>SUMIF(County!$AT$516:$AT$617,$BC164,County!S$516:S$617)+SUMIF('Cong Dist'!$BC$917:$BC$973,$BC164,'Cong Dist'!AA$917:AA$973)</f>
        <v>0</v>
      </c>
      <c r="AB164" s="1">
        <f>SUMIF(County!$AT$516:$AT$617,$BC164,County!T$516:T$617)+SUMIF('Cong Dist'!$BC$917:$BC$973,$BC164,'Cong Dist'!AB$917:AB$973)</f>
        <v>0</v>
      </c>
      <c r="AC164" s="1">
        <f>SUMIF(County!$AT$516:$AT$617,$BC164,County!U$516:U$617)+SUMIF('Cong Dist'!$BC$917:$BC$973,$BC164,'Cong Dist'!AC$917:AC$973)</f>
        <v>0</v>
      </c>
      <c r="AD164" s="1">
        <f>SUMIF(County!$AT$516:$AT$617,$BC164,County!V$516:V$617)+SUMIF('Cong Dist'!$BC$917:$BC$973,$BC164,'Cong Dist'!AD$917:AD$973)</f>
        <v>0</v>
      </c>
      <c r="AE164" s="1">
        <f>SUMIF(County!$AT$516:$AT$617,$BC164,County!W$516:W$617)+SUMIF('Cong Dist'!$BC$917:$BC$973,$BC164,'Cong Dist'!AE$917:AE$973)</f>
        <v>0</v>
      </c>
      <c r="AF164" s="1">
        <f>SUMIF(County!$AT$516:$AT$617,$BC164,County!X$516:X$617)+SUMIF('Cong Dist'!$BC$917:$BC$973,$BC164,'Cong Dist'!AF$917:AF$973)</f>
        <v>0</v>
      </c>
      <c r="AG164" s="1">
        <f>SUMIF(County!$AT$516:$AT$617,$BC164,County!Y$516:Y$617)+SUMIF('Cong Dist'!$BC$917:$BC$973,$BC164,'Cong Dist'!AG$917:AG$973)</f>
        <v>0</v>
      </c>
      <c r="AH164" s="1">
        <f>SUMIF(County!$AT$516:$AT$617,$BC164,County!Z$516:Z$617)+SUMIF('Cong Dist'!$BC$917:$BC$973,$BC164,'Cong Dist'!AH$917:AH$973)</f>
        <v>0</v>
      </c>
      <c r="AJ164" s="1">
        <f>SUMIF(County!$AT$516:$AT$617,$BC164,County!AB$516:AB$617)+SUMIF('Cong Dist'!$BC$917:$BC$973,$BC164,'Cong Dist'!AJ$917:AJ$973)</f>
        <v>0</v>
      </c>
      <c r="AM164" s="1">
        <f>SUMIF(County!$AT$516:$AT$617,$BC164,County!AE$516:AE$617)+SUMIF('Cong Dist'!$BC$917:$BC$973,$BC164,'Cong Dist'!AM$917:AM$973)</f>
        <v>0</v>
      </c>
      <c r="AS164" s="7">
        <f>IF(AD164&gt;0,RANK(AD164,(Z164:AB164,AC164:AQ164)),0)</f>
        <v>0</v>
      </c>
      <c r="AT164" s="7">
        <f>IF(AE164&gt;0,RANK(AE164,(Z164:AB164,AC164:AQ164)),0)</f>
        <v>0</v>
      </c>
      <c r="AU164" s="7">
        <f>IF(AF164&gt;0,RANK(AF164,(Z164:AB164,AC164:AQ164)),0)</f>
        <v>0</v>
      </c>
      <c r="AV164" s="7">
        <f>IF(AG164&gt;0,RANK(AG164,(Z164:AB164,AG164:AQ164)),0)</f>
        <v>0</v>
      </c>
      <c r="AW164" s="2" t="str">
        <f t="shared" si="168"/>
        <v>-</v>
      </c>
      <c r="AX164" s="2" t="str">
        <f t="shared" si="169"/>
        <v>-</v>
      </c>
      <c r="AY164" s="2" t="str">
        <f t="shared" si="170"/>
        <v>-</v>
      </c>
      <c r="BA164" s="2" t="str">
        <f t="shared" si="171"/>
        <v>District 4</v>
      </c>
      <c r="BB164" t="str">
        <f t="shared" si="172"/>
        <v>IL</v>
      </c>
      <c r="BC164">
        <v>4</v>
      </c>
      <c r="BE164" s="97">
        <v>17</v>
      </c>
      <c r="BF164" s="99">
        <v>904</v>
      </c>
      <c r="BG164" s="106">
        <f t="shared" si="173"/>
        <v>17904</v>
      </c>
      <c r="BH164" t="s">
        <v>2605</v>
      </c>
      <c r="BI164" t="s">
        <v>3184</v>
      </c>
    </row>
    <row r="165" spans="1:61" outlineLevel="1">
      <c r="A165" s="9" t="s">
        <v>1780</v>
      </c>
      <c r="B165" t="s">
        <v>191</v>
      </c>
      <c r="C165" s="1">
        <f t="shared" si="159"/>
        <v>0</v>
      </c>
      <c r="D165" s="1">
        <v>3</v>
      </c>
      <c r="E165" s="1"/>
      <c r="F165" s="1"/>
      <c r="G165" s="1"/>
      <c r="H165" s="1"/>
      <c r="I165" s="1">
        <v>3</v>
      </c>
      <c r="J165" s="1"/>
      <c r="K165" s="1"/>
      <c r="L165" s="1"/>
      <c r="M165" s="7">
        <f>IF(Z165&gt;0,RANK(Z165,(Z165:AB165,AC165:AQ165)),0)</f>
        <v>0</v>
      </c>
      <c r="N165" s="7">
        <f>IF(AA165&gt;0,RANK(AA165,(Z165:AB165,AC165:AQ165)),0)</f>
        <v>0</v>
      </c>
      <c r="O165" s="7">
        <f>IF(AB165&gt;0,RANK(AB165,(Z165:AB165,AC165:AQ165)),0)</f>
        <v>0</v>
      </c>
      <c r="P165" s="7">
        <f>IF(AC165&gt;0,RANK(AC165,(Z165:AB165,AC165:AQ165)),0)</f>
        <v>0</v>
      </c>
      <c r="Q165" s="49">
        <f t="shared" si="160"/>
        <v>0</v>
      </c>
      <c r="R165" s="177" t="e">
        <f t="shared" si="161"/>
        <v>#DIV/0!</v>
      </c>
      <c r="S165" s="2"/>
      <c r="T165" s="2" t="str">
        <f t="shared" si="162"/>
        <v>-</v>
      </c>
      <c r="U165" s="2" t="str">
        <f t="shared" si="163"/>
        <v>-</v>
      </c>
      <c r="V165" s="2" t="str">
        <f t="shared" si="164"/>
        <v>-</v>
      </c>
      <c r="W165" s="2" t="str">
        <f t="shared" si="165"/>
        <v>-</v>
      </c>
      <c r="X165" s="2" t="str">
        <f t="shared" si="166"/>
        <v>-</v>
      </c>
      <c r="Y165" s="2" t="str">
        <f t="shared" si="167"/>
        <v>-</v>
      </c>
      <c r="Z165" s="1">
        <f>SUMIF(County!$AT$516:$AT$617,$BC165,County!R$516:R$617)+SUMIF('Cong Dist'!$BC$917:$BC$973,$BC165,'Cong Dist'!Z$917:Z$973)</f>
        <v>0</v>
      </c>
      <c r="AA165" s="1">
        <f>SUMIF(County!$AT$516:$AT$617,$BC165,County!S$516:S$617)+SUMIF('Cong Dist'!$BC$917:$BC$973,$BC165,'Cong Dist'!AA$917:AA$973)</f>
        <v>0</v>
      </c>
      <c r="AB165" s="1">
        <f>SUMIF(County!$AT$516:$AT$617,$BC165,County!T$516:T$617)+SUMIF('Cong Dist'!$BC$917:$BC$973,$BC165,'Cong Dist'!AB$917:AB$973)</f>
        <v>0</v>
      </c>
      <c r="AC165" s="1">
        <f>SUMIF(County!$AT$516:$AT$617,$BC165,County!U$516:U$617)+SUMIF('Cong Dist'!$BC$917:$BC$973,$BC165,'Cong Dist'!AC$917:AC$973)</f>
        <v>0</v>
      </c>
      <c r="AD165" s="1">
        <f>SUMIF(County!$AT$516:$AT$617,$BC165,County!V$516:V$617)+SUMIF('Cong Dist'!$BC$917:$BC$973,$BC165,'Cong Dist'!AD$917:AD$973)</f>
        <v>0</v>
      </c>
      <c r="AE165" s="1">
        <f>SUMIF(County!$AT$516:$AT$617,$BC165,County!W$516:W$617)+SUMIF('Cong Dist'!$BC$917:$BC$973,$BC165,'Cong Dist'!AE$917:AE$973)</f>
        <v>0</v>
      </c>
      <c r="AF165" s="1">
        <f>SUMIF(County!$AT$516:$AT$617,$BC165,County!X$516:X$617)+SUMIF('Cong Dist'!$BC$917:$BC$973,$BC165,'Cong Dist'!AF$917:AF$973)</f>
        <v>0</v>
      </c>
      <c r="AG165" s="1">
        <f>SUMIF(County!$AT$516:$AT$617,$BC165,County!Y$516:Y$617)+SUMIF('Cong Dist'!$BC$917:$BC$973,$BC165,'Cong Dist'!AG$917:AG$973)</f>
        <v>0</v>
      </c>
      <c r="AH165" s="1">
        <f>SUMIF(County!$AT$516:$AT$617,$BC165,County!Z$516:Z$617)+SUMIF('Cong Dist'!$BC$917:$BC$973,$BC165,'Cong Dist'!AH$917:AH$973)</f>
        <v>0</v>
      </c>
      <c r="AJ165" s="1">
        <f>SUMIF(County!$AT$516:$AT$617,$BC165,County!AB$516:AB$617)+SUMIF('Cong Dist'!$BC$917:$BC$973,$BC165,'Cong Dist'!AJ$917:AJ$973)</f>
        <v>0</v>
      </c>
      <c r="AM165" s="1">
        <f>SUMIF(County!$AT$516:$AT$617,$BC165,County!AE$516:AE$617)+SUMIF('Cong Dist'!$BC$917:$BC$973,$BC165,'Cong Dist'!AM$917:AM$973)</f>
        <v>0</v>
      </c>
      <c r="AS165" s="7">
        <f>IF(AD165&gt;0,RANK(AD165,(Z165:AB165,AC165:AQ165)),0)</f>
        <v>0</v>
      </c>
      <c r="AT165" s="7">
        <f>IF(AE165&gt;0,RANK(AE165,(Z165:AB165,AC165:AQ165)),0)</f>
        <v>0</v>
      </c>
      <c r="AU165" s="7">
        <f>IF(AF165&gt;0,RANK(AF165,(Z165:AB165,AC165:AQ165)),0)</f>
        <v>0</v>
      </c>
      <c r="AV165" s="7">
        <f>IF(AG165&gt;0,RANK(AG165,(Z165:AB165,AG165:AQ165)),0)</f>
        <v>0</v>
      </c>
      <c r="AW165" s="2" t="str">
        <f t="shared" si="168"/>
        <v>-</v>
      </c>
      <c r="AX165" s="2" t="str">
        <f t="shared" si="169"/>
        <v>-</v>
      </c>
      <c r="AY165" s="2" t="str">
        <f t="shared" si="170"/>
        <v>-</v>
      </c>
      <c r="BA165" s="2" t="str">
        <f t="shared" si="171"/>
        <v>District 5</v>
      </c>
      <c r="BB165" t="str">
        <f t="shared" si="172"/>
        <v>IL</v>
      </c>
      <c r="BC165">
        <v>5</v>
      </c>
      <c r="BE165" s="97">
        <v>17</v>
      </c>
      <c r="BF165" s="99">
        <v>905</v>
      </c>
      <c r="BG165" s="106">
        <f t="shared" si="173"/>
        <v>17905</v>
      </c>
      <c r="BH165" t="s">
        <v>2605</v>
      </c>
      <c r="BI165" t="s">
        <v>3184</v>
      </c>
    </row>
    <row r="166" spans="1:61" outlineLevel="1">
      <c r="A166" s="9" t="s">
        <v>1759</v>
      </c>
      <c r="B166" t="s">
        <v>191</v>
      </c>
      <c r="C166" s="1">
        <f t="shared" si="159"/>
        <v>15632</v>
      </c>
      <c r="D166" s="1">
        <v>3</v>
      </c>
      <c r="E166" s="1">
        <v>1</v>
      </c>
      <c r="F166" s="1"/>
      <c r="G166" s="1"/>
      <c r="H166" s="1"/>
      <c r="I166" s="1">
        <v>2</v>
      </c>
      <c r="J166" s="1"/>
      <c r="K166" s="1"/>
      <c r="L166" s="1"/>
      <c r="M166" s="7">
        <f>IF(Z166&gt;0,RANK(Z166,(Z166:AB166,AC166:AQ166)),0)</f>
        <v>3</v>
      </c>
      <c r="N166" s="7">
        <f>IF(AA166&gt;0,RANK(AA166,(Z166:AB166,AC166:AQ166)),0)</f>
        <v>6</v>
      </c>
      <c r="O166" s="7">
        <f>IF(AB166&gt;0,RANK(AB166,(Z166:AB166,AC166:AQ166)),0)</f>
        <v>4</v>
      </c>
      <c r="P166" s="7">
        <f>IF(AC166&gt;0,RANK(AC166,(Z166:AB166,AC166:AQ166)),0)</f>
        <v>2</v>
      </c>
      <c r="Q166" s="49">
        <f t="shared" si="160"/>
        <v>1934</v>
      </c>
      <c r="R166" s="177">
        <f t="shared" si="161"/>
        <v>0.12372057318321392</v>
      </c>
      <c r="S166" s="2"/>
      <c r="T166" s="2">
        <f t="shared" si="162"/>
        <v>0.24129989764585466</v>
      </c>
      <c r="U166" s="2">
        <f t="shared" si="163"/>
        <v>6.5890481064483112E-3</v>
      </c>
      <c r="V166" s="2">
        <f t="shared" si="164"/>
        <v>9.6916581371545546E-2</v>
      </c>
      <c r="W166" s="2">
        <f t="shared" si="165"/>
        <v>0.25652507676560898</v>
      </c>
      <c r="X166" s="2">
        <f t="shared" si="166"/>
        <v>0.38024564994882293</v>
      </c>
      <c r="Y166" s="2">
        <f t="shared" si="167"/>
        <v>1.842374616171949E-2</v>
      </c>
      <c r="Z166" s="1">
        <f>SUMIF(County!$AT$516:$AT$617,$BC166,County!R$516:R$617)+SUMIF('Cong Dist'!$BC$917:$BC$973,$BC166,'Cong Dist'!Z$917:Z$973)</f>
        <v>3772</v>
      </c>
      <c r="AA166" s="1">
        <f>SUMIF(County!$AT$516:$AT$617,$BC166,County!S$516:S$617)+SUMIF('Cong Dist'!$BC$917:$BC$973,$BC166,'Cong Dist'!AA$917:AA$973)</f>
        <v>103</v>
      </c>
      <c r="AB166" s="1">
        <f>SUMIF(County!$AT$516:$AT$617,$BC166,County!T$516:T$617)+SUMIF('Cong Dist'!$BC$917:$BC$973,$BC166,'Cong Dist'!AB$917:AB$973)</f>
        <v>1515</v>
      </c>
      <c r="AC166" s="1">
        <f>SUMIF(County!$AT$516:$AT$617,$BC166,County!U$516:U$617)+SUMIF('Cong Dist'!$BC$917:$BC$973,$BC166,'Cong Dist'!AC$917:AC$973)</f>
        <v>4010</v>
      </c>
      <c r="AD166" s="1">
        <f>SUMIF(County!$AT$516:$AT$617,$BC166,County!V$516:V$617)+SUMIF('Cong Dist'!$BC$917:$BC$973,$BC166,'Cong Dist'!AD$917:AD$973)</f>
        <v>5944</v>
      </c>
      <c r="AE166" s="1">
        <f>SUMIF(County!$AT$516:$AT$617,$BC166,County!W$516:W$617)+SUMIF('Cong Dist'!$BC$917:$BC$973,$BC166,'Cong Dist'!AE$917:AE$973)</f>
        <v>107</v>
      </c>
      <c r="AF166" s="1">
        <f>SUMIF(County!$AT$516:$AT$617,$BC166,County!X$516:X$617)+SUMIF('Cong Dist'!$BC$917:$BC$973,$BC166,'Cong Dist'!AF$917:AF$973)</f>
        <v>26</v>
      </c>
      <c r="AG166" s="1">
        <f>SUMIF(County!$AT$516:$AT$617,$BC166,County!Y$516:Y$617)+SUMIF('Cong Dist'!$BC$917:$BC$973,$BC166,'Cong Dist'!AG$917:AG$973)</f>
        <v>33</v>
      </c>
      <c r="AH166" s="1">
        <f>SUMIF(County!$AT$516:$AT$617,$BC166,County!Z$516:Z$617)+SUMIF('Cong Dist'!$BC$917:$BC$973,$BC166,'Cong Dist'!AH$917:AH$973)</f>
        <v>74</v>
      </c>
      <c r="AJ166" s="1">
        <f>SUMIF(County!$AT$516:$AT$617,$BC166,County!AB$516:AB$617)+SUMIF('Cong Dist'!$BC$917:$BC$973,$BC166,'Cong Dist'!AJ$917:AJ$973)</f>
        <v>48</v>
      </c>
      <c r="AM166" s="1">
        <f>SUMIF(County!$AT$516:$AT$617,$BC166,County!AE$516:AE$617)+SUMIF('Cong Dist'!$BC$917:$BC$973,$BC166,'Cong Dist'!AM$917:AM$973)</f>
        <v>0</v>
      </c>
      <c r="AS166" s="7">
        <f>IF(AD166&gt;0,RANK(AD166,(Z166:AB166,AC166:AQ166)),0)</f>
        <v>1</v>
      </c>
      <c r="AT166" s="7">
        <f>IF(AE166&gt;0,RANK(AE166,(Z166:AB166,AC166:AQ166)),0)</f>
        <v>5</v>
      </c>
      <c r="AU166" s="7">
        <f>IF(AF166&gt;0,RANK(AF166,(Z166:AB166,AC166:AQ166)),0)</f>
        <v>10</v>
      </c>
      <c r="AV166" s="7">
        <f>IF(AG166&gt;0,RANK(AG166,(Z166:AB166,AG166:AQ166)),0)</f>
        <v>6</v>
      </c>
      <c r="AW166" s="2">
        <f t="shared" si="168"/>
        <v>6.844933469805527E-3</v>
      </c>
      <c r="AX166" s="2">
        <f t="shared" si="169"/>
        <v>1.6632548618219038E-3</v>
      </c>
      <c r="AY166" s="2">
        <f t="shared" si="170"/>
        <v>2.1110542476970315E-3</v>
      </c>
      <c r="BA166" s="2" t="str">
        <f t="shared" si="171"/>
        <v>District 6</v>
      </c>
      <c r="BB166" t="str">
        <f t="shared" si="172"/>
        <v>IL</v>
      </c>
      <c r="BC166">
        <v>6</v>
      </c>
      <c r="BE166" s="97">
        <v>17</v>
      </c>
      <c r="BF166" s="99">
        <v>906</v>
      </c>
      <c r="BG166" s="106">
        <f t="shared" si="173"/>
        <v>17906</v>
      </c>
      <c r="BH166" t="s">
        <v>2605</v>
      </c>
      <c r="BI166" t="s">
        <v>3184</v>
      </c>
    </row>
    <row r="167" spans="1:61" outlineLevel="1">
      <c r="A167" s="9" t="s">
        <v>1356</v>
      </c>
      <c r="B167" t="s">
        <v>191</v>
      </c>
      <c r="C167" s="1">
        <f t="shared" si="159"/>
        <v>0</v>
      </c>
      <c r="D167" s="1">
        <v>3</v>
      </c>
      <c r="E167" s="1">
        <v>3</v>
      </c>
      <c r="F167" s="1"/>
      <c r="G167" s="1"/>
      <c r="H167" s="1"/>
      <c r="I167" s="1"/>
      <c r="J167" s="1"/>
      <c r="K167" s="1"/>
      <c r="L167" s="1"/>
      <c r="M167" s="7">
        <f>IF(Z167&gt;0,RANK(Z167,(Z167:AB167,AC167:AQ167)),0)</f>
        <v>0</v>
      </c>
      <c r="N167" s="7">
        <f>IF(AA167&gt;0,RANK(AA167,(Z167:AB167,AC167:AQ167)),0)</f>
        <v>0</v>
      </c>
      <c r="O167" s="7">
        <f>IF(AB167&gt;0,RANK(AB167,(Z167:AB167,AC167:AQ167)),0)</f>
        <v>0</v>
      </c>
      <c r="P167" s="7">
        <f>IF(AC167&gt;0,RANK(AC167,(Z167:AB167,AC167:AQ167)),0)</f>
        <v>0</v>
      </c>
      <c r="Q167" s="49">
        <f t="shared" si="160"/>
        <v>0</v>
      </c>
      <c r="R167" s="177" t="e">
        <f t="shared" si="161"/>
        <v>#DIV/0!</v>
      </c>
      <c r="S167" s="2"/>
      <c r="T167" s="2" t="str">
        <f t="shared" si="162"/>
        <v>-</v>
      </c>
      <c r="U167" s="2" t="str">
        <f t="shared" si="163"/>
        <v>-</v>
      </c>
      <c r="V167" s="2" t="str">
        <f t="shared" si="164"/>
        <v>-</v>
      </c>
      <c r="W167" s="2" t="str">
        <f t="shared" si="165"/>
        <v>-</v>
      </c>
      <c r="X167" s="2" t="str">
        <f t="shared" si="166"/>
        <v>-</v>
      </c>
      <c r="Y167" s="2" t="str">
        <f t="shared" si="167"/>
        <v>-</v>
      </c>
      <c r="Z167" s="1">
        <f>SUMIF(County!$AT$516:$AT$617,$BC167,County!R$516:R$617)+SUMIF('Cong Dist'!$BC$917:$BC$973,$BC167,'Cong Dist'!Z$917:Z$973)</f>
        <v>0</v>
      </c>
      <c r="AA167" s="1">
        <f>SUMIF(County!$AT$516:$AT$617,$BC167,County!S$516:S$617)+SUMIF('Cong Dist'!$BC$917:$BC$973,$BC167,'Cong Dist'!AA$917:AA$973)</f>
        <v>0</v>
      </c>
      <c r="AB167" s="1">
        <f>SUMIF(County!$AT$516:$AT$617,$BC167,County!T$516:T$617)+SUMIF('Cong Dist'!$BC$917:$BC$973,$BC167,'Cong Dist'!AB$917:AB$973)</f>
        <v>0</v>
      </c>
      <c r="AC167" s="1">
        <f>SUMIF(County!$AT$516:$AT$617,$BC167,County!U$516:U$617)+SUMIF('Cong Dist'!$BC$917:$BC$973,$BC167,'Cong Dist'!AC$917:AC$973)</f>
        <v>0</v>
      </c>
      <c r="AD167" s="1">
        <f>SUMIF(County!$AT$516:$AT$617,$BC167,County!V$516:V$617)+SUMIF('Cong Dist'!$BC$917:$BC$973,$BC167,'Cong Dist'!AD$917:AD$973)</f>
        <v>0</v>
      </c>
      <c r="AE167" s="1">
        <f>SUMIF(County!$AT$516:$AT$617,$BC167,County!W$516:W$617)+SUMIF('Cong Dist'!$BC$917:$BC$973,$BC167,'Cong Dist'!AE$917:AE$973)</f>
        <v>0</v>
      </c>
      <c r="AF167" s="1">
        <f>SUMIF(County!$AT$516:$AT$617,$BC167,County!X$516:X$617)+SUMIF('Cong Dist'!$BC$917:$BC$973,$BC167,'Cong Dist'!AF$917:AF$973)</f>
        <v>0</v>
      </c>
      <c r="AG167" s="1">
        <f>SUMIF(County!$AT$516:$AT$617,$BC167,County!Y$516:Y$617)+SUMIF('Cong Dist'!$BC$917:$BC$973,$BC167,'Cong Dist'!AG$917:AG$973)</f>
        <v>0</v>
      </c>
      <c r="AH167" s="1">
        <f>SUMIF(County!$AT$516:$AT$617,$BC167,County!Z$516:Z$617)+SUMIF('Cong Dist'!$BC$917:$BC$973,$BC167,'Cong Dist'!AH$917:AH$973)</f>
        <v>0</v>
      </c>
      <c r="AJ167" s="1">
        <f>SUMIF(County!$AT$516:$AT$617,$BC167,County!AB$516:AB$617)+SUMIF('Cong Dist'!$BC$917:$BC$973,$BC167,'Cong Dist'!AJ$917:AJ$973)</f>
        <v>0</v>
      </c>
      <c r="AM167" s="1">
        <f>SUMIF(County!$AT$516:$AT$617,$BC167,County!AE$516:AE$617)+SUMIF('Cong Dist'!$BC$917:$BC$973,$BC167,'Cong Dist'!AM$917:AM$973)</f>
        <v>0</v>
      </c>
      <c r="AS167" s="7">
        <f>IF(AD167&gt;0,RANK(AD167,(Z167:AB167,AC167:AQ167)),0)</f>
        <v>0</v>
      </c>
      <c r="AT167" s="7">
        <f>IF(AE167&gt;0,RANK(AE167,(Z167:AB167,AC167:AQ167)),0)</f>
        <v>0</v>
      </c>
      <c r="AU167" s="7">
        <f>IF(AF167&gt;0,RANK(AF167,(Z167:AB167,AC167:AQ167)),0)</f>
        <v>0</v>
      </c>
      <c r="AV167" s="7">
        <f>IF(AG167&gt;0,RANK(AG167,(Z167:AB167,AG167:AQ167)),0)</f>
        <v>0</v>
      </c>
      <c r="AW167" s="2" t="str">
        <f t="shared" si="168"/>
        <v>-</v>
      </c>
      <c r="AX167" s="2" t="str">
        <f t="shared" si="169"/>
        <v>-</v>
      </c>
      <c r="AY167" s="2" t="str">
        <f t="shared" si="170"/>
        <v>-</v>
      </c>
      <c r="BA167" s="2" t="str">
        <f t="shared" si="171"/>
        <v>District 7</v>
      </c>
      <c r="BB167" t="str">
        <f t="shared" si="172"/>
        <v>IL</v>
      </c>
      <c r="BC167">
        <v>7</v>
      </c>
      <c r="BE167" s="97">
        <v>17</v>
      </c>
      <c r="BF167" s="99">
        <v>907</v>
      </c>
      <c r="BG167" s="106">
        <f t="shared" si="173"/>
        <v>17907</v>
      </c>
      <c r="BH167" t="s">
        <v>2605</v>
      </c>
      <c r="BI167" t="s">
        <v>3184</v>
      </c>
    </row>
    <row r="168" spans="1:61" outlineLevel="1">
      <c r="A168" s="9" t="s">
        <v>275</v>
      </c>
      <c r="B168" t="s">
        <v>191</v>
      </c>
      <c r="C168" s="1">
        <f t="shared" si="159"/>
        <v>0</v>
      </c>
      <c r="D168" s="1">
        <v>3</v>
      </c>
      <c r="E168" s="1"/>
      <c r="F168" s="1"/>
      <c r="G168" s="1"/>
      <c r="H168" s="1"/>
      <c r="I168" s="1">
        <v>3</v>
      </c>
      <c r="J168" s="1"/>
      <c r="K168" s="1"/>
      <c r="L168" s="1"/>
      <c r="M168" s="7">
        <f>IF(Z168&gt;0,RANK(Z168,(Z168:AB168,AC168:AQ168)),0)</f>
        <v>0</v>
      </c>
      <c r="N168" s="7">
        <f>IF(AA168&gt;0,RANK(AA168,(Z168:AB168,AC168:AQ168)),0)</f>
        <v>0</v>
      </c>
      <c r="O168" s="7">
        <f>IF(AB168&gt;0,RANK(AB168,(Z168:AB168,AC168:AQ168)),0)</f>
        <v>0</v>
      </c>
      <c r="P168" s="7">
        <f>IF(AC168&gt;0,RANK(AC168,(Z168:AB168,AC168:AQ168)),0)</f>
        <v>0</v>
      </c>
      <c r="Q168" s="49">
        <f t="shared" si="160"/>
        <v>0</v>
      </c>
      <c r="R168" s="177" t="e">
        <f t="shared" si="161"/>
        <v>#DIV/0!</v>
      </c>
      <c r="S168" s="2"/>
      <c r="T168" s="2" t="str">
        <f t="shared" si="162"/>
        <v>-</v>
      </c>
      <c r="U168" s="2" t="str">
        <f t="shared" si="163"/>
        <v>-</v>
      </c>
      <c r="V168" s="2" t="str">
        <f t="shared" si="164"/>
        <v>-</v>
      </c>
      <c r="W168" s="2" t="str">
        <f t="shared" si="165"/>
        <v>-</v>
      </c>
      <c r="X168" s="2" t="str">
        <f t="shared" si="166"/>
        <v>-</v>
      </c>
      <c r="Y168" s="2" t="str">
        <f t="shared" si="167"/>
        <v>-</v>
      </c>
      <c r="Z168" s="1">
        <f>SUMIF(County!$AT$516:$AT$617,$BC168,County!R$516:R$617)+SUMIF('Cong Dist'!$BC$917:$BC$973,$BC168,'Cong Dist'!Z$917:Z$973)</f>
        <v>0</v>
      </c>
      <c r="AA168" s="1">
        <f>SUMIF(County!$AT$516:$AT$617,$BC168,County!S$516:S$617)+SUMIF('Cong Dist'!$BC$917:$BC$973,$BC168,'Cong Dist'!AA$917:AA$973)</f>
        <v>0</v>
      </c>
      <c r="AB168" s="1">
        <f>SUMIF(County!$AT$516:$AT$617,$BC168,County!T$516:T$617)+SUMIF('Cong Dist'!$BC$917:$BC$973,$BC168,'Cong Dist'!AB$917:AB$973)</f>
        <v>0</v>
      </c>
      <c r="AC168" s="1">
        <f>SUMIF(County!$AT$516:$AT$617,$BC168,County!U$516:U$617)+SUMIF('Cong Dist'!$BC$917:$BC$973,$BC168,'Cong Dist'!AC$917:AC$973)</f>
        <v>0</v>
      </c>
      <c r="AD168" s="1">
        <f>SUMIF(County!$AT$516:$AT$617,$BC168,County!V$516:V$617)+SUMIF('Cong Dist'!$BC$917:$BC$973,$BC168,'Cong Dist'!AD$917:AD$973)</f>
        <v>0</v>
      </c>
      <c r="AE168" s="1">
        <f>SUMIF(County!$AT$516:$AT$617,$BC168,County!W$516:W$617)+SUMIF('Cong Dist'!$BC$917:$BC$973,$BC168,'Cong Dist'!AE$917:AE$973)</f>
        <v>0</v>
      </c>
      <c r="AF168" s="1">
        <f>SUMIF(County!$AT$516:$AT$617,$BC168,County!X$516:X$617)+SUMIF('Cong Dist'!$BC$917:$BC$973,$BC168,'Cong Dist'!AF$917:AF$973)</f>
        <v>0</v>
      </c>
      <c r="AG168" s="1">
        <f>SUMIF(County!$AT$516:$AT$617,$BC168,County!Y$516:Y$617)+SUMIF('Cong Dist'!$BC$917:$BC$973,$BC168,'Cong Dist'!AG$917:AG$973)</f>
        <v>0</v>
      </c>
      <c r="AH168" s="1">
        <f>SUMIF(County!$AT$516:$AT$617,$BC168,County!Z$516:Z$617)+SUMIF('Cong Dist'!$BC$917:$BC$973,$BC168,'Cong Dist'!AH$917:AH$973)</f>
        <v>0</v>
      </c>
      <c r="AJ168" s="1">
        <f>SUMIF(County!$AT$516:$AT$617,$BC168,County!AB$516:AB$617)+SUMIF('Cong Dist'!$BC$917:$BC$973,$BC168,'Cong Dist'!AJ$917:AJ$973)</f>
        <v>0</v>
      </c>
      <c r="AM168" s="1">
        <f>SUMIF(County!$AT$516:$AT$617,$BC168,County!AE$516:AE$617)+SUMIF('Cong Dist'!$BC$917:$BC$973,$BC168,'Cong Dist'!AM$917:AM$973)</f>
        <v>0</v>
      </c>
      <c r="AS168" s="7">
        <f>IF(AD168&gt;0,RANK(AD168,(Z168:AB168,AC168:AQ168)),0)</f>
        <v>0</v>
      </c>
      <c r="AT168" s="7">
        <f>IF(AE168&gt;0,RANK(AE168,(Z168:AB168,AC168:AQ168)),0)</f>
        <v>0</v>
      </c>
      <c r="AU168" s="7">
        <f>IF(AF168&gt;0,RANK(AF168,(Z168:AB168,AC168:AQ168)),0)</f>
        <v>0</v>
      </c>
      <c r="AV168" s="7">
        <f>IF(AG168&gt;0,RANK(AG168,(Z168:AB168,AG168:AQ168)),0)</f>
        <v>0</v>
      </c>
      <c r="AW168" s="2" t="str">
        <f t="shared" si="168"/>
        <v>-</v>
      </c>
      <c r="AX168" s="2" t="str">
        <f t="shared" si="169"/>
        <v>-</v>
      </c>
      <c r="AY168" s="2" t="str">
        <f t="shared" si="170"/>
        <v>-</v>
      </c>
      <c r="BA168" s="2" t="str">
        <f t="shared" si="171"/>
        <v>District 8</v>
      </c>
      <c r="BB168" t="str">
        <f t="shared" si="172"/>
        <v>IL</v>
      </c>
      <c r="BC168">
        <v>8</v>
      </c>
      <c r="BE168" s="97">
        <v>17</v>
      </c>
      <c r="BF168" s="99">
        <v>908</v>
      </c>
      <c r="BG168" s="106">
        <f t="shared" si="173"/>
        <v>17908</v>
      </c>
      <c r="BH168" t="s">
        <v>2605</v>
      </c>
      <c r="BI168" t="s">
        <v>3184</v>
      </c>
    </row>
    <row r="169" spans="1:61" outlineLevel="1">
      <c r="A169" s="9" t="s">
        <v>3001</v>
      </c>
      <c r="B169" t="s">
        <v>191</v>
      </c>
      <c r="C169" s="1">
        <f t="shared" si="159"/>
        <v>0</v>
      </c>
      <c r="D169" s="1">
        <v>3</v>
      </c>
      <c r="E169" s="1">
        <v>2</v>
      </c>
      <c r="F169" s="1"/>
      <c r="G169" s="1"/>
      <c r="H169" s="1"/>
      <c r="I169" s="1">
        <v>1</v>
      </c>
      <c r="J169" s="1"/>
      <c r="K169" s="1"/>
      <c r="L169" s="1"/>
      <c r="M169" s="7">
        <f>IF(Z169&gt;0,RANK(Z169,(Z169:AB169,AC169:AQ169)),0)</f>
        <v>0</v>
      </c>
      <c r="N169" s="7">
        <f>IF(AA169&gt;0,RANK(AA169,(Z169:AB169,AC169:AQ169)),0)</f>
        <v>0</v>
      </c>
      <c r="O169" s="7">
        <f>IF(AB169&gt;0,RANK(AB169,(Z169:AB169,AC169:AQ169)),0)</f>
        <v>0</v>
      </c>
      <c r="P169" s="7">
        <f>IF(AC169&gt;0,RANK(AC169,(Z169:AB169,AC169:AQ169)),0)</f>
        <v>0</v>
      </c>
      <c r="Q169" s="49">
        <f t="shared" si="160"/>
        <v>0</v>
      </c>
      <c r="R169" s="177" t="e">
        <f t="shared" si="161"/>
        <v>#DIV/0!</v>
      </c>
      <c r="S169" s="2"/>
      <c r="T169" s="2" t="str">
        <f t="shared" si="162"/>
        <v>-</v>
      </c>
      <c r="U169" s="2" t="str">
        <f t="shared" si="163"/>
        <v>-</v>
      </c>
      <c r="V169" s="2" t="str">
        <f t="shared" si="164"/>
        <v>-</v>
      </c>
      <c r="W169" s="2" t="str">
        <f t="shared" si="165"/>
        <v>-</v>
      </c>
      <c r="X169" s="2" t="str">
        <f t="shared" si="166"/>
        <v>-</v>
      </c>
      <c r="Y169" s="2" t="str">
        <f t="shared" si="167"/>
        <v>-</v>
      </c>
      <c r="Z169" s="1">
        <f>SUMIF(County!$AT$516:$AT$617,$BC169,County!R$516:R$617)+SUMIF('Cong Dist'!$BC$917:$BC$973,$BC169,'Cong Dist'!Z$917:Z$973)</f>
        <v>0</v>
      </c>
      <c r="AA169" s="1">
        <f>SUMIF(County!$AT$516:$AT$617,$BC169,County!S$516:S$617)+SUMIF('Cong Dist'!$BC$917:$BC$973,$BC169,'Cong Dist'!AA$917:AA$973)</f>
        <v>0</v>
      </c>
      <c r="AB169" s="1">
        <f>SUMIF(County!$AT$516:$AT$617,$BC169,County!T$516:T$617)+SUMIF('Cong Dist'!$BC$917:$BC$973,$BC169,'Cong Dist'!AB$917:AB$973)</f>
        <v>0</v>
      </c>
      <c r="AC169" s="1">
        <f>SUMIF(County!$AT$516:$AT$617,$BC169,County!U$516:U$617)+SUMIF('Cong Dist'!$BC$917:$BC$973,$BC169,'Cong Dist'!AC$917:AC$973)</f>
        <v>0</v>
      </c>
      <c r="AD169" s="1">
        <f>SUMIF(County!$AT$516:$AT$617,$BC169,County!V$516:V$617)+SUMIF('Cong Dist'!$BC$917:$BC$973,$BC169,'Cong Dist'!AD$917:AD$973)</f>
        <v>0</v>
      </c>
      <c r="AE169" s="1">
        <f>SUMIF(County!$AT$516:$AT$617,$BC169,County!W$516:W$617)+SUMIF('Cong Dist'!$BC$917:$BC$973,$BC169,'Cong Dist'!AE$917:AE$973)</f>
        <v>0</v>
      </c>
      <c r="AF169" s="1">
        <f>SUMIF(County!$AT$516:$AT$617,$BC169,County!X$516:X$617)+SUMIF('Cong Dist'!$BC$917:$BC$973,$BC169,'Cong Dist'!AF$917:AF$973)</f>
        <v>0</v>
      </c>
      <c r="AG169" s="1">
        <f>SUMIF(County!$AT$516:$AT$617,$BC169,County!Y$516:Y$617)+SUMIF('Cong Dist'!$BC$917:$BC$973,$BC169,'Cong Dist'!AG$917:AG$973)</f>
        <v>0</v>
      </c>
      <c r="AH169" s="1">
        <f>SUMIF(County!$AT$516:$AT$617,$BC169,County!Z$516:Z$617)+SUMIF('Cong Dist'!$BC$917:$BC$973,$BC169,'Cong Dist'!AH$917:AH$973)</f>
        <v>0</v>
      </c>
      <c r="AJ169" s="1">
        <f>SUMIF(County!$AT$516:$AT$617,$BC169,County!AB$516:AB$617)+SUMIF('Cong Dist'!$BC$917:$BC$973,$BC169,'Cong Dist'!AJ$917:AJ$973)</f>
        <v>0</v>
      </c>
      <c r="AM169" s="1">
        <f>SUMIF(County!$AT$516:$AT$617,$BC169,County!AE$516:AE$617)+SUMIF('Cong Dist'!$BC$917:$BC$973,$BC169,'Cong Dist'!AM$917:AM$973)</f>
        <v>0</v>
      </c>
      <c r="AS169" s="7">
        <f>IF(AD169&gt;0,RANK(AD169,(Z169:AB169,AC169:AQ169)),0)</f>
        <v>0</v>
      </c>
      <c r="AT169" s="7">
        <f>IF(AE169&gt;0,RANK(AE169,(Z169:AB169,AC169:AQ169)),0)</f>
        <v>0</v>
      </c>
      <c r="AU169" s="7">
        <f>IF(AF169&gt;0,RANK(AF169,(Z169:AB169,AC169:AQ169)),0)</f>
        <v>0</v>
      </c>
      <c r="AV169" s="7">
        <f>IF(AG169&gt;0,RANK(AG169,(Z169:AB169,AG169:AQ169)),0)</f>
        <v>0</v>
      </c>
      <c r="AW169" s="2" t="str">
        <f t="shared" si="168"/>
        <v>-</v>
      </c>
      <c r="AX169" s="2" t="str">
        <f t="shared" si="169"/>
        <v>-</v>
      </c>
      <c r="AY169" s="2" t="str">
        <f t="shared" si="170"/>
        <v>-</v>
      </c>
      <c r="BA169" s="2" t="str">
        <f t="shared" si="171"/>
        <v>District 9</v>
      </c>
      <c r="BB169" t="str">
        <f t="shared" si="172"/>
        <v>IL</v>
      </c>
      <c r="BC169">
        <v>9</v>
      </c>
      <c r="BE169" s="97">
        <v>17</v>
      </c>
      <c r="BF169" s="99">
        <v>909</v>
      </c>
      <c r="BG169" s="106">
        <f t="shared" si="173"/>
        <v>17909</v>
      </c>
      <c r="BH169" t="s">
        <v>2605</v>
      </c>
      <c r="BI169" t="s">
        <v>3184</v>
      </c>
    </row>
    <row r="170" spans="1:61" outlineLevel="1">
      <c r="A170" s="9" t="s">
        <v>50</v>
      </c>
      <c r="B170" t="s">
        <v>191</v>
      </c>
      <c r="C170" s="1">
        <f t="shared" si="159"/>
        <v>0</v>
      </c>
      <c r="D170" s="1">
        <v>3</v>
      </c>
      <c r="E170" s="1"/>
      <c r="F170" s="1"/>
      <c r="G170" s="1"/>
      <c r="H170" s="1"/>
      <c r="I170" s="1">
        <v>3</v>
      </c>
      <c r="J170" s="1"/>
      <c r="K170" s="1"/>
      <c r="L170" s="1"/>
      <c r="M170" s="7">
        <f>IF(Z170&gt;0,RANK(Z170,(Z170:AB170,AC170:AQ170)),0)</f>
        <v>0</v>
      </c>
      <c r="N170" s="7">
        <f>IF(AA170&gt;0,RANK(AA170,(Z170:AB170,AC170:AQ170)),0)</f>
        <v>0</v>
      </c>
      <c r="O170" s="7">
        <f>IF(AB170&gt;0,RANK(AB170,(Z170:AB170,AC170:AQ170)),0)</f>
        <v>0</v>
      </c>
      <c r="P170" s="7">
        <f>IF(AC170&gt;0,RANK(AC170,(Z170:AB170,AC170:AQ170)),0)</f>
        <v>0</v>
      </c>
      <c r="Q170" s="49">
        <f t="shared" si="160"/>
        <v>0</v>
      </c>
      <c r="R170" s="177" t="e">
        <f t="shared" si="161"/>
        <v>#DIV/0!</v>
      </c>
      <c r="S170" s="2"/>
      <c r="T170" s="2" t="str">
        <f t="shared" si="162"/>
        <v>-</v>
      </c>
      <c r="U170" s="2" t="str">
        <f t="shared" si="163"/>
        <v>-</v>
      </c>
      <c r="V170" s="2" t="str">
        <f t="shared" si="164"/>
        <v>-</v>
      </c>
      <c r="W170" s="2" t="str">
        <f t="shared" si="165"/>
        <v>-</v>
      </c>
      <c r="X170" s="2" t="str">
        <f t="shared" si="166"/>
        <v>-</v>
      </c>
      <c r="Y170" s="2" t="str">
        <f t="shared" si="167"/>
        <v>-</v>
      </c>
      <c r="Z170" s="1">
        <f>SUMIF(County!$AT$516:$AT$617,$BC170,County!R$516:R$617)+SUMIF('Cong Dist'!$BC$917:$BC$973,$BC170,'Cong Dist'!Z$917:Z$973)</f>
        <v>0</v>
      </c>
      <c r="AA170" s="1">
        <f>SUMIF(County!$AT$516:$AT$617,$BC170,County!S$516:S$617)+SUMIF('Cong Dist'!$BC$917:$BC$973,$BC170,'Cong Dist'!AA$917:AA$973)</f>
        <v>0</v>
      </c>
      <c r="AB170" s="1">
        <f>SUMIF(County!$AT$516:$AT$617,$BC170,County!T$516:T$617)+SUMIF('Cong Dist'!$BC$917:$BC$973,$BC170,'Cong Dist'!AB$917:AB$973)</f>
        <v>0</v>
      </c>
      <c r="AC170" s="1">
        <f>SUMIF(County!$AT$516:$AT$617,$BC170,County!U$516:U$617)+SUMIF('Cong Dist'!$BC$917:$BC$973,$BC170,'Cong Dist'!AC$917:AC$973)</f>
        <v>0</v>
      </c>
      <c r="AD170" s="1">
        <f>SUMIF(County!$AT$516:$AT$617,$BC170,County!V$516:V$617)+SUMIF('Cong Dist'!$BC$917:$BC$973,$BC170,'Cong Dist'!AD$917:AD$973)</f>
        <v>0</v>
      </c>
      <c r="AE170" s="1">
        <f>SUMIF(County!$AT$516:$AT$617,$BC170,County!W$516:W$617)+SUMIF('Cong Dist'!$BC$917:$BC$973,$BC170,'Cong Dist'!AE$917:AE$973)</f>
        <v>0</v>
      </c>
      <c r="AF170" s="1">
        <f>SUMIF(County!$AT$516:$AT$617,$BC170,County!X$516:X$617)+SUMIF('Cong Dist'!$BC$917:$BC$973,$BC170,'Cong Dist'!AF$917:AF$973)</f>
        <v>0</v>
      </c>
      <c r="AG170" s="1">
        <f>SUMIF(County!$AT$516:$AT$617,$BC170,County!Y$516:Y$617)+SUMIF('Cong Dist'!$BC$917:$BC$973,$BC170,'Cong Dist'!AG$917:AG$973)</f>
        <v>0</v>
      </c>
      <c r="AH170" s="1">
        <f>SUMIF(County!$AT$516:$AT$617,$BC170,County!Z$516:Z$617)+SUMIF('Cong Dist'!$BC$917:$BC$973,$BC170,'Cong Dist'!AH$917:AH$973)</f>
        <v>0</v>
      </c>
      <c r="AJ170" s="1">
        <f>SUMIF(County!$AT$516:$AT$617,$BC170,County!AB$516:AB$617)+SUMIF('Cong Dist'!$BC$917:$BC$973,$BC170,'Cong Dist'!AJ$917:AJ$973)</f>
        <v>0</v>
      </c>
      <c r="AM170" s="1">
        <f>SUMIF(County!$AT$516:$AT$617,$BC170,County!AE$516:AE$617)+SUMIF('Cong Dist'!$BC$917:$BC$973,$BC170,'Cong Dist'!AM$917:AM$973)</f>
        <v>0</v>
      </c>
      <c r="AS170" s="7">
        <f>IF(AD170&gt;0,RANK(AD170,(Z170:AB170,AC170:AQ170)),0)</f>
        <v>0</v>
      </c>
      <c r="AT170" s="7">
        <f>IF(AE170&gt;0,RANK(AE170,(Z170:AB170,AC170:AQ170)),0)</f>
        <v>0</v>
      </c>
      <c r="AU170" s="7">
        <f>IF(AF170&gt;0,RANK(AF170,(Z170:AB170,AC170:AQ170)),0)</f>
        <v>0</v>
      </c>
      <c r="AV170" s="7">
        <f>IF(AG170&gt;0,RANK(AG170,(Z170:AB170,AG170:AQ170)),0)</f>
        <v>0</v>
      </c>
      <c r="AW170" s="2" t="str">
        <f t="shared" si="168"/>
        <v>-</v>
      </c>
      <c r="AX170" s="2" t="str">
        <f t="shared" si="169"/>
        <v>-</v>
      </c>
      <c r="AY170" s="2" t="str">
        <f t="shared" si="170"/>
        <v>-</v>
      </c>
      <c r="BA170" s="2" t="str">
        <f t="shared" si="171"/>
        <v>District 10</v>
      </c>
      <c r="BB170" t="str">
        <f t="shared" si="172"/>
        <v>IL</v>
      </c>
      <c r="BC170">
        <v>10</v>
      </c>
      <c r="BE170" s="97">
        <v>17</v>
      </c>
      <c r="BF170" s="99">
        <v>910</v>
      </c>
      <c r="BG170" s="106">
        <f t="shared" si="173"/>
        <v>17910</v>
      </c>
      <c r="BH170" t="s">
        <v>2605</v>
      </c>
      <c r="BI170" t="s">
        <v>3184</v>
      </c>
    </row>
    <row r="171" spans="1:61" outlineLevel="1">
      <c r="A171" s="9" t="s">
        <v>1892</v>
      </c>
      <c r="B171" t="s">
        <v>191</v>
      </c>
      <c r="C171" s="1">
        <f t="shared" si="159"/>
        <v>34005</v>
      </c>
      <c r="D171" s="1">
        <v>3</v>
      </c>
      <c r="E171" s="1"/>
      <c r="F171" s="1"/>
      <c r="G171" s="1"/>
      <c r="H171" s="1"/>
      <c r="I171" s="1">
        <v>3</v>
      </c>
      <c r="J171" s="1"/>
      <c r="K171" s="1"/>
      <c r="L171" s="1"/>
      <c r="M171" s="7">
        <f>IF(Z171&gt;0,RANK(Z171,(Z171:AB171,AC171:AQ171)),0)</f>
        <v>3</v>
      </c>
      <c r="N171" s="7">
        <f>IF(AA171&gt;0,RANK(AA171,(Z171:AB171,AC171:AQ171)),0)</f>
        <v>6</v>
      </c>
      <c r="O171" s="7">
        <f>IF(AB171&gt;0,RANK(AB171,(Z171:AB171,AC171:AQ171)),0)</f>
        <v>4</v>
      </c>
      <c r="P171" s="7">
        <f>IF(AC171&gt;0,RANK(AC171,(Z171:AB171,AC171:AQ171)),0)</f>
        <v>2</v>
      </c>
      <c r="Q171" s="49">
        <f t="shared" si="160"/>
        <v>5941</v>
      </c>
      <c r="R171" s="177">
        <f t="shared" si="161"/>
        <v>0.17470960152918688</v>
      </c>
      <c r="S171" s="2"/>
      <c r="T171" s="2">
        <f t="shared" si="162"/>
        <v>0.1776797529775033</v>
      </c>
      <c r="U171" s="2">
        <f t="shared" si="163"/>
        <v>5.8520805763858253E-3</v>
      </c>
      <c r="V171" s="2">
        <f t="shared" si="164"/>
        <v>8.7810616085869722E-2</v>
      </c>
      <c r="W171" s="2">
        <f t="shared" si="165"/>
        <v>0.26901926187325392</v>
      </c>
      <c r="X171" s="2">
        <f t="shared" si="166"/>
        <v>0.44372886340244083</v>
      </c>
      <c r="Y171" s="2">
        <f t="shared" si="167"/>
        <v>1.5909425084546402E-2</v>
      </c>
      <c r="Z171" s="1">
        <f>SUMIF(County!$AT$516:$AT$617,$BC171,County!R$516:R$617)+SUMIF('Cong Dist'!$BC$917:$BC$973,$BC171,'Cong Dist'!Z$917:Z$973)</f>
        <v>6042</v>
      </c>
      <c r="AA171" s="1">
        <f>SUMIF(County!$AT$516:$AT$617,$BC171,County!S$516:S$617)+SUMIF('Cong Dist'!$BC$917:$BC$973,$BC171,'Cong Dist'!AA$917:AA$973)</f>
        <v>199</v>
      </c>
      <c r="AB171" s="1">
        <f>SUMIF(County!$AT$516:$AT$617,$BC171,County!T$516:T$617)+SUMIF('Cong Dist'!$BC$917:$BC$973,$BC171,'Cong Dist'!AB$917:AB$973)</f>
        <v>2986</v>
      </c>
      <c r="AC171" s="1">
        <f>SUMIF(County!$AT$516:$AT$617,$BC171,County!U$516:U$617)+SUMIF('Cong Dist'!$BC$917:$BC$973,$BC171,'Cong Dist'!AC$917:AC$973)</f>
        <v>9148</v>
      </c>
      <c r="AD171" s="1">
        <f>SUMIF(County!$AT$516:$AT$617,$BC171,County!V$516:V$617)+SUMIF('Cong Dist'!$BC$917:$BC$973,$BC171,'Cong Dist'!AD$917:AD$973)</f>
        <v>15089</v>
      </c>
      <c r="AE171" s="1">
        <f>SUMIF(County!$AT$516:$AT$617,$BC171,County!W$516:W$617)+SUMIF('Cong Dist'!$BC$917:$BC$973,$BC171,'Cong Dist'!AE$917:AE$973)</f>
        <v>250</v>
      </c>
      <c r="AF171" s="1">
        <f>SUMIF(County!$AT$516:$AT$617,$BC171,County!X$516:X$617)+SUMIF('Cong Dist'!$BC$917:$BC$973,$BC171,'Cong Dist'!AF$917:AF$973)</f>
        <v>28</v>
      </c>
      <c r="AG171" s="1">
        <f>SUMIF(County!$AT$516:$AT$617,$BC171,County!Y$516:Y$617)+SUMIF('Cong Dist'!$BC$917:$BC$973,$BC171,'Cong Dist'!AG$917:AG$973)</f>
        <v>72</v>
      </c>
      <c r="AH171" s="1">
        <f>SUMIF(County!$AT$516:$AT$617,$BC171,County!Z$516:Z$617)+SUMIF('Cong Dist'!$BC$917:$BC$973,$BC171,'Cong Dist'!AH$917:AH$973)</f>
        <v>103</v>
      </c>
      <c r="AJ171" s="1">
        <f>SUMIF(County!$AT$516:$AT$617,$BC171,County!AB$516:AB$617)+SUMIF('Cong Dist'!$BC$917:$BC$973,$BC171,'Cong Dist'!AJ$917:AJ$973)</f>
        <v>88</v>
      </c>
      <c r="AM171" s="1">
        <f>SUMIF(County!$AT$516:$AT$617,$BC171,County!AE$516:AE$617)+SUMIF('Cong Dist'!$BC$917:$BC$973,$BC171,'Cong Dist'!AM$917:AM$973)</f>
        <v>0</v>
      </c>
      <c r="AS171" s="7">
        <f>IF(AD171&gt;0,RANK(AD171,(Z171:AB171,AC171:AQ171)),0)</f>
        <v>1</v>
      </c>
      <c r="AT171" s="7">
        <f>IF(AE171&gt;0,RANK(AE171,(Z171:AB171,AC171:AQ171)),0)</f>
        <v>5</v>
      </c>
      <c r="AU171" s="7">
        <f>IF(AF171&gt;0,RANK(AF171,(Z171:AB171,AC171:AQ171)),0)</f>
        <v>10</v>
      </c>
      <c r="AV171" s="7">
        <f>IF(AG171&gt;0,RANK(AG171,(Z171:AB171,AG171:AQ171)),0)</f>
        <v>6</v>
      </c>
      <c r="AW171" s="2">
        <f t="shared" si="168"/>
        <v>7.351860020585208E-3</v>
      </c>
      <c r="AX171" s="2">
        <f t="shared" si="169"/>
        <v>8.2340832230554334E-4</v>
      </c>
      <c r="AY171" s="2">
        <f t="shared" si="170"/>
        <v>2.1173356859285398E-3</v>
      </c>
      <c r="BA171" s="2" t="str">
        <f t="shared" si="171"/>
        <v>District 11</v>
      </c>
      <c r="BB171" t="str">
        <f t="shared" si="172"/>
        <v>IL</v>
      </c>
      <c r="BC171">
        <v>11</v>
      </c>
      <c r="BE171" s="97">
        <v>17</v>
      </c>
      <c r="BF171" s="99">
        <v>911</v>
      </c>
      <c r="BG171" s="106">
        <f t="shared" si="173"/>
        <v>17911</v>
      </c>
      <c r="BH171" t="s">
        <v>2605</v>
      </c>
      <c r="BI171" t="s">
        <v>3184</v>
      </c>
    </row>
    <row r="172" spans="1:61" outlineLevel="1">
      <c r="A172" s="9" t="s">
        <v>466</v>
      </c>
      <c r="B172" t="s">
        <v>191</v>
      </c>
      <c r="C172" s="1">
        <f t="shared" si="159"/>
        <v>77724</v>
      </c>
      <c r="D172" s="1">
        <v>3</v>
      </c>
      <c r="E172" s="1"/>
      <c r="F172" s="1"/>
      <c r="G172" s="1"/>
      <c r="H172" s="1"/>
      <c r="I172" s="1">
        <v>3</v>
      </c>
      <c r="J172" s="1"/>
      <c r="K172" s="1"/>
      <c r="L172" s="1"/>
      <c r="M172" s="7">
        <f>IF(Z172&gt;0,RANK(Z172,(Z172:AB172,AC172:AQ172)),0)</f>
        <v>3</v>
      </c>
      <c r="N172" s="7">
        <f>IF(AA172&gt;0,RANK(AA172,(Z172:AB172,AC172:AQ172)),0)</f>
        <v>6</v>
      </c>
      <c r="O172" s="7">
        <f>IF(AB172&gt;0,RANK(AB172,(Z172:AB172,AC172:AQ172)),0)</f>
        <v>4</v>
      </c>
      <c r="P172" s="7">
        <f>IF(AC172&gt;0,RANK(AC172,(Z172:AB172,AC172:AQ172)),0)</f>
        <v>2</v>
      </c>
      <c r="Q172" s="49">
        <f t="shared" si="160"/>
        <v>5805</v>
      </c>
      <c r="R172" s="177">
        <f t="shared" si="161"/>
        <v>7.4687355257063451E-2</v>
      </c>
      <c r="S172" s="2"/>
      <c r="T172" s="2">
        <f t="shared" si="162"/>
        <v>0.10665946168493644</v>
      </c>
      <c r="U172" s="2">
        <f t="shared" si="163"/>
        <v>6.6903401780659772E-3</v>
      </c>
      <c r="V172" s="2">
        <f t="shared" si="164"/>
        <v>6.9463743502650402E-2</v>
      </c>
      <c r="W172" s="2">
        <f t="shared" si="165"/>
        <v>0.3638258452987494</v>
      </c>
      <c r="X172" s="2">
        <f t="shared" si="166"/>
        <v>0.43851320055581289</v>
      </c>
      <c r="Y172" s="2">
        <f t="shared" si="167"/>
        <v>1.4847408779784854E-2</v>
      </c>
      <c r="Z172" s="1">
        <f>SUMIF(County!$AT$516:$AT$617,$BC172,County!R$516:R$617)+SUMIF('Cong Dist'!$BC$917:$BC$973,$BC172,'Cong Dist'!Z$917:Z$973)</f>
        <v>8290</v>
      </c>
      <c r="AA172" s="1">
        <f>SUMIF(County!$AT$516:$AT$617,$BC172,County!S$516:S$617)+SUMIF('Cong Dist'!$BC$917:$BC$973,$BC172,'Cong Dist'!AA$917:AA$973)</f>
        <v>520</v>
      </c>
      <c r="AB172" s="1">
        <f>SUMIF(County!$AT$516:$AT$617,$BC172,County!T$516:T$617)+SUMIF('Cong Dist'!$BC$917:$BC$973,$BC172,'Cong Dist'!AB$917:AB$973)</f>
        <v>5399</v>
      </c>
      <c r="AC172" s="1">
        <f>SUMIF(County!$AT$516:$AT$617,$BC172,County!U$516:U$617)+SUMIF('Cong Dist'!$BC$917:$BC$973,$BC172,'Cong Dist'!AC$917:AC$973)</f>
        <v>28278</v>
      </c>
      <c r="AD172" s="1">
        <f>SUMIF(County!$AT$516:$AT$617,$BC172,County!V$516:V$617)+SUMIF('Cong Dist'!$BC$917:$BC$973,$BC172,'Cong Dist'!AD$917:AD$973)</f>
        <v>34083</v>
      </c>
      <c r="AE172" s="1">
        <f>SUMIF(County!$AT$516:$AT$617,$BC172,County!W$516:W$617)+SUMIF('Cong Dist'!$BC$917:$BC$973,$BC172,'Cong Dist'!AE$917:AE$973)</f>
        <v>699</v>
      </c>
      <c r="AF172" s="1">
        <f>SUMIF(County!$AT$516:$AT$617,$BC172,County!X$516:X$617)+SUMIF('Cong Dist'!$BC$917:$BC$973,$BC172,'Cong Dist'!AF$917:AF$973)</f>
        <v>57</v>
      </c>
      <c r="AG172" s="1">
        <f>SUMIF(County!$AT$516:$AT$617,$BC172,County!Y$516:Y$617)+SUMIF('Cong Dist'!$BC$917:$BC$973,$BC172,'Cong Dist'!AG$917:AG$973)</f>
        <v>178</v>
      </c>
      <c r="AH172" s="1">
        <f>SUMIF(County!$AT$516:$AT$617,$BC172,County!Z$516:Z$617)+SUMIF('Cong Dist'!$BC$917:$BC$973,$BC172,'Cong Dist'!AH$917:AH$973)</f>
        <v>220</v>
      </c>
      <c r="AJ172" s="1">
        <f>SUMIF(County!$AT$516:$AT$617,$BC172,County!AB$516:AB$617)+SUMIF('Cong Dist'!$BC$917:$BC$973,$BC172,'Cong Dist'!AJ$917:AJ$973)</f>
        <v>0</v>
      </c>
      <c r="AM172" s="1">
        <f>SUMIF(County!$AT$516:$AT$617,$BC172,County!AE$516:AE$617)+SUMIF('Cong Dist'!$BC$917:$BC$973,$BC172,'Cong Dist'!AM$917:AM$973)</f>
        <v>0</v>
      </c>
      <c r="AS172" s="7">
        <f>IF(AD172&gt;0,RANK(AD172,(Z172:AB172,AC172:AQ172)),0)</f>
        <v>1</v>
      </c>
      <c r="AT172" s="7">
        <f>IF(AE172&gt;0,RANK(AE172,(Z172:AB172,AC172:AQ172)),0)</f>
        <v>5</v>
      </c>
      <c r="AU172" s="7">
        <f>IF(AF172&gt;0,RANK(AF172,(Z172:AB172,AC172:AQ172)),0)</f>
        <v>9</v>
      </c>
      <c r="AV172" s="7">
        <f>IF(AG172&gt;0,RANK(AG172,(Z172:AB172,AG172:AQ172)),0)</f>
        <v>5</v>
      </c>
      <c r="AW172" s="2">
        <f t="shared" si="168"/>
        <v>8.9933611239771498E-3</v>
      </c>
      <c r="AX172" s="2">
        <f t="shared" si="169"/>
        <v>7.3336421182646286E-4</v>
      </c>
      <c r="AY172" s="2">
        <f t="shared" si="170"/>
        <v>2.2901549071071997E-3</v>
      </c>
      <c r="BA172" s="2" t="str">
        <f t="shared" si="171"/>
        <v>District 12</v>
      </c>
      <c r="BB172" t="str">
        <f t="shared" si="172"/>
        <v>IL</v>
      </c>
      <c r="BC172">
        <v>12</v>
      </c>
      <c r="BE172" s="97">
        <v>17</v>
      </c>
      <c r="BF172" s="99">
        <v>912</v>
      </c>
      <c r="BG172" s="106">
        <f t="shared" si="173"/>
        <v>17912</v>
      </c>
      <c r="BH172" t="s">
        <v>2605</v>
      </c>
      <c r="BI172" t="s">
        <v>3184</v>
      </c>
    </row>
    <row r="173" spans="1:61" outlineLevel="1">
      <c r="A173" s="9" t="s">
        <v>578</v>
      </c>
      <c r="B173" t="s">
        <v>191</v>
      </c>
      <c r="C173" s="1">
        <f t="shared" si="159"/>
        <v>56809</v>
      </c>
      <c r="D173" s="1">
        <v>3</v>
      </c>
      <c r="E173" s="1"/>
      <c r="F173" s="1"/>
      <c r="G173" s="1"/>
      <c r="H173" s="1">
        <v>2</v>
      </c>
      <c r="I173" s="1">
        <v>1</v>
      </c>
      <c r="J173" s="1"/>
      <c r="K173" s="1"/>
      <c r="L173" s="1"/>
      <c r="M173" s="7">
        <f>IF(Z173&gt;0,RANK(Z173,(Z173:AB173,AC173:AQ173)),0)</f>
        <v>3</v>
      </c>
      <c r="N173" s="7">
        <f>IF(AA173&gt;0,RANK(AA173,(Z173:AB173,AC173:AQ173)),0)</f>
        <v>6</v>
      </c>
      <c r="O173" s="7">
        <f>IF(AB173&gt;0,RANK(AB173,(Z173:AB173,AC173:AQ173)),0)</f>
        <v>4</v>
      </c>
      <c r="P173" s="7">
        <f>IF(AC173&gt;0,RANK(AC173,(Z173:AB173,AC173:AQ173)),0)</f>
        <v>2</v>
      </c>
      <c r="Q173" s="49">
        <f t="shared" si="160"/>
        <v>1852</v>
      </c>
      <c r="R173" s="177">
        <f t="shared" si="161"/>
        <v>3.2600468235666882E-2</v>
      </c>
      <c r="S173" s="2"/>
      <c r="T173" s="2">
        <f t="shared" si="162"/>
        <v>0.11570349768522593</v>
      </c>
      <c r="U173" s="2">
        <f t="shared" si="163"/>
        <v>7.8860743896213628E-3</v>
      </c>
      <c r="V173" s="2">
        <f t="shared" si="164"/>
        <v>6.6116284391557673E-2</v>
      </c>
      <c r="W173" s="2">
        <f t="shared" si="165"/>
        <v>0.38018623809607632</v>
      </c>
      <c r="X173" s="2">
        <f t="shared" si="166"/>
        <v>0.41278670633174319</v>
      </c>
      <c r="Y173" s="2">
        <f t="shared" si="167"/>
        <v>1.7321199105775453E-2</v>
      </c>
      <c r="Z173" s="1">
        <f>SUMIF(County!$AT$516:$AT$617,$BC173,County!R$516:R$617)+SUMIF('Cong Dist'!$BC$917:$BC$973,$BC173,'Cong Dist'!Z$917:Z$973)</f>
        <v>6573</v>
      </c>
      <c r="AA173" s="1">
        <f>SUMIF(County!$AT$516:$AT$617,$BC173,County!S$516:S$617)+SUMIF('Cong Dist'!$BC$917:$BC$973,$BC173,'Cong Dist'!AA$917:AA$973)</f>
        <v>448</v>
      </c>
      <c r="AB173" s="1">
        <f>SUMIF(County!$AT$516:$AT$617,$BC173,County!T$516:T$617)+SUMIF('Cong Dist'!$BC$917:$BC$973,$BC173,'Cong Dist'!AB$917:AB$973)</f>
        <v>3756</v>
      </c>
      <c r="AC173" s="1">
        <f>SUMIF(County!$AT$516:$AT$617,$BC173,County!U$516:U$617)+SUMIF('Cong Dist'!$BC$917:$BC$973,$BC173,'Cong Dist'!AC$917:AC$973)</f>
        <v>21598</v>
      </c>
      <c r="AD173" s="1">
        <f>SUMIF(County!$AT$516:$AT$617,$BC173,County!V$516:V$617)+SUMIF('Cong Dist'!$BC$917:$BC$973,$BC173,'Cong Dist'!AD$917:AD$973)</f>
        <v>23450</v>
      </c>
      <c r="AE173" s="1">
        <f>SUMIF(County!$AT$516:$AT$617,$BC173,County!W$516:W$617)+SUMIF('Cong Dist'!$BC$917:$BC$973,$BC173,'Cong Dist'!AE$917:AE$973)</f>
        <v>583</v>
      </c>
      <c r="AF173" s="1">
        <f>SUMIF(County!$AT$516:$AT$617,$BC173,County!X$516:X$617)+SUMIF('Cong Dist'!$BC$917:$BC$973,$BC173,'Cong Dist'!AF$917:AF$973)</f>
        <v>48</v>
      </c>
      <c r="AG173" s="1">
        <f>SUMIF(County!$AT$516:$AT$617,$BC173,County!Y$516:Y$617)+SUMIF('Cong Dist'!$BC$917:$BC$973,$BC173,'Cong Dist'!AG$917:AG$973)</f>
        <v>134</v>
      </c>
      <c r="AH173" s="1">
        <f>SUMIF(County!$AT$516:$AT$617,$BC173,County!Z$516:Z$617)+SUMIF('Cong Dist'!$BC$917:$BC$973,$BC173,'Cong Dist'!AH$917:AH$973)</f>
        <v>200</v>
      </c>
      <c r="AJ173" s="1">
        <f>SUMIF(County!$AT$516:$AT$617,$BC173,County!AB$516:AB$617)+SUMIF('Cong Dist'!$BC$917:$BC$973,$BC173,'Cong Dist'!AJ$917:AJ$973)</f>
        <v>19</v>
      </c>
      <c r="AM173" s="1">
        <f>SUMIF(County!$AT$516:$AT$617,$BC173,County!AE$516:AE$617)+SUMIF('Cong Dist'!$BC$917:$BC$973,$BC173,'Cong Dist'!AM$917:AM$973)</f>
        <v>0</v>
      </c>
      <c r="AS173" s="7">
        <f>IF(AD173&gt;0,RANK(AD173,(Z173:AB173,AC173:AQ173)),0)</f>
        <v>1</v>
      </c>
      <c r="AT173" s="7">
        <f>IF(AE173&gt;0,RANK(AE173,(Z173:AB173,AC173:AQ173)),0)</f>
        <v>5</v>
      </c>
      <c r="AU173" s="7">
        <f>IF(AF173&gt;0,RANK(AF173,(Z173:AB173,AC173:AQ173)),0)</f>
        <v>9</v>
      </c>
      <c r="AV173" s="7">
        <f>IF(AG173&gt;0,RANK(AG173,(Z173:AB173,AG173:AQ173)),0)</f>
        <v>5</v>
      </c>
      <c r="AW173" s="2">
        <f t="shared" si="168"/>
        <v>1.0262458413279586E-2</v>
      </c>
      <c r="AX173" s="2">
        <f t="shared" si="169"/>
        <v>8.4493654174514605E-4</v>
      </c>
      <c r="AY173" s="2">
        <f t="shared" si="170"/>
        <v>2.3587811790385326E-3</v>
      </c>
      <c r="BA173" s="2" t="str">
        <f t="shared" si="171"/>
        <v>District 13</v>
      </c>
      <c r="BB173" t="str">
        <f t="shared" si="172"/>
        <v>IL</v>
      </c>
      <c r="BC173">
        <v>13</v>
      </c>
      <c r="BE173" s="97">
        <v>17</v>
      </c>
      <c r="BF173" s="99">
        <v>913</v>
      </c>
      <c r="BG173" s="106">
        <f t="shared" si="173"/>
        <v>17913</v>
      </c>
      <c r="BH173" t="s">
        <v>2605</v>
      </c>
      <c r="BI173" t="s">
        <v>3184</v>
      </c>
    </row>
    <row r="174" spans="1:61" outlineLevel="1">
      <c r="A174" s="9" t="s">
        <v>27</v>
      </c>
      <c r="B174" t="s">
        <v>191</v>
      </c>
      <c r="C174" s="1">
        <f t="shared" si="159"/>
        <v>66610</v>
      </c>
      <c r="D174" s="1">
        <v>3</v>
      </c>
      <c r="E174" s="1"/>
      <c r="F174" s="1"/>
      <c r="G174" s="1"/>
      <c r="H174" s="1"/>
      <c r="I174" s="1">
        <v>3</v>
      </c>
      <c r="J174" s="1"/>
      <c r="K174" s="1"/>
      <c r="L174" s="1"/>
      <c r="M174" s="7">
        <f>IF(Z174&gt;0,RANK(Z174,(Z174:AB174,AC174:AQ174)),0)</f>
        <v>3</v>
      </c>
      <c r="N174" s="7">
        <f>IF(AA174&gt;0,RANK(AA174,(Z174:AB174,AC174:AQ174)),0)</f>
        <v>6</v>
      </c>
      <c r="O174" s="7">
        <f>IF(AB174&gt;0,RANK(AB174,(Z174:AB174,AC174:AQ174)),0)</f>
        <v>4</v>
      </c>
      <c r="P174" s="7">
        <f>IF(AC174&gt;0,RANK(AC174,(Z174:AB174,AC174:AQ174)),0)</f>
        <v>2</v>
      </c>
      <c r="Q174" s="49">
        <f t="shared" si="160"/>
        <v>9204</v>
      </c>
      <c r="R174" s="177">
        <f t="shared" si="161"/>
        <v>0.13817745083320823</v>
      </c>
      <c r="S174" s="2"/>
      <c r="T174" s="2">
        <f t="shared" si="162"/>
        <v>0.20939798829004655</v>
      </c>
      <c r="U174" s="2">
        <f t="shared" si="163"/>
        <v>6.3503978381624377E-3</v>
      </c>
      <c r="V174" s="2">
        <f t="shared" si="164"/>
        <v>9.7282690286743731E-2</v>
      </c>
      <c r="W174" s="2">
        <f t="shared" si="165"/>
        <v>0.2665665815943552</v>
      </c>
      <c r="X174" s="2">
        <f t="shared" si="166"/>
        <v>0.4047440324275634</v>
      </c>
      <c r="Y174" s="2">
        <f t="shared" si="167"/>
        <v>1.5658309563128636E-2</v>
      </c>
      <c r="Z174" s="1">
        <f>SUMIF(County!$AT$516:$AT$617,$BC174,County!R$516:R$617)+SUMIF('Cong Dist'!$BC$917:$BC$973,$BC174,'Cong Dist'!Z$917:Z$973)</f>
        <v>13948</v>
      </c>
      <c r="AA174" s="1">
        <f>SUMIF(County!$AT$516:$AT$617,$BC174,County!S$516:S$617)+SUMIF('Cong Dist'!$BC$917:$BC$973,$BC174,'Cong Dist'!AA$917:AA$973)</f>
        <v>423</v>
      </c>
      <c r="AB174" s="1">
        <f>SUMIF(County!$AT$516:$AT$617,$BC174,County!T$516:T$617)+SUMIF('Cong Dist'!$BC$917:$BC$973,$BC174,'Cong Dist'!AB$917:AB$973)</f>
        <v>6480</v>
      </c>
      <c r="AC174" s="1">
        <f>SUMIF(County!$AT$516:$AT$617,$BC174,County!U$516:U$617)+SUMIF('Cong Dist'!$BC$917:$BC$973,$BC174,'Cong Dist'!AC$917:AC$973)</f>
        <v>17756</v>
      </c>
      <c r="AD174" s="1">
        <f>SUMIF(County!$AT$516:$AT$617,$BC174,County!V$516:V$617)+SUMIF('Cong Dist'!$BC$917:$BC$973,$BC174,'Cong Dist'!AD$917:AD$973)</f>
        <v>26960</v>
      </c>
      <c r="AE174" s="1">
        <f>SUMIF(County!$AT$516:$AT$617,$BC174,County!W$516:W$617)+SUMIF('Cong Dist'!$BC$917:$BC$973,$BC174,'Cong Dist'!AE$917:AE$973)</f>
        <v>431</v>
      </c>
      <c r="AF174" s="1">
        <f>SUMIF(County!$AT$516:$AT$617,$BC174,County!X$516:X$617)+SUMIF('Cong Dist'!$BC$917:$BC$973,$BC174,'Cong Dist'!AF$917:AF$973)</f>
        <v>79</v>
      </c>
      <c r="AG174" s="1">
        <f>SUMIF(County!$AT$516:$AT$617,$BC174,County!Y$516:Y$617)+SUMIF('Cong Dist'!$BC$917:$BC$973,$BC174,'Cong Dist'!AG$917:AG$973)</f>
        <v>143</v>
      </c>
      <c r="AH174" s="1">
        <f>SUMIF(County!$AT$516:$AT$617,$BC174,County!Z$516:Z$617)+SUMIF('Cong Dist'!$BC$917:$BC$973,$BC174,'Cong Dist'!AH$917:AH$973)</f>
        <v>248</v>
      </c>
      <c r="AJ174" s="1">
        <f>SUMIF(County!$AT$516:$AT$617,$BC174,County!AB$516:AB$617)+SUMIF('Cong Dist'!$BC$917:$BC$973,$BC174,'Cong Dist'!AJ$917:AJ$973)</f>
        <v>142</v>
      </c>
      <c r="AM174" s="1">
        <f>SUMIF(County!$AT$516:$AT$617,$BC174,County!AE$516:AE$617)+SUMIF('Cong Dist'!$BC$917:$BC$973,$BC174,'Cong Dist'!AM$917:AM$973)</f>
        <v>0</v>
      </c>
      <c r="AS174" s="7">
        <f>IF(AD174&gt;0,RANK(AD174,(Z174:AB174,AC174:AQ174)),0)</f>
        <v>1</v>
      </c>
      <c r="AT174" s="7">
        <f>IF(AE174&gt;0,RANK(AE174,(Z174:AB174,AC174:AQ174)),0)</f>
        <v>5</v>
      </c>
      <c r="AU174" s="7">
        <f>IF(AF174&gt;0,RANK(AF174,(Z174:AB174,AC174:AQ174)),0)</f>
        <v>10</v>
      </c>
      <c r="AV174" s="7">
        <f>IF(AG174&gt;0,RANK(AG174,(Z174:AB174,AG174:AQ174)),0)</f>
        <v>5</v>
      </c>
      <c r="AW174" s="2">
        <f t="shared" si="168"/>
        <v>6.4704999249361956E-3</v>
      </c>
      <c r="AX174" s="2">
        <f t="shared" si="169"/>
        <v>1.1860081068908572E-3</v>
      </c>
      <c r="AY174" s="2">
        <f t="shared" si="170"/>
        <v>2.1468248010809189E-3</v>
      </c>
      <c r="BA174" s="2" t="str">
        <f t="shared" si="171"/>
        <v>District 14</v>
      </c>
      <c r="BB174" t="str">
        <f t="shared" si="172"/>
        <v>IL</v>
      </c>
      <c r="BC174">
        <v>14</v>
      </c>
      <c r="BE174" s="97">
        <v>17</v>
      </c>
      <c r="BF174" s="99">
        <v>914</v>
      </c>
      <c r="BG174" s="106">
        <f t="shared" si="173"/>
        <v>17914</v>
      </c>
      <c r="BH174" t="s">
        <v>2605</v>
      </c>
      <c r="BI174" t="s">
        <v>3184</v>
      </c>
    </row>
    <row r="175" spans="1:61" outlineLevel="1">
      <c r="A175" s="9" t="s">
        <v>1054</v>
      </c>
      <c r="B175" t="s">
        <v>191</v>
      </c>
      <c r="C175" s="1">
        <f t="shared" si="159"/>
        <v>110521</v>
      </c>
      <c r="D175" s="1">
        <v>3</v>
      </c>
      <c r="E175" s="1"/>
      <c r="F175" s="1"/>
      <c r="G175" s="1"/>
      <c r="H175" s="1">
        <v>1</v>
      </c>
      <c r="I175" s="1">
        <v>2</v>
      </c>
      <c r="J175" s="1"/>
      <c r="K175" s="1"/>
      <c r="L175" s="1"/>
      <c r="M175" s="7">
        <f>IF(Z175&gt;0,RANK(Z175,(Z175:AB175,AC175:AQ175)),0)</f>
        <v>3</v>
      </c>
      <c r="N175" s="7">
        <f>IF(AA175&gt;0,RANK(AA175,(Z175:AB175,AC175:AQ175)),0)</f>
        <v>6</v>
      </c>
      <c r="O175" s="7">
        <f>IF(AB175&gt;0,RANK(AB175,(Z175:AB175,AC175:AQ175)),0)</f>
        <v>4</v>
      </c>
      <c r="P175" s="7">
        <f>IF(AC175&gt;0,RANK(AC175,(Z175:AB175,AC175:AQ175)),0)</f>
        <v>2</v>
      </c>
      <c r="Q175" s="49">
        <f t="shared" si="160"/>
        <v>7370</v>
      </c>
      <c r="R175" s="177">
        <f t="shared" si="161"/>
        <v>6.6684159571484158E-2</v>
      </c>
      <c r="S175" s="2"/>
      <c r="T175" s="2">
        <f t="shared" si="162"/>
        <v>0.10669465531437465</v>
      </c>
      <c r="U175" s="2">
        <f t="shared" si="163"/>
        <v>1.081242478804933E-2</v>
      </c>
      <c r="V175" s="2">
        <f t="shared" si="164"/>
        <v>6.3752590005519319E-2</v>
      </c>
      <c r="W175" s="2">
        <f t="shared" si="165"/>
        <v>0.36576759167940937</v>
      </c>
      <c r="X175" s="2">
        <f t="shared" si="166"/>
        <v>0.43245175125089347</v>
      </c>
      <c r="Y175" s="2">
        <f t="shared" si="167"/>
        <v>2.0520986961753862E-2</v>
      </c>
      <c r="Z175" s="1">
        <f>SUMIF(County!$AT$516:$AT$617,$BC175,County!R$516:R$617)+SUMIF('Cong Dist'!$BC$917:$BC$973,$BC175,'Cong Dist'!Z$917:Z$973)</f>
        <v>11792</v>
      </c>
      <c r="AA175" s="1">
        <f>SUMIF(County!$AT$516:$AT$617,$BC175,County!S$516:S$617)+SUMIF('Cong Dist'!$BC$917:$BC$973,$BC175,'Cong Dist'!AA$917:AA$973)</f>
        <v>1195</v>
      </c>
      <c r="AB175" s="1">
        <f>SUMIF(County!$AT$516:$AT$617,$BC175,County!T$516:T$617)+SUMIF('Cong Dist'!$BC$917:$BC$973,$BC175,'Cong Dist'!AB$917:AB$973)</f>
        <v>7046</v>
      </c>
      <c r="AC175" s="1">
        <f>SUMIF(County!$AT$516:$AT$617,$BC175,County!U$516:U$617)+SUMIF('Cong Dist'!$BC$917:$BC$973,$BC175,'Cong Dist'!AC$917:AC$973)</f>
        <v>40425</v>
      </c>
      <c r="AD175" s="1">
        <f>SUMIF(County!$AT$516:$AT$617,$BC175,County!V$516:V$617)+SUMIF('Cong Dist'!$BC$917:$BC$973,$BC175,'Cong Dist'!AD$917:AD$973)</f>
        <v>47795</v>
      </c>
      <c r="AE175" s="1">
        <f>SUMIF(County!$AT$516:$AT$617,$BC175,County!W$516:W$617)+SUMIF('Cong Dist'!$BC$917:$BC$973,$BC175,'Cong Dist'!AE$917:AE$973)</f>
        <v>1425</v>
      </c>
      <c r="AF175" s="1">
        <f>SUMIF(County!$AT$516:$AT$617,$BC175,County!X$516:X$617)+SUMIF('Cong Dist'!$BC$917:$BC$973,$BC175,'Cong Dist'!AF$917:AF$973)</f>
        <v>112</v>
      </c>
      <c r="AG175" s="1">
        <f>SUMIF(County!$AT$516:$AT$617,$BC175,County!Y$516:Y$617)+SUMIF('Cong Dist'!$BC$917:$BC$973,$BC175,'Cong Dist'!AG$917:AG$973)</f>
        <v>370</v>
      </c>
      <c r="AH175" s="1">
        <f>SUMIF(County!$AT$516:$AT$617,$BC175,County!Z$516:Z$617)+SUMIF('Cong Dist'!$BC$917:$BC$973,$BC175,'Cong Dist'!AH$917:AH$973)</f>
        <v>359</v>
      </c>
      <c r="AJ175" s="1">
        <f>SUMIF(County!$AT$516:$AT$617,$BC175,County!AB$516:AB$617)+SUMIF('Cong Dist'!$BC$917:$BC$973,$BC175,'Cong Dist'!AJ$917:AJ$973)</f>
        <v>2</v>
      </c>
      <c r="AM175" s="1">
        <f>SUMIF(County!$AT$516:$AT$617,$BC175,County!AE$516:AE$617)+SUMIF('Cong Dist'!$BC$917:$BC$973,$BC175,'Cong Dist'!AM$917:AM$973)</f>
        <v>0</v>
      </c>
      <c r="AS175" s="7">
        <f>IF(AD175&gt;0,RANK(AD175,(Z175:AB175,AC175:AQ175)),0)</f>
        <v>1</v>
      </c>
      <c r="AT175" s="7">
        <f>IF(AE175&gt;0,RANK(AE175,(Z175:AB175,AC175:AQ175)),0)</f>
        <v>5</v>
      </c>
      <c r="AU175" s="7">
        <f>IF(AF175&gt;0,RANK(AF175,(Z175:AB175,AC175:AQ175)),0)</f>
        <v>9</v>
      </c>
      <c r="AV175" s="7">
        <f>IF(AG175&gt;0,RANK(AG175,(Z175:AB175,AG175:AQ175)),0)</f>
        <v>4</v>
      </c>
      <c r="AW175" s="2">
        <f t="shared" si="168"/>
        <v>1.2893477257715728E-2</v>
      </c>
      <c r="AX175" s="2">
        <f t="shared" si="169"/>
        <v>1.0133820721853766E-3</v>
      </c>
      <c r="AY175" s="2">
        <f t="shared" si="170"/>
        <v>3.3477800598981189E-3</v>
      </c>
      <c r="BA175" s="2" t="str">
        <f t="shared" si="171"/>
        <v>District 15</v>
      </c>
      <c r="BB175" t="str">
        <f t="shared" si="172"/>
        <v>IL</v>
      </c>
      <c r="BC175">
        <v>15</v>
      </c>
      <c r="BE175" s="97">
        <v>17</v>
      </c>
      <c r="BF175" s="99">
        <v>915</v>
      </c>
      <c r="BG175" s="106">
        <f t="shared" si="173"/>
        <v>17915</v>
      </c>
      <c r="BH175" t="s">
        <v>2605</v>
      </c>
      <c r="BI175" t="s">
        <v>3184</v>
      </c>
    </row>
    <row r="176" spans="1:61" outlineLevel="1">
      <c r="A176" s="9" t="s">
        <v>3118</v>
      </c>
      <c r="B176" t="s">
        <v>191</v>
      </c>
      <c r="C176" s="1">
        <f t="shared" si="159"/>
        <v>76001</v>
      </c>
      <c r="D176" s="1">
        <v>3</v>
      </c>
      <c r="E176" s="1"/>
      <c r="F176" s="1"/>
      <c r="G176" s="1"/>
      <c r="H176" s="1">
        <v>1</v>
      </c>
      <c r="I176" s="1">
        <v>2</v>
      </c>
      <c r="J176" s="1"/>
      <c r="K176" s="1"/>
      <c r="L176" s="1"/>
      <c r="M176" s="7">
        <f>IF(Z176&gt;0,RANK(Z176,(Z176:AB176,AC176:AQ176)),0)</f>
        <v>3</v>
      </c>
      <c r="N176" s="7">
        <f>IF(AA176&gt;0,RANK(AA176,(Z176:AB176,AC176:AQ176)),0)</f>
        <v>5</v>
      </c>
      <c r="O176" s="7">
        <f>IF(AB176&gt;0,RANK(AB176,(Z176:AB176,AC176:AQ176)),0)</f>
        <v>4</v>
      </c>
      <c r="P176" s="7">
        <f>IF(AC176&gt;0,RANK(AC176,(Z176:AB176,AC176:AQ176)),0)</f>
        <v>2</v>
      </c>
      <c r="Q176" s="49">
        <f t="shared" si="160"/>
        <v>6554</v>
      </c>
      <c r="R176" s="177">
        <f t="shared" si="161"/>
        <v>8.6235707424902303E-2</v>
      </c>
      <c r="S176" s="2"/>
      <c r="T176" s="2">
        <f t="shared" si="162"/>
        <v>0.15574795068485942</v>
      </c>
      <c r="U176" s="2">
        <f t="shared" si="163"/>
        <v>1.2249838817910291E-2</v>
      </c>
      <c r="V176" s="2">
        <f t="shared" si="164"/>
        <v>7.2959566321495764E-2</v>
      </c>
      <c r="W176" s="2">
        <f t="shared" si="165"/>
        <v>0.32686412020894462</v>
      </c>
      <c r="X176" s="2">
        <f t="shared" si="166"/>
        <v>0.41309982763384695</v>
      </c>
      <c r="Y176" s="2">
        <f t="shared" si="167"/>
        <v>1.9078696332942957E-2</v>
      </c>
      <c r="Z176" s="1">
        <f>SUMIF(County!$AT$516:$AT$617,$BC176,County!R$516:R$617)+SUMIF('Cong Dist'!$BC$917:$BC$973,$BC176,'Cong Dist'!Z$917:Z$973)</f>
        <v>11837</v>
      </c>
      <c r="AA176" s="1">
        <f>SUMIF(County!$AT$516:$AT$617,$BC176,County!S$516:S$617)+SUMIF('Cong Dist'!$BC$917:$BC$973,$BC176,'Cong Dist'!AA$917:AA$973)</f>
        <v>931</v>
      </c>
      <c r="AB176" s="1">
        <f>SUMIF(County!$AT$516:$AT$617,$BC176,County!T$516:T$617)+SUMIF('Cong Dist'!$BC$917:$BC$973,$BC176,'Cong Dist'!AB$917:AB$973)</f>
        <v>5545</v>
      </c>
      <c r="AC176" s="1">
        <f>SUMIF(County!$AT$516:$AT$617,$BC176,County!U$516:U$617)+SUMIF('Cong Dist'!$BC$917:$BC$973,$BC176,'Cong Dist'!AC$917:AC$973)</f>
        <v>24842</v>
      </c>
      <c r="AD176" s="1">
        <f>SUMIF(County!$AT$516:$AT$617,$BC176,County!V$516:V$617)+SUMIF('Cong Dist'!$BC$917:$BC$973,$BC176,'Cong Dist'!AD$917:AD$973)</f>
        <v>31396</v>
      </c>
      <c r="AE176" s="1">
        <f>SUMIF(County!$AT$516:$AT$617,$BC176,County!W$516:W$617)+SUMIF('Cong Dist'!$BC$917:$BC$973,$BC176,'Cong Dist'!AE$917:AE$973)</f>
        <v>857</v>
      </c>
      <c r="AF176" s="1">
        <f>SUMIF(County!$AT$516:$AT$617,$BC176,County!X$516:X$617)+SUMIF('Cong Dist'!$BC$917:$BC$973,$BC176,'Cong Dist'!AF$917:AF$973)</f>
        <v>79</v>
      </c>
      <c r="AG176" s="1">
        <f>SUMIF(County!$AT$516:$AT$617,$BC176,County!Y$516:Y$617)+SUMIF('Cong Dist'!$BC$917:$BC$973,$BC176,'Cong Dist'!AG$917:AG$973)</f>
        <v>238</v>
      </c>
      <c r="AH176" s="1">
        <f>SUMIF(County!$AT$516:$AT$617,$BC176,County!Z$516:Z$617)+SUMIF('Cong Dist'!$BC$917:$BC$973,$BC176,'Cong Dist'!AH$917:AH$973)</f>
        <v>269</v>
      </c>
      <c r="AJ176" s="1">
        <f>SUMIF(County!$AT$516:$AT$617,$BC176,County!AB$516:AB$617)+SUMIF('Cong Dist'!$BC$917:$BC$973,$BC176,'Cong Dist'!AJ$917:AJ$973)</f>
        <v>7</v>
      </c>
      <c r="AM176" s="1">
        <f>SUMIF(County!$AT$516:$AT$617,$BC176,County!AE$516:AE$617)+SUMIF('Cong Dist'!$BC$917:$BC$973,$BC176,'Cong Dist'!AM$917:AM$973)</f>
        <v>0</v>
      </c>
      <c r="AS176" s="7">
        <f>IF(AD176&gt;0,RANK(AD176,(Z176:AB176,AC176:AQ176)),0)</f>
        <v>1</v>
      </c>
      <c r="AT176" s="7">
        <f>IF(AE176&gt;0,RANK(AE176,(Z176:AB176,AC176:AQ176)),0)</f>
        <v>6</v>
      </c>
      <c r="AU176" s="7">
        <f>IF(AF176&gt;0,RANK(AF176,(Z176:AB176,AC176:AQ176)),0)</f>
        <v>9</v>
      </c>
      <c r="AV176" s="7">
        <f>IF(AG176&gt;0,RANK(AG176,(Z176:AB176,AG176:AQ176)),0)</f>
        <v>5</v>
      </c>
      <c r="AW176" s="2">
        <f t="shared" si="168"/>
        <v>1.1276167418849752E-2</v>
      </c>
      <c r="AX176" s="2">
        <f t="shared" si="169"/>
        <v>1.0394600071051696E-3</v>
      </c>
      <c r="AY176" s="2">
        <f t="shared" si="170"/>
        <v>3.1315377429244353E-3</v>
      </c>
      <c r="BA176" s="2" t="str">
        <f t="shared" si="171"/>
        <v>District 16</v>
      </c>
      <c r="BB176" t="str">
        <f t="shared" si="172"/>
        <v>IL</v>
      </c>
      <c r="BC176">
        <v>16</v>
      </c>
      <c r="BE176" s="97">
        <v>17</v>
      </c>
      <c r="BF176" s="99">
        <v>916</v>
      </c>
      <c r="BG176" s="106">
        <f t="shared" si="173"/>
        <v>17916</v>
      </c>
      <c r="BH176" t="s">
        <v>2605</v>
      </c>
      <c r="BI176" t="s">
        <v>3184</v>
      </c>
    </row>
    <row r="177" spans="1:67" outlineLevel="1">
      <c r="A177" s="9" t="s">
        <v>1495</v>
      </c>
      <c r="B177" t="s">
        <v>191</v>
      </c>
      <c r="C177" s="1">
        <f t="shared" si="159"/>
        <v>70349</v>
      </c>
      <c r="D177" s="1">
        <v>3</v>
      </c>
      <c r="E177" s="1"/>
      <c r="F177" s="1"/>
      <c r="G177" s="1"/>
      <c r="H177" s="1">
        <v>2</v>
      </c>
      <c r="I177" s="1">
        <v>1</v>
      </c>
      <c r="J177" s="1"/>
      <c r="K177" s="1"/>
      <c r="L177" s="1"/>
      <c r="M177" s="7">
        <f>IF(Z177&gt;0,RANK(Z177,(Z177:AB177,AC177:AQ177)),0)</f>
        <v>3</v>
      </c>
      <c r="N177" s="7">
        <f>IF(AA177&gt;0,RANK(AA177,(Z177:AB177,AC177:AQ177)),0)</f>
        <v>6</v>
      </c>
      <c r="O177" s="7">
        <f>IF(AB177&gt;0,RANK(AB177,(Z177:AB177,AC177:AQ177)),0)</f>
        <v>4</v>
      </c>
      <c r="P177" s="7">
        <f>IF(AC177&gt;0,RANK(AC177,(Z177:AB177,AC177:AQ177)),0)</f>
        <v>2</v>
      </c>
      <c r="Q177" s="49">
        <f t="shared" si="160"/>
        <v>1179</v>
      </c>
      <c r="R177" s="177">
        <f t="shared" si="161"/>
        <v>1.6759300061123826E-2</v>
      </c>
      <c r="S177" s="2"/>
      <c r="T177" s="2">
        <f t="shared" si="162"/>
        <v>0.17595132837709135</v>
      </c>
      <c r="U177" s="2">
        <f t="shared" si="163"/>
        <v>1.068956204068288E-2</v>
      </c>
      <c r="V177" s="2">
        <f t="shared" si="164"/>
        <v>8.0029566873729543E-2</v>
      </c>
      <c r="W177" s="2">
        <f t="shared" si="165"/>
        <v>0.34905968812634153</v>
      </c>
      <c r="X177" s="2">
        <f t="shared" si="166"/>
        <v>0.36581898818746533</v>
      </c>
      <c r="Y177" s="2">
        <f t="shared" si="167"/>
        <v>1.8450866394689402E-2</v>
      </c>
      <c r="Z177" s="1">
        <f>SUMIF(County!$AT$516:$AT$617,$BC177,County!R$516:R$617)+SUMIF('Cong Dist'!$BC$917:$BC$973,$BC177,'Cong Dist'!Z$917:Z$973)</f>
        <v>12378</v>
      </c>
      <c r="AA177" s="1">
        <f>SUMIF(County!$AT$516:$AT$617,$BC177,County!S$516:S$617)+SUMIF('Cong Dist'!$BC$917:$BC$973,$BC177,'Cong Dist'!AA$917:AA$973)</f>
        <v>752</v>
      </c>
      <c r="AB177" s="1">
        <f>SUMIF(County!$AT$516:$AT$617,$BC177,County!T$516:T$617)+SUMIF('Cong Dist'!$BC$917:$BC$973,$BC177,'Cong Dist'!AB$917:AB$973)</f>
        <v>5630</v>
      </c>
      <c r="AC177" s="1">
        <f>SUMIF(County!$AT$516:$AT$617,$BC177,County!U$516:U$617)+SUMIF('Cong Dist'!$BC$917:$BC$973,$BC177,'Cong Dist'!AC$917:AC$973)</f>
        <v>24556</v>
      </c>
      <c r="AD177" s="1">
        <f>SUMIF(County!$AT$516:$AT$617,$BC177,County!V$516:V$617)+SUMIF('Cong Dist'!$BC$917:$BC$973,$BC177,'Cong Dist'!AD$917:AD$973)</f>
        <v>25735</v>
      </c>
      <c r="AE177" s="1">
        <f>SUMIF(County!$AT$516:$AT$617,$BC177,County!W$516:W$617)+SUMIF('Cong Dist'!$BC$917:$BC$973,$BC177,'Cong Dist'!AE$917:AE$973)</f>
        <v>785</v>
      </c>
      <c r="AF177" s="1">
        <f>SUMIF(County!$AT$516:$AT$617,$BC177,County!X$516:X$617)+SUMIF('Cong Dist'!$BC$917:$BC$973,$BC177,'Cong Dist'!AF$917:AF$973)</f>
        <v>90</v>
      </c>
      <c r="AG177" s="1">
        <f>SUMIF(County!$AT$516:$AT$617,$BC177,County!Y$516:Y$617)+SUMIF('Cong Dist'!$BC$917:$BC$973,$BC177,'Cong Dist'!AG$917:AG$973)</f>
        <v>162</v>
      </c>
      <c r="AH177" s="1">
        <f>SUMIF(County!$AT$516:$AT$617,$BC177,County!Z$516:Z$617)+SUMIF('Cong Dist'!$BC$917:$BC$973,$BC177,'Cong Dist'!AH$917:AH$973)</f>
        <v>245</v>
      </c>
      <c r="AJ177" s="1">
        <f>SUMIF(County!$AT$516:$AT$617,$BC177,County!AB$516:AB$617)+SUMIF('Cong Dist'!$BC$917:$BC$973,$BC177,'Cong Dist'!AJ$917:AJ$973)</f>
        <v>16</v>
      </c>
      <c r="AM177" s="1">
        <f>SUMIF(County!$AT$516:$AT$617,$BC177,County!AE$516:AE$617)+SUMIF('Cong Dist'!$BC$917:$BC$973,$BC177,'Cong Dist'!AM$917:AM$973)</f>
        <v>0</v>
      </c>
      <c r="AS177" s="7">
        <f>IF(AD177&gt;0,RANK(AD177,(Z177:AB177,AC177:AQ177)),0)</f>
        <v>1</v>
      </c>
      <c r="AT177" s="7">
        <f>IF(AE177&gt;0,RANK(AE177,(Z177:AB177,AC177:AQ177)),0)</f>
        <v>5</v>
      </c>
      <c r="AU177" s="7">
        <f>IF(AF177&gt;0,RANK(AF177,(Z177:AB177,AC177:AQ177)),0)</f>
        <v>9</v>
      </c>
      <c r="AV177" s="7">
        <f>IF(AG177&gt;0,RANK(AG177,(Z177:AB177,AG177:AQ177)),0)</f>
        <v>5</v>
      </c>
      <c r="AW177" s="2">
        <f t="shared" si="168"/>
        <v>1.1158651864276678E-2</v>
      </c>
      <c r="AX177" s="2">
        <f t="shared" si="169"/>
        <v>1.2793358825285363E-3</v>
      </c>
      <c r="AY177" s="2">
        <f t="shared" si="170"/>
        <v>2.3028045885513655E-3</v>
      </c>
      <c r="BA177" s="2" t="str">
        <f t="shared" si="171"/>
        <v>District 17</v>
      </c>
      <c r="BB177" t="str">
        <f t="shared" si="172"/>
        <v>IL</v>
      </c>
      <c r="BC177">
        <v>17</v>
      </c>
      <c r="BE177" s="97">
        <v>17</v>
      </c>
      <c r="BF177" s="99">
        <v>917</v>
      </c>
      <c r="BG177" s="106">
        <f t="shared" si="173"/>
        <v>17917</v>
      </c>
      <c r="BH177" t="s">
        <v>2605</v>
      </c>
      <c r="BI177" t="s">
        <v>3184</v>
      </c>
    </row>
    <row r="178" spans="1:67" outlineLevel="1">
      <c r="A178" s="9" t="s">
        <v>1608</v>
      </c>
      <c r="B178" t="s">
        <v>191</v>
      </c>
      <c r="C178" s="1">
        <f t="shared" si="159"/>
        <v>107645</v>
      </c>
      <c r="D178" s="1">
        <v>3</v>
      </c>
      <c r="E178" s="1"/>
      <c r="F178" s="1"/>
      <c r="G178" s="1"/>
      <c r="H178" s="1">
        <v>3</v>
      </c>
      <c r="I178" s="1"/>
      <c r="J178" s="1"/>
      <c r="K178" s="1"/>
      <c r="L178" s="1"/>
      <c r="M178" s="7">
        <f>IF(Z178&gt;0,RANK(Z178,(Z178:AB178,AC178:AQ178)),0)</f>
        <v>3</v>
      </c>
      <c r="N178" s="7">
        <f>IF(AA178&gt;0,RANK(AA178,(Z178:AB178,AC178:AQ178)),0)</f>
        <v>6</v>
      </c>
      <c r="O178" s="7">
        <f>IF(AB178&gt;0,RANK(AB178,(Z178:AB178,AC178:AQ178)),0)</f>
        <v>4</v>
      </c>
      <c r="P178" s="7">
        <f>IF(AC178&gt;0,RANK(AC178,(Z178:AB178,AC178:AQ178)),0)</f>
        <v>1</v>
      </c>
      <c r="Q178" s="49">
        <f t="shared" si="160"/>
        <v>7727</v>
      </c>
      <c r="R178" s="177">
        <f t="shared" si="161"/>
        <v>7.1782247201449212E-2</v>
      </c>
      <c r="S178" s="2"/>
      <c r="T178" s="2">
        <f t="shared" si="162"/>
        <v>0.15701611779460262</v>
      </c>
      <c r="U178" s="2">
        <f t="shared" si="163"/>
        <v>9.4012727019369222E-3</v>
      </c>
      <c r="V178" s="2">
        <f t="shared" si="164"/>
        <v>7.7133169213618846E-2</v>
      </c>
      <c r="W178" s="2">
        <f t="shared" si="165"/>
        <v>0.40571322402341026</v>
      </c>
      <c r="X178" s="2">
        <f t="shared" si="166"/>
        <v>0.3339309768219611</v>
      </c>
      <c r="Y178" s="2">
        <f t="shared" si="167"/>
        <v>1.6805239444470266E-2</v>
      </c>
      <c r="Z178" s="1">
        <f>SUMIF(County!$AT$516:$AT$617,$BC178,County!R$516:R$617)+SUMIF('Cong Dist'!$BC$917:$BC$973,$BC178,'Cong Dist'!Z$917:Z$973)</f>
        <v>16902</v>
      </c>
      <c r="AA178" s="1">
        <f>SUMIF(County!$AT$516:$AT$617,$BC178,County!S$516:S$617)+SUMIF('Cong Dist'!$BC$917:$BC$973,$BC178,'Cong Dist'!AA$917:AA$973)</f>
        <v>1012</v>
      </c>
      <c r="AB178" s="1">
        <f>SUMIF(County!$AT$516:$AT$617,$BC178,County!T$516:T$617)+SUMIF('Cong Dist'!$BC$917:$BC$973,$BC178,'Cong Dist'!AB$917:AB$973)</f>
        <v>8303</v>
      </c>
      <c r="AC178" s="1">
        <f>SUMIF(County!$AT$516:$AT$617,$BC178,County!U$516:U$617)+SUMIF('Cong Dist'!$BC$917:$BC$973,$BC178,'Cong Dist'!AC$917:AC$973)</f>
        <v>43673</v>
      </c>
      <c r="AD178" s="1">
        <f>SUMIF(County!$AT$516:$AT$617,$BC178,County!V$516:V$617)+SUMIF('Cong Dist'!$BC$917:$BC$973,$BC178,'Cong Dist'!AD$917:AD$973)</f>
        <v>35946</v>
      </c>
      <c r="AE178" s="1">
        <f>SUMIF(County!$AT$516:$AT$617,$BC178,County!W$516:W$617)+SUMIF('Cong Dist'!$BC$917:$BC$973,$BC178,'Cong Dist'!AE$917:AE$973)</f>
        <v>1050</v>
      </c>
      <c r="AF178" s="1">
        <f>SUMIF(County!$AT$516:$AT$617,$BC178,County!X$516:X$617)+SUMIF('Cong Dist'!$BC$917:$BC$973,$BC178,'Cong Dist'!AF$917:AF$973)</f>
        <v>111</v>
      </c>
      <c r="AG178" s="1">
        <f>SUMIF(County!$AT$516:$AT$617,$BC178,County!Y$516:Y$617)+SUMIF('Cong Dist'!$BC$917:$BC$973,$BC178,'Cong Dist'!AG$917:AG$973)</f>
        <v>302</v>
      </c>
      <c r="AH178" s="1">
        <f>SUMIF(County!$AT$516:$AT$617,$BC178,County!Z$516:Z$617)+SUMIF('Cong Dist'!$BC$917:$BC$973,$BC178,'Cong Dist'!AH$917:AH$973)</f>
        <v>288</v>
      </c>
      <c r="AJ178" s="1">
        <f>SUMIF(County!$AT$516:$AT$617,$BC178,County!AB$516:AB$617)+SUMIF('Cong Dist'!$BC$917:$BC$973,$BC178,'Cong Dist'!AJ$917:AJ$973)</f>
        <v>58</v>
      </c>
      <c r="AM178" s="1">
        <f>SUMIF(County!$AT$516:$AT$617,$BC178,County!AE$516:AE$617)+SUMIF('Cong Dist'!$BC$917:$BC$973,$BC178,'Cong Dist'!AM$917:AM$973)</f>
        <v>0</v>
      </c>
      <c r="AS178" s="7">
        <f>IF(AD178&gt;0,RANK(AD178,(Z178:AB178,AC178:AQ178)),0)</f>
        <v>2</v>
      </c>
      <c r="AT178" s="7">
        <f>IF(AE178&gt;0,RANK(AE178,(Z178:AB178,AC178:AQ178)),0)</f>
        <v>5</v>
      </c>
      <c r="AU178" s="7">
        <f>IF(AF178&gt;0,RANK(AF178,(Z178:AB178,AC178:AQ178)),0)</f>
        <v>9</v>
      </c>
      <c r="AV178" s="7">
        <f>IF(AG178&gt;0,RANK(AG178,(Z178:AB178,AG178:AQ178)),0)</f>
        <v>4</v>
      </c>
      <c r="AW178" s="2">
        <f t="shared" si="168"/>
        <v>9.754284918017558E-3</v>
      </c>
      <c r="AX178" s="2">
        <f t="shared" si="169"/>
        <v>1.031167262761856E-3</v>
      </c>
      <c r="AY178" s="2">
        <f t="shared" si="170"/>
        <v>2.8055181383250501E-3</v>
      </c>
      <c r="BA178" s="2" t="str">
        <f t="shared" si="171"/>
        <v>District 18</v>
      </c>
      <c r="BB178" t="str">
        <f t="shared" si="172"/>
        <v>IL</v>
      </c>
      <c r="BC178">
        <v>18</v>
      </c>
      <c r="BE178" s="97">
        <v>17</v>
      </c>
      <c r="BF178" s="99">
        <v>918</v>
      </c>
      <c r="BG178" s="106">
        <f t="shared" si="173"/>
        <v>17918</v>
      </c>
      <c r="BH178" t="s">
        <v>2605</v>
      </c>
      <c r="BI178" t="s">
        <v>3184</v>
      </c>
    </row>
    <row r="179" spans="1:67">
      <c r="A179" t="s">
        <v>189</v>
      </c>
      <c r="B179" t="s">
        <v>1105</v>
      </c>
      <c r="C179" s="1">
        <f t="shared" si="159"/>
        <v>666327</v>
      </c>
      <c r="D179" s="1">
        <v>15</v>
      </c>
      <c r="E179" s="1"/>
      <c r="F179" s="1"/>
      <c r="G179" s="1"/>
      <c r="H179" s="1"/>
      <c r="I179" s="1">
        <v>15</v>
      </c>
      <c r="J179" s="1"/>
      <c r="K179" s="1"/>
      <c r="L179" s="1"/>
      <c r="M179" s="7">
        <f>IF(Z179&gt;0,RANK(Z179,(Z179:AB179,AC179:AQ179)),0)</f>
        <v>3</v>
      </c>
      <c r="N179" s="7">
        <f>IF(AA179&gt;0,RANK(AA179,(Z179:AB179,AC179:AQ179)),0)</f>
        <v>6</v>
      </c>
      <c r="O179" s="7">
        <f>IF(AB179&gt;0,RANK(AB179,(Z179:AB179,AC179:AQ179)),0)</f>
        <v>4</v>
      </c>
      <c r="P179" s="7">
        <f>IF(AC179&gt;0,RANK(AC179,(Z179:AB179,AC179:AQ179)),0)</f>
        <v>2</v>
      </c>
      <c r="Q179" s="49">
        <f t="shared" si="160"/>
        <v>42554</v>
      </c>
      <c r="R179" s="177">
        <f t="shared" si="161"/>
        <v>6.3863538472851922E-2</v>
      </c>
      <c r="S179" s="2"/>
      <c r="T179" s="2">
        <f t="shared" si="162"/>
        <v>0.14945814892687825</v>
      </c>
      <c r="U179" s="2">
        <f t="shared" si="163"/>
        <v>8.8755220784989958E-3</v>
      </c>
      <c r="V179" s="2">
        <f t="shared" si="164"/>
        <v>7.5850145649208278E-2</v>
      </c>
      <c r="W179" s="2">
        <f>IF($C179=0,"-",AC179/$C179)</f>
        <v>0.34229139746700943</v>
      </c>
      <c r="X179" s="2">
        <f t="shared" si="166"/>
        <v>0.40615493593986135</v>
      </c>
      <c r="Y179" s="2">
        <f t="shared" si="167"/>
        <v>1.736984993854368E-2</v>
      </c>
      <c r="Z179" s="1">
        <f t="shared" ref="Z179:AH179" si="174">SUM(Z161:Z178)</f>
        <v>99588</v>
      </c>
      <c r="AA179" s="1">
        <f t="shared" si="174"/>
        <v>5914</v>
      </c>
      <c r="AB179" s="1">
        <f t="shared" si="174"/>
        <v>50541</v>
      </c>
      <c r="AC179" s="1">
        <f t="shared" si="174"/>
        <v>228078</v>
      </c>
      <c r="AD179" s="1">
        <f t="shared" si="174"/>
        <v>270632</v>
      </c>
      <c r="AE179" s="1">
        <f t="shared" si="174"/>
        <v>6547</v>
      </c>
      <c r="AF179" s="1">
        <f t="shared" si="174"/>
        <v>669</v>
      </c>
      <c r="AG179" s="1">
        <f t="shared" si="174"/>
        <v>1730</v>
      </c>
      <c r="AH179" s="1">
        <f t="shared" si="174"/>
        <v>2184</v>
      </c>
      <c r="AJ179" s="1">
        <f>SUM(AJ161:AJ178)</f>
        <v>444</v>
      </c>
      <c r="AM179" s="1">
        <f>SUM(AM161:AM178)</f>
        <v>0</v>
      </c>
      <c r="AS179" s="7">
        <f>IF(AD179&gt;0,RANK(AD179,(Z179:AB179,AC179:AQ179)),0)</f>
        <v>1</v>
      </c>
      <c r="AT179" s="7">
        <f>IF(AE179&gt;0,RANK(AE179,(Z179:AB179,AC179:AQ179)),0)</f>
        <v>5</v>
      </c>
      <c r="AU179" s="7">
        <f>IF(AF179&gt;0,RANK(AF179,(Z179:AB179,AC179:AQ179)),0)</f>
        <v>9</v>
      </c>
      <c r="AV179" s="7">
        <f>IF(AG179&gt;0,RANK(AG179,(Z179:AB179,AG179:AQ179)),0)</f>
        <v>5</v>
      </c>
      <c r="AW179" s="2">
        <f t="shared" si="168"/>
        <v>9.825506095355584E-3</v>
      </c>
      <c r="AX179" s="2">
        <f t="shared" si="169"/>
        <v>1.0040115438816077E-3</v>
      </c>
      <c r="AY179" s="2">
        <f t="shared" si="170"/>
        <v>2.5963228264800917E-3</v>
      </c>
      <c r="BA179" s="2" t="str">
        <f t="shared" si="171"/>
        <v>Illinois</v>
      </c>
      <c r="BB179" t="str">
        <f t="shared" si="172"/>
        <v>T</v>
      </c>
      <c r="BE179" s="97">
        <v>17</v>
      </c>
      <c r="BF179" s="99"/>
      <c r="BG179" s="106">
        <f t="shared" si="173"/>
        <v>17000</v>
      </c>
      <c r="BH179" t="s">
        <v>1619</v>
      </c>
      <c r="BI179" t="s">
        <v>3184</v>
      </c>
    </row>
    <row r="180" spans="1:67">
      <c r="C180" s="1"/>
      <c r="D180" s="1"/>
      <c r="E180" s="1"/>
      <c r="F180" s="1"/>
      <c r="G180" s="1"/>
      <c r="H180" s="1"/>
      <c r="I180" s="1"/>
      <c r="J180" s="1"/>
      <c r="K180" s="1"/>
      <c r="L180" s="1"/>
      <c r="M180" s="7"/>
      <c r="N180" s="7"/>
      <c r="O180" s="7"/>
      <c r="P180" s="7"/>
      <c r="Q180" s="49"/>
      <c r="R180" s="177"/>
      <c r="S180" s="2"/>
      <c r="T180" s="2"/>
      <c r="U180" s="2"/>
      <c r="V180" s="2"/>
      <c r="W180" s="2"/>
      <c r="X180" s="2"/>
      <c r="Y180" s="2"/>
      <c r="AS180" s="7"/>
      <c r="AT180" s="7"/>
      <c r="AU180" s="7"/>
      <c r="AV180" s="7"/>
      <c r="AW180" s="2" t="str">
        <f t="shared" si="168"/>
        <v>-</v>
      </c>
      <c r="AX180" s="2" t="str">
        <f t="shared" si="169"/>
        <v>-</v>
      </c>
      <c r="AY180" s="2" t="str">
        <f t="shared" si="170"/>
        <v>-</v>
      </c>
      <c r="BA180" s="2"/>
      <c r="BF180" s="99"/>
    </row>
    <row r="181" spans="1:67" outlineLevel="1">
      <c r="A181" s="9" t="s">
        <v>2143</v>
      </c>
      <c r="B181" t="s">
        <v>294</v>
      </c>
      <c r="C181" s="1">
        <f t="shared" ref="C181:C190" si="175">SUM(Z181:AQ181)</f>
        <v>70813</v>
      </c>
      <c r="D181" s="1">
        <v>3</v>
      </c>
      <c r="E181" s="1"/>
      <c r="F181" s="1"/>
      <c r="G181" s="1"/>
      <c r="H181" s="1" t="str">
        <f t="shared" ref="H181:I186" si="176">IF(AC181=MAX($Z181:$AG181),$D181,"")</f>
        <v/>
      </c>
      <c r="I181" s="1">
        <f t="shared" si="176"/>
        <v>3</v>
      </c>
      <c r="J181" s="1"/>
      <c r="K181" s="1"/>
      <c r="L181" s="1"/>
      <c r="M181" s="7">
        <f>IF(Z181&gt;0,RANK(Z181,(Z181:AB181,AC181:AQ181)),0)</f>
        <v>3</v>
      </c>
      <c r="N181" s="7">
        <f>IF(AA181&gt;0,RANK(AA181,(Z181:AB181,AC181:AQ181)),0)</f>
        <v>7</v>
      </c>
      <c r="O181" s="7">
        <f>IF(AB181&gt;0,RANK(AB181,(Z181:AB181,AC181:AQ181)),0)</f>
        <v>5</v>
      </c>
      <c r="P181" s="7">
        <f>IF(AC181&gt;0,RANK(AC181,(Z181:AB181,AC181:AQ181)),0)</f>
        <v>2</v>
      </c>
      <c r="Q181" s="49">
        <f t="shared" ref="Q181:Q190" si="177">MAX(Z181:AG181)-LARGE(Z181:AG181,2)</f>
        <v>25646</v>
      </c>
      <c r="R181" s="177">
        <f t="shared" ref="R181:R190" si="178">Q181/C181</f>
        <v>0.36216513916936155</v>
      </c>
      <c r="S181" s="2"/>
      <c r="T181" s="2">
        <f t="shared" ref="T181:T190" si="179">IF($C181=0,"-",Z181/$C181)</f>
        <v>7.5452247468685132E-2</v>
      </c>
      <c r="U181" s="2">
        <f t="shared" ref="U181:U190" si="180">IF($C181=0,"-",AA181/$C181)</f>
        <v>3.643398810952791E-3</v>
      </c>
      <c r="V181" s="2">
        <f t="shared" ref="V181:V190" si="181">IF($C181=0,"-",AB181/$C181)</f>
        <v>4.4483357575586403E-3</v>
      </c>
      <c r="W181" s="2">
        <f t="shared" ref="W181:W190" si="182">IF($C181=0,"-",AC181/$C181)</f>
        <v>0.27085422168245943</v>
      </c>
      <c r="X181" s="2">
        <f t="shared" ref="X181:X190" si="183">IF($C181=0,"-",AD181/$C181)</f>
        <v>0.63301936085182098</v>
      </c>
      <c r="Y181" s="2">
        <f t="shared" ref="Y181:Y190" si="184">IF(C181=0,"-",(1-T181-U181-V181-W181-X181))</f>
        <v>1.2582435428522998E-2</v>
      </c>
      <c r="Z181" s="49">
        <f>SUMIF(County!$AT$620:$AT$711,$BC181,County!R$620:R$711)+SUMIF($BC$976:$BC$993,$BC181,Z$976:Z$993)</f>
        <v>5343</v>
      </c>
      <c r="AA181" s="49">
        <f>SUMIF(County!$AT$620:$AT$711,$BC181,County!S$620:S$711)+SUMIF($BC$976:$BC$993,$BC181,AA$976:AA$993)</f>
        <v>258</v>
      </c>
      <c r="AB181" s="49">
        <f>SUMIF(County!$AT$620:$AT$711,$BC181,County!T$620:T$711)+SUMIF($BC$976:$BC$993,$BC181,AB$976:AB$993)</f>
        <v>315</v>
      </c>
      <c r="AC181" s="49">
        <f>SUMIF(County!$AT$620:$AT$711,$BC181,County!U$620:U$711)+SUMIF($BC$976:$BC$993,$BC181,AC$976:AC$993)</f>
        <v>19180</v>
      </c>
      <c r="AD181" s="49">
        <f>SUMIF(County!$AT$620:$AT$711,$BC181,County!V$620:V$711)+SUMIF($BC$976:$BC$993,$BC181,AD$976:AD$993)</f>
        <v>44826</v>
      </c>
      <c r="AE181" s="49">
        <f>SUMIF(County!$AT$620:$AT$711,$BC181,County!W$620:W$711)+SUMIF($BC$976:$BC$993,$BC181,AE$976:AE$993)</f>
        <v>430</v>
      </c>
      <c r="AF181" s="49">
        <f>SUMIF(County!$AT$620:$AT$711,$BC181,County!X$620:X$711)+SUMIF($BC$976:$BC$993,$BC181,AF$976:AF$993)</f>
        <v>74</v>
      </c>
      <c r="AG181" s="49">
        <f>SUMIF(County!$AT$620:$AT$711,$BC181,County!Y$620:Y$711)+SUMIF($BC$976:$BC$993,$BC181,AG$976:AG$993)</f>
        <v>103</v>
      </c>
      <c r="AH181" s="49">
        <f>SUMIF(County!$AT$620:$AT$711,$BC181,County!Z$620:Z$711)+SUMIF($BC$976:$BC$993,$BC181,AH$976:AH$993)</f>
        <v>284</v>
      </c>
      <c r="AI181" s="49"/>
      <c r="AM181" s="49"/>
      <c r="AS181" s="7">
        <f>IF(AD181&gt;0,RANK(AD181,(Z181:AB181,AC181:AQ181)),0)</f>
        <v>1</v>
      </c>
      <c r="AT181" s="7">
        <f>IF(AE181&gt;0,RANK(AE181,(Z181:AB181,AC181:AQ181)),0)</f>
        <v>4</v>
      </c>
      <c r="AU181" s="7">
        <f>IF(AF181&gt;0,RANK(AF181,(Z181:AB181,AC181:AQ181)),0)</f>
        <v>9</v>
      </c>
      <c r="AV181" s="7">
        <f>IF(AG181&gt;0,RANK(AG181,(Z181:AB181,AG181:AQ181)),0)</f>
        <v>5</v>
      </c>
      <c r="AW181" s="2">
        <f t="shared" si="168"/>
        <v>6.0723313515879855E-3</v>
      </c>
      <c r="AX181" s="2">
        <f t="shared" si="169"/>
        <v>1.0450058605058392E-3</v>
      </c>
      <c r="AY181" s="2">
        <f t="shared" si="170"/>
        <v>1.4545351842175872E-3</v>
      </c>
      <c r="BA181" s="2" t="str">
        <f t="shared" ref="BA181:BA190" si="185">A181</f>
        <v>District 1</v>
      </c>
      <c r="BB181" t="str">
        <f t="shared" ref="BB181:BB190" si="186">B181</f>
        <v>IN</v>
      </c>
      <c r="BC181">
        <v>1</v>
      </c>
      <c r="BE181" s="97">
        <v>18</v>
      </c>
      <c r="BF181" s="99">
        <v>901</v>
      </c>
      <c r="BG181" s="106">
        <f t="shared" ref="BG181:BG190" si="187">BE181*1000+BF181</f>
        <v>18901</v>
      </c>
      <c r="BH181" t="s">
        <v>2605</v>
      </c>
      <c r="BI181" t="s">
        <v>3184</v>
      </c>
    </row>
    <row r="182" spans="1:67" outlineLevel="1">
      <c r="A182" s="9" t="s">
        <v>1563</v>
      </c>
      <c r="B182" t="s">
        <v>294</v>
      </c>
      <c r="C182" s="1">
        <f t="shared" si="175"/>
        <v>111920</v>
      </c>
      <c r="D182" s="1">
        <v>3</v>
      </c>
      <c r="E182" s="1"/>
      <c r="F182" s="1"/>
      <c r="G182" s="1"/>
      <c r="H182" s="1" t="str">
        <f t="shared" si="176"/>
        <v/>
      </c>
      <c r="I182" s="1">
        <f t="shared" si="176"/>
        <v>3</v>
      </c>
      <c r="J182" s="1"/>
      <c r="K182" s="1"/>
      <c r="L182" s="1"/>
      <c r="M182" s="7">
        <f>IF(Z182&gt;0,RANK(Z182,(Z182:AB182,AC182:AQ182)),0)</f>
        <v>3</v>
      </c>
      <c r="N182" s="7">
        <f>IF(AA182&gt;0,RANK(AA182,(Z182:AB182,AC182:AQ182)),0)</f>
        <v>5</v>
      </c>
      <c r="O182" s="7">
        <f>IF(AB182&gt;0,RANK(AB182,(Z182:AB182,AC182:AQ182)),0)</f>
        <v>6</v>
      </c>
      <c r="P182" s="7">
        <f>IF(AC182&gt;0,RANK(AC182,(Z182:AB182,AC182:AQ182)),0)</f>
        <v>2</v>
      </c>
      <c r="Q182" s="49">
        <f t="shared" si="177"/>
        <v>8813</v>
      </c>
      <c r="R182" s="177">
        <f t="shared" si="178"/>
        <v>7.8743745532523238E-2</v>
      </c>
      <c r="S182" s="2"/>
      <c r="T182" s="2">
        <f t="shared" si="179"/>
        <v>6.5180486061472476E-2</v>
      </c>
      <c r="U182" s="2">
        <f t="shared" si="180"/>
        <v>5.3609721229449609E-3</v>
      </c>
      <c r="V182" s="2">
        <f t="shared" si="181"/>
        <v>4.0832737669764113E-3</v>
      </c>
      <c r="W182" s="2">
        <f t="shared" si="182"/>
        <v>0.41645818441744104</v>
      </c>
      <c r="X182" s="2">
        <f t="shared" si="183"/>
        <v>0.49520192994996426</v>
      </c>
      <c r="Y182" s="2">
        <f t="shared" si="184"/>
        <v>1.3715153681200909E-2</v>
      </c>
      <c r="Z182" s="49">
        <f>SUMIF(County!$AT$620:$AT$711,$BC182,County!R$620:R$711)+SUMIF($BC$976:$BC$993,$BC182,Z$976:Z$993)</f>
        <v>7295</v>
      </c>
      <c r="AA182" s="49">
        <f>SUMIF(County!$AT$620:$AT$711,$BC182,County!S$620:S$711)+SUMIF($BC$976:$BC$993,$BC182,AA$976:AA$993)</f>
        <v>600</v>
      </c>
      <c r="AB182" s="49">
        <f>SUMIF(County!$AT$620:$AT$711,$BC182,County!T$620:T$711)+SUMIF($BC$976:$BC$993,$BC182,AB$976:AB$993)</f>
        <v>457</v>
      </c>
      <c r="AC182" s="49">
        <f>SUMIF(County!$AT$620:$AT$711,$BC182,County!U$620:U$711)+SUMIF($BC$976:$BC$993,$BC182,AC$976:AC$993)</f>
        <v>46610</v>
      </c>
      <c r="AD182" s="49">
        <f>SUMIF(County!$AT$620:$AT$711,$BC182,County!V$620:V$711)+SUMIF($BC$976:$BC$993,$BC182,AD$976:AD$993)</f>
        <v>55423</v>
      </c>
      <c r="AE182" s="49">
        <f>SUMIF(County!$AT$620:$AT$711,$BC182,County!W$620:W$711)+SUMIF($BC$976:$BC$993,$BC182,AE$976:AE$993)</f>
        <v>835</v>
      </c>
      <c r="AF182" s="49">
        <f>SUMIF(County!$AT$620:$AT$711,$BC182,County!X$620:X$711)+SUMIF($BC$976:$BC$993,$BC182,AF$976:AF$993)</f>
        <v>134</v>
      </c>
      <c r="AG182" s="49">
        <f>SUMIF(County!$AT$620:$AT$711,$BC182,County!Y$620:Y$711)+SUMIF($BC$976:$BC$993,$BC182,AG$976:AG$993)</f>
        <v>174</v>
      </c>
      <c r="AH182" s="49">
        <f>SUMIF(County!$AT$620:$AT$711,$BC182,County!Z$620:Z$711)+SUMIF($BC$976:$BC$993,$BC182,AH$976:AH$993)</f>
        <v>392</v>
      </c>
      <c r="AI182" s="49"/>
      <c r="AM182" s="49"/>
      <c r="AS182" s="7">
        <f>IF(AD182&gt;0,RANK(AD182,(Z182:AB182,AC182:AQ182)),0)</f>
        <v>1</v>
      </c>
      <c r="AT182" s="7">
        <f>IF(AE182&gt;0,RANK(AE182,(Z182:AB182,AC182:AQ182)),0)</f>
        <v>4</v>
      </c>
      <c r="AU182" s="7">
        <f>IF(AF182&gt;0,RANK(AF182,(Z182:AB182,AC182:AQ182)),0)</f>
        <v>9</v>
      </c>
      <c r="AV182" s="7">
        <f>IF(AG182&gt;0,RANK(AG182,(Z182:AB182,AG182:AQ182)),0)</f>
        <v>5</v>
      </c>
      <c r="AW182" s="2">
        <f t="shared" si="168"/>
        <v>7.4606862044317365E-3</v>
      </c>
      <c r="AX182" s="2">
        <f t="shared" si="169"/>
        <v>1.1972837741243746E-3</v>
      </c>
      <c r="AY182" s="2">
        <f t="shared" si="170"/>
        <v>1.5546819156540385E-3</v>
      </c>
      <c r="BA182" s="2" t="str">
        <f t="shared" si="185"/>
        <v>District 2</v>
      </c>
      <c r="BB182" t="str">
        <f t="shared" si="186"/>
        <v>IN</v>
      </c>
      <c r="BC182">
        <v>2</v>
      </c>
      <c r="BE182" s="97">
        <v>18</v>
      </c>
      <c r="BF182" s="99">
        <v>902</v>
      </c>
      <c r="BG182" s="106">
        <f t="shared" si="187"/>
        <v>18902</v>
      </c>
      <c r="BH182" t="s">
        <v>2605</v>
      </c>
      <c r="BI182" t="s">
        <v>3184</v>
      </c>
    </row>
    <row r="183" spans="1:67" outlineLevel="1">
      <c r="A183" s="9" t="s">
        <v>1564</v>
      </c>
      <c r="B183" t="s">
        <v>294</v>
      </c>
      <c r="C183" s="1">
        <f t="shared" si="175"/>
        <v>143681</v>
      </c>
      <c r="D183" s="1">
        <v>3</v>
      </c>
      <c r="E183" s="1"/>
      <c r="F183" s="1"/>
      <c r="G183" s="1"/>
      <c r="H183" s="1" t="str">
        <f t="shared" si="176"/>
        <v/>
      </c>
      <c r="I183" s="1">
        <f t="shared" si="176"/>
        <v>3</v>
      </c>
      <c r="J183" s="1"/>
      <c r="K183" s="1"/>
      <c r="L183" s="1"/>
      <c r="M183" s="7">
        <f>IF(Z183&gt;0,RANK(Z183,(Z183:AB183,AC183:AQ183)),0)</f>
        <v>3</v>
      </c>
      <c r="N183" s="7">
        <f>IF(AA183&gt;0,RANK(AA183,(Z183:AB183,AC183:AQ183)),0)</f>
        <v>5</v>
      </c>
      <c r="O183" s="7">
        <f>IF(AB183&gt;0,RANK(AB183,(Z183:AB183,AC183:AQ183)),0)</f>
        <v>6</v>
      </c>
      <c r="P183" s="7">
        <f>IF(AC183&gt;0,RANK(AC183,(Z183:AB183,AC183:AQ183)),0)</f>
        <v>2</v>
      </c>
      <c r="Q183" s="49">
        <f t="shared" si="177"/>
        <v>1319</v>
      </c>
      <c r="R183" s="177">
        <f t="shared" si="178"/>
        <v>9.1800586020420235E-3</v>
      </c>
      <c r="S183" s="2"/>
      <c r="T183" s="2">
        <f t="shared" si="179"/>
        <v>6.9605584593648434E-2</v>
      </c>
      <c r="U183" s="2">
        <f t="shared" si="180"/>
        <v>5.6653280531176707E-3</v>
      </c>
      <c r="V183" s="2">
        <f t="shared" si="181"/>
        <v>4.6491881320425109E-3</v>
      </c>
      <c r="W183" s="2">
        <f t="shared" si="182"/>
        <v>0.44751219715898416</v>
      </c>
      <c r="X183" s="2">
        <f t="shared" si="183"/>
        <v>0.45669225576102618</v>
      </c>
      <c r="Y183" s="2">
        <f t="shared" si="184"/>
        <v>1.587544630118104E-2</v>
      </c>
      <c r="Z183" s="49">
        <f>SUMIF(County!$AT$620:$AT$711,$BC183,County!R$620:R$711)+SUMIF($BC$976:$BC$993,$BC183,Z$976:Z$993)</f>
        <v>10001</v>
      </c>
      <c r="AA183" s="49">
        <f>SUMIF(County!$AT$620:$AT$711,$BC183,County!S$620:S$711)+SUMIF($BC$976:$BC$993,$BC183,AA$976:AA$993)</f>
        <v>814</v>
      </c>
      <c r="AB183" s="49">
        <f>SUMIF(County!$AT$620:$AT$711,$BC183,County!T$620:T$711)+SUMIF($BC$976:$BC$993,$BC183,AB$976:AB$993)</f>
        <v>668</v>
      </c>
      <c r="AC183" s="49">
        <f>SUMIF(County!$AT$620:$AT$711,$BC183,County!U$620:U$711)+SUMIF($BC$976:$BC$993,$BC183,AC$976:AC$993)</f>
        <v>64299</v>
      </c>
      <c r="AD183" s="49">
        <f>SUMIF(County!$AT$620:$AT$711,$BC183,County!V$620:V$711)+SUMIF($BC$976:$BC$993,$BC183,AD$976:AD$993)</f>
        <v>65618</v>
      </c>
      <c r="AE183" s="49">
        <f>SUMIF(County!$AT$620:$AT$711,$BC183,County!W$620:W$711)+SUMIF($BC$976:$BC$993,$BC183,AE$976:AE$993)</f>
        <v>1365</v>
      </c>
      <c r="AF183" s="49">
        <f>SUMIF(County!$AT$620:$AT$711,$BC183,County!X$620:X$711)+SUMIF($BC$976:$BC$993,$BC183,AF$976:AF$993)</f>
        <v>154</v>
      </c>
      <c r="AG183" s="49">
        <f>SUMIF(County!$AT$620:$AT$711,$BC183,County!Y$620:Y$711)+SUMIF($BC$976:$BC$993,$BC183,AG$976:AG$993)</f>
        <v>224</v>
      </c>
      <c r="AH183" s="49">
        <f>SUMIF(County!$AT$620:$AT$711,$BC183,County!Z$620:Z$711)+SUMIF($BC$976:$BC$993,$BC183,AH$976:AH$993)</f>
        <v>538</v>
      </c>
      <c r="AI183" s="49"/>
      <c r="AM183" s="49"/>
      <c r="AS183" s="7">
        <f>IF(AD183&gt;0,RANK(AD183,(Z183:AB183,AC183:AQ183)),0)</f>
        <v>1</v>
      </c>
      <c r="AT183" s="7">
        <f>IF(AE183&gt;0,RANK(AE183,(Z183:AB183,AC183:AQ183)),0)</f>
        <v>4</v>
      </c>
      <c r="AU183" s="7">
        <f>IF(AF183&gt;0,RANK(AF183,(Z183:AB183,AC183:AQ183)),0)</f>
        <v>9</v>
      </c>
      <c r="AV183" s="7">
        <f>IF(AG183&gt;0,RANK(AG183,(Z183:AB183,AG183:AQ183)),0)</f>
        <v>5</v>
      </c>
      <c r="AW183" s="2">
        <f t="shared" si="168"/>
        <v>9.5002122758054298E-3</v>
      </c>
      <c r="AX183" s="2">
        <f t="shared" si="169"/>
        <v>1.0718188208600997E-3</v>
      </c>
      <c r="AY183" s="2">
        <f t="shared" si="170"/>
        <v>1.559009193978327E-3</v>
      </c>
      <c r="BA183" s="2" t="str">
        <f t="shared" si="185"/>
        <v>District 3</v>
      </c>
      <c r="BB183" t="str">
        <f t="shared" si="186"/>
        <v>IN</v>
      </c>
      <c r="BC183">
        <v>3</v>
      </c>
      <c r="BE183" s="97">
        <v>18</v>
      </c>
      <c r="BF183" s="99">
        <v>903</v>
      </c>
      <c r="BG183" s="106">
        <f t="shared" si="187"/>
        <v>18903</v>
      </c>
      <c r="BH183" t="s">
        <v>2605</v>
      </c>
      <c r="BI183" t="s">
        <v>3184</v>
      </c>
    </row>
    <row r="184" spans="1:67" outlineLevel="1">
      <c r="A184" s="9" t="s">
        <v>1825</v>
      </c>
      <c r="B184" t="s">
        <v>294</v>
      </c>
      <c r="C184" s="1">
        <f t="shared" si="175"/>
        <v>117590</v>
      </c>
      <c r="D184" s="1">
        <v>3</v>
      </c>
      <c r="E184" s="1"/>
      <c r="F184" s="1"/>
      <c r="G184" s="1"/>
      <c r="H184" s="1" t="str">
        <f t="shared" si="176"/>
        <v/>
      </c>
      <c r="I184" s="1">
        <f t="shared" si="176"/>
        <v>3</v>
      </c>
      <c r="J184" s="1"/>
      <c r="K184" s="1"/>
      <c r="L184" s="1"/>
      <c r="M184" s="7">
        <f>IF(Z184&gt;0,RANK(Z184,(Z184:AB184,AC184:AQ184)),0)</f>
        <v>3</v>
      </c>
      <c r="N184" s="7">
        <f>IF(AA184&gt;0,RANK(AA184,(Z184:AB184,AC184:AQ184)),0)</f>
        <v>5</v>
      </c>
      <c r="O184" s="7">
        <f>IF(AB184&gt;0,RANK(AB184,(Z184:AB184,AC184:AQ184)),0)</f>
        <v>6</v>
      </c>
      <c r="P184" s="7">
        <f>IF(AC184&gt;0,RANK(AC184,(Z184:AB184,AC184:AQ184)),0)</f>
        <v>2</v>
      </c>
      <c r="Q184" s="49">
        <f t="shared" si="177"/>
        <v>17045</v>
      </c>
      <c r="R184" s="177">
        <f t="shared" si="178"/>
        <v>0.14495280210902287</v>
      </c>
      <c r="S184" s="2"/>
      <c r="T184" s="2">
        <f t="shared" si="179"/>
        <v>7.9224423845565092E-2</v>
      </c>
      <c r="U184" s="2">
        <f t="shared" si="180"/>
        <v>6.896844969810358E-3</v>
      </c>
      <c r="V184" s="2">
        <f t="shared" si="181"/>
        <v>5.0599540777276977E-3</v>
      </c>
      <c r="W184" s="2">
        <f t="shared" si="182"/>
        <v>0.37359469342631174</v>
      </c>
      <c r="X184" s="2">
        <f t="shared" si="183"/>
        <v>0.51854749553533463</v>
      </c>
      <c r="Y184" s="2">
        <f t="shared" si="184"/>
        <v>1.6676588145250415E-2</v>
      </c>
      <c r="Z184" s="49">
        <f>SUMIF(County!$AT$620:$AT$711,$BC184,County!R$620:R$711)+SUMIF($BC$976:$BC$993,$BC184,Z$976:Z$993)</f>
        <v>9316</v>
      </c>
      <c r="AA184" s="49">
        <f>SUMIF(County!$AT$620:$AT$711,$BC184,County!S$620:S$711)+SUMIF($BC$976:$BC$993,$BC184,AA$976:AA$993)</f>
        <v>811</v>
      </c>
      <c r="AB184" s="49">
        <f>SUMIF(County!$AT$620:$AT$711,$BC184,County!T$620:T$711)+SUMIF($BC$976:$BC$993,$BC184,AB$976:AB$993)</f>
        <v>595</v>
      </c>
      <c r="AC184" s="49">
        <f>SUMIF(County!$AT$620:$AT$711,$BC184,County!U$620:U$711)+SUMIF($BC$976:$BC$993,$BC184,AC$976:AC$993)</f>
        <v>43931</v>
      </c>
      <c r="AD184" s="49">
        <f>SUMIF(County!$AT$620:$AT$711,$BC184,County!V$620:V$711)+SUMIF($BC$976:$BC$993,$BC184,AD$976:AD$993)</f>
        <v>60976</v>
      </c>
      <c r="AE184" s="49">
        <f>SUMIF(County!$AT$620:$AT$711,$BC184,County!W$620:W$711)+SUMIF($BC$976:$BC$993,$BC184,AE$976:AE$993)</f>
        <v>1027</v>
      </c>
      <c r="AF184" s="49">
        <f>SUMIF(County!$AT$620:$AT$711,$BC184,County!X$620:X$711)+SUMIF($BC$976:$BC$993,$BC184,AF$976:AF$993)</f>
        <v>189</v>
      </c>
      <c r="AG184" s="49">
        <f>SUMIF(County!$AT$620:$AT$711,$BC184,County!Y$620:Y$711)+SUMIF($BC$976:$BC$993,$BC184,AG$976:AG$993)</f>
        <v>230</v>
      </c>
      <c r="AH184" s="49">
        <f>SUMIF(County!$AT$620:$AT$711,$BC184,County!Z$620:Z$711)+SUMIF($BC$976:$BC$993,$BC184,AH$976:AH$993)</f>
        <v>515</v>
      </c>
      <c r="AI184" s="49"/>
      <c r="AM184" s="49"/>
      <c r="AS184" s="7">
        <f>IF(AD184&gt;0,RANK(AD184,(Z184:AB184,AC184:AQ184)),0)</f>
        <v>1</v>
      </c>
      <c r="AT184" s="7">
        <f>IF(AE184&gt;0,RANK(AE184,(Z184:AB184,AC184:AQ184)),0)</f>
        <v>4</v>
      </c>
      <c r="AU184" s="7">
        <f>IF(AF184&gt;0,RANK(AF184,(Z184:AB184,AC184:AQ184)),0)</f>
        <v>9</v>
      </c>
      <c r="AV184" s="7">
        <f>IF(AG184&gt;0,RANK(AG184,(Z184:AB184,AG184:AQ184)),0)</f>
        <v>5</v>
      </c>
      <c r="AW184" s="2">
        <f t="shared" si="168"/>
        <v>8.7337358618930182E-3</v>
      </c>
      <c r="AX184" s="2">
        <f t="shared" si="169"/>
        <v>1.6072795305723275E-3</v>
      </c>
      <c r="AY184" s="2">
        <f t="shared" si="170"/>
        <v>1.9559486350880177E-3</v>
      </c>
      <c r="BA184" s="2" t="str">
        <f t="shared" si="185"/>
        <v>District 4</v>
      </c>
      <c r="BB184" t="str">
        <f t="shared" si="186"/>
        <v>IN</v>
      </c>
      <c r="BC184">
        <v>4</v>
      </c>
      <c r="BE184" s="97">
        <v>18</v>
      </c>
      <c r="BF184" s="99">
        <v>904</v>
      </c>
      <c r="BG184" s="106">
        <f t="shared" si="187"/>
        <v>18904</v>
      </c>
      <c r="BH184" t="s">
        <v>2605</v>
      </c>
      <c r="BI184" t="s">
        <v>3184</v>
      </c>
    </row>
    <row r="185" spans="1:67" outlineLevel="1">
      <c r="A185" s="9" t="s">
        <v>1780</v>
      </c>
      <c r="B185" t="s">
        <v>294</v>
      </c>
      <c r="C185" s="1">
        <f t="shared" si="175"/>
        <v>147031</v>
      </c>
      <c r="D185" s="1">
        <v>3</v>
      </c>
      <c r="E185" s="1"/>
      <c r="F185" s="1"/>
      <c r="G185" s="1"/>
      <c r="H185" s="1" t="str">
        <f t="shared" si="176"/>
        <v/>
      </c>
      <c r="I185" s="1">
        <f t="shared" si="176"/>
        <v>3</v>
      </c>
      <c r="J185" s="1"/>
      <c r="K185" s="1"/>
      <c r="L185" s="1"/>
      <c r="M185" s="7">
        <f>IF(Z185&gt;0,RANK(Z185,(Z185:AB185,AC185:AQ185)),0)</f>
        <v>3</v>
      </c>
      <c r="N185" s="7">
        <f>IF(AA185&gt;0,RANK(AA185,(Z185:AB185,AC185:AQ185)),0)</f>
        <v>5</v>
      </c>
      <c r="O185" s="7">
        <f>IF(AB185&gt;0,RANK(AB185,(Z185:AB185,AC185:AQ185)),0)</f>
        <v>6</v>
      </c>
      <c r="P185" s="7">
        <f>IF(AC185&gt;0,RANK(AC185,(Z185:AB185,AC185:AQ185)),0)</f>
        <v>2</v>
      </c>
      <c r="Q185" s="49">
        <f t="shared" si="177"/>
        <v>11245</v>
      </c>
      <c r="R185" s="177">
        <f t="shared" si="178"/>
        <v>7.6480470104943854E-2</v>
      </c>
      <c r="S185" s="2"/>
      <c r="T185" s="2">
        <f t="shared" si="179"/>
        <v>0.11309859825478981</v>
      </c>
      <c r="U185" s="2">
        <f t="shared" si="180"/>
        <v>5.794696356550659E-3</v>
      </c>
      <c r="V185" s="2">
        <f t="shared" si="181"/>
        <v>5.4478307295740356E-3</v>
      </c>
      <c r="W185" s="2">
        <f t="shared" si="182"/>
        <v>0.39276751161319723</v>
      </c>
      <c r="X185" s="2">
        <f t="shared" si="183"/>
        <v>0.46924798171814108</v>
      </c>
      <c r="Y185" s="2">
        <f t="shared" si="184"/>
        <v>1.3643381327747228E-2</v>
      </c>
      <c r="Z185" s="49">
        <f>SUMIF(County!$AT$620:$AT$711,$BC185,County!R$620:R$711)+SUMIF($BC$976:$BC$993,$BC185,Z$976:Z$993)</f>
        <v>16629</v>
      </c>
      <c r="AA185" s="49">
        <f>SUMIF(County!$AT$620:$AT$711,$BC185,County!S$620:S$711)+SUMIF($BC$976:$BC$993,$BC185,AA$976:AA$993)</f>
        <v>852</v>
      </c>
      <c r="AB185" s="49">
        <f>SUMIF(County!$AT$620:$AT$711,$BC185,County!T$620:T$711)+SUMIF($BC$976:$BC$993,$BC185,AB$976:AB$993)</f>
        <v>801</v>
      </c>
      <c r="AC185" s="49">
        <f>SUMIF(County!$AT$620:$AT$711,$BC185,County!U$620:U$711)+SUMIF($BC$976:$BC$993,$BC185,AC$976:AC$993)</f>
        <v>57749</v>
      </c>
      <c r="AD185" s="49">
        <f>SUMIF(County!$AT$620:$AT$711,$BC185,County!V$620:V$711)+SUMIF($BC$976:$BC$993,$BC185,AD$976:AD$993)</f>
        <v>68994</v>
      </c>
      <c r="AE185" s="49">
        <f>SUMIF(County!$AT$620:$AT$711,$BC185,County!W$620:W$711)+SUMIF($BC$976:$BC$993,$BC185,AE$976:AE$993)</f>
        <v>985</v>
      </c>
      <c r="AF185" s="49">
        <f>SUMIF(County!$AT$620:$AT$711,$BC185,County!X$620:X$711)+SUMIF($BC$976:$BC$993,$BC185,AF$976:AF$993)</f>
        <v>247</v>
      </c>
      <c r="AG185" s="49">
        <f>SUMIF(County!$AT$620:$AT$711,$BC185,County!Y$620:Y$711)+SUMIF($BC$976:$BC$993,$BC185,AG$976:AG$993)</f>
        <v>236</v>
      </c>
      <c r="AH185" s="49">
        <f>SUMIF(County!$AT$620:$AT$711,$BC185,County!Z$620:Z$711)+SUMIF($BC$976:$BC$993,$BC185,AH$976:AH$993)</f>
        <v>538</v>
      </c>
      <c r="AI185" s="49"/>
      <c r="AM185" s="49"/>
      <c r="AS185" s="7">
        <f>IF(AD185&gt;0,RANK(AD185,(Z185:AB185,AC185:AQ185)),0)</f>
        <v>1</v>
      </c>
      <c r="AT185" s="7">
        <f>IF(AE185&gt;0,RANK(AE185,(Z185:AB185,AC185:AQ185)),0)</f>
        <v>4</v>
      </c>
      <c r="AU185" s="7">
        <f>IF(AF185&gt;0,RANK(AF185,(Z185:AB185,AC185:AQ185)),0)</f>
        <v>8</v>
      </c>
      <c r="AV185" s="7">
        <f>IF(AG185&gt;0,RANK(AG185,(Z185:AB185,AG185:AQ185)),0)</f>
        <v>5</v>
      </c>
      <c r="AW185" s="2">
        <f t="shared" si="168"/>
        <v>6.6992675014112667E-3</v>
      </c>
      <c r="AX185" s="2">
        <f t="shared" si="169"/>
        <v>1.6799178404554142E-3</v>
      </c>
      <c r="AY185" s="2">
        <f t="shared" si="170"/>
        <v>1.6051036856173189E-3</v>
      </c>
      <c r="BA185" s="2" t="str">
        <f t="shared" si="185"/>
        <v>District 5</v>
      </c>
      <c r="BB185" t="str">
        <f t="shared" si="186"/>
        <v>IN</v>
      </c>
      <c r="BC185">
        <v>5</v>
      </c>
      <c r="BE185" s="97">
        <v>18</v>
      </c>
      <c r="BF185" s="99">
        <v>905</v>
      </c>
      <c r="BG185" s="106">
        <f t="shared" si="187"/>
        <v>18905</v>
      </c>
      <c r="BH185" t="s">
        <v>2605</v>
      </c>
      <c r="BI185" t="s">
        <v>3184</v>
      </c>
    </row>
    <row r="186" spans="1:67" outlineLevel="1">
      <c r="A186" s="9" t="s">
        <v>1759</v>
      </c>
      <c r="B186" t="s">
        <v>294</v>
      </c>
      <c r="C186" s="1">
        <f t="shared" si="175"/>
        <v>135731</v>
      </c>
      <c r="D186" s="1">
        <v>3</v>
      </c>
      <c r="E186" s="1"/>
      <c r="F186" s="1"/>
      <c r="G186" s="1"/>
      <c r="H186" s="1" t="str">
        <f t="shared" si="176"/>
        <v/>
      </c>
      <c r="I186" s="1">
        <f t="shared" si="176"/>
        <v>3</v>
      </c>
      <c r="J186" s="1"/>
      <c r="K186" s="1"/>
      <c r="L186" s="1"/>
      <c r="M186" s="7">
        <f>IF(Z186&gt;0,RANK(Z186,(Z186:AB186,AC186:AQ186)),0)</f>
        <v>3</v>
      </c>
      <c r="N186" s="7">
        <f>IF(AA186&gt;0,RANK(AA186,(Z186:AB186,AC186:AQ186)),0)</f>
        <v>5</v>
      </c>
      <c r="O186" s="7">
        <f>IF(AB186&gt;0,RANK(AB186,(Z186:AB186,AC186:AQ186)),0)</f>
        <v>6</v>
      </c>
      <c r="P186" s="7">
        <f>IF(AC186&gt;0,RANK(AC186,(Z186:AB186,AC186:AQ186)),0)</f>
        <v>2</v>
      </c>
      <c r="Q186" s="49">
        <f t="shared" si="177"/>
        <v>33410</v>
      </c>
      <c r="R186" s="177">
        <f t="shared" si="178"/>
        <v>0.24614863222108435</v>
      </c>
      <c r="S186" s="2"/>
      <c r="T186" s="2">
        <f t="shared" si="179"/>
        <v>7.6872637790924694E-2</v>
      </c>
      <c r="U186" s="2">
        <f t="shared" si="180"/>
        <v>6.5202496113636529E-3</v>
      </c>
      <c r="V186" s="2">
        <f t="shared" si="181"/>
        <v>4.044765013151012E-3</v>
      </c>
      <c r="W186" s="2">
        <f t="shared" si="182"/>
        <v>0.32568094245235063</v>
      </c>
      <c r="X186" s="2">
        <f t="shared" si="183"/>
        <v>0.57182957467343498</v>
      </c>
      <c r="Y186" s="2">
        <f>IF(C186=0,"-",(1-T186-U186-V186-W186-X186))</f>
        <v>1.5051830458775006E-2</v>
      </c>
      <c r="Z186" s="49">
        <f>SUMIF(County!$AT$620:$AT$711,$BC186,County!R$620:R$711)+SUMIF($BC$976:$BC$993,$BC186,Z$976:Z$993)</f>
        <v>10434</v>
      </c>
      <c r="AA186" s="49">
        <f>SUMIF(County!$AT$620:$AT$711,$BC186,County!S$620:S$711)+SUMIF($BC$976:$BC$993,$BC186,AA$976:AA$993)</f>
        <v>885</v>
      </c>
      <c r="AB186" s="49">
        <f>SUMIF(County!$AT$620:$AT$711,$BC186,County!T$620:T$711)+SUMIF($BC$976:$BC$993,$BC186,AB$976:AB$993)</f>
        <v>549</v>
      </c>
      <c r="AC186" s="49">
        <f>SUMIF(County!$AT$620:$AT$711,$BC186,County!U$620:U$711)+SUMIF($BC$976:$BC$993,$BC186,AC$976:AC$993)</f>
        <v>44205</v>
      </c>
      <c r="AD186" s="49">
        <f>SUMIF(County!$AT$620:$AT$711,$BC186,County!V$620:V$711)+SUMIF($BC$976:$BC$993,$BC186,AD$976:AD$993)</f>
        <v>77615</v>
      </c>
      <c r="AE186" s="49">
        <f>SUMIF(County!$AT$620:$AT$711,$BC186,County!W$620:W$711)+SUMIF($BC$976:$BC$993,$BC186,AE$976:AE$993)</f>
        <v>1087</v>
      </c>
      <c r="AF186" s="49">
        <f>SUMIF(County!$AT$620:$AT$711,$BC186,County!X$620:X$711)+SUMIF($BC$976:$BC$993,$BC186,AF$976:AF$993)</f>
        <v>202</v>
      </c>
      <c r="AG186" s="49">
        <f>SUMIF(County!$AT$620:$AT$711,$BC186,County!Y$620:Y$711)+SUMIF($BC$976:$BC$993,$BC186,AG$976:AG$993)</f>
        <v>213</v>
      </c>
      <c r="AH186" s="49">
        <f>SUMIF(County!$AT$620:$AT$711,$BC186,County!Z$620:Z$711)+SUMIF($BC$976:$BC$993,$BC186,AH$976:AH$993)</f>
        <v>541</v>
      </c>
      <c r="AI186" s="49"/>
      <c r="AM186" s="49"/>
      <c r="AS186" s="7">
        <f>IF(AD186&gt;0,RANK(AD186,(Z186:AB186,AC186:AQ186)),0)</f>
        <v>1</v>
      </c>
      <c r="AT186" s="7">
        <f>IF(AE186&gt;0,RANK(AE186,(Z186:AB186,AC186:AQ186)),0)</f>
        <v>4</v>
      </c>
      <c r="AU186" s="7">
        <f>IF(AF186&gt;0,RANK(AF186,(Z186:AB186,AC186:AQ186)),0)</f>
        <v>9</v>
      </c>
      <c r="AV186" s="7">
        <f>IF(AG186&gt;0,RANK(AG186,(Z186:AB186,AG186:AQ186)),0)</f>
        <v>5</v>
      </c>
      <c r="AW186" s="2">
        <f t="shared" si="168"/>
        <v>8.0084873757653007E-3</v>
      </c>
      <c r="AX186" s="2">
        <f t="shared" si="169"/>
        <v>1.4882377644016473E-3</v>
      </c>
      <c r="AY186" s="2">
        <f t="shared" si="170"/>
        <v>1.5692804149383707E-3</v>
      </c>
      <c r="BA186" s="2" t="str">
        <f t="shared" si="185"/>
        <v>District 6</v>
      </c>
      <c r="BB186" t="str">
        <f t="shared" si="186"/>
        <v>IN</v>
      </c>
      <c r="BC186">
        <v>6</v>
      </c>
      <c r="BE186" s="97">
        <v>18</v>
      </c>
      <c r="BF186" s="99">
        <v>906</v>
      </c>
      <c r="BG186" s="106">
        <f t="shared" si="187"/>
        <v>18906</v>
      </c>
      <c r="BH186" t="s">
        <v>2605</v>
      </c>
      <c r="BI186" t="s">
        <v>3184</v>
      </c>
    </row>
    <row r="187" spans="1:67" outlineLevel="1">
      <c r="A187" s="9" t="s">
        <v>1356</v>
      </c>
      <c r="B187" t="s">
        <v>294</v>
      </c>
      <c r="C187" s="1">
        <f t="shared" si="175"/>
        <v>69643</v>
      </c>
      <c r="D187" s="1">
        <v>3</v>
      </c>
      <c r="E187" s="1"/>
      <c r="F187" s="1"/>
      <c r="G187" s="1"/>
      <c r="H187" s="1"/>
      <c r="I187" s="1">
        <v>3</v>
      </c>
      <c r="J187" s="1"/>
      <c r="K187" s="1"/>
      <c r="L187" s="1"/>
      <c r="M187" s="7">
        <f>IF(Z187&gt;0,RANK(Z187,(Z187:AB187,AC187:AQ187)),0)</f>
        <v>3</v>
      </c>
      <c r="N187" s="7">
        <f>IF(AA187&gt;0,RANK(AA187,(Z187:AB187,AC187:AQ187)),0)</f>
        <v>5</v>
      </c>
      <c r="O187" s="7">
        <f>IF(AB187&gt;0,RANK(AB187,(Z187:AB187,AC187:AQ187)),0)</f>
        <v>6</v>
      </c>
      <c r="P187" s="7">
        <f>IF(AC187&gt;0,RANK(AC187,(Z187:AB187,AC187:AQ187)),0)</f>
        <v>2</v>
      </c>
      <c r="Q187" s="49">
        <f t="shared" si="177"/>
        <v>10102</v>
      </c>
      <c r="R187" s="177">
        <f t="shared" si="178"/>
        <v>0.1450540614275663</v>
      </c>
      <c r="S187" s="2"/>
      <c r="T187" s="2">
        <f t="shared" si="179"/>
        <v>6.8176270407650452E-2</v>
      </c>
      <c r="U187" s="2">
        <f t="shared" si="180"/>
        <v>5.3846043392731498E-3</v>
      </c>
      <c r="V187" s="2">
        <f t="shared" si="181"/>
        <v>4.4943497551799896E-3</v>
      </c>
      <c r="W187" s="2">
        <f t="shared" si="182"/>
        <v>0.38092844937753972</v>
      </c>
      <c r="X187" s="2">
        <f t="shared" si="183"/>
        <v>0.52598251080510605</v>
      </c>
      <c r="Y187" s="2">
        <f t="shared" si="184"/>
        <v>1.5033815315250609E-2</v>
      </c>
      <c r="Z187" s="49">
        <f>SUMIF(County!$AT$620:$AT$711,$BC187,County!R$620:R$711)+SUMIF($BC$976:$BC$993,$BC187,Z$976:Z$993)</f>
        <v>4748</v>
      </c>
      <c r="AA187" s="49">
        <f>SUMIF(County!$AT$620:$AT$711,$BC187,County!S$620:S$711)+SUMIF($BC$976:$BC$993,$BC187,AA$976:AA$993)</f>
        <v>375</v>
      </c>
      <c r="AB187" s="49">
        <f>SUMIF(County!$AT$620:$AT$711,$BC187,County!T$620:T$711)+SUMIF($BC$976:$BC$993,$BC187,AB$976:AB$993)</f>
        <v>313</v>
      </c>
      <c r="AC187" s="49">
        <f>SUMIF(County!$AT$620:$AT$711,$BC187,County!U$620:U$711)+SUMIF($BC$976:$BC$993,$BC187,AC$976:AC$993)</f>
        <v>26529</v>
      </c>
      <c r="AD187" s="49">
        <f>SUMIF(County!$AT$620:$AT$711,$BC187,County!V$620:V$711)+SUMIF($BC$976:$BC$993,$BC187,AD$976:AD$993)</f>
        <v>36631</v>
      </c>
      <c r="AE187" s="49">
        <f>SUMIF(County!$AT$620:$AT$711,$BC187,County!W$620:W$711)+SUMIF($BC$976:$BC$993,$BC187,AE$976:AE$993)</f>
        <v>549</v>
      </c>
      <c r="AF187" s="49">
        <f>SUMIF(County!$AT$620:$AT$711,$BC187,County!X$620:X$711)+SUMIF($BC$976:$BC$993,$BC187,AF$976:AF$993)</f>
        <v>109</v>
      </c>
      <c r="AG187" s="49">
        <f>SUMIF(County!$AT$620:$AT$711,$BC187,County!Y$620:Y$711)+SUMIF($BC$976:$BC$993,$BC187,AG$976:AG$993)</f>
        <v>119</v>
      </c>
      <c r="AH187" s="49">
        <f>SUMIF(County!$AT$620:$AT$711,$BC187,County!Z$620:Z$711)+SUMIF($BC$976:$BC$993,$BC187,AH$976:AH$993)</f>
        <v>270</v>
      </c>
      <c r="AI187" s="49"/>
      <c r="AM187" s="49"/>
      <c r="AS187" s="7">
        <f>IF(AD187&gt;0,RANK(AD187,(Z187:AB187,AC187:AQ187)),0)</f>
        <v>1</v>
      </c>
      <c r="AT187" s="7">
        <f>IF(AE187&gt;0,RANK(AE187,(Z187:AB187,AC187:AQ187)),0)</f>
        <v>4</v>
      </c>
      <c r="AU187" s="7">
        <f>IF(AF187&gt;0,RANK(AF187,(Z187:AB187,AC187:AQ187)),0)</f>
        <v>9</v>
      </c>
      <c r="AV187" s="7">
        <f>IF(AG187&gt;0,RANK(AG187,(Z187:AB187,AG187:AQ187)),0)</f>
        <v>5</v>
      </c>
      <c r="AW187" s="2">
        <f t="shared" si="168"/>
        <v>7.8830607526958925E-3</v>
      </c>
      <c r="AX187" s="2">
        <f t="shared" si="169"/>
        <v>1.5651249946153957E-3</v>
      </c>
      <c r="AY187" s="2">
        <f t="shared" si="170"/>
        <v>1.7087144436626796E-3</v>
      </c>
      <c r="BA187" s="2" t="str">
        <f t="shared" si="185"/>
        <v>District 7</v>
      </c>
      <c r="BB187" t="str">
        <f t="shared" si="186"/>
        <v>IN</v>
      </c>
      <c r="BC187">
        <v>7</v>
      </c>
      <c r="BE187" s="97">
        <v>18</v>
      </c>
      <c r="BF187" s="99">
        <v>907</v>
      </c>
      <c r="BG187" s="106">
        <f t="shared" si="187"/>
        <v>18907</v>
      </c>
      <c r="BH187" t="s">
        <v>2605</v>
      </c>
      <c r="BI187" t="s">
        <v>3184</v>
      </c>
    </row>
    <row r="188" spans="1:67" outlineLevel="1">
      <c r="A188" s="9" t="s">
        <v>275</v>
      </c>
      <c r="B188" t="s">
        <v>294</v>
      </c>
      <c r="C188" s="1">
        <f t="shared" si="175"/>
        <v>125742</v>
      </c>
      <c r="D188" s="1">
        <v>3</v>
      </c>
      <c r="E188" s="1"/>
      <c r="F188" s="1"/>
      <c r="G188" s="1"/>
      <c r="H188" s="1" t="str">
        <f t="shared" ref="H188:I190" si="188">IF(AC188=MAX($Z188:$AG188),$D188,"")</f>
        <v/>
      </c>
      <c r="I188" s="1">
        <f t="shared" si="188"/>
        <v>3</v>
      </c>
      <c r="J188" s="1"/>
      <c r="K188" s="1"/>
      <c r="L188" s="1"/>
      <c r="M188" s="7">
        <f>IF(Z188&gt;0,RANK(Z188,(Z188:AB188,AC188:AQ188)),0)</f>
        <v>3</v>
      </c>
      <c r="N188" s="7">
        <f>IF(AA188&gt;0,RANK(AA188,(Z188:AB188,AC188:AQ188)),0)</f>
        <v>5</v>
      </c>
      <c r="O188" s="7">
        <f>IF(AB188&gt;0,RANK(AB188,(Z188:AB188,AC188:AQ188)),0)</f>
        <v>6</v>
      </c>
      <c r="P188" s="7">
        <f>IF(AC188&gt;0,RANK(AC188,(Z188:AB188,AC188:AQ188)),0)</f>
        <v>2</v>
      </c>
      <c r="Q188" s="49">
        <f t="shared" si="177"/>
        <v>36498</v>
      </c>
      <c r="R188" s="177">
        <f t="shared" si="178"/>
        <v>0.29026101064083598</v>
      </c>
      <c r="S188" s="2"/>
      <c r="T188" s="2">
        <f t="shared" si="179"/>
        <v>6.1546659031986133E-2</v>
      </c>
      <c r="U188" s="2">
        <f t="shared" si="180"/>
        <v>5.7498687789282821E-3</v>
      </c>
      <c r="V188" s="2">
        <f t="shared" si="181"/>
        <v>4.1195463727314663E-3</v>
      </c>
      <c r="W188" s="2">
        <f t="shared" si="182"/>
        <v>0.31226638672838031</v>
      </c>
      <c r="X188" s="2">
        <f t="shared" si="183"/>
        <v>0.60252739736921634</v>
      </c>
      <c r="Y188" s="2">
        <f t="shared" si="184"/>
        <v>1.3790141718757476E-2</v>
      </c>
      <c r="Z188" s="49">
        <f>SUMIF(County!$AT$620:$AT$711,$BC188,County!R$620:R$711)+SUMIF($BC$976:$BC$993,$BC188,Z$976:Z$993)</f>
        <v>7739</v>
      </c>
      <c r="AA188" s="49">
        <f>SUMIF(County!$AT$620:$AT$711,$BC188,County!S$620:S$711)+SUMIF($BC$976:$BC$993,$BC188,AA$976:AA$993)</f>
        <v>723</v>
      </c>
      <c r="AB188" s="49">
        <f>SUMIF(County!$AT$620:$AT$711,$BC188,County!T$620:T$711)+SUMIF($BC$976:$BC$993,$BC188,AB$976:AB$993)</f>
        <v>518</v>
      </c>
      <c r="AC188" s="49">
        <f>SUMIF(County!$AT$620:$AT$711,$BC188,County!U$620:U$711)+SUMIF($BC$976:$BC$993,$BC188,AC$976:AC$993)</f>
        <v>39265</v>
      </c>
      <c r="AD188" s="49">
        <f>SUMIF(County!$AT$620:$AT$711,$BC188,County!V$620:V$711)+SUMIF($BC$976:$BC$993,$BC188,AD$976:AD$993)</f>
        <v>75763</v>
      </c>
      <c r="AE188" s="49">
        <f>SUMIF(County!$AT$620:$AT$711,$BC188,County!W$620:W$711)+SUMIF($BC$976:$BC$993,$BC188,AE$976:AE$993)</f>
        <v>1050</v>
      </c>
      <c r="AF188" s="49">
        <f>SUMIF(County!$AT$620:$AT$711,$BC188,County!X$620:X$711)+SUMIF($BC$976:$BC$993,$BC188,AF$976:AF$993)</f>
        <v>144</v>
      </c>
      <c r="AG188" s="49">
        <f>SUMIF(County!$AT$620:$AT$711,$BC188,County!Y$620:Y$711)+SUMIF($BC$976:$BC$993,$BC188,AG$976:AG$993)</f>
        <v>162</v>
      </c>
      <c r="AH188" s="49">
        <f>SUMIF(County!$AT$620:$AT$711,$BC188,County!Z$620:Z$711)+SUMIF($BC$976:$BC$993,$BC188,AH$976:AH$993)</f>
        <v>378</v>
      </c>
      <c r="AI188" s="49"/>
      <c r="AM188" s="49"/>
      <c r="AS188" s="7">
        <f>IF(AD188&gt;0,RANK(AD188,(Z188:AB188,AC188:AQ188)),0)</f>
        <v>1</v>
      </c>
      <c r="AT188" s="7">
        <f>IF(AE188&gt;0,RANK(AE188,(Z188:AB188,AC188:AQ188)),0)</f>
        <v>4</v>
      </c>
      <c r="AU188" s="7">
        <f>IF(AF188&gt;0,RANK(AF188,(Z188:AB188,AC188:AQ188)),0)</f>
        <v>9</v>
      </c>
      <c r="AV188" s="7">
        <f>IF(AG188&gt;0,RANK(AG188,(Z188:AB188,AG188:AQ188)),0)</f>
        <v>5</v>
      </c>
      <c r="AW188" s="2">
        <f t="shared" si="168"/>
        <v>8.3504318366178359E-3</v>
      </c>
      <c r="AX188" s="2">
        <f t="shared" si="169"/>
        <v>1.1452020804504461E-3</v>
      </c>
      <c r="AY188" s="2">
        <f t="shared" si="170"/>
        <v>1.2883523405067519E-3</v>
      </c>
      <c r="BA188" s="2" t="str">
        <f t="shared" si="185"/>
        <v>District 8</v>
      </c>
      <c r="BB188" t="str">
        <f t="shared" si="186"/>
        <v>IN</v>
      </c>
      <c r="BC188">
        <v>8</v>
      </c>
      <c r="BE188" s="97">
        <v>18</v>
      </c>
      <c r="BF188" s="99">
        <v>908</v>
      </c>
      <c r="BG188" s="106">
        <f t="shared" si="187"/>
        <v>18908</v>
      </c>
      <c r="BH188" t="s">
        <v>2605</v>
      </c>
      <c r="BI188" t="s">
        <v>3184</v>
      </c>
    </row>
    <row r="189" spans="1:67" outlineLevel="1">
      <c r="A189" s="9" t="s">
        <v>3001</v>
      </c>
      <c r="B189" t="s">
        <v>294</v>
      </c>
      <c r="C189" s="1">
        <f t="shared" si="175"/>
        <v>117819</v>
      </c>
      <c r="D189" s="1">
        <v>3</v>
      </c>
      <c r="E189" s="1"/>
      <c r="F189" s="1"/>
      <c r="G189" s="1"/>
      <c r="H189" s="1" t="str">
        <f t="shared" si="188"/>
        <v/>
      </c>
      <c r="I189" s="1">
        <f t="shared" si="188"/>
        <v>3</v>
      </c>
      <c r="J189" s="1"/>
      <c r="K189" s="1"/>
      <c r="L189" s="1"/>
      <c r="M189" s="7">
        <f>IF(Z189&gt;0,RANK(Z189,(Z189:AB189,AC189:AQ189)),0)</f>
        <v>3</v>
      </c>
      <c r="N189" s="7">
        <f>IF(AA189&gt;0,RANK(AA189,(Z189:AB189,AC189:AQ189)),0)</f>
        <v>5</v>
      </c>
      <c r="O189" s="7">
        <f>IF(AB189&gt;0,RANK(AB189,(Z189:AB189,AC189:AQ189)),0)</f>
        <v>6</v>
      </c>
      <c r="P189" s="7">
        <f>IF(AC189&gt;0,RANK(AC189,(Z189:AB189,AC189:AQ189)),0)</f>
        <v>2</v>
      </c>
      <c r="Q189" s="49">
        <f t="shared" si="177"/>
        <v>26099</v>
      </c>
      <c r="R189" s="177">
        <f t="shared" si="178"/>
        <v>0.22151775180573591</v>
      </c>
      <c r="S189" s="2"/>
      <c r="T189" s="2">
        <f t="shared" si="179"/>
        <v>6.7230242999855708E-2</v>
      </c>
      <c r="U189" s="2">
        <f t="shared" si="180"/>
        <v>6.5693988236192801E-3</v>
      </c>
      <c r="V189" s="2">
        <f t="shared" si="181"/>
        <v>5.5423997827175582E-3</v>
      </c>
      <c r="W189" s="2">
        <f t="shared" si="182"/>
        <v>0.34138806134833938</v>
      </c>
      <c r="X189" s="2">
        <f t="shared" si="183"/>
        <v>0.56290581315407529</v>
      </c>
      <c r="Y189" s="2">
        <f t="shared" si="184"/>
        <v>1.6364083891392878E-2</v>
      </c>
      <c r="Z189" s="49">
        <f>SUMIF(County!$AT$620:$AT$711,$BC189,County!R$620:R$711)+SUMIF($BC$976:$BC$993,$BC189,Z$976:Z$993)</f>
        <v>7921</v>
      </c>
      <c r="AA189" s="49">
        <f>SUMIF(County!$AT$620:$AT$711,$BC189,County!S$620:S$711)+SUMIF($BC$976:$BC$993,$BC189,AA$976:AA$993)</f>
        <v>774</v>
      </c>
      <c r="AB189" s="49">
        <f>SUMIF(County!$AT$620:$AT$711,$BC189,County!T$620:T$711)+SUMIF($BC$976:$BC$993,$BC189,AB$976:AB$993)</f>
        <v>653</v>
      </c>
      <c r="AC189" s="49">
        <f>SUMIF(County!$AT$620:$AT$711,$BC189,County!U$620:U$711)+SUMIF($BC$976:$BC$993,$BC189,AC$976:AC$993)</f>
        <v>40222</v>
      </c>
      <c r="AD189" s="49">
        <f>SUMIF(County!$AT$620:$AT$711,$BC189,County!V$620:V$711)+SUMIF($BC$976:$BC$993,$BC189,AD$976:AD$993)</f>
        <v>66321</v>
      </c>
      <c r="AE189" s="49">
        <f>SUMIF(County!$AT$620:$AT$711,$BC189,County!W$620:W$711)+SUMIF($BC$976:$BC$993,$BC189,AE$976:AE$993)</f>
        <v>1017</v>
      </c>
      <c r="AF189" s="49">
        <f>SUMIF(County!$AT$620:$AT$711,$BC189,County!X$620:X$711)+SUMIF($BC$976:$BC$993,$BC189,AF$976:AF$993)</f>
        <v>157</v>
      </c>
      <c r="AG189" s="49">
        <f>SUMIF(County!$AT$620:$AT$711,$BC189,County!Y$620:Y$711)+SUMIF($BC$976:$BC$993,$BC189,AG$976:AG$993)</f>
        <v>187</v>
      </c>
      <c r="AH189" s="49">
        <f>SUMIF(County!$AT$620:$AT$711,$BC189,County!Z$620:Z$711)+SUMIF($BC$976:$BC$993,$BC189,AH$976:AH$993)</f>
        <v>567</v>
      </c>
      <c r="AI189" s="49"/>
      <c r="AM189" s="49"/>
      <c r="AS189" s="7">
        <f>IF(AD189&gt;0,RANK(AD189,(Z189:AB189,AC189:AQ189)),0)</f>
        <v>1</v>
      </c>
      <c r="AT189" s="7">
        <f>IF(AE189&gt;0,RANK(AE189,(Z189:AB189,AC189:AQ189)),0)</f>
        <v>4</v>
      </c>
      <c r="AU189" s="7">
        <f>IF(AF189&gt;0,RANK(AF189,(Z189:AB189,AC189:AQ189)),0)</f>
        <v>9</v>
      </c>
      <c r="AV189" s="7">
        <f>IF(AG189&gt;0,RANK(AG189,(Z189:AB189,AG189:AQ189)),0)</f>
        <v>5</v>
      </c>
      <c r="AW189" s="2">
        <f t="shared" si="168"/>
        <v>8.631884500802078E-3</v>
      </c>
      <c r="AX189" s="2">
        <f t="shared" si="169"/>
        <v>1.3325524745584328E-3</v>
      </c>
      <c r="AY189" s="2">
        <f t="shared" si="170"/>
        <v>1.5871803359390252E-3</v>
      </c>
      <c r="BA189" s="2" t="str">
        <f t="shared" si="185"/>
        <v>District 9</v>
      </c>
      <c r="BB189" t="str">
        <f t="shared" si="186"/>
        <v>IN</v>
      </c>
      <c r="BC189">
        <v>9</v>
      </c>
      <c r="BE189" s="97">
        <v>18</v>
      </c>
      <c r="BF189" s="99">
        <v>909</v>
      </c>
      <c r="BG189" s="106">
        <f t="shared" si="187"/>
        <v>18909</v>
      </c>
      <c r="BH189" t="s">
        <v>2605</v>
      </c>
      <c r="BI189" t="s">
        <v>3184</v>
      </c>
    </row>
    <row r="190" spans="1:67">
      <c r="A190" s="9" t="s">
        <v>293</v>
      </c>
      <c r="B190" t="s">
        <v>1105</v>
      </c>
      <c r="C190" s="1">
        <f t="shared" si="175"/>
        <v>1039970</v>
      </c>
      <c r="D190" s="1">
        <v>27</v>
      </c>
      <c r="E190" s="1"/>
      <c r="F190" s="1"/>
      <c r="G190" s="1"/>
      <c r="H190" s="1" t="str">
        <f t="shared" si="188"/>
        <v/>
      </c>
      <c r="I190" s="1">
        <f t="shared" si="188"/>
        <v>27</v>
      </c>
      <c r="J190" s="1"/>
      <c r="K190" s="1"/>
      <c r="L190" s="1"/>
      <c r="M190" s="7">
        <f>IF(Z190&gt;0,RANK(Z190,(Z190:AB190,AC190:AQ190)),0)</f>
        <v>3</v>
      </c>
      <c r="N190" s="7">
        <f>IF(AA190&gt;0,RANK(AA190,(Z190:AB190,AC190:AQ190)),0)</f>
        <v>5</v>
      </c>
      <c r="O190" s="7">
        <f>IF(AB190&gt;0,RANK(AB190,(Z190:AB190,AC190:AQ190)),0)</f>
        <v>6</v>
      </c>
      <c r="P190" s="7">
        <f>IF(AC190&gt;0,RANK(AC190,(Z190:AB190,AC190:AQ190)),0)</f>
        <v>2</v>
      </c>
      <c r="Q190" s="49">
        <f t="shared" si="177"/>
        <v>170177</v>
      </c>
      <c r="R190" s="177">
        <f t="shared" si="178"/>
        <v>0.16363645105147265</v>
      </c>
      <c r="S190" s="2"/>
      <c r="T190" s="2">
        <f t="shared" si="179"/>
        <v>7.6373356923757421E-2</v>
      </c>
      <c r="U190" s="2">
        <f t="shared" si="180"/>
        <v>5.8578612844601289E-3</v>
      </c>
      <c r="V190" s="2">
        <f t="shared" si="181"/>
        <v>4.6818658230525882E-3</v>
      </c>
      <c r="W190" s="2">
        <f t="shared" si="182"/>
        <v>0.36730867236554898</v>
      </c>
      <c r="X190" s="2">
        <f t="shared" si="183"/>
        <v>0.5309451234170216</v>
      </c>
      <c r="Y190" s="2">
        <f t="shared" si="184"/>
        <v>1.4833120186159232E-2</v>
      </c>
      <c r="Z190" s="1">
        <f t="shared" ref="Z190:AH190" si="189">SUM(Z181:Z189)</f>
        <v>79426</v>
      </c>
      <c r="AA190" s="1">
        <f t="shared" si="189"/>
        <v>6092</v>
      </c>
      <c r="AB190" s="1">
        <f t="shared" si="189"/>
        <v>4869</v>
      </c>
      <c r="AC190" s="1">
        <f t="shared" si="189"/>
        <v>381990</v>
      </c>
      <c r="AD190" s="1">
        <f t="shared" si="189"/>
        <v>552167</v>
      </c>
      <c r="AE190" s="1">
        <f t="shared" si="189"/>
        <v>8345</v>
      </c>
      <c r="AF190" s="1">
        <f t="shared" si="189"/>
        <v>1410</v>
      </c>
      <c r="AG190" s="1">
        <f t="shared" si="189"/>
        <v>1648</v>
      </c>
      <c r="AH190" s="1">
        <f t="shared" si="189"/>
        <v>4023</v>
      </c>
      <c r="AS190" s="7">
        <f>IF(AD190&gt;0,RANK(AD190,(Z190:AB190,AC190:AQ190)),0)</f>
        <v>1</v>
      </c>
      <c r="AT190" s="7">
        <f>IF(AE190&gt;0,RANK(AE190,(Z190:AB190,AC190:AQ190)),0)</f>
        <v>4</v>
      </c>
      <c r="AU190" s="7">
        <f>IF(AF190&gt;0,RANK(AF190,(Z190:AB190,AC190:AQ190)),0)</f>
        <v>9</v>
      </c>
      <c r="AV190" s="7">
        <f>IF(AG190&gt;0,RANK(AG190,(Z190:AB190,AG190:AQ190)),0)</f>
        <v>5</v>
      </c>
      <c r="AW190" s="2">
        <f t="shared" si="168"/>
        <v>8.0242699308633904E-3</v>
      </c>
      <c r="AX190" s="2">
        <f t="shared" si="169"/>
        <v>1.3558083406252103E-3</v>
      </c>
      <c r="AY190" s="2">
        <f t="shared" si="170"/>
        <v>1.5846610959931535E-3</v>
      </c>
      <c r="BA190" s="2" t="str">
        <f t="shared" si="185"/>
        <v>Indiana</v>
      </c>
      <c r="BB190" t="str">
        <f t="shared" si="186"/>
        <v>T</v>
      </c>
      <c r="BE190" s="97">
        <v>18</v>
      </c>
      <c r="BF190" s="99"/>
      <c r="BG190" s="106">
        <f t="shared" si="187"/>
        <v>18000</v>
      </c>
      <c r="BH190" t="s">
        <v>1619</v>
      </c>
      <c r="BI190" t="s">
        <v>3184</v>
      </c>
    </row>
    <row r="191" spans="1:67">
      <c r="C191" s="1"/>
      <c r="D191" s="1"/>
      <c r="E191" s="1"/>
      <c r="F191" s="1"/>
      <c r="G191" s="1"/>
      <c r="H191" s="1"/>
      <c r="I191" s="1"/>
      <c r="J191" s="1"/>
      <c r="K191" s="1"/>
      <c r="L191" s="1"/>
      <c r="M191" s="7"/>
      <c r="N191" s="7"/>
      <c r="O191" s="7"/>
      <c r="P191" s="7"/>
      <c r="Q191" s="49"/>
      <c r="R191" s="177"/>
      <c r="S191" s="2"/>
      <c r="T191" s="2"/>
      <c r="U191" s="2"/>
      <c r="V191" s="2"/>
      <c r="W191" s="2"/>
      <c r="X191" s="2" t="str">
        <f t="shared" si="166"/>
        <v>-</v>
      </c>
      <c r="Y191" s="2"/>
      <c r="AS191" s="7"/>
      <c r="AT191" s="7"/>
      <c r="AU191" s="7"/>
      <c r="AV191" s="7"/>
      <c r="AW191" s="2" t="str">
        <f t="shared" si="168"/>
        <v>-</v>
      </c>
      <c r="AX191" s="2" t="str">
        <f t="shared" si="169"/>
        <v>-</v>
      </c>
      <c r="AY191" s="2" t="str">
        <f t="shared" si="170"/>
        <v>-</v>
      </c>
      <c r="BA191" s="2"/>
      <c r="BF191" s="99"/>
    </row>
    <row r="192" spans="1:67" outlineLevel="1">
      <c r="A192" t="s">
        <v>2143</v>
      </c>
      <c r="B192" s="58" t="s">
        <v>511</v>
      </c>
      <c r="C192" s="1">
        <f>SUM(Z192:AQ192)</f>
        <v>37897</v>
      </c>
      <c r="D192" s="1"/>
      <c r="E192" s="1"/>
      <c r="F192" s="1"/>
      <c r="G192" s="1"/>
      <c r="H192" s="1"/>
      <c r="I192" s="1"/>
      <c r="J192" s="1"/>
      <c r="K192" s="1"/>
      <c r="L192" s="1"/>
      <c r="M192" s="7">
        <f>IF(Z192&gt;0,RANK(Z192,(Z192:AB192,AC192:AQ192)),0)</f>
        <v>9</v>
      </c>
      <c r="N192" s="7">
        <f>IF(AA192&gt;0,RANK(AA192,(Z192:AB192,AC192:AQ192)),0)</f>
        <v>7</v>
      </c>
      <c r="O192" s="7">
        <f>IF(AB192&gt;0,RANK(AB192,(Z192:AB192,AC192:AQ192)),0)</f>
        <v>3</v>
      </c>
      <c r="P192" s="7">
        <f>IF(AC192&gt;0,RANK(AC192,(Z192:AB192,AC192:AQ192)),0)</f>
        <v>1</v>
      </c>
      <c r="Q192" s="49">
        <f>MAX(Z192:AG192)-LARGE(Z192:AG192,2)</f>
        <v>1774</v>
      </c>
      <c r="R192" s="177">
        <f>Q192/C192</f>
        <v>4.6811093226376756E-2</v>
      </c>
      <c r="S192" s="2"/>
      <c r="T192" s="2">
        <f t="shared" ref="T192:W196" si="190">IF($C192=0,"-",Z192/$C192)</f>
        <v>1.596432435285115E-2</v>
      </c>
      <c r="U192" s="2">
        <f t="shared" si="190"/>
        <v>2.3986067498746603E-2</v>
      </c>
      <c r="V192" s="2">
        <f t="shared" si="190"/>
        <v>0.22410744913845423</v>
      </c>
      <c r="W192" s="2">
        <f t="shared" si="190"/>
        <v>0.29202839274876641</v>
      </c>
      <c r="X192" s="2">
        <f t="shared" si="166"/>
        <v>0.24521729952238963</v>
      </c>
      <c r="Y192" s="2">
        <f>IF(C192=0,"-",(1-T192-U192-V192-W192-X192))</f>
        <v>0.19869646673879193</v>
      </c>
      <c r="Z192" s="1">
        <f>SUMIF(County!$AT$2708:$AT$2806,$BC192,County!R$2708:R$2806)</f>
        <v>605</v>
      </c>
      <c r="AA192" s="1">
        <f>SUMIF(County!$AT$2708:$AT$2806,$BC192,County!S$2708:S$2806)</f>
        <v>909</v>
      </c>
      <c r="AB192" s="1">
        <f>SUMIF(County!$AT$2708:$AT$2806,$BC192,County!T$2708:T$2806)</f>
        <v>8493</v>
      </c>
      <c r="AC192" s="1">
        <f>SUMIF(County!$AT$2708:$AT$2806,$BC192,County!U$2708:U$2806)</f>
        <v>11067</v>
      </c>
      <c r="AD192" s="1">
        <f>SUMIF(County!$AT$2708:$AT$2806,$BC192,County!V$2708:V$2806)</f>
        <v>9293</v>
      </c>
      <c r="AE192" s="1">
        <f>SUMIF(County!$AT$2708:$AT$2806,$BC192,County!W$2708:W$2806)</f>
        <v>3644</v>
      </c>
      <c r="AF192" s="1">
        <f>SUMIF(County!$AT$2708:$AT$2806,$BC192,County!X$2708:X$2806)</f>
        <v>1028</v>
      </c>
      <c r="AG192" s="1">
        <f>SUMIF(County!$AT$2708:$AT$2806,$BC192,County!Y$2708:Y$2806)</f>
        <v>655</v>
      </c>
      <c r="AH192" s="1">
        <f>SUMIF(County!$AT$2708:$AT$2806,$BC192,County!Z$2708:Z$2806)</f>
        <v>1918</v>
      </c>
      <c r="AJ192" s="1">
        <f>SUMIF(County!$AT$2708:$AT$2806,$BC192,County!AB$2708:AB$2806)</f>
        <v>18</v>
      </c>
      <c r="AK192" s="1">
        <f>SUMIF(County!$AT$2708:$AT$2806,$BC192,County!AC$2708:AC$2806)</f>
        <v>0</v>
      </c>
      <c r="AL192" s="1"/>
      <c r="AM192" s="1">
        <f>SUMIF(County!$AT$2708:$AT$2806,$BC192,County!AE$2708:AE$2806)</f>
        <v>0</v>
      </c>
      <c r="AN192" s="1">
        <f>SUMIF(County!$AT$2708:$AT$2806,$BC192,County!AF$2708:AF$2806)</f>
        <v>266</v>
      </c>
      <c r="AO192" s="1">
        <f>SUMIF(County!$AT$2708:$AT$2806,$BC192,County!AG$2708:AG$2806)</f>
        <v>0</v>
      </c>
      <c r="AQ192" s="1">
        <f>SUMIF(County!$AT$2708:$AT$2806,$BC192,County!AI$2708:AI$2806)</f>
        <v>1</v>
      </c>
      <c r="AS192" s="7">
        <f>IF(AD192&gt;0,RANK(AD192,(Z192:AB192,AC192:AQ192)),0)</f>
        <v>2</v>
      </c>
      <c r="AT192" s="7">
        <f>IF(AE192&gt;0,RANK(AE192,(Z192:AB192,AC192:AQ192)),0)</f>
        <v>4</v>
      </c>
      <c r="AU192" s="7">
        <f>IF(AF192&gt;0,RANK(AF192,(Z192:AB192,AC192:AQ192)),0)</f>
        <v>6</v>
      </c>
      <c r="AV192" s="7">
        <f>IF(AG192&gt;0,RANK(AG192,(Z192:AB192,AG192:AQ192)),0)</f>
        <v>4</v>
      </c>
      <c r="AW192" s="2">
        <f t="shared" si="168"/>
        <v>9.6155368498825763E-2</v>
      </c>
      <c r="AX192" s="2">
        <f t="shared" si="169"/>
        <v>2.7126157743356995E-2</v>
      </c>
      <c r="AY192" s="2">
        <f t="shared" si="170"/>
        <v>1.7283690001847114E-2</v>
      </c>
      <c r="BA192" s="2" t="str">
        <f t="shared" ref="BA192:BB196" si="191">A192</f>
        <v>District 1</v>
      </c>
      <c r="BB192" t="str">
        <f t="shared" si="191"/>
        <v>IA</v>
      </c>
      <c r="BC192">
        <v>1</v>
      </c>
      <c r="BE192" s="97">
        <v>19</v>
      </c>
      <c r="BF192" s="99">
        <v>901</v>
      </c>
      <c r="BG192" s="106">
        <f>BE192*1000+BF192</f>
        <v>19901</v>
      </c>
      <c r="BH192" t="s">
        <v>2605</v>
      </c>
      <c r="BI192" t="s">
        <v>2991</v>
      </c>
      <c r="BM192" s="1"/>
      <c r="BN192" s="1">
        <f>SUMIF(County!$AT$2708:$AT$2806,$BC192,County!BE$2708:BE$2806)</f>
        <v>0</v>
      </c>
      <c r="BO192" s="1">
        <f>SUMIF(County!$AT$2708:$AT$2806,$BC192,County!BF$2708:BF$2806)</f>
        <v>0</v>
      </c>
    </row>
    <row r="193" spans="1:67" outlineLevel="1">
      <c r="A193" t="s">
        <v>1563</v>
      </c>
      <c r="B193" s="58" t="s">
        <v>511</v>
      </c>
      <c r="C193" s="1">
        <f>SUM(Z193:AQ193)</f>
        <v>43686</v>
      </c>
      <c r="D193" s="1"/>
      <c r="E193" s="1"/>
      <c r="F193" s="1"/>
      <c r="G193" s="1"/>
      <c r="H193" s="1"/>
      <c r="I193" s="1"/>
      <c r="J193" s="1"/>
      <c r="K193" s="1"/>
      <c r="L193" s="1"/>
      <c r="M193" s="7">
        <f>IF(Z193&gt;0,RANK(Z193,(Z193:AB193,AC193:AQ193)),0)</f>
        <v>7</v>
      </c>
      <c r="N193" s="7">
        <f>IF(AA193&gt;0,RANK(AA193,(Z193:AB193,AC193:AQ193)),0)</f>
        <v>6</v>
      </c>
      <c r="O193" s="7">
        <f>IF(AB193&gt;0,RANK(AB193,(Z193:AB193,AC193:AQ193)),0)</f>
        <v>3</v>
      </c>
      <c r="P193" s="7">
        <f>IF(AC193&gt;0,RANK(AC193,(Z193:AB193,AC193:AQ193)),0)</f>
        <v>1</v>
      </c>
      <c r="Q193" s="49">
        <f>MAX(Z193:AG193)-LARGE(Z193:AG193,2)</f>
        <v>948</v>
      </c>
      <c r="R193" s="177">
        <f>Q193/C193</f>
        <v>2.1700315890674358E-2</v>
      </c>
      <c r="S193" s="2"/>
      <c r="T193" s="2">
        <f t="shared" si="190"/>
        <v>2.3165316119580642E-2</v>
      </c>
      <c r="U193" s="2">
        <f t="shared" si="190"/>
        <v>2.7079613606189625E-2</v>
      </c>
      <c r="V193" s="2">
        <f t="shared" si="190"/>
        <v>0.22334386302247861</v>
      </c>
      <c r="W193" s="2">
        <f t="shared" si="190"/>
        <v>0.28494254452227258</v>
      </c>
      <c r="X193" s="2">
        <f t="shared" si="166"/>
        <v>0.26324222863159824</v>
      </c>
      <c r="Y193" s="2">
        <f>IF(C193=0,"-",(1-T193-U193-V193-W193-X193))</f>
        <v>0.17822643409788042</v>
      </c>
      <c r="Z193" s="1">
        <f>SUMIF(County!$AT$2708:$AT$2806,$BC193,County!R$2708:R$2806)</f>
        <v>1012</v>
      </c>
      <c r="AA193" s="1">
        <f>SUMIF(County!$AT$2708:$AT$2806,$BC193,County!S$2708:S$2806)</f>
        <v>1183</v>
      </c>
      <c r="AB193" s="1">
        <f>SUMIF(County!$AT$2708:$AT$2806,$BC193,County!T$2708:T$2806)</f>
        <v>9757</v>
      </c>
      <c r="AC193" s="1">
        <f>SUMIF(County!$AT$2708:$AT$2806,$BC193,County!U$2708:U$2806)</f>
        <v>12448</v>
      </c>
      <c r="AD193" s="1">
        <f>SUMIF(County!$AT$2708:$AT$2806,$BC193,County!V$2708:V$2806)</f>
        <v>11500</v>
      </c>
      <c r="AE193" s="1">
        <f>SUMIF(County!$AT$2708:$AT$2806,$BC193,County!W$2708:W$2806)</f>
        <v>3612</v>
      </c>
      <c r="AF193" s="1">
        <f>SUMIF(County!$AT$2708:$AT$2806,$BC193,County!X$2708:X$2806)</f>
        <v>843</v>
      </c>
      <c r="AG193" s="1">
        <f>SUMIF(County!$AT$2708:$AT$2806,$BC193,County!Y$2708:Y$2806)</f>
        <v>677</v>
      </c>
      <c r="AH193" s="1">
        <f>SUMIF(County!$AT$2708:$AT$2806,$BC193,County!Z$2708:Z$2806)</f>
        <v>2304</v>
      </c>
      <c r="AJ193" s="1">
        <f>SUMIF(County!$AT$2708:$AT$2806,$BC193,County!AB$2708:AB$2806)</f>
        <v>32</v>
      </c>
      <c r="AK193" s="1">
        <f>SUMIF(County!$AT$2708:$AT$2806,$BC193,County!AC$2708:AC$2806)</f>
        <v>0</v>
      </c>
      <c r="AL193" s="1"/>
      <c r="AM193" s="1">
        <f>SUMIF(County!$AT$2708:$AT$2806,$BC193,County!AE$2708:AE$2806)</f>
        <v>0</v>
      </c>
      <c r="AN193" s="1">
        <f>SUMIF(County!$AT$2708:$AT$2806,$BC193,County!AF$2708:AF$2806)</f>
        <v>316</v>
      </c>
      <c r="AO193" s="1">
        <f>SUMIF(County!$AT$2708:$AT$2806,$BC193,County!AG$2708:AG$2806)</f>
        <v>0</v>
      </c>
      <c r="AQ193" s="1">
        <f>SUMIF(County!$AT$2708:$AT$2806,$BC193,County!AI$2708:AI$2806)</f>
        <v>2</v>
      </c>
      <c r="AS193" s="7">
        <f>IF(AD193&gt;0,RANK(AD193,(Z193:AB193,AC193:AQ193)),0)</f>
        <v>2</v>
      </c>
      <c r="AT193" s="7">
        <f>IF(AE193&gt;0,RANK(AE193,(Z193:AB193,AC193:AQ193)),0)</f>
        <v>4</v>
      </c>
      <c r="AU193" s="7">
        <f>IF(AF193&gt;0,RANK(AF193,(Z193:AB193,AC193:AQ193)),0)</f>
        <v>8</v>
      </c>
      <c r="AV193" s="7">
        <f>IF(AG193&gt;0,RANK(AG193,(Z193:AB193,AG193:AQ193)),0)</f>
        <v>5</v>
      </c>
      <c r="AW193" s="2">
        <f t="shared" si="168"/>
        <v>8.2680950418898502E-2</v>
      </c>
      <c r="AX193" s="2">
        <f t="shared" si="169"/>
        <v>1.9296799890124984E-2</v>
      </c>
      <c r="AY193" s="2">
        <f t="shared" si="170"/>
        <v>1.5496955546399304E-2</v>
      </c>
      <c r="BA193" s="2" t="str">
        <f t="shared" si="191"/>
        <v>District 2</v>
      </c>
      <c r="BB193" t="str">
        <f t="shared" si="191"/>
        <v>IA</v>
      </c>
      <c r="BC193">
        <v>2</v>
      </c>
      <c r="BE193" s="97">
        <v>19</v>
      </c>
      <c r="BF193" s="99">
        <v>902</v>
      </c>
      <c r="BG193" s="106">
        <f>BE193*1000+BF193</f>
        <v>19902</v>
      </c>
      <c r="BH193" t="s">
        <v>2605</v>
      </c>
      <c r="BI193" t="s">
        <v>2991</v>
      </c>
      <c r="BM193" s="1"/>
      <c r="BN193" s="1">
        <f>SUMIF(County!$AT$2708:$AT$2806,$BC193,County!BE$2708:BE$2806)</f>
        <v>0</v>
      </c>
      <c r="BO193" s="1">
        <f>SUMIF(County!$AT$2708:$AT$2806,$BC193,County!BF$2708:BF$2806)</f>
        <v>0</v>
      </c>
    </row>
    <row r="194" spans="1:67" outlineLevel="1">
      <c r="A194" t="s">
        <v>1564</v>
      </c>
      <c r="B194" s="58" t="s">
        <v>511</v>
      </c>
      <c r="C194" s="1">
        <f>SUM(Z194:AQ194)</f>
        <v>53779</v>
      </c>
      <c r="D194" s="1"/>
      <c r="E194" s="1"/>
      <c r="F194" s="1"/>
      <c r="G194" s="1"/>
      <c r="H194" s="1"/>
      <c r="I194" s="1"/>
      <c r="J194" s="1"/>
      <c r="K194" s="1"/>
      <c r="L194" s="1"/>
      <c r="M194" s="7">
        <f>IF(Z194&gt;0,RANK(Z194,(Z194:AB194,AC194:AQ194)),0)</f>
        <v>7</v>
      </c>
      <c r="N194" s="7">
        <f>IF(AA194&gt;0,RANK(AA194,(Z194:AB194,AC194:AQ194)),0)</f>
        <v>6</v>
      </c>
      <c r="O194" s="7">
        <f>IF(AB194&gt;0,RANK(AB194,(Z194:AB194,AC194:AQ194)),0)</f>
        <v>1</v>
      </c>
      <c r="P194" s="7">
        <f>IF(AC194&gt;0,RANK(AC194,(Z194:AB194,AC194:AQ194)),0)</f>
        <v>2</v>
      </c>
      <c r="Q194" s="49">
        <f>MAX(Z194:AG194)-LARGE(Z194:AG194,2)</f>
        <v>127</v>
      </c>
      <c r="R194" s="177">
        <f>Q194/C194</f>
        <v>2.3615165771025863E-3</v>
      </c>
      <c r="S194" s="2"/>
      <c r="T194" s="2">
        <f t="shared" si="190"/>
        <v>2.2555272504137303E-2</v>
      </c>
      <c r="U194" s="2">
        <f t="shared" si="190"/>
        <v>3.6742966585470167E-2</v>
      </c>
      <c r="V194" s="2">
        <f t="shared" si="190"/>
        <v>0.25842801093363582</v>
      </c>
      <c r="W194" s="2">
        <f t="shared" si="190"/>
        <v>0.25606649435653323</v>
      </c>
      <c r="X194" s="2">
        <f t="shared" si="166"/>
        <v>0.24267836888004612</v>
      </c>
      <c r="Y194" s="2">
        <f>IF(C194=0,"-",(1-T194-U194-V194-W194-X194))</f>
        <v>0.18352888674017726</v>
      </c>
      <c r="Z194" s="1">
        <f>SUMIF(County!$AT$2708:$AT$2806,$BC194,County!R$2708:R$2806)</f>
        <v>1213</v>
      </c>
      <c r="AA194" s="1">
        <f>SUMIF(County!$AT$2708:$AT$2806,$BC194,County!S$2708:S$2806)</f>
        <v>1976</v>
      </c>
      <c r="AB194" s="1">
        <f>SUMIF(County!$AT$2708:$AT$2806,$BC194,County!T$2708:T$2806)</f>
        <v>13898</v>
      </c>
      <c r="AC194" s="1">
        <f>SUMIF(County!$AT$2708:$AT$2806,$BC194,County!U$2708:U$2806)</f>
        <v>13771</v>
      </c>
      <c r="AD194" s="1">
        <f>SUMIF(County!$AT$2708:$AT$2806,$BC194,County!V$2708:V$2806)</f>
        <v>13051</v>
      </c>
      <c r="AE194" s="1">
        <f>SUMIF(County!$AT$2708:$AT$2806,$BC194,County!W$2708:W$2806)</f>
        <v>4816</v>
      </c>
      <c r="AF194" s="1">
        <f>SUMIF(County!$AT$2708:$AT$2806,$BC194,County!X$2708:X$2806)</f>
        <v>834</v>
      </c>
      <c r="AG194" s="1">
        <f>SUMIF(County!$AT$2708:$AT$2806,$BC194,County!Y$2708:Y$2806)</f>
        <v>1160</v>
      </c>
      <c r="AH194" s="1">
        <f>SUMIF(County!$AT$2708:$AT$2806,$BC194,County!Z$2708:Z$2806)</f>
        <v>2475</v>
      </c>
      <c r="AJ194" s="1">
        <f>SUMIF(County!$AT$2708:$AT$2806,$BC194,County!AB$2708:AB$2806)</f>
        <v>46</v>
      </c>
      <c r="AK194" s="1">
        <f>SUMIF(County!$AT$2708:$AT$2806,$BC194,County!AC$2708:AC$2806)</f>
        <v>0</v>
      </c>
      <c r="AL194" s="1"/>
      <c r="AM194" s="1">
        <f>SUMIF(County!$AT$2708:$AT$2806,$BC194,County!AE$2708:AE$2806)</f>
        <v>0</v>
      </c>
      <c r="AN194" s="1">
        <f>SUMIF(County!$AT$2708:$AT$2806,$BC194,County!AF$2708:AF$2806)</f>
        <v>535</v>
      </c>
      <c r="AO194" s="1">
        <f>SUMIF(County!$AT$2708:$AT$2806,$BC194,County!AG$2708:AG$2806)</f>
        <v>0</v>
      </c>
      <c r="AQ194" s="1">
        <f>SUMIF(County!$AT$2708:$AT$2806,$BC194,County!AI$2708:AI$2806)</f>
        <v>4</v>
      </c>
      <c r="AS194" s="7">
        <f>IF(AD194&gt;0,RANK(AD194,(Z194:AB194,AC194:AQ194)),0)</f>
        <v>3</v>
      </c>
      <c r="AT194" s="7">
        <f>IF(AE194&gt;0,RANK(AE194,(Z194:AB194,AC194:AQ194)),0)</f>
        <v>4</v>
      </c>
      <c r="AU194" s="7">
        <f>IF(AF194&gt;0,RANK(AF194,(Z194:AB194,AC194:AQ194)),0)</f>
        <v>9</v>
      </c>
      <c r="AV194" s="7">
        <f>IF(AG194&gt;0,RANK(AG194,(Z194:AB194,AG194:AQ194)),0)</f>
        <v>5</v>
      </c>
      <c r="AW194" s="2">
        <f t="shared" si="168"/>
        <v>8.9551683742724861E-2</v>
      </c>
      <c r="AX194" s="2">
        <f t="shared" si="169"/>
        <v>1.5507912010264229E-2</v>
      </c>
      <c r="AY194" s="2">
        <f t="shared" si="170"/>
        <v>2.1569757712118113E-2</v>
      </c>
      <c r="BA194" s="2" t="str">
        <f t="shared" si="191"/>
        <v>District 3</v>
      </c>
      <c r="BB194" t="str">
        <f t="shared" si="191"/>
        <v>IA</v>
      </c>
      <c r="BC194">
        <v>3</v>
      </c>
      <c r="BE194" s="97">
        <v>19</v>
      </c>
      <c r="BF194" s="99">
        <v>903</v>
      </c>
      <c r="BG194" s="106">
        <f>BE194*1000+BF194</f>
        <v>19903</v>
      </c>
      <c r="BH194" t="s">
        <v>2605</v>
      </c>
      <c r="BI194" t="s">
        <v>2991</v>
      </c>
      <c r="BM194" s="1"/>
      <c r="BN194" s="1">
        <f>SUMIF(County!$AT$2708:$AT$2806,$BC194,County!BE$2708:BE$2806)</f>
        <v>0</v>
      </c>
      <c r="BO194" s="1">
        <f>SUMIF(County!$AT$2708:$AT$2806,$BC194,County!BF$2708:BF$2806)</f>
        <v>0</v>
      </c>
    </row>
    <row r="195" spans="1:67" outlineLevel="1">
      <c r="A195" t="s">
        <v>1825</v>
      </c>
      <c r="B195" s="58" t="s">
        <v>511</v>
      </c>
      <c r="C195" s="1">
        <f>SUM(Z195:AQ195)</f>
        <v>48206</v>
      </c>
      <c r="D195" s="1"/>
      <c r="E195" s="1"/>
      <c r="F195" s="1"/>
      <c r="G195" s="1"/>
      <c r="H195" s="1"/>
      <c r="I195" s="1"/>
      <c r="J195" s="1"/>
      <c r="K195" s="1"/>
      <c r="L195" s="1"/>
      <c r="M195" s="7">
        <f>IF(Z195&gt;0,RANK(Z195,(Z195:AB195,AC195:AQ195)),0)</f>
        <v>10</v>
      </c>
      <c r="N195" s="7">
        <f>IF(AA195&gt;0,RANK(AA195,(Z195:AB195,AC195:AQ195)),0)</f>
        <v>6</v>
      </c>
      <c r="O195" s="7">
        <f>IF(AB195&gt;0,RANK(AB195,(Z195:AB195,AC195:AQ195)),0)</f>
        <v>3</v>
      </c>
      <c r="P195" s="7">
        <f>IF(AC195&gt;0,RANK(AC195,(Z195:AB195,AC195:AQ195)),0)</f>
        <v>1</v>
      </c>
      <c r="Q195" s="49">
        <f>MAX(Z195:AG195)-LARGE(Z195:AG195,2)</f>
        <v>2800</v>
      </c>
      <c r="R195" s="177">
        <f>Q195/C195</f>
        <v>5.8084055926648136E-2</v>
      </c>
      <c r="S195" s="2"/>
      <c r="T195" s="2">
        <f t="shared" si="190"/>
        <v>1.3317844251752893E-2</v>
      </c>
      <c r="U195" s="2">
        <f t="shared" si="190"/>
        <v>2.4270837655063684E-2</v>
      </c>
      <c r="V195" s="2">
        <f t="shared" si="190"/>
        <v>0.22982616271833381</v>
      </c>
      <c r="W195" s="2">
        <f t="shared" si="190"/>
        <v>0.2982408828776501</v>
      </c>
      <c r="X195" s="2">
        <f t="shared" si="166"/>
        <v>0.24015682695100196</v>
      </c>
      <c r="Y195" s="2">
        <f>IF(C195=0,"-",(1-T195-U195-V195-W195-X195))</f>
        <v>0.19418744554619763</v>
      </c>
      <c r="Z195" s="1">
        <f>SUMIF(County!$AT$2708:$AT$2806,$BC195,County!R$2708:R$2806)</f>
        <v>642</v>
      </c>
      <c r="AA195" s="1">
        <f>SUMIF(County!$AT$2708:$AT$2806,$BC195,County!S$2708:S$2806)</f>
        <v>1170</v>
      </c>
      <c r="AB195" s="1">
        <f>SUMIF(County!$AT$2708:$AT$2806,$BC195,County!T$2708:T$2806)</f>
        <v>11079</v>
      </c>
      <c r="AC195" s="1">
        <f>SUMIF(County!$AT$2708:$AT$2806,$BC195,County!U$2708:U$2806)</f>
        <v>14377</v>
      </c>
      <c r="AD195" s="1">
        <f>SUMIF(County!$AT$2708:$AT$2806,$BC195,County!V$2708:V$2806)</f>
        <v>11577</v>
      </c>
      <c r="AE195" s="1">
        <f>SUMIF(County!$AT$2708:$AT$2806,$BC195,County!W$2708:W$2806)</f>
        <v>5320</v>
      </c>
      <c r="AF195" s="1">
        <f>SUMIF(County!$AT$2708:$AT$2806,$BC195,County!X$2708:X$2806)</f>
        <v>780</v>
      </c>
      <c r="AG195" s="1">
        <f>SUMIF(County!$AT$2708:$AT$2806,$BC195,County!Y$2708:Y$2806)</f>
        <v>792</v>
      </c>
      <c r="AH195" s="1">
        <f>SUMIF(County!$AT$2708:$AT$2806,$BC195,County!Z$2708:Z$2806)</f>
        <v>1782</v>
      </c>
      <c r="AJ195" s="1">
        <f>SUMIF(County!$AT$2708:$AT$2806,$BC195,County!AB$2708:AB$2806)</f>
        <v>21</v>
      </c>
      <c r="AK195" s="1">
        <f>SUMIF(County!$AT$2708:$AT$2806,$BC195,County!AC$2708:AC$2806)</f>
        <v>0</v>
      </c>
      <c r="AL195" s="1"/>
      <c r="AM195" s="1">
        <f>SUMIF(County!$AT$2708:$AT$2806,$BC195,County!AE$2708:AE$2806)</f>
        <v>0</v>
      </c>
      <c r="AN195" s="1">
        <f>SUMIF(County!$AT$2708:$AT$2806,$BC195,County!AF$2708:AF$2806)</f>
        <v>661</v>
      </c>
      <c r="AO195" s="1">
        <f>SUMIF(County!$AT$2708:$AT$2806,$BC195,County!AG$2708:AG$2806)</f>
        <v>0</v>
      </c>
      <c r="AQ195" s="1">
        <f>SUMIF(County!$AT$2708:$AT$2806,$BC195,County!AI$2708:AI$2806)</f>
        <v>5</v>
      </c>
      <c r="AS195" s="7">
        <f>IF(AD195&gt;0,RANK(AD195,(Z195:AB195,AC195:AQ195)),0)</f>
        <v>2</v>
      </c>
      <c r="AT195" s="7">
        <f>IF(AE195&gt;0,RANK(AE195,(Z195:AB195,AC195:AQ195)),0)</f>
        <v>4</v>
      </c>
      <c r="AU195" s="7">
        <f>IF(AF195&gt;0,RANK(AF195,(Z195:AB195,AC195:AQ195)),0)</f>
        <v>8</v>
      </c>
      <c r="AV195" s="7">
        <f>IF(AG195&gt;0,RANK(AG195,(Z195:AB195,AG195:AQ195)),0)</f>
        <v>4</v>
      </c>
      <c r="AW195" s="2">
        <f t="shared" si="168"/>
        <v>0.11035970626063146</v>
      </c>
      <c r="AX195" s="2">
        <f t="shared" si="169"/>
        <v>1.6180558436709125E-2</v>
      </c>
      <c r="AY195" s="2">
        <f t="shared" si="170"/>
        <v>1.6429490104966187E-2</v>
      </c>
      <c r="BA195" s="2" t="str">
        <f t="shared" si="191"/>
        <v>District 4</v>
      </c>
      <c r="BB195" t="str">
        <f t="shared" si="191"/>
        <v>IA</v>
      </c>
      <c r="BC195">
        <v>4</v>
      </c>
      <c r="BE195" s="97">
        <v>19</v>
      </c>
      <c r="BF195" s="99">
        <v>904</v>
      </c>
      <c r="BG195" s="106">
        <f>BE195*1000+BF195</f>
        <v>19904</v>
      </c>
      <c r="BH195" t="s">
        <v>2605</v>
      </c>
      <c r="BI195" t="s">
        <v>2991</v>
      </c>
      <c r="BM195" s="1"/>
      <c r="BN195" s="1">
        <f>SUMIF(County!$AT$2708:$AT$2806,$BC195,County!BE$2708:BE$2806)</f>
        <v>0</v>
      </c>
      <c r="BO195" s="1">
        <f>SUMIF(County!$AT$2708:$AT$2806,$BC195,County!BF$2708:BF$2806)</f>
        <v>0</v>
      </c>
    </row>
    <row r="196" spans="1:67">
      <c r="A196" t="s">
        <v>543</v>
      </c>
      <c r="B196" t="s">
        <v>1105</v>
      </c>
      <c r="C196" s="1">
        <f>SUM(Z196:AQ196)</f>
        <v>183568</v>
      </c>
      <c r="D196" s="1">
        <v>27</v>
      </c>
      <c r="E196" s="1">
        <v>1</v>
      </c>
      <c r="F196" s="1">
        <v>1</v>
      </c>
      <c r="G196" s="1">
        <v>6</v>
      </c>
      <c r="H196" s="1">
        <v>3</v>
      </c>
      <c r="I196" s="1">
        <v>7</v>
      </c>
      <c r="J196" s="1"/>
      <c r="K196" s="1"/>
      <c r="L196" s="1"/>
      <c r="M196" s="7">
        <f>IF(Z196&gt;0,RANK(Z196,(Z196:AB196,AC196:AQ196)),0)</f>
        <v>8</v>
      </c>
      <c r="N196" s="7">
        <f>IF(AA196&gt;0,RANK(AA196,(Z196:AB196,AC196:AQ196)),0)</f>
        <v>6</v>
      </c>
      <c r="O196" s="7">
        <f>IF(AB196&gt;0,RANK(AB196,(Z196:AB196,AC196:AQ196)),0)</f>
        <v>3</v>
      </c>
      <c r="P196" s="7">
        <f>IF(AC196&gt;0,RANK(AC196,(Z196:AB196,AC196:AQ196)),0)</f>
        <v>1</v>
      </c>
      <c r="Q196" s="49">
        <f>MAX(Z196:AG196)-LARGE(Z196:AG196,2)</f>
        <v>6242</v>
      </c>
      <c r="R196" s="177">
        <f>Q196/C196</f>
        <v>3.4003747929922425E-2</v>
      </c>
      <c r="S196" s="2"/>
      <c r="T196" s="2">
        <f t="shared" si="190"/>
        <v>1.8913971934106162E-2</v>
      </c>
      <c r="U196" s="2">
        <f t="shared" si="190"/>
        <v>2.853438507800924E-2</v>
      </c>
      <c r="V196" s="2">
        <f t="shared" si="190"/>
        <v>0.23548221912315873</v>
      </c>
      <c r="W196" s="2">
        <f t="shared" si="190"/>
        <v>0.28143794125337751</v>
      </c>
      <c r="X196" s="2">
        <f t="shared" si="166"/>
        <v>0.24743419332345507</v>
      </c>
      <c r="Y196" s="2">
        <f>IF(C196=0,"-",(1-T196-U196-V196-W196-X196))</f>
        <v>0.18819728928789337</v>
      </c>
      <c r="Z196" s="1">
        <f t="shared" ref="Z196:AF196" si="192">SUM(Z192:Z195)</f>
        <v>3472</v>
      </c>
      <c r="AA196" s="1">
        <f t="shared" si="192"/>
        <v>5238</v>
      </c>
      <c r="AB196" s="1">
        <f t="shared" si="192"/>
        <v>43227</v>
      </c>
      <c r="AC196" s="1">
        <f t="shared" si="192"/>
        <v>51663</v>
      </c>
      <c r="AD196" s="1">
        <f t="shared" si="192"/>
        <v>45421</v>
      </c>
      <c r="AE196" s="1">
        <f t="shared" si="192"/>
        <v>17392</v>
      </c>
      <c r="AF196" s="1">
        <f t="shared" si="192"/>
        <v>3485</v>
      </c>
      <c r="AG196" s="1">
        <f>SUM(AG192:AG195)</f>
        <v>3284</v>
      </c>
      <c r="AH196" s="1">
        <f>SUM(AH192:AH195)</f>
        <v>8479</v>
      </c>
      <c r="AJ196" s="1">
        <f>SUM(AJ192:AJ195)</f>
        <v>117</v>
      </c>
      <c r="AK196" s="1">
        <f>SUM(AK192:AK195)</f>
        <v>0</v>
      </c>
      <c r="AL196" s="1"/>
      <c r="AM196" s="1">
        <f>SUM(AM192:AM195)</f>
        <v>0</v>
      </c>
      <c r="AN196" s="1">
        <f>SUM(AN192:AN195)</f>
        <v>1778</v>
      </c>
      <c r="AO196" s="1">
        <f>SUM(AO192:AO195)</f>
        <v>0</v>
      </c>
      <c r="AQ196" s="1">
        <f>SUM(AQ192:AQ195)</f>
        <v>12</v>
      </c>
      <c r="AS196" s="7">
        <f>IF(AD196&gt;0,RANK(AD196,(Z196:AB196,AC196:AQ196)),0)</f>
        <v>2</v>
      </c>
      <c r="AT196" s="7">
        <f>IF(AE196&gt;0,RANK(AE196,(Z196:AB196,AC196:AQ196)),0)</f>
        <v>4</v>
      </c>
      <c r="AU196" s="7">
        <f>IF(AF196&gt;0,RANK(AF196,(Z196:AB196,AC196:AQ196)),0)</f>
        <v>7</v>
      </c>
      <c r="AV196" s="7">
        <f>IF(AG196&gt;0,RANK(AG196,(Z196:AB196,AG196:AQ196)),0)</f>
        <v>5</v>
      </c>
      <c r="AW196" s="2">
        <f t="shared" si="168"/>
        <v>9.4744181992504145E-2</v>
      </c>
      <c r="AX196" s="2">
        <f t="shared" si="169"/>
        <v>1.8984790377407829E-2</v>
      </c>
      <c r="AY196" s="2">
        <f t="shared" si="170"/>
        <v>1.7889828292512858E-2</v>
      </c>
      <c r="BA196" s="2" t="str">
        <f t="shared" si="191"/>
        <v>Iowa</v>
      </c>
      <c r="BB196" t="str">
        <f t="shared" si="191"/>
        <v>T</v>
      </c>
      <c r="BE196" s="97">
        <v>19</v>
      </c>
      <c r="BF196" s="99"/>
      <c r="BG196" s="106">
        <f>BE196*1000+BF196</f>
        <v>19000</v>
      </c>
      <c r="BH196" t="s">
        <v>1619</v>
      </c>
      <c r="BI196" t="s">
        <v>2991</v>
      </c>
      <c r="BM196" s="1"/>
      <c r="BN196" s="1">
        <f>SUM(BN192:BN195)</f>
        <v>0</v>
      </c>
      <c r="BO196" s="1">
        <f>SUM(BO192:BO195)</f>
        <v>0</v>
      </c>
    </row>
    <row r="197" spans="1:67">
      <c r="C197" s="1"/>
      <c r="D197" s="1"/>
      <c r="E197" s="1"/>
      <c r="F197" s="1"/>
      <c r="G197" s="1"/>
      <c r="H197" s="1"/>
      <c r="I197" s="1"/>
      <c r="J197" s="1"/>
      <c r="K197" s="1"/>
      <c r="L197" s="1"/>
      <c r="M197" s="7"/>
      <c r="N197" s="7"/>
      <c r="O197" s="7"/>
      <c r="P197" s="7"/>
      <c r="Q197" s="49"/>
      <c r="R197" s="177"/>
      <c r="S197" s="2"/>
      <c r="T197" s="2"/>
      <c r="U197" s="2"/>
      <c r="V197" s="2"/>
      <c r="W197" s="2"/>
      <c r="X197" s="2"/>
      <c r="Y197" s="2"/>
      <c r="AK197" s="1"/>
      <c r="AL197" s="1"/>
      <c r="AO197" s="1"/>
      <c r="AS197" s="7"/>
      <c r="AT197" s="7"/>
      <c r="AU197" s="7"/>
      <c r="AV197" s="7"/>
      <c r="AW197" s="2"/>
      <c r="AX197" s="2"/>
      <c r="AY197" s="2"/>
      <c r="BA197" s="2"/>
      <c r="BF197" s="99"/>
    </row>
    <row r="198" spans="1:67" outlineLevel="1">
      <c r="A198" s="9" t="s">
        <v>2143</v>
      </c>
      <c r="B198" t="s">
        <v>1392</v>
      </c>
      <c r="C198" s="1">
        <f>SUM(Z198:AQ198)</f>
        <v>25365</v>
      </c>
      <c r="D198" s="1">
        <v>3</v>
      </c>
      <c r="E198" s="1" t="str">
        <f t="shared" ref="E198:G199" si="193">IF(Z198=MAX($Z198:$AG198),$D198,"")</f>
        <v/>
      </c>
      <c r="F198" s="1" t="str">
        <f t="shared" si="193"/>
        <v/>
      </c>
      <c r="G198" s="1" t="str">
        <f t="shared" si="193"/>
        <v/>
      </c>
      <c r="H198" s="1">
        <v>2</v>
      </c>
      <c r="I198" s="1">
        <v>1</v>
      </c>
      <c r="J198" s="1"/>
      <c r="K198" s="1"/>
      <c r="L198" s="1"/>
      <c r="M198" s="7">
        <f>IF(Z198&gt;0,RANK(Z198,(Z198:AB198,AC198:AQ198)),0)</f>
        <v>4</v>
      </c>
      <c r="N198" s="7">
        <f>IF(AA198&gt;0,RANK(AA198,(Z198:AB198,AC198:AQ198)),0)</f>
        <v>7</v>
      </c>
      <c r="O198" s="7">
        <f>IF(AB198&gt;0,RANK(AB198,(Z198:AB198,AC198:AQ198)),0)</f>
        <v>3</v>
      </c>
      <c r="P198" s="7">
        <f>IF(AC198&gt;0,RANK(AC198,(Z198:AB198,AC198:AQ198)),0)</f>
        <v>1</v>
      </c>
      <c r="Q198" s="49">
        <f>MAX(Z198:AG198)-LARGE(Z198:AG198,2)</f>
        <v>5959</v>
      </c>
      <c r="R198" s="177">
        <f>Q198/C198</f>
        <v>0.23493002168342203</v>
      </c>
      <c r="S198" s="2"/>
      <c r="T198" s="2">
        <f t="shared" ref="T198:X202" si="194">IF($C198=0,"-",Z198/$C198)</f>
        <v>0.10869308101714961</v>
      </c>
      <c r="U198" s="2">
        <f t="shared" si="194"/>
        <v>1.4587029371180762E-3</v>
      </c>
      <c r="V198" s="2">
        <f t="shared" si="194"/>
        <v>0.14476641040804258</v>
      </c>
      <c r="W198" s="2">
        <f t="shared" si="194"/>
        <v>0.48204218411196531</v>
      </c>
      <c r="X198" s="2">
        <f t="shared" si="194"/>
        <v>0.24711216242854328</v>
      </c>
      <c r="Y198" s="2">
        <f>IF(C198=0,"-",(1-T198-U198-V198-W198-X198))</f>
        <v>1.5927459097181185E-2</v>
      </c>
      <c r="Z198" s="1">
        <v>2757</v>
      </c>
      <c r="AA198" s="1">
        <v>37</v>
      </c>
      <c r="AB198" s="1">
        <v>3672</v>
      </c>
      <c r="AC198" s="1">
        <v>12227</v>
      </c>
      <c r="AD198" s="1">
        <v>6268</v>
      </c>
      <c r="AE198" s="1">
        <v>259</v>
      </c>
      <c r="AF198" s="1">
        <v>28</v>
      </c>
      <c r="AG198" s="1">
        <f>SUMIF(County!$AT$2809:$AT$2914,1,County!Y$2809:Y$2914)+SUMIF('Cong Dist'!$BC$996:$BC$1004,1,'Cong Dist'!AG$996:AG$1004)</f>
        <v>0</v>
      </c>
      <c r="AI198" s="1">
        <v>117</v>
      </c>
      <c r="AS198" s="7">
        <f>IF(AD198&gt;0,RANK(AD198,(Z198:AB198,AC198:AQ198)),0)</f>
        <v>2</v>
      </c>
      <c r="AT198" s="7">
        <f>IF(AE198&gt;0,RANK(AE198,(Z198:AB198,AC198:AQ198)),0)</f>
        <v>5</v>
      </c>
      <c r="AU198" s="7">
        <f>IF(AF198&gt;0,RANK(AF198,(Z198:AB198,AC198:AQ198)),0)</f>
        <v>8</v>
      </c>
      <c r="AV198" s="7">
        <f>IF(AG198&gt;0,RANK(AG198,(Z198:AB198,AG198:AQ198)),0)</f>
        <v>0</v>
      </c>
      <c r="AW198" s="2">
        <f t="shared" ref="AW198:AY202" si="195">IF($C198=0,"-",AE198/$C198)</f>
        <v>1.0210920559826532E-2</v>
      </c>
      <c r="AX198" s="2">
        <f t="shared" si="195"/>
        <v>1.1038833037650307E-3</v>
      </c>
      <c r="AY198" s="2">
        <f t="shared" si="195"/>
        <v>0</v>
      </c>
      <c r="BA198" s="2" t="str">
        <f t="shared" ref="BA198:BB202" si="196">A198</f>
        <v>District 1</v>
      </c>
      <c r="BB198" t="str">
        <f t="shared" si="196"/>
        <v>KS</v>
      </c>
      <c r="BC198">
        <v>1</v>
      </c>
      <c r="BE198" s="97">
        <v>20</v>
      </c>
      <c r="BF198" s="99">
        <v>901</v>
      </c>
      <c r="BG198" s="106">
        <f>BE198*1000+BF198</f>
        <v>20901</v>
      </c>
      <c r="BH198" t="s">
        <v>2605</v>
      </c>
      <c r="BI198" t="s">
        <v>2991</v>
      </c>
    </row>
    <row r="199" spans="1:67" outlineLevel="1">
      <c r="A199" s="9" t="s">
        <v>1563</v>
      </c>
      <c r="B199" t="s">
        <v>1392</v>
      </c>
      <c r="C199" s="1">
        <f>SUM(Z199:AQ199)</f>
        <v>18610</v>
      </c>
      <c r="D199" s="1">
        <v>3</v>
      </c>
      <c r="E199" s="1" t="str">
        <f t="shared" si="193"/>
        <v/>
      </c>
      <c r="F199" s="1" t="str">
        <f t="shared" si="193"/>
        <v/>
      </c>
      <c r="G199" s="1" t="str">
        <f t="shared" si="193"/>
        <v/>
      </c>
      <c r="H199" s="1">
        <v>2</v>
      </c>
      <c r="I199" s="1">
        <v>1</v>
      </c>
      <c r="J199" s="1"/>
      <c r="K199" s="1"/>
      <c r="L199" s="1"/>
      <c r="M199" s="7">
        <f>IF(Z199&gt;0,RANK(Z199,(Z199:AB199,AC199:AQ199)),0)</f>
        <v>4</v>
      </c>
      <c r="N199" s="7">
        <f>IF(AA199&gt;0,RANK(AA199,(Z199:AB199,AC199:AQ199)),0)</f>
        <v>7</v>
      </c>
      <c r="O199" s="7">
        <f>IF(AB199&gt;0,RANK(AB199,(Z199:AB199,AC199:AQ199)),0)</f>
        <v>3</v>
      </c>
      <c r="P199" s="7">
        <f>IF(AC199&gt;0,RANK(AC199,(Z199:AB199,AC199:AQ199)),0)</f>
        <v>1</v>
      </c>
      <c r="Q199" s="49">
        <f>MAX(Z199:AG199)-LARGE(Z199:AG199,2)</f>
        <v>3933</v>
      </c>
      <c r="R199" s="177">
        <f>Q199/C199</f>
        <v>0.21133799032778075</v>
      </c>
      <c r="S199" s="2"/>
      <c r="T199" s="2">
        <f t="shared" si="194"/>
        <v>0.10666308436324556</v>
      </c>
      <c r="U199" s="2">
        <f t="shared" si="194"/>
        <v>1.4508328855454057E-3</v>
      </c>
      <c r="V199" s="2">
        <f t="shared" si="194"/>
        <v>0.17490596453519613</v>
      </c>
      <c r="W199" s="2">
        <f t="shared" si="194"/>
        <v>0.45749596990865127</v>
      </c>
      <c r="X199" s="2">
        <f t="shared" si="194"/>
        <v>0.24615797958087049</v>
      </c>
      <c r="Y199" s="2">
        <f>IF(C199=0,"-",(1-T199-U199-V199-W199-X199))</f>
        <v>1.3326168726491172E-2</v>
      </c>
      <c r="Z199" s="1">
        <v>1985</v>
      </c>
      <c r="AA199" s="1">
        <v>27</v>
      </c>
      <c r="AB199" s="1">
        <v>3255</v>
      </c>
      <c r="AC199" s="1">
        <v>8514</v>
      </c>
      <c r="AD199" s="1">
        <v>4581</v>
      </c>
      <c r="AE199" s="1">
        <v>157</v>
      </c>
      <c r="AF199" s="1">
        <v>7</v>
      </c>
      <c r="AG199" s="1">
        <f>SUMIF(County!$AT$2809:$AT$2914,2,County!Y$2809:Y$2914)+SUMIF('Cong Dist'!$BC$996:$BC$1004,2,'Cong Dist'!AG$996:AG$1004)</f>
        <v>0</v>
      </c>
      <c r="AI199" s="1">
        <v>84</v>
      </c>
      <c r="AS199" s="7">
        <f>IF(AD199&gt;0,RANK(AD199,(Z199:AB199,AC199:AQ199)),0)</f>
        <v>2</v>
      </c>
      <c r="AT199" s="7">
        <f>IF(AE199&gt;0,RANK(AE199,(Z199:AB199,AC199:AQ199)),0)</f>
        <v>5</v>
      </c>
      <c r="AU199" s="7">
        <f>IF(AF199&gt;0,RANK(AF199,(Z199:AB199,AC199:AQ199)),0)</f>
        <v>8</v>
      </c>
      <c r="AV199" s="7">
        <f>IF(AG199&gt;0,RANK(AG199,(Z199:AB199,AG199:AQ199)),0)</f>
        <v>0</v>
      </c>
      <c r="AW199" s="2">
        <f t="shared" si="195"/>
        <v>8.4363245566899513E-3</v>
      </c>
      <c r="AX199" s="2">
        <f t="shared" si="195"/>
        <v>3.7614185921547554E-4</v>
      </c>
      <c r="AY199" s="2">
        <f t="shared" si="195"/>
        <v>0</v>
      </c>
      <c r="BA199" s="2" t="str">
        <f t="shared" si="196"/>
        <v>District 2</v>
      </c>
      <c r="BB199" t="str">
        <f t="shared" si="196"/>
        <v>KS</v>
      </c>
      <c r="BC199">
        <v>2</v>
      </c>
      <c r="BE199" s="97">
        <v>20</v>
      </c>
      <c r="BF199" s="99">
        <v>902</v>
      </c>
      <c r="BG199" s="106">
        <f>BE199*1000+BF199</f>
        <v>20902</v>
      </c>
      <c r="BH199" t="s">
        <v>2605</v>
      </c>
      <c r="BI199" t="s">
        <v>2991</v>
      </c>
    </row>
    <row r="200" spans="1:67" outlineLevel="1">
      <c r="A200" s="9" t="s">
        <v>1564</v>
      </c>
      <c r="B200" t="s">
        <v>1392</v>
      </c>
      <c r="C200" s="1">
        <f>SUM(Z200:AQ200)</f>
        <v>19627</v>
      </c>
      <c r="D200" s="1">
        <v>3</v>
      </c>
      <c r="E200" s="1" t="str">
        <f>IF(Z200=MAX($Z200:$AG200),$D200,"")</f>
        <v/>
      </c>
      <c r="F200" s="1" t="str">
        <f>IF(AA200=MAX($Z200:$AG200),$D200,"")</f>
        <v/>
      </c>
      <c r="G200" s="1">
        <v>1</v>
      </c>
      <c r="H200" s="1">
        <v>2</v>
      </c>
      <c r="I200" s="1" t="str">
        <f>IF(AD200=MAX($Z200:$AG200),$D200,"")</f>
        <v/>
      </c>
      <c r="J200" s="1"/>
      <c r="K200" s="1"/>
      <c r="L200" s="1"/>
      <c r="M200" s="7">
        <f>IF(Z200&gt;0,RANK(Z200,(Z200:AB200,AC200:AQ200)),0)</f>
        <v>4</v>
      </c>
      <c r="N200" s="7">
        <f>IF(AA200&gt;0,RANK(AA200,(Z200:AB200,AC200:AQ200)),0)</f>
        <v>7</v>
      </c>
      <c r="O200" s="7">
        <f>IF(AB200&gt;0,RANK(AB200,(Z200:AB200,AC200:AQ200)),0)</f>
        <v>2</v>
      </c>
      <c r="P200" s="7">
        <f>IF(AC200&gt;0,RANK(AC200,(Z200:AB200,AC200:AQ200)),0)</f>
        <v>1</v>
      </c>
      <c r="Q200" s="49">
        <f>MAX(Z200:AG200)-LARGE(Z200:AG200,2)</f>
        <v>3588</v>
      </c>
      <c r="R200" s="177">
        <f>Q200/C200</f>
        <v>0.1828093952208692</v>
      </c>
      <c r="S200" s="2"/>
      <c r="T200" s="2">
        <f t="shared" si="194"/>
        <v>0.15295256534365925</v>
      </c>
      <c r="U200" s="2">
        <f t="shared" si="194"/>
        <v>6.1140265960156926E-4</v>
      </c>
      <c r="V200" s="2">
        <f t="shared" si="194"/>
        <v>0.22030875834309879</v>
      </c>
      <c r="W200" s="2">
        <f t="shared" si="194"/>
        <v>0.40311815356396802</v>
      </c>
      <c r="X200" s="2">
        <f t="shared" si="194"/>
        <v>0.21674224282875632</v>
      </c>
      <c r="Y200" s="2">
        <f>IF(C200=0,"-",(1-T200-U200-V200-W200-X200))</f>
        <v>6.2668772609160706E-3</v>
      </c>
      <c r="Z200" s="1">
        <v>3002</v>
      </c>
      <c r="AA200" s="1">
        <v>12</v>
      </c>
      <c r="AB200" s="1">
        <v>4324</v>
      </c>
      <c r="AC200" s="1">
        <v>7912</v>
      </c>
      <c r="AD200" s="1">
        <v>4254</v>
      </c>
      <c r="AE200" s="1">
        <v>66</v>
      </c>
      <c r="AF200" s="1">
        <v>3</v>
      </c>
      <c r="AG200" s="1">
        <f>SUMIF(County!$AT$2809:$AT$2914,3,County!Y$2809:Y$2914)+SUMIF('Cong Dist'!$BC$996:$BC$1004,3,'Cong Dist'!AG$996:AG$1004)</f>
        <v>0</v>
      </c>
      <c r="AI200" s="1">
        <v>54</v>
      </c>
      <c r="AS200" s="7">
        <f>IF(AD200&gt;0,RANK(AD200,(Z200:AB200,AC200:AQ200)),0)</f>
        <v>3</v>
      </c>
      <c r="AT200" s="7">
        <f>IF(AE200&gt;0,RANK(AE200,(Z200:AB200,AC200:AQ200)),0)</f>
        <v>5</v>
      </c>
      <c r="AU200" s="7">
        <f>IF(AF200&gt;0,RANK(AF200,(Z200:AB200,AC200:AQ200)),0)</f>
        <v>8</v>
      </c>
      <c r="AV200" s="7">
        <f>IF(AG200&gt;0,RANK(AG200,(Z200:AB200,AG200:AQ200)),0)</f>
        <v>0</v>
      </c>
      <c r="AW200" s="2">
        <f t="shared" si="195"/>
        <v>3.3627146278086308E-3</v>
      </c>
      <c r="AX200" s="2">
        <f t="shared" si="195"/>
        <v>1.5285066490039231E-4</v>
      </c>
      <c r="AY200" s="2">
        <f t="shared" si="195"/>
        <v>0</v>
      </c>
      <c r="BA200" s="2" t="str">
        <f t="shared" si="196"/>
        <v>District 3</v>
      </c>
      <c r="BB200" t="str">
        <f t="shared" si="196"/>
        <v>KS</v>
      </c>
      <c r="BC200">
        <v>3</v>
      </c>
      <c r="BE200" s="97">
        <v>20</v>
      </c>
      <c r="BF200" s="99">
        <v>903</v>
      </c>
      <c r="BG200" s="106">
        <f>BE200*1000+BF200</f>
        <v>20903</v>
      </c>
      <c r="BH200" t="s">
        <v>2605</v>
      </c>
      <c r="BI200" t="s">
        <v>2991</v>
      </c>
    </row>
    <row r="201" spans="1:67" outlineLevel="1">
      <c r="A201" s="9" t="s">
        <v>1825</v>
      </c>
      <c r="B201" t="s">
        <v>1392</v>
      </c>
      <c r="C201" s="1">
        <f>SUM(Z201:AQ201)</f>
        <v>15376</v>
      </c>
      <c r="D201" s="1">
        <v>3</v>
      </c>
      <c r="E201" s="1" t="str">
        <f>IF(Z201=MAX($Z201:$AG201),$D201,"")</f>
        <v/>
      </c>
      <c r="F201" s="1" t="str">
        <f>IF(AA201=MAX($Z201:$AG201),$D201,"")</f>
        <v/>
      </c>
      <c r="G201" s="1" t="str">
        <f>IF(AB201=MAX($Z201:$AG201),$D201,"")</f>
        <v/>
      </c>
      <c r="H201" s="1">
        <v>2</v>
      </c>
      <c r="I201" s="1">
        <v>1</v>
      </c>
      <c r="J201" s="1"/>
      <c r="K201" s="1"/>
      <c r="L201" s="1"/>
      <c r="M201" s="7">
        <f>IF(Z201&gt;0,RANK(Z201,(Z201:AB201,AC201:AQ201)),0)</f>
        <v>4</v>
      </c>
      <c r="N201" s="7">
        <f>IF(AA201&gt;0,RANK(AA201,(Z201:AB201,AC201:AQ201)),0)</f>
        <v>7</v>
      </c>
      <c r="O201" s="7">
        <f>IF(AB201&gt;0,RANK(AB201,(Z201:AB201,AC201:AQ201)),0)</f>
        <v>3</v>
      </c>
      <c r="P201" s="7">
        <f>IF(AC201&gt;0,RANK(AC201,(Z201:AB201,AC201:AQ201)),0)</f>
        <v>1</v>
      </c>
      <c r="Q201" s="49">
        <f>MAX(Z201:AG201)-LARGE(Z201:AG201,2)</f>
        <v>5519</v>
      </c>
      <c r="R201" s="177">
        <f>Q201/C201</f>
        <v>0.3589360041623309</v>
      </c>
      <c r="S201" s="2"/>
      <c r="T201" s="2">
        <f t="shared" si="194"/>
        <v>6.4841311134235177E-2</v>
      </c>
      <c r="U201" s="2">
        <f t="shared" si="194"/>
        <v>5.2029136316337154E-4</v>
      </c>
      <c r="V201" s="2">
        <f t="shared" si="194"/>
        <v>0.13293444328824142</v>
      </c>
      <c r="W201" s="2">
        <f t="shared" si="194"/>
        <v>0.5761576482830385</v>
      </c>
      <c r="X201" s="2">
        <f t="shared" si="194"/>
        <v>0.2172216441207076</v>
      </c>
      <c r="Y201" s="2">
        <f>IF(C201=0,"-",(1-T201-U201-V201-W201-X201))</f>
        <v>8.3246618106139203E-3</v>
      </c>
      <c r="Z201" s="1">
        <v>997</v>
      </c>
      <c r="AA201" s="1">
        <v>8</v>
      </c>
      <c r="AB201" s="1">
        <v>2044</v>
      </c>
      <c r="AC201" s="1">
        <v>8859</v>
      </c>
      <c r="AD201" s="1">
        <v>3340</v>
      </c>
      <c r="AE201" s="1">
        <v>100</v>
      </c>
      <c r="AF201" s="1">
        <v>4</v>
      </c>
      <c r="AG201" s="1">
        <f>SUMIF(County!$AT$2809:$AT$2914,4,County!Y$2809:Y$2914)+SUMIF('Cong Dist'!$BC$996:$BC$1004,4,'Cong Dist'!AG$996:AG$1004)</f>
        <v>0</v>
      </c>
      <c r="AI201" s="1">
        <v>24</v>
      </c>
      <c r="AS201" s="7">
        <f>IF(AD201&gt;0,RANK(AD201,(Z201:AB201,AC201:AQ201)),0)</f>
        <v>2</v>
      </c>
      <c r="AT201" s="7">
        <f>IF(AE201&gt;0,RANK(AE201,(Z201:AB201,AC201:AQ201)),0)</f>
        <v>5</v>
      </c>
      <c r="AU201" s="7">
        <f>IF(AF201&gt;0,RANK(AF201,(Z201:AB201,AC201:AQ201)),0)</f>
        <v>8</v>
      </c>
      <c r="AV201" s="7">
        <f>IF(AG201&gt;0,RANK(AG201,(Z201:AB201,AG201:AQ201)),0)</f>
        <v>0</v>
      </c>
      <c r="AW201" s="2">
        <f t="shared" si="195"/>
        <v>6.5036420395421434E-3</v>
      </c>
      <c r="AX201" s="2">
        <f t="shared" si="195"/>
        <v>2.6014568158168577E-4</v>
      </c>
      <c r="AY201" s="2">
        <f t="shared" si="195"/>
        <v>0</v>
      </c>
      <c r="BA201" s="2" t="str">
        <f t="shared" si="196"/>
        <v>District 4</v>
      </c>
      <c r="BB201" t="str">
        <f t="shared" si="196"/>
        <v>KS</v>
      </c>
      <c r="BC201">
        <v>4</v>
      </c>
      <c r="BE201" s="97">
        <v>20</v>
      </c>
      <c r="BF201" s="99">
        <v>904</v>
      </c>
      <c r="BG201" s="106">
        <f>BE201*1000+BF201</f>
        <v>20904</v>
      </c>
      <c r="BH201" t="s">
        <v>2605</v>
      </c>
      <c r="BI201" t="s">
        <v>2991</v>
      </c>
    </row>
    <row r="202" spans="1:67">
      <c r="A202" t="s">
        <v>2021</v>
      </c>
      <c r="B202" t="s">
        <v>1105</v>
      </c>
      <c r="C202" s="1">
        <f>SUM(Z202:AQ202)</f>
        <v>78978</v>
      </c>
      <c r="D202" s="1">
        <v>28</v>
      </c>
      <c r="E202" s="1">
        <v>1</v>
      </c>
      <c r="F202" s="1" t="str">
        <f>IF(U202&gt;0.2,ROUND(AA202/($AB202+$AD202)*$D202,0),"")</f>
        <v/>
      </c>
      <c r="G202" s="1">
        <v>5</v>
      </c>
      <c r="H202" s="1">
        <v>16</v>
      </c>
      <c r="I202" s="1">
        <v>6</v>
      </c>
      <c r="J202" s="1"/>
      <c r="K202" s="1"/>
      <c r="L202" s="1"/>
      <c r="M202" s="7">
        <f>IF(Z202&gt;0,RANK(Z202,(Z202:AB202,AC202:AQ202)),0)</f>
        <v>4</v>
      </c>
      <c r="N202" s="7">
        <f>IF(AA202&gt;0,RANK(AA202,(Z202:AB202,AC202:AQ202)),0)</f>
        <v>7</v>
      </c>
      <c r="O202" s="7">
        <f>IF(AB202&gt;0,RANK(AB202,(Z202:AB202,AC202:AQ202)),0)</f>
        <v>3</v>
      </c>
      <c r="P202" s="7">
        <f>IF(AC202&gt;0,RANK(AC202,(Z202:AB202,AC202:AQ202)),0)</f>
        <v>1</v>
      </c>
      <c r="Q202" s="49">
        <f>MAX(Z202:AG202)-LARGE(Z202:AG202,2)</f>
        <v>19069</v>
      </c>
      <c r="R202" s="177">
        <f>Q202/C202</f>
        <v>0.24144698523639493</v>
      </c>
      <c r="S202" s="2"/>
      <c r="T202" s="2">
        <f t="shared" si="194"/>
        <v>0.11067639089366658</v>
      </c>
      <c r="U202" s="2">
        <f t="shared" si="194"/>
        <v>1.0635873281166907E-3</v>
      </c>
      <c r="V202" s="2">
        <f t="shared" si="194"/>
        <v>0.16833801818227861</v>
      </c>
      <c r="W202" s="2">
        <f t="shared" si="194"/>
        <v>0.47496771252753933</v>
      </c>
      <c r="X202" s="2">
        <f t="shared" si="194"/>
        <v>0.23352072729114437</v>
      </c>
      <c r="Y202" s="2">
        <f>IF(C202=0,"-",(1-T202-U202-V202-W202-X202))</f>
        <v>1.1433563777254463E-2</v>
      </c>
      <c r="Z202" s="1">
        <f t="shared" ref="Z202:AE202" si="197">SUM(Z198:Z201)</f>
        <v>8741</v>
      </c>
      <c r="AA202" s="1">
        <f t="shared" si="197"/>
        <v>84</v>
      </c>
      <c r="AB202" s="1">
        <f t="shared" si="197"/>
        <v>13295</v>
      </c>
      <c r="AC202" s="1">
        <f t="shared" si="197"/>
        <v>37512</v>
      </c>
      <c r="AD202" s="1">
        <f t="shared" si="197"/>
        <v>18443</v>
      </c>
      <c r="AE202" s="1">
        <f t="shared" si="197"/>
        <v>582</v>
      </c>
      <c r="AF202" s="1">
        <f>SUM(AF198:AF201)</f>
        <v>42</v>
      </c>
      <c r="AG202" s="1">
        <f>SUM(AG198:AG201)</f>
        <v>0</v>
      </c>
      <c r="AI202" s="1">
        <f>SUM(AI198:AI201)</f>
        <v>279</v>
      </c>
      <c r="AO202" s="1">
        <f>SUM(AO198:AO201)</f>
        <v>0</v>
      </c>
      <c r="AS202" s="7">
        <f>IF(AD202&gt;0,RANK(AD202,(Z202:AB202,AC202:AQ202)),0)</f>
        <v>2</v>
      </c>
      <c r="AT202" s="7">
        <f>IF(AE202&gt;0,RANK(AE202,(Z202:AB202,AC202:AQ202)),0)</f>
        <v>5</v>
      </c>
      <c r="AU202" s="7">
        <f>IF(AF202&gt;0,RANK(AF202,(Z202:AB202,AC202:AQ202)),0)</f>
        <v>8</v>
      </c>
      <c r="AV202" s="7">
        <f>IF(AG202&gt;0,RANK(AG202,(Z202:AB202,AG202:AQ202)),0)</f>
        <v>0</v>
      </c>
      <c r="AW202" s="2">
        <f t="shared" si="195"/>
        <v>7.3691407733799284E-3</v>
      </c>
      <c r="AX202" s="2">
        <f t="shared" si="195"/>
        <v>5.3179366405834534E-4</v>
      </c>
      <c r="AY202" s="2">
        <f t="shared" si="195"/>
        <v>0</v>
      </c>
      <c r="BA202" s="2" t="str">
        <f t="shared" si="196"/>
        <v>Kansas</v>
      </c>
      <c r="BB202" t="str">
        <f t="shared" si="196"/>
        <v>T</v>
      </c>
      <c r="BE202" s="97">
        <v>20</v>
      </c>
      <c r="BF202" s="99"/>
      <c r="BG202" s="106">
        <f>BE202*1000+BF202</f>
        <v>20000</v>
      </c>
      <c r="BH202" t="s">
        <v>1619</v>
      </c>
      <c r="BI202" t="s">
        <v>2991</v>
      </c>
    </row>
    <row r="203" spans="1:67">
      <c r="C203" s="1"/>
      <c r="D203" s="1"/>
      <c r="E203" s="1"/>
      <c r="F203" s="1"/>
      <c r="G203" s="1"/>
      <c r="H203" s="1"/>
      <c r="I203" s="1"/>
      <c r="J203" s="1"/>
      <c r="K203" s="1"/>
      <c r="L203" s="1"/>
      <c r="M203" s="7"/>
      <c r="N203" s="7"/>
      <c r="O203" s="7"/>
      <c r="P203" s="7"/>
      <c r="Q203" s="49"/>
      <c r="R203" s="177"/>
      <c r="S203" s="2"/>
      <c r="T203" s="2"/>
      <c r="U203" s="2"/>
      <c r="V203" s="2"/>
      <c r="W203" s="2"/>
      <c r="X203" s="2"/>
      <c r="Y203" s="2"/>
      <c r="AS203" s="7"/>
      <c r="AT203" s="7"/>
      <c r="AU203" s="7"/>
      <c r="AV203" s="7"/>
      <c r="AW203" s="2"/>
      <c r="AX203" s="2"/>
      <c r="AY203" s="2"/>
      <c r="BA203" s="2"/>
      <c r="BF203" s="99"/>
    </row>
    <row r="204" spans="1:67" outlineLevel="1">
      <c r="A204" t="s">
        <v>2143</v>
      </c>
      <c r="B204" s="9" t="s">
        <v>472</v>
      </c>
      <c r="C204" s="1">
        <f t="shared" ref="C204:C211" si="198">SUM(Z204:AQ204)</f>
        <v>33286</v>
      </c>
      <c r="D204" s="1"/>
      <c r="E204" s="1"/>
      <c r="F204" s="1"/>
      <c r="G204" s="1"/>
      <c r="H204" s="1"/>
      <c r="I204" s="1"/>
      <c r="J204" s="1"/>
      <c r="K204" s="1"/>
      <c r="L204" s="1"/>
      <c r="M204" s="7">
        <f>IF(Z204&gt;0,RANK(Z204,(Z204:AB204,AC204:AQ204)),0)</f>
        <v>0</v>
      </c>
      <c r="N204" s="7">
        <f>IF(AA204&gt;0,RANK(AA204,(Z204:AB204,AC204:AQ204)),0)</f>
        <v>5</v>
      </c>
      <c r="O204" s="7">
        <f>IF(AB204&gt;0,RANK(AB204,(Z204:AB204,AC204:AQ204)),0)</f>
        <v>3</v>
      </c>
      <c r="P204" s="7">
        <f>IF(AC204&gt;0,RANK(AC204,(Z204:AB204,AC204:AQ204)),0)</f>
        <v>2</v>
      </c>
      <c r="Q204" s="49">
        <f t="shared" ref="Q204:Q211" si="199">MAX(Z204:AG204)-LARGE(Z204:AG204,2)</f>
        <v>1933</v>
      </c>
      <c r="R204" s="177">
        <f t="shared" ref="R204:R211" si="200">Q204/C204</f>
        <v>5.8072462897314187E-2</v>
      </c>
      <c r="S204" s="2"/>
      <c r="T204" s="2">
        <f t="shared" ref="T204:T211" si="201">IF($C204=0,"-",Z204/$C204)</f>
        <v>0</v>
      </c>
      <c r="U204" s="2">
        <f t="shared" ref="U204:U211" si="202">IF($C204=0,"-",AA204/$C204)</f>
        <v>1.6523463317911435E-3</v>
      </c>
      <c r="V204" s="2">
        <f t="shared" ref="V204:V211" si="203">IF($C204=0,"-",AB204/$C204)</f>
        <v>0.15165535059784896</v>
      </c>
      <c r="W204" s="2">
        <f t="shared" ref="W204:W211" si="204">IF($C204=0,"-",AC204/$C204)</f>
        <v>0.39310821366340204</v>
      </c>
      <c r="X204" s="2">
        <f t="shared" ref="X204:X211" si="205">IF($C204=0,"-",AD204/$C204)</f>
        <v>0.4511806765607162</v>
      </c>
      <c r="Y204" s="2">
        <f t="shared" ref="Y204:Y211" si="206">IF(C204=0,"-",(1-T204-U204-V204-W204-X204))</f>
        <v>2.4034128462416815E-3</v>
      </c>
      <c r="AA204" s="1">
        <f>SUMIF(County!$AT$2917:$AT$3036,$BC204,County!S$2917:S$3036)+SUMIF($BC$1007:$BC$1023,$BC204,AA$1007:AA$1023)</f>
        <v>55</v>
      </c>
      <c r="AB204" s="1">
        <f>SUMIF(County!$AT$2917:$AT$3036,$BC204,County!T$2917:T$3036)+SUMIF($BC$1007:$BC$1023,$BC204,AB$1007:AB$1023)</f>
        <v>5048</v>
      </c>
      <c r="AC204" s="1">
        <f>SUMIF(County!$AT$2917:$AT$3036,$BC204,County!U$2917:U$3036)+SUMIF($BC$1007:$BC$1023,$BC204,AC$1007:AC$1023)</f>
        <v>13085</v>
      </c>
      <c r="AD204" s="1">
        <f>SUMIF(County!$AT$2917:$AT$3036,$BC204,County!V$2917:V$3036)+SUMIF($BC$1007:$BC$1023,$BC204,AD$1007:AD$1023)</f>
        <v>15018</v>
      </c>
      <c r="AI204" s="1">
        <f>SUMIF(County!$AT$2917:$AT$3036,$BC204,County!AA$2917:AA$3036)+SUMIF($BC$1007:$BC$1023,$BC204,AI$1007:AI$1023)</f>
        <v>80</v>
      </c>
      <c r="AK204" s="1"/>
      <c r="AS204" s="7">
        <f>IF(AD204&gt;0,RANK(AD204,(Z204:AB204,AC204:AQ204)),0)</f>
        <v>1</v>
      </c>
      <c r="AT204" s="7">
        <f>IF(AE204&gt;0,RANK(AE204,(Z204:AB204,AC204:AQ204)),0)</f>
        <v>0</v>
      </c>
      <c r="AU204" s="7">
        <f>IF(AF204&gt;0,RANK(AF204,(Z204:AB204,AC204:AQ204)),0)</f>
        <v>0</v>
      </c>
      <c r="AV204" s="7">
        <f>IF(AG204&gt;0,RANK(AG204,(Z204:AB204,AG204:AQ204)),0)</f>
        <v>0</v>
      </c>
      <c r="AW204" s="2">
        <f t="shared" ref="AW204:AY211" si="207">IF($C204=0,"-",AE204/$C204)</f>
        <v>0</v>
      </c>
      <c r="AX204" s="2">
        <f t="shared" si="207"/>
        <v>0</v>
      </c>
      <c r="AY204" s="2">
        <f t="shared" si="207"/>
        <v>0</v>
      </c>
      <c r="BA204" s="2" t="str">
        <f t="shared" ref="BA204:BB211" si="208">A204</f>
        <v>District 1</v>
      </c>
      <c r="BB204" t="str">
        <f t="shared" si="208"/>
        <v>KY</v>
      </c>
      <c r="BC204">
        <v>1</v>
      </c>
      <c r="BE204" s="97">
        <v>21</v>
      </c>
      <c r="BF204" s="99">
        <v>901</v>
      </c>
      <c r="BG204" s="106">
        <f t="shared" ref="BG204:BG211" si="209">BE204*1000+BF204</f>
        <v>21901</v>
      </c>
      <c r="BH204" t="s">
        <v>2605</v>
      </c>
      <c r="BI204" t="s">
        <v>3184</v>
      </c>
    </row>
    <row r="205" spans="1:67" outlineLevel="1">
      <c r="A205" s="9" t="s">
        <v>1563</v>
      </c>
      <c r="B205" s="9" t="s">
        <v>472</v>
      </c>
      <c r="C205" s="1">
        <f t="shared" si="198"/>
        <v>33006</v>
      </c>
      <c r="D205" s="1"/>
      <c r="E205" s="1"/>
      <c r="F205" s="1"/>
      <c r="G205" s="1"/>
      <c r="H205" s="1"/>
      <c r="I205" s="1"/>
      <c r="J205" s="1"/>
      <c r="K205" s="1"/>
      <c r="L205" s="1"/>
      <c r="M205" s="7">
        <f>IF(Z205&gt;0,RANK(Z205,(Z205:AB205,AC205:AQ205)),0)</f>
        <v>0</v>
      </c>
      <c r="N205" s="7">
        <f>IF(AA205&gt;0,RANK(AA205,(Z205:AB205,AC205:AQ205)),0)</f>
        <v>5</v>
      </c>
      <c r="O205" s="7">
        <f>IF(AB205&gt;0,RANK(AB205,(Z205:AB205,AC205:AQ205)),0)</f>
        <v>3</v>
      </c>
      <c r="P205" s="7">
        <f>IF(AC205&gt;0,RANK(AC205,(Z205:AB205,AC205:AQ205)),0)</f>
        <v>2</v>
      </c>
      <c r="Q205" s="49">
        <f t="shared" si="199"/>
        <v>906</v>
      </c>
      <c r="R205" s="177">
        <f t="shared" si="200"/>
        <v>2.7449554626431557E-2</v>
      </c>
      <c r="S205" s="2"/>
      <c r="T205" s="2">
        <f t="shared" si="201"/>
        <v>0</v>
      </c>
      <c r="U205" s="2">
        <f t="shared" si="202"/>
        <v>1.7572562564382233E-3</v>
      </c>
      <c r="V205" s="2">
        <f t="shared" si="203"/>
        <v>0.19753984124098647</v>
      </c>
      <c r="W205" s="2">
        <f t="shared" si="204"/>
        <v>0.38523298794158639</v>
      </c>
      <c r="X205" s="2">
        <f t="shared" si="205"/>
        <v>0.41268254256801795</v>
      </c>
      <c r="Y205" s="2">
        <f t="shared" si="206"/>
        <v>2.7873719929710217E-3</v>
      </c>
      <c r="AA205" s="1">
        <f>SUMIF(County!$AT$2917:$AT$3036,$BC205,County!S$2917:S$3036)+SUMIF($BC$1007:$BC$1023,$BC205,AA$1007:AA$1023)</f>
        <v>58</v>
      </c>
      <c r="AB205" s="1">
        <f>SUMIF(County!$AT$2917:$AT$3036,$BC205,County!T$2917:T$3036)+SUMIF($BC$1007:$BC$1023,$BC205,AB$1007:AB$1023)</f>
        <v>6520</v>
      </c>
      <c r="AC205" s="1">
        <f>SUMIF(County!$AT$2917:$AT$3036,$BC205,County!U$2917:U$3036)+SUMIF($BC$1007:$BC$1023,$BC205,AC$1007:AC$1023)</f>
        <v>12715</v>
      </c>
      <c r="AD205" s="1">
        <f>SUMIF(County!$AT$2917:$AT$3036,$BC205,County!V$2917:V$3036)+SUMIF($BC$1007:$BC$1023,$BC205,AD$1007:AD$1023)</f>
        <v>13621</v>
      </c>
      <c r="AI205" s="1">
        <f>SUMIF(County!$AT$2917:$AT$3036,$BC205,County!AA$2917:AA$3036)+SUMIF($BC$1007:$BC$1023,$BC205,AI$1007:AI$1023)</f>
        <v>92</v>
      </c>
      <c r="AK205" s="1"/>
      <c r="AS205" s="7">
        <f>IF(AD205&gt;0,RANK(AD205,(Z205:AB205,AC205:AQ205)),0)</f>
        <v>1</v>
      </c>
      <c r="AT205" s="7">
        <f>IF(AE205&gt;0,RANK(AE205,(Z205:AB205,AC205:AQ205)),0)</f>
        <v>0</v>
      </c>
      <c r="AU205" s="7">
        <f>IF(AF205&gt;0,RANK(AF205,(Z205:AB205,AC205:AQ205)),0)</f>
        <v>0</v>
      </c>
      <c r="AV205" s="7">
        <f>IF(AG205&gt;0,RANK(AG205,(Z205:AB205,AG205:AQ205)),0)</f>
        <v>0</v>
      </c>
      <c r="AW205" s="2">
        <f t="shared" si="207"/>
        <v>0</v>
      </c>
      <c r="AX205" s="2">
        <f t="shared" si="207"/>
        <v>0</v>
      </c>
      <c r="AY205" s="2">
        <f t="shared" si="207"/>
        <v>0</v>
      </c>
      <c r="BA205" s="2" t="str">
        <f t="shared" si="208"/>
        <v>District 2</v>
      </c>
      <c r="BB205" t="str">
        <f t="shared" si="208"/>
        <v>KY</v>
      </c>
      <c r="BC205">
        <v>2</v>
      </c>
      <c r="BE205" s="97">
        <v>21</v>
      </c>
      <c r="BF205" s="99">
        <v>902</v>
      </c>
      <c r="BG205" s="106">
        <f t="shared" si="209"/>
        <v>21902</v>
      </c>
      <c r="BH205" t="s">
        <v>2605</v>
      </c>
      <c r="BI205" t="s">
        <v>3184</v>
      </c>
    </row>
    <row r="206" spans="1:67" outlineLevel="1">
      <c r="A206" s="9" t="s">
        <v>1564</v>
      </c>
      <c r="B206" s="9" t="s">
        <v>472</v>
      </c>
      <c r="C206" s="1">
        <f t="shared" si="198"/>
        <v>0</v>
      </c>
      <c r="D206" s="1"/>
      <c r="E206" s="1"/>
      <c r="F206" s="1"/>
      <c r="G206" s="1"/>
      <c r="H206" s="1"/>
      <c r="I206" s="1"/>
      <c r="J206" s="1"/>
      <c r="K206" s="1"/>
      <c r="L206" s="1"/>
      <c r="M206" s="7">
        <f>IF(Z206&gt;0,RANK(Z206,(Z206:AB206,AC206:AQ206)),0)</f>
        <v>0</v>
      </c>
      <c r="N206" s="7">
        <f>IF(AA206&gt;0,RANK(AA206,(Z206:AB206,AC206:AQ206)),0)</f>
        <v>0</v>
      </c>
      <c r="O206" s="7">
        <f>IF(AB206&gt;0,RANK(AB206,(Z206:AB206,AC206:AQ206)),0)</f>
        <v>0</v>
      </c>
      <c r="P206" s="7">
        <f>IF(AC206&gt;0,RANK(AC206,(Z206:AB206,AC206:AQ206)),0)</f>
        <v>0</v>
      </c>
      <c r="Q206" s="49">
        <f t="shared" si="199"/>
        <v>0</v>
      </c>
      <c r="R206" s="177" t="e">
        <f t="shared" si="200"/>
        <v>#DIV/0!</v>
      </c>
      <c r="S206" s="2"/>
      <c r="T206" s="2" t="str">
        <f t="shared" si="201"/>
        <v>-</v>
      </c>
      <c r="U206" s="2" t="str">
        <f t="shared" si="202"/>
        <v>-</v>
      </c>
      <c r="V206" s="2" t="str">
        <f t="shared" si="203"/>
        <v>-</v>
      </c>
      <c r="W206" s="2" t="str">
        <f t="shared" si="204"/>
        <v>-</v>
      </c>
      <c r="X206" s="2" t="str">
        <f t="shared" si="205"/>
        <v>-</v>
      </c>
      <c r="Y206" s="2" t="str">
        <f t="shared" si="206"/>
        <v>-</v>
      </c>
      <c r="AA206" s="1">
        <f>SUMIF(County!$AT$2917:$AT$3036,$BC206,County!S$2917:S$3036)+SUMIF($BC$1007:$BC$1023,$BC206,AA$1007:AA$1023)</f>
        <v>0</v>
      </c>
      <c r="AB206" s="1">
        <f>SUMIF(County!$AT$2917:$AT$3036,$BC206,County!T$2917:T$3036)+SUMIF($BC$1007:$BC$1023,$BC206,AB$1007:AB$1023)</f>
        <v>0</v>
      </c>
      <c r="AC206" s="1">
        <f>SUMIF(County!$AT$2917:$AT$3036,$BC206,County!U$2917:U$3036)+SUMIF($BC$1007:$BC$1023,$BC206,AC$1007:AC$1023)</f>
        <v>0</v>
      </c>
      <c r="AD206" s="1">
        <f>SUMIF(County!$AT$2917:$AT$3036,$BC206,County!V$2917:V$3036)+SUMIF($BC$1007:$BC$1023,$BC206,AD$1007:AD$1023)</f>
        <v>0</v>
      </c>
      <c r="AI206" s="1">
        <f>SUMIF(County!$AT$2917:$AT$3036,$BC206,County!AA$2917:AA$3036)+SUMIF($BC$1007:$BC$1023,$BC206,AI$1007:AI$1023)</f>
        <v>0</v>
      </c>
      <c r="AS206" s="7">
        <f>IF(AD206&gt;0,RANK(AD206,(Z206:AB206,AC206:AQ206)),0)</f>
        <v>0</v>
      </c>
      <c r="AT206" s="7">
        <f>IF(AE206&gt;0,RANK(AE206,(Z206:AB206,AC206:AQ206)),0)</f>
        <v>0</v>
      </c>
      <c r="AU206" s="7">
        <f>IF(AF206&gt;0,RANK(AF206,(Z206:AB206,AC206:AQ206)),0)</f>
        <v>0</v>
      </c>
      <c r="AV206" s="7">
        <f>IF(AG206&gt;0,RANK(AG206,(Z206:AB206,AG206:AQ206)),0)</f>
        <v>0</v>
      </c>
      <c r="AW206" s="2" t="str">
        <f t="shared" si="207"/>
        <v>-</v>
      </c>
      <c r="AX206" s="2" t="str">
        <f t="shared" si="207"/>
        <v>-</v>
      </c>
      <c r="AY206" s="2" t="str">
        <f t="shared" si="207"/>
        <v>-</v>
      </c>
      <c r="BA206" s="2" t="str">
        <f t="shared" si="208"/>
        <v>District 3</v>
      </c>
      <c r="BB206" t="str">
        <f t="shared" si="208"/>
        <v>KY</v>
      </c>
      <c r="BC206">
        <v>3</v>
      </c>
      <c r="BE206" s="97">
        <v>21</v>
      </c>
      <c r="BF206" s="99">
        <v>903</v>
      </c>
      <c r="BG206" s="106">
        <f t="shared" si="209"/>
        <v>21903</v>
      </c>
      <c r="BH206" t="s">
        <v>2605</v>
      </c>
      <c r="BI206" t="s">
        <v>3184</v>
      </c>
    </row>
    <row r="207" spans="1:67" outlineLevel="1">
      <c r="A207" s="9" t="s">
        <v>1825</v>
      </c>
      <c r="B207" s="9" t="s">
        <v>472</v>
      </c>
      <c r="C207" s="1">
        <f t="shared" si="198"/>
        <v>27897</v>
      </c>
      <c r="D207" s="1"/>
      <c r="E207" s="1"/>
      <c r="F207" s="1"/>
      <c r="G207" s="1"/>
      <c r="H207" s="1"/>
      <c r="I207" s="1"/>
      <c r="J207" s="1"/>
      <c r="K207" s="1"/>
      <c r="L207" s="1"/>
      <c r="M207" s="7">
        <f>IF(Z207&gt;0,RANK(Z207,(Z207:AB207,AC207:AQ207)),0)</f>
        <v>0</v>
      </c>
      <c r="N207" s="7">
        <f>IF(AA207&gt;0,RANK(AA207,(Z207:AB207,AC207:AQ207)),0)</f>
        <v>5</v>
      </c>
      <c r="O207" s="7">
        <f>IF(AB207&gt;0,RANK(AB207,(Z207:AB207,AC207:AQ207)),0)</f>
        <v>3</v>
      </c>
      <c r="P207" s="7">
        <f>IF(AC207&gt;0,RANK(AC207,(Z207:AB207,AC207:AQ207)),0)</f>
        <v>1</v>
      </c>
      <c r="Q207" s="49">
        <f t="shared" si="199"/>
        <v>1075</v>
      </c>
      <c r="R207" s="177">
        <f t="shared" si="200"/>
        <v>3.8534609456213932E-2</v>
      </c>
      <c r="S207" s="2"/>
      <c r="T207" s="2">
        <f t="shared" si="201"/>
        <v>0</v>
      </c>
      <c r="U207" s="2">
        <f t="shared" si="202"/>
        <v>9.6784600494676843E-4</v>
      </c>
      <c r="V207" s="2">
        <f t="shared" si="203"/>
        <v>0.1921712012044306</v>
      </c>
      <c r="W207" s="2">
        <f t="shared" si="204"/>
        <v>0.42176578126680286</v>
      </c>
      <c r="X207" s="2">
        <f t="shared" si="205"/>
        <v>0.38323117181058897</v>
      </c>
      <c r="Y207" s="2">
        <f t="shared" si="206"/>
        <v>1.8639997132307018E-3</v>
      </c>
      <c r="AA207" s="1">
        <f>SUMIF(County!$AT$2917:$AT$3036,$BC207,County!S$2917:S$3036)+SUMIF($BC$1007:$BC$1023,$BC207,AA$1007:AA$1023)</f>
        <v>27</v>
      </c>
      <c r="AB207" s="1">
        <f>SUMIF(County!$AT$2917:$AT$3036,$BC207,County!T$2917:T$3036)+SUMIF($BC$1007:$BC$1023,$BC207,AB$1007:AB$1023)</f>
        <v>5361</v>
      </c>
      <c r="AC207" s="1">
        <f>SUMIF(County!$AT$2917:$AT$3036,$BC207,County!U$2917:U$3036)+SUMIF($BC$1007:$BC$1023,$BC207,AC$1007:AC$1023)</f>
        <v>11766</v>
      </c>
      <c r="AD207" s="1">
        <f>SUMIF(County!$AT$2917:$AT$3036,$BC207,County!V$2917:V$3036)+SUMIF($BC$1007:$BC$1023,$BC207,AD$1007:AD$1023)</f>
        <v>10691</v>
      </c>
      <c r="AI207" s="1">
        <f>SUMIF(County!$AT$2917:$AT$3036,$BC207,County!AA$2917:AA$3036)+SUMIF($BC$1007:$BC$1023,$BC207,AI$1007:AI$1023)</f>
        <v>52</v>
      </c>
      <c r="AS207" s="7">
        <f>IF(AD207&gt;0,RANK(AD207,(Z207:AB207,AC207:AQ207)),0)</f>
        <v>2</v>
      </c>
      <c r="AT207" s="7">
        <f>IF(AE207&gt;0,RANK(AE207,(Z207:AB207,AC207:AQ207)),0)</f>
        <v>0</v>
      </c>
      <c r="AU207" s="7">
        <f>IF(AF207&gt;0,RANK(AF207,(Z207:AB207,AC207:AQ207)),0)</f>
        <v>0</v>
      </c>
      <c r="AV207" s="7">
        <f>IF(AG207&gt;0,RANK(AG207,(Z207:AB207,AG207:AQ207)),0)</f>
        <v>0</v>
      </c>
      <c r="AW207" s="2">
        <f t="shared" si="207"/>
        <v>0</v>
      </c>
      <c r="AX207" s="2">
        <f t="shared" si="207"/>
        <v>0</v>
      </c>
      <c r="AY207" s="2">
        <f t="shared" si="207"/>
        <v>0</v>
      </c>
      <c r="BA207" s="2" t="str">
        <f t="shared" si="208"/>
        <v>District 4</v>
      </c>
      <c r="BB207" t="str">
        <f t="shared" si="208"/>
        <v>KY</v>
      </c>
      <c r="BC207">
        <v>4</v>
      </c>
      <c r="BE207" s="97">
        <v>21</v>
      </c>
      <c r="BF207" s="99">
        <v>904</v>
      </c>
      <c r="BG207" s="106">
        <f t="shared" si="209"/>
        <v>21904</v>
      </c>
      <c r="BH207" t="s">
        <v>2605</v>
      </c>
      <c r="BI207" t="s">
        <v>3184</v>
      </c>
    </row>
    <row r="208" spans="1:67" outlineLevel="1">
      <c r="A208" s="9" t="s">
        <v>1780</v>
      </c>
      <c r="B208" s="9" t="s">
        <v>472</v>
      </c>
      <c r="C208" s="1">
        <f t="shared" si="198"/>
        <v>35288</v>
      </c>
      <c r="D208" s="1"/>
      <c r="E208" s="1"/>
      <c r="F208" s="1"/>
      <c r="G208" s="1"/>
      <c r="H208" s="1"/>
      <c r="I208" s="1"/>
      <c r="J208" s="1"/>
      <c r="K208" s="1"/>
      <c r="L208" s="1"/>
      <c r="M208" s="7">
        <f>IF(Z208&gt;0,RANK(Z208,(Z208:AB208,AC208:AQ208)),0)</f>
        <v>0</v>
      </c>
      <c r="N208" s="7">
        <f>IF(AA208&gt;0,RANK(AA208,(Z208:AB208,AC208:AQ208)),0)</f>
        <v>5</v>
      </c>
      <c r="O208" s="7">
        <f>IF(AB208&gt;0,RANK(AB208,(Z208:AB208,AC208:AQ208)),0)</f>
        <v>3</v>
      </c>
      <c r="P208" s="7">
        <f>IF(AC208&gt;0,RANK(AC208,(Z208:AB208,AC208:AQ208)),0)</f>
        <v>2</v>
      </c>
      <c r="Q208" s="49">
        <f t="shared" si="199"/>
        <v>8549</v>
      </c>
      <c r="R208" s="177">
        <f t="shared" si="200"/>
        <v>0.24226365903423261</v>
      </c>
      <c r="S208" s="2"/>
      <c r="T208" s="2">
        <f t="shared" si="201"/>
        <v>0</v>
      </c>
      <c r="U208" s="2">
        <f t="shared" si="202"/>
        <v>2.1537066424846974E-3</v>
      </c>
      <c r="V208" s="2">
        <f t="shared" si="203"/>
        <v>0.13565518023124007</v>
      </c>
      <c r="W208" s="2">
        <f t="shared" si="204"/>
        <v>0.30840512355474947</v>
      </c>
      <c r="X208" s="2">
        <f t="shared" si="205"/>
        <v>0.55066878258898211</v>
      </c>
      <c r="Y208" s="2">
        <f t="shared" si="206"/>
        <v>3.1172069825435855E-3</v>
      </c>
      <c r="AA208" s="1">
        <f>SUMIF(County!$AT$2917:$AT$3036,$BC208,County!S$2917:S$3036)+SUMIF($BC$1007:$BC$1023,$BC208,AA$1007:AA$1023)</f>
        <v>76</v>
      </c>
      <c r="AB208" s="1">
        <f>SUMIF(County!$AT$2917:$AT$3036,$BC208,County!T$2917:T$3036)+SUMIF($BC$1007:$BC$1023,$BC208,AB$1007:AB$1023)</f>
        <v>4787</v>
      </c>
      <c r="AC208" s="1">
        <f>SUMIF(County!$AT$2917:$AT$3036,$BC208,County!U$2917:U$3036)+SUMIF($BC$1007:$BC$1023,$BC208,AC$1007:AC$1023)</f>
        <v>10883</v>
      </c>
      <c r="AD208" s="1">
        <f>SUMIF(County!$AT$2917:$AT$3036,$BC208,County!V$2917:V$3036)+SUMIF($BC$1007:$BC$1023,$BC208,AD$1007:AD$1023)</f>
        <v>19432</v>
      </c>
      <c r="AI208" s="1">
        <f>SUMIF(County!$AT$2917:$AT$3036,$BC208,County!AA$2917:AA$3036)+SUMIF($BC$1007:$BC$1023,$BC208,AI$1007:AI$1023)</f>
        <v>110</v>
      </c>
      <c r="AS208" s="7">
        <f>IF(AD208&gt;0,RANK(AD208,(Z208:AB208,AC208:AQ208)),0)</f>
        <v>1</v>
      </c>
      <c r="AT208" s="7">
        <f>IF(AE208&gt;0,RANK(AE208,(Z208:AB208,AC208:AQ208)),0)</f>
        <v>0</v>
      </c>
      <c r="AU208" s="7">
        <f>IF(AF208&gt;0,RANK(AF208,(Z208:AB208,AC208:AQ208)),0)</f>
        <v>0</v>
      </c>
      <c r="AV208" s="7">
        <f>IF(AG208&gt;0,RANK(AG208,(Z208:AB208,AG208:AQ208)),0)</f>
        <v>0</v>
      </c>
      <c r="AW208" s="2">
        <f t="shared" si="207"/>
        <v>0</v>
      </c>
      <c r="AX208" s="2">
        <f t="shared" si="207"/>
        <v>0</v>
      </c>
      <c r="AY208" s="2">
        <f t="shared" si="207"/>
        <v>0</v>
      </c>
      <c r="BA208" s="2" t="str">
        <f t="shared" si="208"/>
        <v>District 5</v>
      </c>
      <c r="BB208" t="str">
        <f t="shared" si="208"/>
        <v>KY</v>
      </c>
      <c r="BC208">
        <v>5</v>
      </c>
      <c r="BE208" s="97">
        <v>21</v>
      </c>
      <c r="BF208" s="99">
        <v>905</v>
      </c>
      <c r="BG208" s="106">
        <f t="shared" si="209"/>
        <v>21905</v>
      </c>
      <c r="BH208" t="s">
        <v>2605</v>
      </c>
      <c r="BI208" t="s">
        <v>3184</v>
      </c>
    </row>
    <row r="209" spans="1:76" s="176" customFormat="1" outlineLevel="1">
      <c r="A209" s="9" t="s">
        <v>1759</v>
      </c>
      <c r="B209" s="9" t="s">
        <v>472</v>
      </c>
      <c r="C209" s="1">
        <f>SUM(Z209:AQ209)</f>
        <v>28366</v>
      </c>
      <c r="D209" s="1"/>
      <c r="E209" s="1"/>
      <c r="F209" s="1"/>
      <c r="G209" s="1"/>
      <c r="H209" s="1"/>
      <c r="I209" s="1"/>
      <c r="J209" s="1"/>
      <c r="K209" s="1"/>
      <c r="L209" s="1"/>
      <c r="M209" s="7">
        <f>IF(Z209&gt;0,RANK(Z209,(Z209:AB209,AC209:AQ209)),0)</f>
        <v>0</v>
      </c>
      <c r="N209" s="7">
        <f>IF(AA209&gt;0,RANK(AA209,(Z209:AB209,AC209:AQ209)),0)</f>
        <v>5</v>
      </c>
      <c r="O209" s="7">
        <f>IF(AB209&gt;0,RANK(AB209,(Z209:AB209,AC209:AQ209)),0)</f>
        <v>3</v>
      </c>
      <c r="P209" s="7">
        <f>IF(AC209&gt;0,RANK(AC209,(Z209:AB209,AC209:AQ209)),0)</f>
        <v>1</v>
      </c>
      <c r="Q209" s="49">
        <f>MAX(Z209:AG209)-LARGE(Z209:AG209,2)</f>
        <v>310</v>
      </c>
      <c r="R209" s="177">
        <f t="shared" si="200"/>
        <v>1.0928576464781781E-2</v>
      </c>
      <c r="S209" s="2"/>
      <c r="T209" s="2">
        <f>IF($C209=0,"-",Z209/$C209)</f>
        <v>0</v>
      </c>
      <c r="U209" s="2">
        <f>IF($C209=0,"-",AA209/$C209)</f>
        <v>1.8684340407530142E-3</v>
      </c>
      <c r="V209" s="2">
        <f>IF($C209=0,"-",AB209/$C209)</f>
        <v>0.22911231756327999</v>
      </c>
      <c r="W209" s="2">
        <f>IF($C209=0,"-",AC209/$C209)</f>
        <v>0.38863428047662696</v>
      </c>
      <c r="X209" s="2">
        <f t="shared" si="205"/>
        <v>0.37770570401184517</v>
      </c>
      <c r="Y209" s="2">
        <f t="shared" si="206"/>
        <v>2.6792639074948998E-3</v>
      </c>
      <c r="Z209" s="1"/>
      <c r="AA209" s="1">
        <f>SUMIF(County!$AT$2917:$AT$3036,$BC209,County!S$2917:S$3036)+SUMIF($BC$1007:$BC$1023,$BC209,AA$1007:AA$1023)</f>
        <v>53</v>
      </c>
      <c r="AB209" s="1">
        <f>SUMIF(County!$AT$2917:$AT$3036,$BC209,County!T$2917:T$3036)+SUMIF($BC$1007:$BC$1023,$BC209,AB$1007:AB$1023)</f>
        <v>6499</v>
      </c>
      <c r="AC209" s="1">
        <f>SUMIF(County!$AT$2917:$AT$3036,$BC209,County!U$2917:U$3036)+SUMIF($BC$1007:$BC$1023,$BC209,AC$1007:AC$1023)</f>
        <v>11024</v>
      </c>
      <c r="AD209" s="1">
        <f>SUMIF(County!$AT$2917:$AT$3036,$BC209,County!V$2917:V$3036)+SUMIF($BC$1007:$BC$1023,$BC209,AD$1007:AD$1023)</f>
        <v>10714</v>
      </c>
      <c r="AE209" s="1"/>
      <c r="AF209" s="1"/>
      <c r="AG209" s="1"/>
      <c r="AH209" s="1"/>
      <c r="AI209" s="1">
        <f>SUMIF(County!$AT$2917:$AT$3036,$BC209,County!AA$2917:AA$3036)+SUMIF($BC$1007:$BC$1023,$BC209,AI$1007:AI$1023)</f>
        <v>76</v>
      </c>
      <c r="AJ209" s="1"/>
      <c r="AM209" s="1"/>
      <c r="AS209" s="7">
        <f>IF(AD209&gt;0,RANK(AD209,(Z209:AB209,AC209:AQ209)),0)</f>
        <v>2</v>
      </c>
      <c r="AT209" s="7">
        <f>IF(AE209&gt;0,RANK(AE209,(Z209:AB209,AC209:AQ209)),0)</f>
        <v>0</v>
      </c>
      <c r="AU209" s="7">
        <f>IF(AF209&gt;0,RANK(AF209,(Z209:AB209,AC209:AQ209)),0)</f>
        <v>0</v>
      </c>
      <c r="AV209" s="7">
        <f>IF(AG209&gt;0,RANK(AG209,(Z209:AB209,AG209:AQ209)),0)</f>
        <v>0</v>
      </c>
      <c r="AW209" s="2">
        <f t="shared" si="207"/>
        <v>0</v>
      </c>
      <c r="AX209" s="2">
        <f t="shared" si="207"/>
        <v>0</v>
      </c>
      <c r="AY209" s="2">
        <f t="shared" si="207"/>
        <v>0</v>
      </c>
      <c r="BA209" s="2" t="str">
        <f t="shared" si="208"/>
        <v>District 6</v>
      </c>
      <c r="BB209" s="176" t="str">
        <f t="shared" si="208"/>
        <v>KY</v>
      </c>
      <c r="BC209" s="176">
        <v>6</v>
      </c>
      <c r="BE209" s="97">
        <v>21</v>
      </c>
      <c r="BF209" s="99">
        <v>906</v>
      </c>
      <c r="BG209" s="106">
        <f>BE209*1000+BF209</f>
        <v>21906</v>
      </c>
      <c r="BH209" s="176" t="s">
        <v>2605</v>
      </c>
      <c r="BI209" s="176" t="s">
        <v>3184</v>
      </c>
    </row>
    <row r="210" spans="1:76" outlineLevel="1">
      <c r="A210" s="155" t="s">
        <v>1009</v>
      </c>
      <c r="B210" s="9" t="s">
        <v>472</v>
      </c>
      <c r="C210" s="1">
        <f t="shared" si="198"/>
        <v>0</v>
      </c>
      <c r="D210" s="1"/>
      <c r="E210" s="1"/>
      <c r="F210" s="1"/>
      <c r="G210" s="1"/>
      <c r="H210" s="1"/>
      <c r="I210" s="1"/>
      <c r="J210" s="1"/>
      <c r="K210" s="1"/>
      <c r="L210" s="1"/>
      <c r="M210" s="7">
        <f>IF(Z210&gt;0,RANK(Z210,(Z210:AB210,AC210:AQ210)),0)</f>
        <v>0</v>
      </c>
      <c r="N210" s="7">
        <f>IF(AA210&gt;0,RANK(AA210,(Z210:AB210,AC210:AQ210)),0)</f>
        <v>0</v>
      </c>
      <c r="O210" s="7">
        <f>IF(AB210&gt;0,RANK(AB210,(Z210:AB210,AC210:AQ210)),0)</f>
        <v>0</v>
      </c>
      <c r="P210" s="7">
        <f>IF(AC210&gt;0,RANK(AC210,(Z210:AB210,AC210:AQ210)),0)</f>
        <v>0</v>
      </c>
      <c r="Q210" s="49">
        <f t="shared" si="199"/>
        <v>0</v>
      </c>
      <c r="R210" s="177" t="e">
        <f t="shared" si="200"/>
        <v>#DIV/0!</v>
      </c>
      <c r="S210" s="2"/>
      <c r="T210" s="2" t="str">
        <f t="shared" si="201"/>
        <v>-</v>
      </c>
      <c r="U210" s="2" t="str">
        <f t="shared" si="202"/>
        <v>-</v>
      </c>
      <c r="V210" s="2" t="str">
        <f t="shared" si="203"/>
        <v>-</v>
      </c>
      <c r="W210" s="2" t="str">
        <f t="shared" si="204"/>
        <v>-</v>
      </c>
      <c r="X210" s="2" t="str">
        <f t="shared" si="205"/>
        <v>-</v>
      </c>
      <c r="Y210" s="2" t="str">
        <f t="shared" si="206"/>
        <v>-</v>
      </c>
      <c r="AA210" s="1">
        <f>SUMIF(County!$AT$2917:$AT$3036,$BC210,County!S$2917:S$3036)+SUMIF($BC$1007:$BC$1023,$BC210,AA$1007:AA$1023)</f>
        <v>0</v>
      </c>
      <c r="AB210" s="1">
        <f>SUMIF(County!$AT$2917:$AT$3036,$BC210,County!T$2917:T$3036)+SUMIF($BC$1007:$BC$1023,$BC210,AB$1007:AB$1023)</f>
        <v>0</v>
      </c>
      <c r="AC210" s="1">
        <f>SUMIF(County!$AT$2917:$AT$3036,$BC210,County!U$2917:U$3036)+SUMIF($BC$1007:$BC$1023,$BC210,AC$1007:AC$1023)</f>
        <v>0</v>
      </c>
      <c r="AD210" s="1">
        <f>SUMIF(County!$AT$2917:$AT$3036,$BC210,County!V$2917:V$3036)+SUMIF($BC$1007:$BC$1023,$BC210,AD$1007:AD$1023)</f>
        <v>0</v>
      </c>
      <c r="AI210" s="1">
        <f>SUMIF(County!$AT$2917:$AT$3036,$BC210,County!AA$2917:AA$3036)+SUMIF($BC$1007:$BC$1023,$BC210,AI$1007:AI$1023)</f>
        <v>0</v>
      </c>
      <c r="AS210" s="7">
        <f>IF(AD210&gt;0,RANK(AD210,(Z210:AB210,AC210:AQ210)),0)</f>
        <v>0</v>
      </c>
      <c r="AT210" s="7">
        <f>IF(AE210&gt;0,RANK(AE210,(Z210:AB210,AC210:AQ210)),0)</f>
        <v>0</v>
      </c>
      <c r="AU210" s="7">
        <f>IF(AF210&gt;0,RANK(AF210,(Z210:AB210,AC210:AQ210)),0)</f>
        <v>0</v>
      </c>
      <c r="AV210" s="7">
        <f>IF(AG210&gt;0,RANK(AG210,(Z210:AB210,AG210:AQ210)),0)</f>
        <v>0</v>
      </c>
      <c r="AW210" s="2" t="str">
        <f t="shared" si="207"/>
        <v>-</v>
      </c>
      <c r="AX210" s="2" t="str">
        <f t="shared" si="207"/>
        <v>-</v>
      </c>
      <c r="AY210" s="2" t="str">
        <f t="shared" si="207"/>
        <v>-</v>
      </c>
      <c r="BA210" s="2" t="str">
        <f t="shared" si="208"/>
        <v>Unknown</v>
      </c>
      <c r="BB210" t="str">
        <f t="shared" si="208"/>
        <v>KY</v>
      </c>
      <c r="BC210">
        <v>0</v>
      </c>
      <c r="BE210" s="97">
        <v>21</v>
      </c>
      <c r="BF210" s="99">
        <v>999</v>
      </c>
      <c r="BG210" s="106">
        <f t="shared" si="209"/>
        <v>21999</v>
      </c>
      <c r="BH210" t="s">
        <v>2605</v>
      </c>
      <c r="BI210" t="s">
        <v>3184</v>
      </c>
    </row>
    <row r="211" spans="1:76">
      <c r="A211" t="s">
        <v>2369</v>
      </c>
      <c r="B211" t="s">
        <v>1105</v>
      </c>
      <c r="C211" s="1">
        <f t="shared" si="198"/>
        <v>157843</v>
      </c>
      <c r="D211" s="1">
        <f>State!CA51</f>
        <v>46</v>
      </c>
      <c r="E211" s="1">
        <v>7</v>
      </c>
      <c r="F211" s="1"/>
      <c r="G211" s="1">
        <v>8</v>
      </c>
      <c r="H211" s="1">
        <v>15</v>
      </c>
      <c r="I211" s="1">
        <v>16</v>
      </c>
      <c r="J211" s="1"/>
      <c r="K211" s="1"/>
      <c r="L211" s="1"/>
      <c r="M211" s="7">
        <f>IF(Z211&gt;0,RANK(Z211,(Z211:AB211,AC211:AQ211)),0)</f>
        <v>0</v>
      </c>
      <c r="N211" s="7">
        <f>IF(AA211&gt;0,RANK(AA211,(Z211:AB211,AC211:AQ211)),0)</f>
        <v>5</v>
      </c>
      <c r="O211" s="7">
        <f>IF(AB211&gt;0,RANK(AB211,(Z211:AB211,AC211:AQ211)),0)</f>
        <v>3</v>
      </c>
      <c r="P211" s="7">
        <f>IF(AC211&gt;0,RANK(AC211,(Z211:AB211,AC211:AQ211)),0)</f>
        <v>2</v>
      </c>
      <c r="Q211" s="49">
        <f t="shared" si="199"/>
        <v>10003</v>
      </c>
      <c r="R211" s="177">
        <f t="shared" si="200"/>
        <v>6.3373098585303114E-2</v>
      </c>
      <c r="S211" s="2"/>
      <c r="T211" s="2">
        <f t="shared" si="201"/>
        <v>0</v>
      </c>
      <c r="U211" s="2">
        <f t="shared" si="202"/>
        <v>1.704225084419328E-3</v>
      </c>
      <c r="V211" s="2">
        <f t="shared" si="203"/>
        <v>0.17875357158695665</v>
      </c>
      <c r="W211" s="2">
        <f t="shared" si="204"/>
        <v>0.37678579347832974</v>
      </c>
      <c r="X211" s="2">
        <f t="shared" si="205"/>
        <v>0.44015889206363285</v>
      </c>
      <c r="Y211" s="2">
        <f t="shared" si="206"/>
        <v>2.5975177866613408E-3</v>
      </c>
      <c r="AA211" s="1">
        <f>SUM(AA204:AA210)</f>
        <v>269</v>
      </c>
      <c r="AB211" s="1">
        <f>SUM(AB204:AB210)</f>
        <v>28215</v>
      </c>
      <c r="AC211" s="1">
        <f>SUM(AC204:AC210)</f>
        <v>59473</v>
      </c>
      <c r="AD211" s="1">
        <f>SUM(AD204:AD210)</f>
        <v>69476</v>
      </c>
      <c r="AI211" s="1">
        <f>SUM(AI204:AI210)</f>
        <v>410</v>
      </c>
      <c r="AS211" s="7">
        <f>IF(AD211&gt;0,RANK(AD211,(Z211:AB211,AC211:AQ211)),0)</f>
        <v>1</v>
      </c>
      <c r="AT211" s="7">
        <f>IF(AE211&gt;0,RANK(AE211,(Z211:AB211,AC211:AQ211)),0)</f>
        <v>0</v>
      </c>
      <c r="AU211" s="7">
        <f>IF(AF211&gt;0,RANK(AF211,(Z211:AB211,AC211:AQ211)),0)</f>
        <v>0</v>
      </c>
      <c r="AV211" s="7">
        <f>IF(AG211&gt;0,RANK(AG211,(Z211:AB211,AG211:AQ211)),0)</f>
        <v>0</v>
      </c>
      <c r="AW211" s="2">
        <f t="shared" si="207"/>
        <v>0</v>
      </c>
      <c r="AX211" s="2">
        <f t="shared" si="207"/>
        <v>0</v>
      </c>
      <c r="AY211" s="2">
        <f t="shared" si="207"/>
        <v>0</v>
      </c>
      <c r="BA211" s="2" t="str">
        <f t="shared" si="208"/>
        <v>Kentucky</v>
      </c>
      <c r="BB211" t="str">
        <f t="shared" si="208"/>
        <v>T</v>
      </c>
      <c r="BE211" s="97">
        <v>21</v>
      </c>
      <c r="BF211" s="99"/>
      <c r="BG211" s="106">
        <f t="shared" si="209"/>
        <v>21000</v>
      </c>
      <c r="BH211" t="s">
        <v>1619</v>
      </c>
      <c r="BI211" t="s">
        <v>3184</v>
      </c>
    </row>
    <row r="212" spans="1:76">
      <c r="C212" s="1"/>
      <c r="D212" s="1"/>
      <c r="E212" s="1"/>
      <c r="F212" s="1"/>
      <c r="G212" s="1"/>
      <c r="H212" s="1"/>
      <c r="I212" s="1"/>
      <c r="J212" s="1"/>
      <c r="K212" s="1"/>
      <c r="L212" s="1"/>
      <c r="M212" s="7"/>
      <c r="N212" s="7"/>
      <c r="O212" s="7"/>
      <c r="P212" s="7"/>
      <c r="Q212" s="49"/>
      <c r="R212" s="177"/>
      <c r="S212" s="2"/>
      <c r="T212" s="2"/>
      <c r="U212" s="2"/>
      <c r="V212" s="2"/>
      <c r="W212" s="2"/>
      <c r="X212" s="2"/>
      <c r="Y212" s="2"/>
      <c r="AS212" s="7"/>
      <c r="AT212" s="7"/>
      <c r="AU212" s="7"/>
      <c r="AV212" s="7"/>
      <c r="AW212" s="2"/>
      <c r="AX212" s="2"/>
      <c r="AY212" s="2"/>
      <c r="BA212" s="2"/>
      <c r="BF212" s="99"/>
    </row>
    <row r="213" spans="1:76" outlineLevel="1">
      <c r="A213" s="9" t="s">
        <v>2143</v>
      </c>
      <c r="B213" t="s">
        <v>876</v>
      </c>
      <c r="C213" s="1">
        <f t="shared" ref="C213:C220" si="210">SUM(Z213:AQ213)</f>
        <v>67267</v>
      </c>
      <c r="D213" s="1">
        <v>3</v>
      </c>
      <c r="E213" s="1"/>
      <c r="F213" s="1"/>
      <c r="G213" s="1">
        <v>1</v>
      </c>
      <c r="H213" s="1">
        <v>1</v>
      </c>
      <c r="I213" s="1">
        <v>1</v>
      </c>
      <c r="J213" s="1"/>
      <c r="K213" s="1"/>
      <c r="L213" s="1"/>
      <c r="M213" s="7">
        <f>IF(Z213&gt;0,RANK(Z213,(Z213:AB213,AC213:AQ213)),0)</f>
        <v>4</v>
      </c>
      <c r="N213" s="7">
        <f>IF(AA213&gt;0,RANK(AA213,(Z213:AB213,AC213:AQ213)),0)</f>
        <v>6</v>
      </c>
      <c r="O213" s="7">
        <f>IF(AB213&gt;0,RANK(AB213,(Z213:AB213,AC213:AQ213)),0)</f>
        <v>3</v>
      </c>
      <c r="P213" s="7">
        <f>IF(AC213&gt;0,RANK(AC213,(Z213:AB213,AC213:AQ213)),0)</f>
        <v>2</v>
      </c>
      <c r="Q213" s="49">
        <f t="shared" ref="Q213:Q220" si="211">MAX(Z213:AG213)-LARGE(Z213:AG213,2)</f>
        <v>7461</v>
      </c>
      <c r="R213" s="177">
        <f t="shared" ref="R213:R220" si="212">Q213/C213</f>
        <v>0.11091619962240029</v>
      </c>
      <c r="S213" s="2"/>
      <c r="T213" s="2">
        <f t="shared" ref="T213:T220" si="213">IF($C213=0,"-",Z213/$C213)</f>
        <v>8.9167050708371123E-2</v>
      </c>
      <c r="U213" s="2">
        <f t="shared" ref="U213:U220" si="214">IF($C213=0,"-",AA213/$C213)</f>
        <v>5.1288150207382524E-3</v>
      </c>
      <c r="V213" s="2">
        <f t="shared" ref="V213:V220" si="215">IF($C213=0,"-",AB213/$C213)</f>
        <v>0.11959801983141809</v>
      </c>
      <c r="W213" s="2">
        <f t="shared" ref="W213:W220" si="216">IF($C213=0,"-",AC213/$C213)</f>
        <v>0.32855635006764089</v>
      </c>
      <c r="X213" s="2">
        <f t="shared" ref="X213:X220" si="217">IF($C213=0,"-",AD213/$C213)</f>
        <v>0.43947254969004118</v>
      </c>
      <c r="Y213" s="2">
        <f t="shared" ref="Y213:Y220" si="218">IF(C213=0,"-",(1-T213-U213-V213-W213-X213))</f>
        <v>1.8077214681790466E-2</v>
      </c>
      <c r="Z213" s="1">
        <f>SUMIF(County!$AT$714:$AT$777,$BC213,County!R$714:R$777)+SUMIF($BC$1026:$BC$1071,$BC213,Z$1026:Z$1071)</f>
        <v>5998</v>
      </c>
      <c r="AA213" s="1">
        <f>SUMIF(County!$AT$714:$AT$777,$BC213,County!S$714:S$777)+SUMIF($BC$1026:$BC$1071,$BC213,AA$1026:AA$1071)</f>
        <v>345</v>
      </c>
      <c r="AB213" s="1">
        <f>SUMIF(County!$AT$714:$AT$777,$BC213,County!T$714:T$777)+SUMIF($BC$1026:$BC$1071,$BC213,AB$1026:AB$1071)</f>
        <v>8045</v>
      </c>
      <c r="AC213" s="1">
        <f>SUMIF(County!$AT$714:$AT$777,$BC213,County!U$714:U$777)+SUMIF($BC$1026:$BC$1071,$BC213,AC$1026:AC$1071)</f>
        <v>22101</v>
      </c>
      <c r="AD213" s="1">
        <f>SUMIF(County!$AT$714:$AT$777,$BC213,County!V$714:V$777)+SUMIF($BC$1026:$BC$1071,$BC213,AD$1026:AD$1071)</f>
        <v>29562</v>
      </c>
      <c r="AE213" s="1">
        <f>SUMIF(County!$AT$714:$AT$777,$BC213,County!W$714:W$777)+SUMIF($BC$1026:$BC$1071,$BC213,AE$1026:AE$1071)</f>
        <v>694</v>
      </c>
      <c r="AF213" s="1">
        <f>SUMIF(County!$AT$714:$AT$777,$BC213,County!X$714:X$777)+SUMIF($BC$1026:$BC$1071,$BC213,AF$1026:AF$1071)</f>
        <v>68</v>
      </c>
      <c r="AG213" s="1">
        <f>SUMIF(County!$AT$714:$AT$777,$BC213,County!Y$714:Y$777)+SUMIF($BC$1026:$BC$1071,$BC213,AG$1026:AG$1071)</f>
        <v>78</v>
      </c>
      <c r="AH213" s="1">
        <f>SUMIF(County!$AT$714:$AT$777,$BC213,County!Z$714:Z$777)+SUMIF($BC$1026:$BC$1071,$BC213,AH$1026:AH$1071)</f>
        <v>173</v>
      </c>
      <c r="AI213" s="49"/>
      <c r="AK213" s="1">
        <f>SUMIF(County!$AT$714:$AT$777,$BC213,County!AC$714:AC$777)+SUMIF($BC$1026:$BC$1071,$BC213,AK$1026:AK$1071)</f>
        <v>46</v>
      </c>
      <c r="AL213" s="1">
        <f>SUMIF(County!$AT$714:$AT$777,$BC213,County!AD$714:AD$777)+SUMIF($BC$1026:$BC$1071,$BC213,AL$1026:AL$1071)</f>
        <v>76</v>
      </c>
      <c r="AN213" s="1">
        <f>SUMIF(County!$AT$714:$AT$777,$BC213,County!AF$714:AF$777)+SUMIF($BC$1026:$BC$1071,$BC213,AN$1026:AN$1071)</f>
        <v>51</v>
      </c>
      <c r="AO213" s="1">
        <f>SUMIF(County!$AT$714:$AT$777,$BC213,County!AG$714:AG$777)+SUMIF($BC$1026:$BC$1071,$BC213,AO$1026:AO$1071)</f>
        <v>30</v>
      </c>
      <c r="AP213" s="1"/>
      <c r="AS213" s="7">
        <f>IF(AD213&gt;0,RANK(AD213,(Z213:AB213,AC213:AQ213)),0)</f>
        <v>1</v>
      </c>
      <c r="AT213" s="7">
        <f>IF(AE213&gt;0,RANK(AE213,(Z213:AB213,AC213:AQ213)),0)</f>
        <v>5</v>
      </c>
      <c r="AU213" s="7">
        <f>IF(AF213&gt;0,RANK(AF213,(Z213:AB213,AC213:AQ213)),0)</f>
        <v>10</v>
      </c>
      <c r="AV213" s="7">
        <f>IF(AG213&gt;0,RANK(AG213,(Z213:AB213,AG213:AQ213)),0)</f>
        <v>5</v>
      </c>
      <c r="AW213" s="2">
        <f t="shared" ref="AW213:AY220" si="219">IF($C213=0,"-",AE213/$C213)</f>
        <v>1.0317094563456078E-2</v>
      </c>
      <c r="AX213" s="2">
        <f t="shared" si="219"/>
        <v>1.010896873652757E-3</v>
      </c>
      <c r="AY213" s="2">
        <f t="shared" si="219"/>
        <v>1.1595581786016918E-3</v>
      </c>
      <c r="BA213" s="2" t="str">
        <f t="shared" ref="BA213:BB220" si="220">A213</f>
        <v>District 1</v>
      </c>
      <c r="BB213" t="str">
        <f t="shared" si="220"/>
        <v>LA</v>
      </c>
      <c r="BC213">
        <v>1</v>
      </c>
      <c r="BE213" s="97">
        <v>22</v>
      </c>
      <c r="BF213" s="99">
        <v>901</v>
      </c>
      <c r="BG213" s="106">
        <f t="shared" ref="BG213:BG220" si="221">BE213*1000+BF213</f>
        <v>22901</v>
      </c>
      <c r="BH213" t="s">
        <v>2605</v>
      </c>
      <c r="BI213" t="s">
        <v>3184</v>
      </c>
      <c r="BN213" s="1">
        <f>SUMIF(County!$AT$714:$AT$777,$BC213,County!BF$714:BF$777)+SUMIF($BC$1026:$BC$1071,$BC213,BN$1026:BN$1071)</f>
        <v>39</v>
      </c>
      <c r="BX213" s="1">
        <f>SUMIF(County!$AT$714:$AT$777,$BC213,County!BP$714:BP$777)+SUMIF($BC$1026:$BC$1071,$BC213,BX$1026:BX$1071)</f>
        <v>7</v>
      </c>
    </row>
    <row r="214" spans="1:76" outlineLevel="1">
      <c r="A214" s="9" t="s">
        <v>1563</v>
      </c>
      <c r="B214" t="s">
        <v>876</v>
      </c>
      <c r="C214" s="1">
        <f t="shared" si="210"/>
        <v>14645</v>
      </c>
      <c r="D214" s="1">
        <v>3</v>
      </c>
      <c r="E214" s="1"/>
      <c r="F214" s="1"/>
      <c r="G214" s="1">
        <v>1</v>
      </c>
      <c r="H214" s="1">
        <v>1</v>
      </c>
      <c r="I214" s="1">
        <v>1</v>
      </c>
      <c r="J214" s="1"/>
      <c r="K214" s="1"/>
      <c r="L214" s="1"/>
      <c r="M214" s="7">
        <f>IF(Z214&gt;0,RANK(Z214,(Z214:AB214,AC214:AQ214)),0)</f>
        <v>4</v>
      </c>
      <c r="N214" s="7">
        <f>IF(AA214&gt;0,RANK(AA214,(Z214:AB214,AC214:AQ214)),0)</f>
        <v>6</v>
      </c>
      <c r="O214" s="7">
        <f>IF(AB214&gt;0,RANK(AB214,(Z214:AB214,AC214:AQ214)),0)</f>
        <v>3</v>
      </c>
      <c r="P214" s="7">
        <f>IF(AC214&gt;0,RANK(AC214,(Z214:AB214,AC214:AQ214)),0)</f>
        <v>2</v>
      </c>
      <c r="Q214" s="49">
        <f t="shared" si="211"/>
        <v>1726</v>
      </c>
      <c r="R214" s="177">
        <f t="shared" si="212"/>
        <v>0.11785592352338682</v>
      </c>
      <c r="S214" s="2"/>
      <c r="T214" s="2">
        <f t="shared" si="213"/>
        <v>9.3001024240355071E-2</v>
      </c>
      <c r="U214" s="2">
        <f t="shared" si="214"/>
        <v>8.6036189825879142E-3</v>
      </c>
      <c r="V214" s="2">
        <f t="shared" si="215"/>
        <v>0.12243086377603278</v>
      </c>
      <c r="W214" s="2">
        <f t="shared" si="216"/>
        <v>0.31457835438716286</v>
      </c>
      <c r="X214" s="2">
        <f t="shared" si="217"/>
        <v>0.43243427791054967</v>
      </c>
      <c r="Y214" s="2">
        <f t="shared" si="218"/>
        <v>2.8951860703311794E-2</v>
      </c>
      <c r="Z214" s="1">
        <f>SUMIF(County!$AT$714:$AT$777,$BC214,County!R$714:R$777)+SUMIF($BC$1026:$BC$1071,$BC214,Z$1026:Z$1071)</f>
        <v>1362</v>
      </c>
      <c r="AA214" s="1">
        <f>SUMIF(County!$AT$714:$AT$777,$BC214,County!S$714:S$777)+SUMIF($BC$1026:$BC$1071,$BC214,AA$1026:AA$1071)</f>
        <v>126</v>
      </c>
      <c r="AB214" s="1">
        <f>SUMIF(County!$AT$714:$AT$777,$BC214,County!T$714:T$777)+SUMIF($BC$1026:$BC$1071,$BC214,AB$1026:AB$1071)</f>
        <v>1793</v>
      </c>
      <c r="AC214" s="1">
        <f>SUMIF(County!$AT$714:$AT$777,$BC214,County!U$714:U$777)+SUMIF($BC$1026:$BC$1071,$BC214,AC$1026:AC$1071)</f>
        <v>4607</v>
      </c>
      <c r="AD214" s="1">
        <f>SUMIF(County!$AT$714:$AT$777,$BC214,County!V$714:V$777)+SUMIF($BC$1026:$BC$1071,$BC214,AD$1026:AD$1071)</f>
        <v>6333</v>
      </c>
      <c r="AE214" s="1">
        <f>SUMIF(County!$AT$714:$AT$777,$BC214,County!W$714:W$777)+SUMIF($BC$1026:$BC$1071,$BC214,AE$1026:AE$1071)</f>
        <v>238</v>
      </c>
      <c r="AF214" s="1">
        <f>SUMIF(County!$AT$714:$AT$777,$BC214,County!X$714:X$777)+SUMIF($BC$1026:$BC$1071,$BC214,AF$1026:AF$1071)</f>
        <v>23</v>
      </c>
      <c r="AG214" s="1">
        <f>SUMIF(County!$AT$714:$AT$777,$BC214,County!Y$714:Y$777)+SUMIF($BC$1026:$BC$1071,$BC214,AG$1026:AG$1071)</f>
        <v>35</v>
      </c>
      <c r="AH214" s="1">
        <f>SUMIF(County!$AT$714:$AT$777,$BC214,County!Z$714:Z$777)+SUMIF($BC$1026:$BC$1071,$BC214,AH$1026:AH$1071)</f>
        <v>48</v>
      </c>
      <c r="AI214" s="49"/>
      <c r="AK214" s="1">
        <f>SUMIF(County!$AT$714:$AT$777,$BC214,County!AC$714:AC$777)+SUMIF($BC$1026:$BC$1071,$BC214,AK$1026:AK$1071)</f>
        <v>25</v>
      </c>
      <c r="AL214" s="1">
        <f>SUMIF(County!$AT$714:$AT$777,$BC214,County!AD$714:AD$777)+SUMIF($BC$1026:$BC$1071,$BC214,AL$1026:AL$1071)</f>
        <v>27</v>
      </c>
      <c r="AN214" s="1">
        <f>SUMIF(County!$AT$714:$AT$777,$BC214,County!AF$714:AF$777)+SUMIF($BC$1026:$BC$1071,$BC214,AN$1026:AN$1071)</f>
        <v>10</v>
      </c>
      <c r="AO214" s="1">
        <f>SUMIF(County!$AT$714:$AT$777,$BC214,County!AG$714:AG$777)+SUMIF($BC$1026:$BC$1071,$BC214,AO$1026:AO$1071)</f>
        <v>18</v>
      </c>
      <c r="AP214" s="1"/>
      <c r="AS214" s="7">
        <f>IF(AD214&gt;0,RANK(AD214,(Z214:AB214,AC214:AQ214)),0)</f>
        <v>1</v>
      </c>
      <c r="AT214" s="7">
        <f>IF(AE214&gt;0,RANK(AE214,(Z214:AB214,AC214:AQ214)),0)</f>
        <v>5</v>
      </c>
      <c r="AU214" s="7">
        <f>IF(AF214&gt;0,RANK(AF214,(Z214:AB214,AC214:AQ214)),0)</f>
        <v>11</v>
      </c>
      <c r="AV214" s="7">
        <f>IF(AG214&gt;0,RANK(AG214,(Z214:AB214,AG214:AQ214)),0)</f>
        <v>5</v>
      </c>
      <c r="AW214" s="2">
        <f t="shared" si="219"/>
        <v>1.6251280300443836E-2</v>
      </c>
      <c r="AX214" s="2">
        <f t="shared" si="219"/>
        <v>1.5705018777739843E-3</v>
      </c>
      <c r="AY214" s="2">
        <f t="shared" si="219"/>
        <v>2.3898941618299761E-3</v>
      </c>
      <c r="BA214" s="2" t="str">
        <f t="shared" si="220"/>
        <v>District 2</v>
      </c>
      <c r="BB214" t="str">
        <f t="shared" si="220"/>
        <v>LA</v>
      </c>
      <c r="BC214">
        <v>2</v>
      </c>
      <c r="BE214" s="97">
        <v>22</v>
      </c>
      <c r="BF214" s="99">
        <v>902</v>
      </c>
      <c r="BG214" s="106">
        <f t="shared" si="221"/>
        <v>22902</v>
      </c>
      <c r="BH214" t="s">
        <v>2605</v>
      </c>
      <c r="BI214" t="s">
        <v>3184</v>
      </c>
      <c r="BN214" s="1">
        <f>SUMIF(County!$AT$714:$AT$777,$BC214,County!BF$714:BF$777)+SUMIF($BC$1026:$BC$1071,$BC214,BN$1026:BN$1071)</f>
        <v>15</v>
      </c>
      <c r="BX214" s="1">
        <f>SUMIF(County!$AT$714:$AT$777,$BC214,County!BP$714:BP$777)+SUMIF($BC$1026:$BC$1071,$BC214,BX$1026:BX$1071)</f>
        <v>10</v>
      </c>
    </row>
    <row r="215" spans="1:76" outlineLevel="1">
      <c r="A215" s="9" t="s">
        <v>1564</v>
      </c>
      <c r="B215" t="s">
        <v>876</v>
      </c>
      <c r="C215" s="1">
        <f t="shared" si="210"/>
        <v>50073</v>
      </c>
      <c r="D215" s="1">
        <v>3</v>
      </c>
      <c r="E215" s="1"/>
      <c r="F215" s="1"/>
      <c r="G215" s="1">
        <v>1</v>
      </c>
      <c r="H215" s="1">
        <v>1</v>
      </c>
      <c r="I215" s="1">
        <v>1</v>
      </c>
      <c r="J215" s="1"/>
      <c r="K215" s="1"/>
      <c r="L215" s="1"/>
      <c r="M215" s="7">
        <f>IF(Z215&gt;0,RANK(Z215,(Z215:AB215,AC215:AQ215)),0)</f>
        <v>4</v>
      </c>
      <c r="N215" s="7">
        <f>IF(AA215&gt;0,RANK(AA215,(Z215:AB215,AC215:AQ215)),0)</f>
        <v>6</v>
      </c>
      <c r="O215" s="7">
        <f>IF(AB215&gt;0,RANK(AB215,(Z215:AB215,AC215:AQ215)),0)</f>
        <v>3</v>
      </c>
      <c r="P215" s="7">
        <f>IF(AC215&gt;0,RANK(AC215,(Z215:AB215,AC215:AQ215)),0)</f>
        <v>2</v>
      </c>
      <c r="Q215" s="49">
        <f t="shared" si="211"/>
        <v>1613</v>
      </c>
      <c r="R215" s="177">
        <f t="shared" si="212"/>
        <v>3.2212969065164861E-2</v>
      </c>
      <c r="S215" s="2"/>
      <c r="T215" s="2">
        <f t="shared" si="213"/>
        <v>5.3002616180376654E-2</v>
      </c>
      <c r="U215" s="2">
        <f t="shared" si="214"/>
        <v>5.292273281009726E-3</v>
      </c>
      <c r="V215" s="2">
        <f t="shared" si="215"/>
        <v>0.1121163101871268</v>
      </c>
      <c r="W215" s="2">
        <f t="shared" si="216"/>
        <v>0.38783376270644859</v>
      </c>
      <c r="X215" s="2">
        <f t="shared" si="217"/>
        <v>0.42004673177161345</v>
      </c>
      <c r="Y215" s="2">
        <f t="shared" si="218"/>
        <v>2.1708305873424927E-2</v>
      </c>
      <c r="Z215" s="1">
        <f>SUMIF(County!$AT$714:$AT$777,$BC215,County!R$714:R$777)+SUMIF($BC$1026:$BC$1071,$BC215,Z$1026:Z$1071)</f>
        <v>2654</v>
      </c>
      <c r="AA215" s="1">
        <f>SUMIF(County!$AT$714:$AT$777,$BC215,County!S$714:S$777)+SUMIF($BC$1026:$BC$1071,$BC215,AA$1026:AA$1071)</f>
        <v>265</v>
      </c>
      <c r="AB215" s="1">
        <f>SUMIF(County!$AT$714:$AT$777,$BC215,County!T$714:T$777)+SUMIF($BC$1026:$BC$1071,$BC215,AB$1026:AB$1071)</f>
        <v>5614</v>
      </c>
      <c r="AC215" s="1">
        <f>SUMIF(County!$AT$714:$AT$777,$BC215,County!U$714:U$777)+SUMIF($BC$1026:$BC$1071,$BC215,AC$1026:AC$1071)</f>
        <v>19420</v>
      </c>
      <c r="AD215" s="1">
        <f>SUMIF(County!$AT$714:$AT$777,$BC215,County!V$714:V$777)+SUMIF($BC$1026:$BC$1071,$BC215,AD$1026:AD$1071)</f>
        <v>21033</v>
      </c>
      <c r="AE215" s="1">
        <f>SUMIF(County!$AT$714:$AT$777,$BC215,County!W$714:W$777)+SUMIF($BC$1026:$BC$1071,$BC215,AE$1026:AE$1071)</f>
        <v>730</v>
      </c>
      <c r="AF215" s="1">
        <f>SUMIF(County!$AT$714:$AT$777,$BC215,County!X$714:X$777)+SUMIF($BC$1026:$BC$1071,$BC215,AF$1026:AF$1071)</f>
        <v>32</v>
      </c>
      <c r="AG215" s="1">
        <f>SUMIF(County!$AT$714:$AT$777,$BC215,County!Y$714:Y$777)+SUMIF($BC$1026:$BC$1071,$BC215,AG$1026:AG$1071)</f>
        <v>56</v>
      </c>
      <c r="AH215" s="1">
        <f>SUMIF(County!$AT$714:$AT$777,$BC215,County!Z$714:Z$777)+SUMIF($BC$1026:$BC$1071,$BC215,AH$1026:AH$1071)</f>
        <v>99</v>
      </c>
      <c r="AI215" s="49"/>
      <c r="AK215" s="1">
        <f>SUMIF(County!$AT$714:$AT$777,$BC215,County!AC$714:AC$777)+SUMIF($BC$1026:$BC$1071,$BC215,AK$1026:AK$1071)</f>
        <v>48</v>
      </c>
      <c r="AL215" s="1">
        <f>SUMIF(County!$AT$714:$AT$777,$BC215,County!AD$714:AD$777)+SUMIF($BC$1026:$BC$1071,$BC215,AL$1026:AL$1071)</f>
        <v>79</v>
      </c>
      <c r="AN215" s="1">
        <f>SUMIF(County!$AT$714:$AT$777,$BC215,County!AF$714:AF$777)+SUMIF($BC$1026:$BC$1071,$BC215,AN$1026:AN$1071)</f>
        <v>21</v>
      </c>
      <c r="AO215" s="1">
        <f>SUMIF(County!$AT$714:$AT$777,$BC215,County!AG$714:AG$777)+SUMIF($BC$1026:$BC$1071,$BC215,AO$1026:AO$1071)</f>
        <v>22</v>
      </c>
      <c r="AP215" s="1"/>
      <c r="AS215" s="7">
        <f>IF(AD215&gt;0,RANK(AD215,(Z215:AB215,AC215:AQ215)),0)</f>
        <v>1</v>
      </c>
      <c r="AT215" s="7">
        <f>IF(AE215&gt;0,RANK(AE215,(Z215:AB215,AC215:AQ215)),0)</f>
        <v>5</v>
      </c>
      <c r="AU215" s="7">
        <f>IF(AF215&gt;0,RANK(AF215,(Z215:AB215,AC215:AQ215)),0)</f>
        <v>11</v>
      </c>
      <c r="AV215" s="7">
        <f>IF(AG215&gt;0,RANK(AG215,(Z215:AB215,AG215:AQ215)),0)</f>
        <v>6</v>
      </c>
      <c r="AW215" s="2">
        <f t="shared" si="219"/>
        <v>1.4578715075989056E-2</v>
      </c>
      <c r="AX215" s="2">
        <f t="shared" si="219"/>
        <v>6.3906696223513671E-4</v>
      </c>
      <c r="AY215" s="2">
        <f t="shared" si="219"/>
        <v>1.1183671839114892E-3</v>
      </c>
      <c r="BA215" s="2" t="str">
        <f t="shared" si="220"/>
        <v>District 3</v>
      </c>
      <c r="BB215" t="str">
        <f t="shared" si="220"/>
        <v>LA</v>
      </c>
      <c r="BC215">
        <v>3</v>
      </c>
      <c r="BE215" s="97">
        <v>22</v>
      </c>
      <c r="BF215" s="99">
        <v>903</v>
      </c>
      <c r="BG215" s="106">
        <f t="shared" si="221"/>
        <v>22903</v>
      </c>
      <c r="BH215" t="s">
        <v>2605</v>
      </c>
      <c r="BI215" t="s">
        <v>3184</v>
      </c>
      <c r="BN215" s="1">
        <f>SUMIF(County!$AT$714:$AT$777,$BC215,County!BF$714:BF$777)+SUMIF($BC$1026:$BC$1071,$BC215,BN$1026:BN$1071)</f>
        <v>42</v>
      </c>
      <c r="BX215" s="1">
        <f>SUMIF(County!$AT$714:$AT$777,$BC215,County!BP$714:BP$777)+SUMIF($BC$1026:$BC$1071,$BC215,BX$1026:BX$1071)</f>
        <v>6</v>
      </c>
    </row>
    <row r="216" spans="1:76" outlineLevel="1">
      <c r="A216" s="9" t="s">
        <v>1825</v>
      </c>
      <c r="B216" t="s">
        <v>876</v>
      </c>
      <c r="C216" s="1">
        <f t="shared" si="210"/>
        <v>51154</v>
      </c>
      <c r="D216" s="1">
        <v>3</v>
      </c>
      <c r="E216" s="1"/>
      <c r="F216" s="1"/>
      <c r="G216" s="1"/>
      <c r="H216" s="1">
        <v>2</v>
      </c>
      <c r="I216" s="1">
        <v>1</v>
      </c>
      <c r="J216" s="1"/>
      <c r="K216" s="1"/>
      <c r="L216" s="1"/>
      <c r="M216" s="7">
        <f>IF(Z216&gt;0,RANK(Z216,(Z216:AB216,AC216:AQ216)),0)</f>
        <v>4</v>
      </c>
      <c r="N216" s="7">
        <f>IF(AA216&gt;0,RANK(AA216,(Z216:AB216,AC216:AQ216)),0)</f>
        <v>6</v>
      </c>
      <c r="O216" s="7">
        <f>IF(AB216&gt;0,RANK(AB216,(Z216:AB216,AC216:AQ216)),0)</f>
        <v>3</v>
      </c>
      <c r="P216" s="7">
        <f>IF(AC216&gt;0,RANK(AC216,(Z216:AB216,AC216:AQ216)),0)</f>
        <v>1</v>
      </c>
      <c r="Q216" s="49">
        <f t="shared" si="211"/>
        <v>2871</v>
      </c>
      <c r="R216" s="177">
        <f t="shared" si="212"/>
        <v>5.612464323415569E-2</v>
      </c>
      <c r="S216" s="2"/>
      <c r="T216" s="2">
        <f t="shared" si="213"/>
        <v>5.0846463619658284E-2</v>
      </c>
      <c r="U216" s="2">
        <f t="shared" si="214"/>
        <v>7.5653907807796067E-3</v>
      </c>
      <c r="V216" s="2">
        <f t="shared" si="215"/>
        <v>9.432302459240724E-2</v>
      </c>
      <c r="W216" s="2">
        <f t="shared" si="216"/>
        <v>0.43844078664425068</v>
      </c>
      <c r="X216" s="2">
        <f t="shared" si="217"/>
        <v>0.38231614341009501</v>
      </c>
      <c r="Y216" s="2">
        <f t="shared" si="218"/>
        <v>2.6508190952809207E-2</v>
      </c>
      <c r="Z216" s="1">
        <f>SUMIF(County!$AT$714:$AT$777,$BC216,County!R$714:R$777)+SUMIF($BC$1026:$BC$1071,$BC216,Z$1026:Z$1071)</f>
        <v>2601</v>
      </c>
      <c r="AA216" s="1">
        <f>SUMIF(County!$AT$714:$AT$777,$BC216,County!S$714:S$777)+SUMIF($BC$1026:$BC$1071,$BC216,AA$1026:AA$1071)</f>
        <v>387</v>
      </c>
      <c r="AB216" s="1">
        <f>SUMIF(County!$AT$714:$AT$777,$BC216,County!T$714:T$777)+SUMIF($BC$1026:$BC$1071,$BC216,AB$1026:AB$1071)</f>
        <v>4825</v>
      </c>
      <c r="AC216" s="1">
        <f>SUMIF(County!$AT$714:$AT$777,$BC216,County!U$714:U$777)+SUMIF($BC$1026:$BC$1071,$BC216,AC$1026:AC$1071)</f>
        <v>22428</v>
      </c>
      <c r="AD216" s="1">
        <f>SUMIF(County!$AT$714:$AT$777,$BC216,County!V$714:V$777)+SUMIF($BC$1026:$BC$1071,$BC216,AD$1026:AD$1071)</f>
        <v>19557</v>
      </c>
      <c r="AE216" s="1">
        <f>SUMIF(County!$AT$714:$AT$777,$BC216,County!W$714:W$777)+SUMIF($BC$1026:$BC$1071,$BC216,AE$1026:AE$1071)</f>
        <v>922</v>
      </c>
      <c r="AF216" s="1">
        <f>SUMIF(County!$AT$714:$AT$777,$BC216,County!X$714:X$777)+SUMIF($BC$1026:$BC$1071,$BC216,AF$1026:AF$1071)</f>
        <v>34</v>
      </c>
      <c r="AG216" s="1">
        <f>SUMIF(County!$AT$714:$AT$777,$BC216,County!Y$714:Y$777)+SUMIF($BC$1026:$BC$1071,$BC216,AG$1026:AG$1071)</f>
        <v>66</v>
      </c>
      <c r="AH216" s="1">
        <f>SUMIF(County!$AT$714:$AT$777,$BC216,County!Z$714:Z$777)+SUMIF($BC$1026:$BC$1071,$BC216,AH$1026:AH$1071)</f>
        <v>91</v>
      </c>
      <c r="AI216" s="49"/>
      <c r="AK216" s="1">
        <f>SUMIF(County!$AT$714:$AT$777,$BC216,County!AC$714:AC$777)+SUMIF($BC$1026:$BC$1071,$BC216,AK$1026:AK$1071)</f>
        <v>46</v>
      </c>
      <c r="AL216" s="1">
        <f>SUMIF(County!$AT$714:$AT$777,$BC216,County!AD$714:AD$777)+SUMIF($BC$1026:$BC$1071,$BC216,AL$1026:AL$1071)</f>
        <v>155</v>
      </c>
      <c r="AN216" s="1">
        <f>SUMIF(County!$AT$714:$AT$777,$BC216,County!AF$714:AF$777)+SUMIF($BC$1026:$BC$1071,$BC216,AN$1026:AN$1071)</f>
        <v>22</v>
      </c>
      <c r="AO216" s="1">
        <f>SUMIF(County!$AT$714:$AT$777,$BC216,County!AG$714:AG$777)+SUMIF($BC$1026:$BC$1071,$BC216,AO$1026:AO$1071)</f>
        <v>20</v>
      </c>
      <c r="AP216" s="1"/>
      <c r="AS216" s="7">
        <f>IF(AD216&gt;0,RANK(AD216,(Z216:AB216,AC216:AQ216)),0)</f>
        <v>2</v>
      </c>
      <c r="AT216" s="7">
        <f>IF(AE216&gt;0,RANK(AE216,(Z216:AB216,AC216:AQ216)),0)</f>
        <v>5</v>
      </c>
      <c r="AU216" s="7">
        <f>IF(AF216&gt;0,RANK(AF216,(Z216:AB216,AC216:AQ216)),0)</f>
        <v>11</v>
      </c>
      <c r="AV216" s="7">
        <f>IF(AG216&gt;0,RANK(AG216,(Z216:AB216,AG216:AQ216)),0)</f>
        <v>6</v>
      </c>
      <c r="AW216" s="2">
        <f t="shared" si="219"/>
        <v>1.8024005942839271E-2</v>
      </c>
      <c r="AX216" s="2">
        <f t="shared" si="219"/>
        <v>6.6465965515893183E-4</v>
      </c>
      <c r="AY216" s="2">
        <f t="shared" si="219"/>
        <v>1.2902216835438088E-3</v>
      </c>
      <c r="BA216" s="2" t="str">
        <f t="shared" si="220"/>
        <v>District 4</v>
      </c>
      <c r="BB216" t="str">
        <f t="shared" si="220"/>
        <v>LA</v>
      </c>
      <c r="BC216">
        <v>4</v>
      </c>
      <c r="BE216" s="97">
        <v>22</v>
      </c>
      <c r="BF216" s="99">
        <v>904</v>
      </c>
      <c r="BG216" s="106">
        <f t="shared" si="221"/>
        <v>22904</v>
      </c>
      <c r="BH216" t="s">
        <v>2605</v>
      </c>
      <c r="BI216" t="s">
        <v>3184</v>
      </c>
      <c r="BN216" s="1">
        <f>SUMIF(County!$AT$714:$AT$777,$BC216,County!BF$714:BF$777)+SUMIF($BC$1026:$BC$1071,$BC216,BN$1026:BN$1071)</f>
        <v>40</v>
      </c>
      <c r="BX216" s="1">
        <f>SUMIF(County!$AT$714:$AT$777,$BC216,County!BP$714:BP$777)+SUMIF($BC$1026:$BC$1071,$BC216,BX$1026:BX$1071)</f>
        <v>6</v>
      </c>
    </row>
    <row r="217" spans="1:76" outlineLevel="1">
      <c r="A217" s="9" t="s">
        <v>1780</v>
      </c>
      <c r="B217" t="s">
        <v>876</v>
      </c>
      <c r="C217" s="1">
        <f t="shared" si="210"/>
        <v>47688</v>
      </c>
      <c r="D217" s="1">
        <v>3</v>
      </c>
      <c r="E217" s="1"/>
      <c r="F217" s="1"/>
      <c r="G217" s="1">
        <v>1</v>
      </c>
      <c r="H217" s="1">
        <v>1</v>
      </c>
      <c r="I217" s="1">
        <v>1</v>
      </c>
      <c r="J217" s="1"/>
      <c r="K217" s="1"/>
      <c r="L217" s="1"/>
      <c r="M217" s="7">
        <f>IF(Z217&gt;0,RANK(Z217,(Z217:AB217,AC217:AQ217)),0)</f>
        <v>4</v>
      </c>
      <c r="N217" s="7">
        <f>IF(AA217&gt;0,RANK(AA217,(Z217:AB217,AC217:AQ217)),0)</f>
        <v>6</v>
      </c>
      <c r="O217" s="7">
        <f>IF(AB217&gt;0,RANK(AB217,(Z217:AB217,AC217:AQ217)),0)</f>
        <v>3</v>
      </c>
      <c r="P217" s="7">
        <f>IF(AC217&gt;0,RANK(AC217,(Z217:AB217,AC217:AQ217)),0)</f>
        <v>2</v>
      </c>
      <c r="Q217" s="49">
        <f t="shared" si="211"/>
        <v>1236</v>
      </c>
      <c r="R217" s="177">
        <f t="shared" si="212"/>
        <v>2.5918470055359837E-2</v>
      </c>
      <c r="S217" s="2"/>
      <c r="T217" s="2">
        <f t="shared" si="213"/>
        <v>5.0473913772856906E-2</v>
      </c>
      <c r="U217" s="2">
        <f t="shared" si="214"/>
        <v>9.583123636973662E-3</v>
      </c>
      <c r="V217" s="2">
        <f t="shared" si="215"/>
        <v>9.6250629089079012E-2</v>
      </c>
      <c r="W217" s="2">
        <f t="shared" si="216"/>
        <v>0.39391461164234187</v>
      </c>
      <c r="X217" s="2">
        <f t="shared" si="217"/>
        <v>0.41983308169770173</v>
      </c>
      <c r="Y217" s="2">
        <f t="shared" si="218"/>
        <v>2.9944640161046809E-2</v>
      </c>
      <c r="Z217" s="1">
        <f>SUMIF(County!$AT$714:$AT$777,$BC217,County!R$714:R$777)+SUMIF($BC$1026:$BC$1071,$BC217,Z$1026:Z$1071)</f>
        <v>2407</v>
      </c>
      <c r="AA217" s="1">
        <f>SUMIF(County!$AT$714:$AT$777,$BC217,County!S$714:S$777)+SUMIF($BC$1026:$BC$1071,$BC217,AA$1026:AA$1071)</f>
        <v>457</v>
      </c>
      <c r="AB217" s="1">
        <f>SUMIF(County!$AT$714:$AT$777,$BC217,County!T$714:T$777)+SUMIF($BC$1026:$BC$1071,$BC217,AB$1026:AB$1071)</f>
        <v>4590</v>
      </c>
      <c r="AC217" s="1">
        <f>SUMIF(County!$AT$714:$AT$777,$BC217,County!U$714:U$777)+SUMIF($BC$1026:$BC$1071,$BC217,AC$1026:AC$1071)</f>
        <v>18785</v>
      </c>
      <c r="AD217" s="1">
        <f>SUMIF(County!$AT$714:$AT$777,$BC217,County!V$714:V$777)+SUMIF($BC$1026:$BC$1071,$BC217,AD$1026:AD$1071)</f>
        <v>20021</v>
      </c>
      <c r="AE217" s="1">
        <f>SUMIF(County!$AT$714:$AT$777,$BC217,County!W$714:W$777)+SUMIF($BC$1026:$BC$1071,$BC217,AE$1026:AE$1071)</f>
        <v>926</v>
      </c>
      <c r="AF217" s="1">
        <f>SUMIF(County!$AT$714:$AT$777,$BC217,County!X$714:X$777)+SUMIF($BC$1026:$BC$1071,$BC217,AF$1026:AF$1071)</f>
        <v>37</v>
      </c>
      <c r="AG217" s="1">
        <f>SUMIF(County!$AT$714:$AT$777,$BC217,County!Y$714:Y$777)+SUMIF($BC$1026:$BC$1071,$BC217,AG$1026:AG$1071)</f>
        <v>68</v>
      </c>
      <c r="AH217" s="1">
        <f>SUMIF(County!$AT$714:$AT$777,$BC217,County!Z$714:Z$777)+SUMIF($BC$1026:$BC$1071,$BC217,AH$1026:AH$1071)</f>
        <v>108</v>
      </c>
      <c r="AI217" s="49"/>
      <c r="AK217" s="1">
        <f>SUMIF(County!$AT$714:$AT$777,$BC217,County!AC$714:AC$777)+SUMIF($BC$1026:$BC$1071,$BC217,AK$1026:AK$1071)</f>
        <v>42</v>
      </c>
      <c r="AL217" s="1">
        <f>SUMIF(County!$AT$714:$AT$777,$BC217,County!AD$714:AD$777)+SUMIF($BC$1026:$BC$1071,$BC217,AL$1026:AL$1071)</f>
        <v>189</v>
      </c>
      <c r="AN217" s="1">
        <f>SUMIF(County!$AT$714:$AT$777,$BC217,County!AF$714:AF$777)+SUMIF($BC$1026:$BC$1071,$BC217,AN$1026:AN$1071)</f>
        <v>31</v>
      </c>
      <c r="AO217" s="1">
        <f>SUMIF(County!$AT$714:$AT$777,$BC217,County!AG$714:AG$777)+SUMIF($BC$1026:$BC$1071,$BC217,AO$1026:AO$1071)</f>
        <v>27</v>
      </c>
      <c r="AP217" s="1"/>
      <c r="AS217" s="7">
        <f>IF(AD217&gt;0,RANK(AD217,(Z217:AB217,AC217:AQ217)),0)</f>
        <v>1</v>
      </c>
      <c r="AT217" s="7">
        <f>IF(AE217&gt;0,RANK(AE217,(Z217:AB217,AC217:AQ217)),0)</f>
        <v>5</v>
      </c>
      <c r="AU217" s="7">
        <f>IF(AF217&gt;0,RANK(AF217,(Z217:AB217,AC217:AQ217)),0)</f>
        <v>11</v>
      </c>
      <c r="AV217" s="7">
        <f>IF(AG217&gt;0,RANK(AG217,(Z217:AB217,AG217:AQ217)),0)</f>
        <v>6</v>
      </c>
      <c r="AW217" s="2">
        <f t="shared" si="219"/>
        <v>1.9417882905552759E-2</v>
      </c>
      <c r="AX217" s="2">
        <f t="shared" si="219"/>
        <v>7.7587653078342556E-4</v>
      </c>
      <c r="AY217" s="2">
        <f t="shared" si="219"/>
        <v>1.4259352457641336E-3</v>
      </c>
      <c r="BA217" s="2" t="str">
        <f t="shared" si="220"/>
        <v>District 5</v>
      </c>
      <c r="BB217" t="str">
        <f t="shared" si="220"/>
        <v>LA</v>
      </c>
      <c r="BC217">
        <v>5</v>
      </c>
      <c r="BE217" s="97">
        <v>22</v>
      </c>
      <c r="BF217" s="99">
        <v>905</v>
      </c>
      <c r="BG217" s="106">
        <f t="shared" si="221"/>
        <v>22905</v>
      </c>
      <c r="BH217" t="s">
        <v>2605</v>
      </c>
      <c r="BI217" t="s">
        <v>3184</v>
      </c>
      <c r="BN217" s="1">
        <f>SUMIF(County!$AT$714:$AT$777,$BC217,County!BF$714:BF$777)+SUMIF($BC$1026:$BC$1071,$BC217,BN$1026:BN$1071)</f>
        <v>36</v>
      </c>
      <c r="BX217" s="1">
        <f>SUMIF(County!$AT$714:$AT$777,$BC217,County!BP$714:BP$777)+SUMIF($BC$1026:$BC$1071,$BC217,BX$1026:BX$1071)</f>
        <v>6</v>
      </c>
    </row>
    <row r="218" spans="1:76" outlineLevel="1">
      <c r="A218" s="9" t="s">
        <v>1759</v>
      </c>
      <c r="B218" t="s">
        <v>876</v>
      </c>
      <c r="C218" s="1">
        <f t="shared" si="210"/>
        <v>54019</v>
      </c>
      <c r="D218" s="1">
        <v>3</v>
      </c>
      <c r="E218" s="1"/>
      <c r="F218" s="1"/>
      <c r="G218" s="1">
        <v>1</v>
      </c>
      <c r="H218" s="1">
        <v>1</v>
      </c>
      <c r="I218" s="1">
        <v>1</v>
      </c>
      <c r="J218" s="1"/>
      <c r="K218" s="1"/>
      <c r="L218" s="1"/>
      <c r="M218" s="7">
        <f>IF(Z218&gt;0,RANK(Z218,(Z218:AB218,AC218:AQ218)),0)</f>
        <v>4</v>
      </c>
      <c r="N218" s="7">
        <f>IF(AA218&gt;0,RANK(AA218,(Z218:AB218,AC218:AQ218)),0)</f>
        <v>6</v>
      </c>
      <c r="O218" s="7">
        <f>IF(AB218&gt;0,RANK(AB218,(Z218:AB218,AC218:AQ218)),0)</f>
        <v>3</v>
      </c>
      <c r="P218" s="7">
        <f>IF(AC218&gt;0,RANK(AC218,(Z218:AB218,AC218:AQ218)),0)</f>
        <v>1</v>
      </c>
      <c r="Q218" s="49">
        <f t="shared" si="211"/>
        <v>2467</v>
      </c>
      <c r="R218" s="177">
        <f t="shared" si="212"/>
        <v>4.5669116421999667E-2</v>
      </c>
      <c r="S218" s="2"/>
      <c r="T218" s="2">
        <f t="shared" si="213"/>
        <v>6.7439234343471738E-2</v>
      </c>
      <c r="U218" s="2">
        <f t="shared" si="214"/>
        <v>4.2392491530757696E-3</v>
      </c>
      <c r="V218" s="2">
        <f t="shared" si="215"/>
        <v>0.10031655528610303</v>
      </c>
      <c r="W218" s="2">
        <f t="shared" si="216"/>
        <v>0.42805309243044115</v>
      </c>
      <c r="X218" s="2">
        <f t="shared" si="217"/>
        <v>0.38238397600844148</v>
      </c>
      <c r="Y218" s="2">
        <f t="shared" si="218"/>
        <v>1.756789277846682E-2</v>
      </c>
      <c r="Z218" s="1">
        <f>SUMIF(County!$AT$714:$AT$777,$BC218,County!R$714:R$777)+SUMIF($BC$1026:$BC$1071,$BC218,Z$1026:Z$1071)</f>
        <v>3643</v>
      </c>
      <c r="AA218" s="1">
        <f>SUMIF(County!$AT$714:$AT$777,$BC218,County!S$714:S$777)+SUMIF($BC$1026:$BC$1071,$BC218,AA$1026:AA$1071)</f>
        <v>229</v>
      </c>
      <c r="AB218" s="1">
        <f>SUMIF(County!$AT$714:$AT$777,$BC218,County!T$714:T$777)+SUMIF($BC$1026:$BC$1071,$BC218,AB$1026:AB$1071)</f>
        <v>5419</v>
      </c>
      <c r="AC218" s="1">
        <f>SUMIF(County!$AT$714:$AT$777,$BC218,County!U$714:U$777)+SUMIF($BC$1026:$BC$1071,$BC218,AC$1026:AC$1071)</f>
        <v>23123</v>
      </c>
      <c r="AD218" s="1">
        <f>SUMIF(County!$AT$714:$AT$777,$BC218,County!V$714:V$777)+SUMIF($BC$1026:$BC$1071,$BC218,AD$1026:AD$1071)</f>
        <v>20656</v>
      </c>
      <c r="AE218" s="1">
        <f>SUMIF(County!$AT$714:$AT$777,$BC218,County!W$714:W$777)+SUMIF($BC$1026:$BC$1071,$BC218,AE$1026:AE$1071)</f>
        <v>584</v>
      </c>
      <c r="AF218" s="1">
        <f>SUMIF(County!$AT$714:$AT$777,$BC218,County!X$714:X$777)+SUMIF($BC$1026:$BC$1071,$BC218,AF$1026:AF$1071)</f>
        <v>33</v>
      </c>
      <c r="AG218" s="1">
        <f>SUMIF(County!$AT$714:$AT$777,$BC218,County!Y$714:Y$777)+SUMIF($BC$1026:$BC$1071,$BC218,AG$1026:AG$1071)</f>
        <v>49</v>
      </c>
      <c r="AH218" s="1">
        <f>SUMIF(County!$AT$714:$AT$777,$BC218,County!Z$714:Z$777)+SUMIF($BC$1026:$BC$1071,$BC218,AH$1026:AH$1071)</f>
        <v>118</v>
      </c>
      <c r="AI218" s="49"/>
      <c r="AK218" s="1">
        <f>SUMIF(County!$AT$714:$AT$777,$BC218,County!AC$714:AC$777)+SUMIF($BC$1026:$BC$1071,$BC218,AK$1026:AK$1071)</f>
        <v>42</v>
      </c>
      <c r="AL218" s="1">
        <f>SUMIF(County!$AT$714:$AT$777,$BC218,County!AD$714:AD$777)+SUMIF($BC$1026:$BC$1071,$BC218,AL$1026:AL$1071)</f>
        <v>71</v>
      </c>
      <c r="AN218" s="1">
        <f>SUMIF(County!$AT$714:$AT$777,$BC218,County!AF$714:AF$777)+SUMIF($BC$1026:$BC$1071,$BC218,AN$1026:AN$1071)</f>
        <v>31</v>
      </c>
      <c r="AO218" s="1">
        <f>SUMIF(County!$AT$714:$AT$777,$BC218,County!AG$714:AG$777)+SUMIF($BC$1026:$BC$1071,$BC218,AO$1026:AO$1071)</f>
        <v>21</v>
      </c>
      <c r="AP218" s="1"/>
      <c r="AS218" s="7">
        <f>IF(AD218&gt;0,RANK(AD218,(Z218:AB218,AC218:AQ218)),0)</f>
        <v>2</v>
      </c>
      <c r="AT218" s="7">
        <f>IF(AE218&gt;0,RANK(AE218,(Z218:AB218,AC218:AQ218)),0)</f>
        <v>5</v>
      </c>
      <c r="AU218" s="7">
        <f>IF(AF218&gt;0,RANK(AF218,(Z218:AB218,AC218:AQ218)),0)</f>
        <v>11</v>
      </c>
      <c r="AV218" s="7">
        <f>IF(AG218&gt;0,RANK(AG218,(Z218:AB218,AG218:AQ218)),0)</f>
        <v>6</v>
      </c>
      <c r="AW218" s="2">
        <f t="shared" si="219"/>
        <v>1.0811010940594976E-2</v>
      </c>
      <c r="AX218" s="2">
        <f t="shared" si="219"/>
        <v>6.1089616616375722E-4</v>
      </c>
      <c r="AY218" s="2">
        <f t="shared" si="219"/>
        <v>9.0708824672800306E-4</v>
      </c>
      <c r="BA218" s="2" t="str">
        <f t="shared" si="220"/>
        <v>District 6</v>
      </c>
      <c r="BB218" t="str">
        <f t="shared" si="220"/>
        <v>LA</v>
      </c>
      <c r="BC218">
        <v>6</v>
      </c>
      <c r="BE218" s="97">
        <v>22</v>
      </c>
      <c r="BF218" s="99">
        <v>906</v>
      </c>
      <c r="BG218" s="106">
        <f t="shared" si="221"/>
        <v>22906</v>
      </c>
      <c r="BH218" t="s">
        <v>2605</v>
      </c>
      <c r="BI218" t="s">
        <v>3184</v>
      </c>
      <c r="BN218" s="1">
        <f>SUMIF(County!$AT$714:$AT$777,$BC218,County!BF$714:BF$777)+SUMIF($BC$1026:$BC$1071,$BC218,BN$1026:BN$1071)</f>
        <v>35</v>
      </c>
      <c r="BX218" s="1">
        <f>SUMIF(County!$AT$714:$AT$777,$BC218,County!BP$714:BP$777)+SUMIF($BC$1026:$BC$1071,$BC218,BX$1026:BX$1071)</f>
        <v>7</v>
      </c>
    </row>
    <row r="219" spans="1:76" outlineLevel="1">
      <c r="A219" s="155" t="s">
        <v>3486</v>
      </c>
      <c r="B219" t="s">
        <v>876</v>
      </c>
      <c r="C219" s="1">
        <f>SUM(Z219:AQ219)</f>
        <v>16395</v>
      </c>
      <c r="D219" s="1"/>
      <c r="E219" s="1"/>
      <c r="F219" s="1"/>
      <c r="G219" s="1"/>
      <c r="H219" s="1"/>
      <c r="I219" s="1"/>
      <c r="J219" s="1"/>
      <c r="K219" s="1"/>
      <c r="L219" s="1"/>
      <c r="M219" s="7">
        <f>IF(Z219&gt;0,RANK(Z219,(Z219:AB219,AC219:AQ219)),0)</f>
        <v>4</v>
      </c>
      <c r="N219" s="7">
        <f>IF(AA219&gt;0,RANK(AA219,(Z219:AB219,AC219:AQ219)),0)</f>
        <v>6</v>
      </c>
      <c r="O219" s="7">
        <f>IF(AB219&gt;0,RANK(AB219,(Z219:AB219,AC219:AQ219)),0)</f>
        <v>2</v>
      </c>
      <c r="P219" s="7">
        <f>IF(AC219&gt;0,RANK(AC219,(Z219:AB219,AC219:AQ219)),0)</f>
        <v>3</v>
      </c>
      <c r="Q219" s="49">
        <f>MAX(Z219:AG219)-LARGE(Z219:AG219,2)</f>
        <v>4165</v>
      </c>
      <c r="R219" s="177">
        <f t="shared" si="212"/>
        <v>0.25404086611771881</v>
      </c>
      <c r="S219" s="2"/>
      <c r="T219" s="2">
        <f t="shared" si="213"/>
        <v>4.2329978652028061E-2</v>
      </c>
      <c r="U219" s="2">
        <f t="shared" si="214"/>
        <v>2.0494053064958828E-2</v>
      </c>
      <c r="V219" s="2">
        <f t="shared" si="215"/>
        <v>0.21512656297651722</v>
      </c>
      <c r="W219" s="2">
        <f t="shared" si="216"/>
        <v>0.21372369624885637</v>
      </c>
      <c r="X219" s="2">
        <f t="shared" si="217"/>
        <v>0.46916742909423603</v>
      </c>
      <c r="Y219" s="2">
        <f t="shared" si="218"/>
        <v>3.9158279963403597E-2</v>
      </c>
      <c r="Z219" s="1">
        <f t="shared" ref="Z219:AH219" si="222">SUMIF($BC$1026:$BC$1071,$BC219,Z$1026:Z$1071)</f>
        <v>694</v>
      </c>
      <c r="AA219" s="1">
        <f t="shared" si="222"/>
        <v>336</v>
      </c>
      <c r="AB219" s="1">
        <f t="shared" si="222"/>
        <v>3527</v>
      </c>
      <c r="AC219" s="1">
        <f t="shared" si="222"/>
        <v>3504</v>
      </c>
      <c r="AD219" s="1">
        <f t="shared" si="222"/>
        <v>7692</v>
      </c>
      <c r="AE219" s="1">
        <f t="shared" si="222"/>
        <v>450</v>
      </c>
      <c r="AF219" s="1">
        <f t="shared" si="222"/>
        <v>16</v>
      </c>
      <c r="AG219" s="1">
        <f t="shared" si="222"/>
        <v>49</v>
      </c>
      <c r="AH219" s="1">
        <f t="shared" si="222"/>
        <v>33</v>
      </c>
      <c r="AI219" s="49"/>
      <c r="AK219" s="1">
        <f>SUMIF($BC$1026:$BC$1071,$BC219,AK$1026:AK$1071)</f>
        <v>18</v>
      </c>
      <c r="AL219" s="1">
        <f>SUMIF($BC$1026:$BC$1071,$BC219,AL$1026:AL$1071)</f>
        <v>48</v>
      </c>
      <c r="AN219" s="1">
        <f>SUMIF($BC$1026:$BC$1071,$BC219,AN$1026:AN$1071)</f>
        <v>14</v>
      </c>
      <c r="AO219" s="1">
        <f>SUMIF($BC$1026:$BC$1071,$BC219,AO$1026:AO$1071)</f>
        <v>14</v>
      </c>
      <c r="AP219" s="1"/>
      <c r="AS219" s="7">
        <f>IF(AD219&gt;0,RANK(AD219,(Z219:AB219,AC219:AQ219)),0)</f>
        <v>1</v>
      </c>
      <c r="AT219" s="7">
        <f>IF(AE219&gt;0,RANK(AE219,(Z219:AB219,AC219:AQ219)),0)</f>
        <v>5</v>
      </c>
      <c r="AU219" s="7">
        <f>IF(AF219&gt;0,RANK(AF219,(Z219:AB219,AC219:AQ219)),0)</f>
        <v>11</v>
      </c>
      <c r="AV219" s="7">
        <f>IF(AG219&gt;0,RANK(AG219,(Z219:AB219,AG219:AQ219)),0)</f>
        <v>4</v>
      </c>
      <c r="AW219" s="2">
        <f t="shared" si="219"/>
        <v>2.7447392497712716E-2</v>
      </c>
      <c r="AX219" s="2">
        <f t="shared" si="219"/>
        <v>9.7590728880756329E-4</v>
      </c>
      <c r="AY219" s="2">
        <f t="shared" si="219"/>
        <v>2.9887160719731624E-3</v>
      </c>
      <c r="BA219" s="2" t="str">
        <f t="shared" si="220"/>
        <v>Early/Prov</v>
      </c>
      <c r="BB219" t="str">
        <f t="shared" si="220"/>
        <v>LA</v>
      </c>
      <c r="BC219">
        <v>0</v>
      </c>
      <c r="BE219" s="97">
        <v>22</v>
      </c>
      <c r="BF219" s="99">
        <v>999</v>
      </c>
      <c r="BG219" s="106">
        <f t="shared" si="221"/>
        <v>22999</v>
      </c>
      <c r="BH219" t="s">
        <v>2761</v>
      </c>
      <c r="BI219" t="s">
        <v>3184</v>
      </c>
      <c r="BN219" s="1">
        <f>SUMIF($BC$1026:$BC$1071,$BC219,BN$1026:BN$1071)</f>
        <v>12</v>
      </c>
      <c r="BX219" s="1">
        <f>SUMIF($BC$1026:$BC$1071,$BC219,BX$1026:BX$1071)</f>
        <v>6</v>
      </c>
    </row>
    <row r="220" spans="1:76">
      <c r="A220" s="9" t="s">
        <v>875</v>
      </c>
      <c r="B220" t="s">
        <v>1105</v>
      </c>
      <c r="C220" s="1">
        <f t="shared" si="210"/>
        <v>301241</v>
      </c>
      <c r="D220" s="1">
        <v>25</v>
      </c>
      <c r="E220" s="1"/>
      <c r="F220" s="1"/>
      <c r="G220" s="1"/>
      <c r="H220" s="1">
        <v>11</v>
      </c>
      <c r="I220" s="1">
        <v>12</v>
      </c>
      <c r="J220" s="1"/>
      <c r="K220" s="1"/>
      <c r="L220" s="1"/>
      <c r="M220" s="7">
        <f>IF(Z220&gt;0,RANK(Z220,(Z220:AB220,AC220:AQ220)),0)</f>
        <v>4</v>
      </c>
      <c r="N220" s="7">
        <f>IF(AA220&gt;0,RANK(AA220,(Z220:AB220,AC220:AQ220)),0)</f>
        <v>6</v>
      </c>
      <c r="O220" s="7">
        <f>IF(AB220&gt;0,RANK(AB220,(Z220:AB220,AC220:AQ220)),0)</f>
        <v>3</v>
      </c>
      <c r="P220" s="7">
        <f>IF(AC220&gt;0,RANK(AC220,(Z220:AB220,AC220:AQ220)),0)</f>
        <v>2</v>
      </c>
      <c r="Q220" s="49">
        <f t="shared" si="211"/>
        <v>10886</v>
      </c>
      <c r="R220" s="177">
        <f t="shared" si="212"/>
        <v>3.6137179202034249E-2</v>
      </c>
      <c r="S220" s="2"/>
      <c r="T220" s="2">
        <f t="shared" si="213"/>
        <v>6.4264160589030048E-2</v>
      </c>
      <c r="U220" s="2">
        <f t="shared" si="214"/>
        <v>7.1205446801730172E-3</v>
      </c>
      <c r="V220" s="2">
        <f t="shared" si="215"/>
        <v>0.11224567704927284</v>
      </c>
      <c r="W220" s="2">
        <f t="shared" si="216"/>
        <v>0.37832831520277782</v>
      </c>
      <c r="X220" s="2">
        <f t="shared" si="217"/>
        <v>0.41446549440481212</v>
      </c>
      <c r="Y220" s="2">
        <f t="shared" si="218"/>
        <v>2.3575808073934224E-2</v>
      </c>
      <c r="Z220" s="1">
        <f t="shared" ref="Z220:AH220" si="223">SUM(Z213:Z219)</f>
        <v>19359</v>
      </c>
      <c r="AA220" s="1">
        <f t="shared" si="223"/>
        <v>2145</v>
      </c>
      <c r="AB220" s="1">
        <f t="shared" si="223"/>
        <v>33813</v>
      </c>
      <c r="AC220" s="1">
        <f t="shared" si="223"/>
        <v>113968</v>
      </c>
      <c r="AD220" s="1">
        <f t="shared" si="223"/>
        <v>124854</v>
      </c>
      <c r="AE220" s="1">
        <f t="shared" si="223"/>
        <v>4544</v>
      </c>
      <c r="AF220" s="1">
        <f t="shared" si="223"/>
        <v>243</v>
      </c>
      <c r="AG220" s="1">
        <f t="shared" si="223"/>
        <v>401</v>
      </c>
      <c r="AH220" s="1">
        <f t="shared" si="223"/>
        <v>670</v>
      </c>
      <c r="AI220" s="49"/>
      <c r="AK220" s="1">
        <f>SUM(AK213:AK219)</f>
        <v>267</v>
      </c>
      <c r="AL220" s="1">
        <f>SUM(AL213:AL219)</f>
        <v>645</v>
      </c>
      <c r="AN220" s="1">
        <f>SUM(AN213:AN219)</f>
        <v>180</v>
      </c>
      <c r="AO220" s="1">
        <f>SUM(AO213:AO219)</f>
        <v>152</v>
      </c>
      <c r="AP220" s="1"/>
      <c r="AS220" s="7">
        <f>IF(AD220&gt;0,RANK(AD220,(Z220:AB220,AC220:AQ220)),0)</f>
        <v>1</v>
      </c>
      <c r="AT220" s="7">
        <f>IF(AE220&gt;0,RANK(AE220,(Z220:AB220,AC220:AQ220)),0)</f>
        <v>5</v>
      </c>
      <c r="AU220" s="7">
        <f>IF(AF220&gt;0,RANK(AF220,(Z220:AB220,AC220:AQ220)),0)</f>
        <v>11</v>
      </c>
      <c r="AV220" s="7">
        <f>IF(AG220&gt;0,RANK(AG220,(Z220:AB220,AG220:AQ220)),0)</f>
        <v>6</v>
      </c>
      <c r="AW220" s="2">
        <f t="shared" si="219"/>
        <v>1.5084268077718505E-2</v>
      </c>
      <c r="AX220" s="2">
        <f t="shared" si="219"/>
        <v>8.0666310362799225E-4</v>
      </c>
      <c r="AY220" s="2">
        <f t="shared" si="219"/>
        <v>1.3311601010486621E-3</v>
      </c>
      <c r="BA220" s="2" t="str">
        <f t="shared" si="220"/>
        <v>Louisiana</v>
      </c>
      <c r="BB220" t="str">
        <f t="shared" si="220"/>
        <v>T</v>
      </c>
      <c r="BE220" s="97">
        <v>22</v>
      </c>
      <c r="BF220" s="99"/>
      <c r="BG220" s="106">
        <f t="shared" si="221"/>
        <v>22000</v>
      </c>
      <c r="BH220" t="s">
        <v>1619</v>
      </c>
      <c r="BI220" t="s">
        <v>3184</v>
      </c>
      <c r="BN220" s="1">
        <f>SUM(BN213:BN219)</f>
        <v>219</v>
      </c>
      <c r="BX220" s="1">
        <f>SUM(BX213:BX219)</f>
        <v>48</v>
      </c>
    </row>
    <row r="221" spans="1:76">
      <c r="C221" s="1"/>
      <c r="D221" s="1"/>
      <c r="E221" s="1"/>
      <c r="F221" s="1"/>
      <c r="G221" s="1"/>
      <c r="H221" s="1"/>
      <c r="I221" s="1"/>
      <c r="J221" s="1"/>
      <c r="K221" s="1"/>
      <c r="L221" s="1"/>
      <c r="M221" s="7"/>
      <c r="N221" s="7"/>
      <c r="O221" s="7"/>
      <c r="P221" s="7"/>
      <c r="Q221" s="49"/>
      <c r="R221" s="177"/>
      <c r="S221" s="2"/>
      <c r="T221" s="2"/>
      <c r="U221" s="2"/>
      <c r="V221" s="2"/>
      <c r="W221" s="2"/>
      <c r="X221" s="2"/>
      <c r="Y221" s="2"/>
      <c r="AK221" s="1"/>
      <c r="AL221" s="1"/>
      <c r="AN221" s="1"/>
      <c r="AO221" s="1"/>
      <c r="AP221" s="1"/>
      <c r="AS221" s="7"/>
      <c r="AT221" s="7"/>
      <c r="AU221" s="7"/>
      <c r="AV221" s="7"/>
      <c r="AW221" s="2"/>
      <c r="AX221" s="2"/>
      <c r="AY221" s="2"/>
      <c r="BA221" s="2"/>
      <c r="BF221" s="99"/>
      <c r="BN221" s="1"/>
      <c r="BX221" s="1"/>
    </row>
    <row r="222" spans="1:76" outlineLevel="1">
      <c r="A222" t="s">
        <v>2143</v>
      </c>
      <c r="B222" t="s">
        <v>958</v>
      </c>
      <c r="C222" s="1">
        <f>SUM(Z222:AQ222)</f>
        <v>8177</v>
      </c>
      <c r="D222" s="1"/>
      <c r="E222" s="1"/>
      <c r="F222" s="1"/>
      <c r="G222" s="1"/>
      <c r="H222" s="1"/>
      <c r="I222" s="1"/>
      <c r="J222" s="1"/>
      <c r="K222" s="1"/>
      <c r="L222" s="1"/>
      <c r="M222" s="7">
        <f>IF(Z222&gt;0,RANK(Z222,(Z222:AB222,AC222:AQ222)),0)</f>
        <v>3</v>
      </c>
      <c r="N222" s="7">
        <f>IF(AA222&gt;0,RANK(AA222,(Z222:AB222,AC222:AQ222)),0)</f>
        <v>7</v>
      </c>
      <c r="O222" s="7">
        <f>IF(AB222&gt;0,RANK(AB222,(Z222:AB222,AC222:AQ222)),0)</f>
        <v>4</v>
      </c>
      <c r="P222" s="7">
        <f>IF(AC222&gt;0,RANK(AC222,(Z222:AB222,AC222:AQ222)),0)</f>
        <v>1</v>
      </c>
      <c r="Q222" s="49">
        <f>MAX(Z222:AG222)-LARGE(Z222:AG222,2)</f>
        <v>312</v>
      </c>
      <c r="R222" s="177">
        <f>Q222/C222</f>
        <v>3.8155802861685212E-2</v>
      </c>
      <c r="S222" s="2"/>
      <c r="T222" s="2">
        <f t="shared" ref="T222:X224" si="224">IF($C222=0,"-",Z222/$C222)</f>
        <v>0.1595939831233949</v>
      </c>
      <c r="U222" s="2">
        <f t="shared" si="224"/>
        <v>2.2012963189433779E-3</v>
      </c>
      <c r="V222" s="2">
        <f t="shared" si="224"/>
        <v>8.9886266356854594E-2</v>
      </c>
      <c r="W222" s="2">
        <f t="shared" si="224"/>
        <v>0.38755044637397579</v>
      </c>
      <c r="X222" s="2">
        <f t="shared" si="224"/>
        <v>0.34939464351229055</v>
      </c>
      <c r="Y222" s="2">
        <f>IF(C222=0,"-",(1-T222-U222-V222-W222-X222))</f>
        <v>1.1373364314540779E-2</v>
      </c>
      <c r="Z222" s="1">
        <f>SUMIF(County!$AT$3039:$AT$3054,$BC222,County!R$3039:R$3054)+SUMIF('Cong Dist'!$BC$1074:$BC$1075,$BC222,'Cong Dist'!Z$1074:Z$1075)</f>
        <v>1305</v>
      </c>
      <c r="AA222" s="1">
        <f>SUMIF(County!$AT$3039:$AT$3054,$BC222,County!S$3039:S$3054)+SUMIF('Cong Dist'!$BC$1074:$BC$1075,$BC222,'Cong Dist'!AA$1074:AA$1075)</f>
        <v>18</v>
      </c>
      <c r="AB222" s="1">
        <f>SUMIF(County!$AT$3039:$AT$3054,$BC222,County!T$3039:T$3054)+SUMIF('Cong Dist'!$BC$1074:$BC$1075,$BC222,'Cong Dist'!AB$1074:AB$1075)</f>
        <v>735</v>
      </c>
      <c r="AC222" s="1">
        <f>SUMIF(County!$AT$3039:$AT$3054,$BC222,County!U$3039:U$3054)+SUMIF('Cong Dist'!$BC$1074:$BC$1075,$BC222,'Cong Dist'!AC$1074:AC$1075)</f>
        <v>3169</v>
      </c>
      <c r="AD222" s="1">
        <f>SUMIF(County!$AT$3039:$AT$3054,$BC222,County!V$3039:V$3054)+SUMIF('Cong Dist'!$BC$1074:$BC$1075,$BC222,'Cong Dist'!AD$1074:AD$1075)</f>
        <v>2857</v>
      </c>
      <c r="AE222" s="1">
        <f>SUMIF(County!$AT$3039:$AT$3054,$BC222,County!W$3039:W$3054)+SUMIF('Cong Dist'!$BC$1074:$BC$1075,$BC222,'Cong Dist'!AE$1074:AE$1075)</f>
        <v>50</v>
      </c>
      <c r="AF222" s="1">
        <f>SUMIF(County!$AT$3039:$AT$3054,$BC222,County!X$3039:X$3054)+SUMIF('Cong Dist'!$BC$1074:$BC$1075,$BC222,'Cong Dist'!AF$1074:AF$1075)</f>
        <v>10</v>
      </c>
      <c r="AH222" s="1">
        <f>SUMIF(County!$AT$3039:$AT$3054,$BC222,County!Z$3039:Z$3054)+SUMIF('Cong Dist'!$BC$1074:$BC$1075,$BC222,'Cong Dist'!AH$1074:AH$1075)</f>
        <v>27</v>
      </c>
      <c r="AK222" s="1"/>
      <c r="AL222" s="1">
        <f>SUMIF(County!$AT$3039:$AT$3054,$BC222,County!AD$3039:AD$3054)+SUMIF('Cong Dist'!$BC$1074:$BC$1075,$BC222,'Cong Dist'!AL$1074:AL$1075)</f>
        <v>6</v>
      </c>
      <c r="AN222" s="1"/>
      <c r="AO222" s="1"/>
      <c r="AP222" s="1"/>
      <c r="AQ222" s="1"/>
      <c r="AR222" s="1"/>
      <c r="AS222" s="7">
        <f>IF(AD222&gt;0,RANK(AD222,(Z222:AB222,AC222:AQ222)),0)</f>
        <v>2</v>
      </c>
      <c r="AT222" s="7">
        <f>IF(AE222&gt;0,RANK(AE222,(Z222:AB222,AC222:AQ222)),0)</f>
        <v>5</v>
      </c>
      <c r="AU222" s="7">
        <f>IF(AF222&gt;0,RANK(AF222,(Z222:AB222,AC222:AQ222)),0)</f>
        <v>8</v>
      </c>
      <c r="AV222" s="7">
        <f>IF(AG222&gt;0,RANK(AG222,(Z222:AB222,AG222:AQ222)),0)</f>
        <v>0</v>
      </c>
      <c r="AW222" s="2">
        <f t="shared" ref="AW222:AY224" si="225">IF($C222=0,"-",AE222/$C222)</f>
        <v>6.1147119970649385E-3</v>
      </c>
      <c r="AX222" s="2">
        <f t="shared" si="225"/>
        <v>1.2229423994129876E-3</v>
      </c>
      <c r="AY222" s="2">
        <f t="shared" si="225"/>
        <v>0</v>
      </c>
      <c r="AZ222" s="2"/>
      <c r="BA222" s="2" t="str">
        <f t="shared" ref="BA222:BB224" si="226">A222</f>
        <v>District 1</v>
      </c>
      <c r="BB222" t="str">
        <f t="shared" si="226"/>
        <v>ME</v>
      </c>
      <c r="BC222">
        <v>1</v>
      </c>
      <c r="BE222" s="97">
        <v>23</v>
      </c>
      <c r="BF222" s="99">
        <v>901</v>
      </c>
      <c r="BG222" s="106">
        <f>BE222*1000+BF222</f>
        <v>23901</v>
      </c>
      <c r="BH222" t="s">
        <v>2605</v>
      </c>
      <c r="BI222" t="s">
        <v>2991</v>
      </c>
    </row>
    <row r="223" spans="1:76" outlineLevel="1">
      <c r="A223" t="s">
        <v>1563</v>
      </c>
      <c r="B223" t="s">
        <v>958</v>
      </c>
      <c r="C223" s="1">
        <f>SUM(Z223:AQ223)</f>
        <v>8946</v>
      </c>
      <c r="D223" s="1"/>
      <c r="E223" s="1"/>
      <c r="F223" s="1"/>
      <c r="G223" s="1"/>
      <c r="H223" s="1"/>
      <c r="I223" s="1"/>
      <c r="J223" s="1"/>
      <c r="K223" s="1"/>
      <c r="L223" s="1"/>
      <c r="M223" s="7">
        <f>IF(Z223&gt;0,RANK(Z223,(Z223:AB223,AC223:AQ223)),0)</f>
        <v>3</v>
      </c>
      <c r="N223" s="7">
        <f>IF(AA223&gt;0,RANK(AA223,(Z223:AB223,AC223:AQ223)),0)</f>
        <v>7</v>
      </c>
      <c r="O223" s="7">
        <f>IF(AB223&gt;0,RANK(AB223,(Z223:AB223,AC223:AQ223)),0)</f>
        <v>4</v>
      </c>
      <c r="P223" s="7">
        <f>IF(AC223&gt;0,RANK(AC223,(Z223:AB223,AC223:AQ223)),0)</f>
        <v>1</v>
      </c>
      <c r="Q223" s="49">
        <f>MAX(Z223:AG223)-LARGE(Z223:AG223,2)</f>
        <v>1863</v>
      </c>
      <c r="R223" s="177">
        <f>Q223/C223</f>
        <v>0.20824949698189135</v>
      </c>
      <c r="S223" s="2"/>
      <c r="T223" s="2">
        <f t="shared" si="224"/>
        <v>9.1437513972725246E-2</v>
      </c>
      <c r="U223" s="2">
        <f t="shared" si="224"/>
        <v>1.3413816230717639E-3</v>
      </c>
      <c r="V223" s="2">
        <f t="shared" si="224"/>
        <v>7.4334898278560255E-2</v>
      </c>
      <c r="W223" s="2">
        <f t="shared" si="224"/>
        <v>0.51486697965571204</v>
      </c>
      <c r="X223" s="2">
        <f t="shared" si="224"/>
        <v>0.30661748267382072</v>
      </c>
      <c r="Y223" s="2">
        <f>IF(C223=0,"-",(1-T223-U223-V223-W223-X223))</f>
        <v>1.1401743796110031E-2</v>
      </c>
      <c r="Z223" s="1">
        <f>SUMIF(County!$AT$3039:$AT$3054,$BC223,County!R$3039:R$3054)+SUMIF('Cong Dist'!$BC$1074:$BC$1075,$BC223,'Cong Dist'!Z$1074:Z$1075)</f>
        <v>818</v>
      </c>
      <c r="AA223" s="1">
        <f>SUMIF(County!$AT$3039:$AT$3054,$BC223,County!S$3039:S$3054)+SUMIF('Cong Dist'!$BC$1074:$BC$1075,$BC223,'Cong Dist'!AA$1074:AA$1075)</f>
        <v>12</v>
      </c>
      <c r="AB223" s="1">
        <f>SUMIF(County!$AT$3039:$AT$3054,$BC223,County!T$3039:T$3054)+SUMIF('Cong Dist'!$BC$1074:$BC$1075,$BC223,'Cong Dist'!AB$1074:AB$1075)</f>
        <v>665</v>
      </c>
      <c r="AC223" s="1">
        <f>SUMIF(County!$AT$3039:$AT$3054,$BC223,County!U$3039:U$3054)+SUMIF('Cong Dist'!$BC$1074:$BC$1075,$BC223,'Cong Dist'!AC$1074:AC$1075)</f>
        <v>4606</v>
      </c>
      <c r="AD223" s="1">
        <f>SUMIF(County!$AT$3039:$AT$3054,$BC223,County!V$3039:V$3054)+SUMIF('Cong Dist'!$BC$1074:$BC$1075,$BC223,'Cong Dist'!AD$1074:AD$1075)</f>
        <v>2743</v>
      </c>
      <c r="AE223" s="1">
        <f>SUMIF(County!$AT$3039:$AT$3054,$BC223,County!W$3039:W$3054)+SUMIF('Cong Dist'!$BC$1074:$BC$1075,$BC223,'Cong Dist'!AE$1074:AE$1075)</f>
        <v>67</v>
      </c>
      <c r="AF223" s="1">
        <f>SUMIF(County!$AT$3039:$AT$3054,$BC223,County!X$3039:X$3054)+SUMIF('Cong Dist'!$BC$1074:$BC$1075,$BC223,'Cong Dist'!AF$1074:AF$1075)</f>
        <v>6</v>
      </c>
      <c r="AH223" s="1">
        <f>SUMIF(County!$AT$3039:$AT$3054,$BC223,County!Z$3039:Z$3054)+SUMIF('Cong Dist'!$BC$1074:$BC$1075,$BC223,'Cong Dist'!AH$1074:AH$1075)</f>
        <v>26</v>
      </c>
      <c r="AK223" s="1"/>
      <c r="AL223" s="1">
        <f>SUMIF(County!$AT$3039:$AT$3054,$BC223,County!AD$3039:AD$3054)+SUMIF('Cong Dist'!$BC$1074:$BC$1075,$BC223,'Cong Dist'!AL$1074:AL$1075)</f>
        <v>3</v>
      </c>
      <c r="AN223" s="1"/>
      <c r="AO223" s="1"/>
      <c r="AP223" s="1"/>
      <c r="AQ223" s="1"/>
      <c r="AR223" s="1"/>
      <c r="AS223" s="7">
        <f>IF(AD223&gt;0,RANK(AD223,(Z223:AB223,AC223:AQ223)),0)</f>
        <v>2</v>
      </c>
      <c r="AT223" s="7">
        <f>IF(AE223&gt;0,RANK(AE223,(Z223:AB223,AC223:AQ223)),0)</f>
        <v>5</v>
      </c>
      <c r="AU223" s="7">
        <f>IF(AF223&gt;0,RANK(AF223,(Z223:AB223,AC223:AQ223)),0)</f>
        <v>8</v>
      </c>
      <c r="AV223" s="7">
        <f>IF(AG223&gt;0,RANK(AG223,(Z223:AB223,AG223:AQ223)),0)</f>
        <v>0</v>
      </c>
      <c r="AW223" s="2">
        <f t="shared" si="225"/>
        <v>7.4893807288173488E-3</v>
      </c>
      <c r="AX223" s="2">
        <f t="shared" si="225"/>
        <v>6.7069081153588194E-4</v>
      </c>
      <c r="AY223" s="2">
        <f t="shared" si="225"/>
        <v>0</v>
      </c>
      <c r="AZ223" s="2"/>
      <c r="BA223" s="2" t="str">
        <f t="shared" si="226"/>
        <v>District 2</v>
      </c>
      <c r="BB223" t="str">
        <f t="shared" si="226"/>
        <v>ME</v>
      </c>
      <c r="BC223">
        <v>2</v>
      </c>
      <c r="BE223" s="97">
        <v>23</v>
      </c>
      <c r="BF223" s="99">
        <v>902</v>
      </c>
      <c r="BG223" s="106">
        <f>BE223*1000+BF223</f>
        <v>23902</v>
      </c>
      <c r="BH223" t="s">
        <v>2605</v>
      </c>
      <c r="BI223" t="s">
        <v>2991</v>
      </c>
    </row>
    <row r="224" spans="1:76">
      <c r="A224" t="s">
        <v>2067</v>
      </c>
      <c r="B224" t="s">
        <v>1105</v>
      </c>
      <c r="C224" s="1">
        <f>SUM(Z224:AQ224)</f>
        <v>17123</v>
      </c>
      <c r="D224" s="1">
        <v>23</v>
      </c>
      <c r="E224" s="1">
        <v>2</v>
      </c>
      <c r="F224" s="1"/>
      <c r="G224" s="1"/>
      <c r="H224" s="1">
        <v>12</v>
      </c>
      <c r="I224" s="1">
        <v>9</v>
      </c>
      <c r="J224" s="1"/>
      <c r="K224" s="1"/>
      <c r="L224" s="1"/>
      <c r="M224" s="7">
        <f>IF(Z224&gt;0,RANK(Z224,(Z224:AB224,AC224:AQ224)),0)</f>
        <v>3</v>
      </c>
      <c r="N224" s="7">
        <f>IF(AA224&gt;0,RANK(AA224,(Z224:AB224,AC224:AQ224)),0)</f>
        <v>7</v>
      </c>
      <c r="O224" s="7">
        <f>IF(AB224&gt;0,RANK(AB224,(Z224:AB224,AC224:AQ224)),0)</f>
        <v>4</v>
      </c>
      <c r="P224" s="7">
        <f>IF(AC224&gt;0,RANK(AC224,(Z224:AB224,AC224:AQ224)),0)</f>
        <v>1</v>
      </c>
      <c r="Q224" s="49">
        <f>MAX(Z224:AG224)-LARGE(Z224:AG224,2)</f>
        <v>2175</v>
      </c>
      <c r="R224" s="177">
        <f>Q224/C224</f>
        <v>0.12702213397185072</v>
      </c>
      <c r="S224" s="2"/>
      <c r="T224" s="2">
        <f t="shared" si="224"/>
        <v>0.1239852829527536</v>
      </c>
      <c r="U224" s="2">
        <f t="shared" si="224"/>
        <v>1.7520294340944928E-3</v>
      </c>
      <c r="V224" s="2">
        <f t="shared" si="224"/>
        <v>8.1761373591076325E-2</v>
      </c>
      <c r="W224" s="2">
        <f t="shared" si="224"/>
        <v>0.45406762833615605</v>
      </c>
      <c r="X224" s="2">
        <f t="shared" si="224"/>
        <v>0.3270454943643053</v>
      </c>
      <c r="Y224" s="2">
        <f>IF(C224=0,"-",(1-T224-U224-V224-W224-X224))</f>
        <v>1.1388191321614227E-2</v>
      </c>
      <c r="Z224" s="1">
        <f t="shared" ref="Z224:AF224" si="227">Z222+Z223</f>
        <v>2123</v>
      </c>
      <c r="AA224" s="1">
        <f t="shared" si="227"/>
        <v>30</v>
      </c>
      <c r="AB224" s="1">
        <f t="shared" si="227"/>
        <v>1400</v>
      </c>
      <c r="AC224" s="1">
        <f t="shared" si="227"/>
        <v>7775</v>
      </c>
      <c r="AD224" s="1">
        <f t="shared" si="227"/>
        <v>5600</v>
      </c>
      <c r="AE224" s="1">
        <f t="shared" si="227"/>
        <v>117</v>
      </c>
      <c r="AF224" s="1">
        <f t="shared" si="227"/>
        <v>16</v>
      </c>
      <c r="AH224" s="1">
        <f>AH222+AH223</f>
        <v>53</v>
      </c>
      <c r="AK224" s="1"/>
      <c r="AL224" s="1">
        <f>AL222+AL223</f>
        <v>9</v>
      </c>
      <c r="AN224" s="1"/>
      <c r="AO224" s="1"/>
      <c r="AP224" s="1"/>
      <c r="AQ224" s="1"/>
      <c r="AR224" s="1"/>
      <c r="AS224" s="7">
        <f>IF(AD224&gt;0,RANK(AD224,(Z224:AB224,AC224:AQ224)),0)</f>
        <v>2</v>
      </c>
      <c r="AT224" s="7">
        <f>IF(AE224&gt;0,RANK(AE224,(Z224:AB224,AC224:AQ224)),0)</f>
        <v>5</v>
      </c>
      <c r="AU224" s="7">
        <f>IF(AF224&gt;0,RANK(AF224,(Z224:AB224,AC224:AQ224)),0)</f>
        <v>8</v>
      </c>
      <c r="AV224" s="7">
        <f>IF(AG224&gt;0,RANK(AG224,(Z224:AB224,AG224:AQ224)),0)</f>
        <v>0</v>
      </c>
      <c r="AW224" s="2">
        <f t="shared" si="225"/>
        <v>6.8329147929685223E-3</v>
      </c>
      <c r="AX224" s="2">
        <f t="shared" si="225"/>
        <v>9.3441569818372944E-4</v>
      </c>
      <c r="AY224" s="2">
        <f t="shared" si="225"/>
        <v>0</v>
      </c>
      <c r="AZ224" s="2"/>
      <c r="BA224" s="2" t="str">
        <f t="shared" si="226"/>
        <v>Maine</v>
      </c>
      <c r="BB224" t="str">
        <f t="shared" si="226"/>
        <v>T</v>
      </c>
      <c r="BE224" s="97">
        <v>23</v>
      </c>
      <c r="BF224" s="99"/>
      <c r="BG224" s="106">
        <f>BE224*1000+BF224</f>
        <v>23000</v>
      </c>
      <c r="BH224" t="s">
        <v>1619</v>
      </c>
      <c r="BI224" t="s">
        <v>2991</v>
      </c>
    </row>
    <row r="225" spans="1:61">
      <c r="C225" s="1"/>
      <c r="D225" s="1"/>
      <c r="E225" s="1"/>
      <c r="F225" s="1"/>
      <c r="G225" s="1"/>
      <c r="H225" s="1"/>
      <c r="I225" s="1"/>
      <c r="J225" s="1"/>
      <c r="K225" s="1"/>
      <c r="L225" s="1"/>
      <c r="M225" s="7"/>
      <c r="N225" s="7"/>
      <c r="O225" s="7"/>
      <c r="P225" s="7"/>
      <c r="Q225" s="49"/>
      <c r="R225" s="177"/>
      <c r="S225" s="2"/>
      <c r="T225" s="2"/>
      <c r="U225" s="2"/>
      <c r="V225" s="2"/>
      <c r="W225" s="2"/>
      <c r="X225" s="2"/>
      <c r="Y225" s="2"/>
      <c r="AS225" s="7"/>
      <c r="AT225" s="7"/>
      <c r="AU225" s="7"/>
      <c r="AV225" s="7"/>
      <c r="AW225" s="2"/>
      <c r="AX225" s="2"/>
      <c r="AY225" s="2"/>
      <c r="BA225" s="2"/>
      <c r="BF225" s="99"/>
    </row>
    <row r="226" spans="1:61" outlineLevel="1">
      <c r="A226" t="s">
        <v>2143</v>
      </c>
      <c r="B226" t="s">
        <v>2591</v>
      </c>
      <c r="C226" s="1">
        <f t="shared" ref="C226:C234" si="228">SUM(Z226:AQ226)</f>
        <v>109575</v>
      </c>
      <c r="D226" s="1">
        <v>3</v>
      </c>
      <c r="E226" s="1" t="str">
        <f t="shared" ref="E226:E234" si="229">IF(Z226=MAX($Z226:$AG226),$D226,"")</f>
        <v/>
      </c>
      <c r="F226" s="1" t="str">
        <f t="shared" ref="F226:F234" si="230">IF(AA226=MAX($Z226:$AG226),$D226,"")</f>
        <v/>
      </c>
      <c r="G226" s="1" t="str">
        <f t="shared" ref="G226:G234" si="231">IF(AB226=MAX($Z226:$AG226),$D226,"")</f>
        <v/>
      </c>
      <c r="H226" s="1" t="str">
        <f t="shared" ref="H226:H234" si="232">IF(AC226=MAX($Z226:$AG226),$D226,"")</f>
        <v/>
      </c>
      <c r="I226" s="1">
        <f t="shared" ref="I226:I234" si="233">IF(AD226=MAX($Z226:$AG226),$D226,"")</f>
        <v>3</v>
      </c>
      <c r="J226" s="1"/>
      <c r="K226" s="1"/>
      <c r="L226" s="1"/>
      <c r="M226" s="7">
        <f>IF(Z226&gt;0,RANK(Z226,(Z226:AB226,AC226:AQ226)),0)</f>
        <v>2</v>
      </c>
      <c r="N226" s="7">
        <f>IF(AA226&gt;0,RANK(AA226,(Z226:AB226,AC226:AQ226)),0)</f>
        <v>6</v>
      </c>
      <c r="O226" s="7">
        <f>IF(AB226&gt;0,RANK(AB226,(Z226:AB226,AC226:AQ226)),0)</f>
        <v>5</v>
      </c>
      <c r="P226" s="7">
        <f>IF(AC226&gt;0,RANK(AC226,(Z226:AB226,AC226:AQ226)),0)</f>
        <v>3</v>
      </c>
      <c r="Q226" s="49">
        <f t="shared" ref="Q226:Q233" si="234">MAX(Z226:AG226)-LARGE(Z226:AG226,2)</f>
        <v>48656</v>
      </c>
      <c r="R226" s="177">
        <f t="shared" ref="R226:R234" si="235">Q226/C226</f>
        <v>0.44404289299566507</v>
      </c>
      <c r="S226" s="2"/>
      <c r="T226" s="2">
        <f t="shared" ref="T226:T234" si="236">IF($C226=0,"-",Z226/$C226)</f>
        <v>0.18174766141911933</v>
      </c>
      <c r="U226" s="2">
        <f t="shared" ref="U226:U234" si="237">IF($C226=0,"-",AA226/$C226)</f>
        <v>3.7052247319187769E-3</v>
      </c>
      <c r="V226" s="2">
        <f t="shared" ref="V226:V234" si="238">IF($C226=0,"-",AB226/$C226)</f>
        <v>5.2566735112936341E-3</v>
      </c>
      <c r="W226" s="2">
        <f t="shared" ref="W226:W234" si="239">IF($C226=0,"-",AC226/$C226)</f>
        <v>0.16169746748802191</v>
      </c>
      <c r="X226" s="2">
        <f t="shared" ref="X226:X234" si="240">IF($C226=0,"-",AD226/$C226)</f>
        <v>0.62579055441478437</v>
      </c>
      <c r="Y226" s="2">
        <f t="shared" ref="Y226:Y234" si="241">IF(C226=0,"-",(1-T226-U226-V226-W226-X226))</f>
        <v>2.1802418434861859E-2</v>
      </c>
      <c r="Z226" s="1">
        <f>SUMIF(County!$AT$780:$AT$803,$BC226,County!R$780:R$803)+SUMIF('Cong Dist'!$BC$1111:$BC$1135,$BC226,'Cong Dist'!Z$1111:Z$1135)</f>
        <v>19915</v>
      </c>
      <c r="AA226" s="1">
        <f>SUMIF(County!$AT$780:$AT$803,$BC226,County!S$780:S$803)+SUMIF('Cong Dist'!$BC$1111:$BC$1135,$BC226,'Cong Dist'!AA$1111:AA$1135)</f>
        <v>406</v>
      </c>
      <c r="AB226" s="1">
        <f>SUMIF(County!$AT$780:$AT$803,$BC226,County!T$780:T$803)+SUMIF('Cong Dist'!$BC$1111:$BC$1135,$BC226,'Cong Dist'!AB$1111:AB$1135)</f>
        <v>576</v>
      </c>
      <c r="AC226" s="1">
        <f>SUMIF(County!$AT$780:$AT$803,$BC226,County!U$780:U$803)+SUMIF('Cong Dist'!$BC$1111:$BC$1135,$BC226,'Cong Dist'!AC$1111:AC$1135)</f>
        <v>17718</v>
      </c>
      <c r="AD226" s="1">
        <f>SUMIF(County!$AT$780:$AT$803,$BC226,County!V$780:V$803)+SUMIF('Cong Dist'!$BC$1111:$BC$1135,$BC226,'Cong Dist'!AD$1111:AD$1135)</f>
        <v>68571</v>
      </c>
      <c r="AE226" s="1">
        <f>SUMIF(County!$AT$780:$AT$803,$BC226,County!W$780:W$803)+SUMIF('Cong Dist'!$BC$1111:$BC$1135,$BC226,'Cong Dist'!AE$1111:AE$1135)</f>
        <v>1474</v>
      </c>
      <c r="AF226" s="1">
        <f>SUMIF(County!$AT$780:$AT$803,$BC226,County!X$780:X$803)+SUMIF('Cong Dist'!$BC$1111:$BC$1135,$BC226,'Cong Dist'!AF$1111:AF$1135)</f>
        <v>157</v>
      </c>
      <c r="AG226" s="1">
        <f>SUMIF(County!$AT$780:$AT$803,$BC226,County!Y$780:Y$803)+SUMIF('Cong Dist'!$BC$1111:$BC$1135,$BC226,'Cong Dist'!AG$1111:AG$1135)</f>
        <v>251</v>
      </c>
      <c r="AH226" s="1">
        <f>SUMIF(County!$AT$780:$AT$803,$BC226,County!Z$780:Z$803)+SUMIF('Cong Dist'!$BC$1111:$BC$1135,$BC226,'Cong Dist'!AH$1111:AH$1135)</f>
        <v>286</v>
      </c>
      <c r="AK226" s="1"/>
      <c r="AL226" s="1">
        <f>SUMIF(County!$AT$780:$AT$803,$BC226,County!AD$780:AD$803)+SUMIF('Cong Dist'!$BC$1111:$BC$1135,$BC226,'Cong Dist'!AL$1111:AL$1135)</f>
        <v>147</v>
      </c>
      <c r="AN226" s="1">
        <f>SUMIF(County!$AT$780:$AT$803,$BC226,County!AF$780:AF$803)+SUMIF('Cong Dist'!$BC$1111:$BC$1135,$BC226,'Cong Dist'!AN$1111:AN$1135)</f>
        <v>74</v>
      </c>
      <c r="AO226" s="1"/>
      <c r="AS226" s="7">
        <f>IF(AD226&gt;0,RANK(AD226,(Z226:AB226,AC226:AQ226)),0)</f>
        <v>1</v>
      </c>
      <c r="AT226" s="7">
        <f>IF(AE226&gt;0,RANK(AE226,(Z226:AB226,AC226:AQ226)),0)</f>
        <v>4</v>
      </c>
      <c r="AU226" s="7">
        <f>IF(AF226&gt;0,RANK(AF226,(Z226:AB226,AC226:AQ226)),0)</f>
        <v>9</v>
      </c>
      <c r="AV226" s="7">
        <f>IF(AG226&gt;0,RANK(AG226,(Z226:AB226,AG226:AQ226)),0)</f>
        <v>5</v>
      </c>
      <c r="AW226" s="2">
        <f t="shared" ref="AW226:AW234" si="242">IF($C226=0,"-",AE226/$C226)</f>
        <v>1.3451973534109058E-2</v>
      </c>
      <c r="AX226" s="2">
        <f t="shared" ref="AX226:AX234" si="243">IF($C226=0,"-",AF226/$C226)</f>
        <v>1.4328085785991331E-3</v>
      </c>
      <c r="AY226" s="2">
        <f t="shared" ref="AY226:AY234" si="244">IF($C226=0,"-",AG226/$C226)</f>
        <v>2.2906684919005247E-3</v>
      </c>
      <c r="BA226" s="2" t="str">
        <f t="shared" ref="BA226:BA234" si="245">A226</f>
        <v>District 1</v>
      </c>
      <c r="BB226" t="str">
        <f t="shared" ref="BB226:BB234" si="246">B226</f>
        <v>MD</v>
      </c>
      <c r="BC226">
        <v>1</v>
      </c>
      <c r="BE226" s="97">
        <v>24</v>
      </c>
      <c r="BF226" s="99">
        <v>901</v>
      </c>
      <c r="BG226" s="106">
        <f t="shared" ref="BG226:BG234" si="247">BE226*1000+BF226</f>
        <v>24901</v>
      </c>
      <c r="BH226" t="s">
        <v>2605</v>
      </c>
      <c r="BI226" t="s">
        <v>3184</v>
      </c>
    </row>
    <row r="227" spans="1:61" outlineLevel="1">
      <c r="A227" t="s">
        <v>1563</v>
      </c>
      <c r="B227" t="s">
        <v>2591</v>
      </c>
      <c r="C227" s="1">
        <f t="shared" si="228"/>
        <v>46238</v>
      </c>
      <c r="D227" s="1">
        <v>3</v>
      </c>
      <c r="E227" s="1" t="str">
        <f t="shared" si="229"/>
        <v/>
      </c>
      <c r="F227" s="1" t="str">
        <f t="shared" si="230"/>
        <v/>
      </c>
      <c r="G227" s="1" t="str">
        <f t="shared" si="231"/>
        <v/>
      </c>
      <c r="H227" s="1" t="str">
        <f t="shared" si="232"/>
        <v/>
      </c>
      <c r="I227" s="1">
        <f t="shared" si="233"/>
        <v>3</v>
      </c>
      <c r="J227" s="1"/>
      <c r="K227" s="1"/>
      <c r="L227" s="1"/>
      <c r="M227" s="7">
        <f>IF(Z227&gt;0,RANK(Z227,(Z227:AB227,AC227:AQ227)),0)</f>
        <v>2</v>
      </c>
      <c r="N227" s="7">
        <f>IF(AA227&gt;0,RANK(AA227,(Z227:AB227,AC227:AQ227)),0)</f>
        <v>6</v>
      </c>
      <c r="O227" s="7">
        <f>IF(AB227&gt;0,RANK(AB227,(Z227:AB227,AC227:AQ227)),0)</f>
        <v>5</v>
      </c>
      <c r="P227" s="7">
        <f>IF(AC227&gt;0,RANK(AC227,(Z227:AB227,AC227:AQ227)),0)</f>
        <v>3</v>
      </c>
      <c r="Q227" s="49">
        <f t="shared" si="234"/>
        <v>18807</v>
      </c>
      <c r="R227" s="177">
        <f t="shared" si="235"/>
        <v>0.40674337125308185</v>
      </c>
      <c r="S227" s="2"/>
      <c r="T227" s="2">
        <f t="shared" si="236"/>
        <v>0.19544530472771313</v>
      </c>
      <c r="U227" s="2">
        <f t="shared" si="237"/>
        <v>5.774471214152861E-3</v>
      </c>
      <c r="V227" s="2">
        <f t="shared" si="238"/>
        <v>5.8177256801764778E-3</v>
      </c>
      <c r="W227" s="2">
        <f t="shared" si="239"/>
        <v>0.16358839050131926</v>
      </c>
      <c r="X227" s="2">
        <f t="shared" si="240"/>
        <v>0.60218867598079506</v>
      </c>
      <c r="Y227" s="2">
        <f t="shared" si="241"/>
        <v>2.7185431895843215E-2</v>
      </c>
      <c r="Z227" s="1">
        <f>SUMIF(County!$AT$780:$AT$803,$BC227,County!R$780:R$803)+SUMIF('Cong Dist'!$BC$1111:$BC$1135,$BC227,'Cong Dist'!Z$1111:Z$1135)</f>
        <v>9037</v>
      </c>
      <c r="AA227" s="1">
        <f>SUMIF(County!$AT$780:$AT$803,$BC227,County!S$780:S$803)+SUMIF('Cong Dist'!$BC$1111:$BC$1135,$BC227,'Cong Dist'!AA$1111:AA$1135)</f>
        <v>267</v>
      </c>
      <c r="AB227" s="1">
        <f>SUMIF(County!$AT$780:$AT$803,$BC227,County!T$780:T$803)+SUMIF('Cong Dist'!$BC$1111:$BC$1135,$BC227,'Cong Dist'!AB$1111:AB$1135)</f>
        <v>269</v>
      </c>
      <c r="AC227" s="1">
        <f>SUMIF(County!$AT$780:$AT$803,$BC227,County!U$780:U$803)+SUMIF('Cong Dist'!$BC$1111:$BC$1135,$BC227,'Cong Dist'!AC$1111:AC$1135)</f>
        <v>7564</v>
      </c>
      <c r="AD227" s="1">
        <f>SUMIF(County!$AT$780:$AT$803,$BC227,County!V$780:V$803)+SUMIF('Cong Dist'!$BC$1111:$BC$1135,$BC227,'Cong Dist'!AD$1111:AD$1135)</f>
        <v>27844</v>
      </c>
      <c r="AE227" s="1">
        <f>SUMIF(County!$AT$780:$AT$803,$BC227,County!W$780:W$803)+SUMIF('Cong Dist'!$BC$1111:$BC$1135,$BC227,'Cong Dist'!AE$1111:AE$1135)</f>
        <v>701</v>
      </c>
      <c r="AF227" s="1">
        <f>SUMIF(County!$AT$780:$AT$803,$BC227,County!X$780:X$803)+SUMIF('Cong Dist'!$BC$1111:$BC$1135,$BC227,'Cong Dist'!AF$1111:AF$1135)</f>
        <v>121</v>
      </c>
      <c r="AG227" s="1">
        <f>SUMIF(County!$AT$780:$AT$803,$BC227,County!Y$780:Y$803)+SUMIF('Cong Dist'!$BC$1111:$BC$1135,$BC227,'Cong Dist'!AG$1111:AG$1135)</f>
        <v>166</v>
      </c>
      <c r="AH227" s="1">
        <f>SUMIF(County!$AT$780:$AT$803,$BC227,County!Z$780:Z$803)+SUMIF('Cong Dist'!$BC$1111:$BC$1135,$BC227,'Cong Dist'!AH$1111:AH$1135)</f>
        <v>158</v>
      </c>
      <c r="AK227" s="1"/>
      <c r="AL227" s="1">
        <f>SUMIF(County!$AT$780:$AT$803,$BC227,County!AD$780:AD$803)+SUMIF('Cong Dist'!$BC$1111:$BC$1135,$BC227,'Cong Dist'!AL$1111:AL$1135)</f>
        <v>72</v>
      </c>
      <c r="AN227" s="1">
        <f>SUMIF(County!$AT$780:$AT$803,$BC227,County!AF$780:AF$803)+SUMIF('Cong Dist'!$BC$1111:$BC$1135,$BC227,'Cong Dist'!AN$1111:AN$1135)</f>
        <v>39</v>
      </c>
      <c r="AO227" s="1"/>
      <c r="AS227" s="7">
        <f>IF(AD227&gt;0,RANK(AD227,(Z227:AB227,AC227:AQ227)),0)</f>
        <v>1</v>
      </c>
      <c r="AT227" s="7">
        <f>IF(AE227&gt;0,RANK(AE227,(Z227:AB227,AC227:AQ227)),0)</f>
        <v>4</v>
      </c>
      <c r="AU227" s="7">
        <f>IF(AF227&gt;0,RANK(AF227,(Z227:AB227,AC227:AQ227)),0)</f>
        <v>9</v>
      </c>
      <c r="AV227" s="7">
        <f>IF(AG227&gt;0,RANK(AG227,(Z227:AB227,AG227:AQ227)),0)</f>
        <v>4</v>
      </c>
      <c r="AW227" s="2">
        <f t="shared" si="242"/>
        <v>1.5160690341277736E-2</v>
      </c>
      <c r="AX227" s="2">
        <f t="shared" si="243"/>
        <v>2.6168951944288248E-3</v>
      </c>
      <c r="AY227" s="2">
        <f t="shared" si="244"/>
        <v>3.5901206799602058E-3</v>
      </c>
      <c r="BA227" s="2" t="str">
        <f t="shared" si="245"/>
        <v>District 2</v>
      </c>
      <c r="BB227" t="str">
        <f t="shared" si="246"/>
        <v>MD</v>
      </c>
      <c r="BC227">
        <v>2</v>
      </c>
      <c r="BE227" s="97">
        <v>24</v>
      </c>
      <c r="BF227" s="99">
        <v>902</v>
      </c>
      <c r="BG227" s="106">
        <f t="shared" si="247"/>
        <v>24902</v>
      </c>
      <c r="BH227" t="s">
        <v>2605</v>
      </c>
      <c r="BI227" t="s">
        <v>3184</v>
      </c>
    </row>
    <row r="228" spans="1:61" outlineLevel="1">
      <c r="A228" t="s">
        <v>1564</v>
      </c>
      <c r="B228" t="s">
        <v>2591</v>
      </c>
      <c r="C228" s="1">
        <f t="shared" si="228"/>
        <v>52140</v>
      </c>
      <c r="D228" s="1">
        <v>3</v>
      </c>
      <c r="E228" s="1" t="str">
        <f t="shared" si="229"/>
        <v/>
      </c>
      <c r="F228" s="1" t="str">
        <f t="shared" si="230"/>
        <v/>
      </c>
      <c r="G228" s="1" t="str">
        <f t="shared" si="231"/>
        <v/>
      </c>
      <c r="H228" s="1" t="str">
        <f t="shared" si="232"/>
        <v/>
      </c>
      <c r="I228" s="1">
        <f t="shared" si="233"/>
        <v>3</v>
      </c>
      <c r="J228" s="1"/>
      <c r="K228" s="1"/>
      <c r="L228" s="1"/>
      <c r="M228" s="7">
        <f>IF(Z228&gt;0,RANK(Z228,(Z228:AB228,AC228:AQ228)),0)</f>
        <v>2</v>
      </c>
      <c r="N228" s="7">
        <f>IF(AA228&gt;0,RANK(AA228,(Z228:AB228,AC228:AQ228)),0)</f>
        <v>6</v>
      </c>
      <c r="O228" s="7">
        <f>IF(AB228&gt;0,RANK(AB228,(Z228:AB228,AC228:AQ228)),0)</f>
        <v>5</v>
      </c>
      <c r="P228" s="7">
        <f>IF(AC228&gt;0,RANK(AC228,(Z228:AB228,AC228:AQ228)),0)</f>
        <v>3</v>
      </c>
      <c r="Q228" s="49">
        <f t="shared" si="234"/>
        <v>10617</v>
      </c>
      <c r="R228" s="177">
        <f t="shared" si="235"/>
        <v>0.20362485615650172</v>
      </c>
      <c r="S228" s="2"/>
      <c r="T228" s="2">
        <f t="shared" si="236"/>
        <v>0.29125431530494822</v>
      </c>
      <c r="U228" s="2">
        <f t="shared" si="237"/>
        <v>6.233218258534714E-3</v>
      </c>
      <c r="V228" s="2">
        <f t="shared" si="238"/>
        <v>7.4606827771384731E-3</v>
      </c>
      <c r="W228" s="2">
        <f t="shared" si="239"/>
        <v>0.17717683160721134</v>
      </c>
      <c r="X228" s="2">
        <f t="shared" si="240"/>
        <v>0.49487917146144994</v>
      </c>
      <c r="Y228" s="2">
        <f t="shared" si="241"/>
        <v>2.2995780590717219E-2</v>
      </c>
      <c r="Z228" s="1">
        <f>SUMIF(County!$AT$780:$AT$803,$BC228,County!R$780:R$803)+SUMIF('Cong Dist'!$BC$1111:$BC$1135,$BC228,'Cong Dist'!Z$1111:Z$1135)</f>
        <v>15186</v>
      </c>
      <c r="AA228" s="1">
        <f>SUMIF(County!$AT$780:$AT$803,$BC228,County!S$780:S$803)+SUMIF('Cong Dist'!$BC$1111:$BC$1135,$BC228,'Cong Dist'!AA$1111:AA$1135)</f>
        <v>325</v>
      </c>
      <c r="AB228" s="1">
        <f>SUMIF(County!$AT$780:$AT$803,$BC228,County!T$780:T$803)+SUMIF('Cong Dist'!$BC$1111:$BC$1135,$BC228,'Cong Dist'!AB$1111:AB$1135)</f>
        <v>389</v>
      </c>
      <c r="AC228" s="1">
        <f>SUMIF(County!$AT$780:$AT$803,$BC228,County!U$780:U$803)+SUMIF('Cong Dist'!$BC$1111:$BC$1135,$BC228,'Cong Dist'!AC$1111:AC$1135)</f>
        <v>9238</v>
      </c>
      <c r="AD228" s="1">
        <f>SUMIF(County!$AT$780:$AT$803,$BC228,County!V$780:V$803)+SUMIF('Cong Dist'!$BC$1111:$BC$1135,$BC228,'Cong Dist'!AD$1111:AD$1135)</f>
        <v>25803</v>
      </c>
      <c r="AE228" s="1">
        <f>SUMIF(County!$AT$780:$AT$803,$BC228,County!W$780:W$803)+SUMIF('Cong Dist'!$BC$1111:$BC$1135,$BC228,'Cong Dist'!AE$1111:AE$1135)</f>
        <v>583</v>
      </c>
      <c r="AF228" s="1">
        <f>SUMIF(County!$AT$780:$AT$803,$BC228,County!X$780:X$803)+SUMIF('Cong Dist'!$BC$1111:$BC$1135,$BC228,'Cong Dist'!AF$1111:AF$1135)</f>
        <v>113</v>
      </c>
      <c r="AG228" s="1">
        <f>SUMIF(County!$AT$780:$AT$803,$BC228,County!Y$780:Y$803)+SUMIF('Cong Dist'!$BC$1111:$BC$1135,$BC228,'Cong Dist'!AG$1111:AG$1135)</f>
        <v>139</v>
      </c>
      <c r="AH228" s="1">
        <f>SUMIF(County!$AT$780:$AT$803,$BC228,County!Z$780:Z$803)+SUMIF('Cong Dist'!$BC$1111:$BC$1135,$BC228,'Cong Dist'!AH$1111:AH$1135)</f>
        <v>206</v>
      </c>
      <c r="AK228" s="1"/>
      <c r="AL228" s="1">
        <f>SUMIF(County!$AT$780:$AT$803,$BC228,County!AD$780:AD$803)+SUMIF('Cong Dist'!$BC$1111:$BC$1135,$BC228,'Cong Dist'!AL$1111:AL$1135)</f>
        <v>95</v>
      </c>
      <c r="AN228" s="1">
        <f>SUMIF(County!$AT$780:$AT$803,$BC228,County!AF$780:AF$803)+SUMIF('Cong Dist'!$BC$1111:$BC$1135,$BC228,'Cong Dist'!AN$1111:AN$1135)</f>
        <v>63</v>
      </c>
      <c r="AO228" s="1"/>
      <c r="AS228" s="7">
        <f>IF(AD228&gt;0,RANK(AD228,(Z228:AB228,AC228:AQ228)),0)</f>
        <v>1</v>
      </c>
      <c r="AT228" s="7">
        <f>IF(AE228&gt;0,RANK(AE228,(Z228:AB228,AC228:AQ228)),0)</f>
        <v>4</v>
      </c>
      <c r="AU228" s="7">
        <f>IF(AF228&gt;0,RANK(AF228,(Z228:AB228,AC228:AQ228)),0)</f>
        <v>9</v>
      </c>
      <c r="AV228" s="7">
        <f>IF(AG228&gt;0,RANK(AG228,(Z228:AB228,AG228:AQ228)),0)</f>
        <v>5</v>
      </c>
      <c r="AW228" s="2">
        <f t="shared" si="242"/>
        <v>1.1181434599156118E-2</v>
      </c>
      <c r="AX228" s="2">
        <f t="shared" si="243"/>
        <v>2.1672420406597622E-3</v>
      </c>
      <c r="AY228" s="2">
        <f t="shared" si="244"/>
        <v>2.6658995013425393E-3</v>
      </c>
      <c r="BA228" s="2" t="str">
        <f t="shared" si="245"/>
        <v>District 3</v>
      </c>
      <c r="BB228" t="str">
        <f t="shared" si="246"/>
        <v>MD</v>
      </c>
      <c r="BC228">
        <v>3</v>
      </c>
      <c r="BE228" s="97">
        <v>24</v>
      </c>
      <c r="BF228" s="99">
        <v>903</v>
      </c>
      <c r="BG228" s="106">
        <f t="shared" si="247"/>
        <v>24903</v>
      </c>
      <c r="BH228" t="s">
        <v>2605</v>
      </c>
      <c r="BI228" t="s">
        <v>3184</v>
      </c>
    </row>
    <row r="229" spans="1:61" outlineLevel="1">
      <c r="A229" t="s">
        <v>1825</v>
      </c>
      <c r="B229" t="s">
        <v>2591</v>
      </c>
      <c r="C229" s="1">
        <f t="shared" si="228"/>
        <v>32306</v>
      </c>
      <c r="D229" s="1">
        <v>3</v>
      </c>
      <c r="E229" s="1" t="str">
        <f t="shared" si="229"/>
        <v/>
      </c>
      <c r="F229" s="1" t="str">
        <f t="shared" si="230"/>
        <v/>
      </c>
      <c r="G229" s="1" t="str">
        <f t="shared" si="231"/>
        <v/>
      </c>
      <c r="H229" s="1" t="str">
        <f t="shared" si="232"/>
        <v/>
      </c>
      <c r="I229" s="1">
        <f t="shared" si="233"/>
        <v>3</v>
      </c>
      <c r="J229" s="1"/>
      <c r="K229" s="1"/>
      <c r="L229" s="1"/>
      <c r="M229" s="7">
        <f>IF(Z229&gt;0,RANK(Z229,(Z229:AB229,AC229:AQ229)),0)</f>
        <v>2</v>
      </c>
      <c r="N229" s="7">
        <f>IF(AA229&gt;0,RANK(AA229,(Z229:AB229,AC229:AQ229)),0)</f>
        <v>6</v>
      </c>
      <c r="O229" s="7">
        <f>IF(AB229&gt;0,RANK(AB229,(Z229:AB229,AC229:AQ229)),0)</f>
        <v>5</v>
      </c>
      <c r="P229" s="7">
        <f>IF(AC229&gt;0,RANK(AC229,(Z229:AB229,AC229:AQ229)),0)</f>
        <v>3</v>
      </c>
      <c r="Q229" s="49">
        <f t="shared" si="234"/>
        <v>6868</v>
      </c>
      <c r="R229" s="177">
        <f t="shared" si="235"/>
        <v>0.2125920881569987</v>
      </c>
      <c r="S229" s="2"/>
      <c r="T229" s="2">
        <f t="shared" si="236"/>
        <v>0.28261004147836316</v>
      </c>
      <c r="U229" s="2">
        <f t="shared" si="237"/>
        <v>7.2741905528384823E-3</v>
      </c>
      <c r="V229" s="2">
        <f t="shared" si="238"/>
        <v>8.8528446728161955E-3</v>
      </c>
      <c r="W229" s="2">
        <f t="shared" si="239"/>
        <v>0.18272147588683216</v>
      </c>
      <c r="X229" s="2">
        <f t="shared" si="240"/>
        <v>0.49520212963536187</v>
      </c>
      <c r="Y229" s="2">
        <f t="shared" si="241"/>
        <v>2.3339317773788004E-2</v>
      </c>
      <c r="Z229" s="1">
        <f>SUMIF(County!$AT$780:$AT$803,$BC229,County!R$780:R$803)+SUMIF('Cong Dist'!$BC$1111:$BC$1135,$BC229,'Cong Dist'!Z$1111:Z$1135)</f>
        <v>9130</v>
      </c>
      <c r="AA229" s="1">
        <f>SUMIF(County!$AT$780:$AT$803,$BC229,County!S$780:S$803)+SUMIF('Cong Dist'!$BC$1111:$BC$1135,$BC229,'Cong Dist'!AA$1111:AA$1135)</f>
        <v>235</v>
      </c>
      <c r="AB229" s="1">
        <f>SUMIF(County!$AT$780:$AT$803,$BC229,County!T$780:T$803)+SUMIF('Cong Dist'!$BC$1111:$BC$1135,$BC229,'Cong Dist'!AB$1111:AB$1135)</f>
        <v>286</v>
      </c>
      <c r="AC229" s="1">
        <f>SUMIF(County!$AT$780:$AT$803,$BC229,County!U$780:U$803)+SUMIF('Cong Dist'!$BC$1111:$BC$1135,$BC229,'Cong Dist'!AC$1111:AC$1135)</f>
        <v>5903</v>
      </c>
      <c r="AD229" s="1">
        <f>SUMIF(County!$AT$780:$AT$803,$BC229,County!V$780:V$803)+SUMIF('Cong Dist'!$BC$1111:$BC$1135,$BC229,'Cong Dist'!AD$1111:AD$1135)</f>
        <v>15998</v>
      </c>
      <c r="AE229" s="1">
        <f>SUMIF(County!$AT$780:$AT$803,$BC229,County!W$780:W$803)+SUMIF('Cong Dist'!$BC$1111:$BC$1135,$BC229,'Cong Dist'!AE$1111:AE$1135)</f>
        <v>386</v>
      </c>
      <c r="AF229" s="1">
        <f>SUMIF(County!$AT$780:$AT$803,$BC229,County!X$780:X$803)+SUMIF('Cong Dist'!$BC$1111:$BC$1135,$BC229,'Cong Dist'!AF$1111:AF$1135)</f>
        <v>79</v>
      </c>
      <c r="AG229" s="1">
        <f>SUMIF(County!$AT$780:$AT$803,$BC229,County!Y$780:Y$803)+SUMIF('Cong Dist'!$BC$1111:$BC$1135,$BC229,'Cong Dist'!AG$1111:AG$1135)</f>
        <v>101</v>
      </c>
      <c r="AH229" s="1">
        <f>SUMIF(County!$AT$780:$AT$803,$BC229,County!Z$780:Z$803)+SUMIF('Cong Dist'!$BC$1111:$BC$1135,$BC229,'Cong Dist'!AH$1111:AH$1135)</f>
        <v>102</v>
      </c>
      <c r="AK229" s="1"/>
      <c r="AL229" s="1">
        <f>SUMIF(County!$AT$780:$AT$803,$BC229,County!AD$780:AD$803)+SUMIF('Cong Dist'!$BC$1111:$BC$1135,$BC229,'Cong Dist'!AL$1111:AL$1135)</f>
        <v>51</v>
      </c>
      <c r="AN229" s="1">
        <f>SUMIF(County!$AT$780:$AT$803,$BC229,County!AF$780:AF$803)+SUMIF('Cong Dist'!$BC$1111:$BC$1135,$BC229,'Cong Dist'!AN$1111:AN$1135)</f>
        <v>35</v>
      </c>
      <c r="AO229" s="1"/>
      <c r="AS229" s="7">
        <f>IF(AD229&gt;0,RANK(AD229,(Z229:AB229,AC229:AQ229)),0)</f>
        <v>1</v>
      </c>
      <c r="AT229" s="7">
        <f>IF(AE229&gt;0,RANK(AE229,(Z229:AB229,AC229:AQ229)),0)</f>
        <v>4</v>
      </c>
      <c r="AU229" s="7">
        <f>IF(AF229&gt;0,RANK(AF229,(Z229:AB229,AC229:AQ229)),0)</f>
        <v>9</v>
      </c>
      <c r="AV229" s="7">
        <f>IF(AG229&gt;0,RANK(AG229,(Z229:AB229,AG229:AQ229)),0)</f>
        <v>5</v>
      </c>
      <c r="AW229" s="2">
        <f t="shared" si="242"/>
        <v>1.1948244908066613E-2</v>
      </c>
      <c r="AX229" s="2">
        <f t="shared" si="243"/>
        <v>2.4453661858478302E-3</v>
      </c>
      <c r="AY229" s="2">
        <f t="shared" si="244"/>
        <v>3.1263542376029222E-3</v>
      </c>
      <c r="BA229" s="2" t="str">
        <f t="shared" si="245"/>
        <v>District 4</v>
      </c>
      <c r="BB229" t="str">
        <f t="shared" si="246"/>
        <v>MD</v>
      </c>
      <c r="BC229">
        <v>4</v>
      </c>
      <c r="BE229" s="97">
        <v>24</v>
      </c>
      <c r="BF229" s="99">
        <v>904</v>
      </c>
      <c r="BG229" s="106">
        <f t="shared" si="247"/>
        <v>24904</v>
      </c>
      <c r="BH229" t="s">
        <v>2605</v>
      </c>
      <c r="BI229" t="s">
        <v>3184</v>
      </c>
    </row>
    <row r="230" spans="1:61" outlineLevel="1">
      <c r="A230" t="s">
        <v>1780</v>
      </c>
      <c r="B230" t="s">
        <v>2591</v>
      </c>
      <c r="C230" s="1">
        <f t="shared" si="228"/>
        <v>51461</v>
      </c>
      <c r="D230" s="1">
        <v>3</v>
      </c>
      <c r="E230" s="1" t="str">
        <f t="shared" si="229"/>
        <v/>
      </c>
      <c r="F230" s="1" t="str">
        <f t="shared" si="230"/>
        <v/>
      </c>
      <c r="G230" s="1" t="str">
        <f t="shared" si="231"/>
        <v/>
      </c>
      <c r="H230" s="1" t="str">
        <f t="shared" si="232"/>
        <v/>
      </c>
      <c r="I230" s="1">
        <f t="shared" si="233"/>
        <v>3</v>
      </c>
      <c r="J230" s="1"/>
      <c r="K230" s="1"/>
      <c r="L230" s="1"/>
      <c r="M230" s="7">
        <f>IF(Z230&gt;0,RANK(Z230,(Z230:AB230,AC230:AQ230)),0)</f>
        <v>3</v>
      </c>
      <c r="N230" s="7">
        <f>IF(AA230&gt;0,RANK(AA230,(Z230:AB230,AC230:AQ230)),0)</f>
        <v>6</v>
      </c>
      <c r="O230" s="7">
        <f>IF(AB230&gt;0,RANK(AB230,(Z230:AB230,AC230:AQ230)),0)</f>
        <v>5</v>
      </c>
      <c r="P230" s="7">
        <f>IF(AC230&gt;0,RANK(AC230,(Z230:AB230,AC230:AQ230)),0)</f>
        <v>2</v>
      </c>
      <c r="Q230" s="49">
        <f t="shared" si="234"/>
        <v>17177</v>
      </c>
      <c r="R230" s="177">
        <f t="shared" si="235"/>
        <v>0.33378675113192513</v>
      </c>
      <c r="S230" s="2"/>
      <c r="T230" s="2">
        <f t="shared" si="236"/>
        <v>0.19840267386953225</v>
      </c>
      <c r="U230" s="2">
        <f t="shared" si="237"/>
        <v>6.9178601270865319E-3</v>
      </c>
      <c r="V230" s="2">
        <f t="shared" si="238"/>
        <v>7.9477662696022227E-3</v>
      </c>
      <c r="W230" s="2">
        <f t="shared" si="239"/>
        <v>0.21355978313674434</v>
      </c>
      <c r="X230" s="2">
        <f t="shared" si="240"/>
        <v>0.54734653426866953</v>
      </c>
      <c r="Y230" s="2">
        <f t="shared" si="241"/>
        <v>2.5825382328365065E-2</v>
      </c>
      <c r="Z230" s="1">
        <f>SUMIF(County!$AT$780:$AT$803,$BC230,County!R$780:R$803)+SUMIF('Cong Dist'!$BC$1111:$BC$1135,$BC230,'Cong Dist'!Z$1111:Z$1135)</f>
        <v>10210</v>
      </c>
      <c r="AA230" s="1">
        <f>SUMIF(County!$AT$780:$AT$803,$BC230,County!S$780:S$803)+SUMIF('Cong Dist'!$BC$1111:$BC$1135,$BC230,'Cong Dist'!AA$1111:AA$1135)</f>
        <v>356</v>
      </c>
      <c r="AB230" s="1">
        <f>SUMIF(County!$AT$780:$AT$803,$BC230,County!T$780:T$803)+SUMIF('Cong Dist'!$BC$1111:$BC$1135,$BC230,'Cong Dist'!AB$1111:AB$1135)</f>
        <v>409</v>
      </c>
      <c r="AC230" s="1">
        <f>SUMIF(County!$AT$780:$AT$803,$BC230,County!U$780:U$803)+SUMIF('Cong Dist'!$BC$1111:$BC$1135,$BC230,'Cong Dist'!AC$1111:AC$1135)</f>
        <v>10990</v>
      </c>
      <c r="AD230" s="1">
        <f>SUMIF(County!$AT$780:$AT$803,$BC230,County!V$780:V$803)+SUMIF('Cong Dist'!$BC$1111:$BC$1135,$BC230,'Cong Dist'!AD$1111:AD$1135)</f>
        <v>28167</v>
      </c>
      <c r="AE230" s="1">
        <f>SUMIF(County!$AT$780:$AT$803,$BC230,County!W$780:W$803)+SUMIF('Cong Dist'!$BC$1111:$BC$1135,$BC230,'Cong Dist'!AE$1111:AE$1135)</f>
        <v>679</v>
      </c>
      <c r="AF230" s="1">
        <f>SUMIF(County!$AT$780:$AT$803,$BC230,County!X$780:X$803)+SUMIF('Cong Dist'!$BC$1111:$BC$1135,$BC230,'Cong Dist'!AF$1111:AF$1135)</f>
        <v>132</v>
      </c>
      <c r="AG230" s="1">
        <f>SUMIF(County!$AT$780:$AT$803,$BC230,County!Y$780:Y$803)+SUMIF('Cong Dist'!$BC$1111:$BC$1135,$BC230,'Cong Dist'!AG$1111:AG$1135)</f>
        <v>133</v>
      </c>
      <c r="AH230" s="1">
        <f>SUMIF(County!$AT$780:$AT$803,$BC230,County!Z$780:Z$803)+SUMIF('Cong Dist'!$BC$1111:$BC$1135,$BC230,'Cong Dist'!AH$1111:AH$1135)</f>
        <v>170</v>
      </c>
      <c r="AK230" s="1"/>
      <c r="AL230" s="1">
        <f>SUMIF(County!$AT$780:$AT$803,$BC230,County!AD$780:AD$803)+SUMIF('Cong Dist'!$BC$1111:$BC$1135,$BC230,'Cong Dist'!AL$1111:AL$1135)</f>
        <v>142</v>
      </c>
      <c r="AN230" s="1">
        <f>SUMIF(County!$AT$780:$AT$803,$BC230,County!AF$780:AF$803)+SUMIF('Cong Dist'!$BC$1111:$BC$1135,$BC230,'Cong Dist'!AN$1111:AN$1135)</f>
        <v>73</v>
      </c>
      <c r="AO230" s="1"/>
      <c r="AS230" s="7">
        <f>IF(AD230&gt;0,RANK(AD230,(Z230:AB230,AC230:AQ230)),0)</f>
        <v>1</v>
      </c>
      <c r="AT230" s="7">
        <f>IF(AE230&gt;0,RANK(AE230,(Z230:AB230,AC230:AQ230)),0)</f>
        <v>4</v>
      </c>
      <c r="AU230" s="7">
        <f>IF(AF230&gt;0,RANK(AF230,(Z230:AB230,AC230:AQ230)),0)</f>
        <v>10</v>
      </c>
      <c r="AV230" s="7">
        <f>IF(AG230&gt;0,RANK(AG230,(Z230:AB230,AG230:AQ230)),0)</f>
        <v>6</v>
      </c>
      <c r="AW230" s="2">
        <f t="shared" si="242"/>
        <v>1.3194457939021784E-2</v>
      </c>
      <c r="AX230" s="2">
        <f t="shared" si="243"/>
        <v>2.5650492606051184E-3</v>
      </c>
      <c r="AY230" s="2">
        <f t="shared" si="244"/>
        <v>2.584481451973339E-3</v>
      </c>
      <c r="BA230" s="2" t="str">
        <f t="shared" si="245"/>
        <v>District 5</v>
      </c>
      <c r="BB230" t="str">
        <f t="shared" si="246"/>
        <v>MD</v>
      </c>
      <c r="BC230">
        <v>5</v>
      </c>
      <c r="BE230" s="97">
        <v>24</v>
      </c>
      <c r="BF230" s="99">
        <v>905</v>
      </c>
      <c r="BG230" s="106">
        <f t="shared" si="247"/>
        <v>24905</v>
      </c>
      <c r="BH230" t="s">
        <v>2605</v>
      </c>
      <c r="BI230" t="s">
        <v>3184</v>
      </c>
    </row>
    <row r="231" spans="1:61" outlineLevel="1">
      <c r="A231" t="s">
        <v>1759</v>
      </c>
      <c r="B231" t="s">
        <v>2591</v>
      </c>
      <c r="C231" s="1">
        <f t="shared" si="228"/>
        <v>69613</v>
      </c>
      <c r="D231" s="1">
        <v>3</v>
      </c>
      <c r="E231" s="1" t="str">
        <f t="shared" si="229"/>
        <v/>
      </c>
      <c r="F231" s="1" t="str">
        <f t="shared" si="230"/>
        <v/>
      </c>
      <c r="G231" s="1" t="str">
        <f t="shared" si="231"/>
        <v/>
      </c>
      <c r="H231" s="1" t="str">
        <f t="shared" si="232"/>
        <v/>
      </c>
      <c r="I231" s="1">
        <f t="shared" si="233"/>
        <v>3</v>
      </c>
      <c r="J231" s="1"/>
      <c r="K231" s="1"/>
      <c r="L231" s="1"/>
      <c r="M231" s="7">
        <f>IF(Z231&gt;0,RANK(Z231,(Z231:AB231,AC231:AQ231)),0)</f>
        <v>3</v>
      </c>
      <c r="N231" s="7">
        <f>IF(AA231&gt;0,RANK(AA231,(Z231:AB231,AC231:AQ231)),0)</f>
        <v>6</v>
      </c>
      <c r="O231" s="7">
        <f>IF(AB231&gt;0,RANK(AB231,(Z231:AB231,AC231:AQ231)),0)</f>
        <v>5</v>
      </c>
      <c r="P231" s="7">
        <f>IF(AC231&gt;0,RANK(AC231,(Z231:AB231,AC231:AQ231)),0)</f>
        <v>2</v>
      </c>
      <c r="Q231" s="49">
        <f t="shared" si="234"/>
        <v>20988</v>
      </c>
      <c r="R231" s="177">
        <f t="shared" si="235"/>
        <v>0.3014954103400227</v>
      </c>
      <c r="S231" s="2"/>
      <c r="T231" s="2">
        <f t="shared" si="236"/>
        <v>0.20473187479350122</v>
      </c>
      <c r="U231" s="2">
        <f t="shared" si="237"/>
        <v>7.7571717926249407E-3</v>
      </c>
      <c r="V231" s="2">
        <f t="shared" si="238"/>
        <v>8.5759843707353504E-3</v>
      </c>
      <c r="W231" s="2">
        <f t="shared" si="239"/>
        <v>0.22567623863358854</v>
      </c>
      <c r="X231" s="2">
        <f t="shared" si="240"/>
        <v>0.52717164897361124</v>
      </c>
      <c r="Y231" s="2">
        <f t="shared" si="241"/>
        <v>2.6087081435938742E-2</v>
      </c>
      <c r="Z231" s="1">
        <f>SUMIF(County!$AT$780:$AT$803,$BC231,County!R$780:R$803)+SUMIF('Cong Dist'!$BC$1111:$BC$1135,$BC231,'Cong Dist'!Z$1111:Z$1135)</f>
        <v>14252</v>
      </c>
      <c r="AA231" s="1">
        <f>SUMIF(County!$AT$780:$AT$803,$BC231,County!S$780:S$803)+SUMIF('Cong Dist'!$BC$1111:$BC$1135,$BC231,'Cong Dist'!AA$1111:AA$1135)</f>
        <v>540</v>
      </c>
      <c r="AB231" s="1">
        <f>SUMIF(County!$AT$780:$AT$803,$BC231,County!T$780:T$803)+SUMIF('Cong Dist'!$BC$1111:$BC$1135,$BC231,'Cong Dist'!AB$1111:AB$1135)</f>
        <v>597</v>
      </c>
      <c r="AC231" s="1">
        <f>SUMIF(County!$AT$780:$AT$803,$BC231,County!U$780:U$803)+SUMIF('Cong Dist'!$BC$1111:$BC$1135,$BC231,'Cong Dist'!AC$1111:AC$1135)</f>
        <v>15710</v>
      </c>
      <c r="AD231" s="1">
        <f>SUMIF(County!$AT$780:$AT$803,$BC231,County!V$780:V$803)+SUMIF('Cong Dist'!$BC$1111:$BC$1135,$BC231,'Cong Dist'!AD$1111:AD$1135)</f>
        <v>36698</v>
      </c>
      <c r="AE231" s="1">
        <f>SUMIF(County!$AT$780:$AT$803,$BC231,County!W$780:W$803)+SUMIF('Cong Dist'!$BC$1111:$BC$1135,$BC231,'Cong Dist'!AE$1111:AE$1135)</f>
        <v>964</v>
      </c>
      <c r="AF231" s="1">
        <f>SUMIF(County!$AT$780:$AT$803,$BC231,County!X$780:X$803)+SUMIF('Cong Dist'!$BC$1111:$BC$1135,$BC231,'Cong Dist'!AF$1111:AF$1135)</f>
        <v>164</v>
      </c>
      <c r="AG231" s="1">
        <f>SUMIF(County!$AT$780:$AT$803,$BC231,County!Y$780:Y$803)+SUMIF('Cong Dist'!$BC$1111:$BC$1135,$BC231,'Cong Dist'!AG$1111:AG$1135)</f>
        <v>177</v>
      </c>
      <c r="AH231" s="1">
        <f>SUMIF(County!$AT$780:$AT$803,$BC231,County!Z$780:Z$803)+SUMIF('Cong Dist'!$BC$1111:$BC$1135,$BC231,'Cong Dist'!AH$1111:AH$1135)</f>
        <v>242</v>
      </c>
      <c r="AK231" s="1"/>
      <c r="AL231" s="1">
        <f>SUMIF(County!$AT$780:$AT$803,$BC231,County!AD$780:AD$803)+SUMIF('Cong Dist'!$BC$1111:$BC$1135,$BC231,'Cong Dist'!AL$1111:AL$1135)</f>
        <v>184</v>
      </c>
      <c r="AN231" s="1">
        <f>SUMIF(County!$AT$780:$AT$803,$BC231,County!AF$780:AF$803)+SUMIF('Cong Dist'!$BC$1111:$BC$1135,$BC231,'Cong Dist'!AN$1111:AN$1135)</f>
        <v>85</v>
      </c>
      <c r="AO231" s="1"/>
      <c r="AS231" s="7">
        <f>IF(AD231&gt;0,RANK(AD231,(Z231:AB231,AC231:AQ231)),0)</f>
        <v>1</v>
      </c>
      <c r="AT231" s="7">
        <f>IF(AE231&gt;0,RANK(AE231,(Z231:AB231,AC231:AQ231)),0)</f>
        <v>4</v>
      </c>
      <c r="AU231" s="7">
        <f>IF(AF231&gt;0,RANK(AF231,(Z231:AB231,AC231:AQ231)),0)</f>
        <v>10</v>
      </c>
      <c r="AV231" s="7">
        <f>IF(AG231&gt;0,RANK(AG231,(Z231:AB231,AG231:AQ231)),0)</f>
        <v>6</v>
      </c>
      <c r="AW231" s="2">
        <f t="shared" si="242"/>
        <v>1.384798816313045E-2</v>
      </c>
      <c r="AX231" s="2">
        <f t="shared" si="243"/>
        <v>2.3558818036860931E-3</v>
      </c>
      <c r="AY231" s="2">
        <f t="shared" si="244"/>
        <v>2.5426285320270638E-3</v>
      </c>
      <c r="BA231" s="2" t="str">
        <f t="shared" si="245"/>
        <v>District 6</v>
      </c>
      <c r="BB231" t="str">
        <f t="shared" si="246"/>
        <v>MD</v>
      </c>
      <c r="BC231">
        <v>6</v>
      </c>
      <c r="BE231" s="97">
        <v>24</v>
      </c>
      <c r="BF231" s="99">
        <v>906</v>
      </c>
      <c r="BG231" s="106">
        <f t="shared" si="247"/>
        <v>24906</v>
      </c>
      <c r="BH231" t="s">
        <v>2605</v>
      </c>
      <c r="BI231" t="s">
        <v>3184</v>
      </c>
    </row>
    <row r="232" spans="1:61" outlineLevel="1">
      <c r="A232" t="s">
        <v>1356</v>
      </c>
      <c r="B232" t="s">
        <v>2591</v>
      </c>
      <c r="C232" s="1">
        <f t="shared" si="228"/>
        <v>36301</v>
      </c>
      <c r="D232" s="1">
        <v>3</v>
      </c>
      <c r="E232" s="1" t="str">
        <f t="shared" si="229"/>
        <v/>
      </c>
      <c r="F232" s="1" t="str">
        <f t="shared" si="230"/>
        <v/>
      </c>
      <c r="G232" s="1" t="str">
        <f t="shared" si="231"/>
        <v/>
      </c>
      <c r="H232" s="1" t="str">
        <f t="shared" si="232"/>
        <v/>
      </c>
      <c r="I232" s="1">
        <f t="shared" si="233"/>
        <v>3</v>
      </c>
      <c r="J232" s="1"/>
      <c r="K232" s="1"/>
      <c r="L232" s="1"/>
      <c r="M232" s="7">
        <f>IF(Z232&gt;0,RANK(Z232,(Z232:AB232,AC232:AQ232)),0)</f>
        <v>2</v>
      </c>
      <c r="N232" s="7">
        <f>IF(AA232&gt;0,RANK(AA232,(Z232:AB232,AC232:AQ232)),0)</f>
        <v>6</v>
      </c>
      <c r="O232" s="7">
        <f>IF(AB232&gt;0,RANK(AB232,(Z232:AB232,AC232:AQ232)),0)</f>
        <v>5</v>
      </c>
      <c r="P232" s="7">
        <f>IF(AC232&gt;0,RANK(AC232,(Z232:AB232,AC232:AQ232)),0)</f>
        <v>3</v>
      </c>
      <c r="Q232" s="49">
        <f t="shared" si="234"/>
        <v>5313</v>
      </c>
      <c r="R232" s="177">
        <f t="shared" si="235"/>
        <v>0.14635960441861107</v>
      </c>
      <c r="S232" s="2"/>
      <c r="T232" s="2">
        <f t="shared" si="236"/>
        <v>0.31676813310928076</v>
      </c>
      <c r="U232" s="2">
        <f t="shared" si="237"/>
        <v>5.7298697005592134E-3</v>
      </c>
      <c r="V232" s="2">
        <f t="shared" si="238"/>
        <v>6.7491253684471503E-3</v>
      </c>
      <c r="W232" s="2">
        <f t="shared" si="239"/>
        <v>0.18192336299275502</v>
      </c>
      <c r="X232" s="2">
        <f t="shared" si="240"/>
        <v>0.46312773752789177</v>
      </c>
      <c r="Y232" s="2">
        <f t="shared" si="241"/>
        <v>2.5701771301066045E-2</v>
      </c>
      <c r="Z232" s="1">
        <f>SUMIF(County!$AT$780:$AT$803,$BC232,County!R$780:R$803)+SUMIF('Cong Dist'!$BC$1111:$BC$1135,$BC232,'Cong Dist'!Z$1111:Z$1135)</f>
        <v>11499</v>
      </c>
      <c r="AA232" s="1">
        <f>SUMIF(County!$AT$780:$AT$803,$BC232,County!S$780:S$803)+SUMIF('Cong Dist'!$BC$1111:$BC$1135,$BC232,'Cong Dist'!AA$1111:AA$1135)</f>
        <v>208</v>
      </c>
      <c r="AB232" s="1">
        <f>SUMIF(County!$AT$780:$AT$803,$BC232,County!T$780:T$803)+SUMIF('Cong Dist'!$BC$1111:$BC$1135,$BC232,'Cong Dist'!AB$1111:AB$1135)</f>
        <v>245</v>
      </c>
      <c r="AC232" s="1">
        <f>SUMIF(County!$AT$780:$AT$803,$BC232,County!U$780:U$803)+SUMIF('Cong Dist'!$BC$1111:$BC$1135,$BC232,'Cong Dist'!AC$1111:AC$1135)</f>
        <v>6604</v>
      </c>
      <c r="AD232" s="1">
        <f>SUMIF(County!$AT$780:$AT$803,$BC232,County!V$780:V$803)+SUMIF('Cong Dist'!$BC$1111:$BC$1135,$BC232,'Cong Dist'!AD$1111:AD$1135)</f>
        <v>16812</v>
      </c>
      <c r="AE232" s="1">
        <f>SUMIF(County!$AT$780:$AT$803,$BC232,County!W$780:W$803)+SUMIF('Cong Dist'!$BC$1111:$BC$1135,$BC232,'Cong Dist'!AE$1111:AE$1135)</f>
        <v>458</v>
      </c>
      <c r="AF232" s="1">
        <f>SUMIF(County!$AT$780:$AT$803,$BC232,County!X$780:X$803)+SUMIF('Cong Dist'!$BC$1111:$BC$1135,$BC232,'Cong Dist'!AF$1111:AF$1135)</f>
        <v>120</v>
      </c>
      <c r="AG232" s="1">
        <f>SUMIF(County!$AT$780:$AT$803,$BC232,County!Y$780:Y$803)+SUMIF('Cong Dist'!$BC$1111:$BC$1135,$BC232,'Cong Dist'!AG$1111:AG$1135)</f>
        <v>105</v>
      </c>
      <c r="AH232" s="1">
        <f>SUMIF(County!$AT$780:$AT$803,$BC232,County!Z$780:Z$803)+SUMIF('Cong Dist'!$BC$1111:$BC$1135,$BC232,'Cong Dist'!AH$1111:AH$1135)</f>
        <v>150</v>
      </c>
      <c r="AK232" s="1"/>
      <c r="AL232" s="1">
        <f>SUMIF(County!$AT$780:$AT$803,$BC232,County!AD$780:AD$803)+SUMIF('Cong Dist'!$BC$1111:$BC$1135,$BC232,'Cong Dist'!AL$1111:AL$1135)</f>
        <v>46</v>
      </c>
      <c r="AN232" s="1">
        <f>SUMIF(County!$AT$780:$AT$803,$BC232,County!AF$780:AF$803)+SUMIF('Cong Dist'!$BC$1111:$BC$1135,$BC232,'Cong Dist'!AN$1111:AN$1135)</f>
        <v>54</v>
      </c>
      <c r="AO232" s="1"/>
      <c r="AS232" s="7">
        <f>IF(AD232&gt;0,RANK(AD232,(Z232:AB232,AC232:AQ232)),0)</f>
        <v>1</v>
      </c>
      <c r="AT232" s="7">
        <f>IF(AE232&gt;0,RANK(AE232,(Z232:AB232,AC232:AQ232)),0)</f>
        <v>4</v>
      </c>
      <c r="AU232" s="7">
        <f>IF(AF232&gt;0,RANK(AF232,(Z232:AB232,AC232:AQ232)),0)</f>
        <v>8</v>
      </c>
      <c r="AV232" s="7">
        <f>IF(AG232&gt;0,RANK(AG232,(Z232:AB232,AG232:AQ232)),0)</f>
        <v>5</v>
      </c>
      <c r="AW232" s="2">
        <f t="shared" si="242"/>
        <v>1.2616732321423652E-2</v>
      </c>
      <c r="AX232" s="2">
        <f t="shared" si="243"/>
        <v>3.3056940580149306E-3</v>
      </c>
      <c r="AY232" s="2">
        <f t="shared" si="244"/>
        <v>2.8924823007630642E-3</v>
      </c>
      <c r="BA232" s="2" t="str">
        <f t="shared" si="245"/>
        <v>District 7</v>
      </c>
      <c r="BB232" t="str">
        <f t="shared" si="246"/>
        <v>MD</v>
      </c>
      <c r="BC232">
        <v>7</v>
      </c>
      <c r="BE232" s="97">
        <v>24</v>
      </c>
      <c r="BF232" s="99">
        <v>907</v>
      </c>
      <c r="BG232" s="106">
        <f t="shared" si="247"/>
        <v>24907</v>
      </c>
      <c r="BH232" t="s">
        <v>2605</v>
      </c>
      <c r="BI232" t="s">
        <v>3184</v>
      </c>
    </row>
    <row r="233" spans="1:61" outlineLevel="1">
      <c r="A233" t="s">
        <v>275</v>
      </c>
      <c r="B233" t="s">
        <v>2591</v>
      </c>
      <c r="C233" s="1">
        <f t="shared" si="228"/>
        <v>61432</v>
      </c>
      <c r="D233" s="1">
        <v>3</v>
      </c>
      <c r="E233" s="1" t="str">
        <f t="shared" si="229"/>
        <v/>
      </c>
      <c r="F233" s="1" t="str">
        <f t="shared" si="230"/>
        <v/>
      </c>
      <c r="G233" s="1" t="str">
        <f t="shared" si="231"/>
        <v/>
      </c>
      <c r="H233" s="1" t="str">
        <f t="shared" si="232"/>
        <v/>
      </c>
      <c r="I233" s="1">
        <f t="shared" si="233"/>
        <v>3</v>
      </c>
      <c r="J233" s="1"/>
      <c r="K233" s="1"/>
      <c r="L233" s="1"/>
      <c r="M233" s="7">
        <f>IF(Z233&gt;0,RANK(Z233,(Z233:AB233,AC233:AQ233)),0)</f>
        <v>2</v>
      </c>
      <c r="N233" s="7">
        <f>IF(AA233&gt;0,RANK(AA233,(Z233:AB233,AC233:AQ233)),0)</f>
        <v>5</v>
      </c>
      <c r="O233" s="7">
        <f>IF(AB233&gt;0,RANK(AB233,(Z233:AB233,AC233:AQ233)),0)</f>
        <v>6</v>
      </c>
      <c r="P233" s="7">
        <f>IF(AC233&gt;0,RANK(AC233,(Z233:AB233,AC233:AQ233)),0)</f>
        <v>3</v>
      </c>
      <c r="Q233" s="49">
        <f t="shared" si="234"/>
        <v>11065</v>
      </c>
      <c r="R233" s="177">
        <f t="shared" si="235"/>
        <v>0.1801178538872249</v>
      </c>
      <c r="S233" s="2"/>
      <c r="T233" s="2">
        <f t="shared" si="236"/>
        <v>0.28299583279072799</v>
      </c>
      <c r="U233" s="2">
        <f t="shared" si="237"/>
        <v>7.0484438077874721E-3</v>
      </c>
      <c r="V233" s="2">
        <f t="shared" si="238"/>
        <v>6.9996093241307461E-3</v>
      </c>
      <c r="W233" s="2">
        <f t="shared" si="239"/>
        <v>0.21757390285193384</v>
      </c>
      <c r="X233" s="2">
        <f t="shared" si="240"/>
        <v>0.46311368667795288</v>
      </c>
      <c r="Y233" s="2">
        <f t="shared" si="241"/>
        <v>2.2268524547466972E-2</v>
      </c>
      <c r="Z233" s="1">
        <f>SUMIF(County!$AT$780:$AT$803,$BC233,County!R$780:R$803)+SUMIF('Cong Dist'!$BC$1111:$BC$1135,$BC233,'Cong Dist'!Z$1111:Z$1135)</f>
        <v>17385</v>
      </c>
      <c r="AA233" s="1">
        <f>SUMIF(County!$AT$780:$AT$803,$BC233,County!S$780:S$803)+SUMIF('Cong Dist'!$BC$1111:$BC$1135,$BC233,'Cong Dist'!AA$1111:AA$1135)</f>
        <v>433</v>
      </c>
      <c r="AB233" s="1">
        <f>SUMIF(County!$AT$780:$AT$803,$BC233,County!T$780:T$803)+SUMIF('Cong Dist'!$BC$1111:$BC$1135,$BC233,'Cong Dist'!AB$1111:AB$1135)</f>
        <v>430</v>
      </c>
      <c r="AC233" s="1">
        <f>SUMIF(County!$AT$780:$AT$803,$BC233,County!U$780:U$803)+SUMIF('Cong Dist'!$BC$1111:$BC$1135,$BC233,'Cong Dist'!AC$1111:AC$1135)</f>
        <v>13366</v>
      </c>
      <c r="AD233" s="1">
        <f>SUMIF(County!$AT$780:$AT$803,$BC233,County!V$780:V$803)+SUMIF('Cong Dist'!$BC$1111:$BC$1135,$BC233,'Cong Dist'!AD$1111:AD$1135)</f>
        <v>28450</v>
      </c>
      <c r="AE233" s="1">
        <f>SUMIF(County!$AT$780:$AT$803,$BC233,County!W$780:W$803)+SUMIF('Cong Dist'!$BC$1111:$BC$1135,$BC233,'Cong Dist'!AE$1111:AE$1135)</f>
        <v>701</v>
      </c>
      <c r="AF233" s="1">
        <f>SUMIF(County!$AT$780:$AT$803,$BC233,County!X$780:X$803)+SUMIF('Cong Dist'!$BC$1111:$BC$1135,$BC233,'Cong Dist'!AF$1111:AF$1135)</f>
        <v>126</v>
      </c>
      <c r="AG233" s="1">
        <f>SUMIF(County!$AT$780:$AT$803,$BC233,County!Y$780:Y$803)+SUMIF('Cong Dist'!$BC$1111:$BC$1135,$BC233,'Cong Dist'!AG$1111:AG$1135)</f>
        <v>167</v>
      </c>
      <c r="AH233" s="1">
        <f>SUMIF(County!$AT$780:$AT$803,$BC233,County!Z$780:Z$803)+SUMIF('Cong Dist'!$BC$1111:$BC$1135,$BC233,'Cong Dist'!AH$1111:AH$1135)</f>
        <v>219</v>
      </c>
      <c r="AK233" s="1"/>
      <c r="AL233" s="1">
        <f>SUMIF(County!$AT$780:$AT$803,$BC233,County!AD$780:AD$803)+SUMIF('Cong Dist'!$BC$1111:$BC$1135,$BC233,'Cong Dist'!AL$1111:AL$1135)</f>
        <v>100</v>
      </c>
      <c r="AN233" s="1">
        <f>SUMIF(County!$AT$780:$AT$803,$BC233,County!AF$780:AF$803)+SUMIF('Cong Dist'!$BC$1111:$BC$1135,$BC233,'Cong Dist'!AN$1111:AN$1135)</f>
        <v>55</v>
      </c>
      <c r="AO233" s="1"/>
      <c r="AS233" s="7">
        <f>IF(AD233&gt;0,RANK(AD233,(Z233:AB233,AC233:AQ233)),0)</f>
        <v>1</v>
      </c>
      <c r="AT233" s="7">
        <f>IF(AE233&gt;0,RANK(AE233,(Z233:AB233,AC233:AQ233)),0)</f>
        <v>4</v>
      </c>
      <c r="AU233" s="7">
        <f>IF(AF233&gt;0,RANK(AF233,(Z233:AB233,AC233:AQ233)),0)</f>
        <v>9</v>
      </c>
      <c r="AV233" s="7">
        <f>IF(AG233&gt;0,RANK(AG233,(Z233:AB233,AG233:AQ233)),0)</f>
        <v>5</v>
      </c>
      <c r="AW233" s="2">
        <f t="shared" si="242"/>
        <v>1.1410991014455007E-2</v>
      </c>
      <c r="AX233" s="2">
        <f t="shared" si="243"/>
        <v>2.0510483135824978E-3</v>
      </c>
      <c r="AY233" s="2">
        <f t="shared" si="244"/>
        <v>2.7184529235577551E-3</v>
      </c>
      <c r="BA233" s="2" t="str">
        <f t="shared" si="245"/>
        <v>District 8</v>
      </c>
      <c r="BB233" t="str">
        <f t="shared" si="246"/>
        <v>MD</v>
      </c>
      <c r="BC233">
        <v>8</v>
      </c>
      <c r="BE233" s="97">
        <v>24</v>
      </c>
      <c r="BF233" s="99">
        <v>908</v>
      </c>
      <c r="BG233" s="106">
        <f t="shared" si="247"/>
        <v>24908</v>
      </c>
      <c r="BH233" t="s">
        <v>2605</v>
      </c>
      <c r="BI233" t="s">
        <v>3184</v>
      </c>
    </row>
    <row r="234" spans="1:61">
      <c r="A234" t="s">
        <v>2449</v>
      </c>
      <c r="B234" t="s">
        <v>1105</v>
      </c>
      <c r="C234" s="1">
        <f t="shared" si="228"/>
        <v>459066</v>
      </c>
      <c r="D234" s="1">
        <v>14</v>
      </c>
      <c r="E234" s="1" t="str">
        <f t="shared" si="229"/>
        <v/>
      </c>
      <c r="F234" s="1" t="str">
        <f t="shared" si="230"/>
        <v/>
      </c>
      <c r="G234" s="1" t="str">
        <f t="shared" si="231"/>
        <v/>
      </c>
      <c r="H234" s="1" t="str">
        <f t="shared" si="232"/>
        <v/>
      </c>
      <c r="I234" s="1">
        <f t="shared" si="233"/>
        <v>14</v>
      </c>
      <c r="J234" s="1"/>
      <c r="K234" s="1"/>
      <c r="L234" s="1"/>
      <c r="M234" s="7">
        <f>IF(Z234&gt;0,RANK(Z234,(Z234:AB234,AC234:AQ234)),0)</f>
        <v>2</v>
      </c>
      <c r="N234" s="7">
        <f>IF(AA234&gt;0,RANK(AA234,(Z234:AB234,AC234:AQ234)),0)</f>
        <v>6</v>
      </c>
      <c r="O234" s="7">
        <f>IF(AB234&gt;0,RANK(AB234,(Z234:AB234,AC234:AQ234)),0)</f>
        <v>5</v>
      </c>
      <c r="P234" s="7">
        <f>IF(AC234&gt;0,RANK(AC234,(Z234:AB234,AC234:AQ234)),0)</f>
        <v>3</v>
      </c>
      <c r="Q234" s="49">
        <f>MAX(Z234:AG234)-LARGE(Z234:AG234,2)</f>
        <v>141729</v>
      </c>
      <c r="R234" s="177">
        <f t="shared" si="235"/>
        <v>0.30873338474206324</v>
      </c>
      <c r="S234" s="2"/>
      <c r="T234" s="2">
        <f t="shared" si="236"/>
        <v>0.23224111565657227</v>
      </c>
      <c r="U234" s="2">
        <f t="shared" si="237"/>
        <v>6.0339907551419623E-3</v>
      </c>
      <c r="V234" s="2">
        <f t="shared" si="238"/>
        <v>6.9728535766098989E-3</v>
      </c>
      <c r="W234" s="2">
        <f t="shared" si="239"/>
        <v>0.18971781835291657</v>
      </c>
      <c r="X234" s="2">
        <f t="shared" si="240"/>
        <v>0.54097450039863548</v>
      </c>
      <c r="Y234" s="2">
        <f t="shared" si="241"/>
        <v>2.405972126012379E-2</v>
      </c>
      <c r="Z234" s="1">
        <f t="shared" ref="Z234:AN234" si="248">SUM(Z226:Z233)</f>
        <v>106614</v>
      </c>
      <c r="AA234" s="1">
        <f t="shared" si="248"/>
        <v>2770</v>
      </c>
      <c r="AB234" s="1">
        <f t="shared" si="248"/>
        <v>3201</v>
      </c>
      <c r="AC234" s="1">
        <f t="shared" si="248"/>
        <v>87093</v>
      </c>
      <c r="AD234" s="1">
        <f t="shared" si="248"/>
        <v>248343</v>
      </c>
      <c r="AE234" s="1">
        <f t="shared" si="248"/>
        <v>5946</v>
      </c>
      <c r="AF234" s="1">
        <f t="shared" si="248"/>
        <v>1012</v>
      </c>
      <c r="AG234" s="1">
        <f t="shared" si="248"/>
        <v>1239</v>
      </c>
      <c r="AH234" s="1">
        <f t="shared" si="248"/>
        <v>1533</v>
      </c>
      <c r="AK234" s="1"/>
      <c r="AL234" s="1">
        <f t="shared" si="248"/>
        <v>837</v>
      </c>
      <c r="AN234" s="1">
        <f t="shared" si="248"/>
        <v>478</v>
      </c>
      <c r="AO234" s="1"/>
      <c r="AS234" s="7">
        <f>IF(AD234&gt;0,RANK(AD234,(Z234:AB234,AC234:AQ234)),0)</f>
        <v>1</v>
      </c>
      <c r="AT234" s="7">
        <f>IF(AE234&gt;0,RANK(AE234,(Z234:AB234,AC234:AQ234)),0)</f>
        <v>4</v>
      </c>
      <c r="AU234" s="7">
        <f>IF(AF234&gt;0,RANK(AF234,(Z234:AB234,AC234:AQ234)),0)</f>
        <v>9</v>
      </c>
      <c r="AV234" s="7">
        <f>IF(AG234&gt;0,RANK(AG234,(Z234:AB234,AG234:AQ234)),0)</f>
        <v>5</v>
      </c>
      <c r="AW234" s="2">
        <f t="shared" si="242"/>
        <v>1.2952385931434695E-2</v>
      </c>
      <c r="AX234" s="2">
        <f t="shared" si="243"/>
        <v>2.2044760448388686E-3</v>
      </c>
      <c r="AY234" s="2">
        <f t="shared" si="244"/>
        <v>2.6989583197187333E-3</v>
      </c>
      <c r="BA234" s="2" t="str">
        <f t="shared" si="245"/>
        <v>Maryland</v>
      </c>
      <c r="BB234" t="str">
        <f t="shared" si="246"/>
        <v>T</v>
      </c>
      <c r="BE234" s="97">
        <v>24</v>
      </c>
      <c r="BF234" s="99"/>
      <c r="BG234" s="106">
        <f t="shared" si="247"/>
        <v>24000</v>
      </c>
      <c r="BH234" t="s">
        <v>1619</v>
      </c>
      <c r="BI234" t="s">
        <v>3184</v>
      </c>
    </row>
    <row r="235" spans="1:61">
      <c r="C235" s="1"/>
      <c r="D235" s="1"/>
      <c r="E235" s="1"/>
      <c r="F235" s="1"/>
      <c r="G235" s="1"/>
      <c r="H235" s="1"/>
      <c r="I235" s="1"/>
      <c r="J235" s="1"/>
      <c r="K235" s="1"/>
      <c r="L235" s="1"/>
      <c r="M235" s="7"/>
      <c r="N235" s="7"/>
      <c r="O235" s="7"/>
      <c r="P235" s="7"/>
      <c r="Q235" s="49"/>
      <c r="R235" s="177"/>
      <c r="S235" s="2"/>
      <c r="T235" s="2"/>
      <c r="U235" s="2"/>
      <c r="V235" s="2"/>
      <c r="W235" s="2"/>
      <c r="X235" s="2"/>
      <c r="Y235" s="2"/>
      <c r="AK235" s="1"/>
      <c r="AL235" s="1"/>
      <c r="AN235" s="1"/>
      <c r="AO235" s="1"/>
      <c r="AS235" s="7"/>
      <c r="AT235" s="7"/>
      <c r="AU235" s="7"/>
      <c r="AV235" s="7"/>
      <c r="AW235" s="2"/>
      <c r="AX235" s="2"/>
      <c r="AY235" s="2"/>
      <c r="BA235" s="2"/>
      <c r="BF235" s="99"/>
    </row>
    <row r="236" spans="1:61" outlineLevel="1">
      <c r="A236" s="9" t="s">
        <v>2143</v>
      </c>
      <c r="B236" t="s">
        <v>2314</v>
      </c>
      <c r="C236" s="1">
        <f t="shared" ref="C236:C245" si="249">SUM(Z236:AQ236)</f>
        <v>60683</v>
      </c>
      <c r="D236" s="1"/>
      <c r="E236" s="1"/>
      <c r="F236" s="1"/>
      <c r="G236" s="1"/>
      <c r="H236" s="1"/>
      <c r="I236" s="1"/>
      <c r="J236" s="1"/>
      <c r="K236" s="1"/>
      <c r="L236" s="1"/>
      <c r="M236" s="7">
        <f>IF(Z236&gt;0,RANK(Z236,(Z236:AB236,AC236:AQ236)),0)</f>
        <v>2</v>
      </c>
      <c r="N236" s="7">
        <f>IF(AA236&gt;0,RANK(AA236,(Z236:AB236,AC236:AQ236)),0)</f>
        <v>6</v>
      </c>
      <c r="O236" s="7">
        <f>IF(AB236&gt;0,RANK(AB236,(Z236:AB236,AC236:AQ236)),0)</f>
        <v>3</v>
      </c>
      <c r="P236" s="7">
        <f>IF(AC236&gt;0,RANK(AC236,(Z236:AB236,AC236:AQ236)),0)</f>
        <v>4</v>
      </c>
      <c r="Q236" s="49">
        <f>MAX(Z236:AG236)-LARGE(Z236:AG236,2)</f>
        <v>19349</v>
      </c>
      <c r="R236" s="177">
        <f t="shared" ref="R236:R245" si="250">Q236/C236</f>
        <v>0.31885371520854278</v>
      </c>
      <c r="S236" s="2"/>
      <c r="T236" s="2">
        <f t="shared" ref="T236:T245" si="251">IF($C236=0,"-",Z236/$C236)</f>
        <v>0.16678476673862533</v>
      </c>
      <c r="U236" s="2">
        <f t="shared" ref="U236:U245" si="252">IF($C236=0,"-",AA236/$C236)</f>
        <v>7.5309394723398647E-3</v>
      </c>
      <c r="V236" s="2">
        <f t="shared" ref="V236:V245" si="253">IF($C236=0,"-",AB236/$C236)</f>
        <v>0.16050623733170741</v>
      </c>
      <c r="W236" s="2">
        <f t="shared" ref="W236:W245" si="254">IF($C236=0,"-",AC236/$C236)</f>
        <v>0.12186279518151706</v>
      </c>
      <c r="X236" s="2">
        <f t="shared" ref="X236:X245" si="255">IF($C236=0,"-",AD236/$C236)</f>
        <v>0.48563848194716808</v>
      </c>
      <c r="Y236" s="2">
        <f t="shared" ref="Y236:Y245" si="256">IF(C236=0,"-",(1-T236-U236-V236-W236-X236))</f>
        <v>5.7676779328642236E-2</v>
      </c>
      <c r="Z236" s="1">
        <f>SUMIF(County!$AT$806:$AT$819,$BC236,County!R$806:R$819)+SUMIF('Cong Dist'!$BC$1078:$BC$1108,$BC236,'Cong Dist'!Z$1078:Z$1108)</f>
        <v>10121</v>
      </c>
      <c r="AA236" s="1">
        <f>SUMIF(County!$AT$806:$AT$819,$BC236,County!S$806:S$819)+SUMIF('Cong Dist'!$BC$1078:$BC$1108,$BC236,'Cong Dist'!AA$1078:AA$1108)</f>
        <v>457</v>
      </c>
      <c r="AB236" s="1">
        <f>SUMIF(County!$AT$806:$AT$819,$BC236,County!T$806:T$819)+SUMIF('Cong Dist'!$BC$1078:$BC$1108,$BC236,'Cong Dist'!AB$1078:AB$1108)</f>
        <v>9740</v>
      </c>
      <c r="AC236" s="1">
        <f>SUMIF(County!$AT$806:$AT$819,$BC236,County!U$806:U$819)+SUMIF('Cong Dist'!$BC$1078:$BC$1108,$BC236,'Cong Dist'!AC$1078:AC$1108)</f>
        <v>7395</v>
      </c>
      <c r="AD236" s="1">
        <f>SUMIF(County!$AT$806:$AT$819,$BC236,County!V$806:V$819)+SUMIF('Cong Dist'!$BC$1078:$BC$1108,$BC236,'Cong Dist'!AD$1078:AD$1108)</f>
        <v>29470</v>
      </c>
      <c r="AE236" s="1">
        <f>SUMIF(County!$AT$806:$AT$819,$BC236,County!W$806:W$819)+SUMIF('Cong Dist'!$BC$1078:$BC$1108,$BC236,'Cong Dist'!AE$1078:AE$1108)</f>
        <v>2171</v>
      </c>
      <c r="AF236" s="1">
        <f>SUMIF(County!$AT$806:$AT$819,$BC236,County!X$806:X$819)+SUMIF('Cong Dist'!$BC$1078:$BC$1108,$BC236,'Cong Dist'!AF$1078:AF$1108)</f>
        <v>79</v>
      </c>
      <c r="AG236" s="1">
        <f>SUMIF(County!$AT$806:$AT$819,$BC236,County!Y$806:Y$819)+SUMIF('Cong Dist'!$BC$1078:$BC$1108,$BC236,'Cong Dist'!AG$1078:AG$1108)</f>
        <v>159</v>
      </c>
      <c r="AH236" s="1">
        <f>SUMIF(County!$AT$806:$AT$819,$BC236,County!Z$806:Z$819)+SUMIF('Cong Dist'!$BC$1078:$BC$1108,$BC236,'Cong Dist'!AH$1078:AH$1108)</f>
        <v>192</v>
      </c>
      <c r="AI236" s="1">
        <f>SUMIF(County!$AT$806:$AT$819,$BC236,County!AA$806:AA$819)+SUMIF('Cong Dist'!$BC$1078:$BC$1108,$BC236,'Cong Dist'!AI$1078:AI$1108)</f>
        <v>319</v>
      </c>
      <c r="AJ236" s="1">
        <f>SUMIF(County!$AT$806:$AT$819,$BC236,County!AB$806:AB$819)+SUMIF('Cong Dist'!$BC$1078:$BC$1108,$BC236,'Cong Dist'!AJ$1078:AJ$1108)</f>
        <v>257</v>
      </c>
      <c r="AK236" s="1">
        <f>SUMIF(County!$AT$806:$AT$819,$BC236,County!AC$806:AC$819)+SUMIF('Cong Dist'!$BC$1078:$BC$1108,$BC236,'Cong Dist'!AK$1078:AK$1108)</f>
        <v>0</v>
      </c>
      <c r="AL236" s="1">
        <f>SUMIF(County!$AT$806:$AT$819,$BC236,County!AD$806:AD$819)+SUMIF('Cong Dist'!$BC$1078:$BC$1108,$BC236,'Cong Dist'!AL$1078:AL$1108)</f>
        <v>93</v>
      </c>
      <c r="AN236" s="1">
        <f>SUMIF(County!$AT$806:$AT$819,$BC236,County!AF$806:AF$819)+SUMIF('Cong Dist'!$BC$1078:$BC$1108,$BC236,'Cong Dist'!AN$1078:AN$1108)</f>
        <v>34</v>
      </c>
      <c r="AP236" s="1">
        <f>SUMIF(County!$AT$806:$AT$819,$BC236,County!AH$806:AH$819)+SUMIF('Cong Dist'!$BC$1078:$BC$1108,$BC236,'Cong Dist'!AP$1078:AP$1108)</f>
        <v>74</v>
      </c>
      <c r="AQ236" s="1">
        <f>SUMIF(County!$AT$806:$AT$819,$BC236,County!AI$806:AI$819)+SUMIF('Cong Dist'!$BC$1078:$BC$1108,$BC236,'Cong Dist'!AQ$1078:AQ$1108)</f>
        <v>122</v>
      </c>
      <c r="AS236" s="7">
        <f>IF(AD236&gt;0,RANK(AD236,(Z236:AB236,AC236:AQ236)),0)</f>
        <v>1</v>
      </c>
      <c r="AT236" s="7">
        <f>IF(AE236&gt;0,RANK(AE236,(Z236:AB236,AC236:AQ236)),0)</f>
        <v>5</v>
      </c>
      <c r="AU236" s="7">
        <f>IF(AF236&gt;0,RANK(AF236,(Z236:AB236,AC236:AQ236)),0)</f>
        <v>13</v>
      </c>
      <c r="AV236" s="7">
        <f>IF(AG236&gt;0,RANK(AG236,(Z236:AB236,AG236:AQ236)),0)</f>
        <v>7</v>
      </c>
      <c r="AW236" s="2">
        <f t="shared" ref="AW236:AW245" si="257">IF($C236=0,"-",AE236/$C236)</f>
        <v>3.5776082263566406E-2</v>
      </c>
      <c r="AX236" s="2">
        <f t="shared" ref="AX236:AX245" si="258">IF($C236=0,"-",AF236/$C236)</f>
        <v>1.3018473048464973E-3</v>
      </c>
      <c r="AY236" s="2">
        <f t="shared" ref="AY236:AY245" si="259">IF($C236=0,"-",AG236/$C236)</f>
        <v>2.6201736895011783E-3</v>
      </c>
      <c r="BA236" s="2" t="str">
        <f t="shared" ref="BA236:BA245" si="260">A236</f>
        <v>District 1</v>
      </c>
      <c r="BB236" t="str">
        <f t="shared" ref="BB236:BB245" si="261">B236</f>
        <v>MA</v>
      </c>
      <c r="BC236">
        <v>1</v>
      </c>
      <c r="BE236" s="97">
        <v>25</v>
      </c>
      <c r="BF236" s="99">
        <v>901</v>
      </c>
      <c r="BG236" s="106">
        <f t="shared" ref="BG236:BG245" si="262">BE236*1000+BF236</f>
        <v>25901</v>
      </c>
      <c r="BH236" t="s">
        <v>2605</v>
      </c>
      <c r="BI236" t="s">
        <v>3184</v>
      </c>
    </row>
    <row r="237" spans="1:61" outlineLevel="1">
      <c r="A237" s="9" t="s">
        <v>1563</v>
      </c>
      <c r="B237" t="s">
        <v>2314</v>
      </c>
      <c r="C237" s="1">
        <f t="shared" si="249"/>
        <v>70342</v>
      </c>
      <c r="D237" s="1"/>
      <c r="E237" s="1"/>
      <c r="F237" s="1"/>
      <c r="G237" s="1"/>
      <c r="H237" s="1"/>
      <c r="I237" s="1"/>
      <c r="J237" s="1"/>
      <c r="K237" s="1"/>
      <c r="L237" s="1"/>
      <c r="M237" s="7">
        <f>IF(Z237&gt;0,RANK(Z237,(Z237:AB237,AC237:AQ237)),0)</f>
        <v>3</v>
      </c>
      <c r="N237" s="7">
        <f>IF(AA237&gt;0,RANK(AA237,(Z237:AB237,AC237:AQ237)),0)</f>
        <v>6</v>
      </c>
      <c r="O237" s="7">
        <f>IF(AB237&gt;0,RANK(AB237,(Z237:AB237,AC237:AQ237)),0)</f>
        <v>2</v>
      </c>
      <c r="P237" s="7">
        <f>IF(AC237&gt;0,RANK(AC237,(Z237:AB237,AC237:AQ237)),0)</f>
        <v>4</v>
      </c>
      <c r="Q237" s="49">
        <f t="shared" ref="Q237:Q245" si="263">MAX(Z237:AG237)-LARGE(Z237:AG237,2)</f>
        <v>21292</v>
      </c>
      <c r="R237" s="177">
        <f t="shared" si="250"/>
        <v>0.30269255921071336</v>
      </c>
      <c r="S237" s="2"/>
      <c r="T237" s="2">
        <f t="shared" si="251"/>
        <v>0.16638708026499105</v>
      </c>
      <c r="U237" s="2">
        <f t="shared" si="252"/>
        <v>1.1088681015609451E-2</v>
      </c>
      <c r="V237" s="2">
        <f t="shared" si="253"/>
        <v>0.17380796679082197</v>
      </c>
      <c r="W237" s="2">
        <f t="shared" si="254"/>
        <v>0.11773904637343266</v>
      </c>
      <c r="X237" s="2">
        <f t="shared" si="255"/>
        <v>0.47650052600153536</v>
      </c>
      <c r="Y237" s="2">
        <f t="shared" si="256"/>
        <v>5.4476699553609453E-2</v>
      </c>
      <c r="Z237" s="1">
        <f>SUMIF(County!$AT$806:$AT$819,$BC237,County!R$806:R$819)+SUMIF('Cong Dist'!$BC$1078:$BC$1108,$BC237,'Cong Dist'!Z$1078:Z$1108)</f>
        <v>11704</v>
      </c>
      <c r="AA237" s="1">
        <f>SUMIF(County!$AT$806:$AT$819,$BC237,County!S$806:S$819)+SUMIF('Cong Dist'!$BC$1078:$BC$1108,$BC237,'Cong Dist'!AA$1078:AA$1108)</f>
        <v>780</v>
      </c>
      <c r="AB237" s="1">
        <f>SUMIF(County!$AT$806:$AT$819,$BC237,County!T$806:T$819)+SUMIF('Cong Dist'!$BC$1078:$BC$1108,$BC237,'Cong Dist'!AB$1078:AB$1108)</f>
        <v>12226</v>
      </c>
      <c r="AC237" s="1">
        <f>SUMIF(County!$AT$806:$AT$819,$BC237,County!U$806:U$819)+SUMIF('Cong Dist'!$BC$1078:$BC$1108,$BC237,'Cong Dist'!AC$1078:AC$1108)</f>
        <v>8282</v>
      </c>
      <c r="AD237" s="1">
        <f>SUMIF(County!$AT$806:$AT$819,$BC237,County!V$806:V$819)+SUMIF('Cong Dist'!$BC$1078:$BC$1108,$BC237,'Cong Dist'!AD$1078:AD$1108)</f>
        <v>33518</v>
      </c>
      <c r="AE237" s="1">
        <f>SUMIF(County!$AT$806:$AT$819,$BC237,County!W$806:W$819)+SUMIF('Cong Dist'!$BC$1078:$BC$1108,$BC237,'Cong Dist'!AE$1078:AE$1108)</f>
        <v>2371</v>
      </c>
      <c r="AF237" s="1">
        <f>SUMIF(County!$AT$806:$AT$819,$BC237,County!X$806:X$819)+SUMIF('Cong Dist'!$BC$1078:$BC$1108,$BC237,'Cong Dist'!AF$1078:AF$1108)</f>
        <v>133</v>
      </c>
      <c r="AG237" s="1">
        <f>SUMIF(County!$AT$806:$AT$819,$BC237,County!Y$806:Y$819)+SUMIF('Cong Dist'!$BC$1078:$BC$1108,$BC237,'Cong Dist'!AG$1078:AG$1108)</f>
        <v>224</v>
      </c>
      <c r="AH237" s="1">
        <f>SUMIF(County!$AT$806:$AT$819,$BC237,County!Z$806:Z$819)+SUMIF('Cong Dist'!$BC$1078:$BC$1108,$BC237,'Cong Dist'!AH$1078:AH$1108)</f>
        <v>237</v>
      </c>
      <c r="AI237" s="1">
        <f>SUMIF(County!$AT$806:$AT$819,$BC237,County!AA$806:AA$819)+SUMIF('Cong Dist'!$BC$1078:$BC$1108,$BC237,'Cong Dist'!AI$1078:AI$1108)</f>
        <v>390</v>
      </c>
      <c r="AJ237" s="1">
        <f>SUMIF(County!$AT$806:$AT$819,$BC237,County!AB$806:AB$819)+SUMIF('Cong Dist'!$BC$1078:$BC$1108,$BC237,'Cong Dist'!AJ$1078:AJ$1108)</f>
        <v>201</v>
      </c>
      <c r="AK237" s="1">
        <f>SUMIF(County!$AT$806:$AT$819,$BC237,County!AC$806:AC$819)+SUMIF('Cong Dist'!$BC$1078:$BC$1108,$BC237,'Cong Dist'!AK$1078:AK$1108)</f>
        <v>0</v>
      </c>
      <c r="AL237" s="1">
        <f>SUMIF(County!$AT$806:$AT$819,$BC237,County!AD$806:AD$819)+SUMIF('Cong Dist'!$BC$1078:$BC$1108,$BC237,'Cong Dist'!AL$1078:AL$1108)</f>
        <v>103</v>
      </c>
      <c r="AN237" s="1">
        <f>SUMIF(County!$AT$806:$AT$819,$BC237,County!AF$806:AF$819)+SUMIF('Cong Dist'!$BC$1078:$BC$1108,$BC237,'Cong Dist'!AN$1078:AN$1108)</f>
        <v>38</v>
      </c>
      <c r="AP237" s="1">
        <f>SUMIF(County!$AT$806:$AT$819,$BC237,County!AH$806:AH$819)+SUMIF('Cong Dist'!$BC$1078:$BC$1108,$BC237,'Cong Dist'!AP$1078:AP$1108)</f>
        <v>51</v>
      </c>
      <c r="AQ237" s="1">
        <f>SUMIF(County!$AT$806:$AT$819,$BC237,County!AI$806:AI$819)+SUMIF('Cong Dist'!$BC$1078:$BC$1108,$BC237,'Cong Dist'!AQ$1078:AQ$1108)</f>
        <v>84</v>
      </c>
      <c r="AS237" s="7">
        <f>IF(AD237&gt;0,RANK(AD237,(Z237:AB237,AC237:AQ237)),0)</f>
        <v>1</v>
      </c>
      <c r="AT237" s="7">
        <f>IF(AE237&gt;0,RANK(AE237,(Z237:AB237,AC237:AQ237)),0)</f>
        <v>5</v>
      </c>
      <c r="AU237" s="7">
        <f>IF(AF237&gt;0,RANK(AF237,(Z237:AB237,AC237:AQ237)),0)</f>
        <v>11</v>
      </c>
      <c r="AV237" s="7">
        <f>IF(AG237&gt;0,RANK(AG237,(Z237:AB237,AG237:AQ237)),0)</f>
        <v>6</v>
      </c>
      <c r="AW237" s="2">
        <f t="shared" si="257"/>
        <v>3.370674703591027E-2</v>
      </c>
      <c r="AX237" s="2">
        <f t="shared" si="258"/>
        <v>1.8907622757385347E-3</v>
      </c>
      <c r="AY237" s="2">
        <f t="shared" si="259"/>
        <v>3.1844417275596372E-3</v>
      </c>
      <c r="BA237" s="2" t="str">
        <f t="shared" si="260"/>
        <v>District 2</v>
      </c>
      <c r="BB237" t="str">
        <f t="shared" si="261"/>
        <v>MA</v>
      </c>
      <c r="BC237">
        <v>2</v>
      </c>
      <c r="BE237" s="97">
        <v>25</v>
      </c>
      <c r="BF237" s="99">
        <v>902</v>
      </c>
      <c r="BG237" s="106">
        <f t="shared" si="262"/>
        <v>25902</v>
      </c>
      <c r="BH237" t="s">
        <v>2605</v>
      </c>
      <c r="BI237" t="s">
        <v>3184</v>
      </c>
    </row>
    <row r="238" spans="1:61" outlineLevel="1">
      <c r="A238" s="9" t="s">
        <v>1564</v>
      </c>
      <c r="B238" t="s">
        <v>2314</v>
      </c>
      <c r="C238" s="1">
        <f t="shared" si="249"/>
        <v>77861</v>
      </c>
      <c r="D238" s="1"/>
      <c r="E238" s="1"/>
      <c r="F238" s="1"/>
      <c r="G238" s="1"/>
      <c r="H238" s="1"/>
      <c r="I238" s="1"/>
      <c r="J238" s="1"/>
      <c r="K238" s="1"/>
      <c r="L238" s="1"/>
      <c r="M238" s="7">
        <f>IF(Z238&gt;0,RANK(Z238,(Z238:AB238,AC238:AQ238)),0)</f>
        <v>3</v>
      </c>
      <c r="N238" s="7">
        <f>IF(AA238&gt;0,RANK(AA238,(Z238:AB238,AC238:AQ238)),0)</f>
        <v>6</v>
      </c>
      <c r="O238" s="7">
        <f>IF(AB238&gt;0,RANK(AB238,(Z238:AB238,AC238:AQ238)),0)</f>
        <v>2</v>
      </c>
      <c r="P238" s="7">
        <f>IF(AC238&gt;0,RANK(AC238,(Z238:AB238,AC238:AQ238)),0)</f>
        <v>4</v>
      </c>
      <c r="Q238" s="49">
        <f t="shared" si="263"/>
        <v>24970</v>
      </c>
      <c r="R238" s="177">
        <f t="shared" si="250"/>
        <v>0.32069970845481049</v>
      </c>
      <c r="S238" s="2"/>
      <c r="T238" s="2">
        <f t="shared" si="251"/>
        <v>0.1714337087887389</v>
      </c>
      <c r="U238" s="2">
        <f t="shared" si="252"/>
        <v>1.1918675588548824E-2</v>
      </c>
      <c r="V238" s="2">
        <f t="shared" si="253"/>
        <v>0.17524819871309127</v>
      </c>
      <c r="W238" s="2">
        <f t="shared" si="254"/>
        <v>9.6081478532256195E-2</v>
      </c>
      <c r="X238" s="2">
        <f t="shared" si="255"/>
        <v>0.49594790716790177</v>
      </c>
      <c r="Y238" s="2">
        <f t="shared" si="256"/>
        <v>4.9370031209462983E-2</v>
      </c>
      <c r="Z238" s="1">
        <f>SUMIF(County!$AT$806:$AT$819,$BC238,County!R$806:R$819)+SUMIF('Cong Dist'!$BC$1078:$BC$1108,$BC238,'Cong Dist'!Z$1078:Z$1108)</f>
        <v>13348</v>
      </c>
      <c r="AA238" s="1">
        <f>SUMIF(County!$AT$806:$AT$819,$BC238,County!S$806:S$819)+SUMIF('Cong Dist'!$BC$1078:$BC$1108,$BC238,'Cong Dist'!AA$1078:AA$1108)</f>
        <v>928</v>
      </c>
      <c r="AB238" s="1">
        <f>SUMIF(County!$AT$806:$AT$819,$BC238,County!T$806:T$819)+SUMIF('Cong Dist'!$BC$1078:$BC$1108,$BC238,'Cong Dist'!AB$1078:AB$1108)</f>
        <v>13645</v>
      </c>
      <c r="AC238" s="1">
        <f>SUMIF(County!$AT$806:$AT$819,$BC238,County!U$806:U$819)+SUMIF('Cong Dist'!$BC$1078:$BC$1108,$BC238,'Cong Dist'!AC$1078:AC$1108)</f>
        <v>7481</v>
      </c>
      <c r="AD238" s="1">
        <f>SUMIF(County!$AT$806:$AT$819,$BC238,County!V$806:V$819)+SUMIF('Cong Dist'!$BC$1078:$BC$1108,$BC238,'Cong Dist'!AD$1078:AD$1108)</f>
        <v>38615</v>
      </c>
      <c r="AE238" s="1">
        <f>SUMIF(County!$AT$806:$AT$819,$BC238,County!W$806:W$819)+SUMIF('Cong Dist'!$BC$1078:$BC$1108,$BC238,'Cong Dist'!AE$1078:AE$1108)</f>
        <v>2204</v>
      </c>
      <c r="AF238" s="1">
        <f>SUMIF(County!$AT$806:$AT$819,$BC238,County!X$806:X$819)+SUMIF('Cong Dist'!$BC$1078:$BC$1108,$BC238,'Cong Dist'!AF$1078:AF$1108)</f>
        <v>176</v>
      </c>
      <c r="AG238" s="1">
        <f>SUMIF(County!$AT$806:$AT$819,$BC238,County!Y$806:Y$819)+SUMIF('Cong Dist'!$BC$1078:$BC$1108,$BC238,'Cong Dist'!AG$1078:AG$1108)</f>
        <v>222</v>
      </c>
      <c r="AH238" s="1">
        <f>SUMIF(County!$AT$806:$AT$819,$BC238,County!Z$806:Z$819)+SUMIF('Cong Dist'!$BC$1078:$BC$1108,$BC238,'Cong Dist'!AH$1078:AH$1108)</f>
        <v>281</v>
      </c>
      <c r="AI238" s="1">
        <f>SUMIF(County!$AT$806:$AT$819,$BC238,County!AA$806:AA$819)+SUMIF('Cong Dist'!$BC$1078:$BC$1108,$BC238,'Cong Dist'!AI$1078:AI$1108)</f>
        <v>423</v>
      </c>
      <c r="AJ238" s="1">
        <f>SUMIF(County!$AT$806:$AT$819,$BC238,County!AB$806:AB$819)+SUMIF('Cong Dist'!$BC$1078:$BC$1108,$BC238,'Cong Dist'!AJ$1078:AJ$1108)</f>
        <v>278</v>
      </c>
      <c r="AK238" s="1">
        <f>SUMIF(County!$AT$806:$AT$819,$BC238,County!AC$806:AC$819)+SUMIF('Cong Dist'!$BC$1078:$BC$1108,$BC238,'Cong Dist'!AK$1078:AK$1108)</f>
        <v>0</v>
      </c>
      <c r="AL238" s="1">
        <f>SUMIF(County!$AT$806:$AT$819,$BC238,County!AD$806:AD$819)+SUMIF('Cong Dist'!$BC$1078:$BC$1108,$BC238,'Cong Dist'!AL$1078:AL$1108)</f>
        <v>87</v>
      </c>
      <c r="AN238" s="1">
        <f>SUMIF(County!$AT$806:$AT$819,$BC238,County!AF$806:AF$819)+SUMIF('Cong Dist'!$BC$1078:$BC$1108,$BC238,'Cong Dist'!AN$1078:AN$1108)</f>
        <v>38</v>
      </c>
      <c r="AP238" s="1">
        <f>SUMIF(County!$AT$806:$AT$819,$BC238,County!AH$806:AH$819)+SUMIF('Cong Dist'!$BC$1078:$BC$1108,$BC238,'Cong Dist'!AP$1078:AP$1108)</f>
        <v>51</v>
      </c>
      <c r="AQ238" s="1">
        <f>SUMIF(County!$AT$806:$AT$819,$BC238,County!AI$806:AI$819)+SUMIF('Cong Dist'!$BC$1078:$BC$1108,$BC238,'Cong Dist'!AQ$1078:AQ$1108)</f>
        <v>84</v>
      </c>
      <c r="AS238" s="7">
        <f>IF(AD238&gt;0,RANK(AD238,(Z238:AB238,AC238:AQ238)),0)</f>
        <v>1</v>
      </c>
      <c r="AT238" s="7">
        <f>IF(AE238&gt;0,RANK(AE238,(Z238:AB238,AC238:AQ238)),0)</f>
        <v>5</v>
      </c>
      <c r="AU238" s="7">
        <f>IF(AF238&gt;0,RANK(AF238,(Z238:AB238,AC238:AQ238)),0)</f>
        <v>11</v>
      </c>
      <c r="AV238" s="7">
        <f>IF(AG238&gt;0,RANK(AG238,(Z238:AB238,AG238:AQ238)),0)</f>
        <v>7</v>
      </c>
      <c r="AW238" s="2">
        <f t="shared" si="257"/>
        <v>2.8306854522803456E-2</v>
      </c>
      <c r="AX238" s="2">
        <f t="shared" si="258"/>
        <v>2.2604384736902941E-3</v>
      </c>
      <c r="AY238" s="2">
        <f t="shared" si="259"/>
        <v>2.8512348929502574E-3</v>
      </c>
      <c r="BA238" s="2" t="str">
        <f t="shared" si="260"/>
        <v>District 3</v>
      </c>
      <c r="BB238" t="str">
        <f t="shared" si="261"/>
        <v>MA</v>
      </c>
      <c r="BC238">
        <v>3</v>
      </c>
      <c r="BE238" s="97">
        <v>25</v>
      </c>
      <c r="BF238" s="99">
        <v>903</v>
      </c>
      <c r="BG238" s="106">
        <f t="shared" si="262"/>
        <v>25903</v>
      </c>
      <c r="BH238" t="s">
        <v>2605</v>
      </c>
      <c r="BI238" t="s">
        <v>3184</v>
      </c>
    </row>
    <row r="239" spans="1:61" outlineLevel="1">
      <c r="A239" s="9" t="s">
        <v>1825</v>
      </c>
      <c r="B239" t="s">
        <v>2314</v>
      </c>
      <c r="C239" s="1">
        <f t="shared" si="249"/>
        <v>78598</v>
      </c>
      <c r="D239" s="1"/>
      <c r="E239" s="1"/>
      <c r="F239" s="1"/>
      <c r="G239" s="1"/>
      <c r="H239" s="1"/>
      <c r="I239" s="1"/>
      <c r="J239" s="1"/>
      <c r="K239" s="1"/>
      <c r="L239" s="1"/>
      <c r="M239" s="7">
        <f>IF(Z239&gt;0,RANK(Z239,(Z239:AB239,AC239:AQ239)),0)</f>
        <v>3</v>
      </c>
      <c r="N239" s="7">
        <f>IF(AA239&gt;0,RANK(AA239,(Z239:AB239,AC239:AQ239)),0)</f>
        <v>6</v>
      </c>
      <c r="O239" s="7">
        <f>IF(AB239&gt;0,RANK(AB239,(Z239:AB239,AC239:AQ239)),0)</f>
        <v>2</v>
      </c>
      <c r="P239" s="7">
        <f>IF(AC239&gt;0,RANK(AC239,(Z239:AB239,AC239:AQ239)),0)</f>
        <v>4</v>
      </c>
      <c r="Q239" s="49">
        <f t="shared" si="263"/>
        <v>19087</v>
      </c>
      <c r="R239" s="177">
        <f t="shared" si="250"/>
        <v>0.24284332934680272</v>
      </c>
      <c r="S239" s="2"/>
      <c r="T239" s="2">
        <f t="shared" si="251"/>
        <v>0.19986513651746865</v>
      </c>
      <c r="U239" s="2">
        <f t="shared" si="252"/>
        <v>8.4353291432351964E-3</v>
      </c>
      <c r="V239" s="2">
        <f t="shared" si="253"/>
        <v>0.20785516170894933</v>
      </c>
      <c r="W239" s="2">
        <f t="shared" si="254"/>
        <v>9.1210972289371237E-2</v>
      </c>
      <c r="X239" s="2">
        <f t="shared" si="255"/>
        <v>0.45069849105575205</v>
      </c>
      <c r="Y239" s="2">
        <f t="shared" si="256"/>
        <v>4.1934909285223532E-2</v>
      </c>
      <c r="Z239" s="1">
        <f>SUMIF(County!$AT$806:$AT$819,$BC239,County!R$806:R$819)+SUMIF('Cong Dist'!$BC$1078:$BC$1108,$BC239,'Cong Dist'!Z$1078:Z$1108)</f>
        <v>15709</v>
      </c>
      <c r="AA239" s="1">
        <f>SUMIF(County!$AT$806:$AT$819,$BC239,County!S$806:S$819)+SUMIF('Cong Dist'!$BC$1078:$BC$1108,$BC239,'Cong Dist'!AA$1078:AA$1108)</f>
        <v>663</v>
      </c>
      <c r="AB239" s="1">
        <f>SUMIF(County!$AT$806:$AT$819,$BC239,County!T$806:T$819)+SUMIF('Cong Dist'!$BC$1078:$BC$1108,$BC239,'Cong Dist'!AB$1078:AB$1108)</f>
        <v>16337</v>
      </c>
      <c r="AC239" s="1">
        <f>SUMIF(County!$AT$806:$AT$819,$BC239,County!U$806:U$819)+SUMIF('Cong Dist'!$BC$1078:$BC$1108,$BC239,'Cong Dist'!AC$1078:AC$1108)</f>
        <v>7169</v>
      </c>
      <c r="AD239" s="1">
        <f>SUMIF(County!$AT$806:$AT$819,$BC239,County!V$806:V$819)+SUMIF('Cong Dist'!$BC$1078:$BC$1108,$BC239,'Cong Dist'!AD$1078:AD$1108)</f>
        <v>35424</v>
      </c>
      <c r="AE239" s="1">
        <f>SUMIF(County!$AT$806:$AT$819,$BC239,County!W$806:W$819)+SUMIF('Cong Dist'!$BC$1078:$BC$1108,$BC239,'Cong Dist'!AE$1078:AE$1108)</f>
        <v>1837</v>
      </c>
      <c r="AF239" s="1">
        <f>SUMIF(County!$AT$806:$AT$819,$BC239,County!X$806:X$819)+SUMIF('Cong Dist'!$BC$1078:$BC$1108,$BC239,'Cong Dist'!AF$1078:AF$1108)</f>
        <v>154</v>
      </c>
      <c r="AG239" s="1">
        <f>SUMIF(County!$AT$806:$AT$819,$BC239,County!Y$806:Y$819)+SUMIF('Cong Dist'!$BC$1078:$BC$1108,$BC239,'Cong Dist'!AG$1078:AG$1108)</f>
        <v>215</v>
      </c>
      <c r="AH239" s="1">
        <f>SUMIF(County!$AT$806:$AT$819,$BC239,County!Z$806:Z$819)+SUMIF('Cong Dist'!$BC$1078:$BC$1108,$BC239,'Cong Dist'!AH$1078:AH$1108)</f>
        <v>197</v>
      </c>
      <c r="AI239" s="1">
        <f>SUMIF(County!$AT$806:$AT$819,$BC239,County!AA$806:AA$819)+SUMIF('Cong Dist'!$BC$1078:$BC$1108,$BC239,'Cong Dist'!AI$1078:AI$1108)</f>
        <v>341</v>
      </c>
      <c r="AJ239" s="1">
        <f>SUMIF(County!$AT$806:$AT$819,$BC239,County!AB$806:AB$819)+SUMIF('Cong Dist'!$BC$1078:$BC$1108,$BC239,'Cong Dist'!AJ$1078:AJ$1108)</f>
        <v>305</v>
      </c>
      <c r="AK239" s="1">
        <f>SUMIF(County!$AT$806:$AT$819,$BC239,County!AC$806:AC$819)+SUMIF('Cong Dist'!$BC$1078:$BC$1108,$BC239,'Cong Dist'!AK$1078:AK$1108)</f>
        <v>0</v>
      </c>
      <c r="AL239" s="1">
        <f>SUMIF(County!$AT$806:$AT$819,$BC239,County!AD$806:AD$819)+SUMIF('Cong Dist'!$BC$1078:$BC$1108,$BC239,'Cong Dist'!AL$1078:AL$1108)</f>
        <v>80</v>
      </c>
      <c r="AN239" s="1">
        <f>SUMIF(County!$AT$806:$AT$819,$BC239,County!AF$806:AF$819)+SUMIF('Cong Dist'!$BC$1078:$BC$1108,$BC239,'Cong Dist'!AN$1078:AN$1108)</f>
        <v>26</v>
      </c>
      <c r="AP239" s="1">
        <f>SUMIF(County!$AT$806:$AT$819,$BC239,County!AH$806:AH$819)+SUMIF('Cong Dist'!$BC$1078:$BC$1108,$BC239,'Cong Dist'!AP$1078:AP$1108)</f>
        <v>59</v>
      </c>
      <c r="AQ239" s="1">
        <f>SUMIF(County!$AT$806:$AT$819,$BC239,County!AI$806:AI$819)+SUMIF('Cong Dist'!$BC$1078:$BC$1108,$BC239,'Cong Dist'!AQ$1078:AQ$1108)</f>
        <v>82</v>
      </c>
      <c r="AS239" s="7">
        <f>IF(AD239&gt;0,RANK(AD239,(Z239:AB239,AC239:AQ239)),0)</f>
        <v>1</v>
      </c>
      <c r="AT239" s="7">
        <f>IF(AE239&gt;0,RANK(AE239,(Z239:AB239,AC239:AQ239)),0)</f>
        <v>5</v>
      </c>
      <c r="AU239" s="7">
        <f>IF(AF239&gt;0,RANK(AF239,(Z239:AB239,AC239:AQ239)),0)</f>
        <v>11</v>
      </c>
      <c r="AV239" s="7">
        <f>IF(AG239&gt;0,RANK(AG239,(Z239:AB239,AG239:AQ239)),0)</f>
        <v>6</v>
      </c>
      <c r="AW239" s="2">
        <f t="shared" si="257"/>
        <v>2.3372095982086057E-2</v>
      </c>
      <c r="AX239" s="2">
        <f t="shared" si="258"/>
        <v>1.9593373877197892E-3</v>
      </c>
      <c r="AY239" s="2">
        <f t="shared" si="259"/>
        <v>2.7354385607776281E-3</v>
      </c>
      <c r="BA239" s="2" t="str">
        <f t="shared" si="260"/>
        <v>District 4</v>
      </c>
      <c r="BB239" t="str">
        <f t="shared" si="261"/>
        <v>MA</v>
      </c>
      <c r="BC239">
        <v>4</v>
      </c>
      <c r="BE239" s="97">
        <v>25</v>
      </c>
      <c r="BF239" s="99">
        <v>904</v>
      </c>
      <c r="BG239" s="106">
        <f t="shared" si="262"/>
        <v>25904</v>
      </c>
      <c r="BH239" t="s">
        <v>2605</v>
      </c>
      <c r="BI239" t="s">
        <v>3184</v>
      </c>
    </row>
    <row r="240" spans="1:61" outlineLevel="1">
      <c r="A240" s="9" t="s">
        <v>1780</v>
      </c>
      <c r="B240" t="s">
        <v>2314</v>
      </c>
      <c r="C240" s="1">
        <f t="shared" si="249"/>
        <v>66037</v>
      </c>
      <c r="D240" s="1"/>
      <c r="E240" s="1"/>
      <c r="F240" s="1"/>
      <c r="G240" s="1"/>
      <c r="H240" s="1"/>
      <c r="I240" s="1"/>
      <c r="J240" s="1"/>
      <c r="K240" s="1"/>
      <c r="L240" s="1"/>
      <c r="M240" s="7">
        <f>IF(Z240&gt;0,RANK(Z240,(Z240:AB240,AC240:AQ240)),0)</f>
        <v>2</v>
      </c>
      <c r="N240" s="7">
        <f>IF(AA240&gt;0,RANK(AA240,(Z240:AB240,AC240:AQ240)),0)</f>
        <v>6</v>
      </c>
      <c r="O240" s="7">
        <f>IF(AB240&gt;0,RANK(AB240,(Z240:AB240,AC240:AQ240)),0)</f>
        <v>3</v>
      </c>
      <c r="P240" s="7">
        <f>IF(AC240&gt;0,RANK(AC240,(Z240:AB240,AC240:AQ240)),0)</f>
        <v>4</v>
      </c>
      <c r="Q240" s="49">
        <f t="shared" si="263"/>
        <v>15785</v>
      </c>
      <c r="R240" s="177">
        <f t="shared" si="250"/>
        <v>0.23903266350682192</v>
      </c>
      <c r="S240" s="2"/>
      <c r="T240" s="2">
        <f t="shared" si="251"/>
        <v>0.21822614594848341</v>
      </c>
      <c r="U240" s="2">
        <f t="shared" si="252"/>
        <v>1.0054969183942336E-2</v>
      </c>
      <c r="V240" s="2">
        <f t="shared" si="253"/>
        <v>0.19540560594818057</v>
      </c>
      <c r="W240" s="2">
        <f t="shared" si="254"/>
        <v>8.0606326756212432E-2</v>
      </c>
      <c r="X240" s="2">
        <f t="shared" si="255"/>
        <v>0.45725880945530534</v>
      </c>
      <c r="Y240" s="2">
        <f t="shared" si="256"/>
        <v>3.8448142707875888E-2</v>
      </c>
      <c r="Z240" s="1">
        <f>SUMIF(County!$AT$806:$AT$819,$BC240,County!R$806:R$819)+SUMIF('Cong Dist'!$BC$1078:$BC$1108,$BC240,'Cong Dist'!Z$1078:Z$1108)</f>
        <v>14411</v>
      </c>
      <c r="AA240" s="1">
        <f>SUMIF(County!$AT$806:$AT$819,$BC240,County!S$806:S$819)+SUMIF('Cong Dist'!$BC$1078:$BC$1108,$BC240,'Cong Dist'!AA$1078:AA$1108)</f>
        <v>664</v>
      </c>
      <c r="AB240" s="1">
        <f>SUMIF(County!$AT$806:$AT$819,$BC240,County!T$806:T$819)+SUMIF('Cong Dist'!$BC$1078:$BC$1108,$BC240,'Cong Dist'!AB$1078:AB$1108)</f>
        <v>12904</v>
      </c>
      <c r="AC240" s="1">
        <f>SUMIF(County!$AT$806:$AT$819,$BC240,County!U$806:U$819)+SUMIF('Cong Dist'!$BC$1078:$BC$1108,$BC240,'Cong Dist'!AC$1078:AC$1108)</f>
        <v>5323</v>
      </c>
      <c r="AD240" s="1">
        <f>SUMIF(County!$AT$806:$AT$819,$BC240,County!V$806:V$819)+SUMIF('Cong Dist'!$BC$1078:$BC$1108,$BC240,'Cong Dist'!AD$1078:AD$1108)</f>
        <v>30196</v>
      </c>
      <c r="AE240" s="1">
        <f>SUMIF(County!$AT$806:$AT$819,$BC240,County!W$806:W$819)+SUMIF('Cong Dist'!$BC$1078:$BC$1108,$BC240,'Cong Dist'!AE$1078:AE$1108)</f>
        <v>1258</v>
      </c>
      <c r="AF240" s="1">
        <f>SUMIF(County!$AT$806:$AT$819,$BC240,County!X$806:X$819)+SUMIF('Cong Dist'!$BC$1078:$BC$1108,$BC240,'Cong Dist'!AF$1078:AF$1108)</f>
        <v>122</v>
      </c>
      <c r="AG240" s="1">
        <f>SUMIF(County!$AT$806:$AT$819,$BC240,County!Y$806:Y$819)+SUMIF('Cong Dist'!$BC$1078:$BC$1108,$BC240,'Cong Dist'!AG$1078:AG$1108)</f>
        <v>201</v>
      </c>
      <c r="AH240" s="1">
        <f>SUMIF(County!$AT$806:$AT$819,$BC240,County!Z$806:Z$819)+SUMIF('Cong Dist'!$BC$1078:$BC$1108,$BC240,'Cong Dist'!AH$1078:AH$1108)</f>
        <v>189</v>
      </c>
      <c r="AI240" s="1">
        <f>SUMIF(County!$AT$806:$AT$819,$BC240,County!AA$806:AA$819)+SUMIF('Cong Dist'!$BC$1078:$BC$1108,$BC240,'Cong Dist'!AI$1078:AI$1108)</f>
        <v>320</v>
      </c>
      <c r="AJ240" s="1">
        <f>SUMIF(County!$AT$806:$AT$819,$BC240,County!AB$806:AB$819)+SUMIF('Cong Dist'!$BC$1078:$BC$1108,$BC240,'Cong Dist'!AJ$1078:AJ$1108)</f>
        <v>241</v>
      </c>
      <c r="AK240" s="1">
        <f>SUMIF(County!$AT$806:$AT$819,$BC240,County!AC$806:AC$819)+SUMIF('Cong Dist'!$BC$1078:$BC$1108,$BC240,'Cong Dist'!AK$1078:AK$1108)</f>
        <v>0</v>
      </c>
      <c r="AL240" s="1">
        <f>SUMIF(County!$AT$806:$AT$819,$BC240,County!AD$806:AD$819)+SUMIF('Cong Dist'!$BC$1078:$BC$1108,$BC240,'Cong Dist'!AL$1078:AL$1108)</f>
        <v>62</v>
      </c>
      <c r="AN240" s="1">
        <f>SUMIF(County!$AT$806:$AT$819,$BC240,County!AF$806:AF$819)+SUMIF('Cong Dist'!$BC$1078:$BC$1108,$BC240,'Cong Dist'!AN$1078:AN$1108)</f>
        <v>28</v>
      </c>
      <c r="AP240" s="1">
        <f>SUMIF(County!$AT$806:$AT$819,$BC240,County!AH$806:AH$819)+SUMIF('Cong Dist'!$BC$1078:$BC$1108,$BC240,'Cong Dist'!AP$1078:AP$1108)</f>
        <v>49</v>
      </c>
      <c r="AQ240" s="1">
        <f>SUMIF(County!$AT$806:$AT$819,$BC240,County!AI$806:AI$819)+SUMIF('Cong Dist'!$BC$1078:$BC$1108,$BC240,'Cong Dist'!AQ$1078:AQ$1108)</f>
        <v>69</v>
      </c>
      <c r="AS240" s="7">
        <f>IF(AD240&gt;0,RANK(AD240,(Z240:AB240,AC240:AQ240)),0)</f>
        <v>1</v>
      </c>
      <c r="AT240" s="7">
        <f>IF(AE240&gt;0,RANK(AE240,(Z240:AB240,AC240:AQ240)),0)</f>
        <v>5</v>
      </c>
      <c r="AU240" s="7">
        <f>IF(AF240&gt;0,RANK(AF240,(Z240:AB240,AC240:AQ240)),0)</f>
        <v>11</v>
      </c>
      <c r="AV240" s="7">
        <f>IF(AG240&gt;0,RANK(AG240,(Z240:AB240,AG240:AQ240)),0)</f>
        <v>6</v>
      </c>
      <c r="AW240" s="2">
        <f t="shared" si="257"/>
        <v>1.9049926556324485E-2</v>
      </c>
      <c r="AX240" s="2">
        <f t="shared" si="258"/>
        <v>1.8474491572906097E-3</v>
      </c>
      <c r="AY240" s="2">
        <f t="shared" si="259"/>
        <v>3.0437482017656768E-3</v>
      </c>
      <c r="BA240" s="2" t="str">
        <f t="shared" si="260"/>
        <v>District 5</v>
      </c>
      <c r="BB240" t="str">
        <f t="shared" si="261"/>
        <v>MA</v>
      </c>
      <c r="BC240">
        <v>5</v>
      </c>
      <c r="BE240" s="97">
        <v>25</v>
      </c>
      <c r="BF240" s="99">
        <v>905</v>
      </c>
      <c r="BG240" s="106">
        <f t="shared" si="262"/>
        <v>25905</v>
      </c>
      <c r="BH240" t="s">
        <v>2605</v>
      </c>
      <c r="BI240" t="s">
        <v>3184</v>
      </c>
    </row>
    <row r="241" spans="1:61" outlineLevel="1">
      <c r="A241" s="9" t="s">
        <v>1759</v>
      </c>
      <c r="B241" t="s">
        <v>2314</v>
      </c>
      <c r="C241" s="1">
        <f t="shared" si="249"/>
        <v>95643</v>
      </c>
      <c r="D241" s="1"/>
      <c r="E241" s="1"/>
      <c r="F241" s="1"/>
      <c r="G241" s="1"/>
      <c r="H241" s="1"/>
      <c r="I241" s="1"/>
      <c r="J241" s="1"/>
      <c r="K241" s="1"/>
      <c r="L241" s="1"/>
      <c r="M241" s="7">
        <f>IF(Z241&gt;0,RANK(Z241,(Z241:AB241,AC241:AQ241)),0)</f>
        <v>2</v>
      </c>
      <c r="N241" s="7">
        <f>IF(AA241&gt;0,RANK(AA241,(Z241:AB241,AC241:AQ241)),0)</f>
        <v>6</v>
      </c>
      <c r="O241" s="7">
        <f>IF(AB241&gt;0,RANK(AB241,(Z241:AB241,AC241:AQ241)),0)</f>
        <v>3</v>
      </c>
      <c r="P241" s="7">
        <f>IF(AC241&gt;0,RANK(AC241,(Z241:AB241,AC241:AQ241)),0)</f>
        <v>4</v>
      </c>
      <c r="Q241" s="49">
        <f t="shared" si="263"/>
        <v>32686</v>
      </c>
      <c r="R241" s="177">
        <f t="shared" si="250"/>
        <v>0.34175004966385414</v>
      </c>
      <c r="S241" s="2"/>
      <c r="T241" s="2">
        <f t="shared" si="251"/>
        <v>0.17616553223968298</v>
      </c>
      <c r="U241" s="2">
        <f t="shared" si="252"/>
        <v>1.0277803916648369E-2</v>
      </c>
      <c r="V241" s="2">
        <f t="shared" si="253"/>
        <v>0.16829250441746912</v>
      </c>
      <c r="W241" s="2">
        <f t="shared" si="254"/>
        <v>8.8715326788160132E-2</v>
      </c>
      <c r="X241" s="2">
        <f t="shared" si="255"/>
        <v>0.51791558190353715</v>
      </c>
      <c r="Y241" s="2">
        <f t="shared" si="256"/>
        <v>3.86332507345023E-2</v>
      </c>
      <c r="Z241" s="1">
        <f>SUMIF(County!$AT$806:$AT$819,$BC241,County!R$806:R$819)+SUMIF('Cong Dist'!$BC$1078:$BC$1108,$BC241,'Cong Dist'!Z$1078:Z$1108)</f>
        <v>16849</v>
      </c>
      <c r="AA241" s="1">
        <f>SUMIF(County!$AT$806:$AT$819,$BC241,County!S$806:S$819)+SUMIF('Cong Dist'!$BC$1078:$BC$1108,$BC241,'Cong Dist'!AA$1078:AA$1108)</f>
        <v>983</v>
      </c>
      <c r="AB241" s="1">
        <f>SUMIF(County!$AT$806:$AT$819,$BC241,County!T$806:T$819)+SUMIF('Cong Dist'!$BC$1078:$BC$1108,$BC241,'Cong Dist'!AB$1078:AB$1108)</f>
        <v>16096</v>
      </c>
      <c r="AC241" s="1">
        <f>SUMIF(County!$AT$806:$AT$819,$BC241,County!U$806:U$819)+SUMIF('Cong Dist'!$BC$1078:$BC$1108,$BC241,'Cong Dist'!AC$1078:AC$1108)</f>
        <v>8485</v>
      </c>
      <c r="AD241" s="1">
        <f>SUMIF(County!$AT$806:$AT$819,$BC241,County!V$806:V$819)+SUMIF('Cong Dist'!$BC$1078:$BC$1108,$BC241,'Cong Dist'!AD$1078:AD$1108)</f>
        <v>49535</v>
      </c>
      <c r="AE241" s="1">
        <f>SUMIF(County!$AT$806:$AT$819,$BC241,County!W$806:W$819)+SUMIF('Cong Dist'!$BC$1078:$BC$1108,$BC241,'Cong Dist'!AE$1078:AE$1108)</f>
        <v>1980</v>
      </c>
      <c r="AF241" s="1">
        <f>SUMIF(County!$AT$806:$AT$819,$BC241,County!X$806:X$819)+SUMIF('Cong Dist'!$BC$1078:$BC$1108,$BC241,'Cong Dist'!AF$1078:AF$1108)</f>
        <v>164</v>
      </c>
      <c r="AG241" s="1">
        <f>SUMIF(County!$AT$806:$AT$819,$BC241,County!Y$806:Y$819)+SUMIF('Cong Dist'!$BC$1078:$BC$1108,$BC241,'Cong Dist'!AG$1078:AG$1108)</f>
        <v>248</v>
      </c>
      <c r="AH241" s="1">
        <f>SUMIF(County!$AT$806:$AT$819,$BC241,County!Z$806:Z$819)+SUMIF('Cong Dist'!$BC$1078:$BC$1108,$BC241,'Cong Dist'!AH$1078:AH$1108)</f>
        <v>243</v>
      </c>
      <c r="AI241" s="1">
        <f>SUMIF(County!$AT$806:$AT$819,$BC241,County!AA$806:AA$819)+SUMIF('Cong Dist'!$BC$1078:$BC$1108,$BC241,'Cong Dist'!AI$1078:AI$1108)</f>
        <v>441</v>
      </c>
      <c r="AJ241" s="1">
        <f>SUMIF(County!$AT$806:$AT$819,$BC241,County!AB$806:AB$819)+SUMIF('Cong Dist'!$BC$1078:$BC$1108,$BC241,'Cong Dist'!AJ$1078:AJ$1108)</f>
        <v>343</v>
      </c>
      <c r="AK241" s="1">
        <f>SUMIF(County!$AT$806:$AT$819,$BC241,County!AC$806:AC$819)+SUMIF('Cong Dist'!$BC$1078:$BC$1108,$BC241,'Cong Dist'!AK$1078:AK$1108)</f>
        <v>0</v>
      </c>
      <c r="AL241" s="1">
        <f>SUMIF(County!$AT$806:$AT$819,$BC241,County!AD$806:AD$819)+SUMIF('Cong Dist'!$BC$1078:$BC$1108,$BC241,'Cong Dist'!AL$1078:AL$1108)</f>
        <v>93</v>
      </c>
      <c r="AN241" s="1">
        <f>SUMIF(County!$AT$806:$AT$819,$BC241,County!AF$806:AF$819)+SUMIF('Cong Dist'!$BC$1078:$BC$1108,$BC241,'Cong Dist'!AN$1078:AN$1108)</f>
        <v>37</v>
      </c>
      <c r="AP241" s="1">
        <f>SUMIF(County!$AT$806:$AT$819,$BC241,County!AH$806:AH$819)+SUMIF('Cong Dist'!$BC$1078:$BC$1108,$BC241,'Cong Dist'!AP$1078:AP$1108)</f>
        <v>60</v>
      </c>
      <c r="AQ241" s="1">
        <f>SUMIF(County!$AT$806:$AT$819,$BC241,County!AI$806:AI$819)+SUMIF('Cong Dist'!$BC$1078:$BC$1108,$BC241,'Cong Dist'!AQ$1078:AQ$1108)</f>
        <v>86</v>
      </c>
      <c r="AS241" s="7">
        <f>IF(AD241&gt;0,RANK(AD241,(Z241:AB241,AC241:AQ241)),0)</f>
        <v>1</v>
      </c>
      <c r="AT241" s="7">
        <f>IF(AE241&gt;0,RANK(AE241,(Z241:AB241,AC241:AQ241)),0)</f>
        <v>5</v>
      </c>
      <c r="AU241" s="7">
        <f>IF(AF241&gt;0,RANK(AF241,(Z241:AB241,AC241:AQ241)),0)</f>
        <v>11</v>
      </c>
      <c r="AV241" s="7">
        <f>IF(AG241&gt;0,RANK(AG241,(Z241:AB241,AG241:AQ241)),0)</f>
        <v>6</v>
      </c>
      <c r="AW241" s="2">
        <f t="shared" si="257"/>
        <v>2.0701985508610143E-2</v>
      </c>
      <c r="AX241" s="2">
        <f t="shared" si="258"/>
        <v>1.7147099108141735E-3</v>
      </c>
      <c r="AY241" s="2">
        <f t="shared" si="259"/>
        <v>2.5929759626946037E-3</v>
      </c>
      <c r="BA241" s="2" t="str">
        <f t="shared" si="260"/>
        <v>District 6</v>
      </c>
      <c r="BB241" t="str">
        <f t="shared" si="261"/>
        <v>MA</v>
      </c>
      <c r="BC241">
        <v>6</v>
      </c>
      <c r="BE241" s="97">
        <v>25</v>
      </c>
      <c r="BF241" s="99">
        <v>906</v>
      </c>
      <c r="BG241" s="106">
        <f t="shared" si="262"/>
        <v>25906</v>
      </c>
      <c r="BH241" t="s">
        <v>2605</v>
      </c>
      <c r="BI241" t="s">
        <v>3184</v>
      </c>
    </row>
    <row r="242" spans="1:61" outlineLevel="1">
      <c r="A242" s="9" t="s">
        <v>1356</v>
      </c>
      <c r="B242" t="s">
        <v>2314</v>
      </c>
      <c r="C242" s="1">
        <f t="shared" si="249"/>
        <v>21144</v>
      </c>
      <c r="D242" s="1"/>
      <c r="E242" s="1"/>
      <c r="F242" s="1"/>
      <c r="G242" s="1"/>
      <c r="H242" s="1"/>
      <c r="I242" s="1"/>
      <c r="J242" s="1"/>
      <c r="K242" s="1"/>
      <c r="L242" s="1"/>
      <c r="M242" s="7">
        <f>IF(Z242&gt;0,RANK(Z242,(Z242:AB242,AC242:AQ242)),0)</f>
        <v>3</v>
      </c>
      <c r="N242" s="7">
        <f>IF(AA242&gt;0,RANK(AA242,(Z242:AB242,AC242:AQ242)),0)</f>
        <v>6</v>
      </c>
      <c r="O242" s="7">
        <f>IF(AB242&gt;0,RANK(AB242,(Z242:AB242,AC242:AQ242)),0)</f>
        <v>2</v>
      </c>
      <c r="P242" s="7">
        <f>IF(AC242&gt;0,RANK(AC242,(Z242:AB242,AC242:AQ242)),0)</f>
        <v>4</v>
      </c>
      <c r="Q242" s="49">
        <f>MAX(Z242:AG242)-LARGE(Z242:AG242,2)</f>
        <v>4191</v>
      </c>
      <c r="R242" s="177">
        <f t="shared" si="250"/>
        <v>0.19821225879682181</v>
      </c>
      <c r="S242" s="2"/>
      <c r="T242" s="2">
        <f t="shared" si="251"/>
        <v>0.21722474460839955</v>
      </c>
      <c r="U242" s="2">
        <f t="shared" si="252"/>
        <v>9.5535376466136957E-3</v>
      </c>
      <c r="V242" s="2">
        <f t="shared" si="253"/>
        <v>0.22535944003026864</v>
      </c>
      <c r="W242" s="2">
        <f t="shared" si="254"/>
        <v>7.8745743473325761E-2</v>
      </c>
      <c r="X242" s="2">
        <f t="shared" si="255"/>
        <v>0.42357169882709045</v>
      </c>
      <c r="Y242" s="2">
        <f t="shared" si="256"/>
        <v>4.5544835414301876E-2</v>
      </c>
      <c r="Z242" s="1">
        <f>SUMIF(County!$AT$806:$AT$819,$BC242,County!R$806:R$819)+SUMIF('Cong Dist'!$BC$1078:$BC$1108,$BC242,'Cong Dist'!Z$1078:Z$1108)</f>
        <v>4593</v>
      </c>
      <c r="AA242" s="1">
        <f>SUMIF(County!$AT$806:$AT$819,$BC242,County!S$806:S$819)+SUMIF('Cong Dist'!$BC$1078:$BC$1108,$BC242,'Cong Dist'!AA$1078:AA$1108)</f>
        <v>202</v>
      </c>
      <c r="AB242" s="1">
        <f>SUMIF(County!$AT$806:$AT$819,$BC242,County!T$806:T$819)+SUMIF('Cong Dist'!$BC$1078:$BC$1108,$BC242,'Cong Dist'!AB$1078:AB$1108)</f>
        <v>4765</v>
      </c>
      <c r="AC242" s="1">
        <f>SUMIF(County!$AT$806:$AT$819,$BC242,County!U$806:U$819)+SUMIF('Cong Dist'!$BC$1078:$BC$1108,$BC242,'Cong Dist'!AC$1078:AC$1108)</f>
        <v>1665</v>
      </c>
      <c r="AD242" s="1">
        <f>SUMIF(County!$AT$806:$AT$819,$BC242,County!V$806:V$819)+SUMIF('Cong Dist'!$BC$1078:$BC$1108,$BC242,'Cong Dist'!AD$1078:AD$1108)</f>
        <v>8956</v>
      </c>
      <c r="AE242" s="1">
        <f>SUMIF(County!$AT$806:$AT$819,$BC242,County!W$806:W$819)+SUMIF('Cong Dist'!$BC$1078:$BC$1108,$BC242,'Cong Dist'!AE$1078:AE$1108)</f>
        <v>468</v>
      </c>
      <c r="AF242" s="1">
        <f>SUMIF(County!$AT$806:$AT$819,$BC242,County!X$806:X$819)+SUMIF('Cong Dist'!$BC$1078:$BC$1108,$BC242,'Cong Dist'!AF$1078:AF$1108)</f>
        <v>47</v>
      </c>
      <c r="AG242" s="1">
        <f>SUMIF(County!$AT$806:$AT$819,$BC242,County!Y$806:Y$819)+SUMIF('Cong Dist'!$BC$1078:$BC$1108,$BC242,'Cong Dist'!AG$1078:AG$1108)</f>
        <v>46</v>
      </c>
      <c r="AH242" s="1">
        <f>SUMIF(County!$AT$806:$AT$819,$BC242,County!Z$806:Z$819)+SUMIF('Cong Dist'!$BC$1078:$BC$1108,$BC242,'Cong Dist'!AH$1078:AH$1108)</f>
        <v>93</v>
      </c>
      <c r="AI242" s="1">
        <f>SUMIF(County!$AT$806:$AT$819,$BC242,County!AA$806:AA$819)+SUMIF('Cong Dist'!$BC$1078:$BC$1108,$BC242,'Cong Dist'!AI$1078:AI$1108)</f>
        <v>104</v>
      </c>
      <c r="AJ242" s="1">
        <f>SUMIF(County!$AT$806:$AT$819,$BC242,County!AB$806:AB$819)+SUMIF('Cong Dist'!$BC$1078:$BC$1108,$BC242,'Cong Dist'!AJ$1078:AJ$1108)</f>
        <v>97</v>
      </c>
      <c r="AK242" s="1">
        <f>SUMIF(County!$AT$806:$AT$819,$BC242,County!AC$806:AC$819)+SUMIF('Cong Dist'!$BC$1078:$BC$1108,$BC242,'Cong Dist'!AK$1078:AK$1108)</f>
        <v>0</v>
      </c>
      <c r="AL242" s="1">
        <f>SUMIF(County!$AT$806:$AT$819,$BC242,County!AD$806:AD$819)+SUMIF('Cong Dist'!$BC$1078:$BC$1108,$BC242,'Cong Dist'!AL$1078:AL$1108)</f>
        <v>19</v>
      </c>
      <c r="AN242" s="1">
        <f>SUMIF(County!$AT$806:$AT$819,$BC242,County!AF$806:AF$819)+SUMIF('Cong Dist'!$BC$1078:$BC$1108,$BC242,'Cong Dist'!AN$1078:AN$1108)</f>
        <v>8</v>
      </c>
      <c r="AP242" s="1">
        <f>SUMIF(County!$AT$806:$AT$819,$BC242,County!AH$806:AH$819)+SUMIF('Cong Dist'!$BC$1078:$BC$1108,$BC242,'Cong Dist'!AP$1078:AP$1108)</f>
        <v>32</v>
      </c>
      <c r="AQ242" s="1">
        <f>SUMIF(County!$AT$806:$AT$819,$BC242,County!AI$806:AI$819)+SUMIF('Cong Dist'!$BC$1078:$BC$1108,$BC242,'Cong Dist'!AQ$1078:AQ$1108)</f>
        <v>49</v>
      </c>
      <c r="AS242" s="7">
        <f>IF(AD242&gt;0,RANK(AD242,(Z242:AB242,AC242:AQ242)),0)</f>
        <v>1</v>
      </c>
      <c r="AT242" s="7">
        <f>IF(AE242&gt;0,RANK(AE242,(Z242:AB242,AC242:AQ242)),0)</f>
        <v>5</v>
      </c>
      <c r="AU242" s="7">
        <f>IF(AF242&gt;0,RANK(AF242,(Z242:AB242,AC242:AQ242)),0)</f>
        <v>11</v>
      </c>
      <c r="AV242" s="7">
        <f>IF(AG242&gt;0,RANK(AG242,(Z242:AB242,AG242:AQ242)),0)</f>
        <v>8</v>
      </c>
      <c r="AW242" s="2">
        <f t="shared" si="257"/>
        <v>2.213393870601589E-2</v>
      </c>
      <c r="AX242" s="2">
        <f t="shared" si="258"/>
        <v>2.2228528187665532E-3</v>
      </c>
      <c r="AY242" s="2">
        <f t="shared" si="259"/>
        <v>2.1755580779417327E-3</v>
      </c>
      <c r="BA242" s="2" t="str">
        <f t="shared" si="260"/>
        <v>District 7</v>
      </c>
      <c r="BB242" t="str">
        <f t="shared" si="261"/>
        <v>MA</v>
      </c>
      <c r="BC242">
        <v>7</v>
      </c>
      <c r="BE242" s="97">
        <v>25</v>
      </c>
      <c r="BF242" s="99">
        <v>907</v>
      </c>
      <c r="BG242" s="106">
        <f t="shared" si="262"/>
        <v>25907</v>
      </c>
      <c r="BH242" t="s">
        <v>2605</v>
      </c>
      <c r="BI242" t="s">
        <v>3184</v>
      </c>
    </row>
    <row r="243" spans="1:61" outlineLevel="1">
      <c r="A243" s="9" t="s">
        <v>275</v>
      </c>
      <c r="B243" t="s">
        <v>2314</v>
      </c>
      <c r="C243" s="1">
        <f t="shared" si="249"/>
        <v>76502</v>
      </c>
      <c r="D243" s="1"/>
      <c r="E243" s="1"/>
      <c r="F243" s="1"/>
      <c r="G243" s="1"/>
      <c r="H243" s="1"/>
      <c r="I243" s="1"/>
      <c r="J243" s="1"/>
      <c r="K243" s="1"/>
      <c r="L243" s="1"/>
      <c r="M243" s="7">
        <f>IF(Z243&gt;0,RANK(Z243,(Z243:AB243,AC243:AQ243)),0)</f>
        <v>3</v>
      </c>
      <c r="N243" s="7">
        <f>IF(AA243&gt;0,RANK(AA243,(Z243:AB243,AC243:AQ243)),0)</f>
        <v>6</v>
      </c>
      <c r="O243" s="7">
        <f>IF(AB243&gt;0,RANK(AB243,(Z243:AB243,AC243:AQ243)),0)</f>
        <v>2</v>
      </c>
      <c r="P243" s="7">
        <f>IF(AC243&gt;0,RANK(AC243,(Z243:AB243,AC243:AQ243)),0)</f>
        <v>4</v>
      </c>
      <c r="Q243" s="49">
        <f t="shared" si="263"/>
        <v>25391</v>
      </c>
      <c r="R243" s="177">
        <f t="shared" si="250"/>
        <v>0.33189981961255915</v>
      </c>
      <c r="S243" s="2"/>
      <c r="T243" s="2">
        <f t="shared" si="251"/>
        <v>0.17694962223209851</v>
      </c>
      <c r="U243" s="2">
        <f t="shared" si="252"/>
        <v>1.1241536168989047E-2</v>
      </c>
      <c r="V243" s="2">
        <f t="shared" si="253"/>
        <v>0.1778123447753</v>
      </c>
      <c r="W243" s="2">
        <f t="shared" si="254"/>
        <v>8.4586023894800133E-2</v>
      </c>
      <c r="X243" s="2">
        <f t="shared" si="255"/>
        <v>0.50971216438785916</v>
      </c>
      <c r="Y243" s="2">
        <f t="shared" si="256"/>
        <v>3.9698308540953131E-2</v>
      </c>
      <c r="Z243" s="1">
        <f>SUMIF(County!$AT$806:$AT$819,$BC243,County!R$806:R$819)+SUMIF('Cong Dist'!$BC$1078:$BC$1108,$BC243,'Cong Dist'!Z$1078:Z$1108)</f>
        <v>13537</v>
      </c>
      <c r="AA243" s="1">
        <f>SUMIF(County!$AT$806:$AT$819,$BC243,County!S$806:S$819)+SUMIF('Cong Dist'!$BC$1078:$BC$1108,$BC243,'Cong Dist'!AA$1078:AA$1108)</f>
        <v>860</v>
      </c>
      <c r="AB243" s="1">
        <f>SUMIF(County!$AT$806:$AT$819,$BC243,County!T$806:T$819)+SUMIF('Cong Dist'!$BC$1078:$BC$1108,$BC243,'Cong Dist'!AB$1078:AB$1108)</f>
        <v>13603</v>
      </c>
      <c r="AC243" s="1">
        <f>SUMIF(County!$AT$806:$AT$819,$BC243,County!U$806:U$819)+SUMIF('Cong Dist'!$BC$1078:$BC$1108,$BC243,'Cong Dist'!AC$1078:AC$1108)</f>
        <v>6471</v>
      </c>
      <c r="AD243" s="1">
        <f>SUMIF(County!$AT$806:$AT$819,$BC243,County!V$806:V$819)+SUMIF('Cong Dist'!$BC$1078:$BC$1108,$BC243,'Cong Dist'!AD$1078:AD$1108)</f>
        <v>38994</v>
      </c>
      <c r="AE243" s="1">
        <f>SUMIF(County!$AT$806:$AT$819,$BC243,County!W$806:W$819)+SUMIF('Cong Dist'!$BC$1078:$BC$1108,$BC243,'Cong Dist'!AE$1078:AE$1108)</f>
        <v>1509</v>
      </c>
      <c r="AF243" s="1">
        <f>SUMIF(County!$AT$806:$AT$819,$BC243,County!X$806:X$819)+SUMIF('Cong Dist'!$BC$1078:$BC$1108,$BC243,'Cong Dist'!AF$1078:AF$1108)</f>
        <v>121</v>
      </c>
      <c r="AG243" s="1">
        <f>SUMIF(County!$AT$806:$AT$819,$BC243,County!Y$806:Y$819)+SUMIF('Cong Dist'!$BC$1078:$BC$1108,$BC243,'Cong Dist'!AG$1078:AG$1108)</f>
        <v>239</v>
      </c>
      <c r="AH243" s="1">
        <f>SUMIF(County!$AT$806:$AT$819,$BC243,County!Z$806:Z$819)+SUMIF('Cong Dist'!$BC$1078:$BC$1108,$BC243,'Cong Dist'!AH$1078:AH$1108)</f>
        <v>193</v>
      </c>
      <c r="AI243" s="1">
        <f>SUMIF(County!$AT$806:$AT$819,$BC243,County!AA$806:AA$819)+SUMIF('Cong Dist'!$BC$1078:$BC$1108,$BC243,'Cong Dist'!AI$1078:AI$1108)</f>
        <v>420</v>
      </c>
      <c r="AJ243" s="1">
        <f>SUMIF(County!$AT$806:$AT$819,$BC243,County!AB$806:AB$819)+SUMIF('Cong Dist'!$BC$1078:$BC$1108,$BC243,'Cong Dist'!AJ$1078:AJ$1108)</f>
        <v>311</v>
      </c>
      <c r="AK243" s="1">
        <f>SUMIF(County!$AT$806:$AT$819,$BC243,County!AC$806:AC$819)+SUMIF('Cong Dist'!$BC$1078:$BC$1108,$BC243,'Cong Dist'!AK$1078:AK$1108)</f>
        <v>0</v>
      </c>
      <c r="AL243" s="1">
        <f>SUMIF(County!$AT$806:$AT$819,$BC243,County!AD$806:AD$819)+SUMIF('Cong Dist'!$BC$1078:$BC$1108,$BC243,'Cong Dist'!AL$1078:AL$1108)</f>
        <v>65</v>
      </c>
      <c r="AN243" s="1">
        <f>SUMIF(County!$AT$806:$AT$819,$BC243,County!AF$806:AF$819)+SUMIF('Cong Dist'!$BC$1078:$BC$1108,$BC243,'Cong Dist'!AN$1078:AN$1108)</f>
        <v>41</v>
      </c>
      <c r="AP243" s="1">
        <f>SUMIF(County!$AT$806:$AT$819,$BC243,County!AH$806:AH$819)+SUMIF('Cong Dist'!$BC$1078:$BC$1108,$BC243,'Cong Dist'!AP$1078:AP$1108)</f>
        <v>59</v>
      </c>
      <c r="AQ243" s="1">
        <f>SUMIF(County!$AT$806:$AT$819,$BC243,County!AI$806:AI$819)+SUMIF('Cong Dist'!$BC$1078:$BC$1108,$BC243,'Cong Dist'!AQ$1078:AQ$1108)</f>
        <v>79</v>
      </c>
      <c r="AS243" s="7">
        <f>IF(AD243&gt;0,RANK(AD243,(Z243:AB243,AC243:AQ243)),0)</f>
        <v>1</v>
      </c>
      <c r="AT243" s="7">
        <f>IF(AE243&gt;0,RANK(AE243,(Z243:AB243,AC243:AQ243)),0)</f>
        <v>5</v>
      </c>
      <c r="AU243" s="7">
        <f>IF(AF243&gt;0,RANK(AF243,(Z243:AB243,AC243:AQ243)),0)</f>
        <v>11</v>
      </c>
      <c r="AV243" s="7">
        <f>IF(AG243&gt;0,RANK(AG243,(Z243:AB243,AG243:AQ243)),0)</f>
        <v>6</v>
      </c>
      <c r="AW243" s="2">
        <f t="shared" si="257"/>
        <v>1.9724974510470315E-2</v>
      </c>
      <c r="AX243" s="2">
        <f t="shared" si="258"/>
        <v>1.5816579958693891E-3</v>
      </c>
      <c r="AY243" s="2">
        <f t="shared" si="259"/>
        <v>3.1241013306841652E-3</v>
      </c>
      <c r="BA243" s="2" t="str">
        <f t="shared" si="260"/>
        <v>District 8</v>
      </c>
      <c r="BB243" t="str">
        <f t="shared" si="261"/>
        <v>MA</v>
      </c>
      <c r="BC243">
        <v>8</v>
      </c>
      <c r="BE243" s="97">
        <v>25</v>
      </c>
      <c r="BF243" s="99">
        <v>908</v>
      </c>
      <c r="BG243" s="106">
        <f t="shared" si="262"/>
        <v>25908</v>
      </c>
      <c r="BH243" t="s">
        <v>2605</v>
      </c>
      <c r="BI243" t="s">
        <v>3184</v>
      </c>
    </row>
    <row r="244" spans="1:61" outlineLevel="1">
      <c r="A244" s="9" t="s">
        <v>3001</v>
      </c>
      <c r="B244" t="s">
        <v>2314</v>
      </c>
      <c r="C244" s="1">
        <f t="shared" si="249"/>
        <v>89453</v>
      </c>
      <c r="D244" s="1"/>
      <c r="E244" s="1"/>
      <c r="F244" s="1"/>
      <c r="G244" s="1"/>
      <c r="H244" s="1"/>
      <c r="I244" s="1"/>
      <c r="J244" s="1"/>
      <c r="K244" s="1"/>
      <c r="L244" s="1"/>
      <c r="M244" s="7">
        <f>IF(Z244&gt;0,RANK(Z244,(Z244:AB244,AC244:AQ244)),0)</f>
        <v>2</v>
      </c>
      <c r="N244" s="7">
        <f>IF(AA244&gt;0,RANK(AA244,(Z244:AB244,AC244:AQ244)),0)</f>
        <v>6</v>
      </c>
      <c r="O244" s="7">
        <f>IF(AB244&gt;0,RANK(AB244,(Z244:AB244,AC244:AQ244)),0)</f>
        <v>3</v>
      </c>
      <c r="P244" s="7">
        <f>IF(AC244&gt;0,RANK(AC244,(Z244:AB244,AC244:AQ244)),0)</f>
        <v>4</v>
      </c>
      <c r="Q244" s="49">
        <f t="shared" si="263"/>
        <v>33555</v>
      </c>
      <c r="R244" s="177">
        <f t="shared" si="250"/>
        <v>0.37511318793109233</v>
      </c>
      <c r="S244" s="2"/>
      <c r="T244" s="2">
        <f t="shared" si="251"/>
        <v>0.15831777581523257</v>
      </c>
      <c r="U244" s="2">
        <f t="shared" si="252"/>
        <v>1.1424994130996166E-2</v>
      </c>
      <c r="V244" s="2">
        <f t="shared" si="253"/>
        <v>0.15487462689904197</v>
      </c>
      <c r="W244" s="2">
        <f t="shared" si="254"/>
        <v>9.3020916011760366E-2</v>
      </c>
      <c r="X244" s="2">
        <f t="shared" si="255"/>
        <v>0.53343096374632493</v>
      </c>
      <c r="Y244" s="2">
        <f t="shared" si="256"/>
        <v>4.893072339664406E-2</v>
      </c>
      <c r="Z244" s="1">
        <f>SUMIF(County!$AT$806:$AT$819,$BC244,County!R$806:R$819)+SUMIF('Cong Dist'!$BC$1078:$BC$1108,$BC244,'Cong Dist'!Z$1078:Z$1108)</f>
        <v>14162</v>
      </c>
      <c r="AA244" s="1">
        <f>SUMIF(County!$AT$806:$AT$819,$BC244,County!S$806:S$819)+SUMIF('Cong Dist'!$BC$1078:$BC$1108,$BC244,'Cong Dist'!AA$1078:AA$1108)</f>
        <v>1022</v>
      </c>
      <c r="AB244" s="1">
        <f>SUMIF(County!$AT$806:$AT$819,$BC244,County!T$806:T$819)+SUMIF('Cong Dist'!$BC$1078:$BC$1108,$BC244,'Cong Dist'!AB$1078:AB$1108)</f>
        <v>13854</v>
      </c>
      <c r="AC244" s="1">
        <f>SUMIF(County!$AT$806:$AT$819,$BC244,County!U$806:U$819)+SUMIF('Cong Dist'!$BC$1078:$BC$1108,$BC244,'Cong Dist'!AC$1078:AC$1108)</f>
        <v>8321</v>
      </c>
      <c r="AD244" s="1">
        <f>SUMIF(County!$AT$806:$AT$819,$BC244,County!V$806:V$819)+SUMIF('Cong Dist'!$BC$1078:$BC$1108,$BC244,'Cong Dist'!AD$1078:AD$1108)</f>
        <v>47717</v>
      </c>
      <c r="AE244" s="1">
        <f>SUMIF(County!$AT$806:$AT$819,$BC244,County!W$806:W$819)+SUMIF('Cong Dist'!$BC$1078:$BC$1108,$BC244,'Cong Dist'!AE$1078:AE$1108)</f>
        <v>2562</v>
      </c>
      <c r="AF244" s="1">
        <f>SUMIF(County!$AT$806:$AT$819,$BC244,County!X$806:X$819)+SUMIF('Cong Dist'!$BC$1078:$BC$1108,$BC244,'Cong Dist'!AF$1078:AF$1108)</f>
        <v>157</v>
      </c>
      <c r="AG244" s="1">
        <f>SUMIF(County!$AT$806:$AT$819,$BC244,County!Y$806:Y$819)+SUMIF('Cong Dist'!$BC$1078:$BC$1108,$BC244,'Cong Dist'!AG$1078:AG$1108)</f>
        <v>352</v>
      </c>
      <c r="AH244" s="1">
        <f>SUMIF(County!$AT$806:$AT$819,$BC244,County!Z$806:Z$819)+SUMIF('Cong Dist'!$BC$1078:$BC$1108,$BC244,'Cong Dist'!AH$1078:AH$1108)</f>
        <v>239</v>
      </c>
      <c r="AI244" s="1">
        <f>SUMIF(County!$AT$806:$AT$819,$BC244,County!AA$806:AA$819)+SUMIF('Cong Dist'!$BC$1078:$BC$1108,$BC244,'Cong Dist'!AI$1078:AI$1108)</f>
        <v>462</v>
      </c>
      <c r="AJ244" s="1">
        <f>SUMIF(County!$AT$806:$AT$819,$BC244,County!AB$806:AB$819)+SUMIF('Cong Dist'!$BC$1078:$BC$1108,$BC244,'Cong Dist'!AJ$1078:AJ$1108)</f>
        <v>292</v>
      </c>
      <c r="AK244" s="1">
        <f>SUMIF(County!$AT$806:$AT$819,$BC244,County!AC$806:AC$819)+SUMIF('Cong Dist'!$BC$1078:$BC$1108,$BC244,'Cong Dist'!AK$1078:AK$1108)</f>
        <v>0</v>
      </c>
      <c r="AL244" s="1">
        <f>SUMIF(County!$AT$806:$AT$819,$BC244,County!AD$806:AD$819)+SUMIF('Cong Dist'!$BC$1078:$BC$1108,$BC244,'Cong Dist'!AL$1078:AL$1108)</f>
        <v>107</v>
      </c>
      <c r="AN244" s="1">
        <f>SUMIF(County!$AT$806:$AT$819,$BC244,County!AF$806:AF$819)+SUMIF('Cong Dist'!$BC$1078:$BC$1108,$BC244,'Cong Dist'!AN$1078:AN$1108)</f>
        <v>43</v>
      </c>
      <c r="AP244" s="1">
        <f>SUMIF(County!$AT$806:$AT$819,$BC244,County!AH$806:AH$819)+SUMIF('Cong Dist'!$BC$1078:$BC$1108,$BC244,'Cong Dist'!AP$1078:AP$1108)</f>
        <v>65</v>
      </c>
      <c r="AQ244" s="1">
        <f>SUMIF(County!$AT$806:$AT$819,$BC244,County!AI$806:AI$819)+SUMIF('Cong Dist'!$BC$1078:$BC$1108,$BC244,'Cong Dist'!AQ$1078:AQ$1108)</f>
        <v>98</v>
      </c>
      <c r="AS244" s="7">
        <f>IF(AD244&gt;0,RANK(AD244,(Z244:AB244,AC244:AQ244)),0)</f>
        <v>1</v>
      </c>
      <c r="AT244" s="7">
        <f>IF(AE244&gt;0,RANK(AE244,(Z244:AB244,AC244:AQ244)),0)</f>
        <v>5</v>
      </c>
      <c r="AU244" s="7">
        <f>IF(AF244&gt;0,RANK(AF244,(Z244:AB244,AC244:AQ244)),0)</f>
        <v>11</v>
      </c>
      <c r="AV244" s="7">
        <f>IF(AG244&gt;0,RANK(AG244,(Z244:AB244,AG244:AQ244)),0)</f>
        <v>5</v>
      </c>
      <c r="AW244" s="2">
        <f t="shared" si="257"/>
        <v>2.864073871194929E-2</v>
      </c>
      <c r="AX244" s="2">
        <f t="shared" si="258"/>
        <v>1.7551116228634032E-3</v>
      </c>
      <c r="AY244" s="2">
        <f t="shared" si="259"/>
        <v>3.9350273327892864E-3</v>
      </c>
      <c r="BA244" s="2" t="str">
        <f t="shared" si="260"/>
        <v>District 9</v>
      </c>
      <c r="BB244" t="str">
        <f t="shared" si="261"/>
        <v>MA</v>
      </c>
      <c r="BC244">
        <v>9</v>
      </c>
      <c r="BE244" s="97">
        <v>25</v>
      </c>
      <c r="BF244" s="99">
        <v>909</v>
      </c>
      <c r="BG244" s="106">
        <f t="shared" si="262"/>
        <v>25909</v>
      </c>
      <c r="BH244" t="s">
        <v>2605</v>
      </c>
      <c r="BI244" t="s">
        <v>3184</v>
      </c>
    </row>
    <row r="245" spans="1:61">
      <c r="A245" t="s">
        <v>2527</v>
      </c>
      <c r="B245" t="s">
        <v>1105</v>
      </c>
      <c r="C245" s="1">
        <f t="shared" si="249"/>
        <v>636263</v>
      </c>
      <c r="D245" s="1">
        <f>State!CA16</f>
        <v>42</v>
      </c>
      <c r="E245" s="1">
        <f>ROUND($D245*(Z245/($Z245+$AB245+$AC245+$AD245)),0)</f>
        <v>8</v>
      </c>
      <c r="F245" s="1"/>
      <c r="G245" s="1">
        <f>ROUND($D245*(AB245/($Z245+$AB245+$AC245+$AD245)),0)</f>
        <v>8</v>
      </c>
      <c r="H245" s="1">
        <f>ROUND($D245*(AC245/($Z245+$AB245+$AC245+$AD245)),0)</f>
        <v>4</v>
      </c>
      <c r="I245" s="1">
        <f>ROUND($D245*(AD245/($Z245+$AB245+$AC245+$AD245)),0)</f>
        <v>22</v>
      </c>
      <c r="J245" s="1"/>
      <c r="K245" s="1"/>
      <c r="L245" s="1"/>
      <c r="M245" s="7">
        <f>IF(Z245&gt;0,RANK(Z245,(Z245:AB245,AC245:AQ245)),0)</f>
        <v>2</v>
      </c>
      <c r="N245" s="7">
        <f>IF(AA245&gt;0,RANK(AA245,(Z245:AB245,AC245:AQ245)),0)</f>
        <v>6</v>
      </c>
      <c r="O245" s="7">
        <f>IF(AB245&gt;0,RANK(AB245,(Z245:AB245,AC245:AQ245)),0)</f>
        <v>3</v>
      </c>
      <c r="P245" s="7">
        <f>IF(AC245&gt;0,RANK(AC245,(Z245:AB245,AC245:AQ245)),0)</f>
        <v>4</v>
      </c>
      <c r="Q245" s="49">
        <f t="shared" si="263"/>
        <v>197991</v>
      </c>
      <c r="R245" s="177">
        <f t="shared" si="250"/>
        <v>0.31117792485183016</v>
      </c>
      <c r="S245" s="2"/>
      <c r="T245" s="2">
        <f t="shared" si="251"/>
        <v>0.17985329965753155</v>
      </c>
      <c r="U245" s="2">
        <f t="shared" si="252"/>
        <v>1.0308630236238788E-2</v>
      </c>
      <c r="V245" s="2">
        <f t="shared" si="253"/>
        <v>0.17786669977666469</v>
      </c>
      <c r="W245" s="2">
        <f t="shared" si="254"/>
        <v>9.5231060111934843E-2</v>
      </c>
      <c r="X245" s="2">
        <f t="shared" si="255"/>
        <v>0.49103122450936171</v>
      </c>
      <c r="Y245" s="2">
        <f t="shared" si="256"/>
        <v>4.5709085708268538E-2</v>
      </c>
      <c r="Z245" s="1">
        <f t="shared" ref="Z245:AK245" si="264">SUM(Z236:Z244)</f>
        <v>114434</v>
      </c>
      <c r="AA245" s="1">
        <f t="shared" si="264"/>
        <v>6559</v>
      </c>
      <c r="AB245" s="1">
        <f t="shared" si="264"/>
        <v>113170</v>
      </c>
      <c r="AC245" s="1">
        <f t="shared" si="264"/>
        <v>60592</v>
      </c>
      <c r="AD245" s="1">
        <f t="shared" si="264"/>
        <v>312425</v>
      </c>
      <c r="AE245" s="1">
        <f t="shared" si="264"/>
        <v>16360</v>
      </c>
      <c r="AF245" s="1">
        <f t="shared" si="264"/>
        <v>1153</v>
      </c>
      <c r="AG245" s="1">
        <f>SUM(AG236:AG244)</f>
        <v>1906</v>
      </c>
      <c r="AH245" s="1">
        <f>SUM(AH236:AH244)</f>
        <v>1864</v>
      </c>
      <c r="AI245" s="1">
        <f t="shared" si="264"/>
        <v>3220</v>
      </c>
      <c r="AJ245" s="1">
        <f>SUM(AJ236:AJ244)</f>
        <v>2325</v>
      </c>
      <c r="AK245" s="1">
        <f t="shared" si="264"/>
        <v>0</v>
      </c>
      <c r="AL245" s="1">
        <f>SUM(AL236:AL244)</f>
        <v>709</v>
      </c>
      <c r="AN245" s="1">
        <f>SUM(AN236:AN244)</f>
        <v>293</v>
      </c>
      <c r="AP245" s="1">
        <f>SUM(AP236:AP244)</f>
        <v>500</v>
      </c>
      <c r="AQ245" s="1">
        <f>SUM(AQ236:AQ244)</f>
        <v>753</v>
      </c>
      <c r="AS245" s="7">
        <f>IF(AD245&gt;0,RANK(AD245,(Z245:AB245,AC245:AQ245)),0)</f>
        <v>1</v>
      </c>
      <c r="AT245" s="7">
        <f>IF(AE245&gt;0,RANK(AE245,(Z245:AB245,AC245:AQ245)),0)</f>
        <v>5</v>
      </c>
      <c r="AU245" s="7">
        <f>IF(AF245&gt;0,RANK(AF245,(Z245:AB245,AC245:AQ245)),0)</f>
        <v>11</v>
      </c>
      <c r="AV245" s="7">
        <f>IF(AG245&gt;0,RANK(AG245,(Z245:AB245,AG245:AQ245)),0)</f>
        <v>6</v>
      </c>
      <c r="AW245" s="2">
        <f t="shared" si="257"/>
        <v>2.5712637698561757E-2</v>
      </c>
      <c r="AX245" s="2">
        <f t="shared" si="258"/>
        <v>1.8121437204426472E-3</v>
      </c>
      <c r="AY245" s="2">
        <f t="shared" si="259"/>
        <v>2.995616592509701E-3</v>
      </c>
      <c r="BA245" s="2" t="str">
        <f t="shared" si="260"/>
        <v>Massachusetts</v>
      </c>
      <c r="BB245" t="str">
        <f t="shared" si="261"/>
        <v>T</v>
      </c>
      <c r="BE245" s="97">
        <v>25</v>
      </c>
      <c r="BF245" s="99"/>
      <c r="BG245" s="106">
        <f t="shared" si="262"/>
        <v>25000</v>
      </c>
      <c r="BH245" t="s">
        <v>1619</v>
      </c>
      <c r="BI245" t="s">
        <v>3184</v>
      </c>
    </row>
    <row r="246" spans="1:61">
      <c r="C246" s="1"/>
      <c r="D246" s="1"/>
      <c r="E246" s="1"/>
      <c r="F246" s="1"/>
      <c r="G246" s="1"/>
      <c r="H246" s="1"/>
      <c r="I246" s="1"/>
      <c r="J246" s="1"/>
      <c r="K246" s="1"/>
      <c r="L246" s="1"/>
      <c r="M246" s="7"/>
      <c r="N246" s="7"/>
      <c r="O246" s="7"/>
      <c r="P246" s="7"/>
      <c r="Q246" s="49"/>
      <c r="R246" s="177"/>
      <c r="S246" s="2"/>
      <c r="T246" s="2"/>
      <c r="U246" s="2"/>
      <c r="V246" s="2"/>
      <c r="W246" s="2"/>
      <c r="X246" s="2"/>
      <c r="Y246" s="2"/>
      <c r="AK246" s="1"/>
      <c r="AL246" s="1"/>
      <c r="AN246" s="1"/>
      <c r="AS246" s="7"/>
      <c r="AT246" s="7"/>
      <c r="AU246" s="7"/>
      <c r="AV246" s="7"/>
      <c r="AW246" s="2"/>
      <c r="AX246" s="2"/>
      <c r="AY246" s="2"/>
      <c r="BA246" s="2"/>
      <c r="BF246" s="99"/>
    </row>
    <row r="247" spans="1:61" outlineLevel="1">
      <c r="A247" t="s">
        <v>2143</v>
      </c>
      <c r="B247" t="s">
        <v>3244</v>
      </c>
      <c r="C247" s="1">
        <f t="shared" ref="C247:C262" si="265">SUM(Z247:AQ247)</f>
        <v>113025</v>
      </c>
      <c r="D247" s="1"/>
      <c r="E247" s="1"/>
      <c r="F247" s="1"/>
      <c r="G247" s="1"/>
      <c r="H247" s="1"/>
      <c r="I247" s="1"/>
      <c r="J247" s="1"/>
      <c r="K247" s="1"/>
      <c r="L247" s="1"/>
      <c r="M247" s="7">
        <f>IF(Z247&gt;0,RANK(Z247,(Z247:AB247,AC247:AQ247)),0)</f>
        <v>3</v>
      </c>
      <c r="N247" s="7">
        <f>IF(AA247&gt;0,RANK(AA247,(Z247:AB247,AC247:AQ247)),0)</f>
        <v>7</v>
      </c>
      <c r="O247" s="7">
        <f>IF(AB247&gt;0,RANK(AB247,(Z247:AB247,AC247:AQ247)),0)</f>
        <v>4</v>
      </c>
      <c r="P247" s="7">
        <f>IF(AC247&gt;0,RANK(AC247,(Z247:AB247,AC247:AQ247)),0)</f>
        <v>2</v>
      </c>
      <c r="Q247" s="49">
        <f t="shared" ref="Q247:Q262" si="266">MAX(Z247:AG247)-LARGE(Z247:AG247,2)</f>
        <v>16511</v>
      </c>
      <c r="R247" s="177">
        <f t="shared" ref="R247:R262" si="267">Q247/C247</f>
        <v>0.14608272506082726</v>
      </c>
      <c r="S247" s="2"/>
      <c r="T247" s="2">
        <f t="shared" ref="T247:T262" si="268">IF($C247=0,"-",Z247/$C247)</f>
        <v>0.20769741207697412</v>
      </c>
      <c r="U247" s="2">
        <f t="shared" ref="U247:U262" si="269">IF($C247=0,"-",AA247/$C247)</f>
        <v>7.7416500774165004E-3</v>
      </c>
      <c r="V247" s="2">
        <f t="shared" ref="V247:V262" si="270">IF($C247=0,"-",AB247/$C247)</f>
        <v>9.0820614908206143E-2</v>
      </c>
      <c r="W247" s="2">
        <f t="shared" ref="W247:W262" si="271">IF($C247=0,"-",AC247/$C247)</f>
        <v>0.25591683255916831</v>
      </c>
      <c r="X247" s="2">
        <f t="shared" ref="X247:X262" si="272">IF($C247=0,"-",AD247/$C247)</f>
        <v>0.40199955761999556</v>
      </c>
      <c r="Y247" s="2">
        <f t="shared" ref="Y247:Y262" si="273">IF(C247=0,"-",(1-T247-U247-V247-W247-X247))</f>
        <v>3.5823932758239418E-2</v>
      </c>
      <c r="Z247" s="1">
        <f>SUMIF(County!$AT$822:$AT$904,$BC247,County!R$822:R$904)+SUMIF($BC$1138:$BC$1162,$BC247,Z$1138:Z$1162)</f>
        <v>23475</v>
      </c>
      <c r="AA247" s="1">
        <f>SUMIF(County!$AT$822:$AT$904,$BC247,County!S$822:S$904)+SUMIF($BC$1138:$BC$1162,$BC247,AA$1138:AA$1162)</f>
        <v>875</v>
      </c>
      <c r="AB247" s="1">
        <f>SUMIF(County!$AT$822:$AT$904,$BC247,County!T$822:T$904)+SUMIF($BC$1138:$BC$1162,$BC247,AB$1138:AB$1162)</f>
        <v>10265</v>
      </c>
      <c r="AC247" s="1">
        <f>SUMIF(County!$AT$822:$AT$904,$BC247,County!U$822:U$904)+SUMIF($BC$1138:$BC$1162,$BC247,AC$1138:AC$1162)</f>
        <v>28925</v>
      </c>
      <c r="AD247" s="1">
        <f>SUMIF(County!$AT$822:$AT$904,$BC247,County!V$822:V$904)+SUMIF($BC$1138:$BC$1162,$BC247,AD$1138:AD$1162)</f>
        <v>45436</v>
      </c>
      <c r="AE247" s="1">
        <f>SUMIF(County!$AT$822:$AT$904,$BC247,County!W$822:W$904)+SUMIF($BC$1138:$BC$1162,$BC247,AE$1138:AE$1162)</f>
        <v>1861</v>
      </c>
      <c r="AF247" s="1">
        <f>SUMIF(County!$AT$822:$AT$904,$BC247,County!X$822:X$904)+SUMIF($BC$1138:$BC$1162,$BC247,AF$1138:AF$1162)</f>
        <v>130</v>
      </c>
      <c r="AI247" s="1">
        <f>SUMIF(County!$AT$822:$AT$904,$BC247,County!AA$822:AA$904)+SUMIF($BC$1138:$BC$1162,$BC247,AI$1138:AI$1162)</f>
        <v>1795</v>
      </c>
      <c r="AK247" s="1"/>
      <c r="AL247" s="1"/>
      <c r="AM247" s="1">
        <f>SUMIF(County!$AT$822:$AT$904,$BC247,County!AE$822:AE$904)+SUMIF($BC$1138:$BC$1162,$BC247,AM$1138:AM$1162)</f>
        <v>0</v>
      </c>
      <c r="AN247" s="1">
        <f>SUMIF(County!$AT$822:$AT$904,$BC247,County!AF$822:AF$904)+SUMIF($BC$1138:$BC$1162,$BC247,AN$1138:AN$1162)</f>
        <v>165</v>
      </c>
      <c r="AO247" s="1">
        <f>SUMIF(County!$AT$822:$AT$904,$BC247,County!AG$822:AG$904)+SUMIF($BC$1138:$BC$1162,$BC247,AO$1138:AO$1162)</f>
        <v>46</v>
      </c>
      <c r="AP247" s="1">
        <f>SUMIF(County!$AT$822:$AT$904,$BC247,County!AH$822:AH$904)+SUMIF($BC$1138:$BC$1162,$BC247,AP$1138:AP$1162)</f>
        <v>52</v>
      </c>
      <c r="AS247" s="7">
        <f>IF(AD247&gt;0,RANK(AD247,(Z247:AB247,AC247:AQ247)),0)</f>
        <v>1</v>
      </c>
      <c r="AT247" s="7">
        <f>IF(AE247&gt;0,RANK(AE247,(Z247:AB247,AC247:AQ247)),0)</f>
        <v>5</v>
      </c>
      <c r="AU247" s="7">
        <f>IF(AF247&gt;0,RANK(AF247,(Z247:AB247,AC247:AQ247)),0)</f>
        <v>9</v>
      </c>
      <c r="AV247" s="7">
        <f>IF(AG247&gt;0,RANK(AG247,(Z247:AB247,AG247:AQ247)),0)</f>
        <v>0</v>
      </c>
      <c r="AW247" s="2">
        <f t="shared" ref="AW247:AW262" si="274">IF($C247=0,"-",AE247/$C247)</f>
        <v>1.6465383764653837E-2</v>
      </c>
      <c r="AX247" s="2">
        <f t="shared" ref="AX247:AX262" si="275">IF($C247=0,"-",AF247/$C247)</f>
        <v>1.1501880115018801E-3</v>
      </c>
      <c r="AY247" s="2">
        <f t="shared" ref="AY247:AY262" si="276">IF($C247=0,"-",AG247/$C247)</f>
        <v>0</v>
      </c>
      <c r="BA247" s="2" t="str">
        <f t="shared" ref="BA247:BA262" si="277">A247</f>
        <v>District 1</v>
      </c>
      <c r="BB247" t="str">
        <f t="shared" ref="BB247:BB262" si="278">B247</f>
        <v>MI</v>
      </c>
      <c r="BC247">
        <v>1</v>
      </c>
      <c r="BE247" s="97">
        <v>26</v>
      </c>
      <c r="BF247" s="99">
        <v>901</v>
      </c>
      <c r="BG247" s="106">
        <f t="shared" ref="BG247:BG262" si="279">BE247*1000+BF247</f>
        <v>26901</v>
      </c>
      <c r="BH247" t="s">
        <v>2605</v>
      </c>
      <c r="BI247" t="s">
        <v>3184</v>
      </c>
    </row>
    <row r="248" spans="1:61" outlineLevel="1">
      <c r="A248" t="s">
        <v>1563</v>
      </c>
      <c r="B248" t="s">
        <v>3244</v>
      </c>
      <c r="C248" s="1">
        <f t="shared" si="265"/>
        <v>119617</v>
      </c>
      <c r="D248" s="1"/>
      <c r="E248" s="1"/>
      <c r="F248" s="1"/>
      <c r="G248" s="1"/>
      <c r="H248" s="1"/>
      <c r="I248" s="1"/>
      <c r="J248" s="1"/>
      <c r="K248" s="1"/>
      <c r="L248" s="1"/>
      <c r="M248" s="7">
        <f>IF(Z248&gt;0,RANK(Z248,(Z248:AB248,AC248:AQ248)),0)</f>
        <v>3</v>
      </c>
      <c r="N248" s="7">
        <f>IF(AA248&gt;0,RANK(AA248,(Z248:AB248,AC248:AQ248)),0)</f>
        <v>7</v>
      </c>
      <c r="O248" s="7">
        <f>IF(AB248&gt;0,RANK(AB248,(Z248:AB248,AC248:AQ248)),0)</f>
        <v>4</v>
      </c>
      <c r="P248" s="7">
        <f>IF(AC248&gt;0,RANK(AC248,(Z248:AB248,AC248:AQ248)),0)</f>
        <v>1</v>
      </c>
      <c r="Q248" s="49">
        <f t="shared" si="266"/>
        <v>16719</v>
      </c>
      <c r="R248" s="177">
        <f t="shared" si="267"/>
        <v>0.13977110276967319</v>
      </c>
      <c r="S248" s="2"/>
      <c r="T248" s="2">
        <f t="shared" si="268"/>
        <v>0.22081309512861885</v>
      </c>
      <c r="U248" s="2">
        <f t="shared" si="269"/>
        <v>8.4854159525819903E-3</v>
      </c>
      <c r="V248" s="2">
        <f t="shared" si="270"/>
        <v>0.10999272678632636</v>
      </c>
      <c r="W248" s="2">
        <f t="shared" si="271"/>
        <v>0.3817684777247381</v>
      </c>
      <c r="X248" s="2">
        <f t="shared" si="272"/>
        <v>0.2419973749550649</v>
      </c>
      <c r="Y248" s="2">
        <f t="shared" si="273"/>
        <v>3.6942909452669759E-2</v>
      </c>
      <c r="Z248" s="1">
        <f>SUMIF(County!$AT$822:$AT$904,$BC248,County!R$822:R$904)+SUMIF($BC$1138:$BC$1162,$BC248,Z$1138:Z$1162)</f>
        <v>26413</v>
      </c>
      <c r="AA248" s="1">
        <f>SUMIF(County!$AT$822:$AT$904,$BC248,County!S$822:S$904)+SUMIF($BC$1138:$BC$1162,$BC248,AA$1138:AA$1162)</f>
        <v>1015</v>
      </c>
      <c r="AB248" s="1">
        <f>SUMIF(County!$AT$822:$AT$904,$BC248,County!T$822:T$904)+SUMIF($BC$1138:$BC$1162,$BC248,AB$1138:AB$1162)</f>
        <v>13157</v>
      </c>
      <c r="AC248" s="1">
        <f>SUMIF(County!$AT$822:$AT$904,$BC248,County!U$822:U$904)+SUMIF($BC$1138:$BC$1162,$BC248,AC$1138:AC$1162)</f>
        <v>45666</v>
      </c>
      <c r="AD248" s="1">
        <f>SUMIF(County!$AT$822:$AT$904,$BC248,County!V$822:V$904)+SUMIF($BC$1138:$BC$1162,$BC248,AD$1138:AD$1162)</f>
        <v>28947</v>
      </c>
      <c r="AE248" s="1">
        <f>SUMIF(County!$AT$822:$AT$904,$BC248,County!W$822:W$904)+SUMIF($BC$1138:$BC$1162,$BC248,AE$1138:AE$1162)</f>
        <v>2279</v>
      </c>
      <c r="AF248" s="1">
        <f>SUMIF(County!$AT$822:$AT$904,$BC248,County!X$822:X$904)+SUMIF($BC$1138:$BC$1162,$BC248,AF$1138:AF$1162)</f>
        <v>112</v>
      </c>
      <c r="AI248" s="1">
        <f>SUMIF(County!$AT$822:$AT$904,$BC248,County!AA$822:AA$904)+SUMIF($BC$1138:$BC$1162,$BC248,AI$1138:AI$1162)</f>
        <v>1795</v>
      </c>
      <c r="AK248" s="1"/>
      <c r="AL248" s="1"/>
      <c r="AM248" s="1">
        <f>SUMIF(County!$AT$822:$AT$904,$BC248,County!AE$822:AE$904)+SUMIF($BC$1138:$BC$1162,$BC248,AM$1138:AM$1162)</f>
        <v>0</v>
      </c>
      <c r="AN248" s="1">
        <f>SUMIF(County!$AT$822:$AT$904,$BC248,County!AF$822:AF$904)+SUMIF($BC$1138:$BC$1162,$BC248,AN$1138:AN$1162)</f>
        <v>153</v>
      </c>
      <c r="AO248" s="1">
        <f>SUMIF(County!$AT$822:$AT$904,$BC248,County!AG$822:AG$904)+SUMIF($BC$1138:$BC$1162,$BC248,AO$1138:AO$1162)</f>
        <v>37</v>
      </c>
      <c r="AP248" s="1">
        <f>SUMIF(County!$AT$822:$AT$904,$BC248,County!AH$822:AH$904)+SUMIF($BC$1138:$BC$1162,$BC248,AP$1138:AP$1162)</f>
        <v>43</v>
      </c>
      <c r="AS248" s="7">
        <f>IF(AD248&gt;0,RANK(AD248,(Z248:AB248,AC248:AQ248)),0)</f>
        <v>2</v>
      </c>
      <c r="AT248" s="7">
        <f>IF(AE248&gt;0,RANK(AE248,(Z248:AB248,AC248:AQ248)),0)</f>
        <v>5</v>
      </c>
      <c r="AU248" s="7">
        <f>IF(AF248&gt;0,RANK(AF248,(Z248:AB248,AC248:AQ248)),0)</f>
        <v>9</v>
      </c>
      <c r="AV248" s="7">
        <f>IF(AG248&gt;0,RANK(AG248,(Z248:AB248,AG248:AQ248)),0)</f>
        <v>0</v>
      </c>
      <c r="AW248" s="2">
        <f t="shared" si="274"/>
        <v>1.9052475818654539E-2</v>
      </c>
      <c r="AX248" s="2">
        <f t="shared" si="275"/>
        <v>9.363217602849093E-4</v>
      </c>
      <c r="AY248" s="2">
        <f t="shared" si="276"/>
        <v>0</v>
      </c>
      <c r="BA248" s="2" t="str">
        <f t="shared" si="277"/>
        <v>District 2</v>
      </c>
      <c r="BB248" t="str">
        <f t="shared" si="278"/>
        <v>MI</v>
      </c>
      <c r="BC248">
        <v>2</v>
      </c>
      <c r="BE248" s="97">
        <v>26</v>
      </c>
      <c r="BF248" s="99">
        <v>902</v>
      </c>
      <c r="BG248" s="106">
        <f t="shared" si="279"/>
        <v>26902</v>
      </c>
      <c r="BH248" t="s">
        <v>2605</v>
      </c>
      <c r="BI248" t="s">
        <v>3184</v>
      </c>
    </row>
    <row r="249" spans="1:61" outlineLevel="1">
      <c r="A249" s="9" t="s">
        <v>1564</v>
      </c>
      <c r="B249" t="s">
        <v>3244</v>
      </c>
      <c r="C249" s="1">
        <f t="shared" si="265"/>
        <v>111282</v>
      </c>
      <c r="D249" s="1"/>
      <c r="E249" s="1"/>
      <c r="F249" s="1"/>
      <c r="G249" s="1"/>
      <c r="H249" s="1"/>
      <c r="I249" s="1"/>
      <c r="J249" s="1"/>
      <c r="K249" s="1"/>
      <c r="L249" s="1"/>
      <c r="M249" s="7">
        <f>IF(Z249&gt;0,RANK(Z249,(Z249:AB249,AC249:AQ249)),0)</f>
        <v>3</v>
      </c>
      <c r="N249" s="7">
        <f>IF(AA249&gt;0,RANK(AA249,(Z249:AB249,AC249:AQ249)),0)</f>
        <v>7</v>
      </c>
      <c r="O249" s="7">
        <f>IF(AB249&gt;0,RANK(AB249,(Z249:AB249,AC249:AQ249)),0)</f>
        <v>4</v>
      </c>
      <c r="P249" s="7">
        <f>IF(AC249&gt;0,RANK(AC249,(Z249:AB249,AC249:AQ249)),0)</f>
        <v>1</v>
      </c>
      <c r="Q249" s="49">
        <f t="shared" si="266"/>
        <v>7802</v>
      </c>
      <c r="R249" s="177">
        <f t="shared" si="267"/>
        <v>7.0110170557682289E-2</v>
      </c>
      <c r="S249" s="2"/>
      <c r="T249" s="2">
        <f t="shared" si="268"/>
        <v>0.24881831742779606</v>
      </c>
      <c r="U249" s="2">
        <f t="shared" si="269"/>
        <v>8.6896353408457798E-3</v>
      </c>
      <c r="V249" s="2">
        <f t="shared" si="270"/>
        <v>0.10724106324472961</v>
      </c>
      <c r="W249" s="2">
        <f t="shared" si="271"/>
        <v>0.33448356427814024</v>
      </c>
      <c r="X249" s="2">
        <f t="shared" si="272"/>
        <v>0.26437339372045793</v>
      </c>
      <c r="Y249" s="2">
        <f t="shared" si="273"/>
        <v>3.6394025988030432E-2</v>
      </c>
      <c r="Z249" s="1">
        <f>SUMIF(County!$AT$822:$AT$904,$BC249,County!R$822:R$904)+SUMIF($BC$1138:$BC$1162,$BC249,Z$1138:Z$1162)</f>
        <v>27689</v>
      </c>
      <c r="AA249" s="1">
        <f>SUMIF(County!$AT$822:$AT$904,$BC249,County!S$822:S$904)+SUMIF($BC$1138:$BC$1162,$BC249,AA$1138:AA$1162)</f>
        <v>967</v>
      </c>
      <c r="AB249" s="1">
        <f>SUMIF(County!$AT$822:$AT$904,$BC249,County!T$822:T$904)+SUMIF($BC$1138:$BC$1162,$BC249,AB$1138:AB$1162)</f>
        <v>11934</v>
      </c>
      <c r="AC249" s="1">
        <f>SUMIF(County!$AT$822:$AT$904,$BC249,County!U$822:U$904)+SUMIF($BC$1138:$BC$1162,$BC249,AC$1138:AC$1162)</f>
        <v>37222</v>
      </c>
      <c r="AD249" s="1">
        <f>SUMIF(County!$AT$822:$AT$904,$BC249,County!V$822:V$904)+SUMIF($BC$1138:$BC$1162,$BC249,AD$1138:AD$1162)</f>
        <v>29420</v>
      </c>
      <c r="AE249" s="1">
        <f>SUMIF(County!$AT$822:$AT$904,$BC249,County!W$822:W$904)+SUMIF($BC$1138:$BC$1162,$BC249,AE$1138:AE$1162)</f>
        <v>2137</v>
      </c>
      <c r="AF249" s="1">
        <f>SUMIF(County!$AT$822:$AT$904,$BC249,County!X$822:X$904)+SUMIF($BC$1138:$BC$1162,$BC249,AF$1138:AF$1162)</f>
        <v>118</v>
      </c>
      <c r="AI249" s="1">
        <f>SUMIF(County!$AT$822:$AT$904,$BC249,County!AA$822:AA$904)+SUMIF($BC$1138:$BC$1162,$BC249,AI$1138:AI$1162)</f>
        <v>1603</v>
      </c>
      <c r="AK249" s="1"/>
      <c r="AL249" s="1"/>
      <c r="AM249" s="1">
        <f>SUMIF(County!$AT$822:$AT$904,$BC249,County!AE$822:AE$904)+SUMIF($BC$1138:$BC$1162,$BC249,AM$1138:AM$1162)</f>
        <v>0</v>
      </c>
      <c r="AN249" s="1">
        <f>SUMIF(County!$AT$822:$AT$904,$BC249,County!AF$822:AF$904)+SUMIF($BC$1138:$BC$1162,$BC249,AN$1138:AN$1162)</f>
        <v>115</v>
      </c>
      <c r="AO249" s="1">
        <f>SUMIF(County!$AT$822:$AT$904,$BC249,County!AG$822:AG$904)+SUMIF($BC$1138:$BC$1162,$BC249,AO$1138:AO$1162)</f>
        <v>30</v>
      </c>
      <c r="AP249" s="1">
        <f>SUMIF(County!$AT$822:$AT$904,$BC249,County!AH$822:AH$904)+SUMIF($BC$1138:$BC$1162,$BC249,AP$1138:AP$1162)</f>
        <v>47</v>
      </c>
      <c r="AS249" s="7">
        <f>IF(AD249&gt;0,RANK(AD249,(Z249:AB249,AC249:AQ249)),0)</f>
        <v>2</v>
      </c>
      <c r="AT249" s="7">
        <f>IF(AE249&gt;0,RANK(AE249,(Z249:AB249,AC249:AQ249)),0)</f>
        <v>5</v>
      </c>
      <c r="AU249" s="7">
        <f>IF(AF249&gt;0,RANK(AF249,(Z249:AB249,AC249:AQ249)),0)</f>
        <v>8</v>
      </c>
      <c r="AV249" s="7">
        <f>IF(AG249&gt;0,RANK(AG249,(Z249:AB249,AG249:AQ249)),0)</f>
        <v>0</v>
      </c>
      <c r="AW249" s="2">
        <f t="shared" si="274"/>
        <v>1.920346507072123E-2</v>
      </c>
      <c r="AX249" s="2">
        <f t="shared" si="275"/>
        <v>1.0603691522438491E-3</v>
      </c>
      <c r="AY249" s="2">
        <f t="shared" si="276"/>
        <v>0</v>
      </c>
      <c r="BA249" s="2" t="str">
        <f t="shared" si="277"/>
        <v>District 3</v>
      </c>
      <c r="BB249" t="str">
        <f t="shared" si="278"/>
        <v>MI</v>
      </c>
      <c r="BC249">
        <v>3</v>
      </c>
      <c r="BE249" s="97">
        <v>26</v>
      </c>
      <c r="BF249" s="99">
        <v>903</v>
      </c>
      <c r="BG249" s="106">
        <f t="shared" si="279"/>
        <v>26903</v>
      </c>
      <c r="BH249" t="s">
        <v>2605</v>
      </c>
      <c r="BI249" t="s">
        <v>3184</v>
      </c>
    </row>
    <row r="250" spans="1:61" outlineLevel="1">
      <c r="A250" s="9" t="s">
        <v>1825</v>
      </c>
      <c r="B250" t="s">
        <v>3244</v>
      </c>
      <c r="C250" s="1">
        <f t="shared" si="265"/>
        <v>103602</v>
      </c>
      <c r="D250" s="1"/>
      <c r="E250" s="1"/>
      <c r="F250" s="1"/>
      <c r="G250" s="1"/>
      <c r="H250" s="1"/>
      <c r="I250" s="1"/>
      <c r="J250" s="1"/>
      <c r="K250" s="1"/>
      <c r="L250" s="1"/>
      <c r="M250" s="7">
        <f>IF(Z250&gt;0,RANK(Z250,(Z250:AB250,AC250:AQ250)),0)</f>
        <v>3</v>
      </c>
      <c r="N250" s="7">
        <f>IF(AA250&gt;0,RANK(AA250,(Z250:AB250,AC250:AQ250)),0)</f>
        <v>7</v>
      </c>
      <c r="O250" s="7">
        <f>IF(AB250&gt;0,RANK(AB250,(Z250:AB250,AC250:AQ250)),0)</f>
        <v>4</v>
      </c>
      <c r="P250" s="7">
        <f>IF(AC250&gt;0,RANK(AC250,(Z250:AB250,AC250:AQ250)),0)</f>
        <v>2</v>
      </c>
      <c r="Q250" s="49">
        <f t="shared" si="266"/>
        <v>9345</v>
      </c>
      <c r="R250" s="177">
        <f t="shared" si="267"/>
        <v>9.02009613714021E-2</v>
      </c>
      <c r="S250" s="2"/>
      <c r="T250" s="2">
        <f t="shared" si="268"/>
        <v>0.19770853844520375</v>
      </c>
      <c r="U250" s="2">
        <f t="shared" si="269"/>
        <v>8.1465608772031423E-3</v>
      </c>
      <c r="V250" s="2">
        <f t="shared" si="270"/>
        <v>8.9679735912434125E-2</v>
      </c>
      <c r="W250" s="2">
        <f t="shared" si="271"/>
        <v>0.28857551012528715</v>
      </c>
      <c r="X250" s="2">
        <f t="shared" si="272"/>
        <v>0.37877647149668925</v>
      </c>
      <c r="Y250" s="2">
        <f t="shared" si="273"/>
        <v>3.7113183143182571E-2</v>
      </c>
      <c r="Z250" s="1">
        <f>SUMIF(County!$AT$822:$AT$904,$BC250,County!R$822:R$904)+SUMIF($BC$1138:$BC$1162,$BC250,Z$1138:Z$1162)</f>
        <v>20483</v>
      </c>
      <c r="AA250" s="1">
        <f>SUMIF(County!$AT$822:$AT$904,$BC250,County!S$822:S$904)+SUMIF($BC$1138:$BC$1162,$BC250,AA$1138:AA$1162)</f>
        <v>844</v>
      </c>
      <c r="AB250" s="1">
        <f>SUMIF(County!$AT$822:$AT$904,$BC250,County!T$822:T$904)+SUMIF($BC$1138:$BC$1162,$BC250,AB$1138:AB$1162)</f>
        <v>9291</v>
      </c>
      <c r="AC250" s="1">
        <f>SUMIF(County!$AT$822:$AT$904,$BC250,County!U$822:U$904)+SUMIF($BC$1138:$BC$1162,$BC250,AC$1138:AC$1162)</f>
        <v>29897</v>
      </c>
      <c r="AD250" s="1">
        <f>SUMIF(County!$AT$822:$AT$904,$BC250,County!V$822:V$904)+SUMIF($BC$1138:$BC$1162,$BC250,AD$1138:AD$1162)</f>
        <v>39242</v>
      </c>
      <c r="AE250" s="1">
        <f>SUMIF(County!$AT$822:$AT$904,$BC250,County!W$822:W$904)+SUMIF($BC$1138:$BC$1162,$BC250,AE$1138:AE$1162)</f>
        <v>1883</v>
      </c>
      <c r="AF250" s="1">
        <f>SUMIF(County!$AT$822:$AT$904,$BC250,County!X$822:X$904)+SUMIF($BC$1138:$BC$1162,$BC250,AF$1138:AF$1162)</f>
        <v>97</v>
      </c>
      <c r="AI250" s="1">
        <f>SUMIF(County!$AT$822:$AT$904,$BC250,County!AA$822:AA$904)+SUMIF($BC$1138:$BC$1162,$BC250,AI$1138:AI$1162)</f>
        <v>1596</v>
      </c>
      <c r="AK250" s="1"/>
      <c r="AL250" s="1"/>
      <c r="AM250" s="1">
        <f>SUMIF(County!$AT$822:$AT$904,$BC250,County!AE$822:AE$904)+SUMIF($BC$1138:$BC$1162,$BC250,AM$1138:AM$1162)</f>
        <v>0</v>
      </c>
      <c r="AN250" s="1">
        <f>SUMIF(County!$AT$822:$AT$904,$BC250,County!AF$822:AF$904)+SUMIF($BC$1138:$BC$1162,$BC250,AN$1138:AN$1162)</f>
        <v>173</v>
      </c>
      <c r="AO250" s="1">
        <f>SUMIF(County!$AT$822:$AT$904,$BC250,County!AG$822:AG$904)+SUMIF($BC$1138:$BC$1162,$BC250,AO$1138:AO$1162)</f>
        <v>41</v>
      </c>
      <c r="AP250" s="1">
        <f>SUMIF(County!$AT$822:$AT$904,$BC250,County!AH$822:AH$904)+SUMIF($BC$1138:$BC$1162,$BC250,AP$1138:AP$1162)</f>
        <v>55</v>
      </c>
      <c r="AS250" s="7">
        <f>IF(AD250&gt;0,RANK(AD250,(Z250:AB250,AC250:AQ250)),0)</f>
        <v>1</v>
      </c>
      <c r="AT250" s="7">
        <f>IF(AE250&gt;0,RANK(AE250,(Z250:AB250,AC250:AQ250)),0)</f>
        <v>5</v>
      </c>
      <c r="AU250" s="7">
        <f>IF(AF250&gt;0,RANK(AF250,(Z250:AB250,AC250:AQ250)),0)</f>
        <v>9</v>
      </c>
      <c r="AV250" s="7">
        <f>IF(AG250&gt;0,RANK(AG250,(Z250:AB250,AG250:AQ250)),0)</f>
        <v>0</v>
      </c>
      <c r="AW250" s="2">
        <f t="shared" si="274"/>
        <v>1.8175324800679522E-2</v>
      </c>
      <c r="AX250" s="2">
        <f t="shared" si="275"/>
        <v>9.3627536147950809E-4</v>
      </c>
      <c r="AY250" s="2">
        <f t="shared" si="276"/>
        <v>0</v>
      </c>
      <c r="BA250" s="2" t="str">
        <f t="shared" si="277"/>
        <v>District 4</v>
      </c>
      <c r="BB250" t="str">
        <f t="shared" si="278"/>
        <v>MI</v>
      </c>
      <c r="BC250">
        <v>4</v>
      </c>
      <c r="BE250" s="97">
        <v>26</v>
      </c>
      <c r="BF250" s="99">
        <v>904</v>
      </c>
      <c r="BG250" s="106">
        <f t="shared" si="279"/>
        <v>26904</v>
      </c>
      <c r="BH250" t="s">
        <v>2605</v>
      </c>
      <c r="BI250" t="s">
        <v>3184</v>
      </c>
    </row>
    <row r="251" spans="1:61" outlineLevel="1">
      <c r="A251" s="9" t="s">
        <v>1780</v>
      </c>
      <c r="B251" t="s">
        <v>3244</v>
      </c>
      <c r="C251" s="1">
        <f t="shared" si="265"/>
        <v>71222</v>
      </c>
      <c r="D251" s="1"/>
      <c r="E251" s="1"/>
      <c r="F251" s="1"/>
      <c r="G251" s="1"/>
      <c r="H251" s="1"/>
      <c r="I251" s="1"/>
      <c r="J251" s="1"/>
      <c r="K251" s="1"/>
      <c r="L251" s="1"/>
      <c r="M251" s="7">
        <f>IF(Z251&gt;0,RANK(Z251,(Z251:AB251,AC251:AQ251)),0)</f>
        <v>3</v>
      </c>
      <c r="N251" s="7">
        <f>IF(AA251&gt;0,RANK(AA251,(Z251:AB251,AC251:AQ251)),0)</f>
        <v>7</v>
      </c>
      <c r="O251" s="7">
        <f>IF(AB251&gt;0,RANK(AB251,(Z251:AB251,AC251:AQ251)),0)</f>
        <v>4</v>
      </c>
      <c r="P251" s="7">
        <f>IF(AC251&gt;0,RANK(AC251,(Z251:AB251,AC251:AQ251)),0)</f>
        <v>2</v>
      </c>
      <c r="Q251" s="49">
        <f t="shared" si="266"/>
        <v>12323</v>
      </c>
      <c r="R251" s="177">
        <f t="shared" si="267"/>
        <v>0.17302238072505685</v>
      </c>
      <c r="S251" s="2"/>
      <c r="T251" s="2">
        <f t="shared" si="268"/>
        <v>0.18348263177108196</v>
      </c>
      <c r="U251" s="2">
        <f t="shared" si="269"/>
        <v>8.0452669119092414E-3</v>
      </c>
      <c r="V251" s="2">
        <f t="shared" si="270"/>
        <v>8.9916037179523178E-2</v>
      </c>
      <c r="W251" s="2">
        <f t="shared" si="271"/>
        <v>0.25277301957260395</v>
      </c>
      <c r="X251" s="2">
        <f t="shared" si="272"/>
        <v>0.42579540029766083</v>
      </c>
      <c r="Y251" s="2">
        <f t="shared" si="273"/>
        <v>3.9987644267220956E-2</v>
      </c>
      <c r="Z251" s="1">
        <f>SUMIF(County!$AT$822:$AT$904,$BC251,County!R$822:R$904)+SUMIF($BC$1138:$BC$1162,$BC251,Z$1138:Z$1162)</f>
        <v>13068</v>
      </c>
      <c r="AA251" s="1">
        <f>SUMIF(County!$AT$822:$AT$904,$BC251,County!S$822:S$904)+SUMIF($BC$1138:$BC$1162,$BC251,AA$1138:AA$1162)</f>
        <v>573</v>
      </c>
      <c r="AB251" s="1">
        <f>SUMIF(County!$AT$822:$AT$904,$BC251,County!T$822:T$904)+SUMIF($BC$1138:$BC$1162,$BC251,AB$1138:AB$1162)</f>
        <v>6404</v>
      </c>
      <c r="AC251" s="1">
        <f>SUMIF(County!$AT$822:$AT$904,$BC251,County!U$822:U$904)+SUMIF($BC$1138:$BC$1162,$BC251,AC$1138:AC$1162)</f>
        <v>18003</v>
      </c>
      <c r="AD251" s="1">
        <f>SUMIF(County!$AT$822:$AT$904,$BC251,County!V$822:V$904)+SUMIF($BC$1138:$BC$1162,$BC251,AD$1138:AD$1162)</f>
        <v>30326</v>
      </c>
      <c r="AE251" s="1">
        <f>SUMIF(County!$AT$822:$AT$904,$BC251,County!W$822:W$904)+SUMIF($BC$1138:$BC$1162,$BC251,AE$1138:AE$1162)</f>
        <v>1280</v>
      </c>
      <c r="AF251" s="1">
        <f>SUMIF(County!$AT$822:$AT$904,$BC251,County!X$822:X$904)+SUMIF($BC$1138:$BC$1162,$BC251,AF$1138:AF$1162)</f>
        <v>54</v>
      </c>
      <c r="AI251" s="1">
        <f>SUMIF(County!$AT$822:$AT$904,$BC251,County!AA$822:AA$904)+SUMIF($BC$1138:$BC$1162,$BC251,AI$1138:AI$1162)</f>
        <v>1351</v>
      </c>
      <c r="AK251" s="1"/>
      <c r="AL251" s="1"/>
      <c r="AM251" s="1">
        <f>SUMIF(County!$AT$822:$AT$904,$BC251,County!AE$822:AE$904)+SUMIF($BC$1138:$BC$1162,$BC251,AM$1138:AM$1162)</f>
        <v>0</v>
      </c>
      <c r="AN251" s="1">
        <f>SUMIF(County!$AT$822:$AT$904,$BC251,County!AF$822:AF$904)+SUMIF($BC$1138:$BC$1162,$BC251,AN$1138:AN$1162)</f>
        <v>110</v>
      </c>
      <c r="AO251" s="1">
        <f>SUMIF(County!$AT$822:$AT$904,$BC251,County!AG$822:AG$904)+SUMIF($BC$1138:$BC$1162,$BC251,AO$1138:AO$1162)</f>
        <v>26</v>
      </c>
      <c r="AP251" s="1">
        <f>SUMIF(County!$AT$822:$AT$904,$BC251,County!AH$822:AH$904)+SUMIF($BC$1138:$BC$1162,$BC251,AP$1138:AP$1162)</f>
        <v>27</v>
      </c>
      <c r="AS251" s="7">
        <f>IF(AD251&gt;0,RANK(AD251,(Z251:AB251,AC251:AQ251)),0)</f>
        <v>1</v>
      </c>
      <c r="AT251" s="7">
        <f>IF(AE251&gt;0,RANK(AE251,(Z251:AB251,AC251:AQ251)),0)</f>
        <v>6</v>
      </c>
      <c r="AU251" s="7">
        <f>IF(AF251&gt;0,RANK(AF251,(Z251:AB251,AC251:AQ251)),0)</f>
        <v>9</v>
      </c>
      <c r="AV251" s="7">
        <f>IF(AG251&gt;0,RANK(AG251,(Z251:AB251,AG251:AQ251)),0)</f>
        <v>0</v>
      </c>
      <c r="AW251" s="2">
        <f t="shared" si="274"/>
        <v>1.7971974951559912E-2</v>
      </c>
      <c r="AX251" s="2">
        <f t="shared" si="275"/>
        <v>7.5819269326893378E-4</v>
      </c>
      <c r="AY251" s="2">
        <f t="shared" si="276"/>
        <v>0</v>
      </c>
      <c r="BA251" s="2" t="str">
        <f t="shared" si="277"/>
        <v>District 5</v>
      </c>
      <c r="BB251" t="str">
        <f t="shared" si="278"/>
        <v>MI</v>
      </c>
      <c r="BC251">
        <v>5</v>
      </c>
      <c r="BE251" s="97">
        <v>26</v>
      </c>
      <c r="BF251" s="99">
        <v>905</v>
      </c>
      <c r="BG251" s="106">
        <f t="shared" si="279"/>
        <v>26905</v>
      </c>
      <c r="BH251" t="s">
        <v>2605</v>
      </c>
      <c r="BI251" t="s">
        <v>3184</v>
      </c>
    </row>
    <row r="252" spans="1:61" outlineLevel="1">
      <c r="A252" s="9" t="s">
        <v>1759</v>
      </c>
      <c r="B252" t="s">
        <v>3244</v>
      </c>
      <c r="C252" s="1">
        <f t="shared" si="265"/>
        <v>98993</v>
      </c>
      <c r="D252" s="1"/>
      <c r="E252" s="1"/>
      <c r="F252" s="1"/>
      <c r="G252" s="1"/>
      <c r="H252" s="1"/>
      <c r="I252" s="1"/>
      <c r="J252" s="1"/>
      <c r="K252" s="1"/>
      <c r="L252" s="1"/>
      <c r="M252" s="7">
        <f>IF(Z252&gt;0,RANK(Z252,(Z252:AB252,AC252:AQ252)),0)</f>
        <v>3</v>
      </c>
      <c r="N252" s="7">
        <f>IF(AA252&gt;0,RANK(AA252,(Z252:AB252,AC252:AQ252)),0)</f>
        <v>7</v>
      </c>
      <c r="O252" s="7">
        <f>IF(AB252&gt;0,RANK(AB252,(Z252:AB252,AC252:AQ252)),0)</f>
        <v>4</v>
      </c>
      <c r="P252" s="7">
        <f>IF(AC252&gt;0,RANK(AC252,(Z252:AB252,AC252:AQ252)),0)</f>
        <v>1</v>
      </c>
      <c r="Q252" s="49">
        <f t="shared" si="266"/>
        <v>162</v>
      </c>
      <c r="R252" s="177">
        <f t="shared" si="267"/>
        <v>1.6364793470245371E-3</v>
      </c>
      <c r="S252" s="2"/>
      <c r="T252" s="2">
        <f t="shared" si="268"/>
        <v>0.22983443273766832</v>
      </c>
      <c r="U252" s="2">
        <f t="shared" si="269"/>
        <v>9.263281242108028E-3</v>
      </c>
      <c r="V252" s="2">
        <f t="shared" si="270"/>
        <v>0.10314870748436758</v>
      </c>
      <c r="W252" s="2">
        <f t="shared" si="271"/>
        <v>0.30974917418403319</v>
      </c>
      <c r="X252" s="2">
        <f t="shared" si="272"/>
        <v>0.3081126948370087</v>
      </c>
      <c r="Y252" s="2">
        <f t="shared" si="273"/>
        <v>3.9891709514814133E-2</v>
      </c>
      <c r="Z252" s="1">
        <f>SUMIF(County!$AT$822:$AT$904,$BC252,County!R$822:R$904)+SUMIF($BC$1138:$BC$1162,$BC252,Z$1138:Z$1162)</f>
        <v>22752</v>
      </c>
      <c r="AA252" s="1">
        <f>SUMIF(County!$AT$822:$AT$904,$BC252,County!S$822:S$904)+SUMIF($BC$1138:$BC$1162,$BC252,AA$1138:AA$1162)</f>
        <v>917</v>
      </c>
      <c r="AB252" s="1">
        <f>SUMIF(County!$AT$822:$AT$904,$BC252,County!T$822:T$904)+SUMIF($BC$1138:$BC$1162,$BC252,AB$1138:AB$1162)</f>
        <v>10211</v>
      </c>
      <c r="AC252" s="1">
        <f>SUMIF(County!$AT$822:$AT$904,$BC252,County!U$822:U$904)+SUMIF($BC$1138:$BC$1162,$BC252,AC$1138:AC$1162)</f>
        <v>30663</v>
      </c>
      <c r="AD252" s="1">
        <f>SUMIF(County!$AT$822:$AT$904,$BC252,County!V$822:V$904)+SUMIF($BC$1138:$BC$1162,$BC252,AD$1138:AD$1162)</f>
        <v>30501</v>
      </c>
      <c r="AE252" s="1">
        <f>SUMIF(County!$AT$822:$AT$904,$BC252,County!W$822:W$904)+SUMIF($BC$1138:$BC$1162,$BC252,AE$1138:AE$1162)</f>
        <v>1894</v>
      </c>
      <c r="AF252" s="1">
        <f>SUMIF(County!$AT$822:$AT$904,$BC252,County!X$822:X$904)+SUMIF($BC$1138:$BC$1162,$BC252,AF$1138:AF$1162)</f>
        <v>102</v>
      </c>
      <c r="AI252" s="1">
        <f>SUMIF(County!$AT$822:$AT$904,$BC252,County!AA$822:AA$904)+SUMIF($BC$1138:$BC$1162,$BC252,AI$1138:AI$1162)</f>
        <v>1735</v>
      </c>
      <c r="AK252" s="1"/>
      <c r="AL252" s="1"/>
      <c r="AM252" s="1">
        <f>SUMIF(County!$AT$822:$AT$904,$BC252,County!AE$822:AE$904)+SUMIF($BC$1138:$BC$1162,$BC252,AM$1138:AM$1162)</f>
        <v>0</v>
      </c>
      <c r="AN252" s="1">
        <f>SUMIF(County!$AT$822:$AT$904,$BC252,County!AF$822:AF$904)+SUMIF($BC$1138:$BC$1162,$BC252,AN$1138:AN$1162)</f>
        <v>132</v>
      </c>
      <c r="AO252" s="1">
        <f>SUMIF(County!$AT$822:$AT$904,$BC252,County!AG$822:AG$904)+SUMIF($BC$1138:$BC$1162,$BC252,AO$1138:AO$1162)</f>
        <v>34</v>
      </c>
      <c r="AP252" s="1">
        <f>SUMIF(County!$AT$822:$AT$904,$BC252,County!AH$822:AH$904)+SUMIF($BC$1138:$BC$1162,$BC252,AP$1138:AP$1162)</f>
        <v>52</v>
      </c>
      <c r="AS252" s="7">
        <f>IF(AD252&gt;0,RANK(AD252,(Z252:AB252,AC252:AQ252)),0)</f>
        <v>2</v>
      </c>
      <c r="AT252" s="7">
        <f>IF(AE252&gt;0,RANK(AE252,(Z252:AB252,AC252:AQ252)),0)</f>
        <v>5</v>
      </c>
      <c r="AU252" s="7">
        <f>IF(AF252&gt;0,RANK(AF252,(Z252:AB252,AC252:AQ252)),0)</f>
        <v>9</v>
      </c>
      <c r="AV252" s="7">
        <f>IF(AG252&gt;0,RANK(AG252,(Z252:AB252,AG252:AQ252)),0)</f>
        <v>0</v>
      </c>
      <c r="AW252" s="2">
        <f t="shared" si="274"/>
        <v>1.9132665946076995E-2</v>
      </c>
      <c r="AX252" s="2">
        <f t="shared" si="275"/>
        <v>1.0303758851635974E-3</v>
      </c>
      <c r="AY252" s="2">
        <f t="shared" si="276"/>
        <v>0</v>
      </c>
      <c r="BA252" s="2" t="str">
        <f t="shared" si="277"/>
        <v>District 6</v>
      </c>
      <c r="BB252" t="str">
        <f t="shared" si="278"/>
        <v>MI</v>
      </c>
      <c r="BC252">
        <v>6</v>
      </c>
      <c r="BE252" s="97">
        <v>26</v>
      </c>
      <c r="BF252" s="99">
        <v>906</v>
      </c>
      <c r="BG252" s="106">
        <f t="shared" si="279"/>
        <v>26906</v>
      </c>
      <c r="BH252" t="s">
        <v>2605</v>
      </c>
      <c r="BI252" t="s">
        <v>3184</v>
      </c>
    </row>
    <row r="253" spans="1:61" outlineLevel="1">
      <c r="A253" s="9" t="s">
        <v>1356</v>
      </c>
      <c r="B253" t="s">
        <v>3244</v>
      </c>
      <c r="C253" s="1">
        <f t="shared" si="265"/>
        <v>104021</v>
      </c>
      <c r="D253" s="1"/>
      <c r="E253" s="1"/>
      <c r="F253" s="1"/>
      <c r="G253" s="1"/>
      <c r="H253" s="1"/>
      <c r="I253" s="1"/>
      <c r="J253" s="1"/>
      <c r="K253" s="1"/>
      <c r="L253" s="1"/>
      <c r="M253" s="7">
        <f>IF(Z253&gt;0,RANK(Z253,(Z253:AB253,AC253:AQ253)),0)</f>
        <v>3</v>
      </c>
      <c r="N253" s="7">
        <f>IF(AA253&gt;0,RANK(AA253,(Z253:AB253,AC253:AQ253)),0)</f>
        <v>7</v>
      </c>
      <c r="O253" s="7">
        <f>IF(AB253&gt;0,RANK(AB253,(Z253:AB253,AC253:AQ253)),0)</f>
        <v>4</v>
      </c>
      <c r="P253" s="7">
        <f>IF(AC253&gt;0,RANK(AC253,(Z253:AB253,AC253:AQ253)),0)</f>
        <v>2</v>
      </c>
      <c r="Q253" s="49">
        <f t="shared" si="266"/>
        <v>12239</v>
      </c>
      <c r="R253" s="177">
        <f t="shared" si="267"/>
        <v>0.11765893425366032</v>
      </c>
      <c r="S253" s="2"/>
      <c r="T253" s="2">
        <f t="shared" si="268"/>
        <v>0.2390959517789677</v>
      </c>
      <c r="U253" s="2">
        <f t="shared" si="269"/>
        <v>7.6330740908085865E-3</v>
      </c>
      <c r="V253" s="2">
        <f t="shared" si="270"/>
        <v>8.4338739293027376E-2</v>
      </c>
      <c r="W253" s="2">
        <f t="shared" si="271"/>
        <v>0.25701541034983322</v>
      </c>
      <c r="X253" s="2">
        <f t="shared" si="272"/>
        <v>0.37467434460349353</v>
      </c>
      <c r="Y253" s="2">
        <f t="shared" si="273"/>
        <v>3.7242479883869584E-2</v>
      </c>
      <c r="Z253" s="1">
        <f>SUMIF(County!$AT$822:$AT$904,$BC253,County!R$822:R$904)+SUMIF($BC$1138:$BC$1162,$BC253,Z$1138:Z$1162)</f>
        <v>24871</v>
      </c>
      <c r="AA253" s="1">
        <f>SUMIF(County!$AT$822:$AT$904,$BC253,County!S$822:S$904)+SUMIF($BC$1138:$BC$1162,$BC253,AA$1138:AA$1162)</f>
        <v>794</v>
      </c>
      <c r="AB253" s="1">
        <f>SUMIF(County!$AT$822:$AT$904,$BC253,County!T$822:T$904)+SUMIF($BC$1138:$BC$1162,$BC253,AB$1138:AB$1162)</f>
        <v>8773</v>
      </c>
      <c r="AC253" s="1">
        <f>SUMIF(County!$AT$822:$AT$904,$BC253,County!U$822:U$904)+SUMIF($BC$1138:$BC$1162,$BC253,AC$1138:AC$1162)</f>
        <v>26735</v>
      </c>
      <c r="AD253" s="1">
        <f>SUMIF(County!$AT$822:$AT$904,$BC253,County!V$822:V$904)+SUMIF($BC$1138:$BC$1162,$BC253,AD$1138:AD$1162)</f>
        <v>38974</v>
      </c>
      <c r="AE253" s="1">
        <f>SUMIF(County!$AT$822:$AT$904,$BC253,County!W$822:W$904)+SUMIF($BC$1138:$BC$1162,$BC253,AE$1138:AE$1162)</f>
        <v>1829</v>
      </c>
      <c r="AF253" s="1">
        <f>SUMIF(County!$AT$822:$AT$904,$BC253,County!X$822:X$904)+SUMIF($BC$1138:$BC$1162,$BC253,AF$1138:AF$1162)</f>
        <v>86</v>
      </c>
      <c r="AI253" s="1">
        <f>SUMIF(County!$AT$822:$AT$904,$BC253,County!AA$822:AA$904)+SUMIF($BC$1138:$BC$1162,$BC253,AI$1138:AI$1162)</f>
        <v>1756</v>
      </c>
      <c r="AK253" s="1"/>
      <c r="AL253" s="1"/>
      <c r="AM253" s="1">
        <f>SUMIF(County!$AT$822:$AT$904,$BC253,County!AE$822:AE$904)+SUMIF($BC$1138:$BC$1162,$BC253,AM$1138:AM$1162)</f>
        <v>0</v>
      </c>
      <c r="AN253" s="1">
        <f>SUMIF(County!$AT$822:$AT$904,$BC253,County!AF$822:AF$904)+SUMIF($BC$1138:$BC$1162,$BC253,AN$1138:AN$1162)</f>
        <v>122</v>
      </c>
      <c r="AO253" s="1">
        <f>SUMIF(County!$AT$822:$AT$904,$BC253,County!AG$822:AG$904)+SUMIF($BC$1138:$BC$1162,$BC253,AO$1138:AO$1162)</f>
        <v>32</v>
      </c>
      <c r="AP253" s="1">
        <f>SUMIF(County!$AT$822:$AT$904,$BC253,County!AH$822:AH$904)+SUMIF($BC$1138:$BC$1162,$BC253,AP$1138:AP$1162)</f>
        <v>49</v>
      </c>
      <c r="AS253" s="7">
        <f>IF(AD253&gt;0,RANK(AD253,(Z253:AB253,AC253:AQ253)),0)</f>
        <v>1</v>
      </c>
      <c r="AT253" s="7">
        <f>IF(AE253&gt;0,RANK(AE253,(Z253:AB253,AC253:AQ253)),0)</f>
        <v>5</v>
      </c>
      <c r="AU253" s="7">
        <f>IF(AF253&gt;0,RANK(AF253,(Z253:AB253,AC253:AQ253)),0)</f>
        <v>9</v>
      </c>
      <c r="AV253" s="7">
        <f>IF(AG253&gt;0,RANK(AG253,(Z253:AB253,AG253:AQ253)),0)</f>
        <v>0</v>
      </c>
      <c r="AW253" s="2">
        <f t="shared" si="274"/>
        <v>1.7582988050489804E-2</v>
      </c>
      <c r="AX253" s="2">
        <f t="shared" si="275"/>
        <v>8.2675613578027515E-4</v>
      </c>
      <c r="AY253" s="2">
        <f t="shared" si="276"/>
        <v>0</v>
      </c>
      <c r="BA253" s="2" t="str">
        <f t="shared" si="277"/>
        <v>District 7</v>
      </c>
      <c r="BB253" t="str">
        <f t="shared" si="278"/>
        <v>MI</v>
      </c>
      <c r="BC253">
        <v>7</v>
      </c>
      <c r="BE253" s="97">
        <v>26</v>
      </c>
      <c r="BF253" s="99">
        <v>907</v>
      </c>
      <c r="BG253" s="106">
        <f t="shared" si="279"/>
        <v>26907</v>
      </c>
      <c r="BH253" t="s">
        <v>2605</v>
      </c>
      <c r="BI253" t="s">
        <v>3184</v>
      </c>
    </row>
    <row r="254" spans="1:61" outlineLevel="1">
      <c r="A254" s="9" t="s">
        <v>275</v>
      </c>
      <c r="B254" t="s">
        <v>3244</v>
      </c>
      <c r="C254" s="1">
        <f t="shared" si="265"/>
        <v>116739</v>
      </c>
      <c r="D254" s="1"/>
      <c r="E254" s="1"/>
      <c r="F254" s="1"/>
      <c r="G254" s="1"/>
      <c r="H254" s="1"/>
      <c r="I254" s="1"/>
      <c r="J254" s="1"/>
      <c r="K254" s="1"/>
      <c r="L254" s="1"/>
      <c r="M254" s="7">
        <f>IF(Z254&gt;0,RANK(Z254,(Z254:AB254,AC254:AQ254)),0)</f>
        <v>2</v>
      </c>
      <c r="N254" s="7">
        <f>IF(AA254&gt;0,RANK(AA254,(Z254:AB254,AC254:AQ254)),0)</f>
        <v>7</v>
      </c>
      <c r="O254" s="7">
        <f>IF(AB254&gt;0,RANK(AB254,(Z254:AB254,AC254:AQ254)),0)</f>
        <v>4</v>
      </c>
      <c r="P254" s="7">
        <f>IF(AC254&gt;0,RANK(AC254,(Z254:AB254,AC254:AQ254)),0)</f>
        <v>3</v>
      </c>
      <c r="Q254" s="49">
        <f t="shared" si="266"/>
        <v>10679</v>
      </c>
      <c r="R254" s="177">
        <f t="shared" si="267"/>
        <v>9.1477569621120622E-2</v>
      </c>
      <c r="S254" s="2"/>
      <c r="T254" s="2">
        <f t="shared" si="268"/>
        <v>0.27487814697744539</v>
      </c>
      <c r="U254" s="2">
        <f t="shared" si="269"/>
        <v>8.1292455820248591E-3</v>
      </c>
      <c r="V254" s="2">
        <f t="shared" si="270"/>
        <v>9.5126735709574348E-2</v>
      </c>
      <c r="W254" s="2">
        <f t="shared" si="271"/>
        <v>0.22231644951558605</v>
      </c>
      <c r="X254" s="2">
        <f t="shared" si="272"/>
        <v>0.36635571659856603</v>
      </c>
      <c r="Y254" s="2">
        <f t="shared" si="273"/>
        <v>3.3193705616803348E-2</v>
      </c>
      <c r="Z254" s="1">
        <f>SUMIF(County!$AT$822:$AT$904,$BC254,County!R$822:R$904)+SUMIF($BC$1138:$BC$1162,$BC254,Z$1138:Z$1162)</f>
        <v>32089</v>
      </c>
      <c r="AA254" s="1">
        <f>SUMIF(County!$AT$822:$AT$904,$BC254,County!S$822:S$904)+SUMIF($BC$1138:$BC$1162,$BC254,AA$1138:AA$1162)</f>
        <v>949</v>
      </c>
      <c r="AB254" s="1">
        <f>SUMIF(County!$AT$822:$AT$904,$BC254,County!T$822:T$904)+SUMIF($BC$1138:$BC$1162,$BC254,AB$1138:AB$1162)</f>
        <v>11105</v>
      </c>
      <c r="AC254" s="1">
        <f>SUMIF(County!$AT$822:$AT$904,$BC254,County!U$822:U$904)+SUMIF($BC$1138:$BC$1162,$BC254,AC$1138:AC$1162)</f>
        <v>25953</v>
      </c>
      <c r="AD254" s="1">
        <f>SUMIF(County!$AT$822:$AT$904,$BC254,County!V$822:V$904)+SUMIF($BC$1138:$BC$1162,$BC254,AD$1138:AD$1162)</f>
        <v>42768</v>
      </c>
      <c r="AE254" s="1">
        <f>SUMIF(County!$AT$822:$AT$904,$BC254,County!W$822:W$904)+SUMIF($BC$1138:$BC$1162,$BC254,AE$1138:AE$1162)</f>
        <v>1648</v>
      </c>
      <c r="AF254" s="1">
        <f>SUMIF(County!$AT$822:$AT$904,$BC254,County!X$822:X$904)+SUMIF($BC$1138:$BC$1162,$BC254,AF$1138:AF$1162)</f>
        <v>146</v>
      </c>
      <c r="AI254" s="1">
        <f>SUMIF(County!$AT$822:$AT$904,$BC254,County!AA$822:AA$904)+SUMIF($BC$1138:$BC$1162,$BC254,AI$1138:AI$1162)</f>
        <v>1870</v>
      </c>
      <c r="AK254" s="1"/>
      <c r="AL254" s="1"/>
      <c r="AM254" s="1">
        <f>SUMIF(County!$AT$822:$AT$904,$BC254,County!AE$822:AE$904)+SUMIF($BC$1138:$BC$1162,$BC254,AM$1138:AM$1162)</f>
        <v>0</v>
      </c>
      <c r="AN254" s="1">
        <f>SUMIF(County!$AT$822:$AT$904,$BC254,County!AF$822:AF$904)+SUMIF($BC$1138:$BC$1162,$BC254,AN$1138:AN$1162)</f>
        <v>131</v>
      </c>
      <c r="AO254" s="1">
        <f>SUMIF(County!$AT$822:$AT$904,$BC254,County!AG$822:AG$904)+SUMIF($BC$1138:$BC$1162,$BC254,AO$1138:AO$1162)</f>
        <v>35</v>
      </c>
      <c r="AP254" s="1">
        <f>SUMIF(County!$AT$822:$AT$904,$BC254,County!AH$822:AH$904)+SUMIF($BC$1138:$BC$1162,$BC254,AP$1138:AP$1162)</f>
        <v>45</v>
      </c>
      <c r="AS254" s="7">
        <f>IF(AD254&gt;0,RANK(AD254,(Z254:AB254,AC254:AQ254)),0)</f>
        <v>1</v>
      </c>
      <c r="AT254" s="7">
        <f>IF(AE254&gt;0,RANK(AE254,(Z254:AB254,AC254:AQ254)),0)</f>
        <v>6</v>
      </c>
      <c r="AU254" s="7">
        <f>IF(AF254&gt;0,RANK(AF254,(Z254:AB254,AC254:AQ254)),0)</f>
        <v>8</v>
      </c>
      <c r="AV254" s="7">
        <f>IF(AG254&gt;0,RANK(AG254,(Z254:AB254,AG254:AQ254)),0)</f>
        <v>0</v>
      </c>
      <c r="AW254" s="2">
        <f t="shared" si="274"/>
        <v>1.4116961769417248E-2</v>
      </c>
      <c r="AX254" s="2">
        <f t="shared" si="275"/>
        <v>1.250653166465363E-3</v>
      </c>
      <c r="AY254" s="2">
        <f t="shared" si="276"/>
        <v>0</v>
      </c>
      <c r="BA254" s="2" t="str">
        <f t="shared" si="277"/>
        <v>District 8</v>
      </c>
      <c r="BB254" t="str">
        <f t="shared" si="278"/>
        <v>MI</v>
      </c>
      <c r="BC254">
        <v>8</v>
      </c>
      <c r="BE254" s="97">
        <v>26</v>
      </c>
      <c r="BF254" s="99">
        <v>908</v>
      </c>
      <c r="BG254" s="106">
        <f t="shared" si="279"/>
        <v>26908</v>
      </c>
      <c r="BH254" t="s">
        <v>2605</v>
      </c>
      <c r="BI254" t="s">
        <v>3184</v>
      </c>
    </row>
    <row r="255" spans="1:61" outlineLevel="1">
      <c r="A255" s="9" t="s">
        <v>3001</v>
      </c>
      <c r="B255" t="s">
        <v>3244</v>
      </c>
      <c r="C255" s="1">
        <f t="shared" si="265"/>
        <v>93663</v>
      </c>
      <c r="D255" s="1"/>
      <c r="E255" s="1"/>
      <c r="F255" s="1"/>
      <c r="G255" s="1"/>
      <c r="H255" s="1"/>
      <c r="I255" s="1"/>
      <c r="J255" s="1"/>
      <c r="K255" s="1"/>
      <c r="L255" s="1"/>
      <c r="M255" s="7">
        <f>IF(Z255&gt;0,RANK(Z255,(Z255:AB255,AC255:AQ255)),0)</f>
        <v>2</v>
      </c>
      <c r="N255" s="7">
        <f>IF(AA255&gt;0,RANK(AA255,(Z255:AB255,AC255:AQ255)),0)</f>
        <v>7</v>
      </c>
      <c r="O255" s="7">
        <f>IF(AB255&gt;0,RANK(AB255,(Z255:AB255,AC255:AQ255)),0)</f>
        <v>4</v>
      </c>
      <c r="P255" s="7">
        <f>IF(AC255&gt;0,RANK(AC255,(Z255:AB255,AC255:AQ255)),0)</f>
        <v>3</v>
      </c>
      <c r="Q255" s="49">
        <f t="shared" si="266"/>
        <v>14616</v>
      </c>
      <c r="R255" s="177">
        <f t="shared" si="267"/>
        <v>0.15604881329874123</v>
      </c>
      <c r="S255" s="2"/>
      <c r="T255" s="2">
        <f t="shared" si="268"/>
        <v>0.27530615077458548</v>
      </c>
      <c r="U255" s="2">
        <f t="shared" si="269"/>
        <v>9.4914747552395286E-3</v>
      </c>
      <c r="V255" s="2">
        <f t="shared" si="270"/>
        <v>8.8252565047030315E-2</v>
      </c>
      <c r="W255" s="2">
        <f t="shared" si="271"/>
        <v>0.15696699870813449</v>
      </c>
      <c r="X255" s="2">
        <f t="shared" si="272"/>
        <v>0.43135496407332674</v>
      </c>
      <c r="Y255" s="2">
        <f t="shared" si="273"/>
        <v>3.8627846641683505E-2</v>
      </c>
      <c r="Z255" s="1">
        <f>SUMIF(County!$AT$822:$AT$904,$BC255,County!R$822:R$904)+SUMIF($BC$1138:$BC$1162,$BC255,Z$1138:Z$1162)</f>
        <v>25786</v>
      </c>
      <c r="AA255" s="1">
        <f>SUMIF(County!$AT$822:$AT$904,$BC255,County!S$822:S$904)+SUMIF($BC$1138:$BC$1162,$BC255,AA$1138:AA$1162)</f>
        <v>889</v>
      </c>
      <c r="AB255" s="1">
        <f>SUMIF(County!$AT$822:$AT$904,$BC255,County!T$822:T$904)+SUMIF($BC$1138:$BC$1162,$BC255,AB$1138:AB$1162)</f>
        <v>8266</v>
      </c>
      <c r="AC255" s="1">
        <f>SUMIF(County!$AT$822:$AT$904,$BC255,County!U$822:U$904)+SUMIF($BC$1138:$BC$1162,$BC255,AC$1138:AC$1162)</f>
        <v>14702</v>
      </c>
      <c r="AD255" s="1">
        <f>SUMIF(County!$AT$822:$AT$904,$BC255,County!V$822:V$904)+SUMIF($BC$1138:$BC$1162,$BC255,AD$1138:AD$1162)</f>
        <v>40402</v>
      </c>
      <c r="AE255" s="1">
        <f>SUMIF(County!$AT$822:$AT$904,$BC255,County!W$822:W$904)+SUMIF($BC$1138:$BC$1162,$BC255,AE$1138:AE$1162)</f>
        <v>1140</v>
      </c>
      <c r="AF255" s="1">
        <f>SUMIF(County!$AT$822:$AT$904,$BC255,County!X$822:X$904)+SUMIF($BC$1138:$BC$1162,$BC255,AF$1138:AF$1162)</f>
        <v>138</v>
      </c>
      <c r="AI255" s="1">
        <f>SUMIF(County!$AT$822:$AT$904,$BC255,County!AA$822:AA$904)+SUMIF($BC$1138:$BC$1162,$BC255,AI$1138:AI$1162)</f>
        <v>2147</v>
      </c>
      <c r="AK255" s="1"/>
      <c r="AL255" s="1"/>
      <c r="AM255" s="1">
        <f>SUMIF(County!$AT$822:$AT$904,$BC255,County!AE$822:AE$904)+SUMIF($BC$1138:$BC$1162,$BC255,AM$1138:AM$1162)</f>
        <v>0</v>
      </c>
      <c r="AN255" s="1">
        <f>SUMIF(County!$AT$822:$AT$904,$BC255,County!AF$822:AF$904)+SUMIF($BC$1138:$BC$1162,$BC255,AN$1138:AN$1162)</f>
        <v>131</v>
      </c>
      <c r="AO255" s="1">
        <f>SUMIF(County!$AT$822:$AT$904,$BC255,County!AG$822:AG$904)+SUMIF($BC$1138:$BC$1162,$BC255,AO$1138:AO$1162)</f>
        <v>31</v>
      </c>
      <c r="AP255" s="1">
        <f>SUMIF(County!$AT$822:$AT$904,$BC255,County!AH$822:AH$904)+SUMIF($BC$1138:$BC$1162,$BC255,AP$1138:AP$1162)</f>
        <v>31</v>
      </c>
      <c r="AS255" s="7">
        <f>IF(AD255&gt;0,RANK(AD255,(Z255:AB255,AC255:AQ255)),0)</f>
        <v>1</v>
      </c>
      <c r="AT255" s="7">
        <f>IF(AE255&gt;0,RANK(AE255,(Z255:AB255,AC255:AQ255)),0)</f>
        <v>6</v>
      </c>
      <c r="AU255" s="7">
        <f>IF(AF255&gt;0,RANK(AF255,(Z255:AB255,AC255:AQ255)),0)</f>
        <v>8</v>
      </c>
      <c r="AV255" s="7">
        <f>IF(AG255&gt;0,RANK(AG255,(Z255:AB255,AG255:AQ255)),0)</f>
        <v>0</v>
      </c>
      <c r="AW255" s="2">
        <f t="shared" si="274"/>
        <v>1.217129496172448E-2</v>
      </c>
      <c r="AX255" s="2">
        <f t="shared" si="275"/>
        <v>1.4733672848403318E-3</v>
      </c>
      <c r="AY255" s="2">
        <f t="shared" si="276"/>
        <v>0</v>
      </c>
      <c r="BA255" s="2" t="str">
        <f t="shared" si="277"/>
        <v>District 9</v>
      </c>
      <c r="BB255" t="str">
        <f t="shared" si="278"/>
        <v>MI</v>
      </c>
      <c r="BC255">
        <v>9</v>
      </c>
      <c r="BE255" s="97">
        <v>26</v>
      </c>
      <c r="BF255" s="99">
        <v>909</v>
      </c>
      <c r="BG255" s="106">
        <f t="shared" si="279"/>
        <v>26909</v>
      </c>
      <c r="BH255" t="s">
        <v>2605</v>
      </c>
      <c r="BI255" t="s">
        <v>3184</v>
      </c>
    </row>
    <row r="256" spans="1:61" outlineLevel="1">
      <c r="A256" s="9" t="s">
        <v>50</v>
      </c>
      <c r="B256" t="s">
        <v>3244</v>
      </c>
      <c r="C256" s="1">
        <f t="shared" si="265"/>
        <v>123346</v>
      </c>
      <c r="D256" s="1"/>
      <c r="E256" s="1"/>
      <c r="F256" s="1"/>
      <c r="G256" s="1"/>
      <c r="H256" s="1"/>
      <c r="I256" s="1"/>
      <c r="J256" s="1"/>
      <c r="K256" s="1"/>
      <c r="L256" s="1"/>
      <c r="M256" s="7">
        <f>IF(Z256&gt;0,RANK(Z256,(Z256:AB256,AC256:AQ256)),0)</f>
        <v>2</v>
      </c>
      <c r="N256" s="7">
        <f>IF(AA256&gt;0,RANK(AA256,(Z256:AB256,AC256:AQ256)),0)</f>
        <v>7</v>
      </c>
      <c r="O256" s="7">
        <f>IF(AB256&gt;0,RANK(AB256,(Z256:AB256,AC256:AQ256)),0)</f>
        <v>4</v>
      </c>
      <c r="P256" s="7">
        <f>IF(AC256&gt;0,RANK(AC256,(Z256:AB256,AC256:AQ256)),0)</f>
        <v>3</v>
      </c>
      <c r="Q256" s="49">
        <f t="shared" si="266"/>
        <v>32688</v>
      </c>
      <c r="R256" s="177">
        <f t="shared" si="267"/>
        <v>0.26501062053086438</v>
      </c>
      <c r="S256" s="2"/>
      <c r="T256" s="2">
        <f t="shared" si="268"/>
        <v>0.20902177614190975</v>
      </c>
      <c r="U256" s="2">
        <f t="shared" si="269"/>
        <v>7.1019733108491565E-3</v>
      </c>
      <c r="V256" s="2">
        <f t="shared" si="270"/>
        <v>8.0172847112999199E-2</v>
      </c>
      <c r="W256" s="2">
        <f t="shared" si="271"/>
        <v>0.1913235937930699</v>
      </c>
      <c r="X256" s="2">
        <f t="shared" si="272"/>
        <v>0.47403239667277414</v>
      </c>
      <c r="Y256" s="2">
        <f t="shared" si="273"/>
        <v>3.8347412968397887E-2</v>
      </c>
      <c r="Z256" s="1">
        <f>SUMIF(County!$AT$822:$AT$904,$BC256,County!R$822:R$904)+SUMIF($BC$1138:$BC$1162,$BC256,Z$1138:Z$1162)</f>
        <v>25782</v>
      </c>
      <c r="AA256" s="1">
        <f>SUMIF(County!$AT$822:$AT$904,$BC256,County!S$822:S$904)+SUMIF($BC$1138:$BC$1162,$BC256,AA$1138:AA$1162)</f>
        <v>876</v>
      </c>
      <c r="AB256" s="1">
        <f>SUMIF(County!$AT$822:$AT$904,$BC256,County!T$822:T$904)+SUMIF($BC$1138:$BC$1162,$BC256,AB$1138:AB$1162)</f>
        <v>9889</v>
      </c>
      <c r="AC256" s="1">
        <f>SUMIF(County!$AT$822:$AT$904,$BC256,County!U$822:U$904)+SUMIF($BC$1138:$BC$1162,$BC256,AC$1138:AC$1162)</f>
        <v>23599</v>
      </c>
      <c r="AD256" s="1">
        <f>SUMIF(County!$AT$822:$AT$904,$BC256,County!V$822:V$904)+SUMIF($BC$1138:$BC$1162,$BC256,AD$1138:AD$1162)</f>
        <v>58470</v>
      </c>
      <c r="AE256" s="1">
        <f>SUMIF(County!$AT$822:$AT$904,$BC256,County!W$822:W$904)+SUMIF($BC$1138:$BC$1162,$BC256,AE$1138:AE$1162)</f>
        <v>1913</v>
      </c>
      <c r="AF256" s="1">
        <f>SUMIF(County!$AT$822:$AT$904,$BC256,County!X$822:X$904)+SUMIF($BC$1138:$BC$1162,$BC256,AF$1138:AF$1162)</f>
        <v>130</v>
      </c>
      <c r="AI256" s="1">
        <f>SUMIF(County!$AT$822:$AT$904,$BC256,County!AA$822:AA$904)+SUMIF($BC$1138:$BC$1162,$BC256,AI$1138:AI$1162)</f>
        <v>2419</v>
      </c>
      <c r="AK256" s="1"/>
      <c r="AL256" s="1"/>
      <c r="AM256" s="1">
        <f>SUMIF(County!$AT$822:$AT$904,$BC256,County!AE$822:AE$904)+SUMIF($BC$1138:$BC$1162,$BC256,AM$1138:AM$1162)</f>
        <v>0</v>
      </c>
      <c r="AN256" s="1">
        <f>SUMIF(County!$AT$822:$AT$904,$BC256,County!AF$822:AF$904)+SUMIF($BC$1138:$BC$1162,$BC256,AN$1138:AN$1162)</f>
        <v>181</v>
      </c>
      <c r="AO256" s="1">
        <f>SUMIF(County!$AT$822:$AT$904,$BC256,County!AG$822:AG$904)+SUMIF($BC$1138:$BC$1162,$BC256,AO$1138:AO$1162)</f>
        <v>26</v>
      </c>
      <c r="AP256" s="1">
        <f>SUMIF(County!$AT$822:$AT$904,$BC256,County!AH$822:AH$904)+SUMIF($BC$1138:$BC$1162,$BC256,AP$1138:AP$1162)</f>
        <v>61</v>
      </c>
      <c r="AS256" s="7">
        <f>IF(AD256&gt;0,RANK(AD256,(Z256:AB256,AC256:AQ256)),0)</f>
        <v>1</v>
      </c>
      <c r="AT256" s="7">
        <f>IF(AE256&gt;0,RANK(AE256,(Z256:AB256,AC256:AQ256)),0)</f>
        <v>6</v>
      </c>
      <c r="AU256" s="7">
        <f>IF(AF256&gt;0,RANK(AF256,(Z256:AB256,AC256:AQ256)),0)</f>
        <v>9</v>
      </c>
      <c r="AV256" s="7">
        <f>IF(AG256&gt;0,RANK(AG256,(Z256:AB256,AG256:AQ256)),0)</f>
        <v>0</v>
      </c>
      <c r="AW256" s="2">
        <f t="shared" si="274"/>
        <v>1.5509217972208259E-2</v>
      </c>
      <c r="AX256" s="2">
        <f t="shared" si="275"/>
        <v>1.0539458109707651E-3</v>
      </c>
      <c r="AY256" s="2">
        <f t="shared" si="276"/>
        <v>0</v>
      </c>
      <c r="BA256" s="2" t="str">
        <f t="shared" si="277"/>
        <v>District 10</v>
      </c>
      <c r="BB256" t="str">
        <f t="shared" si="278"/>
        <v>MI</v>
      </c>
      <c r="BC256">
        <v>10</v>
      </c>
      <c r="BE256" s="97">
        <v>26</v>
      </c>
      <c r="BF256" s="99">
        <v>910</v>
      </c>
      <c r="BG256" s="106">
        <f t="shared" si="279"/>
        <v>26910</v>
      </c>
      <c r="BH256" t="s">
        <v>2605</v>
      </c>
      <c r="BI256" t="s">
        <v>3184</v>
      </c>
    </row>
    <row r="257" spans="1:61" outlineLevel="1">
      <c r="A257" s="9" t="s">
        <v>1892</v>
      </c>
      <c r="B257" t="s">
        <v>3244</v>
      </c>
      <c r="C257" s="1">
        <f t="shared" si="265"/>
        <v>126369</v>
      </c>
      <c r="D257" s="1"/>
      <c r="E257" s="1"/>
      <c r="F257" s="1"/>
      <c r="G257" s="1"/>
      <c r="H257" s="1"/>
      <c r="I257" s="1"/>
      <c r="J257" s="1"/>
      <c r="K257" s="1"/>
      <c r="L257" s="1"/>
      <c r="M257" s="7">
        <f>IF(Z257&gt;0,RANK(Z257,(Z257:AB257,AC257:AQ257)),0)</f>
        <v>2</v>
      </c>
      <c r="N257" s="7">
        <f>IF(AA257&gt;0,RANK(AA257,(Z257:AB257,AC257:AQ257)),0)</f>
        <v>7</v>
      </c>
      <c r="O257" s="7">
        <f>IF(AB257&gt;0,RANK(AB257,(Z257:AB257,AC257:AQ257)),0)</f>
        <v>4</v>
      </c>
      <c r="P257" s="7">
        <f>IF(AC257&gt;0,RANK(AC257,(Z257:AB257,AC257:AQ257)),0)</f>
        <v>3</v>
      </c>
      <c r="Q257" s="49">
        <f t="shared" si="266"/>
        <v>6590</v>
      </c>
      <c r="R257" s="177">
        <f t="shared" si="267"/>
        <v>5.2148865623689353E-2</v>
      </c>
      <c r="S257" s="2"/>
      <c r="T257" s="2">
        <f t="shared" si="268"/>
        <v>0.31464204037382587</v>
      </c>
      <c r="U257" s="2">
        <f t="shared" si="269"/>
        <v>7.2327865220109359E-3</v>
      </c>
      <c r="V257" s="2">
        <f t="shared" si="270"/>
        <v>9.5268618094627638E-2</v>
      </c>
      <c r="W257" s="2">
        <f t="shared" si="271"/>
        <v>0.18458640964160514</v>
      </c>
      <c r="X257" s="2">
        <f t="shared" si="272"/>
        <v>0.36679090599751524</v>
      </c>
      <c r="Y257" s="2">
        <f t="shared" si="273"/>
        <v>3.1479239370415135E-2</v>
      </c>
      <c r="Z257" s="1">
        <f>SUMIF(County!$AT$822:$AT$904,$BC257,County!R$822:R$904)+SUMIF($BC$1138:$BC$1162,$BC257,Z$1138:Z$1162)</f>
        <v>39761</v>
      </c>
      <c r="AA257" s="1">
        <f>SUMIF(County!$AT$822:$AT$904,$BC257,County!S$822:S$904)+SUMIF($BC$1138:$BC$1162,$BC257,AA$1138:AA$1162)</f>
        <v>914</v>
      </c>
      <c r="AB257" s="1">
        <f>SUMIF(County!$AT$822:$AT$904,$BC257,County!T$822:T$904)+SUMIF($BC$1138:$BC$1162,$BC257,AB$1138:AB$1162)</f>
        <v>12039</v>
      </c>
      <c r="AC257" s="1">
        <f>SUMIF(County!$AT$822:$AT$904,$BC257,County!U$822:U$904)+SUMIF($BC$1138:$BC$1162,$BC257,AC$1138:AC$1162)</f>
        <v>23326</v>
      </c>
      <c r="AD257" s="1">
        <f>SUMIF(County!$AT$822:$AT$904,$BC257,County!V$822:V$904)+SUMIF($BC$1138:$BC$1162,$BC257,AD$1138:AD$1162)</f>
        <v>46351</v>
      </c>
      <c r="AE257" s="1">
        <f>SUMIF(County!$AT$822:$AT$904,$BC257,County!W$822:W$904)+SUMIF($BC$1138:$BC$1162,$BC257,AE$1138:AE$1162)</f>
        <v>1476</v>
      </c>
      <c r="AF257" s="1">
        <f>SUMIF(County!$AT$822:$AT$904,$BC257,County!X$822:X$904)+SUMIF($BC$1138:$BC$1162,$BC257,AF$1138:AF$1162)</f>
        <v>124</v>
      </c>
      <c r="AI257" s="1">
        <f>SUMIF(County!$AT$822:$AT$904,$BC257,County!AA$822:AA$904)+SUMIF($BC$1138:$BC$1162,$BC257,AI$1138:AI$1162)</f>
        <v>2179</v>
      </c>
      <c r="AK257" s="1"/>
      <c r="AL257" s="1"/>
      <c r="AM257" s="1">
        <f>SUMIF(County!$AT$822:$AT$904,$BC257,County!AE$822:AE$904)+SUMIF($BC$1138:$BC$1162,$BC257,AM$1138:AM$1162)</f>
        <v>0</v>
      </c>
      <c r="AN257" s="1">
        <f>SUMIF(County!$AT$822:$AT$904,$BC257,County!AF$822:AF$904)+SUMIF($BC$1138:$BC$1162,$BC257,AN$1138:AN$1162)</f>
        <v>120</v>
      </c>
      <c r="AO257" s="1">
        <f>SUMIF(County!$AT$822:$AT$904,$BC257,County!AG$822:AG$904)+SUMIF($BC$1138:$BC$1162,$BC257,AO$1138:AO$1162)</f>
        <v>21</v>
      </c>
      <c r="AP257" s="1">
        <f>SUMIF(County!$AT$822:$AT$904,$BC257,County!AH$822:AH$904)+SUMIF($BC$1138:$BC$1162,$BC257,AP$1138:AP$1162)</f>
        <v>58</v>
      </c>
      <c r="AS257" s="7">
        <f>IF(AD257&gt;0,RANK(AD257,(Z257:AB257,AC257:AQ257)),0)</f>
        <v>1</v>
      </c>
      <c r="AT257" s="7">
        <f>IF(AE257&gt;0,RANK(AE257,(Z257:AB257,AC257:AQ257)),0)</f>
        <v>6</v>
      </c>
      <c r="AU257" s="7">
        <f>IF(AF257&gt;0,RANK(AF257,(Z257:AB257,AC257:AQ257)),0)</f>
        <v>8</v>
      </c>
      <c r="AV257" s="7">
        <f>IF(AG257&gt;0,RANK(AG257,(Z257:AB257,AG257:AQ257)),0)</f>
        <v>0</v>
      </c>
      <c r="AW257" s="2">
        <f t="shared" si="274"/>
        <v>1.1680079766398404E-2</v>
      </c>
      <c r="AX257" s="2">
        <f t="shared" si="275"/>
        <v>9.8125331370826712E-4</v>
      </c>
      <c r="AY257" s="2">
        <f t="shared" si="276"/>
        <v>0</v>
      </c>
      <c r="BA257" s="2" t="str">
        <f t="shared" si="277"/>
        <v>District 11</v>
      </c>
      <c r="BB257" t="str">
        <f t="shared" si="278"/>
        <v>MI</v>
      </c>
      <c r="BC257">
        <v>11</v>
      </c>
      <c r="BE257" s="97">
        <v>26</v>
      </c>
      <c r="BF257" s="99">
        <v>911</v>
      </c>
      <c r="BG257" s="106">
        <f t="shared" si="279"/>
        <v>26911</v>
      </c>
      <c r="BH257" t="s">
        <v>2605</v>
      </c>
      <c r="BI257" t="s">
        <v>3184</v>
      </c>
    </row>
    <row r="258" spans="1:61" outlineLevel="1">
      <c r="A258" s="9" t="s">
        <v>466</v>
      </c>
      <c r="B258" t="s">
        <v>3244</v>
      </c>
      <c r="C258" s="1">
        <f t="shared" si="265"/>
        <v>68185</v>
      </c>
      <c r="D258" s="1"/>
      <c r="E258" s="1"/>
      <c r="F258" s="1"/>
      <c r="G258" s="1"/>
      <c r="H258" s="1"/>
      <c r="I258" s="1"/>
      <c r="J258" s="1"/>
      <c r="K258" s="1"/>
      <c r="L258" s="1"/>
      <c r="M258" s="7">
        <f>IF(Z258&gt;0,RANK(Z258,(Z258:AB258,AC258:AQ258)),0)</f>
        <v>2</v>
      </c>
      <c r="N258" s="7">
        <f>IF(AA258&gt;0,RANK(AA258,(Z258:AB258,AC258:AQ258)),0)</f>
        <v>7</v>
      </c>
      <c r="O258" s="7">
        <f>IF(AB258&gt;0,RANK(AB258,(Z258:AB258,AC258:AQ258)),0)</f>
        <v>4</v>
      </c>
      <c r="P258" s="7">
        <f>IF(AC258&gt;0,RANK(AC258,(Z258:AB258,AC258:AQ258)),0)</f>
        <v>3</v>
      </c>
      <c r="Q258" s="49">
        <f t="shared" si="266"/>
        <v>8087</v>
      </c>
      <c r="R258" s="177">
        <f t="shared" si="267"/>
        <v>0.11860379848940383</v>
      </c>
      <c r="S258" s="2"/>
      <c r="T258" s="2">
        <f t="shared" si="268"/>
        <v>0.27830167925496813</v>
      </c>
      <c r="U258" s="2">
        <f t="shared" si="269"/>
        <v>6.805015765930923E-3</v>
      </c>
      <c r="V258" s="2">
        <f t="shared" si="270"/>
        <v>8.9213170052064236E-2</v>
      </c>
      <c r="W258" s="2">
        <f t="shared" si="271"/>
        <v>0.19697880765564274</v>
      </c>
      <c r="X258" s="2">
        <f t="shared" si="272"/>
        <v>0.3969054777443719</v>
      </c>
      <c r="Y258" s="2">
        <f t="shared" si="273"/>
        <v>3.1795849527022024E-2</v>
      </c>
      <c r="Z258" s="1">
        <f>SUMIF(County!$AT$822:$AT$904,$BC258,County!R$822:R$904)+SUMIF($BC$1138:$BC$1162,$BC258,Z$1138:Z$1162)</f>
        <v>18976</v>
      </c>
      <c r="AA258" s="1">
        <f>SUMIF(County!$AT$822:$AT$904,$BC258,County!S$822:S$904)+SUMIF($BC$1138:$BC$1162,$BC258,AA$1138:AA$1162)</f>
        <v>464</v>
      </c>
      <c r="AB258" s="1">
        <f>SUMIF(County!$AT$822:$AT$904,$BC258,County!T$822:T$904)+SUMIF($BC$1138:$BC$1162,$BC258,AB$1138:AB$1162)</f>
        <v>6083</v>
      </c>
      <c r="AC258" s="1">
        <f>SUMIF(County!$AT$822:$AT$904,$BC258,County!U$822:U$904)+SUMIF($BC$1138:$BC$1162,$BC258,AC$1138:AC$1162)</f>
        <v>13431</v>
      </c>
      <c r="AD258" s="1">
        <f>SUMIF(County!$AT$822:$AT$904,$BC258,County!V$822:V$904)+SUMIF($BC$1138:$BC$1162,$BC258,AD$1138:AD$1162)</f>
        <v>27063</v>
      </c>
      <c r="AE258" s="1">
        <f>SUMIF(County!$AT$822:$AT$904,$BC258,County!W$822:W$904)+SUMIF($BC$1138:$BC$1162,$BC258,AE$1138:AE$1162)</f>
        <v>821</v>
      </c>
      <c r="AF258" s="1">
        <f>SUMIF(County!$AT$822:$AT$904,$BC258,County!X$822:X$904)+SUMIF($BC$1138:$BC$1162,$BC258,AF$1138:AF$1162)</f>
        <v>71</v>
      </c>
      <c r="AI258" s="1">
        <f>SUMIF(County!$AT$822:$AT$904,$BC258,County!AA$822:AA$904)+SUMIF($BC$1138:$BC$1162,$BC258,AI$1138:AI$1162)</f>
        <v>1124</v>
      </c>
      <c r="AK258" s="1"/>
      <c r="AL258" s="1"/>
      <c r="AM258" s="1">
        <f>SUMIF(County!$AT$822:$AT$904,$BC258,County!AE$822:AE$904)+SUMIF($BC$1138:$BC$1162,$BC258,AM$1138:AM$1162)</f>
        <v>0</v>
      </c>
      <c r="AN258" s="1">
        <f>SUMIF(County!$AT$822:$AT$904,$BC258,County!AF$822:AF$904)+SUMIF($BC$1138:$BC$1162,$BC258,AN$1138:AN$1162)</f>
        <v>91</v>
      </c>
      <c r="AO258" s="1">
        <f>SUMIF(County!$AT$822:$AT$904,$BC258,County!AG$822:AG$904)+SUMIF($BC$1138:$BC$1162,$BC258,AO$1138:AO$1162)</f>
        <v>23</v>
      </c>
      <c r="AP258" s="1">
        <f>SUMIF(County!$AT$822:$AT$904,$BC258,County!AH$822:AH$904)+SUMIF($BC$1138:$BC$1162,$BC258,AP$1138:AP$1162)</f>
        <v>38</v>
      </c>
      <c r="AS258" s="7">
        <f>IF(AD258&gt;0,RANK(AD258,(Z258:AB258,AC258:AQ258)),0)</f>
        <v>1</v>
      </c>
      <c r="AT258" s="7">
        <f>IF(AE258&gt;0,RANK(AE258,(Z258:AB258,AC258:AQ258)),0)</f>
        <v>6</v>
      </c>
      <c r="AU258" s="7">
        <f>IF(AF258&gt;0,RANK(AF258,(Z258:AB258,AC258:AQ258)),0)</f>
        <v>9</v>
      </c>
      <c r="AV258" s="7">
        <f>IF(AG258&gt;0,RANK(AG258,(Z258:AB258,AG258:AQ258)),0)</f>
        <v>0</v>
      </c>
      <c r="AW258" s="2">
        <f t="shared" si="274"/>
        <v>1.2040771430666569E-2</v>
      </c>
      <c r="AX258" s="2">
        <f t="shared" si="275"/>
        <v>1.0412847400454645E-3</v>
      </c>
      <c r="AY258" s="2">
        <f t="shared" si="276"/>
        <v>0</v>
      </c>
      <c r="BA258" s="2" t="str">
        <f t="shared" si="277"/>
        <v>District 12</v>
      </c>
      <c r="BB258" t="str">
        <f t="shared" si="278"/>
        <v>MI</v>
      </c>
      <c r="BC258">
        <v>12</v>
      </c>
      <c r="BE258" s="97">
        <v>26</v>
      </c>
      <c r="BF258" s="99">
        <v>912</v>
      </c>
      <c r="BG258" s="106">
        <f t="shared" si="279"/>
        <v>26912</v>
      </c>
      <c r="BH258" t="s">
        <v>2605</v>
      </c>
      <c r="BI258" t="s">
        <v>3184</v>
      </c>
    </row>
    <row r="259" spans="1:61" outlineLevel="1">
      <c r="A259" s="9" t="s">
        <v>578</v>
      </c>
      <c r="B259" t="s">
        <v>3244</v>
      </c>
      <c r="C259" s="1">
        <f t="shared" si="265"/>
        <v>25486</v>
      </c>
      <c r="D259" s="1"/>
      <c r="E259" s="1"/>
      <c r="F259" s="1"/>
      <c r="G259" s="1"/>
      <c r="H259" s="1"/>
      <c r="I259" s="1"/>
      <c r="J259" s="1"/>
      <c r="K259" s="1"/>
      <c r="L259" s="1"/>
      <c r="M259" s="7">
        <f>IF(Z259&gt;0,RANK(Z259,(Z259:AB259,AC259:AQ259)),0)</f>
        <v>2</v>
      </c>
      <c r="N259" s="7">
        <f>IF(AA259&gt;0,RANK(AA259,(Z259:AB259,AC259:AQ259)),0)</f>
        <v>7</v>
      </c>
      <c r="O259" s="7">
        <f>IF(AB259&gt;0,RANK(AB259,(Z259:AB259,AC259:AQ259)),0)</f>
        <v>4</v>
      </c>
      <c r="P259" s="7">
        <f>IF(AC259&gt;0,RANK(AC259,(Z259:AB259,AC259:AQ259)),0)</f>
        <v>3</v>
      </c>
      <c r="Q259" s="49">
        <f t="shared" si="266"/>
        <v>6434</v>
      </c>
      <c r="R259" s="177">
        <f t="shared" si="267"/>
        <v>0.25245232676763713</v>
      </c>
      <c r="S259" s="2"/>
      <c r="T259" s="2">
        <f t="shared" si="268"/>
        <v>0.21121399984305109</v>
      </c>
      <c r="U259" s="2">
        <f t="shared" si="269"/>
        <v>8.5929529938005185E-3</v>
      </c>
      <c r="V259" s="2">
        <f t="shared" si="270"/>
        <v>7.5100054932119589E-2</v>
      </c>
      <c r="W259" s="2">
        <f t="shared" si="271"/>
        <v>0.19245860472416229</v>
      </c>
      <c r="X259" s="2">
        <f t="shared" si="272"/>
        <v>0.46366632661068824</v>
      </c>
      <c r="Y259" s="2">
        <f t="shared" si="273"/>
        <v>4.8968060896178278E-2</v>
      </c>
      <c r="Z259" s="1">
        <f>SUMIF(County!$AT$822:$AT$904,$BC259,County!R$822:R$904)+SUMIF($BC$1138:$BC$1162,$BC259,Z$1138:Z$1162)</f>
        <v>5383</v>
      </c>
      <c r="AA259" s="1">
        <f>SUMIF(County!$AT$822:$AT$904,$BC259,County!S$822:S$904)+SUMIF($BC$1138:$BC$1162,$BC259,AA$1138:AA$1162)</f>
        <v>219</v>
      </c>
      <c r="AB259" s="1">
        <f>SUMIF(County!$AT$822:$AT$904,$BC259,County!T$822:T$904)+SUMIF($BC$1138:$BC$1162,$BC259,AB$1138:AB$1162)</f>
        <v>1914</v>
      </c>
      <c r="AC259" s="1">
        <f>SUMIF(County!$AT$822:$AT$904,$BC259,County!U$822:U$904)+SUMIF($BC$1138:$BC$1162,$BC259,AC$1138:AC$1162)</f>
        <v>4905</v>
      </c>
      <c r="AD259" s="1">
        <f>SUMIF(County!$AT$822:$AT$904,$BC259,County!V$822:V$904)+SUMIF($BC$1138:$BC$1162,$BC259,AD$1138:AD$1162)</f>
        <v>11817</v>
      </c>
      <c r="AE259" s="1">
        <f>SUMIF(County!$AT$822:$AT$904,$BC259,County!W$822:W$904)+SUMIF($BC$1138:$BC$1162,$BC259,AE$1138:AE$1162)</f>
        <v>566</v>
      </c>
      <c r="AF259" s="1">
        <f>SUMIF(County!$AT$822:$AT$904,$BC259,County!X$822:X$904)+SUMIF($BC$1138:$BC$1162,$BC259,AF$1138:AF$1162)</f>
        <v>45</v>
      </c>
      <c r="AI259" s="1">
        <f>SUMIF(County!$AT$822:$AT$904,$BC259,County!AA$822:AA$904)+SUMIF($BC$1138:$BC$1162,$BC259,AI$1138:AI$1162)</f>
        <v>557</v>
      </c>
      <c r="AK259" s="1"/>
      <c r="AL259" s="1"/>
      <c r="AM259" s="1">
        <f>SUMIF(County!$AT$822:$AT$904,$BC259,County!AE$822:AE$904)+SUMIF($BC$1138:$BC$1162,$BC259,AM$1138:AM$1162)</f>
        <v>0</v>
      </c>
      <c r="AN259" s="1">
        <f>SUMIF(County!$AT$822:$AT$904,$BC259,County!AF$822:AF$904)+SUMIF($BC$1138:$BC$1162,$BC259,AN$1138:AN$1162)</f>
        <v>43</v>
      </c>
      <c r="AO259" s="1">
        <f>SUMIF(County!$AT$822:$AT$904,$BC259,County!AG$822:AG$904)+SUMIF($BC$1138:$BC$1162,$BC259,AO$1138:AO$1162)</f>
        <v>22</v>
      </c>
      <c r="AP259" s="1">
        <f>SUMIF(County!$AT$822:$AT$904,$BC259,County!AH$822:AH$904)+SUMIF($BC$1138:$BC$1162,$BC259,AP$1138:AP$1162)</f>
        <v>15</v>
      </c>
      <c r="AS259" s="7">
        <f>IF(AD259&gt;0,RANK(AD259,(Z259:AB259,AC259:AQ259)),0)</f>
        <v>1</v>
      </c>
      <c r="AT259" s="7">
        <f>IF(AE259&gt;0,RANK(AE259,(Z259:AB259,AC259:AQ259)),0)</f>
        <v>5</v>
      </c>
      <c r="AU259" s="7">
        <f>IF(AF259&gt;0,RANK(AF259,(Z259:AB259,AC259:AQ259)),0)</f>
        <v>8</v>
      </c>
      <c r="AV259" s="7">
        <f>IF(AG259&gt;0,RANK(AG259,(Z259:AB259,AG259:AQ259)),0)</f>
        <v>0</v>
      </c>
      <c r="AW259" s="2">
        <f t="shared" si="274"/>
        <v>2.2208271207721886E-2</v>
      </c>
      <c r="AX259" s="2">
        <f t="shared" si="275"/>
        <v>1.7656752726987366E-3</v>
      </c>
      <c r="AY259" s="2">
        <f t="shared" si="276"/>
        <v>0</v>
      </c>
      <c r="BA259" s="2" t="str">
        <f t="shared" si="277"/>
        <v>District 13</v>
      </c>
      <c r="BB259" t="str">
        <f t="shared" si="278"/>
        <v>MI</v>
      </c>
      <c r="BC259">
        <v>13</v>
      </c>
      <c r="BE259" s="97">
        <v>26</v>
      </c>
      <c r="BF259" s="99">
        <v>913</v>
      </c>
      <c r="BG259" s="106">
        <f t="shared" si="279"/>
        <v>26913</v>
      </c>
      <c r="BH259" t="s">
        <v>2605</v>
      </c>
      <c r="BI259" t="s">
        <v>3184</v>
      </c>
    </row>
    <row r="260" spans="1:61" s="198" customFormat="1" outlineLevel="1">
      <c r="A260" s="9" t="s">
        <v>27</v>
      </c>
      <c r="B260" s="198" t="s">
        <v>3244</v>
      </c>
      <c r="C260" s="1">
        <f>SUM(Z260:AQ260)</f>
        <v>41175</v>
      </c>
      <c r="D260" s="1"/>
      <c r="E260" s="1"/>
      <c r="F260" s="1"/>
      <c r="G260" s="1"/>
      <c r="H260" s="1"/>
      <c r="I260" s="1"/>
      <c r="J260" s="1"/>
      <c r="K260" s="1"/>
      <c r="L260" s="1"/>
      <c r="M260" s="7">
        <f>IF(Z260&gt;0,RANK(Z260,(Z260:AB260,AC260:AQ260)),0)</f>
        <v>1</v>
      </c>
      <c r="N260" s="7">
        <f>IF(AA260&gt;0,RANK(AA260,(Z260:AB260,AC260:AQ260)),0)</f>
        <v>7</v>
      </c>
      <c r="O260" s="7">
        <f>IF(AB260&gt;0,RANK(AB260,(Z260:AB260,AC260:AQ260)),0)</f>
        <v>4</v>
      </c>
      <c r="P260" s="7">
        <f>IF(AC260&gt;0,RANK(AC260,(Z260:AB260,AC260:AQ260)),0)</f>
        <v>3</v>
      </c>
      <c r="Q260" s="49">
        <f>MAX(Z260:AG260)-LARGE(Z260:AG260,2)</f>
        <v>690</v>
      </c>
      <c r="R260" s="177">
        <f t="shared" si="267"/>
        <v>1.6757741347905284E-2</v>
      </c>
      <c r="S260" s="2"/>
      <c r="T260" s="2">
        <f>IF($C260=0,"-",Z260/$C260)</f>
        <v>0.35332119004250151</v>
      </c>
      <c r="U260" s="2">
        <f>IF($C260=0,"-",AA260/$C260)</f>
        <v>9.1560412871888285E-3</v>
      </c>
      <c r="V260" s="2">
        <f>IF($C260=0,"-",AB260/$C260)</f>
        <v>0.10261080752884032</v>
      </c>
      <c r="W260" s="2">
        <f>IF($C260=0,"-",AC260/$C260)</f>
        <v>0.1591256830601093</v>
      </c>
      <c r="X260" s="2">
        <f>IF($C260=0,"-",AD260/$C260)</f>
        <v>0.33656344869459626</v>
      </c>
      <c r="Y260" s="2">
        <f t="shared" si="273"/>
        <v>3.9222829386763747E-2</v>
      </c>
      <c r="Z260" s="1">
        <f>SUMIF(County!$AT$822:$AT$904,$BC260,County!R$822:R$904)+SUMIF($BC$1138:$BC$1162,$BC260,Z$1138:Z$1162)</f>
        <v>14548</v>
      </c>
      <c r="AA260" s="1">
        <f>SUMIF(County!$AT$822:$AT$904,$BC260,County!S$822:S$904)+SUMIF($BC$1138:$BC$1162,$BC260,AA$1138:AA$1162)</f>
        <v>377</v>
      </c>
      <c r="AB260" s="1">
        <f>SUMIF(County!$AT$822:$AT$904,$BC260,County!T$822:T$904)+SUMIF($BC$1138:$BC$1162,$BC260,AB$1138:AB$1162)</f>
        <v>4225</v>
      </c>
      <c r="AC260" s="1">
        <f>SUMIF(County!$AT$822:$AT$904,$BC260,County!U$822:U$904)+SUMIF($BC$1138:$BC$1162,$BC260,AC$1138:AC$1162)</f>
        <v>6552</v>
      </c>
      <c r="AD260" s="1">
        <f>SUMIF(County!$AT$822:$AT$904,$BC260,County!V$822:V$904)+SUMIF($BC$1138:$BC$1162,$BC260,AD$1138:AD$1162)</f>
        <v>13858</v>
      </c>
      <c r="AE260" s="1">
        <f>SUMIF(County!$AT$822:$AT$904,$BC260,County!W$822:W$904)+SUMIF($BC$1138:$BC$1162,$BC260,AE$1138:AE$1162)</f>
        <v>578</v>
      </c>
      <c r="AF260" s="1">
        <f>SUMIF(County!$AT$822:$AT$904,$BC260,County!X$822:X$904)+SUMIF($BC$1138:$BC$1162,$BC260,AF$1138:AF$1162)</f>
        <v>59</v>
      </c>
      <c r="AG260" s="1"/>
      <c r="AH260" s="1"/>
      <c r="AI260" s="1">
        <f>SUMIF(County!$AT$822:$AT$904,$BC260,County!AA$822:AA$904)+SUMIF($BC$1138:$BC$1162,$BC260,AI$1138:AI$1162)</f>
        <v>875</v>
      </c>
      <c r="AJ260" s="1"/>
      <c r="AK260" s="1"/>
      <c r="AL260" s="1"/>
      <c r="AM260" s="1">
        <f>SUMIF(County!$AT$822:$AT$904,$BC260,County!AE$822:AE$904)+SUMIF($BC$1138:$BC$1162,$BC260,AM$1138:AM$1162)</f>
        <v>0</v>
      </c>
      <c r="AN260" s="1">
        <f>SUMIF(County!$AT$822:$AT$904,$BC260,County!AF$822:AF$904)+SUMIF($BC$1138:$BC$1162,$BC260,AN$1138:AN$1162)</f>
        <v>53</v>
      </c>
      <c r="AO260" s="1">
        <f>SUMIF(County!$AT$822:$AT$904,$BC260,County!AG$822:AG$904)+SUMIF($BC$1138:$BC$1162,$BC260,AO$1138:AO$1162)</f>
        <v>32</v>
      </c>
      <c r="AP260" s="1">
        <f>SUMIF(County!$AT$822:$AT$904,$BC260,County!AH$822:AH$904)+SUMIF($BC$1138:$BC$1162,$BC260,AP$1138:AP$1162)</f>
        <v>18</v>
      </c>
      <c r="AS260" s="7">
        <f>IF(AD260&gt;0,RANK(AD260,(Z260:AB260,AC260:AQ260)),0)</f>
        <v>2</v>
      </c>
      <c r="AT260" s="7">
        <f>IF(AE260&gt;0,RANK(AE260,(Z260:AB260,AC260:AQ260)),0)</f>
        <v>6</v>
      </c>
      <c r="AU260" s="7">
        <f>IF(AF260&gt;0,RANK(AF260,(Z260:AB260,AC260:AQ260)),0)</f>
        <v>8</v>
      </c>
      <c r="AV260" s="7">
        <f>IF(AG260&gt;0,RANK(AG260,(Z260:AB260,AG260:AQ260)),0)</f>
        <v>0</v>
      </c>
      <c r="AW260" s="2">
        <f>IF($C260=0,"-",AE260/$C260)</f>
        <v>1.4037644201578627E-2</v>
      </c>
      <c r="AX260" s="2">
        <f>IF($C260=0,"-",AF260/$C260)</f>
        <v>1.4329083181542199E-3</v>
      </c>
      <c r="AY260" s="2">
        <f>IF($C260=0,"-",AG260/$C260)</f>
        <v>0</v>
      </c>
      <c r="BA260" s="2" t="str">
        <f t="shared" si="277"/>
        <v>District 14</v>
      </c>
      <c r="BB260" s="198" t="str">
        <f t="shared" si="278"/>
        <v>MI</v>
      </c>
      <c r="BC260" s="198">
        <v>14</v>
      </c>
      <c r="BE260" s="97">
        <v>26</v>
      </c>
      <c r="BF260" s="99">
        <v>914</v>
      </c>
      <c r="BG260" s="106">
        <f>BE260*1000+BF260</f>
        <v>26914</v>
      </c>
      <c r="BH260" s="198" t="s">
        <v>2605</v>
      </c>
      <c r="BI260" s="198" t="s">
        <v>3184</v>
      </c>
    </row>
    <row r="261" spans="1:61" outlineLevel="1">
      <c r="A261" s="155" t="s">
        <v>2761</v>
      </c>
      <c r="B261" t="s">
        <v>3244</v>
      </c>
      <c r="C261" s="1">
        <f t="shared" si="265"/>
        <v>371</v>
      </c>
      <c r="D261" s="1"/>
      <c r="E261" s="1"/>
      <c r="F261" s="1"/>
      <c r="G261" s="1"/>
      <c r="H261" s="1"/>
      <c r="I261" s="1"/>
      <c r="J261" s="1"/>
      <c r="K261" s="1"/>
      <c r="L261" s="1"/>
      <c r="M261" s="7">
        <f>IF(Z261&gt;0,RANK(Z261,(Z261:AB261,AC261:AQ261)),0)</f>
        <v>3</v>
      </c>
      <c r="N261" s="7">
        <f>IF(AA261&gt;0,RANK(AA261,(Z261:AB261,AC261:AQ261)),0)</f>
        <v>7</v>
      </c>
      <c r="O261" s="7">
        <f>IF(AB261&gt;0,RANK(AB261,(Z261:AB261,AC261:AQ261)),0)</f>
        <v>5</v>
      </c>
      <c r="P261" s="7">
        <f>IF(AC261&gt;0,RANK(AC261,(Z261:AB261,AC261:AQ261)),0)</f>
        <v>4</v>
      </c>
      <c r="Q261" s="49">
        <f t="shared" si="266"/>
        <v>134</v>
      </c>
      <c r="R261" s="177">
        <f t="shared" si="267"/>
        <v>0.36118598382749328</v>
      </c>
      <c r="S261" s="2"/>
      <c r="T261" s="2">
        <f t="shared" si="268"/>
        <v>0.10512129380053908</v>
      </c>
      <c r="U261" s="2">
        <f t="shared" si="269"/>
        <v>3.2345013477088951E-2</v>
      </c>
      <c r="V261" s="2">
        <f t="shared" si="270"/>
        <v>8.3557951482479784E-2</v>
      </c>
      <c r="W261" s="2">
        <f t="shared" si="271"/>
        <v>0.10242587601078167</v>
      </c>
      <c r="X261" s="2">
        <f t="shared" si="272"/>
        <v>0.47978436657681939</v>
      </c>
      <c r="Y261" s="2">
        <f t="shared" si="273"/>
        <v>0.19676549865229115</v>
      </c>
      <c r="Z261" s="1">
        <f>SUMIF(County!$AT$822:$AT$904,$BC261,County!R$822:R$904)+SUMIF($BC$1138:$BC$1162,$BC261,Z$1138:Z$1162)</f>
        <v>39</v>
      </c>
      <c r="AA261" s="1">
        <f>SUMIF(County!$AT$822:$AT$904,$BC261,County!S$822:S$904)+SUMIF($BC$1138:$BC$1162,$BC261,AA$1138:AA$1162)</f>
        <v>12</v>
      </c>
      <c r="AB261" s="1">
        <f>SUMIF(County!$AT$822:$AT$904,$BC261,County!T$822:T$904)+SUMIF($BC$1138:$BC$1162,$BC261,AB$1138:AB$1162)</f>
        <v>31</v>
      </c>
      <c r="AC261" s="1">
        <f>SUMIF(County!$AT$822:$AT$904,$BC261,County!U$822:U$904)+SUMIF($BC$1138:$BC$1162,$BC261,AC$1138:AC$1162)</f>
        <v>38</v>
      </c>
      <c r="AD261" s="1">
        <f>SUMIF(County!$AT$822:$AT$904,$BC261,County!V$822:V$904)+SUMIF($BC$1138:$BC$1162,$BC261,AD$1138:AD$1162)</f>
        <v>178</v>
      </c>
      <c r="AE261" s="1">
        <f>SUMIF(County!$AT$822:$AT$904,$BC261,County!W$822:W$904)+SUMIF($BC$1138:$BC$1162,$BC261,AE$1138:AE$1162)</f>
        <v>44</v>
      </c>
      <c r="AF261" s="1">
        <f>SUMIF(County!$AT$822:$AT$904,$BC261,County!X$822:X$904)+SUMIF($BC$1138:$BC$1162,$BC261,AF$1138:AF$1162)</f>
        <v>3</v>
      </c>
      <c r="AI261" s="1">
        <f>SUMIF(County!$AT$822:$AT$904,$BC261,County!AA$822:AA$904)+SUMIF($BC$1138:$BC$1162,$BC261,AI$1138:AI$1162)</f>
        <v>22</v>
      </c>
      <c r="AK261" s="1"/>
      <c r="AL261" s="1"/>
      <c r="AM261" s="1">
        <f>SUMIF(County!$AT$822:$AT$904,$BC261,County!AE$822:AE$904)+SUMIF($BC$1138:$BC$1162,$BC261,AM$1138:AM$1162)</f>
        <v>0</v>
      </c>
      <c r="AN261" s="1">
        <f>SUMIF(County!$AT$822:$AT$904,$BC261,County!AF$822:AF$904)+SUMIF($BC$1138:$BC$1162,$BC261,AN$1138:AN$1162)</f>
        <v>2</v>
      </c>
      <c r="AO261" s="1">
        <f>SUMIF(County!$AT$822:$AT$904,$BC261,County!AG$822:AG$904)+SUMIF($BC$1138:$BC$1162,$BC261,AO$1138:AO$1162)</f>
        <v>2</v>
      </c>
      <c r="AP261" s="1">
        <f>SUMIF(County!$AT$822:$AT$904,$BC261,County!AH$822:AH$904)+SUMIF($BC$1138:$BC$1162,$BC261,AP$1138:AP$1162)</f>
        <v>0</v>
      </c>
      <c r="AS261" s="7">
        <f>IF(AD261&gt;0,RANK(AD261,(Z261:AB261,AC261:AQ261)),0)</f>
        <v>1</v>
      </c>
      <c r="AT261" s="7">
        <f>IF(AE261&gt;0,RANK(AE261,(Z261:AB261,AC261:AQ261)),0)</f>
        <v>2</v>
      </c>
      <c r="AU261" s="7">
        <f>IF(AF261&gt;0,RANK(AF261,(Z261:AB261,AC261:AQ261)),0)</f>
        <v>8</v>
      </c>
      <c r="AV261" s="7">
        <f>IF(AG261&gt;0,RANK(AG261,(Z261:AB261,AG261:AQ261)),0)</f>
        <v>0</v>
      </c>
      <c r="AW261" s="2">
        <f t="shared" si="274"/>
        <v>0.11859838274932614</v>
      </c>
      <c r="AX261" s="2">
        <f t="shared" si="275"/>
        <v>8.0862533692722376E-3</v>
      </c>
      <c r="AY261" s="2">
        <f t="shared" si="276"/>
        <v>0</v>
      </c>
      <c r="BA261" s="2" t="str">
        <f t="shared" si="277"/>
        <v>Unallocated</v>
      </c>
      <c r="BB261" t="str">
        <f t="shared" si="278"/>
        <v>MI</v>
      </c>
      <c r="BC261">
        <v>0</v>
      </c>
      <c r="BE261" s="97">
        <v>26</v>
      </c>
      <c r="BF261" s="99">
        <v>914</v>
      </c>
      <c r="BG261" s="106">
        <f t="shared" si="279"/>
        <v>26914</v>
      </c>
      <c r="BH261" t="s">
        <v>2605</v>
      </c>
      <c r="BI261" t="s">
        <v>3184</v>
      </c>
    </row>
    <row r="262" spans="1:61">
      <c r="A262" t="s">
        <v>730</v>
      </c>
      <c r="B262" t="s">
        <v>1105</v>
      </c>
      <c r="C262" s="1">
        <f t="shared" si="265"/>
        <v>1317096</v>
      </c>
      <c r="D262" s="1">
        <f>State!CA17</f>
        <v>59</v>
      </c>
      <c r="E262" s="1">
        <f>ROUND($D262*Z262/($Z262+$AC262+$AD262),0)</f>
        <v>17</v>
      </c>
      <c r="F262" s="1"/>
      <c r="G262" s="1"/>
      <c r="H262" s="1">
        <f>ROUND($D262*AC262/($Z262+$AC262+$AD262),0)</f>
        <v>17</v>
      </c>
      <c r="I262" s="1">
        <f>ROUND($D262*AD262/($Z262+$AC262+$AD262),0)</f>
        <v>25</v>
      </c>
      <c r="J262" s="1"/>
      <c r="K262" s="1"/>
      <c r="L262" s="1"/>
      <c r="M262" s="7">
        <f>IF(Z262&gt;0,RANK(Z262,(Z262:AB262,AC262:AQ262)),0)</f>
        <v>3</v>
      </c>
      <c r="N262" s="7">
        <f>IF(AA262&gt;0,RANK(AA262,(Z262:AB262,AC262:AQ262)),0)</f>
        <v>7</v>
      </c>
      <c r="O262" s="7">
        <f>IF(AB262&gt;0,RANK(AB262,(Z262:AB262,AC262:AQ262)),0)</f>
        <v>4</v>
      </c>
      <c r="P262" s="7">
        <f>IF(AC262&gt;0,RANK(AC262,(Z262:AB262,AC262:AQ262)),0)</f>
        <v>2</v>
      </c>
      <c r="Q262" s="49">
        <f t="shared" si="266"/>
        <v>154136</v>
      </c>
      <c r="R262" s="177">
        <f t="shared" si="267"/>
        <v>0.1170271567144688</v>
      </c>
      <c r="S262" s="2"/>
      <c r="T262" s="2">
        <f t="shared" si="268"/>
        <v>0.24380531107831169</v>
      </c>
      <c r="U262" s="2">
        <f t="shared" si="269"/>
        <v>8.112544567746011E-3</v>
      </c>
      <c r="V262" s="2">
        <f t="shared" si="270"/>
        <v>9.3832947636315042E-2</v>
      </c>
      <c r="W262" s="2">
        <f t="shared" si="271"/>
        <v>0.25026042141195476</v>
      </c>
      <c r="X262" s="2">
        <f t="shared" si="272"/>
        <v>0.3672875781264236</v>
      </c>
      <c r="Y262" s="2">
        <f t="shared" si="273"/>
        <v>3.6701197179248912E-2</v>
      </c>
      <c r="Z262" s="1">
        <f t="shared" ref="Z262:AF262" si="280">SUM(Z247:Z261)</f>
        <v>321115</v>
      </c>
      <c r="AA262" s="1">
        <f t="shared" si="280"/>
        <v>10685</v>
      </c>
      <c r="AB262" s="1">
        <f t="shared" si="280"/>
        <v>123587</v>
      </c>
      <c r="AC262" s="1">
        <f t="shared" si="280"/>
        <v>329617</v>
      </c>
      <c r="AD262" s="1">
        <f t="shared" si="280"/>
        <v>483753</v>
      </c>
      <c r="AE262" s="1">
        <f t="shared" si="280"/>
        <v>21349</v>
      </c>
      <c r="AF262" s="1">
        <f t="shared" si="280"/>
        <v>1415</v>
      </c>
      <c r="AI262" s="1">
        <f>SUM(AI247:AI261)</f>
        <v>22824</v>
      </c>
      <c r="AL262" s="1"/>
      <c r="AM262" s="1">
        <f>SUM(AM247:AM261)</f>
        <v>0</v>
      </c>
      <c r="AN262" s="1">
        <f>SUM(AN247:AN261)</f>
        <v>1722</v>
      </c>
      <c r="AO262" s="1">
        <f>SUM(AO247:AO261)</f>
        <v>438</v>
      </c>
      <c r="AP262" s="1">
        <f>SUM(AP247:AP261)</f>
        <v>591</v>
      </c>
      <c r="AS262" s="7">
        <f>IF(AD262&gt;0,RANK(AD262,(Z262:AB262,AC262:AQ262)),0)</f>
        <v>1</v>
      </c>
      <c r="AT262" s="7">
        <f>IF(AE262&gt;0,RANK(AE262,(Z262:AB262,AC262:AQ262)),0)</f>
        <v>6</v>
      </c>
      <c r="AU262" s="7">
        <f>IF(AF262&gt;0,RANK(AF262,(Z262:AB262,AC262:AQ262)),0)</f>
        <v>9</v>
      </c>
      <c r="AV262" s="7">
        <f>IF(AG262&gt;0,RANK(AG262,(Z262:AB262,AG262:AQ262)),0)</f>
        <v>0</v>
      </c>
      <c r="AW262" s="2">
        <f t="shared" si="274"/>
        <v>1.6209144967413158E-2</v>
      </c>
      <c r="AX262" s="2">
        <f t="shared" si="275"/>
        <v>1.074333230075864E-3</v>
      </c>
      <c r="AY262" s="2">
        <f t="shared" si="276"/>
        <v>0</v>
      </c>
      <c r="BA262" s="2" t="str">
        <f t="shared" si="277"/>
        <v>Michigan</v>
      </c>
      <c r="BB262" t="str">
        <f t="shared" si="278"/>
        <v>T</v>
      </c>
      <c r="BE262" s="97">
        <v>26</v>
      </c>
      <c r="BF262" s="99"/>
      <c r="BG262" s="106">
        <f t="shared" si="279"/>
        <v>26000</v>
      </c>
      <c r="BH262" t="s">
        <v>1619</v>
      </c>
      <c r="BI262" t="s">
        <v>3184</v>
      </c>
    </row>
    <row r="263" spans="1:61">
      <c r="C263" s="1"/>
      <c r="D263" s="1"/>
      <c r="E263" s="1"/>
      <c r="F263" s="1"/>
      <c r="G263" s="1"/>
      <c r="H263" s="1"/>
      <c r="I263" s="1"/>
      <c r="J263" s="1"/>
      <c r="K263" s="1"/>
      <c r="L263" s="1"/>
      <c r="M263" s="7"/>
      <c r="N263" s="7"/>
      <c r="O263" s="7"/>
      <c r="P263" s="7"/>
      <c r="Q263" s="49"/>
      <c r="R263" s="177"/>
      <c r="S263" s="2"/>
      <c r="T263" s="2"/>
      <c r="U263" s="2"/>
      <c r="V263" s="2"/>
      <c r="W263" s="2"/>
      <c r="X263" s="2"/>
      <c r="Y263" s="2"/>
      <c r="AK263" s="1"/>
      <c r="AL263" s="1"/>
      <c r="AN263" s="1"/>
      <c r="AO263" s="1"/>
      <c r="AP263" s="1"/>
      <c r="AS263" s="7"/>
      <c r="AT263" s="7"/>
      <c r="AU263" s="7"/>
      <c r="AV263" s="7"/>
      <c r="AW263" s="2"/>
      <c r="AX263" s="2"/>
      <c r="AY263" s="2"/>
      <c r="BA263" s="2"/>
      <c r="BF263" s="99"/>
    </row>
    <row r="264" spans="1:61" ht="13" customHeight="1" outlineLevel="1">
      <c r="A264" t="s">
        <v>2143</v>
      </c>
      <c r="B264" t="s">
        <v>2821</v>
      </c>
      <c r="C264" s="1">
        <f t="shared" ref="C264:C272" si="281">SUM(Z264:AQ264)</f>
        <v>12946</v>
      </c>
      <c r="D264" s="1">
        <v>3</v>
      </c>
      <c r="E264" s="1"/>
      <c r="F264" s="1"/>
      <c r="G264" s="1">
        <v>1</v>
      </c>
      <c r="H264" s="1">
        <v>1</v>
      </c>
      <c r="I264" s="1">
        <v>1</v>
      </c>
      <c r="J264" s="1"/>
      <c r="K264" s="1"/>
      <c r="L264" s="1"/>
      <c r="M264" s="7">
        <f>IF(Z264&gt;0,RANK(Z264,(Z264:AB264,AC264:AQ264)),0)</f>
        <v>5</v>
      </c>
      <c r="N264" s="7">
        <f>IF(AA264&gt;0,RANK(AA264,(Z264:AB264,AC264:AQ264)),0)</f>
        <v>0</v>
      </c>
      <c r="O264" s="7">
        <f>IF(AB264&gt;0,RANK(AB264,(Z264:AB264,AC264:AQ264)),0)</f>
        <v>1</v>
      </c>
      <c r="P264" s="7">
        <f>IF(AC264&gt;0,RANK(AC264,(Z264:AB264,AC264:AQ264)),0)</f>
        <v>2</v>
      </c>
      <c r="Q264" s="49">
        <f t="shared" ref="Q264:Q272" si="282">MAX(Z264:AG264)-LARGE(Z264:AG264,2)</f>
        <v>512</v>
      </c>
      <c r="R264" s="177">
        <f t="shared" ref="R264:R272" si="283">Q264/C264</f>
        <v>3.954889541171018E-2</v>
      </c>
      <c r="S264" s="2"/>
      <c r="T264" s="2">
        <f t="shared" ref="T264:T272" si="284">IF($C264=0,"-",Z264/$C264)</f>
        <v>6.1022709717287196E-2</v>
      </c>
      <c r="U264" s="2">
        <f t="shared" ref="U264:U272" si="285">IF($C264=0,"-",AA264/$C264)</f>
        <v>0</v>
      </c>
      <c r="V264" s="2">
        <f t="shared" ref="V264:V272" si="286">IF($C264=0,"-",AB264/$C264)</f>
        <v>0.31863123744786032</v>
      </c>
      <c r="W264" s="2">
        <f t="shared" ref="W264:W272" si="287">IF($C264=0,"-",AC264/$C264)</f>
        <v>0.27908234203615018</v>
      </c>
      <c r="X264" s="2">
        <f t="shared" ref="X264:X272" si="288">IF($C264=0,"-",AD264/$C264)</f>
        <v>0.2433956434419898</v>
      </c>
      <c r="Y264" s="2">
        <f t="shared" ref="Y264:Y272" si="289">IF(C264=0,"-",(1-T264-U264-V264-W264-X264))</f>
        <v>9.7868067356712579E-2</v>
      </c>
      <c r="Z264" s="1">
        <v>790</v>
      </c>
      <c r="AB264" s="1">
        <v>4125</v>
      </c>
      <c r="AC264" s="1">
        <v>3613</v>
      </c>
      <c r="AD264" s="1">
        <v>3151</v>
      </c>
      <c r="AE264" s="1">
        <v>1249</v>
      </c>
      <c r="AJ264" s="1">
        <v>18</v>
      </c>
      <c r="AS264" s="7">
        <f>IF(AD264&gt;0,RANK(AD264,(Z264:AB264,AC264:AQ264)),0)</f>
        <v>3</v>
      </c>
      <c r="AT264" s="7">
        <f>IF(AE264&gt;0,RANK(AE264,(Z264:AB264,AC264:AQ264)),0)</f>
        <v>4</v>
      </c>
      <c r="AU264" s="7">
        <f>IF(AF264&gt;0,RANK(AF264,(Z264:AB264,AC264:AQ264)),0)</f>
        <v>0</v>
      </c>
      <c r="AV264" s="7">
        <f>IF(AG264&gt;0,RANK(AG264,(Z264:AB264,AG264:AQ264)),0)</f>
        <v>0</v>
      </c>
      <c r="AW264" s="2">
        <f t="shared" ref="AW264:AW272" si="290">IF($C264=0,"-",AE264/$C264)</f>
        <v>9.6477676502394569E-2</v>
      </c>
      <c r="AX264" s="2">
        <f t="shared" ref="AX264:AX272" si="291">IF($C264=0,"-",AF264/$C264)</f>
        <v>0</v>
      </c>
      <c r="AY264" s="2">
        <f t="shared" ref="AY264:AY272" si="292">IF($C264=0,"-",AG264/$C264)</f>
        <v>0</v>
      </c>
      <c r="BA264" s="2" t="str">
        <f t="shared" ref="BA264:BA272" si="293">A264</f>
        <v>District 1</v>
      </c>
      <c r="BB264" t="str">
        <f t="shared" ref="BB264:BB272" si="294">B264</f>
        <v>MN</v>
      </c>
      <c r="BC264">
        <v>1</v>
      </c>
      <c r="BE264" s="97">
        <v>27</v>
      </c>
      <c r="BF264" s="99">
        <v>901</v>
      </c>
      <c r="BG264" s="106">
        <f t="shared" ref="BG264:BG272" si="295">BE264*1000+BF264</f>
        <v>27901</v>
      </c>
      <c r="BH264" t="s">
        <v>2605</v>
      </c>
      <c r="BI264" t="s">
        <v>2991</v>
      </c>
    </row>
    <row r="265" spans="1:61" ht="13" customHeight="1" outlineLevel="1">
      <c r="A265" t="s">
        <v>1563</v>
      </c>
      <c r="B265" t="s">
        <v>2821</v>
      </c>
      <c r="C265" s="1">
        <f t="shared" si="281"/>
        <v>16045</v>
      </c>
      <c r="D265" s="1">
        <v>3</v>
      </c>
      <c r="E265" s="1"/>
      <c r="F265" s="1"/>
      <c r="G265" s="1">
        <v>1</v>
      </c>
      <c r="H265" s="1">
        <v>1</v>
      </c>
      <c r="I265" s="1">
        <v>1</v>
      </c>
      <c r="J265" s="1"/>
      <c r="K265" s="1"/>
      <c r="L265" s="1"/>
      <c r="M265" s="7">
        <f>IF(Z265&gt;0,RANK(Z265,(Z265:AB265,AC265:AQ265)),0)</f>
        <v>5</v>
      </c>
      <c r="N265" s="7">
        <f>IF(AA265&gt;0,RANK(AA265,(Z265:AB265,AC265:AQ265)),0)</f>
        <v>0</v>
      </c>
      <c r="O265" s="7">
        <f>IF(AB265&gt;0,RANK(AB265,(Z265:AB265,AC265:AQ265)),0)</f>
        <v>1</v>
      </c>
      <c r="P265" s="7">
        <f>IF(AC265&gt;0,RANK(AC265,(Z265:AB265,AC265:AQ265)),0)</f>
        <v>2</v>
      </c>
      <c r="Q265" s="49">
        <f t="shared" si="282"/>
        <v>1235</v>
      </c>
      <c r="R265" s="177">
        <f t="shared" si="283"/>
        <v>7.6971019009037078E-2</v>
      </c>
      <c r="S265" s="2"/>
      <c r="T265" s="2">
        <f t="shared" si="284"/>
        <v>5.2041134309753816E-2</v>
      </c>
      <c r="U265" s="2">
        <f t="shared" si="285"/>
        <v>0</v>
      </c>
      <c r="V265" s="2">
        <f t="shared" si="286"/>
        <v>0.37837332502337179</v>
      </c>
      <c r="W265" s="2">
        <f t="shared" si="287"/>
        <v>0.30140230601433471</v>
      </c>
      <c r="X265" s="2">
        <f t="shared" si="288"/>
        <v>0.20772826425677782</v>
      </c>
      <c r="Y265" s="2">
        <f t="shared" si="289"/>
        <v>6.0454970395761864E-2</v>
      </c>
      <c r="Z265" s="1">
        <v>835</v>
      </c>
      <c r="AB265" s="1">
        <v>6071</v>
      </c>
      <c r="AC265" s="1">
        <v>4836</v>
      </c>
      <c r="AD265" s="1">
        <v>3333</v>
      </c>
      <c r="AE265" s="1">
        <v>921</v>
      </c>
      <c r="AJ265" s="1">
        <v>49</v>
      </c>
      <c r="AS265" s="7">
        <f>IF(AD265&gt;0,RANK(AD265,(Z265:AB265,AC265:AQ265)),0)</f>
        <v>3</v>
      </c>
      <c r="AT265" s="7">
        <f>IF(AE265&gt;0,RANK(AE265,(Z265:AB265,AC265:AQ265)),0)</f>
        <v>4</v>
      </c>
      <c r="AU265" s="7">
        <f>IF(AF265&gt;0,RANK(AF265,(Z265:AB265,AC265:AQ265)),0)</f>
        <v>0</v>
      </c>
      <c r="AV265" s="7">
        <f>IF(AG265&gt;0,RANK(AG265,(Z265:AB265,AG265:AQ265)),0)</f>
        <v>0</v>
      </c>
      <c r="AW265" s="2">
        <f t="shared" si="290"/>
        <v>5.7401059520099718E-2</v>
      </c>
      <c r="AX265" s="2">
        <f t="shared" si="291"/>
        <v>0</v>
      </c>
      <c r="AY265" s="2">
        <f t="shared" si="292"/>
        <v>0</v>
      </c>
      <c r="BA265" s="2" t="str">
        <f t="shared" si="293"/>
        <v>District 2</v>
      </c>
      <c r="BB265" t="str">
        <f t="shared" si="294"/>
        <v>MN</v>
      </c>
      <c r="BC265">
        <v>2</v>
      </c>
      <c r="BE265" s="97">
        <v>27</v>
      </c>
      <c r="BF265" s="99">
        <v>902</v>
      </c>
      <c r="BG265" s="106">
        <f t="shared" si="295"/>
        <v>27902</v>
      </c>
      <c r="BH265" t="s">
        <v>2605</v>
      </c>
      <c r="BI265" t="s">
        <v>2991</v>
      </c>
    </row>
    <row r="266" spans="1:61" ht="13" customHeight="1" outlineLevel="1">
      <c r="A266" t="s">
        <v>1564</v>
      </c>
      <c r="B266" t="s">
        <v>2821</v>
      </c>
      <c r="C266" s="1">
        <f t="shared" si="281"/>
        <v>18839</v>
      </c>
      <c r="D266" s="1">
        <v>3</v>
      </c>
      <c r="E266" s="1"/>
      <c r="F266" s="1"/>
      <c r="G266" s="1">
        <v>2</v>
      </c>
      <c r="H266" s="1">
        <v>1</v>
      </c>
      <c r="I266" s="1"/>
      <c r="J266" s="1"/>
      <c r="K266" s="1"/>
      <c r="L266" s="1"/>
      <c r="M266" s="7">
        <f>IF(Z266&gt;0,RANK(Z266,(Z266:AB266,AC266:AQ266)),0)</f>
        <v>4</v>
      </c>
      <c r="N266" s="7">
        <f>IF(AA266&gt;0,RANK(AA266,(Z266:AB266,AC266:AQ266)),0)</f>
        <v>0</v>
      </c>
      <c r="O266" s="7">
        <f>IF(AB266&gt;0,RANK(AB266,(Z266:AB266,AC266:AQ266)),0)</f>
        <v>1</v>
      </c>
      <c r="P266" s="7">
        <f>IF(AC266&gt;0,RANK(AC266,(Z266:AB266,AC266:AQ266)),0)</f>
        <v>2</v>
      </c>
      <c r="Q266" s="49">
        <f t="shared" si="282"/>
        <v>3576</v>
      </c>
      <c r="R266" s="177">
        <f t="shared" si="283"/>
        <v>0.18981899251552631</v>
      </c>
      <c r="S266" s="2"/>
      <c r="T266" s="2">
        <f t="shared" si="284"/>
        <v>7.5163225224268798E-2</v>
      </c>
      <c r="U266" s="2">
        <f t="shared" si="285"/>
        <v>0</v>
      </c>
      <c r="V266" s="2">
        <f t="shared" si="286"/>
        <v>0.44030999522267639</v>
      </c>
      <c r="W266" s="2">
        <f t="shared" si="287"/>
        <v>0.25049100270715008</v>
      </c>
      <c r="X266" s="2">
        <f t="shared" si="288"/>
        <v>0.18562556398959604</v>
      </c>
      <c r="Y266" s="2">
        <f t="shared" si="289"/>
        <v>4.8410212856308726E-2</v>
      </c>
      <c r="Z266" s="1">
        <v>1416</v>
      </c>
      <c r="AB266" s="1">
        <v>8295</v>
      </c>
      <c r="AC266" s="1">
        <v>4719</v>
      </c>
      <c r="AD266" s="1">
        <v>3497</v>
      </c>
      <c r="AE266" s="1">
        <v>876</v>
      </c>
      <c r="AJ266" s="1">
        <v>36</v>
      </c>
      <c r="AS266" s="7">
        <f>IF(AD266&gt;0,RANK(AD266,(Z266:AB266,AC266:AQ266)),0)</f>
        <v>3</v>
      </c>
      <c r="AT266" s="7">
        <f>IF(AE266&gt;0,RANK(AE266,(Z266:AB266,AC266:AQ266)),0)</f>
        <v>5</v>
      </c>
      <c r="AU266" s="7">
        <f>IF(AF266&gt;0,RANK(AF266,(Z266:AB266,AC266:AQ266)),0)</f>
        <v>0</v>
      </c>
      <c r="AV266" s="7">
        <f>IF(AG266&gt;0,RANK(AG266,(Z266:AB266,AG266:AQ266)),0)</f>
        <v>0</v>
      </c>
      <c r="AW266" s="2">
        <f t="shared" si="290"/>
        <v>4.6499283401454428E-2</v>
      </c>
      <c r="AX266" s="2">
        <f t="shared" si="291"/>
        <v>0</v>
      </c>
      <c r="AY266" s="2">
        <f t="shared" si="292"/>
        <v>0</v>
      </c>
      <c r="BA266" s="2" t="str">
        <f t="shared" si="293"/>
        <v>District 3</v>
      </c>
      <c r="BB266" t="str">
        <f t="shared" si="294"/>
        <v>MN</v>
      </c>
      <c r="BC266">
        <v>3</v>
      </c>
      <c r="BE266" s="97">
        <v>27</v>
      </c>
      <c r="BF266" s="99">
        <v>903</v>
      </c>
      <c r="BG266" s="106">
        <f t="shared" si="295"/>
        <v>27903</v>
      </c>
      <c r="BH266" t="s">
        <v>2605</v>
      </c>
      <c r="BI266" t="s">
        <v>2991</v>
      </c>
    </row>
    <row r="267" spans="1:61" ht="13" customHeight="1" outlineLevel="1">
      <c r="A267" t="s">
        <v>1825</v>
      </c>
      <c r="B267" t="s">
        <v>2821</v>
      </c>
      <c r="C267" s="1">
        <f t="shared" si="281"/>
        <v>12185</v>
      </c>
      <c r="D267" s="1">
        <v>3</v>
      </c>
      <c r="E267" s="1"/>
      <c r="F267" s="1"/>
      <c r="G267" s="1">
        <v>2</v>
      </c>
      <c r="H267" s="1">
        <v>1</v>
      </c>
      <c r="I267" s="1"/>
      <c r="J267" s="1"/>
      <c r="K267" s="1"/>
      <c r="L267" s="1"/>
      <c r="M267" s="7">
        <f>IF(Z267&gt;0,RANK(Z267,(Z267:AB267,AC267:AQ267)),0)</f>
        <v>4</v>
      </c>
      <c r="N267" s="7">
        <f>IF(AA267&gt;0,RANK(AA267,(Z267:AB267,AC267:AQ267)),0)</f>
        <v>0</v>
      </c>
      <c r="O267" s="7">
        <f>IF(AB267&gt;0,RANK(AB267,(Z267:AB267,AC267:AQ267)),0)</f>
        <v>1</v>
      </c>
      <c r="P267" s="7">
        <f>IF(AC267&gt;0,RANK(AC267,(Z267:AB267,AC267:AQ267)),0)</f>
        <v>2</v>
      </c>
      <c r="Q267" s="49">
        <f t="shared" si="282"/>
        <v>2501</v>
      </c>
      <c r="R267" s="177">
        <f t="shared" si="283"/>
        <v>0.20525235945835044</v>
      </c>
      <c r="S267" s="2"/>
      <c r="T267" s="2">
        <f t="shared" si="284"/>
        <v>7.0742716454657364E-2</v>
      </c>
      <c r="U267" s="2">
        <f t="shared" si="285"/>
        <v>0</v>
      </c>
      <c r="V267" s="2">
        <f t="shared" si="286"/>
        <v>0.45080016413623308</v>
      </c>
      <c r="W267" s="2">
        <f t="shared" si="287"/>
        <v>0.24554780467788265</v>
      </c>
      <c r="X267" s="2">
        <f t="shared" si="288"/>
        <v>0.17349199835863766</v>
      </c>
      <c r="Y267" s="2">
        <f t="shared" si="289"/>
        <v>5.9417316372589263E-2</v>
      </c>
      <c r="Z267" s="1">
        <v>862</v>
      </c>
      <c r="AB267" s="1">
        <v>5493</v>
      </c>
      <c r="AC267" s="1">
        <v>2992</v>
      </c>
      <c r="AD267" s="1">
        <v>2114</v>
      </c>
      <c r="AE267" s="1">
        <v>701</v>
      </c>
      <c r="AJ267" s="1">
        <v>23</v>
      </c>
      <c r="AS267" s="7">
        <f>IF(AD267&gt;0,RANK(AD267,(Z267:AB267,AC267:AQ267)),0)</f>
        <v>3</v>
      </c>
      <c r="AT267" s="7">
        <f>IF(AE267&gt;0,RANK(AE267,(Z267:AB267,AC267:AQ267)),0)</f>
        <v>5</v>
      </c>
      <c r="AU267" s="7">
        <f>IF(AF267&gt;0,RANK(AF267,(Z267:AB267,AC267:AQ267)),0)</f>
        <v>0</v>
      </c>
      <c r="AV267" s="7">
        <f>IF(AG267&gt;0,RANK(AG267,(Z267:AB267,AG267:AQ267)),0)</f>
        <v>0</v>
      </c>
      <c r="AW267" s="2">
        <f t="shared" si="290"/>
        <v>5.7529749692244565E-2</v>
      </c>
      <c r="AX267" s="2">
        <f t="shared" si="291"/>
        <v>0</v>
      </c>
      <c r="AY267" s="2">
        <f t="shared" si="292"/>
        <v>0</v>
      </c>
      <c r="BA267" s="2" t="str">
        <f t="shared" si="293"/>
        <v>District 4</v>
      </c>
      <c r="BB267" t="str">
        <f t="shared" si="294"/>
        <v>MN</v>
      </c>
      <c r="BC267">
        <v>4</v>
      </c>
      <c r="BE267" s="97">
        <v>27</v>
      </c>
      <c r="BF267" s="99">
        <v>904</v>
      </c>
      <c r="BG267" s="106">
        <f t="shared" si="295"/>
        <v>27904</v>
      </c>
      <c r="BH267" t="s">
        <v>2605</v>
      </c>
      <c r="BI267" t="s">
        <v>2991</v>
      </c>
    </row>
    <row r="268" spans="1:61" ht="13" customHeight="1" outlineLevel="1">
      <c r="A268" t="s">
        <v>1780</v>
      </c>
      <c r="B268" t="s">
        <v>2821</v>
      </c>
      <c r="C268" s="1">
        <f t="shared" si="281"/>
        <v>10133</v>
      </c>
      <c r="D268" s="1">
        <v>3</v>
      </c>
      <c r="E268" s="1"/>
      <c r="F268" s="1"/>
      <c r="G268" s="1">
        <v>2</v>
      </c>
      <c r="H268" s="1">
        <v>1</v>
      </c>
      <c r="I268" s="1"/>
      <c r="J268" s="1"/>
      <c r="K268" s="1"/>
      <c r="L268" s="1"/>
      <c r="M268" s="7">
        <f>IF(Z268&gt;0,RANK(Z268,(Z268:AB268,AC268:AQ268)),0)</f>
        <v>4</v>
      </c>
      <c r="N268" s="7">
        <f>IF(AA268&gt;0,RANK(AA268,(Z268:AB268,AC268:AQ268)),0)</f>
        <v>0</v>
      </c>
      <c r="O268" s="7">
        <f>IF(AB268&gt;0,RANK(AB268,(Z268:AB268,AC268:AQ268)),0)</f>
        <v>1</v>
      </c>
      <c r="P268" s="7">
        <f>IF(AC268&gt;0,RANK(AC268,(Z268:AB268,AC268:AQ268)),0)</f>
        <v>2</v>
      </c>
      <c r="Q268" s="49">
        <f t="shared" si="282"/>
        <v>2501</v>
      </c>
      <c r="R268" s="177">
        <f t="shared" si="283"/>
        <v>0.24681732951741833</v>
      </c>
      <c r="S268" s="2"/>
      <c r="T268" s="2">
        <f t="shared" si="284"/>
        <v>9.0989835191947102E-2</v>
      </c>
      <c r="U268" s="2">
        <f t="shared" si="285"/>
        <v>0</v>
      </c>
      <c r="V268" s="2">
        <f t="shared" si="286"/>
        <v>0.47547616697917694</v>
      </c>
      <c r="W268" s="2">
        <f t="shared" si="287"/>
        <v>0.22865883746175861</v>
      </c>
      <c r="X268" s="2">
        <f t="shared" si="288"/>
        <v>0.15563011941182275</v>
      </c>
      <c r="Y268" s="2">
        <f t="shared" si="289"/>
        <v>4.9245040955294556E-2</v>
      </c>
      <c r="Z268" s="1">
        <v>922</v>
      </c>
      <c r="AB268" s="1">
        <v>4818</v>
      </c>
      <c r="AC268" s="1">
        <v>2317</v>
      </c>
      <c r="AD268" s="1">
        <v>1577</v>
      </c>
      <c r="AE268" s="1">
        <v>480</v>
      </c>
      <c r="AJ268" s="1">
        <v>19</v>
      </c>
      <c r="AS268" s="7">
        <f>IF(AD268&gt;0,RANK(AD268,(Z268:AB268,AC268:AQ268)),0)</f>
        <v>3</v>
      </c>
      <c r="AT268" s="7">
        <f>IF(AE268&gt;0,RANK(AE268,(Z268:AB268,AC268:AQ268)),0)</f>
        <v>5</v>
      </c>
      <c r="AU268" s="7">
        <f>IF(AF268&gt;0,RANK(AF268,(Z268:AB268,AC268:AQ268)),0)</f>
        <v>0</v>
      </c>
      <c r="AV268" s="7">
        <f>IF(AG268&gt;0,RANK(AG268,(Z268:AB268,AG268:AQ268)),0)</f>
        <v>0</v>
      </c>
      <c r="AW268" s="2">
        <f t="shared" si="290"/>
        <v>4.7369979275634064E-2</v>
      </c>
      <c r="AX268" s="2">
        <f t="shared" si="291"/>
        <v>0</v>
      </c>
      <c r="AY268" s="2">
        <f t="shared" si="292"/>
        <v>0</v>
      </c>
      <c r="BA268" s="2" t="str">
        <f t="shared" si="293"/>
        <v>District 5</v>
      </c>
      <c r="BB268" t="str">
        <f t="shared" si="294"/>
        <v>MN</v>
      </c>
      <c r="BC268">
        <v>5</v>
      </c>
      <c r="BE268" s="97">
        <v>27</v>
      </c>
      <c r="BF268" s="99">
        <v>905</v>
      </c>
      <c r="BG268" s="106">
        <f t="shared" si="295"/>
        <v>27905</v>
      </c>
      <c r="BH268" t="s">
        <v>2605</v>
      </c>
      <c r="BI268" t="s">
        <v>2991</v>
      </c>
    </row>
    <row r="269" spans="1:61" ht="13" customHeight="1" outlineLevel="1">
      <c r="A269" t="s">
        <v>1759</v>
      </c>
      <c r="B269" t="s">
        <v>2821</v>
      </c>
      <c r="C269" s="1">
        <f t="shared" si="281"/>
        <v>17234</v>
      </c>
      <c r="D269" s="1">
        <v>3</v>
      </c>
      <c r="E269" s="1"/>
      <c r="F269" s="1"/>
      <c r="G269" s="1">
        <v>1</v>
      </c>
      <c r="H269" s="1">
        <v>1</v>
      </c>
      <c r="I269" s="1">
        <v>1</v>
      </c>
      <c r="J269" s="1"/>
      <c r="K269" s="1"/>
      <c r="L269" s="1"/>
      <c r="M269" s="7">
        <f>IF(Z269&gt;0,RANK(Z269,(Z269:AB269,AC269:AQ269)),0)</f>
        <v>5</v>
      </c>
      <c r="N269" s="7">
        <f>IF(AA269&gt;0,RANK(AA269,(Z269:AB269,AC269:AQ269)),0)</f>
        <v>0</v>
      </c>
      <c r="O269" s="7">
        <f>IF(AB269&gt;0,RANK(AB269,(Z269:AB269,AC269:AQ269)),0)</f>
        <v>2</v>
      </c>
      <c r="P269" s="7">
        <f>IF(AC269&gt;0,RANK(AC269,(Z269:AB269,AC269:AQ269)),0)</f>
        <v>1</v>
      </c>
      <c r="Q269" s="49">
        <f t="shared" si="282"/>
        <v>214</v>
      </c>
      <c r="R269" s="177">
        <f t="shared" si="283"/>
        <v>1.241731461065336E-2</v>
      </c>
      <c r="S269" s="2"/>
      <c r="T269" s="2">
        <f t="shared" si="284"/>
        <v>3.3712428919577576E-2</v>
      </c>
      <c r="U269" s="2">
        <f t="shared" si="285"/>
        <v>0</v>
      </c>
      <c r="V269" s="2">
        <f t="shared" si="286"/>
        <v>0.32911686201694323</v>
      </c>
      <c r="W269" s="2">
        <f t="shared" si="287"/>
        <v>0.34153417662759661</v>
      </c>
      <c r="X269" s="2">
        <f t="shared" si="288"/>
        <v>0.22594870604618777</v>
      </c>
      <c r="Y269" s="2">
        <f t="shared" si="289"/>
        <v>6.9687826389694785E-2</v>
      </c>
      <c r="Z269" s="1">
        <v>581</v>
      </c>
      <c r="AB269" s="1">
        <v>5672</v>
      </c>
      <c r="AC269" s="1">
        <v>5886</v>
      </c>
      <c r="AD269" s="1">
        <v>3894</v>
      </c>
      <c r="AE269" s="1">
        <v>1174</v>
      </c>
      <c r="AJ269" s="1">
        <v>27</v>
      </c>
      <c r="AS269" s="7">
        <f>IF(AD269&gt;0,RANK(AD269,(Z269:AB269,AC269:AQ269)),0)</f>
        <v>3</v>
      </c>
      <c r="AT269" s="7">
        <f>IF(AE269&gt;0,RANK(AE269,(Z269:AB269,AC269:AQ269)),0)</f>
        <v>4</v>
      </c>
      <c r="AU269" s="7">
        <f>IF(AF269&gt;0,RANK(AF269,(Z269:AB269,AC269:AQ269)),0)</f>
        <v>0</v>
      </c>
      <c r="AV269" s="7">
        <f>IF(AG269&gt;0,RANK(AG269,(Z269:AB269,AG269:AQ269)),0)</f>
        <v>0</v>
      </c>
      <c r="AW269" s="2">
        <f t="shared" si="290"/>
        <v>6.8121155854705809E-2</v>
      </c>
      <c r="AX269" s="2">
        <f t="shared" si="291"/>
        <v>0</v>
      </c>
      <c r="AY269" s="2">
        <f t="shared" si="292"/>
        <v>0</v>
      </c>
      <c r="BA269" s="2" t="str">
        <f t="shared" si="293"/>
        <v>District 6</v>
      </c>
      <c r="BB269" t="str">
        <f t="shared" si="294"/>
        <v>MN</v>
      </c>
      <c r="BC269">
        <v>6</v>
      </c>
      <c r="BE269" s="97">
        <v>27</v>
      </c>
      <c r="BF269" s="99">
        <v>906</v>
      </c>
      <c r="BG269" s="106">
        <f t="shared" si="295"/>
        <v>27906</v>
      </c>
      <c r="BH269" t="s">
        <v>2605</v>
      </c>
      <c r="BI269" t="s">
        <v>2991</v>
      </c>
    </row>
    <row r="270" spans="1:61" ht="13" customHeight="1" outlineLevel="1">
      <c r="A270" t="s">
        <v>1356</v>
      </c>
      <c r="B270" t="s">
        <v>2821</v>
      </c>
      <c r="C270" s="1">
        <f t="shared" si="281"/>
        <v>13020</v>
      </c>
      <c r="D270" s="1">
        <v>3</v>
      </c>
      <c r="E270" s="1"/>
      <c r="F270" s="1"/>
      <c r="G270" s="1">
        <v>1</v>
      </c>
      <c r="H270" s="1">
        <v>1</v>
      </c>
      <c r="I270" s="1">
        <v>1</v>
      </c>
      <c r="J270" s="1"/>
      <c r="K270" s="1"/>
      <c r="L270" s="1"/>
      <c r="M270" s="7">
        <f>IF(Z270&gt;0,RANK(Z270,(Z270:AB270,AC270:AQ270)),0)</f>
        <v>5</v>
      </c>
      <c r="N270" s="7">
        <f>IF(AA270&gt;0,RANK(AA270,(Z270:AB270,AC270:AQ270)),0)</f>
        <v>0</v>
      </c>
      <c r="O270" s="7">
        <f>IF(AB270&gt;0,RANK(AB270,(Z270:AB270,AC270:AQ270)),0)</f>
        <v>2</v>
      </c>
      <c r="P270" s="7">
        <f>IF(AC270&gt;0,RANK(AC270,(Z270:AB270,AC270:AQ270)),0)</f>
        <v>1</v>
      </c>
      <c r="Q270" s="49">
        <f t="shared" si="282"/>
        <v>927</v>
      </c>
      <c r="R270" s="177">
        <f t="shared" si="283"/>
        <v>7.1198156682027655E-2</v>
      </c>
      <c r="S270" s="2"/>
      <c r="T270" s="2">
        <f t="shared" si="284"/>
        <v>4.5929339477726573E-2</v>
      </c>
      <c r="U270" s="2">
        <f t="shared" si="285"/>
        <v>0</v>
      </c>
      <c r="V270" s="2">
        <f t="shared" si="286"/>
        <v>0.26152073732718895</v>
      </c>
      <c r="W270" s="2">
        <f t="shared" si="287"/>
        <v>0.33271889400921661</v>
      </c>
      <c r="X270" s="2">
        <f t="shared" si="288"/>
        <v>0.23172043010752688</v>
      </c>
      <c r="Y270" s="2">
        <f t="shared" si="289"/>
        <v>0.12811059907834096</v>
      </c>
      <c r="Z270" s="1">
        <v>598</v>
      </c>
      <c r="AB270" s="1">
        <v>3405</v>
      </c>
      <c r="AC270" s="1">
        <v>4332</v>
      </c>
      <c r="AD270" s="1">
        <v>3017</v>
      </c>
      <c r="AE270" s="1">
        <v>1653</v>
      </c>
      <c r="AJ270" s="1">
        <v>15</v>
      </c>
      <c r="AS270" s="7">
        <f>IF(AD270&gt;0,RANK(AD270,(Z270:AB270,AC270:AQ270)),0)</f>
        <v>3</v>
      </c>
      <c r="AT270" s="7">
        <f>IF(AE270&gt;0,RANK(AE270,(Z270:AB270,AC270:AQ270)),0)</f>
        <v>4</v>
      </c>
      <c r="AU270" s="7">
        <f>IF(AF270&gt;0,RANK(AF270,(Z270:AB270,AC270:AQ270)),0)</f>
        <v>0</v>
      </c>
      <c r="AV270" s="7">
        <f>IF(AG270&gt;0,RANK(AG270,(Z270:AB270,AG270:AQ270)),0)</f>
        <v>0</v>
      </c>
      <c r="AW270" s="2">
        <f t="shared" si="290"/>
        <v>0.12695852534562213</v>
      </c>
      <c r="AX270" s="2">
        <f t="shared" si="291"/>
        <v>0</v>
      </c>
      <c r="AY270" s="2">
        <f t="shared" si="292"/>
        <v>0</v>
      </c>
      <c r="BA270" s="2" t="str">
        <f t="shared" si="293"/>
        <v>District 7</v>
      </c>
      <c r="BB270" t="str">
        <f t="shared" si="294"/>
        <v>MN</v>
      </c>
      <c r="BC270">
        <v>7</v>
      </c>
      <c r="BE270" s="97">
        <v>27</v>
      </c>
      <c r="BF270" s="99">
        <v>907</v>
      </c>
      <c r="BG270" s="106">
        <f t="shared" si="295"/>
        <v>27907</v>
      </c>
      <c r="BH270" t="s">
        <v>2605</v>
      </c>
      <c r="BI270" t="s">
        <v>2991</v>
      </c>
    </row>
    <row r="271" spans="1:61" ht="13" customHeight="1" outlineLevel="1">
      <c r="A271" t="s">
        <v>275</v>
      </c>
      <c r="B271" t="s">
        <v>2821</v>
      </c>
      <c r="C271" s="1">
        <f t="shared" si="281"/>
        <v>13503</v>
      </c>
      <c r="D271" s="1">
        <v>3</v>
      </c>
      <c r="E271" s="1"/>
      <c r="F271" s="1"/>
      <c r="G271" s="1">
        <v>1</v>
      </c>
      <c r="H271" s="1">
        <v>1</v>
      </c>
      <c r="I271" s="1">
        <v>1</v>
      </c>
      <c r="J271" s="1"/>
      <c r="K271" s="1"/>
      <c r="L271" s="1"/>
      <c r="M271" s="7">
        <f>IF(Z271&gt;0,RANK(Z271,(Z271:AB271,AC271:AQ271)),0)</f>
        <v>5</v>
      </c>
      <c r="N271" s="7">
        <f>IF(AA271&gt;0,RANK(AA271,(Z271:AB271,AC271:AQ271)),0)</f>
        <v>0</v>
      </c>
      <c r="O271" s="7">
        <f>IF(AB271&gt;0,RANK(AB271,(Z271:AB271,AC271:AQ271)),0)</f>
        <v>3</v>
      </c>
      <c r="P271" s="7">
        <f>IF(AC271&gt;0,RANK(AC271,(Z271:AB271,AC271:AQ271)),0)</f>
        <v>1</v>
      </c>
      <c r="Q271" s="49">
        <f t="shared" si="282"/>
        <v>597</v>
      </c>
      <c r="R271" s="177">
        <f t="shared" si="283"/>
        <v>4.4212397245056656E-2</v>
      </c>
      <c r="S271" s="2"/>
      <c r="T271" s="2">
        <f t="shared" si="284"/>
        <v>3.9028364067244317E-2</v>
      </c>
      <c r="U271" s="2">
        <f t="shared" si="285"/>
        <v>0</v>
      </c>
      <c r="V271" s="2">
        <f t="shared" si="286"/>
        <v>0.24476042360956823</v>
      </c>
      <c r="W271" s="2">
        <f t="shared" si="287"/>
        <v>0.32933422202473522</v>
      </c>
      <c r="X271" s="2">
        <f t="shared" si="288"/>
        <v>0.28512182477967857</v>
      </c>
      <c r="Y271" s="2">
        <f t="shared" si="289"/>
        <v>0.10175516551877362</v>
      </c>
      <c r="Z271" s="1">
        <v>527</v>
      </c>
      <c r="AB271" s="1">
        <v>3305</v>
      </c>
      <c r="AC271" s="1">
        <v>4447</v>
      </c>
      <c r="AD271" s="1">
        <v>3850</v>
      </c>
      <c r="AE271" s="1">
        <v>1353</v>
      </c>
      <c r="AJ271" s="1">
        <v>21</v>
      </c>
      <c r="AS271" s="7">
        <f>IF(AD271&gt;0,RANK(AD271,(Z271:AB271,AC271:AQ271)),0)</f>
        <v>2</v>
      </c>
      <c r="AT271" s="7">
        <f>IF(AE271&gt;0,RANK(AE271,(Z271:AB271,AC271:AQ271)),0)</f>
        <v>4</v>
      </c>
      <c r="AU271" s="7">
        <f>IF(AF271&gt;0,RANK(AF271,(Z271:AB271,AC271:AQ271)),0)</f>
        <v>0</v>
      </c>
      <c r="AV271" s="7">
        <f>IF(AG271&gt;0,RANK(AG271,(Z271:AB271,AG271:AQ271)),0)</f>
        <v>0</v>
      </c>
      <c r="AW271" s="2">
        <f t="shared" si="290"/>
        <v>0.1001999555654299</v>
      </c>
      <c r="AX271" s="2">
        <f t="shared" si="291"/>
        <v>0</v>
      </c>
      <c r="AY271" s="2">
        <f t="shared" si="292"/>
        <v>0</v>
      </c>
      <c r="BA271" s="2" t="str">
        <f t="shared" si="293"/>
        <v>District 8</v>
      </c>
      <c r="BB271" t="str">
        <f t="shared" si="294"/>
        <v>MN</v>
      </c>
      <c r="BC271">
        <v>8</v>
      </c>
      <c r="BE271" s="97">
        <v>27</v>
      </c>
      <c r="BF271" s="99">
        <v>908</v>
      </c>
      <c r="BG271" s="106">
        <f t="shared" si="295"/>
        <v>27908</v>
      </c>
      <c r="BH271" t="s">
        <v>2605</v>
      </c>
      <c r="BI271" t="s">
        <v>2991</v>
      </c>
    </row>
    <row r="272" spans="1:61">
      <c r="A272" t="s">
        <v>2848</v>
      </c>
      <c r="B272" t="s">
        <v>1105</v>
      </c>
      <c r="C272" s="1">
        <f t="shared" si="281"/>
        <v>113905</v>
      </c>
      <c r="D272" s="1">
        <v>10</v>
      </c>
      <c r="E272" s="1"/>
      <c r="F272" s="1"/>
      <c r="G272" s="1">
        <v>6</v>
      </c>
      <c r="H272" s="1">
        <v>5</v>
      </c>
      <c r="I272" s="1">
        <v>3</v>
      </c>
      <c r="J272" s="1"/>
      <c r="K272" s="1"/>
      <c r="L272" s="1"/>
      <c r="M272" s="7">
        <f>IF(Z272&gt;0,RANK(Z272,(Z272:AB272,AC272:AQ272)),0)</f>
        <v>5</v>
      </c>
      <c r="N272" s="7">
        <f>IF(AA272&gt;0,RANK(AA272,(Z272:AB272,AC272:AQ272)),0)</f>
        <v>0</v>
      </c>
      <c r="O272" s="7">
        <f>IF(AB272&gt;0,RANK(AB272,(Z272:AB272,AC272:AQ272)),0)</f>
        <v>1</v>
      </c>
      <c r="P272" s="7">
        <f>IF(AC272&gt;0,RANK(AC272,(Z272:AB272,AC272:AQ272)),0)</f>
        <v>2</v>
      </c>
      <c r="Q272" s="49">
        <f t="shared" si="282"/>
        <v>8042</v>
      </c>
      <c r="R272" s="177">
        <f t="shared" si="283"/>
        <v>7.0602695228479867E-2</v>
      </c>
      <c r="S272" s="2"/>
      <c r="T272" s="2">
        <f t="shared" si="284"/>
        <v>5.733725472981871E-2</v>
      </c>
      <c r="U272" s="2">
        <f t="shared" si="285"/>
        <v>0</v>
      </c>
      <c r="V272" s="2">
        <f t="shared" si="286"/>
        <v>0.36156446161274747</v>
      </c>
      <c r="W272" s="2">
        <f t="shared" si="287"/>
        <v>0.29096176638426757</v>
      </c>
      <c r="X272" s="2">
        <f t="shared" si="288"/>
        <v>0.21450331416531321</v>
      </c>
      <c r="Y272" s="2">
        <f t="shared" si="289"/>
        <v>7.5633203107852987E-2</v>
      </c>
      <c r="Z272" s="1">
        <f>SUM(Z264:Z271)</f>
        <v>6531</v>
      </c>
      <c r="AB272" s="1">
        <f t="shared" ref="AB272:AK272" si="296">SUM(AB264:AB271)</f>
        <v>41184</v>
      </c>
      <c r="AC272" s="1">
        <f t="shared" si="296"/>
        <v>33142</v>
      </c>
      <c r="AD272" s="1">
        <f t="shared" si="296"/>
        <v>24433</v>
      </c>
      <c r="AE272" s="1">
        <f t="shared" si="296"/>
        <v>8407</v>
      </c>
      <c r="AJ272" s="1">
        <f t="shared" si="296"/>
        <v>208</v>
      </c>
      <c r="AK272" s="1">
        <f t="shared" si="296"/>
        <v>0</v>
      </c>
      <c r="AM272" s="1">
        <f>SUM(AM264:AM271)</f>
        <v>0</v>
      </c>
      <c r="AS272" s="7">
        <f>IF(AD272&gt;0,RANK(AD272,(Z272:AB272,AC272:AQ272)),0)</f>
        <v>3</v>
      </c>
      <c r="AT272" s="7">
        <f>IF(AE272&gt;0,RANK(AE272,(Z272:AB272,AC272:AQ272)),0)</f>
        <v>4</v>
      </c>
      <c r="AU272" s="7">
        <f>IF(AF272&gt;0,RANK(AF272,(Z272:AB272,AC272:AQ272)),0)</f>
        <v>0</v>
      </c>
      <c r="AV272" s="7">
        <f>IF(AG272&gt;0,RANK(AG272,(Z272:AB272,AG272:AQ272)),0)</f>
        <v>0</v>
      </c>
      <c r="AW272" s="2">
        <f t="shared" si="290"/>
        <v>7.3807119968394716E-2</v>
      </c>
      <c r="AX272" s="2">
        <f t="shared" si="291"/>
        <v>0</v>
      </c>
      <c r="AY272" s="2">
        <f t="shared" si="292"/>
        <v>0</v>
      </c>
      <c r="BA272" s="2" t="str">
        <f t="shared" si="293"/>
        <v>Minnesota</v>
      </c>
      <c r="BB272" t="str">
        <f t="shared" si="294"/>
        <v>T</v>
      </c>
      <c r="BE272" s="97">
        <v>27</v>
      </c>
      <c r="BF272" s="99"/>
      <c r="BG272" s="106">
        <f t="shared" si="295"/>
        <v>27000</v>
      </c>
      <c r="BH272" t="s">
        <v>1619</v>
      </c>
      <c r="BI272" t="s">
        <v>2991</v>
      </c>
    </row>
    <row r="273" spans="1:72">
      <c r="C273" s="1"/>
      <c r="D273" s="1"/>
      <c r="E273" s="1"/>
      <c r="F273" s="1"/>
      <c r="G273" s="1"/>
      <c r="H273" s="1"/>
      <c r="I273" s="1"/>
      <c r="J273" s="1"/>
      <c r="K273" s="1"/>
      <c r="L273" s="1"/>
      <c r="M273" s="7"/>
      <c r="N273" s="7"/>
      <c r="O273" s="7"/>
      <c r="P273" s="7"/>
      <c r="Q273" s="49"/>
      <c r="R273" s="177"/>
      <c r="S273" s="2"/>
      <c r="T273" s="2"/>
      <c r="U273" s="2"/>
      <c r="V273" s="2"/>
      <c r="W273" s="2"/>
      <c r="X273" s="2"/>
      <c r="Y273" s="2"/>
      <c r="AK273" s="1"/>
      <c r="AL273" s="1"/>
      <c r="AS273" s="7"/>
      <c r="AT273" s="7"/>
      <c r="AU273" s="7"/>
      <c r="AV273" s="7"/>
      <c r="AW273" s="2"/>
      <c r="AX273" s="2"/>
      <c r="AY273" s="2"/>
      <c r="BA273" s="2"/>
      <c r="BF273" s="99"/>
    </row>
    <row r="274" spans="1:72" outlineLevel="1">
      <c r="A274" s="9" t="s">
        <v>2143</v>
      </c>
      <c r="B274" t="s">
        <v>1504</v>
      </c>
      <c r="C274" s="1">
        <f t="shared" ref="C274:C279" si="297">SUM(Z274:AQ274)</f>
        <v>116159</v>
      </c>
      <c r="D274" s="1">
        <v>3</v>
      </c>
      <c r="E274" s="1"/>
      <c r="F274" s="1"/>
      <c r="G274" s="1"/>
      <c r="H274" s="1">
        <f t="shared" ref="H274:I277" si="298">IF(W274&gt;0.5,3,IF(MAX($T274:$X274)&gt;0.5,"",IF(RANK(AC274,$Z274:$AG274)=1,2,IF(RANK(AC274,$Z274:$AG274)=2,1,""))))</f>
        <v>1</v>
      </c>
      <c r="I274" s="1">
        <f t="shared" si="298"/>
        <v>2</v>
      </c>
      <c r="J274" s="1"/>
      <c r="K274" s="1"/>
      <c r="L274" s="1"/>
      <c r="M274" s="7">
        <f>IF(Z274&gt;0,RANK(Z274,(Z274:AB274,AC274:AQ274)),0)</f>
        <v>3</v>
      </c>
      <c r="N274" s="7">
        <f>IF(AA274&gt;0,RANK(AA274,(Z274:AB274,AC274:AQ274)),0)</f>
        <v>7</v>
      </c>
      <c r="O274" s="7">
        <f>IF(AB274&gt;0,RANK(AB274,(Z274:AB274,AC274:AQ274)),0)</f>
        <v>4</v>
      </c>
      <c r="P274" s="7">
        <f>IF(AC274&gt;0,RANK(AC274,(Z274:AB274,AC274:AQ274)),0)</f>
        <v>2</v>
      </c>
      <c r="Q274" s="49">
        <f t="shared" ref="Q274:Q279" si="299">MAX(Z274:AG274)-LARGE(Z274:AG274,2)</f>
        <v>2923</v>
      </c>
      <c r="R274" s="177">
        <f t="shared" ref="R274:R279" si="300">Q274/C274</f>
        <v>2.5163784123485911E-2</v>
      </c>
      <c r="S274" s="2"/>
      <c r="T274" s="2">
        <f t="shared" ref="T274:T279" si="301">IF($C274=0,"-",Z274/$C274)</f>
        <v>7.1841183205778286E-2</v>
      </c>
      <c r="U274" s="2">
        <f t="shared" ref="U274:U279" si="302">IF($C274=0,"-",AA274/$C274)</f>
        <v>3.1680713504765022E-3</v>
      </c>
      <c r="V274" s="2">
        <f t="shared" ref="V274:V279" si="303">IF($C274=0,"-",AB274/$C274)</f>
        <v>5.381416851040384E-2</v>
      </c>
      <c r="W274" s="2">
        <f t="shared" ref="W274:W279" si="304">IF($C274=0,"-",AC274/$C274)</f>
        <v>0.41117778217787687</v>
      </c>
      <c r="X274" s="2">
        <f t="shared" ref="X274:X279" si="305">IF($C274=0,"-",AD274/$C274)</f>
        <v>0.43634156630136278</v>
      </c>
      <c r="Y274" s="2">
        <f t="shared" ref="Y274:Y279" si="306">IF(C274=0,"-",(1-T274-U274-V274-W274-X274))</f>
        <v>2.3657228454101731E-2</v>
      </c>
      <c r="Z274" s="1">
        <f>SUMIF(County!$AT$907:$AT$988,$BC274,County!R$907:R$988)+SUMIF('Cong Dist'!$BC$1185:$BC$1194,$BC274,'Cong Dist'!Z$1185:Z$1194)</f>
        <v>8345</v>
      </c>
      <c r="AA274" s="1">
        <f>SUMIF(County!$AT$907:$AT$988,$BC274,County!S$907:S$988)+SUMIF('Cong Dist'!$BC$1185:$BC$1194,$BC274,'Cong Dist'!AA$1185:AA$1194)</f>
        <v>368</v>
      </c>
      <c r="AB274" s="1">
        <f>SUMIF(County!$AT$907:$AT$988,$BC274,County!T$907:T$988)+SUMIF('Cong Dist'!$BC$1185:$BC$1194,$BC274,'Cong Dist'!AB$1185:AB$1194)</f>
        <v>6251</v>
      </c>
      <c r="AC274" s="1">
        <f>SUMIF(County!$AT$907:$AT$988,$BC274,County!U$907:U$988)+SUMIF('Cong Dist'!$BC$1185:$BC$1194,$BC274,'Cong Dist'!AC$1185:AC$1194)</f>
        <v>47762</v>
      </c>
      <c r="AD274" s="1">
        <f>SUMIF(County!$AT$907:$AT$988,$BC274,County!V$907:V$988)+SUMIF('Cong Dist'!$BC$1185:$BC$1194,$BC274,'Cong Dist'!AD$1185:AD$1194)</f>
        <v>50685</v>
      </c>
      <c r="AE274" s="1">
        <f>SUMIF(County!$AT$907:$AT$988,$BC274,County!W$907:W$988)+SUMIF('Cong Dist'!$BC$1185:$BC$1194,$BC274,'Cong Dist'!AE$1185:AE$1194)</f>
        <v>1650</v>
      </c>
      <c r="AF274" s="1">
        <f>SUMIF(County!$AT$907:$AT$988,$BC274,County!X$907:X$988)+SUMIF('Cong Dist'!$BC$1185:$BC$1194,$BC274,'Cong Dist'!AF$1185:AF$1194)</f>
        <v>47</v>
      </c>
      <c r="AG274" s="1">
        <f>SUMIF(County!$AT$907:$AT$988,$BC274,County!Y$907:Y$988)+SUMIF('Cong Dist'!$BC$1185:$BC$1194,$BC274,'Cong Dist'!AG$1185:AG$1194)</f>
        <v>121</v>
      </c>
      <c r="AH274" s="1">
        <f>SUMIF(County!$AT$907:$AT$988,$BC274,County!Z$907:Z$988)+SUMIF('Cong Dist'!$BC$1185:$BC$1194,$BC274,'Cong Dist'!AH$1185:AH$1194)</f>
        <v>172</v>
      </c>
      <c r="AJ274" s="53"/>
      <c r="AL274" s="1">
        <f>SUMIF(County!$AT$907:$AT$988,$BC274,County!AD$907:AD$988)+SUMIF('Cong Dist'!$BC$1185:$BC$1194,$BC274,'Cong Dist'!AL$1185:AL$1194)</f>
        <v>404</v>
      </c>
      <c r="AN274" s="1">
        <f>SUMIF(County!$AT$907:$AT$988,$BC274,County!AF$907:AF$988)+SUMIF('Cong Dist'!$BC$1185:$BC$1194,$BC274,'Cong Dist'!AN$1185:AN$1194)</f>
        <v>277</v>
      </c>
      <c r="AO274" s="1">
        <f>SUMIF(County!$AT$907:$AT$988,$BC274,County!AG$907:AG$988)+SUMIF('Cong Dist'!$BC$1185:$BC$1194,$BC274,'Cong Dist'!AO$1185:AO$1194)</f>
        <v>45</v>
      </c>
      <c r="AP274" s="1">
        <f>SUMIF(County!$AT$907:$AT$988,$BC274,County!AH$907:AH$988)+SUMIF('Cong Dist'!$BC$1185:$BC$1194,$BC274,'Cong Dist'!AP$1185:AP$1194)</f>
        <v>32</v>
      </c>
      <c r="AS274" s="7">
        <f>IF(AD274&gt;0,RANK(AD274,(Z274:AB274,AC274:AQ274)),0)</f>
        <v>1</v>
      </c>
      <c r="AT274" s="7">
        <f>IF(AE274&gt;0,RANK(AE274,(Z274:AB274,AC274:AQ274)),0)</f>
        <v>5</v>
      </c>
      <c r="AU274" s="7">
        <f>IF(AF274&gt;0,RANK(AF274,(Z274:AB274,AC274:AQ274)),0)</f>
        <v>11</v>
      </c>
      <c r="AV274" s="7">
        <f>IF(AG274&gt;0,RANK(AG274,(Z274:AB274,AG274:AQ274)),0)</f>
        <v>7</v>
      </c>
      <c r="AW274" s="2">
        <f t="shared" ref="AW274:AY279" si="307">IF($C274=0,"-",AE274/$C274)</f>
        <v>1.4204667739908229E-2</v>
      </c>
      <c r="AX274" s="2">
        <f t="shared" si="307"/>
        <v>4.0461780834890107E-4</v>
      </c>
      <c r="AY274" s="2">
        <f t="shared" si="307"/>
        <v>1.0416756342599368E-3</v>
      </c>
      <c r="BA274" s="2" t="str">
        <f t="shared" ref="BA274:BB279" si="308">A274</f>
        <v>District 1</v>
      </c>
      <c r="BB274" t="str">
        <f t="shared" si="308"/>
        <v>MS</v>
      </c>
      <c r="BC274">
        <v>1</v>
      </c>
      <c r="BE274" s="97">
        <v>28</v>
      </c>
      <c r="BF274" s="99">
        <v>901</v>
      </c>
      <c r="BG274" s="106">
        <f t="shared" ref="BG274:BG279" si="309">BE274*1000+BF274</f>
        <v>28901</v>
      </c>
      <c r="BH274" t="s">
        <v>2605</v>
      </c>
      <c r="BI274" t="s">
        <v>3184</v>
      </c>
    </row>
    <row r="275" spans="1:72" outlineLevel="1">
      <c r="A275" s="9" t="s">
        <v>1563</v>
      </c>
      <c r="B275" t="s">
        <v>1504</v>
      </c>
      <c r="C275" s="1">
        <f t="shared" si="297"/>
        <v>59784</v>
      </c>
      <c r="D275" s="1">
        <v>3</v>
      </c>
      <c r="E275" s="1"/>
      <c r="F275" s="1"/>
      <c r="G275" s="1"/>
      <c r="H275" s="1" t="str">
        <f t="shared" si="298"/>
        <v/>
      </c>
      <c r="I275" s="1">
        <f t="shared" si="298"/>
        <v>3</v>
      </c>
      <c r="J275" s="1"/>
      <c r="K275" s="1"/>
      <c r="L275" s="1"/>
      <c r="M275" s="7">
        <f>IF(Z275&gt;0,RANK(Z275,(Z275:AB275,AC275:AQ275)),0)</f>
        <v>3</v>
      </c>
      <c r="N275" s="7">
        <f>IF(AA275&gt;0,RANK(AA275,(Z275:AB275,AC275:AQ275)),0)</f>
        <v>6</v>
      </c>
      <c r="O275" s="7">
        <f>IF(AB275&gt;0,RANK(AB275,(Z275:AB275,AC275:AQ275)),0)</f>
        <v>4</v>
      </c>
      <c r="P275" s="7">
        <f>IF(AC275&gt;0,RANK(AC275,(Z275:AB275,AC275:AQ275)),0)</f>
        <v>2</v>
      </c>
      <c r="Q275" s="49">
        <f t="shared" si="299"/>
        <v>12034</v>
      </c>
      <c r="R275" s="177">
        <f t="shared" si="300"/>
        <v>0.20129131540211428</v>
      </c>
      <c r="S275" s="2"/>
      <c r="T275" s="2">
        <f t="shared" si="301"/>
        <v>9.3018198849190423E-2</v>
      </c>
      <c r="U275" s="2">
        <f t="shared" si="302"/>
        <v>4.683527365181319E-3</v>
      </c>
      <c r="V275" s="2">
        <f t="shared" si="303"/>
        <v>5.1769704268700659E-2</v>
      </c>
      <c r="W275" s="2">
        <f t="shared" si="304"/>
        <v>0.31449886257192561</v>
      </c>
      <c r="X275" s="2">
        <f t="shared" si="305"/>
        <v>0.51579017797403992</v>
      </c>
      <c r="Y275" s="2">
        <f t="shared" si="306"/>
        <v>2.0239528970962151E-2</v>
      </c>
      <c r="Z275" s="1">
        <f>SUMIF(County!$AT$907:$AT$988,$BC275,County!R$907:R$988)+SUMIF('Cong Dist'!$BC$1185:$BC$1194,$BC275,'Cong Dist'!Z$1185:Z$1194)</f>
        <v>5561</v>
      </c>
      <c r="AA275" s="1">
        <f>SUMIF(County!$AT$907:$AT$988,$BC275,County!S$907:S$988)+SUMIF('Cong Dist'!$BC$1185:$BC$1194,$BC275,'Cong Dist'!AA$1185:AA$1194)</f>
        <v>280</v>
      </c>
      <c r="AB275" s="1">
        <f>SUMIF(County!$AT$907:$AT$988,$BC275,County!T$907:T$988)+SUMIF('Cong Dist'!$BC$1185:$BC$1194,$BC275,'Cong Dist'!AB$1185:AB$1194)</f>
        <v>3095</v>
      </c>
      <c r="AC275" s="1">
        <f>SUMIF(County!$AT$907:$AT$988,$BC275,County!U$907:U$988)+SUMIF('Cong Dist'!$BC$1185:$BC$1194,$BC275,'Cong Dist'!AC$1185:AC$1194)</f>
        <v>18802</v>
      </c>
      <c r="AD275" s="1">
        <f>SUMIF(County!$AT$907:$AT$988,$BC275,County!V$907:V$988)+SUMIF('Cong Dist'!$BC$1185:$BC$1194,$BC275,'Cong Dist'!AD$1185:AD$1194)</f>
        <v>30836</v>
      </c>
      <c r="AE275" s="1">
        <f>SUMIF(County!$AT$907:$AT$988,$BC275,County!W$907:W$988)+SUMIF('Cong Dist'!$BC$1185:$BC$1194,$BC275,'Cong Dist'!AE$1185:AE$1194)</f>
        <v>687</v>
      </c>
      <c r="AF275" s="1">
        <f>SUMIF(County!$AT$907:$AT$988,$BC275,County!X$907:X$988)+SUMIF('Cong Dist'!$BC$1185:$BC$1194,$BC275,'Cong Dist'!AF$1185:AF$1194)</f>
        <v>39</v>
      </c>
      <c r="AG275" s="1">
        <f>SUMIF(County!$AT$907:$AT$988,$BC275,County!Y$907:Y$988)+SUMIF('Cong Dist'!$BC$1185:$BC$1194,$BC275,'Cong Dist'!AG$1185:AG$1194)</f>
        <v>75</v>
      </c>
      <c r="AH275" s="1">
        <f>SUMIF(County!$AT$907:$AT$988,$BC275,County!Z$907:Z$988)+SUMIF('Cong Dist'!$BC$1185:$BC$1194,$BC275,'Cong Dist'!AH$1185:AH$1194)</f>
        <v>78</v>
      </c>
      <c r="AJ275" s="53"/>
      <c r="AL275" s="1">
        <f>SUMIF(County!$AT$907:$AT$988,$BC275,County!AD$907:AD$988)+SUMIF('Cong Dist'!$BC$1185:$BC$1194,$BC275,'Cong Dist'!AL$1185:AL$1194)</f>
        <v>197</v>
      </c>
      <c r="AN275" s="1">
        <f>SUMIF(County!$AT$907:$AT$988,$BC275,County!AF$907:AF$988)+SUMIF('Cong Dist'!$BC$1185:$BC$1194,$BC275,'Cong Dist'!AN$1185:AN$1194)</f>
        <v>68</v>
      </c>
      <c r="AO275" s="1">
        <f>SUMIF(County!$AT$907:$AT$988,$BC275,County!AG$907:AG$988)+SUMIF('Cong Dist'!$BC$1185:$BC$1194,$BC275,'Cong Dist'!AO$1185:AO$1194)</f>
        <v>35</v>
      </c>
      <c r="AP275" s="1">
        <f>SUMIF(County!$AT$907:$AT$988,$BC275,County!AH$907:AH$988)+SUMIF('Cong Dist'!$BC$1185:$BC$1194,$BC275,'Cong Dist'!AP$1185:AP$1194)</f>
        <v>31</v>
      </c>
      <c r="AS275" s="7">
        <f>IF(AD275&gt;0,RANK(AD275,(Z275:AB275,AC275:AQ275)),0)</f>
        <v>1</v>
      </c>
      <c r="AT275" s="7">
        <f>IF(AE275&gt;0,RANK(AE275,(Z275:AB275,AC275:AQ275)),0)</f>
        <v>5</v>
      </c>
      <c r="AU275" s="7">
        <f>IF(AF275&gt;0,RANK(AF275,(Z275:AB275,AC275:AQ275)),0)</f>
        <v>11</v>
      </c>
      <c r="AV275" s="7">
        <f>IF(AG275&gt;0,RANK(AG275,(Z275:AB275,AG275:AQ275)),0)</f>
        <v>6</v>
      </c>
      <c r="AW275" s="2">
        <f t="shared" si="307"/>
        <v>1.1491368928141309E-2</v>
      </c>
      <c r="AX275" s="2">
        <f t="shared" si="307"/>
        <v>6.5234845443596951E-4</v>
      </c>
      <c r="AY275" s="2">
        <f t="shared" si="307"/>
        <v>1.2545162585307105E-3</v>
      </c>
      <c r="BA275" s="2" t="str">
        <f t="shared" si="308"/>
        <v>District 2</v>
      </c>
      <c r="BB275" t="str">
        <f t="shared" si="308"/>
        <v>MS</v>
      </c>
      <c r="BC275">
        <v>2</v>
      </c>
      <c r="BE275" s="97">
        <v>28</v>
      </c>
      <c r="BF275" s="99">
        <v>902</v>
      </c>
      <c r="BG275" s="106">
        <f t="shared" si="309"/>
        <v>28902</v>
      </c>
      <c r="BH275" t="s">
        <v>2605</v>
      </c>
      <c r="BI275" t="s">
        <v>3184</v>
      </c>
    </row>
    <row r="276" spans="1:72" outlineLevel="1">
      <c r="A276" s="9" t="s">
        <v>1564</v>
      </c>
      <c r="B276" t="s">
        <v>1504</v>
      </c>
      <c r="C276" s="1">
        <f t="shared" si="297"/>
        <v>122243</v>
      </c>
      <c r="D276" s="1">
        <v>3</v>
      </c>
      <c r="E276" s="1"/>
      <c r="F276" s="1"/>
      <c r="G276" s="1"/>
      <c r="H276" s="1">
        <f t="shared" si="298"/>
        <v>1</v>
      </c>
      <c r="I276" s="1">
        <f t="shared" si="298"/>
        <v>2</v>
      </c>
      <c r="J276" s="1"/>
      <c r="K276" s="1"/>
      <c r="L276" s="1"/>
      <c r="M276" s="7">
        <f>IF(Z276&gt;0,RANK(Z276,(Z276:AB276,AC276:AQ276)),0)</f>
        <v>3</v>
      </c>
      <c r="N276" s="7">
        <f>IF(AA276&gt;0,RANK(AA276,(Z276:AB276,AC276:AQ276)),0)</f>
        <v>6</v>
      </c>
      <c r="O276" s="7">
        <f>IF(AB276&gt;0,RANK(AB276,(Z276:AB276,AC276:AQ276)),0)</f>
        <v>4</v>
      </c>
      <c r="P276" s="7">
        <f>IF(AC276&gt;0,RANK(AC276,(Z276:AB276,AC276:AQ276)),0)</f>
        <v>2</v>
      </c>
      <c r="Q276" s="49">
        <f t="shared" si="299"/>
        <v>14986</v>
      </c>
      <c r="R276" s="177">
        <f t="shared" si="300"/>
        <v>0.12259188665199644</v>
      </c>
      <c r="S276" s="2"/>
      <c r="T276" s="2">
        <f t="shared" si="301"/>
        <v>0.11193278960758489</v>
      </c>
      <c r="U276" s="2">
        <f t="shared" si="302"/>
        <v>4.5728589776101699E-3</v>
      </c>
      <c r="V276" s="2">
        <f t="shared" si="303"/>
        <v>5.7295714274027958E-2</v>
      </c>
      <c r="W276" s="2">
        <f t="shared" si="304"/>
        <v>0.34066572319069394</v>
      </c>
      <c r="X276" s="2">
        <f t="shared" si="305"/>
        <v>0.46325760984269038</v>
      </c>
      <c r="Y276" s="2">
        <f t="shared" si="306"/>
        <v>2.2275304107392702E-2</v>
      </c>
      <c r="Z276" s="1">
        <f>SUMIF(County!$AT$907:$AT$988,$BC276,County!R$907:R$988)+SUMIF('Cong Dist'!$BC$1185:$BC$1194,$BC276,'Cong Dist'!Z$1185:Z$1194)</f>
        <v>13683</v>
      </c>
      <c r="AA276" s="1">
        <f>SUMIF(County!$AT$907:$AT$988,$BC276,County!S$907:S$988)+SUMIF('Cong Dist'!$BC$1185:$BC$1194,$BC276,'Cong Dist'!AA$1185:AA$1194)</f>
        <v>559</v>
      </c>
      <c r="AB276" s="1">
        <f>SUMIF(County!$AT$907:$AT$988,$BC276,County!T$907:T$988)+SUMIF('Cong Dist'!$BC$1185:$BC$1194,$BC276,'Cong Dist'!AB$1185:AB$1194)</f>
        <v>7004</v>
      </c>
      <c r="AC276" s="1">
        <f>SUMIF(County!$AT$907:$AT$988,$BC276,County!U$907:U$988)+SUMIF('Cong Dist'!$BC$1185:$BC$1194,$BC276,'Cong Dist'!AC$1185:AC$1194)</f>
        <v>41644</v>
      </c>
      <c r="AD276" s="1">
        <f>SUMIF(County!$AT$907:$AT$988,$BC276,County!V$907:V$988)+SUMIF('Cong Dist'!$BC$1185:$BC$1194,$BC276,'Cong Dist'!AD$1185:AD$1194)</f>
        <v>56630</v>
      </c>
      <c r="AE276" s="1">
        <f>SUMIF(County!$AT$907:$AT$988,$BC276,County!W$907:W$988)+SUMIF('Cong Dist'!$BC$1185:$BC$1194,$BC276,'Cong Dist'!AE$1185:AE$1194)</f>
        <v>1777</v>
      </c>
      <c r="AF276" s="1">
        <f>SUMIF(County!$AT$907:$AT$988,$BC276,County!X$907:X$988)+SUMIF('Cong Dist'!$BC$1185:$BC$1194,$BC276,'Cong Dist'!AF$1185:AF$1194)</f>
        <v>68</v>
      </c>
      <c r="AG276" s="1">
        <f>SUMIF(County!$AT$907:$AT$988,$BC276,County!Y$907:Y$988)+SUMIF('Cong Dist'!$BC$1185:$BC$1194,$BC276,'Cong Dist'!AG$1185:AG$1194)</f>
        <v>165</v>
      </c>
      <c r="AH276" s="1">
        <f>SUMIF(County!$AT$907:$AT$988,$BC276,County!Z$907:Z$988)+SUMIF('Cong Dist'!$BC$1185:$BC$1194,$BC276,'Cong Dist'!AH$1185:AH$1194)</f>
        <v>190</v>
      </c>
      <c r="AJ276" s="53"/>
      <c r="AL276" s="1">
        <f>SUMIF(County!$AT$907:$AT$988,$BC276,County!AD$907:AD$988)+SUMIF('Cong Dist'!$BC$1185:$BC$1194,$BC276,'Cong Dist'!AL$1185:AL$1194)</f>
        <v>293</v>
      </c>
      <c r="AN276" s="1">
        <f>SUMIF(County!$AT$907:$AT$988,$BC276,County!AF$907:AF$988)+SUMIF('Cong Dist'!$BC$1185:$BC$1194,$BC276,'Cong Dist'!AN$1185:AN$1194)</f>
        <v>109</v>
      </c>
      <c r="AO276" s="1">
        <f>SUMIF(County!$AT$907:$AT$988,$BC276,County!AG$907:AG$988)+SUMIF('Cong Dist'!$BC$1185:$BC$1194,$BC276,'Cong Dist'!AO$1185:AO$1194)</f>
        <v>60</v>
      </c>
      <c r="AP276" s="1">
        <f>SUMIF(County!$AT$907:$AT$988,$BC276,County!AH$907:AH$988)+SUMIF('Cong Dist'!$BC$1185:$BC$1194,$BC276,'Cong Dist'!AP$1185:AP$1194)</f>
        <v>61</v>
      </c>
      <c r="AS276" s="7">
        <f>IF(AD276&gt;0,RANK(AD276,(Z276:AB276,AC276:AQ276)),0)</f>
        <v>1</v>
      </c>
      <c r="AT276" s="7">
        <f>IF(AE276&gt;0,RANK(AE276,(Z276:AB276,AC276:AQ276)),0)</f>
        <v>5</v>
      </c>
      <c r="AU276" s="7">
        <f>IF(AF276&gt;0,RANK(AF276,(Z276:AB276,AC276:AQ276)),0)</f>
        <v>11</v>
      </c>
      <c r="AV276" s="7">
        <f>IF(AG276&gt;0,RANK(AG276,(Z276:AB276,AG276:AQ276)),0)</f>
        <v>6</v>
      </c>
      <c r="AW276" s="2">
        <f t="shared" si="307"/>
        <v>1.4536619683744673E-2</v>
      </c>
      <c r="AX276" s="2">
        <f t="shared" si="307"/>
        <v>5.5626907062163069E-4</v>
      </c>
      <c r="AY276" s="2">
        <f t="shared" si="307"/>
        <v>1.3497705390083687E-3</v>
      </c>
      <c r="BA276" s="2" t="str">
        <f t="shared" si="308"/>
        <v>District 3</v>
      </c>
      <c r="BB276" t="str">
        <f t="shared" si="308"/>
        <v>MS</v>
      </c>
      <c r="BC276">
        <v>3</v>
      </c>
      <c r="BE276" s="97">
        <v>28</v>
      </c>
      <c r="BF276" s="99">
        <v>903</v>
      </c>
      <c r="BG276" s="106">
        <f t="shared" si="309"/>
        <v>28903</v>
      </c>
      <c r="BH276" t="s">
        <v>2605</v>
      </c>
      <c r="BI276" t="s">
        <v>3184</v>
      </c>
    </row>
    <row r="277" spans="1:72" s="176" customFormat="1" outlineLevel="1">
      <c r="A277" s="9" t="s">
        <v>1825</v>
      </c>
      <c r="B277" s="176" t="s">
        <v>1504</v>
      </c>
      <c r="C277" s="1">
        <f t="shared" si="297"/>
        <v>116854</v>
      </c>
      <c r="D277" s="1">
        <v>3</v>
      </c>
      <c r="E277" s="1"/>
      <c r="F277" s="1"/>
      <c r="G277" s="1"/>
      <c r="H277" s="1">
        <f t="shared" si="298"/>
        <v>1</v>
      </c>
      <c r="I277" s="1">
        <f t="shared" si="298"/>
        <v>2</v>
      </c>
      <c r="J277" s="1"/>
      <c r="K277" s="1"/>
      <c r="L277" s="1"/>
      <c r="M277" s="7">
        <f>IF(Z277&gt;0,RANK(Z277,(Z277:AB277,AC277:AQ277)),0)</f>
        <v>3</v>
      </c>
      <c r="N277" s="7">
        <f>IF(AA277&gt;0,RANK(AA277,(Z277:AB277,AC277:AQ277)),0)</f>
        <v>6</v>
      </c>
      <c r="O277" s="7">
        <f>IF(AB277&gt;0,RANK(AB277,(Z277:AB277,AC277:AQ277)),0)</f>
        <v>4</v>
      </c>
      <c r="P277" s="7">
        <f>IF(AC277&gt;0,RANK(AC277,(Z277:AB277,AC277:AQ277)),0)</f>
        <v>2</v>
      </c>
      <c r="Q277" s="49">
        <f t="shared" si="299"/>
        <v>16327</v>
      </c>
      <c r="R277" s="177">
        <f t="shared" si="300"/>
        <v>0.1397213616992144</v>
      </c>
      <c r="S277" s="2"/>
      <c r="T277" s="2">
        <f t="shared" si="301"/>
        <v>7.6026494600099276E-2</v>
      </c>
      <c r="U277" s="2">
        <f t="shared" si="302"/>
        <v>4.1675937494651443E-3</v>
      </c>
      <c r="V277" s="2">
        <f t="shared" si="303"/>
        <v>4.6468242422167835E-2</v>
      </c>
      <c r="W277" s="2">
        <f t="shared" si="304"/>
        <v>0.35752306296746367</v>
      </c>
      <c r="X277" s="2">
        <f t="shared" si="305"/>
        <v>0.49724442466667806</v>
      </c>
      <c r="Y277" s="2">
        <f t="shared" si="306"/>
        <v>1.8570181594125934E-2</v>
      </c>
      <c r="Z277" s="1">
        <f>SUMIF(County!$AT$907:$AT$988,$BC277,County!R$907:R$988)+SUMIF('Cong Dist'!$BC$1185:$BC$1194,$BC277,'Cong Dist'!Z$1185:Z$1194)</f>
        <v>8884</v>
      </c>
      <c r="AA277" s="1">
        <f>SUMIF(County!$AT$907:$AT$988,$BC277,County!S$907:S$988)+SUMIF('Cong Dist'!$BC$1185:$BC$1194,$BC277,'Cong Dist'!AA$1185:AA$1194)</f>
        <v>487</v>
      </c>
      <c r="AB277" s="1">
        <f>SUMIF(County!$AT$907:$AT$988,$BC277,County!T$907:T$988)+SUMIF('Cong Dist'!$BC$1185:$BC$1194,$BC277,'Cong Dist'!AB$1185:AB$1194)</f>
        <v>5430</v>
      </c>
      <c r="AC277" s="1">
        <f>SUMIF(County!$AT$907:$AT$988,$BC277,County!U$907:U$988)+SUMIF('Cong Dist'!$BC$1185:$BC$1194,$BC277,'Cong Dist'!AC$1185:AC$1194)</f>
        <v>41778</v>
      </c>
      <c r="AD277" s="1">
        <f>SUMIF(County!$AT$907:$AT$988,$BC277,County!V$907:V$988)+SUMIF('Cong Dist'!$BC$1185:$BC$1194,$BC277,'Cong Dist'!AD$1185:AD$1194)</f>
        <v>58105</v>
      </c>
      <c r="AE277" s="1">
        <f>SUMIF(County!$AT$907:$AT$988,$BC277,County!W$907:W$988)+SUMIF('Cong Dist'!$BC$1185:$BC$1194,$BC277,'Cong Dist'!AE$1185:AE$1194)</f>
        <v>1503</v>
      </c>
      <c r="AF277" s="1">
        <f>SUMIF(County!$AT$907:$AT$988,$BC277,County!X$907:X$988)+SUMIF('Cong Dist'!$BC$1185:$BC$1194,$BC277,'Cong Dist'!AF$1185:AF$1194)</f>
        <v>69</v>
      </c>
      <c r="AG277" s="1">
        <f>SUMIF(County!$AT$907:$AT$988,$BC277,County!Y$907:Y$988)+SUMIF('Cong Dist'!$BC$1185:$BC$1194,$BC277,'Cong Dist'!AG$1185:AG$1194)</f>
        <v>132</v>
      </c>
      <c r="AH277" s="1">
        <f>SUMIF(County!$AT$907:$AT$988,$BC277,County!Z$907:Z$988)+SUMIF('Cong Dist'!$BC$1185:$BC$1194,$BC277,'Cong Dist'!AH$1185:AH$1194)</f>
        <v>199</v>
      </c>
      <c r="AI277" s="1"/>
      <c r="AJ277" s="53"/>
      <c r="AL277" s="1">
        <f>SUMIF(County!$AT$907:$AT$988,$BC277,County!AD$907:AD$988)+SUMIF('Cong Dist'!$BC$1185:$BC$1194,$BC277,'Cong Dist'!AL$1185:AL$1194)</f>
        <v>168</v>
      </c>
      <c r="AM277" s="1"/>
      <c r="AN277" s="1">
        <f>SUMIF(County!$AT$907:$AT$988,$BC277,County!AF$907:AF$988)+SUMIF('Cong Dist'!$BC$1185:$BC$1194,$BC277,'Cong Dist'!AN$1185:AN$1194)</f>
        <v>56</v>
      </c>
      <c r="AO277" s="1">
        <f>SUMIF(County!$AT$907:$AT$988,$BC277,County!AG$907:AG$988)+SUMIF('Cong Dist'!$BC$1185:$BC$1194,$BC277,'Cong Dist'!AO$1185:AO$1194)</f>
        <v>32</v>
      </c>
      <c r="AP277" s="1">
        <f>SUMIF(County!$AT$907:$AT$988,$BC277,County!AH$907:AH$988)+SUMIF('Cong Dist'!$BC$1185:$BC$1194,$BC277,'Cong Dist'!AP$1185:AP$1194)</f>
        <v>11</v>
      </c>
      <c r="AS277" s="7">
        <f>IF(AD277&gt;0,RANK(AD277,(Z277:AB277,AC277:AQ277)),0)</f>
        <v>1</v>
      </c>
      <c r="AT277" s="7">
        <f>IF(AE277&gt;0,RANK(AE277,(Z277:AB277,AC277:AQ277)),0)</f>
        <v>5</v>
      </c>
      <c r="AU277" s="7">
        <f>IF(AF277&gt;0,RANK(AF277,(Z277:AB277,AC277:AQ277)),0)</f>
        <v>10</v>
      </c>
      <c r="AV277" s="7">
        <f>IF(AG277&gt;0,RANK(AG277,(Z277:AB277,AG277:AQ277)),0)</f>
        <v>6</v>
      </c>
      <c r="AW277" s="2">
        <f t="shared" si="307"/>
        <v>1.2862204117959162E-2</v>
      </c>
      <c r="AX277" s="2">
        <f t="shared" si="307"/>
        <v>5.9048042856898347E-4</v>
      </c>
      <c r="AY277" s="2">
        <f t="shared" si="307"/>
        <v>1.1296147329145773E-3</v>
      </c>
      <c r="BA277" s="2" t="str">
        <f t="shared" si="308"/>
        <v>District 4</v>
      </c>
      <c r="BB277" s="176" t="str">
        <f t="shared" si="308"/>
        <v>MS</v>
      </c>
      <c r="BC277" s="176">
        <v>4</v>
      </c>
      <c r="BE277" s="97">
        <v>28</v>
      </c>
      <c r="BF277" s="99">
        <v>904</v>
      </c>
      <c r="BG277" s="106">
        <f t="shared" si="309"/>
        <v>28904</v>
      </c>
      <c r="BH277" s="176" t="s">
        <v>2605</v>
      </c>
      <c r="BI277" s="176" t="s">
        <v>3184</v>
      </c>
    </row>
    <row r="278" spans="1:72" outlineLevel="1">
      <c r="A278" s="155" t="s">
        <v>1009</v>
      </c>
      <c r="B278" t="s">
        <v>1504</v>
      </c>
      <c r="C278" s="1">
        <f t="shared" si="297"/>
        <v>1231</v>
      </c>
      <c r="D278" s="1"/>
      <c r="E278" s="1"/>
      <c r="F278" s="1"/>
      <c r="G278" s="1"/>
      <c r="H278" s="1"/>
      <c r="I278" s="1"/>
      <c r="J278" s="1"/>
      <c r="K278" s="1"/>
      <c r="L278" s="1"/>
      <c r="M278" s="7">
        <f>IF(Z278&gt;0,RANK(Z278,(Z278:AB278,AC278:AQ278)),0)</f>
        <v>3</v>
      </c>
      <c r="N278" s="7">
        <f>IF(AA278&gt;0,RANK(AA278,(Z278:AB278,AC278:AQ278)),0)</f>
        <v>8</v>
      </c>
      <c r="O278" s="7">
        <f>IF(AB278&gt;0,RANK(AB278,(Z278:AB278,AC278:AQ278)),0)</f>
        <v>4</v>
      </c>
      <c r="P278" s="7">
        <f>IF(AC278&gt;0,RANK(AC278,(Z278:AB278,AC278:AQ278)),0)</f>
        <v>2</v>
      </c>
      <c r="Q278" s="49">
        <f t="shared" si="299"/>
        <v>26</v>
      </c>
      <c r="R278" s="177">
        <f t="shared" si="300"/>
        <v>2.1121039805036556E-2</v>
      </c>
      <c r="S278" s="2"/>
      <c r="T278" s="2">
        <f t="shared" si="301"/>
        <v>0.26157595450852966</v>
      </c>
      <c r="U278" s="2">
        <f t="shared" si="302"/>
        <v>2.437043054427295E-3</v>
      </c>
      <c r="V278" s="2">
        <f t="shared" si="303"/>
        <v>8.5296506904955327E-2</v>
      </c>
      <c r="W278" s="2">
        <f t="shared" si="304"/>
        <v>0.30706742485783917</v>
      </c>
      <c r="X278" s="2">
        <f t="shared" si="305"/>
        <v>0.32818846466287571</v>
      </c>
      <c r="Y278" s="2">
        <f t="shared" si="306"/>
        <v>1.543460601137292E-2</v>
      </c>
      <c r="Z278" s="1">
        <f>SUMIF(County!$AT$907:$AT$988,$BC278,County!R$907:R$988)+SUMIF('Cong Dist'!$BC$1185:$BC$1194,$BC278,'Cong Dist'!Z$1185:Z$1194)</f>
        <v>322</v>
      </c>
      <c r="AA278" s="1">
        <f>SUMIF(County!$AT$907:$AT$988,$BC278,County!S$907:S$988)+SUMIF('Cong Dist'!$BC$1185:$BC$1194,$BC278,'Cong Dist'!AA$1185:AA$1194)</f>
        <v>3</v>
      </c>
      <c r="AB278" s="1">
        <f>SUMIF(County!$AT$907:$AT$988,$BC278,County!T$907:T$988)+SUMIF('Cong Dist'!$BC$1185:$BC$1194,$BC278,'Cong Dist'!AB$1185:AB$1194)</f>
        <v>105</v>
      </c>
      <c r="AC278" s="1">
        <f>SUMIF(County!$AT$907:$AT$988,$BC278,County!U$907:U$988)+SUMIF('Cong Dist'!$BC$1185:$BC$1194,$BC278,'Cong Dist'!AC$1185:AC$1194)</f>
        <v>378</v>
      </c>
      <c r="AD278" s="1">
        <f>SUMIF(County!$AT$907:$AT$988,$BC278,County!V$907:V$988)+SUMIF('Cong Dist'!$BC$1185:$BC$1194,$BC278,'Cong Dist'!AD$1185:AD$1194)</f>
        <v>404</v>
      </c>
      <c r="AE278" s="1">
        <f>SUMIF(County!$AT$907:$AT$988,$BC278,County!W$907:W$988)+SUMIF('Cong Dist'!$BC$1185:$BC$1194,$BC278,'Cong Dist'!AE$1185:AE$1194)</f>
        <v>9</v>
      </c>
      <c r="AF278" s="1">
        <f>SUMIF(County!$AT$907:$AT$988,$BC278,County!X$907:X$988)+SUMIF('Cong Dist'!$BC$1185:$BC$1194,$BC278,'Cong Dist'!AF$1185:AF$1194)</f>
        <v>1</v>
      </c>
      <c r="AG278" s="1">
        <f>SUMIF(County!$AT$907:$AT$988,$BC278,County!Y$907:Y$988)+SUMIF('Cong Dist'!$BC$1185:$BC$1194,$BC278,'Cong Dist'!AG$1185:AG$1194)</f>
        <v>0</v>
      </c>
      <c r="AH278" s="1">
        <f>SUMIF(County!$AT$907:$AT$988,$BC278,County!Z$907:Z$988)+SUMIF('Cong Dist'!$BC$1185:$BC$1194,$BC278,'Cong Dist'!AH$1185:AH$1194)</f>
        <v>4</v>
      </c>
      <c r="AJ278" s="53"/>
      <c r="AL278" s="1">
        <f>SUMIF(County!$AT$907:$AT$988,$BC278,County!AD$907:AD$988)+SUMIF('Cong Dist'!$BC$1185:$BC$1194,$BC278,'Cong Dist'!AL$1185:AL$1194)</f>
        <v>5</v>
      </c>
      <c r="AN278" s="1">
        <f>SUMIF(County!$AT$907:$AT$988,$BC278,County!AF$907:AF$988)+SUMIF('Cong Dist'!$BC$1185:$BC$1194,$BC278,'Cong Dist'!AN$1185:AN$1194)</f>
        <v>0</v>
      </c>
      <c r="AO278" s="1">
        <f>SUMIF(County!$AT$907:$AT$988,$BC278,County!AG$907:AG$988)+SUMIF('Cong Dist'!$BC$1185:$BC$1194,$BC278,'Cong Dist'!AO$1185:AO$1194)</f>
        <v>0</v>
      </c>
      <c r="AP278" s="1">
        <f>SUMIF(County!$AT$907:$AT$988,$BC278,County!AH$907:AH$988)+SUMIF('Cong Dist'!$BC$1185:$BC$1194,$BC278,'Cong Dist'!AP$1185:AP$1194)</f>
        <v>0</v>
      </c>
      <c r="AS278" s="7">
        <f>IF(AD278&gt;0,RANK(AD278,(Z278:AB278,AC278:AQ278)),0)</f>
        <v>1</v>
      </c>
      <c r="AT278" s="7">
        <f>IF(AE278&gt;0,RANK(AE278,(Z278:AB278,AC278:AQ278)),0)</f>
        <v>5</v>
      </c>
      <c r="AU278" s="7">
        <f>IF(AF278&gt;0,RANK(AF278,(Z278:AB278,AC278:AQ278)),0)</f>
        <v>9</v>
      </c>
      <c r="AV278" s="7">
        <f>IF(AG278&gt;0,RANK(AG278,(Z278:AB278,AG278:AQ278)),0)</f>
        <v>0</v>
      </c>
      <c r="AW278" s="2">
        <f t="shared" si="307"/>
        <v>7.311129163281885E-3</v>
      </c>
      <c r="AX278" s="2">
        <f t="shared" si="307"/>
        <v>8.1234768480909826E-4</v>
      </c>
      <c r="AY278" s="2">
        <f t="shared" si="307"/>
        <v>0</v>
      </c>
      <c r="BA278" s="2" t="str">
        <f t="shared" si="308"/>
        <v>Unknown</v>
      </c>
      <c r="BB278" t="str">
        <f t="shared" si="308"/>
        <v>MS</v>
      </c>
      <c r="BC278">
        <v>0</v>
      </c>
      <c r="BE278" s="97">
        <v>28</v>
      </c>
      <c r="BF278" s="99">
        <v>999</v>
      </c>
      <c r="BG278" s="106">
        <f t="shared" si="309"/>
        <v>28999</v>
      </c>
      <c r="BH278" t="s">
        <v>2605</v>
      </c>
      <c r="BI278" t="s">
        <v>3184</v>
      </c>
    </row>
    <row r="279" spans="1:72">
      <c r="A279" t="s">
        <v>3086</v>
      </c>
      <c r="B279" t="s">
        <v>1105</v>
      </c>
      <c r="C279" s="1">
        <f t="shared" si="297"/>
        <v>416271</v>
      </c>
      <c r="D279" s="1">
        <v>28</v>
      </c>
      <c r="E279" s="1"/>
      <c r="F279" s="1"/>
      <c r="G279" s="1"/>
      <c r="H279" s="1">
        <f>ROUND(AC279/($AC279+$AD279)*$D279,0)</f>
        <v>12</v>
      </c>
      <c r="I279" s="1">
        <f>ROUND(AD279/($AC279+$AD279)*$D279,0)</f>
        <v>16</v>
      </c>
      <c r="J279" s="1"/>
      <c r="K279" s="1"/>
      <c r="L279" s="1"/>
      <c r="M279" s="7">
        <f>IF(Z279&gt;0,RANK(Z279,(Z279:AB279,AC279:AQ279)),0)</f>
        <v>3</v>
      </c>
      <c r="N279" s="7">
        <f>IF(AA279&gt;0,RANK(AA279,(Z279:AB279,AC279:AQ279)),0)</f>
        <v>6</v>
      </c>
      <c r="O279" s="7">
        <f>IF(AB279&gt;0,RANK(AB279,(Z279:AB279,AC279:AQ279)),0)</f>
        <v>4</v>
      </c>
      <c r="P279" s="7">
        <f>IF(AC279&gt;0,RANK(AC279,(Z279:AB279,AC279:AQ279)),0)</f>
        <v>2</v>
      </c>
      <c r="Q279" s="49">
        <f t="shared" si="299"/>
        <v>46296</v>
      </c>
      <c r="R279" s="177">
        <f t="shared" si="300"/>
        <v>0.1112160107237833</v>
      </c>
      <c r="S279" s="2"/>
      <c r="T279" s="2">
        <f t="shared" si="301"/>
        <v>8.8391936983359398E-2</v>
      </c>
      <c r="U279" s="2">
        <f t="shared" si="302"/>
        <v>4.076671206978146E-3</v>
      </c>
      <c r="V279" s="2">
        <f t="shared" si="303"/>
        <v>5.2573924198418817E-2</v>
      </c>
      <c r="W279" s="2">
        <f t="shared" si="304"/>
        <v>0.36121661129408489</v>
      </c>
      <c r="X279" s="2">
        <f t="shared" si="305"/>
        <v>0.47243262201786818</v>
      </c>
      <c r="Y279" s="2">
        <f t="shared" si="306"/>
        <v>2.1308234299290518E-2</v>
      </c>
      <c r="Z279" s="1">
        <f t="shared" ref="Z279:AF279" si="310">SUM(Z274:Z278)</f>
        <v>36795</v>
      </c>
      <c r="AA279" s="1">
        <f t="shared" si="310"/>
        <v>1697</v>
      </c>
      <c r="AB279" s="1">
        <f t="shared" si="310"/>
        <v>21885</v>
      </c>
      <c r="AC279" s="1">
        <f t="shared" si="310"/>
        <v>150364</v>
      </c>
      <c r="AD279" s="1">
        <f t="shared" si="310"/>
        <v>196660</v>
      </c>
      <c r="AE279" s="1">
        <f t="shared" si="310"/>
        <v>5626</v>
      </c>
      <c r="AF279" s="1">
        <f t="shared" si="310"/>
        <v>224</v>
      </c>
      <c r="AG279" s="1">
        <f>SUM(AG274:AG278)</f>
        <v>493</v>
      </c>
      <c r="AH279" s="1">
        <f>SUM(AH274:AH278)</f>
        <v>643</v>
      </c>
      <c r="AL279" s="1">
        <f>SUM(AL274:AL278)</f>
        <v>1067</v>
      </c>
      <c r="AN279" s="1">
        <f>SUM(AN274:AN278)</f>
        <v>510</v>
      </c>
      <c r="AO279" s="1">
        <f>SUM(AO274:AO278)</f>
        <v>172</v>
      </c>
      <c r="AP279" s="1">
        <f>SUM(AP274:AP278)</f>
        <v>135</v>
      </c>
      <c r="AS279" s="7">
        <f>IF(AD279&gt;0,RANK(AD279,(Z279:AB279,AC279:AQ279)),0)</f>
        <v>1</v>
      </c>
      <c r="AT279" s="7">
        <f>IF(AE279&gt;0,RANK(AE279,(Z279:AB279,AC279:AQ279)),0)</f>
        <v>5</v>
      </c>
      <c r="AU279" s="7">
        <f>IF(AF279&gt;0,RANK(AF279,(Z279:AB279,AC279:AQ279)),0)</f>
        <v>11</v>
      </c>
      <c r="AV279" s="7">
        <f>IF(AG279&gt;0,RANK(AG279,(Z279:AB279,AG279:AQ279)),0)</f>
        <v>7</v>
      </c>
      <c r="AW279" s="2">
        <f t="shared" si="307"/>
        <v>1.351523406626933E-2</v>
      </c>
      <c r="AX279" s="2">
        <f t="shared" si="307"/>
        <v>5.3811099019629037E-4</v>
      </c>
      <c r="AY279" s="2">
        <f t="shared" si="307"/>
        <v>1.1843246346730856E-3</v>
      </c>
      <c r="BA279" s="2" t="str">
        <f t="shared" si="308"/>
        <v>Mississippi</v>
      </c>
      <c r="BB279" t="str">
        <f t="shared" si="308"/>
        <v>T</v>
      </c>
      <c r="BE279" s="97">
        <v>28</v>
      </c>
      <c r="BF279" s="99"/>
      <c r="BG279" s="106">
        <f t="shared" si="309"/>
        <v>28000</v>
      </c>
      <c r="BH279" t="s">
        <v>1619</v>
      </c>
      <c r="BI279" t="s">
        <v>3184</v>
      </c>
    </row>
    <row r="280" spans="1:72">
      <c r="C280" s="1"/>
      <c r="D280" s="1"/>
      <c r="E280" s="1"/>
      <c r="F280" s="1"/>
      <c r="G280" s="1"/>
      <c r="H280" s="1"/>
      <c r="I280" s="1"/>
      <c r="J280" s="1"/>
      <c r="K280" s="1"/>
      <c r="L280" s="1"/>
      <c r="M280" s="7"/>
      <c r="N280" s="7"/>
      <c r="O280" s="7"/>
      <c r="P280" s="7"/>
      <c r="Q280" s="49"/>
      <c r="R280" s="177"/>
      <c r="S280" s="2"/>
      <c r="T280" s="2"/>
      <c r="U280" s="2"/>
      <c r="V280" s="2"/>
      <c r="W280" s="2"/>
      <c r="X280" s="2"/>
      <c r="Y280" s="2"/>
      <c r="AK280" s="1"/>
      <c r="AL280" s="1"/>
      <c r="AN280" s="1"/>
      <c r="AP280" s="1"/>
      <c r="AS280" s="7"/>
      <c r="AT280" s="7"/>
      <c r="AU280" s="7"/>
      <c r="AV280" s="7"/>
      <c r="AW280" s="2"/>
      <c r="AX280" s="2"/>
      <c r="AY280" s="2"/>
      <c r="BA280" s="2"/>
      <c r="BF280" s="99"/>
    </row>
    <row r="281" spans="1:72" outlineLevel="1">
      <c r="A281" s="9" t="s">
        <v>2143</v>
      </c>
      <c r="B281" t="s">
        <v>2227</v>
      </c>
      <c r="C281" s="1">
        <f t="shared" ref="C281:C289" si="311">SUM(Z281:AQ281)</f>
        <v>39312</v>
      </c>
      <c r="D281" s="1">
        <v>5</v>
      </c>
      <c r="E281" s="1" t="str">
        <f t="shared" ref="E281:E289" si="312">IF(Z281=MAX($Z281:$AG281),$D281,"")</f>
        <v/>
      </c>
      <c r="F281" s="1"/>
      <c r="G281" s="1" t="str">
        <f t="shared" ref="G281:G289" si="313">IF(AB281=MAX($Z281:$AG281),$D281,"")</f>
        <v/>
      </c>
      <c r="H281" s="1" t="str">
        <f t="shared" ref="H281:H289" si="314">IF(AC281=MAX($Z281:$AG281),$D281,"")</f>
        <v/>
      </c>
      <c r="I281" s="1">
        <f t="shared" ref="I281:I289" si="315">IF(AD281=MAX($Z281:$AG281),$D281,"")</f>
        <v>5</v>
      </c>
      <c r="J281" s="1"/>
      <c r="K281" s="1"/>
      <c r="L281" s="1"/>
      <c r="M281" s="7">
        <f>IF(Z281&gt;0,RANK(Z281,(Z281:AB281,AC281:AQ281)),0)</f>
        <v>3</v>
      </c>
      <c r="N281" s="7">
        <f>IF(AA281&gt;0,RANK(AA281,(Z281:AB281,AC281:AQ281)),0)</f>
        <v>7</v>
      </c>
      <c r="O281" s="7">
        <f>IF(AB281&gt;0,RANK(AB281,(Z281:AB281,AC281:AQ281)),0)</f>
        <v>4</v>
      </c>
      <c r="P281" s="7">
        <f>IF(AC281&gt;0,RANK(AC281,(Z281:AB281,AC281:AQ281)),0)</f>
        <v>2</v>
      </c>
      <c r="Q281" s="49">
        <f t="shared" ref="Q281:Q289" si="316">MAX(Z281:AG281)-LARGE(Z281:AG281,2)</f>
        <v>654</v>
      </c>
      <c r="R281" s="177">
        <f t="shared" ref="R281:R289" si="317">Q281/C281</f>
        <v>1.6636141636141636E-2</v>
      </c>
      <c r="S281" s="2"/>
      <c r="T281" s="2">
        <f t="shared" ref="T281:T289" si="318">IF($C281=0,"-",Z281/$C281)</f>
        <v>0.15608465608465608</v>
      </c>
      <c r="U281" s="2">
        <f t="shared" ref="U281:U289" si="319">IF($C281=0,"-",AA281/$C281)</f>
        <v>4.807692307692308E-3</v>
      </c>
      <c r="V281" s="2">
        <f t="shared" ref="V281:V289" si="320">IF($C281=0,"-",AB281/$C281)</f>
        <v>9.2694342694342693E-2</v>
      </c>
      <c r="W281" s="2">
        <f t="shared" ref="W281:W289" si="321">IF($C281=0,"-",AC281/$C281)</f>
        <v>0.35292022792022792</v>
      </c>
      <c r="X281" s="2">
        <f t="shared" ref="X281:X289" si="322">IF($C281=0,"-",AD281/$C281)</f>
        <v>0.36955636955636956</v>
      </c>
      <c r="Y281" s="2">
        <f t="shared" ref="Y281:Y289" si="323">IF(C281=0,"-",(1-T281-U281-V281-W281-X281))</f>
        <v>2.3936711436711444E-2</v>
      </c>
      <c r="Z281" s="1">
        <f>SUMIF(County!$AT$991:$AT$1105,$BC281,County!R$991:R$1105)+SUMIF('Cong Dist'!$BC$1197:$BC$1214,$BC281,'Cong Dist'!Z$1197:Z$1214)</f>
        <v>6136</v>
      </c>
      <c r="AA281" s="1">
        <f>SUMIF(County!$AT$991:$AT$1105,$BC281,County!S$991:S$1105)+SUMIF('Cong Dist'!$BC$1197:$BC$1214,$BC281,'Cong Dist'!AA$1197:AA$1214)</f>
        <v>189</v>
      </c>
      <c r="AB281" s="1">
        <f>SUMIF(County!$AT$991:$AT$1105,$BC281,County!T$991:T$1105)+SUMIF('Cong Dist'!$BC$1197:$BC$1214,$BC281,'Cong Dist'!AB$1197:AB$1214)</f>
        <v>3644</v>
      </c>
      <c r="AC281" s="1">
        <f>SUMIF(County!$AT$991:$AT$1105,$BC281,County!U$991:U$1105)+SUMIF('Cong Dist'!$BC$1197:$BC$1214,$BC281,'Cong Dist'!AC$1197:AC$1214)</f>
        <v>13874</v>
      </c>
      <c r="AD281" s="1">
        <f>SUMIF(County!$AT$991:$AT$1105,$BC281,County!V$991:V$1105)+SUMIF('Cong Dist'!$BC$1197:$BC$1214,$BC281,'Cong Dist'!AD$1197:AD$1214)</f>
        <v>14528</v>
      </c>
      <c r="AE281" s="1">
        <f>SUMIF(County!$AT$991:$AT$1105,$BC281,County!W$991:W$1105)+SUMIF('Cong Dist'!$BC$1197:$BC$1214,$BC281,'Cong Dist'!AE$1197:AE$1214)</f>
        <v>339</v>
      </c>
      <c r="AF281" s="1">
        <f>SUMIF(County!$AT$991:$AT$1105,$BC281,County!X$991:X$1105)+SUMIF('Cong Dist'!$BC$1197:$BC$1214,$BC281,'Cong Dist'!AF$1197:AF$1214)</f>
        <v>47</v>
      </c>
      <c r="AG281" s="1">
        <f>SUMIF(County!$AT$991:$AT$1105,$BC281,County!Y$991:Y$1105)+SUMIF('Cong Dist'!$BC$1197:$BC$1214,$BC281,'Cong Dist'!AG$1197:AG$1214)</f>
        <v>91</v>
      </c>
      <c r="AH281" s="1">
        <f>SUMIF(County!$AT$991:$AT$1105,$BC281,County!Z$991:Z$1105)+SUMIF('Cong Dist'!$BC$1197:$BC$1214,$BC281,'Cong Dist'!AH$1197:AH$1214)</f>
        <v>107</v>
      </c>
      <c r="AI281" s="1">
        <f>SUMIF(County!$AT$991:$AT$1105,$BC281,County!AA$991:AA$1105)+SUMIF('Cong Dist'!$BC$1197:$BC$1214,$BC281,'Cong Dist'!AI$1197:AI$1214)</f>
        <v>244</v>
      </c>
      <c r="AK281" s="1">
        <f>SUMIF(County!$AT$991:$AT$1105,$BC281,County!AC$991:AC$1105)+SUMIF('Cong Dist'!$BC$1197:$BC$1214,$BC281,'Cong Dist'!AK$1197:AK$1214)</f>
        <v>6</v>
      </c>
      <c r="AL281" s="1">
        <f>SUMIF(County!$AT$991:$AT$1105,$BC281,County!AD$991:AD$1105)+SUMIF('Cong Dist'!$BC$1197:$BC$1214,$BC281,'Cong Dist'!AL$1197:AL$1214)</f>
        <v>60</v>
      </c>
      <c r="AN281" s="1">
        <f>SUMIF(County!$AT$991:$AT$1105,$BC281,County!AF$991:AF$1105)+SUMIF('Cong Dist'!$BC$1197:$BC$1214,$BC281,'Cong Dist'!AN$1197:AN$1214)</f>
        <v>47</v>
      </c>
      <c r="AP281" s="1"/>
      <c r="AS281" s="7">
        <f>IF(AD281&gt;0,RANK(AD281,(Z281:AB281,AC281:AQ281)),0)</f>
        <v>1</v>
      </c>
      <c r="AT281" s="7">
        <f>IF(AE281&gt;0,RANK(AE281,(Z281:AB281,AC281:AQ281)),0)</f>
        <v>5</v>
      </c>
      <c r="AU281" s="7">
        <f>IF(AF281&gt;0,RANK(AF281,(Z281:AB281,AC281:AQ281)),0)</f>
        <v>11</v>
      </c>
      <c r="AV281" s="7">
        <f>IF(AG281&gt;0,RANK(AG281,(Z281:AB281,AG281:AQ281)),0)</f>
        <v>6</v>
      </c>
      <c r="AW281" s="2">
        <f t="shared" ref="AW281:AW289" si="324">IF($C281=0,"-",AE281/$C281)</f>
        <v>8.6233211233211239E-3</v>
      </c>
      <c r="AX281" s="2">
        <f t="shared" ref="AX281:AX289" si="325">IF($C281=0,"-",AF281/$C281)</f>
        <v>1.1955636955636956E-3</v>
      </c>
      <c r="AY281" s="2">
        <f t="shared" ref="AY281:AY289" si="326">IF($C281=0,"-",AG281/$C281)</f>
        <v>2.3148148148148147E-3</v>
      </c>
      <c r="BA281" s="2" t="str">
        <f t="shared" ref="BA281:BA289" si="327">A281</f>
        <v>District 1</v>
      </c>
      <c r="BB281" t="str">
        <f t="shared" ref="BB281:BB289" si="328">B281</f>
        <v>MO</v>
      </c>
      <c r="BC281">
        <v>1</v>
      </c>
      <c r="BE281" s="97">
        <v>29</v>
      </c>
      <c r="BF281" s="99">
        <v>901</v>
      </c>
      <c r="BG281" s="106">
        <f t="shared" ref="BG281:BG289" si="329">BE281*1000+BF281</f>
        <v>29901</v>
      </c>
      <c r="BH281" t="s">
        <v>2605</v>
      </c>
      <c r="BI281" t="s">
        <v>3184</v>
      </c>
      <c r="BT281" s="1">
        <f>SUMIF(County!$AT$991:$AT$1105,$BC281,County!BL$991:BL$1105)+SUMIF('Cong Dist'!$BC$1197:$BC$1214,$BC281,'Cong Dist'!BT$1197:BT$1214)</f>
        <v>6</v>
      </c>
    </row>
    <row r="282" spans="1:72" outlineLevel="1">
      <c r="A282" s="9" t="s">
        <v>1563</v>
      </c>
      <c r="B282" t="s">
        <v>2227</v>
      </c>
      <c r="C282" s="1">
        <f t="shared" si="311"/>
        <v>144080</v>
      </c>
      <c r="D282" s="1">
        <v>5</v>
      </c>
      <c r="E282" s="1" t="str">
        <f t="shared" si="312"/>
        <v/>
      </c>
      <c r="F282" s="1"/>
      <c r="G282" s="1" t="str">
        <f t="shared" si="313"/>
        <v/>
      </c>
      <c r="H282" s="1" t="str">
        <f t="shared" si="314"/>
        <v/>
      </c>
      <c r="I282" s="1">
        <f t="shared" si="315"/>
        <v>5</v>
      </c>
      <c r="J282" s="1"/>
      <c r="K282" s="1"/>
      <c r="L282" s="1"/>
      <c r="M282" s="7">
        <f>IF(Z282&gt;0,RANK(Z282,(Z282:AB282,AC282:AQ282)),0)</f>
        <v>3</v>
      </c>
      <c r="N282" s="7">
        <f>IF(AA282&gt;0,RANK(AA282,(Z282:AB282,AC282:AQ282)),0)</f>
        <v>6</v>
      </c>
      <c r="O282" s="7">
        <f>IF(AB282&gt;0,RANK(AB282,(Z282:AB282,AC282:AQ282)),0)</f>
        <v>4</v>
      </c>
      <c r="P282" s="7">
        <f>IF(AC282&gt;0,RANK(AC282,(Z282:AB282,AC282:AQ282)),0)</f>
        <v>2</v>
      </c>
      <c r="Q282" s="49">
        <f t="shared" si="316"/>
        <v>1532</v>
      </c>
      <c r="R282" s="177">
        <f t="shared" si="317"/>
        <v>1.0632981676846197E-2</v>
      </c>
      <c r="S282" s="2"/>
      <c r="T282" s="2">
        <f t="shared" si="318"/>
        <v>0.16448500832870627</v>
      </c>
      <c r="U282" s="2">
        <f t="shared" si="319"/>
        <v>3.5882842865074959E-3</v>
      </c>
      <c r="V282" s="2">
        <f t="shared" si="320"/>
        <v>8.7270960577456966E-2</v>
      </c>
      <c r="W282" s="2">
        <f t="shared" si="321"/>
        <v>0.35976540810660745</v>
      </c>
      <c r="X282" s="2">
        <f t="shared" si="322"/>
        <v>0.37039838978345363</v>
      </c>
      <c r="Y282" s="2">
        <f t="shared" si="323"/>
        <v>1.4491948917268183E-2</v>
      </c>
      <c r="Z282" s="1">
        <f>SUMIF(County!$AT$991:$AT$1105,$BC282,County!R$991:R$1105)+SUMIF('Cong Dist'!$BC$1197:$BC$1214,$BC282,'Cong Dist'!Z$1197:Z$1214)</f>
        <v>23699</v>
      </c>
      <c r="AA282" s="1">
        <f>SUMIF(County!$AT$991:$AT$1105,$BC282,County!S$991:S$1105)+SUMIF('Cong Dist'!$BC$1197:$BC$1214,$BC282,'Cong Dist'!AA$1197:AA$1214)</f>
        <v>517</v>
      </c>
      <c r="AB282" s="1">
        <f>SUMIF(County!$AT$991:$AT$1105,$BC282,County!T$991:T$1105)+SUMIF('Cong Dist'!$BC$1197:$BC$1214,$BC282,'Cong Dist'!AB$1197:AB$1214)</f>
        <v>12574</v>
      </c>
      <c r="AC282" s="1">
        <f>SUMIF(County!$AT$991:$AT$1105,$BC282,County!U$991:U$1105)+SUMIF('Cong Dist'!$BC$1197:$BC$1214,$BC282,'Cong Dist'!AC$1197:AC$1214)</f>
        <v>51835</v>
      </c>
      <c r="AD282" s="1">
        <f>SUMIF(County!$AT$991:$AT$1105,$BC282,County!V$991:V$1105)+SUMIF('Cong Dist'!$BC$1197:$BC$1214,$BC282,'Cong Dist'!AD$1197:AD$1214)</f>
        <v>53367</v>
      </c>
      <c r="AE282" s="1">
        <f>SUMIF(County!$AT$991:$AT$1105,$BC282,County!W$991:W$1105)+SUMIF('Cong Dist'!$BC$1197:$BC$1214,$BC282,'Cong Dist'!AE$1197:AE$1214)</f>
        <v>757</v>
      </c>
      <c r="AF282" s="1">
        <f>SUMIF(County!$AT$991:$AT$1105,$BC282,County!X$991:X$1105)+SUMIF('Cong Dist'!$BC$1197:$BC$1214,$BC282,'Cong Dist'!AF$1197:AF$1214)</f>
        <v>120</v>
      </c>
      <c r="AG282" s="1">
        <f>SUMIF(County!$AT$991:$AT$1105,$BC282,County!Y$991:Y$1105)+SUMIF('Cong Dist'!$BC$1197:$BC$1214,$BC282,'Cong Dist'!AG$1197:AG$1214)</f>
        <v>254</v>
      </c>
      <c r="AH282" s="1">
        <f>SUMIF(County!$AT$991:$AT$1105,$BC282,County!Z$991:Z$1105)+SUMIF('Cong Dist'!$BC$1197:$BC$1214,$BC282,'Cong Dist'!AH$1197:AH$1214)</f>
        <v>235</v>
      </c>
      <c r="AI282" s="1">
        <f>SUMIF(County!$AT$991:$AT$1105,$BC282,County!AA$991:AA$1105)+SUMIF('Cong Dist'!$BC$1197:$BC$1214,$BC282,'Cong Dist'!AI$1197:AI$1214)</f>
        <v>448</v>
      </c>
      <c r="AK282" s="1">
        <f>SUMIF(County!$AT$991:$AT$1105,$BC282,County!AC$991:AC$1105)+SUMIF('Cong Dist'!$BC$1197:$BC$1214,$BC282,'Cong Dist'!AK$1197:AK$1214)</f>
        <v>12</v>
      </c>
      <c r="AL282" s="1">
        <f>SUMIF(County!$AT$991:$AT$1105,$BC282,County!AD$991:AD$1105)+SUMIF('Cong Dist'!$BC$1197:$BC$1214,$BC282,'Cong Dist'!AL$1197:AL$1214)</f>
        <v>146</v>
      </c>
      <c r="AN282" s="1">
        <f>SUMIF(County!$AT$991:$AT$1105,$BC282,County!AF$991:AF$1105)+SUMIF('Cong Dist'!$BC$1197:$BC$1214,$BC282,'Cong Dist'!AN$1197:AN$1214)</f>
        <v>116</v>
      </c>
      <c r="AP282" s="1"/>
      <c r="AS282" s="7">
        <f>IF(AD282&gt;0,RANK(AD282,(Z282:AB282,AC282:AQ282)),0)</f>
        <v>1</v>
      </c>
      <c r="AT282" s="7">
        <f>IF(AE282&gt;0,RANK(AE282,(Z282:AB282,AC282:AQ282)),0)</f>
        <v>5</v>
      </c>
      <c r="AU282" s="7">
        <f>IF(AF282&gt;0,RANK(AF282,(Z282:AB282,AC282:AQ282)),0)</f>
        <v>11</v>
      </c>
      <c r="AV282" s="7">
        <f>IF(AG282&gt;0,RANK(AG282,(Z282:AB282,AG282:AQ282)),0)</f>
        <v>5</v>
      </c>
      <c r="AW282" s="2">
        <f t="shared" si="324"/>
        <v>5.2540255413659077E-3</v>
      </c>
      <c r="AX282" s="2">
        <f t="shared" si="325"/>
        <v>8.3287062742920602E-4</v>
      </c>
      <c r="AY282" s="2">
        <f t="shared" si="326"/>
        <v>1.7629094947251528E-3</v>
      </c>
      <c r="BA282" s="2" t="str">
        <f t="shared" si="327"/>
        <v>District 2</v>
      </c>
      <c r="BB282" t="str">
        <f t="shared" si="328"/>
        <v>MO</v>
      </c>
      <c r="BC282">
        <v>2</v>
      </c>
      <c r="BE282" s="97">
        <v>29</v>
      </c>
      <c r="BF282" s="99">
        <v>902</v>
      </c>
      <c r="BG282" s="106">
        <f t="shared" si="329"/>
        <v>29902</v>
      </c>
      <c r="BH282" t="s">
        <v>2605</v>
      </c>
      <c r="BI282" t="s">
        <v>3184</v>
      </c>
      <c r="BT282" s="1">
        <f>SUMIF(County!$AT$991:$AT$1105,$BC282,County!BL$991:BL$1105)+SUMIF('Cong Dist'!$BC$1197:$BC$1214,$BC282,'Cong Dist'!BT$1197:BT$1214)</f>
        <v>12</v>
      </c>
    </row>
    <row r="283" spans="1:72" outlineLevel="1">
      <c r="A283" s="9" t="s">
        <v>1564</v>
      </c>
      <c r="B283" t="s">
        <v>2227</v>
      </c>
      <c r="C283" s="1">
        <f t="shared" si="311"/>
        <v>143569</v>
      </c>
      <c r="D283" s="1">
        <v>5</v>
      </c>
      <c r="E283" s="1" t="str">
        <f t="shared" si="312"/>
        <v/>
      </c>
      <c r="F283" s="1"/>
      <c r="G283" s="1" t="str">
        <f t="shared" si="313"/>
        <v/>
      </c>
      <c r="H283" s="1" t="str">
        <f t="shared" si="314"/>
        <v/>
      </c>
      <c r="I283" s="1">
        <f t="shared" si="315"/>
        <v>5</v>
      </c>
      <c r="J283" s="1"/>
      <c r="K283" s="1"/>
      <c r="L283" s="1"/>
      <c r="M283" s="7">
        <f>IF(Z283&gt;0,RANK(Z283,(Z283:AB283,AC283:AQ283)),0)</f>
        <v>3</v>
      </c>
      <c r="N283" s="7">
        <f>IF(AA283&gt;0,RANK(AA283,(Z283:AB283,AC283:AQ283)),0)</f>
        <v>6</v>
      </c>
      <c r="O283" s="7">
        <f>IF(AB283&gt;0,RANK(AB283,(Z283:AB283,AC283:AQ283)),0)</f>
        <v>4</v>
      </c>
      <c r="P283" s="7">
        <f>IF(AC283&gt;0,RANK(AC283,(Z283:AB283,AC283:AQ283)),0)</f>
        <v>2</v>
      </c>
      <c r="Q283" s="49">
        <f t="shared" si="316"/>
        <v>7414</v>
      </c>
      <c r="R283" s="177">
        <f t="shared" si="317"/>
        <v>5.1640674518872456E-2</v>
      </c>
      <c r="S283" s="2"/>
      <c r="T283" s="2">
        <f t="shared" si="318"/>
        <v>8.3472058731341725E-2</v>
      </c>
      <c r="U283" s="2">
        <f t="shared" si="319"/>
        <v>3.440854223404774E-3</v>
      </c>
      <c r="V283" s="2">
        <f t="shared" si="320"/>
        <v>5.8605966469084551E-2</v>
      </c>
      <c r="W283" s="2">
        <f t="shared" si="321"/>
        <v>0.39210414504523955</v>
      </c>
      <c r="X283" s="2">
        <f t="shared" si="322"/>
        <v>0.44374481956411205</v>
      </c>
      <c r="Y283" s="2">
        <f t="shared" si="323"/>
        <v>1.8632155966817276E-2</v>
      </c>
      <c r="Z283" s="1">
        <f>SUMIF(County!$AT$991:$AT$1105,$BC283,County!R$991:R$1105)+SUMIF('Cong Dist'!$BC$1197:$BC$1214,$BC283,'Cong Dist'!Z$1197:Z$1214)</f>
        <v>11984</v>
      </c>
      <c r="AA283" s="1">
        <f>SUMIF(County!$AT$991:$AT$1105,$BC283,County!S$991:S$1105)+SUMIF('Cong Dist'!$BC$1197:$BC$1214,$BC283,'Cong Dist'!AA$1197:AA$1214)</f>
        <v>494</v>
      </c>
      <c r="AB283" s="1">
        <f>SUMIF(County!$AT$991:$AT$1105,$BC283,County!T$991:T$1105)+SUMIF('Cong Dist'!$BC$1197:$BC$1214,$BC283,'Cong Dist'!AB$1197:AB$1214)</f>
        <v>8414</v>
      </c>
      <c r="AC283" s="1">
        <f>SUMIF(County!$AT$991:$AT$1105,$BC283,County!U$991:U$1105)+SUMIF('Cong Dist'!$BC$1197:$BC$1214,$BC283,'Cong Dist'!AC$1197:AC$1214)</f>
        <v>56294</v>
      </c>
      <c r="AD283" s="1">
        <f>SUMIF(County!$AT$991:$AT$1105,$BC283,County!V$991:V$1105)+SUMIF('Cong Dist'!$BC$1197:$BC$1214,$BC283,'Cong Dist'!AD$1197:AD$1214)</f>
        <v>63708</v>
      </c>
      <c r="AE283" s="1">
        <f>SUMIF(County!$AT$991:$AT$1105,$BC283,County!W$991:W$1105)+SUMIF('Cong Dist'!$BC$1197:$BC$1214,$BC283,'Cong Dist'!AE$1197:AE$1214)</f>
        <v>1198</v>
      </c>
      <c r="AF283" s="1">
        <f>SUMIF(County!$AT$991:$AT$1105,$BC283,County!X$991:X$1105)+SUMIF('Cong Dist'!$BC$1197:$BC$1214,$BC283,'Cong Dist'!AF$1197:AF$1214)</f>
        <v>92</v>
      </c>
      <c r="AG283" s="1">
        <f>SUMIF(County!$AT$991:$AT$1105,$BC283,County!Y$991:Y$1105)+SUMIF('Cong Dist'!$BC$1197:$BC$1214,$BC283,'Cong Dist'!AG$1197:AG$1214)</f>
        <v>242</v>
      </c>
      <c r="AH283" s="1">
        <f>SUMIF(County!$AT$991:$AT$1105,$BC283,County!Z$991:Z$1105)+SUMIF('Cong Dist'!$BC$1197:$BC$1214,$BC283,'Cong Dist'!AH$1197:AH$1214)</f>
        <v>279</v>
      </c>
      <c r="AI283" s="1">
        <f>SUMIF(County!$AT$991:$AT$1105,$BC283,County!AA$991:AA$1105)+SUMIF('Cong Dist'!$BC$1197:$BC$1214,$BC283,'Cong Dist'!AI$1197:AI$1214)</f>
        <v>465</v>
      </c>
      <c r="AK283" s="1">
        <f>SUMIF(County!$AT$991:$AT$1105,$BC283,County!AC$991:AC$1105)+SUMIF('Cong Dist'!$BC$1197:$BC$1214,$BC283,'Cong Dist'!AK$1197:AK$1214)</f>
        <v>12</v>
      </c>
      <c r="AL283" s="1">
        <f>SUMIF(County!$AT$991:$AT$1105,$BC283,County!AD$991:AD$1105)+SUMIF('Cong Dist'!$BC$1197:$BC$1214,$BC283,'Cong Dist'!AL$1197:AL$1214)</f>
        <v>275</v>
      </c>
      <c r="AN283" s="1">
        <f>SUMIF(County!$AT$991:$AT$1105,$BC283,County!AF$991:AF$1105)+SUMIF('Cong Dist'!$BC$1197:$BC$1214,$BC283,'Cong Dist'!AN$1197:AN$1214)</f>
        <v>112</v>
      </c>
      <c r="AP283" s="1"/>
      <c r="AS283" s="7">
        <f>IF(AD283&gt;0,RANK(AD283,(Z283:AB283,AC283:AQ283)),0)</f>
        <v>1</v>
      </c>
      <c r="AT283" s="7">
        <f>IF(AE283&gt;0,RANK(AE283,(Z283:AB283,AC283:AQ283)),0)</f>
        <v>5</v>
      </c>
      <c r="AU283" s="7">
        <f>IF(AF283&gt;0,RANK(AF283,(Z283:AB283,AC283:AQ283)),0)</f>
        <v>12</v>
      </c>
      <c r="AV283" s="7">
        <f>IF(AG283&gt;0,RANK(AG283,(Z283:AB283,AG283:AQ283)),0)</f>
        <v>7</v>
      </c>
      <c r="AW283" s="2">
        <f t="shared" si="324"/>
        <v>8.3444197563540875E-3</v>
      </c>
      <c r="AX283" s="2">
        <f t="shared" si="325"/>
        <v>6.4080685941951261E-4</v>
      </c>
      <c r="AY283" s="2">
        <f t="shared" si="326"/>
        <v>1.6856006519513265E-3</v>
      </c>
      <c r="BA283" s="2" t="str">
        <f t="shared" si="327"/>
        <v>District 3</v>
      </c>
      <c r="BB283" t="str">
        <f t="shared" si="328"/>
        <v>MO</v>
      </c>
      <c r="BC283">
        <v>3</v>
      </c>
      <c r="BE283" s="97">
        <v>29</v>
      </c>
      <c r="BF283" s="99">
        <v>903</v>
      </c>
      <c r="BG283" s="106">
        <f t="shared" si="329"/>
        <v>29903</v>
      </c>
      <c r="BH283" t="s">
        <v>2605</v>
      </c>
      <c r="BI283" t="s">
        <v>3184</v>
      </c>
      <c r="BT283" s="1">
        <f>SUMIF(County!$AT$991:$AT$1105,$BC283,County!BL$991:BL$1105)+SUMIF('Cong Dist'!$BC$1197:$BC$1214,$BC283,'Cong Dist'!BT$1197:BT$1214)</f>
        <v>12</v>
      </c>
    </row>
    <row r="284" spans="1:72" outlineLevel="1">
      <c r="A284" s="9" t="s">
        <v>1825</v>
      </c>
      <c r="B284" t="s">
        <v>2227</v>
      </c>
      <c r="C284" s="1">
        <f t="shared" si="311"/>
        <v>130638</v>
      </c>
      <c r="D284" s="1">
        <v>5</v>
      </c>
      <c r="E284" s="1" t="str">
        <f t="shared" si="312"/>
        <v/>
      </c>
      <c r="F284" s="1"/>
      <c r="G284" s="1" t="str">
        <f t="shared" si="313"/>
        <v/>
      </c>
      <c r="H284" s="1">
        <f t="shared" si="314"/>
        <v>5</v>
      </c>
      <c r="I284" s="1" t="str">
        <f t="shared" si="315"/>
        <v/>
      </c>
      <c r="J284" s="1"/>
      <c r="K284" s="1"/>
      <c r="L284" s="1"/>
      <c r="M284" s="7">
        <f>IF(Z284&gt;0,RANK(Z284,(Z284:AB284,AC284:AQ284)),0)</f>
        <v>3</v>
      </c>
      <c r="N284" s="7">
        <f>IF(AA284&gt;0,RANK(AA284,(Z284:AB284,AC284:AQ284)),0)</f>
        <v>6</v>
      </c>
      <c r="O284" s="7">
        <f>IF(AB284&gt;0,RANK(AB284,(Z284:AB284,AC284:AQ284)),0)</f>
        <v>4</v>
      </c>
      <c r="P284" s="7">
        <f>IF(AC284&gt;0,RANK(AC284,(Z284:AB284,AC284:AQ284)),0)</f>
        <v>1</v>
      </c>
      <c r="Q284" s="49">
        <f t="shared" si="316"/>
        <v>560</v>
      </c>
      <c r="R284" s="177">
        <f t="shared" si="317"/>
        <v>4.2866547252713603E-3</v>
      </c>
      <c r="S284" s="2"/>
      <c r="T284" s="2">
        <f t="shared" si="318"/>
        <v>8.9200691988548506E-2</v>
      </c>
      <c r="U284" s="2">
        <f t="shared" si="319"/>
        <v>3.8886082150675913E-3</v>
      </c>
      <c r="V284" s="2">
        <f t="shared" si="320"/>
        <v>5.516771536612624E-2</v>
      </c>
      <c r="W284" s="2">
        <f t="shared" si="321"/>
        <v>0.4170226121036758</v>
      </c>
      <c r="X284" s="2">
        <f t="shared" si="322"/>
        <v>0.41273595737840446</v>
      </c>
      <c r="Y284" s="2">
        <f t="shared" si="323"/>
        <v>2.1984414948177378E-2</v>
      </c>
      <c r="Z284" s="1">
        <f>SUMIF(County!$AT$991:$AT$1105,$BC284,County!R$991:R$1105)+SUMIF('Cong Dist'!$BC$1197:$BC$1214,$BC284,'Cong Dist'!Z$1197:Z$1214)</f>
        <v>11653</v>
      </c>
      <c r="AA284" s="1">
        <f>SUMIF(County!$AT$991:$AT$1105,$BC284,County!S$991:S$1105)+SUMIF('Cong Dist'!$BC$1197:$BC$1214,$BC284,'Cong Dist'!AA$1197:AA$1214)</f>
        <v>508</v>
      </c>
      <c r="AB284" s="1">
        <f>SUMIF(County!$AT$991:$AT$1105,$BC284,County!T$991:T$1105)+SUMIF('Cong Dist'!$BC$1197:$BC$1214,$BC284,'Cong Dist'!AB$1197:AB$1214)</f>
        <v>7207</v>
      </c>
      <c r="AC284" s="1">
        <f>SUMIF(County!$AT$991:$AT$1105,$BC284,County!U$991:U$1105)+SUMIF('Cong Dist'!$BC$1197:$BC$1214,$BC284,'Cong Dist'!AC$1197:AC$1214)</f>
        <v>54479</v>
      </c>
      <c r="AD284" s="1">
        <f>SUMIF(County!$AT$991:$AT$1105,$BC284,County!V$991:V$1105)+SUMIF('Cong Dist'!$BC$1197:$BC$1214,$BC284,'Cong Dist'!AD$1197:AD$1214)</f>
        <v>53919</v>
      </c>
      <c r="AE284" s="1">
        <f>SUMIF(County!$AT$991:$AT$1105,$BC284,County!W$991:W$1105)+SUMIF('Cong Dist'!$BC$1197:$BC$1214,$BC284,'Cong Dist'!AE$1197:AE$1214)</f>
        <v>1353</v>
      </c>
      <c r="AF284" s="1">
        <f>SUMIF(County!$AT$991:$AT$1105,$BC284,County!X$991:X$1105)+SUMIF('Cong Dist'!$BC$1197:$BC$1214,$BC284,'Cong Dist'!AF$1197:AF$1214)</f>
        <v>89</v>
      </c>
      <c r="AG284" s="1">
        <f>SUMIF(County!$AT$991:$AT$1105,$BC284,County!Y$991:Y$1105)+SUMIF('Cong Dist'!$BC$1197:$BC$1214,$BC284,'Cong Dist'!AG$1197:AG$1214)</f>
        <v>251</v>
      </c>
      <c r="AH284" s="1">
        <f>SUMIF(County!$AT$991:$AT$1105,$BC284,County!Z$991:Z$1105)+SUMIF('Cong Dist'!$BC$1197:$BC$1214,$BC284,'Cong Dist'!AH$1197:AH$1214)</f>
        <v>239</v>
      </c>
      <c r="AI284" s="1">
        <f>SUMIF(County!$AT$991:$AT$1105,$BC284,County!AA$991:AA$1105)+SUMIF('Cong Dist'!$BC$1197:$BC$1214,$BC284,'Cong Dist'!AI$1197:AI$1214)</f>
        <v>451</v>
      </c>
      <c r="AK284" s="1">
        <f>SUMIF(County!$AT$991:$AT$1105,$BC284,County!AC$991:AC$1105)+SUMIF('Cong Dist'!$BC$1197:$BC$1214,$BC284,'Cong Dist'!AK$1197:AK$1214)</f>
        <v>23</v>
      </c>
      <c r="AL284" s="1">
        <f>SUMIF(County!$AT$991:$AT$1105,$BC284,County!AD$991:AD$1105)+SUMIF('Cong Dist'!$BC$1197:$BC$1214,$BC284,'Cong Dist'!AL$1197:AL$1214)</f>
        <v>352</v>
      </c>
      <c r="AN284" s="1">
        <f>SUMIF(County!$AT$991:$AT$1105,$BC284,County!AF$991:AF$1105)+SUMIF('Cong Dist'!$BC$1197:$BC$1214,$BC284,'Cong Dist'!AN$1197:AN$1214)</f>
        <v>114</v>
      </c>
      <c r="AP284" s="1"/>
      <c r="AS284" s="7">
        <f>IF(AD284&gt;0,RANK(AD284,(Z284:AB284,AC284:AQ284)),0)</f>
        <v>2</v>
      </c>
      <c r="AT284" s="7">
        <f>IF(AE284&gt;0,RANK(AE284,(Z284:AB284,AC284:AQ284)),0)</f>
        <v>5</v>
      </c>
      <c r="AU284" s="7">
        <f>IF(AF284&gt;0,RANK(AF284,(Z284:AB284,AC284:AQ284)),0)</f>
        <v>12</v>
      </c>
      <c r="AV284" s="7">
        <f>IF(AG284&gt;0,RANK(AG284,(Z284:AB284,AG284:AQ284)),0)</f>
        <v>6</v>
      </c>
      <c r="AW284" s="2">
        <f t="shared" si="324"/>
        <v>1.0356864005878841E-2</v>
      </c>
      <c r="AX284" s="2">
        <f t="shared" si="325"/>
        <v>6.8127191169491271E-4</v>
      </c>
      <c r="AY284" s="2">
        <f t="shared" si="326"/>
        <v>1.9213398857912706E-3</v>
      </c>
      <c r="BA284" s="2" t="str">
        <f t="shared" si="327"/>
        <v>District 4</v>
      </c>
      <c r="BB284" t="str">
        <f t="shared" si="328"/>
        <v>MO</v>
      </c>
      <c r="BC284">
        <v>4</v>
      </c>
      <c r="BE284" s="97">
        <v>29</v>
      </c>
      <c r="BF284" s="99">
        <v>904</v>
      </c>
      <c r="BG284" s="106">
        <f t="shared" si="329"/>
        <v>29904</v>
      </c>
      <c r="BH284" t="s">
        <v>2605</v>
      </c>
      <c r="BI284" t="s">
        <v>3184</v>
      </c>
      <c r="BT284" s="1">
        <f>SUMIF(County!$AT$991:$AT$1105,$BC284,County!BL$991:BL$1105)+SUMIF('Cong Dist'!$BC$1197:$BC$1214,$BC284,'Cong Dist'!BT$1197:BT$1214)</f>
        <v>23</v>
      </c>
    </row>
    <row r="285" spans="1:72" outlineLevel="1">
      <c r="A285" s="9" t="s">
        <v>1780</v>
      </c>
      <c r="B285" t="s">
        <v>2227</v>
      </c>
      <c r="C285" s="1">
        <f t="shared" si="311"/>
        <v>77682</v>
      </c>
      <c r="D285" s="1">
        <v>5</v>
      </c>
      <c r="E285" s="1" t="str">
        <f t="shared" si="312"/>
        <v/>
      </c>
      <c r="F285" s="1"/>
      <c r="G285" s="1" t="str">
        <f t="shared" si="313"/>
        <v/>
      </c>
      <c r="H285" s="1">
        <f t="shared" si="314"/>
        <v>5</v>
      </c>
      <c r="I285" s="1" t="str">
        <f t="shared" si="315"/>
        <v/>
      </c>
      <c r="J285" s="1"/>
      <c r="K285" s="1"/>
      <c r="L285" s="1"/>
      <c r="M285" s="7">
        <f>IF(Z285&gt;0,RANK(Z285,(Z285:AB285,AC285:AQ285)),0)</f>
        <v>3</v>
      </c>
      <c r="N285" s="7">
        <f>IF(AA285&gt;0,RANK(AA285,(Z285:AB285,AC285:AQ285)),0)</f>
        <v>6</v>
      </c>
      <c r="O285" s="7">
        <f>IF(AB285&gt;0,RANK(AB285,(Z285:AB285,AC285:AQ285)),0)</f>
        <v>4</v>
      </c>
      <c r="P285" s="7">
        <f>IF(AC285&gt;0,RANK(AC285,(Z285:AB285,AC285:AQ285)),0)</f>
        <v>1</v>
      </c>
      <c r="Q285" s="49">
        <f t="shared" si="316"/>
        <v>570</v>
      </c>
      <c r="R285" s="177">
        <f t="shared" si="317"/>
        <v>7.3376071676836329E-3</v>
      </c>
      <c r="S285" s="2"/>
      <c r="T285" s="2">
        <f t="shared" si="318"/>
        <v>0.12421152905434979</v>
      </c>
      <c r="U285" s="2">
        <f t="shared" si="319"/>
        <v>4.1837233850827733E-3</v>
      </c>
      <c r="V285" s="2">
        <f t="shared" si="320"/>
        <v>6.7776318838340927E-2</v>
      </c>
      <c r="W285" s="2">
        <f t="shared" si="321"/>
        <v>0.39445431374063489</v>
      </c>
      <c r="X285" s="2">
        <f t="shared" si="322"/>
        <v>0.38711670657295127</v>
      </c>
      <c r="Y285" s="2">
        <f t="shared" si="323"/>
        <v>2.2257408408640433E-2</v>
      </c>
      <c r="Z285" s="1">
        <f>SUMIF(County!$AT$991:$AT$1105,$BC285,County!R$991:R$1105)+SUMIF('Cong Dist'!$BC$1197:$BC$1214,$BC285,'Cong Dist'!Z$1197:Z$1214)</f>
        <v>9649</v>
      </c>
      <c r="AA285" s="1">
        <f>SUMIF(County!$AT$991:$AT$1105,$BC285,County!S$991:S$1105)+SUMIF('Cong Dist'!$BC$1197:$BC$1214,$BC285,'Cong Dist'!AA$1197:AA$1214)</f>
        <v>325</v>
      </c>
      <c r="AB285" s="1">
        <f>SUMIF(County!$AT$991:$AT$1105,$BC285,County!T$991:T$1105)+SUMIF('Cong Dist'!$BC$1197:$BC$1214,$BC285,'Cong Dist'!AB$1197:AB$1214)</f>
        <v>5265</v>
      </c>
      <c r="AC285" s="1">
        <f>SUMIF(County!$AT$991:$AT$1105,$BC285,County!U$991:U$1105)+SUMIF('Cong Dist'!$BC$1197:$BC$1214,$BC285,'Cong Dist'!AC$1197:AC$1214)</f>
        <v>30642</v>
      </c>
      <c r="AD285" s="1">
        <f>SUMIF(County!$AT$991:$AT$1105,$BC285,County!V$991:V$1105)+SUMIF('Cong Dist'!$BC$1197:$BC$1214,$BC285,'Cong Dist'!AD$1197:AD$1214)</f>
        <v>30072</v>
      </c>
      <c r="AE285" s="1">
        <f>SUMIF(County!$AT$991:$AT$1105,$BC285,County!W$991:W$1105)+SUMIF('Cong Dist'!$BC$1197:$BC$1214,$BC285,'Cong Dist'!AE$1197:AE$1214)</f>
        <v>773</v>
      </c>
      <c r="AF285" s="1">
        <f>SUMIF(County!$AT$991:$AT$1105,$BC285,County!X$991:X$1105)+SUMIF('Cong Dist'!$BC$1197:$BC$1214,$BC285,'Cong Dist'!AF$1197:AF$1214)</f>
        <v>76</v>
      </c>
      <c r="AG285" s="1">
        <f>SUMIF(County!$AT$991:$AT$1105,$BC285,County!Y$991:Y$1105)+SUMIF('Cong Dist'!$BC$1197:$BC$1214,$BC285,'Cong Dist'!AG$1197:AG$1214)</f>
        <v>152</v>
      </c>
      <c r="AH285" s="1">
        <f>SUMIF(County!$AT$991:$AT$1105,$BC285,County!Z$991:Z$1105)+SUMIF('Cong Dist'!$BC$1197:$BC$1214,$BC285,'Cong Dist'!AH$1197:AH$1214)</f>
        <v>189</v>
      </c>
      <c r="AI285" s="1">
        <f>SUMIF(County!$AT$991:$AT$1105,$BC285,County!AA$991:AA$1105)+SUMIF('Cong Dist'!$BC$1197:$BC$1214,$BC285,'Cong Dist'!AI$1197:AI$1214)</f>
        <v>302</v>
      </c>
      <c r="AK285" s="1">
        <f>SUMIF(County!$AT$991:$AT$1105,$BC285,County!AC$991:AC$1105)+SUMIF('Cong Dist'!$BC$1197:$BC$1214,$BC285,'Cong Dist'!AK$1197:AK$1214)</f>
        <v>19</v>
      </c>
      <c r="AL285" s="1">
        <f>SUMIF(County!$AT$991:$AT$1105,$BC285,County!AD$991:AD$1105)+SUMIF('Cong Dist'!$BC$1197:$BC$1214,$BC285,'Cong Dist'!AL$1197:AL$1214)</f>
        <v>153</v>
      </c>
      <c r="AN285" s="1">
        <f>SUMIF(County!$AT$991:$AT$1105,$BC285,County!AF$991:AF$1105)+SUMIF('Cong Dist'!$BC$1197:$BC$1214,$BC285,'Cong Dist'!AN$1197:AN$1214)</f>
        <v>65</v>
      </c>
      <c r="AP285" s="1"/>
      <c r="AS285" s="7">
        <f>IF(AD285&gt;0,RANK(AD285,(Z285:AB285,AC285:AQ285)),0)</f>
        <v>2</v>
      </c>
      <c r="AT285" s="7">
        <f>IF(AE285&gt;0,RANK(AE285,(Z285:AB285,AC285:AQ285)),0)</f>
        <v>5</v>
      </c>
      <c r="AU285" s="7">
        <f>IF(AF285&gt;0,RANK(AF285,(Z285:AB285,AC285:AQ285)),0)</f>
        <v>11</v>
      </c>
      <c r="AV285" s="7">
        <f>IF(AG285&gt;0,RANK(AG285,(Z285:AB285,AG285:AQ285)),0)</f>
        <v>7</v>
      </c>
      <c r="AW285" s="2">
        <f t="shared" si="324"/>
        <v>9.9508251589814894E-3</v>
      </c>
      <c r="AX285" s="2">
        <f t="shared" si="325"/>
        <v>9.783476223578177E-4</v>
      </c>
      <c r="AY285" s="2">
        <f t="shared" si="326"/>
        <v>1.9566952447156354E-3</v>
      </c>
      <c r="BA285" s="2" t="str">
        <f t="shared" si="327"/>
        <v>District 5</v>
      </c>
      <c r="BB285" t="str">
        <f t="shared" si="328"/>
        <v>MO</v>
      </c>
      <c r="BC285">
        <v>5</v>
      </c>
      <c r="BE285" s="97">
        <v>29</v>
      </c>
      <c r="BF285" s="99">
        <v>905</v>
      </c>
      <c r="BG285" s="106">
        <f t="shared" si="329"/>
        <v>29905</v>
      </c>
      <c r="BH285" t="s">
        <v>2605</v>
      </c>
      <c r="BI285" t="s">
        <v>3184</v>
      </c>
      <c r="BT285" s="1">
        <f>SUMIF(County!$AT$991:$AT$1105,$BC285,County!BL$991:BL$1105)+SUMIF('Cong Dist'!$BC$1197:$BC$1214,$BC285,'Cong Dist'!BT$1197:BT$1214)</f>
        <v>19</v>
      </c>
    </row>
    <row r="286" spans="1:72" outlineLevel="1">
      <c r="A286" s="9" t="s">
        <v>1759</v>
      </c>
      <c r="B286" t="s">
        <v>2227</v>
      </c>
      <c r="C286" s="1">
        <f t="shared" si="311"/>
        <v>124776</v>
      </c>
      <c r="D286" s="1">
        <v>5</v>
      </c>
      <c r="E286" s="1" t="str">
        <f t="shared" si="312"/>
        <v/>
      </c>
      <c r="F286" s="1"/>
      <c r="G286" s="1" t="str">
        <f t="shared" si="313"/>
        <v/>
      </c>
      <c r="H286" s="1" t="str">
        <f t="shared" si="314"/>
        <v/>
      </c>
      <c r="I286" s="1">
        <f t="shared" si="315"/>
        <v>5</v>
      </c>
      <c r="J286" s="1"/>
      <c r="K286" s="1"/>
      <c r="L286" s="1"/>
      <c r="M286" s="7">
        <f>IF(Z286&gt;0,RANK(Z286,(Z286:AB286,AC286:AQ286)),0)</f>
        <v>3</v>
      </c>
      <c r="N286" s="7">
        <f>IF(AA286&gt;0,RANK(AA286,(Z286:AB286,AC286:AQ286)),0)</f>
        <v>7</v>
      </c>
      <c r="O286" s="7">
        <f>IF(AB286&gt;0,RANK(AB286,(Z286:AB286,AC286:AQ286)),0)</f>
        <v>4</v>
      </c>
      <c r="P286" s="7">
        <f>IF(AC286&gt;0,RANK(AC286,(Z286:AB286,AC286:AQ286)),0)</f>
        <v>2</v>
      </c>
      <c r="Q286" s="49">
        <f t="shared" si="316"/>
        <v>2681</v>
      </c>
      <c r="R286" s="177">
        <f t="shared" si="317"/>
        <v>2.1486503814836185E-2</v>
      </c>
      <c r="S286" s="2"/>
      <c r="T286" s="2">
        <f t="shared" si="318"/>
        <v>0.10935596589087646</v>
      </c>
      <c r="U286" s="2">
        <f t="shared" si="319"/>
        <v>3.7507212925562607E-3</v>
      </c>
      <c r="V286" s="2">
        <f t="shared" si="320"/>
        <v>6.3834391229082521E-2</v>
      </c>
      <c r="W286" s="2">
        <f t="shared" si="321"/>
        <v>0.38949798038084249</v>
      </c>
      <c r="X286" s="2">
        <f t="shared" si="322"/>
        <v>0.41098448419567868</v>
      </c>
      <c r="Y286" s="2">
        <f t="shared" si="323"/>
        <v>2.2576457010963558E-2</v>
      </c>
      <c r="Z286" s="1">
        <f>SUMIF(County!$AT$991:$AT$1105,$BC286,County!R$991:R$1105)+SUMIF('Cong Dist'!$BC$1197:$BC$1214,$BC286,'Cong Dist'!Z$1197:Z$1214)</f>
        <v>13645</v>
      </c>
      <c r="AA286" s="1">
        <f>SUMIF(County!$AT$991:$AT$1105,$BC286,County!S$991:S$1105)+SUMIF('Cong Dist'!$BC$1197:$BC$1214,$BC286,'Cong Dist'!AA$1197:AA$1214)</f>
        <v>468</v>
      </c>
      <c r="AB286" s="1">
        <f>SUMIF(County!$AT$991:$AT$1105,$BC286,County!T$991:T$1105)+SUMIF('Cong Dist'!$BC$1197:$BC$1214,$BC286,'Cong Dist'!AB$1197:AB$1214)</f>
        <v>7965</v>
      </c>
      <c r="AC286" s="1">
        <f>SUMIF(County!$AT$991:$AT$1105,$BC286,County!U$991:U$1105)+SUMIF('Cong Dist'!$BC$1197:$BC$1214,$BC286,'Cong Dist'!AC$1197:AC$1214)</f>
        <v>48600</v>
      </c>
      <c r="AD286" s="1">
        <f>SUMIF(County!$AT$991:$AT$1105,$BC286,County!V$991:V$1105)+SUMIF('Cong Dist'!$BC$1197:$BC$1214,$BC286,'Cong Dist'!AD$1197:AD$1214)</f>
        <v>51281</v>
      </c>
      <c r="AE286" s="1">
        <f>SUMIF(County!$AT$991:$AT$1105,$BC286,County!W$991:W$1105)+SUMIF('Cong Dist'!$BC$1197:$BC$1214,$BC286,'Cong Dist'!AE$1197:AE$1214)</f>
        <v>1290</v>
      </c>
      <c r="AF286" s="1">
        <f>SUMIF(County!$AT$991:$AT$1105,$BC286,County!X$991:X$1105)+SUMIF('Cong Dist'!$BC$1197:$BC$1214,$BC286,'Cong Dist'!AF$1197:AF$1214)</f>
        <v>80</v>
      </c>
      <c r="AG286" s="1">
        <f>SUMIF(County!$AT$991:$AT$1105,$BC286,County!Y$991:Y$1105)+SUMIF('Cong Dist'!$BC$1197:$BC$1214,$BC286,'Cong Dist'!AG$1197:AG$1214)</f>
        <v>250</v>
      </c>
      <c r="AH286" s="1">
        <f>SUMIF(County!$AT$991:$AT$1105,$BC286,County!Z$991:Z$1105)+SUMIF('Cong Dist'!$BC$1197:$BC$1214,$BC286,'Cong Dist'!AH$1197:AH$1214)</f>
        <v>243</v>
      </c>
      <c r="AI286" s="1">
        <f>SUMIF(County!$AT$991:$AT$1105,$BC286,County!AA$991:AA$1105)+SUMIF('Cong Dist'!$BC$1197:$BC$1214,$BC286,'Cong Dist'!AI$1197:AI$1214)</f>
        <v>506</v>
      </c>
      <c r="AK286" s="1">
        <f>SUMIF(County!$AT$991:$AT$1105,$BC286,County!AC$991:AC$1105)+SUMIF('Cong Dist'!$BC$1197:$BC$1214,$BC286,'Cong Dist'!AK$1197:AK$1214)</f>
        <v>14</v>
      </c>
      <c r="AL286" s="1">
        <f>SUMIF(County!$AT$991:$AT$1105,$BC286,County!AD$991:AD$1105)+SUMIF('Cong Dist'!$BC$1197:$BC$1214,$BC286,'Cong Dist'!AL$1197:AL$1214)</f>
        <v>337</v>
      </c>
      <c r="AN286" s="1">
        <f>SUMIF(County!$AT$991:$AT$1105,$BC286,County!AF$991:AF$1105)+SUMIF('Cong Dist'!$BC$1197:$BC$1214,$BC286,'Cong Dist'!AN$1197:AN$1214)</f>
        <v>97</v>
      </c>
      <c r="AP286" s="1"/>
      <c r="AS286" s="7">
        <f>IF(AD286&gt;0,RANK(AD286,(Z286:AB286,AC286:AQ286)),0)</f>
        <v>1</v>
      </c>
      <c r="AT286" s="7">
        <f>IF(AE286&gt;0,RANK(AE286,(Z286:AB286,AC286:AQ286)),0)</f>
        <v>5</v>
      </c>
      <c r="AU286" s="7">
        <f>IF(AF286&gt;0,RANK(AF286,(Z286:AB286,AC286:AQ286)),0)</f>
        <v>12</v>
      </c>
      <c r="AV286" s="7">
        <f>IF(AG286&gt;0,RANK(AG286,(Z286:AB286,AG286:AQ286)),0)</f>
        <v>6</v>
      </c>
      <c r="AW286" s="2">
        <f t="shared" si="324"/>
        <v>1.033852663973841E-2</v>
      </c>
      <c r="AX286" s="2">
        <f t="shared" si="325"/>
        <v>6.4114893889850616E-4</v>
      </c>
      <c r="AY286" s="2">
        <f t="shared" si="326"/>
        <v>2.0035904340578317E-3</v>
      </c>
      <c r="BA286" s="2" t="str">
        <f t="shared" si="327"/>
        <v>District 6</v>
      </c>
      <c r="BB286" t="str">
        <f t="shared" si="328"/>
        <v>MO</v>
      </c>
      <c r="BC286">
        <v>6</v>
      </c>
      <c r="BE286" s="97">
        <v>29</v>
      </c>
      <c r="BF286" s="99">
        <v>906</v>
      </c>
      <c r="BG286" s="106">
        <f t="shared" si="329"/>
        <v>29906</v>
      </c>
      <c r="BH286" t="s">
        <v>2605</v>
      </c>
      <c r="BI286" t="s">
        <v>3184</v>
      </c>
      <c r="BT286" s="1">
        <f>SUMIF(County!$AT$991:$AT$1105,$BC286,County!BL$991:BL$1105)+SUMIF('Cong Dist'!$BC$1197:$BC$1214,$BC286,'Cong Dist'!BT$1197:BT$1214)</f>
        <v>14</v>
      </c>
    </row>
    <row r="287" spans="1:72" outlineLevel="1">
      <c r="A287" t="s">
        <v>1356</v>
      </c>
      <c r="B287" s="9" t="s">
        <v>2227</v>
      </c>
      <c r="C287" s="1">
        <f t="shared" si="311"/>
        <v>150221</v>
      </c>
      <c r="D287" s="1">
        <v>5</v>
      </c>
      <c r="E287" s="1" t="str">
        <f t="shared" si="312"/>
        <v/>
      </c>
      <c r="F287" s="1"/>
      <c r="G287" s="1" t="str">
        <f t="shared" si="313"/>
        <v/>
      </c>
      <c r="H287" s="1">
        <f t="shared" si="314"/>
        <v>5</v>
      </c>
      <c r="I287" s="1" t="str">
        <f t="shared" si="315"/>
        <v/>
      </c>
      <c r="J287" s="1"/>
      <c r="K287" s="1"/>
      <c r="L287" s="1"/>
      <c r="M287" s="7">
        <f>IF(Z287&gt;0,RANK(Z287,(Z287:AB287,AC287:AQ287)),0)</f>
        <v>3</v>
      </c>
      <c r="N287" s="7">
        <f>IF(AA287&gt;0,RANK(AA287,(Z287:AB287,AC287:AQ287)),0)</f>
        <v>6</v>
      </c>
      <c r="O287" s="7">
        <f>IF(AB287&gt;0,RANK(AB287,(Z287:AB287,AC287:AQ287)),0)</f>
        <v>4</v>
      </c>
      <c r="P287" s="7">
        <f>IF(AC287&gt;0,RANK(AC287,(Z287:AB287,AC287:AQ287)),0)</f>
        <v>1</v>
      </c>
      <c r="Q287" s="49">
        <f t="shared" si="316"/>
        <v>21251</v>
      </c>
      <c r="R287" s="177">
        <f t="shared" si="317"/>
        <v>0.14146490836833731</v>
      </c>
      <c r="S287" s="2"/>
      <c r="T287" s="2">
        <f t="shared" si="318"/>
        <v>7.1328243055231957E-2</v>
      </c>
      <c r="U287" s="2">
        <f t="shared" si="319"/>
        <v>2.8557924657671031E-3</v>
      </c>
      <c r="V287" s="2">
        <f t="shared" si="320"/>
        <v>4.5752591182324706E-2</v>
      </c>
      <c r="W287" s="2">
        <f t="shared" si="321"/>
        <v>0.50164091571750957</v>
      </c>
      <c r="X287" s="2">
        <f t="shared" si="322"/>
        <v>0.36017600734917221</v>
      </c>
      <c r="Y287" s="2">
        <f t="shared" si="323"/>
        <v>1.8246450229994493E-2</v>
      </c>
      <c r="Z287" s="1">
        <f>SUMIF(County!$AT$991:$AT$1105,$BC287,County!R$991:R$1105)+SUMIF('Cong Dist'!$BC$1197:$BC$1214,$BC287,'Cong Dist'!Z$1197:Z$1214)</f>
        <v>10715</v>
      </c>
      <c r="AA287" s="1">
        <f>SUMIF(County!$AT$991:$AT$1105,$BC287,County!S$991:S$1105)+SUMIF('Cong Dist'!$BC$1197:$BC$1214,$BC287,'Cong Dist'!AA$1197:AA$1214)</f>
        <v>429</v>
      </c>
      <c r="AB287" s="1">
        <f>SUMIF(County!$AT$991:$AT$1105,$BC287,County!T$991:T$1105)+SUMIF('Cong Dist'!$BC$1197:$BC$1214,$BC287,'Cong Dist'!AB$1197:AB$1214)</f>
        <v>6873</v>
      </c>
      <c r="AC287" s="1">
        <f>SUMIF(County!$AT$991:$AT$1105,$BC287,County!U$991:U$1105)+SUMIF('Cong Dist'!$BC$1197:$BC$1214,$BC287,'Cong Dist'!AC$1197:AC$1214)</f>
        <v>75357</v>
      </c>
      <c r="AD287" s="1">
        <f>SUMIF(County!$AT$991:$AT$1105,$BC287,County!V$991:V$1105)+SUMIF('Cong Dist'!$BC$1197:$BC$1214,$BC287,'Cong Dist'!AD$1197:AD$1214)</f>
        <v>54106</v>
      </c>
      <c r="AE287" s="1">
        <f>SUMIF(County!$AT$991:$AT$1105,$BC287,County!W$991:W$1105)+SUMIF('Cong Dist'!$BC$1197:$BC$1214,$BC287,'Cong Dist'!AE$1197:AE$1214)</f>
        <v>1317</v>
      </c>
      <c r="AF287" s="1">
        <f>SUMIF(County!$AT$991:$AT$1105,$BC287,County!X$991:X$1105)+SUMIF('Cong Dist'!$BC$1197:$BC$1214,$BC287,'Cong Dist'!AF$1197:AF$1214)</f>
        <v>56</v>
      </c>
      <c r="AG287" s="1">
        <f>SUMIF(County!$AT$991:$AT$1105,$BC287,County!Y$991:Y$1105)+SUMIF('Cong Dist'!$BC$1197:$BC$1214,$BC287,'Cong Dist'!AG$1197:AG$1214)</f>
        <v>239</v>
      </c>
      <c r="AH287" s="1">
        <f>SUMIF(County!$AT$991:$AT$1105,$BC287,County!Z$991:Z$1105)+SUMIF('Cong Dist'!$BC$1197:$BC$1214,$BC287,'Cong Dist'!AH$1197:AH$1214)</f>
        <v>246</v>
      </c>
      <c r="AI287" s="1">
        <f>SUMIF(County!$AT$991:$AT$1105,$BC287,County!AA$991:AA$1105)+SUMIF('Cong Dist'!$BC$1197:$BC$1214,$BC287,'Cong Dist'!AI$1197:AI$1214)</f>
        <v>382</v>
      </c>
      <c r="AK287" s="1">
        <f>SUMIF(County!$AT$991:$AT$1105,$BC287,County!AC$991:AC$1105)+SUMIF('Cong Dist'!$BC$1197:$BC$1214,$BC287,'Cong Dist'!AK$1197:AK$1214)</f>
        <v>5</v>
      </c>
      <c r="AL287" s="1">
        <f>SUMIF(County!$AT$991:$AT$1105,$BC287,County!AD$991:AD$1105)+SUMIF('Cong Dist'!$BC$1197:$BC$1214,$BC287,'Cong Dist'!AL$1197:AL$1214)</f>
        <v>394</v>
      </c>
      <c r="AN287" s="1">
        <f>SUMIF(County!$AT$991:$AT$1105,$BC287,County!AF$991:AF$1105)+SUMIF('Cong Dist'!$BC$1197:$BC$1214,$BC287,'Cong Dist'!AN$1197:AN$1214)</f>
        <v>102</v>
      </c>
      <c r="AP287" s="1"/>
      <c r="AS287" s="7">
        <f>IF(AD287&gt;0,RANK(AD287,(Z287:AB287,AC287:AQ287)),0)</f>
        <v>2</v>
      </c>
      <c r="AT287" s="7">
        <f>IF(AE287&gt;0,RANK(AE287,(Z287:AB287,AC287:AQ287)),0)</f>
        <v>5</v>
      </c>
      <c r="AU287" s="7">
        <f>IF(AF287&gt;0,RANK(AF287,(Z287:AB287,AC287:AQ287)),0)</f>
        <v>12</v>
      </c>
      <c r="AV287" s="7">
        <f>IF(AG287&gt;0,RANK(AG287,(Z287:AB287,AG287:AQ287)),0)</f>
        <v>7</v>
      </c>
      <c r="AW287" s="2">
        <f t="shared" si="324"/>
        <v>8.7670831641381702E-3</v>
      </c>
      <c r="AX287" s="2">
        <f t="shared" si="325"/>
        <v>3.7278409809547269E-4</v>
      </c>
      <c r="AY287" s="2">
        <f t="shared" si="326"/>
        <v>1.5909892758003209E-3</v>
      </c>
      <c r="BA287" s="2" t="str">
        <f t="shared" si="327"/>
        <v>District 7</v>
      </c>
      <c r="BB287" t="str">
        <f t="shared" si="328"/>
        <v>MO</v>
      </c>
      <c r="BC287">
        <v>7</v>
      </c>
      <c r="BE287" s="97">
        <v>29</v>
      </c>
      <c r="BF287" s="99">
        <v>907</v>
      </c>
      <c r="BG287" s="106">
        <f t="shared" si="329"/>
        <v>29907</v>
      </c>
      <c r="BH287" t="s">
        <v>2605</v>
      </c>
      <c r="BI287" t="s">
        <v>3184</v>
      </c>
      <c r="BT287" s="1">
        <f>SUMIF(County!$AT$991:$AT$1105,$BC287,County!BL$991:BL$1105)+SUMIF('Cong Dist'!$BC$1197:$BC$1214,$BC287,'Cong Dist'!BT$1197:BT$1214)</f>
        <v>5</v>
      </c>
    </row>
    <row r="288" spans="1:72" outlineLevel="1">
      <c r="A288" t="s">
        <v>275</v>
      </c>
      <c r="B288" s="9" t="s">
        <v>2227</v>
      </c>
      <c r="C288" s="1">
        <f t="shared" si="311"/>
        <v>128992</v>
      </c>
      <c r="D288" s="1">
        <v>5</v>
      </c>
      <c r="E288" s="1" t="str">
        <f t="shared" si="312"/>
        <v/>
      </c>
      <c r="F288" s="1"/>
      <c r="G288" s="1" t="str">
        <f t="shared" si="313"/>
        <v/>
      </c>
      <c r="H288" s="1" t="str">
        <f t="shared" si="314"/>
        <v/>
      </c>
      <c r="I288" s="1">
        <f t="shared" si="315"/>
        <v>5</v>
      </c>
      <c r="J288" s="1"/>
      <c r="K288" s="1"/>
      <c r="L288" s="1"/>
      <c r="M288" s="7">
        <f>IF(Z288&gt;0,RANK(Z288,(Z288:AB288,AC288:AQ288)),0)</f>
        <v>3</v>
      </c>
      <c r="N288" s="7">
        <f>IF(AA288&gt;0,RANK(AA288,(Z288:AB288,AC288:AQ288)),0)</f>
        <v>6</v>
      </c>
      <c r="O288" s="7">
        <f>IF(AB288&gt;0,RANK(AB288,(Z288:AB288,AC288:AQ288)),0)</f>
        <v>4</v>
      </c>
      <c r="P288" s="7">
        <f>IF(AC288&gt;0,RANK(AC288,(Z288:AB288,AC288:AQ288)),0)</f>
        <v>2</v>
      </c>
      <c r="Q288" s="49">
        <f t="shared" si="316"/>
        <v>12065</v>
      </c>
      <c r="R288" s="177">
        <f t="shared" si="317"/>
        <v>9.3532932274869765E-2</v>
      </c>
      <c r="S288" s="2"/>
      <c r="T288" s="2">
        <f t="shared" si="318"/>
        <v>5.7181840734309104E-2</v>
      </c>
      <c r="U288" s="2">
        <f t="shared" si="319"/>
        <v>3.3412924832547757E-3</v>
      </c>
      <c r="V288" s="2">
        <f t="shared" si="320"/>
        <v>4.1103324237161995E-2</v>
      </c>
      <c r="W288" s="2">
        <f t="shared" si="321"/>
        <v>0.39215610270404366</v>
      </c>
      <c r="X288" s="2">
        <f t="shared" si="322"/>
        <v>0.48568903497891341</v>
      </c>
      <c r="Y288" s="2">
        <f t="shared" si="323"/>
        <v>2.0528404862317051E-2</v>
      </c>
      <c r="Z288" s="1">
        <f>SUMIF(County!$AT$991:$AT$1105,$BC288,County!R$991:R$1105)+SUMIF('Cong Dist'!$BC$1197:$BC$1214,$BC288,'Cong Dist'!Z$1197:Z$1214)</f>
        <v>7376</v>
      </c>
      <c r="AA288" s="1">
        <f>SUMIF(County!$AT$991:$AT$1105,$BC288,County!S$991:S$1105)+SUMIF('Cong Dist'!$BC$1197:$BC$1214,$BC288,'Cong Dist'!AA$1197:AA$1214)</f>
        <v>431</v>
      </c>
      <c r="AB288" s="1">
        <f>SUMIF(County!$AT$991:$AT$1105,$BC288,County!T$991:T$1105)+SUMIF('Cong Dist'!$BC$1197:$BC$1214,$BC288,'Cong Dist'!AB$1197:AB$1214)</f>
        <v>5302</v>
      </c>
      <c r="AC288" s="1">
        <f>SUMIF(County!$AT$991:$AT$1105,$BC288,County!U$991:U$1105)+SUMIF('Cong Dist'!$BC$1197:$BC$1214,$BC288,'Cong Dist'!AC$1197:AC$1214)</f>
        <v>50585</v>
      </c>
      <c r="AD288" s="1">
        <f>SUMIF(County!$AT$991:$AT$1105,$BC288,County!V$991:V$1105)+SUMIF('Cong Dist'!$BC$1197:$BC$1214,$BC288,'Cong Dist'!AD$1197:AD$1214)</f>
        <v>62650</v>
      </c>
      <c r="AE288" s="1">
        <f>SUMIF(County!$AT$991:$AT$1105,$BC288,County!W$991:W$1105)+SUMIF('Cong Dist'!$BC$1197:$BC$1214,$BC288,'Cong Dist'!AE$1197:AE$1214)</f>
        <v>1206</v>
      </c>
      <c r="AF288" s="1">
        <f>SUMIF(County!$AT$991:$AT$1105,$BC288,County!X$991:X$1105)+SUMIF('Cong Dist'!$BC$1197:$BC$1214,$BC288,'Cong Dist'!AF$1197:AF$1214)</f>
        <v>55</v>
      </c>
      <c r="AG288" s="1">
        <f>SUMIF(County!$AT$991:$AT$1105,$BC288,County!Y$991:Y$1105)+SUMIF('Cong Dist'!$BC$1197:$BC$1214,$BC288,'Cong Dist'!AG$1197:AG$1214)</f>
        <v>202</v>
      </c>
      <c r="AH288" s="1">
        <f>SUMIF(County!$AT$991:$AT$1105,$BC288,County!Z$991:Z$1105)+SUMIF('Cong Dist'!$BC$1197:$BC$1214,$BC288,'Cong Dist'!AH$1197:AH$1214)</f>
        <v>239</v>
      </c>
      <c r="AI288" s="1">
        <f>SUMIF(County!$AT$991:$AT$1105,$BC288,County!AA$991:AA$1105)+SUMIF('Cong Dist'!$BC$1197:$BC$1214,$BC288,'Cong Dist'!AI$1197:AI$1214)</f>
        <v>427</v>
      </c>
      <c r="AK288" s="1">
        <f>SUMIF(County!$AT$991:$AT$1105,$BC288,County!AC$991:AC$1105)+SUMIF('Cong Dist'!$BC$1197:$BC$1214,$BC288,'Cong Dist'!AK$1197:AK$1214)</f>
        <v>9</v>
      </c>
      <c r="AL288" s="1">
        <f>SUMIF(County!$AT$991:$AT$1105,$BC288,County!AD$991:AD$1105)+SUMIF('Cong Dist'!$BC$1197:$BC$1214,$BC288,'Cong Dist'!AL$1197:AL$1214)</f>
        <v>431</v>
      </c>
      <c r="AN288" s="1">
        <f>SUMIF(County!$AT$991:$AT$1105,$BC288,County!AF$991:AF$1105)+SUMIF('Cong Dist'!$BC$1197:$BC$1214,$BC288,'Cong Dist'!AN$1197:AN$1214)</f>
        <v>79</v>
      </c>
      <c r="AP288" s="1"/>
      <c r="AS288" s="7">
        <f>IF(AD288&gt;0,RANK(AD288,(Z288:AB288,AC288:AQ288)),0)</f>
        <v>1</v>
      </c>
      <c r="AT288" s="7">
        <f>IF(AE288&gt;0,RANK(AE288,(Z288:AB288,AC288:AQ288)),0)</f>
        <v>5</v>
      </c>
      <c r="AU288" s="7">
        <f>IF(AF288&gt;0,RANK(AF288,(Z288:AB288,AC288:AQ288)),0)</f>
        <v>12</v>
      </c>
      <c r="AV288" s="7">
        <f>IF(AG288&gt;0,RANK(AG288,(Z288:AB288,AG288:AQ288)),0)</f>
        <v>7</v>
      </c>
      <c r="AW288" s="2">
        <f t="shared" si="324"/>
        <v>9.3494170181096497E-3</v>
      </c>
      <c r="AX288" s="2">
        <f t="shared" si="325"/>
        <v>4.2638303150582981E-4</v>
      </c>
      <c r="AY288" s="2">
        <f t="shared" si="326"/>
        <v>1.5659885884395932E-3</v>
      </c>
      <c r="BA288" s="2" t="str">
        <f t="shared" si="327"/>
        <v>District 8</v>
      </c>
      <c r="BB288" t="str">
        <f t="shared" si="328"/>
        <v>MO</v>
      </c>
      <c r="BC288">
        <v>8</v>
      </c>
      <c r="BE288" s="97">
        <v>29</v>
      </c>
      <c r="BF288" s="99">
        <v>908</v>
      </c>
      <c r="BG288" s="106">
        <f t="shared" si="329"/>
        <v>29908</v>
      </c>
      <c r="BH288" t="s">
        <v>2605</v>
      </c>
      <c r="BI288" t="s">
        <v>3184</v>
      </c>
      <c r="BT288" s="1">
        <f>SUMIF(County!$AT$991:$AT$1105,$BC288,County!BL$991:BL$1105)+SUMIF('Cong Dist'!$BC$1197:$BC$1214,$BC288,'Cong Dist'!BT$1197:BT$1214)</f>
        <v>9</v>
      </c>
    </row>
    <row r="289" spans="1:72">
      <c r="A289" t="s">
        <v>2949</v>
      </c>
      <c r="B289" t="s">
        <v>1105</v>
      </c>
      <c r="C289" s="1">
        <f t="shared" si="311"/>
        <v>939270</v>
      </c>
      <c r="D289" s="1">
        <v>12</v>
      </c>
      <c r="E289" s="1" t="str">
        <f t="shared" si="312"/>
        <v/>
      </c>
      <c r="F289" s="1"/>
      <c r="G289" s="1" t="str">
        <f t="shared" si="313"/>
        <v/>
      </c>
      <c r="H289" s="1" t="str">
        <f t="shared" si="314"/>
        <v/>
      </c>
      <c r="I289" s="1">
        <f t="shared" si="315"/>
        <v>12</v>
      </c>
      <c r="J289" s="1"/>
      <c r="K289" s="1"/>
      <c r="L289" s="1"/>
      <c r="M289" s="7">
        <f>IF(Z289&gt;0,RANK(Z289,(Z289:AB289,AC289:AQ289)),0)</f>
        <v>3</v>
      </c>
      <c r="N289" s="7">
        <f>IF(AA289&gt;0,RANK(AA289,(Z289:AB289,AC289:AQ289)),0)</f>
        <v>6</v>
      </c>
      <c r="O289" s="7">
        <f>IF(AB289&gt;0,RANK(AB289,(Z289:AB289,AC289:AQ289)),0)</f>
        <v>4</v>
      </c>
      <c r="P289" s="7">
        <f>IF(AC289&gt;0,RANK(AC289,(Z289:AB289,AC289:AQ289)),0)</f>
        <v>2</v>
      </c>
      <c r="Q289" s="49">
        <f t="shared" si="316"/>
        <v>1965</v>
      </c>
      <c r="R289" s="177">
        <f t="shared" si="317"/>
        <v>2.0920502092050207E-3</v>
      </c>
      <c r="S289" s="2"/>
      <c r="T289" s="2">
        <f t="shared" si="318"/>
        <v>0.10099013063336421</v>
      </c>
      <c r="U289" s="2">
        <f t="shared" si="319"/>
        <v>3.5783108158463487E-3</v>
      </c>
      <c r="V289" s="2">
        <f t="shared" si="320"/>
        <v>6.0945202125054561E-2</v>
      </c>
      <c r="W289" s="2">
        <f t="shared" si="321"/>
        <v>0.40634322399310102</v>
      </c>
      <c r="X289" s="2">
        <f t="shared" si="322"/>
        <v>0.40843527420230602</v>
      </c>
      <c r="Y289" s="2">
        <f t="shared" si="323"/>
        <v>1.9707858230327724E-2</v>
      </c>
      <c r="Z289" s="1">
        <f t="shared" ref="Z289:AI289" si="330">SUM(Z281:Z288)</f>
        <v>94857</v>
      </c>
      <c r="AA289" s="1">
        <f t="shared" si="330"/>
        <v>3361</v>
      </c>
      <c r="AB289" s="1">
        <f t="shared" si="330"/>
        <v>57244</v>
      </c>
      <c r="AC289" s="1">
        <f t="shared" si="330"/>
        <v>381666</v>
      </c>
      <c r="AD289" s="1">
        <f t="shared" si="330"/>
        <v>383631</v>
      </c>
      <c r="AE289" s="1">
        <f t="shared" si="330"/>
        <v>8233</v>
      </c>
      <c r="AF289" s="1">
        <f t="shared" si="330"/>
        <v>615</v>
      </c>
      <c r="AG289" s="1">
        <f t="shared" si="330"/>
        <v>1681</v>
      </c>
      <c r="AH289" s="1">
        <f t="shared" si="330"/>
        <v>1777</v>
      </c>
      <c r="AI289" s="1">
        <f t="shared" si="330"/>
        <v>3225</v>
      </c>
      <c r="AK289" s="1">
        <f>SUM(AK281:AK288)</f>
        <v>100</v>
      </c>
      <c r="AL289" s="1">
        <f>SUM(AL281:AL288)</f>
        <v>2148</v>
      </c>
      <c r="AN289" s="1">
        <f>SUM(AN281:AN288)</f>
        <v>732</v>
      </c>
      <c r="AP289" s="1"/>
      <c r="AS289" s="7">
        <f>IF(AD289&gt;0,RANK(AD289,(Z289:AB289,AC289:AQ289)),0)</f>
        <v>1</v>
      </c>
      <c r="AT289" s="7">
        <f>IF(AE289&gt;0,RANK(AE289,(Z289:AB289,AC289:AQ289)),0)</f>
        <v>5</v>
      </c>
      <c r="AU289" s="7">
        <f>IF(AF289&gt;0,RANK(AF289,(Z289:AB289,AC289:AQ289)),0)</f>
        <v>12</v>
      </c>
      <c r="AV289" s="7">
        <f>IF(AG289&gt;0,RANK(AG289,(Z289:AB289,AG289:AQ289)),0)</f>
        <v>7</v>
      </c>
      <c r="AW289" s="2">
        <f t="shared" si="324"/>
        <v>8.7653177467607816E-3</v>
      </c>
      <c r="AX289" s="2">
        <f t="shared" si="325"/>
        <v>6.5476380593439587E-4</v>
      </c>
      <c r="AY289" s="2">
        <f t="shared" si="326"/>
        <v>1.7896877362206819E-3</v>
      </c>
      <c r="BA289" s="2" t="str">
        <f t="shared" si="327"/>
        <v>Missouri</v>
      </c>
      <c r="BB289" t="str">
        <f t="shared" si="328"/>
        <v>T</v>
      </c>
      <c r="BE289" s="97">
        <v>29</v>
      </c>
      <c r="BF289" s="99"/>
      <c r="BG289" s="106">
        <f t="shared" si="329"/>
        <v>29000</v>
      </c>
      <c r="BH289" t="s">
        <v>1619</v>
      </c>
      <c r="BI289" t="s">
        <v>3184</v>
      </c>
      <c r="BT289" s="1">
        <f>SUM(BT281:BT288)</f>
        <v>100</v>
      </c>
    </row>
    <row r="290" spans="1:72">
      <c r="C290" s="1"/>
      <c r="D290" s="1"/>
      <c r="E290" s="1"/>
      <c r="F290" s="1"/>
      <c r="G290" s="1"/>
      <c r="H290" s="1"/>
      <c r="I290" s="1"/>
      <c r="J290" s="1"/>
      <c r="K290" s="1"/>
      <c r="L290" s="1"/>
      <c r="M290" s="7"/>
      <c r="N290" s="7"/>
      <c r="O290" s="7"/>
      <c r="P290" s="7"/>
      <c r="Q290" s="49"/>
      <c r="R290" s="177"/>
      <c r="S290" s="2"/>
      <c r="T290" s="2"/>
      <c r="U290" s="2"/>
      <c r="V290" s="2"/>
      <c r="W290" s="2"/>
      <c r="X290" s="2"/>
      <c r="Y290" s="2"/>
      <c r="AK290" s="1"/>
      <c r="AL290" s="1"/>
      <c r="AN290" s="1"/>
      <c r="AO290" s="1"/>
      <c r="AP290" s="1"/>
      <c r="AQ290" s="1"/>
      <c r="AS290" s="7"/>
      <c r="AT290" s="7"/>
      <c r="AU290" s="7"/>
      <c r="AV290" s="7"/>
      <c r="AW290" s="2"/>
      <c r="AX290" s="2"/>
      <c r="AY290" s="2"/>
      <c r="BA290" s="2"/>
      <c r="BF290" s="99"/>
      <c r="BT290" s="1"/>
    </row>
    <row r="291" spans="1:72" outlineLevel="1">
      <c r="A291" t="s">
        <v>1148</v>
      </c>
      <c r="B291" t="s">
        <v>3063</v>
      </c>
      <c r="C291" s="1">
        <f>SUM(Z291:AQ291)</f>
        <v>156888</v>
      </c>
      <c r="D291" s="1"/>
      <c r="E291" s="1"/>
      <c r="F291" s="1"/>
      <c r="G291" s="1"/>
      <c r="H291" s="1"/>
      <c r="I291" s="1"/>
      <c r="J291" s="1"/>
      <c r="K291" s="1"/>
      <c r="L291" s="1"/>
      <c r="M291" s="7">
        <f>IF(Z291&gt;0,RANK(Z291,(Z291:AB291,AC291:AQ291)),0)</f>
        <v>3</v>
      </c>
      <c r="N291" s="7">
        <f>IF(AA291&gt;0,RANK(AA291,(Z291:AB291,AC291:AQ291)),0)</f>
        <v>6</v>
      </c>
      <c r="O291" s="7">
        <f>IF(AB291&gt;0,RANK(AB291,(Z291:AB291,AC291:AQ291)),0)</f>
        <v>5</v>
      </c>
      <c r="P291" s="7">
        <f>IF(AC291&gt;0,RANK(AC291,(Z291:AB291,AC291:AQ291)),0)</f>
        <v>2</v>
      </c>
      <c r="Q291" s="49">
        <f>MAX(Z291:AG291)-LARGE(Z291:AG291,2)</f>
        <v>100912</v>
      </c>
      <c r="R291" s="177">
        <f>Q291/C291</f>
        <v>0.64321044311865794</v>
      </c>
      <c r="S291" s="2"/>
      <c r="T291" s="2">
        <f t="shared" ref="T291:X292" si="331">IF($C291=0,"-",Z291/$C291)</f>
        <v>6.8692315537198512E-2</v>
      </c>
      <c r="U291" s="2">
        <f t="shared" si="331"/>
        <v>2.0868390189179541E-2</v>
      </c>
      <c r="V291" s="2">
        <f t="shared" si="331"/>
        <v>3.3093671918821073E-2</v>
      </c>
      <c r="W291" s="2">
        <f t="shared" si="331"/>
        <v>9.3582683188006735E-2</v>
      </c>
      <c r="X291" s="2">
        <f t="shared" si="331"/>
        <v>0.7367931263066646</v>
      </c>
      <c r="Y291" s="2">
        <f>IF(C291=0,"-",(1-T291-U291-V291-W291-X291))</f>
        <v>4.6969812860129467E-2</v>
      </c>
      <c r="Z291" s="1">
        <f>County!R1164</f>
        <v>10777</v>
      </c>
      <c r="AA291" s="1">
        <f>County!S1164</f>
        <v>3274</v>
      </c>
      <c r="AB291" s="1">
        <f>County!T1164</f>
        <v>5192</v>
      </c>
      <c r="AC291" s="1">
        <f>County!U1164</f>
        <v>14682</v>
      </c>
      <c r="AD291" s="1">
        <f>County!V1164</f>
        <v>115594</v>
      </c>
      <c r="AI291" s="1">
        <f>County!AA1164</f>
        <v>7369</v>
      </c>
      <c r="AK291" s="1"/>
      <c r="AL291" s="1"/>
      <c r="AN291" s="1"/>
      <c r="AO291" s="1"/>
      <c r="AP291" s="1"/>
      <c r="AS291" s="7">
        <f>IF(AD291&gt;0,RANK(AD291,(Z291:AB291,AC291:AQ291)),0)</f>
        <v>1</v>
      </c>
      <c r="AT291" s="7">
        <f>IF(AE291&gt;0,RANK(AE291,(Z291:AB291,AC291:AQ291)),0)</f>
        <v>0</v>
      </c>
      <c r="AU291" s="7">
        <f>IF(AF291&gt;0,RANK(AF291,(Z291:AB291,AC291:AQ291)),0)</f>
        <v>0</v>
      </c>
      <c r="AV291" s="7">
        <f>IF(AG291&gt;0,RANK(AG291,(Z291:AB291,AG291:AQ291)),0)</f>
        <v>0</v>
      </c>
      <c r="AW291" s="2">
        <f t="shared" ref="AW291:AY292" si="332">IF($C291=0,"-",AE291/$C291)</f>
        <v>0</v>
      </c>
      <c r="AX291" s="2">
        <f t="shared" si="332"/>
        <v>0</v>
      </c>
      <c r="AY291" s="2">
        <f t="shared" si="332"/>
        <v>0</v>
      </c>
      <c r="BA291" s="2" t="str">
        <f>A291</f>
        <v>At Large</v>
      </c>
      <c r="BB291" t="str">
        <f>B291</f>
        <v>MT</v>
      </c>
      <c r="BE291" s="97">
        <v>30</v>
      </c>
      <c r="BF291" s="99">
        <v>901</v>
      </c>
      <c r="BG291" s="106">
        <f>BE291*1000+BF291</f>
        <v>30901</v>
      </c>
      <c r="BH291" t="s">
        <v>2605</v>
      </c>
      <c r="BI291" t="s">
        <v>2991</v>
      </c>
    </row>
    <row r="292" spans="1:72">
      <c r="A292" t="s">
        <v>425</v>
      </c>
      <c r="B292" t="s">
        <v>1105</v>
      </c>
      <c r="C292" s="1">
        <f>SUM(Z292:AQ292)</f>
        <v>156888</v>
      </c>
      <c r="D292" s="1">
        <v>27</v>
      </c>
      <c r="E292" s="1"/>
      <c r="F292" s="1"/>
      <c r="G292" s="1"/>
      <c r="H292" s="1"/>
      <c r="I292" s="1">
        <f>IF(AD292=MAX($Z292:$AG292),$D292,"")</f>
        <v>27</v>
      </c>
      <c r="J292" s="1"/>
      <c r="K292" s="1"/>
      <c r="L292" s="1"/>
      <c r="M292" s="7">
        <f>IF(Z292&gt;0,RANK(Z292,(Z292:AB292,AC292:AQ292)),0)</f>
        <v>3</v>
      </c>
      <c r="N292" s="7">
        <f>IF(AA292&gt;0,RANK(AA292,(Z292:AB292,AC292:AQ292)),0)</f>
        <v>6</v>
      </c>
      <c r="O292" s="7">
        <f>IF(AB292&gt;0,RANK(AB292,(Z292:AB292,AC292:AQ292)),0)</f>
        <v>5</v>
      </c>
      <c r="P292" s="7">
        <f>IF(AC292&gt;0,RANK(AC292,(Z292:AB292,AC292:AQ292)),0)</f>
        <v>2</v>
      </c>
      <c r="Q292" s="49">
        <f>MAX(Z292:AG292)-LARGE(Z292:AG292,2)</f>
        <v>100912</v>
      </c>
      <c r="R292" s="177">
        <f>Q292/C292</f>
        <v>0.64321044311865794</v>
      </c>
      <c r="S292" s="2"/>
      <c r="T292" s="2">
        <f t="shared" si="331"/>
        <v>6.8692315537198512E-2</v>
      </c>
      <c r="U292" s="2">
        <f t="shared" si="331"/>
        <v>2.0868390189179541E-2</v>
      </c>
      <c r="V292" s="2">
        <f t="shared" si="331"/>
        <v>3.3093671918821073E-2</v>
      </c>
      <c r="W292" s="2">
        <f t="shared" si="331"/>
        <v>9.3582683188006735E-2</v>
      </c>
      <c r="X292" s="2">
        <f t="shared" si="331"/>
        <v>0.7367931263066646</v>
      </c>
      <c r="Y292" s="2">
        <f>IF(C292=0,"-",(1-T292-U292-V292-W292-X292))</f>
        <v>4.6969812860129467E-2</v>
      </c>
      <c r="Z292" s="1">
        <f>Z291</f>
        <v>10777</v>
      </c>
      <c r="AA292" s="1">
        <f>AA291</f>
        <v>3274</v>
      </c>
      <c r="AB292" s="1">
        <f>AB291</f>
        <v>5192</v>
      </c>
      <c r="AC292" s="1">
        <f>AC291</f>
        <v>14682</v>
      </c>
      <c r="AD292" s="1">
        <f>AD291</f>
        <v>115594</v>
      </c>
      <c r="AI292" s="1">
        <f>AI291</f>
        <v>7369</v>
      </c>
      <c r="AS292" s="7">
        <f>IF(AD292&gt;0,RANK(AD292,(Z292:AB292,AC292:AQ292)),0)</f>
        <v>1</v>
      </c>
      <c r="AT292" s="7">
        <f>IF(AE292&gt;0,RANK(AE292,(Z292:AB292,AC292:AQ292)),0)</f>
        <v>0</v>
      </c>
      <c r="AU292" s="7">
        <f>IF(AF292&gt;0,RANK(AF292,(Z292:AB292,AC292:AQ292)),0)</f>
        <v>0</v>
      </c>
      <c r="AV292" s="7">
        <f>IF(AG292&gt;0,RANK(AG292,(Z292:AB292,AG292:AQ292)),0)</f>
        <v>0</v>
      </c>
      <c r="AW292" s="2">
        <f t="shared" si="332"/>
        <v>0</v>
      </c>
      <c r="AX292" s="2">
        <f t="shared" si="332"/>
        <v>0</v>
      </c>
      <c r="AY292" s="2">
        <f t="shared" si="332"/>
        <v>0</v>
      </c>
      <c r="BA292" s="2" t="str">
        <f>A292</f>
        <v>Montana</v>
      </c>
      <c r="BB292" t="str">
        <f>B292</f>
        <v>T</v>
      </c>
      <c r="BE292" s="97">
        <v>30</v>
      </c>
      <c r="BF292" s="99"/>
      <c r="BG292" s="106">
        <f>BE292*1000+BF292</f>
        <v>30000</v>
      </c>
      <c r="BH292" t="s">
        <v>1619</v>
      </c>
      <c r="BI292" t="s">
        <v>2991</v>
      </c>
    </row>
    <row r="293" spans="1:72">
      <c r="C293" s="1"/>
      <c r="D293" s="1"/>
      <c r="E293" s="1"/>
      <c r="F293" s="1"/>
      <c r="G293" s="1"/>
      <c r="H293" s="1"/>
      <c r="I293" s="1"/>
      <c r="J293" s="1"/>
      <c r="K293" s="1"/>
      <c r="L293" s="1"/>
      <c r="M293" s="7"/>
      <c r="N293" s="7"/>
      <c r="O293" s="7"/>
      <c r="P293" s="7"/>
      <c r="Q293" s="49"/>
      <c r="R293" s="177"/>
      <c r="S293" s="2"/>
      <c r="T293" s="2"/>
      <c r="U293" s="2"/>
      <c r="V293" s="2"/>
      <c r="W293" s="2"/>
      <c r="X293" s="2"/>
      <c r="Y293" s="2"/>
      <c r="AS293" s="7"/>
      <c r="AT293" s="7"/>
      <c r="AU293" s="7"/>
      <c r="AV293" s="7"/>
      <c r="AW293" s="2"/>
      <c r="AX293" s="2"/>
      <c r="AY293" s="2"/>
      <c r="BA293" s="2"/>
      <c r="BF293" s="99"/>
    </row>
    <row r="294" spans="1:72" outlineLevel="1">
      <c r="A294" t="s">
        <v>2143</v>
      </c>
      <c r="B294" t="s">
        <v>337</v>
      </c>
      <c r="C294" s="1">
        <f>SUM(Z294:AQ294)</f>
        <v>66188</v>
      </c>
      <c r="D294" s="1"/>
      <c r="E294" s="1"/>
      <c r="F294" s="1"/>
      <c r="G294" s="1"/>
      <c r="H294" s="1"/>
      <c r="I294" s="1"/>
      <c r="J294" s="1"/>
      <c r="K294" s="1"/>
      <c r="L294" s="1"/>
      <c r="M294" s="7">
        <f>IF(Z294&gt;0,RANK(Z294,(Z294:AB294,AC294:AQ294)),0)</f>
        <v>3</v>
      </c>
      <c r="N294" s="7">
        <f>IF(AA294&gt;0,RANK(AA294,(Z294:AB294,AC294:AQ294)),0)</f>
        <v>0</v>
      </c>
      <c r="O294" s="7">
        <f>IF(AB294&gt;0,RANK(AB294,(Z294:AB294,AC294:AQ294)),0)</f>
        <v>5</v>
      </c>
      <c r="P294" s="7">
        <f>IF(AC294&gt;0,RANK(AC294,(Z294:AB294,AC294:AQ294)),0)</f>
        <v>2</v>
      </c>
      <c r="Q294" s="49">
        <f>MAX(Z294:AG294)-LARGE(Z294:AG294,2)</f>
        <v>23542</v>
      </c>
      <c r="R294" s="177">
        <f>Q294/C294</f>
        <v>0.35568380975403396</v>
      </c>
      <c r="S294" s="2"/>
      <c r="T294" s="2">
        <f t="shared" ref="T294:X297" si="333">IF($C294=0,"-",Z294/$C294)</f>
        <v>0.13266755303076086</v>
      </c>
      <c r="U294" s="2">
        <f t="shared" si="333"/>
        <v>0</v>
      </c>
      <c r="V294" s="2">
        <f t="shared" si="333"/>
        <v>3.9916601196591524E-2</v>
      </c>
      <c r="W294" s="2">
        <f t="shared" si="333"/>
        <v>0.21092947362059589</v>
      </c>
      <c r="X294" s="2">
        <f t="shared" si="333"/>
        <v>0.56661328337462979</v>
      </c>
      <c r="Y294" s="2">
        <f>IF(C294=0,"-",(1-T294-U294-V294-W294-X294))</f>
        <v>4.9873088777421914E-2</v>
      </c>
      <c r="Z294" s="1">
        <f>SUMIF(County!$AT$1166:$AT$1258,$BC294,County!R$1166:R$1258)+SUMIF('Cong Dist'!$BC$1217:$BC$1222,$BC294,'Cong Dist'!Z$1217:Z$1222)</f>
        <v>8781</v>
      </c>
      <c r="AB294" s="1">
        <f>SUMIF(County!$AT$1166:$AT$1258,$BC294,County!T$1166:T$1258)+SUMIF('Cong Dist'!$BC$1217:$BC$1222,$BC294,'Cong Dist'!AB$1217:AB$1222)</f>
        <v>2642</v>
      </c>
      <c r="AC294" s="1">
        <f>SUMIF(County!$AT$1166:$AT$1258,$BC294,County!U$1166:U$1258)+SUMIF('Cong Dist'!$BC$1217:$BC$1222,$BC294,'Cong Dist'!AC$1217:AC$1222)</f>
        <v>13961</v>
      </c>
      <c r="AD294" s="1">
        <f>SUMIF(County!$AT$1166:$AT$1258,$BC294,County!V$1166:V$1258)+SUMIF('Cong Dist'!$BC$1217:$BC$1222,$BC294,'Cong Dist'!AD$1217:AD$1222)</f>
        <v>37503</v>
      </c>
      <c r="AE294" s="1">
        <f>SUMIF(County!$AT$1166:$AT$1258,$BC294,County!W$1166:W$1258)+SUMIF('Cong Dist'!$BC$1217:$BC$1222,$BC294,'Cong Dist'!AE$1217:AE$1222)</f>
        <v>3301</v>
      </c>
      <c r="AK294" s="1">
        <f>SUMIF(County!$AT$1166:$AT$1258,$BC294,County!AC$1166:AC$1258)+SUMIF('Cong Dist'!$BC$1217:$BC$1222,$BC294,'Cong Dist'!AK$1217:AK$1222)</f>
        <v>0</v>
      </c>
      <c r="AS294" s="7">
        <f>IF(AD294&gt;0,RANK(AD294,(Z294:AB294,AC294:AQ294)),0)</f>
        <v>1</v>
      </c>
      <c r="AT294" s="7">
        <f>IF(AE294&gt;0,RANK(AE294,(Z294:AB294,AC294:AQ294)),0)</f>
        <v>4</v>
      </c>
      <c r="AU294" s="7">
        <f>IF(AF294&gt;0,RANK(AF294,(Z294:AB294,AC294:AQ294)),0)</f>
        <v>0</v>
      </c>
      <c r="AV294" s="7">
        <f>IF(AG294&gt;0,RANK(AG294,(Z294:AB294,AG294:AQ294)),0)</f>
        <v>0</v>
      </c>
      <c r="AW294" s="2">
        <f t="shared" ref="AW294:AY297" si="334">IF($C294=0,"-",AE294/$C294)</f>
        <v>4.9873088777421887E-2</v>
      </c>
      <c r="AX294" s="2">
        <f t="shared" si="334"/>
        <v>0</v>
      </c>
      <c r="AY294" s="2">
        <f t="shared" si="334"/>
        <v>0</v>
      </c>
      <c r="BA294" s="2" t="str">
        <f t="shared" ref="BA294:BB297" si="335">A294</f>
        <v>District 1</v>
      </c>
      <c r="BB294" t="str">
        <f t="shared" si="335"/>
        <v>NE</v>
      </c>
      <c r="BC294">
        <v>1</v>
      </c>
      <c r="BE294" s="97">
        <v>31</v>
      </c>
      <c r="BF294" s="99">
        <v>901</v>
      </c>
      <c r="BG294" s="106">
        <f>BE294*1000+BF294</f>
        <v>31901</v>
      </c>
      <c r="BH294" t="s">
        <v>2605</v>
      </c>
      <c r="BI294" t="s">
        <v>3184</v>
      </c>
    </row>
    <row r="295" spans="1:72" outlineLevel="1">
      <c r="A295" t="s">
        <v>1563</v>
      </c>
      <c r="B295" t="s">
        <v>337</v>
      </c>
      <c r="C295" s="1">
        <f>SUM(Z295:AQ295)</f>
        <v>45813</v>
      </c>
      <c r="D295" s="1"/>
      <c r="E295" s="1"/>
      <c r="F295" s="1"/>
      <c r="G295" s="1"/>
      <c r="H295" s="1"/>
      <c r="I295" s="1"/>
      <c r="J295" s="1"/>
      <c r="K295" s="1"/>
      <c r="L295" s="1"/>
      <c r="M295" s="7">
        <f>IF(Z295&gt;0,RANK(Z295,(Z295:AB295,AC295:AQ295)),0)</f>
        <v>3</v>
      </c>
      <c r="N295" s="7">
        <f>IF(AA295&gt;0,RANK(AA295,(Z295:AB295,AC295:AQ295)),0)</f>
        <v>0</v>
      </c>
      <c r="O295" s="7">
        <f>IF(AB295&gt;0,RANK(AB295,(Z295:AB295,AC295:AQ295)),0)</f>
        <v>5</v>
      </c>
      <c r="P295" s="7">
        <f>IF(AC295&gt;0,RANK(AC295,(Z295:AB295,AC295:AQ295)),0)</f>
        <v>2</v>
      </c>
      <c r="Q295" s="49">
        <f>MAX(Z295:AG295)-LARGE(Z295:AG295,2)</f>
        <v>21147</v>
      </c>
      <c r="R295" s="177">
        <f>Q295/C295</f>
        <v>0.46159387073538077</v>
      </c>
      <c r="S295" s="2"/>
      <c r="T295" s="2">
        <f t="shared" si="333"/>
        <v>0.12673258682033484</v>
      </c>
      <c r="U295" s="2">
        <f t="shared" si="333"/>
        <v>0</v>
      </c>
      <c r="V295" s="2">
        <f t="shared" si="333"/>
        <v>4.0490690415384278E-2</v>
      </c>
      <c r="W295" s="2">
        <f t="shared" si="333"/>
        <v>0.16432017113046515</v>
      </c>
      <c r="X295" s="2">
        <f t="shared" si="333"/>
        <v>0.62591404186584598</v>
      </c>
      <c r="Y295" s="2">
        <f>IF(C295=0,"-",(1-T295-U295-V295-W295-X295))</f>
        <v>4.2542509767969694E-2</v>
      </c>
      <c r="Z295" s="1">
        <f>SUMIF(County!$AT$1166:$AT$1258,$BC295,County!R$1166:R$1258)+SUMIF('Cong Dist'!$BC$1217:$BC$1222,$BC295,'Cong Dist'!Z$1217:Z$1222)</f>
        <v>5806</v>
      </c>
      <c r="AB295" s="1">
        <f>SUMIF(County!$AT$1166:$AT$1258,$BC295,County!T$1166:T$1258)+SUMIF('Cong Dist'!$BC$1217:$BC$1222,$BC295,'Cong Dist'!AB$1217:AB$1222)</f>
        <v>1855</v>
      </c>
      <c r="AC295" s="1">
        <f>SUMIF(County!$AT$1166:$AT$1258,$BC295,County!U$1166:U$1258)+SUMIF('Cong Dist'!$BC$1217:$BC$1222,$BC295,'Cong Dist'!AC$1217:AC$1222)</f>
        <v>7528</v>
      </c>
      <c r="AD295" s="1">
        <f>SUMIF(County!$AT$1166:$AT$1258,$BC295,County!V$1166:V$1258)+SUMIF('Cong Dist'!$BC$1217:$BC$1222,$BC295,'Cong Dist'!AD$1217:AD$1222)</f>
        <v>28675</v>
      </c>
      <c r="AE295" s="1">
        <f>SUMIF(County!$AT$1166:$AT$1258,$BC295,County!W$1166:W$1258)+SUMIF('Cong Dist'!$BC$1217:$BC$1222,$BC295,'Cong Dist'!AE$1217:AE$1222)</f>
        <v>1949</v>
      </c>
      <c r="AK295" s="1">
        <f>SUMIF(County!$AT$1166:$AT$1258,$BC295,County!AC$1166:AC$1258)+SUMIF('Cong Dist'!$BC$1217:$BC$1222,$BC295,'Cong Dist'!AK$1217:AK$1222)</f>
        <v>0</v>
      </c>
      <c r="AS295" s="7">
        <f>IF(AD295&gt;0,RANK(AD295,(Z295:AB295,AC295:AQ295)),0)</f>
        <v>1</v>
      </c>
      <c r="AT295" s="7">
        <f>IF(AE295&gt;0,RANK(AE295,(Z295:AB295,AC295:AQ295)),0)</f>
        <v>4</v>
      </c>
      <c r="AU295" s="7">
        <f>IF(AF295&gt;0,RANK(AF295,(Z295:AB295,AC295:AQ295)),0)</f>
        <v>0</v>
      </c>
      <c r="AV295" s="7">
        <f>IF(AG295&gt;0,RANK(AG295,(Z295:AB295,AG295:AQ295)),0)</f>
        <v>0</v>
      </c>
      <c r="AW295" s="2">
        <f t="shared" si="334"/>
        <v>4.2542509767969791E-2</v>
      </c>
      <c r="AX295" s="2">
        <f t="shared" si="334"/>
        <v>0</v>
      </c>
      <c r="AY295" s="2">
        <f t="shared" si="334"/>
        <v>0</v>
      </c>
      <c r="BA295" s="2" t="str">
        <f t="shared" si="335"/>
        <v>District 2</v>
      </c>
      <c r="BB295" t="str">
        <f t="shared" si="335"/>
        <v>NE</v>
      </c>
      <c r="BC295">
        <v>2</v>
      </c>
      <c r="BE295" s="97">
        <v>31</v>
      </c>
      <c r="BF295" s="99">
        <v>902</v>
      </c>
      <c r="BG295" s="106">
        <f>BE295*1000+BF295</f>
        <v>31902</v>
      </c>
      <c r="BH295" t="s">
        <v>2605</v>
      </c>
      <c r="BI295" t="s">
        <v>3184</v>
      </c>
    </row>
    <row r="296" spans="1:72" outlineLevel="1">
      <c r="A296" t="s">
        <v>1564</v>
      </c>
      <c r="B296" t="s">
        <v>337</v>
      </c>
      <c r="C296" s="1">
        <f>SUM(Z296:AQ296)</f>
        <v>84310</v>
      </c>
      <c r="D296" s="1"/>
      <c r="E296" s="1"/>
      <c r="F296" s="1"/>
      <c r="G296" s="1"/>
      <c r="H296" s="1"/>
      <c r="I296" s="1"/>
      <c r="J296" s="1"/>
      <c r="K296" s="1"/>
      <c r="L296" s="1"/>
      <c r="M296" s="7">
        <f>IF(Z296&gt;0,RANK(Z296,(Z296:AB296,AC296:AQ296)),0)</f>
        <v>3</v>
      </c>
      <c r="N296" s="7">
        <f>IF(AA296&gt;0,RANK(AA296,(Z296:AB296,AC296:AQ296)),0)</f>
        <v>0</v>
      </c>
      <c r="O296" s="7">
        <f>IF(AB296&gt;0,RANK(AB296,(Z296:AB296,AC296:AQ296)),0)</f>
        <v>5</v>
      </c>
      <c r="P296" s="7">
        <f>IF(AC296&gt;0,RANK(AC296,(Z296:AB296,AC296:AQ296)),0)</f>
        <v>2</v>
      </c>
      <c r="Q296" s="49">
        <f>MAX(Z296:AG296)-LARGE(Z296:AG296,2)</f>
        <v>39818</v>
      </c>
      <c r="R296" s="177">
        <f>Q296/C296</f>
        <v>0.4722808682244099</v>
      </c>
      <c r="S296" s="2"/>
      <c r="T296" s="2">
        <f t="shared" si="333"/>
        <v>9.2658047681176609E-2</v>
      </c>
      <c r="U296" s="2">
        <f t="shared" si="333"/>
        <v>0</v>
      </c>
      <c r="V296" s="2">
        <f t="shared" si="333"/>
        <v>3.1324872494366031E-2</v>
      </c>
      <c r="W296" s="2">
        <f t="shared" si="333"/>
        <v>0.17423793144348237</v>
      </c>
      <c r="X296" s="2">
        <f t="shared" si="333"/>
        <v>0.64651879966789227</v>
      </c>
      <c r="Y296" s="2">
        <f>IF(C296=0,"-",(1-T296-U296-V296-W296-X296))</f>
        <v>5.5260348713082719E-2</v>
      </c>
      <c r="Z296" s="1">
        <f>SUMIF(County!$AT$1166:$AT$1258,$BC296,County!R$1166:R$1258)+SUMIF('Cong Dist'!$BC$1217:$BC$1222,$BC296,'Cong Dist'!Z$1217:Z$1222)</f>
        <v>7812</v>
      </c>
      <c r="AB296" s="1">
        <f>SUMIF(County!$AT$1166:$AT$1258,$BC296,County!T$1166:T$1258)+SUMIF('Cong Dist'!$BC$1217:$BC$1222,$BC296,'Cong Dist'!AB$1217:AB$1222)</f>
        <v>2641</v>
      </c>
      <c r="AC296" s="1">
        <f>SUMIF(County!$AT$1166:$AT$1258,$BC296,County!U$1166:U$1258)+SUMIF('Cong Dist'!$BC$1217:$BC$1222,$BC296,'Cong Dist'!AC$1217:AC$1222)</f>
        <v>14690</v>
      </c>
      <c r="AD296" s="1">
        <f>SUMIF(County!$AT$1166:$AT$1258,$BC296,County!V$1166:V$1258)+SUMIF('Cong Dist'!$BC$1217:$BC$1222,$BC296,'Cong Dist'!AD$1217:AD$1222)</f>
        <v>54508</v>
      </c>
      <c r="AE296" s="1">
        <f>SUMIF(County!$AT$1166:$AT$1258,$BC296,County!W$1166:W$1258)+SUMIF('Cong Dist'!$BC$1217:$BC$1222,$BC296,'Cong Dist'!AE$1217:AE$1222)</f>
        <v>4659</v>
      </c>
      <c r="AK296" s="1">
        <f>SUMIF(County!$AT$1166:$AT$1258,$BC296,County!AC$1166:AC$1258)+SUMIF('Cong Dist'!$BC$1217:$BC$1222,$BC296,'Cong Dist'!AK$1217:AK$1222)</f>
        <v>0</v>
      </c>
      <c r="AS296" s="7">
        <f>IF(AD296&gt;0,RANK(AD296,(Z296:AB296,AC296:AQ296)),0)</f>
        <v>1</v>
      </c>
      <c r="AT296" s="7">
        <f>IF(AE296&gt;0,RANK(AE296,(Z296:AB296,AC296:AQ296)),0)</f>
        <v>4</v>
      </c>
      <c r="AU296" s="7">
        <f>IF(AF296&gt;0,RANK(AF296,(Z296:AB296,AC296:AQ296)),0)</f>
        <v>0</v>
      </c>
      <c r="AV296" s="7">
        <f>IF(AG296&gt;0,RANK(AG296,(Z296:AB296,AG296:AQ296)),0)</f>
        <v>0</v>
      </c>
      <c r="AW296" s="2">
        <f t="shared" si="334"/>
        <v>5.526034871308267E-2</v>
      </c>
      <c r="AX296" s="2">
        <f t="shared" si="334"/>
        <v>0</v>
      </c>
      <c r="AY296" s="2">
        <f t="shared" si="334"/>
        <v>0</v>
      </c>
      <c r="BA296" s="2" t="str">
        <f t="shared" si="335"/>
        <v>District 3</v>
      </c>
      <c r="BB296" t="str">
        <f t="shared" si="335"/>
        <v>NE</v>
      </c>
      <c r="BC296">
        <v>3</v>
      </c>
      <c r="BE296" s="97">
        <v>31</v>
      </c>
      <c r="BF296" s="99">
        <v>903</v>
      </c>
      <c r="BG296" s="106">
        <f>BE296*1000+BF296</f>
        <v>31903</v>
      </c>
      <c r="BH296" t="s">
        <v>2605</v>
      </c>
      <c r="BI296" t="s">
        <v>3184</v>
      </c>
    </row>
    <row r="297" spans="1:72">
      <c r="A297" t="s">
        <v>336</v>
      </c>
      <c r="B297" t="s">
        <v>1105</v>
      </c>
      <c r="C297" s="1">
        <f>SUM(Z297:AQ297)</f>
        <v>196311</v>
      </c>
      <c r="D297" s="1">
        <v>36</v>
      </c>
      <c r="E297" s="1"/>
      <c r="F297" s="1"/>
      <c r="G297" s="1"/>
      <c r="H297" s="1"/>
      <c r="I297" s="1">
        <v>36</v>
      </c>
      <c r="J297" s="1"/>
      <c r="K297" s="1"/>
      <c r="L297" s="1"/>
      <c r="M297" s="7">
        <f>IF(Z297&gt;0,RANK(Z297,(Z297:AB297,AC297:AQ297)),0)</f>
        <v>3</v>
      </c>
      <c r="N297" s="7">
        <f>IF(AA297&gt;0,RANK(AA297,(Z297:AB297,AC297:AQ297)),0)</f>
        <v>0</v>
      </c>
      <c r="O297" s="7">
        <f>IF(AB297&gt;0,RANK(AB297,(Z297:AB297,AC297:AQ297)),0)</f>
        <v>5</v>
      </c>
      <c r="P297" s="7">
        <f>IF(AC297&gt;0,RANK(AC297,(Z297:AB297,AC297:AQ297)),0)</f>
        <v>2</v>
      </c>
      <c r="Q297" s="49">
        <f>MAX(Z297:AG297)-LARGE(Z297:AG297,2)</f>
        <v>84507</v>
      </c>
      <c r="R297" s="177">
        <f>Q297/C297</f>
        <v>0.43047511346791573</v>
      </c>
      <c r="S297" s="2"/>
      <c r="T297" s="2">
        <f t="shared" si="333"/>
        <v>0.1140995665041694</v>
      </c>
      <c r="U297" s="2">
        <f t="shared" si="333"/>
        <v>0</v>
      </c>
      <c r="V297" s="2">
        <f t="shared" si="333"/>
        <v>3.6360672606221757E-2</v>
      </c>
      <c r="W297" s="2">
        <f t="shared" si="333"/>
        <v>0.18429430852066364</v>
      </c>
      <c r="X297" s="2">
        <f t="shared" si="333"/>
        <v>0.61476942198857931</v>
      </c>
      <c r="Y297" s="2">
        <f>IF(C297=0,"-",(1-T297-U297-V297-W297-X297))</f>
        <v>5.0476030380365855E-2</v>
      </c>
      <c r="Z297" s="1">
        <f>SUM(Z294:Z296)</f>
        <v>22399</v>
      </c>
      <c r="AB297" s="1">
        <f>SUM(AB294:AB296)</f>
        <v>7138</v>
      </c>
      <c r="AC297" s="1">
        <f>SUM(AC294:AC296)</f>
        <v>36179</v>
      </c>
      <c r="AD297" s="1">
        <f>SUM(AD294:AD296)</f>
        <v>120686</v>
      </c>
      <c r="AE297" s="1">
        <f>SUM(AE294:AE296)</f>
        <v>9909</v>
      </c>
      <c r="AK297" s="1">
        <f>SUM(AK294:AK296)</f>
        <v>0</v>
      </c>
      <c r="AS297" s="7">
        <f>IF(AD297&gt;0,RANK(AD297,(Z297:AB297,AC297:AQ297)),0)</f>
        <v>1</v>
      </c>
      <c r="AT297" s="7">
        <f>IF(AE297&gt;0,RANK(AE297,(Z297:AB297,AC297:AQ297)),0)</f>
        <v>4</v>
      </c>
      <c r="AU297" s="7">
        <f>IF(AF297&gt;0,RANK(AF297,(Z297:AB297,AC297:AQ297)),0)</f>
        <v>0</v>
      </c>
      <c r="AV297" s="7">
        <f>IF(AG297&gt;0,RANK(AG297,(Z297:AB297,AG297:AQ297)),0)</f>
        <v>0</v>
      </c>
      <c r="AW297" s="2">
        <f t="shared" si="334"/>
        <v>5.0476030380365848E-2</v>
      </c>
      <c r="AX297" s="2">
        <f t="shared" si="334"/>
        <v>0</v>
      </c>
      <c r="AY297" s="2">
        <f t="shared" si="334"/>
        <v>0</v>
      </c>
      <c r="BA297" s="2" t="str">
        <f t="shared" si="335"/>
        <v>Nebraska</v>
      </c>
      <c r="BB297" t="str">
        <f t="shared" si="335"/>
        <v>T</v>
      </c>
      <c r="BE297" s="97">
        <v>31</v>
      </c>
      <c r="BF297" s="99"/>
      <c r="BG297" s="106">
        <f>BE297*1000+BF297</f>
        <v>31000</v>
      </c>
      <c r="BH297" t="s">
        <v>1619</v>
      </c>
      <c r="BI297" t="s">
        <v>3184</v>
      </c>
    </row>
    <row r="298" spans="1:72">
      <c r="C298" s="1"/>
      <c r="D298" s="1"/>
      <c r="E298" s="1"/>
      <c r="F298" s="1"/>
      <c r="G298" s="1"/>
      <c r="H298" s="1"/>
      <c r="I298" s="1"/>
      <c r="J298" s="1"/>
      <c r="K298" s="1"/>
      <c r="L298" s="1"/>
      <c r="M298" s="7"/>
      <c r="N298" s="7"/>
      <c r="O298" s="7"/>
      <c r="P298" s="7"/>
      <c r="Q298" s="49"/>
      <c r="R298" s="177"/>
      <c r="S298" s="2"/>
      <c r="T298" s="2"/>
      <c r="U298" s="2"/>
      <c r="V298" s="2"/>
      <c r="W298" s="2"/>
      <c r="X298" s="2"/>
      <c r="Y298" s="2"/>
      <c r="AK298" s="1"/>
      <c r="AS298" s="7"/>
      <c r="AT298" s="7"/>
      <c r="AU298" s="7"/>
      <c r="AV298" s="7"/>
      <c r="AW298" s="2"/>
      <c r="AX298" s="2"/>
      <c r="AY298" s="2"/>
      <c r="BA298" s="2"/>
      <c r="BF298" s="99"/>
    </row>
    <row r="299" spans="1:72" outlineLevel="1">
      <c r="A299" s="155" t="s">
        <v>2143</v>
      </c>
      <c r="B299" t="s">
        <v>385</v>
      </c>
      <c r="C299" s="1">
        <f>SUM(Z299:AQ299)</f>
        <v>7012</v>
      </c>
      <c r="D299" s="1"/>
      <c r="E299" s="1"/>
      <c r="F299" s="1"/>
      <c r="G299" s="1"/>
      <c r="H299" s="1"/>
      <c r="I299" s="1"/>
      <c r="J299" s="1"/>
      <c r="K299" s="1"/>
      <c r="L299" s="1"/>
      <c r="M299" s="7">
        <f>IF(Z299&gt;0,RANK(Z299,(Z299:AB299,AC299:AQ299)),0)</f>
        <v>5</v>
      </c>
      <c r="N299" s="7">
        <f>IF(AA299&gt;0,RANK(AA299,(Z299:AB299,AC299:AQ299)),0)</f>
        <v>7</v>
      </c>
      <c r="O299" s="7">
        <f>IF(AB299&gt;0,RANK(AB299,(Z299:AB299,AC299:AQ299)),0)</f>
        <v>2</v>
      </c>
      <c r="P299" s="7">
        <f>IF(AC299&gt;0,RANK(AC299,(Z299:AB299,AC299:AQ299)),0)</f>
        <v>3</v>
      </c>
      <c r="Q299" s="49">
        <f>MAX(Z299:AG299)-LARGE(Z299:AG299,2)</f>
        <v>2297</v>
      </c>
      <c r="R299" s="177">
        <f>Q299/C299</f>
        <v>0.32758128921848262</v>
      </c>
      <c r="S299" s="2"/>
      <c r="T299" s="2">
        <f t="shared" ref="T299:X303" si="336">IF($C299=0,"-",Z299/$C299)</f>
        <v>2.9520821448944665E-2</v>
      </c>
      <c r="U299" s="2">
        <f t="shared" si="336"/>
        <v>7.1306332002281803E-4</v>
      </c>
      <c r="V299" s="2">
        <f t="shared" si="336"/>
        <v>0.20436394751853965</v>
      </c>
      <c r="W299" s="2">
        <f t="shared" si="336"/>
        <v>0.18967484312606961</v>
      </c>
      <c r="X299" s="2">
        <f t="shared" si="336"/>
        <v>0.53194523673702221</v>
      </c>
      <c r="Y299" s="2">
        <f>IF(C299=0,"-",(1-T299-U299-V299-W299-X299))</f>
        <v>4.3782087849401075E-2</v>
      </c>
      <c r="Z299" s="1">
        <f>SUMIF(County!$AT$3146:$AT$3162,$BC299,County!R$3146:R$3162)+SUMIF('Cong Dist'!$BC$1225:$BC$1229,$BC299,'Cong Dist'!Z$1225:Z$1229)</f>
        <v>207</v>
      </c>
      <c r="AA299" s="1">
        <f>SUMIF(County!$AT$3146:$AT$3162,$BC299,County!S$3146:S$3162)+SUMIF('Cong Dist'!$BC$1225:$BC$1229,$BC299,'Cong Dist'!AA$1225:AA$1229)</f>
        <v>5</v>
      </c>
      <c r="AB299" s="1">
        <f>SUMIF(County!$AT$3146:$AT$3162,$BC299,County!T$3146:T$3162)+SUMIF('Cong Dist'!$BC$1225:$BC$1229,$BC299,'Cong Dist'!AB$1225:AB$1229)</f>
        <v>1433</v>
      </c>
      <c r="AC299" s="1">
        <f>SUMIF(County!$AT$3146:$AT$3162,$BC299,County!U$3146:U$3162)+SUMIF('Cong Dist'!$BC$1225:$BC$1229,$BC299,'Cong Dist'!AC$1225:AC$1229)</f>
        <v>1330</v>
      </c>
      <c r="AD299" s="1">
        <f>SUMIF(County!$AT$3146:$AT$3162,$BC299,County!V$3146:V$3162)+SUMIF('Cong Dist'!$BC$1225:$BC$1229,$BC299,'Cong Dist'!AD$1225:AD$1229)</f>
        <v>3730</v>
      </c>
      <c r="AE299" s="1">
        <f>SUMIF(County!$AT$3146:$AT$3162,$BC299,County!W$3146:W$3162)+SUMIF('Cong Dist'!$BC$1225:$BC$1229,$BC299,'Cong Dist'!AE$1225:AE$1229)</f>
        <v>280</v>
      </c>
      <c r="AF299" s="1">
        <f>SUMIF(County!$AT$3146:$AT$3162,$BC299,County!X$3146:X$3162)+SUMIF('Cong Dist'!$BC$1225:$BC$1229,$BC299,'Cong Dist'!AF$1225:AF$1229)</f>
        <v>0</v>
      </c>
      <c r="AG299" s="1">
        <f>SUMIF(County!$AT$3146:$AT$3162,$BC299,County!Y$3146:Y$3162)+SUMIF('Cong Dist'!$BC$1225:$BC$1229,$BC299,'Cong Dist'!AG$1225:AG$1229)</f>
        <v>1</v>
      </c>
      <c r="AH299" s="1">
        <f>SUMIF(County!$AT$3146:$AT$3162,$BC299,County!Z$3146:Z$3162)+SUMIF('Cong Dist'!$BC$1225:$BC$1229,$BC299,'Cong Dist'!AH$1225:AH$1229)</f>
        <v>24</v>
      </c>
      <c r="AK299" s="1">
        <f>SUMIF(County!$AT$3146:$AT$3162,$BC299,County!AC$3146:AC$3162)+SUMIF('Cong Dist'!$BC$1225:$BC$1229,$BC299,'Cong Dist'!AK$1225:AK$1229)</f>
        <v>0</v>
      </c>
      <c r="AL299" s="1">
        <f>SUMIF(County!$AT$3146:$AT$3162,$BC299,County!AD$3146:AD$3162)+SUMIF('Cong Dist'!$BC$1225:$BC$1229,$BC299,'Cong Dist'!AL$1225:AL$1229)</f>
        <v>0</v>
      </c>
      <c r="AN299" s="1">
        <f>SUMIF(County!$AT$3146:$AT$3162,$BC299,County!AF$3146:AF$3162)+SUMIF('Cong Dist'!$BC$1225:$BC$1229,$BC299,'Cong Dist'!AN$1225:AN$1229)</f>
        <v>2</v>
      </c>
      <c r="AS299" s="7">
        <f>IF(AD299&gt;0,RANK(AD299,(Z299:AB299,AC299:AQ299)),0)</f>
        <v>1</v>
      </c>
      <c r="AT299" s="7">
        <f>IF(AE299&gt;0,RANK(AE299,(Z299:AB299,AC299:AQ299)),0)</f>
        <v>4</v>
      </c>
      <c r="AU299" s="7">
        <f>IF(AF299&gt;0,RANK(AF299,(Z299:AB299,AC299:AQ299)),0)</f>
        <v>0</v>
      </c>
      <c r="AV299" s="7">
        <f>IF(AG299&gt;0,RANK(AG299,(Z299:AB299,AG299:AQ299)),0)</f>
        <v>6</v>
      </c>
      <c r="AW299" s="2">
        <f t="shared" ref="AW299:AY303" si="337">IF($C299=0,"-",AE299/$C299)</f>
        <v>3.993154592127781E-2</v>
      </c>
      <c r="AX299" s="2">
        <f t="shared" si="337"/>
        <v>0</v>
      </c>
      <c r="AY299" s="2">
        <f t="shared" si="337"/>
        <v>1.426126640045636E-4</v>
      </c>
      <c r="BA299" s="2" t="str">
        <f t="shared" ref="BA299:BB303" si="338">A299</f>
        <v>District 1</v>
      </c>
      <c r="BB299" t="str">
        <f t="shared" si="338"/>
        <v>NV</v>
      </c>
      <c r="BC299">
        <v>1</v>
      </c>
      <c r="BE299" s="97">
        <v>32</v>
      </c>
      <c r="BF299" s="99">
        <v>901</v>
      </c>
      <c r="BG299" s="106">
        <f>BE299*1000+BF299</f>
        <v>32901</v>
      </c>
      <c r="BH299" t="s">
        <v>2605</v>
      </c>
      <c r="BI299" t="s">
        <v>2991</v>
      </c>
    </row>
    <row r="300" spans="1:72" outlineLevel="1">
      <c r="A300" s="155" t="s">
        <v>1563</v>
      </c>
      <c r="B300" t="s">
        <v>385</v>
      </c>
      <c r="C300" s="1">
        <f>SUM(Z300:AQ300)</f>
        <v>30605</v>
      </c>
      <c r="D300" s="1"/>
      <c r="E300" s="1"/>
      <c r="F300" s="1"/>
      <c r="G300" s="1"/>
      <c r="H300" s="1"/>
      <c r="I300" s="1"/>
      <c r="J300" s="1"/>
      <c r="K300" s="1"/>
      <c r="L300" s="1"/>
      <c r="M300" s="7">
        <f>IF(Z300&gt;0,RANK(Z300,(Z300:AB300,AC300:AQ300)),0)</f>
        <v>5</v>
      </c>
      <c r="N300" s="7">
        <f>IF(AA300&gt;0,RANK(AA300,(Z300:AB300,AC300:AQ300)),0)</f>
        <v>8</v>
      </c>
      <c r="O300" s="7">
        <f>IF(AB300&gt;0,RANK(AB300,(Z300:AB300,AC300:AQ300)),0)</f>
        <v>3</v>
      </c>
      <c r="P300" s="7">
        <f>IF(AC300&gt;0,RANK(AC300,(Z300:AB300,AC300:AQ300)),0)</f>
        <v>2</v>
      </c>
      <c r="Q300" s="49">
        <f>MAX(Z300:AG300)-LARGE(Z300:AG300,2)</f>
        <v>5384</v>
      </c>
      <c r="R300" s="177">
        <f>Q300/C300</f>
        <v>0.1759189674889724</v>
      </c>
      <c r="S300" s="2"/>
      <c r="T300" s="2">
        <f t="shared" si="336"/>
        <v>4.0418232314981213E-2</v>
      </c>
      <c r="U300" s="2">
        <f t="shared" si="336"/>
        <v>8.8220878941349453E-4</v>
      </c>
      <c r="V300" s="2">
        <f t="shared" si="336"/>
        <v>0.23617056036595327</v>
      </c>
      <c r="W300" s="2">
        <f t="shared" si="336"/>
        <v>0.23996079072047052</v>
      </c>
      <c r="X300" s="2">
        <f t="shared" si="336"/>
        <v>0.4158797582094429</v>
      </c>
      <c r="Y300" s="2">
        <f>IF(C300=0,"-",(1-T300-U300-V300-W300-X300))</f>
        <v>6.6688449599738631E-2</v>
      </c>
      <c r="Z300" s="1">
        <f>SUMIF(County!$AT$3146:$AT$3162,$BC300,County!R$3146:R$3162)+SUMIF('Cong Dist'!$BC$1225:$BC$1229,$BC300,'Cong Dist'!Z$1225:Z$1229)</f>
        <v>1237</v>
      </c>
      <c r="AA300" s="1">
        <f>SUMIF(County!$AT$3146:$AT$3162,$BC300,County!S$3146:S$3162)+SUMIF('Cong Dist'!$BC$1225:$BC$1229,$BC300,'Cong Dist'!AA$1225:AA$1229)</f>
        <v>27</v>
      </c>
      <c r="AB300" s="1">
        <f>SUMIF(County!$AT$3146:$AT$3162,$BC300,County!T$3146:T$3162)+SUMIF('Cong Dist'!$BC$1225:$BC$1229,$BC300,'Cong Dist'!AB$1225:AB$1229)</f>
        <v>7228</v>
      </c>
      <c r="AC300" s="1">
        <f>SUMIF(County!$AT$3146:$AT$3162,$BC300,County!U$3146:U$3162)+SUMIF('Cong Dist'!$BC$1225:$BC$1229,$BC300,'Cong Dist'!AC$1225:AC$1229)</f>
        <v>7344</v>
      </c>
      <c r="AD300" s="1">
        <f>SUMIF(County!$AT$3146:$AT$3162,$BC300,County!V$3146:V$3162)+SUMIF('Cong Dist'!$BC$1225:$BC$1229,$BC300,'Cong Dist'!AD$1225:AD$1229)</f>
        <v>12728</v>
      </c>
      <c r="AE300" s="1">
        <f>SUMIF(County!$AT$3146:$AT$3162,$BC300,County!W$3146:W$3162)+SUMIF('Cong Dist'!$BC$1225:$BC$1229,$BC300,'Cong Dist'!AE$1225:AE$1229)</f>
        <v>1914</v>
      </c>
      <c r="AF300" s="1">
        <f>SUMIF(County!$AT$3146:$AT$3162,$BC300,County!X$3146:X$3162)+SUMIF('Cong Dist'!$BC$1225:$BC$1229,$BC300,'Cong Dist'!AF$1225:AF$1229)</f>
        <v>11</v>
      </c>
      <c r="AG300" s="1">
        <f>SUMIF(County!$AT$3146:$AT$3162,$BC300,County!Y$3146:Y$3162)+SUMIF('Cong Dist'!$BC$1225:$BC$1229,$BC300,'Cong Dist'!AG$1225:AG$1229)</f>
        <v>40</v>
      </c>
      <c r="AH300" s="1">
        <f>SUMIF(County!$AT$3146:$AT$3162,$BC300,County!Z$3146:Z$3162)+SUMIF('Cong Dist'!$BC$1225:$BC$1229,$BC300,'Cong Dist'!AH$1225:AH$1229)</f>
        <v>59</v>
      </c>
      <c r="AK300" s="1">
        <f>SUMIF(County!$AT$3146:$AT$3162,$BC300,County!AC$3146:AC$3162)+SUMIF('Cong Dist'!$BC$1225:$BC$1229,$BC300,'Cong Dist'!AK$1225:AK$1229)</f>
        <v>0</v>
      </c>
      <c r="AL300" s="1">
        <f>SUMIF(County!$AT$3146:$AT$3162,$BC300,County!AD$3146:AD$3162)+SUMIF('Cong Dist'!$BC$1225:$BC$1229,$BC300,'Cong Dist'!AL$1225:AL$1229)</f>
        <v>12</v>
      </c>
      <c r="AN300" s="1">
        <f>SUMIF(County!$AT$3146:$AT$3162,$BC300,County!AF$3146:AF$3162)+SUMIF('Cong Dist'!$BC$1225:$BC$1229,$BC300,'Cong Dist'!AN$1225:AN$1229)</f>
        <v>5</v>
      </c>
      <c r="AS300" s="7">
        <f>IF(AD300&gt;0,RANK(AD300,(Z300:AB300,AC300:AQ300)),0)</f>
        <v>1</v>
      </c>
      <c r="AT300" s="7">
        <f>IF(AE300&gt;0,RANK(AE300,(Z300:AB300,AC300:AQ300)),0)</f>
        <v>4</v>
      </c>
      <c r="AU300" s="7">
        <f>IF(AF300&gt;0,RANK(AF300,(Z300:AB300,AC300:AQ300)),0)</f>
        <v>10</v>
      </c>
      <c r="AV300" s="7">
        <f>IF(AG300&gt;0,RANK(AG300,(Z300:AB300,AG300:AQ300)),0)</f>
        <v>4</v>
      </c>
      <c r="AW300" s="2">
        <f t="shared" si="337"/>
        <v>6.2538800849534393E-2</v>
      </c>
      <c r="AX300" s="2">
        <f t="shared" si="337"/>
        <v>3.5941839568697924E-4</v>
      </c>
      <c r="AY300" s="2">
        <f t="shared" si="337"/>
        <v>1.3069759843162881E-3</v>
      </c>
      <c r="BA300" s="2" t="str">
        <f t="shared" si="338"/>
        <v>District 2</v>
      </c>
      <c r="BB300" t="str">
        <f t="shared" si="338"/>
        <v>NV</v>
      </c>
      <c r="BC300">
        <v>2</v>
      </c>
      <c r="BE300" s="97">
        <v>32</v>
      </c>
      <c r="BF300" s="99">
        <v>902</v>
      </c>
      <c r="BG300" s="106">
        <f>BE300*1000+BF300</f>
        <v>32902</v>
      </c>
      <c r="BH300" t="s">
        <v>2605</v>
      </c>
      <c r="BI300" t="s">
        <v>2991</v>
      </c>
    </row>
    <row r="301" spans="1:72" s="181" customFormat="1" outlineLevel="1">
      <c r="A301" s="155" t="s">
        <v>1564</v>
      </c>
      <c r="B301" s="181" t="s">
        <v>385</v>
      </c>
      <c r="C301" s="1">
        <f>SUM(Z301:AQ301)</f>
        <v>20910</v>
      </c>
      <c r="D301" s="1"/>
      <c r="E301" s="1"/>
      <c r="F301" s="1"/>
      <c r="G301" s="1"/>
      <c r="H301" s="1"/>
      <c r="I301" s="1"/>
      <c r="J301" s="1"/>
      <c r="K301" s="1"/>
      <c r="L301" s="1"/>
      <c r="M301" s="7">
        <f>IF(Z301&gt;0,RANK(Z301,(Z301:AB301,AC301:AQ301)),0)</f>
        <v>4</v>
      </c>
      <c r="N301" s="7">
        <f>IF(AA301&gt;0,RANK(AA301,(Z301:AB301,AC301:AQ301)),0)</f>
        <v>7</v>
      </c>
      <c r="O301" s="7">
        <f>IF(AB301&gt;0,RANK(AB301,(Z301:AB301,AC301:AQ301)),0)</f>
        <v>2</v>
      </c>
      <c r="P301" s="7">
        <f>IF(AC301&gt;0,RANK(AC301,(Z301:AB301,AC301:AQ301)),0)</f>
        <v>3</v>
      </c>
      <c r="Q301" s="49">
        <f>MAX(Z301:AG301)-LARGE(Z301:AG301,2)</f>
        <v>5054</v>
      </c>
      <c r="R301" s="177">
        <f>Q301/C301</f>
        <v>0.24170253467240554</v>
      </c>
      <c r="S301" s="2"/>
      <c r="T301" s="2">
        <f t="shared" si="336"/>
        <v>3.7159253945480634E-2</v>
      </c>
      <c r="U301" s="2">
        <f t="shared" si="336"/>
        <v>5.7388809182209468E-4</v>
      </c>
      <c r="V301" s="2">
        <f t="shared" si="336"/>
        <v>0.2558106169296987</v>
      </c>
      <c r="W301" s="2">
        <f t="shared" si="336"/>
        <v>0.17541846006695361</v>
      </c>
      <c r="X301" s="2">
        <f t="shared" si="336"/>
        <v>0.49751315160210424</v>
      </c>
      <c r="Y301" s="2">
        <f>IF(C301=0,"-",(1-T301-U301-V301-W301-X301))</f>
        <v>3.3524629363940794E-2</v>
      </c>
      <c r="Z301" s="1">
        <f>SUMIF(County!$AT$3146:$AT$3162,$BC301,County!R$3146:R$3162)+SUMIF('Cong Dist'!$BC$1225:$BC$1229,$BC301,'Cong Dist'!Z$1225:Z$1229)</f>
        <v>777</v>
      </c>
      <c r="AA301" s="1">
        <f>SUMIF(County!$AT$3146:$AT$3162,$BC301,County!S$3146:S$3162)+SUMIF('Cong Dist'!$BC$1225:$BC$1229,$BC301,'Cong Dist'!AA$1225:AA$1229)</f>
        <v>12</v>
      </c>
      <c r="AB301" s="1">
        <f>SUMIF(County!$AT$3146:$AT$3162,$BC301,County!T$3146:T$3162)+SUMIF('Cong Dist'!$BC$1225:$BC$1229,$BC301,'Cong Dist'!AB$1225:AB$1229)</f>
        <v>5349</v>
      </c>
      <c r="AC301" s="1">
        <f>SUMIF(County!$AT$3146:$AT$3162,$BC301,County!U$3146:U$3162)+SUMIF('Cong Dist'!$BC$1225:$BC$1229,$BC301,'Cong Dist'!AC$1225:AC$1229)</f>
        <v>3668</v>
      </c>
      <c r="AD301" s="1">
        <f>SUMIF(County!$AT$3146:$AT$3162,$BC301,County!V$3146:V$3162)+SUMIF('Cong Dist'!$BC$1225:$BC$1229,$BC301,'Cong Dist'!AD$1225:AD$1229)</f>
        <v>10403</v>
      </c>
      <c r="AE301" s="1">
        <f>SUMIF(County!$AT$3146:$AT$3162,$BC301,County!W$3146:W$3162)+SUMIF('Cong Dist'!$BC$1225:$BC$1229,$BC301,'Cong Dist'!AE$1225:AE$1229)</f>
        <v>637</v>
      </c>
      <c r="AF301" s="1">
        <f>SUMIF(County!$AT$3146:$AT$3162,$BC301,County!X$3146:X$3162)+SUMIF('Cong Dist'!$BC$1225:$BC$1229,$BC301,'Cong Dist'!AF$1225:AF$1229)</f>
        <v>7</v>
      </c>
      <c r="AG301" s="1">
        <f>SUMIF(County!$AT$3146:$AT$3162,$BC301,County!Y$3146:Y$3162)+SUMIF('Cong Dist'!$BC$1225:$BC$1229,$BC301,'Cong Dist'!AG$1225:AG$1229)</f>
        <v>5</v>
      </c>
      <c r="AH301" s="1">
        <f>SUMIF(County!$AT$3146:$AT$3162,$BC301,County!Z$3146:Z$3162)+SUMIF('Cong Dist'!$BC$1225:$BC$1229,$BC301,'Cong Dist'!AH$1225:AH$1229)</f>
        <v>48</v>
      </c>
      <c r="AI301" s="1"/>
      <c r="AJ301" s="1"/>
      <c r="AK301" s="1">
        <f>SUMIF(County!$AT$3146:$AT$3162,$BC301,County!AC$3146:AC$3162)+SUMIF('Cong Dist'!$BC$1225:$BC$1229,$BC301,'Cong Dist'!AK$1225:AK$1229)</f>
        <v>0</v>
      </c>
      <c r="AL301" s="1">
        <f>SUMIF(County!$AT$3146:$AT$3162,$BC301,County!AD$3146:AD$3162)+SUMIF('Cong Dist'!$BC$1225:$BC$1229,$BC301,'Cong Dist'!AL$1225:AL$1229)</f>
        <v>2</v>
      </c>
      <c r="AM301" s="1"/>
      <c r="AN301" s="1">
        <f>SUMIF(County!$AT$3146:$AT$3162,$BC301,County!AF$3146:AF$3162)+SUMIF('Cong Dist'!$BC$1225:$BC$1229,$BC301,'Cong Dist'!AN$1225:AN$1229)</f>
        <v>2</v>
      </c>
      <c r="AS301" s="7">
        <f>IF(AD301&gt;0,RANK(AD301,(Z301:AB301,AC301:AQ301)),0)</f>
        <v>1</v>
      </c>
      <c r="AT301" s="7">
        <f>IF(AE301&gt;0,RANK(AE301,(Z301:AB301,AC301:AQ301)),0)</f>
        <v>5</v>
      </c>
      <c r="AU301" s="7">
        <f>IF(AF301&gt;0,RANK(AF301,(Z301:AB301,AC301:AQ301)),0)</f>
        <v>8</v>
      </c>
      <c r="AV301" s="7">
        <f>IF(AG301&gt;0,RANK(AG301,(Z301:AB301,AG301:AQ301)),0)</f>
        <v>5</v>
      </c>
      <c r="AW301" s="2">
        <f t="shared" si="337"/>
        <v>3.046389287422286E-2</v>
      </c>
      <c r="AX301" s="2">
        <f t="shared" si="337"/>
        <v>3.3476805356288854E-4</v>
      </c>
      <c r="AY301" s="2">
        <f t="shared" si="337"/>
        <v>2.3912003825920613E-4</v>
      </c>
      <c r="BA301" s="2" t="str">
        <f t="shared" si="338"/>
        <v>District 3</v>
      </c>
      <c r="BB301" s="181" t="str">
        <f t="shared" si="338"/>
        <v>NV</v>
      </c>
      <c r="BC301" s="181">
        <v>3</v>
      </c>
      <c r="BE301" s="97">
        <v>32</v>
      </c>
      <c r="BF301" s="99">
        <v>903</v>
      </c>
      <c r="BG301" s="106">
        <f>BE301*1000+BF301</f>
        <v>32903</v>
      </c>
      <c r="BH301" s="181" t="s">
        <v>2605</v>
      </c>
      <c r="BI301" s="181" t="s">
        <v>2991</v>
      </c>
    </row>
    <row r="302" spans="1:72" s="181" customFormat="1" outlineLevel="1">
      <c r="A302" s="155" t="s">
        <v>1825</v>
      </c>
      <c r="B302" s="181" t="s">
        <v>385</v>
      </c>
      <c r="C302" s="1">
        <f>SUM(Z302:AQ302)</f>
        <v>16689</v>
      </c>
      <c r="D302" s="1"/>
      <c r="E302" s="1"/>
      <c r="F302" s="1"/>
      <c r="G302" s="1"/>
      <c r="H302" s="1"/>
      <c r="I302" s="1"/>
      <c r="J302" s="1"/>
      <c r="K302" s="1"/>
      <c r="L302" s="1"/>
      <c r="M302" s="7">
        <f>IF(Z302&gt;0,RANK(Z302,(Z302:AB302,AC302:AQ302)),0)</f>
        <v>5</v>
      </c>
      <c r="N302" s="7">
        <f>IF(AA302&gt;0,RANK(AA302,(Z302:AB302,AC302:AQ302)),0)</f>
        <v>7</v>
      </c>
      <c r="O302" s="7">
        <f>IF(AB302&gt;0,RANK(AB302,(Z302:AB302,AC302:AQ302)),0)</f>
        <v>2</v>
      </c>
      <c r="P302" s="7">
        <f>IF(AC302&gt;0,RANK(AC302,(Z302:AB302,AC302:AQ302)),0)</f>
        <v>3</v>
      </c>
      <c r="Q302" s="49">
        <f>MAX(Z302:AG302)-LARGE(Z302:AG302,2)</f>
        <v>3740</v>
      </c>
      <c r="R302" s="177">
        <f>Q302/C302</f>
        <v>0.2240997063934328</v>
      </c>
      <c r="S302" s="2"/>
      <c r="T302" s="2">
        <f t="shared" si="336"/>
        <v>2.9240817304811553E-2</v>
      </c>
      <c r="U302" s="2">
        <f t="shared" si="336"/>
        <v>1.198394151836539E-3</v>
      </c>
      <c r="V302" s="2">
        <f t="shared" si="336"/>
        <v>0.23548445083587993</v>
      </c>
      <c r="W302" s="2">
        <f t="shared" si="336"/>
        <v>0.22391994727065731</v>
      </c>
      <c r="X302" s="2">
        <f t="shared" si="336"/>
        <v>0.45958415722931273</v>
      </c>
      <c r="Y302" s="2">
        <f>IF(C302=0,"-",(1-T302-U302-V302-W302-X302))</f>
        <v>5.0572233207501871E-2</v>
      </c>
      <c r="Z302" s="1">
        <f>SUMIF(County!$AT$3146:$AT$3162,$BC302,County!R$3146:R$3162)+SUMIF('Cong Dist'!$BC$1225:$BC$1229,$BC302,'Cong Dist'!Z$1225:Z$1229)</f>
        <v>488</v>
      </c>
      <c r="AA302" s="1">
        <f>SUMIF(County!$AT$3146:$AT$3162,$BC302,County!S$3146:S$3162)+SUMIF('Cong Dist'!$BC$1225:$BC$1229,$BC302,'Cong Dist'!AA$1225:AA$1229)</f>
        <v>20</v>
      </c>
      <c r="AB302" s="1">
        <f>SUMIF(County!$AT$3146:$AT$3162,$BC302,County!T$3146:T$3162)+SUMIF('Cong Dist'!$BC$1225:$BC$1229,$BC302,'Cong Dist'!AB$1225:AB$1229)</f>
        <v>3930</v>
      </c>
      <c r="AC302" s="1">
        <f>SUMIF(County!$AT$3146:$AT$3162,$BC302,County!U$3146:U$3162)+SUMIF('Cong Dist'!$BC$1225:$BC$1229,$BC302,'Cong Dist'!AC$1225:AC$1229)</f>
        <v>3737</v>
      </c>
      <c r="AD302" s="1">
        <f>SUMIF(County!$AT$3146:$AT$3162,$BC302,County!V$3146:V$3162)+SUMIF('Cong Dist'!$BC$1225:$BC$1229,$BC302,'Cong Dist'!AD$1225:AD$1229)</f>
        <v>7670</v>
      </c>
      <c r="AE302" s="1">
        <f>SUMIF(County!$AT$3146:$AT$3162,$BC302,County!W$3146:W$3162)+SUMIF('Cong Dist'!$BC$1225:$BC$1229,$BC302,'Cong Dist'!AE$1225:AE$1229)</f>
        <v>788</v>
      </c>
      <c r="AF302" s="1">
        <f>SUMIF(County!$AT$3146:$AT$3162,$BC302,County!X$3146:X$3162)+SUMIF('Cong Dist'!$BC$1225:$BC$1229,$BC302,'Cong Dist'!AF$1225:AF$1229)</f>
        <v>4</v>
      </c>
      <c r="AG302" s="1">
        <f>SUMIF(County!$AT$3146:$AT$3162,$BC302,County!Y$3146:Y$3162)+SUMIF('Cong Dist'!$BC$1225:$BC$1229,$BC302,'Cong Dist'!AG$1225:AG$1229)</f>
        <v>4</v>
      </c>
      <c r="AH302" s="1">
        <f>SUMIF(County!$AT$3146:$AT$3162,$BC302,County!Z$3146:Z$3162)+SUMIF('Cong Dist'!$BC$1225:$BC$1229,$BC302,'Cong Dist'!AH$1225:AH$1229)</f>
        <v>39</v>
      </c>
      <c r="AI302" s="1"/>
      <c r="AJ302" s="1"/>
      <c r="AK302" s="1">
        <f>SUMIF(County!$AT$3146:$AT$3162,$BC302,County!AC$3146:AC$3162)+SUMIF('Cong Dist'!$BC$1225:$BC$1229,$BC302,'Cong Dist'!AK$1225:AK$1229)</f>
        <v>0</v>
      </c>
      <c r="AL302" s="1">
        <f>SUMIF(County!$AT$3146:$AT$3162,$BC302,County!AD$3146:AD$3162)+SUMIF('Cong Dist'!$BC$1225:$BC$1229,$BC302,'Cong Dist'!AL$1225:AL$1229)</f>
        <v>7</v>
      </c>
      <c r="AM302" s="1"/>
      <c r="AN302" s="1">
        <f>SUMIF(County!$AT$3146:$AT$3162,$BC302,County!AF$3146:AF$3162)+SUMIF('Cong Dist'!$BC$1225:$BC$1229,$BC302,'Cong Dist'!AN$1225:AN$1229)</f>
        <v>2</v>
      </c>
      <c r="AS302" s="7">
        <f>IF(AD302&gt;0,RANK(AD302,(Z302:AB302,AC302:AQ302)),0)</f>
        <v>1</v>
      </c>
      <c r="AT302" s="7">
        <f>IF(AE302&gt;0,RANK(AE302,(Z302:AB302,AC302:AQ302)),0)</f>
        <v>4</v>
      </c>
      <c r="AU302" s="7">
        <f>IF(AF302&gt;0,RANK(AF302,(Z302:AB302,AC302:AQ302)),0)</f>
        <v>9</v>
      </c>
      <c r="AV302" s="7">
        <f>IF(AG302&gt;0,RANK(AG302,(Z302:AB302,AG302:AQ302)),0)</f>
        <v>6</v>
      </c>
      <c r="AW302" s="2">
        <f t="shared" si="337"/>
        <v>4.7216729582359639E-2</v>
      </c>
      <c r="AX302" s="2">
        <f t="shared" si="337"/>
        <v>2.396788303673078E-4</v>
      </c>
      <c r="AY302" s="2">
        <f t="shared" si="337"/>
        <v>2.396788303673078E-4</v>
      </c>
      <c r="BA302" s="2" t="str">
        <f t="shared" si="338"/>
        <v>District 4</v>
      </c>
      <c r="BB302" s="181" t="str">
        <f t="shared" si="338"/>
        <v>NV</v>
      </c>
      <c r="BC302" s="181">
        <v>4</v>
      </c>
      <c r="BE302" s="97">
        <v>32</v>
      </c>
      <c r="BF302" s="99">
        <v>904</v>
      </c>
      <c r="BG302" s="106">
        <f>BE302*1000+BF302</f>
        <v>32904</v>
      </c>
      <c r="BH302" s="181" t="s">
        <v>2605</v>
      </c>
      <c r="BI302" s="181" t="s">
        <v>2991</v>
      </c>
    </row>
    <row r="303" spans="1:72">
      <c r="A303" t="s">
        <v>1411</v>
      </c>
      <c r="B303" t="s">
        <v>1105</v>
      </c>
      <c r="C303" s="1">
        <f>SUM(Z303:AQ303)</f>
        <v>75216</v>
      </c>
      <c r="D303" s="1">
        <v>30</v>
      </c>
      <c r="E303" s="1">
        <v>1</v>
      </c>
      <c r="F303" s="1"/>
      <c r="G303" s="1">
        <v>7</v>
      </c>
      <c r="H303" s="1">
        <v>6</v>
      </c>
      <c r="I303" s="1">
        <v>14</v>
      </c>
      <c r="J303" s="1">
        <v>2</v>
      </c>
      <c r="K303" s="1"/>
      <c r="L303" s="1"/>
      <c r="M303" s="7">
        <f>IF(Z303&gt;0,RANK(Z303,(Z303:AB303,AC303:AQ303)),0)</f>
        <v>5</v>
      </c>
      <c r="N303" s="7">
        <f>IF(AA303&gt;0,RANK(AA303,(Z303:AB303,AC303:AQ303)),0)</f>
        <v>7</v>
      </c>
      <c r="O303" s="7">
        <f>IF(AB303&gt;0,RANK(AB303,(Z303:AB303,AC303:AQ303)),0)</f>
        <v>2</v>
      </c>
      <c r="P303" s="7">
        <f>IF(AC303&gt;0,RANK(AC303,(Z303:AB303,AC303:AQ303)),0)</f>
        <v>3</v>
      </c>
      <c r="Q303" s="49">
        <f>MAX(Z303:AG303)-LARGE(Z303:AG303,2)</f>
        <v>16591</v>
      </c>
      <c r="R303" s="177">
        <f>Q303/C303</f>
        <v>0.22057806849606468</v>
      </c>
      <c r="S303" s="2"/>
      <c r="T303" s="2">
        <f t="shared" si="336"/>
        <v>3.6016273133375874E-2</v>
      </c>
      <c r="U303" s="2">
        <f t="shared" si="336"/>
        <v>8.5088279089555409E-4</v>
      </c>
      <c r="V303" s="2">
        <f t="shared" si="336"/>
        <v>0.23851308232291002</v>
      </c>
      <c r="W303" s="2">
        <f t="shared" si="336"/>
        <v>0.21377100616890024</v>
      </c>
      <c r="X303" s="2">
        <f t="shared" si="336"/>
        <v>0.45909115081897467</v>
      </c>
      <c r="Y303" s="2">
        <f>IF(C303=0,"-",(1-T303-U303-V303-W303-X303))</f>
        <v>5.1757604764943732E-2</v>
      </c>
      <c r="Z303" s="1">
        <f t="shared" ref="Z303:AF303" si="339">SUM(Z299:Z302)</f>
        <v>2709</v>
      </c>
      <c r="AA303" s="1">
        <f t="shared" si="339"/>
        <v>64</v>
      </c>
      <c r="AB303" s="1">
        <f t="shared" si="339"/>
        <v>17940</v>
      </c>
      <c r="AC303" s="1">
        <f t="shared" si="339"/>
        <v>16079</v>
      </c>
      <c r="AD303" s="1">
        <f t="shared" si="339"/>
        <v>34531</v>
      </c>
      <c r="AE303" s="1">
        <f t="shared" si="339"/>
        <v>3619</v>
      </c>
      <c r="AF303" s="1">
        <f t="shared" si="339"/>
        <v>22</v>
      </c>
      <c r="AG303" s="1">
        <f>SUM(AG299:AG302)</f>
        <v>50</v>
      </c>
      <c r="AH303" s="1">
        <f>SUM(AH299:AH302)</f>
        <v>170</v>
      </c>
      <c r="AK303" s="1">
        <f>SUM(AK299:AK302)</f>
        <v>0</v>
      </c>
      <c r="AL303" s="1">
        <f>SUM(AL299:AL302)</f>
        <v>21</v>
      </c>
      <c r="AN303" s="1">
        <f>SUM(AN299:AN302)</f>
        <v>11</v>
      </c>
      <c r="AS303" s="7">
        <f>IF(AD303&gt;0,RANK(AD303,(Z303:AB303,AC303:AQ303)),0)</f>
        <v>1</v>
      </c>
      <c r="AT303" s="7">
        <f>IF(AE303&gt;0,RANK(AE303,(Z303:AB303,AC303:AQ303)),0)</f>
        <v>4</v>
      </c>
      <c r="AU303" s="7">
        <f>IF(AF303&gt;0,RANK(AF303,(Z303:AB303,AC303:AQ303)),0)</f>
        <v>9</v>
      </c>
      <c r="AV303" s="7">
        <f>IF(AG303&gt;0,RANK(AG303,(Z303:AB303,AG303:AQ303)),0)</f>
        <v>5</v>
      </c>
      <c r="AW303" s="2">
        <f t="shared" si="337"/>
        <v>4.811476281642204E-2</v>
      </c>
      <c r="AX303" s="2">
        <f t="shared" si="337"/>
        <v>2.9249095937034674E-4</v>
      </c>
      <c r="AY303" s="2">
        <f t="shared" si="337"/>
        <v>6.6475218038715162E-4</v>
      </c>
      <c r="BA303" s="2" t="str">
        <f t="shared" si="338"/>
        <v>Nevada</v>
      </c>
      <c r="BB303" t="str">
        <f t="shared" si="338"/>
        <v>T</v>
      </c>
      <c r="BE303" s="97">
        <v>32</v>
      </c>
      <c r="BF303" s="99"/>
      <c r="BG303" s="106">
        <f>BE303*1000+BF303</f>
        <v>32000</v>
      </c>
      <c r="BH303" t="s">
        <v>1619</v>
      </c>
      <c r="BI303" t="s">
        <v>2991</v>
      </c>
    </row>
    <row r="304" spans="1:72">
      <c r="C304" s="1"/>
      <c r="D304" s="1"/>
      <c r="E304" s="1"/>
      <c r="F304" s="1"/>
      <c r="G304" s="1"/>
      <c r="H304" s="1"/>
      <c r="I304" s="1"/>
      <c r="J304" s="1"/>
      <c r="K304" s="1"/>
      <c r="L304" s="1"/>
      <c r="M304" s="7"/>
      <c r="N304" s="7"/>
      <c r="O304" s="7"/>
      <c r="P304" s="7"/>
      <c r="Q304" s="49"/>
      <c r="R304" s="177"/>
      <c r="S304" s="2"/>
      <c r="T304" s="2"/>
      <c r="U304" s="2"/>
      <c r="V304" s="2"/>
      <c r="W304" s="2"/>
      <c r="X304" s="2"/>
      <c r="Y304" s="2"/>
      <c r="AK304" s="1"/>
      <c r="AL304" s="1"/>
      <c r="AN304" s="1"/>
      <c r="AO304" s="1"/>
      <c r="AS304" s="7"/>
      <c r="AT304" s="7"/>
      <c r="AU304" s="7"/>
      <c r="AV304" s="7"/>
      <c r="AW304" s="2"/>
      <c r="AX304" s="2"/>
      <c r="AY304" s="2"/>
      <c r="BA304" s="2"/>
      <c r="BF304" s="99"/>
    </row>
    <row r="305" spans="1:61" outlineLevel="1">
      <c r="A305" t="s">
        <v>2143</v>
      </c>
      <c r="B305" t="s">
        <v>3117</v>
      </c>
      <c r="C305" s="1">
        <f>SUM(Z305:AQ305)</f>
        <v>147169</v>
      </c>
      <c r="D305" s="1"/>
      <c r="E305" s="1"/>
      <c r="F305" s="1"/>
      <c r="G305" s="1"/>
      <c r="H305" s="1"/>
      <c r="I305" s="1"/>
      <c r="J305" s="1"/>
      <c r="K305" s="1"/>
      <c r="L305" s="1"/>
      <c r="M305" s="7">
        <f>IF(Z305&gt;0,RANK(Z305,(Z305:AB305,AC305:AQ305)),0)</f>
        <v>2</v>
      </c>
      <c r="N305" s="7">
        <f>IF(AA305&gt;0,RANK(AA305,(Z305:AB305,AC305:AQ305)),0)</f>
        <v>4</v>
      </c>
      <c r="O305" s="7">
        <f>IF(AB305&gt;0,RANK(AB305,(Z305:AB305,AC305:AQ305)),0)</f>
        <v>5</v>
      </c>
      <c r="P305" s="7">
        <f>IF(AC305&gt;0,RANK(AC305,(Z305:AB305,AC305:AQ305)),0)</f>
        <v>3</v>
      </c>
      <c r="Q305" s="49">
        <f>MAX(Z305:AG305)-LARGE(Z305:AG305,2)</f>
        <v>30085</v>
      </c>
      <c r="R305" s="177">
        <f>Q305/C305</f>
        <v>0.20442484490619628</v>
      </c>
      <c r="S305" s="2"/>
      <c r="T305" s="2">
        <f t="shared" ref="T305:X307" si="340">IF($C305=0,"-",Z305/$C305)</f>
        <v>0.14942684940442622</v>
      </c>
      <c r="U305" s="2">
        <f t="shared" si="340"/>
        <v>0.10980573354442852</v>
      </c>
      <c r="V305" s="2">
        <f t="shared" si="340"/>
        <v>0.10923496116709361</v>
      </c>
      <c r="W305" s="2">
        <f t="shared" si="340"/>
        <v>0.11735487772560797</v>
      </c>
      <c r="X305" s="2">
        <f t="shared" si="340"/>
        <v>0.35385169431062247</v>
      </c>
      <c r="Y305" s="2">
        <f>IF(C305=0,"-",(1-T305-U305-V305-W305-X305))</f>
        <v>0.16032588384782132</v>
      </c>
      <c r="Z305" s="1">
        <f>SUMIF(County!$AT$1261:$AT$1270,$BC305,County!R$1261:R$1270)+SUMIF('Cong Dist'!$BC$1232:$BC$1241,$BC305,'Cong Dist'!Z$1232:Z$1241)</f>
        <v>21991</v>
      </c>
      <c r="AA305" s="1">
        <f>SUMIF(County!$AT$1261:$AT$1270,$BC305,County!S$1261:S$1270)+SUMIF('Cong Dist'!$BC$1232:$BC$1241,$BC305,'Cong Dist'!AA$1232:AA$1241)</f>
        <v>16160</v>
      </c>
      <c r="AB305" s="1">
        <f>SUMIF(County!$AT$1261:$AT$1270,$BC305,County!T$1261:T$1270)+SUMIF('Cong Dist'!$BC$1232:$BC$1241,$BC305,'Cong Dist'!AB$1232:AB$1241)</f>
        <v>16076</v>
      </c>
      <c r="AC305" s="1">
        <f>SUMIF(County!$AT$1261:$AT$1270,$BC305,County!U$1261:U$1270)+SUMIF('Cong Dist'!$BC$1232:$BC$1241,$BC305,'Cong Dist'!AC$1232:AC$1241)</f>
        <v>17271</v>
      </c>
      <c r="AD305" s="1">
        <f>SUMIF(County!$AT$1261:$AT$1270,$BC305,County!V$1261:V$1270)+SUMIF('Cong Dist'!$BC$1232:$BC$1241,$BC305,'Cong Dist'!AD$1232:AD$1241)</f>
        <v>52076</v>
      </c>
      <c r="AE305" s="1">
        <f>SUMIF(County!$AT$1261:$AT$1270,$BC305,County!W$1261:W$1270)+SUMIF('Cong Dist'!$BC$1232:$BC$1241,$BC305,'Cong Dist'!AE$1232:AE$1241)</f>
        <v>3101</v>
      </c>
      <c r="AF305" s="1">
        <f>SUMIF(County!$AT$1261:$AT$1270,$BC305,County!X$1261:X$1270)+SUMIF('Cong Dist'!$BC$1232:$BC$1241,$BC305,'Cong Dist'!AF$1232:AF$1241)</f>
        <v>5954</v>
      </c>
      <c r="AG305" s="1">
        <f>SUMIF(County!$AT$1261:$AT$1270,$BC305,County!Y$1261:Y$1270)+SUMIF('Cong Dist'!$BC$1232:$BC$1241,$BC305,'Cong Dist'!AG$1232:AG$1241)</f>
        <v>11719</v>
      </c>
      <c r="AH305" s="1">
        <f>SUMIF(County!$AT$1261:$AT$1270,$BC305,County!Z$1261:Z$1270)+SUMIF('Cong Dist'!$BC$1232:$BC$1241,$BC305,'Cong Dist'!AH$1232:AH$1241)</f>
        <v>954</v>
      </c>
      <c r="AJ305" s="1">
        <f>SUMIF(County!$AT$1261:$AT$1270,$BC305,County!AB$1261:AB$1270)+SUMIF('Cong Dist'!$BC$1232:$BC$1241,$BC305,'Cong Dist'!AJ$1232:AJ$1241)</f>
        <v>1264</v>
      </c>
      <c r="AK305" s="1">
        <f>SUMIF(County!$AT$1261:$AT$1270,$BC305,County!AC$1261:AC$1270)+SUMIF('Cong Dist'!$BC$1232:$BC$1241,$BC305,'Cong Dist'!AK$1232:AK$1241)</f>
        <v>295</v>
      </c>
      <c r="AL305" s="1">
        <f>SUMIF(County!$AT$1261:$AT$1270,$BC305,County!AD$1261:AD$1270)+SUMIF('Cong Dist'!$BC$1232:$BC$1241,$BC305,'Cong Dist'!AL$1232:AL$1241)</f>
        <v>108</v>
      </c>
      <c r="AM305" s="1">
        <f>SUMIF(County!$AT$1261:$AT$1270,$BC305,County!AE$1261:AE$1270)+SUMIF('Cong Dist'!$BC$1232:$BC$1241,$BC305,'Cong Dist'!AM$1232:AM$1241)</f>
        <v>25</v>
      </c>
      <c r="AN305" s="1">
        <f>SUMIF(County!$AT$1261:$AT$1270,$BC305,County!AF$1261:AF$1270)+SUMIF('Cong Dist'!$BC$1232:$BC$1241,$BC305,'Cong Dist'!AN$1232:AN$1241)</f>
        <v>92</v>
      </c>
      <c r="AO305" s="1">
        <f>SUMIF(County!$AT$1261:$AT$1270,$BC305,County!AG$1261:AG$1270)+SUMIF('Cong Dist'!$BC$1232:$BC$1241,$BC305,'Cong Dist'!AO$1232:AO$1241)</f>
        <v>32</v>
      </c>
      <c r="AP305" s="1">
        <f>SUMIF(County!$AT$1261:$AT$1270,$BC305,County!AH$1261:AH$1270)+SUMIF('Cong Dist'!$BC$1232:$BC$1241,$BC305,'Cong Dist'!AP$1232:AP$1241)</f>
        <v>35</v>
      </c>
      <c r="AQ305" s="1">
        <f>SUMIF(County!$AT$1261:$AT$1270,$BC305,County!AI$1261:AI$1270)+SUMIF('Cong Dist'!$BC$1232:$BC$1241,$BC305,'Cong Dist'!AQ$1232:AQ$1241)</f>
        <v>16</v>
      </c>
      <c r="AS305" s="7">
        <f>IF(AD305&gt;0,RANK(AD305,(Z305:AB305,AC305:AQ305)),0)</f>
        <v>1</v>
      </c>
      <c r="AT305" s="7">
        <f>IF(AE305&gt;0,RANK(AE305,(Z305:AB305,AC305:AQ305)),0)</f>
        <v>8</v>
      </c>
      <c r="AU305" s="7">
        <f>IF(AF305&gt;0,RANK(AF305,(Z305:AB305,AC305:AQ305)),0)</f>
        <v>7</v>
      </c>
      <c r="AV305" s="7">
        <f>IF(AG305&gt;0,RANK(AG305,(Z305:AB305,AG305:AQ305)),0)</f>
        <v>4</v>
      </c>
      <c r="AW305" s="2">
        <f t="shared" ref="AW305:AY307" si="341">IF($C305=0,"-",AE305/$C305)</f>
        <v>2.1071013596613418E-2</v>
      </c>
      <c r="AX305" s="2">
        <f t="shared" si="341"/>
        <v>4.0456889698238081E-2</v>
      </c>
      <c r="AY305" s="2">
        <f t="shared" si="341"/>
        <v>7.9629541547472635E-2</v>
      </c>
      <c r="BA305" s="2" t="str">
        <f t="shared" ref="BA305:BB307" si="342">A305</f>
        <v>District 1</v>
      </c>
      <c r="BB305" t="str">
        <f t="shared" si="342"/>
        <v>NH</v>
      </c>
      <c r="BC305">
        <v>1</v>
      </c>
      <c r="BE305" s="97">
        <v>33</v>
      </c>
      <c r="BF305" s="99">
        <v>901</v>
      </c>
      <c r="BG305" s="106">
        <f>BE305*1000+BF305</f>
        <v>33901</v>
      </c>
      <c r="BH305" t="s">
        <v>2605</v>
      </c>
      <c r="BI305" t="s">
        <v>3184</v>
      </c>
    </row>
    <row r="306" spans="1:61" outlineLevel="1">
      <c r="A306" t="s">
        <v>1563</v>
      </c>
      <c r="B306" t="s">
        <v>3117</v>
      </c>
      <c r="C306" s="1">
        <f>SUM(Z306:AQ306)</f>
        <v>138653</v>
      </c>
      <c r="D306" s="1"/>
      <c r="E306" s="1"/>
      <c r="F306" s="1"/>
      <c r="G306" s="1"/>
      <c r="H306" s="1"/>
      <c r="I306" s="1"/>
      <c r="J306" s="1"/>
      <c r="K306" s="1"/>
      <c r="L306" s="1"/>
      <c r="M306" s="7">
        <f>IF(Z306&gt;0,RANK(Z306,(Z306:AB306,AC306:AQ306)),0)</f>
        <v>2</v>
      </c>
      <c r="N306" s="7">
        <f>IF(AA306&gt;0,RANK(AA306,(Z306:AB306,AC306:AQ306)),0)</f>
        <v>4</v>
      </c>
      <c r="O306" s="7">
        <f>IF(AB306&gt;0,RANK(AB306,(Z306:AB306,AC306:AQ306)),0)</f>
        <v>5</v>
      </c>
      <c r="P306" s="7">
        <f>IF(AC306&gt;0,RANK(AC306,(Z306:AB306,AC306:AQ306)),0)</f>
        <v>3</v>
      </c>
      <c r="Q306" s="49">
        <f>MAX(Z306:AG306)-LARGE(Z306:AG306,2)</f>
        <v>25718</v>
      </c>
      <c r="R306" s="177">
        <f>Q306/C306</f>
        <v>0.18548462709065075</v>
      </c>
      <c r="S306" s="2"/>
      <c r="T306" s="2">
        <f t="shared" si="340"/>
        <v>0.16545621082847106</v>
      </c>
      <c r="U306" s="2">
        <f t="shared" si="340"/>
        <v>0.10948915638320122</v>
      </c>
      <c r="V306" s="2">
        <f t="shared" si="340"/>
        <v>0.1009354287321587</v>
      </c>
      <c r="W306" s="2">
        <f t="shared" si="340"/>
        <v>0.11520125781627516</v>
      </c>
      <c r="X306" s="2">
        <f t="shared" si="340"/>
        <v>0.35094083791912184</v>
      </c>
      <c r="Y306" s="2">
        <f>IF(C306=0,"-",(1-T306-U306-V306-W306-X306))</f>
        <v>0.157977108320772</v>
      </c>
      <c r="Z306" s="1">
        <f>SUMIF(County!$AT$1261:$AT$1270,$BC306,County!R$1261:R$1270)+SUMIF('Cong Dist'!$BC$1232:$BC$1241,$BC306,'Cong Dist'!Z$1232:Z$1241)</f>
        <v>22941</v>
      </c>
      <c r="AA306" s="1">
        <f>SUMIF(County!$AT$1261:$AT$1270,$BC306,County!S$1261:S$1270)+SUMIF('Cong Dist'!$BC$1232:$BC$1241,$BC306,'Cong Dist'!AA$1232:AA$1241)</f>
        <v>15181</v>
      </c>
      <c r="AB306" s="1">
        <f>SUMIF(County!$AT$1261:$AT$1270,$BC306,County!T$1261:T$1270)+SUMIF('Cong Dist'!$BC$1232:$BC$1241,$BC306,'Cong Dist'!AB$1232:AB$1241)</f>
        <v>13995</v>
      </c>
      <c r="AC306" s="1">
        <f>SUMIF(County!$AT$1261:$AT$1270,$BC306,County!U$1261:U$1270)+SUMIF('Cong Dist'!$BC$1232:$BC$1241,$BC306,'Cong Dist'!AC$1232:AC$1241)</f>
        <v>15973</v>
      </c>
      <c r="AD306" s="1">
        <f>SUMIF(County!$AT$1261:$AT$1270,$BC306,County!V$1261:V$1270)+SUMIF('Cong Dist'!$BC$1232:$BC$1241,$BC306,'Cong Dist'!AD$1232:AD$1241)</f>
        <v>48659</v>
      </c>
      <c r="AE306" s="1">
        <f>SUMIF(County!$AT$1261:$AT$1270,$BC306,County!W$1261:W$1270)+SUMIF('Cong Dist'!$BC$1232:$BC$1241,$BC306,'Cong Dist'!AE$1232:AE$1241)</f>
        <v>3426</v>
      </c>
      <c r="AF306" s="1">
        <f>SUMIF(County!$AT$1261:$AT$1270,$BC306,County!X$1261:X$1270)+SUMIF('Cong Dist'!$BC$1232:$BC$1241,$BC306,'Cong Dist'!AF$1232:AF$1241)</f>
        <v>5820</v>
      </c>
      <c r="AG306" s="1">
        <f>SUMIF(County!$AT$1261:$AT$1270,$BC306,County!Y$1261:Y$1270)+SUMIF('Cong Dist'!$BC$1232:$BC$1241,$BC306,'Cong Dist'!AG$1232:AG$1241)</f>
        <v>9370</v>
      </c>
      <c r="AH306" s="1">
        <f>SUMIF(County!$AT$1261:$AT$1270,$BC306,County!Z$1261:Z$1270)+SUMIF('Cong Dist'!$BC$1232:$BC$1241,$BC306,'Cong Dist'!AH$1232:AH$1241)</f>
        <v>976</v>
      </c>
      <c r="AJ306" s="1">
        <f>SUMIF(County!$AT$1261:$AT$1270,$BC306,County!AB$1261:AB$1270)+SUMIF('Cong Dist'!$BC$1232:$BC$1241,$BC306,'Cong Dist'!AJ$1232:AJ$1241)</f>
        <v>1680</v>
      </c>
      <c r="AK306" s="1">
        <f>SUMIF(County!$AT$1261:$AT$1270,$BC306,County!AC$1261:AC$1270)+SUMIF('Cong Dist'!$BC$1232:$BC$1241,$BC306,'Cong Dist'!AK$1232:AK$1241)</f>
        <v>326</v>
      </c>
      <c r="AL306" s="1">
        <f>SUMIF(County!$AT$1261:$AT$1270,$BC306,County!AD$1261:AD$1270)+SUMIF('Cong Dist'!$BC$1232:$BC$1241,$BC306,'Cong Dist'!AL$1232:AL$1241)</f>
        <v>108</v>
      </c>
      <c r="AM306" s="1">
        <f>SUMIF(County!$AT$1261:$AT$1270,$BC306,County!AE$1261:AE$1270)+SUMIF('Cong Dist'!$BC$1232:$BC$1241,$BC306,'Cong Dist'!AM$1232:AM$1241)</f>
        <v>28</v>
      </c>
      <c r="AN306" s="1">
        <f>SUMIF(County!$AT$1261:$AT$1270,$BC306,County!AF$1261:AF$1270)+SUMIF('Cong Dist'!$BC$1232:$BC$1241,$BC306,'Cong Dist'!AN$1232:AN$1241)</f>
        <v>68</v>
      </c>
      <c r="AO306" s="1">
        <f>SUMIF(County!$AT$1261:$AT$1270,$BC306,County!AG$1261:AG$1270)+SUMIF('Cong Dist'!$BC$1232:$BC$1241,$BC306,'Cong Dist'!AO$1232:AO$1241)</f>
        <v>41</v>
      </c>
      <c r="AP306" s="1">
        <f>SUMIF(County!$AT$1261:$AT$1270,$BC306,County!AH$1261:AH$1270)+SUMIF('Cong Dist'!$BC$1232:$BC$1241,$BC306,'Cong Dist'!AP$1232:AP$1241)</f>
        <v>44</v>
      </c>
      <c r="AQ306" s="1">
        <f>SUMIF(County!$AT$1261:$AT$1270,$BC306,County!AI$1261:AI$1270)+SUMIF('Cong Dist'!$BC$1232:$BC$1241,$BC306,'Cong Dist'!AQ$1232:AQ$1241)</f>
        <v>17</v>
      </c>
      <c r="AS306" s="7">
        <f>IF(AD306&gt;0,RANK(AD306,(Z306:AB306,AC306:AQ306)),0)</f>
        <v>1</v>
      </c>
      <c r="AT306" s="7">
        <f>IF(AE306&gt;0,RANK(AE306,(Z306:AB306,AC306:AQ306)),0)</f>
        <v>8</v>
      </c>
      <c r="AU306" s="7">
        <f>IF(AF306&gt;0,RANK(AF306,(Z306:AB306,AC306:AQ306)),0)</f>
        <v>7</v>
      </c>
      <c r="AV306" s="7">
        <f>IF(AG306&gt;0,RANK(AG306,(Z306:AB306,AG306:AQ306)),0)</f>
        <v>4</v>
      </c>
      <c r="AW306" s="2">
        <f t="shared" si="341"/>
        <v>2.4709166047615271E-2</v>
      </c>
      <c r="AX306" s="2">
        <f t="shared" si="341"/>
        <v>4.1975290833952385E-2</v>
      </c>
      <c r="AY306" s="2">
        <f t="shared" si="341"/>
        <v>6.7578775792806509E-2</v>
      </c>
      <c r="BA306" s="2" t="str">
        <f t="shared" si="342"/>
        <v>District 2</v>
      </c>
      <c r="BB306" t="str">
        <f t="shared" si="342"/>
        <v>NH</v>
      </c>
      <c r="BC306">
        <v>2</v>
      </c>
      <c r="BE306" s="97">
        <v>33</v>
      </c>
      <c r="BF306" s="99">
        <v>902</v>
      </c>
      <c r="BG306" s="106">
        <f>BE306*1000+BF306</f>
        <v>33902</v>
      </c>
      <c r="BH306" t="s">
        <v>2605</v>
      </c>
      <c r="BI306" t="s">
        <v>3184</v>
      </c>
    </row>
    <row r="307" spans="1:61">
      <c r="A307" t="s">
        <v>2529</v>
      </c>
      <c r="B307" t="s">
        <v>1105</v>
      </c>
      <c r="C307" s="1">
        <f>SUM(Z307:AQ307)</f>
        <v>285822</v>
      </c>
      <c r="D307" s="1">
        <v>23</v>
      </c>
      <c r="E307" s="1">
        <f>IF(T307&gt;State!$CC$22/100,ROUND($D$307*T307,0),0)</f>
        <v>4</v>
      </c>
      <c r="F307" s="1">
        <f>IF(U307&gt;State!$CC$22/100,ROUND($D$307*U307,0),0)</f>
        <v>3</v>
      </c>
      <c r="G307" s="1">
        <f>IF(V307&gt;State!$CC$22/100,ROUND($D$307*V307,0),0)</f>
        <v>2</v>
      </c>
      <c r="H307" s="1">
        <f>IF(W307&gt;State!$CC$22/100,ROUND($D$307*W307,0),0)</f>
        <v>3</v>
      </c>
      <c r="I307" s="1">
        <f>IF(X307&gt;State!$CC$22/100,ROUND($D$307*X307,0),0)+3</f>
        <v>11</v>
      </c>
      <c r="J307" s="1"/>
      <c r="K307" s="1"/>
      <c r="L307" s="1"/>
      <c r="M307" s="7">
        <f>IF(Z307&gt;0,RANK(Z307,(Z307:AB307,AC307:AQ307)),0)</f>
        <v>2</v>
      </c>
      <c r="N307" s="7">
        <f>IF(AA307&gt;0,RANK(AA307,(Z307:AB307,AC307:AQ307)),0)</f>
        <v>4</v>
      </c>
      <c r="O307" s="7">
        <f>IF(AB307&gt;0,RANK(AB307,(Z307:AB307,AC307:AQ307)),0)</f>
        <v>5</v>
      </c>
      <c r="P307" s="7">
        <f>IF(AC307&gt;0,RANK(AC307,(Z307:AB307,AC307:AQ307)),0)</f>
        <v>3</v>
      </c>
      <c r="Q307" s="49">
        <f>MAX(Z307:AG307)-LARGE(Z307:AG307,2)</f>
        <v>55803</v>
      </c>
      <c r="R307" s="177">
        <f>Q307/C307</f>
        <v>0.19523689569032474</v>
      </c>
      <c r="S307" s="2"/>
      <c r="T307" s="2">
        <f t="shared" si="340"/>
        <v>0.15720273456906747</v>
      </c>
      <c r="U307" s="2">
        <f t="shared" si="340"/>
        <v>0.10965216113525202</v>
      </c>
      <c r="V307" s="2">
        <f t="shared" si="340"/>
        <v>0.10520883626872669</v>
      </c>
      <c r="W307" s="2">
        <f t="shared" si="340"/>
        <v>0.11631015107304546</v>
      </c>
      <c r="X307" s="2">
        <f t="shared" si="340"/>
        <v>0.35243963025939223</v>
      </c>
      <c r="Y307" s="2">
        <f>IF(C307=0,"-",(1-T307-U307-V307-W307-X307))</f>
        <v>0.15918648669451624</v>
      </c>
      <c r="Z307" s="1">
        <f t="shared" ref="Z307:AE307" si="343">Z305+Z306</f>
        <v>44932</v>
      </c>
      <c r="AA307" s="1">
        <f t="shared" si="343"/>
        <v>31341</v>
      </c>
      <c r="AB307" s="1">
        <f t="shared" si="343"/>
        <v>30071</v>
      </c>
      <c r="AC307" s="1">
        <f t="shared" si="343"/>
        <v>33244</v>
      </c>
      <c r="AD307" s="1">
        <f t="shared" si="343"/>
        <v>100735</v>
      </c>
      <c r="AE307" s="1">
        <f t="shared" si="343"/>
        <v>6527</v>
      </c>
      <c r="AF307" s="1">
        <f>AF305+AF306</f>
        <v>11774</v>
      </c>
      <c r="AG307" s="1">
        <f>AG305+AG306</f>
        <v>21089</v>
      </c>
      <c r="AH307" s="1">
        <f>AH305+AH306</f>
        <v>1930</v>
      </c>
      <c r="AJ307" s="1">
        <f>AJ305+AJ306</f>
        <v>2944</v>
      </c>
      <c r="AK307" s="1">
        <f t="shared" ref="AK307:AP307" si="344">AK305+AK306</f>
        <v>621</v>
      </c>
      <c r="AL307" s="1">
        <f>AL305+AL306</f>
        <v>216</v>
      </c>
      <c r="AM307" s="1">
        <f t="shared" si="344"/>
        <v>53</v>
      </c>
      <c r="AN307" s="1">
        <f t="shared" si="344"/>
        <v>160</v>
      </c>
      <c r="AO307" s="1">
        <f t="shared" si="344"/>
        <v>73</v>
      </c>
      <c r="AP307" s="1">
        <f t="shared" si="344"/>
        <v>79</v>
      </c>
      <c r="AQ307" s="1">
        <f>AQ305+AQ306</f>
        <v>33</v>
      </c>
      <c r="AS307" s="7">
        <f>IF(AD307&gt;0,RANK(AD307,(Z307:AB307,AC307:AQ307)),0)</f>
        <v>1</v>
      </c>
      <c r="AT307" s="7">
        <f>IF(AE307&gt;0,RANK(AE307,(Z307:AB307,AC307:AQ307)),0)</f>
        <v>8</v>
      </c>
      <c r="AU307" s="7">
        <f>IF(AF307&gt;0,RANK(AF307,(Z307:AB307,AC307:AQ307)),0)</f>
        <v>7</v>
      </c>
      <c r="AV307" s="7">
        <f>IF(AG307&gt;0,RANK(AG307,(Z307:AB307,AG307:AQ307)),0)</f>
        <v>4</v>
      </c>
      <c r="AW307" s="2">
        <f t="shared" si="341"/>
        <v>2.2835890869142332E-2</v>
      </c>
      <c r="AX307" s="2">
        <f t="shared" si="341"/>
        <v>4.1193470061786704E-2</v>
      </c>
      <c r="AY307" s="2">
        <f t="shared" si="341"/>
        <v>7.378368355130116E-2</v>
      </c>
      <c r="BA307" s="2" t="str">
        <f t="shared" si="342"/>
        <v>New Hampshire</v>
      </c>
      <c r="BB307" t="str">
        <f t="shared" si="342"/>
        <v>T</v>
      </c>
      <c r="BE307" s="97">
        <v>33</v>
      </c>
      <c r="BF307" s="99"/>
      <c r="BG307" s="106">
        <f>BE307*1000+BF307</f>
        <v>33000</v>
      </c>
      <c r="BH307" t="s">
        <v>1619</v>
      </c>
      <c r="BI307" t="s">
        <v>3184</v>
      </c>
    </row>
    <row r="308" spans="1:61">
      <c r="C308" s="1"/>
      <c r="D308" s="1"/>
      <c r="E308" s="1"/>
      <c r="F308" s="1"/>
      <c r="G308" s="1"/>
      <c r="H308" s="1"/>
      <c r="I308" s="1"/>
      <c r="J308" s="1"/>
      <c r="K308" s="1"/>
      <c r="L308" s="1"/>
      <c r="M308" s="7"/>
      <c r="N308" s="7"/>
      <c r="O308" s="7"/>
      <c r="P308" s="7"/>
      <c r="Q308" s="49"/>
      <c r="R308" s="177"/>
      <c r="S308" s="2"/>
      <c r="T308" s="2"/>
      <c r="U308" s="2"/>
      <c r="V308" s="2"/>
      <c r="W308" s="2"/>
      <c r="X308" s="2"/>
      <c r="Y308" s="2"/>
      <c r="AS308" s="7"/>
      <c r="AT308" s="7"/>
      <c r="AU308" s="7"/>
      <c r="AV308" s="7"/>
      <c r="AW308" s="2"/>
      <c r="AX308" s="2"/>
      <c r="AY308" s="2"/>
      <c r="BA308" s="2"/>
      <c r="BF308" s="99"/>
    </row>
    <row r="309" spans="1:61" outlineLevel="1">
      <c r="A309" s="9" t="s">
        <v>2143</v>
      </c>
      <c r="B309" t="s">
        <v>3070</v>
      </c>
      <c r="C309" s="1">
        <f t="shared" ref="C309:C321" si="345">SUM(Z309:AQ309)</f>
        <v>0</v>
      </c>
      <c r="D309" s="1"/>
      <c r="E309" s="1"/>
      <c r="F309" s="1"/>
      <c r="G309" s="1"/>
      <c r="H309" s="1"/>
      <c r="I309" s="1"/>
      <c r="J309" s="1"/>
      <c r="K309" s="1"/>
      <c r="L309" s="1"/>
      <c r="M309" s="7">
        <f>IF(Z309&gt;0,RANK(Z309,(Z309:AB309,AC309:AQ309)),0)</f>
        <v>0</v>
      </c>
      <c r="N309" s="7">
        <f>IF(AA309&gt;0,RANK(AA309,(Z309:AB309,AC309:AQ309)),0)</f>
        <v>0</v>
      </c>
      <c r="O309" s="7">
        <f>IF(AB309&gt;0,RANK(AB309,(Z309:AB309,AC309:AQ309)),0)</f>
        <v>0</v>
      </c>
      <c r="P309" s="7">
        <f>IF(AC309&gt;0,RANK(AC309,(Z309:AB309,AC309:AQ309)),0)</f>
        <v>0</v>
      </c>
      <c r="Q309" s="49" t="e">
        <f t="shared" ref="Q309:Q321" si="346">MAX(Z309:AG309)-LARGE(Z309:AG309,2)</f>
        <v>#NUM!</v>
      </c>
      <c r="R309" s="177" t="e">
        <f t="shared" ref="R309:R321" si="347">Q309/C309</f>
        <v>#NUM!</v>
      </c>
      <c r="S309" s="2"/>
      <c r="T309" s="2" t="str">
        <f t="shared" ref="T309:T321" si="348">IF($C309=0,"-",Z309/$C309)</f>
        <v>-</v>
      </c>
      <c r="U309" s="2" t="str">
        <f t="shared" ref="U309:U321" si="349">IF($C309=0,"-",AA309/$C309)</f>
        <v>-</v>
      </c>
      <c r="V309" s="2" t="str">
        <f t="shared" ref="V309:V321" si="350">IF($C309=0,"-",AB309/$C309)</f>
        <v>-</v>
      </c>
      <c r="W309" s="2" t="str">
        <f t="shared" ref="W309:W321" si="351">IF($C309=0,"-",AC309/$C309)</f>
        <v>-</v>
      </c>
      <c r="X309" s="2" t="str">
        <f t="shared" ref="X309:X321" si="352">IF($C309=0,"-",AD309/$C309)</f>
        <v>-</v>
      </c>
      <c r="Y309" s="2" t="str">
        <f t="shared" ref="Y309:Y321" si="353">IF(C309=0,"-",(1-T309-U309-V309-W309-X309))</f>
        <v>-</v>
      </c>
      <c r="AS309" s="7">
        <f>IF(AD309&gt;0,RANK(AD309,(Z309:AB309,AC309:AQ309)),0)</f>
        <v>0</v>
      </c>
      <c r="AT309" s="7">
        <f>IF(AE309&gt;0,RANK(AE309,(Z309:AB309,AC309:AQ309)),0)</f>
        <v>0</v>
      </c>
      <c r="AU309" s="7">
        <f>IF(AF309&gt;0,RANK(AF309,(Z309:AB309,AC309:AQ309)),0)</f>
        <v>0</v>
      </c>
      <c r="AV309" s="7">
        <f>IF(AG309&gt;0,RANK(AG309,(Z309:AB309,AG309:AQ309)),0)</f>
        <v>0</v>
      </c>
      <c r="AW309" s="2" t="str">
        <f t="shared" ref="AW309:AW321" si="354">IF($C309=0,"-",AE309/$C309)</f>
        <v>-</v>
      </c>
      <c r="AX309" s="2" t="str">
        <f t="shared" ref="AX309:AX321" si="355">IF($C309=0,"-",AF309/$C309)</f>
        <v>-</v>
      </c>
      <c r="AY309" s="2" t="str">
        <f t="shared" ref="AY309:AY321" si="356">IF($C309=0,"-",AG309/$C309)</f>
        <v>-</v>
      </c>
      <c r="BA309" s="2" t="str">
        <f t="shared" ref="BA309:BA321" si="357">A309</f>
        <v>District 1</v>
      </c>
      <c r="BB309" t="str">
        <f t="shared" ref="BB309:BB321" si="358">B309</f>
        <v>NJ</v>
      </c>
      <c r="BC309">
        <v>1</v>
      </c>
      <c r="BE309" s="97">
        <v>34</v>
      </c>
      <c r="BF309" s="99">
        <v>901</v>
      </c>
      <c r="BG309" s="106">
        <f t="shared" ref="BG309:BG321" si="359">BE309*1000+BF309</f>
        <v>34901</v>
      </c>
      <c r="BH309" t="s">
        <v>2605</v>
      </c>
      <c r="BI309" t="s">
        <v>3184</v>
      </c>
    </row>
    <row r="310" spans="1:61" outlineLevel="1">
      <c r="A310" s="9" t="s">
        <v>1563</v>
      </c>
      <c r="B310" t="s">
        <v>3070</v>
      </c>
      <c r="C310" s="1">
        <f t="shared" si="345"/>
        <v>0</v>
      </c>
      <c r="D310" s="1"/>
      <c r="E310" s="1"/>
      <c r="F310" s="1"/>
      <c r="G310" s="1"/>
      <c r="H310" s="1"/>
      <c r="I310" s="1"/>
      <c r="J310" s="1"/>
      <c r="K310" s="1"/>
      <c r="L310" s="1"/>
      <c r="M310" s="7">
        <f>IF(Z310&gt;0,RANK(Z310,(Z310:AB310,AC310:AQ310)),0)</f>
        <v>0</v>
      </c>
      <c r="N310" s="7">
        <f>IF(AA310&gt;0,RANK(AA310,(Z310:AB310,AC310:AQ310)),0)</f>
        <v>0</v>
      </c>
      <c r="O310" s="7">
        <f>IF(AB310&gt;0,RANK(AB310,(Z310:AB310,AC310:AQ310)),0)</f>
        <v>0</v>
      </c>
      <c r="P310" s="7">
        <f>IF(AC310&gt;0,RANK(AC310,(Z310:AB310,AC310:AQ310)),0)</f>
        <v>0</v>
      </c>
      <c r="Q310" s="49" t="e">
        <f t="shared" si="346"/>
        <v>#NUM!</v>
      </c>
      <c r="R310" s="177" t="e">
        <f t="shared" si="347"/>
        <v>#NUM!</v>
      </c>
      <c r="S310" s="2"/>
      <c r="T310" s="2" t="str">
        <f t="shared" si="348"/>
        <v>-</v>
      </c>
      <c r="U310" s="2" t="str">
        <f t="shared" si="349"/>
        <v>-</v>
      </c>
      <c r="V310" s="2" t="str">
        <f t="shared" si="350"/>
        <v>-</v>
      </c>
      <c r="W310" s="2" t="str">
        <f t="shared" si="351"/>
        <v>-</v>
      </c>
      <c r="X310" s="2" t="str">
        <f t="shared" si="352"/>
        <v>-</v>
      </c>
      <c r="Y310" s="2" t="str">
        <f t="shared" si="353"/>
        <v>-</v>
      </c>
      <c r="AS310" s="7">
        <f>IF(AD310&gt;0,RANK(AD310,(Z310:AB310,AC310:AQ310)),0)</f>
        <v>0</v>
      </c>
      <c r="AT310" s="7">
        <f>IF(AE310&gt;0,RANK(AE310,(Z310:AB310,AC310:AQ310)),0)</f>
        <v>0</v>
      </c>
      <c r="AU310" s="7">
        <f>IF(AF310&gt;0,RANK(AF310,(Z310:AB310,AC310:AQ310)),0)</f>
        <v>0</v>
      </c>
      <c r="AV310" s="7">
        <f>IF(AG310&gt;0,RANK(AG310,(Z310:AB310,AG310:AQ310)),0)</f>
        <v>0</v>
      </c>
      <c r="AW310" s="2" t="str">
        <f t="shared" si="354"/>
        <v>-</v>
      </c>
      <c r="AX310" s="2" t="str">
        <f t="shared" si="355"/>
        <v>-</v>
      </c>
      <c r="AY310" s="2" t="str">
        <f t="shared" si="356"/>
        <v>-</v>
      </c>
      <c r="BA310" s="2" t="str">
        <f t="shared" si="357"/>
        <v>District 2</v>
      </c>
      <c r="BB310" t="str">
        <f t="shared" si="358"/>
        <v>NJ</v>
      </c>
      <c r="BC310">
        <v>2</v>
      </c>
      <c r="BE310" s="97">
        <v>34</v>
      </c>
      <c r="BF310" s="99">
        <v>902</v>
      </c>
      <c r="BG310" s="106">
        <f t="shared" si="359"/>
        <v>34902</v>
      </c>
      <c r="BH310" t="s">
        <v>2605</v>
      </c>
      <c r="BI310" t="s">
        <v>3184</v>
      </c>
    </row>
    <row r="311" spans="1:61" outlineLevel="1">
      <c r="A311" s="9" t="s">
        <v>1564</v>
      </c>
      <c r="B311" t="s">
        <v>3070</v>
      </c>
      <c r="C311" s="1">
        <f t="shared" si="345"/>
        <v>0</v>
      </c>
      <c r="D311" s="1"/>
      <c r="E311" s="1"/>
      <c r="F311" s="1"/>
      <c r="G311" s="1"/>
      <c r="H311" s="1"/>
      <c r="I311" s="1"/>
      <c r="J311" s="1"/>
      <c r="K311" s="1"/>
      <c r="L311" s="1"/>
      <c r="M311" s="7">
        <f>IF(Z311&gt;0,RANK(Z311,(Z311:AB311,AC311:AQ311)),0)</f>
        <v>0</v>
      </c>
      <c r="N311" s="7">
        <f>IF(AA311&gt;0,RANK(AA311,(Z311:AB311,AC311:AQ311)),0)</f>
        <v>0</v>
      </c>
      <c r="O311" s="7">
        <f>IF(AB311&gt;0,RANK(AB311,(Z311:AB311,AC311:AQ311)),0)</f>
        <v>0</v>
      </c>
      <c r="P311" s="7">
        <f>IF(AC311&gt;0,RANK(AC311,(Z311:AB311,AC311:AQ311)),0)</f>
        <v>0</v>
      </c>
      <c r="Q311" s="49" t="e">
        <f t="shared" si="346"/>
        <v>#NUM!</v>
      </c>
      <c r="R311" s="177" t="e">
        <f t="shared" si="347"/>
        <v>#NUM!</v>
      </c>
      <c r="S311" s="2"/>
      <c r="T311" s="2" t="str">
        <f t="shared" si="348"/>
        <v>-</v>
      </c>
      <c r="U311" s="2" t="str">
        <f t="shared" si="349"/>
        <v>-</v>
      </c>
      <c r="V311" s="2" t="str">
        <f t="shared" si="350"/>
        <v>-</v>
      </c>
      <c r="W311" s="2" t="str">
        <f t="shared" si="351"/>
        <v>-</v>
      </c>
      <c r="X311" s="2" t="str">
        <f t="shared" si="352"/>
        <v>-</v>
      </c>
      <c r="Y311" s="2" t="str">
        <f t="shared" si="353"/>
        <v>-</v>
      </c>
      <c r="AS311" s="7">
        <f>IF(AD311&gt;0,RANK(AD311,(Z311:AB311,AC311:AQ311)),0)</f>
        <v>0</v>
      </c>
      <c r="AT311" s="7">
        <f>IF(AE311&gt;0,RANK(AE311,(Z311:AB311,AC311:AQ311)),0)</f>
        <v>0</v>
      </c>
      <c r="AU311" s="7">
        <f>IF(AF311&gt;0,RANK(AF311,(Z311:AB311,AC311:AQ311)),0)</f>
        <v>0</v>
      </c>
      <c r="AV311" s="7">
        <f>IF(AG311&gt;0,RANK(AG311,(Z311:AB311,AG311:AQ311)),0)</f>
        <v>0</v>
      </c>
      <c r="AW311" s="2" t="str">
        <f t="shared" si="354"/>
        <v>-</v>
      </c>
      <c r="AX311" s="2" t="str">
        <f t="shared" si="355"/>
        <v>-</v>
      </c>
      <c r="AY311" s="2" t="str">
        <f t="shared" si="356"/>
        <v>-</v>
      </c>
      <c r="BA311" s="2" t="str">
        <f t="shared" si="357"/>
        <v>District 3</v>
      </c>
      <c r="BB311" t="str">
        <f t="shared" si="358"/>
        <v>NJ</v>
      </c>
      <c r="BC311">
        <v>3</v>
      </c>
      <c r="BE311" s="97">
        <v>34</v>
      </c>
      <c r="BF311" s="99">
        <v>903</v>
      </c>
      <c r="BG311" s="106">
        <f t="shared" si="359"/>
        <v>34903</v>
      </c>
      <c r="BH311" t="s">
        <v>2605</v>
      </c>
      <c r="BI311" t="s">
        <v>3184</v>
      </c>
    </row>
    <row r="312" spans="1:61" outlineLevel="1">
      <c r="A312" s="9" t="s">
        <v>1825</v>
      </c>
      <c r="B312" t="s">
        <v>3070</v>
      </c>
      <c r="C312" s="1">
        <f t="shared" si="345"/>
        <v>0</v>
      </c>
      <c r="D312" s="1"/>
      <c r="E312" s="1"/>
      <c r="F312" s="1"/>
      <c r="G312" s="1"/>
      <c r="H312" s="1"/>
      <c r="I312" s="1"/>
      <c r="J312" s="1"/>
      <c r="K312" s="1"/>
      <c r="L312" s="1"/>
      <c r="M312" s="7">
        <f>IF(Z312&gt;0,RANK(Z312,(Z312:AB312,AC312:AQ312)),0)</f>
        <v>0</v>
      </c>
      <c r="N312" s="7">
        <f>IF(AA312&gt;0,RANK(AA312,(Z312:AB312,AC312:AQ312)),0)</f>
        <v>0</v>
      </c>
      <c r="O312" s="7">
        <f>IF(AB312&gt;0,RANK(AB312,(Z312:AB312,AC312:AQ312)),0)</f>
        <v>0</v>
      </c>
      <c r="P312" s="7">
        <f>IF(AC312&gt;0,RANK(AC312,(Z312:AB312,AC312:AQ312)),0)</f>
        <v>0</v>
      </c>
      <c r="Q312" s="49" t="e">
        <f t="shared" si="346"/>
        <v>#NUM!</v>
      </c>
      <c r="R312" s="177" t="e">
        <f t="shared" si="347"/>
        <v>#NUM!</v>
      </c>
      <c r="S312" s="2"/>
      <c r="T312" s="2" t="str">
        <f t="shared" si="348"/>
        <v>-</v>
      </c>
      <c r="U312" s="2" t="str">
        <f t="shared" si="349"/>
        <v>-</v>
      </c>
      <c r="V312" s="2" t="str">
        <f t="shared" si="350"/>
        <v>-</v>
      </c>
      <c r="W312" s="2" t="str">
        <f t="shared" si="351"/>
        <v>-</v>
      </c>
      <c r="X312" s="2" t="str">
        <f t="shared" si="352"/>
        <v>-</v>
      </c>
      <c r="Y312" s="2" t="str">
        <f t="shared" si="353"/>
        <v>-</v>
      </c>
      <c r="AS312" s="7">
        <f>IF(AD312&gt;0,RANK(AD312,(Z312:AB312,AC312:AQ312)),0)</f>
        <v>0</v>
      </c>
      <c r="AT312" s="7">
        <f>IF(AE312&gt;0,RANK(AE312,(Z312:AB312,AC312:AQ312)),0)</f>
        <v>0</v>
      </c>
      <c r="AU312" s="7">
        <f>IF(AF312&gt;0,RANK(AF312,(Z312:AB312,AC312:AQ312)),0)</f>
        <v>0</v>
      </c>
      <c r="AV312" s="7">
        <f>IF(AG312&gt;0,RANK(AG312,(Z312:AB312,AG312:AQ312)),0)</f>
        <v>0</v>
      </c>
      <c r="AW312" s="2" t="str">
        <f t="shared" si="354"/>
        <v>-</v>
      </c>
      <c r="AX312" s="2" t="str">
        <f t="shared" si="355"/>
        <v>-</v>
      </c>
      <c r="AY312" s="2" t="str">
        <f t="shared" si="356"/>
        <v>-</v>
      </c>
      <c r="BA312" s="2" t="str">
        <f t="shared" si="357"/>
        <v>District 4</v>
      </c>
      <c r="BB312" t="str">
        <f t="shared" si="358"/>
        <v>NJ</v>
      </c>
      <c r="BC312">
        <v>4</v>
      </c>
      <c r="BE312" s="97">
        <v>34</v>
      </c>
      <c r="BF312" s="99">
        <v>904</v>
      </c>
      <c r="BG312" s="106">
        <f t="shared" si="359"/>
        <v>34904</v>
      </c>
      <c r="BH312" t="s">
        <v>2605</v>
      </c>
      <c r="BI312" t="s">
        <v>3184</v>
      </c>
    </row>
    <row r="313" spans="1:61" outlineLevel="1">
      <c r="A313" s="9" t="s">
        <v>1780</v>
      </c>
      <c r="B313" t="s">
        <v>3070</v>
      </c>
      <c r="C313" s="1">
        <f t="shared" si="345"/>
        <v>0</v>
      </c>
      <c r="D313" s="1"/>
      <c r="E313" s="1"/>
      <c r="F313" s="1"/>
      <c r="G313" s="1"/>
      <c r="H313" s="1"/>
      <c r="I313" s="1"/>
      <c r="J313" s="1"/>
      <c r="K313" s="1"/>
      <c r="L313" s="1"/>
      <c r="M313" s="7">
        <f>IF(Z313&gt;0,RANK(Z313,(Z313:AB313,AC313:AQ313)),0)</f>
        <v>0</v>
      </c>
      <c r="N313" s="7">
        <f>IF(AA313&gt;0,RANK(AA313,(Z313:AB313,AC313:AQ313)),0)</f>
        <v>0</v>
      </c>
      <c r="O313" s="7">
        <f>IF(AB313&gt;0,RANK(AB313,(Z313:AB313,AC313:AQ313)),0)</f>
        <v>0</v>
      </c>
      <c r="P313" s="7">
        <f>IF(AC313&gt;0,RANK(AC313,(Z313:AB313,AC313:AQ313)),0)</f>
        <v>0</v>
      </c>
      <c r="Q313" s="49" t="e">
        <f t="shared" si="346"/>
        <v>#NUM!</v>
      </c>
      <c r="R313" s="177" t="e">
        <f t="shared" si="347"/>
        <v>#NUM!</v>
      </c>
      <c r="S313" s="2"/>
      <c r="T313" s="2" t="str">
        <f t="shared" si="348"/>
        <v>-</v>
      </c>
      <c r="U313" s="2" t="str">
        <f t="shared" si="349"/>
        <v>-</v>
      </c>
      <c r="V313" s="2" t="str">
        <f t="shared" si="350"/>
        <v>-</v>
      </c>
      <c r="W313" s="2" t="str">
        <f t="shared" si="351"/>
        <v>-</v>
      </c>
      <c r="X313" s="2" t="str">
        <f t="shared" si="352"/>
        <v>-</v>
      </c>
      <c r="Y313" s="2" t="str">
        <f t="shared" si="353"/>
        <v>-</v>
      </c>
      <c r="AS313" s="7">
        <f>IF(AD313&gt;0,RANK(AD313,(Z313:AB313,AC313:AQ313)),0)</f>
        <v>0</v>
      </c>
      <c r="AT313" s="7">
        <f>IF(AE313&gt;0,RANK(AE313,(Z313:AB313,AC313:AQ313)),0)</f>
        <v>0</v>
      </c>
      <c r="AU313" s="7">
        <f>IF(AF313&gt;0,RANK(AF313,(Z313:AB313,AC313:AQ313)),0)</f>
        <v>0</v>
      </c>
      <c r="AV313" s="7">
        <f>IF(AG313&gt;0,RANK(AG313,(Z313:AB313,AG313:AQ313)),0)</f>
        <v>0</v>
      </c>
      <c r="AW313" s="2" t="str">
        <f t="shared" si="354"/>
        <v>-</v>
      </c>
      <c r="AX313" s="2" t="str">
        <f t="shared" si="355"/>
        <v>-</v>
      </c>
      <c r="AY313" s="2" t="str">
        <f t="shared" si="356"/>
        <v>-</v>
      </c>
      <c r="BA313" s="2" t="str">
        <f t="shared" si="357"/>
        <v>District 5</v>
      </c>
      <c r="BB313" t="str">
        <f t="shared" si="358"/>
        <v>NJ</v>
      </c>
      <c r="BC313">
        <v>5</v>
      </c>
      <c r="BE313" s="97">
        <v>34</v>
      </c>
      <c r="BF313" s="99">
        <v>905</v>
      </c>
      <c r="BG313" s="106">
        <f t="shared" si="359"/>
        <v>34905</v>
      </c>
      <c r="BH313" t="s">
        <v>2605</v>
      </c>
      <c r="BI313" t="s">
        <v>3184</v>
      </c>
    </row>
    <row r="314" spans="1:61" outlineLevel="1">
      <c r="A314" s="9" t="s">
        <v>1759</v>
      </c>
      <c r="B314" t="s">
        <v>3070</v>
      </c>
      <c r="C314" s="1">
        <f t="shared" si="345"/>
        <v>0</v>
      </c>
      <c r="D314" s="1"/>
      <c r="E314" s="1"/>
      <c r="F314" s="1"/>
      <c r="G314" s="1"/>
      <c r="H314" s="1"/>
      <c r="I314" s="1"/>
      <c r="J314" s="1"/>
      <c r="K314" s="1"/>
      <c r="L314" s="1"/>
      <c r="M314" s="7">
        <f>IF(Z314&gt;0,RANK(Z314,(Z314:AB314,AC314:AQ314)),0)</f>
        <v>0</v>
      </c>
      <c r="N314" s="7">
        <f>IF(AA314&gt;0,RANK(AA314,(Z314:AB314,AC314:AQ314)),0)</f>
        <v>0</v>
      </c>
      <c r="O314" s="7">
        <f>IF(AB314&gt;0,RANK(AB314,(Z314:AB314,AC314:AQ314)),0)</f>
        <v>0</v>
      </c>
      <c r="P314" s="7">
        <f>IF(AC314&gt;0,RANK(AC314,(Z314:AB314,AC314:AQ314)),0)</f>
        <v>0</v>
      </c>
      <c r="Q314" s="49" t="e">
        <f t="shared" si="346"/>
        <v>#NUM!</v>
      </c>
      <c r="R314" s="177" t="e">
        <f t="shared" si="347"/>
        <v>#NUM!</v>
      </c>
      <c r="S314" s="2"/>
      <c r="T314" s="2" t="str">
        <f t="shared" si="348"/>
        <v>-</v>
      </c>
      <c r="U314" s="2" t="str">
        <f t="shared" si="349"/>
        <v>-</v>
      </c>
      <c r="V314" s="2" t="str">
        <f t="shared" si="350"/>
        <v>-</v>
      </c>
      <c r="W314" s="2" t="str">
        <f t="shared" si="351"/>
        <v>-</v>
      </c>
      <c r="X314" s="2" t="str">
        <f t="shared" si="352"/>
        <v>-</v>
      </c>
      <c r="Y314" s="2" t="str">
        <f t="shared" si="353"/>
        <v>-</v>
      </c>
      <c r="AS314" s="7">
        <f>IF(AD314&gt;0,RANK(AD314,(Z314:AB314,AC314:AQ314)),0)</f>
        <v>0</v>
      </c>
      <c r="AT314" s="7">
        <f>IF(AE314&gt;0,RANK(AE314,(Z314:AB314,AC314:AQ314)),0)</f>
        <v>0</v>
      </c>
      <c r="AU314" s="7">
        <f>IF(AF314&gt;0,RANK(AF314,(Z314:AB314,AC314:AQ314)),0)</f>
        <v>0</v>
      </c>
      <c r="AV314" s="7">
        <f>IF(AG314&gt;0,RANK(AG314,(Z314:AB314,AG314:AQ314)),0)</f>
        <v>0</v>
      </c>
      <c r="AW314" s="2" t="str">
        <f t="shared" si="354"/>
        <v>-</v>
      </c>
      <c r="AX314" s="2" t="str">
        <f t="shared" si="355"/>
        <v>-</v>
      </c>
      <c r="AY314" s="2" t="str">
        <f t="shared" si="356"/>
        <v>-</v>
      </c>
      <c r="BA314" s="2" t="str">
        <f t="shared" si="357"/>
        <v>District 6</v>
      </c>
      <c r="BB314" t="str">
        <f t="shared" si="358"/>
        <v>NJ</v>
      </c>
      <c r="BC314">
        <v>6</v>
      </c>
      <c r="BE314" s="97">
        <v>34</v>
      </c>
      <c r="BF314" s="99">
        <v>906</v>
      </c>
      <c r="BG314" s="106">
        <f t="shared" si="359"/>
        <v>34906</v>
      </c>
      <c r="BH314" t="s">
        <v>2605</v>
      </c>
      <c r="BI314" t="s">
        <v>3184</v>
      </c>
    </row>
    <row r="315" spans="1:61" outlineLevel="1">
      <c r="A315" s="9" t="s">
        <v>1356</v>
      </c>
      <c r="B315" t="s">
        <v>3070</v>
      </c>
      <c r="C315" s="1">
        <f t="shared" si="345"/>
        <v>0</v>
      </c>
      <c r="D315" s="1"/>
      <c r="E315" s="1"/>
      <c r="F315" s="1"/>
      <c r="G315" s="1"/>
      <c r="H315" s="1"/>
      <c r="I315" s="1"/>
      <c r="J315" s="1"/>
      <c r="K315" s="1"/>
      <c r="L315" s="1"/>
      <c r="M315" s="7">
        <f>IF(Z315&gt;0,RANK(Z315,(Z315:AB315,AC315:AQ315)),0)</f>
        <v>0</v>
      </c>
      <c r="N315" s="7">
        <f>IF(AA315&gt;0,RANK(AA315,(Z315:AB315,AC315:AQ315)),0)</f>
        <v>0</v>
      </c>
      <c r="O315" s="7">
        <f>IF(AB315&gt;0,RANK(AB315,(Z315:AB315,AC315:AQ315)),0)</f>
        <v>0</v>
      </c>
      <c r="P315" s="7">
        <f>IF(AC315&gt;0,RANK(AC315,(Z315:AB315,AC315:AQ315)),0)</f>
        <v>0</v>
      </c>
      <c r="Q315" s="49" t="e">
        <f t="shared" si="346"/>
        <v>#NUM!</v>
      </c>
      <c r="R315" s="177" t="e">
        <f t="shared" si="347"/>
        <v>#NUM!</v>
      </c>
      <c r="S315" s="2"/>
      <c r="T315" s="2" t="str">
        <f t="shared" si="348"/>
        <v>-</v>
      </c>
      <c r="U315" s="2" t="str">
        <f t="shared" si="349"/>
        <v>-</v>
      </c>
      <c r="V315" s="2" t="str">
        <f t="shared" si="350"/>
        <v>-</v>
      </c>
      <c r="W315" s="2" t="str">
        <f t="shared" si="351"/>
        <v>-</v>
      </c>
      <c r="X315" s="2" t="str">
        <f t="shared" si="352"/>
        <v>-</v>
      </c>
      <c r="Y315" s="2" t="str">
        <f t="shared" si="353"/>
        <v>-</v>
      </c>
      <c r="AS315" s="7">
        <f>IF(AD315&gt;0,RANK(AD315,(Z315:AB315,AC315:AQ315)),0)</f>
        <v>0</v>
      </c>
      <c r="AT315" s="7">
        <f>IF(AE315&gt;0,RANK(AE315,(Z315:AB315,AC315:AQ315)),0)</f>
        <v>0</v>
      </c>
      <c r="AU315" s="7">
        <f>IF(AF315&gt;0,RANK(AF315,(Z315:AB315,AC315:AQ315)),0)</f>
        <v>0</v>
      </c>
      <c r="AV315" s="7">
        <f>IF(AG315&gt;0,RANK(AG315,(Z315:AB315,AG315:AQ315)),0)</f>
        <v>0</v>
      </c>
      <c r="AW315" s="2" t="str">
        <f t="shared" si="354"/>
        <v>-</v>
      </c>
      <c r="AX315" s="2" t="str">
        <f t="shared" si="355"/>
        <v>-</v>
      </c>
      <c r="AY315" s="2" t="str">
        <f t="shared" si="356"/>
        <v>-</v>
      </c>
      <c r="BA315" s="2" t="str">
        <f t="shared" si="357"/>
        <v>District 7</v>
      </c>
      <c r="BB315" t="str">
        <f t="shared" si="358"/>
        <v>NJ</v>
      </c>
      <c r="BC315">
        <v>7</v>
      </c>
      <c r="BE315" s="97">
        <v>34</v>
      </c>
      <c r="BF315" s="99">
        <v>907</v>
      </c>
      <c r="BG315" s="106">
        <f t="shared" si="359"/>
        <v>34907</v>
      </c>
      <c r="BH315" t="s">
        <v>2605</v>
      </c>
      <c r="BI315" t="s">
        <v>3184</v>
      </c>
    </row>
    <row r="316" spans="1:61" outlineLevel="1">
      <c r="A316" s="9" t="s">
        <v>275</v>
      </c>
      <c r="B316" t="s">
        <v>3070</v>
      </c>
      <c r="C316" s="1">
        <f t="shared" si="345"/>
        <v>0</v>
      </c>
      <c r="D316" s="1"/>
      <c r="E316" s="1"/>
      <c r="F316" s="1"/>
      <c r="G316" s="1"/>
      <c r="H316" s="1"/>
      <c r="I316" s="1"/>
      <c r="J316" s="1"/>
      <c r="K316" s="1"/>
      <c r="L316" s="1"/>
      <c r="M316" s="7">
        <f>IF(Z316&gt;0,RANK(Z316,(Z316:AB316,AC316:AQ316)),0)</f>
        <v>0</v>
      </c>
      <c r="N316" s="7">
        <f>IF(AA316&gt;0,RANK(AA316,(Z316:AB316,AC316:AQ316)),0)</f>
        <v>0</v>
      </c>
      <c r="O316" s="7">
        <f>IF(AB316&gt;0,RANK(AB316,(Z316:AB316,AC316:AQ316)),0)</f>
        <v>0</v>
      </c>
      <c r="P316" s="7">
        <f>IF(AC316&gt;0,RANK(AC316,(Z316:AB316,AC316:AQ316)),0)</f>
        <v>0</v>
      </c>
      <c r="Q316" s="49" t="e">
        <f t="shared" si="346"/>
        <v>#NUM!</v>
      </c>
      <c r="R316" s="177" t="e">
        <f t="shared" si="347"/>
        <v>#NUM!</v>
      </c>
      <c r="S316" s="2"/>
      <c r="T316" s="2" t="str">
        <f t="shared" si="348"/>
        <v>-</v>
      </c>
      <c r="U316" s="2" t="str">
        <f t="shared" si="349"/>
        <v>-</v>
      </c>
      <c r="V316" s="2" t="str">
        <f t="shared" si="350"/>
        <v>-</v>
      </c>
      <c r="W316" s="2" t="str">
        <f t="shared" si="351"/>
        <v>-</v>
      </c>
      <c r="X316" s="2" t="str">
        <f t="shared" si="352"/>
        <v>-</v>
      </c>
      <c r="Y316" s="2" t="str">
        <f t="shared" si="353"/>
        <v>-</v>
      </c>
      <c r="AS316" s="7">
        <f>IF(AD316&gt;0,RANK(AD316,(Z316:AB316,AC316:AQ316)),0)</f>
        <v>0</v>
      </c>
      <c r="AT316" s="7">
        <f>IF(AE316&gt;0,RANK(AE316,(Z316:AB316,AC316:AQ316)),0)</f>
        <v>0</v>
      </c>
      <c r="AU316" s="7">
        <f>IF(AF316&gt;0,RANK(AF316,(Z316:AB316,AC316:AQ316)),0)</f>
        <v>0</v>
      </c>
      <c r="AV316" s="7">
        <f>IF(AG316&gt;0,RANK(AG316,(Z316:AB316,AG316:AQ316)),0)</f>
        <v>0</v>
      </c>
      <c r="AW316" s="2" t="str">
        <f t="shared" si="354"/>
        <v>-</v>
      </c>
      <c r="AX316" s="2" t="str">
        <f t="shared" si="355"/>
        <v>-</v>
      </c>
      <c r="AY316" s="2" t="str">
        <f t="shared" si="356"/>
        <v>-</v>
      </c>
      <c r="BA316" s="2" t="str">
        <f t="shared" si="357"/>
        <v>District 8</v>
      </c>
      <c r="BB316" t="str">
        <f t="shared" si="358"/>
        <v>NJ</v>
      </c>
      <c r="BC316">
        <v>8</v>
      </c>
      <c r="BE316" s="97">
        <v>34</v>
      </c>
      <c r="BF316" s="99">
        <v>908</v>
      </c>
      <c r="BG316" s="106">
        <f t="shared" si="359"/>
        <v>34908</v>
      </c>
      <c r="BH316" t="s">
        <v>2605</v>
      </c>
      <c r="BI316" t="s">
        <v>3184</v>
      </c>
    </row>
    <row r="317" spans="1:61" outlineLevel="1">
      <c r="A317" s="9" t="s">
        <v>3001</v>
      </c>
      <c r="B317" t="s">
        <v>3070</v>
      </c>
      <c r="C317" s="1">
        <f t="shared" si="345"/>
        <v>0</v>
      </c>
      <c r="D317" s="1"/>
      <c r="E317" s="1"/>
      <c r="F317" s="1"/>
      <c r="G317" s="1"/>
      <c r="H317" s="1"/>
      <c r="I317" s="1"/>
      <c r="J317" s="1"/>
      <c r="K317" s="1"/>
      <c r="L317" s="1"/>
      <c r="M317" s="7">
        <f>IF(Z317&gt;0,RANK(Z317,(Z317:AB317,AC317:AQ317)),0)</f>
        <v>0</v>
      </c>
      <c r="N317" s="7">
        <f>IF(AA317&gt;0,RANK(AA317,(Z317:AB317,AC317:AQ317)),0)</f>
        <v>0</v>
      </c>
      <c r="O317" s="7">
        <f>IF(AB317&gt;0,RANK(AB317,(Z317:AB317,AC317:AQ317)),0)</f>
        <v>0</v>
      </c>
      <c r="P317" s="7">
        <f>IF(AC317&gt;0,RANK(AC317,(Z317:AB317,AC317:AQ317)),0)</f>
        <v>0</v>
      </c>
      <c r="Q317" s="49" t="e">
        <f t="shared" si="346"/>
        <v>#NUM!</v>
      </c>
      <c r="R317" s="177" t="e">
        <f t="shared" si="347"/>
        <v>#NUM!</v>
      </c>
      <c r="S317" s="2"/>
      <c r="T317" s="2" t="str">
        <f t="shared" si="348"/>
        <v>-</v>
      </c>
      <c r="U317" s="2" t="str">
        <f t="shared" si="349"/>
        <v>-</v>
      </c>
      <c r="V317" s="2" t="str">
        <f t="shared" si="350"/>
        <v>-</v>
      </c>
      <c r="W317" s="2" t="str">
        <f t="shared" si="351"/>
        <v>-</v>
      </c>
      <c r="X317" s="2" t="str">
        <f t="shared" si="352"/>
        <v>-</v>
      </c>
      <c r="Y317" s="2" t="str">
        <f t="shared" si="353"/>
        <v>-</v>
      </c>
      <c r="AS317" s="7">
        <f>IF(AD317&gt;0,RANK(AD317,(Z317:AB317,AC317:AQ317)),0)</f>
        <v>0</v>
      </c>
      <c r="AT317" s="7">
        <f>IF(AE317&gt;0,RANK(AE317,(Z317:AB317,AC317:AQ317)),0)</f>
        <v>0</v>
      </c>
      <c r="AU317" s="7">
        <f>IF(AF317&gt;0,RANK(AF317,(Z317:AB317,AC317:AQ317)),0)</f>
        <v>0</v>
      </c>
      <c r="AV317" s="7">
        <f>IF(AG317&gt;0,RANK(AG317,(Z317:AB317,AG317:AQ317)),0)</f>
        <v>0</v>
      </c>
      <c r="AW317" s="2" t="str">
        <f t="shared" si="354"/>
        <v>-</v>
      </c>
      <c r="AX317" s="2" t="str">
        <f t="shared" si="355"/>
        <v>-</v>
      </c>
      <c r="AY317" s="2" t="str">
        <f t="shared" si="356"/>
        <v>-</v>
      </c>
      <c r="BA317" s="2" t="str">
        <f t="shared" si="357"/>
        <v>District 9</v>
      </c>
      <c r="BB317" t="str">
        <f t="shared" si="358"/>
        <v>NJ</v>
      </c>
      <c r="BC317">
        <v>9</v>
      </c>
      <c r="BE317" s="97">
        <v>34</v>
      </c>
      <c r="BF317" s="99">
        <v>909</v>
      </c>
      <c r="BG317" s="106">
        <f t="shared" si="359"/>
        <v>34909</v>
      </c>
      <c r="BH317" t="s">
        <v>2605</v>
      </c>
      <c r="BI317" t="s">
        <v>3184</v>
      </c>
    </row>
    <row r="318" spans="1:61" outlineLevel="1">
      <c r="A318" s="9" t="s">
        <v>50</v>
      </c>
      <c r="B318" t="s">
        <v>3070</v>
      </c>
      <c r="C318" s="1">
        <f t="shared" si="345"/>
        <v>0</v>
      </c>
      <c r="D318" s="1"/>
      <c r="E318" s="1"/>
      <c r="F318" s="1"/>
      <c r="G318" s="1"/>
      <c r="H318" s="1"/>
      <c r="I318" s="1"/>
      <c r="J318" s="1"/>
      <c r="K318" s="1"/>
      <c r="L318" s="1"/>
      <c r="M318" s="7">
        <f>IF(Z318&gt;0,RANK(Z318,(Z318:AB318,AC318:AQ318)),0)</f>
        <v>0</v>
      </c>
      <c r="N318" s="7">
        <f>IF(AA318&gt;0,RANK(AA318,(Z318:AB318,AC318:AQ318)),0)</f>
        <v>0</v>
      </c>
      <c r="O318" s="7">
        <f>IF(AB318&gt;0,RANK(AB318,(Z318:AB318,AC318:AQ318)),0)</f>
        <v>0</v>
      </c>
      <c r="P318" s="7">
        <f>IF(AC318&gt;0,RANK(AC318,(Z318:AB318,AC318:AQ318)),0)</f>
        <v>0</v>
      </c>
      <c r="Q318" s="49" t="e">
        <f t="shared" si="346"/>
        <v>#NUM!</v>
      </c>
      <c r="R318" s="177" t="e">
        <f t="shared" si="347"/>
        <v>#NUM!</v>
      </c>
      <c r="S318" s="2"/>
      <c r="T318" s="2" t="str">
        <f t="shared" si="348"/>
        <v>-</v>
      </c>
      <c r="U318" s="2" t="str">
        <f t="shared" si="349"/>
        <v>-</v>
      </c>
      <c r="V318" s="2" t="str">
        <f t="shared" si="350"/>
        <v>-</v>
      </c>
      <c r="W318" s="2" t="str">
        <f t="shared" si="351"/>
        <v>-</v>
      </c>
      <c r="X318" s="2" t="str">
        <f t="shared" si="352"/>
        <v>-</v>
      </c>
      <c r="Y318" s="2" t="str">
        <f t="shared" si="353"/>
        <v>-</v>
      </c>
      <c r="AS318" s="7">
        <f>IF(AD318&gt;0,RANK(AD318,(Z318:AB318,AC318:AQ318)),0)</f>
        <v>0</v>
      </c>
      <c r="AT318" s="7">
        <f>IF(AE318&gt;0,RANK(AE318,(Z318:AB318,AC318:AQ318)),0)</f>
        <v>0</v>
      </c>
      <c r="AU318" s="7">
        <f>IF(AF318&gt;0,RANK(AF318,(Z318:AB318,AC318:AQ318)),0)</f>
        <v>0</v>
      </c>
      <c r="AV318" s="7">
        <f>IF(AG318&gt;0,RANK(AG318,(Z318:AB318,AG318:AQ318)),0)</f>
        <v>0</v>
      </c>
      <c r="AW318" s="2" t="str">
        <f t="shared" si="354"/>
        <v>-</v>
      </c>
      <c r="AX318" s="2" t="str">
        <f t="shared" si="355"/>
        <v>-</v>
      </c>
      <c r="AY318" s="2" t="str">
        <f t="shared" si="356"/>
        <v>-</v>
      </c>
      <c r="BA318" s="2" t="str">
        <f t="shared" si="357"/>
        <v>District 10</v>
      </c>
      <c r="BB318" t="str">
        <f t="shared" si="358"/>
        <v>NJ</v>
      </c>
      <c r="BC318">
        <v>10</v>
      </c>
      <c r="BE318" s="97">
        <v>34</v>
      </c>
      <c r="BF318" s="99">
        <v>910</v>
      </c>
      <c r="BG318" s="106">
        <f t="shared" si="359"/>
        <v>34910</v>
      </c>
      <c r="BH318" t="s">
        <v>2605</v>
      </c>
      <c r="BI318" t="s">
        <v>3184</v>
      </c>
    </row>
    <row r="319" spans="1:61" outlineLevel="1">
      <c r="A319" s="9" t="s">
        <v>1892</v>
      </c>
      <c r="B319" t="s">
        <v>3070</v>
      </c>
      <c r="C319" s="1">
        <f t="shared" si="345"/>
        <v>0</v>
      </c>
      <c r="D319" s="1"/>
      <c r="E319" s="1"/>
      <c r="F319" s="1"/>
      <c r="G319" s="1"/>
      <c r="H319" s="1"/>
      <c r="I319" s="1"/>
      <c r="J319" s="1"/>
      <c r="K319" s="1"/>
      <c r="L319" s="1"/>
      <c r="M319" s="7">
        <f>IF(Z319&gt;0,RANK(Z319,(Z319:AB319,AC319:AQ319)),0)</f>
        <v>0</v>
      </c>
      <c r="N319" s="7">
        <f>IF(AA319&gt;0,RANK(AA319,(Z319:AB319,AC319:AQ319)),0)</f>
        <v>0</v>
      </c>
      <c r="O319" s="7">
        <f>IF(AB319&gt;0,RANK(AB319,(Z319:AB319,AC319:AQ319)),0)</f>
        <v>0</v>
      </c>
      <c r="P319" s="7">
        <f>IF(AC319&gt;0,RANK(AC319,(Z319:AB319,AC319:AQ319)),0)</f>
        <v>0</v>
      </c>
      <c r="Q319" s="49" t="e">
        <f t="shared" si="346"/>
        <v>#NUM!</v>
      </c>
      <c r="R319" s="177" t="e">
        <f t="shared" si="347"/>
        <v>#NUM!</v>
      </c>
      <c r="S319" s="2"/>
      <c r="T319" s="2" t="str">
        <f t="shared" si="348"/>
        <v>-</v>
      </c>
      <c r="U319" s="2" t="str">
        <f t="shared" si="349"/>
        <v>-</v>
      </c>
      <c r="V319" s="2" t="str">
        <f t="shared" si="350"/>
        <v>-</v>
      </c>
      <c r="W319" s="2" t="str">
        <f t="shared" si="351"/>
        <v>-</v>
      </c>
      <c r="X319" s="2" t="str">
        <f t="shared" si="352"/>
        <v>-</v>
      </c>
      <c r="Y319" s="2" t="str">
        <f t="shared" si="353"/>
        <v>-</v>
      </c>
      <c r="AS319" s="7">
        <f>IF(AD319&gt;0,RANK(AD319,(Z319:AB319,AC319:AQ319)),0)</f>
        <v>0</v>
      </c>
      <c r="AT319" s="7">
        <f>IF(AE319&gt;0,RANK(AE319,(Z319:AB319,AC319:AQ319)),0)</f>
        <v>0</v>
      </c>
      <c r="AU319" s="7">
        <f>IF(AF319&gt;0,RANK(AF319,(Z319:AB319,AC319:AQ319)),0)</f>
        <v>0</v>
      </c>
      <c r="AV319" s="7">
        <f>IF(AG319&gt;0,RANK(AG319,(Z319:AB319,AG319:AQ319)),0)</f>
        <v>0</v>
      </c>
      <c r="AW319" s="2" t="str">
        <f t="shared" si="354"/>
        <v>-</v>
      </c>
      <c r="AX319" s="2" t="str">
        <f t="shared" si="355"/>
        <v>-</v>
      </c>
      <c r="AY319" s="2" t="str">
        <f t="shared" si="356"/>
        <v>-</v>
      </c>
      <c r="BA319" s="2" t="str">
        <f t="shared" si="357"/>
        <v>District 11</v>
      </c>
      <c r="BB319" t="str">
        <f t="shared" si="358"/>
        <v>NJ</v>
      </c>
      <c r="BC319">
        <v>11</v>
      </c>
      <c r="BE319" s="97">
        <v>34</v>
      </c>
      <c r="BF319" s="99">
        <v>911</v>
      </c>
      <c r="BG319" s="106">
        <f t="shared" si="359"/>
        <v>34911</v>
      </c>
      <c r="BH319" t="s">
        <v>2605</v>
      </c>
      <c r="BI319" t="s">
        <v>3184</v>
      </c>
    </row>
    <row r="320" spans="1:61" outlineLevel="1">
      <c r="A320" s="9" t="s">
        <v>466</v>
      </c>
      <c r="B320" t="s">
        <v>3070</v>
      </c>
      <c r="C320" s="1">
        <f t="shared" si="345"/>
        <v>0</v>
      </c>
      <c r="D320" s="1"/>
      <c r="E320" s="1"/>
      <c r="F320" s="1"/>
      <c r="G320" s="1"/>
      <c r="H320" s="1"/>
      <c r="I320" s="1"/>
      <c r="J320" s="1"/>
      <c r="K320" s="1"/>
      <c r="L320" s="1"/>
      <c r="M320" s="7">
        <f>IF(Z320&gt;0,RANK(Z320,(Z320:AB320,AC320:AQ320)),0)</f>
        <v>0</v>
      </c>
      <c r="N320" s="7">
        <f>IF(AA320&gt;0,RANK(AA320,(Z320:AB320,AC320:AQ320)),0)</f>
        <v>0</v>
      </c>
      <c r="O320" s="7">
        <f>IF(AB320&gt;0,RANK(AB320,(Z320:AB320,AC320:AQ320)),0)</f>
        <v>0</v>
      </c>
      <c r="P320" s="7">
        <f>IF(AC320&gt;0,RANK(AC320,(Z320:AB320,AC320:AQ320)),0)</f>
        <v>0</v>
      </c>
      <c r="Q320" s="49" t="e">
        <f t="shared" si="346"/>
        <v>#NUM!</v>
      </c>
      <c r="R320" s="177" t="e">
        <f t="shared" si="347"/>
        <v>#NUM!</v>
      </c>
      <c r="S320" s="2"/>
      <c r="T320" s="2" t="str">
        <f t="shared" si="348"/>
        <v>-</v>
      </c>
      <c r="U320" s="2" t="str">
        <f t="shared" si="349"/>
        <v>-</v>
      </c>
      <c r="V320" s="2" t="str">
        <f t="shared" si="350"/>
        <v>-</v>
      </c>
      <c r="W320" s="2" t="str">
        <f t="shared" si="351"/>
        <v>-</v>
      </c>
      <c r="X320" s="2" t="str">
        <f t="shared" si="352"/>
        <v>-</v>
      </c>
      <c r="Y320" s="2" t="str">
        <f t="shared" si="353"/>
        <v>-</v>
      </c>
      <c r="AS320" s="7">
        <f>IF(AD320&gt;0,RANK(AD320,(Z320:AB320,AC320:AQ320)),0)</f>
        <v>0</v>
      </c>
      <c r="AT320" s="7">
        <f>IF(AE320&gt;0,RANK(AE320,(Z320:AB320,AC320:AQ320)),0)</f>
        <v>0</v>
      </c>
      <c r="AU320" s="7">
        <f>IF(AF320&gt;0,RANK(AF320,(Z320:AB320,AC320:AQ320)),0)</f>
        <v>0</v>
      </c>
      <c r="AV320" s="7">
        <f>IF(AG320&gt;0,RANK(AG320,(Z320:AB320,AG320:AQ320)),0)</f>
        <v>0</v>
      </c>
      <c r="AW320" s="2" t="str">
        <f t="shared" si="354"/>
        <v>-</v>
      </c>
      <c r="AX320" s="2" t="str">
        <f t="shared" si="355"/>
        <v>-</v>
      </c>
      <c r="AY320" s="2" t="str">
        <f t="shared" si="356"/>
        <v>-</v>
      </c>
      <c r="BA320" s="2" t="str">
        <f t="shared" si="357"/>
        <v>District 12</v>
      </c>
      <c r="BB320" t="str">
        <f t="shared" si="358"/>
        <v>NJ</v>
      </c>
      <c r="BC320">
        <v>12</v>
      </c>
      <c r="BE320" s="97">
        <v>34</v>
      </c>
      <c r="BF320" s="99">
        <v>912</v>
      </c>
      <c r="BG320" s="106">
        <f t="shared" si="359"/>
        <v>34912</v>
      </c>
      <c r="BH320" t="s">
        <v>2605</v>
      </c>
      <c r="BI320" t="s">
        <v>3184</v>
      </c>
    </row>
    <row r="321" spans="1:61">
      <c r="A321" t="s">
        <v>1396</v>
      </c>
      <c r="B321" t="s">
        <v>1105</v>
      </c>
      <c r="C321" s="1">
        <f t="shared" si="345"/>
        <v>0</v>
      </c>
      <c r="D321" s="1">
        <v>51</v>
      </c>
      <c r="E321" s="1"/>
      <c r="F321" s="1"/>
      <c r="G321" s="1"/>
      <c r="H321" s="1"/>
      <c r="I321" s="1"/>
      <c r="J321" s="1"/>
      <c r="K321" s="1"/>
      <c r="L321" s="1"/>
      <c r="M321" s="7">
        <f>IF(Z321&gt;0,RANK(Z321,(Z321:AB321,AC321:AQ321)),0)</f>
        <v>0</v>
      </c>
      <c r="N321" s="7">
        <f>IF(AA321&gt;0,RANK(AA321,(Z321:AB321,AC321:AQ321)),0)</f>
        <v>0</v>
      </c>
      <c r="O321" s="7">
        <f>IF(AB321&gt;0,RANK(AB321,(Z321:AB321,AC321:AQ321)),0)</f>
        <v>0</v>
      </c>
      <c r="P321" s="7">
        <f>IF(AC321&gt;0,RANK(AC321,(Z321:AB321,AC321:AQ321)),0)</f>
        <v>0</v>
      </c>
      <c r="Q321" s="49">
        <f t="shared" si="346"/>
        <v>0</v>
      </c>
      <c r="R321" s="177" t="e">
        <f t="shared" si="347"/>
        <v>#DIV/0!</v>
      </c>
      <c r="S321" s="2"/>
      <c r="T321" s="2" t="str">
        <f t="shared" si="348"/>
        <v>-</v>
      </c>
      <c r="U321" s="2" t="str">
        <f t="shared" si="349"/>
        <v>-</v>
      </c>
      <c r="V321" s="2" t="str">
        <f t="shared" si="350"/>
        <v>-</v>
      </c>
      <c r="W321" s="2" t="str">
        <f t="shared" si="351"/>
        <v>-</v>
      </c>
      <c r="X321" s="2" t="str">
        <f t="shared" si="352"/>
        <v>-</v>
      </c>
      <c r="Y321" s="2" t="str">
        <f t="shared" si="353"/>
        <v>-</v>
      </c>
      <c r="Z321" s="1">
        <f>SUM(Z309:Z320)</f>
        <v>0</v>
      </c>
      <c r="AA321" s="1">
        <f>SUM(AA309:AA320)</f>
        <v>0</v>
      </c>
      <c r="AB321" s="1">
        <f>SUM(AB309:AB320)</f>
        <v>0</v>
      </c>
      <c r="AG321" s="1">
        <f>SUM(AG309:AG320)</f>
        <v>0</v>
      </c>
      <c r="AS321" s="7">
        <f>IF(AD321&gt;0,RANK(AD321,(Z321:AB321,AC321:AQ321)),0)</f>
        <v>0</v>
      </c>
      <c r="AT321" s="7">
        <f>IF(AE321&gt;0,RANK(AE321,(Z321:AB321,AC321:AQ321)),0)</f>
        <v>0</v>
      </c>
      <c r="AU321" s="7">
        <f>IF(AF321&gt;0,RANK(AF321,(Z321:AB321,AC321:AQ321)),0)</f>
        <v>0</v>
      </c>
      <c r="AV321" s="7">
        <f>IF(AG321&gt;0,RANK(AG321,(Z321:AB321,AG321:AQ321)),0)</f>
        <v>0</v>
      </c>
      <c r="AW321" s="2" t="str">
        <f t="shared" si="354"/>
        <v>-</v>
      </c>
      <c r="AX321" s="2" t="str">
        <f t="shared" si="355"/>
        <v>-</v>
      </c>
      <c r="AY321" s="2" t="str">
        <f t="shared" si="356"/>
        <v>-</v>
      </c>
      <c r="BA321" s="2" t="str">
        <f t="shared" si="357"/>
        <v>New Jersey</v>
      </c>
      <c r="BB321" t="str">
        <f t="shared" si="358"/>
        <v>T</v>
      </c>
      <c r="BE321" s="97">
        <v>34</v>
      </c>
      <c r="BF321" s="99"/>
      <c r="BG321" s="106">
        <f t="shared" si="359"/>
        <v>34000</v>
      </c>
      <c r="BH321" t="s">
        <v>1619</v>
      </c>
      <c r="BI321" t="s">
        <v>3184</v>
      </c>
    </row>
    <row r="322" spans="1:61">
      <c r="C322" s="1"/>
      <c r="D322" s="1"/>
      <c r="E322" s="1"/>
      <c r="F322" s="1"/>
      <c r="G322" s="1"/>
      <c r="H322" s="1"/>
      <c r="I322" s="1"/>
      <c r="J322" s="1"/>
      <c r="K322" s="1"/>
      <c r="L322" s="1"/>
      <c r="M322" s="7"/>
      <c r="N322" s="7"/>
      <c r="O322" s="7"/>
      <c r="P322" s="7"/>
      <c r="Q322" s="49"/>
      <c r="R322" s="177"/>
      <c r="S322" s="2"/>
      <c r="T322" s="2"/>
      <c r="U322" s="2"/>
      <c r="V322" s="2"/>
      <c r="W322" s="2"/>
      <c r="X322" s="2"/>
      <c r="Y322" s="2"/>
      <c r="AS322" s="7"/>
      <c r="AT322" s="7"/>
      <c r="AU322" s="7"/>
      <c r="AV322" s="7"/>
      <c r="AW322" s="2"/>
      <c r="AX322" s="2"/>
      <c r="AY322" s="2"/>
      <c r="BA322" s="2"/>
      <c r="BF322" s="99"/>
    </row>
    <row r="323" spans="1:61" outlineLevel="1">
      <c r="A323" s="9" t="s">
        <v>2143</v>
      </c>
      <c r="B323" t="s">
        <v>868</v>
      </c>
      <c r="C323" s="1">
        <f>SUM(Z323:AQ323)</f>
        <v>33767</v>
      </c>
      <c r="D323" s="1"/>
      <c r="E323" s="1"/>
      <c r="F323" s="1"/>
      <c r="G323" s="1"/>
      <c r="H323" s="1"/>
      <c r="I323" s="1"/>
      <c r="J323" s="1"/>
      <c r="K323" s="1"/>
      <c r="L323" s="1"/>
      <c r="M323" s="7">
        <f>IF(Z323&gt;0,RANK(Z323,(Z323:AB323,AC323:AQ323)),0)</f>
        <v>3</v>
      </c>
      <c r="N323" s="7">
        <f>IF(AA323&gt;0,RANK(AA323,(Z323:AB323,AC323:AQ323)),0)</f>
        <v>4</v>
      </c>
      <c r="O323" s="7">
        <f>IF(AB323&gt;0,RANK(AB323,(Z323:AB323,AC323:AQ323)),0)</f>
        <v>0</v>
      </c>
      <c r="P323" s="7">
        <f>IF(AC323&gt;0,RANK(AC323,(Z323:AB323,AC323:AQ323)),0)</f>
        <v>2</v>
      </c>
      <c r="Q323" s="49">
        <f>MAX(Z323:AG323)-LARGE(Z323:AG323,2)</f>
        <v>18526</v>
      </c>
      <c r="R323" s="177">
        <f>Q323/C323</f>
        <v>0.54864216542778454</v>
      </c>
      <c r="S323" s="2"/>
      <c r="T323" s="2">
        <f t="shared" ref="T323:X326" si="360">IF($C323=0,"-",Z323/$C323)</f>
        <v>0.1000977285515444</v>
      </c>
      <c r="U323" s="2">
        <f t="shared" si="360"/>
        <v>3.672224361062576E-2</v>
      </c>
      <c r="V323" s="2">
        <f t="shared" si="360"/>
        <v>0</v>
      </c>
      <c r="W323" s="2">
        <f t="shared" si="360"/>
        <v>0.130304735392543</v>
      </c>
      <c r="X323" s="2">
        <f t="shared" si="360"/>
        <v>0.67894690082032749</v>
      </c>
      <c r="Y323" s="2">
        <f>IF(C323=0,"-",(1-T323-U323-V323-W323-X323))</f>
        <v>5.3928391624959326E-2</v>
      </c>
      <c r="Z323" s="1">
        <f>SUMIF(County!$AT$1296:$AT$1328,$BC323,County!R$1296:R$1328)+SUMIF($BC$1287:$BC$1300,$BC323,Z$1287:Z$1300)</f>
        <v>3380</v>
      </c>
      <c r="AA323" s="1">
        <f>SUMIF(County!$AT$1296:$AT$1328,$BC323,County!S$1296:S$1328)+SUMIF($BC$1287:$BC$1300,$BC323,AA$1287:AA$1300)</f>
        <v>1240</v>
      </c>
      <c r="AC323" s="1">
        <f>SUMIF(County!$AT$1296:$AT$1328,$BC323,County!U$1296:U$1328)+SUMIF($BC$1287:$BC$1300,$BC323,AC$1287:AC$1300)</f>
        <v>4400</v>
      </c>
      <c r="AD323" s="1">
        <f>SUMIF(County!$AT$1296:$AT$1328,$BC323,County!V$1296:V$1328)+SUMIF($BC$1287:$BC$1300,$BC323,AD$1287:AD$1300)</f>
        <v>22926</v>
      </c>
      <c r="AE323" s="1">
        <f>SUMIF(County!$AT$1296:$AT$1328,$BC323,County!W$1296:W$1328)+SUMIF($BC$1287:$BC$1300,$BC323,AE$1287:AE$1300)</f>
        <v>1155</v>
      </c>
      <c r="AF323" s="1">
        <f>SUMIF(County!$AT$1296:$AT$1328,$BC323,County!X$1296:X$1328)+SUMIF($BC$1287:$BC$1300,$BC323,AF$1287:AF$1300)</f>
        <v>666</v>
      </c>
      <c r="AS323" s="7">
        <f>IF(AD323&gt;0,RANK(AD323,(Z323:AB323,AC323:AQ323)),0)</f>
        <v>1</v>
      </c>
      <c r="AT323" s="7">
        <f>IF(AE323&gt;0,RANK(AE323,(Z323:AB323,AC323:AQ323)),0)</f>
        <v>5</v>
      </c>
      <c r="AU323" s="7">
        <f>IF(AF323&gt;0,RANK(AF323,(Z323:AB323,AC323:AQ323)),0)</f>
        <v>6</v>
      </c>
      <c r="AV323" s="7">
        <f>IF(AG323&gt;0,RANK(AG323,(Z323:AB323,AG323:AQ323)),0)</f>
        <v>0</v>
      </c>
      <c r="AW323" s="2">
        <f t="shared" ref="AW323:AY326" si="361">IF($C323=0,"-",AE323/$C323)</f>
        <v>3.4204993040542545E-2</v>
      </c>
      <c r="AX323" s="2">
        <f t="shared" si="361"/>
        <v>1.9723398584416737E-2</v>
      </c>
      <c r="AY323" s="2">
        <f t="shared" si="361"/>
        <v>0</v>
      </c>
      <c r="BA323" s="2" t="str">
        <f t="shared" ref="BA323:BB326" si="362">A323</f>
        <v>District 1</v>
      </c>
      <c r="BB323" t="str">
        <f t="shared" si="362"/>
        <v>NM</v>
      </c>
      <c r="BC323">
        <v>1</v>
      </c>
      <c r="BE323" s="97">
        <v>35</v>
      </c>
      <c r="BF323" s="99">
        <v>901</v>
      </c>
      <c r="BG323" s="106">
        <f>BE323*1000+BF323</f>
        <v>35901</v>
      </c>
      <c r="BH323" t="s">
        <v>2605</v>
      </c>
      <c r="BI323" t="s">
        <v>3184</v>
      </c>
    </row>
    <row r="324" spans="1:61" outlineLevel="1">
      <c r="A324" s="9" t="s">
        <v>1563</v>
      </c>
      <c r="B324" t="s">
        <v>868</v>
      </c>
      <c r="C324" s="1">
        <f>SUM(Z324:AQ324)</f>
        <v>39386</v>
      </c>
      <c r="D324" s="1"/>
      <c r="E324" s="1"/>
      <c r="F324" s="1"/>
      <c r="G324" s="1"/>
      <c r="H324" s="1"/>
      <c r="I324" s="1"/>
      <c r="J324" s="1"/>
      <c r="K324" s="1"/>
      <c r="L324" s="1"/>
      <c r="M324" s="7">
        <f>IF(Z324&gt;0,RANK(Z324,(Z324:AB324,AC324:AQ324)),0)</f>
        <v>3</v>
      </c>
      <c r="N324" s="7">
        <f>IF(AA324&gt;0,RANK(AA324,(Z324:AB324,AC324:AQ324)),0)</f>
        <v>5</v>
      </c>
      <c r="O324" s="7">
        <f>IF(AB324&gt;0,RANK(AB324,(Z324:AB324,AC324:AQ324)),0)</f>
        <v>0</v>
      </c>
      <c r="P324" s="7">
        <f>IF(AC324&gt;0,RANK(AC324,(Z324:AB324,AC324:AQ324)),0)</f>
        <v>2</v>
      </c>
      <c r="Q324" s="49">
        <f>MAX(Z324:AG324)-LARGE(Z324:AG324,2)</f>
        <v>24264</v>
      </c>
      <c r="R324" s="177">
        <f>Q324/C324</f>
        <v>0.61605646676484027</v>
      </c>
      <c r="S324" s="2"/>
      <c r="T324" s="2">
        <f t="shared" si="360"/>
        <v>5.5705072868531963E-2</v>
      </c>
      <c r="U324" s="2">
        <f t="shared" si="360"/>
        <v>2.9045853856700349E-2</v>
      </c>
      <c r="V324" s="2">
        <f t="shared" si="360"/>
        <v>0</v>
      </c>
      <c r="W324" s="2">
        <f t="shared" si="360"/>
        <v>0.12598385213019855</v>
      </c>
      <c r="X324" s="2">
        <f t="shared" si="360"/>
        <v>0.74204031889503885</v>
      </c>
      <c r="Y324" s="2">
        <f>IF(C324=0,"-",(1-T324-U324-V324-W324-X324))</f>
        <v>4.7224902249530243E-2</v>
      </c>
      <c r="Z324" s="1">
        <f>SUMIF(County!$AT$1296:$AT$1328,$BC324,County!R$1296:R$1328)+SUMIF($BC$1287:$BC$1300,$BC324,Z$1287:Z$1300)</f>
        <v>2194</v>
      </c>
      <c r="AA324" s="1">
        <f>SUMIF(County!$AT$1296:$AT$1328,$BC324,County!S$1296:S$1328)+SUMIF($BC$1287:$BC$1300,$BC324,AA$1287:AA$1300)</f>
        <v>1144</v>
      </c>
      <c r="AC324" s="1">
        <f>SUMIF(County!$AT$1296:$AT$1328,$BC324,County!U$1296:U$1328)+SUMIF($BC$1287:$BC$1300,$BC324,AC$1287:AC$1300)</f>
        <v>4962</v>
      </c>
      <c r="AD324" s="1">
        <f>SUMIF(County!$AT$1296:$AT$1328,$BC324,County!V$1296:V$1328)+SUMIF($BC$1287:$BC$1300,$BC324,AD$1287:AD$1300)</f>
        <v>29226</v>
      </c>
      <c r="AE324" s="1">
        <f>SUMIF(County!$AT$1296:$AT$1328,$BC324,County!W$1296:W$1328)+SUMIF($BC$1287:$BC$1300,$BC324,AE$1287:AE$1300)</f>
        <v>1473</v>
      </c>
      <c r="AF324" s="1">
        <f>SUMIF(County!$AT$1296:$AT$1328,$BC324,County!X$1296:X$1328)+SUMIF($BC$1287:$BC$1300,$BC324,AF$1287:AF$1300)</f>
        <v>387</v>
      </c>
      <c r="AS324" s="7">
        <f>IF(AD324&gt;0,RANK(AD324,(Z324:AB324,AC324:AQ324)),0)</f>
        <v>1</v>
      </c>
      <c r="AT324" s="7">
        <f>IF(AE324&gt;0,RANK(AE324,(Z324:AB324,AC324:AQ324)),0)</f>
        <v>4</v>
      </c>
      <c r="AU324" s="7">
        <f>IF(AF324&gt;0,RANK(AF324,(Z324:AB324,AC324:AQ324)),0)</f>
        <v>6</v>
      </c>
      <c r="AV324" s="7">
        <f>IF(AG324&gt;0,RANK(AG324,(Z324:AB324,AG324:AQ324)),0)</f>
        <v>0</v>
      </c>
      <c r="AW324" s="2">
        <f t="shared" si="361"/>
        <v>3.7399075813740926E-2</v>
      </c>
      <c r="AX324" s="2">
        <f t="shared" si="361"/>
        <v>9.8258264357893674E-3</v>
      </c>
      <c r="AY324" s="2">
        <f t="shared" si="361"/>
        <v>0</v>
      </c>
      <c r="BA324" s="2" t="str">
        <f t="shared" si="362"/>
        <v>District 2</v>
      </c>
      <c r="BB324" t="str">
        <f t="shared" si="362"/>
        <v>NM</v>
      </c>
      <c r="BC324">
        <v>2</v>
      </c>
      <c r="BE324" s="97">
        <v>35</v>
      </c>
      <c r="BF324" s="99">
        <v>902</v>
      </c>
      <c r="BG324" s="106">
        <f>BE324*1000+BF324</f>
        <v>35902</v>
      </c>
      <c r="BH324" t="s">
        <v>2605</v>
      </c>
      <c r="BI324" t="s">
        <v>3184</v>
      </c>
    </row>
    <row r="325" spans="1:61" outlineLevel="1">
      <c r="A325" s="9" t="s">
        <v>1564</v>
      </c>
      <c r="B325" t="s">
        <v>868</v>
      </c>
      <c r="C325" s="1">
        <f>SUM(Z325:AQ325)</f>
        <v>31056</v>
      </c>
      <c r="D325" s="1"/>
      <c r="E325" s="1"/>
      <c r="F325" s="1"/>
      <c r="G325" s="1"/>
      <c r="H325" s="1"/>
      <c r="I325" s="1"/>
      <c r="J325" s="1"/>
      <c r="K325" s="1"/>
      <c r="L325" s="1"/>
      <c r="M325" s="7">
        <f>IF(Z325&gt;0,RANK(Z325,(Z325:AB325,AC325:AQ325)),0)</f>
        <v>3</v>
      </c>
      <c r="N325" s="7">
        <f>IF(AA325&gt;0,RANK(AA325,(Z325:AB325,AC325:AQ325)),0)</f>
        <v>5</v>
      </c>
      <c r="O325" s="7">
        <f>IF(AB325&gt;0,RANK(AB325,(Z325:AB325,AC325:AQ325)),0)</f>
        <v>0</v>
      </c>
      <c r="P325" s="7">
        <f>IF(AC325&gt;0,RANK(AC325,(Z325:AB325,AC325:AQ325)),0)</f>
        <v>2</v>
      </c>
      <c r="Q325" s="49">
        <f>MAX(Z325:AG325)-LARGE(Z325:AG325,2)</f>
        <v>16926</v>
      </c>
      <c r="R325" s="177">
        <f>Q325/C325</f>
        <v>0.54501545595054091</v>
      </c>
      <c r="S325" s="2"/>
      <c r="T325" s="2">
        <f t="shared" si="360"/>
        <v>7.5122359608449249E-2</v>
      </c>
      <c r="U325" s="2">
        <f t="shared" si="360"/>
        <v>3.6579082946934571E-2</v>
      </c>
      <c r="V325" s="2">
        <f t="shared" si="360"/>
        <v>0</v>
      </c>
      <c r="W325" s="2">
        <f t="shared" si="360"/>
        <v>0.14515713549716641</v>
      </c>
      <c r="X325" s="2">
        <f t="shared" si="360"/>
        <v>0.69017259144770737</v>
      </c>
      <c r="Y325" s="2">
        <f>IF(C325=0,"-",(1-T325-U325-V325-W325-X325))</f>
        <v>5.2968830499742325E-2</v>
      </c>
      <c r="Z325" s="1">
        <f>SUMIF(County!$AT$1296:$AT$1328,$BC325,County!R$1296:R$1328)+SUMIF($BC$1287:$BC$1300,$BC325,Z$1287:Z$1300)</f>
        <v>2333</v>
      </c>
      <c r="AA325" s="1">
        <f>SUMIF(County!$AT$1296:$AT$1328,$BC325,County!S$1296:S$1328)+SUMIF($BC$1287:$BC$1300,$BC325,AA$1287:AA$1300)</f>
        <v>1136</v>
      </c>
      <c r="AC325" s="1">
        <f>SUMIF(County!$AT$1296:$AT$1328,$BC325,County!U$1296:U$1328)+SUMIF($BC$1287:$BC$1300,$BC325,AC$1287:AC$1300)</f>
        <v>4508</v>
      </c>
      <c r="AD325" s="1">
        <f>SUMIF(County!$AT$1296:$AT$1328,$BC325,County!V$1296:V$1328)+SUMIF($BC$1287:$BC$1300,$BC325,AD$1287:AD$1300)</f>
        <v>21434</v>
      </c>
      <c r="AE325" s="1">
        <f>SUMIF(County!$AT$1296:$AT$1328,$BC325,County!W$1296:W$1328)+SUMIF($BC$1287:$BC$1300,$BC325,AE$1287:AE$1300)</f>
        <v>1191</v>
      </c>
      <c r="AF325" s="1">
        <f>SUMIF(County!$AT$1296:$AT$1328,$BC325,County!X$1296:X$1328)+SUMIF($BC$1287:$BC$1300,$BC325,AF$1287:AF$1300)</f>
        <v>454</v>
      </c>
      <c r="AS325" s="7">
        <f>IF(AD325&gt;0,RANK(AD325,(Z325:AB325,AC325:AQ325)),0)</f>
        <v>1</v>
      </c>
      <c r="AT325" s="7">
        <f>IF(AE325&gt;0,RANK(AE325,(Z325:AB325,AC325:AQ325)),0)</f>
        <v>4</v>
      </c>
      <c r="AU325" s="7">
        <f>IF(AF325&gt;0,RANK(AF325,(Z325:AB325,AC325:AQ325)),0)</f>
        <v>6</v>
      </c>
      <c r="AV325" s="7">
        <f>IF(AG325&gt;0,RANK(AG325,(Z325:AB325,AG325:AQ325)),0)</f>
        <v>0</v>
      </c>
      <c r="AW325" s="2">
        <f t="shared" si="361"/>
        <v>3.8350077279752703E-2</v>
      </c>
      <c r="AX325" s="2">
        <f t="shared" si="361"/>
        <v>1.4618753219989697E-2</v>
      </c>
      <c r="AY325" s="2">
        <f t="shared" si="361"/>
        <v>0</v>
      </c>
      <c r="BA325" s="2" t="str">
        <f t="shared" si="362"/>
        <v>District 3</v>
      </c>
      <c r="BB325" t="str">
        <f t="shared" si="362"/>
        <v>NM</v>
      </c>
      <c r="BC325">
        <v>3</v>
      </c>
      <c r="BE325" s="97">
        <v>35</v>
      </c>
      <c r="BF325" s="99">
        <v>903</v>
      </c>
      <c r="BG325" s="106">
        <f>BE325*1000+BF325</f>
        <v>35903</v>
      </c>
      <c r="BH325" t="s">
        <v>2605</v>
      </c>
      <c r="BI325" t="s">
        <v>3184</v>
      </c>
    </row>
    <row r="326" spans="1:61">
      <c r="A326" s="9" t="s">
        <v>1624</v>
      </c>
      <c r="B326" t="s">
        <v>1105</v>
      </c>
      <c r="C326" s="1">
        <f>SUM(Z326:AQ326)</f>
        <v>104209</v>
      </c>
      <c r="D326" s="1">
        <v>21</v>
      </c>
      <c r="E326" s="1"/>
      <c r="F326" s="1"/>
      <c r="G326" s="1"/>
      <c r="H326" s="1"/>
      <c r="I326" s="1">
        <v>21</v>
      </c>
      <c r="J326" s="1"/>
      <c r="K326" s="1"/>
      <c r="L326" s="1"/>
      <c r="M326" s="7">
        <f>IF(Z326&gt;0,RANK(Z326,(Z326:AB326,AC326:AQ326)),0)</f>
        <v>3</v>
      </c>
      <c r="N326" s="7">
        <f>IF(AA326&gt;0,RANK(AA326,(Z326:AB326,AC326:AQ326)),0)</f>
        <v>5</v>
      </c>
      <c r="O326" s="7">
        <f>IF(AB326&gt;0,RANK(AB326,(Z326:AB326,AC326:AQ326)),0)</f>
        <v>0</v>
      </c>
      <c r="P326" s="7">
        <f>IF(AC326&gt;0,RANK(AC326,(Z326:AB326,AC326:AQ326)),0)</f>
        <v>2</v>
      </c>
      <c r="Q326" s="49">
        <f>MAX(Z326:AG326)-LARGE(Z326:AG326,2)</f>
        <v>59716</v>
      </c>
      <c r="R326" s="177">
        <f>Q326/C326</f>
        <v>0.57304071625291486</v>
      </c>
      <c r="S326" s="2"/>
      <c r="T326" s="2">
        <f t="shared" si="360"/>
        <v>7.5876363845733097E-2</v>
      </c>
      <c r="U326" s="2">
        <f t="shared" si="360"/>
        <v>3.3778272510051915E-2</v>
      </c>
      <c r="V326" s="2">
        <f t="shared" si="360"/>
        <v>0</v>
      </c>
      <c r="W326" s="2">
        <f t="shared" si="360"/>
        <v>0.13309790900977841</v>
      </c>
      <c r="X326" s="2">
        <f t="shared" si="360"/>
        <v>0.70613862526269322</v>
      </c>
      <c r="Y326" s="2">
        <f>IF(C326=0,"-",(1-T326-U326-V326-W326-X326))</f>
        <v>5.1108829371743325E-2</v>
      </c>
      <c r="Z326" s="1">
        <f>SUM(Z323:Z325)</f>
        <v>7907</v>
      </c>
      <c r="AA326" s="1">
        <f>SUM(AA323:AA325)</f>
        <v>3520</v>
      </c>
      <c r="AC326" s="1">
        <f>SUM(AC323:AC325)</f>
        <v>13870</v>
      </c>
      <c r="AD326" s="1">
        <f>SUM(AD323:AD325)</f>
        <v>73586</v>
      </c>
      <c r="AE326" s="1">
        <f>SUM(AE323:AE325)</f>
        <v>3819</v>
      </c>
      <c r="AF326" s="1">
        <f>SUM(AF323:AF325)</f>
        <v>1507</v>
      </c>
      <c r="AK326" s="1"/>
      <c r="AL326" s="1"/>
      <c r="AS326" s="7">
        <f>IF(AD326&gt;0,RANK(AD326,(Z326:AB326,AC326:AQ326)),0)</f>
        <v>1</v>
      </c>
      <c r="AT326" s="7">
        <f>IF(AE326&gt;0,RANK(AE326,(Z326:AB326,AC326:AQ326)),0)</f>
        <v>4</v>
      </c>
      <c r="AU326" s="7">
        <f>IF(AF326&gt;0,RANK(AF326,(Z326:AB326,AC326:AQ326)),0)</f>
        <v>6</v>
      </c>
      <c r="AV326" s="7">
        <f>IF(AG326&gt;0,RANK(AG326,(Z326:AB326,AG326:AQ326)),0)</f>
        <v>0</v>
      </c>
      <c r="AW326" s="2">
        <f t="shared" si="361"/>
        <v>3.6647506453377346E-2</v>
      </c>
      <c r="AX326" s="2">
        <f t="shared" si="361"/>
        <v>1.4461322918365976E-2</v>
      </c>
      <c r="AY326" s="2">
        <f t="shared" si="361"/>
        <v>0</v>
      </c>
      <c r="BA326" s="2" t="str">
        <f t="shared" si="362"/>
        <v>New Mexico</v>
      </c>
      <c r="BB326" t="str">
        <f t="shared" si="362"/>
        <v>T</v>
      </c>
      <c r="BE326" s="97">
        <v>35</v>
      </c>
      <c r="BF326" s="99"/>
      <c r="BG326" s="106">
        <f>BE326*1000+BF326</f>
        <v>35000</v>
      </c>
      <c r="BH326" t="s">
        <v>1619</v>
      </c>
      <c r="BI326" t="s">
        <v>3184</v>
      </c>
    </row>
    <row r="327" spans="1:61">
      <c r="A327" s="9"/>
      <c r="C327" s="1"/>
      <c r="D327" s="1"/>
      <c r="E327" s="1"/>
      <c r="F327" s="1"/>
      <c r="G327" s="1"/>
      <c r="H327" s="1"/>
      <c r="I327" s="1"/>
      <c r="J327" s="1"/>
      <c r="K327" s="1"/>
      <c r="L327" s="1"/>
      <c r="M327" s="7"/>
      <c r="N327" s="7"/>
      <c r="O327" s="7"/>
      <c r="P327" s="7"/>
      <c r="Q327" s="49"/>
      <c r="R327" s="177"/>
      <c r="S327" s="2"/>
      <c r="T327" s="2"/>
      <c r="U327" s="2"/>
      <c r="V327" s="2"/>
      <c r="W327" s="2"/>
      <c r="X327" s="2"/>
      <c r="Y327" s="2"/>
      <c r="Z327" s="1">
        <f>Z326-County!R1329</f>
        <v>-18</v>
      </c>
      <c r="AA327" s="1">
        <f>AA326-County!S1329</f>
        <v>-11</v>
      </c>
      <c r="AC327" s="1">
        <f>AC326-County!U1329</f>
        <v>-55</v>
      </c>
      <c r="AD327" s="1">
        <f>AD326-County!V1329</f>
        <v>-322</v>
      </c>
      <c r="AE327" s="1">
        <f>AE326-County!W1329</f>
        <v>-11</v>
      </c>
      <c r="AF327" s="1">
        <f>AF326-County!X1329</f>
        <v>-1</v>
      </c>
      <c r="AS327" s="7"/>
      <c r="AT327" s="7"/>
      <c r="AU327" s="7"/>
      <c r="AV327" s="7"/>
      <c r="AW327" s="2"/>
      <c r="AX327" s="2"/>
      <c r="AY327" s="2"/>
      <c r="BA327" s="2"/>
      <c r="BF327" s="99"/>
    </row>
    <row r="328" spans="1:61" outlineLevel="1">
      <c r="A328" s="9" t="s">
        <v>2143</v>
      </c>
      <c r="B328" t="s">
        <v>1928</v>
      </c>
      <c r="C328" s="1">
        <f t="shared" ref="C328:C355" si="363">SUM(Z328:AQ328)</f>
        <v>53453</v>
      </c>
      <c r="D328" s="1">
        <v>3</v>
      </c>
      <c r="E328" s="1" t="str">
        <f t="shared" ref="E328:E354" si="364">IF($Q328&gt;0,IF(T328&gt;0.5,$D328,IF(MAX($T328:$X328)&gt;0.5,"",IF(M328=1,2,IF(M328=2,1,"")))),"")</f>
        <v/>
      </c>
      <c r="F328" s="1"/>
      <c r="G328" s="1"/>
      <c r="H328" s="1" t="str">
        <f t="shared" ref="H328:H354" si="365">IF($Q328&gt;0,IF(W328&gt;0.5,$D328,IF(MAX($T328:$X328)&gt;0.5,"",IF(P328=1,2,IF(P328=2,1,"")))),"")</f>
        <v/>
      </c>
      <c r="I328" s="1">
        <f t="shared" ref="I328:I354" si="366">IF($Q328&gt;0,IF(X328&gt;0.5,$D328,IF(MAX($T328:$X328)&gt;0.5,"",IF(AS328=1,2,IF(AS328=2,1,"")))),"")</f>
        <v>3</v>
      </c>
      <c r="J328" s="1"/>
      <c r="K328" s="1"/>
      <c r="L328" s="1"/>
      <c r="M328" s="7">
        <f>IF(Z328&gt;0,RANK(Z328,(Z328:AB328,AC328:AQ328)),0)</f>
        <v>2</v>
      </c>
      <c r="N328" s="7">
        <f>IF(AA328&gt;0,RANK(AA328,(Z328:AB328,AC328:AQ328)),0)</f>
        <v>0</v>
      </c>
      <c r="O328" s="7">
        <f>IF(AB328&gt;0,RANK(AB328,(Z328:AB328,AC328:AQ328)),0)</f>
        <v>0</v>
      </c>
      <c r="P328" s="7">
        <f>IF(AC328&gt;0,RANK(AC328,(Z328:AB328,AC328:AQ328)),0)</f>
        <v>3</v>
      </c>
      <c r="Q328" s="49">
        <f t="shared" ref="Q328:Q355" si="367">MAX(Z328:AG328)-LARGE(Z328:AG328,2)</f>
        <v>29495</v>
      </c>
      <c r="R328" s="177">
        <f t="shared" ref="R328:R355" si="368">Q328/C328</f>
        <v>0.55179316408807733</v>
      </c>
      <c r="S328" s="2"/>
      <c r="T328" s="2">
        <f t="shared" ref="T328:T355" si="369">IF($C328=0,"-",Z328/$C328)</f>
        <v>0.17411557817147774</v>
      </c>
      <c r="U328" s="2">
        <f t="shared" ref="U328:U355" si="370">IF($C328=0,"-",AA328/$C328)</f>
        <v>0</v>
      </c>
      <c r="V328" s="2">
        <f t="shared" ref="V328:V355" si="371">IF($C328=0,"-",AB328/$C328)</f>
        <v>0</v>
      </c>
      <c r="W328" s="2">
        <f t="shared" ref="W328:W370" si="372">IF($C328=0,"-",AC328/$C328)</f>
        <v>9.3016294688792023E-2</v>
      </c>
      <c r="X328" s="2">
        <f t="shared" ref="X328:X355" si="373">IF($C328=0,"-",AD328/$C328)</f>
        <v>0.72590874225955515</v>
      </c>
      <c r="Y328" s="2">
        <f t="shared" ref="Y328:Y355" si="374">IF(C328=0,"-",(1-T328-U328-V328-W328-X328))</f>
        <v>6.9593848801751124E-3</v>
      </c>
      <c r="Z328" s="1">
        <f>SUMIF(County!$AT$1331:$AT$1392,$BC328,County!R$1331:R$1392)+SUMIF('Cong Dist'!$BC$1303:$BC$1357,$BC328,'Cong Dist'!Z$1303:Z$1357)</f>
        <v>9307</v>
      </c>
      <c r="AC328" s="1">
        <f>SUMIF(County!$AT$1331:$AT$1392,$BC328,County!U$1331:U$1392)+SUMIF('Cong Dist'!$BC$1303:$BC$1357,$BC328,'Cong Dist'!AC$1303:AC$1357)</f>
        <v>4972</v>
      </c>
      <c r="AD328" s="1">
        <f>SUMIF(County!$AT$1331:$AT$1392,$BC328,County!V$1331:V$1392)+SUMIF('Cong Dist'!$BC$1303:$BC$1357,$BC328,'Cong Dist'!AD$1303:AD$1357)</f>
        <v>38802</v>
      </c>
      <c r="AE328" s="1">
        <f>SUMIF(County!$AT$1331:$AT$1392,$BC328,County!W$1331:W$1392)+SUMIF('Cong Dist'!$BC$1303:$BC$1357,$BC328,'Cong Dist'!AE$1303:AE$1357)</f>
        <v>372</v>
      </c>
      <c r="AM328" s="1">
        <f>SUMIF(County!$AT$1331:$AT$1392,$BC328,County!AE$1331:AE$1392)+SUMIF('Cong Dist'!$BC$1303:$BC$1357,$BC328,'Cong Dist'!AM$1303:AM$1357)</f>
        <v>0</v>
      </c>
      <c r="AS328" s="7">
        <f>IF(AD328&gt;0,RANK(AD328,(Z328:AB328,AC328:AQ328)),0)</f>
        <v>1</v>
      </c>
      <c r="AT328" s="7">
        <f>IF(AE328&gt;0,RANK(AE328,(Z328:AB328,AC328:AQ328)),0)</f>
        <v>4</v>
      </c>
      <c r="AU328" s="7">
        <f>IF(AF328&gt;0,RANK(AF328,(Z328:AB328,AC328:AQ328)),0)</f>
        <v>0</v>
      </c>
      <c r="AV328" s="7">
        <f>IF(AG328&gt;0,RANK(AG328,(Z328:AB328,AG328:AQ328)),0)</f>
        <v>0</v>
      </c>
      <c r="AW328" s="2">
        <f t="shared" ref="AW328:AW355" si="375">IF($C328=0,"-",AE328/$C328)</f>
        <v>6.9593848801751072E-3</v>
      </c>
      <c r="AX328" s="2">
        <f t="shared" ref="AX328:AX355" si="376">IF($C328=0,"-",AF328/$C328)</f>
        <v>0</v>
      </c>
      <c r="AY328" s="2">
        <f t="shared" ref="AY328:AY355" si="377">IF($C328=0,"-",AG328/$C328)</f>
        <v>0</v>
      </c>
      <c r="BA328" s="2" t="str">
        <f t="shared" ref="BA328:BA355" si="378">A328</f>
        <v>District 1</v>
      </c>
      <c r="BB328" t="str">
        <f t="shared" ref="BB328:BB355" si="379">B328</f>
        <v>NY</v>
      </c>
      <c r="BC328">
        <v>1</v>
      </c>
      <c r="BE328" s="97">
        <v>36</v>
      </c>
      <c r="BF328" s="99">
        <v>901</v>
      </c>
      <c r="BG328" s="106">
        <f t="shared" ref="BG328:BG355" si="380">BE328*1000+BF328</f>
        <v>36901</v>
      </c>
      <c r="BH328" t="s">
        <v>2605</v>
      </c>
      <c r="BI328" t="s">
        <v>3184</v>
      </c>
    </row>
    <row r="329" spans="1:61" outlineLevel="1">
      <c r="A329" s="9" t="s">
        <v>1563</v>
      </c>
      <c r="B329" t="s">
        <v>1928</v>
      </c>
      <c r="C329" s="1">
        <f t="shared" si="363"/>
        <v>48350</v>
      </c>
      <c r="D329" s="1">
        <v>3</v>
      </c>
      <c r="E329" s="1" t="str">
        <f t="shared" si="364"/>
        <v/>
      </c>
      <c r="F329" s="1"/>
      <c r="G329" s="1"/>
      <c r="H329" s="1" t="str">
        <f t="shared" si="365"/>
        <v/>
      </c>
      <c r="I329" s="1">
        <f t="shared" si="366"/>
        <v>3</v>
      </c>
      <c r="J329" s="1"/>
      <c r="K329" s="1"/>
      <c r="L329" s="1"/>
      <c r="M329" s="7">
        <f>IF(Z329&gt;0,RANK(Z329,(Z329:AB329,AC329:AQ329)),0)</f>
        <v>2</v>
      </c>
      <c r="N329" s="7">
        <f>IF(AA329&gt;0,RANK(AA329,(Z329:AB329,AC329:AQ329)),0)</f>
        <v>0</v>
      </c>
      <c r="O329" s="7">
        <f>IF(AB329&gt;0,RANK(AB329,(Z329:AB329,AC329:AQ329)),0)</f>
        <v>0</v>
      </c>
      <c r="P329" s="7">
        <f>IF(AC329&gt;0,RANK(AC329,(Z329:AB329,AC329:AQ329)),0)</f>
        <v>3</v>
      </c>
      <c r="Q329" s="49">
        <f t="shared" si="367"/>
        <v>27629</v>
      </c>
      <c r="R329" s="177">
        <f t="shared" si="368"/>
        <v>0.57143743536711478</v>
      </c>
      <c r="S329" s="2"/>
      <c r="T329" s="2">
        <f t="shared" si="369"/>
        <v>0.17110651499482937</v>
      </c>
      <c r="U329" s="2">
        <f t="shared" si="370"/>
        <v>0</v>
      </c>
      <c r="V329" s="2">
        <f t="shared" si="371"/>
        <v>0</v>
      </c>
      <c r="W329" s="2">
        <f t="shared" si="372"/>
        <v>7.9007238883143746E-2</v>
      </c>
      <c r="X329" s="2">
        <f t="shared" si="373"/>
        <v>0.7425439503619442</v>
      </c>
      <c r="Y329" s="2">
        <f t="shared" si="374"/>
        <v>7.3422957600826066E-3</v>
      </c>
      <c r="Z329" s="1">
        <f>SUMIF(County!$AT$1331:$AT$1392,$BC329,County!R$1331:R$1392)+SUMIF('Cong Dist'!$BC$1303:$BC$1357,$BC329,'Cong Dist'!Z$1303:Z$1357)</f>
        <v>8273</v>
      </c>
      <c r="AC329" s="1">
        <f>SUMIF(County!$AT$1331:$AT$1392,$BC329,County!U$1331:U$1392)+SUMIF('Cong Dist'!$BC$1303:$BC$1357,$BC329,'Cong Dist'!AC$1303:AC$1357)</f>
        <v>3820</v>
      </c>
      <c r="AD329" s="1">
        <f>SUMIF(County!$AT$1331:$AT$1392,$BC329,County!V$1331:V$1392)+SUMIF('Cong Dist'!$BC$1303:$BC$1357,$BC329,'Cong Dist'!AD$1303:AD$1357)</f>
        <v>35902</v>
      </c>
      <c r="AE329" s="1">
        <f>SUMIF(County!$AT$1331:$AT$1392,$BC329,County!W$1331:W$1392)+SUMIF('Cong Dist'!$BC$1303:$BC$1357,$BC329,'Cong Dist'!AE$1303:AE$1357)</f>
        <v>355</v>
      </c>
      <c r="AM329" s="1">
        <f>SUMIF(County!$AT$1331:$AT$1392,$BC329,County!AE$1331:AE$1392)+SUMIF('Cong Dist'!$BC$1303:$BC$1357,$BC329,'Cong Dist'!AM$1303:AM$1357)</f>
        <v>0</v>
      </c>
      <c r="AS329" s="7">
        <f>IF(AD329&gt;0,RANK(AD329,(Z329:AB329,AC329:AQ329)),0)</f>
        <v>1</v>
      </c>
      <c r="AT329" s="7">
        <f>IF(AE329&gt;0,RANK(AE329,(Z329:AB329,AC329:AQ329)),0)</f>
        <v>4</v>
      </c>
      <c r="AU329" s="7">
        <f>IF(AF329&gt;0,RANK(AF329,(Z329:AB329,AC329:AQ329)),0)</f>
        <v>0</v>
      </c>
      <c r="AV329" s="7">
        <f>IF(AG329&gt;0,RANK(AG329,(Z329:AB329,AG329:AQ329)),0)</f>
        <v>0</v>
      </c>
      <c r="AW329" s="2">
        <f t="shared" si="375"/>
        <v>7.3422957600827298E-3</v>
      </c>
      <c r="AX329" s="2">
        <f t="shared" si="376"/>
        <v>0</v>
      </c>
      <c r="AY329" s="2">
        <f t="shared" si="377"/>
        <v>0</v>
      </c>
      <c r="BA329" s="2" t="str">
        <f t="shared" si="378"/>
        <v>District 2</v>
      </c>
      <c r="BB329" t="str">
        <f t="shared" si="379"/>
        <v>NY</v>
      </c>
      <c r="BC329">
        <v>2</v>
      </c>
      <c r="BE329" s="97">
        <v>36</v>
      </c>
      <c r="BF329" s="99">
        <v>902</v>
      </c>
      <c r="BG329" s="106">
        <f t="shared" si="380"/>
        <v>36902</v>
      </c>
      <c r="BH329" t="s">
        <v>2605</v>
      </c>
      <c r="BI329" t="s">
        <v>3184</v>
      </c>
    </row>
    <row r="330" spans="1:61" outlineLevel="1">
      <c r="A330" s="9" t="s">
        <v>1564</v>
      </c>
      <c r="B330" t="s">
        <v>1928</v>
      </c>
      <c r="C330" s="1">
        <f t="shared" si="363"/>
        <v>47582</v>
      </c>
      <c r="D330" s="1">
        <v>3</v>
      </c>
      <c r="E330" s="1" t="str">
        <f t="shared" si="364"/>
        <v/>
      </c>
      <c r="F330" s="1"/>
      <c r="G330" s="1"/>
      <c r="H330" s="1" t="str">
        <f t="shared" si="365"/>
        <v/>
      </c>
      <c r="I330" s="1">
        <f t="shared" si="366"/>
        <v>3</v>
      </c>
      <c r="J330" s="1"/>
      <c r="K330" s="1"/>
      <c r="L330" s="1"/>
      <c r="M330" s="7">
        <f>IF(Z330&gt;0,RANK(Z330,(Z330:AB330,AC330:AQ330)),0)</f>
        <v>2</v>
      </c>
      <c r="N330" s="7">
        <f>IF(AA330&gt;0,RANK(AA330,(Z330:AB330,AC330:AQ330)),0)</f>
        <v>0</v>
      </c>
      <c r="O330" s="7">
        <f>IF(AB330&gt;0,RANK(AB330,(Z330:AB330,AC330:AQ330)),0)</f>
        <v>0</v>
      </c>
      <c r="P330" s="7">
        <f>IF(AC330&gt;0,RANK(AC330,(Z330:AB330,AC330:AQ330)),0)</f>
        <v>3</v>
      </c>
      <c r="Q330" s="49">
        <f t="shared" si="367"/>
        <v>20403</v>
      </c>
      <c r="R330" s="177">
        <f t="shared" si="368"/>
        <v>0.42879660375772349</v>
      </c>
      <c r="S330" s="2"/>
      <c r="T330" s="2">
        <f t="shared" si="369"/>
        <v>0.23754781219788995</v>
      </c>
      <c r="U330" s="2">
        <f t="shared" si="370"/>
        <v>0</v>
      </c>
      <c r="V330" s="2">
        <f t="shared" si="371"/>
        <v>0</v>
      </c>
      <c r="W330" s="2">
        <f t="shared" si="372"/>
        <v>9.1147913076373419E-2</v>
      </c>
      <c r="X330" s="2">
        <f t="shared" si="373"/>
        <v>0.66634441595561344</v>
      </c>
      <c r="Y330" s="2">
        <f t="shared" si="374"/>
        <v>4.9598587701231711E-3</v>
      </c>
      <c r="Z330" s="1">
        <f>SUMIF(County!$AT$1331:$AT$1392,$BC330,County!R$1331:R$1392)+SUMIF('Cong Dist'!$BC$1303:$BC$1357,$BC330,'Cong Dist'!Z$1303:Z$1357)</f>
        <v>11303</v>
      </c>
      <c r="AC330" s="1">
        <f>SUMIF(County!$AT$1331:$AT$1392,$BC330,County!U$1331:U$1392)+SUMIF('Cong Dist'!$BC$1303:$BC$1357,$BC330,'Cong Dist'!AC$1303:AC$1357)</f>
        <v>4337</v>
      </c>
      <c r="AD330" s="1">
        <f>SUMIF(County!$AT$1331:$AT$1392,$BC330,County!V$1331:V$1392)+SUMIF('Cong Dist'!$BC$1303:$BC$1357,$BC330,'Cong Dist'!AD$1303:AD$1357)</f>
        <v>31706</v>
      </c>
      <c r="AE330" s="1">
        <f>SUMIF(County!$AT$1331:$AT$1392,$BC330,County!W$1331:W$1392)+SUMIF('Cong Dist'!$BC$1303:$BC$1357,$BC330,'Cong Dist'!AE$1303:AE$1357)</f>
        <v>236</v>
      </c>
      <c r="AM330" s="1">
        <f>SUMIF(County!$AT$1331:$AT$1392,$BC330,County!AE$1331:AE$1392)+SUMIF('Cong Dist'!$BC$1303:$BC$1357,$BC330,'Cong Dist'!AM$1303:AM$1357)</f>
        <v>0</v>
      </c>
      <c r="AS330" s="7">
        <f>IF(AD330&gt;0,RANK(AD330,(Z330:AB330,AC330:AQ330)),0)</f>
        <v>1</v>
      </c>
      <c r="AT330" s="7">
        <f>IF(AE330&gt;0,RANK(AE330,(Z330:AB330,AC330:AQ330)),0)</f>
        <v>4</v>
      </c>
      <c r="AU330" s="7">
        <f>IF(AF330&gt;0,RANK(AF330,(Z330:AB330,AC330:AQ330)),0)</f>
        <v>0</v>
      </c>
      <c r="AV330" s="7">
        <f>IF(AG330&gt;0,RANK(AG330,(Z330:AB330,AG330:AQ330)),0)</f>
        <v>0</v>
      </c>
      <c r="AW330" s="2">
        <f t="shared" si="375"/>
        <v>4.9598587701231555E-3</v>
      </c>
      <c r="AX330" s="2">
        <f t="shared" si="376"/>
        <v>0</v>
      </c>
      <c r="AY330" s="2">
        <f t="shared" si="377"/>
        <v>0</v>
      </c>
      <c r="BA330" s="2" t="str">
        <f t="shared" si="378"/>
        <v>District 3</v>
      </c>
      <c r="BB330" t="str">
        <f t="shared" si="379"/>
        <v>NY</v>
      </c>
      <c r="BC330">
        <v>3</v>
      </c>
      <c r="BE330" s="97">
        <v>36</v>
      </c>
      <c r="BF330" s="99">
        <v>903</v>
      </c>
      <c r="BG330" s="106">
        <f t="shared" si="380"/>
        <v>36903</v>
      </c>
      <c r="BH330" t="s">
        <v>2605</v>
      </c>
      <c r="BI330" t="s">
        <v>3184</v>
      </c>
    </row>
    <row r="331" spans="1:61" outlineLevel="1">
      <c r="A331" s="9" t="s">
        <v>1825</v>
      </c>
      <c r="B331" t="s">
        <v>1928</v>
      </c>
      <c r="C331" s="1">
        <f t="shared" si="363"/>
        <v>55771</v>
      </c>
      <c r="D331" s="1">
        <v>3</v>
      </c>
      <c r="E331" s="1" t="str">
        <f t="shared" si="364"/>
        <v/>
      </c>
      <c r="F331" s="1"/>
      <c r="G331" s="1"/>
      <c r="H331" s="1" t="str">
        <f t="shared" si="365"/>
        <v/>
      </c>
      <c r="I331" s="1">
        <f t="shared" si="366"/>
        <v>3</v>
      </c>
      <c r="J331" s="1"/>
      <c r="K331" s="1"/>
      <c r="L331" s="1"/>
      <c r="M331" s="7">
        <f>IF(Z331&gt;0,RANK(Z331,(Z331:AB331,AC331:AQ331)),0)</f>
        <v>2</v>
      </c>
      <c r="N331" s="7">
        <f>IF(AA331&gt;0,RANK(AA331,(Z331:AB331,AC331:AQ331)),0)</f>
        <v>0</v>
      </c>
      <c r="O331" s="7">
        <f>IF(AB331&gt;0,RANK(AB331,(Z331:AB331,AC331:AQ331)),0)</f>
        <v>0</v>
      </c>
      <c r="P331" s="7">
        <f>IF(AC331&gt;0,RANK(AC331,(Z331:AB331,AC331:AQ331)),0)</f>
        <v>3</v>
      </c>
      <c r="Q331" s="49">
        <f t="shared" si="367"/>
        <v>23829</v>
      </c>
      <c r="R331" s="177">
        <f t="shared" si="368"/>
        <v>0.42726506607376591</v>
      </c>
      <c r="S331" s="2"/>
      <c r="T331" s="2">
        <f t="shared" si="369"/>
        <v>0.22773484427390581</v>
      </c>
      <c r="U331" s="2">
        <f t="shared" si="370"/>
        <v>0</v>
      </c>
      <c r="V331" s="2">
        <f t="shared" si="371"/>
        <v>0</v>
      </c>
      <c r="W331" s="2">
        <f t="shared" si="372"/>
        <v>0.10643524412328988</v>
      </c>
      <c r="X331" s="2">
        <f t="shared" si="373"/>
        <v>0.65499991034767169</v>
      </c>
      <c r="Y331" s="2">
        <f t="shared" si="374"/>
        <v>1.0830001255132671E-2</v>
      </c>
      <c r="Z331" s="1">
        <f>SUMIF(County!$AT$1331:$AT$1392,$BC331,County!R$1331:R$1392)+SUMIF('Cong Dist'!$BC$1303:$BC$1357,$BC331,'Cong Dist'!Z$1303:Z$1357)</f>
        <v>12701</v>
      </c>
      <c r="AC331" s="1">
        <f>SUMIF(County!$AT$1331:$AT$1392,$BC331,County!U$1331:U$1392)+SUMIF('Cong Dist'!$BC$1303:$BC$1357,$BC331,'Cong Dist'!AC$1303:AC$1357)</f>
        <v>5936</v>
      </c>
      <c r="AD331" s="1">
        <f>SUMIF(County!$AT$1331:$AT$1392,$BC331,County!V$1331:V$1392)+SUMIF('Cong Dist'!$BC$1303:$BC$1357,$BC331,'Cong Dist'!AD$1303:AD$1357)</f>
        <v>36530</v>
      </c>
      <c r="AE331" s="1">
        <f>SUMIF(County!$AT$1331:$AT$1392,$BC331,County!W$1331:W$1392)+SUMIF('Cong Dist'!$BC$1303:$BC$1357,$BC331,'Cong Dist'!AE$1303:AE$1357)</f>
        <v>604</v>
      </c>
      <c r="AM331" s="1">
        <f>SUMIF(County!$AT$1331:$AT$1392,$BC331,County!AE$1331:AE$1392)+SUMIF('Cong Dist'!$BC$1303:$BC$1357,$BC331,'Cong Dist'!AM$1303:AM$1357)</f>
        <v>0</v>
      </c>
      <c r="AS331" s="7">
        <f>IF(AD331&gt;0,RANK(AD331,(Z331:AB331,AC331:AQ331)),0)</f>
        <v>1</v>
      </c>
      <c r="AT331" s="7">
        <f>IF(AE331&gt;0,RANK(AE331,(Z331:AB331,AC331:AQ331)),0)</f>
        <v>4</v>
      </c>
      <c r="AU331" s="7">
        <f>IF(AF331&gt;0,RANK(AF331,(Z331:AB331,AC331:AQ331)),0)</f>
        <v>0</v>
      </c>
      <c r="AV331" s="7">
        <f>IF(AG331&gt;0,RANK(AG331,(Z331:AB331,AG331:AQ331)),0)</f>
        <v>0</v>
      </c>
      <c r="AW331" s="2">
        <f t="shared" si="375"/>
        <v>1.0830001255132596E-2</v>
      </c>
      <c r="AX331" s="2">
        <f t="shared" si="376"/>
        <v>0</v>
      </c>
      <c r="AY331" s="2">
        <f t="shared" si="377"/>
        <v>0</v>
      </c>
      <c r="BA331" s="2" t="str">
        <f t="shared" si="378"/>
        <v>District 4</v>
      </c>
      <c r="BB331" t="str">
        <f t="shared" si="379"/>
        <v>NY</v>
      </c>
      <c r="BC331">
        <v>4</v>
      </c>
      <c r="BE331" s="97">
        <v>36</v>
      </c>
      <c r="BF331" s="99">
        <v>904</v>
      </c>
      <c r="BG331" s="106">
        <f t="shared" si="380"/>
        <v>36904</v>
      </c>
      <c r="BH331" t="s">
        <v>2605</v>
      </c>
      <c r="BI331" t="s">
        <v>3184</v>
      </c>
    </row>
    <row r="332" spans="1:61" outlineLevel="1">
      <c r="A332" s="9" t="s">
        <v>1780</v>
      </c>
      <c r="B332" t="s">
        <v>1928</v>
      </c>
      <c r="C332" s="1">
        <f t="shared" si="363"/>
        <v>8063</v>
      </c>
      <c r="D332" s="1">
        <v>3</v>
      </c>
      <c r="E332" s="1" t="str">
        <f t="shared" si="364"/>
        <v/>
      </c>
      <c r="F332" s="1"/>
      <c r="G332" s="1"/>
      <c r="H332" s="1" t="str">
        <f t="shared" si="365"/>
        <v/>
      </c>
      <c r="I332" s="1">
        <f t="shared" si="366"/>
        <v>3</v>
      </c>
      <c r="J332" s="1"/>
      <c r="K332" s="1"/>
      <c r="L332" s="1"/>
      <c r="M332" s="7">
        <f>IF(Z332&gt;0,RANK(Z332,(Z332:AB332,AC332:AQ332)),0)</f>
        <v>2</v>
      </c>
      <c r="N332" s="7">
        <f>IF(AA332&gt;0,RANK(AA332,(Z332:AB332,AC332:AQ332)),0)</f>
        <v>0</v>
      </c>
      <c r="O332" s="7">
        <f>IF(AB332&gt;0,RANK(AB332,(Z332:AB332,AC332:AQ332)),0)</f>
        <v>0</v>
      </c>
      <c r="P332" s="7">
        <f>IF(AC332&gt;0,RANK(AC332,(Z332:AB332,AC332:AQ332)),0)</f>
        <v>3</v>
      </c>
      <c r="Q332" s="49">
        <f t="shared" si="367"/>
        <v>3905</v>
      </c>
      <c r="R332" s="177">
        <f t="shared" si="368"/>
        <v>0.48431105047748979</v>
      </c>
      <c r="S332" s="2"/>
      <c r="T332" s="2">
        <f t="shared" si="369"/>
        <v>0.17189631650750342</v>
      </c>
      <c r="U332" s="2">
        <f t="shared" si="370"/>
        <v>0</v>
      </c>
      <c r="V332" s="2">
        <f t="shared" si="371"/>
        <v>0</v>
      </c>
      <c r="W332" s="2">
        <f t="shared" si="372"/>
        <v>0.15341684236636488</v>
      </c>
      <c r="X332" s="2">
        <f t="shared" si="373"/>
        <v>0.65620736698499316</v>
      </c>
      <c r="Y332" s="2">
        <f t="shared" si="374"/>
        <v>1.8479474141138597E-2</v>
      </c>
      <c r="Z332" s="1">
        <f>SUMIF(County!$AT$1331:$AT$1392,$BC332,County!R$1331:R$1392)+SUMIF('Cong Dist'!$BC$1303:$BC$1357,$BC332,'Cong Dist'!Z$1303:Z$1357)</f>
        <v>1386</v>
      </c>
      <c r="AC332" s="1">
        <f>SUMIF(County!$AT$1331:$AT$1392,$BC332,County!U$1331:U$1392)+SUMIF('Cong Dist'!$BC$1303:$BC$1357,$BC332,'Cong Dist'!AC$1303:AC$1357)</f>
        <v>1237</v>
      </c>
      <c r="AD332" s="1">
        <f>SUMIF(County!$AT$1331:$AT$1392,$BC332,County!V$1331:V$1392)+SUMIF('Cong Dist'!$BC$1303:$BC$1357,$BC332,'Cong Dist'!AD$1303:AD$1357)</f>
        <v>5291</v>
      </c>
      <c r="AE332" s="1">
        <f>SUMIF(County!$AT$1331:$AT$1392,$BC332,County!W$1331:W$1392)+SUMIF('Cong Dist'!$BC$1303:$BC$1357,$BC332,'Cong Dist'!AE$1303:AE$1357)</f>
        <v>149</v>
      </c>
      <c r="AM332" s="1">
        <f>SUMIF(County!$AT$1331:$AT$1392,$BC332,County!AE$1331:AE$1392)+SUMIF('Cong Dist'!$BC$1303:$BC$1357,$BC332,'Cong Dist'!AM$1303:AM$1357)</f>
        <v>0</v>
      </c>
      <c r="AS332" s="7">
        <f>IF(AD332&gt;0,RANK(AD332,(Z332:AB332,AC332:AQ332)),0)</f>
        <v>1</v>
      </c>
      <c r="AT332" s="7">
        <f>IF(AE332&gt;0,RANK(AE332,(Z332:AB332,AC332:AQ332)),0)</f>
        <v>4</v>
      </c>
      <c r="AU332" s="7">
        <f>IF(AF332&gt;0,RANK(AF332,(Z332:AB332,AC332:AQ332)),0)</f>
        <v>0</v>
      </c>
      <c r="AV332" s="7">
        <f>IF(AG332&gt;0,RANK(AG332,(Z332:AB332,AG332:AQ332)),0)</f>
        <v>0</v>
      </c>
      <c r="AW332" s="2">
        <f t="shared" si="375"/>
        <v>1.8479474141138534E-2</v>
      </c>
      <c r="AX332" s="2">
        <f t="shared" si="376"/>
        <v>0</v>
      </c>
      <c r="AY332" s="2">
        <f t="shared" si="377"/>
        <v>0</v>
      </c>
      <c r="BA332" s="2" t="str">
        <f t="shared" si="378"/>
        <v>District 5</v>
      </c>
      <c r="BB332" t="str">
        <f t="shared" si="379"/>
        <v>NY</v>
      </c>
      <c r="BC332">
        <v>5</v>
      </c>
      <c r="BE332" s="97">
        <v>36</v>
      </c>
      <c r="BF332" s="99">
        <v>905</v>
      </c>
      <c r="BG332" s="106">
        <f t="shared" si="380"/>
        <v>36905</v>
      </c>
      <c r="BH332" t="s">
        <v>2605</v>
      </c>
      <c r="BI332" t="s">
        <v>3184</v>
      </c>
    </row>
    <row r="333" spans="1:61" outlineLevel="1">
      <c r="A333" s="9" t="s">
        <v>1759</v>
      </c>
      <c r="B333" t="s">
        <v>1928</v>
      </c>
      <c r="C333" s="1">
        <f t="shared" si="363"/>
        <v>13565</v>
      </c>
      <c r="D333" s="1">
        <v>3</v>
      </c>
      <c r="E333" s="1" t="str">
        <f t="shared" si="364"/>
        <v/>
      </c>
      <c r="F333" s="1"/>
      <c r="G333" s="1"/>
      <c r="H333" s="1" t="str">
        <f t="shared" si="365"/>
        <v/>
      </c>
      <c r="I333" s="1">
        <f t="shared" si="366"/>
        <v>3</v>
      </c>
      <c r="J333" s="1"/>
      <c r="K333" s="1"/>
      <c r="L333" s="1"/>
      <c r="M333" s="7">
        <f>IF(Z333&gt;0,RANK(Z333,(Z333:AB333,AC333:AQ333)),0)</f>
        <v>2</v>
      </c>
      <c r="N333" s="7">
        <f>IF(AA333&gt;0,RANK(AA333,(Z333:AB333,AC333:AQ333)),0)</f>
        <v>0</v>
      </c>
      <c r="O333" s="7">
        <f>IF(AB333&gt;0,RANK(AB333,(Z333:AB333,AC333:AQ333)),0)</f>
        <v>0</v>
      </c>
      <c r="P333" s="7">
        <f>IF(AC333&gt;0,RANK(AC333,(Z333:AB333,AC333:AQ333)),0)</f>
        <v>3</v>
      </c>
      <c r="Q333" s="49">
        <f t="shared" si="367"/>
        <v>6584</v>
      </c>
      <c r="R333" s="177">
        <f t="shared" si="368"/>
        <v>0.48536675267231849</v>
      </c>
      <c r="S333" s="2"/>
      <c r="T333" s="2">
        <f t="shared" si="369"/>
        <v>0.17980095834869148</v>
      </c>
      <c r="U333" s="2">
        <f t="shared" si="370"/>
        <v>0</v>
      </c>
      <c r="V333" s="2">
        <f t="shared" si="371"/>
        <v>0</v>
      </c>
      <c r="W333" s="2">
        <f t="shared" si="372"/>
        <v>0.14655363066715812</v>
      </c>
      <c r="X333" s="2">
        <f t="shared" si="373"/>
        <v>0.66516771102100991</v>
      </c>
      <c r="Y333" s="2">
        <f t="shared" si="374"/>
        <v>8.477699963140517E-3</v>
      </c>
      <c r="Z333" s="1">
        <f>SUMIF(County!$AT$1331:$AT$1392,$BC333,County!R$1331:R$1392)+SUMIF('Cong Dist'!$BC$1303:$BC$1357,$BC333,'Cong Dist'!Z$1303:Z$1357)</f>
        <v>2439</v>
      </c>
      <c r="AC333" s="1">
        <f>SUMIF(County!$AT$1331:$AT$1392,$BC333,County!U$1331:U$1392)+SUMIF('Cong Dist'!$BC$1303:$BC$1357,$BC333,'Cong Dist'!AC$1303:AC$1357)</f>
        <v>1988</v>
      </c>
      <c r="AD333" s="1">
        <f>SUMIF(County!$AT$1331:$AT$1392,$BC333,County!V$1331:V$1392)+SUMIF('Cong Dist'!$BC$1303:$BC$1357,$BC333,'Cong Dist'!AD$1303:AD$1357)</f>
        <v>9023</v>
      </c>
      <c r="AE333" s="161">
        <v>115</v>
      </c>
      <c r="AG333" s="161"/>
      <c r="AH333" s="161"/>
      <c r="AI333" s="161"/>
      <c r="AM333" s="1">
        <f>SUMIF(County!$AT$1331:$AT$1392,$BC333,County!AE$1331:AE$1392)+SUMIF('Cong Dist'!$BC$1303:$BC$1357,$BC333,'Cong Dist'!AM$1303:AM$1357)</f>
        <v>0</v>
      </c>
      <c r="AS333" s="7">
        <f>IF(AD333&gt;0,RANK(AD333,(Z333:AB333,AC333:AQ333)),0)</f>
        <v>1</v>
      </c>
      <c r="AT333" s="7">
        <f>IF(AE333&gt;0,RANK(AE333,(Z333:AB333,AC333:AQ333)),0)</f>
        <v>4</v>
      </c>
      <c r="AU333" s="7">
        <f>IF(AF333&gt;0,RANK(AF333,(Z333:AB333,AC333:AQ333)),0)</f>
        <v>0</v>
      </c>
      <c r="AV333" s="7">
        <f>IF(AG333&gt;0,RANK(AG333,(Z333:AB333,AG333:AQ333)),0)</f>
        <v>0</v>
      </c>
      <c r="AW333" s="2">
        <f t="shared" si="375"/>
        <v>8.4776999631404355E-3</v>
      </c>
      <c r="AX333" s="2">
        <f t="shared" si="376"/>
        <v>0</v>
      </c>
      <c r="AY333" s="2">
        <f t="shared" si="377"/>
        <v>0</v>
      </c>
      <c r="BA333" s="2" t="str">
        <f t="shared" si="378"/>
        <v>District 6</v>
      </c>
      <c r="BB333" t="str">
        <f t="shared" si="379"/>
        <v>NY</v>
      </c>
      <c r="BC333">
        <v>6</v>
      </c>
      <c r="BE333" s="97">
        <v>36</v>
      </c>
      <c r="BF333" s="99">
        <v>906</v>
      </c>
      <c r="BG333" s="106">
        <f t="shared" si="380"/>
        <v>36906</v>
      </c>
      <c r="BH333" t="s">
        <v>2605</v>
      </c>
      <c r="BI333" t="s">
        <v>3184</v>
      </c>
    </row>
    <row r="334" spans="1:61" outlineLevel="1">
      <c r="A334" s="9" t="s">
        <v>1356</v>
      </c>
      <c r="B334" t="s">
        <v>1928</v>
      </c>
      <c r="C334" s="1">
        <f t="shared" si="363"/>
        <v>4063</v>
      </c>
      <c r="D334" s="1">
        <v>3</v>
      </c>
      <c r="E334" s="1" t="str">
        <f t="shared" si="364"/>
        <v/>
      </c>
      <c r="F334" s="1"/>
      <c r="G334" s="1"/>
      <c r="H334" s="1" t="str">
        <f t="shared" si="365"/>
        <v/>
      </c>
      <c r="I334" s="1">
        <f t="shared" si="366"/>
        <v>3</v>
      </c>
      <c r="J334" s="1"/>
      <c r="K334" s="1"/>
      <c r="L334" s="1"/>
      <c r="M334" s="7">
        <f>IF(Z334&gt;0,RANK(Z334,(Z334:AB334,AC334:AQ334)),0)</f>
        <v>2</v>
      </c>
      <c r="N334" s="7">
        <f>IF(AA334&gt;0,RANK(AA334,(Z334:AB334,AC334:AQ334)),0)</f>
        <v>0</v>
      </c>
      <c r="O334" s="7">
        <f>IF(AB334&gt;0,RANK(AB334,(Z334:AB334,AC334:AQ334)),0)</f>
        <v>0</v>
      </c>
      <c r="P334" s="7">
        <f>IF(AC334&gt;0,RANK(AC334,(Z334:AB334,AC334:AQ334)),0)</f>
        <v>3</v>
      </c>
      <c r="Q334" s="49">
        <f t="shared" si="367"/>
        <v>1055</v>
      </c>
      <c r="R334" s="177">
        <f t="shared" si="368"/>
        <v>0.2596603494954467</v>
      </c>
      <c r="S334" s="2"/>
      <c r="T334" s="2">
        <f t="shared" si="369"/>
        <v>0.26679793256214618</v>
      </c>
      <c r="U334" s="2">
        <f t="shared" si="370"/>
        <v>0</v>
      </c>
      <c r="V334" s="2">
        <f t="shared" si="371"/>
        <v>0</v>
      </c>
      <c r="W334" s="2">
        <f t="shared" si="372"/>
        <v>0.18976126015259662</v>
      </c>
      <c r="X334" s="2">
        <f t="shared" si="373"/>
        <v>0.52645828205759293</v>
      </c>
      <c r="Y334" s="2">
        <f t="shared" si="374"/>
        <v>1.6982525227664302E-2</v>
      </c>
      <c r="Z334" s="1">
        <f>SUMIF(County!$AT$1331:$AT$1392,$BC334,County!R$1331:R$1392)+SUMIF('Cong Dist'!$BC$1303:$BC$1357,$BC334,'Cong Dist'!Z$1303:Z$1357)</f>
        <v>1084</v>
      </c>
      <c r="AC334" s="1">
        <f>SUMIF(County!$AT$1331:$AT$1392,$BC334,County!U$1331:U$1392)+SUMIF('Cong Dist'!$BC$1303:$BC$1357,$BC334,'Cong Dist'!AC$1303:AC$1357)</f>
        <v>771</v>
      </c>
      <c r="AD334" s="1">
        <f>SUMIF(County!$AT$1331:$AT$1392,$BC334,County!V$1331:V$1392)+SUMIF('Cong Dist'!$BC$1303:$BC$1357,$BC334,'Cong Dist'!AD$1303:AD$1357)</f>
        <v>2139</v>
      </c>
      <c r="AE334" s="161">
        <v>69</v>
      </c>
      <c r="AG334" s="161"/>
      <c r="AH334" s="161"/>
      <c r="AI334" s="161"/>
      <c r="AM334" s="1">
        <f>SUMIF(County!$AT$1331:$AT$1392,$BC334,County!AE$1331:AE$1392)+SUMIF('Cong Dist'!$BC$1303:$BC$1357,$BC334,'Cong Dist'!AM$1303:AM$1357)</f>
        <v>0</v>
      </c>
      <c r="AS334" s="7">
        <f>IF(AD334&gt;0,RANK(AD334,(Z334:AB334,AC334:AQ334)),0)</f>
        <v>1</v>
      </c>
      <c r="AT334" s="7">
        <f>IF(AE334&gt;0,RANK(AE334,(Z334:AB334,AC334:AQ334)),0)</f>
        <v>4</v>
      </c>
      <c r="AU334" s="7">
        <f>IF(AF334&gt;0,RANK(AF334,(Z334:AB334,AC334:AQ334)),0)</f>
        <v>0</v>
      </c>
      <c r="AV334" s="7">
        <f>IF(AG334&gt;0,RANK(AG334,(Z334:AB334,AG334:AQ334)),0)</f>
        <v>0</v>
      </c>
      <c r="AW334" s="2">
        <f t="shared" si="375"/>
        <v>1.6982525227664289E-2</v>
      </c>
      <c r="AX334" s="2">
        <f t="shared" si="376"/>
        <v>0</v>
      </c>
      <c r="AY334" s="2">
        <f t="shared" si="377"/>
        <v>0</v>
      </c>
      <c r="BA334" s="2" t="str">
        <f t="shared" si="378"/>
        <v>District 7</v>
      </c>
      <c r="BB334" t="str">
        <f t="shared" si="379"/>
        <v>NY</v>
      </c>
      <c r="BC334">
        <v>7</v>
      </c>
      <c r="BE334" s="97">
        <v>36</v>
      </c>
      <c r="BF334" s="99">
        <v>907</v>
      </c>
      <c r="BG334" s="106">
        <f t="shared" si="380"/>
        <v>36907</v>
      </c>
      <c r="BH334" t="s">
        <v>2605</v>
      </c>
      <c r="BI334" t="s">
        <v>3184</v>
      </c>
    </row>
    <row r="335" spans="1:61" outlineLevel="1">
      <c r="A335" s="9" t="s">
        <v>275</v>
      </c>
      <c r="B335" t="s">
        <v>1928</v>
      </c>
      <c r="C335" s="1">
        <f t="shared" si="363"/>
        <v>6922</v>
      </c>
      <c r="D335" s="1">
        <v>3</v>
      </c>
      <c r="E335" s="1" t="str">
        <f t="shared" si="364"/>
        <v/>
      </c>
      <c r="F335" s="1"/>
      <c r="G335" s="1"/>
      <c r="H335" s="1" t="str">
        <f t="shared" si="365"/>
        <v/>
      </c>
      <c r="I335" s="1">
        <f t="shared" si="366"/>
        <v>3</v>
      </c>
      <c r="J335" s="1"/>
      <c r="K335" s="1"/>
      <c r="L335" s="1"/>
      <c r="M335" s="7">
        <f>IF(Z335&gt;0,RANK(Z335,(Z335:AB335,AC335:AQ335)),0)</f>
        <v>2</v>
      </c>
      <c r="N335" s="7">
        <f>IF(AA335&gt;0,RANK(AA335,(Z335:AB335,AC335:AQ335)),0)</f>
        <v>0</v>
      </c>
      <c r="O335" s="7">
        <f>IF(AB335&gt;0,RANK(AB335,(Z335:AB335,AC335:AQ335)),0)</f>
        <v>0</v>
      </c>
      <c r="P335" s="7">
        <f>IF(AC335&gt;0,RANK(AC335,(Z335:AB335,AC335:AQ335)),0)</f>
        <v>3</v>
      </c>
      <c r="Q335" s="49">
        <f t="shared" si="367"/>
        <v>4391</v>
      </c>
      <c r="R335" s="177">
        <f t="shared" si="368"/>
        <v>0.63435423288067028</v>
      </c>
      <c r="S335" s="2"/>
      <c r="T335" s="2">
        <f t="shared" si="369"/>
        <v>0.12149667726090725</v>
      </c>
      <c r="U335" s="2">
        <f t="shared" si="370"/>
        <v>0</v>
      </c>
      <c r="V335" s="2">
        <f t="shared" si="371"/>
        <v>0</v>
      </c>
      <c r="W335" s="2">
        <f t="shared" si="372"/>
        <v>0.11181739381681595</v>
      </c>
      <c r="X335" s="2">
        <f t="shared" si="373"/>
        <v>0.75585091014157757</v>
      </c>
      <c r="Y335" s="2">
        <f t="shared" si="374"/>
        <v>1.0835018780699146E-2</v>
      </c>
      <c r="Z335" s="1">
        <f>SUMIF(County!$AT$1331:$AT$1392,$BC335,County!R$1331:R$1392)+SUMIF('Cong Dist'!$BC$1303:$BC$1357,$BC335,'Cong Dist'!Z$1303:Z$1357)</f>
        <v>841</v>
      </c>
      <c r="AC335" s="1">
        <f>SUMIF(County!$AT$1331:$AT$1392,$BC335,County!U$1331:U$1392)+SUMIF('Cong Dist'!$BC$1303:$BC$1357,$BC335,'Cong Dist'!AC$1303:AC$1357)</f>
        <v>774</v>
      </c>
      <c r="AD335" s="1">
        <f>SUMIF(County!$AT$1331:$AT$1392,$BC335,County!V$1331:V$1392)+SUMIF('Cong Dist'!$BC$1303:$BC$1357,$BC335,'Cong Dist'!AD$1303:AD$1357)</f>
        <v>5232</v>
      </c>
      <c r="AE335" s="161">
        <v>75</v>
      </c>
      <c r="AG335" s="161"/>
      <c r="AH335" s="161"/>
      <c r="AI335" s="161"/>
      <c r="AM335" s="1">
        <f>SUMIF(County!$AT$1331:$AT$1392,$BC335,County!AE$1331:AE$1392)+SUMIF('Cong Dist'!$BC$1303:$BC$1357,$BC335,'Cong Dist'!AM$1303:AM$1357)</f>
        <v>0</v>
      </c>
      <c r="AS335" s="7">
        <f>IF(AD335&gt;0,RANK(AD335,(Z335:AB335,AC335:AQ335)),0)</f>
        <v>1</v>
      </c>
      <c r="AT335" s="7">
        <f>IF(AE335&gt;0,RANK(AE335,(Z335:AB335,AC335:AQ335)),0)</f>
        <v>4</v>
      </c>
      <c r="AU335" s="7">
        <f>IF(AF335&gt;0,RANK(AF335,(Z335:AB335,AC335:AQ335)),0)</f>
        <v>0</v>
      </c>
      <c r="AV335" s="7">
        <f>IF(AG335&gt;0,RANK(AG335,(Z335:AB335,AG335:AQ335)),0)</f>
        <v>0</v>
      </c>
      <c r="AW335" s="2">
        <f t="shared" si="375"/>
        <v>1.0835018780699221E-2</v>
      </c>
      <c r="AX335" s="2">
        <f t="shared" si="376"/>
        <v>0</v>
      </c>
      <c r="AY335" s="2">
        <f t="shared" si="377"/>
        <v>0</v>
      </c>
      <c r="BA335" s="2" t="str">
        <f t="shared" si="378"/>
        <v>District 8</v>
      </c>
      <c r="BB335" t="str">
        <f t="shared" si="379"/>
        <v>NY</v>
      </c>
      <c r="BC335">
        <v>8</v>
      </c>
      <c r="BE335" s="97">
        <v>36</v>
      </c>
      <c r="BF335" s="99">
        <v>908</v>
      </c>
      <c r="BG335" s="106">
        <f t="shared" si="380"/>
        <v>36908</v>
      </c>
      <c r="BH335" t="s">
        <v>2605</v>
      </c>
      <c r="BI335" t="s">
        <v>3184</v>
      </c>
    </row>
    <row r="336" spans="1:61" outlineLevel="1">
      <c r="A336" s="9" t="s">
        <v>3001</v>
      </c>
      <c r="B336" t="s">
        <v>1928</v>
      </c>
      <c r="C336" s="1">
        <f t="shared" si="363"/>
        <v>6006</v>
      </c>
      <c r="D336" s="1">
        <v>3</v>
      </c>
      <c r="E336" s="1" t="str">
        <f t="shared" si="364"/>
        <v/>
      </c>
      <c r="F336" s="1"/>
      <c r="G336" s="1"/>
      <c r="H336" s="1" t="str">
        <f t="shared" si="365"/>
        <v/>
      </c>
      <c r="I336" s="1">
        <f t="shared" si="366"/>
        <v>3</v>
      </c>
      <c r="J336" s="1"/>
      <c r="K336" s="1"/>
      <c r="L336" s="1"/>
      <c r="M336" s="7">
        <f>IF(Z336&gt;0,RANK(Z336,(Z336:AB336,AC336:AQ336)),0)</f>
        <v>3</v>
      </c>
      <c r="N336" s="7">
        <f>IF(AA336&gt;0,RANK(AA336,(Z336:AB336,AC336:AQ336)),0)</f>
        <v>0</v>
      </c>
      <c r="O336" s="7">
        <f>IF(AB336&gt;0,RANK(AB336,(Z336:AB336,AC336:AQ336)),0)</f>
        <v>0</v>
      </c>
      <c r="P336" s="7">
        <f>IF(AC336&gt;0,RANK(AC336,(Z336:AB336,AC336:AQ336)),0)</f>
        <v>2</v>
      </c>
      <c r="Q336" s="49">
        <f t="shared" si="367"/>
        <v>2087</v>
      </c>
      <c r="R336" s="177">
        <f t="shared" si="368"/>
        <v>0.34748584748584749</v>
      </c>
      <c r="S336" s="2"/>
      <c r="T336" s="2">
        <f t="shared" si="369"/>
        <v>0.17216117216117216</v>
      </c>
      <c r="U336" s="2">
        <f t="shared" si="370"/>
        <v>0</v>
      </c>
      <c r="V336" s="2">
        <f t="shared" si="371"/>
        <v>0</v>
      </c>
      <c r="W336" s="2">
        <f t="shared" si="372"/>
        <v>0.2350982350982351</v>
      </c>
      <c r="X336" s="2">
        <f t="shared" si="373"/>
        <v>0.58258408258408256</v>
      </c>
      <c r="Y336" s="2">
        <f t="shared" si="374"/>
        <v>1.015651015651009E-2</v>
      </c>
      <c r="Z336" s="1">
        <f>SUMIF(County!$AT$1331:$AT$1392,$BC336,County!R$1331:R$1392)+SUMIF('Cong Dist'!$BC$1303:$BC$1357,$BC336,'Cong Dist'!Z$1303:Z$1357)</f>
        <v>1034</v>
      </c>
      <c r="AC336" s="1">
        <f>SUMIF(County!$AT$1331:$AT$1392,$BC336,County!U$1331:U$1392)+SUMIF('Cong Dist'!$BC$1303:$BC$1357,$BC336,'Cong Dist'!AC$1303:AC$1357)</f>
        <v>1412</v>
      </c>
      <c r="AD336" s="1">
        <f>SUMIF(County!$AT$1331:$AT$1392,$BC336,County!V$1331:V$1392)+SUMIF('Cong Dist'!$BC$1303:$BC$1357,$BC336,'Cong Dist'!AD$1303:AD$1357)</f>
        <v>3499</v>
      </c>
      <c r="AE336" s="161">
        <v>61</v>
      </c>
      <c r="AG336" s="161"/>
      <c r="AH336" s="161"/>
      <c r="AI336" s="161"/>
      <c r="AM336" s="1">
        <f>SUMIF(County!$AT$1331:$AT$1392,$BC336,County!AE$1331:AE$1392)+SUMIF('Cong Dist'!$BC$1303:$BC$1357,$BC336,'Cong Dist'!AM$1303:AM$1357)</f>
        <v>0</v>
      </c>
      <c r="AS336" s="7">
        <f>IF(AD336&gt;0,RANK(AD336,(Z336:AB336,AC336:AQ336)),0)</f>
        <v>1</v>
      </c>
      <c r="AT336" s="7">
        <f>IF(AE336&gt;0,RANK(AE336,(Z336:AB336,AC336:AQ336)),0)</f>
        <v>4</v>
      </c>
      <c r="AU336" s="7">
        <f>IF(AF336&gt;0,RANK(AF336,(Z336:AB336,AC336:AQ336)),0)</f>
        <v>0</v>
      </c>
      <c r="AV336" s="7">
        <f>IF(AG336&gt;0,RANK(AG336,(Z336:AB336,AG336:AQ336)),0)</f>
        <v>0</v>
      </c>
      <c r="AW336" s="2">
        <f t="shared" si="375"/>
        <v>1.0156510156510156E-2</v>
      </c>
      <c r="AX336" s="2">
        <f t="shared" si="376"/>
        <v>0</v>
      </c>
      <c r="AY336" s="2">
        <f t="shared" si="377"/>
        <v>0</v>
      </c>
      <c r="BA336" s="2" t="str">
        <f t="shared" si="378"/>
        <v>District 9</v>
      </c>
      <c r="BB336" t="str">
        <f t="shared" si="379"/>
        <v>NY</v>
      </c>
      <c r="BC336">
        <v>9</v>
      </c>
      <c r="BE336" s="97">
        <v>36</v>
      </c>
      <c r="BF336" s="99">
        <v>909</v>
      </c>
      <c r="BG336" s="106">
        <f t="shared" si="380"/>
        <v>36909</v>
      </c>
      <c r="BH336" t="s">
        <v>2605</v>
      </c>
      <c r="BI336" t="s">
        <v>3184</v>
      </c>
    </row>
    <row r="337" spans="1:61" outlineLevel="1">
      <c r="A337" s="9" t="s">
        <v>50</v>
      </c>
      <c r="B337" t="s">
        <v>1928</v>
      </c>
      <c r="C337" s="1">
        <f t="shared" si="363"/>
        <v>13039</v>
      </c>
      <c r="D337" s="1">
        <v>3</v>
      </c>
      <c r="E337" s="1">
        <f t="shared" si="364"/>
        <v>1</v>
      </c>
      <c r="F337" s="1"/>
      <c r="G337" s="1"/>
      <c r="H337" s="1" t="str">
        <f t="shared" si="365"/>
        <v/>
      </c>
      <c r="I337" s="1">
        <f t="shared" si="366"/>
        <v>2</v>
      </c>
      <c r="J337" s="1"/>
      <c r="K337" s="1"/>
      <c r="L337" s="1"/>
      <c r="M337" s="7">
        <f>IF(Z337&gt;0,RANK(Z337,(Z337:AB337,AC337:AQ337)),0)</f>
        <v>2</v>
      </c>
      <c r="N337" s="7">
        <f>IF(AA337&gt;0,RANK(AA337,(Z337:AB337,AC337:AQ337)),0)</f>
        <v>0</v>
      </c>
      <c r="O337" s="7">
        <f>IF(AB337&gt;0,RANK(AB337,(Z337:AB337,AC337:AQ337)),0)</f>
        <v>0</v>
      </c>
      <c r="P337" s="7">
        <f>IF(AC337&gt;0,RANK(AC337,(Z337:AB337,AC337:AQ337)),0)</f>
        <v>3</v>
      </c>
      <c r="Q337" s="49">
        <f t="shared" si="367"/>
        <v>1215</v>
      </c>
      <c r="R337" s="177">
        <f t="shared" si="368"/>
        <v>9.3181992484086207E-2</v>
      </c>
      <c r="S337" s="2"/>
      <c r="T337" s="2">
        <f t="shared" si="369"/>
        <v>0.34565534166730577</v>
      </c>
      <c r="U337" s="2">
        <f t="shared" si="370"/>
        <v>0</v>
      </c>
      <c r="V337" s="2">
        <f t="shared" si="371"/>
        <v>0</v>
      </c>
      <c r="W337" s="2">
        <f t="shared" si="372"/>
        <v>0.20860495436766624</v>
      </c>
      <c r="X337" s="2">
        <f t="shared" si="373"/>
        <v>0.43883733415139198</v>
      </c>
      <c r="Y337" s="2">
        <f t="shared" si="374"/>
        <v>6.9023698136359557E-3</v>
      </c>
      <c r="Z337" s="1">
        <f>SUMIF(County!$AT$1331:$AT$1392,$BC337,County!R$1331:R$1392)+SUMIF('Cong Dist'!$BC$1303:$BC$1357,$BC337,'Cong Dist'!Z$1303:Z$1357)</f>
        <v>4507</v>
      </c>
      <c r="AC337" s="1">
        <f>SUMIF(County!$AT$1331:$AT$1392,$BC337,County!U$1331:U$1392)+SUMIF('Cong Dist'!$BC$1303:$BC$1357,$BC337,'Cong Dist'!AC$1303:AC$1357)</f>
        <v>2720</v>
      </c>
      <c r="AD337" s="1">
        <f>SUMIF(County!$AT$1331:$AT$1392,$BC337,County!V$1331:V$1392)+SUMIF('Cong Dist'!$BC$1303:$BC$1357,$BC337,'Cong Dist'!AD$1303:AD$1357)</f>
        <v>5722</v>
      </c>
      <c r="AE337" s="161">
        <v>90</v>
      </c>
      <c r="AG337" s="161"/>
      <c r="AH337" s="161"/>
      <c r="AI337" s="161"/>
      <c r="AM337" s="1">
        <f>SUMIF(County!$AT$1331:$AT$1392,$BC337,County!AE$1331:AE$1392)+SUMIF('Cong Dist'!$BC$1303:$BC$1357,$BC337,'Cong Dist'!AM$1303:AM$1357)</f>
        <v>0</v>
      </c>
      <c r="AS337" s="7">
        <f>IF(AD337&gt;0,RANK(AD337,(Z337:AB337,AC337:AQ337)),0)</f>
        <v>1</v>
      </c>
      <c r="AT337" s="7">
        <f>IF(AE337&gt;0,RANK(AE337,(Z337:AB337,AC337:AQ337)),0)</f>
        <v>4</v>
      </c>
      <c r="AU337" s="7">
        <f>IF(AF337&gt;0,RANK(AF337,(Z337:AB337,AC337:AQ337)),0)</f>
        <v>0</v>
      </c>
      <c r="AV337" s="7">
        <f>IF(AG337&gt;0,RANK(AG337,(Z337:AB337,AG337:AQ337)),0)</f>
        <v>0</v>
      </c>
      <c r="AW337" s="2">
        <f t="shared" si="375"/>
        <v>6.9023698136360147E-3</v>
      </c>
      <c r="AX337" s="2">
        <f t="shared" si="376"/>
        <v>0</v>
      </c>
      <c r="AY337" s="2">
        <f t="shared" si="377"/>
        <v>0</v>
      </c>
      <c r="BA337" s="2" t="str">
        <f t="shared" si="378"/>
        <v>District 10</v>
      </c>
      <c r="BB337" t="str">
        <f t="shared" si="379"/>
        <v>NY</v>
      </c>
      <c r="BC337">
        <v>10</v>
      </c>
      <c r="BE337" s="97">
        <v>36</v>
      </c>
      <c r="BF337" s="99">
        <v>910</v>
      </c>
      <c r="BG337" s="106">
        <f t="shared" si="380"/>
        <v>36910</v>
      </c>
      <c r="BH337" t="s">
        <v>2605</v>
      </c>
      <c r="BI337" t="s">
        <v>3184</v>
      </c>
    </row>
    <row r="338" spans="1:61" outlineLevel="1">
      <c r="A338" s="9" t="s">
        <v>1892</v>
      </c>
      <c r="B338" t="s">
        <v>1928</v>
      </c>
      <c r="C338" s="1">
        <f t="shared" si="363"/>
        <v>32889</v>
      </c>
      <c r="D338" s="1">
        <v>3</v>
      </c>
      <c r="E338" s="1" t="str">
        <f t="shared" si="364"/>
        <v/>
      </c>
      <c r="F338" s="1"/>
      <c r="G338" s="1"/>
      <c r="H338" s="1" t="str">
        <f t="shared" si="365"/>
        <v/>
      </c>
      <c r="I338" s="1">
        <f t="shared" si="366"/>
        <v>3</v>
      </c>
      <c r="J338" s="1"/>
      <c r="K338" s="1"/>
      <c r="L338" s="1"/>
      <c r="M338" s="7">
        <f>IF(Z338&gt;0,RANK(Z338,(Z338:AB338,AC338:AQ338)),0)</f>
        <v>2</v>
      </c>
      <c r="N338" s="7">
        <f>IF(AA338&gt;0,RANK(AA338,(Z338:AB338,AC338:AQ338)),0)</f>
        <v>0</v>
      </c>
      <c r="O338" s="7">
        <f>IF(AB338&gt;0,RANK(AB338,(Z338:AB338,AC338:AQ338)),0)</f>
        <v>0</v>
      </c>
      <c r="P338" s="7">
        <f>IF(AC338&gt;0,RANK(AC338,(Z338:AB338,AC338:AQ338)),0)</f>
        <v>3</v>
      </c>
      <c r="Q338" s="49">
        <f t="shared" si="367"/>
        <v>22636</v>
      </c>
      <c r="R338" s="177">
        <f t="shared" si="368"/>
        <v>0.68825443157286625</v>
      </c>
      <c r="S338" s="2"/>
      <c r="T338" s="2">
        <f t="shared" si="369"/>
        <v>0.11116178661558576</v>
      </c>
      <c r="U338" s="2">
        <f t="shared" si="370"/>
        <v>0</v>
      </c>
      <c r="V338" s="2">
        <f t="shared" si="371"/>
        <v>0</v>
      </c>
      <c r="W338" s="2">
        <f t="shared" si="372"/>
        <v>8.4557146766396057E-2</v>
      </c>
      <c r="X338" s="2">
        <f t="shared" si="373"/>
        <v>0.7994162181884521</v>
      </c>
      <c r="Y338" s="2">
        <f t="shared" si="374"/>
        <v>4.8648484295661376E-3</v>
      </c>
      <c r="Z338" s="1">
        <f>SUMIF(County!$AT$1331:$AT$1392,$BC338,County!R$1331:R$1392)+SUMIF('Cong Dist'!$BC$1303:$BC$1357,$BC338,'Cong Dist'!Z$1303:Z$1357)</f>
        <v>3656</v>
      </c>
      <c r="AC338" s="1">
        <f>SUMIF(County!$AT$1331:$AT$1392,$BC338,County!U$1331:U$1392)+SUMIF('Cong Dist'!$BC$1303:$BC$1357,$BC338,'Cong Dist'!AC$1303:AC$1357)</f>
        <v>2781</v>
      </c>
      <c r="AD338" s="1">
        <f>SUMIF(County!$AT$1331:$AT$1392,$BC338,County!V$1331:V$1392)+SUMIF('Cong Dist'!$BC$1303:$BC$1357,$BC338,'Cong Dist'!AD$1303:AD$1357)</f>
        <v>26292</v>
      </c>
      <c r="AE338" s="161">
        <v>160</v>
      </c>
      <c r="AG338" s="161"/>
      <c r="AH338" s="161"/>
      <c r="AI338" s="161"/>
      <c r="AM338" s="1">
        <f>SUMIF(County!$AT$1331:$AT$1392,$BC338,County!AE$1331:AE$1392)+SUMIF('Cong Dist'!$BC$1303:$BC$1357,$BC338,'Cong Dist'!AM$1303:AM$1357)</f>
        <v>0</v>
      </c>
      <c r="AS338" s="7">
        <f>IF(AD338&gt;0,RANK(AD338,(Z338:AB338,AC338:AQ338)),0)</f>
        <v>1</v>
      </c>
      <c r="AT338" s="7">
        <f>IF(AE338&gt;0,RANK(AE338,(Z338:AB338,AC338:AQ338)),0)</f>
        <v>4</v>
      </c>
      <c r="AU338" s="7">
        <f>IF(AF338&gt;0,RANK(AF338,(Z338:AB338,AC338:AQ338)),0)</f>
        <v>0</v>
      </c>
      <c r="AV338" s="7">
        <f>IF(AG338&gt;0,RANK(AG338,(Z338:AB338,AG338:AQ338)),0)</f>
        <v>0</v>
      </c>
      <c r="AW338" s="2">
        <f t="shared" si="375"/>
        <v>4.8648484295661159E-3</v>
      </c>
      <c r="AX338" s="2">
        <f t="shared" si="376"/>
        <v>0</v>
      </c>
      <c r="AY338" s="2">
        <f t="shared" si="377"/>
        <v>0</v>
      </c>
      <c r="BA338" s="2" t="str">
        <f t="shared" si="378"/>
        <v>District 11</v>
      </c>
      <c r="BB338" t="str">
        <f t="shared" si="379"/>
        <v>NY</v>
      </c>
      <c r="BC338">
        <v>11</v>
      </c>
      <c r="BE338" s="97">
        <v>36</v>
      </c>
      <c r="BF338" s="99">
        <v>911</v>
      </c>
      <c r="BG338" s="106">
        <f t="shared" si="380"/>
        <v>36911</v>
      </c>
      <c r="BH338" t="s">
        <v>2605</v>
      </c>
      <c r="BI338" t="s">
        <v>3184</v>
      </c>
    </row>
    <row r="339" spans="1:61" outlineLevel="1">
      <c r="A339" s="9" t="s">
        <v>466</v>
      </c>
      <c r="B339" t="s">
        <v>1928</v>
      </c>
      <c r="C339" s="1">
        <f t="shared" si="363"/>
        <v>17769</v>
      </c>
      <c r="D339" s="1">
        <v>3</v>
      </c>
      <c r="E339" s="1">
        <f t="shared" si="364"/>
        <v>2</v>
      </c>
      <c r="F339" s="1"/>
      <c r="G339" s="1"/>
      <c r="H339" s="1" t="str">
        <f t="shared" si="365"/>
        <v/>
      </c>
      <c r="I339" s="1">
        <f t="shared" si="366"/>
        <v>1</v>
      </c>
      <c r="J339" s="1"/>
      <c r="K339" s="1"/>
      <c r="L339" s="1"/>
      <c r="M339" s="7">
        <f>IF(Z339&gt;0,RANK(Z339,(Z339:AB339,AC339:AQ339)),0)</f>
        <v>1</v>
      </c>
      <c r="N339" s="7">
        <f>IF(AA339&gt;0,RANK(AA339,(Z339:AB339,AC339:AQ339)),0)</f>
        <v>0</v>
      </c>
      <c r="O339" s="7">
        <f>IF(AB339&gt;0,RANK(AB339,(Z339:AB339,AC339:AQ339)),0)</f>
        <v>0</v>
      </c>
      <c r="P339" s="7">
        <f>IF(AC339&gt;0,RANK(AC339,(Z339:AB339,AC339:AQ339)),0)</f>
        <v>3</v>
      </c>
      <c r="Q339" s="49">
        <f t="shared" si="367"/>
        <v>112</v>
      </c>
      <c r="R339" s="177">
        <f t="shared" si="368"/>
        <v>6.3031121616298046E-3</v>
      </c>
      <c r="S339" s="2"/>
      <c r="T339" s="2">
        <f t="shared" si="369"/>
        <v>0.44042996229388259</v>
      </c>
      <c r="U339" s="2">
        <f t="shared" si="370"/>
        <v>0</v>
      </c>
      <c r="V339" s="2">
        <f t="shared" si="371"/>
        <v>0</v>
      </c>
      <c r="W339" s="2">
        <f t="shared" si="372"/>
        <v>0.11863357532781811</v>
      </c>
      <c r="X339" s="2">
        <f t="shared" si="373"/>
        <v>0.43412685013225277</v>
      </c>
      <c r="Y339" s="2">
        <f t="shared" si="374"/>
        <v>6.8096122460465924E-3</v>
      </c>
      <c r="Z339" s="1">
        <f>SUMIF(County!$AT$1331:$AT$1392,$BC339,County!R$1331:R$1392)+SUMIF('Cong Dist'!$BC$1303:$BC$1357,$BC339,'Cong Dist'!Z$1303:Z$1357)</f>
        <v>7826</v>
      </c>
      <c r="AC339" s="1">
        <f>SUMIF(County!$AT$1331:$AT$1392,$BC339,County!U$1331:U$1392)+SUMIF('Cong Dist'!$BC$1303:$BC$1357,$BC339,'Cong Dist'!AC$1303:AC$1357)</f>
        <v>2108</v>
      </c>
      <c r="AD339" s="1">
        <f>SUMIF(County!$AT$1331:$AT$1392,$BC339,County!V$1331:V$1392)+SUMIF('Cong Dist'!$BC$1303:$BC$1357,$BC339,'Cong Dist'!AD$1303:AD$1357)</f>
        <v>7714</v>
      </c>
      <c r="AE339" s="161">
        <v>121</v>
      </c>
      <c r="AG339" s="161"/>
      <c r="AH339" s="161"/>
      <c r="AI339" s="161"/>
      <c r="AM339" s="1">
        <f>SUMIF(County!$AT$1331:$AT$1392,$BC339,County!AE$1331:AE$1392)+SUMIF('Cong Dist'!$BC$1303:$BC$1357,$BC339,'Cong Dist'!AM$1303:AM$1357)</f>
        <v>0</v>
      </c>
      <c r="AS339" s="7">
        <f>IF(AD339&gt;0,RANK(AD339,(Z339:AB339,AC339:AQ339)),0)</f>
        <v>2</v>
      </c>
      <c r="AT339" s="7">
        <f>IF(AE339&gt;0,RANK(AE339,(Z339:AB339,AC339:AQ339)),0)</f>
        <v>4</v>
      </c>
      <c r="AU339" s="7">
        <f>IF(AF339&gt;0,RANK(AF339,(Z339:AB339,AC339:AQ339)),0)</f>
        <v>0</v>
      </c>
      <c r="AV339" s="7">
        <f>IF(AG339&gt;0,RANK(AG339,(Z339:AB339,AG339:AQ339)),0)</f>
        <v>0</v>
      </c>
      <c r="AW339" s="2">
        <f t="shared" si="375"/>
        <v>6.8096122460464857E-3</v>
      </c>
      <c r="AX339" s="2">
        <f t="shared" si="376"/>
        <v>0</v>
      </c>
      <c r="AY339" s="2">
        <f t="shared" si="377"/>
        <v>0</v>
      </c>
      <c r="BA339" s="2" t="str">
        <f t="shared" si="378"/>
        <v>District 12</v>
      </c>
      <c r="BB339" t="str">
        <f t="shared" si="379"/>
        <v>NY</v>
      </c>
      <c r="BC339">
        <v>12</v>
      </c>
      <c r="BE339" s="97">
        <v>36</v>
      </c>
      <c r="BF339" s="99">
        <v>912</v>
      </c>
      <c r="BG339" s="106">
        <f t="shared" si="380"/>
        <v>36912</v>
      </c>
      <c r="BH339" t="s">
        <v>2605</v>
      </c>
      <c r="BI339" t="s">
        <v>3184</v>
      </c>
    </row>
    <row r="340" spans="1:61" outlineLevel="1">
      <c r="A340" s="9" t="s">
        <v>578</v>
      </c>
      <c r="B340" t="s">
        <v>1928</v>
      </c>
      <c r="C340" s="1">
        <f t="shared" si="363"/>
        <v>2895</v>
      </c>
      <c r="D340" s="1">
        <v>3</v>
      </c>
      <c r="E340" s="1">
        <f t="shared" si="364"/>
        <v>1</v>
      </c>
      <c r="F340" s="1"/>
      <c r="G340" s="1"/>
      <c r="H340" s="1" t="str">
        <f t="shared" si="365"/>
        <v/>
      </c>
      <c r="I340" s="1">
        <f t="shared" si="366"/>
        <v>2</v>
      </c>
      <c r="J340" s="1"/>
      <c r="K340" s="1"/>
      <c r="L340" s="1"/>
      <c r="M340" s="7">
        <f>IF(Z340&gt;0,RANK(Z340,(Z340:AB340,AC340:AQ340)),0)</f>
        <v>2</v>
      </c>
      <c r="N340" s="7">
        <f>IF(AA340&gt;0,RANK(AA340,(Z340:AB340,AC340:AQ340)),0)</f>
        <v>0</v>
      </c>
      <c r="O340" s="7">
        <f>IF(AB340&gt;0,RANK(AB340,(Z340:AB340,AC340:AQ340)),0)</f>
        <v>0</v>
      </c>
      <c r="P340" s="7">
        <f>IF(AC340&gt;0,RANK(AC340,(Z340:AB340,AC340:AQ340)),0)</f>
        <v>3</v>
      </c>
      <c r="Q340" s="49">
        <f t="shared" si="367"/>
        <v>608</v>
      </c>
      <c r="R340" s="177">
        <f t="shared" si="368"/>
        <v>0.21001727115716753</v>
      </c>
      <c r="S340" s="2"/>
      <c r="T340" s="2">
        <f t="shared" si="369"/>
        <v>0.27633851468048359</v>
      </c>
      <c r="U340" s="2">
        <f t="shared" si="370"/>
        <v>0</v>
      </c>
      <c r="V340" s="2">
        <f t="shared" si="371"/>
        <v>0</v>
      </c>
      <c r="W340" s="2">
        <f t="shared" si="372"/>
        <v>0.21554404145077721</v>
      </c>
      <c r="X340" s="2">
        <f t="shared" si="373"/>
        <v>0.4863557858376511</v>
      </c>
      <c r="Y340" s="2">
        <f t="shared" si="374"/>
        <v>2.1761658031088149E-2</v>
      </c>
      <c r="Z340" s="1">
        <f>SUMIF(County!$AT$1331:$AT$1392,$BC340,County!R$1331:R$1392)+SUMIF('Cong Dist'!$BC$1303:$BC$1357,$BC340,'Cong Dist'!Z$1303:Z$1357)</f>
        <v>800</v>
      </c>
      <c r="AC340" s="1">
        <f>SUMIF(County!$AT$1331:$AT$1392,$BC340,County!U$1331:U$1392)+SUMIF('Cong Dist'!$BC$1303:$BC$1357,$BC340,'Cong Dist'!AC$1303:AC$1357)</f>
        <v>624</v>
      </c>
      <c r="AD340" s="1">
        <f>SUMIF(County!$AT$1331:$AT$1392,$BC340,County!V$1331:V$1392)+SUMIF('Cong Dist'!$BC$1303:$BC$1357,$BC340,'Cong Dist'!AD$1303:AD$1357)</f>
        <v>1408</v>
      </c>
      <c r="AE340" s="161">
        <v>63</v>
      </c>
      <c r="AG340" s="161"/>
      <c r="AH340" s="161"/>
      <c r="AI340" s="161"/>
      <c r="AM340" s="1">
        <f>SUMIF(County!$AT$1331:$AT$1392,$BC340,County!AE$1331:AE$1392)+SUMIF('Cong Dist'!$BC$1303:$BC$1357,$BC340,'Cong Dist'!AM$1303:AM$1357)</f>
        <v>0</v>
      </c>
      <c r="AS340" s="7">
        <f>IF(AD340&gt;0,RANK(AD340,(Z340:AB340,AC340:AQ340)),0)</f>
        <v>1</v>
      </c>
      <c r="AT340" s="7">
        <f>IF(AE340&gt;0,RANK(AE340,(Z340:AB340,AC340:AQ340)),0)</f>
        <v>4</v>
      </c>
      <c r="AU340" s="7">
        <f>IF(AF340&gt;0,RANK(AF340,(Z340:AB340,AC340:AQ340)),0)</f>
        <v>0</v>
      </c>
      <c r="AV340" s="7">
        <f>IF(AG340&gt;0,RANK(AG340,(Z340:AB340,AG340:AQ340)),0)</f>
        <v>0</v>
      </c>
      <c r="AW340" s="2">
        <f t="shared" si="375"/>
        <v>2.1761658031088083E-2</v>
      </c>
      <c r="AX340" s="2">
        <f t="shared" si="376"/>
        <v>0</v>
      </c>
      <c r="AY340" s="2">
        <f t="shared" si="377"/>
        <v>0</v>
      </c>
      <c r="BA340" s="2" t="str">
        <f t="shared" si="378"/>
        <v>District 13</v>
      </c>
      <c r="BB340" t="str">
        <f t="shared" si="379"/>
        <v>NY</v>
      </c>
      <c r="BC340">
        <v>13</v>
      </c>
      <c r="BE340" s="97">
        <v>36</v>
      </c>
      <c r="BF340" s="99">
        <v>913</v>
      </c>
      <c r="BG340" s="106">
        <f t="shared" si="380"/>
        <v>36913</v>
      </c>
      <c r="BH340" t="s">
        <v>2605</v>
      </c>
      <c r="BI340" t="s">
        <v>3184</v>
      </c>
    </row>
    <row r="341" spans="1:61" outlineLevel="1">
      <c r="A341" s="9" t="s">
        <v>27</v>
      </c>
      <c r="B341" t="s">
        <v>1928</v>
      </c>
      <c r="C341" s="1">
        <f t="shared" si="363"/>
        <v>7868</v>
      </c>
      <c r="D341" s="1">
        <v>3</v>
      </c>
      <c r="E341" s="1" t="str">
        <f t="shared" si="364"/>
        <v/>
      </c>
      <c r="F341" s="1"/>
      <c r="G341" s="1"/>
      <c r="H341" s="1" t="str">
        <f t="shared" si="365"/>
        <v/>
      </c>
      <c r="I341" s="1">
        <f t="shared" si="366"/>
        <v>3</v>
      </c>
      <c r="J341" s="1"/>
      <c r="K341" s="1"/>
      <c r="L341" s="1"/>
      <c r="M341" s="7">
        <f>IF(Z341&gt;0,RANK(Z341,(Z341:AB341,AC341:AQ341)),0)</f>
        <v>2</v>
      </c>
      <c r="N341" s="7">
        <f>IF(AA341&gt;0,RANK(AA341,(Z341:AB341,AC341:AQ341)),0)</f>
        <v>0</v>
      </c>
      <c r="O341" s="7">
        <f>IF(AB341&gt;0,RANK(AB341,(Z341:AB341,AC341:AQ341)),0)</f>
        <v>0</v>
      </c>
      <c r="P341" s="7">
        <f>IF(AC341&gt;0,RANK(AC341,(Z341:AB341,AC341:AQ341)),0)</f>
        <v>3</v>
      </c>
      <c r="Q341" s="49">
        <f t="shared" si="367"/>
        <v>4064</v>
      </c>
      <c r="R341" s="177">
        <f t="shared" si="368"/>
        <v>0.51652262328418908</v>
      </c>
      <c r="S341" s="2"/>
      <c r="T341" s="2">
        <f t="shared" si="369"/>
        <v>0.1673868835790544</v>
      </c>
      <c r="U341" s="2">
        <f t="shared" si="370"/>
        <v>0</v>
      </c>
      <c r="V341" s="2">
        <f t="shared" si="371"/>
        <v>0</v>
      </c>
      <c r="W341" s="2">
        <f t="shared" si="372"/>
        <v>0.13675648195221149</v>
      </c>
      <c r="X341" s="2">
        <f t="shared" si="373"/>
        <v>0.68390950686324348</v>
      </c>
      <c r="Y341" s="2">
        <f t="shared" si="374"/>
        <v>1.1947127605490659E-2</v>
      </c>
      <c r="Z341" s="1">
        <f>SUMIF(County!$AT$1331:$AT$1392,$BC341,County!R$1331:R$1392)+SUMIF('Cong Dist'!$BC$1303:$BC$1357,$BC341,'Cong Dist'!Z$1303:Z$1357)</f>
        <v>1317</v>
      </c>
      <c r="AC341" s="1">
        <f>SUMIF(County!$AT$1331:$AT$1392,$BC341,County!U$1331:U$1392)+SUMIF('Cong Dist'!$BC$1303:$BC$1357,$BC341,'Cong Dist'!AC$1303:AC$1357)</f>
        <v>1076</v>
      </c>
      <c r="AD341" s="1">
        <f>SUMIF(County!$AT$1331:$AT$1392,$BC341,County!V$1331:V$1392)+SUMIF('Cong Dist'!$BC$1303:$BC$1357,$BC341,'Cong Dist'!AD$1303:AD$1357)</f>
        <v>5381</v>
      </c>
      <c r="AE341" s="161">
        <v>94</v>
      </c>
      <c r="AG341" s="161"/>
      <c r="AH341" s="161"/>
      <c r="AI341" s="161"/>
      <c r="AM341" s="1">
        <f>SUMIF(County!$AT$1331:$AT$1392,$BC341,County!AE$1331:AE$1392)+SUMIF('Cong Dist'!$BC$1303:$BC$1357,$BC341,'Cong Dist'!AM$1303:AM$1357)</f>
        <v>0</v>
      </c>
      <c r="AS341" s="7">
        <f>IF(AD341&gt;0,RANK(AD341,(Z341:AB341,AC341:AQ341)),0)</f>
        <v>1</v>
      </c>
      <c r="AT341" s="7">
        <f>IF(AE341&gt;0,RANK(AE341,(Z341:AB341,AC341:AQ341)),0)</f>
        <v>4</v>
      </c>
      <c r="AU341" s="7">
        <f>IF(AF341&gt;0,RANK(AF341,(Z341:AB341,AC341:AQ341)),0)</f>
        <v>0</v>
      </c>
      <c r="AV341" s="7">
        <f>IF(AG341&gt;0,RANK(AG341,(Z341:AB341,AG341:AQ341)),0)</f>
        <v>0</v>
      </c>
      <c r="AW341" s="2">
        <f t="shared" si="375"/>
        <v>1.1947127605490595E-2</v>
      </c>
      <c r="AX341" s="2">
        <f t="shared" si="376"/>
        <v>0</v>
      </c>
      <c r="AY341" s="2">
        <f t="shared" si="377"/>
        <v>0</v>
      </c>
      <c r="BA341" s="2" t="str">
        <f t="shared" si="378"/>
        <v>District 14</v>
      </c>
      <c r="BB341" t="str">
        <f t="shared" si="379"/>
        <v>NY</v>
      </c>
      <c r="BC341">
        <v>14</v>
      </c>
      <c r="BE341" s="97">
        <v>36</v>
      </c>
      <c r="BF341" s="99">
        <v>914</v>
      </c>
      <c r="BG341" s="106">
        <f t="shared" si="380"/>
        <v>36914</v>
      </c>
      <c r="BH341" t="s">
        <v>2605</v>
      </c>
      <c r="BI341" t="s">
        <v>3184</v>
      </c>
    </row>
    <row r="342" spans="1:61" outlineLevel="1">
      <c r="A342" s="9" t="s">
        <v>1054</v>
      </c>
      <c r="B342" t="s">
        <v>1928</v>
      </c>
      <c r="C342" s="1">
        <f t="shared" si="363"/>
        <v>1171</v>
      </c>
      <c r="D342" s="1">
        <v>3</v>
      </c>
      <c r="E342" s="1" t="str">
        <f t="shared" si="364"/>
        <v/>
      </c>
      <c r="F342" s="1"/>
      <c r="G342" s="1"/>
      <c r="H342" s="1" t="str">
        <f t="shared" si="365"/>
        <v/>
      </c>
      <c r="I342" s="1">
        <f t="shared" si="366"/>
        <v>3</v>
      </c>
      <c r="J342" s="1"/>
      <c r="K342" s="1"/>
      <c r="L342" s="1"/>
      <c r="M342" s="7">
        <f>IF(Z342&gt;0,RANK(Z342,(Z342:AB342,AC342:AQ342)),0)</f>
        <v>3</v>
      </c>
      <c r="N342" s="7">
        <f>IF(AA342&gt;0,RANK(AA342,(Z342:AB342,AC342:AQ342)),0)</f>
        <v>0</v>
      </c>
      <c r="O342" s="7">
        <f>IF(AB342&gt;0,RANK(AB342,(Z342:AB342,AC342:AQ342)),0)</f>
        <v>0</v>
      </c>
      <c r="P342" s="7">
        <f>IF(AC342&gt;0,RANK(AC342,(Z342:AB342,AC342:AQ342)),0)</f>
        <v>2</v>
      </c>
      <c r="Q342" s="49">
        <f t="shared" si="367"/>
        <v>403</v>
      </c>
      <c r="R342" s="177">
        <f t="shared" si="368"/>
        <v>0.34415029888983772</v>
      </c>
      <c r="S342" s="2"/>
      <c r="T342" s="2">
        <f t="shared" si="369"/>
        <v>0.13321947053800171</v>
      </c>
      <c r="U342" s="2">
        <f t="shared" si="370"/>
        <v>0</v>
      </c>
      <c r="V342" s="2">
        <f t="shared" si="371"/>
        <v>0</v>
      </c>
      <c r="W342" s="2">
        <f t="shared" si="372"/>
        <v>0.24508966695132364</v>
      </c>
      <c r="X342" s="2">
        <f t="shared" si="373"/>
        <v>0.58923996584116145</v>
      </c>
      <c r="Y342" s="2">
        <f t="shared" si="374"/>
        <v>3.2450896669513285E-2</v>
      </c>
      <c r="Z342" s="1">
        <f>SUMIF(County!$AT$1331:$AT$1392,$BC342,County!R$1331:R$1392)+SUMIF('Cong Dist'!$BC$1303:$BC$1357,$BC342,'Cong Dist'!Z$1303:Z$1357)</f>
        <v>156</v>
      </c>
      <c r="AC342" s="1">
        <f>SUMIF(County!$AT$1331:$AT$1392,$BC342,County!U$1331:U$1392)+SUMIF('Cong Dist'!$BC$1303:$BC$1357,$BC342,'Cong Dist'!AC$1303:AC$1357)</f>
        <v>287</v>
      </c>
      <c r="AD342" s="1">
        <f>SUMIF(County!$AT$1331:$AT$1392,$BC342,County!V$1331:V$1392)+SUMIF('Cong Dist'!$BC$1303:$BC$1357,$BC342,'Cong Dist'!AD$1303:AD$1357)</f>
        <v>690</v>
      </c>
      <c r="AE342" s="161">
        <v>38</v>
      </c>
      <c r="AG342" s="161"/>
      <c r="AH342" s="161"/>
      <c r="AI342" s="161"/>
      <c r="AM342" s="1">
        <f>SUMIF(County!$AT$1331:$AT$1392,$BC342,County!AE$1331:AE$1392)+SUMIF('Cong Dist'!$BC$1303:$BC$1357,$BC342,'Cong Dist'!AM$1303:AM$1357)</f>
        <v>0</v>
      </c>
      <c r="AS342" s="7">
        <f>IF(AD342&gt;0,RANK(AD342,(Z342:AB342,AC342:AQ342)),0)</f>
        <v>1</v>
      </c>
      <c r="AT342" s="7">
        <f>IF(AE342&gt;0,RANK(AE342,(Z342:AB342,AC342:AQ342)),0)</f>
        <v>4</v>
      </c>
      <c r="AU342" s="7">
        <f>IF(AF342&gt;0,RANK(AF342,(Z342:AB342,AC342:AQ342)),0)</f>
        <v>0</v>
      </c>
      <c r="AV342" s="7">
        <f>IF(AG342&gt;0,RANK(AG342,(Z342:AB342,AG342:AQ342)),0)</f>
        <v>0</v>
      </c>
      <c r="AW342" s="2">
        <f t="shared" si="375"/>
        <v>3.2450896669513236E-2</v>
      </c>
      <c r="AX342" s="2">
        <f t="shared" si="376"/>
        <v>0</v>
      </c>
      <c r="AY342" s="2">
        <f t="shared" si="377"/>
        <v>0</v>
      </c>
      <c r="BA342" s="2" t="str">
        <f t="shared" si="378"/>
        <v>District 15</v>
      </c>
      <c r="BB342" t="str">
        <f t="shared" si="379"/>
        <v>NY</v>
      </c>
      <c r="BC342">
        <v>15</v>
      </c>
      <c r="BE342" s="97">
        <v>36</v>
      </c>
      <c r="BF342" s="99">
        <v>915</v>
      </c>
      <c r="BG342" s="106">
        <f t="shared" si="380"/>
        <v>36915</v>
      </c>
      <c r="BH342" t="s">
        <v>2605</v>
      </c>
      <c r="BI342" t="s">
        <v>3184</v>
      </c>
    </row>
    <row r="343" spans="1:61" outlineLevel="1">
      <c r="A343" s="9" t="s">
        <v>3118</v>
      </c>
      <c r="B343" t="s">
        <v>1928</v>
      </c>
      <c r="C343" s="1">
        <f t="shared" si="363"/>
        <v>20537</v>
      </c>
      <c r="D343" s="1">
        <v>3</v>
      </c>
      <c r="E343" s="1" t="str">
        <f t="shared" si="364"/>
        <v/>
      </c>
      <c r="F343" s="1"/>
      <c r="G343" s="1"/>
      <c r="H343" s="1" t="str">
        <f t="shared" si="365"/>
        <v/>
      </c>
      <c r="I343" s="1">
        <f t="shared" si="366"/>
        <v>3</v>
      </c>
      <c r="J343" s="1"/>
      <c r="K343" s="1"/>
      <c r="L343" s="1"/>
      <c r="M343" s="7">
        <f>IF(Z343&gt;0,RANK(Z343,(Z343:AB343,AC343:AQ343)),0)</f>
        <v>2</v>
      </c>
      <c r="N343" s="7">
        <f>IF(AA343&gt;0,RANK(AA343,(Z343:AB343,AC343:AQ343)),0)</f>
        <v>0</v>
      </c>
      <c r="O343" s="7">
        <f>IF(AB343&gt;0,RANK(AB343,(Z343:AB343,AC343:AQ343)),0)</f>
        <v>0</v>
      </c>
      <c r="P343" s="7">
        <f>IF(AC343&gt;0,RANK(AC343,(Z343:AB343,AC343:AQ343)),0)</f>
        <v>3</v>
      </c>
      <c r="Q343" s="49">
        <f t="shared" si="367"/>
        <v>5531</v>
      </c>
      <c r="R343" s="177">
        <f t="shared" si="368"/>
        <v>0.26931879047572671</v>
      </c>
      <c r="S343" s="2"/>
      <c r="T343" s="2">
        <f t="shared" si="369"/>
        <v>0.29921604908214444</v>
      </c>
      <c r="U343" s="2">
        <f t="shared" si="370"/>
        <v>0</v>
      </c>
      <c r="V343" s="2">
        <f t="shared" si="371"/>
        <v>0</v>
      </c>
      <c r="W343" s="2">
        <f t="shared" si="372"/>
        <v>0.12294882407362322</v>
      </c>
      <c r="X343" s="2">
        <f t="shared" si="373"/>
        <v>0.56853483955787121</v>
      </c>
      <c r="Y343" s="2">
        <f t="shared" si="374"/>
        <v>9.3002872863611197E-3</v>
      </c>
      <c r="Z343" s="1">
        <f>SUMIF(County!$AT$1331:$AT$1392,$BC343,County!R$1331:R$1392)+SUMIF('Cong Dist'!$BC$1303:$BC$1357,$BC343,'Cong Dist'!Z$1303:Z$1357)</f>
        <v>6145</v>
      </c>
      <c r="AC343" s="1">
        <f>SUMIF(County!$AT$1331:$AT$1392,$BC343,County!U$1331:U$1392)+SUMIF('Cong Dist'!$BC$1303:$BC$1357,$BC343,'Cong Dist'!AC$1303:AC$1357)</f>
        <v>2525</v>
      </c>
      <c r="AD343" s="1">
        <f>SUMIF(County!$AT$1331:$AT$1392,$BC343,County!V$1331:V$1392)+SUMIF('Cong Dist'!$BC$1303:$BC$1357,$BC343,'Cong Dist'!AD$1303:AD$1357)</f>
        <v>11676</v>
      </c>
      <c r="AE343" s="1">
        <f>SUMIF(County!$AT$1331:$AT$1392,$BC343,County!W$1331:W$1392)+SUMIF('Cong Dist'!$BC$1303:$BC$1357,$BC343,'Cong Dist'!AE$1303:AE$1357)</f>
        <v>191</v>
      </c>
      <c r="AM343" s="1">
        <f>SUMIF(County!$AT$1331:$AT$1392,$BC343,County!AE$1331:AE$1392)+SUMIF('Cong Dist'!$BC$1303:$BC$1357,$BC343,'Cong Dist'!AM$1303:AM$1357)</f>
        <v>0</v>
      </c>
      <c r="AS343" s="7">
        <f>IF(AD343&gt;0,RANK(AD343,(Z343:AB343,AC343:AQ343)),0)</f>
        <v>1</v>
      </c>
      <c r="AT343" s="7">
        <f>IF(AE343&gt;0,RANK(AE343,(Z343:AB343,AC343:AQ343)),0)</f>
        <v>4</v>
      </c>
      <c r="AU343" s="7">
        <f>IF(AF343&gt;0,RANK(AF343,(Z343:AB343,AC343:AQ343)),0)</f>
        <v>0</v>
      </c>
      <c r="AV343" s="7">
        <f>IF(AG343&gt;0,RANK(AG343,(Z343:AB343,AG343:AQ343)),0)</f>
        <v>0</v>
      </c>
      <c r="AW343" s="2">
        <f t="shared" si="375"/>
        <v>9.3002872863612012E-3</v>
      </c>
      <c r="AX343" s="2">
        <f t="shared" si="376"/>
        <v>0</v>
      </c>
      <c r="AY343" s="2">
        <f t="shared" si="377"/>
        <v>0</v>
      </c>
      <c r="BA343" s="2" t="str">
        <f t="shared" si="378"/>
        <v>District 16</v>
      </c>
      <c r="BB343" t="str">
        <f t="shared" si="379"/>
        <v>NY</v>
      </c>
      <c r="BC343">
        <v>16</v>
      </c>
      <c r="BE343" s="97">
        <v>36</v>
      </c>
      <c r="BF343" s="99">
        <v>916</v>
      </c>
      <c r="BG343" s="106">
        <f t="shared" si="380"/>
        <v>36916</v>
      </c>
      <c r="BH343" t="s">
        <v>2605</v>
      </c>
      <c r="BI343" t="s">
        <v>3184</v>
      </c>
    </row>
    <row r="344" spans="1:61" outlineLevel="1">
      <c r="A344" s="9" t="s">
        <v>1495</v>
      </c>
      <c r="B344" t="s">
        <v>1928</v>
      </c>
      <c r="C344" s="1">
        <f t="shared" si="363"/>
        <v>35343</v>
      </c>
      <c r="D344" s="1">
        <v>3</v>
      </c>
      <c r="E344" s="1" t="str">
        <f t="shared" si="364"/>
        <v/>
      </c>
      <c r="F344" s="1"/>
      <c r="G344" s="1"/>
      <c r="H344" s="1" t="str">
        <f t="shared" si="365"/>
        <v/>
      </c>
      <c r="I344" s="1">
        <f t="shared" si="366"/>
        <v>3</v>
      </c>
      <c r="J344" s="1"/>
      <c r="K344" s="1"/>
      <c r="L344" s="1"/>
      <c r="M344" s="7">
        <f>IF(Z344&gt;0,RANK(Z344,(Z344:AB344,AC344:AQ344)),0)</f>
        <v>2</v>
      </c>
      <c r="N344" s="7">
        <f>IF(AA344&gt;0,RANK(AA344,(Z344:AB344,AC344:AQ344)),0)</f>
        <v>0</v>
      </c>
      <c r="O344" s="7">
        <f>IF(AB344&gt;0,RANK(AB344,(Z344:AB344,AC344:AQ344)),0)</f>
        <v>0</v>
      </c>
      <c r="P344" s="7">
        <f>IF(AC344&gt;0,RANK(AC344,(Z344:AB344,AC344:AQ344)),0)</f>
        <v>3</v>
      </c>
      <c r="Q344" s="49">
        <f t="shared" si="367"/>
        <v>12106</v>
      </c>
      <c r="R344" s="177">
        <f t="shared" si="368"/>
        <v>0.34252893076422486</v>
      </c>
      <c r="S344" s="2"/>
      <c r="T344" s="2">
        <f t="shared" si="369"/>
        <v>0.25758990464872816</v>
      </c>
      <c r="U344" s="2">
        <f t="shared" si="370"/>
        <v>0</v>
      </c>
      <c r="V344" s="2">
        <f t="shared" si="371"/>
        <v>0</v>
      </c>
      <c r="W344" s="2">
        <f t="shared" si="372"/>
        <v>0.13453866395042866</v>
      </c>
      <c r="X344" s="2">
        <f t="shared" si="373"/>
        <v>0.60011883541295308</v>
      </c>
      <c r="Y344" s="2">
        <f t="shared" si="374"/>
        <v>7.7525959878900208E-3</v>
      </c>
      <c r="Z344" s="1">
        <f>SUMIF(County!$AT$1331:$AT$1392,$BC344,County!R$1331:R$1392)+SUMIF('Cong Dist'!$BC$1303:$BC$1357,$BC344,'Cong Dist'!Z$1303:Z$1357)</f>
        <v>9104</v>
      </c>
      <c r="AC344" s="1">
        <f>SUMIF(County!$AT$1331:$AT$1392,$BC344,County!U$1331:U$1392)+SUMIF('Cong Dist'!$BC$1303:$BC$1357,$BC344,'Cong Dist'!AC$1303:AC$1357)</f>
        <v>4755</v>
      </c>
      <c r="AD344" s="1">
        <f>SUMIF(County!$AT$1331:$AT$1392,$BC344,County!V$1331:V$1392)+SUMIF('Cong Dist'!$BC$1303:$BC$1357,$BC344,'Cong Dist'!AD$1303:AD$1357)</f>
        <v>21210</v>
      </c>
      <c r="AE344" s="1">
        <f>SUMIF(County!$AT$1331:$AT$1392,$BC344,County!W$1331:W$1392)+SUMIF('Cong Dist'!$BC$1303:$BC$1357,$BC344,'Cong Dist'!AE$1303:AE$1357)</f>
        <v>274</v>
      </c>
      <c r="AM344" s="1">
        <f>SUMIF(County!$AT$1331:$AT$1392,$BC344,County!AE$1331:AE$1392)+SUMIF('Cong Dist'!$BC$1303:$BC$1357,$BC344,'Cong Dist'!AM$1303:AM$1357)</f>
        <v>0</v>
      </c>
      <c r="AS344" s="7">
        <f>IF(AD344&gt;0,RANK(AD344,(Z344:AB344,AC344:AQ344)),0)</f>
        <v>1</v>
      </c>
      <c r="AT344" s="7">
        <f>IF(AE344&gt;0,RANK(AE344,(Z344:AB344,AC344:AQ344)),0)</f>
        <v>4</v>
      </c>
      <c r="AU344" s="7">
        <f>IF(AF344&gt;0,RANK(AF344,(Z344:AB344,AC344:AQ344)),0)</f>
        <v>0</v>
      </c>
      <c r="AV344" s="7">
        <f>IF(AG344&gt;0,RANK(AG344,(Z344:AB344,AG344:AQ344)),0)</f>
        <v>0</v>
      </c>
      <c r="AW344" s="2">
        <f t="shared" si="375"/>
        <v>7.7525959878901058E-3</v>
      </c>
      <c r="AX344" s="2">
        <f t="shared" si="376"/>
        <v>0</v>
      </c>
      <c r="AY344" s="2">
        <f t="shared" si="377"/>
        <v>0</v>
      </c>
      <c r="BA344" s="2" t="str">
        <f t="shared" si="378"/>
        <v>District 17</v>
      </c>
      <c r="BB344" t="str">
        <f t="shared" si="379"/>
        <v>NY</v>
      </c>
      <c r="BC344">
        <v>17</v>
      </c>
      <c r="BE344" s="97">
        <v>36</v>
      </c>
      <c r="BF344" s="99">
        <v>917</v>
      </c>
      <c r="BG344" s="106">
        <f t="shared" si="380"/>
        <v>36917</v>
      </c>
      <c r="BH344" t="s">
        <v>2605</v>
      </c>
      <c r="BI344" t="s">
        <v>3184</v>
      </c>
    </row>
    <row r="345" spans="1:61" outlineLevel="1">
      <c r="A345" s="9" t="s">
        <v>1608</v>
      </c>
      <c r="B345" t="s">
        <v>1928</v>
      </c>
      <c r="C345" s="1">
        <f t="shared" si="363"/>
        <v>49919</v>
      </c>
      <c r="D345" s="1">
        <v>3</v>
      </c>
      <c r="E345" s="1" t="str">
        <f t="shared" si="364"/>
        <v/>
      </c>
      <c r="F345" s="1"/>
      <c r="G345" s="1"/>
      <c r="H345" s="1" t="str">
        <f t="shared" si="365"/>
        <v/>
      </c>
      <c r="I345" s="1">
        <f t="shared" si="366"/>
        <v>3</v>
      </c>
      <c r="J345" s="1"/>
      <c r="K345" s="1"/>
      <c r="L345" s="1"/>
      <c r="M345" s="7">
        <f>IF(Z345&gt;0,RANK(Z345,(Z345:AB345,AC345:AQ345)),0)</f>
        <v>2</v>
      </c>
      <c r="N345" s="7">
        <f>IF(AA345&gt;0,RANK(AA345,(Z345:AB345,AC345:AQ345)),0)</f>
        <v>0</v>
      </c>
      <c r="O345" s="7">
        <f>IF(AB345&gt;0,RANK(AB345,(Z345:AB345,AC345:AQ345)),0)</f>
        <v>0</v>
      </c>
      <c r="P345" s="7">
        <f>IF(AC345&gt;0,RANK(AC345,(Z345:AB345,AC345:AQ345)),0)</f>
        <v>3</v>
      </c>
      <c r="Q345" s="49">
        <f t="shared" si="367"/>
        <v>22823</v>
      </c>
      <c r="R345" s="177">
        <f t="shared" si="368"/>
        <v>0.45720066507742541</v>
      </c>
      <c r="S345" s="2"/>
      <c r="T345" s="2">
        <f t="shared" si="369"/>
        <v>0.20383020493198983</v>
      </c>
      <c r="U345" s="2">
        <f t="shared" si="370"/>
        <v>0</v>
      </c>
      <c r="V345" s="2">
        <f t="shared" si="371"/>
        <v>0</v>
      </c>
      <c r="W345" s="2">
        <f t="shared" si="372"/>
        <v>0.1263647108315471</v>
      </c>
      <c r="X345" s="2">
        <f t="shared" si="373"/>
        <v>0.66103087000941529</v>
      </c>
      <c r="Y345" s="2">
        <f t="shared" si="374"/>
        <v>8.7742142270478274E-3</v>
      </c>
      <c r="Z345" s="1">
        <f>SUMIF(County!$AT$1331:$AT$1392,$BC345,County!R$1331:R$1392)+SUMIF('Cong Dist'!$BC$1303:$BC$1357,$BC345,'Cong Dist'!Z$1303:Z$1357)</f>
        <v>10175</v>
      </c>
      <c r="AC345" s="1">
        <f>SUMIF(County!$AT$1331:$AT$1392,$BC345,County!U$1331:U$1392)+SUMIF('Cong Dist'!$BC$1303:$BC$1357,$BC345,'Cong Dist'!AC$1303:AC$1357)</f>
        <v>6308</v>
      </c>
      <c r="AD345" s="1">
        <f>SUMIF(County!$AT$1331:$AT$1392,$BC345,County!V$1331:V$1392)+SUMIF('Cong Dist'!$BC$1303:$BC$1357,$BC345,'Cong Dist'!AD$1303:AD$1357)</f>
        <v>32998</v>
      </c>
      <c r="AE345" s="1">
        <f>SUMIF(County!$AT$1331:$AT$1392,$BC345,County!W$1331:W$1392)+SUMIF('Cong Dist'!$BC$1303:$BC$1357,$BC345,'Cong Dist'!AE$1303:AE$1357)</f>
        <v>438</v>
      </c>
      <c r="AM345" s="1">
        <f>SUMIF(County!$AT$1331:$AT$1392,$BC345,County!AE$1331:AE$1392)+SUMIF('Cong Dist'!$BC$1303:$BC$1357,$BC345,'Cong Dist'!AM$1303:AM$1357)</f>
        <v>0</v>
      </c>
      <c r="AS345" s="7">
        <f>IF(AD345&gt;0,RANK(AD345,(Z345:AB345,AC345:AQ345)),0)</f>
        <v>1</v>
      </c>
      <c r="AT345" s="7">
        <f>IF(AE345&gt;0,RANK(AE345,(Z345:AB345,AC345:AQ345)),0)</f>
        <v>4</v>
      </c>
      <c r="AU345" s="7">
        <f>IF(AF345&gt;0,RANK(AF345,(Z345:AB345,AC345:AQ345)),0)</f>
        <v>0</v>
      </c>
      <c r="AV345" s="7">
        <f>IF(AG345&gt;0,RANK(AG345,(Z345:AB345,AG345:AQ345)),0)</f>
        <v>0</v>
      </c>
      <c r="AW345" s="2">
        <f t="shared" si="375"/>
        <v>8.774214227047817E-3</v>
      </c>
      <c r="AX345" s="2">
        <f t="shared" si="376"/>
        <v>0</v>
      </c>
      <c r="AY345" s="2">
        <f t="shared" si="377"/>
        <v>0</v>
      </c>
      <c r="BA345" s="2" t="str">
        <f t="shared" si="378"/>
        <v>District 18</v>
      </c>
      <c r="BB345" t="str">
        <f t="shared" si="379"/>
        <v>NY</v>
      </c>
      <c r="BC345">
        <v>18</v>
      </c>
      <c r="BE345" s="97">
        <v>36</v>
      </c>
      <c r="BF345" s="99">
        <v>918</v>
      </c>
      <c r="BG345" s="106">
        <f t="shared" si="380"/>
        <v>36918</v>
      </c>
      <c r="BH345" t="s">
        <v>2605</v>
      </c>
      <c r="BI345" t="s">
        <v>3184</v>
      </c>
    </row>
    <row r="346" spans="1:61" outlineLevel="1">
      <c r="A346" s="9" t="s">
        <v>2289</v>
      </c>
      <c r="B346" t="s">
        <v>1928</v>
      </c>
      <c r="C346" s="1">
        <f t="shared" si="363"/>
        <v>52192</v>
      </c>
      <c r="D346" s="1">
        <v>3</v>
      </c>
      <c r="E346" s="1" t="str">
        <f t="shared" si="364"/>
        <v/>
      </c>
      <c r="F346" s="1"/>
      <c r="G346" s="1"/>
      <c r="H346" s="1" t="str">
        <f t="shared" si="365"/>
        <v/>
      </c>
      <c r="I346" s="1">
        <f t="shared" si="366"/>
        <v>3</v>
      </c>
      <c r="J346" s="1"/>
      <c r="K346" s="1"/>
      <c r="L346" s="1"/>
      <c r="M346" s="7">
        <f>IF(Z346&gt;0,RANK(Z346,(Z346:AB346,AC346:AQ346)),0)</f>
        <v>2</v>
      </c>
      <c r="N346" s="7">
        <f>IF(AA346&gt;0,RANK(AA346,(Z346:AB346,AC346:AQ346)),0)</f>
        <v>0</v>
      </c>
      <c r="O346" s="7">
        <f>IF(AB346&gt;0,RANK(AB346,(Z346:AB346,AC346:AQ346)),0)</f>
        <v>0</v>
      </c>
      <c r="P346" s="7">
        <f>IF(AC346&gt;0,RANK(AC346,(Z346:AB346,AC346:AQ346)),0)</f>
        <v>3</v>
      </c>
      <c r="Q346" s="49">
        <f t="shared" si="367"/>
        <v>18752</v>
      </c>
      <c r="R346" s="177">
        <f t="shared" si="368"/>
        <v>0.35928877988963825</v>
      </c>
      <c r="S346" s="2"/>
      <c r="T346" s="2">
        <f t="shared" si="369"/>
        <v>0.2326601778050276</v>
      </c>
      <c r="U346" s="2">
        <f t="shared" si="370"/>
        <v>0</v>
      </c>
      <c r="V346" s="2">
        <f t="shared" si="371"/>
        <v>0</v>
      </c>
      <c r="W346" s="2">
        <f t="shared" si="372"/>
        <v>0.16249616799509503</v>
      </c>
      <c r="X346" s="2">
        <f t="shared" si="373"/>
        <v>0.59194895769466582</v>
      </c>
      <c r="Y346" s="2">
        <f t="shared" si="374"/>
        <v>1.2894696505211578E-2</v>
      </c>
      <c r="Z346" s="1">
        <f>SUMIF(County!$AT$1331:$AT$1392,$BC346,County!R$1331:R$1392)+SUMIF('Cong Dist'!$BC$1303:$BC$1357,$BC346,'Cong Dist'!Z$1303:Z$1357)</f>
        <v>12143</v>
      </c>
      <c r="AC346" s="1">
        <f>SUMIF(County!$AT$1331:$AT$1392,$BC346,County!U$1331:U$1392)+SUMIF('Cong Dist'!$BC$1303:$BC$1357,$BC346,'Cong Dist'!AC$1303:AC$1357)</f>
        <v>8481</v>
      </c>
      <c r="AD346" s="1">
        <f>SUMIF(County!$AT$1331:$AT$1392,$BC346,County!V$1331:V$1392)+SUMIF('Cong Dist'!$BC$1303:$BC$1357,$BC346,'Cong Dist'!AD$1303:AD$1357)</f>
        <v>30895</v>
      </c>
      <c r="AE346" s="1">
        <f>SUMIF(County!$AT$1331:$AT$1392,$BC346,County!W$1331:W$1392)+SUMIF('Cong Dist'!$BC$1303:$BC$1357,$BC346,'Cong Dist'!AE$1303:AE$1357)</f>
        <v>673</v>
      </c>
      <c r="AM346" s="1">
        <f>SUMIF(County!$AT$1331:$AT$1392,$BC346,County!AE$1331:AE$1392)+SUMIF('Cong Dist'!$BC$1303:$BC$1357,$BC346,'Cong Dist'!AM$1303:AM$1357)</f>
        <v>0</v>
      </c>
      <c r="AS346" s="7">
        <f>IF(AD346&gt;0,RANK(AD346,(Z346:AB346,AC346:AQ346)),0)</f>
        <v>1</v>
      </c>
      <c r="AT346" s="7">
        <f>IF(AE346&gt;0,RANK(AE346,(Z346:AB346,AC346:AQ346)),0)</f>
        <v>4</v>
      </c>
      <c r="AU346" s="7">
        <f>IF(AF346&gt;0,RANK(AF346,(Z346:AB346,AC346:AQ346)),0)</f>
        <v>0</v>
      </c>
      <c r="AV346" s="7">
        <f>IF(AG346&gt;0,RANK(AG346,(Z346:AB346,AG346:AQ346)),0)</f>
        <v>0</v>
      </c>
      <c r="AW346" s="2">
        <f t="shared" si="375"/>
        <v>1.2894696505211526E-2</v>
      </c>
      <c r="AX346" s="2">
        <f t="shared" si="376"/>
        <v>0</v>
      </c>
      <c r="AY346" s="2">
        <f t="shared" si="377"/>
        <v>0</v>
      </c>
      <c r="BA346" s="2" t="str">
        <f t="shared" si="378"/>
        <v>District 19</v>
      </c>
      <c r="BB346" t="str">
        <f t="shared" si="379"/>
        <v>NY</v>
      </c>
      <c r="BC346">
        <v>19</v>
      </c>
      <c r="BE346" s="97">
        <v>36</v>
      </c>
      <c r="BF346" s="99">
        <v>919</v>
      </c>
      <c r="BG346" s="106">
        <f t="shared" si="380"/>
        <v>36919</v>
      </c>
      <c r="BH346" t="s">
        <v>2605</v>
      </c>
      <c r="BI346" t="s">
        <v>3184</v>
      </c>
    </row>
    <row r="347" spans="1:61" outlineLevel="1">
      <c r="A347" s="9" t="s">
        <v>1603</v>
      </c>
      <c r="B347" t="s">
        <v>1928</v>
      </c>
      <c r="C347" s="1">
        <f t="shared" si="363"/>
        <v>44427</v>
      </c>
      <c r="D347" s="1">
        <v>3</v>
      </c>
      <c r="E347" s="1">
        <f t="shared" si="364"/>
        <v>1</v>
      </c>
      <c r="F347" s="1"/>
      <c r="G347" s="1"/>
      <c r="H347" s="1" t="str">
        <f t="shared" si="365"/>
        <v/>
      </c>
      <c r="I347" s="1">
        <f t="shared" si="366"/>
        <v>2</v>
      </c>
      <c r="J347" s="1"/>
      <c r="K347" s="1"/>
      <c r="L347" s="1"/>
      <c r="M347" s="7">
        <f>IF(Z347&gt;0,RANK(Z347,(Z347:AB347,AC347:AQ347)),0)</f>
        <v>2</v>
      </c>
      <c r="N347" s="7">
        <f>IF(AA347&gt;0,RANK(AA347,(Z347:AB347,AC347:AQ347)),0)</f>
        <v>0</v>
      </c>
      <c r="O347" s="7">
        <f>IF(AB347&gt;0,RANK(AB347,(Z347:AB347,AC347:AQ347)),0)</f>
        <v>0</v>
      </c>
      <c r="P347" s="7">
        <f>IF(AC347&gt;0,RANK(AC347,(Z347:AB347,AC347:AQ347)),0)</f>
        <v>3</v>
      </c>
      <c r="Q347" s="49">
        <f t="shared" si="367"/>
        <v>6695</v>
      </c>
      <c r="R347" s="177">
        <f t="shared" si="368"/>
        <v>0.15069664843451056</v>
      </c>
      <c r="S347" s="2"/>
      <c r="T347" s="2">
        <f t="shared" si="369"/>
        <v>0.33022711414230083</v>
      </c>
      <c r="U347" s="2">
        <f t="shared" si="370"/>
        <v>0</v>
      </c>
      <c r="V347" s="2">
        <f t="shared" si="371"/>
        <v>0</v>
      </c>
      <c r="W347" s="2">
        <f t="shared" si="372"/>
        <v>0.17896774483984965</v>
      </c>
      <c r="X347" s="2">
        <f t="shared" si="373"/>
        <v>0.48092376257681141</v>
      </c>
      <c r="Y347" s="2">
        <f t="shared" si="374"/>
        <v>9.8813784410381467E-3</v>
      </c>
      <c r="Z347" s="1">
        <f>SUMIF(County!$AT$1331:$AT$1392,$BC347,County!R$1331:R$1392)+SUMIF('Cong Dist'!$BC$1303:$BC$1357,$BC347,'Cong Dist'!Z$1303:Z$1357)</f>
        <v>14671</v>
      </c>
      <c r="AC347" s="1">
        <f>SUMIF(County!$AT$1331:$AT$1392,$BC347,County!U$1331:U$1392)+SUMIF('Cong Dist'!$BC$1303:$BC$1357,$BC347,'Cong Dist'!AC$1303:AC$1357)</f>
        <v>7951</v>
      </c>
      <c r="AD347" s="1">
        <f>SUMIF(County!$AT$1331:$AT$1392,$BC347,County!V$1331:V$1392)+SUMIF('Cong Dist'!$BC$1303:$BC$1357,$BC347,'Cong Dist'!AD$1303:AD$1357)</f>
        <v>21366</v>
      </c>
      <c r="AE347" s="1">
        <f>SUMIF(County!$AT$1331:$AT$1392,$BC347,County!W$1331:W$1392)+SUMIF('Cong Dist'!$BC$1303:$BC$1357,$BC347,'Cong Dist'!AE$1303:AE$1357)</f>
        <v>439</v>
      </c>
      <c r="AM347" s="1">
        <f>SUMIF(County!$AT$1331:$AT$1392,$BC347,County!AE$1331:AE$1392)+SUMIF('Cong Dist'!$BC$1303:$BC$1357,$BC347,'Cong Dist'!AM$1303:AM$1357)</f>
        <v>0</v>
      </c>
      <c r="AS347" s="7">
        <f>IF(AD347&gt;0,RANK(AD347,(Z347:AB347,AC347:AQ347)),0)</f>
        <v>1</v>
      </c>
      <c r="AT347" s="7">
        <f>IF(AE347&gt;0,RANK(AE347,(Z347:AB347,AC347:AQ347)),0)</f>
        <v>4</v>
      </c>
      <c r="AU347" s="7">
        <f>IF(AF347&gt;0,RANK(AF347,(Z347:AB347,AC347:AQ347)),0)</f>
        <v>0</v>
      </c>
      <c r="AV347" s="7">
        <f>IF(AG347&gt;0,RANK(AG347,(Z347:AB347,AG347:AQ347)),0)</f>
        <v>0</v>
      </c>
      <c r="AW347" s="2">
        <f t="shared" si="375"/>
        <v>9.8813784410381068E-3</v>
      </c>
      <c r="AX347" s="2">
        <f t="shared" si="376"/>
        <v>0</v>
      </c>
      <c r="AY347" s="2">
        <f t="shared" si="377"/>
        <v>0</v>
      </c>
      <c r="BA347" s="2" t="str">
        <f t="shared" si="378"/>
        <v>District 20</v>
      </c>
      <c r="BB347" t="str">
        <f t="shared" si="379"/>
        <v>NY</v>
      </c>
      <c r="BC347">
        <v>20</v>
      </c>
      <c r="BE347" s="97">
        <v>36</v>
      </c>
      <c r="BF347" s="99">
        <v>920</v>
      </c>
      <c r="BG347" s="106">
        <f t="shared" si="380"/>
        <v>36920</v>
      </c>
      <c r="BH347" t="s">
        <v>2605</v>
      </c>
      <c r="BI347" t="s">
        <v>3184</v>
      </c>
    </row>
    <row r="348" spans="1:61" outlineLevel="1">
      <c r="A348" s="9" t="s">
        <v>106</v>
      </c>
      <c r="B348" t="s">
        <v>1928</v>
      </c>
      <c r="C348" s="1">
        <f t="shared" si="363"/>
        <v>63171</v>
      </c>
      <c r="D348" s="1">
        <v>3</v>
      </c>
      <c r="E348" s="1" t="str">
        <f t="shared" si="364"/>
        <v/>
      </c>
      <c r="F348" s="1"/>
      <c r="G348" s="1"/>
      <c r="H348" s="1" t="str">
        <f t="shared" si="365"/>
        <v/>
      </c>
      <c r="I348" s="1">
        <f t="shared" si="366"/>
        <v>3</v>
      </c>
      <c r="J348" s="1"/>
      <c r="K348" s="1"/>
      <c r="L348" s="1"/>
      <c r="M348" s="7">
        <f>IF(Z348&gt;0,RANK(Z348,(Z348:AB348,AC348:AQ348)),0)</f>
        <v>2</v>
      </c>
      <c r="N348" s="7">
        <f>IF(AA348&gt;0,RANK(AA348,(Z348:AB348,AC348:AQ348)),0)</f>
        <v>0</v>
      </c>
      <c r="O348" s="7">
        <f>IF(AB348&gt;0,RANK(AB348,(Z348:AB348,AC348:AQ348)),0)</f>
        <v>0</v>
      </c>
      <c r="P348" s="7">
        <f>IF(AC348&gt;0,RANK(AC348,(Z348:AB348,AC348:AQ348)),0)</f>
        <v>3</v>
      </c>
      <c r="Q348" s="49">
        <f t="shared" si="367"/>
        <v>13183</v>
      </c>
      <c r="R348" s="177">
        <f t="shared" si="368"/>
        <v>0.20868753067071916</v>
      </c>
      <c r="S348" s="2"/>
      <c r="T348" s="2">
        <f t="shared" si="369"/>
        <v>0.30748286397239238</v>
      </c>
      <c r="U348" s="2">
        <f t="shared" si="370"/>
        <v>0</v>
      </c>
      <c r="V348" s="2">
        <f t="shared" si="371"/>
        <v>0</v>
      </c>
      <c r="W348" s="2">
        <f t="shared" si="372"/>
        <v>0.16281204983299299</v>
      </c>
      <c r="X348" s="2">
        <f t="shared" si="373"/>
        <v>0.51617039464311154</v>
      </c>
      <c r="Y348" s="2">
        <f t="shared" si="374"/>
        <v>1.3534691551503109E-2</v>
      </c>
      <c r="Z348" s="1">
        <f>SUMIF(County!$AT$1331:$AT$1392,$BC348,County!R$1331:R$1392)+SUMIF('Cong Dist'!$BC$1303:$BC$1357,$BC348,'Cong Dist'!Z$1303:Z$1357)</f>
        <v>19424</v>
      </c>
      <c r="AC348" s="1">
        <f>SUMIF(County!$AT$1331:$AT$1392,$BC348,County!U$1331:U$1392)+SUMIF('Cong Dist'!$BC$1303:$BC$1357,$BC348,'Cong Dist'!AC$1303:AC$1357)</f>
        <v>10285</v>
      </c>
      <c r="AD348" s="1">
        <f>SUMIF(County!$AT$1331:$AT$1392,$BC348,County!V$1331:V$1392)+SUMIF('Cong Dist'!$BC$1303:$BC$1357,$BC348,'Cong Dist'!AD$1303:AD$1357)</f>
        <v>32607</v>
      </c>
      <c r="AE348" s="1">
        <f>SUMIF(County!$AT$1331:$AT$1392,$BC348,County!W$1331:W$1392)+SUMIF('Cong Dist'!$BC$1303:$BC$1357,$BC348,'Cong Dist'!AE$1303:AE$1357)</f>
        <v>855</v>
      </c>
      <c r="AM348" s="1">
        <f>SUMIF(County!$AT$1331:$AT$1392,$BC348,County!AE$1331:AE$1392)+SUMIF('Cong Dist'!$BC$1303:$BC$1357,$BC348,'Cong Dist'!AM$1303:AM$1357)</f>
        <v>0</v>
      </c>
      <c r="AS348" s="7">
        <f>IF(AD348&gt;0,RANK(AD348,(Z348:AB348,AC348:AQ348)),0)</f>
        <v>1</v>
      </c>
      <c r="AT348" s="7">
        <f>IF(AE348&gt;0,RANK(AE348,(Z348:AB348,AC348:AQ348)),0)</f>
        <v>4</v>
      </c>
      <c r="AU348" s="7">
        <f>IF(AF348&gt;0,RANK(AF348,(Z348:AB348,AC348:AQ348)),0)</f>
        <v>0</v>
      </c>
      <c r="AV348" s="7">
        <f>IF(AG348&gt;0,RANK(AG348,(Z348:AB348,AG348:AQ348)),0)</f>
        <v>0</v>
      </c>
      <c r="AW348" s="2">
        <f t="shared" si="375"/>
        <v>1.3534691551503063E-2</v>
      </c>
      <c r="AX348" s="2">
        <f t="shared" si="376"/>
        <v>0</v>
      </c>
      <c r="AY348" s="2">
        <f t="shared" si="377"/>
        <v>0</v>
      </c>
      <c r="BA348" s="2" t="str">
        <f t="shared" si="378"/>
        <v>District 21</v>
      </c>
      <c r="BB348" t="str">
        <f t="shared" si="379"/>
        <v>NY</v>
      </c>
      <c r="BC348">
        <v>21</v>
      </c>
      <c r="BE348" s="97">
        <v>36</v>
      </c>
      <c r="BF348" s="99">
        <v>921</v>
      </c>
      <c r="BG348" s="106">
        <f t="shared" si="380"/>
        <v>36921</v>
      </c>
      <c r="BH348" t="s">
        <v>2605</v>
      </c>
      <c r="BI348" t="s">
        <v>3184</v>
      </c>
    </row>
    <row r="349" spans="1:61" outlineLevel="1">
      <c r="A349" s="9" t="s">
        <v>260</v>
      </c>
      <c r="B349" t="s">
        <v>1928</v>
      </c>
      <c r="C349" s="1">
        <f t="shared" si="363"/>
        <v>67032</v>
      </c>
      <c r="D349" s="1">
        <v>3</v>
      </c>
      <c r="E349" s="1" t="str">
        <f t="shared" si="364"/>
        <v/>
      </c>
      <c r="F349" s="1"/>
      <c r="G349" s="1"/>
      <c r="H349" s="1" t="str">
        <f t="shared" si="365"/>
        <v/>
      </c>
      <c r="I349" s="1">
        <f t="shared" si="366"/>
        <v>3</v>
      </c>
      <c r="J349" s="1"/>
      <c r="K349" s="1"/>
      <c r="L349" s="1"/>
      <c r="M349" s="7">
        <f>IF(Z349&gt;0,RANK(Z349,(Z349:AB349,AC349:AQ349)),0)</f>
        <v>2</v>
      </c>
      <c r="N349" s="7">
        <f>IF(AA349&gt;0,RANK(AA349,(Z349:AB349,AC349:AQ349)),0)</f>
        <v>0</v>
      </c>
      <c r="O349" s="7">
        <f>IF(AB349&gt;0,RANK(AB349,(Z349:AB349,AC349:AQ349)),0)</f>
        <v>0</v>
      </c>
      <c r="P349" s="7">
        <f>IF(AC349&gt;0,RANK(AC349,(Z349:AB349,AC349:AQ349)),0)</f>
        <v>3</v>
      </c>
      <c r="Q349" s="49">
        <f t="shared" si="367"/>
        <v>15976</v>
      </c>
      <c r="R349" s="177">
        <f t="shared" si="368"/>
        <v>0.23833393006325337</v>
      </c>
      <c r="S349" s="2"/>
      <c r="T349" s="2">
        <f t="shared" si="369"/>
        <v>0.27829991645781121</v>
      </c>
      <c r="U349" s="2">
        <f t="shared" si="370"/>
        <v>0</v>
      </c>
      <c r="V349" s="2">
        <f t="shared" si="371"/>
        <v>0</v>
      </c>
      <c r="W349" s="2">
        <f t="shared" si="372"/>
        <v>0.19087898317221624</v>
      </c>
      <c r="X349" s="2">
        <f t="shared" si="373"/>
        <v>0.51663384652106459</v>
      </c>
      <c r="Y349" s="2">
        <f t="shared" si="374"/>
        <v>1.4187253848907955E-2</v>
      </c>
      <c r="Z349" s="1">
        <f>SUMIF(County!$AT$1331:$AT$1392,$BC349,County!R$1331:R$1392)+SUMIF('Cong Dist'!$BC$1303:$BC$1357,$BC349,'Cong Dist'!Z$1303:Z$1357)</f>
        <v>18655</v>
      </c>
      <c r="AC349" s="1">
        <f>SUMIF(County!$AT$1331:$AT$1392,$BC349,County!U$1331:U$1392)+SUMIF('Cong Dist'!$BC$1303:$BC$1357,$BC349,'Cong Dist'!AC$1303:AC$1357)</f>
        <v>12795</v>
      </c>
      <c r="AD349" s="1">
        <f>SUMIF(County!$AT$1331:$AT$1392,$BC349,County!V$1331:V$1392)+SUMIF('Cong Dist'!$BC$1303:$BC$1357,$BC349,'Cong Dist'!AD$1303:AD$1357)</f>
        <v>34631</v>
      </c>
      <c r="AE349" s="1">
        <f>SUMIF(County!$AT$1331:$AT$1392,$BC349,County!W$1331:W$1392)+SUMIF('Cong Dist'!$BC$1303:$BC$1357,$BC349,'Cong Dist'!AE$1303:AE$1357)</f>
        <v>951</v>
      </c>
      <c r="AM349" s="1">
        <f>SUMIF(County!$AT$1331:$AT$1392,$BC349,County!AE$1331:AE$1392)+SUMIF('Cong Dist'!$BC$1303:$BC$1357,$BC349,'Cong Dist'!AM$1303:AM$1357)</f>
        <v>0</v>
      </c>
      <c r="AS349" s="7">
        <f>IF(AD349&gt;0,RANK(AD349,(Z349:AB349,AC349:AQ349)),0)</f>
        <v>1</v>
      </c>
      <c r="AT349" s="7">
        <f>IF(AE349&gt;0,RANK(AE349,(Z349:AB349,AC349:AQ349)),0)</f>
        <v>4</v>
      </c>
      <c r="AU349" s="7">
        <f>IF(AF349&gt;0,RANK(AF349,(Z349:AB349,AC349:AQ349)),0)</f>
        <v>0</v>
      </c>
      <c r="AV349" s="7">
        <f>IF(AG349&gt;0,RANK(AG349,(Z349:AB349,AG349:AQ349)),0)</f>
        <v>0</v>
      </c>
      <c r="AW349" s="2">
        <f t="shared" si="375"/>
        <v>1.4187253848907984E-2</v>
      </c>
      <c r="AX349" s="2">
        <f t="shared" si="376"/>
        <v>0</v>
      </c>
      <c r="AY349" s="2">
        <f t="shared" si="377"/>
        <v>0</v>
      </c>
      <c r="BA349" s="2" t="str">
        <f t="shared" si="378"/>
        <v>District 22</v>
      </c>
      <c r="BB349" t="str">
        <f t="shared" si="379"/>
        <v>NY</v>
      </c>
      <c r="BC349">
        <v>22</v>
      </c>
      <c r="BE349" s="97">
        <v>36</v>
      </c>
      <c r="BF349" s="99">
        <v>922</v>
      </c>
      <c r="BG349" s="106">
        <f t="shared" si="380"/>
        <v>36922</v>
      </c>
      <c r="BH349" t="s">
        <v>2605</v>
      </c>
      <c r="BI349" t="s">
        <v>3184</v>
      </c>
    </row>
    <row r="350" spans="1:61" outlineLevel="1">
      <c r="A350" s="9" t="s">
        <v>196</v>
      </c>
      <c r="B350" t="s">
        <v>1928</v>
      </c>
      <c r="C350" s="1">
        <f t="shared" si="363"/>
        <v>62039</v>
      </c>
      <c r="D350" s="1">
        <v>3</v>
      </c>
      <c r="E350" s="1" t="str">
        <f t="shared" si="364"/>
        <v/>
      </c>
      <c r="F350" s="1"/>
      <c r="G350" s="1"/>
      <c r="H350" s="1" t="str">
        <f t="shared" si="365"/>
        <v/>
      </c>
      <c r="I350" s="1">
        <f t="shared" si="366"/>
        <v>3</v>
      </c>
      <c r="J350" s="1"/>
      <c r="K350" s="1"/>
      <c r="L350" s="1"/>
      <c r="M350" s="7">
        <f>IF(Z350&gt;0,RANK(Z350,(Z350:AB350,AC350:AQ350)),0)</f>
        <v>2</v>
      </c>
      <c r="N350" s="7">
        <f>IF(AA350&gt;0,RANK(AA350,(Z350:AB350,AC350:AQ350)),0)</f>
        <v>0</v>
      </c>
      <c r="O350" s="7">
        <f>IF(AB350&gt;0,RANK(AB350,(Z350:AB350,AC350:AQ350)),0)</f>
        <v>0</v>
      </c>
      <c r="P350" s="7">
        <f>IF(AC350&gt;0,RANK(AC350,(Z350:AB350,AC350:AQ350)),0)</f>
        <v>3</v>
      </c>
      <c r="Q350" s="49">
        <f t="shared" si="367"/>
        <v>15670</v>
      </c>
      <c r="R350" s="177">
        <f t="shared" si="368"/>
        <v>0.25258305259594771</v>
      </c>
      <c r="S350" s="2"/>
      <c r="T350" s="2">
        <f t="shared" si="369"/>
        <v>0.25941746320862685</v>
      </c>
      <c r="U350" s="2">
        <f t="shared" si="370"/>
        <v>0</v>
      </c>
      <c r="V350" s="2">
        <f t="shared" si="371"/>
        <v>0</v>
      </c>
      <c r="W350" s="2">
        <f t="shared" si="372"/>
        <v>0.21065781202147035</v>
      </c>
      <c r="X350" s="2">
        <f t="shared" si="373"/>
        <v>0.51200051580457451</v>
      </c>
      <c r="Y350" s="2">
        <f t="shared" si="374"/>
        <v>1.7924208965328314E-2</v>
      </c>
      <c r="Z350" s="1">
        <f>SUMIF(County!$AT$1331:$AT$1392,$BC350,County!R$1331:R$1392)+SUMIF('Cong Dist'!$BC$1303:$BC$1357,$BC350,'Cong Dist'!Z$1303:Z$1357)</f>
        <v>16094</v>
      </c>
      <c r="AC350" s="1">
        <f>SUMIF(County!$AT$1331:$AT$1392,$BC350,County!U$1331:U$1392)+SUMIF('Cong Dist'!$BC$1303:$BC$1357,$BC350,'Cong Dist'!AC$1303:AC$1357)</f>
        <v>13069</v>
      </c>
      <c r="AD350" s="1">
        <f>SUMIF(County!$AT$1331:$AT$1392,$BC350,County!V$1331:V$1392)+SUMIF('Cong Dist'!$BC$1303:$BC$1357,$BC350,'Cong Dist'!AD$1303:AD$1357)</f>
        <v>31764</v>
      </c>
      <c r="AE350" s="1">
        <f>SUMIF(County!$AT$1331:$AT$1392,$BC350,County!W$1331:W$1392)+SUMIF('Cong Dist'!$BC$1303:$BC$1357,$BC350,'Cong Dist'!AE$1303:AE$1357)</f>
        <v>1112</v>
      </c>
      <c r="AM350" s="1">
        <f>SUMIF(County!$AT$1331:$AT$1392,$BC350,County!AE$1331:AE$1392)+SUMIF('Cong Dist'!$BC$1303:$BC$1357,$BC350,'Cong Dist'!AM$1303:AM$1357)</f>
        <v>0</v>
      </c>
      <c r="AS350" s="7">
        <f>IF(AD350&gt;0,RANK(AD350,(Z350:AB350,AC350:AQ350)),0)</f>
        <v>1</v>
      </c>
      <c r="AT350" s="7">
        <f>IF(AE350&gt;0,RANK(AE350,(Z350:AB350,AC350:AQ350)),0)</f>
        <v>4</v>
      </c>
      <c r="AU350" s="7">
        <f>IF(AF350&gt;0,RANK(AF350,(Z350:AB350,AC350:AQ350)),0)</f>
        <v>0</v>
      </c>
      <c r="AV350" s="7">
        <f>IF(AG350&gt;0,RANK(AG350,(Z350:AB350,AG350:AQ350)),0)</f>
        <v>0</v>
      </c>
      <c r="AW350" s="2">
        <f t="shared" si="375"/>
        <v>1.7924208965328262E-2</v>
      </c>
      <c r="AX350" s="2">
        <f t="shared" si="376"/>
        <v>0</v>
      </c>
      <c r="AY350" s="2">
        <f t="shared" si="377"/>
        <v>0</v>
      </c>
      <c r="BA350" s="2" t="str">
        <f t="shared" si="378"/>
        <v>District 23</v>
      </c>
      <c r="BB350" t="str">
        <f t="shared" si="379"/>
        <v>NY</v>
      </c>
      <c r="BC350">
        <v>23</v>
      </c>
      <c r="BE350" s="97">
        <v>36</v>
      </c>
      <c r="BF350" s="99">
        <v>923</v>
      </c>
      <c r="BG350" s="106">
        <f t="shared" si="380"/>
        <v>36923</v>
      </c>
      <c r="BH350" t="s">
        <v>2605</v>
      </c>
      <c r="BI350" t="s">
        <v>3184</v>
      </c>
    </row>
    <row r="351" spans="1:61" outlineLevel="1">
      <c r="A351" s="9" t="s">
        <v>436</v>
      </c>
      <c r="B351" t="s">
        <v>1928</v>
      </c>
      <c r="C351" s="1">
        <f t="shared" si="363"/>
        <v>54588</v>
      </c>
      <c r="D351" s="1">
        <v>3</v>
      </c>
      <c r="E351" s="1">
        <f t="shared" si="364"/>
        <v>1</v>
      </c>
      <c r="F351" s="1"/>
      <c r="G351" s="1"/>
      <c r="H351" s="1" t="str">
        <f t="shared" si="365"/>
        <v/>
      </c>
      <c r="I351" s="1">
        <f t="shared" si="366"/>
        <v>2</v>
      </c>
      <c r="J351" s="1"/>
      <c r="K351" s="1"/>
      <c r="L351" s="1"/>
      <c r="M351" s="7">
        <f>IF(Z351&gt;0,RANK(Z351,(Z351:AB351,AC351:AQ351)),0)</f>
        <v>2</v>
      </c>
      <c r="N351" s="7">
        <f>IF(AA351&gt;0,RANK(AA351,(Z351:AB351,AC351:AQ351)),0)</f>
        <v>0</v>
      </c>
      <c r="O351" s="7">
        <f>IF(AB351&gt;0,RANK(AB351,(Z351:AB351,AC351:AQ351)),0)</f>
        <v>0</v>
      </c>
      <c r="P351" s="7">
        <f>IF(AC351&gt;0,RANK(AC351,(Z351:AB351,AC351:AQ351)),0)</f>
        <v>3</v>
      </c>
      <c r="Q351" s="49">
        <f t="shared" si="367"/>
        <v>8112</v>
      </c>
      <c r="R351" s="177">
        <f t="shared" si="368"/>
        <v>0.14860408881072762</v>
      </c>
      <c r="S351" s="2"/>
      <c r="T351" s="2">
        <f t="shared" si="369"/>
        <v>0.32902835788085294</v>
      </c>
      <c r="U351" s="2">
        <f t="shared" si="370"/>
        <v>0</v>
      </c>
      <c r="V351" s="2">
        <f t="shared" si="371"/>
        <v>0</v>
      </c>
      <c r="W351" s="2">
        <f t="shared" si="372"/>
        <v>0.18227449256246794</v>
      </c>
      <c r="X351" s="2">
        <f t="shared" si="373"/>
        <v>0.47763244669158056</v>
      </c>
      <c r="Y351" s="2">
        <f t="shared" si="374"/>
        <v>1.106470286509853E-2</v>
      </c>
      <c r="Z351" s="1">
        <f>SUMIF(County!$AT$1331:$AT$1392,$BC351,County!R$1331:R$1392)+SUMIF('Cong Dist'!$BC$1303:$BC$1357,$BC351,'Cong Dist'!Z$1303:Z$1357)</f>
        <v>17961</v>
      </c>
      <c r="AC351" s="1">
        <f>SUMIF(County!$AT$1331:$AT$1392,$BC351,County!U$1331:U$1392)+SUMIF('Cong Dist'!$BC$1303:$BC$1357,$BC351,'Cong Dist'!AC$1303:AC$1357)</f>
        <v>9950</v>
      </c>
      <c r="AD351" s="1">
        <f>SUMIF(County!$AT$1331:$AT$1392,$BC351,County!V$1331:V$1392)+SUMIF('Cong Dist'!$BC$1303:$BC$1357,$BC351,'Cong Dist'!AD$1303:AD$1357)</f>
        <v>26073</v>
      </c>
      <c r="AE351" s="1">
        <f>SUMIF(County!$AT$1331:$AT$1392,$BC351,County!W$1331:W$1392)+SUMIF('Cong Dist'!$BC$1303:$BC$1357,$BC351,'Cong Dist'!AE$1303:AE$1357)</f>
        <v>604</v>
      </c>
      <c r="AM351" s="1">
        <f>SUMIF(County!$AT$1331:$AT$1392,$BC351,County!AE$1331:AE$1392)+SUMIF('Cong Dist'!$BC$1303:$BC$1357,$BC351,'Cong Dist'!AM$1303:AM$1357)</f>
        <v>0</v>
      </c>
      <c r="AS351" s="7">
        <f>IF(AD351&gt;0,RANK(AD351,(Z351:AB351,AC351:AQ351)),0)</f>
        <v>1</v>
      </c>
      <c r="AT351" s="7">
        <f>IF(AE351&gt;0,RANK(AE351,(Z351:AB351,AC351:AQ351)),0)</f>
        <v>4</v>
      </c>
      <c r="AU351" s="7">
        <f>IF(AF351&gt;0,RANK(AF351,(Z351:AB351,AC351:AQ351)),0)</f>
        <v>0</v>
      </c>
      <c r="AV351" s="7">
        <f>IF(AG351&gt;0,RANK(AG351,(Z351:AB351,AG351:AQ351)),0)</f>
        <v>0</v>
      </c>
      <c r="AW351" s="2">
        <f t="shared" si="375"/>
        <v>1.1064702865098556E-2</v>
      </c>
      <c r="AX351" s="2">
        <f t="shared" si="376"/>
        <v>0</v>
      </c>
      <c r="AY351" s="2">
        <f t="shared" si="377"/>
        <v>0</v>
      </c>
      <c r="BA351" s="2" t="str">
        <f t="shared" si="378"/>
        <v>District 24</v>
      </c>
      <c r="BB351" t="str">
        <f t="shared" si="379"/>
        <v>NY</v>
      </c>
      <c r="BC351">
        <v>24</v>
      </c>
      <c r="BE351" s="97">
        <v>36</v>
      </c>
      <c r="BF351" s="99">
        <v>924</v>
      </c>
      <c r="BG351" s="106">
        <f t="shared" si="380"/>
        <v>36924</v>
      </c>
      <c r="BH351" t="s">
        <v>2605</v>
      </c>
      <c r="BI351" t="s">
        <v>3184</v>
      </c>
    </row>
    <row r="352" spans="1:61" outlineLevel="1">
      <c r="A352" s="9" t="s">
        <v>1257</v>
      </c>
      <c r="B352" t="s">
        <v>1928</v>
      </c>
      <c r="C352" s="1">
        <f t="shared" si="363"/>
        <v>51753</v>
      </c>
      <c r="D352" s="1">
        <v>3</v>
      </c>
      <c r="E352" s="1" t="str">
        <f t="shared" si="364"/>
        <v/>
      </c>
      <c r="F352" s="1"/>
      <c r="G352" s="1"/>
      <c r="H352" s="1" t="str">
        <f t="shared" si="365"/>
        <v/>
      </c>
      <c r="I352" s="1">
        <f t="shared" si="366"/>
        <v>3</v>
      </c>
      <c r="J352" s="1"/>
      <c r="K352" s="1"/>
      <c r="L352" s="1"/>
      <c r="M352" s="7">
        <f>IF(Z352&gt;0,RANK(Z352,(Z352:AB352,AC352:AQ352)),0)</f>
        <v>2</v>
      </c>
      <c r="N352" s="7">
        <f>IF(AA352&gt;0,RANK(AA352,(Z352:AB352,AC352:AQ352)),0)</f>
        <v>0</v>
      </c>
      <c r="O352" s="7">
        <f>IF(AB352&gt;0,RANK(AB352,(Z352:AB352,AC352:AQ352)),0)</f>
        <v>0</v>
      </c>
      <c r="P352" s="7">
        <f>IF(AC352&gt;0,RANK(AC352,(Z352:AB352,AC352:AQ352)),0)</f>
        <v>3</v>
      </c>
      <c r="Q352" s="49">
        <f t="shared" si="367"/>
        <v>10259</v>
      </c>
      <c r="R352" s="177">
        <f t="shared" si="368"/>
        <v>0.19823005429636928</v>
      </c>
      <c r="S352" s="2"/>
      <c r="T352" s="2">
        <f t="shared" si="369"/>
        <v>0.30823333913009876</v>
      </c>
      <c r="U352" s="2">
        <f t="shared" si="370"/>
        <v>0</v>
      </c>
      <c r="V352" s="2">
        <f t="shared" si="371"/>
        <v>0</v>
      </c>
      <c r="W352" s="2">
        <f t="shared" si="372"/>
        <v>0.17326531795258246</v>
      </c>
      <c r="X352" s="2">
        <f t="shared" si="373"/>
        <v>0.50646339342646807</v>
      </c>
      <c r="Y352" s="2">
        <f t="shared" si="374"/>
        <v>1.2037949490850686E-2</v>
      </c>
      <c r="Z352" s="1">
        <f>SUMIF(County!$AT$1331:$AT$1392,$BC352,County!R$1331:R$1392)+SUMIF('Cong Dist'!$BC$1303:$BC$1357,$BC352,'Cong Dist'!Z$1303:Z$1357)</f>
        <v>15952</v>
      </c>
      <c r="AC352" s="1">
        <f>SUMIF(County!$AT$1331:$AT$1392,$BC352,County!U$1331:U$1392)+SUMIF('Cong Dist'!$BC$1303:$BC$1357,$BC352,'Cong Dist'!AC$1303:AC$1357)</f>
        <v>8967</v>
      </c>
      <c r="AD352" s="1">
        <f>SUMIF(County!$AT$1331:$AT$1392,$BC352,County!V$1331:V$1392)+SUMIF('Cong Dist'!$BC$1303:$BC$1357,$BC352,'Cong Dist'!AD$1303:AD$1357)</f>
        <v>26211</v>
      </c>
      <c r="AE352" s="1">
        <f>SUMIF(County!$AT$1331:$AT$1392,$BC352,County!W$1331:W$1392)+SUMIF('Cong Dist'!$BC$1303:$BC$1357,$BC352,'Cong Dist'!AE$1303:AE$1357)</f>
        <v>623</v>
      </c>
      <c r="AM352" s="1">
        <f>SUMIF(County!$AT$1331:$AT$1392,$BC352,County!AE$1331:AE$1392)+SUMIF('Cong Dist'!$BC$1303:$BC$1357,$BC352,'Cong Dist'!AM$1303:AM$1357)</f>
        <v>0</v>
      </c>
      <c r="AS352" s="7">
        <f>IF(AD352&gt;0,RANK(AD352,(Z352:AB352,AC352:AQ352)),0)</f>
        <v>1</v>
      </c>
      <c r="AT352" s="7">
        <f>IF(AE352&gt;0,RANK(AE352,(Z352:AB352,AC352:AQ352)),0)</f>
        <v>4</v>
      </c>
      <c r="AU352" s="7">
        <f>IF(AF352&gt;0,RANK(AF352,(Z352:AB352,AC352:AQ352)),0)</f>
        <v>0</v>
      </c>
      <c r="AV352" s="7">
        <f>IF(AG352&gt;0,RANK(AG352,(Z352:AB352,AG352:AQ352)),0)</f>
        <v>0</v>
      </c>
      <c r="AW352" s="2">
        <f t="shared" si="375"/>
        <v>1.2037949490850772E-2</v>
      </c>
      <c r="AX352" s="2">
        <f t="shared" si="376"/>
        <v>0</v>
      </c>
      <c r="AY352" s="2">
        <f t="shared" si="377"/>
        <v>0</v>
      </c>
      <c r="BA352" s="2" t="str">
        <f t="shared" si="378"/>
        <v>District 25</v>
      </c>
      <c r="BB352" t="str">
        <f t="shared" si="379"/>
        <v>NY</v>
      </c>
      <c r="BC352">
        <v>25</v>
      </c>
      <c r="BE352" s="97">
        <v>36</v>
      </c>
      <c r="BF352" s="99">
        <v>925</v>
      </c>
      <c r="BG352" s="106">
        <f t="shared" si="380"/>
        <v>36925</v>
      </c>
      <c r="BH352" t="s">
        <v>2605</v>
      </c>
      <c r="BI352" t="s">
        <v>3184</v>
      </c>
    </row>
    <row r="353" spans="1:61" outlineLevel="1">
      <c r="A353" s="9" t="s">
        <v>3042</v>
      </c>
      <c r="B353" t="s">
        <v>1928</v>
      </c>
      <c r="C353" s="1">
        <f t="shared" si="363"/>
        <v>35244</v>
      </c>
      <c r="D353" s="1">
        <v>3</v>
      </c>
      <c r="E353" s="1" t="str">
        <f t="shared" si="364"/>
        <v/>
      </c>
      <c r="F353" s="1"/>
      <c r="G353" s="1"/>
      <c r="H353" s="1" t="str">
        <f t="shared" si="365"/>
        <v/>
      </c>
      <c r="I353" s="1">
        <f t="shared" si="366"/>
        <v>3</v>
      </c>
      <c r="J353" s="1"/>
      <c r="K353" s="1"/>
      <c r="L353" s="1"/>
      <c r="M353" s="7">
        <f>IF(Z353&gt;0,RANK(Z353,(Z353:AB353,AC353:AQ353)),0)</f>
        <v>2</v>
      </c>
      <c r="N353" s="7">
        <f>IF(AA353&gt;0,RANK(AA353,(Z353:AB353,AC353:AQ353)),0)</f>
        <v>0</v>
      </c>
      <c r="O353" s="7">
        <f>IF(AB353&gt;0,RANK(AB353,(Z353:AB353,AC353:AQ353)),0)</f>
        <v>0</v>
      </c>
      <c r="P353" s="7">
        <f>IF(AC353&gt;0,RANK(AC353,(Z353:AB353,AC353:AQ353)),0)</f>
        <v>3</v>
      </c>
      <c r="Q353" s="49">
        <f t="shared" si="367"/>
        <v>14615</v>
      </c>
      <c r="R353" s="177">
        <f t="shared" si="368"/>
        <v>0.41468051299511971</v>
      </c>
      <c r="S353" s="2"/>
      <c r="T353" s="2">
        <f t="shared" si="369"/>
        <v>0.22480422199523323</v>
      </c>
      <c r="U353" s="2">
        <f t="shared" si="370"/>
        <v>0</v>
      </c>
      <c r="V353" s="2">
        <f t="shared" si="371"/>
        <v>0</v>
      </c>
      <c r="W353" s="2">
        <f t="shared" si="372"/>
        <v>0.13432073544433096</v>
      </c>
      <c r="X353" s="2">
        <f t="shared" si="373"/>
        <v>0.63948473499035297</v>
      </c>
      <c r="Y353" s="2">
        <f t="shared" si="374"/>
        <v>1.3903075700828493E-3</v>
      </c>
      <c r="Z353" s="1">
        <f>SUMIF(County!$AT$1331:$AT$1392,$BC353,County!R$1331:R$1392)+SUMIF('Cong Dist'!$BC$1303:$BC$1357,$BC353,'Cong Dist'!Z$1303:Z$1357)</f>
        <v>7923</v>
      </c>
      <c r="AC353" s="1">
        <f>SUMIF(County!$AT$1331:$AT$1392,$BC353,County!U$1331:U$1392)+SUMIF('Cong Dist'!$BC$1303:$BC$1357,$BC353,'Cong Dist'!AC$1303:AC$1357)</f>
        <v>4734</v>
      </c>
      <c r="AD353" s="1">
        <f>SUMIF(County!$AT$1331:$AT$1392,$BC353,County!V$1331:V$1392)+SUMIF('Cong Dist'!$BC$1303:$BC$1357,$BC353,'Cong Dist'!AD$1303:AD$1357)</f>
        <v>22538</v>
      </c>
      <c r="AE353" s="1">
        <f>SUMIF(County!$AT$1331:$AT$1392,$BC353,County!W$1331:W$1392)+SUMIF('Cong Dist'!$BC$1303:$BC$1357,$BC353,'Cong Dist'!AE$1303:AE$1357)</f>
        <v>49</v>
      </c>
      <c r="AM353" s="1">
        <f>SUMIF(County!$AT$1331:$AT$1392,$BC353,County!AE$1331:AE$1392)+SUMIF('Cong Dist'!$BC$1303:$BC$1357,$BC353,'Cong Dist'!AM$1303:AM$1357)</f>
        <v>0</v>
      </c>
      <c r="AS353" s="7">
        <f>IF(AD353&gt;0,RANK(AD353,(Z353:AB353,AC353:AQ353)),0)</f>
        <v>1</v>
      </c>
      <c r="AT353" s="7">
        <f>IF(AE353&gt;0,RANK(AE353,(Z353:AB353,AC353:AQ353)),0)</f>
        <v>4</v>
      </c>
      <c r="AU353" s="7">
        <f>IF(AF353&gt;0,RANK(AF353,(Z353:AB353,AC353:AQ353)),0)</f>
        <v>0</v>
      </c>
      <c r="AV353" s="7">
        <f>IF(AG353&gt;0,RANK(AG353,(Z353:AB353,AG353:AQ353)),0)</f>
        <v>0</v>
      </c>
      <c r="AW353" s="2">
        <f t="shared" si="375"/>
        <v>1.3903075700828511E-3</v>
      </c>
      <c r="AX353" s="2">
        <f t="shared" si="376"/>
        <v>0</v>
      </c>
      <c r="AY353" s="2">
        <f t="shared" si="377"/>
        <v>0</v>
      </c>
      <c r="BA353" s="2" t="str">
        <f t="shared" si="378"/>
        <v>District 26</v>
      </c>
      <c r="BB353" t="str">
        <f t="shared" si="379"/>
        <v>NY</v>
      </c>
      <c r="BC353">
        <v>26</v>
      </c>
      <c r="BE353" s="97">
        <v>36</v>
      </c>
      <c r="BF353" s="99">
        <v>926</v>
      </c>
      <c r="BG353" s="106">
        <f t="shared" si="380"/>
        <v>36926</v>
      </c>
      <c r="BH353" t="s">
        <v>2605</v>
      </c>
      <c r="BI353" t="s">
        <v>3184</v>
      </c>
    </row>
    <row r="354" spans="1:61" outlineLevel="1">
      <c r="A354" s="9" t="s">
        <v>2796</v>
      </c>
      <c r="B354" t="s">
        <v>1928</v>
      </c>
      <c r="C354" s="1">
        <f t="shared" si="363"/>
        <v>75534</v>
      </c>
      <c r="D354" s="1">
        <v>3</v>
      </c>
      <c r="E354" s="1" t="str">
        <f t="shared" si="364"/>
        <v/>
      </c>
      <c r="F354" s="1"/>
      <c r="G354" s="1"/>
      <c r="H354" s="1" t="str">
        <f t="shared" si="365"/>
        <v/>
      </c>
      <c r="I354" s="1">
        <f t="shared" si="366"/>
        <v>3</v>
      </c>
      <c r="J354" s="1"/>
      <c r="K354" s="1"/>
      <c r="L354" s="1"/>
      <c r="M354" s="7">
        <f>IF(Z354&gt;0,RANK(Z354,(Z354:AB354,AC354:AQ354)),0)</f>
        <v>2</v>
      </c>
      <c r="N354" s="7">
        <f>IF(AA354&gt;0,RANK(AA354,(Z354:AB354,AC354:AQ354)),0)</f>
        <v>0</v>
      </c>
      <c r="O354" s="7">
        <f>IF(AB354&gt;0,RANK(AB354,(Z354:AB354,AC354:AQ354)),0)</f>
        <v>0</v>
      </c>
      <c r="P354" s="7">
        <f>IF(AC354&gt;0,RANK(AC354,(Z354:AB354,AC354:AQ354)),0)</f>
        <v>3</v>
      </c>
      <c r="Q354" s="49">
        <f t="shared" si="367"/>
        <v>30933</v>
      </c>
      <c r="R354" s="177">
        <f t="shared" si="368"/>
        <v>0.40952418778298516</v>
      </c>
      <c r="S354" s="2"/>
      <c r="T354" s="2">
        <f t="shared" si="369"/>
        <v>0.21565122990970953</v>
      </c>
      <c r="U354" s="2">
        <f t="shared" si="370"/>
        <v>0</v>
      </c>
      <c r="V354" s="2">
        <f t="shared" si="371"/>
        <v>0</v>
      </c>
      <c r="W354" s="2">
        <f t="shared" si="372"/>
        <v>0.15119019249609447</v>
      </c>
      <c r="X354" s="2">
        <f t="shared" si="373"/>
        <v>0.62517541769269469</v>
      </c>
      <c r="Y354" s="2">
        <f t="shared" si="374"/>
        <v>7.9831599015013355E-3</v>
      </c>
      <c r="Z354" s="1">
        <f>SUMIF(County!$AT$1331:$AT$1392,$BC354,County!R$1331:R$1392)+SUMIF('Cong Dist'!$BC$1303:$BC$1357,$BC354,'Cong Dist'!Z$1303:Z$1357)</f>
        <v>16289</v>
      </c>
      <c r="AC354" s="1">
        <f>SUMIF(County!$AT$1331:$AT$1392,$BC354,County!U$1331:U$1392)+SUMIF('Cong Dist'!$BC$1303:$BC$1357,$BC354,'Cong Dist'!AC$1303:AC$1357)</f>
        <v>11420</v>
      </c>
      <c r="AD354" s="1">
        <f>SUMIF(County!$AT$1331:$AT$1392,$BC354,County!V$1331:V$1392)+SUMIF('Cong Dist'!$BC$1303:$BC$1357,$BC354,'Cong Dist'!AD$1303:AD$1357)</f>
        <v>47222</v>
      </c>
      <c r="AE354" s="1">
        <f>SUMIF(County!$AT$1331:$AT$1392,$BC354,County!W$1331:W$1392)+SUMIF('Cong Dist'!$BC$1303:$BC$1357,$BC354,'Cong Dist'!AE$1303:AE$1357)</f>
        <v>603</v>
      </c>
      <c r="AM354" s="1">
        <f>SUMIF(County!$AT$1331:$AT$1392,$BC354,County!AE$1331:AE$1392)+SUMIF('Cong Dist'!$BC$1303:$BC$1357,$BC354,'Cong Dist'!AM$1303:AM$1357)</f>
        <v>0</v>
      </c>
      <c r="AS354" s="7">
        <f>IF(AD354&gt;0,RANK(AD354,(Z354:AB354,AC354:AQ354)),0)</f>
        <v>1</v>
      </c>
      <c r="AT354" s="7">
        <f>IF(AE354&gt;0,RANK(AE354,(Z354:AB354,AC354:AQ354)),0)</f>
        <v>4</v>
      </c>
      <c r="AU354" s="7">
        <f>IF(AF354&gt;0,RANK(AF354,(Z354:AB354,AC354:AQ354)),0)</f>
        <v>0</v>
      </c>
      <c r="AV354" s="7">
        <f>IF(AG354&gt;0,RANK(AG354,(Z354:AB354,AG354:AQ354)),0)</f>
        <v>0</v>
      </c>
      <c r="AW354" s="2">
        <f t="shared" si="375"/>
        <v>7.9831599015013112E-3</v>
      </c>
      <c r="AX354" s="2">
        <f t="shared" si="376"/>
        <v>0</v>
      </c>
      <c r="AY354" s="2">
        <f t="shared" si="377"/>
        <v>0</v>
      </c>
      <c r="BA354" s="2" t="str">
        <f t="shared" si="378"/>
        <v>District 27</v>
      </c>
      <c r="BB354" t="str">
        <f t="shared" si="379"/>
        <v>NY</v>
      </c>
      <c r="BC354">
        <v>27</v>
      </c>
      <c r="BE354" s="97">
        <v>36</v>
      </c>
      <c r="BF354" s="99">
        <v>927</v>
      </c>
      <c r="BG354" s="106">
        <f t="shared" si="380"/>
        <v>36927</v>
      </c>
      <c r="BH354" t="s">
        <v>2605</v>
      </c>
      <c r="BI354" t="s">
        <v>3184</v>
      </c>
    </row>
    <row r="355" spans="1:61">
      <c r="A355" s="9" t="s">
        <v>1927</v>
      </c>
      <c r="B355" t="s">
        <v>1105</v>
      </c>
      <c r="C355" s="1">
        <f t="shared" si="363"/>
        <v>931185</v>
      </c>
      <c r="D355" s="1">
        <v>14</v>
      </c>
      <c r="E355" s="1" t="str">
        <f>IF(Z355=MAX($Z355:$AG355),$D355,"")</f>
        <v/>
      </c>
      <c r="F355" s="1" t="str">
        <f>IF(AA355=MAX($Z355:$AG355),$D355,"")</f>
        <v/>
      </c>
      <c r="G355" s="1" t="str">
        <f>IF(AB355=MAX($Z355:$AG355),$D355,"")</f>
        <v/>
      </c>
      <c r="H355" s="1" t="str">
        <f>IF(AC355=MAX($Z355:$AG355),$D355,"")</f>
        <v/>
      </c>
      <c r="I355" s="1">
        <f>IF(AD355=MAX($Z355:$AG355),$D355,"")</f>
        <v>14</v>
      </c>
      <c r="J355" s="1"/>
      <c r="K355" s="1"/>
      <c r="L355" s="1"/>
      <c r="M355" s="7">
        <f>IF(Z355&gt;0,RANK(Z355,(Z355:AB355,AC355:AQ355)),0)</f>
        <v>2</v>
      </c>
      <c r="N355" s="7">
        <f>IF(AA355&gt;0,RANK(AA355,(Z355:AB355,AC355:AQ355)),0)</f>
        <v>0</v>
      </c>
      <c r="O355" s="7">
        <f>IF(AB355&gt;0,RANK(AB355,(Z355:AB355,AC355:AQ355)),0)</f>
        <v>0</v>
      </c>
      <c r="P355" s="7">
        <f>IF(AC355&gt;0,RANK(AC355,(Z355:AB355,AC355:AQ355)),0)</f>
        <v>3</v>
      </c>
      <c r="Q355" s="49">
        <f t="shared" si="367"/>
        <v>323356</v>
      </c>
      <c r="R355" s="177">
        <f t="shared" si="368"/>
        <v>0.34725215719754937</v>
      </c>
      <c r="S355" s="2"/>
      <c r="T355" s="2">
        <f t="shared" si="369"/>
        <v>0.24824927377481382</v>
      </c>
      <c r="U355" s="2">
        <f t="shared" si="370"/>
        <v>0</v>
      </c>
      <c r="V355" s="2">
        <f t="shared" si="371"/>
        <v>0</v>
      </c>
      <c r="W355" s="2">
        <f t="shared" si="372"/>
        <v>0.14613959632081702</v>
      </c>
      <c r="X355" s="2">
        <f t="shared" si="373"/>
        <v>0.59550143097236319</v>
      </c>
      <c r="Y355" s="2">
        <f t="shared" si="374"/>
        <v>1.0109698932005973E-2</v>
      </c>
      <c r="Z355" s="1">
        <f>SUM(Z328:Z354)</f>
        <v>231166</v>
      </c>
      <c r="AC355" s="1">
        <f>SUM(AC328:AC354)</f>
        <v>136083</v>
      </c>
      <c r="AD355" s="1">
        <f>SUM(AD328:AD354)</f>
        <v>554522</v>
      </c>
      <c r="AE355" s="1">
        <f>SUM(AE328:AE354)</f>
        <v>9414</v>
      </c>
      <c r="AK355" s="1">
        <f>SUM(AK328:AK354)</f>
        <v>0</v>
      </c>
      <c r="AM355" s="1">
        <f>SUM(AM328:AM354)</f>
        <v>0</v>
      </c>
      <c r="AS355" s="7">
        <f>IF(AD355&gt;0,RANK(AD355,(Z355:AB355,AC355:AQ355)),0)</f>
        <v>1</v>
      </c>
      <c r="AT355" s="7">
        <f>IF(AE355&gt;0,RANK(AE355,(Z355:AB355,AC355:AQ355)),0)</f>
        <v>4</v>
      </c>
      <c r="AU355" s="7">
        <f>IF(AF355&gt;0,RANK(AF355,(Z355:AB355,AC355:AQ355)),0)</f>
        <v>0</v>
      </c>
      <c r="AV355" s="7">
        <f>IF(AG355&gt;0,RANK(AG355,(Z355:AB355,AG355:AQ355)),0)</f>
        <v>0</v>
      </c>
      <c r="AW355" s="2">
        <f t="shared" si="375"/>
        <v>1.0109698932005992E-2</v>
      </c>
      <c r="AX355" s="2">
        <f t="shared" si="376"/>
        <v>0</v>
      </c>
      <c r="AY355" s="2">
        <f t="shared" si="377"/>
        <v>0</v>
      </c>
      <c r="BA355" s="2" t="str">
        <f t="shared" si="378"/>
        <v>New York</v>
      </c>
      <c r="BB355" t="str">
        <f t="shared" si="379"/>
        <v>T</v>
      </c>
      <c r="BE355" s="97">
        <v>36</v>
      </c>
      <c r="BF355" s="99"/>
      <c r="BG355" s="106">
        <f t="shared" si="380"/>
        <v>36000</v>
      </c>
      <c r="BH355" t="s">
        <v>1619</v>
      </c>
      <c r="BI355" t="s">
        <v>3184</v>
      </c>
    </row>
    <row r="356" spans="1:61">
      <c r="C356" s="1"/>
      <c r="D356" s="1"/>
      <c r="E356" s="1"/>
      <c r="F356" s="1"/>
      <c r="G356" s="1"/>
      <c r="H356" s="1"/>
      <c r="I356" s="1"/>
      <c r="J356" s="1"/>
      <c r="K356" s="1"/>
      <c r="L356" s="1"/>
      <c r="M356" s="7"/>
      <c r="N356" s="7"/>
      <c r="O356" s="7"/>
      <c r="P356" s="7"/>
      <c r="Q356" s="49"/>
      <c r="R356" s="177"/>
      <c r="S356" s="2"/>
      <c r="T356" s="2"/>
      <c r="U356" s="2"/>
      <c r="V356" s="2"/>
      <c r="W356" s="2"/>
      <c r="X356" s="2"/>
      <c r="Y356" s="2"/>
      <c r="Z356" s="83"/>
      <c r="AA356" s="83"/>
      <c r="AB356" s="83"/>
      <c r="AC356" s="83"/>
      <c r="AD356" s="83"/>
      <c r="AE356" s="83">
        <f>AE355-County!W1393</f>
        <v>-16</v>
      </c>
      <c r="AS356" s="7"/>
      <c r="AT356" s="7"/>
      <c r="AU356" s="7"/>
      <c r="AV356" s="7"/>
      <c r="AW356" s="2"/>
      <c r="AX356" s="2"/>
      <c r="AY356" s="2"/>
      <c r="BA356" s="2"/>
      <c r="BF356" s="99"/>
    </row>
    <row r="357" spans="1:61" outlineLevel="1">
      <c r="A357" s="9" t="s">
        <v>2143</v>
      </c>
      <c r="B357" t="s">
        <v>860</v>
      </c>
      <c r="C357" s="1">
        <f t="shared" ref="C357:C368" si="381">SUM(Z357:AQ357)</f>
        <v>5758</v>
      </c>
      <c r="D357" s="1"/>
      <c r="E357" s="1"/>
      <c r="F357" s="1"/>
      <c r="G357" s="1"/>
      <c r="H357" s="1"/>
      <c r="I357" s="1"/>
      <c r="J357" s="1"/>
      <c r="K357" s="1"/>
      <c r="L357" s="1"/>
      <c r="M357" s="7">
        <f>IF(Z357&gt;0,RANK(Z357,(Z357:AB357,AC357:AQ357)),0)</f>
        <v>0</v>
      </c>
      <c r="N357" s="7">
        <f>IF(AA357&gt;0,RANK(AA357,(Z357:AB357,AC357:AQ357)),0)</f>
        <v>5</v>
      </c>
      <c r="O357" s="7">
        <f>IF(AB357&gt;0,RANK(AB357,(Z357:AB357,AC357:AQ357)),0)</f>
        <v>3</v>
      </c>
      <c r="P357" s="7">
        <f>IF(AC357&gt;0,RANK(AC357,(Z357:AB357,AC357:AQ357)),0)</f>
        <v>2</v>
      </c>
      <c r="Q357" s="49">
        <f t="shared" ref="Q357:Q370" si="382">MAX(Z357:AG357)-LARGE(Z357:AG357,2)</f>
        <v>926</v>
      </c>
      <c r="R357" s="177">
        <f t="shared" ref="R357:R370" si="383">Q357/C357</f>
        <v>0.16081972907259465</v>
      </c>
      <c r="S357" s="2"/>
      <c r="T357" s="2">
        <f t="shared" ref="T357:T368" si="384">IF($C357=0,"-",Z357/$C357)</f>
        <v>0</v>
      </c>
      <c r="U357" s="2">
        <f t="shared" ref="U357:U368" si="385">IF($C357=0,"-",AA357/$C357)</f>
        <v>1.9103855505383813E-3</v>
      </c>
      <c r="V357" s="2">
        <f t="shared" ref="V357:V368" si="386">IF($C357=0,"-",AB357/$C357)</f>
        <v>5.6443209447724907E-2</v>
      </c>
      <c r="W357" s="2">
        <f t="shared" si="372"/>
        <v>0.38502952414032648</v>
      </c>
      <c r="X357" s="2">
        <f t="shared" ref="X357:X370" si="387">IF($C357=0,"-",AD357/$C357)</f>
        <v>0.5458492532129211</v>
      </c>
      <c r="Y357" s="2">
        <f t="shared" ref="Y357:Y370" si="388">IF(C357=0,"-",(1-T357-U357-V357-W357-X357))</f>
        <v>1.0767627648489153E-2</v>
      </c>
      <c r="AA357" s="1">
        <f>SUMIF(County!$AT$1395:$AT$1494,$BC357,County!S$1395:S$1494)+SUMIF($BC$1360:$BC$1419,$BC357,AA$1360:AA$1419)</f>
        <v>11</v>
      </c>
      <c r="AB357" s="1">
        <f>SUMIF(County!$AT$1395:$AT$1494,$BC357,County!T$1395:T$1494)+SUMIF($BC$1360:$BC$1419,$BC357,AB$1360:AB$1419)</f>
        <v>325</v>
      </c>
      <c r="AC357" s="1">
        <f>SUMIF(County!$AT$1395:$AT$1494,$BC357,County!U$1395:U$1494)+SUMIF($BC$1360:$BC$1419,$BC357,AC$1360:AC$1419)</f>
        <v>2217</v>
      </c>
      <c r="AD357" s="1">
        <f>SUMIF(County!$AT$1395:$AT$1494,$BC357,County!V$1395:V$1494)+SUMIF($BC$1360:$BC$1419,$BC357,AD$1360:AD$1419)</f>
        <v>3143</v>
      </c>
      <c r="AI357" s="1">
        <f>SUMIF(County!$AT$1395:$AT$1494,$BC357,County!AA$1395:AA$1494)+SUMIF($BC$1360:$BC$1419,$BC357,AI$1360:AI$1419)</f>
        <v>62</v>
      </c>
      <c r="AS357" s="7">
        <f>IF(AD357&gt;0,RANK(AD357,(Z357:AB357,AC357:AQ357)),0)</f>
        <v>1</v>
      </c>
      <c r="AT357" s="7">
        <f>IF(AE357&gt;0,RANK(AE357,(Z357:AB357,AC357:AQ357)),0)</f>
        <v>0</v>
      </c>
      <c r="AU357" s="7">
        <f>IF(AF357&gt;0,RANK(AF357,(Z357:AB357,AC357:AQ357)),0)</f>
        <v>0</v>
      </c>
      <c r="AV357" s="7">
        <f>IF(AG357&gt;0,RANK(AG357,(Z357:AB357,AG357:AQ357)),0)</f>
        <v>0</v>
      </c>
      <c r="AW357" s="2">
        <f t="shared" ref="AW357:AW370" si="389">IF($C357=0,"-",AE357/$C357)</f>
        <v>0</v>
      </c>
      <c r="AX357" s="2">
        <f t="shared" ref="AX357:AX370" si="390">IF($C357=0,"-",AF357/$C357)</f>
        <v>0</v>
      </c>
      <c r="AY357" s="2">
        <f t="shared" ref="AY357:AY370" si="391">IF($C357=0,"-",AG357/$C357)</f>
        <v>0</v>
      </c>
      <c r="BA357" s="2" t="str">
        <f t="shared" ref="BA357:BA370" si="392">A357</f>
        <v>District 1</v>
      </c>
      <c r="BB357" t="str">
        <f t="shared" ref="BB357:BB370" si="393">B357</f>
        <v>NC</v>
      </c>
      <c r="BC357">
        <v>1</v>
      </c>
      <c r="BE357" s="97">
        <v>37</v>
      </c>
      <c r="BF357" s="99">
        <v>901</v>
      </c>
      <c r="BG357" s="106">
        <f t="shared" ref="BG357:BG370" si="394">BE357*1000+BF357</f>
        <v>37901</v>
      </c>
      <c r="BH357" t="s">
        <v>2605</v>
      </c>
      <c r="BI357" t="s">
        <v>3184</v>
      </c>
    </row>
    <row r="358" spans="1:61" outlineLevel="1">
      <c r="A358" s="9" t="s">
        <v>1563</v>
      </c>
      <c r="B358" t="s">
        <v>860</v>
      </c>
      <c r="C358" s="1">
        <f t="shared" si="381"/>
        <v>19854</v>
      </c>
      <c r="D358" s="1"/>
      <c r="E358" s="1"/>
      <c r="F358" s="1"/>
      <c r="G358" s="1"/>
      <c r="H358" s="1"/>
      <c r="I358" s="1"/>
      <c r="J358" s="1"/>
      <c r="K358" s="1"/>
      <c r="L358" s="1"/>
      <c r="M358" s="7">
        <f>IF(Z358&gt;0,RANK(Z358,(Z358:AB358,AC358:AQ358)),0)</f>
        <v>0</v>
      </c>
      <c r="N358" s="7">
        <f>IF(AA358&gt;0,RANK(AA358,(Z358:AB358,AC358:AQ358)),0)</f>
        <v>5</v>
      </c>
      <c r="O358" s="7">
        <f>IF(AB358&gt;0,RANK(AB358,(Z358:AB358,AC358:AQ358)),0)</f>
        <v>3</v>
      </c>
      <c r="P358" s="7">
        <f>IF(AC358&gt;0,RANK(AC358,(Z358:AB358,AC358:AQ358)),0)</f>
        <v>2</v>
      </c>
      <c r="Q358" s="49">
        <f t="shared" si="382"/>
        <v>1554</v>
      </c>
      <c r="R358" s="177">
        <f t="shared" si="383"/>
        <v>7.8271381081897851E-2</v>
      </c>
      <c r="S358" s="2"/>
      <c r="T358" s="2">
        <f t="shared" si="384"/>
        <v>0</v>
      </c>
      <c r="U358" s="2">
        <f t="shared" si="385"/>
        <v>5.1878714616701927E-3</v>
      </c>
      <c r="V358" s="2">
        <f t="shared" si="386"/>
        <v>7.8976528659212245E-2</v>
      </c>
      <c r="W358" s="2">
        <f t="shared" si="372"/>
        <v>0.41508008461770929</v>
      </c>
      <c r="X358" s="2">
        <f t="shared" si="387"/>
        <v>0.49335146569960714</v>
      </c>
      <c r="Y358" s="2">
        <f t="shared" si="388"/>
        <v>7.4040495618011293E-3</v>
      </c>
      <c r="AA358" s="1">
        <f>SUMIF(County!$AT$1395:$AT$1494,$BC358,County!S$1395:S$1494)+SUMIF($BC$1360:$BC$1419,$BC358,AA$1360:AA$1419)</f>
        <v>103</v>
      </c>
      <c r="AB358" s="1">
        <f>SUMIF(County!$AT$1395:$AT$1494,$BC358,County!T$1395:T$1494)+SUMIF($BC$1360:$BC$1419,$BC358,AB$1360:AB$1419)</f>
        <v>1568</v>
      </c>
      <c r="AC358" s="1">
        <f>SUMIF(County!$AT$1395:$AT$1494,$BC358,County!U$1395:U$1494)+SUMIF($BC$1360:$BC$1419,$BC358,AC$1360:AC$1419)</f>
        <v>8241</v>
      </c>
      <c r="AD358" s="1">
        <f>SUMIF(County!$AT$1395:$AT$1494,$BC358,County!V$1395:V$1494)+SUMIF($BC$1360:$BC$1419,$BC358,AD$1360:AD$1419)</f>
        <v>9795</v>
      </c>
      <c r="AI358" s="1">
        <f>SUMIF(County!$AT$1395:$AT$1494,$BC358,County!AA$1395:AA$1494)+SUMIF($BC$1360:$BC$1419,$BC358,AI$1360:AI$1419)</f>
        <v>147</v>
      </c>
      <c r="AS358" s="7">
        <f>IF(AD358&gt;0,RANK(AD358,(Z358:AB358,AC358:AQ358)),0)</f>
        <v>1</v>
      </c>
      <c r="AT358" s="7">
        <f>IF(AE358&gt;0,RANK(AE358,(Z358:AB358,AC358:AQ358)),0)</f>
        <v>0</v>
      </c>
      <c r="AU358" s="7">
        <f>IF(AF358&gt;0,RANK(AF358,(Z358:AB358,AC358:AQ358)),0)</f>
        <v>0</v>
      </c>
      <c r="AV358" s="7">
        <f>IF(AG358&gt;0,RANK(AG358,(Z358:AB358,AG358:AQ358)),0)</f>
        <v>0</v>
      </c>
      <c r="AW358" s="2">
        <f t="shared" si="389"/>
        <v>0</v>
      </c>
      <c r="AX358" s="2">
        <f t="shared" si="390"/>
        <v>0</v>
      </c>
      <c r="AY358" s="2">
        <f t="shared" si="391"/>
        <v>0</v>
      </c>
      <c r="BA358" s="2" t="str">
        <f t="shared" si="392"/>
        <v>District 2</v>
      </c>
      <c r="BB358" t="str">
        <f t="shared" si="393"/>
        <v>NC</v>
      </c>
      <c r="BC358" s="178">
        <v>2</v>
      </c>
      <c r="BE358" s="97">
        <v>37</v>
      </c>
      <c r="BF358" s="99">
        <v>902</v>
      </c>
      <c r="BG358" s="106">
        <f t="shared" si="394"/>
        <v>37902</v>
      </c>
      <c r="BH358" t="s">
        <v>2605</v>
      </c>
      <c r="BI358" t="s">
        <v>3184</v>
      </c>
    </row>
    <row r="359" spans="1:61" outlineLevel="1">
      <c r="A359" s="9" t="s">
        <v>1564</v>
      </c>
      <c r="B359" t="s">
        <v>860</v>
      </c>
      <c r="C359" s="1">
        <f t="shared" si="381"/>
        <v>40695</v>
      </c>
      <c r="D359" s="1"/>
      <c r="E359" s="1"/>
      <c r="F359" s="1"/>
      <c r="G359" s="1"/>
      <c r="H359" s="1"/>
      <c r="I359" s="1"/>
      <c r="J359" s="1"/>
      <c r="K359" s="1"/>
      <c r="L359" s="1"/>
      <c r="M359" s="7">
        <f>IF(Z359&gt;0,RANK(Z359,(Z359:AB359,AC359:AQ359)),0)</f>
        <v>0</v>
      </c>
      <c r="N359" s="7">
        <f>IF(AA359&gt;0,RANK(AA359,(Z359:AB359,AC359:AQ359)),0)</f>
        <v>5</v>
      </c>
      <c r="O359" s="7">
        <f>IF(AB359&gt;0,RANK(AB359,(Z359:AB359,AC359:AQ359)),0)</f>
        <v>3</v>
      </c>
      <c r="P359" s="7">
        <f>IF(AC359&gt;0,RANK(AC359,(Z359:AB359,AC359:AQ359)),0)</f>
        <v>2</v>
      </c>
      <c r="Q359" s="49">
        <f t="shared" si="382"/>
        <v>9764</v>
      </c>
      <c r="R359" s="177">
        <f t="shared" si="383"/>
        <v>0.23993119547856001</v>
      </c>
      <c r="S359" s="2"/>
      <c r="T359" s="2">
        <f t="shared" si="384"/>
        <v>0</v>
      </c>
      <c r="U359" s="2">
        <f t="shared" si="385"/>
        <v>4.2265634598845064E-3</v>
      </c>
      <c r="V359" s="2">
        <f t="shared" si="386"/>
        <v>7.9665806610148673E-2</v>
      </c>
      <c r="W359" s="2">
        <f t="shared" si="372"/>
        <v>0.33416881680796168</v>
      </c>
      <c r="X359" s="2">
        <f t="shared" si="387"/>
        <v>0.57410001228652163</v>
      </c>
      <c r="Y359" s="2">
        <f t="shared" si="388"/>
        <v>7.8388008354834948E-3</v>
      </c>
      <c r="AA359" s="1">
        <f>SUMIF(County!$AT$1395:$AT$1494,$BC359,County!S$1395:S$1494)+SUMIF($BC$1360:$BC$1419,$BC359,AA$1360:AA$1419)</f>
        <v>172</v>
      </c>
      <c r="AB359" s="1">
        <f>SUMIF(County!$AT$1395:$AT$1494,$BC359,County!T$1395:T$1494)+SUMIF($BC$1360:$BC$1419,$BC359,AB$1360:AB$1419)</f>
        <v>3242</v>
      </c>
      <c r="AC359" s="1">
        <f>SUMIF(County!$AT$1395:$AT$1494,$BC359,County!U$1395:U$1494)+SUMIF($BC$1360:$BC$1419,$BC359,AC$1360:AC$1419)</f>
        <v>13599</v>
      </c>
      <c r="AD359" s="1">
        <f>SUMIF(County!$AT$1395:$AT$1494,$BC359,County!V$1395:V$1494)+SUMIF($BC$1360:$BC$1419,$BC359,AD$1360:AD$1419)</f>
        <v>23363</v>
      </c>
      <c r="AI359" s="1">
        <f>SUMIF(County!$AT$1395:$AT$1494,$BC359,County!AA$1395:AA$1494)+SUMIF($BC$1360:$BC$1419,$BC359,AI$1360:AI$1419)</f>
        <v>319</v>
      </c>
      <c r="AS359" s="7">
        <f>IF(AD359&gt;0,RANK(AD359,(Z359:AB359,AC359:AQ359)),0)</f>
        <v>1</v>
      </c>
      <c r="AT359" s="7">
        <f>IF(AE359&gt;0,RANK(AE359,(Z359:AB359,AC359:AQ359)),0)</f>
        <v>0</v>
      </c>
      <c r="AU359" s="7">
        <f>IF(AF359&gt;0,RANK(AF359,(Z359:AB359,AC359:AQ359)),0)</f>
        <v>0</v>
      </c>
      <c r="AV359" s="7">
        <f>IF(AG359&gt;0,RANK(AG359,(Z359:AB359,AG359:AQ359)),0)</f>
        <v>0</v>
      </c>
      <c r="AW359" s="2">
        <f t="shared" si="389"/>
        <v>0</v>
      </c>
      <c r="AX359" s="2">
        <f t="shared" si="390"/>
        <v>0</v>
      </c>
      <c r="AY359" s="2">
        <f t="shared" si="391"/>
        <v>0</v>
      </c>
      <c r="BA359" s="2" t="str">
        <f t="shared" si="392"/>
        <v>District 3</v>
      </c>
      <c r="BB359" t="str">
        <f t="shared" si="393"/>
        <v>NC</v>
      </c>
      <c r="BC359" s="178">
        <v>3</v>
      </c>
      <c r="BE359" s="97">
        <v>37</v>
      </c>
      <c r="BF359" s="99">
        <v>903</v>
      </c>
      <c r="BG359" s="106">
        <f t="shared" si="394"/>
        <v>37903</v>
      </c>
      <c r="BH359" t="s">
        <v>2605</v>
      </c>
      <c r="BI359" t="s">
        <v>3184</v>
      </c>
    </row>
    <row r="360" spans="1:61" outlineLevel="1">
      <c r="A360" s="9" t="s">
        <v>1825</v>
      </c>
      <c r="B360" t="s">
        <v>860</v>
      </c>
      <c r="C360" s="1">
        <f t="shared" si="381"/>
        <v>0</v>
      </c>
      <c r="D360" s="1"/>
      <c r="E360" s="1"/>
      <c r="F360" s="1"/>
      <c r="G360" s="1"/>
      <c r="H360" s="1"/>
      <c r="I360" s="1"/>
      <c r="J360" s="1"/>
      <c r="K360" s="1"/>
      <c r="L360" s="1"/>
      <c r="M360" s="7">
        <f>IF(Z360&gt;0,RANK(Z360,(Z360:AB360,AC360:AQ360)),0)</f>
        <v>0</v>
      </c>
      <c r="N360" s="7">
        <f>IF(AA360&gt;0,RANK(AA360,(Z360:AB360,AC360:AQ360)),0)</f>
        <v>0</v>
      </c>
      <c r="O360" s="7">
        <f>IF(AB360&gt;0,RANK(AB360,(Z360:AB360,AC360:AQ360)),0)</f>
        <v>0</v>
      </c>
      <c r="P360" s="7">
        <f>IF(AC360&gt;0,RANK(AC360,(Z360:AB360,AC360:AQ360)),0)</f>
        <v>0</v>
      </c>
      <c r="Q360" s="49">
        <f t="shared" si="382"/>
        <v>0</v>
      </c>
      <c r="R360" s="177" t="e">
        <f t="shared" si="383"/>
        <v>#DIV/0!</v>
      </c>
      <c r="S360" s="2"/>
      <c r="T360" s="2" t="str">
        <f t="shared" si="384"/>
        <v>-</v>
      </c>
      <c r="U360" s="2" t="str">
        <f t="shared" si="385"/>
        <v>-</v>
      </c>
      <c r="V360" s="2" t="str">
        <f t="shared" si="386"/>
        <v>-</v>
      </c>
      <c r="W360" s="2" t="str">
        <f t="shared" si="372"/>
        <v>-</v>
      </c>
      <c r="X360" s="2" t="str">
        <f t="shared" si="387"/>
        <v>-</v>
      </c>
      <c r="Y360" s="2" t="str">
        <f t="shared" si="388"/>
        <v>-</v>
      </c>
      <c r="AA360" s="1">
        <f>SUMIF(County!$AT$1395:$AT$1494,$BC360,County!S$1395:S$1494)+SUMIF($BC$1360:$BC$1419,$BC360,AA$1360:AA$1419)</f>
        <v>0</v>
      </c>
      <c r="AB360" s="1">
        <f>SUMIF(County!$AT$1395:$AT$1494,$BC360,County!T$1395:T$1494)+SUMIF($BC$1360:$BC$1419,$BC360,AB$1360:AB$1419)</f>
        <v>0</v>
      </c>
      <c r="AC360" s="1">
        <f>SUMIF(County!$AT$1395:$AT$1494,$BC360,County!U$1395:U$1494)+SUMIF($BC$1360:$BC$1419,$BC360,AC$1360:AC$1419)</f>
        <v>0</v>
      </c>
      <c r="AD360" s="1">
        <f>SUMIF(County!$AT$1395:$AT$1494,$BC360,County!V$1395:V$1494)+SUMIF($BC$1360:$BC$1419,$BC360,AD$1360:AD$1419)</f>
        <v>0</v>
      </c>
      <c r="AI360" s="1">
        <f>SUMIF(County!$AT$1395:$AT$1494,$BC360,County!AA$1395:AA$1494)+SUMIF($BC$1360:$BC$1419,$BC360,AI$1360:AI$1419)</f>
        <v>0</v>
      </c>
      <c r="AS360" s="7">
        <f>IF(AD360&gt;0,RANK(AD360,(Z360:AB360,AC360:AQ360)),0)</f>
        <v>0</v>
      </c>
      <c r="AT360" s="7">
        <f>IF(AE360&gt;0,RANK(AE360,(Z360:AB360,AC360:AQ360)),0)</f>
        <v>0</v>
      </c>
      <c r="AU360" s="7">
        <f>IF(AF360&gt;0,RANK(AF360,(Z360:AB360,AC360:AQ360)),0)</f>
        <v>0</v>
      </c>
      <c r="AV360" s="7">
        <f>IF(AG360&gt;0,RANK(AG360,(Z360:AB360,AG360:AQ360)),0)</f>
        <v>0</v>
      </c>
      <c r="AW360" s="2" t="str">
        <f t="shared" si="389"/>
        <v>-</v>
      </c>
      <c r="AX360" s="2" t="str">
        <f t="shared" si="390"/>
        <v>-</v>
      </c>
      <c r="AY360" s="2" t="str">
        <f t="shared" si="391"/>
        <v>-</v>
      </c>
      <c r="BA360" s="2" t="str">
        <f t="shared" si="392"/>
        <v>District 4</v>
      </c>
      <c r="BB360" t="str">
        <f t="shared" si="393"/>
        <v>NC</v>
      </c>
      <c r="BC360" s="178">
        <v>4</v>
      </c>
      <c r="BE360" s="97">
        <v>37</v>
      </c>
      <c r="BF360" s="99">
        <v>904</v>
      </c>
      <c r="BG360" s="106">
        <f t="shared" si="394"/>
        <v>37904</v>
      </c>
      <c r="BH360" t="s">
        <v>2605</v>
      </c>
      <c r="BI360" t="s">
        <v>3184</v>
      </c>
    </row>
    <row r="361" spans="1:61" outlineLevel="1">
      <c r="A361" s="9" t="s">
        <v>1780</v>
      </c>
      <c r="B361" t="s">
        <v>860</v>
      </c>
      <c r="C361" s="1">
        <f t="shared" si="381"/>
        <v>43743</v>
      </c>
      <c r="D361" s="1"/>
      <c r="E361" s="1"/>
      <c r="F361" s="1"/>
      <c r="G361" s="1"/>
      <c r="H361" s="1"/>
      <c r="I361" s="1"/>
      <c r="J361" s="1"/>
      <c r="K361" s="1"/>
      <c r="L361" s="1"/>
      <c r="M361" s="7">
        <f>IF(Z361&gt;0,RANK(Z361,(Z361:AB361,AC361:AQ361)),0)</f>
        <v>0</v>
      </c>
      <c r="N361" s="7">
        <f>IF(AA361&gt;0,RANK(AA361,(Z361:AB361,AC361:AQ361)),0)</f>
        <v>5</v>
      </c>
      <c r="O361" s="7">
        <f>IF(AB361&gt;0,RANK(AB361,(Z361:AB361,AC361:AQ361)),0)</f>
        <v>3</v>
      </c>
      <c r="P361" s="7">
        <f>IF(AC361&gt;0,RANK(AC361,(Z361:AB361,AC361:AQ361)),0)</f>
        <v>2</v>
      </c>
      <c r="Q361" s="49">
        <f t="shared" si="382"/>
        <v>1988</v>
      </c>
      <c r="R361" s="177">
        <f t="shared" si="383"/>
        <v>4.5447271563450152E-2</v>
      </c>
      <c r="S361" s="2"/>
      <c r="T361" s="2">
        <f t="shared" si="384"/>
        <v>0</v>
      </c>
      <c r="U361" s="2">
        <f t="shared" si="385"/>
        <v>4.4807169147063532E-3</v>
      </c>
      <c r="V361" s="2">
        <f t="shared" si="386"/>
        <v>7.1714331435886888E-2</v>
      </c>
      <c r="W361" s="2">
        <f t="shared" si="372"/>
        <v>0.4356125551516814</v>
      </c>
      <c r="X361" s="2">
        <f t="shared" si="387"/>
        <v>0.48105982671513159</v>
      </c>
      <c r="Y361" s="2">
        <f t="shared" si="388"/>
        <v>7.1325697825938006E-3</v>
      </c>
      <c r="AA361" s="1">
        <f>SUMIF(County!$AT$1395:$AT$1494,$BC361,County!S$1395:S$1494)+SUMIF($BC$1360:$BC$1419,$BC361,AA$1360:AA$1419)</f>
        <v>196</v>
      </c>
      <c r="AB361" s="1">
        <f>SUMIF(County!$AT$1395:$AT$1494,$BC361,County!T$1395:T$1494)+SUMIF($BC$1360:$BC$1419,$BC361,AB$1360:AB$1419)</f>
        <v>3137</v>
      </c>
      <c r="AC361" s="1">
        <f>SUMIF(County!$AT$1395:$AT$1494,$BC361,County!U$1395:U$1494)+SUMIF($BC$1360:$BC$1419,$BC361,AC$1360:AC$1419)</f>
        <v>19055</v>
      </c>
      <c r="AD361" s="1">
        <f>SUMIF(County!$AT$1395:$AT$1494,$BC361,County!V$1395:V$1494)+SUMIF($BC$1360:$BC$1419,$BC361,AD$1360:AD$1419)</f>
        <v>21043</v>
      </c>
      <c r="AI361" s="1">
        <f>SUMIF(County!$AT$1395:$AT$1494,$BC361,County!AA$1395:AA$1494)+SUMIF($BC$1360:$BC$1419,$BC361,AI$1360:AI$1419)</f>
        <v>312</v>
      </c>
      <c r="AS361" s="7">
        <f>IF(AD361&gt;0,RANK(AD361,(Z361:AB361,AC361:AQ361)),0)</f>
        <v>1</v>
      </c>
      <c r="AT361" s="7">
        <f>IF(AE361&gt;0,RANK(AE361,(Z361:AB361,AC361:AQ361)),0)</f>
        <v>0</v>
      </c>
      <c r="AU361" s="7">
        <f>IF(AF361&gt;0,RANK(AF361,(Z361:AB361,AC361:AQ361)),0)</f>
        <v>0</v>
      </c>
      <c r="AV361" s="7">
        <f>IF(AG361&gt;0,RANK(AG361,(Z361:AB361,AG361:AQ361)),0)</f>
        <v>0</v>
      </c>
      <c r="AW361" s="2">
        <f t="shared" si="389"/>
        <v>0</v>
      </c>
      <c r="AX361" s="2">
        <f t="shared" si="390"/>
        <v>0</v>
      </c>
      <c r="AY361" s="2">
        <f t="shared" si="391"/>
        <v>0</v>
      </c>
      <c r="BA361" s="2" t="str">
        <f t="shared" si="392"/>
        <v>District 5</v>
      </c>
      <c r="BB361" t="str">
        <f t="shared" si="393"/>
        <v>NC</v>
      </c>
      <c r="BC361" s="178">
        <v>5</v>
      </c>
      <c r="BE361" s="97">
        <v>37</v>
      </c>
      <c r="BF361" s="99">
        <v>905</v>
      </c>
      <c r="BG361" s="106">
        <f t="shared" si="394"/>
        <v>37905</v>
      </c>
      <c r="BH361" t="s">
        <v>2605</v>
      </c>
      <c r="BI361" t="s">
        <v>3184</v>
      </c>
    </row>
    <row r="362" spans="1:61" outlineLevel="1">
      <c r="A362" s="9" t="s">
        <v>1759</v>
      </c>
      <c r="B362" t="s">
        <v>860</v>
      </c>
      <c r="C362" s="1">
        <f t="shared" si="381"/>
        <v>32383</v>
      </c>
      <c r="D362" s="1"/>
      <c r="E362" s="1"/>
      <c r="F362" s="1"/>
      <c r="G362" s="1"/>
      <c r="H362" s="1"/>
      <c r="I362" s="1"/>
      <c r="J362" s="1"/>
      <c r="K362" s="1"/>
      <c r="L362" s="1"/>
      <c r="M362" s="7">
        <f>IF(Z362&gt;0,RANK(Z362,(Z362:AB362,AC362:AQ362)),0)</f>
        <v>0</v>
      </c>
      <c r="N362" s="7">
        <f>IF(AA362&gt;0,RANK(AA362,(Z362:AB362,AC362:AQ362)),0)</f>
        <v>5</v>
      </c>
      <c r="O362" s="7">
        <f>IF(AB362&gt;0,RANK(AB362,(Z362:AB362,AC362:AQ362)),0)</f>
        <v>3</v>
      </c>
      <c r="P362" s="7">
        <f>IF(AC362&gt;0,RANK(AC362,(Z362:AB362,AC362:AQ362)),0)</f>
        <v>2</v>
      </c>
      <c r="Q362" s="49">
        <f t="shared" si="382"/>
        <v>1619</v>
      </c>
      <c r="R362" s="177">
        <f t="shared" si="383"/>
        <v>4.9995367939968505E-2</v>
      </c>
      <c r="S362" s="2"/>
      <c r="T362" s="2">
        <f t="shared" si="384"/>
        <v>0</v>
      </c>
      <c r="U362" s="2">
        <f t="shared" si="385"/>
        <v>3.5821264243584595E-3</v>
      </c>
      <c r="V362" s="2">
        <f t="shared" si="386"/>
        <v>5.5492079177346137E-2</v>
      </c>
      <c r="W362" s="2">
        <f t="shared" si="372"/>
        <v>0.4423926134082698</v>
      </c>
      <c r="X362" s="2">
        <f t="shared" si="387"/>
        <v>0.49238798134823825</v>
      </c>
      <c r="Y362" s="2">
        <f t="shared" si="388"/>
        <v>6.1451996417873356E-3</v>
      </c>
      <c r="AA362" s="1">
        <f>SUMIF(County!$AT$1395:$AT$1494,$BC362,County!S$1395:S$1494)+SUMIF($BC$1360:$BC$1419,$BC362,AA$1360:AA$1419)</f>
        <v>116</v>
      </c>
      <c r="AB362" s="1">
        <f>SUMIF(County!$AT$1395:$AT$1494,$BC362,County!T$1395:T$1494)+SUMIF($BC$1360:$BC$1419,$BC362,AB$1360:AB$1419)</f>
        <v>1797</v>
      </c>
      <c r="AC362" s="1">
        <f>SUMIF(County!$AT$1395:$AT$1494,$BC362,County!U$1395:U$1494)+SUMIF($BC$1360:$BC$1419,$BC362,AC$1360:AC$1419)</f>
        <v>14326</v>
      </c>
      <c r="AD362" s="1">
        <f>SUMIF(County!$AT$1395:$AT$1494,$BC362,County!V$1395:V$1494)+SUMIF($BC$1360:$BC$1419,$BC362,AD$1360:AD$1419)</f>
        <v>15945</v>
      </c>
      <c r="AI362" s="1">
        <f>SUMIF(County!$AT$1395:$AT$1494,$BC362,County!AA$1395:AA$1494)+SUMIF($BC$1360:$BC$1419,$BC362,AI$1360:AI$1419)</f>
        <v>199</v>
      </c>
      <c r="AS362" s="7">
        <f>IF(AD362&gt;0,RANK(AD362,(Z362:AB362,AC362:AQ362)),0)</f>
        <v>1</v>
      </c>
      <c r="AT362" s="7">
        <f>IF(AE362&gt;0,RANK(AE362,(Z362:AB362,AC362:AQ362)),0)</f>
        <v>0</v>
      </c>
      <c r="AU362" s="7">
        <f>IF(AF362&gt;0,RANK(AF362,(Z362:AB362,AC362:AQ362)),0)</f>
        <v>0</v>
      </c>
      <c r="AV362" s="7">
        <f>IF(AG362&gt;0,RANK(AG362,(Z362:AB362,AG362:AQ362)),0)</f>
        <v>0</v>
      </c>
      <c r="AW362" s="2">
        <f t="shared" si="389"/>
        <v>0</v>
      </c>
      <c r="AX362" s="2">
        <f t="shared" si="390"/>
        <v>0</v>
      </c>
      <c r="AY362" s="2">
        <f t="shared" si="391"/>
        <v>0</v>
      </c>
      <c r="BA362" s="2" t="str">
        <f t="shared" si="392"/>
        <v>District 6</v>
      </c>
      <c r="BB362" t="str">
        <f t="shared" si="393"/>
        <v>NC</v>
      </c>
      <c r="BC362" s="178">
        <v>6</v>
      </c>
      <c r="BE362" s="97">
        <v>37</v>
      </c>
      <c r="BF362" s="99">
        <v>906</v>
      </c>
      <c r="BG362" s="106">
        <f t="shared" si="394"/>
        <v>37906</v>
      </c>
      <c r="BH362" t="s">
        <v>2605</v>
      </c>
      <c r="BI362" t="s">
        <v>3184</v>
      </c>
    </row>
    <row r="363" spans="1:61" outlineLevel="1">
      <c r="A363" s="9" t="s">
        <v>1356</v>
      </c>
      <c r="B363" t="s">
        <v>860</v>
      </c>
      <c r="C363" s="1">
        <f t="shared" si="381"/>
        <v>57666</v>
      </c>
      <c r="D363" s="1"/>
      <c r="E363" s="1"/>
      <c r="F363" s="1"/>
      <c r="G363" s="1"/>
      <c r="H363" s="1"/>
      <c r="I363" s="1"/>
      <c r="J363" s="1"/>
      <c r="K363" s="1"/>
      <c r="L363" s="1"/>
      <c r="M363" s="7">
        <f>IF(Z363&gt;0,RANK(Z363,(Z363:AB363,AC363:AQ363)),0)</f>
        <v>0</v>
      </c>
      <c r="N363" s="7">
        <f>IF(AA363&gt;0,RANK(AA363,(Z363:AB363,AC363:AQ363)),0)</f>
        <v>5</v>
      </c>
      <c r="O363" s="7">
        <f>IF(AB363&gt;0,RANK(AB363,(Z363:AB363,AC363:AQ363)),0)</f>
        <v>3</v>
      </c>
      <c r="P363" s="7">
        <f>IF(AC363&gt;0,RANK(AC363,(Z363:AB363,AC363:AQ363)),0)</f>
        <v>2</v>
      </c>
      <c r="Q363" s="49">
        <f t="shared" si="382"/>
        <v>9185</v>
      </c>
      <c r="R363" s="177">
        <f t="shared" si="383"/>
        <v>0.15927929802656679</v>
      </c>
      <c r="S363" s="2"/>
      <c r="T363" s="2">
        <f t="shared" si="384"/>
        <v>0</v>
      </c>
      <c r="U363" s="2">
        <f t="shared" si="385"/>
        <v>3.763049283806749E-3</v>
      </c>
      <c r="V363" s="2">
        <f t="shared" si="386"/>
        <v>6.7058578711892622E-2</v>
      </c>
      <c r="W363" s="2">
        <f t="shared" si="372"/>
        <v>0.38194083168591547</v>
      </c>
      <c r="X363" s="2">
        <f t="shared" si="387"/>
        <v>0.54122012971248223</v>
      </c>
      <c r="Y363" s="2">
        <f t="shared" si="388"/>
        <v>6.0174106059028842E-3</v>
      </c>
      <c r="AA363" s="1">
        <f>SUMIF(County!$AT$1395:$AT$1494,$BC363,County!S$1395:S$1494)+SUMIF($BC$1360:$BC$1419,$BC363,AA$1360:AA$1419)</f>
        <v>217</v>
      </c>
      <c r="AB363" s="1">
        <f>SUMIF(County!$AT$1395:$AT$1494,$BC363,County!T$1395:T$1494)+SUMIF($BC$1360:$BC$1419,$BC363,AB$1360:AB$1419)</f>
        <v>3867</v>
      </c>
      <c r="AC363" s="1">
        <f>SUMIF(County!$AT$1395:$AT$1494,$BC363,County!U$1395:U$1494)+SUMIF($BC$1360:$BC$1419,$BC363,AC$1360:AC$1419)</f>
        <v>22025</v>
      </c>
      <c r="AD363" s="1">
        <f>SUMIF(County!$AT$1395:$AT$1494,$BC363,County!V$1395:V$1494)+SUMIF($BC$1360:$BC$1419,$BC363,AD$1360:AD$1419)</f>
        <v>31210</v>
      </c>
      <c r="AI363" s="1">
        <f>SUMIF(County!$AT$1395:$AT$1494,$BC363,County!AA$1395:AA$1494)+SUMIF($BC$1360:$BC$1419,$BC363,AI$1360:AI$1419)</f>
        <v>347</v>
      </c>
      <c r="AS363" s="7">
        <f>IF(AD363&gt;0,RANK(AD363,(Z363:AB363,AC363:AQ363)),0)</f>
        <v>1</v>
      </c>
      <c r="AT363" s="7">
        <f>IF(AE363&gt;0,RANK(AE363,(Z363:AB363,AC363:AQ363)),0)</f>
        <v>0</v>
      </c>
      <c r="AU363" s="7">
        <f>IF(AF363&gt;0,RANK(AF363,(Z363:AB363,AC363:AQ363)),0)</f>
        <v>0</v>
      </c>
      <c r="AV363" s="7">
        <f>IF(AG363&gt;0,RANK(AG363,(Z363:AB363,AG363:AQ363)),0)</f>
        <v>0</v>
      </c>
      <c r="AW363" s="2">
        <f t="shared" si="389"/>
        <v>0</v>
      </c>
      <c r="AX363" s="2">
        <f t="shared" si="390"/>
        <v>0</v>
      </c>
      <c r="AY363" s="2">
        <f t="shared" si="391"/>
        <v>0</v>
      </c>
      <c r="BA363" s="2" t="str">
        <f t="shared" si="392"/>
        <v>District 7</v>
      </c>
      <c r="BB363" t="str">
        <f t="shared" si="393"/>
        <v>NC</v>
      </c>
      <c r="BC363" s="178">
        <v>7</v>
      </c>
      <c r="BE363" s="97">
        <v>37</v>
      </c>
      <c r="BF363" s="99">
        <v>907</v>
      </c>
      <c r="BG363" s="106">
        <f t="shared" si="394"/>
        <v>37907</v>
      </c>
      <c r="BH363" t="s">
        <v>2605</v>
      </c>
      <c r="BI363" t="s">
        <v>3184</v>
      </c>
    </row>
    <row r="364" spans="1:61" outlineLevel="1">
      <c r="A364" s="9" t="s">
        <v>275</v>
      </c>
      <c r="B364" t="s">
        <v>860</v>
      </c>
      <c r="C364" s="1">
        <f t="shared" si="381"/>
        <v>17539</v>
      </c>
      <c r="D364" s="1"/>
      <c r="E364" s="1"/>
      <c r="F364" s="1"/>
      <c r="G364" s="1"/>
      <c r="H364" s="1"/>
      <c r="I364" s="1"/>
      <c r="J364" s="1"/>
      <c r="K364" s="1"/>
      <c r="L364" s="1"/>
      <c r="M364" s="7">
        <f>IF(Z364&gt;0,RANK(Z364,(Z364:AB364,AC364:AQ364)),0)</f>
        <v>0</v>
      </c>
      <c r="N364" s="7">
        <f>IF(AA364&gt;0,RANK(AA364,(Z364:AB364,AC364:AQ364)),0)</f>
        <v>5</v>
      </c>
      <c r="O364" s="7">
        <f>IF(AB364&gt;0,RANK(AB364,(Z364:AB364,AC364:AQ364)),0)</f>
        <v>3</v>
      </c>
      <c r="P364" s="7">
        <f>IF(AC364&gt;0,RANK(AC364,(Z364:AB364,AC364:AQ364)),0)</f>
        <v>2</v>
      </c>
      <c r="Q364" s="49">
        <f t="shared" si="382"/>
        <v>3320</v>
      </c>
      <c r="R364" s="177">
        <f t="shared" si="383"/>
        <v>0.18929243400421916</v>
      </c>
      <c r="S364" s="2"/>
      <c r="T364" s="2">
        <f t="shared" si="384"/>
        <v>0</v>
      </c>
      <c r="U364" s="2">
        <f t="shared" si="385"/>
        <v>4.6752950567307142E-3</v>
      </c>
      <c r="V364" s="2">
        <f t="shared" si="386"/>
        <v>5.9239409316380637E-2</v>
      </c>
      <c r="W364" s="2">
        <f t="shared" si="372"/>
        <v>0.36815097782085637</v>
      </c>
      <c r="X364" s="2">
        <f t="shared" si="387"/>
        <v>0.55744341182507551</v>
      </c>
      <c r="Y364" s="2">
        <f t="shared" si="388"/>
        <v>1.0490905980956811E-2</v>
      </c>
      <c r="AA364" s="1">
        <f>SUMIF(County!$AT$1395:$AT$1494,$BC364,County!S$1395:S$1494)+SUMIF($BC$1360:$BC$1419,$BC364,AA$1360:AA$1419)</f>
        <v>82</v>
      </c>
      <c r="AB364" s="1">
        <f>SUMIF(County!$AT$1395:$AT$1494,$BC364,County!T$1395:T$1494)+SUMIF($BC$1360:$BC$1419,$BC364,AB$1360:AB$1419)</f>
        <v>1039</v>
      </c>
      <c r="AC364" s="1">
        <f>SUMIF(County!$AT$1395:$AT$1494,$BC364,County!U$1395:U$1494)+SUMIF($BC$1360:$BC$1419,$BC364,AC$1360:AC$1419)</f>
        <v>6457</v>
      </c>
      <c r="AD364" s="1">
        <f>SUMIF(County!$AT$1395:$AT$1494,$BC364,County!V$1395:V$1494)+SUMIF($BC$1360:$BC$1419,$BC364,AD$1360:AD$1419)</f>
        <v>9777</v>
      </c>
      <c r="AI364" s="1">
        <f>SUMIF(County!$AT$1395:$AT$1494,$BC364,County!AA$1395:AA$1494)+SUMIF($BC$1360:$BC$1419,$BC364,AI$1360:AI$1419)</f>
        <v>184</v>
      </c>
      <c r="AS364" s="7">
        <f>IF(AD364&gt;0,RANK(AD364,(Z364:AB364,AC364:AQ364)),0)</f>
        <v>1</v>
      </c>
      <c r="AT364" s="7">
        <f>IF(AE364&gt;0,RANK(AE364,(Z364:AB364,AC364:AQ364)),0)</f>
        <v>0</v>
      </c>
      <c r="AU364" s="7">
        <f>IF(AF364&gt;0,RANK(AF364,(Z364:AB364,AC364:AQ364)),0)</f>
        <v>0</v>
      </c>
      <c r="AV364" s="7">
        <f>IF(AG364&gt;0,RANK(AG364,(Z364:AB364,AG364:AQ364)),0)</f>
        <v>0</v>
      </c>
      <c r="AW364" s="2">
        <f t="shared" si="389"/>
        <v>0</v>
      </c>
      <c r="AX364" s="2">
        <f t="shared" si="390"/>
        <v>0</v>
      </c>
      <c r="AY364" s="2">
        <f t="shared" si="391"/>
        <v>0</v>
      </c>
      <c r="BA364" s="2" t="str">
        <f t="shared" si="392"/>
        <v>District 8</v>
      </c>
      <c r="BB364" t="str">
        <f t="shared" si="393"/>
        <v>NC</v>
      </c>
      <c r="BC364" s="178">
        <v>8</v>
      </c>
      <c r="BE364" s="97">
        <v>37</v>
      </c>
      <c r="BF364" s="99">
        <v>908</v>
      </c>
      <c r="BG364" s="106">
        <f t="shared" si="394"/>
        <v>37908</v>
      </c>
      <c r="BH364" t="s">
        <v>2605</v>
      </c>
      <c r="BI364" t="s">
        <v>3184</v>
      </c>
    </row>
    <row r="365" spans="1:61" outlineLevel="1">
      <c r="A365" s="9" t="s">
        <v>3001</v>
      </c>
      <c r="B365" t="s">
        <v>860</v>
      </c>
      <c r="C365" s="1">
        <f t="shared" si="381"/>
        <v>0</v>
      </c>
      <c r="D365" s="1"/>
      <c r="E365" s="1"/>
      <c r="F365" s="1"/>
      <c r="G365" s="1"/>
      <c r="H365" s="1"/>
      <c r="I365" s="1"/>
      <c r="J365" s="1"/>
      <c r="K365" s="1"/>
      <c r="L365" s="1"/>
      <c r="M365" s="7">
        <f>IF(Z365&gt;0,RANK(Z365,(Z365:AB365,AC365:AQ365)),0)</f>
        <v>0</v>
      </c>
      <c r="N365" s="7">
        <f>IF(AA365&gt;0,RANK(AA365,(Z365:AB365,AC365:AQ365)),0)</f>
        <v>0</v>
      </c>
      <c r="O365" s="7">
        <f>IF(AB365&gt;0,RANK(AB365,(Z365:AB365,AC365:AQ365)),0)</f>
        <v>0</v>
      </c>
      <c r="P365" s="7">
        <f>IF(AC365&gt;0,RANK(AC365,(Z365:AB365,AC365:AQ365)),0)</f>
        <v>0</v>
      </c>
      <c r="Q365" s="49">
        <f t="shared" si="382"/>
        <v>0</v>
      </c>
      <c r="R365" s="177" t="e">
        <f t="shared" si="383"/>
        <v>#DIV/0!</v>
      </c>
      <c r="S365" s="2"/>
      <c r="T365" s="2" t="str">
        <f t="shared" si="384"/>
        <v>-</v>
      </c>
      <c r="U365" s="2" t="str">
        <f t="shared" si="385"/>
        <v>-</v>
      </c>
      <c r="V365" s="2" t="str">
        <f t="shared" si="386"/>
        <v>-</v>
      </c>
      <c r="W365" s="2" t="str">
        <f t="shared" si="372"/>
        <v>-</v>
      </c>
      <c r="X365" s="2" t="str">
        <f t="shared" si="387"/>
        <v>-</v>
      </c>
      <c r="Y365" s="2" t="str">
        <f t="shared" si="388"/>
        <v>-</v>
      </c>
      <c r="AA365" s="1">
        <f>SUMIF(County!$AT$1395:$AT$1494,$BC365,County!S$1395:S$1494)+SUMIF($BC$1360:$BC$1419,$BC365,AA$1360:AA$1419)</f>
        <v>0</v>
      </c>
      <c r="AB365" s="1">
        <f>SUMIF(County!$AT$1395:$AT$1494,$BC365,County!T$1395:T$1494)+SUMIF($BC$1360:$BC$1419,$BC365,AB$1360:AB$1419)</f>
        <v>0</v>
      </c>
      <c r="AC365" s="1">
        <f>SUMIF(County!$AT$1395:$AT$1494,$BC365,County!U$1395:U$1494)+SUMIF($BC$1360:$BC$1419,$BC365,AC$1360:AC$1419)</f>
        <v>0</v>
      </c>
      <c r="AD365" s="1">
        <f>SUMIF(County!$AT$1395:$AT$1494,$BC365,County!V$1395:V$1494)+SUMIF($BC$1360:$BC$1419,$BC365,AD$1360:AD$1419)</f>
        <v>0</v>
      </c>
      <c r="AI365" s="1">
        <f>SUMIF(County!$AT$1395:$AT$1494,$BC365,County!AA$1395:AA$1494)+SUMIF($BC$1360:$BC$1419,$BC365,AI$1360:AI$1419)</f>
        <v>0</v>
      </c>
      <c r="AS365" s="7">
        <f>IF(AD365&gt;0,RANK(AD365,(Z365:AB365,AC365:AQ365)),0)</f>
        <v>0</v>
      </c>
      <c r="AT365" s="7">
        <f>IF(AE365&gt;0,RANK(AE365,(Z365:AB365,AC365:AQ365)),0)</f>
        <v>0</v>
      </c>
      <c r="AU365" s="7">
        <f>IF(AF365&gt;0,RANK(AF365,(Z365:AB365,AC365:AQ365)),0)</f>
        <v>0</v>
      </c>
      <c r="AV365" s="7">
        <f>IF(AG365&gt;0,RANK(AG365,(Z365:AB365,AG365:AQ365)),0)</f>
        <v>0</v>
      </c>
      <c r="AW365" s="2" t="str">
        <f t="shared" si="389"/>
        <v>-</v>
      </c>
      <c r="AX365" s="2" t="str">
        <f t="shared" si="390"/>
        <v>-</v>
      </c>
      <c r="AY365" s="2" t="str">
        <f t="shared" si="391"/>
        <v>-</v>
      </c>
      <c r="BA365" s="2" t="str">
        <f t="shared" si="392"/>
        <v>District 9</v>
      </c>
      <c r="BB365" t="str">
        <f t="shared" si="393"/>
        <v>NC</v>
      </c>
      <c r="BC365" s="178">
        <v>9</v>
      </c>
      <c r="BE365" s="97">
        <v>37</v>
      </c>
      <c r="BF365" s="99">
        <v>909</v>
      </c>
      <c r="BG365" s="106">
        <f t="shared" si="394"/>
        <v>37909</v>
      </c>
      <c r="BH365" t="s">
        <v>2605</v>
      </c>
      <c r="BI365" t="s">
        <v>3184</v>
      </c>
    </row>
    <row r="366" spans="1:61" outlineLevel="1">
      <c r="A366" s="9" t="s">
        <v>50</v>
      </c>
      <c r="B366" t="s">
        <v>860</v>
      </c>
      <c r="C366" s="1">
        <f t="shared" si="381"/>
        <v>55578</v>
      </c>
      <c r="D366" s="1"/>
      <c r="E366" s="1"/>
      <c r="F366" s="1"/>
      <c r="G366" s="1"/>
      <c r="H366" s="1"/>
      <c r="I366" s="1"/>
      <c r="J366" s="1"/>
      <c r="K366" s="1"/>
      <c r="L366" s="1"/>
      <c r="M366" s="7">
        <f>IF(Z366&gt;0,RANK(Z366,(Z366:AB366,AC366:AQ366)),0)</f>
        <v>0</v>
      </c>
      <c r="N366" s="7">
        <f>IF(AA366&gt;0,RANK(AA366,(Z366:AB366,AC366:AQ366)),0)</f>
        <v>5</v>
      </c>
      <c r="O366" s="7">
        <f>IF(AB366&gt;0,RANK(AB366,(Z366:AB366,AC366:AQ366)),0)</f>
        <v>3</v>
      </c>
      <c r="P366" s="7">
        <f>IF(AC366&gt;0,RANK(AC366,(Z366:AB366,AC366:AQ366)),0)</f>
        <v>2</v>
      </c>
      <c r="Q366" s="49">
        <f t="shared" si="382"/>
        <v>5679</v>
      </c>
      <c r="R366" s="177">
        <f t="shared" si="383"/>
        <v>0.10218071898952823</v>
      </c>
      <c r="S366" s="2"/>
      <c r="T366" s="2">
        <f t="shared" si="384"/>
        <v>0</v>
      </c>
      <c r="U366" s="2">
        <f t="shared" si="385"/>
        <v>2.8248587570621469E-3</v>
      </c>
      <c r="V366" s="2">
        <f t="shared" si="386"/>
        <v>7.2942531217388182E-2</v>
      </c>
      <c r="W366" s="2">
        <f t="shared" si="372"/>
        <v>0.40888481053654324</v>
      </c>
      <c r="X366" s="2">
        <f t="shared" si="387"/>
        <v>0.51106552952607143</v>
      </c>
      <c r="Y366" s="2">
        <f t="shared" si="388"/>
        <v>4.2822699629350147E-3</v>
      </c>
      <c r="AA366" s="1">
        <f>SUMIF(County!$AT$1395:$AT$1494,$BC366,County!S$1395:S$1494)+SUMIF($BC$1360:$BC$1419,$BC366,AA$1360:AA$1419)</f>
        <v>157</v>
      </c>
      <c r="AB366" s="1">
        <f>SUMIF(County!$AT$1395:$AT$1494,$BC366,County!T$1395:T$1494)+SUMIF($BC$1360:$BC$1419,$BC366,AB$1360:AB$1419)</f>
        <v>4054</v>
      </c>
      <c r="AC366" s="1">
        <f>SUMIF(County!$AT$1395:$AT$1494,$BC366,County!U$1395:U$1494)+SUMIF($BC$1360:$BC$1419,$BC366,AC$1360:AC$1419)</f>
        <v>22725</v>
      </c>
      <c r="AD366" s="1">
        <f>SUMIF(County!$AT$1395:$AT$1494,$BC366,County!V$1395:V$1494)+SUMIF($BC$1360:$BC$1419,$BC366,AD$1360:AD$1419)</f>
        <v>28404</v>
      </c>
      <c r="AI366" s="1">
        <f>SUMIF(County!$AT$1395:$AT$1494,$BC366,County!AA$1395:AA$1494)+SUMIF($BC$1360:$BC$1419,$BC366,AI$1360:AI$1419)</f>
        <v>238</v>
      </c>
      <c r="AS366" s="7">
        <f>IF(AD366&gt;0,RANK(AD366,(Z366:AB366,AC366:AQ366)),0)</f>
        <v>1</v>
      </c>
      <c r="AT366" s="7">
        <f>IF(AE366&gt;0,RANK(AE366,(Z366:AB366,AC366:AQ366)),0)</f>
        <v>0</v>
      </c>
      <c r="AU366" s="7">
        <f>IF(AF366&gt;0,RANK(AF366,(Z366:AB366,AC366:AQ366)),0)</f>
        <v>0</v>
      </c>
      <c r="AV366" s="7">
        <f>IF(AG366&gt;0,RANK(AG366,(Z366:AB366,AG366:AQ366)),0)</f>
        <v>0</v>
      </c>
      <c r="AW366" s="2">
        <f t="shared" si="389"/>
        <v>0</v>
      </c>
      <c r="AX366" s="2">
        <f t="shared" si="390"/>
        <v>0</v>
      </c>
      <c r="AY366" s="2">
        <f t="shared" si="391"/>
        <v>0</v>
      </c>
      <c r="BA366" s="2" t="str">
        <f t="shared" si="392"/>
        <v>District 10</v>
      </c>
      <c r="BB366" t="str">
        <f t="shared" si="393"/>
        <v>NC</v>
      </c>
      <c r="BC366" s="178">
        <v>10</v>
      </c>
      <c r="BE366" s="97">
        <v>37</v>
      </c>
      <c r="BF366" s="99">
        <v>910</v>
      </c>
      <c r="BG366" s="106">
        <f t="shared" si="394"/>
        <v>37910</v>
      </c>
      <c r="BH366" t="s">
        <v>2605</v>
      </c>
      <c r="BI366" t="s">
        <v>3184</v>
      </c>
    </row>
    <row r="367" spans="1:61" outlineLevel="1">
      <c r="A367" s="9" t="s">
        <v>1892</v>
      </c>
      <c r="B367" t="s">
        <v>860</v>
      </c>
      <c r="C367" s="1">
        <f t="shared" si="381"/>
        <v>86344</v>
      </c>
      <c r="D367" s="1"/>
      <c r="E367" s="1"/>
      <c r="F367" s="1"/>
      <c r="G367" s="1"/>
      <c r="H367" s="1"/>
      <c r="I367" s="1"/>
      <c r="J367" s="1"/>
      <c r="K367" s="1"/>
      <c r="L367" s="1"/>
      <c r="M367" s="7">
        <f>IF(Z367&gt;0,RANK(Z367,(Z367:AB367,AC367:AQ367)),0)</f>
        <v>0</v>
      </c>
      <c r="N367" s="7">
        <f>IF(AA367&gt;0,RANK(AA367,(Z367:AB367,AC367:AQ367)),0)</f>
        <v>5</v>
      </c>
      <c r="O367" s="7">
        <f>IF(AB367&gt;0,RANK(AB367,(Z367:AB367,AC367:AQ367)),0)</f>
        <v>3</v>
      </c>
      <c r="P367" s="7">
        <f>IF(AC367&gt;0,RANK(AC367,(Z367:AB367,AC367:AQ367)),0)</f>
        <v>2</v>
      </c>
      <c r="Q367" s="49">
        <f t="shared" si="382"/>
        <v>4311</v>
      </c>
      <c r="R367" s="177">
        <f t="shared" si="383"/>
        <v>4.992819419994441E-2</v>
      </c>
      <c r="S367" s="2"/>
      <c r="T367" s="2">
        <f t="shared" si="384"/>
        <v>0</v>
      </c>
      <c r="U367" s="2">
        <f t="shared" si="385"/>
        <v>4.7716112295006019E-3</v>
      </c>
      <c r="V367" s="2">
        <f t="shared" si="386"/>
        <v>8.4001204484388026E-2</v>
      </c>
      <c r="W367" s="2">
        <f t="shared" si="372"/>
        <v>0.42703604187899563</v>
      </c>
      <c r="X367" s="2">
        <f t="shared" si="387"/>
        <v>0.47696423607894006</v>
      </c>
      <c r="Y367" s="2">
        <f t="shared" si="388"/>
        <v>7.2269063281755752E-3</v>
      </c>
      <c r="AA367" s="1">
        <f>SUMIF(County!$AT$1395:$AT$1494,$BC367,County!S$1395:S$1494)+SUMIF($BC$1360:$BC$1419,$BC367,AA$1360:AA$1419)</f>
        <v>412</v>
      </c>
      <c r="AB367" s="1">
        <f>SUMIF(County!$AT$1395:$AT$1494,$BC367,County!T$1395:T$1494)+SUMIF($BC$1360:$BC$1419,$BC367,AB$1360:AB$1419)</f>
        <v>7253</v>
      </c>
      <c r="AC367" s="1">
        <f>SUMIF(County!$AT$1395:$AT$1494,$BC367,County!U$1395:U$1494)+SUMIF($BC$1360:$BC$1419,$BC367,AC$1360:AC$1419)</f>
        <v>36872</v>
      </c>
      <c r="AD367" s="1">
        <f>SUMIF(County!$AT$1395:$AT$1494,$BC367,County!V$1395:V$1494)+SUMIF($BC$1360:$BC$1419,$BC367,AD$1360:AD$1419)</f>
        <v>41183</v>
      </c>
      <c r="AI367" s="1">
        <f>SUMIF(County!$AT$1395:$AT$1494,$BC367,County!AA$1395:AA$1494)+SUMIF($BC$1360:$BC$1419,$BC367,AI$1360:AI$1419)</f>
        <v>624</v>
      </c>
      <c r="AS367" s="7">
        <f>IF(AD367&gt;0,RANK(AD367,(Z367:AB367,AC367:AQ367)),0)</f>
        <v>1</v>
      </c>
      <c r="AT367" s="7">
        <f>IF(AE367&gt;0,RANK(AE367,(Z367:AB367,AC367:AQ367)),0)</f>
        <v>0</v>
      </c>
      <c r="AU367" s="7">
        <f>IF(AF367&gt;0,RANK(AF367,(Z367:AB367,AC367:AQ367)),0)</f>
        <v>0</v>
      </c>
      <c r="AV367" s="7">
        <f>IF(AG367&gt;0,RANK(AG367,(Z367:AB367,AG367:AQ367)),0)</f>
        <v>0</v>
      </c>
      <c r="AW367" s="2">
        <f t="shared" si="389"/>
        <v>0</v>
      </c>
      <c r="AX367" s="2">
        <f t="shared" si="390"/>
        <v>0</v>
      </c>
      <c r="AY367" s="2">
        <f t="shared" si="391"/>
        <v>0</v>
      </c>
      <c r="BA367" s="2" t="str">
        <f t="shared" si="392"/>
        <v>District 11</v>
      </c>
      <c r="BB367" t="str">
        <f t="shared" si="393"/>
        <v>NC</v>
      </c>
      <c r="BC367" s="178">
        <v>11</v>
      </c>
      <c r="BE367" s="97">
        <v>37</v>
      </c>
      <c r="BF367" s="99">
        <v>911</v>
      </c>
      <c r="BG367" s="106">
        <f t="shared" si="394"/>
        <v>37911</v>
      </c>
      <c r="BH367" t="s">
        <v>2605</v>
      </c>
      <c r="BI367" t="s">
        <v>3184</v>
      </c>
    </row>
    <row r="368" spans="1:61" outlineLevel="1">
      <c r="A368" s="9" t="s">
        <v>466</v>
      </c>
      <c r="B368" t="s">
        <v>860</v>
      </c>
      <c r="C368" s="1">
        <f t="shared" si="381"/>
        <v>0</v>
      </c>
      <c r="D368" s="1"/>
      <c r="E368" s="1"/>
      <c r="F368" s="1"/>
      <c r="G368" s="1"/>
      <c r="H368" s="1"/>
      <c r="I368" s="1"/>
      <c r="J368" s="1"/>
      <c r="K368" s="1"/>
      <c r="L368" s="1"/>
      <c r="M368" s="7">
        <f>IF(Z368&gt;0,RANK(Z368,(Z368:AB368,AC368:AQ368)),0)</f>
        <v>0</v>
      </c>
      <c r="N368" s="7">
        <f>IF(AA368&gt;0,RANK(AA368,(Z368:AB368,AC368:AQ368)),0)</f>
        <v>0</v>
      </c>
      <c r="O368" s="7">
        <f>IF(AB368&gt;0,RANK(AB368,(Z368:AB368,AC368:AQ368)),0)</f>
        <v>0</v>
      </c>
      <c r="P368" s="7">
        <f>IF(AC368&gt;0,RANK(AC368,(Z368:AB368,AC368:AQ368)),0)</f>
        <v>0</v>
      </c>
      <c r="Q368" s="49">
        <f t="shared" si="382"/>
        <v>0</v>
      </c>
      <c r="R368" s="177" t="e">
        <f t="shared" si="383"/>
        <v>#DIV/0!</v>
      </c>
      <c r="S368" s="2"/>
      <c r="T368" s="2" t="str">
        <f t="shared" si="384"/>
        <v>-</v>
      </c>
      <c r="U368" s="2" t="str">
        <f t="shared" si="385"/>
        <v>-</v>
      </c>
      <c r="V368" s="2" t="str">
        <f t="shared" si="386"/>
        <v>-</v>
      </c>
      <c r="W368" s="2" t="str">
        <f t="shared" si="372"/>
        <v>-</v>
      </c>
      <c r="X368" s="2" t="str">
        <f t="shared" si="387"/>
        <v>-</v>
      </c>
      <c r="Y368" s="2" t="str">
        <f t="shared" si="388"/>
        <v>-</v>
      </c>
      <c r="AA368" s="1">
        <f>SUMIF(County!$AT$1395:$AT$1494,$BC368,County!S$1395:S$1494)+SUMIF($BC$1360:$BC$1419,$BC368,AA$1360:AA$1419)</f>
        <v>0</v>
      </c>
      <c r="AB368" s="1">
        <f>SUMIF(County!$AT$1395:$AT$1494,$BC368,County!T$1395:T$1494)+SUMIF($BC$1360:$BC$1419,$BC368,AB$1360:AB$1419)</f>
        <v>0</v>
      </c>
      <c r="AC368" s="1">
        <f>SUMIF(County!$AT$1395:$AT$1494,$BC368,County!U$1395:U$1494)+SUMIF($BC$1360:$BC$1419,$BC368,AC$1360:AC$1419)</f>
        <v>0</v>
      </c>
      <c r="AD368" s="1">
        <f>SUMIF(County!$AT$1395:$AT$1494,$BC368,County!V$1395:V$1494)+SUMIF($BC$1360:$BC$1419,$BC368,AD$1360:AD$1419)</f>
        <v>0</v>
      </c>
      <c r="AI368" s="1">
        <f>SUMIF(County!$AT$1395:$AT$1494,$BC368,County!AA$1395:AA$1494)+SUMIF($BC$1360:$BC$1419,$BC368,AI$1360:AI$1419)</f>
        <v>0</v>
      </c>
      <c r="AS368" s="7">
        <f>IF(AD368&gt;0,RANK(AD368,(Z368:AB368,AC368:AQ368)),0)</f>
        <v>0</v>
      </c>
      <c r="AT368" s="7">
        <f>IF(AE368&gt;0,RANK(AE368,(Z368:AB368,AC368:AQ368)),0)</f>
        <v>0</v>
      </c>
      <c r="AU368" s="7">
        <f>IF(AF368&gt;0,RANK(AF368,(Z368:AB368,AC368:AQ368)),0)</f>
        <v>0</v>
      </c>
      <c r="AV368" s="7">
        <f>IF(AG368&gt;0,RANK(AG368,(Z368:AB368,AG368:AQ368)),0)</f>
        <v>0</v>
      </c>
      <c r="AW368" s="2" t="str">
        <f t="shared" si="389"/>
        <v>-</v>
      </c>
      <c r="AX368" s="2" t="str">
        <f t="shared" si="390"/>
        <v>-</v>
      </c>
      <c r="AY368" s="2" t="str">
        <f t="shared" si="391"/>
        <v>-</v>
      </c>
      <c r="BA368" s="2" t="str">
        <f t="shared" si="392"/>
        <v>District 12</v>
      </c>
      <c r="BB368" t="str">
        <f t="shared" si="393"/>
        <v>NC</v>
      </c>
      <c r="BC368" s="178">
        <v>12</v>
      </c>
      <c r="BE368" s="97">
        <v>37</v>
      </c>
      <c r="BF368" s="99">
        <v>912</v>
      </c>
      <c r="BG368" s="106">
        <f t="shared" si="394"/>
        <v>37912</v>
      </c>
      <c r="BH368" t="s">
        <v>2605</v>
      </c>
      <c r="BI368" t="s">
        <v>3184</v>
      </c>
    </row>
    <row r="369" spans="1:61" outlineLevel="1">
      <c r="A369" s="9" t="s">
        <v>578</v>
      </c>
      <c r="B369" t="s">
        <v>860</v>
      </c>
      <c r="C369" s="1">
        <f>SUM(Z369:AQ369)</f>
        <v>0</v>
      </c>
      <c r="D369" s="1"/>
      <c r="E369" s="1"/>
      <c r="F369" s="1"/>
      <c r="G369" s="1"/>
      <c r="H369" s="1"/>
      <c r="I369" s="1"/>
      <c r="J369" s="1"/>
      <c r="K369" s="1"/>
      <c r="L369" s="1"/>
      <c r="M369" s="7">
        <f>IF(Z369&gt;0,RANK(Z369,(Z369:AB369,AC369:AQ369)),0)</f>
        <v>0</v>
      </c>
      <c r="N369" s="7">
        <f>IF(AA369&gt;0,RANK(AA369,(Z369:AB369,AC369:AQ369)),0)</f>
        <v>0</v>
      </c>
      <c r="O369" s="7">
        <f>IF(AB369&gt;0,RANK(AB369,(Z369:AB369,AC369:AQ369)),0)</f>
        <v>0</v>
      </c>
      <c r="P369" s="7">
        <f>IF(AC369&gt;0,RANK(AC369,(Z369:AB369,AC369:AQ369)),0)</f>
        <v>0</v>
      </c>
      <c r="Q369" s="49">
        <f t="shared" si="382"/>
        <v>0</v>
      </c>
      <c r="R369" s="177" t="e">
        <f t="shared" si="383"/>
        <v>#DIV/0!</v>
      </c>
      <c r="S369" s="2"/>
      <c r="T369" s="2" t="str">
        <f t="shared" ref="T369:V370" si="395">IF($C369=0,"-",Z369/$C369)</f>
        <v>-</v>
      </c>
      <c r="U369" s="2" t="str">
        <f t="shared" si="395"/>
        <v>-</v>
      </c>
      <c r="V369" s="2" t="str">
        <f t="shared" si="395"/>
        <v>-</v>
      </c>
      <c r="W369" s="2" t="str">
        <f t="shared" si="372"/>
        <v>-</v>
      </c>
      <c r="X369" s="2" t="str">
        <f t="shared" si="387"/>
        <v>-</v>
      </c>
      <c r="Y369" s="2" t="str">
        <f t="shared" si="388"/>
        <v>-</v>
      </c>
      <c r="AA369" s="1">
        <f>SUMIF(County!$AT$1395:$AT$1494,$BC369,County!S$1395:S$1494)+SUMIF($BC$1360:$BC$1419,$BC369,AA$1360:AA$1419)</f>
        <v>0</v>
      </c>
      <c r="AB369" s="1">
        <f>SUMIF(County!$AT$1395:$AT$1494,$BC369,County!T$1395:T$1494)+SUMIF($BC$1360:$BC$1419,$BC369,AB$1360:AB$1419)</f>
        <v>0</v>
      </c>
      <c r="AC369" s="1">
        <f>SUMIF(County!$AT$1395:$AT$1494,$BC369,County!U$1395:U$1494)+SUMIF($BC$1360:$BC$1419,$BC369,AC$1360:AC$1419)</f>
        <v>0</v>
      </c>
      <c r="AD369" s="1">
        <f>SUMIF(County!$AT$1395:$AT$1494,$BC369,County!V$1395:V$1494)+SUMIF($BC$1360:$BC$1419,$BC369,AD$1360:AD$1419)</f>
        <v>0</v>
      </c>
      <c r="AI369" s="1">
        <f>SUMIF(County!$AT$1395:$AT$1494,$BC369,County!AA$1395:AA$1494)+SUMIF($BC$1360:$BC$1419,$BC369,AI$1360:AI$1419)</f>
        <v>0</v>
      </c>
      <c r="AS369" s="7"/>
      <c r="AT369" s="7"/>
      <c r="AU369" s="7"/>
      <c r="AV369" s="7"/>
      <c r="AW369" s="2" t="str">
        <f t="shared" si="389"/>
        <v>-</v>
      </c>
      <c r="AX369" s="2" t="str">
        <f t="shared" si="390"/>
        <v>-</v>
      </c>
      <c r="AY369" s="2" t="str">
        <f t="shared" si="391"/>
        <v>-</v>
      </c>
      <c r="BA369" s="2" t="str">
        <f t="shared" si="392"/>
        <v>District 13</v>
      </c>
      <c r="BB369" t="str">
        <f t="shared" si="393"/>
        <v>NC</v>
      </c>
      <c r="BC369" s="178">
        <v>13</v>
      </c>
      <c r="BE369" s="97">
        <v>37</v>
      </c>
      <c r="BF369" s="99">
        <v>913</v>
      </c>
      <c r="BG369" s="106">
        <f t="shared" si="394"/>
        <v>37913</v>
      </c>
      <c r="BH369" s="178" t="s">
        <v>2605</v>
      </c>
      <c r="BI369" t="s">
        <v>3184</v>
      </c>
    </row>
    <row r="370" spans="1:61">
      <c r="A370" t="s">
        <v>2118</v>
      </c>
      <c r="B370" t="s">
        <v>1105</v>
      </c>
      <c r="C370" s="1">
        <f>SUM(Z370:AQ370)</f>
        <v>359560</v>
      </c>
      <c r="D370" s="1"/>
      <c r="E370" s="1"/>
      <c r="F370" s="1"/>
      <c r="G370" s="1"/>
      <c r="H370" s="1"/>
      <c r="I370" s="1"/>
      <c r="J370" s="1"/>
      <c r="K370" s="1"/>
      <c r="L370" s="1"/>
      <c r="M370" s="7">
        <f>IF(Z370&gt;0,RANK(Z370,(Z370:AB370,AC370:AQ370)),0)</f>
        <v>0</v>
      </c>
      <c r="N370" s="7">
        <f>IF(AA370&gt;0,RANK(AA370,(Z370:AB370,AC370:AQ370)),0)</f>
        <v>5</v>
      </c>
      <c r="O370" s="7">
        <f>IF(AB370&gt;0,RANK(AB370,(Z370:AB370,AC370:AQ370)),0)</f>
        <v>3</v>
      </c>
      <c r="P370" s="7">
        <f>IF(AC370&gt;0,RANK(AC370,(Z370:AB370,AC370:AQ370)),0)</f>
        <v>2</v>
      </c>
      <c r="Q370" s="49">
        <f t="shared" si="382"/>
        <v>38346</v>
      </c>
      <c r="R370" s="177">
        <f t="shared" si="383"/>
        <v>0.10664701301590833</v>
      </c>
      <c r="S370" s="2"/>
      <c r="T370" s="2">
        <f t="shared" si="395"/>
        <v>0</v>
      </c>
      <c r="U370" s="2">
        <f t="shared" si="395"/>
        <v>4.0772054733563242E-3</v>
      </c>
      <c r="V370" s="2">
        <f t="shared" si="395"/>
        <v>7.3094893759038826E-2</v>
      </c>
      <c r="W370" s="2">
        <f t="shared" si="372"/>
        <v>0.40470853265101792</v>
      </c>
      <c r="X370" s="2">
        <f t="shared" si="387"/>
        <v>0.5113555456669262</v>
      </c>
      <c r="Y370" s="2">
        <f t="shared" si="388"/>
        <v>6.7638224496606725E-3</v>
      </c>
      <c r="AA370" s="1">
        <f>SUM(AA357:AA369)</f>
        <v>1466</v>
      </c>
      <c r="AB370" s="1">
        <f>SUM(AB357:AB369)</f>
        <v>26282</v>
      </c>
      <c r="AC370" s="1">
        <f>SUM(AC357:AC369)</f>
        <v>145517</v>
      </c>
      <c r="AD370" s="1">
        <f>SUM(AD357:AD369)</f>
        <v>183863</v>
      </c>
      <c r="AI370" s="1">
        <f>SUM(AI357:AI369)</f>
        <v>2432</v>
      </c>
      <c r="AS370" s="7">
        <f>IF(AD370&gt;0,RANK(AD370,(Z370:AB370,AC370:AQ370)),0)</f>
        <v>1</v>
      </c>
      <c r="AT370" s="7">
        <f>IF(AE370&gt;0,RANK(AE370,(Z370:AB370,AC370:AQ370)),0)</f>
        <v>0</v>
      </c>
      <c r="AU370" s="7">
        <f>IF(AF370&gt;0,RANK(AF370,(Z370:AB370,AC370:AQ370)),0)</f>
        <v>0</v>
      </c>
      <c r="AV370" s="7">
        <f>IF(AG370&gt;0,RANK(AG370,(Z370:AB370,AG370:AQ370)),0)</f>
        <v>0</v>
      </c>
      <c r="AW370" s="2">
        <f t="shared" si="389"/>
        <v>0</v>
      </c>
      <c r="AX370" s="2">
        <f t="shared" si="390"/>
        <v>0</v>
      </c>
      <c r="AY370" s="2">
        <f t="shared" si="391"/>
        <v>0</v>
      </c>
      <c r="BA370" s="2" t="str">
        <f t="shared" si="392"/>
        <v>North Carolina</v>
      </c>
      <c r="BB370" t="str">
        <f t="shared" si="393"/>
        <v>T</v>
      </c>
      <c r="BE370" s="97">
        <v>37</v>
      </c>
      <c r="BF370" s="99"/>
      <c r="BG370" s="106">
        <f t="shared" si="394"/>
        <v>37000</v>
      </c>
      <c r="BH370" t="s">
        <v>1619</v>
      </c>
      <c r="BI370" t="s">
        <v>3184</v>
      </c>
    </row>
    <row r="371" spans="1:61">
      <c r="C371" s="1"/>
      <c r="D371" s="1"/>
      <c r="E371" s="1"/>
      <c r="F371" s="1"/>
      <c r="G371" s="1"/>
      <c r="H371" s="1"/>
      <c r="I371" s="1"/>
      <c r="J371" s="1"/>
      <c r="K371" s="1"/>
      <c r="L371" s="1"/>
      <c r="M371" s="7"/>
      <c r="N371" s="7"/>
      <c r="O371" s="7"/>
      <c r="P371" s="7"/>
      <c r="Q371" s="49"/>
      <c r="R371" s="177"/>
      <c r="S371" s="2"/>
      <c r="T371" s="2"/>
      <c r="U371" s="2"/>
      <c r="V371" s="2"/>
      <c r="W371" s="2"/>
      <c r="X371" s="2"/>
      <c r="Y371" s="2"/>
      <c r="AA371" s="1">
        <f>AA370-County!S1495</f>
        <v>-2427</v>
      </c>
      <c r="AB371" s="1">
        <f>AB370-County!T1495</f>
        <v>-62625</v>
      </c>
      <c r="AC371" s="1">
        <f>AC370-County!U1495</f>
        <v>-277104</v>
      </c>
      <c r="AD371" s="1">
        <f>AD370-County!V1495</f>
        <v>-278550</v>
      </c>
      <c r="AI371" s="1">
        <f>AI370-County!AA1495</f>
        <v>-3649</v>
      </c>
      <c r="AS371" s="7"/>
      <c r="AT371" s="7"/>
      <c r="AU371" s="7"/>
      <c r="AV371" s="7"/>
      <c r="AW371" s="2"/>
      <c r="AX371" s="2"/>
      <c r="AY371" s="2"/>
      <c r="BA371" s="2"/>
      <c r="BF371" s="99"/>
    </row>
    <row r="372" spans="1:61" outlineLevel="1">
      <c r="A372" t="s">
        <v>1148</v>
      </c>
      <c r="B372" t="s">
        <v>2490</v>
      </c>
      <c r="C372" s="1">
        <f>SUM(Z372:AQ372)</f>
        <v>0</v>
      </c>
      <c r="D372" s="1"/>
      <c r="E372" s="1"/>
      <c r="F372" s="1"/>
      <c r="G372" s="1"/>
      <c r="H372" s="1"/>
      <c r="I372" s="1"/>
      <c r="J372" s="1"/>
      <c r="K372" s="1"/>
      <c r="L372" s="1"/>
      <c r="M372" s="7">
        <f>IF(Z372&gt;0,RANK(Z372,(Z372:AB372,AC372:AQ372)),0)</f>
        <v>0</v>
      </c>
      <c r="N372" s="7">
        <f>IF(AA372&gt;0,RANK(AA372,(Z372:AB372,AC372:AQ372)),0)</f>
        <v>0</v>
      </c>
      <c r="O372" s="7">
        <f>IF(AB372&gt;0,RANK(AB372,(Z372:AB372,AC372:AQ372)),0)</f>
        <v>0</v>
      </c>
      <c r="P372" s="7">
        <f>IF(AC372&gt;0,RANK(AC372,(Z372:AB372,AC372:AQ372)),0)</f>
        <v>0</v>
      </c>
      <c r="Q372" s="49">
        <f>MAX(Z372:AG372)-LARGE(Z372:AG372,2)</f>
        <v>0</v>
      </c>
      <c r="R372" s="177" t="e">
        <f>Q372/C372</f>
        <v>#DIV/0!</v>
      </c>
      <c r="S372" s="2"/>
      <c r="T372" s="2" t="str">
        <f t="shared" ref="T372:X373" si="396">IF($C372=0,"-",Z372/$C372)</f>
        <v>-</v>
      </c>
      <c r="U372" s="2" t="str">
        <f t="shared" si="396"/>
        <v>-</v>
      </c>
      <c r="V372" s="2" t="str">
        <f t="shared" si="396"/>
        <v>-</v>
      </c>
      <c r="W372" s="2" t="str">
        <f t="shared" si="396"/>
        <v>-</v>
      </c>
      <c r="X372" s="2" t="str">
        <f t="shared" si="396"/>
        <v>-</v>
      </c>
      <c r="Y372" s="2" t="str">
        <f>IF(C372=0,"-",(1-T372-U372-V372-W372-X372))</f>
        <v>-</v>
      </c>
      <c r="AA372" s="1">
        <f>County!S3268</f>
        <v>0</v>
      </c>
      <c r="AB372" s="1">
        <f>County!T3268</f>
        <v>0</v>
      </c>
      <c r="AC372" s="1">
        <f>County!U3268</f>
        <v>0</v>
      </c>
      <c r="AD372" s="1">
        <f>County!V3268</f>
        <v>0</v>
      </c>
      <c r="AK372" s="1"/>
      <c r="AS372" s="7">
        <f>IF(AD372&gt;0,RANK(AD372,(Z372:AB372,AC372:AQ372)),0)</f>
        <v>0</v>
      </c>
      <c r="AT372" s="7">
        <f>IF(AE372&gt;0,RANK(AE372,(Z372:AB372,AC372:AQ372)),0)</f>
        <v>0</v>
      </c>
      <c r="AU372" s="7">
        <f>IF(AF372&gt;0,RANK(AF372,(Z372:AB372,AC372:AQ372)),0)</f>
        <v>0</v>
      </c>
      <c r="AV372" s="7">
        <f>IF(AG372&gt;0,RANK(AG372,(Z372:AB372,AG372:AQ372)),0)</f>
        <v>0</v>
      </c>
      <c r="AW372" s="2" t="str">
        <f t="shared" ref="AW372:AY373" si="397">IF($C372=0,"-",AE372/$C372)</f>
        <v>-</v>
      </c>
      <c r="AX372" s="2" t="str">
        <f t="shared" si="397"/>
        <v>-</v>
      </c>
      <c r="AY372" s="2" t="str">
        <f t="shared" si="397"/>
        <v>-</v>
      </c>
      <c r="BA372" s="2" t="str">
        <f>A372</f>
        <v>At Large</v>
      </c>
      <c r="BB372" t="str">
        <f>B372</f>
        <v>ND</v>
      </c>
      <c r="BE372" s="97">
        <v>38</v>
      </c>
      <c r="BF372" s="99">
        <v>901</v>
      </c>
      <c r="BG372" s="106">
        <f>BE372*1000+BF372</f>
        <v>38901</v>
      </c>
      <c r="BH372" t="s">
        <v>2605</v>
      </c>
      <c r="BI372" t="s">
        <v>2991</v>
      </c>
    </row>
    <row r="373" spans="1:61">
      <c r="A373" t="s">
        <v>1742</v>
      </c>
      <c r="B373" t="s">
        <v>1105</v>
      </c>
      <c r="C373" s="1">
        <f>SUM(Z373:AQ373)</f>
        <v>0</v>
      </c>
      <c r="D373" s="1">
        <v>28</v>
      </c>
      <c r="E373" s="1"/>
      <c r="F373" s="1"/>
      <c r="G373" s="1"/>
      <c r="H373" s="1"/>
      <c r="I373" s="1"/>
      <c r="J373" s="1"/>
      <c r="K373" s="1"/>
      <c r="L373" s="1"/>
      <c r="M373" s="7">
        <f>IF(Z373&gt;0,RANK(Z373,(Z373:AB373,AC373:AQ373)),0)</f>
        <v>0</v>
      </c>
      <c r="N373" s="7">
        <f>IF(AA373&gt;0,RANK(AA373,(Z373:AB373,AC373:AQ373)),0)</f>
        <v>0</v>
      </c>
      <c r="O373" s="7">
        <f>IF(AB373&gt;0,RANK(AB373,(Z373:AB373,AC373:AQ373)),0)</f>
        <v>0</v>
      </c>
      <c r="P373" s="7">
        <f>IF(AC373&gt;0,RANK(AC373,(Z373:AB373,AC373:AQ373)),0)</f>
        <v>0</v>
      </c>
      <c r="Q373" s="49">
        <f>MAX(Z373:AG373)-LARGE(Z373:AG373,2)</f>
        <v>0</v>
      </c>
      <c r="R373" s="177" t="e">
        <f>Q373/C373</f>
        <v>#DIV/0!</v>
      </c>
      <c r="S373" s="2"/>
      <c r="T373" s="2" t="str">
        <f t="shared" si="396"/>
        <v>-</v>
      </c>
      <c r="U373" s="2" t="str">
        <f t="shared" si="396"/>
        <v>-</v>
      </c>
      <c r="V373" s="2" t="str">
        <f t="shared" si="396"/>
        <v>-</v>
      </c>
      <c r="W373" s="2" t="str">
        <f t="shared" si="396"/>
        <v>-</v>
      </c>
      <c r="X373" s="2" t="str">
        <f t="shared" si="396"/>
        <v>-</v>
      </c>
      <c r="Y373" s="2" t="str">
        <f>IF(C373=0,"-",(1-T373-U373-V373-W373-X373))</f>
        <v>-</v>
      </c>
      <c r="AA373" s="1">
        <f>AA372</f>
        <v>0</v>
      </c>
      <c r="AB373" s="1">
        <f>AB372</f>
        <v>0</v>
      </c>
      <c r="AC373" s="1">
        <f>AC372</f>
        <v>0</v>
      </c>
      <c r="AD373" s="1">
        <f>AD372</f>
        <v>0</v>
      </c>
      <c r="AK373" s="1"/>
      <c r="AS373" s="7">
        <f>IF(AD373&gt;0,RANK(AD373,(Z373:AB373,AC373:AQ373)),0)</f>
        <v>0</v>
      </c>
      <c r="AT373" s="7">
        <f>IF(AE373&gt;0,RANK(AE373,(Z373:AB373,AC373:AQ373)),0)</f>
        <v>0</v>
      </c>
      <c r="AU373" s="7">
        <f>IF(AF373&gt;0,RANK(AF373,(Z373:AB373,AC373:AQ373)),0)</f>
        <v>0</v>
      </c>
      <c r="AV373" s="7">
        <f>IF(AG373&gt;0,RANK(AG373,(Z373:AB373,AG373:AQ373)),0)</f>
        <v>0</v>
      </c>
      <c r="AW373" s="2" t="str">
        <f t="shared" si="397"/>
        <v>-</v>
      </c>
      <c r="AX373" s="2" t="str">
        <f t="shared" si="397"/>
        <v>-</v>
      </c>
      <c r="AY373" s="2" t="str">
        <f t="shared" si="397"/>
        <v>-</v>
      </c>
      <c r="BA373" s="2" t="str">
        <f>A373</f>
        <v>North Dakota</v>
      </c>
      <c r="BB373" t="str">
        <f>B373</f>
        <v>T</v>
      </c>
      <c r="BE373" s="97">
        <v>38</v>
      </c>
      <c r="BF373" s="99"/>
      <c r="BG373" s="106">
        <f>BE373*1000+BF373</f>
        <v>38000</v>
      </c>
      <c r="BH373" t="s">
        <v>1619</v>
      </c>
      <c r="BI373" t="s">
        <v>2991</v>
      </c>
    </row>
    <row r="374" spans="1:61">
      <c r="C374" s="1"/>
      <c r="D374" s="1"/>
      <c r="E374" s="1"/>
      <c r="F374" s="1"/>
      <c r="G374" s="1"/>
      <c r="H374" s="1"/>
      <c r="I374" s="1"/>
      <c r="J374" s="1"/>
      <c r="K374" s="1"/>
      <c r="L374" s="1"/>
      <c r="M374" s="7"/>
      <c r="N374" s="7"/>
      <c r="O374" s="7"/>
      <c r="P374" s="7"/>
      <c r="Q374" s="49"/>
      <c r="R374" s="177"/>
      <c r="S374" s="2"/>
      <c r="T374" s="2"/>
      <c r="U374" s="2"/>
      <c r="V374" s="2"/>
      <c r="W374" s="2"/>
      <c r="X374" s="2"/>
      <c r="Y374" s="2"/>
      <c r="AK374" s="1"/>
      <c r="AS374" s="7"/>
      <c r="AT374" s="7"/>
      <c r="AU374" s="7"/>
      <c r="AV374" s="7"/>
      <c r="AW374" s="2"/>
      <c r="AX374" s="2"/>
      <c r="AY374" s="2"/>
      <c r="BA374" s="2"/>
      <c r="BF374" s="99"/>
    </row>
    <row r="375" spans="1:61" outlineLevel="1">
      <c r="A375" s="9" t="s">
        <v>2143</v>
      </c>
      <c r="B375" t="s">
        <v>2491</v>
      </c>
      <c r="C375" s="1">
        <f t="shared" ref="C375:C391" si="398">SUM(Z375:AQ375)</f>
        <v>54231</v>
      </c>
      <c r="D375" s="1"/>
      <c r="E375" s="1"/>
      <c r="F375" s="1"/>
      <c r="G375" s="1"/>
      <c r="H375" s="1"/>
      <c r="I375" s="1"/>
      <c r="J375" s="1"/>
      <c r="K375" s="1"/>
      <c r="L375" s="1"/>
      <c r="M375" s="7">
        <f>IF(Z375&gt;0,RANK(Z375,(Z375:AB375,AC375:AQ375)),0)</f>
        <v>1</v>
      </c>
      <c r="N375" s="7">
        <f>IF(AA375&gt;0,RANK(AA375,(Z375:AB375,AC375:AQ375)),0)</f>
        <v>6</v>
      </c>
      <c r="O375" s="7">
        <f>IF(AB375&gt;0,RANK(AB375,(Z375:AB375,AC375:AQ375)),0)</f>
        <v>4</v>
      </c>
      <c r="P375" s="7">
        <f>IF(AC375&gt;0,RANK(AC375,(Z375:AB375,AC375:AQ375)),0)</f>
        <v>3</v>
      </c>
      <c r="Q375" s="49">
        <f t="shared" ref="Q375:Q391" si="399">MAX(Z375:AG375)-LARGE(Z375:AG375,2)</f>
        <v>2645</v>
      </c>
      <c r="R375" s="177">
        <f t="shared" ref="R375:R391" si="400">Q375/C375</f>
        <v>4.8772842101381129E-2</v>
      </c>
      <c r="S375" s="2"/>
      <c r="T375" s="2">
        <f t="shared" ref="T375:T391" si="401">IF($C375=0,"-",Z375/$C375)</f>
        <v>0.42929320868138149</v>
      </c>
      <c r="U375" s="2">
        <f t="shared" ref="U375:U391" si="402">IF($C375=0,"-",AA375/$C375)</f>
        <v>2.9319024174365217E-3</v>
      </c>
      <c r="V375" s="2">
        <f t="shared" ref="V375:V391" si="403">IF($C375=0,"-",AB375/$C375)</f>
        <v>2.5852372259408826E-2</v>
      </c>
      <c r="W375" s="2">
        <f t="shared" ref="W375:W391" si="404">IF($C375=0,"-",AC375/$C375)</f>
        <v>0.15013553133816451</v>
      </c>
      <c r="X375" s="2">
        <f t="shared" ref="X375:X391" si="405">IF($C375=0,"-",AD375/$C375)</f>
        <v>0.38052036658000038</v>
      </c>
      <c r="Y375" s="2">
        <f t="shared" ref="Y375:Y391" si="406">IF(C375=0,"-",(1-T375-U375-V375-W375-X375))</f>
        <v>1.126661872360829E-2</v>
      </c>
      <c r="Z375" s="1">
        <f>SUMIF(County!$AT$1497:$AT$1584,$BC375,County!R$1497:R$1584)+SUMIF('Cong Dist'!$BC$1422:$BC$1476,$BC375,'Cong Dist'!Z$1422:Z$1476)</f>
        <v>23281</v>
      </c>
      <c r="AA375" s="1">
        <f>SUMIF(County!$AT$1497:$AT$1584,$BC375,County!S$1497:S$1584)+SUMIF('Cong Dist'!$BC$1422:$BC$1476,$BC375,'Cong Dist'!AA$1422:AA$1476)</f>
        <v>159</v>
      </c>
      <c r="AB375" s="1">
        <f>SUMIF(County!$AT$1497:$AT$1584,$BC375,County!T$1497:T$1584)+SUMIF('Cong Dist'!$BC$1422:$BC$1476,$BC375,'Cong Dist'!AB$1422:AB$1476)</f>
        <v>1402</v>
      </c>
      <c r="AC375" s="1">
        <f>SUMIF(County!$AT$1497:$AT$1584,$BC375,County!U$1497:U$1584)+SUMIF('Cong Dist'!$BC$1422:$BC$1476,$BC375,'Cong Dist'!AC$1422:AC$1476)</f>
        <v>8142</v>
      </c>
      <c r="AD375" s="1">
        <f>SUMIF(County!$AT$1497:$AT$1584,$BC375,County!V$1497:V$1584)+SUMIF('Cong Dist'!$BC$1422:$BC$1476,$BC375,'Cong Dist'!AD$1422:AD$1476)</f>
        <v>20636</v>
      </c>
      <c r="AE375" s="1">
        <f>SUMIF(County!$AT$1497:$AT$1584,$BC375,County!W$1497:W$1584)+SUMIF('Cong Dist'!$BC$1422:$BC$1476,$BC375,'Cong Dist'!AE$1422:AE$1476)</f>
        <v>455</v>
      </c>
      <c r="AF375" s="1">
        <f>SUMIF(County!$AT$1497:$AT$1584,$BC375,County!X$1497:X$1584)+SUMIF('Cong Dist'!$BC$1422:$BC$1476,$BC375,'Cong Dist'!AF$1422:AF$1476)</f>
        <v>70</v>
      </c>
      <c r="AG375" s="1">
        <f>SUMIF(County!$AT$1497:$AT$1584,$BC375,County!Y$1497:Y$1584)+SUMIF('Cong Dist'!$BC$1422:$BC$1476,$BC375,'Cong Dist'!AG$1422:AG$1476)</f>
        <v>86</v>
      </c>
      <c r="AH375" s="1">
        <f>SUMIF(County!$AT$1497:$AT$1584,$BC375,County!Z$1497:Z$1584)+SUMIF('Cong Dist'!$BC$1422:$BC$1476,$BC375,'Cong Dist'!AH$1422:AH$1476)</f>
        <v>0</v>
      </c>
      <c r="AS375" s="7">
        <f>IF(AD375&gt;0,RANK(AD375,(Z375:AB375,AC375:AQ375)),0)</f>
        <v>2</v>
      </c>
      <c r="AT375" s="7">
        <f>IF(AE375&gt;0,RANK(AE375,(Z375:AB375,AC375:AQ375)),0)</f>
        <v>5</v>
      </c>
      <c r="AU375" s="7">
        <f>IF(AF375&gt;0,RANK(AF375,(Z375:AB375,AC375:AQ375)),0)</f>
        <v>8</v>
      </c>
      <c r="AV375" s="7">
        <f>IF(AG375&gt;0,RANK(AG375,(Z375:AB375,AG375:AQ375)),0)</f>
        <v>4</v>
      </c>
      <c r="AW375" s="2">
        <f t="shared" ref="AW375:AW391" si="407">IF($C375=0,"-",AE375/$C375)</f>
        <v>8.3900352197082851E-3</v>
      </c>
      <c r="AX375" s="2">
        <f t="shared" ref="AX375:AX391" si="408">IF($C375=0,"-",AF375/$C375)</f>
        <v>1.2907746491858899E-3</v>
      </c>
      <c r="AY375" s="2">
        <f t="shared" ref="AY375:AY391" si="409">IF($C375=0,"-",AG375/$C375)</f>
        <v>1.5858088547140935E-3</v>
      </c>
      <c r="BA375" s="2" t="str">
        <f t="shared" ref="BA375:BA391" si="410">A375</f>
        <v>District 1</v>
      </c>
      <c r="BB375" t="str">
        <f t="shared" ref="BB375:BB391" si="411">B375</f>
        <v>OH</v>
      </c>
      <c r="BC375">
        <v>1</v>
      </c>
      <c r="BE375" s="97">
        <v>39</v>
      </c>
      <c r="BF375" s="99">
        <v>901</v>
      </c>
      <c r="BG375" s="106">
        <f t="shared" ref="BG375:BG391" si="412">BE375*1000+BF375</f>
        <v>39901</v>
      </c>
      <c r="BH375" t="s">
        <v>2605</v>
      </c>
      <c r="BI375" t="s">
        <v>3184</v>
      </c>
    </row>
    <row r="376" spans="1:61" outlineLevel="1">
      <c r="A376" s="9" t="s">
        <v>1563</v>
      </c>
      <c r="B376" t="s">
        <v>2491</v>
      </c>
      <c r="C376" s="1">
        <f t="shared" si="398"/>
        <v>69888</v>
      </c>
      <c r="D376" s="1"/>
      <c r="E376" s="1"/>
      <c r="F376" s="1"/>
      <c r="G376" s="1"/>
      <c r="H376" s="1"/>
      <c r="I376" s="1"/>
      <c r="J376" s="1"/>
      <c r="K376" s="1"/>
      <c r="L376" s="1"/>
      <c r="M376" s="7">
        <f>IF(Z376&gt;0,RANK(Z376,(Z376:AB376,AC376:AQ376)),0)</f>
        <v>2</v>
      </c>
      <c r="N376" s="7">
        <f>IF(AA376&gt;0,RANK(AA376,(Z376:AB376,AC376:AQ376)),0)</f>
        <v>6</v>
      </c>
      <c r="O376" s="7">
        <f>IF(AB376&gt;0,RANK(AB376,(Z376:AB376,AC376:AQ376)),0)</f>
        <v>4</v>
      </c>
      <c r="P376" s="7">
        <f>IF(AC376&gt;0,RANK(AC376,(Z376:AB376,AC376:AQ376)),0)</f>
        <v>3</v>
      </c>
      <c r="Q376" s="49">
        <f t="shared" si="399"/>
        <v>4500</v>
      </c>
      <c r="R376" s="177">
        <f t="shared" si="400"/>
        <v>6.4388736263736257E-2</v>
      </c>
      <c r="S376" s="2"/>
      <c r="T376" s="2">
        <f t="shared" si="401"/>
        <v>0.37261046245421248</v>
      </c>
      <c r="U376" s="2">
        <f t="shared" si="402"/>
        <v>3.3052884615384615E-3</v>
      </c>
      <c r="V376" s="2">
        <f t="shared" si="403"/>
        <v>2.2206959706959708E-2</v>
      </c>
      <c r="W376" s="2">
        <f t="shared" si="404"/>
        <v>0.15500515109890109</v>
      </c>
      <c r="X376" s="2">
        <f t="shared" si="405"/>
        <v>0.43699919871794873</v>
      </c>
      <c r="Y376" s="2">
        <f t="shared" si="406"/>
        <v>9.8729395604394976E-3</v>
      </c>
      <c r="Z376" s="1">
        <f>SUMIF(County!$AT$1497:$AT$1584,$BC376,County!R$1497:R$1584)+SUMIF('Cong Dist'!$BC$1422:$BC$1476,$BC376,'Cong Dist'!Z$1422:Z$1476)</f>
        <v>26041</v>
      </c>
      <c r="AA376" s="1">
        <f>SUMIF(County!$AT$1497:$AT$1584,$BC376,County!S$1497:S$1584)+SUMIF('Cong Dist'!$BC$1422:$BC$1476,$BC376,'Cong Dist'!AA$1422:AA$1476)</f>
        <v>231</v>
      </c>
      <c r="AB376" s="1">
        <f>SUMIF(County!$AT$1497:$AT$1584,$BC376,County!T$1497:T$1584)+SUMIF('Cong Dist'!$BC$1422:$BC$1476,$BC376,'Cong Dist'!AB$1422:AB$1476)</f>
        <v>1552</v>
      </c>
      <c r="AC376" s="1">
        <f>SUMIF(County!$AT$1497:$AT$1584,$BC376,County!U$1497:U$1584)+SUMIF('Cong Dist'!$BC$1422:$BC$1476,$BC376,'Cong Dist'!AC$1422:AC$1476)</f>
        <v>10833</v>
      </c>
      <c r="AD376" s="1">
        <f>SUMIF(County!$AT$1497:$AT$1584,$BC376,County!V$1497:V$1584)+SUMIF('Cong Dist'!$BC$1422:$BC$1476,$BC376,'Cong Dist'!AD$1422:AD$1476)</f>
        <v>30541</v>
      </c>
      <c r="AE376" s="1">
        <f>SUMIF(County!$AT$1497:$AT$1584,$BC376,County!W$1497:W$1584)+SUMIF('Cong Dist'!$BC$1422:$BC$1476,$BC376,'Cong Dist'!AE$1422:AE$1476)</f>
        <v>544</v>
      </c>
      <c r="AF376" s="1">
        <f>SUMIF(County!$AT$1497:$AT$1584,$BC376,County!X$1497:X$1584)+SUMIF('Cong Dist'!$BC$1422:$BC$1476,$BC376,'Cong Dist'!AF$1422:AF$1476)</f>
        <v>76</v>
      </c>
      <c r="AG376" s="1">
        <f>SUMIF(County!$AT$1497:$AT$1584,$BC376,County!Y$1497:Y$1584)+SUMIF('Cong Dist'!$BC$1422:$BC$1476,$BC376,'Cong Dist'!AG$1422:AG$1476)</f>
        <v>70</v>
      </c>
      <c r="AH376" s="1">
        <f>SUMIF(County!$AT$1497:$AT$1584,$BC376,County!Z$1497:Z$1584)+SUMIF('Cong Dist'!$BC$1422:$BC$1476,$BC376,'Cong Dist'!AH$1422:AH$1476)</f>
        <v>0</v>
      </c>
      <c r="AS376" s="7">
        <f>IF(AD376&gt;0,RANK(AD376,(Z376:AB376,AC376:AQ376)),0)</f>
        <v>1</v>
      </c>
      <c r="AT376" s="7">
        <f>IF(AE376&gt;0,RANK(AE376,(Z376:AB376,AC376:AQ376)),0)</f>
        <v>5</v>
      </c>
      <c r="AU376" s="7">
        <f>IF(AF376&gt;0,RANK(AF376,(Z376:AB376,AC376:AQ376)),0)</f>
        <v>7</v>
      </c>
      <c r="AV376" s="7">
        <f>IF(AG376&gt;0,RANK(AG376,(Z376:AB376,AG376:AQ376)),0)</f>
        <v>4</v>
      </c>
      <c r="AW376" s="2">
        <f t="shared" si="407"/>
        <v>7.783882783882784E-3</v>
      </c>
      <c r="AX376" s="2">
        <f t="shared" si="408"/>
        <v>1.0874542124542125E-3</v>
      </c>
      <c r="AY376" s="2">
        <f t="shared" si="409"/>
        <v>1.001602564102564E-3</v>
      </c>
      <c r="BA376" s="2" t="str">
        <f t="shared" si="410"/>
        <v>District 2</v>
      </c>
      <c r="BB376" t="str">
        <f t="shared" si="411"/>
        <v>OH</v>
      </c>
      <c r="BC376">
        <v>2</v>
      </c>
      <c r="BE376" s="97">
        <v>39</v>
      </c>
      <c r="BF376" s="99">
        <v>902</v>
      </c>
      <c r="BG376" s="106">
        <f t="shared" si="412"/>
        <v>39902</v>
      </c>
      <c r="BH376" t="s">
        <v>2605</v>
      </c>
      <c r="BI376" t="s">
        <v>3184</v>
      </c>
    </row>
    <row r="377" spans="1:61" outlineLevel="1">
      <c r="A377" s="9" t="s">
        <v>1564</v>
      </c>
      <c r="B377" t="s">
        <v>2491</v>
      </c>
      <c r="C377" s="1">
        <f t="shared" si="398"/>
        <v>0</v>
      </c>
      <c r="D377" s="1"/>
      <c r="E377" s="1"/>
      <c r="F377" s="1"/>
      <c r="G377" s="1"/>
      <c r="H377" s="1"/>
      <c r="I377" s="1"/>
      <c r="J377" s="1"/>
      <c r="K377" s="1"/>
      <c r="L377" s="1"/>
      <c r="M377" s="7">
        <f>IF(Z377&gt;0,RANK(Z377,(Z377:AB377,AC377:AQ377)),0)</f>
        <v>0</v>
      </c>
      <c r="N377" s="7">
        <f>IF(AA377&gt;0,RANK(AA377,(Z377:AB377,AC377:AQ377)),0)</f>
        <v>0</v>
      </c>
      <c r="O377" s="7">
        <f>IF(AB377&gt;0,RANK(AB377,(Z377:AB377,AC377:AQ377)),0)</f>
        <v>0</v>
      </c>
      <c r="P377" s="7">
        <f>IF(AC377&gt;0,RANK(AC377,(Z377:AB377,AC377:AQ377)),0)</f>
        <v>0</v>
      </c>
      <c r="Q377" s="49">
        <f t="shared" si="399"/>
        <v>0</v>
      </c>
      <c r="R377" s="177" t="e">
        <f t="shared" si="400"/>
        <v>#DIV/0!</v>
      </c>
      <c r="S377" s="2"/>
      <c r="T377" s="2" t="str">
        <f t="shared" si="401"/>
        <v>-</v>
      </c>
      <c r="U377" s="2" t="str">
        <f t="shared" si="402"/>
        <v>-</v>
      </c>
      <c r="V377" s="2" t="str">
        <f t="shared" si="403"/>
        <v>-</v>
      </c>
      <c r="W377" s="2" t="str">
        <f t="shared" si="404"/>
        <v>-</v>
      </c>
      <c r="X377" s="2" t="str">
        <f t="shared" si="405"/>
        <v>-</v>
      </c>
      <c r="Y377" s="2" t="str">
        <f t="shared" si="406"/>
        <v>-</v>
      </c>
      <c r="Z377" s="1">
        <f>SUMIF(County!$AT$1497:$AT$1584,$BC377,County!R$1497:R$1584)+SUMIF('Cong Dist'!$BC$1422:$BC$1476,$BC377,'Cong Dist'!Z$1422:Z$1476)</f>
        <v>0</v>
      </c>
      <c r="AA377" s="1">
        <f>SUMIF(County!$AT$1497:$AT$1584,$BC377,County!S$1497:S$1584)+SUMIF('Cong Dist'!$BC$1422:$BC$1476,$BC377,'Cong Dist'!AA$1422:AA$1476)</f>
        <v>0</v>
      </c>
      <c r="AB377" s="1">
        <f>SUMIF(County!$AT$1497:$AT$1584,$BC377,County!T$1497:T$1584)+SUMIF('Cong Dist'!$BC$1422:$BC$1476,$BC377,'Cong Dist'!AB$1422:AB$1476)</f>
        <v>0</v>
      </c>
      <c r="AC377" s="1">
        <f>SUMIF(County!$AT$1497:$AT$1584,$BC377,County!U$1497:U$1584)+SUMIF('Cong Dist'!$BC$1422:$BC$1476,$BC377,'Cong Dist'!AC$1422:AC$1476)</f>
        <v>0</v>
      </c>
      <c r="AD377" s="1">
        <f>SUMIF(County!$AT$1497:$AT$1584,$BC377,County!V$1497:V$1584)+SUMIF('Cong Dist'!$BC$1422:$BC$1476,$BC377,'Cong Dist'!AD$1422:AD$1476)</f>
        <v>0</v>
      </c>
      <c r="AE377" s="1">
        <f>SUMIF(County!$AT$1497:$AT$1584,$BC377,County!W$1497:W$1584)+SUMIF('Cong Dist'!$BC$1422:$BC$1476,$BC377,'Cong Dist'!AE$1422:AE$1476)</f>
        <v>0</v>
      </c>
      <c r="AF377" s="1">
        <f>SUMIF(County!$AT$1497:$AT$1584,$BC377,County!X$1497:X$1584)+SUMIF('Cong Dist'!$BC$1422:$BC$1476,$BC377,'Cong Dist'!AF$1422:AF$1476)</f>
        <v>0</v>
      </c>
      <c r="AG377" s="1">
        <f>SUMIF(County!$AT$1497:$AT$1584,$BC377,County!Y$1497:Y$1584)+SUMIF('Cong Dist'!$BC$1422:$BC$1476,$BC377,'Cong Dist'!AG$1422:AG$1476)</f>
        <v>0</v>
      </c>
      <c r="AH377" s="1">
        <f>SUMIF(County!$AT$1497:$AT$1584,$BC377,County!Z$1497:Z$1584)+SUMIF('Cong Dist'!$BC$1422:$BC$1476,$BC377,'Cong Dist'!AH$1422:AH$1476)</f>
        <v>0</v>
      </c>
      <c r="AS377" s="7">
        <f>IF(AD377&gt;0,RANK(AD377,(Z377:AB377,AC377:AQ377)),0)</f>
        <v>0</v>
      </c>
      <c r="AT377" s="7">
        <f>IF(AE377&gt;0,RANK(AE377,(Z377:AB377,AC377:AQ377)),0)</f>
        <v>0</v>
      </c>
      <c r="AU377" s="7">
        <f>IF(AF377&gt;0,RANK(AF377,(Z377:AB377,AC377:AQ377)),0)</f>
        <v>0</v>
      </c>
      <c r="AV377" s="7">
        <f>IF(AG377&gt;0,RANK(AG377,(Z377:AB377,AG377:AQ377)),0)</f>
        <v>0</v>
      </c>
      <c r="AW377" s="2" t="str">
        <f t="shared" si="407"/>
        <v>-</v>
      </c>
      <c r="AX377" s="2" t="str">
        <f t="shared" si="408"/>
        <v>-</v>
      </c>
      <c r="AY377" s="2" t="str">
        <f t="shared" si="409"/>
        <v>-</v>
      </c>
      <c r="BA377" s="2" t="str">
        <f t="shared" si="410"/>
        <v>District 3</v>
      </c>
      <c r="BB377" t="str">
        <f t="shared" si="411"/>
        <v>OH</v>
      </c>
      <c r="BC377">
        <v>3</v>
      </c>
      <c r="BE377" s="97">
        <v>39</v>
      </c>
      <c r="BF377" s="99">
        <v>903</v>
      </c>
      <c r="BG377" s="106">
        <f t="shared" si="412"/>
        <v>39903</v>
      </c>
      <c r="BH377" t="s">
        <v>2605</v>
      </c>
      <c r="BI377" t="s">
        <v>3184</v>
      </c>
    </row>
    <row r="378" spans="1:61" outlineLevel="1">
      <c r="A378" s="9" t="s">
        <v>1825</v>
      </c>
      <c r="B378" t="s">
        <v>2491</v>
      </c>
      <c r="C378" s="1">
        <f t="shared" si="398"/>
        <v>107291</v>
      </c>
      <c r="D378" s="1"/>
      <c r="E378" s="1"/>
      <c r="F378" s="1"/>
      <c r="G378" s="1"/>
      <c r="H378" s="1"/>
      <c r="I378" s="1"/>
      <c r="J378" s="1"/>
      <c r="K378" s="1"/>
      <c r="L378" s="1"/>
      <c r="M378" s="7">
        <f>IF(Z378&gt;0,RANK(Z378,(Z378:AB378,AC378:AQ378)),0)</f>
        <v>1</v>
      </c>
      <c r="N378" s="7">
        <f>IF(AA378&gt;0,RANK(AA378,(Z378:AB378,AC378:AQ378)),0)</f>
        <v>6</v>
      </c>
      <c r="O378" s="7">
        <f>IF(AB378&gt;0,RANK(AB378,(Z378:AB378,AC378:AQ378)),0)</f>
        <v>4</v>
      </c>
      <c r="P378" s="7">
        <f>IF(AC378&gt;0,RANK(AC378,(Z378:AB378,AC378:AQ378)),0)</f>
        <v>3</v>
      </c>
      <c r="Q378" s="49">
        <f t="shared" si="399"/>
        <v>7944</v>
      </c>
      <c r="R378" s="177">
        <f t="shared" si="400"/>
        <v>7.4041625113010406E-2</v>
      </c>
      <c r="S378" s="2"/>
      <c r="T378" s="2">
        <f t="shared" si="401"/>
        <v>0.43378288952475047</v>
      </c>
      <c r="U378" s="2">
        <f t="shared" si="402"/>
        <v>3.5417695799274868E-3</v>
      </c>
      <c r="V378" s="2">
        <f t="shared" si="403"/>
        <v>2.2322468799806136E-2</v>
      </c>
      <c r="W378" s="2">
        <f t="shared" si="404"/>
        <v>0.16924066324295609</v>
      </c>
      <c r="X378" s="2">
        <f t="shared" si="405"/>
        <v>0.35974126441174004</v>
      </c>
      <c r="Y378" s="2">
        <f t="shared" si="406"/>
        <v>1.1370944440819875E-2</v>
      </c>
      <c r="Z378" s="1">
        <f>SUMIF(County!$AT$1497:$AT$1584,$BC378,County!R$1497:R$1584)+SUMIF('Cong Dist'!$BC$1422:$BC$1476,$BC378,'Cong Dist'!Z$1422:Z$1476)</f>
        <v>46541</v>
      </c>
      <c r="AA378" s="1">
        <f>SUMIF(County!$AT$1497:$AT$1584,$BC378,County!S$1497:S$1584)+SUMIF('Cong Dist'!$BC$1422:$BC$1476,$BC378,'Cong Dist'!AA$1422:AA$1476)</f>
        <v>380</v>
      </c>
      <c r="AB378" s="1">
        <f>SUMIF(County!$AT$1497:$AT$1584,$BC378,County!T$1497:T$1584)+SUMIF('Cong Dist'!$BC$1422:$BC$1476,$BC378,'Cong Dist'!AB$1422:AB$1476)</f>
        <v>2395</v>
      </c>
      <c r="AC378" s="1">
        <f>SUMIF(County!$AT$1497:$AT$1584,$BC378,County!U$1497:U$1584)+SUMIF('Cong Dist'!$BC$1422:$BC$1476,$BC378,'Cong Dist'!AC$1422:AC$1476)</f>
        <v>18158</v>
      </c>
      <c r="AD378" s="1">
        <f>SUMIF(County!$AT$1497:$AT$1584,$BC378,County!V$1497:V$1584)+SUMIF('Cong Dist'!$BC$1422:$BC$1476,$BC378,'Cong Dist'!AD$1422:AD$1476)</f>
        <v>38597</v>
      </c>
      <c r="AE378" s="1">
        <f>SUMIF(County!$AT$1497:$AT$1584,$BC378,County!W$1497:W$1584)+SUMIF('Cong Dist'!$BC$1422:$BC$1476,$BC378,'Cong Dist'!AE$1422:AE$1476)</f>
        <v>954</v>
      </c>
      <c r="AF378" s="1">
        <f>SUMIF(County!$AT$1497:$AT$1584,$BC378,County!X$1497:X$1584)+SUMIF('Cong Dist'!$BC$1422:$BC$1476,$BC378,'Cong Dist'!AF$1422:AF$1476)</f>
        <v>131</v>
      </c>
      <c r="AG378" s="1">
        <f>SUMIF(County!$AT$1497:$AT$1584,$BC378,County!Y$1497:Y$1584)+SUMIF('Cong Dist'!$BC$1422:$BC$1476,$BC378,'Cong Dist'!AG$1422:AG$1476)</f>
        <v>135</v>
      </c>
      <c r="AH378" s="1">
        <f>SUMIF(County!$AT$1497:$AT$1584,$BC378,County!Z$1497:Z$1584)+SUMIF('Cong Dist'!$BC$1422:$BC$1476,$BC378,'Cong Dist'!AH$1422:AH$1476)</f>
        <v>0</v>
      </c>
      <c r="AS378" s="7">
        <f>IF(AD378&gt;0,RANK(AD378,(Z378:AB378,AC378:AQ378)),0)</f>
        <v>2</v>
      </c>
      <c r="AT378" s="7">
        <f>IF(AE378&gt;0,RANK(AE378,(Z378:AB378,AC378:AQ378)),0)</f>
        <v>5</v>
      </c>
      <c r="AU378" s="7">
        <f>IF(AF378&gt;0,RANK(AF378,(Z378:AB378,AC378:AQ378)),0)</f>
        <v>8</v>
      </c>
      <c r="AV378" s="7">
        <f>IF(AG378&gt;0,RANK(AG378,(Z378:AB378,AG378:AQ378)),0)</f>
        <v>4</v>
      </c>
      <c r="AW378" s="2">
        <f t="shared" si="407"/>
        <v>8.891705734870586E-3</v>
      </c>
      <c r="AX378" s="2">
        <f t="shared" si="408"/>
        <v>1.2209784604486863E-3</v>
      </c>
      <c r="AY378" s="2">
        <f t="shared" si="409"/>
        <v>1.2582602455005545E-3</v>
      </c>
      <c r="BA378" s="2" t="str">
        <f t="shared" si="410"/>
        <v>District 4</v>
      </c>
      <c r="BB378" t="str">
        <f t="shared" si="411"/>
        <v>OH</v>
      </c>
      <c r="BC378">
        <v>4</v>
      </c>
      <c r="BE378" s="97">
        <v>39</v>
      </c>
      <c r="BF378" s="99">
        <v>904</v>
      </c>
      <c r="BG378" s="106">
        <f t="shared" si="412"/>
        <v>39904</v>
      </c>
      <c r="BH378" t="s">
        <v>2605</v>
      </c>
      <c r="BI378" t="s">
        <v>3184</v>
      </c>
    </row>
    <row r="379" spans="1:61" outlineLevel="1">
      <c r="A379" s="9" t="s">
        <v>1780</v>
      </c>
      <c r="B379" t="s">
        <v>2491</v>
      </c>
      <c r="C379" s="1">
        <f t="shared" si="398"/>
        <v>106429</v>
      </c>
      <c r="D379" s="1"/>
      <c r="E379" s="1"/>
      <c r="F379" s="1"/>
      <c r="G379" s="1"/>
      <c r="H379" s="1"/>
      <c r="I379" s="1"/>
      <c r="J379" s="1"/>
      <c r="K379" s="1"/>
      <c r="L379" s="1"/>
      <c r="M379" s="7">
        <f>IF(Z379&gt;0,RANK(Z379,(Z379:AB379,AC379:AQ379)),0)</f>
        <v>1</v>
      </c>
      <c r="N379" s="7">
        <f>IF(AA379&gt;0,RANK(AA379,(Z379:AB379,AC379:AQ379)),0)</f>
        <v>6</v>
      </c>
      <c r="O379" s="7">
        <f>IF(AB379&gt;0,RANK(AB379,(Z379:AB379,AC379:AQ379)),0)</f>
        <v>4</v>
      </c>
      <c r="P379" s="7">
        <f>IF(AC379&gt;0,RANK(AC379,(Z379:AB379,AC379:AQ379)),0)</f>
        <v>3</v>
      </c>
      <c r="Q379" s="49">
        <f t="shared" si="399"/>
        <v>15857</v>
      </c>
      <c r="R379" s="177">
        <f t="shared" si="400"/>
        <v>0.14899134634357178</v>
      </c>
      <c r="S379" s="2"/>
      <c r="T379" s="2">
        <f t="shared" si="401"/>
        <v>0.46496725516541543</v>
      </c>
      <c r="U379" s="2">
        <f t="shared" si="402"/>
        <v>4.2281708932715711E-3</v>
      </c>
      <c r="V379" s="2">
        <f t="shared" si="403"/>
        <v>2.7304588035215967E-2</v>
      </c>
      <c r="W379" s="2">
        <f t="shared" si="404"/>
        <v>0.17429460015597253</v>
      </c>
      <c r="X379" s="2">
        <f t="shared" si="405"/>
        <v>0.31597590882184368</v>
      </c>
      <c r="Y379" s="2">
        <f t="shared" si="406"/>
        <v>1.3229476928280914E-2</v>
      </c>
      <c r="Z379" s="1">
        <f>SUMIF(County!$AT$1497:$AT$1584,$BC379,County!R$1497:R$1584)+SUMIF('Cong Dist'!$BC$1422:$BC$1476,$BC379,'Cong Dist'!Z$1422:Z$1476)</f>
        <v>49486</v>
      </c>
      <c r="AA379" s="1">
        <f>SUMIF(County!$AT$1497:$AT$1584,$BC379,County!S$1497:S$1584)+SUMIF('Cong Dist'!$BC$1422:$BC$1476,$BC379,'Cong Dist'!AA$1422:AA$1476)</f>
        <v>450</v>
      </c>
      <c r="AB379" s="1">
        <f>SUMIF(County!$AT$1497:$AT$1584,$BC379,County!T$1497:T$1584)+SUMIF('Cong Dist'!$BC$1422:$BC$1476,$BC379,'Cong Dist'!AB$1422:AB$1476)</f>
        <v>2906</v>
      </c>
      <c r="AC379" s="1">
        <f>SUMIF(County!$AT$1497:$AT$1584,$BC379,County!U$1497:U$1584)+SUMIF('Cong Dist'!$BC$1422:$BC$1476,$BC379,'Cong Dist'!AC$1422:AC$1476)</f>
        <v>18550</v>
      </c>
      <c r="AD379" s="1">
        <f>SUMIF(County!$AT$1497:$AT$1584,$BC379,County!V$1497:V$1584)+SUMIF('Cong Dist'!$BC$1422:$BC$1476,$BC379,'Cong Dist'!AD$1422:AD$1476)</f>
        <v>33629</v>
      </c>
      <c r="AE379" s="1">
        <f>SUMIF(County!$AT$1497:$AT$1584,$BC379,County!W$1497:W$1584)+SUMIF('Cong Dist'!$BC$1422:$BC$1476,$BC379,'Cong Dist'!AE$1422:AE$1476)</f>
        <v>1110</v>
      </c>
      <c r="AF379" s="1">
        <f>SUMIF(County!$AT$1497:$AT$1584,$BC379,County!X$1497:X$1584)+SUMIF('Cong Dist'!$BC$1422:$BC$1476,$BC379,'Cong Dist'!AF$1422:AF$1476)</f>
        <v>130</v>
      </c>
      <c r="AG379" s="1">
        <f>SUMIF(County!$AT$1497:$AT$1584,$BC379,County!Y$1497:Y$1584)+SUMIF('Cong Dist'!$BC$1422:$BC$1476,$BC379,'Cong Dist'!AG$1422:AG$1476)</f>
        <v>168</v>
      </c>
      <c r="AH379" s="1">
        <f>SUMIF(County!$AT$1497:$AT$1584,$BC379,County!Z$1497:Z$1584)+SUMIF('Cong Dist'!$BC$1422:$BC$1476,$BC379,'Cong Dist'!AH$1422:AH$1476)</f>
        <v>0</v>
      </c>
      <c r="AS379" s="7">
        <f>IF(AD379&gt;0,RANK(AD379,(Z379:AB379,AC379:AQ379)),0)</f>
        <v>2</v>
      </c>
      <c r="AT379" s="7">
        <f>IF(AE379&gt;0,RANK(AE379,(Z379:AB379,AC379:AQ379)),0)</f>
        <v>5</v>
      </c>
      <c r="AU379" s="7">
        <f>IF(AF379&gt;0,RANK(AF379,(Z379:AB379,AC379:AQ379)),0)</f>
        <v>8</v>
      </c>
      <c r="AV379" s="7">
        <f>IF(AG379&gt;0,RANK(AG379,(Z379:AB379,AG379:AQ379)),0)</f>
        <v>4</v>
      </c>
      <c r="AW379" s="2">
        <f t="shared" si="407"/>
        <v>1.0429488203403208E-2</v>
      </c>
      <c r="AX379" s="2">
        <f t="shared" si="408"/>
        <v>1.2214715913895649E-3</v>
      </c>
      <c r="AY379" s="2">
        <f t="shared" si="409"/>
        <v>1.5785171334880531E-3</v>
      </c>
      <c r="BA379" s="2" t="str">
        <f t="shared" si="410"/>
        <v>District 5</v>
      </c>
      <c r="BB379" t="str">
        <f t="shared" si="411"/>
        <v>OH</v>
      </c>
      <c r="BC379">
        <v>5</v>
      </c>
      <c r="BE379" s="97">
        <v>39</v>
      </c>
      <c r="BF379" s="99">
        <v>905</v>
      </c>
      <c r="BG379" s="106">
        <f t="shared" si="412"/>
        <v>39905</v>
      </c>
      <c r="BH379" t="s">
        <v>2605</v>
      </c>
      <c r="BI379" t="s">
        <v>3184</v>
      </c>
    </row>
    <row r="380" spans="1:61" outlineLevel="1">
      <c r="A380" s="9" t="s">
        <v>1759</v>
      </c>
      <c r="B380" t="s">
        <v>2491</v>
      </c>
      <c r="C380" s="1">
        <f t="shared" si="398"/>
        <v>103440</v>
      </c>
      <c r="D380" s="1"/>
      <c r="E380" s="1"/>
      <c r="F380" s="1"/>
      <c r="G380" s="1"/>
      <c r="H380" s="1"/>
      <c r="I380" s="1"/>
      <c r="J380" s="1"/>
      <c r="K380" s="1"/>
      <c r="L380" s="1"/>
      <c r="M380" s="7">
        <f>IF(Z380&gt;0,RANK(Z380,(Z380:AB380,AC380:AQ380)),0)</f>
        <v>2</v>
      </c>
      <c r="N380" s="7">
        <f>IF(AA380&gt;0,RANK(AA380,(Z380:AB380,AC380:AQ380)),0)</f>
        <v>6</v>
      </c>
      <c r="O380" s="7">
        <f>IF(AB380&gt;0,RANK(AB380,(Z380:AB380,AC380:AQ380)),0)</f>
        <v>4</v>
      </c>
      <c r="P380" s="7">
        <f>IF(AC380&gt;0,RANK(AC380,(Z380:AB380,AC380:AQ380)),0)</f>
        <v>3</v>
      </c>
      <c r="Q380" s="49">
        <f t="shared" si="399"/>
        <v>14297</v>
      </c>
      <c r="R380" s="177">
        <f t="shared" si="400"/>
        <v>0.13821539056457849</v>
      </c>
      <c r="S380" s="2"/>
      <c r="T380" s="2">
        <f t="shared" si="401"/>
        <v>0.3361755607115236</v>
      </c>
      <c r="U380" s="2">
        <f t="shared" si="402"/>
        <v>4.2826759474091257E-3</v>
      </c>
      <c r="V380" s="2">
        <f t="shared" si="403"/>
        <v>2.7194508894044858E-2</v>
      </c>
      <c r="W380" s="2">
        <f t="shared" si="404"/>
        <v>0.14449922660479506</v>
      </c>
      <c r="X380" s="2">
        <f t="shared" si="405"/>
        <v>0.47439095127610209</v>
      </c>
      <c r="Y380" s="2">
        <f t="shared" si="406"/>
        <v>1.345707656612527E-2</v>
      </c>
      <c r="Z380" s="1">
        <f>SUMIF(County!$AT$1497:$AT$1584,$BC380,County!R$1497:R$1584)+SUMIF('Cong Dist'!$BC$1422:$BC$1476,$BC380,'Cong Dist'!Z$1422:Z$1476)</f>
        <v>34774</v>
      </c>
      <c r="AA380" s="1">
        <f>SUMIF(County!$AT$1497:$AT$1584,$BC380,County!S$1497:S$1584)+SUMIF('Cong Dist'!$BC$1422:$BC$1476,$BC380,'Cong Dist'!AA$1422:AA$1476)</f>
        <v>443</v>
      </c>
      <c r="AB380" s="1">
        <f>SUMIF(County!$AT$1497:$AT$1584,$BC380,County!T$1497:T$1584)+SUMIF('Cong Dist'!$BC$1422:$BC$1476,$BC380,'Cong Dist'!AB$1422:AB$1476)</f>
        <v>2813</v>
      </c>
      <c r="AC380" s="1">
        <f>SUMIF(County!$AT$1497:$AT$1584,$BC380,County!U$1497:U$1584)+SUMIF('Cong Dist'!$BC$1422:$BC$1476,$BC380,'Cong Dist'!AC$1422:AC$1476)</f>
        <v>14947</v>
      </c>
      <c r="AD380" s="1">
        <f>SUMIF(County!$AT$1497:$AT$1584,$BC380,County!V$1497:V$1584)+SUMIF('Cong Dist'!$BC$1422:$BC$1476,$BC380,'Cong Dist'!AD$1422:AD$1476)</f>
        <v>49071</v>
      </c>
      <c r="AE380" s="1">
        <f>SUMIF(County!$AT$1497:$AT$1584,$BC380,County!W$1497:W$1584)+SUMIF('Cong Dist'!$BC$1422:$BC$1476,$BC380,'Cong Dist'!AE$1422:AE$1476)</f>
        <v>1104</v>
      </c>
      <c r="AF380" s="1">
        <f>SUMIF(County!$AT$1497:$AT$1584,$BC380,County!X$1497:X$1584)+SUMIF('Cong Dist'!$BC$1422:$BC$1476,$BC380,'Cong Dist'!AF$1422:AF$1476)</f>
        <v>111</v>
      </c>
      <c r="AG380" s="1">
        <f>SUMIF(County!$AT$1497:$AT$1584,$BC380,County!Y$1497:Y$1584)+SUMIF('Cong Dist'!$BC$1422:$BC$1476,$BC380,'Cong Dist'!AG$1422:AG$1476)</f>
        <v>177</v>
      </c>
      <c r="AH380" s="1">
        <f>SUMIF(County!$AT$1497:$AT$1584,$BC380,County!Z$1497:Z$1584)+SUMIF('Cong Dist'!$BC$1422:$BC$1476,$BC380,'Cong Dist'!AH$1422:AH$1476)</f>
        <v>0</v>
      </c>
      <c r="AS380" s="7">
        <f>IF(AD380&gt;0,RANK(AD380,(Z380:AB380,AC380:AQ380)),0)</f>
        <v>1</v>
      </c>
      <c r="AT380" s="7">
        <f>IF(AE380&gt;0,RANK(AE380,(Z380:AB380,AC380:AQ380)),0)</f>
        <v>5</v>
      </c>
      <c r="AU380" s="7">
        <f>IF(AF380&gt;0,RANK(AF380,(Z380:AB380,AC380:AQ380)),0)</f>
        <v>8</v>
      </c>
      <c r="AV380" s="7">
        <f>IF(AG380&gt;0,RANK(AG380,(Z380:AB380,AG380:AQ380)),0)</f>
        <v>4</v>
      </c>
      <c r="AW380" s="2">
        <f t="shared" si="407"/>
        <v>1.0672853828306265E-2</v>
      </c>
      <c r="AX380" s="2">
        <f t="shared" si="408"/>
        <v>1.0730858468677494E-3</v>
      </c>
      <c r="AY380" s="2">
        <f t="shared" si="409"/>
        <v>1.7111368909512761E-3</v>
      </c>
      <c r="BA380" s="2" t="str">
        <f t="shared" si="410"/>
        <v>District 6</v>
      </c>
      <c r="BB380" t="str">
        <f t="shared" si="411"/>
        <v>OH</v>
      </c>
      <c r="BC380">
        <v>6</v>
      </c>
      <c r="BE380" s="97">
        <v>39</v>
      </c>
      <c r="BF380" s="99">
        <v>906</v>
      </c>
      <c r="BG380" s="106">
        <f t="shared" si="412"/>
        <v>39906</v>
      </c>
      <c r="BH380" t="s">
        <v>2605</v>
      </c>
      <c r="BI380" t="s">
        <v>3184</v>
      </c>
    </row>
    <row r="381" spans="1:61" outlineLevel="1">
      <c r="A381" s="9" t="s">
        <v>1356</v>
      </c>
      <c r="B381" t="s">
        <v>2491</v>
      </c>
      <c r="C381" s="1">
        <f t="shared" si="398"/>
        <v>37151</v>
      </c>
      <c r="D381" s="1"/>
      <c r="E381" s="1"/>
      <c r="F381" s="1"/>
      <c r="G381" s="1"/>
      <c r="H381" s="1"/>
      <c r="I381" s="1"/>
      <c r="J381" s="1"/>
      <c r="K381" s="1"/>
      <c r="L381" s="1"/>
      <c r="M381" s="7">
        <f>IF(Z381&gt;0,RANK(Z381,(Z381:AB381,AC381:AQ381)),0)</f>
        <v>1</v>
      </c>
      <c r="N381" s="7">
        <f>IF(AA381&gt;0,RANK(AA381,(Z381:AB381,AC381:AQ381)),0)</f>
        <v>6</v>
      </c>
      <c r="O381" s="7">
        <f>IF(AB381&gt;0,RANK(AB381,(Z381:AB381,AC381:AQ381)),0)</f>
        <v>4</v>
      </c>
      <c r="P381" s="7">
        <f>IF(AC381&gt;0,RANK(AC381,(Z381:AB381,AC381:AQ381)),0)</f>
        <v>3</v>
      </c>
      <c r="Q381" s="49">
        <f t="shared" si="399"/>
        <v>3153</v>
      </c>
      <c r="R381" s="177">
        <f t="shared" si="400"/>
        <v>8.4869855454765691E-2</v>
      </c>
      <c r="S381" s="2"/>
      <c r="T381" s="2">
        <f t="shared" si="401"/>
        <v>0.42574897041802373</v>
      </c>
      <c r="U381" s="2">
        <f t="shared" si="402"/>
        <v>3.6069015638879169E-3</v>
      </c>
      <c r="V381" s="2">
        <f t="shared" si="403"/>
        <v>2.1829829614276871E-2</v>
      </c>
      <c r="W381" s="2">
        <f t="shared" si="404"/>
        <v>0.19393825199860032</v>
      </c>
      <c r="X381" s="2">
        <f t="shared" si="405"/>
        <v>0.34087911496325807</v>
      </c>
      <c r="Y381" s="2">
        <f t="shared" si="406"/>
        <v>1.3996931441953187E-2</v>
      </c>
      <c r="Z381" s="1">
        <f>SUMIF(County!$AT$1497:$AT$1584,$BC381,County!R$1497:R$1584)+SUMIF('Cong Dist'!$BC$1422:$BC$1476,$BC381,'Cong Dist'!Z$1422:Z$1476)</f>
        <v>15817</v>
      </c>
      <c r="AA381" s="1">
        <f>SUMIF(County!$AT$1497:$AT$1584,$BC381,County!S$1497:S$1584)+SUMIF('Cong Dist'!$BC$1422:$BC$1476,$BC381,'Cong Dist'!AA$1422:AA$1476)</f>
        <v>134</v>
      </c>
      <c r="AB381" s="1">
        <f>SUMIF(County!$AT$1497:$AT$1584,$BC381,County!T$1497:T$1584)+SUMIF('Cong Dist'!$BC$1422:$BC$1476,$BC381,'Cong Dist'!AB$1422:AB$1476)</f>
        <v>811</v>
      </c>
      <c r="AC381" s="1">
        <f>SUMIF(County!$AT$1497:$AT$1584,$BC381,County!U$1497:U$1584)+SUMIF('Cong Dist'!$BC$1422:$BC$1476,$BC381,'Cong Dist'!AC$1422:AC$1476)</f>
        <v>7205</v>
      </c>
      <c r="AD381" s="1">
        <f>SUMIF(County!$AT$1497:$AT$1584,$BC381,County!V$1497:V$1584)+SUMIF('Cong Dist'!$BC$1422:$BC$1476,$BC381,'Cong Dist'!AD$1422:AD$1476)</f>
        <v>12664</v>
      </c>
      <c r="AE381" s="1">
        <f>SUMIF(County!$AT$1497:$AT$1584,$BC381,County!W$1497:W$1584)+SUMIF('Cong Dist'!$BC$1422:$BC$1476,$BC381,'Cong Dist'!AE$1422:AE$1476)</f>
        <v>425</v>
      </c>
      <c r="AF381" s="1">
        <f>SUMIF(County!$AT$1497:$AT$1584,$BC381,County!X$1497:X$1584)+SUMIF('Cong Dist'!$BC$1422:$BC$1476,$BC381,'Cong Dist'!AF$1422:AF$1476)</f>
        <v>44</v>
      </c>
      <c r="AG381" s="1">
        <f>SUMIF(County!$AT$1497:$AT$1584,$BC381,County!Y$1497:Y$1584)+SUMIF('Cong Dist'!$BC$1422:$BC$1476,$BC381,'Cong Dist'!AG$1422:AG$1476)</f>
        <v>51</v>
      </c>
      <c r="AH381" s="1">
        <f>SUMIF(County!$AT$1497:$AT$1584,$BC381,County!Z$1497:Z$1584)+SUMIF('Cong Dist'!$BC$1422:$BC$1476,$BC381,'Cong Dist'!AH$1422:AH$1476)</f>
        <v>0</v>
      </c>
      <c r="AS381" s="7">
        <f>IF(AD381&gt;0,RANK(AD381,(Z381:AB381,AC381:AQ381)),0)</f>
        <v>2</v>
      </c>
      <c r="AT381" s="7">
        <f>IF(AE381&gt;0,RANK(AE381,(Z381:AB381,AC381:AQ381)),0)</f>
        <v>5</v>
      </c>
      <c r="AU381" s="7">
        <f>IF(AF381&gt;0,RANK(AF381,(Z381:AB381,AC381:AQ381)),0)</f>
        <v>8</v>
      </c>
      <c r="AV381" s="7">
        <f>IF(AG381&gt;0,RANK(AG381,(Z381:AB381,AG381:AQ381)),0)</f>
        <v>4</v>
      </c>
      <c r="AW381" s="2">
        <f t="shared" si="407"/>
        <v>1.1439799736211677E-2</v>
      </c>
      <c r="AX381" s="2">
        <f t="shared" si="408"/>
        <v>1.1843557373960325E-3</v>
      </c>
      <c r="AY381" s="2">
        <f t="shared" si="409"/>
        <v>1.3727759683454012E-3</v>
      </c>
      <c r="BA381" s="2" t="str">
        <f t="shared" si="410"/>
        <v>District 7</v>
      </c>
      <c r="BB381" t="str">
        <f t="shared" si="411"/>
        <v>OH</v>
      </c>
      <c r="BC381">
        <v>7</v>
      </c>
      <c r="BE381" s="97">
        <v>39</v>
      </c>
      <c r="BF381" s="99">
        <v>907</v>
      </c>
      <c r="BG381" s="106">
        <f t="shared" si="412"/>
        <v>39907</v>
      </c>
      <c r="BH381" t="s">
        <v>2605</v>
      </c>
      <c r="BI381" t="s">
        <v>3184</v>
      </c>
    </row>
    <row r="382" spans="1:61" outlineLevel="1">
      <c r="A382" s="9" t="s">
        <v>275</v>
      </c>
      <c r="B382" t="s">
        <v>2491</v>
      </c>
      <c r="C382" s="1">
        <f t="shared" si="398"/>
        <v>144556</v>
      </c>
      <c r="D382" s="1"/>
      <c r="E382" s="1"/>
      <c r="F382" s="1"/>
      <c r="G382" s="1"/>
      <c r="H382" s="1"/>
      <c r="I382" s="1"/>
      <c r="J382" s="1"/>
      <c r="K382" s="1"/>
      <c r="L382" s="1"/>
      <c r="M382" s="7">
        <f>IF(Z382&gt;0,RANK(Z382,(Z382:AB382,AC382:AQ382)),0)</f>
        <v>1</v>
      </c>
      <c r="N382" s="7">
        <f>IF(AA382&gt;0,RANK(AA382,(Z382:AB382,AC382:AQ382)),0)</f>
        <v>6</v>
      </c>
      <c r="O382" s="7">
        <f>IF(AB382&gt;0,RANK(AB382,(Z382:AB382,AC382:AQ382)),0)</f>
        <v>4</v>
      </c>
      <c r="P382" s="7">
        <f>IF(AC382&gt;0,RANK(AC382,(Z382:AB382,AC382:AQ382)),0)</f>
        <v>3</v>
      </c>
      <c r="Q382" s="49">
        <f t="shared" si="399"/>
        <v>186</v>
      </c>
      <c r="R382" s="177">
        <f t="shared" si="400"/>
        <v>1.2866985804809209E-3</v>
      </c>
      <c r="S382" s="2"/>
      <c r="T382" s="2">
        <f t="shared" si="401"/>
        <v>0.41269819308779987</v>
      </c>
      <c r="U382" s="2">
        <f t="shared" si="402"/>
        <v>3.1544868424693544E-3</v>
      </c>
      <c r="V382" s="2">
        <f t="shared" si="403"/>
        <v>2.2752428124740584E-2</v>
      </c>
      <c r="W382" s="2">
        <f t="shared" si="404"/>
        <v>0.13937851075015911</v>
      </c>
      <c r="X382" s="2">
        <f t="shared" si="405"/>
        <v>0.41141149450731895</v>
      </c>
      <c r="Y382" s="2">
        <f t="shared" si="406"/>
        <v>1.0604886687512194E-2</v>
      </c>
      <c r="Z382" s="1">
        <f>SUMIF(County!$AT$1497:$AT$1584,$BC382,County!R$1497:R$1584)+SUMIF('Cong Dist'!$BC$1422:$BC$1476,$BC382,'Cong Dist'!Z$1422:Z$1476)</f>
        <v>59658</v>
      </c>
      <c r="AA382" s="1">
        <f>SUMIF(County!$AT$1497:$AT$1584,$BC382,County!S$1497:S$1584)+SUMIF('Cong Dist'!$BC$1422:$BC$1476,$BC382,'Cong Dist'!AA$1422:AA$1476)</f>
        <v>456</v>
      </c>
      <c r="AB382" s="1">
        <f>SUMIF(County!$AT$1497:$AT$1584,$BC382,County!T$1497:T$1584)+SUMIF('Cong Dist'!$BC$1422:$BC$1476,$BC382,'Cong Dist'!AB$1422:AB$1476)</f>
        <v>3289</v>
      </c>
      <c r="AC382" s="1">
        <f>SUMIF(County!$AT$1497:$AT$1584,$BC382,County!U$1497:U$1584)+SUMIF('Cong Dist'!$BC$1422:$BC$1476,$BC382,'Cong Dist'!AC$1422:AC$1476)</f>
        <v>20148</v>
      </c>
      <c r="AD382" s="1">
        <f>SUMIF(County!$AT$1497:$AT$1584,$BC382,County!V$1497:V$1584)+SUMIF('Cong Dist'!$BC$1422:$BC$1476,$BC382,'Cong Dist'!AD$1422:AD$1476)</f>
        <v>59472</v>
      </c>
      <c r="AE382" s="1">
        <f>SUMIF(County!$AT$1497:$AT$1584,$BC382,County!W$1497:W$1584)+SUMIF('Cong Dist'!$BC$1422:$BC$1476,$BC382,'Cong Dist'!AE$1422:AE$1476)</f>
        <v>1161</v>
      </c>
      <c r="AF382" s="1">
        <f>SUMIF(County!$AT$1497:$AT$1584,$BC382,County!X$1497:X$1584)+SUMIF('Cong Dist'!$BC$1422:$BC$1476,$BC382,'Cong Dist'!AF$1422:AF$1476)</f>
        <v>194</v>
      </c>
      <c r="AG382" s="1">
        <f>SUMIF(County!$AT$1497:$AT$1584,$BC382,County!Y$1497:Y$1584)+SUMIF('Cong Dist'!$BC$1422:$BC$1476,$BC382,'Cong Dist'!AG$1422:AG$1476)</f>
        <v>178</v>
      </c>
      <c r="AH382" s="1">
        <f>SUMIF(County!$AT$1497:$AT$1584,$BC382,County!Z$1497:Z$1584)+SUMIF('Cong Dist'!$BC$1422:$BC$1476,$BC382,'Cong Dist'!AH$1422:AH$1476)</f>
        <v>0</v>
      </c>
      <c r="AS382" s="7">
        <f>IF(AD382&gt;0,RANK(AD382,(Z382:AB382,AC382:AQ382)),0)</f>
        <v>2</v>
      </c>
      <c r="AT382" s="7">
        <f>IF(AE382&gt;0,RANK(AE382,(Z382:AB382,AC382:AQ382)),0)</f>
        <v>5</v>
      </c>
      <c r="AU382" s="7">
        <f>IF(AF382&gt;0,RANK(AF382,(Z382:AB382,AC382:AQ382)),0)</f>
        <v>7</v>
      </c>
      <c r="AV382" s="7">
        <f>IF(AG382&gt;0,RANK(AG382,(Z382:AB382,AG382:AQ382)),0)</f>
        <v>4</v>
      </c>
      <c r="AW382" s="2">
        <f t="shared" si="407"/>
        <v>8.0314895265502645E-3</v>
      </c>
      <c r="AX382" s="2">
        <f t="shared" si="408"/>
        <v>1.3420404549102079E-3</v>
      </c>
      <c r="AY382" s="2">
        <f t="shared" si="409"/>
        <v>1.2313567060516339E-3</v>
      </c>
      <c r="BA382" s="2" t="str">
        <f t="shared" si="410"/>
        <v>District 8</v>
      </c>
      <c r="BB382" t="str">
        <f t="shared" si="411"/>
        <v>OH</v>
      </c>
      <c r="BC382">
        <v>8</v>
      </c>
      <c r="BE382" s="97">
        <v>39</v>
      </c>
      <c r="BF382" s="99">
        <v>908</v>
      </c>
      <c r="BG382" s="106">
        <f t="shared" si="412"/>
        <v>39908</v>
      </c>
      <c r="BH382" t="s">
        <v>2605</v>
      </c>
      <c r="BI382" t="s">
        <v>3184</v>
      </c>
    </row>
    <row r="383" spans="1:61" outlineLevel="1">
      <c r="A383" s="9" t="s">
        <v>3001</v>
      </c>
      <c r="B383" t="s">
        <v>2491</v>
      </c>
      <c r="C383" s="1">
        <f t="shared" si="398"/>
        <v>0</v>
      </c>
      <c r="D383" s="1"/>
      <c r="E383" s="1"/>
      <c r="F383" s="1"/>
      <c r="G383" s="1"/>
      <c r="H383" s="1"/>
      <c r="I383" s="1"/>
      <c r="J383" s="1"/>
      <c r="K383" s="1"/>
      <c r="L383" s="1"/>
      <c r="M383" s="7">
        <f>IF(Z383&gt;0,RANK(Z383,(Z383:AB383,AC383:AQ383)),0)</f>
        <v>0</v>
      </c>
      <c r="N383" s="7">
        <f>IF(AA383&gt;0,RANK(AA383,(Z383:AB383,AC383:AQ383)),0)</f>
        <v>0</v>
      </c>
      <c r="O383" s="7">
        <f>IF(AB383&gt;0,RANK(AB383,(Z383:AB383,AC383:AQ383)),0)</f>
        <v>0</v>
      </c>
      <c r="P383" s="7">
        <f>IF(AC383&gt;0,RANK(AC383,(Z383:AB383,AC383:AQ383)),0)</f>
        <v>0</v>
      </c>
      <c r="Q383" s="49">
        <f t="shared" si="399"/>
        <v>0</v>
      </c>
      <c r="R383" s="177" t="e">
        <f t="shared" si="400"/>
        <v>#DIV/0!</v>
      </c>
      <c r="S383" s="2"/>
      <c r="T383" s="2" t="str">
        <f t="shared" si="401"/>
        <v>-</v>
      </c>
      <c r="U383" s="2" t="str">
        <f t="shared" si="402"/>
        <v>-</v>
      </c>
      <c r="V383" s="2" t="str">
        <f t="shared" si="403"/>
        <v>-</v>
      </c>
      <c r="W383" s="2" t="str">
        <f t="shared" si="404"/>
        <v>-</v>
      </c>
      <c r="X383" s="2" t="str">
        <f t="shared" si="405"/>
        <v>-</v>
      </c>
      <c r="Y383" s="2" t="str">
        <f t="shared" si="406"/>
        <v>-</v>
      </c>
      <c r="Z383" s="1">
        <f>SUMIF(County!$AT$1497:$AT$1584,$BC383,County!R$1497:R$1584)+SUMIF('Cong Dist'!$BC$1422:$BC$1476,$BC383,'Cong Dist'!Z$1422:Z$1476)</f>
        <v>0</v>
      </c>
      <c r="AA383" s="1">
        <f>SUMIF(County!$AT$1497:$AT$1584,$BC383,County!S$1497:S$1584)+SUMIF('Cong Dist'!$BC$1422:$BC$1476,$BC383,'Cong Dist'!AA$1422:AA$1476)</f>
        <v>0</v>
      </c>
      <c r="AB383" s="1">
        <f>SUMIF(County!$AT$1497:$AT$1584,$BC383,County!T$1497:T$1584)+SUMIF('Cong Dist'!$BC$1422:$BC$1476,$BC383,'Cong Dist'!AB$1422:AB$1476)</f>
        <v>0</v>
      </c>
      <c r="AC383" s="1">
        <f>SUMIF(County!$AT$1497:$AT$1584,$BC383,County!U$1497:U$1584)+SUMIF('Cong Dist'!$BC$1422:$BC$1476,$BC383,'Cong Dist'!AC$1422:AC$1476)</f>
        <v>0</v>
      </c>
      <c r="AD383" s="1">
        <f>SUMIF(County!$AT$1497:$AT$1584,$BC383,County!V$1497:V$1584)+SUMIF('Cong Dist'!$BC$1422:$BC$1476,$BC383,'Cong Dist'!AD$1422:AD$1476)</f>
        <v>0</v>
      </c>
      <c r="AE383" s="1">
        <f>SUMIF(County!$AT$1497:$AT$1584,$BC383,County!W$1497:W$1584)+SUMIF('Cong Dist'!$BC$1422:$BC$1476,$BC383,'Cong Dist'!AE$1422:AE$1476)</f>
        <v>0</v>
      </c>
      <c r="AF383" s="1">
        <f>SUMIF(County!$AT$1497:$AT$1584,$BC383,County!X$1497:X$1584)+SUMIF('Cong Dist'!$BC$1422:$BC$1476,$BC383,'Cong Dist'!AF$1422:AF$1476)</f>
        <v>0</v>
      </c>
      <c r="AG383" s="1">
        <f>SUMIF(County!$AT$1497:$AT$1584,$BC383,County!Y$1497:Y$1584)+SUMIF('Cong Dist'!$BC$1422:$BC$1476,$BC383,'Cong Dist'!AG$1422:AG$1476)</f>
        <v>0</v>
      </c>
      <c r="AH383" s="1">
        <f>SUMIF(County!$AT$1497:$AT$1584,$BC383,County!Z$1497:Z$1584)+SUMIF('Cong Dist'!$BC$1422:$BC$1476,$BC383,'Cong Dist'!AH$1422:AH$1476)</f>
        <v>0</v>
      </c>
      <c r="AS383" s="7">
        <f>IF(AD383&gt;0,RANK(AD383,(Z383:AB383,AC383:AQ383)),0)</f>
        <v>0</v>
      </c>
      <c r="AT383" s="7">
        <f>IF(AE383&gt;0,RANK(AE383,(Z383:AB383,AC383:AQ383)),0)</f>
        <v>0</v>
      </c>
      <c r="AU383" s="7">
        <f>IF(AF383&gt;0,RANK(AF383,(Z383:AB383,AC383:AQ383)),0)</f>
        <v>0</v>
      </c>
      <c r="AV383" s="7">
        <f>IF(AG383&gt;0,RANK(AG383,(Z383:AB383,AG383:AQ383)),0)</f>
        <v>0</v>
      </c>
      <c r="AW383" s="2" t="str">
        <f t="shared" si="407"/>
        <v>-</v>
      </c>
      <c r="AX383" s="2" t="str">
        <f t="shared" si="408"/>
        <v>-</v>
      </c>
      <c r="AY383" s="2" t="str">
        <f t="shared" si="409"/>
        <v>-</v>
      </c>
      <c r="BA383" s="2" t="str">
        <f t="shared" si="410"/>
        <v>District 9</v>
      </c>
      <c r="BB383" t="str">
        <f t="shared" si="411"/>
        <v>OH</v>
      </c>
      <c r="BC383">
        <v>9</v>
      </c>
      <c r="BE383" s="97">
        <v>39</v>
      </c>
      <c r="BF383" s="99">
        <v>909</v>
      </c>
      <c r="BG383" s="106">
        <f t="shared" si="412"/>
        <v>39909</v>
      </c>
      <c r="BH383" t="s">
        <v>2605</v>
      </c>
      <c r="BI383" t="s">
        <v>3184</v>
      </c>
    </row>
    <row r="384" spans="1:61" outlineLevel="1">
      <c r="A384" s="9" t="s">
        <v>50</v>
      </c>
      <c r="B384" t="s">
        <v>2491</v>
      </c>
      <c r="C384" s="1">
        <f t="shared" si="398"/>
        <v>126519</v>
      </c>
      <c r="D384" s="1"/>
      <c r="E384" s="1"/>
      <c r="F384" s="1"/>
      <c r="G384" s="1"/>
      <c r="H384" s="1"/>
      <c r="I384" s="1"/>
      <c r="J384" s="1"/>
      <c r="K384" s="1"/>
      <c r="L384" s="1"/>
      <c r="M384" s="7">
        <f>IF(Z384&gt;0,RANK(Z384,(Z384:AB384,AC384:AQ384)),0)</f>
        <v>1</v>
      </c>
      <c r="N384" s="7">
        <f>IF(AA384&gt;0,RANK(AA384,(Z384:AB384,AC384:AQ384)),0)</f>
        <v>6</v>
      </c>
      <c r="O384" s="7">
        <f>IF(AB384&gt;0,RANK(AB384,(Z384:AB384,AC384:AQ384)),0)</f>
        <v>4</v>
      </c>
      <c r="P384" s="7">
        <f>IF(AC384&gt;0,RANK(AC384,(Z384:AB384,AC384:AQ384)),0)</f>
        <v>3</v>
      </c>
      <c r="Q384" s="49">
        <f t="shared" si="399"/>
        <v>8512</v>
      </c>
      <c r="R384" s="177">
        <f t="shared" si="400"/>
        <v>6.7278432488400958E-2</v>
      </c>
      <c r="S384" s="2"/>
      <c r="T384" s="2">
        <f t="shared" si="401"/>
        <v>0.45659545206648805</v>
      </c>
      <c r="U384" s="2">
        <f t="shared" si="402"/>
        <v>1.7309653095582481E-3</v>
      </c>
      <c r="V384" s="2">
        <f t="shared" si="403"/>
        <v>2.0566080983883843E-2</v>
      </c>
      <c r="W384" s="2">
        <f t="shared" si="404"/>
        <v>0.12400509014456326</v>
      </c>
      <c r="X384" s="2">
        <f t="shared" si="405"/>
        <v>0.38931701957808706</v>
      </c>
      <c r="Y384" s="2">
        <f t="shared" si="406"/>
        <v>7.7853919174194486E-3</v>
      </c>
      <c r="Z384" s="1">
        <f>SUMIF(County!$AT$1497:$AT$1584,$BC384,County!R$1497:R$1584)+SUMIF('Cong Dist'!$BC$1422:$BC$1476,$BC384,'Cong Dist'!Z$1422:Z$1476)</f>
        <v>57768</v>
      </c>
      <c r="AA384" s="1">
        <f>SUMIF(County!$AT$1497:$AT$1584,$BC384,County!S$1497:S$1584)+SUMIF('Cong Dist'!$BC$1422:$BC$1476,$BC384,'Cong Dist'!AA$1422:AA$1476)</f>
        <v>219</v>
      </c>
      <c r="AB384" s="1">
        <f>SUMIF(County!$AT$1497:$AT$1584,$BC384,County!T$1497:T$1584)+SUMIF('Cong Dist'!$BC$1422:$BC$1476,$BC384,'Cong Dist'!AB$1422:AB$1476)</f>
        <v>2602</v>
      </c>
      <c r="AC384" s="1">
        <f>SUMIF(County!$AT$1497:$AT$1584,$BC384,County!U$1497:U$1584)+SUMIF('Cong Dist'!$BC$1422:$BC$1476,$BC384,'Cong Dist'!AC$1422:AC$1476)</f>
        <v>15689</v>
      </c>
      <c r="AD384" s="1">
        <f>SUMIF(County!$AT$1497:$AT$1584,$BC384,County!V$1497:V$1584)+SUMIF('Cong Dist'!$BC$1422:$BC$1476,$BC384,'Cong Dist'!AD$1422:AD$1476)</f>
        <v>49256</v>
      </c>
      <c r="AE384" s="1">
        <f>SUMIF(County!$AT$1497:$AT$1584,$BC384,County!W$1497:W$1584)+SUMIF('Cong Dist'!$BC$1422:$BC$1476,$BC384,'Cong Dist'!AE$1422:AE$1476)</f>
        <v>763</v>
      </c>
      <c r="AF384" s="1">
        <f>SUMIF(County!$AT$1497:$AT$1584,$BC384,County!X$1497:X$1584)+SUMIF('Cong Dist'!$BC$1422:$BC$1476,$BC384,'Cong Dist'!AF$1422:AF$1476)</f>
        <v>99</v>
      </c>
      <c r="AG384" s="1">
        <f>SUMIF(County!$AT$1497:$AT$1584,$BC384,County!Y$1497:Y$1584)+SUMIF('Cong Dist'!$BC$1422:$BC$1476,$BC384,'Cong Dist'!AG$1422:AG$1476)</f>
        <v>123</v>
      </c>
      <c r="AH384" s="1">
        <f>SUMIF(County!$AT$1497:$AT$1584,$BC384,County!Z$1497:Z$1584)+SUMIF('Cong Dist'!$BC$1422:$BC$1476,$BC384,'Cong Dist'!AH$1422:AH$1476)</f>
        <v>0</v>
      </c>
      <c r="AS384" s="7">
        <f>IF(AD384&gt;0,RANK(AD384,(Z384:AB384,AC384:AQ384)),0)</f>
        <v>2</v>
      </c>
      <c r="AT384" s="7">
        <f>IF(AE384&gt;0,RANK(AE384,(Z384:AB384,AC384:AQ384)),0)</f>
        <v>5</v>
      </c>
      <c r="AU384" s="7">
        <f>IF(AF384&gt;0,RANK(AF384,(Z384:AB384,AC384:AQ384)),0)</f>
        <v>8</v>
      </c>
      <c r="AV384" s="7">
        <f>IF(AG384&gt;0,RANK(AG384,(Z384:AB384,AG384:AQ384)),0)</f>
        <v>4</v>
      </c>
      <c r="AW384" s="2">
        <f t="shared" si="407"/>
        <v>6.0307147543056773E-3</v>
      </c>
      <c r="AX384" s="2">
        <f t="shared" si="408"/>
        <v>7.8249116733455058E-4</v>
      </c>
      <c r="AY384" s="2">
        <f t="shared" si="409"/>
        <v>9.7218599577929006E-4</v>
      </c>
      <c r="BA384" s="2" t="str">
        <f t="shared" si="410"/>
        <v>District 10</v>
      </c>
      <c r="BB384" t="str">
        <f t="shared" si="411"/>
        <v>OH</v>
      </c>
      <c r="BC384">
        <v>10</v>
      </c>
      <c r="BE384" s="97">
        <v>39</v>
      </c>
      <c r="BF384" s="99">
        <v>910</v>
      </c>
      <c r="BG384" s="106">
        <f t="shared" si="412"/>
        <v>39910</v>
      </c>
      <c r="BH384" t="s">
        <v>2605</v>
      </c>
      <c r="BI384" t="s">
        <v>3184</v>
      </c>
    </row>
    <row r="385" spans="1:61" outlineLevel="1">
      <c r="A385" s="9" t="s">
        <v>1892</v>
      </c>
      <c r="B385" t="s">
        <v>2491</v>
      </c>
      <c r="C385" s="1">
        <f t="shared" si="398"/>
        <v>0</v>
      </c>
      <c r="D385" s="1"/>
      <c r="E385" s="1"/>
      <c r="F385" s="1"/>
      <c r="G385" s="1"/>
      <c r="H385" s="1"/>
      <c r="I385" s="1"/>
      <c r="J385" s="1"/>
      <c r="K385" s="1"/>
      <c r="L385" s="1"/>
      <c r="M385" s="7">
        <f>IF(Z385&gt;0,RANK(Z385,(Z385:AB385,AC385:AQ385)),0)</f>
        <v>0</v>
      </c>
      <c r="N385" s="7">
        <f>IF(AA385&gt;0,RANK(AA385,(Z385:AB385,AC385:AQ385)),0)</f>
        <v>0</v>
      </c>
      <c r="O385" s="7">
        <f>IF(AB385&gt;0,RANK(AB385,(Z385:AB385,AC385:AQ385)),0)</f>
        <v>0</v>
      </c>
      <c r="P385" s="7">
        <f>IF(AC385&gt;0,RANK(AC385,(Z385:AB385,AC385:AQ385)),0)</f>
        <v>0</v>
      </c>
      <c r="Q385" s="49">
        <f t="shared" si="399"/>
        <v>0</v>
      </c>
      <c r="R385" s="177" t="e">
        <f t="shared" si="400"/>
        <v>#DIV/0!</v>
      </c>
      <c r="S385" s="2"/>
      <c r="T385" s="2" t="str">
        <f t="shared" si="401"/>
        <v>-</v>
      </c>
      <c r="U385" s="2" t="str">
        <f t="shared" si="402"/>
        <v>-</v>
      </c>
      <c r="V385" s="2" t="str">
        <f t="shared" si="403"/>
        <v>-</v>
      </c>
      <c r="W385" s="2" t="str">
        <f t="shared" si="404"/>
        <v>-</v>
      </c>
      <c r="X385" s="2" t="str">
        <f t="shared" si="405"/>
        <v>-</v>
      </c>
      <c r="Y385" s="2" t="str">
        <f t="shared" si="406"/>
        <v>-</v>
      </c>
      <c r="Z385" s="1">
        <f>SUMIF(County!$AT$1497:$AT$1584,$BC385,County!R$1497:R$1584)+SUMIF('Cong Dist'!$BC$1422:$BC$1476,$BC385,'Cong Dist'!Z$1422:Z$1476)</f>
        <v>0</v>
      </c>
      <c r="AA385" s="1">
        <f>SUMIF(County!$AT$1497:$AT$1584,$BC385,County!S$1497:S$1584)+SUMIF('Cong Dist'!$BC$1422:$BC$1476,$BC385,'Cong Dist'!AA$1422:AA$1476)</f>
        <v>0</v>
      </c>
      <c r="AB385" s="1">
        <f>SUMIF(County!$AT$1497:$AT$1584,$BC385,County!T$1497:T$1584)+SUMIF('Cong Dist'!$BC$1422:$BC$1476,$BC385,'Cong Dist'!AB$1422:AB$1476)</f>
        <v>0</v>
      </c>
      <c r="AC385" s="1">
        <f>SUMIF(County!$AT$1497:$AT$1584,$BC385,County!U$1497:U$1584)+SUMIF('Cong Dist'!$BC$1422:$BC$1476,$BC385,'Cong Dist'!AC$1422:AC$1476)</f>
        <v>0</v>
      </c>
      <c r="AD385" s="1">
        <f>SUMIF(County!$AT$1497:$AT$1584,$BC385,County!V$1497:V$1584)+SUMIF('Cong Dist'!$BC$1422:$BC$1476,$BC385,'Cong Dist'!AD$1422:AD$1476)</f>
        <v>0</v>
      </c>
      <c r="AE385" s="1">
        <f>SUMIF(County!$AT$1497:$AT$1584,$BC385,County!W$1497:W$1584)+SUMIF('Cong Dist'!$BC$1422:$BC$1476,$BC385,'Cong Dist'!AE$1422:AE$1476)</f>
        <v>0</v>
      </c>
      <c r="AF385" s="1">
        <f>SUMIF(County!$AT$1497:$AT$1584,$BC385,County!X$1497:X$1584)+SUMIF('Cong Dist'!$BC$1422:$BC$1476,$BC385,'Cong Dist'!AF$1422:AF$1476)</f>
        <v>0</v>
      </c>
      <c r="AG385" s="1">
        <f>SUMIF(County!$AT$1497:$AT$1584,$BC385,County!Y$1497:Y$1584)+SUMIF('Cong Dist'!$BC$1422:$BC$1476,$BC385,'Cong Dist'!AG$1422:AG$1476)</f>
        <v>0</v>
      </c>
      <c r="AH385" s="1">
        <f>SUMIF(County!$AT$1497:$AT$1584,$BC385,County!Z$1497:Z$1584)+SUMIF('Cong Dist'!$BC$1422:$BC$1476,$BC385,'Cong Dist'!AH$1422:AH$1476)</f>
        <v>0</v>
      </c>
      <c r="AS385" s="7">
        <f>IF(AD385&gt;0,RANK(AD385,(Z385:AB385,AC385:AQ385)),0)</f>
        <v>0</v>
      </c>
      <c r="AT385" s="7">
        <f>IF(AE385&gt;0,RANK(AE385,(Z385:AB385,AC385:AQ385)),0)</f>
        <v>0</v>
      </c>
      <c r="AU385" s="7">
        <f>IF(AF385&gt;0,RANK(AF385,(Z385:AB385,AC385:AQ385)),0)</f>
        <v>0</v>
      </c>
      <c r="AV385" s="7">
        <f>IF(AG385&gt;0,RANK(AG385,(Z385:AB385,AG385:AQ385)),0)</f>
        <v>0</v>
      </c>
      <c r="AW385" s="2" t="str">
        <f t="shared" si="407"/>
        <v>-</v>
      </c>
      <c r="AX385" s="2" t="str">
        <f t="shared" si="408"/>
        <v>-</v>
      </c>
      <c r="AY385" s="2" t="str">
        <f t="shared" si="409"/>
        <v>-</v>
      </c>
      <c r="BA385" s="2" t="str">
        <f t="shared" si="410"/>
        <v>District 11</v>
      </c>
      <c r="BB385" t="str">
        <f t="shared" si="411"/>
        <v>OH</v>
      </c>
      <c r="BC385">
        <v>11</v>
      </c>
      <c r="BE385" s="97">
        <v>39</v>
      </c>
      <c r="BF385" s="99">
        <v>911</v>
      </c>
      <c r="BG385" s="106">
        <f t="shared" si="412"/>
        <v>39911</v>
      </c>
      <c r="BH385" t="s">
        <v>2605</v>
      </c>
      <c r="BI385" t="s">
        <v>3184</v>
      </c>
    </row>
    <row r="386" spans="1:61" outlineLevel="1">
      <c r="A386" s="9" t="s">
        <v>466</v>
      </c>
      <c r="B386" t="s">
        <v>2491</v>
      </c>
      <c r="C386" s="1">
        <f t="shared" si="398"/>
        <v>96841</v>
      </c>
      <c r="D386" s="1"/>
      <c r="E386" s="1"/>
      <c r="F386" s="1"/>
      <c r="G386" s="1"/>
      <c r="H386" s="1"/>
      <c r="I386" s="1"/>
      <c r="J386" s="1"/>
      <c r="K386" s="1"/>
      <c r="L386" s="1"/>
      <c r="M386" s="7">
        <f>IF(Z386&gt;0,RANK(Z386,(Z386:AB386,AC386:AQ386)),0)</f>
        <v>1</v>
      </c>
      <c r="N386" s="7">
        <f>IF(AA386&gt;0,RANK(AA386,(Z386:AB386,AC386:AQ386)),0)</f>
        <v>6</v>
      </c>
      <c r="O386" s="7">
        <f>IF(AB386&gt;0,RANK(AB386,(Z386:AB386,AC386:AQ386)),0)</f>
        <v>4</v>
      </c>
      <c r="P386" s="7">
        <f>IF(AC386&gt;0,RANK(AC386,(Z386:AB386,AC386:AQ386)),0)</f>
        <v>3</v>
      </c>
      <c r="Q386" s="49">
        <f t="shared" si="399"/>
        <v>29114</v>
      </c>
      <c r="R386" s="177">
        <f t="shared" si="400"/>
        <v>0.30063712683677368</v>
      </c>
      <c r="S386" s="2"/>
      <c r="T386" s="2">
        <f t="shared" si="401"/>
        <v>0.56537003954936438</v>
      </c>
      <c r="U386" s="2">
        <f t="shared" si="402"/>
        <v>1.7657810225008002E-3</v>
      </c>
      <c r="V386" s="2">
        <f t="shared" si="403"/>
        <v>1.6924649683501821E-2</v>
      </c>
      <c r="W386" s="2">
        <f t="shared" si="404"/>
        <v>0.14518643962784358</v>
      </c>
      <c r="X386" s="2">
        <f t="shared" si="405"/>
        <v>0.26473291271259075</v>
      </c>
      <c r="Y386" s="2">
        <f t="shared" si="406"/>
        <v>6.0201774041986345E-3</v>
      </c>
      <c r="Z386" s="1">
        <f>SUMIF(County!$AT$1497:$AT$1584,$BC386,County!R$1497:R$1584)+SUMIF('Cong Dist'!$BC$1422:$BC$1476,$BC386,'Cong Dist'!Z$1422:Z$1476)</f>
        <v>54751</v>
      </c>
      <c r="AA386" s="1">
        <f>SUMIF(County!$AT$1497:$AT$1584,$BC386,County!S$1497:S$1584)+SUMIF('Cong Dist'!$BC$1422:$BC$1476,$BC386,'Cong Dist'!AA$1422:AA$1476)</f>
        <v>171</v>
      </c>
      <c r="AB386" s="1">
        <f>SUMIF(County!$AT$1497:$AT$1584,$BC386,County!T$1497:T$1584)+SUMIF('Cong Dist'!$BC$1422:$BC$1476,$BC386,'Cong Dist'!AB$1422:AB$1476)</f>
        <v>1639</v>
      </c>
      <c r="AC386" s="1">
        <f>SUMIF(County!$AT$1497:$AT$1584,$BC386,County!U$1497:U$1584)+SUMIF('Cong Dist'!$BC$1422:$BC$1476,$BC386,'Cong Dist'!AC$1422:AC$1476)</f>
        <v>14060</v>
      </c>
      <c r="AD386" s="1">
        <f>SUMIF(County!$AT$1497:$AT$1584,$BC386,County!V$1497:V$1584)+SUMIF('Cong Dist'!$BC$1422:$BC$1476,$BC386,'Cong Dist'!AD$1422:AD$1476)</f>
        <v>25637</v>
      </c>
      <c r="AE386" s="1">
        <f>SUMIF(County!$AT$1497:$AT$1584,$BC386,County!W$1497:W$1584)+SUMIF('Cong Dist'!$BC$1422:$BC$1476,$BC386,'Cong Dist'!AE$1422:AE$1476)</f>
        <v>438</v>
      </c>
      <c r="AF386" s="1">
        <f>SUMIF(County!$AT$1497:$AT$1584,$BC386,County!X$1497:X$1584)+SUMIF('Cong Dist'!$BC$1422:$BC$1476,$BC386,'Cong Dist'!AF$1422:AF$1476)</f>
        <v>66</v>
      </c>
      <c r="AG386" s="1">
        <f>SUMIF(County!$AT$1497:$AT$1584,$BC386,County!Y$1497:Y$1584)+SUMIF('Cong Dist'!$BC$1422:$BC$1476,$BC386,'Cong Dist'!AG$1422:AG$1476)</f>
        <v>79</v>
      </c>
      <c r="AH386" s="1">
        <f>SUMIF(County!$AT$1497:$AT$1584,$BC386,County!Z$1497:Z$1584)+SUMIF('Cong Dist'!$BC$1422:$BC$1476,$BC386,'Cong Dist'!AH$1422:AH$1476)</f>
        <v>0</v>
      </c>
      <c r="AS386" s="7">
        <f>IF(AD386&gt;0,RANK(AD386,(Z386:AB386,AC386:AQ386)),0)</f>
        <v>2</v>
      </c>
      <c r="AT386" s="7">
        <f>IF(AE386&gt;0,RANK(AE386,(Z386:AB386,AC386:AQ386)),0)</f>
        <v>5</v>
      </c>
      <c r="AU386" s="7">
        <f>IF(AF386&gt;0,RANK(AF386,(Z386:AB386,AC386:AQ386)),0)</f>
        <v>8</v>
      </c>
      <c r="AV386" s="7">
        <f>IF(AG386&gt;0,RANK(AG386,(Z386:AB386,AG386:AQ386)),0)</f>
        <v>4</v>
      </c>
      <c r="AW386" s="2">
        <f t="shared" si="407"/>
        <v>4.5228777067564362E-3</v>
      </c>
      <c r="AX386" s="2">
        <f t="shared" si="408"/>
        <v>6.8152951745644927E-4</v>
      </c>
      <c r="AY386" s="2">
        <f t="shared" si="409"/>
        <v>8.1577017998574989E-4</v>
      </c>
      <c r="BA386" s="2" t="str">
        <f t="shared" si="410"/>
        <v>District 12</v>
      </c>
      <c r="BB386" t="str">
        <f t="shared" si="411"/>
        <v>OH</v>
      </c>
      <c r="BC386">
        <v>12</v>
      </c>
      <c r="BE386" s="97">
        <v>39</v>
      </c>
      <c r="BF386" s="99">
        <v>912</v>
      </c>
      <c r="BG386" s="106">
        <f t="shared" si="412"/>
        <v>39912</v>
      </c>
      <c r="BH386" t="s">
        <v>2605</v>
      </c>
      <c r="BI386" t="s">
        <v>3184</v>
      </c>
    </row>
    <row r="387" spans="1:61" outlineLevel="1">
      <c r="A387" s="9" t="s">
        <v>578</v>
      </c>
      <c r="B387" t="s">
        <v>2491</v>
      </c>
      <c r="C387" s="1">
        <f t="shared" si="398"/>
        <v>0</v>
      </c>
      <c r="D387" s="1"/>
      <c r="E387" s="1"/>
      <c r="F387" s="1"/>
      <c r="G387" s="1"/>
      <c r="H387" s="1"/>
      <c r="I387" s="1"/>
      <c r="J387" s="1"/>
      <c r="K387" s="1"/>
      <c r="L387" s="1"/>
      <c r="M387" s="7">
        <f>IF(Z387&gt;0,RANK(Z387,(Z387:AB387,AC387:AQ387)),0)</f>
        <v>0</v>
      </c>
      <c r="N387" s="7">
        <f>IF(AA387&gt;0,RANK(AA387,(Z387:AB387,AC387:AQ387)),0)</f>
        <v>0</v>
      </c>
      <c r="O387" s="7">
        <f>IF(AB387&gt;0,RANK(AB387,(Z387:AB387,AC387:AQ387)),0)</f>
        <v>0</v>
      </c>
      <c r="P387" s="7">
        <f>IF(AC387&gt;0,RANK(AC387,(Z387:AB387,AC387:AQ387)),0)</f>
        <v>0</v>
      </c>
      <c r="Q387" s="49">
        <f t="shared" si="399"/>
        <v>0</v>
      </c>
      <c r="R387" s="177" t="e">
        <f t="shared" si="400"/>
        <v>#DIV/0!</v>
      </c>
      <c r="S387" s="2"/>
      <c r="T387" s="2" t="str">
        <f t="shared" si="401"/>
        <v>-</v>
      </c>
      <c r="U387" s="2" t="str">
        <f t="shared" si="402"/>
        <v>-</v>
      </c>
      <c r="V387" s="2" t="str">
        <f t="shared" si="403"/>
        <v>-</v>
      </c>
      <c r="W387" s="2" t="str">
        <f t="shared" si="404"/>
        <v>-</v>
      </c>
      <c r="X387" s="2" t="str">
        <f t="shared" si="405"/>
        <v>-</v>
      </c>
      <c r="Y387" s="2" t="str">
        <f t="shared" si="406"/>
        <v>-</v>
      </c>
      <c r="Z387" s="1">
        <f>SUMIF(County!$AT$1497:$AT$1584,$BC387,County!R$1497:R$1584)+SUMIF('Cong Dist'!$BC$1422:$BC$1476,$BC387,'Cong Dist'!Z$1422:Z$1476)</f>
        <v>0</v>
      </c>
      <c r="AA387" s="1">
        <f>SUMIF(County!$AT$1497:$AT$1584,$BC387,County!S$1497:S$1584)+SUMIF('Cong Dist'!$BC$1422:$BC$1476,$BC387,'Cong Dist'!AA$1422:AA$1476)</f>
        <v>0</v>
      </c>
      <c r="AB387" s="1">
        <f>SUMIF(County!$AT$1497:$AT$1584,$BC387,County!T$1497:T$1584)+SUMIF('Cong Dist'!$BC$1422:$BC$1476,$BC387,'Cong Dist'!AB$1422:AB$1476)</f>
        <v>0</v>
      </c>
      <c r="AC387" s="1">
        <f>SUMIF(County!$AT$1497:$AT$1584,$BC387,County!U$1497:U$1584)+SUMIF('Cong Dist'!$BC$1422:$BC$1476,$BC387,'Cong Dist'!AC$1422:AC$1476)</f>
        <v>0</v>
      </c>
      <c r="AD387" s="1">
        <f>SUMIF(County!$AT$1497:$AT$1584,$BC387,County!V$1497:V$1584)+SUMIF('Cong Dist'!$BC$1422:$BC$1476,$BC387,'Cong Dist'!AD$1422:AD$1476)</f>
        <v>0</v>
      </c>
      <c r="AE387" s="1">
        <f>SUMIF(County!$AT$1497:$AT$1584,$BC387,County!W$1497:W$1584)+SUMIF('Cong Dist'!$BC$1422:$BC$1476,$BC387,'Cong Dist'!AE$1422:AE$1476)</f>
        <v>0</v>
      </c>
      <c r="AF387" s="1">
        <f>SUMIF(County!$AT$1497:$AT$1584,$BC387,County!X$1497:X$1584)+SUMIF('Cong Dist'!$BC$1422:$BC$1476,$BC387,'Cong Dist'!AF$1422:AF$1476)</f>
        <v>0</v>
      </c>
      <c r="AG387" s="1">
        <f>SUMIF(County!$AT$1497:$AT$1584,$BC387,County!Y$1497:Y$1584)+SUMIF('Cong Dist'!$BC$1422:$BC$1476,$BC387,'Cong Dist'!AG$1422:AG$1476)</f>
        <v>0</v>
      </c>
      <c r="AH387" s="1">
        <f>SUMIF(County!$AT$1497:$AT$1584,$BC387,County!Z$1497:Z$1584)+SUMIF('Cong Dist'!$BC$1422:$BC$1476,$BC387,'Cong Dist'!AH$1422:AH$1476)</f>
        <v>0</v>
      </c>
      <c r="AS387" s="7">
        <f>IF(AD387&gt;0,RANK(AD387,(Z387:AB387,AC387:AQ387)),0)</f>
        <v>0</v>
      </c>
      <c r="AT387" s="7">
        <f>IF(AE387&gt;0,RANK(AE387,(Z387:AB387,AC387:AQ387)),0)</f>
        <v>0</v>
      </c>
      <c r="AU387" s="7">
        <f>IF(AF387&gt;0,RANK(AF387,(Z387:AB387,AC387:AQ387)),0)</f>
        <v>0</v>
      </c>
      <c r="AV387" s="7">
        <f>IF(AG387&gt;0,RANK(AG387,(Z387:AB387,AG387:AQ387)),0)</f>
        <v>0</v>
      </c>
      <c r="AW387" s="2" t="str">
        <f t="shared" si="407"/>
        <v>-</v>
      </c>
      <c r="AX387" s="2" t="str">
        <f t="shared" si="408"/>
        <v>-</v>
      </c>
      <c r="AY387" s="2" t="str">
        <f t="shared" si="409"/>
        <v>-</v>
      </c>
      <c r="BA387" s="2" t="str">
        <f t="shared" si="410"/>
        <v>District 13</v>
      </c>
      <c r="BB387" t="str">
        <f t="shared" si="411"/>
        <v>OH</v>
      </c>
      <c r="BC387">
        <v>13</v>
      </c>
      <c r="BE387" s="97">
        <v>39</v>
      </c>
      <c r="BF387" s="99">
        <v>913</v>
      </c>
      <c r="BG387" s="106">
        <f t="shared" si="412"/>
        <v>39913</v>
      </c>
      <c r="BH387" t="s">
        <v>2605</v>
      </c>
      <c r="BI387" t="s">
        <v>3184</v>
      </c>
    </row>
    <row r="388" spans="1:61" outlineLevel="1">
      <c r="A388" s="9" t="s">
        <v>27</v>
      </c>
      <c r="B388" t="s">
        <v>2491</v>
      </c>
      <c r="C388" s="1">
        <f t="shared" si="398"/>
        <v>82571</v>
      </c>
      <c r="D388" s="1"/>
      <c r="E388" s="1"/>
      <c r="F388" s="1"/>
      <c r="G388" s="1"/>
      <c r="H388" s="1"/>
      <c r="I388" s="1"/>
      <c r="J388" s="1"/>
      <c r="K388" s="1"/>
      <c r="L388" s="1"/>
      <c r="M388" s="7">
        <f>IF(Z388&gt;0,RANK(Z388,(Z388:AB388,AC388:AQ388)),0)</f>
        <v>1</v>
      </c>
      <c r="N388" s="7">
        <f>IF(AA388&gt;0,RANK(AA388,(Z388:AB388,AC388:AQ388)),0)</f>
        <v>6</v>
      </c>
      <c r="O388" s="7">
        <f>IF(AB388&gt;0,RANK(AB388,(Z388:AB388,AC388:AQ388)),0)</f>
        <v>4</v>
      </c>
      <c r="P388" s="7">
        <f>IF(AC388&gt;0,RANK(AC388,(Z388:AB388,AC388:AQ388)),0)</f>
        <v>3</v>
      </c>
      <c r="Q388" s="49">
        <f t="shared" si="399"/>
        <v>6320</v>
      </c>
      <c r="R388" s="177">
        <f t="shared" si="400"/>
        <v>7.6540189654963606E-2</v>
      </c>
      <c r="S388" s="2"/>
      <c r="T388" s="2">
        <f t="shared" si="401"/>
        <v>0.46463043925833525</v>
      </c>
      <c r="U388" s="2">
        <f t="shared" si="402"/>
        <v>2.5069334269901054E-3</v>
      </c>
      <c r="V388" s="2">
        <f t="shared" si="403"/>
        <v>2.5020891111891583E-2</v>
      </c>
      <c r="W388" s="2">
        <f t="shared" si="404"/>
        <v>0.11017185210303859</v>
      </c>
      <c r="X388" s="2">
        <f t="shared" si="405"/>
        <v>0.38809024960337163</v>
      </c>
      <c r="Y388" s="2">
        <f t="shared" si="406"/>
        <v>9.5796344963728353E-3</v>
      </c>
      <c r="Z388" s="1">
        <f>SUMIF(County!$AT$1497:$AT$1584,$BC388,County!R$1497:R$1584)+SUMIF('Cong Dist'!$BC$1422:$BC$1476,$BC388,'Cong Dist'!Z$1422:Z$1476)</f>
        <v>38365</v>
      </c>
      <c r="AA388" s="1">
        <f>SUMIF(County!$AT$1497:$AT$1584,$BC388,County!S$1497:S$1584)+SUMIF('Cong Dist'!$BC$1422:$BC$1476,$BC388,'Cong Dist'!AA$1422:AA$1476)</f>
        <v>207</v>
      </c>
      <c r="AB388" s="1">
        <f>SUMIF(County!$AT$1497:$AT$1584,$BC388,County!T$1497:T$1584)+SUMIF('Cong Dist'!$BC$1422:$BC$1476,$BC388,'Cong Dist'!AB$1422:AB$1476)</f>
        <v>2066</v>
      </c>
      <c r="AC388" s="1">
        <f>SUMIF(County!$AT$1497:$AT$1584,$BC388,County!U$1497:U$1584)+SUMIF('Cong Dist'!$BC$1422:$BC$1476,$BC388,'Cong Dist'!AC$1422:AC$1476)</f>
        <v>9097</v>
      </c>
      <c r="AD388" s="1">
        <f>SUMIF(County!$AT$1497:$AT$1584,$BC388,County!V$1497:V$1584)+SUMIF('Cong Dist'!$BC$1422:$BC$1476,$BC388,'Cong Dist'!AD$1422:AD$1476)</f>
        <v>32045</v>
      </c>
      <c r="AE388" s="1">
        <f>SUMIF(County!$AT$1497:$AT$1584,$BC388,County!W$1497:W$1584)+SUMIF('Cong Dist'!$BC$1422:$BC$1476,$BC388,'Cong Dist'!AE$1422:AE$1476)</f>
        <v>574</v>
      </c>
      <c r="AF388" s="1">
        <f>SUMIF(County!$AT$1497:$AT$1584,$BC388,County!X$1497:X$1584)+SUMIF('Cong Dist'!$BC$1422:$BC$1476,$BC388,'Cong Dist'!AF$1422:AF$1476)</f>
        <v>120</v>
      </c>
      <c r="AG388" s="1">
        <f>SUMIF(County!$AT$1497:$AT$1584,$BC388,County!Y$1497:Y$1584)+SUMIF('Cong Dist'!$BC$1422:$BC$1476,$BC388,'Cong Dist'!AG$1422:AG$1476)</f>
        <v>97</v>
      </c>
      <c r="AH388" s="1">
        <f>SUMIF(County!$AT$1497:$AT$1584,$BC388,County!Z$1497:Z$1584)+SUMIF('Cong Dist'!$BC$1422:$BC$1476,$BC388,'Cong Dist'!AH$1422:AH$1476)</f>
        <v>0</v>
      </c>
      <c r="AS388" s="7">
        <f>IF(AD388&gt;0,RANK(AD388,(Z388:AB388,AC388:AQ388)),0)</f>
        <v>2</v>
      </c>
      <c r="AT388" s="7">
        <f>IF(AE388&gt;0,RANK(AE388,(Z388:AB388,AC388:AQ388)),0)</f>
        <v>5</v>
      </c>
      <c r="AU388" s="7">
        <f>IF(AF388&gt;0,RANK(AF388,(Z388:AB388,AC388:AQ388)),0)</f>
        <v>7</v>
      </c>
      <c r="AV388" s="7">
        <f>IF(AG388&gt;0,RANK(AG388,(Z388:AB388,AG388:AQ388)),0)</f>
        <v>4</v>
      </c>
      <c r="AW388" s="2">
        <f t="shared" si="407"/>
        <v>6.9515931743590366E-3</v>
      </c>
      <c r="AX388" s="2">
        <f t="shared" si="408"/>
        <v>1.4532947402841191E-3</v>
      </c>
      <c r="AY388" s="2">
        <f t="shared" si="409"/>
        <v>1.1747465817296629E-3</v>
      </c>
      <c r="BA388" s="2" t="str">
        <f t="shared" si="410"/>
        <v>District 14</v>
      </c>
      <c r="BB388" t="str">
        <f t="shared" si="411"/>
        <v>OH</v>
      </c>
      <c r="BC388">
        <v>14</v>
      </c>
      <c r="BE388" s="97">
        <v>39</v>
      </c>
      <c r="BF388" s="99">
        <v>914</v>
      </c>
      <c r="BG388" s="106">
        <f t="shared" si="412"/>
        <v>39914</v>
      </c>
      <c r="BH388" t="s">
        <v>2605</v>
      </c>
      <c r="BI388" t="s">
        <v>3184</v>
      </c>
    </row>
    <row r="389" spans="1:61" outlineLevel="1">
      <c r="A389" s="9" t="s">
        <v>1054</v>
      </c>
      <c r="B389" t="s">
        <v>2491</v>
      </c>
      <c r="C389" s="1">
        <f t="shared" si="398"/>
        <v>76876</v>
      </c>
      <c r="D389" s="1"/>
      <c r="E389" s="1"/>
      <c r="F389" s="1"/>
      <c r="G389" s="1"/>
      <c r="H389" s="1"/>
      <c r="I389" s="1"/>
      <c r="J389" s="1"/>
      <c r="K389" s="1"/>
      <c r="L389" s="1"/>
      <c r="M389" s="7">
        <f>IF(Z389&gt;0,RANK(Z389,(Z389:AB389,AC389:AQ389)),0)</f>
        <v>1</v>
      </c>
      <c r="N389" s="7">
        <f>IF(AA389&gt;0,RANK(AA389,(Z389:AB389,AC389:AQ389)),0)</f>
        <v>6</v>
      </c>
      <c r="O389" s="7">
        <f>IF(AB389&gt;0,RANK(AB389,(Z389:AB389,AC389:AQ389)),0)</f>
        <v>4</v>
      </c>
      <c r="P389" s="7">
        <f>IF(AC389&gt;0,RANK(AC389,(Z389:AB389,AC389:AQ389)),0)</f>
        <v>3</v>
      </c>
      <c r="Q389" s="49">
        <f t="shared" si="399"/>
        <v>6798</v>
      </c>
      <c r="R389" s="177">
        <f t="shared" si="400"/>
        <v>8.8428118008221035E-2</v>
      </c>
      <c r="S389" s="2"/>
      <c r="T389" s="2">
        <f t="shared" si="401"/>
        <v>0.44423487174150578</v>
      </c>
      <c r="U389" s="2">
        <f t="shared" si="402"/>
        <v>2.6276080961548467E-3</v>
      </c>
      <c r="V389" s="2">
        <f t="shared" si="403"/>
        <v>2.1606223008481189E-2</v>
      </c>
      <c r="W389" s="2">
        <f t="shared" si="404"/>
        <v>0.16672303449711223</v>
      </c>
      <c r="X389" s="2">
        <f t="shared" si="405"/>
        <v>0.3558067537332848</v>
      </c>
      <c r="Y389" s="2">
        <f t="shared" si="406"/>
        <v>9.0015089234612433E-3</v>
      </c>
      <c r="Z389" s="1">
        <f>SUMIF(County!$AT$1497:$AT$1584,$BC389,County!R$1497:R$1584)+SUMIF('Cong Dist'!$BC$1422:$BC$1476,$BC389,'Cong Dist'!Z$1422:Z$1476)</f>
        <v>34151</v>
      </c>
      <c r="AA389" s="1">
        <f>SUMIF(County!$AT$1497:$AT$1584,$BC389,County!S$1497:S$1584)+SUMIF('Cong Dist'!$BC$1422:$BC$1476,$BC389,'Cong Dist'!AA$1422:AA$1476)</f>
        <v>202</v>
      </c>
      <c r="AB389" s="1">
        <f>SUMIF(County!$AT$1497:$AT$1584,$BC389,County!T$1497:T$1584)+SUMIF('Cong Dist'!$BC$1422:$BC$1476,$BC389,'Cong Dist'!AB$1422:AB$1476)</f>
        <v>1661</v>
      </c>
      <c r="AC389" s="1">
        <f>SUMIF(County!$AT$1497:$AT$1584,$BC389,County!U$1497:U$1584)+SUMIF('Cong Dist'!$BC$1422:$BC$1476,$BC389,'Cong Dist'!AC$1422:AC$1476)</f>
        <v>12817</v>
      </c>
      <c r="AD389" s="1">
        <f>SUMIF(County!$AT$1497:$AT$1584,$BC389,County!V$1497:V$1584)+SUMIF('Cong Dist'!$BC$1422:$BC$1476,$BC389,'Cong Dist'!AD$1422:AD$1476)</f>
        <v>27353</v>
      </c>
      <c r="AE389" s="1">
        <f>SUMIF(County!$AT$1497:$AT$1584,$BC389,County!W$1497:W$1584)+SUMIF('Cong Dist'!$BC$1422:$BC$1476,$BC389,'Cong Dist'!AE$1422:AE$1476)</f>
        <v>527</v>
      </c>
      <c r="AF389" s="1">
        <f>SUMIF(County!$AT$1497:$AT$1584,$BC389,County!X$1497:X$1584)+SUMIF('Cong Dist'!$BC$1422:$BC$1476,$BC389,'Cong Dist'!AF$1422:AF$1476)</f>
        <v>64</v>
      </c>
      <c r="AG389" s="1">
        <f>SUMIF(County!$AT$1497:$AT$1584,$BC389,County!Y$1497:Y$1584)+SUMIF('Cong Dist'!$BC$1422:$BC$1476,$BC389,'Cong Dist'!AG$1422:AG$1476)</f>
        <v>101</v>
      </c>
      <c r="AH389" s="1">
        <f>SUMIF(County!$AT$1497:$AT$1584,$BC389,County!Z$1497:Z$1584)+SUMIF('Cong Dist'!$BC$1422:$BC$1476,$BC389,'Cong Dist'!AH$1422:AH$1476)</f>
        <v>0</v>
      </c>
      <c r="AS389" s="7">
        <f>IF(AD389&gt;0,RANK(AD389,(Z389:AB389,AC389:AQ389)),0)</f>
        <v>2</v>
      </c>
      <c r="AT389" s="7">
        <f>IF(AE389&gt;0,RANK(AE389,(Z389:AB389,AC389:AQ389)),0)</f>
        <v>5</v>
      </c>
      <c r="AU389" s="7">
        <f>IF(AF389&gt;0,RANK(AF389,(Z389:AB389,AC389:AQ389)),0)</f>
        <v>8</v>
      </c>
      <c r="AV389" s="7">
        <f>IF(AG389&gt;0,RANK(AG389,(Z389:AB389,AG389:AQ389)),0)</f>
        <v>4</v>
      </c>
      <c r="AW389" s="2">
        <f t="shared" si="407"/>
        <v>6.8551953795722986E-3</v>
      </c>
      <c r="AX389" s="2">
        <f t="shared" si="408"/>
        <v>8.3250949581143655E-4</v>
      </c>
      <c r="AY389" s="2">
        <f t="shared" si="409"/>
        <v>1.3138040480774233E-3</v>
      </c>
      <c r="BA389" s="2" t="str">
        <f t="shared" si="410"/>
        <v>District 15</v>
      </c>
      <c r="BB389" t="str">
        <f t="shared" si="411"/>
        <v>OH</v>
      </c>
      <c r="BC389">
        <v>15</v>
      </c>
      <c r="BE389" s="97">
        <v>39</v>
      </c>
      <c r="BF389" s="99">
        <v>915</v>
      </c>
      <c r="BG389" s="106">
        <f t="shared" si="412"/>
        <v>39915</v>
      </c>
      <c r="BH389" t="s">
        <v>2605</v>
      </c>
      <c r="BI389" t="s">
        <v>3184</v>
      </c>
    </row>
    <row r="390" spans="1:61" outlineLevel="1">
      <c r="A390" s="9" t="s">
        <v>3118</v>
      </c>
      <c r="B390" t="s">
        <v>2491</v>
      </c>
      <c r="C390" s="1">
        <f t="shared" si="398"/>
        <v>21592</v>
      </c>
      <c r="D390" s="1"/>
      <c r="E390" s="1"/>
      <c r="F390" s="1"/>
      <c r="G390" s="1"/>
      <c r="H390" s="1"/>
      <c r="I390" s="1"/>
      <c r="J390" s="1"/>
      <c r="K390" s="1"/>
      <c r="L390" s="1"/>
      <c r="M390" s="7">
        <f>IF(Z390&gt;0,RANK(Z390,(Z390:AB390,AC390:AQ390)),0)</f>
        <v>1</v>
      </c>
      <c r="N390" s="7">
        <f>IF(AA390&gt;0,RANK(AA390,(Z390:AB390,AC390:AQ390)),0)</f>
        <v>6</v>
      </c>
      <c r="O390" s="7">
        <f>IF(AB390&gt;0,RANK(AB390,(Z390:AB390,AC390:AQ390)),0)</f>
        <v>4</v>
      </c>
      <c r="P390" s="7">
        <f>IF(AC390&gt;0,RANK(AC390,(Z390:AB390,AC390:AQ390)),0)</f>
        <v>3</v>
      </c>
      <c r="Q390" s="49">
        <f t="shared" si="399"/>
        <v>4060</v>
      </c>
      <c r="R390" s="177">
        <f t="shared" si="400"/>
        <v>0.18803260466839569</v>
      </c>
      <c r="S390" s="2"/>
      <c r="T390" s="2">
        <f t="shared" si="401"/>
        <v>0.493377176732123</v>
      </c>
      <c r="U390" s="2">
        <f t="shared" si="402"/>
        <v>3.3345683586513525E-3</v>
      </c>
      <c r="V390" s="2">
        <f t="shared" si="403"/>
        <v>1.8293812523156726E-2</v>
      </c>
      <c r="W390" s="2">
        <f t="shared" si="404"/>
        <v>0.16853464246017044</v>
      </c>
      <c r="X390" s="2">
        <f t="shared" si="405"/>
        <v>0.30534457206372728</v>
      </c>
      <c r="Y390" s="2">
        <f t="shared" si="406"/>
        <v>1.1115227862171284E-2</v>
      </c>
      <c r="Z390" s="1">
        <f>SUMIF(County!$AT$1497:$AT$1584,$BC390,County!R$1497:R$1584)+SUMIF('Cong Dist'!$BC$1422:$BC$1476,$BC390,'Cong Dist'!Z$1422:Z$1476)</f>
        <v>10653</v>
      </c>
      <c r="AA390" s="1">
        <f>SUMIF(County!$AT$1497:$AT$1584,$BC390,County!S$1497:S$1584)+SUMIF('Cong Dist'!$BC$1422:$BC$1476,$BC390,'Cong Dist'!AA$1422:AA$1476)</f>
        <v>72</v>
      </c>
      <c r="AB390" s="1">
        <f>SUMIF(County!$AT$1497:$AT$1584,$BC390,County!T$1497:T$1584)+SUMIF('Cong Dist'!$BC$1422:$BC$1476,$BC390,'Cong Dist'!AB$1422:AB$1476)</f>
        <v>395</v>
      </c>
      <c r="AC390" s="1">
        <f>SUMIF(County!$AT$1497:$AT$1584,$BC390,County!U$1497:U$1584)+SUMIF('Cong Dist'!$BC$1422:$BC$1476,$BC390,'Cong Dist'!AC$1422:AC$1476)</f>
        <v>3639</v>
      </c>
      <c r="AD390" s="1">
        <f>SUMIF(County!$AT$1497:$AT$1584,$BC390,County!V$1497:V$1584)+SUMIF('Cong Dist'!$BC$1422:$BC$1476,$BC390,'Cong Dist'!AD$1422:AD$1476)</f>
        <v>6593</v>
      </c>
      <c r="AE390" s="1">
        <f>SUMIF(County!$AT$1497:$AT$1584,$BC390,County!W$1497:W$1584)+SUMIF('Cong Dist'!$BC$1422:$BC$1476,$BC390,'Cong Dist'!AE$1422:AE$1476)</f>
        <v>187</v>
      </c>
      <c r="AF390" s="1">
        <f>SUMIF(County!$AT$1497:$AT$1584,$BC390,County!X$1497:X$1584)+SUMIF('Cong Dist'!$BC$1422:$BC$1476,$BC390,'Cong Dist'!AF$1422:AF$1476)</f>
        <v>21</v>
      </c>
      <c r="AG390" s="1">
        <f>SUMIF(County!$AT$1497:$AT$1584,$BC390,County!Y$1497:Y$1584)+SUMIF('Cong Dist'!$BC$1422:$BC$1476,$BC390,'Cong Dist'!AG$1422:AG$1476)</f>
        <v>32</v>
      </c>
      <c r="AH390" s="1">
        <f>SUMIF(County!$AT$1497:$AT$1584,$BC390,County!Z$1497:Z$1584)+SUMIF('Cong Dist'!$BC$1422:$BC$1476,$BC390,'Cong Dist'!AH$1422:AH$1476)</f>
        <v>0</v>
      </c>
      <c r="AS390" s="7">
        <f>IF(AD390&gt;0,RANK(AD390,(Z390:AB390,AC390:AQ390)),0)</f>
        <v>2</v>
      </c>
      <c r="AT390" s="7">
        <f>IF(AE390&gt;0,RANK(AE390,(Z390:AB390,AC390:AQ390)),0)</f>
        <v>5</v>
      </c>
      <c r="AU390" s="7">
        <f>IF(AF390&gt;0,RANK(AF390,(Z390:AB390,AC390:AQ390)),0)</f>
        <v>8</v>
      </c>
      <c r="AV390" s="7">
        <f>IF(AG390&gt;0,RANK(AG390,(Z390:AB390,AG390:AQ390)),0)</f>
        <v>4</v>
      </c>
      <c r="AW390" s="2">
        <f t="shared" si="407"/>
        <v>8.6606150426083734E-3</v>
      </c>
      <c r="AX390" s="2">
        <f t="shared" si="408"/>
        <v>9.7258243793997773E-4</v>
      </c>
      <c r="AY390" s="2">
        <f t="shared" si="409"/>
        <v>1.4820303816228233E-3</v>
      </c>
      <c r="BA390" s="2" t="str">
        <f t="shared" si="410"/>
        <v>District 16</v>
      </c>
      <c r="BB390" t="str">
        <f t="shared" si="411"/>
        <v>OH</v>
      </c>
      <c r="BC390">
        <v>16</v>
      </c>
      <c r="BE390" s="97">
        <v>39</v>
      </c>
      <c r="BF390" s="99">
        <v>916</v>
      </c>
      <c r="BG390" s="106">
        <f t="shared" si="412"/>
        <v>39916</v>
      </c>
      <c r="BH390" t="s">
        <v>2605</v>
      </c>
      <c r="BI390" t="s">
        <v>3184</v>
      </c>
    </row>
    <row r="391" spans="1:61">
      <c r="A391" t="s">
        <v>725</v>
      </c>
      <c r="B391" t="s">
        <v>1105</v>
      </c>
      <c r="C391" s="1">
        <f t="shared" si="398"/>
        <v>1026259</v>
      </c>
      <c r="D391" s="1">
        <v>66</v>
      </c>
      <c r="E391" s="1">
        <f>IF(Z391=MAX($Z391:$AD391),$D391,"")</f>
        <v>66</v>
      </c>
      <c r="F391" s="1"/>
      <c r="G391" s="1"/>
      <c r="H391" s="1"/>
      <c r="I391" s="1"/>
      <c r="J391" s="1"/>
      <c r="K391" s="1"/>
      <c r="L391" s="1"/>
      <c r="M391" s="7">
        <f>IF(Z391&gt;0,RANK(Z391,(Z391:AB391,AC391:AQ391)),0)</f>
        <v>1</v>
      </c>
      <c r="N391" s="7">
        <f>IF(AA391&gt;0,RANK(AA391,(Z391:AB391,AC391:AQ391)),0)</f>
        <v>6</v>
      </c>
      <c r="O391" s="7">
        <f>IF(AB391&gt;0,RANK(AB391,(Z391:AB391,AC391:AQ391)),0)</f>
        <v>4</v>
      </c>
      <c r="P391" s="7">
        <f>IF(AC391&gt;0,RANK(AC391,(Z391:AB391,AC391:AQ391)),0)</f>
        <v>3</v>
      </c>
      <c r="Q391" s="49">
        <f t="shared" si="399"/>
        <v>65792</v>
      </c>
      <c r="R391" s="177">
        <f t="shared" si="400"/>
        <v>6.4108572982063988E-2</v>
      </c>
      <c r="S391" s="2"/>
      <c r="T391" s="2">
        <f t="shared" si="401"/>
        <v>0.43973889632149388</v>
      </c>
      <c r="U391" s="2">
        <f t="shared" si="402"/>
        <v>3.044065874209142E-3</v>
      </c>
      <c r="V391" s="2">
        <f t="shared" si="403"/>
        <v>2.292890975864767E-2</v>
      </c>
      <c r="W391" s="2">
        <f t="shared" si="404"/>
        <v>0.14936288013064927</v>
      </c>
      <c r="X391" s="2">
        <f t="shared" si="405"/>
        <v>0.37563032333942992</v>
      </c>
      <c r="Y391" s="2">
        <f t="shared" si="406"/>
        <v>9.2949245755701293E-3</v>
      </c>
      <c r="Z391" s="1">
        <f t="shared" ref="Z391:AE391" si="413">SUM(Z375:Z390)</f>
        <v>451286</v>
      </c>
      <c r="AA391" s="1">
        <f t="shared" si="413"/>
        <v>3124</v>
      </c>
      <c r="AB391" s="1">
        <f t="shared" si="413"/>
        <v>23531</v>
      </c>
      <c r="AC391" s="1">
        <f t="shared" si="413"/>
        <v>153285</v>
      </c>
      <c r="AD391" s="1">
        <f t="shared" si="413"/>
        <v>385494</v>
      </c>
      <c r="AE391" s="1">
        <f t="shared" si="413"/>
        <v>8242</v>
      </c>
      <c r="AG391" s="1">
        <f>SUM(AG375:AG390)</f>
        <v>1297</v>
      </c>
      <c r="AH391" s="1">
        <f>SUM(AH375:AH390)</f>
        <v>0</v>
      </c>
      <c r="AS391" s="7">
        <f>IF(AD391&gt;0,RANK(AD391,(Z391:AB391,AC391:AQ391)),0)</f>
        <v>2</v>
      </c>
      <c r="AT391" s="7">
        <f>IF(AE391&gt;0,RANK(AE391,(Z391:AB391,AC391:AQ391)),0)</f>
        <v>5</v>
      </c>
      <c r="AU391" s="7">
        <f>IF(AF391&gt;0,RANK(AF391,(Z391:AB391,AC391:AQ391)),0)</f>
        <v>0</v>
      </c>
      <c r="AV391" s="7">
        <f>IF(AG391&gt;0,RANK(AG391,(Z391:AB391,AG391:AQ391)),0)</f>
        <v>4</v>
      </c>
      <c r="AW391" s="2">
        <f t="shared" si="407"/>
        <v>8.0311110548116991E-3</v>
      </c>
      <c r="AX391" s="2">
        <f t="shared" si="408"/>
        <v>0</v>
      </c>
      <c r="AY391" s="2">
        <f t="shared" si="409"/>
        <v>1.2638135207584051E-3</v>
      </c>
      <c r="BA391" s="2" t="str">
        <f t="shared" si="410"/>
        <v>Ohio</v>
      </c>
      <c r="BB391" t="str">
        <f t="shared" si="411"/>
        <v>T</v>
      </c>
      <c r="BE391" s="97">
        <v>39</v>
      </c>
      <c r="BF391" s="99"/>
      <c r="BG391" s="106">
        <f t="shared" si="412"/>
        <v>39000</v>
      </c>
      <c r="BH391" t="s">
        <v>1619</v>
      </c>
      <c r="BI391" t="s">
        <v>3184</v>
      </c>
    </row>
    <row r="392" spans="1:61">
      <c r="C392" s="1"/>
      <c r="D392" s="1"/>
      <c r="E392" s="1"/>
      <c r="F392" s="1"/>
      <c r="G392" s="1"/>
      <c r="H392" s="1"/>
      <c r="I392" s="1"/>
      <c r="J392" s="1"/>
      <c r="K392" s="1"/>
      <c r="L392" s="1"/>
      <c r="M392" s="7"/>
      <c r="N392" s="7"/>
      <c r="O392" s="7"/>
      <c r="P392" s="7"/>
      <c r="Q392" s="49"/>
      <c r="R392" s="177"/>
      <c r="S392" s="2"/>
      <c r="T392" s="2"/>
      <c r="U392" s="2"/>
      <c r="V392" s="2"/>
      <c r="W392" s="2"/>
      <c r="X392" s="2"/>
      <c r="Y392" s="2"/>
      <c r="AS392" s="7"/>
      <c r="AT392" s="7"/>
      <c r="AU392" s="7"/>
      <c r="AV392" s="7"/>
      <c r="AW392" s="2"/>
      <c r="AX392" s="2"/>
      <c r="AY392" s="2"/>
      <c r="BA392" s="2"/>
      <c r="BF392" s="99"/>
    </row>
    <row r="393" spans="1:61" outlineLevel="1">
      <c r="A393" s="9" t="s">
        <v>2143</v>
      </c>
      <c r="B393" t="s">
        <v>1843</v>
      </c>
      <c r="C393" s="1">
        <f t="shared" ref="C393:C398" si="414">SUM(Z393:AQ393)</f>
        <v>113441</v>
      </c>
      <c r="D393" s="1">
        <v>3</v>
      </c>
      <c r="E393" s="1" t="str">
        <f t="shared" ref="E393:E398" si="415">IF(Z393=MAX($Z393:$AG393),$D393,"")</f>
        <v/>
      </c>
      <c r="F393" s="1"/>
      <c r="G393" s="1">
        <v>1</v>
      </c>
      <c r="H393" s="1">
        <v>1</v>
      </c>
      <c r="I393" s="1">
        <v>1</v>
      </c>
      <c r="J393" s="1"/>
      <c r="K393" s="1"/>
      <c r="L393" s="1"/>
      <c r="M393" s="7">
        <f>IF(Z393&gt;0,RANK(Z393,(Z393:AB393,AC393:AQ393)),0)</f>
        <v>5</v>
      </c>
      <c r="N393" s="7">
        <f>IF(AA393&gt;0,RANK(AA393,(Z393:AB393,AC393:AQ393)),0)</f>
        <v>6</v>
      </c>
      <c r="O393" s="7">
        <f>IF(AB393&gt;0,RANK(AB393,(Z393:AB393,AC393:AQ393)),0)</f>
        <v>2</v>
      </c>
      <c r="P393" s="7">
        <f>IF(AC393&gt;0,RANK(AC393,(Z393:AB393,AC393:AQ393)),0)</f>
        <v>1</v>
      </c>
      <c r="Q393" s="49">
        <f t="shared" ref="Q393:Q398" si="416">MAX(Z393:AG393)-LARGE(Z393:AG393,2)</f>
        <v>5584</v>
      </c>
      <c r="R393" s="177">
        <f t="shared" ref="R393:R398" si="417">Q393/C393</f>
        <v>4.9223825600973194E-2</v>
      </c>
      <c r="S393" s="2"/>
      <c r="T393" s="2">
        <f t="shared" ref="T393:V398" si="418">IF($C393=0,"-",Z393/$C393)</f>
        <v>4.3555680926649097E-2</v>
      </c>
      <c r="U393" s="2">
        <f t="shared" si="418"/>
        <v>4.2929804920619529E-3</v>
      </c>
      <c r="V393" s="2">
        <f t="shared" si="418"/>
        <v>0.28218192716918927</v>
      </c>
      <c r="W393" s="2">
        <f t="shared" ref="W393:W406" si="419">IF($C393=0,"-",AC393/$C393)</f>
        <v>0.33140575277016249</v>
      </c>
      <c r="X393" s="2">
        <f t="shared" ref="X393:X398" si="420">IF($C393=0,"-",AD393/$C393)</f>
        <v>0.27255577789335428</v>
      </c>
      <c r="Y393" s="2">
        <f t="shared" ref="Y393:Y398" si="421">IF(C393=0,"-",(1-T393-U393-V393-W393-X393))</f>
        <v>6.6007880748582992E-2</v>
      </c>
      <c r="Z393" s="1">
        <f>SUMIF(County!$AT$1587:$AT$1663,$BC393,County!R$1587:R$1663)+SUMIF('Cong Dist'!$BC$1479:$BC$1486,$BC393,'Cong Dist'!Z$1479:Z$1486)</f>
        <v>4941</v>
      </c>
      <c r="AA393" s="1">
        <f>SUMIF(County!$AT$1587:$AT$1663,$BC393,County!S$1587:S$1663)+SUMIF('Cong Dist'!$BC$1479:$BC$1486,$BC393,'Cong Dist'!AA$1479:AA$1486)</f>
        <v>487</v>
      </c>
      <c r="AB393" s="1">
        <f>SUMIF(County!$AT$1587:$AT$1663,$BC393,County!T$1587:T$1663)+SUMIF('Cong Dist'!$BC$1479:$BC$1486,$BC393,'Cong Dist'!AB$1479:AB$1486)</f>
        <v>32011</v>
      </c>
      <c r="AC393" s="1">
        <f>SUMIF(County!$AT$1587:$AT$1663,$BC393,County!U$1587:U$1663)+SUMIF('Cong Dist'!$BC$1479:$BC$1486,$BC393,'Cong Dist'!AC$1479:AC$1486)</f>
        <v>37595</v>
      </c>
      <c r="AD393" s="1">
        <f>SUMIF(County!$AT$1587:$AT$1663,$BC393,County!V$1587:V$1663)+SUMIF('Cong Dist'!$BC$1479:$BC$1486,$BC393,'Cong Dist'!AD$1479:AD$1486)</f>
        <v>30919</v>
      </c>
      <c r="AE393" s="1">
        <f>SUMIF(County!$AT$1587:$AT$1663,$BC393,County!W$1587:W$1663)+SUMIF('Cong Dist'!$BC$1479:$BC$1486,$BC393,'Cong Dist'!AE$1479:AE$1486)</f>
        <v>6419</v>
      </c>
      <c r="AF393" s="1">
        <f>SUMIF(County!$AT$1587:$AT$1663,$BC393,County!X$1587:X$1663)+SUMIF('Cong Dist'!$BC$1479:$BC$1486,$BC393,'Cong Dist'!AF$1479:AF$1486)</f>
        <v>158</v>
      </c>
      <c r="AG393" s="1">
        <f>SUMIF(County!$AT$1587:$AT$1663,$BC393,County!Y$1587:Y$1663)+SUMIF('Cong Dist'!$BC$1479:$BC$1486,$BC393,'Cong Dist'!AG$1479:AG$1486)</f>
        <v>125</v>
      </c>
      <c r="AH393" s="1">
        <f>SUMIF(County!$AT$1587:$AT$1663,$BC393,County!Z$1587:Z$1663)+SUMIF('Cong Dist'!$BC$1479:$BC$1486,$BC393,'Cong Dist'!AH$1479:AH$1486)</f>
        <v>390</v>
      </c>
      <c r="AK393" s="1"/>
      <c r="AL393" s="1">
        <f>SUMIF(County!$AT$1587:$AT$1663,$BC393,County!AD$1587:AD$1663)+SUMIF('Cong Dist'!$BC$1479:$BC$1486,$BC393,'Cong Dist'!AL$1479:AL$1486)</f>
        <v>245</v>
      </c>
      <c r="AN393" s="1">
        <f>SUMIF(County!$AT$1587:$AT$1663,$BC393,County!AF$1587:AF$1663)+SUMIF('Cong Dist'!$BC$1479:$BC$1486,$BC393,'Cong Dist'!AN$1479:AN$1486)</f>
        <v>98</v>
      </c>
      <c r="AO393" s="1">
        <f>SUMIF(County!$AT$1587:$AT$1663,$BC393,County!AG$1587:AG$1663)+SUMIF('Cong Dist'!$BC$1479:$BC$1486,$BC393,'Cong Dist'!AO$1479:AO$1486)</f>
        <v>53</v>
      </c>
      <c r="AP393" s="1"/>
      <c r="AS393" s="7">
        <f>IF(AD393&gt;0,RANK(AD393,(Z393:AB393,AC393:AQ393)),0)</f>
        <v>3</v>
      </c>
      <c r="AT393" s="7">
        <f>IF(AE393&gt;0,RANK(AE393,(Z393:AB393,AC393:AQ393)),0)</f>
        <v>4</v>
      </c>
      <c r="AU393" s="7">
        <f>IF(AF393&gt;0,RANK(AF393,(Z393:AB393,AC393:AQ393)),0)</f>
        <v>9</v>
      </c>
      <c r="AV393" s="7">
        <f>IF(AG393&gt;0,RANK(AG393,(Z393:AB393,AG393:AQ393)),0)</f>
        <v>6</v>
      </c>
      <c r="AW393" s="2">
        <f t="shared" ref="AW393:AY398" si="422">IF($C393=0,"-",AE393/$C393)</f>
        <v>5.6584480038081468E-2</v>
      </c>
      <c r="AX393" s="2">
        <f t="shared" si="422"/>
        <v>1.392794492291147E-3</v>
      </c>
      <c r="AY393" s="2">
        <f t="shared" si="422"/>
        <v>1.1018943768126162E-3</v>
      </c>
      <c r="BA393" s="2" t="str">
        <f t="shared" ref="BA393:BB398" si="423">A393</f>
        <v>District 1</v>
      </c>
      <c r="BB393" t="str">
        <f t="shared" si="423"/>
        <v>OK</v>
      </c>
      <c r="BC393">
        <v>1</v>
      </c>
      <c r="BE393" s="97">
        <v>40</v>
      </c>
      <c r="BF393" s="99">
        <v>901</v>
      </c>
      <c r="BG393" s="106">
        <f t="shared" ref="BG393:BG398" si="424">BE393*1000+BF393</f>
        <v>40901</v>
      </c>
      <c r="BH393" t="s">
        <v>2605</v>
      </c>
      <c r="BI393" t="s">
        <v>3184</v>
      </c>
    </row>
    <row r="394" spans="1:61" outlineLevel="1">
      <c r="A394" s="9" t="s">
        <v>1563</v>
      </c>
      <c r="B394" t="s">
        <v>1843</v>
      </c>
      <c r="C394" s="1">
        <f t="shared" si="414"/>
        <v>60534</v>
      </c>
      <c r="D394" s="1">
        <v>3</v>
      </c>
      <c r="E394" s="1" t="str">
        <f t="shared" si="415"/>
        <v/>
      </c>
      <c r="F394" s="1"/>
      <c r="G394" s="1">
        <v>1</v>
      </c>
      <c r="H394" s="1">
        <v>1</v>
      </c>
      <c r="I394" s="1">
        <v>1</v>
      </c>
      <c r="J394" s="1"/>
      <c r="K394" s="1"/>
      <c r="L394" s="1"/>
      <c r="M394" s="7">
        <f>IF(Z394&gt;0,RANK(Z394,(Z394:AB394,AC394:AQ394)),0)</f>
        <v>5</v>
      </c>
      <c r="N394" s="7">
        <f>IF(AA394&gt;0,RANK(AA394,(Z394:AB394,AC394:AQ394)),0)</f>
        <v>7</v>
      </c>
      <c r="O394" s="7">
        <f>IF(AB394&gt;0,RANK(AB394,(Z394:AB394,AC394:AQ394)),0)</f>
        <v>3</v>
      </c>
      <c r="P394" s="7">
        <f>IF(AC394&gt;0,RANK(AC394,(Z394:AB394,AC394:AQ394)),0)</f>
        <v>1</v>
      </c>
      <c r="Q394" s="49">
        <f t="shared" si="416"/>
        <v>1079</v>
      </c>
      <c r="R394" s="177">
        <f t="shared" si="417"/>
        <v>1.7824693560643604E-2</v>
      </c>
      <c r="S394" s="2"/>
      <c r="T394" s="2">
        <f t="shared" si="418"/>
        <v>2.545676809726765E-2</v>
      </c>
      <c r="U394" s="2">
        <f t="shared" si="418"/>
        <v>3.1882908778537683E-3</v>
      </c>
      <c r="V394" s="2">
        <f t="shared" si="418"/>
        <v>0.20661116067003668</v>
      </c>
      <c r="W394" s="2">
        <f t="shared" si="419"/>
        <v>0.34975385733637293</v>
      </c>
      <c r="X394" s="2">
        <f t="shared" si="420"/>
        <v>0.33192916377572934</v>
      </c>
      <c r="Y394" s="2">
        <f t="shared" si="421"/>
        <v>8.3060759242739646E-2</v>
      </c>
      <c r="Z394" s="1">
        <f>SUMIF(County!$AT$1587:$AT$1663,$BC394,County!R$1587:R$1663)+SUMIF('Cong Dist'!$BC$1479:$BC$1486,$BC394,'Cong Dist'!Z$1479:Z$1486)</f>
        <v>1541</v>
      </c>
      <c r="AA394" s="1">
        <f>SUMIF(County!$AT$1587:$AT$1663,$BC394,County!S$1587:S$1663)+SUMIF('Cong Dist'!$BC$1479:$BC$1486,$BC394,'Cong Dist'!AA$1479:AA$1486)</f>
        <v>193</v>
      </c>
      <c r="AB394" s="1">
        <f>SUMIF(County!$AT$1587:$AT$1663,$BC394,County!T$1587:T$1663)+SUMIF('Cong Dist'!$BC$1479:$BC$1486,$BC394,'Cong Dist'!AB$1479:AB$1486)</f>
        <v>12507</v>
      </c>
      <c r="AC394" s="1">
        <f>SUMIF(County!$AT$1587:$AT$1663,$BC394,County!U$1587:U$1663)+SUMIF('Cong Dist'!$BC$1479:$BC$1486,$BC394,'Cong Dist'!AC$1479:AC$1486)</f>
        <v>21172</v>
      </c>
      <c r="AD394" s="1">
        <f>SUMIF(County!$AT$1587:$AT$1663,$BC394,County!V$1587:V$1663)+SUMIF('Cong Dist'!$BC$1479:$BC$1486,$BC394,'Cong Dist'!AD$1479:AD$1486)</f>
        <v>20093</v>
      </c>
      <c r="AE394" s="1">
        <f>SUMIF(County!$AT$1587:$AT$1663,$BC394,County!W$1587:W$1663)+SUMIF('Cong Dist'!$BC$1479:$BC$1486,$BC394,'Cong Dist'!AE$1479:AE$1486)</f>
        <v>4372</v>
      </c>
      <c r="AF394" s="1">
        <f>SUMIF(County!$AT$1587:$AT$1663,$BC394,County!X$1587:X$1663)+SUMIF('Cong Dist'!$BC$1479:$BC$1486,$BC394,'Cong Dist'!AF$1479:AF$1486)</f>
        <v>64</v>
      </c>
      <c r="AG394" s="1">
        <f>SUMIF(County!$AT$1587:$AT$1663,$BC394,County!Y$1587:Y$1663)+SUMIF('Cong Dist'!$BC$1479:$BC$1486,$BC394,'Cong Dist'!AG$1479:AG$1486)</f>
        <v>65</v>
      </c>
      <c r="AH394" s="1">
        <f>SUMIF(County!$AT$1587:$AT$1663,$BC394,County!Z$1587:Z$1663)+SUMIF('Cong Dist'!$BC$1479:$BC$1486,$BC394,'Cong Dist'!AH$1479:AH$1486)</f>
        <v>177</v>
      </c>
      <c r="AK394" s="1"/>
      <c r="AL394" s="1">
        <f>SUMIF(County!$AT$1587:$AT$1663,$BC394,County!AD$1587:AD$1663)+SUMIF('Cong Dist'!$BC$1479:$BC$1486,$BC394,'Cong Dist'!AL$1479:AL$1486)</f>
        <v>275</v>
      </c>
      <c r="AN394" s="1">
        <f>SUMIF(County!$AT$1587:$AT$1663,$BC394,County!AF$1587:AF$1663)+SUMIF('Cong Dist'!$BC$1479:$BC$1486,$BC394,'Cong Dist'!AN$1479:AN$1486)</f>
        <v>42</v>
      </c>
      <c r="AO394" s="1">
        <f>SUMIF(County!$AT$1587:$AT$1663,$BC394,County!AG$1587:AG$1663)+SUMIF('Cong Dist'!$BC$1479:$BC$1486,$BC394,'Cong Dist'!AO$1479:AO$1486)</f>
        <v>33</v>
      </c>
      <c r="AP394" s="1"/>
      <c r="AS394" s="7">
        <f>IF(AD394&gt;0,RANK(AD394,(Z394:AB394,AC394:AQ394)),0)</f>
        <v>2</v>
      </c>
      <c r="AT394" s="7">
        <f>IF(AE394&gt;0,RANK(AE394,(Z394:AB394,AC394:AQ394)),0)</f>
        <v>4</v>
      </c>
      <c r="AU394" s="7">
        <f>IF(AF394&gt;0,RANK(AF394,(Z394:AB394,AC394:AQ394)),0)</f>
        <v>10</v>
      </c>
      <c r="AV394" s="7">
        <f>IF(AG394&gt;0,RANK(AG394,(Z394:AB394,AG394:AQ394)),0)</f>
        <v>6</v>
      </c>
      <c r="AW394" s="2">
        <f t="shared" si="422"/>
        <v>7.2223874186407633E-2</v>
      </c>
      <c r="AX394" s="2">
        <f t="shared" si="422"/>
        <v>1.0572570786665345E-3</v>
      </c>
      <c r="AY394" s="2">
        <f t="shared" si="422"/>
        <v>1.0737767205206991E-3</v>
      </c>
      <c r="BA394" s="2" t="str">
        <f t="shared" si="423"/>
        <v>District 2</v>
      </c>
      <c r="BB394" t="str">
        <f t="shared" si="423"/>
        <v>OK</v>
      </c>
      <c r="BC394">
        <v>2</v>
      </c>
      <c r="BE394" s="97">
        <v>40</v>
      </c>
      <c r="BF394" s="99">
        <v>902</v>
      </c>
      <c r="BG394" s="106">
        <f t="shared" si="424"/>
        <v>40902</v>
      </c>
      <c r="BH394" t="s">
        <v>2605</v>
      </c>
      <c r="BI394" t="s">
        <v>3184</v>
      </c>
    </row>
    <row r="395" spans="1:61" outlineLevel="1">
      <c r="A395" s="9" t="s">
        <v>1564</v>
      </c>
      <c r="B395" t="s">
        <v>1843</v>
      </c>
      <c r="C395" s="1">
        <f t="shared" si="414"/>
        <v>107563</v>
      </c>
      <c r="D395" s="1">
        <v>3</v>
      </c>
      <c r="E395" s="1" t="str">
        <f t="shared" si="415"/>
        <v/>
      </c>
      <c r="F395" s="1"/>
      <c r="G395" s="1">
        <v>1</v>
      </c>
      <c r="H395" s="1">
        <v>1</v>
      </c>
      <c r="I395" s="1">
        <v>1</v>
      </c>
      <c r="J395" s="1"/>
      <c r="K395" s="1"/>
      <c r="L395" s="1"/>
      <c r="M395" s="7">
        <f>IF(Z395&gt;0,RANK(Z395,(Z395:AB395,AC395:AQ395)),0)</f>
        <v>5</v>
      </c>
      <c r="N395" s="7">
        <f>IF(AA395&gt;0,RANK(AA395,(Z395:AB395,AC395:AQ395)),0)</f>
        <v>6</v>
      </c>
      <c r="O395" s="7">
        <f>IF(AB395&gt;0,RANK(AB395,(Z395:AB395,AC395:AQ395)),0)</f>
        <v>3</v>
      </c>
      <c r="P395" s="7">
        <f>IF(AC395&gt;0,RANK(AC395,(Z395:AB395,AC395:AQ395)),0)</f>
        <v>1</v>
      </c>
      <c r="Q395" s="49">
        <f t="shared" si="416"/>
        <v>7209</v>
      </c>
      <c r="R395" s="177">
        <f t="shared" si="417"/>
        <v>6.7021187583090835E-2</v>
      </c>
      <c r="S395" s="2"/>
      <c r="T395" s="2">
        <f t="shared" si="418"/>
        <v>2.8513522307856792E-2</v>
      </c>
      <c r="U395" s="2">
        <f t="shared" si="418"/>
        <v>5.3457043778994632E-3</v>
      </c>
      <c r="V395" s="2">
        <f t="shared" si="418"/>
        <v>0.23522958638193431</v>
      </c>
      <c r="W395" s="2">
        <f t="shared" si="419"/>
        <v>0.36083039706962433</v>
      </c>
      <c r="X395" s="2">
        <f t="shared" si="420"/>
        <v>0.2938092094865335</v>
      </c>
      <c r="Y395" s="2">
        <f t="shared" si="421"/>
        <v>7.6271580376151671E-2</v>
      </c>
      <c r="Z395" s="1">
        <f>SUMIF(County!$AT$1587:$AT$1663,$BC395,County!R$1587:R$1663)+SUMIF('Cong Dist'!$BC$1479:$BC$1486,$BC395,'Cong Dist'!Z$1479:Z$1486)</f>
        <v>3067</v>
      </c>
      <c r="AA395" s="1">
        <f>SUMIF(County!$AT$1587:$AT$1663,$BC395,County!S$1587:S$1663)+SUMIF('Cong Dist'!$BC$1479:$BC$1486,$BC395,'Cong Dist'!AA$1479:AA$1486)</f>
        <v>575</v>
      </c>
      <c r="AB395" s="1">
        <f>SUMIF(County!$AT$1587:$AT$1663,$BC395,County!T$1587:T$1663)+SUMIF('Cong Dist'!$BC$1479:$BC$1486,$BC395,'Cong Dist'!AB$1479:AB$1486)</f>
        <v>25302</v>
      </c>
      <c r="AC395" s="1">
        <f>SUMIF(County!$AT$1587:$AT$1663,$BC395,County!U$1587:U$1663)+SUMIF('Cong Dist'!$BC$1479:$BC$1486,$BC395,'Cong Dist'!AC$1479:AC$1486)</f>
        <v>38812</v>
      </c>
      <c r="AD395" s="1">
        <f>SUMIF(County!$AT$1587:$AT$1663,$BC395,County!V$1587:V$1663)+SUMIF('Cong Dist'!$BC$1479:$BC$1486,$BC395,'Cong Dist'!AD$1479:AD$1486)</f>
        <v>31603</v>
      </c>
      <c r="AE395" s="1">
        <f>SUMIF(County!$AT$1587:$AT$1663,$BC395,County!W$1587:W$1663)+SUMIF('Cong Dist'!$BC$1479:$BC$1486,$BC395,'Cong Dist'!AE$1479:AE$1486)</f>
        <v>7035</v>
      </c>
      <c r="AF395" s="1">
        <f>SUMIF(County!$AT$1587:$AT$1663,$BC395,County!X$1587:X$1663)+SUMIF('Cong Dist'!$BC$1479:$BC$1486,$BC395,'Cong Dist'!AF$1479:AF$1486)</f>
        <v>134</v>
      </c>
      <c r="AG395" s="1">
        <f>SUMIF(County!$AT$1587:$AT$1663,$BC395,County!Y$1587:Y$1663)+SUMIF('Cong Dist'!$BC$1479:$BC$1486,$BC395,'Cong Dist'!AG$1479:AG$1486)</f>
        <v>143</v>
      </c>
      <c r="AH395" s="1">
        <f>SUMIF(County!$AT$1587:$AT$1663,$BC395,County!Z$1587:Z$1663)+SUMIF('Cong Dist'!$BC$1479:$BC$1486,$BC395,'Cong Dist'!AH$1479:AH$1486)</f>
        <v>379</v>
      </c>
      <c r="AK395" s="1"/>
      <c r="AL395" s="1">
        <f>SUMIF(County!$AT$1587:$AT$1663,$BC395,County!AD$1587:AD$1663)+SUMIF('Cong Dist'!$BC$1479:$BC$1486,$BC395,'Cong Dist'!AL$1479:AL$1486)</f>
        <v>383</v>
      </c>
      <c r="AN395" s="1">
        <f>SUMIF(County!$AT$1587:$AT$1663,$BC395,County!AF$1587:AF$1663)+SUMIF('Cong Dist'!$BC$1479:$BC$1486,$BC395,'Cong Dist'!AN$1479:AN$1486)</f>
        <v>79</v>
      </c>
      <c r="AO395" s="1">
        <f>SUMIF(County!$AT$1587:$AT$1663,$BC395,County!AG$1587:AG$1663)+SUMIF('Cong Dist'!$BC$1479:$BC$1486,$BC395,'Cong Dist'!AO$1479:AO$1486)</f>
        <v>51</v>
      </c>
      <c r="AP395" s="1"/>
      <c r="AS395" s="7">
        <f>IF(AD395&gt;0,RANK(AD395,(Z395:AB395,AC395:AQ395)),0)</f>
        <v>2</v>
      </c>
      <c r="AT395" s="7">
        <f>IF(AE395&gt;0,RANK(AE395,(Z395:AB395,AC395:AQ395)),0)</f>
        <v>4</v>
      </c>
      <c r="AU395" s="7">
        <f>IF(AF395&gt;0,RANK(AF395,(Z395:AB395,AC395:AQ395)),0)</f>
        <v>10</v>
      </c>
      <c r="AV395" s="7">
        <f>IF(AG395&gt;0,RANK(AG395,(Z395:AB395,AG395:AQ395)),0)</f>
        <v>6</v>
      </c>
      <c r="AW395" s="2">
        <f t="shared" si="422"/>
        <v>6.5403530953952571E-2</v>
      </c>
      <c r="AX395" s="2">
        <f t="shared" si="422"/>
        <v>1.245781541980049E-3</v>
      </c>
      <c r="AY395" s="2">
        <f t="shared" si="422"/>
        <v>1.3294534365906492E-3</v>
      </c>
      <c r="BA395" s="2" t="str">
        <f t="shared" si="423"/>
        <v>District 3</v>
      </c>
      <c r="BB395" t="str">
        <f t="shared" si="423"/>
        <v>OK</v>
      </c>
      <c r="BC395">
        <v>3</v>
      </c>
      <c r="BE395" s="97">
        <v>40</v>
      </c>
      <c r="BF395" s="99">
        <v>903</v>
      </c>
      <c r="BG395" s="106">
        <f t="shared" si="424"/>
        <v>40903</v>
      </c>
      <c r="BH395" t="s">
        <v>2605</v>
      </c>
      <c r="BI395" t="s">
        <v>3184</v>
      </c>
    </row>
    <row r="396" spans="1:61" outlineLevel="1">
      <c r="A396" s="9" t="s">
        <v>1825</v>
      </c>
      <c r="B396" t="s">
        <v>1843</v>
      </c>
      <c r="C396" s="1">
        <f t="shared" si="414"/>
        <v>88226</v>
      </c>
      <c r="D396" s="1">
        <v>3</v>
      </c>
      <c r="E396" s="1" t="str">
        <f t="shared" si="415"/>
        <v/>
      </c>
      <c r="F396" s="1"/>
      <c r="G396" s="1">
        <v>1</v>
      </c>
      <c r="H396" s="1">
        <v>1</v>
      </c>
      <c r="I396" s="1">
        <v>1</v>
      </c>
      <c r="J396" s="1"/>
      <c r="K396" s="1"/>
      <c r="L396" s="1"/>
      <c r="M396" s="7">
        <f>IF(Z396&gt;0,RANK(Z396,(Z396:AB396,AC396:AQ396)),0)</f>
        <v>5</v>
      </c>
      <c r="N396" s="7">
        <f>IF(AA396&gt;0,RANK(AA396,(Z396:AB396,AC396:AQ396)),0)</f>
        <v>6</v>
      </c>
      <c r="O396" s="7">
        <f>IF(AB396&gt;0,RANK(AB396,(Z396:AB396,AC396:AQ396)),0)</f>
        <v>3</v>
      </c>
      <c r="P396" s="7">
        <f>IF(AC396&gt;0,RANK(AC396,(Z396:AB396,AC396:AQ396)),0)</f>
        <v>1</v>
      </c>
      <c r="Q396" s="49">
        <f t="shared" si="416"/>
        <v>7757</v>
      </c>
      <c r="R396" s="177">
        <f t="shared" si="417"/>
        <v>8.7921927776392447E-2</v>
      </c>
      <c r="S396" s="2"/>
      <c r="T396" s="2">
        <f t="shared" si="418"/>
        <v>3.3731553056921992E-2</v>
      </c>
      <c r="U396" s="2">
        <f t="shared" si="418"/>
        <v>4.5564799492213183E-3</v>
      </c>
      <c r="V396" s="2">
        <f t="shared" si="418"/>
        <v>0.23412599460476505</v>
      </c>
      <c r="W396" s="2">
        <f t="shared" si="419"/>
        <v>0.37054836442771971</v>
      </c>
      <c r="X396" s="2">
        <f t="shared" si="420"/>
        <v>0.28262643665132725</v>
      </c>
      <c r="Y396" s="2">
        <f t="shared" si="421"/>
        <v>7.4411171310044655E-2</v>
      </c>
      <c r="Z396" s="1">
        <f>SUMIF(County!$AT$1587:$AT$1663,$BC396,County!R$1587:R$1663)+SUMIF('Cong Dist'!$BC$1479:$BC$1486,$BC396,'Cong Dist'!Z$1479:Z$1486)</f>
        <v>2976</v>
      </c>
      <c r="AA396" s="1">
        <f>SUMIF(County!$AT$1587:$AT$1663,$BC396,County!S$1587:S$1663)+SUMIF('Cong Dist'!$BC$1479:$BC$1486,$BC396,'Cong Dist'!AA$1479:AA$1486)</f>
        <v>402</v>
      </c>
      <c r="AB396" s="1">
        <f>SUMIF(County!$AT$1587:$AT$1663,$BC396,County!T$1587:T$1663)+SUMIF('Cong Dist'!$BC$1479:$BC$1486,$BC396,'Cong Dist'!AB$1479:AB$1486)</f>
        <v>20656</v>
      </c>
      <c r="AC396" s="1">
        <f>SUMIF(County!$AT$1587:$AT$1663,$BC396,County!U$1587:U$1663)+SUMIF('Cong Dist'!$BC$1479:$BC$1486,$BC396,'Cong Dist'!AC$1479:AC$1486)</f>
        <v>32692</v>
      </c>
      <c r="AD396" s="1">
        <f>SUMIF(County!$AT$1587:$AT$1663,$BC396,County!V$1587:V$1663)+SUMIF('Cong Dist'!$BC$1479:$BC$1486,$BC396,'Cong Dist'!AD$1479:AD$1486)</f>
        <v>24935</v>
      </c>
      <c r="AE396" s="1">
        <f>SUMIF(County!$AT$1587:$AT$1663,$BC396,County!W$1587:W$1663)+SUMIF('Cong Dist'!$BC$1479:$BC$1486,$BC396,'Cong Dist'!AE$1479:AE$1486)</f>
        <v>5630</v>
      </c>
      <c r="AF396" s="1">
        <f>SUMIF(County!$AT$1587:$AT$1663,$BC396,County!X$1587:X$1663)+SUMIF('Cong Dist'!$BC$1479:$BC$1486,$BC396,'Cong Dist'!AF$1479:AF$1486)</f>
        <v>106</v>
      </c>
      <c r="AG396" s="1">
        <f>SUMIF(County!$AT$1587:$AT$1663,$BC396,County!Y$1587:Y$1663)+SUMIF('Cong Dist'!$BC$1479:$BC$1486,$BC396,'Cong Dist'!AG$1479:AG$1486)</f>
        <v>105</v>
      </c>
      <c r="AH396" s="1">
        <f>SUMIF(County!$AT$1587:$AT$1663,$BC396,County!Z$1587:Z$1663)+SUMIF('Cong Dist'!$BC$1479:$BC$1486,$BC396,'Cong Dist'!AH$1479:AH$1486)</f>
        <v>389</v>
      </c>
      <c r="AK396" s="1"/>
      <c r="AL396" s="1">
        <f>SUMIF(County!$AT$1587:$AT$1663,$BC396,County!AD$1587:AD$1663)+SUMIF('Cong Dist'!$BC$1479:$BC$1486,$BC396,'Cong Dist'!AL$1479:AL$1486)</f>
        <v>227</v>
      </c>
      <c r="AN396" s="1">
        <f>SUMIF(County!$AT$1587:$AT$1663,$BC396,County!AF$1587:AF$1663)+SUMIF('Cong Dist'!$BC$1479:$BC$1486,$BC396,'Cong Dist'!AN$1479:AN$1486)</f>
        <v>71</v>
      </c>
      <c r="AO396" s="1">
        <f>SUMIF(County!$AT$1587:$AT$1663,$BC396,County!AG$1587:AG$1663)+SUMIF('Cong Dist'!$BC$1479:$BC$1486,$BC396,'Cong Dist'!AO$1479:AO$1486)</f>
        <v>37</v>
      </c>
      <c r="AP396" s="1"/>
      <c r="AS396" s="7">
        <f>IF(AD396&gt;0,RANK(AD396,(Z396:AB396,AC396:AQ396)),0)</f>
        <v>2</v>
      </c>
      <c r="AT396" s="7">
        <f>IF(AE396&gt;0,RANK(AE396,(Z396:AB396,AC396:AQ396)),0)</f>
        <v>4</v>
      </c>
      <c r="AU396" s="7">
        <f>IF(AF396&gt;0,RANK(AF396,(Z396:AB396,AC396:AQ396)),0)</f>
        <v>9</v>
      </c>
      <c r="AV396" s="7">
        <f>IF(AG396&gt;0,RANK(AG396,(Z396:AB396,AG396:AQ396)),0)</f>
        <v>6</v>
      </c>
      <c r="AW396" s="2">
        <f t="shared" si="422"/>
        <v>6.3813388343572183E-2</v>
      </c>
      <c r="AX396" s="2">
        <f t="shared" si="422"/>
        <v>1.2014598871081088E-3</v>
      </c>
      <c r="AY396" s="2">
        <f t="shared" si="422"/>
        <v>1.1901253598712398E-3</v>
      </c>
      <c r="BA396" s="2" t="str">
        <f t="shared" si="423"/>
        <v>District 4</v>
      </c>
      <c r="BB396" t="str">
        <f t="shared" si="423"/>
        <v>OK</v>
      </c>
      <c r="BC396">
        <v>4</v>
      </c>
      <c r="BE396" s="97">
        <v>40</v>
      </c>
      <c r="BF396" s="99">
        <v>904</v>
      </c>
      <c r="BG396" s="106">
        <f t="shared" si="424"/>
        <v>40904</v>
      </c>
      <c r="BH396" t="s">
        <v>2605</v>
      </c>
      <c r="BI396" t="s">
        <v>3184</v>
      </c>
    </row>
    <row r="397" spans="1:61" outlineLevel="1">
      <c r="A397" s="9" t="s">
        <v>1780</v>
      </c>
      <c r="B397" t="s">
        <v>1843</v>
      </c>
      <c r="C397" s="1">
        <f t="shared" si="414"/>
        <v>90158</v>
      </c>
      <c r="D397" s="1">
        <v>3</v>
      </c>
      <c r="E397" s="1" t="str">
        <f t="shared" si="415"/>
        <v/>
      </c>
      <c r="F397" s="1"/>
      <c r="G397" s="1">
        <v>1</v>
      </c>
      <c r="H397" s="1">
        <v>1</v>
      </c>
      <c r="I397" s="1">
        <v>1</v>
      </c>
      <c r="J397" s="1"/>
      <c r="K397" s="1"/>
      <c r="L397" s="1"/>
      <c r="M397" s="7">
        <f>IF(Z397&gt;0,RANK(Z397,(Z397:AB397,AC397:AQ397)),0)</f>
        <v>5</v>
      </c>
      <c r="N397" s="7">
        <f>IF(AA397&gt;0,RANK(AA397,(Z397:AB397,AC397:AQ397)),0)</f>
        <v>6</v>
      </c>
      <c r="O397" s="7">
        <f>IF(AB397&gt;0,RANK(AB397,(Z397:AB397,AC397:AQ397)),0)</f>
        <v>1</v>
      </c>
      <c r="P397" s="7">
        <f>IF(AC397&gt;0,RANK(AC397,(Z397:AB397,AC397:AQ397)),0)</f>
        <v>2</v>
      </c>
      <c r="Q397" s="49">
        <f t="shared" si="416"/>
        <v>1350</v>
      </c>
      <c r="R397" s="177">
        <f t="shared" si="417"/>
        <v>1.4973712815279842E-2</v>
      </c>
      <c r="S397" s="2"/>
      <c r="T397" s="2">
        <f t="shared" si="418"/>
        <v>4.4355464850595619E-2</v>
      </c>
      <c r="U397" s="2">
        <f t="shared" si="418"/>
        <v>4.8137713791344084E-3</v>
      </c>
      <c r="V397" s="2">
        <f t="shared" si="418"/>
        <v>0.32339892189267733</v>
      </c>
      <c r="W397" s="2">
        <f t="shared" si="419"/>
        <v>0.30842520907739746</v>
      </c>
      <c r="X397" s="2">
        <f t="shared" si="420"/>
        <v>0.25196876594423123</v>
      </c>
      <c r="Y397" s="2">
        <f t="shared" si="421"/>
        <v>6.7037866855963912E-2</v>
      </c>
      <c r="Z397" s="1">
        <f>SUMIF(County!$AT$1587:$AT$1663,$BC397,County!R$1587:R$1663)+SUMIF('Cong Dist'!$BC$1479:$BC$1486,$BC397,'Cong Dist'!Z$1479:Z$1486)</f>
        <v>3999</v>
      </c>
      <c r="AA397" s="1">
        <f>SUMIF(County!$AT$1587:$AT$1663,$BC397,County!S$1587:S$1663)+SUMIF('Cong Dist'!$BC$1479:$BC$1486,$BC397,'Cong Dist'!AA$1479:AA$1486)</f>
        <v>434</v>
      </c>
      <c r="AB397" s="1">
        <f>SUMIF(County!$AT$1587:$AT$1663,$BC397,County!T$1587:T$1663)+SUMIF('Cong Dist'!$BC$1479:$BC$1486,$BC397,'Cong Dist'!AB$1479:AB$1486)</f>
        <v>29157</v>
      </c>
      <c r="AC397" s="1">
        <f>SUMIF(County!$AT$1587:$AT$1663,$BC397,County!U$1587:U$1663)+SUMIF('Cong Dist'!$BC$1479:$BC$1486,$BC397,'Cong Dist'!AC$1479:AC$1486)</f>
        <v>27807</v>
      </c>
      <c r="AD397" s="1">
        <f>SUMIF(County!$AT$1587:$AT$1663,$BC397,County!V$1587:V$1663)+SUMIF('Cong Dist'!$BC$1479:$BC$1486,$BC397,'Cong Dist'!AD$1479:AD$1486)</f>
        <v>22717</v>
      </c>
      <c r="AE397" s="1">
        <f>SUMIF(County!$AT$1587:$AT$1663,$BC397,County!W$1587:W$1663)+SUMIF('Cong Dist'!$BC$1479:$BC$1486,$BC397,'Cong Dist'!AE$1479:AE$1486)</f>
        <v>5145</v>
      </c>
      <c r="AF397" s="1">
        <f>SUMIF(County!$AT$1587:$AT$1663,$BC397,County!X$1587:X$1663)+SUMIF('Cong Dist'!$BC$1479:$BC$1486,$BC397,'Cong Dist'!AF$1479:AF$1486)</f>
        <v>148</v>
      </c>
      <c r="AG397" s="1">
        <f>SUMIF(County!$AT$1587:$AT$1663,$BC397,County!Y$1587:Y$1663)+SUMIF('Cong Dist'!$BC$1479:$BC$1486,$BC397,'Cong Dist'!AG$1479:AG$1486)</f>
        <v>107</v>
      </c>
      <c r="AH397" s="1">
        <f>SUMIF(County!$AT$1587:$AT$1663,$BC397,County!Z$1587:Z$1663)+SUMIF('Cong Dist'!$BC$1479:$BC$1486,$BC397,'Cong Dist'!AH$1479:AH$1486)</f>
        <v>331</v>
      </c>
      <c r="AK397" s="1"/>
      <c r="AL397" s="1">
        <f>SUMIF(County!$AT$1587:$AT$1663,$BC397,County!AD$1587:AD$1663)+SUMIF('Cong Dist'!$BC$1479:$BC$1486,$BC397,'Cong Dist'!AL$1479:AL$1486)</f>
        <v>178</v>
      </c>
      <c r="AN397" s="1">
        <f>SUMIF(County!$AT$1587:$AT$1663,$BC397,County!AF$1587:AF$1663)+SUMIF('Cong Dist'!$BC$1479:$BC$1486,$BC397,'Cong Dist'!AN$1479:AN$1486)</f>
        <v>85</v>
      </c>
      <c r="AO397" s="1">
        <f>SUMIF(County!$AT$1587:$AT$1663,$BC397,County!AG$1587:AG$1663)+SUMIF('Cong Dist'!$BC$1479:$BC$1486,$BC397,'Cong Dist'!AO$1479:AO$1486)</f>
        <v>50</v>
      </c>
      <c r="AP397" s="1"/>
      <c r="AS397" s="7">
        <f>IF(AD397&gt;0,RANK(AD397,(Z397:AB397,AC397:AQ397)),0)</f>
        <v>3</v>
      </c>
      <c r="AT397" s="7">
        <f>IF(AE397&gt;0,RANK(AE397,(Z397:AB397,AC397:AQ397)),0)</f>
        <v>4</v>
      </c>
      <c r="AU397" s="7">
        <f>IF(AF397&gt;0,RANK(AF397,(Z397:AB397,AC397:AQ397)),0)</f>
        <v>9</v>
      </c>
      <c r="AV397" s="7">
        <f>IF(AG397&gt;0,RANK(AG397,(Z397:AB397,AG397:AQ397)),0)</f>
        <v>6</v>
      </c>
      <c r="AW397" s="2">
        <f t="shared" si="422"/>
        <v>5.7066483284899841E-2</v>
      </c>
      <c r="AX397" s="2">
        <f t="shared" si="422"/>
        <v>1.6415625901195679E-3</v>
      </c>
      <c r="AY397" s="2">
        <f t="shared" si="422"/>
        <v>1.1868053860999578E-3</v>
      </c>
      <c r="BA397" s="2" t="str">
        <f t="shared" si="423"/>
        <v>District 5</v>
      </c>
      <c r="BB397" t="str">
        <f t="shared" si="423"/>
        <v>OK</v>
      </c>
      <c r="BC397">
        <v>5</v>
      </c>
      <c r="BE397" s="97">
        <v>40</v>
      </c>
      <c r="BF397" s="99">
        <v>905</v>
      </c>
      <c r="BG397" s="106">
        <f t="shared" si="424"/>
        <v>40905</v>
      </c>
      <c r="BH397" t="s">
        <v>2605</v>
      </c>
      <c r="BI397" t="s">
        <v>3184</v>
      </c>
    </row>
    <row r="398" spans="1:61">
      <c r="A398" t="s">
        <v>1598</v>
      </c>
      <c r="B398" t="s">
        <v>1105</v>
      </c>
      <c r="C398" s="1">
        <f t="shared" si="414"/>
        <v>459922</v>
      </c>
      <c r="D398" s="1">
        <f>State!CA28-SUM(D393:D397)</f>
        <v>28</v>
      </c>
      <c r="E398" s="1" t="str">
        <f t="shared" si="415"/>
        <v/>
      </c>
      <c r="F398" s="1"/>
      <c r="G398" s="1">
        <f>ROUND(V398*$D398,0)</f>
        <v>7</v>
      </c>
      <c r="H398" s="1">
        <f>ROUND(W398*$D398,0)</f>
        <v>10</v>
      </c>
      <c r="I398" s="1">
        <f>ROUND(X398*$D398,0)</f>
        <v>8</v>
      </c>
      <c r="J398" s="1"/>
      <c r="K398" s="1"/>
      <c r="L398" s="1"/>
      <c r="M398" s="7">
        <f>IF(Z398&gt;0,RANK(Z398,(Z398:AB398,AC398:AQ398)),0)</f>
        <v>5</v>
      </c>
      <c r="N398" s="7">
        <f>IF(AA398&gt;0,RANK(AA398,(Z398:AB398,AC398:AQ398)),0)</f>
        <v>6</v>
      </c>
      <c r="O398" s="7">
        <f>IF(AB398&gt;0,RANK(AB398,(Z398:AB398,AC398:AQ398)),0)</f>
        <v>3</v>
      </c>
      <c r="P398" s="7">
        <f>IF(AC398&gt;0,RANK(AC398,(Z398:AB398,AC398:AQ398)),0)</f>
        <v>1</v>
      </c>
      <c r="Q398" s="49">
        <f t="shared" si="416"/>
        <v>27811</v>
      </c>
      <c r="R398" s="177">
        <f t="shared" si="417"/>
        <v>6.0468949082670538E-2</v>
      </c>
      <c r="S398" s="2"/>
      <c r="T398" s="2">
        <f t="shared" si="418"/>
        <v>3.5927831240949552E-2</v>
      </c>
      <c r="U398" s="2">
        <f t="shared" si="418"/>
        <v>4.5464230891325052E-3</v>
      </c>
      <c r="V398" s="2">
        <f t="shared" si="418"/>
        <v>0.26011584573036295</v>
      </c>
      <c r="W398" s="2">
        <f t="shared" si="419"/>
        <v>0.34370610668765572</v>
      </c>
      <c r="X398" s="2">
        <f t="shared" si="420"/>
        <v>0.28323715760498519</v>
      </c>
      <c r="Y398" s="2">
        <f t="shared" si="421"/>
        <v>7.2466635646914024E-2</v>
      </c>
      <c r="Z398" s="1">
        <f t="shared" ref="Z398:AH398" si="425">SUM(Z393:Z397)</f>
        <v>16524</v>
      </c>
      <c r="AA398" s="1">
        <f t="shared" si="425"/>
        <v>2091</v>
      </c>
      <c r="AB398" s="1">
        <f t="shared" si="425"/>
        <v>119633</v>
      </c>
      <c r="AC398" s="1">
        <f t="shared" si="425"/>
        <v>158078</v>
      </c>
      <c r="AD398" s="1">
        <f t="shared" si="425"/>
        <v>130267</v>
      </c>
      <c r="AE398" s="1">
        <f t="shared" si="425"/>
        <v>28601</v>
      </c>
      <c r="AF398" s="1">
        <f t="shared" si="425"/>
        <v>610</v>
      </c>
      <c r="AG398" s="1">
        <f t="shared" si="425"/>
        <v>545</v>
      </c>
      <c r="AH398" s="1">
        <f t="shared" si="425"/>
        <v>1666</v>
      </c>
      <c r="AK398" s="1"/>
      <c r="AL398" s="1">
        <f>SUM(AL393:AL397)</f>
        <v>1308</v>
      </c>
      <c r="AN398" s="1">
        <f>SUM(AN393:AN397)</f>
        <v>375</v>
      </c>
      <c r="AO398" s="1">
        <f>SUM(AO393:AO397)</f>
        <v>224</v>
      </c>
      <c r="AP398" s="1"/>
      <c r="AS398" s="7">
        <f>IF(AD398&gt;0,RANK(AD398,(Z398:AB398,AC398:AQ398)),0)</f>
        <v>2</v>
      </c>
      <c r="AT398" s="7">
        <f>IF(AE398&gt;0,RANK(AE398,(Z398:AB398,AC398:AQ398)),0)</f>
        <v>4</v>
      </c>
      <c r="AU398" s="7">
        <f>IF(AF398&gt;0,RANK(AF398,(Z398:AB398,AC398:AQ398)),0)</f>
        <v>9</v>
      </c>
      <c r="AV398" s="7">
        <f>IF(AG398&gt;0,RANK(AG398,(Z398:AB398,AG398:AQ398)),0)</f>
        <v>6</v>
      </c>
      <c r="AW398" s="2">
        <f t="shared" si="422"/>
        <v>6.2186631646235668E-2</v>
      </c>
      <c r="AX398" s="2">
        <f t="shared" si="422"/>
        <v>1.3263118528794014E-3</v>
      </c>
      <c r="AY398" s="2">
        <f t="shared" si="422"/>
        <v>1.184983540687334E-3</v>
      </c>
      <c r="BA398" s="2" t="str">
        <f t="shared" si="423"/>
        <v>Oklahoma</v>
      </c>
      <c r="BB398" t="str">
        <f t="shared" si="423"/>
        <v>T</v>
      </c>
      <c r="BE398" s="97">
        <v>40</v>
      </c>
      <c r="BF398" s="99"/>
      <c r="BG398" s="106">
        <f t="shared" si="424"/>
        <v>40000</v>
      </c>
      <c r="BH398" t="s">
        <v>1619</v>
      </c>
      <c r="BI398" t="s">
        <v>3184</v>
      </c>
    </row>
    <row r="399" spans="1:61">
      <c r="C399" s="1"/>
      <c r="D399" s="1"/>
      <c r="E399" s="1"/>
      <c r="F399" s="1"/>
      <c r="G399" s="1"/>
      <c r="H399" s="1"/>
      <c r="I399" s="1"/>
      <c r="J399" s="1"/>
      <c r="K399" s="1"/>
      <c r="L399" s="1"/>
      <c r="M399" s="7"/>
      <c r="N399" s="7"/>
      <c r="O399" s="7"/>
      <c r="P399" s="7"/>
      <c r="Q399" s="49"/>
      <c r="R399" s="177"/>
      <c r="S399" s="2"/>
      <c r="T399" s="2"/>
      <c r="U399" s="2"/>
      <c r="V399" s="2"/>
      <c r="W399" s="2"/>
      <c r="X399" s="2"/>
      <c r="Y399" s="2"/>
      <c r="AK399" s="1"/>
      <c r="AL399" s="1"/>
      <c r="AN399" s="1"/>
      <c r="AO399" s="1"/>
      <c r="AP399" s="1"/>
      <c r="AQ399" s="1"/>
      <c r="AS399" s="7"/>
      <c r="AT399" s="7"/>
      <c r="AU399" s="7"/>
      <c r="AV399" s="7"/>
      <c r="AW399" s="2"/>
      <c r="AX399" s="2"/>
      <c r="AY399" s="2"/>
      <c r="BA399" s="2"/>
      <c r="BF399" s="99"/>
    </row>
    <row r="400" spans="1:61" outlineLevel="1">
      <c r="A400" s="9" t="s">
        <v>2143</v>
      </c>
      <c r="B400" t="s">
        <v>1331</v>
      </c>
      <c r="C400" s="1">
        <f t="shared" ref="C400:C406" si="426">SUM(Z400:AQ400)</f>
        <v>49636</v>
      </c>
      <c r="D400" s="1"/>
      <c r="E400" s="1"/>
      <c r="F400" s="1"/>
      <c r="G400" s="1"/>
      <c r="H400" s="1"/>
      <c r="I400" s="1"/>
      <c r="J400" s="1"/>
      <c r="K400" s="1"/>
      <c r="L400" s="1"/>
      <c r="M400" s="7">
        <f>IF(Z400&gt;0,RANK(Z400,(Z400:AB400,AC400:AQ400)),0)</f>
        <v>0</v>
      </c>
      <c r="N400" s="7">
        <f>IF(AA400&gt;0,RANK(AA400,(Z400:AB400,AC400:AQ400)),0)</f>
        <v>0</v>
      </c>
      <c r="O400" s="7">
        <f>IF(AB400&gt;0,RANK(AB400,(Z400:AB400,AC400:AQ400)),0)</f>
        <v>0</v>
      </c>
      <c r="P400" s="7">
        <f>IF(AC400&gt;0,RANK(AC400,(Z400:AB400,AC400:AQ400)),0)</f>
        <v>2</v>
      </c>
      <c r="Q400" s="49">
        <f t="shared" ref="Q400:Q406" si="427">MAX(Z400:AG400)-LARGE(Z400:AG400,2)</f>
        <v>26128</v>
      </c>
      <c r="R400" s="177">
        <f t="shared" ref="R400:R406" si="428">Q400/C400</f>
        <v>0.52639213474091384</v>
      </c>
      <c r="S400" s="2"/>
      <c r="T400" s="2">
        <f t="shared" ref="T400:V406" si="429">IF($C400=0,"-",Z400/$C400)</f>
        <v>0</v>
      </c>
      <c r="U400" s="2">
        <f t="shared" si="429"/>
        <v>0</v>
      </c>
      <c r="V400" s="2">
        <f t="shared" si="429"/>
        <v>0</v>
      </c>
      <c r="W400" s="2">
        <f t="shared" si="419"/>
        <v>0.23680393262954308</v>
      </c>
      <c r="X400" s="2">
        <f t="shared" ref="X400:X406" si="430">IF($C400=0,"-",AD400/$C400)</f>
        <v>0.76319606737045698</v>
      </c>
      <c r="Y400" s="2">
        <f t="shared" ref="Y400:Y406" si="431">IF(C400=0,"-",(1-T400-U400-V400))</f>
        <v>1</v>
      </c>
      <c r="AA400" s="1">
        <f>SUMIF(County!$AT$1666:$AT$1701,$BC400,County!S$1666:S$1701)+SUMIF('Cong Dist'!$BC$1489:$BC$1498,$BC400,'Cong Dist'!AA$1489:AA$1498)</f>
        <v>0</v>
      </c>
      <c r="AB400" s="1">
        <f>SUMIF(County!$AT$1666:$AT$1701,$BC400,County!T$1666:T$1701)+SUMIF('Cong Dist'!$BC$1489:$BC$1498,$BC400,'Cong Dist'!AB$1489:AB$1498)</f>
        <v>0</v>
      </c>
      <c r="AC400" s="1">
        <f>SUMIF(County!$AT$1666:$AT$1701,$BC400,County!U$1666:U$1701)+SUMIF('Cong Dist'!$BC$1489:$BC$1498,$BC400,'Cong Dist'!AC$1489:AC$1498)</f>
        <v>11754</v>
      </c>
      <c r="AD400" s="1">
        <f>SUMIF(County!$AT$1666:$AT$1701,$BC400,County!V$1666:V$1701)+SUMIF('Cong Dist'!$BC$1489:$BC$1498,$BC400,'Cong Dist'!AD$1489:AD$1498)</f>
        <v>37882</v>
      </c>
      <c r="AK400" s="1">
        <f>SUMIF(County!$AT$1666:$AT$1701,$BC400,County!AC$1666:AC$1701)+SUMIF('Cong Dist'!$BC$1489:$BC$1498,$BC400,'Cong Dist'!AK$1489:AK$1498)</f>
        <v>0</v>
      </c>
      <c r="AL400" s="1"/>
      <c r="AN400" s="1"/>
      <c r="AS400" s="7">
        <f>IF(AD400&gt;0,RANK(AD400,(Z400:AB400,AC400:AQ400)),0)</f>
        <v>1</v>
      </c>
      <c r="AT400" s="7">
        <f>IF(AE400&gt;0,RANK(AE400,(Z400:AB400,AC400:AQ400)),0)</f>
        <v>0</v>
      </c>
      <c r="AU400" s="7">
        <f>IF(AF400&gt;0,RANK(AF400,(Z400:AB400,AC400:AQ400)),0)</f>
        <v>0</v>
      </c>
      <c r="AV400" s="7">
        <f>IF(AG400&gt;0,RANK(AG400,(Z400:AB400,AG400:AQ400)),0)</f>
        <v>0</v>
      </c>
      <c r="AW400" s="2">
        <f t="shared" ref="AW400:AY406" si="432">IF($C400=0,"-",AE400/$C400)</f>
        <v>0</v>
      </c>
      <c r="AX400" s="2">
        <f t="shared" si="432"/>
        <v>0</v>
      </c>
      <c r="AY400" s="2">
        <f t="shared" si="432"/>
        <v>0</v>
      </c>
      <c r="BA400" s="2" t="str">
        <f t="shared" ref="BA400:BB406" si="433">A400</f>
        <v>District 1</v>
      </c>
      <c r="BB400" t="str">
        <f t="shared" si="433"/>
        <v>OR</v>
      </c>
      <c r="BC400">
        <v>1</v>
      </c>
      <c r="BE400" s="97">
        <v>41</v>
      </c>
      <c r="BF400" s="99">
        <v>901</v>
      </c>
      <c r="BG400" s="106">
        <f t="shared" ref="BG400:BG406" si="434">BE400*1000+BF400</f>
        <v>41901</v>
      </c>
      <c r="BH400" t="s">
        <v>2605</v>
      </c>
      <c r="BI400" t="s">
        <v>3184</v>
      </c>
    </row>
    <row r="401" spans="1:61" outlineLevel="1">
      <c r="A401" s="9" t="s">
        <v>1563</v>
      </c>
      <c r="B401" t="s">
        <v>1331</v>
      </c>
      <c r="C401" s="1">
        <f t="shared" si="426"/>
        <v>85743</v>
      </c>
      <c r="D401" s="1"/>
      <c r="E401" s="1"/>
      <c r="F401" s="1"/>
      <c r="G401" s="1"/>
      <c r="H401" s="1"/>
      <c r="I401" s="1"/>
      <c r="J401" s="1"/>
      <c r="K401" s="1"/>
      <c r="L401" s="1"/>
      <c r="M401" s="7">
        <f>IF(Z401&gt;0,RANK(Z401,(Z401:AB401,AC401:AQ401)),0)</f>
        <v>0</v>
      </c>
      <c r="N401" s="7">
        <f>IF(AA401&gt;0,RANK(AA401,(Z401:AB401,AC401:AQ401)),0)</f>
        <v>0</v>
      </c>
      <c r="O401" s="7">
        <f>IF(AB401&gt;0,RANK(AB401,(Z401:AB401,AC401:AQ401)),0)</f>
        <v>0</v>
      </c>
      <c r="P401" s="7">
        <f>IF(AC401&gt;0,RANK(AC401,(Z401:AB401,AC401:AQ401)),0)</f>
        <v>2</v>
      </c>
      <c r="Q401" s="49">
        <f t="shared" si="427"/>
        <v>55411</v>
      </c>
      <c r="R401" s="177">
        <f t="shared" si="428"/>
        <v>0.64624517453319807</v>
      </c>
      <c r="S401" s="2"/>
      <c r="T401" s="2">
        <f t="shared" si="429"/>
        <v>0</v>
      </c>
      <c r="U401" s="2">
        <f t="shared" si="429"/>
        <v>0</v>
      </c>
      <c r="V401" s="2">
        <f t="shared" si="429"/>
        <v>0</v>
      </c>
      <c r="W401" s="2">
        <f t="shared" si="419"/>
        <v>0.17687741273340099</v>
      </c>
      <c r="X401" s="2">
        <f t="shared" si="430"/>
        <v>0.82312258726659904</v>
      </c>
      <c r="Y401" s="2">
        <f t="shared" si="431"/>
        <v>1</v>
      </c>
      <c r="AA401" s="1">
        <f>SUMIF(County!$AT$1666:$AT$1701,$BC401,County!S$1666:S$1701)+SUMIF('Cong Dist'!$BC$1489:$BC$1498,$BC401,'Cong Dist'!AA$1489:AA$1498)</f>
        <v>0</v>
      </c>
      <c r="AB401" s="1">
        <f>SUMIF(County!$AT$1666:$AT$1701,$BC401,County!T$1666:T$1701)+SUMIF('Cong Dist'!$BC$1489:$BC$1498,$BC401,'Cong Dist'!AB$1489:AB$1498)</f>
        <v>0</v>
      </c>
      <c r="AC401" s="1">
        <f>SUMIF(County!$AT$1666:$AT$1701,$BC401,County!U$1666:U$1701)+SUMIF('Cong Dist'!$BC$1489:$BC$1498,$BC401,'Cong Dist'!AC$1489:AC$1498)</f>
        <v>15166</v>
      </c>
      <c r="AD401" s="1">
        <f>SUMIF(County!$AT$1666:$AT$1701,$BC401,County!V$1666:V$1701)+SUMIF('Cong Dist'!$BC$1489:$BC$1498,$BC401,'Cong Dist'!AD$1489:AD$1498)</f>
        <v>70577</v>
      </c>
      <c r="AK401" s="1">
        <f>SUMIF(County!$AT$1666:$AT$1701,$BC401,County!AC$1666:AC$1701)+SUMIF('Cong Dist'!$BC$1489:$BC$1498,$BC401,'Cong Dist'!AK$1489:AK$1498)</f>
        <v>0</v>
      </c>
      <c r="AL401" s="1"/>
      <c r="AN401" s="1"/>
      <c r="AS401" s="7">
        <f>IF(AD401&gt;0,RANK(AD401,(Z401:AB401,AC401:AQ401)),0)</f>
        <v>1</v>
      </c>
      <c r="AT401" s="7">
        <f>IF(AE401&gt;0,RANK(AE401,(Z401:AB401,AC401:AQ401)),0)</f>
        <v>0</v>
      </c>
      <c r="AU401" s="7">
        <f>IF(AF401&gt;0,RANK(AF401,(Z401:AB401,AC401:AQ401)),0)</f>
        <v>0</v>
      </c>
      <c r="AV401" s="7">
        <f>IF(AG401&gt;0,RANK(AG401,(Z401:AB401,AG401:AQ401)),0)</f>
        <v>0</v>
      </c>
      <c r="AW401" s="2">
        <f t="shared" si="432"/>
        <v>0</v>
      </c>
      <c r="AX401" s="2">
        <f t="shared" si="432"/>
        <v>0</v>
      </c>
      <c r="AY401" s="2">
        <f t="shared" si="432"/>
        <v>0</v>
      </c>
      <c r="BA401" s="2" t="str">
        <f t="shared" si="433"/>
        <v>District 2</v>
      </c>
      <c r="BB401" t="str">
        <f t="shared" si="433"/>
        <v>OR</v>
      </c>
      <c r="BC401">
        <v>2</v>
      </c>
      <c r="BE401" s="97">
        <v>41</v>
      </c>
      <c r="BF401" s="99">
        <v>902</v>
      </c>
      <c r="BG401" s="106">
        <f t="shared" si="434"/>
        <v>41902</v>
      </c>
      <c r="BH401" t="s">
        <v>2605</v>
      </c>
      <c r="BI401" t="s">
        <v>3184</v>
      </c>
    </row>
    <row r="402" spans="1:61" outlineLevel="1">
      <c r="A402" s="9" t="s">
        <v>1564</v>
      </c>
      <c r="B402" t="s">
        <v>1331</v>
      </c>
      <c r="C402" s="1">
        <f t="shared" si="426"/>
        <v>0</v>
      </c>
      <c r="D402" s="1"/>
      <c r="E402" s="1"/>
      <c r="F402" s="1"/>
      <c r="G402" s="1"/>
      <c r="H402" s="1"/>
      <c r="I402" s="1"/>
      <c r="J402" s="1"/>
      <c r="K402" s="1"/>
      <c r="L402" s="1"/>
      <c r="M402" s="7">
        <f>IF(Z402&gt;0,RANK(Z402,(Z402:AB402,AC402:AQ402)),0)</f>
        <v>0</v>
      </c>
      <c r="N402" s="7">
        <f>IF(AA402&gt;0,RANK(AA402,(Z402:AB402,AC402:AQ402)),0)</f>
        <v>0</v>
      </c>
      <c r="O402" s="7">
        <f>IF(AB402&gt;0,RANK(AB402,(Z402:AB402,AC402:AQ402)),0)</f>
        <v>0</v>
      </c>
      <c r="P402" s="7">
        <f>IF(AC402&gt;0,RANK(AC402,(Z402:AB402,AC402:AQ402)),0)</f>
        <v>0</v>
      </c>
      <c r="Q402" s="49">
        <f t="shared" si="427"/>
        <v>0</v>
      </c>
      <c r="R402" s="177" t="e">
        <f t="shared" si="428"/>
        <v>#DIV/0!</v>
      </c>
      <c r="S402" s="2"/>
      <c r="T402" s="2" t="str">
        <f t="shared" si="429"/>
        <v>-</v>
      </c>
      <c r="U402" s="2" t="str">
        <f t="shared" si="429"/>
        <v>-</v>
      </c>
      <c r="V402" s="2" t="str">
        <f t="shared" si="429"/>
        <v>-</v>
      </c>
      <c r="W402" s="2" t="str">
        <f t="shared" si="419"/>
        <v>-</v>
      </c>
      <c r="X402" s="2" t="str">
        <f t="shared" si="430"/>
        <v>-</v>
      </c>
      <c r="Y402" s="2" t="str">
        <f t="shared" si="431"/>
        <v>-</v>
      </c>
      <c r="AA402" s="1">
        <f>SUMIF(County!$AT$1666:$AT$1701,$BC402,County!S$1666:S$1701)+SUMIF('Cong Dist'!$BC$1489:$BC$1498,$BC402,'Cong Dist'!AA$1489:AA$1498)</f>
        <v>0</v>
      </c>
      <c r="AB402" s="1">
        <f>SUMIF(County!$AT$1666:$AT$1701,$BC402,County!T$1666:T$1701)+SUMIF('Cong Dist'!$BC$1489:$BC$1498,$BC402,'Cong Dist'!AB$1489:AB$1498)</f>
        <v>0</v>
      </c>
      <c r="AC402" s="1">
        <f>SUMIF(County!$AT$1666:$AT$1701,$BC402,County!U$1666:U$1701)+SUMIF('Cong Dist'!$BC$1489:$BC$1498,$BC402,'Cong Dist'!AC$1489:AC$1498)</f>
        <v>0</v>
      </c>
      <c r="AD402" s="1">
        <f>SUMIF(County!$AT$1666:$AT$1701,$BC402,County!V$1666:V$1701)+SUMIF('Cong Dist'!$BC$1489:$BC$1498,$BC402,'Cong Dist'!AD$1489:AD$1498)</f>
        <v>0</v>
      </c>
      <c r="AK402" s="1">
        <f>SUMIF(County!$AT$1666:$AT$1701,$BC402,County!AC$1666:AC$1701)+SUMIF('Cong Dist'!$BC$1489:$BC$1498,$BC402,'Cong Dist'!AK$1489:AK$1498)</f>
        <v>0</v>
      </c>
      <c r="AL402" s="1"/>
      <c r="AN402" s="1"/>
      <c r="AS402" s="7">
        <f>IF(AD402&gt;0,RANK(AD402,(Z402:AB402,AC402:AQ402)),0)</f>
        <v>0</v>
      </c>
      <c r="AT402" s="7">
        <f>IF(AE402&gt;0,RANK(AE402,(Z402:AB402,AC402:AQ402)),0)</f>
        <v>0</v>
      </c>
      <c r="AU402" s="7">
        <f>IF(AF402&gt;0,RANK(AF402,(Z402:AB402,AC402:AQ402)),0)</f>
        <v>0</v>
      </c>
      <c r="AV402" s="7">
        <f>IF(AG402&gt;0,RANK(AG402,(Z402:AB402,AG402:AQ402)),0)</f>
        <v>0</v>
      </c>
      <c r="AW402" s="2" t="str">
        <f t="shared" si="432"/>
        <v>-</v>
      </c>
      <c r="AX402" s="2" t="str">
        <f t="shared" si="432"/>
        <v>-</v>
      </c>
      <c r="AY402" s="2" t="str">
        <f t="shared" si="432"/>
        <v>-</v>
      </c>
      <c r="BA402" s="2" t="str">
        <f t="shared" si="433"/>
        <v>District 3</v>
      </c>
      <c r="BB402" t="str">
        <f t="shared" si="433"/>
        <v>OR</v>
      </c>
      <c r="BC402">
        <v>3</v>
      </c>
      <c r="BE402" s="97">
        <v>41</v>
      </c>
      <c r="BF402" s="99">
        <v>903</v>
      </c>
      <c r="BG402" s="106">
        <f t="shared" si="434"/>
        <v>41903</v>
      </c>
      <c r="BH402" t="s">
        <v>2605</v>
      </c>
      <c r="BI402" t="s">
        <v>3184</v>
      </c>
    </row>
    <row r="403" spans="1:61" outlineLevel="1">
      <c r="A403" s="9" t="s">
        <v>1825</v>
      </c>
      <c r="B403" t="s">
        <v>1331</v>
      </c>
      <c r="C403" s="1">
        <f t="shared" si="426"/>
        <v>65462</v>
      </c>
      <c r="D403" s="1"/>
      <c r="E403" s="1"/>
      <c r="F403" s="1"/>
      <c r="G403" s="1"/>
      <c r="H403" s="1"/>
      <c r="I403" s="1"/>
      <c r="J403" s="1"/>
      <c r="K403" s="1"/>
      <c r="L403" s="1"/>
      <c r="M403" s="7">
        <f>IF(Z403&gt;0,RANK(Z403,(Z403:AB403,AC403:AQ403)),0)</f>
        <v>0</v>
      </c>
      <c r="N403" s="7">
        <f>IF(AA403&gt;0,RANK(AA403,(Z403:AB403,AC403:AQ403)),0)</f>
        <v>0</v>
      </c>
      <c r="O403" s="7">
        <f>IF(AB403&gt;0,RANK(AB403,(Z403:AB403,AC403:AQ403)),0)</f>
        <v>0</v>
      </c>
      <c r="P403" s="7">
        <f>IF(AC403&gt;0,RANK(AC403,(Z403:AB403,AC403:AQ403)),0)</f>
        <v>2</v>
      </c>
      <c r="Q403" s="49">
        <f t="shared" si="427"/>
        <v>41566</v>
      </c>
      <c r="R403" s="177">
        <f t="shared" si="428"/>
        <v>0.6349637957899239</v>
      </c>
      <c r="S403" s="2"/>
      <c r="T403" s="2">
        <f t="shared" si="429"/>
        <v>0</v>
      </c>
      <c r="U403" s="2">
        <f t="shared" si="429"/>
        <v>0</v>
      </c>
      <c r="V403" s="2">
        <f t="shared" si="429"/>
        <v>0</v>
      </c>
      <c r="W403" s="2">
        <f t="shared" si="419"/>
        <v>0.18251810210503805</v>
      </c>
      <c r="X403" s="2">
        <f t="shared" si="430"/>
        <v>0.81748189789496195</v>
      </c>
      <c r="Y403" s="2">
        <f t="shared" si="431"/>
        <v>1</v>
      </c>
      <c r="AA403" s="1">
        <f>SUMIF(County!$AT$1666:$AT$1701,$BC403,County!S$1666:S$1701)+SUMIF('Cong Dist'!$BC$1489:$BC$1498,$BC403,'Cong Dist'!AA$1489:AA$1498)</f>
        <v>0</v>
      </c>
      <c r="AB403" s="1">
        <f>SUMIF(County!$AT$1666:$AT$1701,$BC403,County!T$1666:T$1701)+SUMIF('Cong Dist'!$BC$1489:$BC$1498,$BC403,'Cong Dist'!AB$1489:AB$1498)</f>
        <v>0</v>
      </c>
      <c r="AC403" s="1">
        <f>SUMIF(County!$AT$1666:$AT$1701,$BC403,County!U$1666:U$1701)+SUMIF('Cong Dist'!$BC$1489:$BC$1498,$BC403,'Cong Dist'!AC$1489:AC$1498)</f>
        <v>11948</v>
      </c>
      <c r="AD403" s="1">
        <f>SUMIF(County!$AT$1666:$AT$1701,$BC403,County!V$1666:V$1701)+SUMIF('Cong Dist'!$BC$1489:$BC$1498,$BC403,'Cong Dist'!AD$1489:AD$1498)</f>
        <v>53514</v>
      </c>
      <c r="AK403" s="1">
        <f>SUMIF(County!$AT$1666:$AT$1701,$BC403,County!AC$1666:AC$1701)+SUMIF('Cong Dist'!$BC$1489:$BC$1498,$BC403,'Cong Dist'!AK$1489:AK$1498)</f>
        <v>0</v>
      </c>
      <c r="AL403" s="1"/>
      <c r="AN403" s="1"/>
      <c r="AS403" s="7">
        <f>IF(AD403&gt;0,RANK(AD403,(Z403:AB403,AC403:AQ403)),0)</f>
        <v>1</v>
      </c>
      <c r="AT403" s="7">
        <f>IF(AE403&gt;0,RANK(AE403,(Z403:AB403,AC403:AQ403)),0)</f>
        <v>0</v>
      </c>
      <c r="AU403" s="7">
        <f>IF(AF403&gt;0,RANK(AF403,(Z403:AB403,AC403:AQ403)),0)</f>
        <v>0</v>
      </c>
      <c r="AV403" s="7">
        <f>IF(AG403&gt;0,RANK(AG403,(Z403:AB403,AG403:AQ403)),0)</f>
        <v>0</v>
      </c>
      <c r="AW403" s="2">
        <f t="shared" si="432"/>
        <v>0</v>
      </c>
      <c r="AX403" s="2">
        <f t="shared" si="432"/>
        <v>0</v>
      </c>
      <c r="AY403" s="2">
        <f t="shared" si="432"/>
        <v>0</v>
      </c>
      <c r="BA403" s="2" t="str">
        <f t="shared" si="433"/>
        <v>District 4</v>
      </c>
      <c r="BB403" t="str">
        <f t="shared" si="433"/>
        <v>OR</v>
      </c>
      <c r="BC403">
        <v>4</v>
      </c>
      <c r="BE403" s="97">
        <v>41</v>
      </c>
      <c r="BF403" s="99">
        <v>904</v>
      </c>
      <c r="BG403" s="106">
        <f t="shared" si="434"/>
        <v>41904</v>
      </c>
      <c r="BH403" t="s">
        <v>2605</v>
      </c>
      <c r="BI403" t="s">
        <v>3184</v>
      </c>
    </row>
    <row r="404" spans="1:61" s="176" customFormat="1" outlineLevel="1">
      <c r="A404" s="9" t="s">
        <v>1780</v>
      </c>
      <c r="B404" s="176" t="s">
        <v>1331</v>
      </c>
      <c r="C404" s="1">
        <f>SUM(Z404:AQ404)</f>
        <v>40691</v>
      </c>
      <c r="D404" s="1"/>
      <c r="E404" s="1"/>
      <c r="F404" s="1"/>
      <c r="G404" s="1"/>
      <c r="H404" s="1"/>
      <c r="I404" s="1"/>
      <c r="J404" s="1"/>
      <c r="K404" s="1"/>
      <c r="L404" s="1"/>
      <c r="M404" s="7">
        <f>IF(Z404&gt;0,RANK(Z404,(Z404:AB404,AC404:AQ404)),0)</f>
        <v>0</v>
      </c>
      <c r="N404" s="7">
        <f>IF(AA404&gt;0,RANK(AA404,(Z404:AB404,AC404:AQ404)),0)</f>
        <v>0</v>
      </c>
      <c r="O404" s="7">
        <f>IF(AB404&gt;0,RANK(AB404,(Z404:AB404,AC404:AQ404)),0)</f>
        <v>0</v>
      </c>
      <c r="P404" s="7">
        <f>IF(AC404&gt;0,RANK(AC404,(Z404:AB404,AC404:AQ404)),0)</f>
        <v>2</v>
      </c>
      <c r="Q404" s="49">
        <f>MAX(Z404:AG404)-LARGE(Z404:AG404,2)</f>
        <v>20091</v>
      </c>
      <c r="R404" s="177">
        <f t="shared" si="428"/>
        <v>0.49374554569806589</v>
      </c>
      <c r="S404" s="2"/>
      <c r="T404" s="2">
        <f t="shared" si="429"/>
        <v>0</v>
      </c>
      <c r="U404" s="2">
        <f t="shared" si="429"/>
        <v>0</v>
      </c>
      <c r="V404" s="2">
        <f t="shared" si="429"/>
        <v>0</v>
      </c>
      <c r="W404" s="2">
        <f>IF($C404=0,"-",AC404/$C404)</f>
        <v>0.25312722715096703</v>
      </c>
      <c r="X404" s="2">
        <f t="shared" si="430"/>
        <v>0.74687277284903297</v>
      </c>
      <c r="Y404" s="2">
        <f t="shared" si="431"/>
        <v>1</v>
      </c>
      <c r="Z404" s="1"/>
      <c r="AA404" s="1">
        <f>SUMIF(County!$AT$1666:$AT$1701,$BC404,County!S$1666:S$1701)+SUMIF('Cong Dist'!$BC$1489:$BC$1498,$BC404,'Cong Dist'!AA$1489:AA$1498)</f>
        <v>0</v>
      </c>
      <c r="AB404" s="1">
        <f>SUMIF(County!$AT$1666:$AT$1701,$BC404,County!T$1666:T$1701)+SUMIF('Cong Dist'!$BC$1489:$BC$1498,$BC404,'Cong Dist'!AB$1489:AB$1498)</f>
        <v>0</v>
      </c>
      <c r="AC404" s="1">
        <f>SUMIF(County!$AT$1666:$AT$1701,$BC404,County!U$1666:U$1701)+SUMIF('Cong Dist'!$BC$1489:$BC$1498,$BC404,'Cong Dist'!AC$1489:AC$1498)</f>
        <v>10300</v>
      </c>
      <c r="AD404" s="1">
        <f>SUMIF(County!$AT$1666:$AT$1701,$BC404,County!V$1666:V$1701)+SUMIF('Cong Dist'!$BC$1489:$BC$1498,$BC404,'Cong Dist'!AD$1489:AD$1498)</f>
        <v>30391</v>
      </c>
      <c r="AE404" s="1"/>
      <c r="AF404" s="1"/>
      <c r="AG404" s="1"/>
      <c r="AH404" s="1"/>
      <c r="AI404" s="1"/>
      <c r="AJ404" s="1"/>
      <c r="AK404" s="1">
        <f>SUMIF(County!$AT$1666:$AT$1701,$BC404,County!AC$1666:AC$1701)+SUMIF('Cong Dist'!$BC$1489:$BC$1498,$BC404,'Cong Dist'!AK$1489:AK$1498)</f>
        <v>0</v>
      </c>
      <c r="AL404" s="1"/>
      <c r="AM404" s="1"/>
      <c r="AN404" s="1"/>
      <c r="AS404" s="7">
        <f>IF(AD404&gt;0,RANK(AD404,(Z404:AB404,AC404:AQ404)),0)</f>
        <v>1</v>
      </c>
      <c r="AT404" s="7">
        <f>IF(AE404&gt;0,RANK(AE404,(Z404:AB404,AC404:AQ404)),0)</f>
        <v>0</v>
      </c>
      <c r="AU404" s="7">
        <f>IF(AF404&gt;0,RANK(AF404,(Z404:AB404,AC404:AQ404)),0)</f>
        <v>0</v>
      </c>
      <c r="AV404" s="7">
        <f>IF(AG404&gt;0,RANK(AG404,(Z404:AB404,AG404:AQ404)),0)</f>
        <v>0</v>
      </c>
      <c r="AW404" s="2">
        <f t="shared" si="432"/>
        <v>0</v>
      </c>
      <c r="AX404" s="2">
        <f t="shared" si="432"/>
        <v>0</v>
      </c>
      <c r="AY404" s="2">
        <f t="shared" si="432"/>
        <v>0</v>
      </c>
      <c r="BA404" s="2" t="str">
        <f t="shared" si="433"/>
        <v>District 5</v>
      </c>
      <c r="BB404" s="176" t="str">
        <f t="shared" si="433"/>
        <v>OR</v>
      </c>
      <c r="BC404" s="176">
        <v>5</v>
      </c>
      <c r="BE404" s="97">
        <v>41</v>
      </c>
      <c r="BF404" s="99">
        <v>905</v>
      </c>
      <c r="BG404" s="106">
        <f>BE404*1000+BF404</f>
        <v>41905</v>
      </c>
      <c r="BH404" s="176" t="s">
        <v>2605</v>
      </c>
      <c r="BI404" s="176" t="s">
        <v>3184</v>
      </c>
    </row>
    <row r="405" spans="1:61" outlineLevel="1">
      <c r="A405" s="155" t="s">
        <v>1009</v>
      </c>
      <c r="B405" t="s">
        <v>1331</v>
      </c>
      <c r="C405" s="1">
        <f t="shared" si="426"/>
        <v>0</v>
      </c>
      <c r="D405" s="1"/>
      <c r="E405" s="1"/>
      <c r="F405" s="1"/>
      <c r="G405" s="1"/>
      <c r="H405" s="1"/>
      <c r="I405" s="1"/>
      <c r="J405" s="1"/>
      <c r="K405" s="1"/>
      <c r="L405" s="1"/>
      <c r="M405" s="7">
        <f>IF(Z405&gt;0,RANK(Z405,(Z405:AB405,AC405:AQ405)),0)</f>
        <v>0</v>
      </c>
      <c r="N405" s="7">
        <f>IF(AA405&gt;0,RANK(AA405,(Z405:AB405,AC405:AQ405)),0)</f>
        <v>0</v>
      </c>
      <c r="O405" s="7">
        <f>IF(AB405&gt;0,RANK(AB405,(Z405:AB405,AC405:AQ405)),0)</f>
        <v>0</v>
      </c>
      <c r="P405" s="7">
        <f>IF(AC405&gt;0,RANK(AC405,(Z405:AB405,AC405:AQ405)),0)</f>
        <v>0</v>
      </c>
      <c r="Q405" s="49">
        <f t="shared" si="427"/>
        <v>0</v>
      </c>
      <c r="R405" s="177" t="e">
        <f t="shared" si="428"/>
        <v>#DIV/0!</v>
      </c>
      <c r="S405" s="2"/>
      <c r="T405" s="2" t="str">
        <f t="shared" si="429"/>
        <v>-</v>
      </c>
      <c r="U405" s="2" t="str">
        <f t="shared" si="429"/>
        <v>-</v>
      </c>
      <c r="V405" s="2" t="str">
        <f t="shared" si="429"/>
        <v>-</v>
      </c>
      <c r="W405" s="2" t="str">
        <f t="shared" si="419"/>
        <v>-</v>
      </c>
      <c r="X405" s="2" t="str">
        <f t="shared" si="430"/>
        <v>-</v>
      </c>
      <c r="Y405" s="2" t="str">
        <f t="shared" si="431"/>
        <v>-</v>
      </c>
      <c r="AA405" s="1">
        <f>SUMIF(County!$AT$1666:$AT$1701,$BC405,County!S$1666:S$1701)+SUMIF('Cong Dist'!$BC$1489:$BC$1498,$BC405,'Cong Dist'!AA$1489:AA$1498)</f>
        <v>0</v>
      </c>
      <c r="AB405" s="1">
        <f>SUMIF(County!$AT$1666:$AT$1701,$BC405,County!T$1666:T$1701)+SUMIF('Cong Dist'!$BC$1489:$BC$1498,$BC405,'Cong Dist'!AB$1489:AB$1498)</f>
        <v>0</v>
      </c>
      <c r="AC405" s="1">
        <f>SUMIF(County!$AT$1666:$AT$1701,$BC405,County!U$1666:U$1701)+SUMIF('Cong Dist'!$BC$1489:$BC$1498,$BC405,'Cong Dist'!AC$1489:AC$1498)</f>
        <v>0</v>
      </c>
      <c r="AD405" s="1">
        <f>SUMIF(County!$AT$1666:$AT$1701,$BC405,County!V$1666:V$1701)+SUMIF('Cong Dist'!$BC$1489:$BC$1498,$BC405,'Cong Dist'!AD$1489:AD$1498)</f>
        <v>0</v>
      </c>
      <c r="AK405" s="1">
        <f>SUMIF(County!$AT$1666:$AT$1701,$BC405,County!AC$1666:AC$1701)+SUMIF('Cong Dist'!$BC$1489:$BC$1498,$BC405,'Cong Dist'!AK$1489:AK$1498)</f>
        <v>0</v>
      </c>
      <c r="AL405" s="1"/>
      <c r="AN405" s="1"/>
      <c r="AS405" s="7">
        <f>IF(AD405&gt;0,RANK(AD405,(Z405:AB405,AC405:AQ405)),0)</f>
        <v>0</v>
      </c>
      <c r="AT405" s="7">
        <f>IF(AE405&gt;0,RANK(AE405,(Z405:AB405,AC405:AQ405)),0)</f>
        <v>0</v>
      </c>
      <c r="AU405" s="7">
        <f>IF(AF405&gt;0,RANK(AF405,(Z405:AB405,AC405:AQ405)),0)</f>
        <v>0</v>
      </c>
      <c r="AV405" s="7">
        <f>IF(AG405&gt;0,RANK(AG405,(Z405:AB405,AG405:AQ405)),0)</f>
        <v>0</v>
      </c>
      <c r="AW405" s="2" t="str">
        <f t="shared" si="432"/>
        <v>-</v>
      </c>
      <c r="AX405" s="2" t="str">
        <f t="shared" si="432"/>
        <v>-</v>
      </c>
      <c r="AY405" s="2" t="str">
        <f t="shared" si="432"/>
        <v>-</v>
      </c>
      <c r="BA405" s="2" t="str">
        <f t="shared" si="433"/>
        <v>Unknown</v>
      </c>
      <c r="BB405" t="str">
        <f t="shared" si="433"/>
        <v>OR</v>
      </c>
      <c r="BC405">
        <v>0</v>
      </c>
      <c r="BE405" s="97">
        <v>41</v>
      </c>
      <c r="BF405" s="99">
        <v>999</v>
      </c>
      <c r="BG405" s="106">
        <f t="shared" si="434"/>
        <v>41999</v>
      </c>
      <c r="BH405" t="s">
        <v>2605</v>
      </c>
      <c r="BI405" t="s">
        <v>3184</v>
      </c>
    </row>
    <row r="406" spans="1:61">
      <c r="A406" s="9" t="s">
        <v>2405</v>
      </c>
      <c r="B406" t="s">
        <v>1105</v>
      </c>
      <c r="C406" s="1">
        <f t="shared" si="426"/>
        <v>241532</v>
      </c>
      <c r="D406" s="1">
        <v>25</v>
      </c>
      <c r="E406" s="1"/>
      <c r="F406" s="1"/>
      <c r="G406" s="1"/>
      <c r="H406" s="1"/>
      <c r="I406" s="1"/>
      <c r="J406" s="1"/>
      <c r="K406" s="1"/>
      <c r="L406" s="1"/>
      <c r="M406" s="7">
        <f>IF(Z406&gt;0,RANK(Z406,(Z406:AB406,AC406:AQ406)),0)</f>
        <v>0</v>
      </c>
      <c r="N406" s="7">
        <f>IF(AA406&gt;0,RANK(AA406,(Z406:AB406,AC406:AQ406)),0)</f>
        <v>0</v>
      </c>
      <c r="O406" s="7">
        <f>IF(AB406&gt;0,RANK(AB406,(Z406:AB406,AC406:AQ406)),0)</f>
        <v>0</v>
      </c>
      <c r="P406" s="7">
        <f>IF(AC406&gt;0,RANK(AC406,(Z406:AB406,AC406:AQ406)),0)</f>
        <v>2</v>
      </c>
      <c r="Q406" s="49">
        <f t="shared" si="427"/>
        <v>143196</v>
      </c>
      <c r="R406" s="177">
        <f t="shared" si="428"/>
        <v>0.59286554162595428</v>
      </c>
      <c r="S406" s="2"/>
      <c r="T406" s="2">
        <f t="shared" si="429"/>
        <v>0</v>
      </c>
      <c r="U406" s="2">
        <f t="shared" si="429"/>
        <v>0</v>
      </c>
      <c r="V406" s="2">
        <f t="shared" si="429"/>
        <v>0</v>
      </c>
      <c r="W406" s="2">
        <f t="shared" si="419"/>
        <v>0.20356722918702283</v>
      </c>
      <c r="X406" s="2">
        <f t="shared" si="430"/>
        <v>0.79643277081297714</v>
      </c>
      <c r="Y406" s="2">
        <f t="shared" si="431"/>
        <v>1</v>
      </c>
      <c r="AA406" s="1">
        <f>SUM(AA400:AA405)</f>
        <v>0</v>
      </c>
      <c r="AB406" s="1">
        <f>SUM(AB400:AB405)</f>
        <v>0</v>
      </c>
      <c r="AC406" s="1">
        <f>SUM(AC400:AC405)</f>
        <v>49168</v>
      </c>
      <c r="AD406" s="1">
        <f>SUM(AD400:AD405)</f>
        <v>192364</v>
      </c>
      <c r="AK406" s="1">
        <f>SUM(AK400:AK405)</f>
        <v>0</v>
      </c>
      <c r="AL406" s="1"/>
      <c r="AN406" s="1"/>
      <c r="AS406" s="7">
        <f>IF(AD406&gt;0,RANK(AD406,(Z406:AB406,AC406:AQ406)),0)</f>
        <v>1</v>
      </c>
      <c r="AT406" s="7">
        <f>IF(AE406&gt;0,RANK(AE406,(Z406:AB406,AC406:AQ406)),0)</f>
        <v>0</v>
      </c>
      <c r="AU406" s="7">
        <f>IF(AF406&gt;0,RANK(AF406,(Z406:AB406,AC406:AQ406)),0)</f>
        <v>0</v>
      </c>
      <c r="AV406" s="7">
        <f>IF(AG406&gt;0,RANK(AG406,(Z406:AB406,AG406:AQ406)),0)</f>
        <v>0</v>
      </c>
      <c r="AW406" s="2">
        <f t="shared" si="432"/>
        <v>0</v>
      </c>
      <c r="AX406" s="2">
        <f t="shared" si="432"/>
        <v>0</v>
      </c>
      <c r="AY406" s="2">
        <f t="shared" si="432"/>
        <v>0</v>
      </c>
      <c r="BA406" s="2" t="str">
        <f t="shared" si="433"/>
        <v>Oregon</v>
      </c>
      <c r="BB406" t="str">
        <f t="shared" si="433"/>
        <v>T</v>
      </c>
      <c r="BE406" s="97">
        <v>41</v>
      </c>
      <c r="BF406" s="99"/>
      <c r="BG406" s="106">
        <f t="shared" si="434"/>
        <v>41000</v>
      </c>
      <c r="BH406" t="s">
        <v>1619</v>
      </c>
      <c r="BI406" t="s">
        <v>3184</v>
      </c>
    </row>
    <row r="407" spans="1:61">
      <c r="A407" s="9"/>
      <c r="C407" s="1"/>
      <c r="D407" s="1"/>
      <c r="E407" s="1"/>
      <c r="F407" s="1"/>
      <c r="G407" s="1"/>
      <c r="H407" s="1"/>
      <c r="I407" s="1"/>
      <c r="J407" s="1"/>
      <c r="K407" s="1"/>
      <c r="L407" s="1"/>
      <c r="M407" s="7"/>
      <c r="N407" s="7"/>
      <c r="O407" s="7"/>
      <c r="P407" s="7"/>
      <c r="Q407" s="49"/>
      <c r="R407" s="177"/>
      <c r="S407" s="2"/>
      <c r="T407" s="2"/>
      <c r="U407" s="2"/>
      <c r="V407" s="2"/>
      <c r="W407" s="2"/>
      <c r="X407" s="2"/>
      <c r="Y407" s="2"/>
      <c r="AA407" s="1">
        <f>AA406-County!S1702</f>
        <v>0</v>
      </c>
      <c r="AB407" s="1">
        <f>AB406-County!T1702</f>
        <v>0</v>
      </c>
      <c r="AC407" s="1">
        <f>AC406-County!U1702</f>
        <v>-16345</v>
      </c>
      <c r="AD407" s="1">
        <f>AD406-County!V1702</f>
        <v>-60384</v>
      </c>
      <c r="AK407" s="1">
        <f>AK406-County!AC1702</f>
        <v>0</v>
      </c>
      <c r="AL407" s="1"/>
      <c r="AN407" s="1"/>
      <c r="AS407" s="7"/>
      <c r="AT407" s="7"/>
      <c r="AU407" s="7"/>
      <c r="AV407" s="7"/>
      <c r="AW407" s="2"/>
      <c r="AX407" s="2"/>
      <c r="AY407" s="2"/>
      <c r="BA407" s="2"/>
      <c r="BF407" s="99"/>
    </row>
    <row r="408" spans="1:61" outlineLevel="1">
      <c r="A408" s="14" t="s">
        <v>2143</v>
      </c>
      <c r="B408" t="s">
        <v>2005</v>
      </c>
      <c r="C408" s="1">
        <f t="shared" ref="C408:C427" si="435">SUM(Z408:AQ408)</f>
        <v>0</v>
      </c>
      <c r="D408" s="1">
        <v>3</v>
      </c>
      <c r="E408" s="1"/>
      <c r="F408" s="1"/>
      <c r="G408" s="1"/>
      <c r="H408" s="1"/>
      <c r="I408" s="1"/>
      <c r="J408" s="1"/>
      <c r="K408" s="1"/>
      <c r="L408" s="1"/>
      <c r="M408" s="7">
        <f>IF(Z408&gt;0,RANK(Z408,(Z408:AB408,AC408:AQ408)),0)</f>
        <v>0</v>
      </c>
      <c r="N408" s="7">
        <f>IF(AA408&gt;0,RANK(AA408,(Z408:AB408,AC408:AQ408)),0)</f>
        <v>0</v>
      </c>
      <c r="O408" s="7">
        <f>IF(AB408&gt;0,RANK(AB408,(Z408:AB408,AC408:AQ408)),0)</f>
        <v>0</v>
      </c>
      <c r="P408" s="7">
        <f>IF(AC408&gt;0,RANK(AC408,(Z408:AB408,AC408:AQ408)),0)</f>
        <v>0</v>
      </c>
      <c r="Q408" s="49">
        <f t="shared" ref="Q408:Q427" si="436">MAX(Z408:AG408)-LARGE(Z408:AG408,2)</f>
        <v>0</v>
      </c>
      <c r="R408" s="177" t="e">
        <f t="shared" ref="R408:R427" si="437">Q408/C408</f>
        <v>#DIV/0!</v>
      </c>
      <c r="S408" s="2"/>
      <c r="T408" s="2" t="str">
        <f t="shared" ref="T408:T427" si="438">IF($C408=0,"-",Z408/$C408)</f>
        <v>-</v>
      </c>
      <c r="U408" s="2" t="str">
        <f t="shared" ref="U408:U427" si="439">IF($C408=0,"-",AA408/$C408)</f>
        <v>-</v>
      </c>
      <c r="V408" s="2" t="str">
        <f t="shared" ref="V408:V427" si="440">IF($C408=0,"-",AB408/$C408)</f>
        <v>-</v>
      </c>
      <c r="W408" s="2" t="str">
        <f t="shared" ref="W408:W427" si="441">IF($C408=0,"-",AC408/$C408)</f>
        <v>-</v>
      </c>
      <c r="X408" s="2" t="str">
        <f t="shared" ref="X408:X425" si="442">IF($C408=0,"-",AD408/$C408)</f>
        <v>-</v>
      </c>
      <c r="Y408" s="2" t="str">
        <f t="shared" ref="Y408:Y427" si="443">IF(C408=0,"-",(1-T408-U408-V408))</f>
        <v>-</v>
      </c>
      <c r="Z408" s="161">
        <f>SUMIF(County!$AT$1704:$AT$1770,$BC408,County!R$1704:R$1770)+SUMIF($BC$1501:$BC$1570,$BC408,Z$1501:Z$1570)</f>
        <v>0</v>
      </c>
      <c r="AA408" s="161">
        <f>SUMIF(County!$AT$1704:$AT$1770,$BC408,County!S$1704:S$1770)+SUMIF($BC$1501:$BC$1570,$BC408,AA$1501:AA$1570)</f>
        <v>0</v>
      </c>
      <c r="AB408" s="161">
        <f>SUMIF(County!$AT$1704:$AT$1770,$BC408,County!T$1704:T$1770)+SUMIF($BC$1501:$BC$1570,$BC408,AB$1501:AB$1570)</f>
        <v>0</v>
      </c>
      <c r="AC408" s="161">
        <f>SUMIF(County!$AT$1704:$AT$1770,$BC408,County!U$1704:U$1770)+SUMIF($BC$1501:$BC$1570,$BC408,AC$1501:AC$1570)</f>
        <v>0</v>
      </c>
      <c r="AD408" s="161">
        <f>SUMIF(County!$AT$1704:$AT$1770,$BC408,County!V$1704:V$1770)+SUMIF($BC$1501:$BC$1570,$BC408,AD$1501:AD$1570)</f>
        <v>0</v>
      </c>
      <c r="AE408" s="161">
        <f>SUMIF(County!$AT$1704:$AT$1770,$BC408,County!W$1704:W$1770)+SUMIF($BC$1501:$BC$1570,$BC408,AE$1501:AE$1570)</f>
        <v>0</v>
      </c>
      <c r="AF408" s="161">
        <f>SUMIF(County!$AT$1704:$AT$1770,$BC408,County!X$1704:X$1770)+SUMIF($BC$1501:$BC$1570,$BC408,AF$1501:AF$1570)</f>
        <v>0</v>
      </c>
      <c r="AG408" s="161"/>
      <c r="AH408" s="161"/>
      <c r="AI408" s="161"/>
      <c r="AJ408" s="161"/>
      <c r="AK408" s="161">
        <f>SUMIF(County!$AT$1704:$AT$1770,$BC408,County!AC$1704:AC$1770)+SUMIF($BC$1501:$BC$1570,$BC408,AK$1501:AK$1570)</f>
        <v>0</v>
      </c>
      <c r="AL408" s="1"/>
      <c r="AN408" s="1"/>
      <c r="AS408" s="7">
        <f>IF(AD408&gt;0,RANK(AD408,(Z408:AB408,AC408:AQ408)),0)</f>
        <v>0</v>
      </c>
      <c r="AT408" s="7">
        <f>IF(AE408&gt;0,RANK(AE408,(Z408:AB408,AC408:AQ408)),0)</f>
        <v>0</v>
      </c>
      <c r="AU408" s="7">
        <f>IF(AF408&gt;0,RANK(AF408,(Z408:AB408,AC408:AQ408)),0)</f>
        <v>0</v>
      </c>
      <c r="AV408" s="7">
        <f>IF(AG408&gt;0,RANK(AG408,(Z408:AB408,AG408:AQ408)),0)</f>
        <v>0</v>
      </c>
      <c r="AW408" s="2" t="str">
        <f t="shared" ref="AW408:AW425" si="444">IF($C408=0,"-",AE408/$C408)</f>
        <v>-</v>
      </c>
      <c r="AX408" s="2" t="str">
        <f t="shared" ref="AX408:AX425" si="445">IF($C408=0,"-",AF408/$C408)</f>
        <v>-</v>
      </c>
      <c r="AY408" s="2" t="str">
        <f t="shared" ref="AY408:AY425" si="446">IF($C408=0,"-",AG408/$C408)</f>
        <v>-</v>
      </c>
      <c r="BA408" s="2" t="str">
        <f t="shared" ref="BA408:BA425" si="447">A408</f>
        <v>District 1</v>
      </c>
      <c r="BB408" t="str">
        <f t="shared" ref="BB408:BB425" si="448">B408</f>
        <v>PA</v>
      </c>
      <c r="BC408">
        <v>1</v>
      </c>
      <c r="BE408" s="97">
        <v>42</v>
      </c>
      <c r="BF408" s="99">
        <v>901</v>
      </c>
      <c r="BG408" s="106">
        <f t="shared" ref="BG408:BG427" si="449">BE408*1000+BF408</f>
        <v>42901</v>
      </c>
      <c r="BH408" t="s">
        <v>2605</v>
      </c>
      <c r="BI408" t="s">
        <v>3184</v>
      </c>
    </row>
    <row r="409" spans="1:61" outlineLevel="1">
      <c r="A409" s="14" t="s">
        <v>1563</v>
      </c>
      <c r="B409" t="s">
        <v>2005</v>
      </c>
      <c r="C409" s="1">
        <f t="shared" si="435"/>
        <v>0</v>
      </c>
      <c r="D409" s="1">
        <v>3</v>
      </c>
      <c r="E409" s="1"/>
      <c r="F409" s="1"/>
      <c r="G409" s="1"/>
      <c r="H409" s="1"/>
      <c r="I409" s="1"/>
      <c r="J409" s="1"/>
      <c r="K409" s="1"/>
      <c r="L409" s="1"/>
      <c r="M409" s="7">
        <f>IF(Z409&gt;0,RANK(Z409,(Z409:AB409,AC409:AQ409)),0)</f>
        <v>0</v>
      </c>
      <c r="N409" s="7">
        <f>IF(AA409&gt;0,RANK(AA409,(Z409:AB409,AC409:AQ409)),0)</f>
        <v>0</v>
      </c>
      <c r="O409" s="7">
        <f>IF(AB409&gt;0,RANK(AB409,(Z409:AB409,AC409:AQ409)),0)</f>
        <v>0</v>
      </c>
      <c r="P409" s="7">
        <f>IF(AC409&gt;0,RANK(AC409,(Z409:AB409,AC409:AQ409)),0)</f>
        <v>0</v>
      </c>
      <c r="Q409" s="49">
        <f t="shared" si="436"/>
        <v>0</v>
      </c>
      <c r="R409" s="177" t="e">
        <f t="shared" si="437"/>
        <v>#DIV/0!</v>
      </c>
      <c r="S409" s="2"/>
      <c r="T409" s="2" t="str">
        <f t="shared" si="438"/>
        <v>-</v>
      </c>
      <c r="U409" s="2" t="str">
        <f t="shared" si="439"/>
        <v>-</v>
      </c>
      <c r="V409" s="2" t="str">
        <f t="shared" si="440"/>
        <v>-</v>
      </c>
      <c r="W409" s="2" t="str">
        <f t="shared" si="441"/>
        <v>-</v>
      </c>
      <c r="X409" s="2" t="str">
        <f t="shared" si="442"/>
        <v>-</v>
      </c>
      <c r="Y409" s="2" t="str">
        <f t="shared" si="443"/>
        <v>-</v>
      </c>
      <c r="Z409" s="161">
        <f>SUMIF(County!$AT$1704:$AT$1770,$BC409,County!R$1704:R$1770)+SUMIF($BC$1501:$BC$1570,$BC409,Z$1501:Z$1570)</f>
        <v>0</v>
      </c>
      <c r="AA409" s="161">
        <f>SUMIF(County!$AT$1704:$AT$1770,$BC409,County!S$1704:S$1770)+SUMIF($BC$1501:$BC$1570,$BC409,AA$1501:AA$1570)</f>
        <v>0</v>
      </c>
      <c r="AB409" s="161">
        <f>SUMIF(County!$AT$1704:$AT$1770,$BC409,County!T$1704:T$1770)+SUMIF($BC$1501:$BC$1570,$BC409,AB$1501:AB$1570)</f>
        <v>0</v>
      </c>
      <c r="AC409" s="161">
        <f>SUMIF(County!$AT$1704:$AT$1770,$BC409,County!U$1704:U$1770)+SUMIF($BC$1501:$BC$1570,$BC409,AC$1501:AC$1570)</f>
        <v>0</v>
      </c>
      <c r="AD409" s="161">
        <f>SUMIF(County!$AT$1704:$AT$1770,$BC409,County!V$1704:V$1770)+SUMIF($BC$1501:$BC$1570,$BC409,AD$1501:AD$1570)</f>
        <v>0</v>
      </c>
      <c r="AE409" s="161">
        <f>SUMIF(County!$AT$1704:$AT$1770,$BC409,County!W$1704:W$1770)+SUMIF($BC$1501:$BC$1570,$BC409,AE$1501:AE$1570)</f>
        <v>0</v>
      </c>
      <c r="AF409" s="161">
        <f>SUMIF(County!$AT$1704:$AT$1770,$BC409,County!X$1704:X$1770)+SUMIF($BC$1501:$BC$1570,$BC409,AF$1501:AF$1570)</f>
        <v>0</v>
      </c>
      <c r="AG409" s="161"/>
      <c r="AH409" s="161"/>
      <c r="AI409" s="161"/>
      <c r="AJ409" s="161"/>
      <c r="AK409" s="161">
        <f>SUMIF(County!$AT$1704:$AT$1770,$BC409,County!AC$1704:AC$1770)+SUMIF($BC$1501:$BC$1570,$BC409,AK$1501:AK$1570)</f>
        <v>0</v>
      </c>
      <c r="AL409" s="1"/>
      <c r="AN409" s="1"/>
      <c r="AS409" s="7">
        <f>IF(AD409&gt;0,RANK(AD409,(Z409:AB409,AC409:AQ409)),0)</f>
        <v>0</v>
      </c>
      <c r="AT409" s="7">
        <f>IF(AE409&gt;0,RANK(AE409,(Z409:AB409,AC409:AQ409)),0)</f>
        <v>0</v>
      </c>
      <c r="AU409" s="7">
        <f>IF(AF409&gt;0,RANK(AF409,(Z409:AB409,AC409:AQ409)),0)</f>
        <v>0</v>
      </c>
      <c r="AV409" s="7">
        <f>IF(AG409&gt;0,RANK(AG409,(Z409:AB409,AG409:AQ409)),0)</f>
        <v>0</v>
      </c>
      <c r="AW409" s="2" t="str">
        <f t="shared" si="444"/>
        <v>-</v>
      </c>
      <c r="AX409" s="2" t="str">
        <f t="shared" si="445"/>
        <v>-</v>
      </c>
      <c r="AY409" s="2" t="str">
        <f t="shared" si="446"/>
        <v>-</v>
      </c>
      <c r="BA409" s="2" t="str">
        <f t="shared" si="447"/>
        <v>District 2</v>
      </c>
      <c r="BB409" t="str">
        <f t="shared" si="448"/>
        <v>PA</v>
      </c>
      <c r="BC409">
        <v>2</v>
      </c>
      <c r="BE409" s="97">
        <v>42</v>
      </c>
      <c r="BF409" s="99">
        <v>902</v>
      </c>
      <c r="BG409" s="106">
        <f t="shared" si="449"/>
        <v>42902</v>
      </c>
      <c r="BH409" t="s">
        <v>2605</v>
      </c>
      <c r="BI409" t="s">
        <v>3184</v>
      </c>
    </row>
    <row r="410" spans="1:61" outlineLevel="1">
      <c r="A410" s="14" t="s">
        <v>1564</v>
      </c>
      <c r="B410" t="s">
        <v>2005</v>
      </c>
      <c r="C410" s="1">
        <f t="shared" si="435"/>
        <v>62303</v>
      </c>
      <c r="D410" s="1">
        <v>3</v>
      </c>
      <c r="E410" s="1"/>
      <c r="F410" s="1"/>
      <c r="G410" s="1"/>
      <c r="H410" s="1"/>
      <c r="I410" s="1"/>
      <c r="J410" s="1"/>
      <c r="K410" s="1"/>
      <c r="L410" s="1"/>
      <c r="M410" s="7">
        <f>IF(Z410&gt;0,RANK(Z410,(Z410:AB410,AC410:AQ410)),0)</f>
        <v>3</v>
      </c>
      <c r="N410" s="7">
        <f>IF(AA410&gt;0,RANK(AA410,(Z410:AB410,AC410:AQ410)),0)</f>
        <v>6</v>
      </c>
      <c r="O410" s="7">
        <f>IF(AB410&gt;0,RANK(AB410,(Z410:AB410,AC410:AQ410)),0)</f>
        <v>5</v>
      </c>
      <c r="P410" s="7">
        <f>IF(AC410&gt;0,RANK(AC410,(Z410:AB410,AC410:AQ410)),0)</f>
        <v>2</v>
      </c>
      <c r="Q410" s="49">
        <f t="shared" si="436"/>
        <v>23123</v>
      </c>
      <c r="R410" s="177">
        <f t="shared" si="437"/>
        <v>0.37113782642890392</v>
      </c>
      <c r="S410" s="2"/>
      <c r="T410" s="2">
        <f t="shared" si="438"/>
        <v>0.18801662841275701</v>
      </c>
      <c r="U410" s="2">
        <f t="shared" si="439"/>
        <v>5.0238351283244786E-3</v>
      </c>
      <c r="V410" s="2">
        <f t="shared" si="440"/>
        <v>6.1313259393608651E-3</v>
      </c>
      <c r="W410" s="2">
        <f t="shared" si="441"/>
        <v>0.21031089995666341</v>
      </c>
      <c r="X410" s="2">
        <f t="shared" si="442"/>
        <v>0.58144872638556733</v>
      </c>
      <c r="Y410" s="2">
        <f t="shared" si="443"/>
        <v>0.80082821051955766</v>
      </c>
      <c r="Z410" s="161">
        <f>SUMIF(County!$AT$1704:$AT$1770,$BC410,County!R$1704:R$1770)+SUMIF($BC$1501:$BC$1570,$BC410,Z$1501:Z$1570)</f>
        <v>11714</v>
      </c>
      <c r="AA410" s="161">
        <f>SUMIF(County!$AT$1704:$AT$1770,$BC410,County!S$1704:S$1770)+SUMIF($BC$1501:$BC$1570,$BC410,AA$1501:AA$1570)</f>
        <v>313</v>
      </c>
      <c r="AB410" s="161">
        <f>SUMIF(County!$AT$1704:$AT$1770,$BC410,County!T$1704:T$1770)+SUMIF($BC$1501:$BC$1570,$BC410,AB$1501:AB$1570)</f>
        <v>382</v>
      </c>
      <c r="AC410" s="161">
        <f>SUMIF(County!$AT$1704:$AT$1770,$BC410,County!U$1704:U$1770)+SUMIF($BC$1501:$BC$1570,$BC410,AC$1501:AC$1570)</f>
        <v>13103</v>
      </c>
      <c r="AD410" s="161">
        <f>SUMIF(County!$AT$1704:$AT$1770,$BC410,County!V$1704:V$1770)+SUMIF($BC$1501:$BC$1570,$BC410,AD$1501:AD$1570)</f>
        <v>36226</v>
      </c>
      <c r="AE410" s="161">
        <f>SUMIF(County!$AT$1704:$AT$1770,$BC410,County!W$1704:W$1770)+SUMIF($BC$1501:$BC$1570,$BC410,AE$1501:AE$1570)</f>
        <v>565</v>
      </c>
      <c r="AF410" s="161">
        <f>SUMIF(County!$AT$1704:$AT$1770,$BC410,County!X$1704:X$1770)+SUMIF($BC$1501:$BC$1570,$BC410,AF$1501:AF$1570)</f>
        <v>0</v>
      </c>
      <c r="AG410" s="161"/>
      <c r="AH410" s="161"/>
      <c r="AI410" s="161"/>
      <c r="AJ410" s="161"/>
      <c r="AK410" s="161">
        <f>SUMIF(County!$AT$1704:$AT$1770,$BC410,County!AC$1704:AC$1770)+SUMIF($BC$1501:$BC$1570,$BC410,AK$1501:AK$1570)</f>
        <v>0</v>
      </c>
      <c r="AL410" s="1"/>
      <c r="AN410" s="1"/>
      <c r="AS410" s="7">
        <f>IF(AD410&gt;0,RANK(AD410,(Z410:AB410,AC410:AQ410)),0)</f>
        <v>1</v>
      </c>
      <c r="AT410" s="7">
        <f>IF(AE410&gt;0,RANK(AE410,(Z410:AB410,AC410:AQ410)),0)</f>
        <v>4</v>
      </c>
      <c r="AU410" s="7">
        <f>IF(AF410&gt;0,RANK(AF410,(Z410:AB410,AC410:AQ410)),0)</f>
        <v>0</v>
      </c>
      <c r="AV410" s="7">
        <f>IF(AG410&gt;0,RANK(AG410,(Z410:AB410,AG410:AQ410)),0)</f>
        <v>0</v>
      </c>
      <c r="AW410" s="2">
        <f t="shared" si="444"/>
        <v>9.0685841773269337E-3</v>
      </c>
      <c r="AX410" s="2">
        <f t="shared" si="445"/>
        <v>0</v>
      </c>
      <c r="AY410" s="2">
        <f t="shared" si="446"/>
        <v>0</v>
      </c>
      <c r="BA410" s="2" t="str">
        <f t="shared" si="447"/>
        <v>District 3</v>
      </c>
      <c r="BB410" t="str">
        <f t="shared" si="448"/>
        <v>PA</v>
      </c>
      <c r="BC410">
        <v>3</v>
      </c>
      <c r="BE410" s="97">
        <v>42</v>
      </c>
      <c r="BF410" s="99">
        <v>903</v>
      </c>
      <c r="BG410" s="106">
        <f t="shared" si="449"/>
        <v>42903</v>
      </c>
      <c r="BH410" t="s">
        <v>2605</v>
      </c>
      <c r="BI410" t="s">
        <v>3184</v>
      </c>
    </row>
    <row r="411" spans="1:61" outlineLevel="1">
      <c r="A411" s="14" t="s">
        <v>1825</v>
      </c>
      <c r="B411" t="s">
        <v>2005</v>
      </c>
      <c r="C411" s="1">
        <f t="shared" si="435"/>
        <v>88294</v>
      </c>
      <c r="D411" s="1">
        <v>3</v>
      </c>
      <c r="E411" s="1"/>
      <c r="F411" s="1"/>
      <c r="G411" s="1"/>
      <c r="H411" s="1"/>
      <c r="I411" s="1"/>
      <c r="J411" s="1"/>
      <c r="K411" s="1"/>
      <c r="L411" s="1"/>
      <c r="M411" s="7">
        <f>IF(Z411&gt;0,RANK(Z411,(Z411:AB411,AC411:AQ411)),0)</f>
        <v>3</v>
      </c>
      <c r="N411" s="7">
        <f>IF(AA411&gt;0,RANK(AA411,(Z411:AB411,AC411:AQ411)),0)</f>
        <v>6</v>
      </c>
      <c r="O411" s="7">
        <f>IF(AB411&gt;0,RANK(AB411,(Z411:AB411,AC411:AQ411)),0)</f>
        <v>5</v>
      </c>
      <c r="P411" s="7">
        <f>IF(AC411&gt;0,RANK(AC411,(Z411:AB411,AC411:AQ411)),0)</f>
        <v>2</v>
      </c>
      <c r="Q411" s="49">
        <f t="shared" si="436"/>
        <v>30538</v>
      </c>
      <c r="R411" s="177">
        <f t="shared" si="437"/>
        <v>0.34586721634539153</v>
      </c>
      <c r="S411" s="2"/>
      <c r="T411" s="2">
        <f t="shared" si="438"/>
        <v>0.14835662672435274</v>
      </c>
      <c r="U411" s="2">
        <f t="shared" si="439"/>
        <v>6.1612340589394521E-3</v>
      </c>
      <c r="V411" s="2">
        <f t="shared" si="440"/>
        <v>6.3311210274763861E-3</v>
      </c>
      <c r="W411" s="2">
        <f t="shared" si="441"/>
        <v>0.23967653521190568</v>
      </c>
      <c r="X411" s="2">
        <f t="shared" si="442"/>
        <v>0.58554375155729721</v>
      </c>
      <c r="Y411" s="2">
        <f t="shared" si="443"/>
        <v>0.83915101818923143</v>
      </c>
      <c r="Z411" s="161">
        <f>SUMIF(County!$AT$1704:$AT$1770,$BC411,County!R$1704:R$1770)+SUMIF($BC$1501:$BC$1570,$BC411,Z$1501:Z$1570)</f>
        <v>13099</v>
      </c>
      <c r="AA411" s="161">
        <f>SUMIF(County!$AT$1704:$AT$1770,$BC411,County!S$1704:S$1770)+SUMIF($BC$1501:$BC$1570,$BC411,AA$1501:AA$1570)</f>
        <v>544</v>
      </c>
      <c r="AB411" s="161">
        <f>SUMIF(County!$AT$1704:$AT$1770,$BC411,County!T$1704:T$1770)+SUMIF($BC$1501:$BC$1570,$BC411,AB$1501:AB$1570)</f>
        <v>559</v>
      </c>
      <c r="AC411" s="161">
        <f>SUMIF(County!$AT$1704:$AT$1770,$BC411,County!U$1704:U$1770)+SUMIF($BC$1501:$BC$1570,$BC411,AC$1501:AC$1570)</f>
        <v>21162</v>
      </c>
      <c r="AD411" s="161">
        <f>SUMIF(County!$AT$1704:$AT$1770,$BC411,County!V$1704:V$1770)+SUMIF($BC$1501:$BC$1570,$BC411,AD$1501:AD$1570)</f>
        <v>51700</v>
      </c>
      <c r="AE411" s="161">
        <f>SUMIF(County!$AT$1704:$AT$1770,$BC411,County!W$1704:W$1770)+SUMIF($BC$1501:$BC$1570,$BC411,AE$1501:AE$1570)</f>
        <v>1230</v>
      </c>
      <c r="AF411" s="161">
        <f>SUMIF(County!$AT$1704:$AT$1770,$BC411,County!X$1704:X$1770)+SUMIF($BC$1501:$BC$1570,$BC411,AF$1501:AF$1570)</f>
        <v>0</v>
      </c>
      <c r="AG411" s="161"/>
      <c r="AH411" s="161"/>
      <c r="AI411" s="161"/>
      <c r="AJ411" s="161"/>
      <c r="AK411" s="161">
        <f>SUMIF(County!$AT$1704:$AT$1770,$BC411,County!AC$1704:AC$1770)+SUMIF($BC$1501:$BC$1570,$BC411,AK$1501:AK$1570)</f>
        <v>0</v>
      </c>
      <c r="AL411" s="1"/>
      <c r="AN411" s="1"/>
      <c r="AS411" s="7">
        <f>IF(AD411&gt;0,RANK(AD411,(Z411:AB411,AC411:AQ411)),0)</f>
        <v>1</v>
      </c>
      <c r="AT411" s="7">
        <f>IF(AE411&gt;0,RANK(AE411,(Z411:AB411,AC411:AQ411)),0)</f>
        <v>4</v>
      </c>
      <c r="AU411" s="7">
        <f>IF(AF411&gt;0,RANK(AF411,(Z411:AB411,AC411:AQ411)),0)</f>
        <v>0</v>
      </c>
      <c r="AV411" s="7">
        <f>IF(AG411&gt;0,RANK(AG411,(Z411:AB411,AG411:AQ411)),0)</f>
        <v>0</v>
      </c>
      <c r="AW411" s="2">
        <f t="shared" si="444"/>
        <v>1.3930731420028541E-2</v>
      </c>
      <c r="AX411" s="2">
        <f t="shared" si="445"/>
        <v>0</v>
      </c>
      <c r="AY411" s="2">
        <f t="shared" si="446"/>
        <v>0</v>
      </c>
      <c r="BA411" s="2" t="str">
        <f t="shared" si="447"/>
        <v>District 4</v>
      </c>
      <c r="BB411" t="str">
        <f t="shared" si="448"/>
        <v>PA</v>
      </c>
      <c r="BC411">
        <v>4</v>
      </c>
      <c r="BE411" s="97">
        <v>42</v>
      </c>
      <c r="BF411" s="99">
        <v>904</v>
      </c>
      <c r="BG411" s="106">
        <f t="shared" si="449"/>
        <v>42904</v>
      </c>
      <c r="BH411" t="s">
        <v>2605</v>
      </c>
      <c r="BI411" t="s">
        <v>3184</v>
      </c>
    </row>
    <row r="412" spans="1:61" outlineLevel="1">
      <c r="A412" s="14" t="s">
        <v>1780</v>
      </c>
      <c r="B412" t="s">
        <v>2005</v>
      </c>
      <c r="C412" s="1">
        <f t="shared" si="435"/>
        <v>76558</v>
      </c>
      <c r="D412" s="1">
        <v>3</v>
      </c>
      <c r="E412" s="1"/>
      <c r="F412" s="1"/>
      <c r="G412" s="1"/>
      <c r="H412" s="1"/>
      <c r="I412" s="1"/>
      <c r="J412" s="1"/>
      <c r="K412" s="1"/>
      <c r="L412" s="1"/>
      <c r="M412" s="7">
        <f>IF(Z412&gt;0,RANK(Z412,(Z412:AB412,AC412:AQ412)),0)</f>
        <v>3</v>
      </c>
      <c r="N412" s="7">
        <f>IF(AA412&gt;0,RANK(AA412,(Z412:AB412,AC412:AQ412)),0)</f>
        <v>5</v>
      </c>
      <c r="O412" s="7">
        <f>IF(AB412&gt;0,RANK(AB412,(Z412:AB412,AC412:AQ412)),0)</f>
        <v>6</v>
      </c>
      <c r="P412" s="7">
        <f>IF(AC412&gt;0,RANK(AC412,(Z412:AB412,AC412:AQ412)),0)</f>
        <v>2</v>
      </c>
      <c r="Q412" s="49">
        <f t="shared" si="436"/>
        <v>28174</v>
      </c>
      <c r="R412" s="177">
        <f t="shared" si="437"/>
        <v>0.36800856866689308</v>
      </c>
      <c r="S412" s="2"/>
      <c r="T412" s="2">
        <f t="shared" si="438"/>
        <v>0.15964366885237335</v>
      </c>
      <c r="U412" s="2">
        <f t="shared" si="439"/>
        <v>7.3669636092896888E-3</v>
      </c>
      <c r="V412" s="2">
        <f t="shared" si="440"/>
        <v>7.3408396248595834E-3</v>
      </c>
      <c r="W412" s="2">
        <f t="shared" si="441"/>
        <v>0.22325557093967971</v>
      </c>
      <c r="X412" s="2">
        <f t="shared" si="442"/>
        <v>0.59126413960657276</v>
      </c>
      <c r="Y412" s="2">
        <f t="shared" si="443"/>
        <v>0.82564852791347743</v>
      </c>
      <c r="Z412" s="161">
        <f>SUMIF(County!$AT$1704:$AT$1770,$BC412,County!R$1704:R$1770)+SUMIF($BC$1501:$BC$1570,$BC412,Z$1501:Z$1570)</f>
        <v>12222</v>
      </c>
      <c r="AA412" s="161">
        <f>SUMIF(County!$AT$1704:$AT$1770,$BC412,County!S$1704:S$1770)+SUMIF($BC$1501:$BC$1570,$BC412,AA$1501:AA$1570)</f>
        <v>564</v>
      </c>
      <c r="AB412" s="161">
        <f>SUMIF(County!$AT$1704:$AT$1770,$BC412,County!T$1704:T$1770)+SUMIF($BC$1501:$BC$1570,$BC412,AB$1501:AB$1570)</f>
        <v>562</v>
      </c>
      <c r="AC412" s="161">
        <f>SUMIF(County!$AT$1704:$AT$1770,$BC412,County!U$1704:U$1770)+SUMIF($BC$1501:$BC$1570,$BC412,AC$1501:AC$1570)</f>
        <v>17092</v>
      </c>
      <c r="AD412" s="161">
        <f>SUMIF(County!$AT$1704:$AT$1770,$BC412,County!V$1704:V$1770)+SUMIF($BC$1501:$BC$1570,$BC412,AD$1501:AD$1570)</f>
        <v>45266</v>
      </c>
      <c r="AE412" s="161">
        <f>SUMIF(County!$AT$1704:$AT$1770,$BC412,County!W$1704:W$1770)+SUMIF($BC$1501:$BC$1570,$BC412,AE$1501:AE$1570)</f>
        <v>852</v>
      </c>
      <c r="AF412" s="161">
        <f>SUMIF(County!$AT$1704:$AT$1770,$BC412,County!X$1704:X$1770)+SUMIF($BC$1501:$BC$1570,$BC412,AF$1501:AF$1570)</f>
        <v>0</v>
      </c>
      <c r="AG412" s="161"/>
      <c r="AH412" s="161"/>
      <c r="AI412" s="161"/>
      <c r="AJ412" s="161"/>
      <c r="AK412" s="161">
        <f>SUMIF(County!$AT$1704:$AT$1770,$BC412,County!AC$1704:AC$1770)+SUMIF($BC$1501:$BC$1570,$BC412,AK$1501:AK$1570)</f>
        <v>0</v>
      </c>
      <c r="AL412" s="1"/>
      <c r="AN412" s="1"/>
      <c r="AS412" s="7">
        <f>IF(AD412&gt;0,RANK(AD412,(Z412:AB412,AC412:AQ412)),0)</f>
        <v>1</v>
      </c>
      <c r="AT412" s="7">
        <f>IF(AE412&gt;0,RANK(AE412,(Z412:AB412,AC412:AQ412)),0)</f>
        <v>4</v>
      </c>
      <c r="AU412" s="7">
        <f>IF(AF412&gt;0,RANK(AF412,(Z412:AB412,AC412:AQ412)),0)</f>
        <v>0</v>
      </c>
      <c r="AV412" s="7">
        <f>IF(AG412&gt;0,RANK(AG412,(Z412:AB412,AG412:AQ412)),0)</f>
        <v>0</v>
      </c>
      <c r="AW412" s="2">
        <f t="shared" si="444"/>
        <v>1.1128817367224849E-2</v>
      </c>
      <c r="AX412" s="2">
        <f t="shared" si="445"/>
        <v>0</v>
      </c>
      <c r="AY412" s="2">
        <f t="shared" si="446"/>
        <v>0</v>
      </c>
      <c r="BA412" s="2" t="str">
        <f t="shared" si="447"/>
        <v>District 5</v>
      </c>
      <c r="BB412" t="str">
        <f t="shared" si="448"/>
        <v>PA</v>
      </c>
      <c r="BC412">
        <v>5</v>
      </c>
      <c r="BE412" s="97">
        <v>42</v>
      </c>
      <c r="BF412" s="99">
        <v>905</v>
      </c>
      <c r="BG412" s="106">
        <f t="shared" si="449"/>
        <v>42905</v>
      </c>
      <c r="BH412" t="s">
        <v>2605</v>
      </c>
      <c r="BI412" t="s">
        <v>3184</v>
      </c>
    </row>
    <row r="413" spans="1:61" outlineLevel="1">
      <c r="A413" s="14" t="s">
        <v>1759</v>
      </c>
      <c r="B413" t="s">
        <v>2005</v>
      </c>
      <c r="C413" s="1">
        <f t="shared" si="435"/>
        <v>0</v>
      </c>
      <c r="D413" s="1">
        <v>3</v>
      </c>
      <c r="E413" s="1"/>
      <c r="F413" s="1"/>
      <c r="G413" s="1"/>
      <c r="H413" s="1"/>
      <c r="I413" s="1"/>
      <c r="J413" s="1"/>
      <c r="K413" s="1"/>
      <c r="L413" s="1"/>
      <c r="M413" s="7">
        <f>IF(Z413&gt;0,RANK(Z413,(Z413:AB413,AC413:AQ413)),0)</f>
        <v>0</v>
      </c>
      <c r="N413" s="7">
        <f>IF(AA413&gt;0,RANK(AA413,(Z413:AB413,AC413:AQ413)),0)</f>
        <v>0</v>
      </c>
      <c r="O413" s="7">
        <f>IF(AB413&gt;0,RANK(AB413,(Z413:AB413,AC413:AQ413)),0)</f>
        <v>0</v>
      </c>
      <c r="P413" s="7">
        <f>IF(AC413&gt;0,RANK(AC413,(Z413:AB413,AC413:AQ413)),0)</f>
        <v>0</v>
      </c>
      <c r="Q413" s="49">
        <f t="shared" si="436"/>
        <v>0</v>
      </c>
      <c r="R413" s="177" t="e">
        <f t="shared" si="437"/>
        <v>#DIV/0!</v>
      </c>
      <c r="S413" s="2"/>
      <c r="T413" s="2" t="str">
        <f t="shared" si="438"/>
        <v>-</v>
      </c>
      <c r="U413" s="2" t="str">
        <f t="shared" si="439"/>
        <v>-</v>
      </c>
      <c r="V413" s="2" t="str">
        <f t="shared" si="440"/>
        <v>-</v>
      </c>
      <c r="W413" s="2" t="str">
        <f t="shared" si="441"/>
        <v>-</v>
      </c>
      <c r="X413" s="2" t="str">
        <f t="shared" si="442"/>
        <v>-</v>
      </c>
      <c r="Y413" s="2" t="str">
        <f t="shared" si="443"/>
        <v>-</v>
      </c>
      <c r="Z413" s="161">
        <f>SUMIF(County!$AT$1704:$AT$1770,$BC413,County!R$1704:R$1770)+SUMIF($BC$1501:$BC$1570,$BC413,Z$1501:Z$1570)</f>
        <v>0</v>
      </c>
      <c r="AA413" s="161">
        <f>SUMIF(County!$AT$1704:$AT$1770,$BC413,County!S$1704:S$1770)+SUMIF($BC$1501:$BC$1570,$BC413,AA$1501:AA$1570)</f>
        <v>0</v>
      </c>
      <c r="AB413" s="161">
        <f>SUMIF(County!$AT$1704:$AT$1770,$BC413,County!T$1704:T$1770)+SUMIF($BC$1501:$BC$1570,$BC413,AB$1501:AB$1570)</f>
        <v>0</v>
      </c>
      <c r="AC413" s="161">
        <f>SUMIF(County!$AT$1704:$AT$1770,$BC413,County!U$1704:U$1770)+SUMIF($BC$1501:$BC$1570,$BC413,AC$1501:AC$1570)</f>
        <v>0</v>
      </c>
      <c r="AD413" s="161">
        <f>SUMIF(County!$AT$1704:$AT$1770,$BC413,County!V$1704:V$1770)+SUMIF($BC$1501:$BC$1570,$BC413,AD$1501:AD$1570)</f>
        <v>0</v>
      </c>
      <c r="AE413" s="161">
        <f>SUMIF(County!$AT$1704:$AT$1770,$BC413,County!W$1704:W$1770)+SUMIF($BC$1501:$BC$1570,$BC413,AE$1501:AE$1570)</f>
        <v>0</v>
      </c>
      <c r="AF413" s="161">
        <f>SUMIF(County!$AT$1704:$AT$1770,$BC413,County!X$1704:X$1770)+SUMIF($BC$1501:$BC$1570,$BC413,AF$1501:AF$1570)</f>
        <v>0</v>
      </c>
      <c r="AG413" s="161"/>
      <c r="AH413" s="161"/>
      <c r="AI413" s="161"/>
      <c r="AJ413" s="161"/>
      <c r="AK413" s="161">
        <f>SUMIF(County!$AT$1704:$AT$1770,$BC413,County!AC$1704:AC$1770)+SUMIF($BC$1501:$BC$1570,$BC413,AK$1501:AK$1570)</f>
        <v>0</v>
      </c>
      <c r="AL413" s="1"/>
      <c r="AN413" s="1"/>
      <c r="AS413" s="7">
        <f>IF(AD413&gt;0,RANK(AD413,(Z413:AB413,AC413:AQ413)),0)</f>
        <v>0</v>
      </c>
      <c r="AT413" s="7">
        <f>IF(AE413&gt;0,RANK(AE413,(Z413:AB413,AC413:AQ413)),0)</f>
        <v>0</v>
      </c>
      <c r="AU413" s="7">
        <f>IF(AF413&gt;0,RANK(AF413,(Z413:AB413,AC413:AQ413)),0)</f>
        <v>0</v>
      </c>
      <c r="AV413" s="7">
        <f>IF(AG413&gt;0,RANK(AG413,(Z413:AB413,AG413:AQ413)),0)</f>
        <v>0</v>
      </c>
      <c r="AW413" s="2" t="str">
        <f t="shared" si="444"/>
        <v>-</v>
      </c>
      <c r="AX413" s="2" t="str">
        <f t="shared" si="445"/>
        <v>-</v>
      </c>
      <c r="AY413" s="2" t="str">
        <f t="shared" si="446"/>
        <v>-</v>
      </c>
      <c r="BA413" s="2" t="str">
        <f t="shared" si="447"/>
        <v>District 6</v>
      </c>
      <c r="BB413" t="str">
        <f t="shared" si="448"/>
        <v>PA</v>
      </c>
      <c r="BC413">
        <v>6</v>
      </c>
      <c r="BE413" s="97">
        <v>42</v>
      </c>
      <c r="BF413" s="99">
        <v>906</v>
      </c>
      <c r="BG413" s="106">
        <f t="shared" si="449"/>
        <v>42906</v>
      </c>
      <c r="BH413" t="s">
        <v>2605</v>
      </c>
      <c r="BI413" t="s">
        <v>3184</v>
      </c>
    </row>
    <row r="414" spans="1:61" outlineLevel="1">
      <c r="A414" s="14" t="s">
        <v>1356</v>
      </c>
      <c r="B414" t="s">
        <v>2005</v>
      </c>
      <c r="C414" s="1">
        <f t="shared" si="435"/>
        <v>0</v>
      </c>
      <c r="D414" s="1">
        <v>3</v>
      </c>
      <c r="E414" s="1"/>
      <c r="F414" s="1"/>
      <c r="G414" s="1"/>
      <c r="H414" s="1"/>
      <c r="I414" s="1"/>
      <c r="J414" s="1"/>
      <c r="K414" s="1"/>
      <c r="L414" s="1"/>
      <c r="M414" s="7">
        <f>IF(Z414&gt;0,RANK(Z414,(Z414:AB414,AC414:AQ414)),0)</f>
        <v>0</v>
      </c>
      <c r="N414" s="7">
        <f>IF(AA414&gt;0,RANK(AA414,(Z414:AB414,AC414:AQ414)),0)</f>
        <v>0</v>
      </c>
      <c r="O414" s="7">
        <f>IF(AB414&gt;0,RANK(AB414,(Z414:AB414,AC414:AQ414)),0)</f>
        <v>0</v>
      </c>
      <c r="P414" s="7">
        <f>IF(AC414&gt;0,RANK(AC414,(Z414:AB414,AC414:AQ414)),0)</f>
        <v>0</v>
      </c>
      <c r="Q414" s="49">
        <f t="shared" si="436"/>
        <v>0</v>
      </c>
      <c r="R414" s="177" t="e">
        <f t="shared" si="437"/>
        <v>#DIV/0!</v>
      </c>
      <c r="S414" s="2"/>
      <c r="T414" s="2" t="str">
        <f t="shared" si="438"/>
        <v>-</v>
      </c>
      <c r="U414" s="2" t="str">
        <f t="shared" si="439"/>
        <v>-</v>
      </c>
      <c r="V414" s="2" t="str">
        <f t="shared" si="440"/>
        <v>-</v>
      </c>
      <c r="W414" s="2" t="str">
        <f t="shared" si="441"/>
        <v>-</v>
      </c>
      <c r="X414" s="2" t="str">
        <f t="shared" si="442"/>
        <v>-</v>
      </c>
      <c r="Y414" s="2" t="str">
        <f t="shared" si="443"/>
        <v>-</v>
      </c>
      <c r="Z414" s="161">
        <f>SUMIF(County!$AT$1704:$AT$1770,$BC414,County!R$1704:R$1770)+SUMIF($BC$1501:$BC$1570,$BC414,Z$1501:Z$1570)</f>
        <v>0</v>
      </c>
      <c r="AA414" s="161">
        <f>SUMIF(County!$AT$1704:$AT$1770,$BC414,County!S$1704:S$1770)+SUMIF($BC$1501:$BC$1570,$BC414,AA$1501:AA$1570)</f>
        <v>0</v>
      </c>
      <c r="AB414" s="161">
        <f>SUMIF(County!$AT$1704:$AT$1770,$BC414,County!T$1704:T$1770)+SUMIF($BC$1501:$BC$1570,$BC414,AB$1501:AB$1570)</f>
        <v>0</v>
      </c>
      <c r="AC414" s="161">
        <f>SUMIF(County!$AT$1704:$AT$1770,$BC414,County!U$1704:U$1770)+SUMIF($BC$1501:$BC$1570,$BC414,AC$1501:AC$1570)</f>
        <v>0</v>
      </c>
      <c r="AD414" s="161">
        <f>SUMIF(County!$AT$1704:$AT$1770,$BC414,County!V$1704:V$1770)+SUMIF($BC$1501:$BC$1570,$BC414,AD$1501:AD$1570)</f>
        <v>0</v>
      </c>
      <c r="AE414" s="161">
        <f>SUMIF(County!$AT$1704:$AT$1770,$BC414,County!W$1704:W$1770)+SUMIF($BC$1501:$BC$1570,$BC414,AE$1501:AE$1570)</f>
        <v>0</v>
      </c>
      <c r="AF414" s="161">
        <f>SUMIF(County!$AT$1704:$AT$1770,$BC414,County!X$1704:X$1770)+SUMIF($BC$1501:$BC$1570,$BC414,AF$1501:AF$1570)</f>
        <v>0</v>
      </c>
      <c r="AG414" s="161"/>
      <c r="AH414" s="161"/>
      <c r="AI414" s="161"/>
      <c r="AJ414" s="161"/>
      <c r="AK414" s="161">
        <f>SUMIF(County!$AT$1704:$AT$1770,$BC414,County!AC$1704:AC$1770)+SUMIF($BC$1501:$BC$1570,$BC414,AK$1501:AK$1570)</f>
        <v>0</v>
      </c>
      <c r="AL414" s="1"/>
      <c r="AN414" s="1"/>
      <c r="AS414" s="7">
        <f>IF(AD414&gt;0,RANK(AD414,(Z414:AB414,AC414:AQ414)),0)</f>
        <v>0</v>
      </c>
      <c r="AT414" s="7">
        <f>IF(AE414&gt;0,RANK(AE414,(Z414:AB414,AC414:AQ414)),0)</f>
        <v>0</v>
      </c>
      <c r="AU414" s="7">
        <f>IF(AF414&gt;0,RANK(AF414,(Z414:AB414,AC414:AQ414)),0)</f>
        <v>0</v>
      </c>
      <c r="AV414" s="7">
        <f>IF(AG414&gt;0,RANK(AG414,(Z414:AB414,AG414:AQ414)),0)</f>
        <v>0</v>
      </c>
      <c r="AW414" s="2" t="str">
        <f t="shared" si="444"/>
        <v>-</v>
      </c>
      <c r="AX414" s="2" t="str">
        <f t="shared" si="445"/>
        <v>-</v>
      </c>
      <c r="AY414" s="2" t="str">
        <f t="shared" si="446"/>
        <v>-</v>
      </c>
      <c r="BA414" s="2" t="str">
        <f t="shared" si="447"/>
        <v>District 7</v>
      </c>
      <c r="BB414" t="str">
        <f t="shared" si="448"/>
        <v>PA</v>
      </c>
      <c r="BC414">
        <v>7</v>
      </c>
      <c r="BE414" s="97">
        <v>42</v>
      </c>
      <c r="BF414" s="99">
        <v>907</v>
      </c>
      <c r="BG414" s="106">
        <f t="shared" si="449"/>
        <v>42907</v>
      </c>
      <c r="BH414" t="s">
        <v>2605</v>
      </c>
      <c r="BI414" t="s">
        <v>3184</v>
      </c>
    </row>
    <row r="415" spans="1:61" outlineLevel="1">
      <c r="A415" s="14" t="s">
        <v>275</v>
      </c>
      <c r="B415" t="s">
        <v>2005</v>
      </c>
      <c r="C415" s="1">
        <f t="shared" si="435"/>
        <v>90991</v>
      </c>
      <c r="D415" s="1">
        <v>3</v>
      </c>
      <c r="E415" s="1"/>
      <c r="F415" s="1"/>
      <c r="G415" s="1"/>
      <c r="H415" s="1"/>
      <c r="I415" s="1"/>
      <c r="J415" s="1"/>
      <c r="K415" s="1"/>
      <c r="L415" s="1"/>
      <c r="M415" s="7">
        <f>IF(Z415&gt;0,RANK(Z415,(Z415:AB415,AC415:AQ415)),0)</f>
        <v>2</v>
      </c>
      <c r="N415" s="7">
        <f>IF(AA415&gt;0,RANK(AA415,(Z415:AB415,AC415:AQ415)),0)</f>
        <v>6</v>
      </c>
      <c r="O415" s="7">
        <f>IF(AB415&gt;0,RANK(AB415,(Z415:AB415,AC415:AQ415)),0)</f>
        <v>4</v>
      </c>
      <c r="P415" s="7">
        <f>IF(AC415&gt;0,RANK(AC415,(Z415:AB415,AC415:AQ415)),0)</f>
        <v>3</v>
      </c>
      <c r="Q415" s="49">
        <f t="shared" si="436"/>
        <v>31221</v>
      </c>
      <c r="R415" s="177">
        <f t="shared" si="437"/>
        <v>0.34312184721565869</v>
      </c>
      <c r="S415" s="2"/>
      <c r="T415" s="2">
        <f t="shared" si="438"/>
        <v>0.22243958193667507</v>
      </c>
      <c r="U415" s="2">
        <f t="shared" si="439"/>
        <v>6.583068655141717E-3</v>
      </c>
      <c r="V415" s="2">
        <f t="shared" si="440"/>
        <v>8.8360387291050758E-3</v>
      </c>
      <c r="W415" s="2">
        <f t="shared" si="441"/>
        <v>0.18835928828125859</v>
      </c>
      <c r="X415" s="2">
        <f t="shared" si="442"/>
        <v>0.56556142915233376</v>
      </c>
      <c r="Y415" s="2">
        <f t="shared" si="443"/>
        <v>0.76214131067907809</v>
      </c>
      <c r="Z415" s="161">
        <f>SUMIF(County!$AT$1704:$AT$1770,$BC415,County!R$1704:R$1770)+SUMIF($BC$1501:$BC$1570,$BC415,Z$1501:Z$1570)</f>
        <v>20240</v>
      </c>
      <c r="AA415" s="161">
        <f>SUMIF(County!$AT$1704:$AT$1770,$BC415,County!S$1704:S$1770)+SUMIF($BC$1501:$BC$1570,$BC415,AA$1501:AA$1570)</f>
        <v>599</v>
      </c>
      <c r="AB415" s="161">
        <f>SUMIF(County!$AT$1704:$AT$1770,$BC415,County!T$1704:T$1770)+SUMIF($BC$1501:$BC$1570,$BC415,AB$1501:AB$1570)</f>
        <v>804</v>
      </c>
      <c r="AC415" s="161">
        <f>SUMIF(County!$AT$1704:$AT$1770,$BC415,County!U$1704:U$1770)+SUMIF($BC$1501:$BC$1570,$BC415,AC$1501:AC$1570)</f>
        <v>17139</v>
      </c>
      <c r="AD415" s="161">
        <f>SUMIF(County!$AT$1704:$AT$1770,$BC415,County!V$1704:V$1770)+SUMIF($BC$1501:$BC$1570,$BC415,AD$1501:AD$1570)</f>
        <v>51461</v>
      </c>
      <c r="AE415" s="161">
        <f>SUMIF(County!$AT$1704:$AT$1770,$BC415,County!W$1704:W$1770)+SUMIF($BC$1501:$BC$1570,$BC415,AE$1501:AE$1570)</f>
        <v>748</v>
      </c>
      <c r="AF415" s="161">
        <f>SUMIF(County!$AT$1704:$AT$1770,$BC415,County!X$1704:X$1770)+SUMIF($BC$1501:$BC$1570,$BC415,AF$1501:AF$1570)</f>
        <v>0</v>
      </c>
      <c r="AG415" s="161"/>
      <c r="AH415" s="161"/>
      <c r="AI415" s="161"/>
      <c r="AJ415" s="161"/>
      <c r="AK415" s="161">
        <f>SUMIF(County!$AT$1704:$AT$1770,$BC415,County!AC$1704:AC$1770)+SUMIF($BC$1501:$BC$1570,$BC415,AK$1501:AK$1570)</f>
        <v>0</v>
      </c>
      <c r="AL415" s="1"/>
      <c r="AN415" s="1"/>
      <c r="AS415" s="7">
        <f>IF(AD415&gt;0,RANK(AD415,(Z415:AB415,AC415:AQ415)),0)</f>
        <v>1</v>
      </c>
      <c r="AT415" s="7">
        <f>IF(AE415&gt;0,RANK(AE415,(Z415:AB415,AC415:AQ415)),0)</f>
        <v>5</v>
      </c>
      <c r="AU415" s="7">
        <f>IF(AF415&gt;0,RANK(AF415,(Z415:AB415,AC415:AQ415)),0)</f>
        <v>0</v>
      </c>
      <c r="AV415" s="7">
        <f>IF(AG415&gt;0,RANK(AG415,(Z415:AB415,AG415:AQ415)),0)</f>
        <v>0</v>
      </c>
      <c r="AW415" s="2">
        <f t="shared" si="444"/>
        <v>8.2205932454858174E-3</v>
      </c>
      <c r="AX415" s="2">
        <f t="shared" si="445"/>
        <v>0</v>
      </c>
      <c r="AY415" s="2">
        <f t="shared" si="446"/>
        <v>0</v>
      </c>
      <c r="BA415" s="2" t="str">
        <f t="shared" si="447"/>
        <v>District 8</v>
      </c>
      <c r="BB415" t="str">
        <f t="shared" si="448"/>
        <v>PA</v>
      </c>
      <c r="BC415">
        <v>8</v>
      </c>
      <c r="BE415" s="97">
        <v>42</v>
      </c>
      <c r="BF415" s="99">
        <v>908</v>
      </c>
      <c r="BG415" s="106">
        <f t="shared" si="449"/>
        <v>42908</v>
      </c>
      <c r="BH415" t="s">
        <v>2605</v>
      </c>
      <c r="BI415" t="s">
        <v>3184</v>
      </c>
    </row>
    <row r="416" spans="1:61" outlineLevel="1">
      <c r="A416" s="14" t="s">
        <v>3001</v>
      </c>
      <c r="B416" t="s">
        <v>2005</v>
      </c>
      <c r="C416" s="1">
        <f t="shared" si="435"/>
        <v>86749</v>
      </c>
      <c r="D416" s="1">
        <v>3</v>
      </c>
      <c r="E416" s="1"/>
      <c r="F416" s="1"/>
      <c r="G416" s="1"/>
      <c r="H416" s="1"/>
      <c r="I416" s="1"/>
      <c r="J416" s="1"/>
      <c r="K416" s="1"/>
      <c r="L416" s="1"/>
      <c r="M416" s="7">
        <f>IF(Z416&gt;0,RANK(Z416,(Z416:AB416,AC416:AQ416)),0)</f>
        <v>3</v>
      </c>
      <c r="N416" s="7">
        <f>IF(AA416&gt;0,RANK(AA416,(Z416:AB416,AC416:AQ416)),0)</f>
        <v>6</v>
      </c>
      <c r="O416" s="7">
        <f>IF(AB416&gt;0,RANK(AB416,(Z416:AB416,AC416:AQ416)),0)</f>
        <v>5</v>
      </c>
      <c r="P416" s="7">
        <f>IF(AC416&gt;0,RANK(AC416,(Z416:AB416,AC416:AQ416)),0)</f>
        <v>2</v>
      </c>
      <c r="Q416" s="49">
        <f t="shared" si="436"/>
        <v>33197</v>
      </c>
      <c r="R416" s="177">
        <f t="shared" si="437"/>
        <v>0.38267876286758351</v>
      </c>
      <c r="S416" s="2"/>
      <c r="T416" s="2">
        <f t="shared" si="438"/>
        <v>0.12301006351658232</v>
      </c>
      <c r="U416" s="2">
        <f t="shared" si="439"/>
        <v>6.340130721967977E-3</v>
      </c>
      <c r="V416" s="2">
        <f t="shared" si="440"/>
        <v>6.6052634612502742E-3</v>
      </c>
      <c r="W416" s="2">
        <f t="shared" si="441"/>
        <v>0.2338124935157754</v>
      </c>
      <c r="X416" s="2">
        <f t="shared" si="442"/>
        <v>0.61649125638335889</v>
      </c>
      <c r="Y416" s="2">
        <f t="shared" si="443"/>
        <v>0.86404454230019956</v>
      </c>
      <c r="Z416" s="161">
        <f>SUMIF(County!$AT$1704:$AT$1770,$BC416,County!R$1704:R$1770)+SUMIF($BC$1501:$BC$1570,$BC416,Z$1501:Z$1570)</f>
        <v>10671</v>
      </c>
      <c r="AA416" s="161">
        <f>SUMIF(County!$AT$1704:$AT$1770,$BC416,County!S$1704:S$1770)+SUMIF($BC$1501:$BC$1570,$BC416,AA$1501:AA$1570)</f>
        <v>550</v>
      </c>
      <c r="AB416" s="161">
        <f>SUMIF(County!$AT$1704:$AT$1770,$BC416,County!T$1704:T$1770)+SUMIF($BC$1501:$BC$1570,$BC416,AB$1501:AB$1570)</f>
        <v>573</v>
      </c>
      <c r="AC416" s="161">
        <f>SUMIF(County!$AT$1704:$AT$1770,$BC416,County!U$1704:U$1770)+SUMIF($BC$1501:$BC$1570,$BC416,AC$1501:AC$1570)</f>
        <v>20283</v>
      </c>
      <c r="AD416" s="161">
        <f>SUMIF(County!$AT$1704:$AT$1770,$BC416,County!V$1704:V$1770)+SUMIF($BC$1501:$BC$1570,$BC416,AD$1501:AD$1570)</f>
        <v>53480</v>
      </c>
      <c r="AE416" s="161">
        <f>SUMIF(County!$AT$1704:$AT$1770,$BC416,County!W$1704:W$1770)+SUMIF($BC$1501:$BC$1570,$BC416,AE$1501:AE$1570)</f>
        <v>1192</v>
      </c>
      <c r="AF416" s="161">
        <f>SUMIF(County!$AT$1704:$AT$1770,$BC416,County!X$1704:X$1770)+SUMIF($BC$1501:$BC$1570,$BC416,AF$1501:AF$1570)</f>
        <v>0</v>
      </c>
      <c r="AG416" s="161"/>
      <c r="AH416" s="161"/>
      <c r="AI416" s="161"/>
      <c r="AJ416" s="161"/>
      <c r="AK416" s="161">
        <f>SUMIF(County!$AT$1704:$AT$1770,$BC416,County!AC$1704:AC$1770)+SUMIF($BC$1501:$BC$1570,$BC416,AK$1501:AK$1570)</f>
        <v>0</v>
      </c>
      <c r="AL416" s="1"/>
      <c r="AN416" s="1"/>
      <c r="AS416" s="7">
        <f>IF(AD416&gt;0,RANK(AD416,(Z416:AB416,AC416:AQ416)),0)</f>
        <v>1</v>
      </c>
      <c r="AT416" s="7">
        <f>IF(AE416&gt;0,RANK(AE416,(Z416:AB416,AC416:AQ416)),0)</f>
        <v>4</v>
      </c>
      <c r="AU416" s="7">
        <f>IF(AF416&gt;0,RANK(AF416,(Z416:AB416,AC416:AQ416)),0)</f>
        <v>0</v>
      </c>
      <c r="AV416" s="7">
        <f>IF(AG416&gt;0,RANK(AG416,(Z416:AB416,AG416:AQ416)),0)</f>
        <v>0</v>
      </c>
      <c r="AW416" s="2">
        <f t="shared" si="444"/>
        <v>1.3740792401065141E-2</v>
      </c>
      <c r="AX416" s="2">
        <f t="shared" si="445"/>
        <v>0</v>
      </c>
      <c r="AY416" s="2">
        <f t="shared" si="446"/>
        <v>0</v>
      </c>
      <c r="BA416" s="2" t="str">
        <f t="shared" si="447"/>
        <v>District 9</v>
      </c>
      <c r="BB416" t="str">
        <f t="shared" si="448"/>
        <v>PA</v>
      </c>
      <c r="BC416">
        <v>9</v>
      </c>
      <c r="BE416" s="97">
        <v>42</v>
      </c>
      <c r="BF416" s="99">
        <v>909</v>
      </c>
      <c r="BG416" s="106">
        <f t="shared" si="449"/>
        <v>42909</v>
      </c>
      <c r="BH416" t="s">
        <v>2605</v>
      </c>
      <c r="BI416" t="s">
        <v>3184</v>
      </c>
    </row>
    <row r="417" spans="1:61" outlineLevel="1">
      <c r="A417" s="14" t="s">
        <v>50</v>
      </c>
      <c r="B417" t="s">
        <v>2005</v>
      </c>
      <c r="C417" s="1">
        <f t="shared" si="435"/>
        <v>83024</v>
      </c>
      <c r="D417" s="1">
        <v>3</v>
      </c>
      <c r="E417" s="1"/>
      <c r="F417" s="1"/>
      <c r="G417" s="1"/>
      <c r="H417" s="1"/>
      <c r="I417" s="1"/>
      <c r="J417" s="1"/>
      <c r="K417" s="1"/>
      <c r="L417" s="1"/>
      <c r="M417" s="7">
        <f>IF(Z417&gt;0,RANK(Z417,(Z417:AB417,AC417:AQ417)),0)</f>
        <v>3</v>
      </c>
      <c r="N417" s="7">
        <f>IF(AA417&gt;0,RANK(AA417,(Z417:AB417,AC417:AQ417)),0)</f>
        <v>6</v>
      </c>
      <c r="O417" s="7">
        <f>IF(AB417&gt;0,RANK(AB417,(Z417:AB417,AC417:AQ417)),0)</f>
        <v>5</v>
      </c>
      <c r="P417" s="7">
        <f>IF(AC417&gt;0,RANK(AC417,(Z417:AB417,AC417:AQ417)),0)</f>
        <v>2</v>
      </c>
      <c r="Q417" s="49">
        <f t="shared" si="436"/>
        <v>31090</v>
      </c>
      <c r="R417" s="177">
        <f t="shared" si="437"/>
        <v>0.37447003276161112</v>
      </c>
      <c r="S417" s="2"/>
      <c r="T417" s="2">
        <f t="shared" si="438"/>
        <v>0.124843418770476</v>
      </c>
      <c r="U417" s="2">
        <f t="shared" si="439"/>
        <v>5.7091925226440549E-3</v>
      </c>
      <c r="V417" s="2">
        <f t="shared" si="440"/>
        <v>5.925997301984968E-3</v>
      </c>
      <c r="W417" s="2">
        <f t="shared" si="441"/>
        <v>0.23894295625361342</v>
      </c>
      <c r="X417" s="2">
        <f t="shared" si="442"/>
        <v>0.61341298901522456</v>
      </c>
      <c r="Y417" s="2">
        <f t="shared" si="443"/>
        <v>0.86352139140489503</v>
      </c>
      <c r="Z417" s="161">
        <f>SUMIF(County!$AT$1704:$AT$1770,$BC417,County!R$1704:R$1770)+SUMIF($BC$1501:$BC$1570,$BC417,Z$1501:Z$1570)</f>
        <v>10365</v>
      </c>
      <c r="AA417" s="161">
        <f>SUMIF(County!$AT$1704:$AT$1770,$BC417,County!S$1704:S$1770)+SUMIF($BC$1501:$BC$1570,$BC417,AA$1501:AA$1570)</f>
        <v>474</v>
      </c>
      <c r="AB417" s="161">
        <f>SUMIF(County!$AT$1704:$AT$1770,$BC417,County!T$1704:T$1770)+SUMIF($BC$1501:$BC$1570,$BC417,AB$1501:AB$1570)</f>
        <v>492</v>
      </c>
      <c r="AC417" s="161">
        <f>SUMIF(County!$AT$1704:$AT$1770,$BC417,County!U$1704:U$1770)+SUMIF($BC$1501:$BC$1570,$BC417,AC$1501:AC$1570)</f>
        <v>19838</v>
      </c>
      <c r="AD417" s="161">
        <f>SUMIF(County!$AT$1704:$AT$1770,$BC417,County!V$1704:V$1770)+SUMIF($BC$1501:$BC$1570,$BC417,AD$1501:AD$1570)</f>
        <v>50928</v>
      </c>
      <c r="AE417" s="161">
        <f>SUMIF(County!$AT$1704:$AT$1770,$BC417,County!W$1704:W$1770)+SUMIF($BC$1501:$BC$1570,$BC417,AE$1501:AE$1570)</f>
        <v>927</v>
      </c>
      <c r="AF417" s="161">
        <f>SUMIF(County!$AT$1704:$AT$1770,$BC417,County!X$1704:X$1770)+SUMIF($BC$1501:$BC$1570,$BC417,AF$1501:AF$1570)</f>
        <v>0</v>
      </c>
      <c r="AG417" s="161"/>
      <c r="AH417" s="161"/>
      <c r="AI417" s="161"/>
      <c r="AJ417" s="161"/>
      <c r="AK417" s="161">
        <f>SUMIF(County!$AT$1704:$AT$1770,$BC417,County!AC$1704:AC$1770)+SUMIF($BC$1501:$BC$1570,$BC417,AK$1501:AK$1570)</f>
        <v>0</v>
      </c>
      <c r="AL417" s="1"/>
      <c r="AN417" s="1"/>
      <c r="AS417" s="7">
        <f>IF(AD417&gt;0,RANK(AD417,(Z417:AB417,AC417:AQ417)),0)</f>
        <v>1</v>
      </c>
      <c r="AT417" s="7">
        <f>IF(AE417&gt;0,RANK(AE417,(Z417:AB417,AC417:AQ417)),0)</f>
        <v>4</v>
      </c>
      <c r="AU417" s="7">
        <f>IF(AF417&gt;0,RANK(AF417,(Z417:AB417,AC417:AQ417)),0)</f>
        <v>0</v>
      </c>
      <c r="AV417" s="7">
        <f>IF(AG417&gt;0,RANK(AG417,(Z417:AB417,AG417:AQ417)),0)</f>
        <v>0</v>
      </c>
      <c r="AW417" s="2">
        <f t="shared" si="444"/>
        <v>1.1165446136057043E-2</v>
      </c>
      <c r="AX417" s="2">
        <f t="shared" si="445"/>
        <v>0</v>
      </c>
      <c r="AY417" s="2">
        <f t="shared" si="446"/>
        <v>0</v>
      </c>
      <c r="BA417" s="2" t="str">
        <f t="shared" si="447"/>
        <v>District 10</v>
      </c>
      <c r="BB417" t="str">
        <f t="shared" si="448"/>
        <v>PA</v>
      </c>
      <c r="BC417">
        <v>10</v>
      </c>
      <c r="BE417" s="97">
        <v>42</v>
      </c>
      <c r="BF417" s="99">
        <v>910</v>
      </c>
      <c r="BG417" s="106">
        <f t="shared" si="449"/>
        <v>42910</v>
      </c>
      <c r="BH417" t="s">
        <v>2605</v>
      </c>
      <c r="BI417" t="s">
        <v>3184</v>
      </c>
    </row>
    <row r="418" spans="1:61" outlineLevel="1">
      <c r="A418" s="14" t="s">
        <v>1892</v>
      </c>
      <c r="B418" t="s">
        <v>2005</v>
      </c>
      <c r="C418" s="1">
        <f t="shared" si="435"/>
        <v>17498</v>
      </c>
      <c r="D418" s="1">
        <v>3</v>
      </c>
      <c r="E418" s="1"/>
      <c r="F418" s="1"/>
      <c r="G418" s="1"/>
      <c r="H418" s="1"/>
      <c r="I418" s="1"/>
      <c r="J418" s="1"/>
      <c r="K418" s="1"/>
      <c r="L418" s="1"/>
      <c r="M418" s="7">
        <f>IF(Z418&gt;0,RANK(Z418,(Z418:AB418,AC418:AQ418)),0)</f>
        <v>3</v>
      </c>
      <c r="N418" s="7">
        <f>IF(AA418&gt;0,RANK(AA418,(Z418:AB418,AC418:AQ418)),0)</f>
        <v>6</v>
      </c>
      <c r="O418" s="7">
        <f>IF(AB418&gt;0,RANK(AB418,(Z418:AB418,AC418:AQ418)),0)</f>
        <v>5</v>
      </c>
      <c r="P418" s="7">
        <f>IF(AC418&gt;0,RANK(AC418,(Z418:AB418,AC418:AQ418)),0)</f>
        <v>2</v>
      </c>
      <c r="Q418" s="49">
        <f t="shared" si="436"/>
        <v>8009</v>
      </c>
      <c r="R418" s="177">
        <f t="shared" si="437"/>
        <v>0.45770945250885814</v>
      </c>
      <c r="S418" s="2"/>
      <c r="T418" s="2">
        <f t="shared" si="438"/>
        <v>0.12624299919990856</v>
      </c>
      <c r="U418" s="2">
        <f t="shared" si="439"/>
        <v>5.4863412961481308E-3</v>
      </c>
      <c r="V418" s="2">
        <f t="shared" si="440"/>
        <v>6.6293290661789918E-3</v>
      </c>
      <c r="W418" s="2">
        <f t="shared" si="441"/>
        <v>0.19665104583380957</v>
      </c>
      <c r="X418" s="2">
        <f t="shared" si="442"/>
        <v>0.65436049834266774</v>
      </c>
      <c r="Y418" s="2">
        <f t="shared" si="443"/>
        <v>0.86164133043776436</v>
      </c>
      <c r="Z418" s="161">
        <f>SUMIF(County!$AT$1704:$AT$1770,$BC418,County!R$1704:R$1770)+SUMIF($BC$1501:$BC$1570,$BC418,Z$1501:Z$1570)</f>
        <v>2209</v>
      </c>
      <c r="AA418" s="161">
        <f>SUMIF(County!$AT$1704:$AT$1770,$BC418,County!S$1704:S$1770)+SUMIF($BC$1501:$BC$1570,$BC418,AA$1501:AA$1570)</f>
        <v>96</v>
      </c>
      <c r="AB418" s="161">
        <f>SUMIF(County!$AT$1704:$AT$1770,$BC418,County!T$1704:T$1770)+SUMIF($BC$1501:$BC$1570,$BC418,AB$1501:AB$1570)</f>
        <v>116</v>
      </c>
      <c r="AC418" s="161">
        <f>SUMIF(County!$AT$1704:$AT$1770,$BC418,County!U$1704:U$1770)+SUMIF($BC$1501:$BC$1570,$BC418,AC$1501:AC$1570)</f>
        <v>3441</v>
      </c>
      <c r="AD418" s="161">
        <f>SUMIF(County!$AT$1704:$AT$1770,$BC418,County!V$1704:V$1770)+SUMIF($BC$1501:$BC$1570,$BC418,AD$1501:AD$1570)</f>
        <v>11450</v>
      </c>
      <c r="AE418" s="161">
        <f>SUMIF(County!$AT$1704:$AT$1770,$BC418,County!W$1704:W$1770)+SUMIF($BC$1501:$BC$1570,$BC418,AE$1501:AE$1570)</f>
        <v>186</v>
      </c>
      <c r="AF418" s="161">
        <f>SUMIF(County!$AT$1704:$AT$1770,$BC418,County!X$1704:X$1770)+SUMIF($BC$1501:$BC$1570,$BC418,AF$1501:AF$1570)</f>
        <v>0</v>
      </c>
      <c r="AG418" s="161"/>
      <c r="AH418" s="161"/>
      <c r="AI418" s="161"/>
      <c r="AJ418" s="161"/>
      <c r="AK418" s="161">
        <f>SUMIF(County!$AT$1704:$AT$1770,$BC418,County!AC$1704:AC$1770)+SUMIF($BC$1501:$BC$1570,$BC418,AK$1501:AK$1570)</f>
        <v>0</v>
      </c>
      <c r="AL418" s="1"/>
      <c r="AN418" s="1"/>
      <c r="AS418" s="7">
        <f>IF(AD418&gt;0,RANK(AD418,(Z418:AB418,AC418:AQ418)),0)</f>
        <v>1</v>
      </c>
      <c r="AT418" s="7">
        <f>IF(AE418&gt;0,RANK(AE418,(Z418:AB418,AC418:AQ418)),0)</f>
        <v>4</v>
      </c>
      <c r="AU418" s="7">
        <f>IF(AF418&gt;0,RANK(AF418,(Z418:AB418,AC418:AQ418)),0)</f>
        <v>0</v>
      </c>
      <c r="AV418" s="7">
        <f>IF(AG418&gt;0,RANK(AG418,(Z418:AB418,AG418:AQ418)),0)</f>
        <v>0</v>
      </c>
      <c r="AW418" s="2">
        <f t="shared" si="444"/>
        <v>1.0629786261287005E-2</v>
      </c>
      <c r="AX418" s="2">
        <f t="shared" si="445"/>
        <v>0</v>
      </c>
      <c r="AY418" s="2">
        <f t="shared" si="446"/>
        <v>0</v>
      </c>
      <c r="BA418" s="2" t="str">
        <f t="shared" si="447"/>
        <v>District 11</v>
      </c>
      <c r="BB418" t="str">
        <f t="shared" si="448"/>
        <v>PA</v>
      </c>
      <c r="BC418">
        <v>11</v>
      </c>
      <c r="BE418" s="97">
        <v>42</v>
      </c>
      <c r="BF418" s="99">
        <v>911</v>
      </c>
      <c r="BG418" s="106">
        <f t="shared" si="449"/>
        <v>42911</v>
      </c>
      <c r="BH418" t="s">
        <v>2605</v>
      </c>
      <c r="BI418" t="s">
        <v>3184</v>
      </c>
    </row>
    <row r="419" spans="1:61" outlineLevel="1">
      <c r="A419" s="14" t="s">
        <v>466</v>
      </c>
      <c r="B419" t="s">
        <v>2005</v>
      </c>
      <c r="C419" s="1">
        <f t="shared" si="435"/>
        <v>20111</v>
      </c>
      <c r="D419" s="1">
        <v>3</v>
      </c>
      <c r="E419" s="1"/>
      <c r="F419" s="1"/>
      <c r="G419" s="1"/>
      <c r="H419" s="1"/>
      <c r="I419" s="1"/>
      <c r="J419" s="1"/>
      <c r="K419" s="1"/>
      <c r="L419" s="1"/>
      <c r="M419" s="7">
        <f>IF(Z419&gt;0,RANK(Z419,(Z419:AB419,AC419:AQ419)),0)</f>
        <v>3</v>
      </c>
      <c r="N419" s="7">
        <f>IF(AA419&gt;0,RANK(AA419,(Z419:AB419,AC419:AQ419)),0)</f>
        <v>6</v>
      </c>
      <c r="O419" s="7">
        <f>IF(AB419&gt;0,RANK(AB419,(Z419:AB419,AC419:AQ419)),0)</f>
        <v>5</v>
      </c>
      <c r="P419" s="7">
        <f>IF(AC419&gt;0,RANK(AC419,(Z419:AB419,AC419:AQ419)),0)</f>
        <v>2</v>
      </c>
      <c r="Q419" s="49">
        <f t="shared" si="436"/>
        <v>7009</v>
      </c>
      <c r="R419" s="177">
        <f t="shared" si="437"/>
        <v>0.34851573765600913</v>
      </c>
      <c r="S419" s="2"/>
      <c r="T419" s="2">
        <f t="shared" si="438"/>
        <v>0.18631594649694197</v>
      </c>
      <c r="U419" s="2">
        <f t="shared" si="439"/>
        <v>4.8232310675749594E-3</v>
      </c>
      <c r="V419" s="2">
        <f t="shared" si="440"/>
        <v>5.8674357316891249E-3</v>
      </c>
      <c r="W419" s="2">
        <f t="shared" si="441"/>
        <v>0.22326090199393367</v>
      </c>
      <c r="X419" s="2">
        <f t="shared" si="442"/>
        <v>0.57177663964994285</v>
      </c>
      <c r="Y419" s="2">
        <f t="shared" si="443"/>
        <v>0.80299338670379394</v>
      </c>
      <c r="Z419" s="161">
        <f>SUMIF(County!$AT$1704:$AT$1770,$BC419,County!R$1704:R$1770)+SUMIF($BC$1501:$BC$1570,$BC419,Z$1501:Z$1570)</f>
        <v>3747</v>
      </c>
      <c r="AA419" s="161">
        <f>SUMIF(County!$AT$1704:$AT$1770,$BC419,County!S$1704:S$1770)+SUMIF($BC$1501:$BC$1570,$BC419,AA$1501:AA$1570)</f>
        <v>97</v>
      </c>
      <c r="AB419" s="161">
        <f>SUMIF(County!$AT$1704:$AT$1770,$BC419,County!T$1704:T$1770)+SUMIF($BC$1501:$BC$1570,$BC419,AB$1501:AB$1570)</f>
        <v>118</v>
      </c>
      <c r="AC419" s="161">
        <f>SUMIF(County!$AT$1704:$AT$1770,$BC419,County!U$1704:U$1770)+SUMIF($BC$1501:$BC$1570,$BC419,AC$1501:AC$1570)</f>
        <v>4490</v>
      </c>
      <c r="AD419" s="161">
        <f>SUMIF(County!$AT$1704:$AT$1770,$BC419,County!V$1704:V$1770)+SUMIF($BC$1501:$BC$1570,$BC419,AD$1501:AD$1570)</f>
        <v>11499</v>
      </c>
      <c r="AE419" s="161">
        <f>SUMIF(County!$AT$1704:$AT$1770,$BC419,County!W$1704:W$1770)+SUMIF($BC$1501:$BC$1570,$BC419,AE$1501:AE$1570)</f>
        <v>160</v>
      </c>
      <c r="AF419" s="161">
        <f>SUMIF(County!$AT$1704:$AT$1770,$BC419,County!X$1704:X$1770)+SUMIF($BC$1501:$BC$1570,$BC419,AF$1501:AF$1570)</f>
        <v>0</v>
      </c>
      <c r="AG419" s="161"/>
      <c r="AH419" s="161"/>
      <c r="AI419" s="161"/>
      <c r="AJ419" s="161"/>
      <c r="AK419" s="161">
        <f>SUMIF(County!$AT$1704:$AT$1770,$BC419,County!AC$1704:AC$1770)+SUMIF($BC$1501:$BC$1570,$BC419,AK$1501:AK$1570)</f>
        <v>0</v>
      </c>
      <c r="AL419" s="1"/>
      <c r="AN419" s="1"/>
      <c r="AS419" s="7">
        <f>IF(AD419&gt;0,RANK(AD419,(Z419:AB419,AC419:AQ419)),0)</f>
        <v>1</v>
      </c>
      <c r="AT419" s="7">
        <f>IF(AE419&gt;0,RANK(AE419,(Z419:AB419,AC419:AQ419)),0)</f>
        <v>4</v>
      </c>
      <c r="AU419" s="7">
        <f>IF(AF419&gt;0,RANK(AF419,(Z419:AB419,AC419:AQ419)),0)</f>
        <v>0</v>
      </c>
      <c r="AV419" s="7">
        <f>IF(AG419&gt;0,RANK(AG419,(Z419:AB419,AG419:AQ419)),0)</f>
        <v>0</v>
      </c>
      <c r="AW419" s="2">
        <f t="shared" si="444"/>
        <v>7.9558450599174577E-3</v>
      </c>
      <c r="AX419" s="2">
        <f t="shared" si="445"/>
        <v>0</v>
      </c>
      <c r="AY419" s="2">
        <f t="shared" si="446"/>
        <v>0</v>
      </c>
      <c r="BA419" s="2" t="str">
        <f t="shared" si="447"/>
        <v>District 12</v>
      </c>
      <c r="BB419" t="str">
        <f t="shared" si="448"/>
        <v>PA</v>
      </c>
      <c r="BC419">
        <v>12</v>
      </c>
      <c r="BE419" s="97">
        <v>42</v>
      </c>
      <c r="BF419" s="99">
        <v>912</v>
      </c>
      <c r="BG419" s="106">
        <f t="shared" si="449"/>
        <v>42912</v>
      </c>
      <c r="BH419" t="s">
        <v>2605</v>
      </c>
      <c r="BI419" t="s">
        <v>3184</v>
      </c>
    </row>
    <row r="420" spans="1:61" outlineLevel="1">
      <c r="A420" s="14" t="s">
        <v>578</v>
      </c>
      <c r="B420" t="s">
        <v>2005</v>
      </c>
      <c r="C420" s="1">
        <f t="shared" si="435"/>
        <v>0</v>
      </c>
      <c r="D420" s="1">
        <v>3</v>
      </c>
      <c r="E420" s="1"/>
      <c r="F420" s="1"/>
      <c r="G420" s="1"/>
      <c r="H420" s="1"/>
      <c r="I420" s="1"/>
      <c r="J420" s="1"/>
      <c r="K420" s="1"/>
      <c r="L420" s="1"/>
      <c r="M420" s="7">
        <f>IF(Z420&gt;0,RANK(Z420,(Z420:AB420,AC420:AQ420)),0)</f>
        <v>0</v>
      </c>
      <c r="N420" s="7">
        <f>IF(AA420&gt;0,RANK(AA420,(Z420:AB420,AC420:AQ420)),0)</f>
        <v>0</v>
      </c>
      <c r="O420" s="7">
        <f>IF(AB420&gt;0,RANK(AB420,(Z420:AB420,AC420:AQ420)),0)</f>
        <v>0</v>
      </c>
      <c r="P420" s="7">
        <f>IF(AC420&gt;0,RANK(AC420,(Z420:AB420,AC420:AQ420)),0)</f>
        <v>0</v>
      </c>
      <c r="Q420" s="49">
        <f t="shared" si="436"/>
        <v>0</v>
      </c>
      <c r="R420" s="177" t="e">
        <f t="shared" si="437"/>
        <v>#DIV/0!</v>
      </c>
      <c r="S420" s="2"/>
      <c r="T420" s="2" t="str">
        <f t="shared" si="438"/>
        <v>-</v>
      </c>
      <c r="U420" s="2" t="str">
        <f t="shared" si="439"/>
        <v>-</v>
      </c>
      <c r="V420" s="2" t="str">
        <f t="shared" si="440"/>
        <v>-</v>
      </c>
      <c r="W420" s="2" t="str">
        <f t="shared" si="441"/>
        <v>-</v>
      </c>
      <c r="X420" s="2" t="str">
        <f t="shared" si="442"/>
        <v>-</v>
      </c>
      <c r="Y420" s="2" t="str">
        <f t="shared" si="443"/>
        <v>-</v>
      </c>
      <c r="Z420" s="161">
        <f>SUMIF(County!$AT$1704:$AT$1770,$BC420,County!R$1704:R$1770)+SUMIF($BC$1501:$BC$1570,$BC420,Z$1501:Z$1570)</f>
        <v>0</v>
      </c>
      <c r="AA420" s="161">
        <f>SUMIF(County!$AT$1704:$AT$1770,$BC420,County!S$1704:S$1770)+SUMIF($BC$1501:$BC$1570,$BC420,AA$1501:AA$1570)</f>
        <v>0</v>
      </c>
      <c r="AB420" s="161">
        <f>SUMIF(County!$AT$1704:$AT$1770,$BC420,County!T$1704:T$1770)+SUMIF($BC$1501:$BC$1570,$BC420,AB$1501:AB$1570)</f>
        <v>0</v>
      </c>
      <c r="AC420" s="161">
        <f>SUMIF(County!$AT$1704:$AT$1770,$BC420,County!U$1704:U$1770)+SUMIF($BC$1501:$BC$1570,$BC420,AC$1501:AC$1570)</f>
        <v>0</v>
      </c>
      <c r="AD420" s="161">
        <f>SUMIF(County!$AT$1704:$AT$1770,$BC420,County!V$1704:V$1770)+SUMIF($BC$1501:$BC$1570,$BC420,AD$1501:AD$1570)</f>
        <v>0</v>
      </c>
      <c r="AE420" s="161">
        <f>SUMIF(County!$AT$1704:$AT$1770,$BC420,County!W$1704:W$1770)+SUMIF($BC$1501:$BC$1570,$BC420,AE$1501:AE$1570)</f>
        <v>0</v>
      </c>
      <c r="AF420" s="161">
        <f>SUMIF(County!$AT$1704:$AT$1770,$BC420,County!X$1704:X$1770)+SUMIF($BC$1501:$BC$1570,$BC420,AF$1501:AF$1570)</f>
        <v>0</v>
      </c>
      <c r="AG420" s="161"/>
      <c r="AH420" s="161"/>
      <c r="AI420" s="161"/>
      <c r="AJ420" s="161"/>
      <c r="AK420" s="161">
        <f>SUMIF(County!$AT$1704:$AT$1770,$BC420,County!AC$1704:AC$1770)+SUMIF($BC$1501:$BC$1570,$BC420,AK$1501:AK$1570)</f>
        <v>0</v>
      </c>
      <c r="AL420" s="1"/>
      <c r="AN420" s="1"/>
      <c r="AS420" s="7">
        <f>IF(AD420&gt;0,RANK(AD420,(Z420:AB420,AC420:AQ420)),0)</f>
        <v>0</v>
      </c>
      <c r="AT420" s="7">
        <f>IF(AE420&gt;0,RANK(AE420,(Z420:AB420,AC420:AQ420)),0)</f>
        <v>0</v>
      </c>
      <c r="AU420" s="7">
        <f>IF(AF420&gt;0,RANK(AF420,(Z420:AB420,AC420:AQ420)),0)</f>
        <v>0</v>
      </c>
      <c r="AV420" s="7">
        <f>IF(AG420&gt;0,RANK(AG420,(Z420:AB420,AG420:AQ420)),0)</f>
        <v>0</v>
      </c>
      <c r="AW420" s="2" t="str">
        <f t="shared" si="444"/>
        <v>-</v>
      </c>
      <c r="AX420" s="2" t="str">
        <f t="shared" si="445"/>
        <v>-</v>
      </c>
      <c r="AY420" s="2" t="str">
        <f t="shared" si="446"/>
        <v>-</v>
      </c>
      <c r="BA420" s="2" t="str">
        <f t="shared" si="447"/>
        <v>District 13</v>
      </c>
      <c r="BB420" t="str">
        <f t="shared" si="448"/>
        <v>PA</v>
      </c>
      <c r="BC420">
        <v>13</v>
      </c>
      <c r="BE420" s="97">
        <v>42</v>
      </c>
      <c r="BF420" s="99">
        <v>913</v>
      </c>
      <c r="BG420" s="106">
        <f t="shared" si="449"/>
        <v>42913</v>
      </c>
      <c r="BH420" t="s">
        <v>2605</v>
      </c>
      <c r="BI420" t="s">
        <v>3184</v>
      </c>
    </row>
    <row r="421" spans="1:61" outlineLevel="1">
      <c r="A421" s="14" t="s">
        <v>27</v>
      </c>
      <c r="B421" t="s">
        <v>2005</v>
      </c>
      <c r="C421" s="1">
        <f t="shared" si="435"/>
        <v>0</v>
      </c>
      <c r="D421" s="1">
        <v>3</v>
      </c>
      <c r="E421" s="1"/>
      <c r="F421" s="1"/>
      <c r="G421" s="1"/>
      <c r="H421" s="1"/>
      <c r="I421" s="1"/>
      <c r="J421" s="1"/>
      <c r="K421" s="1"/>
      <c r="L421" s="1"/>
      <c r="M421" s="7">
        <f>IF(Z421&gt;0,RANK(Z421,(Z421:AB421,AC421:AQ421)),0)</f>
        <v>0</v>
      </c>
      <c r="N421" s="7">
        <f>IF(AA421&gt;0,RANK(AA421,(Z421:AB421,AC421:AQ421)),0)</f>
        <v>0</v>
      </c>
      <c r="O421" s="7">
        <f>IF(AB421&gt;0,RANK(AB421,(Z421:AB421,AC421:AQ421)),0)</f>
        <v>0</v>
      </c>
      <c r="P421" s="7">
        <f>IF(AC421&gt;0,RANK(AC421,(Z421:AB421,AC421:AQ421)),0)</f>
        <v>0</v>
      </c>
      <c r="Q421" s="49">
        <f t="shared" si="436"/>
        <v>0</v>
      </c>
      <c r="R421" s="177" t="e">
        <f t="shared" si="437"/>
        <v>#DIV/0!</v>
      </c>
      <c r="S421" s="2"/>
      <c r="T421" s="2" t="str">
        <f t="shared" si="438"/>
        <v>-</v>
      </c>
      <c r="U421" s="2" t="str">
        <f t="shared" si="439"/>
        <v>-</v>
      </c>
      <c r="V421" s="2" t="str">
        <f t="shared" si="440"/>
        <v>-</v>
      </c>
      <c r="W421" s="2" t="str">
        <f t="shared" si="441"/>
        <v>-</v>
      </c>
      <c r="X421" s="2" t="str">
        <f t="shared" si="442"/>
        <v>-</v>
      </c>
      <c r="Y421" s="2" t="str">
        <f t="shared" si="443"/>
        <v>-</v>
      </c>
      <c r="Z421" s="161">
        <f>SUMIF(County!$AT$1704:$AT$1770,$BC421,County!R$1704:R$1770)+SUMIF($BC$1501:$BC$1570,$BC421,Z$1501:Z$1570)</f>
        <v>0</v>
      </c>
      <c r="AA421" s="161">
        <f>SUMIF(County!$AT$1704:$AT$1770,$BC421,County!S$1704:S$1770)+SUMIF($BC$1501:$BC$1570,$BC421,AA$1501:AA$1570)</f>
        <v>0</v>
      </c>
      <c r="AB421" s="161">
        <f>SUMIF(County!$AT$1704:$AT$1770,$BC421,County!T$1704:T$1770)+SUMIF($BC$1501:$BC$1570,$BC421,AB$1501:AB$1570)</f>
        <v>0</v>
      </c>
      <c r="AC421" s="161">
        <f>SUMIF(County!$AT$1704:$AT$1770,$BC421,County!U$1704:U$1770)+SUMIF($BC$1501:$BC$1570,$BC421,AC$1501:AC$1570)</f>
        <v>0</v>
      </c>
      <c r="AD421" s="161">
        <f>SUMIF(County!$AT$1704:$AT$1770,$BC421,County!V$1704:V$1770)+SUMIF($BC$1501:$BC$1570,$BC421,AD$1501:AD$1570)</f>
        <v>0</v>
      </c>
      <c r="AE421" s="161">
        <f>SUMIF(County!$AT$1704:$AT$1770,$BC421,County!W$1704:W$1770)+SUMIF($BC$1501:$BC$1570,$BC421,AE$1501:AE$1570)</f>
        <v>0</v>
      </c>
      <c r="AF421" s="161">
        <f>SUMIF(County!$AT$1704:$AT$1770,$BC421,County!X$1704:X$1770)+SUMIF($BC$1501:$BC$1570,$BC421,AF$1501:AF$1570)</f>
        <v>0</v>
      </c>
      <c r="AG421" s="161"/>
      <c r="AH421" s="161"/>
      <c r="AI421" s="161"/>
      <c r="AJ421" s="161"/>
      <c r="AK421" s="161">
        <f>SUMIF(County!$AT$1704:$AT$1770,$BC421,County!AC$1704:AC$1770)+SUMIF($BC$1501:$BC$1570,$BC421,AK$1501:AK$1570)</f>
        <v>0</v>
      </c>
      <c r="AL421" s="1"/>
      <c r="AN421" s="1"/>
      <c r="AS421" s="7">
        <f>IF(AD421&gt;0,RANK(AD421,(Z421:AB421,AC421:AQ421)),0)</f>
        <v>0</v>
      </c>
      <c r="AT421" s="7">
        <f>IF(AE421&gt;0,RANK(AE421,(Z421:AB421,AC421:AQ421)),0)</f>
        <v>0</v>
      </c>
      <c r="AU421" s="7">
        <f>IF(AF421&gt;0,RANK(AF421,(Z421:AB421,AC421:AQ421)),0)</f>
        <v>0</v>
      </c>
      <c r="AV421" s="7">
        <f>IF(AG421&gt;0,RANK(AG421,(Z421:AB421,AG421:AQ421)),0)</f>
        <v>0</v>
      </c>
      <c r="AW421" s="2" t="str">
        <f t="shared" si="444"/>
        <v>-</v>
      </c>
      <c r="AX421" s="2" t="str">
        <f t="shared" si="445"/>
        <v>-</v>
      </c>
      <c r="AY421" s="2" t="str">
        <f t="shared" si="446"/>
        <v>-</v>
      </c>
      <c r="BA421" s="2" t="str">
        <f t="shared" si="447"/>
        <v>District 14</v>
      </c>
      <c r="BB421" t="str">
        <f t="shared" si="448"/>
        <v>PA</v>
      </c>
      <c r="BC421">
        <v>14</v>
      </c>
      <c r="BE421" s="97">
        <v>42</v>
      </c>
      <c r="BF421" s="99">
        <v>914</v>
      </c>
      <c r="BG421" s="106">
        <f t="shared" si="449"/>
        <v>42914</v>
      </c>
      <c r="BH421" t="s">
        <v>2605</v>
      </c>
      <c r="BI421" t="s">
        <v>3184</v>
      </c>
    </row>
    <row r="422" spans="1:61" outlineLevel="1">
      <c r="A422" s="14" t="s">
        <v>1054</v>
      </c>
      <c r="B422" t="s">
        <v>2005</v>
      </c>
      <c r="C422" s="1">
        <f t="shared" si="435"/>
        <v>38588</v>
      </c>
      <c r="D422" s="1">
        <v>3</v>
      </c>
      <c r="E422" s="1"/>
      <c r="F422" s="1"/>
      <c r="G422" s="1"/>
      <c r="H422" s="1"/>
      <c r="I422" s="1"/>
      <c r="J422" s="1"/>
      <c r="K422" s="1"/>
      <c r="L422" s="1"/>
      <c r="M422" s="7">
        <f>IF(Z422&gt;0,RANK(Z422,(Z422:AB422,AC422:AQ422)),0)</f>
        <v>3</v>
      </c>
      <c r="N422" s="7">
        <f>IF(AA422&gt;0,RANK(AA422,(Z422:AB422,AC422:AQ422)),0)</f>
        <v>6</v>
      </c>
      <c r="O422" s="7">
        <f>IF(AB422&gt;0,RANK(AB422,(Z422:AB422,AC422:AQ422)),0)</f>
        <v>5</v>
      </c>
      <c r="P422" s="7">
        <f>IF(AC422&gt;0,RANK(AC422,(Z422:AB422,AC422:AQ422)),0)</f>
        <v>2</v>
      </c>
      <c r="Q422" s="49">
        <f t="shared" si="436"/>
        <v>12304</v>
      </c>
      <c r="R422" s="177">
        <f t="shared" si="437"/>
        <v>0.31885560277806574</v>
      </c>
      <c r="S422" s="2"/>
      <c r="T422" s="2">
        <f t="shared" si="438"/>
        <v>0.19117342178915725</v>
      </c>
      <c r="U422" s="2">
        <f t="shared" si="439"/>
        <v>4.7424069658961333E-3</v>
      </c>
      <c r="V422" s="2">
        <f t="shared" si="440"/>
        <v>6.8674199232922149E-3</v>
      </c>
      <c r="W422" s="2">
        <f t="shared" si="441"/>
        <v>0.23528039805120762</v>
      </c>
      <c r="X422" s="2">
        <f t="shared" si="442"/>
        <v>0.55413600082927339</v>
      </c>
      <c r="Y422" s="2">
        <f t="shared" si="443"/>
        <v>0.79721675132165448</v>
      </c>
      <c r="Z422" s="161">
        <f>SUMIF(County!$AT$1704:$AT$1770,$BC422,County!R$1704:R$1770)+SUMIF($BC$1501:$BC$1570,$BC422,Z$1501:Z$1570)</f>
        <v>7377</v>
      </c>
      <c r="AA422" s="161">
        <f>SUMIF(County!$AT$1704:$AT$1770,$BC422,County!S$1704:S$1770)+SUMIF($BC$1501:$BC$1570,$BC422,AA$1501:AA$1570)</f>
        <v>183</v>
      </c>
      <c r="AB422" s="161">
        <f>SUMIF(County!$AT$1704:$AT$1770,$BC422,County!T$1704:T$1770)+SUMIF($BC$1501:$BC$1570,$BC422,AB$1501:AB$1570)</f>
        <v>265</v>
      </c>
      <c r="AC422" s="161">
        <f>SUMIF(County!$AT$1704:$AT$1770,$BC422,County!U$1704:U$1770)+SUMIF($BC$1501:$BC$1570,$BC422,AC$1501:AC$1570)</f>
        <v>9079</v>
      </c>
      <c r="AD422" s="161">
        <f>SUMIF(County!$AT$1704:$AT$1770,$BC422,County!V$1704:V$1770)+SUMIF($BC$1501:$BC$1570,$BC422,AD$1501:AD$1570)</f>
        <v>21383</v>
      </c>
      <c r="AE422" s="161">
        <f>SUMIF(County!$AT$1704:$AT$1770,$BC422,County!W$1704:W$1770)+SUMIF($BC$1501:$BC$1570,$BC422,AE$1501:AE$1570)</f>
        <v>301</v>
      </c>
      <c r="AF422" s="161">
        <f>SUMIF(County!$AT$1704:$AT$1770,$BC422,County!X$1704:X$1770)+SUMIF($BC$1501:$BC$1570,$BC422,AF$1501:AF$1570)</f>
        <v>0</v>
      </c>
      <c r="AG422" s="161"/>
      <c r="AH422" s="161"/>
      <c r="AI422" s="161"/>
      <c r="AJ422" s="161"/>
      <c r="AK422" s="161">
        <f>SUMIF(County!$AT$1704:$AT$1770,$BC422,County!AC$1704:AC$1770)+SUMIF($BC$1501:$BC$1570,$BC422,AK$1501:AK$1570)</f>
        <v>0</v>
      </c>
      <c r="AL422" s="1"/>
      <c r="AN422" s="1"/>
      <c r="AS422" s="7">
        <f>IF(AD422&gt;0,RANK(AD422,(Z422:AB422,AC422:AQ422)),0)</f>
        <v>1</v>
      </c>
      <c r="AT422" s="7">
        <f>IF(AE422&gt;0,RANK(AE422,(Z422:AB422,AC422:AQ422)),0)</f>
        <v>4</v>
      </c>
      <c r="AU422" s="7">
        <f>IF(AF422&gt;0,RANK(AF422,(Z422:AB422,AC422:AQ422)),0)</f>
        <v>0</v>
      </c>
      <c r="AV422" s="7">
        <f>IF(AG422&gt;0,RANK(AG422,(Z422:AB422,AG422:AQ422)),0)</f>
        <v>0</v>
      </c>
      <c r="AW422" s="2">
        <f t="shared" si="444"/>
        <v>7.8003524411734216E-3</v>
      </c>
      <c r="AX422" s="2">
        <f t="shared" si="445"/>
        <v>0</v>
      </c>
      <c r="AY422" s="2">
        <f t="shared" si="446"/>
        <v>0</v>
      </c>
      <c r="BA422" s="2" t="str">
        <f t="shared" si="447"/>
        <v>District 15</v>
      </c>
      <c r="BB422" t="str">
        <f t="shared" si="448"/>
        <v>PA</v>
      </c>
      <c r="BC422">
        <v>15</v>
      </c>
      <c r="BE422" s="97">
        <v>42</v>
      </c>
      <c r="BF422" s="99">
        <v>915</v>
      </c>
      <c r="BG422" s="106">
        <f t="shared" si="449"/>
        <v>42915</v>
      </c>
      <c r="BH422" t="s">
        <v>2605</v>
      </c>
      <c r="BI422" t="s">
        <v>3184</v>
      </c>
    </row>
    <row r="423" spans="1:61" outlineLevel="1">
      <c r="A423" s="14" t="s">
        <v>3118</v>
      </c>
      <c r="B423" t="s">
        <v>2005</v>
      </c>
      <c r="C423" s="1">
        <f t="shared" si="435"/>
        <v>0</v>
      </c>
      <c r="D423" s="1">
        <v>3</v>
      </c>
      <c r="E423" s="1"/>
      <c r="F423" s="1"/>
      <c r="G423" s="1"/>
      <c r="H423" s="1"/>
      <c r="I423" s="1"/>
      <c r="J423" s="1"/>
      <c r="K423" s="1"/>
      <c r="L423" s="1"/>
      <c r="M423" s="7">
        <f>IF(Z423&gt;0,RANK(Z423,(Z423:AB423,AC423:AQ423)),0)</f>
        <v>0</v>
      </c>
      <c r="N423" s="7">
        <f>IF(AA423&gt;0,RANK(AA423,(Z423:AB423,AC423:AQ423)),0)</f>
        <v>0</v>
      </c>
      <c r="O423" s="7">
        <f>IF(AB423&gt;0,RANK(AB423,(Z423:AB423,AC423:AQ423)),0)</f>
        <v>0</v>
      </c>
      <c r="P423" s="7">
        <f>IF(AC423&gt;0,RANK(AC423,(Z423:AB423,AC423:AQ423)),0)</f>
        <v>0</v>
      </c>
      <c r="Q423" s="49">
        <f t="shared" si="436"/>
        <v>0</v>
      </c>
      <c r="R423" s="177" t="e">
        <f t="shared" si="437"/>
        <v>#DIV/0!</v>
      </c>
      <c r="S423" s="2"/>
      <c r="T423" s="2" t="str">
        <f t="shared" si="438"/>
        <v>-</v>
      </c>
      <c r="U423" s="2" t="str">
        <f t="shared" si="439"/>
        <v>-</v>
      </c>
      <c r="V423" s="2" t="str">
        <f t="shared" si="440"/>
        <v>-</v>
      </c>
      <c r="W423" s="2" t="str">
        <f t="shared" si="441"/>
        <v>-</v>
      </c>
      <c r="X423" s="2" t="str">
        <f t="shared" si="442"/>
        <v>-</v>
      </c>
      <c r="Y423" s="2" t="str">
        <f t="shared" si="443"/>
        <v>-</v>
      </c>
      <c r="Z423" s="161">
        <f>SUMIF(County!$AT$1704:$AT$1770,$BC423,County!R$1704:R$1770)+SUMIF($BC$1501:$BC$1570,$BC423,Z$1501:Z$1570)</f>
        <v>0</v>
      </c>
      <c r="AA423" s="161">
        <f>SUMIF(County!$AT$1704:$AT$1770,$BC423,County!S$1704:S$1770)+SUMIF($BC$1501:$BC$1570,$BC423,AA$1501:AA$1570)</f>
        <v>0</v>
      </c>
      <c r="AB423" s="161">
        <f>SUMIF(County!$AT$1704:$AT$1770,$BC423,County!T$1704:T$1770)+SUMIF($BC$1501:$BC$1570,$BC423,AB$1501:AB$1570)</f>
        <v>0</v>
      </c>
      <c r="AC423" s="161">
        <f>SUMIF(County!$AT$1704:$AT$1770,$BC423,County!U$1704:U$1770)+SUMIF($BC$1501:$BC$1570,$BC423,AC$1501:AC$1570)</f>
        <v>0</v>
      </c>
      <c r="AD423" s="161">
        <f>SUMIF(County!$AT$1704:$AT$1770,$BC423,County!V$1704:V$1770)+SUMIF($BC$1501:$BC$1570,$BC423,AD$1501:AD$1570)</f>
        <v>0</v>
      </c>
      <c r="AE423" s="161">
        <f>SUMIF(County!$AT$1704:$AT$1770,$BC423,County!W$1704:W$1770)+SUMIF($BC$1501:$BC$1570,$BC423,AE$1501:AE$1570)</f>
        <v>0</v>
      </c>
      <c r="AF423" s="161">
        <f>SUMIF(County!$AT$1704:$AT$1770,$BC423,County!X$1704:X$1770)+SUMIF($BC$1501:$BC$1570,$BC423,AF$1501:AF$1570)</f>
        <v>0</v>
      </c>
      <c r="AG423" s="161"/>
      <c r="AH423" s="161"/>
      <c r="AI423" s="161"/>
      <c r="AJ423" s="161"/>
      <c r="AK423" s="161">
        <f>SUMIF(County!$AT$1704:$AT$1770,$BC423,County!AC$1704:AC$1770)+SUMIF($BC$1501:$BC$1570,$BC423,AK$1501:AK$1570)</f>
        <v>0</v>
      </c>
      <c r="AL423" s="1"/>
      <c r="AN423" s="1"/>
      <c r="AS423" s="7">
        <f>IF(AD423&gt;0,RANK(AD423,(Z423:AB423,AC423:AQ423)),0)</f>
        <v>0</v>
      </c>
      <c r="AT423" s="7">
        <f>IF(AE423&gt;0,RANK(AE423,(Z423:AB423,AC423:AQ423)),0)</f>
        <v>0</v>
      </c>
      <c r="AU423" s="7">
        <f>IF(AF423&gt;0,RANK(AF423,(Z423:AB423,AC423:AQ423)),0)</f>
        <v>0</v>
      </c>
      <c r="AV423" s="7">
        <f>IF(AG423&gt;0,RANK(AG423,(Z423:AB423,AG423:AQ423)),0)</f>
        <v>0</v>
      </c>
      <c r="AW423" s="2" t="str">
        <f t="shared" si="444"/>
        <v>-</v>
      </c>
      <c r="AX423" s="2" t="str">
        <f t="shared" si="445"/>
        <v>-</v>
      </c>
      <c r="AY423" s="2" t="str">
        <f t="shared" si="446"/>
        <v>-</v>
      </c>
      <c r="BA423" s="2" t="str">
        <f t="shared" si="447"/>
        <v>District 16</v>
      </c>
      <c r="BB423" t="str">
        <f t="shared" si="448"/>
        <v>PA</v>
      </c>
      <c r="BC423">
        <v>16</v>
      </c>
      <c r="BE423" s="97">
        <v>42</v>
      </c>
      <c r="BF423" s="99">
        <v>916</v>
      </c>
      <c r="BG423" s="106">
        <f t="shared" si="449"/>
        <v>42916</v>
      </c>
      <c r="BH423" t="s">
        <v>2605</v>
      </c>
      <c r="BI423" t="s">
        <v>3184</v>
      </c>
    </row>
    <row r="424" spans="1:61" outlineLevel="1">
      <c r="A424" s="14" t="s">
        <v>1495</v>
      </c>
      <c r="B424" t="s">
        <v>2005</v>
      </c>
      <c r="C424" s="1">
        <f t="shared" si="435"/>
        <v>22627</v>
      </c>
      <c r="D424" s="1">
        <v>3</v>
      </c>
      <c r="E424" s="1"/>
      <c r="F424" s="1"/>
      <c r="G424" s="1"/>
      <c r="H424" s="1"/>
      <c r="I424" s="1"/>
      <c r="J424" s="1"/>
      <c r="K424" s="1"/>
      <c r="L424" s="1"/>
      <c r="M424" s="7">
        <f>IF(Z424&gt;0,RANK(Z424,(Z424:AB424,AC424:AQ424)),0)</f>
        <v>3</v>
      </c>
      <c r="N424" s="7">
        <f>IF(AA424&gt;0,RANK(AA424,(Z424:AB424,AC424:AQ424)),0)</f>
        <v>6</v>
      </c>
      <c r="O424" s="7">
        <f>IF(AB424&gt;0,RANK(AB424,(Z424:AB424,AC424:AQ424)),0)</f>
        <v>5</v>
      </c>
      <c r="P424" s="7">
        <f>IF(AC424&gt;0,RANK(AC424,(Z424:AB424,AC424:AQ424)),0)</f>
        <v>2</v>
      </c>
      <c r="Q424" s="49">
        <f t="shared" si="436"/>
        <v>13716</v>
      </c>
      <c r="R424" s="177">
        <f t="shared" si="437"/>
        <v>0.60617845936270831</v>
      </c>
      <c r="S424" s="2"/>
      <c r="T424" s="2">
        <f t="shared" si="438"/>
        <v>0.10350466257126442</v>
      </c>
      <c r="U424" s="2">
        <f t="shared" si="439"/>
        <v>4.9056437000044193E-3</v>
      </c>
      <c r="V424" s="2">
        <f t="shared" si="440"/>
        <v>5.3033985945993723E-3</v>
      </c>
      <c r="W424" s="2">
        <f t="shared" si="441"/>
        <v>0.13634153886949221</v>
      </c>
      <c r="X424" s="2">
        <f t="shared" si="442"/>
        <v>0.7425199982322005</v>
      </c>
      <c r="Y424" s="2">
        <f t="shared" si="443"/>
        <v>0.88628629513413171</v>
      </c>
      <c r="Z424" s="161">
        <f>SUMIF(County!$AT$1704:$AT$1770,$BC424,County!R$1704:R$1770)+SUMIF($BC$1501:$BC$1570,$BC424,Z$1501:Z$1570)</f>
        <v>2342</v>
      </c>
      <c r="AA424" s="161">
        <f>SUMIF(County!$AT$1704:$AT$1770,$BC424,County!S$1704:S$1770)+SUMIF($BC$1501:$BC$1570,$BC424,AA$1501:AA$1570)</f>
        <v>111</v>
      </c>
      <c r="AB424" s="161">
        <f>SUMIF(County!$AT$1704:$AT$1770,$BC424,County!T$1704:T$1770)+SUMIF($BC$1501:$BC$1570,$BC424,AB$1501:AB$1570)</f>
        <v>120</v>
      </c>
      <c r="AC424" s="161">
        <f>SUMIF(County!$AT$1704:$AT$1770,$BC424,County!U$1704:U$1770)+SUMIF($BC$1501:$BC$1570,$BC424,AC$1501:AC$1570)</f>
        <v>3085</v>
      </c>
      <c r="AD424" s="161">
        <f>SUMIF(County!$AT$1704:$AT$1770,$BC424,County!V$1704:V$1770)+SUMIF($BC$1501:$BC$1570,$BC424,AD$1501:AD$1570)</f>
        <v>16801</v>
      </c>
      <c r="AE424" s="161">
        <f>SUMIF(County!$AT$1704:$AT$1770,$BC424,County!W$1704:W$1770)+SUMIF($BC$1501:$BC$1570,$BC424,AE$1501:AE$1570)</f>
        <v>168</v>
      </c>
      <c r="AF424" s="161">
        <f>SUMIF(County!$AT$1704:$AT$1770,$BC424,County!X$1704:X$1770)+SUMIF($BC$1501:$BC$1570,$BC424,AF$1501:AF$1570)</f>
        <v>0</v>
      </c>
      <c r="AG424" s="161"/>
      <c r="AH424" s="161"/>
      <c r="AI424" s="161"/>
      <c r="AJ424" s="161"/>
      <c r="AK424" s="161">
        <f>SUMIF(County!$AT$1704:$AT$1770,$BC424,County!AC$1704:AC$1770)+SUMIF($BC$1501:$BC$1570,$BC424,AK$1501:AK$1570)</f>
        <v>0</v>
      </c>
      <c r="AL424" s="1"/>
      <c r="AN424" s="1"/>
      <c r="AS424" s="7">
        <f>IF(AD424&gt;0,RANK(AD424,(Z424:AB424,AC424:AQ424)),0)</f>
        <v>1</v>
      </c>
      <c r="AT424" s="7">
        <f>IF(AE424&gt;0,RANK(AE424,(Z424:AB424,AC424:AQ424)),0)</f>
        <v>4</v>
      </c>
      <c r="AU424" s="7">
        <f>IF(AF424&gt;0,RANK(AF424,(Z424:AB424,AC424:AQ424)),0)</f>
        <v>0</v>
      </c>
      <c r="AV424" s="7">
        <f>IF(AG424&gt;0,RANK(AG424,(Z424:AB424,AG424:AQ424)),0)</f>
        <v>0</v>
      </c>
      <c r="AW424" s="2">
        <f t="shared" si="444"/>
        <v>7.4247580324391218E-3</v>
      </c>
      <c r="AX424" s="2">
        <f t="shared" si="445"/>
        <v>0</v>
      </c>
      <c r="AY424" s="2">
        <f t="shared" si="446"/>
        <v>0</v>
      </c>
      <c r="BA424" s="2" t="str">
        <f t="shared" si="447"/>
        <v>District 17</v>
      </c>
      <c r="BB424" t="str">
        <f t="shared" si="448"/>
        <v>PA</v>
      </c>
      <c r="BC424">
        <v>17</v>
      </c>
      <c r="BE424" s="97">
        <v>42</v>
      </c>
      <c r="BF424" s="99">
        <v>917</v>
      </c>
      <c r="BG424" s="106">
        <f t="shared" si="449"/>
        <v>42917</v>
      </c>
      <c r="BH424" t="s">
        <v>2605</v>
      </c>
      <c r="BI424" t="s">
        <v>3184</v>
      </c>
    </row>
    <row r="425" spans="1:61" outlineLevel="1">
      <c r="A425" s="14" t="s">
        <v>1608</v>
      </c>
      <c r="B425" t="s">
        <v>2005</v>
      </c>
      <c r="C425" s="1">
        <f t="shared" si="435"/>
        <v>0</v>
      </c>
      <c r="D425" s="1">
        <v>3</v>
      </c>
      <c r="E425" s="1"/>
      <c r="F425" s="1"/>
      <c r="G425" s="1"/>
      <c r="H425" s="1"/>
      <c r="I425" s="1"/>
      <c r="J425" s="1"/>
      <c r="K425" s="1"/>
      <c r="L425" s="1"/>
      <c r="M425" s="7">
        <f>IF(Z425&gt;0,RANK(Z425,(Z425:AB425,AC425:AQ425)),0)</f>
        <v>0</v>
      </c>
      <c r="N425" s="7">
        <f>IF(AA425&gt;0,RANK(AA425,(Z425:AB425,AC425:AQ425)),0)</f>
        <v>0</v>
      </c>
      <c r="O425" s="7">
        <f>IF(AB425&gt;0,RANK(AB425,(Z425:AB425,AC425:AQ425)),0)</f>
        <v>0</v>
      </c>
      <c r="P425" s="7">
        <f>IF(AC425&gt;0,RANK(AC425,(Z425:AB425,AC425:AQ425)),0)</f>
        <v>0</v>
      </c>
      <c r="Q425" s="49">
        <f t="shared" si="436"/>
        <v>0</v>
      </c>
      <c r="R425" s="177" t="e">
        <f t="shared" si="437"/>
        <v>#DIV/0!</v>
      </c>
      <c r="S425" s="2"/>
      <c r="T425" s="2" t="str">
        <f t="shared" si="438"/>
        <v>-</v>
      </c>
      <c r="U425" s="2" t="str">
        <f t="shared" si="439"/>
        <v>-</v>
      </c>
      <c r="V425" s="2" t="str">
        <f t="shared" si="440"/>
        <v>-</v>
      </c>
      <c r="W425" s="2" t="str">
        <f t="shared" si="441"/>
        <v>-</v>
      </c>
      <c r="X425" s="2" t="str">
        <f t="shared" si="442"/>
        <v>-</v>
      </c>
      <c r="Y425" s="2" t="str">
        <f t="shared" si="443"/>
        <v>-</v>
      </c>
      <c r="Z425" s="161">
        <f>SUMIF(County!$AT$1704:$AT$1770,$BC425,County!R$1704:R$1770)+SUMIF($BC$1501:$BC$1570,$BC425,Z$1501:Z$1570)</f>
        <v>0</v>
      </c>
      <c r="AA425" s="161">
        <f>SUMIF(County!$AT$1704:$AT$1770,$BC425,County!S$1704:S$1770)+SUMIF($BC$1501:$BC$1570,$BC425,AA$1501:AA$1570)</f>
        <v>0</v>
      </c>
      <c r="AB425" s="161">
        <f>SUMIF(County!$AT$1704:$AT$1770,$BC425,County!T$1704:T$1770)+SUMIF($BC$1501:$BC$1570,$BC425,AB$1501:AB$1570)</f>
        <v>0</v>
      </c>
      <c r="AC425" s="161">
        <f>SUMIF(County!$AT$1704:$AT$1770,$BC425,County!U$1704:U$1770)+SUMIF($BC$1501:$BC$1570,$BC425,AC$1501:AC$1570)</f>
        <v>0</v>
      </c>
      <c r="AD425" s="161">
        <f>SUMIF(County!$AT$1704:$AT$1770,$BC425,County!V$1704:V$1770)+SUMIF($BC$1501:$BC$1570,$BC425,AD$1501:AD$1570)</f>
        <v>0</v>
      </c>
      <c r="AE425" s="161">
        <f>SUMIF(County!$AT$1704:$AT$1770,$BC425,County!W$1704:W$1770)+SUMIF($BC$1501:$BC$1570,$BC425,AE$1501:AE$1570)</f>
        <v>0</v>
      </c>
      <c r="AF425" s="161">
        <f>SUMIF(County!$AT$1704:$AT$1770,$BC425,County!X$1704:X$1770)+SUMIF($BC$1501:$BC$1570,$BC425,AF$1501:AF$1570)</f>
        <v>0</v>
      </c>
      <c r="AG425" s="161"/>
      <c r="AH425" s="161"/>
      <c r="AI425" s="161"/>
      <c r="AJ425" s="161"/>
      <c r="AK425" s="161">
        <f>SUMIF(County!$AT$1704:$AT$1770,$BC425,County!AC$1704:AC$1770)+SUMIF($BC$1501:$BC$1570,$BC425,AK$1501:AK$1570)</f>
        <v>0</v>
      </c>
      <c r="AL425" s="1"/>
      <c r="AN425" s="1"/>
      <c r="AS425" s="7">
        <f>IF(AD425&gt;0,RANK(AD425,(Z425:AB425,AC425:AQ425)),0)</f>
        <v>0</v>
      </c>
      <c r="AT425" s="7">
        <f>IF(AE425&gt;0,RANK(AE425,(Z425:AB425,AC425:AQ425)),0)</f>
        <v>0</v>
      </c>
      <c r="AU425" s="7">
        <f>IF(AF425&gt;0,RANK(AF425,(Z425:AB425,AC425:AQ425)),0)</f>
        <v>0</v>
      </c>
      <c r="AV425" s="7">
        <f>IF(AG425&gt;0,RANK(AG425,(Z425:AB425,AG425:AQ425)),0)</f>
        <v>0</v>
      </c>
      <c r="AW425" s="2" t="str">
        <f t="shared" si="444"/>
        <v>-</v>
      </c>
      <c r="AX425" s="2" t="str">
        <f t="shared" si="445"/>
        <v>-</v>
      </c>
      <c r="AY425" s="2" t="str">
        <f t="shared" si="446"/>
        <v>-</v>
      </c>
      <c r="BA425" s="2" t="str">
        <f t="shared" si="447"/>
        <v>District 18</v>
      </c>
      <c r="BB425" t="str">
        <f t="shared" si="448"/>
        <v>PA</v>
      </c>
      <c r="BC425">
        <v>18</v>
      </c>
      <c r="BE425" s="97">
        <v>42</v>
      </c>
      <c r="BF425" s="99">
        <v>918</v>
      </c>
      <c r="BG425" s="106">
        <f t="shared" si="449"/>
        <v>42918</v>
      </c>
      <c r="BH425" t="s">
        <v>2605</v>
      </c>
      <c r="BI425" t="s">
        <v>3184</v>
      </c>
    </row>
    <row r="426" spans="1:61" outlineLevel="1">
      <c r="A426" s="14" t="s">
        <v>1009</v>
      </c>
      <c r="C426" s="1"/>
      <c r="D426" s="1"/>
      <c r="E426" s="1"/>
      <c r="F426" s="1"/>
      <c r="G426" s="1"/>
      <c r="H426" s="1"/>
      <c r="I426" s="1"/>
      <c r="J426" s="1"/>
      <c r="K426" s="1"/>
      <c r="L426" s="1"/>
      <c r="M426" s="7">
        <f>IF(Z426&gt;0,RANK(Z426,(Z426:AB426,AC426:AQ426)),0)</f>
        <v>3</v>
      </c>
      <c r="N426" s="7">
        <f>IF(AA426&gt;0,RANK(AA426,(Z426:AB426,AC426:AQ426)),0)</f>
        <v>6</v>
      </c>
      <c r="O426" s="7">
        <f>IF(AB426&gt;0,RANK(AB426,(Z426:AB426,AC426:AQ426)),0)</f>
        <v>5</v>
      </c>
      <c r="P426" s="7">
        <f>IF(AC426&gt;0,RANK(AC426,(Z426:AB426,AC426:AQ426)),0)</f>
        <v>2</v>
      </c>
      <c r="Q426" s="49">
        <f t="shared" si="436"/>
        <v>335605</v>
      </c>
      <c r="R426" s="177" t="e">
        <f t="shared" si="437"/>
        <v>#DIV/0!</v>
      </c>
      <c r="S426" s="2"/>
      <c r="T426" s="2" t="str">
        <f t="shared" si="438"/>
        <v>-</v>
      </c>
      <c r="U426" s="2" t="str">
        <f t="shared" si="439"/>
        <v>-</v>
      </c>
      <c r="V426" s="2" t="str">
        <f t="shared" si="440"/>
        <v>-</v>
      </c>
      <c r="W426" s="2" t="str">
        <f t="shared" si="441"/>
        <v>-</v>
      </c>
      <c r="X426" s="2"/>
      <c r="Y426" s="2" t="str">
        <f t="shared" si="443"/>
        <v>-</v>
      </c>
      <c r="Z426" s="1">
        <f>County!R1771-SUM('Cong Dist'!Z408:Z425)</f>
        <v>216017</v>
      </c>
      <c r="AA426" s="1">
        <f>County!S1771-SUM('Cong Dist'!AA408:AA425)</f>
        <v>6046</v>
      </c>
      <c r="AB426" s="1">
        <f>County!T1771-SUM('Cong Dist'!AB408:AB425)</f>
        <v>7963</v>
      </c>
      <c r="AC426" s="1">
        <f>County!U1771-SUM('Cong Dist'!AC408:AC425)</f>
        <v>216794</v>
      </c>
      <c r="AD426" s="1">
        <f>County!V1771-SUM('Cong Dist'!AD408:AD425)</f>
        <v>552399</v>
      </c>
      <c r="AE426" s="1">
        <f>County!W1771-SUM('Cong Dist'!AE408:AE425)</f>
        <v>8513</v>
      </c>
      <c r="AF426" s="1">
        <f>County!X1771-SUM('Cong Dist'!AF408:AF425)</f>
        <v>0</v>
      </c>
      <c r="AK426" s="1">
        <f>County!AC1771-SUM('Cong Dist'!AK408:AK425)</f>
        <v>0</v>
      </c>
      <c r="AL426" s="1"/>
      <c r="AN426" s="1"/>
      <c r="AS426" s="7"/>
      <c r="AT426" s="7"/>
      <c r="AU426" s="7"/>
      <c r="AV426" s="7"/>
      <c r="AW426" s="2"/>
      <c r="AX426" s="2"/>
      <c r="AY426" s="2"/>
      <c r="BA426" s="2"/>
      <c r="BE426" s="97">
        <v>42</v>
      </c>
      <c r="BF426" s="99">
        <v>999</v>
      </c>
      <c r="BG426" s="106">
        <f t="shared" si="449"/>
        <v>42999</v>
      </c>
      <c r="BH426" t="s">
        <v>2786</v>
      </c>
      <c r="BI426" t="s">
        <v>3184</v>
      </c>
    </row>
    <row r="427" spans="1:61">
      <c r="A427" t="s">
        <v>2035</v>
      </c>
      <c r="B427" t="s">
        <v>1105</v>
      </c>
      <c r="C427" s="1">
        <f t="shared" si="435"/>
        <v>1594475</v>
      </c>
      <c r="D427" s="1">
        <v>17</v>
      </c>
      <c r="E427" s="1"/>
      <c r="F427" s="1"/>
      <c r="G427" s="1"/>
      <c r="H427" s="1"/>
      <c r="I427" s="1">
        <f>IF(AD427=MAX($Z427:$AD427),$D427,"")</f>
        <v>17</v>
      </c>
      <c r="J427" s="1"/>
      <c r="K427" s="1"/>
      <c r="L427" s="1"/>
      <c r="M427" s="7">
        <f>IF(Z427&gt;0,RANK(Z427,(Z427:AB427,AC427:AQ427)),0)</f>
        <v>3</v>
      </c>
      <c r="N427" s="7">
        <f>IF(AA427&gt;0,RANK(AA427,(Z427:AB427,AC427:AQ427)),0)</f>
        <v>6</v>
      </c>
      <c r="O427" s="7">
        <f>IF(AB427&gt;0,RANK(AB427,(Z427:AB427,AC427:AQ427)),0)</f>
        <v>5</v>
      </c>
      <c r="P427" s="7">
        <f>IF(AC427&gt;0,RANK(AC427,(Z427:AB427,AC427:AQ427)),0)</f>
        <v>2</v>
      </c>
      <c r="Q427" s="49">
        <f t="shared" si="436"/>
        <v>557087</v>
      </c>
      <c r="R427" s="177">
        <f t="shared" si="437"/>
        <v>0.3493858480063971</v>
      </c>
      <c r="S427" s="2"/>
      <c r="T427" s="2">
        <f t="shared" si="438"/>
        <v>0.19442324276015616</v>
      </c>
      <c r="U427" s="2">
        <f t="shared" si="439"/>
        <v>6.0063657316671631E-3</v>
      </c>
      <c r="V427" s="2">
        <f t="shared" si="440"/>
        <v>7.4971385565781841E-3</v>
      </c>
      <c r="W427" s="2">
        <f t="shared" si="441"/>
        <v>0.2166895059502344</v>
      </c>
      <c r="X427" s="2">
        <f>IF($C427=0,"-",AD427/$C427)</f>
        <v>0.56607535395663144</v>
      </c>
      <c r="Y427" s="2">
        <f t="shared" si="443"/>
        <v>0.79207325295159847</v>
      </c>
      <c r="Z427" s="1">
        <f>SUM(Z408:Z426)</f>
        <v>310003</v>
      </c>
      <c r="AA427" s="1">
        <f>SUM(AA408:AA426)</f>
        <v>9577</v>
      </c>
      <c r="AB427" s="1">
        <f>SUM(AB408:AB426)</f>
        <v>11954</v>
      </c>
      <c r="AC427" s="1">
        <f t="shared" ref="AC427:AK427" si="450">SUM(AC408:AC426)</f>
        <v>345506</v>
      </c>
      <c r="AD427" s="1">
        <f t="shared" si="450"/>
        <v>902593</v>
      </c>
      <c r="AE427" s="1">
        <f t="shared" si="450"/>
        <v>14842</v>
      </c>
      <c r="AF427" s="1">
        <f t="shared" si="450"/>
        <v>0</v>
      </c>
      <c r="AK427" s="1">
        <f t="shared" si="450"/>
        <v>0</v>
      </c>
      <c r="AL427" s="1"/>
      <c r="AN427" s="1"/>
      <c r="AS427" s="7">
        <f>IF(AD427&gt;0,RANK(AD427,(Z427:AB427,AC427:AQ427)),0)</f>
        <v>1</v>
      </c>
      <c r="AT427" s="7">
        <f>IF(AE427&gt;0,RANK(AE427,(Z427:AB427,AC427:AQ427)),0)</f>
        <v>4</v>
      </c>
      <c r="AU427" s="7">
        <f>IF(AF427&gt;0,RANK(AF427,(Z427:AB427,AC427:AQ427)),0)</f>
        <v>0</v>
      </c>
      <c r="AV427" s="7">
        <f>IF(AG427&gt;0,RANK(AG427,(Z427:AB427,AG427:AQ427)),0)</f>
        <v>0</v>
      </c>
      <c r="AW427" s="2">
        <f>IF($C427=0,"-",AE427/$C427)</f>
        <v>9.3083930447325925E-3</v>
      </c>
      <c r="AX427" s="2">
        <f>IF($C427=0,"-",AF427/$C427)</f>
        <v>0</v>
      </c>
      <c r="AY427" s="2">
        <f>IF($C427=0,"-",AG427/$C427)</f>
        <v>0</v>
      </c>
      <c r="BA427" s="2" t="str">
        <f>A427</f>
        <v>Pennsylvania</v>
      </c>
      <c r="BB427" t="str">
        <f>B427</f>
        <v>T</v>
      </c>
      <c r="BE427" s="97">
        <v>42</v>
      </c>
      <c r="BF427" s="99"/>
      <c r="BG427" s="106">
        <f t="shared" si="449"/>
        <v>42000</v>
      </c>
      <c r="BH427" t="s">
        <v>1619</v>
      </c>
      <c r="BI427" t="s">
        <v>3184</v>
      </c>
    </row>
    <row r="428" spans="1:61">
      <c r="C428" s="1"/>
      <c r="D428" s="1"/>
      <c r="E428" s="1"/>
      <c r="F428" s="1"/>
      <c r="G428" s="1"/>
      <c r="H428" s="1"/>
      <c r="I428" s="1"/>
      <c r="J428" s="1"/>
      <c r="K428" s="1"/>
      <c r="L428" s="1"/>
      <c r="M428" s="7"/>
      <c r="N428" s="7"/>
      <c r="O428" s="7"/>
      <c r="P428" s="7"/>
      <c r="Q428" s="49"/>
      <c r="R428" s="177"/>
      <c r="S428" s="2"/>
      <c r="T428" s="2"/>
      <c r="U428" s="2"/>
      <c r="V428" s="2"/>
      <c r="W428" s="2"/>
      <c r="X428" s="2"/>
      <c r="Y428" s="2"/>
      <c r="Z428" s="83"/>
      <c r="AA428" s="83"/>
      <c r="AB428" s="83"/>
      <c r="AG428" s="83"/>
      <c r="AS428" s="7"/>
      <c r="AT428" s="7"/>
      <c r="AU428" s="7"/>
      <c r="AV428" s="7"/>
      <c r="AW428" s="2"/>
      <c r="AX428" s="2"/>
      <c r="AY428" s="2"/>
      <c r="BA428" s="2"/>
      <c r="BF428" s="99"/>
    </row>
    <row r="429" spans="1:61" outlineLevel="1">
      <c r="A429" s="9" t="s">
        <v>2143</v>
      </c>
      <c r="B429" t="s">
        <v>2181</v>
      </c>
      <c r="C429" s="1">
        <f>SUM(Z429:AQ429)</f>
        <v>25119</v>
      </c>
      <c r="D429" s="1">
        <v>3</v>
      </c>
      <c r="E429" s="1">
        <v>1</v>
      </c>
      <c r="F429" s="1"/>
      <c r="G429" s="1"/>
      <c r="H429" s="1">
        <v>1</v>
      </c>
      <c r="I429" s="1">
        <v>1</v>
      </c>
      <c r="J429" s="1"/>
      <c r="K429" s="1"/>
      <c r="L429" s="1"/>
      <c r="M429" s="7">
        <f>IF(Z429&gt;0,RANK(Z429,(Z429:AB429,AC429:AQ429)),0)</f>
        <v>2</v>
      </c>
      <c r="N429" s="7">
        <f>IF(AA429&gt;0,RANK(AA429,(Z429:AB429,AC429:AQ429)),0)</f>
        <v>0</v>
      </c>
      <c r="O429" s="7">
        <f>IF(AB429&gt;0,RANK(AB429,(Z429:AB429,AC429:AQ429)),0)</f>
        <v>5</v>
      </c>
      <c r="P429" s="7">
        <f>IF(AC429&gt;0,RANK(AC429,(Z429:AB429,AC429:AQ429)),0)</f>
        <v>3</v>
      </c>
      <c r="Q429" s="49">
        <f>MAX(Z429:AG429)-LARGE(Z429:AG429,2)</f>
        <v>8621</v>
      </c>
      <c r="R429" s="177">
        <f>Q429/C429</f>
        <v>0.34320633783192006</v>
      </c>
      <c r="S429" s="2"/>
      <c r="T429" s="2">
        <f t="shared" ref="T429:X431" si="451">IF($C429=0,"-",Z429/$C429)</f>
        <v>0.26247063975476731</v>
      </c>
      <c r="U429" s="2">
        <f t="shared" si="451"/>
        <v>0</v>
      </c>
      <c r="V429" s="2">
        <f t="shared" si="451"/>
        <v>7.1260798598670331E-3</v>
      </c>
      <c r="W429" s="2">
        <f t="shared" si="451"/>
        <v>0.11330068872168478</v>
      </c>
      <c r="X429" s="2">
        <f t="shared" si="451"/>
        <v>0.60567697758668737</v>
      </c>
      <c r="Y429" s="2">
        <f>IF(C429=0,"-",(1-T429-U429-V429-W429-X429))</f>
        <v>1.1425614076993496E-2</v>
      </c>
      <c r="Z429" s="1">
        <f>SUMIF(Town!$AK$1291:$AK$1330,$BC429,Town!P$1291:P$1330)+SUMIF('Cong Dist'!$BC$1837:$BC$1840,$BC429,'Cong Dist'!Z$1837:Z$1840)</f>
        <v>6593</v>
      </c>
      <c r="AA429" s="1">
        <f>SUMIF(Town!$AK$1291:$AK$1330,$BC429,Town!Q$1291:Q$1330)+SUMIF('Cong Dist'!$BC$1837:$BC$1840,$BC429,'Cong Dist'!AA$1837:AA$1840)</f>
        <v>0</v>
      </c>
      <c r="AB429" s="1">
        <f>SUMIF(Town!$AK$1291:$AK$1330,$BC429,Town!R$1291:R$1330)+SUMIF('Cong Dist'!$BC$1837:$BC$1840,$BC429,'Cong Dist'!AB$1837:AB$1840)</f>
        <v>179</v>
      </c>
      <c r="AC429" s="1">
        <f>SUMIF(Town!$AK$1291:$AK$1330,$BC429,Town!S$1291:S$1330)+SUMIF('Cong Dist'!$BC$1837:$BC$1840,$BC429,'Cong Dist'!AC$1837:AC$1840)</f>
        <v>2846</v>
      </c>
      <c r="AD429" s="1">
        <f>SUMIF(Town!$AK$1291:$AK$1330,$BC429,Town!T$1291:T$1330)+SUMIF('Cong Dist'!$BC$1837:$BC$1840,$BC429,'Cong Dist'!AD$1837:AD$1840)</f>
        <v>15214</v>
      </c>
      <c r="AI429" s="1">
        <f>SUMIF(Town!$AK$1291:$AK$1330,1,Town!Y$1291:Y$1330)+SUMIF('Cong Dist'!$BC$1837:$BC$1840,1,'Cong Dist'!AI$1837:AI$1840)</f>
        <v>189</v>
      </c>
      <c r="AJ429" s="1">
        <f>SUMIF(Town!$AK$1291:$AK$1330,$BC429,Town!Z$1291:Z$1330)+SUMIF('Cong Dist'!$BC$1837:$BC$1840,$BC429,'Cong Dist'!AJ$1837:AJ$1840)</f>
        <v>98</v>
      </c>
      <c r="AK429" s="1"/>
      <c r="AM429" s="1">
        <f>SUMIF(Town!$AK$1291:$AK$1330,1,Town!AC$1291:AC$1330)+SUMIF('Cong Dist'!$BC$1837:$BC$1840,1,'Cong Dist'!AM$1837:AM$1840)</f>
        <v>0</v>
      </c>
      <c r="AS429" s="7">
        <f>IF(AD429&gt;0,RANK(AD429,(Z429:AB429,AC429:AQ429)),0)</f>
        <v>1</v>
      </c>
      <c r="AT429" s="7">
        <f>IF(AE429&gt;0,RANK(AE429,(Z429:AB429,AC429:AQ429)),0)</f>
        <v>0</v>
      </c>
      <c r="AU429" s="7">
        <f>IF(AF429&gt;0,RANK(AF429,(Z429:AB429,AC429:AQ429)),0)</f>
        <v>0</v>
      </c>
      <c r="AV429" s="7">
        <f>IF(AG429&gt;0,RANK(AG429,(Z429:AB429,AG429:AQ429)),0)</f>
        <v>0</v>
      </c>
      <c r="AW429" s="2">
        <f t="shared" ref="AW429:AY431" si="452">IF($C429=0,"-",AE429/$C429)</f>
        <v>0</v>
      </c>
      <c r="AX429" s="2">
        <f t="shared" si="452"/>
        <v>0</v>
      </c>
      <c r="AY429" s="2">
        <f t="shared" si="452"/>
        <v>0</v>
      </c>
      <c r="BA429" s="2" t="str">
        <f t="shared" ref="BA429:BB431" si="453">A429</f>
        <v>District 1</v>
      </c>
      <c r="BB429" t="str">
        <f t="shared" si="453"/>
        <v>RI</v>
      </c>
      <c r="BC429">
        <v>1</v>
      </c>
      <c r="BE429" s="97">
        <v>44</v>
      </c>
      <c r="BF429" s="99">
        <v>901</v>
      </c>
      <c r="BG429" s="106">
        <f>BE429*1000+BF429</f>
        <v>44901</v>
      </c>
      <c r="BH429" t="s">
        <v>2605</v>
      </c>
      <c r="BI429" t="s">
        <v>3184</v>
      </c>
    </row>
    <row r="430" spans="1:61" s="176" customFormat="1" outlineLevel="1">
      <c r="A430" s="9" t="s">
        <v>1563</v>
      </c>
      <c r="B430" s="176" t="s">
        <v>2181</v>
      </c>
      <c r="C430" s="1">
        <f>SUM(Z430:AQ430)</f>
        <v>36495</v>
      </c>
      <c r="D430" s="1">
        <v>3</v>
      </c>
      <c r="E430" s="1">
        <v>1</v>
      </c>
      <c r="F430" s="1"/>
      <c r="G430" s="1"/>
      <c r="H430" s="1"/>
      <c r="I430" s="1">
        <v>2</v>
      </c>
      <c r="J430" s="1"/>
      <c r="K430" s="1"/>
      <c r="L430" s="1"/>
      <c r="M430" s="7">
        <f>IF(Z430&gt;0,RANK(Z430,(Z430:AB430,AC430:AQ430)),0)</f>
        <v>2</v>
      </c>
      <c r="N430" s="7">
        <f>IF(AA430&gt;0,RANK(AA430,(Z430:AB430,AC430:AQ430)),0)</f>
        <v>0</v>
      </c>
      <c r="O430" s="7">
        <f>IF(AB430&gt;0,RANK(AB430,(Z430:AB430,AC430:AQ430)),0)</f>
        <v>5</v>
      </c>
      <c r="P430" s="7">
        <f>IF(AC430&gt;0,RANK(AC430,(Z430:AB430,AC430:AQ430)),0)</f>
        <v>3</v>
      </c>
      <c r="Q430" s="49">
        <f>MAX(Z430:AG430)-LARGE(Z430:AG430,2)</f>
        <v>15637</v>
      </c>
      <c r="R430" s="177">
        <f>Q430/C430</f>
        <v>0.42846965337717496</v>
      </c>
      <c r="S430" s="2"/>
      <c r="T430" s="2">
        <f t="shared" si="451"/>
        <v>0.22934648581997533</v>
      </c>
      <c r="U430" s="2">
        <f t="shared" si="451"/>
        <v>0</v>
      </c>
      <c r="V430" s="2">
        <f t="shared" si="451"/>
        <v>5.5624058090149335E-3</v>
      </c>
      <c r="W430" s="2">
        <f t="shared" si="451"/>
        <v>9.7821619399917792E-2</v>
      </c>
      <c r="X430" s="2">
        <f t="shared" si="451"/>
        <v>0.65781613919715032</v>
      </c>
      <c r="Y430" s="2">
        <f>IF(C430=0,"-",(1-T430-U430-V430-W430-X430))</f>
        <v>9.4533497739416328E-3</v>
      </c>
      <c r="Z430" s="1">
        <f>SUMIF(Town!$AK$1291:$AK$1330,$BC430,Town!P$1291:P$1330)+SUMIF('Cong Dist'!$BC$1837:$BC$1840,$BC430,'Cong Dist'!Z$1837:Z$1840)</f>
        <v>8370</v>
      </c>
      <c r="AA430" s="1">
        <f>SUMIF(Town!$AK$1291:$AK$1330,$BC430,Town!Q$1291:Q$1330)+SUMIF('Cong Dist'!$BC$1837:$BC$1840,$BC430,'Cong Dist'!AA$1837:AA$1840)</f>
        <v>0</v>
      </c>
      <c r="AB430" s="1">
        <f>SUMIF(Town!$AK$1291:$AK$1330,$BC430,Town!R$1291:R$1330)+SUMIF('Cong Dist'!$BC$1837:$BC$1840,$BC430,'Cong Dist'!AB$1837:AB$1840)</f>
        <v>203</v>
      </c>
      <c r="AC430" s="1">
        <f>SUMIF(Town!$AK$1291:$AK$1330,$BC430,Town!S$1291:S$1330)+SUMIF('Cong Dist'!$BC$1837:$BC$1840,$BC430,'Cong Dist'!AC$1837:AC$1840)</f>
        <v>3570</v>
      </c>
      <c r="AD430" s="1">
        <f>SUMIF(Town!$AK$1291:$AK$1330,$BC430,Town!T$1291:T$1330)+SUMIF('Cong Dist'!$BC$1837:$BC$1840,$BC430,'Cong Dist'!AD$1837:AD$1840)</f>
        <v>24007</v>
      </c>
      <c r="AE430" s="1"/>
      <c r="AF430" s="1"/>
      <c r="AG430" s="1"/>
      <c r="AH430" s="1"/>
      <c r="AI430" s="1">
        <f>SUMIF(Town!$AK$1291:$AK$1330,2,Town!Y$1291:Y$1330)+SUMIF('Cong Dist'!$BC$1837:$BC$1840,2,'Cong Dist'!AI$1837:AI$1840)</f>
        <v>228</v>
      </c>
      <c r="AJ430" s="1">
        <f>SUMIF(Town!$AK$1291:$AK$1330,$BC430,Town!Z$1291:Z$1330)+SUMIF('Cong Dist'!$BC$1837:$BC$1840,$BC430,'Cong Dist'!AJ$1837:AJ$1840)</f>
        <v>117</v>
      </c>
      <c r="AK430" s="1"/>
      <c r="AM430" s="1">
        <f>SUMIF(Town!$AK$1291:$AK$1330,2,Town!AC$1291:AC$1330)+SUMIF('Cong Dist'!$BC$1837:$BC$1840,2,'Cong Dist'!AM$1837:AM$1840)</f>
        <v>0</v>
      </c>
      <c r="AS430" s="7">
        <f>IF(AD430&gt;0,RANK(AD430,(Z430:AB430,AC430:AQ430)),0)</f>
        <v>1</v>
      </c>
      <c r="AT430" s="7">
        <f>IF(AE430&gt;0,RANK(AE430,(Z430:AB430,AC430:AQ430)),0)</f>
        <v>0</v>
      </c>
      <c r="AU430" s="7">
        <f>IF(AF430&gt;0,RANK(AF430,(Z430:AB430,AC430:AQ430)),0)</f>
        <v>0</v>
      </c>
      <c r="AV430" s="7">
        <f>IF(AG430&gt;0,RANK(AG430,(Z430:AB430,AG430:AQ430)),0)</f>
        <v>0</v>
      </c>
      <c r="AW430" s="2">
        <f t="shared" si="452"/>
        <v>0</v>
      </c>
      <c r="AX430" s="2">
        <f t="shared" si="452"/>
        <v>0</v>
      </c>
      <c r="AY430" s="2">
        <f t="shared" si="452"/>
        <v>0</v>
      </c>
      <c r="BA430" s="2" t="str">
        <f t="shared" si="453"/>
        <v>District 2</v>
      </c>
      <c r="BB430" s="176" t="str">
        <f t="shared" si="453"/>
        <v>RI</v>
      </c>
      <c r="BC430" s="176">
        <v>2</v>
      </c>
      <c r="BE430" s="97">
        <v>44</v>
      </c>
      <c r="BF430" s="99">
        <v>902</v>
      </c>
      <c r="BG430" s="106">
        <f>BE430*1000+BF430</f>
        <v>44902</v>
      </c>
      <c r="BH430" s="176" t="s">
        <v>2605</v>
      </c>
      <c r="BI430" s="176" t="s">
        <v>3184</v>
      </c>
    </row>
    <row r="431" spans="1:61">
      <c r="A431" t="s">
        <v>3134</v>
      </c>
      <c r="B431" t="s">
        <v>1105</v>
      </c>
      <c r="C431" s="1">
        <f>SUM(Z431:AQ431)</f>
        <v>61614</v>
      </c>
      <c r="D431" s="1">
        <v>13</v>
      </c>
      <c r="E431" s="1">
        <v>3</v>
      </c>
      <c r="F431" s="1"/>
      <c r="G431" s="1"/>
      <c r="H431" s="1">
        <v>2</v>
      </c>
      <c r="I431" s="1">
        <v>8</v>
      </c>
      <c r="J431" s="1"/>
      <c r="K431" s="1"/>
      <c r="L431" s="1"/>
      <c r="M431" s="7">
        <f>IF(Z431&gt;0,RANK(Z431,(Z431:AB431,AC431:AQ431)),0)</f>
        <v>2</v>
      </c>
      <c r="N431" s="7">
        <f>IF(AA431&gt;0,RANK(AA431,(Z431:AB431,AC431:AQ431)),0)</f>
        <v>0</v>
      </c>
      <c r="O431" s="7">
        <f>IF(AB431&gt;0,RANK(AB431,(Z431:AB431,AC431:AQ431)),0)</f>
        <v>5</v>
      </c>
      <c r="P431" s="7">
        <f>IF(AC431&gt;0,RANK(AC431,(Z431:AB431,AC431:AQ431)),0)</f>
        <v>3</v>
      </c>
      <c r="Q431" s="49">
        <f>MAX(Z431:AG431)-LARGE(Z431:AG431,2)</f>
        <v>24258</v>
      </c>
      <c r="R431" s="177">
        <f>Q431/C431</f>
        <v>0.39370922193008084</v>
      </c>
      <c r="S431" s="2"/>
      <c r="T431" s="2">
        <f t="shared" si="451"/>
        <v>0.24285065082611096</v>
      </c>
      <c r="U431" s="2">
        <f t="shared" si="451"/>
        <v>0</v>
      </c>
      <c r="V431" s="2">
        <f t="shared" si="451"/>
        <v>6.1998896354724577E-3</v>
      </c>
      <c r="W431" s="2">
        <f t="shared" si="451"/>
        <v>0.10413217775180965</v>
      </c>
      <c r="X431" s="2">
        <f t="shared" si="451"/>
        <v>0.63655987275619175</v>
      </c>
      <c r="Y431" s="2">
        <f>IF(C431=0,"-",(1-T431-U431-V431-W431-X431))</f>
        <v>1.0257409030415165E-2</v>
      </c>
      <c r="Z431" s="1">
        <f>SUM(Z429:Z430)</f>
        <v>14963</v>
      </c>
      <c r="AA431" s="1">
        <f>SUM(AA429:AA430)</f>
        <v>0</v>
      </c>
      <c r="AB431" s="1">
        <f>SUM(AB429:AB430)</f>
        <v>382</v>
      </c>
      <c r="AC431" s="1">
        <f>SUM(AC429:AC430)</f>
        <v>6416</v>
      </c>
      <c r="AD431" s="1">
        <f>SUM(AD429:AD430)</f>
        <v>39221</v>
      </c>
      <c r="AI431" s="1">
        <f>SUM(AI429:AI430)</f>
        <v>417</v>
      </c>
      <c r="AJ431" s="1">
        <f>SUM(AJ429:AJ430)</f>
        <v>215</v>
      </c>
      <c r="AK431" s="1"/>
      <c r="AM431" s="1">
        <f>SUM(AM429:AM430)</f>
        <v>0</v>
      </c>
      <c r="AS431" s="7">
        <f>IF(AD431&gt;0,RANK(AD431,(Z431:AB431,AC431:AQ431)),0)</f>
        <v>1</v>
      </c>
      <c r="AT431" s="7">
        <f>IF(AE431&gt;0,RANK(AE431,(Z431:AB431,AC431:AQ431)),0)</f>
        <v>0</v>
      </c>
      <c r="AU431" s="7">
        <f>IF(AF431&gt;0,RANK(AF431,(Z431:AB431,AC431:AQ431)),0)</f>
        <v>0</v>
      </c>
      <c r="AV431" s="7">
        <f>IF(AG431&gt;0,RANK(AG431,(Z431:AB431,AG431:AQ431)),0)</f>
        <v>0</v>
      </c>
      <c r="AW431" s="2">
        <f t="shared" si="452"/>
        <v>0</v>
      </c>
      <c r="AX431" s="2">
        <f t="shared" si="452"/>
        <v>0</v>
      </c>
      <c r="AY431" s="2">
        <f t="shared" si="452"/>
        <v>0</v>
      </c>
      <c r="BA431" s="2" t="str">
        <f t="shared" si="453"/>
        <v>Rhode Island</v>
      </c>
      <c r="BB431" t="str">
        <f t="shared" si="453"/>
        <v>T</v>
      </c>
      <c r="BE431" s="97">
        <v>44</v>
      </c>
      <c r="BF431" s="99"/>
      <c r="BG431" s="106">
        <f>BE431*1000+BF431</f>
        <v>44000</v>
      </c>
      <c r="BH431" t="s">
        <v>1619</v>
      </c>
      <c r="BI431" t="s">
        <v>3184</v>
      </c>
    </row>
    <row r="432" spans="1:61">
      <c r="C432" s="1"/>
      <c r="D432" s="1"/>
      <c r="E432" s="1"/>
      <c r="F432" s="1"/>
      <c r="G432" s="1"/>
      <c r="H432" s="1"/>
      <c r="I432" s="1"/>
      <c r="J432" s="1"/>
      <c r="K432" s="1"/>
      <c r="L432" s="1"/>
      <c r="M432" s="7"/>
      <c r="N432" s="7"/>
      <c r="O432" s="7"/>
      <c r="P432" s="7"/>
      <c r="Q432" s="49"/>
      <c r="R432" s="177"/>
      <c r="S432" s="2"/>
      <c r="T432" s="2"/>
      <c r="U432" s="2"/>
      <c r="V432" s="2"/>
      <c r="W432" s="2"/>
      <c r="X432" s="2"/>
      <c r="Y432" s="2"/>
      <c r="AK432" s="1"/>
      <c r="AL432" s="1"/>
      <c r="AN432" s="1"/>
      <c r="AS432" s="7"/>
      <c r="AT432" s="7"/>
      <c r="AU432" s="7"/>
      <c r="AV432" s="7"/>
      <c r="AW432" s="2"/>
      <c r="AX432" s="2"/>
      <c r="AY432" s="2"/>
      <c r="BA432" s="2"/>
      <c r="BF432" s="99"/>
    </row>
    <row r="433" spans="1:61" outlineLevel="1">
      <c r="A433" s="9" t="s">
        <v>2143</v>
      </c>
      <c r="B433" t="s">
        <v>1614</v>
      </c>
      <c r="C433" s="1">
        <f>SUM(Z433:AQ433)</f>
        <v>127320</v>
      </c>
      <c r="D433" s="1">
        <v>3</v>
      </c>
      <c r="E433" s="1" t="str">
        <f t="shared" ref="E433:I440" si="454">IF(Z433=MAX($Z433:$AD433),$D433,"")</f>
        <v/>
      </c>
      <c r="F433" s="1" t="str">
        <f t="shared" si="454"/>
        <v/>
      </c>
      <c r="G433" s="1" t="str">
        <f t="shared" si="454"/>
        <v/>
      </c>
      <c r="H433" s="1" t="str">
        <f t="shared" si="454"/>
        <v/>
      </c>
      <c r="I433" s="1">
        <f t="shared" si="454"/>
        <v>3</v>
      </c>
      <c r="J433" s="1"/>
      <c r="K433" s="1"/>
      <c r="L433" s="1"/>
      <c r="M433" s="7">
        <f>IF(Z433&gt;0,RANK(Z433,(Z433:AB433,AC433:AQ433)),0)</f>
        <v>4</v>
      </c>
      <c r="N433" s="7">
        <f>IF(AA433&gt;0,RANK(AA433,(Z433:AB433,AC433:AQ433)),0)</f>
        <v>5</v>
      </c>
      <c r="O433" s="7">
        <f>IF(AB433&gt;0,RANK(AB433,(Z433:AB433,AC433:AQ433)),0)</f>
        <v>2</v>
      </c>
      <c r="P433" s="7">
        <f>IF(AC433&gt;0,RANK(AC433,(Z433:AB433,AC433:AQ433)),0)</f>
        <v>3</v>
      </c>
      <c r="Q433" s="49">
        <f t="shared" ref="Q433:Q440" si="455">MAX(Z433:AG433)-LARGE(Z433:AG433,2)</f>
        <v>3187</v>
      </c>
      <c r="R433" s="177">
        <f t="shared" ref="R433:R440" si="456">Q433/C433</f>
        <v>2.5031416902293435E-2</v>
      </c>
      <c r="S433" s="2"/>
      <c r="T433" s="2">
        <f t="shared" ref="T433:X437" si="457">IF($C433=0,"-",Z433/$C433)</f>
        <v>0.12408890983349041</v>
      </c>
      <c r="U433" s="2">
        <f t="shared" si="457"/>
        <v>9.3960100534087335E-2</v>
      </c>
      <c r="V433" s="2">
        <f t="shared" si="457"/>
        <v>0.26446748350612631</v>
      </c>
      <c r="W433" s="2">
        <f t="shared" si="457"/>
        <v>0.17715991203267359</v>
      </c>
      <c r="X433" s="2">
        <f t="shared" si="457"/>
        <v>0.28949890040841975</v>
      </c>
      <c r="Y433" s="2">
        <f t="shared" ref="Y433:Y440" si="458">IF(C433=0,"-",(1-T433-U433-V433-W433-X433))</f>
        <v>5.0824693685202593E-2</v>
      </c>
      <c r="Z433" s="1">
        <f>SUMIF(County!$AT$1861:$AT$1906,$BC433,County!R$1861:R$1906)+SUMIF($BC$1577:$BC$1600,$BC433,Z$1577:Z$1600)</f>
        <v>15799</v>
      </c>
      <c r="AA433" s="1">
        <f>SUMIF(County!$AT$1861:$AT$1906,$BC433,County!S$1861:S$1906)+SUMIF($BC$1577:$BC$1600,$BC433,AA$1577:AA$1600)</f>
        <v>11963</v>
      </c>
      <c r="AB433" s="1">
        <f>SUMIF(County!$AT$1861:$AT$1906,$BC433,County!T$1861:T$1906)+SUMIF($BC$1577:$BC$1600,$BC433,AB$1577:AB$1600)</f>
        <v>33672</v>
      </c>
      <c r="AC433" s="1">
        <f>SUMIF(County!$AT$1861:$AT$1906,$BC433,County!U$1861:U$1906)+SUMIF($BC$1577:$BC$1600,$BC433,AC$1577:AC$1600)</f>
        <v>22556</v>
      </c>
      <c r="AD433" s="1">
        <f>SUMIF(County!$AT$1861:$AT$1906,$BC433,County!V$1861:V$1906)+SUMIF($BC$1577:$BC$1600,$BC433,AD$1577:AD$1600)</f>
        <v>36859</v>
      </c>
      <c r="AE433" s="1">
        <f>SUMIF(County!$AT$1861:$AT$1906,$BC433,County!W$1861:W$1906)+SUMIF($BC$1577:$BC$1600,$BC433,AE$1577:AE$1600)</f>
        <v>5950</v>
      </c>
      <c r="AF433" s="1">
        <f>SUMIF(County!$AT$1861:$AT$1906,$BC433,County!X$1861:X$1906)+SUMIF($BC$1577:$BC$1600,$BC433,AF$1577:AF$1600)</f>
        <v>100</v>
      </c>
      <c r="AG433" s="1">
        <f>SUMIF(County!$AT$1861:$AT$1906,$BC433,County!Y$1861:Y$1906)+SUMIF($BC$1577:$BC$1600,$BC433,AG$1577:AG$1600)</f>
        <v>145</v>
      </c>
      <c r="AH433" s="1">
        <f>SUMIF(County!$AT$1861:$AT$1906,$BC433,County!Z$1861:Z$1906)+SUMIF($BC$1577:$BC$1600,$BC433,AH$1577:AH$1600)</f>
        <v>169</v>
      </c>
      <c r="AK433" s="1"/>
      <c r="AL433" s="1">
        <f>SUMIF(County!$AT$1861:$AT$1906,$BC433,County!AD$1861:AD$1906)+SUMIF($BC$1577:$BC$1600,$BC433,AL$1577:AL$1600)</f>
        <v>66</v>
      </c>
      <c r="AN433" s="1">
        <f>SUMIF(County!$AT$1861:$AT$1906,$BC433,County!AF$1861:AF$1906)+SUMIF($BC$1577:$BC$1600,$BC433,AN$1577:AN$1600)</f>
        <v>31</v>
      </c>
      <c r="AO433" s="1"/>
      <c r="AQ433" s="1">
        <f>SUMIF(County!$AT$1861:$AT$1906,$BC433,County!AI$1861:AI$1906)+SUMIF($BC$1577:$BC$1600,$BC433,AQ$1577:AQ$1600)</f>
        <v>10</v>
      </c>
      <c r="AS433" s="7">
        <f>IF(AD433&gt;0,RANK(AD433,(Z433:AB433,AC433:AQ433)),0)</f>
        <v>1</v>
      </c>
      <c r="AT433" s="7">
        <f>IF(AE433&gt;0,RANK(AE433,(Z433:AB433,AC433:AQ433)),0)</f>
        <v>6</v>
      </c>
      <c r="AU433" s="7">
        <f>IF(AF433&gt;0,RANK(AF433,(Z433:AB433,AC433:AQ433)),0)</f>
        <v>9</v>
      </c>
      <c r="AV433" s="7">
        <f>IF(AG433&gt;0,RANK(AG433,(Z433:AB433,AG433:AQ433)),0)</f>
        <v>5</v>
      </c>
      <c r="AW433" s="2">
        <f t="shared" ref="AW433:AW440" si="459">IF($C433=0,"-",AE433/$C433)</f>
        <v>4.673264216148288E-2</v>
      </c>
      <c r="AX433" s="2">
        <f t="shared" ref="AX433:AX440" si="460">IF($C433=0,"-",AF433/$C433)</f>
        <v>7.8542255733584667E-4</v>
      </c>
      <c r="AY433" s="2">
        <f t="shared" ref="AY433:AY440" si="461">IF($C433=0,"-",AG433/$C433)</f>
        <v>1.1388627081369777E-3</v>
      </c>
      <c r="BA433" s="2" t="str">
        <f t="shared" ref="BA433:BB440" si="462">A433</f>
        <v>District 1</v>
      </c>
      <c r="BB433" t="str">
        <f t="shared" si="462"/>
        <v>SC</v>
      </c>
      <c r="BC433">
        <v>1</v>
      </c>
      <c r="BE433" s="97">
        <v>45</v>
      </c>
      <c r="BF433" s="99">
        <v>901</v>
      </c>
      <c r="BG433" s="106">
        <f t="shared" ref="BG433:BG440" si="463">BE433*1000+BF433</f>
        <v>45901</v>
      </c>
      <c r="BH433" t="s">
        <v>2605</v>
      </c>
      <c r="BI433" t="s">
        <v>3184</v>
      </c>
    </row>
    <row r="434" spans="1:61" outlineLevel="1">
      <c r="A434" s="9" t="s">
        <v>1563</v>
      </c>
      <c r="B434" t="s">
        <v>1614</v>
      </c>
      <c r="C434" s="1">
        <f t="shared" ref="C434:C440" si="464">SUM(Z434:AQ434)</f>
        <v>120424</v>
      </c>
      <c r="D434" s="1">
        <v>3</v>
      </c>
      <c r="E434" s="1" t="str">
        <f t="shared" si="454"/>
        <v/>
      </c>
      <c r="F434" s="1" t="str">
        <f t="shared" si="454"/>
        <v/>
      </c>
      <c r="G434" s="1" t="str">
        <f t="shared" si="454"/>
        <v/>
      </c>
      <c r="H434" s="1" t="str">
        <f t="shared" si="454"/>
        <v/>
      </c>
      <c r="I434" s="1">
        <f t="shared" si="454"/>
        <v>3</v>
      </c>
      <c r="J434" s="1"/>
      <c r="K434" s="1"/>
      <c r="L434" s="1"/>
      <c r="M434" s="7">
        <f>IF(Z434&gt;0,RANK(Z434,(Z434:AB434,AC434:AQ434)),0)</f>
        <v>6</v>
      </c>
      <c r="N434" s="7">
        <f>IF(AA434&gt;0,RANK(AA434,(Z434:AB434,AC434:AQ434)),0)</f>
        <v>4</v>
      </c>
      <c r="O434" s="7">
        <f>IF(AB434&gt;0,RANK(AB434,(Z434:AB434,AC434:AQ434)),0)</f>
        <v>2</v>
      </c>
      <c r="P434" s="7">
        <f>IF(AC434&gt;0,RANK(AC434,(Z434:AB434,AC434:AQ434)),0)</f>
        <v>3</v>
      </c>
      <c r="Q434" s="49">
        <f t="shared" si="455"/>
        <v>6362</v>
      </c>
      <c r="R434" s="177">
        <f t="shared" si="456"/>
        <v>5.2830000664319407E-2</v>
      </c>
      <c r="S434" s="2"/>
      <c r="T434" s="2">
        <f t="shared" si="457"/>
        <v>7.3855709825283999E-2</v>
      </c>
      <c r="U434" s="2">
        <f t="shared" si="457"/>
        <v>8.7233441838836107E-2</v>
      </c>
      <c r="V434" s="2">
        <f t="shared" si="457"/>
        <v>0.23584169268584335</v>
      </c>
      <c r="W434" s="2">
        <f t="shared" si="457"/>
        <v>0.22873347505480635</v>
      </c>
      <c r="X434" s="2">
        <f t="shared" si="457"/>
        <v>0.28867169335016274</v>
      </c>
      <c r="Y434" s="2">
        <f t="shared" si="458"/>
        <v>8.5663987245067519E-2</v>
      </c>
      <c r="Z434" s="1">
        <f>SUMIF(County!$AT$1861:$AT$1906,$BC434,County!R$1861:R$1906)+SUMIF($BC$1577:$BC$1600,$BC434,Z$1577:Z$1600)</f>
        <v>8894</v>
      </c>
      <c r="AA434" s="1">
        <f>SUMIF(County!$AT$1861:$AT$1906,$BC434,County!S$1861:S$1906)+SUMIF($BC$1577:$BC$1600,$BC434,AA$1577:AA$1600)</f>
        <v>10505</v>
      </c>
      <c r="AB434" s="1">
        <f>SUMIF(County!$AT$1861:$AT$1906,$BC434,County!T$1861:T$1906)+SUMIF($BC$1577:$BC$1600,$BC434,AB$1577:AB$1600)</f>
        <v>28401</v>
      </c>
      <c r="AC434" s="1">
        <f>SUMIF(County!$AT$1861:$AT$1906,$BC434,County!U$1861:U$1906)+SUMIF($BC$1577:$BC$1600,$BC434,AC$1577:AC$1600)</f>
        <v>27545</v>
      </c>
      <c r="AD434" s="1">
        <f>SUMIF(County!$AT$1861:$AT$1906,$BC434,County!V$1861:V$1906)+SUMIF($BC$1577:$BC$1600,$BC434,AD$1577:AD$1600)</f>
        <v>34763</v>
      </c>
      <c r="AE434" s="1">
        <f>SUMIF(County!$AT$1861:$AT$1906,$BC434,County!W$1861:W$1906)+SUMIF($BC$1577:$BC$1600,$BC434,AE$1577:AE$1600)</f>
        <v>9805</v>
      </c>
      <c r="AF434" s="1">
        <f>SUMIF(County!$AT$1861:$AT$1906,$BC434,County!X$1861:X$1906)+SUMIF($BC$1577:$BC$1600,$BC434,AF$1577:AF$1600)</f>
        <v>78</v>
      </c>
      <c r="AG434" s="1">
        <f>SUMIF(County!$AT$1861:$AT$1906,$BC434,County!Y$1861:Y$1906)+SUMIF($BC$1577:$BC$1600,$BC434,AG$1577:AG$1600)</f>
        <v>120</v>
      </c>
      <c r="AH434" s="1">
        <f>SUMIF(County!$AT$1861:$AT$1906,$BC434,County!Z$1861:Z$1906)+SUMIF($BC$1577:$BC$1600,$BC434,AH$1577:AH$1600)</f>
        <v>176</v>
      </c>
      <c r="AK434" s="1"/>
      <c r="AL434" s="1">
        <f>SUMIF(County!$AT$1861:$AT$1906,$BC434,County!AD$1861:AD$1906)+SUMIF($BC$1577:$BC$1600,$BC434,AL$1577:AL$1600)</f>
        <v>91</v>
      </c>
      <c r="AN434" s="1">
        <f>SUMIF(County!$AT$1861:$AT$1906,$BC434,County!AF$1861:AF$1906)+SUMIF($BC$1577:$BC$1600,$BC434,AN$1577:AN$1600)</f>
        <v>38</v>
      </c>
      <c r="AO434" s="1"/>
      <c r="AQ434" s="1">
        <f>SUMIF(County!$AT$1861:$AT$1906,$BC434,County!AI$1861:AI$1906)+SUMIF($BC$1577:$BC$1600,$BC434,AQ$1577:AQ$1600)</f>
        <v>8</v>
      </c>
      <c r="AS434" s="7">
        <f>IF(AD434&gt;0,RANK(AD434,(Z434:AB434,AC434:AQ434)),0)</f>
        <v>1</v>
      </c>
      <c r="AT434" s="7">
        <f>IF(AE434&gt;0,RANK(AE434,(Z434:AB434,AC434:AQ434)),0)</f>
        <v>5</v>
      </c>
      <c r="AU434" s="7">
        <f>IF(AF434&gt;0,RANK(AF434,(Z434:AB434,AC434:AQ434)),0)</f>
        <v>10</v>
      </c>
      <c r="AV434" s="7">
        <f>IF(AG434&gt;0,RANK(AG434,(Z434:AB434,AG434:AQ434)),0)</f>
        <v>5</v>
      </c>
      <c r="AW434" s="2">
        <f t="shared" si="459"/>
        <v>8.1420647047100239E-2</v>
      </c>
      <c r="AX434" s="2">
        <f t="shared" si="460"/>
        <v>6.4771141965056802E-4</v>
      </c>
      <c r="AY434" s="2">
        <f t="shared" si="461"/>
        <v>9.9647910715471998E-4</v>
      </c>
      <c r="BA434" s="2" t="str">
        <f t="shared" si="462"/>
        <v>District 2</v>
      </c>
      <c r="BB434" t="str">
        <f t="shared" si="462"/>
        <v>SC</v>
      </c>
      <c r="BC434">
        <v>2</v>
      </c>
      <c r="BE434" s="97">
        <v>45</v>
      </c>
      <c r="BF434" s="99">
        <v>902</v>
      </c>
      <c r="BG434" s="106">
        <f t="shared" si="463"/>
        <v>45902</v>
      </c>
      <c r="BH434" t="s">
        <v>2605</v>
      </c>
      <c r="BI434" t="s">
        <v>3184</v>
      </c>
    </row>
    <row r="435" spans="1:61" outlineLevel="1">
      <c r="A435" s="9" t="s">
        <v>1564</v>
      </c>
      <c r="B435" t="s">
        <v>1614</v>
      </c>
      <c r="C435" s="1">
        <f t="shared" si="464"/>
        <v>118687</v>
      </c>
      <c r="D435" s="1">
        <v>3</v>
      </c>
      <c r="E435" s="1" t="str">
        <f t="shared" si="454"/>
        <v/>
      </c>
      <c r="F435" s="1" t="str">
        <f t="shared" si="454"/>
        <v/>
      </c>
      <c r="G435" s="1" t="str">
        <f t="shared" si="454"/>
        <v/>
      </c>
      <c r="H435" s="1" t="str">
        <f t="shared" si="454"/>
        <v/>
      </c>
      <c r="I435" s="1">
        <f t="shared" si="454"/>
        <v>3</v>
      </c>
      <c r="J435" s="1"/>
      <c r="K435" s="1"/>
      <c r="L435" s="1"/>
      <c r="M435" s="7">
        <f>IF(Z435&gt;0,RANK(Z435,(Z435:AB435,AC435:AQ435)),0)</f>
        <v>6</v>
      </c>
      <c r="N435" s="7">
        <f>IF(AA435&gt;0,RANK(AA435,(Z435:AB435,AC435:AQ435)),0)</f>
        <v>5</v>
      </c>
      <c r="O435" s="7">
        <f>IF(AB435&gt;0,RANK(AB435,(Z435:AB435,AC435:AQ435)),0)</f>
        <v>3</v>
      </c>
      <c r="P435" s="7">
        <f>IF(AC435&gt;0,RANK(AC435,(Z435:AB435,AC435:AQ435)),0)</f>
        <v>2</v>
      </c>
      <c r="Q435" s="49">
        <f t="shared" si="455"/>
        <v>7687</v>
      </c>
      <c r="R435" s="177">
        <f t="shared" si="456"/>
        <v>6.4766992172689511E-2</v>
      </c>
      <c r="S435" s="2"/>
      <c r="T435" s="2">
        <f t="shared" si="457"/>
        <v>6.2171931214033548E-2</v>
      </c>
      <c r="U435" s="2">
        <f t="shared" si="457"/>
        <v>7.6015064834396351E-2</v>
      </c>
      <c r="V435" s="2">
        <f t="shared" si="457"/>
        <v>0.21281184965497485</v>
      </c>
      <c r="W435" s="2">
        <f t="shared" si="457"/>
        <v>0.24942074532172859</v>
      </c>
      <c r="X435" s="2">
        <f t="shared" si="457"/>
        <v>0.31418773749441808</v>
      </c>
      <c r="Y435" s="2">
        <f t="shared" si="458"/>
        <v>8.5392671480448545E-2</v>
      </c>
      <c r="Z435" s="1">
        <f>SUMIF(County!$AT$1861:$AT$1906,$BC435,County!R$1861:R$1906)+SUMIF($BC$1577:$BC$1600,$BC435,Z$1577:Z$1600)</f>
        <v>7379</v>
      </c>
      <c r="AA435" s="1">
        <f>SUMIF(County!$AT$1861:$AT$1906,$BC435,County!S$1861:S$1906)+SUMIF($BC$1577:$BC$1600,$BC435,AA$1577:AA$1600)</f>
        <v>9022</v>
      </c>
      <c r="AB435" s="1">
        <f>SUMIF(County!$AT$1861:$AT$1906,$BC435,County!T$1861:T$1906)+SUMIF($BC$1577:$BC$1600,$BC435,AB$1577:AB$1600)</f>
        <v>25258</v>
      </c>
      <c r="AC435" s="1">
        <f>SUMIF(County!$AT$1861:$AT$1906,$BC435,County!U$1861:U$1906)+SUMIF($BC$1577:$BC$1600,$BC435,AC$1577:AC$1600)</f>
        <v>29603</v>
      </c>
      <c r="AD435" s="1">
        <f>SUMIF(County!$AT$1861:$AT$1906,$BC435,County!V$1861:V$1906)+SUMIF($BC$1577:$BC$1600,$BC435,AD$1577:AD$1600)</f>
        <v>37290</v>
      </c>
      <c r="AE435" s="1">
        <f>SUMIF(County!$AT$1861:$AT$1906,$BC435,County!W$1861:W$1906)+SUMIF($BC$1577:$BC$1600,$BC435,AE$1577:AE$1600)</f>
        <v>9720</v>
      </c>
      <c r="AF435" s="1">
        <f>SUMIF(County!$AT$1861:$AT$1906,$BC435,County!X$1861:X$1906)+SUMIF($BC$1577:$BC$1600,$BC435,AF$1577:AF$1600)</f>
        <v>56</v>
      </c>
      <c r="AG435" s="1">
        <f>SUMIF(County!$AT$1861:$AT$1906,$BC435,County!Y$1861:Y$1906)+SUMIF($BC$1577:$BC$1600,$BC435,AG$1577:AG$1600)</f>
        <v>100</v>
      </c>
      <c r="AH435" s="1">
        <f>SUMIF(County!$AT$1861:$AT$1906,$BC435,County!Z$1861:Z$1906)+SUMIF($BC$1577:$BC$1600,$BC435,AH$1577:AH$1600)</f>
        <v>133</v>
      </c>
      <c r="AK435" s="1"/>
      <c r="AL435" s="1">
        <f>SUMIF(County!$AT$1861:$AT$1906,$BC435,County!AD$1861:AD$1906)+SUMIF($BC$1577:$BC$1600,$BC435,AL$1577:AL$1600)</f>
        <v>87</v>
      </c>
      <c r="AN435" s="1">
        <f>SUMIF(County!$AT$1861:$AT$1906,$BC435,County!AF$1861:AF$1906)+SUMIF($BC$1577:$BC$1600,$BC435,AN$1577:AN$1600)</f>
        <v>35</v>
      </c>
      <c r="AO435" s="1"/>
      <c r="AQ435" s="1">
        <f>SUMIF(County!$AT$1861:$AT$1906,$BC435,County!AI$1861:AI$1906)+SUMIF($BC$1577:$BC$1600,$BC435,AQ$1577:AQ$1600)</f>
        <v>4</v>
      </c>
      <c r="AS435" s="7">
        <f>IF(AD435&gt;0,RANK(AD435,(Z435:AB435,AC435:AQ435)),0)</f>
        <v>1</v>
      </c>
      <c r="AT435" s="7">
        <f>IF(AE435&gt;0,RANK(AE435,(Z435:AB435,AC435:AQ435)),0)</f>
        <v>4</v>
      </c>
      <c r="AU435" s="7">
        <f>IF(AF435&gt;0,RANK(AF435,(Z435:AB435,AC435:AQ435)),0)</f>
        <v>10</v>
      </c>
      <c r="AV435" s="7">
        <f>IF(AG435&gt;0,RANK(AG435,(Z435:AB435,AG435:AQ435)),0)</f>
        <v>5</v>
      </c>
      <c r="AW435" s="2">
        <f t="shared" si="459"/>
        <v>8.1896079604337466E-2</v>
      </c>
      <c r="AX435" s="2">
        <f t="shared" si="460"/>
        <v>4.7182926521017467E-4</v>
      </c>
      <c r="AY435" s="2">
        <f t="shared" si="461"/>
        <v>8.4255225930388337E-4</v>
      </c>
      <c r="BA435" s="2" t="str">
        <f t="shared" si="462"/>
        <v>District 3</v>
      </c>
      <c r="BB435" t="str">
        <f t="shared" si="462"/>
        <v>SC</v>
      </c>
      <c r="BC435">
        <v>3</v>
      </c>
      <c r="BE435" s="97">
        <v>45</v>
      </c>
      <c r="BF435" s="99">
        <v>903</v>
      </c>
      <c r="BG435" s="106">
        <f t="shared" si="463"/>
        <v>45903</v>
      </c>
      <c r="BH435" t="s">
        <v>2605</v>
      </c>
      <c r="BI435" t="s">
        <v>3184</v>
      </c>
    </row>
    <row r="436" spans="1:61" outlineLevel="1">
      <c r="A436" s="9" t="s">
        <v>1825</v>
      </c>
      <c r="B436" t="s">
        <v>1614</v>
      </c>
      <c r="C436" s="1">
        <f t="shared" si="464"/>
        <v>127134</v>
      </c>
      <c r="D436" s="1">
        <v>3</v>
      </c>
      <c r="E436" s="1" t="str">
        <f t="shared" si="454"/>
        <v/>
      </c>
      <c r="F436" s="1" t="str">
        <f t="shared" si="454"/>
        <v/>
      </c>
      <c r="G436" s="1" t="str">
        <f t="shared" si="454"/>
        <v/>
      </c>
      <c r="H436" s="1" t="str">
        <f t="shared" si="454"/>
        <v/>
      </c>
      <c r="I436" s="1">
        <f t="shared" si="454"/>
        <v>3</v>
      </c>
      <c r="J436" s="1"/>
      <c r="K436" s="1"/>
      <c r="L436" s="1"/>
      <c r="M436" s="7">
        <f>IF(Z436&gt;0,RANK(Z436,(Z436:AB436,AC436:AQ436)),0)</f>
        <v>5</v>
      </c>
      <c r="N436" s="7">
        <f>IF(AA436&gt;0,RANK(AA436,(Z436:AB436,AC436:AQ436)),0)</f>
        <v>6</v>
      </c>
      <c r="O436" s="7">
        <f>IF(AB436&gt;0,RANK(AB436,(Z436:AB436,AC436:AQ436)),0)</f>
        <v>2</v>
      </c>
      <c r="P436" s="7">
        <f>IF(AC436&gt;0,RANK(AC436,(Z436:AB436,AC436:AQ436)),0)</f>
        <v>3</v>
      </c>
      <c r="Q436" s="49">
        <f t="shared" si="455"/>
        <v>4684</v>
      </c>
      <c r="R436" s="177">
        <f t="shared" si="456"/>
        <v>3.6843016030330203E-2</v>
      </c>
      <c r="S436" s="2"/>
      <c r="T436" s="2">
        <f t="shared" si="457"/>
        <v>7.4700709487627234E-2</v>
      </c>
      <c r="U436" s="2">
        <f t="shared" si="457"/>
        <v>6.7228278823918075E-2</v>
      </c>
      <c r="V436" s="2">
        <f t="shared" si="457"/>
        <v>0.24442713986817058</v>
      </c>
      <c r="W436" s="2">
        <f t="shared" si="457"/>
        <v>0.24388440543049067</v>
      </c>
      <c r="X436" s="2">
        <f t="shared" si="457"/>
        <v>0.2812701558985008</v>
      </c>
      <c r="Y436" s="2">
        <f t="shared" si="458"/>
        <v>8.8489310491292661E-2</v>
      </c>
      <c r="Z436" s="1">
        <f>SUMIF(County!$AT$1861:$AT$1906,$BC436,County!R$1861:R$1906)+SUMIF($BC$1577:$BC$1600,$BC436,Z$1577:Z$1600)</f>
        <v>9497</v>
      </c>
      <c r="AA436" s="1">
        <f>SUMIF(County!$AT$1861:$AT$1906,$BC436,County!S$1861:S$1906)+SUMIF($BC$1577:$BC$1600,$BC436,AA$1577:AA$1600)</f>
        <v>8547</v>
      </c>
      <c r="AB436" s="1">
        <f>SUMIF(County!$AT$1861:$AT$1906,$BC436,County!T$1861:T$1906)+SUMIF($BC$1577:$BC$1600,$BC436,AB$1577:AB$1600)</f>
        <v>31075</v>
      </c>
      <c r="AC436" s="1">
        <f>SUMIF(County!$AT$1861:$AT$1906,$BC436,County!U$1861:U$1906)+SUMIF($BC$1577:$BC$1600,$BC436,AC$1577:AC$1600)</f>
        <v>31006</v>
      </c>
      <c r="AD436" s="1">
        <f>SUMIF(County!$AT$1861:$AT$1906,$BC436,County!V$1861:V$1906)+SUMIF($BC$1577:$BC$1600,$BC436,AD$1577:AD$1600)</f>
        <v>35759</v>
      </c>
      <c r="AE436" s="1">
        <f>SUMIF(County!$AT$1861:$AT$1906,$BC436,County!W$1861:W$1906)+SUMIF($BC$1577:$BC$1600,$BC436,AE$1577:AE$1600)</f>
        <v>10829</v>
      </c>
      <c r="AF436" s="1">
        <f>SUMIF(County!$AT$1861:$AT$1906,$BC436,County!X$1861:X$1906)+SUMIF($BC$1577:$BC$1600,$BC436,AF$1577:AF$1600)</f>
        <v>49</v>
      </c>
      <c r="AG436" s="1">
        <f>SUMIF(County!$AT$1861:$AT$1906,$BC436,County!Y$1861:Y$1906)+SUMIF($BC$1577:$BC$1600,$BC436,AG$1577:AG$1600)</f>
        <v>88</v>
      </c>
      <c r="AH436" s="1">
        <f>SUMIF(County!$AT$1861:$AT$1906,$BC436,County!Z$1861:Z$1906)+SUMIF($BC$1577:$BC$1600,$BC436,AH$1577:AH$1600)</f>
        <v>182</v>
      </c>
      <c r="AK436" s="1"/>
      <c r="AL436" s="1">
        <f>SUMIF(County!$AT$1861:$AT$1906,$BC436,County!AD$1861:AD$1906)+SUMIF($BC$1577:$BC$1600,$BC436,AL$1577:AL$1600)</f>
        <v>60</v>
      </c>
      <c r="AN436" s="1">
        <f>SUMIF(County!$AT$1861:$AT$1906,$BC436,County!AF$1861:AF$1906)+SUMIF($BC$1577:$BC$1600,$BC436,AN$1577:AN$1600)</f>
        <v>32</v>
      </c>
      <c r="AO436" s="1"/>
      <c r="AQ436" s="1">
        <f>SUMIF(County!$AT$1861:$AT$1906,$BC436,County!AI$1861:AI$1906)+SUMIF($BC$1577:$BC$1600,$BC436,AQ$1577:AQ$1600)</f>
        <v>10</v>
      </c>
      <c r="AS436" s="7">
        <f>IF(AD436&gt;0,RANK(AD436,(Z436:AB436,AC436:AQ436)),0)</f>
        <v>1</v>
      </c>
      <c r="AT436" s="7">
        <f>IF(AE436&gt;0,RANK(AE436,(Z436:AB436,AC436:AQ436)),0)</f>
        <v>4</v>
      </c>
      <c r="AU436" s="7">
        <f>IF(AF436&gt;0,RANK(AF436,(Z436:AB436,AC436:AQ436)),0)</f>
        <v>10</v>
      </c>
      <c r="AV436" s="7">
        <f>IF(AG436&gt;0,RANK(AG436,(Z436:AB436,AG436:AQ436)),0)</f>
        <v>5</v>
      </c>
      <c r="AW436" s="2">
        <f t="shared" si="459"/>
        <v>8.5177843849796278E-2</v>
      </c>
      <c r="AX436" s="2">
        <f t="shared" si="460"/>
        <v>3.8542010791763021E-4</v>
      </c>
      <c r="AY436" s="2">
        <f t="shared" si="461"/>
        <v>6.9218305095411145E-4</v>
      </c>
      <c r="BA436" s="2" t="str">
        <f t="shared" si="462"/>
        <v>District 4</v>
      </c>
      <c r="BB436" t="str">
        <f t="shared" si="462"/>
        <v>SC</v>
      </c>
      <c r="BC436">
        <v>4</v>
      </c>
      <c r="BE436" s="97">
        <v>45</v>
      </c>
      <c r="BF436" s="99">
        <v>904</v>
      </c>
      <c r="BG436" s="106">
        <f t="shared" si="463"/>
        <v>45904</v>
      </c>
      <c r="BH436" t="s">
        <v>2605</v>
      </c>
      <c r="BI436" t="s">
        <v>3184</v>
      </c>
    </row>
    <row r="437" spans="1:61" outlineLevel="1">
      <c r="A437" s="9" t="s">
        <v>1780</v>
      </c>
      <c r="B437" t="s">
        <v>1614</v>
      </c>
      <c r="C437" s="1">
        <f t="shared" si="464"/>
        <v>99670</v>
      </c>
      <c r="D437" s="1">
        <v>3</v>
      </c>
      <c r="E437" s="1" t="str">
        <f t="shared" si="454"/>
        <v/>
      </c>
      <c r="F437" s="1" t="str">
        <f t="shared" si="454"/>
        <v/>
      </c>
      <c r="G437" s="1" t="str">
        <f t="shared" si="454"/>
        <v/>
      </c>
      <c r="H437" s="1" t="str">
        <f t="shared" si="454"/>
        <v/>
      </c>
      <c r="I437" s="1">
        <f t="shared" si="454"/>
        <v>3</v>
      </c>
      <c r="J437" s="1"/>
      <c r="K437" s="1"/>
      <c r="L437" s="1"/>
      <c r="M437" s="7">
        <f>IF(Z437&gt;0,RANK(Z437,(Z437:AB437,AC437:AQ437)),0)</f>
        <v>6</v>
      </c>
      <c r="N437" s="7">
        <f>IF(AA437&gt;0,RANK(AA437,(Z437:AB437,AC437:AQ437)),0)</f>
        <v>5</v>
      </c>
      <c r="O437" s="7">
        <f>IF(AB437&gt;0,RANK(AB437,(Z437:AB437,AC437:AQ437)),0)</f>
        <v>3</v>
      </c>
      <c r="P437" s="7">
        <f>IF(AC437&gt;0,RANK(AC437,(Z437:AB437,AC437:AQ437)),0)</f>
        <v>2</v>
      </c>
      <c r="Q437" s="49">
        <f t="shared" si="455"/>
        <v>10775</v>
      </c>
      <c r="R437" s="177">
        <f t="shared" si="456"/>
        <v>0.10810675228253236</v>
      </c>
      <c r="S437" s="2"/>
      <c r="T437" s="2">
        <f t="shared" si="457"/>
        <v>5.9717066318852215E-2</v>
      </c>
      <c r="U437" s="2">
        <f t="shared" si="457"/>
        <v>6.8084679442159124E-2</v>
      </c>
      <c r="V437" s="2">
        <f t="shared" si="457"/>
        <v>0.19965887428514095</v>
      </c>
      <c r="W437" s="2">
        <f t="shared" si="457"/>
        <v>0.23628975619544496</v>
      </c>
      <c r="X437" s="2">
        <f t="shared" si="457"/>
        <v>0.34439650847797731</v>
      </c>
      <c r="Y437" s="2">
        <f t="shared" si="458"/>
        <v>9.1853115280425446E-2</v>
      </c>
      <c r="Z437" s="1">
        <f>SUMIF(County!$AT$1861:$AT$1906,$BC437,County!R$1861:R$1906)+SUMIF($BC$1577:$BC$1600,$BC437,Z$1577:Z$1600)</f>
        <v>5952</v>
      </c>
      <c r="AA437" s="1">
        <f>SUMIF(County!$AT$1861:$AT$1906,$BC437,County!S$1861:S$1906)+SUMIF($BC$1577:$BC$1600,$BC437,AA$1577:AA$1600)</f>
        <v>6786</v>
      </c>
      <c r="AB437" s="1">
        <f>SUMIF(County!$AT$1861:$AT$1906,$BC437,County!T$1861:T$1906)+SUMIF($BC$1577:$BC$1600,$BC437,AB$1577:AB$1600)</f>
        <v>19900</v>
      </c>
      <c r="AC437" s="1">
        <f>SUMIF(County!$AT$1861:$AT$1906,$BC437,County!U$1861:U$1906)+SUMIF($BC$1577:$BC$1600,$BC437,AC$1577:AC$1600)</f>
        <v>23551</v>
      </c>
      <c r="AD437" s="1">
        <f>SUMIF(County!$AT$1861:$AT$1906,$BC437,County!V$1861:V$1906)+SUMIF($BC$1577:$BC$1600,$BC437,AD$1577:AD$1600)</f>
        <v>34326</v>
      </c>
      <c r="AE437" s="1">
        <f>SUMIF(County!$AT$1861:$AT$1906,$BC437,County!W$1861:W$1906)+SUMIF($BC$1577:$BC$1600,$BC437,AE$1577:AE$1600)</f>
        <v>8783</v>
      </c>
      <c r="AF437" s="1">
        <f>SUMIF(County!$AT$1861:$AT$1906,$BC437,County!X$1861:X$1906)+SUMIF($BC$1577:$BC$1600,$BC437,AF$1577:AF$1600)</f>
        <v>59</v>
      </c>
      <c r="AG437" s="1">
        <f>SUMIF(County!$AT$1861:$AT$1906,$BC437,County!Y$1861:Y$1906)+SUMIF($BC$1577:$BC$1600,$BC437,AG$1577:AG$1600)</f>
        <v>87</v>
      </c>
      <c r="AH437" s="1">
        <f>SUMIF(County!$AT$1861:$AT$1906,$BC437,County!Z$1861:Z$1906)+SUMIF($BC$1577:$BC$1600,$BC437,AH$1577:AH$1600)</f>
        <v>113</v>
      </c>
      <c r="AK437" s="1"/>
      <c r="AL437" s="1">
        <f>SUMIF(County!$AT$1861:$AT$1906,$BC437,County!AD$1861:AD$1906)+SUMIF($BC$1577:$BC$1600,$BC437,AL$1577:AL$1600)</f>
        <v>83</v>
      </c>
      <c r="AN437" s="1">
        <f>SUMIF(County!$AT$1861:$AT$1906,$BC437,County!AF$1861:AF$1906)+SUMIF($BC$1577:$BC$1600,$BC437,AN$1577:AN$1600)</f>
        <v>24</v>
      </c>
      <c r="AO437" s="1"/>
      <c r="AQ437" s="1">
        <f>SUMIF(County!$AT$1861:$AT$1906,$BC437,County!AI$1861:AI$1906)+SUMIF($BC$1577:$BC$1600,$BC437,AQ$1577:AQ$1600)</f>
        <v>6</v>
      </c>
      <c r="AS437" s="7">
        <f>IF(AD437&gt;0,RANK(AD437,(Z437:AB437,AC437:AQ437)),0)</f>
        <v>1</v>
      </c>
      <c r="AT437" s="7">
        <f>IF(AE437&gt;0,RANK(AE437,(Z437:AB437,AC437:AQ437)),0)</f>
        <v>4</v>
      </c>
      <c r="AU437" s="7">
        <f>IF(AF437&gt;0,RANK(AF437,(Z437:AB437,AC437:AQ437)),0)</f>
        <v>10</v>
      </c>
      <c r="AV437" s="7">
        <f>IF(AG437&gt;0,RANK(AG437,(Z437:AB437,AG437:AQ437)),0)</f>
        <v>5</v>
      </c>
      <c r="AW437" s="2">
        <f t="shared" si="459"/>
        <v>8.8120798635497141E-2</v>
      </c>
      <c r="AX437" s="2">
        <f t="shared" si="460"/>
        <v>5.9195344637303097E-4</v>
      </c>
      <c r="AY437" s="2">
        <f t="shared" si="461"/>
        <v>8.728805056687067E-4</v>
      </c>
      <c r="BA437" s="2" t="str">
        <f t="shared" si="462"/>
        <v>District 5</v>
      </c>
      <c r="BB437" t="str">
        <f t="shared" si="462"/>
        <v>SC</v>
      </c>
      <c r="BC437">
        <v>5</v>
      </c>
      <c r="BE437" s="97">
        <v>45</v>
      </c>
      <c r="BF437" s="99">
        <v>905</v>
      </c>
      <c r="BG437" s="106">
        <f t="shared" si="463"/>
        <v>45905</v>
      </c>
      <c r="BH437" t="s">
        <v>2605</v>
      </c>
      <c r="BI437" t="s">
        <v>3184</v>
      </c>
    </row>
    <row r="438" spans="1:61" s="181" customFormat="1" outlineLevel="1">
      <c r="A438" s="9" t="s">
        <v>1759</v>
      </c>
      <c r="B438" s="181" t="s">
        <v>1614</v>
      </c>
      <c r="C438" s="1">
        <f>SUM(Z438:AQ438)</f>
        <v>46749</v>
      </c>
      <c r="D438" s="1">
        <v>3</v>
      </c>
      <c r="E438" s="1" t="str">
        <f t="shared" si="454"/>
        <v/>
      </c>
      <c r="F438" s="1" t="str">
        <f t="shared" si="454"/>
        <v/>
      </c>
      <c r="G438" s="1" t="str">
        <f t="shared" si="454"/>
        <v/>
      </c>
      <c r="H438" s="1" t="str">
        <f t="shared" si="454"/>
        <v/>
      </c>
      <c r="I438" s="1">
        <f t="shared" si="454"/>
        <v>3</v>
      </c>
      <c r="J438" s="1"/>
      <c r="K438" s="1"/>
      <c r="L438" s="1"/>
      <c r="M438" s="7">
        <f>IF(Z438&gt;0,RANK(Z438,(Z438:AB438,AC438:AQ438)),0)</f>
        <v>5</v>
      </c>
      <c r="N438" s="7">
        <f>IF(AA438&gt;0,RANK(AA438,(Z438:AB438,AC438:AQ438)),0)</f>
        <v>4</v>
      </c>
      <c r="O438" s="7">
        <f>IF(AB438&gt;0,RANK(AB438,(Z438:AB438,AC438:AQ438)),0)</f>
        <v>3</v>
      </c>
      <c r="P438" s="7">
        <f>IF(AC438&gt;0,RANK(AC438,(Z438:AB438,AC438:AQ438)),0)</f>
        <v>2</v>
      </c>
      <c r="Q438" s="49">
        <f>MAX(Z438:AG438)-LARGE(Z438:AG438,2)</f>
        <v>6962</v>
      </c>
      <c r="R438" s="177">
        <f t="shared" si="456"/>
        <v>0.14892297161436607</v>
      </c>
      <c r="S438" s="2"/>
      <c r="T438" s="2">
        <f>IF($C438=0,"-",Z438/$C438)</f>
        <v>6.2525401612868722E-2</v>
      </c>
      <c r="U438" s="2">
        <f>IF($C438=0,"-",AA438/$C438)</f>
        <v>9.2108922115981096E-2</v>
      </c>
      <c r="V438" s="2">
        <f>IF($C438=0,"-",AB438/$C438)</f>
        <v>0.20338402960491134</v>
      </c>
      <c r="W438" s="2">
        <f>IF($C438=0,"-",AC438/$C438)</f>
        <v>0.21407944554963743</v>
      </c>
      <c r="X438" s="2">
        <f>IF($C438=0,"-",AD438/$C438)</f>
        <v>0.3630024171640035</v>
      </c>
      <c r="Y438" s="2">
        <f t="shared" si="458"/>
        <v>6.4899783952597989E-2</v>
      </c>
      <c r="Z438" s="1">
        <f>SUMIF(County!$AT$1861:$AT$1906,$BC438,County!R$1861:R$1906)+SUMIF($BC$1577:$BC$1600,$BC438,Z$1577:Z$1600)</f>
        <v>2923</v>
      </c>
      <c r="AA438" s="1">
        <f>SUMIF(County!$AT$1861:$AT$1906,$BC438,County!S$1861:S$1906)+SUMIF($BC$1577:$BC$1600,$BC438,AA$1577:AA$1600)</f>
        <v>4306</v>
      </c>
      <c r="AB438" s="1">
        <f>SUMIF(County!$AT$1861:$AT$1906,$BC438,County!T$1861:T$1906)+SUMIF($BC$1577:$BC$1600,$BC438,AB$1577:AB$1600)</f>
        <v>9508</v>
      </c>
      <c r="AC438" s="1">
        <f>SUMIF(County!$AT$1861:$AT$1906,$BC438,County!U$1861:U$1906)+SUMIF($BC$1577:$BC$1600,$BC438,AC$1577:AC$1600)</f>
        <v>10008</v>
      </c>
      <c r="AD438" s="1">
        <f>SUMIF(County!$AT$1861:$AT$1906,$BC438,County!V$1861:V$1906)+SUMIF($BC$1577:$BC$1600,$BC438,AD$1577:AD$1600)</f>
        <v>16970</v>
      </c>
      <c r="AE438" s="1">
        <f>SUMIF(County!$AT$1861:$AT$1906,$BC438,County!W$1861:W$1906)+SUMIF($BC$1577:$BC$1600,$BC438,AE$1577:AE$1600)</f>
        <v>2846</v>
      </c>
      <c r="AF438" s="1">
        <f>SUMIF(County!$AT$1861:$AT$1906,$BC438,County!X$1861:X$1906)+SUMIF($BC$1577:$BC$1600,$BC438,AF$1577:AF$1600)</f>
        <v>33</v>
      </c>
      <c r="AG438" s="1">
        <f>SUMIF(County!$AT$1861:$AT$1906,$BC438,County!Y$1861:Y$1906)+SUMIF($BC$1577:$BC$1600,$BC438,AG$1577:AG$1600)</f>
        <v>47</v>
      </c>
      <c r="AH438" s="1">
        <f>SUMIF(County!$AT$1861:$AT$1906,$BC438,County!Z$1861:Z$1906)+SUMIF($BC$1577:$BC$1600,$BC438,AH$1577:AH$1600)</f>
        <v>53</v>
      </c>
      <c r="AI438" s="1"/>
      <c r="AJ438" s="1"/>
      <c r="AK438" s="1"/>
      <c r="AL438" s="1">
        <f>SUMIF(County!$AT$1861:$AT$1906,$BC438,County!AD$1861:AD$1906)+SUMIF($BC$1577:$BC$1600,$BC438,AL$1577:AL$1600)</f>
        <v>41</v>
      </c>
      <c r="AM438" s="1"/>
      <c r="AN438" s="1">
        <f>SUMIF(County!$AT$1861:$AT$1906,$BC438,County!AF$1861:AF$1906)+SUMIF($BC$1577:$BC$1600,$BC438,AN$1577:AN$1600)</f>
        <v>12</v>
      </c>
      <c r="AO438" s="1"/>
      <c r="AQ438" s="1">
        <f>SUMIF(County!$AT$1861:$AT$1906,$BC438,County!AI$1861:AI$1906)+SUMIF($BC$1577:$BC$1600,$BC438,AQ$1577:AQ$1600)</f>
        <v>2</v>
      </c>
      <c r="AS438" s="7">
        <f>IF(AD438&gt;0,RANK(AD438,(Z438:AB438,AC438:AQ438)),0)</f>
        <v>1</v>
      </c>
      <c r="AT438" s="7">
        <f>IF(AE438&gt;0,RANK(AE438,(Z438:AB438,AC438:AQ438)),0)</f>
        <v>6</v>
      </c>
      <c r="AU438" s="7">
        <f>IF(AF438&gt;0,RANK(AF438,(Z438:AB438,AC438:AQ438)),0)</f>
        <v>10</v>
      </c>
      <c r="AV438" s="7">
        <f>IF(AG438&gt;0,RANK(AG438,(Z438:AB438,AG438:AQ438)),0)</f>
        <v>5</v>
      </c>
      <c r="AW438" s="2">
        <f t="shared" si="459"/>
        <v>6.0878307557380905E-2</v>
      </c>
      <c r="AX438" s="2">
        <f t="shared" si="460"/>
        <v>7.0589745235192201E-4</v>
      </c>
      <c r="AY438" s="2">
        <f t="shared" si="461"/>
        <v>1.0053690988042524E-3</v>
      </c>
      <c r="BA438" s="2" t="str">
        <f t="shared" si="462"/>
        <v>District 6</v>
      </c>
      <c r="BB438" s="181" t="str">
        <f t="shared" si="462"/>
        <v>SC</v>
      </c>
      <c r="BC438" s="181">
        <v>6</v>
      </c>
      <c r="BE438" s="97">
        <v>45</v>
      </c>
      <c r="BF438" s="99">
        <v>906</v>
      </c>
      <c r="BG438" s="106">
        <f>BE438*1000+BF438</f>
        <v>45906</v>
      </c>
      <c r="BH438" s="181" t="s">
        <v>2605</v>
      </c>
      <c r="BI438" s="181" t="s">
        <v>3184</v>
      </c>
    </row>
    <row r="439" spans="1:61" s="184" customFormat="1" outlineLevel="1">
      <c r="A439" s="9" t="s">
        <v>1356</v>
      </c>
      <c r="B439" s="184" t="s">
        <v>1614</v>
      </c>
      <c r="C439" s="1">
        <f>SUM(Z439:AQ439)</f>
        <v>103683</v>
      </c>
      <c r="D439" s="1">
        <v>3</v>
      </c>
      <c r="E439" s="1" t="str">
        <f t="shared" si="454"/>
        <v/>
      </c>
      <c r="F439" s="1" t="str">
        <f t="shared" si="454"/>
        <v/>
      </c>
      <c r="G439" s="1" t="str">
        <f t="shared" si="454"/>
        <v/>
      </c>
      <c r="H439" s="1" t="str">
        <f t="shared" si="454"/>
        <v/>
      </c>
      <c r="I439" s="1">
        <f t="shared" si="454"/>
        <v>3</v>
      </c>
      <c r="J439" s="1"/>
      <c r="K439" s="1"/>
      <c r="L439" s="1"/>
      <c r="M439" s="7">
        <f>IF(Z439&gt;0,RANK(Z439,(Z439:AB439,AC439:AQ439)),0)</f>
        <v>5</v>
      </c>
      <c r="N439" s="7">
        <f>IF(AA439&gt;0,RANK(AA439,(Z439:AB439,AC439:AQ439)),0)</f>
        <v>4</v>
      </c>
      <c r="O439" s="7">
        <f>IF(AB439&gt;0,RANK(AB439,(Z439:AB439,AC439:AQ439)),0)</f>
        <v>3</v>
      </c>
      <c r="P439" s="7">
        <f>IF(AC439&gt;0,RANK(AC439,(Z439:AB439,AC439:AQ439)),0)</f>
        <v>2</v>
      </c>
      <c r="Q439" s="49">
        <f>MAX(Z439:AG439)-LARGE(Z439:AG439,2)</f>
        <v>23767</v>
      </c>
      <c r="R439" s="177">
        <f t="shared" si="456"/>
        <v>0.22922754935717524</v>
      </c>
      <c r="S439" s="2"/>
      <c r="T439" s="2">
        <f t="shared" ref="T439:W440" si="465">IF($C439=0,"-",Z439/$C439)</f>
        <v>5.7540773318673265E-2</v>
      </c>
      <c r="U439" s="2">
        <f t="shared" si="465"/>
        <v>6.6809409449958043E-2</v>
      </c>
      <c r="V439" s="2">
        <f t="shared" si="465"/>
        <v>0.1808493195605837</v>
      </c>
      <c r="W439" s="2">
        <f t="shared" si="465"/>
        <v>0.20396786358419414</v>
      </c>
      <c r="X439" s="2">
        <f>IF($C439=0,"-",AD439/$C439)</f>
        <v>0.43319541294136937</v>
      </c>
      <c r="Y439" s="2">
        <f t="shared" si="458"/>
        <v>5.7637221145221462E-2</v>
      </c>
      <c r="Z439" s="1">
        <f>SUMIF(County!$AT$1861:$AT$1906,$BC439,County!R$1861:R$1906)+SUMIF($BC$1577:$BC$1600,$BC439,Z$1577:Z$1600)</f>
        <v>5966</v>
      </c>
      <c r="AA439" s="1">
        <f>SUMIF(County!$AT$1861:$AT$1906,$BC439,County!S$1861:S$1906)+SUMIF($BC$1577:$BC$1600,$BC439,AA$1577:AA$1600)</f>
        <v>6927</v>
      </c>
      <c r="AB439" s="1">
        <f>SUMIF(County!$AT$1861:$AT$1906,$BC439,County!T$1861:T$1906)+SUMIF($BC$1577:$BC$1600,$BC439,AB$1577:AB$1600)</f>
        <v>18751</v>
      </c>
      <c r="AC439" s="1">
        <f>SUMIF(County!$AT$1861:$AT$1906,$BC439,County!U$1861:U$1906)+SUMIF($BC$1577:$BC$1600,$BC439,AC$1577:AC$1600)</f>
        <v>21148</v>
      </c>
      <c r="AD439" s="1">
        <f>SUMIF(County!$AT$1861:$AT$1906,$BC439,County!V$1861:V$1906)+SUMIF($BC$1577:$BC$1600,$BC439,AD$1577:AD$1600)</f>
        <v>44915</v>
      </c>
      <c r="AE439" s="1">
        <f>SUMIF(County!$AT$1861:$AT$1906,$BC439,County!W$1861:W$1906)+SUMIF($BC$1577:$BC$1600,$BC439,AE$1577:AE$1600)</f>
        <v>5618</v>
      </c>
      <c r="AF439" s="1">
        <f>SUMIF(County!$AT$1861:$AT$1906,$BC439,County!X$1861:X$1906)+SUMIF($BC$1577:$BC$1600,$BC439,AF$1577:AF$1600)</f>
        <v>37</v>
      </c>
      <c r="AG439" s="1">
        <f>SUMIF(County!$AT$1861:$AT$1906,$BC439,County!Y$1861:Y$1906)+SUMIF($BC$1577:$BC$1600,$BC439,AG$1577:AG$1600)</f>
        <v>112</v>
      </c>
      <c r="AH439" s="1">
        <f>SUMIF(County!$AT$1861:$AT$1906,$BC439,County!Z$1861:Z$1906)+SUMIF($BC$1577:$BC$1600,$BC439,AH$1577:AH$1600)</f>
        <v>103</v>
      </c>
      <c r="AI439" s="1"/>
      <c r="AJ439" s="1"/>
      <c r="AK439" s="1"/>
      <c r="AL439" s="1">
        <f>SUMIF(County!$AT$1861:$AT$1906,$BC439,County!AD$1861:AD$1906)+SUMIF($BC$1577:$BC$1600,$BC439,AL$1577:AL$1600)</f>
        <v>69</v>
      </c>
      <c r="AM439" s="1"/>
      <c r="AN439" s="1">
        <f>SUMIF(County!$AT$1861:$AT$1906,$BC439,County!AF$1861:AF$1906)+SUMIF($BC$1577:$BC$1600,$BC439,AN$1577:AN$1600)</f>
        <v>28</v>
      </c>
      <c r="AO439" s="1"/>
      <c r="AQ439" s="1">
        <f>SUMIF(County!$AT$1861:$AT$1906,$BC439,County!AI$1861:AI$1906)+SUMIF($BC$1577:$BC$1600,$BC439,AQ$1577:AQ$1600)</f>
        <v>9</v>
      </c>
      <c r="AS439" s="7">
        <f>IF(AD439&gt;0,RANK(AD439,(Z439:AB439,AC439:AQ439)),0)</f>
        <v>1</v>
      </c>
      <c r="AT439" s="7">
        <f>IF(AE439&gt;0,RANK(AE439,(Z439:AB439,AC439:AQ439)),0)</f>
        <v>6</v>
      </c>
      <c r="AU439" s="7">
        <f>IF(AF439&gt;0,RANK(AF439,(Z439:AB439,AC439:AQ439)),0)</f>
        <v>10</v>
      </c>
      <c r="AV439" s="7">
        <f>IF(AG439&gt;0,RANK(AG439,(Z439:AB439,AG439:AQ439)),0)</f>
        <v>4</v>
      </c>
      <c r="AW439" s="2">
        <f t="shared" si="459"/>
        <v>5.4184388954794903E-2</v>
      </c>
      <c r="AX439" s="2">
        <f t="shared" si="460"/>
        <v>3.5685695822844631E-4</v>
      </c>
      <c r="AY439" s="2">
        <f t="shared" si="461"/>
        <v>1.0802156573401619E-3</v>
      </c>
      <c r="BA439" s="2" t="str">
        <f t="shared" si="462"/>
        <v>District 7</v>
      </c>
      <c r="BB439" s="184" t="str">
        <f t="shared" si="462"/>
        <v>SC</v>
      </c>
      <c r="BC439" s="184">
        <v>7</v>
      </c>
      <c r="BE439" s="97">
        <v>45</v>
      </c>
      <c r="BF439" s="99">
        <v>907</v>
      </c>
      <c r="BG439" s="106">
        <f>BE439*1000+BF439</f>
        <v>45907</v>
      </c>
      <c r="BH439" s="184" t="s">
        <v>2605</v>
      </c>
      <c r="BI439" s="184" t="s">
        <v>3184</v>
      </c>
    </row>
    <row r="440" spans="1:61">
      <c r="A440" t="s">
        <v>1611</v>
      </c>
      <c r="B440" t="s">
        <v>1105</v>
      </c>
      <c r="C440" s="1">
        <f t="shared" si="464"/>
        <v>743667</v>
      </c>
      <c r="D440" s="1">
        <v>29</v>
      </c>
      <c r="E440" s="1" t="str">
        <f t="shared" si="454"/>
        <v/>
      </c>
      <c r="F440" s="1" t="str">
        <f t="shared" si="454"/>
        <v/>
      </c>
      <c r="G440" s="1" t="str">
        <f t="shared" si="454"/>
        <v/>
      </c>
      <c r="H440" s="1" t="str">
        <f t="shared" si="454"/>
        <v/>
      </c>
      <c r="I440" s="1">
        <f t="shared" si="454"/>
        <v>29</v>
      </c>
      <c r="J440" s="1"/>
      <c r="K440" s="1"/>
      <c r="L440" s="1"/>
      <c r="M440" s="7">
        <f>IF(Z440&gt;0,RANK(Z440,(Z440:AB440,AC440:AQ440)),0)</f>
        <v>5</v>
      </c>
      <c r="N440" s="7">
        <f>IF(AA440&gt;0,RANK(AA440,(Z440:AB440,AC440:AQ440)),0)</f>
        <v>4</v>
      </c>
      <c r="O440" s="7">
        <f>IF(AB440&gt;0,RANK(AB440,(Z440:AB440,AC440:AQ440)),0)</f>
        <v>2</v>
      </c>
      <c r="P440" s="7">
        <f>IF(AC440&gt;0,RANK(AC440,(Z440:AB440,AC440:AQ440)),0)</f>
        <v>3</v>
      </c>
      <c r="Q440" s="49">
        <f t="shared" si="455"/>
        <v>74317</v>
      </c>
      <c r="R440" s="177">
        <f t="shared" si="456"/>
        <v>9.9933169012474676E-2</v>
      </c>
      <c r="S440" s="2"/>
      <c r="T440" s="2">
        <f t="shared" si="465"/>
        <v>7.5853843185189077E-2</v>
      </c>
      <c r="U440" s="2">
        <f t="shared" si="465"/>
        <v>7.8067199432003839E-2</v>
      </c>
      <c r="V440" s="2">
        <f t="shared" si="465"/>
        <v>0.22397793636130151</v>
      </c>
      <c r="W440" s="2">
        <f t="shared" si="465"/>
        <v>0.2224342346776178</v>
      </c>
      <c r="X440" s="2">
        <f>IF($C440=0,"-",AD440/$C440)</f>
        <v>0.32391110537377615</v>
      </c>
      <c r="Y440" s="2">
        <f t="shared" si="458"/>
        <v>7.5755680970111705E-2</v>
      </c>
      <c r="Z440" s="1">
        <f t="shared" ref="Z440:AH440" si="466">SUM(Z433:Z439)</f>
        <v>56410</v>
      </c>
      <c r="AA440" s="1">
        <f t="shared" si="466"/>
        <v>58056</v>
      </c>
      <c r="AB440" s="1">
        <f t="shared" si="466"/>
        <v>166565</v>
      </c>
      <c r="AC440" s="1">
        <f t="shared" si="466"/>
        <v>165417</v>
      </c>
      <c r="AD440" s="1">
        <f t="shared" si="466"/>
        <v>240882</v>
      </c>
      <c r="AE440" s="1">
        <f t="shared" si="466"/>
        <v>53551</v>
      </c>
      <c r="AF440" s="1">
        <f t="shared" si="466"/>
        <v>412</v>
      </c>
      <c r="AG440" s="1">
        <f t="shared" si="466"/>
        <v>699</v>
      </c>
      <c r="AH440" s="1">
        <f t="shared" si="466"/>
        <v>929</v>
      </c>
      <c r="AK440" s="1"/>
      <c r="AL440" s="1">
        <f>SUM(AL433:AL439)</f>
        <v>497</v>
      </c>
      <c r="AN440" s="1">
        <f>SUM(AN433:AN439)</f>
        <v>200</v>
      </c>
      <c r="AO440" s="1"/>
      <c r="AQ440" s="1">
        <f>SUM(AQ433:AQ439)</f>
        <v>49</v>
      </c>
      <c r="AS440" s="7">
        <f>IF(AD440&gt;0,RANK(AD440,(Z440:AB440,AC440:AQ440)),0)</f>
        <v>1</v>
      </c>
      <c r="AT440" s="7">
        <f>IF(AE440&gt;0,RANK(AE440,(Z440:AB440,AC440:AQ440)),0)</f>
        <v>6</v>
      </c>
      <c r="AU440" s="7">
        <f>IF(AF440&gt;0,RANK(AF440,(Z440:AB440,AC440:AQ440)),0)</f>
        <v>10</v>
      </c>
      <c r="AV440" s="7">
        <f>IF(AG440&gt;0,RANK(AG440,(Z440:AB440,AG440:AQ440)),0)</f>
        <v>5</v>
      </c>
      <c r="AW440" s="2">
        <f t="shared" si="459"/>
        <v>7.2009380542635351E-2</v>
      </c>
      <c r="AX440" s="2">
        <f t="shared" si="460"/>
        <v>5.5401140564257929E-4</v>
      </c>
      <c r="AY440" s="2">
        <f t="shared" si="461"/>
        <v>9.3993682656350226E-4</v>
      </c>
      <c r="BA440" s="2" t="str">
        <f t="shared" si="462"/>
        <v>South Carolina</v>
      </c>
      <c r="BB440" t="str">
        <f t="shared" si="462"/>
        <v>T</v>
      </c>
      <c r="BE440" s="97">
        <v>45</v>
      </c>
      <c r="BF440" s="99"/>
      <c r="BG440" s="106">
        <f t="shared" si="463"/>
        <v>45000</v>
      </c>
      <c r="BH440" t="s">
        <v>1619</v>
      </c>
      <c r="BI440" t="s">
        <v>3184</v>
      </c>
    </row>
    <row r="441" spans="1:61">
      <c r="C441" s="1"/>
      <c r="D441" s="1"/>
      <c r="E441" s="1"/>
      <c r="F441" s="1"/>
      <c r="G441" s="1"/>
      <c r="H441" s="1"/>
      <c r="I441" s="1"/>
      <c r="J441" s="1"/>
      <c r="K441" s="1"/>
      <c r="L441" s="1"/>
      <c r="M441" s="7"/>
      <c r="N441" s="7"/>
      <c r="O441" s="7"/>
      <c r="P441" s="7"/>
      <c r="Q441" s="49"/>
      <c r="R441" s="177"/>
      <c r="S441" s="2"/>
      <c r="T441" s="2"/>
      <c r="U441" s="2"/>
      <c r="V441" s="2"/>
      <c r="W441" s="2"/>
      <c r="X441" s="2"/>
      <c r="Y441" s="2"/>
      <c r="AL441" s="1"/>
      <c r="AN441" s="1"/>
      <c r="AQ441" s="1"/>
      <c r="AS441" s="7"/>
      <c r="AT441" s="7"/>
      <c r="AU441" s="7"/>
      <c r="AV441" s="7"/>
      <c r="AW441" s="2"/>
      <c r="AX441" s="2"/>
      <c r="AY441" s="2"/>
      <c r="BA441" s="2"/>
      <c r="BF441" s="99"/>
    </row>
    <row r="442" spans="1:61" outlineLevel="1">
      <c r="A442" t="s">
        <v>1148</v>
      </c>
      <c r="B442" t="s">
        <v>90</v>
      </c>
      <c r="C442" s="1">
        <f t="shared" ref="C442:C455" si="467">SUM(Z442:AQ442)</f>
        <v>66879</v>
      </c>
      <c r="D442" s="1"/>
      <c r="E442" s="1"/>
      <c r="F442" s="1"/>
      <c r="G442" s="1"/>
      <c r="H442" s="1"/>
      <c r="I442" s="1"/>
      <c r="J442" s="1"/>
      <c r="K442" s="1"/>
      <c r="L442" s="1"/>
      <c r="M442" s="7">
        <f>IF(Z442&gt;0,RANK(Z442,(Z442:AB442,AC442:AQ442)),0)</f>
        <v>3</v>
      </c>
      <c r="N442" s="7">
        <f>IF(AA442&gt;0,RANK(AA442,(Z442:AB442,AC442:AQ442)),0)</f>
        <v>0</v>
      </c>
      <c r="O442" s="7">
        <f>IF(AB442&gt;0,RANK(AB442,(Z442:AB442,AC442:AQ442)),0)</f>
        <v>0</v>
      </c>
      <c r="P442" s="7">
        <f>IF(AC442&gt;0,RANK(AC442,(Z442:AB442,AC442:AQ442)),0)</f>
        <v>2</v>
      </c>
      <c r="Q442" s="49">
        <f>MAX(Z442:AG442)-LARGE(Z442:AG442,2)</f>
        <v>33515</v>
      </c>
      <c r="R442" s="177">
        <f>Q442/C442</f>
        <v>0.50112890443936065</v>
      </c>
      <c r="S442" s="2"/>
      <c r="T442" s="2">
        <f t="shared" ref="T442:T502" si="468">IF($C442=0,"-",Z442/$C442)</f>
        <v>0.15939233541171369</v>
      </c>
      <c r="U442" s="2">
        <f t="shared" ref="U442:U502" si="469">IF($C442=0,"-",AA442/$C442)</f>
        <v>0</v>
      </c>
      <c r="V442" s="2">
        <f t="shared" ref="V442:V502" si="470">IF($C442=0,"-",AB442/$C442)</f>
        <v>0</v>
      </c>
      <c r="W442" s="2">
        <f t="shared" ref="W442:W502" si="471">IF($C442=0,"-",AC442/$C442)</f>
        <v>0.16973938007446285</v>
      </c>
      <c r="X442" s="2">
        <f>IF($C442=0,"-",AD442/$C442)</f>
        <v>0.67086828451382352</v>
      </c>
      <c r="Y442" s="2">
        <f>IF(C442=0,"-",(1-T442-U442-V442-W442))</f>
        <v>0.67086828451382341</v>
      </c>
      <c r="Z442" s="1">
        <f>County!R1975</f>
        <v>10660</v>
      </c>
      <c r="AC442" s="1">
        <f>County!U1975</f>
        <v>11352</v>
      </c>
      <c r="AD442" s="1">
        <f>County!V1975</f>
        <v>44867</v>
      </c>
      <c r="AI442" s="1">
        <f>County!AA1975</f>
        <v>0</v>
      </c>
      <c r="AK442" s="1"/>
      <c r="AL442" s="1"/>
      <c r="AN442" s="1"/>
      <c r="AS442" s="7">
        <f>IF(AD442&gt;0,RANK(AD442,(Z442:AB442,AC442:AQ442)),0)</f>
        <v>1</v>
      </c>
      <c r="AT442" s="7">
        <f>IF(AE442&gt;0,RANK(AE442,(Z442:AB442,AC442:AQ442)),0)</f>
        <v>0</v>
      </c>
      <c r="AU442" s="7">
        <f>IF(AF442&gt;0,RANK(AF442,(Z442:AB442,AC442:AQ442)),0)</f>
        <v>0</v>
      </c>
      <c r="AV442" s="7">
        <f>IF(AG442&gt;0,RANK(AG442,(Z442:AB442,AG442:AQ442)),0)</f>
        <v>0</v>
      </c>
      <c r="AW442" s="2">
        <f t="shared" ref="AW442:AY443" si="472">IF($C442=0,"-",AE442/$C442)</f>
        <v>0</v>
      </c>
      <c r="AX442" s="2">
        <f t="shared" si="472"/>
        <v>0</v>
      </c>
      <c r="AY442" s="2">
        <f t="shared" si="472"/>
        <v>0</v>
      </c>
      <c r="BA442" s="2" t="str">
        <f>A442</f>
        <v>At Large</v>
      </c>
      <c r="BB442" t="str">
        <f>B442</f>
        <v>SD</v>
      </c>
      <c r="BE442" s="97">
        <v>46</v>
      </c>
      <c r="BF442" s="99">
        <v>901</v>
      </c>
      <c r="BG442" s="106">
        <f>BE442*1000+BF442</f>
        <v>46901</v>
      </c>
      <c r="BH442" t="s">
        <v>2605</v>
      </c>
      <c r="BI442" t="s">
        <v>3184</v>
      </c>
    </row>
    <row r="443" spans="1:61">
      <c r="A443" t="s">
        <v>1111</v>
      </c>
      <c r="B443" t="s">
        <v>1105</v>
      </c>
      <c r="C443" s="1">
        <f t="shared" si="467"/>
        <v>66879</v>
      </c>
      <c r="D443" s="1">
        <v>26</v>
      </c>
      <c r="E443" s="1"/>
      <c r="F443" s="1"/>
      <c r="G443" s="1"/>
      <c r="H443" s="1"/>
      <c r="I443" s="1">
        <f>IF(AD443=MAX($Z443:$AD443),$D443,"")</f>
        <v>26</v>
      </c>
      <c r="J443" s="1"/>
      <c r="K443" s="1"/>
      <c r="L443" s="1"/>
      <c r="M443" s="7">
        <f>IF(Z443&gt;0,RANK(Z443,(Z443:AB443,AC443:AQ443)),0)</f>
        <v>3</v>
      </c>
      <c r="N443" s="7">
        <f>IF(AA443&gt;0,RANK(AA443,(Z443:AB443,AC443:AQ443)),0)</f>
        <v>0</v>
      </c>
      <c r="O443" s="7">
        <f>IF(AB443&gt;0,RANK(AB443,(Z443:AB443,AC443:AQ443)),0)</f>
        <v>0</v>
      </c>
      <c r="P443" s="7">
        <f>IF(AC443&gt;0,RANK(AC443,(Z443:AB443,AC443:AQ443)),0)</f>
        <v>2</v>
      </c>
      <c r="Q443" s="49">
        <f>MAX(Z443:AG443)-LARGE(Z443:AG443,2)</f>
        <v>33515</v>
      </c>
      <c r="R443" s="177">
        <f>Q443/C443</f>
        <v>0.50112890443936065</v>
      </c>
      <c r="S443" s="2"/>
      <c r="T443" s="2">
        <f t="shared" si="468"/>
        <v>0.15939233541171369</v>
      </c>
      <c r="U443" s="2">
        <f t="shared" si="469"/>
        <v>0</v>
      </c>
      <c r="V443" s="2">
        <f t="shared" si="470"/>
        <v>0</v>
      </c>
      <c r="W443" s="2">
        <f t="shared" si="471"/>
        <v>0.16973938007446285</v>
      </c>
      <c r="X443" s="2">
        <f>IF($C443=0,"-",AD443/$C443)</f>
        <v>0.67086828451382352</v>
      </c>
      <c r="Y443" s="2">
        <f>IF(C443=0,"-",(1-T443-U443-V443-W443))</f>
        <v>0.67086828451382341</v>
      </c>
      <c r="Z443" s="1">
        <f>Z442</f>
        <v>10660</v>
      </c>
      <c r="AC443" s="1">
        <f>AC442</f>
        <v>11352</v>
      </c>
      <c r="AD443" s="1">
        <f>AD442</f>
        <v>44867</v>
      </c>
      <c r="AI443" s="1">
        <f>AI442</f>
        <v>0</v>
      </c>
      <c r="AK443" s="1"/>
      <c r="AL443" s="1"/>
      <c r="AN443" s="1"/>
      <c r="AS443" s="7">
        <f>IF(AD443&gt;0,RANK(AD443,(Z443:AB443,AC443:AQ443)),0)</f>
        <v>1</v>
      </c>
      <c r="AT443" s="7">
        <f>IF(AE443&gt;0,RANK(AE443,(Z443:AB443,AC443:AQ443)),0)</f>
        <v>0</v>
      </c>
      <c r="AU443" s="7">
        <f>IF(AF443&gt;0,RANK(AF443,(Z443:AB443,AC443:AQ443)),0)</f>
        <v>0</v>
      </c>
      <c r="AV443" s="7">
        <f>IF(AG443&gt;0,RANK(AG443,(Z443:AB443,AG443:AQ443)),0)</f>
        <v>0</v>
      </c>
      <c r="AW443" s="2">
        <f t="shared" si="472"/>
        <v>0</v>
      </c>
      <c r="AX443" s="2">
        <f t="shared" si="472"/>
        <v>0</v>
      </c>
      <c r="AY443" s="2">
        <f t="shared" si="472"/>
        <v>0</v>
      </c>
      <c r="BA443" s="2" t="str">
        <f>A443</f>
        <v>South Dakota</v>
      </c>
      <c r="BB443" t="str">
        <f>B443</f>
        <v>T</v>
      </c>
      <c r="BE443" s="97">
        <v>46</v>
      </c>
      <c r="BF443" s="99"/>
      <c r="BG443" s="106">
        <f>BE443*1000+BF443</f>
        <v>46000</v>
      </c>
      <c r="BH443" t="s">
        <v>1619</v>
      </c>
      <c r="BI443" t="s">
        <v>3184</v>
      </c>
    </row>
    <row r="444" spans="1:61">
      <c r="C444" s="1"/>
      <c r="D444" s="1"/>
      <c r="E444" s="1"/>
      <c r="F444" s="1"/>
      <c r="G444" s="1"/>
      <c r="H444" s="1"/>
      <c r="I444" s="1"/>
      <c r="J444" s="1"/>
      <c r="K444" s="1"/>
      <c r="L444" s="1"/>
      <c r="M444" s="7"/>
      <c r="N444" s="7"/>
      <c r="O444" s="7"/>
      <c r="P444" s="7"/>
      <c r="Q444" s="49"/>
      <c r="R444" s="177"/>
      <c r="S444" s="2"/>
      <c r="T444" s="2"/>
      <c r="U444" s="2"/>
      <c r="V444" s="2"/>
      <c r="W444" s="2"/>
      <c r="X444" s="2"/>
      <c r="Y444" s="2"/>
      <c r="AK444" s="1"/>
      <c r="AL444" s="1"/>
      <c r="AN444" s="1"/>
      <c r="AS444" s="7"/>
      <c r="AT444" s="7"/>
      <c r="AU444" s="7"/>
      <c r="AV444" s="7"/>
      <c r="AW444" s="2"/>
      <c r="AX444" s="2"/>
      <c r="AY444" s="2"/>
      <c r="BA444" s="2"/>
      <c r="BF444" s="99"/>
    </row>
    <row r="445" spans="1:61" outlineLevel="1">
      <c r="A445" s="14" t="s">
        <v>2143</v>
      </c>
      <c r="B445" t="s">
        <v>14</v>
      </c>
      <c r="C445" s="1">
        <f t="shared" si="467"/>
        <v>114151</v>
      </c>
      <c r="D445" s="1">
        <v>3</v>
      </c>
      <c r="E445" s="1"/>
      <c r="F445" s="1"/>
      <c r="G445" s="1"/>
      <c r="H445" s="1">
        <v>1</v>
      </c>
      <c r="I445" s="1">
        <v>2</v>
      </c>
      <c r="J445" s="1"/>
      <c r="K445" s="1"/>
      <c r="L445" s="1"/>
      <c r="M445" s="7">
        <f>IF(Z445&gt;0,RANK(Z445,(Z445:AB445,AC445:AQ445)),0)</f>
        <v>5</v>
      </c>
      <c r="N445" s="7">
        <f>IF(AA445&gt;0,RANK(AA445,(Z445:AB445,AC445:AQ445)),0)</f>
        <v>6</v>
      </c>
      <c r="O445" s="7">
        <f>IF(AB445&gt;0,RANK(AB445,(Z445:AB445,AC445:AQ445)),0)</f>
        <v>3</v>
      </c>
      <c r="P445" s="7">
        <f>IF(AC445&gt;0,RANK(AC445,(Z445:AB445,AC445:AQ445)),0)</f>
        <v>2</v>
      </c>
      <c r="Q445" s="49">
        <f t="shared" ref="Q445:Q455" si="473">MAX(Z445:AG445)-LARGE(Z445:AG445,2)</f>
        <v>22575</v>
      </c>
      <c r="R445" s="177">
        <f t="shared" ref="R445:R455" si="474">Q445/C445</f>
        <v>0.19776436474494311</v>
      </c>
      <c r="S445" s="2"/>
      <c r="T445" s="2">
        <f t="shared" si="468"/>
        <v>4.4055680633546791E-2</v>
      </c>
      <c r="U445" s="2">
        <f t="shared" si="469"/>
        <v>1.2334539338244957E-2</v>
      </c>
      <c r="V445" s="2">
        <f t="shared" si="470"/>
        <v>0.1880666836032974</v>
      </c>
      <c r="W445" s="2">
        <f t="shared" si="471"/>
        <v>0.23602070941121847</v>
      </c>
      <c r="X445" s="2">
        <f t="shared" ref="X445:X453" si="475">IF($C445=0,"-",AD445/$C445)</f>
        <v>0.43378507415616158</v>
      </c>
      <c r="Y445" s="2">
        <f t="shared" ref="Y445:Y455" si="476">IF(C445=0,"-",(1-T445-U445-V445-W445))</f>
        <v>0.51952238701369247</v>
      </c>
      <c r="Z445" s="1">
        <f>SUMIF(County!$AT$1977:$AT$2071,1,County!R$1977:R$2071)+SUMIF('Cong Dist'!$BC$1603:$BC$1619,1,'Cong Dist'!Z$1603:Z$1619)</f>
        <v>5029</v>
      </c>
      <c r="AA445" s="1">
        <f>SUMIF(County!$AT$1977:$AT$2071,1,County!S$1977:S$2071)+SUMIF('Cong Dist'!$BC$1603:$BC$1619,1,'Cong Dist'!AA$1603:AA$1619)</f>
        <v>1408</v>
      </c>
      <c r="AB445" s="1">
        <f>SUMIF(County!$AT$1977:$AT$2071,1,County!T$1977:T$2071)+SUMIF('Cong Dist'!$BC$1603:$BC$1619,1,'Cong Dist'!AB$1603:AB$1619)</f>
        <v>21468</v>
      </c>
      <c r="AC445" s="1">
        <f>SUMIF(County!$AT$1977:$AT$2071,1,County!U$1977:U$2071)+SUMIF('Cong Dist'!$BC$1603:$BC$1619,1,'Cong Dist'!AC$1603:AC$1619)</f>
        <v>26942</v>
      </c>
      <c r="AD445" s="1">
        <f>SUMIF(County!$AT$1977:$AT$2071,1,County!V$1977:V$2071)+SUMIF('Cong Dist'!$BC$1603:$BC$1619,1,'Cong Dist'!AD$1603:AD$1619)</f>
        <v>49517</v>
      </c>
      <c r="AE445" s="1">
        <f>SUMIF(County!$AT$1977:$AT$2071,1,County!W$1977:W$2071)+SUMIF('Cong Dist'!$BC$1603:$BC$1619,1,'Cong Dist'!AE$1603:AE$1619)</f>
        <v>8245</v>
      </c>
      <c r="AF445" s="1">
        <f>SUMIF(County!$AT$1977:$AT$2071,1,County!X$1977:X$2071)+SUMIF('Cong Dist'!$BC$1603:$BC$1619,1,'Cong Dist'!AF$1603:AF$1619)</f>
        <v>101</v>
      </c>
      <c r="AG445" s="1">
        <f>SUMIF(County!$AT$1977:$AT$2071,1,County!Y$1977:Y$2071)+SUMIF('Cong Dist'!$BC$1603:$BC$1619,1,'Cong Dist'!AG$1603:AG$1619)</f>
        <v>184</v>
      </c>
      <c r="AH445" s="1">
        <f>SUMIF(County!$AT$1977:$AT$2071,1,County!Z$1977:Z$2071)+SUMIF('Cong Dist'!$BC$1603:$BC$1619,1,'Cong Dist'!AH$1603:AH$1619)</f>
        <v>257</v>
      </c>
      <c r="AI445" s="1">
        <f>SUMIF(County!$AT$1977:$AT$2071,1,County!AA$1977:AA$2071)+SUMIF('Cong Dist'!$BC$1603:$BC$1619,1,'Cong Dist'!AI$1603:AI$1619)</f>
        <v>304</v>
      </c>
      <c r="AK445" s="1"/>
      <c r="AL445" s="1">
        <f>SUMIF(County!$AT$1977:$AT$2071,1,County!AD$1977:AD$2071)+SUMIF('Cong Dist'!$BC$1603:$BC$1619,1,'Cong Dist'!AL$1603:AL$1619)</f>
        <v>491</v>
      </c>
      <c r="AN445" s="1">
        <f>SUMIF(County!$AT$1977:$AT$2071,1,County!AF$1977:AF$2071)+SUMIF('Cong Dist'!$BC$1603:$BC$1619,1,'Cong Dist'!AN$1603:AN$1619)</f>
        <v>87</v>
      </c>
      <c r="AO445" s="1">
        <f>SUMIF(County!$AT$1977:$AT$2071,1,County!AG$1977:AG$2071)+SUMIF('Cong Dist'!$BC$1603:$BC$1619,1,'Cong Dist'!AO$1603:AO$1619)</f>
        <v>40</v>
      </c>
      <c r="AP445" s="1">
        <f>SUMIF(County!$AT$1977:$AT$2071,1,County!AH$1977:AH$2071)+SUMIF('Cong Dist'!$BC$1603:$BC$1619,1,'Cong Dist'!AP$1603:AP$1619)</f>
        <v>25</v>
      </c>
      <c r="AQ445" s="1">
        <f>SUMIF(County!$AT$1977:$AT$2071,1,County!AI$1977:AI$2071)+SUMIF('Cong Dist'!$BC$1603:$BC$1619,1,'Cong Dist'!AQ$1603:AQ$1619)</f>
        <v>53</v>
      </c>
      <c r="AS445" s="7">
        <f>IF(AD445&gt;0,RANK(AD445,(Z445:AB445,AC445:AQ445)),0)</f>
        <v>1</v>
      </c>
      <c r="AT445" s="7">
        <f>IF(AE445&gt;0,RANK(AE445,(Z445:AB445,AC445:AQ445)),0)</f>
        <v>4</v>
      </c>
      <c r="AU445" s="7">
        <f>IF(AF445&gt;0,RANK(AF445,(Z445:AB445,AC445:AQ445)),0)</f>
        <v>11</v>
      </c>
      <c r="AV445" s="7">
        <f>IF(AG445&gt;0,RANK(AG445,(Z445:AB445,AG445:AQ445)),0)</f>
        <v>7</v>
      </c>
      <c r="AW445" s="2">
        <f t="shared" ref="AW445:AW453" si="477">IF($C445=0,"-",AE445/$C445)</f>
        <v>7.2228889803856292E-2</v>
      </c>
      <c r="AX445" s="2">
        <f t="shared" ref="AX445:AX453" si="478">IF($C445=0,"-",AF445/$C445)</f>
        <v>8.8479294968944646E-4</v>
      </c>
      <c r="AY445" s="2">
        <f t="shared" ref="AY445:AY453" si="479">IF($C445=0,"-",AG445/$C445)</f>
        <v>1.6119000271570113E-3</v>
      </c>
      <c r="BA445" s="2" t="str">
        <f t="shared" ref="BA445:BA455" si="480">A445</f>
        <v>District 1</v>
      </c>
      <c r="BB445" t="str">
        <f t="shared" ref="BB445:BB455" si="481">B445</f>
        <v>TN</v>
      </c>
      <c r="BC445">
        <v>1</v>
      </c>
      <c r="BE445" s="97">
        <v>47</v>
      </c>
      <c r="BF445" s="99">
        <v>901</v>
      </c>
      <c r="BG445" s="106">
        <f t="shared" ref="BG445:BG455" si="482">BE445*1000+BF445</f>
        <v>47901</v>
      </c>
      <c r="BH445" t="s">
        <v>2605</v>
      </c>
      <c r="BI445" t="s">
        <v>3184</v>
      </c>
    </row>
    <row r="446" spans="1:61" outlineLevel="1">
      <c r="A446" s="14" t="s">
        <v>1563</v>
      </c>
      <c r="B446" t="s">
        <v>14</v>
      </c>
      <c r="C446" s="1">
        <f t="shared" si="467"/>
        <v>111428</v>
      </c>
      <c r="D446" s="1">
        <v>3</v>
      </c>
      <c r="E446" s="1"/>
      <c r="F446" s="1"/>
      <c r="G446" s="1">
        <v>1</v>
      </c>
      <c r="H446" s="1"/>
      <c r="I446" s="1">
        <v>2</v>
      </c>
      <c r="J446" s="1"/>
      <c r="K446" s="1"/>
      <c r="L446" s="1"/>
      <c r="M446" s="7">
        <f>IF(Z446&gt;0,RANK(Z446,(Z446:AB446,AC446:AQ446)),0)</f>
        <v>5</v>
      </c>
      <c r="N446" s="7">
        <f>IF(AA446&gt;0,RANK(AA446,(Z446:AB446,AC446:AQ446)),0)</f>
        <v>6</v>
      </c>
      <c r="O446" s="7">
        <f>IF(AB446&gt;0,RANK(AB446,(Z446:AB446,AC446:AQ446)),0)</f>
        <v>2</v>
      </c>
      <c r="P446" s="7">
        <f>IF(AC446&gt;0,RANK(AC446,(Z446:AB446,AC446:AQ446)),0)</f>
        <v>3</v>
      </c>
      <c r="Q446" s="49">
        <f t="shared" si="473"/>
        <v>12255</v>
      </c>
      <c r="R446" s="177">
        <f t="shared" si="474"/>
        <v>0.10998133323760635</v>
      </c>
      <c r="S446" s="2"/>
      <c r="T446" s="2">
        <f t="shared" si="468"/>
        <v>6.7846501776932189E-2</v>
      </c>
      <c r="U446" s="2">
        <f t="shared" si="469"/>
        <v>1.6001364109559536E-2</v>
      </c>
      <c r="V446" s="2">
        <f t="shared" si="470"/>
        <v>0.25299745126898088</v>
      </c>
      <c r="W446" s="2">
        <f t="shared" si="471"/>
        <v>0.21308827224754998</v>
      </c>
      <c r="X446" s="2">
        <f t="shared" si="475"/>
        <v>0.36297878450658722</v>
      </c>
      <c r="Y446" s="2">
        <f t="shared" si="476"/>
        <v>0.45006641059697738</v>
      </c>
      <c r="Z446" s="1">
        <f>SUMIF(County!$AT$1977:$AT$2071,2,County!R$1977:R$2071)+SUMIF('Cong Dist'!$BC$1603:$BC$1619,2,'Cong Dist'!Z$1603:Z$1619)</f>
        <v>7560</v>
      </c>
      <c r="AA446" s="1">
        <f>SUMIF(County!$AT$1977:$AT$2071,2,County!S$1977:S$2071)+SUMIF('Cong Dist'!$BC$1603:$BC$1619,2,'Cong Dist'!AA$1603:AA$1619)</f>
        <v>1783</v>
      </c>
      <c r="AB446" s="1">
        <f>SUMIF(County!$AT$1977:$AT$2071,2,County!T$1977:T$2071)+SUMIF('Cong Dist'!$BC$1603:$BC$1619,2,'Cong Dist'!AB$1603:AB$1619)</f>
        <v>28191</v>
      </c>
      <c r="AC446" s="1">
        <f>SUMIF(County!$AT$1977:$AT$2071,2,County!U$1977:U$2071)+SUMIF('Cong Dist'!$BC$1603:$BC$1619,2,'Cong Dist'!AC$1603:AC$1619)</f>
        <v>23744</v>
      </c>
      <c r="AD446" s="1">
        <f>SUMIF(County!$AT$1977:$AT$2071,2,County!V$1977:V$2071)+SUMIF('Cong Dist'!$BC$1603:$BC$1619,2,'Cong Dist'!AD$1603:AD$1619)</f>
        <v>40446</v>
      </c>
      <c r="AE446" s="1">
        <f>SUMIF(County!$AT$1977:$AT$2071,2,County!W$1977:W$2071)+SUMIF('Cong Dist'!$BC$1603:$BC$1619,2,'Cong Dist'!AE$1603:AE$1619)</f>
        <v>8117</v>
      </c>
      <c r="AF446" s="1">
        <f>SUMIF(County!$AT$1977:$AT$2071,2,County!X$1977:X$2071)+SUMIF('Cong Dist'!$BC$1603:$BC$1619,2,'Cong Dist'!AF$1603:AF$1619)</f>
        <v>151</v>
      </c>
      <c r="AG446" s="1">
        <f>SUMIF(County!$AT$1977:$AT$2071,2,County!Y$1977:Y$2071)+SUMIF('Cong Dist'!$BC$1603:$BC$1619,2,'Cong Dist'!AG$1603:AG$1619)</f>
        <v>196</v>
      </c>
      <c r="AH446" s="1">
        <f>SUMIF(County!$AT$1977:$AT$2071,2,County!Z$1977:Z$2071)+SUMIF('Cong Dist'!$BC$1603:$BC$1619,2,'Cong Dist'!AH$1603:AH$1619)</f>
        <v>311</v>
      </c>
      <c r="AI446" s="1">
        <f>SUMIF(County!$AT$1977:$AT$2071,2,County!AA$1977:AA$2071)+SUMIF('Cong Dist'!$BC$1603:$BC$1619,2,'Cong Dist'!AI$1603:AI$1619)</f>
        <v>354</v>
      </c>
      <c r="AK446" s="1"/>
      <c r="AL446" s="1">
        <f>SUMIF(County!$AT$1977:$AT$2071,2,County!AD$1977:AD$2071)+SUMIF('Cong Dist'!$BC$1603:$BC$1619,2,'Cong Dist'!AL$1603:AL$1619)</f>
        <v>343</v>
      </c>
      <c r="AN446" s="1">
        <f>SUMIF(County!$AT$1977:$AT$2071,2,County!AF$1977:AF$2071)+SUMIF('Cong Dist'!$BC$1603:$BC$1619,2,'Cong Dist'!AN$1603:AN$1619)</f>
        <v>88</v>
      </c>
      <c r="AO446" s="1">
        <f>SUMIF(County!$AT$1977:$AT$2071,2,County!AG$1977:AG$2071)+SUMIF('Cong Dist'!$BC$1603:$BC$1619,2,'Cong Dist'!AO$1603:AO$1619)</f>
        <v>46</v>
      </c>
      <c r="AP446" s="1">
        <f>SUMIF(County!$AT$1977:$AT$2071,2,County!AH$1977:AH$2071)+SUMIF('Cong Dist'!$BC$1603:$BC$1619,2,'Cong Dist'!AP$1603:AP$1619)</f>
        <v>41</v>
      </c>
      <c r="AQ446" s="1">
        <f>SUMIF(County!$AT$1977:$AT$2071,2,County!AI$1977:AI$2071)+SUMIF('Cong Dist'!$BC$1603:$BC$1619,2,'Cong Dist'!AQ$1603:AQ$1619)</f>
        <v>57</v>
      </c>
      <c r="AS446" s="7">
        <f>IF(AD446&gt;0,RANK(AD446,(Z446:AB446,AC446:AQ446)),0)</f>
        <v>1</v>
      </c>
      <c r="AT446" s="7">
        <f>IF(AE446&gt;0,RANK(AE446,(Z446:AB446,AC446:AQ446)),0)</f>
        <v>4</v>
      </c>
      <c r="AU446" s="7">
        <f>IF(AF446&gt;0,RANK(AF446,(Z446:AB446,AC446:AQ446)),0)</f>
        <v>11</v>
      </c>
      <c r="AV446" s="7">
        <f>IF(AG446&gt;0,RANK(AG446,(Z446:AB446,AG446:AQ446)),0)</f>
        <v>7</v>
      </c>
      <c r="AW446" s="2">
        <f t="shared" si="477"/>
        <v>7.2845245360232611E-2</v>
      </c>
      <c r="AX446" s="2">
        <f t="shared" si="478"/>
        <v>1.3551351545392539E-3</v>
      </c>
      <c r="AY446" s="2">
        <f t="shared" si="479"/>
        <v>1.7589833794019456E-3</v>
      </c>
      <c r="BA446" s="2" t="str">
        <f t="shared" si="480"/>
        <v>District 2</v>
      </c>
      <c r="BB446" t="str">
        <f t="shared" si="481"/>
        <v>TN</v>
      </c>
      <c r="BC446">
        <v>2</v>
      </c>
      <c r="BE446" s="97">
        <v>47</v>
      </c>
      <c r="BF446" s="99">
        <v>902</v>
      </c>
      <c r="BG446" s="106">
        <f t="shared" si="482"/>
        <v>47902</v>
      </c>
      <c r="BH446" t="s">
        <v>2605</v>
      </c>
      <c r="BI446" t="s">
        <v>3184</v>
      </c>
    </row>
    <row r="447" spans="1:61" outlineLevel="1">
      <c r="A447" s="14" t="s">
        <v>1564</v>
      </c>
      <c r="B447" t="s">
        <v>14</v>
      </c>
      <c r="C447" s="1">
        <f t="shared" si="467"/>
        <v>105985</v>
      </c>
      <c r="D447" s="1">
        <v>3</v>
      </c>
      <c r="E447" s="1"/>
      <c r="F447" s="1"/>
      <c r="G447" s="1">
        <v>1</v>
      </c>
      <c r="H447" s="1"/>
      <c r="I447" s="1">
        <v>2</v>
      </c>
      <c r="J447" s="1"/>
      <c r="K447" s="1"/>
      <c r="L447" s="1"/>
      <c r="M447" s="7">
        <f>IF(Z447&gt;0,RANK(Z447,(Z447:AB447,AC447:AQ447)),0)</f>
        <v>5</v>
      </c>
      <c r="N447" s="7">
        <f>IF(AA447&gt;0,RANK(AA447,(Z447:AB447,AC447:AQ447)),0)</f>
        <v>6</v>
      </c>
      <c r="O447" s="7">
        <f>IF(AB447&gt;0,RANK(AB447,(Z447:AB447,AC447:AQ447)),0)</f>
        <v>2</v>
      </c>
      <c r="P447" s="7">
        <f>IF(AC447&gt;0,RANK(AC447,(Z447:AB447,AC447:AQ447)),0)</f>
        <v>3</v>
      </c>
      <c r="Q447" s="49">
        <f t="shared" si="473"/>
        <v>17002</v>
      </c>
      <c r="R447" s="177">
        <f t="shared" si="474"/>
        <v>0.16041892720668019</v>
      </c>
      <c r="S447" s="2"/>
      <c r="T447" s="2">
        <f t="shared" si="468"/>
        <v>5.5224795961692691E-2</v>
      </c>
      <c r="U447" s="2">
        <f t="shared" si="469"/>
        <v>1.1945086568854082E-2</v>
      </c>
      <c r="V447" s="2">
        <f t="shared" si="470"/>
        <v>0.22835306883049489</v>
      </c>
      <c r="W447" s="2">
        <f t="shared" si="471"/>
        <v>0.20852950889276783</v>
      </c>
      <c r="X447" s="2">
        <f t="shared" si="475"/>
        <v>0.38877199603717505</v>
      </c>
      <c r="Y447" s="2">
        <f t="shared" si="476"/>
        <v>0.49594753974619049</v>
      </c>
      <c r="Z447" s="1">
        <f>SUMIF(County!$AT$1977:$AT$2071,3,County!R$1977:R$2071)+SUMIF('Cong Dist'!$BC$1603:$BC$1619,3,'Cong Dist'!Z$1603:Z$1619)</f>
        <v>5853</v>
      </c>
      <c r="AA447" s="1">
        <f>SUMIF(County!$AT$1977:$AT$2071,3,County!S$1977:S$2071)+SUMIF('Cong Dist'!$BC$1603:$BC$1619,3,'Cong Dist'!AA$1603:AA$1619)</f>
        <v>1266</v>
      </c>
      <c r="AB447" s="1">
        <f>SUMIF(County!$AT$1977:$AT$2071,3,County!T$1977:T$2071)+SUMIF('Cong Dist'!$BC$1603:$BC$1619,3,'Cong Dist'!AB$1603:AB$1619)</f>
        <v>24202</v>
      </c>
      <c r="AC447" s="1">
        <f>SUMIF(County!$AT$1977:$AT$2071,3,County!U$1977:U$2071)+SUMIF('Cong Dist'!$BC$1603:$BC$1619,3,'Cong Dist'!AC$1603:AC$1619)</f>
        <v>22101</v>
      </c>
      <c r="AD447" s="1">
        <f>SUMIF(County!$AT$1977:$AT$2071,3,County!V$1977:V$2071)+SUMIF('Cong Dist'!$BC$1603:$BC$1619,3,'Cong Dist'!AD$1603:AD$1619)</f>
        <v>41204</v>
      </c>
      <c r="AE447" s="1">
        <f>SUMIF(County!$AT$1977:$AT$2071,3,County!W$1977:W$2071)+SUMIF('Cong Dist'!$BC$1603:$BC$1619,3,'Cong Dist'!AE$1603:AE$1619)</f>
        <v>9348</v>
      </c>
      <c r="AF447" s="1">
        <f>SUMIF(County!$AT$1977:$AT$2071,3,County!X$1977:X$2071)+SUMIF('Cong Dist'!$BC$1603:$BC$1619,3,'Cong Dist'!AF$1603:AF$1619)</f>
        <v>87</v>
      </c>
      <c r="AG447" s="1">
        <f>SUMIF(County!$AT$1977:$AT$2071,3,County!Y$1977:Y$2071)+SUMIF('Cong Dist'!$BC$1603:$BC$1619,3,'Cong Dist'!AG$1603:AG$1619)</f>
        <v>248</v>
      </c>
      <c r="AH447" s="1">
        <f>SUMIF(County!$AT$1977:$AT$2071,3,County!Z$1977:Z$2071)+SUMIF('Cong Dist'!$BC$1603:$BC$1619,3,'Cong Dist'!AH$1603:AH$1619)</f>
        <v>710</v>
      </c>
      <c r="AI447" s="1">
        <f>SUMIF(County!$AT$1977:$AT$2071,3,County!AA$1977:AA$2071)+SUMIF('Cong Dist'!$BC$1603:$BC$1619,3,'Cong Dist'!AI$1603:AI$1619)</f>
        <v>325</v>
      </c>
      <c r="AK447" s="1"/>
      <c r="AL447" s="1">
        <f>SUMIF(County!$AT$1977:$AT$2071,3,County!AD$1977:AD$2071)+SUMIF('Cong Dist'!$BC$1603:$BC$1619,3,'Cong Dist'!AL$1603:AL$1619)</f>
        <v>301</v>
      </c>
      <c r="AN447" s="1">
        <f>SUMIF(County!$AT$1977:$AT$2071,3,County!AF$1977:AF$2071)+SUMIF('Cong Dist'!$BC$1603:$BC$1619,3,'Cong Dist'!AN$1603:AN$1619)</f>
        <v>254</v>
      </c>
      <c r="AO447" s="1">
        <f>SUMIF(County!$AT$1977:$AT$2071,3,County!AG$1977:AG$2071)+SUMIF('Cong Dist'!$BC$1603:$BC$1619,3,'Cong Dist'!AO$1603:AO$1619)</f>
        <v>32</v>
      </c>
      <c r="AP447" s="1">
        <f>SUMIF(County!$AT$1977:$AT$2071,3,County!AH$1977:AH$2071)+SUMIF('Cong Dist'!$BC$1603:$BC$1619,3,'Cong Dist'!AP$1603:AP$1619)</f>
        <v>26</v>
      </c>
      <c r="AQ447" s="1">
        <f>SUMIF(County!$AT$1977:$AT$2071,3,County!AI$1977:AI$2071)+SUMIF('Cong Dist'!$BC$1603:$BC$1619,3,'Cong Dist'!AQ$1603:AQ$1619)</f>
        <v>28</v>
      </c>
      <c r="AS447" s="7">
        <f>IF(AD447&gt;0,RANK(AD447,(Z447:AB447,AC447:AQ447)),0)</f>
        <v>1</v>
      </c>
      <c r="AT447" s="7">
        <f>IF(AE447&gt;0,RANK(AE447,(Z447:AB447,AC447:AQ447)),0)</f>
        <v>4</v>
      </c>
      <c r="AU447" s="7">
        <f>IF(AF447&gt;0,RANK(AF447,(Z447:AB447,AC447:AQ447)),0)</f>
        <v>12</v>
      </c>
      <c r="AV447" s="7">
        <f>IF(AG447&gt;0,RANK(AG447,(Z447:AB447,AG447:AQ447)),0)</f>
        <v>8</v>
      </c>
      <c r="AW447" s="2">
        <f t="shared" si="477"/>
        <v>8.8201160541586068E-2</v>
      </c>
      <c r="AX447" s="2">
        <f t="shared" si="478"/>
        <v>8.2087087795442749E-4</v>
      </c>
      <c r="AY447" s="2">
        <f t="shared" si="479"/>
        <v>2.339953767042506E-3</v>
      </c>
      <c r="BA447" s="2" t="str">
        <f t="shared" si="480"/>
        <v>District 3</v>
      </c>
      <c r="BB447" t="str">
        <f t="shared" si="481"/>
        <v>TN</v>
      </c>
      <c r="BC447">
        <v>3</v>
      </c>
      <c r="BE447" s="97">
        <v>47</v>
      </c>
      <c r="BF447" s="99">
        <v>903</v>
      </c>
      <c r="BG447" s="106">
        <f t="shared" si="482"/>
        <v>47903</v>
      </c>
      <c r="BH447" t="s">
        <v>2605</v>
      </c>
      <c r="BI447" t="s">
        <v>3184</v>
      </c>
    </row>
    <row r="448" spans="1:61" outlineLevel="1">
      <c r="A448" s="14" t="s">
        <v>1825</v>
      </c>
      <c r="B448" t="s">
        <v>14</v>
      </c>
      <c r="C448" s="1">
        <f t="shared" si="467"/>
        <v>103633</v>
      </c>
      <c r="D448" s="1">
        <v>3</v>
      </c>
      <c r="E448" s="1"/>
      <c r="F448" s="1"/>
      <c r="G448" s="1"/>
      <c r="H448" s="1">
        <v>1</v>
      </c>
      <c r="I448" s="1">
        <v>2</v>
      </c>
      <c r="J448" s="1"/>
      <c r="K448" s="1"/>
      <c r="L448" s="1"/>
      <c r="M448" s="7">
        <f>IF(Z448&gt;0,RANK(Z448,(Z448:AB448,AC448:AQ448)),0)</f>
        <v>5</v>
      </c>
      <c r="N448" s="7">
        <f>IF(AA448&gt;0,RANK(AA448,(Z448:AB448,AC448:AQ448)),0)</f>
        <v>6</v>
      </c>
      <c r="O448" s="7">
        <f>IF(AB448&gt;0,RANK(AB448,(Z448:AB448,AC448:AQ448)),0)</f>
        <v>3</v>
      </c>
      <c r="P448" s="7">
        <f>IF(AC448&gt;0,RANK(AC448,(Z448:AB448,AC448:AQ448)),0)</f>
        <v>2</v>
      </c>
      <c r="Q448" s="49">
        <f t="shared" si="473"/>
        <v>16534</v>
      </c>
      <c r="R448" s="177">
        <f t="shared" si="474"/>
        <v>0.15954377466637076</v>
      </c>
      <c r="S448" s="2"/>
      <c r="T448" s="2">
        <f t="shared" si="468"/>
        <v>3.8636341705827297E-2</v>
      </c>
      <c r="U448" s="2">
        <f t="shared" si="469"/>
        <v>9.3406540387714343E-3</v>
      </c>
      <c r="V448" s="2">
        <f t="shared" si="470"/>
        <v>0.18309804791909912</v>
      </c>
      <c r="W448" s="2">
        <f t="shared" si="471"/>
        <v>0.25777503304931826</v>
      </c>
      <c r="X448" s="2">
        <f t="shared" si="475"/>
        <v>0.41731880771568902</v>
      </c>
      <c r="Y448" s="2">
        <f t="shared" si="476"/>
        <v>0.51114992328698383</v>
      </c>
      <c r="Z448" s="1">
        <f>SUMIF(County!$AT$1977:$AT$2071,4,County!R$1977:R$2071)+SUMIF('Cong Dist'!$BC$1603:$BC$1619,4,'Cong Dist'!Z$1603:Z$1619)</f>
        <v>4004</v>
      </c>
      <c r="AA448" s="1">
        <f>SUMIF(County!$AT$1977:$AT$2071,4,County!S$1977:S$2071)+SUMIF('Cong Dist'!$BC$1603:$BC$1619,4,'Cong Dist'!AA$1603:AA$1619)</f>
        <v>968</v>
      </c>
      <c r="AB448" s="1">
        <f>SUMIF(County!$AT$1977:$AT$2071,4,County!T$1977:T$2071)+SUMIF('Cong Dist'!$BC$1603:$BC$1619,4,'Cong Dist'!AB$1603:AB$1619)</f>
        <v>18975</v>
      </c>
      <c r="AC448" s="1">
        <f>SUMIF(County!$AT$1977:$AT$2071,4,County!U$1977:U$2071)+SUMIF('Cong Dist'!$BC$1603:$BC$1619,4,'Cong Dist'!AC$1603:AC$1619)</f>
        <v>26714</v>
      </c>
      <c r="AD448" s="1">
        <f>SUMIF(County!$AT$1977:$AT$2071,4,County!V$1977:V$2071)+SUMIF('Cong Dist'!$BC$1603:$BC$1619,4,'Cong Dist'!AD$1603:AD$1619)</f>
        <v>43248</v>
      </c>
      <c r="AE448" s="1">
        <f>SUMIF(County!$AT$1977:$AT$2071,4,County!W$1977:W$2071)+SUMIF('Cong Dist'!$BC$1603:$BC$1619,4,'Cong Dist'!AE$1603:AE$1619)</f>
        <v>8738</v>
      </c>
      <c r="AF448" s="1">
        <f>SUMIF(County!$AT$1977:$AT$2071,4,County!X$1977:X$2071)+SUMIF('Cong Dist'!$BC$1603:$BC$1619,4,'Cong Dist'!AF$1603:AF$1619)</f>
        <v>82</v>
      </c>
      <c r="AG448" s="1">
        <f>SUMIF(County!$AT$1977:$AT$2071,4,County!Y$1977:Y$2071)+SUMIF('Cong Dist'!$BC$1603:$BC$1619,4,'Cong Dist'!AG$1603:AG$1619)</f>
        <v>113</v>
      </c>
      <c r="AH448" s="1">
        <f>SUMIF(County!$AT$1977:$AT$2071,4,County!Z$1977:Z$2071)+SUMIF('Cong Dist'!$BC$1603:$BC$1619,4,'Cong Dist'!AH$1603:AH$1619)</f>
        <v>226</v>
      </c>
      <c r="AI448" s="1">
        <f>SUMIF(County!$AT$1977:$AT$2071,4,County!AA$1977:AA$2071)+SUMIF('Cong Dist'!$BC$1603:$BC$1619,4,'Cong Dist'!AI$1603:AI$1619)</f>
        <v>155</v>
      </c>
      <c r="AK448" s="1"/>
      <c r="AL448" s="1">
        <f>SUMIF(County!$AT$1977:$AT$2071,4,County!AD$1977:AD$2071)+SUMIF('Cong Dist'!$BC$1603:$BC$1619,4,'Cong Dist'!AL$1603:AL$1619)</f>
        <v>279</v>
      </c>
      <c r="AN448" s="1">
        <f>SUMIF(County!$AT$1977:$AT$2071,4,County!AF$1977:AF$2071)+SUMIF('Cong Dist'!$BC$1603:$BC$1619,4,'Cong Dist'!AN$1603:AN$1619)</f>
        <v>57</v>
      </c>
      <c r="AO448" s="1">
        <f>SUMIF(County!$AT$1977:$AT$2071,4,County!AG$1977:AG$2071)+SUMIF('Cong Dist'!$BC$1603:$BC$1619,4,'Cong Dist'!AO$1603:AO$1619)</f>
        <v>34</v>
      </c>
      <c r="AP448" s="1">
        <f>SUMIF(County!$AT$1977:$AT$2071,4,County!AH$1977:AH$2071)+SUMIF('Cong Dist'!$BC$1603:$BC$1619,4,'Cong Dist'!AP$1603:AP$1619)</f>
        <v>12</v>
      </c>
      <c r="AQ448" s="1">
        <f>SUMIF(County!$AT$1977:$AT$2071,4,County!AI$1977:AI$2071)+SUMIF('Cong Dist'!$BC$1603:$BC$1619,4,'Cong Dist'!AQ$1603:AQ$1619)</f>
        <v>28</v>
      </c>
      <c r="AS448" s="7">
        <f>IF(AD448&gt;0,RANK(AD448,(Z448:AB448,AC448:AQ448)),0)</f>
        <v>1</v>
      </c>
      <c r="AT448" s="7">
        <f>IF(AE448&gt;0,RANK(AE448,(Z448:AB448,AC448:AQ448)),0)</f>
        <v>4</v>
      </c>
      <c r="AU448" s="7">
        <f>IF(AF448&gt;0,RANK(AF448,(Z448:AB448,AC448:AQ448)),0)</f>
        <v>11</v>
      </c>
      <c r="AV448" s="7">
        <f>IF(AG448&gt;0,RANK(AG448,(Z448:AB448,AG448:AQ448)),0)</f>
        <v>7</v>
      </c>
      <c r="AW448" s="2">
        <f t="shared" si="477"/>
        <v>8.4316771684695035E-2</v>
      </c>
      <c r="AX448" s="2">
        <f t="shared" si="478"/>
        <v>7.9125375121824127E-4</v>
      </c>
      <c r="AY448" s="2">
        <f t="shared" si="479"/>
        <v>1.0903862669226984E-3</v>
      </c>
      <c r="BA448" s="2" t="str">
        <f t="shared" si="480"/>
        <v>District 4</v>
      </c>
      <c r="BB448" t="str">
        <f t="shared" si="481"/>
        <v>TN</v>
      </c>
      <c r="BC448">
        <v>4</v>
      </c>
      <c r="BE448" s="97">
        <v>47</v>
      </c>
      <c r="BF448" s="99">
        <v>904</v>
      </c>
      <c r="BG448" s="106">
        <f t="shared" si="482"/>
        <v>47904</v>
      </c>
      <c r="BH448" t="s">
        <v>2605</v>
      </c>
      <c r="BI448" t="s">
        <v>3184</v>
      </c>
    </row>
    <row r="449" spans="1:80" outlineLevel="1">
      <c r="A449" s="14" t="s">
        <v>1780</v>
      </c>
      <c r="B449" t="s">
        <v>14</v>
      </c>
      <c r="C449" s="1">
        <f t="shared" si="467"/>
        <v>65994</v>
      </c>
      <c r="D449" s="1">
        <v>3</v>
      </c>
      <c r="E449" s="1"/>
      <c r="F449" s="1"/>
      <c r="G449" s="1">
        <v>1</v>
      </c>
      <c r="H449" s="1"/>
      <c r="I449" s="1">
        <v>2</v>
      </c>
      <c r="J449" s="1"/>
      <c r="K449" s="1"/>
      <c r="L449" s="1"/>
      <c r="M449" s="7">
        <f>IF(Z449&gt;0,RANK(Z449,(Z449:AB449,AC449:AQ449)),0)</f>
        <v>4</v>
      </c>
      <c r="N449" s="7">
        <f>IF(AA449&gt;0,RANK(AA449,(Z449:AB449,AC449:AQ449)),0)</f>
        <v>6</v>
      </c>
      <c r="O449" s="7">
        <f>IF(AB449&gt;0,RANK(AB449,(Z449:AB449,AC449:AQ449)),0)</f>
        <v>2</v>
      </c>
      <c r="P449" s="7">
        <f>IF(AC449&gt;0,RANK(AC449,(Z449:AB449,AC449:AQ449)),0)</f>
        <v>3</v>
      </c>
      <c r="Q449" s="49">
        <f t="shared" si="473"/>
        <v>3970</v>
      </c>
      <c r="R449" s="177">
        <f t="shared" si="474"/>
        <v>6.0156983968239534E-2</v>
      </c>
      <c r="S449" s="2"/>
      <c r="T449" s="2">
        <f t="shared" si="468"/>
        <v>7.9552686607873443E-2</v>
      </c>
      <c r="U449" s="2">
        <f t="shared" si="469"/>
        <v>1.3622450525805376E-2</v>
      </c>
      <c r="V449" s="2">
        <f t="shared" si="470"/>
        <v>0.27041852289602086</v>
      </c>
      <c r="W449" s="2">
        <f t="shared" si="471"/>
        <v>0.22882383246961846</v>
      </c>
      <c r="X449" s="2">
        <f t="shared" si="475"/>
        <v>0.3305755068642604</v>
      </c>
      <c r="Y449" s="2">
        <f t="shared" si="476"/>
        <v>0.40758250750068192</v>
      </c>
      <c r="Z449" s="1">
        <f>SUMIF(County!$AT$1977:$AT$2071,5,County!R$1977:R$2071)+SUMIF('Cong Dist'!$BC$1603:$BC$1619,5,'Cong Dist'!Z$1603:Z$1619)</f>
        <v>5250</v>
      </c>
      <c r="AA449" s="1">
        <f>SUMIF(County!$AT$1977:$AT$2071,5,County!S$1977:S$2071)+SUMIF('Cong Dist'!$BC$1603:$BC$1619,5,'Cong Dist'!AA$1603:AA$1619)</f>
        <v>899</v>
      </c>
      <c r="AB449" s="1">
        <f>SUMIF(County!$AT$1977:$AT$2071,5,County!T$1977:T$2071)+SUMIF('Cong Dist'!$BC$1603:$BC$1619,5,'Cong Dist'!AB$1603:AB$1619)</f>
        <v>17846</v>
      </c>
      <c r="AC449" s="1">
        <f>SUMIF(County!$AT$1977:$AT$2071,5,County!U$1977:U$2071)+SUMIF('Cong Dist'!$BC$1603:$BC$1619,5,'Cong Dist'!AC$1603:AC$1619)</f>
        <v>15101</v>
      </c>
      <c r="AD449" s="1">
        <f>SUMIF(County!$AT$1977:$AT$2071,5,County!V$1977:V$2071)+SUMIF('Cong Dist'!$BC$1603:$BC$1619,5,'Cong Dist'!AD$1603:AD$1619)</f>
        <v>21816</v>
      </c>
      <c r="AE449" s="1">
        <f>SUMIF(County!$AT$1977:$AT$2071,5,County!W$1977:W$2071)+SUMIF('Cong Dist'!$BC$1603:$BC$1619,5,'Cong Dist'!AE$1603:AE$1619)</f>
        <v>4476</v>
      </c>
      <c r="AF449" s="1">
        <f>SUMIF(County!$AT$1977:$AT$2071,5,County!X$1977:X$2071)+SUMIF('Cong Dist'!$BC$1603:$BC$1619,5,'Cong Dist'!AF$1603:AF$1619)</f>
        <v>56</v>
      </c>
      <c r="AG449" s="1">
        <f>SUMIF(County!$AT$1977:$AT$2071,5,County!Y$1977:Y$2071)+SUMIF('Cong Dist'!$BC$1603:$BC$1619,5,'Cong Dist'!AG$1603:AG$1619)</f>
        <v>62</v>
      </c>
      <c r="AH449" s="1">
        <f>SUMIF(County!$AT$1977:$AT$2071,5,County!Z$1977:Z$2071)+SUMIF('Cong Dist'!$BC$1603:$BC$1619,5,'Cong Dist'!AH$1603:AH$1619)</f>
        <v>187</v>
      </c>
      <c r="AI449" s="1">
        <f>SUMIF(County!$AT$1977:$AT$2071,5,County!AA$1977:AA$2071)+SUMIF('Cong Dist'!$BC$1603:$BC$1619,5,'Cong Dist'!AI$1603:AI$1619)</f>
        <v>126</v>
      </c>
      <c r="AK449" s="1"/>
      <c r="AL449" s="1">
        <f>SUMIF(County!$AT$1977:$AT$2071,5,County!AD$1977:AD$2071)+SUMIF('Cong Dist'!$BC$1603:$BC$1619,5,'Cong Dist'!AL$1603:AL$1619)</f>
        <v>102</v>
      </c>
      <c r="AN449" s="1">
        <f>SUMIF(County!$AT$1977:$AT$2071,5,County!AF$1977:AF$2071)+SUMIF('Cong Dist'!$BC$1603:$BC$1619,5,'Cong Dist'!AN$1603:AN$1619)</f>
        <v>40</v>
      </c>
      <c r="AO449" s="1">
        <f>SUMIF(County!$AT$1977:$AT$2071,5,County!AG$1977:AG$2071)+SUMIF('Cong Dist'!$BC$1603:$BC$1619,5,'Cong Dist'!AO$1603:AO$1619)</f>
        <v>11</v>
      </c>
      <c r="AP449" s="1">
        <f>SUMIF(County!$AT$1977:$AT$2071,5,County!AH$1977:AH$2071)+SUMIF('Cong Dist'!$BC$1603:$BC$1619,5,'Cong Dist'!AP$1603:AP$1619)</f>
        <v>8</v>
      </c>
      <c r="AQ449" s="1">
        <f>SUMIF(County!$AT$1977:$AT$2071,5,County!AI$1977:AI$2071)+SUMIF('Cong Dist'!$BC$1603:$BC$1619,5,'Cong Dist'!AQ$1603:AQ$1619)</f>
        <v>14</v>
      </c>
      <c r="AS449" s="7">
        <f>IF(AD449&gt;0,RANK(AD449,(Z449:AB449,AC449:AQ449)),0)</f>
        <v>1</v>
      </c>
      <c r="AT449" s="7">
        <f>IF(AE449&gt;0,RANK(AE449,(Z449:AB449,AC449:AQ449)),0)</f>
        <v>5</v>
      </c>
      <c r="AU449" s="7">
        <f>IF(AF449&gt;0,RANK(AF449,(Z449:AB449,AC449:AQ449)),0)</f>
        <v>11</v>
      </c>
      <c r="AV449" s="7">
        <f>IF(AG449&gt;0,RANK(AG449,(Z449:AB449,AG449:AQ449)),0)</f>
        <v>7</v>
      </c>
      <c r="AW449" s="2">
        <f t="shared" si="477"/>
        <v>6.7824347667969812E-2</v>
      </c>
      <c r="AX449" s="2">
        <f t="shared" si="478"/>
        <v>8.4856199048398342E-4</v>
      </c>
      <c r="AY449" s="2">
        <f t="shared" si="479"/>
        <v>9.3947934660726731E-4</v>
      </c>
      <c r="BA449" s="2" t="str">
        <f t="shared" si="480"/>
        <v>District 5</v>
      </c>
      <c r="BB449" t="str">
        <f t="shared" si="481"/>
        <v>TN</v>
      </c>
      <c r="BC449">
        <v>5</v>
      </c>
      <c r="BE449" s="97">
        <v>47</v>
      </c>
      <c r="BF449" s="99">
        <v>905</v>
      </c>
      <c r="BG449" s="106">
        <f t="shared" si="482"/>
        <v>47905</v>
      </c>
      <c r="BH449" t="s">
        <v>2605</v>
      </c>
      <c r="BI449" t="s">
        <v>3184</v>
      </c>
    </row>
    <row r="450" spans="1:80" outlineLevel="1">
      <c r="A450" s="14" t="s">
        <v>1759</v>
      </c>
      <c r="B450" t="s">
        <v>14</v>
      </c>
      <c r="C450" s="1">
        <f t="shared" si="467"/>
        <v>116766</v>
      </c>
      <c r="D450" s="1">
        <v>3</v>
      </c>
      <c r="E450" s="1"/>
      <c r="F450" s="1"/>
      <c r="G450" s="1"/>
      <c r="H450" s="1">
        <v>1</v>
      </c>
      <c r="I450" s="1">
        <v>2</v>
      </c>
      <c r="J450" s="1"/>
      <c r="K450" s="1"/>
      <c r="L450" s="1"/>
      <c r="M450" s="7">
        <f>IF(Z450&gt;0,RANK(Z450,(Z450:AB450,AC450:AQ450)),0)</f>
        <v>5</v>
      </c>
      <c r="N450" s="7">
        <f>IF(AA450&gt;0,RANK(AA450,(Z450:AB450,AC450:AQ450)),0)</f>
        <v>6</v>
      </c>
      <c r="O450" s="7">
        <f>IF(AB450&gt;0,RANK(AB450,(Z450:AB450,AC450:AQ450)),0)</f>
        <v>3</v>
      </c>
      <c r="P450" s="7">
        <f>IF(AC450&gt;0,RANK(AC450,(Z450:AB450,AC450:AQ450)),0)</f>
        <v>2</v>
      </c>
      <c r="Q450" s="49">
        <f t="shared" si="473"/>
        <v>16374</v>
      </c>
      <c r="R450" s="177">
        <f t="shared" si="474"/>
        <v>0.14022917630132059</v>
      </c>
      <c r="S450" s="2"/>
      <c r="T450" s="2">
        <f t="shared" si="468"/>
        <v>4.0397033383005328E-2</v>
      </c>
      <c r="U450" s="2">
        <f t="shared" si="469"/>
        <v>8.178750663720603E-3</v>
      </c>
      <c r="V450" s="2">
        <f t="shared" si="470"/>
        <v>0.16413168216775431</v>
      </c>
      <c r="W450" s="2">
        <f t="shared" si="471"/>
        <v>0.27992737611976087</v>
      </c>
      <c r="X450" s="2">
        <f t="shared" si="475"/>
        <v>0.42015655242108146</v>
      </c>
      <c r="Y450" s="2">
        <f t="shared" si="476"/>
        <v>0.50736515766575874</v>
      </c>
      <c r="Z450" s="1">
        <f>SUMIF(County!$AT$1977:$AT$2071,6,County!R$1977:R$2071)+SUMIF('Cong Dist'!$BC$1603:$BC$1619,6,'Cong Dist'!Z$1603:Z$1619)</f>
        <v>4717</v>
      </c>
      <c r="AA450" s="1">
        <f>SUMIF(County!$AT$1977:$AT$2071,6,County!S$1977:S$2071)+SUMIF('Cong Dist'!$BC$1603:$BC$1619,6,'Cong Dist'!AA$1603:AA$1619)</f>
        <v>955</v>
      </c>
      <c r="AB450" s="1">
        <f>SUMIF(County!$AT$1977:$AT$2071,6,County!T$1977:T$2071)+SUMIF('Cong Dist'!$BC$1603:$BC$1619,6,'Cong Dist'!AB$1603:AB$1619)</f>
        <v>19165</v>
      </c>
      <c r="AC450" s="1">
        <f>SUMIF(County!$AT$1977:$AT$2071,6,County!U$1977:U$2071)+SUMIF('Cong Dist'!$BC$1603:$BC$1619,6,'Cong Dist'!AC$1603:AC$1619)</f>
        <v>32686</v>
      </c>
      <c r="AD450" s="1">
        <f>SUMIF(County!$AT$1977:$AT$2071,6,County!V$1977:V$2071)+SUMIF('Cong Dist'!$BC$1603:$BC$1619,6,'Cong Dist'!AD$1603:AD$1619)</f>
        <v>49060</v>
      </c>
      <c r="AE450" s="1">
        <f>SUMIF(County!$AT$1977:$AT$2071,6,County!W$1977:W$2071)+SUMIF('Cong Dist'!$BC$1603:$BC$1619,6,'Cong Dist'!AE$1603:AE$1619)</f>
        <v>9125</v>
      </c>
      <c r="AF450" s="1">
        <f>SUMIF(County!$AT$1977:$AT$2071,6,County!X$1977:X$2071)+SUMIF('Cong Dist'!$BC$1603:$BC$1619,6,'Cong Dist'!AF$1603:AF$1619)</f>
        <v>66</v>
      </c>
      <c r="AG450" s="1">
        <f>SUMIF(County!$AT$1977:$AT$2071,6,County!Y$1977:Y$2071)+SUMIF('Cong Dist'!$BC$1603:$BC$1619,6,'Cong Dist'!AG$1603:AG$1619)</f>
        <v>142</v>
      </c>
      <c r="AH450" s="1">
        <f>SUMIF(County!$AT$1977:$AT$2071,6,County!Z$1977:Z$2071)+SUMIF('Cong Dist'!$BC$1603:$BC$1619,6,'Cong Dist'!AH$1603:AH$1619)</f>
        <v>214</v>
      </c>
      <c r="AI450" s="1">
        <f>SUMIF(County!$AT$1977:$AT$2071,6,County!AA$1977:AA$2071)+SUMIF('Cong Dist'!$BC$1603:$BC$1619,6,'Cong Dist'!AI$1603:AI$1619)</f>
        <v>216</v>
      </c>
      <c r="AK450" s="1"/>
      <c r="AL450" s="1">
        <f>SUMIF(County!$AT$1977:$AT$2071,6,County!AD$1977:AD$2071)+SUMIF('Cong Dist'!$BC$1603:$BC$1619,6,'Cong Dist'!AL$1603:AL$1619)</f>
        <v>286</v>
      </c>
      <c r="AN450" s="1">
        <f>SUMIF(County!$AT$1977:$AT$2071,6,County!AF$1977:AF$2071)+SUMIF('Cong Dist'!$BC$1603:$BC$1619,6,'Cong Dist'!AN$1603:AN$1619)</f>
        <v>59</v>
      </c>
      <c r="AO450" s="1">
        <f>SUMIF(County!$AT$1977:$AT$2071,6,County!AG$1977:AG$2071)+SUMIF('Cong Dist'!$BC$1603:$BC$1619,6,'Cong Dist'!AO$1603:AO$1619)</f>
        <v>22</v>
      </c>
      <c r="AP450" s="1">
        <f>SUMIF(County!$AT$1977:$AT$2071,6,County!AH$1977:AH$2071)+SUMIF('Cong Dist'!$BC$1603:$BC$1619,6,'Cong Dist'!AP$1603:AP$1619)</f>
        <v>25</v>
      </c>
      <c r="AQ450" s="1">
        <f>SUMIF(County!$AT$1977:$AT$2071,6,County!AI$1977:AI$2071)+SUMIF('Cong Dist'!$BC$1603:$BC$1619,6,'Cong Dist'!AQ$1603:AQ$1619)</f>
        <v>28</v>
      </c>
      <c r="AS450" s="7">
        <f>IF(AD450&gt;0,RANK(AD450,(Z450:AB450,AC450:AQ450)),0)</f>
        <v>1</v>
      </c>
      <c r="AT450" s="7">
        <f>IF(AE450&gt;0,RANK(AE450,(Z450:AB450,AC450:AQ450)),0)</f>
        <v>4</v>
      </c>
      <c r="AU450" s="7">
        <f>IF(AF450&gt;0,RANK(AF450,(Z450:AB450,AC450:AQ450)),0)</f>
        <v>11</v>
      </c>
      <c r="AV450" s="7">
        <f>IF(AG450&gt;0,RANK(AG450,(Z450:AB450,AG450:AQ450)),0)</f>
        <v>7</v>
      </c>
      <c r="AW450" s="2">
        <f t="shared" si="477"/>
        <v>7.8147748488429855E-2</v>
      </c>
      <c r="AX450" s="2">
        <f t="shared" si="478"/>
        <v>5.6523303016288993E-4</v>
      </c>
      <c r="AY450" s="2">
        <f t="shared" si="479"/>
        <v>1.2161074285322781E-3</v>
      </c>
      <c r="BA450" s="2" t="str">
        <f t="shared" si="480"/>
        <v>District 6</v>
      </c>
      <c r="BB450" t="str">
        <f t="shared" si="481"/>
        <v>TN</v>
      </c>
      <c r="BC450">
        <v>6</v>
      </c>
      <c r="BE450" s="97">
        <v>47</v>
      </c>
      <c r="BF450" s="99">
        <v>906</v>
      </c>
      <c r="BG450" s="106">
        <f t="shared" si="482"/>
        <v>47906</v>
      </c>
      <c r="BH450" t="s">
        <v>2605</v>
      </c>
      <c r="BI450" t="s">
        <v>3184</v>
      </c>
    </row>
    <row r="451" spans="1:80" outlineLevel="1">
      <c r="A451" s="14" t="s">
        <v>1356</v>
      </c>
      <c r="B451" t="s">
        <v>14</v>
      </c>
      <c r="C451" s="1">
        <f t="shared" si="467"/>
        <v>104266</v>
      </c>
      <c r="D451" s="1">
        <v>3</v>
      </c>
      <c r="E451" s="1"/>
      <c r="F451" s="1"/>
      <c r="G451" s="1"/>
      <c r="H451" s="1">
        <v>1</v>
      </c>
      <c r="I451" s="1">
        <v>2</v>
      </c>
      <c r="J451" s="1"/>
      <c r="K451" s="1"/>
      <c r="L451" s="1"/>
      <c r="M451" s="7">
        <f>IF(Z451&gt;0,RANK(Z451,(Z451:AB451,AC451:AQ451)),0)</f>
        <v>5</v>
      </c>
      <c r="N451" s="7">
        <f>IF(AA451&gt;0,RANK(AA451,(Z451:AB451,AC451:AQ451)),0)</f>
        <v>6</v>
      </c>
      <c r="O451" s="7">
        <f>IF(AB451&gt;0,RANK(AB451,(Z451:AB451,AC451:AQ451)),0)</f>
        <v>3</v>
      </c>
      <c r="P451" s="7">
        <f>IF(AC451&gt;0,RANK(AC451,(Z451:AB451,AC451:AQ451)),0)</f>
        <v>2</v>
      </c>
      <c r="Q451" s="49">
        <f t="shared" si="473"/>
        <v>14404</v>
      </c>
      <c r="R451" s="177">
        <f t="shared" si="474"/>
        <v>0.13814666334183723</v>
      </c>
      <c r="S451" s="2"/>
      <c r="T451" s="2">
        <f t="shared" si="468"/>
        <v>5.3104559492068361E-2</v>
      </c>
      <c r="U451" s="2">
        <f t="shared" si="469"/>
        <v>1.0492394452649953E-2</v>
      </c>
      <c r="V451" s="2">
        <f t="shared" si="470"/>
        <v>0.21988951336005985</v>
      </c>
      <c r="W451" s="2">
        <f t="shared" si="471"/>
        <v>0.24756871847006695</v>
      </c>
      <c r="X451" s="2">
        <f t="shared" si="475"/>
        <v>0.38571538181190418</v>
      </c>
      <c r="Y451" s="2">
        <f t="shared" si="476"/>
        <v>0.46894481422515494</v>
      </c>
      <c r="Z451" s="1">
        <f>SUMIF(County!$AT$1977:$AT$2071,7,County!R$1977:R$2071)+SUMIF('Cong Dist'!$BC$1603:$BC$1619,7,'Cong Dist'!Z$1603:Z$1619)</f>
        <v>5537</v>
      </c>
      <c r="AA451" s="1">
        <f>SUMIF(County!$AT$1977:$AT$2071,7,County!S$1977:S$2071)+SUMIF('Cong Dist'!$BC$1603:$BC$1619,7,'Cong Dist'!AA$1603:AA$1619)</f>
        <v>1094</v>
      </c>
      <c r="AB451" s="1">
        <f>SUMIF(County!$AT$1977:$AT$2071,7,County!T$1977:T$2071)+SUMIF('Cong Dist'!$BC$1603:$BC$1619,7,'Cong Dist'!AB$1603:AB$1619)</f>
        <v>22927</v>
      </c>
      <c r="AC451" s="1">
        <f>SUMIF(County!$AT$1977:$AT$2071,7,County!U$1977:U$2071)+SUMIF('Cong Dist'!$BC$1603:$BC$1619,7,'Cong Dist'!AC$1603:AC$1619)</f>
        <v>25813</v>
      </c>
      <c r="AD451" s="1">
        <f>SUMIF(County!$AT$1977:$AT$2071,7,County!V$1977:V$2071)+SUMIF('Cong Dist'!$BC$1603:$BC$1619,7,'Cong Dist'!AD$1603:AD$1619)</f>
        <v>40217</v>
      </c>
      <c r="AE451" s="1">
        <f>SUMIF(County!$AT$1977:$AT$2071,7,County!W$1977:W$2071)+SUMIF('Cong Dist'!$BC$1603:$BC$1619,7,'Cong Dist'!AE$1603:AE$1619)</f>
        <v>7687</v>
      </c>
      <c r="AF451" s="1">
        <f>SUMIF(County!$AT$1977:$AT$2071,7,County!X$1977:X$2071)+SUMIF('Cong Dist'!$BC$1603:$BC$1619,7,'Cong Dist'!AF$1603:AF$1619)</f>
        <v>92</v>
      </c>
      <c r="AG451" s="1">
        <f>SUMIF(County!$AT$1977:$AT$2071,7,County!Y$1977:Y$2071)+SUMIF('Cong Dist'!$BC$1603:$BC$1619,7,'Cong Dist'!AG$1603:AG$1619)</f>
        <v>128</v>
      </c>
      <c r="AH451" s="1">
        <f>SUMIF(County!$AT$1977:$AT$2071,7,County!Z$1977:Z$2071)+SUMIF('Cong Dist'!$BC$1603:$BC$1619,7,'Cong Dist'!AH$1603:AH$1619)</f>
        <v>201</v>
      </c>
      <c r="AI451" s="1">
        <f>SUMIF(County!$AT$1977:$AT$2071,7,County!AA$1977:AA$2071)+SUMIF('Cong Dist'!$BC$1603:$BC$1619,7,'Cong Dist'!AI$1603:AI$1619)</f>
        <v>167</v>
      </c>
      <c r="AK451" s="1"/>
      <c r="AL451" s="1">
        <f>SUMIF(County!$AT$1977:$AT$2071,7,County!AD$1977:AD$2071)+SUMIF('Cong Dist'!$BC$1603:$BC$1619,7,'Cong Dist'!AL$1603:AL$1619)</f>
        <v>266</v>
      </c>
      <c r="AN451" s="1">
        <f>SUMIF(County!$AT$1977:$AT$2071,7,County!AF$1977:AF$2071)+SUMIF('Cong Dist'!$BC$1603:$BC$1619,7,'Cong Dist'!AN$1603:AN$1619)</f>
        <v>61</v>
      </c>
      <c r="AO451" s="1">
        <f>SUMIF(County!$AT$1977:$AT$2071,7,County!AG$1977:AG$2071)+SUMIF('Cong Dist'!$BC$1603:$BC$1619,7,'Cong Dist'!AO$1603:AO$1619)</f>
        <v>32</v>
      </c>
      <c r="AP451" s="1">
        <f>SUMIF(County!$AT$1977:$AT$2071,7,County!AH$1977:AH$2071)+SUMIF('Cong Dist'!$BC$1603:$BC$1619,7,'Cong Dist'!AP$1603:AP$1619)</f>
        <v>21</v>
      </c>
      <c r="AQ451" s="1">
        <f>SUMIF(County!$AT$1977:$AT$2071,7,County!AI$1977:AI$2071)+SUMIF('Cong Dist'!$BC$1603:$BC$1619,7,'Cong Dist'!AQ$1603:AQ$1619)</f>
        <v>23</v>
      </c>
      <c r="AS451" s="7">
        <f>IF(AD451&gt;0,RANK(AD451,(Z451:AB451,AC451:AQ451)),0)</f>
        <v>1</v>
      </c>
      <c r="AT451" s="7">
        <f>IF(AE451&gt;0,RANK(AE451,(Z451:AB451,AC451:AQ451)),0)</f>
        <v>4</v>
      </c>
      <c r="AU451" s="7">
        <f>IF(AF451&gt;0,RANK(AF451,(Z451:AB451,AC451:AQ451)),0)</f>
        <v>11</v>
      </c>
      <c r="AV451" s="7">
        <f>IF(AG451&gt;0,RANK(AG451,(Z451:AB451,AG451:AQ451)),0)</f>
        <v>7</v>
      </c>
      <c r="AW451" s="2">
        <f t="shared" si="477"/>
        <v>7.3724895939232343E-2</v>
      </c>
      <c r="AX451" s="2">
        <f t="shared" si="478"/>
        <v>8.8235858285538914E-4</v>
      </c>
      <c r="AY451" s="2">
        <f t="shared" si="479"/>
        <v>1.2276293326683675E-3</v>
      </c>
      <c r="BA451" s="2" t="str">
        <f t="shared" si="480"/>
        <v>District 7</v>
      </c>
      <c r="BB451" t="str">
        <f t="shared" si="481"/>
        <v>TN</v>
      </c>
      <c r="BC451">
        <v>7</v>
      </c>
      <c r="BE451" s="97">
        <v>47</v>
      </c>
      <c r="BF451" s="99">
        <v>907</v>
      </c>
      <c r="BG451" s="106">
        <f t="shared" si="482"/>
        <v>47907</v>
      </c>
      <c r="BH451" t="s">
        <v>2605</v>
      </c>
      <c r="BI451" t="s">
        <v>3184</v>
      </c>
    </row>
    <row r="452" spans="1:80" outlineLevel="1">
      <c r="A452" s="14" t="s">
        <v>275</v>
      </c>
      <c r="B452" t="s">
        <v>14</v>
      </c>
      <c r="C452" s="1">
        <f t="shared" si="467"/>
        <v>99950</v>
      </c>
      <c r="D452" s="1">
        <v>3</v>
      </c>
      <c r="E452" s="1"/>
      <c r="F452" s="1"/>
      <c r="G452" s="1"/>
      <c r="H452" s="1">
        <v>1</v>
      </c>
      <c r="I452" s="1">
        <v>2</v>
      </c>
      <c r="J452" s="1"/>
      <c r="K452" s="1"/>
      <c r="L452" s="1"/>
      <c r="M452" s="7">
        <f>IF(Z452&gt;0,RANK(Z452,(Z452:AB452,AC452:AQ452)),0)</f>
        <v>5</v>
      </c>
      <c r="N452" s="7">
        <f>IF(AA452&gt;0,RANK(AA452,(Z452:AB452,AC452:AQ452)),0)</f>
        <v>6</v>
      </c>
      <c r="O452" s="7">
        <f>IF(AB452&gt;0,RANK(AB452,(Z452:AB452,AC452:AQ452)),0)</f>
        <v>3</v>
      </c>
      <c r="P452" s="7">
        <f>IF(AC452&gt;0,RANK(AC452,(Z452:AB452,AC452:AQ452)),0)</f>
        <v>2</v>
      </c>
      <c r="Q452" s="49">
        <f t="shared" si="473"/>
        <v>7799</v>
      </c>
      <c r="R452" s="177">
        <f t="shared" si="474"/>
        <v>7.8029014507253622E-2</v>
      </c>
      <c r="S452" s="2"/>
      <c r="T452" s="2">
        <f t="shared" si="468"/>
        <v>4.6433216608304149E-2</v>
      </c>
      <c r="U452" s="2">
        <f t="shared" si="469"/>
        <v>8.0740370185092541E-3</v>
      </c>
      <c r="V452" s="2">
        <f t="shared" si="470"/>
        <v>0.19850925462731367</v>
      </c>
      <c r="W452" s="2">
        <f t="shared" si="471"/>
        <v>0.29429714857428713</v>
      </c>
      <c r="X452" s="2">
        <f t="shared" si="475"/>
        <v>0.37232616308154076</v>
      </c>
      <c r="Y452" s="2">
        <f t="shared" si="476"/>
        <v>0.45268634317158574</v>
      </c>
      <c r="Z452" s="1">
        <f>SUMIF(County!$AT$1977:$AT$2071,8,County!R$1977:R$2071)+SUMIF('Cong Dist'!$BC$1603:$BC$1619,8,'Cong Dist'!Z$1603:Z$1619)</f>
        <v>4641</v>
      </c>
      <c r="AA452" s="1">
        <f>SUMIF(County!$AT$1977:$AT$2071,8,County!S$1977:S$2071)+SUMIF('Cong Dist'!$BC$1603:$BC$1619,8,'Cong Dist'!AA$1603:AA$1619)</f>
        <v>807</v>
      </c>
      <c r="AB452" s="1">
        <f>SUMIF(County!$AT$1977:$AT$2071,8,County!T$1977:T$2071)+SUMIF('Cong Dist'!$BC$1603:$BC$1619,8,'Cong Dist'!AB$1603:AB$1619)</f>
        <v>19841</v>
      </c>
      <c r="AC452" s="1">
        <f>SUMIF(County!$AT$1977:$AT$2071,8,County!U$1977:U$2071)+SUMIF('Cong Dist'!$BC$1603:$BC$1619,8,'Cong Dist'!AC$1603:AC$1619)</f>
        <v>29415</v>
      </c>
      <c r="AD452" s="1">
        <f>SUMIF(County!$AT$1977:$AT$2071,8,County!V$1977:V$2071)+SUMIF('Cong Dist'!$BC$1603:$BC$1619,8,'Cong Dist'!AD$1603:AD$1619)</f>
        <v>37214</v>
      </c>
      <c r="AE452" s="1">
        <f>SUMIF(County!$AT$1977:$AT$2071,8,County!W$1977:W$2071)+SUMIF('Cong Dist'!$BC$1603:$BC$1619,8,'Cong Dist'!AE$1603:AE$1619)</f>
        <v>7164</v>
      </c>
      <c r="AF452" s="1">
        <f>SUMIF(County!$AT$1977:$AT$2071,8,County!X$1977:X$2071)+SUMIF('Cong Dist'!$BC$1603:$BC$1619,8,'Cong Dist'!AF$1603:AF$1619)</f>
        <v>54</v>
      </c>
      <c r="AG452" s="1">
        <f>SUMIF(County!$AT$1977:$AT$2071,8,County!Y$1977:Y$2071)+SUMIF('Cong Dist'!$BC$1603:$BC$1619,8,'Cong Dist'!AG$1603:AG$1619)</f>
        <v>136</v>
      </c>
      <c r="AH452" s="1">
        <f>SUMIF(County!$AT$1977:$AT$2071,8,County!Z$1977:Z$2071)+SUMIF('Cong Dist'!$BC$1603:$BC$1619,8,'Cong Dist'!AH$1603:AH$1619)</f>
        <v>167</v>
      </c>
      <c r="AI452" s="1">
        <f>SUMIF(County!$AT$1977:$AT$2071,8,County!AA$1977:AA$2071)+SUMIF('Cong Dist'!$BC$1603:$BC$1619,8,'Cong Dist'!AI$1603:AI$1619)</f>
        <v>141</v>
      </c>
      <c r="AK452" s="1"/>
      <c r="AL452" s="1">
        <f>SUMIF(County!$AT$1977:$AT$2071,8,County!AD$1977:AD$2071)+SUMIF('Cong Dist'!$BC$1603:$BC$1619,8,'Cong Dist'!AL$1603:AL$1619)</f>
        <v>259</v>
      </c>
      <c r="AN452" s="1">
        <f>SUMIF(County!$AT$1977:$AT$2071,8,County!AF$1977:AF$2071)+SUMIF('Cong Dist'!$BC$1603:$BC$1619,8,'Cong Dist'!AN$1603:AN$1619)</f>
        <v>42</v>
      </c>
      <c r="AO452" s="1">
        <f>SUMIF(County!$AT$1977:$AT$2071,8,County!AG$1977:AG$2071)+SUMIF('Cong Dist'!$BC$1603:$BC$1619,8,'Cong Dist'!AO$1603:AO$1619)</f>
        <v>24</v>
      </c>
      <c r="AP452" s="1">
        <f>SUMIF(County!$AT$1977:$AT$2071,8,County!AH$1977:AH$2071)+SUMIF('Cong Dist'!$BC$1603:$BC$1619,8,'Cong Dist'!AP$1603:AP$1619)</f>
        <v>21</v>
      </c>
      <c r="AQ452" s="1">
        <f>SUMIF(County!$AT$1977:$AT$2071,8,County!AI$1977:AI$2071)+SUMIF('Cong Dist'!$BC$1603:$BC$1619,8,'Cong Dist'!AQ$1603:AQ$1619)</f>
        <v>24</v>
      </c>
      <c r="AS452" s="7">
        <f>IF(AD452&gt;0,RANK(AD452,(Z452:AB452,AC452:AQ452)),0)</f>
        <v>1</v>
      </c>
      <c r="AT452" s="7">
        <f>IF(AE452&gt;0,RANK(AE452,(Z452:AB452,AC452:AQ452)),0)</f>
        <v>4</v>
      </c>
      <c r="AU452" s="7">
        <f>IF(AF452&gt;0,RANK(AF452,(Z452:AB452,AC452:AQ452)),0)</f>
        <v>11</v>
      </c>
      <c r="AV452" s="7">
        <f>IF(AG452&gt;0,RANK(AG452,(Z452:AB452,AG452:AQ452)),0)</f>
        <v>7</v>
      </c>
      <c r="AW452" s="2">
        <f t="shared" si="477"/>
        <v>7.1675837918959484E-2</v>
      </c>
      <c r="AX452" s="2">
        <f t="shared" si="478"/>
        <v>5.4027013506753379E-4</v>
      </c>
      <c r="AY452" s="2">
        <f t="shared" si="479"/>
        <v>1.360680340170085E-3</v>
      </c>
      <c r="BA452" s="2" t="str">
        <f t="shared" si="480"/>
        <v>District 8</v>
      </c>
      <c r="BB452" t="str">
        <f t="shared" si="481"/>
        <v>TN</v>
      </c>
      <c r="BC452">
        <v>8</v>
      </c>
      <c r="BE452" s="97">
        <v>47</v>
      </c>
      <c r="BF452" s="99">
        <v>908</v>
      </c>
      <c r="BG452" s="106">
        <f t="shared" si="482"/>
        <v>47908</v>
      </c>
      <c r="BH452" t="s">
        <v>2605</v>
      </c>
      <c r="BI452" t="s">
        <v>3184</v>
      </c>
    </row>
    <row r="453" spans="1:80" outlineLevel="1">
      <c r="A453" s="14" t="s">
        <v>3001</v>
      </c>
      <c r="B453" t="s">
        <v>14</v>
      </c>
      <c r="C453" s="1">
        <f t="shared" si="467"/>
        <v>22151</v>
      </c>
      <c r="D453" s="1">
        <v>3</v>
      </c>
      <c r="E453" s="1"/>
      <c r="F453" s="1"/>
      <c r="G453" s="1"/>
      <c r="H453" s="1">
        <v>1</v>
      </c>
      <c r="I453" s="1">
        <v>2</v>
      </c>
      <c r="J453" s="1"/>
      <c r="K453" s="1"/>
      <c r="L453" s="1"/>
      <c r="M453" s="7">
        <f>IF(Z453&gt;0,RANK(Z453,(Z453:AB453,AC453:AQ453)),0)</f>
        <v>4</v>
      </c>
      <c r="N453" s="7">
        <f>IF(AA453&gt;0,RANK(AA453,(Z453:AB453,AC453:AQ453)),0)</f>
        <v>6</v>
      </c>
      <c r="O453" s="7">
        <f>IF(AB453&gt;0,RANK(AB453,(Z453:AB453,AC453:AQ453)),0)</f>
        <v>3</v>
      </c>
      <c r="P453" s="7">
        <f>IF(AC453&gt;0,RANK(AC453,(Z453:AB453,AC453:AQ453)),0)</f>
        <v>2</v>
      </c>
      <c r="Q453" s="49">
        <f t="shared" si="473"/>
        <v>894</v>
      </c>
      <c r="R453" s="177">
        <f t="shared" si="474"/>
        <v>4.0359351722269877E-2</v>
      </c>
      <c r="S453" s="2"/>
      <c r="T453" s="2">
        <f t="shared" si="468"/>
        <v>7.444359171143515E-2</v>
      </c>
      <c r="U453" s="2">
        <f t="shared" si="469"/>
        <v>1.1647329691661776E-2</v>
      </c>
      <c r="V453" s="2">
        <f t="shared" si="470"/>
        <v>0.2444133447699878</v>
      </c>
      <c r="W453" s="2">
        <f t="shared" si="471"/>
        <v>0.27542774592569186</v>
      </c>
      <c r="X453" s="2">
        <f t="shared" si="475"/>
        <v>0.3157870976479617</v>
      </c>
      <c r="Y453" s="2">
        <f t="shared" si="476"/>
        <v>0.39406798790122344</v>
      </c>
      <c r="Z453" s="1">
        <f>SUMIF(County!$AT$1977:$AT$2071,9,County!R$1977:R$2071)+SUMIF('Cong Dist'!$BC$1603:$BC$1619,9,'Cong Dist'!Z$1603:Z$1619)</f>
        <v>1649</v>
      </c>
      <c r="AA453" s="1">
        <f>SUMIF(County!$AT$1977:$AT$2071,9,County!S$1977:S$2071)+SUMIF('Cong Dist'!$BC$1603:$BC$1619,9,'Cong Dist'!AA$1603:AA$1619)</f>
        <v>258</v>
      </c>
      <c r="AB453" s="1">
        <f>SUMIF(County!$AT$1977:$AT$2071,9,County!T$1977:T$2071)+SUMIF('Cong Dist'!$BC$1603:$BC$1619,9,'Cong Dist'!AB$1603:AB$1619)</f>
        <v>5414</v>
      </c>
      <c r="AC453" s="1">
        <f>SUMIF(County!$AT$1977:$AT$2071,9,County!U$1977:U$2071)+SUMIF('Cong Dist'!$BC$1603:$BC$1619,9,'Cong Dist'!AC$1603:AC$1619)</f>
        <v>6101</v>
      </c>
      <c r="AD453" s="1">
        <f>SUMIF(County!$AT$1977:$AT$2071,9,County!V$1977:V$2071)+SUMIF('Cong Dist'!$BC$1603:$BC$1619,9,'Cong Dist'!AD$1603:AD$1619)</f>
        <v>6995</v>
      </c>
      <c r="AE453" s="1">
        <f>SUMIF(County!$AT$1977:$AT$2071,9,County!W$1977:W$2071)+SUMIF('Cong Dist'!$BC$1603:$BC$1619,9,'Cong Dist'!AE$1603:AE$1619)</f>
        <v>1465</v>
      </c>
      <c r="AF453" s="1">
        <f>SUMIF(County!$AT$1977:$AT$2071,9,County!X$1977:X$2071)+SUMIF('Cong Dist'!$BC$1603:$BC$1619,9,'Cong Dist'!AF$1603:AF$1619)</f>
        <v>20</v>
      </c>
      <c r="AG453" s="1">
        <f>SUMIF(County!$AT$1977:$AT$2071,9,County!Y$1977:Y$2071)+SUMIF('Cong Dist'!$BC$1603:$BC$1619,9,'Cong Dist'!AG$1603:AG$1619)</f>
        <v>34</v>
      </c>
      <c r="AH453" s="1">
        <f>SUMIF(County!$AT$1977:$AT$2071,9,County!Z$1977:Z$2071)+SUMIF('Cong Dist'!$BC$1603:$BC$1619,9,'Cong Dist'!AH$1603:AH$1619)</f>
        <v>55</v>
      </c>
      <c r="AI453" s="1">
        <f>SUMIF(County!$AT$1977:$AT$2071,9,County!AA$1977:AA$2071)+SUMIF('Cong Dist'!$BC$1603:$BC$1619,9,'Cong Dist'!AI$1603:AI$1619)</f>
        <v>44</v>
      </c>
      <c r="AK453" s="1"/>
      <c r="AL453" s="1">
        <f>SUMIF(County!$AT$1977:$AT$2071,9,County!AD$1977:AD$2071)+SUMIF('Cong Dist'!$BC$1603:$BC$1619,9,'Cong Dist'!AL$1603:AL$1619)</f>
        <v>69</v>
      </c>
      <c r="AN453" s="1">
        <f>SUMIF(County!$AT$1977:$AT$2071,9,County!AF$1977:AF$2071)+SUMIF('Cong Dist'!$BC$1603:$BC$1619,9,'Cong Dist'!AN$1603:AN$1619)</f>
        <v>21</v>
      </c>
      <c r="AO453" s="1">
        <f>SUMIF(County!$AT$1977:$AT$2071,9,County!AG$1977:AG$2071)+SUMIF('Cong Dist'!$BC$1603:$BC$1619,9,'Cong Dist'!AO$1603:AO$1619)</f>
        <v>12</v>
      </c>
      <c r="AP453" s="1">
        <f>SUMIF(County!$AT$1977:$AT$2071,9,County!AH$1977:AH$2071)+SUMIF('Cong Dist'!$BC$1603:$BC$1619,9,'Cong Dist'!AP$1603:AP$1619)</f>
        <v>5</v>
      </c>
      <c r="AQ453" s="1">
        <f>SUMIF(County!$AT$1977:$AT$2071,9,County!AI$1977:AI$2071)+SUMIF('Cong Dist'!$BC$1603:$BC$1619,9,'Cong Dist'!AQ$1603:AQ$1619)</f>
        <v>9</v>
      </c>
      <c r="AS453" s="7">
        <f>IF(AD453&gt;0,RANK(AD453,(Z453:AB453,AC453:AQ453)),0)</f>
        <v>1</v>
      </c>
      <c r="AT453" s="7">
        <f>IF(AE453&gt;0,RANK(AE453,(Z453:AB453,AC453:AQ453)),0)</f>
        <v>5</v>
      </c>
      <c r="AU453" s="7">
        <f>IF(AF453&gt;0,RANK(AF453,(Z453:AB453,AC453:AQ453)),0)</f>
        <v>12</v>
      </c>
      <c r="AV453" s="7">
        <f>IF(AG453&gt;0,RANK(AG453,(Z453:AB453,AG453:AQ453)),0)</f>
        <v>7</v>
      </c>
      <c r="AW453" s="2">
        <f t="shared" si="477"/>
        <v>6.6136968985598843E-2</v>
      </c>
      <c r="AX453" s="2">
        <f t="shared" si="478"/>
        <v>9.0289377454742445E-4</v>
      </c>
      <c r="AY453" s="2">
        <f t="shared" si="479"/>
        <v>1.5349194167306216E-3</v>
      </c>
      <c r="BA453" s="2" t="str">
        <f t="shared" si="480"/>
        <v>District 9</v>
      </c>
      <c r="BB453" t="str">
        <f t="shared" si="481"/>
        <v>TN</v>
      </c>
      <c r="BC453">
        <v>9</v>
      </c>
      <c r="BE453" s="97">
        <v>47</v>
      </c>
      <c r="BF453" s="99">
        <v>909</v>
      </c>
      <c r="BG453" s="106">
        <f t="shared" si="482"/>
        <v>47909</v>
      </c>
      <c r="BH453" t="s">
        <v>2605</v>
      </c>
      <c r="BI453" t="s">
        <v>3184</v>
      </c>
    </row>
    <row r="454" spans="1:80" outlineLevel="1">
      <c r="A454" t="s">
        <v>1009</v>
      </c>
      <c r="C454" s="1">
        <f t="shared" si="467"/>
        <v>11405</v>
      </c>
      <c r="D454" s="1"/>
      <c r="E454" s="1"/>
      <c r="F454" s="1"/>
      <c r="G454" s="1"/>
      <c r="H454" s="1"/>
      <c r="I454" s="1"/>
      <c r="J454" s="1"/>
      <c r="K454" s="1"/>
      <c r="L454" s="1"/>
      <c r="M454" s="7">
        <f>IF(Z454&gt;0,RANK(Z454,(Z454:AB454,AC454:AQ454)),0)</f>
        <v>4</v>
      </c>
      <c r="N454" s="7">
        <f>IF(AA454&gt;0,RANK(AA454,(Z454:AB454,AC454:AQ454)),0)</f>
        <v>6</v>
      </c>
      <c r="O454" s="7">
        <f>IF(AB454&gt;0,RANK(AB454,(Z454:AB454,AC454:AQ454)),0)</f>
        <v>2</v>
      </c>
      <c r="P454" s="7">
        <f>IF(AC454&gt;0,RANK(AC454,(Z454:AB454,AC454:AQ454)),0)</f>
        <v>3</v>
      </c>
      <c r="Q454" s="49">
        <f t="shared" si="473"/>
        <v>218</v>
      </c>
      <c r="R454" s="177">
        <f t="shared" si="474"/>
        <v>1.9114423498465587E-2</v>
      </c>
      <c r="S454" s="2"/>
      <c r="T454" s="2">
        <f t="shared" si="468"/>
        <v>9.3029373081981587E-2</v>
      </c>
      <c r="U454" s="2">
        <f t="shared" si="469"/>
        <v>9.9079351161771145E-3</v>
      </c>
      <c r="V454" s="2">
        <f t="shared" si="470"/>
        <v>0.28452433143358175</v>
      </c>
      <c r="W454" s="2">
        <f t="shared" si="471"/>
        <v>0.25024112231477424</v>
      </c>
      <c r="X454" s="2"/>
      <c r="Y454" s="2">
        <f t="shared" si="476"/>
        <v>0.36229723805348524</v>
      </c>
      <c r="Z454" s="1">
        <f>SUMIF('Cong Dist'!$BC$1603:$BC$1619,0,'Cong Dist'!Z$1603:Z$1619)</f>
        <v>1061</v>
      </c>
      <c r="AA454" s="1">
        <f>SUMIF('Cong Dist'!$BC$1603:$BC$1619,0,'Cong Dist'!AA$1603:AA$1619)</f>
        <v>113</v>
      </c>
      <c r="AB454" s="1">
        <f>SUMIF('Cong Dist'!$BC$1603:$BC$1619,0,'Cong Dist'!AB$1603:AB$1619)</f>
        <v>3245</v>
      </c>
      <c r="AC454" s="1">
        <f>SUMIF('Cong Dist'!$BC$1603:$BC$1619,0,'Cong Dist'!AC$1603:AC$1619)</f>
        <v>2854</v>
      </c>
      <c r="AD454" s="1">
        <f>SUMIF('Cong Dist'!$BC$1603:$BC$1619,0,'Cong Dist'!AD$1603:AD$1619)</f>
        <v>3463</v>
      </c>
      <c r="AE454" s="1">
        <f>SUMIF('Cong Dist'!$BC$1603:$BC$1619,0,'Cong Dist'!AE$1603:AE$1619)</f>
        <v>586</v>
      </c>
      <c r="AF454" s="1">
        <f>SUMIF('Cong Dist'!$BC$1603:$BC$1619,0,'Cong Dist'!AF$1603:AF$1619)</f>
        <v>6</v>
      </c>
      <c r="AG454" s="1">
        <f>SUMIF('Cong Dist'!$BC$1603:$BC$1619,0,'Cong Dist'!AG$1603:AG$1619)</f>
        <v>13</v>
      </c>
      <c r="AH454" s="1">
        <f>SUMIF('Cong Dist'!$BC$1603:$BC$1619,0,'Cong Dist'!AH$1603:AH$1619)</f>
        <v>22</v>
      </c>
      <c r="AI454" s="1">
        <f>SUMIF('Cong Dist'!$BC$1603:$BC$1619,0,'Cong Dist'!AI$1603:AI$1619)</f>
        <v>17</v>
      </c>
      <c r="AK454" s="1"/>
      <c r="AL454" s="1">
        <f>SUMIF('Cong Dist'!$BC$1603:$BC$1619,0,'Cong Dist'!AL$1603:AL$1619)</f>
        <v>19</v>
      </c>
      <c r="AN454" s="1">
        <f>SUMIF('Cong Dist'!$BC$1603:$BC$1619,0,'Cong Dist'!AN$1603:AN$1619)</f>
        <v>1</v>
      </c>
      <c r="AO454" s="1">
        <f>SUMIF('Cong Dist'!$BC$1603:$BC$1619,0,'Cong Dist'!AO$1603:AO$1619)</f>
        <v>0</v>
      </c>
      <c r="AP454" s="1">
        <f>SUMIF('Cong Dist'!$BC$1603:$BC$1619,0,'Cong Dist'!AP$1603:AP$1619)</f>
        <v>2</v>
      </c>
      <c r="AQ454" s="1">
        <f>SUMIF('Cong Dist'!$BC$1603:$BC$1619,0,'Cong Dist'!AQ$1603:AQ$1619)</f>
        <v>3</v>
      </c>
      <c r="AS454" s="7"/>
      <c r="AT454" s="7"/>
      <c r="AU454" s="7"/>
      <c r="AV454" s="7"/>
      <c r="AW454" s="2"/>
      <c r="AX454" s="2"/>
      <c r="AY454" s="2"/>
      <c r="BA454" s="2" t="str">
        <f t="shared" si="480"/>
        <v>Unknown</v>
      </c>
      <c r="BB454">
        <f t="shared" si="481"/>
        <v>0</v>
      </c>
      <c r="BE454" s="97">
        <v>47</v>
      </c>
      <c r="BF454" s="99">
        <v>999</v>
      </c>
      <c r="BG454" s="106">
        <f t="shared" si="482"/>
        <v>47999</v>
      </c>
      <c r="BH454" t="s">
        <v>2786</v>
      </c>
      <c r="BI454" t="s">
        <v>3184</v>
      </c>
    </row>
    <row r="455" spans="1:80">
      <c r="A455" t="s">
        <v>3008</v>
      </c>
      <c r="B455" t="s">
        <v>1105</v>
      </c>
      <c r="C455" s="1">
        <f t="shared" si="467"/>
        <v>855729</v>
      </c>
      <c r="D455" s="1">
        <f>State!CA35-SUM(D445:D453)</f>
        <v>31</v>
      </c>
      <c r="E455" s="1"/>
      <c r="F455" s="1"/>
      <c r="G455" s="1">
        <v>6</v>
      </c>
      <c r="H455" s="1">
        <v>10</v>
      </c>
      <c r="I455" s="1">
        <v>15</v>
      </c>
      <c r="J455" s="1"/>
      <c r="K455" s="1"/>
      <c r="L455" s="1"/>
      <c r="M455" s="7">
        <f>IF(Z455&gt;0,RANK(Z455,(Z455:AB455,AC455:AQ455)),0)</f>
        <v>5</v>
      </c>
      <c r="N455" s="7">
        <f>IF(AA455&gt;0,RANK(AA455,(Z455:AB455,AC455:AQ455)),0)</f>
        <v>6</v>
      </c>
      <c r="O455" s="7">
        <f>IF(AB455&gt;0,RANK(AB455,(Z455:AB455,AC455:AQ455)),0)</f>
        <v>3</v>
      </c>
      <c r="P455" s="7">
        <f>IF(AC455&gt;0,RANK(AC455,(Z455:AB455,AC455:AQ455)),0)</f>
        <v>2</v>
      </c>
      <c r="Q455" s="49">
        <f t="shared" si="473"/>
        <v>121709</v>
      </c>
      <c r="R455" s="177">
        <f t="shared" si="474"/>
        <v>0.14222843914370087</v>
      </c>
      <c r="S455" s="2"/>
      <c r="T455" s="2">
        <f t="shared" si="468"/>
        <v>5.2938488703783558E-2</v>
      </c>
      <c r="U455" s="2">
        <f t="shared" si="469"/>
        <v>1.1161243804989663E-2</v>
      </c>
      <c r="V455" s="2">
        <f t="shared" si="470"/>
        <v>0.21183575641353747</v>
      </c>
      <c r="W455" s="2">
        <f t="shared" si="471"/>
        <v>0.24712379737042919</v>
      </c>
      <c r="X455" s="2">
        <f>IF($C455=0,"-",AD455/$C455)</f>
        <v>0.38935223651413003</v>
      </c>
      <c r="Y455" s="2">
        <f t="shared" si="476"/>
        <v>0.4769407137072601</v>
      </c>
      <c r="Z455" s="1">
        <f>SUM(Z445:Z454)</f>
        <v>45301</v>
      </c>
      <c r="AA455" s="1">
        <f t="shared" ref="AA455:AF455" si="483">SUM(AA445:AA454)</f>
        <v>9551</v>
      </c>
      <c r="AB455" s="1">
        <f t="shared" si="483"/>
        <v>181274</v>
      </c>
      <c r="AC455" s="1">
        <f t="shared" si="483"/>
        <v>211471</v>
      </c>
      <c r="AD455" s="1">
        <f t="shared" si="483"/>
        <v>333180</v>
      </c>
      <c r="AE455" s="1">
        <f>SUM(AE445:AE454)</f>
        <v>64951</v>
      </c>
      <c r="AF455" s="1">
        <f t="shared" si="483"/>
        <v>715</v>
      </c>
      <c r="AG455" s="1">
        <f>SUM(AG445:AG454)</f>
        <v>1256</v>
      </c>
      <c r="AH455" s="1">
        <f>SUM(AH445:AH454)</f>
        <v>2350</v>
      </c>
      <c r="AI455" s="1">
        <f>SUM(AI445:AI454)</f>
        <v>1849</v>
      </c>
      <c r="AK455" s="1"/>
      <c r="AL455" s="1">
        <f>SUM(AL445:AL454)</f>
        <v>2415</v>
      </c>
      <c r="AN455" s="1">
        <f>SUM(AN445:AN454)</f>
        <v>710</v>
      </c>
      <c r="AO455" s="1">
        <f>SUM(AO445:AO454)</f>
        <v>253</v>
      </c>
      <c r="AP455" s="1">
        <f>SUM(AP445:AP454)</f>
        <v>186</v>
      </c>
      <c r="AQ455" s="1">
        <f>SUM(AQ445:AQ454)</f>
        <v>267</v>
      </c>
      <c r="AS455" s="7">
        <f>IF(AD455&gt;0,RANK(AD455,(Z455:AB455,AC455:AQ455)),0)</f>
        <v>1</v>
      </c>
      <c r="AT455" s="7">
        <f>IF(AE455&gt;0,RANK(AE455,(Z455:AB455,AC455:AQ455)),0)</f>
        <v>4</v>
      </c>
      <c r="AU455" s="7">
        <f>IF(AF455&gt;0,RANK(AF455,(Z455:AB455,AC455:AQ455)),0)</f>
        <v>11</v>
      </c>
      <c r="AV455" s="7">
        <f>IF(AG455&gt;0,RANK(AG455,(Z455:AB455,AG455:AQ455)),0)</f>
        <v>7</v>
      </c>
      <c r="AW455" s="2">
        <f>IF($C455=0,"-",AE455/$C455)</f>
        <v>7.5901365969833906E-2</v>
      </c>
      <c r="AX455" s="2">
        <f>IF($C455=0,"-",AF455/$C455)</f>
        <v>8.3554489797587792E-4</v>
      </c>
      <c r="AY455" s="2">
        <f>IF($C455=0,"-",AG455/$C455)</f>
        <v>1.467754394206577E-3</v>
      </c>
      <c r="BA455" s="2" t="str">
        <f t="shared" si="480"/>
        <v>Tennessee</v>
      </c>
      <c r="BB455" t="str">
        <f t="shared" si="481"/>
        <v>T</v>
      </c>
      <c r="BE455" s="97">
        <v>47</v>
      </c>
      <c r="BF455" s="99"/>
      <c r="BG455" s="106">
        <f t="shared" si="482"/>
        <v>47000</v>
      </c>
      <c r="BH455" t="s">
        <v>1619</v>
      </c>
      <c r="BI455" t="s">
        <v>3184</v>
      </c>
    </row>
    <row r="456" spans="1:80">
      <c r="C456" s="1"/>
      <c r="D456" s="1"/>
      <c r="E456" s="1"/>
      <c r="F456" s="1"/>
      <c r="G456" s="1"/>
      <c r="H456" s="1"/>
      <c r="I456" s="1"/>
      <c r="J456" s="1"/>
      <c r="K456" s="1"/>
      <c r="L456" s="1"/>
      <c r="M456" s="7"/>
      <c r="N456" s="7"/>
      <c r="O456" s="7"/>
      <c r="P456" s="7"/>
      <c r="Q456" s="49"/>
      <c r="R456" s="177"/>
      <c r="S456" s="2"/>
      <c r="T456" s="2"/>
      <c r="U456" s="2"/>
      <c r="V456" s="2"/>
      <c r="W456" s="2"/>
      <c r="X456" s="2"/>
      <c r="Y456" s="2"/>
      <c r="AK456" s="1"/>
      <c r="AL456" s="1"/>
      <c r="AN456" s="1"/>
      <c r="AO456" s="1"/>
      <c r="AP456" s="1"/>
      <c r="AQ456" s="1"/>
      <c r="AS456" s="7"/>
      <c r="AT456" s="7"/>
      <c r="AU456" s="7"/>
      <c r="AV456" s="7"/>
      <c r="AW456" s="2"/>
      <c r="AX456" s="2"/>
      <c r="AY456" s="2"/>
      <c r="BA456" s="2"/>
      <c r="BF456" s="99"/>
    </row>
    <row r="457" spans="1:80" outlineLevel="1">
      <c r="A457" s="9" t="s">
        <v>2143</v>
      </c>
      <c r="B457" t="s">
        <v>2</v>
      </c>
      <c r="C457" s="1">
        <f t="shared" ref="C457:C493" si="484">SUM(Z457:AQ457)</f>
        <v>125963</v>
      </c>
      <c r="D457" s="1">
        <v>3</v>
      </c>
      <c r="E457" s="1"/>
      <c r="F457" s="1"/>
      <c r="G457" s="1" t="str">
        <f>IF(V457&gt;0.5,3,IF(MAX(W457,X457)&gt;0.5,"",IF(AB457=MAX($Z457:$AE457),2,IF(LARGE($Z457:$AE457,2)=AB457,1,""))))</f>
        <v/>
      </c>
      <c r="H457" s="1">
        <f>IF(W457&gt;0.5,3,IF(MAX(X457,V457)&gt;0.5,"",IF(AC457=MAX($Z457:$AE457),2,IF(LARGE($Z457:$AE457,2)=AC457,1,""))))</f>
        <v>3</v>
      </c>
      <c r="I457" s="1" t="str">
        <f>IF(X457&gt;0.5,3,IF(MAX(V457,W457)&gt;0.5,"",IF(AD457=MAX($Z457:$AE457),2,IF(LARGE($Z457:$AE457,2)=AD457,1,""))))</f>
        <v/>
      </c>
      <c r="J457" s="1"/>
      <c r="K457" s="1"/>
      <c r="L457" s="1"/>
      <c r="M457" s="7">
        <f>IF(Z457&gt;0,RANK(Z457,(Z457:AB457,AC457:AQ457)),0)</f>
        <v>5</v>
      </c>
      <c r="N457" s="7">
        <f>IF(AA457&gt;0,RANK(AA457,(Z457:AB457,AC457:AQ457)),0)</f>
        <v>6</v>
      </c>
      <c r="O457" s="7">
        <f>IF(AB457&gt;0,RANK(AB457,(Z457:AB457,AC457:AQ457)),0)</f>
        <v>3</v>
      </c>
      <c r="P457" s="7">
        <f>IF(AC457&gt;0,RANK(AC457,(Z457:AB457,AC457:AQ457)),0)</f>
        <v>1</v>
      </c>
      <c r="Q457" s="49">
        <f t="shared" ref="Q457:Q493" si="485">MAX(Z457:AG457)-LARGE(Z457:AG457,2)</f>
        <v>33135</v>
      </c>
      <c r="R457" s="177">
        <f t="shared" ref="R457:R493" si="486">Q457/C457</f>
        <v>0.26305343632654032</v>
      </c>
      <c r="S457" s="2"/>
      <c r="T457" s="2">
        <f t="shared" si="468"/>
        <v>2.9437215690321761E-2</v>
      </c>
      <c r="U457" s="2">
        <f t="shared" si="469"/>
        <v>1.1201702087120822E-2</v>
      </c>
      <c r="V457" s="2">
        <f t="shared" si="470"/>
        <v>0.1222025515429134</v>
      </c>
      <c r="W457" s="2">
        <f t="shared" si="471"/>
        <v>0.51592134198137551</v>
      </c>
      <c r="X457" s="2">
        <f t="shared" ref="X457:X493" si="487">IF($C457=0,"-",AD457/$C457)</f>
        <v>0.25286790565483513</v>
      </c>
      <c r="Y457" s="2">
        <f t="shared" ref="Y457:Y493" si="488">IF(C457=0,"-",(1-T457-U457-V457-W457))</f>
        <v>0.32123718869826856</v>
      </c>
      <c r="Z457" s="1">
        <f>SUMIF(County!$AT$2074:$AT$2327,$BC457,County!R$2074:R$2327)+SUMIF($BC$1622:$BC$1704,$BC457,Z$1622:Z$1704)</f>
        <v>3708</v>
      </c>
      <c r="AA457" s="1">
        <f>SUMIF(County!$AT$2074:$AT$2327,$BC457,County!S$2074:S$2327)+SUMIF($BC$1622:$BC$1704,$BC457,AA$1622:AA$1704)</f>
        <v>1411</v>
      </c>
      <c r="AB457" s="1">
        <f>SUMIF(County!$AT$2074:$AT$2327,$BC457,County!T$2074:T$2327)+SUMIF($BC$1622:$BC$1704,$BC457,AB$1622:AB$1704)</f>
        <v>15393</v>
      </c>
      <c r="AC457" s="1">
        <f>SUMIF(County!$AT$2074:$AT$2327,$BC457,County!U$2074:U$2327)+SUMIF($BC$1622:$BC$1704,$BC457,AC$1622:AC$1704)</f>
        <v>64987</v>
      </c>
      <c r="AD457" s="1">
        <f>SUMIF(County!$AT$2074:$AT$2327,$BC457,County!V$2074:V$2327)+SUMIF($BC$1622:$BC$1704,$BC457,AD$1622:AD$1704)</f>
        <v>31852</v>
      </c>
      <c r="AE457" s="1">
        <f>SUMIF(County!$AT$2074:$AT$2327,$BC457,County!W$2074:W$2327)+SUMIF($BC$1622:$BC$1704,$BC457,AE$1622:AE$1704)</f>
        <v>5727</v>
      </c>
      <c r="AF457" s="1">
        <f>SUMIF(County!$AT$2074:$AT$2327,$BC457,County!X$2074:X$2327)+SUMIF($BC$1622:$BC$1704,$BC457,AF$1622:AF$1704)</f>
        <v>79</v>
      </c>
      <c r="AG457" s="1">
        <f>SUMIF(County!$AT$2074:$AT$2327,$BC457,County!Y$2074:Y$2327)+SUMIF($BC$1622:$BC$1704,$BC457,AG$1622:AG$1704)</f>
        <v>294</v>
      </c>
      <c r="AH457" s="1">
        <f>SUMIF(County!$AT$2074:$AT$2327,$BC457,County!Z$2074:Z$2327)+SUMIF($BC$1622:$BC$1704,$BC457,AH$1622:AH$1704)</f>
        <v>277</v>
      </c>
      <c r="AI457" s="1">
        <f>SUMIF(County!$AT$2074:$AT$2327,$BC457,County!AA$2074:AA$2327)+SUMIF($BC$1622:$BC$1704,$BC457,AI$1622:AI$1704)</f>
        <v>1395</v>
      </c>
      <c r="AK457" s="1">
        <f>SUM(BM458:CV458)</f>
        <v>3</v>
      </c>
      <c r="AL457" s="1">
        <f>SUMIF(County!$AT$2074:$AT$2327,$BC457,County!AD$2074:AD$2327)+SUMIF($BC$1622:$BC$1704,$BC457,AL$1622:AL$1704)</f>
        <v>373</v>
      </c>
      <c r="AN457" s="1">
        <f>SUMIF(County!$AT$2074:$AT$2327,$BC457,County!AF$2074:AF$2327)+SUMIF($BC$1622:$BC$1704,$BC457,AN$1622:AN$1704)</f>
        <v>418</v>
      </c>
      <c r="AO457" s="1">
        <f>SUMIF(County!$AT$2074:$AT$2327,$BC457,County!AG$2074:AG$2327)+SUMIF($BC$1622:$BC$1704,$BC457,AO$1622:AO$1704)</f>
        <v>46</v>
      </c>
      <c r="AS457" s="7">
        <f>IF(AD457&gt;0,RANK(AD457,(Z457:AB457,AC457:AQ457)),0)</f>
        <v>2</v>
      </c>
      <c r="AT457" s="7">
        <f>IF(AE457&gt;0,RANK(AE457,(Z457:AB457,AC457:AQ457)),0)</f>
        <v>4</v>
      </c>
      <c r="AU457" s="7">
        <f>IF(AF457&gt;0,RANK(AF457,(Z457:AB457,AC457:AQ457)),0)</f>
        <v>12</v>
      </c>
      <c r="AV457" s="7">
        <f>IF(AG457&gt;0,RANK(AG457,(Z457:AB457,AG457:AQ457)),0)</f>
        <v>7</v>
      </c>
      <c r="AW457" s="2">
        <f t="shared" ref="AW457:AW493" si="489">IF($C457=0,"-",AE457/$C457)</f>
        <v>4.5465732000666864E-2</v>
      </c>
      <c r="AX457" s="2">
        <f t="shared" ref="AX457:AX493" si="490">IF($C457=0,"-",AF457/$C457)</f>
        <v>6.2716829545183899E-4</v>
      </c>
      <c r="AY457" s="2">
        <f t="shared" ref="AY457:AY493" si="491">IF($C457=0,"-",AG457/$C457)</f>
        <v>2.3340187197827935E-3</v>
      </c>
      <c r="BA457" s="2" t="str">
        <f t="shared" ref="BA457:BA493" si="492">A457</f>
        <v>District 1</v>
      </c>
      <c r="BB457" t="str">
        <f t="shared" ref="BB457:BB493" si="493">B457</f>
        <v>TX</v>
      </c>
      <c r="BC457">
        <v>1</v>
      </c>
      <c r="BE457" s="97">
        <v>48</v>
      </c>
      <c r="BF457" s="99">
        <v>901</v>
      </c>
      <c r="BG457" s="106">
        <f t="shared" ref="BG457:BG486" si="494">BE457*1000+BF457</f>
        <v>48901</v>
      </c>
      <c r="BH457" t="s">
        <v>2605</v>
      </c>
      <c r="BI457" t="s">
        <v>3184</v>
      </c>
      <c r="CB457" s="1">
        <f>SUMIF(County!$AT$2074:$AT$2327,$BC457,County!BT$2074:BT$2327)+SUMIF($BC$1622:$BC$1704,$BC457,CB$1622:CB$1704)</f>
        <v>47</v>
      </c>
    </row>
    <row r="458" spans="1:80" outlineLevel="1">
      <c r="A458" s="9" t="s">
        <v>1563</v>
      </c>
      <c r="B458" t="s">
        <v>2</v>
      </c>
      <c r="C458" s="1">
        <f t="shared" si="484"/>
        <v>91402</v>
      </c>
      <c r="D458" s="1">
        <v>3</v>
      </c>
      <c r="E458" s="1"/>
      <c r="F458" s="1"/>
      <c r="G458" s="1" t="str">
        <f t="shared" ref="G458:G492" si="495">IF(V458&gt;0.5,3,IF(MAX(W458,X458)&gt;0.5,"",IF(AB458=MAX($Z458:$AE458),2,IF(LARGE($Z458:$AE458,2)=AB458,1,""))))</f>
        <v/>
      </c>
      <c r="H458" s="1">
        <f t="shared" ref="H458:H492" si="496">IF(W458&gt;0.5,3,IF(MAX(X458,V458)&gt;0.5,"",IF(AC458=MAX($Z458:$AE458),2,IF(LARGE($Z458:$AE458,2)=AC458,1,""))))</f>
        <v>2</v>
      </c>
      <c r="I458" s="1">
        <f t="shared" ref="I458:I492" si="497">IF(X458&gt;0.5,3,IF(MAX(V458,W458)&gt;0.5,"",IF(AD458=MAX($Z458:$AE458),2,IF(LARGE($Z458:$AE458,2)=AD458,1,""))))</f>
        <v>1</v>
      </c>
      <c r="J458" s="1"/>
      <c r="K458" s="1"/>
      <c r="L458" s="1"/>
      <c r="M458" s="7">
        <f>IF(Z458&gt;0,RANK(Z458,(Z458:AB458,AC458:AQ458)),0)</f>
        <v>4</v>
      </c>
      <c r="N458" s="7">
        <f>IF(AA458&gt;0,RANK(AA458,(Z458:AB458,AC458:AQ458)),0)</f>
        <v>6</v>
      </c>
      <c r="O458" s="7">
        <f>IF(AB458&gt;0,RANK(AB458,(Z458:AB458,AC458:AQ458)),0)</f>
        <v>3</v>
      </c>
      <c r="P458" s="7">
        <f>IF(AC458&gt;0,RANK(AC458,(Z458:AB458,AC458:AQ458)),0)</f>
        <v>1</v>
      </c>
      <c r="Q458" s="49">
        <f t="shared" si="485"/>
        <v>19655</v>
      </c>
      <c r="R458" s="177">
        <f t="shared" si="486"/>
        <v>0.21503905822629701</v>
      </c>
      <c r="S458" s="2"/>
      <c r="T458" s="2">
        <f t="shared" si="468"/>
        <v>5.4593991378744447E-2</v>
      </c>
      <c r="U458" s="2">
        <f t="shared" si="469"/>
        <v>1.0885976236843833E-2</v>
      </c>
      <c r="V458" s="2">
        <f t="shared" si="470"/>
        <v>0.18949257127852781</v>
      </c>
      <c r="W458" s="2">
        <f t="shared" si="471"/>
        <v>0.45799873088116233</v>
      </c>
      <c r="X458" s="2">
        <f t="shared" si="487"/>
        <v>0.24295967265486532</v>
      </c>
      <c r="Y458" s="2">
        <f t="shared" si="488"/>
        <v>0.28702873022472158</v>
      </c>
      <c r="Z458" s="1">
        <f>SUMIF(County!$AT$2074:$AT$2327,$BC458,County!R$2074:R$2327)+SUMIF($BC$1622:$BC$1704,$BC458,Z$1622:Z$1704)</f>
        <v>4990</v>
      </c>
      <c r="AA458" s="1">
        <f>SUMIF(County!$AT$2074:$AT$2327,$BC458,County!S$2074:S$2327)+SUMIF($BC$1622:$BC$1704,$BC458,AA$1622:AA$1704)</f>
        <v>995</v>
      </c>
      <c r="AB458" s="1">
        <f>SUMIF(County!$AT$2074:$AT$2327,$BC458,County!T$2074:T$2327)+SUMIF($BC$1622:$BC$1704,$BC458,AB$1622:AB$1704)</f>
        <v>17320</v>
      </c>
      <c r="AC458" s="1">
        <f>SUMIF(County!$AT$2074:$AT$2327,$BC458,County!U$2074:U$2327)+SUMIF($BC$1622:$BC$1704,$BC458,AC$1622:AC$1704)</f>
        <v>41862</v>
      </c>
      <c r="AD458" s="1">
        <f>SUMIF(County!$AT$2074:$AT$2327,$BC458,County!V$2074:V$2327)+SUMIF($BC$1622:$BC$1704,$BC458,AD$1622:AD$1704)</f>
        <v>22207</v>
      </c>
      <c r="AE458" s="1">
        <f>SUMIF(County!$AT$2074:$AT$2327,$BC458,County!W$2074:W$2327)+SUMIF($BC$1622:$BC$1704,$BC458,AE$1622:AE$1704)</f>
        <v>2663</v>
      </c>
      <c r="AF458" s="1">
        <f>SUMIF(County!$AT$2074:$AT$2327,$BC458,County!X$2074:X$2327)+SUMIF($BC$1622:$BC$1704,$BC458,AF$1622:AF$1704)</f>
        <v>94</v>
      </c>
      <c r="AG458" s="1">
        <f>SUMIF(County!$AT$2074:$AT$2327,$BC458,County!Y$2074:Y$2327)+SUMIF($BC$1622:$BC$1704,$BC458,AG$1622:AG$1704)</f>
        <v>91</v>
      </c>
      <c r="AH458" s="1">
        <f>SUMIF(County!$AT$2074:$AT$2327,$BC458,County!Z$2074:Z$2327)+SUMIF($BC$1622:$BC$1704,$BC458,AH$1622:AH$1704)</f>
        <v>218</v>
      </c>
      <c r="AI458" s="1">
        <f>SUMIF(County!$AT$2074:$AT$2327,$BC458,County!AA$2074:AA$2327)+SUMIF($BC$1622:$BC$1704,$BC458,AI$1622:AI$1704)</f>
        <v>830</v>
      </c>
      <c r="AK458" s="1">
        <f t="shared" ref="AK458:AK493" si="498">SUM(BM459:CV459)</f>
        <v>0</v>
      </c>
      <c r="AL458" s="1">
        <f>SUMIF(County!$AT$2074:$AT$2327,$BC458,County!AD$2074:AD$2327)+SUMIF($BC$1622:$BC$1704,$BC458,AL$1622:AL$1704)</f>
        <v>75</v>
      </c>
      <c r="AN458" s="1">
        <f>SUMIF(County!$AT$2074:$AT$2327,$BC458,County!AF$2074:AF$2327)+SUMIF($BC$1622:$BC$1704,$BC458,AN$1622:AN$1704)</f>
        <v>35</v>
      </c>
      <c r="AO458" s="1">
        <f>SUMIF(County!$AT$2074:$AT$2327,$BC458,County!AG$2074:AG$2327)+SUMIF($BC$1622:$BC$1704,$BC458,AO$1622:AO$1704)</f>
        <v>22</v>
      </c>
      <c r="AS458" s="7">
        <f>IF(AD458&gt;0,RANK(AD458,(Z458:AB458,AC458:AQ458)),0)</f>
        <v>2</v>
      </c>
      <c r="AT458" s="7">
        <f>IF(AE458&gt;0,RANK(AE458,(Z458:AB458,AC458:AQ458)),0)</f>
        <v>5</v>
      </c>
      <c r="AU458" s="7">
        <f>IF(AF458&gt;0,RANK(AF458,(Z458:AB458,AC458:AQ458)),0)</f>
        <v>9</v>
      </c>
      <c r="AV458" s="7">
        <f>IF(AG458&gt;0,RANK(AG458,(Z458:AB458,AG458:AQ458)),0)</f>
        <v>6</v>
      </c>
      <c r="AW458" s="2">
        <f t="shared" si="489"/>
        <v>2.9135029868055405E-2</v>
      </c>
      <c r="AX458" s="2">
        <f t="shared" si="490"/>
        <v>1.0284238856917791E-3</v>
      </c>
      <c r="AY458" s="2">
        <f t="shared" si="491"/>
        <v>9.9560184678672238E-4</v>
      </c>
      <c r="BA458" s="2" t="str">
        <f t="shared" si="492"/>
        <v>District 2</v>
      </c>
      <c r="BB458" t="str">
        <f t="shared" si="493"/>
        <v>TX</v>
      </c>
      <c r="BC458">
        <v>2</v>
      </c>
      <c r="BE458" s="97">
        <v>48</v>
      </c>
      <c r="BF458" s="99">
        <v>902</v>
      </c>
      <c r="BG458" s="106">
        <f t="shared" si="494"/>
        <v>48902</v>
      </c>
      <c r="BH458" t="s">
        <v>2605</v>
      </c>
      <c r="BI458" t="s">
        <v>3184</v>
      </c>
      <c r="CB458" s="1">
        <f>SUMIF(County!$AT$2074:$AT$2327,$BC458,County!BT$2074:BT$2327)+SUMIF($BC$1622:$BC$1704,$BC458,CB$1622:CB$1704)</f>
        <v>3</v>
      </c>
    </row>
    <row r="459" spans="1:80" outlineLevel="1">
      <c r="A459" s="9" t="s">
        <v>1564</v>
      </c>
      <c r="B459" t="s">
        <v>2</v>
      </c>
      <c r="C459" s="1">
        <f t="shared" si="484"/>
        <v>104408</v>
      </c>
      <c r="D459" s="1">
        <v>3</v>
      </c>
      <c r="E459" s="1"/>
      <c r="F459" s="1"/>
      <c r="G459" s="1" t="str">
        <f t="shared" si="495"/>
        <v/>
      </c>
      <c r="H459" s="1">
        <f t="shared" si="496"/>
        <v>2</v>
      </c>
      <c r="I459" s="1">
        <f t="shared" si="497"/>
        <v>1</v>
      </c>
      <c r="J459" s="1"/>
      <c r="K459" s="1"/>
      <c r="L459" s="1"/>
      <c r="M459" s="7">
        <f>IF(Z459&gt;0,RANK(Z459,(Z459:AB459,AC459:AQ459)),0)</f>
        <v>4</v>
      </c>
      <c r="N459" s="7">
        <f>IF(AA459&gt;0,RANK(AA459,(Z459:AB459,AC459:AQ459)),0)</f>
        <v>6</v>
      </c>
      <c r="O459" s="7">
        <f>IF(AB459&gt;0,RANK(AB459,(Z459:AB459,AC459:AQ459)),0)</f>
        <v>3</v>
      </c>
      <c r="P459" s="7">
        <f>IF(AC459&gt;0,RANK(AC459,(Z459:AB459,AC459:AQ459)),0)</f>
        <v>1</v>
      </c>
      <c r="Q459" s="49">
        <f t="shared" si="485"/>
        <v>13349</v>
      </c>
      <c r="R459" s="177">
        <f t="shared" si="486"/>
        <v>0.12785418741858862</v>
      </c>
      <c r="S459" s="2"/>
      <c r="T459" s="2">
        <f t="shared" si="468"/>
        <v>6.3021990652057311E-2</v>
      </c>
      <c r="U459" s="2">
        <f t="shared" si="469"/>
        <v>8.8977856102980622E-3</v>
      </c>
      <c r="V459" s="2">
        <f t="shared" si="470"/>
        <v>0.24038387862999003</v>
      </c>
      <c r="W459" s="2">
        <f t="shared" si="471"/>
        <v>0.38158953336909052</v>
      </c>
      <c r="X459" s="2">
        <f t="shared" si="487"/>
        <v>0.2537353459505019</v>
      </c>
      <c r="Y459" s="2">
        <f t="shared" si="488"/>
        <v>0.30610681173856413</v>
      </c>
      <c r="Z459" s="1">
        <f>SUMIF(County!$AT$2074:$AT$2327,$BC459,County!R$2074:R$2327)+SUMIF($BC$1622:$BC$1704,$BC459,Z$1622:Z$1704)</f>
        <v>6580</v>
      </c>
      <c r="AA459" s="1">
        <f>SUMIF(County!$AT$2074:$AT$2327,$BC459,County!S$2074:S$2327)+SUMIF($BC$1622:$BC$1704,$BC459,AA$1622:AA$1704)</f>
        <v>929</v>
      </c>
      <c r="AB459" s="1">
        <f>SUMIF(County!$AT$2074:$AT$2327,$BC459,County!T$2074:T$2327)+SUMIF($BC$1622:$BC$1704,$BC459,AB$1622:AB$1704)</f>
        <v>25098</v>
      </c>
      <c r="AC459" s="1">
        <f>SUMIF(County!$AT$2074:$AT$2327,$BC459,County!U$2074:U$2327)+SUMIF($BC$1622:$BC$1704,$BC459,AC$1622:AC$1704)</f>
        <v>39841</v>
      </c>
      <c r="AD459" s="1">
        <f>SUMIF(County!$AT$2074:$AT$2327,$BC459,County!V$2074:V$2327)+SUMIF($BC$1622:$BC$1704,$BC459,AD$1622:AD$1704)</f>
        <v>26492</v>
      </c>
      <c r="AE459" s="1">
        <f>SUMIF(County!$AT$2074:$AT$2327,$BC459,County!W$2074:W$2327)+SUMIF($BC$1622:$BC$1704,$BC459,AE$1622:AE$1704)</f>
        <v>3485</v>
      </c>
      <c r="AF459" s="1">
        <f>SUMIF(County!$AT$2074:$AT$2327,$BC459,County!X$2074:X$2327)+SUMIF($BC$1622:$BC$1704,$BC459,AF$1622:AF$1704)</f>
        <v>115</v>
      </c>
      <c r="AG459" s="1">
        <f>SUMIF(County!$AT$2074:$AT$2327,$BC459,County!Y$2074:Y$2327)+SUMIF($BC$1622:$BC$1704,$BC459,AG$1622:AG$1704)</f>
        <v>113</v>
      </c>
      <c r="AH459" s="1">
        <f>SUMIF(County!$AT$2074:$AT$2327,$BC459,County!Z$2074:Z$2327)+SUMIF($BC$1622:$BC$1704,$BC459,AH$1622:AH$1704)</f>
        <v>215</v>
      </c>
      <c r="AI459" s="1">
        <f>SUMIF(County!$AT$2074:$AT$2327,$BC459,County!AA$2074:AA$2327)+SUMIF($BC$1622:$BC$1704,$BC459,AI$1622:AI$1704)</f>
        <v>681</v>
      </c>
      <c r="AK459" s="1">
        <f t="shared" si="498"/>
        <v>655</v>
      </c>
      <c r="AL459" s="1">
        <f>SUMIF(County!$AT$2074:$AT$2327,$BC459,County!AD$2074:AD$2327)+SUMIF($BC$1622:$BC$1704,$BC459,AL$1622:AL$1704)</f>
        <v>102</v>
      </c>
      <c r="AN459" s="1">
        <f>SUMIF(County!$AT$2074:$AT$2327,$BC459,County!AF$2074:AF$2327)+SUMIF($BC$1622:$BC$1704,$BC459,AN$1622:AN$1704)</f>
        <v>58</v>
      </c>
      <c r="AO459" s="1">
        <f>SUMIF(County!$AT$2074:$AT$2327,$BC459,County!AG$2074:AG$2327)+SUMIF($BC$1622:$BC$1704,$BC459,AO$1622:AO$1704)</f>
        <v>44</v>
      </c>
      <c r="AS459" s="7">
        <f>IF(AD459&gt;0,RANK(AD459,(Z459:AB459,AC459:AQ459)),0)</f>
        <v>2</v>
      </c>
      <c r="AT459" s="7">
        <f>IF(AE459&gt;0,RANK(AE459,(Z459:AB459,AC459:AQ459)),0)</f>
        <v>5</v>
      </c>
      <c r="AU459" s="7">
        <f>IF(AF459&gt;0,RANK(AF459,(Z459:AB459,AC459:AQ459)),0)</f>
        <v>10</v>
      </c>
      <c r="AV459" s="7">
        <f>IF(AG459&gt;0,RANK(AG459,(Z459:AB459,AG459:AQ459)),0)</f>
        <v>7</v>
      </c>
      <c r="AW459" s="2">
        <f t="shared" si="489"/>
        <v>3.3378668301279599E-2</v>
      </c>
      <c r="AX459" s="2">
        <f t="shared" si="490"/>
        <v>1.1014481648915792E-3</v>
      </c>
      <c r="AY459" s="2">
        <f t="shared" si="491"/>
        <v>1.0822925446325952E-3</v>
      </c>
      <c r="BA459" s="2" t="str">
        <f t="shared" si="492"/>
        <v>District 3</v>
      </c>
      <c r="BB459" t="str">
        <f t="shared" si="493"/>
        <v>TX</v>
      </c>
      <c r="BC459">
        <v>3</v>
      </c>
      <c r="BE459" s="97">
        <v>48</v>
      </c>
      <c r="BF459" s="99">
        <v>903</v>
      </c>
      <c r="BG459" s="106">
        <f t="shared" si="494"/>
        <v>48903</v>
      </c>
      <c r="BH459" t="s">
        <v>2605</v>
      </c>
      <c r="BI459" t="s">
        <v>3184</v>
      </c>
      <c r="CB459" s="1">
        <f>SUMIF(County!$AT$2074:$AT$2327,$BC459,County!BT$2074:BT$2327)+SUMIF($BC$1622:$BC$1704,$BC459,CB$1622:CB$1704)</f>
        <v>0</v>
      </c>
    </row>
    <row r="460" spans="1:80" outlineLevel="1">
      <c r="A460" s="9" t="s">
        <v>1825</v>
      </c>
      <c r="B460" t="s">
        <v>2</v>
      </c>
      <c r="C460" s="1">
        <f t="shared" si="484"/>
        <v>127790</v>
      </c>
      <c r="D460" s="1">
        <v>3</v>
      </c>
      <c r="E460" s="1"/>
      <c r="F460" s="1"/>
      <c r="G460" s="1" t="str">
        <f t="shared" si="495"/>
        <v/>
      </c>
      <c r="H460" s="1">
        <f t="shared" si="496"/>
        <v>2</v>
      </c>
      <c r="I460" s="1">
        <f t="shared" si="497"/>
        <v>1</v>
      </c>
      <c r="J460" s="1"/>
      <c r="K460" s="1"/>
      <c r="L460" s="1"/>
      <c r="M460" s="7">
        <f>IF(Z460&gt;0,RANK(Z460,(Z460:AB460,AC460:AQ460)),0)</f>
        <v>5</v>
      </c>
      <c r="N460" s="7">
        <f>IF(AA460&gt;0,RANK(AA460,(Z460:AB460,AC460:AQ460)),0)</f>
        <v>7</v>
      </c>
      <c r="O460" s="7">
        <f>IF(AB460&gt;0,RANK(AB460,(Z460:AB460,AC460:AQ460)),0)</f>
        <v>3</v>
      </c>
      <c r="P460" s="7">
        <f>IF(AC460&gt;0,RANK(AC460,(Z460:AB460,AC460:AQ460)),0)</f>
        <v>1</v>
      </c>
      <c r="Q460" s="49">
        <f t="shared" si="485"/>
        <v>18977</v>
      </c>
      <c r="R460" s="177">
        <f t="shared" si="486"/>
        <v>0.14850144768761248</v>
      </c>
      <c r="S460" s="2"/>
      <c r="T460" s="2">
        <f t="shared" si="468"/>
        <v>2.9078957664919008E-2</v>
      </c>
      <c r="U460" s="2">
        <f t="shared" si="469"/>
        <v>1.1166757962281868E-2</v>
      </c>
      <c r="V460" s="2">
        <f t="shared" si="470"/>
        <v>0.12975193677126537</v>
      </c>
      <c r="W460" s="2">
        <f t="shared" si="471"/>
        <v>0.45157680569684638</v>
      </c>
      <c r="X460" s="2">
        <f t="shared" si="487"/>
        <v>0.30307535800923391</v>
      </c>
      <c r="Y460" s="2">
        <f t="shared" si="488"/>
        <v>0.37842554190468741</v>
      </c>
      <c r="Z460" s="1">
        <f>SUMIF(County!$AT$2074:$AT$2327,$BC460,County!R$2074:R$2327)+SUMIF($BC$1622:$BC$1704,$BC460,Z$1622:Z$1704)</f>
        <v>3716</v>
      </c>
      <c r="AA460" s="1">
        <f>SUMIF(County!$AT$2074:$AT$2327,$BC460,County!S$2074:S$2327)+SUMIF($BC$1622:$BC$1704,$BC460,AA$1622:AA$1704)</f>
        <v>1427</v>
      </c>
      <c r="AB460" s="1">
        <f>SUMIF(County!$AT$2074:$AT$2327,$BC460,County!T$2074:T$2327)+SUMIF($BC$1622:$BC$1704,$BC460,AB$1622:AB$1704)</f>
        <v>16581</v>
      </c>
      <c r="AC460" s="1">
        <f>SUMIF(County!$AT$2074:$AT$2327,$BC460,County!U$2074:U$2327)+SUMIF($BC$1622:$BC$1704,$BC460,AC$1622:AC$1704)</f>
        <v>57707</v>
      </c>
      <c r="AD460" s="1">
        <f>SUMIF(County!$AT$2074:$AT$2327,$BC460,County!V$2074:V$2327)+SUMIF($BC$1622:$BC$1704,$BC460,AD$1622:AD$1704)</f>
        <v>38730</v>
      </c>
      <c r="AE460" s="1">
        <f>SUMIF(County!$AT$2074:$AT$2327,$BC460,County!W$2074:W$2327)+SUMIF($BC$1622:$BC$1704,$BC460,AE$1622:AE$1704)</f>
        <v>6277</v>
      </c>
      <c r="AF460" s="1">
        <f>SUMIF(County!$AT$2074:$AT$2327,$BC460,County!X$2074:X$2327)+SUMIF($BC$1622:$BC$1704,$BC460,AF$1622:AF$1704)</f>
        <v>130</v>
      </c>
      <c r="AG460" s="1">
        <f>SUMIF(County!$AT$2074:$AT$2327,$BC460,County!Y$2074:Y$2327)+SUMIF($BC$1622:$BC$1704,$BC460,AG$1622:AG$1704)</f>
        <v>141</v>
      </c>
      <c r="AH460" s="1">
        <f>SUMIF(County!$AT$2074:$AT$2327,$BC460,County!Z$2074:Z$2327)+SUMIF($BC$1622:$BC$1704,$BC460,AH$1622:AH$1704)</f>
        <v>293</v>
      </c>
      <c r="AI460" s="1">
        <f>SUMIF(County!$AT$2074:$AT$2327,$BC460,County!AA$2074:AA$2327)+SUMIF($BC$1622:$BC$1704,$BC460,AI$1622:AI$1704)</f>
        <v>1938</v>
      </c>
      <c r="AK460" s="1">
        <f t="shared" si="498"/>
        <v>20</v>
      </c>
      <c r="AL460" s="1">
        <f>SUMIF(County!$AT$2074:$AT$2327,$BC460,County!AD$2074:AD$2327)+SUMIF($BC$1622:$BC$1704,$BC460,AL$1622:AL$1704)</f>
        <v>630</v>
      </c>
      <c r="AN460" s="1">
        <f>SUMIF(County!$AT$2074:$AT$2327,$BC460,County!AF$2074:AF$2327)+SUMIF($BC$1622:$BC$1704,$BC460,AN$1622:AN$1704)</f>
        <v>136</v>
      </c>
      <c r="AO460" s="1">
        <f>SUMIF(County!$AT$2074:$AT$2327,$BC460,County!AG$2074:AG$2327)+SUMIF($BC$1622:$BC$1704,$BC460,AO$1622:AO$1704)</f>
        <v>64</v>
      </c>
      <c r="AS460" s="7">
        <f>IF(AD460&gt;0,RANK(AD460,(Z460:AB460,AC460:AQ460)),0)</f>
        <v>2</v>
      </c>
      <c r="AT460" s="7">
        <f>IF(AE460&gt;0,RANK(AE460,(Z460:AB460,AC460:AQ460)),0)</f>
        <v>4</v>
      </c>
      <c r="AU460" s="7">
        <f>IF(AF460&gt;0,RANK(AF460,(Z460:AB460,AC460:AQ460)),0)</f>
        <v>12</v>
      </c>
      <c r="AV460" s="7">
        <f>IF(AG460&gt;0,RANK(AG460,(Z460:AB460,AG460:AQ460)),0)</f>
        <v>7</v>
      </c>
      <c r="AW460" s="2">
        <f t="shared" si="489"/>
        <v>4.9119649424837625E-2</v>
      </c>
      <c r="AX460" s="2">
        <f t="shared" si="490"/>
        <v>1.017293997965412E-3</v>
      </c>
      <c r="AY460" s="2">
        <f t="shared" si="491"/>
        <v>1.1033727208701776E-3</v>
      </c>
      <c r="BA460" s="2" t="str">
        <f t="shared" si="492"/>
        <v>District 4</v>
      </c>
      <c r="BB460" t="str">
        <f t="shared" si="493"/>
        <v>TX</v>
      </c>
      <c r="BC460">
        <v>4</v>
      </c>
      <c r="BE460" s="97">
        <v>48</v>
      </c>
      <c r="BF460" s="99">
        <v>904</v>
      </c>
      <c r="BG460" s="106">
        <f t="shared" si="494"/>
        <v>48904</v>
      </c>
      <c r="BH460" t="s">
        <v>2605</v>
      </c>
      <c r="BI460" t="s">
        <v>3184</v>
      </c>
      <c r="CB460" s="1">
        <f>SUMIF(County!$AT$2074:$AT$2327,$BC460,County!BT$2074:BT$2327)+SUMIF($BC$1622:$BC$1704,$BC460,CB$1622:CB$1704)</f>
        <v>655</v>
      </c>
    </row>
    <row r="461" spans="1:80" outlineLevel="1">
      <c r="A461" s="9" t="s">
        <v>1780</v>
      </c>
      <c r="B461" t="s">
        <v>2</v>
      </c>
      <c r="C461" s="1">
        <f t="shared" si="484"/>
        <v>91332</v>
      </c>
      <c r="D461" s="1">
        <v>3</v>
      </c>
      <c r="E461" s="1"/>
      <c r="F461" s="1"/>
      <c r="G461" s="1" t="str">
        <f t="shared" si="495"/>
        <v/>
      </c>
      <c r="H461" s="1">
        <f t="shared" si="496"/>
        <v>2</v>
      </c>
      <c r="I461" s="1">
        <f t="shared" si="497"/>
        <v>1</v>
      </c>
      <c r="J461" s="1"/>
      <c r="K461" s="1"/>
      <c r="L461" s="1"/>
      <c r="M461" s="7">
        <f>IF(Z461&gt;0,RANK(Z461,(Z461:AB461,AC461:AQ461)),0)</f>
        <v>5</v>
      </c>
      <c r="N461" s="7">
        <f>IF(AA461&gt;0,RANK(AA461,(Z461:AB461,AC461:AQ461)),0)</f>
        <v>6</v>
      </c>
      <c r="O461" s="7">
        <f>IF(AB461&gt;0,RANK(AB461,(Z461:AB461,AC461:AQ461)),0)</f>
        <v>3</v>
      </c>
      <c r="P461" s="7">
        <f>IF(AC461&gt;0,RANK(AC461,(Z461:AB461,AC461:AQ461)),0)</f>
        <v>1</v>
      </c>
      <c r="Q461" s="49">
        <f t="shared" si="485"/>
        <v>14137</v>
      </c>
      <c r="R461" s="177">
        <f t="shared" si="486"/>
        <v>0.15478693119607587</v>
      </c>
      <c r="S461" s="2"/>
      <c r="T461" s="2">
        <f t="shared" si="468"/>
        <v>3.4073490123943416E-2</v>
      </c>
      <c r="U461" s="2">
        <f t="shared" si="469"/>
        <v>1.2569526562431568E-2</v>
      </c>
      <c r="V461" s="2">
        <f t="shared" si="470"/>
        <v>0.14387071344107213</v>
      </c>
      <c r="W461" s="2">
        <f t="shared" si="471"/>
        <v>0.44963430123067488</v>
      </c>
      <c r="X461" s="2">
        <f t="shared" si="487"/>
        <v>0.29484737003459904</v>
      </c>
      <c r="Y461" s="2">
        <f t="shared" si="488"/>
        <v>0.35985196864187791</v>
      </c>
      <c r="Z461" s="1">
        <f>SUMIF(County!$AT$2074:$AT$2327,$BC461,County!R$2074:R$2327)+SUMIF($BC$1622:$BC$1704,$BC461,Z$1622:Z$1704)</f>
        <v>3112</v>
      </c>
      <c r="AA461" s="1">
        <f>SUMIF(County!$AT$2074:$AT$2327,$BC461,County!S$2074:S$2327)+SUMIF($BC$1622:$BC$1704,$BC461,AA$1622:AA$1704)</f>
        <v>1148</v>
      </c>
      <c r="AB461" s="1">
        <f>SUMIF(County!$AT$2074:$AT$2327,$BC461,County!T$2074:T$2327)+SUMIF($BC$1622:$BC$1704,$BC461,AB$1622:AB$1704)</f>
        <v>13140</v>
      </c>
      <c r="AC461" s="1">
        <f>SUMIF(County!$AT$2074:$AT$2327,$BC461,County!U$2074:U$2327)+SUMIF($BC$1622:$BC$1704,$BC461,AC$1622:AC$1704)</f>
        <v>41066</v>
      </c>
      <c r="AD461" s="1">
        <f>SUMIF(County!$AT$2074:$AT$2327,$BC461,County!V$2074:V$2327)+SUMIF($BC$1622:$BC$1704,$BC461,AD$1622:AD$1704)</f>
        <v>26929</v>
      </c>
      <c r="AE461" s="1">
        <f>SUMIF(County!$AT$2074:$AT$2327,$BC461,County!W$2074:W$2327)+SUMIF($BC$1622:$BC$1704,$BC461,AE$1622:AE$1704)</f>
        <v>3913</v>
      </c>
      <c r="AF461" s="1">
        <f>SUMIF(County!$AT$2074:$AT$2327,$BC461,County!X$2074:X$2327)+SUMIF($BC$1622:$BC$1704,$BC461,AF$1622:AF$1704)</f>
        <v>73</v>
      </c>
      <c r="AG461" s="1">
        <f>SUMIF(County!$AT$2074:$AT$2327,$BC461,County!Y$2074:Y$2327)+SUMIF($BC$1622:$BC$1704,$BC461,AG$1622:AG$1704)</f>
        <v>101</v>
      </c>
      <c r="AH461" s="1">
        <f>SUMIF(County!$AT$2074:$AT$2327,$BC461,County!Z$2074:Z$2327)+SUMIF($BC$1622:$BC$1704,$BC461,AH$1622:AH$1704)</f>
        <v>197</v>
      </c>
      <c r="AI461" s="1">
        <f>SUMIF(County!$AT$2074:$AT$2327,$BC461,County!AA$2074:AA$2327)+SUMIF($BC$1622:$BC$1704,$BC461,AI$1622:AI$1704)</f>
        <v>1056</v>
      </c>
      <c r="AK461" s="1">
        <f t="shared" si="498"/>
        <v>303</v>
      </c>
      <c r="AL461" s="1">
        <f>SUMIF(County!$AT$2074:$AT$2327,$BC461,County!AD$2074:AD$2327)+SUMIF($BC$1622:$BC$1704,$BC461,AL$1622:AL$1704)</f>
        <v>203</v>
      </c>
      <c r="AN461" s="1">
        <f>SUMIF(County!$AT$2074:$AT$2327,$BC461,County!AF$2074:AF$2327)+SUMIF($BC$1622:$BC$1704,$BC461,AN$1622:AN$1704)</f>
        <v>49</v>
      </c>
      <c r="AO461" s="1">
        <f>SUMIF(County!$AT$2074:$AT$2327,$BC461,County!AG$2074:AG$2327)+SUMIF($BC$1622:$BC$1704,$BC461,AO$1622:AO$1704)</f>
        <v>42</v>
      </c>
      <c r="AS461" s="7">
        <f>IF(AD461&gt;0,RANK(AD461,(Z461:AB461,AC461:AQ461)),0)</f>
        <v>2</v>
      </c>
      <c r="AT461" s="7">
        <f>IF(AE461&gt;0,RANK(AE461,(Z461:AB461,AC461:AQ461)),0)</f>
        <v>4</v>
      </c>
      <c r="AU461" s="7">
        <f>IF(AF461&gt;0,RANK(AF461,(Z461:AB461,AC461:AQ461)),0)</f>
        <v>12</v>
      </c>
      <c r="AV461" s="7">
        <f>IF(AG461&gt;0,RANK(AG461,(Z461:AB461,AG461:AQ461)),0)</f>
        <v>8</v>
      </c>
      <c r="AW461" s="2">
        <f t="shared" si="489"/>
        <v>4.2843691148775898E-2</v>
      </c>
      <c r="AX461" s="2">
        <f t="shared" si="490"/>
        <v>7.9928174133928965E-4</v>
      </c>
      <c r="AY461" s="2">
        <f t="shared" si="491"/>
        <v>1.1058555599351815E-3</v>
      </c>
      <c r="BA461" s="2" t="str">
        <f t="shared" si="492"/>
        <v>District 5</v>
      </c>
      <c r="BB461" t="str">
        <f t="shared" si="493"/>
        <v>TX</v>
      </c>
      <c r="BC461">
        <v>5</v>
      </c>
      <c r="BE461" s="97">
        <v>48</v>
      </c>
      <c r="BF461" s="99">
        <v>905</v>
      </c>
      <c r="BG461" s="106">
        <f t="shared" si="494"/>
        <v>48905</v>
      </c>
      <c r="BH461" t="s">
        <v>2605</v>
      </c>
      <c r="BI461" t="s">
        <v>3184</v>
      </c>
      <c r="CB461" s="1">
        <f>SUMIF(County!$AT$2074:$AT$2327,$BC461,County!BT$2074:BT$2327)+SUMIF($BC$1622:$BC$1704,$BC461,CB$1622:CB$1704)</f>
        <v>20</v>
      </c>
    </row>
    <row r="462" spans="1:80" outlineLevel="1">
      <c r="A462" s="9" t="s">
        <v>1759</v>
      </c>
      <c r="B462" t="s">
        <v>2</v>
      </c>
      <c r="C462" s="1">
        <f t="shared" si="484"/>
        <v>90609</v>
      </c>
      <c r="D462" s="1">
        <v>3</v>
      </c>
      <c r="E462" s="1"/>
      <c r="F462" s="1"/>
      <c r="G462" s="1" t="str">
        <f t="shared" si="495"/>
        <v/>
      </c>
      <c r="H462" s="1">
        <f t="shared" si="496"/>
        <v>2</v>
      </c>
      <c r="I462" s="1">
        <f t="shared" si="497"/>
        <v>1</v>
      </c>
      <c r="J462" s="1"/>
      <c r="K462" s="1"/>
      <c r="L462" s="1"/>
      <c r="M462" s="7">
        <f>IF(Z462&gt;0,RANK(Z462,(Z462:AB462,AC462:AQ462)),0)</f>
        <v>5</v>
      </c>
      <c r="N462" s="7">
        <f>IF(AA462&gt;0,RANK(AA462,(Z462:AB462,AC462:AQ462)),0)</f>
        <v>6</v>
      </c>
      <c r="O462" s="7">
        <f>IF(AB462&gt;0,RANK(AB462,(Z462:AB462,AC462:AQ462)),0)</f>
        <v>3</v>
      </c>
      <c r="P462" s="7">
        <f>IF(AC462&gt;0,RANK(AC462,(Z462:AB462,AC462:AQ462)),0)</f>
        <v>1</v>
      </c>
      <c r="Q462" s="49">
        <f t="shared" si="485"/>
        <v>16026</v>
      </c>
      <c r="R462" s="177">
        <f t="shared" si="486"/>
        <v>0.17686984736615569</v>
      </c>
      <c r="S462" s="2"/>
      <c r="T462" s="2">
        <f t="shared" si="468"/>
        <v>3.4875122780297765E-2</v>
      </c>
      <c r="U462" s="2">
        <f t="shared" si="469"/>
        <v>1.1566179960048118E-2</v>
      </c>
      <c r="V462" s="2">
        <f t="shared" si="470"/>
        <v>0.18105265481353949</v>
      </c>
      <c r="W462" s="2">
        <f t="shared" si="471"/>
        <v>0.44215254555287004</v>
      </c>
      <c r="X462" s="2">
        <f t="shared" si="487"/>
        <v>0.26528269818671435</v>
      </c>
      <c r="Y462" s="2">
        <f t="shared" si="488"/>
        <v>0.3303534968932445</v>
      </c>
      <c r="Z462" s="1">
        <f>SUMIF(County!$AT$2074:$AT$2327,$BC462,County!R$2074:R$2327)+SUMIF($BC$1622:$BC$1704,$BC462,Z$1622:Z$1704)</f>
        <v>3160</v>
      </c>
      <c r="AA462" s="1">
        <f>SUMIF(County!$AT$2074:$AT$2327,$BC462,County!S$2074:S$2327)+SUMIF($BC$1622:$BC$1704,$BC462,AA$1622:AA$1704)</f>
        <v>1048</v>
      </c>
      <c r="AB462" s="1">
        <f>SUMIF(County!$AT$2074:$AT$2327,$BC462,County!T$2074:T$2327)+SUMIF($BC$1622:$BC$1704,$BC462,AB$1622:AB$1704)</f>
        <v>16405</v>
      </c>
      <c r="AC462" s="1">
        <f>SUMIF(County!$AT$2074:$AT$2327,$BC462,County!U$2074:U$2327)+SUMIF($BC$1622:$BC$1704,$BC462,AC$1622:AC$1704)</f>
        <v>40063</v>
      </c>
      <c r="AD462" s="1">
        <f>SUMIF(County!$AT$2074:$AT$2327,$BC462,County!V$2074:V$2327)+SUMIF($BC$1622:$BC$1704,$BC462,AD$1622:AD$1704)</f>
        <v>24037</v>
      </c>
      <c r="AE462" s="1">
        <f>SUMIF(County!$AT$2074:$AT$2327,$BC462,County!W$2074:W$2327)+SUMIF($BC$1622:$BC$1704,$BC462,AE$1622:AE$1704)</f>
        <v>4493</v>
      </c>
      <c r="AF462" s="1">
        <f>SUMIF(County!$AT$2074:$AT$2327,$BC462,County!X$2074:X$2327)+SUMIF($BC$1622:$BC$1704,$BC462,AF$1622:AF$1704)</f>
        <v>79</v>
      </c>
      <c r="AG462" s="1">
        <f>SUMIF(County!$AT$2074:$AT$2327,$BC462,County!Y$2074:Y$2327)+SUMIF($BC$1622:$BC$1704,$BC462,AG$1622:AG$1704)</f>
        <v>88</v>
      </c>
      <c r="AH462" s="1">
        <f>SUMIF(County!$AT$2074:$AT$2327,$BC462,County!Z$2074:Z$2327)+SUMIF($BC$1622:$BC$1704,$BC462,AH$1622:AH$1704)</f>
        <v>208</v>
      </c>
      <c r="AI462" s="1">
        <f>SUMIF(County!$AT$2074:$AT$2327,$BC462,County!AA$2074:AA$2327)+SUMIF($BC$1622:$BC$1704,$BC462,AI$1622:AI$1704)</f>
        <v>746</v>
      </c>
      <c r="AK462" s="1">
        <f t="shared" si="498"/>
        <v>15</v>
      </c>
      <c r="AL462" s="1">
        <f>SUMIF(County!$AT$2074:$AT$2327,$BC462,County!AD$2074:AD$2327)+SUMIF($BC$1622:$BC$1704,$BC462,AL$1622:AL$1704)</f>
        <v>186</v>
      </c>
      <c r="AN462" s="1">
        <f>SUMIF(County!$AT$2074:$AT$2327,$BC462,County!AF$2074:AF$2327)+SUMIF($BC$1622:$BC$1704,$BC462,AN$1622:AN$1704)</f>
        <v>59</v>
      </c>
      <c r="AO462" s="1">
        <f>SUMIF(County!$AT$2074:$AT$2327,$BC462,County!AG$2074:AG$2327)+SUMIF($BC$1622:$BC$1704,$BC462,AO$1622:AO$1704)</f>
        <v>22</v>
      </c>
      <c r="AS462" s="7">
        <f>IF(AD462&gt;0,RANK(AD462,(Z462:AB462,AC462:AQ462)),0)</f>
        <v>2</v>
      </c>
      <c r="AT462" s="7">
        <f>IF(AE462&gt;0,RANK(AE462,(Z462:AB462,AC462:AQ462)),0)</f>
        <v>4</v>
      </c>
      <c r="AU462" s="7">
        <f>IF(AF462&gt;0,RANK(AF462,(Z462:AB462,AC462:AQ462)),0)</f>
        <v>11</v>
      </c>
      <c r="AV462" s="7">
        <f>IF(AG462&gt;0,RANK(AG462,(Z462:AB462,AG462:AQ462)),0)</f>
        <v>7</v>
      </c>
      <c r="AW462" s="2">
        <f t="shared" si="489"/>
        <v>4.958668564932843E-2</v>
      </c>
      <c r="AX462" s="2">
        <f t="shared" si="490"/>
        <v>8.7187806950744405E-4</v>
      </c>
      <c r="AY462" s="2">
        <f t="shared" si="491"/>
        <v>9.7120595084373518E-4</v>
      </c>
      <c r="BA462" s="2" t="str">
        <f t="shared" si="492"/>
        <v>District 6</v>
      </c>
      <c r="BB462" t="str">
        <f t="shared" si="493"/>
        <v>TX</v>
      </c>
      <c r="BC462">
        <v>6</v>
      </c>
      <c r="BE462" s="97">
        <v>48</v>
      </c>
      <c r="BF462" s="99">
        <v>906</v>
      </c>
      <c r="BG462" s="106">
        <f t="shared" si="494"/>
        <v>48906</v>
      </c>
      <c r="BH462" t="s">
        <v>2605</v>
      </c>
      <c r="BI462" t="s">
        <v>3184</v>
      </c>
      <c r="CB462" s="1">
        <f>SUMIF(County!$AT$2074:$AT$2327,$BC462,County!BT$2074:BT$2327)+SUMIF($BC$1622:$BC$1704,$BC462,CB$1622:CB$1704)</f>
        <v>303</v>
      </c>
    </row>
    <row r="463" spans="1:80" outlineLevel="1">
      <c r="A463" s="9" t="s">
        <v>1356</v>
      </c>
      <c r="B463" t="s">
        <v>2</v>
      </c>
      <c r="C463" s="1">
        <f t="shared" si="484"/>
        <v>85193</v>
      </c>
      <c r="D463" s="1">
        <v>3</v>
      </c>
      <c r="E463" s="1"/>
      <c r="F463" s="1"/>
      <c r="G463" s="1">
        <f t="shared" si="495"/>
        <v>1</v>
      </c>
      <c r="H463" s="1">
        <f t="shared" si="496"/>
        <v>2</v>
      </c>
      <c r="I463" s="1" t="str">
        <f t="shared" si="497"/>
        <v/>
      </c>
      <c r="J463" s="1"/>
      <c r="K463" s="1"/>
      <c r="L463" s="1"/>
      <c r="M463" s="7">
        <f>IF(Z463&gt;0,RANK(Z463,(Z463:AB463,AC463:AQ463)),0)</f>
        <v>4</v>
      </c>
      <c r="N463" s="7">
        <f>IF(AA463&gt;0,RANK(AA463,(Z463:AB463,AC463:AQ463)),0)</f>
        <v>6</v>
      </c>
      <c r="O463" s="7">
        <f>IF(AB463&gt;0,RANK(AB463,(Z463:AB463,AC463:AQ463)),0)</f>
        <v>2</v>
      </c>
      <c r="P463" s="7">
        <f>IF(AC463&gt;0,RANK(AC463,(Z463:AB463,AC463:AQ463)),0)</f>
        <v>1</v>
      </c>
      <c r="Q463" s="49">
        <f t="shared" si="485"/>
        <v>11898</v>
      </c>
      <c r="R463" s="177">
        <f t="shared" si="486"/>
        <v>0.13965936168464546</v>
      </c>
      <c r="S463" s="2"/>
      <c r="T463" s="2">
        <f t="shared" si="468"/>
        <v>7.8175436949045107E-2</v>
      </c>
      <c r="U463" s="2">
        <f t="shared" si="469"/>
        <v>1.5447278532273779E-2</v>
      </c>
      <c r="V463" s="2">
        <f t="shared" si="470"/>
        <v>0.24574789008486614</v>
      </c>
      <c r="W463" s="2">
        <f t="shared" si="471"/>
        <v>0.38540725176951157</v>
      </c>
      <c r="X463" s="2">
        <f t="shared" si="487"/>
        <v>0.23452631084713532</v>
      </c>
      <c r="Y463" s="2">
        <f t="shared" si="488"/>
        <v>0.2752221426643035</v>
      </c>
      <c r="Z463" s="1">
        <f>SUMIF(County!$AT$2074:$AT$2327,$BC463,County!R$2074:R$2327)+SUMIF($BC$1622:$BC$1704,$BC463,Z$1622:Z$1704)</f>
        <v>6660</v>
      </c>
      <c r="AA463" s="1">
        <f>SUMIF(County!$AT$2074:$AT$2327,$BC463,County!S$2074:S$2327)+SUMIF($BC$1622:$BC$1704,$BC463,AA$1622:AA$1704)</f>
        <v>1316</v>
      </c>
      <c r="AB463" s="1">
        <f>SUMIF(County!$AT$2074:$AT$2327,$BC463,County!T$2074:T$2327)+SUMIF($BC$1622:$BC$1704,$BC463,AB$1622:AB$1704)</f>
        <v>20936</v>
      </c>
      <c r="AC463" s="1">
        <f>SUMIF(County!$AT$2074:$AT$2327,$BC463,County!U$2074:U$2327)+SUMIF($BC$1622:$BC$1704,$BC463,AC$1622:AC$1704)</f>
        <v>32834</v>
      </c>
      <c r="AD463" s="1">
        <f>SUMIF(County!$AT$2074:$AT$2327,$BC463,County!V$2074:V$2327)+SUMIF($BC$1622:$BC$1704,$BC463,AD$1622:AD$1704)</f>
        <v>19980</v>
      </c>
      <c r="AE463" s="1">
        <f>SUMIF(County!$AT$2074:$AT$2327,$BC463,County!W$2074:W$2327)+SUMIF($BC$1622:$BC$1704,$BC463,AE$1622:AE$1704)</f>
        <v>2062</v>
      </c>
      <c r="AF463" s="1">
        <f>SUMIF(County!$AT$2074:$AT$2327,$BC463,County!X$2074:X$2327)+SUMIF($BC$1622:$BC$1704,$BC463,AF$1622:AF$1704)</f>
        <v>120</v>
      </c>
      <c r="AG463" s="1">
        <f>SUMIF(County!$AT$2074:$AT$2327,$BC463,County!Y$2074:Y$2327)+SUMIF($BC$1622:$BC$1704,$BC463,AG$1622:AG$1704)</f>
        <v>95</v>
      </c>
      <c r="AH463" s="1">
        <f>SUMIF(County!$AT$2074:$AT$2327,$BC463,County!Z$2074:Z$2327)+SUMIF($BC$1622:$BC$1704,$BC463,AH$1622:AH$1704)</f>
        <v>196</v>
      </c>
      <c r="AI463" s="1">
        <f>SUMIF(County!$AT$2074:$AT$2327,$BC463,County!AA$2074:AA$2327)+SUMIF($BC$1622:$BC$1704,$BC463,AI$1622:AI$1704)</f>
        <v>821</v>
      </c>
      <c r="AK463" s="1">
        <f t="shared" si="498"/>
        <v>46</v>
      </c>
      <c r="AL463" s="1">
        <f>SUMIF(County!$AT$2074:$AT$2327,$BC463,County!AD$2074:AD$2327)+SUMIF($BC$1622:$BC$1704,$BC463,AL$1622:AL$1704)</f>
        <v>57</v>
      </c>
      <c r="AN463" s="1">
        <f>SUMIF(County!$AT$2074:$AT$2327,$BC463,County!AF$2074:AF$2327)+SUMIF($BC$1622:$BC$1704,$BC463,AN$1622:AN$1704)</f>
        <v>29</v>
      </c>
      <c r="AO463" s="1">
        <f>SUMIF(County!$AT$2074:$AT$2327,$BC463,County!AG$2074:AG$2327)+SUMIF($BC$1622:$BC$1704,$BC463,AO$1622:AO$1704)</f>
        <v>41</v>
      </c>
      <c r="AS463" s="7">
        <f>IF(AD463&gt;0,RANK(AD463,(Z463:AB463,AC463:AQ463)),0)</f>
        <v>3</v>
      </c>
      <c r="AT463" s="7">
        <f>IF(AE463&gt;0,RANK(AE463,(Z463:AB463,AC463:AQ463)),0)</f>
        <v>5</v>
      </c>
      <c r="AU463" s="7">
        <f>IF(AF463&gt;0,RANK(AF463,(Z463:AB463,AC463:AQ463)),0)</f>
        <v>9</v>
      </c>
      <c r="AV463" s="7">
        <f>IF(AG463&gt;0,RANK(AG463,(Z463:AB463,AG463:AQ463)),0)</f>
        <v>6</v>
      </c>
      <c r="AW463" s="2">
        <f t="shared" si="489"/>
        <v>2.4203866514854507E-2</v>
      </c>
      <c r="AX463" s="2">
        <f t="shared" si="490"/>
        <v>1.4085664315143262E-3</v>
      </c>
      <c r="AY463" s="2">
        <f t="shared" si="491"/>
        <v>1.1151150916155082E-3</v>
      </c>
      <c r="BA463" s="2" t="str">
        <f t="shared" si="492"/>
        <v>District 7</v>
      </c>
      <c r="BB463" t="str">
        <f t="shared" si="493"/>
        <v>TX</v>
      </c>
      <c r="BC463">
        <v>7</v>
      </c>
      <c r="BE463" s="97">
        <v>48</v>
      </c>
      <c r="BF463" s="99">
        <v>907</v>
      </c>
      <c r="BG463" s="106">
        <f t="shared" si="494"/>
        <v>48907</v>
      </c>
      <c r="BH463" t="s">
        <v>2605</v>
      </c>
      <c r="BI463" t="s">
        <v>3184</v>
      </c>
      <c r="CB463" s="1">
        <f>SUMIF(County!$AT$2074:$AT$2327,$BC463,County!BT$2074:BT$2327)+SUMIF($BC$1622:$BC$1704,$BC463,CB$1622:CB$1704)</f>
        <v>15</v>
      </c>
    </row>
    <row r="464" spans="1:80" outlineLevel="1">
      <c r="A464" s="9" t="s">
        <v>275</v>
      </c>
      <c r="B464" t="s">
        <v>2</v>
      </c>
      <c r="C464" s="1">
        <f t="shared" si="484"/>
        <v>130083</v>
      </c>
      <c r="D464" s="1">
        <v>3</v>
      </c>
      <c r="E464" s="1"/>
      <c r="F464" s="1"/>
      <c r="G464" s="1" t="str">
        <f t="shared" si="495"/>
        <v/>
      </c>
      <c r="H464" s="1">
        <f t="shared" si="496"/>
        <v>2</v>
      </c>
      <c r="I464" s="1">
        <f t="shared" si="497"/>
        <v>1</v>
      </c>
      <c r="J464" s="1"/>
      <c r="K464" s="1"/>
      <c r="L464" s="1"/>
      <c r="M464" s="7">
        <f>IF(Z464&gt;0,RANK(Z464,(Z464:AB464,AC464:AQ464)),0)</f>
        <v>5</v>
      </c>
      <c r="N464" s="7">
        <f>IF(AA464&gt;0,RANK(AA464,(Z464:AB464,AC464:AQ464)),0)</f>
        <v>7</v>
      </c>
      <c r="O464" s="7">
        <f>IF(AB464&gt;0,RANK(AB464,(Z464:AB464,AC464:AQ464)),0)</f>
        <v>3</v>
      </c>
      <c r="P464" s="7">
        <f>IF(AC464&gt;0,RANK(AC464,(Z464:AB464,AC464:AQ464)),0)</f>
        <v>1</v>
      </c>
      <c r="Q464" s="49">
        <f t="shared" si="485"/>
        <v>26739</v>
      </c>
      <c r="R464" s="177">
        <f t="shared" si="486"/>
        <v>0.20555337745900695</v>
      </c>
      <c r="S464" s="2"/>
      <c r="T464" s="2">
        <f t="shared" si="468"/>
        <v>3.534666328421085E-2</v>
      </c>
      <c r="U464" s="2">
        <f t="shared" si="469"/>
        <v>1.0078180853762598E-2</v>
      </c>
      <c r="V464" s="2">
        <f t="shared" si="470"/>
        <v>0.13841931689767303</v>
      </c>
      <c r="W464" s="2">
        <f t="shared" si="471"/>
        <v>0.48313000161435393</v>
      </c>
      <c r="X464" s="2">
        <f t="shared" si="487"/>
        <v>0.27757662415534695</v>
      </c>
      <c r="Y464" s="2">
        <f t="shared" si="488"/>
        <v>0.33302583734999958</v>
      </c>
      <c r="Z464" s="1">
        <f>SUMIF(County!$AT$2074:$AT$2327,$BC464,County!R$2074:R$2327)+SUMIF($BC$1622:$BC$1704,$BC464,Z$1622:Z$1704)</f>
        <v>4598</v>
      </c>
      <c r="AA464" s="1">
        <f>SUMIF(County!$AT$2074:$AT$2327,$BC464,County!S$2074:S$2327)+SUMIF($BC$1622:$BC$1704,$BC464,AA$1622:AA$1704)</f>
        <v>1311</v>
      </c>
      <c r="AB464" s="1">
        <f>SUMIF(County!$AT$2074:$AT$2327,$BC464,County!T$2074:T$2327)+SUMIF($BC$1622:$BC$1704,$BC464,AB$1622:AB$1704)</f>
        <v>18006</v>
      </c>
      <c r="AC464" s="1">
        <f>SUMIF(County!$AT$2074:$AT$2327,$BC464,County!U$2074:U$2327)+SUMIF($BC$1622:$BC$1704,$BC464,AC$1622:AC$1704)</f>
        <v>62847</v>
      </c>
      <c r="AD464" s="1">
        <f>SUMIF(County!$AT$2074:$AT$2327,$BC464,County!V$2074:V$2327)+SUMIF($BC$1622:$BC$1704,$BC464,AD$1622:AD$1704)</f>
        <v>36108</v>
      </c>
      <c r="AE464" s="1">
        <f>SUMIF(County!$AT$2074:$AT$2327,$BC464,County!W$2074:W$2327)+SUMIF($BC$1622:$BC$1704,$BC464,AE$1622:AE$1704)</f>
        <v>4857</v>
      </c>
      <c r="AF464" s="1">
        <f>SUMIF(County!$AT$2074:$AT$2327,$BC464,County!X$2074:X$2327)+SUMIF($BC$1622:$BC$1704,$BC464,AF$1622:AF$1704)</f>
        <v>133</v>
      </c>
      <c r="AG464" s="1">
        <f>SUMIF(County!$AT$2074:$AT$2327,$BC464,County!Y$2074:Y$2327)+SUMIF($BC$1622:$BC$1704,$BC464,AG$1622:AG$1704)</f>
        <v>167</v>
      </c>
      <c r="AH464" s="1">
        <f>SUMIF(County!$AT$2074:$AT$2327,$BC464,County!Z$2074:Z$2327)+SUMIF($BC$1622:$BC$1704,$BC464,AH$1622:AH$1704)</f>
        <v>286</v>
      </c>
      <c r="AI464" s="1">
        <f>SUMIF(County!$AT$2074:$AT$2327,$BC464,County!AA$2074:AA$2327)+SUMIF($BC$1622:$BC$1704,$BC464,AI$1622:AI$1704)</f>
        <v>1389</v>
      </c>
      <c r="AK464" s="1">
        <f t="shared" si="498"/>
        <v>1</v>
      </c>
      <c r="AL464" s="1">
        <f>SUMIF(County!$AT$2074:$AT$2327,$BC464,County!AD$2074:AD$2327)+SUMIF($BC$1622:$BC$1704,$BC464,AL$1622:AL$1704)</f>
        <v>215</v>
      </c>
      <c r="AN464" s="1">
        <f>SUMIF(County!$AT$2074:$AT$2327,$BC464,County!AF$2074:AF$2327)+SUMIF($BC$1622:$BC$1704,$BC464,AN$1622:AN$1704)</f>
        <v>132</v>
      </c>
      <c r="AO464" s="1">
        <f>SUMIF(County!$AT$2074:$AT$2327,$BC464,County!AG$2074:AG$2327)+SUMIF($BC$1622:$BC$1704,$BC464,AO$1622:AO$1704)</f>
        <v>33</v>
      </c>
      <c r="AS464" s="7">
        <f>IF(AD464&gt;0,RANK(AD464,(Z464:AB464,AC464:AQ464)),0)</f>
        <v>2</v>
      </c>
      <c r="AT464" s="7">
        <f>IF(AE464&gt;0,RANK(AE464,(Z464:AB464,AC464:AQ464)),0)</f>
        <v>4</v>
      </c>
      <c r="AU464" s="7">
        <f>IF(AF464&gt;0,RANK(AF464,(Z464:AB464,AC464:AQ464)),0)</f>
        <v>11</v>
      </c>
      <c r="AV464" s="7">
        <f>IF(AG464&gt;0,RANK(AG464,(Z464:AB464,AG464:AQ464)),0)</f>
        <v>7</v>
      </c>
      <c r="AW464" s="2">
        <f t="shared" si="489"/>
        <v>3.7337699776296675E-2</v>
      </c>
      <c r="AX464" s="2">
        <f t="shared" si="490"/>
        <v>1.0224241445846113E-3</v>
      </c>
      <c r="AY464" s="2">
        <f t="shared" si="491"/>
        <v>1.2837957304182713E-3</v>
      </c>
      <c r="BA464" s="2" t="str">
        <f t="shared" si="492"/>
        <v>District 8</v>
      </c>
      <c r="BB464" t="str">
        <f t="shared" si="493"/>
        <v>TX</v>
      </c>
      <c r="BC464">
        <v>8</v>
      </c>
      <c r="BE464" s="97">
        <v>48</v>
      </c>
      <c r="BF464" s="99">
        <v>908</v>
      </c>
      <c r="BG464" s="106">
        <f t="shared" si="494"/>
        <v>48908</v>
      </c>
      <c r="BH464" t="s">
        <v>2605</v>
      </c>
      <c r="BI464" t="s">
        <v>3184</v>
      </c>
      <c r="CB464" s="1">
        <f>SUMIF(County!$AT$2074:$AT$2327,$BC464,County!BT$2074:BT$2327)+SUMIF($BC$1622:$BC$1704,$BC464,CB$1622:CB$1704)</f>
        <v>46</v>
      </c>
    </row>
    <row r="465" spans="1:80" outlineLevel="1">
      <c r="A465" s="9" t="s">
        <v>3001</v>
      </c>
      <c r="B465" t="s">
        <v>2</v>
      </c>
      <c r="C465" s="1">
        <f t="shared" si="484"/>
        <v>18601</v>
      </c>
      <c r="D465" s="1">
        <v>3</v>
      </c>
      <c r="E465" s="1"/>
      <c r="F465" s="1"/>
      <c r="G465" s="1" t="str">
        <f t="shared" si="495"/>
        <v/>
      </c>
      <c r="H465" s="1">
        <f t="shared" si="496"/>
        <v>2</v>
      </c>
      <c r="I465" s="1">
        <f t="shared" si="497"/>
        <v>1</v>
      </c>
      <c r="J465" s="1"/>
      <c r="K465" s="1"/>
      <c r="L465" s="1"/>
      <c r="M465" s="7">
        <f>IF(Z465&gt;0,RANK(Z465,(Z465:AB465,AC465:AQ465)),0)</f>
        <v>4</v>
      </c>
      <c r="N465" s="7">
        <f>IF(AA465&gt;0,RANK(AA465,(Z465:AB465,AC465:AQ465)),0)</f>
        <v>6</v>
      </c>
      <c r="O465" s="7">
        <f>IF(AB465&gt;0,RANK(AB465,(Z465:AB465,AC465:AQ465)),0)</f>
        <v>3</v>
      </c>
      <c r="P465" s="7">
        <f>IF(AC465&gt;0,RANK(AC465,(Z465:AB465,AC465:AQ465)),0)</f>
        <v>1</v>
      </c>
      <c r="Q465" s="49">
        <f t="shared" si="485"/>
        <v>2818</v>
      </c>
      <c r="R465" s="177">
        <f t="shared" si="486"/>
        <v>0.15149723133164883</v>
      </c>
      <c r="S465" s="2"/>
      <c r="T465" s="2">
        <f t="shared" si="468"/>
        <v>4.6664157840976293E-2</v>
      </c>
      <c r="U465" s="2">
        <f t="shared" si="469"/>
        <v>2.171926240524703E-2</v>
      </c>
      <c r="V465" s="2">
        <f t="shared" si="470"/>
        <v>0.18783936347508198</v>
      </c>
      <c r="W465" s="2">
        <f t="shared" si="471"/>
        <v>0.42218160313961617</v>
      </c>
      <c r="X465" s="2">
        <f t="shared" si="487"/>
        <v>0.27068437180796734</v>
      </c>
      <c r="Y465" s="2">
        <f t="shared" si="488"/>
        <v>0.32159561313907847</v>
      </c>
      <c r="Z465" s="1">
        <f>SUMIF(County!$AT$2074:$AT$2327,$BC465,County!R$2074:R$2327)+SUMIF($BC$1622:$BC$1704,$BC465,Z$1622:Z$1704)</f>
        <v>868</v>
      </c>
      <c r="AA465" s="1">
        <f>SUMIF(County!$AT$2074:$AT$2327,$BC465,County!S$2074:S$2327)+SUMIF($BC$1622:$BC$1704,$BC465,AA$1622:AA$1704)</f>
        <v>404</v>
      </c>
      <c r="AB465" s="1">
        <f>SUMIF(County!$AT$2074:$AT$2327,$BC465,County!T$2074:T$2327)+SUMIF($BC$1622:$BC$1704,$BC465,AB$1622:AB$1704)</f>
        <v>3494</v>
      </c>
      <c r="AC465" s="1">
        <f>SUMIF(County!$AT$2074:$AT$2327,$BC465,County!U$2074:U$2327)+SUMIF($BC$1622:$BC$1704,$BC465,AC$1622:AC$1704)</f>
        <v>7853</v>
      </c>
      <c r="AD465" s="1">
        <f>SUMIF(County!$AT$2074:$AT$2327,$BC465,County!V$2074:V$2327)+SUMIF($BC$1622:$BC$1704,$BC465,AD$1622:AD$1704)</f>
        <v>5035</v>
      </c>
      <c r="AE465" s="1">
        <f>SUMIF(County!$AT$2074:$AT$2327,$BC465,County!W$2074:W$2327)+SUMIF($BC$1622:$BC$1704,$BC465,AE$1622:AE$1704)</f>
        <v>562</v>
      </c>
      <c r="AF465" s="1">
        <f>SUMIF(County!$AT$2074:$AT$2327,$BC465,County!X$2074:X$2327)+SUMIF($BC$1622:$BC$1704,$BC465,AF$1622:AF$1704)</f>
        <v>17</v>
      </c>
      <c r="AG465" s="1">
        <f>SUMIF(County!$AT$2074:$AT$2327,$BC465,County!Y$2074:Y$2327)+SUMIF($BC$1622:$BC$1704,$BC465,AG$1622:AG$1704)</f>
        <v>18</v>
      </c>
      <c r="AH465" s="1">
        <f>SUMIF(County!$AT$2074:$AT$2327,$BC465,County!Z$2074:Z$2327)+SUMIF($BC$1622:$BC$1704,$BC465,AH$1622:AH$1704)</f>
        <v>55</v>
      </c>
      <c r="AI465" s="1">
        <f>SUMIF(County!$AT$2074:$AT$2327,$BC465,County!AA$2074:AA$2327)+SUMIF($BC$1622:$BC$1704,$BC465,AI$1622:AI$1704)</f>
        <v>192</v>
      </c>
      <c r="AK465" s="1">
        <f t="shared" si="498"/>
        <v>61</v>
      </c>
      <c r="AL465" s="1">
        <f>SUMIF(County!$AT$2074:$AT$2327,$BC465,County!AD$2074:AD$2327)+SUMIF($BC$1622:$BC$1704,$BC465,AL$1622:AL$1704)</f>
        <v>21</v>
      </c>
      <c r="AN465" s="1">
        <f>SUMIF(County!$AT$2074:$AT$2327,$BC465,County!AF$2074:AF$2327)+SUMIF($BC$1622:$BC$1704,$BC465,AN$1622:AN$1704)</f>
        <v>11</v>
      </c>
      <c r="AO465" s="1">
        <f>SUMIF(County!$AT$2074:$AT$2327,$BC465,County!AG$2074:AG$2327)+SUMIF($BC$1622:$BC$1704,$BC465,AO$1622:AO$1704)</f>
        <v>10</v>
      </c>
      <c r="AS465" s="7">
        <f>IF(AD465&gt;0,RANK(AD465,(Z465:AB465,AC465:AQ465)),0)</f>
        <v>2</v>
      </c>
      <c r="AT465" s="7">
        <f>IF(AE465&gt;0,RANK(AE465,(Z465:AB465,AC465:AQ465)),0)</f>
        <v>5</v>
      </c>
      <c r="AU465" s="7">
        <f>IF(AF465&gt;0,RANK(AF465,(Z465:AB465,AC465:AQ465)),0)</f>
        <v>12</v>
      </c>
      <c r="AV465" s="7">
        <f>IF(AG465&gt;0,RANK(AG465,(Z465:AB465,AG465:AQ465)),0)</f>
        <v>8</v>
      </c>
      <c r="AW465" s="2">
        <f t="shared" si="489"/>
        <v>3.0213429385516907E-2</v>
      </c>
      <c r="AX465" s="2">
        <f t="shared" si="490"/>
        <v>9.1392935863663239E-4</v>
      </c>
      <c r="AY465" s="2">
        <f t="shared" si="491"/>
        <v>9.6768990914466969E-4</v>
      </c>
      <c r="BA465" s="2" t="str">
        <f t="shared" si="492"/>
        <v>District 9</v>
      </c>
      <c r="BB465" t="str">
        <f t="shared" si="493"/>
        <v>TX</v>
      </c>
      <c r="BC465">
        <v>9</v>
      </c>
      <c r="BE465" s="97">
        <v>48</v>
      </c>
      <c r="BF465" s="99">
        <v>909</v>
      </c>
      <c r="BG465" s="106">
        <f t="shared" si="494"/>
        <v>48909</v>
      </c>
      <c r="BH465" t="s">
        <v>2605</v>
      </c>
      <c r="BI465" t="s">
        <v>3184</v>
      </c>
      <c r="CB465" s="1">
        <f>SUMIF(County!$AT$2074:$AT$2327,$BC465,County!BT$2074:BT$2327)+SUMIF($BC$1622:$BC$1704,$BC465,CB$1622:CB$1704)</f>
        <v>1</v>
      </c>
    </row>
    <row r="466" spans="1:80" outlineLevel="1">
      <c r="A466" s="9" t="s">
        <v>50</v>
      </c>
      <c r="B466" t="s">
        <v>2</v>
      </c>
      <c r="C466" s="1">
        <f t="shared" si="484"/>
        <v>101140</v>
      </c>
      <c r="D466" s="1">
        <v>3</v>
      </c>
      <c r="E466" s="1"/>
      <c r="F466" s="1"/>
      <c r="G466" s="1" t="str">
        <f t="shared" si="495"/>
        <v/>
      </c>
      <c r="H466" s="1">
        <f t="shared" si="496"/>
        <v>2</v>
      </c>
      <c r="I466" s="1">
        <f t="shared" si="497"/>
        <v>1</v>
      </c>
      <c r="J466" s="1"/>
      <c r="K466" s="1"/>
      <c r="L466" s="1"/>
      <c r="M466" s="7">
        <f>IF(Z466&gt;0,RANK(Z466,(Z466:AB466,AC466:AQ466)),0)</f>
        <v>4</v>
      </c>
      <c r="N466" s="7">
        <f>IF(AA466&gt;0,RANK(AA466,(Z466:AB466,AC466:AQ466)),0)</f>
        <v>6</v>
      </c>
      <c r="O466" s="7">
        <f>IF(AB466&gt;0,RANK(AB466,(Z466:AB466,AC466:AQ466)),0)</f>
        <v>3</v>
      </c>
      <c r="P466" s="7">
        <f>IF(AC466&gt;0,RANK(AC466,(Z466:AB466,AC466:AQ466)),0)</f>
        <v>1</v>
      </c>
      <c r="Q466" s="49">
        <f t="shared" si="485"/>
        <v>20558</v>
      </c>
      <c r="R466" s="177">
        <f t="shared" si="486"/>
        <v>0.20326280403401226</v>
      </c>
      <c r="S466" s="2"/>
      <c r="T466" s="2">
        <f t="shared" si="468"/>
        <v>4.3711686770812733E-2</v>
      </c>
      <c r="U466" s="2">
        <f t="shared" si="469"/>
        <v>9.3138224243622704E-3</v>
      </c>
      <c r="V466" s="2">
        <f t="shared" si="470"/>
        <v>0.17153450662448091</v>
      </c>
      <c r="W466" s="2">
        <f t="shared" si="471"/>
        <v>0.46035198734427524</v>
      </c>
      <c r="X466" s="2">
        <f t="shared" si="487"/>
        <v>0.25708918331026298</v>
      </c>
      <c r="Y466" s="2">
        <f t="shared" si="488"/>
        <v>0.31508799683606886</v>
      </c>
      <c r="Z466" s="1">
        <f>SUMIF(County!$AT$2074:$AT$2327,$BC466,County!R$2074:R$2327)+SUMIF($BC$1622:$BC$1704,$BC466,Z$1622:Z$1704)</f>
        <v>4421</v>
      </c>
      <c r="AA466" s="1">
        <f>SUMIF(County!$AT$2074:$AT$2327,$BC466,County!S$2074:S$2327)+SUMIF($BC$1622:$BC$1704,$BC466,AA$1622:AA$1704)</f>
        <v>942</v>
      </c>
      <c r="AB466" s="1">
        <f>SUMIF(County!$AT$2074:$AT$2327,$BC466,County!T$2074:T$2327)+SUMIF($BC$1622:$BC$1704,$BC466,AB$1622:AB$1704)</f>
        <v>17349</v>
      </c>
      <c r="AC466" s="1">
        <f>SUMIF(County!$AT$2074:$AT$2327,$BC466,County!U$2074:U$2327)+SUMIF($BC$1622:$BC$1704,$BC466,AC$1622:AC$1704)</f>
        <v>46560</v>
      </c>
      <c r="AD466" s="1">
        <f>SUMIF(County!$AT$2074:$AT$2327,$BC466,County!V$2074:V$2327)+SUMIF($BC$1622:$BC$1704,$BC466,AD$1622:AD$1704)</f>
        <v>26002</v>
      </c>
      <c r="AE466" s="1">
        <f>SUMIF(County!$AT$2074:$AT$2327,$BC466,County!W$2074:W$2327)+SUMIF($BC$1622:$BC$1704,$BC466,AE$1622:AE$1704)</f>
        <v>3452</v>
      </c>
      <c r="AF466" s="1">
        <f>SUMIF(County!$AT$2074:$AT$2327,$BC466,County!X$2074:X$2327)+SUMIF($BC$1622:$BC$1704,$BC466,AF$1622:AF$1704)</f>
        <v>95</v>
      </c>
      <c r="AG466" s="1">
        <f>SUMIF(County!$AT$2074:$AT$2327,$BC466,County!Y$2074:Y$2327)+SUMIF($BC$1622:$BC$1704,$BC466,AG$1622:AG$1704)</f>
        <v>77</v>
      </c>
      <c r="AH466" s="1">
        <f>SUMIF(County!$AT$2074:$AT$2327,$BC466,County!Z$2074:Z$2327)+SUMIF($BC$1622:$BC$1704,$BC466,AH$1622:AH$1704)</f>
        <v>311</v>
      </c>
      <c r="AI466" s="1">
        <f>SUMIF(County!$AT$2074:$AT$2327,$BC466,County!AA$2074:AA$2327)+SUMIF($BC$1622:$BC$1704,$BC466,AI$1622:AI$1704)</f>
        <v>804</v>
      </c>
      <c r="AK466" s="1">
        <f t="shared" si="498"/>
        <v>923</v>
      </c>
      <c r="AL466" s="1">
        <f>SUMIF(County!$AT$2074:$AT$2327,$BC466,County!AD$2074:AD$2327)+SUMIF($BC$1622:$BC$1704,$BC466,AL$1622:AL$1704)</f>
        <v>143</v>
      </c>
      <c r="AN466" s="1">
        <f>SUMIF(County!$AT$2074:$AT$2327,$BC466,County!AF$2074:AF$2327)+SUMIF($BC$1622:$BC$1704,$BC466,AN$1622:AN$1704)</f>
        <v>38</v>
      </c>
      <c r="AO466" s="1">
        <f>SUMIF(County!$AT$2074:$AT$2327,$BC466,County!AG$2074:AG$2327)+SUMIF($BC$1622:$BC$1704,$BC466,AO$1622:AO$1704)</f>
        <v>23</v>
      </c>
      <c r="AS466" s="7">
        <f>IF(AD466&gt;0,RANK(AD466,(Z466:AB466,AC466:AQ466)),0)</f>
        <v>2</v>
      </c>
      <c r="AT466" s="7">
        <f>IF(AE466&gt;0,RANK(AE466,(Z466:AB466,AC466:AQ466)),0)</f>
        <v>5</v>
      </c>
      <c r="AU466" s="7">
        <f>IF(AF466&gt;0,RANK(AF466,(Z466:AB466,AC466:AQ466)),0)</f>
        <v>11</v>
      </c>
      <c r="AV466" s="7">
        <f>IF(AG466&gt;0,RANK(AG466,(Z466:AB466,AG466:AQ466)),0)</f>
        <v>8</v>
      </c>
      <c r="AW466" s="2">
        <f t="shared" si="489"/>
        <v>3.4130907652758551E-2</v>
      </c>
      <c r="AX466" s="2">
        <f t="shared" si="490"/>
        <v>9.3929207039746888E-4</v>
      </c>
      <c r="AY466" s="2">
        <f t="shared" si="491"/>
        <v>7.6132094126952739E-4</v>
      </c>
      <c r="BA466" s="2" t="str">
        <f t="shared" si="492"/>
        <v>District 10</v>
      </c>
      <c r="BB466" t="str">
        <f t="shared" si="493"/>
        <v>TX</v>
      </c>
      <c r="BC466">
        <v>10</v>
      </c>
      <c r="BE466" s="97">
        <v>48</v>
      </c>
      <c r="BF466" s="99">
        <v>910</v>
      </c>
      <c r="BG466" s="106">
        <f t="shared" si="494"/>
        <v>48910</v>
      </c>
      <c r="BH466" t="s">
        <v>2605</v>
      </c>
      <c r="BI466" t="s">
        <v>3184</v>
      </c>
      <c r="CB466" s="1">
        <f>SUMIF(County!$AT$2074:$AT$2327,$BC466,County!BT$2074:BT$2327)+SUMIF($BC$1622:$BC$1704,$BC466,CB$1622:CB$1704)</f>
        <v>61</v>
      </c>
    </row>
    <row r="467" spans="1:80" outlineLevel="1">
      <c r="A467" s="9" t="s">
        <v>1892</v>
      </c>
      <c r="B467" t="s">
        <v>2</v>
      </c>
      <c r="C467" s="1">
        <f t="shared" si="484"/>
        <v>127022</v>
      </c>
      <c r="D467" s="1">
        <v>3</v>
      </c>
      <c r="E467" s="1"/>
      <c r="F467" s="1"/>
      <c r="G467" s="1" t="str">
        <f t="shared" si="495"/>
        <v/>
      </c>
      <c r="H467" s="1">
        <f t="shared" si="496"/>
        <v>2</v>
      </c>
      <c r="I467" s="1">
        <f t="shared" si="497"/>
        <v>1</v>
      </c>
      <c r="J467" s="1"/>
      <c r="K467" s="1"/>
      <c r="L467" s="1"/>
      <c r="M467" s="7">
        <f>IF(Z467&gt;0,RANK(Z467,(Z467:AB467,AC467:AQ467)),0)</f>
        <v>5</v>
      </c>
      <c r="N467" s="7">
        <f>IF(AA467&gt;0,RANK(AA467,(Z467:AB467,AC467:AQ467)),0)</f>
        <v>7</v>
      </c>
      <c r="O467" s="7">
        <f>IF(AB467&gt;0,RANK(AB467,(Z467:AB467,AC467:AQ467)),0)</f>
        <v>3</v>
      </c>
      <c r="P467" s="7">
        <f>IF(AC467&gt;0,RANK(AC467,(Z467:AB467,AC467:AQ467)),0)</f>
        <v>1</v>
      </c>
      <c r="Q467" s="49">
        <f t="shared" si="485"/>
        <v>23141</v>
      </c>
      <c r="R467" s="177">
        <f t="shared" si="486"/>
        <v>0.18218103950496764</v>
      </c>
      <c r="S467" s="2"/>
      <c r="T467" s="2">
        <f t="shared" si="468"/>
        <v>2.6727653477350382E-2</v>
      </c>
      <c r="U467" s="2">
        <f t="shared" si="469"/>
        <v>1.4643132685676496E-2</v>
      </c>
      <c r="V467" s="2">
        <f t="shared" si="470"/>
        <v>0.13889719891042496</v>
      </c>
      <c r="W467" s="2">
        <f t="shared" si="471"/>
        <v>0.46058163152839665</v>
      </c>
      <c r="X467" s="2">
        <f t="shared" si="487"/>
        <v>0.27840059202342904</v>
      </c>
      <c r="Y467" s="2">
        <f t="shared" si="488"/>
        <v>0.35915038339815147</v>
      </c>
      <c r="Z467" s="1">
        <f>SUMIF(County!$AT$2074:$AT$2327,$BC467,County!R$2074:R$2327)+SUMIF($BC$1622:$BC$1704,$BC467,Z$1622:Z$1704)</f>
        <v>3395</v>
      </c>
      <c r="AA467" s="1">
        <f>SUMIF(County!$AT$2074:$AT$2327,$BC467,County!S$2074:S$2327)+SUMIF($BC$1622:$BC$1704,$BC467,AA$1622:AA$1704)</f>
        <v>1860</v>
      </c>
      <c r="AB467" s="1">
        <f>SUMIF(County!$AT$2074:$AT$2327,$BC467,County!T$2074:T$2327)+SUMIF($BC$1622:$BC$1704,$BC467,AB$1622:AB$1704)</f>
        <v>17643</v>
      </c>
      <c r="AC467" s="1">
        <f>SUMIF(County!$AT$2074:$AT$2327,$BC467,County!U$2074:U$2327)+SUMIF($BC$1622:$BC$1704,$BC467,AC$1622:AC$1704)</f>
        <v>58504</v>
      </c>
      <c r="AD467" s="1">
        <f>SUMIF(County!$AT$2074:$AT$2327,$BC467,County!V$2074:V$2327)+SUMIF($BC$1622:$BC$1704,$BC467,AD$1622:AD$1704)</f>
        <v>35363</v>
      </c>
      <c r="AE467" s="1">
        <f>SUMIF(County!$AT$2074:$AT$2327,$BC467,County!W$2074:W$2327)+SUMIF($BC$1622:$BC$1704,$BC467,AE$1622:AE$1704)</f>
        <v>6929</v>
      </c>
      <c r="AF467" s="1">
        <f>SUMIF(County!$AT$2074:$AT$2327,$BC467,County!X$2074:X$2327)+SUMIF($BC$1622:$BC$1704,$BC467,AF$1622:AF$1704)</f>
        <v>111</v>
      </c>
      <c r="AG467" s="1">
        <f>SUMIF(County!$AT$2074:$AT$2327,$BC467,County!Y$2074:Y$2327)+SUMIF($BC$1622:$BC$1704,$BC467,AG$1622:AG$1704)</f>
        <v>173</v>
      </c>
      <c r="AH467" s="1">
        <f>SUMIF(County!$AT$2074:$AT$2327,$BC467,County!Z$2074:Z$2327)+SUMIF($BC$1622:$BC$1704,$BC467,AH$1622:AH$1704)</f>
        <v>323</v>
      </c>
      <c r="AI467" s="1">
        <f>SUMIF(County!$AT$2074:$AT$2327,$BC467,County!AA$2074:AA$2327)+SUMIF($BC$1622:$BC$1704,$BC467,AI$1622:AI$1704)</f>
        <v>2072</v>
      </c>
      <c r="AK467" s="1">
        <f t="shared" si="498"/>
        <v>31</v>
      </c>
      <c r="AL467" s="1">
        <f>SUMIF(County!$AT$2074:$AT$2327,$BC467,County!AD$2074:AD$2327)+SUMIF($BC$1622:$BC$1704,$BC467,AL$1622:AL$1704)</f>
        <v>486</v>
      </c>
      <c r="AN467" s="1">
        <f>SUMIF(County!$AT$2074:$AT$2327,$BC467,County!AF$2074:AF$2327)+SUMIF($BC$1622:$BC$1704,$BC467,AN$1622:AN$1704)</f>
        <v>70</v>
      </c>
      <c r="AO467" s="1">
        <f>SUMIF(County!$AT$2074:$AT$2327,$BC467,County!AG$2074:AG$2327)+SUMIF($BC$1622:$BC$1704,$BC467,AO$1622:AO$1704)</f>
        <v>62</v>
      </c>
      <c r="AS467" s="7">
        <f>IF(AD467&gt;0,RANK(AD467,(Z467:AB467,AC467:AQ467)),0)</f>
        <v>2</v>
      </c>
      <c r="AT467" s="7">
        <f>IF(AE467&gt;0,RANK(AE467,(Z467:AB467,AC467:AQ467)),0)</f>
        <v>4</v>
      </c>
      <c r="AU467" s="7">
        <f>IF(AF467&gt;0,RANK(AF467,(Z467:AB467,AC467:AQ467)),0)</f>
        <v>11</v>
      </c>
      <c r="AV467" s="7">
        <f>IF(AG467&gt;0,RANK(AG467,(Z467:AB467,AG467:AQ467)),0)</f>
        <v>7</v>
      </c>
      <c r="AW467" s="2">
        <f t="shared" si="489"/>
        <v>5.4549605580135725E-2</v>
      </c>
      <c r="AX467" s="2">
        <f t="shared" si="490"/>
        <v>8.7386436995166188E-4</v>
      </c>
      <c r="AY467" s="2">
        <f t="shared" si="491"/>
        <v>1.3619687928075452E-3</v>
      </c>
      <c r="BA467" s="2" t="str">
        <f t="shared" si="492"/>
        <v>District 11</v>
      </c>
      <c r="BB467" t="str">
        <f t="shared" si="493"/>
        <v>TX</v>
      </c>
      <c r="BC467">
        <v>11</v>
      </c>
      <c r="BE467" s="97">
        <v>48</v>
      </c>
      <c r="BF467" s="99">
        <v>911</v>
      </c>
      <c r="BG467" s="106">
        <f t="shared" si="494"/>
        <v>48911</v>
      </c>
      <c r="BH467" t="s">
        <v>2605</v>
      </c>
      <c r="BI467" t="s">
        <v>3184</v>
      </c>
      <c r="CB467" s="1">
        <f>SUMIF(County!$AT$2074:$AT$2327,$BC467,County!BT$2074:BT$2327)+SUMIF($BC$1622:$BC$1704,$BC467,CB$1622:CB$1704)</f>
        <v>923</v>
      </c>
    </row>
    <row r="468" spans="1:80" outlineLevel="1">
      <c r="A468" s="9" t="s">
        <v>466</v>
      </c>
      <c r="B468" t="s">
        <v>2</v>
      </c>
      <c r="C468" s="1">
        <f t="shared" si="484"/>
        <v>107717</v>
      </c>
      <c r="D468" s="1">
        <v>3</v>
      </c>
      <c r="E468" s="1"/>
      <c r="F468" s="1"/>
      <c r="G468" s="1" t="str">
        <f t="shared" si="495"/>
        <v/>
      </c>
      <c r="H468" s="1">
        <f t="shared" si="496"/>
        <v>2</v>
      </c>
      <c r="I468" s="1">
        <f t="shared" si="497"/>
        <v>1</v>
      </c>
      <c r="J468" s="1"/>
      <c r="K468" s="1"/>
      <c r="L468" s="1"/>
      <c r="M468" s="7">
        <f>IF(Z468&gt;0,RANK(Z468,(Z468:AB468,AC468:AQ468)),0)</f>
        <v>5</v>
      </c>
      <c r="N468" s="7">
        <f>IF(AA468&gt;0,RANK(AA468,(Z468:AB468,AC468:AQ468)),0)</f>
        <v>6</v>
      </c>
      <c r="O468" s="7">
        <f>IF(AB468&gt;0,RANK(AB468,(Z468:AB468,AC468:AQ468)),0)</f>
        <v>3</v>
      </c>
      <c r="P468" s="7">
        <f>IF(AC468&gt;0,RANK(AC468,(Z468:AB468,AC468:AQ468)),0)</f>
        <v>1</v>
      </c>
      <c r="Q468" s="49">
        <f t="shared" si="485"/>
        <v>17125</v>
      </c>
      <c r="R468" s="177">
        <f t="shared" si="486"/>
        <v>0.15898140497785865</v>
      </c>
      <c r="S468" s="2"/>
      <c r="T468" s="2">
        <f t="shared" si="468"/>
        <v>3.8201955123146766E-2</v>
      </c>
      <c r="U468" s="2">
        <f t="shared" si="469"/>
        <v>1.0202660675659366E-2</v>
      </c>
      <c r="V468" s="2">
        <f t="shared" si="470"/>
        <v>0.17776209883305327</v>
      </c>
      <c r="W468" s="2">
        <f t="shared" si="471"/>
        <v>0.43372912353667481</v>
      </c>
      <c r="X468" s="2">
        <f t="shared" si="487"/>
        <v>0.27474771855881613</v>
      </c>
      <c r="Y468" s="2">
        <f t="shared" si="488"/>
        <v>0.34010416183146586</v>
      </c>
      <c r="Z468" s="1">
        <f>SUMIF(County!$AT$2074:$AT$2327,$BC468,County!R$2074:R$2327)+SUMIF($BC$1622:$BC$1704,$BC468,Z$1622:Z$1704)</f>
        <v>4115</v>
      </c>
      <c r="AA468" s="1">
        <f>SUMIF(County!$AT$2074:$AT$2327,$BC468,County!S$2074:S$2327)+SUMIF($BC$1622:$BC$1704,$BC468,AA$1622:AA$1704)</f>
        <v>1099</v>
      </c>
      <c r="AB468" s="1">
        <f>SUMIF(County!$AT$2074:$AT$2327,$BC468,County!T$2074:T$2327)+SUMIF($BC$1622:$BC$1704,$BC468,AB$1622:AB$1704)</f>
        <v>19148</v>
      </c>
      <c r="AC468" s="1">
        <f>SUMIF(County!$AT$2074:$AT$2327,$BC468,County!U$2074:U$2327)+SUMIF($BC$1622:$BC$1704,$BC468,AC$1622:AC$1704)</f>
        <v>46720</v>
      </c>
      <c r="AD468" s="1">
        <f>SUMIF(County!$AT$2074:$AT$2327,$BC468,County!V$2074:V$2327)+SUMIF($BC$1622:$BC$1704,$BC468,AD$1622:AD$1704)</f>
        <v>29595</v>
      </c>
      <c r="AE468" s="1">
        <f>SUMIF(County!$AT$2074:$AT$2327,$BC468,County!W$2074:W$2327)+SUMIF($BC$1622:$BC$1704,$BC468,AE$1622:AE$1704)</f>
        <v>5157</v>
      </c>
      <c r="AF468" s="1">
        <f>SUMIF(County!$AT$2074:$AT$2327,$BC468,County!X$2074:X$2327)+SUMIF($BC$1622:$BC$1704,$BC468,AF$1622:AF$1704)</f>
        <v>121</v>
      </c>
      <c r="AG468" s="1">
        <f>SUMIF(County!$AT$2074:$AT$2327,$BC468,County!Y$2074:Y$2327)+SUMIF($BC$1622:$BC$1704,$BC468,AG$1622:AG$1704)</f>
        <v>98</v>
      </c>
      <c r="AH468" s="1">
        <f>SUMIF(County!$AT$2074:$AT$2327,$BC468,County!Z$2074:Z$2327)+SUMIF($BC$1622:$BC$1704,$BC468,AH$1622:AH$1704)</f>
        <v>271</v>
      </c>
      <c r="AI468" s="1">
        <f>SUMIF(County!$AT$2074:$AT$2327,$BC468,County!AA$2074:AA$2327)+SUMIF($BC$1622:$BC$1704,$BC468,AI$1622:AI$1704)</f>
        <v>872</v>
      </c>
      <c r="AK468" s="1">
        <f t="shared" si="498"/>
        <v>205</v>
      </c>
      <c r="AL468" s="1">
        <f>SUMIF(County!$AT$2074:$AT$2327,$BC468,County!AD$2074:AD$2327)+SUMIF($BC$1622:$BC$1704,$BC468,AL$1622:AL$1704)</f>
        <v>247</v>
      </c>
      <c r="AN468" s="1">
        <f>SUMIF(County!$AT$2074:$AT$2327,$BC468,County!AF$2074:AF$2327)+SUMIF($BC$1622:$BC$1704,$BC468,AN$1622:AN$1704)</f>
        <v>45</v>
      </c>
      <c r="AO468" s="1">
        <f>SUMIF(County!$AT$2074:$AT$2327,$BC468,County!AG$2074:AG$2327)+SUMIF($BC$1622:$BC$1704,$BC468,AO$1622:AO$1704)</f>
        <v>24</v>
      </c>
      <c r="AS468" s="7">
        <f>IF(AD468&gt;0,RANK(AD468,(Z468:AB468,AC468:AQ468)),0)</f>
        <v>2</v>
      </c>
      <c r="AT468" s="7">
        <f>IF(AE468&gt;0,RANK(AE468,(Z468:AB468,AC468:AQ468)),0)</f>
        <v>4</v>
      </c>
      <c r="AU468" s="7">
        <f>IF(AF468&gt;0,RANK(AF468,(Z468:AB468,AC468:AQ468)),0)</f>
        <v>11</v>
      </c>
      <c r="AV468" s="7">
        <f>IF(AG468&gt;0,RANK(AG468,(Z468:AB468,AG468:AQ468)),0)</f>
        <v>8</v>
      </c>
      <c r="AW468" s="2">
        <f t="shared" si="489"/>
        <v>4.7875451414354279E-2</v>
      </c>
      <c r="AX468" s="2">
        <f t="shared" si="490"/>
        <v>1.1233138687486656E-3</v>
      </c>
      <c r="AY468" s="2">
        <f t="shared" si="491"/>
        <v>9.0979139782949772E-4</v>
      </c>
      <c r="BA468" s="2" t="str">
        <f t="shared" si="492"/>
        <v>District 12</v>
      </c>
      <c r="BB468" t="str">
        <f t="shared" si="493"/>
        <v>TX</v>
      </c>
      <c r="BC468">
        <v>12</v>
      </c>
      <c r="BE468" s="97">
        <v>48</v>
      </c>
      <c r="BF468" s="99">
        <v>912</v>
      </c>
      <c r="BG468" s="106">
        <f t="shared" si="494"/>
        <v>48912</v>
      </c>
      <c r="BH468" t="s">
        <v>2605</v>
      </c>
      <c r="BI468" t="s">
        <v>3184</v>
      </c>
      <c r="CB468" s="1">
        <f>SUMIF(County!$AT$2074:$AT$2327,$BC468,County!BT$2074:BT$2327)+SUMIF($BC$1622:$BC$1704,$BC468,CB$1622:CB$1704)</f>
        <v>31</v>
      </c>
    </row>
    <row r="469" spans="1:80" outlineLevel="1">
      <c r="A469" s="9" t="s">
        <v>578</v>
      </c>
      <c r="B469" t="s">
        <v>2</v>
      </c>
      <c r="C469" s="1">
        <f t="shared" si="484"/>
        <v>117342</v>
      </c>
      <c r="D469" s="1">
        <v>3</v>
      </c>
      <c r="E469" s="1"/>
      <c r="F469" s="1"/>
      <c r="G469" s="1" t="str">
        <f t="shared" si="495"/>
        <v/>
      </c>
      <c r="H469" s="1">
        <f t="shared" si="496"/>
        <v>2</v>
      </c>
      <c r="I469" s="1">
        <f t="shared" si="497"/>
        <v>1</v>
      </c>
      <c r="J469" s="1"/>
      <c r="K469" s="1"/>
      <c r="L469" s="1"/>
      <c r="M469" s="7">
        <f>IF(Z469&gt;0,RANK(Z469,(Z469:AB469,AC469:AQ469)),0)</f>
        <v>5</v>
      </c>
      <c r="N469" s="7">
        <f>IF(AA469&gt;0,RANK(AA469,(Z469:AB469,AC469:AQ469)),0)</f>
        <v>7</v>
      </c>
      <c r="O469" s="7">
        <f>IF(AB469&gt;0,RANK(AB469,(Z469:AB469,AC469:AQ469)),0)</f>
        <v>3</v>
      </c>
      <c r="P469" s="7">
        <f>IF(AC469&gt;0,RANK(AC469,(Z469:AB469,AC469:AQ469)),0)</f>
        <v>1</v>
      </c>
      <c r="Q469" s="49">
        <f t="shared" si="485"/>
        <v>25373</v>
      </c>
      <c r="R469" s="177">
        <f t="shared" si="486"/>
        <v>0.21623118746910738</v>
      </c>
      <c r="S469" s="2"/>
      <c r="T469" s="2">
        <f t="shared" si="468"/>
        <v>2.6384414787544101E-2</v>
      </c>
      <c r="U469" s="2">
        <f t="shared" si="469"/>
        <v>1.1291779584462511E-2</v>
      </c>
      <c r="V469" s="2">
        <f t="shared" si="470"/>
        <v>0.12548789009902678</v>
      </c>
      <c r="W469" s="2">
        <f t="shared" si="471"/>
        <v>0.48366313851817766</v>
      </c>
      <c r="X469" s="2">
        <f t="shared" si="487"/>
        <v>0.26743195104907025</v>
      </c>
      <c r="Y469" s="2">
        <f t="shared" si="488"/>
        <v>0.35317277701078897</v>
      </c>
      <c r="Z469" s="1">
        <f>SUMIF(County!$AT$2074:$AT$2327,$BC469,County!R$2074:R$2327)+SUMIF($BC$1622:$BC$1704,$BC469,Z$1622:Z$1704)</f>
        <v>3096</v>
      </c>
      <c r="AA469" s="1">
        <f>SUMIF(County!$AT$2074:$AT$2327,$BC469,County!S$2074:S$2327)+SUMIF($BC$1622:$BC$1704,$BC469,AA$1622:AA$1704)</f>
        <v>1325</v>
      </c>
      <c r="AB469" s="1">
        <f>SUMIF(County!$AT$2074:$AT$2327,$BC469,County!T$2074:T$2327)+SUMIF($BC$1622:$BC$1704,$BC469,AB$1622:AB$1704)</f>
        <v>14725</v>
      </c>
      <c r="AC469" s="1">
        <f>SUMIF(County!$AT$2074:$AT$2327,$BC469,County!U$2074:U$2327)+SUMIF($BC$1622:$BC$1704,$BC469,AC$1622:AC$1704)</f>
        <v>56754</v>
      </c>
      <c r="AD469" s="1">
        <f>SUMIF(County!$AT$2074:$AT$2327,$BC469,County!V$2074:V$2327)+SUMIF($BC$1622:$BC$1704,$BC469,AD$1622:AD$1704)</f>
        <v>31381</v>
      </c>
      <c r="AE469" s="1">
        <f>SUMIF(County!$AT$2074:$AT$2327,$BC469,County!W$2074:W$2327)+SUMIF($BC$1622:$BC$1704,$BC469,AE$1622:AE$1704)</f>
        <v>6928</v>
      </c>
      <c r="AF469" s="1">
        <f>SUMIF(County!$AT$2074:$AT$2327,$BC469,County!X$2074:X$2327)+SUMIF($BC$1622:$BC$1704,$BC469,AF$1622:AF$1704)</f>
        <v>93</v>
      </c>
      <c r="AG469" s="1">
        <f>SUMIF(County!$AT$2074:$AT$2327,$BC469,County!Y$2074:Y$2327)+SUMIF($BC$1622:$BC$1704,$BC469,AG$1622:AG$1704)</f>
        <v>147</v>
      </c>
      <c r="AH469" s="1">
        <f>SUMIF(County!$AT$2074:$AT$2327,$BC469,County!Z$2074:Z$2327)+SUMIF($BC$1622:$BC$1704,$BC469,AH$1622:AH$1704)</f>
        <v>299</v>
      </c>
      <c r="AI469" s="1">
        <f>SUMIF(County!$AT$2074:$AT$2327,$BC469,County!AA$2074:AA$2327)+SUMIF($BC$1622:$BC$1704,$BC469,AI$1622:AI$1704)</f>
        <v>1445</v>
      </c>
      <c r="AK469" s="1">
        <f t="shared" si="498"/>
        <v>25</v>
      </c>
      <c r="AL469" s="1">
        <f>SUMIF(County!$AT$2074:$AT$2327,$BC469,County!AD$2074:AD$2327)+SUMIF($BC$1622:$BC$1704,$BC469,AL$1622:AL$1704)</f>
        <v>675</v>
      </c>
      <c r="AN469" s="1">
        <f>SUMIF(County!$AT$2074:$AT$2327,$BC469,County!AF$2074:AF$2327)+SUMIF($BC$1622:$BC$1704,$BC469,AN$1622:AN$1704)</f>
        <v>101</v>
      </c>
      <c r="AO469" s="1">
        <f>SUMIF(County!$AT$2074:$AT$2327,$BC469,County!AG$2074:AG$2327)+SUMIF($BC$1622:$BC$1704,$BC469,AO$1622:AO$1704)</f>
        <v>348</v>
      </c>
      <c r="AS469" s="7">
        <f>IF(AD469&gt;0,RANK(AD469,(Z469:AB469,AC469:AQ469)),0)</f>
        <v>2</v>
      </c>
      <c r="AT469" s="7">
        <f>IF(AE469&gt;0,RANK(AE469,(Z469:AB469,AC469:AQ469)),0)</f>
        <v>4</v>
      </c>
      <c r="AU469" s="7">
        <f>IF(AF469&gt;0,RANK(AF469,(Z469:AB469,AC469:AQ469)),0)</f>
        <v>13</v>
      </c>
      <c r="AV469" s="7">
        <f>IF(AG469&gt;0,RANK(AG469,(Z469:AB469,AG469:AQ469)),0)</f>
        <v>8</v>
      </c>
      <c r="AW469" s="2">
        <f t="shared" si="489"/>
        <v>5.9041093555589647E-2</v>
      </c>
      <c r="AX469" s="2">
        <f t="shared" si="490"/>
        <v>7.9255509536227441E-4</v>
      </c>
      <c r="AY469" s="2">
        <f t="shared" si="491"/>
        <v>1.2527483765403691E-3</v>
      </c>
      <c r="BA469" s="2" t="str">
        <f t="shared" si="492"/>
        <v>District 13</v>
      </c>
      <c r="BB469" t="str">
        <f t="shared" si="493"/>
        <v>TX</v>
      </c>
      <c r="BC469">
        <v>13</v>
      </c>
      <c r="BE469" s="97">
        <v>48</v>
      </c>
      <c r="BF469" s="99">
        <v>913</v>
      </c>
      <c r="BG469" s="106">
        <f t="shared" si="494"/>
        <v>48913</v>
      </c>
      <c r="BH469" t="s">
        <v>2605</v>
      </c>
      <c r="BI469" t="s">
        <v>3184</v>
      </c>
      <c r="CB469" s="1">
        <f>SUMIF(County!$AT$2074:$AT$2327,$BC469,County!BT$2074:BT$2327)+SUMIF($BC$1622:$BC$1704,$BC469,CB$1622:CB$1704)</f>
        <v>205</v>
      </c>
    </row>
    <row r="470" spans="1:80" outlineLevel="1">
      <c r="A470" s="9" t="s">
        <v>27</v>
      </c>
      <c r="B470" t="s">
        <v>2</v>
      </c>
      <c r="C470" s="1">
        <f t="shared" si="484"/>
        <v>79024</v>
      </c>
      <c r="D470" s="1">
        <v>3</v>
      </c>
      <c r="E470" s="1"/>
      <c r="F470" s="1"/>
      <c r="G470" s="1" t="str">
        <f t="shared" si="495"/>
        <v/>
      </c>
      <c r="H470" s="1">
        <f t="shared" si="496"/>
        <v>2</v>
      </c>
      <c r="I470" s="1">
        <f t="shared" si="497"/>
        <v>1</v>
      </c>
      <c r="J470" s="1"/>
      <c r="K470" s="1"/>
      <c r="L470" s="1"/>
      <c r="M470" s="7">
        <f>IF(Z470&gt;0,RANK(Z470,(Z470:AB470,AC470:AQ470)),0)</f>
        <v>5</v>
      </c>
      <c r="N470" s="7">
        <f>IF(AA470&gt;0,RANK(AA470,(Z470:AB470,AC470:AQ470)),0)</f>
        <v>6</v>
      </c>
      <c r="O470" s="7">
        <f>IF(AB470&gt;0,RANK(AB470,(Z470:AB470,AC470:AQ470)),0)</f>
        <v>3</v>
      </c>
      <c r="P470" s="7">
        <f>IF(AC470&gt;0,RANK(AC470,(Z470:AB470,AC470:AQ470)),0)</f>
        <v>1</v>
      </c>
      <c r="Q470" s="49">
        <f t="shared" si="485"/>
        <v>13634</v>
      </c>
      <c r="R470" s="177">
        <f t="shared" si="486"/>
        <v>0.17252986434500911</v>
      </c>
      <c r="S470" s="2"/>
      <c r="T470" s="2">
        <f t="shared" si="468"/>
        <v>3.1623304312613891E-2</v>
      </c>
      <c r="U470" s="2">
        <f t="shared" si="469"/>
        <v>1.0844806641020449E-2</v>
      </c>
      <c r="V470" s="2">
        <f t="shared" si="470"/>
        <v>0.13959050415063778</v>
      </c>
      <c r="W470" s="2">
        <f t="shared" si="471"/>
        <v>0.46945231828305323</v>
      </c>
      <c r="X470" s="2">
        <f t="shared" si="487"/>
        <v>0.29692245393804412</v>
      </c>
      <c r="Y470" s="2">
        <f t="shared" si="488"/>
        <v>0.34848906661267465</v>
      </c>
      <c r="Z470" s="1">
        <f>SUMIF(County!$AT$2074:$AT$2327,$BC470,County!R$2074:R$2327)+SUMIF($BC$1622:$BC$1704,$BC470,Z$1622:Z$1704)</f>
        <v>2499</v>
      </c>
      <c r="AA470" s="1">
        <f>SUMIF(County!$AT$2074:$AT$2327,$BC470,County!S$2074:S$2327)+SUMIF($BC$1622:$BC$1704,$BC470,AA$1622:AA$1704)</f>
        <v>857</v>
      </c>
      <c r="AB470" s="1">
        <f>SUMIF(County!$AT$2074:$AT$2327,$BC470,County!T$2074:T$2327)+SUMIF($BC$1622:$BC$1704,$BC470,AB$1622:AB$1704)</f>
        <v>11031</v>
      </c>
      <c r="AC470" s="1">
        <f>SUMIF(County!$AT$2074:$AT$2327,$BC470,County!U$2074:U$2327)+SUMIF($BC$1622:$BC$1704,$BC470,AC$1622:AC$1704)</f>
        <v>37098</v>
      </c>
      <c r="AD470" s="1">
        <f>SUMIF(County!$AT$2074:$AT$2327,$BC470,County!V$2074:V$2327)+SUMIF($BC$1622:$BC$1704,$BC470,AD$1622:AD$1704)</f>
        <v>23464</v>
      </c>
      <c r="AE470" s="1">
        <f>SUMIF(County!$AT$2074:$AT$2327,$BC470,County!W$2074:W$2327)+SUMIF($BC$1622:$BC$1704,$BC470,AE$1622:AE$1704)</f>
        <v>2662</v>
      </c>
      <c r="AF470" s="1">
        <f>SUMIF(County!$AT$2074:$AT$2327,$BC470,County!X$2074:X$2327)+SUMIF($BC$1622:$BC$1704,$BC470,AF$1622:AF$1704)</f>
        <v>89</v>
      </c>
      <c r="AG470" s="1">
        <f>SUMIF(County!$AT$2074:$AT$2327,$BC470,County!Y$2074:Y$2327)+SUMIF($BC$1622:$BC$1704,$BC470,AG$1622:AG$1704)</f>
        <v>80</v>
      </c>
      <c r="AH470" s="1">
        <f>SUMIF(County!$AT$2074:$AT$2327,$BC470,County!Z$2074:Z$2327)+SUMIF($BC$1622:$BC$1704,$BC470,AH$1622:AH$1704)</f>
        <v>295</v>
      </c>
      <c r="AI470" s="1">
        <f>SUMIF(County!$AT$2074:$AT$2327,$BC470,County!AA$2074:AA$2327)+SUMIF($BC$1622:$BC$1704,$BC470,AI$1622:AI$1704)</f>
        <v>759</v>
      </c>
      <c r="AK470" s="1">
        <f t="shared" si="498"/>
        <v>7</v>
      </c>
      <c r="AL470" s="1">
        <f>SUMIF(County!$AT$2074:$AT$2327,$BC470,County!AD$2074:AD$2327)+SUMIF($BC$1622:$BC$1704,$BC470,AL$1622:AL$1704)</f>
        <v>113</v>
      </c>
      <c r="AN470" s="1">
        <f>SUMIF(County!$AT$2074:$AT$2327,$BC470,County!AF$2074:AF$2327)+SUMIF($BC$1622:$BC$1704,$BC470,AN$1622:AN$1704)</f>
        <v>36</v>
      </c>
      <c r="AO470" s="1">
        <f>SUMIF(County!$AT$2074:$AT$2327,$BC470,County!AG$2074:AG$2327)+SUMIF($BC$1622:$BC$1704,$BC470,AO$1622:AO$1704)</f>
        <v>34</v>
      </c>
      <c r="AS470" s="7">
        <f>IF(AD470&gt;0,RANK(AD470,(Z470:AB470,AC470:AQ470)),0)</f>
        <v>2</v>
      </c>
      <c r="AT470" s="7">
        <f>IF(AE470&gt;0,RANK(AE470,(Z470:AB470,AC470:AQ470)),0)</f>
        <v>4</v>
      </c>
      <c r="AU470" s="7">
        <f>IF(AF470&gt;0,RANK(AF470,(Z470:AB470,AC470:AQ470)),0)</f>
        <v>10</v>
      </c>
      <c r="AV470" s="7">
        <f>IF(AG470&gt;0,RANK(AG470,(Z470:AB470,AG470:AQ470)),0)</f>
        <v>7</v>
      </c>
      <c r="AW470" s="2">
        <f t="shared" si="489"/>
        <v>3.3685968819599107E-2</v>
      </c>
      <c r="AX470" s="2">
        <f t="shared" si="490"/>
        <v>1.1262401295808867E-3</v>
      </c>
      <c r="AY470" s="2">
        <f t="shared" si="491"/>
        <v>1.0123506782749544E-3</v>
      </c>
      <c r="BA470" s="2" t="str">
        <f t="shared" si="492"/>
        <v>District 14</v>
      </c>
      <c r="BB470" t="str">
        <f t="shared" si="493"/>
        <v>TX</v>
      </c>
      <c r="BC470">
        <v>14</v>
      </c>
      <c r="BE470" s="97">
        <v>48</v>
      </c>
      <c r="BF470" s="99">
        <v>914</v>
      </c>
      <c r="BG470" s="106">
        <f t="shared" si="494"/>
        <v>48914</v>
      </c>
      <c r="BH470" t="s">
        <v>2605</v>
      </c>
      <c r="BI470" t="s">
        <v>3184</v>
      </c>
      <c r="CB470" s="1">
        <f>SUMIF(County!$AT$2074:$AT$2327,$BC470,County!BT$2074:BT$2327)+SUMIF($BC$1622:$BC$1704,$BC470,CB$1622:CB$1704)</f>
        <v>25</v>
      </c>
    </row>
    <row r="471" spans="1:80" outlineLevel="1">
      <c r="A471" s="9" t="s">
        <v>1054</v>
      </c>
      <c r="B471" t="s">
        <v>2</v>
      </c>
      <c r="C471" s="1">
        <f t="shared" si="484"/>
        <v>34838</v>
      </c>
      <c r="D471" s="1">
        <v>3</v>
      </c>
      <c r="E471" s="1"/>
      <c r="F471" s="1"/>
      <c r="G471" s="1" t="str">
        <f t="shared" si="495"/>
        <v/>
      </c>
      <c r="H471" s="1">
        <f t="shared" si="496"/>
        <v>2</v>
      </c>
      <c r="I471" s="1">
        <f t="shared" si="497"/>
        <v>1</v>
      </c>
      <c r="J471" s="1"/>
      <c r="K471" s="1"/>
      <c r="L471" s="1"/>
      <c r="M471" s="7">
        <f>IF(Z471&gt;0,RANK(Z471,(Z471:AB471,AC471:AQ471)),0)</f>
        <v>5</v>
      </c>
      <c r="N471" s="7">
        <f>IF(AA471&gt;0,RANK(AA471,(Z471:AB471,AC471:AQ471)),0)</f>
        <v>6</v>
      </c>
      <c r="O471" s="7">
        <f>IF(AB471&gt;0,RANK(AB471,(Z471:AB471,AC471:AQ471)),0)</f>
        <v>3</v>
      </c>
      <c r="P471" s="7">
        <f>IF(AC471&gt;0,RANK(AC471,(Z471:AB471,AC471:AQ471)),0)</f>
        <v>1</v>
      </c>
      <c r="Q471" s="49">
        <f t="shared" si="485"/>
        <v>5136</v>
      </c>
      <c r="R471" s="177">
        <f t="shared" si="486"/>
        <v>0.14742522532866409</v>
      </c>
      <c r="S471" s="2"/>
      <c r="T471" s="2">
        <f t="shared" si="468"/>
        <v>2.322176933233825E-2</v>
      </c>
      <c r="U471" s="2">
        <f t="shared" si="469"/>
        <v>1.3232676961938113E-2</v>
      </c>
      <c r="V471" s="2">
        <f t="shared" si="470"/>
        <v>0.18075090418508524</v>
      </c>
      <c r="W471" s="2">
        <f t="shared" si="471"/>
        <v>0.43616166255238531</v>
      </c>
      <c r="X471" s="2">
        <f t="shared" si="487"/>
        <v>0.28873643722372122</v>
      </c>
      <c r="Y471" s="2">
        <f t="shared" si="488"/>
        <v>0.34663298696825318</v>
      </c>
      <c r="Z471" s="1">
        <f>SUMIF(County!$AT$2074:$AT$2327,$BC471,County!R$2074:R$2327)+SUMIF($BC$1622:$BC$1704,$BC471,Z$1622:Z$1704)</f>
        <v>809</v>
      </c>
      <c r="AA471" s="1">
        <f>SUMIF(County!$AT$2074:$AT$2327,$BC471,County!S$2074:S$2327)+SUMIF($BC$1622:$BC$1704,$BC471,AA$1622:AA$1704)</f>
        <v>461</v>
      </c>
      <c r="AB471" s="1">
        <f>SUMIF(County!$AT$2074:$AT$2327,$BC471,County!T$2074:T$2327)+SUMIF($BC$1622:$BC$1704,$BC471,AB$1622:AB$1704)</f>
        <v>6297</v>
      </c>
      <c r="AC471" s="1">
        <f>SUMIF(County!$AT$2074:$AT$2327,$BC471,County!U$2074:U$2327)+SUMIF($BC$1622:$BC$1704,$BC471,AC$1622:AC$1704)</f>
        <v>15195</v>
      </c>
      <c r="AD471" s="1">
        <f>SUMIF(County!$AT$2074:$AT$2327,$BC471,County!V$2074:V$2327)+SUMIF($BC$1622:$BC$1704,$BC471,AD$1622:AD$1704)</f>
        <v>10059</v>
      </c>
      <c r="AE471" s="1">
        <f>SUMIF(County!$AT$2074:$AT$2327,$BC471,County!W$2074:W$2327)+SUMIF($BC$1622:$BC$1704,$BC471,AE$1622:AE$1704)</f>
        <v>1385</v>
      </c>
      <c r="AF471" s="1">
        <f>SUMIF(County!$AT$2074:$AT$2327,$BC471,County!X$2074:X$2327)+SUMIF($BC$1622:$BC$1704,$BC471,AF$1622:AF$1704)</f>
        <v>42</v>
      </c>
      <c r="AG471" s="1">
        <f>SUMIF(County!$AT$2074:$AT$2327,$BC471,County!Y$2074:Y$2327)+SUMIF($BC$1622:$BC$1704,$BC471,AG$1622:AG$1704)</f>
        <v>57</v>
      </c>
      <c r="AH471" s="1">
        <f>SUMIF(County!$AT$2074:$AT$2327,$BC471,County!Z$2074:Z$2327)+SUMIF($BC$1622:$BC$1704,$BC471,AH$1622:AH$1704)</f>
        <v>114</v>
      </c>
      <c r="AI471" s="1">
        <f>SUMIF(County!$AT$2074:$AT$2327,$BC471,County!AA$2074:AA$2327)+SUMIF($BC$1622:$BC$1704,$BC471,AI$1622:AI$1704)</f>
        <v>332</v>
      </c>
      <c r="AK471" s="1">
        <f t="shared" si="498"/>
        <v>18</v>
      </c>
      <c r="AL471" s="1">
        <f>SUMIF(County!$AT$2074:$AT$2327,$BC471,County!AD$2074:AD$2327)+SUMIF($BC$1622:$BC$1704,$BC471,AL$1622:AL$1704)</f>
        <v>41</v>
      </c>
      <c r="AN471" s="1">
        <f>SUMIF(County!$AT$2074:$AT$2327,$BC471,County!AF$2074:AF$2327)+SUMIF($BC$1622:$BC$1704,$BC471,AN$1622:AN$1704)</f>
        <v>12</v>
      </c>
      <c r="AO471" s="1">
        <f>SUMIF(County!$AT$2074:$AT$2327,$BC471,County!AG$2074:AG$2327)+SUMIF($BC$1622:$BC$1704,$BC471,AO$1622:AO$1704)</f>
        <v>16</v>
      </c>
      <c r="AS471" s="7">
        <f>IF(AD471&gt;0,RANK(AD471,(Z471:AB471,AC471:AQ471)),0)</f>
        <v>2</v>
      </c>
      <c r="AT471" s="7">
        <f>IF(AE471&gt;0,RANK(AE471,(Z471:AB471,AC471:AQ471)),0)</f>
        <v>4</v>
      </c>
      <c r="AU471" s="7">
        <f>IF(AF471&gt;0,RANK(AF471,(Z471:AB471,AC471:AQ471)),0)</f>
        <v>10</v>
      </c>
      <c r="AV471" s="7">
        <f>IF(AG471&gt;0,RANK(AG471,(Z471:AB471,AG471:AQ471)),0)</f>
        <v>6</v>
      </c>
      <c r="AW471" s="2">
        <f t="shared" si="489"/>
        <v>3.9755439462655723E-2</v>
      </c>
      <c r="AX471" s="2">
        <f t="shared" si="490"/>
        <v>1.2055801136689821E-3</v>
      </c>
      <c r="AY471" s="2">
        <f t="shared" si="491"/>
        <v>1.6361444399793329E-3</v>
      </c>
      <c r="BA471" s="2" t="str">
        <f t="shared" si="492"/>
        <v>District 15</v>
      </c>
      <c r="BB471" t="str">
        <f t="shared" si="493"/>
        <v>TX</v>
      </c>
      <c r="BC471">
        <v>15</v>
      </c>
      <c r="BE471" s="97">
        <v>48</v>
      </c>
      <c r="BF471" s="99">
        <v>915</v>
      </c>
      <c r="BG471" s="106">
        <f t="shared" si="494"/>
        <v>48915</v>
      </c>
      <c r="BH471" t="s">
        <v>2605</v>
      </c>
      <c r="BI471" t="s">
        <v>3184</v>
      </c>
      <c r="CB471" s="1">
        <f>SUMIF(County!$AT$2074:$AT$2327,$BC471,County!BT$2074:BT$2327)+SUMIF($BC$1622:$BC$1704,$BC471,CB$1622:CB$1704)</f>
        <v>7</v>
      </c>
    </row>
    <row r="472" spans="1:80" outlineLevel="1">
      <c r="A472" s="9" t="s">
        <v>3118</v>
      </c>
      <c r="B472" t="s">
        <v>2</v>
      </c>
      <c r="C472" s="1">
        <f t="shared" si="484"/>
        <v>27560</v>
      </c>
      <c r="D472" s="1">
        <v>3</v>
      </c>
      <c r="E472" s="1"/>
      <c r="F472" s="1"/>
      <c r="G472" s="1">
        <f t="shared" si="495"/>
        <v>1</v>
      </c>
      <c r="H472" s="1">
        <f t="shared" si="496"/>
        <v>2</v>
      </c>
      <c r="I472" s="1" t="str">
        <f t="shared" si="497"/>
        <v/>
      </c>
      <c r="J472" s="1"/>
      <c r="K472" s="1"/>
      <c r="L472" s="1"/>
      <c r="M472" s="7">
        <f>IF(Z472&gt;0,RANK(Z472,(Z472:AB472,AC472:AQ472)),0)</f>
        <v>5</v>
      </c>
      <c r="N472" s="7">
        <f>IF(AA472&gt;0,RANK(AA472,(Z472:AB472,AC472:AQ472)),0)</f>
        <v>6</v>
      </c>
      <c r="O472" s="7">
        <f>IF(AB472&gt;0,RANK(AB472,(Z472:AB472,AC472:AQ472)),0)</f>
        <v>2</v>
      </c>
      <c r="P472" s="7">
        <f>IF(AC472&gt;0,RANK(AC472,(Z472:AB472,AC472:AQ472)),0)</f>
        <v>1</v>
      </c>
      <c r="Q472" s="49">
        <f t="shared" si="485"/>
        <v>3334</v>
      </c>
      <c r="R472" s="177">
        <f t="shared" si="486"/>
        <v>0.12097242380261249</v>
      </c>
      <c r="S472" s="2"/>
      <c r="T472" s="2">
        <f t="shared" si="468"/>
        <v>3.8207547169811319E-2</v>
      </c>
      <c r="U472" s="2">
        <f t="shared" si="469"/>
        <v>1.2626995645863571E-2</v>
      </c>
      <c r="V472" s="2">
        <f t="shared" si="470"/>
        <v>0.25667634252539911</v>
      </c>
      <c r="W472" s="2">
        <f t="shared" si="471"/>
        <v>0.37764876632801159</v>
      </c>
      <c r="X472" s="2">
        <f t="shared" si="487"/>
        <v>0.25457184325108856</v>
      </c>
      <c r="Y472" s="2">
        <f t="shared" si="488"/>
        <v>0.31484034833091445</v>
      </c>
      <c r="Z472" s="1">
        <f>SUMIF(County!$AT$2074:$AT$2327,$BC472,County!R$2074:R$2327)+SUMIF($BC$1622:$BC$1704,$BC472,Z$1622:Z$1704)</f>
        <v>1053</v>
      </c>
      <c r="AA472" s="1">
        <f>SUMIF(County!$AT$2074:$AT$2327,$BC472,County!S$2074:S$2327)+SUMIF($BC$1622:$BC$1704,$BC472,AA$1622:AA$1704)</f>
        <v>348</v>
      </c>
      <c r="AB472" s="1">
        <f>SUMIF(County!$AT$2074:$AT$2327,$BC472,County!T$2074:T$2327)+SUMIF($BC$1622:$BC$1704,$BC472,AB$1622:AB$1704)</f>
        <v>7074</v>
      </c>
      <c r="AC472" s="1">
        <f>SUMIF(County!$AT$2074:$AT$2327,$BC472,County!U$2074:U$2327)+SUMIF($BC$1622:$BC$1704,$BC472,AC$1622:AC$1704)</f>
        <v>10408</v>
      </c>
      <c r="AD472" s="1">
        <f>SUMIF(County!$AT$2074:$AT$2327,$BC472,County!V$2074:V$2327)+SUMIF($BC$1622:$BC$1704,$BC472,AD$1622:AD$1704)</f>
        <v>7016</v>
      </c>
      <c r="AE472" s="1">
        <f>SUMIF(County!$AT$2074:$AT$2327,$BC472,County!W$2074:W$2327)+SUMIF($BC$1622:$BC$1704,$BC472,AE$1622:AE$1704)</f>
        <v>1205</v>
      </c>
      <c r="AF472" s="1">
        <f>SUMIF(County!$AT$2074:$AT$2327,$BC472,County!X$2074:X$2327)+SUMIF($BC$1622:$BC$1704,$BC472,AF$1622:AF$1704)</f>
        <v>43</v>
      </c>
      <c r="AG472" s="1">
        <f>SUMIF(County!$AT$2074:$AT$2327,$BC472,County!Y$2074:Y$2327)+SUMIF($BC$1622:$BC$1704,$BC472,AG$1622:AG$1704)</f>
        <v>22</v>
      </c>
      <c r="AH472" s="1">
        <f>SUMIF(County!$AT$2074:$AT$2327,$BC472,County!Z$2074:Z$2327)+SUMIF($BC$1622:$BC$1704,$BC472,AH$1622:AH$1704)</f>
        <v>87</v>
      </c>
      <c r="AI472" s="1">
        <f>SUMIF(County!$AT$2074:$AT$2327,$BC472,County!AA$2074:AA$2327)+SUMIF($BC$1622:$BC$1704,$BC472,AI$1622:AI$1704)</f>
        <v>169</v>
      </c>
      <c r="AK472" s="1">
        <f t="shared" si="498"/>
        <v>66</v>
      </c>
      <c r="AL472" s="1">
        <f>SUMIF(County!$AT$2074:$AT$2327,$BC472,County!AD$2074:AD$2327)+SUMIF($BC$1622:$BC$1704,$BC472,AL$1622:AL$1704)</f>
        <v>35</v>
      </c>
      <c r="AN472" s="1">
        <f>SUMIF(County!$AT$2074:$AT$2327,$BC472,County!AF$2074:AF$2327)+SUMIF($BC$1622:$BC$1704,$BC472,AN$1622:AN$1704)</f>
        <v>20</v>
      </c>
      <c r="AO472" s="1">
        <f>SUMIF(County!$AT$2074:$AT$2327,$BC472,County!AG$2074:AG$2327)+SUMIF($BC$1622:$BC$1704,$BC472,AO$1622:AO$1704)</f>
        <v>14</v>
      </c>
      <c r="AS472" s="7">
        <f>IF(AD472&gt;0,RANK(AD472,(Z472:AB472,AC472:AQ472)),0)</f>
        <v>3</v>
      </c>
      <c r="AT472" s="7">
        <f>IF(AE472&gt;0,RANK(AE472,(Z472:AB472,AC472:AQ472)),0)</f>
        <v>4</v>
      </c>
      <c r="AU472" s="7">
        <f>IF(AF472&gt;0,RANK(AF472,(Z472:AB472,AC472:AQ472)),0)</f>
        <v>10</v>
      </c>
      <c r="AV472" s="7">
        <f>IF(AG472&gt;0,RANK(AG472,(Z472:AB472,AG472:AQ472)),0)</f>
        <v>8</v>
      </c>
      <c r="AW472" s="2">
        <f t="shared" si="489"/>
        <v>4.3722786647314951E-2</v>
      </c>
      <c r="AX472" s="2">
        <f t="shared" si="490"/>
        <v>1.5602322206095792E-3</v>
      </c>
      <c r="AY472" s="2">
        <f t="shared" si="491"/>
        <v>7.9825834542815671E-4</v>
      </c>
      <c r="BA472" s="2" t="str">
        <f t="shared" si="492"/>
        <v>District 16</v>
      </c>
      <c r="BB472" t="str">
        <f t="shared" si="493"/>
        <v>TX</v>
      </c>
      <c r="BC472">
        <v>16</v>
      </c>
      <c r="BE472" s="97">
        <v>48</v>
      </c>
      <c r="BF472" s="99">
        <v>916</v>
      </c>
      <c r="BG472" s="106">
        <f t="shared" si="494"/>
        <v>48916</v>
      </c>
      <c r="BH472" t="s">
        <v>2605</v>
      </c>
      <c r="BI472" t="s">
        <v>3184</v>
      </c>
      <c r="CB472" s="1">
        <f>SUMIF(County!$AT$2074:$AT$2327,$BC472,County!BT$2074:BT$2327)+SUMIF($BC$1622:$BC$1704,$BC472,CB$1622:CB$1704)</f>
        <v>18</v>
      </c>
    </row>
    <row r="473" spans="1:80" outlineLevel="1">
      <c r="A473" s="9" t="s">
        <v>1495</v>
      </c>
      <c r="B473" t="s">
        <v>2</v>
      </c>
      <c r="C473" s="1">
        <f t="shared" si="484"/>
        <v>90027</v>
      </c>
      <c r="D473" s="1">
        <v>3</v>
      </c>
      <c r="E473" s="1"/>
      <c r="F473" s="1"/>
      <c r="G473" s="1" t="str">
        <f t="shared" si="495"/>
        <v/>
      </c>
      <c r="H473" s="1">
        <f t="shared" si="496"/>
        <v>2</v>
      </c>
      <c r="I473" s="1">
        <f t="shared" si="497"/>
        <v>1</v>
      </c>
      <c r="J473" s="1"/>
      <c r="K473" s="1"/>
      <c r="L473" s="1"/>
      <c r="M473" s="7">
        <f>IF(Z473&gt;0,RANK(Z473,(Z473:AB473,AC473:AQ473)),0)</f>
        <v>5</v>
      </c>
      <c r="N473" s="7">
        <f>IF(AA473&gt;0,RANK(AA473,(Z473:AB473,AC473:AQ473)),0)</f>
        <v>6</v>
      </c>
      <c r="O473" s="7">
        <f>IF(AB473&gt;0,RANK(AB473,(Z473:AB473,AC473:AQ473)),0)</f>
        <v>3</v>
      </c>
      <c r="P473" s="7">
        <f>IF(AC473&gt;0,RANK(AC473,(Z473:AB473,AC473:AQ473)),0)</f>
        <v>1</v>
      </c>
      <c r="Q473" s="49">
        <f t="shared" si="485"/>
        <v>18658</v>
      </c>
      <c r="R473" s="177">
        <f t="shared" si="486"/>
        <v>0.20724893643018205</v>
      </c>
      <c r="S473" s="2"/>
      <c r="T473" s="2">
        <f t="shared" si="468"/>
        <v>4.8207759894253945E-2</v>
      </c>
      <c r="U473" s="2">
        <f t="shared" si="469"/>
        <v>1.50066091283726E-2</v>
      </c>
      <c r="V473" s="2">
        <f t="shared" si="470"/>
        <v>0.15539782509691538</v>
      </c>
      <c r="W473" s="2">
        <f t="shared" si="471"/>
        <v>0.45758494673820077</v>
      </c>
      <c r="X473" s="2">
        <f t="shared" si="487"/>
        <v>0.25033601030801872</v>
      </c>
      <c r="Y473" s="2">
        <f t="shared" si="488"/>
        <v>0.32380285914225732</v>
      </c>
      <c r="Z473" s="1">
        <f>SUMIF(County!$AT$2074:$AT$2327,$BC473,County!R$2074:R$2327)+SUMIF($BC$1622:$BC$1704,$BC473,Z$1622:Z$1704)</f>
        <v>4340</v>
      </c>
      <c r="AA473" s="1">
        <f>SUMIF(County!$AT$2074:$AT$2327,$BC473,County!S$2074:S$2327)+SUMIF($BC$1622:$BC$1704,$BC473,AA$1622:AA$1704)</f>
        <v>1351</v>
      </c>
      <c r="AB473" s="1">
        <f>SUMIF(County!$AT$2074:$AT$2327,$BC473,County!T$2074:T$2327)+SUMIF($BC$1622:$BC$1704,$BC473,AB$1622:AB$1704)</f>
        <v>13990</v>
      </c>
      <c r="AC473" s="1">
        <f>SUMIF(County!$AT$2074:$AT$2327,$BC473,County!U$2074:U$2327)+SUMIF($BC$1622:$BC$1704,$BC473,AC$1622:AC$1704)</f>
        <v>41195</v>
      </c>
      <c r="AD473" s="1">
        <f>SUMIF(County!$AT$2074:$AT$2327,$BC473,County!V$2074:V$2327)+SUMIF($BC$1622:$BC$1704,$BC473,AD$1622:AD$1704)</f>
        <v>22537</v>
      </c>
      <c r="AE473" s="1">
        <f>SUMIF(County!$AT$2074:$AT$2327,$BC473,County!W$2074:W$2327)+SUMIF($BC$1622:$BC$1704,$BC473,AE$1622:AE$1704)</f>
        <v>4656</v>
      </c>
      <c r="AF473" s="1">
        <f>SUMIF(County!$AT$2074:$AT$2327,$BC473,County!X$2074:X$2327)+SUMIF($BC$1622:$BC$1704,$BC473,AF$1622:AF$1704)</f>
        <v>118</v>
      </c>
      <c r="AG473" s="1">
        <f>SUMIF(County!$AT$2074:$AT$2327,$BC473,County!Y$2074:Y$2327)+SUMIF($BC$1622:$BC$1704,$BC473,AG$1622:AG$1704)</f>
        <v>117</v>
      </c>
      <c r="AH473" s="1">
        <f>SUMIF(County!$AT$2074:$AT$2327,$BC473,County!Z$2074:Z$2327)+SUMIF($BC$1622:$BC$1704,$BC473,AH$1622:AH$1704)</f>
        <v>320</v>
      </c>
      <c r="AI473" s="1">
        <f>SUMIF(County!$AT$2074:$AT$2327,$BC473,County!AA$2074:AA$2327)+SUMIF($BC$1622:$BC$1704,$BC473,AI$1622:AI$1704)</f>
        <v>1071</v>
      </c>
      <c r="AK473" s="1">
        <f t="shared" si="498"/>
        <v>13</v>
      </c>
      <c r="AL473" s="1">
        <f>SUMIF(County!$AT$2074:$AT$2327,$BC473,County!AD$2074:AD$2327)+SUMIF($BC$1622:$BC$1704,$BC473,AL$1622:AL$1704)</f>
        <v>236</v>
      </c>
      <c r="AN473" s="1">
        <f>SUMIF(County!$AT$2074:$AT$2327,$BC473,County!AF$2074:AF$2327)+SUMIF($BC$1622:$BC$1704,$BC473,AN$1622:AN$1704)</f>
        <v>37</v>
      </c>
      <c r="AO473" s="1">
        <f>SUMIF(County!$AT$2074:$AT$2327,$BC473,County!AG$2074:AG$2327)+SUMIF($BC$1622:$BC$1704,$BC473,AO$1622:AO$1704)</f>
        <v>46</v>
      </c>
      <c r="AS473" s="7">
        <f>IF(AD473&gt;0,RANK(AD473,(Z473:AB473,AC473:AQ473)),0)</f>
        <v>2</v>
      </c>
      <c r="AT473" s="7">
        <f>IF(AE473&gt;0,RANK(AE473,(Z473:AB473,AC473:AQ473)),0)</f>
        <v>4</v>
      </c>
      <c r="AU473" s="7">
        <f>IF(AF473&gt;0,RANK(AF473,(Z473:AB473,AC473:AQ473)),0)</f>
        <v>10</v>
      </c>
      <c r="AV473" s="7">
        <f>IF(AG473&gt;0,RANK(AG473,(Z473:AB473,AG473:AQ473)),0)</f>
        <v>7</v>
      </c>
      <c r="AW473" s="2">
        <f t="shared" si="489"/>
        <v>5.1717817987936954E-2</v>
      </c>
      <c r="AX473" s="2">
        <f t="shared" si="490"/>
        <v>1.3107178957423883E-3</v>
      </c>
      <c r="AY473" s="2">
        <f t="shared" si="491"/>
        <v>1.2996101169649105E-3</v>
      </c>
      <c r="BA473" s="2" t="str">
        <f t="shared" si="492"/>
        <v>District 17</v>
      </c>
      <c r="BB473" t="str">
        <f t="shared" si="493"/>
        <v>TX</v>
      </c>
      <c r="BC473">
        <v>17</v>
      </c>
      <c r="BE473" s="97">
        <v>48</v>
      </c>
      <c r="BF473" s="99">
        <v>917</v>
      </c>
      <c r="BG473" s="106">
        <f t="shared" si="494"/>
        <v>48917</v>
      </c>
      <c r="BH473" t="s">
        <v>2605</v>
      </c>
      <c r="BI473" t="s">
        <v>3184</v>
      </c>
      <c r="CB473" s="1">
        <f>SUMIF(County!$AT$2074:$AT$2327,$BC473,County!BT$2074:BT$2327)+SUMIF($BC$1622:$BC$1704,$BC473,CB$1622:CB$1704)</f>
        <v>66</v>
      </c>
    </row>
    <row r="474" spans="1:80" outlineLevel="1">
      <c r="A474" s="9" t="s">
        <v>1608</v>
      </c>
      <c r="B474" t="s">
        <v>2</v>
      </c>
      <c r="C474" s="1">
        <f t="shared" si="484"/>
        <v>23816</v>
      </c>
      <c r="D474" s="1">
        <v>3</v>
      </c>
      <c r="E474" s="1"/>
      <c r="F474" s="1"/>
      <c r="G474" s="1" t="str">
        <f t="shared" si="495"/>
        <v/>
      </c>
      <c r="H474" s="1">
        <f t="shared" si="496"/>
        <v>2</v>
      </c>
      <c r="I474" s="1">
        <f t="shared" si="497"/>
        <v>1</v>
      </c>
      <c r="J474" s="1"/>
      <c r="K474" s="1"/>
      <c r="L474" s="1"/>
      <c r="M474" s="7">
        <f>IF(Z474&gt;0,RANK(Z474,(Z474:AB474,AC474:AQ474)),0)</f>
        <v>4</v>
      </c>
      <c r="N474" s="7">
        <f>IF(AA474&gt;0,RANK(AA474,(Z474:AB474,AC474:AQ474)),0)</f>
        <v>6</v>
      </c>
      <c r="O474" s="7">
        <f>IF(AB474&gt;0,RANK(AB474,(Z474:AB474,AC474:AQ474)),0)</f>
        <v>3</v>
      </c>
      <c r="P474" s="7">
        <f>IF(AC474&gt;0,RANK(AC474,(Z474:AB474,AC474:AQ474)),0)</f>
        <v>1</v>
      </c>
      <c r="Q474" s="49">
        <f t="shared" si="485"/>
        <v>4270</v>
      </c>
      <c r="R474" s="177">
        <f t="shared" si="486"/>
        <v>0.17929123278468256</v>
      </c>
      <c r="S474" s="2"/>
      <c r="T474" s="2">
        <f t="shared" si="468"/>
        <v>5.6726570372858581E-2</v>
      </c>
      <c r="U474" s="2">
        <f t="shared" si="469"/>
        <v>1.1966745045347666E-2</v>
      </c>
      <c r="V474" s="2">
        <f t="shared" si="470"/>
        <v>0.211664427275781</v>
      </c>
      <c r="W474" s="2">
        <f t="shared" si="471"/>
        <v>0.42484044339939536</v>
      </c>
      <c r="X474" s="2">
        <f t="shared" si="487"/>
        <v>0.2455492106147128</v>
      </c>
      <c r="Y474" s="2">
        <f t="shared" si="488"/>
        <v>0.29480181390661747</v>
      </c>
      <c r="Z474" s="1">
        <f>SUMIF(County!$AT$2074:$AT$2327,$BC474,County!R$2074:R$2327)+SUMIF($BC$1622:$BC$1704,$BC474,Z$1622:Z$1704)</f>
        <v>1351</v>
      </c>
      <c r="AA474" s="1">
        <f>SUMIF(County!$AT$2074:$AT$2327,$BC474,County!S$2074:S$2327)+SUMIF($BC$1622:$BC$1704,$BC474,AA$1622:AA$1704)</f>
        <v>285</v>
      </c>
      <c r="AB474" s="1">
        <f>SUMIF(County!$AT$2074:$AT$2327,$BC474,County!T$2074:T$2327)+SUMIF($BC$1622:$BC$1704,$BC474,AB$1622:AB$1704)</f>
        <v>5041</v>
      </c>
      <c r="AC474" s="1">
        <f>SUMIF(County!$AT$2074:$AT$2327,$BC474,County!U$2074:U$2327)+SUMIF($BC$1622:$BC$1704,$BC474,AC$1622:AC$1704)</f>
        <v>10118</v>
      </c>
      <c r="AD474" s="1">
        <f>SUMIF(County!$AT$2074:$AT$2327,$BC474,County!V$2074:V$2327)+SUMIF($BC$1622:$BC$1704,$BC474,AD$1622:AD$1704)</f>
        <v>5848</v>
      </c>
      <c r="AE474" s="1">
        <f>SUMIF(County!$AT$2074:$AT$2327,$BC474,County!W$2074:W$2327)+SUMIF($BC$1622:$BC$1704,$BC474,AE$1622:AE$1704)</f>
        <v>682</v>
      </c>
      <c r="AF474" s="1">
        <f>SUMIF(County!$AT$2074:$AT$2327,$BC474,County!X$2074:X$2327)+SUMIF($BC$1622:$BC$1704,$BC474,AF$1622:AF$1704)</f>
        <v>34</v>
      </c>
      <c r="AG474" s="1">
        <f>SUMIF(County!$AT$2074:$AT$2327,$BC474,County!Y$2074:Y$2327)+SUMIF($BC$1622:$BC$1704,$BC474,AG$1622:AG$1704)</f>
        <v>18</v>
      </c>
      <c r="AH474" s="1">
        <f>SUMIF(County!$AT$2074:$AT$2327,$BC474,County!Z$2074:Z$2327)+SUMIF($BC$1622:$BC$1704,$BC474,AH$1622:AH$1704)</f>
        <v>62</v>
      </c>
      <c r="AI474" s="1">
        <f>SUMIF(County!$AT$2074:$AT$2327,$BC474,County!AA$2074:AA$2327)+SUMIF($BC$1622:$BC$1704,$BC474,AI$1622:AI$1704)</f>
        <v>210</v>
      </c>
      <c r="AK474" s="1">
        <f t="shared" si="498"/>
        <v>110</v>
      </c>
      <c r="AL474" s="1">
        <f>SUMIF(County!$AT$2074:$AT$2327,$BC474,County!AD$2074:AD$2327)+SUMIF($BC$1622:$BC$1704,$BC474,AL$1622:AL$1704)</f>
        <v>32</v>
      </c>
      <c r="AN474" s="1">
        <f>SUMIF(County!$AT$2074:$AT$2327,$BC474,County!AF$2074:AF$2327)+SUMIF($BC$1622:$BC$1704,$BC474,AN$1622:AN$1704)</f>
        <v>11</v>
      </c>
      <c r="AO474" s="1">
        <f>SUMIF(County!$AT$2074:$AT$2327,$BC474,County!AG$2074:AG$2327)+SUMIF($BC$1622:$BC$1704,$BC474,AO$1622:AO$1704)</f>
        <v>14</v>
      </c>
      <c r="AS474" s="7">
        <f>IF(AD474&gt;0,RANK(AD474,(Z474:AB474,AC474:AQ474)),0)</f>
        <v>2</v>
      </c>
      <c r="AT474" s="7">
        <f>IF(AE474&gt;0,RANK(AE474,(Z474:AB474,AC474:AQ474)),0)</f>
        <v>5</v>
      </c>
      <c r="AU474" s="7">
        <f>IF(AF474&gt;0,RANK(AF474,(Z474:AB474,AC474:AQ474)),0)</f>
        <v>10</v>
      </c>
      <c r="AV474" s="7">
        <f>IF(AG474&gt;0,RANK(AG474,(Z474:AB474,AG474:AQ474)),0)</f>
        <v>8</v>
      </c>
      <c r="AW474" s="2">
        <f t="shared" si="489"/>
        <v>2.8636210950621431E-2</v>
      </c>
      <c r="AX474" s="2">
        <f t="shared" si="490"/>
        <v>1.4276116896204233E-3</v>
      </c>
      <c r="AY474" s="2">
        <f t="shared" si="491"/>
        <v>7.5579442391669467E-4</v>
      </c>
      <c r="BA474" s="2" t="str">
        <f t="shared" si="492"/>
        <v>District 18</v>
      </c>
      <c r="BB474" t="str">
        <f t="shared" si="493"/>
        <v>TX</v>
      </c>
      <c r="BC474">
        <v>18</v>
      </c>
      <c r="BE474" s="97">
        <v>48</v>
      </c>
      <c r="BF474" s="99">
        <v>918</v>
      </c>
      <c r="BG474" s="106">
        <f t="shared" si="494"/>
        <v>48918</v>
      </c>
      <c r="BH474" t="s">
        <v>2605</v>
      </c>
      <c r="BI474" t="s">
        <v>3184</v>
      </c>
      <c r="CB474" s="1">
        <f>SUMIF(County!$AT$2074:$AT$2327,$BC474,County!BT$2074:BT$2327)+SUMIF($BC$1622:$BC$1704,$BC474,CB$1622:CB$1704)</f>
        <v>13</v>
      </c>
    </row>
    <row r="475" spans="1:80" outlineLevel="1">
      <c r="A475" s="9" t="s">
        <v>2289</v>
      </c>
      <c r="B475" t="s">
        <v>2</v>
      </c>
      <c r="C475" s="1">
        <f t="shared" si="484"/>
        <v>111390</v>
      </c>
      <c r="D475" s="1">
        <v>3</v>
      </c>
      <c r="E475" s="1"/>
      <c r="F475" s="1"/>
      <c r="G475" s="1" t="str">
        <f t="shared" si="495"/>
        <v/>
      </c>
      <c r="H475" s="1">
        <f t="shared" si="496"/>
        <v>2</v>
      </c>
      <c r="I475" s="1">
        <f t="shared" si="497"/>
        <v>1</v>
      </c>
      <c r="J475" s="1"/>
      <c r="K475" s="1"/>
      <c r="L475" s="1"/>
      <c r="M475" s="7">
        <f>IF(Z475&gt;0,RANK(Z475,(Z475:AB475,AC475:AQ475)),0)</f>
        <v>5</v>
      </c>
      <c r="N475" s="7">
        <f>IF(AA475&gt;0,RANK(AA475,(Z475:AB475,AC475:AQ475)),0)</f>
        <v>6</v>
      </c>
      <c r="O475" s="7">
        <f>IF(AB475&gt;0,RANK(AB475,(Z475:AB475,AC475:AQ475)),0)</f>
        <v>3</v>
      </c>
      <c r="P475" s="7">
        <f>IF(AC475&gt;0,RANK(AC475,(Z475:AB475,AC475:AQ475)),0)</f>
        <v>1</v>
      </c>
      <c r="Q475" s="49">
        <f t="shared" si="485"/>
        <v>25300</v>
      </c>
      <c r="R475" s="177">
        <f t="shared" si="486"/>
        <v>0.22712990394110782</v>
      </c>
      <c r="S475" s="2"/>
      <c r="T475" s="2">
        <f t="shared" si="468"/>
        <v>3.0550318700062841E-2</v>
      </c>
      <c r="U475" s="2">
        <f t="shared" si="469"/>
        <v>1.7425262590896849E-2</v>
      </c>
      <c r="V475" s="2">
        <f t="shared" si="470"/>
        <v>0.15536403626896489</v>
      </c>
      <c r="W475" s="2">
        <f t="shared" si="471"/>
        <v>0.46637938773678067</v>
      </c>
      <c r="X475" s="2">
        <f t="shared" si="487"/>
        <v>0.23924948379567287</v>
      </c>
      <c r="Y475" s="2">
        <f t="shared" si="488"/>
        <v>0.33028099470329475</v>
      </c>
      <c r="Z475" s="1">
        <f>SUMIF(County!$AT$2074:$AT$2327,$BC475,County!R$2074:R$2327)+SUMIF($BC$1622:$BC$1704,$BC475,Z$1622:Z$1704)</f>
        <v>3403</v>
      </c>
      <c r="AA475" s="1">
        <f>SUMIF(County!$AT$2074:$AT$2327,$BC475,County!S$2074:S$2327)+SUMIF($BC$1622:$BC$1704,$BC475,AA$1622:AA$1704)</f>
        <v>1941</v>
      </c>
      <c r="AB475" s="1">
        <f>SUMIF(County!$AT$2074:$AT$2327,$BC475,County!T$2074:T$2327)+SUMIF($BC$1622:$BC$1704,$BC475,AB$1622:AB$1704)</f>
        <v>17306</v>
      </c>
      <c r="AC475" s="1">
        <f>SUMIF(County!$AT$2074:$AT$2327,$BC475,County!U$2074:U$2327)+SUMIF($BC$1622:$BC$1704,$BC475,AC$1622:AC$1704)</f>
        <v>51950</v>
      </c>
      <c r="AD475" s="1">
        <f>SUMIF(County!$AT$2074:$AT$2327,$BC475,County!V$2074:V$2327)+SUMIF($BC$1622:$BC$1704,$BC475,AD$1622:AD$1704)</f>
        <v>26650</v>
      </c>
      <c r="AE475" s="1">
        <f>SUMIF(County!$AT$2074:$AT$2327,$BC475,County!W$2074:W$2327)+SUMIF($BC$1622:$BC$1704,$BC475,AE$1622:AE$1704)</f>
        <v>7050</v>
      </c>
      <c r="AF475" s="1">
        <f>SUMIF(County!$AT$2074:$AT$2327,$BC475,County!X$2074:X$2327)+SUMIF($BC$1622:$BC$1704,$BC475,AF$1622:AF$1704)</f>
        <v>146</v>
      </c>
      <c r="AG475" s="1">
        <f>SUMIF(County!$AT$2074:$AT$2327,$BC475,County!Y$2074:Y$2327)+SUMIF($BC$1622:$BC$1704,$BC475,AG$1622:AG$1704)</f>
        <v>214</v>
      </c>
      <c r="AH475" s="1">
        <f>SUMIF(County!$AT$2074:$AT$2327,$BC475,County!Z$2074:Z$2327)+SUMIF($BC$1622:$BC$1704,$BC475,AH$1622:AH$1704)</f>
        <v>265</v>
      </c>
      <c r="AI475" s="1">
        <f>SUMIF(County!$AT$2074:$AT$2327,$BC475,County!AA$2074:AA$2327)+SUMIF($BC$1622:$BC$1704,$BC475,AI$1622:AI$1704)</f>
        <v>1797</v>
      </c>
      <c r="AK475" s="1">
        <f t="shared" si="498"/>
        <v>6</v>
      </c>
      <c r="AL475" s="1">
        <f>SUMIF(County!$AT$2074:$AT$2327,$BC475,County!AD$2074:AD$2327)+SUMIF($BC$1622:$BC$1704,$BC475,AL$1622:AL$1704)</f>
        <v>400</v>
      </c>
      <c r="AN475" s="1">
        <f>SUMIF(County!$AT$2074:$AT$2327,$BC475,County!AF$2074:AF$2327)+SUMIF($BC$1622:$BC$1704,$BC475,AN$1622:AN$1704)</f>
        <v>177</v>
      </c>
      <c r="AO475" s="1">
        <f>SUMIF(County!$AT$2074:$AT$2327,$BC475,County!AG$2074:AG$2327)+SUMIF($BC$1622:$BC$1704,$BC475,AO$1622:AO$1704)</f>
        <v>85</v>
      </c>
      <c r="AS475" s="7">
        <f>IF(AD475&gt;0,RANK(AD475,(Z475:AB475,AC475:AQ475)),0)</f>
        <v>2</v>
      </c>
      <c r="AT475" s="7">
        <f>IF(AE475&gt;0,RANK(AE475,(Z475:AB475,AC475:AQ475)),0)</f>
        <v>4</v>
      </c>
      <c r="AU475" s="7">
        <f>IF(AF475&gt;0,RANK(AF475,(Z475:AB475,AC475:AQ475)),0)</f>
        <v>12</v>
      </c>
      <c r="AV475" s="7">
        <f>IF(AG475&gt;0,RANK(AG475,(Z475:AB475,AG475:AQ475)),0)</f>
        <v>7</v>
      </c>
      <c r="AW475" s="2">
        <f t="shared" si="489"/>
        <v>6.3291139240506333E-2</v>
      </c>
      <c r="AX475" s="2">
        <f t="shared" si="490"/>
        <v>1.3107101176048118E-3</v>
      </c>
      <c r="AY475" s="2">
        <f t="shared" si="491"/>
        <v>1.9211778436125325E-3</v>
      </c>
      <c r="BA475" s="2" t="str">
        <f t="shared" si="492"/>
        <v>District 19</v>
      </c>
      <c r="BB475" t="str">
        <f t="shared" si="493"/>
        <v>TX</v>
      </c>
      <c r="BC475">
        <v>19</v>
      </c>
      <c r="BE475" s="97">
        <v>48</v>
      </c>
      <c r="BF475" s="99">
        <v>919</v>
      </c>
      <c r="BG475" s="106">
        <f t="shared" si="494"/>
        <v>48919</v>
      </c>
      <c r="BH475" t="s">
        <v>2605</v>
      </c>
      <c r="BI475" t="s">
        <v>3184</v>
      </c>
      <c r="CB475" s="1">
        <f>SUMIF(County!$AT$2074:$AT$2327,$BC475,County!BT$2074:BT$2327)+SUMIF($BC$1622:$BC$1704,$BC475,CB$1622:CB$1704)</f>
        <v>110</v>
      </c>
    </row>
    <row r="476" spans="1:80" outlineLevel="1">
      <c r="A476" s="9" t="s">
        <v>1603</v>
      </c>
      <c r="B476" t="s">
        <v>2</v>
      </c>
      <c r="C476" s="1">
        <f t="shared" si="484"/>
        <v>38695</v>
      </c>
      <c r="D476" s="1">
        <v>3</v>
      </c>
      <c r="E476" s="1"/>
      <c r="F476" s="1"/>
      <c r="G476" s="1" t="str">
        <f t="shared" si="495"/>
        <v/>
      </c>
      <c r="H476" s="1">
        <f t="shared" si="496"/>
        <v>2</v>
      </c>
      <c r="I476" s="1">
        <f t="shared" si="497"/>
        <v>1</v>
      </c>
      <c r="J476" s="1"/>
      <c r="K476" s="1"/>
      <c r="L476" s="1"/>
      <c r="M476" s="7">
        <f>IF(Z476&gt;0,RANK(Z476,(Z476:AB476,AC476:AQ476)),0)</f>
        <v>5</v>
      </c>
      <c r="N476" s="7">
        <f>IF(AA476&gt;0,RANK(AA476,(Z476:AB476,AC476:AQ476)),0)</f>
        <v>6</v>
      </c>
      <c r="O476" s="7">
        <f>IF(AB476&gt;0,RANK(AB476,(Z476:AB476,AC476:AQ476)),0)</f>
        <v>3</v>
      </c>
      <c r="P476" s="7">
        <f>IF(AC476&gt;0,RANK(AC476,(Z476:AB476,AC476:AQ476)),0)</f>
        <v>1</v>
      </c>
      <c r="Q476" s="49">
        <f t="shared" si="485"/>
        <v>7254</v>
      </c>
      <c r="R476" s="177">
        <f t="shared" si="486"/>
        <v>0.18746608088900374</v>
      </c>
      <c r="S476" s="2"/>
      <c r="T476" s="2">
        <f t="shared" si="468"/>
        <v>3.8713012017056465E-2</v>
      </c>
      <c r="U476" s="2">
        <f t="shared" si="469"/>
        <v>1.4032820777878279E-2</v>
      </c>
      <c r="V476" s="2">
        <f t="shared" si="470"/>
        <v>0.225920661584184</v>
      </c>
      <c r="W476" s="2">
        <f t="shared" si="471"/>
        <v>0.42793642589481845</v>
      </c>
      <c r="X476" s="2">
        <f t="shared" si="487"/>
        <v>0.24047034500581471</v>
      </c>
      <c r="Y476" s="2">
        <f t="shared" si="488"/>
        <v>0.29339707972606283</v>
      </c>
      <c r="Z476" s="1">
        <f>SUMIF(County!$AT$2074:$AT$2327,$BC476,County!R$2074:R$2327)+SUMIF($BC$1622:$BC$1704,$BC476,Z$1622:Z$1704)</f>
        <v>1498</v>
      </c>
      <c r="AA476" s="1">
        <f>SUMIF(County!$AT$2074:$AT$2327,$BC476,County!S$2074:S$2327)+SUMIF($BC$1622:$BC$1704,$BC476,AA$1622:AA$1704)</f>
        <v>543</v>
      </c>
      <c r="AB476" s="1">
        <f>SUMIF(County!$AT$2074:$AT$2327,$BC476,County!T$2074:T$2327)+SUMIF($BC$1622:$BC$1704,$BC476,AB$1622:AB$1704)</f>
        <v>8742</v>
      </c>
      <c r="AC476" s="1">
        <f>SUMIF(County!$AT$2074:$AT$2327,$BC476,County!U$2074:U$2327)+SUMIF($BC$1622:$BC$1704,$BC476,AC$1622:AC$1704)</f>
        <v>16559</v>
      </c>
      <c r="AD476" s="1">
        <f>SUMIF(County!$AT$2074:$AT$2327,$BC476,County!V$2074:V$2327)+SUMIF($BC$1622:$BC$1704,$BC476,AD$1622:AD$1704)</f>
        <v>9305</v>
      </c>
      <c r="AE476" s="1">
        <f>SUMIF(County!$AT$2074:$AT$2327,$BC476,County!W$2074:W$2327)+SUMIF($BC$1622:$BC$1704,$BC476,AE$1622:AE$1704)</f>
        <v>1554</v>
      </c>
      <c r="AF476" s="1">
        <f>SUMIF(County!$AT$2074:$AT$2327,$BC476,County!X$2074:X$2327)+SUMIF($BC$1622:$BC$1704,$BC476,AF$1622:AF$1704)</f>
        <v>42</v>
      </c>
      <c r="AG476" s="1">
        <f>SUMIF(County!$AT$2074:$AT$2327,$BC476,County!Y$2074:Y$2327)+SUMIF($BC$1622:$BC$1704,$BC476,AG$1622:AG$1704)</f>
        <v>50</v>
      </c>
      <c r="AH476" s="1">
        <f>SUMIF(County!$AT$2074:$AT$2327,$BC476,County!Z$2074:Z$2327)+SUMIF($BC$1622:$BC$1704,$BC476,AH$1622:AH$1704)</f>
        <v>144</v>
      </c>
      <c r="AI476" s="1">
        <f>SUMIF(County!$AT$2074:$AT$2327,$BC476,County!AA$2074:AA$2327)+SUMIF($BC$1622:$BC$1704,$BC476,AI$1622:AI$1704)</f>
        <v>138</v>
      </c>
      <c r="AK476" s="1">
        <f t="shared" si="498"/>
        <v>28</v>
      </c>
      <c r="AL476" s="1">
        <f>SUMIF(County!$AT$2074:$AT$2327,$BC476,County!AD$2074:AD$2327)+SUMIF($BC$1622:$BC$1704,$BC476,AL$1622:AL$1704)</f>
        <v>52</v>
      </c>
      <c r="AN476" s="1">
        <f>SUMIF(County!$AT$2074:$AT$2327,$BC476,County!AF$2074:AF$2327)+SUMIF($BC$1622:$BC$1704,$BC476,AN$1622:AN$1704)</f>
        <v>15</v>
      </c>
      <c r="AO476" s="1">
        <f>SUMIF(County!$AT$2074:$AT$2327,$BC476,County!AG$2074:AG$2327)+SUMIF($BC$1622:$BC$1704,$BC476,AO$1622:AO$1704)</f>
        <v>25</v>
      </c>
      <c r="AS476" s="7">
        <f>IF(AD476&gt;0,RANK(AD476,(Z476:AB476,AC476:AQ476)),0)</f>
        <v>2</v>
      </c>
      <c r="AT476" s="7">
        <f>IF(AE476&gt;0,RANK(AE476,(Z476:AB476,AC476:AQ476)),0)</f>
        <v>4</v>
      </c>
      <c r="AU476" s="7">
        <f>IF(AF476&gt;0,RANK(AF476,(Z476:AB476,AC476:AQ476)),0)</f>
        <v>11</v>
      </c>
      <c r="AV476" s="7">
        <f>IF(AG476&gt;0,RANK(AG476,(Z476:AB476,AG476:AQ476)),0)</f>
        <v>7</v>
      </c>
      <c r="AW476" s="2">
        <f t="shared" si="489"/>
        <v>4.0160227419563252E-2</v>
      </c>
      <c r="AX476" s="2">
        <f t="shared" si="490"/>
        <v>1.085411551880088E-3</v>
      </c>
      <c r="AY476" s="2">
        <f t="shared" si="491"/>
        <v>1.2921566093810569E-3</v>
      </c>
      <c r="BA476" s="2" t="str">
        <f t="shared" si="492"/>
        <v>District 20</v>
      </c>
      <c r="BB476" t="str">
        <f t="shared" si="493"/>
        <v>TX</v>
      </c>
      <c r="BC476">
        <v>20</v>
      </c>
      <c r="BE476" s="97">
        <v>48</v>
      </c>
      <c r="BF476" s="99">
        <v>920</v>
      </c>
      <c r="BG476" s="106">
        <f t="shared" si="494"/>
        <v>48920</v>
      </c>
      <c r="BH476" t="s">
        <v>2605</v>
      </c>
      <c r="BI476" t="s">
        <v>3184</v>
      </c>
      <c r="CB476" s="1">
        <f>SUMIF(County!$AT$2074:$AT$2327,$BC476,County!BT$2074:BT$2327)+SUMIF($BC$1622:$BC$1704,$BC476,CB$1622:CB$1704)</f>
        <v>6</v>
      </c>
    </row>
    <row r="477" spans="1:80" outlineLevel="1">
      <c r="A477" s="9" t="s">
        <v>106</v>
      </c>
      <c r="B477" t="s">
        <v>2</v>
      </c>
      <c r="C477" s="1">
        <f t="shared" si="484"/>
        <v>126911</v>
      </c>
      <c r="D477" s="1">
        <v>3</v>
      </c>
      <c r="E477" s="1"/>
      <c r="F477" s="1"/>
      <c r="G477" s="1" t="str">
        <f t="shared" si="495"/>
        <v/>
      </c>
      <c r="H477" s="1">
        <f t="shared" si="496"/>
        <v>2</v>
      </c>
      <c r="I477" s="1">
        <f t="shared" si="497"/>
        <v>1</v>
      </c>
      <c r="J477" s="1"/>
      <c r="K477" s="1"/>
      <c r="L477" s="1"/>
      <c r="M477" s="7">
        <f>IF(Z477&gt;0,RANK(Z477,(Z477:AB477,AC477:AQ477)),0)</f>
        <v>4</v>
      </c>
      <c r="N477" s="7">
        <f>IF(AA477&gt;0,RANK(AA477,(Z477:AB477,AC477:AQ477)),0)</f>
        <v>6</v>
      </c>
      <c r="O477" s="7">
        <f>IF(AB477&gt;0,RANK(AB477,(Z477:AB477,AC477:AQ477)),0)</f>
        <v>3</v>
      </c>
      <c r="P477" s="7">
        <f>IF(AC477&gt;0,RANK(AC477,(Z477:AB477,AC477:AQ477)),0)</f>
        <v>1</v>
      </c>
      <c r="Q477" s="49">
        <f t="shared" si="485"/>
        <v>17168</v>
      </c>
      <c r="R477" s="177">
        <f t="shared" si="486"/>
        <v>0.13527590201007006</v>
      </c>
      <c r="S477" s="2"/>
      <c r="T477" s="2">
        <f t="shared" si="468"/>
        <v>5.5653174271733732E-2</v>
      </c>
      <c r="U477" s="2">
        <f t="shared" si="469"/>
        <v>1.7910189030107715E-2</v>
      </c>
      <c r="V477" s="2">
        <f t="shared" si="470"/>
        <v>0.22074524666892548</v>
      </c>
      <c r="W477" s="2">
        <f t="shared" si="471"/>
        <v>0.39018682383717723</v>
      </c>
      <c r="X477" s="2">
        <f t="shared" si="487"/>
        <v>0.25491092182710717</v>
      </c>
      <c r="Y477" s="2">
        <f t="shared" si="488"/>
        <v>0.31550456619205575</v>
      </c>
      <c r="Z477" s="1">
        <f>SUMIF(County!$AT$2074:$AT$2327,$BC477,County!R$2074:R$2327)+SUMIF($BC$1622:$BC$1704,$BC477,Z$1622:Z$1704)</f>
        <v>7063</v>
      </c>
      <c r="AA477" s="1">
        <f>SUMIF(County!$AT$2074:$AT$2327,$BC477,County!S$2074:S$2327)+SUMIF($BC$1622:$BC$1704,$BC477,AA$1622:AA$1704)</f>
        <v>2273</v>
      </c>
      <c r="AB477" s="1">
        <f>SUMIF(County!$AT$2074:$AT$2327,$BC477,County!T$2074:T$2327)+SUMIF($BC$1622:$BC$1704,$BC477,AB$1622:AB$1704)</f>
        <v>28015</v>
      </c>
      <c r="AC477" s="1">
        <f>SUMIF(County!$AT$2074:$AT$2327,$BC477,County!U$2074:U$2327)+SUMIF($BC$1622:$BC$1704,$BC477,AC$1622:AC$1704)</f>
        <v>49519</v>
      </c>
      <c r="AD477" s="1">
        <f>SUMIF(County!$AT$2074:$AT$2327,$BC477,County!V$2074:V$2327)+SUMIF($BC$1622:$BC$1704,$BC477,AD$1622:AD$1704)</f>
        <v>32351</v>
      </c>
      <c r="AE477" s="1">
        <f>SUMIF(County!$AT$2074:$AT$2327,$BC477,County!W$2074:W$2327)+SUMIF($BC$1622:$BC$1704,$BC477,AE$1622:AE$1704)</f>
        <v>4889</v>
      </c>
      <c r="AF477" s="1">
        <f>SUMIF(County!$AT$2074:$AT$2327,$BC477,County!X$2074:X$2327)+SUMIF($BC$1622:$BC$1704,$BC477,AF$1622:AF$1704)</f>
        <v>190</v>
      </c>
      <c r="AG477" s="1">
        <f>SUMIF(County!$AT$2074:$AT$2327,$BC477,County!Y$2074:Y$2327)+SUMIF($BC$1622:$BC$1704,$BC477,AG$1622:AG$1704)</f>
        <v>192</v>
      </c>
      <c r="AH477" s="1">
        <f>SUMIF(County!$AT$2074:$AT$2327,$BC477,County!Z$2074:Z$2327)+SUMIF($BC$1622:$BC$1704,$BC477,AH$1622:AH$1704)</f>
        <v>512</v>
      </c>
      <c r="AI477" s="1">
        <f>SUMIF(County!$AT$2074:$AT$2327,$BC477,County!AA$2074:AA$2327)+SUMIF($BC$1622:$BC$1704,$BC477,AI$1622:AI$1704)</f>
        <v>1401</v>
      </c>
      <c r="AK477" s="1">
        <f t="shared" si="498"/>
        <v>14</v>
      </c>
      <c r="AL477" s="1">
        <f>SUMIF(County!$AT$2074:$AT$2327,$BC477,County!AD$2074:AD$2327)+SUMIF($BC$1622:$BC$1704,$BC477,AL$1622:AL$1704)</f>
        <v>223</v>
      </c>
      <c r="AN477" s="1">
        <f>SUMIF(County!$AT$2074:$AT$2327,$BC477,County!AF$2074:AF$2327)+SUMIF($BC$1622:$BC$1704,$BC477,AN$1622:AN$1704)</f>
        <v>42</v>
      </c>
      <c r="AO477" s="1">
        <f>SUMIF(County!$AT$2074:$AT$2327,$BC477,County!AG$2074:AG$2327)+SUMIF($BC$1622:$BC$1704,$BC477,AO$1622:AO$1704)</f>
        <v>227</v>
      </c>
      <c r="AS477" s="7">
        <f>IF(AD477&gt;0,RANK(AD477,(Z477:AB477,AC477:AQ477)),0)</f>
        <v>2</v>
      </c>
      <c r="AT477" s="7">
        <f>IF(AE477&gt;0,RANK(AE477,(Z477:AB477,AC477:AQ477)),0)</f>
        <v>5</v>
      </c>
      <c r="AU477" s="7">
        <f>IF(AF477&gt;0,RANK(AF477,(Z477:AB477,AC477:AQ477)),0)</f>
        <v>12</v>
      </c>
      <c r="AV477" s="7">
        <f>IF(AG477&gt;0,RANK(AG477,(Z477:AB477,AG477:AQ477)),0)</f>
        <v>8</v>
      </c>
      <c r="AW477" s="2">
        <f t="shared" si="489"/>
        <v>3.8523059466870485E-2</v>
      </c>
      <c r="AX477" s="2">
        <f t="shared" si="490"/>
        <v>1.4971121494590698E-3</v>
      </c>
      <c r="AY477" s="2">
        <f t="shared" si="491"/>
        <v>1.5128712247165336E-3</v>
      </c>
      <c r="BA477" s="2" t="str">
        <f t="shared" si="492"/>
        <v>District 21</v>
      </c>
      <c r="BB477" t="str">
        <f t="shared" si="493"/>
        <v>TX</v>
      </c>
      <c r="BC477">
        <v>21</v>
      </c>
      <c r="BE477" s="97">
        <v>48</v>
      </c>
      <c r="BF477" s="99">
        <v>921</v>
      </c>
      <c r="BG477" s="106">
        <f t="shared" si="494"/>
        <v>48921</v>
      </c>
      <c r="BH477" t="s">
        <v>2605</v>
      </c>
      <c r="BI477" t="s">
        <v>3184</v>
      </c>
      <c r="CB477" s="1">
        <f>SUMIF(County!$AT$2074:$AT$2327,$BC477,County!BT$2074:BT$2327)+SUMIF($BC$1622:$BC$1704,$BC477,CB$1622:CB$1704)</f>
        <v>28</v>
      </c>
    </row>
    <row r="478" spans="1:80" outlineLevel="1">
      <c r="A478" s="9" t="s">
        <v>260</v>
      </c>
      <c r="B478" t="s">
        <v>2</v>
      </c>
      <c r="C478" s="1">
        <f t="shared" si="484"/>
        <v>90583</v>
      </c>
      <c r="D478" s="1">
        <v>3</v>
      </c>
      <c r="E478" s="1"/>
      <c r="F478" s="1"/>
      <c r="G478" s="1" t="str">
        <f t="shared" si="495"/>
        <v/>
      </c>
      <c r="H478" s="1">
        <f t="shared" si="496"/>
        <v>2</v>
      </c>
      <c r="I478" s="1">
        <f t="shared" si="497"/>
        <v>1</v>
      </c>
      <c r="J478" s="1"/>
      <c r="K478" s="1"/>
      <c r="L478" s="1"/>
      <c r="M478" s="7">
        <f>IF(Z478&gt;0,RANK(Z478,(Z478:AB478,AC478:AQ478)),0)</f>
        <v>4</v>
      </c>
      <c r="N478" s="7">
        <f>IF(AA478&gt;0,RANK(AA478,(Z478:AB478,AC478:AQ478)),0)</f>
        <v>6</v>
      </c>
      <c r="O478" s="7">
        <f>IF(AB478&gt;0,RANK(AB478,(Z478:AB478,AC478:AQ478)),0)</f>
        <v>3</v>
      </c>
      <c r="P478" s="7">
        <f>IF(AC478&gt;0,RANK(AC478,(Z478:AB478,AC478:AQ478)),0)</f>
        <v>1</v>
      </c>
      <c r="Q478" s="49">
        <f t="shared" si="485"/>
        <v>20974</v>
      </c>
      <c r="R478" s="177">
        <f t="shared" si="486"/>
        <v>0.23154455030193302</v>
      </c>
      <c r="S478" s="2"/>
      <c r="T478" s="2">
        <f t="shared" si="468"/>
        <v>4.425775255842708E-2</v>
      </c>
      <c r="U478" s="2">
        <f t="shared" si="469"/>
        <v>9.2511839969972292E-3</v>
      </c>
      <c r="V478" s="2">
        <f t="shared" si="470"/>
        <v>0.1845710563792323</v>
      </c>
      <c r="W478" s="2">
        <f t="shared" si="471"/>
        <v>0.47493459037567753</v>
      </c>
      <c r="X478" s="2">
        <f t="shared" si="487"/>
        <v>0.24339004007374451</v>
      </c>
      <c r="Y478" s="2">
        <f t="shared" si="488"/>
        <v>0.28698541668966582</v>
      </c>
      <c r="Z478" s="1">
        <f>SUMIF(County!$AT$2074:$AT$2327,$BC478,County!R$2074:R$2327)+SUMIF($BC$1622:$BC$1704,$BC478,Z$1622:Z$1704)</f>
        <v>4009</v>
      </c>
      <c r="AA478" s="1">
        <f>SUMIF(County!$AT$2074:$AT$2327,$BC478,County!S$2074:S$2327)+SUMIF($BC$1622:$BC$1704,$BC478,AA$1622:AA$1704)</f>
        <v>838</v>
      </c>
      <c r="AB478" s="1">
        <f>SUMIF(County!$AT$2074:$AT$2327,$BC478,County!T$2074:T$2327)+SUMIF($BC$1622:$BC$1704,$BC478,AB$1622:AB$1704)</f>
        <v>16719</v>
      </c>
      <c r="AC478" s="1">
        <f>SUMIF(County!$AT$2074:$AT$2327,$BC478,County!U$2074:U$2327)+SUMIF($BC$1622:$BC$1704,$BC478,AC$1622:AC$1704)</f>
        <v>43021</v>
      </c>
      <c r="AD478" s="1">
        <f>SUMIF(County!$AT$2074:$AT$2327,$BC478,County!V$2074:V$2327)+SUMIF($BC$1622:$BC$1704,$BC478,AD$1622:AD$1704)</f>
        <v>22047</v>
      </c>
      <c r="AE478" s="1">
        <f>SUMIF(County!$AT$2074:$AT$2327,$BC478,County!W$2074:W$2327)+SUMIF($BC$1622:$BC$1704,$BC478,AE$1622:AE$1704)</f>
        <v>2724</v>
      </c>
      <c r="AF478" s="1">
        <f>SUMIF(County!$AT$2074:$AT$2327,$BC478,County!X$2074:X$2327)+SUMIF($BC$1622:$BC$1704,$BC478,AF$1622:AF$1704)</f>
        <v>76</v>
      </c>
      <c r="AG478" s="1">
        <f>SUMIF(County!$AT$2074:$AT$2327,$BC478,County!Y$2074:Y$2327)+SUMIF($BC$1622:$BC$1704,$BC478,AG$1622:AG$1704)</f>
        <v>67</v>
      </c>
      <c r="AH478" s="1">
        <f>SUMIF(County!$AT$2074:$AT$2327,$BC478,County!Z$2074:Z$2327)+SUMIF($BC$1622:$BC$1704,$BC478,AH$1622:AH$1704)</f>
        <v>241</v>
      </c>
      <c r="AI478" s="1">
        <f>SUMIF(County!$AT$2074:$AT$2327,$BC478,County!AA$2074:AA$2327)+SUMIF($BC$1622:$BC$1704,$BC478,AI$1622:AI$1704)</f>
        <v>602</v>
      </c>
      <c r="AK478" s="1">
        <f t="shared" si="498"/>
        <v>93</v>
      </c>
      <c r="AL478" s="1">
        <f>SUMIF(County!$AT$2074:$AT$2327,$BC478,County!AD$2074:AD$2327)+SUMIF($BC$1622:$BC$1704,$BC478,AL$1622:AL$1704)</f>
        <v>92</v>
      </c>
      <c r="AN478" s="1">
        <f>SUMIF(County!$AT$2074:$AT$2327,$BC478,County!AF$2074:AF$2327)+SUMIF($BC$1622:$BC$1704,$BC478,AN$1622:AN$1704)</f>
        <v>29</v>
      </c>
      <c r="AO478" s="1">
        <f>SUMIF(County!$AT$2074:$AT$2327,$BC478,County!AG$2074:AG$2327)+SUMIF($BC$1622:$BC$1704,$BC478,AO$1622:AO$1704)</f>
        <v>25</v>
      </c>
      <c r="AS478" s="7">
        <f>IF(AD478&gt;0,RANK(AD478,(Z478:AB478,AC478:AQ478)),0)</f>
        <v>2</v>
      </c>
      <c r="AT478" s="7">
        <f>IF(AE478&gt;0,RANK(AE478,(Z478:AB478,AC478:AQ478)),0)</f>
        <v>5</v>
      </c>
      <c r="AU478" s="7">
        <f>IF(AF478&gt;0,RANK(AF478,(Z478:AB478,AC478:AQ478)),0)</f>
        <v>11</v>
      </c>
      <c r="AV478" s="7">
        <f>IF(AG478&gt;0,RANK(AG478,(Z478:AB478,AG478:AQ478)),0)</f>
        <v>8</v>
      </c>
      <c r="AW478" s="2">
        <f t="shared" si="489"/>
        <v>3.0071867789761876E-2</v>
      </c>
      <c r="AX478" s="2">
        <f t="shared" si="490"/>
        <v>8.3900952717397303E-4</v>
      </c>
      <c r="AY478" s="2">
        <f t="shared" si="491"/>
        <v>7.3965313579810784E-4</v>
      </c>
      <c r="BA478" s="2" t="str">
        <f t="shared" si="492"/>
        <v>District 22</v>
      </c>
      <c r="BB478" t="str">
        <f t="shared" si="493"/>
        <v>TX</v>
      </c>
      <c r="BC478">
        <v>22</v>
      </c>
      <c r="BE478" s="97">
        <v>48</v>
      </c>
      <c r="BF478" s="99">
        <v>922</v>
      </c>
      <c r="BG478" s="106">
        <f t="shared" si="494"/>
        <v>48922</v>
      </c>
      <c r="BH478" t="s">
        <v>2605</v>
      </c>
      <c r="BI478" t="s">
        <v>3184</v>
      </c>
      <c r="CB478" s="1">
        <f>SUMIF(County!$AT$2074:$AT$2327,$BC478,County!BT$2074:BT$2327)+SUMIF($BC$1622:$BC$1704,$BC478,CB$1622:CB$1704)</f>
        <v>14</v>
      </c>
    </row>
    <row r="479" spans="1:80" outlineLevel="1">
      <c r="A479" s="9" t="s">
        <v>196</v>
      </c>
      <c r="B479" t="s">
        <v>2</v>
      </c>
      <c r="C479" s="1">
        <f t="shared" si="484"/>
        <v>55406</v>
      </c>
      <c r="D479" s="1">
        <v>3</v>
      </c>
      <c r="E479" s="1"/>
      <c r="F479" s="1"/>
      <c r="G479" s="1" t="str">
        <f t="shared" si="495"/>
        <v/>
      </c>
      <c r="H479" s="1">
        <f t="shared" si="496"/>
        <v>2</v>
      </c>
      <c r="I479" s="1">
        <f t="shared" si="497"/>
        <v>1</v>
      </c>
      <c r="J479" s="1"/>
      <c r="K479" s="1"/>
      <c r="L479" s="1"/>
      <c r="M479" s="7">
        <f>IF(Z479&gt;0,RANK(Z479,(Z479:AB479,AC479:AQ479)),0)</f>
        <v>5</v>
      </c>
      <c r="N479" s="7">
        <f>IF(AA479&gt;0,RANK(AA479,(Z479:AB479,AC479:AQ479)),0)</f>
        <v>6</v>
      </c>
      <c r="O479" s="7">
        <f>IF(AB479&gt;0,RANK(AB479,(Z479:AB479,AC479:AQ479)),0)</f>
        <v>3</v>
      </c>
      <c r="P479" s="7">
        <f>IF(AC479&gt;0,RANK(AC479,(Z479:AB479,AC479:AQ479)),0)</f>
        <v>1</v>
      </c>
      <c r="Q479" s="49">
        <f t="shared" si="485"/>
        <v>9023</v>
      </c>
      <c r="R479" s="177">
        <f t="shared" si="486"/>
        <v>0.16285239865718515</v>
      </c>
      <c r="S479" s="2"/>
      <c r="T479" s="2">
        <f t="shared" si="468"/>
        <v>3.2234776017037864E-2</v>
      </c>
      <c r="U479" s="2">
        <f t="shared" si="469"/>
        <v>1.5377395949897123E-2</v>
      </c>
      <c r="V479" s="2">
        <f t="shared" si="470"/>
        <v>0.19653106161787531</v>
      </c>
      <c r="W479" s="2">
        <f t="shared" si="471"/>
        <v>0.43022416344800202</v>
      </c>
      <c r="X479" s="2">
        <f t="shared" si="487"/>
        <v>0.26737176479081687</v>
      </c>
      <c r="Y479" s="2">
        <f t="shared" si="488"/>
        <v>0.3256326029671876</v>
      </c>
      <c r="Z479" s="1">
        <f>SUMIF(County!$AT$2074:$AT$2327,$BC479,County!R$2074:R$2327)+SUMIF($BC$1622:$BC$1704,$BC479,Z$1622:Z$1704)</f>
        <v>1786</v>
      </c>
      <c r="AA479" s="1">
        <f>SUMIF(County!$AT$2074:$AT$2327,$BC479,County!S$2074:S$2327)+SUMIF($BC$1622:$BC$1704,$BC479,AA$1622:AA$1704)</f>
        <v>852</v>
      </c>
      <c r="AB479" s="1">
        <f>SUMIF(County!$AT$2074:$AT$2327,$BC479,County!T$2074:T$2327)+SUMIF($BC$1622:$BC$1704,$BC479,AB$1622:AB$1704)</f>
        <v>10889</v>
      </c>
      <c r="AC479" s="1">
        <f>SUMIF(County!$AT$2074:$AT$2327,$BC479,County!U$2074:U$2327)+SUMIF($BC$1622:$BC$1704,$BC479,AC$1622:AC$1704)</f>
        <v>23837</v>
      </c>
      <c r="AD479" s="1">
        <f>SUMIF(County!$AT$2074:$AT$2327,$BC479,County!V$2074:V$2327)+SUMIF($BC$1622:$BC$1704,$BC479,AD$1622:AD$1704)</f>
        <v>14814</v>
      </c>
      <c r="AE479" s="1">
        <f>SUMIF(County!$AT$2074:$AT$2327,$BC479,County!W$2074:W$2327)+SUMIF($BC$1622:$BC$1704,$BC479,AE$1622:AE$1704)</f>
        <v>2272</v>
      </c>
      <c r="AF479" s="1">
        <f>SUMIF(County!$AT$2074:$AT$2327,$BC479,County!X$2074:X$2327)+SUMIF($BC$1622:$BC$1704,$BC479,AF$1622:AF$1704)</f>
        <v>52</v>
      </c>
      <c r="AG479" s="1">
        <f>SUMIF(County!$AT$2074:$AT$2327,$BC479,County!Y$2074:Y$2327)+SUMIF($BC$1622:$BC$1704,$BC479,AG$1622:AG$1704)</f>
        <v>50</v>
      </c>
      <c r="AH479" s="1">
        <f>SUMIF(County!$AT$2074:$AT$2327,$BC479,County!Z$2074:Z$2327)+SUMIF($BC$1622:$BC$1704,$BC479,AH$1622:AH$1704)</f>
        <v>131</v>
      </c>
      <c r="AI479" s="1">
        <f>SUMIF(County!$AT$2074:$AT$2327,$BC479,County!AA$2074:AA$2327)+SUMIF($BC$1622:$BC$1704,$BC479,AI$1622:AI$1704)</f>
        <v>501</v>
      </c>
      <c r="AK479" s="1">
        <f t="shared" si="498"/>
        <v>40</v>
      </c>
      <c r="AL479" s="1">
        <f>SUMIF(County!$AT$2074:$AT$2327,$BC479,County!AD$2074:AD$2327)+SUMIF($BC$1622:$BC$1704,$BC479,AL$1622:AL$1704)</f>
        <v>125</v>
      </c>
      <c r="AN479" s="1">
        <f>SUMIF(County!$AT$2074:$AT$2327,$BC479,County!AF$2074:AF$2327)+SUMIF($BC$1622:$BC$1704,$BC479,AN$1622:AN$1704)</f>
        <v>30</v>
      </c>
      <c r="AO479" s="1">
        <f>SUMIF(County!$AT$2074:$AT$2327,$BC479,County!AG$2074:AG$2327)+SUMIF($BC$1622:$BC$1704,$BC479,AO$1622:AO$1704)</f>
        <v>27</v>
      </c>
      <c r="AS479" s="7">
        <f>IF(AD479&gt;0,RANK(AD479,(Z479:AB479,AC479:AQ479)),0)</f>
        <v>2</v>
      </c>
      <c r="AT479" s="7">
        <f>IF(AE479&gt;0,RANK(AE479,(Z479:AB479,AC479:AQ479)),0)</f>
        <v>4</v>
      </c>
      <c r="AU479" s="7">
        <f>IF(AF479&gt;0,RANK(AF479,(Z479:AB479,AC479:AQ479)),0)</f>
        <v>10</v>
      </c>
      <c r="AV479" s="7">
        <f>IF(AG479&gt;0,RANK(AG479,(Z479:AB479,AG479:AQ479)),0)</f>
        <v>7</v>
      </c>
      <c r="AW479" s="2">
        <f t="shared" si="489"/>
        <v>4.1006389199725664E-2</v>
      </c>
      <c r="AX479" s="2">
        <f t="shared" si="490"/>
        <v>9.3852651337400278E-4</v>
      </c>
      <c r="AY479" s="2">
        <f t="shared" si="491"/>
        <v>9.0242933978269498E-4</v>
      </c>
      <c r="BA479" s="2" t="str">
        <f t="shared" si="492"/>
        <v>District 23</v>
      </c>
      <c r="BB479" t="str">
        <f t="shared" si="493"/>
        <v>TX</v>
      </c>
      <c r="BC479">
        <v>23</v>
      </c>
      <c r="BE479" s="97">
        <v>48</v>
      </c>
      <c r="BF479" s="99">
        <v>923</v>
      </c>
      <c r="BG479" s="106">
        <f t="shared" si="494"/>
        <v>48923</v>
      </c>
      <c r="BH479" t="s">
        <v>2605</v>
      </c>
      <c r="BI479" t="s">
        <v>3184</v>
      </c>
      <c r="CB479" s="1">
        <f>SUMIF(County!$AT$2074:$AT$2327,$BC479,County!BT$2074:BT$2327)+SUMIF($BC$1622:$BC$1704,$BC479,CB$1622:CB$1704)</f>
        <v>93</v>
      </c>
    </row>
    <row r="480" spans="1:80" outlineLevel="1">
      <c r="A480" s="9" t="s">
        <v>436</v>
      </c>
      <c r="B480" t="s">
        <v>2</v>
      </c>
      <c r="C480" s="1">
        <f t="shared" si="484"/>
        <v>92799</v>
      </c>
      <c r="D480" s="1">
        <v>3</v>
      </c>
      <c r="E480" s="1"/>
      <c r="F480" s="1"/>
      <c r="G480" s="1" t="str">
        <f t="shared" si="495"/>
        <v/>
      </c>
      <c r="H480" s="1">
        <f t="shared" si="496"/>
        <v>2</v>
      </c>
      <c r="I480" s="1">
        <f t="shared" si="497"/>
        <v>1</v>
      </c>
      <c r="J480" s="1"/>
      <c r="K480" s="1"/>
      <c r="L480" s="1"/>
      <c r="M480" s="7">
        <f>IF(Z480&gt;0,RANK(Z480,(Z480:AB480,AC480:AQ480)),0)</f>
        <v>4</v>
      </c>
      <c r="N480" s="7">
        <f>IF(AA480&gt;0,RANK(AA480,(Z480:AB480,AC480:AQ480)),0)</f>
        <v>6</v>
      </c>
      <c r="O480" s="7">
        <f>IF(AB480&gt;0,RANK(AB480,(Z480:AB480,AC480:AQ480)),0)</f>
        <v>3</v>
      </c>
      <c r="P480" s="7">
        <f>IF(AC480&gt;0,RANK(AC480,(Z480:AB480,AC480:AQ480)),0)</f>
        <v>1</v>
      </c>
      <c r="Q480" s="49">
        <f t="shared" si="485"/>
        <v>10011</v>
      </c>
      <c r="R480" s="177">
        <f t="shared" si="486"/>
        <v>0.10787831765428507</v>
      </c>
      <c r="S480" s="2"/>
      <c r="T480" s="2">
        <f t="shared" si="468"/>
        <v>6.9946874427526159E-2</v>
      </c>
      <c r="U480" s="2">
        <f t="shared" si="469"/>
        <v>1.1832024051983319E-2</v>
      </c>
      <c r="V480" s="2">
        <f t="shared" si="470"/>
        <v>0.2419530382870505</v>
      </c>
      <c r="W480" s="2">
        <f t="shared" si="471"/>
        <v>0.36643713833123204</v>
      </c>
      <c r="X480" s="2">
        <f t="shared" si="487"/>
        <v>0.25855882067694697</v>
      </c>
      <c r="Y480" s="2">
        <f t="shared" si="488"/>
        <v>0.30983092490220798</v>
      </c>
      <c r="Z480" s="1">
        <f>SUMIF(County!$AT$2074:$AT$2327,$BC480,County!R$2074:R$2327)+SUMIF($BC$1622:$BC$1704,$BC480,Z$1622:Z$1704)</f>
        <v>6491</v>
      </c>
      <c r="AA480" s="1">
        <f>SUMIF(County!$AT$2074:$AT$2327,$BC480,County!S$2074:S$2327)+SUMIF($BC$1622:$BC$1704,$BC480,AA$1622:AA$1704)</f>
        <v>1098</v>
      </c>
      <c r="AB480" s="1">
        <f>SUMIF(County!$AT$2074:$AT$2327,$BC480,County!T$2074:T$2327)+SUMIF($BC$1622:$BC$1704,$BC480,AB$1622:AB$1704)</f>
        <v>22453</v>
      </c>
      <c r="AC480" s="1">
        <f>SUMIF(County!$AT$2074:$AT$2327,$BC480,County!U$2074:U$2327)+SUMIF($BC$1622:$BC$1704,$BC480,AC$1622:AC$1704)</f>
        <v>34005</v>
      </c>
      <c r="AD480" s="1">
        <f>SUMIF(County!$AT$2074:$AT$2327,$BC480,County!V$2074:V$2327)+SUMIF($BC$1622:$BC$1704,$BC480,AD$1622:AD$1704)</f>
        <v>23994</v>
      </c>
      <c r="AE480" s="1">
        <f>SUMIF(County!$AT$2074:$AT$2327,$BC480,County!W$2074:W$2327)+SUMIF($BC$1622:$BC$1704,$BC480,AE$1622:AE$1704)</f>
        <v>3424</v>
      </c>
      <c r="AF480" s="1">
        <f>SUMIF(County!$AT$2074:$AT$2327,$BC480,County!X$2074:X$2327)+SUMIF($BC$1622:$BC$1704,$BC480,AF$1622:AF$1704)</f>
        <v>113</v>
      </c>
      <c r="AG480" s="1">
        <f>SUMIF(County!$AT$2074:$AT$2327,$BC480,County!Y$2074:Y$2327)+SUMIF($BC$1622:$BC$1704,$BC480,AG$1622:AG$1704)</f>
        <v>85</v>
      </c>
      <c r="AH480" s="1">
        <f>SUMIF(County!$AT$2074:$AT$2327,$BC480,County!Z$2074:Z$2327)+SUMIF($BC$1622:$BC$1704,$BC480,AH$1622:AH$1704)</f>
        <v>242</v>
      </c>
      <c r="AI480" s="1">
        <f>SUMIF(County!$AT$2074:$AT$2327,$BC480,County!AA$2074:AA$2327)+SUMIF($BC$1622:$BC$1704,$BC480,AI$1622:AI$1704)</f>
        <v>607</v>
      </c>
      <c r="AK480" s="1">
        <f t="shared" si="498"/>
        <v>69</v>
      </c>
      <c r="AL480" s="1">
        <f>SUMIF(County!$AT$2074:$AT$2327,$BC480,County!AD$2074:AD$2327)+SUMIF($BC$1622:$BC$1704,$BC480,AL$1622:AL$1704)</f>
        <v>149</v>
      </c>
      <c r="AN480" s="1">
        <f>SUMIF(County!$AT$2074:$AT$2327,$BC480,County!AF$2074:AF$2327)+SUMIF($BC$1622:$BC$1704,$BC480,AN$1622:AN$1704)</f>
        <v>41</v>
      </c>
      <c r="AO480" s="1">
        <f>SUMIF(County!$AT$2074:$AT$2327,$BC480,County!AG$2074:AG$2327)+SUMIF($BC$1622:$BC$1704,$BC480,AO$1622:AO$1704)</f>
        <v>28</v>
      </c>
      <c r="AS480" s="7">
        <f>IF(AD480&gt;0,RANK(AD480,(Z480:AB480,AC480:AQ480)),0)</f>
        <v>2</v>
      </c>
      <c r="AT480" s="7">
        <f>IF(AE480&gt;0,RANK(AE480,(Z480:AB480,AC480:AQ480)),0)</f>
        <v>5</v>
      </c>
      <c r="AU480" s="7">
        <f>IF(AF480&gt;0,RANK(AF480,(Z480:AB480,AC480:AQ480)),0)</f>
        <v>10</v>
      </c>
      <c r="AV480" s="7">
        <f>IF(AG480&gt;0,RANK(AG480,(Z480:AB480,AG480:AQ480)),0)</f>
        <v>7</v>
      </c>
      <c r="AW480" s="2">
        <f t="shared" si="489"/>
        <v>3.6896949320574572E-2</v>
      </c>
      <c r="AX480" s="2">
        <f t="shared" si="490"/>
        <v>1.2176855354044764E-3</v>
      </c>
      <c r="AY480" s="2">
        <f t="shared" si="491"/>
        <v>9.1595814610071229E-4</v>
      </c>
      <c r="BA480" s="2" t="str">
        <f t="shared" si="492"/>
        <v>District 24</v>
      </c>
      <c r="BB480" t="str">
        <f t="shared" si="493"/>
        <v>TX</v>
      </c>
      <c r="BC480">
        <v>24</v>
      </c>
      <c r="BE480" s="97">
        <v>48</v>
      </c>
      <c r="BF480" s="99">
        <v>924</v>
      </c>
      <c r="BG480" s="106">
        <f t="shared" si="494"/>
        <v>48924</v>
      </c>
      <c r="BH480" t="s">
        <v>2605</v>
      </c>
      <c r="BI480" t="s">
        <v>3184</v>
      </c>
      <c r="CB480" s="1">
        <f>SUMIF(County!$AT$2074:$AT$2327,$BC480,County!BT$2074:BT$2327)+SUMIF($BC$1622:$BC$1704,$BC480,CB$1622:CB$1704)</f>
        <v>40</v>
      </c>
    </row>
    <row r="481" spans="1:80" outlineLevel="1">
      <c r="A481" s="9" t="s">
        <v>1257</v>
      </c>
      <c r="B481" t="s">
        <v>2</v>
      </c>
      <c r="C481" s="1">
        <f t="shared" si="484"/>
        <v>112121</v>
      </c>
      <c r="D481" s="1">
        <v>3</v>
      </c>
      <c r="E481" s="1"/>
      <c r="F481" s="1"/>
      <c r="G481" s="1" t="str">
        <f t="shared" si="495"/>
        <v/>
      </c>
      <c r="H481" s="1">
        <f t="shared" si="496"/>
        <v>2</v>
      </c>
      <c r="I481" s="1">
        <f t="shared" si="497"/>
        <v>1</v>
      </c>
      <c r="J481" s="1"/>
      <c r="K481" s="1"/>
      <c r="L481" s="1"/>
      <c r="M481" s="7">
        <f>IF(Z481&gt;0,RANK(Z481,(Z481:AB481,AC481:AQ481)),0)</f>
        <v>4</v>
      </c>
      <c r="N481" s="7">
        <f>IF(AA481&gt;0,RANK(AA481,(Z481:AB481,AC481:AQ481)),0)</f>
        <v>7</v>
      </c>
      <c r="O481" s="7">
        <f>IF(AB481&gt;0,RANK(AB481,(Z481:AB481,AC481:AQ481)),0)</f>
        <v>3</v>
      </c>
      <c r="P481" s="7">
        <f>IF(AC481&gt;0,RANK(AC481,(Z481:AB481,AC481:AQ481)),0)</f>
        <v>1</v>
      </c>
      <c r="Q481" s="49">
        <f t="shared" si="485"/>
        <v>13401</v>
      </c>
      <c r="R481" s="177">
        <f t="shared" si="486"/>
        <v>0.11952265855638106</v>
      </c>
      <c r="S481" s="2"/>
      <c r="T481" s="2">
        <f t="shared" si="468"/>
        <v>4.7430900544946974E-2</v>
      </c>
      <c r="U481" s="2">
        <f t="shared" si="469"/>
        <v>1.3262457523568288E-2</v>
      </c>
      <c r="V481" s="2">
        <f t="shared" si="470"/>
        <v>0.18389953710723236</v>
      </c>
      <c r="W481" s="2">
        <f t="shared" si="471"/>
        <v>0.40366211503643384</v>
      </c>
      <c r="X481" s="2">
        <f t="shared" si="487"/>
        <v>0.28413945648005279</v>
      </c>
      <c r="Y481" s="2">
        <f t="shared" si="488"/>
        <v>0.3517449897878186</v>
      </c>
      <c r="Z481" s="1">
        <f>SUMIF(County!$AT$2074:$AT$2327,$BC481,County!R$2074:R$2327)+SUMIF($BC$1622:$BC$1704,$BC481,Z$1622:Z$1704)</f>
        <v>5318</v>
      </c>
      <c r="AA481" s="1">
        <f>SUMIF(County!$AT$2074:$AT$2327,$BC481,County!S$2074:S$2327)+SUMIF($BC$1622:$BC$1704,$BC481,AA$1622:AA$1704)</f>
        <v>1487</v>
      </c>
      <c r="AB481" s="1">
        <f>SUMIF(County!$AT$2074:$AT$2327,$BC481,County!T$2074:T$2327)+SUMIF($BC$1622:$BC$1704,$BC481,AB$1622:AB$1704)</f>
        <v>20619</v>
      </c>
      <c r="AC481" s="1">
        <f>SUMIF(County!$AT$2074:$AT$2327,$BC481,County!U$2074:U$2327)+SUMIF($BC$1622:$BC$1704,$BC481,AC$1622:AC$1704)</f>
        <v>45259</v>
      </c>
      <c r="AD481" s="1">
        <f>SUMIF(County!$AT$2074:$AT$2327,$BC481,County!V$2074:V$2327)+SUMIF($BC$1622:$BC$1704,$BC481,AD$1622:AD$1704)</f>
        <v>31858</v>
      </c>
      <c r="AE481" s="1">
        <f>SUMIF(County!$AT$2074:$AT$2327,$BC481,County!W$2074:W$2327)+SUMIF($BC$1622:$BC$1704,$BC481,AE$1622:AE$1704)</f>
        <v>4990</v>
      </c>
      <c r="AF481" s="1">
        <f>SUMIF(County!$AT$2074:$AT$2327,$BC481,County!X$2074:X$2327)+SUMIF($BC$1622:$BC$1704,$BC481,AF$1622:AF$1704)</f>
        <v>139</v>
      </c>
      <c r="AG481" s="1">
        <f>SUMIF(County!$AT$2074:$AT$2327,$BC481,County!Y$2074:Y$2327)+SUMIF($BC$1622:$BC$1704,$BC481,AG$1622:AG$1704)</f>
        <v>169</v>
      </c>
      <c r="AH481" s="1">
        <f>SUMIF(County!$AT$2074:$AT$2327,$BC481,County!Z$2074:Z$2327)+SUMIF($BC$1622:$BC$1704,$BC481,AH$1622:AH$1704)</f>
        <v>408</v>
      </c>
      <c r="AI481" s="1">
        <f>SUMIF(County!$AT$2074:$AT$2327,$BC481,County!AA$2074:AA$2327)+SUMIF($BC$1622:$BC$1704,$BC481,AI$1622:AI$1704)</f>
        <v>1572</v>
      </c>
      <c r="AK481" s="1">
        <f t="shared" si="498"/>
        <v>8</v>
      </c>
      <c r="AL481" s="1">
        <f>SUMIF(County!$AT$2074:$AT$2327,$BC481,County!AD$2074:AD$2327)+SUMIF($BC$1622:$BC$1704,$BC481,AL$1622:AL$1704)</f>
        <v>210</v>
      </c>
      <c r="AN481" s="1">
        <f>SUMIF(County!$AT$2074:$AT$2327,$BC481,County!AF$2074:AF$2327)+SUMIF($BC$1622:$BC$1704,$BC481,AN$1622:AN$1704)</f>
        <v>54</v>
      </c>
      <c r="AO481" s="1">
        <f>SUMIF(County!$AT$2074:$AT$2327,$BC481,County!AG$2074:AG$2327)+SUMIF($BC$1622:$BC$1704,$BC481,AO$1622:AO$1704)</f>
        <v>30</v>
      </c>
      <c r="AS481" s="7">
        <f>IF(AD481&gt;0,RANK(AD481,(Z481:AB481,AC481:AQ481)),0)</f>
        <v>2</v>
      </c>
      <c r="AT481" s="7">
        <f>IF(AE481&gt;0,RANK(AE481,(Z481:AB481,AC481:AQ481)),0)</f>
        <v>5</v>
      </c>
      <c r="AU481" s="7">
        <f>IF(AF481&gt;0,RANK(AF481,(Z481:AB481,AC481:AQ481)),0)</f>
        <v>11</v>
      </c>
      <c r="AV481" s="7">
        <f>IF(AG481&gt;0,RANK(AG481,(Z481:AB481,AG481:AQ481)),0)</f>
        <v>7</v>
      </c>
      <c r="AW481" s="2">
        <f t="shared" si="489"/>
        <v>4.4505489604980332E-2</v>
      </c>
      <c r="AX481" s="2">
        <f t="shared" si="490"/>
        <v>1.2397320751687908E-3</v>
      </c>
      <c r="AY481" s="2">
        <f t="shared" si="491"/>
        <v>1.5073001489462278E-3</v>
      </c>
      <c r="BA481" s="2" t="str">
        <f t="shared" si="492"/>
        <v>District 25</v>
      </c>
      <c r="BB481" t="str">
        <f t="shared" si="493"/>
        <v>TX</v>
      </c>
      <c r="BC481">
        <v>25</v>
      </c>
      <c r="BE481" s="97">
        <v>48</v>
      </c>
      <c r="BF481" s="99">
        <v>925</v>
      </c>
      <c r="BG481" s="106">
        <f t="shared" si="494"/>
        <v>48925</v>
      </c>
      <c r="BH481" t="s">
        <v>2605</v>
      </c>
      <c r="BI481" t="s">
        <v>3184</v>
      </c>
      <c r="CB481" s="1">
        <f>SUMIF(County!$AT$2074:$AT$2327,$BC481,County!BT$2074:BT$2327)+SUMIF($BC$1622:$BC$1704,$BC481,CB$1622:CB$1704)</f>
        <v>69</v>
      </c>
    </row>
    <row r="482" spans="1:80" outlineLevel="1">
      <c r="A482" s="9" t="s">
        <v>3042</v>
      </c>
      <c r="B482" t="s">
        <v>2</v>
      </c>
      <c r="C482" s="1">
        <f t="shared" si="484"/>
        <v>108682</v>
      </c>
      <c r="D482" s="1">
        <v>3</v>
      </c>
      <c r="E482" s="1"/>
      <c r="F482" s="1"/>
      <c r="G482" s="1" t="str">
        <f t="shared" si="495"/>
        <v/>
      </c>
      <c r="H482" s="1">
        <f t="shared" si="496"/>
        <v>2</v>
      </c>
      <c r="I482" s="1">
        <f t="shared" si="497"/>
        <v>1</v>
      </c>
      <c r="J482" s="1"/>
      <c r="K482" s="1"/>
      <c r="L482" s="1"/>
      <c r="M482" s="7">
        <f>IF(Z482&gt;0,RANK(Z482,(Z482:AB482,AC482:AQ482)),0)</f>
        <v>4</v>
      </c>
      <c r="N482" s="7">
        <f>IF(AA482&gt;0,RANK(AA482,(Z482:AB482,AC482:AQ482)),0)</f>
        <v>6</v>
      </c>
      <c r="O482" s="7">
        <f>IF(AB482&gt;0,RANK(AB482,(Z482:AB482,AC482:AQ482)),0)</f>
        <v>3</v>
      </c>
      <c r="P482" s="7">
        <f>IF(AC482&gt;0,RANK(AC482,(Z482:AB482,AC482:AQ482)),0)</f>
        <v>1</v>
      </c>
      <c r="Q482" s="49">
        <f t="shared" si="485"/>
        <v>17986</v>
      </c>
      <c r="R482" s="177">
        <f t="shared" si="486"/>
        <v>0.16549198579341565</v>
      </c>
      <c r="S482" s="2"/>
      <c r="T482" s="2">
        <f t="shared" si="468"/>
        <v>4.5186875471559231E-2</v>
      </c>
      <c r="U482" s="2">
        <f t="shared" si="469"/>
        <v>9.9556504296939696E-3</v>
      </c>
      <c r="V482" s="2">
        <f t="shared" si="470"/>
        <v>0.21268471319997792</v>
      </c>
      <c r="W482" s="2">
        <f t="shared" si="471"/>
        <v>0.42029038847279221</v>
      </c>
      <c r="X482" s="2">
        <f t="shared" si="487"/>
        <v>0.25479840267937653</v>
      </c>
      <c r="Y482" s="2">
        <f t="shared" si="488"/>
        <v>0.31188237242597672</v>
      </c>
      <c r="Z482" s="1">
        <f>SUMIF(County!$AT$2074:$AT$2327,$BC482,County!R$2074:R$2327)+SUMIF($BC$1622:$BC$1704,$BC482,Z$1622:Z$1704)</f>
        <v>4911</v>
      </c>
      <c r="AA482" s="1">
        <f>SUMIF(County!$AT$2074:$AT$2327,$BC482,County!S$2074:S$2327)+SUMIF($BC$1622:$BC$1704,$BC482,AA$1622:AA$1704)</f>
        <v>1082</v>
      </c>
      <c r="AB482" s="1">
        <f>SUMIF(County!$AT$2074:$AT$2327,$BC482,County!T$2074:T$2327)+SUMIF($BC$1622:$BC$1704,$BC482,AB$1622:AB$1704)</f>
        <v>23115</v>
      </c>
      <c r="AC482" s="1">
        <f>SUMIF(County!$AT$2074:$AT$2327,$BC482,County!U$2074:U$2327)+SUMIF($BC$1622:$BC$1704,$BC482,AC$1622:AC$1704)</f>
        <v>45678</v>
      </c>
      <c r="AD482" s="1">
        <f>SUMIF(County!$AT$2074:$AT$2327,$BC482,County!V$2074:V$2327)+SUMIF($BC$1622:$BC$1704,$BC482,AD$1622:AD$1704)</f>
        <v>27692</v>
      </c>
      <c r="AE482" s="1">
        <f>SUMIF(County!$AT$2074:$AT$2327,$BC482,County!W$2074:W$2327)+SUMIF($BC$1622:$BC$1704,$BC482,AE$1622:AE$1704)</f>
        <v>4650</v>
      </c>
      <c r="AF482" s="1">
        <f>SUMIF(County!$AT$2074:$AT$2327,$BC482,County!X$2074:X$2327)+SUMIF($BC$1622:$BC$1704,$BC482,AF$1622:AF$1704)</f>
        <v>95</v>
      </c>
      <c r="AG482" s="1">
        <f>SUMIF(County!$AT$2074:$AT$2327,$BC482,County!Y$2074:Y$2327)+SUMIF($BC$1622:$BC$1704,$BC482,AG$1622:AG$1704)</f>
        <v>106</v>
      </c>
      <c r="AH482" s="1">
        <f>SUMIF(County!$AT$2074:$AT$2327,$BC482,County!Z$2074:Z$2327)+SUMIF($BC$1622:$BC$1704,$BC482,AH$1622:AH$1704)</f>
        <v>304</v>
      </c>
      <c r="AI482" s="1">
        <f>SUMIF(County!$AT$2074:$AT$2327,$BC482,County!AA$2074:AA$2327)+SUMIF($BC$1622:$BC$1704,$BC482,AI$1622:AI$1704)</f>
        <v>710</v>
      </c>
      <c r="AK482" s="1">
        <f t="shared" si="498"/>
        <v>122</v>
      </c>
      <c r="AL482" s="1">
        <f>SUMIF(County!$AT$2074:$AT$2327,$BC482,County!AD$2074:AD$2327)+SUMIF($BC$1622:$BC$1704,$BC482,AL$1622:AL$1704)</f>
        <v>153</v>
      </c>
      <c r="AN482" s="1">
        <f>SUMIF(County!$AT$2074:$AT$2327,$BC482,County!AF$2074:AF$2327)+SUMIF($BC$1622:$BC$1704,$BC482,AN$1622:AN$1704)</f>
        <v>44</v>
      </c>
      <c r="AO482" s="1">
        <f>SUMIF(County!$AT$2074:$AT$2327,$BC482,County!AG$2074:AG$2327)+SUMIF($BC$1622:$BC$1704,$BC482,AO$1622:AO$1704)</f>
        <v>20</v>
      </c>
      <c r="AS482" s="7">
        <f>IF(AD482&gt;0,RANK(AD482,(Z482:AB482,AC482:AQ482)),0)</f>
        <v>2</v>
      </c>
      <c r="AT482" s="7">
        <f>IF(AE482&gt;0,RANK(AE482,(Z482:AB482,AC482:AQ482)),0)</f>
        <v>5</v>
      </c>
      <c r="AU482" s="7">
        <f>IF(AF482&gt;0,RANK(AF482,(Z482:AB482,AC482:AQ482)),0)</f>
        <v>12</v>
      </c>
      <c r="AV482" s="7">
        <f>IF(AG482&gt;0,RANK(AG482,(Z482:AB482,AG482:AQ482)),0)</f>
        <v>8</v>
      </c>
      <c r="AW482" s="2">
        <f t="shared" si="489"/>
        <v>4.2785373842954673E-2</v>
      </c>
      <c r="AX482" s="2">
        <f t="shared" si="490"/>
        <v>8.7410978818939654E-4</v>
      </c>
      <c r="AY482" s="2">
        <f t="shared" si="491"/>
        <v>9.7532250050606361E-4</v>
      </c>
      <c r="BA482" s="2" t="str">
        <f t="shared" si="492"/>
        <v>District 26</v>
      </c>
      <c r="BB482" t="str">
        <f t="shared" si="493"/>
        <v>TX</v>
      </c>
      <c r="BC482">
        <v>26</v>
      </c>
      <c r="BE482" s="97">
        <v>48</v>
      </c>
      <c r="BF482" s="99">
        <v>926</v>
      </c>
      <c r="BG482" s="106">
        <f t="shared" si="494"/>
        <v>48926</v>
      </c>
      <c r="BH482" t="s">
        <v>2605</v>
      </c>
      <c r="BI482" t="s">
        <v>3184</v>
      </c>
      <c r="CB482" s="1">
        <f>SUMIF(County!$AT$2074:$AT$2327,$BC482,County!BT$2074:BT$2327)+SUMIF($BC$1622:$BC$1704,$BC482,CB$1622:CB$1704)</f>
        <v>8</v>
      </c>
    </row>
    <row r="483" spans="1:80" outlineLevel="1">
      <c r="A483" s="9" t="s">
        <v>2796</v>
      </c>
      <c r="B483" t="s">
        <v>2</v>
      </c>
      <c r="C483" s="1">
        <f t="shared" si="484"/>
        <v>81702</v>
      </c>
      <c r="D483" s="1">
        <v>3</v>
      </c>
      <c r="E483" s="1"/>
      <c r="F483" s="1"/>
      <c r="G483" s="1" t="str">
        <f t="shared" si="495"/>
        <v/>
      </c>
      <c r="H483" s="1">
        <f t="shared" si="496"/>
        <v>2</v>
      </c>
      <c r="I483" s="1">
        <f t="shared" si="497"/>
        <v>1</v>
      </c>
      <c r="J483" s="1"/>
      <c r="K483" s="1"/>
      <c r="L483" s="1"/>
      <c r="M483" s="7">
        <f>IF(Z483&gt;0,RANK(Z483,(Z483:AB483,AC483:AQ483)),0)</f>
        <v>4</v>
      </c>
      <c r="N483" s="7">
        <f>IF(AA483&gt;0,RANK(AA483,(Z483:AB483,AC483:AQ483)),0)</f>
        <v>7</v>
      </c>
      <c r="O483" s="7">
        <f>IF(AB483&gt;0,RANK(AB483,(Z483:AB483,AC483:AQ483)),0)</f>
        <v>3</v>
      </c>
      <c r="P483" s="7">
        <f>IF(AC483&gt;0,RANK(AC483,(Z483:AB483,AC483:AQ483)),0)</f>
        <v>1</v>
      </c>
      <c r="Q483" s="49">
        <f t="shared" si="485"/>
        <v>10081</v>
      </c>
      <c r="R483" s="177">
        <f t="shared" si="486"/>
        <v>0.12338743237619643</v>
      </c>
      <c r="S483" s="2"/>
      <c r="T483" s="2">
        <f t="shared" si="468"/>
        <v>3.7587819147634087E-2</v>
      </c>
      <c r="U483" s="2">
        <f t="shared" si="469"/>
        <v>1.334116667890627E-2</v>
      </c>
      <c r="V483" s="2">
        <f t="shared" si="470"/>
        <v>0.14819710655797899</v>
      </c>
      <c r="W483" s="2">
        <f t="shared" si="471"/>
        <v>0.43197228954003575</v>
      </c>
      <c r="X483" s="2">
        <f t="shared" si="487"/>
        <v>0.30858485716383932</v>
      </c>
      <c r="Y483" s="2">
        <f t="shared" si="488"/>
        <v>0.36890161807544486</v>
      </c>
      <c r="Z483" s="1">
        <f>SUMIF(County!$AT$2074:$AT$2327,$BC483,County!R$2074:R$2327)+SUMIF($BC$1622:$BC$1704,$BC483,Z$1622:Z$1704)</f>
        <v>3071</v>
      </c>
      <c r="AA483" s="1">
        <f>SUMIF(County!$AT$2074:$AT$2327,$BC483,County!S$2074:S$2327)+SUMIF($BC$1622:$BC$1704,$BC483,AA$1622:AA$1704)</f>
        <v>1090</v>
      </c>
      <c r="AB483" s="1">
        <f>SUMIF(County!$AT$2074:$AT$2327,$BC483,County!T$2074:T$2327)+SUMIF($BC$1622:$BC$1704,$BC483,AB$1622:AB$1704)</f>
        <v>12108</v>
      </c>
      <c r="AC483" s="1">
        <f>SUMIF(County!$AT$2074:$AT$2327,$BC483,County!U$2074:U$2327)+SUMIF($BC$1622:$BC$1704,$BC483,AC$1622:AC$1704)</f>
        <v>35293</v>
      </c>
      <c r="AD483" s="1">
        <f>SUMIF(County!$AT$2074:$AT$2327,$BC483,County!V$2074:V$2327)+SUMIF($BC$1622:$BC$1704,$BC483,AD$1622:AD$1704)</f>
        <v>25212</v>
      </c>
      <c r="AE483" s="1">
        <f>SUMIF(County!$AT$2074:$AT$2327,$BC483,County!W$2074:W$2327)+SUMIF($BC$1622:$BC$1704,$BC483,AE$1622:AE$1704)</f>
        <v>2880</v>
      </c>
      <c r="AF483" s="1">
        <f>SUMIF(County!$AT$2074:$AT$2327,$BC483,County!X$2074:X$2327)+SUMIF($BC$1622:$BC$1704,$BC483,AF$1622:AF$1704)</f>
        <v>218</v>
      </c>
      <c r="AG483" s="1">
        <f>SUMIF(County!$AT$2074:$AT$2327,$BC483,County!Y$2074:Y$2327)+SUMIF($BC$1622:$BC$1704,$BC483,AG$1622:AG$1704)</f>
        <v>94</v>
      </c>
      <c r="AH483" s="1">
        <f>SUMIF(County!$AT$2074:$AT$2327,$BC483,County!Z$2074:Z$2327)+SUMIF($BC$1622:$BC$1704,$BC483,AH$1622:AH$1704)</f>
        <v>306</v>
      </c>
      <c r="AI483" s="1">
        <f>SUMIF(County!$AT$2074:$AT$2327,$BC483,County!AA$2074:AA$2327)+SUMIF($BC$1622:$BC$1704,$BC483,AI$1622:AI$1704)</f>
        <v>1096</v>
      </c>
      <c r="AK483" s="1">
        <f t="shared" si="498"/>
        <v>38</v>
      </c>
      <c r="AL483" s="1">
        <f>SUMIF(County!$AT$2074:$AT$2327,$BC483,County!AD$2074:AD$2327)+SUMIF($BC$1622:$BC$1704,$BC483,AL$1622:AL$1704)</f>
        <v>123</v>
      </c>
      <c r="AN483" s="1">
        <f>SUMIF(County!$AT$2074:$AT$2327,$BC483,County!AF$2074:AF$2327)+SUMIF($BC$1622:$BC$1704,$BC483,AN$1622:AN$1704)</f>
        <v>41</v>
      </c>
      <c r="AO483" s="1">
        <f>SUMIF(County!$AT$2074:$AT$2327,$BC483,County!AG$2074:AG$2327)+SUMIF($BC$1622:$BC$1704,$BC483,AO$1622:AO$1704)</f>
        <v>132</v>
      </c>
      <c r="AS483" s="7">
        <f>IF(AD483&gt;0,RANK(AD483,(Z483:AB483,AC483:AQ483)),0)</f>
        <v>2</v>
      </c>
      <c r="AT483" s="7">
        <f>IF(AE483&gt;0,RANK(AE483,(Z483:AB483,AC483:AQ483)),0)</f>
        <v>5</v>
      </c>
      <c r="AU483" s="7">
        <f>IF(AF483&gt;0,RANK(AF483,(Z483:AB483,AC483:AQ483)),0)</f>
        <v>9</v>
      </c>
      <c r="AV483" s="7">
        <f>IF(AG483&gt;0,RANK(AG483,(Z483:AB483,AG483:AQ483)),0)</f>
        <v>8</v>
      </c>
      <c r="AW483" s="2">
        <f t="shared" si="489"/>
        <v>3.5250055078211058E-2</v>
      </c>
      <c r="AX483" s="2">
        <f t="shared" si="490"/>
        <v>2.6682333357812538E-3</v>
      </c>
      <c r="AY483" s="2">
        <f t="shared" si="491"/>
        <v>1.1505226310249443E-3</v>
      </c>
      <c r="BA483" s="2" t="str">
        <f t="shared" si="492"/>
        <v>District 27</v>
      </c>
      <c r="BB483" t="str">
        <f t="shared" si="493"/>
        <v>TX</v>
      </c>
      <c r="BC483">
        <v>27</v>
      </c>
      <c r="BE483" s="97">
        <v>48</v>
      </c>
      <c r="BF483" s="99">
        <v>927</v>
      </c>
      <c r="BG483" s="106">
        <f t="shared" si="494"/>
        <v>48927</v>
      </c>
      <c r="BH483" t="s">
        <v>2605</v>
      </c>
      <c r="BI483" t="s">
        <v>3184</v>
      </c>
      <c r="CB483" s="1">
        <f>SUMIF(County!$AT$2074:$AT$2327,$BC483,County!BT$2074:BT$2327)+SUMIF($BC$1622:$BC$1704,$BC483,CB$1622:CB$1704)</f>
        <v>122</v>
      </c>
    </row>
    <row r="484" spans="1:80" outlineLevel="1">
      <c r="A484" s="9" t="s">
        <v>627</v>
      </c>
      <c r="B484" t="s">
        <v>2</v>
      </c>
      <c r="C484" s="1">
        <f t="shared" si="484"/>
        <v>32649</v>
      </c>
      <c r="D484" s="1">
        <v>3</v>
      </c>
      <c r="E484" s="1"/>
      <c r="F484" s="1"/>
      <c r="G484" s="1" t="str">
        <f t="shared" si="495"/>
        <v/>
      </c>
      <c r="H484" s="1">
        <f t="shared" si="496"/>
        <v>2</v>
      </c>
      <c r="I484" s="1">
        <f t="shared" si="497"/>
        <v>1</v>
      </c>
      <c r="J484" s="1"/>
      <c r="K484" s="1"/>
      <c r="L484" s="1"/>
      <c r="M484" s="7">
        <f>IF(Z484&gt;0,RANK(Z484,(Z484:AB484,AC484:AQ484)),0)</f>
        <v>5</v>
      </c>
      <c r="N484" s="7">
        <f>IF(AA484&gt;0,RANK(AA484,(Z484:AB484,AC484:AQ484)),0)</f>
        <v>6</v>
      </c>
      <c r="O484" s="7">
        <f>IF(AB484&gt;0,RANK(AB484,(Z484:AB484,AC484:AQ484)),0)</f>
        <v>3</v>
      </c>
      <c r="P484" s="7">
        <f>IF(AC484&gt;0,RANK(AC484,(Z484:AB484,AC484:AQ484)),0)</f>
        <v>1</v>
      </c>
      <c r="Q484" s="49">
        <f t="shared" si="485"/>
        <v>4522</v>
      </c>
      <c r="R484" s="177">
        <f t="shared" si="486"/>
        <v>0.13850347636987351</v>
      </c>
      <c r="S484" s="2"/>
      <c r="T484" s="2">
        <f t="shared" si="468"/>
        <v>2.3706698520628504E-2</v>
      </c>
      <c r="U484" s="2">
        <f t="shared" si="469"/>
        <v>1.2741584734601366E-2</v>
      </c>
      <c r="V484" s="2">
        <f t="shared" si="470"/>
        <v>0.17201139391711845</v>
      </c>
      <c r="W484" s="2">
        <f t="shared" si="471"/>
        <v>0.4392477564397072</v>
      </c>
      <c r="X484" s="2">
        <f t="shared" si="487"/>
        <v>0.30074428006983367</v>
      </c>
      <c r="Y484" s="2">
        <f t="shared" si="488"/>
        <v>0.35229256638794443</v>
      </c>
      <c r="Z484" s="1">
        <f>SUMIF(County!$AT$2074:$AT$2327,$BC484,County!R$2074:R$2327)+SUMIF($BC$1622:$BC$1704,$BC484,Z$1622:Z$1704)</f>
        <v>774</v>
      </c>
      <c r="AA484" s="1">
        <f>SUMIF(County!$AT$2074:$AT$2327,$BC484,County!S$2074:S$2327)+SUMIF($BC$1622:$BC$1704,$BC484,AA$1622:AA$1704)</f>
        <v>416</v>
      </c>
      <c r="AB484" s="1">
        <f>SUMIF(County!$AT$2074:$AT$2327,$BC484,County!T$2074:T$2327)+SUMIF($BC$1622:$BC$1704,$BC484,AB$1622:AB$1704)</f>
        <v>5616</v>
      </c>
      <c r="AC484" s="1">
        <f>SUMIF(County!$AT$2074:$AT$2327,$BC484,County!U$2074:U$2327)+SUMIF($BC$1622:$BC$1704,$BC484,AC$1622:AC$1704)</f>
        <v>14341</v>
      </c>
      <c r="AD484" s="1">
        <f>SUMIF(County!$AT$2074:$AT$2327,$BC484,County!V$2074:V$2327)+SUMIF($BC$1622:$BC$1704,$BC484,AD$1622:AD$1704)</f>
        <v>9819</v>
      </c>
      <c r="AE484" s="1">
        <f>SUMIF(County!$AT$2074:$AT$2327,$BC484,County!W$2074:W$2327)+SUMIF($BC$1622:$BC$1704,$BC484,AE$1622:AE$1704)</f>
        <v>1204</v>
      </c>
      <c r="AF484" s="1">
        <f>SUMIF(County!$AT$2074:$AT$2327,$BC484,County!X$2074:X$2327)+SUMIF($BC$1622:$BC$1704,$BC484,AF$1622:AF$1704)</f>
        <v>40</v>
      </c>
      <c r="AG484" s="1">
        <f>SUMIF(County!$AT$2074:$AT$2327,$BC484,County!Y$2074:Y$2327)+SUMIF($BC$1622:$BC$1704,$BC484,AG$1622:AG$1704)</f>
        <v>45</v>
      </c>
      <c r="AH484" s="1">
        <f>SUMIF(County!$AT$2074:$AT$2327,$BC484,County!Z$2074:Z$2327)+SUMIF($BC$1622:$BC$1704,$BC484,AH$1622:AH$1704)</f>
        <v>74</v>
      </c>
      <c r="AI484" s="1">
        <f>SUMIF(County!$AT$2074:$AT$2327,$BC484,County!AA$2074:AA$2327)+SUMIF($BC$1622:$BC$1704,$BC484,AI$1622:AI$1704)</f>
        <v>209</v>
      </c>
      <c r="AK484" s="1">
        <f t="shared" si="498"/>
        <v>5</v>
      </c>
      <c r="AL484" s="1">
        <f>SUMIF(County!$AT$2074:$AT$2327,$BC484,County!AD$2074:AD$2327)+SUMIF($BC$1622:$BC$1704,$BC484,AL$1622:AL$1704)</f>
        <v>53</v>
      </c>
      <c r="AN484" s="1">
        <f>SUMIF(County!$AT$2074:$AT$2327,$BC484,County!AF$2074:AF$2327)+SUMIF($BC$1622:$BC$1704,$BC484,AN$1622:AN$1704)</f>
        <v>23</v>
      </c>
      <c r="AO484" s="1">
        <f>SUMIF(County!$AT$2074:$AT$2327,$BC484,County!AG$2074:AG$2327)+SUMIF($BC$1622:$BC$1704,$BC484,AO$1622:AO$1704)</f>
        <v>30</v>
      </c>
      <c r="AS484" s="7">
        <f>IF(AD484&gt;0,RANK(AD484,(Z484:AB484,AC484:AQ484)),0)</f>
        <v>2</v>
      </c>
      <c r="AT484" s="7">
        <f>IF(AE484&gt;0,RANK(AE484,(Z484:AB484,AC484:AQ484)),0)</f>
        <v>4</v>
      </c>
      <c r="AU484" s="7">
        <f>IF(AF484&gt;0,RANK(AF484,(Z484:AB484,AC484:AQ484)),0)</f>
        <v>11</v>
      </c>
      <c r="AV484" s="7">
        <f>IF(AG484&gt;0,RANK(AG484,(Z484:AB484,AG484:AQ484)),0)</f>
        <v>7</v>
      </c>
      <c r="AW484" s="2">
        <f t="shared" si="489"/>
        <v>3.6877086587644339E-2</v>
      </c>
      <c r="AX484" s="2">
        <f t="shared" si="490"/>
        <v>1.2251523783270543E-3</v>
      </c>
      <c r="AY484" s="2">
        <f t="shared" si="491"/>
        <v>1.3782964256179363E-3</v>
      </c>
      <c r="BA484" s="2" t="str">
        <f t="shared" si="492"/>
        <v>District 28</v>
      </c>
      <c r="BB484" t="str">
        <f t="shared" si="493"/>
        <v>TX</v>
      </c>
      <c r="BC484">
        <v>28</v>
      </c>
      <c r="BE484" s="97">
        <v>48</v>
      </c>
      <c r="BF484" s="99">
        <v>928</v>
      </c>
      <c r="BG484" s="106">
        <f t="shared" si="494"/>
        <v>48928</v>
      </c>
      <c r="BH484" t="s">
        <v>2605</v>
      </c>
      <c r="BI484" t="s">
        <v>3184</v>
      </c>
      <c r="CB484" s="1">
        <f>SUMIF(County!$AT$2074:$AT$2327,$BC484,County!BT$2074:BT$2327)+SUMIF($BC$1622:$BC$1704,$BC484,CB$1622:CB$1704)</f>
        <v>38</v>
      </c>
    </row>
    <row r="485" spans="1:80" outlineLevel="1">
      <c r="A485" s="9" t="s">
        <v>628</v>
      </c>
      <c r="B485" t="s">
        <v>2</v>
      </c>
      <c r="C485" s="1">
        <f t="shared" si="484"/>
        <v>16317</v>
      </c>
      <c r="D485" s="1">
        <v>3</v>
      </c>
      <c r="E485" s="1"/>
      <c r="F485" s="1"/>
      <c r="G485" s="1" t="str">
        <f t="shared" si="495"/>
        <v/>
      </c>
      <c r="H485" s="1">
        <f t="shared" si="496"/>
        <v>3</v>
      </c>
      <c r="I485" s="1" t="str">
        <f t="shared" si="497"/>
        <v/>
      </c>
      <c r="J485" s="1"/>
      <c r="K485" s="1"/>
      <c r="L485" s="1"/>
      <c r="M485" s="7">
        <f>IF(Z485&gt;0,RANK(Z485,(Z485:AB485,AC485:AQ485)),0)</f>
        <v>5</v>
      </c>
      <c r="N485" s="7">
        <f>IF(AA485&gt;0,RANK(AA485,(Z485:AB485,AC485:AQ485)),0)</f>
        <v>6</v>
      </c>
      <c r="O485" s="7">
        <f>IF(AB485&gt;0,RANK(AB485,(Z485:AB485,AC485:AQ485)),0)</f>
        <v>3</v>
      </c>
      <c r="P485" s="7">
        <f>IF(AC485&gt;0,RANK(AC485,(Z485:AB485,AC485:AQ485)),0)</f>
        <v>1</v>
      </c>
      <c r="Q485" s="49">
        <f t="shared" si="485"/>
        <v>4135</v>
      </c>
      <c r="R485" s="177">
        <f t="shared" si="486"/>
        <v>0.25341668198811057</v>
      </c>
      <c r="S485" s="2"/>
      <c r="T485" s="2">
        <f t="shared" si="468"/>
        <v>2.4269167126309985E-2</v>
      </c>
      <c r="U485" s="2">
        <f t="shared" si="469"/>
        <v>1.3421584850156279E-2</v>
      </c>
      <c r="V485" s="2">
        <f t="shared" si="470"/>
        <v>0.16767788196359626</v>
      </c>
      <c r="W485" s="2">
        <f t="shared" si="471"/>
        <v>0.50186921615493041</v>
      </c>
      <c r="X485" s="2">
        <f t="shared" si="487"/>
        <v>0.24845253416681989</v>
      </c>
      <c r="Y485" s="2">
        <f t="shared" si="488"/>
        <v>0.29276214990500704</v>
      </c>
      <c r="Z485" s="1">
        <f>SUMIF(County!$AT$2074:$AT$2327,$BC485,County!R$2074:R$2327)+SUMIF($BC$1622:$BC$1704,$BC485,Z$1622:Z$1704)</f>
        <v>396</v>
      </c>
      <c r="AA485" s="1">
        <f>SUMIF(County!$AT$2074:$AT$2327,$BC485,County!S$2074:S$2327)+SUMIF($BC$1622:$BC$1704,$BC485,AA$1622:AA$1704)</f>
        <v>219</v>
      </c>
      <c r="AB485" s="1">
        <f>SUMIF(County!$AT$2074:$AT$2327,$BC485,County!T$2074:T$2327)+SUMIF($BC$1622:$BC$1704,$BC485,AB$1622:AB$1704)</f>
        <v>2736</v>
      </c>
      <c r="AC485" s="1">
        <f>SUMIF(County!$AT$2074:$AT$2327,$BC485,County!U$2074:U$2327)+SUMIF($BC$1622:$BC$1704,$BC485,AC$1622:AC$1704)</f>
        <v>8189</v>
      </c>
      <c r="AD485" s="1">
        <f>SUMIF(County!$AT$2074:$AT$2327,$BC485,County!V$2074:V$2327)+SUMIF($BC$1622:$BC$1704,$BC485,AD$1622:AD$1704)</f>
        <v>4054</v>
      </c>
      <c r="AE485" s="1">
        <f>SUMIF(County!$AT$2074:$AT$2327,$BC485,County!W$2074:W$2327)+SUMIF($BC$1622:$BC$1704,$BC485,AE$1622:AE$1704)</f>
        <v>465</v>
      </c>
      <c r="AF485" s="1">
        <f>SUMIF(County!$AT$2074:$AT$2327,$BC485,County!X$2074:X$2327)+SUMIF($BC$1622:$BC$1704,$BC485,AF$1622:AF$1704)</f>
        <v>12</v>
      </c>
      <c r="AG485" s="1">
        <f>SUMIF(County!$AT$2074:$AT$2327,$BC485,County!Y$2074:Y$2327)+SUMIF($BC$1622:$BC$1704,$BC485,AG$1622:AG$1704)</f>
        <v>20</v>
      </c>
      <c r="AH485" s="1">
        <f>SUMIF(County!$AT$2074:$AT$2327,$BC485,County!Z$2074:Z$2327)+SUMIF($BC$1622:$BC$1704,$BC485,AH$1622:AH$1704)</f>
        <v>28</v>
      </c>
      <c r="AI485" s="1">
        <f>SUMIF(County!$AT$2074:$AT$2327,$BC485,County!AA$2074:AA$2327)+SUMIF($BC$1622:$BC$1704,$BC485,AI$1622:AI$1704)</f>
        <v>147</v>
      </c>
      <c r="AK485" s="1">
        <f t="shared" si="498"/>
        <v>0</v>
      </c>
      <c r="AL485" s="1">
        <f>SUMIF(County!$AT$2074:$AT$2327,$BC485,County!AD$2074:AD$2327)+SUMIF($BC$1622:$BC$1704,$BC485,AL$1622:AL$1704)</f>
        <v>24</v>
      </c>
      <c r="AN485" s="1">
        <f>SUMIF(County!$AT$2074:$AT$2327,$BC485,County!AF$2074:AF$2327)+SUMIF($BC$1622:$BC$1704,$BC485,AN$1622:AN$1704)</f>
        <v>14</v>
      </c>
      <c r="AO485" s="1">
        <f>SUMIF(County!$AT$2074:$AT$2327,$BC485,County!AG$2074:AG$2327)+SUMIF($BC$1622:$BC$1704,$BC485,AO$1622:AO$1704)</f>
        <v>13</v>
      </c>
      <c r="AS485" s="7">
        <f>IF(AD485&gt;0,RANK(AD485,(Z485:AB485,AC485:AQ485)),0)</f>
        <v>2</v>
      </c>
      <c r="AT485" s="7">
        <f>IF(AE485&gt;0,RANK(AE485,(Z485:AB485,AC485:AQ485)),0)</f>
        <v>4</v>
      </c>
      <c r="AU485" s="7">
        <f>IF(AF485&gt;0,RANK(AF485,(Z485:AB485,AC485:AQ485)),0)</f>
        <v>13</v>
      </c>
      <c r="AV485" s="7">
        <f>IF(AG485&gt;0,RANK(AG485,(Z485:AB485,AG485:AQ485)),0)</f>
        <v>7</v>
      </c>
      <c r="AW485" s="2">
        <f t="shared" si="489"/>
        <v>2.8497885640742782E-2</v>
      </c>
      <c r="AX485" s="2">
        <f t="shared" si="490"/>
        <v>7.3542930685787831E-4</v>
      </c>
      <c r="AY485" s="2">
        <f t="shared" si="491"/>
        <v>1.2257155114297972E-3</v>
      </c>
      <c r="BA485" s="2" t="str">
        <f t="shared" si="492"/>
        <v>District 29</v>
      </c>
      <c r="BB485" t="str">
        <f t="shared" si="493"/>
        <v>TX</v>
      </c>
      <c r="BC485" s="176">
        <v>29</v>
      </c>
      <c r="BE485" s="97">
        <v>48</v>
      </c>
      <c r="BF485" s="99">
        <v>929</v>
      </c>
      <c r="BG485" s="106">
        <f t="shared" si="494"/>
        <v>48929</v>
      </c>
      <c r="BH485" t="s">
        <v>2605</v>
      </c>
      <c r="BI485" t="s">
        <v>3184</v>
      </c>
      <c r="CB485" s="1">
        <f>SUMIF(County!$AT$2074:$AT$2327,$BC485,County!BT$2074:BT$2327)+SUMIF($BC$1622:$BC$1704,$BC485,CB$1622:CB$1704)</f>
        <v>5</v>
      </c>
    </row>
    <row r="486" spans="1:80" outlineLevel="1">
      <c r="A486" s="9" t="s">
        <v>375</v>
      </c>
      <c r="B486" t="s">
        <v>2</v>
      </c>
      <c r="C486" s="1">
        <f t="shared" si="484"/>
        <v>25403</v>
      </c>
      <c r="D486" s="1">
        <v>3</v>
      </c>
      <c r="E486" s="1"/>
      <c r="F486" s="1"/>
      <c r="G486" s="1" t="str">
        <f t="shared" si="495"/>
        <v/>
      </c>
      <c r="H486" s="1">
        <f t="shared" si="496"/>
        <v>2</v>
      </c>
      <c r="I486" s="1">
        <f t="shared" si="497"/>
        <v>1</v>
      </c>
      <c r="J486" s="1"/>
      <c r="K486" s="1"/>
      <c r="L486" s="1"/>
      <c r="M486" s="7">
        <f>IF(Z486&gt;0,RANK(Z486,(Z486:AB486,AC486:AQ486)),0)</f>
        <v>6</v>
      </c>
      <c r="N486" s="7">
        <f>IF(AA486&gt;0,RANK(AA486,(Z486:AB486,AC486:AQ486)),0)</f>
        <v>7</v>
      </c>
      <c r="O486" s="7">
        <f>IF(AB486&gt;0,RANK(AB486,(Z486:AB486,AC486:AQ486)),0)</f>
        <v>3</v>
      </c>
      <c r="P486" s="7">
        <f>IF(AC486&gt;0,RANK(AC486,(Z486:AB486,AC486:AQ486)),0)</f>
        <v>1</v>
      </c>
      <c r="Q486" s="49">
        <f t="shared" si="485"/>
        <v>3789</v>
      </c>
      <c r="R486" s="177">
        <f t="shared" si="486"/>
        <v>0.14915561154194387</v>
      </c>
      <c r="S486" s="2"/>
      <c r="T486" s="2">
        <f t="shared" si="468"/>
        <v>4.1845451324646697E-2</v>
      </c>
      <c r="U486" s="2">
        <f t="shared" si="469"/>
        <v>8.1486438609613045E-3</v>
      </c>
      <c r="V486" s="2">
        <f t="shared" si="470"/>
        <v>0.20092115104515215</v>
      </c>
      <c r="W486" s="2">
        <f t="shared" si="471"/>
        <v>0.37578238790694013</v>
      </c>
      <c r="X486" s="2">
        <f t="shared" si="487"/>
        <v>0.22662677636499626</v>
      </c>
      <c r="Y486" s="2">
        <f t="shared" si="488"/>
        <v>0.37330236586229976</v>
      </c>
      <c r="Z486" s="1">
        <f>SUMIF(County!$AT$2074:$AT$2327,$BC486,County!R$2074:R$2327)+SUMIF($BC$1622:$BC$1704,$BC486,Z$1622:Z$1704)</f>
        <v>1063</v>
      </c>
      <c r="AA486" s="1">
        <f>SUMIF(County!$AT$2074:$AT$2327,$BC486,County!S$2074:S$2327)+SUMIF($BC$1622:$BC$1704,$BC486,AA$1622:AA$1704)</f>
        <v>207</v>
      </c>
      <c r="AB486" s="1">
        <f>SUMIF(County!$AT$2074:$AT$2327,$BC486,County!T$2074:T$2327)+SUMIF($BC$1622:$BC$1704,$BC486,AB$1622:AB$1704)</f>
        <v>5104</v>
      </c>
      <c r="AC486" s="1">
        <f>SUMIF(County!$AT$2074:$AT$2327,$BC486,County!U$2074:U$2327)+SUMIF($BC$1622:$BC$1704,$BC486,AC$1622:AC$1704)</f>
        <v>9546</v>
      </c>
      <c r="AD486" s="1">
        <f>SUMIF(County!$AT$2074:$AT$2327,$BC486,County!V$2074:V$2327)+SUMIF($BC$1622:$BC$1704,$BC486,AD$1622:AD$1704)</f>
        <v>5757</v>
      </c>
      <c r="AE486" s="1">
        <f>SUMIF(County!$AT$2074:$AT$2327,$BC486,County!W$2074:W$2327)+SUMIF($BC$1622:$BC$1704,$BC486,AE$1622:AE$1704)</f>
        <v>1075</v>
      </c>
      <c r="AF486" s="1">
        <f>SUMIF(County!$AT$2074:$AT$2327,$BC486,County!X$2074:X$2327)+SUMIF($BC$1622:$BC$1704,$BC486,AF$1622:AF$1704)</f>
        <v>25</v>
      </c>
      <c r="AG486" s="1">
        <f>SUMIF(County!$AT$2074:$AT$2327,$BC486,County!Y$2074:Y$2327)+SUMIF($BC$1622:$BC$1704,$BC486,AG$1622:AG$1704)</f>
        <v>14</v>
      </c>
      <c r="AH486" s="1">
        <f>SUMIF(County!$AT$2074:$AT$2327,$BC486,County!Z$2074:Z$2327)+SUMIF($BC$1622:$BC$1704,$BC486,AH$1622:AH$1704)</f>
        <v>51</v>
      </c>
      <c r="AI486" s="1">
        <f>SUMIF(County!$AT$2074:$AT$2327,$BC486,County!AA$2074:AA$2327)+SUMIF($BC$1622:$BC$1704,$BC486,AI$1622:AI$1704)</f>
        <v>97</v>
      </c>
      <c r="AK486" s="1">
        <f t="shared" si="498"/>
        <v>2405</v>
      </c>
      <c r="AL486" s="1">
        <f>SUMIF(County!$AT$2074:$AT$2327,$BC486,County!AD$2074:AD$2327)+SUMIF($BC$1622:$BC$1704,$BC486,AL$1622:AL$1704)</f>
        <v>34</v>
      </c>
      <c r="AN486" s="1">
        <f>SUMIF(County!$AT$2074:$AT$2327,$BC486,County!AF$2074:AF$2327)+SUMIF($BC$1622:$BC$1704,$BC486,AN$1622:AN$1704)</f>
        <v>11</v>
      </c>
      <c r="AO486" s="1">
        <f>SUMIF(County!$AT$2074:$AT$2327,$BC486,County!AG$2074:AG$2327)+SUMIF($BC$1622:$BC$1704,$BC486,AO$1622:AO$1704)</f>
        <v>14</v>
      </c>
      <c r="AS486" s="7">
        <f>IF(AD486&gt;0,RANK(AD486,(Z486:AB486,AC486:AQ486)),0)</f>
        <v>2</v>
      </c>
      <c r="AT486" s="7">
        <f>IF(AE486&gt;0,RANK(AE486,(Z486:AB486,AC486:AQ486)),0)</f>
        <v>5</v>
      </c>
      <c r="AU486" s="7">
        <f>IF(AF486&gt;0,RANK(AF486,(Z486:AB486,AC486:AQ486)),0)</f>
        <v>11</v>
      </c>
      <c r="AV486" s="7">
        <f>IF(AG486&gt;0,RANK(AG486,(Z486:AB486,AG486:AQ486)),0)</f>
        <v>8</v>
      </c>
      <c r="AW486" s="2">
        <f t="shared" si="489"/>
        <v>4.2317836476006773E-2</v>
      </c>
      <c r="AX486" s="2">
        <f t="shared" si="490"/>
        <v>9.8413573200015745E-4</v>
      </c>
      <c r="AY486" s="2">
        <f t="shared" si="491"/>
        <v>5.5111600992008823E-4</v>
      </c>
      <c r="BA486" s="2" t="str">
        <f t="shared" si="492"/>
        <v>District 30</v>
      </c>
      <c r="BB486" t="str">
        <f t="shared" si="493"/>
        <v>TX</v>
      </c>
      <c r="BC486" s="176">
        <v>30</v>
      </c>
      <c r="BE486" s="97">
        <v>48</v>
      </c>
      <c r="BF486" s="99">
        <v>930</v>
      </c>
      <c r="BG486" s="106">
        <f t="shared" si="494"/>
        <v>48930</v>
      </c>
      <c r="BH486" t="s">
        <v>2605</v>
      </c>
      <c r="BI486" t="s">
        <v>3184</v>
      </c>
      <c r="CB486" s="1">
        <f>SUMIF(County!$AT$2074:$AT$2327,$BC486,County!BT$2074:BT$2327)+SUMIF($BC$1622:$BC$1704,$BC486,CB$1622:CB$1704)</f>
        <v>0</v>
      </c>
    </row>
    <row r="487" spans="1:80" outlineLevel="1">
      <c r="A487" s="9" t="s">
        <v>1343</v>
      </c>
      <c r="B487" t="s">
        <v>2</v>
      </c>
      <c r="C487" s="1">
        <f t="shared" ref="C487:C492" si="499">SUM(Z487:AQ487)</f>
        <v>95691</v>
      </c>
      <c r="D487" s="1">
        <v>3</v>
      </c>
      <c r="E487" s="1"/>
      <c r="F487" s="1"/>
      <c r="G487" s="1" t="str">
        <f t="shared" si="495"/>
        <v/>
      </c>
      <c r="H487" s="1">
        <f t="shared" si="496"/>
        <v>2</v>
      </c>
      <c r="I487" s="1">
        <f t="shared" si="497"/>
        <v>1</v>
      </c>
      <c r="J487" s="1"/>
      <c r="K487" s="1"/>
      <c r="L487" s="1"/>
      <c r="M487" s="7">
        <f>IF(Z487&gt;0,RANK(Z487,(Z487:AB487,AC487:AQ487)),0)</f>
        <v>4</v>
      </c>
      <c r="N487" s="7">
        <f>IF(AA487&gt;0,RANK(AA487,(Z487:AB487,AC487:AQ487)),0)</f>
        <v>6</v>
      </c>
      <c r="O487" s="7">
        <f>IF(AB487&gt;0,RANK(AB487,(Z487:AB487,AC487:AQ487)),0)</f>
        <v>3</v>
      </c>
      <c r="P487" s="7">
        <f>IF(AC487&gt;0,RANK(AC487,(Z487:AB487,AC487:AQ487)),0)</f>
        <v>1</v>
      </c>
      <c r="Q487" s="49">
        <f>MAX(Z487:AG487)-LARGE(Z487:AG487,2)</f>
        <v>12371</v>
      </c>
      <c r="R487" s="177">
        <f t="shared" si="486"/>
        <v>0.12928070560449781</v>
      </c>
      <c r="S487" s="2"/>
      <c r="T487" s="2">
        <f t="shared" ref="T487:W491" si="500">IF($C487=0,"-",Z487/$C487)</f>
        <v>5.2366471245989699E-2</v>
      </c>
      <c r="U487" s="2">
        <f t="shared" si="500"/>
        <v>1.519474140723788E-2</v>
      </c>
      <c r="V487" s="2">
        <f t="shared" si="500"/>
        <v>0.20344651012111903</v>
      </c>
      <c r="W487" s="2">
        <f t="shared" si="500"/>
        <v>0.39276420980029469</v>
      </c>
      <c r="X487" s="2">
        <f t="shared" si="487"/>
        <v>0.26348350419579691</v>
      </c>
      <c r="Y487" s="2">
        <f t="shared" si="488"/>
        <v>0.33622806742535871</v>
      </c>
      <c r="Z487" s="1">
        <f>SUMIF(County!$AT$2074:$AT$2327,$BC487,County!R$2074:R$2327)+SUMIF($BC$1622:$BC$1704,$BC487,Z$1622:Z$1704)</f>
        <v>5011</v>
      </c>
      <c r="AA487" s="1">
        <f>SUMIF(County!$AT$2074:$AT$2327,$BC487,County!S$2074:S$2327)+SUMIF($BC$1622:$BC$1704,$BC487,AA$1622:AA$1704)</f>
        <v>1454</v>
      </c>
      <c r="AB487" s="1">
        <f>SUMIF(County!$AT$2074:$AT$2327,$BC487,County!T$2074:T$2327)+SUMIF($BC$1622:$BC$1704,$BC487,AB$1622:AB$1704)</f>
        <v>19468</v>
      </c>
      <c r="AC487" s="1">
        <f>SUMIF(County!$AT$2074:$AT$2327,$BC487,County!U$2074:U$2327)+SUMIF($BC$1622:$BC$1704,$BC487,AC$1622:AC$1704)</f>
        <v>37584</v>
      </c>
      <c r="AD487" s="1">
        <f>SUMIF(County!$AT$2074:$AT$2327,$BC487,County!V$2074:V$2327)+SUMIF($BC$1622:$BC$1704,$BC487,AD$1622:AD$1704)</f>
        <v>25213</v>
      </c>
      <c r="AE487" s="1">
        <f>SUMIF(County!$AT$2074:$AT$2327,$BC487,County!W$2074:W$2327)+SUMIF($BC$1622:$BC$1704,$BC487,AE$1622:AE$1704)</f>
        <v>4401</v>
      </c>
      <c r="AF487" s="1">
        <f>SUMIF(County!$AT$2074:$AT$2327,$BC487,County!X$2074:X$2327)+SUMIF($BC$1622:$BC$1704,$BC487,AF$1622:AF$1704)</f>
        <v>187</v>
      </c>
      <c r="AG487" s="1">
        <f>SUMIF(County!$AT$2074:$AT$2327,$BC487,County!Y$2074:Y$2327)+SUMIF($BC$1622:$BC$1704,$BC487,AG$1622:AG$1704)</f>
        <v>163</v>
      </c>
      <c r="AH487" s="1">
        <f>SUMIF(County!$AT$2074:$AT$2327,$BC487,County!Z$2074:Z$2327)+SUMIF($BC$1622:$BC$1704,$BC487,AH$1622:AH$1704)</f>
        <v>466</v>
      </c>
      <c r="AI487" s="1">
        <f>SUMIF(County!$AT$2074:$AT$2327,$BC487,County!AA$2074:AA$2327)+SUMIF($BC$1622:$BC$1704,$BC487,AI$1622:AI$1704)</f>
        <v>1391</v>
      </c>
      <c r="AK487" s="1">
        <f t="shared" si="498"/>
        <v>7</v>
      </c>
      <c r="AL487" s="1">
        <f>SUMIF(County!$AT$2074:$AT$2327,$BC487,County!AD$2074:AD$2327)+SUMIF($BC$1622:$BC$1704,$BC487,AL$1622:AL$1704)</f>
        <v>234</v>
      </c>
      <c r="AN487" s="1">
        <f>SUMIF(County!$AT$2074:$AT$2327,$BC487,County!AF$2074:AF$2327)+SUMIF($BC$1622:$BC$1704,$BC487,AN$1622:AN$1704)</f>
        <v>65</v>
      </c>
      <c r="AO487" s="1">
        <f>SUMIF(County!$AT$2074:$AT$2327,$BC487,County!AG$2074:AG$2327)+SUMIF($BC$1622:$BC$1704,$BC487,AO$1622:AO$1704)</f>
        <v>47</v>
      </c>
      <c r="AS487" s="7">
        <f>IF(AD487&gt;0,RANK(AD487,(Z487:AB487,AC487:AQ487)),0)</f>
        <v>2</v>
      </c>
      <c r="AT487" s="7">
        <f>IF(AE487&gt;0,RANK(AE487,(Z487:AB487,AC487:AQ487)),0)</f>
        <v>5</v>
      </c>
      <c r="AU487" s="7">
        <f>IF(AF487&gt;0,RANK(AF487,(Z487:AB487,AC487:AQ487)),0)</f>
        <v>10</v>
      </c>
      <c r="AV487" s="7">
        <f>IF(AG487&gt;0,RANK(AG487,(Z487:AB487,AG487:AQ487)),0)</f>
        <v>7</v>
      </c>
      <c r="AW487" s="2">
        <f t="shared" si="489"/>
        <v>4.5991786061385084E-2</v>
      </c>
      <c r="AX487" s="2">
        <f t="shared" si="490"/>
        <v>1.95420676970666E-3</v>
      </c>
      <c r="AY487" s="2">
        <f t="shared" si="491"/>
        <v>1.703399483755003E-3</v>
      </c>
      <c r="BA487" s="2" t="str">
        <f t="shared" si="492"/>
        <v>District 31</v>
      </c>
      <c r="BB487" t="str">
        <f t="shared" si="493"/>
        <v>TX</v>
      </c>
      <c r="BC487" s="176">
        <v>31</v>
      </c>
      <c r="BE487" s="97">
        <v>48</v>
      </c>
      <c r="BF487" s="99">
        <v>931</v>
      </c>
      <c r="BG487" s="106">
        <f t="shared" ref="BG487:BG492" si="501">BE487*1000+BF487</f>
        <v>48931</v>
      </c>
      <c r="BH487" t="s">
        <v>2605</v>
      </c>
      <c r="BI487" t="s">
        <v>3184</v>
      </c>
      <c r="CB487" s="1">
        <f>SUMIF(County!$AT$2074:$AT$2327,$BC487,County!BT$2074:BT$2327)+SUMIF($BC$1622:$BC$1704,$BC487,CB$1622:CB$1704)</f>
        <v>2405</v>
      </c>
    </row>
    <row r="488" spans="1:80" s="176" customFormat="1" outlineLevel="1">
      <c r="A488" s="9" t="s">
        <v>2432</v>
      </c>
      <c r="B488" s="176" t="s">
        <v>2</v>
      </c>
      <c r="C488" s="1">
        <f t="shared" si="499"/>
        <v>90444</v>
      </c>
      <c r="D488" s="1">
        <v>3</v>
      </c>
      <c r="E488" s="1"/>
      <c r="F488" s="1"/>
      <c r="G488" s="1">
        <f t="shared" si="495"/>
        <v>1</v>
      </c>
      <c r="H488" s="1">
        <f t="shared" si="496"/>
        <v>2</v>
      </c>
      <c r="I488" s="1" t="str">
        <f t="shared" si="497"/>
        <v/>
      </c>
      <c r="J488" s="1"/>
      <c r="K488" s="1"/>
      <c r="L488" s="1"/>
      <c r="M488" s="7">
        <f>IF(Z488&gt;0,RANK(Z488,(Z488:AB488,AC488:AQ488)),0)</f>
        <v>4</v>
      </c>
      <c r="N488" s="7">
        <f>IF(AA488&gt;0,RANK(AA488,(Z488:AB488,AC488:AQ488)),0)</f>
        <v>6</v>
      </c>
      <c r="O488" s="7">
        <f>IF(AB488&gt;0,RANK(AB488,(Z488:AB488,AC488:AQ488)),0)</f>
        <v>2</v>
      </c>
      <c r="P488" s="7">
        <f>IF(AC488&gt;0,RANK(AC488,(Z488:AB488,AC488:AQ488)),0)</f>
        <v>1</v>
      </c>
      <c r="Q488" s="49">
        <f>MAX(Z488:AG488)-LARGE(Z488:AG488,2)</f>
        <v>4266</v>
      </c>
      <c r="R488" s="177">
        <f t="shared" si="486"/>
        <v>4.71673079474592E-2</v>
      </c>
      <c r="S488" s="2"/>
      <c r="T488" s="2">
        <f t="shared" si="500"/>
        <v>8.9536066516297377E-2</v>
      </c>
      <c r="U488" s="2">
        <f t="shared" si="500"/>
        <v>1.2261731015877228E-2</v>
      </c>
      <c r="V488" s="2">
        <f t="shared" si="500"/>
        <v>0.28580115872805273</v>
      </c>
      <c r="W488" s="2">
        <f t="shared" si="500"/>
        <v>0.33296846667551194</v>
      </c>
      <c r="X488" s="2">
        <f t="shared" si="487"/>
        <v>0.23600238821812392</v>
      </c>
      <c r="Y488" s="2">
        <f t="shared" si="488"/>
        <v>0.27943257706426072</v>
      </c>
      <c r="Z488" s="1">
        <f>SUMIF(County!$AT$2074:$AT$2327,$BC488,County!R$2074:R$2327)+SUMIF($BC$1622:$BC$1704,$BC488,Z$1622:Z$1704)</f>
        <v>8098</v>
      </c>
      <c r="AA488" s="1">
        <f>SUMIF(County!$AT$2074:$AT$2327,$BC488,County!S$2074:S$2327)+SUMIF($BC$1622:$BC$1704,$BC488,AA$1622:AA$1704)</f>
        <v>1109</v>
      </c>
      <c r="AB488" s="1">
        <f>SUMIF(County!$AT$2074:$AT$2327,$BC488,County!T$2074:T$2327)+SUMIF($BC$1622:$BC$1704,$BC488,AB$1622:AB$1704)</f>
        <v>25849</v>
      </c>
      <c r="AC488" s="1">
        <f>SUMIF(County!$AT$2074:$AT$2327,$BC488,County!U$2074:U$2327)+SUMIF($BC$1622:$BC$1704,$BC488,AC$1622:AC$1704)</f>
        <v>30115</v>
      </c>
      <c r="AD488" s="1">
        <f>SUMIF(County!$AT$2074:$AT$2327,$BC488,County!V$2074:V$2327)+SUMIF($BC$1622:$BC$1704,$BC488,AD$1622:AD$1704)</f>
        <v>21345</v>
      </c>
      <c r="AE488" s="1">
        <f>SUMIF(County!$AT$2074:$AT$2327,$BC488,County!W$2074:W$2327)+SUMIF($BC$1622:$BC$1704,$BC488,AE$1622:AE$1704)</f>
        <v>2800</v>
      </c>
      <c r="AF488" s="1">
        <f>SUMIF(County!$AT$2074:$AT$2327,$BC488,County!X$2074:X$2327)+SUMIF($BC$1622:$BC$1704,$BC488,AF$1622:AF$1704)</f>
        <v>107</v>
      </c>
      <c r="AG488" s="1">
        <f>SUMIF(County!$AT$2074:$AT$2327,$BC488,County!Y$2074:Y$2327)+SUMIF($BC$1622:$BC$1704,$BC488,AG$1622:AG$1704)</f>
        <v>87</v>
      </c>
      <c r="AH488" s="1">
        <f>SUMIF(County!$AT$2074:$AT$2327,$BC488,County!Z$2074:Z$2327)+SUMIF($BC$1622:$BC$1704,$BC488,AH$1622:AH$1704)</f>
        <v>216</v>
      </c>
      <c r="AI488" s="1">
        <f>SUMIF(County!$AT$2074:$AT$2327,$BC488,County!AA$2074:AA$2327)+SUMIF($BC$1622:$BC$1704,$BC488,AI$1622:AI$1704)</f>
        <v>510</v>
      </c>
      <c r="AJ488" s="1"/>
      <c r="AK488" s="1">
        <f t="shared" si="498"/>
        <v>24</v>
      </c>
      <c r="AL488" s="1">
        <f>SUMIF(County!$AT$2074:$AT$2327,$BC488,County!AD$2074:AD$2327)+SUMIF($BC$1622:$BC$1704,$BC488,AL$1622:AL$1704)</f>
        <v>100</v>
      </c>
      <c r="AM488" s="1"/>
      <c r="AN488" s="1">
        <f>SUMIF(County!$AT$2074:$AT$2327,$BC488,County!AF$2074:AF$2327)+SUMIF($BC$1622:$BC$1704,$BC488,AN$1622:AN$1704)</f>
        <v>44</v>
      </c>
      <c r="AO488" s="1">
        <f>SUMIF(County!$AT$2074:$AT$2327,$BC488,County!AG$2074:AG$2327)+SUMIF($BC$1622:$BC$1704,$BC488,AO$1622:AO$1704)</f>
        <v>40</v>
      </c>
      <c r="AS488" s="7">
        <f>IF(AD488&gt;0,RANK(AD488,(Z488:AB488,AC488:AQ488)),0)</f>
        <v>3</v>
      </c>
      <c r="AT488" s="7">
        <f>IF(AE488&gt;0,RANK(AE488,(Z488:AB488,AC488:AQ488)),0)</f>
        <v>5</v>
      </c>
      <c r="AU488" s="7">
        <f>IF(AF488&gt;0,RANK(AF488,(Z488:AB488,AC488:AQ488)),0)</f>
        <v>9</v>
      </c>
      <c r="AV488" s="7">
        <f>IF(AG488&gt;0,RANK(AG488,(Z488:AB488,AG488:AQ488)),0)</f>
        <v>7</v>
      </c>
      <c r="AW488" s="2">
        <f t="shared" si="489"/>
        <v>3.0958383087877583E-2</v>
      </c>
      <c r="AX488" s="2">
        <f t="shared" si="490"/>
        <v>1.1830524965724648E-3</v>
      </c>
      <c r="AY488" s="2">
        <f t="shared" si="491"/>
        <v>9.6192118880191054E-4</v>
      </c>
      <c r="BA488" s="2" t="str">
        <f t="shared" si="492"/>
        <v>District 32</v>
      </c>
      <c r="BB488" s="176" t="str">
        <f t="shared" si="493"/>
        <v>TX</v>
      </c>
      <c r="BC488" s="176">
        <v>32</v>
      </c>
      <c r="BE488" s="97">
        <v>48</v>
      </c>
      <c r="BF488" s="99">
        <v>932</v>
      </c>
      <c r="BG488" s="106">
        <f t="shared" si="501"/>
        <v>48932</v>
      </c>
      <c r="BH488" s="176" t="s">
        <v>2605</v>
      </c>
      <c r="BI488" s="176" t="s">
        <v>3184</v>
      </c>
      <c r="CB488" s="1">
        <f>SUMIF(County!$AT$2074:$AT$2327,$BC488,County!BT$2074:BT$2327)+SUMIF($BC$1622:$BC$1704,$BC488,CB$1622:CB$1704)</f>
        <v>7</v>
      </c>
    </row>
    <row r="489" spans="1:80" s="176" customFormat="1" outlineLevel="1">
      <c r="A489" s="9" t="s">
        <v>2963</v>
      </c>
      <c r="B489" s="176" t="s">
        <v>2</v>
      </c>
      <c r="C489" s="1">
        <f t="shared" si="499"/>
        <v>16840</v>
      </c>
      <c r="D489" s="1">
        <v>3</v>
      </c>
      <c r="E489" s="1"/>
      <c r="F489" s="1"/>
      <c r="G489" s="1" t="str">
        <f t="shared" si="495"/>
        <v/>
      </c>
      <c r="H489" s="1">
        <f t="shared" si="496"/>
        <v>2</v>
      </c>
      <c r="I489" s="1">
        <f t="shared" si="497"/>
        <v>1</v>
      </c>
      <c r="J489" s="1"/>
      <c r="K489" s="1"/>
      <c r="L489" s="1"/>
      <c r="M489" s="7">
        <f>IF(Z489&gt;0,RANK(Z489,(Z489:AB489,AC489:AQ489)),0)</f>
        <v>5</v>
      </c>
      <c r="N489" s="7">
        <f>IF(AA489&gt;0,RANK(AA489,(Z489:AB489,AC489:AQ489)),0)</f>
        <v>6</v>
      </c>
      <c r="O489" s="7">
        <f>IF(AB489&gt;0,RANK(AB489,(Z489:AB489,AC489:AQ489)),0)</f>
        <v>3</v>
      </c>
      <c r="P489" s="7">
        <f>IF(AC489&gt;0,RANK(AC489,(Z489:AB489,AC489:AQ489)),0)</f>
        <v>1</v>
      </c>
      <c r="Q489" s="49">
        <f>MAX(Z489:AG489)-LARGE(Z489:AG489,2)</f>
        <v>2459</v>
      </c>
      <c r="R489" s="177">
        <f t="shared" si="486"/>
        <v>0.14602137767220902</v>
      </c>
      <c r="S489" s="2"/>
      <c r="T489" s="2">
        <f t="shared" si="500"/>
        <v>3.0641330166270783E-2</v>
      </c>
      <c r="U489" s="2">
        <f t="shared" si="500"/>
        <v>1.2232779097387174E-2</v>
      </c>
      <c r="V489" s="2">
        <f t="shared" si="500"/>
        <v>0.17927553444180522</v>
      </c>
      <c r="W489" s="2">
        <f t="shared" si="500"/>
        <v>0.4334916864608076</v>
      </c>
      <c r="X489" s="2">
        <f t="shared" si="487"/>
        <v>0.28747030878859858</v>
      </c>
      <c r="Y489" s="2">
        <f t="shared" si="488"/>
        <v>0.3443586698337292</v>
      </c>
      <c r="Z489" s="1">
        <f>SUMIF(County!$AT$2074:$AT$2327,$BC489,County!R$2074:R$2327)+SUMIF($BC$1622:$BC$1704,$BC489,Z$1622:Z$1704)</f>
        <v>516</v>
      </c>
      <c r="AA489" s="1">
        <f>SUMIF(County!$AT$2074:$AT$2327,$BC489,County!S$2074:S$2327)+SUMIF($BC$1622:$BC$1704,$BC489,AA$1622:AA$1704)</f>
        <v>206</v>
      </c>
      <c r="AB489" s="1">
        <f>SUMIF(County!$AT$2074:$AT$2327,$BC489,County!T$2074:T$2327)+SUMIF($BC$1622:$BC$1704,$BC489,AB$1622:AB$1704)</f>
        <v>3019</v>
      </c>
      <c r="AC489" s="1">
        <f>SUMIF(County!$AT$2074:$AT$2327,$BC489,County!U$2074:U$2327)+SUMIF($BC$1622:$BC$1704,$BC489,AC$1622:AC$1704)</f>
        <v>7300</v>
      </c>
      <c r="AD489" s="1">
        <f>SUMIF(County!$AT$2074:$AT$2327,$BC489,County!V$2074:V$2327)+SUMIF($BC$1622:$BC$1704,$BC489,AD$1622:AD$1704)</f>
        <v>4841</v>
      </c>
      <c r="AE489" s="1">
        <f>SUMIF(County!$AT$2074:$AT$2327,$BC489,County!W$2074:W$2327)+SUMIF($BC$1622:$BC$1704,$BC489,AE$1622:AE$1704)</f>
        <v>701</v>
      </c>
      <c r="AF489" s="1">
        <f>SUMIF(County!$AT$2074:$AT$2327,$BC489,County!X$2074:X$2327)+SUMIF($BC$1622:$BC$1704,$BC489,AF$1622:AF$1704)</f>
        <v>23</v>
      </c>
      <c r="AG489" s="1">
        <f>SUMIF(County!$AT$2074:$AT$2327,$BC489,County!Y$2074:Y$2327)+SUMIF($BC$1622:$BC$1704,$BC489,AG$1622:AG$1704)</f>
        <v>17</v>
      </c>
      <c r="AH489" s="1">
        <f>SUMIF(County!$AT$2074:$AT$2327,$BC489,County!Z$2074:Z$2327)+SUMIF($BC$1622:$BC$1704,$BC489,AH$1622:AH$1704)</f>
        <v>42</v>
      </c>
      <c r="AI489" s="1">
        <f>SUMIF(County!$AT$2074:$AT$2327,$BC489,County!AA$2074:AA$2327)+SUMIF($BC$1622:$BC$1704,$BC489,AI$1622:AI$1704)</f>
        <v>100</v>
      </c>
      <c r="AJ489" s="1"/>
      <c r="AK489" s="1">
        <f t="shared" si="498"/>
        <v>25</v>
      </c>
      <c r="AL489" s="1">
        <f>SUMIF(County!$AT$2074:$AT$2327,$BC489,County!AD$2074:AD$2327)+SUMIF($BC$1622:$BC$1704,$BC489,AL$1622:AL$1704)</f>
        <v>36</v>
      </c>
      <c r="AM489" s="1"/>
      <c r="AN489" s="1">
        <f>SUMIF(County!$AT$2074:$AT$2327,$BC489,County!AF$2074:AF$2327)+SUMIF($BC$1622:$BC$1704,$BC489,AN$1622:AN$1704)</f>
        <v>4</v>
      </c>
      <c r="AO489" s="1">
        <f>SUMIF(County!$AT$2074:$AT$2327,$BC489,County!AG$2074:AG$2327)+SUMIF($BC$1622:$BC$1704,$BC489,AO$1622:AO$1704)</f>
        <v>10</v>
      </c>
      <c r="AS489" s="7">
        <f>IF(AD489&gt;0,RANK(AD489,(Z489:AB489,AC489:AQ489)),0)</f>
        <v>2</v>
      </c>
      <c r="AT489" s="7">
        <f>IF(AE489&gt;0,RANK(AE489,(Z489:AB489,AC489:AQ489)),0)</f>
        <v>4</v>
      </c>
      <c r="AU489" s="7">
        <f>IF(AF489&gt;0,RANK(AF489,(Z489:AB489,AC489:AQ489)),0)</f>
        <v>11</v>
      </c>
      <c r="AV489" s="7">
        <f>IF(AG489&gt;0,RANK(AG489,(Z489:AB489,AG489:AQ489)),0)</f>
        <v>8</v>
      </c>
      <c r="AW489" s="2">
        <f t="shared" si="489"/>
        <v>4.1627078384798101E-2</v>
      </c>
      <c r="AX489" s="2">
        <f t="shared" si="490"/>
        <v>1.3657957244655582E-3</v>
      </c>
      <c r="AY489" s="2">
        <f t="shared" si="491"/>
        <v>1.0095011876484561E-3</v>
      </c>
      <c r="BA489" s="2" t="str">
        <f t="shared" si="492"/>
        <v>District 33</v>
      </c>
      <c r="BB489" s="176" t="str">
        <f t="shared" si="493"/>
        <v>TX</v>
      </c>
      <c r="BC489" s="176">
        <v>33</v>
      </c>
      <c r="BE489" s="97">
        <v>48</v>
      </c>
      <c r="BF489" s="99">
        <v>933</v>
      </c>
      <c r="BG489" s="106">
        <f t="shared" si="501"/>
        <v>48933</v>
      </c>
      <c r="BH489" s="176" t="s">
        <v>2605</v>
      </c>
      <c r="BI489" s="176" t="s">
        <v>3184</v>
      </c>
      <c r="CB489" s="1">
        <f>SUMIF(County!$AT$2074:$AT$2327,$BC489,County!BT$2074:BT$2327)+SUMIF($BC$1622:$BC$1704,$BC489,CB$1622:CB$1704)</f>
        <v>24</v>
      </c>
    </row>
    <row r="490" spans="1:80" s="176" customFormat="1" outlineLevel="1">
      <c r="A490" s="9" t="s">
        <v>2230</v>
      </c>
      <c r="B490" s="176" t="s">
        <v>2</v>
      </c>
      <c r="C490" s="1">
        <f t="shared" si="499"/>
        <v>30256</v>
      </c>
      <c r="D490" s="1">
        <v>3</v>
      </c>
      <c r="E490" s="1"/>
      <c r="F490" s="1"/>
      <c r="G490" s="1" t="str">
        <f t="shared" si="495"/>
        <v/>
      </c>
      <c r="H490" s="1">
        <f t="shared" si="496"/>
        <v>2</v>
      </c>
      <c r="I490" s="1">
        <f t="shared" si="497"/>
        <v>1</v>
      </c>
      <c r="J490" s="1"/>
      <c r="K490" s="1"/>
      <c r="L490" s="1"/>
      <c r="M490" s="7">
        <f>IF(Z490&gt;0,RANK(Z490,(Z490:AB490,AC490:AQ490)),0)</f>
        <v>5</v>
      </c>
      <c r="N490" s="7">
        <f>IF(AA490&gt;0,RANK(AA490,(Z490:AB490,AC490:AQ490)),0)</f>
        <v>6</v>
      </c>
      <c r="O490" s="7">
        <f>IF(AB490&gt;0,RANK(AB490,(Z490:AB490,AC490:AQ490)),0)</f>
        <v>3</v>
      </c>
      <c r="P490" s="7">
        <f>IF(AC490&gt;0,RANK(AC490,(Z490:AB490,AC490:AQ490)),0)</f>
        <v>1</v>
      </c>
      <c r="Q490" s="49">
        <f>MAX(Z490:AG490)-LARGE(Z490:AG490,2)</f>
        <v>2941</v>
      </c>
      <c r="R490" s="177">
        <f t="shared" si="486"/>
        <v>9.7203860391327335E-2</v>
      </c>
      <c r="S490" s="2"/>
      <c r="T490" s="2">
        <f t="shared" si="500"/>
        <v>2.5118984664198835E-2</v>
      </c>
      <c r="U490" s="2">
        <f t="shared" si="500"/>
        <v>1.6360391327340032E-2</v>
      </c>
      <c r="V490" s="2">
        <f t="shared" si="500"/>
        <v>0.16955314648334216</v>
      </c>
      <c r="W490" s="2">
        <f t="shared" si="500"/>
        <v>0.41548783712321524</v>
      </c>
      <c r="X490" s="2">
        <f t="shared" si="487"/>
        <v>0.31828397673188791</v>
      </c>
      <c r="Y490" s="2">
        <f t="shared" si="488"/>
        <v>0.37347964040190373</v>
      </c>
      <c r="Z490" s="1">
        <f>SUMIF(County!$AT$2074:$AT$2327,$BC490,County!R$2074:R$2327)+SUMIF($BC$1622:$BC$1704,$BC490,Z$1622:Z$1704)</f>
        <v>760</v>
      </c>
      <c r="AA490" s="1">
        <f>SUMIF(County!$AT$2074:$AT$2327,$BC490,County!S$2074:S$2327)+SUMIF($BC$1622:$BC$1704,$BC490,AA$1622:AA$1704)</f>
        <v>495</v>
      </c>
      <c r="AB490" s="1">
        <f>SUMIF(County!$AT$2074:$AT$2327,$BC490,County!T$2074:T$2327)+SUMIF($BC$1622:$BC$1704,$BC490,AB$1622:AB$1704)</f>
        <v>5130</v>
      </c>
      <c r="AC490" s="1">
        <f>SUMIF(County!$AT$2074:$AT$2327,$BC490,County!U$2074:U$2327)+SUMIF($BC$1622:$BC$1704,$BC490,AC$1622:AC$1704)</f>
        <v>12571</v>
      </c>
      <c r="AD490" s="1">
        <f>SUMIF(County!$AT$2074:$AT$2327,$BC490,County!V$2074:V$2327)+SUMIF($BC$1622:$BC$1704,$BC490,AD$1622:AD$1704)</f>
        <v>9630</v>
      </c>
      <c r="AE490" s="1">
        <f>SUMIF(County!$AT$2074:$AT$2327,$BC490,County!W$2074:W$2327)+SUMIF($BC$1622:$BC$1704,$BC490,AE$1622:AE$1704)</f>
        <v>1065</v>
      </c>
      <c r="AF490" s="1">
        <f>SUMIF(County!$AT$2074:$AT$2327,$BC490,County!X$2074:X$2327)+SUMIF($BC$1622:$BC$1704,$BC490,AF$1622:AF$1704)</f>
        <v>33</v>
      </c>
      <c r="AG490" s="1">
        <f>SUMIF(County!$AT$2074:$AT$2327,$BC490,County!Y$2074:Y$2327)+SUMIF($BC$1622:$BC$1704,$BC490,AG$1622:AG$1704)</f>
        <v>51</v>
      </c>
      <c r="AH490" s="1">
        <f>SUMIF(County!$AT$2074:$AT$2327,$BC490,County!Z$2074:Z$2327)+SUMIF($BC$1622:$BC$1704,$BC490,AH$1622:AH$1704)</f>
        <v>86</v>
      </c>
      <c r="AI490" s="1">
        <f>SUMIF(County!$AT$2074:$AT$2327,$BC490,County!AA$2074:AA$2327)+SUMIF($BC$1622:$BC$1704,$BC490,AI$1622:AI$1704)</f>
        <v>325</v>
      </c>
      <c r="AJ490" s="1"/>
      <c r="AK490" s="1">
        <f t="shared" si="498"/>
        <v>29</v>
      </c>
      <c r="AL490" s="1">
        <f>SUMIF(County!$AT$2074:$AT$2327,$BC490,County!AD$2074:AD$2327)+SUMIF($BC$1622:$BC$1704,$BC490,AL$1622:AL$1704)</f>
        <v>51</v>
      </c>
      <c r="AM490" s="1"/>
      <c r="AN490" s="1">
        <f>SUMIF(County!$AT$2074:$AT$2327,$BC490,County!AF$2074:AF$2327)+SUMIF($BC$1622:$BC$1704,$BC490,AN$1622:AN$1704)</f>
        <v>12</v>
      </c>
      <c r="AO490" s="1">
        <f>SUMIF(County!$AT$2074:$AT$2327,$BC490,County!AG$2074:AG$2327)+SUMIF($BC$1622:$BC$1704,$BC490,AO$1622:AO$1704)</f>
        <v>18</v>
      </c>
      <c r="AS490" s="7">
        <f>IF(AD490&gt;0,RANK(AD490,(Z490:AB490,AC490:AQ490)),0)</f>
        <v>2</v>
      </c>
      <c r="AT490" s="7">
        <f>IF(AE490&gt;0,RANK(AE490,(Z490:AB490,AC490:AQ490)),0)</f>
        <v>4</v>
      </c>
      <c r="AU490" s="7">
        <f>IF(AF490&gt;0,RANK(AF490,(Z490:AB490,AC490:AQ490)),0)</f>
        <v>11</v>
      </c>
      <c r="AV490" s="7">
        <f>IF(AG490&gt;0,RANK(AG490,(Z490:AB490,AG490:AQ490)),0)</f>
        <v>6</v>
      </c>
      <c r="AW490" s="2">
        <f t="shared" si="489"/>
        <v>3.5199629825489159E-2</v>
      </c>
      <c r="AX490" s="2">
        <f t="shared" si="490"/>
        <v>1.0906927551560021E-3</v>
      </c>
      <c r="AY490" s="2">
        <f t="shared" si="491"/>
        <v>1.6856160761501851E-3</v>
      </c>
      <c r="BA490" s="2" t="str">
        <f t="shared" si="492"/>
        <v>District 34</v>
      </c>
      <c r="BB490" s="176" t="str">
        <f t="shared" si="493"/>
        <v>TX</v>
      </c>
      <c r="BC490" s="176">
        <v>34</v>
      </c>
      <c r="BE490" s="97">
        <v>48</v>
      </c>
      <c r="BF490" s="99">
        <v>934</v>
      </c>
      <c r="BG490" s="106">
        <f t="shared" si="501"/>
        <v>48934</v>
      </c>
      <c r="BH490" s="176" t="s">
        <v>2605</v>
      </c>
      <c r="BI490" s="176" t="s">
        <v>3184</v>
      </c>
      <c r="CB490" s="1">
        <f>SUMIF(County!$AT$2074:$AT$2327,$BC490,County!BT$2074:BT$2327)+SUMIF($BC$1622:$BC$1704,$BC490,CB$1622:CB$1704)</f>
        <v>25</v>
      </c>
    </row>
    <row r="491" spans="1:80" s="176" customFormat="1" outlineLevel="1">
      <c r="A491" s="9" t="s">
        <v>1861</v>
      </c>
      <c r="B491" s="176" t="s">
        <v>2</v>
      </c>
      <c r="C491" s="1">
        <f t="shared" si="499"/>
        <v>32129</v>
      </c>
      <c r="D491" s="1">
        <v>3</v>
      </c>
      <c r="E491" s="1"/>
      <c r="F491" s="1"/>
      <c r="G491" s="1" t="str">
        <f t="shared" si="495"/>
        <v/>
      </c>
      <c r="H491" s="1">
        <f t="shared" si="496"/>
        <v>2</v>
      </c>
      <c r="I491" s="1">
        <f t="shared" si="497"/>
        <v>1</v>
      </c>
      <c r="J491" s="1"/>
      <c r="K491" s="1"/>
      <c r="L491" s="1"/>
      <c r="M491" s="7">
        <f>IF(Z491&gt;0,RANK(Z491,(Z491:AB491,AC491:AQ491)),0)</f>
        <v>5</v>
      </c>
      <c r="N491" s="7">
        <f>IF(AA491&gt;0,RANK(AA491,(Z491:AB491,AC491:AQ491)),0)</f>
        <v>6</v>
      </c>
      <c r="O491" s="7">
        <f>IF(AB491&gt;0,RANK(AB491,(Z491:AB491,AC491:AQ491)),0)</f>
        <v>3</v>
      </c>
      <c r="P491" s="7">
        <f>IF(AC491&gt;0,RANK(AC491,(Z491:AB491,AC491:AQ491)),0)</f>
        <v>1</v>
      </c>
      <c r="Q491" s="49">
        <f>MAX(Z491:AG491)-LARGE(Z491:AG491,2)</f>
        <v>4431</v>
      </c>
      <c r="R491" s="177">
        <f t="shared" si="486"/>
        <v>0.13791278906906532</v>
      </c>
      <c r="S491" s="2"/>
      <c r="T491" s="2">
        <f t="shared" si="500"/>
        <v>3.6260076566341934E-2</v>
      </c>
      <c r="U491" s="2">
        <f t="shared" si="500"/>
        <v>1.4441781568053784E-2</v>
      </c>
      <c r="V491" s="2">
        <f t="shared" si="500"/>
        <v>0.19792088144666811</v>
      </c>
      <c r="W491" s="2">
        <f t="shared" si="500"/>
        <v>0.41252451056677769</v>
      </c>
      <c r="X491" s="2">
        <f t="shared" si="487"/>
        <v>0.27461172149771235</v>
      </c>
      <c r="Y491" s="2">
        <f t="shared" si="488"/>
        <v>0.33885274985215857</v>
      </c>
      <c r="Z491" s="1">
        <f>SUMIF(County!$AT$2074:$AT$2327,$BC491,County!R$2074:R$2327)+SUMIF($BC$1622:$BC$1704,$BC491,Z$1622:Z$1704)</f>
        <v>1165</v>
      </c>
      <c r="AA491" s="1">
        <f>SUMIF(County!$AT$2074:$AT$2327,$BC491,County!S$2074:S$2327)+SUMIF($BC$1622:$BC$1704,$BC491,AA$1622:AA$1704)</f>
        <v>464</v>
      </c>
      <c r="AB491" s="1">
        <f>SUMIF(County!$AT$2074:$AT$2327,$BC491,County!T$2074:T$2327)+SUMIF($BC$1622:$BC$1704,$BC491,AB$1622:AB$1704)</f>
        <v>6359</v>
      </c>
      <c r="AC491" s="1">
        <f>SUMIF(County!$AT$2074:$AT$2327,$BC491,County!U$2074:U$2327)+SUMIF($BC$1622:$BC$1704,$BC491,AC$1622:AC$1704)</f>
        <v>13254</v>
      </c>
      <c r="AD491" s="1">
        <f>SUMIF(County!$AT$2074:$AT$2327,$BC491,County!V$2074:V$2327)+SUMIF($BC$1622:$BC$1704,$BC491,AD$1622:AD$1704)</f>
        <v>8823</v>
      </c>
      <c r="AE491" s="1">
        <f>SUMIF(County!$AT$2074:$AT$2327,$BC491,County!W$2074:W$2327)+SUMIF($BC$1622:$BC$1704,$BC491,AE$1622:AE$1704)</f>
        <v>1410</v>
      </c>
      <c r="AF491" s="1">
        <f>SUMIF(County!$AT$2074:$AT$2327,$BC491,County!X$2074:X$2327)+SUMIF($BC$1622:$BC$1704,$BC491,AF$1622:AF$1704)</f>
        <v>38</v>
      </c>
      <c r="AG491" s="1">
        <f>SUMIF(County!$AT$2074:$AT$2327,$BC491,County!Y$2074:Y$2327)+SUMIF($BC$1622:$BC$1704,$BC491,AG$1622:AG$1704)</f>
        <v>40</v>
      </c>
      <c r="AH491" s="1">
        <f>SUMIF(County!$AT$2074:$AT$2327,$BC491,County!Z$2074:Z$2327)+SUMIF($BC$1622:$BC$1704,$BC491,AH$1622:AH$1704)</f>
        <v>189</v>
      </c>
      <c r="AI491" s="1">
        <f>SUMIF(County!$AT$2074:$AT$2327,$BC491,County!AA$2074:AA$2327)+SUMIF($BC$1622:$BC$1704,$BC491,AI$1622:AI$1704)</f>
        <v>262</v>
      </c>
      <c r="AJ491" s="1"/>
      <c r="AK491" s="1">
        <f t="shared" si="498"/>
        <v>30</v>
      </c>
      <c r="AL491" s="1">
        <f>SUMIF(County!$AT$2074:$AT$2327,$BC491,County!AD$2074:AD$2327)+SUMIF($BC$1622:$BC$1704,$BC491,AL$1622:AL$1704)</f>
        <v>60</v>
      </c>
      <c r="AM491" s="1"/>
      <c r="AN491" s="1">
        <f>SUMIF(County!$AT$2074:$AT$2327,$BC491,County!AF$2074:AF$2327)+SUMIF($BC$1622:$BC$1704,$BC491,AN$1622:AN$1704)</f>
        <v>24</v>
      </c>
      <c r="AO491" s="1">
        <f>SUMIF(County!$AT$2074:$AT$2327,$BC491,County!AG$2074:AG$2327)+SUMIF($BC$1622:$BC$1704,$BC491,AO$1622:AO$1704)</f>
        <v>11</v>
      </c>
      <c r="AS491" s="7">
        <f>IF(AD491&gt;0,RANK(AD491,(Z491:AB491,AC491:AQ491)),0)</f>
        <v>2</v>
      </c>
      <c r="AT491" s="7">
        <f>IF(AE491&gt;0,RANK(AE491,(Z491:AB491,AC491:AQ491)),0)</f>
        <v>4</v>
      </c>
      <c r="AU491" s="7">
        <f>IF(AF491&gt;0,RANK(AF491,(Z491:AB491,AC491:AQ491)),0)</f>
        <v>11</v>
      </c>
      <c r="AV491" s="7">
        <f>IF(AG491&gt;0,RANK(AG491,(Z491:AB491,AG491:AQ491)),0)</f>
        <v>7</v>
      </c>
      <c r="AW491" s="2">
        <f t="shared" si="489"/>
        <v>4.3885586230508263E-2</v>
      </c>
      <c r="AX491" s="2">
        <f t="shared" si="490"/>
        <v>1.1827321111768185E-3</v>
      </c>
      <c r="AY491" s="2">
        <f t="shared" si="491"/>
        <v>1.2449811696598088E-3</v>
      </c>
      <c r="BA491" s="2" t="str">
        <f t="shared" si="492"/>
        <v>District 35</v>
      </c>
      <c r="BB491" s="176" t="str">
        <f t="shared" si="493"/>
        <v>TX</v>
      </c>
      <c r="BC491" s="176">
        <v>35</v>
      </c>
      <c r="BE491" s="97">
        <v>48</v>
      </c>
      <c r="BF491" s="99">
        <v>935</v>
      </c>
      <c r="BG491" s="106">
        <f t="shared" si="501"/>
        <v>48935</v>
      </c>
      <c r="BH491" s="176" t="s">
        <v>2605</v>
      </c>
      <c r="BI491" s="176" t="s">
        <v>3184</v>
      </c>
      <c r="CB491" s="1">
        <f>SUMIF(County!$AT$2074:$AT$2327,$BC491,County!BT$2074:BT$2327)+SUMIF($BC$1622:$BC$1704,$BC491,CB$1622:CB$1704)</f>
        <v>29</v>
      </c>
    </row>
    <row r="492" spans="1:80" outlineLevel="1">
      <c r="A492" s="9" t="s">
        <v>3175</v>
      </c>
      <c r="B492" t="s">
        <v>2</v>
      </c>
      <c r="C492" s="1">
        <f t="shared" si="499"/>
        <v>109299</v>
      </c>
      <c r="D492" s="1">
        <v>3</v>
      </c>
      <c r="E492" s="1"/>
      <c r="F492" s="1"/>
      <c r="G492" s="1" t="str">
        <f t="shared" si="495"/>
        <v/>
      </c>
      <c r="H492" s="1">
        <f t="shared" si="496"/>
        <v>2</v>
      </c>
      <c r="I492" s="1">
        <f t="shared" si="497"/>
        <v>1</v>
      </c>
      <c r="J492" s="1"/>
      <c r="K492" s="1"/>
      <c r="L492" s="1"/>
      <c r="M492" s="7">
        <f>IF(Z492&gt;0,RANK(Z492,(Z492:AB492,AC492:AQ492)),0)</f>
        <v>6</v>
      </c>
      <c r="N492" s="7">
        <f>IF(AA492&gt;0,RANK(AA492,(Z492:AB492,AC492:AQ492)),0)</f>
        <v>8</v>
      </c>
      <c r="O492" s="7">
        <f>IF(AB492&gt;0,RANK(AB492,(Z492:AB492,AC492:AQ492)),0)</f>
        <v>3</v>
      </c>
      <c r="P492" s="7">
        <f>IF(AC492&gt;0,RANK(AC492,(Z492:AB492,AC492:AQ492)),0)</f>
        <v>1</v>
      </c>
      <c r="Q492" s="49">
        <f t="shared" si="485"/>
        <v>18636</v>
      </c>
      <c r="R492" s="177">
        <f t="shared" si="486"/>
        <v>0.17050476216616803</v>
      </c>
      <c r="S492" s="2"/>
      <c r="T492" s="2">
        <f t="shared" si="468"/>
        <v>2.4236269316279199E-2</v>
      </c>
      <c r="U492" s="2">
        <f t="shared" si="469"/>
        <v>1.0265418713803419E-2</v>
      </c>
      <c r="V492" s="2">
        <f t="shared" si="470"/>
        <v>0.1003485850739714</v>
      </c>
      <c r="W492" s="2">
        <f t="shared" si="471"/>
        <v>0.46792742843026924</v>
      </c>
      <c r="X492" s="2">
        <f t="shared" si="487"/>
        <v>0.29742266626410124</v>
      </c>
      <c r="Y492" s="2">
        <f t="shared" si="488"/>
        <v>0.3972222984656768</v>
      </c>
      <c r="Z492" s="1">
        <f>SUMIF(County!$AT$2074:$AT$2327,$BC492,County!R$2074:R$2327)+SUMIF($BC$1622:$BC$1704,$BC492,Z$1622:Z$1704)</f>
        <v>2649</v>
      </c>
      <c r="AA492" s="1">
        <f>SUMIF(County!$AT$2074:$AT$2327,$BC492,County!S$2074:S$2327)+SUMIF($BC$1622:$BC$1704,$BC492,AA$1622:AA$1704)</f>
        <v>1122</v>
      </c>
      <c r="AB492" s="1">
        <f>SUMIF(County!$AT$2074:$AT$2327,$BC492,County!T$2074:T$2327)+SUMIF($BC$1622:$BC$1704,$BC492,AB$1622:AB$1704)</f>
        <v>10968</v>
      </c>
      <c r="AC492" s="1">
        <f>SUMIF(County!$AT$2074:$AT$2327,$BC492,County!U$2074:U$2327)+SUMIF($BC$1622:$BC$1704,$BC492,AC$1622:AC$1704)</f>
        <v>51144</v>
      </c>
      <c r="AD492" s="1">
        <f>SUMIF(County!$AT$2074:$AT$2327,$BC492,County!V$2074:V$2327)+SUMIF($BC$1622:$BC$1704,$BC492,AD$1622:AD$1704)</f>
        <v>32508</v>
      </c>
      <c r="AE492" s="1">
        <f>SUMIF(County!$AT$2074:$AT$2327,$BC492,County!W$2074:W$2327)+SUMIF($BC$1622:$BC$1704,$BC492,AE$1622:AE$1704)</f>
        <v>3305</v>
      </c>
      <c r="AF492" s="1">
        <f>SUMIF(County!$AT$2074:$AT$2327,$BC492,County!X$2074:X$2327)+SUMIF($BC$1622:$BC$1704,$BC492,AF$1622:AF$1704)</f>
        <v>125</v>
      </c>
      <c r="AG492" s="1">
        <f>SUMIF(County!$AT$2074:$AT$2327,$BC492,County!Y$2074:Y$2327)+SUMIF($BC$1622:$BC$1704,$BC492,AG$1622:AG$1704)</f>
        <v>87</v>
      </c>
      <c r="AH492" s="1">
        <f>SUMIF(County!$AT$2074:$AT$2327,$BC492,County!Z$2074:Z$2327)+SUMIF($BC$1622:$BC$1704,$BC492,AH$1622:AH$1704)</f>
        <v>257</v>
      </c>
      <c r="AI492" s="1">
        <f>SUMIF(County!$AT$2074:$AT$2327,$BC492,County!AA$2074:AA$2327)+SUMIF($BC$1622:$BC$1704,$BC492,AI$1622:AI$1704)</f>
        <v>1348</v>
      </c>
      <c r="AK492" s="1">
        <f t="shared" si="498"/>
        <v>5492</v>
      </c>
      <c r="AL492" s="1">
        <f>SUMIF(County!$AT$2074:$AT$2327,$BC492,County!AD$2074:AD$2327)+SUMIF($BC$1622:$BC$1704,$BC492,AL$1622:AL$1704)</f>
        <v>236</v>
      </c>
      <c r="AN492" s="1">
        <f>SUMIF(County!$AT$2074:$AT$2327,$BC492,County!AF$2074:AF$2327)+SUMIF($BC$1622:$BC$1704,$BC492,AN$1622:AN$1704)</f>
        <v>39</v>
      </c>
      <c r="AO492" s="1">
        <f>SUMIF(County!$AT$2074:$AT$2327,$BC492,County!AG$2074:AG$2327)+SUMIF($BC$1622:$BC$1704,$BC492,AO$1622:AO$1704)</f>
        <v>19</v>
      </c>
      <c r="AS492" s="7">
        <f>IF(AD492&gt;0,RANK(AD492,(Z492:AB492,AC492:AQ492)),0)</f>
        <v>2</v>
      </c>
      <c r="AT492" s="7">
        <f>IF(AE492&gt;0,RANK(AE492,(Z492:AB492,AC492:AQ492)),0)</f>
        <v>5</v>
      </c>
      <c r="AU492" s="7">
        <f>IF(AF492&gt;0,RANK(AF492,(Z492:AB492,AC492:AQ492)),0)</f>
        <v>11</v>
      </c>
      <c r="AV492" s="7">
        <f>IF(AG492&gt;0,RANK(AG492,(Z492:AB492,AG492:AQ492)),0)</f>
        <v>8</v>
      </c>
      <c r="AW492" s="2">
        <f t="shared" si="489"/>
        <v>3.0238154054474425E-2</v>
      </c>
      <c r="AX492" s="2">
        <f t="shared" si="490"/>
        <v>1.1436518174914683E-3</v>
      </c>
      <c r="AY492" s="2">
        <f t="shared" si="491"/>
        <v>7.95981664974062E-4</v>
      </c>
      <c r="BA492" s="2" t="str">
        <f t="shared" si="492"/>
        <v>District 36</v>
      </c>
      <c r="BB492" t="str">
        <f t="shared" si="493"/>
        <v>TX</v>
      </c>
      <c r="BC492" s="176">
        <v>36</v>
      </c>
      <c r="BE492" s="97">
        <v>48</v>
      </c>
      <c r="BF492" s="99">
        <v>936</v>
      </c>
      <c r="BG492" s="106">
        <f t="shared" si="501"/>
        <v>48936</v>
      </c>
      <c r="BH492" t="s">
        <v>2605</v>
      </c>
      <c r="BI492" t="s">
        <v>3184</v>
      </c>
      <c r="CB492" s="1">
        <f>SUMIF(County!$AT$2074:$AT$2327,$BC492,County!BT$2074:BT$2327)+SUMIF($BC$1622:$BC$1704,$BC492,CB$1622:CB$1704)</f>
        <v>30</v>
      </c>
    </row>
    <row r="493" spans="1:80">
      <c r="A493" t="s">
        <v>424</v>
      </c>
      <c r="B493" t="s">
        <v>1105</v>
      </c>
      <c r="C493" s="1">
        <f t="shared" si="484"/>
        <v>2830290</v>
      </c>
      <c r="D493" s="1">
        <v>47</v>
      </c>
      <c r="E493" s="1"/>
      <c r="F493" s="1"/>
      <c r="G493" s="1"/>
      <c r="H493" s="1">
        <v>30</v>
      </c>
      <c r="I493" s="1">
        <v>17</v>
      </c>
      <c r="J493" s="1"/>
      <c r="K493" s="1"/>
      <c r="L493" s="1"/>
      <c r="M493" s="7">
        <f>IF(Z493&gt;0,RANK(Z493,(Z493:AB493,AC493:AQ493)),0)</f>
        <v>4</v>
      </c>
      <c r="N493" s="7">
        <f>IF(AA493&gt;0,RANK(AA493,(Z493:AB493,AC493:AQ493)),0)</f>
        <v>6</v>
      </c>
      <c r="O493" s="7">
        <f>IF(AB493&gt;0,RANK(AB493,(Z493:AB493,AC493:AQ493)),0)</f>
        <v>3</v>
      </c>
      <c r="P493" s="7">
        <f>IF(AC493&gt;0,RANK(AC493,(Z493:AB493,AC493:AQ493)),0)</f>
        <v>1</v>
      </c>
      <c r="Q493" s="49">
        <f t="shared" si="485"/>
        <v>482229</v>
      </c>
      <c r="R493" s="177">
        <f t="shared" si="486"/>
        <v>0.17038148034300371</v>
      </c>
      <c r="S493" s="2"/>
      <c r="T493" s="2">
        <f t="shared" si="468"/>
        <v>4.2558536404396725E-2</v>
      </c>
      <c r="U493" s="2">
        <f t="shared" si="469"/>
        <v>1.2512145398528065E-2</v>
      </c>
      <c r="V493" s="2">
        <f t="shared" si="470"/>
        <v>0.17768002572174582</v>
      </c>
      <c r="W493" s="2">
        <f t="shared" si="471"/>
        <v>0.43839217889332893</v>
      </c>
      <c r="X493" s="2">
        <f t="shared" si="487"/>
        <v>0.26801069855032522</v>
      </c>
      <c r="Y493" s="2">
        <f t="shared" si="488"/>
        <v>0.32885711358200043</v>
      </c>
      <c r="Z493" s="1">
        <f t="shared" ref="Z493:AF493" si="502">SUM(Z457:Z492)</f>
        <v>120453</v>
      </c>
      <c r="AA493" s="1">
        <f t="shared" si="502"/>
        <v>35413</v>
      </c>
      <c r="AB493" s="1">
        <f t="shared" si="502"/>
        <v>502886</v>
      </c>
      <c r="AC493" s="1">
        <f t="shared" si="502"/>
        <v>1240777</v>
      </c>
      <c r="AD493" s="1">
        <f t="shared" si="502"/>
        <v>758548</v>
      </c>
      <c r="AE493" s="1">
        <f t="shared" si="502"/>
        <v>117954</v>
      </c>
      <c r="AF493" s="1">
        <f t="shared" si="502"/>
        <v>3247</v>
      </c>
      <c r="AG493" s="1">
        <f>SUM(AG457:AG492)</f>
        <v>3448</v>
      </c>
      <c r="AH493" s="1">
        <f>SUM(AH457:AH492)</f>
        <v>7989</v>
      </c>
      <c r="AI493" s="1">
        <f>SUM(AI457:AI492)</f>
        <v>29595</v>
      </c>
      <c r="AK493" s="1">
        <f t="shared" si="498"/>
        <v>43</v>
      </c>
      <c r="AL493" s="1">
        <f>SUM(AL457:AL492)</f>
        <v>6225</v>
      </c>
      <c r="AN493" s="1">
        <f>SUM(AN457:AN492)</f>
        <v>2006</v>
      </c>
      <c r="AO493" s="1">
        <f>SUM(AO457:AO492)</f>
        <v>1706</v>
      </c>
      <c r="AS493" s="7">
        <f>IF(AD493&gt;0,RANK(AD493,(Z493:AB493,AC493:AQ493)),0)</f>
        <v>2</v>
      </c>
      <c r="AT493" s="7">
        <f>IF(AE493&gt;0,RANK(AE493,(Z493:AB493,AC493:AQ493)),0)</f>
        <v>5</v>
      </c>
      <c r="AU493" s="7">
        <f>IF(AF493&gt;0,RANK(AF493,(Z493:AB493,AC493:AQ493)),0)</f>
        <v>11</v>
      </c>
      <c r="AV493" s="7">
        <f>IF(AG493&gt;0,RANK(AG493,(Z493:AB493,AG493:AQ493)),0)</f>
        <v>7</v>
      </c>
      <c r="AW493" s="2">
        <f t="shared" si="489"/>
        <v>4.1675588013949098E-2</v>
      </c>
      <c r="AX493" s="2">
        <f t="shared" si="490"/>
        <v>1.1472322624183388E-3</v>
      </c>
      <c r="AY493" s="2">
        <f t="shared" si="491"/>
        <v>1.2182497199933575E-3</v>
      </c>
      <c r="BA493" s="2" t="str">
        <f t="shared" si="492"/>
        <v>Texas</v>
      </c>
      <c r="BB493" t="str">
        <f t="shared" si="493"/>
        <v>T</v>
      </c>
      <c r="BE493" s="97">
        <v>48</v>
      </c>
      <c r="BF493" s="99"/>
      <c r="BH493" t="s">
        <v>1619</v>
      </c>
      <c r="BI493" t="s">
        <v>3184</v>
      </c>
      <c r="CB493" s="1">
        <f>SUM(CB457:CB492)</f>
        <v>5492</v>
      </c>
    </row>
    <row r="494" spans="1:80">
      <c r="A494" s="14"/>
      <c r="C494" s="1"/>
      <c r="D494" s="1"/>
      <c r="E494" s="1"/>
      <c r="F494" s="1"/>
      <c r="G494" s="1"/>
      <c r="H494" s="1"/>
      <c r="I494" s="1"/>
      <c r="J494" s="1"/>
      <c r="K494" s="1"/>
      <c r="L494" s="1"/>
      <c r="M494" s="7"/>
      <c r="N494" s="7"/>
      <c r="O494" s="7"/>
      <c r="P494" s="7"/>
      <c r="Q494" s="49"/>
      <c r="R494" s="177"/>
      <c r="S494" s="2"/>
      <c r="T494" s="2"/>
      <c r="U494" s="2"/>
      <c r="V494" s="2"/>
      <c r="W494" s="2"/>
      <c r="X494" s="2"/>
      <c r="Y494" s="2"/>
      <c r="Z494" s="1">
        <f>Z493-County!R2328</f>
        <v>-20</v>
      </c>
      <c r="AA494" s="1">
        <f>AA493-County!S2328</f>
        <v>-7</v>
      </c>
      <c r="AB494" s="1">
        <f>AB493-County!T2328</f>
        <v>-169</v>
      </c>
      <c r="AC494" s="1">
        <f>AC493-County!U2328</f>
        <v>-341</v>
      </c>
      <c r="AD494" s="1">
        <f>AD493-County!V2328</f>
        <v>-214</v>
      </c>
      <c r="AE494" s="1">
        <f>AE493-County!W2328</f>
        <v>-15</v>
      </c>
      <c r="AF494" s="1">
        <f>AF493-County!X2328</f>
        <v>0</v>
      </c>
      <c r="AG494" s="1">
        <f>AG493-County!Y2328</f>
        <v>0</v>
      </c>
      <c r="AH494" s="1">
        <f>AH493-County!Z2328</f>
        <v>-11</v>
      </c>
      <c r="AI494" s="1">
        <f>AI493-County!AA2328</f>
        <v>-14</v>
      </c>
      <c r="AK494" s="1">
        <f>AK493-County!AC2328</f>
        <v>-5406</v>
      </c>
      <c r="AL494" s="1">
        <f>AL493-County!AD2328</f>
        <v>-1</v>
      </c>
      <c r="AN494" s="1">
        <f>AN493-County!AF2328</f>
        <v>0</v>
      </c>
      <c r="AO494" s="1">
        <f>AO493-County!AG2328</f>
        <v>0</v>
      </c>
      <c r="AS494" s="7"/>
      <c r="AT494" s="7"/>
      <c r="AU494" s="7"/>
      <c r="AV494" s="7"/>
      <c r="AW494" s="2"/>
      <c r="AX494" s="2"/>
      <c r="AY494" s="2"/>
      <c r="BA494" s="2"/>
      <c r="BF494" s="99"/>
      <c r="CB494" s="1">
        <f>CB493-County!BT2328</f>
        <v>43</v>
      </c>
    </row>
    <row r="495" spans="1:80" outlineLevel="1">
      <c r="A495" s="9" t="s">
        <v>2143</v>
      </c>
      <c r="B495" t="s">
        <v>1891</v>
      </c>
      <c r="C495" s="1">
        <f>SUM(Z495:AQ495)</f>
        <v>35354</v>
      </c>
      <c r="D495" s="1">
        <v>0</v>
      </c>
      <c r="E495" s="1"/>
      <c r="F495" s="1"/>
      <c r="G495" s="1"/>
      <c r="H495" s="1"/>
      <c r="I495" s="1"/>
      <c r="J495" s="1"/>
      <c r="K495" s="1"/>
      <c r="L495" s="1"/>
      <c r="M495" s="7">
        <f>IF(Z495&gt;0,RANK(Z495,(Z495:AB495,AC495:AQ495)),0)</f>
        <v>2</v>
      </c>
      <c r="N495" s="7">
        <f>IF(AA495&gt;0,RANK(AA495,(Z495:AB495,AC495:AQ495)),0)</f>
        <v>0</v>
      </c>
      <c r="O495" s="7">
        <f>IF(AB495&gt;0,RANK(AB495,(Z495:AB495,AC495:AQ495)),0)</f>
        <v>0</v>
      </c>
      <c r="P495" s="7">
        <f>IF(AC495&gt;0,RANK(AC495,(Z495:AB495,AC495:AQ495)),0)</f>
        <v>1</v>
      </c>
      <c r="Q495" s="49">
        <f>MAX(Z495:AG495)-LARGE(Z495:AG495,2)</f>
        <v>19090</v>
      </c>
      <c r="R495" s="177">
        <f>Q495/C495</f>
        <v>0.53996718900265883</v>
      </c>
      <c r="S495" s="2"/>
      <c r="T495" s="2">
        <f t="shared" si="468"/>
        <v>0.15548452791763309</v>
      </c>
      <c r="U495" s="2">
        <f t="shared" si="469"/>
        <v>0</v>
      </c>
      <c r="V495" s="2">
        <f t="shared" si="470"/>
        <v>0</v>
      </c>
      <c r="W495" s="2">
        <f t="shared" si="471"/>
        <v>0.69545171692029195</v>
      </c>
      <c r="X495" s="2">
        <f>IF($C495=0,"-",AD495/$C495)</f>
        <v>0.14906375516207501</v>
      </c>
      <c r="Y495" s="2">
        <f>IF(C495=0,"-",(1-T495-U495-V495-W495-X495))</f>
        <v>-8.3266726846886741E-17</v>
      </c>
      <c r="Z495" s="1">
        <f>SUMIF(County!$AT$3165:$AT$3193,$BC495,County!R$3165:R$3193)+SUMIF('Cong Dist'!$BC$1707:$BC$1717,$BC495,'Cong Dist'!Z$1707:Z$1717)</f>
        <v>5497</v>
      </c>
      <c r="AA495" s="1">
        <f>SUMIF(County!$AT$3165:$AT$3193,$BC495,County!S$3165:S$3193)+SUMIF('Cong Dist'!$BC$1707:$BC$1717,$BC495,'Cong Dist'!AA$1707:AA$1717)</f>
        <v>0</v>
      </c>
      <c r="AB495" s="1">
        <f>SUMIF(County!$AT$3165:$AT$3193,$BC495,County!T$3165:T$3193)+SUMIF('Cong Dist'!$BC$1707:$BC$1717,$BC495,'Cong Dist'!AB$1707:AB$1717)</f>
        <v>0</v>
      </c>
      <c r="AC495" s="1">
        <f>SUMIF(County!$AT$3165:$AT$3193,$BC495,County!U$3165:U$3193)+SUMIF('Cong Dist'!$BC$1707:$BC$1717,$BC495,'Cong Dist'!AC$1707:AC$1717)</f>
        <v>24587</v>
      </c>
      <c r="AD495" s="1">
        <f>SUMIF(County!$AT$3165:$AT$3193,$BC495,County!V$3165:V$3193)+SUMIF('Cong Dist'!$BC$1707:$BC$1717,$BC495,'Cong Dist'!AD$1707:AD$1717)</f>
        <v>5270</v>
      </c>
      <c r="AE495" s="1">
        <f>SUMIF(County!$AT$3165:$AT$3193,$BC495,County!W$3165:W$3193)+SUMIF('Cong Dist'!$BC$1707:$BC$1717,$BC495,'Cong Dist'!AE$1707:AE$1717)</f>
        <v>0</v>
      </c>
      <c r="AF495" s="1">
        <f>SUMIF(County!$AT$3165:$AT$3193,$BC495,County!X$3165:X$3193)+SUMIF('Cong Dist'!$BC$1707:$BC$1717,$BC495,'Cong Dist'!AF$1707:AF$1717)</f>
        <v>0</v>
      </c>
      <c r="AG495" s="1">
        <f>SUMIF(County!$AT$3165:$AT$3193,$BC495,County!Y$3165:Y$3193)+SUMIF('Cong Dist'!$BC$1707:$BC$1717,$BC495,'Cong Dist'!AG$1707:AG$1717)</f>
        <v>0</v>
      </c>
      <c r="AK495" s="1"/>
      <c r="AL495" s="1"/>
      <c r="AN495" s="1"/>
      <c r="AO495" s="1"/>
      <c r="AP495" s="1"/>
      <c r="AQ495" s="1">
        <f>SUMIF(County!$AT$3165:$AT$3193,$BC495,County!AI$3165:AI$3193)+SUMIF('Cong Dist'!$BC$1707:$BC$1717,$BC495,'Cong Dist'!AQ$1707:AQ$1717)</f>
        <v>0</v>
      </c>
      <c r="AS495" s="7">
        <f>IF(AD495&gt;0,RANK(AD495,(Z495:AB495,AC495:AQ495)),0)</f>
        <v>3</v>
      </c>
      <c r="AT495" s="7">
        <f>IF(AE495&gt;0,RANK(AE495,(Z495:AB495,AC495:AQ495)),0)</f>
        <v>0</v>
      </c>
      <c r="AU495" s="7">
        <f>IF(AF495&gt;0,RANK(AF495,(Z495:AB495,AC495:AQ495)),0)</f>
        <v>0</v>
      </c>
      <c r="AV495" s="7">
        <f>IF(AG495&gt;0,RANK(AG495,(Z495:AB495,AG495:AQ495)),0)</f>
        <v>0</v>
      </c>
      <c r="AW495" s="2">
        <f t="shared" ref="AW495:AY499" si="503">IF($C495=0,"-",AE495/$C495)</f>
        <v>0</v>
      </c>
      <c r="AX495" s="2">
        <f t="shared" si="503"/>
        <v>0</v>
      </c>
      <c r="AY495" s="2">
        <f t="shared" si="503"/>
        <v>0</v>
      </c>
      <c r="BA495" s="2" t="str">
        <f t="shared" ref="BA495:BB499" si="504">A495</f>
        <v>District 1</v>
      </c>
      <c r="BB495" t="str">
        <f t="shared" si="504"/>
        <v>UT</v>
      </c>
      <c r="BC495">
        <v>1</v>
      </c>
      <c r="BE495" s="97">
        <v>49</v>
      </c>
      <c r="BF495" s="99">
        <v>901</v>
      </c>
      <c r="BG495" s="106">
        <f>BE495*1000+BF495</f>
        <v>49901</v>
      </c>
      <c r="BH495" t="s">
        <v>2605</v>
      </c>
      <c r="BI495" t="s">
        <v>2991</v>
      </c>
    </row>
    <row r="496" spans="1:80" outlineLevel="1">
      <c r="A496" s="9" t="s">
        <v>1563</v>
      </c>
      <c r="B496" t="s">
        <v>1891</v>
      </c>
      <c r="C496" s="1">
        <f>SUM(Z496:AQ496)</f>
        <v>24231</v>
      </c>
      <c r="D496" s="1">
        <v>0</v>
      </c>
      <c r="E496" s="1"/>
      <c r="F496" s="1"/>
      <c r="G496" s="1"/>
      <c r="H496" s="1"/>
      <c r="I496" s="1"/>
      <c r="J496" s="1"/>
      <c r="K496" s="1"/>
      <c r="L496" s="1"/>
      <c r="M496" s="7">
        <f>IF(Z496&gt;0,RANK(Z496,(Z496:AB496,AC496:AQ496)),0)</f>
        <v>3</v>
      </c>
      <c r="N496" s="7">
        <f>IF(AA496&gt;0,RANK(AA496,(Z496:AB496,AC496:AQ496)),0)</f>
        <v>0</v>
      </c>
      <c r="O496" s="7">
        <f>IF(AB496&gt;0,RANK(AB496,(Z496:AB496,AC496:AQ496)),0)</f>
        <v>0</v>
      </c>
      <c r="P496" s="7">
        <f>IF(AC496&gt;0,RANK(AC496,(Z496:AB496,AC496:AQ496)),0)</f>
        <v>1</v>
      </c>
      <c r="Q496" s="49">
        <f>MAX(Z496:AG496)-LARGE(Z496:AG496,2)</f>
        <v>10143</v>
      </c>
      <c r="R496" s="177">
        <f>Q496/C496</f>
        <v>0.4185960133713012</v>
      </c>
      <c r="S496" s="2"/>
      <c r="T496" s="2">
        <f t="shared" si="468"/>
        <v>0.12966860633073335</v>
      </c>
      <c r="U496" s="2">
        <f t="shared" si="469"/>
        <v>0</v>
      </c>
      <c r="V496" s="2">
        <f t="shared" si="470"/>
        <v>0</v>
      </c>
      <c r="W496" s="2">
        <f t="shared" si="471"/>
        <v>0.64446370352028393</v>
      </c>
      <c r="X496" s="2">
        <f>IF($C496=0,"-",AD496/$C496)</f>
        <v>0.2258676901489827</v>
      </c>
      <c r="Y496" s="2">
        <f>IF(C496=0,"-",(1-T496-U496-V496-W496-X496))</f>
        <v>8.3266726846886741E-17</v>
      </c>
      <c r="Z496" s="1">
        <f>SUMIF(County!$AT$3165:$AT$3193,$BC496,County!R$3165:R$3193)+SUMIF('Cong Dist'!$BC$1707:$BC$1717,$BC496,'Cong Dist'!Z$1707:Z$1717)</f>
        <v>3142</v>
      </c>
      <c r="AA496" s="1">
        <f>SUMIF(County!$AT$3165:$AT$3193,$BC496,County!S$3165:S$3193)+SUMIF('Cong Dist'!$BC$1707:$BC$1717,$BC496,'Cong Dist'!AA$1707:AA$1717)</f>
        <v>0</v>
      </c>
      <c r="AB496" s="1">
        <f>SUMIF(County!$AT$3165:$AT$3193,$BC496,County!T$3165:T$3193)+SUMIF('Cong Dist'!$BC$1707:$BC$1717,$BC496,'Cong Dist'!AB$1707:AB$1717)</f>
        <v>0</v>
      </c>
      <c r="AC496" s="1">
        <f>SUMIF(County!$AT$3165:$AT$3193,$BC496,County!U$3165:U$3193)+SUMIF('Cong Dist'!$BC$1707:$BC$1717,$BC496,'Cong Dist'!AC$1707:AC$1717)</f>
        <v>15616</v>
      </c>
      <c r="AD496" s="1">
        <f>SUMIF(County!$AT$3165:$AT$3193,$BC496,County!V$3165:V$3193)+SUMIF('Cong Dist'!$BC$1707:$BC$1717,$BC496,'Cong Dist'!AD$1707:AD$1717)</f>
        <v>5473</v>
      </c>
      <c r="AE496" s="1">
        <f>SUMIF(County!$AT$3165:$AT$3193,$BC496,County!W$3165:W$3193)+SUMIF('Cong Dist'!$BC$1707:$BC$1717,$BC496,'Cong Dist'!AE$1707:AE$1717)</f>
        <v>0</v>
      </c>
      <c r="AF496" s="1">
        <f>SUMIF(County!$AT$3165:$AT$3193,$BC496,County!X$3165:X$3193)+SUMIF('Cong Dist'!$BC$1707:$BC$1717,$BC496,'Cong Dist'!AF$1707:AF$1717)</f>
        <v>0</v>
      </c>
      <c r="AG496" s="1">
        <f>SUMIF(County!$AT$3165:$AT$3193,$BC496,County!Y$3165:Y$3193)+SUMIF('Cong Dist'!$BC$1707:$BC$1717,$BC496,'Cong Dist'!AG$1707:AG$1717)</f>
        <v>0</v>
      </c>
      <c r="AK496" s="1"/>
      <c r="AL496" s="1"/>
      <c r="AN496" s="1"/>
      <c r="AO496" s="1"/>
      <c r="AP496" s="1"/>
      <c r="AQ496" s="1">
        <f>SUMIF(County!$AT$3165:$AT$3193,$BC496,County!AI$3165:AI$3193)+SUMIF('Cong Dist'!$BC$1707:$BC$1717,$BC496,'Cong Dist'!AQ$1707:AQ$1717)</f>
        <v>0</v>
      </c>
      <c r="AS496" s="7">
        <f>IF(AD496&gt;0,RANK(AD496,(Z496:AB496,AC496:AQ496)),0)</f>
        <v>2</v>
      </c>
      <c r="AT496" s="7">
        <f>IF(AE496&gt;0,RANK(AE496,(Z496:AB496,AC496:AQ496)),0)</f>
        <v>0</v>
      </c>
      <c r="AU496" s="7">
        <f>IF(AF496&gt;0,RANK(AF496,(Z496:AB496,AC496:AQ496)),0)</f>
        <v>0</v>
      </c>
      <c r="AV496" s="7">
        <f>IF(AG496&gt;0,RANK(AG496,(Z496:AB496,AG496:AQ496)),0)</f>
        <v>0</v>
      </c>
      <c r="AW496" s="2">
        <f t="shared" si="503"/>
        <v>0</v>
      </c>
      <c r="AX496" s="2">
        <f t="shared" si="503"/>
        <v>0</v>
      </c>
      <c r="AY496" s="2">
        <f t="shared" si="503"/>
        <v>0</v>
      </c>
      <c r="BA496" s="2" t="str">
        <f t="shared" si="504"/>
        <v>District 2</v>
      </c>
      <c r="BB496" t="str">
        <f t="shared" si="504"/>
        <v>UT</v>
      </c>
      <c r="BC496">
        <v>2</v>
      </c>
      <c r="BE496" s="97">
        <v>49</v>
      </c>
      <c r="BF496" s="99">
        <v>902</v>
      </c>
      <c r="BG496" s="106">
        <f>BE496*1000+BF496</f>
        <v>49902</v>
      </c>
      <c r="BH496" t="s">
        <v>2605</v>
      </c>
      <c r="BI496" s="203" t="s">
        <v>2991</v>
      </c>
    </row>
    <row r="497" spans="1:61" s="176" customFormat="1" outlineLevel="1">
      <c r="A497" s="9" t="s">
        <v>1564</v>
      </c>
      <c r="B497" s="176" t="s">
        <v>1891</v>
      </c>
      <c r="C497" s="1">
        <f>SUM(Z497:AQ497)</f>
        <v>4760</v>
      </c>
      <c r="D497" s="1">
        <v>0</v>
      </c>
      <c r="E497" s="1"/>
      <c r="F497" s="1"/>
      <c r="G497" s="1"/>
      <c r="H497" s="1"/>
      <c r="I497" s="1"/>
      <c r="J497" s="1"/>
      <c r="K497" s="1"/>
      <c r="L497" s="1"/>
      <c r="M497" s="7">
        <f>IF(Z497&gt;0,RANK(Z497,(Z497:AB497,AC497:AQ497)),0)</f>
        <v>3</v>
      </c>
      <c r="N497" s="7">
        <f>IF(AA497&gt;0,RANK(AA497,(Z497:AB497,AC497:AQ497)),0)</f>
        <v>0</v>
      </c>
      <c r="O497" s="7">
        <f>IF(AB497&gt;0,RANK(AB497,(Z497:AB497,AC497:AQ497)),0)</f>
        <v>0</v>
      </c>
      <c r="P497" s="7">
        <f>IF(AC497&gt;0,RANK(AC497,(Z497:AB497,AC497:AQ497)),0)</f>
        <v>1</v>
      </c>
      <c r="Q497" s="49">
        <f>MAX(Z497:AG497)-LARGE(Z497:AG497,2)</f>
        <v>2001</v>
      </c>
      <c r="R497" s="177">
        <f>Q497/C497</f>
        <v>0.42037815126050421</v>
      </c>
      <c r="S497" s="2"/>
      <c r="T497" s="2">
        <f>IF($C497=0,"-",Z497/$C497)</f>
        <v>0.14894957983193277</v>
      </c>
      <c r="U497" s="2">
        <f>IF($C497=0,"-",AA497/$C497)</f>
        <v>0</v>
      </c>
      <c r="V497" s="2">
        <f>IF($C497=0,"-",AB497/$C497)</f>
        <v>0</v>
      </c>
      <c r="W497" s="2">
        <f>IF($C497=0,"-",AC497/$C497)</f>
        <v>0.63571428571428568</v>
      </c>
      <c r="X497" s="2">
        <f>IF($C497=0,"-",AD497/$C497)</f>
        <v>0.21533613445378152</v>
      </c>
      <c r="Y497" s="2">
        <f>IF(C497=0,"-",(1-T497-U497-V497-W497-X497))</f>
        <v>0</v>
      </c>
      <c r="Z497" s="1">
        <f>SUMIF(County!$AT$3165:$AT$3193,$BC497,County!R$3165:R$3193)+SUMIF('Cong Dist'!$BC$1707:$BC$1717,$BC497,'Cong Dist'!Z$1707:Z$1717)</f>
        <v>709</v>
      </c>
      <c r="AA497" s="1">
        <f>SUMIF(County!$AT$3165:$AT$3193,$BC497,County!S$3165:S$3193)+SUMIF('Cong Dist'!$BC$1707:$BC$1717,$BC497,'Cong Dist'!AA$1707:AA$1717)</f>
        <v>0</v>
      </c>
      <c r="AB497" s="1">
        <f>SUMIF(County!$AT$3165:$AT$3193,$BC497,County!T$3165:T$3193)+SUMIF('Cong Dist'!$BC$1707:$BC$1717,$BC497,'Cong Dist'!AB$1707:AB$1717)</f>
        <v>0</v>
      </c>
      <c r="AC497" s="1">
        <f>SUMIF(County!$AT$3165:$AT$3193,$BC497,County!U$3165:U$3193)+SUMIF('Cong Dist'!$BC$1707:$BC$1717,$BC497,'Cong Dist'!AC$1707:AC$1717)</f>
        <v>3026</v>
      </c>
      <c r="AD497" s="1">
        <f>SUMIF(County!$AT$3165:$AT$3193,$BC497,County!V$3165:V$3193)+SUMIF('Cong Dist'!$BC$1707:$BC$1717,$BC497,'Cong Dist'!AD$1707:AD$1717)</f>
        <v>1025</v>
      </c>
      <c r="AE497" s="1">
        <f>SUMIF(County!$AT$3165:$AT$3193,$BC497,County!W$3165:W$3193)+SUMIF('Cong Dist'!$BC$1707:$BC$1717,$BC497,'Cong Dist'!AE$1707:AE$1717)</f>
        <v>0</v>
      </c>
      <c r="AF497" s="1">
        <f>SUMIF(County!$AT$3165:$AT$3193,$BC497,County!X$3165:X$3193)+SUMIF('Cong Dist'!$BC$1707:$BC$1717,$BC497,'Cong Dist'!AF$1707:AF$1717)</f>
        <v>0</v>
      </c>
      <c r="AG497" s="1">
        <f>SUMIF(County!$AT$3165:$AT$3193,$BC497,County!Y$3165:Y$3193)+SUMIF('Cong Dist'!$BC$1707:$BC$1717,$BC497,'Cong Dist'!AG$1707:AG$1717)</f>
        <v>0</v>
      </c>
      <c r="AH497" s="1"/>
      <c r="AI497" s="1"/>
      <c r="AJ497" s="1"/>
      <c r="AK497" s="1"/>
      <c r="AL497" s="1"/>
      <c r="AM497" s="1"/>
      <c r="AN497" s="1"/>
      <c r="AO497" s="1"/>
      <c r="AP497" s="1"/>
      <c r="AQ497" s="1">
        <f>SUMIF(County!$AT$3165:$AT$3193,$BC497,County!AI$3165:AI$3193)+SUMIF('Cong Dist'!$BC$1707:$BC$1717,$BC497,'Cong Dist'!AQ$1707:AQ$1717)</f>
        <v>0</v>
      </c>
      <c r="AS497" s="7">
        <f>IF(AD497&gt;0,RANK(AD497,(Z497:AB497,AC497:AQ497)),0)</f>
        <v>2</v>
      </c>
      <c r="AT497" s="7">
        <f>IF(AE497&gt;0,RANK(AE497,(Z497:AB497,AC497:AQ497)),0)</f>
        <v>0</v>
      </c>
      <c r="AU497" s="7">
        <f>IF(AF497&gt;0,RANK(AF497,(Z497:AB497,AC497:AQ497)),0)</f>
        <v>0</v>
      </c>
      <c r="AV497" s="7">
        <f>IF(AG497&gt;0,RANK(AG497,(Z497:AB497,AG497:AQ497)),0)</f>
        <v>0</v>
      </c>
      <c r="AW497" s="2">
        <f t="shared" si="503"/>
        <v>0</v>
      </c>
      <c r="AX497" s="2">
        <f t="shared" si="503"/>
        <v>0</v>
      </c>
      <c r="AY497" s="2">
        <f t="shared" si="503"/>
        <v>0</v>
      </c>
      <c r="BA497" s="2" t="str">
        <f t="shared" si="504"/>
        <v>District 3</v>
      </c>
      <c r="BB497" s="176" t="str">
        <f t="shared" si="504"/>
        <v>UT</v>
      </c>
      <c r="BC497" s="176">
        <v>3</v>
      </c>
      <c r="BE497" s="97">
        <v>49</v>
      </c>
      <c r="BF497" s="99">
        <v>903</v>
      </c>
      <c r="BG497" s="106">
        <f>BE497*1000+BF497</f>
        <v>49903</v>
      </c>
      <c r="BH497" s="176" t="s">
        <v>2605</v>
      </c>
      <c r="BI497" s="203" t="s">
        <v>2991</v>
      </c>
    </row>
    <row r="498" spans="1:61" outlineLevel="1">
      <c r="A498" s="9" t="s">
        <v>1825</v>
      </c>
      <c r="B498" t="s">
        <v>1891</v>
      </c>
      <c r="C498" s="1">
        <f>SUM(Z498:AQ498)</f>
        <v>0</v>
      </c>
      <c r="D498" s="1">
        <v>0</v>
      </c>
      <c r="E498" s="1"/>
      <c r="F498" s="1"/>
      <c r="G498" s="1"/>
      <c r="H498" s="1"/>
      <c r="I498" s="1"/>
      <c r="J498" s="1"/>
      <c r="K498" s="1"/>
      <c r="L498" s="1"/>
      <c r="M498" s="7">
        <f>IF(Z498&gt;0,RANK(Z498,(Z498:AB498,AC498:AQ498)),0)</f>
        <v>0</v>
      </c>
      <c r="N498" s="7">
        <f>IF(AA498&gt;0,RANK(AA498,(Z498:AB498,AC498:AQ498)),0)</f>
        <v>0</v>
      </c>
      <c r="O498" s="7">
        <f>IF(AB498&gt;0,RANK(AB498,(Z498:AB498,AC498:AQ498)),0)</f>
        <v>0</v>
      </c>
      <c r="P498" s="7">
        <f>IF(AC498&gt;0,RANK(AC498,(Z498:AB498,AC498:AQ498)),0)</f>
        <v>0</v>
      </c>
      <c r="Q498" s="49">
        <f>MAX(Z498:AG498)-LARGE(Z498:AG498,2)</f>
        <v>0</v>
      </c>
      <c r="R498" s="177" t="e">
        <f>Q498/C498</f>
        <v>#DIV/0!</v>
      </c>
      <c r="S498" s="2"/>
      <c r="T498" s="2" t="str">
        <f t="shared" si="468"/>
        <v>-</v>
      </c>
      <c r="U498" s="2" t="str">
        <f t="shared" si="469"/>
        <v>-</v>
      </c>
      <c r="V498" s="2" t="str">
        <f t="shared" si="470"/>
        <v>-</v>
      </c>
      <c r="W498" s="2" t="str">
        <f t="shared" si="471"/>
        <v>-</v>
      </c>
      <c r="X498" s="2" t="str">
        <f>IF($C498=0,"-",AD498/$C498)</f>
        <v>-</v>
      </c>
      <c r="Y498" s="2" t="str">
        <f>IF(C498=0,"-",(1-T498-U498-V498-W498-X498))</f>
        <v>-</v>
      </c>
      <c r="Z498" s="1">
        <f>SUMIF(County!$AT$3165:$AT$3193,$BC498,County!R$3165:R$3193)+SUMIF('Cong Dist'!$BC$1707:$BC$1717,$BC498,'Cong Dist'!Z$1707:Z$1717)</f>
        <v>0</v>
      </c>
      <c r="AA498" s="1">
        <f>SUMIF(County!$AT$3165:$AT$3193,$BC498,County!S$3165:S$3193)+SUMIF('Cong Dist'!$BC$1707:$BC$1717,$BC498,'Cong Dist'!AA$1707:AA$1717)</f>
        <v>0</v>
      </c>
      <c r="AB498" s="1">
        <f>SUMIF(County!$AT$3165:$AT$3193,$BC498,County!T$3165:T$3193)+SUMIF('Cong Dist'!$BC$1707:$BC$1717,$BC498,'Cong Dist'!AB$1707:AB$1717)</f>
        <v>0</v>
      </c>
      <c r="AC498" s="1">
        <f>SUMIF(County!$AT$3165:$AT$3193,$BC498,County!U$3165:U$3193)+SUMIF('Cong Dist'!$BC$1707:$BC$1717,$BC498,'Cong Dist'!AC$1707:AC$1717)</f>
        <v>0</v>
      </c>
      <c r="AD498" s="1">
        <f>SUMIF(County!$AT$3165:$AT$3193,$BC498,County!V$3165:V$3193)+SUMIF('Cong Dist'!$BC$1707:$BC$1717,$BC498,'Cong Dist'!AD$1707:AD$1717)</f>
        <v>0</v>
      </c>
      <c r="AE498" s="1">
        <f>SUMIF(County!$AT$3165:$AT$3193,$BC498,County!W$3165:W$3193)+SUMIF('Cong Dist'!$BC$1707:$BC$1717,$BC498,'Cong Dist'!AE$1707:AE$1717)</f>
        <v>0</v>
      </c>
      <c r="AF498" s="1">
        <f>SUMIF(County!$AT$3165:$AT$3193,$BC498,County!X$3165:X$3193)+SUMIF('Cong Dist'!$BC$1707:$BC$1717,$BC498,'Cong Dist'!AF$1707:AF$1717)</f>
        <v>0</v>
      </c>
      <c r="AG498" s="1">
        <f>SUMIF(County!$AT$3165:$AT$3193,$BC498,County!Y$3165:Y$3193)+SUMIF('Cong Dist'!$BC$1707:$BC$1717,$BC498,'Cong Dist'!AG$1707:AG$1717)</f>
        <v>0</v>
      </c>
      <c r="AK498" s="1"/>
      <c r="AL498" s="1"/>
      <c r="AN498" s="1"/>
      <c r="AO498" s="1"/>
      <c r="AP498" s="1"/>
      <c r="AQ498" s="1">
        <f>SUMIF(County!$AT$3165:$AT$3193,$BC498,County!AI$3165:AI$3193)+SUMIF('Cong Dist'!$BC$1707:$BC$1717,$BC498,'Cong Dist'!AQ$1707:AQ$1717)</f>
        <v>0</v>
      </c>
      <c r="AS498" s="7">
        <f>IF(AD498&gt;0,RANK(AD498,(Z498:AB498,AC498:AQ498)),0)</f>
        <v>0</v>
      </c>
      <c r="AT498" s="7">
        <f>IF(AE498&gt;0,RANK(AE498,(Z498:AB498,AC498:AQ498)),0)</f>
        <v>0</v>
      </c>
      <c r="AU498" s="7">
        <f>IF(AF498&gt;0,RANK(AF498,(Z498:AB498,AC498:AQ498)),0)</f>
        <v>0</v>
      </c>
      <c r="AV498" s="7">
        <f>IF(AG498&gt;0,RANK(AG498,(Z498:AB498,AG498:AQ498)),0)</f>
        <v>0</v>
      </c>
      <c r="AW498" s="2" t="str">
        <f t="shared" si="503"/>
        <v>-</v>
      </c>
      <c r="AX498" s="2" t="str">
        <f t="shared" si="503"/>
        <v>-</v>
      </c>
      <c r="AY498" s="2" t="str">
        <f t="shared" si="503"/>
        <v>-</v>
      </c>
      <c r="BA498" s="2" t="str">
        <f t="shared" si="504"/>
        <v>District 4</v>
      </c>
      <c r="BB498" t="str">
        <f t="shared" si="504"/>
        <v>UT</v>
      </c>
      <c r="BC498">
        <v>4</v>
      </c>
      <c r="BE498" s="97">
        <v>49</v>
      </c>
      <c r="BF498" s="99">
        <v>903</v>
      </c>
      <c r="BG498" s="106">
        <f>BE498*1000+BF498</f>
        <v>49903</v>
      </c>
      <c r="BH498" t="s">
        <v>2605</v>
      </c>
      <c r="BI498" s="203" t="s">
        <v>2991</v>
      </c>
    </row>
    <row r="499" spans="1:61">
      <c r="A499" t="s">
        <v>440</v>
      </c>
      <c r="B499" t="s">
        <v>1105</v>
      </c>
      <c r="C499" s="1">
        <f>SUM(Z499:AQ499)</f>
        <v>64345</v>
      </c>
      <c r="D499" s="1">
        <v>40</v>
      </c>
      <c r="E499" s="1" t="str">
        <f>IF(Z499=MAX($Z499:$AF499),$D499,"")</f>
        <v/>
      </c>
      <c r="F499" s="1" t="str">
        <f>IF(AA499=MAX($Z499:$AF499),$D499,"")</f>
        <v/>
      </c>
      <c r="G499" s="1" t="str">
        <f>IF(AB499=MAX($Z499:$AF499),$D499,"")</f>
        <v/>
      </c>
      <c r="H499" s="1">
        <f>IF(AC499=MAX($Z499:$AF499),$D499,"")</f>
        <v>40</v>
      </c>
      <c r="I499" s="1" t="str">
        <f>IF(AD499=MAX($Z499:$AF499),$D499,"")</f>
        <v/>
      </c>
      <c r="J499" s="1"/>
      <c r="K499" s="1"/>
      <c r="L499" s="1"/>
      <c r="M499" s="7">
        <f>IF(Z499&gt;0,RANK(Z499,(Z499:AB499,AC499:AQ499)),0)</f>
        <v>3</v>
      </c>
      <c r="N499" s="7">
        <f>IF(AA499&gt;0,RANK(AA499,(Z499:AB499,AC499:AQ499)),0)</f>
        <v>0</v>
      </c>
      <c r="O499" s="7">
        <f>IF(AB499&gt;0,RANK(AB499,(Z499:AB499,AC499:AQ499)),0)</f>
        <v>0</v>
      </c>
      <c r="P499" s="7">
        <f>IF(AC499&gt;0,RANK(AC499,(Z499:AB499,AC499:AQ499)),0)</f>
        <v>1</v>
      </c>
      <c r="Q499" s="49">
        <f>MAX(Z499:AG499)-LARGE(Z499:AG499,2)</f>
        <v>31461</v>
      </c>
      <c r="R499" s="177">
        <f>Q499/C499</f>
        <v>0.48894241976843578</v>
      </c>
      <c r="S499" s="2"/>
      <c r="T499" s="2">
        <f t="shared" si="468"/>
        <v>0.14527935348511928</v>
      </c>
      <c r="U499" s="2">
        <f t="shared" si="469"/>
        <v>0</v>
      </c>
      <c r="V499" s="2">
        <f t="shared" si="470"/>
        <v>0</v>
      </c>
      <c r="W499" s="2">
        <f t="shared" si="471"/>
        <v>0.67183153314165822</v>
      </c>
      <c r="X499" s="2">
        <f>IF($C499=0,"-",AD499/$C499)</f>
        <v>0.18288911337322247</v>
      </c>
      <c r="Y499" s="2">
        <f>IF(C499=0,"-",(1-T499-U499-V499-W499-X499))</f>
        <v>-2.7755575615628914E-17</v>
      </c>
      <c r="Z499" s="1">
        <f t="shared" ref="Z499:AG499" si="505">SUM(Z495:Z498)</f>
        <v>9348</v>
      </c>
      <c r="AA499" s="1">
        <f t="shared" si="505"/>
        <v>0</v>
      </c>
      <c r="AB499" s="1">
        <f t="shared" si="505"/>
        <v>0</v>
      </c>
      <c r="AC499" s="1">
        <f t="shared" si="505"/>
        <v>43229</v>
      </c>
      <c r="AD499" s="1">
        <f t="shared" si="505"/>
        <v>11768</v>
      </c>
      <c r="AE499" s="1">
        <f t="shared" si="505"/>
        <v>0</v>
      </c>
      <c r="AF499" s="1">
        <f t="shared" si="505"/>
        <v>0</v>
      </c>
      <c r="AG499" s="1">
        <f t="shared" si="505"/>
        <v>0</v>
      </c>
      <c r="AK499" s="1"/>
      <c r="AL499" s="1"/>
      <c r="AN499" s="1"/>
      <c r="AO499" s="1"/>
      <c r="AP499" s="1"/>
      <c r="AQ499" s="1">
        <f>SUM(AQ495:AQ498)</f>
        <v>0</v>
      </c>
      <c r="AS499" s="7">
        <f>IF(AD499&gt;0,RANK(AD499,(Z499:AB499,AC499:AQ499)),0)</f>
        <v>2</v>
      </c>
      <c r="AT499" s="7">
        <f>IF(AE499&gt;0,RANK(AE499,(Z499:AB499,AC499:AQ499)),0)</f>
        <v>0</v>
      </c>
      <c r="AU499" s="7">
        <f>IF(AF499&gt;0,RANK(AF499,(Z499:AB499,AC499:AQ499)),0)</f>
        <v>0</v>
      </c>
      <c r="AV499" s="7">
        <f>IF(AG499&gt;0,RANK(AG499,(Z499:AB499,AG499:AQ499)),0)</f>
        <v>0</v>
      </c>
      <c r="AW499" s="2">
        <f t="shared" si="503"/>
        <v>0</v>
      </c>
      <c r="AX499" s="2">
        <f t="shared" si="503"/>
        <v>0</v>
      </c>
      <c r="AY499" s="2">
        <f t="shared" si="503"/>
        <v>0</v>
      </c>
      <c r="BA499" s="2" t="str">
        <f t="shared" si="504"/>
        <v>Utah</v>
      </c>
      <c r="BB499" t="str">
        <f t="shared" si="504"/>
        <v>T</v>
      </c>
      <c r="BE499" s="97">
        <v>49</v>
      </c>
      <c r="BF499" s="99"/>
      <c r="BG499" s="106">
        <f>BE499*1000+BF499</f>
        <v>49000</v>
      </c>
      <c r="BH499" t="s">
        <v>1619</v>
      </c>
      <c r="BI499" s="203" t="s">
        <v>2991</v>
      </c>
    </row>
    <row r="500" spans="1:61">
      <c r="C500" s="1"/>
      <c r="D500" s="1"/>
      <c r="E500" s="1"/>
      <c r="F500" s="1"/>
      <c r="G500" s="1"/>
      <c r="H500" s="1"/>
      <c r="I500" s="1"/>
      <c r="J500" s="1"/>
      <c r="K500" s="1"/>
      <c r="L500" s="1"/>
      <c r="M500" s="7"/>
      <c r="N500" s="7"/>
      <c r="O500" s="7"/>
      <c r="P500" s="7"/>
      <c r="Q500" s="49"/>
      <c r="R500" s="177"/>
      <c r="S500" s="2"/>
      <c r="T500" s="2"/>
      <c r="U500" s="2"/>
      <c r="V500" s="2"/>
      <c r="W500" s="2"/>
      <c r="X500" s="2"/>
      <c r="Y500" s="2"/>
      <c r="AS500" s="7"/>
      <c r="AT500" s="7"/>
      <c r="AU500" s="7"/>
      <c r="AV500" s="7"/>
      <c r="AW500" s="2"/>
      <c r="AX500" s="2"/>
      <c r="AY500" s="2"/>
      <c r="BA500" s="2"/>
      <c r="BF500" s="99"/>
    </row>
    <row r="501" spans="1:61" outlineLevel="1">
      <c r="A501" t="s">
        <v>1148</v>
      </c>
      <c r="B501" t="s">
        <v>2938</v>
      </c>
      <c r="C501" s="1">
        <f>SUM(Z501:AQ501)</f>
        <v>61428</v>
      </c>
      <c r="D501" s="1"/>
      <c r="E501" s="1"/>
      <c r="F501" s="1"/>
      <c r="G501" s="1"/>
      <c r="H501" s="1"/>
      <c r="I501" s="1"/>
      <c r="J501" s="1"/>
      <c r="K501" s="1"/>
      <c r="L501" s="1"/>
      <c r="M501" s="7">
        <f>IF(Z501&gt;0,RANK(Z501,(Z501:AB501,AC501:AQ501)),0)</f>
        <v>2</v>
      </c>
      <c r="N501" s="7">
        <f>IF(AA501&gt;0,RANK(AA501,(Z501:AB501,AC501:AQ501)),0)</f>
        <v>6</v>
      </c>
      <c r="O501" s="7">
        <f>IF(AB501&gt;0,RANK(AB501,(Z501:AB501,AC501:AQ501)),0)</f>
        <v>3</v>
      </c>
      <c r="P501" s="7">
        <f>IF(AC501&gt;0,RANK(AC501,(Z501:AB501,AC501:AQ501)),0)</f>
        <v>4</v>
      </c>
      <c r="Q501" s="49">
        <f>MAX(Z501:AG501)-LARGE(Z501:AG501,2)</f>
        <v>1440</v>
      </c>
      <c r="R501" s="177">
        <f>Q501/C501</f>
        <v>2.3442078530963077E-2</v>
      </c>
      <c r="S501" s="2"/>
      <c r="T501" s="2">
        <f t="shared" si="468"/>
        <v>0.3017190857589373</v>
      </c>
      <c r="U501" s="2">
        <f t="shared" si="469"/>
        <v>1.8004818649475809E-2</v>
      </c>
      <c r="V501" s="2">
        <f t="shared" si="470"/>
        <v>0.1917855049814417</v>
      </c>
      <c r="W501" s="2">
        <f t="shared" si="471"/>
        <v>9.656834017060624E-2</v>
      </c>
      <c r="X501" s="2">
        <f>IF($C501=0,"-",AD501/$C501)</f>
        <v>0.32516116428990038</v>
      </c>
      <c r="Y501" s="2">
        <f>IF(C501=0,"-",(1-T501-U501-V501-W501-X501))</f>
        <v>6.6761086149638549E-2</v>
      </c>
      <c r="Z501" s="1">
        <f>County!R2344</f>
        <v>18534</v>
      </c>
      <c r="AA501" s="1">
        <f>County!S2344</f>
        <v>1106</v>
      </c>
      <c r="AB501" s="1">
        <f>County!T2344</f>
        <v>11781</v>
      </c>
      <c r="AC501" s="1">
        <f>County!U2344</f>
        <v>5932</v>
      </c>
      <c r="AD501" s="1">
        <f>County!V2344</f>
        <v>19974</v>
      </c>
      <c r="AE501" s="1">
        <f>County!W2344</f>
        <v>2551</v>
      </c>
      <c r="AF501" s="1">
        <f>County!X2344</f>
        <v>212</v>
      </c>
      <c r="AG501" s="1">
        <f>County!Y2344</f>
        <v>361</v>
      </c>
      <c r="AH501" s="1">
        <f>County!Z2344</f>
        <v>423</v>
      </c>
      <c r="AJ501" s="1">
        <f>County!AB2344</f>
        <v>390</v>
      </c>
      <c r="AK501" s="1"/>
      <c r="AL501" s="1"/>
      <c r="AN501" s="1">
        <f>County!AF2344</f>
        <v>164</v>
      </c>
      <c r="AO501" s="1"/>
      <c r="AP501" s="1"/>
      <c r="AQ501" s="1"/>
      <c r="AS501" s="7">
        <f>IF(AD501&gt;0,RANK(AD501,(Z501:AB501,AC501:AQ501)),0)</f>
        <v>1</v>
      </c>
      <c r="AT501" s="7">
        <f>IF(AE501&gt;0,RANK(AE501,(Z501:AB501,AC501:AQ501)),0)</f>
        <v>5</v>
      </c>
      <c r="AU501" s="7">
        <f>IF(AF501&gt;0,RANK(AF501,(Z501:AB501,AC501:AQ501)),0)</f>
        <v>10</v>
      </c>
      <c r="AV501" s="7">
        <f>IF(AG501&gt;0,RANK(AG501,(Z501:AB501,AG501:AQ501)),0)</f>
        <v>6</v>
      </c>
      <c r="AW501" s="2">
        <f t="shared" ref="AW501:AY502" si="506">IF($C501=0,"-",AE501/$C501)</f>
        <v>4.1528293286449178E-2</v>
      </c>
      <c r="AX501" s="2">
        <f t="shared" si="506"/>
        <v>3.451194894836231E-3</v>
      </c>
      <c r="AY501" s="2">
        <f t="shared" si="506"/>
        <v>5.876798853942827E-3</v>
      </c>
      <c r="BA501" s="2" t="str">
        <f>A501</f>
        <v>At Large</v>
      </c>
      <c r="BB501" t="str">
        <f>B501</f>
        <v>VT</v>
      </c>
      <c r="BE501" s="97">
        <v>50</v>
      </c>
      <c r="BF501" s="99">
        <v>901</v>
      </c>
      <c r="BG501" s="106">
        <f>BE501*1000+BF501</f>
        <v>50901</v>
      </c>
      <c r="BH501" t="s">
        <v>2605</v>
      </c>
      <c r="BI501" t="s">
        <v>3184</v>
      </c>
    </row>
    <row r="502" spans="1:61">
      <c r="A502" t="s">
        <v>285</v>
      </c>
      <c r="B502" t="s">
        <v>1105</v>
      </c>
      <c r="C502" s="1">
        <f>SUM(Z502:AQ502)</f>
        <v>61428</v>
      </c>
      <c r="D502" s="1">
        <f>State!CA37</f>
        <v>16</v>
      </c>
      <c r="E502" s="1">
        <f>ROUND(Z502/($Z502+$AD502)*$D502,0)</f>
        <v>8</v>
      </c>
      <c r="F502" s="1"/>
      <c r="G502" s="1"/>
      <c r="H502" s="1"/>
      <c r="I502" s="1">
        <f>ROUND(AD502/($Z502+$AD502)*$D502,0)</f>
        <v>8</v>
      </c>
      <c r="J502" s="1"/>
      <c r="K502" s="1"/>
      <c r="L502" s="1"/>
      <c r="M502" s="7">
        <f>IF(Z502&gt;0,RANK(Z502,(Z502:AB502,AC502:AQ502)),0)</f>
        <v>2</v>
      </c>
      <c r="N502" s="7">
        <f>IF(AA502&gt;0,RANK(AA502,(Z502:AB502,AC502:AQ502)),0)</f>
        <v>6</v>
      </c>
      <c r="O502" s="7">
        <f>IF(AB502&gt;0,RANK(AB502,(Z502:AB502,AC502:AQ502)),0)</f>
        <v>3</v>
      </c>
      <c r="P502" s="7">
        <f>IF(AC502&gt;0,RANK(AC502,(Z502:AB502,AC502:AQ502)),0)</f>
        <v>4</v>
      </c>
      <c r="Q502" s="49">
        <f>MAX(Z502:AG502)-LARGE(Z502:AG502,2)</f>
        <v>1440</v>
      </c>
      <c r="R502" s="177">
        <f>Q502/C502</f>
        <v>2.3442078530963077E-2</v>
      </c>
      <c r="S502" s="2"/>
      <c r="T502" s="2">
        <f t="shared" si="468"/>
        <v>0.3017190857589373</v>
      </c>
      <c r="U502" s="2">
        <f t="shared" si="469"/>
        <v>1.8004818649475809E-2</v>
      </c>
      <c r="V502" s="2">
        <f t="shared" si="470"/>
        <v>0.1917855049814417</v>
      </c>
      <c r="W502" s="2">
        <f t="shared" si="471"/>
        <v>9.656834017060624E-2</v>
      </c>
      <c r="X502" s="2">
        <f>IF($C502=0,"-",AD502/$C502)</f>
        <v>0.32516116428990038</v>
      </c>
      <c r="Y502" s="2">
        <f>IF(C502=0,"-",(1-T502-U502-V502-W502-X502))</f>
        <v>6.6761086149638549E-2</v>
      </c>
      <c r="Z502" s="1">
        <f t="shared" ref="Z502:AE502" si="507">Z501</f>
        <v>18534</v>
      </c>
      <c r="AA502" s="1">
        <f t="shared" si="507"/>
        <v>1106</v>
      </c>
      <c r="AB502" s="1">
        <f t="shared" si="507"/>
        <v>11781</v>
      </c>
      <c r="AC502" s="1">
        <f t="shared" si="507"/>
        <v>5932</v>
      </c>
      <c r="AD502" s="1">
        <f t="shared" si="507"/>
        <v>19974</v>
      </c>
      <c r="AE502" s="1">
        <f t="shared" si="507"/>
        <v>2551</v>
      </c>
      <c r="AF502" s="1">
        <f t="shared" ref="AF502:AN502" si="508">AF501</f>
        <v>212</v>
      </c>
      <c r="AG502" s="1">
        <f t="shared" si="508"/>
        <v>361</v>
      </c>
      <c r="AH502" s="1">
        <f t="shared" si="508"/>
        <v>423</v>
      </c>
      <c r="AJ502" s="1">
        <f t="shared" si="508"/>
        <v>390</v>
      </c>
      <c r="AK502" s="1"/>
      <c r="AL502" s="1"/>
      <c r="AN502" s="1">
        <f t="shared" si="508"/>
        <v>164</v>
      </c>
      <c r="AO502" s="1"/>
      <c r="AP502" s="1"/>
      <c r="AQ502" s="1"/>
      <c r="AS502" s="7">
        <f>IF(AD502&gt;0,RANK(AD502,(Z502:AB502,AC502:AQ502)),0)</f>
        <v>1</v>
      </c>
      <c r="AT502" s="7">
        <f>IF(AE502&gt;0,RANK(AE502,(Z502:AB502,AC502:AQ502)),0)</f>
        <v>5</v>
      </c>
      <c r="AU502" s="7">
        <f>IF(AF502&gt;0,RANK(AF502,(Z502:AB502,AC502:AQ502)),0)</f>
        <v>10</v>
      </c>
      <c r="AV502" s="7">
        <f>IF(AG502&gt;0,RANK(AG502,(Z502:AB502,AG502:AQ502)),0)</f>
        <v>6</v>
      </c>
      <c r="AW502" s="2">
        <f t="shared" si="506"/>
        <v>4.1528293286449178E-2</v>
      </c>
      <c r="AX502" s="2">
        <f t="shared" si="506"/>
        <v>3.451194894836231E-3</v>
      </c>
      <c r="AY502" s="2">
        <f t="shared" si="506"/>
        <v>5.876798853942827E-3</v>
      </c>
      <c r="BA502" s="2" t="str">
        <f>A502</f>
        <v>Vermont</v>
      </c>
      <c r="BB502" t="str">
        <f>B502</f>
        <v>T</v>
      </c>
      <c r="BE502" s="97">
        <v>50</v>
      </c>
      <c r="BF502" s="99"/>
      <c r="BG502" s="106">
        <f>BE502*1000+BF502</f>
        <v>50000</v>
      </c>
      <c r="BH502" t="s">
        <v>1619</v>
      </c>
      <c r="BI502" t="s">
        <v>3184</v>
      </c>
    </row>
    <row r="503" spans="1:61">
      <c r="C503" s="1"/>
      <c r="D503" s="1"/>
      <c r="E503" s="1"/>
      <c r="F503" s="1"/>
      <c r="G503" s="1"/>
      <c r="H503" s="1"/>
      <c r="I503" s="1"/>
      <c r="J503" s="1"/>
      <c r="K503" s="1"/>
      <c r="L503" s="1"/>
      <c r="M503" s="7"/>
      <c r="N503" s="7"/>
      <c r="O503" s="7"/>
      <c r="P503" s="7"/>
      <c r="Q503" s="49"/>
      <c r="R503" s="177"/>
      <c r="S503" s="2"/>
      <c r="T503" s="2"/>
      <c r="U503" s="2"/>
      <c r="V503" s="2"/>
      <c r="W503" s="2"/>
      <c r="X503" s="2"/>
      <c r="Y503" s="2"/>
      <c r="AQ503" s="1"/>
      <c r="AS503" s="7"/>
      <c r="AT503" s="7"/>
      <c r="AU503" s="7"/>
      <c r="AV503" s="7"/>
      <c r="AW503" s="2"/>
      <c r="AX503" s="2"/>
      <c r="AY503" s="2"/>
      <c r="BA503" s="2"/>
      <c r="BF503" s="99"/>
    </row>
    <row r="504" spans="1:61" outlineLevel="1">
      <c r="A504" t="s">
        <v>2143</v>
      </c>
      <c r="B504" t="s">
        <v>198</v>
      </c>
      <c r="C504" s="1">
        <f t="shared" ref="C504:C515" si="509">SUM(Z504:AQ504)</f>
        <v>115034</v>
      </c>
      <c r="D504" s="1">
        <v>0</v>
      </c>
      <c r="E504" s="1"/>
      <c r="F504" s="1"/>
      <c r="G504" s="1"/>
      <c r="H504" s="1"/>
      <c r="I504" s="1"/>
      <c r="J504" s="1"/>
      <c r="K504" s="1"/>
      <c r="L504" s="1"/>
      <c r="M504" s="7">
        <f>IF(Z504&gt;0,RANK(Z504,(Z504:AB504,AC504:AQ504)),0)</f>
        <v>4</v>
      </c>
      <c r="N504" s="7">
        <f>IF(AA504&gt;0,RANK(AA504,(Z504:AB504,AC504:AQ504)),0)</f>
        <v>6</v>
      </c>
      <c r="O504" s="7">
        <f>IF(AB504&gt;0,RANK(AB504,(Z504:AB504,AC504:AQ504)),0)</f>
        <v>2</v>
      </c>
      <c r="P504" s="7">
        <f>IF(AC504&gt;0,RANK(AC504,(Z504:AB504,AC504:AQ504)),0)</f>
        <v>3</v>
      </c>
      <c r="Q504" s="49">
        <f t="shared" ref="Q504:Q515" si="510">MAX(Z504:AG504)-LARGE(Z504:AG504,2)</f>
        <v>4368</v>
      </c>
      <c r="R504" s="177">
        <f t="shared" ref="R504:R515" si="511">Q504/C504</f>
        <v>3.7971382373906848E-2</v>
      </c>
      <c r="S504" s="2"/>
      <c r="T504" s="2">
        <f t="shared" ref="T504:T515" si="512">IF($C504=0,"-",Z504/$C504)</f>
        <v>9.4980614427038965E-2</v>
      </c>
      <c r="U504" s="2">
        <f t="shared" ref="U504:U515" si="513">IF($C504=0,"-",AA504/$C504)</f>
        <v>3.8684215101622127E-3</v>
      </c>
      <c r="V504" s="2">
        <f>IF($C504=0,"-",AB504/$C504)</f>
        <v>0.31761044560738566</v>
      </c>
      <c r="W504" s="2">
        <f>IF($C504=0,"-",AC504/$C504)</f>
        <v>0.15603212963123947</v>
      </c>
      <c r="X504" s="2">
        <f>IF($C504=0,"-",AD504/$C504)</f>
        <v>0.35558182798129251</v>
      </c>
      <c r="Y504" s="2">
        <f t="shared" ref="Y504:Y515" si="514">IF(C504=0,"-",(1-T504-U504-V504-W504-X504))</f>
        <v>7.1926560842881238E-2</v>
      </c>
      <c r="Z504" s="1">
        <f>SUMIF(County!$AT$2346:$AT$2478,$BC504,County!R$2346:R$2478)+SUMIF('Cong Dist'!$BC$1720:$BC$1750,$BC504,'Cong Dist'!Z$1720:Z$1750)</f>
        <v>10926</v>
      </c>
      <c r="AA504" s="1">
        <f>SUMIF(County!$AT$2346:$AT$2478,$BC504,County!S$2346:S$2478)+SUMIF('Cong Dist'!$BC$1720:$BC$1750,$BC504,'Cong Dist'!AA$1720:AA$1750)</f>
        <v>445</v>
      </c>
      <c r="AB504" s="1">
        <f>SUMIF(County!$AT$2346:$AT$2478,$BC504,County!T$2346:T$2478)+SUMIF('Cong Dist'!$BC$1720:$BC$1750,$BC504,'Cong Dist'!AB$1720:AB$1750)</f>
        <v>36536</v>
      </c>
      <c r="AC504" s="1">
        <f>SUMIF(County!$AT$2346:$AT$2478,$BC504,County!U$2346:U$2478)+SUMIF('Cong Dist'!$BC$1720:$BC$1750,$BC504,'Cong Dist'!AC$1720:AC$1750)</f>
        <v>17949</v>
      </c>
      <c r="AD504" s="1">
        <f>SUMIF(County!$AT$2346:$AT$2478,$BC504,County!V$2346:V$2478)+SUMIF('Cong Dist'!$BC$1720:$BC$1750,$BC504,'Cong Dist'!AD$1720:AD$1750)</f>
        <v>40904</v>
      </c>
      <c r="AE504" s="1">
        <f>SUMIF(County!$AT$2346:$AT$2478,$BC504,County!W$2346:W$2478)+SUMIF('Cong Dist'!$BC$1720:$BC$1750,$BC504,'Cong Dist'!AE$1720:AE$1750)</f>
        <v>7369</v>
      </c>
      <c r="AF504" s="1">
        <f>SUMIF(County!$AT$2346:$AT$2478,$BC504,County!X$2346:X$2478)+SUMIF('Cong Dist'!$BC$1720:$BC$1750,$BC504,'Cong Dist'!AF$1720:AF$1750)</f>
        <v>107</v>
      </c>
      <c r="AG504" s="1">
        <f>SUMIF(County!$AT$2346:$AT$2478,$BC504,County!Y$2346:Y$2478)+SUMIF('Cong Dist'!$BC$1720:$BC$1750,$BC504,'Cong Dist'!AG$1720:AG$1750)</f>
        <v>138</v>
      </c>
      <c r="AH504" s="1">
        <f>SUMIF(County!$AT$2346:$AT$2478,$BC504,County!Z$2346:Z$2478)+SUMIF('Cong Dist'!$BC$1720:$BC$1750,$BC504,'Cong Dist'!AH$1720:AH$1750)</f>
        <v>313</v>
      </c>
      <c r="AL504" s="1">
        <f>SUMIF(County!$AT$2346:$AT$2478,$BC504,County!AD$2346:AD$2478)+SUMIF('Cong Dist'!$BC$1720:$BC$1750,$BC504,'Cong Dist'!AL$1720:AL$1750)</f>
        <v>182</v>
      </c>
      <c r="AN504" s="1">
        <f>SUMIF(County!$AT$2346:$AT$2478,$BC504,County!AF$2346:AF$2478)+SUMIF('Cong Dist'!$BC$1720:$BC$1750,$BC504,'Cong Dist'!AN$1720:AN$1750)</f>
        <v>44</v>
      </c>
      <c r="AO504" s="1">
        <f>SUMIF(County!$AT$2346:$AT$2478,$BC504,County!AG$2346:AG$2478)+SUMIF('Cong Dist'!$BC$1720:$BC$1750,$BC504,'Cong Dist'!AO$1720:AO$1750)</f>
        <v>51</v>
      </c>
      <c r="AQ504" s="1">
        <f>SUMIF(County!$AT$2346:$AT$2478,$BC504,County!AI$2346:AI$2478)+SUMIF('Cong Dist'!$BC$1720:$BC$1750,$BC504,'Cong Dist'!AQ$1720:AQ$1750)</f>
        <v>70</v>
      </c>
      <c r="AS504" s="7">
        <f>IF(AD504&gt;0,RANK(AD504,(Z504:AB504,AC504:AQ504)),0)</f>
        <v>1</v>
      </c>
      <c r="AT504" s="7">
        <f>IF(AE504&gt;0,RANK(AE504,(Z504:AB504,AC504:AQ504)),0)</f>
        <v>5</v>
      </c>
      <c r="AU504" s="7">
        <f>IF(AF504&gt;0,RANK(AF504,(Z504:AB504,AC504:AQ504)),0)</f>
        <v>10</v>
      </c>
      <c r="AV504" s="7">
        <f>IF(AG504&gt;0,RANK(AG504,(Z504:AB504,AG504:AQ504)),0)</f>
        <v>6</v>
      </c>
      <c r="AW504" s="2">
        <f t="shared" ref="AW504:AW515" si="515">IF($C504=0,"-",AE504/$C504)</f>
        <v>6.4059321591877189E-2</v>
      </c>
      <c r="AX504" s="2">
        <f t="shared" ref="AX504:AX515" si="516">IF($C504=0,"-",AF504/$C504)</f>
        <v>9.3015977884799278E-4</v>
      </c>
      <c r="AY504" s="2">
        <f t="shared" ref="AY504:AY515" si="517">IF($C504=0,"-",AG504/$C504)</f>
        <v>1.1996453222525515E-3</v>
      </c>
      <c r="BA504" s="2" t="str">
        <f t="shared" ref="BA504:BA515" si="518">A504</f>
        <v>District 1</v>
      </c>
      <c r="BB504" t="str">
        <f t="shared" ref="BB504:BB515" si="519">B504</f>
        <v>VA</v>
      </c>
      <c r="BC504">
        <v>1</v>
      </c>
      <c r="BE504" s="97">
        <v>51</v>
      </c>
      <c r="BF504" s="99">
        <v>901</v>
      </c>
      <c r="BG504" s="106">
        <f t="shared" ref="BG504:BG515" si="520">BE504*1000+BF504</f>
        <v>51901</v>
      </c>
      <c r="BH504" t="s">
        <v>2605</v>
      </c>
      <c r="BI504" t="s">
        <v>3184</v>
      </c>
    </row>
    <row r="505" spans="1:61" outlineLevel="1">
      <c r="A505" t="s">
        <v>1563</v>
      </c>
      <c r="B505" t="s">
        <v>198</v>
      </c>
      <c r="C505" s="1">
        <f t="shared" si="509"/>
        <v>85448</v>
      </c>
      <c r="D505" s="1">
        <v>0</v>
      </c>
      <c r="E505" s="1"/>
      <c r="F505" s="1"/>
      <c r="G505" s="1"/>
      <c r="H505" s="1"/>
      <c r="I505" s="1"/>
      <c r="J505" s="1"/>
      <c r="K505" s="1"/>
      <c r="L505" s="1"/>
      <c r="M505" s="7">
        <f>IF(Z505&gt;0,RANK(Z505,(Z505:AB505,AC505:AQ505)),0)</f>
        <v>4</v>
      </c>
      <c r="N505" s="7">
        <f>IF(AA505&gt;0,RANK(AA505,(Z505:AB505,AC505:AQ505)),0)</f>
        <v>6</v>
      </c>
      <c r="O505" s="7">
        <f>IF(AB505&gt;0,RANK(AB505,(Z505:AB505,AC505:AQ505)),0)</f>
        <v>2</v>
      </c>
      <c r="P505" s="7">
        <f>IF(AC505&gt;0,RANK(AC505,(Z505:AB505,AC505:AQ505)),0)</f>
        <v>3</v>
      </c>
      <c r="Q505" s="49">
        <f t="shared" si="510"/>
        <v>6630</v>
      </c>
      <c r="R505" s="177">
        <f t="shared" si="511"/>
        <v>7.7591049527197822E-2</v>
      </c>
      <c r="S505" s="2"/>
      <c r="T505" s="2">
        <f t="shared" si="512"/>
        <v>8.4729894204662481E-2</v>
      </c>
      <c r="U505" s="2">
        <f t="shared" si="513"/>
        <v>3.4757981462409885E-3</v>
      </c>
      <c r="V505" s="2">
        <f t="shared" ref="V505:V515" si="521">IF($C505=0,"-",AB505/$C505)</f>
        <v>0.32060434416253158</v>
      </c>
      <c r="W505" s="2">
        <f t="shared" ref="W505:W515" si="522">IF($C505=0,"-",AC505/$C505)</f>
        <v>0.12316262522235746</v>
      </c>
      <c r="X505" s="2">
        <f t="shared" ref="X505:X515" si="523">IF($C505=0,"-",AD505/$C505)</f>
        <v>0.39819539368972945</v>
      </c>
      <c r="Y505" s="2">
        <f t="shared" si="514"/>
        <v>6.9831944574478055E-2</v>
      </c>
      <c r="Z505" s="1">
        <f>SUMIF(County!$AT$2346:$AT$2478,$BC505,County!R$2346:R$2478)+SUMIF('Cong Dist'!$BC$1720:$BC$1750,$BC505,'Cong Dist'!Z$1720:Z$1750)</f>
        <v>7240</v>
      </c>
      <c r="AA505" s="1">
        <f>SUMIF(County!$AT$2346:$AT$2478,$BC505,County!S$2346:S$2478)+SUMIF('Cong Dist'!$BC$1720:$BC$1750,$BC505,'Cong Dist'!AA$1720:AA$1750)</f>
        <v>297</v>
      </c>
      <c r="AB505" s="1">
        <f>SUMIF(County!$AT$2346:$AT$2478,$BC505,County!T$2346:T$2478)+SUMIF('Cong Dist'!$BC$1720:$BC$1750,$BC505,'Cong Dist'!AB$1720:AB$1750)</f>
        <v>27395</v>
      </c>
      <c r="AC505" s="1">
        <f>SUMIF(County!$AT$2346:$AT$2478,$BC505,County!U$2346:U$2478)+SUMIF('Cong Dist'!$BC$1720:$BC$1750,$BC505,'Cong Dist'!AC$1720:AC$1750)</f>
        <v>10524</v>
      </c>
      <c r="AD505" s="1">
        <f>SUMIF(County!$AT$2346:$AT$2478,$BC505,County!V$2346:V$2478)+SUMIF('Cong Dist'!$BC$1720:$BC$1750,$BC505,'Cong Dist'!AD$1720:AD$1750)</f>
        <v>34025</v>
      </c>
      <c r="AE505" s="1">
        <f>SUMIF(County!$AT$2346:$AT$2478,$BC505,County!W$2346:W$2478)+SUMIF('Cong Dist'!$BC$1720:$BC$1750,$BC505,'Cong Dist'!AE$1720:AE$1750)</f>
        <v>5276</v>
      </c>
      <c r="AF505" s="1">
        <f>SUMIF(County!$AT$2346:$AT$2478,$BC505,County!X$2346:X$2478)+SUMIF('Cong Dist'!$BC$1720:$BC$1750,$BC505,'Cong Dist'!AF$1720:AF$1750)</f>
        <v>67</v>
      </c>
      <c r="AG505" s="1">
        <f>SUMIF(County!$AT$2346:$AT$2478,$BC505,County!Y$2346:Y$2478)+SUMIF('Cong Dist'!$BC$1720:$BC$1750,$BC505,'Cong Dist'!AG$1720:AG$1750)</f>
        <v>92</v>
      </c>
      <c r="AH505" s="1">
        <f>SUMIF(County!$AT$2346:$AT$2478,$BC505,County!Z$2346:Z$2478)+SUMIF('Cong Dist'!$BC$1720:$BC$1750,$BC505,'Cong Dist'!AH$1720:AH$1750)</f>
        <v>293</v>
      </c>
      <c r="AL505" s="1">
        <f>SUMIF(County!$AT$2346:$AT$2478,$BC505,County!AD$2346:AD$2478)+SUMIF('Cong Dist'!$BC$1720:$BC$1750,$BC505,'Cong Dist'!AL$1720:AL$1750)</f>
        <v>128</v>
      </c>
      <c r="AN505" s="1">
        <f>SUMIF(County!$AT$2346:$AT$2478,$BC505,County!AF$2346:AF$2478)+SUMIF('Cong Dist'!$BC$1720:$BC$1750,$BC505,'Cong Dist'!AN$1720:AN$1750)</f>
        <v>35</v>
      </c>
      <c r="AO505" s="1">
        <f>SUMIF(County!$AT$2346:$AT$2478,$BC505,County!AG$2346:AG$2478)+SUMIF('Cong Dist'!$BC$1720:$BC$1750,$BC505,'Cong Dist'!AO$1720:AO$1750)</f>
        <v>32</v>
      </c>
      <c r="AQ505" s="1">
        <f>SUMIF(County!$AT$2346:$AT$2478,$BC505,County!AI$2346:AI$2478)+SUMIF('Cong Dist'!$BC$1720:$BC$1750,$BC505,'Cong Dist'!AQ$1720:AQ$1750)</f>
        <v>44</v>
      </c>
      <c r="AS505" s="7">
        <f>IF(AD505&gt;0,RANK(AD505,(Z505:AB505,AC505:AQ505)),0)</f>
        <v>1</v>
      </c>
      <c r="AT505" s="7">
        <f>IF(AE505&gt;0,RANK(AE505,(Z505:AB505,AC505:AQ505)),0)</f>
        <v>5</v>
      </c>
      <c r="AU505" s="7">
        <f>IF(AF505&gt;0,RANK(AF505,(Z505:AB505,AC505:AQ505)),0)</f>
        <v>10</v>
      </c>
      <c r="AV505" s="7">
        <f>IF(AG505&gt;0,RANK(AG505,(Z505:AB505,AG505:AQ505)),0)</f>
        <v>6</v>
      </c>
      <c r="AW505" s="2">
        <f t="shared" si="515"/>
        <v>6.1745154948038575E-2</v>
      </c>
      <c r="AX505" s="2">
        <f t="shared" si="516"/>
        <v>7.8410261211497054E-4</v>
      </c>
      <c r="AY505" s="2">
        <f t="shared" si="517"/>
        <v>1.0766782136504072E-3</v>
      </c>
      <c r="BA505" s="2" t="str">
        <f t="shared" si="518"/>
        <v>District 2</v>
      </c>
      <c r="BB505" t="str">
        <f t="shared" si="519"/>
        <v>VA</v>
      </c>
      <c r="BC505">
        <v>2</v>
      </c>
      <c r="BE505" s="97">
        <v>51</v>
      </c>
      <c r="BF505" s="99">
        <v>902</v>
      </c>
      <c r="BG505" s="106">
        <f t="shared" si="520"/>
        <v>51902</v>
      </c>
      <c r="BH505" t="s">
        <v>2605</v>
      </c>
      <c r="BI505" t="s">
        <v>3184</v>
      </c>
    </row>
    <row r="506" spans="1:61" outlineLevel="1">
      <c r="A506" t="s">
        <v>1564</v>
      </c>
      <c r="B506" t="s">
        <v>198</v>
      </c>
      <c r="C506" s="1">
        <f t="shared" si="509"/>
        <v>35452</v>
      </c>
      <c r="D506" s="1">
        <v>0</v>
      </c>
      <c r="E506" s="1"/>
      <c r="F506" s="1"/>
      <c r="G506" s="1"/>
      <c r="H506" s="1"/>
      <c r="I506" s="1"/>
      <c r="J506" s="1"/>
      <c r="K506" s="1"/>
      <c r="L506" s="1"/>
      <c r="M506" s="7">
        <f>IF(Z506&gt;0,RANK(Z506,(Z506:AB506,AC506:AQ506)),0)</f>
        <v>4</v>
      </c>
      <c r="N506" s="7">
        <f>IF(AA506&gt;0,RANK(AA506,(Z506:AB506,AC506:AQ506)),0)</f>
        <v>7</v>
      </c>
      <c r="O506" s="7">
        <f>IF(AB506&gt;0,RANK(AB506,(Z506:AB506,AC506:AQ506)),0)</f>
        <v>2</v>
      </c>
      <c r="P506" s="7">
        <f>IF(AC506&gt;0,RANK(AC506,(Z506:AB506,AC506:AQ506)),0)</f>
        <v>3</v>
      </c>
      <c r="Q506" s="49">
        <f t="shared" si="510"/>
        <v>1987</v>
      </c>
      <c r="R506" s="177">
        <f t="shared" si="511"/>
        <v>5.604761367482794E-2</v>
      </c>
      <c r="S506" s="2"/>
      <c r="T506" s="2">
        <f t="shared" si="512"/>
        <v>7.6159314002030909E-2</v>
      </c>
      <c r="U506" s="2">
        <f t="shared" si="513"/>
        <v>4.2874873067809995E-3</v>
      </c>
      <c r="V506" s="2">
        <f t="shared" si="521"/>
        <v>0.3158637030350897</v>
      </c>
      <c r="W506" s="2">
        <f t="shared" si="522"/>
        <v>0.1496671555906578</v>
      </c>
      <c r="X506" s="2">
        <f t="shared" si="523"/>
        <v>0.37191131670991762</v>
      </c>
      <c r="Y506" s="2">
        <f t="shared" si="514"/>
        <v>8.2111023355523005E-2</v>
      </c>
      <c r="Z506" s="1">
        <f>SUMIF(County!$AT$2346:$AT$2478,$BC506,County!R$2346:R$2478)+SUMIF('Cong Dist'!$BC$1720:$BC$1750,$BC506,'Cong Dist'!Z$1720:Z$1750)</f>
        <v>2700</v>
      </c>
      <c r="AA506" s="1">
        <f>SUMIF(County!$AT$2346:$AT$2478,$BC506,County!S$2346:S$2478)+SUMIF('Cong Dist'!$BC$1720:$BC$1750,$BC506,'Cong Dist'!AA$1720:AA$1750)</f>
        <v>152</v>
      </c>
      <c r="AB506" s="1">
        <f>SUMIF(County!$AT$2346:$AT$2478,$BC506,County!T$2346:T$2478)+SUMIF('Cong Dist'!$BC$1720:$BC$1750,$BC506,'Cong Dist'!AB$1720:AB$1750)</f>
        <v>11198</v>
      </c>
      <c r="AC506" s="1">
        <f>SUMIF(County!$AT$2346:$AT$2478,$BC506,County!U$2346:U$2478)+SUMIF('Cong Dist'!$BC$1720:$BC$1750,$BC506,'Cong Dist'!AC$1720:AC$1750)</f>
        <v>5306</v>
      </c>
      <c r="AD506" s="1">
        <f>SUMIF(County!$AT$2346:$AT$2478,$BC506,County!V$2346:V$2478)+SUMIF('Cong Dist'!$BC$1720:$BC$1750,$BC506,'Cong Dist'!AD$1720:AD$1750)</f>
        <v>13185</v>
      </c>
      <c r="AE506" s="1">
        <f>SUMIF(County!$AT$2346:$AT$2478,$BC506,County!W$2346:W$2478)+SUMIF('Cong Dist'!$BC$1720:$BC$1750,$BC506,'Cong Dist'!AE$1720:AE$1750)</f>
        <v>2502</v>
      </c>
      <c r="AF506" s="1">
        <f>SUMIF(County!$AT$2346:$AT$2478,$BC506,County!X$2346:X$2478)+SUMIF('Cong Dist'!$BC$1720:$BC$1750,$BC506,'Cong Dist'!AF$1720:AF$1750)</f>
        <v>47</v>
      </c>
      <c r="AG506" s="1">
        <f>SUMIF(County!$AT$2346:$AT$2478,$BC506,County!Y$2346:Y$2478)+SUMIF('Cong Dist'!$BC$1720:$BC$1750,$BC506,'Cong Dist'!AG$1720:AG$1750)</f>
        <v>47</v>
      </c>
      <c r="AH506" s="1">
        <f>SUMIF(County!$AT$2346:$AT$2478,$BC506,County!Z$2346:Z$2478)+SUMIF('Cong Dist'!$BC$1720:$BC$1750,$BC506,'Cong Dist'!AH$1720:AH$1750)</f>
        <v>174</v>
      </c>
      <c r="AL506" s="1">
        <f>SUMIF(County!$AT$2346:$AT$2478,$BC506,County!AD$2346:AD$2478)+SUMIF('Cong Dist'!$BC$1720:$BC$1750,$BC506,'Cong Dist'!AL$1720:AL$1750)</f>
        <v>52</v>
      </c>
      <c r="AN506" s="1">
        <f>SUMIF(County!$AT$2346:$AT$2478,$BC506,County!AF$2346:AF$2478)+SUMIF('Cong Dist'!$BC$1720:$BC$1750,$BC506,'Cong Dist'!AN$1720:AN$1750)</f>
        <v>22</v>
      </c>
      <c r="AO506" s="1">
        <f>SUMIF(County!$AT$2346:$AT$2478,$BC506,County!AG$2346:AG$2478)+SUMIF('Cong Dist'!$BC$1720:$BC$1750,$BC506,'Cong Dist'!AO$1720:AO$1750)</f>
        <v>29</v>
      </c>
      <c r="AQ506" s="1">
        <f>SUMIF(County!$AT$2346:$AT$2478,$BC506,County!AI$2346:AI$2478)+SUMIF('Cong Dist'!$BC$1720:$BC$1750,$BC506,'Cong Dist'!AQ$1720:AQ$1750)</f>
        <v>38</v>
      </c>
      <c r="AS506" s="7">
        <f>IF(AD506&gt;0,RANK(AD506,(Z506:AB506,AC506:AQ506)),0)</f>
        <v>1</v>
      </c>
      <c r="AT506" s="7">
        <f>IF(AE506&gt;0,RANK(AE506,(Z506:AB506,AC506:AQ506)),0)</f>
        <v>5</v>
      </c>
      <c r="AU506" s="7">
        <f>IF(AF506&gt;0,RANK(AF506,(Z506:AB506,AC506:AQ506)),0)</f>
        <v>9</v>
      </c>
      <c r="AV506" s="7">
        <f>IF(AG506&gt;0,RANK(AG506,(Z506:AB506,AG506:AQ506)),0)</f>
        <v>6</v>
      </c>
      <c r="AW506" s="2">
        <f t="shared" si="515"/>
        <v>7.0574297641881986E-2</v>
      </c>
      <c r="AX506" s="2">
        <f t="shared" si="516"/>
        <v>1.3257362067020195E-3</v>
      </c>
      <c r="AY506" s="2">
        <f t="shared" si="517"/>
        <v>1.3257362067020195E-3</v>
      </c>
      <c r="BA506" s="2" t="str">
        <f t="shared" si="518"/>
        <v>District 3</v>
      </c>
      <c r="BB506" t="str">
        <f t="shared" si="519"/>
        <v>VA</v>
      </c>
      <c r="BC506">
        <v>3</v>
      </c>
      <c r="BE506" s="97">
        <v>51</v>
      </c>
      <c r="BF506" s="99">
        <v>903</v>
      </c>
      <c r="BG506" s="106">
        <f t="shared" si="520"/>
        <v>51903</v>
      </c>
      <c r="BH506" t="s">
        <v>2605</v>
      </c>
      <c r="BI506" t="s">
        <v>3184</v>
      </c>
    </row>
    <row r="507" spans="1:61" outlineLevel="1">
      <c r="A507" t="s">
        <v>1825</v>
      </c>
      <c r="B507" t="s">
        <v>198</v>
      </c>
      <c r="C507" s="1">
        <f t="shared" si="509"/>
        <v>94624</v>
      </c>
      <c r="D507" s="1">
        <v>0</v>
      </c>
      <c r="E507" s="1"/>
      <c r="F507" s="1"/>
      <c r="G507" s="1"/>
      <c r="H507" s="1"/>
      <c r="I507" s="1"/>
      <c r="J507" s="1"/>
      <c r="K507" s="1"/>
      <c r="L507" s="1"/>
      <c r="M507" s="7">
        <f>IF(Z507&gt;0,RANK(Z507,(Z507:AB507,AC507:AQ507)),0)</f>
        <v>5</v>
      </c>
      <c r="N507" s="7">
        <f>IF(AA507&gt;0,RANK(AA507,(Z507:AB507,AC507:AQ507)),0)</f>
        <v>6</v>
      </c>
      <c r="O507" s="7">
        <f>IF(AB507&gt;0,RANK(AB507,(Z507:AB507,AC507:AQ507)),0)</f>
        <v>2</v>
      </c>
      <c r="P507" s="7">
        <f>IF(AC507&gt;0,RANK(AC507,(Z507:AB507,AC507:AQ507)),0)</f>
        <v>3</v>
      </c>
      <c r="Q507" s="49">
        <f t="shared" si="510"/>
        <v>12013</v>
      </c>
      <c r="R507" s="177">
        <f t="shared" si="511"/>
        <v>0.12695510652688535</v>
      </c>
      <c r="S507" s="2"/>
      <c r="T507" s="2">
        <f t="shared" si="512"/>
        <v>5.2185492052756174E-2</v>
      </c>
      <c r="U507" s="2">
        <f t="shared" si="513"/>
        <v>2.6420358471423741E-3</v>
      </c>
      <c r="V507" s="2">
        <f t="shared" si="521"/>
        <v>0.28774940818397027</v>
      </c>
      <c r="W507" s="2">
        <f t="shared" si="522"/>
        <v>0.16961870138654042</v>
      </c>
      <c r="X507" s="2">
        <f t="shared" si="523"/>
        <v>0.41470451471085562</v>
      </c>
      <c r="Y507" s="2">
        <f t="shared" si="514"/>
        <v>7.3099847818735075E-2</v>
      </c>
      <c r="Z507" s="1">
        <f>SUMIF(County!$AT$2346:$AT$2478,$BC507,County!R$2346:R$2478)+SUMIF('Cong Dist'!$BC$1720:$BC$1750,$BC507,'Cong Dist'!Z$1720:Z$1750)</f>
        <v>4938</v>
      </c>
      <c r="AA507" s="1">
        <f>SUMIF(County!$AT$2346:$AT$2478,$BC507,County!S$2346:S$2478)+SUMIF('Cong Dist'!$BC$1720:$BC$1750,$BC507,'Cong Dist'!AA$1720:AA$1750)</f>
        <v>250</v>
      </c>
      <c r="AB507" s="1">
        <f>SUMIF(County!$AT$2346:$AT$2478,$BC507,County!T$2346:T$2478)+SUMIF('Cong Dist'!$BC$1720:$BC$1750,$BC507,'Cong Dist'!AB$1720:AB$1750)</f>
        <v>27228</v>
      </c>
      <c r="AC507" s="1">
        <f>SUMIF(County!$AT$2346:$AT$2478,$BC507,County!U$2346:U$2478)+SUMIF('Cong Dist'!$BC$1720:$BC$1750,$BC507,'Cong Dist'!AC$1720:AC$1750)</f>
        <v>16050</v>
      </c>
      <c r="AD507" s="1">
        <f>SUMIF(County!$AT$2346:$AT$2478,$BC507,County!V$2346:V$2478)+SUMIF('Cong Dist'!$BC$1720:$BC$1750,$BC507,'Cong Dist'!AD$1720:AD$1750)</f>
        <v>39241</v>
      </c>
      <c r="AE507" s="1">
        <f>SUMIF(County!$AT$2346:$AT$2478,$BC507,County!W$2346:W$2478)+SUMIF('Cong Dist'!$BC$1720:$BC$1750,$BC507,'Cong Dist'!AE$1720:AE$1750)</f>
        <v>6277</v>
      </c>
      <c r="AF507" s="1">
        <f>SUMIF(County!$AT$2346:$AT$2478,$BC507,County!X$2346:X$2478)+SUMIF('Cong Dist'!$BC$1720:$BC$1750,$BC507,'Cong Dist'!AF$1720:AF$1750)</f>
        <v>59</v>
      </c>
      <c r="AG507" s="1">
        <f>SUMIF(County!$AT$2346:$AT$2478,$BC507,County!Y$2346:Y$2478)+SUMIF('Cong Dist'!$BC$1720:$BC$1750,$BC507,'Cong Dist'!AG$1720:AG$1750)</f>
        <v>89</v>
      </c>
      <c r="AH507" s="1">
        <f>SUMIF(County!$AT$2346:$AT$2478,$BC507,County!Z$2346:Z$2478)+SUMIF('Cong Dist'!$BC$1720:$BC$1750,$BC507,'Cong Dist'!AH$1720:AH$1750)</f>
        <v>230</v>
      </c>
      <c r="AL507" s="1">
        <f>SUMIF(County!$AT$2346:$AT$2478,$BC507,County!AD$2346:AD$2478)+SUMIF('Cong Dist'!$BC$1720:$BC$1750,$BC507,'Cong Dist'!AL$1720:AL$1750)</f>
        <v>126</v>
      </c>
      <c r="AN507" s="1">
        <f>SUMIF(County!$AT$2346:$AT$2478,$BC507,County!AF$2346:AF$2478)+SUMIF('Cong Dist'!$BC$1720:$BC$1750,$BC507,'Cong Dist'!AN$1720:AN$1750)</f>
        <v>19</v>
      </c>
      <c r="AO507" s="1">
        <f>SUMIF(County!$AT$2346:$AT$2478,$BC507,County!AG$2346:AG$2478)+SUMIF('Cong Dist'!$BC$1720:$BC$1750,$BC507,'Cong Dist'!AO$1720:AO$1750)</f>
        <v>36</v>
      </c>
      <c r="AQ507" s="1">
        <f>SUMIF(County!$AT$2346:$AT$2478,$BC507,County!AI$2346:AI$2478)+SUMIF('Cong Dist'!$BC$1720:$BC$1750,$BC507,'Cong Dist'!AQ$1720:AQ$1750)</f>
        <v>81</v>
      </c>
      <c r="AS507" s="7">
        <f>IF(AD507&gt;0,RANK(AD507,(Z507:AB507,AC507:AQ507)),0)</f>
        <v>1</v>
      </c>
      <c r="AT507" s="7">
        <f>IF(AE507&gt;0,RANK(AE507,(Z507:AB507,AC507:AQ507)),0)</f>
        <v>4</v>
      </c>
      <c r="AU507" s="7">
        <f>IF(AF507&gt;0,RANK(AF507,(Z507:AB507,AC507:AQ507)),0)</f>
        <v>11</v>
      </c>
      <c r="AV507" s="7">
        <f>IF(AG507&gt;0,RANK(AG507,(Z507:AB507,AG507:AQ507)),0)</f>
        <v>6</v>
      </c>
      <c r="AW507" s="2">
        <f t="shared" si="515"/>
        <v>6.633623605005072E-2</v>
      </c>
      <c r="AX507" s="2">
        <f t="shared" si="516"/>
        <v>6.2352045992560023E-4</v>
      </c>
      <c r="AY507" s="2">
        <f t="shared" si="517"/>
        <v>9.4056476158268512E-4</v>
      </c>
      <c r="BA507" s="2" t="str">
        <f t="shared" si="518"/>
        <v>District 4</v>
      </c>
      <c r="BB507" t="str">
        <f t="shared" si="519"/>
        <v>VA</v>
      </c>
      <c r="BC507">
        <v>4</v>
      </c>
      <c r="BE507" s="97">
        <v>51</v>
      </c>
      <c r="BF507" s="99">
        <v>904</v>
      </c>
      <c r="BG507" s="106">
        <f t="shared" si="520"/>
        <v>51904</v>
      </c>
      <c r="BH507" t="s">
        <v>2605</v>
      </c>
      <c r="BI507" t="s">
        <v>3184</v>
      </c>
    </row>
    <row r="508" spans="1:61" outlineLevel="1">
      <c r="A508" t="s">
        <v>1780</v>
      </c>
      <c r="B508" t="s">
        <v>198</v>
      </c>
      <c r="C508" s="1">
        <f t="shared" si="509"/>
        <v>97633</v>
      </c>
      <c r="D508" s="1">
        <v>0</v>
      </c>
      <c r="E508" s="1"/>
      <c r="F508" s="1"/>
      <c r="G508" s="1"/>
      <c r="H508" s="1"/>
      <c r="I508" s="1"/>
      <c r="J508" s="1"/>
      <c r="K508" s="1"/>
      <c r="L508" s="1"/>
      <c r="M508" s="7">
        <f>IF(Z508&gt;0,RANK(Z508,(Z508:AB508,AC508:AQ508)),0)</f>
        <v>4</v>
      </c>
      <c r="N508" s="7">
        <f>IF(AA508&gt;0,RANK(AA508,(Z508:AB508,AC508:AQ508)),0)</f>
        <v>6</v>
      </c>
      <c r="O508" s="7">
        <f>IF(AB508&gt;0,RANK(AB508,(Z508:AB508,AC508:AQ508)),0)</f>
        <v>2</v>
      </c>
      <c r="P508" s="7">
        <f>IF(AC508&gt;0,RANK(AC508,(Z508:AB508,AC508:AQ508)),0)</f>
        <v>3</v>
      </c>
      <c r="Q508" s="49">
        <f t="shared" si="510"/>
        <v>14101</v>
      </c>
      <c r="R508" s="177">
        <f t="shared" si="511"/>
        <v>0.14442862556717503</v>
      </c>
      <c r="S508" s="2"/>
      <c r="T508" s="2">
        <f t="shared" si="512"/>
        <v>7.3479253940778214E-2</v>
      </c>
      <c r="U508" s="2">
        <f t="shared" si="513"/>
        <v>3.154671064086938E-3</v>
      </c>
      <c r="V508" s="2">
        <f t="shared" si="521"/>
        <v>0.24864543750576137</v>
      </c>
      <c r="W508" s="2">
        <f t="shared" si="522"/>
        <v>0.20136634129853637</v>
      </c>
      <c r="X508" s="2">
        <f t="shared" si="523"/>
        <v>0.39307406307293641</v>
      </c>
      <c r="Y508" s="2">
        <f t="shared" si="514"/>
        <v>8.0280233117900612E-2</v>
      </c>
      <c r="Z508" s="1">
        <f>SUMIF(County!$AT$2346:$AT$2478,$BC508,County!R$2346:R$2478)+SUMIF('Cong Dist'!$BC$1720:$BC$1750,$BC508,'Cong Dist'!Z$1720:Z$1750)</f>
        <v>7174</v>
      </c>
      <c r="AA508" s="1">
        <f>SUMIF(County!$AT$2346:$AT$2478,$BC508,County!S$2346:S$2478)+SUMIF('Cong Dist'!$BC$1720:$BC$1750,$BC508,'Cong Dist'!AA$1720:AA$1750)</f>
        <v>308</v>
      </c>
      <c r="AB508" s="1">
        <f>SUMIF(County!$AT$2346:$AT$2478,$BC508,County!T$2346:T$2478)+SUMIF('Cong Dist'!$BC$1720:$BC$1750,$BC508,'Cong Dist'!AB$1720:AB$1750)</f>
        <v>24276</v>
      </c>
      <c r="AC508" s="1">
        <f>SUMIF(County!$AT$2346:$AT$2478,$BC508,County!U$2346:U$2478)+SUMIF('Cong Dist'!$BC$1720:$BC$1750,$BC508,'Cong Dist'!AC$1720:AC$1750)</f>
        <v>19660</v>
      </c>
      <c r="AD508" s="1">
        <f>SUMIF(County!$AT$2346:$AT$2478,$BC508,County!V$2346:V$2478)+SUMIF('Cong Dist'!$BC$1720:$BC$1750,$BC508,'Cong Dist'!AD$1720:AD$1750)</f>
        <v>38377</v>
      </c>
      <c r="AE508" s="1">
        <f>SUMIF(County!$AT$2346:$AT$2478,$BC508,County!W$2346:W$2478)+SUMIF('Cong Dist'!$BC$1720:$BC$1750,$BC508,'Cong Dist'!AE$1720:AE$1750)</f>
        <v>7153</v>
      </c>
      <c r="AF508" s="1">
        <f>SUMIF(County!$AT$2346:$AT$2478,$BC508,County!X$2346:X$2478)+SUMIF('Cong Dist'!$BC$1720:$BC$1750,$BC508,'Cong Dist'!AF$1720:AF$1750)</f>
        <v>68</v>
      </c>
      <c r="AG508" s="1">
        <f>SUMIF(County!$AT$2346:$AT$2478,$BC508,County!Y$2346:Y$2478)+SUMIF('Cong Dist'!$BC$1720:$BC$1750,$BC508,'Cong Dist'!AG$1720:AG$1750)</f>
        <v>89</v>
      </c>
      <c r="AH508" s="1">
        <f>SUMIF(County!$AT$2346:$AT$2478,$BC508,County!Z$2346:Z$2478)+SUMIF('Cong Dist'!$BC$1720:$BC$1750,$BC508,'Cong Dist'!AH$1720:AH$1750)</f>
        <v>258</v>
      </c>
      <c r="AL508" s="1">
        <f>SUMIF(County!$AT$2346:$AT$2478,$BC508,County!AD$2346:AD$2478)+SUMIF('Cong Dist'!$BC$1720:$BC$1750,$BC508,'Cong Dist'!AL$1720:AL$1750)</f>
        <v>147</v>
      </c>
      <c r="AN508" s="1">
        <f>SUMIF(County!$AT$2346:$AT$2478,$BC508,County!AF$2346:AF$2478)+SUMIF('Cong Dist'!$BC$1720:$BC$1750,$BC508,'Cong Dist'!AN$1720:AN$1750)</f>
        <v>43</v>
      </c>
      <c r="AO508" s="1">
        <f>SUMIF(County!$AT$2346:$AT$2478,$BC508,County!AG$2346:AG$2478)+SUMIF('Cong Dist'!$BC$1720:$BC$1750,$BC508,'Cong Dist'!AO$1720:AO$1750)</f>
        <v>29</v>
      </c>
      <c r="AQ508" s="1">
        <f>SUMIF(County!$AT$2346:$AT$2478,$BC508,County!AI$2346:AI$2478)+SUMIF('Cong Dist'!$BC$1720:$BC$1750,$BC508,'Cong Dist'!AQ$1720:AQ$1750)</f>
        <v>51</v>
      </c>
      <c r="AS508" s="7">
        <f>IF(AD508&gt;0,RANK(AD508,(Z508:AB508,AC508:AQ508)),0)</f>
        <v>1</v>
      </c>
      <c r="AT508" s="7">
        <f>IF(AE508&gt;0,RANK(AE508,(Z508:AB508,AC508:AQ508)),0)</f>
        <v>5</v>
      </c>
      <c r="AU508" s="7">
        <f>IF(AF508&gt;0,RANK(AF508,(Z508:AB508,AC508:AQ508)),0)</f>
        <v>10</v>
      </c>
      <c r="AV508" s="7">
        <f>IF(AG508&gt;0,RANK(AG508,(Z508:AB508,AG508:AQ508)),0)</f>
        <v>6</v>
      </c>
      <c r="AW508" s="2">
        <f t="shared" si="515"/>
        <v>7.3264162731863203E-2</v>
      </c>
      <c r="AX508" s="2">
        <f t="shared" si="516"/>
        <v>6.9648581934386939E-4</v>
      </c>
      <c r="AY508" s="2">
        <f t="shared" si="517"/>
        <v>9.1157702825888785E-4</v>
      </c>
      <c r="BA508" s="2" t="str">
        <f t="shared" si="518"/>
        <v>District 5</v>
      </c>
      <c r="BB508" t="str">
        <f t="shared" si="519"/>
        <v>VA</v>
      </c>
      <c r="BC508">
        <v>5</v>
      </c>
      <c r="BE508" s="97">
        <v>51</v>
      </c>
      <c r="BF508" s="99">
        <v>905</v>
      </c>
      <c r="BG508" s="106">
        <f t="shared" si="520"/>
        <v>51905</v>
      </c>
      <c r="BH508" t="s">
        <v>2605</v>
      </c>
      <c r="BI508" t="s">
        <v>3184</v>
      </c>
    </row>
    <row r="509" spans="1:61" outlineLevel="1">
      <c r="A509" t="s">
        <v>1759</v>
      </c>
      <c r="B509" t="s">
        <v>198</v>
      </c>
      <c r="C509" s="1">
        <f t="shared" si="509"/>
        <v>104878</v>
      </c>
      <c r="D509" s="1">
        <v>0</v>
      </c>
      <c r="E509" s="1"/>
      <c r="F509" s="1"/>
      <c r="G509" s="1"/>
      <c r="H509" s="1"/>
      <c r="I509" s="1"/>
      <c r="J509" s="1"/>
      <c r="K509" s="1"/>
      <c r="L509" s="1"/>
      <c r="M509" s="7">
        <f>IF(Z509&gt;0,RANK(Z509,(Z509:AB509,AC509:AQ509)),0)</f>
        <v>5</v>
      </c>
      <c r="N509" s="7">
        <f>IF(AA509&gt;0,RANK(AA509,(Z509:AB509,AC509:AQ509)),0)</f>
        <v>6</v>
      </c>
      <c r="O509" s="7">
        <f>IF(AB509&gt;0,RANK(AB509,(Z509:AB509,AC509:AQ509)),0)</f>
        <v>2</v>
      </c>
      <c r="P509" s="7">
        <f>IF(AC509&gt;0,RANK(AC509,(Z509:AB509,AC509:AQ509)),0)</f>
        <v>3</v>
      </c>
      <c r="Q509" s="49">
        <f t="shared" si="510"/>
        <v>7508</v>
      </c>
      <c r="R509" s="177">
        <f t="shared" si="511"/>
        <v>7.158794027346059E-2</v>
      </c>
      <c r="S509" s="2"/>
      <c r="T509" s="2">
        <f t="shared" si="512"/>
        <v>6.6095844695741715E-2</v>
      </c>
      <c r="U509" s="2">
        <f t="shared" si="513"/>
        <v>3.1274433150899139E-3</v>
      </c>
      <c r="V509" s="2">
        <f t="shared" si="521"/>
        <v>0.27022826522244892</v>
      </c>
      <c r="W509" s="2">
        <f t="shared" si="522"/>
        <v>0.23108754934304621</v>
      </c>
      <c r="X509" s="2">
        <f t="shared" si="523"/>
        <v>0.34181620549590952</v>
      </c>
      <c r="Y509" s="2">
        <f t="shared" si="514"/>
        <v>8.7644691927763696E-2</v>
      </c>
      <c r="Z509" s="1">
        <f>SUMIF(County!$AT$2346:$AT$2478,$BC509,County!R$2346:R$2478)+SUMIF('Cong Dist'!$BC$1720:$BC$1750,$BC509,'Cong Dist'!Z$1720:Z$1750)</f>
        <v>6932</v>
      </c>
      <c r="AA509" s="1">
        <f>SUMIF(County!$AT$2346:$AT$2478,$BC509,County!S$2346:S$2478)+SUMIF('Cong Dist'!$BC$1720:$BC$1750,$BC509,'Cong Dist'!AA$1720:AA$1750)</f>
        <v>328</v>
      </c>
      <c r="AB509" s="1">
        <f>SUMIF(County!$AT$2346:$AT$2478,$BC509,County!T$2346:T$2478)+SUMIF('Cong Dist'!$BC$1720:$BC$1750,$BC509,'Cong Dist'!AB$1720:AB$1750)</f>
        <v>28341</v>
      </c>
      <c r="AC509" s="1">
        <f>SUMIF(County!$AT$2346:$AT$2478,$BC509,County!U$2346:U$2478)+SUMIF('Cong Dist'!$BC$1720:$BC$1750,$BC509,'Cong Dist'!AC$1720:AC$1750)</f>
        <v>24236</v>
      </c>
      <c r="AD509" s="1">
        <f>SUMIF(County!$AT$2346:$AT$2478,$BC509,County!V$2346:V$2478)+SUMIF('Cong Dist'!$BC$1720:$BC$1750,$BC509,'Cong Dist'!AD$1720:AD$1750)</f>
        <v>35849</v>
      </c>
      <c r="AE509" s="1">
        <f>SUMIF(County!$AT$2346:$AT$2478,$BC509,County!W$2346:W$2478)+SUMIF('Cong Dist'!$BC$1720:$BC$1750,$BC509,'Cong Dist'!AE$1720:AE$1750)</f>
        <v>8348</v>
      </c>
      <c r="AF509" s="1">
        <f>SUMIF(County!$AT$2346:$AT$2478,$BC509,County!X$2346:X$2478)+SUMIF('Cong Dist'!$BC$1720:$BC$1750,$BC509,'Cong Dist'!AF$1720:AF$1750)</f>
        <v>70</v>
      </c>
      <c r="AG509" s="1">
        <f>SUMIF(County!$AT$2346:$AT$2478,$BC509,County!Y$2346:Y$2478)+SUMIF('Cong Dist'!$BC$1720:$BC$1750,$BC509,'Cong Dist'!AG$1720:AG$1750)</f>
        <v>118</v>
      </c>
      <c r="AH509" s="1">
        <f>SUMIF(County!$AT$2346:$AT$2478,$BC509,County!Z$2346:Z$2478)+SUMIF('Cong Dist'!$BC$1720:$BC$1750,$BC509,'Cong Dist'!AH$1720:AH$1750)</f>
        <v>307</v>
      </c>
      <c r="AL509" s="1">
        <f>SUMIF(County!$AT$2346:$AT$2478,$BC509,County!AD$2346:AD$2478)+SUMIF('Cong Dist'!$BC$1720:$BC$1750,$BC509,'Cong Dist'!AL$1720:AL$1750)</f>
        <v>201</v>
      </c>
      <c r="AN509" s="1">
        <f>SUMIF(County!$AT$2346:$AT$2478,$BC509,County!AF$2346:AF$2478)+SUMIF('Cong Dist'!$BC$1720:$BC$1750,$BC509,'Cong Dist'!AN$1720:AN$1750)</f>
        <v>45</v>
      </c>
      <c r="AO509" s="1">
        <f>SUMIF(County!$AT$2346:$AT$2478,$BC509,County!AG$2346:AG$2478)+SUMIF('Cong Dist'!$BC$1720:$BC$1750,$BC509,'Cong Dist'!AO$1720:AO$1750)</f>
        <v>49</v>
      </c>
      <c r="AQ509" s="1">
        <f>SUMIF(County!$AT$2346:$AT$2478,$BC509,County!AI$2346:AI$2478)+SUMIF('Cong Dist'!$BC$1720:$BC$1750,$BC509,'Cong Dist'!AQ$1720:AQ$1750)</f>
        <v>54</v>
      </c>
      <c r="AS509" s="7">
        <f>IF(AD509&gt;0,RANK(AD509,(Z509:AB509,AC509:AQ509)),0)</f>
        <v>1</v>
      </c>
      <c r="AT509" s="7">
        <f>IF(AE509&gt;0,RANK(AE509,(Z509:AB509,AC509:AQ509)),0)</f>
        <v>4</v>
      </c>
      <c r="AU509" s="7">
        <f>IF(AF509&gt;0,RANK(AF509,(Z509:AB509,AC509:AQ509)),0)</f>
        <v>10</v>
      </c>
      <c r="AV509" s="7">
        <f>IF(AG509&gt;0,RANK(AG509,(Z509:AB509,AG509:AQ509)),0)</f>
        <v>6</v>
      </c>
      <c r="AW509" s="2">
        <f t="shared" si="515"/>
        <v>7.9597246324300611E-2</v>
      </c>
      <c r="AX509" s="2">
        <f t="shared" si="516"/>
        <v>6.6744217090333529E-4</v>
      </c>
      <c r="AY509" s="2">
        <f t="shared" si="517"/>
        <v>1.1251168023799082E-3</v>
      </c>
      <c r="BA509" s="2" t="str">
        <f t="shared" si="518"/>
        <v>District 6</v>
      </c>
      <c r="BB509" t="str">
        <f t="shared" si="519"/>
        <v>VA</v>
      </c>
      <c r="BC509">
        <v>6</v>
      </c>
      <c r="BE509" s="97">
        <v>51</v>
      </c>
      <c r="BF509" s="99">
        <v>906</v>
      </c>
      <c r="BG509" s="106">
        <f t="shared" si="520"/>
        <v>51906</v>
      </c>
      <c r="BH509" t="s">
        <v>2605</v>
      </c>
      <c r="BI509" t="s">
        <v>3184</v>
      </c>
    </row>
    <row r="510" spans="1:61" outlineLevel="1">
      <c r="A510" t="s">
        <v>1356</v>
      </c>
      <c r="B510" t="s">
        <v>198</v>
      </c>
      <c r="C510" s="1">
        <f t="shared" si="509"/>
        <v>137088</v>
      </c>
      <c r="D510" s="1">
        <v>0</v>
      </c>
      <c r="E510" s="1"/>
      <c r="F510" s="1"/>
      <c r="G510" s="1"/>
      <c r="H510" s="1"/>
      <c r="I510" s="1"/>
      <c r="J510" s="1"/>
      <c r="K510" s="1"/>
      <c r="L510" s="1"/>
      <c r="M510" s="7">
        <f>IF(Z510&gt;0,RANK(Z510,(Z510:AB510,AC510:AQ510)),0)</f>
        <v>4</v>
      </c>
      <c r="N510" s="7">
        <f>IF(AA510&gt;0,RANK(AA510,(Z510:AB510,AC510:AQ510)),0)</f>
        <v>6</v>
      </c>
      <c r="O510" s="7">
        <f>IF(AB510&gt;0,RANK(AB510,(Z510:AB510,AC510:AQ510)),0)</f>
        <v>1</v>
      </c>
      <c r="P510" s="7">
        <f>IF(AC510&gt;0,RANK(AC510,(Z510:AB510,AC510:AQ510)),0)</f>
        <v>3</v>
      </c>
      <c r="Q510" s="49">
        <f t="shared" si="510"/>
        <v>4276</v>
      </c>
      <c r="R510" s="177">
        <f t="shared" si="511"/>
        <v>3.1191643323996265E-2</v>
      </c>
      <c r="S510" s="2"/>
      <c r="T510" s="2">
        <f t="shared" si="512"/>
        <v>8.7812208216619975E-2</v>
      </c>
      <c r="U510" s="2">
        <f t="shared" si="513"/>
        <v>2.7719421101774044E-3</v>
      </c>
      <c r="V510" s="2">
        <f t="shared" si="521"/>
        <v>0.35168650793650796</v>
      </c>
      <c r="W510" s="2">
        <f t="shared" si="522"/>
        <v>0.17878297152194211</v>
      </c>
      <c r="X510" s="2">
        <f t="shared" si="523"/>
        <v>0.3204948646125117</v>
      </c>
      <c r="Y510" s="2">
        <f t="shared" si="514"/>
        <v>5.8451505602240827E-2</v>
      </c>
      <c r="Z510" s="1">
        <f>SUMIF(County!$AT$2346:$AT$2478,$BC510,County!R$2346:R$2478)+SUMIF('Cong Dist'!$BC$1720:$BC$1750,$BC510,'Cong Dist'!Z$1720:Z$1750)</f>
        <v>12038</v>
      </c>
      <c r="AA510" s="1">
        <f>SUMIF(County!$AT$2346:$AT$2478,$BC510,County!S$2346:S$2478)+SUMIF('Cong Dist'!$BC$1720:$BC$1750,$BC510,'Cong Dist'!AA$1720:AA$1750)</f>
        <v>380</v>
      </c>
      <c r="AB510" s="1">
        <f>SUMIF(County!$AT$2346:$AT$2478,$BC510,County!T$2346:T$2478)+SUMIF('Cong Dist'!$BC$1720:$BC$1750,$BC510,'Cong Dist'!AB$1720:AB$1750)</f>
        <v>48212</v>
      </c>
      <c r="AC510" s="1">
        <f>SUMIF(County!$AT$2346:$AT$2478,$BC510,County!U$2346:U$2478)+SUMIF('Cong Dist'!$BC$1720:$BC$1750,$BC510,'Cong Dist'!AC$1720:AC$1750)</f>
        <v>24509</v>
      </c>
      <c r="AD510" s="1">
        <f>SUMIF(County!$AT$2346:$AT$2478,$BC510,County!V$2346:V$2478)+SUMIF('Cong Dist'!$BC$1720:$BC$1750,$BC510,'Cong Dist'!AD$1720:AD$1750)</f>
        <v>43936</v>
      </c>
      <c r="AE510" s="1">
        <f>SUMIF(County!$AT$2346:$AT$2478,$BC510,County!W$2346:W$2478)+SUMIF('Cong Dist'!$BC$1720:$BC$1750,$BC510,'Cong Dist'!AE$1720:AE$1750)</f>
        <v>7063</v>
      </c>
      <c r="AF510" s="1">
        <f>SUMIF(County!$AT$2346:$AT$2478,$BC510,County!X$2346:X$2478)+SUMIF('Cong Dist'!$BC$1720:$BC$1750,$BC510,'Cong Dist'!AF$1720:AF$1750)</f>
        <v>108</v>
      </c>
      <c r="AG510" s="1">
        <f>SUMIF(County!$AT$2346:$AT$2478,$BC510,County!Y$2346:Y$2478)+SUMIF('Cong Dist'!$BC$1720:$BC$1750,$BC510,'Cong Dist'!AG$1720:AG$1750)</f>
        <v>155</v>
      </c>
      <c r="AH510" s="1">
        <f>SUMIF(County!$AT$2346:$AT$2478,$BC510,County!Z$2346:Z$2478)+SUMIF('Cong Dist'!$BC$1720:$BC$1750,$BC510,'Cong Dist'!AH$1720:AH$1750)</f>
        <v>342</v>
      </c>
      <c r="AL510" s="1">
        <f>SUMIF(County!$AT$2346:$AT$2478,$BC510,County!AD$2346:AD$2478)+SUMIF('Cong Dist'!$BC$1720:$BC$1750,$BC510,'Cong Dist'!AL$1720:AL$1750)</f>
        <v>147</v>
      </c>
      <c r="AN510" s="1">
        <f>SUMIF(County!$AT$2346:$AT$2478,$BC510,County!AF$2346:AF$2478)+SUMIF('Cong Dist'!$BC$1720:$BC$1750,$BC510,'Cong Dist'!AN$1720:AN$1750)</f>
        <v>43</v>
      </c>
      <c r="AO510" s="1">
        <f>SUMIF(County!$AT$2346:$AT$2478,$BC510,County!AG$2346:AG$2478)+SUMIF('Cong Dist'!$BC$1720:$BC$1750,$BC510,'Cong Dist'!AO$1720:AO$1750)</f>
        <v>36</v>
      </c>
      <c r="AQ510" s="1">
        <f>SUMIF(County!$AT$2346:$AT$2478,$BC510,County!AI$2346:AI$2478)+SUMIF('Cong Dist'!$BC$1720:$BC$1750,$BC510,'Cong Dist'!AQ$1720:AQ$1750)</f>
        <v>119</v>
      </c>
      <c r="AS510" s="7">
        <f>IF(AD510&gt;0,RANK(AD510,(Z510:AB510,AC510:AQ510)),0)</f>
        <v>2</v>
      </c>
      <c r="AT510" s="7">
        <f>IF(AE510&gt;0,RANK(AE510,(Z510:AB510,AC510:AQ510)),0)</f>
        <v>5</v>
      </c>
      <c r="AU510" s="7">
        <f>IF(AF510&gt;0,RANK(AF510,(Z510:AB510,AC510:AQ510)),0)</f>
        <v>11</v>
      </c>
      <c r="AV510" s="7">
        <f>IF(AG510&gt;0,RANK(AG510,(Z510:AB510,AG510:AQ510)),0)</f>
        <v>5</v>
      </c>
      <c r="AW510" s="2">
        <f t="shared" si="515"/>
        <v>5.1521650326797383E-2</v>
      </c>
      <c r="AX510" s="2">
        <f t="shared" si="516"/>
        <v>7.8781512605042019E-4</v>
      </c>
      <c r="AY510" s="2">
        <f t="shared" si="517"/>
        <v>1.1306605975723624E-3</v>
      </c>
      <c r="BA510" s="2" t="str">
        <f t="shared" si="518"/>
        <v>District 7</v>
      </c>
      <c r="BB510" t="str">
        <f t="shared" si="519"/>
        <v>VA</v>
      </c>
      <c r="BC510">
        <v>7</v>
      </c>
      <c r="BE510" s="97">
        <v>51</v>
      </c>
      <c r="BF510" s="99">
        <v>907</v>
      </c>
      <c r="BG510" s="106">
        <f t="shared" si="520"/>
        <v>51907</v>
      </c>
      <c r="BH510" t="s">
        <v>2605</v>
      </c>
      <c r="BI510" t="s">
        <v>3184</v>
      </c>
    </row>
    <row r="511" spans="1:61" outlineLevel="1">
      <c r="A511" t="s">
        <v>275</v>
      </c>
      <c r="B511" t="s">
        <v>198</v>
      </c>
      <c r="C511" s="1">
        <f t="shared" si="509"/>
        <v>71756</v>
      </c>
      <c r="D511" s="1">
        <v>0</v>
      </c>
      <c r="E511" s="1"/>
      <c r="F511" s="1"/>
      <c r="G511" s="1"/>
      <c r="H511" s="1"/>
      <c r="I511" s="1"/>
      <c r="J511" s="1"/>
      <c r="K511" s="1"/>
      <c r="L511" s="1"/>
      <c r="M511" s="7">
        <f>IF(Z511&gt;0,RANK(Z511,(Z511:AB511,AC511:AQ511)),0)</f>
        <v>3</v>
      </c>
      <c r="N511" s="7">
        <f>IF(AA511&gt;0,RANK(AA511,(Z511:AB511,AC511:AQ511)),0)</f>
        <v>6</v>
      </c>
      <c r="O511" s="7">
        <f>IF(AB511&gt;0,RANK(AB511,(Z511:AB511,AC511:AQ511)),0)</f>
        <v>1</v>
      </c>
      <c r="P511" s="7">
        <f>IF(AC511&gt;0,RANK(AC511,(Z511:AB511,AC511:AQ511)),0)</f>
        <v>4</v>
      </c>
      <c r="Q511" s="49">
        <f t="shared" si="510"/>
        <v>16080</v>
      </c>
      <c r="R511" s="177">
        <f t="shared" si="511"/>
        <v>0.22409275879368973</v>
      </c>
      <c r="S511" s="2"/>
      <c r="T511" s="2">
        <f t="shared" si="512"/>
        <v>0.20477730085289034</v>
      </c>
      <c r="U511" s="2">
        <f t="shared" si="513"/>
        <v>5.7974246056078935E-3</v>
      </c>
      <c r="V511" s="2">
        <f t="shared" si="521"/>
        <v>0.44088299236300799</v>
      </c>
      <c r="W511" s="2">
        <f t="shared" si="522"/>
        <v>9.9531746474162436E-2</v>
      </c>
      <c r="X511" s="2">
        <f t="shared" si="523"/>
        <v>0.21679023356931826</v>
      </c>
      <c r="Y511" s="2">
        <f t="shared" si="514"/>
        <v>3.2220302135013007E-2</v>
      </c>
      <c r="Z511" s="1">
        <f>SUMIF(County!$AT$2346:$AT$2478,$BC511,County!R$2346:R$2478)+SUMIF('Cong Dist'!$BC$1720:$BC$1750,$BC511,'Cong Dist'!Z$1720:Z$1750)</f>
        <v>14694</v>
      </c>
      <c r="AA511" s="1">
        <f>SUMIF(County!$AT$2346:$AT$2478,$BC511,County!S$2346:S$2478)+SUMIF('Cong Dist'!$BC$1720:$BC$1750,$BC511,'Cong Dist'!AA$1720:AA$1750)</f>
        <v>416</v>
      </c>
      <c r="AB511" s="1">
        <f>SUMIF(County!$AT$2346:$AT$2478,$BC511,County!T$2346:T$2478)+SUMIF('Cong Dist'!$BC$1720:$BC$1750,$BC511,'Cong Dist'!AB$1720:AB$1750)</f>
        <v>31636</v>
      </c>
      <c r="AC511" s="1">
        <f>SUMIF(County!$AT$2346:$AT$2478,$BC511,County!U$2346:U$2478)+SUMIF('Cong Dist'!$BC$1720:$BC$1750,$BC511,'Cong Dist'!AC$1720:AC$1750)</f>
        <v>7142</v>
      </c>
      <c r="AD511" s="1">
        <f>SUMIF(County!$AT$2346:$AT$2478,$BC511,County!V$2346:V$2478)+SUMIF('Cong Dist'!$BC$1720:$BC$1750,$BC511,'Cong Dist'!AD$1720:AD$1750)</f>
        <v>15556</v>
      </c>
      <c r="AE511" s="1">
        <f>SUMIF(County!$AT$2346:$AT$2478,$BC511,County!W$2346:W$2478)+SUMIF('Cong Dist'!$BC$1720:$BC$1750,$BC511,'Cong Dist'!AE$1720:AE$1750)</f>
        <v>1739</v>
      </c>
      <c r="AF511" s="1">
        <f>SUMIF(County!$AT$2346:$AT$2478,$BC511,County!X$2346:X$2478)+SUMIF('Cong Dist'!$BC$1720:$BC$1750,$BC511,'Cong Dist'!AF$1720:AF$1750)</f>
        <v>93</v>
      </c>
      <c r="AG511" s="1">
        <f>SUMIF(County!$AT$2346:$AT$2478,$BC511,County!Y$2346:Y$2478)+SUMIF('Cong Dist'!$BC$1720:$BC$1750,$BC511,'Cong Dist'!AG$1720:AG$1750)</f>
        <v>87</v>
      </c>
      <c r="AH511" s="1">
        <f>SUMIF(County!$AT$2346:$AT$2478,$BC511,County!Z$2346:Z$2478)+SUMIF('Cong Dist'!$BC$1720:$BC$1750,$BC511,'Cong Dist'!AH$1720:AH$1750)</f>
        <v>223</v>
      </c>
      <c r="AL511" s="1">
        <f>SUMIF(County!$AT$2346:$AT$2478,$BC511,County!AD$2346:AD$2478)+SUMIF('Cong Dist'!$BC$1720:$BC$1750,$BC511,'Cong Dist'!AL$1720:AL$1750)</f>
        <v>45</v>
      </c>
      <c r="AN511" s="1">
        <f>SUMIF(County!$AT$2346:$AT$2478,$BC511,County!AF$2346:AF$2478)+SUMIF('Cong Dist'!$BC$1720:$BC$1750,$BC511,'Cong Dist'!AN$1720:AN$1750)</f>
        <v>29</v>
      </c>
      <c r="AO511" s="1">
        <f>SUMIF(County!$AT$2346:$AT$2478,$BC511,County!AG$2346:AG$2478)+SUMIF('Cong Dist'!$BC$1720:$BC$1750,$BC511,'Cong Dist'!AO$1720:AO$1750)</f>
        <v>55</v>
      </c>
      <c r="AQ511" s="1">
        <f>SUMIF(County!$AT$2346:$AT$2478,$BC511,County!AI$2346:AI$2478)+SUMIF('Cong Dist'!$BC$1720:$BC$1750,$BC511,'Cong Dist'!AQ$1720:AQ$1750)</f>
        <v>41</v>
      </c>
      <c r="AS511" s="7">
        <f>IF(AD511&gt;0,RANK(AD511,(Z511:AB511,AC511:AQ511)),0)</f>
        <v>2</v>
      </c>
      <c r="AT511" s="7">
        <f>IF(AE511&gt;0,RANK(AE511,(Z511:AB511,AC511:AQ511)),0)</f>
        <v>5</v>
      </c>
      <c r="AU511" s="7">
        <f>IF(AF511&gt;0,RANK(AF511,(Z511:AB511,AC511:AQ511)),0)</f>
        <v>8</v>
      </c>
      <c r="AV511" s="7">
        <f>IF(AG511&gt;0,RANK(AG511,(Z511:AB511,AG511:AQ511)),0)</f>
        <v>5</v>
      </c>
      <c r="AW511" s="2">
        <f t="shared" si="515"/>
        <v>2.4234907185461844E-2</v>
      </c>
      <c r="AX511" s="2">
        <f t="shared" si="516"/>
        <v>1.2960588661575338E-3</v>
      </c>
      <c r="AY511" s="2">
        <f t="shared" si="517"/>
        <v>1.2124421651151123E-3</v>
      </c>
      <c r="BA511" s="2" t="str">
        <f t="shared" si="518"/>
        <v>District 8</v>
      </c>
      <c r="BB511" t="str">
        <f t="shared" si="519"/>
        <v>VA</v>
      </c>
      <c r="BC511">
        <v>8</v>
      </c>
      <c r="BE511" s="97">
        <v>51</v>
      </c>
      <c r="BF511" s="99">
        <v>908</v>
      </c>
      <c r="BG511" s="106">
        <f t="shared" si="520"/>
        <v>51908</v>
      </c>
      <c r="BH511" t="s">
        <v>2605</v>
      </c>
      <c r="BI511" t="s">
        <v>3184</v>
      </c>
    </row>
    <row r="512" spans="1:61" outlineLevel="1">
      <c r="A512" t="s">
        <v>3001</v>
      </c>
      <c r="B512" t="s">
        <v>198</v>
      </c>
      <c r="C512" s="1">
        <f t="shared" si="509"/>
        <v>85171</v>
      </c>
      <c r="D512" s="1">
        <v>0</v>
      </c>
      <c r="E512" s="1"/>
      <c r="F512" s="1"/>
      <c r="G512" s="1"/>
      <c r="H512" s="1"/>
      <c r="I512" s="1"/>
      <c r="J512" s="1"/>
      <c r="K512" s="1"/>
      <c r="L512" s="1"/>
      <c r="M512" s="7">
        <f>IF(Z512&gt;0,RANK(Z512,(Z512:AB512,AC512:AQ512)),0)</f>
        <v>5</v>
      </c>
      <c r="N512" s="7">
        <f>IF(AA512&gt;0,RANK(AA512,(Z512:AB512,AC512:AQ512)),0)</f>
        <v>7</v>
      </c>
      <c r="O512" s="7">
        <f>IF(AB512&gt;0,RANK(AB512,(Z512:AB512,AC512:AQ512)),0)</f>
        <v>2</v>
      </c>
      <c r="P512" s="7">
        <f>IF(AC512&gt;0,RANK(AC512,(Z512:AB512,AC512:AQ512)),0)</f>
        <v>3</v>
      </c>
      <c r="Q512" s="49">
        <f t="shared" si="510"/>
        <v>22428</v>
      </c>
      <c r="R512" s="177">
        <f t="shared" si="511"/>
        <v>0.26332906740557233</v>
      </c>
      <c r="S512" s="2"/>
      <c r="T512" s="2">
        <f t="shared" si="512"/>
        <v>4.5191438400394503E-2</v>
      </c>
      <c r="U512" s="2">
        <f t="shared" si="513"/>
        <v>2.5478155710276971E-3</v>
      </c>
      <c r="V512" s="2">
        <f t="shared" si="521"/>
        <v>0.2112808350260065</v>
      </c>
      <c r="W512" s="2">
        <f t="shared" si="522"/>
        <v>0.18663629639196441</v>
      </c>
      <c r="X512" s="2">
        <f t="shared" si="523"/>
        <v>0.4746099024315788</v>
      </c>
      <c r="Y512" s="2">
        <f t="shared" si="514"/>
        <v>7.9733712179028082E-2</v>
      </c>
      <c r="Z512" s="1">
        <f>SUMIF(County!$AT$2346:$AT$2478,$BC512,County!R$2346:R$2478)+SUMIF('Cong Dist'!$BC$1720:$BC$1750,$BC512,'Cong Dist'!Z$1720:Z$1750)</f>
        <v>3849</v>
      </c>
      <c r="AA512" s="1">
        <f>SUMIF(County!$AT$2346:$AT$2478,$BC512,County!S$2346:S$2478)+SUMIF('Cong Dist'!$BC$1720:$BC$1750,$BC512,'Cong Dist'!AA$1720:AA$1750)</f>
        <v>217</v>
      </c>
      <c r="AB512" s="1">
        <f>SUMIF(County!$AT$2346:$AT$2478,$BC512,County!T$2346:T$2478)+SUMIF('Cong Dist'!$BC$1720:$BC$1750,$BC512,'Cong Dist'!AB$1720:AB$1750)</f>
        <v>17995</v>
      </c>
      <c r="AC512" s="1">
        <f>SUMIF(County!$AT$2346:$AT$2478,$BC512,County!U$2346:U$2478)+SUMIF('Cong Dist'!$BC$1720:$BC$1750,$BC512,'Cong Dist'!AC$1720:AC$1750)</f>
        <v>15896</v>
      </c>
      <c r="AD512" s="1">
        <f>SUMIF(County!$AT$2346:$AT$2478,$BC512,County!V$2346:V$2478)+SUMIF('Cong Dist'!$BC$1720:$BC$1750,$BC512,'Cong Dist'!AD$1720:AD$1750)</f>
        <v>40423</v>
      </c>
      <c r="AE512" s="1">
        <f>SUMIF(County!$AT$2346:$AT$2478,$BC512,County!W$2346:W$2478)+SUMIF('Cong Dist'!$BC$1720:$BC$1750,$BC512,'Cong Dist'!AE$1720:AE$1750)</f>
        <v>6157</v>
      </c>
      <c r="AF512" s="1">
        <f>SUMIF(County!$AT$2346:$AT$2478,$BC512,County!X$2346:X$2478)+SUMIF('Cong Dist'!$BC$1720:$BC$1750,$BC512,'Cong Dist'!AF$1720:AF$1750)</f>
        <v>44</v>
      </c>
      <c r="AG512" s="1">
        <f>SUMIF(County!$AT$2346:$AT$2478,$BC512,County!Y$2346:Y$2478)+SUMIF('Cong Dist'!$BC$1720:$BC$1750,$BC512,'Cong Dist'!AG$1720:AG$1750)</f>
        <v>68</v>
      </c>
      <c r="AH512" s="1">
        <f>SUMIF(County!$AT$2346:$AT$2478,$BC512,County!Z$2346:Z$2478)+SUMIF('Cong Dist'!$BC$1720:$BC$1750,$BC512,'Cong Dist'!AH$1720:AH$1750)</f>
        <v>198</v>
      </c>
      <c r="AL512" s="1">
        <f>SUMIF(County!$AT$2346:$AT$2478,$BC512,County!AD$2346:AD$2478)+SUMIF('Cong Dist'!$BC$1720:$BC$1750,$BC512,'Cong Dist'!AL$1720:AL$1750)</f>
        <v>223</v>
      </c>
      <c r="AN512" s="1">
        <f>SUMIF(County!$AT$2346:$AT$2478,$BC512,County!AF$2346:AF$2478)+SUMIF('Cong Dist'!$BC$1720:$BC$1750,$BC512,'Cong Dist'!AN$1720:AN$1750)</f>
        <v>26</v>
      </c>
      <c r="AO512" s="1">
        <f>SUMIF(County!$AT$2346:$AT$2478,$BC512,County!AG$2346:AG$2478)+SUMIF('Cong Dist'!$BC$1720:$BC$1750,$BC512,'Cong Dist'!AO$1720:AO$1750)</f>
        <v>26</v>
      </c>
      <c r="AQ512" s="1">
        <f>SUMIF(County!$AT$2346:$AT$2478,$BC512,County!AI$2346:AI$2478)+SUMIF('Cong Dist'!$BC$1720:$BC$1750,$BC512,'Cong Dist'!AQ$1720:AQ$1750)</f>
        <v>49</v>
      </c>
      <c r="AS512" s="7">
        <f>IF(AD512&gt;0,RANK(AD512,(Z512:AB512,AC512:AQ512)),0)</f>
        <v>1</v>
      </c>
      <c r="AT512" s="7">
        <f>IF(AE512&gt;0,RANK(AE512,(Z512:AB512,AC512:AQ512)),0)</f>
        <v>4</v>
      </c>
      <c r="AU512" s="7">
        <f>IF(AF512&gt;0,RANK(AF512,(Z512:AB512,AC512:AQ512)),0)</f>
        <v>11</v>
      </c>
      <c r="AV512" s="7">
        <f>IF(AG512&gt;0,RANK(AG512,(Z512:AB512,AG512:AQ512)),0)</f>
        <v>6</v>
      </c>
      <c r="AW512" s="2">
        <f t="shared" si="515"/>
        <v>7.2289863920818112E-2</v>
      </c>
      <c r="AX512" s="2">
        <f t="shared" si="516"/>
        <v>5.1660776555400309E-4</v>
      </c>
      <c r="AY512" s="2">
        <f t="shared" si="517"/>
        <v>7.9839381949255031E-4</v>
      </c>
      <c r="BA512" s="2" t="str">
        <f t="shared" si="518"/>
        <v>District 9</v>
      </c>
      <c r="BB512" t="str">
        <f t="shared" si="519"/>
        <v>VA</v>
      </c>
      <c r="BC512">
        <v>9</v>
      </c>
      <c r="BE512" s="97">
        <v>51</v>
      </c>
      <c r="BF512" s="99">
        <v>909</v>
      </c>
      <c r="BG512" s="106">
        <f t="shared" si="520"/>
        <v>51909</v>
      </c>
      <c r="BH512" t="s">
        <v>2605</v>
      </c>
      <c r="BI512" t="s">
        <v>3184</v>
      </c>
    </row>
    <row r="513" spans="1:61" outlineLevel="1">
      <c r="A513" t="s">
        <v>50</v>
      </c>
      <c r="B513" t="s">
        <v>198</v>
      </c>
      <c r="C513" s="1">
        <f t="shared" si="509"/>
        <v>120227</v>
      </c>
      <c r="D513" s="1">
        <v>0</v>
      </c>
      <c r="E513" s="1"/>
      <c r="F513" s="1"/>
      <c r="G513" s="1"/>
      <c r="H513" s="1"/>
      <c r="I513" s="1"/>
      <c r="J513" s="1"/>
      <c r="K513" s="1"/>
      <c r="L513" s="1"/>
      <c r="M513" s="7">
        <f>IF(Z513&gt;0,RANK(Z513,(Z513:AB513,AC513:AQ513)),0)</f>
        <v>4</v>
      </c>
      <c r="N513" s="7">
        <f>IF(AA513&gt;0,RANK(AA513,(Z513:AB513,AC513:AQ513)),0)</f>
        <v>6</v>
      </c>
      <c r="O513" s="7">
        <f>IF(AB513&gt;0,RANK(AB513,(Z513:AB513,AC513:AQ513)),0)</f>
        <v>1</v>
      </c>
      <c r="P513" s="7">
        <f>IF(AC513&gt;0,RANK(AC513,(Z513:AB513,AC513:AQ513)),0)</f>
        <v>3</v>
      </c>
      <c r="Q513" s="49">
        <f t="shared" si="510"/>
        <v>9235</v>
      </c>
      <c r="R513" s="177">
        <f t="shared" si="511"/>
        <v>7.681302868739967E-2</v>
      </c>
      <c r="S513" s="2"/>
      <c r="T513" s="2">
        <f t="shared" si="512"/>
        <v>0.12327513786420688</v>
      </c>
      <c r="U513" s="2">
        <f t="shared" si="513"/>
        <v>3.8094604373393663E-3</v>
      </c>
      <c r="V513" s="2">
        <f t="shared" si="521"/>
        <v>0.37041596313640029</v>
      </c>
      <c r="W513" s="2">
        <f t="shared" si="522"/>
        <v>0.15699468505410599</v>
      </c>
      <c r="X513" s="2">
        <f t="shared" si="523"/>
        <v>0.29360293444900065</v>
      </c>
      <c r="Y513" s="2">
        <f t="shared" si="514"/>
        <v>5.1901819058946974E-2</v>
      </c>
      <c r="Z513" s="1">
        <f>SUMIF(County!$AT$2346:$AT$2478,$BC513,County!R$2346:R$2478)+SUMIF('Cong Dist'!$BC$1720:$BC$1750,$BC513,'Cong Dist'!Z$1720:Z$1750)</f>
        <v>14821</v>
      </c>
      <c r="AA513" s="1">
        <f>SUMIF(County!$AT$2346:$AT$2478,$BC513,County!S$2346:S$2478)+SUMIF('Cong Dist'!$BC$1720:$BC$1750,$BC513,'Cong Dist'!AA$1720:AA$1750)</f>
        <v>458</v>
      </c>
      <c r="AB513" s="1">
        <f>SUMIF(County!$AT$2346:$AT$2478,$BC513,County!T$2346:T$2478)+SUMIF('Cong Dist'!$BC$1720:$BC$1750,$BC513,'Cong Dist'!AB$1720:AB$1750)</f>
        <v>44534</v>
      </c>
      <c r="AC513" s="1">
        <f>SUMIF(County!$AT$2346:$AT$2478,$BC513,County!U$2346:U$2478)+SUMIF('Cong Dist'!$BC$1720:$BC$1750,$BC513,'Cong Dist'!AC$1720:AC$1750)</f>
        <v>18875</v>
      </c>
      <c r="AD513" s="1">
        <f>SUMIF(County!$AT$2346:$AT$2478,$BC513,County!V$2346:V$2478)+SUMIF('Cong Dist'!$BC$1720:$BC$1750,$BC513,'Cong Dist'!AD$1720:AD$1750)</f>
        <v>35299</v>
      </c>
      <c r="AE513" s="1">
        <f>SUMIF(County!$AT$2346:$AT$2478,$BC513,County!W$2346:W$2478)+SUMIF('Cong Dist'!$BC$1720:$BC$1750,$BC513,'Cong Dist'!AE$1720:AE$1750)</f>
        <v>5408</v>
      </c>
      <c r="AF513" s="1">
        <f>SUMIF(County!$AT$2346:$AT$2478,$BC513,County!X$2346:X$2478)+SUMIF('Cong Dist'!$BC$1720:$BC$1750,$BC513,'Cong Dist'!AF$1720:AF$1750)</f>
        <v>121</v>
      </c>
      <c r="AG513" s="1">
        <f>SUMIF(County!$AT$2346:$AT$2478,$BC513,County!Y$2346:Y$2478)+SUMIF('Cong Dist'!$BC$1720:$BC$1750,$BC513,'Cong Dist'!AG$1720:AG$1750)</f>
        <v>133</v>
      </c>
      <c r="AH513" s="1">
        <f>SUMIF(County!$AT$2346:$AT$2478,$BC513,County!Z$2346:Z$2478)+SUMIF('Cong Dist'!$BC$1720:$BC$1750,$BC513,'Cong Dist'!AH$1720:AH$1750)</f>
        <v>323</v>
      </c>
      <c r="AL513" s="1">
        <f>SUMIF(County!$AT$2346:$AT$2478,$BC513,County!AD$2346:AD$2478)+SUMIF('Cong Dist'!$BC$1720:$BC$1750,$BC513,'Cong Dist'!AL$1720:AL$1750)</f>
        <v>100</v>
      </c>
      <c r="AN513" s="1">
        <f>SUMIF(County!$AT$2346:$AT$2478,$BC513,County!AF$2346:AF$2478)+SUMIF('Cong Dist'!$BC$1720:$BC$1750,$BC513,'Cong Dist'!AN$1720:AN$1750)</f>
        <v>50</v>
      </c>
      <c r="AO513" s="1">
        <f>SUMIF(County!$AT$2346:$AT$2478,$BC513,County!AG$2346:AG$2478)+SUMIF('Cong Dist'!$BC$1720:$BC$1750,$BC513,'Cong Dist'!AO$1720:AO$1750)</f>
        <v>55</v>
      </c>
      <c r="AQ513" s="1">
        <f>SUMIF(County!$AT$2346:$AT$2478,$BC513,County!AI$2346:AI$2478)+SUMIF('Cong Dist'!$BC$1720:$BC$1750,$BC513,'Cong Dist'!AQ$1720:AQ$1750)</f>
        <v>50</v>
      </c>
      <c r="AS513" s="7">
        <f>IF(AD513&gt;0,RANK(AD513,(Z513:AB513,AC513:AQ513)),0)</f>
        <v>2</v>
      </c>
      <c r="AT513" s="7">
        <f>IF(AE513&gt;0,RANK(AE513,(Z513:AB513,AC513:AQ513)),0)</f>
        <v>5</v>
      </c>
      <c r="AU513" s="7">
        <f>IF(AF513&gt;0,RANK(AF513,(Z513:AB513,AC513:AQ513)),0)</f>
        <v>9</v>
      </c>
      <c r="AV513" s="7">
        <f>IF(AG513&gt;0,RANK(AG513,(Z513:AB513,AG513:AQ513)),0)</f>
        <v>5</v>
      </c>
      <c r="AW513" s="2">
        <f t="shared" si="515"/>
        <v>4.4981576517753918E-2</v>
      </c>
      <c r="AX513" s="2">
        <f t="shared" si="516"/>
        <v>1.0064295041879111E-3</v>
      </c>
      <c r="AY513" s="2">
        <f t="shared" si="517"/>
        <v>1.1062406946858859E-3</v>
      </c>
      <c r="BA513" s="2" t="str">
        <f t="shared" si="518"/>
        <v>District 10</v>
      </c>
      <c r="BB513" t="str">
        <f t="shared" si="519"/>
        <v>VA</v>
      </c>
      <c r="BC513">
        <v>10</v>
      </c>
      <c r="BE513" s="97">
        <v>51</v>
      </c>
      <c r="BF513" s="99">
        <v>910</v>
      </c>
      <c r="BG513" s="106">
        <f t="shared" si="520"/>
        <v>51910</v>
      </c>
      <c r="BH513" t="s">
        <v>2605</v>
      </c>
      <c r="BI513" t="s">
        <v>3184</v>
      </c>
    </row>
    <row r="514" spans="1:61" outlineLevel="1">
      <c r="A514" t="s">
        <v>1892</v>
      </c>
      <c r="B514" t="s">
        <v>198</v>
      </c>
      <c r="C514" s="1">
        <f t="shared" si="509"/>
        <v>78141</v>
      </c>
      <c r="D514" s="1">
        <v>0</v>
      </c>
      <c r="E514" s="1"/>
      <c r="F514" s="1"/>
      <c r="G514" s="1"/>
      <c r="H514" s="1"/>
      <c r="I514" s="1"/>
      <c r="J514" s="1"/>
      <c r="K514" s="1"/>
      <c r="L514" s="1"/>
      <c r="M514" s="7">
        <f>IF(Z514&gt;0,RANK(Z514,(Z514:AB514,AC514:AQ514)),0)</f>
        <v>3</v>
      </c>
      <c r="N514" s="7">
        <f>IF(AA514&gt;0,RANK(AA514,(Z514:AB514,AC514:AQ514)),0)</f>
        <v>6</v>
      </c>
      <c r="O514" s="7">
        <f>IF(AB514&gt;0,RANK(AB514,(Z514:AB514,AC514:AQ514)),0)</f>
        <v>1</v>
      </c>
      <c r="P514" s="7">
        <f>IF(AC514&gt;0,RANK(AC514,(Z514:AB514,AC514:AQ514)),0)</f>
        <v>4</v>
      </c>
      <c r="Q514" s="49">
        <f t="shared" si="510"/>
        <v>10522</v>
      </c>
      <c r="R514" s="177">
        <f t="shared" si="511"/>
        <v>0.13465402285611908</v>
      </c>
      <c r="S514" s="2"/>
      <c r="T514" s="2">
        <f t="shared" si="512"/>
        <v>0.15960891209480299</v>
      </c>
      <c r="U514" s="2">
        <f t="shared" si="513"/>
        <v>5.0421673641238276E-3</v>
      </c>
      <c r="V514" s="2">
        <f t="shared" si="521"/>
        <v>0.39117748685069298</v>
      </c>
      <c r="W514" s="2">
        <f t="shared" si="522"/>
        <v>0.1408095622016611</v>
      </c>
      <c r="X514" s="2">
        <f t="shared" si="523"/>
        <v>0.25652346399457393</v>
      </c>
      <c r="Y514" s="2">
        <f t="shared" si="514"/>
        <v>4.6838407494145251E-2</v>
      </c>
      <c r="Z514" s="1">
        <f>SUMIF(County!$AT$2346:$AT$2478,$BC514,County!R$2346:R$2478)+SUMIF('Cong Dist'!$BC$1720:$BC$1750,$BC514,'Cong Dist'!Z$1720:Z$1750)</f>
        <v>12472</v>
      </c>
      <c r="AA514" s="1">
        <f>SUMIF(County!$AT$2346:$AT$2478,$BC514,County!S$2346:S$2478)+SUMIF('Cong Dist'!$BC$1720:$BC$1750,$BC514,'Cong Dist'!AA$1720:AA$1750)</f>
        <v>394</v>
      </c>
      <c r="AB514" s="1">
        <f>SUMIF(County!$AT$2346:$AT$2478,$BC514,County!T$2346:T$2478)+SUMIF('Cong Dist'!$BC$1720:$BC$1750,$BC514,'Cong Dist'!AB$1720:AB$1750)</f>
        <v>30567</v>
      </c>
      <c r="AC514" s="1">
        <f>SUMIF(County!$AT$2346:$AT$2478,$BC514,County!U$2346:U$2478)+SUMIF('Cong Dist'!$BC$1720:$BC$1750,$BC514,'Cong Dist'!AC$1720:AC$1750)</f>
        <v>11003</v>
      </c>
      <c r="AD514" s="1">
        <f>SUMIF(County!$AT$2346:$AT$2478,$BC514,County!V$2346:V$2478)+SUMIF('Cong Dist'!$BC$1720:$BC$1750,$BC514,'Cong Dist'!AD$1720:AD$1750)</f>
        <v>20045</v>
      </c>
      <c r="AE514" s="1">
        <f>SUMIF(County!$AT$2346:$AT$2478,$BC514,County!W$2346:W$2478)+SUMIF('Cong Dist'!$BC$1720:$BC$1750,$BC514,'Cong Dist'!AE$1720:AE$1750)</f>
        <v>2936</v>
      </c>
      <c r="AF514" s="1">
        <f>SUMIF(County!$AT$2346:$AT$2478,$BC514,County!X$2346:X$2478)+SUMIF('Cong Dist'!$BC$1720:$BC$1750,$BC514,'Cong Dist'!AF$1720:AF$1750)</f>
        <v>130</v>
      </c>
      <c r="AG514" s="1">
        <f>SUMIF(County!$AT$2346:$AT$2478,$BC514,County!Y$2346:Y$2478)+SUMIF('Cong Dist'!$BC$1720:$BC$1750,$BC514,'Cong Dist'!AG$1720:AG$1750)</f>
        <v>86</v>
      </c>
      <c r="AH514" s="1">
        <f>SUMIF(County!$AT$2346:$AT$2478,$BC514,County!Z$2346:Z$2478)+SUMIF('Cong Dist'!$BC$1720:$BC$1750,$BC514,'Cong Dist'!AH$1720:AH$1750)</f>
        <v>256</v>
      </c>
      <c r="AL514" s="1">
        <f>SUMIF(County!$AT$2346:$AT$2478,$BC514,County!AD$2346:AD$2478)+SUMIF('Cong Dist'!$BC$1720:$BC$1750,$BC514,'Cong Dist'!AL$1720:AL$1750)</f>
        <v>107</v>
      </c>
      <c r="AN514" s="1">
        <f>SUMIF(County!$AT$2346:$AT$2478,$BC514,County!AF$2346:AF$2478)+SUMIF('Cong Dist'!$BC$1720:$BC$1750,$BC514,'Cong Dist'!AN$1720:AN$1750)</f>
        <v>43</v>
      </c>
      <c r="AO514" s="1">
        <f>SUMIF(County!$AT$2346:$AT$2478,$BC514,County!AG$2346:AG$2478)+SUMIF('Cong Dist'!$BC$1720:$BC$1750,$BC514,'Cong Dist'!AO$1720:AO$1750)</f>
        <v>46</v>
      </c>
      <c r="AQ514" s="1">
        <f>SUMIF(County!$AT$2346:$AT$2478,$BC514,County!AI$2346:AI$2478)+SUMIF('Cong Dist'!$BC$1720:$BC$1750,$BC514,'Cong Dist'!AQ$1720:AQ$1750)</f>
        <v>56</v>
      </c>
      <c r="AS514" s="7">
        <f>IF(AD514&gt;0,RANK(AD514,(Z514:AB514,AC514:AQ514)),0)</f>
        <v>2</v>
      </c>
      <c r="AT514" s="7">
        <f>IF(AE514&gt;0,RANK(AE514,(Z514:AB514,AC514:AQ514)),0)</f>
        <v>5</v>
      </c>
      <c r="AU514" s="7">
        <f>IF(AF514&gt;0,RANK(AF514,(Z514:AB514,AC514:AQ514)),0)</f>
        <v>8</v>
      </c>
      <c r="AV514" s="7">
        <f>IF(AG514&gt;0,RANK(AG514,(Z514:AB514,AG514:AQ514)),0)</f>
        <v>6</v>
      </c>
      <c r="AW514" s="2">
        <f t="shared" si="515"/>
        <v>3.7573105028090248E-2</v>
      </c>
      <c r="AX514" s="2">
        <f t="shared" si="516"/>
        <v>1.6636592825789278E-3</v>
      </c>
      <c r="AY514" s="2">
        <f t="shared" si="517"/>
        <v>1.1005746023214447E-3</v>
      </c>
      <c r="BA514" s="2" t="str">
        <f t="shared" si="518"/>
        <v>District 11</v>
      </c>
      <c r="BB514" t="str">
        <f t="shared" si="519"/>
        <v>VA</v>
      </c>
      <c r="BC514">
        <v>11</v>
      </c>
      <c r="BE514" s="97">
        <v>51</v>
      </c>
      <c r="BF514" s="99">
        <v>911</v>
      </c>
      <c r="BG514" s="106">
        <f t="shared" si="520"/>
        <v>51911</v>
      </c>
      <c r="BH514" t="s">
        <v>2605</v>
      </c>
      <c r="BI514" t="s">
        <v>3184</v>
      </c>
    </row>
    <row r="515" spans="1:61">
      <c r="A515" t="s">
        <v>1713</v>
      </c>
      <c r="B515" t="s">
        <v>1105</v>
      </c>
      <c r="C515" s="1">
        <f t="shared" si="509"/>
        <v>1025452</v>
      </c>
      <c r="D515" s="1">
        <f>State!CA38</f>
        <v>49</v>
      </c>
      <c r="E515" s="1">
        <f>ROUND(T515*$D515,0)</f>
        <v>5</v>
      </c>
      <c r="F515" s="1"/>
      <c r="G515" s="1">
        <f>ROUND(V515*$D515,0)</f>
        <v>16</v>
      </c>
      <c r="H515" s="1">
        <f>ROUND(W515*$D515,0)</f>
        <v>8</v>
      </c>
      <c r="I515" s="1">
        <f>ROUND(X515*$D515,0)</f>
        <v>17</v>
      </c>
      <c r="J515" s="1">
        <f>ROUND(Y515*$D515,0)</f>
        <v>3</v>
      </c>
      <c r="K515" s="1"/>
      <c r="L515" s="1"/>
      <c r="M515" s="7">
        <f>IF(Z515&gt;0,RANK(Z515,(Z515:AB515,AC515:AQ515)),0)</f>
        <v>4</v>
      </c>
      <c r="N515" s="7">
        <f>IF(AA515&gt;0,RANK(AA515,(Z515:AB515,AC515:AQ515)),0)</f>
        <v>6</v>
      </c>
      <c r="O515" s="7">
        <f>IF(AB515&gt;0,RANK(AB515,(Z515:AB515,AC515:AQ515)),0)</f>
        <v>2</v>
      </c>
      <c r="P515" s="7">
        <f>IF(AC515&gt;0,RANK(AC515,(Z515:AB515,AC515:AQ515)),0)</f>
        <v>3</v>
      </c>
      <c r="Q515" s="49">
        <f t="shared" si="510"/>
        <v>28922</v>
      </c>
      <c r="R515" s="177">
        <f t="shared" si="511"/>
        <v>2.8204148024480912E-2</v>
      </c>
      <c r="S515" s="2"/>
      <c r="T515" s="2">
        <f t="shared" si="512"/>
        <v>9.5356974290361718E-2</v>
      </c>
      <c r="U515" s="2">
        <f t="shared" si="513"/>
        <v>3.5545300998974113E-3</v>
      </c>
      <c r="V515" s="2">
        <f t="shared" si="521"/>
        <v>0.31977898526698473</v>
      </c>
      <c r="W515" s="2">
        <f t="shared" si="522"/>
        <v>0.16690201004045047</v>
      </c>
      <c r="X515" s="2">
        <f t="shared" si="523"/>
        <v>0.34798313329146563</v>
      </c>
      <c r="Y515" s="2">
        <f t="shared" si="514"/>
        <v>6.6424367010840035E-2</v>
      </c>
      <c r="Z515" s="1">
        <f t="shared" ref="Z515:AH515" si="524">SUM(Z504:Z514)</f>
        <v>97784</v>
      </c>
      <c r="AA515" s="1">
        <f t="shared" si="524"/>
        <v>3645</v>
      </c>
      <c r="AB515" s="1">
        <f t="shared" si="524"/>
        <v>327918</v>
      </c>
      <c r="AC515" s="1">
        <f t="shared" si="524"/>
        <v>171150</v>
      </c>
      <c r="AD515" s="1">
        <f t="shared" si="524"/>
        <v>356840</v>
      </c>
      <c r="AE515" s="1">
        <f t="shared" si="524"/>
        <v>60228</v>
      </c>
      <c r="AF515" s="1">
        <f t="shared" si="524"/>
        <v>914</v>
      </c>
      <c r="AG515" s="1">
        <f t="shared" si="524"/>
        <v>1102</v>
      </c>
      <c r="AH515" s="1">
        <f t="shared" si="524"/>
        <v>2917</v>
      </c>
      <c r="AL515" s="1">
        <f>SUM(AL504:AL514)</f>
        <v>1458</v>
      </c>
      <c r="AN515" s="1">
        <f>SUM(AN504:AN514)</f>
        <v>399</v>
      </c>
      <c r="AO515" s="1">
        <f>SUM(AO504:AO514)</f>
        <v>444</v>
      </c>
      <c r="AQ515" s="1">
        <f>SUM(AQ504:AQ514)</f>
        <v>653</v>
      </c>
      <c r="AS515" s="7">
        <f>IF(AD515&gt;0,RANK(AD515,(Z515:AB515,AC515:AQ515)),0)</f>
        <v>1</v>
      </c>
      <c r="AT515" s="7">
        <f>IF(AE515&gt;0,RANK(AE515,(Z515:AB515,AC515:AQ515)),0)</f>
        <v>5</v>
      </c>
      <c r="AU515" s="7">
        <f>IF(AF515&gt;0,RANK(AF515,(Z515:AB515,AC515:AQ515)),0)</f>
        <v>10</v>
      </c>
      <c r="AV515" s="7">
        <f>IF(AG515&gt;0,RANK(AG515,(Z515:AB515,AG515:AQ515)),0)</f>
        <v>6</v>
      </c>
      <c r="AW515" s="2">
        <f t="shared" si="515"/>
        <v>5.8733124514848085E-2</v>
      </c>
      <c r="AX515" s="2">
        <f t="shared" si="516"/>
        <v>8.9131426921981716E-4</v>
      </c>
      <c r="AY515" s="2">
        <f t="shared" si="517"/>
        <v>1.0746480576370224E-3</v>
      </c>
      <c r="BA515" s="2" t="str">
        <f t="shared" si="518"/>
        <v>Virginia</v>
      </c>
      <c r="BB515" t="str">
        <f t="shared" si="519"/>
        <v>T</v>
      </c>
      <c r="BE515" s="97">
        <v>51</v>
      </c>
      <c r="BF515" s="99"/>
      <c r="BG515" s="106">
        <f t="shared" si="520"/>
        <v>51000</v>
      </c>
      <c r="BH515" t="s">
        <v>1619</v>
      </c>
      <c r="BI515" t="s">
        <v>3184</v>
      </c>
    </row>
    <row r="516" spans="1:61">
      <c r="C516" s="1"/>
      <c r="D516" s="1"/>
      <c r="E516" s="1"/>
      <c r="F516" s="1"/>
      <c r="G516" s="1"/>
      <c r="H516" s="1"/>
      <c r="I516" s="1"/>
      <c r="J516" s="1"/>
      <c r="K516" s="1"/>
      <c r="L516" s="1"/>
      <c r="M516" s="7"/>
      <c r="N516" s="7"/>
      <c r="O516" s="7"/>
      <c r="P516" s="7"/>
      <c r="Q516" s="49"/>
      <c r="R516" s="177"/>
      <c r="S516" s="2"/>
      <c r="T516" s="2"/>
      <c r="U516" s="2"/>
      <c r="V516" s="2"/>
      <c r="W516" s="2"/>
      <c r="X516" s="2"/>
      <c r="Y516" s="2"/>
      <c r="AK516" s="1"/>
      <c r="AL516" s="1"/>
      <c r="AN516" s="1"/>
      <c r="AO516" s="1"/>
      <c r="AP516" s="1"/>
      <c r="AQ516" s="1"/>
      <c r="AS516" s="7"/>
      <c r="AT516" s="7"/>
      <c r="AU516" s="7"/>
      <c r="AV516" s="7"/>
      <c r="AW516" s="2"/>
      <c r="AX516" s="2"/>
      <c r="AY516" s="2"/>
      <c r="BA516" s="2"/>
      <c r="BF516" s="99"/>
    </row>
    <row r="517" spans="1:61" outlineLevel="1">
      <c r="A517" s="9" t="s">
        <v>2143</v>
      </c>
      <c r="B517" t="s">
        <v>1549</v>
      </c>
      <c r="C517" s="1">
        <f t="shared" ref="C517:C527" si="525">SUM(Z517:AQ517)</f>
        <v>65116</v>
      </c>
      <c r="D517" s="1">
        <v>3</v>
      </c>
      <c r="E517" s="1">
        <v>0</v>
      </c>
      <c r="F517" s="1">
        <v>0</v>
      </c>
      <c r="G517" s="1">
        <v>0</v>
      </c>
      <c r="H517" s="1">
        <v>0</v>
      </c>
      <c r="I517" s="1">
        <v>0</v>
      </c>
      <c r="J517" s="1"/>
      <c r="K517" s="1"/>
      <c r="L517" s="1"/>
      <c r="M517" s="7">
        <f>IF(Z517&gt;0,RANK(Z517,(Z517:AB517,AC517:AQ517)),0)</f>
        <v>3</v>
      </c>
      <c r="N517" s="7">
        <f>IF(AA517&gt;0,RANK(AA517,(Z517:AB517,AC517:AQ517)),0)</f>
        <v>0</v>
      </c>
      <c r="O517" s="7">
        <f>IF(AB517&gt;0,RANK(AB517,(Z517:AB517,AC517:AQ517)),0)</f>
        <v>0</v>
      </c>
      <c r="P517" s="7">
        <f>IF(AC517&gt;0,RANK(AC517,(Z517:AB517,AC517:AQ517)),0)</f>
        <v>2</v>
      </c>
      <c r="Q517" s="49">
        <f t="shared" ref="Q517:Q527" si="526">MAX(Z517:AG517)-LARGE(Z517:AG517,2)</f>
        <v>40513</v>
      </c>
      <c r="R517" s="177">
        <f t="shared" ref="R517:R527" si="527">Q517/C517</f>
        <v>0.62216659499969285</v>
      </c>
      <c r="S517" s="2"/>
      <c r="T517" s="2">
        <f t="shared" ref="T517:T526" si="528">IF($C517=0,"-",Z517/$C517)</f>
        <v>0.10542723754530377</v>
      </c>
      <c r="U517" s="2">
        <f t="shared" ref="U517:U526" si="529">IF($C517=0,"-",AA517/$C517)</f>
        <v>0</v>
      </c>
      <c r="V517" s="2">
        <f t="shared" ref="V517:V526" si="530">IF($C517=0,"-",AB517/$C517)</f>
        <v>0</v>
      </c>
      <c r="W517" s="2">
        <f t="shared" ref="W517:W527" si="531">IF($C517=0,"-",AC517/$C517)</f>
        <v>0.11780514773634744</v>
      </c>
      <c r="X517" s="2">
        <f t="shared" ref="X517:X527" si="532">IF($C517=0,"-",AD517/$C517)</f>
        <v>0.73997174273604027</v>
      </c>
      <c r="Y517" s="2">
        <f t="shared" ref="Y517:Y527" si="533">IF(C517=0,"-",(1-T517-U517-V517-W517-X517))</f>
        <v>3.6795871982308492E-2</v>
      </c>
      <c r="Z517" s="1">
        <f>SUMIF(County!$AT$2481:$AT$2519,$BC517,County!R$2481:R$2519)+SUMIF($BC$1753:$BC$1775,$BC517,Z$1753:Z$1775)</f>
        <v>6865</v>
      </c>
      <c r="AC517" s="1">
        <f>SUMIF(County!$AT$2481:$AT$2519,$BC517,County!U$2481:U$2519)+SUMIF($BC$1753:$BC$1775,$BC517,AC$1753:AC$1775)</f>
        <v>7671</v>
      </c>
      <c r="AD517" s="1">
        <f>SUMIF(County!$AT$2481:$AT$2519,$BC517,County!V$2481:V$2519)+SUMIF($BC$1753:$BC$1775,$BC517,AD$1753:AD$1775)</f>
        <v>48184</v>
      </c>
      <c r="AE517" s="1">
        <f>SUMIF(County!$AT$2481:$AT$2519,$BC517,County!W$2481:W$2519)+SUMIF($BC$1753:$BC$1775,$BC517,AE$1753:AE$1775)</f>
        <v>2396</v>
      </c>
      <c r="AI517" s="49"/>
      <c r="AK517" s="1"/>
      <c r="AL517" s="1"/>
      <c r="AM517" s="49"/>
      <c r="AN517" s="1"/>
      <c r="AO517" s="1"/>
      <c r="AP517" s="1"/>
      <c r="AQ517" s="1"/>
      <c r="AS517" s="7">
        <f>IF(AD517&gt;0,RANK(AD517,(Z517:AB517,AC517:AQ517)),0)</f>
        <v>1</v>
      </c>
      <c r="AT517" s="7">
        <f>IF(AE517&gt;0,RANK(AE517,(Z517:AB517,AC517:AQ517)),0)</f>
        <v>4</v>
      </c>
      <c r="AU517" s="7">
        <f>IF(AF517&gt;0,RANK(AF517,(Z517:AB517,AC517:AQ517)),0)</f>
        <v>0</v>
      </c>
      <c r="AV517" s="7">
        <f>IF(AG517&gt;0,RANK(AG517,(Z517:AB517,AG517:AQ517)),0)</f>
        <v>0</v>
      </c>
      <c r="AW517" s="2">
        <f t="shared" ref="AW517:AW527" si="534">IF($C517=0,"-",AE517/$C517)</f>
        <v>3.6795871982308492E-2</v>
      </c>
      <c r="AX517" s="2">
        <f t="shared" ref="AX517:AX527" si="535">IF($C517=0,"-",AF517/$C517)</f>
        <v>0</v>
      </c>
      <c r="AY517" s="2">
        <f t="shared" ref="AY517:AY527" si="536">IF($C517=0,"-",AG517/$C517)</f>
        <v>0</v>
      </c>
      <c r="BA517" s="2" t="str">
        <f t="shared" ref="BA517:BA527" si="537">A517</f>
        <v>District 1</v>
      </c>
      <c r="BB517" t="str">
        <f t="shared" ref="BB517:BB527" si="538">B517</f>
        <v>WA</v>
      </c>
      <c r="BC517">
        <v>1</v>
      </c>
      <c r="BE517" s="97">
        <v>53</v>
      </c>
      <c r="BF517" s="99">
        <v>901</v>
      </c>
      <c r="BG517" s="106">
        <f t="shared" ref="BG517:BG527" si="539">BE517*1000+BF517</f>
        <v>53901</v>
      </c>
      <c r="BH517" t="s">
        <v>2605</v>
      </c>
      <c r="BI517" t="s">
        <v>3184</v>
      </c>
    </row>
    <row r="518" spans="1:61" outlineLevel="1">
      <c r="A518" s="9" t="s">
        <v>1563</v>
      </c>
      <c r="B518" t="s">
        <v>1549</v>
      </c>
      <c r="C518" s="1">
        <f t="shared" si="525"/>
        <v>56397</v>
      </c>
      <c r="D518" s="1">
        <v>3</v>
      </c>
      <c r="E518" s="1">
        <v>0</v>
      </c>
      <c r="F518" s="1">
        <v>0</v>
      </c>
      <c r="G518" s="1">
        <v>0</v>
      </c>
      <c r="H518" s="1">
        <v>0</v>
      </c>
      <c r="I518" s="1">
        <v>0</v>
      </c>
      <c r="J518" s="1"/>
      <c r="K518" s="1"/>
      <c r="L518" s="1"/>
      <c r="M518" s="7">
        <f>IF(Z518&gt;0,RANK(Z518,(Z518:AB518,AC518:AQ518)),0)</f>
        <v>3</v>
      </c>
      <c r="N518" s="7">
        <f>IF(AA518&gt;0,RANK(AA518,(Z518:AB518,AC518:AQ518)),0)</f>
        <v>0</v>
      </c>
      <c r="O518" s="7">
        <f>IF(AB518&gt;0,RANK(AB518,(Z518:AB518,AC518:AQ518)),0)</f>
        <v>0</v>
      </c>
      <c r="P518" s="7">
        <f>IF(AC518&gt;0,RANK(AC518,(Z518:AB518,AC518:AQ518)),0)</f>
        <v>2</v>
      </c>
      <c r="Q518" s="49">
        <f t="shared" si="526"/>
        <v>34986</v>
      </c>
      <c r="R518" s="177">
        <f t="shared" si="527"/>
        <v>0.62035214639076541</v>
      </c>
      <c r="S518" s="2"/>
      <c r="T518" s="2">
        <f t="shared" si="528"/>
        <v>0.10332109863999858</v>
      </c>
      <c r="U518" s="2">
        <f t="shared" si="529"/>
        <v>0</v>
      </c>
      <c r="V518" s="2">
        <f t="shared" si="530"/>
        <v>0</v>
      </c>
      <c r="W518" s="2">
        <f t="shared" si="531"/>
        <v>0.11857013670939943</v>
      </c>
      <c r="X518" s="2">
        <f t="shared" si="532"/>
        <v>0.73892228310016494</v>
      </c>
      <c r="Y518" s="2">
        <f t="shared" si="533"/>
        <v>3.9186481550437025E-2</v>
      </c>
      <c r="Z518" s="1">
        <f>SUMIF(County!$AT$2481:$AT$2519,$BC518,County!R$2481:R$2519)+SUMIF($BC$1753:$BC$1775,$BC518,Z$1753:Z$1775)</f>
        <v>5827</v>
      </c>
      <c r="AC518" s="1">
        <f>SUMIF(County!$AT$2481:$AT$2519,$BC518,County!U$2481:U$2519)+SUMIF($BC$1753:$BC$1775,$BC518,AC$1753:AC$1775)</f>
        <v>6687</v>
      </c>
      <c r="AD518" s="1">
        <f>SUMIF(County!$AT$2481:$AT$2519,$BC518,County!V$2481:V$2519)+SUMIF($BC$1753:$BC$1775,$BC518,AD$1753:AD$1775)</f>
        <v>41673</v>
      </c>
      <c r="AE518" s="1">
        <f>SUMIF(County!$AT$2481:$AT$2519,$BC518,County!W$2481:W$2519)+SUMIF($BC$1753:$BC$1775,$BC518,AE$1753:AE$1775)</f>
        <v>2210</v>
      </c>
      <c r="AK518" s="1"/>
      <c r="AL518" s="1"/>
      <c r="AM518" s="49"/>
      <c r="AN518" s="1"/>
      <c r="AO518" s="1"/>
      <c r="AP518" s="1"/>
      <c r="AQ518" s="1"/>
      <c r="AS518" s="7">
        <f>IF(AD518&gt;0,RANK(AD518,(Z518:AB518,AC518:AQ518)),0)</f>
        <v>1</v>
      </c>
      <c r="AT518" s="7">
        <f>IF(AE518&gt;0,RANK(AE518,(Z518:AB518,AC518:AQ518)),0)</f>
        <v>4</v>
      </c>
      <c r="AU518" s="7">
        <f>IF(AF518&gt;0,RANK(AF518,(Z518:AB518,AC518:AQ518)),0)</f>
        <v>0</v>
      </c>
      <c r="AV518" s="7">
        <f>IF(AG518&gt;0,RANK(AG518,(Z518:AB518,AG518:AQ518)),0)</f>
        <v>0</v>
      </c>
      <c r="AW518" s="2">
        <f t="shared" si="534"/>
        <v>3.918648155043708E-2</v>
      </c>
      <c r="AX518" s="2">
        <f t="shared" si="535"/>
        <v>0</v>
      </c>
      <c r="AY518" s="2">
        <f t="shared" si="536"/>
        <v>0</v>
      </c>
      <c r="BA518" s="2" t="str">
        <f t="shared" si="537"/>
        <v>District 2</v>
      </c>
      <c r="BB518" t="str">
        <f t="shared" si="538"/>
        <v>WA</v>
      </c>
      <c r="BC518">
        <v>2</v>
      </c>
      <c r="BE518" s="97">
        <v>53</v>
      </c>
      <c r="BF518" s="99">
        <v>902</v>
      </c>
      <c r="BG518" s="106">
        <f t="shared" si="539"/>
        <v>53902</v>
      </c>
      <c r="BH518" t="s">
        <v>2605</v>
      </c>
      <c r="BI518" t="s">
        <v>3184</v>
      </c>
    </row>
    <row r="519" spans="1:61" outlineLevel="1">
      <c r="A519" s="9" t="s">
        <v>1564</v>
      </c>
      <c r="B519" t="s">
        <v>1549</v>
      </c>
      <c r="C519" s="1">
        <f t="shared" si="525"/>
        <v>78457</v>
      </c>
      <c r="D519" s="1">
        <v>3</v>
      </c>
      <c r="E519" s="1">
        <v>0</v>
      </c>
      <c r="F519" s="1">
        <v>0</v>
      </c>
      <c r="G519" s="1">
        <v>0</v>
      </c>
      <c r="H519" s="1">
        <v>0</v>
      </c>
      <c r="I519" s="1">
        <v>0</v>
      </c>
      <c r="J519" s="1"/>
      <c r="K519" s="1"/>
      <c r="L519" s="1"/>
      <c r="M519" s="7">
        <f>IF(Z519&gt;0,RANK(Z519,(Z519:AB519,AC519:AQ519)),0)</f>
        <v>3</v>
      </c>
      <c r="N519" s="7">
        <f>IF(AA519&gt;0,RANK(AA519,(Z519:AB519,AC519:AQ519)),0)</f>
        <v>0</v>
      </c>
      <c r="O519" s="7">
        <f>IF(AB519&gt;0,RANK(AB519,(Z519:AB519,AC519:AQ519)),0)</f>
        <v>0</v>
      </c>
      <c r="P519" s="7">
        <f>IF(AC519&gt;0,RANK(AC519,(Z519:AB519,AC519:AQ519)),0)</f>
        <v>2</v>
      </c>
      <c r="Q519" s="49">
        <f t="shared" si="526"/>
        <v>53640</v>
      </c>
      <c r="R519" s="177">
        <f t="shared" si="527"/>
        <v>0.68368660540168502</v>
      </c>
      <c r="S519" s="2"/>
      <c r="T519" s="2">
        <f t="shared" si="528"/>
        <v>8.2108670991753438E-2</v>
      </c>
      <c r="U519" s="2">
        <f t="shared" si="529"/>
        <v>0</v>
      </c>
      <c r="V519" s="2">
        <f t="shared" si="530"/>
        <v>0</v>
      </c>
      <c r="W519" s="2">
        <f t="shared" si="531"/>
        <v>9.8907681914934292E-2</v>
      </c>
      <c r="X519" s="2">
        <f t="shared" si="532"/>
        <v>0.78259428731661929</v>
      </c>
      <c r="Y519" s="2">
        <f t="shared" si="533"/>
        <v>3.6389359776692998E-2</v>
      </c>
      <c r="Z519" s="1">
        <f>SUMIF(County!$AT$2481:$AT$2519,$BC519,County!R$2481:R$2519)+SUMIF($BC$1753:$BC$1775,$BC519,Z$1753:Z$1775)</f>
        <v>6442</v>
      </c>
      <c r="AC519" s="1">
        <f>SUMIF(County!$AT$2481:$AT$2519,$BC519,County!U$2481:U$2519)+SUMIF($BC$1753:$BC$1775,$BC519,AC$1753:AC$1775)</f>
        <v>7760</v>
      </c>
      <c r="AD519" s="1">
        <f>SUMIF(County!$AT$2481:$AT$2519,$BC519,County!V$2481:V$2519)+SUMIF($BC$1753:$BC$1775,$BC519,AD$1753:AD$1775)</f>
        <v>61400</v>
      </c>
      <c r="AE519" s="1">
        <f>SUMIF(County!$AT$2481:$AT$2519,$BC519,County!W$2481:W$2519)+SUMIF($BC$1753:$BC$1775,$BC519,AE$1753:AE$1775)</f>
        <v>2855</v>
      </c>
      <c r="AI519" s="49"/>
      <c r="AK519" s="1"/>
      <c r="AL519" s="1"/>
      <c r="AM519" s="49"/>
      <c r="AN519" s="1"/>
      <c r="AO519" s="1"/>
      <c r="AP519" s="1"/>
      <c r="AQ519" s="1"/>
      <c r="AS519" s="7">
        <f>IF(AD519&gt;0,RANK(AD519,(Z519:AB519,AC519:AQ519)),0)</f>
        <v>1</v>
      </c>
      <c r="AT519" s="7">
        <f>IF(AE519&gt;0,RANK(AE519,(Z519:AB519,AC519:AQ519)),0)</f>
        <v>4</v>
      </c>
      <c r="AU519" s="7">
        <f>IF(AF519&gt;0,RANK(AF519,(Z519:AB519,AC519:AQ519)),0)</f>
        <v>0</v>
      </c>
      <c r="AV519" s="7">
        <f>IF(AG519&gt;0,RANK(AG519,(Z519:AB519,AG519:AQ519)),0)</f>
        <v>0</v>
      </c>
      <c r="AW519" s="2">
        <f t="shared" si="534"/>
        <v>3.6389359776692963E-2</v>
      </c>
      <c r="AX519" s="2">
        <f t="shared" si="535"/>
        <v>0</v>
      </c>
      <c r="AY519" s="2">
        <f t="shared" si="536"/>
        <v>0</v>
      </c>
      <c r="BA519" s="2" t="str">
        <f t="shared" si="537"/>
        <v>District 3</v>
      </c>
      <c r="BB519" t="str">
        <f t="shared" si="538"/>
        <v>WA</v>
      </c>
      <c r="BC519">
        <v>3</v>
      </c>
      <c r="BE519" s="97">
        <v>53</v>
      </c>
      <c r="BF519" s="99">
        <v>903</v>
      </c>
      <c r="BG519" s="106">
        <f t="shared" si="539"/>
        <v>53903</v>
      </c>
      <c r="BH519" t="s">
        <v>2605</v>
      </c>
      <c r="BI519" t="s">
        <v>3184</v>
      </c>
    </row>
    <row r="520" spans="1:61" outlineLevel="1">
      <c r="A520" s="9" t="s">
        <v>1825</v>
      </c>
      <c r="B520" t="s">
        <v>1549</v>
      </c>
      <c r="C520" s="1">
        <f t="shared" si="525"/>
        <v>69316</v>
      </c>
      <c r="D520" s="1">
        <v>3</v>
      </c>
      <c r="E520" s="1">
        <v>0</v>
      </c>
      <c r="F520" s="1">
        <v>0</v>
      </c>
      <c r="G520" s="1">
        <v>0</v>
      </c>
      <c r="H520" s="1">
        <v>0</v>
      </c>
      <c r="I520" s="1">
        <v>0</v>
      </c>
      <c r="J520" s="1"/>
      <c r="K520" s="1"/>
      <c r="L520" s="1"/>
      <c r="M520" s="7">
        <f>IF(Z520&gt;0,RANK(Z520,(Z520:AB520,AC520:AQ520)),0)</f>
        <v>3</v>
      </c>
      <c r="N520" s="7">
        <f>IF(AA520&gt;0,RANK(AA520,(Z520:AB520,AC520:AQ520)),0)</f>
        <v>0</v>
      </c>
      <c r="O520" s="7">
        <f>IF(AB520&gt;0,RANK(AB520,(Z520:AB520,AC520:AQ520)),0)</f>
        <v>0</v>
      </c>
      <c r="P520" s="7">
        <f>IF(AC520&gt;0,RANK(AC520,(Z520:AB520,AC520:AQ520)),0)</f>
        <v>2</v>
      </c>
      <c r="Q520" s="49">
        <f t="shared" si="526"/>
        <v>47291</v>
      </c>
      <c r="R520" s="177">
        <f t="shared" si="527"/>
        <v>0.68225229384269148</v>
      </c>
      <c r="S520" s="2"/>
      <c r="T520" s="2">
        <f t="shared" si="528"/>
        <v>6.3765941485371347E-2</v>
      </c>
      <c r="U520" s="2">
        <f t="shared" si="529"/>
        <v>0</v>
      </c>
      <c r="V520" s="2">
        <f t="shared" si="530"/>
        <v>0</v>
      </c>
      <c r="W520" s="2">
        <f t="shared" si="531"/>
        <v>0.10574759074383981</v>
      </c>
      <c r="X520" s="2">
        <f t="shared" si="532"/>
        <v>0.78799988458653125</v>
      </c>
      <c r="Y520" s="2">
        <f t="shared" si="533"/>
        <v>4.2486583184257687E-2</v>
      </c>
      <c r="Z520" s="1">
        <f>SUMIF(County!$AT$2481:$AT$2519,$BC520,County!R$2481:R$2519)+SUMIF($BC$1753:$BC$1775,$BC520,Z$1753:Z$1775)</f>
        <v>4420</v>
      </c>
      <c r="AC520" s="1">
        <f>SUMIF(County!$AT$2481:$AT$2519,$BC520,County!U$2481:U$2519)+SUMIF($BC$1753:$BC$1775,$BC520,AC$1753:AC$1775)</f>
        <v>7330</v>
      </c>
      <c r="AD520" s="1">
        <f>SUMIF(County!$AT$2481:$AT$2519,$BC520,County!V$2481:V$2519)+SUMIF($BC$1753:$BC$1775,$BC520,AD$1753:AD$1775)</f>
        <v>54621</v>
      </c>
      <c r="AE520" s="1">
        <f>SUMIF(County!$AT$2481:$AT$2519,$BC520,County!W$2481:W$2519)+SUMIF($BC$1753:$BC$1775,$BC520,AE$1753:AE$1775)</f>
        <v>2945</v>
      </c>
      <c r="AI520" s="49"/>
      <c r="AK520" s="1"/>
      <c r="AL520" s="1"/>
      <c r="AM520" s="49"/>
      <c r="AN520" s="1"/>
      <c r="AO520" s="1"/>
      <c r="AP520" s="1"/>
      <c r="AQ520" s="1"/>
      <c r="AS520" s="7">
        <f>IF(AD520&gt;0,RANK(AD520,(Z520:AB520,AC520:AQ520)),0)</f>
        <v>1</v>
      </c>
      <c r="AT520" s="7">
        <f>IF(AE520&gt;0,RANK(AE520,(Z520:AB520,AC520:AQ520)),0)</f>
        <v>4</v>
      </c>
      <c r="AU520" s="7">
        <f>IF(AF520&gt;0,RANK(AF520,(Z520:AB520,AC520:AQ520)),0)</f>
        <v>0</v>
      </c>
      <c r="AV520" s="7">
        <f>IF(AG520&gt;0,RANK(AG520,(Z520:AB520,AG520:AQ520)),0)</f>
        <v>0</v>
      </c>
      <c r="AW520" s="2">
        <f t="shared" si="534"/>
        <v>4.2486583184257604E-2</v>
      </c>
      <c r="AX520" s="2">
        <f t="shared" si="535"/>
        <v>0</v>
      </c>
      <c r="AY520" s="2">
        <f t="shared" si="536"/>
        <v>0</v>
      </c>
      <c r="BA520" s="2" t="str">
        <f t="shared" si="537"/>
        <v>District 4</v>
      </c>
      <c r="BB520" t="str">
        <f t="shared" si="538"/>
        <v>WA</v>
      </c>
      <c r="BC520">
        <v>4</v>
      </c>
      <c r="BE520" s="97">
        <v>53</v>
      </c>
      <c r="BF520" s="99">
        <v>904</v>
      </c>
      <c r="BG520" s="106">
        <f t="shared" si="539"/>
        <v>53904</v>
      </c>
      <c r="BH520" t="s">
        <v>2605</v>
      </c>
      <c r="BI520" t="s">
        <v>3184</v>
      </c>
    </row>
    <row r="521" spans="1:61" outlineLevel="1">
      <c r="A521" s="9" t="s">
        <v>1780</v>
      </c>
      <c r="B521" t="s">
        <v>1549</v>
      </c>
      <c r="C521" s="1">
        <f t="shared" si="525"/>
        <v>85567</v>
      </c>
      <c r="D521" s="1">
        <v>3</v>
      </c>
      <c r="E521" s="1">
        <v>0</v>
      </c>
      <c r="F521" s="1">
        <v>0</v>
      </c>
      <c r="G521" s="1">
        <v>0</v>
      </c>
      <c r="H521" s="1">
        <v>0</v>
      </c>
      <c r="I521" s="1">
        <v>0</v>
      </c>
      <c r="J521" s="1"/>
      <c r="K521" s="1"/>
      <c r="L521" s="1"/>
      <c r="M521" s="7">
        <f>IF(Z521&gt;0,RANK(Z521,(Z521:AB521,AC521:AQ521)),0)</f>
        <v>3</v>
      </c>
      <c r="N521" s="7">
        <f>IF(AA521&gt;0,RANK(AA521,(Z521:AB521,AC521:AQ521)),0)</f>
        <v>0</v>
      </c>
      <c r="O521" s="7">
        <f>IF(AB521&gt;0,RANK(AB521,(Z521:AB521,AC521:AQ521)),0)</f>
        <v>0</v>
      </c>
      <c r="P521" s="7">
        <f>IF(AC521&gt;0,RANK(AC521,(Z521:AB521,AC521:AQ521)),0)</f>
        <v>2</v>
      </c>
      <c r="Q521" s="49">
        <f t="shared" si="526"/>
        <v>54449</v>
      </c>
      <c r="R521" s="177">
        <f t="shared" si="527"/>
        <v>0.63633176341346542</v>
      </c>
      <c r="S521" s="2"/>
      <c r="T521" s="2">
        <f t="shared" si="528"/>
        <v>7.957506982832166E-2</v>
      </c>
      <c r="U521" s="2">
        <f t="shared" si="529"/>
        <v>0</v>
      </c>
      <c r="V521" s="2">
        <f t="shared" si="530"/>
        <v>0</v>
      </c>
      <c r="W521" s="2">
        <f t="shared" si="531"/>
        <v>0.11758037561209345</v>
      </c>
      <c r="X521" s="2">
        <f t="shared" si="532"/>
        <v>0.75391213902555887</v>
      </c>
      <c r="Y521" s="2">
        <f t="shared" si="533"/>
        <v>4.8932415534026052E-2</v>
      </c>
      <c r="Z521" s="1">
        <f>SUMIF(County!$AT$2481:$AT$2519,$BC521,County!R$2481:R$2519)+SUMIF($BC$1753:$BC$1775,$BC521,Z$1753:Z$1775)</f>
        <v>6809</v>
      </c>
      <c r="AC521" s="1">
        <f>SUMIF(County!$AT$2481:$AT$2519,$BC521,County!U$2481:U$2519)+SUMIF($BC$1753:$BC$1775,$BC521,AC$1753:AC$1775)</f>
        <v>10061</v>
      </c>
      <c r="AD521" s="1">
        <f>SUMIF(County!$AT$2481:$AT$2519,$BC521,County!V$2481:V$2519)+SUMIF($BC$1753:$BC$1775,$BC521,AD$1753:AD$1775)</f>
        <v>64510</v>
      </c>
      <c r="AE521" s="1">
        <f>SUMIF(County!$AT$2481:$AT$2519,$BC521,County!W$2481:W$2519)+SUMIF($BC$1753:$BC$1775,$BC521,AE$1753:AE$1775)</f>
        <v>4187</v>
      </c>
      <c r="AI521" s="49"/>
      <c r="AK521" s="1"/>
      <c r="AL521" s="1"/>
      <c r="AM521" s="49"/>
      <c r="AN521" s="1"/>
      <c r="AO521" s="1"/>
      <c r="AP521" s="1"/>
      <c r="AQ521" s="1"/>
      <c r="AS521" s="7">
        <f>IF(AD521&gt;0,RANK(AD521,(Z521:AB521,AC521:AQ521)),0)</f>
        <v>1</v>
      </c>
      <c r="AT521" s="7">
        <f>IF(AE521&gt;0,RANK(AE521,(Z521:AB521,AC521:AQ521)),0)</f>
        <v>4</v>
      </c>
      <c r="AU521" s="7">
        <f>IF(AF521&gt;0,RANK(AF521,(Z521:AB521,AC521:AQ521)),0)</f>
        <v>0</v>
      </c>
      <c r="AV521" s="7">
        <f>IF(AG521&gt;0,RANK(AG521,(Z521:AB521,AG521:AQ521)),0)</f>
        <v>0</v>
      </c>
      <c r="AW521" s="2">
        <f t="shared" si="534"/>
        <v>4.8932415534025969E-2</v>
      </c>
      <c r="AX521" s="2">
        <f t="shared" si="535"/>
        <v>0</v>
      </c>
      <c r="AY521" s="2">
        <f t="shared" si="536"/>
        <v>0</v>
      </c>
      <c r="BA521" s="2" t="str">
        <f t="shared" si="537"/>
        <v>District 5</v>
      </c>
      <c r="BB521" t="str">
        <f t="shared" si="538"/>
        <v>WA</v>
      </c>
      <c r="BC521">
        <v>5</v>
      </c>
      <c r="BE521" s="97">
        <v>53</v>
      </c>
      <c r="BF521" s="99">
        <v>905</v>
      </c>
      <c r="BG521" s="106">
        <f t="shared" si="539"/>
        <v>53905</v>
      </c>
      <c r="BH521" t="s">
        <v>2605</v>
      </c>
      <c r="BI521" t="s">
        <v>3184</v>
      </c>
    </row>
    <row r="522" spans="1:61" outlineLevel="1">
      <c r="A522" s="9" t="s">
        <v>1759</v>
      </c>
      <c r="B522" t="s">
        <v>1549</v>
      </c>
      <c r="C522" s="1">
        <f t="shared" si="525"/>
        <v>66541</v>
      </c>
      <c r="D522" s="1">
        <v>3</v>
      </c>
      <c r="E522" s="1">
        <v>0</v>
      </c>
      <c r="F522" s="1">
        <v>0</v>
      </c>
      <c r="G522" s="1">
        <v>0</v>
      </c>
      <c r="H522" s="1">
        <v>0</v>
      </c>
      <c r="I522" s="1">
        <v>0</v>
      </c>
      <c r="J522" s="1"/>
      <c r="K522" s="1"/>
      <c r="L522" s="1"/>
      <c r="M522" s="7">
        <f>IF(Z522&gt;0,RANK(Z522,(Z522:AB522,AC522:AQ522)),0)</f>
        <v>3</v>
      </c>
      <c r="N522" s="7">
        <f>IF(AA522&gt;0,RANK(AA522,(Z522:AB522,AC522:AQ522)),0)</f>
        <v>0</v>
      </c>
      <c r="O522" s="7">
        <f>IF(AB522&gt;0,RANK(AB522,(Z522:AB522,AC522:AQ522)),0)</f>
        <v>0</v>
      </c>
      <c r="P522" s="7">
        <f>IF(AC522&gt;0,RANK(AC522,(Z522:AB522,AC522:AQ522)),0)</f>
        <v>2</v>
      </c>
      <c r="Q522" s="49">
        <f t="shared" si="526"/>
        <v>43765</v>
      </c>
      <c r="R522" s="177">
        <f t="shared" si="527"/>
        <v>0.65771479238364317</v>
      </c>
      <c r="S522" s="2"/>
      <c r="T522" s="2">
        <f t="shared" si="528"/>
        <v>9.894651417922784E-2</v>
      </c>
      <c r="U522" s="2">
        <f t="shared" si="529"/>
        <v>0</v>
      </c>
      <c r="V522" s="2">
        <f t="shared" si="530"/>
        <v>0</v>
      </c>
      <c r="W522" s="2">
        <f t="shared" si="531"/>
        <v>0.10133601839467396</v>
      </c>
      <c r="X522" s="2">
        <f t="shared" si="532"/>
        <v>0.75905081077831715</v>
      </c>
      <c r="Y522" s="2">
        <f t="shared" si="533"/>
        <v>4.0666656647781019E-2</v>
      </c>
      <c r="Z522" s="1">
        <f>SUMIF(County!$AT$2481:$AT$2519,$BC522,County!R$2481:R$2519)+SUMIF($BC$1753:$BC$1775,$BC522,Z$1753:Z$1775)</f>
        <v>6584</v>
      </c>
      <c r="AC522" s="1">
        <f>SUMIF(County!$AT$2481:$AT$2519,$BC522,County!U$2481:U$2519)+SUMIF($BC$1753:$BC$1775,$BC522,AC$1753:AC$1775)</f>
        <v>6743</v>
      </c>
      <c r="AD522" s="1">
        <f>SUMIF(County!$AT$2481:$AT$2519,$BC522,County!V$2481:V$2519)+SUMIF($BC$1753:$BC$1775,$BC522,AD$1753:AD$1775)</f>
        <v>50508</v>
      </c>
      <c r="AE522" s="1">
        <f>SUMIF(County!$AT$2481:$AT$2519,$BC522,County!W$2481:W$2519)+SUMIF($BC$1753:$BC$1775,$BC522,AE$1753:AE$1775)</f>
        <v>2706</v>
      </c>
      <c r="AI522" s="49"/>
      <c r="AK522" s="1"/>
      <c r="AL522" s="1"/>
      <c r="AM522" s="49"/>
      <c r="AN522" s="1"/>
      <c r="AO522" s="1"/>
      <c r="AP522" s="1"/>
      <c r="AQ522" s="1"/>
      <c r="AS522" s="7">
        <f>IF(AD522&gt;0,RANK(AD522,(Z522:AB522,AC522:AQ522)),0)</f>
        <v>1</v>
      </c>
      <c r="AT522" s="7">
        <f>IF(AE522&gt;0,RANK(AE522,(Z522:AB522,AC522:AQ522)),0)</f>
        <v>4</v>
      </c>
      <c r="AU522" s="7">
        <f>IF(AF522&gt;0,RANK(AF522,(Z522:AB522,AC522:AQ522)),0)</f>
        <v>0</v>
      </c>
      <c r="AV522" s="7">
        <f>IF(AG522&gt;0,RANK(AG522,(Z522:AB522,AG522:AQ522)),0)</f>
        <v>0</v>
      </c>
      <c r="AW522" s="2">
        <f t="shared" si="534"/>
        <v>4.0666656647781067E-2</v>
      </c>
      <c r="AX522" s="2">
        <f t="shared" si="535"/>
        <v>0</v>
      </c>
      <c r="AY522" s="2">
        <f t="shared" si="536"/>
        <v>0</v>
      </c>
      <c r="BA522" s="2" t="str">
        <f t="shared" si="537"/>
        <v>District 6</v>
      </c>
      <c r="BB522" t="str">
        <f t="shared" si="538"/>
        <v>WA</v>
      </c>
      <c r="BC522">
        <v>6</v>
      </c>
      <c r="BE522" s="97">
        <v>53</v>
      </c>
      <c r="BF522" s="99">
        <v>906</v>
      </c>
      <c r="BG522" s="106">
        <f t="shared" si="539"/>
        <v>53906</v>
      </c>
      <c r="BH522" t="s">
        <v>2605</v>
      </c>
      <c r="BI522" t="s">
        <v>3184</v>
      </c>
    </row>
    <row r="523" spans="1:61" outlineLevel="1">
      <c r="A523" s="9" t="s">
        <v>1356</v>
      </c>
      <c r="B523" t="s">
        <v>1549</v>
      </c>
      <c r="C523" s="1">
        <f t="shared" si="525"/>
        <v>27441</v>
      </c>
      <c r="D523" s="1">
        <v>3</v>
      </c>
      <c r="E523" s="1">
        <v>0</v>
      </c>
      <c r="F523" s="1">
        <v>0</v>
      </c>
      <c r="G523" s="1">
        <v>0</v>
      </c>
      <c r="H523" s="1">
        <v>0</v>
      </c>
      <c r="I523" s="1">
        <v>0</v>
      </c>
      <c r="J523" s="1"/>
      <c r="K523" s="1"/>
      <c r="L523" s="1"/>
      <c r="M523" s="7">
        <f>IF(Z523&gt;0,RANK(Z523,(Z523:AB523,AC523:AQ523)),0)</f>
        <v>2</v>
      </c>
      <c r="N523" s="7">
        <f>IF(AA523&gt;0,RANK(AA523,(Z523:AB523,AC523:AQ523)),0)</f>
        <v>0</v>
      </c>
      <c r="O523" s="7">
        <f>IF(AB523&gt;0,RANK(AB523,(Z523:AB523,AC523:AQ523)),0)</f>
        <v>0</v>
      </c>
      <c r="P523" s="7">
        <f>IF(AC523&gt;0,RANK(AC523,(Z523:AB523,AC523:AQ523)),0)</f>
        <v>3</v>
      </c>
      <c r="Q523" s="49">
        <f t="shared" si="526"/>
        <v>12669</v>
      </c>
      <c r="R523" s="177">
        <f t="shared" si="527"/>
        <v>0.4616814256040232</v>
      </c>
      <c r="S523" s="2"/>
      <c r="T523" s="2">
        <f t="shared" si="528"/>
        <v>0.20130461717867423</v>
      </c>
      <c r="U523" s="2">
        <f t="shared" si="529"/>
        <v>0</v>
      </c>
      <c r="V523" s="2">
        <f t="shared" si="530"/>
        <v>0</v>
      </c>
      <c r="W523" s="2">
        <f t="shared" si="531"/>
        <v>0.10396851426697278</v>
      </c>
      <c r="X523" s="2">
        <f t="shared" si="532"/>
        <v>0.66298604278269746</v>
      </c>
      <c r="Y523" s="2">
        <f t="shared" si="533"/>
        <v>3.1740825771655601E-2</v>
      </c>
      <c r="Z523" s="1">
        <f>SUMIF(County!$AT$2481:$AT$2519,$BC523,County!R$2481:R$2519)+SUMIF($BC$1753:$BC$1775,$BC523,Z$1753:Z$1775)</f>
        <v>5524</v>
      </c>
      <c r="AC523" s="1">
        <f>SUMIF(County!$AT$2481:$AT$2519,$BC523,County!U$2481:U$2519)+SUMIF($BC$1753:$BC$1775,$BC523,AC$1753:AC$1775)</f>
        <v>2853</v>
      </c>
      <c r="AD523" s="1">
        <f>SUMIF(County!$AT$2481:$AT$2519,$BC523,County!V$2481:V$2519)+SUMIF($BC$1753:$BC$1775,$BC523,AD$1753:AD$1775)</f>
        <v>18193</v>
      </c>
      <c r="AE523" s="1">
        <f>SUMIF(County!$AT$2481:$AT$2519,$BC523,County!W$2481:W$2519)+SUMIF($BC$1753:$BC$1775,$BC523,AE$1753:AE$1775)</f>
        <v>871</v>
      </c>
      <c r="AI523" s="49"/>
      <c r="AK523" s="1"/>
      <c r="AL523" s="1"/>
      <c r="AM523" s="49"/>
      <c r="AN523" s="1"/>
      <c r="AO523" s="1"/>
      <c r="AP523" s="1"/>
      <c r="AQ523" s="1"/>
      <c r="AS523" s="7">
        <f>IF(AD523&gt;0,RANK(AD523,(Z523:AB523,AC523:AQ523)),0)</f>
        <v>1</v>
      </c>
      <c r="AT523" s="7">
        <f>IF(AE523&gt;0,RANK(AE523,(Z523:AB523,AC523:AQ523)),0)</f>
        <v>4</v>
      </c>
      <c r="AU523" s="7">
        <f>IF(AF523&gt;0,RANK(AF523,(Z523:AB523,AC523:AQ523)),0)</f>
        <v>0</v>
      </c>
      <c r="AV523" s="7">
        <f>IF(AG523&gt;0,RANK(AG523,(Z523:AB523,AG523:AQ523)),0)</f>
        <v>0</v>
      </c>
      <c r="AW523" s="2">
        <f t="shared" si="534"/>
        <v>3.1740825771655552E-2</v>
      </c>
      <c r="AX523" s="2">
        <f t="shared" si="535"/>
        <v>0</v>
      </c>
      <c r="AY523" s="2">
        <f t="shared" si="536"/>
        <v>0</v>
      </c>
      <c r="BA523" s="2" t="str">
        <f t="shared" si="537"/>
        <v>District 7</v>
      </c>
      <c r="BB523" t="str">
        <f t="shared" si="538"/>
        <v>WA</v>
      </c>
      <c r="BC523">
        <v>7</v>
      </c>
      <c r="BE523" s="97">
        <v>53</v>
      </c>
      <c r="BF523" s="99">
        <v>907</v>
      </c>
      <c r="BG523" s="106">
        <f t="shared" si="539"/>
        <v>53907</v>
      </c>
      <c r="BH523" t="s">
        <v>2605</v>
      </c>
      <c r="BI523" t="s">
        <v>3184</v>
      </c>
    </row>
    <row r="524" spans="1:61" outlineLevel="1">
      <c r="A524" s="9" t="s">
        <v>275</v>
      </c>
      <c r="B524" t="s">
        <v>1549</v>
      </c>
      <c r="C524" s="1">
        <f t="shared" si="525"/>
        <v>66098</v>
      </c>
      <c r="D524" s="1">
        <v>3</v>
      </c>
      <c r="E524" s="1">
        <v>0</v>
      </c>
      <c r="F524" s="1">
        <v>0</v>
      </c>
      <c r="G524" s="1">
        <v>0</v>
      </c>
      <c r="H524" s="1">
        <v>0</v>
      </c>
      <c r="I524" s="1">
        <v>0</v>
      </c>
      <c r="J524" s="1"/>
      <c r="K524" s="1"/>
      <c r="L524" s="1"/>
      <c r="M524" s="7">
        <f>IF(Z524&gt;0,RANK(Z524,(Z524:AB524,AC524:AQ524)),0)</f>
        <v>3</v>
      </c>
      <c r="N524" s="7">
        <f>IF(AA524&gt;0,RANK(AA524,(Z524:AB524,AC524:AQ524)),0)</f>
        <v>0</v>
      </c>
      <c r="O524" s="7">
        <f>IF(AB524&gt;0,RANK(AB524,(Z524:AB524,AC524:AQ524)),0)</f>
        <v>0</v>
      </c>
      <c r="P524" s="7">
        <f>IF(AC524&gt;0,RANK(AC524,(Z524:AB524,AC524:AQ524)),0)</f>
        <v>2</v>
      </c>
      <c r="Q524" s="49">
        <f t="shared" si="526"/>
        <v>44084</v>
      </c>
      <c r="R524" s="177">
        <f t="shared" si="527"/>
        <v>0.66694907561499595</v>
      </c>
      <c r="S524" s="2"/>
      <c r="T524" s="2">
        <f t="shared" si="528"/>
        <v>9.531302006112137E-2</v>
      </c>
      <c r="U524" s="2">
        <f t="shared" si="529"/>
        <v>0</v>
      </c>
      <c r="V524" s="2">
        <f t="shared" si="530"/>
        <v>0</v>
      </c>
      <c r="W524" s="2">
        <f t="shared" si="531"/>
        <v>0.1004115101818512</v>
      </c>
      <c r="X524" s="2">
        <f t="shared" si="532"/>
        <v>0.76736058579684707</v>
      </c>
      <c r="Y524" s="2">
        <f t="shared" si="533"/>
        <v>3.6914883960180278E-2</v>
      </c>
      <c r="Z524" s="1">
        <f>SUMIF(County!$AT$2481:$AT$2519,$BC524,County!R$2481:R$2519)+SUMIF($BC$1753:$BC$1775,$BC524,Z$1753:Z$1775)</f>
        <v>6300</v>
      </c>
      <c r="AC524" s="1">
        <f>SUMIF(County!$AT$2481:$AT$2519,$BC524,County!U$2481:U$2519)+SUMIF($BC$1753:$BC$1775,$BC524,AC$1753:AC$1775)</f>
        <v>6637</v>
      </c>
      <c r="AD524" s="1">
        <f>SUMIF(County!$AT$2481:$AT$2519,$BC524,County!V$2481:V$2519)+SUMIF($BC$1753:$BC$1775,$BC524,AD$1753:AD$1775)</f>
        <v>50721</v>
      </c>
      <c r="AE524" s="1">
        <f>SUMIF(County!$AT$2481:$AT$2519,$BC524,County!W$2481:W$2519)+SUMIF($BC$1753:$BC$1775,$BC524,AE$1753:AE$1775)</f>
        <v>2440</v>
      </c>
      <c r="AI524" s="49"/>
      <c r="AK524" s="1"/>
      <c r="AL524" s="1"/>
      <c r="AM524" s="49"/>
      <c r="AN524" s="1"/>
      <c r="AO524" s="1"/>
      <c r="AP524" s="1"/>
      <c r="AQ524" s="1"/>
      <c r="AS524" s="7">
        <f>IF(AD524&gt;0,RANK(AD524,(Z524:AB524,AC524:AQ524)),0)</f>
        <v>1</v>
      </c>
      <c r="AT524" s="7">
        <f>IF(AE524&gt;0,RANK(AE524,(Z524:AB524,AC524:AQ524)),0)</f>
        <v>4</v>
      </c>
      <c r="AU524" s="7">
        <f>IF(AF524&gt;0,RANK(AF524,(Z524:AB524,AC524:AQ524)),0)</f>
        <v>0</v>
      </c>
      <c r="AV524" s="7">
        <f>IF(AG524&gt;0,RANK(AG524,(Z524:AB524,AG524:AQ524)),0)</f>
        <v>0</v>
      </c>
      <c r="AW524" s="2">
        <f t="shared" si="534"/>
        <v>3.6914883960180341E-2</v>
      </c>
      <c r="AX524" s="2">
        <f t="shared" si="535"/>
        <v>0</v>
      </c>
      <c r="AY524" s="2">
        <f t="shared" si="536"/>
        <v>0</v>
      </c>
      <c r="BA524" s="2" t="str">
        <f t="shared" si="537"/>
        <v>District 8</v>
      </c>
      <c r="BB524" t="str">
        <f t="shared" si="538"/>
        <v>WA</v>
      </c>
      <c r="BC524">
        <v>8</v>
      </c>
      <c r="BE524" s="97">
        <v>53</v>
      </c>
      <c r="BF524" s="99">
        <v>908</v>
      </c>
      <c r="BG524" s="106">
        <f t="shared" si="539"/>
        <v>53908</v>
      </c>
      <c r="BH524" t="s">
        <v>2605</v>
      </c>
      <c r="BI524" t="s">
        <v>3184</v>
      </c>
    </row>
    <row r="525" spans="1:61" s="181" customFormat="1" outlineLevel="1">
      <c r="A525" s="9" t="s">
        <v>3001</v>
      </c>
      <c r="B525" s="181" t="s">
        <v>1549</v>
      </c>
      <c r="C525" s="1">
        <f>SUM(Z525:AQ525)</f>
        <v>33526</v>
      </c>
      <c r="D525" s="1">
        <v>3</v>
      </c>
      <c r="E525" s="1">
        <v>0</v>
      </c>
      <c r="F525" s="1">
        <v>0</v>
      </c>
      <c r="G525" s="1">
        <v>0</v>
      </c>
      <c r="H525" s="1">
        <v>0</v>
      </c>
      <c r="I525" s="1">
        <v>0</v>
      </c>
      <c r="J525" s="1"/>
      <c r="K525" s="1"/>
      <c r="L525" s="1"/>
      <c r="M525" s="7">
        <f>IF(Z525&gt;0,RANK(Z525,(Z525:AB525,AC525:AQ525)),0)</f>
        <v>2</v>
      </c>
      <c r="N525" s="7">
        <f>IF(AA525&gt;0,RANK(AA525,(Z525:AB525,AC525:AQ525)),0)</f>
        <v>0</v>
      </c>
      <c r="O525" s="7">
        <f>IF(AB525&gt;0,RANK(AB525,(Z525:AB525,AC525:AQ525)),0)</f>
        <v>0</v>
      </c>
      <c r="P525" s="7">
        <f>IF(AC525&gt;0,RANK(AC525,(Z525:AB525,AC525:AQ525)),0)</f>
        <v>3</v>
      </c>
      <c r="Q525" s="49">
        <f>MAX(Z525:AG525)-LARGE(Z525:AG525,2)</f>
        <v>19456</v>
      </c>
      <c r="R525" s="177">
        <f t="shared" si="527"/>
        <v>0.58032571735369565</v>
      </c>
      <c r="S525" s="2"/>
      <c r="T525" s="2">
        <f>IF($C525=0,"-",Z525/$C525)</f>
        <v>0.14188987651375051</v>
      </c>
      <c r="U525" s="2">
        <f>IF($C525=0,"-",AA525/$C525)</f>
        <v>0</v>
      </c>
      <c r="V525" s="2">
        <f>IF($C525=0,"-",AB525/$C525)</f>
        <v>0</v>
      </c>
      <c r="W525" s="2">
        <f>IF($C525=0,"-",AC525/$C525)</f>
        <v>0.10266658712640936</v>
      </c>
      <c r="X525" s="2">
        <f t="shared" si="532"/>
        <v>0.72221559386744616</v>
      </c>
      <c r="Y525" s="2">
        <f t="shared" si="533"/>
        <v>3.3227942492394025E-2</v>
      </c>
      <c r="Z525" s="1">
        <f>SUMIF(County!$AT$2481:$AT$2519,$BC525,County!R$2481:R$2519)+SUMIF($BC$1753:$BC$1775,$BC525,Z$1753:Z$1775)</f>
        <v>4757</v>
      </c>
      <c r="AA525" s="1"/>
      <c r="AB525" s="1"/>
      <c r="AC525" s="1">
        <f>SUMIF(County!$AT$2481:$AT$2519,$BC525,County!U$2481:U$2519)+SUMIF($BC$1753:$BC$1775,$BC525,AC$1753:AC$1775)</f>
        <v>3442</v>
      </c>
      <c r="AD525" s="1">
        <f>SUMIF(County!$AT$2481:$AT$2519,$BC525,County!V$2481:V$2519)+SUMIF($BC$1753:$BC$1775,$BC525,AD$1753:AD$1775)</f>
        <v>24213</v>
      </c>
      <c r="AE525" s="1">
        <f>SUMIF(County!$AT$2481:$AT$2519,$BC525,County!W$2481:W$2519)+SUMIF($BC$1753:$BC$1775,$BC525,AE$1753:AE$1775)</f>
        <v>1114</v>
      </c>
      <c r="AF525" s="1"/>
      <c r="AG525" s="1"/>
      <c r="AH525" s="1"/>
      <c r="AI525" s="49"/>
      <c r="AJ525" s="1"/>
      <c r="AK525" s="1"/>
      <c r="AL525" s="1"/>
      <c r="AM525" s="49"/>
      <c r="AN525" s="1"/>
      <c r="AO525" s="1"/>
      <c r="AP525" s="1"/>
      <c r="AQ525" s="1"/>
      <c r="AS525" s="7">
        <f>IF(AD525&gt;0,RANK(AD525,(Z525:AB525,AC525:AQ525)),0)</f>
        <v>1</v>
      </c>
      <c r="AT525" s="7">
        <f>IF(AE525&gt;0,RANK(AE525,(Z525:AB525,AC525:AQ525)),0)</f>
        <v>4</v>
      </c>
      <c r="AU525" s="7">
        <f>IF(AF525&gt;0,RANK(AF525,(Z525:AB525,AC525:AQ525)),0)</f>
        <v>0</v>
      </c>
      <c r="AV525" s="7">
        <f>IF(AG525&gt;0,RANK(AG525,(Z525:AB525,AG525:AQ525)),0)</f>
        <v>0</v>
      </c>
      <c r="AW525" s="2">
        <f t="shared" si="534"/>
        <v>3.3227942492393962E-2</v>
      </c>
      <c r="AX525" s="2">
        <f t="shared" si="535"/>
        <v>0</v>
      </c>
      <c r="AY525" s="2">
        <f t="shared" si="536"/>
        <v>0</v>
      </c>
      <c r="BA525" s="2" t="str">
        <f t="shared" si="537"/>
        <v>District 9</v>
      </c>
      <c r="BB525" s="181" t="str">
        <f t="shared" si="538"/>
        <v>WA</v>
      </c>
      <c r="BC525" s="181">
        <v>9</v>
      </c>
      <c r="BE525" s="97">
        <v>53</v>
      </c>
      <c r="BF525" s="99">
        <v>909</v>
      </c>
      <c r="BG525" s="106">
        <f>BE525*1000+BF525</f>
        <v>53909</v>
      </c>
      <c r="BH525" s="181" t="s">
        <v>2605</v>
      </c>
      <c r="BI525" s="181" t="s">
        <v>3184</v>
      </c>
    </row>
    <row r="526" spans="1:61" outlineLevel="1">
      <c r="A526" s="9" t="s">
        <v>50</v>
      </c>
      <c r="B526" t="s">
        <v>1549</v>
      </c>
      <c r="C526" s="1">
        <f t="shared" si="525"/>
        <v>54539</v>
      </c>
      <c r="D526" s="1">
        <v>3</v>
      </c>
      <c r="E526" s="1">
        <v>0</v>
      </c>
      <c r="F526" s="1">
        <v>0</v>
      </c>
      <c r="G526" s="1">
        <v>0</v>
      </c>
      <c r="H526" s="1">
        <v>0</v>
      </c>
      <c r="I526" s="1">
        <v>0</v>
      </c>
      <c r="J526" s="1"/>
      <c r="K526" s="1"/>
      <c r="L526" s="1"/>
      <c r="M526" s="7">
        <f>IF(Z526&gt;0,RANK(Z526,(Z526:AB526,AC526:AQ526)),0)</f>
        <v>3</v>
      </c>
      <c r="N526" s="7">
        <f>IF(AA526&gt;0,RANK(AA526,(Z526:AB526,AC526:AQ526)),0)</f>
        <v>0</v>
      </c>
      <c r="O526" s="7">
        <f>IF(AB526&gt;0,RANK(AB526,(Z526:AB526,AC526:AQ526)),0)</f>
        <v>0</v>
      </c>
      <c r="P526" s="7">
        <f>IF(AC526&gt;0,RANK(AC526,(Z526:AB526,AC526:AQ526)),0)</f>
        <v>2</v>
      </c>
      <c r="Q526" s="49">
        <f t="shared" si="526"/>
        <v>35012</v>
      </c>
      <c r="R526" s="177">
        <f t="shared" si="527"/>
        <v>0.64196263224481565</v>
      </c>
      <c r="S526" s="2"/>
      <c r="T526" s="2">
        <f t="shared" si="528"/>
        <v>9.9488439465336725E-2</v>
      </c>
      <c r="U526" s="2">
        <f t="shared" si="529"/>
        <v>0</v>
      </c>
      <c r="V526" s="2">
        <f t="shared" si="530"/>
        <v>0</v>
      </c>
      <c r="W526" s="2">
        <f t="shared" si="531"/>
        <v>0.10979299217074021</v>
      </c>
      <c r="X526" s="2">
        <f t="shared" si="532"/>
        <v>0.75175562441555588</v>
      </c>
      <c r="Y526" s="2">
        <f t="shared" si="533"/>
        <v>3.896294394836719E-2</v>
      </c>
      <c r="Z526" s="1">
        <f>SUMIF(County!$AT$2481:$AT$2519,$BC526,County!R$2481:R$2519)+SUMIF($BC$1753:$BC$1775,$BC526,Z$1753:Z$1775)</f>
        <v>5426</v>
      </c>
      <c r="AC526" s="1">
        <f>SUMIF(County!$AT$2481:$AT$2519,$BC526,County!U$2481:U$2519)+SUMIF($BC$1753:$BC$1775,$BC526,AC$1753:AC$1775)</f>
        <v>5988</v>
      </c>
      <c r="AD526" s="1">
        <f>SUMIF(County!$AT$2481:$AT$2519,$BC526,County!V$2481:V$2519)+SUMIF($BC$1753:$BC$1775,$BC526,AD$1753:AD$1775)</f>
        <v>41000</v>
      </c>
      <c r="AE526" s="1">
        <f>SUMIF(County!$AT$2481:$AT$2519,$BC526,County!W$2481:W$2519)+SUMIF($BC$1753:$BC$1775,$BC526,AE$1753:AE$1775)</f>
        <v>2125</v>
      </c>
      <c r="AI526" s="49"/>
      <c r="AK526" s="1"/>
      <c r="AL526" s="1"/>
      <c r="AM526" s="49"/>
      <c r="AN526" s="1"/>
      <c r="AO526" s="1"/>
      <c r="AP526" s="1"/>
      <c r="AQ526" s="1"/>
      <c r="AS526" s="7">
        <f>IF(AD526&gt;0,RANK(AD526,(Z526:AB526,AC526:AQ526)),0)</f>
        <v>1</v>
      </c>
      <c r="AT526" s="7">
        <f>IF(AE526&gt;0,RANK(AE526,(Z526:AB526,AC526:AQ526)),0)</f>
        <v>4</v>
      </c>
      <c r="AU526" s="7">
        <f>IF(AF526&gt;0,RANK(AF526,(Z526:AB526,AC526:AQ526)),0)</f>
        <v>0</v>
      </c>
      <c r="AV526" s="7">
        <f>IF(AG526&gt;0,RANK(AG526,(Z526:AB526,AG526:AQ526)),0)</f>
        <v>0</v>
      </c>
      <c r="AW526" s="2">
        <f t="shared" si="534"/>
        <v>3.8962943948367225E-2</v>
      </c>
      <c r="AX526" s="2">
        <f t="shared" si="535"/>
        <v>0</v>
      </c>
      <c r="AY526" s="2">
        <f t="shared" si="536"/>
        <v>0</v>
      </c>
      <c r="BA526" s="2" t="str">
        <f t="shared" si="537"/>
        <v>District 10</v>
      </c>
      <c r="BB526" t="str">
        <f t="shared" si="538"/>
        <v>WA</v>
      </c>
      <c r="BC526">
        <v>10</v>
      </c>
      <c r="BE526" s="97">
        <v>53</v>
      </c>
      <c r="BF526" s="99">
        <v>910</v>
      </c>
      <c r="BG526" s="106">
        <f t="shared" si="539"/>
        <v>53910</v>
      </c>
      <c r="BH526" t="s">
        <v>2605</v>
      </c>
      <c r="BI526" t="s">
        <v>3184</v>
      </c>
    </row>
    <row r="527" spans="1:61">
      <c r="A527" t="s">
        <v>637</v>
      </c>
      <c r="B527" t="s">
        <v>1105</v>
      </c>
      <c r="C527" s="1">
        <f t="shared" si="525"/>
        <v>602998</v>
      </c>
      <c r="D527" s="1">
        <v>11</v>
      </c>
      <c r="E527" s="1">
        <v>0</v>
      </c>
      <c r="F527" s="1">
        <v>0</v>
      </c>
      <c r="G527" s="1">
        <v>0</v>
      </c>
      <c r="H527" s="1">
        <v>0</v>
      </c>
      <c r="I527" s="1">
        <v>0</v>
      </c>
      <c r="J527" s="1"/>
      <c r="K527" s="1"/>
      <c r="L527" s="1"/>
      <c r="M527" s="7">
        <f>IF(Z527&gt;0,RANK(Z527,(Z527:AB527,AC527:AQ527)),0)</f>
        <v>3</v>
      </c>
      <c r="N527" s="7">
        <f>IF(AA527&gt;0,RANK(AA527,(Z527:AB527,AC527:AQ527)),0)</f>
        <v>0</v>
      </c>
      <c r="O527" s="7">
        <f>IF(AB527&gt;0,RANK(AB527,(Z527:AB527,AC527:AQ527)),0)</f>
        <v>0</v>
      </c>
      <c r="P527" s="7">
        <f>IF(AC527&gt;0,RANK(AC527,(Z527:AB527,AC527:AQ527)),0)</f>
        <v>2</v>
      </c>
      <c r="Q527" s="49">
        <f t="shared" si="526"/>
        <v>389851</v>
      </c>
      <c r="R527" s="177">
        <f t="shared" si="527"/>
        <v>0.64652121565909004</v>
      </c>
      <c r="S527" s="2"/>
      <c r="T527" s="2">
        <f>IF($C527=0,"-",Z527/$C527)</f>
        <v>9.7768151801498518E-2</v>
      </c>
      <c r="U527" s="2">
        <f>IF($C527=0,"-",AA527/$C527)</f>
        <v>0</v>
      </c>
      <c r="V527" s="2">
        <f>IF($C527=0,"-",AB527/$C527)</f>
        <v>0</v>
      </c>
      <c r="W527" s="2">
        <f t="shared" si="531"/>
        <v>0.10807996046421381</v>
      </c>
      <c r="X527" s="2">
        <f t="shared" si="532"/>
        <v>0.75460117612330391</v>
      </c>
      <c r="Y527" s="2">
        <f t="shared" si="533"/>
        <v>3.955071161098378E-2</v>
      </c>
      <c r="Z527" s="1">
        <f t="shared" ref="Z527:AE527" si="540">SUM(Z517:Z526)</f>
        <v>58954</v>
      </c>
      <c r="AC527" s="1">
        <f t="shared" si="540"/>
        <v>65172</v>
      </c>
      <c r="AD527" s="1">
        <f>SUM(AD517:AD526)</f>
        <v>455023</v>
      </c>
      <c r="AE527" s="1">
        <f t="shared" si="540"/>
        <v>23849</v>
      </c>
      <c r="AK527" s="1"/>
      <c r="AL527" s="1"/>
      <c r="AN527" s="1"/>
      <c r="AO527" s="1"/>
      <c r="AP527" s="1"/>
      <c r="AQ527" s="1"/>
      <c r="AS527" s="7">
        <f>IF(AD527&gt;0,RANK(AD527,(Z527:AB527,AC527:AQ527)),0)</f>
        <v>1</v>
      </c>
      <c r="AT527" s="7">
        <f>IF(AE527&gt;0,RANK(AE527,(Z527:AB527,AC527:AQ527)),0)</f>
        <v>4</v>
      </c>
      <c r="AU527" s="7">
        <f>IF(AF527&gt;0,RANK(AF527,(Z527:AB527,AC527:AQ527)),0)</f>
        <v>0</v>
      </c>
      <c r="AV527" s="7">
        <f>IF(AG527&gt;0,RANK(AG527,(Z527:AB527,AG527:AQ527)),0)</f>
        <v>0</v>
      </c>
      <c r="AW527" s="2">
        <f t="shared" si="534"/>
        <v>3.9550711610983787E-2</v>
      </c>
      <c r="AX527" s="2">
        <f t="shared" si="535"/>
        <v>0</v>
      </c>
      <c r="AY527" s="2">
        <f t="shared" si="536"/>
        <v>0</v>
      </c>
      <c r="BA527" s="2" t="str">
        <f t="shared" si="537"/>
        <v>Washington</v>
      </c>
      <c r="BB527" t="str">
        <f t="shared" si="538"/>
        <v>T</v>
      </c>
      <c r="BE527" s="97">
        <v>53</v>
      </c>
      <c r="BF527" s="99"/>
      <c r="BG527" s="106">
        <f t="shared" si="539"/>
        <v>53000</v>
      </c>
      <c r="BH527" t="s">
        <v>1619</v>
      </c>
      <c r="BI527" t="s">
        <v>3184</v>
      </c>
    </row>
    <row r="528" spans="1:61">
      <c r="C528" s="1"/>
      <c r="D528" s="1"/>
      <c r="E528" s="1"/>
      <c r="F528" s="1"/>
      <c r="G528" s="1"/>
      <c r="H528" s="1"/>
      <c r="I528" s="1"/>
      <c r="J528" s="1"/>
      <c r="K528" s="1"/>
      <c r="L528" s="1"/>
      <c r="M528" s="7"/>
      <c r="N528" s="7"/>
      <c r="O528" s="7"/>
      <c r="P528" s="7"/>
      <c r="Q528" s="49"/>
      <c r="R528" s="177"/>
      <c r="S528" s="2"/>
      <c r="T528" s="2"/>
      <c r="U528" s="2"/>
      <c r="V528" s="2"/>
      <c r="W528" s="2"/>
      <c r="X528" s="2"/>
      <c r="Y528" s="2"/>
      <c r="AN528" s="1"/>
      <c r="AS528" s="7"/>
      <c r="AT528" s="7"/>
      <c r="AU528" s="7"/>
      <c r="AV528" s="7"/>
      <c r="AW528" s="2"/>
      <c r="AX528" s="2"/>
      <c r="AY528" s="2"/>
      <c r="BA528" s="2"/>
      <c r="BF528" s="99"/>
    </row>
    <row r="529" spans="1:82" outlineLevel="1">
      <c r="A529" t="s">
        <v>2143</v>
      </c>
      <c r="B529" s="58" t="s">
        <v>1592</v>
      </c>
      <c r="C529" s="1">
        <f>SUM(Z529:AQ529)</f>
        <v>75946</v>
      </c>
      <c r="D529" s="1">
        <v>3</v>
      </c>
      <c r="E529" s="1"/>
      <c r="F529" s="1" t="str">
        <f t="shared" ref="F529:H531" si="541">IF(AA529=MAX($Z529:$AF529),$D529,"")</f>
        <v/>
      </c>
      <c r="G529" s="1" t="str">
        <f t="shared" si="541"/>
        <v/>
      </c>
      <c r="H529" s="1" t="str">
        <f t="shared" si="541"/>
        <v/>
      </c>
      <c r="I529" s="1">
        <v>3</v>
      </c>
      <c r="J529" s="1"/>
      <c r="K529" s="1"/>
      <c r="L529" s="1"/>
      <c r="M529" s="7">
        <f>IF(Z529&gt;0,RANK(Z529,(Z529:AB529,AC529:AQ529)),0)</f>
        <v>3</v>
      </c>
      <c r="N529" s="7">
        <f>IF(AA529&gt;0,RANK(AA529,(Z529:AB529,AC529:AQ529)),0)</f>
        <v>6</v>
      </c>
      <c r="O529" s="7">
        <f>IF(AB529&gt;0,RANK(AB529,(Z529:AB529,AC529:AQ529)),0)</f>
        <v>5</v>
      </c>
      <c r="P529" s="7">
        <f>IF(AC529&gt;0,RANK(AC529,(Z529:AB529,AC529:AQ529)),0)</f>
        <v>2</v>
      </c>
      <c r="Q529" s="49">
        <f>MAX(Z529:AG529)-LARGE(Z529:AG529,2)</f>
        <v>51389</v>
      </c>
      <c r="R529" s="177">
        <f>Q529/C529</f>
        <v>0.67665183156453268</v>
      </c>
      <c r="S529" s="2"/>
      <c r="T529" s="2">
        <f t="shared" ref="T529:X532" si="542">IF($C529=0,"-",Z529/$C529)</f>
        <v>7.4342295841782313E-2</v>
      </c>
      <c r="U529" s="2">
        <f t="shared" si="542"/>
        <v>1.192952887578016E-2</v>
      </c>
      <c r="V529" s="2">
        <f t="shared" si="542"/>
        <v>1.4510309957074764E-2</v>
      </c>
      <c r="W529" s="2">
        <f t="shared" si="542"/>
        <v>8.6429831722539693E-2</v>
      </c>
      <c r="X529" s="2">
        <f t="shared" si="542"/>
        <v>0.76308166328707239</v>
      </c>
      <c r="Y529" s="2">
        <f>IF(C529=0,"-",(1-T529-U529-V529-W529-X529))</f>
        <v>4.9706370315750648E-2</v>
      </c>
      <c r="Z529" s="1">
        <f>SUMIF(County!$AT$2522:$AT$2576,$BC529,County!R$2522:R$2576)</f>
        <v>5646</v>
      </c>
      <c r="AA529" s="1">
        <f>SUMIF(County!$AT$2522:$AT$2576,$BC529,County!S$2522:S$2576)</f>
        <v>906</v>
      </c>
      <c r="AB529" s="1">
        <f>SUMIF(County!$AT$2522:$AT$2576,$BC529,County!T$2522:T$2576)</f>
        <v>1102</v>
      </c>
      <c r="AC529" s="1">
        <f>SUMIF(County!$AT$2522:$AT$2576,$BC529,County!U$2522:U$2576)</f>
        <v>6564</v>
      </c>
      <c r="AD529" s="1">
        <f>SUMIF(County!$AT$2522:$AT$2576,$BC529,County!V$2522:V$2576)</f>
        <v>57953</v>
      </c>
      <c r="AE529" s="1">
        <f>SUMIF(County!$AT$2522:$AT$2576,$BC529,County!W$2522:W$2576)</f>
        <v>1768</v>
      </c>
      <c r="AF529" s="1">
        <f>SUMIF(County!$AT$2522:$AT$2576,$BC529,County!X$2522:X$2576)</f>
        <v>269</v>
      </c>
      <c r="AG529" s="1">
        <f>SUMIF(County!$AT$2522:$AT$2576,$BC529,County!Y$2522:Y$2576)</f>
        <v>366</v>
      </c>
      <c r="AH529" s="1">
        <f>SUMIF(County!$AT$2522:$AT$2576,$BC529,County!Z$2522:Z$2576)</f>
        <v>710</v>
      </c>
      <c r="AK529" s="1">
        <f>SUMIF(County!$AT$2522:$AT$2576,$BC529,County!AC$2522:AC$2576)</f>
        <v>85</v>
      </c>
      <c r="AL529" s="1">
        <f>SUMIF(County!$AT$2522:$AT$2576,$BC529,County!AD$2522:AD$2576)</f>
        <v>577</v>
      </c>
      <c r="AN529" s="1"/>
      <c r="AO529" s="1"/>
      <c r="AP529" s="1"/>
      <c r="AS529" s="7">
        <f>IF(AD529&gt;0,RANK(AD529,(Z529:AB529,AC529:AQ529)),0)</f>
        <v>1</v>
      </c>
      <c r="AT529" s="7">
        <f>IF(AE529&gt;0,RANK(AE529,(Z529:AB529,AC529:AQ529)),0)</f>
        <v>4</v>
      </c>
      <c r="AU529" s="7">
        <f>IF(AF529&gt;0,RANK(AF529,(Z529:AB529,AC529:AQ529)),0)</f>
        <v>10</v>
      </c>
      <c r="AV529" s="7">
        <f>IF(AG529&gt;0,RANK(AG529,(Z529:AB529,AG529:AQ529)),0)</f>
        <v>6</v>
      </c>
      <c r="AW529" s="2">
        <f t="shared" ref="AW529:AY532" si="543">IF($C529=0,"-",AE529/$C529)</f>
        <v>2.3279698733310511E-2</v>
      </c>
      <c r="AX529" s="2">
        <f t="shared" si="543"/>
        <v>3.5419903615726963E-3</v>
      </c>
      <c r="AY529" s="2">
        <f t="shared" si="543"/>
        <v>4.8192136518052297E-3</v>
      </c>
      <c r="BA529" s="2" t="str">
        <f t="shared" ref="BA529:BB532" si="544">A529</f>
        <v>District 1</v>
      </c>
      <c r="BB529" t="str">
        <f t="shared" si="544"/>
        <v>WV</v>
      </c>
      <c r="BC529">
        <v>1</v>
      </c>
      <c r="BE529" s="97">
        <v>54</v>
      </c>
      <c r="BF529" s="99">
        <v>901</v>
      </c>
      <c r="BG529" s="106">
        <f>BE529*1000+BF529</f>
        <v>54901</v>
      </c>
      <c r="BH529" t="s">
        <v>2605</v>
      </c>
      <c r="BI529" t="s">
        <v>3184</v>
      </c>
      <c r="CD529" s="1">
        <f>SUMIF(County!$AT$2522:$AT$2576,$BC529,County!BV$2522:BV$2576)</f>
        <v>85</v>
      </c>
    </row>
    <row r="530" spans="1:82" outlineLevel="1">
      <c r="A530" t="s">
        <v>1563</v>
      </c>
      <c r="B530" s="58" t="s">
        <v>1592</v>
      </c>
      <c r="C530" s="1">
        <f>SUM(Z530:AQ530)</f>
        <v>73176</v>
      </c>
      <c r="D530" s="1">
        <v>3</v>
      </c>
      <c r="E530" s="1"/>
      <c r="F530" s="1" t="str">
        <f t="shared" si="541"/>
        <v/>
      </c>
      <c r="G530" s="1" t="str">
        <f t="shared" si="541"/>
        <v/>
      </c>
      <c r="H530" s="1" t="str">
        <f t="shared" si="541"/>
        <v/>
      </c>
      <c r="I530" s="1">
        <v>3</v>
      </c>
      <c r="J530" s="1"/>
      <c r="K530" s="1"/>
      <c r="L530" s="1"/>
      <c r="M530" s="7">
        <f>IF(Z530&gt;0,RANK(Z530,(Z530:AB530,AC530:AQ530)),0)</f>
        <v>3</v>
      </c>
      <c r="N530" s="7">
        <f>IF(AA530&gt;0,RANK(AA530,(Z530:AB530,AC530:AQ530)),0)</f>
        <v>6</v>
      </c>
      <c r="O530" s="7">
        <f>IF(AB530&gt;0,RANK(AB530,(Z530:AB530,AC530:AQ530)),0)</f>
        <v>5</v>
      </c>
      <c r="P530" s="7">
        <f>IF(AC530&gt;0,RANK(AC530,(Z530:AB530,AC530:AQ530)),0)</f>
        <v>2</v>
      </c>
      <c r="Q530" s="49">
        <f>MAX(Z530:AG530)-LARGE(Z530:AG530,2)</f>
        <v>48420</v>
      </c>
      <c r="R530" s="177">
        <f>Q530/C530</f>
        <v>0.66169235815021321</v>
      </c>
      <c r="S530" s="2"/>
      <c r="T530" s="2">
        <f t="shared" si="542"/>
        <v>7.2428118508800696E-2</v>
      </c>
      <c r="U530" s="2">
        <f t="shared" si="542"/>
        <v>1.0932546190007653E-2</v>
      </c>
      <c r="V530" s="2">
        <f t="shared" si="542"/>
        <v>1.5510549907073358E-2</v>
      </c>
      <c r="W530" s="2">
        <f t="shared" si="542"/>
        <v>9.6548048540505083E-2</v>
      </c>
      <c r="X530" s="2">
        <f t="shared" si="542"/>
        <v>0.75824040669071824</v>
      </c>
      <c r="Y530" s="2">
        <f>IF(C530=0,"-",(1-T530-U530-V530-W530-X530))</f>
        <v>4.6340330162895071E-2</v>
      </c>
      <c r="Z530" s="1">
        <f>SUMIF(County!$AT$2522:$AT$2576,$BC530,County!R$2522:R$2576)</f>
        <v>5300</v>
      </c>
      <c r="AA530" s="1">
        <f>SUMIF(County!$AT$2522:$AT$2576,$BC530,County!S$2522:S$2576)</f>
        <v>800</v>
      </c>
      <c r="AB530" s="1">
        <f>SUMIF(County!$AT$2522:$AT$2576,$BC530,County!T$2522:T$2576)</f>
        <v>1135</v>
      </c>
      <c r="AC530" s="1">
        <f>SUMIF(County!$AT$2522:$AT$2576,$BC530,County!U$2522:U$2576)</f>
        <v>7065</v>
      </c>
      <c r="AD530" s="1">
        <f>SUMIF(County!$AT$2522:$AT$2576,$BC530,County!V$2522:V$2576)</f>
        <v>55485</v>
      </c>
      <c r="AE530" s="1">
        <f>SUMIF(County!$AT$2522:$AT$2576,$BC530,County!W$2522:W$2576)</f>
        <v>1591</v>
      </c>
      <c r="AF530" s="1">
        <f>SUMIF(County!$AT$2522:$AT$2576,$BC530,County!X$2522:X$2576)</f>
        <v>230</v>
      </c>
      <c r="AG530" s="1">
        <f>SUMIF(County!$AT$2522:$AT$2576,$BC530,County!Y$2522:Y$2576)</f>
        <v>224</v>
      </c>
      <c r="AH530" s="1">
        <f>SUMIF(County!$AT$2522:$AT$2576,$BC530,County!Z$2522:Z$2576)</f>
        <v>622</v>
      </c>
      <c r="AK530" s="1">
        <f>SUMIF(County!$AT$2522:$AT$2576,$BC530,County!AC$2522:AC$2576)</f>
        <v>71</v>
      </c>
      <c r="AL530" s="1">
        <f>SUMIF(County!$AT$2522:$AT$2576,$BC530,County!AD$2522:AD$2576)</f>
        <v>653</v>
      </c>
      <c r="AN530" s="1"/>
      <c r="AO530" s="1"/>
      <c r="AP530" s="1"/>
      <c r="AS530" s="7">
        <f>IF(AD530&gt;0,RANK(AD530,(Z530:AB530,AC530:AQ530)),0)</f>
        <v>1</v>
      </c>
      <c r="AT530" s="7">
        <f>IF(AE530&gt;0,RANK(AE530,(Z530:AB530,AC530:AQ530)),0)</f>
        <v>4</v>
      </c>
      <c r="AU530" s="7">
        <f>IF(AF530&gt;0,RANK(AF530,(Z530:AB530,AC530:AQ530)),0)</f>
        <v>9</v>
      </c>
      <c r="AV530" s="7">
        <f>IF(AG530&gt;0,RANK(AG530,(Z530:AB530,AG530:AQ530)),0)</f>
        <v>6</v>
      </c>
      <c r="AW530" s="2">
        <f t="shared" si="543"/>
        <v>2.1742101235377721E-2</v>
      </c>
      <c r="AX530" s="2">
        <f t="shared" si="543"/>
        <v>3.1431070296272E-3</v>
      </c>
      <c r="AY530" s="2">
        <f t="shared" si="543"/>
        <v>3.0611129332021427E-3</v>
      </c>
      <c r="BA530" s="2" t="str">
        <f t="shared" si="544"/>
        <v>District 2</v>
      </c>
      <c r="BB530" t="str">
        <f t="shared" si="544"/>
        <v>WV</v>
      </c>
      <c r="BC530">
        <v>2</v>
      </c>
      <c r="BE530" s="97">
        <v>54</v>
      </c>
      <c r="BF530" s="99">
        <v>902</v>
      </c>
      <c r="BG530" s="106">
        <f>BE530*1000+BF530</f>
        <v>54902</v>
      </c>
      <c r="BH530" t="s">
        <v>2605</v>
      </c>
      <c r="BI530" t="s">
        <v>3184</v>
      </c>
      <c r="CD530" s="1">
        <f>SUMIF(County!$AT$2522:$AT$2576,$BC530,County!BV$2522:BV$2576)</f>
        <v>71</v>
      </c>
    </row>
    <row r="531" spans="1:82" outlineLevel="1">
      <c r="A531" t="s">
        <v>1564</v>
      </c>
      <c r="B531" s="58" t="s">
        <v>1592</v>
      </c>
      <c r="C531" s="1">
        <f>SUM(Z531:AQ531)</f>
        <v>54939</v>
      </c>
      <c r="D531" s="1">
        <v>3</v>
      </c>
      <c r="E531" s="1"/>
      <c r="F531" s="1" t="str">
        <f t="shared" si="541"/>
        <v/>
      </c>
      <c r="G531" s="1" t="str">
        <f t="shared" si="541"/>
        <v/>
      </c>
      <c r="H531" s="1" t="str">
        <f t="shared" si="541"/>
        <v/>
      </c>
      <c r="I531" s="1">
        <v>3</v>
      </c>
      <c r="J531" s="1"/>
      <c r="K531" s="1"/>
      <c r="L531" s="1"/>
      <c r="M531" s="7">
        <f>IF(Z531&gt;0,RANK(Z531,(Z531:AB531,AC531:AQ531)),0)</f>
        <v>3</v>
      </c>
      <c r="N531" s="7">
        <f>IF(AA531&gt;0,RANK(AA531,(Z531:AB531,AC531:AQ531)),0)</f>
        <v>6</v>
      </c>
      <c r="O531" s="7">
        <f>IF(AB531&gt;0,RANK(AB531,(Z531:AB531,AC531:AQ531)),0)</f>
        <v>5</v>
      </c>
      <c r="P531" s="7">
        <f>IF(AC531&gt;0,RANK(AC531,(Z531:AB531,AC531:AQ531)),0)</f>
        <v>2</v>
      </c>
      <c r="Q531" s="49">
        <f>MAX(Z531:AG531)-LARGE(Z531:AG531,2)</f>
        <v>39128</v>
      </c>
      <c r="R531" s="177">
        <f>Q531/C531</f>
        <v>0.71220808533100344</v>
      </c>
      <c r="S531" s="2"/>
      <c r="T531" s="2">
        <f t="shared" si="542"/>
        <v>5.051056626440234E-2</v>
      </c>
      <c r="U531" s="2">
        <f t="shared" si="542"/>
        <v>1.0903001510766487E-2</v>
      </c>
      <c r="V531" s="2">
        <f t="shared" si="542"/>
        <v>1.2213545932761791E-2</v>
      </c>
      <c r="W531" s="2">
        <f t="shared" si="542"/>
        <v>8.5039771382806384E-2</v>
      </c>
      <c r="X531" s="2">
        <f t="shared" si="542"/>
        <v>0.79724785671380982</v>
      </c>
      <c r="Y531" s="2">
        <f>IF(C531=0,"-",(1-T531-U531-V531-W531-X531))</f>
        <v>4.408525819545317E-2</v>
      </c>
      <c r="Z531" s="1">
        <f>SUMIF(County!$AT$2522:$AT$2576,$BC531,County!R$2522:R$2576)</f>
        <v>2775</v>
      </c>
      <c r="AA531" s="1">
        <f>SUMIF(County!$AT$2522:$AT$2576,$BC531,County!S$2522:S$2576)</f>
        <v>599</v>
      </c>
      <c r="AB531" s="1">
        <f>SUMIF(County!$AT$2522:$AT$2576,$BC531,County!T$2522:T$2576)</f>
        <v>671</v>
      </c>
      <c r="AC531" s="1">
        <f>SUMIF(County!$AT$2522:$AT$2576,$BC531,County!U$2522:U$2576)</f>
        <v>4672</v>
      </c>
      <c r="AD531" s="1">
        <f>SUMIF(County!$AT$2522:$AT$2576,$BC531,County!V$2522:V$2576)</f>
        <v>43800</v>
      </c>
      <c r="AE531" s="1">
        <f>SUMIF(County!$AT$2522:$AT$2576,$BC531,County!W$2522:W$2576)</f>
        <v>1062</v>
      </c>
      <c r="AF531" s="1">
        <f>SUMIF(County!$AT$2522:$AT$2576,$BC531,County!X$2522:X$2576)</f>
        <v>160</v>
      </c>
      <c r="AG531" s="1">
        <f>SUMIF(County!$AT$2522:$AT$2576,$BC531,County!Y$2522:Y$2576)</f>
        <v>137</v>
      </c>
      <c r="AH531" s="1">
        <f>SUMIF(County!$AT$2522:$AT$2576,$BC531,County!Z$2522:Z$2576)</f>
        <v>466</v>
      </c>
      <c r="AK531" s="1">
        <f>SUMIF(County!$AT$2522:$AT$2576,$BC531,County!AC$2522:AC$2576)</f>
        <v>47</v>
      </c>
      <c r="AL531" s="1">
        <f>SUMIF(County!$AT$2522:$AT$2576,$BC531,County!AD$2522:AD$2576)</f>
        <v>550</v>
      </c>
      <c r="AN531" s="1"/>
      <c r="AO531" s="1"/>
      <c r="AP531" s="1"/>
      <c r="AS531" s="7">
        <f>IF(AD531&gt;0,RANK(AD531,(Z531:AB531,AC531:AQ531)),0)</f>
        <v>1</v>
      </c>
      <c r="AT531" s="7">
        <f>IF(AE531&gt;0,RANK(AE531,(Z531:AB531,AC531:AQ531)),0)</f>
        <v>4</v>
      </c>
      <c r="AU531" s="7">
        <f>IF(AF531&gt;0,RANK(AF531,(Z531:AB531,AC531:AQ531)),0)</f>
        <v>9</v>
      </c>
      <c r="AV531" s="7">
        <f>IF(AG531&gt;0,RANK(AG531,(Z531:AB531,AG531:AQ531)),0)</f>
        <v>6</v>
      </c>
      <c r="AW531" s="2">
        <f t="shared" si="543"/>
        <v>1.9330530224430733E-2</v>
      </c>
      <c r="AX531" s="2">
        <f t="shared" si="543"/>
        <v>2.912320937767342E-3</v>
      </c>
      <c r="AY531" s="2">
        <f t="shared" si="543"/>
        <v>2.4936748029632866E-3</v>
      </c>
      <c r="BA531" s="2" t="str">
        <f t="shared" si="544"/>
        <v>District 3</v>
      </c>
      <c r="BB531" t="str">
        <f t="shared" si="544"/>
        <v>WV</v>
      </c>
      <c r="BC531">
        <v>3</v>
      </c>
      <c r="BE531" s="97">
        <v>54</v>
      </c>
      <c r="BF531" s="99">
        <v>903</v>
      </c>
      <c r="BG531" s="106">
        <f>BE531*1000+BF531</f>
        <v>54903</v>
      </c>
      <c r="BH531" t="s">
        <v>2605</v>
      </c>
      <c r="BI531" t="s">
        <v>3184</v>
      </c>
      <c r="CD531" s="1">
        <f>SUMIF(County!$AT$2522:$AT$2576,$BC531,County!BV$2522:BV$2576)</f>
        <v>47</v>
      </c>
    </row>
    <row r="532" spans="1:82">
      <c r="A532" t="s">
        <v>1593</v>
      </c>
      <c r="B532" t="s">
        <v>1105</v>
      </c>
      <c r="C532" s="1">
        <f>SUM(Z532:AQ532)</f>
        <v>204061</v>
      </c>
      <c r="D532" s="1">
        <v>25</v>
      </c>
      <c r="E532" s="1">
        <v>1</v>
      </c>
      <c r="F532" s="1"/>
      <c r="G532" s="1"/>
      <c r="H532" s="1"/>
      <c r="I532" s="1">
        <v>21</v>
      </c>
      <c r="J532" s="1"/>
      <c r="K532" s="1">
        <v>3</v>
      </c>
      <c r="L532" s="1"/>
      <c r="M532" s="7">
        <f>IF(Z532&gt;0,RANK(Z532,(Z532:AB532,AC532:AQ532)),0)</f>
        <v>3</v>
      </c>
      <c r="N532" s="7">
        <f>IF(AA532&gt;0,RANK(AA532,(Z532:AB532,AC532:AQ532)),0)</f>
        <v>6</v>
      </c>
      <c r="O532" s="7">
        <f>IF(AB532&gt;0,RANK(AB532,(Z532:AB532,AC532:AQ532)),0)</f>
        <v>5</v>
      </c>
      <c r="P532" s="7">
        <f>IF(AC532&gt;0,RANK(AC532,(Z532:AB532,AC532:AQ532)),0)</f>
        <v>2</v>
      </c>
      <c r="Q532" s="49">
        <f>MAX(Z532:AG532)-LARGE(Z532:AG532,2)</f>
        <v>138937</v>
      </c>
      <c r="R532" s="177">
        <f>Q532/C532</f>
        <v>0.68086013495964437</v>
      </c>
      <c r="S532" s="2"/>
      <c r="T532" s="2">
        <f t="shared" si="542"/>
        <v>6.7239697933461073E-2</v>
      </c>
      <c r="U532" s="2">
        <f t="shared" si="542"/>
        <v>1.1295641989405129E-2</v>
      </c>
      <c r="V532" s="2">
        <f t="shared" si="542"/>
        <v>1.4250640739778792E-2</v>
      </c>
      <c r="W532" s="2">
        <f t="shared" si="542"/>
        <v>8.9683967049068655E-2</v>
      </c>
      <c r="X532" s="2">
        <f t="shared" si="542"/>
        <v>0.77054410200871304</v>
      </c>
      <c r="Y532" s="2">
        <f>IF(C532=0,"-",(1-T532-U532-V532-W532-X532))</f>
        <v>4.6985950279573307E-2</v>
      </c>
      <c r="Z532" s="1">
        <f>SUM(Z529:Z531)</f>
        <v>13721</v>
      </c>
      <c r="AA532" s="1">
        <f>SUM(AA529:AA531)</f>
        <v>2305</v>
      </c>
      <c r="AB532" s="1">
        <f>SUM(AB529:AB531)</f>
        <v>2908</v>
      </c>
      <c r="AC532" s="1">
        <f>SUM(AC529:AC531)</f>
        <v>18301</v>
      </c>
      <c r="AD532" s="1">
        <f>SUM(AD529:AD531)</f>
        <v>157238</v>
      </c>
      <c r="AE532" s="1">
        <f t="shared" ref="AE532:AL532" si="545">SUM(AE529:AE531)</f>
        <v>4421</v>
      </c>
      <c r="AF532" s="1">
        <f t="shared" si="545"/>
        <v>659</v>
      </c>
      <c r="AG532" s="1">
        <f t="shared" si="545"/>
        <v>727</v>
      </c>
      <c r="AH532" s="1">
        <f t="shared" si="545"/>
        <v>1798</v>
      </c>
      <c r="AK532" s="1">
        <f t="shared" si="545"/>
        <v>203</v>
      </c>
      <c r="AL532" s="1">
        <f t="shared" si="545"/>
        <v>1780</v>
      </c>
      <c r="AN532" s="1"/>
      <c r="AO532" s="1"/>
      <c r="AP532" s="1"/>
      <c r="AS532" s="7">
        <f>IF(AD532&gt;0,RANK(AD532,(Z532:AB532,AC532:AQ532)),0)</f>
        <v>1</v>
      </c>
      <c r="AT532" s="7">
        <f>IF(AE532&gt;0,RANK(AE532,(Z532:AB532,AC532:AQ532)),0)</f>
        <v>4</v>
      </c>
      <c r="AU532" s="7">
        <f>IF(AF532&gt;0,RANK(AF532,(Z532:AB532,AC532:AQ532)),0)</f>
        <v>10</v>
      </c>
      <c r="AV532" s="7">
        <f>IF(AG532&gt;0,RANK(AG532,(Z532:AB532,AG532:AQ532)),0)</f>
        <v>6</v>
      </c>
      <c r="AW532" s="2">
        <f t="shared" si="543"/>
        <v>2.166509034063344E-2</v>
      </c>
      <c r="AX532" s="2">
        <f t="shared" si="543"/>
        <v>3.2294264950186464E-3</v>
      </c>
      <c r="AY532" s="2">
        <f t="shared" si="543"/>
        <v>3.5626601849446981E-3</v>
      </c>
      <c r="BA532" s="2" t="str">
        <f t="shared" si="544"/>
        <v>West Virginia</v>
      </c>
      <c r="BB532" t="str">
        <f t="shared" si="544"/>
        <v>T</v>
      </c>
      <c r="BE532" s="97">
        <v>54</v>
      </c>
      <c r="BF532" s="99"/>
      <c r="BG532" s="106">
        <f>BE532*1000+BF532</f>
        <v>54000</v>
      </c>
      <c r="BH532" t="s">
        <v>1619</v>
      </c>
      <c r="BI532" t="s">
        <v>3184</v>
      </c>
      <c r="CD532" s="1">
        <f>SUM(CD529:CD531)</f>
        <v>203</v>
      </c>
    </row>
    <row r="533" spans="1:82">
      <c r="C533" s="1"/>
      <c r="D533" s="1"/>
      <c r="E533" s="1"/>
      <c r="F533" s="1"/>
      <c r="G533" s="1"/>
      <c r="H533" s="1"/>
      <c r="I533" s="1"/>
      <c r="J533" s="1"/>
      <c r="K533" s="1"/>
      <c r="L533" s="1"/>
      <c r="M533" s="7"/>
      <c r="N533" s="7"/>
      <c r="O533" s="7"/>
      <c r="P533" s="7"/>
      <c r="Q533" s="49"/>
      <c r="R533" s="177"/>
      <c r="S533" s="2"/>
      <c r="T533" s="2"/>
      <c r="U533" s="2"/>
      <c r="V533" s="2"/>
      <c r="W533" s="2"/>
      <c r="X533" s="2"/>
      <c r="Y533" s="2"/>
      <c r="AN533" s="1"/>
      <c r="AS533" s="7"/>
      <c r="AT533" s="7"/>
      <c r="AU533" s="7"/>
      <c r="AV533" s="7"/>
      <c r="AW533" s="2"/>
      <c r="AX533" s="2"/>
      <c r="AY533" s="2"/>
      <c r="BA533" s="2"/>
      <c r="BF533" s="99"/>
    </row>
    <row r="534" spans="1:82" outlineLevel="1">
      <c r="A534" t="s">
        <v>2143</v>
      </c>
      <c r="B534" t="s">
        <v>2969</v>
      </c>
      <c r="C534" s="1">
        <f t="shared" ref="C534:C542" si="546">SUM(Z534:AQ534)</f>
        <v>149306</v>
      </c>
      <c r="D534" s="1">
        <v>3</v>
      </c>
      <c r="E534" s="1" t="str">
        <f t="shared" ref="E534:E542" si="547">IF(Z534=MAX($Z534:$AF534),$D534,"")</f>
        <v/>
      </c>
      <c r="F534" s="1" t="str">
        <f t="shared" ref="F534:F542" si="548">IF(AA534=MAX($Z534:$AF534),$D534,"")</f>
        <v/>
      </c>
      <c r="G534" s="1" t="str">
        <f t="shared" ref="G534:G542" si="549">IF(AB534=MAX($Z534:$AF534),$D534,"")</f>
        <v/>
      </c>
      <c r="H534" s="1">
        <f t="shared" ref="H534:H542" si="550">IF(AC534=MAX($Z534:$AF534),$D534,"")</f>
        <v>3</v>
      </c>
      <c r="I534" s="1" t="str">
        <f t="shared" ref="I534:I542" si="551">IF(AD534=MAX($Z534:$AF534),$D534,"")</f>
        <v/>
      </c>
      <c r="J534" s="1"/>
      <c r="K534" s="1"/>
      <c r="L534" s="1"/>
      <c r="M534" s="7">
        <f>IF(Z534&gt;0,RANK(Z534,(Z534:AB534,AC534:AQ534)),0)</f>
        <v>3</v>
      </c>
      <c r="N534" s="7">
        <f>IF(AA534&gt;0,RANK(AA534,(Z534:AB534,AC534:AQ534)),0)</f>
        <v>6</v>
      </c>
      <c r="O534" s="7">
        <f>IF(AB534&gt;0,RANK(AB534,(Z534:AB534,AC534:AQ534)),0)</f>
        <v>4</v>
      </c>
      <c r="P534" s="7">
        <f>IF(AC534&gt;0,RANK(AC534,(Z534:AB534,AC534:AQ534)),0)</f>
        <v>1</v>
      </c>
      <c r="Q534" s="49">
        <f t="shared" ref="Q534:Q542" si="552">MAX(Z534:AG534)-LARGE(Z534:AG534,2)</f>
        <v>27663</v>
      </c>
      <c r="R534" s="177">
        <f t="shared" ref="R534:R542" si="553">Q534/C534</f>
        <v>0.18527721591898516</v>
      </c>
      <c r="S534" s="2"/>
      <c r="T534" s="2">
        <f t="shared" ref="T534:T542" si="554">IF($C534=0,"-",Z534/$C534)</f>
        <v>0.14631026214619641</v>
      </c>
      <c r="U534" s="2">
        <f t="shared" ref="U534:U542" si="555">IF($C534=0,"-",AA534/$C534)</f>
        <v>2.5317133939694318E-3</v>
      </c>
      <c r="V534" s="2">
        <f t="shared" ref="V534:V542" si="556">IF($C534=0,"-",AB534/$C534)</f>
        <v>9.289646765702651E-3</v>
      </c>
      <c r="W534" s="2">
        <f t="shared" ref="W534:W542" si="557">IF($C534=0,"-",AC534/$C534)</f>
        <v>0.50814434784938312</v>
      </c>
      <c r="X534" s="2">
        <f t="shared" ref="X534:X542" si="558">IF($C534=0,"-",AD534/$C534)</f>
        <v>0.32286713193039795</v>
      </c>
      <c r="Y534" s="2">
        <f t="shared" ref="Y534:Y542" si="559">IF(C534=0,"-",(1-T534-U534-V534-W534-X534))</f>
        <v>1.0856897914350405E-2</v>
      </c>
      <c r="Z534" s="1">
        <f>SUMIF(County!$AT$2579:$AT$2650,$BC534,County!R$2579:R$2650)+SUMIF('Cong Dist'!$BC$1778:$BC$1804,$BC534,'Cong Dist'!Z$1778:Z$1804)</f>
        <v>21845</v>
      </c>
      <c r="AA534" s="1">
        <f>SUMIF(County!$AT$2579:$AT$2650,$BC534,County!S$2579:S$2650)+SUMIF('Cong Dist'!$BC$1778:$BC$1804,$BC534,'Cong Dist'!AA$1778:AA$1804)</f>
        <v>378</v>
      </c>
      <c r="AB534" s="1">
        <f>SUMIF(County!$AT$2579:$AT$2650,$BC534,County!T$2579:T$2650)+SUMIF('Cong Dist'!$BC$1778:$BC$1804,$BC534,'Cong Dist'!AB$1778:AB$1804)</f>
        <v>1387</v>
      </c>
      <c r="AC534" s="1">
        <f>SUMIF(County!$AT$2579:$AT$2650,$BC534,County!U$2579:U$2650)+SUMIF('Cong Dist'!$BC$1778:$BC$1804,$BC534,'Cong Dist'!AC$1778:AC$1804)</f>
        <v>75869</v>
      </c>
      <c r="AD534" s="1">
        <f>SUMIF(County!$AT$2579:$AT$2650,$BC534,County!V$2579:V$2650)+SUMIF('Cong Dist'!$BC$1778:$BC$1804,$BC534,'Cong Dist'!AD$1778:AD$1804)</f>
        <v>48206</v>
      </c>
      <c r="AE534" s="1">
        <f>SUMIF(County!$AT$2579:$AT$2650,$BC534,County!W$2579:W$2650)+SUMIF('Cong Dist'!$BC$1778:$BC$1804,$BC534,'Cong Dist'!AE$1778:AE$1804)</f>
        <v>610</v>
      </c>
      <c r="AF534" s="1">
        <f>SUMIF(County!$AT$2579:$AT$2650,$BC534,County!X$2579:X$2650)+SUMIF('Cong Dist'!$BC$1778:$BC$1804,$BC534,'Cong Dist'!AF$1778:AF$1804)</f>
        <v>90</v>
      </c>
      <c r="AG534" s="1">
        <f>SUMIF(County!$AT$2579:$AT$2650,$BC534,County!Y$2579:Y$2650)+SUMIF('Cong Dist'!$BC$1778:$BC$1804,$BC534,'Cong Dist'!AG$1778:AG$1804)</f>
        <v>128</v>
      </c>
      <c r="AH534" s="1">
        <f>SUMIF(County!$AT$2579:$AT$2650,$BC534,County!Z$2579:Z$2650)+SUMIF('Cong Dist'!$BC$1778:$BC$1804,$BC534,'Cong Dist'!AH$1778:AH$1804)</f>
        <v>250</v>
      </c>
      <c r="AI534" s="1">
        <f>SUMIF(County!$AT$2579:$AT$2650,$BC534,County!AA$2579:AA$2650)+SUMIF('Cong Dist'!$BC$1778:$BC$1804,$BC534,'Cong Dist'!AI$1778:AI$1804)</f>
        <v>286</v>
      </c>
      <c r="AK534" s="1"/>
      <c r="AL534" s="1">
        <f>SUMIF(County!$AT$2579:$AT$2650,$BC534,County!AD$2579:AD$2650)+SUMIF('Cong Dist'!$BC$1778:$BC$1804,$BC534,'Cong Dist'!AL$1778:AL$1804)</f>
        <v>166</v>
      </c>
      <c r="AN534" s="1">
        <f>SUMIF(County!$AT$2579:$AT$2650,$BC534,County!AF$2579:AF$2650)+SUMIF('Cong Dist'!$BC$1778:$BC$1804,$BC534,'Cong Dist'!AN$1778:AN$1804)</f>
        <v>55</v>
      </c>
      <c r="AQ534" s="1">
        <f>SUMIF(County!$AT$2579:$AT$2650,$BC534,County!AI$2579:AI$2650)+SUMIF('Cong Dist'!$BC$1778:$BC$1804,$BC534,'Cong Dist'!AQ$1778:AQ$1804)</f>
        <v>36</v>
      </c>
      <c r="AS534" s="7">
        <f>IF(AD534&gt;0,RANK(AD534,(Z534:AB534,AC534:AQ534)),0)</f>
        <v>2</v>
      </c>
      <c r="AT534" s="7">
        <f>IF(AE534&gt;0,RANK(AE534,(Z534:AB534,AC534:AQ534)),0)</f>
        <v>5</v>
      </c>
      <c r="AU534" s="7">
        <f>IF(AF534&gt;0,RANK(AF534,(Z534:AB534,AC534:AQ534)),0)</f>
        <v>11</v>
      </c>
      <c r="AV534" s="7">
        <f>IF(AG534&gt;0,RANK(AG534,(Z534:AB534,AG534:AQ534)),0)</f>
        <v>7</v>
      </c>
      <c r="AW534" s="2">
        <f t="shared" ref="AW534:AW542" si="560">IF($C534=0,"-",AE534/$C534)</f>
        <v>4.0855692336543743E-3</v>
      </c>
      <c r="AX534" s="2">
        <f t="shared" ref="AX534:AX542" si="561">IF($C534=0,"-",AF534/$C534)</f>
        <v>6.0278890332605517E-4</v>
      </c>
      <c r="AY534" s="2">
        <f t="shared" ref="AY534:AY542" si="562">IF($C534=0,"-",AG534/$C534)</f>
        <v>8.5729977361927851E-4</v>
      </c>
      <c r="BA534" s="2" t="str">
        <f t="shared" ref="BA534:BA542" si="563">A534</f>
        <v>District 1</v>
      </c>
      <c r="BB534" t="str">
        <f t="shared" ref="BB534:BB542" si="564">B534</f>
        <v>WI</v>
      </c>
      <c r="BC534">
        <v>1</v>
      </c>
      <c r="BE534" s="97">
        <v>55</v>
      </c>
      <c r="BF534" s="99">
        <v>901</v>
      </c>
      <c r="BG534" s="106">
        <f t="shared" ref="BG534:BG542" si="565">BE534*1000+BF534</f>
        <v>55901</v>
      </c>
      <c r="BH534" t="s">
        <v>2605</v>
      </c>
      <c r="BI534" t="s">
        <v>3184</v>
      </c>
    </row>
    <row r="535" spans="1:82" outlineLevel="1">
      <c r="A535" t="s">
        <v>1563</v>
      </c>
      <c r="B535" t="s">
        <v>2969</v>
      </c>
      <c r="C535" s="1">
        <f t="shared" si="546"/>
        <v>106804</v>
      </c>
      <c r="D535" s="1">
        <v>3</v>
      </c>
      <c r="E535" s="1" t="str">
        <f t="shared" si="547"/>
        <v/>
      </c>
      <c r="F535" s="1" t="str">
        <f t="shared" si="548"/>
        <v/>
      </c>
      <c r="G535" s="1" t="str">
        <f t="shared" si="549"/>
        <v/>
      </c>
      <c r="H535" s="1">
        <f t="shared" si="550"/>
        <v>3</v>
      </c>
      <c r="I535" s="1" t="str">
        <f t="shared" si="551"/>
        <v/>
      </c>
      <c r="J535" s="1"/>
      <c r="K535" s="1"/>
      <c r="L535" s="1"/>
      <c r="M535" s="7">
        <f>IF(Z535&gt;0,RANK(Z535,(Z535:AB535,AC535:AQ535)),0)</f>
        <v>3</v>
      </c>
      <c r="N535" s="7">
        <f>IF(AA535&gt;0,RANK(AA535,(Z535:AB535,AC535:AQ535)),0)</f>
        <v>6</v>
      </c>
      <c r="O535" s="7">
        <f>IF(AB535&gt;0,RANK(AB535,(Z535:AB535,AC535:AQ535)),0)</f>
        <v>4</v>
      </c>
      <c r="P535" s="7">
        <f>IF(AC535&gt;0,RANK(AC535,(Z535:AB535,AC535:AQ535)),0)</f>
        <v>1</v>
      </c>
      <c r="Q535" s="49">
        <f t="shared" si="552"/>
        <v>2858</v>
      </c>
      <c r="R535" s="177">
        <f t="shared" si="553"/>
        <v>2.6759297404591587E-2</v>
      </c>
      <c r="S535" s="2"/>
      <c r="T535" s="2">
        <f t="shared" si="554"/>
        <v>0.2569847571252013</v>
      </c>
      <c r="U535" s="2">
        <f t="shared" si="555"/>
        <v>3.089771918654732E-3</v>
      </c>
      <c r="V535" s="2">
        <f t="shared" si="556"/>
        <v>8.9603385640987226E-3</v>
      </c>
      <c r="W535" s="2">
        <f t="shared" si="557"/>
        <v>0.37100670386876894</v>
      </c>
      <c r="X535" s="2">
        <f t="shared" si="558"/>
        <v>0.3442474064641774</v>
      </c>
      <c r="Y535" s="2">
        <f t="shared" si="559"/>
        <v>1.5711022059098856E-2</v>
      </c>
      <c r="Z535" s="1">
        <f>SUMIF(County!$AT$2579:$AT$2650,$BC535,County!R$2579:R$2650)+SUMIF('Cong Dist'!$BC$1778:$BC$1804,$BC535,'Cong Dist'!Z$1778:Z$1804)</f>
        <v>27447</v>
      </c>
      <c r="AA535" s="1">
        <f>SUMIF(County!$AT$2579:$AT$2650,$BC535,County!S$2579:S$2650)+SUMIF('Cong Dist'!$BC$1778:$BC$1804,$BC535,'Cong Dist'!AA$1778:AA$1804)</f>
        <v>330</v>
      </c>
      <c r="AB535" s="1">
        <f>SUMIF(County!$AT$2579:$AT$2650,$BC535,County!T$2579:T$2650)+SUMIF('Cong Dist'!$BC$1778:$BC$1804,$BC535,'Cong Dist'!AB$1778:AB$1804)</f>
        <v>957</v>
      </c>
      <c r="AC535" s="1">
        <f>SUMIF(County!$AT$2579:$AT$2650,$BC535,County!U$2579:U$2650)+SUMIF('Cong Dist'!$BC$1778:$BC$1804,$BC535,'Cong Dist'!AC$1778:AC$1804)</f>
        <v>39625</v>
      </c>
      <c r="AD535" s="1">
        <f>SUMIF(County!$AT$2579:$AT$2650,$BC535,County!V$2579:V$2650)+SUMIF('Cong Dist'!$BC$1778:$BC$1804,$BC535,'Cong Dist'!AD$1778:AD$1804)</f>
        <v>36767</v>
      </c>
      <c r="AE535" s="1">
        <f>SUMIF(County!$AT$2579:$AT$2650,$BC535,County!W$2579:W$2650)+SUMIF('Cong Dist'!$BC$1778:$BC$1804,$BC535,'Cong Dist'!AE$1778:AE$1804)</f>
        <v>586</v>
      </c>
      <c r="AF535" s="1">
        <f>SUMIF(County!$AT$2579:$AT$2650,$BC535,County!X$2579:X$2650)+SUMIF('Cong Dist'!$BC$1778:$BC$1804,$BC535,'Cong Dist'!AF$1778:AF$1804)</f>
        <v>81</v>
      </c>
      <c r="AG535" s="1">
        <f>SUMIF(County!$AT$2579:$AT$2650,$BC535,County!Y$2579:Y$2650)+SUMIF('Cong Dist'!$BC$1778:$BC$1804,$BC535,'Cong Dist'!AG$1778:AG$1804)</f>
        <v>132</v>
      </c>
      <c r="AH535" s="1">
        <f>SUMIF(County!$AT$2579:$AT$2650,$BC535,County!Z$2579:Z$2650)+SUMIF('Cong Dist'!$BC$1778:$BC$1804,$BC535,'Cong Dist'!AH$1778:AH$1804)</f>
        <v>323</v>
      </c>
      <c r="AI535" s="1">
        <f>SUMIF(County!$AT$2579:$AT$2650,$BC535,County!AA$2579:AA$2650)+SUMIF('Cong Dist'!$BC$1778:$BC$1804,$BC535,'Cong Dist'!AI$1778:AI$1804)</f>
        <v>307</v>
      </c>
      <c r="AK535" s="1"/>
      <c r="AL535" s="1">
        <f>SUMIF(County!$AT$2579:$AT$2650,$BC535,County!AD$2579:AD$2650)+SUMIF('Cong Dist'!$BC$1778:$BC$1804,$BC535,'Cong Dist'!AL$1778:AL$1804)</f>
        <v>173</v>
      </c>
      <c r="AN535" s="1">
        <f>SUMIF(County!$AT$2579:$AT$2650,$BC535,County!AF$2579:AF$2650)+SUMIF('Cong Dist'!$BC$1778:$BC$1804,$BC535,'Cong Dist'!AN$1778:AN$1804)</f>
        <v>56</v>
      </c>
      <c r="AQ535" s="1">
        <f>SUMIF(County!$AT$2579:$AT$2650,$BC535,County!AI$2579:AI$2650)+SUMIF('Cong Dist'!$BC$1778:$BC$1804,$BC535,'Cong Dist'!AQ$1778:AQ$1804)</f>
        <v>20</v>
      </c>
      <c r="AS535" s="7">
        <f>IF(AD535&gt;0,RANK(AD535,(Z535:AB535,AC535:AQ535)),0)</f>
        <v>2</v>
      </c>
      <c r="AT535" s="7">
        <f>IF(AE535&gt;0,RANK(AE535,(Z535:AB535,AC535:AQ535)),0)</f>
        <v>5</v>
      </c>
      <c r="AU535" s="7">
        <f>IF(AF535&gt;0,RANK(AF535,(Z535:AB535,AC535:AQ535)),0)</f>
        <v>11</v>
      </c>
      <c r="AV535" s="7">
        <f>IF(AG535&gt;0,RANK(AG535,(Z535:AB535,AG535:AQ535)),0)</f>
        <v>7</v>
      </c>
      <c r="AW535" s="2">
        <f t="shared" si="560"/>
        <v>5.4866858919141604E-3</v>
      </c>
      <c r="AX535" s="2">
        <f t="shared" si="561"/>
        <v>7.5839856185161609E-4</v>
      </c>
      <c r="AY535" s="2">
        <f t="shared" si="562"/>
        <v>1.2359087674618928E-3</v>
      </c>
      <c r="BA535" s="2" t="str">
        <f t="shared" si="563"/>
        <v>District 2</v>
      </c>
      <c r="BB535" t="str">
        <f t="shared" si="564"/>
        <v>WI</v>
      </c>
      <c r="BC535">
        <v>2</v>
      </c>
      <c r="BE535" s="97">
        <v>55</v>
      </c>
      <c r="BF535" s="99">
        <v>902</v>
      </c>
      <c r="BG535" s="106">
        <f t="shared" si="565"/>
        <v>55902</v>
      </c>
      <c r="BH535" t="s">
        <v>2605</v>
      </c>
      <c r="BI535" t="s">
        <v>3184</v>
      </c>
    </row>
    <row r="536" spans="1:82" outlineLevel="1">
      <c r="A536" t="s">
        <v>1564</v>
      </c>
      <c r="B536" t="s">
        <v>2969</v>
      </c>
      <c r="C536" s="1">
        <f t="shared" si="546"/>
        <v>126789</v>
      </c>
      <c r="D536" s="1">
        <v>3</v>
      </c>
      <c r="E536" s="1" t="str">
        <f t="shared" si="547"/>
        <v/>
      </c>
      <c r="F536" s="1" t="str">
        <f t="shared" si="548"/>
        <v/>
      </c>
      <c r="G536" s="1" t="str">
        <f t="shared" si="549"/>
        <v/>
      </c>
      <c r="H536" s="1" t="str">
        <f t="shared" si="550"/>
        <v/>
      </c>
      <c r="I536" s="1">
        <f t="shared" si="551"/>
        <v>3</v>
      </c>
      <c r="J536" s="1"/>
      <c r="K536" s="1"/>
      <c r="L536" s="1"/>
      <c r="M536" s="7">
        <f>IF(Z536&gt;0,RANK(Z536,(Z536:AB536,AC536:AQ536)),0)</f>
        <v>3</v>
      </c>
      <c r="N536" s="7">
        <f>IF(AA536&gt;0,RANK(AA536,(Z536:AB536,AC536:AQ536)),0)</f>
        <v>7</v>
      </c>
      <c r="O536" s="7">
        <f>IF(AB536&gt;0,RANK(AB536,(Z536:AB536,AC536:AQ536)),0)</f>
        <v>4</v>
      </c>
      <c r="P536" s="7">
        <f>IF(AC536&gt;0,RANK(AC536,(Z536:AB536,AC536:AQ536)),0)</f>
        <v>2</v>
      </c>
      <c r="Q536" s="49">
        <f t="shared" si="552"/>
        <v>2866</v>
      </c>
      <c r="R536" s="177">
        <f t="shared" si="553"/>
        <v>2.2604484616173329E-2</v>
      </c>
      <c r="S536" s="2"/>
      <c r="T536" s="2">
        <f t="shared" si="554"/>
        <v>0.13084731325272697</v>
      </c>
      <c r="U536" s="2">
        <f t="shared" si="555"/>
        <v>2.9734440684917461E-3</v>
      </c>
      <c r="V536" s="2">
        <f t="shared" si="556"/>
        <v>9.4566563345400631E-3</v>
      </c>
      <c r="W536" s="2">
        <f t="shared" si="557"/>
        <v>0.40848969547831437</v>
      </c>
      <c r="X536" s="2">
        <f t="shared" si="558"/>
        <v>0.43109418009448769</v>
      </c>
      <c r="Y536" s="2">
        <f t="shared" si="559"/>
        <v>1.7138710771439081E-2</v>
      </c>
      <c r="Z536" s="1">
        <f>SUMIF(County!$AT$2579:$AT$2650,$BC536,County!R$2579:R$2650)+SUMIF('Cong Dist'!$BC$1778:$BC$1804,$BC536,'Cong Dist'!Z$1778:Z$1804)</f>
        <v>16590</v>
      </c>
      <c r="AA536" s="1">
        <f>SUMIF(County!$AT$2579:$AT$2650,$BC536,County!S$2579:S$2650)+SUMIF('Cong Dist'!$BC$1778:$BC$1804,$BC536,'Cong Dist'!AA$1778:AA$1804)</f>
        <v>377</v>
      </c>
      <c r="AB536" s="1">
        <f>SUMIF(County!$AT$2579:$AT$2650,$BC536,County!T$2579:T$2650)+SUMIF('Cong Dist'!$BC$1778:$BC$1804,$BC536,'Cong Dist'!AB$1778:AB$1804)</f>
        <v>1199</v>
      </c>
      <c r="AC536" s="1">
        <f>SUMIF(County!$AT$2579:$AT$2650,$BC536,County!U$2579:U$2650)+SUMIF('Cong Dist'!$BC$1778:$BC$1804,$BC536,'Cong Dist'!AC$1778:AC$1804)</f>
        <v>51792</v>
      </c>
      <c r="AD536" s="1">
        <f>SUMIF(County!$AT$2579:$AT$2650,$BC536,County!V$2579:V$2650)+SUMIF('Cong Dist'!$BC$1778:$BC$1804,$BC536,'Cong Dist'!AD$1778:AD$1804)</f>
        <v>54658</v>
      </c>
      <c r="AE536" s="1">
        <f>SUMIF(County!$AT$2579:$AT$2650,$BC536,County!W$2579:W$2650)+SUMIF('Cong Dist'!$BC$1778:$BC$1804,$BC536,'Cong Dist'!AE$1778:AE$1804)</f>
        <v>895</v>
      </c>
      <c r="AF536" s="1">
        <f>SUMIF(County!$AT$2579:$AT$2650,$BC536,County!X$2579:X$2650)+SUMIF('Cong Dist'!$BC$1778:$BC$1804,$BC536,'Cong Dist'!AF$1778:AF$1804)</f>
        <v>102</v>
      </c>
      <c r="AG536" s="1">
        <f>SUMIF(County!$AT$2579:$AT$2650,$BC536,County!Y$2579:Y$2650)+SUMIF('Cong Dist'!$BC$1778:$BC$1804,$BC536,'Cong Dist'!AG$1778:AG$1804)</f>
        <v>148</v>
      </c>
      <c r="AH536" s="1">
        <f>SUMIF(County!$AT$2579:$AT$2650,$BC536,County!Z$2579:Z$2650)+SUMIF('Cong Dist'!$BC$1778:$BC$1804,$BC536,'Cong Dist'!AH$1778:AH$1804)</f>
        <v>409</v>
      </c>
      <c r="AI536" s="1">
        <f>SUMIF(County!$AT$2579:$AT$2650,$BC536,County!AA$2579:AA$2650)+SUMIF('Cong Dist'!$BC$1778:$BC$1804,$BC536,'Cong Dist'!AI$1778:AI$1804)</f>
        <v>246</v>
      </c>
      <c r="AK536" s="1"/>
      <c r="AL536" s="1">
        <f>SUMIF(County!$AT$2579:$AT$2650,$BC536,County!AD$2579:AD$2650)+SUMIF('Cong Dist'!$BC$1778:$BC$1804,$BC536,'Cong Dist'!AL$1778:AL$1804)</f>
        <v>261</v>
      </c>
      <c r="AN536" s="1">
        <f>SUMIF(County!$AT$2579:$AT$2650,$BC536,County!AF$2579:AF$2650)+SUMIF('Cong Dist'!$BC$1778:$BC$1804,$BC536,'Cong Dist'!AN$1778:AN$1804)</f>
        <v>82</v>
      </c>
      <c r="AQ536" s="1">
        <f>SUMIF(County!$AT$2579:$AT$2650,$BC536,County!AI$2579:AI$2650)+SUMIF('Cong Dist'!$BC$1778:$BC$1804,$BC536,'Cong Dist'!AQ$1778:AQ$1804)</f>
        <v>30</v>
      </c>
      <c r="AS536" s="7">
        <f>IF(AD536&gt;0,RANK(AD536,(Z536:AB536,AC536:AQ536)),0)</f>
        <v>1</v>
      </c>
      <c r="AT536" s="7">
        <f>IF(AE536&gt;0,RANK(AE536,(Z536:AB536,AC536:AQ536)),0)</f>
        <v>5</v>
      </c>
      <c r="AU536" s="7">
        <f>IF(AF536&gt;0,RANK(AF536,(Z536:AB536,AC536:AQ536)),0)</f>
        <v>11</v>
      </c>
      <c r="AV536" s="7">
        <f>IF(AG536&gt;0,RANK(AG536,(Z536:AB536,AG536:AQ536)),0)</f>
        <v>7</v>
      </c>
      <c r="AW536" s="2">
        <f t="shared" si="560"/>
        <v>7.0589719928384953E-3</v>
      </c>
      <c r="AX536" s="2">
        <f t="shared" si="561"/>
        <v>8.0448619359723631E-4</v>
      </c>
      <c r="AY536" s="2">
        <f t="shared" si="562"/>
        <v>1.1672936926704998E-3</v>
      </c>
      <c r="BA536" s="2" t="str">
        <f t="shared" si="563"/>
        <v>District 3</v>
      </c>
      <c r="BB536" t="str">
        <f t="shared" si="564"/>
        <v>WI</v>
      </c>
      <c r="BC536">
        <v>3</v>
      </c>
      <c r="BE536" s="97">
        <v>55</v>
      </c>
      <c r="BF536" s="99">
        <v>903</v>
      </c>
      <c r="BG536" s="106">
        <f t="shared" si="565"/>
        <v>55903</v>
      </c>
      <c r="BH536" t="s">
        <v>2605</v>
      </c>
      <c r="BI536" t="s">
        <v>3184</v>
      </c>
    </row>
    <row r="537" spans="1:82" outlineLevel="1">
      <c r="A537" t="s">
        <v>1825</v>
      </c>
      <c r="B537" t="s">
        <v>2969</v>
      </c>
      <c r="C537" s="1">
        <f t="shared" si="546"/>
        <v>61918</v>
      </c>
      <c r="D537" s="1">
        <v>3</v>
      </c>
      <c r="E537" s="1" t="str">
        <f t="shared" si="547"/>
        <v/>
      </c>
      <c r="F537" s="1" t="str">
        <f t="shared" si="548"/>
        <v/>
      </c>
      <c r="G537" s="1" t="str">
        <f t="shared" si="549"/>
        <v/>
      </c>
      <c r="H537" s="1">
        <f t="shared" si="550"/>
        <v>3</v>
      </c>
      <c r="I537" s="1" t="str">
        <f t="shared" si="551"/>
        <v/>
      </c>
      <c r="J537" s="1"/>
      <c r="K537" s="1"/>
      <c r="L537" s="1"/>
      <c r="M537" s="7">
        <f>IF(Z537&gt;0,RANK(Z537,(Z537:AB537,AC537:AQ537)),0)</f>
        <v>3</v>
      </c>
      <c r="N537" s="7">
        <f>IF(AA537&gt;0,RANK(AA537,(Z537:AB537,AC537:AQ537)),0)</f>
        <v>6</v>
      </c>
      <c r="O537" s="7">
        <f>IF(AB537&gt;0,RANK(AB537,(Z537:AB537,AC537:AQ537)),0)</f>
        <v>4</v>
      </c>
      <c r="P537" s="7">
        <f>IF(AC537&gt;0,RANK(AC537,(Z537:AB537,AC537:AQ537)),0)</f>
        <v>1</v>
      </c>
      <c r="Q537" s="49">
        <f t="shared" si="552"/>
        <v>16109</v>
      </c>
      <c r="R537" s="177">
        <f t="shared" si="553"/>
        <v>0.26016667205013083</v>
      </c>
      <c r="S537" s="2"/>
      <c r="T537" s="2">
        <f t="shared" si="554"/>
        <v>0.17713750444135792</v>
      </c>
      <c r="U537" s="2">
        <f t="shared" si="555"/>
        <v>3.4400335928163055E-3</v>
      </c>
      <c r="V537" s="2">
        <f t="shared" si="556"/>
        <v>1.0659259019994186E-2</v>
      </c>
      <c r="W537" s="2">
        <f t="shared" si="557"/>
        <v>0.5265512451952582</v>
      </c>
      <c r="X537" s="2">
        <f t="shared" si="558"/>
        <v>0.26638457314512742</v>
      </c>
      <c r="Y537" s="2">
        <f t="shared" si="559"/>
        <v>1.5827384605445971E-2</v>
      </c>
      <c r="Z537" s="1">
        <f>SUMIF(County!$AT$2579:$AT$2650,$BC537,County!R$2579:R$2650)+SUMIF('Cong Dist'!$BC$1778:$BC$1804,$BC537,'Cong Dist'!Z$1778:Z$1804)</f>
        <v>10968</v>
      </c>
      <c r="AA537" s="1">
        <f>SUMIF(County!$AT$2579:$AT$2650,$BC537,County!S$2579:S$2650)+SUMIF('Cong Dist'!$BC$1778:$BC$1804,$BC537,'Cong Dist'!AA$1778:AA$1804)</f>
        <v>213</v>
      </c>
      <c r="AB537" s="1">
        <f>SUMIF(County!$AT$2579:$AT$2650,$BC537,County!T$2579:T$2650)+SUMIF('Cong Dist'!$BC$1778:$BC$1804,$BC537,'Cong Dist'!AB$1778:AB$1804)</f>
        <v>660</v>
      </c>
      <c r="AC537" s="1">
        <f>SUMIF(County!$AT$2579:$AT$2650,$BC537,County!U$2579:U$2650)+SUMIF('Cong Dist'!$BC$1778:$BC$1804,$BC537,'Cong Dist'!AC$1778:AC$1804)</f>
        <v>32603</v>
      </c>
      <c r="AD537" s="1">
        <f>SUMIF(County!$AT$2579:$AT$2650,$BC537,County!V$2579:V$2650)+SUMIF('Cong Dist'!$BC$1778:$BC$1804,$BC537,'Cong Dist'!AD$1778:AD$1804)</f>
        <v>16494</v>
      </c>
      <c r="AE537" s="1">
        <f>SUMIF(County!$AT$2579:$AT$2650,$BC537,County!W$2579:W$2650)+SUMIF('Cong Dist'!$BC$1778:$BC$1804,$BC537,'Cong Dist'!AE$1778:AE$1804)</f>
        <v>360</v>
      </c>
      <c r="AF537" s="1">
        <f>SUMIF(County!$AT$2579:$AT$2650,$BC537,County!X$2579:X$2650)+SUMIF('Cong Dist'!$BC$1778:$BC$1804,$BC537,'Cong Dist'!AF$1778:AF$1804)</f>
        <v>54</v>
      </c>
      <c r="AG537" s="1">
        <f>SUMIF(County!$AT$2579:$AT$2650,$BC537,County!Y$2579:Y$2650)+SUMIF('Cong Dist'!$BC$1778:$BC$1804,$BC537,'Cong Dist'!AG$1778:AG$1804)</f>
        <v>111</v>
      </c>
      <c r="AH537" s="1">
        <f>SUMIF(County!$AT$2579:$AT$2650,$BC537,County!Z$2579:Z$2650)+SUMIF('Cong Dist'!$BC$1778:$BC$1804,$BC537,'Cong Dist'!AH$1778:AH$1804)</f>
        <v>196</v>
      </c>
      <c r="AI537" s="1">
        <f>SUMIF(County!$AT$2579:$AT$2650,$BC537,County!AA$2579:AA$2650)+SUMIF('Cong Dist'!$BC$1778:$BC$1804,$BC537,'Cong Dist'!AI$1778:AI$1804)</f>
        <v>153</v>
      </c>
      <c r="AK537" s="1"/>
      <c r="AL537" s="1">
        <f>SUMIF(County!$AT$2579:$AT$2650,$BC537,County!AD$2579:AD$2650)+SUMIF('Cong Dist'!$BC$1778:$BC$1804,$BC537,'Cong Dist'!AL$1778:AL$1804)</f>
        <v>58</v>
      </c>
      <c r="AN537" s="1">
        <f>SUMIF(County!$AT$2579:$AT$2650,$BC537,County!AF$2579:AF$2650)+SUMIF('Cong Dist'!$BC$1778:$BC$1804,$BC537,'Cong Dist'!AN$1778:AN$1804)</f>
        <v>29</v>
      </c>
      <c r="AQ537" s="1">
        <f>SUMIF(County!$AT$2579:$AT$2650,$BC537,County!AI$2579:AI$2650)+SUMIF('Cong Dist'!$BC$1778:$BC$1804,$BC537,'Cong Dist'!AQ$1778:AQ$1804)</f>
        <v>19</v>
      </c>
      <c r="AS537" s="7">
        <f>IF(AD537&gt;0,RANK(AD537,(Z537:AB537,AC537:AQ537)),0)</f>
        <v>2</v>
      </c>
      <c r="AT537" s="7">
        <f>IF(AE537&gt;0,RANK(AE537,(Z537:AB537,AC537:AQ537)),0)</f>
        <v>5</v>
      </c>
      <c r="AU537" s="7">
        <f>IF(AF537&gt;0,RANK(AF537,(Z537:AB537,AC537:AQ537)),0)</f>
        <v>11</v>
      </c>
      <c r="AV537" s="7">
        <f>IF(AG537&gt;0,RANK(AG537,(Z537:AB537,AG537:AQ537)),0)</f>
        <v>6</v>
      </c>
      <c r="AW537" s="2">
        <f t="shared" si="560"/>
        <v>5.8141412836331926E-3</v>
      </c>
      <c r="AX537" s="2">
        <f t="shared" si="561"/>
        <v>8.7212119254497888E-4</v>
      </c>
      <c r="AY537" s="2">
        <f t="shared" si="562"/>
        <v>1.7926935624535676E-3</v>
      </c>
      <c r="BA537" s="2" t="str">
        <f t="shared" si="563"/>
        <v>District 4</v>
      </c>
      <c r="BB537" t="str">
        <f t="shared" si="564"/>
        <v>WI</v>
      </c>
      <c r="BC537">
        <v>4</v>
      </c>
      <c r="BE537" s="97">
        <v>55</v>
      </c>
      <c r="BF537" s="99">
        <v>904</v>
      </c>
      <c r="BG537" s="106">
        <f t="shared" si="565"/>
        <v>55904</v>
      </c>
      <c r="BH537" t="s">
        <v>2605</v>
      </c>
      <c r="BI537" t="s">
        <v>3184</v>
      </c>
    </row>
    <row r="538" spans="1:82" outlineLevel="1">
      <c r="A538" t="s">
        <v>1780</v>
      </c>
      <c r="B538" t="s">
        <v>2969</v>
      </c>
      <c r="C538" s="1">
        <f t="shared" si="546"/>
        <v>192008</v>
      </c>
      <c r="D538" s="1">
        <v>3</v>
      </c>
      <c r="E538" s="1" t="str">
        <f t="shared" si="547"/>
        <v/>
      </c>
      <c r="F538" s="1" t="str">
        <f t="shared" si="548"/>
        <v/>
      </c>
      <c r="G538" s="1" t="str">
        <f t="shared" si="549"/>
        <v/>
      </c>
      <c r="H538" s="1">
        <f t="shared" si="550"/>
        <v>3</v>
      </c>
      <c r="I538" s="1" t="str">
        <f t="shared" si="551"/>
        <v/>
      </c>
      <c r="J538" s="1"/>
      <c r="K538" s="1"/>
      <c r="L538" s="1"/>
      <c r="M538" s="7">
        <f>IF(Z538&gt;0,RANK(Z538,(Z538:AB538,AC538:AQ538)),0)</f>
        <v>3</v>
      </c>
      <c r="N538" s="7">
        <f>IF(AA538&gt;0,RANK(AA538,(Z538:AB538,AC538:AQ538)),0)</f>
        <v>6</v>
      </c>
      <c r="O538" s="7">
        <f>IF(AB538&gt;0,RANK(AB538,(Z538:AB538,AC538:AQ538)),0)</f>
        <v>4</v>
      </c>
      <c r="P538" s="7">
        <f>IF(AC538&gt;0,RANK(AC538,(Z538:AB538,AC538:AQ538)),0)</f>
        <v>1</v>
      </c>
      <c r="Q538" s="49">
        <f t="shared" si="552"/>
        <v>67847</v>
      </c>
      <c r="R538" s="177">
        <f t="shared" si="553"/>
        <v>0.35335506853881088</v>
      </c>
      <c r="S538" s="2"/>
      <c r="T538" s="2">
        <f t="shared" si="554"/>
        <v>0.14778030082079913</v>
      </c>
      <c r="U538" s="2">
        <f t="shared" si="555"/>
        <v>2.4738552560309985E-3</v>
      </c>
      <c r="V538" s="2">
        <f t="shared" si="556"/>
        <v>9.5829340444148169E-3</v>
      </c>
      <c r="W538" s="2">
        <f t="shared" si="557"/>
        <v>0.59212116161826589</v>
      </c>
      <c r="X538" s="2">
        <f t="shared" si="558"/>
        <v>0.23876609307945501</v>
      </c>
      <c r="Y538" s="2">
        <f t="shared" si="559"/>
        <v>9.2756551810341814E-3</v>
      </c>
      <c r="Z538" s="1">
        <f>SUMIF(County!$AT$2579:$AT$2650,$BC538,County!R$2579:R$2650)+SUMIF('Cong Dist'!$BC$1778:$BC$1804,$BC538,'Cong Dist'!Z$1778:Z$1804)</f>
        <v>28375</v>
      </c>
      <c r="AA538" s="1">
        <f>SUMIF(County!$AT$2579:$AT$2650,$BC538,County!S$2579:S$2650)+SUMIF('Cong Dist'!$BC$1778:$BC$1804,$BC538,'Cong Dist'!AA$1778:AA$1804)</f>
        <v>475</v>
      </c>
      <c r="AB538" s="1">
        <f>SUMIF(County!$AT$2579:$AT$2650,$BC538,County!T$2579:T$2650)+SUMIF('Cong Dist'!$BC$1778:$BC$1804,$BC538,'Cong Dist'!AB$1778:AB$1804)</f>
        <v>1840</v>
      </c>
      <c r="AC538" s="1">
        <f>SUMIF(County!$AT$2579:$AT$2650,$BC538,County!U$2579:U$2650)+SUMIF('Cong Dist'!$BC$1778:$BC$1804,$BC538,'Cong Dist'!AC$1778:AC$1804)</f>
        <v>113692</v>
      </c>
      <c r="AD538" s="1">
        <f>SUMIF(County!$AT$2579:$AT$2650,$BC538,County!V$2579:V$2650)+SUMIF('Cong Dist'!$BC$1778:$BC$1804,$BC538,'Cong Dist'!AD$1778:AD$1804)</f>
        <v>45845</v>
      </c>
      <c r="AE538" s="1">
        <f>SUMIF(County!$AT$2579:$AT$2650,$BC538,County!W$2579:W$2650)+SUMIF('Cong Dist'!$BC$1778:$BC$1804,$BC538,'Cong Dist'!AE$1778:AE$1804)</f>
        <v>631</v>
      </c>
      <c r="AF538" s="1">
        <f>SUMIF(County!$AT$2579:$AT$2650,$BC538,County!X$2579:X$2650)+SUMIF('Cong Dist'!$BC$1778:$BC$1804,$BC538,'Cong Dist'!AF$1778:AF$1804)</f>
        <v>112</v>
      </c>
      <c r="AG538" s="1">
        <f>SUMIF(County!$AT$2579:$AT$2650,$BC538,County!Y$2579:Y$2650)+SUMIF('Cong Dist'!$BC$1778:$BC$1804,$BC538,'Cong Dist'!AG$1778:AG$1804)</f>
        <v>164</v>
      </c>
      <c r="AH538" s="1">
        <f>SUMIF(County!$AT$2579:$AT$2650,$BC538,County!Z$2579:Z$2650)+SUMIF('Cong Dist'!$BC$1778:$BC$1804,$BC538,'Cong Dist'!AH$1778:AH$1804)</f>
        <v>330</v>
      </c>
      <c r="AI538" s="1">
        <f>SUMIF(County!$AT$2579:$AT$2650,$BC538,County!AA$2579:AA$2650)+SUMIF('Cong Dist'!$BC$1778:$BC$1804,$BC538,'Cong Dist'!AI$1778:AI$1804)</f>
        <v>324</v>
      </c>
      <c r="AK538" s="1"/>
      <c r="AL538" s="1">
        <f>SUMIF(County!$AT$2579:$AT$2650,$BC538,County!AD$2579:AD$2650)+SUMIF('Cong Dist'!$BC$1778:$BC$1804,$BC538,'Cong Dist'!AL$1778:AL$1804)</f>
        <v>134</v>
      </c>
      <c r="AN538" s="1">
        <f>SUMIF(County!$AT$2579:$AT$2650,$BC538,County!AF$2579:AF$2650)+SUMIF('Cong Dist'!$BC$1778:$BC$1804,$BC538,'Cong Dist'!AN$1778:AN$1804)</f>
        <v>61</v>
      </c>
      <c r="AQ538" s="1">
        <f>SUMIF(County!$AT$2579:$AT$2650,$BC538,County!AI$2579:AI$2650)+SUMIF('Cong Dist'!$BC$1778:$BC$1804,$BC538,'Cong Dist'!AQ$1778:AQ$1804)</f>
        <v>25</v>
      </c>
      <c r="AS538" s="7">
        <f>IF(AD538&gt;0,RANK(AD538,(Z538:AB538,AC538:AQ538)),0)</f>
        <v>2</v>
      </c>
      <c r="AT538" s="7">
        <f>IF(AE538&gt;0,RANK(AE538,(Z538:AB538,AC538:AQ538)),0)</f>
        <v>5</v>
      </c>
      <c r="AU538" s="7">
        <f>IF(AF538&gt;0,RANK(AF538,(Z538:AB538,AC538:AQ538)),0)</f>
        <v>11</v>
      </c>
      <c r="AV538" s="7">
        <f>IF(AG538&gt;0,RANK(AG538,(Z538:AB538,AG538:AQ538)),0)</f>
        <v>6</v>
      </c>
      <c r="AW538" s="2">
        <f t="shared" si="560"/>
        <v>3.2863214032748636E-3</v>
      </c>
      <c r="AX538" s="2">
        <f t="shared" si="561"/>
        <v>5.8330902879046703E-4</v>
      </c>
      <c r="AY538" s="2">
        <f t="shared" si="562"/>
        <v>8.5413107787175532E-4</v>
      </c>
      <c r="BA538" s="2" t="str">
        <f t="shared" si="563"/>
        <v>District 5</v>
      </c>
      <c r="BB538" t="str">
        <f t="shared" si="564"/>
        <v>WI</v>
      </c>
      <c r="BC538">
        <v>5</v>
      </c>
      <c r="BE538" s="97">
        <v>55</v>
      </c>
      <c r="BF538" s="99">
        <v>905</v>
      </c>
      <c r="BG538" s="106">
        <f t="shared" si="565"/>
        <v>55905</v>
      </c>
      <c r="BH538" t="s">
        <v>2605</v>
      </c>
      <c r="BI538" t="s">
        <v>3184</v>
      </c>
    </row>
    <row r="539" spans="1:82" outlineLevel="1">
      <c r="A539" t="s">
        <v>1759</v>
      </c>
      <c r="B539" t="s">
        <v>2969</v>
      </c>
      <c r="C539" s="1">
        <f t="shared" si="546"/>
        <v>161942</v>
      </c>
      <c r="D539" s="1">
        <v>3</v>
      </c>
      <c r="E539" s="1" t="str">
        <f t="shared" si="547"/>
        <v/>
      </c>
      <c r="F539" s="1" t="str">
        <f t="shared" si="548"/>
        <v/>
      </c>
      <c r="G539" s="1" t="str">
        <f t="shared" si="549"/>
        <v/>
      </c>
      <c r="H539" s="1">
        <f t="shared" si="550"/>
        <v>3</v>
      </c>
      <c r="I539" s="1" t="str">
        <f t="shared" si="551"/>
        <v/>
      </c>
      <c r="J539" s="1"/>
      <c r="K539" s="1"/>
      <c r="L539" s="1"/>
      <c r="M539" s="7">
        <f>IF(Z539&gt;0,RANK(Z539,(Z539:AB539,AC539:AQ539)),0)</f>
        <v>3</v>
      </c>
      <c r="N539" s="7">
        <f>IF(AA539&gt;0,RANK(AA539,(Z539:AB539,AC539:AQ539)),0)</f>
        <v>6</v>
      </c>
      <c r="O539" s="7">
        <f>IF(AB539&gt;0,RANK(AB539,(Z539:AB539,AC539:AQ539)),0)</f>
        <v>4</v>
      </c>
      <c r="P539" s="7">
        <f>IF(AC539&gt;0,RANK(AC539,(Z539:AB539,AC539:AQ539)),0)</f>
        <v>1</v>
      </c>
      <c r="Q539" s="49">
        <f t="shared" si="552"/>
        <v>31996</v>
      </c>
      <c r="R539" s="177">
        <f t="shared" si="553"/>
        <v>0.19757691025181856</v>
      </c>
      <c r="S539" s="2"/>
      <c r="T539" s="2">
        <f t="shared" si="554"/>
        <v>0.12440873893122228</v>
      </c>
      <c r="U539" s="2">
        <f t="shared" si="555"/>
        <v>2.9146237541835965E-3</v>
      </c>
      <c r="V539" s="2">
        <f t="shared" si="556"/>
        <v>9.2811006409702235E-3</v>
      </c>
      <c r="W539" s="2">
        <f t="shared" si="557"/>
        <v>0.52407034617332127</v>
      </c>
      <c r="X539" s="2">
        <f t="shared" si="558"/>
        <v>0.32649343592150276</v>
      </c>
      <c r="Y539" s="2">
        <f t="shared" si="559"/>
        <v>1.283175457879987E-2</v>
      </c>
      <c r="Z539" s="1">
        <f>SUMIF(County!$AT$2579:$AT$2650,$BC539,County!R$2579:R$2650)+SUMIF('Cong Dist'!$BC$1778:$BC$1804,$BC539,'Cong Dist'!Z$1778:Z$1804)</f>
        <v>20147</v>
      </c>
      <c r="AA539" s="1">
        <f>SUMIF(County!$AT$2579:$AT$2650,$BC539,County!S$2579:S$2650)+SUMIF('Cong Dist'!$BC$1778:$BC$1804,$BC539,'Cong Dist'!AA$1778:AA$1804)</f>
        <v>472</v>
      </c>
      <c r="AB539" s="1">
        <f>SUMIF(County!$AT$2579:$AT$2650,$BC539,County!T$2579:T$2650)+SUMIF('Cong Dist'!$BC$1778:$BC$1804,$BC539,'Cong Dist'!AB$1778:AB$1804)</f>
        <v>1503</v>
      </c>
      <c r="AC539" s="1">
        <f>SUMIF(County!$AT$2579:$AT$2650,$BC539,County!U$2579:U$2650)+SUMIF('Cong Dist'!$BC$1778:$BC$1804,$BC539,'Cong Dist'!AC$1778:AC$1804)</f>
        <v>84869</v>
      </c>
      <c r="AD539" s="1">
        <f>SUMIF(County!$AT$2579:$AT$2650,$BC539,County!V$2579:V$2650)+SUMIF('Cong Dist'!$BC$1778:$BC$1804,$BC539,'Cong Dist'!AD$1778:AD$1804)</f>
        <v>52873</v>
      </c>
      <c r="AE539" s="1">
        <f>SUMIF(County!$AT$2579:$AT$2650,$BC539,County!W$2579:W$2650)+SUMIF('Cong Dist'!$BC$1778:$BC$1804,$BC539,'Cong Dist'!AE$1778:AE$1804)</f>
        <v>816</v>
      </c>
      <c r="AF539" s="1">
        <f>SUMIF(County!$AT$2579:$AT$2650,$BC539,County!X$2579:X$2650)+SUMIF('Cong Dist'!$BC$1778:$BC$1804,$BC539,'Cong Dist'!AF$1778:AF$1804)</f>
        <v>105</v>
      </c>
      <c r="AG539" s="1">
        <f>SUMIF(County!$AT$2579:$AT$2650,$BC539,County!Y$2579:Y$2650)+SUMIF('Cong Dist'!$BC$1778:$BC$1804,$BC539,'Cong Dist'!AG$1778:AG$1804)</f>
        <v>173</v>
      </c>
      <c r="AH539" s="1">
        <f>SUMIF(County!$AT$2579:$AT$2650,$BC539,County!Z$2579:Z$2650)+SUMIF('Cong Dist'!$BC$1778:$BC$1804,$BC539,'Cong Dist'!AH$1778:AH$1804)</f>
        <v>314</v>
      </c>
      <c r="AI539" s="1">
        <f>SUMIF(County!$AT$2579:$AT$2650,$BC539,County!AA$2579:AA$2650)+SUMIF('Cong Dist'!$BC$1778:$BC$1804,$BC539,'Cong Dist'!AI$1778:AI$1804)</f>
        <v>354</v>
      </c>
      <c r="AK539" s="1"/>
      <c r="AL539" s="1">
        <f>SUMIF(County!$AT$2579:$AT$2650,$BC539,County!AD$2579:AD$2650)+SUMIF('Cong Dist'!$BC$1778:$BC$1804,$BC539,'Cong Dist'!AL$1778:AL$1804)</f>
        <v>193</v>
      </c>
      <c r="AN539" s="1">
        <f>SUMIF(County!$AT$2579:$AT$2650,$BC539,County!AF$2579:AF$2650)+SUMIF('Cong Dist'!$BC$1778:$BC$1804,$BC539,'Cong Dist'!AN$1778:AN$1804)</f>
        <v>71</v>
      </c>
      <c r="AQ539" s="1">
        <f>SUMIF(County!$AT$2579:$AT$2650,$BC539,County!AI$2579:AI$2650)+SUMIF('Cong Dist'!$BC$1778:$BC$1804,$BC539,'Cong Dist'!AQ$1778:AQ$1804)</f>
        <v>52</v>
      </c>
      <c r="AS539" s="7">
        <f>IF(AD539&gt;0,RANK(AD539,(Z539:AB539,AC539:AQ539)),0)</f>
        <v>2</v>
      </c>
      <c r="AT539" s="7">
        <f>IF(AE539&gt;0,RANK(AE539,(Z539:AB539,AC539:AQ539)),0)</f>
        <v>5</v>
      </c>
      <c r="AU539" s="7">
        <f>IF(AF539&gt;0,RANK(AF539,(Z539:AB539,AC539:AQ539)),0)</f>
        <v>11</v>
      </c>
      <c r="AV539" s="7">
        <f>IF(AG539&gt;0,RANK(AG539,(Z539:AB539,AG539:AQ539)),0)</f>
        <v>7</v>
      </c>
      <c r="AW539" s="2">
        <f t="shared" si="560"/>
        <v>5.0388410665546928E-3</v>
      </c>
      <c r="AX539" s="2">
        <f t="shared" si="561"/>
        <v>6.4838028429931699E-4</v>
      </c>
      <c r="AY539" s="2">
        <f t="shared" si="562"/>
        <v>1.0682837065122081E-3</v>
      </c>
      <c r="BA539" s="2" t="str">
        <f t="shared" si="563"/>
        <v>District 6</v>
      </c>
      <c r="BB539" t="str">
        <f t="shared" si="564"/>
        <v>WI</v>
      </c>
      <c r="BC539">
        <v>6</v>
      </c>
      <c r="BE539" s="97">
        <v>55</v>
      </c>
      <c r="BF539" s="99">
        <v>906</v>
      </c>
      <c r="BG539" s="106">
        <f t="shared" si="565"/>
        <v>55906</v>
      </c>
      <c r="BH539" t="s">
        <v>2605</v>
      </c>
      <c r="BI539" t="s">
        <v>3184</v>
      </c>
    </row>
    <row r="540" spans="1:82" outlineLevel="1">
      <c r="A540" t="s">
        <v>1356</v>
      </c>
      <c r="B540" t="s">
        <v>2969</v>
      </c>
      <c r="C540" s="1">
        <f t="shared" si="546"/>
        <v>150918</v>
      </c>
      <c r="D540" s="1">
        <v>3</v>
      </c>
      <c r="E540" s="1" t="str">
        <f t="shared" si="547"/>
        <v/>
      </c>
      <c r="F540" s="1" t="str">
        <f t="shared" si="548"/>
        <v/>
      </c>
      <c r="G540" s="1" t="str">
        <f t="shared" si="549"/>
        <v/>
      </c>
      <c r="H540" s="1" t="str">
        <f t="shared" si="550"/>
        <v/>
      </c>
      <c r="I540" s="1">
        <f t="shared" si="551"/>
        <v>3</v>
      </c>
      <c r="J540" s="1"/>
      <c r="K540" s="1"/>
      <c r="L540" s="1"/>
      <c r="M540" s="7">
        <f>IF(Z540&gt;0,RANK(Z540,(Z540:AB540,AC540:AQ540)),0)</f>
        <v>3</v>
      </c>
      <c r="N540" s="7">
        <f>IF(AA540&gt;0,RANK(AA540,(Z540:AB540,AC540:AQ540)),0)</f>
        <v>6</v>
      </c>
      <c r="O540" s="7">
        <f>IF(AB540&gt;0,RANK(AB540,(Z540:AB540,AC540:AQ540)),0)</f>
        <v>4</v>
      </c>
      <c r="P540" s="7">
        <f>IF(AC540&gt;0,RANK(AC540,(Z540:AB540,AC540:AQ540)),0)</f>
        <v>2</v>
      </c>
      <c r="Q540" s="49">
        <f t="shared" si="552"/>
        <v>11443</v>
      </c>
      <c r="R540" s="177">
        <f t="shared" si="553"/>
        <v>7.5822632157860559E-2</v>
      </c>
      <c r="S540" s="2"/>
      <c r="T540" s="2">
        <f t="shared" si="554"/>
        <v>0.10389085463629255</v>
      </c>
      <c r="U540" s="2">
        <f t="shared" si="555"/>
        <v>2.9618733351886454E-3</v>
      </c>
      <c r="V540" s="2">
        <f t="shared" si="556"/>
        <v>1.0628288209491247E-2</v>
      </c>
      <c r="W540" s="2">
        <f t="shared" si="557"/>
        <v>0.39503571475900823</v>
      </c>
      <c r="X540" s="2">
        <f t="shared" si="558"/>
        <v>0.47085834691686879</v>
      </c>
      <c r="Y540" s="2">
        <f t="shared" si="559"/>
        <v>1.6624922143150589E-2</v>
      </c>
      <c r="Z540" s="1">
        <f>SUMIF(County!$AT$2579:$AT$2650,$BC540,County!R$2579:R$2650)+SUMIF('Cong Dist'!$BC$1778:$BC$1804,$BC540,'Cong Dist'!Z$1778:Z$1804)</f>
        <v>15679</v>
      </c>
      <c r="AA540" s="1">
        <f>SUMIF(County!$AT$2579:$AT$2650,$BC540,County!S$2579:S$2650)+SUMIF('Cong Dist'!$BC$1778:$BC$1804,$BC540,'Cong Dist'!AA$1778:AA$1804)</f>
        <v>447</v>
      </c>
      <c r="AB540" s="1">
        <f>SUMIF(County!$AT$2579:$AT$2650,$BC540,County!T$2579:T$2650)+SUMIF('Cong Dist'!$BC$1778:$BC$1804,$BC540,'Cong Dist'!AB$1778:AB$1804)</f>
        <v>1604</v>
      </c>
      <c r="AC540" s="1">
        <f>SUMIF(County!$AT$2579:$AT$2650,$BC540,County!U$2579:U$2650)+SUMIF('Cong Dist'!$BC$1778:$BC$1804,$BC540,'Cong Dist'!AC$1778:AC$1804)</f>
        <v>59618</v>
      </c>
      <c r="AD540" s="1">
        <f>SUMIF(County!$AT$2579:$AT$2650,$BC540,County!V$2579:V$2650)+SUMIF('Cong Dist'!$BC$1778:$BC$1804,$BC540,'Cong Dist'!AD$1778:AD$1804)</f>
        <v>71061</v>
      </c>
      <c r="AE540" s="1">
        <f>SUMIF(County!$AT$2579:$AT$2650,$BC540,County!W$2579:W$2650)+SUMIF('Cong Dist'!$BC$1778:$BC$1804,$BC540,'Cong Dist'!AE$1778:AE$1804)</f>
        <v>1045</v>
      </c>
      <c r="AF540" s="1">
        <f>SUMIF(County!$AT$2579:$AT$2650,$BC540,County!X$2579:X$2650)+SUMIF('Cong Dist'!$BC$1778:$BC$1804,$BC540,'Cong Dist'!AF$1778:AF$1804)</f>
        <v>121</v>
      </c>
      <c r="AG540" s="1">
        <f>SUMIF(County!$AT$2579:$AT$2650,$BC540,County!Y$2579:Y$2650)+SUMIF('Cong Dist'!$BC$1778:$BC$1804,$BC540,'Cong Dist'!AG$1778:AG$1804)</f>
        <v>200</v>
      </c>
      <c r="AH540" s="1">
        <f>SUMIF(County!$AT$2579:$AT$2650,$BC540,County!Z$2579:Z$2650)+SUMIF('Cong Dist'!$BC$1778:$BC$1804,$BC540,'Cong Dist'!AH$1778:AH$1804)</f>
        <v>389</v>
      </c>
      <c r="AI540" s="1">
        <f>SUMIF(County!$AT$2579:$AT$2650,$BC540,County!AA$2579:AA$2650)+SUMIF('Cong Dist'!$BC$1778:$BC$1804,$BC540,'Cong Dist'!AI$1778:AI$1804)</f>
        <v>398</v>
      </c>
      <c r="AK540" s="1"/>
      <c r="AL540" s="1">
        <f>SUMIF(County!$AT$2579:$AT$2650,$BC540,County!AD$2579:AD$2650)+SUMIF('Cong Dist'!$BC$1778:$BC$1804,$BC540,'Cong Dist'!AL$1778:AL$1804)</f>
        <v>234</v>
      </c>
      <c r="AN540" s="1">
        <f>SUMIF(County!$AT$2579:$AT$2650,$BC540,County!AF$2579:AF$2650)+SUMIF('Cong Dist'!$BC$1778:$BC$1804,$BC540,'Cong Dist'!AN$1778:AN$1804)</f>
        <v>88</v>
      </c>
      <c r="AQ540" s="1">
        <f>SUMIF(County!$AT$2579:$AT$2650,$BC540,County!AI$2579:AI$2650)+SUMIF('Cong Dist'!$BC$1778:$BC$1804,$BC540,'Cong Dist'!AQ$1778:AQ$1804)</f>
        <v>34</v>
      </c>
      <c r="AS540" s="7">
        <f>IF(AD540&gt;0,RANK(AD540,(Z540:AB540,AC540:AQ540)),0)</f>
        <v>1</v>
      </c>
      <c r="AT540" s="7">
        <f>IF(AE540&gt;0,RANK(AE540,(Z540:AB540,AC540:AQ540)),0)</f>
        <v>5</v>
      </c>
      <c r="AU540" s="7">
        <f>IF(AF540&gt;0,RANK(AF540,(Z540:AB540,AC540:AQ540)),0)</f>
        <v>11</v>
      </c>
      <c r="AV540" s="7">
        <f>IF(AG540&gt;0,RANK(AG540,(Z540:AB540,AG540:AQ540)),0)</f>
        <v>7</v>
      </c>
      <c r="AW540" s="2">
        <f t="shared" si="560"/>
        <v>6.9242900117944843E-3</v>
      </c>
      <c r="AX540" s="2">
        <f t="shared" si="561"/>
        <v>8.0175989610251921E-4</v>
      </c>
      <c r="AY540" s="2">
        <f t="shared" si="562"/>
        <v>1.3252229687644947E-3</v>
      </c>
      <c r="BA540" s="2" t="str">
        <f t="shared" si="563"/>
        <v>District 7</v>
      </c>
      <c r="BB540" t="str">
        <f t="shared" si="564"/>
        <v>WI</v>
      </c>
      <c r="BC540">
        <v>7</v>
      </c>
      <c r="BE540" s="97">
        <v>55</v>
      </c>
      <c r="BF540" s="99">
        <v>907</v>
      </c>
      <c r="BG540" s="106">
        <f t="shared" si="565"/>
        <v>55907</v>
      </c>
      <c r="BH540" t="s">
        <v>2605</v>
      </c>
      <c r="BI540" t="s">
        <v>3184</v>
      </c>
    </row>
    <row r="541" spans="1:82" outlineLevel="1">
      <c r="A541" t="s">
        <v>275</v>
      </c>
      <c r="B541" t="s">
        <v>2969</v>
      </c>
      <c r="C541" s="1">
        <f t="shared" si="546"/>
        <v>154839</v>
      </c>
      <c r="D541" s="1">
        <v>3</v>
      </c>
      <c r="E541" s="1" t="str">
        <f t="shared" si="547"/>
        <v/>
      </c>
      <c r="F541" s="1" t="str">
        <f t="shared" si="548"/>
        <v/>
      </c>
      <c r="G541" s="1" t="str">
        <f t="shared" si="549"/>
        <v/>
      </c>
      <c r="H541" s="1">
        <f t="shared" si="550"/>
        <v>3</v>
      </c>
      <c r="I541" s="1" t="str">
        <f t="shared" si="551"/>
        <v/>
      </c>
      <c r="J541" s="1"/>
      <c r="K541" s="1"/>
      <c r="L541" s="1"/>
      <c r="M541" s="7">
        <f>IF(Z541&gt;0,RANK(Z541,(Z541:AB541,AC541:AQ541)),0)</f>
        <v>3</v>
      </c>
      <c r="N541" s="7">
        <f>IF(AA541&gt;0,RANK(AA541,(Z541:AB541,AC541:AQ541)),0)</f>
        <v>6</v>
      </c>
      <c r="O541" s="7">
        <f>IF(AB541&gt;0,RANK(AB541,(Z541:AB541,AC541:AQ541)),0)</f>
        <v>4</v>
      </c>
      <c r="P541" s="7">
        <f>IF(AC541&gt;0,RANK(AC541,(Z541:AB541,AC541:AQ541)),0)</f>
        <v>1</v>
      </c>
      <c r="Q541" s="49">
        <f t="shared" si="552"/>
        <v>13620</v>
      </c>
      <c r="R541" s="177">
        <f t="shared" si="553"/>
        <v>8.7962335070621747E-2</v>
      </c>
      <c r="S541" s="2"/>
      <c r="T541" s="2">
        <f t="shared" si="554"/>
        <v>9.59125284973424E-2</v>
      </c>
      <c r="U541" s="2">
        <f t="shared" si="555"/>
        <v>2.3379122830811359E-3</v>
      </c>
      <c r="V541" s="2">
        <f t="shared" si="556"/>
        <v>9.3064408837566764E-3</v>
      </c>
      <c r="W541" s="2">
        <f t="shared" si="557"/>
        <v>0.48444513333204164</v>
      </c>
      <c r="X541" s="2">
        <f t="shared" si="558"/>
        <v>0.39648279826141991</v>
      </c>
      <c r="Y541" s="2">
        <f t="shared" si="559"/>
        <v>1.1515186742358241E-2</v>
      </c>
      <c r="Z541" s="1">
        <f>SUMIF(County!$AT$2579:$AT$2650,$BC541,County!R$2579:R$2650)+SUMIF('Cong Dist'!$BC$1778:$BC$1804,$BC541,'Cong Dist'!Z$1778:Z$1804)</f>
        <v>14851</v>
      </c>
      <c r="AA541" s="1">
        <f>SUMIF(County!$AT$2579:$AT$2650,$BC541,County!S$2579:S$2650)+SUMIF('Cong Dist'!$BC$1778:$BC$1804,$BC541,'Cong Dist'!AA$1778:AA$1804)</f>
        <v>362</v>
      </c>
      <c r="AB541" s="1">
        <f>SUMIF(County!$AT$2579:$AT$2650,$BC541,County!T$2579:T$2650)+SUMIF('Cong Dist'!$BC$1778:$BC$1804,$BC541,'Cong Dist'!AB$1778:AB$1804)</f>
        <v>1441</v>
      </c>
      <c r="AC541" s="1">
        <f>SUMIF(County!$AT$2579:$AT$2650,$BC541,County!U$2579:U$2650)+SUMIF('Cong Dist'!$BC$1778:$BC$1804,$BC541,'Cong Dist'!AC$1778:AC$1804)</f>
        <v>75011</v>
      </c>
      <c r="AD541" s="1">
        <f>SUMIF(County!$AT$2579:$AT$2650,$BC541,County!V$2579:V$2650)+SUMIF('Cong Dist'!$BC$1778:$BC$1804,$BC541,'Cong Dist'!AD$1778:AD$1804)</f>
        <v>61391</v>
      </c>
      <c r="AE541" s="1">
        <f>SUMIF(County!$AT$2579:$AT$2650,$BC541,County!W$2579:W$2650)+SUMIF('Cong Dist'!$BC$1778:$BC$1804,$BC541,'Cong Dist'!AE$1778:AE$1804)</f>
        <v>717</v>
      </c>
      <c r="AF541" s="1">
        <f>SUMIF(County!$AT$2579:$AT$2650,$BC541,County!X$2579:X$2650)+SUMIF('Cong Dist'!$BC$1778:$BC$1804,$BC541,'Cong Dist'!AF$1778:AF$1804)</f>
        <v>107</v>
      </c>
      <c r="AG541" s="1">
        <f>SUMIF(County!$AT$2579:$AT$2650,$BC541,County!Y$2579:Y$2650)+SUMIF('Cong Dist'!$BC$1778:$BC$1804,$BC541,'Cong Dist'!AG$1778:AG$1804)</f>
        <v>135</v>
      </c>
      <c r="AH541" s="1">
        <f>SUMIF(County!$AT$2579:$AT$2650,$BC541,County!Z$2579:Z$2650)+SUMIF('Cong Dist'!$BC$1778:$BC$1804,$BC541,'Cong Dist'!AH$1778:AH$1804)</f>
        <v>308</v>
      </c>
      <c r="AI541" s="1">
        <f>SUMIF(County!$AT$2579:$AT$2650,$BC541,County!AA$2579:AA$2650)+SUMIF('Cong Dist'!$BC$1778:$BC$1804,$BC541,'Cong Dist'!AI$1778:AI$1804)</f>
        <v>213</v>
      </c>
      <c r="AK541" s="1"/>
      <c r="AL541" s="1">
        <f>SUMIF(County!$AT$2579:$AT$2650,$BC541,County!AD$2579:AD$2650)+SUMIF('Cong Dist'!$BC$1778:$BC$1804,$BC541,'Cong Dist'!AL$1778:AL$1804)</f>
        <v>205</v>
      </c>
      <c r="AN541" s="1">
        <f>SUMIF(County!$AT$2579:$AT$2650,$BC541,County!AF$2579:AF$2650)+SUMIF('Cong Dist'!$BC$1778:$BC$1804,$BC541,'Cong Dist'!AN$1778:AN$1804)</f>
        <v>69</v>
      </c>
      <c r="AQ541" s="1">
        <f>SUMIF(County!$AT$2579:$AT$2650,$BC541,County!AI$2579:AI$2650)+SUMIF('Cong Dist'!$BC$1778:$BC$1804,$BC541,'Cong Dist'!AQ$1778:AQ$1804)</f>
        <v>29</v>
      </c>
      <c r="AS541" s="7">
        <f>IF(AD541&gt;0,RANK(AD541,(Z541:AB541,AC541:AQ541)),0)</f>
        <v>2</v>
      </c>
      <c r="AT541" s="7">
        <f>IF(AE541&gt;0,RANK(AE541,(Z541:AB541,AC541:AQ541)),0)</f>
        <v>5</v>
      </c>
      <c r="AU541" s="7">
        <f>IF(AF541&gt;0,RANK(AF541,(Z541:AB541,AC541:AQ541)),0)</f>
        <v>11</v>
      </c>
      <c r="AV541" s="7">
        <f>IF(AG541&gt;0,RANK(AG541,(Z541:AB541,AG541:AQ541)),0)</f>
        <v>7</v>
      </c>
      <c r="AW541" s="2">
        <f t="shared" si="560"/>
        <v>4.6306163175944045E-3</v>
      </c>
      <c r="AX541" s="2">
        <f t="shared" si="561"/>
        <v>6.9104037096597113E-4</v>
      </c>
      <c r="AY541" s="2">
        <f t="shared" si="562"/>
        <v>8.7187336523744023E-4</v>
      </c>
      <c r="BA541" s="2" t="str">
        <f t="shared" si="563"/>
        <v>District 8</v>
      </c>
      <c r="BB541" t="str">
        <f t="shared" si="564"/>
        <v>WI</v>
      </c>
      <c r="BC541">
        <v>8</v>
      </c>
      <c r="BE541" s="97">
        <v>55</v>
      </c>
      <c r="BF541" s="99">
        <v>908</v>
      </c>
      <c r="BG541" s="106">
        <f t="shared" si="565"/>
        <v>55908</v>
      </c>
      <c r="BH541" t="s">
        <v>2605</v>
      </c>
      <c r="BI541" t="s">
        <v>3184</v>
      </c>
    </row>
    <row r="542" spans="1:82">
      <c r="A542" t="s">
        <v>2060</v>
      </c>
      <c r="B542" t="s">
        <v>1105</v>
      </c>
      <c r="C542" s="1">
        <f t="shared" si="546"/>
        <v>1104524</v>
      </c>
      <c r="D542" s="1">
        <v>18</v>
      </c>
      <c r="E542" s="1" t="str">
        <f t="shared" si="547"/>
        <v/>
      </c>
      <c r="F542" s="1" t="str">
        <f t="shared" si="548"/>
        <v/>
      </c>
      <c r="G542" s="1" t="str">
        <f t="shared" si="549"/>
        <v/>
      </c>
      <c r="H542" s="1">
        <f t="shared" si="550"/>
        <v>18</v>
      </c>
      <c r="I542" s="1" t="str">
        <f t="shared" si="551"/>
        <v/>
      </c>
      <c r="J542" s="1"/>
      <c r="K542" s="1"/>
      <c r="L542" s="1"/>
      <c r="M542" s="7">
        <f>IF(Z542&gt;0,RANK(Z542,(Z542:AB542,AC542:AQ542)),0)</f>
        <v>3</v>
      </c>
      <c r="N542" s="7">
        <f>IF(AA542&gt;0,RANK(AA542,(Z542:AB542,AC542:AQ542)),0)</f>
        <v>6</v>
      </c>
      <c r="O542" s="7">
        <f>IF(AB542&gt;0,RANK(AB542,(Z542:AB542,AC542:AQ542)),0)</f>
        <v>4</v>
      </c>
      <c r="P542" s="7">
        <f>IF(AC542&gt;0,RANK(AC542,(Z542:AB542,AC542:AQ542)),0)</f>
        <v>1</v>
      </c>
      <c r="Q542" s="49">
        <f t="shared" si="552"/>
        <v>145784</v>
      </c>
      <c r="R542" s="177">
        <f t="shared" si="553"/>
        <v>0.13198807812234048</v>
      </c>
      <c r="S542" s="2"/>
      <c r="T542" s="2">
        <f t="shared" si="554"/>
        <v>0.14114858527293206</v>
      </c>
      <c r="U542" s="2">
        <f t="shared" si="555"/>
        <v>2.7649919784450134E-3</v>
      </c>
      <c r="V542" s="2">
        <f t="shared" si="556"/>
        <v>9.5887459213199536E-3</v>
      </c>
      <c r="W542" s="2">
        <f t="shared" si="557"/>
        <v>0.48263233754993101</v>
      </c>
      <c r="X542" s="2">
        <f t="shared" si="558"/>
        <v>0.35064425942759053</v>
      </c>
      <c r="Y542" s="2">
        <f t="shared" si="559"/>
        <v>1.3221079849781381E-2</v>
      </c>
      <c r="Z542" s="1">
        <f t="shared" ref="Z542:AI542" si="566">SUM(Z534:Z541)</f>
        <v>155902</v>
      </c>
      <c r="AA542" s="1">
        <f t="shared" si="566"/>
        <v>3054</v>
      </c>
      <c r="AB542" s="1">
        <f t="shared" si="566"/>
        <v>10591</v>
      </c>
      <c r="AC542" s="1">
        <f t="shared" si="566"/>
        <v>533079</v>
      </c>
      <c r="AD542" s="1">
        <f t="shared" si="566"/>
        <v>387295</v>
      </c>
      <c r="AE542" s="1">
        <f t="shared" si="566"/>
        <v>5660</v>
      </c>
      <c r="AF542" s="1">
        <f t="shared" si="566"/>
        <v>772</v>
      </c>
      <c r="AG542" s="1">
        <f t="shared" si="566"/>
        <v>1191</v>
      </c>
      <c r="AH542" s="1">
        <f t="shared" si="566"/>
        <v>2519</v>
      </c>
      <c r="AI542" s="1">
        <f t="shared" si="566"/>
        <v>2281</v>
      </c>
      <c r="AK542" s="1"/>
      <c r="AL542" s="1">
        <f>SUM(AL534:AL541)</f>
        <v>1424</v>
      </c>
      <c r="AN542" s="1">
        <f>SUM(AN534:AN541)</f>
        <v>511</v>
      </c>
      <c r="AQ542" s="1">
        <f>SUM(AQ534:AQ541)</f>
        <v>245</v>
      </c>
      <c r="AS542" s="7">
        <f>IF(AD542&gt;0,RANK(AD542,(Z542:AB542,AC542:AQ542)),0)</f>
        <v>2</v>
      </c>
      <c r="AT542" s="7">
        <f>IF(AE542&gt;0,RANK(AE542,(Z542:AB542,AC542:AQ542)),0)</f>
        <v>5</v>
      </c>
      <c r="AU542" s="7">
        <f>IF(AF542&gt;0,RANK(AF542,(Z542:AB542,AC542:AQ542)),0)</f>
        <v>11</v>
      </c>
      <c r="AV542" s="7">
        <f>IF(AG542&gt;0,RANK(AG542,(Z542:AB542,AG542:AQ542)),0)</f>
        <v>7</v>
      </c>
      <c r="AW542" s="2">
        <f t="shared" si="560"/>
        <v>5.1243793706610271E-3</v>
      </c>
      <c r="AX542" s="2">
        <f t="shared" si="561"/>
        <v>6.9894361734104465E-4</v>
      </c>
      <c r="AY542" s="2">
        <f t="shared" si="562"/>
        <v>1.0782925495507567E-3</v>
      </c>
      <c r="BA542" s="2" t="str">
        <f t="shared" si="563"/>
        <v>Wisconsin</v>
      </c>
      <c r="BB542" t="str">
        <f t="shared" si="564"/>
        <v>T</v>
      </c>
      <c r="BE542" s="97">
        <v>55</v>
      </c>
      <c r="BF542" s="99"/>
      <c r="BG542" s="106">
        <f t="shared" si="565"/>
        <v>55000</v>
      </c>
      <c r="BH542" t="s">
        <v>1619</v>
      </c>
      <c r="BI542" t="s">
        <v>3184</v>
      </c>
    </row>
    <row r="543" spans="1:82" s="9" customFormat="1">
      <c r="C543" s="1"/>
      <c r="D543" s="1"/>
      <c r="E543" s="1"/>
      <c r="F543" s="1"/>
      <c r="G543" s="1"/>
      <c r="H543" s="1"/>
      <c r="I543" s="1"/>
      <c r="J543" s="1"/>
      <c r="K543" s="1"/>
      <c r="L543" s="1"/>
      <c r="M543" s="7"/>
      <c r="N543" s="7"/>
      <c r="O543" s="7"/>
      <c r="P543" s="7"/>
      <c r="Q543" s="49"/>
      <c r="R543" s="177"/>
      <c r="S543" s="2"/>
      <c r="T543" s="2"/>
      <c r="U543" s="2"/>
      <c r="V543" s="2"/>
      <c r="W543" s="2"/>
      <c r="X543" s="2"/>
      <c r="Y543" s="2"/>
      <c r="Z543" s="49"/>
      <c r="AA543" s="49"/>
      <c r="AB543" s="49"/>
      <c r="AC543" s="49"/>
      <c r="AD543" s="49"/>
      <c r="AE543" s="49"/>
      <c r="AF543" s="49"/>
      <c r="AG543" s="49"/>
      <c r="AH543" s="49"/>
      <c r="AI543" s="49"/>
      <c r="AJ543" s="49"/>
      <c r="AK543" s="49"/>
      <c r="AM543" s="49"/>
      <c r="AS543" s="7"/>
      <c r="AT543" s="7"/>
      <c r="AU543" s="7"/>
      <c r="AV543" s="7"/>
      <c r="AW543" s="2"/>
      <c r="AX543" s="2"/>
      <c r="AY543" s="2"/>
      <c r="BA543" s="2"/>
      <c r="BB543"/>
      <c r="BE543" s="97"/>
      <c r="BF543" s="99"/>
      <c r="BG543" s="108"/>
      <c r="BI543"/>
    </row>
    <row r="544" spans="1:82">
      <c r="BF544" s="99"/>
    </row>
    <row r="545" spans="1:59">
      <c r="A545" s="48" t="s">
        <v>3331</v>
      </c>
      <c r="BF545" s="99"/>
    </row>
    <row r="546" spans="1:59" s="169" customFormat="1">
      <c r="A546" s="169" t="s">
        <v>2143</v>
      </c>
      <c r="B546" s="169" t="s">
        <v>2490</v>
      </c>
      <c r="C546" s="1">
        <f>SUM(Z546:AQ546)</f>
        <v>0</v>
      </c>
      <c r="D546" s="1"/>
      <c r="E546" s="1"/>
      <c r="F546" s="1"/>
      <c r="G546" s="1"/>
      <c r="H546" s="1"/>
      <c r="I546" s="1"/>
      <c r="J546" s="1"/>
      <c r="K546" s="1"/>
      <c r="L546" s="1"/>
      <c r="M546" s="7">
        <f>IF(Z546&gt;0,RANK(Z546,(Z546:AB546,AC546:AQ546)),0)</f>
        <v>0</v>
      </c>
      <c r="N546" s="7">
        <f>IF(AA546&gt;0,RANK(AA546,(Z546:AB546,AC546:AQ546)),0)</f>
        <v>0</v>
      </c>
      <c r="O546" s="7">
        <f>IF(AB546&gt;0,RANK(AB546,(Z546:AB546,AC546:AQ546)),0)</f>
        <v>0</v>
      </c>
      <c r="P546" s="7">
        <f>IF(AC546&gt;0,RANK(AC546,(Z546:AB546,AC546:AQ546)),0)</f>
        <v>0</v>
      </c>
      <c r="Q546" s="1" t="e">
        <f>MAX(Z546:AG546)-LARGE(Z546:AG546,2)</f>
        <v>#NUM!</v>
      </c>
      <c r="R546" s="2" t="e">
        <f t="shared" ref="R546:R577" si="567">Q546/C546</f>
        <v>#NUM!</v>
      </c>
      <c r="S546" s="1"/>
      <c r="T546" s="2" t="str">
        <f t="shared" ref="T546:T594" si="568">IF($C546=0,"-",Z546/$C546)</f>
        <v>-</v>
      </c>
      <c r="U546" s="2" t="str">
        <f t="shared" ref="U546:U594" si="569">IF($C546=0,"-",AA546/$C546)</f>
        <v>-</v>
      </c>
      <c r="V546" s="2" t="str">
        <f t="shared" ref="V546:V594" si="570">IF($C546=0,"-",AB546/$C546)</f>
        <v>-</v>
      </c>
      <c r="W546" s="2" t="str">
        <f t="shared" ref="W546:W594" si="571">IF($C546=0,"-",AC546/$C546)</f>
        <v>-</v>
      </c>
      <c r="Y546" s="2" t="str">
        <f t="shared" ref="Y546:Y577" si="572">IF(C546=0,"-",(1-T546-U546-V546-W546))</f>
        <v>-</v>
      </c>
      <c r="Z546" s="1"/>
      <c r="AA546" s="1"/>
      <c r="AB546" s="1"/>
      <c r="AC546" s="1"/>
      <c r="AD546" s="1"/>
      <c r="AE546" s="1"/>
      <c r="AF546" s="1"/>
      <c r="AG546" s="1"/>
      <c r="AH546" s="1"/>
      <c r="AI546" s="1"/>
      <c r="AJ546" s="1"/>
      <c r="AM546" s="1"/>
      <c r="BE546" s="97"/>
      <c r="BF546" s="99"/>
      <c r="BG546" s="106"/>
    </row>
    <row r="547" spans="1:59" s="169" customFormat="1">
      <c r="A547" s="169" t="s">
        <v>1563</v>
      </c>
      <c r="B547" s="169" t="s">
        <v>2490</v>
      </c>
      <c r="C547" s="1">
        <f t="shared" ref="C547:C594" si="573">SUM(Z547:AQ547)</f>
        <v>0</v>
      </c>
      <c r="D547" s="1"/>
      <c r="E547" s="1"/>
      <c r="F547" s="1"/>
      <c r="G547" s="1"/>
      <c r="H547" s="1"/>
      <c r="I547" s="1"/>
      <c r="J547" s="1"/>
      <c r="K547" s="1"/>
      <c r="L547" s="1"/>
      <c r="M547" s="7">
        <f>IF(Z547&gt;0,RANK(Z547,(Z547:AB547,AC547:AQ547)),0)</f>
        <v>0</v>
      </c>
      <c r="N547" s="7">
        <f>IF(AA547&gt;0,RANK(AA547,(Z547:AB547,AC547:AQ547)),0)</f>
        <v>0</v>
      </c>
      <c r="O547" s="7">
        <f>IF(AB547&gt;0,RANK(AB547,(Z547:AB547,AC547:AQ547)),0)</f>
        <v>0</v>
      </c>
      <c r="P547" s="7">
        <f>IF(AC547&gt;0,RANK(AC547,(Z547:AB547,AC547:AQ547)),0)</f>
        <v>0</v>
      </c>
      <c r="Q547" s="1" t="e">
        <f t="shared" ref="Q547:Q594" si="574">MAX(Z547:AG547)-LARGE(Z547:AG547,2)</f>
        <v>#NUM!</v>
      </c>
      <c r="R547" s="2" t="e">
        <f t="shared" si="567"/>
        <v>#NUM!</v>
      </c>
      <c r="S547" s="1"/>
      <c r="T547" s="2" t="str">
        <f t="shared" si="568"/>
        <v>-</v>
      </c>
      <c r="U547" s="2" t="str">
        <f t="shared" si="569"/>
        <v>-</v>
      </c>
      <c r="V547" s="2" t="str">
        <f t="shared" si="570"/>
        <v>-</v>
      </c>
      <c r="W547" s="2" t="str">
        <f t="shared" si="571"/>
        <v>-</v>
      </c>
      <c r="Y547" s="2" t="str">
        <f t="shared" si="572"/>
        <v>-</v>
      </c>
      <c r="Z547" s="1"/>
      <c r="AA547" s="1"/>
      <c r="AB547" s="1"/>
      <c r="AC547" s="1"/>
      <c r="AD547" s="1"/>
      <c r="AE547" s="1"/>
      <c r="AF547" s="1"/>
      <c r="AG547" s="1"/>
      <c r="AH547" s="1"/>
      <c r="AI547" s="1"/>
      <c r="AJ547" s="1"/>
      <c r="AM547" s="1"/>
      <c r="BE547" s="97"/>
      <c r="BF547" s="99"/>
      <c r="BG547" s="106"/>
    </row>
    <row r="548" spans="1:59" s="169" customFormat="1">
      <c r="A548" s="169" t="s">
        <v>1564</v>
      </c>
      <c r="B548" s="169" t="s">
        <v>2490</v>
      </c>
      <c r="C548" s="1">
        <f t="shared" si="573"/>
        <v>0</v>
      </c>
      <c r="D548" s="1"/>
      <c r="E548" s="1"/>
      <c r="F548" s="1"/>
      <c r="G548" s="1"/>
      <c r="H548" s="1"/>
      <c r="I548" s="1"/>
      <c r="J548" s="1"/>
      <c r="K548" s="1"/>
      <c r="L548" s="1"/>
      <c r="M548" s="7">
        <f>IF(Z548&gt;0,RANK(Z548,(Z548:AB548,AC548:AQ548)),0)</f>
        <v>0</v>
      </c>
      <c r="N548" s="7">
        <f>IF(AA548&gt;0,RANK(AA548,(Z548:AB548,AC548:AQ548)),0)</f>
        <v>0</v>
      </c>
      <c r="O548" s="7">
        <f>IF(AB548&gt;0,RANK(AB548,(Z548:AB548,AC548:AQ548)),0)</f>
        <v>0</v>
      </c>
      <c r="P548" s="7">
        <f>IF(AC548&gt;0,RANK(AC548,(Z548:AB548,AC548:AQ548)),0)</f>
        <v>0</v>
      </c>
      <c r="Q548" s="1" t="e">
        <f t="shared" si="574"/>
        <v>#NUM!</v>
      </c>
      <c r="R548" s="2" t="e">
        <f t="shared" si="567"/>
        <v>#NUM!</v>
      </c>
      <c r="S548" s="1"/>
      <c r="T548" s="2" t="str">
        <f t="shared" si="568"/>
        <v>-</v>
      </c>
      <c r="U548" s="2" t="str">
        <f t="shared" si="569"/>
        <v>-</v>
      </c>
      <c r="V548" s="2" t="str">
        <f t="shared" si="570"/>
        <v>-</v>
      </c>
      <c r="W548" s="2" t="str">
        <f t="shared" si="571"/>
        <v>-</v>
      </c>
      <c r="Y548" s="2" t="str">
        <f t="shared" si="572"/>
        <v>-</v>
      </c>
      <c r="Z548" s="1"/>
      <c r="AA548" s="1"/>
      <c r="AB548" s="1"/>
      <c r="AC548" s="1"/>
      <c r="AD548" s="1"/>
      <c r="AE548" s="1"/>
      <c r="AF548" s="1"/>
      <c r="AG548" s="1"/>
      <c r="AH548" s="1"/>
      <c r="AI548" s="1"/>
      <c r="AJ548" s="1"/>
      <c r="AM548" s="1"/>
      <c r="BE548" s="97"/>
      <c r="BF548" s="99"/>
      <c r="BG548" s="106"/>
    </row>
    <row r="549" spans="1:59" s="169" customFormat="1">
      <c r="A549" s="169" t="s">
        <v>1825</v>
      </c>
      <c r="B549" s="169" t="s">
        <v>2490</v>
      </c>
      <c r="C549" s="1">
        <f t="shared" si="573"/>
        <v>0</v>
      </c>
      <c r="D549" s="1"/>
      <c r="E549" s="1"/>
      <c r="F549" s="1"/>
      <c r="G549" s="1"/>
      <c r="H549" s="1"/>
      <c r="I549" s="1"/>
      <c r="J549" s="1"/>
      <c r="K549" s="1"/>
      <c r="L549" s="1"/>
      <c r="M549" s="7">
        <f>IF(Z549&gt;0,RANK(Z549,(Z549:AB549,AC549:AQ549)),0)</f>
        <v>0</v>
      </c>
      <c r="N549" s="7">
        <f>IF(AA549&gt;0,RANK(AA549,(Z549:AB549,AC549:AQ549)),0)</f>
        <v>0</v>
      </c>
      <c r="O549" s="7">
        <f>IF(AB549&gt;0,RANK(AB549,(Z549:AB549,AC549:AQ549)),0)</f>
        <v>0</v>
      </c>
      <c r="P549" s="7">
        <f>IF(AC549&gt;0,RANK(AC549,(Z549:AB549,AC549:AQ549)),0)</f>
        <v>0</v>
      </c>
      <c r="Q549" s="1" t="e">
        <f t="shared" si="574"/>
        <v>#NUM!</v>
      </c>
      <c r="R549" s="2" t="e">
        <f t="shared" si="567"/>
        <v>#NUM!</v>
      </c>
      <c r="S549" s="1"/>
      <c r="T549" s="2" t="str">
        <f t="shared" si="568"/>
        <v>-</v>
      </c>
      <c r="U549" s="2" t="str">
        <f t="shared" si="569"/>
        <v>-</v>
      </c>
      <c r="V549" s="2" t="str">
        <f t="shared" si="570"/>
        <v>-</v>
      </c>
      <c r="W549" s="2" t="str">
        <f t="shared" si="571"/>
        <v>-</v>
      </c>
      <c r="Y549" s="2" t="str">
        <f t="shared" si="572"/>
        <v>-</v>
      </c>
      <c r="Z549" s="1"/>
      <c r="AA549" s="1"/>
      <c r="AB549" s="1"/>
      <c r="AC549" s="1"/>
      <c r="AD549" s="1"/>
      <c r="AE549" s="1"/>
      <c r="AF549" s="1"/>
      <c r="AG549" s="1"/>
      <c r="AH549" s="1"/>
      <c r="AI549" s="1"/>
      <c r="AJ549" s="1"/>
      <c r="AM549" s="1"/>
      <c r="BE549" s="97"/>
      <c r="BF549" s="99"/>
      <c r="BG549" s="106"/>
    </row>
    <row r="550" spans="1:59" s="169" customFormat="1">
      <c r="A550" s="169" t="s">
        <v>1780</v>
      </c>
      <c r="B550" s="169" t="s">
        <v>2490</v>
      </c>
      <c r="C550" s="1">
        <f t="shared" si="573"/>
        <v>0</v>
      </c>
      <c r="D550" s="1"/>
      <c r="E550" s="1"/>
      <c r="F550" s="1"/>
      <c r="G550" s="1"/>
      <c r="H550" s="1"/>
      <c r="I550" s="1"/>
      <c r="J550" s="1"/>
      <c r="K550" s="1"/>
      <c r="L550" s="1"/>
      <c r="M550" s="7">
        <f>IF(Z550&gt;0,RANK(Z550,(Z550:AB550,AC550:AQ550)),0)</f>
        <v>0</v>
      </c>
      <c r="N550" s="7">
        <f>IF(AA550&gt;0,RANK(AA550,(Z550:AB550,AC550:AQ550)),0)</f>
        <v>0</v>
      </c>
      <c r="O550" s="7">
        <f>IF(AB550&gt;0,RANK(AB550,(Z550:AB550,AC550:AQ550)),0)</f>
        <v>0</v>
      </c>
      <c r="P550" s="7">
        <f>IF(AC550&gt;0,RANK(AC550,(Z550:AB550,AC550:AQ550)),0)</f>
        <v>0</v>
      </c>
      <c r="Q550" s="1" t="e">
        <f t="shared" si="574"/>
        <v>#NUM!</v>
      </c>
      <c r="R550" s="2" t="e">
        <f t="shared" si="567"/>
        <v>#NUM!</v>
      </c>
      <c r="S550" s="1"/>
      <c r="T550" s="2" t="str">
        <f t="shared" si="568"/>
        <v>-</v>
      </c>
      <c r="U550" s="2" t="str">
        <f t="shared" si="569"/>
        <v>-</v>
      </c>
      <c r="V550" s="2" t="str">
        <f t="shared" si="570"/>
        <v>-</v>
      </c>
      <c r="W550" s="2" t="str">
        <f t="shared" si="571"/>
        <v>-</v>
      </c>
      <c r="Y550" s="2" t="str">
        <f t="shared" si="572"/>
        <v>-</v>
      </c>
      <c r="Z550" s="1"/>
      <c r="AA550" s="1"/>
      <c r="AB550" s="1"/>
      <c r="AC550" s="1"/>
      <c r="AD550" s="1"/>
      <c r="AE550" s="1"/>
      <c r="AF550" s="1"/>
      <c r="AG550" s="1"/>
      <c r="AH550" s="1"/>
      <c r="AI550" s="1"/>
      <c r="AJ550" s="1"/>
      <c r="AM550" s="1"/>
      <c r="BE550" s="97"/>
      <c r="BF550" s="99"/>
      <c r="BG550" s="106"/>
    </row>
    <row r="551" spans="1:59" s="169" customFormat="1">
      <c r="A551" s="169" t="s">
        <v>1759</v>
      </c>
      <c r="B551" s="169" t="s">
        <v>2490</v>
      </c>
      <c r="C551" s="1">
        <f t="shared" si="573"/>
        <v>0</v>
      </c>
      <c r="D551" s="1"/>
      <c r="E551" s="1"/>
      <c r="F551" s="1"/>
      <c r="G551" s="1"/>
      <c r="H551" s="1"/>
      <c r="I551" s="1"/>
      <c r="J551" s="1"/>
      <c r="K551" s="1"/>
      <c r="L551" s="1"/>
      <c r="M551" s="7">
        <f>IF(Z551&gt;0,RANK(Z551,(Z551:AB551,AC551:AQ551)),0)</f>
        <v>0</v>
      </c>
      <c r="N551" s="7">
        <f>IF(AA551&gt;0,RANK(AA551,(Z551:AB551,AC551:AQ551)),0)</f>
        <v>0</v>
      </c>
      <c r="O551" s="7">
        <f>IF(AB551&gt;0,RANK(AB551,(Z551:AB551,AC551:AQ551)),0)</f>
        <v>0</v>
      </c>
      <c r="P551" s="7">
        <f>IF(AC551&gt;0,RANK(AC551,(Z551:AB551,AC551:AQ551)),0)</f>
        <v>0</v>
      </c>
      <c r="Q551" s="1" t="e">
        <f t="shared" si="574"/>
        <v>#NUM!</v>
      </c>
      <c r="R551" s="2" t="e">
        <f t="shared" si="567"/>
        <v>#NUM!</v>
      </c>
      <c r="S551" s="1"/>
      <c r="T551" s="2" t="str">
        <f t="shared" si="568"/>
        <v>-</v>
      </c>
      <c r="U551" s="2" t="str">
        <f t="shared" si="569"/>
        <v>-</v>
      </c>
      <c r="V551" s="2" t="str">
        <f t="shared" si="570"/>
        <v>-</v>
      </c>
      <c r="W551" s="2" t="str">
        <f t="shared" si="571"/>
        <v>-</v>
      </c>
      <c r="Y551" s="2" t="str">
        <f t="shared" si="572"/>
        <v>-</v>
      </c>
      <c r="Z551" s="1"/>
      <c r="AA551" s="1"/>
      <c r="AB551" s="1"/>
      <c r="AC551" s="1"/>
      <c r="AD551" s="1"/>
      <c r="AE551" s="1"/>
      <c r="AF551" s="1"/>
      <c r="AG551" s="1"/>
      <c r="AH551" s="1"/>
      <c r="AI551" s="1"/>
      <c r="AJ551" s="1"/>
      <c r="AM551" s="1"/>
      <c r="BE551" s="97"/>
      <c r="BF551" s="99"/>
      <c r="BG551" s="106"/>
    </row>
    <row r="552" spans="1:59" s="169" customFormat="1">
      <c r="A552" s="169" t="s">
        <v>1356</v>
      </c>
      <c r="B552" s="169" t="s">
        <v>2490</v>
      </c>
      <c r="C552" s="1">
        <f t="shared" si="573"/>
        <v>0</v>
      </c>
      <c r="D552" s="1"/>
      <c r="E552" s="1"/>
      <c r="F552" s="1"/>
      <c r="G552" s="1"/>
      <c r="H552" s="1"/>
      <c r="I552" s="1"/>
      <c r="J552" s="1"/>
      <c r="K552" s="1"/>
      <c r="L552" s="1"/>
      <c r="M552" s="7">
        <f>IF(Z552&gt;0,RANK(Z552,(Z552:AB552,AC552:AQ552)),0)</f>
        <v>0</v>
      </c>
      <c r="N552" s="7">
        <f>IF(AA552&gt;0,RANK(AA552,(Z552:AB552,AC552:AQ552)),0)</f>
        <v>0</v>
      </c>
      <c r="O552" s="7">
        <f>IF(AB552&gt;0,RANK(AB552,(Z552:AB552,AC552:AQ552)),0)</f>
        <v>0</v>
      </c>
      <c r="P552" s="7">
        <f>IF(AC552&gt;0,RANK(AC552,(Z552:AB552,AC552:AQ552)),0)</f>
        <v>0</v>
      </c>
      <c r="Q552" s="1" t="e">
        <f t="shared" si="574"/>
        <v>#NUM!</v>
      </c>
      <c r="R552" s="2" t="e">
        <f t="shared" si="567"/>
        <v>#NUM!</v>
      </c>
      <c r="S552" s="1"/>
      <c r="T552" s="2" t="str">
        <f t="shared" si="568"/>
        <v>-</v>
      </c>
      <c r="U552" s="2" t="str">
        <f t="shared" si="569"/>
        <v>-</v>
      </c>
      <c r="V552" s="2" t="str">
        <f t="shared" si="570"/>
        <v>-</v>
      </c>
      <c r="W552" s="2" t="str">
        <f t="shared" si="571"/>
        <v>-</v>
      </c>
      <c r="Y552" s="2" t="str">
        <f t="shared" si="572"/>
        <v>-</v>
      </c>
      <c r="Z552" s="1"/>
      <c r="AA552" s="1"/>
      <c r="AB552" s="1"/>
      <c r="AC552" s="1"/>
      <c r="AD552" s="1"/>
      <c r="AE552" s="1"/>
      <c r="AF552" s="1"/>
      <c r="AG552" s="1"/>
      <c r="AH552" s="1"/>
      <c r="AI552" s="1"/>
      <c r="AJ552" s="1"/>
      <c r="AM552" s="1"/>
      <c r="BE552" s="97"/>
      <c r="BF552" s="99"/>
      <c r="BG552" s="106"/>
    </row>
    <row r="553" spans="1:59" s="169" customFormat="1">
      <c r="A553" s="169" t="s">
        <v>275</v>
      </c>
      <c r="B553" s="169" t="s">
        <v>2490</v>
      </c>
      <c r="C553" s="1">
        <f t="shared" si="573"/>
        <v>0</v>
      </c>
      <c r="D553" s="1"/>
      <c r="E553" s="1"/>
      <c r="F553" s="1"/>
      <c r="G553" s="1"/>
      <c r="H553" s="1"/>
      <c r="I553" s="1"/>
      <c r="J553" s="1"/>
      <c r="K553" s="1"/>
      <c r="L553" s="1"/>
      <c r="M553" s="7">
        <f>IF(Z553&gt;0,RANK(Z553,(Z553:AB553,AC553:AQ553)),0)</f>
        <v>0</v>
      </c>
      <c r="N553" s="7">
        <f>IF(AA553&gt;0,RANK(AA553,(Z553:AB553,AC553:AQ553)),0)</f>
        <v>0</v>
      </c>
      <c r="O553" s="7">
        <f>IF(AB553&gt;0,RANK(AB553,(Z553:AB553,AC553:AQ553)),0)</f>
        <v>0</v>
      </c>
      <c r="P553" s="7">
        <f>IF(AC553&gt;0,RANK(AC553,(Z553:AB553,AC553:AQ553)),0)</f>
        <v>0</v>
      </c>
      <c r="Q553" s="1" t="e">
        <f t="shared" si="574"/>
        <v>#NUM!</v>
      </c>
      <c r="R553" s="2" t="e">
        <f t="shared" si="567"/>
        <v>#NUM!</v>
      </c>
      <c r="S553" s="1"/>
      <c r="T553" s="2" t="str">
        <f t="shared" si="568"/>
        <v>-</v>
      </c>
      <c r="U553" s="2" t="str">
        <f t="shared" si="569"/>
        <v>-</v>
      </c>
      <c r="V553" s="2" t="str">
        <f t="shared" si="570"/>
        <v>-</v>
      </c>
      <c r="W553" s="2" t="str">
        <f t="shared" si="571"/>
        <v>-</v>
      </c>
      <c r="Y553" s="2" t="str">
        <f t="shared" si="572"/>
        <v>-</v>
      </c>
      <c r="Z553" s="1"/>
      <c r="AA553" s="1"/>
      <c r="AB553" s="1"/>
      <c r="AC553" s="1"/>
      <c r="AD553" s="1"/>
      <c r="AE553" s="1"/>
      <c r="AF553" s="1"/>
      <c r="AG553" s="1"/>
      <c r="AH553" s="1"/>
      <c r="AI553" s="1"/>
      <c r="AJ553" s="1"/>
      <c r="AM553" s="1"/>
      <c r="BE553" s="97"/>
      <c r="BF553" s="99"/>
      <c r="BG553" s="106"/>
    </row>
    <row r="554" spans="1:59" s="169" customFormat="1">
      <c r="A554" s="169" t="s">
        <v>3001</v>
      </c>
      <c r="B554" s="169" t="s">
        <v>2490</v>
      </c>
      <c r="C554" s="1">
        <f t="shared" si="573"/>
        <v>0</v>
      </c>
      <c r="D554" s="1"/>
      <c r="E554" s="1"/>
      <c r="F554" s="1"/>
      <c r="G554" s="1"/>
      <c r="H554" s="1"/>
      <c r="I554" s="1"/>
      <c r="J554" s="1"/>
      <c r="K554" s="1"/>
      <c r="L554" s="1"/>
      <c r="M554" s="7">
        <f>IF(Z554&gt;0,RANK(Z554,(Z554:AB554,AC554:AQ554)),0)</f>
        <v>0</v>
      </c>
      <c r="N554" s="7">
        <f>IF(AA554&gt;0,RANK(AA554,(Z554:AB554,AC554:AQ554)),0)</f>
        <v>0</v>
      </c>
      <c r="O554" s="7">
        <f>IF(AB554&gt;0,RANK(AB554,(Z554:AB554,AC554:AQ554)),0)</f>
        <v>0</v>
      </c>
      <c r="P554" s="7">
        <f>IF(AC554&gt;0,RANK(AC554,(Z554:AB554,AC554:AQ554)),0)</f>
        <v>0</v>
      </c>
      <c r="Q554" s="1" t="e">
        <f t="shared" si="574"/>
        <v>#NUM!</v>
      </c>
      <c r="R554" s="2" t="e">
        <f t="shared" si="567"/>
        <v>#NUM!</v>
      </c>
      <c r="S554" s="1"/>
      <c r="T554" s="2" t="str">
        <f t="shared" si="568"/>
        <v>-</v>
      </c>
      <c r="U554" s="2" t="str">
        <f t="shared" si="569"/>
        <v>-</v>
      </c>
      <c r="V554" s="2" t="str">
        <f t="shared" si="570"/>
        <v>-</v>
      </c>
      <c r="W554" s="2" t="str">
        <f t="shared" si="571"/>
        <v>-</v>
      </c>
      <c r="Y554" s="2" t="str">
        <f t="shared" si="572"/>
        <v>-</v>
      </c>
      <c r="Z554" s="1"/>
      <c r="AA554" s="1"/>
      <c r="AB554" s="1"/>
      <c r="AC554" s="1"/>
      <c r="AD554" s="1"/>
      <c r="AE554" s="1"/>
      <c r="AF554" s="1"/>
      <c r="AG554" s="1"/>
      <c r="AH554" s="1"/>
      <c r="AI554" s="1"/>
      <c r="AJ554" s="1"/>
      <c r="AM554" s="1"/>
      <c r="BE554" s="97"/>
      <c r="BF554" s="99"/>
      <c r="BG554" s="106"/>
    </row>
    <row r="555" spans="1:59" s="169" customFormat="1">
      <c r="A555" s="169" t="s">
        <v>50</v>
      </c>
      <c r="B555" s="169" t="s">
        <v>2490</v>
      </c>
      <c r="C555" s="1">
        <f t="shared" si="573"/>
        <v>0</v>
      </c>
      <c r="D555" s="1"/>
      <c r="E555" s="1"/>
      <c r="F555" s="1"/>
      <c r="G555" s="1"/>
      <c r="H555" s="1"/>
      <c r="I555" s="1"/>
      <c r="J555" s="1"/>
      <c r="K555" s="1"/>
      <c r="L555" s="1"/>
      <c r="M555" s="7">
        <f>IF(Z555&gt;0,RANK(Z555,(Z555:AB555,AC555:AQ555)),0)</f>
        <v>0</v>
      </c>
      <c r="N555" s="7">
        <f>IF(AA555&gt;0,RANK(AA555,(Z555:AB555,AC555:AQ555)),0)</f>
        <v>0</v>
      </c>
      <c r="O555" s="7">
        <f>IF(AB555&gt;0,RANK(AB555,(Z555:AB555,AC555:AQ555)),0)</f>
        <v>0</v>
      </c>
      <c r="P555" s="7">
        <f>IF(AC555&gt;0,RANK(AC555,(Z555:AB555,AC555:AQ555)),0)</f>
        <v>0</v>
      </c>
      <c r="Q555" s="1" t="e">
        <f t="shared" si="574"/>
        <v>#NUM!</v>
      </c>
      <c r="R555" s="2" t="e">
        <f t="shared" si="567"/>
        <v>#NUM!</v>
      </c>
      <c r="S555" s="1"/>
      <c r="T555" s="2" t="str">
        <f t="shared" si="568"/>
        <v>-</v>
      </c>
      <c r="U555" s="2" t="str">
        <f t="shared" si="569"/>
        <v>-</v>
      </c>
      <c r="V555" s="2" t="str">
        <f t="shared" si="570"/>
        <v>-</v>
      </c>
      <c r="W555" s="2" t="str">
        <f t="shared" si="571"/>
        <v>-</v>
      </c>
      <c r="Y555" s="2" t="str">
        <f t="shared" si="572"/>
        <v>-</v>
      </c>
      <c r="Z555" s="1"/>
      <c r="AA555" s="1"/>
      <c r="AB555" s="1"/>
      <c r="AC555" s="1"/>
      <c r="AD555" s="1"/>
      <c r="AE555" s="1"/>
      <c r="AF555" s="1"/>
      <c r="AG555" s="1"/>
      <c r="AH555" s="1"/>
      <c r="AI555" s="1"/>
      <c r="AJ555" s="1"/>
      <c r="AM555" s="1"/>
      <c r="BE555" s="97"/>
      <c r="BF555" s="99"/>
      <c r="BG555" s="106"/>
    </row>
    <row r="556" spans="1:59" s="169" customFormat="1">
      <c r="A556" s="169" t="s">
        <v>1892</v>
      </c>
      <c r="B556" s="169" t="s">
        <v>2490</v>
      </c>
      <c r="C556" s="1">
        <f t="shared" si="573"/>
        <v>0</v>
      </c>
      <c r="D556" s="1"/>
      <c r="E556" s="1"/>
      <c r="F556" s="1"/>
      <c r="G556" s="1"/>
      <c r="H556" s="1"/>
      <c r="I556" s="1"/>
      <c r="J556" s="1"/>
      <c r="K556" s="1"/>
      <c r="L556" s="1"/>
      <c r="M556" s="7">
        <f>IF(Z556&gt;0,RANK(Z556,(Z556:AB556,AC556:AQ556)),0)</f>
        <v>0</v>
      </c>
      <c r="N556" s="7">
        <f>IF(AA556&gt;0,RANK(AA556,(Z556:AB556,AC556:AQ556)),0)</f>
        <v>0</v>
      </c>
      <c r="O556" s="7">
        <f>IF(AB556&gt;0,RANK(AB556,(Z556:AB556,AC556:AQ556)),0)</f>
        <v>0</v>
      </c>
      <c r="P556" s="7">
        <f>IF(AC556&gt;0,RANK(AC556,(Z556:AB556,AC556:AQ556)),0)</f>
        <v>0</v>
      </c>
      <c r="Q556" s="1" t="e">
        <f t="shared" si="574"/>
        <v>#NUM!</v>
      </c>
      <c r="R556" s="2" t="e">
        <f t="shared" si="567"/>
        <v>#NUM!</v>
      </c>
      <c r="S556" s="1"/>
      <c r="T556" s="2" t="str">
        <f t="shared" si="568"/>
        <v>-</v>
      </c>
      <c r="U556" s="2" t="str">
        <f t="shared" si="569"/>
        <v>-</v>
      </c>
      <c r="V556" s="2" t="str">
        <f t="shared" si="570"/>
        <v>-</v>
      </c>
      <c r="W556" s="2" t="str">
        <f t="shared" si="571"/>
        <v>-</v>
      </c>
      <c r="Y556" s="2" t="str">
        <f t="shared" si="572"/>
        <v>-</v>
      </c>
      <c r="Z556" s="1"/>
      <c r="AA556" s="1"/>
      <c r="AB556" s="1"/>
      <c r="AC556" s="1"/>
      <c r="AD556" s="1"/>
      <c r="AE556" s="1"/>
      <c r="AF556" s="1"/>
      <c r="AG556" s="1"/>
      <c r="AH556" s="1"/>
      <c r="AI556" s="1"/>
      <c r="AJ556" s="1"/>
      <c r="AM556" s="1"/>
      <c r="BE556" s="97"/>
      <c r="BF556" s="99"/>
      <c r="BG556" s="106"/>
    </row>
    <row r="557" spans="1:59" s="169" customFormat="1">
      <c r="A557" s="169" t="s">
        <v>466</v>
      </c>
      <c r="B557" s="169" t="s">
        <v>2490</v>
      </c>
      <c r="C557" s="1">
        <f t="shared" si="573"/>
        <v>0</v>
      </c>
      <c r="D557" s="1"/>
      <c r="E557" s="1"/>
      <c r="F557" s="1"/>
      <c r="G557" s="1"/>
      <c r="H557" s="1"/>
      <c r="I557" s="1"/>
      <c r="J557" s="1"/>
      <c r="K557" s="1"/>
      <c r="L557" s="1"/>
      <c r="M557" s="7">
        <f>IF(Z557&gt;0,RANK(Z557,(Z557:AB557,AC557:AQ557)),0)</f>
        <v>0</v>
      </c>
      <c r="N557" s="7">
        <f>IF(AA557&gt;0,RANK(AA557,(Z557:AB557,AC557:AQ557)),0)</f>
        <v>0</v>
      </c>
      <c r="O557" s="7">
        <f>IF(AB557&gt;0,RANK(AB557,(Z557:AB557,AC557:AQ557)),0)</f>
        <v>0</v>
      </c>
      <c r="P557" s="7">
        <f>IF(AC557&gt;0,RANK(AC557,(Z557:AB557,AC557:AQ557)),0)</f>
        <v>0</v>
      </c>
      <c r="Q557" s="1" t="e">
        <f t="shared" si="574"/>
        <v>#NUM!</v>
      </c>
      <c r="R557" s="2" t="e">
        <f t="shared" si="567"/>
        <v>#NUM!</v>
      </c>
      <c r="S557" s="1"/>
      <c r="T557" s="2" t="str">
        <f t="shared" si="568"/>
        <v>-</v>
      </c>
      <c r="U557" s="2" t="str">
        <f t="shared" si="569"/>
        <v>-</v>
      </c>
      <c r="V557" s="2" t="str">
        <f t="shared" si="570"/>
        <v>-</v>
      </c>
      <c r="W557" s="2" t="str">
        <f t="shared" si="571"/>
        <v>-</v>
      </c>
      <c r="Y557" s="2" t="str">
        <f t="shared" si="572"/>
        <v>-</v>
      </c>
      <c r="Z557" s="1"/>
      <c r="AA557" s="1"/>
      <c r="AB557" s="1"/>
      <c r="AC557" s="1"/>
      <c r="AD557" s="1"/>
      <c r="AE557" s="1"/>
      <c r="AF557" s="1"/>
      <c r="AG557" s="1"/>
      <c r="AH557" s="1"/>
      <c r="AI557" s="1"/>
      <c r="AJ557" s="1"/>
      <c r="AM557" s="1"/>
      <c r="BE557" s="97"/>
      <c r="BF557" s="99"/>
      <c r="BG557" s="106"/>
    </row>
    <row r="558" spans="1:59" s="169" customFormat="1">
      <c r="A558" s="169" t="s">
        <v>578</v>
      </c>
      <c r="B558" s="169" t="s">
        <v>2490</v>
      </c>
      <c r="C558" s="1">
        <f t="shared" si="573"/>
        <v>0</v>
      </c>
      <c r="D558" s="1"/>
      <c r="E558" s="1"/>
      <c r="F558" s="1"/>
      <c r="G558" s="1"/>
      <c r="H558" s="1"/>
      <c r="I558" s="1"/>
      <c r="J558" s="1"/>
      <c r="K558" s="1"/>
      <c r="L558" s="1"/>
      <c r="M558" s="7">
        <f>IF(Z558&gt;0,RANK(Z558,(Z558:AB558,AC558:AQ558)),0)</f>
        <v>0</v>
      </c>
      <c r="N558" s="7">
        <f>IF(AA558&gt;0,RANK(AA558,(Z558:AB558,AC558:AQ558)),0)</f>
        <v>0</v>
      </c>
      <c r="O558" s="7">
        <f>IF(AB558&gt;0,RANK(AB558,(Z558:AB558,AC558:AQ558)),0)</f>
        <v>0</v>
      </c>
      <c r="P558" s="7">
        <f>IF(AC558&gt;0,RANK(AC558,(Z558:AB558,AC558:AQ558)),0)</f>
        <v>0</v>
      </c>
      <c r="Q558" s="1" t="e">
        <f t="shared" si="574"/>
        <v>#NUM!</v>
      </c>
      <c r="R558" s="2" t="e">
        <f t="shared" si="567"/>
        <v>#NUM!</v>
      </c>
      <c r="S558" s="1"/>
      <c r="T558" s="2" t="str">
        <f t="shared" si="568"/>
        <v>-</v>
      </c>
      <c r="U558" s="2" t="str">
        <f t="shared" si="569"/>
        <v>-</v>
      </c>
      <c r="V558" s="2" t="str">
        <f t="shared" si="570"/>
        <v>-</v>
      </c>
      <c r="W558" s="2" t="str">
        <f t="shared" si="571"/>
        <v>-</v>
      </c>
      <c r="Y558" s="2" t="str">
        <f t="shared" si="572"/>
        <v>-</v>
      </c>
      <c r="Z558" s="1"/>
      <c r="AA558" s="1"/>
      <c r="AB558" s="1"/>
      <c r="AC558" s="1"/>
      <c r="AD558" s="1"/>
      <c r="AE558" s="1"/>
      <c r="AF558" s="1"/>
      <c r="AG558" s="1"/>
      <c r="AH558" s="1"/>
      <c r="AI558" s="1"/>
      <c r="AJ558" s="1"/>
      <c r="AM558" s="1"/>
      <c r="BE558" s="97"/>
      <c r="BF558" s="99"/>
      <c r="BG558" s="106"/>
    </row>
    <row r="559" spans="1:59" s="169" customFormat="1">
      <c r="A559" s="169" t="s">
        <v>27</v>
      </c>
      <c r="B559" s="169" t="s">
        <v>2490</v>
      </c>
      <c r="C559" s="1">
        <f t="shared" si="573"/>
        <v>0</v>
      </c>
      <c r="D559" s="1"/>
      <c r="E559" s="1"/>
      <c r="F559" s="1"/>
      <c r="G559" s="1"/>
      <c r="H559" s="1"/>
      <c r="I559" s="1"/>
      <c r="J559" s="1"/>
      <c r="K559" s="1"/>
      <c r="L559" s="1"/>
      <c r="M559" s="7">
        <f>IF(Z559&gt;0,RANK(Z559,(Z559:AB559,AC559:AQ559)),0)</f>
        <v>0</v>
      </c>
      <c r="N559" s="7">
        <f>IF(AA559&gt;0,RANK(AA559,(Z559:AB559,AC559:AQ559)),0)</f>
        <v>0</v>
      </c>
      <c r="O559" s="7">
        <f>IF(AB559&gt;0,RANK(AB559,(Z559:AB559,AC559:AQ559)),0)</f>
        <v>0</v>
      </c>
      <c r="P559" s="7">
        <f>IF(AC559&gt;0,RANK(AC559,(Z559:AB559,AC559:AQ559)),0)</f>
        <v>0</v>
      </c>
      <c r="Q559" s="1" t="e">
        <f t="shared" si="574"/>
        <v>#NUM!</v>
      </c>
      <c r="R559" s="2" t="e">
        <f t="shared" si="567"/>
        <v>#NUM!</v>
      </c>
      <c r="S559" s="1"/>
      <c r="T559" s="2" t="str">
        <f t="shared" si="568"/>
        <v>-</v>
      </c>
      <c r="U559" s="2" t="str">
        <f t="shared" si="569"/>
        <v>-</v>
      </c>
      <c r="V559" s="2" t="str">
        <f t="shared" si="570"/>
        <v>-</v>
      </c>
      <c r="W559" s="2" t="str">
        <f t="shared" si="571"/>
        <v>-</v>
      </c>
      <c r="Y559" s="2" t="str">
        <f t="shared" si="572"/>
        <v>-</v>
      </c>
      <c r="Z559" s="1"/>
      <c r="AA559" s="1"/>
      <c r="AB559" s="1"/>
      <c r="AC559" s="1"/>
      <c r="AD559" s="1"/>
      <c r="AE559" s="1"/>
      <c r="AF559" s="1"/>
      <c r="AG559" s="1"/>
      <c r="AH559" s="1"/>
      <c r="AI559" s="1"/>
      <c r="AJ559" s="1"/>
      <c r="AM559" s="1"/>
      <c r="BE559" s="97"/>
      <c r="BF559" s="99"/>
      <c r="BG559" s="106"/>
    </row>
    <row r="560" spans="1:59" s="169" customFormat="1">
      <c r="A560" s="169" t="s">
        <v>1054</v>
      </c>
      <c r="B560" s="169" t="s">
        <v>2490</v>
      </c>
      <c r="C560" s="1">
        <f t="shared" si="573"/>
        <v>0</v>
      </c>
      <c r="D560" s="1"/>
      <c r="E560" s="1"/>
      <c r="F560" s="1"/>
      <c r="G560" s="1"/>
      <c r="H560" s="1"/>
      <c r="I560" s="1"/>
      <c r="J560" s="1"/>
      <c r="K560" s="1"/>
      <c r="L560" s="1"/>
      <c r="M560" s="7">
        <f>IF(Z560&gt;0,RANK(Z560,(Z560:AB560,AC560:AQ560)),0)</f>
        <v>0</v>
      </c>
      <c r="N560" s="7">
        <f>IF(AA560&gt;0,RANK(AA560,(Z560:AB560,AC560:AQ560)),0)</f>
        <v>0</v>
      </c>
      <c r="O560" s="7">
        <f>IF(AB560&gt;0,RANK(AB560,(Z560:AB560,AC560:AQ560)),0)</f>
        <v>0</v>
      </c>
      <c r="P560" s="7">
        <f>IF(AC560&gt;0,RANK(AC560,(Z560:AB560,AC560:AQ560)),0)</f>
        <v>0</v>
      </c>
      <c r="Q560" s="1" t="e">
        <f t="shared" si="574"/>
        <v>#NUM!</v>
      </c>
      <c r="R560" s="2" t="e">
        <f t="shared" si="567"/>
        <v>#NUM!</v>
      </c>
      <c r="S560" s="1"/>
      <c r="T560" s="2" t="str">
        <f t="shared" si="568"/>
        <v>-</v>
      </c>
      <c r="U560" s="2" t="str">
        <f t="shared" si="569"/>
        <v>-</v>
      </c>
      <c r="V560" s="2" t="str">
        <f t="shared" si="570"/>
        <v>-</v>
      </c>
      <c r="W560" s="2" t="str">
        <f t="shared" si="571"/>
        <v>-</v>
      </c>
      <c r="Y560" s="2" t="str">
        <f t="shared" si="572"/>
        <v>-</v>
      </c>
      <c r="Z560" s="1"/>
      <c r="AA560" s="1"/>
      <c r="AB560" s="1"/>
      <c r="AC560" s="1"/>
      <c r="AD560" s="1"/>
      <c r="AE560" s="1"/>
      <c r="AF560" s="1"/>
      <c r="AG560" s="1"/>
      <c r="AH560" s="1"/>
      <c r="AI560" s="1"/>
      <c r="AJ560" s="1"/>
      <c r="AM560" s="1"/>
      <c r="BE560" s="97"/>
      <c r="BF560" s="99"/>
      <c r="BG560" s="106"/>
    </row>
    <row r="561" spans="1:59" s="169" customFormat="1">
      <c r="A561" s="169" t="s">
        <v>3118</v>
      </c>
      <c r="B561" s="169" t="s">
        <v>2490</v>
      </c>
      <c r="C561" s="1">
        <f t="shared" si="573"/>
        <v>0</v>
      </c>
      <c r="D561" s="1"/>
      <c r="E561" s="1"/>
      <c r="F561" s="1"/>
      <c r="G561" s="1"/>
      <c r="H561" s="1"/>
      <c r="I561" s="1"/>
      <c r="J561" s="1"/>
      <c r="K561" s="1"/>
      <c r="L561" s="1"/>
      <c r="M561" s="7">
        <f>IF(Z561&gt;0,RANK(Z561,(Z561:AB561,AC561:AQ561)),0)</f>
        <v>0</v>
      </c>
      <c r="N561" s="7">
        <f>IF(AA561&gt;0,RANK(AA561,(Z561:AB561,AC561:AQ561)),0)</f>
        <v>0</v>
      </c>
      <c r="O561" s="7">
        <f>IF(AB561&gt;0,RANK(AB561,(Z561:AB561,AC561:AQ561)),0)</f>
        <v>0</v>
      </c>
      <c r="P561" s="7">
        <f>IF(AC561&gt;0,RANK(AC561,(Z561:AB561,AC561:AQ561)),0)</f>
        <v>0</v>
      </c>
      <c r="Q561" s="1" t="e">
        <f t="shared" si="574"/>
        <v>#NUM!</v>
      </c>
      <c r="R561" s="2" t="e">
        <f t="shared" si="567"/>
        <v>#NUM!</v>
      </c>
      <c r="S561" s="1"/>
      <c r="T561" s="2" t="str">
        <f t="shared" si="568"/>
        <v>-</v>
      </c>
      <c r="U561" s="2" t="str">
        <f t="shared" si="569"/>
        <v>-</v>
      </c>
      <c r="V561" s="2" t="str">
        <f t="shared" si="570"/>
        <v>-</v>
      </c>
      <c r="W561" s="2" t="str">
        <f t="shared" si="571"/>
        <v>-</v>
      </c>
      <c r="Y561" s="2" t="str">
        <f t="shared" si="572"/>
        <v>-</v>
      </c>
      <c r="Z561" s="1"/>
      <c r="AA561" s="1"/>
      <c r="AB561" s="1"/>
      <c r="AC561" s="1"/>
      <c r="AD561" s="1"/>
      <c r="AE561" s="1"/>
      <c r="AF561" s="1"/>
      <c r="AG561" s="1"/>
      <c r="AH561" s="1"/>
      <c r="AI561" s="1"/>
      <c r="AJ561" s="1"/>
      <c r="AM561" s="1"/>
      <c r="BE561" s="97"/>
      <c r="BF561" s="99"/>
      <c r="BG561" s="106"/>
    </row>
    <row r="562" spans="1:59" s="169" customFormat="1">
      <c r="A562" s="169" t="s">
        <v>1495</v>
      </c>
      <c r="B562" s="169" t="s">
        <v>2490</v>
      </c>
      <c r="C562" s="1">
        <f t="shared" si="573"/>
        <v>0</v>
      </c>
      <c r="D562" s="1"/>
      <c r="E562" s="1"/>
      <c r="F562" s="1"/>
      <c r="G562" s="1"/>
      <c r="H562" s="1"/>
      <c r="I562" s="1"/>
      <c r="J562" s="1"/>
      <c r="K562" s="1"/>
      <c r="L562" s="1"/>
      <c r="M562" s="7">
        <f>IF(Z562&gt;0,RANK(Z562,(Z562:AB562,AC562:AQ562)),0)</f>
        <v>0</v>
      </c>
      <c r="N562" s="7">
        <f>IF(AA562&gt;0,RANK(AA562,(Z562:AB562,AC562:AQ562)),0)</f>
        <v>0</v>
      </c>
      <c r="O562" s="7">
        <f>IF(AB562&gt;0,RANK(AB562,(Z562:AB562,AC562:AQ562)),0)</f>
        <v>0</v>
      </c>
      <c r="P562" s="7">
        <f>IF(AC562&gt;0,RANK(AC562,(Z562:AB562,AC562:AQ562)),0)</f>
        <v>0</v>
      </c>
      <c r="Q562" s="1" t="e">
        <f t="shared" si="574"/>
        <v>#NUM!</v>
      </c>
      <c r="R562" s="2" t="e">
        <f t="shared" si="567"/>
        <v>#NUM!</v>
      </c>
      <c r="S562" s="1"/>
      <c r="T562" s="2" t="str">
        <f t="shared" si="568"/>
        <v>-</v>
      </c>
      <c r="U562" s="2" t="str">
        <f t="shared" si="569"/>
        <v>-</v>
      </c>
      <c r="V562" s="2" t="str">
        <f t="shared" si="570"/>
        <v>-</v>
      </c>
      <c r="W562" s="2" t="str">
        <f t="shared" si="571"/>
        <v>-</v>
      </c>
      <c r="Y562" s="2" t="str">
        <f t="shared" si="572"/>
        <v>-</v>
      </c>
      <c r="Z562" s="1"/>
      <c r="AA562" s="1"/>
      <c r="AB562" s="1"/>
      <c r="AC562" s="1"/>
      <c r="AD562" s="1"/>
      <c r="AE562" s="1"/>
      <c r="AF562" s="1"/>
      <c r="AG562" s="1"/>
      <c r="AH562" s="1"/>
      <c r="AI562" s="1"/>
      <c r="AJ562" s="1"/>
      <c r="AM562" s="1"/>
      <c r="BE562" s="97"/>
      <c r="BF562" s="99"/>
      <c r="BG562" s="106"/>
    </row>
    <row r="563" spans="1:59" s="169" customFormat="1">
      <c r="A563" s="169" t="s">
        <v>1608</v>
      </c>
      <c r="B563" s="169" t="s">
        <v>2490</v>
      </c>
      <c r="C563" s="1">
        <f t="shared" si="573"/>
        <v>0</v>
      </c>
      <c r="D563" s="1"/>
      <c r="E563" s="1"/>
      <c r="F563" s="1"/>
      <c r="G563" s="1"/>
      <c r="H563" s="1"/>
      <c r="I563" s="1"/>
      <c r="J563" s="1"/>
      <c r="K563" s="1"/>
      <c r="L563" s="1"/>
      <c r="M563" s="7">
        <f>IF(Z563&gt;0,RANK(Z563,(Z563:AB563,AC563:AQ563)),0)</f>
        <v>0</v>
      </c>
      <c r="N563" s="7">
        <f>IF(AA563&gt;0,RANK(AA563,(Z563:AB563,AC563:AQ563)),0)</f>
        <v>0</v>
      </c>
      <c r="O563" s="7">
        <f>IF(AB563&gt;0,RANK(AB563,(Z563:AB563,AC563:AQ563)),0)</f>
        <v>0</v>
      </c>
      <c r="P563" s="7">
        <f>IF(AC563&gt;0,RANK(AC563,(Z563:AB563,AC563:AQ563)),0)</f>
        <v>0</v>
      </c>
      <c r="Q563" s="1" t="e">
        <f t="shared" si="574"/>
        <v>#NUM!</v>
      </c>
      <c r="R563" s="2" t="e">
        <f t="shared" si="567"/>
        <v>#NUM!</v>
      </c>
      <c r="S563" s="1"/>
      <c r="T563" s="2" t="str">
        <f t="shared" si="568"/>
        <v>-</v>
      </c>
      <c r="U563" s="2" t="str">
        <f t="shared" si="569"/>
        <v>-</v>
      </c>
      <c r="V563" s="2" t="str">
        <f t="shared" si="570"/>
        <v>-</v>
      </c>
      <c r="W563" s="2" t="str">
        <f t="shared" si="571"/>
        <v>-</v>
      </c>
      <c r="Y563" s="2" t="str">
        <f t="shared" si="572"/>
        <v>-</v>
      </c>
      <c r="Z563" s="1"/>
      <c r="AA563" s="1"/>
      <c r="AB563" s="1"/>
      <c r="AC563" s="1"/>
      <c r="AD563" s="1"/>
      <c r="AE563" s="1"/>
      <c r="AF563" s="1"/>
      <c r="AG563" s="1"/>
      <c r="AH563" s="1"/>
      <c r="AI563" s="1"/>
      <c r="AJ563" s="1"/>
      <c r="AM563" s="1"/>
      <c r="BE563" s="97"/>
      <c r="BF563" s="99"/>
      <c r="BG563" s="106"/>
    </row>
    <row r="564" spans="1:59">
      <c r="A564" s="169" t="s">
        <v>2289</v>
      </c>
      <c r="B564" s="169" t="s">
        <v>2490</v>
      </c>
      <c r="C564" s="1">
        <f t="shared" si="573"/>
        <v>0</v>
      </c>
      <c r="D564" s="1"/>
      <c r="E564" s="1"/>
      <c r="F564" s="1"/>
      <c r="G564" s="1"/>
      <c r="H564" s="1"/>
      <c r="I564" s="1"/>
      <c r="J564" s="1"/>
      <c r="K564" s="1"/>
      <c r="L564" s="1"/>
      <c r="M564" s="7">
        <f>IF(Z564&gt;0,RANK(Z564,(Z564:AB564,AC564:AQ564)),0)</f>
        <v>0</v>
      </c>
      <c r="N564" s="7">
        <f>IF(AA564&gt;0,RANK(AA564,(Z564:AB564,AC564:AQ564)),0)</f>
        <v>0</v>
      </c>
      <c r="O564" s="7">
        <f>IF(AB564&gt;0,RANK(AB564,(Z564:AB564,AC564:AQ564)),0)</f>
        <v>0</v>
      </c>
      <c r="P564" s="7">
        <f>IF(AC564&gt;0,RANK(AC564,(Z564:AB564,AC564:AQ564)),0)</f>
        <v>0</v>
      </c>
      <c r="Q564" s="1" t="e">
        <f t="shared" si="574"/>
        <v>#NUM!</v>
      </c>
      <c r="R564" s="2" t="e">
        <f t="shared" si="567"/>
        <v>#NUM!</v>
      </c>
      <c r="T564" s="2" t="str">
        <f t="shared" si="568"/>
        <v>-</v>
      </c>
      <c r="U564" s="2" t="str">
        <f t="shared" si="569"/>
        <v>-</v>
      </c>
      <c r="V564" s="2" t="str">
        <f t="shared" si="570"/>
        <v>-</v>
      </c>
      <c r="W564" s="2" t="str">
        <f t="shared" si="571"/>
        <v>-</v>
      </c>
      <c r="Y564" s="2" t="str">
        <f t="shared" si="572"/>
        <v>-</v>
      </c>
      <c r="BF564" s="99"/>
    </row>
    <row r="565" spans="1:59">
      <c r="A565" s="169" t="s">
        <v>1603</v>
      </c>
      <c r="B565" s="169" t="s">
        <v>2490</v>
      </c>
      <c r="C565" s="1">
        <f t="shared" si="573"/>
        <v>0</v>
      </c>
      <c r="D565" s="1"/>
      <c r="E565" s="1"/>
      <c r="F565" s="1"/>
      <c r="G565" s="1"/>
      <c r="H565" s="1"/>
      <c r="I565" s="1"/>
      <c r="J565" s="1"/>
      <c r="K565" s="1"/>
      <c r="L565" s="1"/>
      <c r="M565" s="7">
        <f>IF(Z565&gt;0,RANK(Z565,(Z565:AB565,AC565:AQ565)),0)</f>
        <v>0</v>
      </c>
      <c r="N565" s="7">
        <f>IF(AA565&gt;0,RANK(AA565,(Z565:AB565,AC565:AQ565)),0)</f>
        <v>0</v>
      </c>
      <c r="O565" s="7">
        <f>IF(AB565&gt;0,RANK(AB565,(Z565:AB565,AC565:AQ565)),0)</f>
        <v>0</v>
      </c>
      <c r="P565" s="7">
        <f>IF(AC565&gt;0,RANK(AC565,(Z565:AB565,AC565:AQ565)),0)</f>
        <v>0</v>
      </c>
      <c r="Q565" s="1" t="e">
        <f t="shared" si="574"/>
        <v>#NUM!</v>
      </c>
      <c r="R565" s="2" t="e">
        <f t="shared" si="567"/>
        <v>#NUM!</v>
      </c>
      <c r="T565" s="2" t="str">
        <f t="shared" si="568"/>
        <v>-</v>
      </c>
      <c r="U565" s="2" t="str">
        <f t="shared" si="569"/>
        <v>-</v>
      </c>
      <c r="V565" s="2" t="str">
        <f t="shared" si="570"/>
        <v>-</v>
      </c>
      <c r="W565" s="2" t="str">
        <f t="shared" si="571"/>
        <v>-</v>
      </c>
      <c r="Y565" s="2" t="str">
        <f t="shared" si="572"/>
        <v>-</v>
      </c>
      <c r="BF565" s="99"/>
    </row>
    <row r="566" spans="1:59" s="169" customFormat="1">
      <c r="A566" s="169" t="s">
        <v>106</v>
      </c>
      <c r="B566" s="169" t="s">
        <v>2490</v>
      </c>
      <c r="C566" s="1">
        <f t="shared" si="573"/>
        <v>0</v>
      </c>
      <c r="D566" s="1"/>
      <c r="E566" s="1"/>
      <c r="F566" s="1"/>
      <c r="G566" s="1"/>
      <c r="H566" s="1"/>
      <c r="I566" s="1"/>
      <c r="J566" s="1"/>
      <c r="K566" s="1"/>
      <c r="L566" s="1"/>
      <c r="M566" s="7">
        <f>IF(Z566&gt;0,RANK(Z566,(Z566:AB566,AC566:AQ566)),0)</f>
        <v>0</v>
      </c>
      <c r="N566" s="7">
        <f>IF(AA566&gt;0,RANK(AA566,(Z566:AB566,AC566:AQ566)),0)</f>
        <v>0</v>
      </c>
      <c r="O566" s="7">
        <f>IF(AB566&gt;0,RANK(AB566,(Z566:AB566,AC566:AQ566)),0)</f>
        <v>0</v>
      </c>
      <c r="P566" s="7">
        <f>IF(AC566&gt;0,RANK(AC566,(Z566:AB566,AC566:AQ566)),0)</f>
        <v>0</v>
      </c>
      <c r="Q566" s="1" t="e">
        <f t="shared" si="574"/>
        <v>#NUM!</v>
      </c>
      <c r="R566" s="2" t="e">
        <f t="shared" si="567"/>
        <v>#NUM!</v>
      </c>
      <c r="S566" s="1"/>
      <c r="T566" s="2" t="str">
        <f t="shared" si="568"/>
        <v>-</v>
      </c>
      <c r="U566" s="2" t="str">
        <f t="shared" si="569"/>
        <v>-</v>
      </c>
      <c r="V566" s="2" t="str">
        <f t="shared" si="570"/>
        <v>-</v>
      </c>
      <c r="W566" s="2" t="str">
        <f t="shared" si="571"/>
        <v>-</v>
      </c>
      <c r="Y566" s="2" t="str">
        <f t="shared" si="572"/>
        <v>-</v>
      </c>
      <c r="Z566" s="1"/>
      <c r="AA566" s="1"/>
      <c r="AB566" s="1"/>
      <c r="AC566" s="1"/>
      <c r="AD566" s="1"/>
      <c r="AE566" s="1"/>
      <c r="AF566" s="1"/>
      <c r="AG566" s="1"/>
      <c r="AH566" s="1"/>
      <c r="AI566" s="1"/>
      <c r="AJ566" s="1"/>
      <c r="AM566" s="1"/>
      <c r="BE566" s="97"/>
      <c r="BF566" s="99"/>
      <c r="BG566" s="106"/>
    </row>
    <row r="567" spans="1:59" s="169" customFormat="1">
      <c r="A567" s="169" t="s">
        <v>260</v>
      </c>
      <c r="B567" s="169" t="s">
        <v>2490</v>
      </c>
      <c r="C567" s="1">
        <f t="shared" si="573"/>
        <v>0</v>
      </c>
      <c r="D567" s="1"/>
      <c r="E567" s="1"/>
      <c r="F567" s="1"/>
      <c r="G567" s="1"/>
      <c r="H567" s="1"/>
      <c r="I567" s="1"/>
      <c r="J567" s="1"/>
      <c r="K567" s="1"/>
      <c r="L567" s="1"/>
      <c r="M567" s="7">
        <f>IF(Z567&gt;0,RANK(Z567,(Z567:AB567,AC567:AQ567)),0)</f>
        <v>0</v>
      </c>
      <c r="N567" s="7">
        <f>IF(AA567&gt;0,RANK(AA567,(Z567:AB567,AC567:AQ567)),0)</f>
        <v>0</v>
      </c>
      <c r="O567" s="7">
        <f>IF(AB567&gt;0,RANK(AB567,(Z567:AB567,AC567:AQ567)),0)</f>
        <v>0</v>
      </c>
      <c r="P567" s="7">
        <f>IF(AC567&gt;0,RANK(AC567,(Z567:AB567,AC567:AQ567)),0)</f>
        <v>0</v>
      </c>
      <c r="Q567" s="1" t="e">
        <f t="shared" si="574"/>
        <v>#NUM!</v>
      </c>
      <c r="R567" s="2" t="e">
        <f t="shared" si="567"/>
        <v>#NUM!</v>
      </c>
      <c r="S567" s="1"/>
      <c r="T567" s="2" t="str">
        <f t="shared" si="568"/>
        <v>-</v>
      </c>
      <c r="U567" s="2" t="str">
        <f t="shared" si="569"/>
        <v>-</v>
      </c>
      <c r="V567" s="2" t="str">
        <f t="shared" si="570"/>
        <v>-</v>
      </c>
      <c r="W567" s="2" t="str">
        <f t="shared" si="571"/>
        <v>-</v>
      </c>
      <c r="Y567" s="2" t="str">
        <f t="shared" si="572"/>
        <v>-</v>
      </c>
      <c r="Z567" s="1"/>
      <c r="AA567" s="1"/>
      <c r="AB567" s="1"/>
      <c r="AC567" s="1"/>
      <c r="AD567" s="1"/>
      <c r="AE567" s="1"/>
      <c r="AF567" s="1"/>
      <c r="AG567" s="1"/>
      <c r="AH567" s="1"/>
      <c r="AI567" s="1"/>
      <c r="AJ567" s="1"/>
      <c r="AM567" s="1"/>
      <c r="BE567" s="97"/>
      <c r="BF567" s="99"/>
      <c r="BG567" s="106"/>
    </row>
    <row r="568" spans="1:59" s="169" customFormat="1">
      <c r="A568" s="169" t="s">
        <v>196</v>
      </c>
      <c r="B568" s="169" t="s">
        <v>2490</v>
      </c>
      <c r="C568" s="1">
        <f t="shared" si="573"/>
        <v>0</v>
      </c>
      <c r="D568" s="1"/>
      <c r="E568" s="1"/>
      <c r="F568" s="1"/>
      <c r="G568" s="1"/>
      <c r="H568" s="1"/>
      <c r="I568" s="1"/>
      <c r="J568" s="1"/>
      <c r="K568" s="1"/>
      <c r="L568" s="1"/>
      <c r="M568" s="7">
        <f>IF(Z568&gt;0,RANK(Z568,(Z568:AB568,AC568:AQ568)),0)</f>
        <v>0</v>
      </c>
      <c r="N568" s="7">
        <f>IF(AA568&gt;0,RANK(AA568,(Z568:AB568,AC568:AQ568)),0)</f>
        <v>0</v>
      </c>
      <c r="O568" s="7">
        <f>IF(AB568&gt;0,RANK(AB568,(Z568:AB568,AC568:AQ568)),0)</f>
        <v>0</v>
      </c>
      <c r="P568" s="7">
        <f>IF(AC568&gt;0,RANK(AC568,(Z568:AB568,AC568:AQ568)),0)</f>
        <v>0</v>
      </c>
      <c r="Q568" s="1" t="e">
        <f t="shared" si="574"/>
        <v>#NUM!</v>
      </c>
      <c r="R568" s="2" t="e">
        <f t="shared" si="567"/>
        <v>#NUM!</v>
      </c>
      <c r="S568" s="1"/>
      <c r="T568" s="2" t="str">
        <f t="shared" si="568"/>
        <v>-</v>
      </c>
      <c r="U568" s="2" t="str">
        <f t="shared" si="569"/>
        <v>-</v>
      </c>
      <c r="V568" s="2" t="str">
        <f t="shared" si="570"/>
        <v>-</v>
      </c>
      <c r="W568" s="2" t="str">
        <f t="shared" si="571"/>
        <v>-</v>
      </c>
      <c r="Y568" s="2" t="str">
        <f t="shared" si="572"/>
        <v>-</v>
      </c>
      <c r="Z568" s="1"/>
      <c r="AA568" s="1"/>
      <c r="AB568" s="1"/>
      <c r="AC568" s="1"/>
      <c r="AD568" s="1"/>
      <c r="AE568" s="1"/>
      <c r="AF568" s="1"/>
      <c r="AG568" s="1"/>
      <c r="AH568" s="1"/>
      <c r="AI568" s="1"/>
      <c r="AJ568" s="1"/>
      <c r="AM568" s="1"/>
      <c r="BE568" s="97"/>
      <c r="BF568" s="99"/>
      <c r="BG568" s="106"/>
    </row>
    <row r="569" spans="1:59" s="169" customFormat="1">
      <c r="A569" s="169" t="s">
        <v>436</v>
      </c>
      <c r="B569" s="169" t="s">
        <v>2490</v>
      </c>
      <c r="C569" s="1">
        <f t="shared" si="573"/>
        <v>0</v>
      </c>
      <c r="D569" s="1"/>
      <c r="E569" s="1"/>
      <c r="F569" s="1"/>
      <c r="G569" s="1"/>
      <c r="H569" s="1"/>
      <c r="I569" s="1"/>
      <c r="J569" s="1"/>
      <c r="K569" s="1"/>
      <c r="L569" s="1"/>
      <c r="M569" s="7">
        <f>IF(Z569&gt;0,RANK(Z569,(Z569:AB569,AC569:AQ569)),0)</f>
        <v>0</v>
      </c>
      <c r="N569" s="7">
        <f>IF(AA569&gt;0,RANK(AA569,(Z569:AB569,AC569:AQ569)),0)</f>
        <v>0</v>
      </c>
      <c r="O569" s="7">
        <f>IF(AB569&gt;0,RANK(AB569,(Z569:AB569,AC569:AQ569)),0)</f>
        <v>0</v>
      </c>
      <c r="P569" s="7">
        <f>IF(AC569&gt;0,RANK(AC569,(Z569:AB569,AC569:AQ569)),0)</f>
        <v>0</v>
      </c>
      <c r="Q569" s="1" t="e">
        <f t="shared" si="574"/>
        <v>#NUM!</v>
      </c>
      <c r="R569" s="2" t="e">
        <f t="shared" si="567"/>
        <v>#NUM!</v>
      </c>
      <c r="S569" s="1"/>
      <c r="T569" s="2" t="str">
        <f t="shared" si="568"/>
        <v>-</v>
      </c>
      <c r="U569" s="2" t="str">
        <f t="shared" si="569"/>
        <v>-</v>
      </c>
      <c r="V569" s="2" t="str">
        <f t="shared" si="570"/>
        <v>-</v>
      </c>
      <c r="W569" s="2" t="str">
        <f t="shared" si="571"/>
        <v>-</v>
      </c>
      <c r="Y569" s="2" t="str">
        <f t="shared" si="572"/>
        <v>-</v>
      </c>
      <c r="Z569" s="1"/>
      <c r="AA569" s="1"/>
      <c r="AB569" s="1"/>
      <c r="AC569" s="1"/>
      <c r="AD569" s="1"/>
      <c r="AE569" s="1"/>
      <c r="AF569" s="1"/>
      <c r="AG569" s="1"/>
      <c r="AH569" s="1"/>
      <c r="AI569" s="1"/>
      <c r="AJ569" s="1"/>
      <c r="AM569" s="1"/>
      <c r="BE569" s="97"/>
      <c r="BF569" s="99"/>
      <c r="BG569" s="106"/>
    </row>
    <row r="570" spans="1:59" s="169" customFormat="1">
      <c r="A570" s="169" t="s">
        <v>1257</v>
      </c>
      <c r="B570" s="169" t="s">
        <v>2490</v>
      </c>
      <c r="C570" s="1">
        <f t="shared" si="573"/>
        <v>0</v>
      </c>
      <c r="D570" s="1"/>
      <c r="E570" s="1"/>
      <c r="F570" s="1"/>
      <c r="G570" s="1"/>
      <c r="H570" s="1"/>
      <c r="I570" s="1"/>
      <c r="J570" s="1"/>
      <c r="K570" s="1"/>
      <c r="L570" s="1"/>
      <c r="M570" s="7">
        <f>IF(Z570&gt;0,RANK(Z570,(Z570:AB570,AC570:AQ570)),0)</f>
        <v>0</v>
      </c>
      <c r="N570" s="7">
        <f>IF(AA570&gt;0,RANK(AA570,(Z570:AB570,AC570:AQ570)),0)</f>
        <v>0</v>
      </c>
      <c r="O570" s="7">
        <f>IF(AB570&gt;0,RANK(AB570,(Z570:AB570,AC570:AQ570)),0)</f>
        <v>0</v>
      </c>
      <c r="P570" s="7">
        <f>IF(AC570&gt;0,RANK(AC570,(Z570:AB570,AC570:AQ570)),0)</f>
        <v>0</v>
      </c>
      <c r="Q570" s="1" t="e">
        <f t="shared" si="574"/>
        <v>#NUM!</v>
      </c>
      <c r="R570" s="2" t="e">
        <f t="shared" si="567"/>
        <v>#NUM!</v>
      </c>
      <c r="S570" s="1"/>
      <c r="T570" s="2" t="str">
        <f t="shared" si="568"/>
        <v>-</v>
      </c>
      <c r="U570" s="2" t="str">
        <f t="shared" si="569"/>
        <v>-</v>
      </c>
      <c r="V570" s="2" t="str">
        <f t="shared" si="570"/>
        <v>-</v>
      </c>
      <c r="W570" s="2" t="str">
        <f t="shared" si="571"/>
        <v>-</v>
      </c>
      <c r="Y570" s="2" t="str">
        <f t="shared" si="572"/>
        <v>-</v>
      </c>
      <c r="Z570" s="1"/>
      <c r="AA570" s="1"/>
      <c r="AB570" s="1"/>
      <c r="AC570" s="1"/>
      <c r="AD570" s="1"/>
      <c r="AE570" s="1"/>
      <c r="AF570" s="1"/>
      <c r="AG570" s="1"/>
      <c r="AH570" s="1"/>
      <c r="AI570" s="1"/>
      <c r="AJ570" s="1"/>
      <c r="AM570" s="1"/>
      <c r="BE570" s="97"/>
      <c r="BF570" s="99"/>
      <c r="BG570" s="106"/>
    </row>
    <row r="571" spans="1:59" s="169" customFormat="1">
      <c r="A571" s="169" t="s">
        <v>3042</v>
      </c>
      <c r="B571" s="169" t="s">
        <v>2490</v>
      </c>
      <c r="C571" s="1">
        <f t="shared" si="573"/>
        <v>0</v>
      </c>
      <c r="D571" s="1"/>
      <c r="E571" s="1"/>
      <c r="F571" s="1"/>
      <c r="G571" s="1"/>
      <c r="H571" s="1"/>
      <c r="I571" s="1"/>
      <c r="J571" s="1"/>
      <c r="K571" s="1"/>
      <c r="L571" s="1"/>
      <c r="M571" s="7">
        <f>IF(Z571&gt;0,RANK(Z571,(Z571:AB571,AC571:AQ571)),0)</f>
        <v>0</v>
      </c>
      <c r="N571" s="7">
        <f>IF(AA571&gt;0,RANK(AA571,(Z571:AB571,AC571:AQ571)),0)</f>
        <v>0</v>
      </c>
      <c r="O571" s="7">
        <f>IF(AB571&gt;0,RANK(AB571,(Z571:AB571,AC571:AQ571)),0)</f>
        <v>0</v>
      </c>
      <c r="P571" s="7">
        <f>IF(AC571&gt;0,RANK(AC571,(Z571:AB571,AC571:AQ571)),0)</f>
        <v>0</v>
      </c>
      <c r="Q571" s="1" t="e">
        <f t="shared" si="574"/>
        <v>#NUM!</v>
      </c>
      <c r="R571" s="2" t="e">
        <f t="shared" si="567"/>
        <v>#NUM!</v>
      </c>
      <c r="S571" s="1"/>
      <c r="T571" s="2" t="str">
        <f t="shared" si="568"/>
        <v>-</v>
      </c>
      <c r="U571" s="2" t="str">
        <f t="shared" si="569"/>
        <v>-</v>
      </c>
      <c r="V571" s="2" t="str">
        <f t="shared" si="570"/>
        <v>-</v>
      </c>
      <c r="W571" s="2" t="str">
        <f t="shared" si="571"/>
        <v>-</v>
      </c>
      <c r="Y571" s="2" t="str">
        <f t="shared" si="572"/>
        <v>-</v>
      </c>
      <c r="Z571" s="1"/>
      <c r="AA571" s="1"/>
      <c r="AB571" s="1"/>
      <c r="AC571" s="1"/>
      <c r="AD571" s="1"/>
      <c r="AE571" s="1"/>
      <c r="AF571" s="1"/>
      <c r="AG571" s="1"/>
      <c r="AH571" s="1"/>
      <c r="AI571" s="1"/>
      <c r="AJ571" s="1"/>
      <c r="AM571" s="1"/>
      <c r="BE571" s="97"/>
      <c r="BF571" s="99"/>
      <c r="BG571" s="106"/>
    </row>
    <row r="572" spans="1:59" s="169" customFormat="1">
      <c r="A572" s="169" t="s">
        <v>2796</v>
      </c>
      <c r="B572" s="169" t="s">
        <v>2490</v>
      </c>
      <c r="C572" s="1">
        <f t="shared" si="573"/>
        <v>0</v>
      </c>
      <c r="D572" s="1"/>
      <c r="E572" s="1"/>
      <c r="F572" s="1"/>
      <c r="G572" s="1"/>
      <c r="H572" s="1"/>
      <c r="I572" s="1"/>
      <c r="J572" s="1"/>
      <c r="K572" s="1"/>
      <c r="L572" s="1"/>
      <c r="M572" s="7">
        <f>IF(Z572&gt;0,RANK(Z572,(Z572:AB572,AC572:AQ572)),0)</f>
        <v>0</v>
      </c>
      <c r="N572" s="7">
        <f>IF(AA572&gt;0,RANK(AA572,(Z572:AB572,AC572:AQ572)),0)</f>
        <v>0</v>
      </c>
      <c r="O572" s="7">
        <f>IF(AB572&gt;0,RANK(AB572,(Z572:AB572,AC572:AQ572)),0)</f>
        <v>0</v>
      </c>
      <c r="P572" s="7">
        <f>IF(AC572&gt;0,RANK(AC572,(Z572:AB572,AC572:AQ572)),0)</f>
        <v>0</v>
      </c>
      <c r="Q572" s="1" t="e">
        <f t="shared" si="574"/>
        <v>#NUM!</v>
      </c>
      <c r="R572" s="2" t="e">
        <f t="shared" si="567"/>
        <v>#NUM!</v>
      </c>
      <c r="S572" s="1"/>
      <c r="T572" s="2" t="str">
        <f t="shared" si="568"/>
        <v>-</v>
      </c>
      <c r="U572" s="2" t="str">
        <f t="shared" si="569"/>
        <v>-</v>
      </c>
      <c r="V572" s="2" t="str">
        <f t="shared" si="570"/>
        <v>-</v>
      </c>
      <c r="W572" s="2" t="str">
        <f t="shared" si="571"/>
        <v>-</v>
      </c>
      <c r="Y572" s="2" t="str">
        <f t="shared" si="572"/>
        <v>-</v>
      </c>
      <c r="Z572" s="1"/>
      <c r="AA572" s="1"/>
      <c r="AB572" s="1"/>
      <c r="AC572" s="1"/>
      <c r="AD572" s="1"/>
      <c r="AE572" s="1"/>
      <c r="AF572" s="1"/>
      <c r="AG572" s="1"/>
      <c r="AH572" s="1"/>
      <c r="AI572" s="1"/>
      <c r="AJ572" s="1"/>
      <c r="AM572" s="1"/>
      <c r="BE572" s="97"/>
      <c r="BF572" s="99"/>
      <c r="BG572" s="106"/>
    </row>
    <row r="573" spans="1:59" s="169" customFormat="1">
      <c r="A573" s="169" t="s">
        <v>627</v>
      </c>
      <c r="B573" s="169" t="s">
        <v>2490</v>
      </c>
      <c r="C573" s="1">
        <f t="shared" si="573"/>
        <v>0</v>
      </c>
      <c r="D573" s="1"/>
      <c r="E573" s="1"/>
      <c r="F573" s="1"/>
      <c r="G573" s="1"/>
      <c r="H573" s="1"/>
      <c r="I573" s="1"/>
      <c r="J573" s="1"/>
      <c r="K573" s="1"/>
      <c r="L573" s="1"/>
      <c r="M573" s="7">
        <f>IF(Z573&gt;0,RANK(Z573,(Z573:AB573,AC573:AQ573)),0)</f>
        <v>0</v>
      </c>
      <c r="N573" s="7">
        <f>IF(AA573&gt;0,RANK(AA573,(Z573:AB573,AC573:AQ573)),0)</f>
        <v>0</v>
      </c>
      <c r="O573" s="7">
        <f>IF(AB573&gt;0,RANK(AB573,(Z573:AB573,AC573:AQ573)),0)</f>
        <v>0</v>
      </c>
      <c r="P573" s="7">
        <f>IF(AC573&gt;0,RANK(AC573,(Z573:AB573,AC573:AQ573)),0)</f>
        <v>0</v>
      </c>
      <c r="Q573" s="1" t="e">
        <f t="shared" si="574"/>
        <v>#NUM!</v>
      </c>
      <c r="R573" s="2" t="e">
        <f t="shared" si="567"/>
        <v>#NUM!</v>
      </c>
      <c r="S573" s="1"/>
      <c r="T573" s="2" t="str">
        <f t="shared" si="568"/>
        <v>-</v>
      </c>
      <c r="U573" s="2" t="str">
        <f t="shared" si="569"/>
        <v>-</v>
      </c>
      <c r="V573" s="2" t="str">
        <f t="shared" si="570"/>
        <v>-</v>
      </c>
      <c r="W573" s="2" t="str">
        <f t="shared" si="571"/>
        <v>-</v>
      </c>
      <c r="Y573" s="2" t="str">
        <f t="shared" si="572"/>
        <v>-</v>
      </c>
      <c r="Z573" s="1"/>
      <c r="AA573" s="1"/>
      <c r="AB573" s="1"/>
      <c r="AC573" s="1"/>
      <c r="AD573" s="1"/>
      <c r="AE573" s="1"/>
      <c r="AF573" s="1"/>
      <c r="AG573" s="1"/>
      <c r="AH573" s="1"/>
      <c r="AI573" s="1"/>
      <c r="AJ573" s="1"/>
      <c r="AM573" s="1"/>
      <c r="BE573" s="97"/>
      <c r="BF573" s="99"/>
      <c r="BG573" s="106"/>
    </row>
    <row r="574" spans="1:59" s="169" customFormat="1">
      <c r="A574" s="169" t="s">
        <v>628</v>
      </c>
      <c r="B574" s="169" t="s">
        <v>2490</v>
      </c>
      <c r="C574" s="1">
        <f t="shared" si="573"/>
        <v>0</v>
      </c>
      <c r="D574" s="1"/>
      <c r="E574" s="1"/>
      <c r="F574" s="1"/>
      <c r="G574" s="1"/>
      <c r="H574" s="1"/>
      <c r="I574" s="1"/>
      <c r="J574" s="1"/>
      <c r="K574" s="1"/>
      <c r="L574" s="1"/>
      <c r="M574" s="7">
        <f>IF(Z574&gt;0,RANK(Z574,(Z574:AB574,AC574:AQ574)),0)</f>
        <v>0</v>
      </c>
      <c r="N574" s="7">
        <f>IF(AA574&gt;0,RANK(AA574,(Z574:AB574,AC574:AQ574)),0)</f>
        <v>0</v>
      </c>
      <c r="O574" s="7">
        <f>IF(AB574&gt;0,RANK(AB574,(Z574:AB574,AC574:AQ574)),0)</f>
        <v>0</v>
      </c>
      <c r="P574" s="7">
        <f>IF(AC574&gt;0,RANK(AC574,(Z574:AB574,AC574:AQ574)),0)</f>
        <v>0</v>
      </c>
      <c r="Q574" s="1" t="e">
        <f t="shared" si="574"/>
        <v>#NUM!</v>
      </c>
      <c r="R574" s="2" t="e">
        <f t="shared" si="567"/>
        <v>#NUM!</v>
      </c>
      <c r="S574" s="1"/>
      <c r="T574" s="2" t="str">
        <f t="shared" si="568"/>
        <v>-</v>
      </c>
      <c r="U574" s="2" t="str">
        <f t="shared" si="569"/>
        <v>-</v>
      </c>
      <c r="V574" s="2" t="str">
        <f t="shared" si="570"/>
        <v>-</v>
      </c>
      <c r="W574" s="2" t="str">
        <f t="shared" si="571"/>
        <v>-</v>
      </c>
      <c r="Y574" s="2" t="str">
        <f t="shared" si="572"/>
        <v>-</v>
      </c>
      <c r="Z574" s="1"/>
      <c r="AA574" s="1"/>
      <c r="AB574" s="1"/>
      <c r="AC574" s="1"/>
      <c r="AD574" s="1"/>
      <c r="AE574" s="1"/>
      <c r="AF574" s="1"/>
      <c r="AG574" s="1"/>
      <c r="AH574" s="1"/>
      <c r="AI574" s="1"/>
      <c r="AJ574" s="1"/>
      <c r="AM574" s="1"/>
      <c r="BE574" s="97"/>
      <c r="BF574" s="99"/>
      <c r="BG574" s="106"/>
    </row>
    <row r="575" spans="1:59" s="169" customFormat="1">
      <c r="A575" s="169" t="s">
        <v>375</v>
      </c>
      <c r="B575" s="169" t="s">
        <v>2490</v>
      </c>
      <c r="C575" s="1">
        <f t="shared" si="573"/>
        <v>0</v>
      </c>
      <c r="D575" s="1"/>
      <c r="E575" s="1"/>
      <c r="F575" s="1"/>
      <c r="G575" s="1"/>
      <c r="H575" s="1"/>
      <c r="I575" s="1"/>
      <c r="J575" s="1"/>
      <c r="K575" s="1"/>
      <c r="L575" s="1"/>
      <c r="M575" s="7">
        <f>IF(Z575&gt;0,RANK(Z575,(Z575:AB575,AC575:AQ575)),0)</f>
        <v>0</v>
      </c>
      <c r="N575" s="7">
        <f>IF(AA575&gt;0,RANK(AA575,(Z575:AB575,AC575:AQ575)),0)</f>
        <v>0</v>
      </c>
      <c r="O575" s="7">
        <f>IF(AB575&gt;0,RANK(AB575,(Z575:AB575,AC575:AQ575)),0)</f>
        <v>0</v>
      </c>
      <c r="P575" s="7">
        <f>IF(AC575&gt;0,RANK(AC575,(Z575:AB575,AC575:AQ575)),0)</f>
        <v>0</v>
      </c>
      <c r="Q575" s="1" t="e">
        <f t="shared" si="574"/>
        <v>#NUM!</v>
      </c>
      <c r="R575" s="2" t="e">
        <f t="shared" si="567"/>
        <v>#NUM!</v>
      </c>
      <c r="S575" s="1"/>
      <c r="T575" s="2" t="str">
        <f t="shared" si="568"/>
        <v>-</v>
      </c>
      <c r="U575" s="2" t="str">
        <f t="shared" si="569"/>
        <v>-</v>
      </c>
      <c r="V575" s="2" t="str">
        <f t="shared" si="570"/>
        <v>-</v>
      </c>
      <c r="W575" s="2" t="str">
        <f t="shared" si="571"/>
        <v>-</v>
      </c>
      <c r="Y575" s="2" t="str">
        <f t="shared" si="572"/>
        <v>-</v>
      </c>
      <c r="Z575" s="1"/>
      <c r="AA575" s="1"/>
      <c r="AB575" s="1"/>
      <c r="AC575" s="1"/>
      <c r="AD575" s="1"/>
      <c r="AE575" s="1"/>
      <c r="AF575" s="1"/>
      <c r="AG575" s="1"/>
      <c r="AH575" s="1"/>
      <c r="AI575" s="1"/>
      <c r="AJ575" s="1"/>
      <c r="AM575" s="1"/>
      <c r="BE575" s="97"/>
      <c r="BF575" s="99"/>
      <c r="BG575" s="106"/>
    </row>
    <row r="576" spans="1:59" s="169" customFormat="1">
      <c r="A576" s="169" t="s">
        <v>1343</v>
      </c>
      <c r="B576" s="169" t="s">
        <v>2490</v>
      </c>
      <c r="C576" s="1">
        <f t="shared" si="573"/>
        <v>0</v>
      </c>
      <c r="D576" s="1"/>
      <c r="E576" s="1"/>
      <c r="F576" s="1"/>
      <c r="G576" s="1"/>
      <c r="H576" s="1"/>
      <c r="I576" s="1"/>
      <c r="J576" s="1"/>
      <c r="K576" s="1"/>
      <c r="L576" s="1"/>
      <c r="M576" s="7">
        <f>IF(Z576&gt;0,RANK(Z576,(Z576:AB576,AC576:AQ576)),0)</f>
        <v>0</v>
      </c>
      <c r="N576" s="7">
        <f>IF(AA576&gt;0,RANK(AA576,(Z576:AB576,AC576:AQ576)),0)</f>
        <v>0</v>
      </c>
      <c r="O576" s="7">
        <f>IF(AB576&gt;0,RANK(AB576,(Z576:AB576,AC576:AQ576)),0)</f>
        <v>0</v>
      </c>
      <c r="P576" s="7">
        <f>IF(AC576&gt;0,RANK(AC576,(Z576:AB576,AC576:AQ576)),0)</f>
        <v>0</v>
      </c>
      <c r="Q576" s="1" t="e">
        <f t="shared" si="574"/>
        <v>#NUM!</v>
      </c>
      <c r="R576" s="2" t="e">
        <f t="shared" si="567"/>
        <v>#NUM!</v>
      </c>
      <c r="S576" s="1"/>
      <c r="T576" s="2" t="str">
        <f t="shared" si="568"/>
        <v>-</v>
      </c>
      <c r="U576" s="2" t="str">
        <f t="shared" si="569"/>
        <v>-</v>
      </c>
      <c r="V576" s="2" t="str">
        <f t="shared" si="570"/>
        <v>-</v>
      </c>
      <c r="W576" s="2" t="str">
        <f t="shared" si="571"/>
        <v>-</v>
      </c>
      <c r="Y576" s="2" t="str">
        <f t="shared" si="572"/>
        <v>-</v>
      </c>
      <c r="Z576" s="1"/>
      <c r="AA576" s="1"/>
      <c r="AB576" s="1"/>
      <c r="AC576" s="1"/>
      <c r="AD576" s="1"/>
      <c r="AE576" s="1"/>
      <c r="AF576" s="1"/>
      <c r="AG576" s="1"/>
      <c r="AH576" s="1"/>
      <c r="AI576" s="1"/>
      <c r="AJ576" s="1"/>
      <c r="AM576" s="1"/>
      <c r="BE576" s="97"/>
      <c r="BF576" s="99"/>
      <c r="BG576" s="106"/>
    </row>
    <row r="577" spans="1:59" s="169" customFormat="1">
      <c r="A577" s="169" t="s">
        <v>2432</v>
      </c>
      <c r="B577" s="169" t="s">
        <v>2490</v>
      </c>
      <c r="C577" s="1">
        <f t="shared" si="573"/>
        <v>0</v>
      </c>
      <c r="D577" s="1"/>
      <c r="E577" s="1"/>
      <c r="F577" s="1"/>
      <c r="G577" s="1"/>
      <c r="H577" s="1"/>
      <c r="I577" s="1"/>
      <c r="J577" s="1"/>
      <c r="K577" s="1"/>
      <c r="L577" s="1"/>
      <c r="M577" s="7">
        <f>IF(Z577&gt;0,RANK(Z577,(Z577:AB577,AC577:AQ577)),0)</f>
        <v>0</v>
      </c>
      <c r="N577" s="7">
        <f>IF(AA577&gt;0,RANK(AA577,(Z577:AB577,AC577:AQ577)),0)</f>
        <v>0</v>
      </c>
      <c r="O577" s="7">
        <f>IF(AB577&gt;0,RANK(AB577,(Z577:AB577,AC577:AQ577)),0)</f>
        <v>0</v>
      </c>
      <c r="P577" s="7">
        <f>IF(AC577&gt;0,RANK(AC577,(Z577:AB577,AC577:AQ577)),0)</f>
        <v>0</v>
      </c>
      <c r="Q577" s="1" t="e">
        <f t="shared" si="574"/>
        <v>#NUM!</v>
      </c>
      <c r="R577" s="2" t="e">
        <f t="shared" si="567"/>
        <v>#NUM!</v>
      </c>
      <c r="S577" s="1"/>
      <c r="T577" s="2" t="str">
        <f t="shared" si="568"/>
        <v>-</v>
      </c>
      <c r="U577" s="2" t="str">
        <f t="shared" si="569"/>
        <v>-</v>
      </c>
      <c r="V577" s="2" t="str">
        <f t="shared" si="570"/>
        <v>-</v>
      </c>
      <c r="W577" s="2" t="str">
        <f t="shared" si="571"/>
        <v>-</v>
      </c>
      <c r="Y577" s="2" t="str">
        <f t="shared" si="572"/>
        <v>-</v>
      </c>
      <c r="Z577" s="1"/>
      <c r="AA577" s="1"/>
      <c r="AB577" s="1"/>
      <c r="AC577" s="1"/>
      <c r="AD577" s="1"/>
      <c r="AE577" s="1"/>
      <c r="AF577" s="1"/>
      <c r="AG577" s="1"/>
      <c r="AH577" s="1"/>
      <c r="AI577" s="1"/>
      <c r="AJ577" s="1"/>
      <c r="AM577" s="1"/>
      <c r="BE577" s="97"/>
      <c r="BF577" s="99"/>
      <c r="BG577" s="106"/>
    </row>
    <row r="578" spans="1:59" s="169" customFormat="1">
      <c r="A578" s="169" t="s">
        <v>2963</v>
      </c>
      <c r="B578" s="169" t="s">
        <v>2490</v>
      </c>
      <c r="C578" s="1">
        <f t="shared" si="573"/>
        <v>0</v>
      </c>
      <c r="D578" s="1"/>
      <c r="E578" s="1"/>
      <c r="F578" s="1"/>
      <c r="G578" s="1"/>
      <c r="H578" s="1"/>
      <c r="I578" s="1"/>
      <c r="J578" s="1"/>
      <c r="K578" s="1"/>
      <c r="L578" s="1"/>
      <c r="M578" s="7">
        <f>IF(Z578&gt;0,RANK(Z578,(Z578:AB578,AC578:AQ578)),0)</f>
        <v>0</v>
      </c>
      <c r="N578" s="7">
        <f>IF(AA578&gt;0,RANK(AA578,(Z578:AB578,AC578:AQ578)),0)</f>
        <v>0</v>
      </c>
      <c r="O578" s="7">
        <f>IF(AB578&gt;0,RANK(AB578,(Z578:AB578,AC578:AQ578)),0)</f>
        <v>0</v>
      </c>
      <c r="P578" s="7">
        <f>IF(AC578&gt;0,RANK(AC578,(Z578:AB578,AC578:AQ578)),0)</f>
        <v>0</v>
      </c>
      <c r="Q578" s="1" t="e">
        <f t="shared" si="574"/>
        <v>#NUM!</v>
      </c>
      <c r="R578" s="2" t="e">
        <f t="shared" ref="R578:R594" si="575">Q578/C578</f>
        <v>#NUM!</v>
      </c>
      <c r="S578" s="1"/>
      <c r="T578" s="2" t="str">
        <f t="shared" si="568"/>
        <v>-</v>
      </c>
      <c r="U578" s="2" t="str">
        <f t="shared" si="569"/>
        <v>-</v>
      </c>
      <c r="V578" s="2" t="str">
        <f t="shared" si="570"/>
        <v>-</v>
      </c>
      <c r="W578" s="2" t="str">
        <f t="shared" si="571"/>
        <v>-</v>
      </c>
      <c r="Y578" s="2" t="str">
        <f t="shared" ref="Y578:Y594" si="576">IF(C578=0,"-",(1-T578-U578-V578-W578))</f>
        <v>-</v>
      </c>
      <c r="Z578" s="1"/>
      <c r="AA578" s="1"/>
      <c r="AB578" s="1"/>
      <c r="AC578" s="1"/>
      <c r="AD578" s="1"/>
      <c r="AE578" s="1"/>
      <c r="AF578" s="1"/>
      <c r="AG578" s="1"/>
      <c r="AH578" s="1"/>
      <c r="AI578" s="1"/>
      <c r="AJ578" s="1"/>
      <c r="AM578" s="1"/>
      <c r="BE578" s="97"/>
      <c r="BF578" s="99"/>
      <c r="BG578" s="106"/>
    </row>
    <row r="579" spans="1:59" s="169" customFormat="1">
      <c r="A579" s="169" t="s">
        <v>2230</v>
      </c>
      <c r="B579" s="169" t="s">
        <v>2490</v>
      </c>
      <c r="C579" s="1">
        <f t="shared" si="573"/>
        <v>0</v>
      </c>
      <c r="D579" s="1"/>
      <c r="E579" s="1"/>
      <c r="F579" s="1"/>
      <c r="G579" s="1"/>
      <c r="H579" s="1"/>
      <c r="I579" s="1"/>
      <c r="J579" s="1"/>
      <c r="K579" s="1"/>
      <c r="L579" s="1"/>
      <c r="M579" s="7">
        <f>IF(Z579&gt;0,RANK(Z579,(Z579:AB579,AC579:AQ579)),0)</f>
        <v>0</v>
      </c>
      <c r="N579" s="7">
        <f>IF(AA579&gt;0,RANK(AA579,(Z579:AB579,AC579:AQ579)),0)</f>
        <v>0</v>
      </c>
      <c r="O579" s="7">
        <f>IF(AB579&gt;0,RANK(AB579,(Z579:AB579,AC579:AQ579)),0)</f>
        <v>0</v>
      </c>
      <c r="P579" s="7">
        <f>IF(AC579&gt;0,RANK(AC579,(Z579:AB579,AC579:AQ579)),0)</f>
        <v>0</v>
      </c>
      <c r="Q579" s="1" t="e">
        <f t="shared" si="574"/>
        <v>#NUM!</v>
      </c>
      <c r="R579" s="2" t="e">
        <f t="shared" si="575"/>
        <v>#NUM!</v>
      </c>
      <c r="S579" s="1"/>
      <c r="T579" s="2" t="str">
        <f t="shared" si="568"/>
        <v>-</v>
      </c>
      <c r="U579" s="2" t="str">
        <f t="shared" si="569"/>
        <v>-</v>
      </c>
      <c r="V579" s="2" t="str">
        <f t="shared" si="570"/>
        <v>-</v>
      </c>
      <c r="W579" s="2" t="str">
        <f t="shared" si="571"/>
        <v>-</v>
      </c>
      <c r="Y579" s="2" t="str">
        <f t="shared" si="576"/>
        <v>-</v>
      </c>
      <c r="Z579" s="1"/>
      <c r="AA579" s="1"/>
      <c r="AB579" s="1"/>
      <c r="AC579" s="1"/>
      <c r="AD579" s="1"/>
      <c r="AE579" s="1"/>
      <c r="AF579" s="1"/>
      <c r="AG579" s="1"/>
      <c r="AH579" s="1"/>
      <c r="AI579" s="1"/>
      <c r="AJ579" s="1"/>
      <c r="AM579" s="1"/>
      <c r="BE579" s="97"/>
      <c r="BF579" s="99"/>
      <c r="BG579" s="106"/>
    </row>
    <row r="580" spans="1:59" s="169" customFormat="1">
      <c r="A580" s="169" t="s">
        <v>1861</v>
      </c>
      <c r="B580" s="169" t="s">
        <v>2490</v>
      </c>
      <c r="C580" s="1">
        <f t="shared" si="573"/>
        <v>0</v>
      </c>
      <c r="D580" s="1"/>
      <c r="E580" s="1"/>
      <c r="F580" s="1"/>
      <c r="G580" s="1"/>
      <c r="H580" s="1"/>
      <c r="I580" s="1"/>
      <c r="J580" s="1"/>
      <c r="K580" s="1"/>
      <c r="L580" s="1"/>
      <c r="M580" s="7">
        <f>IF(Z580&gt;0,RANK(Z580,(Z580:AB580,AC580:AQ580)),0)</f>
        <v>0</v>
      </c>
      <c r="N580" s="7">
        <f>IF(AA580&gt;0,RANK(AA580,(Z580:AB580,AC580:AQ580)),0)</f>
        <v>0</v>
      </c>
      <c r="O580" s="7">
        <f>IF(AB580&gt;0,RANK(AB580,(Z580:AB580,AC580:AQ580)),0)</f>
        <v>0</v>
      </c>
      <c r="P580" s="7">
        <f>IF(AC580&gt;0,RANK(AC580,(Z580:AB580,AC580:AQ580)),0)</f>
        <v>0</v>
      </c>
      <c r="Q580" s="1" t="e">
        <f t="shared" si="574"/>
        <v>#NUM!</v>
      </c>
      <c r="R580" s="2" t="e">
        <f t="shared" si="575"/>
        <v>#NUM!</v>
      </c>
      <c r="S580" s="1"/>
      <c r="T580" s="2" t="str">
        <f t="shared" si="568"/>
        <v>-</v>
      </c>
      <c r="U580" s="2" t="str">
        <f t="shared" si="569"/>
        <v>-</v>
      </c>
      <c r="V580" s="2" t="str">
        <f t="shared" si="570"/>
        <v>-</v>
      </c>
      <c r="W580" s="2" t="str">
        <f t="shared" si="571"/>
        <v>-</v>
      </c>
      <c r="Y580" s="2" t="str">
        <f t="shared" si="576"/>
        <v>-</v>
      </c>
      <c r="Z580" s="1"/>
      <c r="AA580" s="1"/>
      <c r="AB580" s="1"/>
      <c r="AC580" s="1"/>
      <c r="AD580" s="1"/>
      <c r="AE580" s="1"/>
      <c r="AF580" s="1"/>
      <c r="AG580" s="1"/>
      <c r="AH580" s="1"/>
      <c r="AI580" s="1"/>
      <c r="AJ580" s="1"/>
      <c r="AM580" s="1"/>
      <c r="BE580" s="97"/>
      <c r="BF580" s="99"/>
      <c r="BG580" s="106"/>
    </row>
    <row r="581" spans="1:59" s="169" customFormat="1">
      <c r="A581" s="169" t="s">
        <v>3175</v>
      </c>
      <c r="B581" s="169" t="s">
        <v>2490</v>
      </c>
      <c r="C581" s="1">
        <f t="shared" si="573"/>
        <v>0</v>
      </c>
      <c r="D581" s="1"/>
      <c r="E581" s="1"/>
      <c r="F581" s="1"/>
      <c r="G581" s="1"/>
      <c r="H581" s="1"/>
      <c r="I581" s="1"/>
      <c r="J581" s="1"/>
      <c r="K581" s="1"/>
      <c r="L581" s="1"/>
      <c r="M581" s="7">
        <f>IF(Z581&gt;0,RANK(Z581,(Z581:AB581,AC581:AQ581)),0)</f>
        <v>0</v>
      </c>
      <c r="N581" s="7">
        <f>IF(AA581&gt;0,RANK(AA581,(Z581:AB581,AC581:AQ581)),0)</f>
        <v>0</v>
      </c>
      <c r="O581" s="7">
        <f>IF(AB581&gt;0,RANK(AB581,(Z581:AB581,AC581:AQ581)),0)</f>
        <v>0</v>
      </c>
      <c r="P581" s="7">
        <f>IF(AC581&gt;0,RANK(AC581,(Z581:AB581,AC581:AQ581)),0)</f>
        <v>0</v>
      </c>
      <c r="Q581" s="1" t="e">
        <f t="shared" si="574"/>
        <v>#NUM!</v>
      </c>
      <c r="R581" s="2" t="e">
        <f t="shared" si="575"/>
        <v>#NUM!</v>
      </c>
      <c r="S581" s="1"/>
      <c r="T581" s="2" t="str">
        <f t="shared" si="568"/>
        <v>-</v>
      </c>
      <c r="U581" s="2" t="str">
        <f t="shared" si="569"/>
        <v>-</v>
      </c>
      <c r="V581" s="2" t="str">
        <f t="shared" si="570"/>
        <v>-</v>
      </c>
      <c r="W581" s="2" t="str">
        <f t="shared" si="571"/>
        <v>-</v>
      </c>
      <c r="Y581" s="2" t="str">
        <f t="shared" si="576"/>
        <v>-</v>
      </c>
      <c r="Z581" s="1"/>
      <c r="AA581" s="1"/>
      <c r="AB581" s="1"/>
      <c r="AC581" s="1"/>
      <c r="AD581" s="1"/>
      <c r="AE581" s="1"/>
      <c r="AF581" s="1"/>
      <c r="AG581" s="1"/>
      <c r="AH581" s="1"/>
      <c r="AI581" s="1"/>
      <c r="AJ581" s="1"/>
      <c r="AM581" s="1"/>
      <c r="BE581" s="97"/>
      <c r="BF581" s="99"/>
      <c r="BG581" s="106"/>
    </row>
    <row r="582" spans="1:59" s="169" customFormat="1">
      <c r="A582" s="169" t="s">
        <v>3119</v>
      </c>
      <c r="B582" s="169" t="s">
        <v>2490</v>
      </c>
      <c r="C582" s="1">
        <f t="shared" si="573"/>
        <v>0</v>
      </c>
      <c r="D582" s="1"/>
      <c r="E582" s="1"/>
      <c r="F582" s="1"/>
      <c r="G582" s="1"/>
      <c r="H582" s="1"/>
      <c r="I582" s="1"/>
      <c r="J582" s="1"/>
      <c r="K582" s="1"/>
      <c r="L582" s="1"/>
      <c r="M582" s="7">
        <f>IF(Z582&gt;0,RANK(Z582,(Z582:AB582,AC582:AQ582)),0)</f>
        <v>0</v>
      </c>
      <c r="N582" s="7">
        <f>IF(AA582&gt;0,RANK(AA582,(Z582:AB582,AC582:AQ582)),0)</f>
        <v>0</v>
      </c>
      <c r="O582" s="7">
        <f>IF(AB582&gt;0,RANK(AB582,(Z582:AB582,AC582:AQ582)),0)</f>
        <v>0</v>
      </c>
      <c r="P582" s="7">
        <f>IF(AC582&gt;0,RANK(AC582,(Z582:AB582,AC582:AQ582)),0)</f>
        <v>0</v>
      </c>
      <c r="Q582" s="1" t="e">
        <f t="shared" si="574"/>
        <v>#NUM!</v>
      </c>
      <c r="R582" s="2" t="e">
        <f t="shared" si="575"/>
        <v>#NUM!</v>
      </c>
      <c r="S582" s="1"/>
      <c r="T582" s="2" t="str">
        <f t="shared" si="568"/>
        <v>-</v>
      </c>
      <c r="U582" s="2" t="str">
        <f t="shared" si="569"/>
        <v>-</v>
      </c>
      <c r="V582" s="2" t="str">
        <f t="shared" si="570"/>
        <v>-</v>
      </c>
      <c r="W582" s="2" t="str">
        <f t="shared" si="571"/>
        <v>-</v>
      </c>
      <c r="Y582" s="2" t="str">
        <f t="shared" si="576"/>
        <v>-</v>
      </c>
      <c r="Z582" s="1"/>
      <c r="AA582" s="1"/>
      <c r="AB582" s="1"/>
      <c r="AC582" s="1"/>
      <c r="AD582" s="1"/>
      <c r="AE582" s="1"/>
      <c r="AF582" s="1"/>
      <c r="AG582" s="1"/>
      <c r="AH582" s="1"/>
      <c r="AI582" s="1"/>
      <c r="AJ582" s="1"/>
      <c r="AM582" s="1"/>
      <c r="BE582" s="97"/>
      <c r="BF582" s="99"/>
      <c r="BG582" s="106"/>
    </row>
    <row r="583" spans="1:59">
      <c r="A583" s="169" t="s">
        <v>2797</v>
      </c>
      <c r="B583" s="169" t="s">
        <v>2490</v>
      </c>
      <c r="C583" s="1">
        <f t="shared" si="573"/>
        <v>0</v>
      </c>
      <c r="D583" s="1"/>
      <c r="E583" s="1"/>
      <c r="F583" s="1"/>
      <c r="G583" s="1"/>
      <c r="H583" s="1"/>
      <c r="I583" s="1"/>
      <c r="J583" s="1"/>
      <c r="K583" s="1"/>
      <c r="L583" s="1"/>
      <c r="M583" s="7">
        <f>IF(Z583&gt;0,RANK(Z583,(Z583:AB583,AC583:AQ583)),0)</f>
        <v>0</v>
      </c>
      <c r="N583" s="7">
        <f>IF(AA583&gt;0,RANK(AA583,(Z583:AB583,AC583:AQ583)),0)</f>
        <v>0</v>
      </c>
      <c r="O583" s="7">
        <f>IF(AB583&gt;0,RANK(AB583,(Z583:AB583,AC583:AQ583)),0)</f>
        <v>0</v>
      </c>
      <c r="P583" s="7">
        <f>IF(AC583&gt;0,RANK(AC583,(Z583:AB583,AC583:AQ583)),0)</f>
        <v>0</v>
      </c>
      <c r="Q583" s="1" t="e">
        <f t="shared" si="574"/>
        <v>#NUM!</v>
      </c>
      <c r="R583" s="2" t="e">
        <f t="shared" si="575"/>
        <v>#NUM!</v>
      </c>
      <c r="T583" s="2" t="str">
        <f t="shared" si="568"/>
        <v>-</v>
      </c>
      <c r="U583" s="2" t="str">
        <f t="shared" si="569"/>
        <v>-</v>
      </c>
      <c r="V583" s="2" t="str">
        <f t="shared" si="570"/>
        <v>-</v>
      </c>
      <c r="W583" s="2" t="str">
        <f t="shared" si="571"/>
        <v>-</v>
      </c>
      <c r="Y583" s="2" t="str">
        <f t="shared" si="576"/>
        <v>-</v>
      </c>
      <c r="BF583" s="99"/>
    </row>
    <row r="584" spans="1:59" s="169" customFormat="1">
      <c r="A584" s="169" t="s">
        <v>717</v>
      </c>
      <c r="B584" s="169" t="s">
        <v>2490</v>
      </c>
      <c r="C584" s="1">
        <f t="shared" si="573"/>
        <v>0</v>
      </c>
      <c r="D584" s="1"/>
      <c r="E584" s="1"/>
      <c r="F584" s="1"/>
      <c r="G584" s="1"/>
      <c r="H584" s="1"/>
      <c r="I584" s="1"/>
      <c r="J584" s="1"/>
      <c r="K584" s="1"/>
      <c r="L584" s="1"/>
      <c r="M584" s="7">
        <f>IF(Z584&gt;0,RANK(Z584,(Z584:AB584,AC584:AQ584)),0)</f>
        <v>0</v>
      </c>
      <c r="N584" s="7">
        <f>IF(AA584&gt;0,RANK(AA584,(Z584:AB584,AC584:AQ584)),0)</f>
        <v>0</v>
      </c>
      <c r="O584" s="7">
        <f>IF(AB584&gt;0,RANK(AB584,(Z584:AB584,AC584:AQ584)),0)</f>
        <v>0</v>
      </c>
      <c r="P584" s="7">
        <f>IF(AC584&gt;0,RANK(AC584,(Z584:AB584,AC584:AQ584)),0)</f>
        <v>0</v>
      </c>
      <c r="Q584" s="1" t="e">
        <f t="shared" si="574"/>
        <v>#NUM!</v>
      </c>
      <c r="R584" s="2" t="e">
        <f t="shared" si="575"/>
        <v>#NUM!</v>
      </c>
      <c r="S584" s="1"/>
      <c r="T584" s="2" t="str">
        <f t="shared" si="568"/>
        <v>-</v>
      </c>
      <c r="U584" s="2" t="str">
        <f t="shared" si="569"/>
        <v>-</v>
      </c>
      <c r="V584" s="2" t="str">
        <f t="shared" si="570"/>
        <v>-</v>
      </c>
      <c r="W584" s="2" t="str">
        <f t="shared" si="571"/>
        <v>-</v>
      </c>
      <c r="Y584" s="2" t="str">
        <f t="shared" si="576"/>
        <v>-</v>
      </c>
      <c r="Z584" s="1"/>
      <c r="AA584" s="1"/>
      <c r="AB584" s="1"/>
      <c r="AC584" s="1"/>
      <c r="AD584" s="1"/>
      <c r="AE584" s="1"/>
      <c r="AF584" s="1"/>
      <c r="AG584" s="1"/>
      <c r="AH584" s="1"/>
      <c r="AI584" s="1"/>
      <c r="AJ584" s="1"/>
      <c r="AM584" s="1"/>
      <c r="BE584" s="97"/>
      <c r="BF584" s="99"/>
      <c r="BG584" s="106"/>
    </row>
    <row r="585" spans="1:59" s="169" customFormat="1">
      <c r="A585" s="169" t="s">
        <v>2517</v>
      </c>
      <c r="B585" s="169" t="s">
        <v>2490</v>
      </c>
      <c r="C585" s="1">
        <f t="shared" si="573"/>
        <v>0</v>
      </c>
      <c r="D585" s="1"/>
      <c r="E585" s="1"/>
      <c r="F585" s="1"/>
      <c r="G585" s="1"/>
      <c r="H585" s="1"/>
      <c r="I585" s="1"/>
      <c r="J585" s="1"/>
      <c r="K585" s="1"/>
      <c r="L585" s="1"/>
      <c r="M585" s="7">
        <f>IF(Z585&gt;0,RANK(Z585,(Z585:AB585,AC585:AQ585)),0)</f>
        <v>0</v>
      </c>
      <c r="N585" s="7">
        <f>IF(AA585&gt;0,RANK(AA585,(Z585:AB585,AC585:AQ585)),0)</f>
        <v>0</v>
      </c>
      <c r="O585" s="7">
        <f>IF(AB585&gt;0,RANK(AB585,(Z585:AB585,AC585:AQ585)),0)</f>
        <v>0</v>
      </c>
      <c r="P585" s="7">
        <f>IF(AC585&gt;0,RANK(AC585,(Z585:AB585,AC585:AQ585)),0)</f>
        <v>0</v>
      </c>
      <c r="Q585" s="1" t="e">
        <f t="shared" si="574"/>
        <v>#NUM!</v>
      </c>
      <c r="R585" s="2" t="e">
        <f t="shared" si="575"/>
        <v>#NUM!</v>
      </c>
      <c r="S585" s="1"/>
      <c r="T585" s="2" t="str">
        <f t="shared" si="568"/>
        <v>-</v>
      </c>
      <c r="U585" s="2" t="str">
        <f t="shared" si="569"/>
        <v>-</v>
      </c>
      <c r="V585" s="2" t="str">
        <f t="shared" si="570"/>
        <v>-</v>
      </c>
      <c r="W585" s="2" t="str">
        <f t="shared" si="571"/>
        <v>-</v>
      </c>
      <c r="Y585" s="2" t="str">
        <f t="shared" si="576"/>
        <v>-</v>
      </c>
      <c r="Z585" s="1"/>
      <c r="AA585" s="1"/>
      <c r="AB585" s="1"/>
      <c r="AC585" s="1"/>
      <c r="AD585" s="1"/>
      <c r="AE585" s="1"/>
      <c r="AF585" s="1"/>
      <c r="AG585" s="1"/>
      <c r="AH585" s="1"/>
      <c r="AI585" s="1"/>
      <c r="AJ585" s="1"/>
      <c r="AM585" s="1"/>
      <c r="BE585" s="97"/>
      <c r="BF585" s="99"/>
      <c r="BG585" s="106"/>
    </row>
    <row r="586" spans="1:59" s="169" customFormat="1">
      <c r="A586" s="169" t="s">
        <v>2711</v>
      </c>
      <c r="B586" s="169" t="s">
        <v>2490</v>
      </c>
      <c r="C586" s="1">
        <f t="shared" si="573"/>
        <v>0</v>
      </c>
      <c r="D586" s="1"/>
      <c r="E586" s="1"/>
      <c r="F586" s="1"/>
      <c r="G586" s="1"/>
      <c r="H586" s="1"/>
      <c r="I586" s="1"/>
      <c r="J586" s="1"/>
      <c r="K586" s="1"/>
      <c r="L586" s="1"/>
      <c r="M586" s="7">
        <f>IF(Z586&gt;0,RANK(Z586,(Z586:AB586,AC586:AQ586)),0)</f>
        <v>0</v>
      </c>
      <c r="N586" s="7">
        <f>IF(AA586&gt;0,RANK(AA586,(Z586:AB586,AC586:AQ586)),0)</f>
        <v>0</v>
      </c>
      <c r="O586" s="7">
        <f>IF(AB586&gt;0,RANK(AB586,(Z586:AB586,AC586:AQ586)),0)</f>
        <v>0</v>
      </c>
      <c r="P586" s="7">
        <f>IF(AC586&gt;0,RANK(AC586,(Z586:AB586,AC586:AQ586)),0)</f>
        <v>0</v>
      </c>
      <c r="Q586" s="1" t="e">
        <f t="shared" si="574"/>
        <v>#NUM!</v>
      </c>
      <c r="R586" s="2" t="e">
        <f t="shared" si="575"/>
        <v>#NUM!</v>
      </c>
      <c r="S586" s="1"/>
      <c r="T586" s="2" t="str">
        <f t="shared" si="568"/>
        <v>-</v>
      </c>
      <c r="U586" s="2" t="str">
        <f t="shared" si="569"/>
        <v>-</v>
      </c>
      <c r="V586" s="2" t="str">
        <f t="shared" si="570"/>
        <v>-</v>
      </c>
      <c r="W586" s="2" t="str">
        <f t="shared" si="571"/>
        <v>-</v>
      </c>
      <c r="Y586" s="2" t="str">
        <f t="shared" si="576"/>
        <v>-</v>
      </c>
      <c r="Z586" s="1"/>
      <c r="AA586" s="1"/>
      <c r="AB586" s="1"/>
      <c r="AC586" s="1"/>
      <c r="AD586" s="1"/>
      <c r="AE586" s="1"/>
      <c r="AF586" s="1"/>
      <c r="AG586" s="1"/>
      <c r="AH586" s="1"/>
      <c r="AI586" s="1"/>
      <c r="AJ586" s="1"/>
      <c r="AM586" s="1"/>
      <c r="BE586" s="97"/>
      <c r="BF586" s="99"/>
      <c r="BG586" s="106"/>
    </row>
    <row r="587" spans="1:59" s="169" customFormat="1">
      <c r="A587" s="169" t="s">
        <v>557</v>
      </c>
      <c r="B587" s="169" t="s">
        <v>2490</v>
      </c>
      <c r="C587" s="1">
        <f t="shared" ref="C587:C593" si="577">SUM(Z587:AQ587)</f>
        <v>0</v>
      </c>
      <c r="D587" s="1"/>
      <c r="E587" s="1"/>
      <c r="F587" s="1"/>
      <c r="G587" s="1"/>
      <c r="H587" s="1"/>
      <c r="I587" s="1"/>
      <c r="J587" s="1"/>
      <c r="K587" s="1"/>
      <c r="L587" s="1"/>
      <c r="M587" s="7">
        <f>IF(Z587&gt;0,RANK(Z587,(Z587:AB587,AC587:AQ587)),0)</f>
        <v>0</v>
      </c>
      <c r="N587" s="7">
        <f>IF(AA587&gt;0,RANK(AA587,(Z587:AB587,AC587:AQ587)),0)</f>
        <v>0</v>
      </c>
      <c r="O587" s="7">
        <f>IF(AB587&gt;0,RANK(AB587,(Z587:AB587,AC587:AQ587)),0)</f>
        <v>0</v>
      </c>
      <c r="P587" s="7">
        <f>IF(AC587&gt;0,RANK(AC587,(Z587:AB587,AC587:AQ587)),0)</f>
        <v>0</v>
      </c>
      <c r="Q587" s="1" t="e">
        <f t="shared" ref="Q587:Q593" si="578">MAX(Z587:AG587)-LARGE(Z587:AG587,2)</f>
        <v>#NUM!</v>
      </c>
      <c r="R587" s="2" t="e">
        <f t="shared" si="575"/>
        <v>#NUM!</v>
      </c>
      <c r="S587" s="1"/>
      <c r="T587" s="2" t="str">
        <f t="shared" ref="T587:T593" si="579">IF($C587=0,"-",Z587/$C587)</f>
        <v>-</v>
      </c>
      <c r="U587" s="2" t="str">
        <f t="shared" ref="U587:U593" si="580">IF($C587=0,"-",AA587/$C587)</f>
        <v>-</v>
      </c>
      <c r="V587" s="2" t="str">
        <f t="shared" ref="V587:V593" si="581">IF($C587=0,"-",AB587/$C587)</f>
        <v>-</v>
      </c>
      <c r="W587" s="2" t="str">
        <f t="shared" ref="W587:W593" si="582">IF($C587=0,"-",AC587/$C587)</f>
        <v>-</v>
      </c>
      <c r="Y587" s="2" t="str">
        <f t="shared" si="576"/>
        <v>-</v>
      </c>
      <c r="Z587" s="1"/>
      <c r="AA587" s="1"/>
      <c r="AB587" s="1"/>
      <c r="AC587" s="1"/>
      <c r="AD587" s="1"/>
      <c r="AE587" s="1"/>
      <c r="AF587" s="1"/>
      <c r="AG587" s="1"/>
      <c r="AH587" s="1"/>
      <c r="AI587" s="1"/>
      <c r="AJ587" s="1"/>
      <c r="AM587" s="1"/>
      <c r="BE587" s="97"/>
      <c r="BF587" s="99"/>
      <c r="BG587" s="106"/>
    </row>
    <row r="588" spans="1:59" s="169" customFormat="1">
      <c r="A588" s="169" t="s">
        <v>302</v>
      </c>
      <c r="B588" s="169" t="s">
        <v>2490</v>
      </c>
      <c r="C588" s="1">
        <f t="shared" si="577"/>
        <v>0</v>
      </c>
      <c r="D588" s="1"/>
      <c r="E588" s="1"/>
      <c r="F588" s="1"/>
      <c r="G588" s="1"/>
      <c r="H588" s="1"/>
      <c r="I588" s="1"/>
      <c r="J588" s="1"/>
      <c r="K588" s="1"/>
      <c r="L588" s="1"/>
      <c r="M588" s="7">
        <f>IF(Z588&gt;0,RANK(Z588,(Z588:AB588,AC588:AQ588)),0)</f>
        <v>0</v>
      </c>
      <c r="N588" s="7">
        <f>IF(AA588&gt;0,RANK(AA588,(Z588:AB588,AC588:AQ588)),0)</f>
        <v>0</v>
      </c>
      <c r="O588" s="7">
        <f>IF(AB588&gt;0,RANK(AB588,(Z588:AB588,AC588:AQ588)),0)</f>
        <v>0</v>
      </c>
      <c r="P588" s="7">
        <f>IF(AC588&gt;0,RANK(AC588,(Z588:AB588,AC588:AQ588)),0)</f>
        <v>0</v>
      </c>
      <c r="Q588" s="1" t="e">
        <f t="shared" si="578"/>
        <v>#NUM!</v>
      </c>
      <c r="R588" s="2" t="e">
        <f t="shared" si="575"/>
        <v>#NUM!</v>
      </c>
      <c r="S588" s="1"/>
      <c r="T588" s="2" t="str">
        <f t="shared" si="579"/>
        <v>-</v>
      </c>
      <c r="U588" s="2" t="str">
        <f t="shared" si="580"/>
        <v>-</v>
      </c>
      <c r="V588" s="2" t="str">
        <f t="shared" si="581"/>
        <v>-</v>
      </c>
      <c r="W588" s="2" t="str">
        <f t="shared" si="582"/>
        <v>-</v>
      </c>
      <c r="Y588" s="2" t="str">
        <f t="shared" si="576"/>
        <v>-</v>
      </c>
      <c r="Z588" s="1"/>
      <c r="AA588" s="1"/>
      <c r="AB588" s="1"/>
      <c r="AC588" s="1"/>
      <c r="AD588" s="1"/>
      <c r="AE588" s="1"/>
      <c r="AF588" s="1"/>
      <c r="AG588" s="1"/>
      <c r="AH588" s="1"/>
      <c r="AI588" s="1"/>
      <c r="AJ588" s="1"/>
      <c r="AM588" s="1"/>
      <c r="BE588" s="97"/>
      <c r="BF588" s="99"/>
      <c r="BG588" s="106"/>
    </row>
    <row r="589" spans="1:59" s="169" customFormat="1">
      <c r="A589" s="169" t="s">
        <v>303</v>
      </c>
      <c r="B589" s="169" t="s">
        <v>2490</v>
      </c>
      <c r="C589" s="1">
        <f t="shared" si="577"/>
        <v>0</v>
      </c>
      <c r="D589" s="1"/>
      <c r="E589" s="1"/>
      <c r="F589" s="1"/>
      <c r="G589" s="1"/>
      <c r="H589" s="1"/>
      <c r="I589" s="1"/>
      <c r="J589" s="1"/>
      <c r="K589" s="1"/>
      <c r="L589" s="1"/>
      <c r="M589" s="7">
        <f>IF(Z589&gt;0,RANK(Z589,(Z589:AB589,AC589:AQ589)),0)</f>
        <v>0</v>
      </c>
      <c r="N589" s="7">
        <f>IF(AA589&gt;0,RANK(AA589,(Z589:AB589,AC589:AQ589)),0)</f>
        <v>0</v>
      </c>
      <c r="O589" s="7">
        <f>IF(AB589&gt;0,RANK(AB589,(Z589:AB589,AC589:AQ589)),0)</f>
        <v>0</v>
      </c>
      <c r="P589" s="7">
        <f>IF(AC589&gt;0,RANK(AC589,(Z589:AB589,AC589:AQ589)),0)</f>
        <v>0</v>
      </c>
      <c r="Q589" s="1" t="e">
        <f t="shared" si="578"/>
        <v>#NUM!</v>
      </c>
      <c r="R589" s="2" t="e">
        <f t="shared" si="575"/>
        <v>#NUM!</v>
      </c>
      <c r="S589" s="1"/>
      <c r="T589" s="2" t="str">
        <f t="shared" si="579"/>
        <v>-</v>
      </c>
      <c r="U589" s="2" t="str">
        <f t="shared" si="580"/>
        <v>-</v>
      </c>
      <c r="V589" s="2" t="str">
        <f t="shared" si="581"/>
        <v>-</v>
      </c>
      <c r="W589" s="2" t="str">
        <f t="shared" si="582"/>
        <v>-</v>
      </c>
      <c r="Y589" s="2" t="str">
        <f t="shared" si="576"/>
        <v>-</v>
      </c>
      <c r="Z589" s="1"/>
      <c r="AA589" s="1"/>
      <c r="AB589" s="1"/>
      <c r="AC589" s="1"/>
      <c r="AD589" s="1"/>
      <c r="AE589" s="1"/>
      <c r="AF589" s="1"/>
      <c r="AG589" s="1"/>
      <c r="AH589" s="1"/>
      <c r="AI589" s="1"/>
      <c r="AJ589" s="1"/>
      <c r="AM589" s="1"/>
      <c r="BE589" s="97"/>
      <c r="BF589" s="99"/>
      <c r="BG589" s="106"/>
    </row>
    <row r="590" spans="1:59" s="169" customFormat="1">
      <c r="A590" s="169" t="s">
        <v>304</v>
      </c>
      <c r="B590" s="169" t="s">
        <v>2490</v>
      </c>
      <c r="C590" s="1">
        <f t="shared" si="577"/>
        <v>0</v>
      </c>
      <c r="D590" s="1"/>
      <c r="E590" s="1"/>
      <c r="F590" s="1"/>
      <c r="G590" s="1"/>
      <c r="H590" s="1"/>
      <c r="I590" s="1"/>
      <c r="J590" s="1"/>
      <c r="K590" s="1"/>
      <c r="L590" s="1"/>
      <c r="M590" s="7">
        <f>IF(Z590&gt;0,RANK(Z590,(Z590:AB590,AC590:AQ590)),0)</f>
        <v>0</v>
      </c>
      <c r="N590" s="7">
        <f>IF(AA590&gt;0,RANK(AA590,(Z590:AB590,AC590:AQ590)),0)</f>
        <v>0</v>
      </c>
      <c r="O590" s="7">
        <f>IF(AB590&gt;0,RANK(AB590,(Z590:AB590,AC590:AQ590)),0)</f>
        <v>0</v>
      </c>
      <c r="P590" s="7">
        <f>IF(AC590&gt;0,RANK(AC590,(Z590:AB590,AC590:AQ590)),0)</f>
        <v>0</v>
      </c>
      <c r="Q590" s="1" t="e">
        <f t="shared" si="578"/>
        <v>#NUM!</v>
      </c>
      <c r="R590" s="2" t="e">
        <f t="shared" si="575"/>
        <v>#NUM!</v>
      </c>
      <c r="S590" s="1"/>
      <c r="T590" s="2" t="str">
        <f t="shared" si="579"/>
        <v>-</v>
      </c>
      <c r="U590" s="2" t="str">
        <f t="shared" si="580"/>
        <v>-</v>
      </c>
      <c r="V590" s="2" t="str">
        <f t="shared" si="581"/>
        <v>-</v>
      </c>
      <c r="W590" s="2" t="str">
        <f t="shared" si="582"/>
        <v>-</v>
      </c>
      <c r="Y590" s="2" t="str">
        <f t="shared" si="576"/>
        <v>-</v>
      </c>
      <c r="Z590" s="1"/>
      <c r="AA590" s="1"/>
      <c r="AB590" s="1"/>
      <c r="AC590" s="1"/>
      <c r="AD590" s="1"/>
      <c r="AE590" s="1"/>
      <c r="AF590" s="1"/>
      <c r="AG590" s="1"/>
      <c r="AH590" s="1"/>
      <c r="AI590" s="1"/>
      <c r="AJ590" s="1"/>
      <c r="AM590" s="1"/>
      <c r="BE590" s="97"/>
      <c r="BF590" s="99"/>
      <c r="BG590" s="106"/>
    </row>
    <row r="591" spans="1:59" s="169" customFormat="1">
      <c r="A591" s="169" t="s">
        <v>1043</v>
      </c>
      <c r="B591" s="169" t="s">
        <v>2490</v>
      </c>
      <c r="C591" s="1">
        <f t="shared" si="577"/>
        <v>0</v>
      </c>
      <c r="D591" s="1"/>
      <c r="E591" s="1"/>
      <c r="F591" s="1"/>
      <c r="G591" s="1"/>
      <c r="H591" s="1"/>
      <c r="I591" s="1"/>
      <c r="J591" s="1"/>
      <c r="K591" s="1"/>
      <c r="L591" s="1"/>
      <c r="M591" s="7">
        <f>IF(Z591&gt;0,RANK(Z591,(Z591:AB591,AC591:AQ591)),0)</f>
        <v>0</v>
      </c>
      <c r="N591" s="7">
        <f>IF(AA591&gt;0,RANK(AA591,(Z591:AB591,AC591:AQ591)),0)</f>
        <v>0</v>
      </c>
      <c r="O591" s="7">
        <f>IF(AB591&gt;0,RANK(AB591,(Z591:AB591,AC591:AQ591)),0)</f>
        <v>0</v>
      </c>
      <c r="P591" s="7">
        <f>IF(AC591&gt;0,RANK(AC591,(Z591:AB591,AC591:AQ591)),0)</f>
        <v>0</v>
      </c>
      <c r="Q591" s="1" t="e">
        <f t="shared" si="578"/>
        <v>#NUM!</v>
      </c>
      <c r="R591" s="2" t="e">
        <f t="shared" si="575"/>
        <v>#NUM!</v>
      </c>
      <c r="S591" s="1"/>
      <c r="T591" s="2" t="str">
        <f t="shared" si="579"/>
        <v>-</v>
      </c>
      <c r="U591" s="2" t="str">
        <f t="shared" si="580"/>
        <v>-</v>
      </c>
      <c r="V591" s="2" t="str">
        <f t="shared" si="581"/>
        <v>-</v>
      </c>
      <c r="W591" s="2" t="str">
        <f t="shared" si="582"/>
        <v>-</v>
      </c>
      <c r="Y591" s="2" t="str">
        <f t="shared" si="576"/>
        <v>-</v>
      </c>
      <c r="Z591" s="1"/>
      <c r="AA591" s="1"/>
      <c r="AB591" s="1"/>
      <c r="AC591" s="1"/>
      <c r="AD591" s="1"/>
      <c r="AE591" s="1"/>
      <c r="AF591" s="1"/>
      <c r="AG591" s="1"/>
      <c r="AH591" s="1"/>
      <c r="AI591" s="1"/>
      <c r="AJ591" s="1"/>
      <c r="AM591" s="1"/>
      <c r="BE591" s="97"/>
      <c r="BF591" s="99"/>
      <c r="BG591" s="106"/>
    </row>
    <row r="592" spans="1:59" s="169" customFormat="1">
      <c r="A592" s="169" t="s">
        <v>1044</v>
      </c>
      <c r="B592" s="169" t="s">
        <v>2490</v>
      </c>
      <c r="C592" s="1">
        <f>SUM(Z592:AQ592)</f>
        <v>0</v>
      </c>
      <c r="D592" s="1"/>
      <c r="E592" s="1"/>
      <c r="F592" s="1"/>
      <c r="G592" s="1"/>
      <c r="H592" s="1"/>
      <c r="I592" s="1"/>
      <c r="J592" s="1"/>
      <c r="K592" s="1"/>
      <c r="L592" s="1"/>
      <c r="M592" s="7">
        <f>IF(Z592&gt;0,RANK(Z592,(Z592:AB592,AC592:AQ592)),0)</f>
        <v>0</v>
      </c>
      <c r="N592" s="7">
        <f>IF(AA592&gt;0,RANK(AA592,(Z592:AB592,AC592:AQ592)),0)</f>
        <v>0</v>
      </c>
      <c r="O592" s="7">
        <f>IF(AB592&gt;0,RANK(AB592,(Z592:AB592,AC592:AQ592)),0)</f>
        <v>0</v>
      </c>
      <c r="P592" s="7">
        <f>IF(AC592&gt;0,RANK(AC592,(Z592:AB592,AC592:AQ592)),0)</f>
        <v>0</v>
      </c>
      <c r="Q592" s="1" t="e">
        <f>MAX(Z592:AG592)-LARGE(Z592:AG592,2)</f>
        <v>#NUM!</v>
      </c>
      <c r="R592" s="2" t="e">
        <f t="shared" si="575"/>
        <v>#NUM!</v>
      </c>
      <c r="S592" s="1"/>
      <c r="T592" s="2" t="str">
        <f>IF($C592=0,"-",Z592/$C592)</f>
        <v>-</v>
      </c>
      <c r="U592" s="2" t="str">
        <f>IF($C592=0,"-",AA592/$C592)</f>
        <v>-</v>
      </c>
      <c r="V592" s="2" t="str">
        <f>IF($C592=0,"-",AB592/$C592)</f>
        <v>-</v>
      </c>
      <c r="W592" s="2" t="str">
        <f>IF($C592=0,"-",AC592/$C592)</f>
        <v>-</v>
      </c>
      <c r="Y592" s="2" t="str">
        <f t="shared" si="576"/>
        <v>-</v>
      </c>
      <c r="Z592" s="1"/>
      <c r="AA592" s="1"/>
      <c r="AB592" s="1"/>
      <c r="AC592" s="1"/>
      <c r="AD592" s="1"/>
      <c r="AE592" s="1"/>
      <c r="AF592" s="1"/>
      <c r="AG592" s="1"/>
      <c r="AH592" s="1"/>
      <c r="AI592" s="1"/>
      <c r="AJ592" s="1"/>
      <c r="AM592" s="1"/>
      <c r="BE592" s="97"/>
      <c r="BF592" s="99"/>
      <c r="BG592" s="106"/>
    </row>
    <row r="593" spans="1:62" s="169" customFormat="1">
      <c r="A593" s="169" t="s">
        <v>3333</v>
      </c>
      <c r="B593" s="169" t="s">
        <v>2490</v>
      </c>
      <c r="C593" s="1">
        <f t="shared" si="577"/>
        <v>0</v>
      </c>
      <c r="D593" s="1"/>
      <c r="E593" s="1"/>
      <c r="F593" s="1"/>
      <c r="G593" s="1"/>
      <c r="H593" s="1"/>
      <c r="I593" s="1"/>
      <c r="J593" s="1"/>
      <c r="K593" s="1"/>
      <c r="L593" s="1"/>
      <c r="M593" s="7">
        <f>IF(Z593&gt;0,RANK(Z593,(Z593:AB593,AC593:AQ593)),0)</f>
        <v>0</v>
      </c>
      <c r="N593" s="7">
        <f>IF(AA593&gt;0,RANK(AA593,(Z593:AB593,AC593:AQ593)),0)</f>
        <v>0</v>
      </c>
      <c r="O593" s="7">
        <f>IF(AB593&gt;0,RANK(AB593,(Z593:AB593,AC593:AQ593)),0)</f>
        <v>0</v>
      </c>
      <c r="P593" s="7">
        <f>IF(AC593&gt;0,RANK(AC593,(Z593:AB593,AC593:AQ593)),0)</f>
        <v>0</v>
      </c>
      <c r="Q593" s="1" t="e">
        <f t="shared" si="578"/>
        <v>#NUM!</v>
      </c>
      <c r="R593" s="2" t="e">
        <f t="shared" si="575"/>
        <v>#NUM!</v>
      </c>
      <c r="S593" s="1"/>
      <c r="T593" s="2" t="str">
        <f t="shared" si="579"/>
        <v>-</v>
      </c>
      <c r="U593" s="2" t="str">
        <f t="shared" si="580"/>
        <v>-</v>
      </c>
      <c r="V593" s="2" t="str">
        <f t="shared" si="581"/>
        <v>-</v>
      </c>
      <c r="W593" s="2" t="str">
        <f t="shared" si="582"/>
        <v>-</v>
      </c>
      <c r="Y593" s="2" t="str">
        <f t="shared" si="576"/>
        <v>-</v>
      </c>
      <c r="Z593" s="1"/>
      <c r="AA593" s="1"/>
      <c r="AB593" s="1"/>
      <c r="AC593" s="1"/>
      <c r="AD593" s="1"/>
      <c r="AE593" s="1"/>
      <c r="AF593" s="1"/>
      <c r="AG593" s="1"/>
      <c r="AH593" s="1"/>
      <c r="AI593" s="1"/>
      <c r="AJ593" s="1"/>
      <c r="AM593" s="1"/>
      <c r="BE593" s="97"/>
      <c r="BF593" s="99"/>
      <c r="BG593" s="106"/>
    </row>
    <row r="594" spans="1:62" s="169" customFormat="1">
      <c r="A594" s="169" t="s">
        <v>1742</v>
      </c>
      <c r="B594" s="169" t="s">
        <v>2490</v>
      </c>
      <c r="C594" s="1">
        <f t="shared" si="573"/>
        <v>0</v>
      </c>
      <c r="D594" s="1"/>
      <c r="E594" s="1"/>
      <c r="F594" s="1"/>
      <c r="G594" s="1"/>
      <c r="H594" s="1"/>
      <c r="I594" s="1"/>
      <c r="J594" s="1"/>
      <c r="K594" s="1"/>
      <c r="L594" s="1"/>
      <c r="M594" s="7">
        <f>IF(Z594&gt;0,RANK(Z594,(Z594:AB594,AC594:AQ594)),0)</f>
        <v>0</v>
      </c>
      <c r="N594" s="7">
        <f>IF(AA594&gt;0,RANK(AA594,(Z594:AB594,AC594:AQ594)),0)</f>
        <v>0</v>
      </c>
      <c r="O594" s="7">
        <f>IF(AB594&gt;0,RANK(AB594,(Z594:AB594,AC594:AQ594)),0)</f>
        <v>0</v>
      </c>
      <c r="P594" s="7">
        <f>IF(AC594&gt;0,RANK(AC594,(Z594:AB594,AC594:AQ594)),0)</f>
        <v>0</v>
      </c>
      <c r="Q594" s="1">
        <f t="shared" si="574"/>
        <v>0</v>
      </c>
      <c r="R594" s="2" t="e">
        <f t="shared" si="575"/>
        <v>#DIV/0!</v>
      </c>
      <c r="S594" s="1"/>
      <c r="T594" s="2" t="str">
        <f t="shared" si="568"/>
        <v>-</v>
      </c>
      <c r="U594" s="2" t="str">
        <f t="shared" si="569"/>
        <v>-</v>
      </c>
      <c r="V594" s="2" t="str">
        <f t="shared" si="570"/>
        <v>-</v>
      </c>
      <c r="W594" s="2" t="str">
        <f t="shared" si="571"/>
        <v>-</v>
      </c>
      <c r="Y594" s="2" t="str">
        <f t="shared" si="576"/>
        <v>-</v>
      </c>
      <c r="Z594" s="1"/>
      <c r="AA594" s="1">
        <f>SUM(AA546:AA593)</f>
        <v>0</v>
      </c>
      <c r="AB594" s="1">
        <f>SUM(AB546:AB593)</f>
        <v>0</v>
      </c>
      <c r="AC594" s="1">
        <f>SUM(AC546:AC593)</f>
        <v>0</v>
      </c>
      <c r="AD594" s="1">
        <f>SUM(AD546:AD593)</f>
        <v>0</v>
      </c>
      <c r="AE594" s="1"/>
      <c r="AF594" s="1"/>
      <c r="AG594" s="1"/>
      <c r="AH594" s="1"/>
      <c r="AI594" s="1"/>
      <c r="AJ594" s="1"/>
      <c r="AM594" s="1"/>
      <c r="BE594" s="97"/>
      <c r="BF594" s="99"/>
      <c r="BG594" s="106"/>
    </row>
    <row r="595" spans="1:62" s="169" customFormat="1">
      <c r="J595" s="184"/>
      <c r="K595" s="226"/>
      <c r="Q595" s="1"/>
      <c r="R595" s="2"/>
      <c r="S595" s="1"/>
      <c r="Z595" s="1"/>
      <c r="AA595" s="1"/>
      <c r="AB595" s="1"/>
      <c r="AC595" s="1"/>
      <c r="AD595" s="1"/>
      <c r="AE595" s="1"/>
      <c r="AF595" s="1"/>
      <c r="AG595" s="1"/>
      <c r="AH595" s="1"/>
      <c r="AI595" s="1"/>
      <c r="AJ595" s="1"/>
      <c r="AM595" s="1"/>
      <c r="BE595" s="97"/>
      <c r="BF595" s="99"/>
      <c r="BG595" s="106"/>
    </row>
    <row r="596" spans="1:62">
      <c r="BF596" s="99"/>
    </row>
    <row r="597" spans="1:62">
      <c r="BF597" s="99"/>
    </row>
    <row r="598" spans="1:62">
      <c r="BF598" s="99"/>
    </row>
    <row r="599" spans="1:62">
      <c r="A599" s="48" t="s">
        <v>1939</v>
      </c>
      <c r="C599" s="2"/>
      <c r="D599" s="2"/>
      <c r="E599" s="2"/>
      <c r="F599" s="2"/>
      <c r="G599" s="2"/>
      <c r="H599" s="2"/>
      <c r="I599" s="2"/>
      <c r="J599" s="2"/>
      <c r="K599" s="2"/>
      <c r="L599" s="2"/>
      <c r="M599" s="7"/>
      <c r="N599" s="2"/>
      <c r="O599" s="2"/>
      <c r="P599" s="2"/>
      <c r="T599" s="2"/>
      <c r="U599" s="2"/>
      <c r="V599" s="2"/>
      <c r="W599" s="2"/>
      <c r="X599" s="2"/>
      <c r="Y599" s="2"/>
      <c r="AK599" s="1"/>
      <c r="AL599" s="1"/>
      <c r="AN599" s="1"/>
      <c r="AO599" s="1"/>
      <c r="AP599" s="1"/>
      <c r="AQ599" s="1"/>
      <c r="AR599" s="1"/>
      <c r="AS599" s="8"/>
      <c r="AT599" s="8"/>
      <c r="AU599" s="8"/>
      <c r="AV599" s="8"/>
      <c r="AW599" s="2"/>
      <c r="AX599" s="2"/>
      <c r="AY599" s="2"/>
      <c r="AZ599" s="2"/>
      <c r="BF599" s="99"/>
      <c r="BG599" s="105"/>
      <c r="BH599" s="7"/>
      <c r="BI599" s="7"/>
    </row>
    <row r="600" spans="1:62">
      <c r="A600" s="48"/>
      <c r="C600" s="2"/>
      <c r="D600" s="2"/>
      <c r="E600" s="2"/>
      <c r="F600" s="2"/>
      <c r="G600" s="2"/>
      <c r="H600" s="2"/>
      <c r="I600" s="2"/>
      <c r="J600" s="2"/>
      <c r="K600" s="2"/>
      <c r="L600" s="2"/>
      <c r="M600" s="7"/>
      <c r="N600" s="2"/>
      <c r="O600" s="2"/>
      <c r="P600" s="2"/>
      <c r="T600" s="2"/>
      <c r="U600" s="2"/>
      <c r="V600" s="2"/>
      <c r="W600" s="2"/>
      <c r="X600" s="2"/>
      <c r="Y600" s="2"/>
      <c r="AK600" s="1"/>
      <c r="AL600" s="1"/>
      <c r="AN600" s="1"/>
      <c r="AO600" s="1"/>
      <c r="AP600" s="1"/>
      <c r="AQ600" s="1"/>
      <c r="AR600" s="1"/>
      <c r="AS600" s="8"/>
      <c r="AT600" s="8"/>
      <c r="AU600" s="8"/>
      <c r="AV600" s="8"/>
      <c r="AW600" s="2"/>
      <c r="AX600" s="2"/>
      <c r="AY600" s="2"/>
      <c r="AZ600" s="2"/>
      <c r="BF600" s="99"/>
      <c r="BG600" s="105"/>
      <c r="BH600" s="7"/>
      <c r="BI600" s="7"/>
    </row>
    <row r="601" spans="1:62">
      <c r="A601" s="9"/>
      <c r="B601" s="9"/>
      <c r="C601" s="54"/>
      <c r="D601" s="54"/>
      <c r="E601" s="54"/>
      <c r="F601" s="54"/>
      <c r="G601" s="54"/>
      <c r="H601" s="54"/>
      <c r="I601" s="54"/>
      <c r="J601" s="54"/>
      <c r="K601" s="54"/>
      <c r="L601" s="54"/>
      <c r="M601" s="55"/>
      <c r="N601" s="54"/>
      <c r="O601" s="54"/>
      <c r="P601" s="54"/>
      <c r="Q601" s="49"/>
      <c r="S601" s="49"/>
      <c r="T601" s="54"/>
      <c r="U601" s="54"/>
      <c r="V601" s="54"/>
      <c r="W601" s="54"/>
      <c r="X601" s="54"/>
      <c r="Y601" s="54"/>
      <c r="Z601" s="49"/>
      <c r="AA601" s="49"/>
      <c r="AB601" s="49"/>
      <c r="AC601" s="49"/>
      <c r="AD601" s="49"/>
      <c r="AE601" s="49"/>
      <c r="AF601" s="49"/>
      <c r="AG601" s="49"/>
      <c r="AH601" s="49"/>
      <c r="AI601" s="49"/>
      <c r="AJ601" s="49"/>
      <c r="AK601" s="49"/>
      <c r="AL601" s="49"/>
      <c r="AM601" s="49"/>
      <c r="AN601" s="49"/>
      <c r="AO601" s="49"/>
      <c r="AP601" s="49"/>
      <c r="AQ601" s="49"/>
      <c r="AR601" s="49"/>
      <c r="AS601" s="56"/>
      <c r="AT601" s="56"/>
      <c r="AU601" s="56"/>
      <c r="AV601" s="56"/>
      <c r="AW601" s="54"/>
      <c r="AX601" s="54"/>
      <c r="AY601" s="54"/>
      <c r="AZ601" s="54"/>
      <c r="BA601" s="9"/>
      <c r="BB601" s="9"/>
      <c r="BC601" s="9"/>
      <c r="BF601" s="99"/>
      <c r="BG601" s="105"/>
      <c r="BH601" s="7"/>
      <c r="BI601" s="7"/>
    </row>
    <row r="602" spans="1:62">
      <c r="C602" s="2"/>
      <c r="D602" s="2"/>
      <c r="E602" s="2"/>
      <c r="F602" s="2"/>
      <c r="G602" s="2"/>
      <c r="H602" s="2"/>
      <c r="I602" s="2"/>
      <c r="J602" s="2"/>
      <c r="K602" s="2"/>
      <c r="L602" s="2"/>
      <c r="M602" s="7"/>
      <c r="N602" s="2"/>
      <c r="O602" s="2"/>
      <c r="P602" s="2"/>
      <c r="T602" s="2"/>
      <c r="U602" s="2"/>
      <c r="V602" s="2"/>
      <c r="W602" s="2"/>
      <c r="X602" s="2"/>
      <c r="Y602" s="2"/>
      <c r="AK602" s="1"/>
      <c r="AL602" s="1"/>
      <c r="AN602" s="1"/>
      <c r="AO602" s="1"/>
      <c r="AP602" s="1"/>
      <c r="AQ602" s="1"/>
      <c r="AR602" s="1"/>
      <c r="AS602" s="8"/>
      <c r="AT602" s="8"/>
      <c r="AU602" s="8"/>
      <c r="AV602" s="8"/>
      <c r="AW602" s="2"/>
      <c r="AX602" s="2"/>
      <c r="AY602" s="2"/>
      <c r="AZ602" s="2"/>
      <c r="BF602" s="99"/>
      <c r="BG602" s="105"/>
      <c r="BH602" s="7"/>
      <c r="BI602" s="7"/>
    </row>
    <row r="603" spans="1:62">
      <c r="C603" s="2"/>
      <c r="D603" s="2"/>
      <c r="E603" s="2"/>
      <c r="F603" s="2"/>
      <c r="G603" s="2"/>
      <c r="H603" s="2"/>
      <c r="I603" s="2"/>
      <c r="J603" s="2"/>
      <c r="K603" s="2"/>
      <c r="L603" s="2"/>
      <c r="M603" s="7"/>
      <c r="N603" s="2"/>
      <c r="O603" s="2"/>
      <c r="P603" s="2"/>
      <c r="T603" s="2"/>
      <c r="U603" s="2"/>
      <c r="V603" s="2"/>
      <c r="W603" s="2"/>
      <c r="X603" s="2"/>
      <c r="Y603" s="2"/>
      <c r="AK603" s="1"/>
      <c r="AL603" s="1"/>
      <c r="AN603" s="1"/>
      <c r="AO603" s="1"/>
      <c r="AP603" s="1"/>
      <c r="AQ603" s="1"/>
      <c r="AR603" s="1"/>
      <c r="AS603" s="8"/>
      <c r="AT603" s="8"/>
      <c r="AU603" s="8"/>
      <c r="AV603" s="8"/>
      <c r="AW603" s="2"/>
      <c r="AX603" s="2"/>
      <c r="AY603" s="2"/>
      <c r="AZ603" s="2"/>
      <c r="BF603" s="99"/>
      <c r="BG603" s="105"/>
      <c r="BH603" s="7"/>
      <c r="BI603" s="7"/>
    </row>
    <row r="604" spans="1:62">
      <c r="A604" s="48" t="s">
        <v>1273</v>
      </c>
      <c r="C604" s="2"/>
      <c r="D604" s="2"/>
      <c r="E604" s="2"/>
      <c r="F604" s="2"/>
      <c r="G604" s="2"/>
      <c r="H604" s="2"/>
      <c r="I604" s="2"/>
      <c r="J604" s="2"/>
      <c r="K604" s="2"/>
      <c r="L604" s="2"/>
      <c r="M604" s="7"/>
      <c r="N604" s="2"/>
      <c r="O604" s="2"/>
      <c r="P604" s="2"/>
      <c r="T604" s="2"/>
      <c r="U604" s="2"/>
      <c r="V604" s="2"/>
      <c r="W604" s="2"/>
      <c r="X604" s="2"/>
      <c r="Y604" s="2"/>
      <c r="AK604" s="1"/>
      <c r="AL604" s="1"/>
      <c r="AN604" s="1"/>
      <c r="AO604" s="1"/>
      <c r="AP604" s="1"/>
      <c r="AQ604" s="1"/>
      <c r="AR604" s="1"/>
      <c r="AS604" s="8"/>
      <c r="AT604" s="8"/>
      <c r="AU604" s="8"/>
      <c r="AV604" s="8"/>
      <c r="AW604" s="2"/>
      <c r="AX604" s="2"/>
      <c r="AY604" s="2"/>
      <c r="AZ604" s="2"/>
      <c r="BF604" s="99"/>
      <c r="BG604" s="105"/>
      <c r="BH604" s="7"/>
      <c r="BI604" s="7"/>
    </row>
    <row r="605" spans="1:62">
      <c r="A605" s="9" t="s">
        <v>848</v>
      </c>
      <c r="B605" t="s">
        <v>283</v>
      </c>
      <c r="C605" s="1">
        <f t="shared" ref="C605:C618" si="583">SUM(Z605:AQ605)</f>
        <v>1052</v>
      </c>
      <c r="D605" s="1"/>
      <c r="E605" s="1"/>
      <c r="F605" s="1"/>
      <c r="G605" s="1"/>
      <c r="H605" s="1"/>
      <c r="I605" s="1"/>
      <c r="J605" s="1"/>
      <c r="K605" s="1"/>
      <c r="L605" s="1"/>
      <c r="M605" s="7">
        <f>RANK(Z605,(Z605:AB605,AC605:AQ605))</f>
        <v>5</v>
      </c>
      <c r="N605" s="7">
        <f>RANK(AA605,(Z605:AB605,AC605:AQ605))</f>
        <v>7</v>
      </c>
      <c r="O605" s="7">
        <f>IF(AB605&gt;0,RANK(AB605,(Z605:AB605,AC605:AQ605)),0)</f>
        <v>3</v>
      </c>
      <c r="P605" s="7"/>
      <c r="Q605" s="1">
        <f t="shared" ref="Q605:Q618" si="584">MAX(Z605:AG605)-LARGE(Z605:AG605,2)</f>
        <v>369</v>
      </c>
      <c r="R605" s="2">
        <f t="shared" ref="R605:R619" si="585">Q605/C605</f>
        <v>0.35076045627376423</v>
      </c>
      <c r="S605" s="2"/>
      <c r="T605" s="2">
        <f t="shared" ref="T605:T618" si="586">IF($C605=0,"-",Z605/$C605)</f>
        <v>2.7566539923954372E-2</v>
      </c>
      <c r="U605" s="2">
        <f t="shared" ref="U605:U618" si="587">IF($C605=0,"-",AA605/$C605)</f>
        <v>4.7528517110266158E-3</v>
      </c>
      <c r="V605" s="2">
        <f t="shared" ref="V605:V618" si="588">IF($C605=0,"-",AB605/$C605)</f>
        <v>0.12072243346007605</v>
      </c>
      <c r="W605" s="2">
        <f t="shared" ref="W605:W618" si="589">IF($C605=0,"-",AC605/$C605)</f>
        <v>0.18155893536121673</v>
      </c>
      <c r="X605" s="2">
        <f t="shared" ref="X605:X619" si="590">IF($C605=0,"-",AD605/$C605)</f>
        <v>0.53231939163498099</v>
      </c>
      <c r="Y605" s="2">
        <f t="shared" ref="Y605:Y619" si="591">IF(C605=0,"-",(1-T605-U605-V605-W605-X605))</f>
        <v>0.13307984790874527</v>
      </c>
      <c r="Z605" s="1">
        <v>29</v>
      </c>
      <c r="AA605" s="1">
        <v>5</v>
      </c>
      <c r="AB605" s="1">
        <v>127</v>
      </c>
      <c r="AC605" s="1">
        <v>191</v>
      </c>
      <c r="AD605" s="1">
        <v>560</v>
      </c>
      <c r="AE605" s="1">
        <v>117</v>
      </c>
      <c r="AF605" s="1">
        <v>0</v>
      </c>
      <c r="AG605" s="1">
        <v>0</v>
      </c>
      <c r="AH605" s="1">
        <v>5</v>
      </c>
      <c r="AI605" s="1">
        <v>10</v>
      </c>
      <c r="AK605" s="1"/>
      <c r="AL605" s="1">
        <v>5</v>
      </c>
      <c r="AN605" s="1">
        <v>3</v>
      </c>
      <c r="AO605" s="1">
        <v>0</v>
      </c>
      <c r="AP605" s="1"/>
      <c r="AQ605" s="1"/>
      <c r="AR605" s="1"/>
      <c r="AS605" s="8"/>
      <c r="AT605" s="8"/>
      <c r="AU605" s="8"/>
      <c r="AV605" s="8"/>
      <c r="AW605" s="2"/>
      <c r="AX605" s="2"/>
      <c r="AY605" s="2"/>
      <c r="AZ605" s="2"/>
      <c r="BA605" s="176" t="str">
        <f t="shared" ref="BA605:BA619" si="592">A605&amp;" "&amp;"CD"&amp;BC605</f>
        <v>Blount CD4</v>
      </c>
      <c r="BC605">
        <v>4</v>
      </c>
      <c r="BE605" s="97">
        <v>1</v>
      </c>
      <c r="BF605" s="99"/>
      <c r="BG605">
        <v>1009</v>
      </c>
      <c r="BH605">
        <f t="shared" ref="BH605:BH673" si="593">BG605*100+BC605</f>
        <v>100904</v>
      </c>
      <c r="BJ605" t="s">
        <v>3279</v>
      </c>
    </row>
    <row r="606" spans="1:62" s="176" customFormat="1">
      <c r="A606" s="9" t="s">
        <v>848</v>
      </c>
      <c r="B606" s="176" t="s">
        <v>283</v>
      </c>
      <c r="C606" s="1">
        <f>SUM(Z606:AQ606)</f>
        <v>14107</v>
      </c>
      <c r="D606" s="1"/>
      <c r="E606" s="1"/>
      <c r="F606" s="1"/>
      <c r="G606" s="1"/>
      <c r="H606" s="1"/>
      <c r="I606" s="1"/>
      <c r="J606" s="1"/>
      <c r="K606" s="1"/>
      <c r="L606" s="1"/>
      <c r="M606" s="7">
        <f>RANK(Z606,(Z606:AB606,AC606:AQ606))</f>
        <v>5</v>
      </c>
      <c r="N606" s="7">
        <f>RANK(AA606,(Z606:AB606,AC606:AQ606))</f>
        <v>8</v>
      </c>
      <c r="O606" s="7">
        <f>IF(AB606&gt;0,RANK(AB606,(Z606:AB606,AC606:AQ606)),0)</f>
        <v>3</v>
      </c>
      <c r="P606" s="7"/>
      <c r="Q606" s="1">
        <f>MAX(Z606:AG606)-LARGE(Z606:AG606,2)</f>
        <v>3323</v>
      </c>
      <c r="R606" s="2">
        <f t="shared" si="585"/>
        <v>0.23555681576522294</v>
      </c>
      <c r="S606" s="2"/>
      <c r="T606" s="2">
        <f>IF($C606=0,"-",Z606/$C606)</f>
        <v>2.1833132487417594E-2</v>
      </c>
      <c r="U606" s="2">
        <f>IF($C606=0,"-",AA606/$C606)</f>
        <v>3.6152264833061599E-3</v>
      </c>
      <c r="V606" s="2">
        <f>IF($C606=0,"-",AB606/$C606)</f>
        <v>0.12164173814418373</v>
      </c>
      <c r="W606" s="2">
        <f>IF($C606=0,"-",AC606/$C606)</f>
        <v>0.24859998582264123</v>
      </c>
      <c r="X606" s="2">
        <f t="shared" si="590"/>
        <v>0.48415680158786417</v>
      </c>
      <c r="Y606" s="2">
        <f t="shared" si="591"/>
        <v>0.12015311547458712</v>
      </c>
      <c r="Z606" s="1">
        <v>308</v>
      </c>
      <c r="AA606" s="1">
        <v>51</v>
      </c>
      <c r="AB606" s="1">
        <v>1716</v>
      </c>
      <c r="AC606" s="1">
        <v>3507</v>
      </c>
      <c r="AD606" s="1">
        <v>6830</v>
      </c>
      <c r="AE606" s="1">
        <v>1406</v>
      </c>
      <c r="AF606" s="1">
        <v>10</v>
      </c>
      <c r="AG606" s="1">
        <v>12</v>
      </c>
      <c r="AH606" s="1">
        <v>20</v>
      </c>
      <c r="AI606" s="1">
        <v>160</v>
      </c>
      <c r="AJ606" s="1"/>
      <c r="AK606" s="1"/>
      <c r="AL606" s="1">
        <v>73</v>
      </c>
      <c r="AM606" s="1"/>
      <c r="AN606" s="1">
        <v>10</v>
      </c>
      <c r="AO606" s="1">
        <v>4</v>
      </c>
      <c r="AP606" s="1"/>
      <c r="AQ606" s="1"/>
      <c r="AR606" s="1"/>
      <c r="AS606" s="8"/>
      <c r="AT606" s="8"/>
      <c r="AU606" s="8"/>
      <c r="AV606" s="8"/>
      <c r="AW606" s="2"/>
      <c r="AX606" s="2"/>
      <c r="AY606" s="2"/>
      <c r="AZ606" s="2"/>
      <c r="BA606" s="176" t="str">
        <f t="shared" si="592"/>
        <v>Blount CD6</v>
      </c>
      <c r="BC606" s="176">
        <v>6</v>
      </c>
      <c r="BE606" s="97">
        <v>1</v>
      </c>
      <c r="BF606" s="99"/>
      <c r="BG606" s="176">
        <v>1009</v>
      </c>
      <c r="BH606" s="176">
        <f>BG606*100+BC606</f>
        <v>100906</v>
      </c>
      <c r="BJ606" s="176" t="s">
        <v>3279</v>
      </c>
    </row>
    <row r="607" spans="1:62">
      <c r="A607" s="9" t="s">
        <v>11</v>
      </c>
      <c r="B607" t="s">
        <v>283</v>
      </c>
      <c r="C607" s="1">
        <f t="shared" si="583"/>
        <v>4997</v>
      </c>
      <c r="D607" s="1"/>
      <c r="E607" s="1"/>
      <c r="F607" s="1"/>
      <c r="G607" s="1"/>
      <c r="H607" s="1"/>
      <c r="I607" s="1"/>
      <c r="J607" s="1"/>
      <c r="K607" s="1"/>
      <c r="L607" s="1"/>
      <c r="M607" s="7">
        <f>RANK(Z607,(Z607:AB607,AC607:AQ607))</f>
        <v>5</v>
      </c>
      <c r="N607" s="7">
        <f>RANK(AA607,(Z607:AB607,AC607:AQ607))</f>
        <v>8</v>
      </c>
      <c r="O607" s="7">
        <f>IF(AB607&gt;0,RANK(AB607,(Z607:AB607,AC607:AQ607)),0)</f>
        <v>3</v>
      </c>
      <c r="P607" s="7"/>
      <c r="Q607" s="1">
        <f t="shared" si="584"/>
        <v>1770</v>
      </c>
      <c r="R607" s="2">
        <f t="shared" si="585"/>
        <v>0.35421252751650989</v>
      </c>
      <c r="S607" s="2"/>
      <c r="T607" s="2">
        <f t="shared" si="586"/>
        <v>2.7416449869921953E-2</v>
      </c>
      <c r="U607" s="2">
        <f t="shared" si="587"/>
        <v>2.8016810086051629E-3</v>
      </c>
      <c r="V607" s="2">
        <f t="shared" si="588"/>
        <v>0.15229137482489494</v>
      </c>
      <c r="W607" s="2">
        <f t="shared" si="589"/>
        <v>0.16970182109265558</v>
      </c>
      <c r="X607" s="2">
        <f t="shared" si="590"/>
        <v>0.52391434860916553</v>
      </c>
      <c r="Y607" s="2">
        <f t="shared" si="591"/>
        <v>0.12387432459475689</v>
      </c>
      <c r="Z607" s="1">
        <v>137</v>
      </c>
      <c r="AA607" s="1">
        <v>14</v>
      </c>
      <c r="AB607" s="1">
        <v>761</v>
      </c>
      <c r="AC607" s="1">
        <v>848</v>
      </c>
      <c r="AD607" s="1">
        <v>2618</v>
      </c>
      <c r="AE607" s="1">
        <v>500</v>
      </c>
      <c r="AF607" s="1">
        <v>4</v>
      </c>
      <c r="AG607" s="1">
        <v>3</v>
      </c>
      <c r="AH607" s="1">
        <v>6</v>
      </c>
      <c r="AI607" s="1">
        <v>68</v>
      </c>
      <c r="AK607" s="1"/>
      <c r="AL607" s="1">
        <v>29</v>
      </c>
      <c r="AN607" s="1">
        <v>6</v>
      </c>
      <c r="AO607" s="1">
        <v>3</v>
      </c>
      <c r="AP607" s="1"/>
      <c r="AQ607" s="1"/>
      <c r="AR607" s="1"/>
      <c r="AS607" s="8"/>
      <c r="AT607" s="8"/>
      <c r="AU607" s="8"/>
      <c r="AV607" s="8"/>
      <c r="AW607" s="2"/>
      <c r="AX607" s="2"/>
      <c r="AY607" s="2"/>
      <c r="AZ607" s="2"/>
      <c r="BA607" s="176" t="str">
        <f t="shared" si="592"/>
        <v>Cherokee CD3</v>
      </c>
      <c r="BC607">
        <v>3</v>
      </c>
      <c r="BE607" s="97">
        <v>1</v>
      </c>
      <c r="BF607" s="99"/>
      <c r="BG607" s="176">
        <v>1019</v>
      </c>
      <c r="BH607">
        <f t="shared" si="593"/>
        <v>101903</v>
      </c>
      <c r="BJ607" t="s">
        <v>3279</v>
      </c>
    </row>
    <row r="608" spans="1:62" s="176" customFormat="1">
      <c r="A608" s="9" t="s">
        <v>11</v>
      </c>
      <c r="B608" s="176" t="s">
        <v>283</v>
      </c>
      <c r="C608" s="1">
        <f>SUM(Z608:AQ608)</f>
        <v>336</v>
      </c>
      <c r="D608" s="1"/>
      <c r="E608" s="1"/>
      <c r="F608" s="1"/>
      <c r="G608" s="1"/>
      <c r="H608" s="1"/>
      <c r="I608" s="1"/>
      <c r="J608" s="1"/>
      <c r="K608" s="1"/>
      <c r="L608" s="1"/>
      <c r="M608" s="7">
        <f>RANK(Z608,(Z608:AB608,AC608:AQ608))</f>
        <v>5</v>
      </c>
      <c r="N608" s="7">
        <f>RANK(AA608,(Z608:AB608,AC608:AQ608))</f>
        <v>6</v>
      </c>
      <c r="O608" s="7">
        <f>IF(AB608&gt;0,RANK(AB608,(Z608:AB608,AC608:AQ608)),0)</f>
        <v>3</v>
      </c>
      <c r="P608" s="7"/>
      <c r="Q608" s="1">
        <f>MAX(Z608:AG608)-LARGE(Z608:AG608,2)</f>
        <v>86</v>
      </c>
      <c r="R608" s="2">
        <f t="shared" si="585"/>
        <v>0.25595238095238093</v>
      </c>
      <c r="S608" s="2"/>
      <c r="T608" s="2">
        <f>IF($C608=0,"-",Z608/$C608)</f>
        <v>3.8690476190476192E-2</v>
      </c>
      <c r="U608" s="2">
        <f>IF($C608=0,"-",AA608/$C608)</f>
        <v>1.7857142857142856E-2</v>
      </c>
      <c r="V608" s="2">
        <f>IF($C608=0,"-",AB608/$C608)</f>
        <v>0.14583333333333334</v>
      </c>
      <c r="W608" s="2">
        <f>IF($C608=0,"-",AC608/$C608)</f>
        <v>0.21726190476190477</v>
      </c>
      <c r="X608" s="2">
        <f t="shared" si="590"/>
        <v>0.4732142857142857</v>
      </c>
      <c r="Y608" s="2">
        <f t="shared" si="591"/>
        <v>0.1071428571428571</v>
      </c>
      <c r="Z608" s="1">
        <v>13</v>
      </c>
      <c r="AA608" s="1">
        <v>6</v>
      </c>
      <c r="AB608" s="1">
        <v>49</v>
      </c>
      <c r="AC608" s="1">
        <v>73</v>
      </c>
      <c r="AD608" s="1">
        <v>159</v>
      </c>
      <c r="AE608" s="1">
        <v>34</v>
      </c>
      <c r="AF608" s="1">
        <v>0</v>
      </c>
      <c r="AG608" s="1">
        <v>0</v>
      </c>
      <c r="AH608" s="1">
        <v>0</v>
      </c>
      <c r="AI608" s="1">
        <v>1</v>
      </c>
      <c r="AJ608" s="1"/>
      <c r="AK608" s="1"/>
      <c r="AL608" s="1">
        <v>0</v>
      </c>
      <c r="AM608" s="1"/>
      <c r="AN608" s="1">
        <v>1</v>
      </c>
      <c r="AO608" s="1">
        <v>0</v>
      </c>
      <c r="AP608" s="1"/>
      <c r="AQ608" s="1"/>
      <c r="AR608" s="1"/>
      <c r="AS608" s="8"/>
      <c r="AT608" s="8"/>
      <c r="AU608" s="8"/>
      <c r="AV608" s="8"/>
      <c r="AW608" s="2"/>
      <c r="AX608" s="2"/>
      <c r="AY608" s="2"/>
      <c r="AZ608" s="2"/>
      <c r="BA608" s="176" t="str">
        <f t="shared" si="592"/>
        <v>Cherokee CD4</v>
      </c>
      <c r="BC608" s="176">
        <v>4</v>
      </c>
      <c r="BE608" s="97">
        <v>1</v>
      </c>
      <c r="BF608" s="99"/>
      <c r="BG608" s="176">
        <v>1019</v>
      </c>
      <c r="BH608" s="176">
        <f>BG608*100+BC608</f>
        <v>101904</v>
      </c>
      <c r="BJ608" s="176" t="s">
        <v>3279</v>
      </c>
    </row>
    <row r="609" spans="1:67">
      <c r="A609" s="9" t="s">
        <v>739</v>
      </c>
      <c r="B609" t="s">
        <v>283</v>
      </c>
      <c r="C609" s="1">
        <f t="shared" si="583"/>
        <v>1969</v>
      </c>
      <c r="D609" s="1"/>
      <c r="E609" s="1"/>
      <c r="F609" s="1"/>
      <c r="G609" s="1"/>
      <c r="H609" s="1"/>
      <c r="I609" s="1"/>
      <c r="J609" s="1"/>
      <c r="K609" s="1"/>
      <c r="L609" s="1"/>
      <c r="M609" s="7">
        <f>RANK(Z609,(Z609:AB609,AC609:AQ609))</f>
        <v>5</v>
      </c>
      <c r="N609" s="7">
        <f>RANK(AA609,(Z609:AB609,AC609:AQ609))</f>
        <v>7</v>
      </c>
      <c r="O609" s="7">
        <f>IF(AB609&gt;0,RANK(AB609,(Z609:AB609,AC609:AQ609)),0)</f>
        <v>3</v>
      </c>
      <c r="P609" s="7"/>
      <c r="Q609" s="1">
        <f t="shared" si="584"/>
        <v>568</v>
      </c>
      <c r="R609" s="2">
        <f t="shared" si="585"/>
        <v>0.28847130523108178</v>
      </c>
      <c r="S609" s="2"/>
      <c r="T609" s="2">
        <f t="shared" si="586"/>
        <v>3.3519553072625698E-2</v>
      </c>
      <c r="U609" s="2">
        <f t="shared" si="587"/>
        <v>2.5393600812595226E-3</v>
      </c>
      <c r="V609" s="2">
        <f t="shared" si="588"/>
        <v>0.19146775012696801</v>
      </c>
      <c r="W609" s="2">
        <f t="shared" si="589"/>
        <v>0.19349923819197562</v>
      </c>
      <c r="X609" s="2">
        <f t="shared" si="590"/>
        <v>0.4819705434230574</v>
      </c>
      <c r="Y609" s="2">
        <f t="shared" si="591"/>
        <v>9.7003555104113792E-2</v>
      </c>
      <c r="Z609" s="1">
        <v>66</v>
      </c>
      <c r="AA609" s="1">
        <v>5</v>
      </c>
      <c r="AB609" s="1">
        <v>377</v>
      </c>
      <c r="AC609" s="1">
        <v>381</v>
      </c>
      <c r="AD609" s="1">
        <v>949</v>
      </c>
      <c r="AE609" s="1">
        <v>166</v>
      </c>
      <c r="AF609" s="1">
        <v>0</v>
      </c>
      <c r="AG609" s="1">
        <v>5</v>
      </c>
      <c r="AH609" s="1">
        <v>1</v>
      </c>
      <c r="AI609" s="1">
        <v>12</v>
      </c>
      <c r="AK609" s="1"/>
      <c r="AL609" s="1">
        <v>5</v>
      </c>
      <c r="AN609" s="1">
        <v>1</v>
      </c>
      <c r="AO609" s="1">
        <v>1</v>
      </c>
      <c r="AP609" s="1"/>
      <c r="AQ609" s="1"/>
      <c r="AR609" s="1"/>
      <c r="AS609" s="8"/>
      <c r="AT609" s="8"/>
      <c r="AU609" s="8"/>
      <c r="AV609" s="8"/>
      <c r="AW609" s="2"/>
      <c r="AX609" s="2"/>
      <c r="AY609" s="2"/>
      <c r="AZ609" s="2"/>
      <c r="BA609" s="176" t="str">
        <f t="shared" si="592"/>
        <v>Clarke CD1</v>
      </c>
      <c r="BC609">
        <v>1</v>
      </c>
      <c r="BE609" s="97">
        <v>1</v>
      </c>
      <c r="BF609" s="99"/>
      <c r="BG609" s="176">
        <v>1025</v>
      </c>
      <c r="BH609">
        <f t="shared" si="593"/>
        <v>102501</v>
      </c>
      <c r="BJ609" t="s">
        <v>3279</v>
      </c>
    </row>
    <row r="610" spans="1:67" s="176" customFormat="1">
      <c r="A610" s="9" t="s">
        <v>739</v>
      </c>
      <c r="B610" s="176" t="s">
        <v>283</v>
      </c>
      <c r="C610" s="1">
        <f>SUM(Z610:AQ610)</f>
        <v>2641</v>
      </c>
      <c r="D610" s="1"/>
      <c r="E610" s="1"/>
      <c r="F610" s="1"/>
      <c r="G610" s="1"/>
      <c r="H610" s="1"/>
      <c r="I610" s="1"/>
      <c r="J610" s="1"/>
      <c r="K610" s="1"/>
      <c r="L610" s="1"/>
      <c r="M610" s="7">
        <f>RANK(Z610,(Z610:AB610,AC610:AQ610))</f>
        <v>5</v>
      </c>
      <c r="N610" s="7">
        <f>RANK(AA610,(Z610:AB610,AC610:AQ610))</f>
        <v>7</v>
      </c>
      <c r="O610" s="7">
        <f>IF(AB610&gt;0,RANK(AB610,(Z610:AB610,AC610:AQ610)),0)</f>
        <v>3</v>
      </c>
      <c r="P610" s="7"/>
      <c r="Q610" s="1">
        <f>MAX(Z610:AG610)-LARGE(Z610:AG610,2)</f>
        <v>858</v>
      </c>
      <c r="R610" s="2">
        <f t="shared" si="585"/>
        <v>0.3248769405528209</v>
      </c>
      <c r="S610" s="2"/>
      <c r="T610" s="2">
        <f>IF($C610=0,"-",Z610/$C610)</f>
        <v>2.2340022718667172E-2</v>
      </c>
      <c r="U610" s="2">
        <f>IF($C610=0,"-",AA610/$C610)</f>
        <v>3.7864445285876562E-3</v>
      </c>
      <c r="V610" s="2">
        <f>IF($C610=0,"-",AB610/$C610)</f>
        <v>0.16243847027641045</v>
      </c>
      <c r="W610" s="2">
        <f>IF($C610=0,"-",AC610/$C610)</f>
        <v>0.19235138205225294</v>
      </c>
      <c r="X610" s="2">
        <f t="shared" si="590"/>
        <v>0.51722832260507379</v>
      </c>
      <c r="Y610" s="2">
        <f t="shared" si="591"/>
        <v>0.10185535781900801</v>
      </c>
      <c r="Z610" s="1">
        <v>59</v>
      </c>
      <c r="AA610" s="1">
        <v>10</v>
      </c>
      <c r="AB610" s="1">
        <v>429</v>
      </c>
      <c r="AC610" s="1">
        <v>508</v>
      </c>
      <c r="AD610" s="1">
        <v>1366</v>
      </c>
      <c r="AE610" s="1">
        <v>245</v>
      </c>
      <c r="AF610" s="1">
        <v>0</v>
      </c>
      <c r="AG610" s="1">
        <v>3</v>
      </c>
      <c r="AH610" s="1">
        <v>1</v>
      </c>
      <c r="AI610" s="1">
        <v>7</v>
      </c>
      <c r="AJ610" s="1"/>
      <c r="AK610" s="1"/>
      <c r="AL610" s="1">
        <v>13</v>
      </c>
      <c r="AM610" s="1"/>
      <c r="AN610" s="1">
        <v>0</v>
      </c>
      <c r="AO610" s="1">
        <v>0</v>
      </c>
      <c r="AP610" s="1"/>
      <c r="AQ610" s="1"/>
      <c r="AR610" s="1"/>
      <c r="AS610" s="8"/>
      <c r="AT610" s="8"/>
      <c r="AU610" s="8"/>
      <c r="AV610" s="8"/>
      <c r="AW610" s="2"/>
      <c r="AX610" s="2"/>
      <c r="AY610" s="2"/>
      <c r="AZ610" s="2"/>
      <c r="BA610" s="176" t="str">
        <f t="shared" si="592"/>
        <v>Clarke CD7</v>
      </c>
      <c r="BC610" s="176">
        <v>7</v>
      </c>
      <c r="BE610" s="97">
        <v>1</v>
      </c>
      <c r="BF610" s="99"/>
      <c r="BG610" s="176">
        <v>1025</v>
      </c>
      <c r="BH610" s="176">
        <f>BG610*100+BC610</f>
        <v>102507</v>
      </c>
      <c r="BJ610" s="176" t="s">
        <v>3279</v>
      </c>
    </row>
    <row r="611" spans="1:67">
      <c r="A611" s="9" t="s">
        <v>3011</v>
      </c>
      <c r="B611" t="s">
        <v>283</v>
      </c>
      <c r="C611" s="1">
        <f t="shared" si="583"/>
        <v>60</v>
      </c>
      <c r="D611" s="1"/>
      <c r="E611" s="1"/>
      <c r="F611" s="1"/>
      <c r="G611" s="1"/>
      <c r="H611" s="1"/>
      <c r="I611" s="1"/>
      <c r="J611" s="1"/>
      <c r="K611" s="1"/>
      <c r="L611" s="1"/>
      <c r="M611" s="7">
        <f>RANK(Z611,(Z611:AB611,AC611:AQ611))</f>
        <v>6</v>
      </c>
      <c r="N611" s="7">
        <f>RANK(AA611,(Z611:AB611,AC611:AQ611))</f>
        <v>7</v>
      </c>
      <c r="O611" s="7">
        <f>IF(AB611&gt;0,RANK(AB611,(Z611:AB611,AC611:AQ611)),0)</f>
        <v>2</v>
      </c>
      <c r="P611" s="7"/>
      <c r="Q611" s="1">
        <f t="shared" si="584"/>
        <v>15</v>
      </c>
      <c r="R611" s="2">
        <f t="shared" si="585"/>
        <v>0.25</v>
      </c>
      <c r="S611" s="2"/>
      <c r="T611" s="2">
        <f t="shared" si="586"/>
        <v>1.6666666666666666E-2</v>
      </c>
      <c r="U611" s="2">
        <f t="shared" si="587"/>
        <v>0</v>
      </c>
      <c r="V611" s="2">
        <f t="shared" si="588"/>
        <v>0.16666666666666666</v>
      </c>
      <c r="W611" s="2">
        <f t="shared" si="589"/>
        <v>0.15</v>
      </c>
      <c r="X611" s="2">
        <f t="shared" si="590"/>
        <v>0.41666666666666669</v>
      </c>
      <c r="Y611" s="2">
        <f t="shared" si="591"/>
        <v>0.24999999999999994</v>
      </c>
      <c r="Z611" s="1">
        <v>1</v>
      </c>
      <c r="AA611" s="1">
        <v>0</v>
      </c>
      <c r="AB611" s="1">
        <v>10</v>
      </c>
      <c r="AC611" s="1">
        <v>9</v>
      </c>
      <c r="AD611" s="1">
        <v>25</v>
      </c>
      <c r="AE611" s="1">
        <v>9</v>
      </c>
      <c r="AF611" s="1">
        <v>0</v>
      </c>
      <c r="AG611" s="1">
        <v>0</v>
      </c>
      <c r="AH611" s="1">
        <v>0</v>
      </c>
      <c r="AI611" s="1">
        <v>6</v>
      </c>
      <c r="AK611" s="1"/>
      <c r="AL611" s="1">
        <v>0</v>
      </c>
      <c r="AN611" s="1">
        <v>0</v>
      </c>
      <c r="AO611" s="1">
        <v>0</v>
      </c>
      <c r="AP611" s="1"/>
      <c r="AQ611" s="1"/>
      <c r="AR611" s="1"/>
      <c r="AS611" s="8"/>
      <c r="AT611" s="8"/>
      <c r="AU611" s="8"/>
      <c r="AV611" s="8"/>
      <c r="AW611" s="2"/>
      <c r="AX611" s="2"/>
      <c r="AY611" s="2"/>
      <c r="AZ611" s="2"/>
      <c r="BA611" s="176" t="str">
        <f t="shared" si="592"/>
        <v>Jackson CD4</v>
      </c>
      <c r="BC611">
        <v>4</v>
      </c>
      <c r="BE611" s="97">
        <v>1</v>
      </c>
      <c r="BF611" s="99"/>
      <c r="BG611" s="176">
        <v>1071</v>
      </c>
      <c r="BH611">
        <f t="shared" si="593"/>
        <v>107104</v>
      </c>
      <c r="BJ611" t="s">
        <v>3279</v>
      </c>
    </row>
    <row r="612" spans="1:67" s="176" customFormat="1">
      <c r="A612" s="9" t="s">
        <v>3011</v>
      </c>
      <c r="B612" s="176" t="s">
        <v>283</v>
      </c>
      <c r="C612" s="1">
        <f>SUM(Z612:AQ612)</f>
        <v>10887</v>
      </c>
      <c r="D612" s="1"/>
      <c r="E612" s="1"/>
      <c r="F612" s="1"/>
      <c r="G612" s="1"/>
      <c r="H612" s="1"/>
      <c r="I612" s="1"/>
      <c r="J612" s="1"/>
      <c r="K612" s="1"/>
      <c r="L612" s="1"/>
      <c r="M612" s="7">
        <f>RANK(Z612,(Z612:AB612,AC612:AQ612))</f>
        <v>5</v>
      </c>
      <c r="N612" s="7">
        <f>RANK(AA612,(Z612:AB612,AC612:AQ612))</f>
        <v>8</v>
      </c>
      <c r="O612" s="7">
        <f>IF(AB612&gt;0,RANK(AB612,(Z612:AB612,AC612:AQ612)),0)</f>
        <v>2</v>
      </c>
      <c r="P612" s="7"/>
      <c r="Q612" s="1">
        <f>MAX(Z612:AG612)-LARGE(Z612:AG612,2)</f>
        <v>3601</v>
      </c>
      <c r="R612" s="2">
        <f t="shared" si="585"/>
        <v>0.33076145862037293</v>
      </c>
      <c r="S612" s="2"/>
      <c r="T612" s="2">
        <f>IF($C612=0,"-",Z612/$C612)</f>
        <v>2.8382474510884541E-2</v>
      </c>
      <c r="U612" s="2">
        <f>IF($C612=0,"-",AA612/$C612)</f>
        <v>3.6741067328005879E-3</v>
      </c>
      <c r="V612" s="2">
        <f>IF($C612=0,"-",AB612/$C612)</f>
        <v>0.168733351703867</v>
      </c>
      <c r="W612" s="2">
        <f>IF($C612=0,"-",AC612/$C612)</f>
        <v>0.16368145494626618</v>
      </c>
      <c r="X612" s="2">
        <f t="shared" si="590"/>
        <v>0.49949481032423992</v>
      </c>
      <c r="Y612" s="2">
        <f t="shared" si="591"/>
        <v>0.13603380178194191</v>
      </c>
      <c r="Z612" s="1">
        <v>309</v>
      </c>
      <c r="AA612" s="1">
        <v>40</v>
      </c>
      <c r="AB612" s="1">
        <v>1837</v>
      </c>
      <c r="AC612" s="1">
        <v>1782</v>
      </c>
      <c r="AD612" s="1">
        <v>5438</v>
      </c>
      <c r="AE612" s="1">
        <v>1176</v>
      </c>
      <c r="AF612" s="1">
        <v>4</v>
      </c>
      <c r="AG612" s="1">
        <v>14</v>
      </c>
      <c r="AH612" s="1">
        <v>14</v>
      </c>
      <c r="AI612" s="1">
        <v>213</v>
      </c>
      <c r="AJ612" s="1"/>
      <c r="AK612" s="1"/>
      <c r="AL612" s="1">
        <v>48</v>
      </c>
      <c r="AM612" s="1"/>
      <c r="AN612" s="1">
        <v>12</v>
      </c>
      <c r="AO612" s="1">
        <v>0</v>
      </c>
      <c r="AP612" s="1"/>
      <c r="AQ612" s="1"/>
      <c r="AR612" s="1"/>
      <c r="AS612" s="8"/>
      <c r="AT612" s="8"/>
      <c r="AU612" s="8"/>
      <c r="AV612" s="8"/>
      <c r="AW612" s="2"/>
      <c r="AX612" s="2"/>
      <c r="AY612" s="2"/>
      <c r="AZ612" s="2"/>
      <c r="BA612" s="176" t="str">
        <f t="shared" si="592"/>
        <v>Jackson CD5</v>
      </c>
      <c r="BC612" s="176">
        <v>5</v>
      </c>
      <c r="BE612" s="97">
        <v>1</v>
      </c>
      <c r="BF612" s="99"/>
      <c r="BG612" s="176">
        <v>1071</v>
      </c>
      <c r="BH612" s="176">
        <f>BG612*100+BC612</f>
        <v>107105</v>
      </c>
      <c r="BJ612" s="176" t="s">
        <v>3279</v>
      </c>
    </row>
    <row r="613" spans="1:67">
      <c r="A613" s="9" t="s">
        <v>2461</v>
      </c>
      <c r="B613" t="s">
        <v>283</v>
      </c>
      <c r="C613" s="1">
        <f t="shared" si="583"/>
        <v>80561</v>
      </c>
      <c r="D613" s="1"/>
      <c r="E613" s="1"/>
      <c r="F613" s="1"/>
      <c r="G613" s="1"/>
      <c r="H613" s="1"/>
      <c r="I613" s="1"/>
      <c r="J613" s="1"/>
      <c r="K613" s="1"/>
      <c r="L613" s="1"/>
      <c r="M613" s="7">
        <f>RANK(Z613,(Z613:AB613,AC613:AQ613))</f>
        <v>5</v>
      </c>
      <c r="N613" s="7">
        <f>RANK(AA613,(Z613:AB613,AC613:AQ613))</f>
        <v>7</v>
      </c>
      <c r="O613" s="7">
        <f>IF(AB613&gt;0,RANK(AB613,(Z613:AB613,AC613:AQ613)),0)</f>
        <v>2</v>
      </c>
      <c r="P613" s="7"/>
      <c r="Q613" s="1">
        <f t="shared" si="584"/>
        <v>7285</v>
      </c>
      <c r="R613" s="2">
        <f t="shared" si="585"/>
        <v>9.0428371048025716E-2</v>
      </c>
      <c r="S613" s="2"/>
      <c r="T613" s="2">
        <f t="shared" si="586"/>
        <v>6.253646305284194E-2</v>
      </c>
      <c r="U613" s="2">
        <f t="shared" si="587"/>
        <v>3.289432852124477E-3</v>
      </c>
      <c r="V613" s="2">
        <f t="shared" si="588"/>
        <v>0.25126301808567419</v>
      </c>
      <c r="W613" s="2">
        <f t="shared" si="589"/>
        <v>0.24119611226275742</v>
      </c>
      <c r="X613" s="2">
        <f t="shared" si="590"/>
        <v>0.34169138913369995</v>
      </c>
      <c r="Y613" s="2">
        <f t="shared" si="591"/>
        <v>0.10002358461290201</v>
      </c>
      <c r="Z613" s="1">
        <v>5038</v>
      </c>
      <c r="AA613" s="1">
        <v>265</v>
      </c>
      <c r="AB613" s="1">
        <v>20242</v>
      </c>
      <c r="AC613" s="1">
        <v>19431</v>
      </c>
      <c r="AD613" s="1">
        <v>27527</v>
      </c>
      <c r="AE613" s="1">
        <v>7226</v>
      </c>
      <c r="AF613" s="1">
        <v>43</v>
      </c>
      <c r="AG613" s="1">
        <v>59</v>
      </c>
      <c r="AH613" s="1">
        <v>157</v>
      </c>
      <c r="AI613" s="1">
        <v>399</v>
      </c>
      <c r="AK613" s="1"/>
      <c r="AL613" s="1">
        <v>134</v>
      </c>
      <c r="AN613" s="1">
        <v>28</v>
      </c>
      <c r="AO613" s="1">
        <v>12</v>
      </c>
      <c r="AP613" s="1"/>
      <c r="AQ613" s="1"/>
      <c r="AR613" s="1"/>
      <c r="AS613" s="8"/>
      <c r="AT613" s="8"/>
      <c r="AU613" s="8"/>
      <c r="AV613" s="8"/>
      <c r="AW613" s="2"/>
      <c r="AX613" s="2"/>
      <c r="AY613" s="2"/>
      <c r="AZ613" s="2"/>
      <c r="BA613" s="176" t="str">
        <f t="shared" si="592"/>
        <v>Jefferson CD6</v>
      </c>
      <c r="BC613">
        <v>6</v>
      </c>
      <c r="BE613" s="97">
        <v>1</v>
      </c>
      <c r="BF613" s="99"/>
      <c r="BG613" s="176">
        <v>1073</v>
      </c>
      <c r="BH613">
        <f t="shared" si="593"/>
        <v>107306</v>
      </c>
      <c r="BJ613" t="s">
        <v>3279</v>
      </c>
    </row>
    <row r="614" spans="1:67">
      <c r="A614" s="9" t="s">
        <v>2461</v>
      </c>
      <c r="B614" t="s">
        <v>283</v>
      </c>
      <c r="C614" s="1">
        <f t="shared" si="583"/>
        <v>13352</v>
      </c>
      <c r="D614" s="1"/>
      <c r="E614" s="1"/>
      <c r="F614" s="1"/>
      <c r="G614" s="1"/>
      <c r="H614" s="1"/>
      <c r="I614" s="1"/>
      <c r="J614" s="1"/>
      <c r="K614" s="1"/>
      <c r="L614" s="1"/>
      <c r="M614" s="7">
        <f>RANK(Z614,(Z614:AB614,AC614:AQ614))</f>
        <v>5</v>
      </c>
      <c r="N614" s="7">
        <f>RANK(AA614,(Z614:AB614,AC614:AQ614))</f>
        <v>7</v>
      </c>
      <c r="O614" s="7">
        <f>IF(AB614&gt;0,RANK(AB614,(Z614:AB614,AC614:AQ614)),0)</f>
        <v>3</v>
      </c>
      <c r="P614" s="7"/>
      <c r="Q614" s="1">
        <f t="shared" si="584"/>
        <v>2420</v>
      </c>
      <c r="R614" s="2">
        <f t="shared" si="585"/>
        <v>0.18124625524266028</v>
      </c>
      <c r="S614" s="2"/>
      <c r="T614" s="2">
        <f t="shared" si="586"/>
        <v>5.1003594967046137E-2</v>
      </c>
      <c r="U614" s="2">
        <f t="shared" si="587"/>
        <v>5.2426602756141406E-3</v>
      </c>
      <c r="V614" s="2">
        <f t="shared" si="588"/>
        <v>0.21921809466746556</v>
      </c>
      <c r="W614" s="2">
        <f t="shared" si="589"/>
        <v>0.21996704613541043</v>
      </c>
      <c r="X614" s="2">
        <f t="shared" si="590"/>
        <v>0.40121330137807071</v>
      </c>
      <c r="Y614" s="2">
        <f t="shared" si="591"/>
        <v>0.10335530257639308</v>
      </c>
      <c r="Z614" s="1">
        <v>681</v>
      </c>
      <c r="AA614" s="1">
        <v>70</v>
      </c>
      <c r="AB614" s="1">
        <v>2927</v>
      </c>
      <c r="AC614" s="1">
        <v>2937</v>
      </c>
      <c r="AD614" s="1">
        <v>5357</v>
      </c>
      <c r="AE614" s="1">
        <v>1154</v>
      </c>
      <c r="AF614" s="1">
        <v>13</v>
      </c>
      <c r="AG614" s="1">
        <v>13</v>
      </c>
      <c r="AH614" s="1">
        <v>42</v>
      </c>
      <c r="AI614" s="1">
        <v>115</v>
      </c>
      <c r="AK614" s="1"/>
      <c r="AL614" s="1">
        <v>29</v>
      </c>
      <c r="AN614" s="1">
        <v>8</v>
      </c>
      <c r="AO614" s="1">
        <v>6</v>
      </c>
      <c r="AP614" s="1"/>
      <c r="AQ614" s="1"/>
      <c r="AR614" s="1"/>
      <c r="AS614" s="8"/>
      <c r="AT614" s="8"/>
      <c r="AU614" s="8"/>
      <c r="AV614" s="8"/>
      <c r="AW614" s="2"/>
      <c r="AX614" s="2"/>
      <c r="AY614" s="2"/>
      <c r="AZ614" s="2"/>
      <c r="BA614" s="176" t="str">
        <f t="shared" si="592"/>
        <v>Jefferson CD7</v>
      </c>
      <c r="BC614">
        <v>7</v>
      </c>
      <c r="BE614" s="97">
        <v>1</v>
      </c>
      <c r="BF614" s="99"/>
      <c r="BG614" s="176">
        <v>1073</v>
      </c>
      <c r="BH614">
        <f t="shared" si="593"/>
        <v>107307</v>
      </c>
      <c r="BJ614" t="s">
        <v>3279</v>
      </c>
    </row>
    <row r="615" spans="1:67">
      <c r="A615" s="9" t="s">
        <v>393</v>
      </c>
      <c r="B615" t="s">
        <v>283</v>
      </c>
      <c r="C615" s="1">
        <f t="shared" si="583"/>
        <v>18676</v>
      </c>
      <c r="D615" s="1"/>
      <c r="E615" s="1"/>
      <c r="F615" s="1"/>
      <c r="G615" s="1"/>
      <c r="H615" s="1"/>
      <c r="I615" s="1"/>
      <c r="J615" s="1"/>
      <c r="K615" s="1"/>
      <c r="L615" s="1"/>
      <c r="M615" s="7">
        <f>RANK(Z615,(Z615:AB615,AC615:AQ615))</f>
        <v>5</v>
      </c>
      <c r="N615" s="7">
        <f>RANK(AA615,(Z615:AB615,AC615:AQ615))</f>
        <v>7</v>
      </c>
      <c r="O615" s="7">
        <f>IF(AB615&gt;0,RANK(AB615,(Z615:AB615,AC615:AQ615)),0)</f>
        <v>2</v>
      </c>
      <c r="P615" s="7"/>
      <c r="Q615" s="1">
        <f t="shared" si="584"/>
        <v>3922</v>
      </c>
      <c r="R615" s="2">
        <f t="shared" si="585"/>
        <v>0.21000214178624974</v>
      </c>
      <c r="S615" s="2"/>
      <c r="T615" s="2">
        <f t="shared" si="586"/>
        <v>7.2927821803384016E-2</v>
      </c>
      <c r="U615" s="2">
        <f t="shared" si="587"/>
        <v>6.3182694367102162E-3</v>
      </c>
      <c r="V615" s="2">
        <f t="shared" si="588"/>
        <v>0.19672306703790962</v>
      </c>
      <c r="W615" s="2">
        <f t="shared" si="589"/>
        <v>0.17455557935318056</v>
      </c>
      <c r="X615" s="2">
        <f t="shared" si="590"/>
        <v>0.40672520882415936</v>
      </c>
      <c r="Y615" s="2">
        <f t="shared" si="591"/>
        <v>0.14275005354465625</v>
      </c>
      <c r="Z615" s="1">
        <v>1362</v>
      </c>
      <c r="AA615" s="1">
        <v>118</v>
      </c>
      <c r="AB615" s="1">
        <v>3674</v>
      </c>
      <c r="AC615" s="1">
        <v>3260</v>
      </c>
      <c r="AD615" s="1">
        <v>7596</v>
      </c>
      <c r="AE615" s="1">
        <v>2358</v>
      </c>
      <c r="AF615" s="1">
        <v>17</v>
      </c>
      <c r="AG615" s="1">
        <v>14</v>
      </c>
      <c r="AH615" s="1">
        <v>45</v>
      </c>
      <c r="AI615" s="1">
        <v>167</v>
      </c>
      <c r="AK615" s="1"/>
      <c r="AL615" s="1">
        <v>54</v>
      </c>
      <c r="AN615" s="1">
        <v>7</v>
      </c>
      <c r="AO615" s="1">
        <v>4</v>
      </c>
      <c r="AP615" s="1"/>
      <c r="AQ615" s="1"/>
      <c r="AR615" s="1"/>
      <c r="AS615" s="8"/>
      <c r="AT615" s="8"/>
      <c r="AU615" s="8"/>
      <c r="AV615" s="8"/>
      <c r="AW615" s="2"/>
      <c r="AX615" s="2"/>
      <c r="AY615" s="2"/>
      <c r="AZ615" s="2"/>
      <c r="BA615" s="176" t="str">
        <f t="shared" si="592"/>
        <v>Montgomery CD2</v>
      </c>
      <c r="BC615">
        <v>2</v>
      </c>
      <c r="BE615" s="97">
        <v>1</v>
      </c>
      <c r="BF615" s="99"/>
      <c r="BG615" s="176">
        <v>1101</v>
      </c>
      <c r="BH615">
        <f t="shared" si="593"/>
        <v>110102</v>
      </c>
      <c r="BJ615" t="s">
        <v>3279</v>
      </c>
    </row>
    <row r="616" spans="1:67">
      <c r="A616" s="9" t="s">
        <v>393</v>
      </c>
      <c r="B616" t="s">
        <v>283</v>
      </c>
      <c r="C616" s="1">
        <f t="shared" si="583"/>
        <v>7476</v>
      </c>
      <c r="D616" s="1"/>
      <c r="E616" s="1"/>
      <c r="F616" s="1"/>
      <c r="G616" s="1"/>
      <c r="H616" s="1"/>
      <c r="I616" s="1"/>
      <c r="J616" s="1"/>
      <c r="K616" s="1"/>
      <c r="L616" s="1"/>
      <c r="M616" s="7">
        <f>RANK(Z616,(Z616:AB616,AC616:AQ616))</f>
        <v>5</v>
      </c>
      <c r="N616" s="7">
        <f>RANK(AA616,(Z616:AB616,AC616:AQ616))</f>
        <v>6</v>
      </c>
      <c r="O616" s="7">
        <f>IF(AB616&gt;0,RANK(AB616,(Z616:AB616,AC616:AQ616)),0)</f>
        <v>2</v>
      </c>
      <c r="P616" s="7"/>
      <c r="Q616" s="1">
        <f t="shared" si="584"/>
        <v>833</v>
      </c>
      <c r="R616" s="2">
        <f t="shared" si="585"/>
        <v>0.11142322097378277</v>
      </c>
      <c r="S616" s="2"/>
      <c r="T616" s="2">
        <f t="shared" si="586"/>
        <v>7.4906367041198504E-2</v>
      </c>
      <c r="U616" s="2">
        <f t="shared" si="587"/>
        <v>5.8855002675227393E-3</v>
      </c>
      <c r="V616" s="2">
        <f t="shared" si="588"/>
        <v>0.24705724986623864</v>
      </c>
      <c r="W616" s="2">
        <f t="shared" si="589"/>
        <v>0.17776886035313003</v>
      </c>
      <c r="X616" s="2">
        <f t="shared" si="590"/>
        <v>0.35848047084002138</v>
      </c>
      <c r="Y616" s="2">
        <f t="shared" si="591"/>
        <v>0.13590155163188872</v>
      </c>
      <c r="Z616" s="1">
        <v>560</v>
      </c>
      <c r="AA616" s="1">
        <v>44</v>
      </c>
      <c r="AB616" s="1">
        <v>1847</v>
      </c>
      <c r="AC616" s="1">
        <v>1329</v>
      </c>
      <c r="AD616" s="1">
        <v>2680</v>
      </c>
      <c r="AE616" s="1">
        <v>928</v>
      </c>
      <c r="AF616" s="1">
        <v>9</v>
      </c>
      <c r="AG616" s="1">
        <v>10</v>
      </c>
      <c r="AH616" s="1">
        <v>15</v>
      </c>
      <c r="AI616" s="1">
        <v>41</v>
      </c>
      <c r="AK616" s="1"/>
      <c r="AL616" s="1">
        <v>8</v>
      </c>
      <c r="AN616" s="1">
        <v>2</v>
      </c>
      <c r="AO616" s="1">
        <v>3</v>
      </c>
      <c r="AP616" s="1"/>
      <c r="AQ616" s="1"/>
      <c r="AR616" s="1"/>
      <c r="AS616" s="8"/>
      <c r="AT616" s="8"/>
      <c r="AU616" s="8"/>
      <c r="AV616" s="8"/>
      <c r="AW616" s="2"/>
      <c r="AX616" s="2"/>
      <c r="AY616" s="2"/>
      <c r="AZ616" s="2"/>
      <c r="BA616" s="176" t="str">
        <f t="shared" si="592"/>
        <v>Montgomery CD3</v>
      </c>
      <c r="BC616">
        <v>3</v>
      </c>
      <c r="BE616" s="97">
        <v>1</v>
      </c>
      <c r="BF616" s="99"/>
      <c r="BG616" s="176">
        <v>1101</v>
      </c>
      <c r="BH616">
        <f t="shared" si="593"/>
        <v>110103</v>
      </c>
      <c r="BJ616" t="s">
        <v>3279</v>
      </c>
    </row>
    <row r="617" spans="1:67" s="176" customFormat="1">
      <c r="A617" s="9" t="s">
        <v>393</v>
      </c>
      <c r="B617" s="176" t="s">
        <v>283</v>
      </c>
      <c r="C617" s="1">
        <f>SUM(Z617:AQ617)</f>
        <v>657</v>
      </c>
      <c r="D617" s="1"/>
      <c r="E617" s="1"/>
      <c r="F617" s="1"/>
      <c r="G617" s="1"/>
      <c r="H617" s="1"/>
      <c r="I617" s="1"/>
      <c r="J617" s="1"/>
      <c r="K617" s="1"/>
      <c r="L617" s="1"/>
      <c r="M617" s="7">
        <f>RANK(Z617,(Z617:AB617,AC617:AQ617))</f>
        <v>5</v>
      </c>
      <c r="N617" s="7">
        <f>RANK(AA617,(Z617:AB617,AC617:AQ617))</f>
        <v>7</v>
      </c>
      <c r="O617" s="7">
        <f>IF(AB617&gt;0,RANK(AB617,(Z617:AB617,AC617:AQ617)),0)</f>
        <v>4</v>
      </c>
      <c r="P617" s="7"/>
      <c r="Q617" s="1">
        <f>MAX(Z617:AG617)-LARGE(Z617:AG617,2)</f>
        <v>166</v>
      </c>
      <c r="R617" s="2">
        <f t="shared" si="585"/>
        <v>0.25266362252663621</v>
      </c>
      <c r="S617" s="2"/>
      <c r="T617" s="2">
        <f>IF($C617=0,"-",Z617/$C617)</f>
        <v>5.1750380517503802E-2</v>
      </c>
      <c r="U617" s="2">
        <f>IF($C617=0,"-",AA617/$C617)</f>
        <v>1.5220700152207001E-2</v>
      </c>
      <c r="V617" s="2">
        <f>IF($C617=0,"-",AB617/$C617)</f>
        <v>0.1050228310502283</v>
      </c>
      <c r="W617" s="2">
        <f>IF($C617=0,"-",AC617/$C617)</f>
        <v>0.19178082191780821</v>
      </c>
      <c r="X617" s="2">
        <f t="shared" si="590"/>
        <v>0.44444444444444442</v>
      </c>
      <c r="Y617" s="2">
        <f t="shared" si="591"/>
        <v>0.19178082191780821</v>
      </c>
      <c r="Z617" s="1">
        <v>34</v>
      </c>
      <c r="AA617" s="1">
        <v>10</v>
      </c>
      <c r="AB617" s="1">
        <v>69</v>
      </c>
      <c r="AC617" s="1">
        <v>126</v>
      </c>
      <c r="AD617" s="1">
        <v>292</v>
      </c>
      <c r="AE617" s="1">
        <v>104</v>
      </c>
      <c r="AF617" s="1">
        <v>1</v>
      </c>
      <c r="AG617" s="1">
        <v>2</v>
      </c>
      <c r="AH617" s="1">
        <v>2</v>
      </c>
      <c r="AI617" s="1">
        <v>14</v>
      </c>
      <c r="AJ617" s="1"/>
      <c r="AK617" s="1"/>
      <c r="AL617" s="1">
        <v>3</v>
      </c>
      <c r="AM617" s="1"/>
      <c r="AN617" s="1">
        <v>0</v>
      </c>
      <c r="AO617" s="1">
        <v>0</v>
      </c>
      <c r="AP617" s="1"/>
      <c r="AQ617" s="1"/>
      <c r="AR617" s="1"/>
      <c r="AS617" s="8"/>
      <c r="AT617" s="8"/>
      <c r="AU617" s="8"/>
      <c r="AV617" s="8"/>
      <c r="AW617" s="2"/>
      <c r="AX617" s="2"/>
      <c r="AY617" s="2"/>
      <c r="AZ617" s="2"/>
      <c r="BA617" s="176" t="str">
        <f t="shared" si="592"/>
        <v>Montgomery CD7</v>
      </c>
      <c r="BC617" s="176">
        <v>7</v>
      </c>
      <c r="BE617" s="97">
        <v>1</v>
      </c>
      <c r="BF617" s="99"/>
      <c r="BG617" s="176">
        <v>1101</v>
      </c>
      <c r="BH617" s="176">
        <f>BG617*100+BC617</f>
        <v>110107</v>
      </c>
      <c r="BJ617" s="176" t="s">
        <v>3279</v>
      </c>
    </row>
    <row r="618" spans="1:67">
      <c r="A618" s="9" t="s">
        <v>2947</v>
      </c>
      <c r="B618" t="s">
        <v>283</v>
      </c>
      <c r="C618" s="1">
        <f t="shared" si="583"/>
        <v>14000</v>
      </c>
      <c r="D618" s="1"/>
      <c r="E618" s="1"/>
      <c r="F618" s="1"/>
      <c r="G618" s="1"/>
      <c r="H618" s="1"/>
      <c r="I618" s="1"/>
      <c r="J618" s="1"/>
      <c r="K618" s="1"/>
      <c r="L618" s="1"/>
      <c r="M618" s="7">
        <f>RANK(Z618,(Z618:AB618,AC618:AQ618))</f>
        <v>5</v>
      </c>
      <c r="N618" s="7">
        <f>RANK(AA618,(Z618:AB618,AC618:AQ618))</f>
        <v>7</v>
      </c>
      <c r="O618" s="7">
        <f>IF(AB618&gt;0,RANK(AB618,(Z618:AB618,AC618:AQ618)),0)</f>
        <v>3</v>
      </c>
      <c r="P618" s="7"/>
      <c r="Q618" s="1">
        <f t="shared" si="584"/>
        <v>1435</v>
      </c>
      <c r="R618" s="2">
        <f t="shared" si="585"/>
        <v>0.10249999999999999</v>
      </c>
      <c r="S618" s="2"/>
      <c r="T618" s="2">
        <f t="shared" si="586"/>
        <v>4.9714285714285711E-2</v>
      </c>
      <c r="U618" s="2">
        <f t="shared" si="587"/>
        <v>4.4999999999999997E-3</v>
      </c>
      <c r="V618" s="2">
        <f t="shared" si="588"/>
        <v>0.21928571428571428</v>
      </c>
      <c r="W618" s="2">
        <f t="shared" si="589"/>
        <v>0.25078571428571428</v>
      </c>
      <c r="X618" s="2">
        <f t="shared" si="590"/>
        <v>0.35328571428571426</v>
      </c>
      <c r="Y618" s="2">
        <f t="shared" si="591"/>
        <v>0.1224285714285715</v>
      </c>
      <c r="Z618" s="1">
        <v>696</v>
      </c>
      <c r="AA618" s="1">
        <v>63</v>
      </c>
      <c r="AB618" s="1">
        <v>3070</v>
      </c>
      <c r="AC618" s="1">
        <v>3511</v>
      </c>
      <c r="AD618" s="1">
        <v>4946</v>
      </c>
      <c r="AE618" s="1">
        <v>1495</v>
      </c>
      <c r="AF618" s="1">
        <v>6</v>
      </c>
      <c r="AG618" s="1">
        <v>14</v>
      </c>
      <c r="AH618" s="1">
        <v>21</v>
      </c>
      <c r="AI618" s="1">
        <v>127</v>
      </c>
      <c r="AK618" s="1"/>
      <c r="AL618" s="1">
        <v>38</v>
      </c>
      <c r="AN618" s="1">
        <v>9</v>
      </c>
      <c r="AO618" s="1">
        <v>4</v>
      </c>
      <c r="AP618" s="1"/>
      <c r="AQ618" s="1"/>
      <c r="AR618" s="1"/>
      <c r="AS618" s="8"/>
      <c r="AT618" s="8"/>
      <c r="AU618" s="8"/>
      <c r="AV618" s="8"/>
      <c r="AW618" s="2"/>
      <c r="AX618" s="2"/>
      <c r="AY618" s="2"/>
      <c r="AZ618" s="2"/>
      <c r="BA618" s="176" t="str">
        <f t="shared" si="592"/>
        <v>Tuscaloosa CD4</v>
      </c>
      <c r="BC618">
        <v>4</v>
      </c>
      <c r="BE618" s="97">
        <v>1</v>
      </c>
      <c r="BF618" s="99"/>
      <c r="BG618" s="176">
        <v>1125</v>
      </c>
      <c r="BH618">
        <f t="shared" si="593"/>
        <v>112504</v>
      </c>
      <c r="BJ618" t="s">
        <v>3279</v>
      </c>
    </row>
    <row r="619" spans="1:67" s="176" customFormat="1">
      <c r="A619" s="9" t="s">
        <v>2947</v>
      </c>
      <c r="B619" s="176" t="s">
        <v>283</v>
      </c>
      <c r="C619" s="1">
        <f>SUM(Z619:AQ619)</f>
        <v>17102</v>
      </c>
      <c r="D619" s="1"/>
      <c r="E619" s="1"/>
      <c r="F619" s="1"/>
      <c r="G619" s="1"/>
      <c r="H619" s="1"/>
      <c r="I619" s="1"/>
      <c r="J619" s="1"/>
      <c r="K619" s="1"/>
      <c r="L619" s="1"/>
      <c r="M619" s="7">
        <f>RANK(Z619,(Z619:AB619,AC619:AQ619))</f>
        <v>5</v>
      </c>
      <c r="N619" s="7">
        <f>RANK(AA619,(Z619:AB619,AC619:AQ619))</f>
        <v>7</v>
      </c>
      <c r="O619" s="7">
        <f>IF(AB619&gt;0,RANK(AB619,(Z619:AB619,AC619:AQ619)),0)</f>
        <v>3</v>
      </c>
      <c r="P619" s="7"/>
      <c r="Q619" s="1">
        <f>MAX(Z619:AG619)-LARGE(Z619:AG619,2)</f>
        <v>2425</v>
      </c>
      <c r="R619" s="2">
        <f t="shared" si="585"/>
        <v>0.14179628113670917</v>
      </c>
      <c r="S619" s="2"/>
      <c r="T619" s="2">
        <f>IF($C619=0,"-",Z619/$C619)</f>
        <v>4.0053794877792072E-2</v>
      </c>
      <c r="U619" s="2">
        <f>IF($C619=0,"-",AA619/$C619)</f>
        <v>3.8007250613963277E-3</v>
      </c>
      <c r="V619" s="2">
        <f>IF($C619=0,"-",AB619/$C619)</f>
        <v>0.19091334346860017</v>
      </c>
      <c r="W619" s="2">
        <f>IF($C619=0,"-",AC619/$C619)</f>
        <v>0.25032159981288737</v>
      </c>
      <c r="X619" s="2">
        <f t="shared" si="590"/>
        <v>0.39211788094959654</v>
      </c>
      <c r="Y619" s="2">
        <f t="shared" si="591"/>
        <v>0.12279265582972754</v>
      </c>
      <c r="Z619" s="1">
        <v>685</v>
      </c>
      <c r="AA619" s="1">
        <v>65</v>
      </c>
      <c r="AB619" s="1">
        <v>3265</v>
      </c>
      <c r="AC619" s="1">
        <v>4281</v>
      </c>
      <c r="AD619" s="1">
        <v>6706</v>
      </c>
      <c r="AE619" s="1">
        <v>1815</v>
      </c>
      <c r="AF619" s="1">
        <v>9</v>
      </c>
      <c r="AG619" s="1">
        <v>15</v>
      </c>
      <c r="AH619" s="1">
        <v>46</v>
      </c>
      <c r="AI619" s="1">
        <v>148</v>
      </c>
      <c r="AJ619" s="1"/>
      <c r="AK619" s="1"/>
      <c r="AL619" s="1">
        <v>53</v>
      </c>
      <c r="AM619" s="1"/>
      <c r="AN619" s="1">
        <v>9</v>
      </c>
      <c r="AO619" s="1">
        <v>5</v>
      </c>
      <c r="AP619" s="1"/>
      <c r="AQ619" s="1"/>
      <c r="AR619" s="1"/>
      <c r="AS619" s="8"/>
      <c r="AT619" s="8"/>
      <c r="AU619" s="8"/>
      <c r="AV619" s="8"/>
      <c r="AW619" s="2"/>
      <c r="AX619" s="2"/>
      <c r="AY619" s="2"/>
      <c r="AZ619" s="2"/>
      <c r="BA619" s="176" t="str">
        <f t="shared" si="592"/>
        <v>Tuscaloosa CD7</v>
      </c>
      <c r="BC619" s="176">
        <v>7</v>
      </c>
      <c r="BE619" s="97">
        <v>1</v>
      </c>
      <c r="BF619" s="99"/>
      <c r="BG619" s="176">
        <v>1125</v>
      </c>
      <c r="BH619" s="176">
        <f>BG619*100+BC619</f>
        <v>112507</v>
      </c>
      <c r="BJ619" s="176" t="s">
        <v>3279</v>
      </c>
    </row>
    <row r="620" spans="1:67">
      <c r="BF620" s="99"/>
      <c r="BG620"/>
    </row>
    <row r="621" spans="1:67">
      <c r="A621" s="48" t="s">
        <v>3</v>
      </c>
      <c r="C621" s="2"/>
      <c r="D621" s="2"/>
      <c r="E621" s="2"/>
      <c r="F621" s="2"/>
      <c r="G621" s="2"/>
      <c r="H621" s="2"/>
      <c r="I621" s="2"/>
      <c r="J621" s="2"/>
      <c r="K621" s="2"/>
      <c r="L621" s="2"/>
      <c r="M621" s="7"/>
      <c r="N621" s="2"/>
      <c r="O621" s="2"/>
      <c r="P621" s="2"/>
      <c r="T621" s="2"/>
      <c r="U621" s="2"/>
      <c r="V621" s="2"/>
      <c r="W621" s="2"/>
      <c r="X621" s="2"/>
      <c r="Y621" s="2"/>
      <c r="AK621" s="1"/>
      <c r="AL621" s="1"/>
      <c r="AN621" s="1"/>
      <c r="AO621" s="1"/>
      <c r="AP621" s="1"/>
      <c r="AQ621" s="1"/>
      <c r="AR621" s="1"/>
      <c r="AS621" s="8"/>
      <c r="AT621" s="8"/>
      <c r="AU621" s="8"/>
      <c r="AV621" s="8"/>
      <c r="AW621" s="2"/>
      <c r="AX621" s="2"/>
      <c r="AY621" s="2"/>
      <c r="AZ621" s="2"/>
      <c r="BF621" s="99"/>
      <c r="BG621"/>
    </row>
    <row r="622" spans="1:67">
      <c r="A622" t="s">
        <v>614</v>
      </c>
      <c r="B622" t="s">
        <v>539</v>
      </c>
      <c r="C622" s="1">
        <f t="shared" ref="C622:C643" si="594">SUM(Z622:AQ622)</f>
        <v>1422</v>
      </c>
      <c r="D622" s="1"/>
      <c r="E622" s="1"/>
      <c r="F622" s="1"/>
      <c r="G622" s="1"/>
      <c r="H622" s="1"/>
      <c r="I622" s="1"/>
      <c r="J622" s="1"/>
      <c r="K622" s="1"/>
      <c r="L622" s="1"/>
      <c r="M622" s="7">
        <f>RANK(Z622,(Z622:AB622,AC622:AQ622))</f>
        <v>4</v>
      </c>
      <c r="N622" s="7">
        <f>RANK(AA622,(Z622:AB622,AC622:AQ622))</f>
        <v>6</v>
      </c>
      <c r="O622" s="7">
        <f>IF(AB622&gt;0,RANK(AB622,(Z622:AB622,AC622:AQ622)),0)</f>
        <v>3</v>
      </c>
      <c r="P622" s="7"/>
      <c r="Q622" s="1">
        <f t="shared" ref="Q622:Q643" si="595">MAX(Z622:AG622)-LARGE(Z622:AG622,2)</f>
        <v>320</v>
      </c>
      <c r="R622" s="2">
        <f t="shared" ref="R622:R643" si="596">Q622/C622</f>
        <v>0.22503516174402249</v>
      </c>
      <c r="S622" s="2"/>
      <c r="T622" s="2">
        <f t="shared" ref="T622:T643" si="597">IF($C622=0,"-",Z622/$C622)</f>
        <v>5.7665260196905765E-2</v>
      </c>
      <c r="U622" s="2">
        <f t="shared" ref="U622:U643" si="598">IF($C622=0,"-",AA622/$C622)</f>
        <v>7.7355836849507739E-3</v>
      </c>
      <c r="V622" s="2">
        <f t="shared" ref="V622:V643" si="599">IF($C622=0,"-",AB622/$C622)</f>
        <v>9.774964838255977E-2</v>
      </c>
      <c r="W622" s="2">
        <f t="shared" ref="W622:W643" si="600">IF($C622=0,"-",AC622/$C622)</f>
        <v>0.28621659634317864</v>
      </c>
      <c r="X622" s="2">
        <f t="shared" ref="X622:X643" si="601">IF($C622=0,"-",AD622/$C622)</f>
        <v>0.51125175808720114</v>
      </c>
      <c r="Y622" s="2">
        <f t="shared" ref="Y622:Y643" si="602">IF(C622=0,"-",(1-T622-U622-V622-W622-X622))</f>
        <v>3.9381153305203975E-2</v>
      </c>
      <c r="Z622" s="1">
        <v>82</v>
      </c>
      <c r="AA622" s="1">
        <v>11</v>
      </c>
      <c r="AB622" s="1">
        <v>139</v>
      </c>
      <c r="AC622" s="1">
        <v>407</v>
      </c>
      <c r="AD622" s="1">
        <v>727</v>
      </c>
      <c r="AE622" s="1">
        <v>36</v>
      </c>
      <c r="AF622" s="1">
        <v>2</v>
      </c>
      <c r="AG622" s="1">
        <v>2</v>
      </c>
      <c r="AH622" s="1">
        <v>2</v>
      </c>
      <c r="AK622" s="1">
        <f t="shared" ref="AK622:AK633" si="603">SUM(BM622:CB622)</f>
        <v>1</v>
      </c>
      <c r="AL622" s="1">
        <v>9</v>
      </c>
      <c r="AN622" s="1">
        <v>3</v>
      </c>
      <c r="AO622" s="1">
        <v>1</v>
      </c>
      <c r="AP622" s="1">
        <v>0</v>
      </c>
      <c r="AQ622" s="1"/>
      <c r="AR622" s="1"/>
      <c r="AS622" s="7"/>
      <c r="AT622" s="7"/>
      <c r="AU622" s="7"/>
      <c r="AV622" s="7"/>
      <c r="AW622" s="2"/>
      <c r="AX622" s="2"/>
      <c r="AY622" s="2"/>
      <c r="AZ622" s="2"/>
      <c r="BA622" t="s">
        <v>3308</v>
      </c>
      <c r="BC622">
        <v>1</v>
      </c>
      <c r="BE622" s="97">
        <v>4</v>
      </c>
      <c r="BF622" s="99"/>
      <c r="BG622" s="179">
        <v>4007</v>
      </c>
      <c r="BH622">
        <f t="shared" si="593"/>
        <v>400701</v>
      </c>
      <c r="BJ622" t="s">
        <v>3279</v>
      </c>
      <c r="BN622">
        <v>1</v>
      </c>
    </row>
    <row r="623" spans="1:67">
      <c r="A623" t="s">
        <v>614</v>
      </c>
      <c r="B623" t="s">
        <v>539</v>
      </c>
      <c r="C623" s="1">
        <f t="shared" si="594"/>
        <v>5927</v>
      </c>
      <c r="D623" s="1"/>
      <c r="E623" s="1"/>
      <c r="F623" s="1"/>
      <c r="G623" s="1"/>
      <c r="H623" s="1"/>
      <c r="I623" s="1"/>
      <c r="J623" s="1"/>
      <c r="K623" s="1"/>
      <c r="L623" s="1"/>
      <c r="M623" s="7">
        <f>RANK(Z623,(Z623:AB623,AC623:AQ623))</f>
        <v>4</v>
      </c>
      <c r="N623" s="7">
        <f>RANK(AA623,(Z623:AB623,AC623:AQ623))</f>
        <v>6</v>
      </c>
      <c r="O623" s="7">
        <f>IF(AB623&gt;0,RANK(AB623,(Z623:AB623,AC623:AQ623)),0)</f>
        <v>3</v>
      </c>
      <c r="P623" s="7"/>
      <c r="Q623" s="1">
        <f t="shared" si="595"/>
        <v>1624</v>
      </c>
      <c r="R623" s="2">
        <f t="shared" si="596"/>
        <v>0.27400033743883923</v>
      </c>
      <c r="S623" s="2"/>
      <c r="T623" s="2">
        <f t="shared" si="597"/>
        <v>7.4742702885102069E-2</v>
      </c>
      <c r="U623" s="2">
        <f t="shared" si="598"/>
        <v>4.2179854901299137E-3</v>
      </c>
      <c r="V623" s="2">
        <f t="shared" si="599"/>
        <v>9.2626961363252908E-2</v>
      </c>
      <c r="W623" s="2">
        <f t="shared" si="600"/>
        <v>0.25881558967437152</v>
      </c>
      <c r="X623" s="2">
        <f t="shared" si="601"/>
        <v>0.53281592711321069</v>
      </c>
      <c r="Y623" s="2">
        <f t="shared" si="602"/>
        <v>3.6780833473933017E-2</v>
      </c>
      <c r="Z623" s="1">
        <v>443</v>
      </c>
      <c r="AA623" s="1">
        <v>25</v>
      </c>
      <c r="AB623" s="1">
        <v>549</v>
      </c>
      <c r="AC623" s="1">
        <v>1534</v>
      </c>
      <c r="AD623" s="1">
        <v>3158</v>
      </c>
      <c r="AE623" s="1">
        <v>170</v>
      </c>
      <c r="AF623" s="1">
        <v>11</v>
      </c>
      <c r="AG623" s="1">
        <v>2</v>
      </c>
      <c r="AH623" s="1">
        <v>11</v>
      </c>
      <c r="AK623" s="1">
        <f t="shared" si="603"/>
        <v>1</v>
      </c>
      <c r="AL623" s="1">
        <v>13</v>
      </c>
      <c r="AN623" s="1">
        <v>8</v>
      </c>
      <c r="AO623" s="1">
        <v>0</v>
      </c>
      <c r="AP623" s="1">
        <v>2</v>
      </c>
      <c r="AQ623" s="1"/>
      <c r="AR623" s="1"/>
      <c r="AS623" s="7"/>
      <c r="AT623" s="7"/>
      <c r="AU623" s="7"/>
      <c r="AV623" s="7"/>
      <c r="AW623" s="2"/>
      <c r="AX623" s="2"/>
      <c r="AY623" s="2"/>
      <c r="AZ623" s="2"/>
      <c r="BA623" t="s">
        <v>3309</v>
      </c>
      <c r="BC623">
        <v>4</v>
      </c>
      <c r="BE623" s="97">
        <v>4</v>
      </c>
      <c r="BF623" s="99"/>
      <c r="BG623" s="179">
        <v>4007</v>
      </c>
      <c r="BH623">
        <f t="shared" si="593"/>
        <v>400704</v>
      </c>
      <c r="BJ623" t="s">
        <v>3279</v>
      </c>
      <c r="BN623">
        <v>1</v>
      </c>
    </row>
    <row r="624" spans="1:67" s="154" customFormat="1">
      <c r="A624" s="154" t="s">
        <v>1654</v>
      </c>
      <c r="B624" s="154" t="s">
        <v>539</v>
      </c>
      <c r="C624" s="1">
        <f>SUM(Z624:AQ624)</f>
        <v>12</v>
      </c>
      <c r="D624" s="1"/>
      <c r="E624" s="1"/>
      <c r="F624" s="1"/>
      <c r="G624" s="1"/>
      <c r="H624" s="1"/>
      <c r="I624" s="1"/>
      <c r="J624" s="1"/>
      <c r="K624" s="1"/>
      <c r="L624" s="1"/>
      <c r="M624" s="7">
        <f>RANK(Z624,(Z624:AB624,AC624:AQ624))</f>
        <v>3</v>
      </c>
      <c r="N624" s="7">
        <f>RANK(AA624,(Z624:AB624,AC624:AQ624))</f>
        <v>3</v>
      </c>
      <c r="O624" s="7">
        <f>IF(AB624&gt;0,RANK(AB624,(Z624:AB624,AC624:AQ624)),0)</f>
        <v>0</v>
      </c>
      <c r="P624" s="7"/>
      <c r="Q624" s="1">
        <f>MAX(Z624:AG624)-LARGE(Z624:AG624,2)</f>
        <v>4</v>
      </c>
      <c r="R624" s="2">
        <f t="shared" si="596"/>
        <v>0.33333333333333331</v>
      </c>
      <c r="S624" s="2"/>
      <c r="T624" s="2">
        <f t="shared" ref="T624:W625" si="604">IF($C624=0,"-",Z624/$C624)</f>
        <v>0</v>
      </c>
      <c r="U624" s="2">
        <f t="shared" si="604"/>
        <v>0</v>
      </c>
      <c r="V624" s="2">
        <f t="shared" si="604"/>
        <v>0</v>
      </c>
      <c r="W624" s="2">
        <f t="shared" si="604"/>
        <v>0.66666666666666663</v>
      </c>
      <c r="X624" s="2">
        <f t="shared" si="601"/>
        <v>0.33333333333333331</v>
      </c>
      <c r="Y624" s="2">
        <f t="shared" si="602"/>
        <v>5.5511151231257827E-17</v>
      </c>
      <c r="Z624" s="1">
        <v>0</v>
      </c>
      <c r="AA624" s="1">
        <v>0</v>
      </c>
      <c r="AB624" s="1">
        <v>0</v>
      </c>
      <c r="AC624" s="1">
        <v>8</v>
      </c>
      <c r="AD624" s="1">
        <v>4</v>
      </c>
      <c r="AE624" s="1">
        <v>0</v>
      </c>
      <c r="AF624" s="1">
        <v>0</v>
      </c>
      <c r="AG624" s="1">
        <v>0</v>
      </c>
      <c r="AH624" s="1">
        <v>0</v>
      </c>
      <c r="AI624" s="1"/>
      <c r="AJ624" s="1"/>
      <c r="AK624" s="1">
        <f t="shared" si="603"/>
        <v>0</v>
      </c>
      <c r="AL624" s="1">
        <v>0</v>
      </c>
      <c r="AM624" s="1"/>
      <c r="AN624" s="1">
        <v>0</v>
      </c>
      <c r="AO624" s="1">
        <v>0</v>
      </c>
      <c r="AP624" s="1">
        <v>0</v>
      </c>
      <c r="AQ624" s="1"/>
      <c r="AR624" s="1"/>
      <c r="AS624" s="7"/>
      <c r="AT624" s="7"/>
      <c r="AU624" s="7"/>
      <c r="AV624" s="7"/>
      <c r="AW624" s="2"/>
      <c r="AX624" s="2"/>
      <c r="AY624" s="2"/>
      <c r="AZ624" s="2"/>
      <c r="BA624" s="154" t="s">
        <v>2345</v>
      </c>
      <c r="BC624" s="154">
        <v>1</v>
      </c>
      <c r="BE624" s="97">
        <v>4</v>
      </c>
      <c r="BF624" s="99"/>
      <c r="BG624" s="179">
        <v>4013</v>
      </c>
      <c r="BH624" s="154">
        <f>BG624*100+BC624</f>
        <v>401301</v>
      </c>
      <c r="BJ624" s="154" t="s">
        <v>3279</v>
      </c>
      <c r="BN624" s="1">
        <v>0</v>
      </c>
      <c r="BO624" s="1"/>
    </row>
    <row r="625" spans="1:67" s="154" customFormat="1">
      <c r="A625" s="154" t="s">
        <v>1654</v>
      </c>
      <c r="B625" s="154" t="s">
        <v>539</v>
      </c>
      <c r="C625" s="1">
        <f>SUM(Z625:AQ625)</f>
        <v>11035</v>
      </c>
      <c r="D625" s="1"/>
      <c r="E625" s="1"/>
      <c r="F625" s="1"/>
      <c r="G625" s="1"/>
      <c r="H625" s="1"/>
      <c r="I625" s="1"/>
      <c r="J625" s="1"/>
      <c r="K625" s="1"/>
      <c r="L625" s="1"/>
      <c r="M625" s="7">
        <f>RANK(Z625,(Z625:AB625,AC625:AQ625))</f>
        <v>4</v>
      </c>
      <c r="N625" s="7">
        <f>RANK(AA625,(Z625:AB625,AC625:AQ625))</f>
        <v>6</v>
      </c>
      <c r="O625" s="7">
        <f>IF(AB625&gt;0,RANK(AB625,(Z625:AB625,AC625:AQ625)),0)</f>
        <v>3</v>
      </c>
      <c r="P625" s="7"/>
      <c r="Q625" s="1">
        <f>MAX(Z625:AG625)-LARGE(Z625:AG625,2)</f>
        <v>2198</v>
      </c>
      <c r="R625" s="2">
        <f t="shared" si="596"/>
        <v>0.19918441323062983</v>
      </c>
      <c r="S625" s="2"/>
      <c r="T625" s="2">
        <f t="shared" si="604"/>
        <v>6.7693701857725413E-2</v>
      </c>
      <c r="U625" s="2">
        <f t="shared" si="604"/>
        <v>7.9746261893973713E-3</v>
      </c>
      <c r="V625" s="2">
        <f t="shared" si="604"/>
        <v>0.1086542818305392</v>
      </c>
      <c r="W625" s="2">
        <f t="shared" si="604"/>
        <v>0.28735840507476212</v>
      </c>
      <c r="X625" s="2">
        <f t="shared" si="601"/>
        <v>0.48654281830539192</v>
      </c>
      <c r="Y625" s="2">
        <f t="shared" si="602"/>
        <v>4.1776166742184095E-2</v>
      </c>
      <c r="Z625" s="1">
        <v>747</v>
      </c>
      <c r="AA625" s="1">
        <v>88</v>
      </c>
      <c r="AB625" s="1">
        <v>1199</v>
      </c>
      <c r="AC625" s="1">
        <v>3171</v>
      </c>
      <c r="AD625" s="1">
        <v>5369</v>
      </c>
      <c r="AE625" s="1">
        <v>338</v>
      </c>
      <c r="AF625" s="1">
        <v>11</v>
      </c>
      <c r="AG625" s="1">
        <v>9</v>
      </c>
      <c r="AH625" s="1">
        <v>45</v>
      </c>
      <c r="AI625" s="1"/>
      <c r="AJ625" s="1"/>
      <c r="AK625" s="1">
        <f t="shared" si="603"/>
        <v>1</v>
      </c>
      <c r="AL625" s="1">
        <v>33</v>
      </c>
      <c r="AM625" s="1"/>
      <c r="AN625" s="1">
        <v>6</v>
      </c>
      <c r="AO625" s="1">
        <v>8</v>
      </c>
      <c r="AP625" s="1">
        <v>10</v>
      </c>
      <c r="AQ625" s="1"/>
      <c r="AR625" s="1"/>
      <c r="AS625" s="7"/>
      <c r="AT625" s="7"/>
      <c r="AU625" s="7"/>
      <c r="AV625" s="7"/>
      <c r="AW625" s="2"/>
      <c r="AX625" s="2"/>
      <c r="AY625" s="2"/>
      <c r="AZ625" s="2"/>
      <c r="BA625" s="154" t="s">
        <v>1761</v>
      </c>
      <c r="BC625" s="154">
        <v>3</v>
      </c>
      <c r="BE625" s="97">
        <v>4</v>
      </c>
      <c r="BF625" s="99"/>
      <c r="BG625" s="179">
        <v>4013</v>
      </c>
      <c r="BH625" s="154">
        <f>BG625*100+BC625</f>
        <v>401303</v>
      </c>
      <c r="BJ625" s="154" t="s">
        <v>3279</v>
      </c>
      <c r="BN625" s="1">
        <v>1</v>
      </c>
      <c r="BO625" s="1"/>
    </row>
    <row r="626" spans="1:67">
      <c r="A626" t="s">
        <v>1654</v>
      </c>
      <c r="B626" t="s">
        <v>539</v>
      </c>
      <c r="C626" s="1">
        <f t="shared" si="594"/>
        <v>6175</v>
      </c>
      <c r="D626" s="1"/>
      <c r="E626" s="1"/>
      <c r="F626" s="1"/>
      <c r="G626" s="1"/>
      <c r="H626" s="1"/>
      <c r="I626" s="1"/>
      <c r="J626" s="1"/>
      <c r="K626" s="1"/>
      <c r="L626" s="1"/>
      <c r="M626" s="7">
        <f>RANK(Z626,(Z626:AB626,AC626:AQ626))</f>
        <v>4</v>
      </c>
      <c r="N626" s="7">
        <f>RANK(AA626,(Z626:AB626,AC626:AQ626))</f>
        <v>6</v>
      </c>
      <c r="O626" s="7">
        <f>IF(AB626&gt;0,RANK(AB626,(Z626:AB626,AC626:AQ626)),0)</f>
        <v>3</v>
      </c>
      <c r="P626" s="7"/>
      <c r="Q626" s="1">
        <f t="shared" si="595"/>
        <v>1842</v>
      </c>
      <c r="R626" s="2">
        <f t="shared" si="596"/>
        <v>0.2982995951417004</v>
      </c>
      <c r="S626" s="2"/>
      <c r="T626" s="2">
        <f t="shared" si="597"/>
        <v>7.4817813765182192E-2</v>
      </c>
      <c r="U626" s="2">
        <f t="shared" si="598"/>
        <v>5.9919028340080973E-3</v>
      </c>
      <c r="V626" s="2">
        <f t="shared" si="599"/>
        <v>0.10574898785425101</v>
      </c>
      <c r="W626" s="2">
        <f t="shared" si="600"/>
        <v>0.24048582995951417</v>
      </c>
      <c r="X626" s="2">
        <f t="shared" si="601"/>
        <v>0.53878542510121452</v>
      </c>
      <c r="Y626" s="2">
        <f t="shared" si="602"/>
        <v>3.4170040485830055E-2</v>
      </c>
      <c r="Z626" s="1">
        <v>462</v>
      </c>
      <c r="AA626" s="1">
        <v>37</v>
      </c>
      <c r="AB626" s="1">
        <v>653</v>
      </c>
      <c r="AC626" s="1">
        <v>1485</v>
      </c>
      <c r="AD626" s="1">
        <v>3327</v>
      </c>
      <c r="AE626" s="1">
        <v>152</v>
      </c>
      <c r="AF626" s="1">
        <v>12</v>
      </c>
      <c r="AG626" s="1">
        <v>6</v>
      </c>
      <c r="AH626" s="1">
        <v>18</v>
      </c>
      <c r="AK626" s="1">
        <f t="shared" si="603"/>
        <v>1</v>
      </c>
      <c r="AL626" s="1">
        <v>9</v>
      </c>
      <c r="AN626" s="1">
        <v>3</v>
      </c>
      <c r="AO626" s="1">
        <v>5</v>
      </c>
      <c r="AP626" s="1">
        <v>5</v>
      </c>
      <c r="AQ626" s="1"/>
      <c r="AR626" s="1"/>
      <c r="AS626" s="7"/>
      <c r="AT626" s="7"/>
      <c r="AU626" s="7"/>
      <c r="AV626" s="7"/>
      <c r="AW626" s="2"/>
      <c r="AX626" s="2"/>
      <c r="AY626" s="2"/>
      <c r="AZ626" s="2"/>
      <c r="BA626" t="s">
        <v>2710</v>
      </c>
      <c r="BC626">
        <v>4</v>
      </c>
      <c r="BE626" s="97">
        <v>4</v>
      </c>
      <c r="BF626" s="99"/>
      <c r="BG626" s="179">
        <v>4013</v>
      </c>
      <c r="BH626">
        <f t="shared" si="593"/>
        <v>401304</v>
      </c>
      <c r="BJ626" t="s">
        <v>3279</v>
      </c>
      <c r="BN626" s="1">
        <v>1</v>
      </c>
      <c r="BO626" s="1"/>
    </row>
    <row r="627" spans="1:67">
      <c r="A627" t="s">
        <v>1654</v>
      </c>
      <c r="B627" t="s">
        <v>539</v>
      </c>
      <c r="C627" s="1">
        <f t="shared" si="594"/>
        <v>94057</v>
      </c>
      <c r="D627" s="1"/>
      <c r="E627" s="1"/>
      <c r="F627" s="1"/>
      <c r="G627" s="1"/>
      <c r="H627" s="1"/>
      <c r="I627" s="1"/>
      <c r="J627" s="1"/>
      <c r="K627" s="1"/>
      <c r="L627" s="1"/>
      <c r="M627" s="7">
        <f>RANK(Z627,(Z627:AB627,AC627:AQ627))</f>
        <v>4</v>
      </c>
      <c r="N627" s="7">
        <f>RANK(AA627,(Z627:AB627,AC627:AQ627))</f>
        <v>6</v>
      </c>
      <c r="O627" s="7">
        <f>IF(AB627&gt;0,RANK(AB627,(Z627:AB627,AC627:AQ627)),0)</f>
        <v>3</v>
      </c>
      <c r="P627" s="7"/>
      <c r="Q627" s="1">
        <f t="shared" si="595"/>
        <v>8385</v>
      </c>
      <c r="R627" s="2">
        <f t="shared" si="596"/>
        <v>8.9148069787469295E-2</v>
      </c>
      <c r="S627" s="2"/>
      <c r="T627" s="2">
        <f t="shared" si="597"/>
        <v>9.9397174054031062E-2</v>
      </c>
      <c r="U627" s="2">
        <f t="shared" si="598"/>
        <v>5.7624631872162622E-3</v>
      </c>
      <c r="V627" s="2">
        <f t="shared" si="599"/>
        <v>0.12403117258683564</v>
      </c>
      <c r="W627" s="2">
        <f t="shared" si="600"/>
        <v>0.32271920218590855</v>
      </c>
      <c r="X627" s="2">
        <f t="shared" si="601"/>
        <v>0.41186727197337786</v>
      </c>
      <c r="Y627" s="2">
        <f t="shared" si="602"/>
        <v>3.6222716012630662E-2</v>
      </c>
      <c r="Z627" s="1">
        <v>9349</v>
      </c>
      <c r="AA627" s="1">
        <v>542</v>
      </c>
      <c r="AB627" s="1">
        <v>11666</v>
      </c>
      <c r="AC627" s="1">
        <v>30354</v>
      </c>
      <c r="AD627" s="1">
        <v>38739</v>
      </c>
      <c r="AE627" s="1">
        <v>2375</v>
      </c>
      <c r="AF627" s="1">
        <v>177</v>
      </c>
      <c r="AG627" s="1">
        <v>107</v>
      </c>
      <c r="AH627" s="1">
        <v>387</v>
      </c>
      <c r="AK627" s="1">
        <f t="shared" si="603"/>
        <v>22</v>
      </c>
      <c r="AL627" s="1">
        <v>165</v>
      </c>
      <c r="AN627" s="1">
        <v>83</v>
      </c>
      <c r="AO627" s="1">
        <v>42</v>
      </c>
      <c r="AP627" s="1">
        <v>49</v>
      </c>
      <c r="AQ627" s="1"/>
      <c r="AR627" s="1"/>
      <c r="AS627" s="7"/>
      <c r="AT627" s="7"/>
      <c r="AU627" s="7"/>
      <c r="AV627" s="7"/>
      <c r="AW627" s="2"/>
      <c r="AX627" s="2"/>
      <c r="AY627" s="2"/>
      <c r="AZ627" s="2"/>
      <c r="BA627" t="s">
        <v>71</v>
      </c>
      <c r="BC627">
        <v>5</v>
      </c>
      <c r="BE627" s="97">
        <v>4</v>
      </c>
      <c r="BF627" s="99"/>
      <c r="BG627" s="179">
        <v>4013</v>
      </c>
      <c r="BH627">
        <f t="shared" si="593"/>
        <v>401305</v>
      </c>
      <c r="BJ627" t="s">
        <v>3279</v>
      </c>
      <c r="BN627" s="1">
        <v>22</v>
      </c>
      <c r="BO627" s="1"/>
    </row>
    <row r="628" spans="1:67">
      <c r="A628" t="s">
        <v>1654</v>
      </c>
      <c r="B628" t="s">
        <v>539</v>
      </c>
      <c r="C628" s="1">
        <f t="shared" si="594"/>
        <v>94181</v>
      </c>
      <c r="D628" s="1"/>
      <c r="E628" s="1"/>
      <c r="F628" s="1"/>
      <c r="G628" s="1"/>
      <c r="H628" s="1"/>
      <c r="I628" s="1"/>
      <c r="J628" s="1"/>
      <c r="K628" s="1"/>
      <c r="L628" s="1"/>
      <c r="M628" s="7">
        <f>RANK(Z628,(Z628:AB628,AC628:AQ628))</f>
        <v>3</v>
      </c>
      <c r="N628" s="7">
        <f>RANK(AA628,(Z628:AB628,AC628:AQ628))</f>
        <v>6</v>
      </c>
      <c r="O628" s="7">
        <f>IF(AB628&gt;0,RANK(AB628,(Z628:AB628,AC628:AQ628)),0)</f>
        <v>4</v>
      </c>
      <c r="P628" s="7"/>
      <c r="Q628" s="1">
        <f t="shared" si="595"/>
        <v>23974</v>
      </c>
      <c r="R628" s="2">
        <f t="shared" si="596"/>
        <v>0.25455240441277965</v>
      </c>
      <c r="S628" s="2"/>
      <c r="T628" s="2">
        <f t="shared" si="597"/>
        <v>0.14101570380437667</v>
      </c>
      <c r="U628" s="2">
        <f t="shared" si="598"/>
        <v>6.0946475403743858E-3</v>
      </c>
      <c r="V628" s="2">
        <f t="shared" si="599"/>
        <v>0.13704462683556132</v>
      </c>
      <c r="W628" s="2">
        <f t="shared" si="600"/>
        <v>0.21645554835901085</v>
      </c>
      <c r="X628" s="2">
        <f t="shared" si="601"/>
        <v>0.47100795277179047</v>
      </c>
      <c r="Y628" s="2">
        <f t="shared" si="602"/>
        <v>2.8381520688886386E-2</v>
      </c>
      <c r="Z628" s="1">
        <v>13281</v>
      </c>
      <c r="AA628" s="1">
        <v>574</v>
      </c>
      <c r="AB628" s="1">
        <v>12907</v>
      </c>
      <c r="AC628" s="1">
        <v>20386</v>
      </c>
      <c r="AD628" s="1">
        <v>44360</v>
      </c>
      <c r="AE628" s="1">
        <v>1694</v>
      </c>
      <c r="AF628" s="1">
        <v>197</v>
      </c>
      <c r="AG628" s="1">
        <v>141</v>
      </c>
      <c r="AH628" s="1">
        <v>305</v>
      </c>
      <c r="AK628" s="1">
        <f t="shared" si="603"/>
        <v>32</v>
      </c>
      <c r="AL628" s="1">
        <v>126</v>
      </c>
      <c r="AN628" s="1">
        <v>61</v>
      </c>
      <c r="AO628" s="1">
        <v>75</v>
      </c>
      <c r="AP628" s="1">
        <v>42</v>
      </c>
      <c r="AQ628" s="1"/>
      <c r="AR628" s="1"/>
      <c r="AS628" s="7"/>
      <c r="AT628" s="7"/>
      <c r="AU628" s="7"/>
      <c r="AV628" s="7"/>
      <c r="AW628" s="2"/>
      <c r="AX628" s="2"/>
      <c r="AY628" s="2"/>
      <c r="AZ628" s="2"/>
      <c r="BA628" t="s">
        <v>2463</v>
      </c>
      <c r="BC628">
        <v>6</v>
      </c>
      <c r="BE628" s="97">
        <v>4</v>
      </c>
      <c r="BF628" s="99"/>
      <c r="BG628" s="179">
        <v>4013</v>
      </c>
      <c r="BH628">
        <f t="shared" si="593"/>
        <v>401306</v>
      </c>
      <c r="BJ628" t="s">
        <v>3279</v>
      </c>
      <c r="BN628" s="1">
        <v>32</v>
      </c>
      <c r="BO628" s="1"/>
    </row>
    <row r="629" spans="1:67" s="154" customFormat="1">
      <c r="A629" s="154" t="s">
        <v>1654</v>
      </c>
      <c r="B629" s="154" t="s">
        <v>539</v>
      </c>
      <c r="C629" s="1">
        <f>SUM(Z629:AQ629)</f>
        <v>16462</v>
      </c>
      <c r="D629" s="1"/>
      <c r="E629" s="1"/>
      <c r="F629" s="1"/>
      <c r="G629" s="1"/>
      <c r="H629" s="1"/>
      <c r="I629" s="1"/>
      <c r="J629" s="1"/>
      <c r="K629" s="1"/>
      <c r="L629" s="1"/>
      <c r="M629" s="7">
        <f>RANK(Z629,(Z629:AB629,AC629:AQ629))</f>
        <v>4</v>
      </c>
      <c r="N629" s="7">
        <f>RANK(AA629,(Z629:AB629,AC629:AQ629))</f>
        <v>6</v>
      </c>
      <c r="O629" s="7">
        <f>IF(AB629&gt;0,RANK(AB629,(Z629:AB629,AC629:AQ629)),0)</f>
        <v>3</v>
      </c>
      <c r="P629" s="7"/>
      <c r="Q629" s="1">
        <f>MAX(Z629:AG629)-LARGE(Z629:AG629,2)</f>
        <v>3014</v>
      </c>
      <c r="R629" s="2">
        <f t="shared" si="596"/>
        <v>0.18308832462641234</v>
      </c>
      <c r="S629" s="2"/>
      <c r="T629" s="2">
        <f t="shared" ref="T629:W630" si="605">IF($C629=0,"-",Z629/$C629)</f>
        <v>9.7436520471388649E-2</v>
      </c>
      <c r="U629" s="2">
        <f t="shared" si="605"/>
        <v>1.2635159761875835E-2</v>
      </c>
      <c r="V629" s="2">
        <f t="shared" si="605"/>
        <v>0.12404325112380027</v>
      </c>
      <c r="W629" s="2">
        <f t="shared" si="605"/>
        <v>0.26691774996962703</v>
      </c>
      <c r="X629" s="2">
        <f t="shared" si="601"/>
        <v>0.45000607459603936</v>
      </c>
      <c r="Y629" s="2">
        <f t="shared" si="602"/>
        <v>4.8961244077268873E-2</v>
      </c>
      <c r="Z629" s="1">
        <v>1604</v>
      </c>
      <c r="AA629" s="1">
        <v>208</v>
      </c>
      <c r="AB629" s="1">
        <v>2042</v>
      </c>
      <c r="AC629" s="1">
        <v>4394</v>
      </c>
      <c r="AD629" s="1">
        <v>7408</v>
      </c>
      <c r="AE629" s="1">
        <v>485</v>
      </c>
      <c r="AF629" s="1">
        <v>60</v>
      </c>
      <c r="AG629" s="1">
        <v>40</v>
      </c>
      <c r="AH629" s="1">
        <v>94</v>
      </c>
      <c r="AI629" s="1"/>
      <c r="AJ629" s="1"/>
      <c r="AK629" s="1">
        <f t="shared" si="603"/>
        <v>11</v>
      </c>
      <c r="AL629" s="1">
        <v>46</v>
      </c>
      <c r="AM629" s="1"/>
      <c r="AN629" s="1">
        <v>17</v>
      </c>
      <c r="AO629" s="1">
        <v>28</v>
      </c>
      <c r="AP629" s="1">
        <v>25</v>
      </c>
      <c r="AQ629" s="1"/>
      <c r="AR629" s="1"/>
      <c r="AS629" s="7"/>
      <c r="AT629" s="7"/>
      <c r="AU629" s="7"/>
      <c r="AV629" s="7"/>
      <c r="AW629" s="2"/>
      <c r="AX629" s="2"/>
      <c r="AY629" s="2"/>
      <c r="AZ629" s="2"/>
      <c r="BA629" s="154" t="s">
        <v>431</v>
      </c>
      <c r="BC629" s="154">
        <v>7</v>
      </c>
      <c r="BE629" s="97">
        <v>4</v>
      </c>
      <c r="BF629" s="99"/>
      <c r="BG629" s="179">
        <v>4013</v>
      </c>
      <c r="BH629" s="154">
        <f>BG629*100+BC629</f>
        <v>401307</v>
      </c>
      <c r="BJ629" s="154" t="s">
        <v>3279</v>
      </c>
      <c r="BN629" s="1">
        <v>11</v>
      </c>
      <c r="BO629" s="1"/>
    </row>
    <row r="630" spans="1:67" s="154" customFormat="1">
      <c r="A630" s="154" t="s">
        <v>1654</v>
      </c>
      <c r="B630" s="154" t="s">
        <v>539</v>
      </c>
      <c r="C630" s="1">
        <f>SUM(Z630:AQ630)</f>
        <v>91746</v>
      </c>
      <c r="D630" s="1"/>
      <c r="E630" s="1"/>
      <c r="F630" s="1"/>
      <c r="G630" s="1"/>
      <c r="H630" s="1"/>
      <c r="I630" s="1"/>
      <c r="J630" s="1"/>
      <c r="K630" s="1"/>
      <c r="L630" s="1"/>
      <c r="M630" s="7">
        <f>RANK(Z630,(Z630:AB630,AC630:AQ630))</f>
        <v>4</v>
      </c>
      <c r="N630" s="7">
        <f>RANK(AA630,(Z630:AB630,AC630:AQ630))</f>
        <v>6</v>
      </c>
      <c r="O630" s="7">
        <f>IF(AB630&gt;0,RANK(AB630,(Z630:AB630,AC630:AQ630)),0)</f>
        <v>3</v>
      </c>
      <c r="P630" s="7"/>
      <c r="Q630" s="1">
        <f>MAX(Z630:AG630)-LARGE(Z630:AG630,2)</f>
        <v>21625</v>
      </c>
      <c r="R630" s="2">
        <f t="shared" si="596"/>
        <v>0.2357050988598958</v>
      </c>
      <c r="S630" s="2"/>
      <c r="T630" s="2">
        <f t="shared" si="605"/>
        <v>9.7650033788939022E-2</v>
      </c>
      <c r="U630" s="2">
        <f t="shared" si="605"/>
        <v>7.1937741154927733E-3</v>
      </c>
      <c r="V630" s="2">
        <f t="shared" si="605"/>
        <v>0.12849606522355198</v>
      </c>
      <c r="W630" s="2">
        <f t="shared" si="605"/>
        <v>0.24720423778693348</v>
      </c>
      <c r="X630" s="2">
        <f t="shared" si="601"/>
        <v>0.48290933664682928</v>
      </c>
      <c r="Y630" s="2">
        <f t="shared" si="602"/>
        <v>3.6546552438253499E-2</v>
      </c>
      <c r="Z630" s="1">
        <v>8959</v>
      </c>
      <c r="AA630" s="1">
        <v>660</v>
      </c>
      <c r="AB630" s="1">
        <v>11789</v>
      </c>
      <c r="AC630" s="1">
        <v>22680</v>
      </c>
      <c r="AD630" s="1">
        <v>44305</v>
      </c>
      <c r="AE630" s="1">
        <v>2379</v>
      </c>
      <c r="AF630" s="1">
        <v>167</v>
      </c>
      <c r="AG630" s="1">
        <v>157</v>
      </c>
      <c r="AH630" s="1">
        <v>271</v>
      </c>
      <c r="AI630" s="1"/>
      <c r="AJ630" s="1"/>
      <c r="AK630" s="1">
        <f t="shared" si="603"/>
        <v>24</v>
      </c>
      <c r="AL630" s="1">
        <v>202</v>
      </c>
      <c r="AM630" s="1"/>
      <c r="AN630" s="1">
        <v>65</v>
      </c>
      <c r="AO630" s="1">
        <v>55</v>
      </c>
      <c r="AP630" s="1">
        <v>33</v>
      </c>
      <c r="AQ630" s="1"/>
      <c r="AR630" s="1"/>
      <c r="AS630" s="7"/>
      <c r="AT630" s="7"/>
      <c r="AU630" s="7"/>
      <c r="AV630" s="7"/>
      <c r="AW630" s="2"/>
      <c r="AX630" s="2"/>
      <c r="AY630" s="2"/>
      <c r="AZ630" s="2"/>
      <c r="BA630" s="154" t="s">
        <v>3302</v>
      </c>
      <c r="BC630" s="154">
        <v>8</v>
      </c>
      <c r="BE630" s="97">
        <v>4</v>
      </c>
      <c r="BF630" s="99"/>
      <c r="BG630" s="179">
        <v>4013</v>
      </c>
      <c r="BH630" s="154">
        <f>BG630*100+BC630</f>
        <v>401308</v>
      </c>
      <c r="BJ630" s="154" t="s">
        <v>3279</v>
      </c>
      <c r="BN630" s="1">
        <v>24</v>
      </c>
      <c r="BO630" s="1"/>
    </row>
    <row r="631" spans="1:67">
      <c r="A631" t="s">
        <v>1654</v>
      </c>
      <c r="B631" t="s">
        <v>539</v>
      </c>
      <c r="C631" s="1">
        <f t="shared" si="594"/>
        <v>56277</v>
      </c>
      <c r="D631" s="1"/>
      <c r="E631" s="1"/>
      <c r="F631" s="1"/>
      <c r="G631" s="1"/>
      <c r="H631" s="1"/>
      <c r="I631" s="1"/>
      <c r="J631" s="1"/>
      <c r="K631" s="1"/>
      <c r="L631" s="1"/>
      <c r="M631" s="7">
        <f>RANK(Z631,(Z631:AB631,AC631:AQ631))</f>
        <v>3</v>
      </c>
      <c r="N631" s="7">
        <f>RANK(AA631,(Z631:AB631,AC631:AQ631))</f>
        <v>6</v>
      </c>
      <c r="O631" s="7">
        <f>IF(AB631&gt;0,RANK(AB631,(Z631:AB631,AC631:AQ631)),0)</f>
        <v>4</v>
      </c>
      <c r="P631" s="7"/>
      <c r="Q631" s="1">
        <f t="shared" si="595"/>
        <v>7521</v>
      </c>
      <c r="R631" s="2">
        <f t="shared" si="596"/>
        <v>0.13364251825790288</v>
      </c>
      <c r="S631" s="2"/>
      <c r="T631" s="2">
        <f t="shared" si="597"/>
        <v>0.15036338113261191</v>
      </c>
      <c r="U631" s="2">
        <f t="shared" si="598"/>
        <v>9.8263944417790565E-3</v>
      </c>
      <c r="V631" s="2">
        <f t="shared" si="599"/>
        <v>0.14732483963253193</v>
      </c>
      <c r="W631" s="2">
        <f t="shared" si="600"/>
        <v>0.25946656715887484</v>
      </c>
      <c r="X631" s="2">
        <f t="shared" si="601"/>
        <v>0.39310908541677775</v>
      </c>
      <c r="Y631" s="2">
        <f t="shared" si="602"/>
        <v>3.9909732217424498E-2</v>
      </c>
      <c r="Z631" s="1">
        <v>8462</v>
      </c>
      <c r="AA631" s="1">
        <v>553</v>
      </c>
      <c r="AB631" s="1">
        <v>8291</v>
      </c>
      <c r="AC631" s="1">
        <v>14602</v>
      </c>
      <c r="AD631" s="1">
        <v>22123</v>
      </c>
      <c r="AE631" s="1">
        <v>1361</v>
      </c>
      <c r="AF631" s="1">
        <v>149</v>
      </c>
      <c r="AG631" s="1">
        <v>118</v>
      </c>
      <c r="AH631" s="1">
        <v>323</v>
      </c>
      <c r="AK631" s="1">
        <f t="shared" si="603"/>
        <v>33</v>
      </c>
      <c r="AL631" s="1">
        <v>109</v>
      </c>
      <c r="AN631" s="1">
        <v>48</v>
      </c>
      <c r="AO631" s="1">
        <v>65</v>
      </c>
      <c r="AP631" s="1">
        <v>40</v>
      </c>
      <c r="AQ631" s="1"/>
      <c r="AR631" s="1"/>
      <c r="AS631" s="7"/>
      <c r="AT631" s="7"/>
      <c r="AU631" s="7"/>
      <c r="AV631" s="7"/>
      <c r="AW631" s="2"/>
      <c r="AX631" s="2"/>
      <c r="AY631" s="2"/>
      <c r="AZ631" s="2"/>
      <c r="BA631" t="s">
        <v>3301</v>
      </c>
      <c r="BC631">
        <v>9</v>
      </c>
      <c r="BE631" s="97">
        <v>4</v>
      </c>
      <c r="BF631" s="99"/>
      <c r="BG631" s="179">
        <v>4013</v>
      </c>
      <c r="BH631">
        <f t="shared" si="593"/>
        <v>401309</v>
      </c>
      <c r="BJ631" t="s">
        <v>3279</v>
      </c>
      <c r="BN631" s="1">
        <v>33</v>
      </c>
      <c r="BO631" s="1"/>
    </row>
    <row r="632" spans="1:67" s="154" customFormat="1">
      <c r="A632" s="154" t="s">
        <v>1110</v>
      </c>
      <c r="B632" s="154" t="s">
        <v>539</v>
      </c>
      <c r="C632" s="1">
        <f t="shared" si="594"/>
        <v>26</v>
      </c>
      <c r="D632" s="1"/>
      <c r="E632" s="1"/>
      <c r="F632" s="1"/>
      <c r="G632" s="1"/>
      <c r="H632" s="1"/>
      <c r="I632" s="1"/>
      <c r="J632" s="1"/>
      <c r="K632" s="1"/>
      <c r="L632" s="1"/>
      <c r="M632" s="7">
        <f>RANK(Z632,(Z632:AB632,AC632:AQ632))</f>
        <v>4</v>
      </c>
      <c r="N632" s="7">
        <f>RANK(AA632,(Z632:AB632,AC632:AQ632))</f>
        <v>4</v>
      </c>
      <c r="O632" s="7">
        <f>IF(AB632&gt;0,RANK(AB632,(Z632:AB632,AC632:AQ632)),0)</f>
        <v>3</v>
      </c>
      <c r="P632" s="7"/>
      <c r="Q632" s="1">
        <f t="shared" si="595"/>
        <v>19</v>
      </c>
      <c r="R632" s="2">
        <f t="shared" si="596"/>
        <v>0.73076923076923073</v>
      </c>
      <c r="S632" s="2"/>
      <c r="T632" s="2">
        <f t="shared" si="597"/>
        <v>0</v>
      </c>
      <c r="U632" s="2">
        <f t="shared" si="598"/>
        <v>0</v>
      </c>
      <c r="V632" s="2">
        <f t="shared" si="599"/>
        <v>3.8461538461538464E-2</v>
      </c>
      <c r="W632" s="2">
        <f t="shared" si="600"/>
        <v>0.84615384615384615</v>
      </c>
      <c r="X632" s="2">
        <f t="shared" si="601"/>
        <v>0.11538461538461539</v>
      </c>
      <c r="Y632" s="2">
        <f t="shared" si="602"/>
        <v>2.7755575615628914E-17</v>
      </c>
      <c r="Z632" s="1">
        <v>0</v>
      </c>
      <c r="AA632" s="1">
        <v>0</v>
      </c>
      <c r="AB632" s="1">
        <v>1</v>
      </c>
      <c r="AC632" s="1">
        <v>22</v>
      </c>
      <c r="AD632" s="1">
        <v>3</v>
      </c>
      <c r="AE632" s="1">
        <v>0</v>
      </c>
      <c r="AF632" s="1">
        <v>0</v>
      </c>
      <c r="AG632" s="1">
        <v>0</v>
      </c>
      <c r="AH632" s="1">
        <v>0</v>
      </c>
      <c r="AI632" s="1"/>
      <c r="AJ632" s="1"/>
      <c r="AK632" s="1">
        <f t="shared" si="603"/>
        <v>0</v>
      </c>
      <c r="AL632" s="1">
        <v>0</v>
      </c>
      <c r="AM632" s="1"/>
      <c r="AN632" s="1">
        <v>0</v>
      </c>
      <c r="AO632" s="1">
        <v>0</v>
      </c>
      <c r="AP632" s="1">
        <v>0</v>
      </c>
      <c r="AQ632" s="1"/>
      <c r="AR632" s="1"/>
      <c r="AS632" s="7"/>
      <c r="AT632" s="7"/>
      <c r="AU632" s="7"/>
      <c r="AV632" s="7"/>
      <c r="AW632" s="2"/>
      <c r="AX632" s="2"/>
      <c r="AY632" s="2"/>
      <c r="AZ632" s="2"/>
      <c r="BA632" s="154" t="s">
        <v>3305</v>
      </c>
      <c r="BC632" s="154">
        <v>1</v>
      </c>
      <c r="BE632" s="97">
        <v>4</v>
      </c>
      <c r="BF632" s="99"/>
      <c r="BG632" s="179">
        <v>4015</v>
      </c>
      <c r="BH632" s="154">
        <f t="shared" si="593"/>
        <v>401501</v>
      </c>
      <c r="BJ632" s="154" t="s">
        <v>3279</v>
      </c>
      <c r="BN632" s="225">
        <v>0</v>
      </c>
      <c r="BO632" s="1"/>
    </row>
    <row r="633" spans="1:67" s="154" customFormat="1">
      <c r="A633" s="154" t="s">
        <v>1110</v>
      </c>
      <c r="B633" s="154" t="s">
        <v>539</v>
      </c>
      <c r="C633" s="1">
        <f>SUM(Z633:AQ633)</f>
        <v>25050</v>
      </c>
      <c r="D633" s="1"/>
      <c r="E633" s="1"/>
      <c r="F633" s="1"/>
      <c r="G633" s="1"/>
      <c r="H633" s="1"/>
      <c r="I633" s="1"/>
      <c r="J633" s="1"/>
      <c r="K633" s="1"/>
      <c r="L633" s="1"/>
      <c r="M633" s="7">
        <f>RANK(Z633,(Z633:AB633,AC633:AQ633))</f>
        <v>4</v>
      </c>
      <c r="N633" s="7">
        <f>RANK(AA633,(Z633:AB633,AC633:AQ633))</f>
        <v>6</v>
      </c>
      <c r="O633" s="7">
        <f>IF(AB633&gt;0,RANK(AB633,(Z633:AB633,AC633:AQ633)),0)</f>
        <v>3</v>
      </c>
      <c r="P633" s="7"/>
      <c r="Q633" s="1">
        <f>MAX(Z633:AG633)-LARGE(Z633:AG633,2)</f>
        <v>10613</v>
      </c>
      <c r="R633" s="2">
        <f t="shared" si="596"/>
        <v>0.42367265469061877</v>
      </c>
      <c r="S633" s="2"/>
      <c r="T633" s="2">
        <f>IF($C633=0,"-",Z633/$C633)</f>
        <v>4.9860279441117768E-2</v>
      </c>
      <c r="U633" s="2">
        <f>IF($C633=0,"-",AA633/$C633)</f>
        <v>4.6307385229540921E-3</v>
      </c>
      <c r="V633" s="2">
        <f>IF($C633=0,"-",AB633/$C633)</f>
        <v>5.3772455089820356E-2</v>
      </c>
      <c r="W633" s="2">
        <f>IF($C633=0,"-",AC633/$C633)</f>
        <v>0.22335329341317364</v>
      </c>
      <c r="X633" s="2">
        <f t="shared" si="601"/>
        <v>0.64702594810379244</v>
      </c>
      <c r="Y633" s="2">
        <f t="shared" si="602"/>
        <v>2.1357285429141726E-2</v>
      </c>
      <c r="Z633" s="1">
        <v>1249</v>
      </c>
      <c r="AA633" s="1">
        <v>116</v>
      </c>
      <c r="AB633" s="1">
        <v>1347</v>
      </c>
      <c r="AC633" s="1">
        <v>5595</v>
      </c>
      <c r="AD633" s="1">
        <v>16208</v>
      </c>
      <c r="AE633" s="1">
        <v>332</v>
      </c>
      <c r="AF633" s="1">
        <v>24</v>
      </c>
      <c r="AG633" s="1">
        <v>33</v>
      </c>
      <c r="AH633" s="1">
        <v>63</v>
      </c>
      <c r="AI633" s="1"/>
      <c r="AJ633" s="1"/>
      <c r="AK633" s="1">
        <f t="shared" si="603"/>
        <v>8</v>
      </c>
      <c r="AL633" s="1">
        <v>51</v>
      </c>
      <c r="AM633" s="1"/>
      <c r="AN633" s="1">
        <v>12</v>
      </c>
      <c r="AO633" s="1">
        <v>9</v>
      </c>
      <c r="AP633" s="1">
        <v>3</v>
      </c>
      <c r="AQ633" s="1"/>
      <c r="AR633" s="1"/>
      <c r="AS633" s="7"/>
      <c r="AT633" s="7"/>
      <c r="AU633" s="7"/>
      <c r="AV633" s="7"/>
      <c r="AW633" s="2"/>
      <c r="AX633" s="2"/>
      <c r="AY633" s="2"/>
      <c r="AZ633" s="2"/>
      <c r="BA633" s="154" t="s">
        <v>3306</v>
      </c>
      <c r="BC633" s="154">
        <v>4</v>
      </c>
      <c r="BE633" s="97">
        <v>4</v>
      </c>
      <c r="BF633" s="99"/>
      <c r="BG633" s="179">
        <v>4015</v>
      </c>
      <c r="BH633" s="154">
        <f>BG633*100+BC633</f>
        <v>401504</v>
      </c>
      <c r="BJ633" s="154" t="s">
        <v>3279</v>
      </c>
      <c r="BN633" s="225">
        <v>8</v>
      </c>
      <c r="BO633" s="1"/>
    </row>
    <row r="634" spans="1:67">
      <c r="A634" t="s">
        <v>2389</v>
      </c>
      <c r="B634" t="s">
        <v>539</v>
      </c>
      <c r="C634" s="1">
        <f t="shared" si="594"/>
        <v>16935</v>
      </c>
      <c r="D634" s="1"/>
      <c r="E634" s="1"/>
      <c r="F634" s="1"/>
      <c r="G634" s="1"/>
      <c r="H634" s="1"/>
      <c r="I634" s="1"/>
      <c r="J634" s="1"/>
      <c r="K634" s="1"/>
      <c r="L634" s="1"/>
      <c r="M634" s="7">
        <f>RANK(Z634,(Z634:AB634,AC634:AQ634))</f>
        <v>3</v>
      </c>
      <c r="N634" s="7">
        <f>RANK(AA634,(Z634:AB634,AC634:AQ634))</f>
        <v>6</v>
      </c>
      <c r="O634" s="7">
        <f>IF(AB634&gt;0,RANK(AB634,(Z634:AB634,AC634:AQ634)),0)</f>
        <v>4</v>
      </c>
      <c r="P634" s="7"/>
      <c r="Q634" s="1">
        <f t="shared" si="595"/>
        <v>2083</v>
      </c>
      <c r="R634" s="2">
        <f t="shared" si="596"/>
        <v>0.12299970475346915</v>
      </c>
      <c r="S634" s="2"/>
      <c r="T634" s="2">
        <f t="shared" si="597"/>
        <v>0.12488928255093003</v>
      </c>
      <c r="U634" s="2">
        <f t="shared" si="598"/>
        <v>5.4325361677000292E-3</v>
      </c>
      <c r="V634" s="2">
        <f t="shared" si="599"/>
        <v>0.12016533805727783</v>
      </c>
      <c r="W634" s="2">
        <f t="shared" si="600"/>
        <v>0.29849424269264835</v>
      </c>
      <c r="X634" s="2">
        <f t="shared" si="601"/>
        <v>0.42149394744611751</v>
      </c>
      <c r="Y634" s="2">
        <f t="shared" si="602"/>
        <v>2.9524653085326313E-2</v>
      </c>
      <c r="Z634" s="1">
        <v>2115</v>
      </c>
      <c r="AA634" s="1">
        <v>92</v>
      </c>
      <c r="AB634" s="1">
        <v>2035</v>
      </c>
      <c r="AC634" s="1">
        <v>5055</v>
      </c>
      <c r="AD634" s="1">
        <v>7138</v>
      </c>
      <c r="AE634" s="1">
        <v>349</v>
      </c>
      <c r="AF634" s="1">
        <v>35</v>
      </c>
      <c r="AG634" s="1">
        <v>27</v>
      </c>
      <c r="AH634" s="1">
        <v>36</v>
      </c>
      <c r="AK634" s="1">
        <f>SUM(BM634:CB634)</f>
        <v>3</v>
      </c>
      <c r="AL634" s="1">
        <v>26</v>
      </c>
      <c r="AN634" s="1">
        <v>7</v>
      </c>
      <c r="AO634" s="1">
        <v>9</v>
      </c>
      <c r="AP634" s="1">
        <v>8</v>
      </c>
      <c r="AQ634" s="1"/>
      <c r="AR634" s="1"/>
      <c r="AS634" s="7"/>
      <c r="AT634" s="7"/>
      <c r="AU634" s="7"/>
      <c r="AV634" s="7"/>
      <c r="AW634" s="2"/>
      <c r="AX634" s="2"/>
      <c r="AY634" s="2"/>
      <c r="AZ634" s="2"/>
      <c r="BA634" t="s">
        <v>3312</v>
      </c>
      <c r="BC634">
        <v>1</v>
      </c>
      <c r="BE634" s="97">
        <v>4</v>
      </c>
      <c r="BF634" s="99"/>
      <c r="BG634" s="179">
        <v>4019</v>
      </c>
      <c r="BH634">
        <f t="shared" si="593"/>
        <v>401901</v>
      </c>
      <c r="BJ634" t="s">
        <v>3279</v>
      </c>
      <c r="BN634">
        <v>3</v>
      </c>
      <c r="BO634" s="1"/>
    </row>
    <row r="635" spans="1:67" s="154" customFormat="1">
      <c r="A635" s="154" t="s">
        <v>2389</v>
      </c>
      <c r="B635" s="154" t="s">
        <v>539</v>
      </c>
      <c r="C635" s="1">
        <f>SUM(Z635:AQ635)</f>
        <v>64621</v>
      </c>
      <c r="D635" s="1"/>
      <c r="E635" s="1"/>
      <c r="F635" s="1"/>
      <c r="G635" s="1"/>
      <c r="H635" s="1"/>
      <c r="I635" s="1"/>
      <c r="J635" s="1"/>
      <c r="K635" s="1"/>
      <c r="L635" s="1"/>
      <c r="M635" s="7">
        <f>RANK(Z635,(Z635:AB635,AC635:AQ635))</f>
        <v>3</v>
      </c>
      <c r="N635" s="7">
        <f>RANK(AA635,(Z635:AB635,AC635:AQ635))</f>
        <v>6</v>
      </c>
      <c r="O635" s="7">
        <f>IF(AB635&gt;0,RANK(AB635,(Z635:AB635,AC635:AQ635)),0)</f>
        <v>4</v>
      </c>
      <c r="P635" s="7"/>
      <c r="Q635" s="1">
        <f>MAX(Z635:AG635)-LARGE(Z635:AG635,2)</f>
        <v>9357</v>
      </c>
      <c r="R635" s="2">
        <f t="shared" si="596"/>
        <v>0.14479813063864688</v>
      </c>
      <c r="S635" s="2"/>
      <c r="T635" s="2">
        <f>IF($C635=0,"-",Z635/$C635)</f>
        <v>0.12475820553689977</v>
      </c>
      <c r="U635" s="2">
        <f>IF($C635=0,"-",AA635/$C635)</f>
        <v>7.1339038393092025E-3</v>
      </c>
      <c r="V635" s="2">
        <f>IF($C635=0,"-",AB635/$C635)</f>
        <v>0.11849089305334179</v>
      </c>
      <c r="W635" s="2">
        <f>IF($C635=0,"-",AC635/$C635)</f>
        <v>0.28342179786756627</v>
      </c>
      <c r="X635" s="2">
        <f t="shared" si="601"/>
        <v>0.42821992850621315</v>
      </c>
      <c r="Y635" s="2">
        <f t="shared" si="602"/>
        <v>3.7975271196669769E-2</v>
      </c>
      <c r="Z635" s="1">
        <v>8062</v>
      </c>
      <c r="AA635" s="1">
        <v>461</v>
      </c>
      <c r="AB635" s="1">
        <v>7657</v>
      </c>
      <c r="AC635" s="1">
        <v>18315</v>
      </c>
      <c r="AD635" s="1">
        <v>27672</v>
      </c>
      <c r="AE635" s="1">
        <v>1588</v>
      </c>
      <c r="AF635" s="1">
        <v>175</v>
      </c>
      <c r="AG635" s="1">
        <v>142</v>
      </c>
      <c r="AH635" s="1">
        <v>233</v>
      </c>
      <c r="AI635" s="1"/>
      <c r="AJ635" s="1"/>
      <c r="AK635" s="1">
        <f t="shared" ref="AK635:AK643" si="606">SUM(BM635:CB635)</f>
        <v>29</v>
      </c>
      <c r="AL635" s="1">
        <v>139</v>
      </c>
      <c r="AM635" s="1"/>
      <c r="AN635" s="1">
        <v>63</v>
      </c>
      <c r="AO635" s="1">
        <v>56</v>
      </c>
      <c r="AP635" s="1">
        <v>29</v>
      </c>
      <c r="AQ635" s="1"/>
      <c r="AR635" s="1"/>
      <c r="AS635" s="7"/>
      <c r="AT635" s="7"/>
      <c r="AU635" s="7"/>
      <c r="AV635" s="7"/>
      <c r="AW635" s="2"/>
      <c r="AX635" s="2"/>
      <c r="AY635" s="2"/>
      <c r="AZ635" s="2"/>
      <c r="BA635" s="154" t="s">
        <v>3313</v>
      </c>
      <c r="BC635" s="154">
        <v>2</v>
      </c>
      <c r="BE635" s="97">
        <v>4</v>
      </c>
      <c r="BF635" s="99"/>
      <c r="BG635" s="179">
        <v>4019</v>
      </c>
      <c r="BH635" s="154">
        <f>BG635*100+BC635</f>
        <v>401902</v>
      </c>
      <c r="BJ635" s="154" t="s">
        <v>3279</v>
      </c>
      <c r="BN635" s="154">
        <v>29</v>
      </c>
      <c r="BO635" s="1"/>
    </row>
    <row r="636" spans="1:67">
      <c r="A636" t="s">
        <v>2389</v>
      </c>
      <c r="B636" t="s">
        <v>539</v>
      </c>
      <c r="C636" s="1">
        <f t="shared" si="594"/>
        <v>11614</v>
      </c>
      <c r="D636" s="1"/>
      <c r="E636" s="1"/>
      <c r="F636" s="1"/>
      <c r="G636" s="1"/>
      <c r="H636" s="1"/>
      <c r="I636" s="1"/>
      <c r="J636" s="1"/>
      <c r="K636" s="1"/>
      <c r="L636" s="1"/>
      <c r="M636" s="7">
        <f>RANK(Z636,(Z636:AB636,AC636:AQ636))</f>
        <v>4</v>
      </c>
      <c r="N636" s="7">
        <f>RANK(AA636,(Z636:AB636,AC636:AQ636))</f>
        <v>6</v>
      </c>
      <c r="O636" s="7">
        <f>IF(AB636&gt;0,RANK(AB636,(Z636:AB636,AC636:AQ636)),0)</f>
        <v>3</v>
      </c>
      <c r="P636" s="7"/>
      <c r="Q636" s="1">
        <f t="shared" si="595"/>
        <v>1995</v>
      </c>
      <c r="R636" s="2">
        <f t="shared" si="596"/>
        <v>0.17177544343034268</v>
      </c>
      <c r="S636" s="2"/>
      <c r="T636" s="2">
        <f t="shared" si="597"/>
        <v>7.5770621663509563E-2</v>
      </c>
      <c r="U636" s="2">
        <f t="shared" si="598"/>
        <v>1.0762872395384881E-2</v>
      </c>
      <c r="V636" s="2">
        <f t="shared" si="599"/>
        <v>0.10246254520406406</v>
      </c>
      <c r="W636" s="2">
        <f t="shared" si="600"/>
        <v>0.30084380919579817</v>
      </c>
      <c r="X636" s="2">
        <f t="shared" si="601"/>
        <v>0.47261925262614085</v>
      </c>
      <c r="Y636" s="2">
        <f t="shared" si="602"/>
        <v>3.7540898915102427E-2</v>
      </c>
      <c r="Z636" s="1">
        <v>880</v>
      </c>
      <c r="AA636" s="1">
        <v>125</v>
      </c>
      <c r="AB636" s="1">
        <v>1190</v>
      </c>
      <c r="AC636" s="1">
        <v>3494</v>
      </c>
      <c r="AD636" s="1">
        <v>5489</v>
      </c>
      <c r="AE636" s="1">
        <v>280</v>
      </c>
      <c r="AF636" s="1">
        <v>22</v>
      </c>
      <c r="AG636" s="1">
        <v>20</v>
      </c>
      <c r="AH636" s="1">
        <v>47</v>
      </c>
      <c r="AK636" s="1">
        <f t="shared" si="606"/>
        <v>7</v>
      </c>
      <c r="AL636" s="1">
        <v>22</v>
      </c>
      <c r="AN636" s="1">
        <v>17</v>
      </c>
      <c r="AO636" s="1">
        <v>19</v>
      </c>
      <c r="AP636" s="1">
        <v>2</v>
      </c>
      <c r="AQ636" s="1"/>
      <c r="AR636" s="1"/>
      <c r="AS636" s="7"/>
      <c r="AT636" s="7"/>
      <c r="AU636" s="7"/>
      <c r="AV636" s="7"/>
      <c r="AW636" s="2"/>
      <c r="AX636" s="2"/>
      <c r="AY636" s="2"/>
      <c r="AZ636" s="2"/>
      <c r="BA636" t="s">
        <v>3314</v>
      </c>
      <c r="BC636">
        <v>3</v>
      </c>
      <c r="BE636" s="97">
        <v>4</v>
      </c>
      <c r="BF636" s="99"/>
      <c r="BG636" s="179">
        <v>4019</v>
      </c>
      <c r="BH636">
        <f t="shared" si="593"/>
        <v>401903</v>
      </c>
      <c r="BJ636" t="s">
        <v>3279</v>
      </c>
      <c r="BN636">
        <v>7</v>
      </c>
      <c r="BO636" s="1"/>
    </row>
    <row r="637" spans="1:67">
      <c r="A637" t="s">
        <v>684</v>
      </c>
      <c r="B637" t="s">
        <v>539</v>
      </c>
      <c r="C637" s="1">
        <f t="shared" si="594"/>
        <v>15807</v>
      </c>
      <c r="D637" s="1"/>
      <c r="E637" s="1"/>
      <c r="F637" s="1"/>
      <c r="G637" s="1"/>
      <c r="H637" s="1"/>
      <c r="I637" s="1"/>
      <c r="J637" s="1"/>
      <c r="K637" s="1"/>
      <c r="L637" s="1"/>
      <c r="M637" s="7">
        <f>RANK(Z637,(Z637:AB637,AC637:AQ637))</f>
        <v>4</v>
      </c>
      <c r="N637" s="7">
        <f>RANK(AA637,(Z637:AB637,AC637:AQ637))</f>
        <v>6</v>
      </c>
      <c r="O637" s="7">
        <f>IF(AB637&gt;0,RANK(AB637,(Z637:AB637,AC637:AQ637)),0)</f>
        <v>3</v>
      </c>
      <c r="P637" s="7"/>
      <c r="Q637" s="1">
        <f t="shared" si="595"/>
        <v>3670</v>
      </c>
      <c r="R637" s="2">
        <f t="shared" si="596"/>
        <v>0.23217561839691275</v>
      </c>
      <c r="S637" s="2"/>
      <c r="T637" s="2">
        <f t="shared" si="597"/>
        <v>9.0656038463971661E-2</v>
      </c>
      <c r="U637" s="2">
        <f t="shared" si="598"/>
        <v>6.4528373505408996E-3</v>
      </c>
      <c r="V637" s="2">
        <f t="shared" si="599"/>
        <v>9.4578351363320046E-2</v>
      </c>
      <c r="W637" s="2">
        <f t="shared" si="600"/>
        <v>0.27234769405959386</v>
      </c>
      <c r="X637" s="2">
        <f t="shared" si="601"/>
        <v>0.50452331245650661</v>
      </c>
      <c r="Y637" s="2">
        <f t="shared" si="602"/>
        <v>3.1441766306066987E-2</v>
      </c>
      <c r="Z637" s="1">
        <v>1433</v>
      </c>
      <c r="AA637" s="1">
        <v>102</v>
      </c>
      <c r="AB637" s="1">
        <v>1495</v>
      </c>
      <c r="AC637" s="1">
        <v>4305</v>
      </c>
      <c r="AD637" s="1">
        <v>7975</v>
      </c>
      <c r="AE637" s="1">
        <v>329</v>
      </c>
      <c r="AF637" s="1">
        <v>30</v>
      </c>
      <c r="AG637" s="1">
        <v>19</v>
      </c>
      <c r="AH637" s="1">
        <v>51</v>
      </c>
      <c r="AK637" s="1">
        <f t="shared" si="606"/>
        <v>4</v>
      </c>
      <c r="AL637" s="1">
        <v>40</v>
      </c>
      <c r="AN637" s="1">
        <v>12</v>
      </c>
      <c r="AO637" s="1">
        <v>6</v>
      </c>
      <c r="AP637" s="1">
        <v>6</v>
      </c>
      <c r="AQ637" s="1"/>
      <c r="AR637" s="1"/>
      <c r="AS637" s="7"/>
      <c r="AT637" s="7"/>
      <c r="AU637" s="7"/>
      <c r="AV637" s="7"/>
      <c r="AW637" s="2"/>
      <c r="AX637" s="2"/>
      <c r="AY637" s="2"/>
      <c r="AZ637" s="2"/>
      <c r="BA637" t="s">
        <v>432</v>
      </c>
      <c r="BC637">
        <v>1</v>
      </c>
      <c r="BE637" s="97">
        <v>4</v>
      </c>
      <c r="BF637" s="99"/>
      <c r="BG637" s="179">
        <v>4021</v>
      </c>
      <c r="BH637">
        <f t="shared" si="593"/>
        <v>402101</v>
      </c>
      <c r="BJ637" t="s">
        <v>3279</v>
      </c>
      <c r="BN637" s="1">
        <v>4</v>
      </c>
      <c r="BO637" s="1"/>
    </row>
    <row r="638" spans="1:67">
      <c r="A638" t="s">
        <v>684</v>
      </c>
      <c r="B638" t="s">
        <v>539</v>
      </c>
      <c r="C638" s="1">
        <f t="shared" si="594"/>
        <v>3</v>
      </c>
      <c r="D638" s="1"/>
      <c r="E638" s="1"/>
      <c r="F638" s="1"/>
      <c r="G638" s="1"/>
      <c r="H638" s="1"/>
      <c r="I638" s="1"/>
      <c r="J638" s="1"/>
      <c r="K638" s="1"/>
      <c r="L638" s="1"/>
      <c r="M638" s="7">
        <f>RANK(Z638,(Z638:AB638,AC638:AQ638))</f>
        <v>4</v>
      </c>
      <c r="N638" s="7">
        <f>RANK(AA638,(Z638:AB638,AC638:AQ638))</f>
        <v>4</v>
      </c>
      <c r="O638" s="7">
        <f>IF(AB638&gt;0,RANK(AB638,(Z638:AB638,AC638:AQ638)),0)</f>
        <v>1</v>
      </c>
      <c r="P638" s="7"/>
      <c r="Q638" s="1">
        <f t="shared" si="595"/>
        <v>0</v>
      </c>
      <c r="R638" s="2">
        <f t="shared" si="596"/>
        <v>0</v>
      </c>
      <c r="S638" s="2"/>
      <c r="T638" s="2">
        <f t="shared" si="597"/>
        <v>0</v>
      </c>
      <c r="U638" s="2">
        <f t="shared" si="598"/>
        <v>0</v>
      </c>
      <c r="V638" s="2">
        <f t="shared" si="599"/>
        <v>0.33333333333333331</v>
      </c>
      <c r="W638" s="2">
        <f t="shared" si="600"/>
        <v>0.33333333333333331</v>
      </c>
      <c r="X638" s="2">
        <f t="shared" si="601"/>
        <v>0.33333333333333331</v>
      </c>
      <c r="Y638" s="2">
        <f t="shared" si="602"/>
        <v>1.1102230246251565E-16</v>
      </c>
      <c r="Z638" s="1">
        <v>0</v>
      </c>
      <c r="AA638" s="1">
        <v>0</v>
      </c>
      <c r="AB638" s="1">
        <v>1</v>
      </c>
      <c r="AC638" s="1">
        <v>1</v>
      </c>
      <c r="AD638" s="1">
        <v>1</v>
      </c>
      <c r="AE638" s="1">
        <v>0</v>
      </c>
      <c r="AF638" s="1">
        <v>0</v>
      </c>
      <c r="AG638" s="1">
        <v>0</v>
      </c>
      <c r="AH638" s="1">
        <v>0</v>
      </c>
      <c r="AK638" s="1">
        <f t="shared" si="606"/>
        <v>0</v>
      </c>
      <c r="AL638" s="1">
        <v>0</v>
      </c>
      <c r="AN638" s="1">
        <v>0</v>
      </c>
      <c r="AO638" s="1">
        <v>0</v>
      </c>
      <c r="AP638" s="1">
        <v>0</v>
      </c>
      <c r="AQ638" s="1"/>
      <c r="AR638" s="1"/>
      <c r="AS638" s="7"/>
      <c r="AT638" s="7"/>
      <c r="AU638" s="7"/>
      <c r="AV638" s="7"/>
      <c r="AW638" s="2"/>
      <c r="AX638" s="2"/>
      <c r="AY638" s="2"/>
      <c r="AZ638" s="2"/>
      <c r="BA638" t="s">
        <v>3310</v>
      </c>
      <c r="BC638">
        <v>3</v>
      </c>
      <c r="BE638" s="97">
        <v>4</v>
      </c>
      <c r="BF638" s="99"/>
      <c r="BG638" s="179">
        <v>4021</v>
      </c>
      <c r="BH638">
        <f t="shared" si="593"/>
        <v>402103</v>
      </c>
      <c r="BJ638" t="s">
        <v>3279</v>
      </c>
      <c r="BN638" s="1">
        <v>0</v>
      </c>
      <c r="BO638" s="1"/>
    </row>
    <row r="639" spans="1:67">
      <c r="A639" t="s">
        <v>684</v>
      </c>
      <c r="B639" t="s">
        <v>539</v>
      </c>
      <c r="C639" s="1">
        <f t="shared" si="594"/>
        <v>15611</v>
      </c>
      <c r="D639" s="1"/>
      <c r="E639" s="1"/>
      <c r="F639" s="1"/>
      <c r="G639" s="1"/>
      <c r="H639" s="1"/>
      <c r="I639" s="1"/>
      <c r="J639" s="1"/>
      <c r="K639" s="1"/>
      <c r="L639" s="1"/>
      <c r="M639" s="7">
        <f>RANK(Z639,(Z639:AB639,AC639:AQ639))</f>
        <v>4</v>
      </c>
      <c r="N639" s="7">
        <f>RANK(AA639,(Z639:AB639,AC639:AQ639))</f>
        <v>6</v>
      </c>
      <c r="O639" s="7">
        <f>IF(AB639&gt;0,RANK(AB639,(Z639:AB639,AC639:AQ639)),0)</f>
        <v>3</v>
      </c>
      <c r="P639" s="7"/>
      <c r="Q639" s="1">
        <f t="shared" si="595"/>
        <v>3708</v>
      </c>
      <c r="R639" s="2">
        <f t="shared" si="596"/>
        <v>0.23752482224072768</v>
      </c>
      <c r="S639" s="2"/>
      <c r="T639" s="2">
        <f t="shared" si="597"/>
        <v>7.2320799436294922E-2</v>
      </c>
      <c r="U639" s="2">
        <f t="shared" si="598"/>
        <v>5.9573377746460826E-3</v>
      </c>
      <c r="V639" s="2">
        <f t="shared" si="599"/>
        <v>7.6932931906988661E-2</v>
      </c>
      <c r="W639" s="2">
        <f t="shared" si="600"/>
        <v>0.28620844276471719</v>
      </c>
      <c r="X639" s="2">
        <f t="shared" si="601"/>
        <v>0.52373326500544493</v>
      </c>
      <c r="Y639" s="2">
        <f t="shared" si="602"/>
        <v>3.4847223111908132E-2</v>
      </c>
      <c r="Z639" s="1">
        <v>1129</v>
      </c>
      <c r="AA639" s="1">
        <v>93</v>
      </c>
      <c r="AB639" s="1">
        <v>1201</v>
      </c>
      <c r="AC639" s="1">
        <v>4468</v>
      </c>
      <c r="AD639" s="1">
        <v>8176</v>
      </c>
      <c r="AE639" s="1">
        <v>357</v>
      </c>
      <c r="AF639" s="1">
        <v>23</v>
      </c>
      <c r="AG639" s="1">
        <v>25</v>
      </c>
      <c r="AH639" s="1">
        <v>55</v>
      </c>
      <c r="AK639" s="1">
        <f t="shared" si="606"/>
        <v>7</v>
      </c>
      <c r="AL639" s="1">
        <v>45</v>
      </c>
      <c r="AN639" s="1">
        <v>12</v>
      </c>
      <c r="AO639" s="1">
        <v>15</v>
      </c>
      <c r="AP639" s="1">
        <v>5</v>
      </c>
      <c r="AQ639" s="1"/>
      <c r="AR639" s="1"/>
      <c r="AS639" s="7"/>
      <c r="AT639" s="7"/>
      <c r="AU639" s="7"/>
      <c r="AV639" s="7"/>
      <c r="AW639" s="2"/>
      <c r="AX639" s="2"/>
      <c r="AY639" s="2"/>
      <c r="AZ639" s="2"/>
      <c r="BA639" t="s">
        <v>3311</v>
      </c>
      <c r="BC639">
        <v>4</v>
      </c>
      <c r="BE639" s="97">
        <v>4</v>
      </c>
      <c r="BF639" s="99"/>
      <c r="BG639" s="179">
        <v>4021</v>
      </c>
      <c r="BH639">
        <f t="shared" si="593"/>
        <v>402104</v>
      </c>
      <c r="BJ639" t="s">
        <v>3279</v>
      </c>
      <c r="BN639" s="1">
        <v>7</v>
      </c>
      <c r="BO639" s="1"/>
    </row>
    <row r="640" spans="1:67" s="154" customFormat="1">
      <c r="A640" s="154" t="s">
        <v>2206</v>
      </c>
      <c r="B640" s="154" t="s">
        <v>539</v>
      </c>
      <c r="C640" s="1">
        <f>SUM(Z640:AQ640)</f>
        <v>4188</v>
      </c>
      <c r="D640" s="1"/>
      <c r="E640" s="1"/>
      <c r="F640" s="1"/>
      <c r="G640" s="1"/>
      <c r="H640" s="1"/>
      <c r="I640" s="1"/>
      <c r="J640" s="1"/>
      <c r="K640" s="1"/>
      <c r="L640" s="1"/>
      <c r="M640" s="7">
        <f>RANK(Z640,(Z640:AB640,AC640:AQ640))</f>
        <v>3</v>
      </c>
      <c r="N640" s="7">
        <f>RANK(AA640,(Z640:AB640,AC640:AQ640))</f>
        <v>6</v>
      </c>
      <c r="O640" s="7">
        <f>IF(AB640&gt;0,RANK(AB640,(Z640:AB640,AC640:AQ640)),0)</f>
        <v>4</v>
      </c>
      <c r="P640" s="7"/>
      <c r="Q640" s="1">
        <f>MAX(Z640:AG640)-LARGE(Z640:AG640,2)</f>
        <v>802</v>
      </c>
      <c r="R640" s="2">
        <f t="shared" si="596"/>
        <v>0.19149952244508117</v>
      </c>
      <c r="S640" s="2"/>
      <c r="T640" s="2">
        <f t="shared" ref="T640:W641" si="607">IF($C640=0,"-",Z640/$C640)</f>
        <v>0.11556829035339064</v>
      </c>
      <c r="U640" s="2">
        <f t="shared" si="607"/>
        <v>6.9245463228271254E-3</v>
      </c>
      <c r="V640" s="2">
        <f t="shared" si="607"/>
        <v>9.3361986628462276E-2</v>
      </c>
      <c r="W640" s="2">
        <f t="shared" si="607"/>
        <v>0.27674307545367716</v>
      </c>
      <c r="X640" s="2">
        <f t="shared" si="601"/>
        <v>0.46824259789875838</v>
      </c>
      <c r="Y640" s="2">
        <f t="shared" si="602"/>
        <v>3.9159503342884372E-2</v>
      </c>
      <c r="Z640" s="1">
        <v>484</v>
      </c>
      <c r="AA640" s="1">
        <v>29</v>
      </c>
      <c r="AB640" s="1">
        <v>391</v>
      </c>
      <c r="AC640" s="1">
        <v>1159</v>
      </c>
      <c r="AD640" s="1">
        <v>1961</v>
      </c>
      <c r="AE640" s="1">
        <v>114</v>
      </c>
      <c r="AF640" s="1">
        <v>15</v>
      </c>
      <c r="AG640" s="1">
        <v>3</v>
      </c>
      <c r="AH640" s="1">
        <v>12</v>
      </c>
      <c r="AI640" s="1"/>
      <c r="AJ640" s="1"/>
      <c r="AK640" s="1">
        <f t="shared" si="606"/>
        <v>0</v>
      </c>
      <c r="AL640" s="1">
        <v>9</v>
      </c>
      <c r="AM640" s="1"/>
      <c r="AN640" s="1">
        <v>1</v>
      </c>
      <c r="AO640" s="1">
        <v>6</v>
      </c>
      <c r="AP640" s="1">
        <v>4</v>
      </c>
      <c r="AQ640" s="1"/>
      <c r="AR640" s="1"/>
      <c r="AS640" s="7"/>
      <c r="AT640" s="7"/>
      <c r="AU640" s="7"/>
      <c r="AV640" s="7"/>
      <c r="AW640" s="2"/>
      <c r="AX640" s="2"/>
      <c r="AY640" s="2"/>
      <c r="AZ640" s="2"/>
      <c r="BA640" s="154" t="s">
        <v>52</v>
      </c>
      <c r="BC640" s="154">
        <v>1</v>
      </c>
      <c r="BE640" s="97">
        <v>4</v>
      </c>
      <c r="BF640" s="99"/>
      <c r="BG640" s="179">
        <v>4025</v>
      </c>
      <c r="BH640" s="154">
        <f>BG640*100+BC640</f>
        <v>402501</v>
      </c>
      <c r="BJ640" s="154" t="s">
        <v>3279</v>
      </c>
      <c r="BN640" s="1">
        <v>0</v>
      </c>
    </row>
    <row r="641" spans="1:66" s="154" customFormat="1">
      <c r="A641" s="154" t="s">
        <v>2206</v>
      </c>
      <c r="B641" s="154" t="s">
        <v>539</v>
      </c>
      <c r="C641" s="1">
        <f>SUM(Z641:AQ641)</f>
        <v>34986</v>
      </c>
      <c r="D641" s="1"/>
      <c r="E641" s="1"/>
      <c r="F641" s="1"/>
      <c r="G641" s="1"/>
      <c r="H641" s="1"/>
      <c r="I641" s="1"/>
      <c r="J641" s="1"/>
      <c r="K641" s="1"/>
      <c r="L641" s="1"/>
      <c r="M641" s="7">
        <f>RANK(Z641,(Z641:AB641,AC641:AQ641))</f>
        <v>3</v>
      </c>
      <c r="N641" s="7">
        <f>RANK(AA641,(Z641:AB641,AC641:AQ641))</f>
        <v>6</v>
      </c>
      <c r="O641" s="7">
        <f>IF(AB641&gt;0,RANK(AB641,(Z641:AB641,AC641:AQ641)),0)</f>
        <v>4</v>
      </c>
      <c r="P641" s="7"/>
      <c r="Q641" s="1">
        <f>MAX(Z641:AG641)-LARGE(Z641:AG641,2)</f>
        <v>5748</v>
      </c>
      <c r="R641" s="2">
        <f t="shared" si="596"/>
        <v>0.16429428914422911</v>
      </c>
      <c r="S641" s="2"/>
      <c r="T641" s="2">
        <f t="shared" si="607"/>
        <v>8.8864117075401594E-2</v>
      </c>
      <c r="U641" s="2">
        <f t="shared" si="607"/>
        <v>5.7737380666552339E-3</v>
      </c>
      <c r="V641" s="2">
        <f t="shared" si="607"/>
        <v>8.5605670839764475E-2</v>
      </c>
      <c r="W641" s="2">
        <f t="shared" si="607"/>
        <v>0.30895215228948725</v>
      </c>
      <c r="X641" s="2">
        <f t="shared" si="601"/>
        <v>0.47324644143371636</v>
      </c>
      <c r="Y641" s="2">
        <f t="shared" si="602"/>
        <v>3.7557880294975032E-2</v>
      </c>
      <c r="Z641" s="1">
        <v>3109</v>
      </c>
      <c r="AA641" s="1">
        <v>202</v>
      </c>
      <c r="AB641" s="1">
        <v>2995</v>
      </c>
      <c r="AC641" s="1">
        <v>10809</v>
      </c>
      <c r="AD641" s="1">
        <v>16557</v>
      </c>
      <c r="AE641" s="1">
        <v>930</v>
      </c>
      <c r="AF641" s="1">
        <v>58</v>
      </c>
      <c r="AG641" s="1">
        <v>42</v>
      </c>
      <c r="AH641" s="1">
        <v>115</v>
      </c>
      <c r="AI641" s="1"/>
      <c r="AJ641" s="1"/>
      <c r="AK641" s="1">
        <f t="shared" si="606"/>
        <v>10</v>
      </c>
      <c r="AL641" s="1">
        <v>89</v>
      </c>
      <c r="AM641" s="1"/>
      <c r="AN641" s="1">
        <v>26</v>
      </c>
      <c r="AO641" s="1">
        <v>31</v>
      </c>
      <c r="AP641" s="1">
        <v>13</v>
      </c>
      <c r="AQ641" s="1"/>
      <c r="AR641" s="1"/>
      <c r="AS641" s="7"/>
      <c r="AT641" s="7"/>
      <c r="AU641" s="7"/>
      <c r="AV641" s="7"/>
      <c r="AW641" s="2"/>
      <c r="AX641" s="2"/>
      <c r="AY641" s="2"/>
      <c r="AZ641" s="2"/>
      <c r="BA641" s="154" t="s">
        <v>3307</v>
      </c>
      <c r="BC641" s="154">
        <v>4</v>
      </c>
      <c r="BE641" s="97">
        <v>4</v>
      </c>
      <c r="BF641" s="99"/>
      <c r="BG641" s="179">
        <v>4025</v>
      </c>
      <c r="BH641" s="154">
        <f>BG641*100+BC641</f>
        <v>402504</v>
      </c>
      <c r="BJ641" s="154" t="s">
        <v>3279</v>
      </c>
      <c r="BN641" s="1">
        <v>10</v>
      </c>
    </row>
    <row r="642" spans="1:66">
      <c r="A642" t="s">
        <v>2781</v>
      </c>
      <c r="B642" t="s">
        <v>539</v>
      </c>
      <c r="C642" s="1">
        <f t="shared" si="594"/>
        <v>4603</v>
      </c>
      <c r="D642" s="1"/>
      <c r="E642" s="1"/>
      <c r="F642" s="1"/>
      <c r="G642" s="1"/>
      <c r="H642" s="1"/>
      <c r="I642" s="1"/>
      <c r="J642" s="1"/>
      <c r="K642" s="1"/>
      <c r="L642" s="1"/>
      <c r="M642" s="7">
        <f>RANK(Z642,(Z642:AB642,AC642:AQ642))</f>
        <v>4</v>
      </c>
      <c r="N642" s="7">
        <f>RANK(AA642,(Z642:AB642,AC642:AQ642))</f>
        <v>6</v>
      </c>
      <c r="O642" s="7">
        <f>IF(AB642&gt;0,RANK(AB642,(Z642:AB642,AC642:AQ642)),0)</f>
        <v>3</v>
      </c>
      <c r="P642" s="7"/>
      <c r="Q642" s="1">
        <f t="shared" si="595"/>
        <v>411</v>
      </c>
      <c r="R642" s="2">
        <f t="shared" si="596"/>
        <v>8.9289593743210952E-2</v>
      </c>
      <c r="S642" s="2"/>
      <c r="T642" s="2">
        <f t="shared" si="597"/>
        <v>7.2561373017597214E-2</v>
      </c>
      <c r="U642" s="2">
        <f t="shared" si="598"/>
        <v>1.1731479469910927E-2</v>
      </c>
      <c r="V642" s="2">
        <f t="shared" si="599"/>
        <v>0.1097110580056485</v>
      </c>
      <c r="W642" s="2">
        <f t="shared" si="600"/>
        <v>0.33782315880947206</v>
      </c>
      <c r="X642" s="2">
        <f t="shared" si="601"/>
        <v>0.42711275255268305</v>
      </c>
      <c r="Y642" s="2">
        <f t="shared" si="602"/>
        <v>4.1060178144688209E-2</v>
      </c>
      <c r="Z642" s="1">
        <v>334</v>
      </c>
      <c r="AA642" s="1">
        <v>54</v>
      </c>
      <c r="AB642" s="1">
        <v>505</v>
      </c>
      <c r="AC642" s="1">
        <v>1555</v>
      </c>
      <c r="AD642" s="1">
        <v>1966</v>
      </c>
      <c r="AE642" s="1">
        <v>130</v>
      </c>
      <c r="AF642" s="1">
        <v>7</v>
      </c>
      <c r="AG642" s="1">
        <v>8</v>
      </c>
      <c r="AH642" s="1">
        <v>14</v>
      </c>
      <c r="AK642" s="1">
        <f t="shared" si="606"/>
        <v>4</v>
      </c>
      <c r="AL642" s="1">
        <v>14</v>
      </c>
      <c r="AN642" s="1">
        <v>6</v>
      </c>
      <c r="AO642" s="1">
        <v>5</v>
      </c>
      <c r="AP642" s="1">
        <v>1</v>
      </c>
      <c r="AQ642" s="1"/>
      <c r="AR642" s="1"/>
      <c r="AS642" s="7"/>
      <c r="AT642" s="7"/>
      <c r="AU642" s="7"/>
      <c r="AV642" s="7"/>
      <c r="AW642" s="2"/>
      <c r="AX642" s="2"/>
      <c r="AY642" s="2"/>
      <c r="AZ642" s="2"/>
      <c r="BA642" t="s">
        <v>3303</v>
      </c>
      <c r="BC642">
        <v>3</v>
      </c>
      <c r="BE642" s="97">
        <v>4</v>
      </c>
      <c r="BF642" s="99"/>
      <c r="BG642" s="179">
        <v>4027</v>
      </c>
      <c r="BH642">
        <f t="shared" si="593"/>
        <v>402703</v>
      </c>
      <c r="BJ642" t="s">
        <v>3279</v>
      </c>
      <c r="BN642" s="1">
        <v>4</v>
      </c>
    </row>
    <row r="643" spans="1:66">
      <c r="A643" t="s">
        <v>2781</v>
      </c>
      <c r="B643" t="s">
        <v>539</v>
      </c>
      <c r="C643" s="1">
        <f t="shared" si="594"/>
        <v>6742</v>
      </c>
      <c r="D643" s="1"/>
      <c r="E643" s="1"/>
      <c r="F643" s="1"/>
      <c r="G643" s="1"/>
      <c r="H643" s="1"/>
      <c r="I643" s="1"/>
      <c r="J643" s="1"/>
      <c r="K643" s="1"/>
      <c r="L643" s="1"/>
      <c r="M643" s="7">
        <f>RANK(Z643,(Z643:AB643,AC643:AQ643))</f>
        <v>4</v>
      </c>
      <c r="N643" s="7">
        <f>RANK(AA643,(Z643:AB643,AC643:AQ643))</f>
        <v>6</v>
      </c>
      <c r="O643" s="7">
        <f>IF(AB643&gt;0,RANK(AB643,(Z643:AB643,AC643:AQ643)),0)</f>
        <v>3</v>
      </c>
      <c r="P643" s="7"/>
      <c r="Q643" s="1">
        <f t="shared" si="595"/>
        <v>1559</v>
      </c>
      <c r="R643" s="2">
        <f t="shared" si="596"/>
        <v>0.23123702165529517</v>
      </c>
      <c r="S643" s="2"/>
      <c r="T643" s="2">
        <f t="shared" si="597"/>
        <v>6.7932364283595378E-2</v>
      </c>
      <c r="U643" s="2">
        <f t="shared" si="598"/>
        <v>4.7463660634826463E-3</v>
      </c>
      <c r="V643" s="2">
        <f t="shared" si="599"/>
        <v>8.0094927321269646E-2</v>
      </c>
      <c r="W643" s="2">
        <f t="shared" si="600"/>
        <v>0.29249480866211808</v>
      </c>
      <c r="X643" s="2">
        <f t="shared" si="601"/>
        <v>0.52373183031741322</v>
      </c>
      <c r="Y643" s="2">
        <f t="shared" si="602"/>
        <v>3.0999703352120989E-2</v>
      </c>
      <c r="Z643" s="1">
        <v>458</v>
      </c>
      <c r="AA643" s="1">
        <v>32</v>
      </c>
      <c r="AB643" s="1">
        <v>540</v>
      </c>
      <c r="AC643" s="1">
        <v>1972</v>
      </c>
      <c r="AD643" s="49">
        <v>3531</v>
      </c>
      <c r="AE643" s="1">
        <v>155</v>
      </c>
      <c r="AF643" s="1">
        <v>9</v>
      </c>
      <c r="AG643" s="1">
        <v>7</v>
      </c>
      <c r="AH643" s="1">
        <v>18</v>
      </c>
      <c r="AK643" s="1">
        <f t="shared" si="606"/>
        <v>1</v>
      </c>
      <c r="AL643" s="1">
        <v>13</v>
      </c>
      <c r="AN643" s="1">
        <v>2</v>
      </c>
      <c r="AO643" s="1">
        <v>2</v>
      </c>
      <c r="AP643" s="1">
        <v>2</v>
      </c>
      <c r="AQ643" s="1"/>
      <c r="AR643" s="1"/>
      <c r="AS643" s="7"/>
      <c r="AT643" s="7"/>
      <c r="AU643" s="7"/>
      <c r="AV643" s="7"/>
      <c r="AW643" s="2"/>
      <c r="AX643" s="2"/>
      <c r="AY643" s="2"/>
      <c r="AZ643" s="2"/>
      <c r="BA643" t="s">
        <v>3304</v>
      </c>
      <c r="BC643">
        <v>4</v>
      </c>
      <c r="BE643" s="97">
        <v>4</v>
      </c>
      <c r="BF643" s="99"/>
      <c r="BG643" s="179">
        <v>4027</v>
      </c>
      <c r="BH643">
        <f t="shared" si="593"/>
        <v>402704</v>
      </c>
      <c r="BJ643" t="s">
        <v>3279</v>
      </c>
      <c r="BN643" s="1">
        <v>1</v>
      </c>
    </row>
    <row r="644" spans="1:66" s="176" customFormat="1">
      <c r="C644" s="1"/>
      <c r="D644" s="1"/>
      <c r="E644" s="1"/>
      <c r="F644" s="1"/>
      <c r="G644" s="1"/>
      <c r="H644" s="1"/>
      <c r="I644" s="1"/>
      <c r="J644" s="1"/>
      <c r="K644" s="1"/>
      <c r="L644" s="1"/>
      <c r="M644" s="7"/>
      <c r="N644" s="7"/>
      <c r="O644" s="7"/>
      <c r="P644" s="7"/>
      <c r="Q644" s="1"/>
      <c r="R644" s="2"/>
      <c r="S644" s="2"/>
      <c r="T644" s="2"/>
      <c r="U644" s="2"/>
      <c r="V644" s="2"/>
      <c r="W644" s="2"/>
      <c r="X644" s="2"/>
      <c r="Y644" s="2"/>
      <c r="Z644" s="1"/>
      <c r="AA644" s="1"/>
      <c r="AB644" s="1"/>
      <c r="AC644" s="1"/>
      <c r="AD644" s="1"/>
      <c r="AE644" s="1"/>
      <c r="AF644" s="1"/>
      <c r="AG644" s="1"/>
      <c r="AH644" s="1"/>
      <c r="AI644" s="1"/>
      <c r="AJ644" s="1"/>
      <c r="AK644" s="1"/>
      <c r="AL644" s="1"/>
      <c r="AM644" s="1"/>
      <c r="AN644" s="1"/>
      <c r="AO644" s="1"/>
      <c r="AP644" s="1"/>
      <c r="AQ644" s="1"/>
      <c r="AR644" s="1"/>
      <c r="AS644" s="7"/>
      <c r="AT644" s="7"/>
      <c r="AU644" s="7"/>
      <c r="AV644" s="7"/>
      <c r="AW644" s="2"/>
      <c r="AX644" s="2"/>
      <c r="AY644" s="2"/>
      <c r="AZ644" s="2"/>
      <c r="BE644" s="97"/>
      <c r="BF644" s="99"/>
    </row>
    <row r="645" spans="1:66" s="176" customFormat="1">
      <c r="A645" s="48" t="s">
        <v>1786</v>
      </c>
      <c r="C645" s="1"/>
      <c r="D645" s="1"/>
      <c r="E645" s="1"/>
      <c r="F645" s="1"/>
      <c r="G645" s="1"/>
      <c r="H645" s="1"/>
      <c r="I645" s="1"/>
      <c r="J645" s="1"/>
      <c r="K645" s="1"/>
      <c r="L645" s="1"/>
      <c r="M645" s="7"/>
      <c r="N645" s="7"/>
      <c r="O645" s="7"/>
      <c r="P645" s="7"/>
      <c r="Q645" s="1"/>
      <c r="R645" s="2"/>
      <c r="S645" s="2"/>
      <c r="T645" s="2"/>
      <c r="U645" s="2"/>
      <c r="V645" s="2"/>
      <c r="W645" s="2"/>
      <c r="X645" s="2"/>
      <c r="Y645" s="2"/>
      <c r="Z645" s="1"/>
      <c r="AA645" s="1"/>
      <c r="AB645" s="1"/>
      <c r="AC645" s="1"/>
      <c r="AD645" s="49"/>
      <c r="AE645" s="1"/>
      <c r="AF645" s="1"/>
      <c r="AG645" s="1"/>
      <c r="AH645" s="1"/>
      <c r="AI645" s="1"/>
      <c r="AJ645" s="1"/>
      <c r="AK645" s="1"/>
      <c r="AL645" s="1"/>
      <c r="AM645" s="1"/>
      <c r="AN645" s="1"/>
      <c r="AO645" s="1"/>
      <c r="AP645" s="1"/>
      <c r="AQ645" s="1"/>
      <c r="AR645" s="1"/>
      <c r="AS645" s="7"/>
      <c r="AT645" s="7"/>
      <c r="AU645" s="7"/>
      <c r="AV645" s="7"/>
      <c r="AW645" s="2"/>
      <c r="AX645" s="2"/>
      <c r="AY645" s="2"/>
      <c r="AZ645" s="2"/>
      <c r="BE645" s="97"/>
      <c r="BF645" s="99"/>
    </row>
    <row r="646" spans="1:66" s="176" customFormat="1">
      <c r="A646" s="176" t="s">
        <v>2685</v>
      </c>
      <c r="B646" s="176" t="s">
        <v>201</v>
      </c>
      <c r="C646" s="1">
        <f>SUM(Z646:AQ646)</f>
        <v>7511</v>
      </c>
      <c r="D646" s="1"/>
      <c r="E646" s="1"/>
      <c r="F646" s="1"/>
      <c r="G646" s="1"/>
      <c r="H646" s="1"/>
      <c r="I646" s="1"/>
      <c r="J646" s="1"/>
      <c r="K646" s="1"/>
      <c r="L646" s="1"/>
      <c r="M646" s="7">
        <f>RANK(Z646,(Z646:AB646,AC646:AQ646))</f>
        <v>5</v>
      </c>
      <c r="N646" s="7">
        <f>RANK(AA646,(Z646:AB646,AC646:AQ646))</f>
        <v>7</v>
      </c>
      <c r="O646" s="7">
        <f>IF(AB646&gt;0,RANK(AB646,(Z646:AB646,AC646:AQ646)),0)</f>
        <v>3</v>
      </c>
      <c r="P646" s="7"/>
      <c r="Q646" s="1">
        <f>MAX(Z646:AG646)-LARGE(Z646:AG646,2)</f>
        <v>344</v>
      </c>
      <c r="R646" s="2">
        <f t="shared" ref="R646:R656" si="608">Q646/C646</f>
        <v>4.5799494075356141E-2</v>
      </c>
      <c r="S646" s="2"/>
      <c r="T646" s="2">
        <f>IF($C646=0,"-",Z646/$C646)</f>
        <v>2.4364265743576089E-2</v>
      </c>
      <c r="U646" s="2">
        <f>IF($C646=0,"-",AA646/$C646)</f>
        <v>2.9290374117960324E-3</v>
      </c>
      <c r="V646" s="2">
        <f>IF($C646=0,"-",AB646/$C646)</f>
        <v>0.22313939555318865</v>
      </c>
      <c r="W646" s="2">
        <f>IF($C646=0,"-",AC646/$C646)</f>
        <v>0.36386632938357077</v>
      </c>
      <c r="X646" s="2">
        <f>IF($C646=0,"-",AD646/$C646)</f>
        <v>0.31806683530821461</v>
      </c>
      <c r="Y646" s="2">
        <f t="shared" ref="Y646:Y656" si="609">IF(C646=0,"-",(1-T646-U646-V646-W646-X646))</f>
        <v>6.7634136599653838E-2</v>
      </c>
      <c r="Z646" s="1">
        <v>183</v>
      </c>
      <c r="AA646" s="1">
        <v>22</v>
      </c>
      <c r="AB646" s="1">
        <v>1676</v>
      </c>
      <c r="AC646" s="1">
        <v>2733</v>
      </c>
      <c r="AD646" s="49">
        <v>2389</v>
      </c>
      <c r="AE646" s="1">
        <v>409</v>
      </c>
      <c r="AF646" s="1">
        <v>4</v>
      </c>
      <c r="AG646" s="1">
        <v>11</v>
      </c>
      <c r="AH646" s="1">
        <v>10</v>
      </c>
      <c r="AI646" s="1"/>
      <c r="AJ646" s="1"/>
      <c r="AK646" s="1"/>
      <c r="AL646" s="1">
        <v>58</v>
      </c>
      <c r="AM646" s="1">
        <v>1</v>
      </c>
      <c r="AN646" s="1">
        <v>11</v>
      </c>
      <c r="AO646" s="1">
        <v>4</v>
      </c>
      <c r="AP646" s="1"/>
      <c r="AQ646" s="1"/>
      <c r="AR646" s="1"/>
      <c r="AS646" s="7"/>
      <c r="AT646" s="7"/>
      <c r="AU646" s="7"/>
      <c r="AV646" s="7"/>
      <c r="AW646" s="2"/>
      <c r="AX646" s="2"/>
      <c r="AY646" s="2"/>
      <c r="AZ646" s="2"/>
      <c r="BA646" s="176" t="str">
        <f t="shared" ref="BA646:BA656" si="610">A646&amp;" "&amp;"CD"&amp;BC646</f>
        <v>Crawford CD3</v>
      </c>
      <c r="BC646" s="176">
        <v>3</v>
      </c>
      <c r="BE646" s="97">
        <v>5</v>
      </c>
      <c r="BF646" s="99"/>
      <c r="BG646" s="176">
        <v>5033</v>
      </c>
      <c r="BH646" s="176">
        <f t="shared" ref="BH646:BH656" si="611">BG646*100+BC646</f>
        <v>503303</v>
      </c>
      <c r="BJ646" s="176" t="s">
        <v>3279</v>
      </c>
    </row>
    <row r="647" spans="1:66" s="176" customFormat="1">
      <c r="A647" s="176" t="s">
        <v>2685</v>
      </c>
      <c r="B647" s="176" t="s">
        <v>201</v>
      </c>
      <c r="C647" s="1">
        <f t="shared" ref="C647:C656" si="612">SUM(Z647:AQ647)</f>
        <v>3086</v>
      </c>
      <c r="D647" s="1"/>
      <c r="E647" s="1"/>
      <c r="F647" s="1"/>
      <c r="G647" s="1"/>
      <c r="H647" s="1"/>
      <c r="I647" s="1"/>
      <c r="J647" s="1"/>
      <c r="K647" s="1"/>
      <c r="L647" s="1"/>
      <c r="M647" s="7">
        <f>RANK(Z647,(Z647:AB647,AC647:AQ647))</f>
        <v>5</v>
      </c>
      <c r="N647" s="7">
        <f>RANK(AA647,(Z647:AB647,AC647:AQ647))</f>
        <v>7</v>
      </c>
      <c r="O647" s="7">
        <f>IF(AB647&gt;0,RANK(AB647,(Z647:AB647,AC647:AQ647)),0)</f>
        <v>3</v>
      </c>
      <c r="P647" s="7"/>
      <c r="Q647" s="1">
        <f t="shared" ref="Q647:Q656" si="613">MAX(Z647:AG647)-LARGE(Z647:AG647,2)</f>
        <v>191</v>
      </c>
      <c r="R647" s="2">
        <f t="shared" si="608"/>
        <v>6.1892417368762151E-2</v>
      </c>
      <c r="S647" s="2"/>
      <c r="T647" s="2">
        <f t="shared" ref="T647:T656" si="614">IF($C647=0,"-",Z647/$C647)</f>
        <v>2.1386908619572261E-2</v>
      </c>
      <c r="U647" s="2">
        <f t="shared" ref="U647:U656" si="615">IF($C647=0,"-",AA647/$C647)</f>
        <v>3.2404406999351912E-3</v>
      </c>
      <c r="V647" s="2">
        <f t="shared" ref="V647:V656" si="616">IF($C647=0,"-",AB647/$C647)</f>
        <v>0.18632534024627348</v>
      </c>
      <c r="W647" s="2">
        <f t="shared" ref="W647:W656" si="617">IF($C647=0,"-",AC647/$C647)</f>
        <v>0.3869086195722618</v>
      </c>
      <c r="X647" s="2">
        <f t="shared" ref="X647:X655" si="618">IF($C647=0,"-",AD647/$C647)</f>
        <v>0.32501620220349969</v>
      </c>
      <c r="Y647" s="2">
        <f t="shared" si="609"/>
        <v>7.7122488658457555E-2</v>
      </c>
      <c r="Z647" s="1">
        <v>66</v>
      </c>
      <c r="AA647" s="1">
        <v>10</v>
      </c>
      <c r="AB647" s="1">
        <v>575</v>
      </c>
      <c r="AC647" s="1">
        <v>1194</v>
      </c>
      <c r="AD647" s="49">
        <v>1003</v>
      </c>
      <c r="AE647" s="1">
        <v>182</v>
      </c>
      <c r="AF647" s="1">
        <v>1</v>
      </c>
      <c r="AG647" s="1">
        <v>6</v>
      </c>
      <c r="AH647" s="1">
        <v>2</v>
      </c>
      <c r="AI647" s="1"/>
      <c r="AJ647" s="1"/>
      <c r="AK647" s="1"/>
      <c r="AL647" s="1">
        <v>39</v>
      </c>
      <c r="AM647" s="1">
        <v>0</v>
      </c>
      <c r="AN647" s="1">
        <v>7</v>
      </c>
      <c r="AO647" s="1">
        <v>1</v>
      </c>
      <c r="AP647" s="1"/>
      <c r="AQ647" s="1"/>
      <c r="AR647" s="1"/>
      <c r="AS647" s="7"/>
      <c r="AT647" s="7"/>
      <c r="AU647" s="7"/>
      <c r="AV647" s="7"/>
      <c r="AW647" s="2"/>
      <c r="AX647" s="2"/>
      <c r="AY647" s="2"/>
      <c r="AZ647" s="2"/>
      <c r="BA647" s="176" t="str">
        <f t="shared" si="610"/>
        <v>Crawford CD4</v>
      </c>
      <c r="BC647" s="176">
        <v>4</v>
      </c>
      <c r="BE647" s="97">
        <v>5</v>
      </c>
      <c r="BF647" s="99"/>
      <c r="BG647" s="176">
        <v>5033</v>
      </c>
      <c r="BH647" s="176">
        <f t="shared" si="611"/>
        <v>503304</v>
      </c>
      <c r="BJ647" s="176" t="s">
        <v>3279</v>
      </c>
    </row>
    <row r="648" spans="1:66" s="176" customFormat="1">
      <c r="A648" s="176" t="s">
        <v>2461</v>
      </c>
      <c r="B648" s="176" t="s">
        <v>201</v>
      </c>
      <c r="C648" s="1">
        <f t="shared" si="612"/>
        <v>58</v>
      </c>
      <c r="D648" s="1"/>
      <c r="E648" s="1"/>
      <c r="F648" s="1"/>
      <c r="G648" s="1"/>
      <c r="H648" s="1"/>
      <c r="I648" s="1"/>
      <c r="J648" s="1"/>
      <c r="K648" s="1"/>
      <c r="L648" s="1"/>
      <c r="M648" s="7">
        <f>RANK(Z648,(Z648:AB648,AC648:AQ648))</f>
        <v>5</v>
      </c>
      <c r="N648" s="7">
        <f>RANK(AA648,(Z648:AB648,AC648:AQ648))</f>
        <v>5</v>
      </c>
      <c r="O648" s="7">
        <f>IF(AB648&gt;0,RANK(AB648,(Z648:AB648,AC648:AQ648)),0)</f>
        <v>3</v>
      </c>
      <c r="P648" s="7"/>
      <c r="Q648" s="1">
        <f t="shared" si="613"/>
        <v>1</v>
      </c>
      <c r="R648" s="2">
        <f t="shared" si="608"/>
        <v>1.7241379310344827E-2</v>
      </c>
      <c r="S648" s="2"/>
      <c r="T648" s="2">
        <f t="shared" si="614"/>
        <v>0</v>
      </c>
      <c r="U648" s="2">
        <f t="shared" si="615"/>
        <v>0</v>
      </c>
      <c r="V648" s="2">
        <f t="shared" si="616"/>
        <v>0.25862068965517243</v>
      </c>
      <c r="W648" s="2">
        <f t="shared" si="617"/>
        <v>0.34482758620689657</v>
      </c>
      <c r="X648" s="2">
        <f t="shared" si="618"/>
        <v>0.36206896551724138</v>
      </c>
      <c r="Y648" s="2">
        <f t="shared" si="609"/>
        <v>3.4482758620689669E-2</v>
      </c>
      <c r="Z648" s="1">
        <v>0</v>
      </c>
      <c r="AA648" s="1">
        <v>0</v>
      </c>
      <c r="AB648" s="1">
        <v>15</v>
      </c>
      <c r="AC648" s="1">
        <v>20</v>
      </c>
      <c r="AD648" s="49">
        <v>21</v>
      </c>
      <c r="AE648" s="1">
        <v>2</v>
      </c>
      <c r="AF648" s="1">
        <v>0</v>
      </c>
      <c r="AG648" s="1">
        <v>0</v>
      </c>
      <c r="AH648" s="1">
        <v>0</v>
      </c>
      <c r="AI648" s="1"/>
      <c r="AJ648" s="1"/>
      <c r="AK648" s="1"/>
      <c r="AL648" s="1">
        <v>0</v>
      </c>
      <c r="AM648" s="1">
        <v>0</v>
      </c>
      <c r="AN648" s="1">
        <v>0</v>
      </c>
      <c r="AO648" s="1">
        <v>0</v>
      </c>
      <c r="AP648" s="1"/>
      <c r="AQ648" s="1"/>
      <c r="AR648" s="1"/>
      <c r="AS648" s="7"/>
      <c r="AT648" s="7"/>
      <c r="AU648" s="7"/>
      <c r="AV648" s="7"/>
      <c r="AW648" s="2"/>
      <c r="AX648" s="2"/>
      <c r="AY648" s="2"/>
      <c r="AZ648" s="2"/>
      <c r="BA648" s="176" t="str">
        <f t="shared" si="610"/>
        <v>Jefferson CD1</v>
      </c>
      <c r="BC648" s="176">
        <v>1</v>
      </c>
      <c r="BE648" s="97">
        <v>5</v>
      </c>
      <c r="BF648" s="99"/>
      <c r="BG648" s="176">
        <v>5069</v>
      </c>
      <c r="BH648" s="176">
        <f t="shared" si="611"/>
        <v>506901</v>
      </c>
      <c r="BJ648" s="176" t="s">
        <v>3279</v>
      </c>
    </row>
    <row r="649" spans="1:66" s="176" customFormat="1">
      <c r="A649" s="176" t="s">
        <v>2461</v>
      </c>
      <c r="B649" s="176" t="s">
        <v>201</v>
      </c>
      <c r="C649" s="1">
        <f t="shared" si="612"/>
        <v>3660</v>
      </c>
      <c r="D649" s="1"/>
      <c r="E649" s="1"/>
      <c r="F649" s="1"/>
      <c r="G649" s="1"/>
      <c r="H649" s="1"/>
      <c r="I649" s="1"/>
      <c r="J649" s="1"/>
      <c r="K649" s="1"/>
      <c r="L649" s="1"/>
      <c r="M649" s="7">
        <f>RANK(Z649,(Z649:AB649,AC649:AQ649))</f>
        <v>5</v>
      </c>
      <c r="N649" s="7">
        <f>RANK(AA649,(Z649:AB649,AC649:AQ649))</f>
        <v>7</v>
      </c>
      <c r="O649" s="7">
        <f>IF(AB649&gt;0,RANK(AB649,(Z649:AB649,AC649:AQ649)),0)</f>
        <v>3</v>
      </c>
      <c r="P649" s="7"/>
      <c r="Q649" s="1">
        <f t="shared" si="613"/>
        <v>197</v>
      </c>
      <c r="R649" s="2">
        <f t="shared" si="608"/>
        <v>5.3825136612021859E-2</v>
      </c>
      <c r="S649" s="2"/>
      <c r="T649" s="2">
        <f t="shared" si="614"/>
        <v>1.092896174863388E-2</v>
      </c>
      <c r="U649" s="2">
        <f t="shared" si="615"/>
        <v>2.4590163934426232E-3</v>
      </c>
      <c r="V649" s="2">
        <f t="shared" si="616"/>
        <v>0.18770491803278688</v>
      </c>
      <c r="W649" s="2">
        <f t="shared" si="617"/>
        <v>0.34153005464480873</v>
      </c>
      <c r="X649" s="2">
        <f t="shared" si="618"/>
        <v>0.39535519125683061</v>
      </c>
      <c r="Y649" s="2">
        <f t="shared" si="609"/>
        <v>6.2021857923497292E-2</v>
      </c>
      <c r="Z649" s="1">
        <v>40</v>
      </c>
      <c r="AA649" s="1">
        <v>9</v>
      </c>
      <c r="AB649" s="1">
        <v>687</v>
      </c>
      <c r="AC649" s="1">
        <v>1250</v>
      </c>
      <c r="AD649" s="49">
        <v>1447</v>
      </c>
      <c r="AE649" s="1">
        <v>173</v>
      </c>
      <c r="AF649" s="1">
        <v>3</v>
      </c>
      <c r="AG649" s="1">
        <v>3</v>
      </c>
      <c r="AH649" s="1">
        <v>4</v>
      </c>
      <c r="AI649" s="1"/>
      <c r="AJ649" s="1"/>
      <c r="AK649" s="1"/>
      <c r="AL649" s="1">
        <v>40</v>
      </c>
      <c r="AM649" s="1">
        <v>0</v>
      </c>
      <c r="AN649" s="1">
        <v>1</v>
      </c>
      <c r="AO649" s="1">
        <v>3</v>
      </c>
      <c r="AP649" s="1"/>
      <c r="AQ649" s="1"/>
      <c r="AR649" s="1"/>
      <c r="AS649" s="7"/>
      <c r="AT649" s="7"/>
      <c r="AU649" s="7"/>
      <c r="AV649" s="7"/>
      <c r="AW649" s="2"/>
      <c r="AX649" s="2"/>
      <c r="AY649" s="2"/>
      <c r="AZ649" s="2"/>
      <c r="BA649" s="176" t="str">
        <f t="shared" si="610"/>
        <v>Jefferson CD4</v>
      </c>
      <c r="BC649" s="176">
        <v>4</v>
      </c>
      <c r="BE649" s="97">
        <v>5</v>
      </c>
      <c r="BF649" s="99"/>
      <c r="BG649" s="176">
        <v>5069</v>
      </c>
      <c r="BH649" s="176">
        <f t="shared" si="611"/>
        <v>506904</v>
      </c>
      <c r="BJ649" s="176" t="s">
        <v>3279</v>
      </c>
    </row>
    <row r="650" spans="1:66" s="176" customFormat="1">
      <c r="A650" s="176" t="s">
        <v>2461</v>
      </c>
      <c r="B650" s="176" t="s">
        <v>201</v>
      </c>
      <c r="C650" s="1">
        <f>SUM(Z650:AQ650)</f>
        <v>62</v>
      </c>
      <c r="D650" s="1"/>
      <c r="E650" s="1"/>
      <c r="F650" s="1"/>
      <c r="G650" s="1"/>
      <c r="H650" s="1"/>
      <c r="I650" s="1"/>
      <c r="J650" s="1"/>
      <c r="K650" s="1"/>
      <c r="L650" s="1"/>
      <c r="M650" s="7">
        <f>RANK(Z650,(Z650:AB650,AC650:AQ650))</f>
        <v>7</v>
      </c>
      <c r="N650" s="7">
        <f>RANK(AA650,(Z650:AB650,AC650:AQ650))</f>
        <v>5</v>
      </c>
      <c r="O650" s="7">
        <f>IF(AB650&gt;0,RANK(AB650,(Z650:AB650,AC650:AQ650)),0)</f>
        <v>3</v>
      </c>
      <c r="P650" s="7"/>
      <c r="Q650" s="1">
        <f>MAX(Z650:AG650)-LARGE(Z650:AG650,2)</f>
        <v>9</v>
      </c>
      <c r="R650" s="2">
        <f t="shared" si="608"/>
        <v>0.14516129032258066</v>
      </c>
      <c r="S650" s="2"/>
      <c r="T650" s="2">
        <f>IF($C650=0,"-",Z650/$C650)</f>
        <v>1.6129032258064516E-2</v>
      </c>
      <c r="U650" s="2">
        <f>IF($C650=0,"-",AA650/$C650)</f>
        <v>6.4516129032258063E-2</v>
      </c>
      <c r="V650" s="2">
        <f>IF($C650=0,"-",AB650/$C650)</f>
        <v>0.16129032258064516</v>
      </c>
      <c r="W650" s="2">
        <f>IF($C650=0,"-",AC650/$C650)</f>
        <v>0.24193548387096775</v>
      </c>
      <c r="X650" s="2">
        <f t="shared" si="618"/>
        <v>0.38709677419354838</v>
      </c>
      <c r="Y650" s="2">
        <f t="shared" si="609"/>
        <v>0.12903225806451624</v>
      </c>
      <c r="Z650" s="1">
        <v>1</v>
      </c>
      <c r="AA650" s="1">
        <v>4</v>
      </c>
      <c r="AB650" s="1">
        <v>10</v>
      </c>
      <c r="AC650" s="1">
        <v>15</v>
      </c>
      <c r="AD650" s="49">
        <v>24</v>
      </c>
      <c r="AE650" s="1">
        <v>5</v>
      </c>
      <c r="AF650" s="1">
        <v>0</v>
      </c>
      <c r="AG650" s="1">
        <v>0</v>
      </c>
      <c r="AH650" s="1">
        <v>1</v>
      </c>
      <c r="AI650" s="1"/>
      <c r="AJ650" s="1"/>
      <c r="AK650" s="1"/>
      <c r="AL650" s="1">
        <v>2</v>
      </c>
      <c r="AM650" s="1">
        <v>0</v>
      </c>
      <c r="AN650" s="1">
        <v>0</v>
      </c>
      <c r="AO650" s="1">
        <v>0</v>
      </c>
      <c r="AP650" s="1"/>
      <c r="AQ650" s="1"/>
      <c r="AR650" s="1"/>
      <c r="AS650" s="7"/>
      <c r="AT650" s="7"/>
      <c r="AU650" s="7"/>
      <c r="AV650" s="7"/>
      <c r="AW650" s="2"/>
      <c r="AX650" s="2"/>
      <c r="AY650" s="2"/>
      <c r="AZ650" s="2"/>
      <c r="BA650" s="176" t="str">
        <f t="shared" si="610"/>
        <v>Jefferson CD0</v>
      </c>
      <c r="BC650" s="176">
        <v>0</v>
      </c>
      <c r="BE650" s="97">
        <v>5</v>
      </c>
      <c r="BF650" s="99"/>
      <c r="BG650" s="176">
        <v>5069</v>
      </c>
      <c r="BH650" s="176">
        <f>BG650*100+BC650</f>
        <v>506900</v>
      </c>
      <c r="BJ650" s="176" t="s">
        <v>3279</v>
      </c>
    </row>
    <row r="651" spans="1:66" s="176" customFormat="1">
      <c r="A651" s="176" t="s">
        <v>2492</v>
      </c>
      <c r="B651" s="176" t="s">
        <v>201</v>
      </c>
      <c r="C651" s="1">
        <f t="shared" si="612"/>
        <v>528</v>
      </c>
      <c r="D651" s="1"/>
      <c r="E651" s="1"/>
      <c r="F651" s="1"/>
      <c r="G651" s="1"/>
      <c r="H651" s="1"/>
      <c r="I651" s="1"/>
      <c r="J651" s="1"/>
      <c r="K651" s="1"/>
      <c r="L651" s="1"/>
      <c r="M651" s="7">
        <f>RANK(Z651,(Z651:AB651,AC651:AQ651))</f>
        <v>5</v>
      </c>
      <c r="N651" s="7">
        <f>RANK(AA651,(Z651:AB651,AC651:AQ651))</f>
        <v>7</v>
      </c>
      <c r="O651" s="7">
        <f>IF(AB651&gt;0,RANK(AB651,(Z651:AB651,AC651:AQ651)),0)</f>
        <v>3</v>
      </c>
      <c r="P651" s="7"/>
      <c r="Q651" s="1">
        <f t="shared" si="613"/>
        <v>81</v>
      </c>
      <c r="R651" s="2">
        <f t="shared" si="608"/>
        <v>0.15340909090909091</v>
      </c>
      <c r="S651" s="2"/>
      <c r="T651" s="2">
        <f t="shared" si="614"/>
        <v>1.893939393939394E-2</v>
      </c>
      <c r="U651" s="2">
        <f t="shared" si="615"/>
        <v>3.787878787878788E-3</v>
      </c>
      <c r="V651" s="2">
        <f t="shared" si="616"/>
        <v>0.17992424242424243</v>
      </c>
      <c r="W651" s="2">
        <f t="shared" si="617"/>
        <v>0.27651515151515149</v>
      </c>
      <c r="X651" s="2">
        <f t="shared" si="618"/>
        <v>0.42992424242424243</v>
      </c>
      <c r="Y651" s="2">
        <f t="shared" si="609"/>
        <v>9.0909090909090939E-2</v>
      </c>
      <c r="Z651" s="1">
        <v>10</v>
      </c>
      <c r="AA651" s="1">
        <v>2</v>
      </c>
      <c r="AB651" s="1">
        <v>95</v>
      </c>
      <c r="AC651" s="1">
        <v>146</v>
      </c>
      <c r="AD651" s="49">
        <v>227</v>
      </c>
      <c r="AE651" s="1">
        <v>33</v>
      </c>
      <c r="AF651" s="1">
        <v>0</v>
      </c>
      <c r="AG651" s="1">
        <v>2</v>
      </c>
      <c r="AH651" s="1">
        <v>2</v>
      </c>
      <c r="AI651" s="1"/>
      <c r="AJ651" s="1"/>
      <c r="AK651" s="1"/>
      <c r="AL651" s="1">
        <v>10</v>
      </c>
      <c r="AM651" s="1">
        <v>1</v>
      </c>
      <c r="AN651" s="1">
        <v>0</v>
      </c>
      <c r="AO651" s="1">
        <v>0</v>
      </c>
      <c r="AP651" s="1"/>
      <c r="AQ651" s="1"/>
      <c r="AR651" s="1"/>
      <c r="AS651" s="7"/>
      <c r="AT651" s="7"/>
      <c r="AU651" s="7"/>
      <c r="AV651" s="7"/>
      <c r="AW651" s="2"/>
      <c r="AX651" s="2"/>
      <c r="AY651" s="2"/>
      <c r="AZ651" s="2"/>
      <c r="BA651" s="176" t="str">
        <f t="shared" si="610"/>
        <v>Newton CD3</v>
      </c>
      <c r="BC651" s="176">
        <v>3</v>
      </c>
      <c r="BE651" s="97">
        <v>5</v>
      </c>
      <c r="BF651" s="99"/>
      <c r="BG651" s="176">
        <v>5101</v>
      </c>
      <c r="BH651" s="176">
        <f t="shared" si="611"/>
        <v>510103</v>
      </c>
      <c r="BJ651" s="176" t="s">
        <v>3279</v>
      </c>
    </row>
    <row r="652" spans="1:66" s="176" customFormat="1">
      <c r="A652" s="176" t="s">
        <v>2492</v>
      </c>
      <c r="B652" s="176" t="s">
        <v>201</v>
      </c>
      <c r="C652" s="1">
        <f t="shared" si="612"/>
        <v>840</v>
      </c>
      <c r="D652" s="1"/>
      <c r="E652" s="1"/>
      <c r="F652" s="1"/>
      <c r="G652" s="1"/>
      <c r="H652" s="1"/>
      <c r="I652" s="1"/>
      <c r="J652" s="1"/>
      <c r="K652" s="1"/>
      <c r="L652" s="1"/>
      <c r="M652" s="7">
        <f>RANK(Z652,(Z652:AB652,AC652:AQ652))</f>
        <v>5</v>
      </c>
      <c r="N652" s="7">
        <f>RANK(AA652,(Z652:AB652,AC652:AQ652))</f>
        <v>8</v>
      </c>
      <c r="O652" s="7">
        <f>IF(AB652&gt;0,RANK(AB652,(Z652:AB652,AC652:AQ652)),0)</f>
        <v>3</v>
      </c>
      <c r="P652" s="7"/>
      <c r="Q652" s="1">
        <f t="shared" si="613"/>
        <v>144</v>
      </c>
      <c r="R652" s="2">
        <f t="shared" si="608"/>
        <v>0.17142857142857143</v>
      </c>
      <c r="S652" s="2"/>
      <c r="T652" s="2">
        <f t="shared" si="614"/>
        <v>2.976190476190476E-2</v>
      </c>
      <c r="U652" s="2">
        <f t="shared" si="615"/>
        <v>4.7619047619047623E-3</v>
      </c>
      <c r="V652" s="2">
        <f t="shared" si="616"/>
        <v>0.1630952380952381</v>
      </c>
      <c r="W652" s="2">
        <f t="shared" si="617"/>
        <v>0.25952380952380955</v>
      </c>
      <c r="X652" s="2">
        <f t="shared" si="618"/>
        <v>0.43095238095238098</v>
      </c>
      <c r="Y652" s="2">
        <f t="shared" si="609"/>
        <v>0.11190476190476195</v>
      </c>
      <c r="Z652" s="1">
        <v>25</v>
      </c>
      <c r="AA652" s="1">
        <v>4</v>
      </c>
      <c r="AB652" s="1">
        <v>137</v>
      </c>
      <c r="AC652" s="1">
        <v>218</v>
      </c>
      <c r="AD652" s="49">
        <v>362</v>
      </c>
      <c r="AE652" s="1">
        <v>75</v>
      </c>
      <c r="AF652" s="1">
        <v>1</v>
      </c>
      <c r="AG652" s="1">
        <v>1</v>
      </c>
      <c r="AH652" s="1">
        <v>6</v>
      </c>
      <c r="AI652" s="1"/>
      <c r="AJ652" s="1"/>
      <c r="AK652" s="1"/>
      <c r="AL652" s="1">
        <v>9</v>
      </c>
      <c r="AM652" s="1">
        <v>0</v>
      </c>
      <c r="AN652" s="1">
        <v>1</v>
      </c>
      <c r="AO652" s="1">
        <v>1</v>
      </c>
      <c r="AP652" s="1"/>
      <c r="AQ652" s="1"/>
      <c r="AR652" s="1"/>
      <c r="AS652" s="7"/>
      <c r="AT652" s="7"/>
      <c r="AU652" s="7"/>
      <c r="AV652" s="7"/>
      <c r="AW652" s="2"/>
      <c r="AX652" s="2"/>
      <c r="AY652" s="2"/>
      <c r="AZ652" s="2"/>
      <c r="BA652" s="176" t="str">
        <f t="shared" si="610"/>
        <v>Newton CD4</v>
      </c>
      <c r="BC652" s="176">
        <v>4</v>
      </c>
      <c r="BE652" s="97">
        <v>5</v>
      </c>
      <c r="BF652" s="99"/>
      <c r="BG652" s="176">
        <v>5101</v>
      </c>
      <c r="BH652" s="176">
        <f t="shared" si="611"/>
        <v>510104</v>
      </c>
      <c r="BJ652" s="176" t="s">
        <v>3279</v>
      </c>
    </row>
    <row r="653" spans="1:66" s="176" customFormat="1">
      <c r="A653" s="176" t="s">
        <v>2921</v>
      </c>
      <c r="B653" s="176" t="s">
        <v>201</v>
      </c>
      <c r="C653" s="1">
        <f t="shared" si="612"/>
        <v>2279</v>
      </c>
      <c r="D653" s="1"/>
      <c r="E653" s="1"/>
      <c r="F653" s="1"/>
      <c r="G653" s="1"/>
      <c r="H653" s="1"/>
      <c r="I653" s="1"/>
      <c r="J653" s="1"/>
      <c r="K653" s="1"/>
      <c r="L653" s="1"/>
      <c r="M653" s="7">
        <f>RANK(Z653,(Z653:AB653,AC653:AQ653))</f>
        <v>5</v>
      </c>
      <c r="N653" s="7">
        <f>RANK(AA653,(Z653:AB653,AC653:AQ653))</f>
        <v>8</v>
      </c>
      <c r="O653" s="7">
        <f>IF(AB653&gt;0,RANK(AB653,(Z653:AB653,AC653:AQ653)),0)</f>
        <v>3</v>
      </c>
      <c r="P653" s="7"/>
      <c r="Q653" s="1">
        <f t="shared" si="613"/>
        <v>85</v>
      </c>
      <c r="R653" s="2">
        <f t="shared" si="608"/>
        <v>3.7297060114085123E-2</v>
      </c>
      <c r="S653" s="2"/>
      <c r="T653" s="2">
        <f t="shared" si="614"/>
        <v>2.7204914436156209E-2</v>
      </c>
      <c r="U653" s="2">
        <f t="shared" si="615"/>
        <v>3.0715225976305398E-3</v>
      </c>
      <c r="V653" s="2">
        <f t="shared" si="616"/>
        <v>0.13339183852566916</v>
      </c>
      <c r="W653" s="2">
        <f t="shared" si="617"/>
        <v>0.35498025449758663</v>
      </c>
      <c r="X653" s="2">
        <f t="shared" si="618"/>
        <v>0.39227731461167181</v>
      </c>
      <c r="Y653" s="2">
        <f t="shared" si="609"/>
        <v>8.9074155331285598E-2</v>
      </c>
      <c r="Z653" s="1">
        <v>62</v>
      </c>
      <c r="AA653" s="1">
        <v>7</v>
      </c>
      <c r="AB653" s="1">
        <v>304</v>
      </c>
      <c r="AC653" s="1">
        <v>809</v>
      </c>
      <c r="AD653" s="49">
        <v>894</v>
      </c>
      <c r="AE653" s="1">
        <v>138</v>
      </c>
      <c r="AF653" s="1">
        <v>0</v>
      </c>
      <c r="AG653" s="1">
        <v>2</v>
      </c>
      <c r="AH653" s="1">
        <v>16</v>
      </c>
      <c r="AI653" s="1"/>
      <c r="AJ653" s="1"/>
      <c r="AK653" s="1"/>
      <c r="AL653" s="1">
        <v>42</v>
      </c>
      <c r="AM653" s="1">
        <v>2</v>
      </c>
      <c r="AN653" s="1">
        <v>1</v>
      </c>
      <c r="AO653" s="1">
        <v>2</v>
      </c>
      <c r="AP653" s="1"/>
      <c r="AQ653" s="1"/>
      <c r="AR653" s="1"/>
      <c r="AS653" s="7"/>
      <c r="AT653" s="7"/>
      <c r="AU653" s="7"/>
      <c r="AV653" s="7"/>
      <c r="AW653" s="2"/>
      <c r="AX653" s="2"/>
      <c r="AY653" s="2"/>
      <c r="AZ653" s="2"/>
      <c r="BA653" s="176" t="str">
        <f t="shared" si="610"/>
        <v>Searcy CD1</v>
      </c>
      <c r="BC653" s="176">
        <v>1</v>
      </c>
      <c r="BE653" s="97">
        <v>5</v>
      </c>
      <c r="BF653" s="99"/>
      <c r="BG653" s="176">
        <v>5129</v>
      </c>
      <c r="BH653" s="176">
        <f t="shared" si="611"/>
        <v>512901</v>
      </c>
      <c r="BJ653" s="176" t="s">
        <v>3279</v>
      </c>
    </row>
    <row r="654" spans="1:66" s="176" customFormat="1">
      <c r="A654" s="176" t="s">
        <v>2921</v>
      </c>
      <c r="B654" s="176" t="s">
        <v>201</v>
      </c>
      <c r="C654" s="1">
        <f t="shared" si="612"/>
        <v>131</v>
      </c>
      <c r="D654" s="1"/>
      <c r="E654" s="1"/>
      <c r="F654" s="1"/>
      <c r="G654" s="1"/>
      <c r="H654" s="1"/>
      <c r="I654" s="1"/>
      <c r="J654" s="1"/>
      <c r="K654" s="1"/>
      <c r="L654" s="1"/>
      <c r="M654" s="7">
        <f>RANK(Z654,(Z654:AB654,AC654:AQ654))</f>
        <v>5</v>
      </c>
      <c r="N654" s="7">
        <f>RANK(AA654,(Z654:AB654,AC654:AQ654))</f>
        <v>8</v>
      </c>
      <c r="O654" s="7">
        <f>IF(AB654&gt;0,RANK(AB654,(Z654:AB654,AC654:AQ654)),0)</f>
        <v>3</v>
      </c>
      <c r="P654" s="7"/>
      <c r="Q654" s="1">
        <f t="shared" si="613"/>
        <v>2</v>
      </c>
      <c r="R654" s="2">
        <f t="shared" si="608"/>
        <v>1.5267175572519083E-2</v>
      </c>
      <c r="S654" s="2"/>
      <c r="T654" s="2">
        <f t="shared" si="614"/>
        <v>2.2900763358778626E-2</v>
      </c>
      <c r="U654" s="2">
        <f t="shared" si="615"/>
        <v>0</v>
      </c>
      <c r="V654" s="2">
        <f t="shared" si="616"/>
        <v>0.21374045801526717</v>
      </c>
      <c r="W654" s="2">
        <f t="shared" si="617"/>
        <v>0.3282442748091603</v>
      </c>
      <c r="X654" s="2">
        <f t="shared" si="618"/>
        <v>0.34351145038167941</v>
      </c>
      <c r="Y654" s="2">
        <f t="shared" si="609"/>
        <v>9.1603053435114434E-2</v>
      </c>
      <c r="Z654" s="1">
        <v>3</v>
      </c>
      <c r="AA654" s="1">
        <v>0</v>
      </c>
      <c r="AB654" s="1">
        <v>28</v>
      </c>
      <c r="AC654" s="1">
        <v>43</v>
      </c>
      <c r="AD654" s="49">
        <v>45</v>
      </c>
      <c r="AE654" s="1">
        <v>10</v>
      </c>
      <c r="AF654" s="1">
        <v>0</v>
      </c>
      <c r="AG654" s="1">
        <v>1</v>
      </c>
      <c r="AH654" s="1">
        <v>0</v>
      </c>
      <c r="AI654" s="1"/>
      <c r="AJ654" s="1"/>
      <c r="AK654" s="1"/>
      <c r="AL654" s="1">
        <v>1</v>
      </c>
      <c r="AM654" s="1">
        <v>0</v>
      </c>
      <c r="AN654" s="1">
        <v>0</v>
      </c>
      <c r="AO654" s="1">
        <v>0</v>
      </c>
      <c r="AP654" s="1"/>
      <c r="AQ654" s="1"/>
      <c r="AR654" s="1"/>
      <c r="AS654" s="7"/>
      <c r="AT654" s="7"/>
      <c r="AU654" s="7"/>
      <c r="AV654" s="7"/>
      <c r="AW654" s="2"/>
      <c r="AX654" s="2"/>
      <c r="AY654" s="2"/>
      <c r="AZ654" s="2"/>
      <c r="BA654" s="176" t="str">
        <f t="shared" si="610"/>
        <v>Searcy CD3</v>
      </c>
      <c r="BC654" s="176">
        <v>3</v>
      </c>
      <c r="BE654" s="97">
        <v>5</v>
      </c>
      <c r="BF654" s="99"/>
      <c r="BG654" s="176">
        <v>5129</v>
      </c>
      <c r="BH654" s="176">
        <f t="shared" si="611"/>
        <v>512903</v>
      </c>
      <c r="BJ654" s="176" t="s">
        <v>3279</v>
      </c>
    </row>
    <row r="655" spans="1:66" s="176" customFormat="1">
      <c r="A655" s="176" t="s">
        <v>1815</v>
      </c>
      <c r="B655" s="176" t="s">
        <v>201</v>
      </c>
      <c r="C655" s="1">
        <f t="shared" si="612"/>
        <v>16476</v>
      </c>
      <c r="D655" s="1"/>
      <c r="E655" s="1"/>
      <c r="F655" s="1"/>
      <c r="G655" s="1"/>
      <c r="H655" s="1"/>
      <c r="I655" s="1"/>
      <c r="J655" s="1"/>
      <c r="K655" s="1"/>
      <c r="L655" s="1"/>
      <c r="M655" s="7">
        <f>RANK(Z655,(Z655:AB655,AC655:AQ655))</f>
        <v>4</v>
      </c>
      <c r="N655" s="7">
        <f>RANK(AA655,(Z655:AB655,AC655:AQ655))</f>
        <v>7</v>
      </c>
      <c r="O655" s="7">
        <f>IF(AB655&gt;0,RANK(AB655,(Z655:AB655,AC655:AQ655)),0)</f>
        <v>3</v>
      </c>
      <c r="P655" s="7"/>
      <c r="Q655" s="1">
        <f t="shared" si="613"/>
        <v>468</v>
      </c>
      <c r="R655" s="2">
        <f t="shared" si="608"/>
        <v>2.8404952658412235E-2</v>
      </c>
      <c r="S655" s="2"/>
      <c r="T655" s="2">
        <f t="shared" si="614"/>
        <v>5.8934207331876667E-2</v>
      </c>
      <c r="U655" s="2">
        <f t="shared" si="615"/>
        <v>7.64748725418791E-3</v>
      </c>
      <c r="V655" s="2">
        <f t="shared" si="616"/>
        <v>0.25054624908958484</v>
      </c>
      <c r="W655" s="2">
        <f t="shared" si="617"/>
        <v>0.29030104394270456</v>
      </c>
      <c r="X655" s="2">
        <f t="shared" si="618"/>
        <v>0.31870599660111676</v>
      </c>
      <c r="Y655" s="2">
        <f t="shared" si="609"/>
        <v>7.386501578052912E-2</v>
      </c>
      <c r="Z655" s="1">
        <v>971</v>
      </c>
      <c r="AA655" s="1">
        <v>126</v>
      </c>
      <c r="AB655" s="1">
        <v>4128</v>
      </c>
      <c r="AC655" s="1">
        <v>4783</v>
      </c>
      <c r="AD655" s="49">
        <v>5251</v>
      </c>
      <c r="AE655" s="1">
        <v>890</v>
      </c>
      <c r="AF655" s="1">
        <v>19</v>
      </c>
      <c r="AG655" s="1">
        <v>28</v>
      </c>
      <c r="AH655" s="1">
        <v>52</v>
      </c>
      <c r="AI655" s="1"/>
      <c r="AJ655" s="1"/>
      <c r="AK655" s="1"/>
      <c r="AL655" s="1">
        <v>202</v>
      </c>
      <c r="AM655" s="1">
        <v>5</v>
      </c>
      <c r="AN655" s="1">
        <v>15</v>
      </c>
      <c r="AO655" s="1">
        <v>6</v>
      </c>
      <c r="AP655" s="1"/>
      <c r="AQ655" s="1"/>
      <c r="AR655" s="1"/>
      <c r="AS655" s="7"/>
      <c r="AT655" s="7"/>
      <c r="AU655" s="7"/>
      <c r="AV655" s="7"/>
      <c r="AW655" s="2"/>
      <c r="AX655" s="2"/>
      <c r="AY655" s="2"/>
      <c r="AZ655" s="2"/>
      <c r="BA655" s="176" t="str">
        <f t="shared" si="610"/>
        <v>Sebastian CD3</v>
      </c>
      <c r="BC655" s="176">
        <v>3</v>
      </c>
      <c r="BE655" s="97">
        <v>5</v>
      </c>
      <c r="BF655" s="99"/>
      <c r="BG655" s="176">
        <v>5131</v>
      </c>
      <c r="BH655" s="176">
        <f t="shared" si="611"/>
        <v>513103</v>
      </c>
      <c r="BJ655" s="176" t="s">
        <v>3279</v>
      </c>
    </row>
    <row r="656" spans="1:66" s="176" customFormat="1">
      <c r="A656" s="176" t="s">
        <v>1815</v>
      </c>
      <c r="B656" s="176" t="s">
        <v>201</v>
      </c>
      <c r="C656" s="1">
        <f t="shared" si="612"/>
        <v>2702</v>
      </c>
      <c r="D656" s="1"/>
      <c r="E656" s="1"/>
      <c r="F656" s="1"/>
      <c r="G656" s="1"/>
      <c r="H656" s="1"/>
      <c r="I656" s="1"/>
      <c r="J656" s="1"/>
      <c r="K656" s="1"/>
      <c r="L656" s="1"/>
      <c r="M656" s="7">
        <f>RANK(Z656,(Z656:AB656,AC656:AQ656))</f>
        <v>5</v>
      </c>
      <c r="N656" s="7">
        <f>RANK(AA656,(Z656:AB656,AC656:AQ656))</f>
        <v>8</v>
      </c>
      <c r="O656" s="7">
        <f>IF(AB656&gt;0,RANK(AB656,(Z656:AB656,AC656:AQ656)),0)</f>
        <v>3</v>
      </c>
      <c r="P656" s="7"/>
      <c r="Q656" s="1">
        <f t="shared" si="613"/>
        <v>147</v>
      </c>
      <c r="R656" s="2">
        <f t="shared" si="608"/>
        <v>5.4404145077720206E-2</v>
      </c>
      <c r="S656" s="2"/>
      <c r="T656" s="2">
        <f t="shared" si="614"/>
        <v>2.5166543301258327E-2</v>
      </c>
      <c r="U656" s="2">
        <f t="shared" si="615"/>
        <v>1.850481125092524E-3</v>
      </c>
      <c r="V656" s="2">
        <f t="shared" si="616"/>
        <v>0.17838638045891933</v>
      </c>
      <c r="W656" s="2">
        <f t="shared" si="617"/>
        <v>0.39304219096965209</v>
      </c>
      <c r="X656" s="2">
        <f>IF($C656=0,"-",AD656/$C656)</f>
        <v>0.33863804589193192</v>
      </c>
      <c r="Y656" s="2">
        <f t="shared" si="609"/>
        <v>6.2916358253145788E-2</v>
      </c>
      <c r="Z656" s="1">
        <v>68</v>
      </c>
      <c r="AA656" s="1">
        <v>5</v>
      </c>
      <c r="AB656" s="1">
        <v>482</v>
      </c>
      <c r="AC656" s="1">
        <v>1062</v>
      </c>
      <c r="AD656" s="49">
        <v>915</v>
      </c>
      <c r="AE656" s="1">
        <v>126</v>
      </c>
      <c r="AF656" s="1">
        <v>1</v>
      </c>
      <c r="AG656" s="1">
        <v>4</v>
      </c>
      <c r="AH656" s="1">
        <v>7</v>
      </c>
      <c r="AI656" s="1"/>
      <c r="AJ656" s="1"/>
      <c r="AK656" s="1"/>
      <c r="AL656" s="1">
        <v>31</v>
      </c>
      <c r="AM656" s="1">
        <v>0</v>
      </c>
      <c r="AN656" s="1">
        <v>1</v>
      </c>
      <c r="AO656" s="1">
        <v>0</v>
      </c>
      <c r="AP656" s="1"/>
      <c r="AQ656" s="1"/>
      <c r="AR656" s="1"/>
      <c r="AS656" s="7"/>
      <c r="AT656" s="7"/>
      <c r="AU656" s="7"/>
      <c r="AV656" s="7"/>
      <c r="AW656" s="2"/>
      <c r="AX656" s="2"/>
      <c r="AY656" s="2"/>
      <c r="AZ656" s="2"/>
      <c r="BA656" s="176" t="str">
        <f t="shared" si="610"/>
        <v>Sebastian CD4</v>
      </c>
      <c r="BC656" s="176">
        <v>4</v>
      </c>
      <c r="BE656" s="97">
        <v>5</v>
      </c>
      <c r="BF656" s="99"/>
      <c r="BG656" s="176">
        <v>5131</v>
      </c>
      <c r="BH656" s="176">
        <f t="shared" si="611"/>
        <v>513104</v>
      </c>
      <c r="BJ656" s="176" t="s">
        <v>3279</v>
      </c>
    </row>
    <row r="657" spans="1:62">
      <c r="C657" s="2"/>
      <c r="D657" s="2"/>
      <c r="E657" s="2"/>
      <c r="F657" s="2"/>
      <c r="G657" s="2"/>
      <c r="H657" s="2"/>
      <c r="I657" s="2"/>
      <c r="J657" s="2"/>
      <c r="K657" s="2"/>
      <c r="L657" s="2"/>
      <c r="M657" s="7"/>
      <c r="N657" s="2"/>
      <c r="O657" s="2"/>
      <c r="P657" s="2"/>
      <c r="T657" s="2"/>
      <c r="U657" s="2"/>
      <c r="V657" s="2"/>
      <c r="W657" s="2"/>
      <c r="X657" s="2"/>
      <c r="Y657" s="2"/>
      <c r="AK657" s="1"/>
      <c r="AL657" s="1"/>
      <c r="AN657" s="1"/>
      <c r="AO657" s="1"/>
      <c r="AP657" s="1"/>
      <c r="AQ657" s="1"/>
      <c r="AR657" s="1"/>
      <c r="AS657" s="8"/>
      <c r="AT657" s="8"/>
      <c r="AU657" s="8"/>
      <c r="AV657" s="8"/>
      <c r="AW657" s="2"/>
      <c r="AX657" s="2"/>
      <c r="AY657" s="2"/>
      <c r="AZ657" s="2"/>
      <c r="BF657" s="99"/>
      <c r="BG657"/>
      <c r="BH657" s="9"/>
      <c r="BI657" s="9"/>
    </row>
    <row r="658" spans="1:62">
      <c r="A658" s="48" t="s">
        <v>202</v>
      </c>
      <c r="C658" s="1"/>
      <c r="D658" s="1"/>
      <c r="E658" s="1"/>
      <c r="F658" s="1"/>
      <c r="G658" s="1"/>
      <c r="H658" s="1"/>
      <c r="I658" s="1"/>
      <c r="J658" s="1"/>
      <c r="K658" s="1"/>
      <c r="L658" s="1"/>
      <c r="M658" s="7"/>
      <c r="N658" s="7"/>
      <c r="O658" s="7"/>
      <c r="P658" s="7"/>
      <c r="S658" s="2"/>
      <c r="T658" s="2"/>
      <c r="U658" s="2"/>
      <c r="V658" s="2"/>
      <c r="W658" s="2"/>
      <c r="Y658" s="2"/>
      <c r="AN658" s="1"/>
      <c r="BF658" s="99"/>
      <c r="BG658"/>
      <c r="BH658" s="9"/>
      <c r="BI658" s="9"/>
    </row>
    <row r="659" spans="1:62">
      <c r="A659" s="9" t="s">
        <v>1551</v>
      </c>
      <c r="B659" t="s">
        <v>203</v>
      </c>
      <c r="C659" s="1">
        <f t="shared" ref="C659:C734" si="619">SUM(Z659:AQ659)</f>
        <v>11037</v>
      </c>
      <c r="D659" s="1"/>
      <c r="E659" s="1"/>
      <c r="F659" s="1"/>
      <c r="G659" s="1"/>
      <c r="H659" s="1"/>
      <c r="I659" s="1"/>
      <c r="J659" s="1"/>
      <c r="K659" s="1"/>
      <c r="L659" s="1"/>
      <c r="M659" s="7">
        <f>RANK(Z659,(Z659:AB659,AC659:AQ659))</f>
        <v>2</v>
      </c>
      <c r="N659" s="7" t="e">
        <f>RANK(AA659,(Z659:AB659,AC659:AQ659))</f>
        <v>#N/A</v>
      </c>
      <c r="O659" s="7">
        <f>IF(AB659&gt;0,RANK(AB659,(Z659:AB659,AC659:AQ659)),0)</f>
        <v>0</v>
      </c>
      <c r="P659" s="7"/>
      <c r="Q659" s="1">
        <f t="shared" ref="Q659:Q690" si="620">MAX(Z659:AG659)-LARGE(Z659:AG659,2)</f>
        <v>3990</v>
      </c>
      <c r="R659" s="2">
        <f t="shared" ref="R659:R690" si="621">Q659/C659</f>
        <v>0.36151128023919543</v>
      </c>
      <c r="S659" s="2"/>
      <c r="T659" s="2">
        <f t="shared" ref="T659:T734" si="622">IF($C659=0,"-",Z659/$C659)</f>
        <v>0.2337591736885023</v>
      </c>
      <c r="U659" s="2">
        <f t="shared" ref="U659:U734" si="623">IF($C659=0,"-",AA659/$C659)</f>
        <v>0</v>
      </c>
      <c r="V659" s="2">
        <f t="shared" ref="V659:V734" si="624">IF($C659=0,"-",AB659/$C659)</f>
        <v>0</v>
      </c>
      <c r="W659" s="2">
        <f t="shared" ref="W659:W734" si="625">IF($C659=0,"-",AC659/$C659)</f>
        <v>0.11144332699103017</v>
      </c>
      <c r="X659" s="2">
        <f t="shared" ref="X659:X722" si="626">IF($C659=0,"-",AD659/$C659)</f>
        <v>0.59527045392769773</v>
      </c>
      <c r="Y659" s="2">
        <f t="shared" ref="Y659:Y690" si="627">IF(C659=0,"-",(1-T659-U659-V659-W659-X659))</f>
        <v>5.9527045392769762E-2</v>
      </c>
      <c r="Z659" s="1">
        <v>2580</v>
      </c>
      <c r="AC659" s="1">
        <v>1230</v>
      </c>
      <c r="AD659" s="1">
        <v>6570</v>
      </c>
      <c r="AE659" s="1">
        <v>509</v>
      </c>
      <c r="AN659" s="225"/>
      <c r="AQ659">
        <v>148</v>
      </c>
      <c r="BA659" t="str">
        <f t="shared" ref="BA659:BA690" si="628">A659&amp;" "&amp;"CD"&amp;BC659</f>
        <v>Alameda CD13</v>
      </c>
      <c r="BC659">
        <v>13</v>
      </c>
      <c r="BE659" s="97">
        <v>6</v>
      </c>
      <c r="BF659" s="99"/>
      <c r="BG659">
        <f>(VLOOKUP(A659,County!$AR$165:$AX$222,7,0))*1</f>
        <v>6001</v>
      </c>
      <c r="BH659">
        <f t="shared" si="593"/>
        <v>600113</v>
      </c>
      <c r="BJ659" t="s">
        <v>3279</v>
      </c>
    </row>
    <row r="660" spans="1:62">
      <c r="A660" s="9" t="s">
        <v>1551</v>
      </c>
      <c r="B660" t="s">
        <v>203</v>
      </c>
      <c r="C660" s="1">
        <f t="shared" si="619"/>
        <v>27739</v>
      </c>
      <c r="D660" s="1"/>
      <c r="E660" s="1"/>
      <c r="F660" s="1"/>
      <c r="G660" s="1"/>
      <c r="H660" s="1"/>
      <c r="I660" s="1"/>
      <c r="J660" s="1"/>
      <c r="K660" s="1"/>
      <c r="L660" s="1"/>
      <c r="M660" s="7">
        <f>RANK(Z660,(Z660:AB660,AC660:AQ660))</f>
        <v>2</v>
      </c>
      <c r="N660" s="7" t="e">
        <f>RANK(AA660,(Z660:AB660,AC660:AQ660))</f>
        <v>#N/A</v>
      </c>
      <c r="O660" s="7">
        <f>IF(AB660&gt;0,RANK(AB660,(Z660:AB660,AC660:AQ660)),0)</f>
        <v>0</v>
      </c>
      <c r="P660" s="7"/>
      <c r="Q660" s="1">
        <f t="shared" si="620"/>
        <v>14829</v>
      </c>
      <c r="R660" s="2">
        <f t="shared" si="621"/>
        <v>0.53459028804210673</v>
      </c>
      <c r="S660" s="2"/>
      <c r="T660" s="2">
        <f t="shared" si="622"/>
        <v>0.15162767223043369</v>
      </c>
      <c r="U660" s="2">
        <f t="shared" si="623"/>
        <v>0</v>
      </c>
      <c r="V660" s="2">
        <f t="shared" si="624"/>
        <v>0</v>
      </c>
      <c r="W660" s="2">
        <f t="shared" si="625"/>
        <v>0.10642056310609611</v>
      </c>
      <c r="X660" s="2">
        <f t="shared" si="626"/>
        <v>0.68621796027254045</v>
      </c>
      <c r="Y660" s="2">
        <f t="shared" si="627"/>
        <v>5.5733804390929675E-2</v>
      </c>
      <c r="Z660" s="1">
        <v>4206</v>
      </c>
      <c r="AC660" s="1">
        <v>2952</v>
      </c>
      <c r="AD660" s="1">
        <v>19035</v>
      </c>
      <c r="AE660" s="1">
        <v>1215</v>
      </c>
      <c r="AN660" s="225"/>
      <c r="AQ660">
        <v>331</v>
      </c>
      <c r="BA660" t="str">
        <f t="shared" si="628"/>
        <v>Alameda CD15</v>
      </c>
      <c r="BC660">
        <v>15</v>
      </c>
      <c r="BE660" s="97">
        <v>6</v>
      </c>
      <c r="BF660" s="99"/>
      <c r="BG660">
        <f>(VLOOKUP(A660,County!$AR$165:$AX$222,7,0))*1</f>
        <v>6001</v>
      </c>
      <c r="BH660">
        <f t="shared" si="593"/>
        <v>600115</v>
      </c>
      <c r="BJ660" t="s">
        <v>3279</v>
      </c>
    </row>
    <row r="661" spans="1:62">
      <c r="A661" s="9" t="s">
        <v>1551</v>
      </c>
      <c r="B661" t="s">
        <v>203</v>
      </c>
      <c r="C661" s="1">
        <f t="shared" si="619"/>
        <v>5271</v>
      </c>
      <c r="D661" s="1"/>
      <c r="E661" s="1"/>
      <c r="F661" s="1"/>
      <c r="G661" s="1"/>
      <c r="H661" s="1"/>
      <c r="I661" s="1"/>
      <c r="J661" s="1"/>
      <c r="K661" s="1"/>
      <c r="L661" s="1"/>
      <c r="M661" s="7">
        <f>RANK(Z661,(Z661:AB661,AC661:AQ661))</f>
        <v>2</v>
      </c>
      <c r="N661" s="7" t="e">
        <f>RANK(AA661,(Z661:AB661,AC661:AQ661))</f>
        <v>#N/A</v>
      </c>
      <c r="O661" s="7">
        <f>IF(AB661&gt;0,RANK(AB661,(Z661:AB661,AC661:AQ661)),0)</f>
        <v>0</v>
      </c>
      <c r="P661" s="7"/>
      <c r="Q661" s="1">
        <f t="shared" si="620"/>
        <v>2664</v>
      </c>
      <c r="R661" s="2">
        <f t="shared" si="621"/>
        <v>0.50540694365395555</v>
      </c>
      <c r="S661" s="2"/>
      <c r="T661" s="2">
        <f t="shared" si="622"/>
        <v>0.15708594194649972</v>
      </c>
      <c r="U661" s="2">
        <f t="shared" si="623"/>
        <v>0</v>
      </c>
      <c r="V661" s="2">
        <f t="shared" si="624"/>
        <v>0</v>
      </c>
      <c r="W661" s="2">
        <f t="shared" si="625"/>
        <v>0.11857332574464048</v>
      </c>
      <c r="X661" s="2">
        <f t="shared" si="626"/>
        <v>0.66249288560045527</v>
      </c>
      <c r="Y661" s="2">
        <f t="shared" si="627"/>
        <v>6.1847846708404486E-2</v>
      </c>
      <c r="Z661" s="1">
        <v>828</v>
      </c>
      <c r="AC661" s="1">
        <v>625</v>
      </c>
      <c r="AD661" s="1">
        <v>3492</v>
      </c>
      <c r="AE661" s="1">
        <v>249</v>
      </c>
      <c r="AN661" s="225"/>
      <c r="AQ661">
        <v>77</v>
      </c>
      <c r="BA661" t="str">
        <f t="shared" si="628"/>
        <v>Alameda CD17</v>
      </c>
      <c r="BC661">
        <v>17</v>
      </c>
      <c r="BE661" s="97">
        <v>6</v>
      </c>
      <c r="BF661" s="99"/>
      <c r="BG661">
        <f>(VLOOKUP(A661,County!$AR$165:$AX$222,7,0))*1</f>
        <v>6001</v>
      </c>
      <c r="BH661">
        <f t="shared" si="593"/>
        <v>600117</v>
      </c>
      <c r="BJ661" t="s">
        <v>3279</v>
      </c>
    </row>
    <row r="662" spans="1:62">
      <c r="A662" s="9" t="s">
        <v>2019</v>
      </c>
      <c r="B662" t="s">
        <v>203</v>
      </c>
      <c r="C662" s="1">
        <f t="shared" si="619"/>
        <v>3650</v>
      </c>
      <c r="D662" s="1"/>
      <c r="E662" s="1"/>
      <c r="F662" s="1"/>
      <c r="G662" s="1"/>
      <c r="H662" s="1"/>
      <c r="I662" s="1"/>
      <c r="J662" s="1"/>
      <c r="K662" s="1"/>
      <c r="L662" s="1"/>
      <c r="M662" s="7">
        <f>RANK(Z662,(Z662:AB662,AC662:AQ662))</f>
        <v>2</v>
      </c>
      <c r="N662" s="7" t="e">
        <f>RANK(AA662,(Z662:AB662,AC662:AQ662))</f>
        <v>#N/A</v>
      </c>
      <c r="O662" s="7">
        <f>IF(AB662&gt;0,RANK(AB662,(Z662:AB662,AC662:AQ662)),0)</f>
        <v>0</v>
      </c>
      <c r="P662" s="7"/>
      <c r="Q662" s="1">
        <f t="shared" si="620"/>
        <v>2216</v>
      </c>
      <c r="R662" s="2">
        <f t="shared" si="621"/>
        <v>0.60712328767123291</v>
      </c>
      <c r="S662" s="2"/>
      <c r="T662" s="2">
        <f t="shared" si="622"/>
        <v>0.11917808219178082</v>
      </c>
      <c r="U662" s="2">
        <f t="shared" si="623"/>
        <v>0</v>
      </c>
      <c r="V662" s="2">
        <f t="shared" si="624"/>
        <v>0</v>
      </c>
      <c r="W662" s="2">
        <f t="shared" si="625"/>
        <v>0.10849315068493151</v>
      </c>
      <c r="X662" s="2">
        <f t="shared" si="626"/>
        <v>0.72630136986301375</v>
      </c>
      <c r="Y662" s="2">
        <f t="shared" si="627"/>
        <v>4.6027397260273939E-2</v>
      </c>
      <c r="Z662" s="1">
        <v>435</v>
      </c>
      <c r="AC662" s="1">
        <v>396</v>
      </c>
      <c r="AD662" s="1">
        <v>2651</v>
      </c>
      <c r="AE662" s="1">
        <v>128</v>
      </c>
      <c r="AN662" s="225"/>
      <c r="AQ662">
        <v>40</v>
      </c>
      <c r="BA662" t="str">
        <f t="shared" si="628"/>
        <v>Contra Costa CD5</v>
      </c>
      <c r="BC662">
        <v>5</v>
      </c>
      <c r="BE662" s="97">
        <v>6</v>
      </c>
      <c r="BF662" s="99"/>
      <c r="BG662">
        <f>(VLOOKUP(A662,County!$AR$165:$AX$222,7,0))*1</f>
        <v>6013</v>
      </c>
      <c r="BH662">
        <f t="shared" si="593"/>
        <v>601305</v>
      </c>
      <c r="BJ662" t="s">
        <v>3279</v>
      </c>
    </row>
    <row r="663" spans="1:62">
      <c r="A663" s="9" t="s">
        <v>2019</v>
      </c>
      <c r="B663" t="s">
        <v>203</v>
      </c>
      <c r="C663" s="1">
        <f t="shared" si="619"/>
        <v>11338</v>
      </c>
      <c r="D663" s="1"/>
      <c r="E663" s="1"/>
      <c r="F663" s="1"/>
      <c r="G663" s="1"/>
      <c r="H663" s="1"/>
      <c r="I663" s="1"/>
      <c r="J663" s="1"/>
      <c r="K663" s="1"/>
      <c r="L663" s="1"/>
      <c r="M663" s="7">
        <f>RANK(Z663,(Z663:AB663,AC663:AQ663))</f>
        <v>3</v>
      </c>
      <c r="N663" s="7" t="e">
        <f>RANK(AA663,(Z663:AB663,AC663:AQ663))</f>
        <v>#N/A</v>
      </c>
      <c r="O663" s="7">
        <f>IF(AB663&gt;0,RANK(AB663,(Z663:AB663,AC663:AQ663)),0)</f>
        <v>0</v>
      </c>
      <c r="P663" s="7"/>
      <c r="Q663" s="1">
        <f t="shared" si="620"/>
        <v>7865</v>
      </c>
      <c r="R663" s="2">
        <f t="shared" si="621"/>
        <v>0.69368495325454227</v>
      </c>
      <c r="S663" s="2"/>
      <c r="T663" s="2">
        <f t="shared" si="622"/>
        <v>8.3612630093490917E-2</v>
      </c>
      <c r="U663" s="2">
        <f t="shared" si="623"/>
        <v>0</v>
      </c>
      <c r="V663" s="2">
        <f t="shared" si="624"/>
        <v>0</v>
      </c>
      <c r="W663" s="2">
        <f t="shared" si="625"/>
        <v>9.0492150291056631E-2</v>
      </c>
      <c r="X663" s="2">
        <f t="shared" si="626"/>
        <v>0.78417710354559889</v>
      </c>
      <c r="Y663" s="2">
        <f t="shared" si="627"/>
        <v>4.1718116069853539E-2</v>
      </c>
      <c r="Z663" s="1">
        <v>948</v>
      </c>
      <c r="AC663" s="1">
        <v>1026</v>
      </c>
      <c r="AD663" s="1">
        <v>8891</v>
      </c>
      <c r="AE663" s="1">
        <v>402</v>
      </c>
      <c r="AN663" s="225"/>
      <c r="AQ663">
        <v>71</v>
      </c>
      <c r="BA663" t="str">
        <f t="shared" si="628"/>
        <v>Contra Costa CD9</v>
      </c>
      <c r="BC663">
        <v>9</v>
      </c>
      <c r="BE663" s="97">
        <v>6</v>
      </c>
      <c r="BF663" s="99"/>
      <c r="BG663">
        <f>(VLOOKUP(A663,County!$AR$165:$AX$222,7,0))*1</f>
        <v>6013</v>
      </c>
      <c r="BH663">
        <f t="shared" si="593"/>
        <v>601309</v>
      </c>
      <c r="BJ663" t="s">
        <v>3279</v>
      </c>
    </row>
    <row r="664" spans="1:62">
      <c r="A664" s="9" t="s">
        <v>2019</v>
      </c>
      <c r="B664" t="s">
        <v>203</v>
      </c>
      <c r="C664" s="1">
        <f t="shared" si="619"/>
        <v>40196</v>
      </c>
      <c r="D664" s="1"/>
      <c r="E664" s="1"/>
      <c r="F664" s="1"/>
      <c r="G664" s="1"/>
      <c r="H664" s="1"/>
      <c r="I664" s="1"/>
      <c r="J664" s="1"/>
      <c r="K664" s="1"/>
      <c r="L664" s="1"/>
      <c r="M664" s="7">
        <f>RANK(Z664,(Z664:AB664,AC664:AQ664))</f>
        <v>2</v>
      </c>
      <c r="N664" s="7" t="e">
        <f>RANK(AA664,(Z664:AB664,AC664:AQ664))</f>
        <v>#N/A</v>
      </c>
      <c r="O664" s="7">
        <f>IF(AB664&gt;0,RANK(AB664,(Z664:AB664,AC664:AQ664)),0)</f>
        <v>0</v>
      </c>
      <c r="P664" s="7"/>
      <c r="Q664" s="1">
        <f t="shared" si="620"/>
        <v>18392</v>
      </c>
      <c r="R664" s="2">
        <f t="shared" si="621"/>
        <v>0.45755796596676285</v>
      </c>
      <c r="S664" s="2"/>
      <c r="T664" s="2">
        <f t="shared" si="622"/>
        <v>0.20711016021494677</v>
      </c>
      <c r="U664" s="2">
        <f t="shared" si="623"/>
        <v>0</v>
      </c>
      <c r="V664" s="2">
        <f t="shared" si="624"/>
        <v>0</v>
      </c>
      <c r="W664" s="2">
        <f t="shared" si="625"/>
        <v>8.5481142402229079E-2</v>
      </c>
      <c r="X664" s="2">
        <f t="shared" si="626"/>
        <v>0.66466812618170967</v>
      </c>
      <c r="Y664" s="2">
        <f t="shared" si="627"/>
        <v>4.2740571201114519E-2</v>
      </c>
      <c r="Z664" s="1">
        <v>8325</v>
      </c>
      <c r="AC664" s="1">
        <v>3436</v>
      </c>
      <c r="AD664" s="1">
        <v>26717</v>
      </c>
      <c r="AE664" s="1">
        <v>1406</v>
      </c>
      <c r="AN664" s="225"/>
      <c r="AQ664">
        <v>312</v>
      </c>
      <c r="BA664" t="str">
        <f t="shared" si="628"/>
        <v>Contra Costa CD11</v>
      </c>
      <c r="BC664">
        <v>11</v>
      </c>
      <c r="BE664" s="97">
        <v>6</v>
      </c>
      <c r="BF664" s="99"/>
      <c r="BG664">
        <f>(VLOOKUP(A664,County!$AR$165:$AX$222,7,0))*1</f>
        <v>6013</v>
      </c>
      <c r="BH664">
        <f t="shared" si="593"/>
        <v>601311</v>
      </c>
      <c r="BJ664" t="s">
        <v>3279</v>
      </c>
    </row>
    <row r="665" spans="1:62">
      <c r="A665" s="9" t="s">
        <v>2019</v>
      </c>
      <c r="B665" t="s">
        <v>203</v>
      </c>
      <c r="C665" s="1">
        <f t="shared" si="619"/>
        <v>4506</v>
      </c>
      <c r="D665" s="1"/>
      <c r="E665" s="1"/>
      <c r="F665" s="1"/>
      <c r="G665" s="1"/>
      <c r="H665" s="1"/>
      <c r="I665" s="1"/>
      <c r="J665" s="1"/>
      <c r="K665" s="1"/>
      <c r="L665" s="1"/>
      <c r="M665" s="7">
        <f>RANK(Z665,(Z665:AB665,AC665:AQ665))</f>
        <v>2</v>
      </c>
      <c r="N665" s="7" t="e">
        <f>RANK(AA665,(Z665:AB665,AC665:AQ665))</f>
        <v>#N/A</v>
      </c>
      <c r="O665" s="7">
        <f>IF(AB665&gt;0,RANK(AB665,(Z665:AB665,AC665:AQ665)),0)</f>
        <v>0</v>
      </c>
      <c r="P665" s="7"/>
      <c r="Q665" s="1">
        <f t="shared" si="620"/>
        <v>2389</v>
      </c>
      <c r="R665" s="2">
        <f t="shared" si="621"/>
        <v>0.53018197958277846</v>
      </c>
      <c r="S665" s="2"/>
      <c r="T665" s="2">
        <f t="shared" si="622"/>
        <v>0.17931646693297826</v>
      </c>
      <c r="U665" s="2">
        <f t="shared" si="623"/>
        <v>0</v>
      </c>
      <c r="V665" s="2">
        <f t="shared" si="624"/>
        <v>0</v>
      </c>
      <c r="W665" s="2">
        <f t="shared" si="625"/>
        <v>7.6120727918331119E-2</v>
      </c>
      <c r="X665" s="2">
        <f t="shared" si="626"/>
        <v>0.70949844651575678</v>
      </c>
      <c r="Y665" s="2">
        <f t="shared" si="627"/>
        <v>3.5064358632933779E-2</v>
      </c>
      <c r="Z665" s="1">
        <v>808</v>
      </c>
      <c r="AC665" s="1">
        <v>343</v>
      </c>
      <c r="AD665" s="1">
        <v>3197</v>
      </c>
      <c r="AE665" s="1">
        <v>130</v>
      </c>
      <c r="AQ665">
        <v>28</v>
      </c>
      <c r="BA665" t="str">
        <f t="shared" si="628"/>
        <v>Contra Costa CD15</v>
      </c>
      <c r="BC665">
        <v>15</v>
      </c>
      <c r="BE665" s="97">
        <v>6</v>
      </c>
      <c r="BF665" s="99"/>
      <c r="BG665">
        <f>(VLOOKUP(A665,County!$AR$165:$AX$222,7,0))*1</f>
        <v>6013</v>
      </c>
      <c r="BH665">
        <f t="shared" si="593"/>
        <v>601315</v>
      </c>
      <c r="BJ665" t="s">
        <v>3279</v>
      </c>
    </row>
    <row r="666" spans="1:62">
      <c r="A666" s="9" t="s">
        <v>2806</v>
      </c>
      <c r="B666" t="s">
        <v>203</v>
      </c>
      <c r="C666" s="1">
        <f t="shared" si="619"/>
        <v>2823</v>
      </c>
      <c r="D666" s="1"/>
      <c r="E666" s="1"/>
      <c r="F666" s="1"/>
      <c r="G666" s="1"/>
      <c r="H666" s="1"/>
      <c r="I666" s="1"/>
      <c r="J666" s="1"/>
      <c r="K666" s="1"/>
      <c r="L666" s="1"/>
      <c r="M666" s="7">
        <f>RANK(Z666,(Z666:AB666,AC666:AQ666))</f>
        <v>3</v>
      </c>
      <c r="N666" s="7" t="e">
        <f>RANK(AA666,(Z666:AB666,AC666:AQ666))</f>
        <v>#N/A</v>
      </c>
      <c r="O666" s="7">
        <f>IF(AB666&gt;0,RANK(AB666,(Z666:AB666,AC666:AQ666)),0)</f>
        <v>0</v>
      </c>
      <c r="P666" s="7"/>
      <c r="Q666" s="1">
        <f t="shared" si="620"/>
        <v>2028</v>
      </c>
      <c r="R666" s="2">
        <f t="shared" si="621"/>
        <v>0.71838469713071196</v>
      </c>
      <c r="S666" s="2"/>
      <c r="T666" s="2">
        <f t="shared" si="622"/>
        <v>4.7113000354233082E-2</v>
      </c>
      <c r="U666" s="2">
        <f t="shared" si="623"/>
        <v>0</v>
      </c>
      <c r="V666" s="2">
        <f t="shared" si="624"/>
        <v>0</v>
      </c>
      <c r="W666" s="2">
        <f t="shared" si="625"/>
        <v>9.8831030818278431E-2</v>
      </c>
      <c r="X666" s="2">
        <f t="shared" si="626"/>
        <v>0.81721572794899044</v>
      </c>
      <c r="Y666" s="2">
        <f t="shared" si="627"/>
        <v>3.6840240878498021E-2</v>
      </c>
      <c r="Z666" s="1">
        <v>133</v>
      </c>
      <c r="AC666" s="1">
        <v>279</v>
      </c>
      <c r="AD666" s="1">
        <v>2307</v>
      </c>
      <c r="AE666" s="1">
        <v>98</v>
      </c>
      <c r="AQ666">
        <v>6</v>
      </c>
      <c r="BA666" t="str">
        <f t="shared" si="628"/>
        <v>Fresno CD4</v>
      </c>
      <c r="BC666">
        <v>4</v>
      </c>
      <c r="BE666" s="97">
        <v>6</v>
      </c>
      <c r="BF666" s="99"/>
      <c r="BG666">
        <f>(VLOOKUP(A666,County!$AR$165:$AX$222,7,0))*1</f>
        <v>6019</v>
      </c>
      <c r="BH666">
        <f t="shared" si="593"/>
        <v>601904</v>
      </c>
      <c r="BJ666" t="s">
        <v>3279</v>
      </c>
    </row>
    <row r="667" spans="1:62">
      <c r="A667" s="9" t="s">
        <v>2806</v>
      </c>
      <c r="B667" t="s">
        <v>203</v>
      </c>
      <c r="C667" s="1">
        <f t="shared" si="619"/>
        <v>8956</v>
      </c>
      <c r="D667" s="1"/>
      <c r="E667" s="1"/>
      <c r="F667" s="1"/>
      <c r="G667" s="1"/>
      <c r="H667" s="1"/>
      <c r="I667" s="1"/>
      <c r="J667" s="1"/>
      <c r="K667" s="1"/>
      <c r="L667" s="1"/>
      <c r="M667" s="7">
        <f>RANK(Z667,(Z667:AB667,AC667:AQ667))</f>
        <v>3</v>
      </c>
      <c r="N667" s="7" t="e">
        <f>RANK(AA667,(Z667:AB667,AC667:AQ667))</f>
        <v>#N/A</v>
      </c>
      <c r="O667" s="7">
        <f>IF(AB667&gt;0,RANK(AB667,(Z667:AB667,AC667:AQ667)),0)</f>
        <v>0</v>
      </c>
      <c r="P667" s="7"/>
      <c r="Q667" s="1">
        <f t="shared" si="620"/>
        <v>5544</v>
      </c>
      <c r="R667" s="2">
        <f t="shared" si="621"/>
        <v>0.61902635104957571</v>
      </c>
      <c r="S667" s="2"/>
      <c r="T667" s="2">
        <f t="shared" si="622"/>
        <v>7.4921840107190704E-2</v>
      </c>
      <c r="U667" s="2">
        <f t="shared" si="623"/>
        <v>0</v>
      </c>
      <c r="V667" s="2">
        <f t="shared" si="624"/>
        <v>0</v>
      </c>
      <c r="W667" s="2">
        <f t="shared" si="625"/>
        <v>0.12639571237159447</v>
      </c>
      <c r="X667" s="2">
        <f t="shared" si="626"/>
        <v>0.74542206342117012</v>
      </c>
      <c r="Y667" s="2">
        <f t="shared" si="627"/>
        <v>5.3260384100044744E-2</v>
      </c>
      <c r="Z667" s="1">
        <v>671</v>
      </c>
      <c r="AC667" s="1">
        <v>1132</v>
      </c>
      <c r="AD667" s="1">
        <v>6676</v>
      </c>
      <c r="AE667" s="1">
        <v>432</v>
      </c>
      <c r="AQ667">
        <v>45</v>
      </c>
      <c r="BA667" t="str">
        <f t="shared" si="628"/>
        <v>Fresno CD16</v>
      </c>
      <c r="BC667">
        <v>16</v>
      </c>
      <c r="BE667" s="97">
        <v>6</v>
      </c>
      <c r="BF667" s="99"/>
      <c r="BG667">
        <f>(VLOOKUP(A667,County!$AR$165:$AX$222,7,0))*1</f>
        <v>6019</v>
      </c>
      <c r="BH667">
        <f t="shared" si="593"/>
        <v>601916</v>
      </c>
      <c r="BJ667" t="s">
        <v>3279</v>
      </c>
    </row>
    <row r="668" spans="1:62">
      <c r="A668" s="9" t="s">
        <v>2806</v>
      </c>
      <c r="B668" t="s">
        <v>203</v>
      </c>
      <c r="C668" s="1">
        <f t="shared" si="619"/>
        <v>9166</v>
      </c>
      <c r="D668" s="1"/>
      <c r="E668" s="1"/>
      <c r="F668" s="1"/>
      <c r="G668" s="1"/>
      <c r="H668" s="1"/>
      <c r="I668" s="1"/>
      <c r="J668" s="1"/>
      <c r="K668" s="1"/>
      <c r="L668" s="1"/>
      <c r="M668" s="7">
        <f>RANK(Z668,(Z668:AB668,AC668:AQ668))</f>
        <v>3</v>
      </c>
      <c r="N668" s="7" t="e">
        <f>RANK(AA668,(Z668:AB668,AC668:AQ668))</f>
        <v>#N/A</v>
      </c>
      <c r="O668" s="7">
        <f>IF(AB668&gt;0,RANK(AB668,(Z668:AB668,AC668:AQ668)),0)</f>
        <v>0</v>
      </c>
      <c r="P668" s="7"/>
      <c r="Q668" s="1">
        <f t="shared" si="620"/>
        <v>6251</v>
      </c>
      <c r="R668" s="2">
        <f t="shared" si="621"/>
        <v>0.68197687104516691</v>
      </c>
      <c r="S668" s="2"/>
      <c r="T668" s="2">
        <f t="shared" si="622"/>
        <v>6.0877154702160159E-2</v>
      </c>
      <c r="U668" s="2">
        <f t="shared" si="623"/>
        <v>0</v>
      </c>
      <c r="V668" s="2">
        <f t="shared" si="624"/>
        <v>0</v>
      </c>
      <c r="W668" s="2">
        <f t="shared" si="625"/>
        <v>0.10637137246345189</v>
      </c>
      <c r="X668" s="2">
        <f t="shared" si="626"/>
        <v>0.78834824350861876</v>
      </c>
      <c r="Y668" s="2">
        <f t="shared" si="627"/>
        <v>4.4403229325769233E-2</v>
      </c>
      <c r="Z668" s="1">
        <v>558</v>
      </c>
      <c r="AC668" s="1">
        <v>975</v>
      </c>
      <c r="AD668" s="1">
        <v>7226</v>
      </c>
      <c r="AE668" s="1">
        <v>370</v>
      </c>
      <c r="AQ668">
        <v>37</v>
      </c>
      <c r="BA668" t="str">
        <f t="shared" si="628"/>
        <v>Fresno CD21</v>
      </c>
      <c r="BC668">
        <v>21</v>
      </c>
      <c r="BE668" s="97">
        <v>6</v>
      </c>
      <c r="BF668" s="99"/>
      <c r="BG668">
        <f>(VLOOKUP(A668,County!$AR$165:$AX$222,7,0))*1</f>
        <v>6019</v>
      </c>
      <c r="BH668">
        <f t="shared" si="593"/>
        <v>601921</v>
      </c>
      <c r="BJ668" t="s">
        <v>3279</v>
      </c>
    </row>
    <row r="669" spans="1:62">
      <c r="A669" s="9" t="s">
        <v>2806</v>
      </c>
      <c r="B669" t="s">
        <v>203</v>
      </c>
      <c r="C669" s="1">
        <f t="shared" si="619"/>
        <v>44611</v>
      </c>
      <c r="D669" s="1"/>
      <c r="E669" s="1"/>
      <c r="F669" s="1"/>
      <c r="G669" s="1"/>
      <c r="H669" s="1"/>
      <c r="I669" s="1"/>
      <c r="J669" s="1"/>
      <c r="K669" s="1"/>
      <c r="L669" s="1"/>
      <c r="M669" s="7">
        <f>RANK(Z669,(Z669:AB669,AC669:AQ669))</f>
        <v>3</v>
      </c>
      <c r="N669" s="7" t="e">
        <f>RANK(AA669,(Z669:AB669,AC669:AQ669))</f>
        <v>#N/A</v>
      </c>
      <c r="O669" s="7">
        <f>IF(AB669&gt;0,RANK(AB669,(Z669:AB669,AC669:AQ669)),0)</f>
        <v>0</v>
      </c>
      <c r="P669" s="7"/>
      <c r="Q669" s="1">
        <f t="shared" si="620"/>
        <v>29561</v>
      </c>
      <c r="R669" s="2">
        <f t="shared" si="621"/>
        <v>0.6626392593754904</v>
      </c>
      <c r="S669" s="2"/>
      <c r="T669" s="2">
        <f t="shared" si="622"/>
        <v>8.4866961063414847E-2</v>
      </c>
      <c r="U669" s="2">
        <f t="shared" si="623"/>
        <v>0</v>
      </c>
      <c r="V669" s="2">
        <f t="shared" si="624"/>
        <v>0</v>
      </c>
      <c r="W669" s="2">
        <f t="shared" si="625"/>
        <v>0.10548967743381678</v>
      </c>
      <c r="X669" s="2">
        <f t="shared" si="626"/>
        <v>0.76812893680930716</v>
      </c>
      <c r="Y669" s="2">
        <f t="shared" si="627"/>
        <v>4.1514424693461227E-2</v>
      </c>
      <c r="Z669" s="1">
        <v>3786</v>
      </c>
      <c r="AC669" s="1">
        <v>4706</v>
      </c>
      <c r="AD669" s="1">
        <v>34267</v>
      </c>
      <c r="AE669" s="1">
        <v>1722</v>
      </c>
      <c r="AQ669">
        <v>130</v>
      </c>
      <c r="BA669" t="str">
        <f t="shared" si="628"/>
        <v>Fresno CD22</v>
      </c>
      <c r="BC669">
        <v>22</v>
      </c>
      <c r="BE669" s="97">
        <v>6</v>
      </c>
      <c r="BF669" s="99"/>
      <c r="BG669">
        <f>(VLOOKUP(A669,County!$AR$165:$AX$222,7,0))*1</f>
        <v>6019</v>
      </c>
      <c r="BH669">
        <f t="shared" si="593"/>
        <v>601922</v>
      </c>
      <c r="BJ669" t="s">
        <v>3279</v>
      </c>
    </row>
    <row r="670" spans="1:62">
      <c r="A670" s="9" t="s">
        <v>3053</v>
      </c>
      <c r="B670" t="s">
        <v>203</v>
      </c>
      <c r="C670" s="1">
        <f t="shared" si="619"/>
        <v>419</v>
      </c>
      <c r="D670" s="1"/>
      <c r="E670" s="1"/>
      <c r="F670" s="1"/>
      <c r="G670" s="1"/>
      <c r="H670" s="1"/>
      <c r="I670" s="1"/>
      <c r="J670" s="1"/>
      <c r="K670" s="1"/>
      <c r="L670" s="1"/>
      <c r="M670" s="7">
        <f>RANK(Z670,(Z670:AB670,AC670:AQ670))</f>
        <v>3</v>
      </c>
      <c r="N670" s="7" t="e">
        <f>RANK(AA670,(Z670:AB670,AC670:AQ670))</f>
        <v>#N/A</v>
      </c>
      <c r="O670" s="7">
        <f>IF(AB670&gt;0,RANK(AB670,(Z670:AB670,AC670:AQ670)),0)</f>
        <v>0</v>
      </c>
      <c r="P670" s="7"/>
      <c r="Q670" s="1">
        <f t="shared" si="620"/>
        <v>334</v>
      </c>
      <c r="R670" s="2">
        <f t="shared" si="621"/>
        <v>0.79713603818615753</v>
      </c>
      <c r="S670" s="2"/>
      <c r="T670" s="2">
        <f t="shared" si="622"/>
        <v>5.0119331742243436E-2</v>
      </c>
      <c r="U670" s="2">
        <f t="shared" si="623"/>
        <v>0</v>
      </c>
      <c r="V670" s="2">
        <f t="shared" si="624"/>
        <v>0</v>
      </c>
      <c r="W670" s="2">
        <f t="shared" si="625"/>
        <v>5.7279236276849645E-2</v>
      </c>
      <c r="X670" s="2">
        <f t="shared" si="626"/>
        <v>0.85441527446300713</v>
      </c>
      <c r="Y670" s="2">
        <f t="shared" si="627"/>
        <v>3.8186157517899777E-2</v>
      </c>
      <c r="Z670" s="1">
        <v>21</v>
      </c>
      <c r="AC670" s="1">
        <v>24</v>
      </c>
      <c r="AD670" s="1">
        <v>358</v>
      </c>
      <c r="AE670" s="1">
        <v>14</v>
      </c>
      <c r="AQ670">
        <v>2</v>
      </c>
      <c r="BA670" t="str">
        <f t="shared" si="628"/>
        <v>Glenn CD1</v>
      </c>
      <c r="BC670">
        <v>1</v>
      </c>
      <c r="BE670" s="97">
        <v>6</v>
      </c>
      <c r="BF670" s="99"/>
      <c r="BG670">
        <f>(VLOOKUP(A670,County!$AR$165:$AX$222,7,0))*1</f>
        <v>6021</v>
      </c>
      <c r="BH670">
        <f t="shared" si="593"/>
        <v>602101</v>
      </c>
      <c r="BJ670" t="s">
        <v>3279</v>
      </c>
    </row>
    <row r="671" spans="1:62">
      <c r="A671" s="9" t="s">
        <v>3053</v>
      </c>
      <c r="B671" t="s">
        <v>203</v>
      </c>
      <c r="C671" s="1">
        <f t="shared" si="619"/>
        <v>2688</v>
      </c>
      <c r="D671" s="1"/>
      <c r="E671" s="1"/>
      <c r="F671" s="1"/>
      <c r="G671" s="1"/>
      <c r="H671" s="1"/>
      <c r="I671" s="1"/>
      <c r="J671" s="1"/>
      <c r="K671" s="1"/>
      <c r="L671" s="1"/>
      <c r="M671" s="7">
        <f>RANK(Z671,(Z671:AB671,AC671:AQ671))</f>
        <v>3</v>
      </c>
      <c r="N671" s="7" t="e">
        <f>RANK(AA671,(Z671:AB671,AC671:AQ671))</f>
        <v>#N/A</v>
      </c>
      <c r="O671" s="7">
        <f>IF(AB671&gt;0,RANK(AB671,(Z671:AB671,AC671:AQ671)),0)</f>
        <v>0</v>
      </c>
      <c r="P671" s="7"/>
      <c r="Q671" s="1">
        <f t="shared" si="620"/>
        <v>1941</v>
      </c>
      <c r="R671" s="2">
        <f t="shared" si="621"/>
        <v>0.7220982142857143</v>
      </c>
      <c r="S671" s="2"/>
      <c r="T671" s="2">
        <f t="shared" si="622"/>
        <v>5.6919642857142856E-2</v>
      </c>
      <c r="U671" s="2">
        <f t="shared" si="623"/>
        <v>0</v>
      </c>
      <c r="V671" s="2">
        <f t="shared" si="624"/>
        <v>0</v>
      </c>
      <c r="W671" s="2">
        <f t="shared" si="625"/>
        <v>8.2589285714285712E-2</v>
      </c>
      <c r="X671" s="2">
        <f t="shared" si="626"/>
        <v>0.8046875</v>
      </c>
      <c r="Y671" s="2">
        <f t="shared" si="627"/>
        <v>5.5803571428571397E-2</v>
      </c>
      <c r="Z671" s="1">
        <v>153</v>
      </c>
      <c r="AC671" s="1">
        <v>222</v>
      </c>
      <c r="AD671" s="1">
        <v>2163</v>
      </c>
      <c r="AE671" s="1">
        <v>137</v>
      </c>
      <c r="AQ671">
        <v>13</v>
      </c>
      <c r="BA671" t="str">
        <f t="shared" si="628"/>
        <v>Glenn CD3</v>
      </c>
      <c r="BC671">
        <v>3</v>
      </c>
      <c r="BE671" s="97">
        <v>6</v>
      </c>
      <c r="BF671" s="99"/>
      <c r="BG671">
        <f>(VLOOKUP(A671,County!$AR$165:$AX$222,7,0))*1</f>
        <v>6021</v>
      </c>
      <c r="BH671">
        <f t="shared" si="593"/>
        <v>602103</v>
      </c>
      <c r="BJ671" t="s">
        <v>3279</v>
      </c>
    </row>
    <row r="672" spans="1:62">
      <c r="A672" s="9" t="s">
        <v>2436</v>
      </c>
      <c r="B672" t="s">
        <v>203</v>
      </c>
      <c r="C672" s="1">
        <f t="shared" si="619"/>
        <v>5723</v>
      </c>
      <c r="D672" s="1"/>
      <c r="E672" s="1"/>
      <c r="F672" s="1"/>
      <c r="G672" s="1"/>
      <c r="H672" s="1"/>
      <c r="I672" s="1"/>
      <c r="J672" s="1"/>
      <c r="K672" s="1"/>
      <c r="L672" s="1"/>
      <c r="M672" s="7">
        <f>RANK(Z672,(Z672:AB672,AC672:AQ672))</f>
        <v>3</v>
      </c>
      <c r="N672" s="7" t="e">
        <f>RANK(AA672,(Z672:AB672,AC672:AQ672))</f>
        <v>#N/A</v>
      </c>
      <c r="O672" s="7">
        <f>IF(AB672&gt;0,RANK(AB672,(Z672:AB672,AC672:AQ672)),0)</f>
        <v>0</v>
      </c>
      <c r="P672" s="7"/>
      <c r="Q672" s="1">
        <f t="shared" si="620"/>
        <v>3519</v>
      </c>
      <c r="R672" s="2">
        <f t="shared" si="621"/>
        <v>0.61488729687226984</v>
      </c>
      <c r="S672" s="2"/>
      <c r="T672" s="2">
        <f t="shared" si="622"/>
        <v>4.99737899702953E-2</v>
      </c>
      <c r="U672" s="2">
        <f t="shared" si="623"/>
        <v>0</v>
      </c>
      <c r="V672" s="2">
        <f t="shared" si="624"/>
        <v>0</v>
      </c>
      <c r="W672" s="2">
        <f t="shared" si="625"/>
        <v>0.14083522627992312</v>
      </c>
      <c r="X672" s="2">
        <f t="shared" si="626"/>
        <v>0.7557225231521929</v>
      </c>
      <c r="Y672" s="2">
        <f t="shared" si="627"/>
        <v>5.3468460597588585E-2</v>
      </c>
      <c r="Z672" s="1">
        <v>286</v>
      </c>
      <c r="AC672" s="1">
        <v>806</v>
      </c>
      <c r="AD672" s="1">
        <v>4325</v>
      </c>
      <c r="AE672" s="1">
        <v>271</v>
      </c>
      <c r="AQ672">
        <v>35</v>
      </c>
      <c r="BA672" t="str">
        <f t="shared" si="628"/>
        <v>Kern CD21</v>
      </c>
      <c r="BC672">
        <v>21</v>
      </c>
      <c r="BE672" s="97">
        <v>6</v>
      </c>
      <c r="BF672" s="99"/>
      <c r="BG672">
        <f>(VLOOKUP(A672,County!$AR$165:$AX$222,7,0))*1</f>
        <v>6029</v>
      </c>
      <c r="BH672">
        <f t="shared" si="593"/>
        <v>602921</v>
      </c>
      <c r="BJ672" t="s">
        <v>3279</v>
      </c>
    </row>
    <row r="673" spans="1:62">
      <c r="A673" s="9" t="s">
        <v>2436</v>
      </c>
      <c r="B673" t="s">
        <v>203</v>
      </c>
      <c r="C673" s="1">
        <f t="shared" si="619"/>
        <v>59238</v>
      </c>
      <c r="D673" s="1"/>
      <c r="E673" s="1"/>
      <c r="F673" s="1"/>
      <c r="G673" s="1"/>
      <c r="H673" s="1"/>
      <c r="I673" s="1"/>
      <c r="J673" s="1"/>
      <c r="K673" s="1"/>
      <c r="L673" s="1"/>
      <c r="M673" s="7">
        <f>RANK(Z673,(Z673:AB673,AC673:AQ673))</f>
        <v>3</v>
      </c>
      <c r="N673" s="7" t="e">
        <f>RANK(AA673,(Z673:AB673,AC673:AQ673))</f>
        <v>#N/A</v>
      </c>
      <c r="O673" s="7">
        <f>IF(AB673&gt;0,RANK(AB673,(Z673:AB673,AC673:AQ673)),0)</f>
        <v>0</v>
      </c>
      <c r="P673" s="7"/>
      <c r="Q673" s="1">
        <f t="shared" si="620"/>
        <v>38994</v>
      </c>
      <c r="R673" s="2">
        <f t="shared" si="621"/>
        <v>0.65825990073939022</v>
      </c>
      <c r="S673" s="2"/>
      <c r="T673" s="2">
        <f t="shared" si="622"/>
        <v>6.7389175866842232E-2</v>
      </c>
      <c r="U673" s="2">
        <f t="shared" si="623"/>
        <v>0</v>
      </c>
      <c r="V673" s="2">
        <f t="shared" si="624"/>
        <v>0</v>
      </c>
      <c r="W673" s="2">
        <f t="shared" si="625"/>
        <v>0.11592221209358858</v>
      </c>
      <c r="X673" s="2">
        <f t="shared" si="626"/>
        <v>0.77418211283297889</v>
      </c>
      <c r="Y673" s="2">
        <f t="shared" si="627"/>
        <v>4.2506499206590331E-2</v>
      </c>
      <c r="Z673" s="1">
        <v>3992</v>
      </c>
      <c r="AC673" s="1">
        <v>6867</v>
      </c>
      <c r="AD673" s="1">
        <v>45861</v>
      </c>
      <c r="AE673" s="1">
        <v>2329</v>
      </c>
      <c r="AQ673">
        <v>189</v>
      </c>
      <c r="BA673" t="str">
        <f t="shared" si="628"/>
        <v>Kern CD23</v>
      </c>
      <c r="BC673">
        <v>23</v>
      </c>
      <c r="BE673" s="97">
        <v>6</v>
      </c>
      <c r="BF673" s="99"/>
      <c r="BG673">
        <f>(VLOOKUP(A673,County!$AR$165:$AX$222,7,0))*1</f>
        <v>6029</v>
      </c>
      <c r="BH673">
        <f t="shared" si="593"/>
        <v>602923</v>
      </c>
      <c r="BJ673" t="s">
        <v>3279</v>
      </c>
    </row>
    <row r="674" spans="1:62">
      <c r="A674" s="9" t="s">
        <v>2398</v>
      </c>
      <c r="B674" t="s">
        <v>203</v>
      </c>
      <c r="C674" s="1">
        <f t="shared" si="619"/>
        <v>2151</v>
      </c>
      <c r="D674" s="1"/>
      <c r="E674" s="1"/>
      <c r="F674" s="1"/>
      <c r="G674" s="1"/>
      <c r="H674" s="1"/>
      <c r="I674" s="1"/>
      <c r="J674" s="1"/>
      <c r="K674" s="1"/>
      <c r="L674" s="1"/>
      <c r="M674" s="7">
        <f>RANK(Z674,(Z674:AB674,AC674:AQ674))</f>
        <v>2</v>
      </c>
      <c r="N674" s="7" t="e">
        <f>RANK(AA674,(Z674:AB674,AC674:AQ674))</f>
        <v>#N/A</v>
      </c>
      <c r="O674" s="7">
        <f>IF(AB674&gt;0,RANK(AB674,(Z674:AB674,AC674:AQ674)),0)</f>
        <v>0</v>
      </c>
      <c r="P674" s="7"/>
      <c r="Q674" s="1">
        <f t="shared" si="620"/>
        <v>1626</v>
      </c>
      <c r="R674" s="2">
        <f t="shared" si="621"/>
        <v>0.75592747559274753</v>
      </c>
      <c r="S674" s="2"/>
      <c r="T674" s="2">
        <f t="shared" si="622"/>
        <v>6.8340306834030681E-2</v>
      </c>
      <c r="U674" s="2">
        <f t="shared" si="623"/>
        <v>0</v>
      </c>
      <c r="V674" s="2">
        <f t="shared" si="624"/>
        <v>0</v>
      </c>
      <c r="W674" s="2">
        <f t="shared" si="625"/>
        <v>6.2761506276150625E-2</v>
      </c>
      <c r="X674" s="2">
        <f t="shared" si="626"/>
        <v>0.82426778242677823</v>
      </c>
      <c r="Y674" s="2">
        <f t="shared" si="627"/>
        <v>4.4630404463040452E-2</v>
      </c>
      <c r="Z674" s="1">
        <v>147</v>
      </c>
      <c r="AC674" s="1">
        <v>135</v>
      </c>
      <c r="AD674" s="1">
        <v>1773</v>
      </c>
      <c r="AE674" s="1">
        <v>87</v>
      </c>
      <c r="AQ674">
        <v>9</v>
      </c>
      <c r="BA674" t="str">
        <f t="shared" si="628"/>
        <v>Lake CD3</v>
      </c>
      <c r="BC674">
        <v>3</v>
      </c>
      <c r="BE674" s="97">
        <v>6</v>
      </c>
      <c r="BF674" s="99"/>
      <c r="BG674">
        <f>(VLOOKUP(A674,County!$AR$165:$AX$222,7,0))*1</f>
        <v>6033</v>
      </c>
      <c r="BH674">
        <f t="shared" ref="BH674:BH737" si="629">BG674*100+BC674</f>
        <v>603303</v>
      </c>
      <c r="BJ674" t="s">
        <v>3279</v>
      </c>
    </row>
    <row r="675" spans="1:62">
      <c r="A675" s="9" t="s">
        <v>2398</v>
      </c>
      <c r="B675" t="s">
        <v>203</v>
      </c>
      <c r="C675" s="1">
        <f t="shared" si="619"/>
        <v>3049</v>
      </c>
      <c r="D675" s="1"/>
      <c r="E675" s="1"/>
      <c r="F675" s="1"/>
      <c r="G675" s="1"/>
      <c r="H675" s="1"/>
      <c r="I675" s="1"/>
      <c r="J675" s="1"/>
      <c r="K675" s="1"/>
      <c r="L675" s="1"/>
      <c r="M675" s="7">
        <f>RANK(Z675,(Z675:AB675,AC675:AQ675))</f>
        <v>2</v>
      </c>
      <c r="N675" s="7" t="e">
        <f>RANK(AA675,(Z675:AB675,AC675:AQ675))</f>
        <v>#N/A</v>
      </c>
      <c r="O675" s="7">
        <f>IF(AB675&gt;0,RANK(AB675,(Z675:AB675,AC675:AQ675)),0)</f>
        <v>0</v>
      </c>
      <c r="P675" s="7"/>
      <c r="Q675" s="1">
        <f t="shared" si="620"/>
        <v>2096</v>
      </c>
      <c r="R675" s="2">
        <f t="shared" si="621"/>
        <v>0.68743850442768117</v>
      </c>
      <c r="S675" s="2"/>
      <c r="T675" s="2">
        <f t="shared" si="622"/>
        <v>9.64250573958675E-2</v>
      </c>
      <c r="U675" s="2">
        <f t="shared" si="623"/>
        <v>0</v>
      </c>
      <c r="V675" s="2">
        <f t="shared" si="624"/>
        <v>0</v>
      </c>
      <c r="W675" s="2">
        <f t="shared" si="625"/>
        <v>6.9858970154148894E-2</v>
      </c>
      <c r="X675" s="2">
        <f t="shared" si="626"/>
        <v>0.78386356182354866</v>
      </c>
      <c r="Y675" s="2">
        <f t="shared" si="627"/>
        <v>4.9852410626434973E-2</v>
      </c>
      <c r="Z675" s="1">
        <v>294</v>
      </c>
      <c r="AC675" s="1">
        <v>213</v>
      </c>
      <c r="AD675" s="1">
        <v>2390</v>
      </c>
      <c r="AE675" s="1">
        <v>134</v>
      </c>
      <c r="AQ675">
        <v>18</v>
      </c>
      <c r="BA675" t="str">
        <f t="shared" si="628"/>
        <v>Lake CD5</v>
      </c>
      <c r="BC675">
        <v>5</v>
      </c>
      <c r="BE675" s="97">
        <v>6</v>
      </c>
      <c r="BF675" s="99"/>
      <c r="BG675">
        <f>(VLOOKUP(A675,County!$AR$165:$AX$222,7,0))*1</f>
        <v>6033</v>
      </c>
      <c r="BH675">
        <f t="shared" si="629"/>
        <v>603305</v>
      </c>
      <c r="BJ675" t="s">
        <v>3279</v>
      </c>
    </row>
    <row r="676" spans="1:62">
      <c r="A676" s="9" t="s">
        <v>2188</v>
      </c>
      <c r="B676" t="s">
        <v>203</v>
      </c>
      <c r="C676" s="1">
        <f t="shared" si="619"/>
        <v>6414</v>
      </c>
      <c r="D676" s="1"/>
      <c r="E676" s="1"/>
      <c r="F676" s="1"/>
      <c r="G676" s="1"/>
      <c r="H676" s="1"/>
      <c r="I676" s="1"/>
      <c r="J676" s="1"/>
      <c r="K676" s="1"/>
      <c r="L676" s="1"/>
      <c r="M676" s="7">
        <f>RANK(Z676,(Z676:AB676,AC676:AQ676))</f>
        <v>3</v>
      </c>
      <c r="N676" s="7" t="e">
        <f>RANK(AA676,(Z676:AB676,AC676:AQ676))</f>
        <v>#N/A</v>
      </c>
      <c r="O676" s="7">
        <f>IF(AB676&gt;0,RANK(AB676,(Z676:AB676,AC676:AQ676)),0)</f>
        <v>0</v>
      </c>
      <c r="P676" s="7"/>
      <c r="Q676" s="1">
        <f t="shared" si="620"/>
        <v>4331</v>
      </c>
      <c r="R676" s="2">
        <f t="shared" si="621"/>
        <v>0.67524165887121923</v>
      </c>
      <c r="S676" s="2"/>
      <c r="T676" s="2">
        <f t="shared" si="622"/>
        <v>6.9535391331462429E-2</v>
      </c>
      <c r="U676" s="2">
        <f t="shared" si="623"/>
        <v>0</v>
      </c>
      <c r="V676" s="2">
        <f t="shared" si="624"/>
        <v>0</v>
      </c>
      <c r="W676" s="2">
        <f t="shared" si="625"/>
        <v>0.104614904895541</v>
      </c>
      <c r="X676" s="2">
        <f t="shared" si="626"/>
        <v>0.77985656376676016</v>
      </c>
      <c r="Y676" s="2">
        <f t="shared" si="627"/>
        <v>4.5993140006236333E-2</v>
      </c>
      <c r="Z676" s="1">
        <v>446</v>
      </c>
      <c r="AC676" s="1">
        <v>671</v>
      </c>
      <c r="AD676" s="1">
        <v>5002</v>
      </c>
      <c r="AE676" s="1">
        <v>255</v>
      </c>
      <c r="AQ676">
        <v>40</v>
      </c>
      <c r="BA676" t="str">
        <f t="shared" si="628"/>
        <v>Los Angeles CD23</v>
      </c>
      <c r="BC676">
        <v>23</v>
      </c>
      <c r="BE676" s="97">
        <v>6</v>
      </c>
      <c r="BF676" s="99"/>
      <c r="BG676">
        <f>(VLOOKUP(A676,County!$AR$165:$AX$222,7,0))*1</f>
        <v>6037</v>
      </c>
      <c r="BH676">
        <f t="shared" si="629"/>
        <v>603723</v>
      </c>
      <c r="BJ676" t="s">
        <v>3279</v>
      </c>
    </row>
    <row r="677" spans="1:62">
      <c r="A677" s="9" t="s">
        <v>2188</v>
      </c>
      <c r="B677" t="s">
        <v>203</v>
      </c>
      <c r="C677" s="1">
        <f t="shared" si="619"/>
        <v>41719</v>
      </c>
      <c r="D677" s="1"/>
      <c r="E677" s="1"/>
      <c r="F677" s="1"/>
      <c r="G677" s="1"/>
      <c r="H677" s="1"/>
      <c r="I677" s="1"/>
      <c r="J677" s="1"/>
      <c r="K677" s="1"/>
      <c r="L677" s="1"/>
      <c r="M677" s="7">
        <f>RANK(Z677,(Z677:AB677,AC677:AQ677))</f>
        <v>3</v>
      </c>
      <c r="N677" s="7" t="e">
        <f>RANK(AA677,(Z677:AB677,AC677:AQ677))</f>
        <v>#N/A</v>
      </c>
      <c r="O677" s="7">
        <f>IF(AB677&gt;0,RANK(AB677,(Z677:AB677,AC677:AQ677)),0)</f>
        <v>0</v>
      </c>
      <c r="P677" s="7"/>
      <c r="Q677" s="1">
        <f t="shared" si="620"/>
        <v>26994</v>
      </c>
      <c r="R677" s="2">
        <f t="shared" si="621"/>
        <v>0.64704331359812073</v>
      </c>
      <c r="S677" s="2"/>
      <c r="T677" s="2">
        <f t="shared" si="622"/>
        <v>8.6962774754907837E-2</v>
      </c>
      <c r="U677" s="2">
        <f t="shared" si="623"/>
        <v>0</v>
      </c>
      <c r="V677" s="2">
        <f t="shared" si="624"/>
        <v>0</v>
      </c>
      <c r="W677" s="2">
        <f t="shared" si="625"/>
        <v>0.11131618686929216</v>
      </c>
      <c r="X677" s="2">
        <f t="shared" si="626"/>
        <v>0.75835950046741296</v>
      </c>
      <c r="Y677" s="2">
        <f t="shared" si="627"/>
        <v>4.3361537908387038E-2</v>
      </c>
      <c r="Z677" s="1">
        <v>3628</v>
      </c>
      <c r="AC677" s="1">
        <v>4644</v>
      </c>
      <c r="AD677" s="1">
        <v>31638</v>
      </c>
      <c r="AE677" s="1">
        <v>1520</v>
      </c>
      <c r="AQ677">
        <v>289</v>
      </c>
      <c r="BA677" t="str">
        <f t="shared" si="628"/>
        <v>Los Angeles CD25</v>
      </c>
      <c r="BC677">
        <v>25</v>
      </c>
      <c r="BE677" s="97">
        <v>6</v>
      </c>
      <c r="BF677" s="99"/>
      <c r="BG677">
        <f>(VLOOKUP(A677,County!$AR$165:$AX$222,7,0))*1</f>
        <v>6037</v>
      </c>
      <c r="BH677">
        <f t="shared" si="629"/>
        <v>603725</v>
      </c>
      <c r="BJ677" t="s">
        <v>3279</v>
      </c>
    </row>
    <row r="678" spans="1:62">
      <c r="A678" s="9" t="s">
        <v>2188</v>
      </c>
      <c r="B678" t="s">
        <v>203</v>
      </c>
      <c r="C678" s="1">
        <f t="shared" si="619"/>
        <v>1092</v>
      </c>
      <c r="D678" s="1"/>
      <c r="E678" s="1"/>
      <c r="F678" s="1"/>
      <c r="G678" s="1"/>
      <c r="H678" s="1"/>
      <c r="I678" s="1"/>
      <c r="J678" s="1"/>
      <c r="K678" s="1"/>
      <c r="L678" s="1"/>
      <c r="M678" s="7">
        <f>RANK(Z678,(Z678:AB678,AC678:AQ678))</f>
        <v>2</v>
      </c>
      <c r="N678" s="7" t="e">
        <f>RANK(AA678,(Z678:AB678,AC678:AQ678))</f>
        <v>#N/A</v>
      </c>
      <c r="O678" s="7">
        <f>IF(AB678&gt;0,RANK(AB678,(Z678:AB678,AC678:AQ678)),0)</f>
        <v>0</v>
      </c>
      <c r="P678" s="7"/>
      <c r="Q678" s="1">
        <f t="shared" si="620"/>
        <v>614</v>
      </c>
      <c r="R678" s="2">
        <f t="shared" si="621"/>
        <v>0.56227106227106227</v>
      </c>
      <c r="S678" s="2"/>
      <c r="T678" s="2">
        <f t="shared" si="622"/>
        <v>0.17399267399267399</v>
      </c>
      <c r="U678" s="2">
        <f t="shared" si="623"/>
        <v>0</v>
      </c>
      <c r="V678" s="2">
        <f t="shared" si="624"/>
        <v>0</v>
      </c>
      <c r="W678" s="2">
        <f t="shared" si="625"/>
        <v>6.5018315018315023E-2</v>
      </c>
      <c r="X678" s="2">
        <f t="shared" si="626"/>
        <v>0.73626373626373631</v>
      </c>
      <c r="Y678" s="2">
        <f t="shared" si="627"/>
        <v>2.4725274725274637E-2</v>
      </c>
      <c r="Z678" s="1">
        <v>190</v>
      </c>
      <c r="AC678" s="1">
        <v>71</v>
      </c>
      <c r="AD678" s="1">
        <v>804</v>
      </c>
      <c r="AE678" s="1">
        <v>25</v>
      </c>
      <c r="AQ678">
        <v>2</v>
      </c>
      <c r="BA678" t="str">
        <f t="shared" si="628"/>
        <v>Los Angeles CD26</v>
      </c>
      <c r="BC678">
        <v>26</v>
      </c>
      <c r="BE678" s="97">
        <v>6</v>
      </c>
      <c r="BF678" s="99"/>
      <c r="BG678">
        <f>(VLOOKUP(A678,County!$AR$165:$AX$222,7,0))*1</f>
        <v>6037</v>
      </c>
      <c r="BH678">
        <f t="shared" si="629"/>
        <v>603726</v>
      </c>
      <c r="BJ678" t="s">
        <v>3279</v>
      </c>
    </row>
    <row r="679" spans="1:62">
      <c r="A679" s="9" t="s">
        <v>2188</v>
      </c>
      <c r="B679" t="s">
        <v>203</v>
      </c>
      <c r="C679" s="1">
        <f t="shared" si="619"/>
        <v>31640</v>
      </c>
      <c r="D679" s="1"/>
      <c r="E679" s="1"/>
      <c r="F679" s="1"/>
      <c r="G679" s="1"/>
      <c r="H679" s="1"/>
      <c r="I679" s="1"/>
      <c r="J679" s="1"/>
      <c r="K679" s="1"/>
      <c r="L679" s="1"/>
      <c r="M679" s="7">
        <f>RANK(Z679,(Z679:AB679,AC679:AQ679))</f>
        <v>2</v>
      </c>
      <c r="N679" s="7" t="e">
        <f>RANK(AA679,(Z679:AB679,AC679:AQ679))</f>
        <v>#N/A</v>
      </c>
      <c r="O679" s="7">
        <f>IF(AB679&gt;0,RANK(AB679,(Z679:AB679,AC679:AQ679)),0)</f>
        <v>0</v>
      </c>
      <c r="P679" s="7"/>
      <c r="Q679" s="1">
        <f t="shared" si="620"/>
        <v>15512</v>
      </c>
      <c r="R679" s="2">
        <f t="shared" si="621"/>
        <v>0.49026548672566372</v>
      </c>
      <c r="S679" s="2"/>
      <c r="T679" s="2">
        <f t="shared" si="622"/>
        <v>0.16804677623261693</v>
      </c>
      <c r="U679" s="2">
        <f t="shared" si="623"/>
        <v>0</v>
      </c>
      <c r="V679" s="2">
        <f t="shared" si="624"/>
        <v>0</v>
      </c>
      <c r="W679" s="2">
        <f t="shared" si="625"/>
        <v>0.12319848293299621</v>
      </c>
      <c r="X679" s="2">
        <f t="shared" si="626"/>
        <v>0.6583122629582806</v>
      </c>
      <c r="Y679" s="2">
        <f t="shared" si="627"/>
        <v>5.0442477876106229E-2</v>
      </c>
      <c r="Z679" s="1">
        <v>5317</v>
      </c>
      <c r="AC679" s="1">
        <v>3898</v>
      </c>
      <c r="AD679" s="1">
        <v>20829</v>
      </c>
      <c r="AE679" s="1">
        <v>1224</v>
      </c>
      <c r="AQ679">
        <v>372</v>
      </c>
      <c r="BA679" t="str">
        <f t="shared" si="628"/>
        <v>Los Angeles CD27</v>
      </c>
      <c r="BC679">
        <v>27</v>
      </c>
      <c r="BE679" s="97">
        <v>6</v>
      </c>
      <c r="BF679" s="99"/>
      <c r="BG679">
        <f>(VLOOKUP(A679,County!$AR$165:$AX$222,7,0))*1</f>
        <v>6037</v>
      </c>
      <c r="BH679">
        <f t="shared" si="629"/>
        <v>603727</v>
      </c>
      <c r="BJ679" t="s">
        <v>3279</v>
      </c>
    </row>
    <row r="680" spans="1:62">
      <c r="A680" s="9" t="s">
        <v>2188</v>
      </c>
      <c r="B680" t="s">
        <v>203</v>
      </c>
      <c r="C680" s="1">
        <f t="shared" si="619"/>
        <v>28966</v>
      </c>
      <c r="D680" s="1"/>
      <c r="E680" s="1"/>
      <c r="F680" s="1"/>
      <c r="G680" s="1"/>
      <c r="H680" s="1"/>
      <c r="I680" s="1"/>
      <c r="J680" s="1"/>
      <c r="K680" s="1"/>
      <c r="L680" s="1"/>
      <c r="M680" s="7">
        <f>RANK(Z680,(Z680:AB680,AC680:AQ680))</f>
        <v>2</v>
      </c>
      <c r="N680" s="7" t="e">
        <f>RANK(AA680,(Z680:AB680,AC680:AQ680))</f>
        <v>#N/A</v>
      </c>
      <c r="O680" s="7">
        <f>IF(AB680&gt;0,RANK(AB680,(Z680:AB680,AC680:AQ680)),0)</f>
        <v>0</v>
      </c>
      <c r="P680" s="7"/>
      <c r="Q680" s="1">
        <f t="shared" si="620"/>
        <v>15655</v>
      </c>
      <c r="R680" s="2">
        <f t="shared" si="621"/>
        <v>0.5404612304080646</v>
      </c>
      <c r="S680" s="2"/>
      <c r="T680" s="2">
        <f t="shared" si="622"/>
        <v>0.15532003038044603</v>
      </c>
      <c r="U680" s="2">
        <f t="shared" si="623"/>
        <v>0</v>
      </c>
      <c r="V680" s="2">
        <f t="shared" si="624"/>
        <v>0</v>
      </c>
      <c r="W680" s="2">
        <f t="shared" si="625"/>
        <v>0.10374231858040461</v>
      </c>
      <c r="X680" s="2">
        <f t="shared" si="626"/>
        <v>0.69578126078851066</v>
      </c>
      <c r="Y680" s="2">
        <f t="shared" si="627"/>
        <v>4.5156390250638667E-2</v>
      </c>
      <c r="Z680" s="1">
        <v>4499</v>
      </c>
      <c r="AC680" s="1">
        <v>3005</v>
      </c>
      <c r="AD680" s="1">
        <v>20154</v>
      </c>
      <c r="AE680" s="1">
        <v>929</v>
      </c>
      <c r="AQ680">
        <v>379</v>
      </c>
      <c r="BA680" t="str">
        <f t="shared" si="628"/>
        <v>Los Angeles CD28</v>
      </c>
      <c r="BC680">
        <v>28</v>
      </c>
      <c r="BE680" s="97">
        <v>6</v>
      </c>
      <c r="BF680" s="99"/>
      <c r="BG680">
        <f>(VLOOKUP(A680,County!$AR$165:$AX$222,7,0))*1</f>
        <v>6037</v>
      </c>
      <c r="BH680">
        <f t="shared" si="629"/>
        <v>603728</v>
      </c>
      <c r="BJ680" t="s">
        <v>3279</v>
      </c>
    </row>
    <row r="681" spans="1:62">
      <c r="A681" s="9" t="s">
        <v>2188</v>
      </c>
      <c r="B681" t="s">
        <v>203</v>
      </c>
      <c r="C681" s="1">
        <f t="shared" si="619"/>
        <v>11951</v>
      </c>
      <c r="D681" s="1"/>
      <c r="E681" s="1"/>
      <c r="F681" s="1"/>
      <c r="G681" s="1"/>
      <c r="H681" s="1"/>
      <c r="I681" s="1"/>
      <c r="J681" s="1"/>
      <c r="K681" s="1"/>
      <c r="L681" s="1"/>
      <c r="M681" s="7">
        <f>RANK(Z681,(Z681:AB681,AC681:AQ681))</f>
        <v>3</v>
      </c>
      <c r="N681" s="7" t="e">
        <f>RANK(AA681,(Z681:AB681,AC681:AQ681))</f>
        <v>#N/A</v>
      </c>
      <c r="O681" s="7">
        <f>IF(AB681&gt;0,RANK(AB681,(Z681:AB681,AC681:AQ681)),0)</f>
        <v>0</v>
      </c>
      <c r="P681" s="7"/>
      <c r="Q681" s="1">
        <f t="shared" si="620"/>
        <v>6369</v>
      </c>
      <c r="R681" s="2">
        <f t="shared" si="621"/>
        <v>0.53292611496945863</v>
      </c>
      <c r="S681" s="2"/>
      <c r="T681" s="2">
        <f t="shared" si="622"/>
        <v>9.8150782361308683E-2</v>
      </c>
      <c r="U681" s="2">
        <f t="shared" si="623"/>
        <v>0</v>
      </c>
      <c r="V681" s="2">
        <f t="shared" si="624"/>
        <v>0</v>
      </c>
      <c r="W681" s="2">
        <f t="shared" si="625"/>
        <v>0.15638858672914399</v>
      </c>
      <c r="X681" s="2">
        <f t="shared" si="626"/>
        <v>0.68931470169860265</v>
      </c>
      <c r="Y681" s="2">
        <f t="shared" si="627"/>
        <v>5.6145929210944634E-2</v>
      </c>
      <c r="Z681" s="1">
        <v>1173</v>
      </c>
      <c r="AC681" s="1">
        <v>1869</v>
      </c>
      <c r="AD681" s="1">
        <v>8238</v>
      </c>
      <c r="AE681" s="1">
        <v>502</v>
      </c>
      <c r="AQ681">
        <v>169</v>
      </c>
      <c r="BA681" t="str">
        <f t="shared" si="628"/>
        <v>Los Angeles CD29</v>
      </c>
      <c r="BC681">
        <v>29</v>
      </c>
      <c r="BE681" s="97">
        <v>6</v>
      </c>
      <c r="BF681" s="99"/>
      <c r="BG681">
        <f>(VLOOKUP(A681,County!$AR$165:$AX$222,7,0))*1</f>
        <v>6037</v>
      </c>
      <c r="BH681">
        <f t="shared" si="629"/>
        <v>603729</v>
      </c>
      <c r="BJ681" t="s">
        <v>3279</v>
      </c>
    </row>
    <row r="682" spans="1:62">
      <c r="A682" s="9" t="s">
        <v>2188</v>
      </c>
      <c r="B682" t="s">
        <v>203</v>
      </c>
      <c r="C682" s="1">
        <f t="shared" si="619"/>
        <v>34079</v>
      </c>
      <c r="D682" s="1"/>
      <c r="E682" s="1"/>
      <c r="F682" s="1"/>
      <c r="G682" s="1"/>
      <c r="H682" s="1"/>
      <c r="I682" s="1"/>
      <c r="J682" s="1"/>
      <c r="K682" s="1"/>
      <c r="L682" s="1"/>
      <c r="M682" s="7">
        <f>RANK(Z682,(Z682:AB682,AC682:AQ682))</f>
        <v>2</v>
      </c>
      <c r="N682" s="7" t="e">
        <f>RANK(AA682,(Z682:AB682,AC682:AQ682))</f>
        <v>#N/A</v>
      </c>
      <c r="O682" s="7">
        <f>IF(AB682&gt;0,RANK(AB682,(Z682:AB682,AC682:AQ682)),0)</f>
        <v>0</v>
      </c>
      <c r="P682" s="7"/>
      <c r="Q682" s="1">
        <f t="shared" si="620"/>
        <v>19898</v>
      </c>
      <c r="R682" s="2">
        <f t="shared" si="621"/>
        <v>0.58387863493647119</v>
      </c>
      <c r="S682" s="2"/>
      <c r="T682" s="2">
        <f t="shared" si="622"/>
        <v>0.13923530620029931</v>
      </c>
      <c r="U682" s="2">
        <f t="shared" si="623"/>
        <v>0</v>
      </c>
      <c r="V682" s="2">
        <f t="shared" si="624"/>
        <v>0</v>
      </c>
      <c r="W682" s="2">
        <f t="shared" si="625"/>
        <v>9.6158924851081309E-2</v>
      </c>
      <c r="X682" s="2">
        <f t="shared" si="626"/>
        <v>0.72311394113677041</v>
      </c>
      <c r="Y682" s="2">
        <f t="shared" si="627"/>
        <v>4.1491827811848903E-2</v>
      </c>
      <c r="Z682" s="1">
        <v>4745</v>
      </c>
      <c r="AC682" s="1">
        <v>3277</v>
      </c>
      <c r="AD682" s="1">
        <v>24643</v>
      </c>
      <c r="AE682" s="1">
        <v>939</v>
      </c>
      <c r="AQ682">
        <v>475</v>
      </c>
      <c r="BA682" t="str">
        <f t="shared" si="628"/>
        <v>Los Angeles CD30</v>
      </c>
      <c r="BC682">
        <v>30</v>
      </c>
      <c r="BE682" s="97">
        <v>6</v>
      </c>
      <c r="BF682" s="99"/>
      <c r="BG682">
        <f>(VLOOKUP(A682,County!$AR$165:$AX$222,7,0))*1</f>
        <v>6037</v>
      </c>
      <c r="BH682">
        <f t="shared" si="629"/>
        <v>603730</v>
      </c>
      <c r="BJ682" t="s">
        <v>3279</v>
      </c>
    </row>
    <row r="683" spans="1:62">
      <c r="A683" s="9" t="s">
        <v>2188</v>
      </c>
      <c r="B683" t="s">
        <v>203</v>
      </c>
      <c r="C683" s="1">
        <f t="shared" si="619"/>
        <v>25470</v>
      </c>
      <c r="D683" s="1"/>
      <c r="E683" s="1"/>
      <c r="F683" s="1"/>
      <c r="G683" s="1"/>
      <c r="H683" s="1"/>
      <c r="I683" s="1"/>
      <c r="J683" s="1"/>
      <c r="K683" s="1"/>
      <c r="L683" s="1"/>
      <c r="M683" s="7">
        <f>RANK(Z683,(Z683:AB683,AC683:AQ683))</f>
        <v>3</v>
      </c>
      <c r="N683" s="7" t="e">
        <f>RANK(AA683,(Z683:AB683,AC683:AQ683))</f>
        <v>#N/A</v>
      </c>
      <c r="O683" s="7">
        <f>IF(AB683&gt;0,RANK(AB683,(Z683:AB683,AC683:AQ683)),0)</f>
        <v>0</v>
      </c>
      <c r="P683" s="7"/>
      <c r="Q683" s="1">
        <f t="shared" si="620"/>
        <v>13923</v>
      </c>
      <c r="R683" s="2">
        <f t="shared" si="621"/>
        <v>0.546643109540636</v>
      </c>
      <c r="S683" s="2"/>
      <c r="T683" s="2">
        <f t="shared" si="622"/>
        <v>9.7565763643502154E-2</v>
      </c>
      <c r="U683" s="2">
        <f t="shared" si="623"/>
        <v>0</v>
      </c>
      <c r="V683" s="2">
        <f t="shared" si="624"/>
        <v>0</v>
      </c>
      <c r="W683" s="2">
        <f t="shared" si="625"/>
        <v>0.14581861012956418</v>
      </c>
      <c r="X683" s="2">
        <f t="shared" si="626"/>
        <v>0.6924617196702002</v>
      </c>
      <c r="Y683" s="2">
        <f t="shared" si="627"/>
        <v>6.4153906556733475E-2</v>
      </c>
      <c r="Z683" s="1">
        <v>2485</v>
      </c>
      <c r="AC683" s="1">
        <v>3714</v>
      </c>
      <c r="AD683" s="1">
        <v>17637</v>
      </c>
      <c r="AE683" s="1">
        <v>1290</v>
      </c>
      <c r="AQ683">
        <v>344</v>
      </c>
      <c r="BA683" t="str">
        <f t="shared" si="628"/>
        <v>Los Angeles CD32</v>
      </c>
      <c r="BC683">
        <v>32</v>
      </c>
      <c r="BE683" s="97">
        <v>6</v>
      </c>
      <c r="BF683" s="99"/>
      <c r="BG683">
        <f>(VLOOKUP(A683,County!$AR$165:$AX$222,7,0))*1</f>
        <v>6037</v>
      </c>
      <c r="BH683">
        <f t="shared" si="629"/>
        <v>603732</v>
      </c>
      <c r="BJ683" t="s">
        <v>3279</v>
      </c>
    </row>
    <row r="684" spans="1:62">
      <c r="A684" s="9" t="s">
        <v>2188</v>
      </c>
      <c r="B684" t="s">
        <v>203</v>
      </c>
      <c r="C684" s="1">
        <f t="shared" ref="C684:C695" si="630">SUM(Z684:AQ684)</f>
        <v>48142</v>
      </c>
      <c r="D684" s="1"/>
      <c r="E684" s="1"/>
      <c r="F684" s="1"/>
      <c r="G684" s="1"/>
      <c r="H684" s="1"/>
      <c r="I684" s="1"/>
      <c r="J684" s="1"/>
      <c r="K684" s="1"/>
      <c r="L684" s="1"/>
      <c r="M684" s="7">
        <f>RANK(Z684,(Z684:AB684,AC684:AQ684))</f>
        <v>2</v>
      </c>
      <c r="N684" s="7" t="e">
        <f>RANK(AA684,(Z684:AB684,AC684:AQ684))</f>
        <v>#N/A</v>
      </c>
      <c r="O684" s="7">
        <f>IF(AB684&gt;0,RANK(AB684,(Z684:AB684,AC684:AQ684)),0)</f>
        <v>0</v>
      </c>
      <c r="P684" s="7"/>
      <c r="Q684" s="1">
        <f t="shared" si="620"/>
        <v>23959</v>
      </c>
      <c r="R684" s="2">
        <f t="shared" si="621"/>
        <v>0.49767354908395994</v>
      </c>
      <c r="S684" s="2"/>
      <c r="T684" s="2">
        <f t="shared" ref="T684:T695" si="631">IF($C684=0,"-",Z684/$C684)</f>
        <v>0.19222300693780897</v>
      </c>
      <c r="U684" s="2">
        <f t="shared" ref="U684:U695" si="632">IF($C684=0,"-",AA684/$C684)</f>
        <v>0</v>
      </c>
      <c r="V684" s="2">
        <f t="shared" ref="V684:V695" si="633">IF($C684=0,"-",AB684/$C684)</f>
        <v>0</v>
      </c>
      <c r="W684" s="2">
        <f t="shared" ref="W684:W695" si="634">IF($C684=0,"-",AC684/$C684)</f>
        <v>8.1301150762328106E-2</v>
      </c>
      <c r="X684" s="2">
        <f t="shared" si="626"/>
        <v>0.68989655602176891</v>
      </c>
      <c r="Y684" s="2">
        <f t="shared" si="627"/>
        <v>3.6579286278093925E-2</v>
      </c>
      <c r="Z684" s="1">
        <v>9254</v>
      </c>
      <c r="AC684" s="1">
        <v>3914</v>
      </c>
      <c r="AD684" s="1">
        <v>33213</v>
      </c>
      <c r="AE684" s="1">
        <v>1236</v>
      </c>
      <c r="AQ684">
        <v>525</v>
      </c>
      <c r="BA684" t="str">
        <f t="shared" si="628"/>
        <v>Los Angeles CD33</v>
      </c>
      <c r="BC684">
        <v>33</v>
      </c>
      <c r="BE684" s="97">
        <v>6</v>
      </c>
      <c r="BF684" s="99"/>
      <c r="BG684">
        <f>(VLOOKUP(A684,County!$AR$165:$AX$222,7,0))*1</f>
        <v>6037</v>
      </c>
      <c r="BH684">
        <f t="shared" si="629"/>
        <v>603733</v>
      </c>
      <c r="BJ684" t="s">
        <v>3279</v>
      </c>
    </row>
    <row r="685" spans="1:62">
      <c r="A685" s="9" t="s">
        <v>2188</v>
      </c>
      <c r="B685" t="s">
        <v>203</v>
      </c>
      <c r="C685" s="1">
        <f t="shared" si="630"/>
        <v>6935</v>
      </c>
      <c r="D685" s="1"/>
      <c r="E685" s="1"/>
      <c r="F685" s="1"/>
      <c r="G685" s="1"/>
      <c r="H685" s="1"/>
      <c r="I685" s="1"/>
      <c r="J685" s="1"/>
      <c r="K685" s="1"/>
      <c r="L685" s="1"/>
      <c r="M685" s="7">
        <f>RANK(Z685,(Z685:AB685,AC685:AQ685))</f>
        <v>3</v>
      </c>
      <c r="N685" s="7" t="e">
        <f>RANK(AA685,(Z685:AB685,AC685:AQ685))</f>
        <v>#N/A</v>
      </c>
      <c r="O685" s="7">
        <f>IF(AB685&gt;0,RANK(AB685,(Z685:AB685,AC685:AQ685)),0)</f>
        <v>0</v>
      </c>
      <c r="P685" s="7"/>
      <c r="Q685" s="1">
        <f t="shared" si="620"/>
        <v>3256</v>
      </c>
      <c r="R685" s="2">
        <f t="shared" si="621"/>
        <v>0.46950252343186732</v>
      </c>
      <c r="S685" s="2"/>
      <c r="T685" s="2">
        <f t="shared" si="631"/>
        <v>0.10598413842826243</v>
      </c>
      <c r="U685" s="2">
        <f t="shared" si="632"/>
        <v>0</v>
      </c>
      <c r="V685" s="2">
        <f t="shared" si="633"/>
        <v>0</v>
      </c>
      <c r="W685" s="2">
        <f t="shared" si="634"/>
        <v>0.16842105263157894</v>
      </c>
      <c r="X685" s="2">
        <f t="shared" si="626"/>
        <v>0.6379235760634463</v>
      </c>
      <c r="Y685" s="2">
        <f t="shared" si="627"/>
        <v>8.7671232876712302E-2</v>
      </c>
      <c r="Z685" s="1">
        <v>735</v>
      </c>
      <c r="AC685" s="1">
        <v>1168</v>
      </c>
      <c r="AD685" s="1">
        <v>4424</v>
      </c>
      <c r="AE685" s="1">
        <v>376</v>
      </c>
      <c r="AQ685">
        <v>232</v>
      </c>
      <c r="BA685" t="str">
        <f t="shared" si="628"/>
        <v>Los Angeles CD34</v>
      </c>
      <c r="BC685">
        <v>34</v>
      </c>
      <c r="BE685" s="97">
        <v>6</v>
      </c>
      <c r="BF685" s="99"/>
      <c r="BG685">
        <f>(VLOOKUP(A685,County!$AR$165:$AX$222,7,0))*1</f>
        <v>6037</v>
      </c>
      <c r="BH685">
        <f t="shared" si="629"/>
        <v>603734</v>
      </c>
      <c r="BJ685" t="s">
        <v>3279</v>
      </c>
    </row>
    <row r="686" spans="1:62">
      <c r="A686" s="9" t="s">
        <v>2188</v>
      </c>
      <c r="B686" t="s">
        <v>203</v>
      </c>
      <c r="C686" s="1">
        <f t="shared" si="630"/>
        <v>3085</v>
      </c>
      <c r="D686" s="1"/>
      <c r="E686" s="1"/>
      <c r="F686" s="1"/>
      <c r="G686" s="1"/>
      <c r="H686" s="1"/>
      <c r="I686" s="1"/>
      <c r="J686" s="1"/>
      <c r="K686" s="1"/>
      <c r="L686" s="1"/>
      <c r="M686" s="7">
        <f>RANK(Z686,(Z686:AB686,AC686:AQ686))</f>
        <v>3</v>
      </c>
      <c r="N686" s="7" t="e">
        <f>RANK(AA686,(Z686:AB686,AC686:AQ686))</f>
        <v>#N/A</v>
      </c>
      <c r="O686" s="7">
        <f>IF(AB686&gt;0,RANK(AB686,(Z686:AB686,AC686:AQ686)),0)</f>
        <v>0</v>
      </c>
      <c r="P686" s="7"/>
      <c r="Q686" s="1">
        <f t="shared" si="620"/>
        <v>1412</v>
      </c>
      <c r="R686" s="2">
        <f t="shared" si="621"/>
        <v>0.45769854132901133</v>
      </c>
      <c r="S686" s="2"/>
      <c r="T686" s="2">
        <f t="shared" si="631"/>
        <v>0.10081037277147488</v>
      </c>
      <c r="U686" s="2">
        <f t="shared" si="632"/>
        <v>0</v>
      </c>
      <c r="V686" s="2">
        <f t="shared" si="633"/>
        <v>0</v>
      </c>
      <c r="W686" s="2">
        <f t="shared" si="634"/>
        <v>0.18800648298217179</v>
      </c>
      <c r="X686" s="2">
        <f t="shared" si="626"/>
        <v>0.64570502431118315</v>
      </c>
      <c r="Y686" s="2">
        <f t="shared" si="627"/>
        <v>6.5478119935170165E-2</v>
      </c>
      <c r="Z686" s="1">
        <v>311</v>
      </c>
      <c r="AC686" s="1">
        <v>580</v>
      </c>
      <c r="AD686" s="1">
        <v>1992</v>
      </c>
      <c r="AE686" s="1">
        <v>155</v>
      </c>
      <c r="AQ686">
        <v>47</v>
      </c>
      <c r="BA686" t="str">
        <f t="shared" si="628"/>
        <v>Los Angeles CD35</v>
      </c>
      <c r="BC686">
        <v>35</v>
      </c>
      <c r="BE686" s="97">
        <v>6</v>
      </c>
      <c r="BF686" s="99"/>
      <c r="BG686">
        <f>(VLOOKUP(A686,County!$AR$165:$AX$222,7,0))*1</f>
        <v>6037</v>
      </c>
      <c r="BH686">
        <f t="shared" si="629"/>
        <v>603735</v>
      </c>
      <c r="BJ686" t="s">
        <v>3279</v>
      </c>
    </row>
    <row r="687" spans="1:62">
      <c r="A687" s="9" t="s">
        <v>2188</v>
      </c>
      <c r="B687" t="s">
        <v>203</v>
      </c>
      <c r="C687" s="1">
        <f t="shared" si="630"/>
        <v>10556</v>
      </c>
      <c r="D687" s="1"/>
      <c r="E687" s="1"/>
      <c r="F687" s="1"/>
      <c r="G687" s="1"/>
      <c r="H687" s="1"/>
      <c r="I687" s="1"/>
      <c r="J687" s="1"/>
      <c r="K687" s="1"/>
      <c r="L687" s="1"/>
      <c r="M687" s="7">
        <f>RANK(Z687,(Z687:AB687,AC687:AQ687))</f>
        <v>2</v>
      </c>
      <c r="N687" s="7" t="e">
        <f>RANK(AA687,(Z687:AB687,AC687:AQ687))</f>
        <v>#N/A</v>
      </c>
      <c r="O687" s="7">
        <f>IF(AB687&gt;0,RANK(AB687,(Z687:AB687,AC687:AQ687)),0)</f>
        <v>0</v>
      </c>
      <c r="P687" s="7"/>
      <c r="Q687" s="1">
        <f t="shared" si="620"/>
        <v>4622</v>
      </c>
      <c r="R687" s="2">
        <f t="shared" si="621"/>
        <v>0.43785524820007576</v>
      </c>
      <c r="S687" s="2"/>
      <c r="T687" s="2">
        <f t="shared" si="631"/>
        <v>0.18690791966654036</v>
      </c>
      <c r="U687" s="2">
        <f t="shared" si="632"/>
        <v>0</v>
      </c>
      <c r="V687" s="2">
        <f t="shared" si="633"/>
        <v>0</v>
      </c>
      <c r="W687" s="2">
        <f t="shared" si="634"/>
        <v>0.13092080333459644</v>
      </c>
      <c r="X687" s="2">
        <f t="shared" si="626"/>
        <v>0.62476316786661612</v>
      </c>
      <c r="Y687" s="2">
        <f t="shared" si="627"/>
        <v>5.7408109132247032E-2</v>
      </c>
      <c r="Z687" s="1">
        <v>1973</v>
      </c>
      <c r="AC687" s="1">
        <v>1382</v>
      </c>
      <c r="AD687" s="1">
        <v>6595</v>
      </c>
      <c r="AE687" s="1">
        <v>418</v>
      </c>
      <c r="AQ687">
        <v>188</v>
      </c>
      <c r="BA687" t="str">
        <f t="shared" si="628"/>
        <v>Los Angeles CD37</v>
      </c>
      <c r="BC687">
        <v>37</v>
      </c>
      <c r="BE687" s="97">
        <v>6</v>
      </c>
      <c r="BF687" s="99"/>
      <c r="BG687">
        <f>(VLOOKUP(A687,County!$AR$165:$AX$222,7,0))*1</f>
        <v>6037</v>
      </c>
      <c r="BH687">
        <f t="shared" si="629"/>
        <v>603737</v>
      </c>
      <c r="BJ687" t="s">
        <v>3279</v>
      </c>
    </row>
    <row r="688" spans="1:62">
      <c r="A688" s="9" t="s">
        <v>2188</v>
      </c>
      <c r="B688" t="s">
        <v>203</v>
      </c>
      <c r="C688" s="1">
        <f t="shared" si="630"/>
        <v>26391</v>
      </c>
      <c r="D688" s="1"/>
      <c r="E688" s="1"/>
      <c r="F688" s="1"/>
      <c r="G688" s="1"/>
      <c r="H688" s="1"/>
      <c r="I688" s="1"/>
      <c r="J688" s="1"/>
      <c r="K688" s="1"/>
      <c r="L688" s="1"/>
      <c r="M688" s="7">
        <f>RANK(Z688,(Z688:AB688,AC688:AQ688))</f>
        <v>3</v>
      </c>
      <c r="N688" s="7" t="e">
        <f>RANK(AA688,(Z688:AB688,AC688:AQ688))</f>
        <v>#N/A</v>
      </c>
      <c r="O688" s="7">
        <f>IF(AB688&gt;0,RANK(AB688,(Z688:AB688,AC688:AQ688)),0)</f>
        <v>0</v>
      </c>
      <c r="P688" s="7"/>
      <c r="Q688" s="1">
        <f t="shared" si="620"/>
        <v>13945</v>
      </c>
      <c r="R688" s="2">
        <f t="shared" si="621"/>
        <v>0.52839983327649576</v>
      </c>
      <c r="S688" s="2"/>
      <c r="T688" s="2">
        <f t="shared" si="631"/>
        <v>9.7495358266075555E-2</v>
      </c>
      <c r="U688" s="2">
        <f t="shared" si="632"/>
        <v>0</v>
      </c>
      <c r="V688" s="2">
        <f t="shared" si="633"/>
        <v>0</v>
      </c>
      <c r="W688" s="2">
        <f t="shared" si="634"/>
        <v>0.15622750179985601</v>
      </c>
      <c r="X688" s="2">
        <f t="shared" si="626"/>
        <v>0.68462733507635176</v>
      </c>
      <c r="Y688" s="2">
        <f t="shared" si="627"/>
        <v>6.164980485771665E-2</v>
      </c>
      <c r="Z688" s="1">
        <v>2573</v>
      </c>
      <c r="AC688" s="1">
        <v>4123</v>
      </c>
      <c r="AD688" s="1">
        <v>18068</v>
      </c>
      <c r="AE688" s="1">
        <v>1335</v>
      </c>
      <c r="AQ688">
        <v>292</v>
      </c>
      <c r="BA688" t="str">
        <f t="shared" si="628"/>
        <v>Los Angeles CD38</v>
      </c>
      <c r="BC688">
        <v>38</v>
      </c>
      <c r="BE688" s="97">
        <v>6</v>
      </c>
      <c r="BF688" s="99"/>
      <c r="BG688">
        <f>(VLOOKUP(A688,County!$AR$165:$AX$222,7,0))*1</f>
        <v>6037</v>
      </c>
      <c r="BH688">
        <f t="shared" si="629"/>
        <v>603738</v>
      </c>
      <c r="BJ688" t="s">
        <v>3279</v>
      </c>
    </row>
    <row r="689" spans="1:62">
      <c r="A689" s="9" t="s">
        <v>2188</v>
      </c>
      <c r="B689" t="s">
        <v>203</v>
      </c>
      <c r="C689" s="1">
        <f t="shared" si="630"/>
        <v>9822</v>
      </c>
      <c r="D689" s="1"/>
      <c r="E689" s="1"/>
      <c r="F689" s="1"/>
      <c r="G689" s="1"/>
      <c r="H689" s="1"/>
      <c r="I689" s="1"/>
      <c r="J689" s="1"/>
      <c r="K689" s="1"/>
      <c r="L689" s="1"/>
      <c r="M689" s="7">
        <f>RANK(Z689,(Z689:AB689,AC689:AQ689))</f>
        <v>3</v>
      </c>
      <c r="N689" s="7" t="e">
        <f>RANK(AA689,(Z689:AB689,AC689:AQ689))</f>
        <v>#N/A</v>
      </c>
      <c r="O689" s="7">
        <f>IF(AB689&gt;0,RANK(AB689,(Z689:AB689,AC689:AQ689)),0)</f>
        <v>0</v>
      </c>
      <c r="P689" s="7"/>
      <c r="Q689" s="1">
        <f t="shared" si="620"/>
        <v>5627</v>
      </c>
      <c r="R689" s="2">
        <f t="shared" si="621"/>
        <v>0.57289757686825493</v>
      </c>
      <c r="S689" s="2"/>
      <c r="T689" s="2">
        <f t="shared" si="631"/>
        <v>0.12105477499490938</v>
      </c>
      <c r="U689" s="2">
        <f t="shared" si="632"/>
        <v>0</v>
      </c>
      <c r="V689" s="2">
        <f t="shared" si="633"/>
        <v>0</v>
      </c>
      <c r="W689" s="2">
        <f t="shared" si="634"/>
        <v>0.12746894726125024</v>
      </c>
      <c r="X689" s="2">
        <f t="shared" si="626"/>
        <v>0.70036652412950517</v>
      </c>
      <c r="Y689" s="2">
        <f t="shared" si="627"/>
        <v>5.1109753614335229E-2</v>
      </c>
      <c r="Z689" s="1">
        <v>1189</v>
      </c>
      <c r="AC689" s="1">
        <v>1252</v>
      </c>
      <c r="AD689" s="1">
        <v>6879</v>
      </c>
      <c r="AE689" s="1">
        <v>352</v>
      </c>
      <c r="AQ689">
        <v>150</v>
      </c>
      <c r="BA689" t="str">
        <f t="shared" si="628"/>
        <v>Los Angeles CD39</v>
      </c>
      <c r="BC689">
        <v>39</v>
      </c>
      <c r="BE689" s="97">
        <v>6</v>
      </c>
      <c r="BF689" s="99"/>
      <c r="BG689">
        <f>(VLOOKUP(A689,County!$AR$165:$AX$222,7,0))*1</f>
        <v>6037</v>
      </c>
      <c r="BH689">
        <f t="shared" si="629"/>
        <v>603739</v>
      </c>
      <c r="BJ689" t="s">
        <v>3279</v>
      </c>
    </row>
    <row r="690" spans="1:62">
      <c r="A690" s="9" t="s">
        <v>2188</v>
      </c>
      <c r="B690" t="s">
        <v>203</v>
      </c>
      <c r="C690" s="1">
        <f t="shared" si="630"/>
        <v>7636</v>
      </c>
      <c r="D690" s="1"/>
      <c r="E690" s="1"/>
      <c r="F690" s="1"/>
      <c r="G690" s="1"/>
      <c r="H690" s="1"/>
      <c r="I690" s="1"/>
      <c r="J690" s="1"/>
      <c r="K690" s="1"/>
      <c r="L690" s="1"/>
      <c r="M690" s="7">
        <f>RANK(Z690,(Z690:AB690,AC690:AQ690))</f>
        <v>3</v>
      </c>
      <c r="N690" s="7" t="e">
        <f>RANK(AA690,(Z690:AB690,AC690:AQ690))</f>
        <v>#N/A</v>
      </c>
      <c r="O690" s="7">
        <f>IF(AB690&gt;0,RANK(AB690,(Z690:AB690,AC690:AQ690)),0)</f>
        <v>0</v>
      </c>
      <c r="P690" s="7"/>
      <c r="Q690" s="1">
        <f t="shared" si="620"/>
        <v>3633</v>
      </c>
      <c r="R690" s="2">
        <f t="shared" si="621"/>
        <v>0.47577265584075434</v>
      </c>
      <c r="S690" s="2"/>
      <c r="T690" s="2">
        <f t="shared" si="631"/>
        <v>8.4599266631744371E-2</v>
      </c>
      <c r="U690" s="2">
        <f t="shared" si="632"/>
        <v>0</v>
      </c>
      <c r="V690" s="2">
        <f t="shared" si="633"/>
        <v>0</v>
      </c>
      <c r="W690" s="2">
        <f t="shared" si="634"/>
        <v>0.18792561550550027</v>
      </c>
      <c r="X690" s="2">
        <f t="shared" si="626"/>
        <v>0.66369827134625459</v>
      </c>
      <c r="Y690" s="2">
        <f t="shared" si="627"/>
        <v>6.377684651650084E-2</v>
      </c>
      <c r="Z690" s="1">
        <v>646</v>
      </c>
      <c r="AC690" s="1">
        <v>1435</v>
      </c>
      <c r="AD690" s="1">
        <v>5068</v>
      </c>
      <c r="AE690" s="1">
        <v>376</v>
      </c>
      <c r="AQ690">
        <v>111</v>
      </c>
      <c r="BA690" t="str">
        <f t="shared" si="628"/>
        <v>Los Angeles CD40</v>
      </c>
      <c r="BC690">
        <v>40</v>
      </c>
      <c r="BE690" s="97">
        <v>6</v>
      </c>
      <c r="BF690" s="99"/>
      <c r="BG690">
        <f>(VLOOKUP(A690,County!$AR$165:$AX$222,7,0))*1</f>
        <v>6037</v>
      </c>
      <c r="BH690">
        <f t="shared" si="629"/>
        <v>603740</v>
      </c>
      <c r="BJ690" t="s">
        <v>3279</v>
      </c>
    </row>
    <row r="691" spans="1:62">
      <c r="A691" s="9" t="s">
        <v>2188</v>
      </c>
      <c r="B691" t="s">
        <v>203</v>
      </c>
      <c r="C691" s="1">
        <f t="shared" si="630"/>
        <v>17133</v>
      </c>
      <c r="D691" s="1"/>
      <c r="E691" s="1"/>
      <c r="F691" s="1"/>
      <c r="G691" s="1"/>
      <c r="H691" s="1"/>
      <c r="I691" s="1"/>
      <c r="J691" s="1"/>
      <c r="K691" s="1"/>
      <c r="L691" s="1"/>
      <c r="M691" s="7">
        <f>RANK(Z691,(Z691:AB691,AC691:AQ691))</f>
        <v>3</v>
      </c>
      <c r="N691" s="7" t="e">
        <f>RANK(AA691,(Z691:AB691,AC691:AQ691))</f>
        <v>#N/A</v>
      </c>
      <c r="O691" s="7">
        <f>IF(AB691&gt;0,RANK(AB691,(Z691:AB691,AC691:AQ691)),0)</f>
        <v>0</v>
      </c>
      <c r="P691" s="7"/>
      <c r="Q691" s="1">
        <f t="shared" ref="Q691:Q722" si="635">MAX(Z691:AG691)-LARGE(Z691:AG691,2)</f>
        <v>9197</v>
      </c>
      <c r="R691" s="2">
        <f t="shared" ref="R691:R722" si="636">Q691/C691</f>
        <v>0.5368003268546081</v>
      </c>
      <c r="S691" s="2"/>
      <c r="T691" s="2">
        <f t="shared" si="631"/>
        <v>0.11994396778147434</v>
      </c>
      <c r="U691" s="2">
        <f t="shared" si="632"/>
        <v>0</v>
      </c>
      <c r="V691" s="2">
        <f t="shared" si="633"/>
        <v>0</v>
      </c>
      <c r="W691" s="2">
        <f t="shared" si="634"/>
        <v>0.14142298488297439</v>
      </c>
      <c r="X691" s="2">
        <f t="shared" si="626"/>
        <v>0.67822331173758243</v>
      </c>
      <c r="Y691" s="2">
        <f t="shared" ref="Y691:Y722" si="637">IF(C691=0,"-",(1-T691-U691-V691-W691-X691))</f>
        <v>6.0409735597968917E-2</v>
      </c>
      <c r="Z691" s="1">
        <v>2055</v>
      </c>
      <c r="AC691" s="1">
        <v>2423</v>
      </c>
      <c r="AD691" s="1">
        <v>11620</v>
      </c>
      <c r="AE691" s="1">
        <v>832</v>
      </c>
      <c r="AQ691">
        <v>203</v>
      </c>
      <c r="BA691" t="str">
        <f t="shared" ref="BA691:BA722" si="638">A691&amp;" "&amp;"CD"&amp;BC691</f>
        <v>Los Angeles CD43</v>
      </c>
      <c r="BC691">
        <v>43</v>
      </c>
      <c r="BE691" s="97">
        <v>6</v>
      </c>
      <c r="BF691" s="99"/>
      <c r="BG691">
        <f>(VLOOKUP(A691,County!$AR$165:$AX$222,7,0))*1</f>
        <v>6037</v>
      </c>
      <c r="BH691">
        <f t="shared" si="629"/>
        <v>603743</v>
      </c>
      <c r="BJ691" t="s">
        <v>3279</v>
      </c>
    </row>
    <row r="692" spans="1:62">
      <c r="A692" s="9" t="s">
        <v>2188</v>
      </c>
      <c r="B692" t="s">
        <v>203</v>
      </c>
      <c r="C692" s="1">
        <f t="shared" si="630"/>
        <v>8609</v>
      </c>
      <c r="D692" s="1"/>
      <c r="E692" s="1"/>
      <c r="F692" s="1"/>
      <c r="G692" s="1"/>
      <c r="H692" s="1"/>
      <c r="I692" s="1"/>
      <c r="J692" s="1"/>
      <c r="K692" s="1"/>
      <c r="L692" s="1"/>
      <c r="M692" s="7">
        <f>RANK(Z692,(Z692:AB692,AC692:AQ692))</f>
        <v>3</v>
      </c>
      <c r="N692" s="7" t="e">
        <f>RANK(AA692,(Z692:AB692,AC692:AQ692))</f>
        <v>#N/A</v>
      </c>
      <c r="O692" s="7">
        <f>IF(AB692&gt;0,RANK(AB692,(Z692:AB692,AC692:AQ692)),0)</f>
        <v>0</v>
      </c>
      <c r="P692" s="7"/>
      <c r="Q692" s="1">
        <f t="shared" si="635"/>
        <v>4407</v>
      </c>
      <c r="R692" s="2">
        <f t="shared" si="636"/>
        <v>0.51190614473225693</v>
      </c>
      <c r="S692" s="2"/>
      <c r="T692" s="2">
        <f t="shared" si="631"/>
        <v>9.0719014984318738E-2</v>
      </c>
      <c r="U692" s="2">
        <f t="shared" si="632"/>
        <v>0</v>
      </c>
      <c r="V692" s="2">
        <f t="shared" si="633"/>
        <v>0</v>
      </c>
      <c r="W692" s="2">
        <f t="shared" si="634"/>
        <v>0.16134278081077941</v>
      </c>
      <c r="X692" s="2">
        <f t="shared" si="626"/>
        <v>0.67324892554303639</v>
      </c>
      <c r="Y692" s="2">
        <f t="shared" si="637"/>
        <v>7.4689278661865477E-2</v>
      </c>
      <c r="Z692" s="1">
        <v>781</v>
      </c>
      <c r="AC692" s="1">
        <v>1389</v>
      </c>
      <c r="AD692" s="1">
        <v>5796</v>
      </c>
      <c r="AE692" s="1">
        <v>476</v>
      </c>
      <c r="AQ692">
        <v>167</v>
      </c>
      <c r="BA692" t="str">
        <f t="shared" si="638"/>
        <v>Los Angeles CD44</v>
      </c>
      <c r="BC692">
        <v>44</v>
      </c>
      <c r="BE692" s="97">
        <v>6</v>
      </c>
      <c r="BF692" s="99"/>
      <c r="BG692">
        <f>(VLOOKUP(A692,County!$AR$165:$AX$222,7,0))*1</f>
        <v>6037</v>
      </c>
      <c r="BH692">
        <f t="shared" si="629"/>
        <v>603744</v>
      </c>
      <c r="BJ692" t="s">
        <v>3279</v>
      </c>
    </row>
    <row r="693" spans="1:62">
      <c r="A693" s="9" t="s">
        <v>2188</v>
      </c>
      <c r="B693" t="s">
        <v>203</v>
      </c>
      <c r="C693" s="1">
        <f t="shared" si="630"/>
        <v>19853</v>
      </c>
      <c r="D693" s="1"/>
      <c r="E693" s="1"/>
      <c r="F693" s="1"/>
      <c r="G693" s="1"/>
      <c r="H693" s="1"/>
      <c r="I693" s="1"/>
      <c r="J693" s="1"/>
      <c r="K693" s="1"/>
      <c r="L693" s="1"/>
      <c r="M693" s="7">
        <f>RANK(Z693,(Z693:AB693,AC693:AQ693))</f>
        <v>2</v>
      </c>
      <c r="N693" s="7" t="e">
        <f>RANK(AA693,(Z693:AB693,AC693:AQ693))</f>
        <v>#N/A</v>
      </c>
      <c r="O693" s="7">
        <f>IF(AB693&gt;0,RANK(AB693,(Z693:AB693,AC693:AQ693)),0)</f>
        <v>0</v>
      </c>
      <c r="P693" s="7"/>
      <c r="Q693" s="1">
        <f t="shared" si="635"/>
        <v>11066</v>
      </c>
      <c r="R693" s="2">
        <f t="shared" si="636"/>
        <v>0.557396866972246</v>
      </c>
      <c r="S693" s="2"/>
      <c r="T693" s="2">
        <f t="shared" si="631"/>
        <v>0.13957588273812521</v>
      </c>
      <c r="U693" s="2">
        <f t="shared" si="632"/>
        <v>0</v>
      </c>
      <c r="V693" s="2">
        <f t="shared" si="633"/>
        <v>0</v>
      </c>
      <c r="W693" s="2">
        <f t="shared" si="634"/>
        <v>0.10628116657432127</v>
      </c>
      <c r="X693" s="2">
        <f t="shared" si="626"/>
        <v>0.69697274971037126</v>
      </c>
      <c r="Y693" s="2">
        <f t="shared" si="637"/>
        <v>5.7170200977182173E-2</v>
      </c>
      <c r="Z693" s="1">
        <v>2771</v>
      </c>
      <c r="AC693" s="1">
        <v>2110</v>
      </c>
      <c r="AD693" s="1">
        <v>13837</v>
      </c>
      <c r="AE693" s="1">
        <v>789</v>
      </c>
      <c r="AQ693">
        <v>346</v>
      </c>
      <c r="BA693" t="str">
        <f t="shared" si="638"/>
        <v>Los Angeles CD47</v>
      </c>
      <c r="BC693">
        <v>47</v>
      </c>
      <c r="BE693" s="97">
        <v>6</v>
      </c>
      <c r="BF693" s="99"/>
      <c r="BG693">
        <f>(VLOOKUP(A693,County!$AR$165:$AX$222,7,0))*1</f>
        <v>6037</v>
      </c>
      <c r="BH693">
        <f t="shared" si="629"/>
        <v>603747</v>
      </c>
      <c r="BJ693" t="s">
        <v>3279</v>
      </c>
    </row>
    <row r="694" spans="1:62">
      <c r="A694" s="9" t="s">
        <v>1228</v>
      </c>
      <c r="B694" t="s">
        <v>203</v>
      </c>
      <c r="C694" s="1">
        <f t="shared" si="630"/>
        <v>5201</v>
      </c>
      <c r="D694" s="1"/>
      <c r="E694" s="1"/>
      <c r="F694" s="1"/>
      <c r="G694" s="1"/>
      <c r="H694" s="1"/>
      <c r="I694" s="1"/>
      <c r="J694" s="1"/>
      <c r="K694" s="1"/>
      <c r="L694" s="1"/>
      <c r="M694" s="7">
        <f>RANK(Z694,(Z694:AB694,AC694:AQ694))</f>
        <v>3</v>
      </c>
      <c r="N694" s="7" t="e">
        <f>RANK(AA694,(Z694:AB694,AC694:AQ694))</f>
        <v>#N/A</v>
      </c>
      <c r="O694" s="7">
        <f>IF(AB694&gt;0,RANK(AB694,(Z694:AB694,AC694:AQ694)),0)</f>
        <v>0</v>
      </c>
      <c r="P694" s="7"/>
      <c r="Q694" s="1">
        <f t="shared" si="635"/>
        <v>3581</v>
      </c>
      <c r="R694" s="2">
        <f t="shared" si="636"/>
        <v>0.68852143818496447</v>
      </c>
      <c r="S694" s="2"/>
      <c r="T694" s="2">
        <f t="shared" si="631"/>
        <v>7.3255143241684292E-2</v>
      </c>
      <c r="U694" s="2">
        <f t="shared" si="632"/>
        <v>0</v>
      </c>
      <c r="V694" s="2">
        <f t="shared" si="633"/>
        <v>0</v>
      </c>
      <c r="W694" s="2">
        <f t="shared" si="634"/>
        <v>9.7096712170736399E-2</v>
      </c>
      <c r="X694" s="2">
        <f t="shared" si="626"/>
        <v>0.78561815035570082</v>
      </c>
      <c r="Y694" s="2">
        <f t="shared" si="637"/>
        <v>4.4029994231878589E-2</v>
      </c>
      <c r="Z694" s="1">
        <v>381</v>
      </c>
      <c r="AC694" s="1">
        <v>505</v>
      </c>
      <c r="AD694" s="1">
        <v>4086</v>
      </c>
      <c r="AE694" s="1">
        <v>204</v>
      </c>
      <c r="AQ694">
        <v>25</v>
      </c>
      <c r="BA694" t="str">
        <f t="shared" si="638"/>
        <v>Madera CD4</v>
      </c>
      <c r="BC694">
        <v>4</v>
      </c>
      <c r="BE694" s="97">
        <v>6</v>
      </c>
      <c r="BF694" s="99"/>
      <c r="BG694">
        <f>(VLOOKUP(A694,County!$AR$165:$AX$222,7,0))*1</f>
        <v>6039</v>
      </c>
      <c r="BH694">
        <f t="shared" si="629"/>
        <v>603904</v>
      </c>
      <c r="BJ694" t="s">
        <v>3279</v>
      </c>
    </row>
    <row r="695" spans="1:62">
      <c r="A695" s="9" t="s">
        <v>1228</v>
      </c>
      <c r="B695" t="s">
        <v>203</v>
      </c>
      <c r="C695" s="1">
        <f t="shared" si="630"/>
        <v>7540</v>
      </c>
      <c r="D695" s="1"/>
      <c r="E695" s="1"/>
      <c r="F695" s="1"/>
      <c r="G695" s="1"/>
      <c r="H695" s="1"/>
      <c r="I695" s="1"/>
      <c r="J695" s="1"/>
      <c r="K695" s="1"/>
      <c r="L695" s="1"/>
      <c r="M695" s="7">
        <f>RANK(Z695,(Z695:AB695,AC695:AQ695))</f>
        <v>3</v>
      </c>
      <c r="N695" s="7" t="e">
        <f>RANK(AA695,(Z695:AB695,AC695:AQ695))</f>
        <v>#N/A</v>
      </c>
      <c r="O695" s="7">
        <f>IF(AB695&gt;0,RANK(AB695,(Z695:AB695,AC695:AQ695)),0)</f>
        <v>0</v>
      </c>
      <c r="P695" s="7"/>
      <c r="Q695" s="1">
        <f t="shared" si="635"/>
        <v>5040</v>
      </c>
      <c r="R695" s="2">
        <f t="shared" si="636"/>
        <v>0.66843501326259946</v>
      </c>
      <c r="S695" s="2"/>
      <c r="T695" s="2">
        <f t="shared" si="631"/>
        <v>6.0212201591511937E-2</v>
      </c>
      <c r="U695" s="2">
        <f t="shared" si="632"/>
        <v>0</v>
      </c>
      <c r="V695" s="2">
        <f t="shared" si="633"/>
        <v>0</v>
      </c>
      <c r="W695" s="2">
        <f t="shared" si="634"/>
        <v>0.11273209549071618</v>
      </c>
      <c r="X695" s="2">
        <f t="shared" si="626"/>
        <v>0.78116710875331563</v>
      </c>
      <c r="Y695" s="2">
        <f t="shared" si="637"/>
        <v>4.5888594164456231E-2</v>
      </c>
      <c r="Z695" s="1">
        <v>454</v>
      </c>
      <c r="AC695" s="1">
        <v>850</v>
      </c>
      <c r="AD695" s="1">
        <v>5890</v>
      </c>
      <c r="AE695" s="1">
        <v>287</v>
      </c>
      <c r="AQ695">
        <v>59</v>
      </c>
      <c r="BA695" t="str">
        <f t="shared" si="638"/>
        <v>Madera CD16</v>
      </c>
      <c r="BC695">
        <v>16</v>
      </c>
      <c r="BE695" s="97">
        <v>6</v>
      </c>
      <c r="BF695" s="99"/>
      <c r="BG695">
        <f>(VLOOKUP(A695,County!$AR$165:$AX$222,7,0))*1</f>
        <v>6039</v>
      </c>
      <c r="BH695">
        <f t="shared" si="629"/>
        <v>603916</v>
      </c>
      <c r="BJ695" t="s">
        <v>3279</v>
      </c>
    </row>
    <row r="696" spans="1:62">
      <c r="A696" s="9" t="s">
        <v>1411</v>
      </c>
      <c r="B696" t="s">
        <v>203</v>
      </c>
      <c r="C696" s="1">
        <f t="shared" si="619"/>
        <v>14050</v>
      </c>
      <c r="D696" s="1"/>
      <c r="E696" s="1"/>
      <c r="F696" s="1"/>
      <c r="G696" s="1"/>
      <c r="H696" s="1"/>
      <c r="I696" s="1"/>
      <c r="J696" s="1"/>
      <c r="K696" s="1"/>
      <c r="L696" s="1"/>
      <c r="M696" s="7">
        <f>RANK(Z696,(Z696:AB696,AC696:AQ696))</f>
        <v>2</v>
      </c>
      <c r="N696" s="7" t="e">
        <f>RANK(AA696,(Z696:AB696,AC696:AQ696))</f>
        <v>#N/A</v>
      </c>
      <c r="O696" s="7">
        <f>IF(AB696&gt;0,RANK(AB696,(Z696:AB696,AC696:AQ696)),0)</f>
        <v>0</v>
      </c>
      <c r="P696" s="7"/>
      <c r="Q696" s="1">
        <f t="shared" si="635"/>
        <v>9986</v>
      </c>
      <c r="R696" s="2">
        <f t="shared" si="636"/>
        <v>0.71074733096085407</v>
      </c>
      <c r="S696" s="2"/>
      <c r="T696" s="2">
        <f t="shared" si="622"/>
        <v>8.8185053380782918E-2</v>
      </c>
      <c r="U696" s="2">
        <f t="shared" si="623"/>
        <v>0</v>
      </c>
      <c r="V696" s="2">
        <f t="shared" si="624"/>
        <v>0</v>
      </c>
      <c r="W696" s="2">
        <f t="shared" si="625"/>
        <v>6.2064056939501781E-2</v>
      </c>
      <c r="X696" s="2">
        <f t="shared" si="626"/>
        <v>0.79893238434163705</v>
      </c>
      <c r="Y696" s="2">
        <f t="shared" si="637"/>
        <v>5.0818505338078301E-2</v>
      </c>
      <c r="Z696" s="1">
        <v>1239</v>
      </c>
      <c r="AC696" s="1">
        <v>872</v>
      </c>
      <c r="AD696" s="1">
        <v>11225</v>
      </c>
      <c r="AE696" s="1">
        <v>665</v>
      </c>
      <c r="AQ696">
        <v>49</v>
      </c>
      <c r="BA696" t="str">
        <f t="shared" si="638"/>
        <v>Nevada CD1</v>
      </c>
      <c r="BC696">
        <v>1</v>
      </c>
      <c r="BE696" s="97">
        <v>6</v>
      </c>
      <c r="BF696" s="99"/>
      <c r="BG696">
        <f>(VLOOKUP(A696,County!$AR$165:$AX$222,7,0))*1</f>
        <v>6057</v>
      </c>
      <c r="BH696">
        <f t="shared" si="629"/>
        <v>605701</v>
      </c>
      <c r="BJ696" t="s">
        <v>3279</v>
      </c>
    </row>
    <row r="697" spans="1:62">
      <c r="A697" s="9" t="s">
        <v>1411</v>
      </c>
      <c r="B697" t="s">
        <v>203</v>
      </c>
      <c r="C697" s="1">
        <f t="shared" si="619"/>
        <v>1061</v>
      </c>
      <c r="D697" s="1"/>
      <c r="E697" s="1"/>
      <c r="F697" s="1"/>
      <c r="G697" s="1"/>
      <c r="H697" s="1"/>
      <c r="I697" s="1"/>
      <c r="J697" s="1"/>
      <c r="K697" s="1"/>
      <c r="L697" s="1"/>
      <c r="M697" s="7">
        <f>RANK(Z697,(Z697:AB697,AC697:AQ697))</f>
        <v>2</v>
      </c>
      <c r="N697" s="7" t="e">
        <f>RANK(AA697,(Z697:AB697,AC697:AQ697))</f>
        <v>#N/A</v>
      </c>
      <c r="O697" s="7">
        <f>IF(AB697&gt;0,RANK(AB697,(Z697:AB697,AC697:AQ697)),0)</f>
        <v>0</v>
      </c>
      <c r="P697" s="7"/>
      <c r="Q697" s="1">
        <f t="shared" si="635"/>
        <v>692</v>
      </c>
      <c r="R697" s="2">
        <f t="shared" si="636"/>
        <v>0.65221489161168711</v>
      </c>
      <c r="S697" s="2"/>
      <c r="T697" s="2">
        <f t="shared" si="622"/>
        <v>0.12535344015080113</v>
      </c>
      <c r="U697" s="2">
        <f t="shared" si="623"/>
        <v>0</v>
      </c>
      <c r="V697" s="2">
        <f t="shared" si="624"/>
        <v>0</v>
      </c>
      <c r="W697" s="2">
        <f t="shared" si="625"/>
        <v>5.2780395852968898E-2</v>
      </c>
      <c r="X697" s="2">
        <f t="shared" si="626"/>
        <v>0.77756833176248819</v>
      </c>
      <c r="Y697" s="2">
        <f t="shared" si="637"/>
        <v>4.429783223374173E-2</v>
      </c>
      <c r="Z697" s="1">
        <v>133</v>
      </c>
      <c r="AC697" s="1">
        <v>56</v>
      </c>
      <c r="AD697" s="1">
        <v>825</v>
      </c>
      <c r="AE697" s="1">
        <v>42</v>
      </c>
      <c r="AQ697">
        <v>5</v>
      </c>
      <c r="BA697" t="str">
        <f t="shared" si="638"/>
        <v>Nevada CD4</v>
      </c>
      <c r="BC697">
        <v>4</v>
      </c>
      <c r="BE697" s="97">
        <v>6</v>
      </c>
      <c r="BF697" s="99"/>
      <c r="BG697">
        <f>(VLOOKUP(A697,County!$AR$165:$AX$222,7,0))*1</f>
        <v>6057</v>
      </c>
      <c r="BH697">
        <f t="shared" si="629"/>
        <v>605704</v>
      </c>
      <c r="BJ697" t="s">
        <v>3279</v>
      </c>
    </row>
    <row r="698" spans="1:62">
      <c r="A698" s="9" t="s">
        <v>1412</v>
      </c>
      <c r="B698" t="s">
        <v>203</v>
      </c>
      <c r="C698" s="1">
        <f t="shared" si="619"/>
        <v>1254</v>
      </c>
      <c r="D698" s="1"/>
      <c r="E698" s="1"/>
      <c r="F698" s="1"/>
      <c r="G698" s="1"/>
      <c r="H698" s="1"/>
      <c r="I698" s="1"/>
      <c r="J698" s="1"/>
      <c r="K698" s="1"/>
      <c r="L698" s="1"/>
      <c r="M698" s="7">
        <f>RANK(Z698,(Z698:AB698,AC698:AQ698))</f>
        <v>3</v>
      </c>
      <c r="N698" s="7" t="e">
        <f>RANK(AA698,(Z698:AB698,AC698:AQ698))</f>
        <v>#N/A</v>
      </c>
      <c r="O698" s="7">
        <f>IF(AB698&gt;0,RANK(AB698,(Z698:AB698,AC698:AQ698)),0)</f>
        <v>0</v>
      </c>
      <c r="P698" s="7"/>
      <c r="Q698" s="1">
        <f t="shared" si="635"/>
        <v>779</v>
      </c>
      <c r="R698" s="2">
        <f t="shared" si="636"/>
        <v>0.62121212121212122</v>
      </c>
      <c r="S698" s="2"/>
      <c r="T698" s="2">
        <f t="shared" si="622"/>
        <v>0.11323763955342903</v>
      </c>
      <c r="U698" s="2">
        <f t="shared" si="623"/>
        <v>0</v>
      </c>
      <c r="V698" s="2">
        <f t="shared" si="624"/>
        <v>0</v>
      </c>
      <c r="W698" s="2">
        <f t="shared" si="625"/>
        <v>0.11562998405103668</v>
      </c>
      <c r="X698" s="2">
        <f t="shared" si="626"/>
        <v>0.73684210526315785</v>
      </c>
      <c r="Y698" s="2">
        <f t="shared" si="637"/>
        <v>3.4290271132376482E-2</v>
      </c>
      <c r="Z698" s="1">
        <v>142</v>
      </c>
      <c r="AC698" s="1">
        <v>145</v>
      </c>
      <c r="AD698" s="1">
        <v>924</v>
      </c>
      <c r="AE698" s="1">
        <v>32</v>
      </c>
      <c r="AQ698">
        <v>11</v>
      </c>
      <c r="BA698" t="str">
        <f t="shared" si="638"/>
        <v>Orange CD38</v>
      </c>
      <c r="BC698">
        <v>38</v>
      </c>
      <c r="BE698" s="97">
        <v>6</v>
      </c>
      <c r="BF698" s="99"/>
      <c r="BG698">
        <f>(VLOOKUP(A698,County!$AR$165:$AX$222,7,0))*1</f>
        <v>6059</v>
      </c>
      <c r="BH698">
        <f t="shared" si="629"/>
        <v>605938</v>
      </c>
      <c r="BJ698" t="s">
        <v>3279</v>
      </c>
    </row>
    <row r="699" spans="1:62">
      <c r="A699" s="9" t="s">
        <v>1412</v>
      </c>
      <c r="B699" t="s">
        <v>203</v>
      </c>
      <c r="C699" s="1">
        <f t="shared" si="619"/>
        <v>41915</v>
      </c>
      <c r="D699" s="1"/>
      <c r="E699" s="1"/>
      <c r="F699" s="1"/>
      <c r="G699" s="1"/>
      <c r="H699" s="1"/>
      <c r="I699" s="1"/>
      <c r="J699" s="1"/>
      <c r="K699" s="1"/>
      <c r="L699" s="1"/>
      <c r="M699" s="7">
        <f>RANK(Z699,(Z699:AB699,AC699:AQ699))</f>
        <v>3</v>
      </c>
      <c r="N699" s="7" t="e">
        <f>RANK(AA699,(Z699:AB699,AC699:AQ699))</f>
        <v>#N/A</v>
      </c>
      <c r="O699" s="7">
        <f>IF(AB699&gt;0,RANK(AB699,(Z699:AB699,AC699:AQ699)),0)</f>
        <v>0</v>
      </c>
      <c r="P699" s="7"/>
      <c r="Q699" s="1">
        <f t="shared" si="635"/>
        <v>26804</v>
      </c>
      <c r="R699" s="2">
        <f t="shared" si="636"/>
        <v>0.63948467135870213</v>
      </c>
      <c r="S699" s="2"/>
      <c r="T699" s="2">
        <f t="shared" si="622"/>
        <v>0.10390075152093523</v>
      </c>
      <c r="U699" s="2">
        <f t="shared" si="623"/>
        <v>0</v>
      </c>
      <c r="V699" s="2">
        <f t="shared" si="624"/>
        <v>0</v>
      </c>
      <c r="W699" s="2">
        <f t="shared" si="625"/>
        <v>0.10783728975307169</v>
      </c>
      <c r="X699" s="2">
        <f t="shared" si="626"/>
        <v>0.74732196111177385</v>
      </c>
      <c r="Y699" s="2">
        <f t="shared" si="637"/>
        <v>4.0939997614219181E-2</v>
      </c>
      <c r="Z699" s="1">
        <v>4355</v>
      </c>
      <c r="AC699" s="1">
        <v>4520</v>
      </c>
      <c r="AD699" s="1">
        <v>31324</v>
      </c>
      <c r="AE699" s="1">
        <v>1354</v>
      </c>
      <c r="AQ699">
        <v>362</v>
      </c>
      <c r="BA699" t="str">
        <f t="shared" si="638"/>
        <v>Orange CD39</v>
      </c>
      <c r="BC699">
        <v>39</v>
      </c>
      <c r="BE699" s="97">
        <v>6</v>
      </c>
      <c r="BF699" s="99"/>
      <c r="BG699">
        <f>(VLOOKUP(A699,County!$AR$165:$AX$222,7,0))*1</f>
        <v>6059</v>
      </c>
      <c r="BH699">
        <f t="shared" si="629"/>
        <v>605939</v>
      </c>
      <c r="BJ699" t="s">
        <v>3279</v>
      </c>
    </row>
    <row r="700" spans="1:62">
      <c r="A700" s="9" t="s">
        <v>1412</v>
      </c>
      <c r="B700" t="s">
        <v>203</v>
      </c>
      <c r="C700" s="1">
        <f t="shared" si="619"/>
        <v>76715</v>
      </c>
      <c r="D700" s="1"/>
      <c r="E700" s="1"/>
      <c r="F700" s="1"/>
      <c r="G700" s="1"/>
      <c r="H700" s="1"/>
      <c r="I700" s="1"/>
      <c r="J700" s="1"/>
      <c r="K700" s="1"/>
      <c r="L700" s="1"/>
      <c r="M700" s="7">
        <f>RANK(Z700,(Z700:AB700,AC700:AQ700))</f>
        <v>2</v>
      </c>
      <c r="N700" s="7" t="e">
        <f>RANK(AA700,(Z700:AB700,AC700:AQ700))</f>
        <v>#N/A</v>
      </c>
      <c r="O700" s="7">
        <f>IF(AB700&gt;0,RANK(AB700,(Z700:AB700,AC700:AQ700)),0)</f>
        <v>0</v>
      </c>
      <c r="P700" s="7"/>
      <c r="Q700" s="1">
        <f t="shared" si="635"/>
        <v>48683</v>
      </c>
      <c r="R700" s="2">
        <f t="shared" si="636"/>
        <v>0.63459558104673142</v>
      </c>
      <c r="S700" s="2"/>
      <c r="T700" s="2">
        <f t="shared" si="622"/>
        <v>0.12229681287883726</v>
      </c>
      <c r="U700" s="2">
        <f t="shared" si="623"/>
        <v>0</v>
      </c>
      <c r="V700" s="2">
        <f t="shared" si="624"/>
        <v>0</v>
      </c>
      <c r="W700" s="2">
        <f t="shared" si="625"/>
        <v>8.8952616828521153E-2</v>
      </c>
      <c r="X700" s="2">
        <f t="shared" si="626"/>
        <v>0.75689239392556862</v>
      </c>
      <c r="Y700" s="2">
        <f t="shared" si="637"/>
        <v>3.1858176367072888E-2</v>
      </c>
      <c r="Z700" s="1">
        <v>9382</v>
      </c>
      <c r="AC700" s="1">
        <v>6824</v>
      </c>
      <c r="AD700" s="1">
        <v>58065</v>
      </c>
      <c r="AE700" s="1">
        <v>2146</v>
      </c>
      <c r="AQ700">
        <v>298</v>
      </c>
      <c r="BA700" t="str">
        <f t="shared" si="638"/>
        <v>Orange CD45</v>
      </c>
      <c r="BC700">
        <v>45</v>
      </c>
      <c r="BE700" s="97">
        <v>6</v>
      </c>
      <c r="BF700" s="99"/>
      <c r="BG700">
        <f>(VLOOKUP(A700,County!$AR$165:$AX$222,7,0))*1</f>
        <v>6059</v>
      </c>
      <c r="BH700">
        <f t="shared" si="629"/>
        <v>605945</v>
      </c>
      <c r="BJ700" t="s">
        <v>3279</v>
      </c>
    </row>
    <row r="701" spans="1:62">
      <c r="A701" s="9" t="s">
        <v>1412</v>
      </c>
      <c r="B701" t="s">
        <v>203</v>
      </c>
      <c r="C701" s="1">
        <f t="shared" si="619"/>
        <v>24219</v>
      </c>
      <c r="D701" s="1"/>
      <c r="E701" s="1"/>
      <c r="F701" s="1"/>
      <c r="G701" s="1"/>
      <c r="H701" s="1"/>
      <c r="I701" s="1"/>
      <c r="J701" s="1"/>
      <c r="K701" s="1"/>
      <c r="L701" s="1"/>
      <c r="M701" s="7">
        <f>RANK(Z701,(Z701:AB701,AC701:AQ701))</f>
        <v>3</v>
      </c>
      <c r="N701" s="7" t="e">
        <f>RANK(AA701,(Z701:AB701,AC701:AQ701))</f>
        <v>#N/A</v>
      </c>
      <c r="O701" s="7">
        <f>IF(AB701&gt;0,RANK(AB701,(Z701:AB701,AC701:AQ701)),0)</f>
        <v>0</v>
      </c>
      <c r="P701" s="7"/>
      <c r="Q701" s="1">
        <f t="shared" si="635"/>
        <v>14606</v>
      </c>
      <c r="R701" s="2">
        <f t="shared" si="636"/>
        <v>0.60308022626863211</v>
      </c>
      <c r="S701" s="2"/>
      <c r="T701" s="2">
        <f t="shared" si="622"/>
        <v>8.4437838061026463E-2</v>
      </c>
      <c r="U701" s="2">
        <f t="shared" si="623"/>
        <v>0</v>
      </c>
      <c r="V701" s="2">
        <f t="shared" si="624"/>
        <v>0</v>
      </c>
      <c r="W701" s="2">
        <f t="shared" si="625"/>
        <v>0.13138445022502993</v>
      </c>
      <c r="X701" s="2">
        <f t="shared" si="626"/>
        <v>0.73446467649366198</v>
      </c>
      <c r="Y701" s="2">
        <f t="shared" si="637"/>
        <v>4.9713035220281698E-2</v>
      </c>
      <c r="Z701" s="1">
        <v>2045</v>
      </c>
      <c r="AC701" s="1">
        <v>3182</v>
      </c>
      <c r="AD701" s="1">
        <v>17788</v>
      </c>
      <c r="AE701" s="1">
        <v>971</v>
      </c>
      <c r="AQ701">
        <v>233</v>
      </c>
      <c r="BA701" t="str">
        <f t="shared" si="638"/>
        <v>Orange CD46</v>
      </c>
      <c r="BC701">
        <v>46</v>
      </c>
      <c r="BE701" s="97">
        <v>6</v>
      </c>
      <c r="BF701" s="99"/>
      <c r="BG701">
        <f>(VLOOKUP(A701,County!$AR$165:$AX$222,7,0))*1</f>
        <v>6059</v>
      </c>
      <c r="BH701">
        <f t="shared" si="629"/>
        <v>605946</v>
      </c>
      <c r="BJ701" t="s">
        <v>3279</v>
      </c>
    </row>
    <row r="702" spans="1:62">
      <c r="A702" s="9" t="s">
        <v>1412</v>
      </c>
      <c r="B702" t="s">
        <v>203</v>
      </c>
      <c r="C702" s="1">
        <f t="shared" si="619"/>
        <v>20996</v>
      </c>
      <c r="D702" s="1"/>
      <c r="E702" s="1"/>
      <c r="F702" s="1"/>
      <c r="G702" s="1"/>
      <c r="H702" s="1"/>
      <c r="I702" s="1"/>
      <c r="J702" s="1"/>
      <c r="K702" s="1"/>
      <c r="L702" s="1"/>
      <c r="M702" s="7">
        <f>RANK(Z702,(Z702:AB702,AC702:AQ702))</f>
        <v>3</v>
      </c>
      <c r="N702" s="7" t="e">
        <f>RANK(AA702,(Z702:AB702,AC702:AQ702))</f>
        <v>#N/A</v>
      </c>
      <c r="O702" s="7">
        <f>IF(AB702&gt;0,RANK(AB702,(Z702:AB702,AC702:AQ702)),0)</f>
        <v>0</v>
      </c>
      <c r="P702" s="7"/>
      <c r="Q702" s="1">
        <f t="shared" si="635"/>
        <v>13135</v>
      </c>
      <c r="R702" s="2">
        <f t="shared" si="636"/>
        <v>0.62559535149552292</v>
      </c>
      <c r="S702" s="2"/>
      <c r="T702" s="2">
        <f t="shared" si="622"/>
        <v>9.0255286721280248E-2</v>
      </c>
      <c r="U702" s="2">
        <f t="shared" si="623"/>
        <v>0</v>
      </c>
      <c r="V702" s="2">
        <f t="shared" si="624"/>
        <v>0</v>
      </c>
      <c r="W702" s="2">
        <f t="shared" si="625"/>
        <v>0.1176890836349781</v>
      </c>
      <c r="X702" s="2">
        <f t="shared" si="626"/>
        <v>0.74328443513050102</v>
      </c>
      <c r="Y702" s="2">
        <f t="shared" si="637"/>
        <v>4.8771194513240634E-2</v>
      </c>
      <c r="Z702" s="1">
        <v>1895</v>
      </c>
      <c r="AC702" s="1">
        <v>2471</v>
      </c>
      <c r="AD702" s="1">
        <v>15606</v>
      </c>
      <c r="AE702" s="1">
        <v>831</v>
      </c>
      <c r="AQ702">
        <v>193</v>
      </c>
      <c r="BA702" t="str">
        <f t="shared" si="638"/>
        <v>Orange CD47</v>
      </c>
      <c r="BC702">
        <v>47</v>
      </c>
      <c r="BE702" s="97">
        <v>6</v>
      </c>
      <c r="BF702" s="99"/>
      <c r="BG702">
        <f>(VLOOKUP(A702,County!$AR$165:$AX$222,7,0))*1</f>
        <v>6059</v>
      </c>
      <c r="BH702">
        <f t="shared" si="629"/>
        <v>605947</v>
      </c>
      <c r="BJ702" t="s">
        <v>3279</v>
      </c>
    </row>
    <row r="703" spans="1:62">
      <c r="A703" s="9" t="s">
        <v>1412</v>
      </c>
      <c r="B703" t="s">
        <v>203</v>
      </c>
      <c r="C703" s="1">
        <f t="shared" si="619"/>
        <v>77862</v>
      </c>
      <c r="D703" s="1"/>
      <c r="E703" s="1"/>
      <c r="F703" s="1"/>
      <c r="G703" s="1"/>
      <c r="H703" s="1"/>
      <c r="I703" s="1"/>
      <c r="J703" s="1"/>
      <c r="K703" s="1"/>
      <c r="L703" s="1"/>
      <c r="M703" s="7">
        <f>RANK(Z703,(Z703:AB703,AC703:AQ703))</f>
        <v>2</v>
      </c>
      <c r="N703" s="7" t="e">
        <f>RANK(AA703,(Z703:AB703,AC703:AQ703))</f>
        <v>#N/A</v>
      </c>
      <c r="O703" s="7">
        <f>IF(AB703&gt;0,RANK(AB703,(Z703:AB703,AC703:AQ703)),0)</f>
        <v>0</v>
      </c>
      <c r="P703" s="7"/>
      <c r="Q703" s="1">
        <f t="shared" si="635"/>
        <v>51282</v>
      </c>
      <c r="R703" s="2">
        <f t="shared" si="636"/>
        <v>0.65862680126377438</v>
      </c>
      <c r="S703" s="2"/>
      <c r="T703" s="2">
        <f t="shared" si="622"/>
        <v>0.11697618864144255</v>
      </c>
      <c r="U703" s="2">
        <f t="shared" si="623"/>
        <v>0</v>
      </c>
      <c r="V703" s="2">
        <f t="shared" si="624"/>
        <v>0</v>
      </c>
      <c r="W703" s="2">
        <f t="shared" si="625"/>
        <v>7.5762246025018617E-2</v>
      </c>
      <c r="X703" s="2">
        <f t="shared" si="626"/>
        <v>0.77560298990521692</v>
      </c>
      <c r="Y703" s="2">
        <f t="shared" si="637"/>
        <v>3.1658575428321956E-2</v>
      </c>
      <c r="Z703" s="1">
        <v>9108</v>
      </c>
      <c r="AC703" s="1">
        <v>5899</v>
      </c>
      <c r="AD703" s="1">
        <v>60390</v>
      </c>
      <c r="AE703" s="1">
        <v>2128</v>
      </c>
      <c r="AQ703">
        <v>337</v>
      </c>
      <c r="BA703" t="str">
        <f t="shared" si="638"/>
        <v>Orange CD48</v>
      </c>
      <c r="BC703">
        <v>48</v>
      </c>
      <c r="BE703" s="97">
        <v>6</v>
      </c>
      <c r="BF703" s="99"/>
      <c r="BG703">
        <f>(VLOOKUP(A703,County!$AR$165:$AX$222,7,0))*1</f>
        <v>6059</v>
      </c>
      <c r="BH703">
        <f t="shared" si="629"/>
        <v>605948</v>
      </c>
      <c r="BJ703" t="s">
        <v>3279</v>
      </c>
    </row>
    <row r="704" spans="1:62">
      <c r="A704" s="9" t="s">
        <v>1412</v>
      </c>
      <c r="B704" t="s">
        <v>203</v>
      </c>
      <c r="C704" s="1">
        <f t="shared" si="619"/>
        <v>21589</v>
      </c>
      <c r="D704" s="1"/>
      <c r="E704" s="1"/>
      <c r="F704" s="1"/>
      <c r="G704" s="1"/>
      <c r="H704" s="1"/>
      <c r="I704" s="1"/>
      <c r="J704" s="1"/>
      <c r="K704" s="1"/>
      <c r="L704" s="1"/>
      <c r="M704" s="7">
        <f>RANK(Z704,(Z704:AB704,AC704:AQ704))</f>
        <v>2</v>
      </c>
      <c r="N704" s="7" t="e">
        <f>RANK(AA704,(Z704:AB704,AC704:AQ704))</f>
        <v>#N/A</v>
      </c>
      <c r="O704" s="7">
        <f>IF(AB704&gt;0,RANK(AB704,(Z704:AB704,AC704:AQ704)),0)</f>
        <v>0</v>
      </c>
      <c r="P704" s="7"/>
      <c r="Q704" s="1">
        <f t="shared" si="635"/>
        <v>14772</v>
      </c>
      <c r="R704" s="2">
        <f t="shared" si="636"/>
        <v>0.68423734309138917</v>
      </c>
      <c r="S704" s="2"/>
      <c r="T704" s="2">
        <f t="shared" si="622"/>
        <v>0.11422483672240492</v>
      </c>
      <c r="U704" s="2">
        <f t="shared" si="623"/>
        <v>0</v>
      </c>
      <c r="V704" s="2">
        <f t="shared" si="624"/>
        <v>0</v>
      </c>
      <c r="W704" s="2">
        <f t="shared" si="625"/>
        <v>6.0586409745703833E-2</v>
      </c>
      <c r="X704" s="2">
        <f t="shared" si="626"/>
        <v>0.79846217981379408</v>
      </c>
      <c r="Y704" s="2">
        <f t="shared" si="637"/>
        <v>2.6726573718097169E-2</v>
      </c>
      <c r="Z704" s="1">
        <v>2466</v>
      </c>
      <c r="AC704" s="1">
        <v>1308</v>
      </c>
      <c r="AD704" s="1">
        <v>17238</v>
      </c>
      <c r="AE704" s="1">
        <v>514</v>
      </c>
      <c r="AQ704">
        <v>63</v>
      </c>
      <c r="BA704" t="str">
        <f t="shared" si="638"/>
        <v>Orange CD49</v>
      </c>
      <c r="BC704">
        <v>49</v>
      </c>
      <c r="BE704" s="97">
        <v>6</v>
      </c>
      <c r="BF704" s="99"/>
      <c r="BG704">
        <f>(VLOOKUP(A704,County!$AR$165:$AX$222,7,0))*1</f>
        <v>6059</v>
      </c>
      <c r="BH704">
        <f t="shared" si="629"/>
        <v>605949</v>
      </c>
      <c r="BJ704" t="s">
        <v>3279</v>
      </c>
    </row>
    <row r="705" spans="1:62">
      <c r="A705" s="9" t="s">
        <v>1413</v>
      </c>
      <c r="B705" t="s">
        <v>203</v>
      </c>
      <c r="C705" s="1">
        <f t="shared" si="619"/>
        <v>7830</v>
      </c>
      <c r="D705" s="1"/>
      <c r="E705" s="1"/>
      <c r="F705" s="1"/>
      <c r="G705" s="1"/>
      <c r="H705" s="1"/>
      <c r="I705" s="1"/>
      <c r="J705" s="1"/>
      <c r="K705" s="1"/>
      <c r="L705" s="1"/>
      <c r="M705" s="7">
        <f>RANK(Z705,(Z705:AB705,AC705:AQ705))</f>
        <v>2</v>
      </c>
      <c r="N705" s="7" t="e">
        <f>RANK(AA705,(Z705:AB705,AC705:AQ705))</f>
        <v>#N/A</v>
      </c>
      <c r="O705" s="7">
        <f>IF(AB705&gt;0,RANK(AB705,(Z705:AB705,AC705:AQ705)),0)</f>
        <v>0</v>
      </c>
      <c r="P705" s="7"/>
      <c r="Q705" s="1">
        <f t="shared" si="635"/>
        <v>5543</v>
      </c>
      <c r="R705" s="2">
        <f t="shared" si="636"/>
        <v>0.70791826309067685</v>
      </c>
      <c r="S705" s="2"/>
      <c r="T705" s="2">
        <f t="shared" si="622"/>
        <v>8.2247765006385698E-2</v>
      </c>
      <c r="U705" s="2">
        <f t="shared" si="623"/>
        <v>0</v>
      </c>
      <c r="V705" s="2">
        <f t="shared" si="624"/>
        <v>0</v>
      </c>
      <c r="W705" s="2">
        <f t="shared" si="625"/>
        <v>7.4201787994891438E-2</v>
      </c>
      <c r="X705" s="2">
        <f t="shared" si="626"/>
        <v>0.7901660280970626</v>
      </c>
      <c r="Y705" s="2">
        <f t="shared" si="637"/>
        <v>5.3384418901660236E-2</v>
      </c>
      <c r="Z705" s="1">
        <v>644</v>
      </c>
      <c r="AC705" s="1">
        <v>581</v>
      </c>
      <c r="AD705" s="1">
        <v>6187</v>
      </c>
      <c r="AE705" s="1">
        <v>383</v>
      </c>
      <c r="AQ705">
        <v>35</v>
      </c>
      <c r="BA705" t="str">
        <f t="shared" si="638"/>
        <v>Placer CD1</v>
      </c>
      <c r="BC705">
        <v>1</v>
      </c>
      <c r="BE705" s="97">
        <v>6</v>
      </c>
      <c r="BF705" s="99"/>
      <c r="BG705">
        <f>(VLOOKUP(A705,County!$AR$165:$AX$222,7,0))*1</f>
        <v>6061</v>
      </c>
      <c r="BH705">
        <f t="shared" si="629"/>
        <v>606101</v>
      </c>
      <c r="BJ705" t="s">
        <v>3279</v>
      </c>
    </row>
    <row r="706" spans="1:62">
      <c r="A706" s="9" t="s">
        <v>1413</v>
      </c>
      <c r="B706" t="s">
        <v>203</v>
      </c>
      <c r="C706" s="1">
        <f t="shared" si="619"/>
        <v>44663</v>
      </c>
      <c r="D706" s="1"/>
      <c r="E706" s="1"/>
      <c r="F706" s="1"/>
      <c r="G706" s="1"/>
      <c r="H706" s="1"/>
      <c r="I706" s="1"/>
      <c r="J706" s="1"/>
      <c r="K706" s="1"/>
      <c r="L706" s="1"/>
      <c r="M706" s="7">
        <f>RANK(Z706,(Z706:AB706,AC706:AQ706))</f>
        <v>2</v>
      </c>
      <c r="N706" s="7" t="e">
        <f>RANK(AA706,(Z706:AB706,AC706:AQ706))</f>
        <v>#N/A</v>
      </c>
      <c r="O706" s="7">
        <f>IF(AB706&gt;0,RANK(AB706,(Z706:AB706,AC706:AQ706)),0)</f>
        <v>0</v>
      </c>
      <c r="P706" s="7"/>
      <c r="Q706" s="1">
        <f t="shared" si="635"/>
        <v>30479</v>
      </c>
      <c r="R706" s="2">
        <f t="shared" si="636"/>
        <v>0.68242169133287056</v>
      </c>
      <c r="S706" s="2"/>
      <c r="T706" s="2">
        <f t="shared" si="622"/>
        <v>0.10568031704095113</v>
      </c>
      <c r="U706" s="2">
        <f t="shared" si="623"/>
        <v>0</v>
      </c>
      <c r="V706" s="2">
        <f t="shared" si="624"/>
        <v>0</v>
      </c>
      <c r="W706" s="2">
        <f t="shared" si="625"/>
        <v>6.6789064773973977E-2</v>
      </c>
      <c r="X706" s="2">
        <f t="shared" si="626"/>
        <v>0.78810200837382172</v>
      </c>
      <c r="Y706" s="2">
        <f t="shared" si="637"/>
        <v>3.9428609811253179E-2</v>
      </c>
      <c r="Z706" s="1">
        <v>4720</v>
      </c>
      <c r="AC706" s="1">
        <v>2983</v>
      </c>
      <c r="AD706" s="1">
        <v>35199</v>
      </c>
      <c r="AE706" s="1">
        <v>1563</v>
      </c>
      <c r="AQ706">
        <v>198</v>
      </c>
      <c r="BA706" t="str">
        <f t="shared" si="638"/>
        <v>Placer CD4</v>
      </c>
      <c r="BC706">
        <v>4</v>
      </c>
      <c r="BE706" s="97">
        <v>6</v>
      </c>
      <c r="BF706" s="99"/>
      <c r="BG706">
        <f>(VLOOKUP(A706,County!$AR$165:$AX$222,7,0))*1</f>
        <v>6061</v>
      </c>
      <c r="BH706">
        <f t="shared" si="629"/>
        <v>606104</v>
      </c>
      <c r="BJ706" t="s">
        <v>3279</v>
      </c>
    </row>
    <row r="707" spans="1:62">
      <c r="A707" s="9" t="s">
        <v>850</v>
      </c>
      <c r="B707" t="s">
        <v>203</v>
      </c>
      <c r="C707" s="1">
        <f t="shared" si="619"/>
        <v>53465</v>
      </c>
      <c r="D707" s="1"/>
      <c r="E707" s="1"/>
      <c r="F707" s="1"/>
      <c r="G707" s="1"/>
      <c r="H707" s="1"/>
      <c r="I707" s="1"/>
      <c r="J707" s="1"/>
      <c r="K707" s="1"/>
      <c r="L707" s="1"/>
      <c r="M707" s="7">
        <f>RANK(Z707,(Z707:AB707,AC707:AQ707))</f>
        <v>2</v>
      </c>
      <c r="N707" s="7" t="e">
        <f>RANK(AA707,(Z707:AB707,AC707:AQ707))</f>
        <v>#N/A</v>
      </c>
      <c r="O707" s="7">
        <f>IF(AB707&gt;0,RANK(AB707,(Z707:AB707,AC707:AQ707)),0)</f>
        <v>0</v>
      </c>
      <c r="P707" s="7"/>
      <c r="Q707" s="1">
        <f t="shared" si="635"/>
        <v>40177</v>
      </c>
      <c r="R707" s="2">
        <f t="shared" si="636"/>
        <v>0.75146357430094457</v>
      </c>
      <c r="S707" s="2"/>
      <c r="T707" s="2">
        <f t="shared" si="622"/>
        <v>7.7676984943420929E-2</v>
      </c>
      <c r="U707" s="2">
        <f t="shared" si="623"/>
        <v>0</v>
      </c>
      <c r="V707" s="2">
        <f t="shared" si="624"/>
        <v>0</v>
      </c>
      <c r="W707" s="2">
        <f t="shared" si="625"/>
        <v>6.132984195267932E-2</v>
      </c>
      <c r="X707" s="2">
        <f t="shared" si="626"/>
        <v>0.82914055924436547</v>
      </c>
      <c r="Y707" s="2">
        <f t="shared" si="637"/>
        <v>3.1852613859534307E-2</v>
      </c>
      <c r="Z707" s="1">
        <v>4153</v>
      </c>
      <c r="AC707" s="1">
        <v>3279</v>
      </c>
      <c r="AD707" s="1">
        <v>44330</v>
      </c>
      <c r="AE707" s="1">
        <v>1476</v>
      </c>
      <c r="AQ707">
        <v>227</v>
      </c>
      <c r="BA707" t="str">
        <f t="shared" si="638"/>
        <v>Riverside CD36</v>
      </c>
      <c r="BC707">
        <v>36</v>
      </c>
      <c r="BE707" s="97">
        <v>6</v>
      </c>
      <c r="BF707" s="99"/>
      <c r="BG707">
        <f>(VLOOKUP(A707,County!$AR$165:$AX$222,7,0))*1</f>
        <v>6065</v>
      </c>
      <c r="BH707">
        <f t="shared" si="629"/>
        <v>606536</v>
      </c>
      <c r="BJ707" t="s">
        <v>3279</v>
      </c>
    </row>
    <row r="708" spans="1:62">
      <c r="A708" s="9" t="s">
        <v>850</v>
      </c>
      <c r="B708" t="s">
        <v>203</v>
      </c>
      <c r="C708" s="1">
        <f t="shared" si="619"/>
        <v>30825</v>
      </c>
      <c r="D708" s="1"/>
      <c r="E708" s="1"/>
      <c r="F708" s="1"/>
      <c r="G708" s="1"/>
      <c r="H708" s="1"/>
      <c r="I708" s="1"/>
      <c r="J708" s="1"/>
      <c r="K708" s="1"/>
      <c r="L708" s="1"/>
      <c r="M708" s="7">
        <f>RANK(Z708,(Z708:AB708,AC708:AQ708))</f>
        <v>3</v>
      </c>
      <c r="N708" s="7" t="e">
        <f>RANK(AA708,(Z708:AB708,AC708:AQ708))</f>
        <v>#N/A</v>
      </c>
      <c r="O708" s="7">
        <f>IF(AB708&gt;0,RANK(AB708,(Z708:AB708,AC708:AQ708)),0)</f>
        <v>0</v>
      </c>
      <c r="P708" s="7"/>
      <c r="Q708" s="1">
        <f t="shared" si="635"/>
        <v>20253</v>
      </c>
      <c r="R708" s="2">
        <f t="shared" si="636"/>
        <v>0.65703163017031629</v>
      </c>
      <c r="S708" s="2"/>
      <c r="T708" s="2">
        <f t="shared" si="622"/>
        <v>8.3081914030819146E-2</v>
      </c>
      <c r="U708" s="2">
        <f t="shared" si="623"/>
        <v>0</v>
      </c>
      <c r="V708" s="2">
        <f t="shared" si="624"/>
        <v>0</v>
      </c>
      <c r="W708" s="2">
        <f t="shared" si="625"/>
        <v>0.10468775344687753</v>
      </c>
      <c r="X708" s="2">
        <f t="shared" si="626"/>
        <v>0.76171938361719382</v>
      </c>
      <c r="Y708" s="2">
        <f t="shared" si="637"/>
        <v>5.0510948905109543E-2</v>
      </c>
      <c r="Z708" s="1">
        <v>2561</v>
      </c>
      <c r="AC708" s="1">
        <v>3227</v>
      </c>
      <c r="AD708" s="1">
        <v>23480</v>
      </c>
      <c r="AE708" s="1">
        <v>1305</v>
      </c>
      <c r="AQ708">
        <v>252</v>
      </c>
      <c r="BA708" t="str">
        <f t="shared" si="638"/>
        <v>Riverside CD41</v>
      </c>
      <c r="BC708">
        <v>41</v>
      </c>
      <c r="BE708" s="97">
        <v>6</v>
      </c>
      <c r="BF708" s="99"/>
      <c r="BG708">
        <f>(VLOOKUP(A708,County!$AR$165:$AX$222,7,0))*1</f>
        <v>6065</v>
      </c>
      <c r="BH708">
        <f t="shared" si="629"/>
        <v>606541</v>
      </c>
      <c r="BJ708" t="s">
        <v>3279</v>
      </c>
    </row>
    <row r="709" spans="1:62">
      <c r="A709" s="9" t="s">
        <v>850</v>
      </c>
      <c r="B709" t="s">
        <v>203</v>
      </c>
      <c r="C709" s="1">
        <f t="shared" si="619"/>
        <v>60633</v>
      </c>
      <c r="D709" s="1"/>
      <c r="E709" s="1"/>
      <c r="F709" s="1"/>
      <c r="G709" s="1"/>
      <c r="H709" s="1"/>
      <c r="I709" s="1"/>
      <c r="J709" s="1"/>
      <c r="K709" s="1"/>
      <c r="L709" s="1"/>
      <c r="M709" s="7">
        <f>RANK(Z709,(Z709:AB709,AC709:AQ709))</f>
        <v>3</v>
      </c>
      <c r="N709" s="7" t="e">
        <f>RANK(AA709,(Z709:AB709,AC709:AQ709))</f>
        <v>#N/A</v>
      </c>
      <c r="O709" s="7">
        <f>IF(AB709&gt;0,RANK(AB709,(Z709:AB709,AC709:AQ709)),0)</f>
        <v>0</v>
      </c>
      <c r="P709" s="7"/>
      <c r="Q709" s="1">
        <f t="shared" si="635"/>
        <v>45049</v>
      </c>
      <c r="R709" s="2">
        <f t="shared" si="636"/>
        <v>0.74297824616957764</v>
      </c>
      <c r="S709" s="2"/>
      <c r="T709" s="2">
        <f t="shared" si="622"/>
        <v>6.343080500717431E-2</v>
      </c>
      <c r="U709" s="2">
        <f t="shared" si="623"/>
        <v>0</v>
      </c>
      <c r="V709" s="2">
        <f t="shared" si="624"/>
        <v>0</v>
      </c>
      <c r="W709" s="2">
        <f t="shared" si="625"/>
        <v>7.9395708607523957E-2</v>
      </c>
      <c r="X709" s="2">
        <f t="shared" si="626"/>
        <v>0.82237395477710162</v>
      </c>
      <c r="Y709" s="2">
        <f t="shared" si="637"/>
        <v>3.4799531608200041E-2</v>
      </c>
      <c r="Z709" s="1">
        <v>3846</v>
      </c>
      <c r="AC709" s="1">
        <v>4814</v>
      </c>
      <c r="AD709" s="1">
        <v>49863</v>
      </c>
      <c r="AE709" s="1">
        <v>1846</v>
      </c>
      <c r="AQ709">
        <v>264</v>
      </c>
      <c r="BA709" t="str">
        <f t="shared" si="638"/>
        <v>Riverside CD42</v>
      </c>
      <c r="BC709">
        <v>42</v>
      </c>
      <c r="BE709" s="97">
        <v>6</v>
      </c>
      <c r="BF709" s="99"/>
      <c r="BG709">
        <f>(VLOOKUP(A709,County!$AR$165:$AX$222,7,0))*1</f>
        <v>6065</v>
      </c>
      <c r="BH709">
        <f t="shared" si="629"/>
        <v>606542</v>
      </c>
      <c r="BJ709" t="s">
        <v>3279</v>
      </c>
    </row>
    <row r="710" spans="1:62">
      <c r="A710" s="9" t="s">
        <v>850</v>
      </c>
      <c r="B710" t="s">
        <v>203</v>
      </c>
      <c r="C710" s="1">
        <f t="shared" si="619"/>
        <v>7760</v>
      </c>
      <c r="D710" s="1"/>
      <c r="E710" s="1"/>
      <c r="F710" s="1"/>
      <c r="G710" s="1"/>
      <c r="H710" s="1"/>
      <c r="I710" s="1"/>
      <c r="J710" s="1"/>
      <c r="K710" s="1"/>
      <c r="L710" s="1"/>
      <c r="M710" s="7">
        <f>RANK(Z710,(Z710:AB710,AC710:AQ710))</f>
        <v>2</v>
      </c>
      <c r="N710" s="7" t="e">
        <f>RANK(AA710,(Z710:AB710,AC710:AQ710))</f>
        <v>#N/A</v>
      </c>
      <c r="O710" s="7">
        <f>IF(AB710&gt;0,RANK(AB710,(Z710:AB710,AC710:AQ710)),0)</f>
        <v>0</v>
      </c>
      <c r="P710" s="7"/>
      <c r="Q710" s="1">
        <f t="shared" si="635"/>
        <v>5819</v>
      </c>
      <c r="R710" s="2">
        <f t="shared" si="636"/>
        <v>0.74987113402061856</v>
      </c>
      <c r="S710" s="2"/>
      <c r="T710" s="2">
        <f t="shared" si="622"/>
        <v>7.2680412371134026E-2</v>
      </c>
      <c r="U710" s="2">
        <f t="shared" si="623"/>
        <v>0</v>
      </c>
      <c r="V710" s="2">
        <f t="shared" si="624"/>
        <v>0</v>
      </c>
      <c r="W710" s="2">
        <f t="shared" si="625"/>
        <v>7.0360824742268041E-2</v>
      </c>
      <c r="X710" s="2">
        <f t="shared" si="626"/>
        <v>0.82255154639175254</v>
      </c>
      <c r="Y710" s="2">
        <f t="shared" si="637"/>
        <v>3.4407216494845461E-2</v>
      </c>
      <c r="Z710" s="1">
        <v>564</v>
      </c>
      <c r="AC710" s="1">
        <v>546</v>
      </c>
      <c r="AD710" s="1">
        <v>6383</v>
      </c>
      <c r="AE710" s="1">
        <v>223</v>
      </c>
      <c r="AQ710">
        <v>44</v>
      </c>
      <c r="BA710" t="str">
        <f t="shared" si="638"/>
        <v>Riverside CD50</v>
      </c>
      <c r="BC710">
        <v>50</v>
      </c>
      <c r="BE710" s="97">
        <v>6</v>
      </c>
      <c r="BF710" s="99"/>
      <c r="BG710">
        <f>(VLOOKUP(A710,County!$AR$165:$AX$222,7,0))*1</f>
        <v>6065</v>
      </c>
      <c r="BH710">
        <f t="shared" si="629"/>
        <v>606550</v>
      </c>
      <c r="BJ710" t="s">
        <v>3279</v>
      </c>
    </row>
    <row r="711" spans="1:62">
      <c r="A711" s="9" t="s">
        <v>1222</v>
      </c>
      <c r="B711" t="s">
        <v>203</v>
      </c>
      <c r="C711" s="1">
        <f t="shared" si="619"/>
        <v>2673</v>
      </c>
      <c r="D711" s="1"/>
      <c r="E711" s="1"/>
      <c r="F711" s="1"/>
      <c r="G711" s="1"/>
      <c r="H711" s="1"/>
      <c r="I711" s="1"/>
      <c r="J711" s="1"/>
      <c r="K711" s="1"/>
      <c r="L711" s="1"/>
      <c r="M711" s="7">
        <f>RANK(Z711,(Z711:AB711,AC711:AQ711))</f>
        <v>3</v>
      </c>
      <c r="N711" s="7" t="e">
        <f>RANK(AA711,(Z711:AB711,AC711:AQ711))</f>
        <v>#N/A</v>
      </c>
      <c r="O711" s="7">
        <f>IF(AB711&gt;0,RANK(AB711,(Z711:AB711,AC711:AQ711)),0)</f>
        <v>0</v>
      </c>
      <c r="P711" s="7"/>
      <c r="Q711" s="1">
        <f t="shared" si="635"/>
        <v>1893</v>
      </c>
      <c r="R711" s="2">
        <f t="shared" si="636"/>
        <v>0.70819304152637486</v>
      </c>
      <c r="S711" s="2"/>
      <c r="T711" s="2">
        <f t="shared" si="622"/>
        <v>7.1829405162738502E-2</v>
      </c>
      <c r="U711" s="2">
        <f t="shared" si="623"/>
        <v>0</v>
      </c>
      <c r="V711" s="2">
        <f t="shared" si="624"/>
        <v>0</v>
      </c>
      <c r="W711" s="2">
        <f t="shared" si="625"/>
        <v>8.7916199027310141E-2</v>
      </c>
      <c r="X711" s="2">
        <f t="shared" si="626"/>
        <v>0.79610924055368504</v>
      </c>
      <c r="Y711" s="2">
        <f t="shared" si="637"/>
        <v>4.4145155256266277E-2</v>
      </c>
      <c r="Z711" s="1">
        <v>192</v>
      </c>
      <c r="AC711" s="1">
        <v>235</v>
      </c>
      <c r="AD711" s="1">
        <v>2128</v>
      </c>
      <c r="AE711" s="1">
        <v>103</v>
      </c>
      <c r="AQ711">
        <v>15</v>
      </c>
      <c r="BA711" t="str">
        <f t="shared" si="638"/>
        <v>Sacramento CD3</v>
      </c>
      <c r="BC711">
        <v>3</v>
      </c>
      <c r="BE711" s="97">
        <v>6</v>
      </c>
      <c r="BF711" s="99"/>
      <c r="BG711">
        <f>(VLOOKUP(A711,County!$AR$165:$AX$222,7,0))*1</f>
        <v>6067</v>
      </c>
      <c r="BH711">
        <f t="shared" si="629"/>
        <v>606703</v>
      </c>
      <c r="BJ711" t="s">
        <v>3279</v>
      </c>
    </row>
    <row r="712" spans="1:62">
      <c r="A712" s="9" t="s">
        <v>1222</v>
      </c>
      <c r="B712" t="s">
        <v>203</v>
      </c>
      <c r="C712" s="1">
        <f t="shared" si="619"/>
        <v>26111</v>
      </c>
      <c r="D712" s="1"/>
      <c r="E712" s="1"/>
      <c r="F712" s="1"/>
      <c r="G712" s="1"/>
      <c r="H712" s="1"/>
      <c r="I712" s="1"/>
      <c r="J712" s="1"/>
      <c r="K712" s="1"/>
      <c r="L712" s="1"/>
      <c r="M712" s="7">
        <f>RANK(Z712,(Z712:AB712,AC712:AQ712))</f>
        <v>2</v>
      </c>
      <c r="N712" s="7" t="e">
        <f>RANK(AA712,(Z712:AB712,AC712:AQ712))</f>
        <v>#N/A</v>
      </c>
      <c r="O712" s="7">
        <f>IF(AB712&gt;0,RANK(AB712,(Z712:AB712,AC712:AQ712)),0)</f>
        <v>0</v>
      </c>
      <c r="P712" s="7"/>
      <c r="Q712" s="1">
        <f t="shared" si="635"/>
        <v>15027</v>
      </c>
      <c r="R712" s="2">
        <f t="shared" si="636"/>
        <v>0.57550457661521959</v>
      </c>
      <c r="S712" s="2"/>
      <c r="T712" s="2">
        <f t="shared" si="622"/>
        <v>0.14097506797901269</v>
      </c>
      <c r="U712" s="2">
        <f t="shared" si="623"/>
        <v>0</v>
      </c>
      <c r="V712" s="2">
        <f t="shared" si="624"/>
        <v>0</v>
      </c>
      <c r="W712" s="2">
        <f t="shared" si="625"/>
        <v>9.5208915782620349E-2</v>
      </c>
      <c r="X712" s="2">
        <f t="shared" si="626"/>
        <v>0.7164796445942323</v>
      </c>
      <c r="Y712" s="2">
        <f t="shared" si="637"/>
        <v>4.7336371644134623E-2</v>
      </c>
      <c r="Z712" s="1">
        <v>3681</v>
      </c>
      <c r="AC712" s="1">
        <v>2486</v>
      </c>
      <c r="AD712" s="1">
        <v>18708</v>
      </c>
      <c r="AE712" s="1">
        <v>1054</v>
      </c>
      <c r="AQ712">
        <v>182</v>
      </c>
      <c r="BA712" t="str">
        <f t="shared" si="638"/>
        <v>Sacramento CD6</v>
      </c>
      <c r="BC712">
        <v>6</v>
      </c>
      <c r="BE712" s="97">
        <v>6</v>
      </c>
      <c r="BF712" s="99"/>
      <c r="BG712">
        <f>(VLOOKUP(A712,County!$AR$165:$AX$222,7,0))*1</f>
        <v>6067</v>
      </c>
      <c r="BH712">
        <f t="shared" si="629"/>
        <v>606706</v>
      </c>
      <c r="BJ712" t="s">
        <v>3279</v>
      </c>
    </row>
    <row r="713" spans="1:62">
      <c r="A713" s="9" t="s">
        <v>1222</v>
      </c>
      <c r="B713" t="s">
        <v>203</v>
      </c>
      <c r="C713" s="1">
        <f t="shared" si="619"/>
        <v>62930</v>
      </c>
      <c r="D713" s="1"/>
      <c r="E713" s="1"/>
      <c r="F713" s="1"/>
      <c r="G713" s="1"/>
      <c r="H713" s="1"/>
      <c r="I713" s="1"/>
      <c r="J713" s="1"/>
      <c r="K713" s="1"/>
      <c r="L713" s="1"/>
      <c r="M713" s="7">
        <f>RANK(Z713,(Z713:AB713,AC713:AQ713))</f>
        <v>2</v>
      </c>
      <c r="N713" s="7" t="e">
        <f>RANK(AA713,(Z713:AB713,AC713:AQ713))</f>
        <v>#N/A</v>
      </c>
      <c r="O713" s="7">
        <f>IF(AB713&gt;0,RANK(AB713,(Z713:AB713,AC713:AQ713)),0)</f>
        <v>0</v>
      </c>
      <c r="P713" s="7"/>
      <c r="Q713" s="1">
        <f t="shared" si="635"/>
        <v>39857</v>
      </c>
      <c r="R713" s="2">
        <f t="shared" si="636"/>
        <v>0.6333545208962339</v>
      </c>
      <c r="S713" s="2"/>
      <c r="T713" s="2">
        <f t="shared" si="622"/>
        <v>0.11814714762434451</v>
      </c>
      <c r="U713" s="2">
        <f t="shared" si="623"/>
        <v>0</v>
      </c>
      <c r="V713" s="2">
        <f t="shared" si="624"/>
        <v>0</v>
      </c>
      <c r="W713" s="2">
        <f t="shared" si="625"/>
        <v>8.714444621007468E-2</v>
      </c>
      <c r="X713" s="2">
        <f t="shared" si="626"/>
        <v>0.75150166852057843</v>
      </c>
      <c r="Y713" s="2">
        <f t="shared" si="637"/>
        <v>4.320673764500238E-2</v>
      </c>
      <c r="Z713" s="1">
        <v>7435</v>
      </c>
      <c r="AC713" s="1">
        <v>5484</v>
      </c>
      <c r="AD713" s="1">
        <v>47292</v>
      </c>
      <c r="AE713" s="1">
        <v>2422</v>
      </c>
      <c r="AQ713">
        <v>297</v>
      </c>
      <c r="BA713" t="str">
        <f t="shared" si="638"/>
        <v>Sacramento CD7</v>
      </c>
      <c r="BC713">
        <v>7</v>
      </c>
      <c r="BE713" s="97">
        <v>6</v>
      </c>
      <c r="BF713" s="99"/>
      <c r="BG713">
        <f>(VLOOKUP(A713,County!$AR$165:$AX$222,7,0))*1</f>
        <v>6067</v>
      </c>
      <c r="BH713">
        <f t="shared" si="629"/>
        <v>606707</v>
      </c>
      <c r="BJ713" t="s">
        <v>3279</v>
      </c>
    </row>
    <row r="714" spans="1:62">
      <c r="A714" s="9" t="s">
        <v>1222</v>
      </c>
      <c r="B714" t="s">
        <v>203</v>
      </c>
      <c r="C714" s="1">
        <f t="shared" si="619"/>
        <v>2214</v>
      </c>
      <c r="D714" s="1"/>
      <c r="E714" s="1"/>
      <c r="F714" s="1"/>
      <c r="G714" s="1"/>
      <c r="H714" s="1"/>
      <c r="I714" s="1"/>
      <c r="J714" s="1"/>
      <c r="K714" s="1"/>
      <c r="L714" s="1"/>
      <c r="M714" s="7">
        <f>RANK(Z714,(Z714:AB714,AC714:AQ714))</f>
        <v>3</v>
      </c>
      <c r="N714" s="7" t="e">
        <f>RANK(AA714,(Z714:AB714,AC714:AQ714))</f>
        <v>#N/A</v>
      </c>
      <c r="O714" s="7">
        <f>IF(AB714&gt;0,RANK(AB714,(Z714:AB714,AC714:AQ714)),0)</f>
        <v>0</v>
      </c>
      <c r="P714" s="7"/>
      <c r="Q714" s="1">
        <f t="shared" si="635"/>
        <v>1636</v>
      </c>
      <c r="R714" s="2">
        <f t="shared" si="636"/>
        <v>0.73893405600722672</v>
      </c>
      <c r="S714" s="2"/>
      <c r="T714" s="2">
        <f t="shared" si="622"/>
        <v>6.5492321589882566E-2</v>
      </c>
      <c r="U714" s="2">
        <f t="shared" si="623"/>
        <v>0</v>
      </c>
      <c r="V714" s="2">
        <f t="shared" si="624"/>
        <v>0</v>
      </c>
      <c r="W714" s="2">
        <f t="shared" si="625"/>
        <v>7.7235772357723581E-2</v>
      </c>
      <c r="X714" s="2">
        <f t="shared" si="626"/>
        <v>0.81616982836495033</v>
      </c>
      <c r="Y714" s="2">
        <f t="shared" si="637"/>
        <v>4.110207768744345E-2</v>
      </c>
      <c r="Z714" s="1">
        <v>145</v>
      </c>
      <c r="AC714" s="1">
        <v>171</v>
      </c>
      <c r="AD714" s="1">
        <v>1807</v>
      </c>
      <c r="AE714" s="1">
        <v>79</v>
      </c>
      <c r="AQ714">
        <v>12</v>
      </c>
      <c r="BA714" t="str">
        <f t="shared" si="638"/>
        <v>Sacramento CD9</v>
      </c>
      <c r="BC714">
        <v>9</v>
      </c>
      <c r="BE714" s="97">
        <v>6</v>
      </c>
      <c r="BF714" s="99"/>
      <c r="BG714">
        <f>(VLOOKUP(A714,County!$AR$165:$AX$222,7,0))*1</f>
        <v>6067</v>
      </c>
      <c r="BH714">
        <f t="shared" si="629"/>
        <v>606709</v>
      </c>
      <c r="BJ714" t="s">
        <v>3279</v>
      </c>
    </row>
    <row r="715" spans="1:62">
      <c r="A715" s="9" t="s">
        <v>1626</v>
      </c>
      <c r="B715" t="s">
        <v>203</v>
      </c>
      <c r="C715" s="1">
        <f t="shared" si="619"/>
        <v>52136</v>
      </c>
      <c r="D715" s="1"/>
      <c r="E715" s="1"/>
      <c r="F715" s="1"/>
      <c r="G715" s="1"/>
      <c r="H715" s="1"/>
      <c r="I715" s="1"/>
      <c r="J715" s="1"/>
      <c r="K715" s="1"/>
      <c r="L715" s="1"/>
      <c r="M715" s="7">
        <f>RANK(Z715,(Z715:AB715,AC715:AQ715))</f>
        <v>3</v>
      </c>
      <c r="N715" s="7" t="e">
        <f>RANK(AA715,(Z715:AB715,AC715:AQ715))</f>
        <v>#N/A</v>
      </c>
      <c r="O715" s="7">
        <f>IF(AB715&gt;0,RANK(AB715,(Z715:AB715,AC715:AQ715)),0)</f>
        <v>0</v>
      </c>
      <c r="P715" s="7"/>
      <c r="Q715" s="1">
        <f t="shared" si="635"/>
        <v>39339</v>
      </c>
      <c r="R715" s="2">
        <f t="shared" si="636"/>
        <v>0.75454580328371945</v>
      </c>
      <c r="S715" s="2"/>
      <c r="T715" s="2">
        <f t="shared" si="622"/>
        <v>5.0943685744974682E-2</v>
      </c>
      <c r="U715" s="2">
        <f t="shared" si="623"/>
        <v>0</v>
      </c>
      <c r="V715" s="2">
        <f t="shared" si="624"/>
        <v>0</v>
      </c>
      <c r="W715" s="2">
        <f t="shared" si="625"/>
        <v>7.8314408470154973E-2</v>
      </c>
      <c r="X715" s="2">
        <f t="shared" si="626"/>
        <v>0.83286021175387448</v>
      </c>
      <c r="Y715" s="2">
        <f t="shared" si="637"/>
        <v>3.7881694030995949E-2</v>
      </c>
      <c r="Z715" s="1">
        <v>2656</v>
      </c>
      <c r="AC715" s="1">
        <v>4083</v>
      </c>
      <c r="AD715" s="1">
        <v>43422</v>
      </c>
      <c r="AE715" s="1">
        <v>1692</v>
      </c>
      <c r="AQ715">
        <v>283</v>
      </c>
      <c r="BA715" t="str">
        <f t="shared" si="638"/>
        <v>San Bernardino CD8</v>
      </c>
      <c r="BC715">
        <v>8</v>
      </c>
      <c r="BE715" s="97">
        <v>6</v>
      </c>
      <c r="BF715" s="99"/>
      <c r="BG715">
        <f>(VLOOKUP(A715,County!$AR$165:$AX$222,7,0))*1</f>
        <v>6071</v>
      </c>
      <c r="BH715">
        <f t="shared" si="629"/>
        <v>607108</v>
      </c>
      <c r="BJ715" t="s">
        <v>3279</v>
      </c>
    </row>
    <row r="716" spans="1:62">
      <c r="A716" s="9" t="s">
        <v>1626</v>
      </c>
      <c r="B716" t="s">
        <v>203</v>
      </c>
      <c r="C716" s="1">
        <f t="shared" si="619"/>
        <v>4921</v>
      </c>
      <c r="D716" s="1"/>
      <c r="E716" s="1"/>
      <c r="F716" s="1"/>
      <c r="G716" s="1"/>
      <c r="H716" s="1"/>
      <c r="I716" s="1"/>
      <c r="J716" s="1"/>
      <c r="K716" s="1"/>
      <c r="L716" s="1"/>
      <c r="M716" s="7">
        <f>RANK(Z716,(Z716:AB716,AC716:AQ716))</f>
        <v>2</v>
      </c>
      <c r="N716" s="7" t="e">
        <f>RANK(AA716,(Z716:AB716,AC716:AQ716))</f>
        <v>#N/A</v>
      </c>
      <c r="O716" s="7">
        <f>IF(AB716&gt;0,RANK(AB716,(Z716:AB716,AC716:AQ716)),0)</f>
        <v>0</v>
      </c>
      <c r="P716" s="7"/>
      <c r="Q716" s="1">
        <f t="shared" si="635"/>
        <v>3373</v>
      </c>
      <c r="R716" s="2">
        <f t="shared" si="636"/>
        <v>0.68542979069294863</v>
      </c>
      <c r="S716" s="2"/>
      <c r="T716" s="2">
        <f t="shared" si="622"/>
        <v>0.10201178622231254</v>
      </c>
      <c r="U716" s="2">
        <f t="shared" si="623"/>
        <v>0</v>
      </c>
      <c r="V716" s="2">
        <f t="shared" si="624"/>
        <v>0</v>
      </c>
      <c r="W716" s="2">
        <f t="shared" si="625"/>
        <v>8.0268238162975E-2</v>
      </c>
      <c r="X716" s="2">
        <f t="shared" si="626"/>
        <v>0.78744157691526118</v>
      </c>
      <c r="Y716" s="2">
        <f t="shared" si="637"/>
        <v>3.0278398699451259E-2</v>
      </c>
      <c r="Z716" s="1">
        <v>502</v>
      </c>
      <c r="AC716" s="1">
        <v>395</v>
      </c>
      <c r="AD716" s="1">
        <v>3875</v>
      </c>
      <c r="AE716" s="1">
        <v>127</v>
      </c>
      <c r="AQ716">
        <v>22</v>
      </c>
      <c r="BA716" t="str">
        <f t="shared" si="638"/>
        <v>San Bernardino CD27</v>
      </c>
      <c r="BC716">
        <v>27</v>
      </c>
      <c r="BE716" s="97">
        <v>6</v>
      </c>
      <c r="BF716" s="99"/>
      <c r="BG716">
        <f>(VLOOKUP(A716,County!$AR$165:$AX$222,7,0))*1</f>
        <v>6071</v>
      </c>
      <c r="BH716">
        <f t="shared" si="629"/>
        <v>607127</v>
      </c>
      <c r="BJ716" t="s">
        <v>3279</v>
      </c>
    </row>
    <row r="717" spans="1:62">
      <c r="A717" s="9" t="s">
        <v>1626</v>
      </c>
      <c r="B717" t="s">
        <v>203</v>
      </c>
      <c r="C717" s="1">
        <f t="shared" si="619"/>
        <v>35892</v>
      </c>
      <c r="D717" s="1"/>
      <c r="E717" s="1"/>
      <c r="F717" s="1"/>
      <c r="G717" s="1"/>
      <c r="H717" s="1"/>
      <c r="I717" s="1"/>
      <c r="J717" s="1"/>
      <c r="K717" s="1"/>
      <c r="L717" s="1"/>
      <c r="M717" s="7">
        <f>RANK(Z717,(Z717:AB717,AC717:AQ717))</f>
        <v>3</v>
      </c>
      <c r="N717" s="7" t="e">
        <f>RANK(AA717,(Z717:AB717,AC717:AQ717))</f>
        <v>#N/A</v>
      </c>
      <c r="O717" s="7">
        <f>IF(AB717&gt;0,RANK(AB717,(Z717:AB717,AC717:AQ717)),0)</f>
        <v>0</v>
      </c>
      <c r="P717" s="7"/>
      <c r="Q717" s="1">
        <f t="shared" si="635"/>
        <v>23734</v>
      </c>
      <c r="R717" s="2">
        <f t="shared" si="636"/>
        <v>0.66126156246517331</v>
      </c>
      <c r="S717" s="2"/>
      <c r="T717" s="2">
        <f t="shared" si="622"/>
        <v>8.2191017496935248E-2</v>
      </c>
      <c r="U717" s="2">
        <f t="shared" si="623"/>
        <v>0</v>
      </c>
      <c r="V717" s="2">
        <f t="shared" si="624"/>
        <v>0</v>
      </c>
      <c r="W717" s="2">
        <f t="shared" si="625"/>
        <v>0.10236264348601359</v>
      </c>
      <c r="X717" s="2">
        <f t="shared" si="626"/>
        <v>0.76362420595118685</v>
      </c>
      <c r="Y717" s="2">
        <f t="shared" si="637"/>
        <v>5.1822133065864362E-2</v>
      </c>
      <c r="Z717" s="1">
        <v>2950</v>
      </c>
      <c r="AC717" s="1">
        <v>3674</v>
      </c>
      <c r="AD717" s="1">
        <v>27408</v>
      </c>
      <c r="AE717" s="1">
        <v>1610</v>
      </c>
      <c r="AQ717">
        <v>250</v>
      </c>
      <c r="BA717" t="str">
        <f t="shared" si="638"/>
        <v>San Bernardino CD31</v>
      </c>
      <c r="BC717">
        <v>31</v>
      </c>
      <c r="BE717" s="97">
        <v>6</v>
      </c>
      <c r="BF717" s="99"/>
      <c r="BG717">
        <f>(VLOOKUP(A717,County!$AR$165:$AX$222,7,0))*1</f>
        <v>6071</v>
      </c>
      <c r="BH717">
        <f t="shared" si="629"/>
        <v>607131</v>
      </c>
      <c r="BJ717" t="s">
        <v>3279</v>
      </c>
    </row>
    <row r="718" spans="1:62">
      <c r="A718" s="9" t="s">
        <v>1626</v>
      </c>
      <c r="B718" t="s">
        <v>203</v>
      </c>
      <c r="C718" s="1">
        <f t="shared" si="619"/>
        <v>15794</v>
      </c>
      <c r="D718" s="1"/>
      <c r="E718" s="1"/>
      <c r="F718" s="1"/>
      <c r="G718" s="1"/>
      <c r="H718" s="1"/>
      <c r="I718" s="1"/>
      <c r="J718" s="1"/>
      <c r="K718" s="1"/>
      <c r="L718" s="1"/>
      <c r="M718" s="7">
        <f>RANK(Z718,(Z718:AB718,AC718:AQ718))</f>
        <v>3</v>
      </c>
      <c r="N718" s="7" t="e">
        <f>RANK(AA718,(Z718:AB718,AC718:AQ718))</f>
        <v>#N/A</v>
      </c>
      <c r="O718" s="7">
        <f>IF(AB718&gt;0,RANK(AB718,(Z718:AB718,AC718:AQ718)),0)</f>
        <v>0</v>
      </c>
      <c r="P718" s="7"/>
      <c r="Q718" s="1">
        <f t="shared" si="635"/>
        <v>9104</v>
      </c>
      <c r="R718" s="2">
        <f t="shared" si="636"/>
        <v>0.57642142585792078</v>
      </c>
      <c r="S718" s="2"/>
      <c r="T718" s="2">
        <f t="shared" si="622"/>
        <v>6.6227681397999241E-2</v>
      </c>
      <c r="U718" s="2">
        <f t="shared" si="623"/>
        <v>0</v>
      </c>
      <c r="V718" s="2">
        <f t="shared" si="624"/>
        <v>0</v>
      </c>
      <c r="W718" s="2">
        <f t="shared" si="625"/>
        <v>0.15252627580093706</v>
      </c>
      <c r="X718" s="2">
        <f t="shared" si="626"/>
        <v>0.72894770165885781</v>
      </c>
      <c r="Y718" s="2">
        <f t="shared" si="637"/>
        <v>5.2298341142205884E-2</v>
      </c>
      <c r="Z718" s="1">
        <v>1046</v>
      </c>
      <c r="AC718" s="1">
        <v>2409</v>
      </c>
      <c r="AD718" s="1">
        <v>11513</v>
      </c>
      <c r="AE718" s="1">
        <v>680</v>
      </c>
      <c r="AQ718">
        <v>146</v>
      </c>
      <c r="BA718" t="str">
        <f t="shared" si="638"/>
        <v>San Bernardino CD35</v>
      </c>
      <c r="BC718">
        <v>35</v>
      </c>
      <c r="BE718" s="97">
        <v>6</v>
      </c>
      <c r="BF718" s="99"/>
      <c r="BG718">
        <f>(VLOOKUP(A718,County!$AR$165:$AX$222,7,0))*1</f>
        <v>6071</v>
      </c>
      <c r="BH718">
        <f t="shared" si="629"/>
        <v>607135</v>
      </c>
      <c r="BJ718" t="s">
        <v>3279</v>
      </c>
    </row>
    <row r="719" spans="1:62">
      <c r="A719" s="9" t="s">
        <v>1626</v>
      </c>
      <c r="B719" t="s">
        <v>203</v>
      </c>
      <c r="C719" s="1">
        <f t="shared" si="619"/>
        <v>6014</v>
      </c>
      <c r="D719" s="1"/>
      <c r="E719" s="1"/>
      <c r="F719" s="1"/>
      <c r="G719" s="1"/>
      <c r="H719" s="1"/>
      <c r="I719" s="1"/>
      <c r="J719" s="1"/>
      <c r="K719" s="1"/>
      <c r="L719" s="1"/>
      <c r="M719" s="7">
        <f>RANK(Z719,(Z719:AB719,AC719:AQ719))</f>
        <v>3</v>
      </c>
      <c r="N719" s="7" t="e">
        <f>RANK(AA719,(Z719:AB719,AC719:AQ719))</f>
        <v>#N/A</v>
      </c>
      <c r="O719" s="7">
        <f>IF(AB719&gt;0,RANK(AB719,(Z719:AB719,AC719:AQ719)),0)</f>
        <v>0</v>
      </c>
      <c r="P719" s="7"/>
      <c r="Q719" s="1">
        <f t="shared" si="635"/>
        <v>3331</v>
      </c>
      <c r="R719" s="2">
        <f t="shared" si="636"/>
        <v>0.5538742933155969</v>
      </c>
      <c r="S719" s="2"/>
      <c r="T719" s="2">
        <f t="shared" si="622"/>
        <v>8.7795144662454278E-2</v>
      </c>
      <c r="U719" s="2">
        <f t="shared" si="623"/>
        <v>0</v>
      </c>
      <c r="V719" s="2">
        <f t="shared" si="624"/>
        <v>0</v>
      </c>
      <c r="W719" s="2">
        <f t="shared" si="625"/>
        <v>0.16228799467908214</v>
      </c>
      <c r="X719" s="2">
        <f t="shared" si="626"/>
        <v>0.71616228799467907</v>
      </c>
      <c r="Y719" s="2">
        <f t="shared" si="637"/>
        <v>3.3754572663784455E-2</v>
      </c>
      <c r="Z719" s="1">
        <v>528</v>
      </c>
      <c r="AC719" s="1">
        <v>976</v>
      </c>
      <c r="AD719" s="1">
        <v>4307</v>
      </c>
      <c r="AE719" s="1">
        <v>164</v>
      </c>
      <c r="AQ719">
        <v>39</v>
      </c>
      <c r="BA719" t="str">
        <f t="shared" si="638"/>
        <v>San Bernardino CD39</v>
      </c>
      <c r="BC719">
        <v>39</v>
      </c>
      <c r="BE719" s="97">
        <v>6</v>
      </c>
      <c r="BF719" s="99"/>
      <c r="BG719">
        <f>(VLOOKUP(A719,County!$AR$165:$AX$222,7,0))*1</f>
        <v>6071</v>
      </c>
      <c r="BH719">
        <f t="shared" si="629"/>
        <v>607139</v>
      </c>
      <c r="BJ719" t="s">
        <v>3279</v>
      </c>
    </row>
    <row r="720" spans="1:62">
      <c r="A720" s="9" t="s">
        <v>1952</v>
      </c>
      <c r="B720" t="s">
        <v>203</v>
      </c>
      <c r="C720" s="1">
        <f t="shared" si="619"/>
        <v>48682</v>
      </c>
      <c r="D720" s="1"/>
      <c r="E720" s="1"/>
      <c r="F720" s="1"/>
      <c r="G720" s="1"/>
      <c r="H720" s="1"/>
      <c r="I720" s="1"/>
      <c r="J720" s="1"/>
      <c r="K720" s="1"/>
      <c r="L720" s="1"/>
      <c r="M720" s="7">
        <f>RANK(Z720,(Z720:AB720,AC720:AQ720))</f>
        <v>2</v>
      </c>
      <c r="N720" s="7" t="e">
        <f>RANK(AA720,(Z720:AB720,AC720:AQ720))</f>
        <v>#N/A</v>
      </c>
      <c r="O720" s="7">
        <f>IF(AB720&gt;0,RANK(AB720,(Z720:AB720,AC720:AQ720)),0)</f>
        <v>0</v>
      </c>
      <c r="P720" s="7"/>
      <c r="Q720" s="1">
        <f t="shared" si="635"/>
        <v>32391</v>
      </c>
      <c r="R720" s="2">
        <f t="shared" si="636"/>
        <v>0.66535885953740603</v>
      </c>
      <c r="S720" s="2"/>
      <c r="T720" s="2">
        <f t="shared" si="622"/>
        <v>0.11729181216876874</v>
      </c>
      <c r="U720" s="2">
        <f t="shared" si="623"/>
        <v>0</v>
      </c>
      <c r="V720" s="2">
        <f t="shared" si="624"/>
        <v>0</v>
      </c>
      <c r="W720" s="2">
        <f t="shared" si="625"/>
        <v>6.6821412431699603E-2</v>
      </c>
      <c r="X720" s="2">
        <f t="shared" si="626"/>
        <v>0.78265067170617475</v>
      </c>
      <c r="Y720" s="2">
        <f t="shared" si="637"/>
        <v>3.3236103693356944E-2</v>
      </c>
      <c r="Z720" s="1">
        <v>5710</v>
      </c>
      <c r="AC720" s="1">
        <v>3253</v>
      </c>
      <c r="AD720" s="1">
        <v>38101</v>
      </c>
      <c r="AE720" s="1">
        <v>1403</v>
      </c>
      <c r="AQ720">
        <v>215</v>
      </c>
      <c r="BA720" t="str">
        <f t="shared" si="638"/>
        <v>San Diego CD49</v>
      </c>
      <c r="BC720">
        <v>49</v>
      </c>
      <c r="BE720" s="97">
        <v>6</v>
      </c>
      <c r="BF720" s="99"/>
      <c r="BG720">
        <f>(VLOOKUP(A720,County!$AR$165:$AX$222,7,0))*1</f>
        <v>6073</v>
      </c>
      <c r="BH720">
        <f t="shared" si="629"/>
        <v>607349</v>
      </c>
      <c r="BJ720" t="s">
        <v>3279</v>
      </c>
    </row>
    <row r="721" spans="1:62">
      <c r="A721" s="9" t="s">
        <v>1952</v>
      </c>
      <c r="B721" t="s">
        <v>203</v>
      </c>
      <c r="C721" s="1">
        <f t="shared" si="619"/>
        <v>70721</v>
      </c>
      <c r="D721" s="1"/>
      <c r="E721" s="1"/>
      <c r="F721" s="1"/>
      <c r="G721" s="1"/>
      <c r="H721" s="1"/>
      <c r="I721" s="1"/>
      <c r="J721" s="1"/>
      <c r="K721" s="1"/>
      <c r="L721" s="1"/>
      <c r="M721" s="7">
        <f>RANK(Z721,(Z721:AB721,AC721:AQ721))</f>
        <v>3</v>
      </c>
      <c r="N721" s="7" t="e">
        <f>RANK(AA721,(Z721:AB721,AC721:AQ721))</f>
        <v>#N/A</v>
      </c>
      <c r="O721" s="7">
        <f>IF(AB721&gt;0,RANK(AB721,(Z721:AB721,AC721:AQ721)),0)</f>
        <v>0</v>
      </c>
      <c r="P721" s="7"/>
      <c r="Q721" s="1">
        <f t="shared" si="635"/>
        <v>52488</v>
      </c>
      <c r="R721" s="2">
        <f t="shared" si="636"/>
        <v>0.74218407545142173</v>
      </c>
      <c r="S721" s="2"/>
      <c r="T721" s="2">
        <f t="shared" si="622"/>
        <v>6.9371191018226558E-2</v>
      </c>
      <c r="U721" s="2">
        <f t="shared" si="623"/>
        <v>0</v>
      </c>
      <c r="V721" s="2">
        <f t="shared" si="624"/>
        <v>0</v>
      </c>
      <c r="W721" s="2">
        <f t="shared" si="625"/>
        <v>7.7473452015667202E-2</v>
      </c>
      <c r="X721" s="2">
        <f t="shared" si="626"/>
        <v>0.81965752746708898</v>
      </c>
      <c r="Y721" s="2">
        <f t="shared" si="637"/>
        <v>3.3497829499017251E-2</v>
      </c>
      <c r="Z721" s="1">
        <v>4906</v>
      </c>
      <c r="AC721" s="1">
        <v>5479</v>
      </c>
      <c r="AD721" s="1">
        <v>57967</v>
      </c>
      <c r="AE721" s="1">
        <v>2092</v>
      </c>
      <c r="AQ721">
        <v>277</v>
      </c>
      <c r="BA721" t="str">
        <f t="shared" si="638"/>
        <v>San Diego CD50</v>
      </c>
      <c r="BC721">
        <v>50</v>
      </c>
      <c r="BE721" s="97">
        <v>6</v>
      </c>
      <c r="BF721" s="99"/>
      <c r="BG721">
        <f>(VLOOKUP(A721,County!$AR$165:$AX$222,7,0))*1</f>
        <v>6073</v>
      </c>
      <c r="BH721">
        <f t="shared" si="629"/>
        <v>607350</v>
      </c>
      <c r="BJ721" t="s">
        <v>3279</v>
      </c>
    </row>
    <row r="722" spans="1:62">
      <c r="A722" s="9" t="s">
        <v>1952</v>
      </c>
      <c r="B722" t="s">
        <v>203</v>
      </c>
      <c r="C722" s="1">
        <f t="shared" si="619"/>
        <v>14522</v>
      </c>
      <c r="D722" s="1"/>
      <c r="E722" s="1"/>
      <c r="F722" s="1"/>
      <c r="G722" s="1"/>
      <c r="H722" s="1"/>
      <c r="I722" s="1"/>
      <c r="J722" s="1"/>
      <c r="K722" s="1"/>
      <c r="L722" s="1"/>
      <c r="M722" s="7">
        <f>RANK(Z722,(Z722:AB722,AC722:AQ722))</f>
        <v>3</v>
      </c>
      <c r="N722" s="7" t="e">
        <f>RANK(AA722,(Z722:AB722,AC722:AQ722))</f>
        <v>#N/A</v>
      </c>
      <c r="O722" s="7">
        <f>IF(AB722&gt;0,RANK(AB722,(Z722:AB722,AC722:AQ722)),0)</f>
        <v>0</v>
      </c>
      <c r="P722" s="7"/>
      <c r="Q722" s="1">
        <f t="shared" si="635"/>
        <v>9319</v>
      </c>
      <c r="R722" s="2">
        <f t="shared" si="636"/>
        <v>0.64171601707753756</v>
      </c>
      <c r="S722" s="2"/>
      <c r="T722" s="2">
        <f t="shared" si="622"/>
        <v>6.5762291695358771E-2</v>
      </c>
      <c r="U722" s="2">
        <f t="shared" si="623"/>
        <v>0</v>
      </c>
      <c r="V722" s="2">
        <f t="shared" si="624"/>
        <v>0</v>
      </c>
      <c r="W722" s="2">
        <f t="shared" si="625"/>
        <v>0.11981820685855943</v>
      </c>
      <c r="X722" s="2">
        <f t="shared" si="626"/>
        <v>0.76153422393609693</v>
      </c>
      <c r="Y722" s="2">
        <f t="shared" si="637"/>
        <v>5.288527750998484E-2</v>
      </c>
      <c r="Z722" s="1">
        <v>955</v>
      </c>
      <c r="AC722" s="1">
        <v>1740</v>
      </c>
      <c r="AD722" s="1">
        <v>11059</v>
      </c>
      <c r="AE722" s="1">
        <v>572</v>
      </c>
      <c r="AQ722">
        <v>196</v>
      </c>
      <c r="BA722" t="str">
        <f t="shared" si="638"/>
        <v>San Diego CD51</v>
      </c>
      <c r="BC722">
        <v>51</v>
      </c>
      <c r="BE722" s="97">
        <v>6</v>
      </c>
      <c r="BF722" s="99"/>
      <c r="BG722">
        <f>(VLOOKUP(A722,County!$AR$165:$AX$222,7,0))*1</f>
        <v>6073</v>
      </c>
      <c r="BH722">
        <f t="shared" si="629"/>
        <v>607351</v>
      </c>
      <c r="BJ722" t="s">
        <v>3279</v>
      </c>
    </row>
    <row r="723" spans="1:62">
      <c r="A723" s="9" t="s">
        <v>1952</v>
      </c>
      <c r="B723" t="s">
        <v>203</v>
      </c>
      <c r="C723" s="1">
        <f t="shared" si="619"/>
        <v>64650</v>
      </c>
      <c r="D723" s="1"/>
      <c r="E723" s="1"/>
      <c r="F723" s="1"/>
      <c r="G723" s="1"/>
      <c r="H723" s="1"/>
      <c r="I723" s="1"/>
      <c r="J723" s="1"/>
      <c r="K723" s="1"/>
      <c r="L723" s="1"/>
      <c r="M723" s="7">
        <f>RANK(Z723,(Z723:AB723,AC723:AQ723))</f>
        <v>2</v>
      </c>
      <c r="N723" s="7" t="e">
        <f>RANK(AA723,(Z723:AB723,AC723:AQ723))</f>
        <v>#N/A</v>
      </c>
      <c r="O723" s="7">
        <f>IF(AB723&gt;0,RANK(AB723,(Z723:AB723,AC723:AQ723)),0)</f>
        <v>0</v>
      </c>
      <c r="P723" s="7"/>
      <c r="Q723" s="1">
        <f t="shared" ref="Q723:Q750" si="639">MAX(Z723:AG723)-LARGE(Z723:AG723,2)</f>
        <v>38301</v>
      </c>
      <c r="R723" s="2">
        <f t="shared" ref="R723:R750" si="640">Q723/C723</f>
        <v>0.59243619489559163</v>
      </c>
      <c r="S723" s="2"/>
      <c r="T723" s="2">
        <f t="shared" si="622"/>
        <v>0.14761020881670533</v>
      </c>
      <c r="U723" s="2">
        <f t="shared" si="623"/>
        <v>0</v>
      </c>
      <c r="V723" s="2">
        <f t="shared" si="624"/>
        <v>0</v>
      </c>
      <c r="W723" s="2">
        <f t="shared" si="625"/>
        <v>7.775715390564579E-2</v>
      </c>
      <c r="X723" s="2">
        <f t="shared" ref="X723:X750" si="641">IF($C723=0,"-",AD723/$C723)</f>
        <v>0.74004640371229702</v>
      </c>
      <c r="Y723" s="2">
        <f t="shared" ref="Y723:Y750" si="642">IF(C723=0,"-",(1-T723-U723-V723-W723-X723))</f>
        <v>3.4586233565351954E-2</v>
      </c>
      <c r="Z723" s="1">
        <v>9543</v>
      </c>
      <c r="AC723" s="1">
        <v>5027</v>
      </c>
      <c r="AD723" s="1">
        <v>47844</v>
      </c>
      <c r="AE723" s="1">
        <v>1957</v>
      </c>
      <c r="AQ723">
        <v>279</v>
      </c>
      <c r="BA723" t="str">
        <f t="shared" ref="BA723:BA750" si="643">A723&amp;" "&amp;"CD"&amp;BC723</f>
        <v>San Diego CD52</v>
      </c>
      <c r="BC723">
        <v>52</v>
      </c>
      <c r="BE723" s="97">
        <v>6</v>
      </c>
      <c r="BF723" s="99"/>
      <c r="BG723">
        <f>(VLOOKUP(A723,County!$AR$165:$AX$222,7,0))*1</f>
        <v>6073</v>
      </c>
      <c r="BH723">
        <f t="shared" si="629"/>
        <v>607352</v>
      </c>
      <c r="BJ723" t="s">
        <v>3279</v>
      </c>
    </row>
    <row r="724" spans="1:62">
      <c r="A724" s="9" t="s">
        <v>1952</v>
      </c>
      <c r="B724" t="s">
        <v>203</v>
      </c>
      <c r="C724" s="1">
        <f t="shared" si="619"/>
        <v>44988</v>
      </c>
      <c r="D724" s="1"/>
      <c r="E724" s="1"/>
      <c r="F724" s="1"/>
      <c r="G724" s="1"/>
      <c r="H724" s="1"/>
      <c r="I724" s="1"/>
      <c r="J724" s="1"/>
      <c r="K724" s="1"/>
      <c r="L724" s="1"/>
      <c r="M724" s="7">
        <f>RANK(Z724,(Z724:AB724,AC724:AQ724))</f>
        <v>2</v>
      </c>
      <c r="N724" s="7" t="e">
        <f>RANK(AA724,(Z724:AB724,AC724:AQ724))</f>
        <v>#N/A</v>
      </c>
      <c r="O724" s="7">
        <f>IF(AB724&gt;0,RANK(AB724,(Z724:AB724,AC724:AQ724)),0)</f>
        <v>0</v>
      </c>
      <c r="P724" s="7"/>
      <c r="Q724" s="1">
        <f t="shared" si="639"/>
        <v>29042</v>
      </c>
      <c r="R724" s="2">
        <f t="shared" si="640"/>
        <v>0.64554992442429093</v>
      </c>
      <c r="S724" s="2"/>
      <c r="T724" s="2">
        <f t="shared" si="622"/>
        <v>0.10874010847337068</v>
      </c>
      <c r="U724" s="2">
        <f t="shared" si="623"/>
        <v>0</v>
      </c>
      <c r="V724" s="2">
        <f t="shared" si="624"/>
        <v>0</v>
      </c>
      <c r="W724" s="2">
        <f t="shared" si="625"/>
        <v>9.5736640882012974E-2</v>
      </c>
      <c r="X724" s="2">
        <f t="shared" si="641"/>
        <v>0.75429003289766161</v>
      </c>
      <c r="Y724" s="2">
        <f t="shared" si="642"/>
        <v>4.1233217746954764E-2</v>
      </c>
      <c r="Z724" s="1">
        <v>4892</v>
      </c>
      <c r="AC724" s="1">
        <v>4307</v>
      </c>
      <c r="AD724" s="1">
        <v>33934</v>
      </c>
      <c r="AE724" s="1">
        <v>1588</v>
      </c>
      <c r="AQ724">
        <v>267</v>
      </c>
      <c r="BA724" t="str">
        <f t="shared" si="643"/>
        <v>San Diego CD53</v>
      </c>
      <c r="BC724">
        <v>53</v>
      </c>
      <c r="BE724" s="97">
        <v>6</v>
      </c>
      <c r="BF724" s="99"/>
      <c r="BG724">
        <f>(VLOOKUP(A724,County!$AR$165:$AX$222,7,0))*1</f>
        <v>6073</v>
      </c>
      <c r="BH724">
        <f t="shared" si="629"/>
        <v>607353</v>
      </c>
      <c r="BJ724" t="s">
        <v>3279</v>
      </c>
    </row>
    <row r="725" spans="1:62">
      <c r="A725" s="9" t="s">
        <v>2197</v>
      </c>
      <c r="B725" t="s">
        <v>203</v>
      </c>
      <c r="C725" s="1">
        <f t="shared" si="619"/>
        <v>13058</v>
      </c>
      <c r="D725" s="1"/>
      <c r="E725" s="1"/>
      <c r="F725" s="1"/>
      <c r="G725" s="1"/>
      <c r="H725" s="1"/>
      <c r="I725" s="1"/>
      <c r="J725" s="1"/>
      <c r="K725" s="1"/>
      <c r="L725" s="1"/>
      <c r="M725" s="7">
        <f>RANK(Z725,(Z725:AB725,AC725:AQ725))</f>
        <v>2</v>
      </c>
      <c r="N725" s="7" t="e">
        <f>RANK(AA725,(Z725:AB725,AC725:AQ725))</f>
        <v>#N/A</v>
      </c>
      <c r="O725" s="7">
        <f>IF(AB725&gt;0,RANK(AB725,(Z725:AB725,AC725:AQ725)),0)</f>
        <v>0</v>
      </c>
      <c r="P725" s="7"/>
      <c r="Q725" s="1">
        <f t="shared" si="639"/>
        <v>4107</v>
      </c>
      <c r="R725" s="2">
        <f t="shared" si="640"/>
        <v>0.31451983458416294</v>
      </c>
      <c r="S725" s="2"/>
      <c r="T725" s="2">
        <f t="shared" si="622"/>
        <v>0.27232347985909022</v>
      </c>
      <c r="U725" s="2">
        <f t="shared" si="623"/>
        <v>0</v>
      </c>
      <c r="V725" s="2">
        <f t="shared" si="624"/>
        <v>0</v>
      </c>
      <c r="W725" s="2">
        <f t="shared" si="625"/>
        <v>9.4348292234645428E-2</v>
      </c>
      <c r="X725" s="2">
        <f t="shared" si="641"/>
        <v>0.58684331444325322</v>
      </c>
      <c r="Y725" s="2">
        <f t="shared" si="642"/>
        <v>4.6484913463011091E-2</v>
      </c>
      <c r="Z725" s="1">
        <v>3556</v>
      </c>
      <c r="AC725" s="1">
        <v>1232</v>
      </c>
      <c r="AD725" s="1">
        <v>7663</v>
      </c>
      <c r="AE725" s="1">
        <v>452</v>
      </c>
      <c r="AQ725">
        <v>155</v>
      </c>
      <c r="BA725" t="str">
        <f t="shared" si="643"/>
        <v>San Francisco CD12</v>
      </c>
      <c r="BC725">
        <v>12</v>
      </c>
      <c r="BE725" s="97">
        <v>6</v>
      </c>
      <c r="BF725" s="99"/>
      <c r="BG725">
        <f>(VLOOKUP(A725,County!$AR$165:$AX$222,7,0))*1</f>
        <v>6075</v>
      </c>
      <c r="BH725">
        <f t="shared" si="629"/>
        <v>607512</v>
      </c>
      <c r="BJ725" t="s">
        <v>3279</v>
      </c>
    </row>
    <row r="726" spans="1:62">
      <c r="A726" s="9" t="s">
        <v>2197</v>
      </c>
      <c r="B726" t="s">
        <v>203</v>
      </c>
      <c r="C726" s="1">
        <f t="shared" si="619"/>
        <v>0</v>
      </c>
      <c r="D726" s="1"/>
      <c r="E726" s="1"/>
      <c r="F726" s="1"/>
      <c r="G726" s="1"/>
      <c r="H726" s="1"/>
      <c r="I726" s="1"/>
      <c r="J726" s="1"/>
      <c r="K726" s="1"/>
      <c r="L726" s="1"/>
      <c r="M726" s="7">
        <f>RANK(Z726,(Z726:AB726,AC726:AQ726))</f>
        <v>1</v>
      </c>
      <c r="N726" s="7">
        <f>RANK(AA726,(Z726:AB726,AC726:AQ726))</f>
        <v>1</v>
      </c>
      <c r="O726" s="7">
        <f>IF(AB726&gt;0,RANK(AB726,(Z726:AB726,AC726:AQ726)),0)</f>
        <v>0</v>
      </c>
      <c r="P726" s="7"/>
      <c r="Q726" s="1">
        <f t="shared" si="639"/>
        <v>0</v>
      </c>
      <c r="R726" s="2" t="e">
        <f t="shared" si="640"/>
        <v>#DIV/0!</v>
      </c>
      <c r="S726" s="2"/>
      <c r="T726" s="2" t="str">
        <f t="shared" si="622"/>
        <v>-</v>
      </c>
      <c r="U726" s="2" t="str">
        <f t="shared" si="623"/>
        <v>-</v>
      </c>
      <c r="V726" s="2" t="str">
        <f t="shared" si="624"/>
        <v>-</v>
      </c>
      <c r="W726" s="2" t="str">
        <f t="shared" si="625"/>
        <v>-</v>
      </c>
      <c r="X726" s="2" t="str">
        <f t="shared" si="641"/>
        <v>-</v>
      </c>
      <c r="Y726" s="2" t="str">
        <f t="shared" si="642"/>
        <v>-</v>
      </c>
      <c r="Z726" s="1">
        <v>0</v>
      </c>
      <c r="AC726" s="1">
        <v>0</v>
      </c>
      <c r="AD726" s="1">
        <v>0</v>
      </c>
      <c r="AE726" s="1">
        <v>0</v>
      </c>
      <c r="AQ726">
        <v>0</v>
      </c>
      <c r="BA726" t="str">
        <f t="shared" si="643"/>
        <v>San Francisco CD13</v>
      </c>
      <c r="BC726">
        <v>13</v>
      </c>
      <c r="BE726" s="97">
        <v>6</v>
      </c>
      <c r="BF726" s="99"/>
      <c r="BG726">
        <f>(VLOOKUP(A726,County!$AR$165:$AX$222,7,0))*1</f>
        <v>6075</v>
      </c>
      <c r="BH726">
        <f t="shared" si="629"/>
        <v>607513</v>
      </c>
      <c r="BJ726" t="s">
        <v>3279</v>
      </c>
    </row>
    <row r="727" spans="1:62">
      <c r="A727" s="9" t="s">
        <v>2197</v>
      </c>
      <c r="B727" t="s">
        <v>203</v>
      </c>
      <c r="C727" s="1">
        <f t="shared" si="619"/>
        <v>2397</v>
      </c>
      <c r="D727" s="1"/>
      <c r="E727" s="1"/>
      <c r="F727" s="1"/>
      <c r="G727" s="1"/>
      <c r="H727" s="1"/>
      <c r="I727" s="1"/>
      <c r="J727" s="1"/>
      <c r="K727" s="1"/>
      <c r="L727" s="1"/>
      <c r="M727" s="7">
        <f>RANK(Z727,(Z727:AB727,AC727:AQ727))</f>
        <v>2</v>
      </c>
      <c r="N727" s="7" t="e">
        <f>RANK(AA727,(Z727:AB727,AC727:AQ727))</f>
        <v>#N/A</v>
      </c>
      <c r="O727" s="7">
        <f>IF(AB727&gt;0,RANK(AB727,(Z727:AB727,AC727:AQ727)),0)</f>
        <v>0</v>
      </c>
      <c r="P727" s="7"/>
      <c r="Q727" s="1">
        <f t="shared" si="639"/>
        <v>1060</v>
      </c>
      <c r="R727" s="2">
        <f t="shared" si="640"/>
        <v>0.44221944096787652</v>
      </c>
      <c r="S727" s="2"/>
      <c r="T727" s="2">
        <f t="shared" si="622"/>
        <v>0.20901126408010012</v>
      </c>
      <c r="U727" s="2">
        <f t="shared" si="623"/>
        <v>0</v>
      </c>
      <c r="V727" s="2">
        <f t="shared" si="624"/>
        <v>0</v>
      </c>
      <c r="W727" s="2">
        <f t="shared" si="625"/>
        <v>9.5536086775135587E-2</v>
      </c>
      <c r="X727" s="2">
        <f t="shared" si="641"/>
        <v>0.65123070504797664</v>
      </c>
      <c r="Y727" s="2">
        <f t="shared" si="642"/>
        <v>4.4221944096787702E-2</v>
      </c>
      <c r="Z727" s="1">
        <v>501</v>
      </c>
      <c r="AC727" s="1">
        <v>229</v>
      </c>
      <c r="AD727" s="1">
        <v>1561</v>
      </c>
      <c r="AE727" s="1">
        <v>80</v>
      </c>
      <c r="AQ727">
        <v>26</v>
      </c>
      <c r="BA727" t="str">
        <f t="shared" si="643"/>
        <v>San Francisco CD14</v>
      </c>
      <c r="BC727">
        <v>14</v>
      </c>
      <c r="BE727" s="97">
        <v>6</v>
      </c>
      <c r="BF727" s="99"/>
      <c r="BG727">
        <f>(VLOOKUP(A727,County!$AR$165:$AX$222,7,0))*1</f>
        <v>6075</v>
      </c>
      <c r="BH727">
        <f t="shared" si="629"/>
        <v>607514</v>
      </c>
      <c r="BJ727" t="s">
        <v>3279</v>
      </c>
    </row>
    <row r="728" spans="1:62">
      <c r="A728" s="9" t="s">
        <v>2198</v>
      </c>
      <c r="B728" t="s">
        <v>203</v>
      </c>
      <c r="C728" s="1">
        <f t="shared" si="619"/>
        <v>29899</v>
      </c>
      <c r="D728" s="1"/>
      <c r="E728" s="1"/>
      <c r="F728" s="1"/>
      <c r="G728" s="1"/>
      <c r="H728" s="1"/>
      <c r="I728" s="1"/>
      <c r="J728" s="1"/>
      <c r="K728" s="1"/>
      <c r="L728" s="1"/>
      <c r="M728" s="7">
        <f>RANK(Z728,(Z728:AB728,AC728:AQ728))</f>
        <v>3</v>
      </c>
      <c r="N728" s="7" t="e">
        <f>RANK(AA728,(Z728:AB728,AC728:AQ728))</f>
        <v>#N/A</v>
      </c>
      <c r="O728" s="7">
        <f>IF(AB728&gt;0,RANK(AB728,(Z728:AB728,AC728:AQ728)),0)</f>
        <v>0</v>
      </c>
      <c r="P728" s="7"/>
      <c r="Q728" s="1">
        <f t="shared" si="639"/>
        <v>20460</v>
      </c>
      <c r="R728" s="2">
        <f t="shared" si="640"/>
        <v>0.68430382287033009</v>
      </c>
      <c r="S728" s="2"/>
      <c r="T728" s="2">
        <f t="shared" si="622"/>
        <v>8.5253687414294788E-2</v>
      </c>
      <c r="U728" s="2">
        <f t="shared" si="623"/>
        <v>0</v>
      </c>
      <c r="V728" s="2">
        <f t="shared" si="624"/>
        <v>0</v>
      </c>
      <c r="W728" s="2">
        <f t="shared" si="625"/>
        <v>9.1207063781397368E-2</v>
      </c>
      <c r="X728" s="2">
        <f t="shared" si="641"/>
        <v>0.77551088665172752</v>
      </c>
      <c r="Y728" s="2">
        <f t="shared" si="642"/>
        <v>4.8028362152580328E-2</v>
      </c>
      <c r="Z728" s="1">
        <v>2549</v>
      </c>
      <c r="AC728" s="1">
        <v>2727</v>
      </c>
      <c r="AD728" s="1">
        <v>23187</v>
      </c>
      <c r="AE728" s="1">
        <v>1263</v>
      </c>
      <c r="AQ728">
        <v>173</v>
      </c>
      <c r="BA728" t="str">
        <f t="shared" si="643"/>
        <v>San Joaquin CD9</v>
      </c>
      <c r="BC728">
        <v>9</v>
      </c>
      <c r="BE728" s="97">
        <v>6</v>
      </c>
      <c r="BF728" s="99"/>
      <c r="BG728">
        <f>(VLOOKUP(A728,County!$AR$165:$AX$222,7,0))*1</f>
        <v>6077</v>
      </c>
      <c r="BH728">
        <f t="shared" si="629"/>
        <v>607709</v>
      </c>
      <c r="BJ728" t="s">
        <v>3279</v>
      </c>
    </row>
    <row r="729" spans="1:62">
      <c r="A729" s="9" t="s">
        <v>2198</v>
      </c>
      <c r="B729" t="s">
        <v>203</v>
      </c>
      <c r="C729" s="1">
        <f t="shared" si="619"/>
        <v>13969</v>
      </c>
      <c r="D729" s="1"/>
      <c r="E729" s="1"/>
      <c r="F729" s="1"/>
      <c r="G729" s="1"/>
      <c r="H729" s="1"/>
      <c r="I729" s="1"/>
      <c r="J729" s="1"/>
      <c r="K729" s="1"/>
      <c r="L729" s="1"/>
      <c r="M729" s="7">
        <f>RANK(Z729,(Z729:AB729,AC729:AQ729))</f>
        <v>3</v>
      </c>
      <c r="N729" s="7" t="e">
        <f>RANK(AA729,(Z729:AB729,AC729:AQ729))</f>
        <v>#N/A</v>
      </c>
      <c r="O729" s="7">
        <f>IF(AB729&gt;0,RANK(AB729,(Z729:AB729,AC729:AQ729)),0)</f>
        <v>0</v>
      </c>
      <c r="P729" s="7"/>
      <c r="Q729" s="1">
        <f t="shared" si="639"/>
        <v>9501</v>
      </c>
      <c r="R729" s="2">
        <f t="shared" si="640"/>
        <v>0.68014890113823467</v>
      </c>
      <c r="S729" s="2"/>
      <c r="T729" s="2">
        <f t="shared" si="622"/>
        <v>7.1443911518362088E-2</v>
      </c>
      <c r="U729" s="2">
        <f t="shared" si="623"/>
        <v>0</v>
      </c>
      <c r="V729" s="2">
        <f t="shared" si="624"/>
        <v>0</v>
      </c>
      <c r="W729" s="2">
        <f t="shared" si="625"/>
        <v>0.10079461665115613</v>
      </c>
      <c r="X729" s="2">
        <f t="shared" si="641"/>
        <v>0.78094351778939075</v>
      </c>
      <c r="Y729" s="2">
        <f t="shared" si="642"/>
        <v>4.6817954041091014E-2</v>
      </c>
      <c r="Z729" s="1">
        <v>998</v>
      </c>
      <c r="AC729" s="1">
        <v>1408</v>
      </c>
      <c r="AD729" s="1">
        <v>10909</v>
      </c>
      <c r="AE729" s="1">
        <v>598</v>
      </c>
      <c r="AQ729">
        <v>56</v>
      </c>
      <c r="BA729" t="str">
        <f t="shared" si="643"/>
        <v>San Joaquin CD10</v>
      </c>
      <c r="BC729">
        <v>10</v>
      </c>
      <c r="BE729" s="97">
        <v>6</v>
      </c>
      <c r="BF729" s="99"/>
      <c r="BG729">
        <f>(VLOOKUP(A729,County!$AR$165:$AX$222,7,0))*1</f>
        <v>6077</v>
      </c>
      <c r="BH729">
        <f t="shared" si="629"/>
        <v>607710</v>
      </c>
      <c r="BJ729" t="s">
        <v>3279</v>
      </c>
    </row>
    <row r="730" spans="1:62">
      <c r="A730" s="9" t="s">
        <v>1670</v>
      </c>
      <c r="B730" t="s">
        <v>203</v>
      </c>
      <c r="C730" s="1">
        <f t="shared" si="619"/>
        <v>22972</v>
      </c>
      <c r="D730" s="1"/>
      <c r="E730" s="1"/>
      <c r="F730" s="1"/>
      <c r="G730" s="1"/>
      <c r="H730" s="1"/>
      <c r="I730" s="1"/>
      <c r="J730" s="1"/>
      <c r="K730" s="1"/>
      <c r="L730" s="1"/>
      <c r="M730" s="7">
        <f>RANK(Z730,(Z730:AB730,AC730:AQ730))</f>
        <v>2</v>
      </c>
      <c r="N730" s="7" t="e">
        <f>RANK(AA730,(Z730:AB730,AC730:AQ730))</f>
        <v>#N/A</v>
      </c>
      <c r="O730" s="7">
        <f>IF(AB730&gt;0,RANK(AB730,(Z730:AB730,AC730:AQ730)),0)</f>
        <v>0</v>
      </c>
      <c r="P730" s="7"/>
      <c r="Q730" s="1">
        <f t="shared" si="639"/>
        <v>11641</v>
      </c>
      <c r="R730" s="2">
        <f t="shared" si="640"/>
        <v>0.50674734459341808</v>
      </c>
      <c r="S730" s="2"/>
      <c r="T730" s="2">
        <f t="shared" si="622"/>
        <v>0.18409367926170991</v>
      </c>
      <c r="U730" s="2">
        <f t="shared" si="623"/>
        <v>0</v>
      </c>
      <c r="V730" s="2">
        <f t="shared" si="624"/>
        <v>0</v>
      </c>
      <c r="W730" s="2">
        <f t="shared" si="625"/>
        <v>8.7410760926345116E-2</v>
      </c>
      <c r="X730" s="2">
        <f t="shared" si="641"/>
        <v>0.69084102385512802</v>
      </c>
      <c r="Y730" s="2">
        <f t="shared" si="642"/>
        <v>3.7654535956816892E-2</v>
      </c>
      <c r="Z730" s="1">
        <v>4229</v>
      </c>
      <c r="AC730" s="1">
        <v>2008</v>
      </c>
      <c r="AD730" s="1">
        <v>15870</v>
      </c>
      <c r="AE730" s="1">
        <v>713</v>
      </c>
      <c r="AQ730">
        <v>152</v>
      </c>
      <c r="BA730" t="str">
        <f t="shared" si="643"/>
        <v>San Mateo CD14</v>
      </c>
      <c r="BC730">
        <v>14</v>
      </c>
      <c r="BE730" s="97">
        <v>6</v>
      </c>
      <c r="BF730" s="99"/>
      <c r="BG730">
        <f>(VLOOKUP(A730,County!$AR$165:$AX$222,7,0))*1</f>
        <v>6081</v>
      </c>
      <c r="BH730">
        <f t="shared" si="629"/>
        <v>608114</v>
      </c>
      <c r="BJ730" t="s">
        <v>3279</v>
      </c>
    </row>
    <row r="731" spans="1:62">
      <c r="A731" s="9" t="s">
        <v>1670</v>
      </c>
      <c r="B731" t="s">
        <v>203</v>
      </c>
      <c r="C731" s="1">
        <f t="shared" si="619"/>
        <v>6914</v>
      </c>
      <c r="D731" s="1"/>
      <c r="E731" s="1"/>
      <c r="F731" s="1"/>
      <c r="G731" s="1"/>
      <c r="H731" s="1"/>
      <c r="I731" s="1"/>
      <c r="J731" s="1"/>
      <c r="K731" s="1"/>
      <c r="L731" s="1"/>
      <c r="M731" s="7">
        <f>RANK(Z731,(Z731:AB731,AC731:AQ731))</f>
        <v>2</v>
      </c>
      <c r="N731" s="7" t="e">
        <f>RANK(AA731,(Z731:AB731,AC731:AQ731))</f>
        <v>#N/A</v>
      </c>
      <c r="O731" s="7">
        <f>IF(AB731&gt;0,RANK(AB731,(Z731:AB731,AC731:AQ731)),0)</f>
        <v>0</v>
      </c>
      <c r="P731" s="7"/>
      <c r="Q731" s="1">
        <f t="shared" si="639"/>
        <v>2170</v>
      </c>
      <c r="R731" s="2">
        <f t="shared" si="640"/>
        <v>0.3138559444605149</v>
      </c>
      <c r="S731" s="2"/>
      <c r="T731" s="2">
        <f t="shared" si="622"/>
        <v>0.29085912641018224</v>
      </c>
      <c r="U731" s="2">
        <f t="shared" si="623"/>
        <v>0</v>
      </c>
      <c r="V731" s="2">
        <f t="shared" si="624"/>
        <v>0</v>
      </c>
      <c r="W731" s="2">
        <f t="shared" si="625"/>
        <v>7.0581428984668793E-2</v>
      </c>
      <c r="X731" s="2">
        <f t="shared" si="641"/>
        <v>0.60471507087069709</v>
      </c>
      <c r="Y731" s="2">
        <f t="shared" si="642"/>
        <v>3.3844373734451816E-2</v>
      </c>
      <c r="Z731" s="1">
        <v>2011</v>
      </c>
      <c r="AC731" s="1">
        <v>488</v>
      </c>
      <c r="AD731" s="1">
        <v>4181</v>
      </c>
      <c r="AE731" s="1">
        <v>193</v>
      </c>
      <c r="AQ731">
        <v>41</v>
      </c>
      <c r="BA731" t="str">
        <f t="shared" si="643"/>
        <v>San Mateo CD18</v>
      </c>
      <c r="BC731">
        <v>18</v>
      </c>
      <c r="BE731" s="97">
        <v>6</v>
      </c>
      <c r="BF731" s="99"/>
      <c r="BG731">
        <f>(VLOOKUP(A731,County!$AR$165:$AX$222,7,0))*1</f>
        <v>6081</v>
      </c>
      <c r="BH731">
        <f t="shared" si="629"/>
        <v>608118</v>
      </c>
      <c r="BJ731" t="s">
        <v>3279</v>
      </c>
    </row>
    <row r="732" spans="1:62">
      <c r="A732" s="9" t="s">
        <v>187</v>
      </c>
      <c r="B732" t="s">
        <v>203</v>
      </c>
      <c r="C732" s="1">
        <f t="shared" si="619"/>
        <v>18273</v>
      </c>
      <c r="D732" s="1"/>
      <c r="E732" s="1"/>
      <c r="F732" s="1"/>
      <c r="G732" s="1"/>
      <c r="H732" s="1"/>
      <c r="I732" s="1"/>
      <c r="J732" s="1"/>
      <c r="K732" s="1"/>
      <c r="L732" s="1"/>
      <c r="M732" s="7">
        <f>RANK(Z732,(Z732:AB732,AC732:AQ732))</f>
        <v>2</v>
      </c>
      <c r="N732" s="7" t="e">
        <f>RANK(AA732,(Z732:AB732,AC732:AQ732))</f>
        <v>#N/A</v>
      </c>
      <c r="O732" s="7">
        <f>IF(AB732&gt;0,RANK(AB732,(Z732:AB732,AC732:AQ732)),0)</f>
        <v>0</v>
      </c>
      <c r="P732" s="7"/>
      <c r="Q732" s="1">
        <f t="shared" si="639"/>
        <v>7701</v>
      </c>
      <c r="R732" s="2">
        <f t="shared" si="640"/>
        <v>0.42144147102282054</v>
      </c>
      <c r="S732" s="2"/>
      <c r="T732" s="2">
        <f t="shared" si="622"/>
        <v>0.19772341706342692</v>
      </c>
      <c r="U732" s="2">
        <f t="shared" si="623"/>
        <v>0</v>
      </c>
      <c r="V732" s="2">
        <f t="shared" si="624"/>
        <v>0</v>
      </c>
      <c r="W732" s="2">
        <f t="shared" si="625"/>
        <v>0.12313249055984239</v>
      </c>
      <c r="X732" s="2">
        <f t="shared" si="641"/>
        <v>0.61916488808624748</v>
      </c>
      <c r="Y732" s="2">
        <f t="shared" si="642"/>
        <v>5.9979204290483201E-2</v>
      </c>
      <c r="Z732" s="1">
        <v>3613</v>
      </c>
      <c r="AC732" s="1">
        <v>2250</v>
      </c>
      <c r="AD732" s="1">
        <v>11314</v>
      </c>
      <c r="AE732" s="1">
        <v>814</v>
      </c>
      <c r="AQ732">
        <v>282</v>
      </c>
      <c r="BA732" t="str">
        <f t="shared" si="643"/>
        <v>Santa Clara CD17</v>
      </c>
      <c r="BC732">
        <v>17</v>
      </c>
      <c r="BE732" s="97">
        <v>6</v>
      </c>
      <c r="BF732" s="99"/>
      <c r="BG732">
        <f>(VLOOKUP(A732,County!$AR$165:$AX$222,7,0))*1</f>
        <v>6085</v>
      </c>
      <c r="BH732">
        <f t="shared" si="629"/>
        <v>608517</v>
      </c>
      <c r="BJ732" t="s">
        <v>3279</v>
      </c>
    </row>
    <row r="733" spans="1:62">
      <c r="A733" s="9" t="s">
        <v>187</v>
      </c>
      <c r="B733" t="s">
        <v>203</v>
      </c>
      <c r="C733" s="1">
        <f t="shared" si="619"/>
        <v>31640</v>
      </c>
      <c r="D733" s="1"/>
      <c r="E733" s="1"/>
      <c r="F733" s="1"/>
      <c r="G733" s="1"/>
      <c r="H733" s="1"/>
      <c r="I733" s="1"/>
      <c r="J733" s="1"/>
      <c r="K733" s="1"/>
      <c r="L733" s="1"/>
      <c r="M733" s="7">
        <f>RANK(Z733,(Z733:AB733,AC733:AQ733))</f>
        <v>2</v>
      </c>
      <c r="N733" s="7" t="e">
        <f>RANK(AA733,(Z733:AB733,AC733:AQ733))</f>
        <v>#N/A</v>
      </c>
      <c r="O733" s="7">
        <f>IF(AB733&gt;0,RANK(AB733,(Z733:AB733,AC733:AQ733)),0)</f>
        <v>0</v>
      </c>
      <c r="P733" s="7"/>
      <c r="Q733" s="1">
        <f t="shared" si="639"/>
        <v>10903</v>
      </c>
      <c r="R733" s="2">
        <f t="shared" si="640"/>
        <v>0.34459544879898862</v>
      </c>
      <c r="S733" s="2"/>
      <c r="T733" s="2">
        <f t="shared" si="622"/>
        <v>0.25442477876106195</v>
      </c>
      <c r="U733" s="2">
        <f t="shared" si="623"/>
        <v>0</v>
      </c>
      <c r="V733" s="2">
        <f t="shared" si="624"/>
        <v>0</v>
      </c>
      <c r="W733" s="2">
        <f t="shared" si="625"/>
        <v>9.7787610619469029E-2</v>
      </c>
      <c r="X733" s="2">
        <f t="shared" si="641"/>
        <v>0.59902022756005058</v>
      </c>
      <c r="Y733" s="2">
        <f t="shared" si="642"/>
        <v>4.8767383059418412E-2</v>
      </c>
      <c r="Z733" s="1">
        <v>8050</v>
      </c>
      <c r="AC733" s="1">
        <v>3094</v>
      </c>
      <c r="AD733" s="1">
        <v>18953</v>
      </c>
      <c r="AE733" s="1">
        <v>1192</v>
      </c>
      <c r="AQ733">
        <v>351</v>
      </c>
      <c r="BA733" t="str">
        <f t="shared" si="643"/>
        <v>Santa Clara CD18</v>
      </c>
      <c r="BC733">
        <v>18</v>
      </c>
      <c r="BE733" s="97">
        <v>6</v>
      </c>
      <c r="BF733" s="99"/>
      <c r="BG733">
        <f>(VLOOKUP(A733,County!$AR$165:$AX$222,7,0))*1</f>
        <v>6085</v>
      </c>
      <c r="BH733">
        <f t="shared" si="629"/>
        <v>608518</v>
      </c>
      <c r="BJ733" t="s">
        <v>3279</v>
      </c>
    </row>
    <row r="734" spans="1:62">
      <c r="A734" s="9" t="s">
        <v>187</v>
      </c>
      <c r="B734" t="s">
        <v>203</v>
      </c>
      <c r="C734" s="1">
        <f t="shared" si="619"/>
        <v>28750</v>
      </c>
      <c r="D734" s="1"/>
      <c r="E734" s="1"/>
      <c r="F734" s="1"/>
      <c r="G734" s="1"/>
      <c r="H734" s="1"/>
      <c r="I734" s="1"/>
      <c r="J734" s="1"/>
      <c r="K734" s="1"/>
      <c r="L734" s="1"/>
      <c r="M734" s="7">
        <f>RANK(Z734,(Z734:AB734,AC734:AQ734))</f>
        <v>2</v>
      </c>
      <c r="N734" s="7" t="e">
        <f>RANK(AA734,(Z734:AB734,AC734:AQ734))</f>
        <v>#N/A</v>
      </c>
      <c r="O734" s="7">
        <f>IF(AB734&gt;0,RANK(AB734,(Z734:AB734,AC734:AQ734)),0)</f>
        <v>0</v>
      </c>
      <c r="P734" s="7"/>
      <c r="Q734" s="1">
        <f t="shared" si="639"/>
        <v>14851</v>
      </c>
      <c r="R734" s="2">
        <f t="shared" si="640"/>
        <v>0.51655652173913047</v>
      </c>
      <c r="S734" s="2"/>
      <c r="T734" s="2">
        <f t="shared" si="622"/>
        <v>0.15099130434782609</v>
      </c>
      <c r="U734" s="2">
        <f t="shared" si="623"/>
        <v>0</v>
      </c>
      <c r="V734" s="2">
        <f t="shared" si="624"/>
        <v>0</v>
      </c>
      <c r="W734" s="2">
        <f t="shared" si="625"/>
        <v>0.12532173913043479</v>
      </c>
      <c r="X734" s="2">
        <f t="shared" si="641"/>
        <v>0.66754782608695651</v>
      </c>
      <c r="Y734" s="2">
        <f t="shared" si="642"/>
        <v>5.613913043478258E-2</v>
      </c>
      <c r="Z734" s="1">
        <v>4341</v>
      </c>
      <c r="AC734" s="1">
        <v>3603</v>
      </c>
      <c r="AD734" s="1">
        <v>19192</v>
      </c>
      <c r="AE734" s="1">
        <v>1251</v>
      </c>
      <c r="AQ734">
        <v>363</v>
      </c>
      <c r="BA734" t="str">
        <f t="shared" si="643"/>
        <v>Santa Clara CD19</v>
      </c>
      <c r="BC734">
        <v>19</v>
      </c>
      <c r="BE734" s="97">
        <v>6</v>
      </c>
      <c r="BF734" s="99"/>
      <c r="BG734">
        <f>(VLOOKUP(A734,County!$AR$165:$AX$222,7,0))*1</f>
        <v>6085</v>
      </c>
      <c r="BH734">
        <f t="shared" si="629"/>
        <v>608519</v>
      </c>
      <c r="BJ734" t="s">
        <v>3279</v>
      </c>
    </row>
    <row r="735" spans="1:62">
      <c r="A735" s="9" t="s">
        <v>187</v>
      </c>
      <c r="B735" t="s">
        <v>203</v>
      </c>
      <c r="C735" s="1">
        <f t="shared" ref="C735:C750" si="644">SUM(Z735:AQ735)</f>
        <v>409</v>
      </c>
      <c r="D735" s="1"/>
      <c r="E735" s="1"/>
      <c r="F735" s="1"/>
      <c r="G735" s="1"/>
      <c r="H735" s="1"/>
      <c r="I735" s="1"/>
      <c r="J735" s="1"/>
      <c r="K735" s="1"/>
      <c r="L735" s="1"/>
      <c r="M735" s="7">
        <f>RANK(Z735,(Z735:AB735,AC735:AQ735))</f>
        <v>3</v>
      </c>
      <c r="N735" s="7" t="e">
        <f>RANK(AA735,(Z735:AB735,AC735:AQ735))</f>
        <v>#N/A</v>
      </c>
      <c r="O735" s="7">
        <f>IF(AB735&gt;0,RANK(AB735,(Z735:AB735,AC735:AQ735)),0)</f>
        <v>0</v>
      </c>
      <c r="P735" s="7"/>
      <c r="Q735" s="1">
        <f t="shared" si="639"/>
        <v>265</v>
      </c>
      <c r="R735" s="2">
        <f t="shared" si="640"/>
        <v>0.64792176039119809</v>
      </c>
      <c r="S735" s="2"/>
      <c r="T735" s="2">
        <f t="shared" ref="T735:T750" si="645">IF($C735=0,"-",Z735/$C735)</f>
        <v>7.5794621026894868E-2</v>
      </c>
      <c r="U735" s="2">
        <f t="shared" ref="U735:U750" si="646">IF($C735=0,"-",AA735/$C735)</f>
        <v>0</v>
      </c>
      <c r="V735" s="2">
        <f t="shared" ref="V735:V750" si="647">IF($C735=0,"-",AB735/$C735)</f>
        <v>0</v>
      </c>
      <c r="W735" s="2">
        <f t="shared" ref="W735:W750" si="648">IF($C735=0,"-",AC735/$C735)</f>
        <v>0.11491442542787286</v>
      </c>
      <c r="X735" s="2">
        <f t="shared" si="641"/>
        <v>0.76283618581907087</v>
      </c>
      <c r="Y735" s="2">
        <f t="shared" si="642"/>
        <v>4.6454767726161417E-2</v>
      </c>
      <c r="Z735" s="1">
        <v>31</v>
      </c>
      <c r="AC735" s="1">
        <v>47</v>
      </c>
      <c r="AD735" s="1">
        <v>312</v>
      </c>
      <c r="AE735" s="1">
        <v>13</v>
      </c>
      <c r="AQ735">
        <v>6</v>
      </c>
      <c r="BA735" t="str">
        <f t="shared" si="643"/>
        <v>Santa Clara CD20</v>
      </c>
      <c r="BC735">
        <v>20</v>
      </c>
      <c r="BE735" s="97">
        <v>6</v>
      </c>
      <c r="BF735" s="99"/>
      <c r="BG735">
        <f>(VLOOKUP(A735,County!$AR$165:$AX$222,7,0))*1</f>
        <v>6085</v>
      </c>
      <c r="BH735">
        <f t="shared" si="629"/>
        <v>608520</v>
      </c>
      <c r="BJ735" t="s">
        <v>3279</v>
      </c>
    </row>
    <row r="736" spans="1:62">
      <c r="A736" s="9" t="s">
        <v>48</v>
      </c>
      <c r="B736" t="s">
        <v>203</v>
      </c>
      <c r="C736" s="1">
        <f t="shared" si="644"/>
        <v>3972</v>
      </c>
      <c r="D736" s="1"/>
      <c r="E736" s="1"/>
      <c r="F736" s="1"/>
      <c r="G736" s="1"/>
      <c r="H736" s="1"/>
      <c r="I736" s="1"/>
      <c r="J736" s="1"/>
      <c r="K736" s="1"/>
      <c r="L736" s="1"/>
      <c r="M736" s="7">
        <f>RANK(Z736,(Z736:AB736,AC736:AQ736))</f>
        <v>2</v>
      </c>
      <c r="N736" s="7" t="e">
        <f>RANK(AA736,(Z736:AB736,AC736:AQ736))</f>
        <v>#N/A</v>
      </c>
      <c r="O736" s="7">
        <f>IF(AB736&gt;0,RANK(AB736,(Z736:AB736,AC736:AQ736)),0)</f>
        <v>0</v>
      </c>
      <c r="P736" s="7"/>
      <c r="Q736" s="1">
        <f t="shared" si="639"/>
        <v>1809</v>
      </c>
      <c r="R736" s="2">
        <f t="shared" si="640"/>
        <v>0.45543806646525681</v>
      </c>
      <c r="S736" s="2"/>
      <c r="T736" s="2">
        <f t="shared" si="645"/>
        <v>0.1973816717019134</v>
      </c>
      <c r="U736" s="2">
        <f t="shared" si="646"/>
        <v>0</v>
      </c>
      <c r="V736" s="2">
        <f t="shared" si="647"/>
        <v>0</v>
      </c>
      <c r="W736" s="2">
        <f t="shared" si="648"/>
        <v>9.1389728096676739E-2</v>
      </c>
      <c r="X736" s="2">
        <f t="shared" si="641"/>
        <v>0.6528197381671702</v>
      </c>
      <c r="Y736" s="2">
        <f t="shared" si="642"/>
        <v>5.8408862034239561E-2</v>
      </c>
      <c r="Z736" s="1">
        <v>784</v>
      </c>
      <c r="AC736" s="1">
        <v>363</v>
      </c>
      <c r="AD736" s="1">
        <v>2593</v>
      </c>
      <c r="AE736" s="1">
        <v>191</v>
      </c>
      <c r="AQ736">
        <v>41</v>
      </c>
      <c r="BA736" t="str">
        <f t="shared" si="643"/>
        <v>Santa Cruz CD18</v>
      </c>
      <c r="BC736">
        <v>18</v>
      </c>
      <c r="BE736" s="97">
        <v>6</v>
      </c>
      <c r="BF736" s="99"/>
      <c r="BG736">
        <f>(VLOOKUP(A736,County!$AR$165:$AX$222,7,0))*1</f>
        <v>6087</v>
      </c>
      <c r="BH736">
        <f t="shared" si="629"/>
        <v>608718</v>
      </c>
      <c r="BJ736" t="s">
        <v>3279</v>
      </c>
    </row>
    <row r="737" spans="1:62">
      <c r="A737" s="9" t="s">
        <v>48</v>
      </c>
      <c r="B737" t="s">
        <v>203</v>
      </c>
      <c r="C737" s="1">
        <f t="shared" si="644"/>
        <v>9441</v>
      </c>
      <c r="D737" s="1"/>
      <c r="E737" s="1"/>
      <c r="F737" s="1"/>
      <c r="G737" s="1"/>
      <c r="H737" s="1"/>
      <c r="I737" s="1"/>
      <c r="J737" s="1"/>
      <c r="K737" s="1"/>
      <c r="L737" s="1"/>
      <c r="M737" s="7">
        <f>RANK(Z737,(Z737:AB737,AC737:AQ737))</f>
        <v>2</v>
      </c>
      <c r="N737" s="7" t="e">
        <f>RANK(AA737,(Z737:AB737,AC737:AQ737))</f>
        <v>#N/A</v>
      </c>
      <c r="O737" s="7">
        <f>IF(AB737&gt;0,RANK(AB737,(Z737:AB737,AC737:AQ737)),0)</f>
        <v>0</v>
      </c>
      <c r="P737" s="7"/>
      <c r="Q737" s="1">
        <f t="shared" si="639"/>
        <v>4736</v>
      </c>
      <c r="R737" s="2">
        <f t="shared" si="640"/>
        <v>0.50164177523567421</v>
      </c>
      <c r="S737" s="2"/>
      <c r="T737" s="2">
        <f t="shared" si="645"/>
        <v>0.18430251032729583</v>
      </c>
      <c r="U737" s="2">
        <f t="shared" si="646"/>
        <v>0</v>
      </c>
      <c r="V737" s="2">
        <f t="shared" si="647"/>
        <v>0</v>
      </c>
      <c r="W737" s="2">
        <f t="shared" si="648"/>
        <v>7.9334816227094582E-2</v>
      </c>
      <c r="X737" s="2">
        <f t="shared" si="641"/>
        <v>0.68594428556297005</v>
      </c>
      <c r="Y737" s="2">
        <f t="shared" si="642"/>
        <v>5.0418387882639526E-2</v>
      </c>
      <c r="Z737" s="1">
        <v>1740</v>
      </c>
      <c r="AC737" s="1">
        <v>749</v>
      </c>
      <c r="AD737" s="1">
        <v>6476</v>
      </c>
      <c r="AE737" s="1">
        <v>402</v>
      </c>
      <c r="AQ737">
        <v>74</v>
      </c>
      <c r="BA737" t="str">
        <f t="shared" si="643"/>
        <v>Santa Cruz CD20</v>
      </c>
      <c r="BC737">
        <v>20</v>
      </c>
      <c r="BE737" s="97">
        <v>6</v>
      </c>
      <c r="BF737" s="99"/>
      <c r="BG737">
        <f>(VLOOKUP(A737,County!$AR$165:$AX$222,7,0))*1</f>
        <v>6087</v>
      </c>
      <c r="BH737">
        <f t="shared" si="629"/>
        <v>608720</v>
      </c>
      <c r="BJ737" t="s">
        <v>3279</v>
      </c>
    </row>
    <row r="738" spans="1:62">
      <c r="A738" s="9" t="s">
        <v>1289</v>
      </c>
      <c r="B738" t="s">
        <v>203</v>
      </c>
      <c r="C738" s="1">
        <f t="shared" si="644"/>
        <v>18732</v>
      </c>
      <c r="D738" s="1"/>
      <c r="E738" s="1"/>
      <c r="F738" s="1"/>
      <c r="G738" s="1"/>
      <c r="H738" s="1"/>
      <c r="I738" s="1"/>
      <c r="J738" s="1"/>
      <c r="K738" s="1"/>
      <c r="L738" s="1"/>
      <c r="M738" s="7">
        <f>RANK(Z738,(Z738:AB738,AC738:AQ738))</f>
        <v>2</v>
      </c>
      <c r="N738" s="7" t="e">
        <f>RANK(AA738,(Z738:AB738,AC738:AQ738))</f>
        <v>#N/A</v>
      </c>
      <c r="O738" s="7">
        <f>IF(AB738&gt;0,RANK(AB738,(Z738:AB738,AC738:AQ738)),0)</f>
        <v>0</v>
      </c>
      <c r="P738" s="7"/>
      <c r="Q738" s="1">
        <f t="shared" si="639"/>
        <v>13053</v>
      </c>
      <c r="R738" s="2">
        <f t="shared" si="640"/>
        <v>0.69682895579756565</v>
      </c>
      <c r="S738" s="2"/>
      <c r="T738" s="2">
        <f t="shared" si="645"/>
        <v>8.6803331197950029E-2</v>
      </c>
      <c r="U738" s="2">
        <f t="shared" si="646"/>
        <v>0</v>
      </c>
      <c r="V738" s="2">
        <f t="shared" si="647"/>
        <v>0</v>
      </c>
      <c r="W738" s="2">
        <f t="shared" si="648"/>
        <v>8.0557335041639977E-2</v>
      </c>
      <c r="X738" s="2">
        <f t="shared" si="641"/>
        <v>0.78363228699551568</v>
      </c>
      <c r="Y738" s="2">
        <f t="shared" si="642"/>
        <v>4.9007046764894313E-2</v>
      </c>
      <c r="Z738" s="1">
        <v>1626</v>
      </c>
      <c r="AC738" s="1">
        <v>1509</v>
      </c>
      <c r="AD738" s="1">
        <v>14679</v>
      </c>
      <c r="AE738" s="1">
        <v>804</v>
      </c>
      <c r="AQ738">
        <v>114</v>
      </c>
      <c r="BA738" t="str">
        <f t="shared" si="643"/>
        <v>Solano CD3</v>
      </c>
      <c r="BC738">
        <v>3</v>
      </c>
      <c r="BE738" s="97">
        <v>6</v>
      </c>
      <c r="BF738" s="99"/>
      <c r="BG738">
        <f>(VLOOKUP(A738,County!$AR$165:$AX$222,7,0))*1</f>
        <v>6095</v>
      </c>
      <c r="BH738">
        <f>BG738*100+BC738</f>
        <v>609503</v>
      </c>
      <c r="BJ738" t="s">
        <v>3279</v>
      </c>
    </row>
    <row r="739" spans="1:62">
      <c r="A739" s="9" t="s">
        <v>1289</v>
      </c>
      <c r="B739" t="s">
        <v>203</v>
      </c>
      <c r="C739" s="1">
        <f t="shared" si="644"/>
        <v>5478</v>
      </c>
      <c r="D739" s="1"/>
      <c r="E739" s="1"/>
      <c r="F739" s="1"/>
      <c r="G739" s="1"/>
      <c r="H739" s="1"/>
      <c r="I739" s="1"/>
      <c r="J739" s="1"/>
      <c r="K739" s="1"/>
      <c r="L739" s="1"/>
      <c r="M739" s="7">
        <f>RANK(Z739,(Z739:AB739,AC739:AQ739))</f>
        <v>2</v>
      </c>
      <c r="N739" s="7" t="e">
        <f>RANK(AA739,(Z739:AB739,AC739:AQ739))</f>
        <v>#N/A</v>
      </c>
      <c r="O739" s="7">
        <f>IF(AB739&gt;0,RANK(AB739,(Z739:AB739,AC739:AQ739)),0)</f>
        <v>0</v>
      </c>
      <c r="P739" s="7"/>
      <c r="Q739" s="1">
        <f t="shared" si="639"/>
        <v>3182</v>
      </c>
      <c r="R739" s="2">
        <f t="shared" si="640"/>
        <v>0.58086893026652064</v>
      </c>
      <c r="S739" s="2"/>
      <c r="T739" s="2">
        <f t="shared" si="645"/>
        <v>0.1349032493610807</v>
      </c>
      <c r="U739" s="2">
        <f t="shared" si="646"/>
        <v>0</v>
      </c>
      <c r="V739" s="2">
        <f t="shared" si="647"/>
        <v>0</v>
      </c>
      <c r="W739" s="2">
        <f t="shared" si="648"/>
        <v>0.10076670317634173</v>
      </c>
      <c r="X739" s="2">
        <f t="shared" si="641"/>
        <v>0.71577217962760131</v>
      </c>
      <c r="Y739" s="2">
        <f t="shared" si="642"/>
        <v>4.8557867834976287E-2</v>
      </c>
      <c r="Z739" s="1">
        <v>739</v>
      </c>
      <c r="AC739" s="1">
        <v>552</v>
      </c>
      <c r="AD739" s="1">
        <v>3921</v>
      </c>
      <c r="AE739" s="1">
        <v>233</v>
      </c>
      <c r="AQ739">
        <v>33</v>
      </c>
      <c r="BA739" t="str">
        <f t="shared" si="643"/>
        <v>Solano CD5</v>
      </c>
      <c r="BC739">
        <v>5</v>
      </c>
      <c r="BE739" s="97">
        <v>6</v>
      </c>
      <c r="BF739" s="99"/>
      <c r="BG739">
        <f>(VLOOKUP(A739,County!$AR$165:$AX$222,7,0))*1</f>
        <v>6095</v>
      </c>
      <c r="BH739">
        <f>BG739*100+BC739</f>
        <v>609505</v>
      </c>
      <c r="BJ739" t="s">
        <v>3279</v>
      </c>
    </row>
    <row r="740" spans="1:62">
      <c r="A740" s="9" t="s">
        <v>1242</v>
      </c>
      <c r="B740" t="s">
        <v>203</v>
      </c>
      <c r="C740" s="1">
        <f t="shared" si="644"/>
        <v>13205</v>
      </c>
      <c r="D740" s="1"/>
      <c r="E740" s="1"/>
      <c r="F740" s="1"/>
      <c r="G740" s="1"/>
      <c r="H740" s="1"/>
      <c r="I740" s="1"/>
      <c r="J740" s="1"/>
      <c r="K740" s="1"/>
      <c r="L740" s="1"/>
      <c r="M740" s="7">
        <f>RANK(Z740,(Z740:AB740,AC740:AQ740))</f>
        <v>2</v>
      </c>
      <c r="N740" s="7" t="e">
        <f>RANK(AA740,(Z740:AB740,AC740:AQ740))</f>
        <v>#N/A</v>
      </c>
      <c r="O740" s="7">
        <f>IF(AB740&gt;0,RANK(AB740,(Z740:AB740,AC740:AQ740)),0)</f>
        <v>0</v>
      </c>
      <c r="P740" s="7"/>
      <c r="Q740" s="1">
        <f t="shared" si="639"/>
        <v>6711</v>
      </c>
      <c r="R740" s="2">
        <f t="shared" si="640"/>
        <v>0.50821658462703523</v>
      </c>
      <c r="S740" s="2"/>
      <c r="T740" s="2">
        <f t="shared" si="645"/>
        <v>0.17243468383188187</v>
      </c>
      <c r="U740" s="2">
        <f t="shared" si="646"/>
        <v>0</v>
      </c>
      <c r="V740" s="2">
        <f t="shared" si="647"/>
        <v>0</v>
      </c>
      <c r="W740" s="2">
        <f t="shared" si="648"/>
        <v>8.1484286255206359E-2</v>
      </c>
      <c r="X740" s="2">
        <f t="shared" si="641"/>
        <v>0.6806512684589171</v>
      </c>
      <c r="Y740" s="2">
        <f t="shared" si="642"/>
        <v>6.5429761453994706E-2</v>
      </c>
      <c r="Z740" s="1">
        <v>2277</v>
      </c>
      <c r="AC740" s="1">
        <v>1076</v>
      </c>
      <c r="AD740" s="1">
        <v>8988</v>
      </c>
      <c r="AE740" s="1">
        <v>672</v>
      </c>
      <c r="AQ740">
        <v>192</v>
      </c>
      <c r="BA740" t="str">
        <f t="shared" si="643"/>
        <v>Sonoma CD2</v>
      </c>
      <c r="BC740">
        <v>2</v>
      </c>
      <c r="BE740" s="97">
        <v>6</v>
      </c>
      <c r="BF740" s="99"/>
      <c r="BG740">
        <f>(VLOOKUP(A740,County!$AR$165:$AX$222,7,0))*1</f>
        <v>6097</v>
      </c>
      <c r="BH740">
        <f>BG740*100+BC740</f>
        <v>609702</v>
      </c>
      <c r="BJ740" t="s">
        <v>3279</v>
      </c>
    </row>
    <row r="741" spans="1:62">
      <c r="A741" s="9" t="s">
        <v>1242</v>
      </c>
      <c r="B741" t="s">
        <v>203</v>
      </c>
      <c r="C741" s="1">
        <f t="shared" si="644"/>
        <v>17844</v>
      </c>
      <c r="D741" s="1"/>
      <c r="E741" s="1"/>
      <c r="F741" s="1"/>
      <c r="G741" s="1"/>
      <c r="H741" s="1"/>
      <c r="I741" s="1"/>
      <c r="J741" s="1"/>
      <c r="K741" s="1"/>
      <c r="L741" s="1"/>
      <c r="M741" s="7">
        <f>RANK(Z741,(Z741:AB741,AC741:AQ741))</f>
        <v>2</v>
      </c>
      <c r="N741" s="7" t="e">
        <f>RANK(AA741,(Z741:AB741,AC741:AQ741))</f>
        <v>#N/A</v>
      </c>
      <c r="O741" s="7">
        <f>IF(AB741&gt;0,RANK(AB741,(Z741:AB741,AC741:AQ741)),0)</f>
        <v>0</v>
      </c>
      <c r="P741" s="7"/>
      <c r="Q741" s="1">
        <f t="shared" si="639"/>
        <v>8675</v>
      </c>
      <c r="R741" s="2">
        <f t="shared" si="640"/>
        <v>0.48615781214974219</v>
      </c>
      <c r="S741" s="2"/>
      <c r="T741" s="2">
        <f t="shared" si="645"/>
        <v>0.17899574086527684</v>
      </c>
      <c r="U741" s="2">
        <f t="shared" si="646"/>
        <v>0</v>
      </c>
      <c r="V741" s="2">
        <f t="shared" si="647"/>
        <v>0</v>
      </c>
      <c r="W741" s="2">
        <f t="shared" si="648"/>
        <v>8.8377045505492038E-2</v>
      </c>
      <c r="X741" s="2">
        <f t="shared" si="641"/>
        <v>0.66515355301501911</v>
      </c>
      <c r="Y741" s="2">
        <f t="shared" si="642"/>
        <v>6.7473660614212005E-2</v>
      </c>
      <c r="Z741" s="1">
        <v>3194</v>
      </c>
      <c r="AC741" s="1">
        <v>1577</v>
      </c>
      <c r="AD741" s="1">
        <v>11869</v>
      </c>
      <c r="AE741" s="1">
        <v>956</v>
      </c>
      <c r="AQ741">
        <v>248</v>
      </c>
      <c r="BA741" t="str">
        <f t="shared" si="643"/>
        <v>Sonoma CD5</v>
      </c>
      <c r="BC741">
        <v>5</v>
      </c>
      <c r="BE741" s="97">
        <v>6</v>
      </c>
      <c r="BF741" s="99"/>
      <c r="BG741">
        <f>(VLOOKUP(A741,County!$AR$165:$AX$222,7,0))*1</f>
        <v>6097</v>
      </c>
      <c r="BH741">
        <f>BG741*100+BC741</f>
        <v>609705</v>
      </c>
      <c r="BJ741" t="s">
        <v>3279</v>
      </c>
    </row>
    <row r="742" spans="1:62">
      <c r="A742" s="9" t="s">
        <v>608</v>
      </c>
      <c r="B742" t="s">
        <v>203</v>
      </c>
      <c r="C742" s="1">
        <f t="shared" si="644"/>
        <v>990</v>
      </c>
      <c r="D742" s="1"/>
      <c r="E742" s="1"/>
      <c r="F742" s="1"/>
      <c r="G742" s="1"/>
      <c r="H742" s="1"/>
      <c r="I742" s="1"/>
      <c r="J742" s="1"/>
      <c r="K742" s="1"/>
      <c r="L742" s="1"/>
      <c r="M742" s="7">
        <f>RANK(Z742,(Z742:AB742,AC742:AQ742))</f>
        <v>3</v>
      </c>
      <c r="N742" s="7" t="e">
        <f>RANK(AA742,(Z742:AB742,AC742:AQ742))</f>
        <v>#N/A</v>
      </c>
      <c r="O742" s="7">
        <f>IF(AB742&gt;0,RANK(AB742,(Z742:AB742,AC742:AQ742)),0)</f>
        <v>0</v>
      </c>
      <c r="P742" s="7"/>
      <c r="Q742" s="1">
        <f t="shared" si="639"/>
        <v>727</v>
      </c>
      <c r="R742" s="2">
        <f t="shared" si="640"/>
        <v>0.7343434343434343</v>
      </c>
      <c r="S742" s="2"/>
      <c r="T742" s="2">
        <f t="shared" si="645"/>
        <v>3.9393939393939391E-2</v>
      </c>
      <c r="U742" s="2">
        <f t="shared" si="646"/>
        <v>0</v>
      </c>
      <c r="V742" s="2">
        <f t="shared" si="647"/>
        <v>0</v>
      </c>
      <c r="W742" s="2">
        <f t="shared" si="648"/>
        <v>9.696969696969697E-2</v>
      </c>
      <c r="X742" s="2">
        <f t="shared" si="641"/>
        <v>0.83131313131313134</v>
      </c>
      <c r="Y742" s="2">
        <f t="shared" si="642"/>
        <v>3.2323232323232309E-2</v>
      </c>
      <c r="Z742" s="1">
        <v>39</v>
      </c>
      <c r="AC742" s="1">
        <v>96</v>
      </c>
      <c r="AD742" s="1">
        <v>823</v>
      </c>
      <c r="AE742" s="1">
        <v>28</v>
      </c>
      <c r="AQ742">
        <v>4</v>
      </c>
      <c r="BA742" t="str">
        <f t="shared" si="643"/>
        <v>Tulare CD21</v>
      </c>
      <c r="BC742">
        <v>21</v>
      </c>
      <c r="BE742" s="97">
        <v>6</v>
      </c>
      <c r="BF742" s="99"/>
      <c r="BG742">
        <f>(VLOOKUP(A742,County!$AR$165:$AX$222,7,0))*1</f>
        <v>6107</v>
      </c>
      <c r="BH742">
        <f>BG742*100+BC742</f>
        <v>610721</v>
      </c>
      <c r="BJ742" t="s">
        <v>3279</v>
      </c>
    </row>
    <row r="743" spans="1:62" s="176" customFormat="1">
      <c r="A743" s="9" t="s">
        <v>608</v>
      </c>
      <c r="B743" s="176" t="s">
        <v>203</v>
      </c>
      <c r="C743" s="1">
        <f t="shared" ref="C743:C748" si="649">SUM(Z743:AQ743)</f>
        <v>22462</v>
      </c>
      <c r="D743" s="1"/>
      <c r="E743" s="1"/>
      <c r="F743" s="1"/>
      <c r="G743" s="1"/>
      <c r="H743" s="1"/>
      <c r="I743" s="1"/>
      <c r="J743" s="1"/>
      <c r="K743" s="1"/>
      <c r="L743" s="1"/>
      <c r="M743" s="7">
        <f>RANK(Z743,(Z743:AB743,AC743:AQ743))</f>
        <v>3</v>
      </c>
      <c r="N743" s="7" t="e">
        <f>RANK(AA743,(Z743:AB743,AC743:AQ743))</f>
        <v>#N/A</v>
      </c>
      <c r="O743" s="7">
        <f>IF(AB743&gt;0,RANK(AB743,(Z743:AB743,AC743:AQ743)),0)</f>
        <v>0</v>
      </c>
      <c r="P743" s="7"/>
      <c r="Q743" s="1">
        <f t="shared" ref="Q743:Q748" si="650">MAX(Z743:AG743)-LARGE(Z743:AG743,2)</f>
        <v>15816</v>
      </c>
      <c r="R743" s="2">
        <f t="shared" si="640"/>
        <v>0.70412251803045145</v>
      </c>
      <c r="S743" s="2"/>
      <c r="T743" s="2">
        <f t="shared" ref="T743:T748" si="651">IF($C743=0,"-",Z743/$C743)</f>
        <v>6.4464428813106586E-2</v>
      </c>
      <c r="U743" s="2">
        <f t="shared" ref="U743:U748" si="652">IF($C743=0,"-",AA743/$C743)</f>
        <v>0</v>
      </c>
      <c r="V743" s="2">
        <f t="shared" ref="V743:V748" si="653">IF($C743=0,"-",AB743/$C743)</f>
        <v>0</v>
      </c>
      <c r="W743" s="2">
        <f t="shared" ref="W743:W748" si="654">IF($C743=0,"-",AC743/$C743)</f>
        <v>9.3446709999109603E-2</v>
      </c>
      <c r="X743" s="2">
        <f t="shared" si="641"/>
        <v>0.79756922802956098</v>
      </c>
      <c r="Y743" s="2">
        <f t="shared" si="642"/>
        <v>4.4519633158222827E-2</v>
      </c>
      <c r="Z743" s="1">
        <v>1448</v>
      </c>
      <c r="AA743" s="1"/>
      <c r="AB743" s="1"/>
      <c r="AC743" s="1">
        <v>2099</v>
      </c>
      <c r="AD743" s="1">
        <v>17915</v>
      </c>
      <c r="AE743" s="1">
        <v>906</v>
      </c>
      <c r="AF743" s="1"/>
      <c r="AG743" s="1"/>
      <c r="AH743" s="1"/>
      <c r="AI743" s="1"/>
      <c r="AJ743" s="1"/>
      <c r="AM743" s="1"/>
      <c r="AQ743" s="176">
        <v>94</v>
      </c>
      <c r="BA743" s="176" t="str">
        <f t="shared" si="643"/>
        <v>Tulare CD22</v>
      </c>
      <c r="BC743" s="176">
        <v>22</v>
      </c>
      <c r="BE743" s="97">
        <v>6</v>
      </c>
      <c r="BF743" s="99"/>
      <c r="BG743" s="176">
        <f>(VLOOKUP(A743,County!$AR$165:$AX$222,7,0))*1</f>
        <v>6107</v>
      </c>
      <c r="BH743" s="176">
        <f t="shared" ref="BH743:BH748" si="655">BG743*100+BC743</f>
        <v>610722</v>
      </c>
      <c r="BJ743" s="176" t="s">
        <v>3279</v>
      </c>
    </row>
    <row r="744" spans="1:62" s="176" customFormat="1">
      <c r="A744" s="9" t="s">
        <v>608</v>
      </c>
      <c r="B744" s="176" t="s">
        <v>203</v>
      </c>
      <c r="C744" s="1">
        <f t="shared" si="649"/>
        <v>6354</v>
      </c>
      <c r="D744" s="1"/>
      <c r="E744" s="1"/>
      <c r="F744" s="1"/>
      <c r="G744" s="1"/>
      <c r="H744" s="1"/>
      <c r="I744" s="1"/>
      <c r="J744" s="1"/>
      <c r="K744" s="1"/>
      <c r="L744" s="1"/>
      <c r="M744" s="7">
        <f>RANK(Z744,(Z744:AB744,AC744:AQ744))</f>
        <v>3</v>
      </c>
      <c r="N744" s="7" t="e">
        <f>RANK(AA744,(Z744:AB744,AC744:AQ744))</f>
        <v>#N/A</v>
      </c>
      <c r="O744" s="7">
        <f>IF(AB744&gt;0,RANK(AB744,(Z744:AB744,AC744:AQ744)),0)</f>
        <v>0</v>
      </c>
      <c r="P744" s="7"/>
      <c r="Q744" s="1">
        <f t="shared" si="650"/>
        <v>4645</v>
      </c>
      <c r="R744" s="2">
        <f t="shared" si="640"/>
        <v>0.73103556814604975</v>
      </c>
      <c r="S744" s="2"/>
      <c r="T744" s="2">
        <f t="shared" si="651"/>
        <v>5.8545797922568463E-2</v>
      </c>
      <c r="U744" s="2">
        <f t="shared" si="652"/>
        <v>0</v>
      </c>
      <c r="V744" s="2">
        <f t="shared" si="653"/>
        <v>0</v>
      </c>
      <c r="W744" s="2">
        <f t="shared" si="654"/>
        <v>8.3726786276361348E-2</v>
      </c>
      <c r="X744" s="2">
        <f t="shared" si="641"/>
        <v>0.81476235442241107</v>
      </c>
      <c r="Y744" s="2">
        <f t="shared" si="642"/>
        <v>4.2965061378659186E-2</v>
      </c>
      <c r="Z744" s="1">
        <v>372</v>
      </c>
      <c r="AA744" s="1"/>
      <c r="AB744" s="1"/>
      <c r="AC744" s="1">
        <v>532</v>
      </c>
      <c r="AD744" s="1">
        <v>5177</v>
      </c>
      <c r="AE744" s="1">
        <v>234</v>
      </c>
      <c r="AF744" s="1"/>
      <c r="AG744" s="1"/>
      <c r="AH744" s="1"/>
      <c r="AI744" s="1"/>
      <c r="AJ744" s="1"/>
      <c r="AM744" s="1"/>
      <c r="AQ744" s="176">
        <v>39</v>
      </c>
      <c r="BA744" s="176" t="str">
        <f t="shared" si="643"/>
        <v>Tulare CD23</v>
      </c>
      <c r="BC744" s="176">
        <v>23</v>
      </c>
      <c r="BE744" s="97">
        <v>6</v>
      </c>
      <c r="BF744" s="99"/>
      <c r="BG744" s="176">
        <f>(VLOOKUP(A744,County!$AR$165:$AX$222,7,0))*1</f>
        <v>6107</v>
      </c>
      <c r="BH744" s="176">
        <f t="shared" si="655"/>
        <v>610723</v>
      </c>
      <c r="BJ744" s="176" t="s">
        <v>3279</v>
      </c>
    </row>
    <row r="745" spans="1:62" s="176" customFormat="1">
      <c r="A745" s="9" t="s">
        <v>1528</v>
      </c>
      <c r="B745" s="176" t="s">
        <v>203</v>
      </c>
      <c r="C745" s="1">
        <f t="shared" si="649"/>
        <v>667</v>
      </c>
      <c r="D745" s="1"/>
      <c r="E745" s="1"/>
      <c r="F745" s="1"/>
      <c r="G745" s="1"/>
      <c r="H745" s="1"/>
      <c r="I745" s="1"/>
      <c r="J745" s="1"/>
      <c r="K745" s="1"/>
      <c r="L745" s="1"/>
      <c r="M745" s="7">
        <f>RANK(Z745,(Z745:AB745,AC745:AQ745))</f>
        <v>2</v>
      </c>
      <c r="N745" s="7" t="e">
        <f>RANK(AA745,(Z745:AB745,AC745:AQ745))</f>
        <v>#N/A</v>
      </c>
      <c r="O745" s="7">
        <f>IF(AB745&gt;0,RANK(AB745,(Z745:AB745,AC745:AQ745)),0)</f>
        <v>0</v>
      </c>
      <c r="P745" s="7"/>
      <c r="Q745" s="1">
        <f t="shared" si="650"/>
        <v>438</v>
      </c>
      <c r="R745" s="2">
        <f t="shared" si="640"/>
        <v>0.656671664167916</v>
      </c>
      <c r="S745" s="2"/>
      <c r="T745" s="2">
        <f t="shared" si="651"/>
        <v>0.11544227886056972</v>
      </c>
      <c r="U745" s="2">
        <f t="shared" si="652"/>
        <v>0</v>
      </c>
      <c r="V745" s="2">
        <f t="shared" si="653"/>
        <v>0</v>
      </c>
      <c r="W745" s="2">
        <f t="shared" si="654"/>
        <v>7.7961019490254871E-2</v>
      </c>
      <c r="X745" s="2">
        <f t="shared" si="641"/>
        <v>0.77211394302848579</v>
      </c>
      <c r="Y745" s="2">
        <f t="shared" si="642"/>
        <v>3.4482758620689613E-2</v>
      </c>
      <c r="Z745" s="1">
        <v>77</v>
      </c>
      <c r="AA745" s="1"/>
      <c r="AB745" s="1"/>
      <c r="AC745" s="1">
        <v>52</v>
      </c>
      <c r="AD745" s="1">
        <v>515</v>
      </c>
      <c r="AE745" s="1">
        <v>22</v>
      </c>
      <c r="AF745" s="1"/>
      <c r="AG745" s="1"/>
      <c r="AH745" s="1"/>
      <c r="AI745" s="1"/>
      <c r="AJ745" s="1"/>
      <c r="AM745" s="1"/>
      <c r="AQ745" s="176">
        <v>1</v>
      </c>
      <c r="BA745" s="176" t="str">
        <f t="shared" si="643"/>
        <v>Ventura CD24</v>
      </c>
      <c r="BC745" s="176">
        <v>24</v>
      </c>
      <c r="BE745" s="97">
        <v>6</v>
      </c>
      <c r="BF745" s="99"/>
      <c r="BG745" s="176">
        <f>(VLOOKUP(A745,County!$AR$165:$AX$222,7,0))*1</f>
        <v>6111</v>
      </c>
      <c r="BH745" s="176">
        <f t="shared" si="655"/>
        <v>611124</v>
      </c>
      <c r="BJ745" s="176" t="s">
        <v>3279</v>
      </c>
    </row>
    <row r="746" spans="1:62" s="176" customFormat="1">
      <c r="A746" s="9" t="s">
        <v>1528</v>
      </c>
      <c r="B746" s="176" t="s">
        <v>203</v>
      </c>
      <c r="C746" s="1">
        <f t="shared" si="649"/>
        <v>12761</v>
      </c>
      <c r="D746" s="1"/>
      <c r="E746" s="1"/>
      <c r="F746" s="1"/>
      <c r="G746" s="1"/>
      <c r="H746" s="1"/>
      <c r="I746" s="1"/>
      <c r="J746" s="1"/>
      <c r="K746" s="1"/>
      <c r="L746" s="1"/>
      <c r="M746" s="7">
        <f>RANK(Z746,(Z746:AB746,AC746:AQ746))</f>
        <v>2</v>
      </c>
      <c r="N746" s="7" t="e">
        <f>RANK(AA746,(Z746:AB746,AC746:AQ746))</f>
        <v>#N/A</v>
      </c>
      <c r="O746" s="7">
        <f>IF(AB746&gt;0,RANK(AB746,(Z746:AB746,AC746:AQ746)),0)</f>
        <v>0</v>
      </c>
      <c r="P746" s="7"/>
      <c r="Q746" s="1">
        <f t="shared" si="650"/>
        <v>8457</v>
      </c>
      <c r="R746" s="2">
        <f t="shared" si="640"/>
        <v>0.66272235718203898</v>
      </c>
      <c r="S746" s="2"/>
      <c r="T746" s="2">
        <f t="shared" si="651"/>
        <v>0.10022725491732623</v>
      </c>
      <c r="U746" s="2">
        <f t="shared" si="652"/>
        <v>0</v>
      </c>
      <c r="V746" s="2">
        <f t="shared" si="653"/>
        <v>0</v>
      </c>
      <c r="W746" s="2">
        <f t="shared" si="654"/>
        <v>9.8346524567040197E-2</v>
      </c>
      <c r="X746" s="2">
        <f t="shared" si="641"/>
        <v>0.76294961209936529</v>
      </c>
      <c r="Y746" s="2">
        <f t="shared" si="642"/>
        <v>3.8476608416268321E-2</v>
      </c>
      <c r="Z746" s="1">
        <v>1279</v>
      </c>
      <c r="AA746" s="1"/>
      <c r="AB746" s="1"/>
      <c r="AC746" s="1">
        <v>1255</v>
      </c>
      <c r="AD746" s="1">
        <v>9736</v>
      </c>
      <c r="AE746" s="1">
        <v>435</v>
      </c>
      <c r="AF746" s="1"/>
      <c r="AG746" s="1"/>
      <c r="AH746" s="1"/>
      <c r="AI746" s="1"/>
      <c r="AJ746" s="1"/>
      <c r="AM746" s="1"/>
      <c r="AQ746" s="176">
        <v>56</v>
      </c>
      <c r="BA746" s="176" t="str">
        <f t="shared" si="643"/>
        <v>Ventura CD25</v>
      </c>
      <c r="BC746" s="176">
        <v>25</v>
      </c>
      <c r="BE746" s="97">
        <v>6</v>
      </c>
      <c r="BF746" s="99"/>
      <c r="BG746" s="176">
        <f>(VLOOKUP(A746,County!$AR$165:$AX$222,7,0))*1</f>
        <v>6111</v>
      </c>
      <c r="BH746" s="176">
        <f t="shared" si="655"/>
        <v>611125</v>
      </c>
      <c r="BJ746" s="176" t="s">
        <v>3279</v>
      </c>
    </row>
    <row r="747" spans="1:62" s="176" customFormat="1">
      <c r="A747" s="9" t="s">
        <v>1528</v>
      </c>
      <c r="B747" s="176" t="s">
        <v>203</v>
      </c>
      <c r="C747" s="1">
        <f t="shared" si="649"/>
        <v>53909</v>
      </c>
      <c r="D747" s="1"/>
      <c r="E747" s="1"/>
      <c r="F747" s="1"/>
      <c r="G747" s="1"/>
      <c r="H747" s="1"/>
      <c r="I747" s="1"/>
      <c r="J747" s="1"/>
      <c r="K747" s="1"/>
      <c r="L747" s="1"/>
      <c r="M747" s="7">
        <f>RANK(Z747,(Z747:AB747,AC747:AQ747))</f>
        <v>2</v>
      </c>
      <c r="N747" s="7" t="e">
        <f>RANK(AA747,(Z747:AB747,AC747:AQ747))</f>
        <v>#N/A</v>
      </c>
      <c r="O747" s="7">
        <f>IF(AB747&gt;0,RANK(AB747,(Z747:AB747,AC747:AQ747)),0)</f>
        <v>0</v>
      </c>
      <c r="P747" s="7"/>
      <c r="Q747" s="1">
        <f t="shared" si="650"/>
        <v>32245</v>
      </c>
      <c r="R747" s="2">
        <f t="shared" si="640"/>
        <v>0.59813760225565304</v>
      </c>
      <c r="S747" s="2"/>
      <c r="T747" s="2">
        <f t="shared" si="651"/>
        <v>0.13283496262219666</v>
      </c>
      <c r="U747" s="2">
        <f t="shared" si="652"/>
        <v>0</v>
      </c>
      <c r="V747" s="2">
        <f t="shared" si="653"/>
        <v>0</v>
      </c>
      <c r="W747" s="2">
        <f t="shared" si="654"/>
        <v>9.6662894878406208E-2</v>
      </c>
      <c r="X747" s="2">
        <f t="shared" si="641"/>
        <v>0.73097256487784967</v>
      </c>
      <c r="Y747" s="2">
        <f t="shared" si="642"/>
        <v>3.9529577621547518E-2</v>
      </c>
      <c r="Z747" s="1">
        <v>7161</v>
      </c>
      <c r="AA747" s="1"/>
      <c r="AB747" s="1"/>
      <c r="AC747" s="1">
        <v>5211</v>
      </c>
      <c r="AD747" s="1">
        <v>39406</v>
      </c>
      <c r="AE747" s="1">
        <v>1891</v>
      </c>
      <c r="AF747" s="1"/>
      <c r="AG747" s="1"/>
      <c r="AH747" s="1"/>
      <c r="AI747" s="1"/>
      <c r="AJ747" s="1"/>
      <c r="AM747" s="1"/>
      <c r="AQ747" s="176">
        <v>240</v>
      </c>
      <c r="BA747" s="176" t="str">
        <f t="shared" si="643"/>
        <v>Ventura CD26</v>
      </c>
      <c r="BC747" s="176">
        <v>26</v>
      </c>
      <c r="BE747" s="97">
        <v>6</v>
      </c>
      <c r="BF747" s="99"/>
      <c r="BG747" s="176">
        <f>(VLOOKUP(A747,County!$AR$165:$AX$222,7,0))*1</f>
        <v>6111</v>
      </c>
      <c r="BH747" s="176">
        <f t="shared" si="655"/>
        <v>611126</v>
      </c>
      <c r="BJ747" s="176" t="s">
        <v>3279</v>
      </c>
    </row>
    <row r="748" spans="1:62" s="176" customFormat="1">
      <c r="A748" s="9" t="s">
        <v>1528</v>
      </c>
      <c r="B748" s="176" t="s">
        <v>203</v>
      </c>
      <c r="C748" s="1">
        <f t="shared" si="649"/>
        <v>209</v>
      </c>
      <c r="D748" s="1"/>
      <c r="E748" s="1"/>
      <c r="F748" s="1"/>
      <c r="G748" s="1"/>
      <c r="H748" s="1"/>
      <c r="I748" s="1"/>
      <c r="J748" s="1"/>
      <c r="K748" s="1"/>
      <c r="L748" s="1"/>
      <c r="M748" s="7">
        <f>RANK(Z748,(Z748:AB748,AC748:AQ748))</f>
        <v>2</v>
      </c>
      <c r="N748" s="7">
        <f>RANK(AA748,(Z748:AB748,AC748:AQ748))</f>
        <v>5</v>
      </c>
      <c r="O748" s="7">
        <f>IF(AB748&gt;0,RANK(AB748,(Z748:AB748,AC748:AQ748)),0)</f>
        <v>0</v>
      </c>
      <c r="P748" s="7"/>
      <c r="Q748" s="1">
        <f t="shared" si="650"/>
        <v>136</v>
      </c>
      <c r="R748" s="2">
        <f t="shared" si="640"/>
        <v>0.65071770334928225</v>
      </c>
      <c r="S748" s="2"/>
      <c r="T748" s="2">
        <f t="shared" si="651"/>
        <v>0.13875598086124402</v>
      </c>
      <c r="U748" s="2">
        <f t="shared" si="652"/>
        <v>0</v>
      </c>
      <c r="V748" s="2">
        <f t="shared" si="653"/>
        <v>0</v>
      </c>
      <c r="W748" s="2">
        <f t="shared" si="654"/>
        <v>5.7416267942583733E-2</v>
      </c>
      <c r="X748" s="2">
        <f t="shared" si="641"/>
        <v>0.78947368421052633</v>
      </c>
      <c r="Y748" s="2">
        <f t="shared" si="642"/>
        <v>1.4354066985646008E-2</v>
      </c>
      <c r="Z748" s="1">
        <v>29</v>
      </c>
      <c r="AA748" s="1"/>
      <c r="AB748" s="1"/>
      <c r="AC748" s="1">
        <v>12</v>
      </c>
      <c r="AD748" s="1">
        <v>165</v>
      </c>
      <c r="AE748" s="1">
        <v>3</v>
      </c>
      <c r="AF748" s="1"/>
      <c r="AG748" s="1"/>
      <c r="AH748" s="1"/>
      <c r="AI748" s="1"/>
      <c r="AJ748" s="1"/>
      <c r="AM748" s="1"/>
      <c r="AQ748" s="176">
        <v>0</v>
      </c>
      <c r="BA748" s="176" t="str">
        <f t="shared" si="643"/>
        <v>Ventura CD30</v>
      </c>
      <c r="BC748" s="176">
        <v>30</v>
      </c>
      <c r="BE748" s="97">
        <v>6</v>
      </c>
      <c r="BF748" s="99"/>
      <c r="BG748" s="176">
        <f>(VLOOKUP(A748,County!$AR$165:$AX$222,7,0))*1</f>
        <v>6111</v>
      </c>
      <c r="BH748" s="176">
        <f t="shared" si="655"/>
        <v>611130</v>
      </c>
      <c r="BJ748" s="176" t="s">
        <v>3279</v>
      </c>
    </row>
    <row r="749" spans="1:62">
      <c r="A749" s="9" t="s">
        <v>2396</v>
      </c>
      <c r="B749" t="s">
        <v>203</v>
      </c>
      <c r="C749" s="1">
        <f t="shared" si="644"/>
        <v>8341</v>
      </c>
      <c r="D749" s="1"/>
      <c r="E749" s="1"/>
      <c r="F749" s="1"/>
      <c r="G749" s="1"/>
      <c r="H749" s="1"/>
      <c r="I749" s="1"/>
      <c r="J749" s="1"/>
      <c r="K749" s="1"/>
      <c r="L749" s="1"/>
      <c r="M749" s="7">
        <f>RANK(Z749,(Z749:AB749,AC749:AQ749))</f>
        <v>2</v>
      </c>
      <c r="N749" s="7" t="e">
        <f>RANK(AA749,(Z749:AB749,AC749:AQ749))</f>
        <v>#N/A</v>
      </c>
      <c r="O749" s="7">
        <f>IF(AB749&gt;0,RANK(AB749,(Z749:AB749,AC749:AQ749)),0)</f>
        <v>0</v>
      </c>
      <c r="P749" s="7"/>
      <c r="Q749" s="1">
        <f t="shared" si="639"/>
        <v>4432</v>
      </c>
      <c r="R749" s="2">
        <f t="shared" si="640"/>
        <v>0.53135115693561918</v>
      </c>
      <c r="S749" s="2"/>
      <c r="T749" s="2">
        <f t="shared" si="645"/>
        <v>0.1662870159453303</v>
      </c>
      <c r="U749" s="2">
        <f t="shared" si="646"/>
        <v>0</v>
      </c>
      <c r="V749" s="2">
        <f t="shared" si="647"/>
        <v>0</v>
      </c>
      <c r="W749" s="2">
        <f t="shared" si="648"/>
        <v>8.6080805658793905E-2</v>
      </c>
      <c r="X749" s="2">
        <f t="shared" si="641"/>
        <v>0.69763817288094954</v>
      </c>
      <c r="Y749" s="2">
        <f t="shared" si="642"/>
        <v>4.9994005514926276E-2</v>
      </c>
      <c r="Z749" s="1">
        <v>1387</v>
      </c>
      <c r="AC749" s="1">
        <v>718</v>
      </c>
      <c r="AD749" s="1">
        <v>5819</v>
      </c>
      <c r="AE749" s="1">
        <v>378</v>
      </c>
      <c r="AQ749">
        <v>39</v>
      </c>
      <c r="BA749" t="str">
        <f t="shared" si="643"/>
        <v>Yolo CD3</v>
      </c>
      <c r="BC749">
        <v>3</v>
      </c>
      <c r="BE749" s="97">
        <v>6</v>
      </c>
      <c r="BF749" s="99"/>
      <c r="BG749">
        <f>(VLOOKUP(A749,County!$AR$165:$AX$222,7,0))*1</f>
        <v>6113</v>
      </c>
      <c r="BH749">
        <f>BG749*100+BC749</f>
        <v>611303</v>
      </c>
      <c r="BJ749" t="s">
        <v>3279</v>
      </c>
    </row>
    <row r="750" spans="1:62">
      <c r="A750" s="9" t="s">
        <v>2396</v>
      </c>
      <c r="B750" t="s">
        <v>203</v>
      </c>
      <c r="C750" s="1">
        <f t="shared" si="644"/>
        <v>2030</v>
      </c>
      <c r="D750" s="1"/>
      <c r="E750" s="1"/>
      <c r="F750" s="1"/>
      <c r="G750" s="1"/>
      <c r="H750" s="1"/>
      <c r="I750" s="1"/>
      <c r="J750" s="1"/>
      <c r="K750" s="1"/>
      <c r="L750" s="1"/>
      <c r="M750" s="7">
        <f>RANK(Z750,(Z750:AB750,AC750:AQ750))</f>
        <v>2</v>
      </c>
      <c r="N750" s="7" t="e">
        <f>RANK(AA750,(Z750:AB750,AC750:AQ750))</f>
        <v>#N/A</v>
      </c>
      <c r="O750" s="7">
        <f>IF(AB750&gt;0,RANK(AB750,(Z750:AB750,AC750:AQ750)),0)</f>
        <v>0</v>
      </c>
      <c r="P750" s="7"/>
      <c r="Q750" s="1">
        <f t="shared" si="639"/>
        <v>1402</v>
      </c>
      <c r="R750" s="2">
        <f t="shared" si="640"/>
        <v>0.69064039408866995</v>
      </c>
      <c r="S750" s="2"/>
      <c r="T750" s="2">
        <f t="shared" si="645"/>
        <v>9.7044334975369462E-2</v>
      </c>
      <c r="U750" s="2">
        <f t="shared" si="646"/>
        <v>0</v>
      </c>
      <c r="V750" s="2">
        <f t="shared" si="647"/>
        <v>0</v>
      </c>
      <c r="W750" s="2">
        <f t="shared" si="648"/>
        <v>8.32512315270936E-2</v>
      </c>
      <c r="X750" s="2">
        <f t="shared" si="641"/>
        <v>0.78768472906403941</v>
      </c>
      <c r="Y750" s="2">
        <f t="shared" si="642"/>
        <v>3.2019704433497553E-2</v>
      </c>
      <c r="Z750" s="1">
        <v>197</v>
      </c>
      <c r="AC750" s="1">
        <v>169</v>
      </c>
      <c r="AD750" s="1">
        <v>1599</v>
      </c>
      <c r="AE750" s="1">
        <v>55</v>
      </c>
      <c r="AQ750">
        <v>10</v>
      </c>
      <c r="BA750" t="str">
        <f t="shared" si="643"/>
        <v>Yolo CD6</v>
      </c>
      <c r="BC750">
        <v>6</v>
      </c>
      <c r="BE750" s="97">
        <v>6</v>
      </c>
      <c r="BF750" s="99"/>
      <c r="BG750">
        <f>(VLOOKUP(A750,County!$AR$165:$AX$222,7,0))*1</f>
        <v>6113</v>
      </c>
      <c r="BH750">
        <f>BG750*100+BC750</f>
        <v>611306</v>
      </c>
      <c r="BJ750" t="s">
        <v>3279</v>
      </c>
    </row>
    <row r="751" spans="1:62">
      <c r="V751" t="s">
        <v>820</v>
      </c>
      <c r="AL751" s="1"/>
      <c r="AN751" s="1"/>
      <c r="BF751" s="99"/>
      <c r="BG751"/>
    </row>
    <row r="752" spans="1:62">
      <c r="A752" s="48" t="s">
        <v>623</v>
      </c>
      <c r="BF752" s="99"/>
      <c r="BG752"/>
    </row>
    <row r="753" spans="1:62">
      <c r="A753" s="236" t="s">
        <v>632</v>
      </c>
      <c r="B753" t="s">
        <v>631</v>
      </c>
      <c r="AP753" s="1"/>
      <c r="BA753" s="236" t="str">
        <f t="shared" ref="BA753:BA769" si="656">A753&amp;" "&amp;"CD"&amp;BC753</f>
        <v>Adams CD4</v>
      </c>
      <c r="BC753" s="236">
        <v>4</v>
      </c>
      <c r="BD753" s="236"/>
      <c r="BE753" s="96">
        <v>8</v>
      </c>
      <c r="BF753" s="6"/>
      <c r="BG753" s="179">
        <v>8001</v>
      </c>
      <c r="BH753" s="236">
        <f t="shared" ref="BH753:BH769" si="657">BG753*100+BC753</f>
        <v>800104</v>
      </c>
      <c r="BI753" s="236"/>
      <c r="BJ753" s="236" t="s">
        <v>3279</v>
      </c>
    </row>
    <row r="754" spans="1:62">
      <c r="A754" s="236" t="s">
        <v>632</v>
      </c>
      <c r="B754" t="s">
        <v>631</v>
      </c>
      <c r="AP754" s="1"/>
      <c r="BA754" s="236" t="str">
        <f t="shared" si="656"/>
        <v>Adams CD6</v>
      </c>
      <c r="BC754" s="236">
        <v>6</v>
      </c>
      <c r="BD754" s="236"/>
      <c r="BE754" s="96">
        <v>8</v>
      </c>
      <c r="BF754" s="6"/>
      <c r="BG754" s="179">
        <v>8001</v>
      </c>
      <c r="BH754" s="236">
        <f t="shared" si="657"/>
        <v>800106</v>
      </c>
      <c r="BI754" s="236"/>
      <c r="BJ754" s="236" t="s">
        <v>3279</v>
      </c>
    </row>
    <row r="755" spans="1:62">
      <c r="A755" s="236" t="s">
        <v>632</v>
      </c>
      <c r="B755" t="s">
        <v>631</v>
      </c>
      <c r="AP755" s="1"/>
      <c r="BA755" s="236" t="str">
        <f t="shared" si="656"/>
        <v>Adams CD7</v>
      </c>
      <c r="BC755" s="236">
        <v>7</v>
      </c>
      <c r="BD755" s="236"/>
      <c r="BE755" s="96">
        <v>8</v>
      </c>
      <c r="BF755" s="6"/>
      <c r="BG755" s="179">
        <v>8001</v>
      </c>
      <c r="BH755" s="236">
        <f t="shared" si="657"/>
        <v>800107</v>
      </c>
      <c r="BI755" s="236"/>
      <c r="BJ755" s="236" t="s">
        <v>3279</v>
      </c>
    </row>
    <row r="756" spans="1:62">
      <c r="A756" s="236" t="s">
        <v>2397</v>
      </c>
      <c r="B756" t="s">
        <v>631</v>
      </c>
      <c r="AK756" s="1"/>
      <c r="AL756" s="1"/>
      <c r="AN756" s="1"/>
      <c r="AO756" s="1"/>
      <c r="AP756" s="1"/>
      <c r="BA756" s="236" t="str">
        <f t="shared" si="656"/>
        <v>Arapahoe CD1</v>
      </c>
      <c r="BC756" s="236">
        <v>1</v>
      </c>
      <c r="BD756" s="236"/>
      <c r="BE756" s="96">
        <v>8</v>
      </c>
      <c r="BF756" s="6"/>
      <c r="BG756" s="179">
        <v>8005</v>
      </c>
      <c r="BH756" s="236">
        <f t="shared" si="657"/>
        <v>800501</v>
      </c>
      <c r="BI756" s="236"/>
      <c r="BJ756" s="236" t="s">
        <v>3279</v>
      </c>
    </row>
    <row r="757" spans="1:62">
      <c r="A757" s="236" t="s">
        <v>2397</v>
      </c>
      <c r="B757" t="s">
        <v>631</v>
      </c>
      <c r="AP757" s="1"/>
      <c r="BA757" s="236" t="str">
        <f t="shared" si="656"/>
        <v>Arapahoe CD4</v>
      </c>
      <c r="BC757" s="236">
        <v>4</v>
      </c>
      <c r="BD757" s="236"/>
      <c r="BE757" s="96">
        <v>8</v>
      </c>
      <c r="BF757" s="6"/>
      <c r="BG757" s="179">
        <v>8005</v>
      </c>
      <c r="BH757" s="236">
        <f t="shared" si="657"/>
        <v>800504</v>
      </c>
      <c r="BI757" s="236"/>
      <c r="BJ757" s="236" t="s">
        <v>3279</v>
      </c>
    </row>
    <row r="758" spans="1:62">
      <c r="A758" s="236" t="s">
        <v>2397</v>
      </c>
      <c r="B758" t="s">
        <v>631</v>
      </c>
      <c r="AP758" s="1"/>
      <c r="BA758" s="236" t="str">
        <f t="shared" si="656"/>
        <v>Arapahoe CD6</v>
      </c>
      <c r="BC758" s="236">
        <v>6</v>
      </c>
      <c r="BD758" s="236"/>
      <c r="BE758" s="96">
        <v>8</v>
      </c>
      <c r="BF758" s="6"/>
      <c r="BG758" s="179">
        <v>8005</v>
      </c>
      <c r="BH758" s="236">
        <f t="shared" si="657"/>
        <v>800506</v>
      </c>
      <c r="BI758" s="236"/>
      <c r="BJ758" s="236" t="s">
        <v>3279</v>
      </c>
    </row>
    <row r="759" spans="1:62">
      <c r="A759" s="236" t="s">
        <v>3578</v>
      </c>
      <c r="B759" t="s">
        <v>631</v>
      </c>
      <c r="AP759" s="1"/>
      <c r="BA759" s="236" t="str">
        <f t="shared" si="656"/>
        <v>Boulder CD2</v>
      </c>
      <c r="BC759" s="236">
        <v>2</v>
      </c>
      <c r="BD759" s="236"/>
      <c r="BE759" s="96">
        <v>8</v>
      </c>
      <c r="BF759" s="6"/>
      <c r="BG759" s="179">
        <v>8013</v>
      </c>
      <c r="BH759" s="236">
        <f t="shared" si="657"/>
        <v>801302</v>
      </c>
      <c r="BI759" s="236"/>
      <c r="BJ759" s="236" t="s">
        <v>3279</v>
      </c>
    </row>
    <row r="760" spans="1:62">
      <c r="A760" s="236" t="s">
        <v>3578</v>
      </c>
      <c r="B760" t="s">
        <v>631</v>
      </c>
      <c r="AP760" s="1"/>
      <c r="BA760" s="236" t="str">
        <f t="shared" si="656"/>
        <v>Boulder CD4</v>
      </c>
      <c r="BC760" s="236">
        <v>4</v>
      </c>
      <c r="BD760" s="236"/>
      <c r="BE760" s="96">
        <v>8</v>
      </c>
      <c r="BF760" s="6"/>
      <c r="BG760" s="179">
        <v>8013</v>
      </c>
      <c r="BH760" s="236">
        <f t="shared" si="657"/>
        <v>801304</v>
      </c>
      <c r="BI760" s="236"/>
      <c r="BJ760" s="236" t="s">
        <v>3279</v>
      </c>
    </row>
    <row r="761" spans="1:62">
      <c r="A761" s="236" t="s">
        <v>317</v>
      </c>
      <c r="B761" t="s">
        <v>631</v>
      </c>
      <c r="AP761" s="1"/>
      <c r="BA761" s="236" t="str">
        <f t="shared" si="656"/>
        <v>Douglas CD4</v>
      </c>
      <c r="BC761" s="236">
        <v>4</v>
      </c>
      <c r="BD761" s="236"/>
      <c r="BE761" s="96">
        <v>8</v>
      </c>
      <c r="BF761" s="6"/>
      <c r="BG761" s="179">
        <v>8035</v>
      </c>
      <c r="BH761" s="236">
        <f t="shared" si="657"/>
        <v>803504</v>
      </c>
      <c r="BI761" s="236"/>
      <c r="BJ761" s="236" t="s">
        <v>3279</v>
      </c>
    </row>
    <row r="762" spans="1:62">
      <c r="A762" s="236" t="s">
        <v>317</v>
      </c>
      <c r="B762" t="s">
        <v>631</v>
      </c>
      <c r="AP762" s="1"/>
      <c r="BA762" s="236" t="str">
        <f t="shared" si="656"/>
        <v>Douglas CD6</v>
      </c>
      <c r="BC762" s="236">
        <v>6</v>
      </c>
      <c r="BD762" s="236"/>
      <c r="BE762" s="96">
        <v>8</v>
      </c>
      <c r="BF762" s="6"/>
      <c r="BG762" s="179">
        <v>8035</v>
      </c>
      <c r="BH762" s="236">
        <f t="shared" si="657"/>
        <v>803506</v>
      </c>
      <c r="BI762" s="236"/>
      <c r="BJ762" s="236" t="s">
        <v>3279</v>
      </c>
    </row>
    <row r="763" spans="1:62">
      <c r="A763" s="236" t="s">
        <v>3579</v>
      </c>
      <c r="B763" t="s">
        <v>631</v>
      </c>
      <c r="AP763" s="1"/>
      <c r="BA763" s="236" t="str">
        <f t="shared" si="656"/>
        <v>Eagle CD2</v>
      </c>
      <c r="BC763" s="236">
        <v>2</v>
      </c>
      <c r="BD763" s="236"/>
      <c r="BE763" s="96">
        <v>8</v>
      </c>
      <c r="BF763" s="6"/>
      <c r="BG763" s="179">
        <v>8037</v>
      </c>
      <c r="BH763" s="236">
        <f t="shared" si="657"/>
        <v>803702</v>
      </c>
      <c r="BI763" s="236"/>
      <c r="BJ763" s="236" t="s">
        <v>3279</v>
      </c>
    </row>
    <row r="764" spans="1:62">
      <c r="A764" s="236" t="s">
        <v>3579</v>
      </c>
      <c r="B764" t="s">
        <v>631</v>
      </c>
      <c r="AP764" s="1"/>
      <c r="BA764" s="236" t="str">
        <f t="shared" si="656"/>
        <v>Eagle CD3</v>
      </c>
      <c r="BC764" s="236">
        <v>3</v>
      </c>
      <c r="BD764" s="236"/>
      <c r="BE764" s="96">
        <v>8</v>
      </c>
      <c r="BF764" s="6"/>
      <c r="BG764" s="179">
        <v>8037</v>
      </c>
      <c r="BH764" s="236">
        <f t="shared" si="657"/>
        <v>803703</v>
      </c>
      <c r="BI764" s="236"/>
      <c r="BJ764" s="236" t="s">
        <v>3279</v>
      </c>
    </row>
    <row r="765" spans="1:62">
      <c r="A765" s="236" t="s">
        <v>2461</v>
      </c>
      <c r="B765" t="s">
        <v>631</v>
      </c>
      <c r="AP765" s="1"/>
      <c r="BA765" s="236" t="str">
        <f t="shared" si="656"/>
        <v>Jefferson CD1</v>
      </c>
      <c r="BC765" s="236">
        <v>1</v>
      </c>
      <c r="BD765" s="236"/>
      <c r="BE765" s="96">
        <v>8</v>
      </c>
      <c r="BF765" s="6"/>
      <c r="BG765" s="179">
        <v>8059</v>
      </c>
      <c r="BH765" s="236">
        <f t="shared" si="657"/>
        <v>805901</v>
      </c>
      <c r="BI765" s="236"/>
      <c r="BJ765" s="236" t="s">
        <v>3279</v>
      </c>
    </row>
    <row r="766" spans="1:62">
      <c r="A766" s="236" t="s">
        <v>2461</v>
      </c>
      <c r="B766" t="s">
        <v>631</v>
      </c>
      <c r="AP766" s="1"/>
      <c r="BA766" s="236" t="str">
        <f t="shared" si="656"/>
        <v>Jefferson CD2</v>
      </c>
      <c r="BC766" s="236">
        <v>2</v>
      </c>
      <c r="BD766" s="236"/>
      <c r="BE766" s="96">
        <v>8</v>
      </c>
      <c r="BF766" s="6"/>
      <c r="BG766" s="179">
        <v>8059</v>
      </c>
      <c r="BH766" s="236">
        <f t="shared" si="657"/>
        <v>805902</v>
      </c>
      <c r="BI766" s="236"/>
      <c r="BJ766" s="236" t="s">
        <v>3279</v>
      </c>
    </row>
    <row r="767" spans="1:62">
      <c r="A767" s="236" t="s">
        <v>2461</v>
      </c>
      <c r="B767" t="s">
        <v>631</v>
      </c>
      <c r="AP767" s="1"/>
      <c r="BA767" s="236" t="str">
        <f t="shared" si="656"/>
        <v>Jefferson CD7</v>
      </c>
      <c r="BC767" s="236">
        <v>7</v>
      </c>
      <c r="BD767" s="236"/>
      <c r="BE767" s="96">
        <v>8</v>
      </c>
      <c r="BF767" s="6"/>
      <c r="BG767" s="179">
        <v>8059</v>
      </c>
      <c r="BH767" s="236">
        <f t="shared" si="657"/>
        <v>805907</v>
      </c>
      <c r="BI767" s="236"/>
      <c r="BJ767" s="236" t="s">
        <v>3279</v>
      </c>
    </row>
    <row r="768" spans="1:62">
      <c r="A768" s="236" t="s">
        <v>2523</v>
      </c>
      <c r="B768" t="s">
        <v>631</v>
      </c>
      <c r="AP768" s="1"/>
      <c r="BA768" s="236" t="str">
        <f t="shared" si="656"/>
        <v>Park CD2</v>
      </c>
      <c r="BC768" s="236">
        <v>2</v>
      </c>
      <c r="BD768" s="236"/>
      <c r="BE768" s="96">
        <v>8</v>
      </c>
      <c r="BF768" s="6"/>
      <c r="BG768" s="179">
        <v>8093</v>
      </c>
      <c r="BH768" s="236">
        <f t="shared" si="657"/>
        <v>809302</v>
      </c>
      <c r="BI768" s="236"/>
      <c r="BJ768" s="236" t="s">
        <v>3279</v>
      </c>
    </row>
    <row r="769" spans="1:62">
      <c r="A769" s="236" t="s">
        <v>2523</v>
      </c>
      <c r="B769" t="s">
        <v>631</v>
      </c>
      <c r="BA769" s="236" t="str">
        <f t="shared" si="656"/>
        <v>Park CD5</v>
      </c>
      <c r="BC769" s="236">
        <v>5</v>
      </c>
      <c r="BD769" s="236"/>
      <c r="BE769" s="96">
        <v>8</v>
      </c>
      <c r="BF769" s="6"/>
      <c r="BG769" s="179">
        <v>8093</v>
      </c>
      <c r="BH769" s="236">
        <f t="shared" si="657"/>
        <v>809305</v>
      </c>
      <c r="BI769" s="236"/>
      <c r="BJ769" s="236" t="s">
        <v>3279</v>
      </c>
    </row>
    <row r="770" spans="1:62">
      <c r="BF770" s="99"/>
      <c r="BG770"/>
    </row>
    <row r="771" spans="1:62">
      <c r="A771" s="48" t="s">
        <v>332</v>
      </c>
      <c r="BF771" s="99"/>
      <c r="BG771"/>
    </row>
    <row r="772" spans="1:62">
      <c r="A772" t="s">
        <v>19</v>
      </c>
      <c r="B772" t="s">
        <v>136</v>
      </c>
      <c r="C772" s="1">
        <f t="shared" ref="C772:C786" si="658">SUM(Z772:AQ772)</f>
        <v>3050</v>
      </c>
      <c r="D772" s="1"/>
      <c r="E772" s="1"/>
      <c r="F772" s="1"/>
      <c r="G772" s="1"/>
      <c r="H772" s="1"/>
      <c r="I772" s="1"/>
      <c r="J772" s="1"/>
      <c r="K772" s="1"/>
      <c r="L772" s="1"/>
      <c r="M772" s="7">
        <f>RANK(Z772,(Z772:AB772,AC772:AQ772))</f>
        <v>2</v>
      </c>
      <c r="N772" s="7" t="e">
        <f>RANK(AA772,(Z772:AB772,AC772:AQ772))</f>
        <v>#N/A</v>
      </c>
      <c r="O772" s="7">
        <f>IF(AB772&gt;0,RANK(AB772,(Z772:AB772,AC772:AQ772)),0)</f>
        <v>0</v>
      </c>
      <c r="P772" s="7"/>
      <c r="Q772" s="1">
        <f t="shared" ref="Q772:Q786" si="659">MAX(Z772:AG772)-LARGE(Z772:AG772,2)</f>
        <v>1339</v>
      </c>
      <c r="R772" s="2">
        <f t="shared" ref="R772:R786" si="660">Q772/C772</f>
        <v>0.43901639344262294</v>
      </c>
      <c r="S772" s="2"/>
      <c r="T772" s="2">
        <f t="shared" ref="T772:T786" si="661">IF($C772=0,"-",Z772/$C772)</f>
        <v>0.22131147540983606</v>
      </c>
      <c r="U772" s="2">
        <f t="shared" ref="U772:U786" si="662">IF($C772=0,"-",AA772/$C772)</f>
        <v>0</v>
      </c>
      <c r="V772" s="2">
        <f t="shared" ref="V772:V786" si="663">IF($C772=0,"-",AB772/$C772)</f>
        <v>0</v>
      </c>
      <c r="W772" s="2">
        <f t="shared" ref="W772:W786" si="664">IF($C772=0,"-",AC772/$C772)</f>
        <v>0.10065573770491804</v>
      </c>
      <c r="Y772" s="2">
        <f t="shared" ref="Y772:Y786" si="665">IF(C772=0,"-",(1-T772-U772-V772-W772))</f>
        <v>0.67803278688524582</v>
      </c>
      <c r="Z772" s="1">
        <f t="array" ref="Z772">SUM(IF(Town!$AR$3:$AR$171=$BG772,IF(Town!$AK$3:$AK$171=$BC772,Town!P$3:P$171,0),0))+SUM(IF($BG$1844:$BG$1853=$BG772,IF($BC$1844:$BC$1853=$BC772,Z$1844:Z$1853,0),0))</f>
        <v>675</v>
      </c>
      <c r="AC772" s="1">
        <f t="array" ref="AC772">SUM(IF(Town!$AR$3:$AR$171=$BG772,IF(Town!$AK$3:$AK$171=$BC772,Town!S$3:S$171,0),0))+SUM(IF($BG$1844:$BG$1853=$BG772,IF($BC$1844:$BC$1853=$BC772,AC$1844:AC$1853,0),0))</f>
        <v>307</v>
      </c>
      <c r="AD772" s="1">
        <f t="array" ref="AD772">SUM(IF(Town!$AR$3:$AR$171=$BG772,IF(Town!$AK$3:$AK$171=$BC772,Town!T$3:T$171,0),0))+SUM(IF($BG$1844:$BG$1853=$BG772,IF($BC$1844:$BC$1853=$BC772,AD$1844:AD$1853,0),0))</f>
        <v>2014</v>
      </c>
      <c r="AE772" s="1">
        <f t="array" ref="AE772">SUM(IF(Town!$AR$3:$AR$171=$BG772,IF(Town!$AK$3:$AK$171=$BC772,Town!U$3:U$171,0),0))+SUM(IF($BG$1844:$BG$1853=$BG772,IF($BC$1844:$BC$1853=$BC772,AE$1844:AE$1853,0),0))</f>
        <v>14</v>
      </c>
      <c r="AI772" s="1">
        <f t="array" ref="AI772">SUM(IF(Town!$AR$3:$AR$171=$BG772,IF(Town!$AK$3:$AK$171=$BC772,Town!Y$3:Y$171,0),0))+SUM(IF($BG$1844:$BG$1853=$BG772,IF($BC$1844:$BC$1853=$BC772,AI$1844:AI$1853,0),0))</f>
        <v>40</v>
      </c>
      <c r="BA772" t="str">
        <f t="shared" ref="BA772:BA786" si="666">A772&amp;" "&amp;"CD"&amp;BC772</f>
        <v>Fairfield CD3</v>
      </c>
      <c r="BC772">
        <v>3</v>
      </c>
      <c r="BE772" s="97">
        <v>9</v>
      </c>
      <c r="BF772" s="99"/>
      <c r="BG772">
        <v>9001</v>
      </c>
      <c r="BH772">
        <f t="shared" ref="BH772:BH786" si="667">BG772*100+BC772</f>
        <v>900103</v>
      </c>
      <c r="BJ772" t="s">
        <v>3279</v>
      </c>
    </row>
    <row r="773" spans="1:62">
      <c r="A773" t="s">
        <v>19</v>
      </c>
      <c r="B773" t="s">
        <v>136</v>
      </c>
      <c r="C773" s="1">
        <f t="shared" si="658"/>
        <v>46616</v>
      </c>
      <c r="D773" s="1"/>
      <c r="E773" s="1"/>
      <c r="F773" s="1"/>
      <c r="G773" s="1"/>
      <c r="H773" s="1"/>
      <c r="I773" s="1"/>
      <c r="J773" s="1"/>
      <c r="K773" s="1"/>
      <c r="L773" s="1"/>
      <c r="M773" s="7">
        <f>RANK(Z773,(Z773:AB773,AC773:AQ773))</f>
        <v>2</v>
      </c>
      <c r="N773" s="7" t="e">
        <f>RANK(AA773,(Z773:AB773,AC773:AQ773))</f>
        <v>#N/A</v>
      </c>
      <c r="O773" s="7">
        <f>IF(AB773&gt;0,RANK(AB773,(Z773:AB773,AC773:AQ773)),0)</f>
        <v>0</v>
      </c>
      <c r="P773" s="7"/>
      <c r="Q773" s="1">
        <f t="shared" si="659"/>
        <v>7512</v>
      </c>
      <c r="R773" s="2">
        <f t="shared" si="660"/>
        <v>0.16114638750643556</v>
      </c>
      <c r="S773" s="2"/>
      <c r="T773" s="2">
        <f t="shared" si="661"/>
        <v>0.36049854127338254</v>
      </c>
      <c r="U773" s="2">
        <f t="shared" si="662"/>
        <v>0</v>
      </c>
      <c r="V773" s="2">
        <f t="shared" si="663"/>
        <v>0</v>
      </c>
      <c r="W773" s="2">
        <f t="shared" si="664"/>
        <v>9.7348549854127345E-2</v>
      </c>
      <c r="Y773" s="2">
        <f t="shared" si="665"/>
        <v>0.54215290887249012</v>
      </c>
      <c r="Z773" s="1">
        <f t="array" ref="Z773">SUM(IF(Town!$AR$3:$AR$171=$BG773,IF(Town!$AK$3:$AK$171=$BC773,Town!P$3:P$171,0),0))+SUM(IF($BG$1844:$BG$1853=$BG773,IF($BC$1844:$BC$1853=$BC773,Z$1844:Z$1853,0),0))</f>
        <v>16805</v>
      </c>
      <c r="AC773" s="1">
        <f t="array" ref="AC773">SUM(IF(Town!$AR$3:$AR$171=$BG773,IF(Town!$AK$3:$AK$171=$BC773,Town!S$3:S$171,0),0))+SUM(IF($BG$1844:$BG$1853=$BG773,IF($BC$1844:$BC$1853=$BC773,AC$1844:AC$1853,0),0))</f>
        <v>4538</v>
      </c>
      <c r="AD773" s="1">
        <f t="array" ref="AD773">SUM(IF(Town!$AR$3:$AR$171=$BG773,IF(Town!$AK$3:$AK$171=$BC773,Town!T$3:T$171,0),0))+SUM(IF($BG$1844:$BG$1853=$BG773,IF($BC$1844:$BC$1853=$BC773,AD$1844:AD$1853,0),0))</f>
        <v>24317</v>
      </c>
      <c r="AE773" s="1">
        <f t="array" ref="AE773">SUM(IF(Town!$AR$3:$AR$171=$BG773,IF(Town!$AK$3:$AK$171=$BC773,Town!U$3:U$171,0),0))+SUM(IF($BG$1844:$BG$1853=$BG773,IF($BC$1844:$BC$1853=$BC773,AE$1844:AE$1853,0),0))</f>
        <v>267</v>
      </c>
      <c r="AI773" s="1">
        <f t="array" ref="AI773">SUM(IF(Town!$AR$3:$AR$171=$BG773,IF(Town!$AK$3:$AK$171=$BC773,Town!Y$3:Y$171,0),0))+SUM(IF($BG$1844:$BG$1853=$BG773,IF($BC$1844:$BC$1853=$BC773,AI$1844:AI$1853,0),0))</f>
        <v>689</v>
      </c>
      <c r="BA773" t="str">
        <f t="shared" si="666"/>
        <v>Fairfield CD4</v>
      </c>
      <c r="BC773">
        <v>4</v>
      </c>
      <c r="BE773" s="97">
        <v>9</v>
      </c>
      <c r="BF773" s="99"/>
      <c r="BG773">
        <v>9001</v>
      </c>
      <c r="BH773">
        <f t="shared" si="667"/>
        <v>900104</v>
      </c>
      <c r="BJ773" t="s">
        <v>3279</v>
      </c>
    </row>
    <row r="774" spans="1:62">
      <c r="A774" t="s">
        <v>19</v>
      </c>
      <c r="B774" t="s">
        <v>136</v>
      </c>
      <c r="C774" s="1">
        <f t="shared" si="658"/>
        <v>11262</v>
      </c>
      <c r="D774" s="1"/>
      <c r="E774" s="1"/>
      <c r="F774" s="1"/>
      <c r="G774" s="1"/>
      <c r="H774" s="1"/>
      <c r="I774" s="1"/>
      <c r="J774" s="1"/>
      <c r="K774" s="1"/>
      <c r="L774" s="1"/>
      <c r="M774" s="7">
        <f>RANK(Z774,(Z774:AB774,AC774:AQ774))</f>
        <v>2</v>
      </c>
      <c r="N774" s="7" t="e">
        <f>RANK(AA774,(Z774:AB774,AC774:AQ774))</f>
        <v>#N/A</v>
      </c>
      <c r="O774" s="7">
        <f>IF(AB774&gt;0,RANK(AB774,(Z774:AB774,AC774:AQ774)),0)</f>
        <v>0</v>
      </c>
      <c r="P774" s="7"/>
      <c r="Q774" s="1">
        <f t="shared" si="659"/>
        <v>4268</v>
      </c>
      <c r="R774" s="2">
        <f t="shared" si="660"/>
        <v>0.37897353933581956</v>
      </c>
      <c r="S774" s="2"/>
      <c r="T774" s="2">
        <f t="shared" si="661"/>
        <v>0.24249689220387144</v>
      </c>
      <c r="U774" s="2">
        <f t="shared" si="662"/>
        <v>0</v>
      </c>
      <c r="V774" s="2">
        <f t="shared" si="663"/>
        <v>0</v>
      </c>
      <c r="W774" s="2">
        <f t="shared" si="664"/>
        <v>0.11703072278458533</v>
      </c>
      <c r="Y774" s="2">
        <f t="shared" si="665"/>
        <v>0.64047238501154313</v>
      </c>
      <c r="Z774" s="1">
        <f t="array" ref="Z774">SUM(IF(Town!$AR$3:$AR$171=$BG774,IF(Town!$AK$3:$AK$171=$BC774,Town!P$3:P$171,0),0))+SUM(IF($BG$1844:$BG$1853=$BG774,IF($BC$1844:$BC$1853=$BC774,Z$1844:Z$1853,0),0))</f>
        <v>2731</v>
      </c>
      <c r="AC774" s="1">
        <f t="array" ref="AC774">SUM(IF(Town!$AR$3:$AR$171=$BG774,IF(Town!$AK$3:$AK$171=$BC774,Town!S$3:S$171,0),0))+SUM(IF($BG$1844:$BG$1853=$BG774,IF($BC$1844:$BC$1853=$BC774,AC$1844:AC$1853,0),0))</f>
        <v>1318</v>
      </c>
      <c r="AD774" s="1">
        <f t="array" ref="AD774">SUM(IF(Town!$AR$3:$AR$171=$BG774,IF(Town!$AK$3:$AK$171=$BC774,Town!T$3:T$171,0),0))+SUM(IF($BG$1844:$BG$1853=$BG774,IF($BC$1844:$BC$1853=$BC774,AD$1844:AD$1853,0),0))</f>
        <v>6999</v>
      </c>
      <c r="AE774" s="1">
        <f t="array" ref="AE774">SUM(IF(Town!$AR$3:$AR$171=$BG774,IF(Town!$AK$3:$AK$171=$BC774,Town!U$3:U$171,0),0))+SUM(IF($BG$1844:$BG$1853=$BG774,IF($BC$1844:$BC$1853=$BC774,AE$1844:AE$1853,0),0))</f>
        <v>113</v>
      </c>
      <c r="AI774" s="1">
        <f t="array" ref="AI774">SUM(IF(Town!$AR$3:$AR$171=$BG774,IF(Town!$AK$3:$AK$171=$BC774,Town!Y$3:Y$171,0),0))+SUM(IF($BG$1844:$BG$1853=$BG774,IF($BC$1844:$BC$1853=$BC774,AI$1844:AI$1853,0),0))</f>
        <v>101</v>
      </c>
      <c r="BA774" t="str">
        <f t="shared" si="666"/>
        <v>Fairfield CD5</v>
      </c>
      <c r="BC774">
        <v>5</v>
      </c>
      <c r="BE774" s="97">
        <v>9</v>
      </c>
      <c r="BF774" s="99"/>
      <c r="BG774">
        <v>9001</v>
      </c>
      <c r="BH774">
        <f t="shared" si="667"/>
        <v>900105</v>
      </c>
      <c r="BJ774" t="s">
        <v>3279</v>
      </c>
    </row>
    <row r="775" spans="1:62">
      <c r="A775" t="s">
        <v>1567</v>
      </c>
      <c r="B775" t="s">
        <v>136</v>
      </c>
      <c r="C775" s="1">
        <f t="shared" si="658"/>
        <v>31825</v>
      </c>
      <c r="D775" s="1"/>
      <c r="E775" s="1"/>
      <c r="F775" s="1"/>
      <c r="G775" s="1"/>
      <c r="H775" s="1"/>
      <c r="I775" s="1"/>
      <c r="J775" s="1"/>
      <c r="K775" s="1"/>
      <c r="L775" s="1"/>
      <c r="M775" s="7">
        <f>RANK(Z775,(Z775:AB775,AC775:AQ775))</f>
        <v>2</v>
      </c>
      <c r="N775" s="7" t="e">
        <f>RANK(AA775,(Z775:AB775,AC775:AQ775))</f>
        <v>#N/A</v>
      </c>
      <c r="O775" s="7">
        <f>IF(AB775&gt;0,RANK(AB775,(Z775:AB775,AC775:AQ775)),0)</f>
        <v>0</v>
      </c>
      <c r="P775" s="7"/>
      <c r="Q775" s="1">
        <f t="shared" si="659"/>
        <v>8096</v>
      </c>
      <c r="R775" s="2">
        <f t="shared" si="660"/>
        <v>0.25439120188531028</v>
      </c>
      <c r="S775" s="2"/>
      <c r="T775" s="2">
        <f t="shared" si="661"/>
        <v>0.30268656716417913</v>
      </c>
      <c r="U775" s="2">
        <f t="shared" si="662"/>
        <v>0</v>
      </c>
      <c r="V775" s="2">
        <f t="shared" si="663"/>
        <v>0</v>
      </c>
      <c r="W775" s="2">
        <f t="shared" si="664"/>
        <v>0.11993715632364493</v>
      </c>
      <c r="Y775" s="2">
        <f t="shared" si="665"/>
        <v>0.57737627651217593</v>
      </c>
      <c r="Z775" s="1">
        <f t="array" ref="Z775">SUM(IF(Town!$AR$3:$AR$171=$BG775,IF(Town!$AK$3:$AK$171=$BC775,Town!P$3:P$171,0),0))+SUM(IF($BG$1844:$BG$1853=$BG775,IF($BC$1844:$BC$1853=$BC775,Z$1844:Z$1853,0),0))</f>
        <v>9633</v>
      </c>
      <c r="AC775" s="1">
        <f t="array" ref="AC775">SUM(IF(Town!$AR$3:$AR$171=$BG775,IF(Town!$AK$3:$AK$171=$BC775,Town!S$3:S$171,0),0))+SUM(IF($BG$1844:$BG$1853=$BG775,IF($BC$1844:$BC$1853=$BC775,AC$1844:AC$1853,0),0))</f>
        <v>3817</v>
      </c>
      <c r="AD775" s="1">
        <f t="array" ref="AD775">SUM(IF(Town!$AR$3:$AR$171=$BG775,IF(Town!$AK$3:$AK$171=$BC775,Town!T$3:T$171,0),0))+SUM(IF($BG$1844:$BG$1853=$BG775,IF($BC$1844:$BC$1853=$BC775,AD$1844:AD$1853,0),0))</f>
        <v>17729</v>
      </c>
      <c r="AE775" s="1">
        <f t="array" ref="AE775">SUM(IF(Town!$AR$3:$AR$171=$BG775,IF(Town!$AK$3:$AK$171=$BC775,Town!U$3:U$171,0),0))+SUM(IF($BG$1844:$BG$1853=$BG775,IF($BC$1844:$BC$1853=$BC775,AE$1844:AE$1853,0),0))</f>
        <v>262</v>
      </c>
      <c r="AI775" s="1">
        <f t="array" ref="AI775">SUM(IF(Town!$AR$3:$AR$171=$BG775,IF(Town!$AK$3:$AK$171=$BC775,Town!Y$3:Y$171,0),0))+SUM(IF($BG$1844:$BG$1853=$BG775,IF($BC$1844:$BC$1853=$BC775,AI$1844:AI$1853,0),0))</f>
        <v>384</v>
      </c>
      <c r="BA775" t="str">
        <f t="shared" si="666"/>
        <v>Hartford CD1</v>
      </c>
      <c r="BC775">
        <v>1</v>
      </c>
      <c r="BE775" s="97">
        <v>9</v>
      </c>
      <c r="BF775" s="99"/>
      <c r="BG775">
        <v>9003</v>
      </c>
      <c r="BH775">
        <f t="shared" si="667"/>
        <v>900301</v>
      </c>
      <c r="BJ775" t="s">
        <v>3279</v>
      </c>
    </row>
    <row r="776" spans="1:62">
      <c r="A776" t="s">
        <v>1567</v>
      </c>
      <c r="B776" t="s">
        <v>136</v>
      </c>
      <c r="C776" s="1">
        <f t="shared" si="658"/>
        <v>4512</v>
      </c>
      <c r="D776" s="1"/>
      <c r="E776" s="1"/>
      <c r="F776" s="1"/>
      <c r="G776" s="1"/>
      <c r="H776" s="1"/>
      <c r="I776" s="1"/>
      <c r="J776" s="1"/>
      <c r="K776" s="1"/>
      <c r="L776" s="1"/>
      <c r="M776" s="7">
        <f>RANK(Z776,(Z776:AB776,AC776:AQ776))</f>
        <v>2</v>
      </c>
      <c r="N776" s="7" t="e">
        <f>RANK(AA776,(Z776:AB776,AC776:AQ776))</f>
        <v>#N/A</v>
      </c>
      <c r="O776" s="7">
        <f>IF(AB776&gt;0,RANK(AB776,(Z776:AB776,AC776:AQ776)),0)</f>
        <v>0</v>
      </c>
      <c r="P776" s="7"/>
      <c r="Q776" s="1">
        <f t="shared" si="659"/>
        <v>1550</v>
      </c>
      <c r="R776" s="2">
        <f t="shared" si="660"/>
        <v>0.34352836879432624</v>
      </c>
      <c r="S776" s="2"/>
      <c r="T776" s="2">
        <f t="shared" si="661"/>
        <v>0.26130319148936171</v>
      </c>
      <c r="U776" s="2">
        <f t="shared" si="662"/>
        <v>0</v>
      </c>
      <c r="V776" s="2">
        <f t="shared" si="663"/>
        <v>0</v>
      </c>
      <c r="W776" s="2">
        <f t="shared" si="664"/>
        <v>0.11879432624113476</v>
      </c>
      <c r="Y776" s="2">
        <f t="shared" si="665"/>
        <v>0.61990248226950351</v>
      </c>
      <c r="Z776" s="1">
        <f t="array" ref="Z776">SUM(IF(Town!$AR$3:$AR$171=$BG776,IF(Town!$AK$3:$AK$171=$BC776,Town!P$3:P$171,0),0))+SUM(IF($BG$1844:$BG$1853=$BG776,IF($BC$1844:$BC$1853=$BC776,Z$1844:Z$1853,0),0))</f>
        <v>1179</v>
      </c>
      <c r="AC776" s="1">
        <f t="array" ref="AC776">SUM(IF(Town!$AR$3:$AR$171=$BG776,IF(Town!$AK$3:$AK$171=$BC776,Town!S$3:S$171,0),0))+SUM(IF($BG$1844:$BG$1853=$BG776,IF($BC$1844:$BC$1853=$BC776,AC$1844:AC$1853,0),0))</f>
        <v>536</v>
      </c>
      <c r="AD776" s="1">
        <f t="array" ref="AD776">SUM(IF(Town!$AR$3:$AR$171=$BG776,IF(Town!$AK$3:$AK$171=$BC776,Town!T$3:T$171,0),0))+SUM(IF($BG$1844:$BG$1853=$BG776,IF($BC$1844:$BC$1853=$BC776,AD$1844:AD$1853,0),0))</f>
        <v>2729</v>
      </c>
      <c r="AE776" s="1">
        <f t="array" ref="AE776">SUM(IF(Town!$AR$3:$AR$171=$BG776,IF(Town!$AK$3:$AK$171=$BC776,Town!U$3:U$171,0),0))+SUM(IF($BG$1844:$BG$1853=$BG776,IF($BC$1844:$BC$1853=$BC776,AE$1844:AE$1853,0),0))</f>
        <v>27</v>
      </c>
      <c r="AI776" s="1">
        <f t="array" ref="AI776">SUM(IF(Town!$AR$3:$AR$171=$BG776,IF(Town!$AK$3:$AK$171=$BC776,Town!Y$3:Y$171,0),0))+SUM(IF($BG$1844:$BG$1853=$BG776,IF($BC$1844:$BC$1853=$BC776,AI$1844:AI$1853,0),0))</f>
        <v>41</v>
      </c>
      <c r="BA776" t="str">
        <f t="shared" si="666"/>
        <v>Hartford CD2</v>
      </c>
      <c r="BC776">
        <v>2</v>
      </c>
      <c r="BE776" s="97">
        <v>9</v>
      </c>
      <c r="BF776" s="99"/>
      <c r="BG776">
        <v>9003</v>
      </c>
      <c r="BH776">
        <f t="shared" si="667"/>
        <v>900302</v>
      </c>
      <c r="BJ776" t="s">
        <v>3279</v>
      </c>
    </row>
    <row r="777" spans="1:62">
      <c r="A777" t="s">
        <v>1567</v>
      </c>
      <c r="B777" t="s">
        <v>136</v>
      </c>
      <c r="C777" s="1">
        <f t="shared" si="658"/>
        <v>11651</v>
      </c>
      <c r="D777" s="1"/>
      <c r="E777" s="1"/>
      <c r="F777" s="1"/>
      <c r="G777" s="1"/>
      <c r="H777" s="1"/>
      <c r="I777" s="1"/>
      <c r="J777" s="1"/>
      <c r="K777" s="1"/>
      <c r="L777" s="1"/>
      <c r="M777" s="7">
        <f>RANK(Z777,(Z777:AB777,AC777:AQ777))</f>
        <v>2</v>
      </c>
      <c r="N777" s="7" t="e">
        <f>RANK(AA777,(Z777:AB777,AC777:AQ777))</f>
        <v>#N/A</v>
      </c>
      <c r="O777" s="7">
        <f>IF(AB777&gt;0,RANK(AB777,(Z777:AB777,AC777:AQ777)),0)</f>
        <v>0</v>
      </c>
      <c r="P777" s="7"/>
      <c r="Q777" s="1">
        <f t="shared" si="659"/>
        <v>2447</v>
      </c>
      <c r="R777" s="2">
        <f t="shared" si="660"/>
        <v>0.21002489056733328</v>
      </c>
      <c r="S777" s="2"/>
      <c r="T777" s="2">
        <f t="shared" si="661"/>
        <v>0.32349154579006095</v>
      </c>
      <c r="U777" s="2">
        <f t="shared" si="662"/>
        <v>0</v>
      </c>
      <c r="V777" s="2">
        <f t="shared" si="663"/>
        <v>0</v>
      </c>
      <c r="W777" s="2">
        <f t="shared" si="664"/>
        <v>0.12110548450776758</v>
      </c>
      <c r="Y777" s="2">
        <f t="shared" si="665"/>
        <v>0.55540296970217151</v>
      </c>
      <c r="Z777" s="1">
        <f t="array" ref="Z777">SUM(IF(Town!$AR$3:$AR$171=$BG777,IF(Town!$AK$3:$AK$171=$BC777,Town!P$3:P$171,0),0))+SUM(IF($BG$1844:$BG$1853=$BG777,IF($BC$1844:$BC$1853=$BC777,Z$1844:Z$1853,0),0))</f>
        <v>3769</v>
      </c>
      <c r="AC777" s="1">
        <f t="array" ref="AC777">SUM(IF(Town!$AR$3:$AR$171=$BG777,IF(Town!$AK$3:$AK$171=$BC777,Town!S$3:S$171,0),0))+SUM(IF($BG$1844:$BG$1853=$BG777,IF($BC$1844:$BC$1853=$BC777,AC$1844:AC$1853,0),0))</f>
        <v>1411</v>
      </c>
      <c r="AD777" s="1">
        <f t="array" ref="AD777">SUM(IF(Town!$AR$3:$AR$171=$BG777,IF(Town!$AK$3:$AK$171=$BC777,Town!T$3:T$171,0),0))+SUM(IF($BG$1844:$BG$1853=$BG777,IF($BC$1844:$BC$1853=$BC777,AD$1844:AD$1853,0),0))</f>
        <v>6216</v>
      </c>
      <c r="AE777" s="1">
        <f t="array" ref="AE777">SUM(IF(Town!$AR$3:$AR$171=$BG777,IF(Town!$AK$3:$AK$171=$BC777,Town!U$3:U$171,0),0))+SUM(IF($BG$1844:$BG$1853=$BG777,IF($BC$1844:$BC$1853=$BC777,AE$1844:AE$1853,0),0))</f>
        <v>98</v>
      </c>
      <c r="AI777" s="1">
        <f t="array" ref="AI777">SUM(IF(Town!$AR$3:$AR$171=$BG777,IF(Town!$AK$3:$AK$171=$BC777,Town!Y$3:Y$171,0),0))+SUM(IF($BG$1844:$BG$1853=$BG777,IF($BC$1844:$BC$1853=$BC777,AI$1844:AI$1853,0),0))</f>
        <v>157</v>
      </c>
      <c r="BA777" t="str">
        <f t="shared" si="666"/>
        <v>Hartford CD5</v>
      </c>
      <c r="BC777">
        <v>5</v>
      </c>
      <c r="BE777" s="97">
        <v>9</v>
      </c>
      <c r="BF777" s="99"/>
      <c r="BG777">
        <v>9003</v>
      </c>
      <c r="BH777">
        <f t="shared" si="667"/>
        <v>900305</v>
      </c>
      <c r="BJ777" t="s">
        <v>3279</v>
      </c>
    </row>
    <row r="778" spans="1:62">
      <c r="A778" t="s">
        <v>1509</v>
      </c>
      <c r="B778" t="s">
        <v>136</v>
      </c>
      <c r="C778" s="1">
        <f t="shared" si="658"/>
        <v>3183</v>
      </c>
      <c r="D778" s="1"/>
      <c r="E778" s="1"/>
      <c r="F778" s="1"/>
      <c r="G778" s="1"/>
      <c r="H778" s="1"/>
      <c r="I778" s="1"/>
      <c r="J778" s="1"/>
      <c r="K778" s="1"/>
      <c r="L778" s="1"/>
      <c r="M778" s="7">
        <f>RANK(Z778,(Z778:AB778,AC778:AQ778))</f>
        <v>2</v>
      </c>
      <c r="N778" s="7" t="e">
        <f>RANK(AA778,(Z778:AB778,AC778:AQ778))</f>
        <v>#N/A</v>
      </c>
      <c r="O778" s="7">
        <f>IF(AB778&gt;0,RANK(AB778,(Z778:AB778,AC778:AQ778)),0)</f>
        <v>0</v>
      </c>
      <c r="P778" s="7"/>
      <c r="Q778" s="1">
        <f t="shared" si="659"/>
        <v>1216</v>
      </c>
      <c r="R778" s="2">
        <f t="shared" si="660"/>
        <v>0.3820295318881558</v>
      </c>
      <c r="S778" s="2"/>
      <c r="T778" s="2">
        <f t="shared" si="661"/>
        <v>0.22840087967326422</v>
      </c>
      <c r="U778" s="2">
        <f t="shared" si="662"/>
        <v>0</v>
      </c>
      <c r="V778" s="2">
        <f t="shared" si="663"/>
        <v>0</v>
      </c>
      <c r="W778" s="2">
        <f t="shared" si="664"/>
        <v>0.138234370091109</v>
      </c>
      <c r="Y778" s="2">
        <f t="shared" si="665"/>
        <v>0.63336475023562677</v>
      </c>
      <c r="Z778" s="1">
        <f t="array" ref="Z778">SUM(IF(Town!$AR$3:$AR$171=$BG778,IF(Town!$AK$3:$AK$171=$BC778,Town!P$3:P$171,0),0))+SUM(IF($BG$1844:$BG$1853=$BG778,IF($BC$1844:$BC$1853=$BC778,Z$1844:Z$1853,0),0))</f>
        <v>727</v>
      </c>
      <c r="AC778" s="1">
        <f t="array" ref="AC778">SUM(IF(Town!$AR$3:$AR$171=$BG778,IF(Town!$AK$3:$AK$171=$BC778,Town!S$3:S$171,0),0))+SUM(IF($BG$1844:$BG$1853=$BG778,IF($BC$1844:$BC$1853=$BC778,AC$1844:AC$1853,0),0))</f>
        <v>440</v>
      </c>
      <c r="AD778" s="1">
        <f t="array" ref="AD778">SUM(IF(Town!$AR$3:$AR$171=$BG778,IF(Town!$AK$3:$AK$171=$BC778,Town!T$3:T$171,0),0))+SUM(IF($BG$1844:$BG$1853=$BG778,IF($BC$1844:$BC$1853=$BC778,AD$1844:AD$1853,0),0))</f>
        <v>1943</v>
      </c>
      <c r="AE778" s="1">
        <f t="array" ref="AE778">SUM(IF(Town!$AR$3:$AR$171=$BG778,IF(Town!$AK$3:$AK$171=$BC778,Town!U$3:U$171,0),0))+SUM(IF($BG$1844:$BG$1853=$BG778,IF($BC$1844:$BC$1853=$BC778,AE$1844:AE$1853,0),0))</f>
        <v>35</v>
      </c>
      <c r="AI778" s="1">
        <f t="array" ref="AI778">SUM(IF(Town!$AR$3:$AR$171=$BG778,IF(Town!$AK$3:$AK$171=$BC778,Town!Y$3:Y$171,0),0))+SUM(IF($BG$1844:$BG$1853=$BG778,IF($BC$1844:$BC$1853=$BC778,AI$1844:AI$1853,0),0))</f>
        <v>38</v>
      </c>
      <c r="BA778" t="str">
        <f t="shared" si="666"/>
        <v>Litchfield CD1</v>
      </c>
      <c r="BC778">
        <v>1</v>
      </c>
      <c r="BE778" s="97">
        <v>9</v>
      </c>
      <c r="BF778" s="99"/>
      <c r="BG778">
        <v>9005</v>
      </c>
      <c r="BH778">
        <f t="shared" si="667"/>
        <v>900501</v>
      </c>
      <c r="BJ778" t="s">
        <v>3279</v>
      </c>
    </row>
    <row r="779" spans="1:62">
      <c r="A779" t="s">
        <v>1509</v>
      </c>
      <c r="B779" t="s">
        <v>136</v>
      </c>
      <c r="C779" s="1">
        <f t="shared" si="658"/>
        <v>13505</v>
      </c>
      <c r="D779" s="1"/>
      <c r="E779" s="1"/>
      <c r="F779" s="1"/>
      <c r="G779" s="1"/>
      <c r="H779" s="1"/>
      <c r="I779" s="1"/>
      <c r="J779" s="1"/>
      <c r="K779" s="1"/>
      <c r="L779" s="1"/>
      <c r="M779" s="7">
        <f>RANK(Z779,(Z779:AB779,AC779:AQ779))</f>
        <v>2</v>
      </c>
      <c r="N779" s="7" t="e">
        <f>RANK(AA779,(Z779:AB779,AC779:AQ779))</f>
        <v>#N/A</v>
      </c>
      <c r="O779" s="7">
        <f>IF(AB779&gt;0,RANK(AB779,(Z779:AB779,AC779:AQ779)),0)</f>
        <v>0</v>
      </c>
      <c r="P779" s="7"/>
      <c r="Q779" s="1">
        <f t="shared" si="659"/>
        <v>5269</v>
      </c>
      <c r="R779" s="2">
        <f t="shared" si="660"/>
        <v>0.39015179563124769</v>
      </c>
      <c r="S779" s="2"/>
      <c r="T779" s="2">
        <f t="shared" si="661"/>
        <v>0.23539429840799703</v>
      </c>
      <c r="U779" s="2">
        <f t="shared" si="662"/>
        <v>0</v>
      </c>
      <c r="V779" s="2">
        <f t="shared" si="663"/>
        <v>0</v>
      </c>
      <c r="W779" s="2">
        <f t="shared" si="664"/>
        <v>0.11832654572380599</v>
      </c>
      <c r="Y779" s="2">
        <f t="shared" si="665"/>
        <v>0.64627915586819695</v>
      </c>
      <c r="Z779" s="1">
        <f t="array" ref="Z779">SUM(IF(Town!$AR$3:$AR$171=$BG779,IF(Town!$AK$3:$AK$171=$BC779,Town!P$3:P$171,0),0))+SUM(IF($BG$1844:$BG$1853=$BG779,IF($BC$1844:$BC$1853=$BC779,Z$1844:Z$1853,0),0))</f>
        <v>3179</v>
      </c>
      <c r="AC779" s="1">
        <f t="array" ref="AC779">SUM(IF(Town!$AR$3:$AR$171=$BG779,IF(Town!$AK$3:$AK$171=$BC779,Town!S$3:S$171,0),0))+SUM(IF($BG$1844:$BG$1853=$BG779,IF($BC$1844:$BC$1853=$BC779,AC$1844:AC$1853,0),0))</f>
        <v>1598</v>
      </c>
      <c r="AD779" s="1">
        <f t="array" ref="AD779">SUM(IF(Town!$AR$3:$AR$171=$BG779,IF(Town!$AK$3:$AK$171=$BC779,Town!T$3:T$171,0),0))+SUM(IF($BG$1844:$BG$1853=$BG779,IF($BC$1844:$BC$1853=$BC779,AD$1844:AD$1853,0),0))</f>
        <v>8448</v>
      </c>
      <c r="AE779" s="1">
        <f t="array" ref="AE779">SUM(IF(Town!$AR$3:$AR$171=$BG779,IF(Town!$AK$3:$AK$171=$BC779,Town!U$3:U$171,0),0))+SUM(IF($BG$1844:$BG$1853=$BG779,IF($BC$1844:$BC$1853=$BC779,AE$1844:AE$1853,0),0))</f>
        <v>118</v>
      </c>
      <c r="AI779" s="1">
        <f t="array" ref="AI779">SUM(IF(Town!$AR$3:$AR$171=$BG779,IF(Town!$AK$3:$AK$171=$BC779,Town!Y$3:Y$171,0),0))+SUM(IF($BG$1844:$BG$1853=$BG779,IF($BC$1844:$BC$1853=$BC779,AI$1844:AI$1853,0),0))</f>
        <v>162</v>
      </c>
      <c r="BA779" t="str">
        <f t="shared" si="666"/>
        <v>Litchfield CD5</v>
      </c>
      <c r="BC779">
        <v>5</v>
      </c>
      <c r="BE779" s="97">
        <v>9</v>
      </c>
      <c r="BF779" s="99"/>
      <c r="BG779">
        <v>9005</v>
      </c>
      <c r="BH779">
        <f t="shared" si="667"/>
        <v>900505</v>
      </c>
      <c r="BJ779" t="s">
        <v>3279</v>
      </c>
    </row>
    <row r="780" spans="1:62">
      <c r="A780" t="s">
        <v>2234</v>
      </c>
      <c r="B780" t="s">
        <v>136</v>
      </c>
      <c r="C780" s="1">
        <f t="shared" si="658"/>
        <v>2065</v>
      </c>
      <c r="D780" s="1"/>
      <c r="E780" s="1"/>
      <c r="F780" s="1"/>
      <c r="G780" s="1"/>
      <c r="H780" s="1"/>
      <c r="I780" s="1"/>
      <c r="J780" s="1"/>
      <c r="K780" s="1"/>
      <c r="L780" s="1"/>
      <c r="M780" s="7">
        <f>RANK(Z780,(Z780:AB780,AC780:AQ780))</f>
        <v>2</v>
      </c>
      <c r="N780" s="7" t="e">
        <f>RANK(AA780,(Z780:AB780,AC780:AQ780))</f>
        <v>#N/A</v>
      </c>
      <c r="O780" s="7">
        <f>IF(AB780&gt;0,RANK(AB780,(Z780:AB780,AC780:AQ780)),0)</f>
        <v>0</v>
      </c>
      <c r="P780" s="7"/>
      <c r="Q780" s="1">
        <f t="shared" si="659"/>
        <v>550</v>
      </c>
      <c r="R780" s="2">
        <f t="shared" si="660"/>
        <v>0.26634382566585957</v>
      </c>
      <c r="S780" s="2"/>
      <c r="T780" s="2">
        <f t="shared" si="661"/>
        <v>0.29975786924939468</v>
      </c>
      <c r="U780" s="2">
        <f t="shared" si="662"/>
        <v>0</v>
      </c>
      <c r="V780" s="2">
        <f t="shared" si="663"/>
        <v>0</v>
      </c>
      <c r="W780" s="2">
        <f t="shared" si="664"/>
        <v>0.11767554479418886</v>
      </c>
      <c r="Y780" s="2">
        <f t="shared" si="665"/>
        <v>0.58256658595641642</v>
      </c>
      <c r="Z780" s="1">
        <f t="array" ref="Z780">SUM(IF(Town!$AR$3:$AR$171=$BG780,IF(Town!$AK$3:$AK$171=$BC780,Town!P$3:P$171,0),0))+SUM(IF($BG$1844:$BG$1853=$BG780,IF($BC$1844:$BC$1853=$BC780,Z$1844:Z$1853,0),0))</f>
        <v>619</v>
      </c>
      <c r="AC780" s="1">
        <f t="array" ref="AC780">SUM(IF(Town!$AR$3:$AR$171=$BG780,IF(Town!$AK$3:$AK$171=$BC780,Town!S$3:S$171,0),0))+SUM(IF($BG$1844:$BG$1853=$BG780,IF($BC$1844:$BC$1853=$BC780,AC$1844:AC$1853,0),0))</f>
        <v>243</v>
      </c>
      <c r="AD780" s="1">
        <f t="array" ref="AD780">SUM(IF(Town!$AR$3:$AR$171=$BG780,IF(Town!$AK$3:$AK$171=$BC780,Town!T$3:T$171,0),0))+SUM(IF($BG$1844:$BG$1853=$BG780,IF($BC$1844:$BC$1853=$BC780,AD$1844:AD$1853,0),0))</f>
        <v>1169</v>
      </c>
      <c r="AE780" s="1">
        <f t="array" ref="AE780">SUM(IF(Town!$AR$3:$AR$171=$BG780,IF(Town!$AK$3:$AK$171=$BC780,Town!U$3:U$171,0),0))+SUM(IF($BG$1844:$BG$1853=$BG780,IF($BC$1844:$BC$1853=$BC780,AE$1844:AE$1853,0),0))</f>
        <v>16</v>
      </c>
      <c r="AI780" s="1">
        <f t="array" ref="AI780">SUM(IF(Town!$AR$3:$AR$171=$BG780,IF(Town!$AK$3:$AK$171=$BC780,Town!Y$3:Y$171,0),0))+SUM(IF($BG$1844:$BG$1853=$BG780,IF($BC$1844:$BC$1853=$BC780,AI$1844:AI$1853,0),0))</f>
        <v>18</v>
      </c>
      <c r="BA780" t="str">
        <f t="shared" si="666"/>
        <v>Middlesex CD1</v>
      </c>
      <c r="BC780">
        <v>1</v>
      </c>
      <c r="BE780" s="97">
        <v>9</v>
      </c>
      <c r="BF780" s="99"/>
      <c r="BG780">
        <v>9007</v>
      </c>
      <c r="BH780">
        <f t="shared" si="667"/>
        <v>900701</v>
      </c>
      <c r="BJ780" t="s">
        <v>3279</v>
      </c>
    </row>
    <row r="781" spans="1:62">
      <c r="A781" t="s">
        <v>2234</v>
      </c>
      <c r="B781" t="s">
        <v>136</v>
      </c>
      <c r="C781" s="1">
        <f t="shared" si="658"/>
        <v>7797</v>
      </c>
      <c r="D781" s="1"/>
      <c r="E781" s="1"/>
      <c r="F781" s="1"/>
      <c r="G781" s="1"/>
      <c r="H781" s="1"/>
      <c r="I781" s="1"/>
      <c r="J781" s="1"/>
      <c r="K781" s="1"/>
      <c r="L781" s="1"/>
      <c r="M781" s="7">
        <f>RANK(Z781,(Z781:AB781,AC781:AQ781))</f>
        <v>2</v>
      </c>
      <c r="N781" s="7" t="e">
        <f>RANK(AA781,(Z781:AB781,AC781:AQ781))</f>
        <v>#N/A</v>
      </c>
      <c r="O781" s="7">
        <f>IF(AB781&gt;0,RANK(AB781,(Z781:AB781,AC781:AQ781)),0)</f>
        <v>0</v>
      </c>
      <c r="P781" s="7"/>
      <c r="Q781" s="1">
        <f t="shared" si="659"/>
        <v>2366</v>
      </c>
      <c r="R781" s="2">
        <f t="shared" si="660"/>
        <v>0.30345004488905991</v>
      </c>
      <c r="S781" s="2"/>
      <c r="T781" s="2">
        <f t="shared" si="661"/>
        <v>0.2831858407079646</v>
      </c>
      <c r="U781" s="2">
        <f t="shared" si="662"/>
        <v>0</v>
      </c>
      <c r="V781" s="2">
        <f t="shared" si="663"/>
        <v>0</v>
      </c>
      <c r="W781" s="2">
        <f t="shared" si="664"/>
        <v>0.11132486853918173</v>
      </c>
      <c r="Y781" s="2">
        <f t="shared" si="665"/>
        <v>0.60548929075285363</v>
      </c>
      <c r="Z781" s="1">
        <f t="array" ref="Z781">SUM(IF(Town!$AR$3:$AR$171=$BG781,IF(Town!$AK$3:$AK$171=$BC781,Town!P$3:P$171,0),0))+SUM(IF($BG$1844:$BG$1853=$BG781,IF($BC$1844:$BC$1853=$BC781,Z$1844:Z$1853,0),0))</f>
        <v>2208</v>
      </c>
      <c r="AC781" s="1">
        <f t="array" ref="AC781">SUM(IF(Town!$AR$3:$AR$171=$BG781,IF(Town!$AK$3:$AK$171=$BC781,Town!S$3:S$171,0),0))+SUM(IF($BG$1844:$BG$1853=$BG781,IF($BC$1844:$BC$1853=$BC781,AC$1844:AC$1853,0),0))</f>
        <v>868</v>
      </c>
      <c r="AD781" s="1">
        <f t="array" ref="AD781">SUM(IF(Town!$AR$3:$AR$171=$BG781,IF(Town!$AK$3:$AK$171=$BC781,Town!T$3:T$171,0),0))+SUM(IF($BG$1844:$BG$1853=$BG781,IF($BC$1844:$BC$1853=$BC781,AD$1844:AD$1853,0),0))</f>
        <v>4574</v>
      </c>
      <c r="AE781" s="1">
        <f t="array" ref="AE781">SUM(IF(Town!$AR$3:$AR$171=$BG781,IF(Town!$AK$3:$AK$171=$BC781,Town!U$3:U$171,0),0))+SUM(IF($BG$1844:$BG$1853=$BG781,IF($BC$1844:$BC$1853=$BC781,AE$1844:AE$1853,0),0))</f>
        <v>65</v>
      </c>
      <c r="AI781" s="1">
        <f t="array" ref="AI781">SUM(IF(Town!$AR$3:$AR$171=$BG781,IF(Town!$AK$3:$AK$171=$BC781,Town!Y$3:Y$171,0),0))+SUM(IF($BG$1844:$BG$1853=$BG781,IF($BC$1844:$BC$1853=$BC781,AI$1844:AI$1853,0),0))</f>
        <v>82</v>
      </c>
      <c r="BA781" t="str">
        <f t="shared" si="666"/>
        <v>Middlesex CD2</v>
      </c>
      <c r="BC781">
        <v>2</v>
      </c>
      <c r="BE781" s="97">
        <v>9</v>
      </c>
      <c r="BF781" s="99"/>
      <c r="BG781">
        <v>9007</v>
      </c>
      <c r="BH781">
        <f t="shared" si="667"/>
        <v>900702</v>
      </c>
      <c r="BJ781" t="s">
        <v>3279</v>
      </c>
    </row>
    <row r="782" spans="1:62">
      <c r="A782" t="s">
        <v>2234</v>
      </c>
      <c r="B782" t="s">
        <v>136</v>
      </c>
      <c r="C782" s="1">
        <f t="shared" si="658"/>
        <v>2719</v>
      </c>
      <c r="D782" s="1"/>
      <c r="E782" s="1"/>
      <c r="F782" s="1"/>
      <c r="G782" s="1"/>
      <c r="H782" s="1"/>
      <c r="I782" s="1"/>
      <c r="J782" s="1"/>
      <c r="K782" s="1"/>
      <c r="L782" s="1"/>
      <c r="M782" s="7">
        <f>RANK(Z782,(Z782:AB782,AC782:AQ782))</f>
        <v>2</v>
      </c>
      <c r="N782" s="7" t="e">
        <f>RANK(AA782,(Z782:AB782,AC782:AQ782))</f>
        <v>#N/A</v>
      </c>
      <c r="O782" s="7">
        <f>IF(AB782&gt;0,RANK(AB782,(Z782:AB782,AC782:AQ782)),0)</f>
        <v>0</v>
      </c>
      <c r="P782" s="7"/>
      <c r="Q782" s="1">
        <f t="shared" si="659"/>
        <v>930</v>
      </c>
      <c r="R782" s="2">
        <f t="shared" si="660"/>
        <v>0.34203751379183522</v>
      </c>
      <c r="S782" s="2"/>
      <c r="T782" s="2">
        <f t="shared" si="661"/>
        <v>0.24567855829349025</v>
      </c>
      <c r="U782" s="2">
        <f t="shared" si="662"/>
        <v>0</v>
      </c>
      <c r="V782" s="2">
        <f t="shared" si="663"/>
        <v>0</v>
      </c>
      <c r="W782" s="2">
        <f t="shared" si="664"/>
        <v>0.137550570062523</v>
      </c>
      <c r="Y782" s="2">
        <f t="shared" si="665"/>
        <v>0.6167708716439867</v>
      </c>
      <c r="Z782" s="1">
        <f t="array" ref="Z782">SUM(IF(Town!$AR$3:$AR$171=$BG782,IF(Town!$AK$3:$AK$171=$BC782,Town!P$3:P$171,0),0))+SUM(IF($BG$1844:$BG$1853=$BG782,IF($BC$1844:$BC$1853=$BC782,Z$1844:Z$1853,0),0))</f>
        <v>668</v>
      </c>
      <c r="AC782" s="1">
        <f t="array" ref="AC782">SUM(IF(Town!$AR$3:$AR$171=$BG782,IF(Town!$AK$3:$AK$171=$BC782,Town!S$3:S$171,0),0))+SUM(IF($BG$1844:$BG$1853=$BG782,IF($BC$1844:$BC$1853=$BC782,AC$1844:AC$1853,0),0))</f>
        <v>374</v>
      </c>
      <c r="AD782" s="1">
        <f t="array" ref="AD782">SUM(IF(Town!$AR$3:$AR$171=$BG782,IF(Town!$AK$3:$AK$171=$BC782,Town!T$3:T$171,0),0))+SUM(IF($BG$1844:$BG$1853=$BG782,IF($BC$1844:$BC$1853=$BC782,AD$1844:AD$1853,0),0))</f>
        <v>1598</v>
      </c>
      <c r="AE782" s="1">
        <f t="array" ref="AE782">SUM(IF(Town!$AR$3:$AR$171=$BG782,IF(Town!$AK$3:$AK$171=$BC782,Town!U$3:U$171,0),0))+SUM(IF($BG$1844:$BG$1853=$BG782,IF($BC$1844:$BC$1853=$BC782,AE$1844:AE$1853,0),0))</f>
        <v>34</v>
      </c>
      <c r="AI782" s="1">
        <f t="array" ref="AI782">SUM(IF(Town!$AR$3:$AR$171=$BG782,IF(Town!$AK$3:$AK$171=$BC782,Town!Y$3:Y$171,0),0))+SUM(IF($BG$1844:$BG$1853=$BG782,IF($BC$1844:$BC$1853=$BC782,AI$1844:AI$1853,0),0))</f>
        <v>45</v>
      </c>
      <c r="BA782" t="str">
        <f t="shared" si="666"/>
        <v>Middlesex CD3</v>
      </c>
      <c r="BC782">
        <v>3</v>
      </c>
      <c r="BE782" s="97">
        <v>9</v>
      </c>
      <c r="BF782" s="99"/>
      <c r="BG782">
        <v>9007</v>
      </c>
      <c r="BH782">
        <f t="shared" si="667"/>
        <v>900703</v>
      </c>
      <c r="BJ782" t="s">
        <v>3279</v>
      </c>
    </row>
    <row r="783" spans="1:62">
      <c r="A783" t="s">
        <v>3189</v>
      </c>
      <c r="B783" t="s">
        <v>136</v>
      </c>
      <c r="C783" s="1">
        <f t="shared" si="658"/>
        <v>2032</v>
      </c>
      <c r="D783" s="1"/>
      <c r="E783" s="1"/>
      <c r="F783" s="1"/>
      <c r="G783" s="1"/>
      <c r="H783" s="1"/>
      <c r="I783" s="1"/>
      <c r="J783" s="1"/>
      <c r="K783" s="1"/>
      <c r="L783" s="1"/>
      <c r="M783" s="7">
        <f>RANK(Z783,(Z783:AB783,AC783:AQ783))</f>
        <v>2</v>
      </c>
      <c r="N783" s="7" t="e">
        <f>RANK(AA783,(Z783:AB783,AC783:AQ783))</f>
        <v>#N/A</v>
      </c>
      <c r="O783" s="7">
        <f>IF(AB783&gt;0,RANK(AB783,(Z783:AB783,AC783:AQ783)),0)</f>
        <v>0</v>
      </c>
      <c r="P783" s="7"/>
      <c r="Q783" s="1">
        <f t="shared" si="659"/>
        <v>157</v>
      </c>
      <c r="R783" s="2">
        <f t="shared" si="660"/>
        <v>7.7263779527559057E-2</v>
      </c>
      <c r="S783" s="2"/>
      <c r="T783" s="2">
        <f t="shared" si="661"/>
        <v>0.40206692913385828</v>
      </c>
      <c r="U783" s="2">
        <f t="shared" si="662"/>
        <v>0</v>
      </c>
      <c r="V783" s="2">
        <f t="shared" si="663"/>
        <v>0</v>
      </c>
      <c r="W783" s="2">
        <f t="shared" si="664"/>
        <v>0.10334645669291338</v>
      </c>
      <c r="Y783" s="2">
        <f t="shared" si="665"/>
        <v>0.4945866141732283</v>
      </c>
      <c r="Z783" s="1">
        <f t="array" ref="Z783">SUM(IF(Town!$AR$3:$AR$171=$BG783,IF(Town!$AK$3:$AK$171=$BC783,Town!P$3:P$171,0),0))+SUM(IF($BG$1844:$BG$1853=$BG783,IF($BC$1844:$BC$1853=$BC783,Z$1844:Z$1853,0),0))</f>
        <v>817</v>
      </c>
      <c r="AC783" s="1">
        <f t="array" ref="AC783">SUM(IF(Town!$AR$3:$AR$171=$BG783,IF(Town!$AK$3:$AK$171=$BC783,Town!S$3:S$171,0),0))+SUM(IF($BG$1844:$BG$1853=$BG783,IF($BC$1844:$BC$1853=$BC783,AC$1844:AC$1853,0),0))</f>
        <v>210</v>
      </c>
      <c r="AD783" s="1">
        <f t="array" ref="AD783">SUM(IF(Town!$AR$3:$AR$171=$BG783,IF(Town!$AK$3:$AK$171=$BC783,Town!T$3:T$171,0),0))+SUM(IF($BG$1844:$BG$1853=$BG783,IF($BC$1844:$BC$1853=$BC783,AD$1844:AD$1853,0),0))</f>
        <v>974</v>
      </c>
      <c r="AE783" s="1">
        <f t="array" ref="AE783">SUM(IF(Town!$AR$3:$AR$171=$BG783,IF(Town!$AK$3:$AK$171=$BC783,Town!U$3:U$171,0),0))+SUM(IF($BG$1844:$BG$1853=$BG783,IF($BC$1844:$BC$1853=$BC783,AE$1844:AE$1853,0),0))</f>
        <v>11</v>
      </c>
      <c r="AI783" s="1">
        <f t="array" ref="AI783">SUM(IF(Town!$AR$3:$AR$171=$BG783,IF(Town!$AK$3:$AK$171=$BC783,Town!Y$3:Y$171,0),0))+SUM(IF($BG$1844:$BG$1853=$BG783,IF($BC$1844:$BC$1853=$BC783,AI$1844:AI$1853,0),0))</f>
        <v>20</v>
      </c>
      <c r="BA783" t="str">
        <f t="shared" si="666"/>
        <v>New Haven CD2</v>
      </c>
      <c r="BC783">
        <v>2</v>
      </c>
      <c r="BE783" s="97">
        <v>9</v>
      </c>
      <c r="BF783" s="99"/>
      <c r="BG783">
        <v>9009</v>
      </c>
      <c r="BH783">
        <f t="shared" si="667"/>
        <v>900902</v>
      </c>
      <c r="BJ783" t="s">
        <v>3279</v>
      </c>
    </row>
    <row r="784" spans="1:62">
      <c r="A784" t="s">
        <v>3189</v>
      </c>
      <c r="B784" t="s">
        <v>136</v>
      </c>
      <c r="C784" s="1">
        <f t="shared" si="658"/>
        <v>27363</v>
      </c>
      <c r="D784" s="1"/>
      <c r="E784" s="1"/>
      <c r="F784" s="1"/>
      <c r="G784" s="1"/>
      <c r="H784" s="1"/>
      <c r="I784" s="1"/>
      <c r="J784" s="1"/>
      <c r="K784" s="1"/>
      <c r="L784" s="1"/>
      <c r="M784" s="7">
        <f>RANK(Z784,(Z784:AB784,AC784:AQ784))</f>
        <v>2</v>
      </c>
      <c r="N784" s="7" t="e">
        <f>RANK(AA784,(Z784:AB784,AC784:AQ784))</f>
        <v>#N/A</v>
      </c>
      <c r="O784" s="7">
        <f>IF(AB784&gt;0,RANK(AB784,(Z784:AB784,AC784:AQ784)),0)</f>
        <v>0</v>
      </c>
      <c r="P784" s="7"/>
      <c r="Q784" s="1">
        <f t="shared" si="659"/>
        <v>11281</v>
      </c>
      <c r="R784" s="2">
        <f t="shared" si="660"/>
        <v>0.41227204619376528</v>
      </c>
      <c r="S784" s="2"/>
      <c r="T784" s="2">
        <f t="shared" si="661"/>
        <v>0.2204071191024376</v>
      </c>
      <c r="U784" s="2">
        <f t="shared" si="662"/>
        <v>0</v>
      </c>
      <c r="V784" s="2">
        <f t="shared" si="663"/>
        <v>0</v>
      </c>
      <c r="W784" s="2">
        <f t="shared" si="664"/>
        <v>0.12458429265796879</v>
      </c>
      <c r="Y784" s="2">
        <f t="shared" si="665"/>
        <v>0.65500858823959363</v>
      </c>
      <c r="Z784" s="1">
        <f t="array" ref="Z784">SUM(IF(Town!$AR$3:$AR$171=$BG784,IF(Town!$AK$3:$AK$171=$BC784,Town!P$3:P$171,0),0))+SUM(IF($BG$1844:$BG$1853=$BG784,IF($BC$1844:$BC$1853=$BC784,Z$1844:Z$1853,0),0))</f>
        <v>6031</v>
      </c>
      <c r="AC784" s="1">
        <f t="array" ref="AC784">SUM(IF(Town!$AR$3:$AR$171=$BG784,IF(Town!$AK$3:$AK$171=$BC784,Town!S$3:S$171,0),0))+SUM(IF($BG$1844:$BG$1853=$BG784,IF($BC$1844:$BC$1853=$BC784,AC$1844:AC$1853,0),0))</f>
        <v>3409</v>
      </c>
      <c r="AD784" s="1">
        <f t="array" ref="AD784">SUM(IF(Town!$AR$3:$AR$171=$BG784,IF(Town!$AK$3:$AK$171=$BC784,Town!T$3:T$171,0),0))+SUM(IF($BG$1844:$BG$1853=$BG784,IF($BC$1844:$BC$1853=$BC784,AD$1844:AD$1853,0),0))</f>
        <v>17312</v>
      </c>
      <c r="AE784" s="1">
        <f t="array" ref="AE784">SUM(IF(Town!$AR$3:$AR$171=$BG784,IF(Town!$AK$3:$AK$171=$BC784,Town!U$3:U$171,0),0))+SUM(IF($BG$1844:$BG$1853=$BG784,IF($BC$1844:$BC$1853=$BC784,AE$1844:AE$1853,0),0))</f>
        <v>220</v>
      </c>
      <c r="AI784" s="1">
        <f t="array" ref="AI784">SUM(IF(Town!$AR$3:$AR$171=$BG784,IF(Town!$AK$3:$AK$171=$BC784,Town!Y$3:Y$171,0),0))+SUM(IF($BG$1844:$BG$1853=$BG784,IF($BC$1844:$BC$1853=$BC784,AI$1844:AI$1853,0),0))</f>
        <v>391</v>
      </c>
      <c r="BA784" t="str">
        <f t="shared" si="666"/>
        <v>New Haven CD3</v>
      </c>
      <c r="BC784">
        <v>3</v>
      </c>
      <c r="BE784" s="97">
        <v>9</v>
      </c>
      <c r="BF784" s="99"/>
      <c r="BG784">
        <v>9009</v>
      </c>
      <c r="BH784">
        <f t="shared" si="667"/>
        <v>900903</v>
      </c>
      <c r="BJ784" t="s">
        <v>3279</v>
      </c>
    </row>
    <row r="785" spans="1:62">
      <c r="A785" t="s">
        <v>3189</v>
      </c>
      <c r="B785" t="s">
        <v>136</v>
      </c>
      <c r="C785" s="1">
        <f t="shared" si="658"/>
        <v>1460</v>
      </c>
      <c r="D785" s="1"/>
      <c r="E785" s="1"/>
      <c r="F785" s="1"/>
      <c r="G785" s="1"/>
      <c r="H785" s="1"/>
      <c r="I785" s="1"/>
      <c r="J785" s="1"/>
      <c r="K785" s="1"/>
      <c r="L785" s="1"/>
      <c r="M785" s="7">
        <f>RANK(Z785,(Z785:AB785,AC785:AQ785))</f>
        <v>2</v>
      </c>
      <c r="N785" s="7" t="e">
        <f>RANK(AA785,(Z785:AB785,AC785:AQ785))</f>
        <v>#N/A</v>
      </c>
      <c r="O785" s="7">
        <f>IF(AB785&gt;0,RANK(AB785,(Z785:AB785,AC785:AQ785)),0)</f>
        <v>0</v>
      </c>
      <c r="P785" s="7"/>
      <c r="Q785" s="1">
        <f t="shared" si="659"/>
        <v>770</v>
      </c>
      <c r="R785" s="2">
        <f t="shared" si="660"/>
        <v>0.5273972602739726</v>
      </c>
      <c r="S785" s="2"/>
      <c r="T785" s="2">
        <f t="shared" si="661"/>
        <v>0.17808219178082191</v>
      </c>
      <c r="U785" s="2">
        <f t="shared" si="662"/>
        <v>0</v>
      </c>
      <c r="V785" s="2">
        <f t="shared" si="663"/>
        <v>0</v>
      </c>
      <c r="W785" s="2">
        <f t="shared" si="664"/>
        <v>0.10616438356164383</v>
      </c>
      <c r="Y785" s="2">
        <f t="shared" si="665"/>
        <v>0.71575342465753422</v>
      </c>
      <c r="Z785" s="1">
        <f t="array" ref="Z785">SUM(IF(Town!$AR$3:$AR$171=$BG785,IF(Town!$AK$3:$AK$171=$BC785,Town!P$3:P$171,0),0))+SUM(IF($BG$1844:$BG$1853=$BG785,IF($BC$1844:$BC$1853=$BC785,Z$1844:Z$1853,0),0))</f>
        <v>260</v>
      </c>
      <c r="AC785" s="1">
        <f t="array" ref="AC785">SUM(IF(Town!$AR$3:$AR$171=$BG785,IF(Town!$AK$3:$AK$171=$BC785,Town!S$3:S$171,0),0))+SUM(IF($BG$1844:$BG$1853=$BG785,IF($BC$1844:$BC$1853=$BC785,AC$1844:AC$1853,0),0))</f>
        <v>155</v>
      </c>
      <c r="AD785" s="1">
        <f t="array" ref="AD785">SUM(IF(Town!$AR$3:$AR$171=$BG785,IF(Town!$AK$3:$AK$171=$BC785,Town!T$3:T$171,0),0))+SUM(IF($BG$1844:$BG$1853=$BG785,IF($BC$1844:$BC$1853=$BC785,AD$1844:AD$1853,0),0))</f>
        <v>1030</v>
      </c>
      <c r="AE785" s="1">
        <f t="array" ref="AE785">SUM(IF(Town!$AR$3:$AR$171=$BG785,IF(Town!$AK$3:$AK$171=$BC785,Town!U$3:U$171,0),0))+SUM(IF($BG$1844:$BG$1853=$BG785,IF($BC$1844:$BC$1853=$BC785,AE$1844:AE$1853,0),0))</f>
        <v>3</v>
      </c>
      <c r="AI785" s="1">
        <f t="array" ref="AI785">SUM(IF(Town!$AR$3:$AR$171=$BG785,IF(Town!$AK$3:$AK$171=$BC785,Town!Y$3:Y$171,0),0))+SUM(IF($BG$1844:$BG$1853=$BG785,IF($BC$1844:$BC$1853=$BC785,AI$1844:AI$1853,0),0))</f>
        <v>12</v>
      </c>
      <c r="BA785" t="str">
        <f t="shared" si="666"/>
        <v>New Haven CD4</v>
      </c>
      <c r="BC785">
        <v>4</v>
      </c>
      <c r="BE785" s="97">
        <v>9</v>
      </c>
      <c r="BF785" s="99"/>
      <c r="BG785">
        <v>9009</v>
      </c>
      <c r="BH785">
        <f t="shared" si="667"/>
        <v>900904</v>
      </c>
      <c r="BJ785" t="s">
        <v>3279</v>
      </c>
    </row>
    <row r="786" spans="1:62">
      <c r="A786" t="s">
        <v>3189</v>
      </c>
      <c r="B786" t="s">
        <v>136</v>
      </c>
      <c r="C786" s="1">
        <f t="shared" si="658"/>
        <v>11431</v>
      </c>
      <c r="D786" s="1"/>
      <c r="E786" s="1"/>
      <c r="F786" s="1"/>
      <c r="G786" s="1"/>
      <c r="H786" s="1"/>
      <c r="I786" s="1"/>
      <c r="J786" s="1"/>
      <c r="K786" s="1"/>
      <c r="L786" s="1"/>
      <c r="M786" s="7">
        <f>RANK(Z786,(Z786:AB786,AC786:AQ786))</f>
        <v>2</v>
      </c>
      <c r="N786" s="7" t="e">
        <f>RANK(AA786,(Z786:AB786,AC786:AQ786))</f>
        <v>#N/A</v>
      </c>
      <c r="O786" s="7">
        <f>IF(AB786&gt;0,RANK(AB786,(Z786:AB786,AC786:AQ786)),0)</f>
        <v>0</v>
      </c>
      <c r="P786" s="7"/>
      <c r="Q786" s="1">
        <f t="shared" si="659"/>
        <v>4877</v>
      </c>
      <c r="R786" s="2">
        <f t="shared" si="660"/>
        <v>0.42664683754702126</v>
      </c>
      <c r="S786" s="2"/>
      <c r="T786" s="2">
        <f t="shared" si="661"/>
        <v>0.21572915755401978</v>
      </c>
      <c r="U786" s="2">
        <f t="shared" si="662"/>
        <v>0</v>
      </c>
      <c r="V786" s="2">
        <f t="shared" si="663"/>
        <v>0</v>
      </c>
      <c r="W786" s="2">
        <f t="shared" si="664"/>
        <v>0.12168664158866241</v>
      </c>
      <c r="Y786" s="2">
        <f t="shared" si="665"/>
        <v>0.66258420085731784</v>
      </c>
      <c r="Z786" s="1">
        <f t="array" ref="Z786">SUM(IF(Town!$AR$3:$AR$171=$BG786,IF(Town!$AK$3:$AK$171=$BC786,Town!P$3:P$171,0),0))+SUM(IF($BG$1844:$BG$1853=$BG786,IF($BC$1844:$BC$1853=$BC786,Z$1844:Z$1853,0),0))</f>
        <v>2466</v>
      </c>
      <c r="AC786" s="1">
        <f t="array" ref="AC786">SUM(IF(Town!$AR$3:$AR$171=$BG786,IF(Town!$AK$3:$AK$171=$BC786,Town!S$3:S$171,0),0))+SUM(IF($BG$1844:$BG$1853=$BG786,IF($BC$1844:$BC$1853=$BC786,AC$1844:AC$1853,0),0))</f>
        <v>1391</v>
      </c>
      <c r="AD786" s="1">
        <f t="array" ref="AD786">SUM(IF(Town!$AR$3:$AR$171=$BG786,IF(Town!$AK$3:$AK$171=$BC786,Town!T$3:T$171,0),0))+SUM(IF($BG$1844:$BG$1853=$BG786,IF($BC$1844:$BC$1853=$BC786,AD$1844:AD$1853,0),0))</f>
        <v>7343</v>
      </c>
      <c r="AE786" s="1">
        <f t="array" ref="AE786">SUM(IF(Town!$AR$3:$AR$171=$BG786,IF(Town!$AK$3:$AK$171=$BC786,Town!U$3:U$171,0),0))+SUM(IF($BG$1844:$BG$1853=$BG786,IF($BC$1844:$BC$1853=$BC786,AE$1844:AE$1853,0),0))</f>
        <v>107</v>
      </c>
      <c r="AI786" s="1">
        <f t="array" ref="AI786">SUM(IF(Town!$AR$3:$AR$171=$BG786,IF(Town!$AK$3:$AK$171=$BC786,Town!Y$3:Y$171,0),0))+SUM(IF($BG$1844:$BG$1853=$BG786,IF($BC$1844:$BC$1853=$BC786,AI$1844:AI$1853,0),0))</f>
        <v>124</v>
      </c>
      <c r="BA786" t="str">
        <f t="shared" si="666"/>
        <v>New Haven CD5</v>
      </c>
      <c r="BC786">
        <v>5</v>
      </c>
      <c r="BE786" s="97">
        <v>9</v>
      </c>
      <c r="BF786" s="99"/>
      <c r="BG786">
        <v>9009</v>
      </c>
      <c r="BH786">
        <f t="shared" si="667"/>
        <v>900905</v>
      </c>
      <c r="BJ786" t="s">
        <v>3279</v>
      </c>
    </row>
    <row r="787" spans="1:62">
      <c r="BF787" s="99"/>
      <c r="BG787"/>
    </row>
    <row r="788" spans="1:62">
      <c r="A788" s="48" t="s">
        <v>2774</v>
      </c>
      <c r="B788" s="9"/>
      <c r="C788" s="54"/>
      <c r="D788" s="54"/>
      <c r="E788" s="54"/>
      <c r="F788" s="54"/>
      <c r="G788" s="54"/>
      <c r="H788" s="54"/>
      <c r="I788" s="54"/>
      <c r="J788" s="54"/>
      <c r="K788" s="54"/>
      <c r="L788" s="54"/>
      <c r="M788" s="55"/>
      <c r="N788" s="54"/>
      <c r="O788" s="54"/>
      <c r="P788" s="54"/>
      <c r="Q788" s="49"/>
      <c r="S788" s="49"/>
      <c r="T788" s="54"/>
      <c r="U788" s="54"/>
      <c r="V788" s="54"/>
      <c r="W788" s="54"/>
      <c r="X788" s="54"/>
      <c r="Y788" s="54"/>
      <c r="Z788" s="49"/>
      <c r="AA788" s="49"/>
      <c r="AB788" s="49"/>
      <c r="AC788" s="49"/>
      <c r="AD788" s="49"/>
      <c r="AE788" s="49"/>
      <c r="AF788" s="49"/>
      <c r="AG788" s="49"/>
      <c r="AH788" s="49"/>
      <c r="AI788" s="49"/>
      <c r="AJ788" s="49"/>
      <c r="AK788" s="49"/>
      <c r="AL788" s="49"/>
      <c r="AM788" s="49"/>
      <c r="AN788" s="49"/>
      <c r="AO788" s="49"/>
      <c r="AP788" s="49"/>
      <c r="AQ788" s="49"/>
      <c r="AR788" s="49"/>
      <c r="AS788" s="56"/>
      <c r="AT788" s="56"/>
      <c r="AU788" s="56"/>
      <c r="AV788" s="56"/>
      <c r="AW788" s="54"/>
      <c r="AX788" s="54"/>
      <c r="AY788" s="54"/>
      <c r="AZ788" s="54"/>
      <c r="BA788" s="9"/>
      <c r="BB788" s="9"/>
      <c r="BC788" s="9"/>
      <c r="BF788" s="99"/>
      <c r="BG788"/>
    </row>
    <row r="789" spans="1:62">
      <c r="A789" s="9" t="s">
        <v>1763</v>
      </c>
      <c r="B789" s="9" t="s">
        <v>626</v>
      </c>
      <c r="C789" s="1">
        <f t="shared" ref="C789:C797" si="668">SUM(Z789:AQ789)</f>
        <v>22625</v>
      </c>
      <c r="D789" s="1"/>
      <c r="E789" s="1"/>
      <c r="F789" s="1"/>
      <c r="G789" s="1"/>
      <c r="H789" s="1"/>
      <c r="I789" s="1"/>
      <c r="J789" s="1"/>
      <c r="K789" s="1"/>
      <c r="L789" s="1"/>
      <c r="M789" s="7">
        <f>RANK(Z789,(Z789:AB789,AC789:AQ789))</f>
        <v>4</v>
      </c>
      <c r="N789" s="7">
        <f>RANK(AA789,(Z789:AB789,AC789:AQ789))</f>
        <v>5</v>
      </c>
      <c r="O789" s="7">
        <f>IF(AB789&gt;0,RANK(AB789,(Z789:AB789,AC789:AQ789)),0)</f>
        <v>2</v>
      </c>
      <c r="P789" s="7"/>
      <c r="Q789" s="1">
        <f t="shared" ref="Q789:Q820" si="669">MAX(Z789:AG789)-LARGE(Z789:AG789,2)</f>
        <v>1867</v>
      </c>
      <c r="R789" s="2">
        <f t="shared" ref="R789:R820" si="670">Q789/C789</f>
        <v>8.2519337016574587E-2</v>
      </c>
      <c r="S789" s="2"/>
      <c r="T789" s="2">
        <f t="shared" ref="T789:T797" si="671">IF($C789=0,"-",Z789/$C789)</f>
        <v>7.9823204419889507E-2</v>
      </c>
      <c r="U789" s="2">
        <f t="shared" ref="U789:U797" si="672">IF($C789=0,"-",AA789/$C789)</f>
        <v>1.5558011049723756E-2</v>
      </c>
      <c r="V789" s="2">
        <f t="shared" ref="V789:V797" si="673">IF($C789=0,"-",AB789/$C789)</f>
        <v>0.29370165745856353</v>
      </c>
      <c r="W789" s="2">
        <f t="shared" ref="W789:W845" si="674">IF($C789=0,"-",AC789/$C789)</f>
        <v>0.21507182320441989</v>
      </c>
      <c r="X789" s="2">
        <f t="shared" ref="X789:X845" si="675">IF($C789=0,"-",AD789/$C789)</f>
        <v>0.37622099447513813</v>
      </c>
      <c r="Y789" s="2">
        <f t="shared" ref="Y789:Y820" si="676">IF(C789=0,"-",(1-T789-U789-V789-W789-X789))</f>
        <v>1.9624309392265227E-2</v>
      </c>
      <c r="Z789" s="49">
        <v>1806</v>
      </c>
      <c r="AA789" s="49">
        <v>352</v>
      </c>
      <c r="AB789" s="49">
        <v>6645</v>
      </c>
      <c r="AC789" s="49">
        <v>4866</v>
      </c>
      <c r="AD789" s="49">
        <v>8512</v>
      </c>
      <c r="AE789" s="49">
        <v>263</v>
      </c>
      <c r="AF789" s="49">
        <v>24</v>
      </c>
      <c r="AG789" s="49">
        <v>22</v>
      </c>
      <c r="AH789" s="49">
        <v>83</v>
      </c>
      <c r="AI789" s="49"/>
      <c r="AJ789" s="49"/>
      <c r="AK789" s="49"/>
      <c r="AL789" s="49">
        <v>27</v>
      </c>
      <c r="AM789" s="49"/>
      <c r="AN789" s="49">
        <v>14</v>
      </c>
      <c r="AO789" s="49">
        <v>6</v>
      </c>
      <c r="AP789" s="49"/>
      <c r="AQ789" s="49">
        <v>5</v>
      </c>
      <c r="AR789" s="49"/>
      <c r="AS789" s="56"/>
      <c r="AT789" s="56"/>
      <c r="AU789" s="56"/>
      <c r="AV789" s="56"/>
      <c r="AW789" s="54"/>
      <c r="AX789" s="54"/>
      <c r="AY789" s="54"/>
      <c r="AZ789" s="54"/>
      <c r="BA789" t="str">
        <f t="shared" ref="BA789:BA820" si="677">A789&amp;" "&amp;"CD"&amp;BC789</f>
        <v>Alachua CD3</v>
      </c>
      <c r="BB789" s="9"/>
      <c r="BC789" s="9">
        <v>3</v>
      </c>
      <c r="BE789" s="97">
        <v>12</v>
      </c>
      <c r="BF789" s="99"/>
      <c r="BG789">
        <v>12001</v>
      </c>
      <c r="BH789">
        <f t="shared" ref="BH789:BH845" si="678">BG789*100+BC789</f>
        <v>1200103</v>
      </c>
      <c r="BJ789" t="s">
        <v>3279</v>
      </c>
    </row>
    <row r="790" spans="1:62">
      <c r="A790" s="9" t="s">
        <v>1763</v>
      </c>
      <c r="B790" s="9" t="s">
        <v>626</v>
      </c>
      <c r="C790" s="1">
        <f t="shared" si="668"/>
        <v>1711</v>
      </c>
      <c r="D790" s="1"/>
      <c r="E790" s="1"/>
      <c r="F790" s="1"/>
      <c r="G790" s="1"/>
      <c r="H790" s="1"/>
      <c r="I790" s="1"/>
      <c r="J790" s="1"/>
      <c r="K790" s="1"/>
      <c r="L790" s="1"/>
      <c r="M790" s="7">
        <f>RANK(Z790,(Z790:AB790,AC790:AQ790))</f>
        <v>4</v>
      </c>
      <c r="N790" s="7">
        <f>RANK(AA790,(Z790:AB790,AC790:AQ790))</f>
        <v>5</v>
      </c>
      <c r="O790" s="7">
        <f>IF(AB790&gt;0,RANK(AB790,(Z790:AB790,AC790:AQ790)),0)</f>
        <v>2</v>
      </c>
      <c r="P790" s="7"/>
      <c r="Q790" s="1">
        <f t="shared" si="669"/>
        <v>366</v>
      </c>
      <c r="R790" s="2">
        <f t="shared" si="670"/>
        <v>0.21390999415546463</v>
      </c>
      <c r="S790" s="2"/>
      <c r="T790" s="2">
        <f t="shared" si="671"/>
        <v>6.4874342489772058E-2</v>
      </c>
      <c r="U790" s="2">
        <f t="shared" si="672"/>
        <v>1.9871420222092345E-2</v>
      </c>
      <c r="V790" s="2">
        <f t="shared" si="673"/>
        <v>0.23085914669783753</v>
      </c>
      <c r="W790" s="2">
        <f t="shared" si="674"/>
        <v>0.21390999415546463</v>
      </c>
      <c r="X790" s="2">
        <f t="shared" si="675"/>
        <v>0.44476914085330216</v>
      </c>
      <c r="Y790" s="2">
        <f t="shared" si="676"/>
        <v>2.5715955581531225E-2</v>
      </c>
      <c r="Z790" s="49">
        <v>111</v>
      </c>
      <c r="AA790" s="49">
        <v>34</v>
      </c>
      <c r="AB790" s="49">
        <v>395</v>
      </c>
      <c r="AC790" s="49">
        <v>366</v>
      </c>
      <c r="AD790" s="49">
        <v>761</v>
      </c>
      <c r="AE790" s="49">
        <v>21</v>
      </c>
      <c r="AF790" s="49">
        <v>1</v>
      </c>
      <c r="AG790" s="49">
        <v>3</v>
      </c>
      <c r="AH790" s="49">
        <v>12</v>
      </c>
      <c r="AI790" s="49"/>
      <c r="AJ790" s="49"/>
      <c r="AK790" s="49"/>
      <c r="AL790" s="49">
        <v>2</v>
      </c>
      <c r="AM790" s="49"/>
      <c r="AN790" s="49">
        <v>2</v>
      </c>
      <c r="AO790" s="49">
        <v>2</v>
      </c>
      <c r="AP790" s="49"/>
      <c r="AQ790" s="49">
        <v>1</v>
      </c>
      <c r="AR790" s="49"/>
      <c r="AS790" s="56"/>
      <c r="AT790" s="56"/>
      <c r="AU790" s="56"/>
      <c r="AV790" s="56"/>
      <c r="AW790" s="54"/>
      <c r="AX790" s="54"/>
      <c r="AY790" s="54"/>
      <c r="AZ790" s="54"/>
      <c r="BA790" t="str">
        <f t="shared" si="677"/>
        <v>Alachua CD5</v>
      </c>
      <c r="BB790" s="9"/>
      <c r="BC790" s="9">
        <v>5</v>
      </c>
      <c r="BE790" s="97">
        <v>12</v>
      </c>
      <c r="BF790" s="99"/>
      <c r="BG790" s="198">
        <v>12001</v>
      </c>
      <c r="BH790">
        <f t="shared" si="678"/>
        <v>1200105</v>
      </c>
      <c r="BJ790" t="s">
        <v>3279</v>
      </c>
    </row>
    <row r="791" spans="1:62">
      <c r="A791" s="9" t="s">
        <v>852</v>
      </c>
      <c r="B791" s="9" t="s">
        <v>626</v>
      </c>
      <c r="C791" s="1">
        <f t="shared" si="668"/>
        <v>11700</v>
      </c>
      <c r="D791" s="1"/>
      <c r="E791" s="1"/>
      <c r="F791" s="1"/>
      <c r="G791" s="1"/>
      <c r="H791" s="1"/>
      <c r="I791" s="1"/>
      <c r="J791" s="1"/>
      <c r="K791" s="1"/>
      <c r="L791" s="1"/>
      <c r="M791" s="7">
        <f>RANK(Z791,(Z791:AB791,AC791:AQ791))</f>
        <v>4</v>
      </c>
      <c r="N791" s="7">
        <f>RANK(AA791,(Z791:AB791,AC791:AQ791))</f>
        <v>5</v>
      </c>
      <c r="O791" s="7">
        <f>IF(AB791&gt;0,RANK(AB791,(Z791:AB791,AC791:AQ791)),0)</f>
        <v>2</v>
      </c>
      <c r="P791" s="7"/>
      <c r="Q791" s="1">
        <f t="shared" si="669"/>
        <v>2833</v>
      </c>
      <c r="R791" s="2">
        <f t="shared" si="670"/>
        <v>0.24213675213675215</v>
      </c>
      <c r="S791" s="2"/>
      <c r="T791" s="2">
        <f t="shared" si="671"/>
        <v>5.9829059829059832E-2</v>
      </c>
      <c r="U791" s="2">
        <f t="shared" si="672"/>
        <v>1.7264957264957265E-2</v>
      </c>
      <c r="V791" s="2">
        <f t="shared" si="673"/>
        <v>0.25769230769230766</v>
      </c>
      <c r="W791" s="2">
        <f t="shared" si="674"/>
        <v>0.14811965811965813</v>
      </c>
      <c r="X791" s="2">
        <f t="shared" si="675"/>
        <v>0.49982905982905984</v>
      </c>
      <c r="Y791" s="2">
        <f t="shared" si="676"/>
        <v>1.7264957264957304E-2</v>
      </c>
      <c r="Z791" s="49">
        <v>700</v>
      </c>
      <c r="AA791" s="49">
        <v>202</v>
      </c>
      <c r="AB791" s="49">
        <v>3015</v>
      </c>
      <c r="AC791" s="49">
        <v>1733</v>
      </c>
      <c r="AD791" s="49">
        <v>5848</v>
      </c>
      <c r="AE791" s="49">
        <v>113</v>
      </c>
      <c r="AF791" s="49">
        <v>12</v>
      </c>
      <c r="AG791" s="49">
        <v>18</v>
      </c>
      <c r="AH791" s="49">
        <v>29</v>
      </c>
      <c r="AI791" s="49"/>
      <c r="AJ791" s="49"/>
      <c r="AK791" s="49"/>
      <c r="AL791" s="49">
        <v>4</v>
      </c>
      <c r="AM791" s="49"/>
      <c r="AN791" s="49">
        <v>16</v>
      </c>
      <c r="AO791" s="49">
        <v>8</v>
      </c>
      <c r="AP791" s="49"/>
      <c r="AQ791" s="49">
        <v>2</v>
      </c>
      <c r="AR791" s="49"/>
      <c r="AS791" s="56"/>
      <c r="AT791" s="56"/>
      <c r="AU791" s="56"/>
      <c r="AV791" s="56"/>
      <c r="AW791" s="54"/>
      <c r="AX791" s="54"/>
      <c r="AY791" s="54"/>
      <c r="AZ791" s="54"/>
      <c r="BA791" t="str">
        <f t="shared" si="677"/>
        <v>Broward CD20</v>
      </c>
      <c r="BB791" s="9"/>
      <c r="BC791" s="9">
        <v>20</v>
      </c>
      <c r="BE791" s="97">
        <v>12</v>
      </c>
      <c r="BF791" s="99"/>
      <c r="BG791" s="198">
        <v>12011</v>
      </c>
      <c r="BH791">
        <f t="shared" si="678"/>
        <v>1201120</v>
      </c>
      <c r="BJ791" t="s">
        <v>3279</v>
      </c>
    </row>
    <row r="792" spans="1:62">
      <c r="A792" s="9" t="s">
        <v>852</v>
      </c>
      <c r="B792" s="9" t="s">
        <v>626</v>
      </c>
      <c r="C792" s="1">
        <f t="shared" si="668"/>
        <v>19802</v>
      </c>
      <c r="D792" s="1"/>
      <c r="E792" s="1"/>
      <c r="F792" s="1"/>
      <c r="G792" s="1"/>
      <c r="H792" s="1"/>
      <c r="I792" s="1"/>
      <c r="J792" s="1"/>
      <c r="K792" s="1"/>
      <c r="L792" s="1"/>
      <c r="M792" s="7">
        <f>RANK(Z792,(Z792:AB792,AC792:AQ792))</f>
        <v>4</v>
      </c>
      <c r="N792" s="7">
        <f>RANK(AA792,(Z792:AB792,AC792:AQ792))</f>
        <v>5</v>
      </c>
      <c r="O792" s="7">
        <f>IF(AB792&gt;0,RANK(AB792,(Z792:AB792,AC792:AQ792)),0)</f>
        <v>2</v>
      </c>
      <c r="P792" s="7"/>
      <c r="Q792" s="1">
        <f t="shared" si="669"/>
        <v>5827</v>
      </c>
      <c r="R792" s="2">
        <f t="shared" si="670"/>
        <v>0.29426320573679426</v>
      </c>
      <c r="S792" s="2"/>
      <c r="T792" s="2">
        <f t="shared" si="671"/>
        <v>7.1608928391071608E-2</v>
      </c>
      <c r="U792" s="2">
        <f t="shared" si="672"/>
        <v>9.6454903545096452E-3</v>
      </c>
      <c r="V792" s="2">
        <f t="shared" si="673"/>
        <v>0.24133925866074135</v>
      </c>
      <c r="W792" s="2">
        <f t="shared" si="674"/>
        <v>0.1324108675891324</v>
      </c>
      <c r="X792" s="2">
        <f t="shared" si="675"/>
        <v>0.53560246439753556</v>
      </c>
      <c r="Y792" s="2">
        <f t="shared" si="676"/>
        <v>9.3929906070094882E-3</v>
      </c>
      <c r="Z792" s="49">
        <v>1418</v>
      </c>
      <c r="AA792" s="49">
        <v>191</v>
      </c>
      <c r="AB792" s="49">
        <v>4779</v>
      </c>
      <c r="AC792" s="49">
        <v>2622</v>
      </c>
      <c r="AD792" s="49">
        <v>10606</v>
      </c>
      <c r="AE792" s="49">
        <v>100</v>
      </c>
      <c r="AF792" s="49">
        <v>17</v>
      </c>
      <c r="AG792" s="49">
        <v>16</v>
      </c>
      <c r="AH792" s="49">
        <v>27</v>
      </c>
      <c r="AI792" s="49"/>
      <c r="AJ792" s="49"/>
      <c r="AK792" s="49"/>
      <c r="AL792" s="49">
        <v>10</v>
      </c>
      <c r="AM792" s="49"/>
      <c r="AN792" s="49">
        <v>10</v>
      </c>
      <c r="AO792" s="49">
        <v>3</v>
      </c>
      <c r="AP792" s="49"/>
      <c r="AQ792" s="49">
        <v>3</v>
      </c>
      <c r="AR792" s="56"/>
      <c r="AS792" s="56"/>
      <c r="AT792" s="54"/>
      <c r="AU792" s="56"/>
      <c r="AV792" s="56"/>
      <c r="AW792" s="54"/>
      <c r="AX792" s="54"/>
      <c r="AY792" s="54"/>
      <c r="AZ792" s="9"/>
      <c r="BA792" t="str">
        <f t="shared" si="677"/>
        <v>Broward CD21</v>
      </c>
      <c r="BB792" s="9"/>
      <c r="BC792" s="9">
        <v>21</v>
      </c>
      <c r="BD792" s="64"/>
      <c r="BE792" s="97">
        <v>12</v>
      </c>
      <c r="BF792" s="99"/>
      <c r="BG792" s="198">
        <v>12011</v>
      </c>
      <c r="BH792">
        <f t="shared" si="678"/>
        <v>1201121</v>
      </c>
      <c r="BJ792" t="s">
        <v>3279</v>
      </c>
    </row>
    <row r="793" spans="1:62">
      <c r="A793" s="9" t="s">
        <v>852</v>
      </c>
      <c r="B793" s="9" t="s">
        <v>626</v>
      </c>
      <c r="C793" s="1">
        <f t="shared" si="668"/>
        <v>32760</v>
      </c>
      <c r="D793" s="1"/>
      <c r="E793" s="1"/>
      <c r="F793" s="1"/>
      <c r="G793" s="1"/>
      <c r="H793" s="1"/>
      <c r="I793" s="1"/>
      <c r="J793" s="1"/>
      <c r="K793" s="1"/>
      <c r="L793" s="1"/>
      <c r="M793" s="7">
        <f>RANK(Z793,(Z793:AB793,AC793:AQ793))</f>
        <v>4</v>
      </c>
      <c r="N793" s="7">
        <f>RANK(AA793,(Z793:AB793,AC793:AQ793))</f>
        <v>5</v>
      </c>
      <c r="O793" s="7">
        <f>IF(AB793&gt;0,RANK(AB793,(Z793:AB793,AC793:AQ793)),0)</f>
        <v>2</v>
      </c>
      <c r="P793" s="7"/>
      <c r="Q793" s="1">
        <f t="shared" si="669"/>
        <v>10334</v>
      </c>
      <c r="R793" s="2">
        <f t="shared" si="670"/>
        <v>0.31544566544566544</v>
      </c>
      <c r="S793" s="2"/>
      <c r="T793" s="2">
        <f t="shared" si="671"/>
        <v>9.2032967032967039E-2</v>
      </c>
      <c r="U793" s="2">
        <f t="shared" si="672"/>
        <v>1.2301587301587301E-2</v>
      </c>
      <c r="V793" s="2">
        <f t="shared" si="673"/>
        <v>0.23360805860805861</v>
      </c>
      <c r="W793" s="2">
        <f t="shared" si="674"/>
        <v>0.10332722832722832</v>
      </c>
      <c r="X793" s="2">
        <f t="shared" si="675"/>
        <v>0.5490537240537241</v>
      </c>
      <c r="Y793" s="2">
        <f t="shared" si="676"/>
        <v>9.6764346764347531E-3</v>
      </c>
      <c r="Z793" s="49">
        <v>3015</v>
      </c>
      <c r="AA793" s="49">
        <v>403</v>
      </c>
      <c r="AB793" s="49">
        <v>7653</v>
      </c>
      <c r="AC793" s="49">
        <v>3385</v>
      </c>
      <c r="AD793" s="49">
        <v>17987</v>
      </c>
      <c r="AE793" s="49">
        <v>140</v>
      </c>
      <c r="AF793" s="49">
        <v>34</v>
      </c>
      <c r="AG793" s="49">
        <v>35</v>
      </c>
      <c r="AH793" s="49">
        <v>51</v>
      </c>
      <c r="AI793" s="49"/>
      <c r="AJ793" s="49"/>
      <c r="AK793" s="49"/>
      <c r="AL793" s="49">
        <v>33</v>
      </c>
      <c r="AM793" s="49"/>
      <c r="AN793" s="49">
        <v>10</v>
      </c>
      <c r="AO793" s="49">
        <v>10</v>
      </c>
      <c r="AP793" s="49"/>
      <c r="AQ793" s="49">
        <v>4</v>
      </c>
      <c r="AR793" s="56"/>
      <c r="AS793" s="56"/>
      <c r="AT793" s="54"/>
      <c r="AU793" s="56"/>
      <c r="AV793" s="56"/>
      <c r="AW793" s="54"/>
      <c r="AX793" s="54"/>
      <c r="AY793" s="54"/>
      <c r="AZ793" s="9"/>
      <c r="BA793" t="str">
        <f t="shared" si="677"/>
        <v>Broward CD22</v>
      </c>
      <c r="BB793" s="9"/>
      <c r="BC793" s="9">
        <v>22</v>
      </c>
      <c r="BD793" s="64"/>
      <c r="BE793" s="97">
        <v>12</v>
      </c>
      <c r="BF793" s="99"/>
      <c r="BG793" s="198">
        <v>12011</v>
      </c>
      <c r="BH793">
        <f t="shared" si="678"/>
        <v>1201122</v>
      </c>
      <c r="BJ793" t="s">
        <v>3279</v>
      </c>
    </row>
    <row r="794" spans="1:62">
      <c r="A794" s="9" t="s">
        <v>852</v>
      </c>
      <c r="B794" s="9" t="s">
        <v>626</v>
      </c>
      <c r="C794" s="1">
        <f t="shared" si="668"/>
        <v>35491</v>
      </c>
      <c r="D794" s="1"/>
      <c r="E794" s="1"/>
      <c r="F794" s="1"/>
      <c r="G794" s="1"/>
      <c r="H794" s="1"/>
      <c r="I794" s="1"/>
      <c r="J794" s="1"/>
      <c r="K794" s="1"/>
      <c r="L794" s="1"/>
      <c r="M794" s="7">
        <f>RANK(Z794,(Z794:AB794,AC794:AQ794))</f>
        <v>4</v>
      </c>
      <c r="N794" s="7">
        <f>RANK(AA794,(Z794:AB794,AC794:AQ794))</f>
        <v>5</v>
      </c>
      <c r="O794" s="7">
        <f>IF(AB794&gt;0,RANK(AB794,(Z794:AB794,AC794:AQ794)),0)</f>
        <v>2</v>
      </c>
      <c r="P794" s="7"/>
      <c r="Q794" s="1">
        <f t="shared" si="669"/>
        <v>4577</v>
      </c>
      <c r="R794" s="2">
        <f t="shared" si="670"/>
        <v>0.12896227212532754</v>
      </c>
      <c r="S794" s="2"/>
      <c r="T794" s="2">
        <f t="shared" si="671"/>
        <v>6.3509058634583421E-2</v>
      </c>
      <c r="U794" s="2">
        <f t="shared" si="672"/>
        <v>1.1636752979628639E-2</v>
      </c>
      <c r="V794" s="2">
        <f t="shared" si="673"/>
        <v>0.32295511538136429</v>
      </c>
      <c r="W794" s="2">
        <f t="shared" si="674"/>
        <v>0.13972556422755064</v>
      </c>
      <c r="X794" s="2">
        <f t="shared" si="675"/>
        <v>0.45191738750669186</v>
      </c>
      <c r="Y794" s="2">
        <f t="shared" si="676"/>
        <v>1.0256121270181051E-2</v>
      </c>
      <c r="Z794" s="49">
        <v>2254</v>
      </c>
      <c r="AA794" s="49">
        <v>413</v>
      </c>
      <c r="AB794" s="49">
        <v>11462</v>
      </c>
      <c r="AC794" s="49">
        <v>4959</v>
      </c>
      <c r="AD794" s="49">
        <v>16039</v>
      </c>
      <c r="AE794" s="49">
        <v>167</v>
      </c>
      <c r="AF794" s="49">
        <v>34</v>
      </c>
      <c r="AG794" s="49">
        <v>25</v>
      </c>
      <c r="AH794" s="49">
        <v>72</v>
      </c>
      <c r="AI794" s="49"/>
      <c r="AJ794" s="49"/>
      <c r="AK794" s="49"/>
      <c r="AL794" s="49">
        <v>31</v>
      </c>
      <c r="AM794" s="49"/>
      <c r="AN794" s="49">
        <v>20</v>
      </c>
      <c r="AO794" s="49">
        <v>12</v>
      </c>
      <c r="AP794" s="49"/>
      <c r="AQ794" s="49">
        <v>3</v>
      </c>
      <c r="AR794" s="56"/>
      <c r="AS794" s="56"/>
      <c r="AT794" s="54"/>
      <c r="AU794" s="56"/>
      <c r="AV794" s="56"/>
      <c r="AW794" s="54"/>
      <c r="AX794" s="54"/>
      <c r="AY794" s="54"/>
      <c r="AZ794" s="9"/>
      <c r="BA794" t="str">
        <f t="shared" si="677"/>
        <v>Broward CD23</v>
      </c>
      <c r="BB794" s="9"/>
      <c r="BC794" s="9">
        <v>23</v>
      </c>
      <c r="BD794" s="64"/>
      <c r="BE794" s="97">
        <v>12</v>
      </c>
      <c r="BF794" s="99"/>
      <c r="BG794" s="198">
        <v>12011</v>
      </c>
      <c r="BH794">
        <f t="shared" si="678"/>
        <v>1201123</v>
      </c>
      <c r="BJ794" t="s">
        <v>3279</v>
      </c>
    </row>
    <row r="795" spans="1:62">
      <c r="A795" s="9" t="s">
        <v>852</v>
      </c>
      <c r="B795" s="9" t="s">
        <v>626</v>
      </c>
      <c r="C795" s="1">
        <f t="shared" si="668"/>
        <v>3126</v>
      </c>
      <c r="D795" s="1"/>
      <c r="E795" s="1"/>
      <c r="F795" s="1"/>
      <c r="G795" s="1"/>
      <c r="H795" s="1"/>
      <c r="I795" s="1"/>
      <c r="J795" s="1"/>
      <c r="K795" s="1"/>
      <c r="L795" s="1"/>
      <c r="M795" s="7">
        <f>RANK(Z795,(Z795:AB795,AC795:AQ795))</f>
        <v>4</v>
      </c>
      <c r="N795" s="7">
        <f>RANK(AA795,(Z795:AB795,AC795:AQ795))</f>
        <v>6</v>
      </c>
      <c r="O795" s="7">
        <f>IF(AB795&gt;0,RANK(AB795,(Z795:AB795,AC795:AQ795)),0)</f>
        <v>1</v>
      </c>
      <c r="P795" s="7"/>
      <c r="Q795" s="1">
        <f t="shared" si="669"/>
        <v>300</v>
      </c>
      <c r="R795" s="2">
        <f t="shared" si="670"/>
        <v>9.5969289827255277E-2</v>
      </c>
      <c r="S795" s="2"/>
      <c r="T795" s="2">
        <f t="shared" si="671"/>
        <v>4.6385156749840048E-2</v>
      </c>
      <c r="U795" s="2">
        <f t="shared" si="672"/>
        <v>1.3755598208573257E-2</v>
      </c>
      <c r="V795" s="2">
        <f t="shared" si="673"/>
        <v>0.42898272552783112</v>
      </c>
      <c r="W795" s="2">
        <f t="shared" si="674"/>
        <v>0.15738963531669867</v>
      </c>
      <c r="X795" s="2">
        <f t="shared" si="675"/>
        <v>0.33301343570057579</v>
      </c>
      <c r="Y795" s="2">
        <f t="shared" si="676"/>
        <v>2.0473448496481084E-2</v>
      </c>
      <c r="Z795" s="49">
        <v>145</v>
      </c>
      <c r="AA795" s="49">
        <v>43</v>
      </c>
      <c r="AB795" s="49">
        <v>1341</v>
      </c>
      <c r="AC795" s="49">
        <v>492</v>
      </c>
      <c r="AD795" s="49">
        <v>1041</v>
      </c>
      <c r="AE795" s="49">
        <v>44</v>
      </c>
      <c r="AF795" s="49">
        <v>1</v>
      </c>
      <c r="AG795" s="49">
        <v>3</v>
      </c>
      <c r="AH795" s="49">
        <v>6</v>
      </c>
      <c r="AI795" s="49"/>
      <c r="AJ795" s="49"/>
      <c r="AK795" s="49"/>
      <c r="AL795" s="49">
        <v>5</v>
      </c>
      <c r="AM795" s="49"/>
      <c r="AN795" s="49">
        <v>0</v>
      </c>
      <c r="AO795" s="49">
        <v>4</v>
      </c>
      <c r="AP795" s="49"/>
      <c r="AQ795" s="49">
        <v>1</v>
      </c>
      <c r="AR795" s="56"/>
      <c r="AS795" s="56"/>
      <c r="AT795" s="54"/>
      <c r="AU795" s="56"/>
      <c r="AV795" s="56"/>
      <c r="AW795" s="54"/>
      <c r="AX795" s="54"/>
      <c r="AY795" s="54"/>
      <c r="AZ795" s="9"/>
      <c r="BA795" t="str">
        <f t="shared" si="677"/>
        <v>Broward CD24</v>
      </c>
      <c r="BB795" s="9"/>
      <c r="BC795" s="9">
        <v>24</v>
      </c>
      <c r="BD795" s="64"/>
      <c r="BE795" s="97">
        <v>12</v>
      </c>
      <c r="BF795" s="99"/>
      <c r="BG795" s="198">
        <v>12011</v>
      </c>
      <c r="BH795">
        <f t="shared" si="678"/>
        <v>1201124</v>
      </c>
      <c r="BJ795" t="s">
        <v>3279</v>
      </c>
    </row>
    <row r="796" spans="1:62">
      <c r="A796" s="9" t="s">
        <v>852</v>
      </c>
      <c r="B796" s="9" t="s">
        <v>626</v>
      </c>
      <c r="C796" s="1">
        <f t="shared" si="668"/>
        <v>5555</v>
      </c>
      <c r="D796" s="1"/>
      <c r="E796" s="1"/>
      <c r="F796" s="1"/>
      <c r="G796" s="1"/>
      <c r="H796" s="1"/>
      <c r="I796" s="1"/>
      <c r="J796" s="1"/>
      <c r="K796" s="1"/>
      <c r="L796" s="1"/>
      <c r="M796" s="7">
        <f>RANK(Z796,(Z796:AB796,AC796:AQ796))</f>
        <v>4</v>
      </c>
      <c r="N796" s="7">
        <f>RANK(AA796,(Z796:AB796,AC796:AQ796))</f>
        <v>5</v>
      </c>
      <c r="O796" s="7">
        <f>IF(AB796&gt;0,RANK(AB796,(Z796:AB796,AC796:AQ796)),0)</f>
        <v>1</v>
      </c>
      <c r="P796" s="7"/>
      <c r="Q796" s="1">
        <f t="shared" si="669"/>
        <v>736</v>
      </c>
      <c r="R796" s="2">
        <f t="shared" si="670"/>
        <v>0.1324932493249325</v>
      </c>
      <c r="S796" s="2"/>
      <c r="T796" s="2">
        <f t="shared" si="671"/>
        <v>4.8784878487848786E-2</v>
      </c>
      <c r="U796" s="2">
        <f t="shared" si="672"/>
        <v>1.0261026102610262E-2</v>
      </c>
      <c r="V796" s="2">
        <f t="shared" si="673"/>
        <v>0.45796579657965797</v>
      </c>
      <c r="W796" s="2">
        <f t="shared" si="674"/>
        <v>0.14887488748874889</v>
      </c>
      <c r="X796" s="2">
        <f t="shared" si="675"/>
        <v>0.32547254725472546</v>
      </c>
      <c r="Y796" s="2">
        <f t="shared" si="676"/>
        <v>8.6408640864086839E-3</v>
      </c>
      <c r="Z796" s="49">
        <v>271</v>
      </c>
      <c r="AA796" s="49">
        <v>57</v>
      </c>
      <c r="AB796" s="49">
        <v>2544</v>
      </c>
      <c r="AC796" s="49">
        <v>827</v>
      </c>
      <c r="AD796" s="49">
        <v>1808</v>
      </c>
      <c r="AE796" s="49">
        <v>20</v>
      </c>
      <c r="AF796" s="49">
        <v>5</v>
      </c>
      <c r="AG796" s="49">
        <v>5</v>
      </c>
      <c r="AH796" s="49">
        <v>8</v>
      </c>
      <c r="AI796" s="49"/>
      <c r="AJ796" s="49"/>
      <c r="AK796" s="49"/>
      <c r="AL796" s="49">
        <v>5</v>
      </c>
      <c r="AM796" s="49"/>
      <c r="AN796" s="49">
        <v>3</v>
      </c>
      <c r="AO796" s="49">
        <v>1</v>
      </c>
      <c r="AP796" s="49"/>
      <c r="AQ796" s="49">
        <v>1</v>
      </c>
      <c r="AR796" s="56"/>
      <c r="AS796" s="56"/>
      <c r="AT796" s="54"/>
      <c r="AU796" s="56"/>
      <c r="AV796" s="56"/>
      <c r="AW796" s="54"/>
      <c r="AX796" s="54"/>
      <c r="AY796" s="54"/>
      <c r="AZ796" s="9"/>
      <c r="BA796" t="str">
        <f t="shared" si="677"/>
        <v>Broward CD25</v>
      </c>
      <c r="BB796" s="9"/>
      <c r="BC796" s="9">
        <v>25</v>
      </c>
      <c r="BD796" s="64"/>
      <c r="BE796" s="97">
        <v>12</v>
      </c>
      <c r="BF796" s="99"/>
      <c r="BG796" s="198">
        <v>12011</v>
      </c>
      <c r="BH796">
        <f t="shared" si="678"/>
        <v>1201125</v>
      </c>
      <c r="BJ796" t="s">
        <v>3279</v>
      </c>
    </row>
    <row r="797" spans="1:62">
      <c r="A797" s="9" t="s">
        <v>1192</v>
      </c>
      <c r="B797" s="9" t="s">
        <v>626</v>
      </c>
      <c r="C797" s="1">
        <f t="shared" si="668"/>
        <v>33728</v>
      </c>
      <c r="D797" s="1"/>
      <c r="E797" s="1"/>
      <c r="F797" s="1"/>
      <c r="G797" s="1"/>
      <c r="H797" s="1"/>
      <c r="I797" s="1"/>
      <c r="J797" s="1"/>
      <c r="K797" s="1"/>
      <c r="L797" s="1"/>
      <c r="M797" s="7">
        <f>RANK(Z797,(Z797:AB797,AC797:AQ797))</f>
        <v>4</v>
      </c>
      <c r="N797" s="7">
        <f>RANK(AA797,(Z797:AB797,AC797:AQ797))</f>
        <v>5</v>
      </c>
      <c r="O797" s="7">
        <f>IF(AB797&gt;0,RANK(AB797,(Z797:AB797,AC797:AQ797)),0)</f>
        <v>2</v>
      </c>
      <c r="P797" s="7"/>
      <c r="Q797" s="1">
        <f t="shared" si="669"/>
        <v>9777</v>
      </c>
      <c r="R797" s="2">
        <f t="shared" si="670"/>
        <v>0.28987784629981023</v>
      </c>
      <c r="S797" s="2"/>
      <c r="T797" s="2">
        <f t="shared" si="671"/>
        <v>4.064871916508539E-2</v>
      </c>
      <c r="U797" s="2">
        <f t="shared" si="672"/>
        <v>1.1177656546489563E-2</v>
      </c>
      <c r="V797" s="2">
        <f t="shared" si="673"/>
        <v>0.21978771347248577</v>
      </c>
      <c r="W797" s="2">
        <f t="shared" si="674"/>
        <v>0.20668287476280836</v>
      </c>
      <c r="X797" s="2">
        <f t="shared" si="675"/>
        <v>0.509665559772296</v>
      </c>
      <c r="Y797" s="2">
        <f t="shared" si="676"/>
        <v>1.2037476280834847E-2</v>
      </c>
      <c r="Z797" s="49">
        <v>1371</v>
      </c>
      <c r="AA797" s="49">
        <v>377</v>
      </c>
      <c r="AB797" s="49">
        <v>7413</v>
      </c>
      <c r="AC797" s="49">
        <v>6971</v>
      </c>
      <c r="AD797" s="49">
        <v>17190</v>
      </c>
      <c r="AE797" s="49">
        <v>255</v>
      </c>
      <c r="AF797" s="49">
        <v>25</v>
      </c>
      <c r="AG797" s="49">
        <v>23</v>
      </c>
      <c r="AH797" s="49">
        <v>37</v>
      </c>
      <c r="AI797" s="49"/>
      <c r="AJ797" s="49"/>
      <c r="AK797" s="49"/>
      <c r="AL797" s="49">
        <v>41</v>
      </c>
      <c r="AM797" s="49"/>
      <c r="AN797" s="49">
        <v>15</v>
      </c>
      <c r="AO797" s="49">
        <v>9</v>
      </c>
      <c r="AP797" s="49"/>
      <c r="AQ797" s="49">
        <v>1</v>
      </c>
      <c r="AR797" s="56"/>
      <c r="AS797" s="56"/>
      <c r="AT797" s="54"/>
      <c r="AU797" s="56"/>
      <c r="AV797" s="56"/>
      <c r="AW797" s="54"/>
      <c r="AX797" s="54"/>
      <c r="AY797" s="54"/>
      <c r="AZ797" s="9"/>
      <c r="BA797" t="str">
        <f t="shared" si="677"/>
        <v>Clay CD3</v>
      </c>
      <c r="BB797" s="9"/>
      <c r="BC797">
        <v>3</v>
      </c>
      <c r="BD797" s="64"/>
      <c r="BE797" s="97">
        <v>12</v>
      </c>
      <c r="BF797" s="99"/>
      <c r="BG797" s="198">
        <v>12019</v>
      </c>
      <c r="BH797">
        <f t="shared" si="678"/>
        <v>1201903</v>
      </c>
      <c r="BJ797" t="s">
        <v>3279</v>
      </c>
    </row>
    <row r="798" spans="1:62">
      <c r="A798" s="9" t="s">
        <v>1192</v>
      </c>
      <c r="B798" s="9" t="s">
        <v>626</v>
      </c>
      <c r="C798" s="1">
        <f t="shared" ref="C798:C845" si="679">SUM(Z798:AQ798)</f>
        <v>4548</v>
      </c>
      <c r="D798" s="1"/>
      <c r="E798" s="1"/>
      <c r="F798" s="1"/>
      <c r="G798" s="1"/>
      <c r="H798" s="1"/>
      <c r="I798" s="1"/>
      <c r="J798" s="1"/>
      <c r="K798" s="1"/>
      <c r="L798" s="1"/>
      <c r="M798" s="7">
        <f>RANK(Z798,(Z798:AB798,AC798:AQ798))</f>
        <v>4</v>
      </c>
      <c r="N798" s="7">
        <f>RANK(AA798,(Z798:AB798,AC798:AQ798))</f>
        <v>5</v>
      </c>
      <c r="O798" s="7">
        <f>IF(AB798&gt;0,RANK(AB798,(Z798:AB798,AC798:AQ798)),0)</f>
        <v>2</v>
      </c>
      <c r="P798" s="7"/>
      <c r="Q798" s="1">
        <f t="shared" si="669"/>
        <v>1128</v>
      </c>
      <c r="R798" s="2">
        <f t="shared" si="670"/>
        <v>0.24802110817941952</v>
      </c>
      <c r="S798" s="2"/>
      <c r="T798" s="2">
        <f t="shared" ref="T798:T845" si="680">IF($C798=0,"-",Z798/$C798)</f>
        <v>5.9806508355321017E-2</v>
      </c>
      <c r="U798" s="2">
        <f t="shared" ref="U798:U845" si="681">IF($C798=0,"-",AA798/$C798)</f>
        <v>2.1108179419525065E-2</v>
      </c>
      <c r="V798" s="2">
        <f t="shared" ref="V798:V845" si="682">IF($C798=0,"-",AB798/$C798)</f>
        <v>0.23350923482849603</v>
      </c>
      <c r="W798" s="2">
        <f t="shared" si="674"/>
        <v>0.18997361477572558</v>
      </c>
      <c r="X798" s="2">
        <f t="shared" si="675"/>
        <v>0.48153034300791558</v>
      </c>
      <c r="Y798" s="2">
        <f t="shared" si="676"/>
        <v>1.4072119613016743E-2</v>
      </c>
      <c r="Z798" s="49">
        <v>272</v>
      </c>
      <c r="AA798" s="49">
        <v>96</v>
      </c>
      <c r="AB798" s="49">
        <v>1062</v>
      </c>
      <c r="AC798" s="49">
        <v>864</v>
      </c>
      <c r="AD798" s="49">
        <v>2190</v>
      </c>
      <c r="AE798" s="49">
        <v>38</v>
      </c>
      <c r="AF798" s="49">
        <v>7</v>
      </c>
      <c r="AG798" s="49">
        <v>4</v>
      </c>
      <c r="AH798" s="49">
        <v>7</v>
      </c>
      <c r="AI798" s="49"/>
      <c r="AJ798" s="49"/>
      <c r="AK798" s="49"/>
      <c r="AL798" s="49">
        <v>7</v>
      </c>
      <c r="AM798" s="49"/>
      <c r="AN798" s="49">
        <v>1</v>
      </c>
      <c r="AO798" s="49">
        <v>0</v>
      </c>
      <c r="AP798" s="49"/>
      <c r="AQ798" s="49">
        <v>0</v>
      </c>
      <c r="AR798" s="56"/>
      <c r="AS798" s="56"/>
      <c r="AT798" s="54"/>
      <c r="AU798" s="56"/>
      <c r="AV798" s="56"/>
      <c r="AW798" s="54"/>
      <c r="AX798" s="54"/>
      <c r="AY798" s="54"/>
      <c r="AZ798" s="9"/>
      <c r="BA798" t="str">
        <f t="shared" si="677"/>
        <v>Clay CD5</v>
      </c>
      <c r="BB798" s="9"/>
      <c r="BC798">
        <v>5</v>
      </c>
      <c r="BD798" s="64"/>
      <c r="BE798" s="97">
        <v>12</v>
      </c>
      <c r="BF798" s="99"/>
      <c r="BG798" s="198">
        <v>12019</v>
      </c>
      <c r="BH798">
        <f t="shared" si="678"/>
        <v>1201905</v>
      </c>
      <c r="BJ798" t="s">
        <v>3279</v>
      </c>
    </row>
    <row r="799" spans="1:62">
      <c r="A799" s="9" t="s">
        <v>3142</v>
      </c>
      <c r="B799" s="9" t="s">
        <v>626</v>
      </c>
      <c r="C799" s="1">
        <f t="shared" si="679"/>
        <v>39292</v>
      </c>
      <c r="D799" s="1"/>
      <c r="E799" s="1"/>
      <c r="F799" s="1"/>
      <c r="G799" s="1"/>
      <c r="H799" s="1"/>
      <c r="I799" s="1"/>
      <c r="J799" s="1"/>
      <c r="K799" s="1"/>
      <c r="L799" s="1"/>
      <c r="M799" s="7">
        <f>RANK(Z799,(Z799:AB799,AC799:AQ799))</f>
        <v>4</v>
      </c>
      <c r="N799" s="7">
        <f>RANK(AA799,(Z799:AB799,AC799:AQ799))</f>
        <v>5</v>
      </c>
      <c r="O799" s="7">
        <f>IF(AB799&gt;0,RANK(AB799,(Z799:AB799,AC799:AQ799)),0)</f>
        <v>2</v>
      </c>
      <c r="P799" s="7"/>
      <c r="Q799" s="1">
        <f t="shared" si="669"/>
        <v>7755</v>
      </c>
      <c r="R799" s="2">
        <f t="shared" si="670"/>
        <v>0.19736842105263158</v>
      </c>
      <c r="S799" s="2"/>
      <c r="T799" s="2">
        <f t="shared" si="680"/>
        <v>0.12740506973429705</v>
      </c>
      <c r="U799" s="2">
        <f t="shared" si="681"/>
        <v>2.1022091010892804E-2</v>
      </c>
      <c r="V799" s="2">
        <f t="shared" si="682"/>
        <v>0.25206148834368319</v>
      </c>
      <c r="W799" s="2">
        <f t="shared" si="674"/>
        <v>0.14002850453018426</v>
      </c>
      <c r="X799" s="2">
        <f t="shared" si="675"/>
        <v>0.44942990939631478</v>
      </c>
      <c r="Y799" s="2">
        <f t="shared" si="676"/>
        <v>1.0052936984627947E-2</v>
      </c>
      <c r="Z799" s="49">
        <v>5006</v>
      </c>
      <c r="AA799" s="49">
        <v>826</v>
      </c>
      <c r="AB799" s="49">
        <v>9904</v>
      </c>
      <c r="AC799" s="49">
        <v>5502</v>
      </c>
      <c r="AD799" s="49">
        <v>17659</v>
      </c>
      <c r="AE799" s="49">
        <v>228</v>
      </c>
      <c r="AF799" s="49">
        <v>49</v>
      </c>
      <c r="AG799" s="49">
        <v>40</v>
      </c>
      <c r="AH799" s="49">
        <v>33</v>
      </c>
      <c r="AI799" s="49"/>
      <c r="AJ799" s="49"/>
      <c r="AK799" s="49"/>
      <c r="AL799" s="49">
        <v>22</v>
      </c>
      <c r="AM799" s="49"/>
      <c r="AN799" s="49">
        <v>14</v>
      </c>
      <c r="AO799" s="49">
        <v>6</v>
      </c>
      <c r="AP799" s="49"/>
      <c r="AQ799" s="49">
        <v>3</v>
      </c>
      <c r="AR799" s="56"/>
      <c r="AS799" s="56"/>
      <c r="AT799" s="54"/>
      <c r="AU799" s="56"/>
      <c r="AV799" s="56"/>
      <c r="AW799" s="54"/>
      <c r="AX799" s="54"/>
      <c r="AY799" s="54"/>
      <c r="AZ799" s="9"/>
      <c r="BA799" t="str">
        <f t="shared" si="677"/>
        <v>Collier CD19</v>
      </c>
      <c r="BB799" s="9"/>
      <c r="BC799">
        <v>19</v>
      </c>
      <c r="BD799" s="64"/>
      <c r="BE799" s="97">
        <v>12</v>
      </c>
      <c r="BF799" s="99"/>
      <c r="BG799" s="198">
        <v>12021</v>
      </c>
      <c r="BH799">
        <f t="shared" si="678"/>
        <v>1202119</v>
      </c>
      <c r="BJ799" t="s">
        <v>3279</v>
      </c>
    </row>
    <row r="800" spans="1:62">
      <c r="A800" s="9" t="s">
        <v>3142</v>
      </c>
      <c r="B800" s="9" t="s">
        <v>626</v>
      </c>
      <c r="C800" s="1">
        <f t="shared" si="679"/>
        <v>26004</v>
      </c>
      <c r="D800" s="1"/>
      <c r="E800" s="1"/>
      <c r="F800" s="1"/>
      <c r="G800" s="1"/>
      <c r="H800" s="1"/>
      <c r="I800" s="1"/>
      <c r="J800" s="1"/>
      <c r="K800" s="1"/>
      <c r="L800" s="1"/>
      <c r="M800" s="7">
        <f>RANK(Z800,(Z800:AB800,AC800:AQ800))</f>
        <v>4</v>
      </c>
      <c r="N800" s="7">
        <f>RANK(AA800,(Z800:AB800,AC800:AQ800))</f>
        <v>5</v>
      </c>
      <c r="O800" s="7">
        <f>IF(AB800&gt;0,RANK(AB800,(Z800:AB800,AC800:AQ800)),0)</f>
        <v>2</v>
      </c>
      <c r="P800" s="7"/>
      <c r="Q800" s="1">
        <f t="shared" si="669"/>
        <v>6746</v>
      </c>
      <c r="R800" s="2">
        <f t="shared" si="670"/>
        <v>0.25942162744193203</v>
      </c>
      <c r="S800" s="2"/>
      <c r="T800" s="2">
        <f t="shared" si="680"/>
        <v>7.9410859867712666E-2</v>
      </c>
      <c r="U800" s="2">
        <f t="shared" si="681"/>
        <v>1.7381941239809261E-2</v>
      </c>
      <c r="V800" s="2">
        <f t="shared" si="682"/>
        <v>0.21931241347485003</v>
      </c>
      <c r="W800" s="2">
        <f t="shared" si="674"/>
        <v>0.19485463774803877</v>
      </c>
      <c r="X800" s="2">
        <f t="shared" si="675"/>
        <v>0.47873404091678201</v>
      </c>
      <c r="Y800" s="2">
        <f t="shared" si="676"/>
        <v>1.0306106752807243E-2</v>
      </c>
      <c r="Z800" s="49">
        <v>2065</v>
      </c>
      <c r="AA800" s="49">
        <v>452</v>
      </c>
      <c r="AB800" s="49">
        <v>5703</v>
      </c>
      <c r="AC800" s="49">
        <v>5067</v>
      </c>
      <c r="AD800" s="49">
        <v>12449</v>
      </c>
      <c r="AE800" s="49">
        <v>168</v>
      </c>
      <c r="AF800" s="49">
        <v>19</v>
      </c>
      <c r="AG800" s="49">
        <v>22</v>
      </c>
      <c r="AH800" s="49">
        <v>31</v>
      </c>
      <c r="AI800" s="49"/>
      <c r="AJ800" s="49"/>
      <c r="AK800" s="49"/>
      <c r="AL800" s="49">
        <v>18</v>
      </c>
      <c r="AM800" s="49"/>
      <c r="AN800" s="49">
        <v>5</v>
      </c>
      <c r="AO800" s="49">
        <v>2</v>
      </c>
      <c r="AP800" s="49"/>
      <c r="AQ800" s="49">
        <v>3</v>
      </c>
      <c r="AR800" s="56"/>
      <c r="AS800" s="56"/>
      <c r="AT800" s="54"/>
      <c r="AU800" s="56"/>
      <c r="AV800" s="56"/>
      <c r="AW800" s="54"/>
      <c r="AX800" s="54"/>
      <c r="AY800" s="54"/>
      <c r="AZ800" s="9"/>
      <c r="BA800" t="str">
        <f t="shared" si="677"/>
        <v>Collier CD25</v>
      </c>
      <c r="BB800" s="9"/>
      <c r="BC800">
        <v>25</v>
      </c>
      <c r="BD800" s="64"/>
      <c r="BE800" s="97">
        <v>12</v>
      </c>
      <c r="BF800" s="99"/>
      <c r="BG800" s="198">
        <v>12021</v>
      </c>
      <c r="BH800">
        <f t="shared" si="678"/>
        <v>1202125</v>
      </c>
      <c r="BJ800" t="s">
        <v>3279</v>
      </c>
    </row>
    <row r="801" spans="1:62">
      <c r="A801" s="9" t="s">
        <v>3146</v>
      </c>
      <c r="B801" s="9" t="s">
        <v>626</v>
      </c>
      <c r="C801" s="1">
        <f t="shared" si="679"/>
        <v>102008</v>
      </c>
      <c r="D801" s="1"/>
      <c r="E801" s="1"/>
      <c r="F801" s="1"/>
      <c r="G801" s="1"/>
      <c r="H801" s="1"/>
      <c r="I801" s="1"/>
      <c r="J801" s="1"/>
      <c r="K801" s="1"/>
      <c r="L801" s="1"/>
      <c r="M801" s="7">
        <f>RANK(Z801,(Z801:AB801,AC801:AQ801))</f>
        <v>4</v>
      </c>
      <c r="N801" s="7">
        <f>RANK(AA801,(Z801:AB801,AC801:AQ801))</f>
        <v>5</v>
      </c>
      <c r="O801" s="7">
        <f>IF(AB801&gt;0,RANK(AB801,(Z801:AB801,AC801:AQ801)),0)</f>
        <v>2</v>
      </c>
      <c r="P801" s="7"/>
      <c r="Q801" s="1">
        <f t="shared" si="669"/>
        <v>19623</v>
      </c>
      <c r="R801" s="2">
        <f t="shared" si="670"/>
        <v>0.19236726531252452</v>
      </c>
      <c r="S801" s="2"/>
      <c r="T801" s="2">
        <f t="shared" si="680"/>
        <v>5.3486001097953102E-2</v>
      </c>
      <c r="U801" s="2">
        <f t="shared" si="681"/>
        <v>1.4704729040859541E-2</v>
      </c>
      <c r="V801" s="2">
        <f t="shared" si="682"/>
        <v>0.27253744804329072</v>
      </c>
      <c r="W801" s="2">
        <f t="shared" si="674"/>
        <v>0.17929966277154732</v>
      </c>
      <c r="X801" s="2">
        <f t="shared" si="675"/>
        <v>0.46490471335581524</v>
      </c>
      <c r="Y801" s="2">
        <f t="shared" si="676"/>
        <v>1.5067445690534143E-2</v>
      </c>
      <c r="Z801" s="49">
        <v>5456</v>
      </c>
      <c r="AA801" s="49">
        <v>1500</v>
      </c>
      <c r="AB801" s="49">
        <v>27801</v>
      </c>
      <c r="AC801" s="49">
        <v>18290</v>
      </c>
      <c r="AD801" s="49">
        <v>47424</v>
      </c>
      <c r="AE801" s="49">
        <v>959</v>
      </c>
      <c r="AF801" s="49">
        <v>64</v>
      </c>
      <c r="AG801" s="49">
        <v>85</v>
      </c>
      <c r="AH801" s="49">
        <v>229</v>
      </c>
      <c r="AI801" s="49"/>
      <c r="AJ801" s="49"/>
      <c r="AK801" s="49"/>
      <c r="AL801" s="49">
        <v>124</v>
      </c>
      <c r="AM801" s="49"/>
      <c r="AN801" s="49">
        <v>37</v>
      </c>
      <c r="AO801" s="49">
        <v>26</v>
      </c>
      <c r="AP801" s="49"/>
      <c r="AQ801" s="49">
        <v>13</v>
      </c>
      <c r="AR801" s="56"/>
      <c r="AS801" s="56"/>
      <c r="AT801" s="54"/>
      <c r="AU801" s="56"/>
      <c r="AV801" s="56"/>
      <c r="AW801" s="54"/>
      <c r="AX801" s="54"/>
      <c r="AY801" s="54"/>
      <c r="AZ801" s="9"/>
      <c r="BA801" t="str">
        <f t="shared" si="677"/>
        <v>Duval CD4</v>
      </c>
      <c r="BB801" s="9"/>
      <c r="BC801">
        <v>4</v>
      </c>
      <c r="BD801" s="64"/>
      <c r="BE801" s="97">
        <v>12</v>
      </c>
      <c r="BF801" s="99"/>
      <c r="BG801" s="198">
        <v>12031</v>
      </c>
      <c r="BH801">
        <f t="shared" si="678"/>
        <v>1203104</v>
      </c>
      <c r="BJ801" t="s">
        <v>3279</v>
      </c>
    </row>
    <row r="802" spans="1:62">
      <c r="A802" s="9" t="s">
        <v>3146</v>
      </c>
      <c r="B802" s="9" t="s">
        <v>626</v>
      </c>
      <c r="C802" s="1">
        <f t="shared" si="679"/>
        <v>12289</v>
      </c>
      <c r="D802" s="1"/>
      <c r="E802" s="1"/>
      <c r="F802" s="1"/>
      <c r="G802" s="1"/>
      <c r="H802" s="1"/>
      <c r="I802" s="1"/>
      <c r="J802" s="1"/>
      <c r="K802" s="1"/>
      <c r="L802" s="1"/>
      <c r="M802" s="7">
        <f>RANK(Z802,(Z802:AB802,AC802:AQ802))</f>
        <v>4</v>
      </c>
      <c r="N802" s="7">
        <f>RANK(AA802,(Z802:AB802,AC802:AQ802))</f>
        <v>5</v>
      </c>
      <c r="O802" s="7">
        <f>IF(AB802&gt;0,RANK(AB802,(Z802:AB802,AC802:AQ802)),0)</f>
        <v>2</v>
      </c>
      <c r="P802" s="7"/>
      <c r="Q802" s="1">
        <f t="shared" si="669"/>
        <v>3300</v>
      </c>
      <c r="R802" s="2">
        <f t="shared" si="670"/>
        <v>0.26853283424200503</v>
      </c>
      <c r="S802" s="2"/>
      <c r="T802" s="2">
        <f t="shared" si="680"/>
        <v>3.2386687281308488E-2</v>
      </c>
      <c r="U802" s="2">
        <f t="shared" si="681"/>
        <v>2.1401253153226461E-2</v>
      </c>
      <c r="V802" s="2">
        <f t="shared" si="682"/>
        <v>0.23451867523801773</v>
      </c>
      <c r="W802" s="2">
        <f t="shared" si="674"/>
        <v>0.184555293351778</v>
      </c>
      <c r="X802" s="2">
        <f t="shared" si="675"/>
        <v>0.50305150948002275</v>
      </c>
      <c r="Y802" s="2">
        <f t="shared" si="676"/>
        <v>2.4086581495646575E-2</v>
      </c>
      <c r="Z802" s="49">
        <v>398</v>
      </c>
      <c r="AA802" s="49">
        <v>263</v>
      </c>
      <c r="AB802" s="49">
        <v>2882</v>
      </c>
      <c r="AC802" s="49">
        <v>2268</v>
      </c>
      <c r="AD802" s="49">
        <v>6182</v>
      </c>
      <c r="AE802" s="49">
        <v>190</v>
      </c>
      <c r="AF802" s="49">
        <v>13</v>
      </c>
      <c r="AG802" s="49">
        <v>15</v>
      </c>
      <c r="AH802" s="49">
        <v>31</v>
      </c>
      <c r="AI802" s="49"/>
      <c r="AJ802" s="49"/>
      <c r="AK802" s="49"/>
      <c r="AL802" s="49">
        <v>27</v>
      </c>
      <c r="AM802" s="49"/>
      <c r="AN802" s="49">
        <v>9</v>
      </c>
      <c r="AO802" s="49">
        <v>8</v>
      </c>
      <c r="AP802" s="49"/>
      <c r="AQ802" s="49">
        <v>3</v>
      </c>
      <c r="AR802" s="56"/>
      <c r="AS802" s="56"/>
      <c r="AT802" s="54"/>
      <c r="AU802" s="56"/>
      <c r="AV802" s="56"/>
      <c r="AW802" s="54"/>
      <c r="AX802" s="54"/>
      <c r="AY802" s="54"/>
      <c r="AZ802" s="9"/>
      <c r="BA802" t="str">
        <f t="shared" si="677"/>
        <v>Duval CD5</v>
      </c>
      <c r="BB802" s="9"/>
      <c r="BC802">
        <v>5</v>
      </c>
      <c r="BD802" s="64"/>
      <c r="BE802" s="97">
        <v>12</v>
      </c>
      <c r="BF802" s="99"/>
      <c r="BG802" s="198">
        <v>12031</v>
      </c>
      <c r="BH802">
        <f t="shared" si="678"/>
        <v>1203105</v>
      </c>
      <c r="BJ802" t="s">
        <v>3279</v>
      </c>
    </row>
    <row r="803" spans="1:62">
      <c r="A803" s="9" t="s">
        <v>2135</v>
      </c>
      <c r="B803" s="9" t="s">
        <v>626</v>
      </c>
      <c r="C803" s="1">
        <f t="shared" si="679"/>
        <v>884</v>
      </c>
      <c r="D803" s="1"/>
      <c r="E803" s="1"/>
      <c r="F803" s="1"/>
      <c r="G803" s="1"/>
      <c r="H803" s="1"/>
      <c r="I803" s="1"/>
      <c r="J803" s="1"/>
      <c r="K803" s="1"/>
      <c r="L803" s="1"/>
      <c r="M803" s="7">
        <f>RANK(Z803,(Z803:AB803,AC803:AQ803))</f>
        <v>4</v>
      </c>
      <c r="N803" s="7">
        <f>RANK(AA803,(Z803:AB803,AC803:AQ803))</f>
        <v>5</v>
      </c>
      <c r="O803" s="7">
        <f>IF(AB803&gt;0,RANK(AB803,(Z803:AB803,AC803:AQ803)),0)</f>
        <v>2</v>
      </c>
      <c r="P803" s="7"/>
      <c r="Q803" s="1">
        <f t="shared" si="669"/>
        <v>180</v>
      </c>
      <c r="R803" s="2">
        <f t="shared" si="670"/>
        <v>0.20361990950226244</v>
      </c>
      <c r="S803" s="2"/>
      <c r="T803" s="2">
        <f t="shared" si="680"/>
        <v>3.2805429864253395E-2</v>
      </c>
      <c r="U803" s="2">
        <f t="shared" si="681"/>
        <v>2.6018099547511313E-2</v>
      </c>
      <c r="V803" s="2">
        <f t="shared" si="682"/>
        <v>0.26923076923076922</v>
      </c>
      <c r="W803" s="2">
        <f t="shared" si="674"/>
        <v>0.18325791855203619</v>
      </c>
      <c r="X803" s="2">
        <f t="shared" si="675"/>
        <v>0.47285067873303166</v>
      </c>
      <c r="Y803" s="2">
        <f t="shared" si="676"/>
        <v>1.5837104072398245E-2</v>
      </c>
      <c r="Z803" s="49">
        <v>29</v>
      </c>
      <c r="AA803" s="49">
        <v>23</v>
      </c>
      <c r="AB803" s="49">
        <v>238</v>
      </c>
      <c r="AC803" s="49">
        <v>162</v>
      </c>
      <c r="AD803" s="49">
        <v>418</v>
      </c>
      <c r="AE803" s="49">
        <v>11</v>
      </c>
      <c r="AF803" s="49">
        <v>2</v>
      </c>
      <c r="AG803" s="49">
        <v>0</v>
      </c>
      <c r="AH803" s="49">
        <v>0</v>
      </c>
      <c r="AI803" s="49"/>
      <c r="AJ803" s="49"/>
      <c r="AK803" s="49"/>
      <c r="AL803" s="49">
        <v>0</v>
      </c>
      <c r="AM803" s="49"/>
      <c r="AN803" s="49">
        <v>1</v>
      </c>
      <c r="AO803" s="49">
        <v>0</v>
      </c>
      <c r="AP803" s="49"/>
      <c r="AQ803" s="49">
        <v>0</v>
      </c>
      <c r="AR803" s="56"/>
      <c r="AS803" s="56"/>
      <c r="AT803" s="54"/>
      <c r="AU803" s="56"/>
      <c r="AV803" s="56"/>
      <c r="AW803" s="54"/>
      <c r="AX803" s="54"/>
      <c r="AY803" s="54"/>
      <c r="AZ803" s="9"/>
      <c r="BA803" t="str">
        <f t="shared" si="677"/>
        <v>Hendry CD20</v>
      </c>
      <c r="BB803" s="9"/>
      <c r="BC803">
        <v>20</v>
      </c>
      <c r="BD803" s="64"/>
      <c r="BE803" s="97">
        <v>12</v>
      </c>
      <c r="BF803" s="99"/>
      <c r="BG803" s="198">
        <v>12051</v>
      </c>
      <c r="BH803">
        <f t="shared" si="678"/>
        <v>1205120</v>
      </c>
      <c r="BJ803" t="s">
        <v>3279</v>
      </c>
    </row>
    <row r="804" spans="1:62">
      <c r="A804" s="9" t="s">
        <v>2135</v>
      </c>
      <c r="B804" s="9" t="s">
        <v>626</v>
      </c>
      <c r="C804" s="1">
        <f t="shared" si="679"/>
        <v>1758</v>
      </c>
      <c r="D804" s="1"/>
      <c r="E804" s="1"/>
      <c r="F804" s="1"/>
      <c r="G804" s="1"/>
      <c r="H804" s="1"/>
      <c r="I804" s="1"/>
      <c r="J804" s="1"/>
      <c r="K804" s="1"/>
      <c r="L804" s="1"/>
      <c r="M804" s="7">
        <f>RANK(Z804,(Z804:AB804,AC804:AQ804))</f>
        <v>4</v>
      </c>
      <c r="N804" s="7">
        <f>RANK(AA804,(Z804:AB804,AC804:AQ804))</f>
        <v>5</v>
      </c>
      <c r="O804" s="7">
        <f>IF(AB804&gt;0,RANK(AB804,(Z804:AB804,AC804:AQ804)),0)</f>
        <v>2</v>
      </c>
      <c r="P804" s="7"/>
      <c r="Q804" s="1">
        <f t="shared" si="669"/>
        <v>465</v>
      </c>
      <c r="R804" s="2">
        <f t="shared" si="670"/>
        <v>0.26450511945392491</v>
      </c>
      <c r="S804" s="2"/>
      <c r="T804" s="2">
        <f t="shared" si="680"/>
        <v>2.2753128555176336E-2</v>
      </c>
      <c r="U804" s="2">
        <f t="shared" si="681"/>
        <v>1.3083048919226393E-2</v>
      </c>
      <c r="V804" s="2">
        <f t="shared" si="682"/>
        <v>0.23151308304891924</v>
      </c>
      <c r="W804" s="2">
        <f t="shared" si="674"/>
        <v>0.22184300341296928</v>
      </c>
      <c r="X804" s="2">
        <f t="shared" si="675"/>
        <v>0.49601820250284412</v>
      </c>
      <c r="Y804" s="2">
        <f t="shared" si="676"/>
        <v>1.4789533560864654E-2</v>
      </c>
      <c r="Z804" s="49">
        <v>40</v>
      </c>
      <c r="AA804" s="49">
        <v>23</v>
      </c>
      <c r="AB804" s="49">
        <v>407</v>
      </c>
      <c r="AC804" s="49">
        <v>390</v>
      </c>
      <c r="AD804" s="49">
        <v>872</v>
      </c>
      <c r="AE804" s="49">
        <v>20</v>
      </c>
      <c r="AF804" s="49">
        <v>0</v>
      </c>
      <c r="AG804" s="49">
        <v>1</v>
      </c>
      <c r="AH804" s="49">
        <v>5</v>
      </c>
      <c r="AI804" s="49"/>
      <c r="AJ804" s="49"/>
      <c r="AK804" s="49"/>
      <c r="AL804" s="49">
        <v>0</v>
      </c>
      <c r="AM804" s="49"/>
      <c r="AN804" s="49">
        <v>0</v>
      </c>
      <c r="AO804" s="49">
        <v>0</v>
      </c>
      <c r="AP804" s="49"/>
      <c r="AQ804" s="49">
        <v>0</v>
      </c>
      <c r="AR804" s="56"/>
      <c r="AS804" s="56"/>
      <c r="AT804" s="54"/>
      <c r="AU804" s="56"/>
      <c r="AV804" s="56"/>
      <c r="AW804" s="54"/>
      <c r="AX804" s="54"/>
      <c r="AY804" s="54"/>
      <c r="AZ804" s="9"/>
      <c r="BA804" t="str">
        <f t="shared" si="677"/>
        <v>Hendry CD25</v>
      </c>
      <c r="BB804" s="9"/>
      <c r="BC804">
        <v>25</v>
      </c>
      <c r="BD804" s="64"/>
      <c r="BE804" s="97">
        <v>12</v>
      </c>
      <c r="BF804" s="99"/>
      <c r="BG804" s="198">
        <v>12051</v>
      </c>
      <c r="BH804">
        <f t="shared" si="678"/>
        <v>1205125</v>
      </c>
      <c r="BJ804" t="s">
        <v>3279</v>
      </c>
    </row>
    <row r="805" spans="1:62">
      <c r="A805" s="9" t="s">
        <v>118</v>
      </c>
      <c r="B805" s="9" t="s">
        <v>626</v>
      </c>
      <c r="C805" s="1">
        <f t="shared" si="679"/>
        <v>17955</v>
      </c>
      <c r="D805" s="1"/>
      <c r="E805" s="1"/>
      <c r="F805" s="1"/>
      <c r="G805" s="1"/>
      <c r="H805" s="1"/>
      <c r="I805" s="1"/>
      <c r="J805" s="1"/>
      <c r="K805" s="1"/>
      <c r="L805" s="1"/>
      <c r="M805" s="7">
        <f>RANK(Z805,(Z805:AB805,AC805:AQ805))</f>
        <v>4</v>
      </c>
      <c r="N805" s="7">
        <f>RANK(AA805,(Z805:AB805,AC805:AQ805))</f>
        <v>5</v>
      </c>
      <c r="O805" s="7">
        <f>IF(AB805&gt;0,RANK(AB805,(Z805:AB805,AC805:AQ805)),0)</f>
        <v>2</v>
      </c>
      <c r="P805" s="7"/>
      <c r="Q805" s="1">
        <f t="shared" si="669"/>
        <v>2072</v>
      </c>
      <c r="R805" s="2">
        <f t="shared" si="670"/>
        <v>0.11539961013645224</v>
      </c>
      <c r="S805" s="2"/>
      <c r="T805" s="2">
        <f t="shared" si="680"/>
        <v>7.8473962684489001E-2</v>
      </c>
      <c r="U805" s="2">
        <f t="shared" si="681"/>
        <v>1.6819827346143134E-2</v>
      </c>
      <c r="V805" s="2">
        <f t="shared" si="682"/>
        <v>0.29005847953216374</v>
      </c>
      <c r="W805" s="2">
        <f t="shared" si="674"/>
        <v>0.19693678641047063</v>
      </c>
      <c r="X805" s="2">
        <f t="shared" si="675"/>
        <v>0.40545808966861596</v>
      </c>
      <c r="Y805" s="2">
        <f t="shared" si="676"/>
        <v>1.2252854358117404E-2</v>
      </c>
      <c r="Z805" s="49">
        <v>1409</v>
      </c>
      <c r="AA805" s="49">
        <v>302</v>
      </c>
      <c r="AB805" s="49">
        <v>5208</v>
      </c>
      <c r="AC805" s="49">
        <v>3536</v>
      </c>
      <c r="AD805" s="49">
        <v>7280</v>
      </c>
      <c r="AE805" s="49">
        <v>148</v>
      </c>
      <c r="AF805" s="49">
        <v>16</v>
      </c>
      <c r="AG805" s="49">
        <v>13</v>
      </c>
      <c r="AH805" s="49">
        <v>21</v>
      </c>
      <c r="AI805" s="49"/>
      <c r="AJ805" s="49"/>
      <c r="AK805" s="49"/>
      <c r="AL805" s="49">
        <v>12</v>
      </c>
      <c r="AM805" s="49"/>
      <c r="AN805" s="49">
        <v>2</v>
      </c>
      <c r="AO805" s="49">
        <v>4</v>
      </c>
      <c r="AP805" s="49"/>
      <c r="AQ805" s="49">
        <v>4</v>
      </c>
      <c r="AR805" s="56"/>
      <c r="AS805" s="56"/>
      <c r="AT805" s="54"/>
      <c r="AU805" s="56"/>
      <c r="AV805" s="56"/>
      <c r="AW805" s="54"/>
      <c r="AX805" s="54"/>
      <c r="AY805" s="54"/>
      <c r="AZ805" s="9"/>
      <c r="BA805" t="str">
        <f t="shared" si="677"/>
        <v>Hillsborough CD12</v>
      </c>
      <c r="BB805" s="9"/>
      <c r="BC805">
        <v>12</v>
      </c>
      <c r="BD805" s="64"/>
      <c r="BE805" s="97">
        <v>12</v>
      </c>
      <c r="BF805" s="99"/>
      <c r="BG805" s="198">
        <v>12057</v>
      </c>
      <c r="BH805">
        <f t="shared" si="678"/>
        <v>1205712</v>
      </c>
      <c r="BJ805" t="s">
        <v>3279</v>
      </c>
    </row>
    <row r="806" spans="1:62">
      <c r="A806" s="9" t="s">
        <v>118</v>
      </c>
      <c r="B806" s="9" t="s">
        <v>626</v>
      </c>
      <c r="C806" s="1">
        <f t="shared" si="679"/>
        <v>46164</v>
      </c>
      <c r="D806" s="1"/>
      <c r="E806" s="1"/>
      <c r="F806" s="1"/>
      <c r="G806" s="1"/>
      <c r="H806" s="1"/>
      <c r="I806" s="1"/>
      <c r="J806" s="1"/>
      <c r="K806" s="1"/>
      <c r="L806" s="1"/>
      <c r="M806" s="7">
        <f>RANK(Z806,(Z806:AB806,AC806:AQ806))</f>
        <v>4</v>
      </c>
      <c r="N806" s="7">
        <f>RANK(AA806,(Z806:AB806,AC806:AQ806))</f>
        <v>5</v>
      </c>
      <c r="O806" s="7">
        <f>IF(AB806&gt;0,RANK(AB806,(Z806:AB806,AC806:AQ806)),0)</f>
        <v>2</v>
      </c>
      <c r="P806" s="7"/>
      <c r="Q806" s="1">
        <f t="shared" si="669"/>
        <v>4316</v>
      </c>
      <c r="R806" s="2">
        <f t="shared" si="670"/>
        <v>9.3492764925049821E-2</v>
      </c>
      <c r="S806" s="2"/>
      <c r="T806" s="2">
        <f t="shared" si="680"/>
        <v>7.6964734425093148E-2</v>
      </c>
      <c r="U806" s="2">
        <f t="shared" si="681"/>
        <v>2.5496057534009183E-2</v>
      </c>
      <c r="V806" s="2">
        <f t="shared" si="682"/>
        <v>0.30623429512173989</v>
      </c>
      <c r="W806" s="2">
        <f t="shared" si="674"/>
        <v>0.17310025127805218</v>
      </c>
      <c r="X806" s="2">
        <f t="shared" si="675"/>
        <v>0.39972706004678971</v>
      </c>
      <c r="Y806" s="2">
        <f t="shared" si="676"/>
        <v>1.8477601594315995E-2</v>
      </c>
      <c r="Z806" s="49">
        <v>3553</v>
      </c>
      <c r="AA806" s="49">
        <v>1177</v>
      </c>
      <c r="AB806" s="49">
        <v>14137</v>
      </c>
      <c r="AC806" s="49">
        <v>7991</v>
      </c>
      <c r="AD806" s="49">
        <v>18453</v>
      </c>
      <c r="AE806" s="49">
        <v>525</v>
      </c>
      <c r="AF806" s="49">
        <v>51</v>
      </c>
      <c r="AG806" s="49">
        <v>60</v>
      </c>
      <c r="AH806" s="49">
        <v>118</v>
      </c>
      <c r="AI806" s="49"/>
      <c r="AJ806" s="49"/>
      <c r="AK806" s="49"/>
      <c r="AL806" s="49">
        <v>46</v>
      </c>
      <c r="AM806" s="49"/>
      <c r="AN806" s="49">
        <v>22</v>
      </c>
      <c r="AO806" s="49">
        <v>21</v>
      </c>
      <c r="AP806" s="49"/>
      <c r="AQ806" s="49">
        <v>10</v>
      </c>
      <c r="AR806" s="56"/>
      <c r="AS806" s="56"/>
      <c r="AT806" s="54"/>
      <c r="AU806" s="56"/>
      <c r="AV806" s="56"/>
      <c r="AW806" s="54"/>
      <c r="AX806" s="54"/>
      <c r="AY806" s="54"/>
      <c r="AZ806" s="9"/>
      <c r="BA806" t="str">
        <f t="shared" si="677"/>
        <v>Hillsborough CD14</v>
      </c>
      <c r="BB806" s="9"/>
      <c r="BC806">
        <v>14</v>
      </c>
      <c r="BD806" s="64"/>
      <c r="BE806" s="97">
        <v>12</v>
      </c>
      <c r="BF806" s="99"/>
      <c r="BG806" s="198">
        <v>12057</v>
      </c>
      <c r="BH806">
        <f t="shared" si="678"/>
        <v>1205714</v>
      </c>
      <c r="BJ806" t="s">
        <v>3279</v>
      </c>
    </row>
    <row r="807" spans="1:62">
      <c r="A807" s="9" t="s">
        <v>118</v>
      </c>
      <c r="B807" s="9" t="s">
        <v>626</v>
      </c>
      <c r="C807" s="1">
        <f t="shared" si="679"/>
        <v>48731</v>
      </c>
      <c r="D807" s="1"/>
      <c r="E807" s="1"/>
      <c r="F807" s="1"/>
      <c r="G807" s="1"/>
      <c r="H807" s="1"/>
      <c r="I807" s="1"/>
      <c r="J807" s="1"/>
      <c r="K807" s="1"/>
      <c r="L807" s="1"/>
      <c r="M807" s="7">
        <f>RANK(Z807,(Z807:AB807,AC807:AQ807))</f>
        <v>4</v>
      </c>
      <c r="N807" s="7">
        <f>RANK(AA807,(Z807:AB807,AC807:AQ807))</f>
        <v>5</v>
      </c>
      <c r="O807" s="7">
        <f>IF(AB807&gt;0,RANK(AB807,(Z807:AB807,AC807:AQ807)),0)</f>
        <v>2</v>
      </c>
      <c r="P807" s="7"/>
      <c r="Q807" s="1">
        <f t="shared" si="669"/>
        <v>6530</v>
      </c>
      <c r="R807" s="2">
        <f t="shared" si="670"/>
        <v>0.13400094395764503</v>
      </c>
      <c r="S807" s="2"/>
      <c r="T807" s="2">
        <f t="shared" si="680"/>
        <v>6.0741622375900348E-2</v>
      </c>
      <c r="U807" s="2">
        <f t="shared" si="681"/>
        <v>1.6786029426853543E-2</v>
      </c>
      <c r="V807" s="2">
        <f t="shared" si="682"/>
        <v>0.27036178202786726</v>
      </c>
      <c r="W807" s="2">
        <f t="shared" si="674"/>
        <v>0.22948431183435594</v>
      </c>
      <c r="X807" s="2">
        <f t="shared" si="675"/>
        <v>0.40436272598551232</v>
      </c>
      <c r="Y807" s="2">
        <f t="shared" si="676"/>
        <v>1.8263528349510672E-2</v>
      </c>
      <c r="Z807" s="49">
        <v>2960</v>
      </c>
      <c r="AA807" s="49">
        <v>818</v>
      </c>
      <c r="AB807" s="49">
        <v>13175</v>
      </c>
      <c r="AC807" s="49">
        <v>11183</v>
      </c>
      <c r="AD807" s="49">
        <v>19705</v>
      </c>
      <c r="AE807" s="49">
        <v>592</v>
      </c>
      <c r="AF807" s="49">
        <v>33</v>
      </c>
      <c r="AG807" s="49">
        <v>46</v>
      </c>
      <c r="AH807" s="49">
        <v>106</v>
      </c>
      <c r="AI807" s="49"/>
      <c r="AJ807" s="49"/>
      <c r="AK807" s="49"/>
      <c r="AL807" s="49">
        <v>56</v>
      </c>
      <c r="AM807" s="49"/>
      <c r="AN807" s="49">
        <v>26</v>
      </c>
      <c r="AO807" s="49">
        <v>18</v>
      </c>
      <c r="AP807" s="49"/>
      <c r="AQ807" s="49">
        <v>13</v>
      </c>
      <c r="AR807" s="56"/>
      <c r="AS807" s="56"/>
      <c r="AT807" s="54"/>
      <c r="AU807" s="56"/>
      <c r="AV807" s="56"/>
      <c r="AW807" s="54"/>
      <c r="AX807" s="54"/>
      <c r="AY807" s="54"/>
      <c r="AZ807" s="9"/>
      <c r="BA807" t="str">
        <f t="shared" si="677"/>
        <v>Hillsborough CD15</v>
      </c>
      <c r="BB807" s="9"/>
      <c r="BC807">
        <v>15</v>
      </c>
      <c r="BD807" s="64"/>
      <c r="BE807" s="97">
        <v>12</v>
      </c>
      <c r="BF807" s="99"/>
      <c r="BG807" s="198">
        <v>12057</v>
      </c>
      <c r="BH807">
        <f t="shared" si="678"/>
        <v>1205715</v>
      </c>
      <c r="BJ807" t="s">
        <v>3279</v>
      </c>
    </row>
    <row r="808" spans="1:62">
      <c r="A808" s="9" t="s">
        <v>118</v>
      </c>
      <c r="B808" s="9" t="s">
        <v>626</v>
      </c>
      <c r="C808" s="1">
        <f t="shared" si="679"/>
        <v>17503</v>
      </c>
      <c r="D808" s="1"/>
      <c r="E808" s="1"/>
      <c r="F808" s="1"/>
      <c r="G808" s="1"/>
      <c r="H808" s="1"/>
      <c r="I808" s="1"/>
      <c r="J808" s="1"/>
      <c r="K808" s="1"/>
      <c r="L808" s="1"/>
      <c r="M808" s="7">
        <f>RANK(Z808,(Z808:AB808,AC808:AQ808))</f>
        <v>4</v>
      </c>
      <c r="N808" s="7">
        <f>RANK(AA808,(Z808:AB808,AC808:AQ808))</f>
        <v>5</v>
      </c>
      <c r="O808" s="7">
        <f>IF(AB808&gt;0,RANK(AB808,(Z808:AB808,AC808:AQ808)),0)</f>
        <v>2</v>
      </c>
      <c r="P808" s="7"/>
      <c r="Q808" s="1">
        <f t="shared" si="669"/>
        <v>3086</v>
      </c>
      <c r="R808" s="2">
        <f t="shared" si="670"/>
        <v>0.17631263212020795</v>
      </c>
      <c r="S808" s="2"/>
      <c r="T808" s="2">
        <f t="shared" si="680"/>
        <v>7.0730731874535796E-2</v>
      </c>
      <c r="U808" s="2">
        <f t="shared" si="681"/>
        <v>1.8453979317831229E-2</v>
      </c>
      <c r="V808" s="2">
        <f t="shared" si="682"/>
        <v>0.26452608124321547</v>
      </c>
      <c r="W808" s="2">
        <f t="shared" si="674"/>
        <v>0.18979603496543448</v>
      </c>
      <c r="X808" s="2">
        <f t="shared" si="675"/>
        <v>0.4408387133634234</v>
      </c>
      <c r="Y808" s="2">
        <f t="shared" si="676"/>
        <v>1.5654459235559637E-2</v>
      </c>
      <c r="Z808" s="49">
        <v>1238</v>
      </c>
      <c r="AA808" s="49">
        <v>323</v>
      </c>
      <c r="AB808" s="49">
        <v>4630</v>
      </c>
      <c r="AC808" s="49">
        <v>3322</v>
      </c>
      <c r="AD808" s="49">
        <v>7716</v>
      </c>
      <c r="AE808" s="49">
        <v>176</v>
      </c>
      <c r="AF808" s="49">
        <v>19</v>
      </c>
      <c r="AG808" s="49">
        <v>23</v>
      </c>
      <c r="AH808" s="49">
        <v>27</v>
      </c>
      <c r="AI808" s="49"/>
      <c r="AJ808" s="49"/>
      <c r="AK808" s="49"/>
      <c r="AL808" s="49">
        <v>18</v>
      </c>
      <c r="AM808" s="49"/>
      <c r="AN808" s="49">
        <v>6</v>
      </c>
      <c r="AO808" s="49">
        <v>4</v>
      </c>
      <c r="AP808" s="49"/>
      <c r="AQ808" s="49">
        <v>1</v>
      </c>
      <c r="AR808" s="56"/>
      <c r="AS808" s="56"/>
      <c r="AT808" s="54"/>
      <c r="AU808" s="56"/>
      <c r="AV808" s="56"/>
      <c r="AW808" s="54"/>
      <c r="AX808" s="54"/>
      <c r="AY808" s="54"/>
      <c r="AZ808" s="9"/>
      <c r="BA808" t="str">
        <f t="shared" si="677"/>
        <v>Hillsborough CD17</v>
      </c>
      <c r="BB808" s="9"/>
      <c r="BC808">
        <v>17</v>
      </c>
      <c r="BD808" s="64"/>
      <c r="BE808" s="97">
        <v>12</v>
      </c>
      <c r="BF808" s="99"/>
      <c r="BG808" s="198">
        <v>12057</v>
      </c>
      <c r="BH808">
        <f t="shared" si="678"/>
        <v>1205717</v>
      </c>
      <c r="BJ808" t="s">
        <v>3279</v>
      </c>
    </row>
    <row r="809" spans="1:62">
      <c r="A809" s="9" t="s">
        <v>254</v>
      </c>
      <c r="B809" s="9" t="s">
        <v>626</v>
      </c>
      <c r="C809" s="1">
        <f t="shared" si="679"/>
        <v>1683</v>
      </c>
      <c r="D809" s="1"/>
      <c r="E809" s="1"/>
      <c r="F809" s="1"/>
      <c r="G809" s="1"/>
      <c r="H809" s="1"/>
      <c r="I809" s="1"/>
      <c r="J809" s="1"/>
      <c r="K809" s="1"/>
      <c r="L809" s="1"/>
      <c r="M809" s="7">
        <f>RANK(Z809,(Z809:AB809,AC809:AQ809))</f>
        <v>4</v>
      </c>
      <c r="N809" s="7">
        <f>RANK(AA809,(Z809:AB809,AC809:AQ809))</f>
        <v>6</v>
      </c>
      <c r="O809" s="7">
        <f>IF(AB809&gt;0,RANK(AB809,(Z809:AB809,AC809:AQ809)),0)</f>
        <v>3</v>
      </c>
      <c r="P809" s="7"/>
      <c r="Q809" s="1">
        <f t="shared" si="669"/>
        <v>324</v>
      </c>
      <c r="R809" s="2">
        <f t="shared" si="670"/>
        <v>0.19251336898395721</v>
      </c>
      <c r="S809" s="2"/>
      <c r="T809" s="2">
        <f t="shared" si="680"/>
        <v>2.4361259655377301E-2</v>
      </c>
      <c r="U809" s="2">
        <f t="shared" si="681"/>
        <v>7.7243018419489006E-3</v>
      </c>
      <c r="V809" s="2">
        <f t="shared" si="682"/>
        <v>0.1586452762923351</v>
      </c>
      <c r="W809" s="2">
        <f t="shared" si="674"/>
        <v>0.29827688651218065</v>
      </c>
      <c r="X809" s="2">
        <f t="shared" si="675"/>
        <v>0.49079025549613786</v>
      </c>
      <c r="Y809" s="2">
        <f t="shared" si="676"/>
        <v>2.0202020202020221E-2</v>
      </c>
      <c r="Z809" s="49">
        <v>41</v>
      </c>
      <c r="AA809" s="49">
        <v>13</v>
      </c>
      <c r="AB809" s="49">
        <v>267</v>
      </c>
      <c r="AC809" s="49">
        <v>502</v>
      </c>
      <c r="AD809" s="49">
        <v>826</v>
      </c>
      <c r="AE809" s="49">
        <v>22</v>
      </c>
      <c r="AF809" s="49">
        <v>0</v>
      </c>
      <c r="AG809" s="49">
        <v>0</v>
      </c>
      <c r="AH809" s="49">
        <v>5</v>
      </c>
      <c r="AI809" s="49"/>
      <c r="AJ809" s="49"/>
      <c r="AK809" s="49"/>
      <c r="AL809" s="49">
        <v>6</v>
      </c>
      <c r="AM809" s="49"/>
      <c r="AN809" s="49">
        <v>0</v>
      </c>
      <c r="AO809" s="49">
        <v>1</v>
      </c>
      <c r="AP809" s="49"/>
      <c r="AQ809" s="49">
        <v>0</v>
      </c>
      <c r="AR809" s="56"/>
      <c r="AS809" s="56"/>
      <c r="AT809" s="54"/>
      <c r="AU809" s="56"/>
      <c r="AV809" s="56"/>
      <c r="AW809" s="54"/>
      <c r="AX809" s="54"/>
      <c r="AY809" s="54"/>
      <c r="AZ809" s="9"/>
      <c r="BA809" t="str">
        <f t="shared" si="677"/>
        <v>Holmes CD1</v>
      </c>
      <c r="BB809" s="9"/>
      <c r="BC809">
        <v>1</v>
      </c>
      <c r="BD809" s="64"/>
      <c r="BE809" s="97">
        <v>12</v>
      </c>
      <c r="BF809" s="99"/>
      <c r="BG809" s="198">
        <v>12059</v>
      </c>
      <c r="BH809">
        <f t="shared" si="678"/>
        <v>1205901</v>
      </c>
      <c r="BJ809" t="s">
        <v>3279</v>
      </c>
    </row>
    <row r="810" spans="1:62">
      <c r="A810" s="9" t="s">
        <v>254</v>
      </c>
      <c r="B810" s="9" t="s">
        <v>626</v>
      </c>
      <c r="C810" s="1">
        <f t="shared" si="679"/>
        <v>959</v>
      </c>
      <c r="D810" s="1"/>
      <c r="E810" s="1"/>
      <c r="F810" s="1"/>
      <c r="G810" s="1"/>
      <c r="H810" s="1"/>
      <c r="I810" s="1"/>
      <c r="J810" s="1"/>
      <c r="K810" s="1"/>
      <c r="L810" s="1"/>
      <c r="M810" s="7">
        <f>RANK(Z810,(Z810:AB810,AC810:AQ810))</f>
        <v>4</v>
      </c>
      <c r="N810" s="7">
        <f>RANK(AA810,(Z810:AB810,AC810:AQ810))</f>
        <v>6</v>
      </c>
      <c r="O810" s="7">
        <f>IF(AB810&gt;0,RANK(AB810,(Z810:AB810,AC810:AQ810)),0)</f>
        <v>3</v>
      </c>
      <c r="P810" s="7"/>
      <c r="Q810" s="1">
        <f t="shared" si="669"/>
        <v>103</v>
      </c>
      <c r="R810" s="2">
        <f t="shared" si="670"/>
        <v>0.10740354535974973</v>
      </c>
      <c r="S810" s="2"/>
      <c r="T810" s="2">
        <f t="shared" si="680"/>
        <v>2.3983315954118872E-2</v>
      </c>
      <c r="U810" s="2">
        <f t="shared" si="681"/>
        <v>5.2137643378519288E-3</v>
      </c>
      <c r="V810" s="2">
        <f t="shared" si="682"/>
        <v>0.19499478623566216</v>
      </c>
      <c r="W810" s="2">
        <f t="shared" si="674"/>
        <v>0.3232533889468196</v>
      </c>
      <c r="X810" s="2">
        <f t="shared" si="675"/>
        <v>0.43065693430656932</v>
      </c>
      <c r="Y810" s="2">
        <f t="shared" si="676"/>
        <v>2.1897810218978186E-2</v>
      </c>
      <c r="Z810" s="49">
        <v>23</v>
      </c>
      <c r="AA810" s="49">
        <v>5</v>
      </c>
      <c r="AB810" s="49">
        <v>187</v>
      </c>
      <c r="AC810" s="49">
        <v>310</v>
      </c>
      <c r="AD810" s="49">
        <v>413</v>
      </c>
      <c r="AE810" s="49">
        <v>11</v>
      </c>
      <c r="AF810" s="49">
        <v>1</v>
      </c>
      <c r="AG810" s="49">
        <v>1</v>
      </c>
      <c r="AH810" s="49">
        <v>2</v>
      </c>
      <c r="AI810" s="49"/>
      <c r="AJ810" s="49"/>
      <c r="AK810" s="49"/>
      <c r="AL810" s="49">
        <v>4</v>
      </c>
      <c r="AM810" s="49"/>
      <c r="AN810" s="49">
        <v>0</v>
      </c>
      <c r="AO810" s="49">
        <v>0</v>
      </c>
      <c r="AP810" s="49"/>
      <c r="AQ810" s="49">
        <v>2</v>
      </c>
      <c r="AR810" s="56"/>
      <c r="AS810" s="56"/>
      <c r="AT810" s="54"/>
      <c r="AU810" s="56"/>
      <c r="AV810" s="56"/>
      <c r="AW810" s="54"/>
      <c r="AX810" s="54"/>
      <c r="AY810" s="54"/>
      <c r="AZ810" s="9"/>
      <c r="BA810" t="str">
        <f t="shared" si="677"/>
        <v>Holmes CD2</v>
      </c>
      <c r="BB810" s="9"/>
      <c r="BC810">
        <v>2</v>
      </c>
      <c r="BD810" s="64"/>
      <c r="BE810" s="97">
        <v>12</v>
      </c>
      <c r="BF810" s="99"/>
      <c r="BG810" s="198">
        <v>12059</v>
      </c>
      <c r="BH810">
        <f t="shared" si="678"/>
        <v>1205902</v>
      </c>
      <c r="BJ810" t="s">
        <v>3279</v>
      </c>
    </row>
    <row r="811" spans="1:62">
      <c r="A811" s="9" t="s">
        <v>2398</v>
      </c>
      <c r="B811" s="9" t="s">
        <v>626</v>
      </c>
      <c r="C811" s="1">
        <f t="shared" si="679"/>
        <v>2889</v>
      </c>
      <c r="D811" s="1"/>
      <c r="E811" s="1"/>
      <c r="F811" s="1"/>
      <c r="G811" s="1"/>
      <c r="H811" s="1"/>
      <c r="I811" s="1"/>
      <c r="J811" s="1"/>
      <c r="K811" s="1"/>
      <c r="L811" s="1"/>
      <c r="M811" s="7">
        <f>RANK(Z811,(Z811:AB811,AC811:AQ811))</f>
        <v>4</v>
      </c>
      <c r="N811" s="7">
        <f>RANK(AA811,(Z811:AB811,AC811:AQ811))</f>
        <v>5</v>
      </c>
      <c r="O811" s="7">
        <f>IF(AB811&gt;0,RANK(AB811,(Z811:AB811,AC811:AQ811)),0)</f>
        <v>3</v>
      </c>
      <c r="P811" s="7"/>
      <c r="Q811" s="1">
        <f t="shared" si="669"/>
        <v>942</v>
      </c>
      <c r="R811" s="2">
        <f t="shared" si="670"/>
        <v>0.32606438213914851</v>
      </c>
      <c r="S811" s="2"/>
      <c r="T811" s="2">
        <f t="shared" si="680"/>
        <v>3.3921772239529246E-2</v>
      </c>
      <c r="U811" s="2">
        <f t="shared" si="681"/>
        <v>1.2114918656974732E-2</v>
      </c>
      <c r="V811" s="2">
        <f t="shared" si="682"/>
        <v>0.17030114226375909</v>
      </c>
      <c r="W811" s="2">
        <f t="shared" si="674"/>
        <v>0.21979923849082728</v>
      </c>
      <c r="X811" s="2">
        <f t="shared" si="675"/>
        <v>0.54586362062997573</v>
      </c>
      <c r="Y811" s="2">
        <f t="shared" si="676"/>
        <v>1.7999307718933766E-2</v>
      </c>
      <c r="Z811" s="49">
        <v>98</v>
      </c>
      <c r="AA811" s="49">
        <v>35</v>
      </c>
      <c r="AB811" s="49">
        <v>492</v>
      </c>
      <c r="AC811" s="49">
        <v>635</v>
      </c>
      <c r="AD811" s="49">
        <v>1577</v>
      </c>
      <c r="AE811" s="49">
        <v>34</v>
      </c>
      <c r="AF811" s="49">
        <v>3</v>
      </c>
      <c r="AG811" s="49">
        <v>1</v>
      </c>
      <c r="AH811" s="49">
        <v>5</v>
      </c>
      <c r="AI811" s="49"/>
      <c r="AJ811" s="49"/>
      <c r="AK811" s="49"/>
      <c r="AL811" s="49">
        <v>5</v>
      </c>
      <c r="AM811" s="49"/>
      <c r="AN811" s="49">
        <v>4</v>
      </c>
      <c r="AO811" s="49">
        <v>0</v>
      </c>
      <c r="AP811" s="49"/>
      <c r="AQ811" s="49">
        <v>0</v>
      </c>
      <c r="AR811" s="56"/>
      <c r="AS811" s="56"/>
      <c r="AT811" s="54"/>
      <c r="AU811" s="56"/>
      <c r="AV811" s="56"/>
      <c r="AW811" s="54"/>
      <c r="AX811" s="54"/>
      <c r="AY811" s="54"/>
      <c r="AZ811" s="9"/>
      <c r="BA811" t="str">
        <f t="shared" si="677"/>
        <v>Lake CD5</v>
      </c>
      <c r="BB811" s="9"/>
      <c r="BC811">
        <v>5</v>
      </c>
      <c r="BD811" s="64"/>
      <c r="BE811" s="97">
        <v>12</v>
      </c>
      <c r="BF811" s="99"/>
      <c r="BG811" s="198">
        <v>12069</v>
      </c>
      <c r="BH811">
        <f t="shared" si="678"/>
        <v>1206905</v>
      </c>
      <c r="BJ811" t="s">
        <v>3279</v>
      </c>
    </row>
    <row r="812" spans="1:62">
      <c r="A812" s="9" t="s">
        <v>2398</v>
      </c>
      <c r="B812" s="9" t="s">
        <v>626</v>
      </c>
      <c r="C812" s="1">
        <f t="shared" si="679"/>
        <v>47135</v>
      </c>
      <c r="D812" s="1"/>
      <c r="E812" s="1"/>
      <c r="F812" s="1"/>
      <c r="G812" s="1"/>
      <c r="H812" s="1"/>
      <c r="I812" s="1"/>
      <c r="J812" s="1"/>
      <c r="K812" s="1"/>
      <c r="L812" s="1"/>
      <c r="M812" s="7">
        <f>RANK(Z812,(Z812:AB812,AC812:AQ812))</f>
        <v>4</v>
      </c>
      <c r="N812" s="7">
        <f>RANK(AA812,(Z812:AB812,AC812:AQ812))</f>
        <v>5</v>
      </c>
      <c r="O812" s="7">
        <f>IF(AB812&gt;0,RANK(AB812,(Z812:AB812,AC812:AQ812)),0)</f>
        <v>2</v>
      </c>
      <c r="P812" s="7"/>
      <c r="Q812" s="1">
        <f t="shared" si="669"/>
        <v>11925</v>
      </c>
      <c r="R812" s="2">
        <f t="shared" si="670"/>
        <v>0.25299671157314096</v>
      </c>
      <c r="S812" s="2"/>
      <c r="T812" s="2">
        <f t="shared" si="680"/>
        <v>5.5288002545878859E-2</v>
      </c>
      <c r="U812" s="2">
        <f t="shared" si="681"/>
        <v>1.5720801951840457E-2</v>
      </c>
      <c r="V812" s="2">
        <f t="shared" si="682"/>
        <v>0.22957462607404264</v>
      </c>
      <c r="W812" s="2">
        <f t="shared" si="674"/>
        <v>0.19980905908560517</v>
      </c>
      <c r="X812" s="2">
        <f t="shared" si="675"/>
        <v>0.48257133764718363</v>
      </c>
      <c r="Y812" s="2">
        <f t="shared" si="676"/>
        <v>1.7036172695449214E-2</v>
      </c>
      <c r="Z812" s="49">
        <v>2606</v>
      </c>
      <c r="AA812" s="49">
        <v>741</v>
      </c>
      <c r="AB812" s="49">
        <v>10821</v>
      </c>
      <c r="AC812" s="49">
        <v>9418</v>
      </c>
      <c r="AD812" s="49">
        <v>22746</v>
      </c>
      <c r="AE812" s="49">
        <v>490</v>
      </c>
      <c r="AF812" s="49">
        <v>51</v>
      </c>
      <c r="AG812" s="49">
        <v>76</v>
      </c>
      <c r="AH812" s="49">
        <v>70</v>
      </c>
      <c r="AI812" s="49"/>
      <c r="AJ812" s="49"/>
      <c r="AK812" s="49"/>
      <c r="AL812" s="49">
        <v>66</v>
      </c>
      <c r="AM812" s="49"/>
      <c r="AN812" s="49">
        <v>26</v>
      </c>
      <c r="AO812" s="49">
        <v>16</v>
      </c>
      <c r="AP812" s="49"/>
      <c r="AQ812" s="49">
        <v>8</v>
      </c>
      <c r="AR812" s="56"/>
      <c r="AS812" s="56"/>
      <c r="AT812" s="54"/>
      <c r="AU812" s="56"/>
      <c r="AV812" s="56"/>
      <c r="AW812" s="54"/>
      <c r="AX812" s="54"/>
      <c r="AY812" s="54"/>
      <c r="AZ812" s="9"/>
      <c r="BA812" t="str">
        <f t="shared" si="677"/>
        <v>Lake CD10</v>
      </c>
      <c r="BB812" s="9"/>
      <c r="BC812">
        <v>10</v>
      </c>
      <c r="BD812" s="64"/>
      <c r="BE812" s="97">
        <v>12</v>
      </c>
      <c r="BF812" s="99"/>
      <c r="BG812" s="198">
        <v>12069</v>
      </c>
      <c r="BH812">
        <f t="shared" si="678"/>
        <v>1206910</v>
      </c>
      <c r="BJ812" t="s">
        <v>3279</v>
      </c>
    </row>
    <row r="813" spans="1:62">
      <c r="A813" s="9" t="s">
        <v>2398</v>
      </c>
      <c r="B813" s="9" t="s">
        <v>626</v>
      </c>
      <c r="C813" s="1">
        <f t="shared" si="679"/>
        <v>3894</v>
      </c>
      <c r="D813" s="1"/>
      <c r="E813" s="1"/>
      <c r="F813" s="1"/>
      <c r="G813" s="1"/>
      <c r="H813" s="1"/>
      <c r="I813" s="1"/>
      <c r="J813" s="1"/>
      <c r="K813" s="1"/>
      <c r="L813" s="1"/>
      <c r="M813" s="7">
        <f>RANK(Z813,(Z813:AB813,AC813:AQ813))</f>
        <v>4</v>
      </c>
      <c r="N813" s="7">
        <f>RANK(AA813,(Z813:AB813,AC813:AQ813))</f>
        <v>5</v>
      </c>
      <c r="O813" s="7">
        <f>IF(AB813&gt;0,RANK(AB813,(Z813:AB813,AC813:AQ813)),0)</f>
        <v>2</v>
      </c>
      <c r="P813" s="7"/>
      <c r="Q813" s="1">
        <f t="shared" si="669"/>
        <v>1215</v>
      </c>
      <c r="R813" s="2">
        <f t="shared" si="670"/>
        <v>0.3120184899845917</v>
      </c>
      <c r="S813" s="2"/>
      <c r="T813" s="2">
        <f t="shared" si="680"/>
        <v>5.4956343091936311E-2</v>
      </c>
      <c r="U813" s="2">
        <f t="shared" si="681"/>
        <v>1.4381099126861838E-2</v>
      </c>
      <c r="V813" s="2">
        <f t="shared" si="682"/>
        <v>0.22752953261427838</v>
      </c>
      <c r="W813" s="2">
        <f t="shared" si="674"/>
        <v>0.14689265536723164</v>
      </c>
      <c r="X813" s="2">
        <f t="shared" si="675"/>
        <v>0.53954802259887003</v>
      </c>
      <c r="Y813" s="2">
        <f t="shared" si="676"/>
        <v>1.66923472008218E-2</v>
      </c>
      <c r="Z813" s="49">
        <v>214</v>
      </c>
      <c r="AA813" s="49">
        <v>56</v>
      </c>
      <c r="AB813" s="49">
        <v>886</v>
      </c>
      <c r="AC813" s="49">
        <v>572</v>
      </c>
      <c r="AD813" s="49">
        <v>2101</v>
      </c>
      <c r="AE813" s="49">
        <v>41</v>
      </c>
      <c r="AF813" s="49">
        <v>7</v>
      </c>
      <c r="AG813" s="49">
        <v>6</v>
      </c>
      <c r="AH813" s="49">
        <v>6</v>
      </c>
      <c r="AI813" s="49"/>
      <c r="AJ813" s="49"/>
      <c r="AK813" s="49"/>
      <c r="AL813" s="49">
        <v>2</v>
      </c>
      <c r="AM813" s="49"/>
      <c r="AN813" s="49">
        <v>3</v>
      </c>
      <c r="AO813" s="49">
        <v>0</v>
      </c>
      <c r="AP813" s="49"/>
      <c r="AQ813" s="49">
        <v>0</v>
      </c>
      <c r="AR813" s="56"/>
      <c r="AS813" s="56"/>
      <c r="AT813" s="54"/>
      <c r="AU813" s="56"/>
      <c r="AV813" s="56"/>
      <c r="AW813" s="54"/>
      <c r="AX813" s="54"/>
      <c r="AY813" s="54"/>
      <c r="AZ813" s="9"/>
      <c r="BA813" t="str">
        <f t="shared" si="677"/>
        <v>Lake CD11</v>
      </c>
      <c r="BB813" s="9"/>
      <c r="BC813">
        <v>11</v>
      </c>
      <c r="BD813" s="64"/>
      <c r="BE813" s="97">
        <v>12</v>
      </c>
      <c r="BF813" s="99"/>
      <c r="BG813" s="198">
        <v>12069</v>
      </c>
      <c r="BH813">
        <f t="shared" si="678"/>
        <v>1206911</v>
      </c>
      <c r="BJ813" t="s">
        <v>3279</v>
      </c>
    </row>
    <row r="814" spans="1:62">
      <c r="A814" s="9" t="s">
        <v>634</v>
      </c>
      <c r="B814" s="9" t="s">
        <v>626</v>
      </c>
      <c r="C814" s="1">
        <f t="shared" si="679"/>
        <v>11327</v>
      </c>
      <c r="D814" s="1"/>
      <c r="E814" s="1"/>
      <c r="F814" s="1"/>
      <c r="G814" s="1"/>
      <c r="H814" s="1"/>
      <c r="I814" s="1"/>
      <c r="J814" s="1"/>
      <c r="K814" s="1"/>
      <c r="L814" s="1"/>
      <c r="M814" s="7">
        <f>RANK(Z814,(Z814:AB814,AC814:AQ814))</f>
        <v>4</v>
      </c>
      <c r="N814" s="7">
        <f>RANK(AA814,(Z814:AB814,AC814:AQ814))</f>
        <v>5</v>
      </c>
      <c r="O814" s="7">
        <f>IF(AB814&gt;0,RANK(AB814,(Z814:AB814,AC814:AQ814)),0)</f>
        <v>3</v>
      </c>
      <c r="P814" s="7"/>
      <c r="Q814" s="1">
        <f t="shared" si="669"/>
        <v>3135</v>
      </c>
      <c r="R814" s="2">
        <f t="shared" si="670"/>
        <v>0.27677231394014301</v>
      </c>
      <c r="S814" s="2"/>
      <c r="T814" s="2">
        <f t="shared" si="680"/>
        <v>5.2352785380065332E-2</v>
      </c>
      <c r="U814" s="2">
        <f t="shared" si="681"/>
        <v>3.187075130219829E-2</v>
      </c>
      <c r="V814" s="2">
        <f t="shared" si="682"/>
        <v>0.18901739207204027</v>
      </c>
      <c r="W814" s="2">
        <f t="shared" si="674"/>
        <v>0.21373708837291427</v>
      </c>
      <c r="X814" s="2">
        <f t="shared" si="675"/>
        <v>0.49050940231305729</v>
      </c>
      <c r="Y814" s="2">
        <f t="shared" si="676"/>
        <v>2.2512580559724493E-2</v>
      </c>
      <c r="Z814" s="49">
        <v>593</v>
      </c>
      <c r="AA814" s="49">
        <v>361</v>
      </c>
      <c r="AB814" s="49">
        <v>2141</v>
      </c>
      <c r="AC814" s="49">
        <v>2421</v>
      </c>
      <c r="AD814" s="49">
        <v>5556</v>
      </c>
      <c r="AE814" s="49">
        <v>191</v>
      </c>
      <c r="AF814" s="49">
        <v>5</v>
      </c>
      <c r="AG814" s="49">
        <v>13</v>
      </c>
      <c r="AH814" s="49">
        <v>26</v>
      </c>
      <c r="AI814" s="49"/>
      <c r="AJ814" s="49"/>
      <c r="AK814" s="49"/>
      <c r="AL814" s="49">
        <v>12</v>
      </c>
      <c r="AM814" s="49"/>
      <c r="AN814" s="49">
        <v>4</v>
      </c>
      <c r="AO814" s="49">
        <v>1</v>
      </c>
      <c r="AP814" s="49"/>
      <c r="AQ814" s="49">
        <v>3</v>
      </c>
      <c r="AR814" s="56"/>
      <c r="AS814" s="56"/>
      <c r="AT814" s="54"/>
      <c r="AU814" s="56"/>
      <c r="AV814" s="56"/>
      <c r="AW814" s="54"/>
      <c r="AX814" s="54"/>
      <c r="AY814" s="54"/>
      <c r="AZ814" s="9"/>
      <c r="BA814" t="str">
        <f t="shared" si="677"/>
        <v>Lee CD17</v>
      </c>
      <c r="BB814" s="9"/>
      <c r="BC814">
        <v>17</v>
      </c>
      <c r="BD814" s="64"/>
      <c r="BE814" s="97">
        <v>12</v>
      </c>
      <c r="BF814" s="99"/>
      <c r="BG814" s="198">
        <v>12071</v>
      </c>
      <c r="BH814">
        <f t="shared" si="678"/>
        <v>1207117</v>
      </c>
      <c r="BJ814" t="s">
        <v>3279</v>
      </c>
    </row>
    <row r="815" spans="1:62">
      <c r="A815" s="9" t="s">
        <v>634</v>
      </c>
      <c r="B815" s="9" t="s">
        <v>626</v>
      </c>
      <c r="C815" s="1">
        <f t="shared" si="679"/>
        <v>97466</v>
      </c>
      <c r="D815" s="1"/>
      <c r="E815" s="1"/>
      <c r="F815" s="1"/>
      <c r="G815" s="1"/>
      <c r="H815" s="1"/>
      <c r="I815" s="1"/>
      <c r="J815" s="1"/>
      <c r="K815" s="1"/>
      <c r="L815" s="1"/>
      <c r="M815" s="7">
        <f>RANK(Z815,(Z815:AB815,AC815:AQ815))</f>
        <v>4</v>
      </c>
      <c r="N815" s="7">
        <f>RANK(AA815,(Z815:AB815,AC815:AQ815))</f>
        <v>5</v>
      </c>
      <c r="O815" s="7">
        <f>IF(AB815&gt;0,RANK(AB815,(Z815:AB815,AC815:AQ815)),0)</f>
        <v>2</v>
      </c>
      <c r="P815" s="7"/>
      <c r="Q815" s="1">
        <f t="shared" si="669"/>
        <v>24370</v>
      </c>
      <c r="R815" s="2">
        <f t="shared" si="670"/>
        <v>0.25003590995834446</v>
      </c>
      <c r="S815" s="2"/>
      <c r="T815" s="2">
        <f t="shared" si="680"/>
        <v>8.2439004370754923E-2</v>
      </c>
      <c r="U815" s="2">
        <f t="shared" si="681"/>
        <v>3.0543984568977899E-2</v>
      </c>
      <c r="V815" s="2">
        <f t="shared" si="682"/>
        <v>0.22395502021217656</v>
      </c>
      <c r="W815" s="2">
        <f t="shared" si="674"/>
        <v>0.17200870046990746</v>
      </c>
      <c r="X815" s="2">
        <f t="shared" si="675"/>
        <v>0.47399093017052102</v>
      </c>
      <c r="Y815" s="2">
        <f t="shared" si="676"/>
        <v>1.7062360207662108E-2</v>
      </c>
      <c r="Z815" s="49">
        <v>8035</v>
      </c>
      <c r="AA815" s="49">
        <v>2977</v>
      </c>
      <c r="AB815" s="49">
        <v>21828</v>
      </c>
      <c r="AC815" s="49">
        <v>16765</v>
      </c>
      <c r="AD815" s="49">
        <v>46198</v>
      </c>
      <c r="AE815" s="49">
        <v>1098</v>
      </c>
      <c r="AF815" s="49">
        <v>93</v>
      </c>
      <c r="AG815" s="49">
        <v>135</v>
      </c>
      <c r="AH815" s="49">
        <v>180</v>
      </c>
      <c r="AI815" s="49"/>
      <c r="AJ815" s="49"/>
      <c r="AK815" s="49"/>
      <c r="AL815" s="49">
        <v>85</v>
      </c>
      <c r="AM815" s="49"/>
      <c r="AN815" s="49">
        <v>39</v>
      </c>
      <c r="AO815" s="49">
        <v>18</v>
      </c>
      <c r="AP815" s="49"/>
      <c r="AQ815" s="49">
        <v>15</v>
      </c>
      <c r="AR815" s="56"/>
      <c r="AS815" s="56"/>
      <c r="AT815" s="54"/>
      <c r="AU815" s="56"/>
      <c r="AV815" s="56"/>
      <c r="AW815" s="54"/>
      <c r="AX815" s="54"/>
      <c r="AY815" s="54"/>
      <c r="AZ815" s="9"/>
      <c r="BA815" t="str">
        <f t="shared" si="677"/>
        <v>Lee CD19</v>
      </c>
      <c r="BB815" s="9"/>
      <c r="BC815">
        <v>19</v>
      </c>
      <c r="BD815" s="64"/>
      <c r="BE815" s="97">
        <v>12</v>
      </c>
      <c r="BF815" s="99"/>
      <c r="BG815" s="198">
        <v>12071</v>
      </c>
      <c r="BH815">
        <f t="shared" si="678"/>
        <v>1207119</v>
      </c>
      <c r="BJ815" t="s">
        <v>3279</v>
      </c>
    </row>
    <row r="816" spans="1:62">
      <c r="A816" s="9" t="s">
        <v>51</v>
      </c>
      <c r="B816" s="9" t="s">
        <v>626</v>
      </c>
      <c r="C816" s="1">
        <f t="shared" si="679"/>
        <v>54839</v>
      </c>
      <c r="D816" s="1"/>
      <c r="E816" s="1"/>
      <c r="F816" s="1"/>
      <c r="G816" s="1"/>
      <c r="H816" s="1"/>
      <c r="I816" s="1"/>
      <c r="J816" s="1"/>
      <c r="K816" s="1"/>
      <c r="L816" s="1"/>
      <c r="M816" s="7">
        <f>RANK(Z816,(Z816:AB816,AC816:AQ816))</f>
        <v>4</v>
      </c>
      <c r="N816" s="7">
        <f>RANK(AA816,(Z816:AB816,AC816:AQ816))</f>
        <v>5</v>
      </c>
      <c r="O816" s="7">
        <f>IF(AB816&gt;0,RANK(AB816,(Z816:AB816,AC816:AQ816)),0)</f>
        <v>2</v>
      </c>
      <c r="P816" s="7"/>
      <c r="Q816" s="1">
        <f t="shared" si="669"/>
        <v>12519</v>
      </c>
      <c r="R816" s="2">
        <f t="shared" si="670"/>
        <v>0.22828643848356098</v>
      </c>
      <c r="S816" s="2"/>
      <c r="T816" s="2">
        <f t="shared" si="680"/>
        <v>8.3043089771877673E-2</v>
      </c>
      <c r="U816" s="2">
        <f t="shared" si="681"/>
        <v>2.2319881835919691E-2</v>
      </c>
      <c r="V816" s="2">
        <f t="shared" si="682"/>
        <v>0.2427651853607834</v>
      </c>
      <c r="W816" s="2">
        <f t="shared" si="674"/>
        <v>0.16710735060814383</v>
      </c>
      <c r="X816" s="2">
        <f t="shared" si="675"/>
        <v>0.47105162384434435</v>
      </c>
      <c r="Y816" s="2">
        <f t="shared" si="676"/>
        <v>1.3712868578931003E-2</v>
      </c>
      <c r="Z816" s="49">
        <v>4554</v>
      </c>
      <c r="AA816" s="49">
        <v>1224</v>
      </c>
      <c r="AB816" s="49">
        <v>13313</v>
      </c>
      <c r="AC816" s="49">
        <v>9164</v>
      </c>
      <c r="AD816" s="49">
        <v>25832</v>
      </c>
      <c r="AE816" s="49">
        <v>465</v>
      </c>
      <c r="AF816" s="49">
        <v>43</v>
      </c>
      <c r="AG816" s="49">
        <v>56</v>
      </c>
      <c r="AH816" s="49">
        <v>98</v>
      </c>
      <c r="AI816" s="49"/>
      <c r="AJ816" s="49"/>
      <c r="AK816" s="49"/>
      <c r="AL816" s="49">
        <v>41</v>
      </c>
      <c r="AM816" s="49"/>
      <c r="AN816" s="49">
        <v>30</v>
      </c>
      <c r="AO816" s="49">
        <v>13</v>
      </c>
      <c r="AP816" s="49"/>
      <c r="AQ816" s="49">
        <v>6</v>
      </c>
      <c r="AR816" s="56"/>
      <c r="AS816" s="56"/>
      <c r="AT816" s="54"/>
      <c r="AU816" s="56"/>
      <c r="AV816" s="56"/>
      <c r="AW816" s="54"/>
      <c r="AX816" s="54"/>
      <c r="AY816" s="54"/>
      <c r="AZ816" s="9"/>
      <c r="BA816" t="str">
        <f t="shared" si="677"/>
        <v>Manatee CD16</v>
      </c>
      <c r="BB816" s="9"/>
      <c r="BC816">
        <v>16</v>
      </c>
      <c r="BD816" s="64"/>
      <c r="BE816" s="97">
        <v>12</v>
      </c>
      <c r="BF816" s="99"/>
      <c r="BG816" s="198">
        <v>12081</v>
      </c>
      <c r="BH816">
        <f t="shared" si="678"/>
        <v>1208116</v>
      </c>
      <c r="BJ816" t="s">
        <v>3279</v>
      </c>
    </row>
    <row r="817" spans="1:62">
      <c r="A817" s="9" t="s">
        <v>51</v>
      </c>
      <c r="B817" s="9" t="s">
        <v>626</v>
      </c>
      <c r="C817" s="1">
        <f t="shared" si="679"/>
        <v>960</v>
      </c>
      <c r="D817" s="1"/>
      <c r="E817" s="1"/>
      <c r="F817" s="1"/>
      <c r="G817" s="1"/>
      <c r="H817" s="1"/>
      <c r="I817" s="1"/>
      <c r="J817" s="1"/>
      <c r="K817" s="1"/>
      <c r="L817" s="1"/>
      <c r="M817" s="7">
        <f>RANK(Z817,(Z817:AB817,AC817:AQ817))</f>
        <v>4</v>
      </c>
      <c r="N817" s="7">
        <f>RANK(AA817,(Z817:AB817,AC817:AQ817))</f>
        <v>5</v>
      </c>
      <c r="O817" s="7">
        <f>IF(AB817&gt;0,RANK(AB817,(Z817:AB817,AC817:AQ817)),0)</f>
        <v>3</v>
      </c>
      <c r="P817" s="7"/>
      <c r="Q817" s="1">
        <f t="shared" si="669"/>
        <v>254</v>
      </c>
      <c r="R817" s="2">
        <f t="shared" si="670"/>
        <v>0.26458333333333334</v>
      </c>
      <c r="S817" s="2"/>
      <c r="T817" s="2">
        <f t="shared" si="680"/>
        <v>3.4375000000000003E-2</v>
      </c>
      <c r="U817" s="2">
        <f t="shared" si="681"/>
        <v>1.1458333333333333E-2</v>
      </c>
      <c r="V817" s="2">
        <f t="shared" si="682"/>
        <v>0.16041666666666668</v>
      </c>
      <c r="W817" s="2">
        <f t="shared" si="674"/>
        <v>0.25833333333333336</v>
      </c>
      <c r="X817" s="2">
        <f t="shared" si="675"/>
        <v>0.5229166666666667</v>
      </c>
      <c r="Y817" s="2">
        <f t="shared" si="676"/>
        <v>1.2499999999999956E-2</v>
      </c>
      <c r="Z817" s="49">
        <v>33</v>
      </c>
      <c r="AA817" s="49">
        <v>11</v>
      </c>
      <c r="AB817" s="49">
        <v>154</v>
      </c>
      <c r="AC817" s="49">
        <v>248</v>
      </c>
      <c r="AD817" s="49">
        <v>502</v>
      </c>
      <c r="AE817" s="49">
        <v>8</v>
      </c>
      <c r="AF817" s="49">
        <v>0</v>
      </c>
      <c r="AG817" s="49">
        <v>2</v>
      </c>
      <c r="AH817" s="49">
        <v>0</v>
      </c>
      <c r="AI817" s="49"/>
      <c r="AJ817" s="49"/>
      <c r="AK817" s="49"/>
      <c r="AL817" s="49">
        <v>0</v>
      </c>
      <c r="AM817" s="49"/>
      <c r="AN817" s="49">
        <v>2</v>
      </c>
      <c r="AO817" s="49">
        <v>0</v>
      </c>
      <c r="AP817" s="49"/>
      <c r="AQ817" s="49">
        <v>0</v>
      </c>
      <c r="AR817" s="56"/>
      <c r="AS817" s="56"/>
      <c r="AT817" s="54"/>
      <c r="AU817" s="56"/>
      <c r="AV817" s="56"/>
      <c r="AW817" s="54"/>
      <c r="AX817" s="54"/>
      <c r="AY817" s="54"/>
      <c r="AZ817" s="9"/>
      <c r="BA817" t="str">
        <f t="shared" si="677"/>
        <v>Manatee CD17</v>
      </c>
      <c r="BB817" s="9"/>
      <c r="BC817">
        <v>17</v>
      </c>
      <c r="BD817" s="64"/>
      <c r="BE817" s="97">
        <v>12</v>
      </c>
      <c r="BF817" s="99"/>
      <c r="BG817" s="198">
        <v>12081</v>
      </c>
      <c r="BH817">
        <f t="shared" si="678"/>
        <v>1208117</v>
      </c>
      <c r="BJ817" t="s">
        <v>3279</v>
      </c>
    </row>
    <row r="818" spans="1:62">
      <c r="A818" s="9" t="s">
        <v>1291</v>
      </c>
      <c r="B818" s="9" t="s">
        <v>626</v>
      </c>
      <c r="C818" s="1">
        <f t="shared" si="679"/>
        <v>11376</v>
      </c>
      <c r="D818" s="1"/>
      <c r="E818" s="1"/>
      <c r="F818" s="1"/>
      <c r="G818" s="1"/>
      <c r="H818" s="1"/>
      <c r="I818" s="1"/>
      <c r="J818" s="1"/>
      <c r="K818" s="1"/>
      <c r="L818" s="1"/>
      <c r="M818" s="7">
        <f>RANK(Z818,(Z818:AB818,AC818:AQ818))</f>
        <v>4</v>
      </c>
      <c r="N818" s="7">
        <f>RANK(AA818,(Z818:AB818,AC818:AQ818))</f>
        <v>5</v>
      </c>
      <c r="O818" s="7">
        <f>IF(AB818&gt;0,RANK(AB818,(Z818:AB818,AC818:AQ818)),0)</f>
        <v>2</v>
      </c>
      <c r="P818" s="7"/>
      <c r="Q818" s="1">
        <f t="shared" si="669"/>
        <v>4337</v>
      </c>
      <c r="R818" s="2">
        <f t="shared" si="670"/>
        <v>0.38124120956399438</v>
      </c>
      <c r="S818" s="2"/>
      <c r="T818" s="2">
        <f t="shared" si="680"/>
        <v>6.8037974683544306E-2</v>
      </c>
      <c r="U818" s="2">
        <f t="shared" si="681"/>
        <v>1.4152601969057665E-2</v>
      </c>
      <c r="V818" s="2">
        <f t="shared" si="682"/>
        <v>0.18196202531645569</v>
      </c>
      <c r="W818" s="2">
        <f t="shared" si="674"/>
        <v>0.16086497890295359</v>
      </c>
      <c r="X818" s="2">
        <f t="shared" si="675"/>
        <v>0.5632032348804501</v>
      </c>
      <c r="Y818" s="2">
        <f t="shared" si="676"/>
        <v>1.1779184247538654E-2</v>
      </c>
      <c r="Z818" s="49">
        <v>774</v>
      </c>
      <c r="AA818" s="49">
        <v>161</v>
      </c>
      <c r="AB818" s="49">
        <v>2070</v>
      </c>
      <c r="AC818" s="49">
        <v>1830</v>
      </c>
      <c r="AD818" s="49">
        <v>6407</v>
      </c>
      <c r="AE818" s="49">
        <v>74</v>
      </c>
      <c r="AF818" s="49">
        <v>13</v>
      </c>
      <c r="AG818" s="49">
        <v>16</v>
      </c>
      <c r="AH818" s="49">
        <v>10</v>
      </c>
      <c r="AI818" s="49"/>
      <c r="AJ818" s="49"/>
      <c r="AK818" s="49"/>
      <c r="AL818" s="49">
        <v>10</v>
      </c>
      <c r="AM818" s="49"/>
      <c r="AN818" s="49">
        <v>8</v>
      </c>
      <c r="AO818" s="49">
        <v>2</v>
      </c>
      <c r="AP818" s="49"/>
      <c r="AQ818" s="49">
        <v>1</v>
      </c>
      <c r="AR818" s="56"/>
      <c r="AS818" s="56"/>
      <c r="AT818" s="54"/>
      <c r="AU818" s="56"/>
      <c r="AV818" s="56"/>
      <c r="AW818" s="54"/>
      <c r="AX818" s="54"/>
      <c r="AY818" s="54"/>
      <c r="AZ818" s="9"/>
      <c r="BA818" t="str">
        <f t="shared" si="677"/>
        <v>Marion CD3</v>
      </c>
      <c r="BB818" s="9"/>
      <c r="BC818">
        <v>3</v>
      </c>
      <c r="BD818" s="64"/>
      <c r="BE818" s="97">
        <v>12</v>
      </c>
      <c r="BF818" s="99"/>
      <c r="BG818" s="198">
        <v>12083</v>
      </c>
      <c r="BH818">
        <f t="shared" si="678"/>
        <v>1208303</v>
      </c>
      <c r="BJ818" t="s">
        <v>3279</v>
      </c>
    </row>
    <row r="819" spans="1:62">
      <c r="A819" s="9" t="s">
        <v>1291</v>
      </c>
      <c r="B819" s="9" t="s">
        <v>626</v>
      </c>
      <c r="C819" s="1">
        <f t="shared" si="679"/>
        <v>1368</v>
      </c>
      <c r="D819" s="1"/>
      <c r="E819" s="1"/>
      <c r="F819" s="1"/>
      <c r="G819" s="1"/>
      <c r="H819" s="1"/>
      <c r="I819" s="1"/>
      <c r="J819" s="1"/>
      <c r="K819" s="1"/>
      <c r="L819" s="1"/>
      <c r="M819" s="7">
        <f>RANK(Z819,(Z819:AB819,AC819:AQ819))</f>
        <v>4</v>
      </c>
      <c r="N819" s="7">
        <f>RANK(AA819,(Z819:AB819,AC819:AQ819))</f>
        <v>5</v>
      </c>
      <c r="O819" s="7">
        <f>IF(AB819&gt;0,RANK(AB819,(Z819:AB819,AC819:AQ819)),0)</f>
        <v>3</v>
      </c>
      <c r="P819" s="7"/>
      <c r="Q819" s="1">
        <f t="shared" si="669"/>
        <v>558</v>
      </c>
      <c r="R819" s="2">
        <f t="shared" si="670"/>
        <v>0.40789473684210525</v>
      </c>
      <c r="S819" s="2"/>
      <c r="T819" s="2">
        <f t="shared" si="680"/>
        <v>3.2894736842105261E-2</v>
      </c>
      <c r="U819" s="2">
        <f t="shared" si="681"/>
        <v>1.1695906432748537E-2</v>
      </c>
      <c r="V819" s="2">
        <f t="shared" si="682"/>
        <v>0.14692982456140352</v>
      </c>
      <c r="W819" s="2">
        <f t="shared" si="674"/>
        <v>0.19298245614035087</v>
      </c>
      <c r="X819" s="2">
        <f t="shared" si="675"/>
        <v>0.60087719298245612</v>
      </c>
      <c r="Y819" s="2">
        <f t="shared" si="676"/>
        <v>1.4619883040935644E-2</v>
      </c>
      <c r="Z819" s="49">
        <v>45</v>
      </c>
      <c r="AA819" s="49">
        <v>16</v>
      </c>
      <c r="AB819" s="49">
        <v>201</v>
      </c>
      <c r="AC819" s="49">
        <v>264</v>
      </c>
      <c r="AD819" s="49">
        <v>822</v>
      </c>
      <c r="AE819" s="49">
        <v>9</v>
      </c>
      <c r="AF819" s="49">
        <v>1</v>
      </c>
      <c r="AG819" s="49">
        <v>0</v>
      </c>
      <c r="AH819" s="49">
        <v>3</v>
      </c>
      <c r="AI819" s="49"/>
      <c r="AJ819" s="49"/>
      <c r="AK819" s="49"/>
      <c r="AL819" s="49">
        <v>4</v>
      </c>
      <c r="AM819" s="49"/>
      <c r="AN819" s="49">
        <v>3</v>
      </c>
      <c r="AO819" s="49">
        <v>0</v>
      </c>
      <c r="AP819" s="49"/>
      <c r="AQ819" s="49">
        <v>0</v>
      </c>
      <c r="AR819" s="56"/>
      <c r="AS819" s="56"/>
      <c r="AT819" s="54"/>
      <c r="AU819" s="56"/>
      <c r="AV819" s="56"/>
      <c r="AW819" s="54"/>
      <c r="AX819" s="54"/>
      <c r="AY819" s="54"/>
      <c r="AZ819" s="9"/>
      <c r="BA819" t="str">
        <f t="shared" si="677"/>
        <v>Marion CD5</v>
      </c>
      <c r="BB819" s="9"/>
      <c r="BC819">
        <v>5</v>
      </c>
      <c r="BD819" s="64"/>
      <c r="BE819" s="97">
        <v>12</v>
      </c>
      <c r="BF819" s="99"/>
      <c r="BG819" s="198">
        <v>12083</v>
      </c>
      <c r="BH819">
        <f t="shared" si="678"/>
        <v>1208305</v>
      </c>
      <c r="BJ819" t="s">
        <v>3279</v>
      </c>
    </row>
    <row r="820" spans="1:62">
      <c r="A820" s="9" t="s">
        <v>1291</v>
      </c>
      <c r="B820" s="9" t="s">
        <v>626</v>
      </c>
      <c r="C820" s="1">
        <f t="shared" si="679"/>
        <v>44495</v>
      </c>
      <c r="D820" s="1"/>
      <c r="E820" s="1"/>
      <c r="F820" s="1"/>
      <c r="G820" s="1"/>
      <c r="H820" s="1"/>
      <c r="I820" s="1"/>
      <c r="J820" s="1"/>
      <c r="K820" s="1"/>
      <c r="L820" s="1"/>
      <c r="M820" s="7">
        <f>RANK(Z820,(Z820:AB820,AC820:AQ820))</f>
        <v>4</v>
      </c>
      <c r="N820" s="7">
        <f>RANK(AA820,(Z820:AB820,AC820:AQ820))</f>
        <v>5</v>
      </c>
      <c r="O820" s="7">
        <f>IF(AB820&gt;0,RANK(AB820,(Z820:AB820,AC820:AQ820)),0)</f>
        <v>2</v>
      </c>
      <c r="P820" s="7"/>
      <c r="Q820" s="1">
        <f t="shared" si="669"/>
        <v>15236</v>
      </c>
      <c r="R820" s="2">
        <f t="shared" si="670"/>
        <v>0.34242049668502078</v>
      </c>
      <c r="S820" s="2"/>
      <c r="T820" s="2">
        <f t="shared" si="680"/>
        <v>5.5399483087987415E-2</v>
      </c>
      <c r="U820" s="2">
        <f t="shared" si="681"/>
        <v>1.1978874030789977E-2</v>
      </c>
      <c r="V820" s="2">
        <f t="shared" si="682"/>
        <v>0.20029216765928756</v>
      </c>
      <c r="W820" s="2">
        <f t="shared" si="674"/>
        <v>0.17482863243061017</v>
      </c>
      <c r="X820" s="2">
        <f t="shared" si="675"/>
        <v>0.54271266434430832</v>
      </c>
      <c r="Y820" s="2">
        <f t="shared" si="676"/>
        <v>1.478817844701652E-2</v>
      </c>
      <c r="Z820" s="49">
        <v>2465</v>
      </c>
      <c r="AA820" s="49">
        <v>533</v>
      </c>
      <c r="AB820" s="49">
        <v>8912</v>
      </c>
      <c r="AC820" s="49">
        <v>7779</v>
      </c>
      <c r="AD820" s="49">
        <v>24148</v>
      </c>
      <c r="AE820" s="49">
        <v>403</v>
      </c>
      <c r="AF820" s="49">
        <v>31</v>
      </c>
      <c r="AG820" s="49">
        <v>41</v>
      </c>
      <c r="AH820" s="49">
        <v>72</v>
      </c>
      <c r="AI820" s="49"/>
      <c r="AJ820" s="49"/>
      <c r="AK820" s="49"/>
      <c r="AL820" s="49">
        <v>65</v>
      </c>
      <c r="AM820" s="49"/>
      <c r="AN820" s="49">
        <v>30</v>
      </c>
      <c r="AO820" s="49">
        <v>13</v>
      </c>
      <c r="AP820" s="49"/>
      <c r="AQ820" s="49">
        <v>3</v>
      </c>
      <c r="AR820" s="56"/>
      <c r="AS820" s="56"/>
      <c r="AT820" s="54"/>
      <c r="AU820" s="56"/>
      <c r="AV820" s="56"/>
      <c r="AW820" s="54"/>
      <c r="AX820" s="54"/>
      <c r="AY820" s="54"/>
      <c r="AZ820" s="9"/>
      <c r="BA820" t="str">
        <f t="shared" si="677"/>
        <v>Marion CD11</v>
      </c>
      <c r="BB820" s="9"/>
      <c r="BC820">
        <v>11</v>
      </c>
      <c r="BD820" s="64"/>
      <c r="BE820" s="97">
        <v>12</v>
      </c>
      <c r="BF820" s="99"/>
      <c r="BG820" s="198">
        <v>12083</v>
      </c>
      <c r="BH820">
        <f t="shared" si="678"/>
        <v>1208311</v>
      </c>
      <c r="BJ820" t="s">
        <v>3279</v>
      </c>
    </row>
    <row r="821" spans="1:62">
      <c r="A821" s="9" t="s">
        <v>700</v>
      </c>
      <c r="B821" s="9" t="s">
        <v>626</v>
      </c>
      <c r="C821" s="1">
        <f t="shared" si="679"/>
        <v>9891</v>
      </c>
      <c r="D821" s="1"/>
      <c r="E821" s="1"/>
      <c r="F821" s="1"/>
      <c r="G821" s="1"/>
      <c r="H821" s="1"/>
      <c r="I821" s="1"/>
      <c r="J821" s="1"/>
      <c r="K821" s="1"/>
      <c r="L821" s="1"/>
      <c r="M821" s="7">
        <f>RANK(Z821,(Z821:AB821,AC821:AQ821))</f>
        <v>4</v>
      </c>
      <c r="N821" s="7">
        <f>RANK(AA821,(Z821:AB821,AC821:AQ821))</f>
        <v>5</v>
      </c>
      <c r="O821" s="7">
        <f>IF(AB821&gt;0,RANK(AB821,(Z821:AB821,AC821:AQ821)),0)</f>
        <v>1</v>
      </c>
      <c r="P821" s="7"/>
      <c r="Q821" s="1">
        <f t="shared" ref="Q821:Q845" si="683">MAX(Z821:AG821)-LARGE(Z821:AG821,2)</f>
        <v>551</v>
      </c>
      <c r="R821" s="2">
        <f t="shared" ref="R821:R845" si="684">Q821/C821</f>
        <v>5.5707208573450614E-2</v>
      </c>
      <c r="S821" s="2"/>
      <c r="T821" s="2">
        <f t="shared" si="680"/>
        <v>5.4797290466080277E-2</v>
      </c>
      <c r="U821" s="2">
        <f t="shared" si="681"/>
        <v>1.8198362147406732E-2</v>
      </c>
      <c r="V821" s="2">
        <f t="shared" si="682"/>
        <v>0.44585987261146498</v>
      </c>
      <c r="W821" s="2">
        <f t="shared" si="674"/>
        <v>8.3510261854210899E-2</v>
      </c>
      <c r="X821" s="2">
        <f t="shared" si="675"/>
        <v>0.39015266403801435</v>
      </c>
      <c r="Y821" s="2">
        <f t="shared" ref="Y821:Y845" si="685">IF(C821=0,"-",(1-T821-U821-V821-W821-X821))</f>
        <v>7.4815488828227084E-3</v>
      </c>
      <c r="Z821" s="49">
        <v>542</v>
      </c>
      <c r="AA821" s="49">
        <v>180</v>
      </c>
      <c r="AB821" s="49">
        <v>4410</v>
      </c>
      <c r="AC821" s="49">
        <v>826</v>
      </c>
      <c r="AD821" s="49">
        <v>3859</v>
      </c>
      <c r="AE821" s="49">
        <v>24</v>
      </c>
      <c r="AF821" s="49">
        <v>4</v>
      </c>
      <c r="AG821" s="49">
        <v>10</v>
      </c>
      <c r="AH821" s="49">
        <v>24</v>
      </c>
      <c r="AI821" s="49"/>
      <c r="AJ821" s="49"/>
      <c r="AK821" s="49"/>
      <c r="AL821" s="49">
        <v>2</v>
      </c>
      <c r="AM821" s="49"/>
      <c r="AN821" s="49">
        <v>7</v>
      </c>
      <c r="AO821" s="49">
        <v>3</v>
      </c>
      <c r="AP821" s="49"/>
      <c r="AQ821" s="49">
        <v>0</v>
      </c>
      <c r="AR821" s="56"/>
      <c r="AS821" s="56"/>
      <c r="AT821" s="54"/>
      <c r="AU821" s="56"/>
      <c r="AV821" s="56"/>
      <c r="AW821" s="54"/>
      <c r="AX821" s="54"/>
      <c r="AY821" s="54"/>
      <c r="AZ821" s="9"/>
      <c r="BA821" t="str">
        <f t="shared" ref="BA821:BA845" si="686">A821&amp;" "&amp;"CD"&amp;BC821</f>
        <v>Miami-Dade CD23</v>
      </c>
      <c r="BB821" s="9"/>
      <c r="BC821">
        <v>23</v>
      </c>
      <c r="BD821" s="64"/>
      <c r="BE821" s="97">
        <v>12</v>
      </c>
      <c r="BF821" s="99"/>
      <c r="BG821" s="198">
        <v>12086</v>
      </c>
      <c r="BH821">
        <f t="shared" si="678"/>
        <v>1208623</v>
      </c>
      <c r="BJ821" t="s">
        <v>3279</v>
      </c>
    </row>
    <row r="822" spans="1:62">
      <c r="A822" s="9" t="s">
        <v>700</v>
      </c>
      <c r="B822" s="9" t="s">
        <v>626</v>
      </c>
      <c r="C822" s="1">
        <f t="shared" si="679"/>
        <v>10301</v>
      </c>
      <c r="D822" s="1"/>
      <c r="E822" s="1"/>
      <c r="F822" s="1"/>
      <c r="G822" s="1"/>
      <c r="H822" s="1"/>
      <c r="I822" s="1"/>
      <c r="J822" s="1"/>
      <c r="K822" s="1"/>
      <c r="L822" s="1"/>
      <c r="M822" s="7">
        <f>RANK(Z822,(Z822:AB822,AC822:AQ822))</f>
        <v>4</v>
      </c>
      <c r="N822" s="7">
        <f>RANK(AA822,(Z822:AB822,AC822:AQ822))</f>
        <v>5</v>
      </c>
      <c r="O822" s="7">
        <f>IF(AB822&gt;0,RANK(AB822,(Z822:AB822,AC822:AQ822)),0)</f>
        <v>1</v>
      </c>
      <c r="P822" s="7"/>
      <c r="Q822" s="1">
        <f t="shared" si="683"/>
        <v>1380</v>
      </c>
      <c r="R822" s="2">
        <f t="shared" si="684"/>
        <v>0.1339675759634987</v>
      </c>
      <c r="S822" s="2"/>
      <c r="T822" s="2">
        <f t="shared" si="680"/>
        <v>5.1645471313464711E-2</v>
      </c>
      <c r="U822" s="2">
        <f t="shared" si="681"/>
        <v>3.0482477429375789E-2</v>
      </c>
      <c r="V822" s="2">
        <f t="shared" si="682"/>
        <v>0.46315891661003789</v>
      </c>
      <c r="W822" s="2">
        <f t="shared" si="674"/>
        <v>0.10746529463158917</v>
      </c>
      <c r="X822" s="2">
        <f t="shared" si="675"/>
        <v>0.32919134064653915</v>
      </c>
      <c r="Y822" s="2">
        <f t="shared" si="685"/>
        <v>1.8056499368993228E-2</v>
      </c>
      <c r="Z822" s="49">
        <v>532</v>
      </c>
      <c r="AA822" s="49">
        <v>314</v>
      </c>
      <c r="AB822" s="49">
        <v>4771</v>
      </c>
      <c r="AC822" s="49">
        <v>1107</v>
      </c>
      <c r="AD822" s="49">
        <v>3391</v>
      </c>
      <c r="AE822" s="49">
        <v>95</v>
      </c>
      <c r="AF822" s="49">
        <v>9</v>
      </c>
      <c r="AG822" s="49">
        <v>19</v>
      </c>
      <c r="AH822" s="49">
        <v>31</v>
      </c>
      <c r="AI822" s="49"/>
      <c r="AJ822" s="49"/>
      <c r="AK822" s="49"/>
      <c r="AL822" s="49">
        <v>10</v>
      </c>
      <c r="AM822" s="49"/>
      <c r="AN822" s="49">
        <v>10</v>
      </c>
      <c r="AO822" s="49">
        <v>9</v>
      </c>
      <c r="AP822" s="49"/>
      <c r="AQ822" s="49">
        <v>3</v>
      </c>
      <c r="AR822" s="56"/>
      <c r="AS822" s="56"/>
      <c r="AT822" s="54"/>
      <c r="AU822" s="56"/>
      <c r="AV822" s="56"/>
      <c r="AW822" s="54"/>
      <c r="AX822" s="54"/>
      <c r="AY822" s="54"/>
      <c r="AZ822" s="9"/>
      <c r="BA822" t="str">
        <f t="shared" si="686"/>
        <v>Miami-Dade CD24</v>
      </c>
      <c r="BB822" s="9"/>
      <c r="BC822">
        <v>24</v>
      </c>
      <c r="BD822" s="64"/>
      <c r="BE822" s="97">
        <v>12</v>
      </c>
      <c r="BF822" s="99"/>
      <c r="BG822" s="198">
        <v>12086</v>
      </c>
      <c r="BH822">
        <f t="shared" si="678"/>
        <v>1208624</v>
      </c>
      <c r="BJ822" t="s">
        <v>3279</v>
      </c>
    </row>
    <row r="823" spans="1:62">
      <c r="A823" s="9" t="s">
        <v>700</v>
      </c>
      <c r="B823" s="9" t="s">
        <v>626</v>
      </c>
      <c r="C823" s="1">
        <f t="shared" si="679"/>
        <v>37361</v>
      </c>
      <c r="D823" s="1"/>
      <c r="E823" s="1"/>
      <c r="F823" s="1"/>
      <c r="G823" s="1"/>
      <c r="H823" s="1"/>
      <c r="I823" s="1"/>
      <c r="J823" s="1"/>
      <c r="K823" s="1"/>
      <c r="L823" s="1"/>
      <c r="M823" s="7">
        <f>RANK(Z823,(Z823:AB823,AC823:AQ823))</f>
        <v>5</v>
      </c>
      <c r="N823" s="7">
        <f>RANK(AA823,(Z823:AB823,AC823:AQ823))</f>
        <v>4</v>
      </c>
      <c r="O823" s="7">
        <f>IF(AB823&gt;0,RANK(AB823,(Z823:AB823,AC823:AQ823)),0)</f>
        <v>1</v>
      </c>
      <c r="P823" s="7"/>
      <c r="Q823" s="1">
        <f t="shared" si="683"/>
        <v>19108</v>
      </c>
      <c r="R823" s="2">
        <f t="shared" si="684"/>
        <v>0.51144241321163786</v>
      </c>
      <c r="S823" s="2"/>
      <c r="T823" s="2">
        <f t="shared" si="680"/>
        <v>1.1321966756778459E-2</v>
      </c>
      <c r="U823" s="2">
        <f t="shared" si="681"/>
        <v>2.3848398062150371E-2</v>
      </c>
      <c r="V823" s="2">
        <f t="shared" si="682"/>
        <v>0.69243328604694732</v>
      </c>
      <c r="W823" s="2">
        <f t="shared" si="674"/>
        <v>8.6453788710152302E-2</v>
      </c>
      <c r="X823" s="2">
        <f t="shared" si="675"/>
        <v>0.18099087283530954</v>
      </c>
      <c r="Y823" s="2">
        <f t="shared" si="685"/>
        <v>4.9516875886620737E-3</v>
      </c>
      <c r="Z823" s="49">
        <v>423</v>
      </c>
      <c r="AA823" s="49">
        <v>891</v>
      </c>
      <c r="AB823" s="49">
        <v>25870</v>
      </c>
      <c r="AC823" s="49">
        <v>3230</v>
      </c>
      <c r="AD823" s="49">
        <v>6762</v>
      </c>
      <c r="AE823" s="49">
        <v>81</v>
      </c>
      <c r="AF823" s="49">
        <v>7</v>
      </c>
      <c r="AG823" s="49">
        <v>19</v>
      </c>
      <c r="AH823" s="49">
        <v>43</v>
      </c>
      <c r="AI823" s="49"/>
      <c r="AJ823" s="49"/>
      <c r="AK823" s="49"/>
      <c r="AL823" s="49">
        <v>9</v>
      </c>
      <c r="AM823" s="49"/>
      <c r="AN823" s="49">
        <v>24</v>
      </c>
      <c r="AO823" s="49">
        <v>1</v>
      </c>
      <c r="AP823" s="49"/>
      <c r="AQ823" s="49">
        <v>1</v>
      </c>
      <c r="AR823" s="56"/>
      <c r="AS823" s="56"/>
      <c r="AT823" s="54"/>
      <c r="AU823" s="56"/>
      <c r="AV823" s="56"/>
      <c r="AW823" s="54"/>
      <c r="AX823" s="54"/>
      <c r="AY823" s="54"/>
      <c r="AZ823" s="9"/>
      <c r="BA823" t="str">
        <f t="shared" si="686"/>
        <v>Miami-Dade CD25</v>
      </c>
      <c r="BB823" s="9"/>
      <c r="BC823">
        <v>25</v>
      </c>
      <c r="BD823" s="64"/>
      <c r="BE823" s="97">
        <v>12</v>
      </c>
      <c r="BF823" s="99"/>
      <c r="BG823" s="198">
        <v>12086</v>
      </c>
      <c r="BH823">
        <f t="shared" si="678"/>
        <v>1208625</v>
      </c>
      <c r="BJ823" t="s">
        <v>3279</v>
      </c>
    </row>
    <row r="824" spans="1:62">
      <c r="A824" s="9" t="s">
        <v>700</v>
      </c>
      <c r="B824" s="9" t="s">
        <v>626</v>
      </c>
      <c r="C824" s="1">
        <f t="shared" si="679"/>
        <v>58296</v>
      </c>
      <c r="D824" s="1"/>
      <c r="E824" s="1"/>
      <c r="F824" s="1"/>
      <c r="G824" s="1"/>
      <c r="H824" s="1"/>
      <c r="I824" s="1"/>
      <c r="J824" s="1"/>
      <c r="K824" s="1"/>
      <c r="L824" s="1"/>
      <c r="M824" s="7">
        <f>RANK(Z824,(Z824:AB824,AC824:AQ824))</f>
        <v>4</v>
      </c>
      <c r="N824" s="7">
        <f>RANK(AA824,(Z824:AB824,AC824:AQ824))</f>
        <v>5</v>
      </c>
      <c r="O824" s="7">
        <f>IF(AB824&gt;0,RANK(AB824,(Z824:AB824,AC824:AQ824)),0)</f>
        <v>1</v>
      </c>
      <c r="P824" s="7"/>
      <c r="Q824" s="1">
        <f t="shared" si="683"/>
        <v>25255</v>
      </c>
      <c r="R824" s="2">
        <f t="shared" si="684"/>
        <v>0.43322011801838889</v>
      </c>
      <c r="S824" s="2"/>
      <c r="T824" s="2">
        <f t="shared" si="680"/>
        <v>2.1853986551392892E-2</v>
      </c>
      <c r="U824" s="2">
        <f t="shared" si="681"/>
        <v>1.8200219569095649E-2</v>
      </c>
      <c r="V824" s="2">
        <f t="shared" si="682"/>
        <v>0.64579044874433922</v>
      </c>
      <c r="W824" s="2">
        <f t="shared" si="674"/>
        <v>9.561547962124331E-2</v>
      </c>
      <c r="X824" s="2">
        <f t="shared" si="675"/>
        <v>0.21257033072595033</v>
      </c>
      <c r="Y824" s="2">
        <f t="shared" si="685"/>
        <v>5.9695347879785421E-3</v>
      </c>
      <c r="Z824" s="49">
        <v>1274</v>
      </c>
      <c r="AA824" s="49">
        <v>1061</v>
      </c>
      <c r="AB824" s="49">
        <v>37647</v>
      </c>
      <c r="AC824" s="49">
        <v>5574</v>
      </c>
      <c r="AD824" s="49">
        <v>12392</v>
      </c>
      <c r="AE824" s="49">
        <v>175</v>
      </c>
      <c r="AF824" s="49">
        <v>24</v>
      </c>
      <c r="AG824" s="49">
        <v>28</v>
      </c>
      <c r="AH824" s="49">
        <v>65</v>
      </c>
      <c r="AI824" s="49"/>
      <c r="AJ824" s="49"/>
      <c r="AK824" s="49"/>
      <c r="AL824" s="49">
        <v>18</v>
      </c>
      <c r="AM824" s="49"/>
      <c r="AN824" s="49">
        <v>21</v>
      </c>
      <c r="AO824" s="49">
        <v>15</v>
      </c>
      <c r="AP824" s="49"/>
      <c r="AQ824" s="49">
        <v>2</v>
      </c>
      <c r="AR824" s="56"/>
      <c r="AS824" s="56"/>
      <c r="AT824" s="54"/>
      <c r="AU824" s="56"/>
      <c r="AV824" s="56"/>
      <c r="AW824" s="54"/>
      <c r="AX824" s="54"/>
      <c r="AY824" s="54"/>
      <c r="AZ824" s="9"/>
      <c r="BA824" t="str">
        <f t="shared" si="686"/>
        <v>Miami-Dade CD26</v>
      </c>
      <c r="BB824" s="9"/>
      <c r="BC824">
        <v>26</v>
      </c>
      <c r="BD824" s="64"/>
      <c r="BE824" s="97">
        <v>12</v>
      </c>
      <c r="BF824" s="99"/>
      <c r="BG824" s="198">
        <v>12086</v>
      </c>
      <c r="BH824">
        <f t="shared" si="678"/>
        <v>1208626</v>
      </c>
      <c r="BJ824" t="s">
        <v>3279</v>
      </c>
    </row>
    <row r="825" spans="1:62">
      <c r="A825" s="9" t="s">
        <v>700</v>
      </c>
      <c r="B825" s="9" t="s">
        <v>626</v>
      </c>
      <c r="C825" s="1">
        <f t="shared" si="679"/>
        <v>62867</v>
      </c>
      <c r="D825" s="1"/>
      <c r="E825" s="1"/>
      <c r="F825" s="1"/>
      <c r="G825" s="1"/>
      <c r="H825" s="1"/>
      <c r="I825" s="1"/>
      <c r="J825" s="1"/>
      <c r="K825" s="1"/>
      <c r="L825" s="1"/>
      <c r="M825" s="7">
        <f>RANK(Z825,(Z825:AB825,AC825:AQ825))</f>
        <v>4</v>
      </c>
      <c r="N825" s="7">
        <f>RANK(AA825,(Z825:AB825,AC825:AQ825))</f>
        <v>5</v>
      </c>
      <c r="O825" s="7">
        <f>IF(AB825&gt;0,RANK(AB825,(Z825:AB825,AC825:AQ825)),0)</f>
        <v>1</v>
      </c>
      <c r="P825" s="7"/>
      <c r="Q825" s="1">
        <f t="shared" si="683"/>
        <v>25503</v>
      </c>
      <c r="R825" s="2">
        <f t="shared" si="684"/>
        <v>0.40566592966103043</v>
      </c>
      <c r="S825" s="2"/>
      <c r="T825" s="2">
        <f t="shared" si="680"/>
        <v>3.863712281483131E-2</v>
      </c>
      <c r="U825" s="2">
        <f t="shared" si="681"/>
        <v>2.4368905785229135E-2</v>
      </c>
      <c r="V825" s="2">
        <f t="shared" si="682"/>
        <v>0.62492245534223045</v>
      </c>
      <c r="W825" s="2">
        <f t="shared" si="674"/>
        <v>8.6675044140805194E-2</v>
      </c>
      <c r="X825" s="2">
        <f t="shared" si="675"/>
        <v>0.21925652568119999</v>
      </c>
      <c r="Y825" s="2">
        <f t="shared" si="685"/>
        <v>6.1399462357039358E-3</v>
      </c>
      <c r="Z825" s="49">
        <v>2429</v>
      </c>
      <c r="AA825" s="49">
        <v>1532</v>
      </c>
      <c r="AB825" s="49">
        <v>39287</v>
      </c>
      <c r="AC825" s="49">
        <v>5449</v>
      </c>
      <c r="AD825" s="49">
        <v>13784</v>
      </c>
      <c r="AE825" s="49">
        <v>174</v>
      </c>
      <c r="AF825" s="49">
        <v>21</v>
      </c>
      <c r="AG825" s="49">
        <v>34</v>
      </c>
      <c r="AH825" s="49">
        <v>78</v>
      </c>
      <c r="AI825" s="49"/>
      <c r="AJ825" s="49"/>
      <c r="AK825" s="49"/>
      <c r="AL825" s="49">
        <v>18</v>
      </c>
      <c r="AM825" s="49"/>
      <c r="AN825" s="49">
        <v>39</v>
      </c>
      <c r="AO825" s="49">
        <v>12</v>
      </c>
      <c r="AP825" s="49"/>
      <c r="AQ825" s="49">
        <v>10</v>
      </c>
      <c r="AR825" s="56"/>
      <c r="AS825" s="56"/>
      <c r="AT825" s="54"/>
      <c r="AU825" s="56"/>
      <c r="AV825" s="56"/>
      <c r="AW825" s="54"/>
      <c r="AX825" s="54"/>
      <c r="AY825" s="54"/>
      <c r="AZ825" s="9"/>
      <c r="BA825" t="str">
        <f t="shared" si="686"/>
        <v>Miami-Dade CD27</v>
      </c>
      <c r="BB825" s="9"/>
      <c r="BC825">
        <v>27</v>
      </c>
      <c r="BD825" s="64"/>
      <c r="BE825" s="97">
        <v>12</v>
      </c>
      <c r="BF825" s="99"/>
      <c r="BG825" s="198">
        <v>12086</v>
      </c>
      <c r="BH825">
        <f t="shared" si="678"/>
        <v>1208627</v>
      </c>
      <c r="BJ825" t="s">
        <v>3279</v>
      </c>
    </row>
    <row r="826" spans="1:62">
      <c r="A826" s="9" t="s">
        <v>1412</v>
      </c>
      <c r="B826" s="9" t="s">
        <v>626</v>
      </c>
      <c r="C826" s="1">
        <f t="shared" si="679"/>
        <v>11090</v>
      </c>
      <c r="D826" s="1"/>
      <c r="E826" s="1"/>
      <c r="F826" s="1"/>
      <c r="G826" s="1"/>
      <c r="H826" s="1"/>
      <c r="I826" s="1"/>
      <c r="J826" s="1"/>
      <c r="K826" s="1"/>
      <c r="L826" s="1"/>
      <c r="M826" s="7">
        <f>RANK(Z826,(Z826:AB826,AC826:AQ826))</f>
        <v>4</v>
      </c>
      <c r="N826" s="7">
        <f>RANK(AA826,(Z826:AB826,AC826:AQ826))</f>
        <v>5</v>
      </c>
      <c r="O826" s="7">
        <f>IF(AB826&gt;0,RANK(AB826,(Z826:AB826,AC826:AQ826)),0)</f>
        <v>2</v>
      </c>
      <c r="P826" s="7"/>
      <c r="Q826" s="1">
        <f t="shared" si="683"/>
        <v>2063</v>
      </c>
      <c r="R826" s="2">
        <f t="shared" si="684"/>
        <v>0.18602344454463482</v>
      </c>
      <c r="S826" s="2"/>
      <c r="T826" s="2">
        <f t="shared" si="680"/>
        <v>5.1487826871055006E-2</v>
      </c>
      <c r="U826" s="2">
        <f t="shared" si="681"/>
        <v>2.0198376916140667E-2</v>
      </c>
      <c r="V826" s="2">
        <f t="shared" si="682"/>
        <v>0.25085662759242561</v>
      </c>
      <c r="W826" s="2">
        <f t="shared" si="674"/>
        <v>0.21830477908025248</v>
      </c>
      <c r="X826" s="2">
        <f t="shared" si="675"/>
        <v>0.43688007213706043</v>
      </c>
      <c r="Y826" s="2">
        <f t="shared" si="685"/>
        <v>2.2272317403065844E-2</v>
      </c>
      <c r="Z826" s="49">
        <v>571</v>
      </c>
      <c r="AA826" s="49">
        <v>224</v>
      </c>
      <c r="AB826" s="49">
        <v>2782</v>
      </c>
      <c r="AC826" s="49">
        <v>2421</v>
      </c>
      <c r="AD826" s="49">
        <v>4845</v>
      </c>
      <c r="AE826" s="49">
        <v>146</v>
      </c>
      <c r="AF826" s="49">
        <v>5</v>
      </c>
      <c r="AG826" s="49">
        <v>16</v>
      </c>
      <c r="AH826" s="49">
        <v>32</v>
      </c>
      <c r="AI826" s="49"/>
      <c r="AJ826" s="49"/>
      <c r="AK826" s="49"/>
      <c r="AL826" s="49">
        <v>21</v>
      </c>
      <c r="AM826" s="49"/>
      <c r="AN826" s="49">
        <v>18</v>
      </c>
      <c r="AO826" s="49">
        <v>7</v>
      </c>
      <c r="AP826" s="49"/>
      <c r="AQ826" s="49">
        <v>2</v>
      </c>
      <c r="AR826" s="56"/>
      <c r="AS826" s="56"/>
      <c r="AT826" s="54"/>
      <c r="AU826" s="56"/>
      <c r="AV826" s="56"/>
      <c r="AW826" s="54"/>
      <c r="AX826" s="54"/>
      <c r="AY826" s="54"/>
      <c r="AZ826" s="9"/>
      <c r="BA826" t="str">
        <f t="shared" si="686"/>
        <v>Orange CD5</v>
      </c>
      <c r="BB826" s="9"/>
      <c r="BC826">
        <v>5</v>
      </c>
      <c r="BD826" s="64"/>
      <c r="BE826" s="97">
        <v>12</v>
      </c>
      <c r="BF826" s="99"/>
      <c r="BG826" s="198">
        <v>12095</v>
      </c>
      <c r="BH826">
        <f t="shared" si="678"/>
        <v>1209505</v>
      </c>
      <c r="BJ826" t="s">
        <v>3279</v>
      </c>
    </row>
    <row r="827" spans="1:62">
      <c r="A827" s="9" t="s">
        <v>1412</v>
      </c>
      <c r="B827" s="9" t="s">
        <v>626</v>
      </c>
      <c r="C827" s="1">
        <f t="shared" si="679"/>
        <v>22172</v>
      </c>
      <c r="D827" s="1"/>
      <c r="E827" s="1"/>
      <c r="F827" s="1"/>
      <c r="G827" s="1"/>
      <c r="H827" s="1"/>
      <c r="I827" s="1"/>
      <c r="J827" s="1"/>
      <c r="K827" s="1"/>
      <c r="L827" s="1"/>
      <c r="M827" s="7">
        <f>RANK(Z827,(Z827:AB827,AC827:AQ827))</f>
        <v>4</v>
      </c>
      <c r="N827" s="7">
        <f>RANK(AA827,(Z827:AB827,AC827:AQ827))</f>
        <v>5</v>
      </c>
      <c r="O827" s="7">
        <f>IF(AB827&gt;0,RANK(AB827,(Z827:AB827,AC827:AQ827)),0)</f>
        <v>2</v>
      </c>
      <c r="P827" s="7"/>
      <c r="Q827" s="1">
        <f t="shared" si="683"/>
        <v>1332</v>
      </c>
      <c r="R827" s="2">
        <f t="shared" si="684"/>
        <v>6.0075771243009203E-2</v>
      </c>
      <c r="S827" s="2"/>
      <c r="T827" s="2">
        <f t="shared" si="680"/>
        <v>9.4939563413314096E-2</v>
      </c>
      <c r="U827" s="2">
        <f t="shared" si="681"/>
        <v>2.0972397618618077E-2</v>
      </c>
      <c r="V827" s="2">
        <f t="shared" si="682"/>
        <v>0.31463106620963377</v>
      </c>
      <c r="W827" s="2">
        <f t="shared" si="674"/>
        <v>0.1778820133501714</v>
      </c>
      <c r="X827" s="2">
        <f t="shared" si="675"/>
        <v>0.37470683745264299</v>
      </c>
      <c r="Y827" s="2">
        <f t="shared" si="685"/>
        <v>1.6868121955619708E-2</v>
      </c>
      <c r="Z827" s="49">
        <v>2105</v>
      </c>
      <c r="AA827" s="49">
        <v>465</v>
      </c>
      <c r="AB827" s="49">
        <v>6976</v>
      </c>
      <c r="AC827" s="49">
        <v>3944</v>
      </c>
      <c r="AD827" s="49">
        <v>8308</v>
      </c>
      <c r="AE827" s="49">
        <v>215</v>
      </c>
      <c r="AF827" s="49">
        <v>23</v>
      </c>
      <c r="AG827" s="49">
        <v>22</v>
      </c>
      <c r="AH827" s="49">
        <v>61</v>
      </c>
      <c r="AI827" s="49"/>
      <c r="AJ827" s="49"/>
      <c r="AK827" s="49"/>
      <c r="AL827" s="49">
        <v>23</v>
      </c>
      <c r="AM827" s="49"/>
      <c r="AN827" s="49">
        <v>18</v>
      </c>
      <c r="AO827" s="49">
        <v>9</v>
      </c>
      <c r="AP827" s="49"/>
      <c r="AQ827" s="49">
        <v>3</v>
      </c>
      <c r="AR827" s="56"/>
      <c r="AS827" s="56"/>
      <c r="AT827" s="54"/>
      <c r="AU827" s="56"/>
      <c r="AV827" s="56"/>
      <c r="AW827" s="54"/>
      <c r="AX827" s="54"/>
      <c r="AY827" s="54"/>
      <c r="AZ827" s="9"/>
      <c r="BA827" t="str">
        <f t="shared" si="686"/>
        <v>Orange CD7</v>
      </c>
      <c r="BB827" s="9"/>
      <c r="BC827">
        <v>7</v>
      </c>
      <c r="BD827" s="64"/>
      <c r="BE827" s="97">
        <v>12</v>
      </c>
      <c r="BF827" s="99"/>
      <c r="BG827" s="198">
        <v>12095</v>
      </c>
      <c r="BH827">
        <f t="shared" si="678"/>
        <v>1209507</v>
      </c>
      <c r="BJ827" t="s">
        <v>3279</v>
      </c>
    </row>
    <row r="828" spans="1:62">
      <c r="A828" s="9" t="s">
        <v>1412</v>
      </c>
      <c r="B828" s="9" t="s">
        <v>626</v>
      </c>
      <c r="C828" s="1">
        <f t="shared" si="679"/>
        <v>1821</v>
      </c>
      <c r="D828" s="1"/>
      <c r="E828" s="1"/>
      <c r="F828" s="1"/>
      <c r="G828" s="1"/>
      <c r="H828" s="1"/>
      <c r="I828" s="1"/>
      <c r="J828" s="1"/>
      <c r="K828" s="1"/>
      <c r="L828" s="1"/>
      <c r="M828" s="7">
        <f>RANK(Z828,(Z828:AB828,AC828:AQ828))</f>
        <v>4</v>
      </c>
      <c r="N828" s="7">
        <f>RANK(AA828,(Z828:AB828,AC828:AQ828))</f>
        <v>5</v>
      </c>
      <c r="O828" s="7">
        <f>IF(AB828&gt;0,RANK(AB828,(Z828:AB828,AC828:AQ828)),0)</f>
        <v>2</v>
      </c>
      <c r="P828" s="7"/>
      <c r="Q828" s="1">
        <f t="shared" si="683"/>
        <v>622</v>
      </c>
      <c r="R828" s="2">
        <f t="shared" si="684"/>
        <v>0.34157056562328392</v>
      </c>
      <c r="S828" s="2"/>
      <c r="T828" s="2">
        <f t="shared" si="680"/>
        <v>3.3498077979132346E-2</v>
      </c>
      <c r="U828" s="2">
        <f t="shared" si="681"/>
        <v>1.4277869302580999E-2</v>
      </c>
      <c r="V828" s="2">
        <f t="shared" si="682"/>
        <v>0.20208676551345414</v>
      </c>
      <c r="W828" s="2">
        <f t="shared" si="674"/>
        <v>0.19220208676551345</v>
      </c>
      <c r="X828" s="2">
        <f t="shared" si="675"/>
        <v>0.54365733113673809</v>
      </c>
      <c r="Y828" s="2">
        <f t="shared" si="685"/>
        <v>1.4277869302581014E-2</v>
      </c>
      <c r="Z828" s="49">
        <v>61</v>
      </c>
      <c r="AA828" s="49">
        <v>26</v>
      </c>
      <c r="AB828" s="49">
        <v>368</v>
      </c>
      <c r="AC828" s="49">
        <v>350</v>
      </c>
      <c r="AD828" s="49">
        <v>990</v>
      </c>
      <c r="AE828" s="49">
        <v>11</v>
      </c>
      <c r="AF828" s="49">
        <v>0</v>
      </c>
      <c r="AG828" s="49">
        <v>2</v>
      </c>
      <c r="AH828" s="49">
        <v>10</v>
      </c>
      <c r="AI828" s="49"/>
      <c r="AJ828" s="49"/>
      <c r="AK828" s="49"/>
      <c r="AL828" s="49">
        <v>2</v>
      </c>
      <c r="AM828" s="49"/>
      <c r="AN828" s="49">
        <v>1</v>
      </c>
      <c r="AO828" s="49">
        <v>0</v>
      </c>
      <c r="AP828" s="49"/>
      <c r="AQ828" s="49">
        <v>0</v>
      </c>
      <c r="AR828" s="56"/>
      <c r="AS828" s="56"/>
      <c r="AT828" s="54"/>
      <c r="AU828" s="56"/>
      <c r="AV828" s="56"/>
      <c r="AW828" s="54"/>
      <c r="AX828" s="54"/>
      <c r="AY828" s="54"/>
      <c r="AZ828" s="9"/>
      <c r="BA828" t="str">
        <f t="shared" si="686"/>
        <v>Orange CD8</v>
      </c>
      <c r="BB828" s="9"/>
      <c r="BC828">
        <v>8</v>
      </c>
      <c r="BD828" s="64"/>
      <c r="BE828" s="97">
        <v>12</v>
      </c>
      <c r="BF828" s="99"/>
      <c r="BG828" s="198">
        <v>12095</v>
      </c>
      <c r="BH828">
        <f t="shared" si="678"/>
        <v>1209508</v>
      </c>
      <c r="BJ828" t="s">
        <v>3279</v>
      </c>
    </row>
    <row r="829" spans="1:62">
      <c r="A829" s="9" t="s">
        <v>1412</v>
      </c>
      <c r="B829" s="9" t="s">
        <v>626</v>
      </c>
      <c r="C829" s="1">
        <f t="shared" si="679"/>
        <v>26535</v>
      </c>
      <c r="D829" s="1"/>
      <c r="E829" s="1"/>
      <c r="F829" s="1"/>
      <c r="G829" s="1"/>
      <c r="H829" s="1"/>
      <c r="I829" s="1"/>
      <c r="J829" s="1"/>
      <c r="K829" s="1"/>
      <c r="L829" s="1"/>
      <c r="M829" s="7">
        <f>RANK(Z829,(Z829:AB829,AC829:AQ829))</f>
        <v>4</v>
      </c>
      <c r="N829" s="7">
        <f>RANK(AA829,(Z829:AB829,AC829:AQ829))</f>
        <v>5</v>
      </c>
      <c r="O829" s="7">
        <f>IF(AB829&gt;0,RANK(AB829,(Z829:AB829,AC829:AQ829)),0)</f>
        <v>2</v>
      </c>
      <c r="P829" s="7"/>
      <c r="Q829" s="1">
        <f t="shared" si="683"/>
        <v>1396</v>
      </c>
      <c r="R829" s="2">
        <f t="shared" si="684"/>
        <v>5.2609760693423782E-2</v>
      </c>
      <c r="S829" s="2"/>
      <c r="T829" s="2">
        <f t="shared" si="680"/>
        <v>5.4192575843225926E-2</v>
      </c>
      <c r="U829" s="2">
        <f t="shared" si="681"/>
        <v>2.0237422272470322E-2</v>
      </c>
      <c r="V829" s="2">
        <f t="shared" si="682"/>
        <v>0.32922555115884683</v>
      </c>
      <c r="W829" s="2">
        <f t="shared" si="674"/>
        <v>0.19819106840022613</v>
      </c>
      <c r="X829" s="2">
        <f t="shared" si="675"/>
        <v>0.3818353118522706</v>
      </c>
      <c r="Y829" s="2">
        <f t="shared" si="685"/>
        <v>1.6318070472960189E-2</v>
      </c>
      <c r="Z829" s="49">
        <v>1438</v>
      </c>
      <c r="AA829" s="49">
        <v>537</v>
      </c>
      <c r="AB829" s="49">
        <v>8736</v>
      </c>
      <c r="AC829" s="49">
        <v>5259</v>
      </c>
      <c r="AD829" s="49">
        <v>10132</v>
      </c>
      <c r="AE829" s="49">
        <v>272</v>
      </c>
      <c r="AF829" s="49">
        <v>30</v>
      </c>
      <c r="AG829" s="49">
        <v>29</v>
      </c>
      <c r="AH829" s="49">
        <v>41</v>
      </c>
      <c r="AI829" s="49"/>
      <c r="AJ829" s="49"/>
      <c r="AK829" s="49"/>
      <c r="AL829" s="49">
        <v>37</v>
      </c>
      <c r="AM829" s="49"/>
      <c r="AN829" s="49">
        <v>14</v>
      </c>
      <c r="AO829" s="49">
        <v>6</v>
      </c>
      <c r="AP829" s="49"/>
      <c r="AQ829" s="49">
        <v>4</v>
      </c>
      <c r="AR829" s="56"/>
      <c r="AS829" s="56"/>
      <c r="AT829" s="54"/>
      <c r="AU829" s="56"/>
      <c r="AV829" s="56"/>
      <c r="AW829" s="54"/>
      <c r="AX829" s="54"/>
      <c r="AY829" s="54"/>
      <c r="AZ829" s="9"/>
      <c r="BA829" t="str">
        <f t="shared" si="686"/>
        <v>Orange CD9</v>
      </c>
      <c r="BB829" s="9"/>
      <c r="BC829">
        <v>9</v>
      </c>
      <c r="BD829" s="64"/>
      <c r="BE829" s="97">
        <v>12</v>
      </c>
      <c r="BF829" s="99"/>
      <c r="BG829" s="198">
        <v>12095</v>
      </c>
      <c r="BH829">
        <f t="shared" si="678"/>
        <v>1209509</v>
      </c>
      <c r="BJ829" t="s">
        <v>3279</v>
      </c>
    </row>
    <row r="830" spans="1:62">
      <c r="A830" s="9" t="s">
        <v>1412</v>
      </c>
      <c r="B830" s="9" t="s">
        <v>626</v>
      </c>
      <c r="C830" s="1">
        <f t="shared" si="679"/>
        <v>41748</v>
      </c>
      <c r="D830" s="1"/>
      <c r="E830" s="1"/>
      <c r="F830" s="1"/>
      <c r="G830" s="1"/>
      <c r="H830" s="1"/>
      <c r="I830" s="1"/>
      <c r="J830" s="1"/>
      <c r="K830" s="1"/>
      <c r="L830" s="1"/>
      <c r="M830" s="7">
        <f>RANK(Z830,(Z830:AB830,AC830:AQ830))</f>
        <v>4</v>
      </c>
      <c r="N830" s="7">
        <f>RANK(AA830,(Z830:AB830,AC830:AQ830))</f>
        <v>5</v>
      </c>
      <c r="O830" s="7">
        <f>IF(AB830&gt;0,RANK(AB830,(Z830:AB830,AC830:AQ830)),0)</f>
        <v>2</v>
      </c>
      <c r="P830" s="7"/>
      <c r="Q830" s="1">
        <f t="shared" si="683"/>
        <v>3843</v>
      </c>
      <c r="R830" s="2">
        <f t="shared" si="684"/>
        <v>9.2052313883299805E-2</v>
      </c>
      <c r="S830" s="2"/>
      <c r="T830" s="2">
        <f t="shared" si="680"/>
        <v>7.7273162786241259E-2</v>
      </c>
      <c r="U830" s="2">
        <f t="shared" si="681"/>
        <v>1.5090543259557344E-2</v>
      </c>
      <c r="V830" s="2">
        <f t="shared" si="682"/>
        <v>0.31165564817476288</v>
      </c>
      <c r="W830" s="2">
        <f t="shared" si="674"/>
        <v>0.17761329884066301</v>
      </c>
      <c r="X830" s="2">
        <f t="shared" si="675"/>
        <v>0.40370796205806264</v>
      </c>
      <c r="Y830" s="2">
        <f t="shared" si="685"/>
        <v>1.4659384880712778E-2</v>
      </c>
      <c r="Z830" s="49">
        <v>3226</v>
      </c>
      <c r="AA830" s="49">
        <v>630</v>
      </c>
      <c r="AB830" s="49">
        <v>13011</v>
      </c>
      <c r="AC830" s="49">
        <v>7415</v>
      </c>
      <c r="AD830" s="49">
        <v>16854</v>
      </c>
      <c r="AE830" s="49">
        <v>394</v>
      </c>
      <c r="AF830" s="49">
        <v>35</v>
      </c>
      <c r="AG830" s="49">
        <v>32</v>
      </c>
      <c r="AH830" s="49">
        <v>82</v>
      </c>
      <c r="AI830" s="49"/>
      <c r="AJ830" s="49"/>
      <c r="AK830" s="49"/>
      <c r="AL830" s="49">
        <v>32</v>
      </c>
      <c r="AM830" s="49"/>
      <c r="AN830" s="49">
        <v>20</v>
      </c>
      <c r="AO830" s="49">
        <v>6</v>
      </c>
      <c r="AP830" s="49"/>
      <c r="AQ830" s="49">
        <v>11</v>
      </c>
      <c r="AR830" s="56"/>
      <c r="AS830" s="56"/>
      <c r="AT830" s="54"/>
      <c r="AU830" s="56"/>
      <c r="AV830" s="56"/>
      <c r="AW830" s="54"/>
      <c r="AX830" s="54"/>
      <c r="AY830" s="54"/>
      <c r="AZ830" s="9"/>
      <c r="BA830" t="str">
        <f t="shared" si="686"/>
        <v>Orange CD10</v>
      </c>
      <c r="BB830" s="9"/>
      <c r="BC830">
        <v>10</v>
      </c>
      <c r="BD830" s="64"/>
      <c r="BE830" s="97">
        <v>12</v>
      </c>
      <c r="BF830" s="99"/>
      <c r="BG830" s="198">
        <v>12095</v>
      </c>
      <c r="BH830">
        <f t="shared" si="678"/>
        <v>1209510</v>
      </c>
      <c r="BJ830" t="s">
        <v>3279</v>
      </c>
    </row>
    <row r="831" spans="1:62">
      <c r="A831" s="9" t="s">
        <v>1422</v>
      </c>
      <c r="B831" s="9" t="s">
        <v>626</v>
      </c>
      <c r="C831" s="1">
        <f t="shared" si="679"/>
        <v>40506</v>
      </c>
      <c r="D831" s="1"/>
      <c r="E831" s="1"/>
      <c r="F831" s="1"/>
      <c r="G831" s="1"/>
      <c r="H831" s="1"/>
      <c r="I831" s="1"/>
      <c r="J831" s="1"/>
      <c r="K831" s="1"/>
      <c r="L831" s="1"/>
      <c r="M831" s="7">
        <f>RANK(Z831,(Z831:AB831,AC831:AQ831))</f>
        <v>4</v>
      </c>
      <c r="N831" s="7">
        <f>RANK(AA831,(Z831:AB831,AC831:AQ831))</f>
        <v>5</v>
      </c>
      <c r="O831" s="7">
        <f>IF(AB831&gt;0,RANK(AB831,(Z831:AB831,AC831:AQ831)),0)</f>
        <v>2</v>
      </c>
      <c r="P831" s="7"/>
      <c r="Q831" s="1">
        <f t="shared" si="683"/>
        <v>10775</v>
      </c>
      <c r="R831" s="2">
        <f t="shared" si="684"/>
        <v>0.26600997383103736</v>
      </c>
      <c r="S831" s="2"/>
      <c r="T831" s="2">
        <f t="shared" si="680"/>
        <v>9.875080235026909E-2</v>
      </c>
      <c r="U831" s="2">
        <f t="shared" si="681"/>
        <v>1.0072581839727448E-2</v>
      </c>
      <c r="V831" s="2">
        <f t="shared" si="682"/>
        <v>0.2433713523922382</v>
      </c>
      <c r="W831" s="2">
        <f t="shared" si="674"/>
        <v>0.13003011899471684</v>
      </c>
      <c r="X831" s="2">
        <f t="shared" si="675"/>
        <v>0.50938132622327559</v>
      </c>
      <c r="Y831" s="2">
        <f t="shared" si="685"/>
        <v>8.3938181997728067E-3</v>
      </c>
      <c r="Z831" s="49">
        <v>4000</v>
      </c>
      <c r="AA831" s="49">
        <v>408</v>
      </c>
      <c r="AB831" s="49">
        <v>9858</v>
      </c>
      <c r="AC831" s="49">
        <v>5267</v>
      </c>
      <c r="AD831" s="49">
        <v>20633</v>
      </c>
      <c r="AE831" s="49">
        <v>170</v>
      </c>
      <c r="AF831" s="49">
        <v>28</v>
      </c>
      <c r="AG831" s="49">
        <v>34</v>
      </c>
      <c r="AH831" s="49">
        <v>48</v>
      </c>
      <c r="AI831" s="49"/>
      <c r="AJ831" s="49"/>
      <c r="AK831" s="49"/>
      <c r="AL831" s="49">
        <v>28</v>
      </c>
      <c r="AM831" s="49"/>
      <c r="AN831" s="49">
        <v>23</v>
      </c>
      <c r="AO831" s="49">
        <v>7</v>
      </c>
      <c r="AP831" s="49"/>
      <c r="AQ831" s="49">
        <v>2</v>
      </c>
      <c r="AR831" s="56"/>
      <c r="AS831" s="56"/>
      <c r="AT831" s="54"/>
      <c r="AU831" s="56"/>
      <c r="AV831" s="56"/>
      <c r="AW831" s="54"/>
      <c r="AX831" s="54"/>
      <c r="AY831" s="54"/>
      <c r="AZ831" s="9"/>
      <c r="BA831" t="str">
        <f t="shared" si="686"/>
        <v>Palm Beach CD18</v>
      </c>
      <c r="BB831" s="9"/>
      <c r="BC831">
        <v>18</v>
      </c>
      <c r="BD831" s="64"/>
      <c r="BE831" s="97">
        <v>12</v>
      </c>
      <c r="BF831" s="99"/>
      <c r="BG831" s="198">
        <v>12099</v>
      </c>
      <c r="BH831">
        <f t="shared" si="678"/>
        <v>1209918</v>
      </c>
      <c r="BJ831" t="s">
        <v>3279</v>
      </c>
    </row>
    <row r="832" spans="1:62">
      <c r="A832" s="9" t="s">
        <v>1422</v>
      </c>
      <c r="B832" s="9" t="s">
        <v>626</v>
      </c>
      <c r="C832" s="1">
        <f t="shared" si="679"/>
        <v>7135</v>
      </c>
      <c r="D832" s="1"/>
      <c r="E832" s="1"/>
      <c r="F832" s="1"/>
      <c r="G832" s="1"/>
      <c r="H832" s="1"/>
      <c r="I832" s="1"/>
      <c r="J832" s="1"/>
      <c r="K832" s="1"/>
      <c r="L832" s="1"/>
      <c r="M832" s="7">
        <f>RANK(Z832,(Z832:AB832,AC832:AQ832))</f>
        <v>4</v>
      </c>
      <c r="N832" s="7">
        <f>RANK(AA832,(Z832:AB832,AC832:AQ832))</f>
        <v>5</v>
      </c>
      <c r="O832" s="7">
        <f>IF(AB832&gt;0,RANK(AB832,(Z832:AB832,AC832:AQ832)),0)</f>
        <v>2</v>
      </c>
      <c r="P832" s="7"/>
      <c r="Q832" s="1">
        <f t="shared" si="683"/>
        <v>1704</v>
      </c>
      <c r="R832" s="2">
        <f t="shared" si="684"/>
        <v>0.23882270497547303</v>
      </c>
      <c r="S832" s="2"/>
      <c r="T832" s="2">
        <f t="shared" si="680"/>
        <v>6.2929222144358796E-2</v>
      </c>
      <c r="U832" s="2">
        <f t="shared" si="681"/>
        <v>1.6398037841625787E-2</v>
      </c>
      <c r="V832" s="2">
        <f t="shared" si="682"/>
        <v>0.25592151366503152</v>
      </c>
      <c r="W832" s="2">
        <f t="shared" si="674"/>
        <v>0.15038542396636301</v>
      </c>
      <c r="X832" s="2">
        <f t="shared" si="675"/>
        <v>0.49474421864050455</v>
      </c>
      <c r="Y832" s="2">
        <f t="shared" si="685"/>
        <v>1.9621583742116311E-2</v>
      </c>
      <c r="Z832" s="49">
        <v>449</v>
      </c>
      <c r="AA832" s="49">
        <v>117</v>
      </c>
      <c r="AB832" s="49">
        <v>1826</v>
      </c>
      <c r="AC832" s="49">
        <v>1073</v>
      </c>
      <c r="AD832" s="49">
        <v>3530</v>
      </c>
      <c r="AE832" s="49">
        <v>75</v>
      </c>
      <c r="AF832" s="49">
        <v>4</v>
      </c>
      <c r="AG832" s="49">
        <v>16</v>
      </c>
      <c r="AH832" s="49">
        <v>23</v>
      </c>
      <c r="AI832" s="49"/>
      <c r="AJ832" s="49"/>
      <c r="AK832" s="49"/>
      <c r="AL832" s="49">
        <v>6</v>
      </c>
      <c r="AM832" s="49"/>
      <c r="AN832" s="49">
        <v>7</v>
      </c>
      <c r="AO832" s="49">
        <v>4</v>
      </c>
      <c r="AP832" s="49"/>
      <c r="AQ832" s="49">
        <v>5</v>
      </c>
      <c r="AR832" s="56"/>
      <c r="AS832" s="56"/>
      <c r="AT832" s="54"/>
      <c r="AU832" s="56"/>
      <c r="AV832" s="56"/>
      <c r="AW832" s="54"/>
      <c r="AX832" s="54"/>
      <c r="AY832" s="54"/>
      <c r="AZ832" s="9"/>
      <c r="BA832" t="str">
        <f t="shared" si="686"/>
        <v>Palm Beach CD20</v>
      </c>
      <c r="BB832" s="9"/>
      <c r="BC832">
        <v>20</v>
      </c>
      <c r="BD832" s="64"/>
      <c r="BE832" s="97">
        <v>12</v>
      </c>
      <c r="BF832" s="99"/>
      <c r="BG832" s="198">
        <v>12099</v>
      </c>
      <c r="BH832">
        <f t="shared" si="678"/>
        <v>1209920</v>
      </c>
      <c r="BJ832" t="s">
        <v>3279</v>
      </c>
    </row>
    <row r="833" spans="1:62">
      <c r="A833" s="9" t="s">
        <v>1422</v>
      </c>
      <c r="B833" s="9" t="s">
        <v>626</v>
      </c>
      <c r="C833" s="1">
        <f t="shared" si="679"/>
        <v>38757</v>
      </c>
      <c r="D833" s="1"/>
      <c r="E833" s="1"/>
      <c r="F833" s="1"/>
      <c r="G833" s="1"/>
      <c r="H833" s="1"/>
      <c r="I833" s="1"/>
      <c r="J833" s="1"/>
      <c r="K833" s="1"/>
      <c r="L833" s="1"/>
      <c r="M833" s="7">
        <f>RANK(Z833,(Z833:AB833,AC833:AQ833))</f>
        <v>4</v>
      </c>
      <c r="N833" s="7">
        <f>RANK(AA833,(Z833:AB833,AC833:AQ833))</f>
        <v>5</v>
      </c>
      <c r="O833" s="7">
        <f>IF(AB833&gt;0,RANK(AB833,(Z833:AB833,AC833:AQ833)),0)</f>
        <v>2</v>
      </c>
      <c r="P833" s="7"/>
      <c r="Q833" s="1">
        <f t="shared" si="683"/>
        <v>11542</v>
      </c>
      <c r="R833" s="2">
        <f t="shared" si="684"/>
        <v>0.29780426761617257</v>
      </c>
      <c r="S833" s="2"/>
      <c r="T833" s="2">
        <f t="shared" si="680"/>
        <v>8.1688469179761081E-2</v>
      </c>
      <c r="U833" s="2">
        <f t="shared" si="681"/>
        <v>8.9016177722733951E-3</v>
      </c>
      <c r="V833" s="2">
        <f t="shared" si="682"/>
        <v>0.24101452640813273</v>
      </c>
      <c r="W833" s="2">
        <f t="shared" si="674"/>
        <v>0.12119101065613953</v>
      </c>
      <c r="X833" s="2">
        <f t="shared" si="675"/>
        <v>0.53881879402430533</v>
      </c>
      <c r="Y833" s="2">
        <f t="shared" si="685"/>
        <v>8.3855819593879888E-3</v>
      </c>
      <c r="Z833" s="49">
        <v>3166</v>
      </c>
      <c r="AA833" s="49">
        <v>345</v>
      </c>
      <c r="AB833" s="49">
        <v>9341</v>
      </c>
      <c r="AC833" s="49">
        <v>4697</v>
      </c>
      <c r="AD833" s="49">
        <v>20883</v>
      </c>
      <c r="AE833" s="49">
        <v>143</v>
      </c>
      <c r="AF833" s="49">
        <v>26</v>
      </c>
      <c r="AG833" s="49">
        <v>35</v>
      </c>
      <c r="AH833" s="49">
        <v>57</v>
      </c>
      <c r="AI833" s="49"/>
      <c r="AJ833" s="49"/>
      <c r="AK833" s="49"/>
      <c r="AL833" s="49">
        <v>33</v>
      </c>
      <c r="AM833" s="49"/>
      <c r="AN833" s="49">
        <v>17</v>
      </c>
      <c r="AO833" s="49">
        <v>9</v>
      </c>
      <c r="AP833" s="49"/>
      <c r="AQ833" s="49">
        <v>5</v>
      </c>
      <c r="AR833" s="56"/>
      <c r="AS833" s="56"/>
      <c r="AT833" s="54"/>
      <c r="AU833" s="56"/>
      <c r="AV833" s="56"/>
      <c r="AW833" s="54"/>
      <c r="AX833" s="54"/>
      <c r="AY833" s="54"/>
      <c r="AZ833" s="9"/>
      <c r="BA833" t="str">
        <f t="shared" si="686"/>
        <v>Palm Beach CD21</v>
      </c>
      <c r="BB833" s="9"/>
      <c r="BC833">
        <v>21</v>
      </c>
      <c r="BD833" s="64"/>
      <c r="BE833" s="97">
        <v>12</v>
      </c>
      <c r="BF833" s="99"/>
      <c r="BG833" s="198">
        <v>12099</v>
      </c>
      <c r="BH833">
        <f t="shared" si="678"/>
        <v>1209921</v>
      </c>
      <c r="BJ833" t="s">
        <v>3279</v>
      </c>
    </row>
    <row r="834" spans="1:62">
      <c r="A834" s="9" t="s">
        <v>1422</v>
      </c>
      <c r="B834" s="9" t="s">
        <v>626</v>
      </c>
      <c r="C834" s="1">
        <f t="shared" si="679"/>
        <v>40897</v>
      </c>
      <c r="D834" s="1"/>
      <c r="E834" s="1"/>
      <c r="F834" s="1"/>
      <c r="G834" s="1"/>
      <c r="H834" s="1"/>
      <c r="I834" s="1"/>
      <c r="J834" s="1"/>
      <c r="K834" s="1"/>
      <c r="L834" s="1"/>
      <c r="M834" s="7">
        <f>RANK(Z834,(Z834:AB834,AC834:AQ834))</f>
        <v>3</v>
      </c>
      <c r="N834" s="7">
        <f>RANK(AA834,(Z834:AB834,AC834:AQ834))</f>
        <v>5</v>
      </c>
      <c r="O834" s="7">
        <f>IF(AB834&gt;0,RANK(AB834,(Z834:AB834,AC834:AQ834)),0)</f>
        <v>2</v>
      </c>
      <c r="P834" s="7"/>
      <c r="Q834" s="1">
        <f t="shared" si="683"/>
        <v>11293</v>
      </c>
      <c r="R834" s="2">
        <f t="shared" si="684"/>
        <v>0.27613272367166297</v>
      </c>
      <c r="S834" s="2"/>
      <c r="T834" s="2">
        <f t="shared" si="680"/>
        <v>0.10712277184145537</v>
      </c>
      <c r="U834" s="2">
        <f t="shared" si="681"/>
        <v>1.2617062376213415E-2</v>
      </c>
      <c r="V834" s="2">
        <f t="shared" si="682"/>
        <v>0.24388096926424921</v>
      </c>
      <c r="W834" s="2">
        <f t="shared" si="674"/>
        <v>0.1062914150182165</v>
      </c>
      <c r="X834" s="2">
        <f t="shared" si="675"/>
        <v>0.52001369293591215</v>
      </c>
      <c r="Y834" s="2">
        <f t="shared" si="685"/>
        <v>1.0074088563953421E-2</v>
      </c>
      <c r="Z834" s="49">
        <v>4381</v>
      </c>
      <c r="AA834" s="49">
        <v>516</v>
      </c>
      <c r="AB834" s="49">
        <v>9974</v>
      </c>
      <c r="AC834" s="49">
        <v>4347</v>
      </c>
      <c r="AD834" s="49">
        <v>21267</v>
      </c>
      <c r="AE834" s="49">
        <v>179</v>
      </c>
      <c r="AF834" s="49">
        <v>35</v>
      </c>
      <c r="AG834" s="49">
        <v>38</v>
      </c>
      <c r="AH834" s="49">
        <v>79</v>
      </c>
      <c r="AI834" s="49"/>
      <c r="AJ834" s="49"/>
      <c r="AK834" s="49"/>
      <c r="AL834" s="49">
        <v>25</v>
      </c>
      <c r="AM834" s="49"/>
      <c r="AN834" s="49">
        <v>34</v>
      </c>
      <c r="AO834" s="49">
        <v>16</v>
      </c>
      <c r="AP834" s="49"/>
      <c r="AQ834" s="49">
        <v>6</v>
      </c>
      <c r="AR834" s="56"/>
      <c r="AS834" s="56"/>
      <c r="AT834" s="54"/>
      <c r="AU834" s="56"/>
      <c r="AV834" s="56"/>
      <c r="AW834" s="54"/>
      <c r="AX834" s="54"/>
      <c r="AY834" s="54"/>
      <c r="AZ834" s="9"/>
      <c r="BA834" t="str">
        <f t="shared" si="686"/>
        <v>Palm Beach CD22</v>
      </c>
      <c r="BB834" s="9"/>
      <c r="BC834">
        <v>22</v>
      </c>
      <c r="BD834" s="64"/>
      <c r="BE834" s="97">
        <v>12</v>
      </c>
      <c r="BF834" s="99"/>
      <c r="BG834" s="198">
        <v>12099</v>
      </c>
      <c r="BH834">
        <f t="shared" si="678"/>
        <v>1209922</v>
      </c>
      <c r="BJ834" t="s">
        <v>3279</v>
      </c>
    </row>
    <row r="835" spans="1:62">
      <c r="A835" s="9" t="s">
        <v>2268</v>
      </c>
      <c r="B835" s="9" t="s">
        <v>626</v>
      </c>
      <c r="C835" s="1">
        <f t="shared" si="679"/>
        <v>23923</v>
      </c>
      <c r="D835" s="1"/>
      <c r="E835" s="1"/>
      <c r="F835" s="1"/>
      <c r="G835" s="1"/>
      <c r="H835" s="1"/>
      <c r="I835" s="1"/>
      <c r="J835" s="1"/>
      <c r="K835" s="1"/>
      <c r="L835" s="1"/>
      <c r="M835" s="7">
        <f>RANK(Z835,(Z835:AB835,AC835:AQ835))</f>
        <v>4</v>
      </c>
      <c r="N835" s="7">
        <f>RANK(AA835,(Z835:AB835,AC835:AQ835))</f>
        <v>5</v>
      </c>
      <c r="O835" s="7">
        <f>IF(AB835&gt;0,RANK(AB835,(Z835:AB835,AC835:AQ835)),0)</f>
        <v>2</v>
      </c>
      <c r="P835" s="7"/>
      <c r="Q835" s="1">
        <f t="shared" si="683"/>
        <v>5988</v>
      </c>
      <c r="R835" s="2">
        <f t="shared" si="684"/>
        <v>0.25030305563683486</v>
      </c>
      <c r="S835" s="2"/>
      <c r="T835" s="2">
        <f t="shared" si="680"/>
        <v>8.2890941771516943E-2</v>
      </c>
      <c r="U835" s="2">
        <f t="shared" si="681"/>
        <v>3.239560255820758E-2</v>
      </c>
      <c r="V835" s="2">
        <f t="shared" si="682"/>
        <v>0.22568239769259707</v>
      </c>
      <c r="W835" s="2">
        <f t="shared" si="674"/>
        <v>0.16574008276553945</v>
      </c>
      <c r="X835" s="2">
        <f t="shared" si="675"/>
        <v>0.47598545332943193</v>
      </c>
      <c r="Y835" s="2">
        <f t="shared" si="685"/>
        <v>1.7305521882707009E-2</v>
      </c>
      <c r="Z835" s="49">
        <v>1983</v>
      </c>
      <c r="AA835" s="49">
        <v>775</v>
      </c>
      <c r="AB835" s="49">
        <v>5399</v>
      </c>
      <c r="AC835" s="49">
        <v>3965</v>
      </c>
      <c r="AD835" s="49">
        <v>11387</v>
      </c>
      <c r="AE835" s="49">
        <v>244</v>
      </c>
      <c r="AF835" s="49">
        <v>20</v>
      </c>
      <c r="AG835" s="49">
        <v>34</v>
      </c>
      <c r="AH835" s="49">
        <v>67</v>
      </c>
      <c r="AI835" s="49"/>
      <c r="AJ835" s="49"/>
      <c r="AK835" s="49"/>
      <c r="AL835" s="49">
        <v>18</v>
      </c>
      <c r="AM835" s="49"/>
      <c r="AN835" s="49">
        <v>15</v>
      </c>
      <c r="AO835" s="49">
        <v>11</v>
      </c>
      <c r="AP835" s="49"/>
      <c r="AQ835" s="49">
        <v>5</v>
      </c>
      <c r="AR835" s="56"/>
      <c r="AS835" s="56"/>
      <c r="AT835" s="54"/>
      <c r="AU835" s="56"/>
      <c r="AV835" s="56"/>
      <c r="AW835" s="54"/>
      <c r="AX835" s="54"/>
      <c r="AY835" s="54"/>
      <c r="AZ835" s="9"/>
      <c r="BA835" t="str">
        <f t="shared" si="686"/>
        <v>Pinellas CD12</v>
      </c>
      <c r="BB835" s="9"/>
      <c r="BC835">
        <v>12</v>
      </c>
      <c r="BD835" s="64"/>
      <c r="BE835" s="97">
        <v>12</v>
      </c>
      <c r="BF835" s="99"/>
      <c r="BG835" s="198">
        <v>12103</v>
      </c>
      <c r="BH835">
        <f t="shared" si="678"/>
        <v>1210312</v>
      </c>
      <c r="BJ835" t="s">
        <v>3279</v>
      </c>
    </row>
    <row r="836" spans="1:62">
      <c r="A836" s="9" t="s">
        <v>2268</v>
      </c>
      <c r="B836" s="9" t="s">
        <v>626</v>
      </c>
      <c r="C836" s="1">
        <f t="shared" si="679"/>
        <v>103086</v>
      </c>
      <c r="D836" s="1"/>
      <c r="E836" s="1"/>
      <c r="F836" s="1"/>
      <c r="G836" s="1"/>
      <c r="H836" s="1"/>
      <c r="I836" s="1"/>
      <c r="J836" s="1"/>
      <c r="K836" s="1"/>
      <c r="L836" s="1"/>
      <c r="M836" s="7">
        <f>RANK(Z836,(Z836:AB836,AC836:AQ836))</f>
        <v>4</v>
      </c>
      <c r="N836" s="7">
        <f>RANK(AA836,(Z836:AB836,AC836:AQ836))</f>
        <v>5</v>
      </c>
      <c r="O836" s="7">
        <f>IF(AB836&gt;0,RANK(AB836,(Z836:AB836,AC836:AQ836)),0)</f>
        <v>2</v>
      </c>
      <c r="P836" s="7"/>
      <c r="Q836" s="1">
        <f t="shared" si="683"/>
        <v>24518</v>
      </c>
      <c r="R836" s="2">
        <f t="shared" si="684"/>
        <v>0.23784024988844266</v>
      </c>
      <c r="S836" s="2"/>
      <c r="T836" s="2">
        <f t="shared" si="680"/>
        <v>8.2183807694546307E-2</v>
      </c>
      <c r="U836" s="2">
        <f t="shared" si="681"/>
        <v>3.8162311080069067E-2</v>
      </c>
      <c r="V836" s="2">
        <f t="shared" si="682"/>
        <v>0.22667481520284036</v>
      </c>
      <c r="W836" s="2">
        <f t="shared" si="674"/>
        <v>0.16831577517800672</v>
      </c>
      <c r="X836" s="2">
        <f t="shared" si="675"/>
        <v>0.46451506509128299</v>
      </c>
      <c r="Y836" s="2">
        <f t="shared" si="685"/>
        <v>2.0148225753254589E-2</v>
      </c>
      <c r="Z836" s="49">
        <v>8472</v>
      </c>
      <c r="AA836" s="49">
        <v>3934</v>
      </c>
      <c r="AB836" s="49">
        <v>23367</v>
      </c>
      <c r="AC836" s="49">
        <v>17351</v>
      </c>
      <c r="AD836" s="49">
        <v>47885</v>
      </c>
      <c r="AE836" s="49">
        <v>1181</v>
      </c>
      <c r="AF836" s="49">
        <v>137</v>
      </c>
      <c r="AG836" s="49">
        <v>188</v>
      </c>
      <c r="AH836" s="49">
        <v>321</v>
      </c>
      <c r="AI836" s="49"/>
      <c r="AJ836" s="49"/>
      <c r="AK836" s="49"/>
      <c r="AL836" s="49">
        <v>130</v>
      </c>
      <c r="AM836" s="49"/>
      <c r="AN836" s="49">
        <v>63</v>
      </c>
      <c r="AO836" s="49">
        <v>42</v>
      </c>
      <c r="AP836" s="49"/>
      <c r="AQ836" s="49">
        <v>15</v>
      </c>
      <c r="AR836" s="56"/>
      <c r="AS836" s="56"/>
      <c r="AT836" s="54"/>
      <c r="AU836" s="56"/>
      <c r="AV836" s="56"/>
      <c r="AW836" s="54"/>
      <c r="AX836" s="54"/>
      <c r="AY836" s="54"/>
      <c r="AZ836" s="9"/>
      <c r="BA836" t="str">
        <f t="shared" si="686"/>
        <v>Pinellas CD13</v>
      </c>
      <c r="BB836" s="9"/>
      <c r="BC836">
        <v>13</v>
      </c>
      <c r="BD836" s="64"/>
      <c r="BE836" s="97">
        <v>12</v>
      </c>
      <c r="BF836" s="99"/>
      <c r="BG836" s="198">
        <v>12103</v>
      </c>
      <c r="BH836">
        <f t="shared" si="678"/>
        <v>1210313</v>
      </c>
      <c r="BJ836" t="s">
        <v>3279</v>
      </c>
    </row>
    <row r="837" spans="1:62">
      <c r="A837" s="9" t="s">
        <v>2268</v>
      </c>
      <c r="B837" s="9" t="s">
        <v>626</v>
      </c>
      <c r="C837" s="1">
        <f t="shared" si="679"/>
        <v>4709</v>
      </c>
      <c r="D837" s="1"/>
      <c r="E837" s="1"/>
      <c r="F837" s="1"/>
      <c r="G837" s="1"/>
      <c r="H837" s="1"/>
      <c r="I837" s="1"/>
      <c r="J837" s="1"/>
      <c r="K837" s="1"/>
      <c r="L837" s="1"/>
      <c r="M837" s="7">
        <f>RANK(Z837,(Z837:AB837,AC837:AQ837))</f>
        <v>4</v>
      </c>
      <c r="N837" s="7">
        <f>RANK(AA837,(Z837:AB837,AC837:AQ837))</f>
        <v>5</v>
      </c>
      <c r="O837" s="7">
        <f>IF(AB837&gt;0,RANK(AB837,(Z837:AB837,AC837:AQ837)),0)</f>
        <v>2</v>
      </c>
      <c r="P837" s="7"/>
      <c r="Q837" s="1">
        <f t="shared" si="683"/>
        <v>684</v>
      </c>
      <c r="R837" s="2">
        <f t="shared" si="684"/>
        <v>0.14525376937778722</v>
      </c>
      <c r="S837" s="2"/>
      <c r="T837" s="2">
        <f t="shared" si="680"/>
        <v>0.1110639201528987</v>
      </c>
      <c r="U837" s="2">
        <f t="shared" si="681"/>
        <v>5.1178594181354856E-2</v>
      </c>
      <c r="V837" s="2">
        <f t="shared" si="682"/>
        <v>0.25865364196220003</v>
      </c>
      <c r="W837" s="2">
        <f t="shared" si="674"/>
        <v>0.14461669144191971</v>
      </c>
      <c r="X837" s="2">
        <f t="shared" si="675"/>
        <v>0.40390741133998725</v>
      </c>
      <c r="Y837" s="2">
        <f t="shared" si="685"/>
        <v>3.0579740921639564E-2</v>
      </c>
      <c r="Z837" s="49">
        <v>523</v>
      </c>
      <c r="AA837" s="49">
        <v>241</v>
      </c>
      <c r="AB837" s="49">
        <v>1218</v>
      </c>
      <c r="AC837" s="49">
        <v>681</v>
      </c>
      <c r="AD837" s="49">
        <v>1902</v>
      </c>
      <c r="AE837" s="49">
        <v>77</v>
      </c>
      <c r="AF837" s="49">
        <v>16</v>
      </c>
      <c r="AG837" s="49">
        <v>14</v>
      </c>
      <c r="AH837" s="49">
        <v>21</v>
      </c>
      <c r="AI837" s="49"/>
      <c r="AJ837" s="49"/>
      <c r="AK837" s="49"/>
      <c r="AL837" s="49">
        <v>6</v>
      </c>
      <c r="AM837" s="49"/>
      <c r="AN837" s="49">
        <v>6</v>
      </c>
      <c r="AO837" s="49">
        <v>2</v>
      </c>
      <c r="AP837" s="49"/>
      <c r="AQ837" s="49">
        <v>2</v>
      </c>
      <c r="AR837" s="56"/>
      <c r="AS837" s="56"/>
      <c r="AT837" s="54"/>
      <c r="AU837" s="56"/>
      <c r="AV837" s="56"/>
      <c r="AW837" s="54"/>
      <c r="AX837" s="54"/>
      <c r="AY837" s="54"/>
      <c r="AZ837" s="9"/>
      <c r="BA837" t="str">
        <f t="shared" si="686"/>
        <v>Pinellas CD14</v>
      </c>
      <c r="BB837" s="9"/>
      <c r="BC837">
        <v>14</v>
      </c>
      <c r="BD837" s="64"/>
      <c r="BE837" s="97">
        <v>12</v>
      </c>
      <c r="BF837" s="99"/>
      <c r="BG837" s="198">
        <v>12103</v>
      </c>
      <c r="BH837">
        <f t="shared" si="678"/>
        <v>1210314</v>
      </c>
      <c r="BJ837" t="s">
        <v>3279</v>
      </c>
    </row>
    <row r="838" spans="1:62">
      <c r="A838" s="9" t="s">
        <v>2926</v>
      </c>
      <c r="B838" s="9" t="s">
        <v>626</v>
      </c>
      <c r="C838" s="1">
        <f t="shared" si="679"/>
        <v>6313</v>
      </c>
      <c r="D838" s="1"/>
      <c r="E838" s="1"/>
      <c r="F838" s="1"/>
      <c r="G838" s="1"/>
      <c r="H838" s="1"/>
      <c r="I838" s="1"/>
      <c r="J838" s="1"/>
      <c r="K838" s="1"/>
      <c r="L838" s="1"/>
      <c r="M838" s="7">
        <f>RANK(Z838,(Z838:AB838,AC838:AQ838))</f>
        <v>4</v>
      </c>
      <c r="N838" s="7">
        <f>RANK(AA838,(Z838:AB838,AC838:AQ838))</f>
        <v>5</v>
      </c>
      <c r="O838" s="7">
        <f>IF(AB838&gt;0,RANK(AB838,(Z838:AB838,AC838:AQ838)),0)</f>
        <v>2</v>
      </c>
      <c r="P838" s="7"/>
      <c r="Q838" s="1">
        <f t="shared" si="683"/>
        <v>1443</v>
      </c>
      <c r="R838" s="2">
        <f t="shared" si="684"/>
        <v>0.22857595437985109</v>
      </c>
      <c r="S838" s="2"/>
      <c r="T838" s="2">
        <f t="shared" si="680"/>
        <v>5.6074766355140186E-2</v>
      </c>
      <c r="U838" s="2">
        <f t="shared" si="681"/>
        <v>1.8691588785046728E-2</v>
      </c>
      <c r="V838" s="2">
        <f t="shared" si="682"/>
        <v>0.25566291778868999</v>
      </c>
      <c r="W838" s="2">
        <f t="shared" si="674"/>
        <v>0.17265959131949946</v>
      </c>
      <c r="X838" s="2">
        <f t="shared" si="675"/>
        <v>0.48423887216854111</v>
      </c>
      <c r="Y838" s="2">
        <f t="shared" si="685"/>
        <v>1.2672263583082488E-2</v>
      </c>
      <c r="Z838" s="49">
        <v>354</v>
      </c>
      <c r="AA838" s="49">
        <v>118</v>
      </c>
      <c r="AB838" s="49">
        <v>1614</v>
      </c>
      <c r="AC838" s="49">
        <v>1090</v>
      </c>
      <c r="AD838" s="49">
        <v>3057</v>
      </c>
      <c r="AE838" s="49">
        <v>58</v>
      </c>
      <c r="AF838" s="49">
        <v>4</v>
      </c>
      <c r="AG838" s="49">
        <v>1</v>
      </c>
      <c r="AH838" s="49">
        <v>6</v>
      </c>
      <c r="AI838" s="49"/>
      <c r="AJ838" s="49"/>
      <c r="AK838" s="49"/>
      <c r="AL838" s="49">
        <v>4</v>
      </c>
      <c r="AM838" s="49"/>
      <c r="AN838" s="49">
        <v>2</v>
      </c>
      <c r="AO838" s="49">
        <v>5</v>
      </c>
      <c r="AP838" s="49"/>
      <c r="AQ838" s="49">
        <v>0</v>
      </c>
      <c r="AR838" s="56"/>
      <c r="AS838" s="56"/>
      <c r="AT838" s="54"/>
      <c r="AU838" s="56"/>
      <c r="AV838" s="56"/>
      <c r="AW838" s="54"/>
      <c r="AX838" s="54"/>
      <c r="AY838" s="54"/>
      <c r="AZ838" s="9"/>
      <c r="BA838" t="str">
        <f t="shared" si="686"/>
        <v>Polk CD9</v>
      </c>
      <c r="BB838" s="9"/>
      <c r="BC838">
        <v>9</v>
      </c>
      <c r="BD838" s="64"/>
      <c r="BE838" s="97">
        <v>12</v>
      </c>
      <c r="BF838" s="99"/>
      <c r="BG838" s="198">
        <v>12105</v>
      </c>
      <c r="BH838">
        <f t="shared" si="678"/>
        <v>1210509</v>
      </c>
      <c r="BJ838" t="s">
        <v>3279</v>
      </c>
    </row>
    <row r="839" spans="1:62">
      <c r="A839" s="9" t="s">
        <v>2926</v>
      </c>
      <c r="B839" s="9" t="s">
        <v>626</v>
      </c>
      <c r="C839" s="1">
        <f t="shared" si="679"/>
        <v>13496</v>
      </c>
      <c r="D839" s="1"/>
      <c r="E839" s="1"/>
      <c r="F839" s="1"/>
      <c r="G839" s="1"/>
      <c r="H839" s="1"/>
      <c r="I839" s="1"/>
      <c r="J839" s="1"/>
      <c r="K839" s="1"/>
      <c r="L839" s="1"/>
      <c r="M839" s="7">
        <f>RANK(Z839,(Z839:AB839,AC839:AQ839))</f>
        <v>4</v>
      </c>
      <c r="N839" s="7">
        <f>RANK(AA839,(Z839:AB839,AC839:AQ839))</f>
        <v>5</v>
      </c>
      <c r="O839" s="7">
        <f>IF(AB839&gt;0,RANK(AB839,(Z839:AB839,AC839:AQ839)),0)</f>
        <v>2</v>
      </c>
      <c r="P839" s="7"/>
      <c r="Q839" s="1">
        <f t="shared" si="683"/>
        <v>3574</v>
      </c>
      <c r="R839" s="2">
        <f t="shared" si="684"/>
        <v>0.26481920569057499</v>
      </c>
      <c r="S839" s="2"/>
      <c r="T839" s="2">
        <f t="shared" si="680"/>
        <v>4.5643153526970952E-2</v>
      </c>
      <c r="U839" s="2">
        <f t="shared" si="681"/>
        <v>1.3485477178423237E-2</v>
      </c>
      <c r="V839" s="2">
        <f t="shared" si="682"/>
        <v>0.22799347954949614</v>
      </c>
      <c r="W839" s="2">
        <f t="shared" si="674"/>
        <v>0.20080023710729106</v>
      </c>
      <c r="X839" s="2">
        <f t="shared" si="675"/>
        <v>0.49281268524007116</v>
      </c>
      <c r="Y839" s="2">
        <f t="shared" si="685"/>
        <v>1.9264967397747634E-2</v>
      </c>
      <c r="Z839" s="49">
        <v>616</v>
      </c>
      <c r="AA839" s="49">
        <v>182</v>
      </c>
      <c r="AB839" s="49">
        <v>3077</v>
      </c>
      <c r="AC839" s="49">
        <v>2710</v>
      </c>
      <c r="AD839" s="49">
        <v>6651</v>
      </c>
      <c r="AE839" s="49">
        <v>174</v>
      </c>
      <c r="AF839" s="49">
        <v>6</v>
      </c>
      <c r="AG839" s="49">
        <v>21</v>
      </c>
      <c r="AH839" s="49">
        <v>27</v>
      </c>
      <c r="AI839" s="49"/>
      <c r="AJ839" s="49"/>
      <c r="AK839" s="49"/>
      <c r="AL839" s="49">
        <v>22</v>
      </c>
      <c r="AM839" s="49"/>
      <c r="AN839" s="49">
        <v>5</v>
      </c>
      <c r="AO839" s="49">
        <v>3</v>
      </c>
      <c r="AP839" s="49"/>
      <c r="AQ839" s="49">
        <v>2</v>
      </c>
      <c r="AR839" s="56"/>
      <c r="AS839" s="56"/>
      <c r="AT839" s="54"/>
      <c r="AU839" s="56"/>
      <c r="AV839" s="56"/>
      <c r="AW839" s="54"/>
      <c r="AX839" s="54"/>
      <c r="AY839" s="54"/>
      <c r="AZ839" s="9"/>
      <c r="BA839" t="str">
        <f t="shared" si="686"/>
        <v>Polk CD10</v>
      </c>
      <c r="BB839" s="9"/>
      <c r="BC839">
        <v>10</v>
      </c>
      <c r="BD839" s="64"/>
      <c r="BE839" s="97">
        <v>12</v>
      </c>
      <c r="BF839" s="99"/>
      <c r="BG839" s="198">
        <v>12105</v>
      </c>
      <c r="BH839">
        <f t="shared" si="678"/>
        <v>1210510</v>
      </c>
      <c r="BJ839" t="s">
        <v>3279</v>
      </c>
    </row>
    <row r="840" spans="1:62">
      <c r="A840" s="9" t="s">
        <v>2926</v>
      </c>
      <c r="B840" s="9" t="s">
        <v>626</v>
      </c>
      <c r="C840" s="1">
        <f t="shared" si="679"/>
        <v>37393</v>
      </c>
      <c r="D840" s="1"/>
      <c r="E840" s="1"/>
      <c r="F840" s="1"/>
      <c r="G840" s="1"/>
      <c r="H840" s="1"/>
      <c r="I840" s="1"/>
      <c r="J840" s="1"/>
      <c r="K840" s="1"/>
      <c r="L840" s="1"/>
      <c r="M840" s="7">
        <f>RANK(Z840,(Z840:AB840,AC840:AQ840))</f>
        <v>4</v>
      </c>
      <c r="N840" s="7">
        <f>RANK(AA840,(Z840:AB840,AC840:AQ840))</f>
        <v>6</v>
      </c>
      <c r="O840" s="7">
        <f>IF(AB840&gt;0,RANK(AB840,(Z840:AB840,AC840:AQ840)),0)</f>
        <v>2</v>
      </c>
      <c r="P840" s="7"/>
      <c r="Q840" s="1">
        <f t="shared" si="683"/>
        <v>5593</v>
      </c>
      <c r="R840" s="2">
        <f t="shared" si="684"/>
        <v>0.14957344957612387</v>
      </c>
      <c r="S840" s="2"/>
      <c r="T840" s="2">
        <f t="shared" si="680"/>
        <v>5.3031316021715291E-2</v>
      </c>
      <c r="U840" s="2">
        <f t="shared" si="681"/>
        <v>1.371914529457385E-2</v>
      </c>
      <c r="V840" s="2">
        <f t="shared" si="682"/>
        <v>0.26603909822694088</v>
      </c>
      <c r="W840" s="2">
        <f t="shared" si="674"/>
        <v>0.22843847778996068</v>
      </c>
      <c r="X840" s="2">
        <f t="shared" si="675"/>
        <v>0.41561254780306472</v>
      </c>
      <c r="Y840" s="2">
        <f t="shared" si="685"/>
        <v>2.3159414863744621E-2</v>
      </c>
      <c r="Z840" s="49">
        <v>1983</v>
      </c>
      <c r="AA840" s="49">
        <v>513</v>
      </c>
      <c r="AB840" s="49">
        <v>9948</v>
      </c>
      <c r="AC840" s="49">
        <v>8542</v>
      </c>
      <c r="AD840" s="49">
        <v>15541</v>
      </c>
      <c r="AE840" s="49">
        <v>600</v>
      </c>
      <c r="AF840" s="49">
        <v>42</v>
      </c>
      <c r="AG840" s="49">
        <v>39</v>
      </c>
      <c r="AH840" s="49">
        <v>81</v>
      </c>
      <c r="AI840" s="49"/>
      <c r="AJ840" s="49"/>
      <c r="AK840" s="49"/>
      <c r="AL840" s="49">
        <v>70</v>
      </c>
      <c r="AM840" s="49"/>
      <c r="AN840" s="49">
        <v>16</v>
      </c>
      <c r="AO840" s="49">
        <v>12</v>
      </c>
      <c r="AP840" s="49"/>
      <c r="AQ840" s="49">
        <v>6</v>
      </c>
      <c r="AR840" s="56"/>
      <c r="AS840" s="56"/>
      <c r="AT840" s="54"/>
      <c r="AU840" s="56"/>
      <c r="AV840" s="56"/>
      <c r="AW840" s="54"/>
      <c r="AX840" s="54"/>
      <c r="AY840" s="54"/>
      <c r="AZ840" s="9"/>
      <c r="BA840" t="str">
        <f t="shared" si="686"/>
        <v>Polk CD15</v>
      </c>
      <c r="BB840" s="9"/>
      <c r="BC840">
        <v>15</v>
      </c>
      <c r="BD840" s="64"/>
      <c r="BE840" s="97">
        <v>12</v>
      </c>
      <c r="BF840" s="99"/>
      <c r="BG840" s="198">
        <v>12105</v>
      </c>
      <c r="BH840">
        <f t="shared" si="678"/>
        <v>1210515</v>
      </c>
      <c r="BJ840" t="s">
        <v>3279</v>
      </c>
    </row>
    <row r="841" spans="1:62">
      <c r="A841" s="9" t="s">
        <v>2926</v>
      </c>
      <c r="B841" s="9" t="s">
        <v>626</v>
      </c>
      <c r="C841" s="1">
        <f t="shared" si="679"/>
        <v>16791</v>
      </c>
      <c r="D841" s="1"/>
      <c r="E841" s="1"/>
      <c r="F841" s="1"/>
      <c r="G841" s="1"/>
      <c r="H841" s="1"/>
      <c r="I841" s="1"/>
      <c r="J841" s="1"/>
      <c r="K841" s="1"/>
      <c r="L841" s="1"/>
      <c r="M841" s="7">
        <f>RANK(Z841,(Z841:AB841,AC841:AQ841))</f>
        <v>4</v>
      </c>
      <c r="N841" s="7">
        <f>RANK(AA841,(Z841:AB841,AC841:AQ841))</f>
        <v>5</v>
      </c>
      <c r="O841" s="7">
        <f>IF(AB841&gt;0,RANK(AB841,(Z841:AB841,AC841:AQ841)),0)</f>
        <v>2</v>
      </c>
      <c r="P841" s="7"/>
      <c r="Q841" s="1">
        <f t="shared" si="683"/>
        <v>3800</v>
      </c>
      <c r="R841" s="2">
        <f t="shared" si="684"/>
        <v>0.22631171460901672</v>
      </c>
      <c r="S841" s="2"/>
      <c r="T841" s="2">
        <f t="shared" si="680"/>
        <v>5.2885474361264964E-2</v>
      </c>
      <c r="U841" s="2">
        <f t="shared" si="681"/>
        <v>1.3995592877136561E-2</v>
      </c>
      <c r="V841" s="2">
        <f t="shared" si="682"/>
        <v>0.24822821749746887</v>
      </c>
      <c r="W841" s="2">
        <f t="shared" si="674"/>
        <v>0.19194806741706866</v>
      </c>
      <c r="X841" s="2">
        <f t="shared" si="675"/>
        <v>0.4745399321064856</v>
      </c>
      <c r="Y841" s="2">
        <f t="shared" si="685"/>
        <v>1.8402715740575226E-2</v>
      </c>
      <c r="Z841" s="49">
        <v>888</v>
      </c>
      <c r="AA841" s="49">
        <v>235</v>
      </c>
      <c r="AB841" s="49">
        <v>4168</v>
      </c>
      <c r="AC841" s="49">
        <v>3223</v>
      </c>
      <c r="AD841" s="49">
        <v>7968</v>
      </c>
      <c r="AE841" s="49">
        <v>219</v>
      </c>
      <c r="AF841" s="49">
        <v>16</v>
      </c>
      <c r="AG841" s="49">
        <v>15</v>
      </c>
      <c r="AH841" s="49">
        <v>24</v>
      </c>
      <c r="AI841" s="49"/>
      <c r="AJ841" s="49"/>
      <c r="AK841" s="49"/>
      <c r="AL841" s="49">
        <v>23</v>
      </c>
      <c r="AM841" s="49"/>
      <c r="AN841" s="49">
        <v>7</v>
      </c>
      <c r="AO841" s="49">
        <v>3</v>
      </c>
      <c r="AP841" s="49"/>
      <c r="AQ841" s="49">
        <v>2</v>
      </c>
      <c r="AR841" s="56"/>
      <c r="AS841" s="56"/>
      <c r="AT841" s="54"/>
      <c r="AU841" s="56"/>
      <c r="AV841" s="56"/>
      <c r="AW841" s="54"/>
      <c r="AX841" s="54"/>
      <c r="AY841" s="54"/>
      <c r="AZ841" s="9"/>
      <c r="BA841" t="str">
        <f t="shared" si="686"/>
        <v>Polk CD17</v>
      </c>
      <c r="BB841" s="9"/>
      <c r="BC841">
        <v>17</v>
      </c>
      <c r="BD841" s="64"/>
      <c r="BE841" s="97">
        <v>12</v>
      </c>
      <c r="BF841" s="99"/>
      <c r="BG841" s="198">
        <v>12105</v>
      </c>
      <c r="BH841">
        <f t="shared" si="678"/>
        <v>1210517</v>
      </c>
      <c r="BJ841" t="s">
        <v>3279</v>
      </c>
    </row>
    <row r="842" spans="1:62">
      <c r="A842" s="9" t="s">
        <v>604</v>
      </c>
      <c r="B842" s="9" t="s">
        <v>626</v>
      </c>
      <c r="C842" s="1">
        <f t="shared" si="679"/>
        <v>2601</v>
      </c>
      <c r="D842" s="1"/>
      <c r="E842" s="1"/>
      <c r="F842" s="1"/>
      <c r="G842" s="1"/>
      <c r="H842" s="1"/>
      <c r="I842" s="1"/>
      <c r="J842" s="1"/>
      <c r="K842" s="1"/>
      <c r="L842" s="1"/>
      <c r="M842" s="7">
        <f>RANK(Z842,(Z842:AB842,AC842:AQ842))</f>
        <v>4</v>
      </c>
      <c r="N842" s="7">
        <f>RANK(AA842,(Z842:AB842,AC842:AQ842))</f>
        <v>5</v>
      </c>
      <c r="O842" s="7">
        <f>IF(AB842&gt;0,RANK(AB842,(Z842:AB842,AC842:AQ842)),0)</f>
        <v>3</v>
      </c>
      <c r="P842" s="7"/>
      <c r="Q842" s="1">
        <f t="shared" si="683"/>
        <v>928</v>
      </c>
      <c r="R842" s="2">
        <f t="shared" si="684"/>
        <v>0.35678585159554016</v>
      </c>
      <c r="S842" s="2"/>
      <c r="T842" s="2">
        <f t="shared" si="680"/>
        <v>3.0372933487120338E-2</v>
      </c>
      <c r="U842" s="2">
        <f t="shared" si="681"/>
        <v>1.6147635524798153E-2</v>
      </c>
      <c r="V842" s="2">
        <f t="shared" si="682"/>
        <v>0.17877739331026529</v>
      </c>
      <c r="W842" s="2">
        <f t="shared" si="674"/>
        <v>0.19607843137254902</v>
      </c>
      <c r="X842" s="2">
        <f t="shared" si="675"/>
        <v>0.5528642829680892</v>
      </c>
      <c r="Y842" s="2">
        <f t="shared" si="685"/>
        <v>2.5759323337178008E-2</v>
      </c>
      <c r="Z842" s="49">
        <v>79</v>
      </c>
      <c r="AA842" s="49">
        <v>42</v>
      </c>
      <c r="AB842" s="49">
        <v>465</v>
      </c>
      <c r="AC842" s="49">
        <v>510</v>
      </c>
      <c r="AD842" s="49">
        <v>1438</v>
      </c>
      <c r="AE842" s="49">
        <v>42</v>
      </c>
      <c r="AF842" s="49">
        <v>4</v>
      </c>
      <c r="AG842" s="49">
        <v>3</v>
      </c>
      <c r="AH842" s="49">
        <v>5</v>
      </c>
      <c r="AI842" s="49"/>
      <c r="AJ842" s="49"/>
      <c r="AK842" s="49"/>
      <c r="AL842" s="49">
        <v>8</v>
      </c>
      <c r="AM842" s="49"/>
      <c r="AN842" s="49">
        <v>0</v>
      </c>
      <c r="AO842" s="49">
        <v>3</v>
      </c>
      <c r="AP842" s="49"/>
      <c r="AQ842" s="49">
        <v>2</v>
      </c>
      <c r="AR842" s="56"/>
      <c r="AS842" s="56"/>
      <c r="AT842" s="54"/>
      <c r="AU842" s="56"/>
      <c r="AV842" s="56"/>
      <c r="AW842" s="54"/>
      <c r="AX842" s="54"/>
      <c r="AY842" s="54"/>
      <c r="AZ842" s="9"/>
      <c r="BA842" t="str">
        <f t="shared" si="686"/>
        <v>Putnam CD5</v>
      </c>
      <c r="BB842" s="9"/>
      <c r="BC842">
        <v>5</v>
      </c>
      <c r="BD842" s="64"/>
      <c r="BE842" s="97">
        <v>12</v>
      </c>
      <c r="BF842" s="99"/>
      <c r="BG842" s="198">
        <v>12107</v>
      </c>
      <c r="BH842">
        <f t="shared" si="678"/>
        <v>1210705</v>
      </c>
      <c r="BJ842" t="s">
        <v>3279</v>
      </c>
    </row>
    <row r="843" spans="1:62">
      <c r="A843" s="9" t="s">
        <v>604</v>
      </c>
      <c r="B843" s="9" t="s">
        <v>626</v>
      </c>
      <c r="C843" s="1">
        <f t="shared" si="679"/>
        <v>6345</v>
      </c>
      <c r="D843" s="1"/>
      <c r="E843" s="1"/>
      <c r="F843" s="1"/>
      <c r="G843" s="1"/>
      <c r="H843" s="1"/>
      <c r="I843" s="1"/>
      <c r="J843" s="1"/>
      <c r="K843" s="1"/>
      <c r="L843" s="1"/>
      <c r="M843" s="7">
        <f>RANK(Z843,(Z843:AB843,AC843:AQ843))</f>
        <v>4</v>
      </c>
      <c r="N843" s="7">
        <f>RANK(AA843,(Z843:AB843,AC843:AQ843))</f>
        <v>5</v>
      </c>
      <c r="O843" s="7">
        <f>IF(AB843&gt;0,RANK(AB843,(Z843:AB843,AC843:AQ843)),0)</f>
        <v>3</v>
      </c>
      <c r="P843" s="7"/>
      <c r="Q843" s="1">
        <f t="shared" si="683"/>
        <v>2523</v>
      </c>
      <c r="R843" s="2">
        <f t="shared" si="684"/>
        <v>0.39763593380614659</v>
      </c>
      <c r="S843" s="2"/>
      <c r="T843" s="2">
        <f t="shared" si="680"/>
        <v>3.3254531126871552E-2</v>
      </c>
      <c r="U843" s="2">
        <f t="shared" si="681"/>
        <v>1.6233254531126871E-2</v>
      </c>
      <c r="V843" s="2">
        <f t="shared" si="682"/>
        <v>0.17163120567375886</v>
      </c>
      <c r="W843" s="2">
        <f t="shared" si="674"/>
        <v>0.18313632781717887</v>
      </c>
      <c r="X843" s="2">
        <f t="shared" si="675"/>
        <v>0.5807722616233254</v>
      </c>
      <c r="Y843" s="2">
        <f t="shared" si="685"/>
        <v>1.4972419227738398E-2</v>
      </c>
      <c r="Z843" s="49">
        <v>211</v>
      </c>
      <c r="AA843" s="49">
        <v>103</v>
      </c>
      <c r="AB843" s="49">
        <v>1089</v>
      </c>
      <c r="AC843" s="49">
        <v>1162</v>
      </c>
      <c r="AD843" s="49">
        <v>3685</v>
      </c>
      <c r="AE843" s="49">
        <v>69</v>
      </c>
      <c r="AF843" s="49">
        <v>3</v>
      </c>
      <c r="AG843" s="49">
        <v>0</v>
      </c>
      <c r="AH843" s="49">
        <v>12</v>
      </c>
      <c r="AI843" s="49"/>
      <c r="AJ843" s="49"/>
      <c r="AK843" s="49"/>
      <c r="AL843" s="49">
        <v>3</v>
      </c>
      <c r="AM843" s="49"/>
      <c r="AN843" s="49">
        <v>3</v>
      </c>
      <c r="AO843" s="49">
        <v>3</v>
      </c>
      <c r="AP843" s="49"/>
      <c r="AQ843" s="49">
        <v>2</v>
      </c>
      <c r="AR843" s="56"/>
      <c r="AS843" s="56"/>
      <c r="AT843" s="54"/>
      <c r="AU843" s="56"/>
      <c r="AV843" s="56"/>
      <c r="AW843" s="54"/>
      <c r="AX843" s="54"/>
      <c r="AY843" s="54"/>
      <c r="AZ843" s="9"/>
      <c r="BA843" t="str">
        <f t="shared" si="686"/>
        <v>Putnam CD6</v>
      </c>
      <c r="BB843" s="9"/>
      <c r="BC843">
        <v>6</v>
      </c>
      <c r="BD843" s="64"/>
      <c r="BE843" s="97">
        <v>12</v>
      </c>
      <c r="BF843" s="99"/>
      <c r="BG843" s="198">
        <v>12107</v>
      </c>
      <c r="BH843">
        <f t="shared" si="678"/>
        <v>1210706</v>
      </c>
      <c r="BJ843" t="s">
        <v>3279</v>
      </c>
    </row>
    <row r="844" spans="1:62">
      <c r="A844" s="9" t="s">
        <v>1459</v>
      </c>
      <c r="B844" s="9" t="s">
        <v>626</v>
      </c>
      <c r="C844" s="1">
        <f t="shared" si="679"/>
        <v>50205</v>
      </c>
      <c r="D844" s="1"/>
      <c r="E844" s="1"/>
      <c r="F844" s="1"/>
      <c r="G844" s="1"/>
      <c r="H844" s="1"/>
      <c r="I844" s="1"/>
      <c r="J844" s="1"/>
      <c r="K844" s="1"/>
      <c r="L844" s="1"/>
      <c r="M844" s="7">
        <f>RANK(Z844,(Z844:AB844,AC844:AQ844))</f>
        <v>4</v>
      </c>
      <c r="N844" s="7">
        <f>RANK(AA844,(Z844:AB844,AC844:AQ844))</f>
        <v>5</v>
      </c>
      <c r="O844" s="7">
        <f>IF(AB844&gt;0,RANK(AB844,(Z844:AB844,AC844:AQ844)),0)</f>
        <v>2</v>
      </c>
      <c r="P844" s="7"/>
      <c r="Q844" s="1">
        <f t="shared" si="683"/>
        <v>16475</v>
      </c>
      <c r="R844" s="2">
        <f t="shared" si="684"/>
        <v>0.32815456627825912</v>
      </c>
      <c r="S844" s="2"/>
      <c r="T844" s="2">
        <f t="shared" si="680"/>
        <v>6.5909769943232749E-2</v>
      </c>
      <c r="U844" s="2">
        <f t="shared" si="681"/>
        <v>2.4778408525047306E-2</v>
      </c>
      <c r="V844" s="2">
        <f t="shared" si="682"/>
        <v>0.21023802410118514</v>
      </c>
      <c r="W844" s="2">
        <f t="shared" si="674"/>
        <v>0.14580221093516582</v>
      </c>
      <c r="X844" s="2">
        <f t="shared" si="675"/>
        <v>0.53839259037944431</v>
      </c>
      <c r="Y844" s="2">
        <f t="shared" si="685"/>
        <v>1.4878996115924692E-2</v>
      </c>
      <c r="Z844" s="49">
        <v>3309</v>
      </c>
      <c r="AA844" s="49">
        <v>1244</v>
      </c>
      <c r="AB844" s="49">
        <v>10555</v>
      </c>
      <c r="AC844" s="49">
        <v>7320</v>
      </c>
      <c r="AD844" s="49">
        <v>27030</v>
      </c>
      <c r="AE844" s="49">
        <v>453</v>
      </c>
      <c r="AF844" s="49">
        <v>34</v>
      </c>
      <c r="AG844" s="49">
        <v>62</v>
      </c>
      <c r="AH844" s="49">
        <v>89</v>
      </c>
      <c r="AI844" s="49"/>
      <c r="AJ844" s="49"/>
      <c r="AK844" s="49"/>
      <c r="AL844" s="49">
        <v>65</v>
      </c>
      <c r="AM844" s="49"/>
      <c r="AN844" s="49">
        <v>21</v>
      </c>
      <c r="AO844" s="49">
        <v>17</v>
      </c>
      <c r="AP844" s="49"/>
      <c r="AQ844" s="49">
        <v>6</v>
      </c>
      <c r="AR844" s="56"/>
      <c r="AS844" s="56"/>
      <c r="AT844" s="54"/>
      <c r="AU844" s="56"/>
      <c r="AV844" s="56"/>
      <c r="AW844" s="54"/>
      <c r="AX844" s="54"/>
      <c r="AY844" s="54"/>
      <c r="AZ844" s="9"/>
      <c r="BA844" t="str">
        <f t="shared" si="686"/>
        <v>Volusia CD6</v>
      </c>
      <c r="BB844" s="9"/>
      <c r="BC844">
        <v>6</v>
      </c>
      <c r="BD844" s="64"/>
      <c r="BE844" s="97">
        <v>12</v>
      </c>
      <c r="BF844" s="99"/>
      <c r="BG844" s="198">
        <v>12127</v>
      </c>
      <c r="BH844">
        <f t="shared" si="678"/>
        <v>1212706</v>
      </c>
      <c r="BJ844" t="s">
        <v>3279</v>
      </c>
    </row>
    <row r="845" spans="1:62">
      <c r="A845" s="9" t="s">
        <v>1459</v>
      </c>
      <c r="B845" s="9" t="s">
        <v>626</v>
      </c>
      <c r="C845" s="1">
        <f t="shared" si="679"/>
        <v>13950</v>
      </c>
      <c r="D845" s="1"/>
      <c r="E845" s="1"/>
      <c r="F845" s="1"/>
      <c r="G845" s="1"/>
      <c r="H845" s="1"/>
      <c r="I845" s="1"/>
      <c r="J845" s="1"/>
      <c r="K845" s="1"/>
      <c r="L845" s="1"/>
      <c r="M845" s="7">
        <f>RANK(Z845,(Z845:AB845,AC845:AQ845))</f>
        <v>4</v>
      </c>
      <c r="N845" s="7">
        <f>RANK(AA845,(Z845:AB845,AC845:AQ845))</f>
        <v>5</v>
      </c>
      <c r="O845" s="7">
        <f>IF(AB845&gt;0,RANK(AB845,(Z845:AB845,AC845:AQ845)),0)</f>
        <v>2</v>
      </c>
      <c r="P845" s="7"/>
      <c r="Q845" s="1">
        <f t="shared" si="683"/>
        <v>4226</v>
      </c>
      <c r="R845" s="2">
        <f t="shared" si="684"/>
        <v>0.30293906810035842</v>
      </c>
      <c r="S845" s="2"/>
      <c r="T845" s="2">
        <f t="shared" si="680"/>
        <v>4.7526881720430104E-2</v>
      </c>
      <c r="U845" s="2">
        <f t="shared" si="681"/>
        <v>2.2724014336917564E-2</v>
      </c>
      <c r="V845" s="2">
        <f t="shared" si="682"/>
        <v>0.21132616487455197</v>
      </c>
      <c r="W845" s="2">
        <f t="shared" si="674"/>
        <v>0.18731182795698925</v>
      </c>
      <c r="X845" s="2">
        <f t="shared" si="675"/>
        <v>0.51426523297491045</v>
      </c>
      <c r="Y845" s="2">
        <f t="shared" si="685"/>
        <v>1.6845878136200865E-2</v>
      </c>
      <c r="Z845" s="49">
        <v>663</v>
      </c>
      <c r="AA845" s="49">
        <v>317</v>
      </c>
      <c r="AB845" s="49">
        <v>2948</v>
      </c>
      <c r="AC845" s="49">
        <v>2613</v>
      </c>
      <c r="AD845" s="49">
        <v>7174</v>
      </c>
      <c r="AE845" s="49">
        <v>136</v>
      </c>
      <c r="AF845" s="49">
        <v>9</v>
      </c>
      <c r="AG845" s="49">
        <v>20</v>
      </c>
      <c r="AH845" s="49">
        <v>34</v>
      </c>
      <c r="AI845" s="49"/>
      <c r="AJ845" s="49"/>
      <c r="AK845" s="49"/>
      <c r="AL845" s="49">
        <v>18</v>
      </c>
      <c r="AM845" s="49"/>
      <c r="AN845" s="49">
        <v>10</v>
      </c>
      <c r="AO845" s="49">
        <v>5</v>
      </c>
      <c r="AP845" s="49"/>
      <c r="AQ845" s="49">
        <v>3</v>
      </c>
      <c r="AR845" s="56"/>
      <c r="AS845" s="56"/>
      <c r="AT845" s="54"/>
      <c r="AU845" s="56"/>
      <c r="AV845" s="56"/>
      <c r="AW845" s="54"/>
      <c r="AX845" s="54"/>
      <c r="AY845" s="54"/>
      <c r="AZ845" s="9"/>
      <c r="BA845" t="str">
        <f t="shared" si="686"/>
        <v>Volusia CD7</v>
      </c>
      <c r="BB845" s="9"/>
      <c r="BC845">
        <v>7</v>
      </c>
      <c r="BD845" s="64"/>
      <c r="BE845" s="97">
        <v>12</v>
      </c>
      <c r="BF845" s="99"/>
      <c r="BG845" s="198">
        <v>12127</v>
      </c>
      <c r="BH845">
        <f t="shared" si="678"/>
        <v>1212707</v>
      </c>
      <c r="BJ845" t="s">
        <v>3279</v>
      </c>
    </row>
    <row r="846" spans="1:62">
      <c r="A846" s="9"/>
      <c r="B846" s="9"/>
      <c r="C846" s="54"/>
      <c r="D846" s="54"/>
      <c r="E846" s="54"/>
      <c r="F846" s="54"/>
      <c r="G846" s="54"/>
      <c r="H846" s="54"/>
      <c r="I846" s="54"/>
      <c r="J846" s="54"/>
      <c r="K846" s="54"/>
      <c r="L846" s="54"/>
      <c r="M846" s="55"/>
      <c r="N846" s="54"/>
      <c r="O846" s="54"/>
      <c r="P846" s="54"/>
      <c r="Q846" s="49"/>
      <c r="S846" s="49"/>
      <c r="T846" s="54"/>
      <c r="U846" s="54"/>
      <c r="V846" s="54"/>
      <c r="W846" s="54"/>
      <c r="X846" s="54"/>
      <c r="Y846" s="54"/>
      <c r="Z846" s="49"/>
      <c r="AA846" s="49"/>
      <c r="AB846" s="49"/>
      <c r="AC846" s="49"/>
      <c r="AD846" s="49"/>
      <c r="AE846" s="49"/>
      <c r="AF846" s="49"/>
      <c r="AG846" s="49"/>
      <c r="AH846" s="49"/>
      <c r="AI846" s="49"/>
      <c r="AJ846" s="49"/>
      <c r="AK846" s="49"/>
      <c r="AL846" s="49"/>
      <c r="AM846" s="49"/>
      <c r="AN846" s="49"/>
      <c r="AO846" s="49"/>
      <c r="AP846" s="49"/>
      <c r="AQ846" s="49"/>
      <c r="AR846" s="49"/>
      <c r="AS846" s="56"/>
      <c r="AT846" s="56"/>
      <c r="AU846" s="56"/>
      <c r="AV846" s="56"/>
      <c r="AW846" s="54"/>
      <c r="AX846" s="54"/>
      <c r="AY846" s="54"/>
      <c r="AZ846" s="54"/>
      <c r="BA846" s="9"/>
      <c r="BB846" s="9"/>
      <c r="BC846" s="9"/>
      <c r="BF846" s="99"/>
      <c r="BG846"/>
    </row>
    <row r="847" spans="1:62">
      <c r="A847" s="48" t="s">
        <v>3235</v>
      </c>
      <c r="B847" s="9"/>
      <c r="C847" s="54"/>
      <c r="D847" s="54"/>
      <c r="E847" s="54"/>
      <c r="F847" s="54"/>
      <c r="G847" s="54"/>
      <c r="H847" s="54"/>
      <c r="I847" s="54"/>
      <c r="J847" s="54"/>
      <c r="K847" s="54"/>
      <c r="L847" s="54"/>
      <c r="M847" s="55"/>
      <c r="N847" s="54"/>
      <c r="O847" s="54"/>
      <c r="P847" s="49"/>
      <c r="Q847" s="2"/>
      <c r="R847" s="49"/>
      <c r="S847" s="54"/>
      <c r="T847" s="54"/>
      <c r="U847" s="54"/>
      <c r="V847" s="54"/>
      <c r="W847" s="49"/>
      <c r="X847" s="54"/>
      <c r="Y847" s="49"/>
      <c r="Z847" s="49"/>
      <c r="AA847" s="49"/>
      <c r="AB847" s="49"/>
      <c r="AC847" s="49"/>
      <c r="AD847" s="49"/>
      <c r="AE847" s="49"/>
      <c r="AF847" s="49"/>
      <c r="AG847" s="49"/>
      <c r="AH847" s="49"/>
      <c r="AI847" s="49"/>
      <c r="AJ847" s="49"/>
      <c r="AK847" s="49"/>
      <c r="AL847" s="49"/>
      <c r="AM847" s="49"/>
      <c r="AN847" s="49"/>
      <c r="AO847" s="49"/>
      <c r="AP847" s="49"/>
      <c r="AQ847" s="56"/>
      <c r="AR847" s="56"/>
      <c r="AS847" s="56"/>
      <c r="AT847" s="56"/>
      <c r="AU847" s="54"/>
      <c r="AV847" s="54"/>
      <c r="AW847" s="54"/>
      <c r="AX847" s="54"/>
      <c r="AY847" s="9"/>
      <c r="AZ847" s="9"/>
      <c r="BA847" s="9"/>
      <c r="BC847" s="64"/>
      <c r="BD847" s="140"/>
      <c r="BE847" s="59"/>
      <c r="BF847" s="7"/>
      <c r="BG847"/>
    </row>
    <row r="848" spans="1:62" outlineLevel="1">
      <c r="A848" s="165" t="s">
        <v>2538</v>
      </c>
      <c r="B848" s="9" t="s">
        <v>1533</v>
      </c>
      <c r="C848" s="1">
        <f t="shared" ref="C848:C885" si="687">SUM(Z848:AQ848)</f>
        <v>7074</v>
      </c>
      <c r="D848" s="1"/>
      <c r="E848" s="1"/>
      <c r="F848" s="1"/>
      <c r="G848" s="1"/>
      <c r="H848" s="1"/>
      <c r="I848" s="1"/>
      <c r="J848" s="1"/>
      <c r="K848" s="1"/>
      <c r="L848" s="1"/>
      <c r="M848" s="7">
        <f>RANK(Z848,(Z848:AB848,AC848:AQ848))</f>
        <v>5</v>
      </c>
      <c r="N848" s="7">
        <f>RANK(AA848,(Z848:AB848,AC848:AQ848))</f>
        <v>6</v>
      </c>
      <c r="O848" s="7">
        <f>IF(AB848&gt;0,RANK(AB848,(Z848:AB848,AC848:AQ848)),0)</f>
        <v>3</v>
      </c>
      <c r="P848" s="7"/>
      <c r="Q848" s="1">
        <f t="shared" ref="Q848:Q885" si="688">MAX(Z848:AG848)-LARGE(Z848:AG848,2)</f>
        <v>1455</v>
      </c>
      <c r="R848" s="2">
        <f t="shared" ref="R848:R885" si="689">Q848/C848</f>
        <v>0.20568278201865989</v>
      </c>
      <c r="S848" s="2"/>
      <c r="T848" s="2">
        <f t="shared" ref="T848:T885" si="690">IF($C848=0,"-",Z848/$C848)</f>
        <v>5.1456036188860618E-2</v>
      </c>
      <c r="U848" s="2">
        <f t="shared" ref="U848:U885" si="691">IF($C848=0,"-",AA848/$C848)</f>
        <v>5.3717839977381965E-3</v>
      </c>
      <c r="V848" s="2">
        <f t="shared" ref="V848:V885" si="692">IF($C848=0,"-",AB848/$C848)</f>
        <v>0.17769296013570823</v>
      </c>
      <c r="W848" s="2">
        <f t="shared" ref="W848:W885" si="693">IF($C848=0,"-",AC848/$C848)</f>
        <v>0.23720667232117615</v>
      </c>
      <c r="X848" s="2">
        <f t="shared" ref="X848:X885" si="694">IF($C848=0,"-",AD848/$C848)</f>
        <v>0.44288945433983601</v>
      </c>
      <c r="Y848" s="2">
        <f t="shared" ref="Y848:Y885" si="695">IF(C848=0,"-",(1-T848-U848-V848-W848-X848))</f>
        <v>8.5383093016680844E-2</v>
      </c>
      <c r="Z848" s="49">
        <v>364</v>
      </c>
      <c r="AA848" s="49">
        <v>38</v>
      </c>
      <c r="AB848" s="49">
        <v>1257</v>
      </c>
      <c r="AC848" s="49">
        <v>1678</v>
      </c>
      <c r="AD848" s="49">
        <v>3133</v>
      </c>
      <c r="AE848" s="49">
        <v>547</v>
      </c>
      <c r="AF848" s="49">
        <v>2</v>
      </c>
      <c r="AG848" s="49">
        <v>15</v>
      </c>
      <c r="AH848" s="49">
        <v>19</v>
      </c>
      <c r="AI848" s="49"/>
      <c r="AJ848" s="49"/>
      <c r="AK848" s="49"/>
      <c r="AL848" s="49">
        <v>14</v>
      </c>
      <c r="AM848" s="49"/>
      <c r="AN848" s="49">
        <v>2</v>
      </c>
      <c r="AO848" s="49">
        <v>3</v>
      </c>
      <c r="AP848" s="49">
        <v>2</v>
      </c>
      <c r="AQ848" s="56"/>
      <c r="AR848" s="56"/>
      <c r="AS848" s="56"/>
      <c r="AT848" s="56"/>
      <c r="AU848" s="54"/>
      <c r="AV848" s="54"/>
      <c r="AW848" s="54"/>
      <c r="AX848" s="54"/>
      <c r="AY848" s="54"/>
      <c r="AZ848" s="54"/>
      <c r="BA848" t="str">
        <f t="shared" ref="BA848:BA885" si="696">A848&amp;" "&amp;"CD"&amp;BC848</f>
        <v>Bibb CD2</v>
      </c>
      <c r="BB848" s="9"/>
      <c r="BC848" s="165">
        <v>2</v>
      </c>
      <c r="BE848">
        <v>13</v>
      </c>
      <c r="BF848" s="165">
        <v>2</v>
      </c>
      <c r="BG848">
        <v>13021</v>
      </c>
      <c r="BH848">
        <f t="shared" ref="BH848:BH924" si="697">BG848*100+BC848</f>
        <v>1302102</v>
      </c>
      <c r="BJ848" t="s">
        <v>3279</v>
      </c>
    </row>
    <row r="849" spans="1:62" outlineLevel="1">
      <c r="A849" s="165" t="s">
        <v>2538</v>
      </c>
      <c r="B849" s="9" t="s">
        <v>1533</v>
      </c>
      <c r="C849" s="1">
        <f t="shared" si="687"/>
        <v>8305</v>
      </c>
      <c r="D849" s="1"/>
      <c r="E849" s="1"/>
      <c r="F849" s="1"/>
      <c r="G849" s="1"/>
      <c r="H849" s="1"/>
      <c r="I849" s="1"/>
      <c r="J849" s="1"/>
      <c r="K849" s="1"/>
      <c r="L849" s="1"/>
      <c r="M849" s="7">
        <f>RANK(Z849,(Z849:AB849,AC849:AQ849))</f>
        <v>4</v>
      </c>
      <c r="N849" s="7">
        <f>RANK(AA849,(Z849:AB849,AC849:AQ849))</f>
        <v>6</v>
      </c>
      <c r="O849" s="7">
        <f>IF(AB849&gt;0,RANK(AB849,(Z849:AB849,AC849:AQ849)),0)</f>
        <v>2</v>
      </c>
      <c r="P849" s="7"/>
      <c r="Q849" s="1">
        <f t="shared" si="688"/>
        <v>555</v>
      </c>
      <c r="R849" s="2">
        <f t="shared" si="689"/>
        <v>6.6827212522576757E-2</v>
      </c>
      <c r="S849" s="2"/>
      <c r="T849" s="2">
        <f t="shared" si="690"/>
        <v>9.0186634557495482E-2</v>
      </c>
      <c r="U849" s="2">
        <f t="shared" si="691"/>
        <v>6.50210716435882E-3</v>
      </c>
      <c r="V849" s="2">
        <f t="shared" si="692"/>
        <v>0.27381095725466587</v>
      </c>
      <c r="W849" s="2">
        <f t="shared" si="693"/>
        <v>0.20794701986754968</v>
      </c>
      <c r="X849" s="2">
        <f t="shared" si="694"/>
        <v>0.34063816977724265</v>
      </c>
      <c r="Y849" s="2">
        <f t="shared" si="695"/>
        <v>8.0915111378687399E-2</v>
      </c>
      <c r="Z849" s="49">
        <v>749</v>
      </c>
      <c r="AA849" s="49">
        <v>54</v>
      </c>
      <c r="AB849" s="49">
        <v>2274</v>
      </c>
      <c r="AC849" s="49">
        <v>1727</v>
      </c>
      <c r="AD849" s="49">
        <v>2829</v>
      </c>
      <c r="AE849" s="49">
        <v>624</v>
      </c>
      <c r="AF849" s="49">
        <v>6</v>
      </c>
      <c r="AG849" s="49">
        <v>10</v>
      </c>
      <c r="AH849" s="49">
        <v>17</v>
      </c>
      <c r="AI849" s="49"/>
      <c r="AJ849" s="49"/>
      <c r="AK849" s="49"/>
      <c r="AL849" s="49">
        <v>13</v>
      </c>
      <c r="AM849" s="49"/>
      <c r="AN849" s="49">
        <v>0</v>
      </c>
      <c r="AO849" s="49">
        <v>2</v>
      </c>
      <c r="AP849" s="49">
        <v>0</v>
      </c>
      <c r="AQ849" s="56"/>
      <c r="AR849" s="56"/>
      <c r="AS849" s="56"/>
      <c r="AT849" s="56"/>
      <c r="AU849" s="54"/>
      <c r="AV849" s="54"/>
      <c r="AW849" s="54"/>
      <c r="AX849" s="54"/>
      <c r="AY849" s="54"/>
      <c r="AZ849" s="54"/>
      <c r="BA849" t="str">
        <f t="shared" si="696"/>
        <v>Bibb CD8</v>
      </c>
      <c r="BB849" s="9"/>
      <c r="BC849" s="165">
        <v>8</v>
      </c>
      <c r="BE849">
        <v>13</v>
      </c>
      <c r="BF849" s="165">
        <v>8</v>
      </c>
      <c r="BG849" s="165">
        <v>13021</v>
      </c>
      <c r="BH849">
        <f t="shared" si="697"/>
        <v>1302108</v>
      </c>
      <c r="BJ849" t="s">
        <v>3279</v>
      </c>
    </row>
    <row r="850" spans="1:62" outlineLevel="1">
      <c r="A850" s="165" t="s">
        <v>739</v>
      </c>
      <c r="B850" s="9" t="s">
        <v>1533</v>
      </c>
      <c r="C850" s="1">
        <f t="shared" si="687"/>
        <v>848</v>
      </c>
      <c r="D850" s="1"/>
      <c r="E850" s="1"/>
      <c r="F850" s="1"/>
      <c r="G850" s="1"/>
      <c r="H850" s="1"/>
      <c r="I850" s="1"/>
      <c r="J850" s="1"/>
      <c r="K850" s="1"/>
      <c r="L850" s="1"/>
      <c r="M850" s="7">
        <f>RANK(Z850,(Z850:AB850,AC850:AQ850))</f>
        <v>5</v>
      </c>
      <c r="N850" s="7">
        <f>RANK(AA850,(Z850:AB850,AC850:AQ850))</f>
        <v>6</v>
      </c>
      <c r="O850" s="7">
        <f>IF(AB850&gt;0,RANK(AB850,(Z850:AB850,AC850:AQ850)),0)</f>
        <v>3</v>
      </c>
      <c r="P850" s="7"/>
      <c r="Q850" s="1">
        <f t="shared" si="688"/>
        <v>38</v>
      </c>
      <c r="R850" s="2">
        <f t="shared" si="689"/>
        <v>4.4811320754716978E-2</v>
      </c>
      <c r="S850" s="2"/>
      <c r="T850" s="2">
        <f t="shared" si="690"/>
        <v>4.716981132075472E-2</v>
      </c>
      <c r="U850" s="2">
        <f t="shared" si="691"/>
        <v>4.7169811320754715E-3</v>
      </c>
      <c r="V850" s="2">
        <f t="shared" si="692"/>
        <v>0.26297169811320753</v>
      </c>
      <c r="W850" s="2">
        <f t="shared" si="693"/>
        <v>0.27948113207547171</v>
      </c>
      <c r="X850" s="2">
        <f t="shared" si="694"/>
        <v>0.3242924528301887</v>
      </c>
      <c r="Y850" s="2">
        <f t="shared" si="695"/>
        <v>8.1367924528301827E-2</v>
      </c>
      <c r="Z850" s="49">
        <v>40</v>
      </c>
      <c r="AA850" s="49">
        <v>4</v>
      </c>
      <c r="AB850" s="49">
        <v>223</v>
      </c>
      <c r="AC850" s="49">
        <v>237</v>
      </c>
      <c r="AD850" s="49">
        <v>275</v>
      </c>
      <c r="AE850" s="49">
        <v>66</v>
      </c>
      <c r="AF850" s="49">
        <v>1</v>
      </c>
      <c r="AG850" s="49">
        <v>1</v>
      </c>
      <c r="AH850" s="49">
        <v>0</v>
      </c>
      <c r="AI850" s="49"/>
      <c r="AJ850" s="49"/>
      <c r="AK850" s="49"/>
      <c r="AL850" s="49">
        <v>0</v>
      </c>
      <c r="AM850" s="49"/>
      <c r="AN850" s="49">
        <v>0</v>
      </c>
      <c r="AO850" s="49">
        <v>1</v>
      </c>
      <c r="AP850" s="49">
        <v>0</v>
      </c>
      <c r="AQ850" s="56"/>
      <c r="AR850" s="56"/>
      <c r="AS850" s="56"/>
      <c r="AT850" s="56"/>
      <c r="AU850" s="54"/>
      <c r="AV850" s="54"/>
      <c r="AW850" s="54"/>
      <c r="AX850" s="54"/>
      <c r="AY850" s="54"/>
      <c r="AZ850" s="54"/>
      <c r="BA850" t="str">
        <f t="shared" si="696"/>
        <v>Clarke CD9</v>
      </c>
      <c r="BB850" s="9"/>
      <c r="BC850" s="165">
        <v>9</v>
      </c>
      <c r="BE850">
        <v>13</v>
      </c>
      <c r="BF850" s="165">
        <v>9</v>
      </c>
      <c r="BG850" s="165">
        <v>13059</v>
      </c>
      <c r="BH850">
        <f t="shared" si="697"/>
        <v>1305909</v>
      </c>
      <c r="BJ850" t="s">
        <v>3279</v>
      </c>
    </row>
    <row r="851" spans="1:62" outlineLevel="1">
      <c r="A851" s="165" t="s">
        <v>739</v>
      </c>
      <c r="B851" s="9" t="s">
        <v>1533</v>
      </c>
      <c r="C851" s="1">
        <f t="shared" si="687"/>
        <v>7991</v>
      </c>
      <c r="D851" s="1"/>
      <c r="E851" s="1"/>
      <c r="F851" s="1"/>
      <c r="G851" s="1"/>
      <c r="H851" s="1"/>
      <c r="I851" s="1"/>
      <c r="J851" s="1"/>
      <c r="K851" s="1"/>
      <c r="L851" s="1"/>
      <c r="M851" s="7">
        <f>RANK(Z851,(Z851:AB851,AC851:AQ851))</f>
        <v>4</v>
      </c>
      <c r="N851" s="7">
        <f>RANK(AA851,(Z851:AB851,AC851:AQ851))</f>
        <v>6</v>
      </c>
      <c r="O851" s="7">
        <f>IF(AB851&gt;0,RANK(AB851,(Z851:AB851,AC851:AQ851)),0)</f>
        <v>1</v>
      </c>
      <c r="P851" s="7"/>
      <c r="Q851" s="1">
        <f t="shared" si="688"/>
        <v>803</v>
      </c>
      <c r="R851" s="2">
        <f t="shared" si="689"/>
        <v>0.10048804905518709</v>
      </c>
      <c r="S851" s="2"/>
      <c r="T851" s="2">
        <f t="shared" si="690"/>
        <v>0.10486797647353273</v>
      </c>
      <c r="U851" s="2">
        <f t="shared" si="691"/>
        <v>7.5084470028782381E-3</v>
      </c>
      <c r="V851" s="2">
        <f t="shared" si="692"/>
        <v>0.36178200475534977</v>
      </c>
      <c r="W851" s="2">
        <f t="shared" si="693"/>
        <v>0.19834814165936679</v>
      </c>
      <c r="X851" s="2">
        <f t="shared" si="694"/>
        <v>0.26129395570016267</v>
      </c>
      <c r="Y851" s="2">
        <f t="shared" si="695"/>
        <v>6.6199474408709769E-2</v>
      </c>
      <c r="Z851" s="49">
        <v>838</v>
      </c>
      <c r="AA851" s="49">
        <v>60</v>
      </c>
      <c r="AB851" s="49">
        <v>2891</v>
      </c>
      <c r="AC851" s="49">
        <v>1585</v>
      </c>
      <c r="AD851" s="49">
        <v>2088</v>
      </c>
      <c r="AE851" s="49">
        <v>433</v>
      </c>
      <c r="AF851" s="49">
        <v>10</v>
      </c>
      <c r="AG851" s="49">
        <v>14</v>
      </c>
      <c r="AH851" s="49">
        <v>38</v>
      </c>
      <c r="AI851" s="49"/>
      <c r="AJ851" s="49"/>
      <c r="AK851" s="49"/>
      <c r="AL851" s="49">
        <v>19</v>
      </c>
      <c r="AM851" s="49"/>
      <c r="AN851" s="49">
        <v>6</v>
      </c>
      <c r="AO851" s="49">
        <v>8</v>
      </c>
      <c r="AP851" s="49">
        <v>1</v>
      </c>
      <c r="AQ851" s="56"/>
      <c r="AR851" s="56"/>
      <c r="AS851" s="56"/>
      <c r="AT851" s="56"/>
      <c r="AU851" s="54"/>
      <c r="AV851" s="54"/>
      <c r="AW851" s="54"/>
      <c r="AX851" s="54"/>
      <c r="AY851" s="54"/>
      <c r="AZ851" s="54"/>
      <c r="BA851" t="str">
        <f t="shared" si="696"/>
        <v>Clarke CD10</v>
      </c>
      <c r="BB851" s="9"/>
      <c r="BC851" s="165">
        <v>10</v>
      </c>
      <c r="BE851">
        <v>13</v>
      </c>
      <c r="BF851" s="165">
        <v>10</v>
      </c>
      <c r="BG851" s="165">
        <v>13059</v>
      </c>
      <c r="BH851">
        <f t="shared" si="697"/>
        <v>1305910</v>
      </c>
      <c r="BJ851" t="s">
        <v>3279</v>
      </c>
    </row>
    <row r="852" spans="1:62" outlineLevel="1">
      <c r="A852" s="165" t="s">
        <v>239</v>
      </c>
      <c r="B852" s="9" t="s">
        <v>1533</v>
      </c>
      <c r="C852" s="1">
        <f t="shared" si="687"/>
        <v>2553</v>
      </c>
      <c r="D852" s="1"/>
      <c r="E852" s="1"/>
      <c r="F852" s="1"/>
      <c r="G852" s="1"/>
      <c r="H852" s="1"/>
      <c r="I852" s="1"/>
      <c r="J852" s="1"/>
      <c r="K852" s="1"/>
      <c r="L852" s="1"/>
      <c r="M852" s="7">
        <f>RANK(Z852,(Z852:AB852,AC852:AQ852))</f>
        <v>5</v>
      </c>
      <c r="N852" s="7">
        <f>RANK(AA852,(Z852:AB852,AC852:AQ852))</f>
        <v>6</v>
      </c>
      <c r="O852" s="7">
        <f>IF(AB852&gt;0,RANK(AB852,(Z852:AB852,AC852:AQ852)),0)</f>
        <v>3</v>
      </c>
      <c r="P852" s="7"/>
      <c r="Q852" s="1">
        <f t="shared" si="688"/>
        <v>533</v>
      </c>
      <c r="R852" s="2">
        <f t="shared" si="689"/>
        <v>0.20877399138268704</v>
      </c>
      <c r="S852" s="2"/>
      <c r="T852" s="2">
        <f t="shared" si="690"/>
        <v>4.0344692518605563E-2</v>
      </c>
      <c r="U852" s="2">
        <f t="shared" si="691"/>
        <v>8.2256169212690956E-3</v>
      </c>
      <c r="V852" s="2">
        <f t="shared" si="692"/>
        <v>0.17861339600470036</v>
      </c>
      <c r="W852" s="2">
        <f t="shared" si="693"/>
        <v>0.23932628280454368</v>
      </c>
      <c r="X852" s="2">
        <f t="shared" si="694"/>
        <v>0.4481002741872307</v>
      </c>
      <c r="Y852" s="2">
        <f t="shared" si="695"/>
        <v>8.5389737563650592E-2</v>
      </c>
      <c r="Z852" s="49">
        <v>103</v>
      </c>
      <c r="AA852" s="49">
        <v>21</v>
      </c>
      <c r="AB852" s="49">
        <v>456</v>
      </c>
      <c r="AC852" s="49">
        <v>611</v>
      </c>
      <c r="AD852" s="49">
        <v>1144</v>
      </c>
      <c r="AE852" s="49">
        <v>184</v>
      </c>
      <c r="AF852" s="49">
        <v>7</v>
      </c>
      <c r="AG852" s="49">
        <v>5</v>
      </c>
      <c r="AH852" s="49">
        <v>11</v>
      </c>
      <c r="AI852" s="49"/>
      <c r="AJ852" s="49"/>
      <c r="AK852" s="49"/>
      <c r="AL852" s="49">
        <v>8</v>
      </c>
      <c r="AM852" s="49"/>
      <c r="AN852" s="49">
        <v>1</v>
      </c>
      <c r="AO852" s="49">
        <v>2</v>
      </c>
      <c r="AP852" s="49">
        <v>0</v>
      </c>
      <c r="AQ852" s="56"/>
      <c r="AR852" s="56"/>
      <c r="AS852" s="56"/>
      <c r="AT852" s="56"/>
      <c r="AU852" s="54"/>
      <c r="AV852" s="54"/>
      <c r="AW852" s="54"/>
      <c r="AX852" s="54"/>
      <c r="AY852" s="54"/>
      <c r="AZ852" s="54"/>
      <c r="BA852" t="str">
        <f t="shared" si="696"/>
        <v>Clayton CD5</v>
      </c>
      <c r="BB852" s="9"/>
      <c r="BC852" s="165">
        <v>5</v>
      </c>
      <c r="BE852">
        <v>13</v>
      </c>
      <c r="BF852" s="165">
        <v>5</v>
      </c>
      <c r="BG852" s="165">
        <v>13063</v>
      </c>
      <c r="BH852">
        <f t="shared" si="697"/>
        <v>1306305</v>
      </c>
      <c r="BJ852" t="s">
        <v>3279</v>
      </c>
    </row>
    <row r="853" spans="1:62" outlineLevel="1">
      <c r="A853" s="165" t="s">
        <v>239</v>
      </c>
      <c r="B853" s="9" t="s">
        <v>1533</v>
      </c>
      <c r="C853" s="1">
        <f t="shared" si="687"/>
        <v>5217</v>
      </c>
      <c r="D853" s="1"/>
      <c r="E853" s="1"/>
      <c r="F853" s="1"/>
      <c r="G853" s="1"/>
      <c r="H853" s="1"/>
      <c r="I853" s="1"/>
      <c r="J853" s="1"/>
      <c r="K853" s="1"/>
      <c r="L853" s="1"/>
      <c r="M853" s="7">
        <f>RANK(Z853,(Z853:AB853,AC853:AQ853))</f>
        <v>5</v>
      </c>
      <c r="N853" s="7">
        <f>RANK(AA853,(Z853:AB853,AC853:AQ853))</f>
        <v>6</v>
      </c>
      <c r="O853" s="7">
        <f>IF(AB853&gt;0,RANK(AB853,(Z853:AB853,AC853:AQ853)),0)</f>
        <v>3</v>
      </c>
      <c r="P853" s="7"/>
      <c r="Q853" s="1">
        <f t="shared" si="688"/>
        <v>872</v>
      </c>
      <c r="R853" s="2">
        <f t="shared" si="689"/>
        <v>0.16714586927352884</v>
      </c>
      <c r="S853" s="2"/>
      <c r="T853" s="2">
        <f t="shared" si="690"/>
        <v>4.4086639831320683E-2</v>
      </c>
      <c r="U853" s="2">
        <f t="shared" si="691"/>
        <v>7.8589227525397744E-3</v>
      </c>
      <c r="V853" s="2">
        <f t="shared" si="692"/>
        <v>0.22733371669541882</v>
      </c>
      <c r="W853" s="2">
        <f t="shared" si="693"/>
        <v>0.23921794134560093</v>
      </c>
      <c r="X853" s="2">
        <f t="shared" si="694"/>
        <v>0.40636381061912979</v>
      </c>
      <c r="Y853" s="2">
        <f t="shared" si="695"/>
        <v>7.5138968755990077E-2</v>
      </c>
      <c r="Z853" s="49">
        <v>230</v>
      </c>
      <c r="AA853" s="49">
        <v>41</v>
      </c>
      <c r="AB853" s="49">
        <v>1186</v>
      </c>
      <c r="AC853" s="49">
        <v>1248</v>
      </c>
      <c r="AD853" s="49">
        <v>2120</v>
      </c>
      <c r="AE853" s="49">
        <v>347</v>
      </c>
      <c r="AF853" s="49">
        <v>8</v>
      </c>
      <c r="AG853" s="49">
        <v>8</v>
      </c>
      <c r="AH853" s="49">
        <v>10</v>
      </c>
      <c r="AI853" s="49"/>
      <c r="AJ853" s="49"/>
      <c r="AK853" s="49"/>
      <c r="AL853" s="49">
        <v>13</v>
      </c>
      <c r="AM853" s="49"/>
      <c r="AN853" s="49">
        <v>2</v>
      </c>
      <c r="AO853" s="49">
        <v>3</v>
      </c>
      <c r="AP853" s="49">
        <v>1</v>
      </c>
      <c r="AQ853" s="56"/>
      <c r="AR853" s="56"/>
      <c r="AS853" s="56"/>
      <c r="AT853" s="56"/>
      <c r="AU853" s="54"/>
      <c r="AV853" s="54"/>
      <c r="AW853" s="54"/>
      <c r="AX853" s="54"/>
      <c r="AY853" s="54"/>
      <c r="AZ853" s="54"/>
      <c r="BA853" t="str">
        <f t="shared" si="696"/>
        <v>Clayton CD13</v>
      </c>
      <c r="BB853" s="9"/>
      <c r="BC853" s="165">
        <v>13</v>
      </c>
      <c r="BE853">
        <v>13</v>
      </c>
      <c r="BF853" s="165">
        <v>13</v>
      </c>
      <c r="BG853" s="165">
        <v>13063</v>
      </c>
      <c r="BH853">
        <f t="shared" si="697"/>
        <v>1306313</v>
      </c>
      <c r="BJ853" t="s">
        <v>3279</v>
      </c>
    </row>
    <row r="854" spans="1:62" outlineLevel="1">
      <c r="A854" s="165" t="s">
        <v>1225</v>
      </c>
      <c r="B854" s="9" t="s">
        <v>1533</v>
      </c>
      <c r="C854" s="1">
        <f t="shared" si="687"/>
        <v>42985</v>
      </c>
      <c r="D854" s="1"/>
      <c r="E854" s="1"/>
      <c r="F854" s="1"/>
      <c r="G854" s="1"/>
      <c r="H854" s="1"/>
      <c r="I854" s="1"/>
      <c r="J854" s="1"/>
      <c r="K854" s="1"/>
      <c r="L854" s="1"/>
      <c r="M854" s="7">
        <f>RANK(Z854,(Z854:AB854,AC854:AQ854))</f>
        <v>4</v>
      </c>
      <c r="N854" s="7">
        <f>RANK(AA854,(Z854:AB854,AC854:AQ854))</f>
        <v>6</v>
      </c>
      <c r="O854" s="7">
        <f>IF(AB854&gt;0,RANK(AB854,(Z854:AB854,AC854:AQ854)),0)</f>
        <v>1</v>
      </c>
      <c r="P854" s="7"/>
      <c r="Q854" s="1">
        <f t="shared" si="688"/>
        <v>3216</v>
      </c>
      <c r="R854" s="2">
        <f t="shared" si="689"/>
        <v>7.4816796556938472E-2</v>
      </c>
      <c r="S854" s="2"/>
      <c r="T854" s="2">
        <f t="shared" si="690"/>
        <v>9.0706060253576831E-2</v>
      </c>
      <c r="U854" s="2">
        <f t="shared" si="691"/>
        <v>3.5361172502035593E-3</v>
      </c>
      <c r="V854" s="2">
        <f t="shared" si="692"/>
        <v>0.36933814121205072</v>
      </c>
      <c r="W854" s="2">
        <f t="shared" si="693"/>
        <v>0.19564964522507852</v>
      </c>
      <c r="X854" s="2">
        <f t="shared" si="694"/>
        <v>0.29452134465511226</v>
      </c>
      <c r="Y854" s="2">
        <f t="shared" si="695"/>
        <v>4.6248691403978026E-2</v>
      </c>
      <c r="Z854" s="49">
        <v>3899</v>
      </c>
      <c r="AA854" s="49">
        <v>152</v>
      </c>
      <c r="AB854" s="49">
        <v>15876</v>
      </c>
      <c r="AC854" s="49">
        <v>8410</v>
      </c>
      <c r="AD854" s="49">
        <v>12660</v>
      </c>
      <c r="AE854" s="49">
        <v>1729</v>
      </c>
      <c r="AF854" s="49">
        <v>42</v>
      </c>
      <c r="AG854" s="49">
        <v>53</v>
      </c>
      <c r="AH854" s="49">
        <v>86</v>
      </c>
      <c r="AI854" s="49"/>
      <c r="AJ854" s="49"/>
      <c r="AK854" s="49"/>
      <c r="AL854" s="49">
        <v>39</v>
      </c>
      <c r="AM854" s="49"/>
      <c r="AN854" s="49">
        <v>21</v>
      </c>
      <c r="AO854" s="49">
        <v>9</v>
      </c>
      <c r="AP854" s="49">
        <v>9</v>
      </c>
      <c r="AQ854" s="56"/>
      <c r="AR854" s="56"/>
      <c r="AS854" s="56"/>
      <c r="AT854" s="56"/>
      <c r="AU854" s="54"/>
      <c r="AV854" s="54"/>
      <c r="AW854" s="54"/>
      <c r="AX854" s="54"/>
      <c r="AY854" s="54"/>
      <c r="AZ854" s="54"/>
      <c r="BA854" t="str">
        <f t="shared" si="696"/>
        <v>Cobb CD6</v>
      </c>
      <c r="BB854" s="9"/>
      <c r="BC854" s="165">
        <v>6</v>
      </c>
      <c r="BE854">
        <v>13</v>
      </c>
      <c r="BF854" s="165">
        <v>6</v>
      </c>
      <c r="BG854" s="165">
        <v>13067</v>
      </c>
      <c r="BH854">
        <f t="shared" si="697"/>
        <v>1306706</v>
      </c>
      <c r="BJ854" t="s">
        <v>3279</v>
      </c>
    </row>
    <row r="855" spans="1:62" outlineLevel="1">
      <c r="A855" s="165" t="s">
        <v>1225</v>
      </c>
      <c r="B855" s="9" t="s">
        <v>1533</v>
      </c>
      <c r="C855" s="1">
        <f t="shared" si="687"/>
        <v>53905</v>
      </c>
      <c r="D855" s="1"/>
      <c r="E855" s="1"/>
      <c r="F855" s="1"/>
      <c r="G855" s="1"/>
      <c r="H855" s="1"/>
      <c r="I855" s="1"/>
      <c r="J855" s="1"/>
      <c r="K855" s="1"/>
      <c r="L855" s="1"/>
      <c r="M855" s="7">
        <f>RANK(Z855,(Z855:AB855,AC855:AQ855))</f>
        <v>4</v>
      </c>
      <c r="N855" s="7">
        <f>RANK(AA855,(Z855:AB855,AC855:AQ855))</f>
        <v>6</v>
      </c>
      <c r="O855" s="7">
        <f>IF(AB855&gt;0,RANK(AB855,(Z855:AB855,AC855:AQ855)),0)</f>
        <v>1</v>
      </c>
      <c r="P855" s="7"/>
      <c r="Q855" s="1">
        <f t="shared" si="688"/>
        <v>1833</v>
      </c>
      <c r="R855" s="2">
        <f t="shared" si="689"/>
        <v>3.400426676560616E-2</v>
      </c>
      <c r="S855" s="2"/>
      <c r="T855" s="2">
        <f t="shared" si="690"/>
        <v>6.787867544754661E-2</v>
      </c>
      <c r="U855" s="2">
        <f t="shared" si="691"/>
        <v>5.3427325851034225E-3</v>
      </c>
      <c r="V855" s="2">
        <f t="shared" si="692"/>
        <v>0.34280678972266021</v>
      </c>
      <c r="W855" s="2">
        <f t="shared" si="693"/>
        <v>0.21983118449123457</v>
      </c>
      <c r="X855" s="2">
        <f t="shared" si="694"/>
        <v>0.30880252295705407</v>
      </c>
      <c r="Y855" s="2">
        <f t="shared" si="695"/>
        <v>5.5338094796401061E-2</v>
      </c>
      <c r="Z855" s="49">
        <v>3659</v>
      </c>
      <c r="AA855" s="49">
        <v>288</v>
      </c>
      <c r="AB855" s="49">
        <v>18479</v>
      </c>
      <c r="AC855" s="49">
        <v>11850</v>
      </c>
      <c r="AD855" s="49">
        <v>16646</v>
      </c>
      <c r="AE855" s="49">
        <v>2638</v>
      </c>
      <c r="AF855" s="49">
        <v>55</v>
      </c>
      <c r="AG855" s="49">
        <v>45</v>
      </c>
      <c r="AH855" s="49">
        <v>151</v>
      </c>
      <c r="AI855" s="49"/>
      <c r="AJ855" s="49"/>
      <c r="AK855" s="49"/>
      <c r="AL855" s="49">
        <v>62</v>
      </c>
      <c r="AM855" s="49"/>
      <c r="AN855" s="49">
        <v>15</v>
      </c>
      <c r="AO855" s="49">
        <v>9</v>
      </c>
      <c r="AP855" s="49">
        <v>8</v>
      </c>
      <c r="AQ855" s="56"/>
      <c r="AR855" s="56"/>
      <c r="AS855" s="56"/>
      <c r="AT855" s="56"/>
      <c r="AU855" s="54"/>
      <c r="AV855" s="54"/>
      <c r="AW855" s="54"/>
      <c r="AX855" s="54"/>
      <c r="AY855" s="54"/>
      <c r="AZ855" s="54"/>
      <c r="BA855" t="str">
        <f t="shared" si="696"/>
        <v>Cobb CD11</v>
      </c>
      <c r="BB855" s="9"/>
      <c r="BC855" s="165">
        <v>11</v>
      </c>
      <c r="BE855">
        <v>13</v>
      </c>
      <c r="BF855" s="165">
        <v>11</v>
      </c>
      <c r="BG855" s="165">
        <v>13067</v>
      </c>
      <c r="BH855">
        <f t="shared" si="697"/>
        <v>1306711</v>
      </c>
      <c r="BJ855" t="s">
        <v>3279</v>
      </c>
    </row>
    <row r="856" spans="1:62" outlineLevel="1">
      <c r="A856" s="165" t="s">
        <v>1225</v>
      </c>
      <c r="B856" s="9" t="s">
        <v>1533</v>
      </c>
      <c r="C856" s="1">
        <f t="shared" si="687"/>
        <v>15307</v>
      </c>
      <c r="D856" s="1"/>
      <c r="E856" s="1"/>
      <c r="F856" s="1"/>
      <c r="G856" s="1"/>
      <c r="H856" s="1"/>
      <c r="I856" s="1"/>
      <c r="J856" s="1"/>
      <c r="K856" s="1"/>
      <c r="L856" s="1"/>
      <c r="M856" s="7">
        <f>RANK(Z856,(Z856:AB856,AC856:AQ856))</f>
        <v>4</v>
      </c>
      <c r="N856" s="7">
        <f>RANK(AA856,(Z856:AB856,AC856:AQ856))</f>
        <v>6</v>
      </c>
      <c r="O856" s="7">
        <f>IF(AB856&gt;0,RANK(AB856,(Z856:AB856,AC856:AQ856)),0)</f>
        <v>2</v>
      </c>
      <c r="P856" s="7"/>
      <c r="Q856" s="1">
        <f t="shared" si="688"/>
        <v>1069</v>
      </c>
      <c r="R856" s="2">
        <f t="shared" si="689"/>
        <v>6.9837329326451952E-2</v>
      </c>
      <c r="S856" s="2"/>
      <c r="T856" s="2">
        <f t="shared" si="690"/>
        <v>6.0952505389690992E-2</v>
      </c>
      <c r="U856" s="2">
        <f t="shared" si="691"/>
        <v>4.6384007316913828E-3</v>
      </c>
      <c r="V856" s="2">
        <f t="shared" si="692"/>
        <v>0.28836480041810936</v>
      </c>
      <c r="W856" s="2">
        <f t="shared" si="693"/>
        <v>0.22793493173058077</v>
      </c>
      <c r="X856" s="2">
        <f t="shared" si="694"/>
        <v>0.35820212974456134</v>
      </c>
      <c r="Y856" s="2">
        <f t="shared" si="695"/>
        <v>5.9907231985366072E-2</v>
      </c>
      <c r="Z856" s="49">
        <v>933</v>
      </c>
      <c r="AA856" s="49">
        <v>71</v>
      </c>
      <c r="AB856" s="49">
        <v>4414</v>
      </c>
      <c r="AC856" s="49">
        <v>3489</v>
      </c>
      <c r="AD856" s="49">
        <v>5483</v>
      </c>
      <c r="AE856" s="49">
        <v>790</v>
      </c>
      <c r="AF856" s="49">
        <v>15</v>
      </c>
      <c r="AG856" s="49">
        <v>18</v>
      </c>
      <c r="AH856" s="49">
        <v>50</v>
      </c>
      <c r="AI856" s="49"/>
      <c r="AJ856" s="49"/>
      <c r="AK856" s="49"/>
      <c r="AL856" s="49">
        <v>28</v>
      </c>
      <c r="AM856" s="49"/>
      <c r="AN856" s="49">
        <v>4</v>
      </c>
      <c r="AO856" s="49">
        <v>7</v>
      </c>
      <c r="AP856" s="49">
        <v>5</v>
      </c>
      <c r="AQ856" s="56"/>
      <c r="AR856" s="56"/>
      <c r="AS856" s="56"/>
      <c r="AT856" s="56"/>
      <c r="AU856" s="54"/>
      <c r="AV856" s="54"/>
      <c r="AW856" s="54"/>
      <c r="AX856" s="54"/>
      <c r="AY856" s="54"/>
      <c r="AZ856" s="54"/>
      <c r="BA856" t="str">
        <f t="shared" si="696"/>
        <v>Cobb CD13</v>
      </c>
      <c r="BB856" s="9"/>
      <c r="BC856" s="165">
        <v>13</v>
      </c>
      <c r="BE856">
        <v>13</v>
      </c>
      <c r="BF856" s="165">
        <v>13</v>
      </c>
      <c r="BG856" s="165">
        <v>13067</v>
      </c>
      <c r="BH856">
        <f t="shared" si="697"/>
        <v>1306713</v>
      </c>
      <c r="BJ856" t="s">
        <v>3279</v>
      </c>
    </row>
    <row r="857" spans="1:62" outlineLevel="1">
      <c r="A857" s="165" t="s">
        <v>3143</v>
      </c>
      <c r="B857" s="9" t="s">
        <v>1533</v>
      </c>
      <c r="C857" s="1">
        <f t="shared" si="687"/>
        <v>3693</v>
      </c>
      <c r="D857" s="1"/>
      <c r="E857" s="1"/>
      <c r="F857" s="1"/>
      <c r="G857" s="1"/>
      <c r="H857" s="1"/>
      <c r="I857" s="1"/>
      <c r="J857" s="1"/>
      <c r="K857" s="1"/>
      <c r="L857" s="1"/>
      <c r="M857" s="7">
        <f>RANK(Z857,(Z857:AB857,AC857:AQ857))</f>
        <v>5</v>
      </c>
      <c r="N857" s="7">
        <f>RANK(AA857,(Z857:AB857,AC857:AQ857))</f>
        <v>6</v>
      </c>
      <c r="O857" s="7">
        <f>IF(AB857&gt;0,RANK(AB857,(Z857:AB857,AC857:AQ857)),0)</f>
        <v>3</v>
      </c>
      <c r="P857" s="7"/>
      <c r="Q857" s="1">
        <f t="shared" si="688"/>
        <v>162</v>
      </c>
      <c r="R857" s="2">
        <f t="shared" si="689"/>
        <v>4.3866774979691305E-2</v>
      </c>
      <c r="S857" s="2"/>
      <c r="T857" s="2">
        <f t="shared" si="690"/>
        <v>4.332520985648524E-2</v>
      </c>
      <c r="U857" s="2">
        <f t="shared" si="691"/>
        <v>3.249390739236393E-3</v>
      </c>
      <c r="V857" s="2">
        <f t="shared" si="692"/>
        <v>0.18142431627403197</v>
      </c>
      <c r="W857" s="2">
        <f t="shared" si="693"/>
        <v>0.32168968318440294</v>
      </c>
      <c r="X857" s="2">
        <f t="shared" si="694"/>
        <v>0.36555645816409421</v>
      </c>
      <c r="Y857" s="2">
        <f t="shared" si="695"/>
        <v>8.4754941781749249E-2</v>
      </c>
      <c r="Z857" s="49">
        <v>160</v>
      </c>
      <c r="AA857" s="49">
        <v>12</v>
      </c>
      <c r="AB857" s="49">
        <v>670</v>
      </c>
      <c r="AC857" s="49">
        <v>1188</v>
      </c>
      <c r="AD857" s="49">
        <v>1350</v>
      </c>
      <c r="AE857" s="49">
        <v>294</v>
      </c>
      <c r="AF857" s="49">
        <v>4</v>
      </c>
      <c r="AG857" s="49">
        <v>1</v>
      </c>
      <c r="AH857" s="49">
        <v>8</v>
      </c>
      <c r="AI857" s="49"/>
      <c r="AJ857" s="49"/>
      <c r="AK857" s="49"/>
      <c r="AL857" s="49">
        <v>3</v>
      </c>
      <c r="AM857" s="49"/>
      <c r="AN857" s="49">
        <v>2</v>
      </c>
      <c r="AO857" s="49">
        <v>1</v>
      </c>
      <c r="AP857" s="49">
        <v>0</v>
      </c>
      <c r="AQ857" s="56"/>
      <c r="AR857" s="56"/>
      <c r="AS857" s="56"/>
      <c r="AT857" s="56"/>
      <c r="AU857" s="54"/>
      <c r="AV857" s="54"/>
      <c r="AW857" s="54"/>
      <c r="AX857" s="54"/>
      <c r="AY857" s="54"/>
      <c r="AZ857" s="54"/>
      <c r="BA857" t="str">
        <f t="shared" si="696"/>
        <v>Columbia CD10</v>
      </c>
      <c r="BB857" s="9"/>
      <c r="BC857" s="165">
        <v>10</v>
      </c>
      <c r="BE857">
        <v>13</v>
      </c>
      <c r="BF857" s="165">
        <v>10</v>
      </c>
      <c r="BG857" s="165">
        <v>13073</v>
      </c>
      <c r="BH857">
        <f t="shared" si="697"/>
        <v>1307310</v>
      </c>
      <c r="BJ857" t="s">
        <v>3279</v>
      </c>
    </row>
    <row r="858" spans="1:62" outlineLevel="1">
      <c r="A858" s="165" t="s">
        <v>3143</v>
      </c>
      <c r="B858" s="9" t="s">
        <v>1533</v>
      </c>
      <c r="C858" s="1">
        <f t="shared" si="687"/>
        <v>22812</v>
      </c>
      <c r="D858" s="1"/>
      <c r="E858" s="1"/>
      <c r="F858" s="1"/>
      <c r="G858" s="1"/>
      <c r="H858" s="1"/>
      <c r="I858" s="1"/>
      <c r="J858" s="1"/>
      <c r="K858" s="1"/>
      <c r="L858" s="1"/>
      <c r="M858" s="7">
        <f>RANK(Z858,(Z858:AB858,AC858:AQ858))</f>
        <v>5</v>
      </c>
      <c r="N858" s="7">
        <f>RANK(AA858,(Z858:AB858,AC858:AQ858))</f>
        <v>6</v>
      </c>
      <c r="O858" s="7">
        <f>IF(AB858&gt;0,RANK(AB858,(Z858:AB858,AC858:AQ858)),0)</f>
        <v>3</v>
      </c>
      <c r="P858" s="7"/>
      <c r="Q858" s="1">
        <f t="shared" si="688"/>
        <v>968</v>
      </c>
      <c r="R858" s="2">
        <f t="shared" si="689"/>
        <v>4.2433806768367527E-2</v>
      </c>
      <c r="S858" s="2"/>
      <c r="T858" s="2">
        <f t="shared" si="690"/>
        <v>4.2696826231807823E-2</v>
      </c>
      <c r="U858" s="2">
        <f t="shared" si="691"/>
        <v>4.3836577240049098E-3</v>
      </c>
      <c r="V858" s="2">
        <f t="shared" si="692"/>
        <v>0.22273364895668946</v>
      </c>
      <c r="W858" s="2">
        <f t="shared" si="693"/>
        <v>0.30085042959845693</v>
      </c>
      <c r="X858" s="2">
        <f t="shared" si="694"/>
        <v>0.34328423636682448</v>
      </c>
      <c r="Y858" s="2">
        <f t="shared" si="695"/>
        <v>8.605120112221637E-2</v>
      </c>
      <c r="Z858" s="49">
        <v>974</v>
      </c>
      <c r="AA858" s="49">
        <v>100</v>
      </c>
      <c r="AB858" s="49">
        <v>5081</v>
      </c>
      <c r="AC858" s="49">
        <v>6863</v>
      </c>
      <c r="AD858" s="49">
        <v>7831</v>
      </c>
      <c r="AE858" s="49">
        <v>1832</v>
      </c>
      <c r="AF858" s="49">
        <v>12</v>
      </c>
      <c r="AG858" s="49">
        <v>25</v>
      </c>
      <c r="AH858" s="49">
        <v>46</v>
      </c>
      <c r="AI858" s="49"/>
      <c r="AJ858" s="49"/>
      <c r="AK858" s="49"/>
      <c r="AL858" s="49">
        <v>34</v>
      </c>
      <c r="AM858" s="49"/>
      <c r="AN858" s="49">
        <v>6</v>
      </c>
      <c r="AO858" s="49">
        <v>7</v>
      </c>
      <c r="AP858" s="49">
        <v>1</v>
      </c>
      <c r="AQ858" s="56"/>
      <c r="AR858" s="56"/>
      <c r="AS858" s="56"/>
      <c r="AT858" s="56"/>
      <c r="AU858" s="54"/>
      <c r="AV858" s="54"/>
      <c r="AW858" s="54"/>
      <c r="AX858" s="54"/>
      <c r="AY858" s="54"/>
      <c r="AZ858" s="54"/>
      <c r="BA858" t="str">
        <f t="shared" si="696"/>
        <v>Columbia CD12</v>
      </c>
      <c r="BB858" s="9"/>
      <c r="BC858" s="165">
        <v>12</v>
      </c>
      <c r="BE858">
        <v>13</v>
      </c>
      <c r="BF858" s="165">
        <v>12</v>
      </c>
      <c r="BG858" s="165">
        <v>13073</v>
      </c>
      <c r="BH858">
        <f t="shared" si="697"/>
        <v>1307312</v>
      </c>
      <c r="BJ858" t="s">
        <v>3279</v>
      </c>
    </row>
    <row r="859" spans="1:62" outlineLevel="1">
      <c r="A859" s="165" t="s">
        <v>248</v>
      </c>
      <c r="B859" s="9" t="s">
        <v>1533</v>
      </c>
      <c r="C859" s="1">
        <f t="shared" si="687"/>
        <v>13156</v>
      </c>
      <c r="D859" s="1"/>
      <c r="E859" s="1"/>
      <c r="F859" s="1"/>
      <c r="G859" s="1"/>
      <c r="H859" s="1"/>
      <c r="I859" s="1"/>
      <c r="J859" s="1"/>
      <c r="K859" s="1"/>
      <c r="L859" s="1"/>
      <c r="M859" s="7">
        <f>RANK(Z859,(Z859:AB859,AC859:AQ859))</f>
        <v>4</v>
      </c>
      <c r="N859" s="7">
        <f>RANK(AA859,(Z859:AB859,AC859:AQ859))</f>
        <v>6</v>
      </c>
      <c r="O859" s="7">
        <f>IF(AB859&gt;0,RANK(AB859,(Z859:AB859,AC859:AQ859)),0)</f>
        <v>1</v>
      </c>
      <c r="P859" s="7"/>
      <c r="Q859" s="1">
        <f t="shared" si="688"/>
        <v>923</v>
      </c>
      <c r="R859" s="2">
        <f t="shared" si="689"/>
        <v>7.0158102766798416E-2</v>
      </c>
      <c r="S859" s="2"/>
      <c r="T859" s="2">
        <f t="shared" si="690"/>
        <v>0.10413499543934326</v>
      </c>
      <c r="U859" s="2">
        <f t="shared" si="691"/>
        <v>1.1325630890848282E-2</v>
      </c>
      <c r="V859" s="2">
        <f t="shared" si="692"/>
        <v>0.35337488598358163</v>
      </c>
      <c r="W859" s="2">
        <f t="shared" si="693"/>
        <v>0.17718151413803587</v>
      </c>
      <c r="X859" s="2">
        <f t="shared" si="694"/>
        <v>0.28321678321678323</v>
      </c>
      <c r="Y859" s="2">
        <f t="shared" si="695"/>
        <v>7.0766190331407852E-2</v>
      </c>
      <c r="Z859" s="49">
        <v>1370</v>
      </c>
      <c r="AA859" s="49">
        <v>149</v>
      </c>
      <c r="AB859" s="49">
        <v>4649</v>
      </c>
      <c r="AC859" s="49">
        <v>2331</v>
      </c>
      <c r="AD859" s="49">
        <v>3726</v>
      </c>
      <c r="AE859" s="49">
        <v>770</v>
      </c>
      <c r="AF859" s="49">
        <v>27</v>
      </c>
      <c r="AG859" s="49">
        <v>32</v>
      </c>
      <c r="AH859" s="49">
        <v>52</v>
      </c>
      <c r="AI859" s="49"/>
      <c r="AJ859" s="49"/>
      <c r="AK859" s="49"/>
      <c r="AL859" s="49">
        <v>27</v>
      </c>
      <c r="AM859" s="49"/>
      <c r="AN859" s="49">
        <v>7</v>
      </c>
      <c r="AO859" s="49">
        <v>11</v>
      </c>
      <c r="AP859" s="49">
        <v>5</v>
      </c>
      <c r="AQ859" s="56"/>
      <c r="AR859" s="56"/>
      <c r="AS859" s="56"/>
      <c r="AT859" s="56"/>
      <c r="AU859" s="54"/>
      <c r="AV859" s="54"/>
      <c r="AW859" s="54"/>
      <c r="AX859" s="54"/>
      <c r="AY859" s="54"/>
      <c r="AZ859" s="54"/>
      <c r="BA859" t="str">
        <f t="shared" si="696"/>
        <v>DeKalb CD4</v>
      </c>
      <c r="BB859" s="9"/>
      <c r="BC859" s="165">
        <v>4</v>
      </c>
      <c r="BE859">
        <v>13</v>
      </c>
      <c r="BF859" s="165">
        <v>4</v>
      </c>
      <c r="BG859" s="165">
        <v>13089</v>
      </c>
      <c r="BH859">
        <f t="shared" si="697"/>
        <v>1308904</v>
      </c>
      <c r="BJ859" t="s">
        <v>3279</v>
      </c>
    </row>
    <row r="860" spans="1:62" outlineLevel="1">
      <c r="A860" s="165" t="s">
        <v>248</v>
      </c>
      <c r="B860" s="9" t="s">
        <v>1533</v>
      </c>
      <c r="C860" s="1">
        <f t="shared" si="687"/>
        <v>7550</v>
      </c>
      <c r="D860" s="1"/>
      <c r="E860" s="1"/>
      <c r="F860" s="1"/>
      <c r="G860" s="1"/>
      <c r="H860" s="1"/>
      <c r="I860" s="1"/>
      <c r="J860" s="1"/>
      <c r="K860" s="1"/>
      <c r="L860" s="1"/>
      <c r="M860" s="7">
        <f>RANK(Z860,(Z860:AB860,AC860:AQ860))</f>
        <v>3</v>
      </c>
      <c r="N860" s="7">
        <f>RANK(AA860,(Z860:AB860,AC860:AQ860))</f>
        <v>6</v>
      </c>
      <c r="O860" s="7">
        <f>IF(AB860&gt;0,RANK(AB860,(Z860:AB860,AC860:AQ860)),0)</f>
        <v>1</v>
      </c>
      <c r="P860" s="7"/>
      <c r="Q860" s="1">
        <f t="shared" si="688"/>
        <v>2030</v>
      </c>
      <c r="R860" s="2">
        <f t="shared" si="689"/>
        <v>0.26887417218543047</v>
      </c>
      <c r="S860" s="2"/>
      <c r="T860" s="2">
        <f t="shared" si="690"/>
        <v>0.16079470198675497</v>
      </c>
      <c r="U860" s="2">
        <f t="shared" si="691"/>
        <v>7.5496688741721859E-3</v>
      </c>
      <c r="V860" s="2">
        <f t="shared" si="692"/>
        <v>0.46556291390728477</v>
      </c>
      <c r="W860" s="2">
        <f t="shared" si="693"/>
        <v>0.12357615894039735</v>
      </c>
      <c r="X860" s="2">
        <f t="shared" si="694"/>
        <v>0.1966887417218543</v>
      </c>
      <c r="Y860" s="2">
        <f t="shared" si="695"/>
        <v>4.582781456953644E-2</v>
      </c>
      <c r="Z860" s="49">
        <v>1214</v>
      </c>
      <c r="AA860" s="49">
        <v>57</v>
      </c>
      <c r="AB860" s="49">
        <v>3515</v>
      </c>
      <c r="AC860" s="49">
        <v>933</v>
      </c>
      <c r="AD860" s="49">
        <v>1485</v>
      </c>
      <c r="AE860" s="49">
        <v>258</v>
      </c>
      <c r="AF860" s="49">
        <v>11</v>
      </c>
      <c r="AG860" s="49">
        <v>13</v>
      </c>
      <c r="AH860" s="49">
        <v>38</v>
      </c>
      <c r="AI860" s="49"/>
      <c r="AJ860" s="49"/>
      <c r="AK860" s="49"/>
      <c r="AL860" s="49">
        <v>9</v>
      </c>
      <c r="AM860" s="49"/>
      <c r="AN860" s="49">
        <v>3</v>
      </c>
      <c r="AO860" s="49">
        <v>8</v>
      </c>
      <c r="AP860" s="49">
        <v>6</v>
      </c>
      <c r="AQ860" s="56"/>
      <c r="AR860" s="56"/>
      <c r="AS860" s="56"/>
      <c r="AT860" s="56"/>
      <c r="AU860" s="54"/>
      <c r="AV860" s="54"/>
      <c r="AW860" s="54"/>
      <c r="AX860" s="54"/>
      <c r="AY860" s="54"/>
      <c r="AZ860" s="54"/>
      <c r="BA860" t="str">
        <f t="shared" si="696"/>
        <v>DeKalb CD5</v>
      </c>
      <c r="BB860" s="9"/>
      <c r="BC860" s="165">
        <v>5</v>
      </c>
      <c r="BE860">
        <v>13</v>
      </c>
      <c r="BF860" s="165">
        <v>5</v>
      </c>
      <c r="BG860" s="165">
        <v>13089</v>
      </c>
      <c r="BH860">
        <f t="shared" si="697"/>
        <v>1308905</v>
      </c>
      <c r="BJ860" t="s">
        <v>3279</v>
      </c>
    </row>
    <row r="861" spans="1:62" outlineLevel="1">
      <c r="A861" s="165" t="s">
        <v>248</v>
      </c>
      <c r="B861" s="9" t="s">
        <v>1533</v>
      </c>
      <c r="C861" s="1">
        <f t="shared" si="687"/>
        <v>23744</v>
      </c>
      <c r="D861" s="1"/>
      <c r="E861" s="1"/>
      <c r="F861" s="1"/>
      <c r="G861" s="1"/>
      <c r="H861" s="1"/>
      <c r="I861" s="1"/>
      <c r="J861" s="1"/>
      <c r="K861" s="1"/>
      <c r="L861" s="1"/>
      <c r="M861" s="7">
        <f>RANK(Z861,(Z861:AB861,AC861:AQ861))</f>
        <v>4</v>
      </c>
      <c r="N861" s="7">
        <f>RANK(AA861,(Z861:AB861,AC861:AQ861))</f>
        <v>6</v>
      </c>
      <c r="O861" s="7">
        <f>IF(AB861&gt;0,RANK(AB861,(Z861:AB861,AC861:AQ861)),0)</f>
        <v>1</v>
      </c>
      <c r="P861" s="7"/>
      <c r="Q861" s="1">
        <f t="shared" si="688"/>
        <v>4172</v>
      </c>
      <c r="R861" s="2">
        <f t="shared" si="689"/>
        <v>0.17570754716981132</v>
      </c>
      <c r="S861" s="2"/>
      <c r="T861" s="2">
        <f t="shared" si="690"/>
        <v>0.12647405660377359</v>
      </c>
      <c r="U861" s="2">
        <f t="shared" si="691"/>
        <v>5.5171832884097034E-3</v>
      </c>
      <c r="V861" s="2">
        <f t="shared" si="692"/>
        <v>0.42705525606469003</v>
      </c>
      <c r="W861" s="2">
        <f t="shared" si="693"/>
        <v>0.15022742587601079</v>
      </c>
      <c r="X861" s="2">
        <f t="shared" si="694"/>
        <v>0.25134770889487873</v>
      </c>
      <c r="Y861" s="2">
        <f t="shared" si="695"/>
        <v>3.9378369272237146E-2</v>
      </c>
      <c r="Z861" s="49">
        <v>3003</v>
      </c>
      <c r="AA861" s="49">
        <v>131</v>
      </c>
      <c r="AB861" s="49">
        <v>10140</v>
      </c>
      <c r="AC861" s="49">
        <v>3567</v>
      </c>
      <c r="AD861" s="49">
        <v>5968</v>
      </c>
      <c r="AE861" s="49">
        <v>750</v>
      </c>
      <c r="AF861" s="49">
        <v>41</v>
      </c>
      <c r="AG861" s="49">
        <v>26</v>
      </c>
      <c r="AH861" s="49">
        <v>63</v>
      </c>
      <c r="AI861" s="49"/>
      <c r="AJ861" s="49"/>
      <c r="AK861" s="49"/>
      <c r="AL861" s="49">
        <v>23</v>
      </c>
      <c r="AM861" s="49"/>
      <c r="AN861" s="49">
        <v>11</v>
      </c>
      <c r="AO861" s="49">
        <v>8</v>
      </c>
      <c r="AP861" s="49">
        <v>13</v>
      </c>
      <c r="AQ861" s="56"/>
      <c r="AR861" s="56"/>
      <c r="AS861" s="56"/>
      <c r="AT861" s="56"/>
      <c r="AU861" s="54"/>
      <c r="AV861" s="54"/>
      <c r="AW861" s="54"/>
      <c r="AX861" s="54"/>
      <c r="AY861" s="54"/>
      <c r="AZ861" s="54"/>
      <c r="BA861" t="str">
        <f t="shared" si="696"/>
        <v>DeKalb CD6</v>
      </c>
      <c r="BB861" s="9"/>
      <c r="BC861" s="165">
        <v>6</v>
      </c>
      <c r="BE861">
        <v>13</v>
      </c>
      <c r="BF861" s="165">
        <v>6</v>
      </c>
      <c r="BG861" s="165">
        <v>13089</v>
      </c>
      <c r="BH861">
        <f t="shared" si="697"/>
        <v>1308906</v>
      </c>
      <c r="BJ861" t="s">
        <v>3279</v>
      </c>
    </row>
    <row r="862" spans="1:62" outlineLevel="1">
      <c r="A862" s="165" t="s">
        <v>2570</v>
      </c>
      <c r="B862" s="9" t="s">
        <v>1533</v>
      </c>
      <c r="C862" s="1">
        <f t="shared" si="687"/>
        <v>5927</v>
      </c>
      <c r="D862" s="1"/>
      <c r="E862" s="1"/>
      <c r="F862" s="1"/>
      <c r="G862" s="1"/>
      <c r="H862" s="1"/>
      <c r="I862" s="1"/>
      <c r="J862" s="1"/>
      <c r="K862" s="1"/>
      <c r="L862" s="1"/>
      <c r="M862" s="7">
        <f>RANK(Z862,(Z862:AB862,AC862:AQ862))</f>
        <v>5</v>
      </c>
      <c r="N862" s="7">
        <f>RANK(AA862,(Z862:AB862,AC862:AQ862))</f>
        <v>6</v>
      </c>
      <c r="O862" s="7">
        <f>IF(AB862&gt;0,RANK(AB862,(Z862:AB862,AC862:AQ862)),0)</f>
        <v>3</v>
      </c>
      <c r="P862" s="7"/>
      <c r="Q862" s="1">
        <f t="shared" si="688"/>
        <v>377</v>
      </c>
      <c r="R862" s="2">
        <f t="shared" si="689"/>
        <v>6.3607221191159108E-2</v>
      </c>
      <c r="S862" s="2"/>
      <c r="T862" s="2">
        <f t="shared" si="690"/>
        <v>3.6612114054327655E-2</v>
      </c>
      <c r="U862" s="2">
        <f t="shared" si="691"/>
        <v>6.7487767842078624E-3</v>
      </c>
      <c r="V862" s="2">
        <f t="shared" si="692"/>
        <v>0.15420954951914964</v>
      </c>
      <c r="W862" s="2">
        <f t="shared" si="693"/>
        <v>0.333052134300658</v>
      </c>
      <c r="X862" s="2">
        <f t="shared" si="694"/>
        <v>0.39665935549181713</v>
      </c>
      <c r="Y862" s="2">
        <f t="shared" si="695"/>
        <v>7.271806984983975E-2</v>
      </c>
      <c r="Z862" s="49">
        <v>217</v>
      </c>
      <c r="AA862" s="49">
        <v>40</v>
      </c>
      <c r="AB862" s="49">
        <v>914</v>
      </c>
      <c r="AC862" s="49">
        <v>1974</v>
      </c>
      <c r="AD862" s="49">
        <v>2351</v>
      </c>
      <c r="AE862" s="49">
        <v>387</v>
      </c>
      <c r="AF862" s="49">
        <v>3</v>
      </c>
      <c r="AG862" s="49">
        <v>2</v>
      </c>
      <c r="AH862" s="49">
        <v>19</v>
      </c>
      <c r="AI862" s="49"/>
      <c r="AJ862" s="49"/>
      <c r="AK862" s="49"/>
      <c r="AL862" s="49">
        <v>14</v>
      </c>
      <c r="AM862" s="49"/>
      <c r="AN862" s="49">
        <v>3</v>
      </c>
      <c r="AO862" s="49">
        <v>2</v>
      </c>
      <c r="AP862" s="49">
        <v>1</v>
      </c>
      <c r="AQ862" s="56"/>
      <c r="AR862" s="56"/>
      <c r="AS862" s="56"/>
      <c r="AT862" s="56"/>
      <c r="AU862" s="54"/>
      <c r="AV862" s="54"/>
      <c r="AW862" s="54"/>
      <c r="AX862" s="54"/>
      <c r="AY862" s="54"/>
      <c r="AZ862" s="54"/>
      <c r="BA862" t="str">
        <f t="shared" si="696"/>
        <v>Effingham CD1</v>
      </c>
      <c r="BB862" s="9"/>
      <c r="BC862" s="165">
        <v>1</v>
      </c>
      <c r="BE862">
        <v>13</v>
      </c>
      <c r="BF862" s="165">
        <v>1</v>
      </c>
      <c r="BG862" s="165">
        <v>13103</v>
      </c>
      <c r="BH862">
        <f t="shared" si="697"/>
        <v>1310301</v>
      </c>
      <c r="BJ862" t="s">
        <v>3279</v>
      </c>
    </row>
    <row r="863" spans="1:62" outlineLevel="1">
      <c r="A863" s="165" t="s">
        <v>2570</v>
      </c>
      <c r="B863" s="9" t="s">
        <v>1533</v>
      </c>
      <c r="C863" s="1">
        <f t="shared" si="687"/>
        <v>3355</v>
      </c>
      <c r="D863" s="1"/>
      <c r="E863" s="1"/>
      <c r="F863" s="1"/>
      <c r="G863" s="1"/>
      <c r="H863" s="1"/>
      <c r="I863" s="1"/>
      <c r="J863" s="1"/>
      <c r="K863" s="1"/>
      <c r="L863" s="1"/>
      <c r="M863" s="7">
        <f>RANK(Z863,(Z863:AB863,AC863:AQ863))</f>
        <v>5</v>
      </c>
      <c r="N863" s="7">
        <f>RANK(AA863,(Z863:AB863,AC863:AQ863))</f>
        <v>6</v>
      </c>
      <c r="O863" s="7">
        <f>IF(AB863&gt;0,RANK(AB863,(Z863:AB863,AC863:AQ863)),0)</f>
        <v>3</v>
      </c>
      <c r="P863" s="7"/>
      <c r="Q863" s="1">
        <f t="shared" si="688"/>
        <v>179</v>
      </c>
      <c r="R863" s="2">
        <f t="shared" si="689"/>
        <v>5.3353204172876305E-2</v>
      </c>
      <c r="S863" s="2"/>
      <c r="T863" s="2">
        <f t="shared" si="690"/>
        <v>2.6229508196721311E-2</v>
      </c>
      <c r="U863" s="2">
        <f t="shared" si="691"/>
        <v>5.6631892697466468E-3</v>
      </c>
      <c r="V863" s="2">
        <f t="shared" si="692"/>
        <v>0.17168405365126677</v>
      </c>
      <c r="W863" s="2">
        <f t="shared" si="693"/>
        <v>0.33383010432190763</v>
      </c>
      <c r="X863" s="2">
        <f t="shared" si="694"/>
        <v>0.38718330849478388</v>
      </c>
      <c r="Y863" s="2">
        <f t="shared" si="695"/>
        <v>7.5409836065573832E-2</v>
      </c>
      <c r="Z863" s="49">
        <v>88</v>
      </c>
      <c r="AA863" s="49">
        <v>19</v>
      </c>
      <c r="AB863" s="49">
        <v>576</v>
      </c>
      <c r="AC863" s="49">
        <v>1120</v>
      </c>
      <c r="AD863" s="49">
        <v>1299</v>
      </c>
      <c r="AE863" s="49">
        <v>222</v>
      </c>
      <c r="AF863" s="49">
        <v>5</v>
      </c>
      <c r="AG863" s="49">
        <v>0</v>
      </c>
      <c r="AH863" s="49">
        <v>15</v>
      </c>
      <c r="AI863" s="49"/>
      <c r="AJ863" s="49"/>
      <c r="AK863" s="49"/>
      <c r="AL863" s="49">
        <v>5</v>
      </c>
      <c r="AM863" s="49"/>
      <c r="AN863" s="49">
        <v>3</v>
      </c>
      <c r="AO863" s="49">
        <v>3</v>
      </c>
      <c r="AP863" s="49">
        <v>0</v>
      </c>
      <c r="AQ863" s="56"/>
      <c r="AR863" s="56"/>
      <c r="AS863" s="56"/>
      <c r="AT863" s="56"/>
      <c r="AU863" s="54"/>
      <c r="AV863" s="54"/>
      <c r="AW863" s="54"/>
      <c r="AX863" s="54"/>
      <c r="AY863" s="54"/>
      <c r="AZ863" s="54"/>
      <c r="BA863" t="str">
        <f t="shared" si="696"/>
        <v>Effingham CD12</v>
      </c>
      <c r="BB863" s="9"/>
      <c r="BC863" s="165">
        <v>12</v>
      </c>
      <c r="BE863">
        <v>13</v>
      </c>
      <c r="BF863" s="165">
        <v>12</v>
      </c>
      <c r="BG863" s="165">
        <v>13103</v>
      </c>
      <c r="BH863">
        <f t="shared" si="697"/>
        <v>1310312</v>
      </c>
      <c r="BJ863" t="s">
        <v>3279</v>
      </c>
    </row>
    <row r="864" spans="1:62" outlineLevel="1">
      <c r="A864" s="165" t="s">
        <v>30</v>
      </c>
      <c r="B864" s="9" t="s">
        <v>1533</v>
      </c>
      <c r="C864" s="1">
        <f t="shared" si="687"/>
        <v>21688</v>
      </c>
      <c r="D864" s="1"/>
      <c r="E864" s="1"/>
      <c r="F864" s="1"/>
      <c r="G864" s="1"/>
      <c r="H864" s="1"/>
      <c r="I864" s="1"/>
      <c r="J864" s="1"/>
      <c r="K864" s="1"/>
      <c r="L864" s="1"/>
      <c r="M864" s="7">
        <f>RANK(Z864,(Z864:AB864,AC864:AQ864))</f>
        <v>4</v>
      </c>
      <c r="N864" s="7">
        <f>RANK(AA864,(Z864:AB864,AC864:AQ864))</f>
        <v>6</v>
      </c>
      <c r="O864" s="7">
        <f>IF(AB864&gt;0,RANK(AB864,(Z864:AB864,AC864:AQ864)),0)</f>
        <v>2</v>
      </c>
      <c r="P864" s="7"/>
      <c r="Q864" s="1">
        <f t="shared" si="688"/>
        <v>520</v>
      </c>
      <c r="R864" s="2">
        <f t="shared" si="689"/>
        <v>2.397639247510144E-2</v>
      </c>
      <c r="S864" s="2"/>
      <c r="T864" s="2">
        <f t="shared" si="690"/>
        <v>7.2805237919586874E-2</v>
      </c>
      <c r="U864" s="2">
        <f t="shared" si="691"/>
        <v>4.9336038362227958E-3</v>
      </c>
      <c r="V864" s="2">
        <f t="shared" si="692"/>
        <v>0.29905938767982293</v>
      </c>
      <c r="W864" s="2">
        <f t="shared" si="693"/>
        <v>0.23349317594983401</v>
      </c>
      <c r="X864" s="2">
        <f t="shared" si="694"/>
        <v>0.3230357801549244</v>
      </c>
      <c r="Y864" s="2">
        <f t="shared" si="695"/>
        <v>6.6672814459608931E-2</v>
      </c>
      <c r="Z864" s="49">
        <v>1579</v>
      </c>
      <c r="AA864" s="49">
        <v>107</v>
      </c>
      <c r="AB864" s="49">
        <v>6486</v>
      </c>
      <c r="AC864" s="49">
        <v>5064</v>
      </c>
      <c r="AD864" s="49">
        <v>7006</v>
      </c>
      <c r="AE864" s="49">
        <v>1315</v>
      </c>
      <c r="AF864" s="49">
        <v>31</v>
      </c>
      <c r="AG864" s="49">
        <v>22</v>
      </c>
      <c r="AH864" s="49">
        <v>29</v>
      </c>
      <c r="AI864" s="49"/>
      <c r="AJ864" s="49"/>
      <c r="AK864" s="49"/>
      <c r="AL864" s="49">
        <v>32</v>
      </c>
      <c r="AM864" s="49"/>
      <c r="AN864" s="49">
        <v>11</v>
      </c>
      <c r="AO864" s="49">
        <v>4</v>
      </c>
      <c r="AP864" s="49">
        <v>2</v>
      </c>
      <c r="AQ864" s="56"/>
      <c r="AR864" s="56"/>
      <c r="AS864" s="56"/>
      <c r="AT864" s="56"/>
      <c r="AU864" s="54"/>
      <c r="AV864" s="54"/>
      <c r="AW864" s="54"/>
      <c r="AX864" s="54"/>
      <c r="AY864" s="54"/>
      <c r="AZ864" s="54"/>
      <c r="BA864" t="str">
        <f t="shared" si="696"/>
        <v>Fayette CD3</v>
      </c>
      <c r="BB864" s="9"/>
      <c r="BC864" s="165">
        <v>3</v>
      </c>
      <c r="BE864">
        <v>13</v>
      </c>
      <c r="BF864" s="165">
        <v>3</v>
      </c>
      <c r="BG864" s="165">
        <v>13113</v>
      </c>
      <c r="BH864">
        <f t="shared" si="697"/>
        <v>1311303</v>
      </c>
      <c r="BJ864" t="s">
        <v>3279</v>
      </c>
    </row>
    <row r="865" spans="1:62" outlineLevel="1">
      <c r="A865" s="165" t="s">
        <v>30</v>
      </c>
      <c r="B865" s="9" t="s">
        <v>1533</v>
      </c>
      <c r="C865" s="1">
        <f t="shared" si="687"/>
        <v>2974</v>
      </c>
      <c r="D865" s="1"/>
      <c r="E865" s="1"/>
      <c r="F865" s="1"/>
      <c r="G865" s="1"/>
      <c r="H865" s="1"/>
      <c r="I865" s="1"/>
      <c r="J865" s="1"/>
      <c r="K865" s="1"/>
      <c r="L865" s="1"/>
      <c r="M865" s="7">
        <f>RANK(Z865,(Z865:AB865,AC865:AQ865))</f>
        <v>5</v>
      </c>
      <c r="N865" s="7">
        <f>RANK(AA865,(Z865:AB865,AC865:AQ865))</f>
        <v>6</v>
      </c>
      <c r="O865" s="7">
        <f>IF(AB865&gt;0,RANK(AB865,(Z865:AB865,AC865:AQ865)),0)</f>
        <v>2</v>
      </c>
      <c r="P865" s="7"/>
      <c r="Q865" s="1">
        <f t="shared" si="688"/>
        <v>282</v>
      </c>
      <c r="R865" s="2">
        <f t="shared" si="689"/>
        <v>9.4821788836583723E-2</v>
      </c>
      <c r="S865" s="2"/>
      <c r="T865" s="2">
        <f t="shared" si="690"/>
        <v>5.4472091459314052E-2</v>
      </c>
      <c r="U865" s="2">
        <f t="shared" si="691"/>
        <v>6.0524546065904503E-3</v>
      </c>
      <c r="V865" s="2">
        <f t="shared" si="692"/>
        <v>0.25958305312710156</v>
      </c>
      <c r="W865" s="2">
        <f t="shared" si="693"/>
        <v>0.2518493611297915</v>
      </c>
      <c r="X865" s="2">
        <f t="shared" si="694"/>
        <v>0.35440484196368527</v>
      </c>
      <c r="Y865" s="2">
        <f t="shared" si="695"/>
        <v>7.3638197713517206E-2</v>
      </c>
      <c r="Z865" s="49">
        <v>162</v>
      </c>
      <c r="AA865" s="49">
        <v>18</v>
      </c>
      <c r="AB865" s="49">
        <v>772</v>
      </c>
      <c r="AC865" s="49">
        <v>749</v>
      </c>
      <c r="AD865" s="49">
        <v>1054</v>
      </c>
      <c r="AE865" s="49">
        <v>196</v>
      </c>
      <c r="AF865" s="49">
        <v>2</v>
      </c>
      <c r="AG865" s="49">
        <v>1</v>
      </c>
      <c r="AH865" s="49">
        <v>11</v>
      </c>
      <c r="AI865" s="49"/>
      <c r="AJ865" s="49"/>
      <c r="AK865" s="49"/>
      <c r="AL865" s="49">
        <v>3</v>
      </c>
      <c r="AM865" s="49"/>
      <c r="AN865" s="49">
        <v>5</v>
      </c>
      <c r="AO865" s="49">
        <v>0</v>
      </c>
      <c r="AP865" s="49">
        <v>1</v>
      </c>
      <c r="AQ865" s="56"/>
      <c r="AR865" s="56"/>
      <c r="AS865" s="56"/>
      <c r="AT865" s="56"/>
      <c r="AU865" s="54"/>
      <c r="AV865" s="54"/>
      <c r="AW865" s="54"/>
      <c r="AX865" s="54"/>
      <c r="AY865" s="54"/>
      <c r="AZ865" s="54"/>
      <c r="BA865" t="str">
        <f t="shared" si="696"/>
        <v>Fayette CD13</v>
      </c>
      <c r="BB865" s="9"/>
      <c r="BC865" s="165">
        <v>13</v>
      </c>
      <c r="BE865">
        <v>13</v>
      </c>
      <c r="BF865" s="165">
        <v>13</v>
      </c>
      <c r="BG865" s="165">
        <v>13113</v>
      </c>
      <c r="BH865">
        <f t="shared" si="697"/>
        <v>1311313</v>
      </c>
      <c r="BJ865" t="s">
        <v>3279</v>
      </c>
    </row>
    <row r="866" spans="1:62" outlineLevel="1">
      <c r="A866" s="165" t="s">
        <v>3033</v>
      </c>
      <c r="B866" s="9" t="s">
        <v>1533</v>
      </c>
      <c r="C866" s="1">
        <f t="shared" si="687"/>
        <v>29402</v>
      </c>
      <c r="D866" s="1"/>
      <c r="E866" s="1"/>
      <c r="F866" s="1"/>
      <c r="G866" s="1"/>
      <c r="H866" s="1"/>
      <c r="I866" s="1"/>
      <c r="J866" s="1"/>
      <c r="K866" s="1"/>
      <c r="L866" s="1"/>
      <c r="M866" s="7">
        <f>RANK(Z866,(Z866:AB866,AC866:AQ866))</f>
        <v>4</v>
      </c>
      <c r="N866" s="7">
        <f>RANK(AA866,(Z866:AB866,AC866:AQ866))</f>
        <v>6</v>
      </c>
      <c r="O866" s="7">
        <f>IF(AB866&gt;0,RANK(AB866,(Z866:AB866,AC866:AQ866)),0)</f>
        <v>2</v>
      </c>
      <c r="P866" s="7"/>
      <c r="Q866" s="1">
        <f t="shared" si="688"/>
        <v>1152</v>
      </c>
      <c r="R866" s="2">
        <f t="shared" si="689"/>
        <v>3.9181008094687435E-2</v>
      </c>
      <c r="S866" s="2"/>
      <c r="T866" s="2">
        <f t="shared" si="690"/>
        <v>6.0370042854227604E-2</v>
      </c>
      <c r="U866" s="2">
        <f t="shared" si="691"/>
        <v>5.6118631385620029E-3</v>
      </c>
      <c r="V866" s="2">
        <f t="shared" si="692"/>
        <v>0.31402625671723011</v>
      </c>
      <c r="W866" s="2">
        <f t="shared" si="693"/>
        <v>0.22277396095503707</v>
      </c>
      <c r="X866" s="2">
        <f t="shared" si="694"/>
        <v>0.35320726481191755</v>
      </c>
      <c r="Y866" s="2">
        <f t="shared" si="695"/>
        <v>4.4010611523025545E-2</v>
      </c>
      <c r="Z866" s="49">
        <v>1775</v>
      </c>
      <c r="AA866" s="49">
        <v>165</v>
      </c>
      <c r="AB866" s="49">
        <v>9233</v>
      </c>
      <c r="AC866" s="49">
        <v>6550</v>
      </c>
      <c r="AD866" s="49">
        <v>10385</v>
      </c>
      <c r="AE866" s="49">
        <v>1141</v>
      </c>
      <c r="AF866" s="49">
        <v>23</v>
      </c>
      <c r="AG866" s="49">
        <v>30</v>
      </c>
      <c r="AH866" s="49">
        <v>54</v>
      </c>
      <c r="AI866" s="49"/>
      <c r="AJ866" s="49"/>
      <c r="AK866" s="49"/>
      <c r="AL866" s="49">
        <v>28</v>
      </c>
      <c r="AM866" s="49"/>
      <c r="AN866" s="49">
        <v>9</v>
      </c>
      <c r="AO866" s="49">
        <v>2</v>
      </c>
      <c r="AP866" s="49">
        <v>7</v>
      </c>
      <c r="AQ866" s="56"/>
      <c r="AR866" s="56"/>
      <c r="AS866" s="56"/>
      <c r="AT866" s="56"/>
      <c r="AU866" s="54"/>
      <c r="AV866" s="54"/>
      <c r="AW866" s="54"/>
      <c r="AX866" s="54"/>
      <c r="AY866" s="54"/>
      <c r="AZ866" s="54"/>
      <c r="BA866" t="str">
        <f t="shared" si="696"/>
        <v>Forsyth CD7</v>
      </c>
      <c r="BB866" s="9"/>
      <c r="BC866" s="165">
        <v>7</v>
      </c>
      <c r="BE866">
        <v>13</v>
      </c>
      <c r="BF866" s="165">
        <v>7</v>
      </c>
      <c r="BG866" s="165">
        <v>13117</v>
      </c>
      <c r="BH866">
        <f t="shared" si="697"/>
        <v>1311707</v>
      </c>
      <c r="BJ866" t="s">
        <v>3279</v>
      </c>
    </row>
    <row r="867" spans="1:62" outlineLevel="1">
      <c r="A867" s="165" t="s">
        <v>3033</v>
      </c>
      <c r="B867" s="9" t="s">
        <v>1533</v>
      </c>
      <c r="C867" s="1">
        <f t="shared" si="687"/>
        <v>12916</v>
      </c>
      <c r="D867" s="1"/>
      <c r="E867" s="1"/>
      <c r="F867" s="1"/>
      <c r="G867" s="1"/>
      <c r="H867" s="1"/>
      <c r="I867" s="1"/>
      <c r="J867" s="1"/>
      <c r="K867" s="1"/>
      <c r="L867" s="1"/>
      <c r="M867" s="7">
        <f>RANK(Z867,(Z867:AB867,AC867:AQ867))</f>
        <v>5</v>
      </c>
      <c r="N867" s="7">
        <f>RANK(AA867,(Z867:AB867,AC867:AQ867))</f>
        <v>6</v>
      </c>
      <c r="O867" s="7">
        <f>IF(AB867&gt;0,RANK(AB867,(Z867:AB867,AC867:AQ867)),0)</f>
        <v>3</v>
      </c>
      <c r="P867" s="7"/>
      <c r="Q867" s="1">
        <f t="shared" si="688"/>
        <v>1914</v>
      </c>
      <c r="R867" s="2">
        <f t="shared" si="689"/>
        <v>0.14818829358934654</v>
      </c>
      <c r="S867" s="2"/>
      <c r="T867" s="2">
        <f t="shared" si="690"/>
        <v>3.9098792195726234E-2</v>
      </c>
      <c r="U867" s="2">
        <f t="shared" si="691"/>
        <v>4.2582842985444411E-3</v>
      </c>
      <c r="V867" s="2">
        <f t="shared" si="692"/>
        <v>0.21980489315577578</v>
      </c>
      <c r="W867" s="2">
        <f t="shared" si="693"/>
        <v>0.26610405698358625</v>
      </c>
      <c r="X867" s="2">
        <f t="shared" si="694"/>
        <v>0.41429235057293279</v>
      </c>
      <c r="Y867" s="2">
        <f t="shared" si="695"/>
        <v>5.6441622793434509E-2</v>
      </c>
      <c r="Z867" s="49">
        <v>505</v>
      </c>
      <c r="AA867" s="49">
        <v>55</v>
      </c>
      <c r="AB867" s="49">
        <v>2839</v>
      </c>
      <c r="AC867" s="49">
        <v>3437</v>
      </c>
      <c r="AD867" s="49">
        <v>5351</v>
      </c>
      <c r="AE867" s="49">
        <v>635</v>
      </c>
      <c r="AF867" s="49">
        <v>11</v>
      </c>
      <c r="AG867" s="49">
        <v>15</v>
      </c>
      <c r="AH867" s="49">
        <v>36</v>
      </c>
      <c r="AI867" s="49"/>
      <c r="AJ867" s="49"/>
      <c r="AK867" s="49"/>
      <c r="AL867" s="49">
        <v>18</v>
      </c>
      <c r="AM867" s="49"/>
      <c r="AN867" s="49">
        <v>12</v>
      </c>
      <c r="AO867" s="49">
        <v>1</v>
      </c>
      <c r="AP867" s="49">
        <v>1</v>
      </c>
      <c r="AQ867" s="56"/>
      <c r="AR867" s="56"/>
      <c r="AS867" s="56"/>
      <c r="AT867" s="56"/>
      <c r="AU867" s="54"/>
      <c r="AV867" s="54"/>
      <c r="AW867" s="54"/>
      <c r="AX867" s="54"/>
      <c r="AY867" s="54"/>
      <c r="AZ867" s="54"/>
      <c r="BA867" t="str">
        <f t="shared" si="696"/>
        <v>Forsyth CD9</v>
      </c>
      <c r="BB867" s="9"/>
      <c r="BC867" s="165">
        <v>9</v>
      </c>
      <c r="BE867">
        <v>13</v>
      </c>
      <c r="BF867" s="165">
        <v>9</v>
      </c>
      <c r="BG867" s="165">
        <v>13117</v>
      </c>
      <c r="BH867">
        <f t="shared" si="697"/>
        <v>1311709</v>
      </c>
      <c r="BJ867" t="s">
        <v>3279</v>
      </c>
    </row>
    <row r="868" spans="1:62" outlineLevel="1">
      <c r="A868" s="165" t="s">
        <v>3217</v>
      </c>
      <c r="B868" s="9" t="s">
        <v>1533</v>
      </c>
      <c r="C868" s="1">
        <f t="shared" si="687"/>
        <v>19838</v>
      </c>
      <c r="D868" s="1"/>
      <c r="E868" s="1"/>
      <c r="F868" s="1"/>
      <c r="G868" s="1"/>
      <c r="H868" s="1"/>
      <c r="I868" s="1"/>
      <c r="J868" s="1"/>
      <c r="K868" s="1"/>
      <c r="L868" s="1"/>
      <c r="M868" s="7">
        <f>RANK(Z868,(Z868:AB868,AC868:AQ868))</f>
        <v>3</v>
      </c>
      <c r="N868" s="7">
        <f>RANK(AA868,(Z868:AB868,AC868:AQ868))</f>
        <v>6</v>
      </c>
      <c r="O868" s="7">
        <f>IF(AB868&gt;0,RANK(AB868,(Z868:AB868,AC868:AQ868)),0)</f>
        <v>1</v>
      </c>
      <c r="P868" s="7"/>
      <c r="Q868" s="1">
        <f t="shared" si="688"/>
        <v>4802</v>
      </c>
      <c r="R868" s="2">
        <f t="shared" si="689"/>
        <v>0.24206069160197602</v>
      </c>
      <c r="S868" s="2"/>
      <c r="T868" s="2">
        <f t="shared" si="690"/>
        <v>0.15530799475753604</v>
      </c>
      <c r="U868" s="2">
        <f t="shared" si="691"/>
        <v>8.8214537755822164E-3</v>
      </c>
      <c r="V868" s="2">
        <f t="shared" si="692"/>
        <v>0.46421010182478073</v>
      </c>
      <c r="W868" s="2">
        <f t="shared" si="693"/>
        <v>0.10500050408307289</v>
      </c>
      <c r="X868" s="2">
        <f t="shared" si="694"/>
        <v>0.22214941022280471</v>
      </c>
      <c r="Y868" s="2">
        <f t="shared" si="695"/>
        <v>4.4510535336223511E-2</v>
      </c>
      <c r="Z868" s="49">
        <v>3081</v>
      </c>
      <c r="AA868" s="49">
        <v>175</v>
      </c>
      <c r="AB868" s="49">
        <v>9209</v>
      </c>
      <c r="AC868" s="49">
        <v>2083</v>
      </c>
      <c r="AD868" s="49">
        <v>4407</v>
      </c>
      <c r="AE868" s="49">
        <v>654</v>
      </c>
      <c r="AF868" s="49">
        <v>42</v>
      </c>
      <c r="AG868" s="49">
        <v>29</v>
      </c>
      <c r="AH868" s="49">
        <v>81</v>
      </c>
      <c r="AI868" s="49"/>
      <c r="AJ868" s="49"/>
      <c r="AK868" s="49"/>
      <c r="AL868" s="49">
        <v>26</v>
      </c>
      <c r="AM868" s="49"/>
      <c r="AN868" s="49">
        <v>8</v>
      </c>
      <c r="AO868" s="49">
        <v>26</v>
      </c>
      <c r="AP868" s="49">
        <v>17</v>
      </c>
      <c r="AQ868" s="56"/>
      <c r="AR868" s="56"/>
      <c r="AS868" s="56"/>
      <c r="AT868" s="56"/>
      <c r="AU868" s="54"/>
      <c r="AV868" s="54"/>
      <c r="AW868" s="54"/>
      <c r="AX868" s="54"/>
      <c r="AY868" s="54"/>
      <c r="AZ868" s="54"/>
      <c r="BA868" t="str">
        <f t="shared" si="696"/>
        <v>Fulton CD5</v>
      </c>
      <c r="BB868" s="9"/>
      <c r="BC868" s="165">
        <v>5</v>
      </c>
      <c r="BE868">
        <v>13</v>
      </c>
      <c r="BF868" s="165">
        <v>5</v>
      </c>
      <c r="BG868" s="165">
        <v>13121</v>
      </c>
      <c r="BH868">
        <f t="shared" si="697"/>
        <v>1312105</v>
      </c>
      <c r="BJ868" t="s">
        <v>3279</v>
      </c>
    </row>
    <row r="869" spans="1:62" outlineLevel="1">
      <c r="A869" s="165" t="s">
        <v>3217</v>
      </c>
      <c r="B869" s="9" t="s">
        <v>1533</v>
      </c>
      <c r="C869" s="1">
        <f t="shared" si="687"/>
        <v>53680</v>
      </c>
      <c r="D869" s="1"/>
      <c r="E869" s="1"/>
      <c r="F869" s="1"/>
      <c r="G869" s="1"/>
      <c r="H869" s="1"/>
      <c r="I869" s="1"/>
      <c r="J869" s="1"/>
      <c r="K869" s="1"/>
      <c r="L869" s="1"/>
      <c r="M869" s="7">
        <f>RANK(Z869,(Z869:AB869,AC869:AQ869))</f>
        <v>4</v>
      </c>
      <c r="N869" s="7">
        <f>RANK(AA869,(Z869:AB869,AC869:AQ869))</f>
        <v>6</v>
      </c>
      <c r="O869" s="7">
        <f>IF(AB869&gt;0,RANK(AB869,(Z869:AB869,AC869:AQ869)),0)</f>
        <v>1</v>
      </c>
      <c r="P869" s="7"/>
      <c r="Q869" s="1">
        <f t="shared" si="688"/>
        <v>6268</v>
      </c>
      <c r="R869" s="2">
        <f t="shared" si="689"/>
        <v>0.11676602086438152</v>
      </c>
      <c r="S869" s="2"/>
      <c r="T869" s="2">
        <f t="shared" si="690"/>
        <v>0.11097242921013413</v>
      </c>
      <c r="U869" s="2">
        <f t="shared" si="691"/>
        <v>5.1043219076005964E-3</v>
      </c>
      <c r="V869" s="2">
        <f t="shared" si="692"/>
        <v>0.39932935916542472</v>
      </c>
      <c r="W869" s="2">
        <f t="shared" si="693"/>
        <v>0.16425111773472428</v>
      </c>
      <c r="X869" s="2">
        <f t="shared" si="694"/>
        <v>0.28256333830104324</v>
      </c>
      <c r="Y869" s="2">
        <f t="shared" si="695"/>
        <v>3.7779433681073005E-2</v>
      </c>
      <c r="Z869" s="49">
        <v>5957</v>
      </c>
      <c r="AA869" s="49">
        <v>274</v>
      </c>
      <c r="AB869" s="49">
        <v>21436</v>
      </c>
      <c r="AC869" s="49">
        <v>8817</v>
      </c>
      <c r="AD869" s="49">
        <v>15168</v>
      </c>
      <c r="AE869" s="49">
        <v>1690</v>
      </c>
      <c r="AF869" s="49">
        <v>69</v>
      </c>
      <c r="AG869" s="49">
        <v>60</v>
      </c>
      <c r="AH869" s="49">
        <v>127</v>
      </c>
      <c r="AI869" s="49"/>
      <c r="AJ869" s="49"/>
      <c r="AK869" s="49"/>
      <c r="AL869" s="49">
        <v>46</v>
      </c>
      <c r="AM869" s="49"/>
      <c r="AN869" s="49">
        <v>21</v>
      </c>
      <c r="AO869" s="49">
        <v>8</v>
      </c>
      <c r="AP869" s="49">
        <v>7</v>
      </c>
      <c r="AQ869" s="56"/>
      <c r="AR869" s="56"/>
      <c r="AS869" s="56"/>
      <c r="AT869" s="56"/>
      <c r="AU869" s="54"/>
      <c r="AV869" s="54"/>
      <c r="AW869" s="54"/>
      <c r="AX869" s="54"/>
      <c r="AY869" s="54"/>
      <c r="AZ869" s="54"/>
      <c r="BA869" t="str">
        <f t="shared" si="696"/>
        <v>Fulton CD6</v>
      </c>
      <c r="BB869" s="9"/>
      <c r="BC869" s="165">
        <v>6</v>
      </c>
      <c r="BE869">
        <v>13</v>
      </c>
      <c r="BF869" s="165">
        <v>6</v>
      </c>
      <c r="BG869" s="165">
        <v>13121</v>
      </c>
      <c r="BH869">
        <f t="shared" si="697"/>
        <v>1312106</v>
      </c>
      <c r="BJ869" t="s">
        <v>3279</v>
      </c>
    </row>
    <row r="870" spans="1:62" outlineLevel="1">
      <c r="A870" s="165" t="s">
        <v>3217</v>
      </c>
      <c r="B870" s="9" t="s">
        <v>1533</v>
      </c>
      <c r="C870" s="1">
        <f t="shared" si="687"/>
        <v>8742</v>
      </c>
      <c r="D870" s="1"/>
      <c r="E870" s="1"/>
      <c r="F870" s="1"/>
      <c r="G870" s="1"/>
      <c r="H870" s="1"/>
      <c r="I870" s="1"/>
      <c r="J870" s="1"/>
      <c r="K870" s="1"/>
      <c r="L870" s="1"/>
      <c r="M870" s="7">
        <f>RANK(Z870,(Z870:AB870,AC870:AQ870))</f>
        <v>3</v>
      </c>
      <c r="N870" s="7">
        <f>RANK(AA870,(Z870:AB870,AC870:AQ870))</f>
        <v>6</v>
      </c>
      <c r="O870" s="7">
        <f>IF(AB870&gt;0,RANK(AB870,(Z870:AB870,AC870:AQ870)),0)</f>
        <v>1</v>
      </c>
      <c r="P870" s="7"/>
      <c r="Q870" s="1">
        <f t="shared" si="688"/>
        <v>2119</v>
      </c>
      <c r="R870" s="2">
        <f t="shared" si="689"/>
        <v>0.24239304506977807</v>
      </c>
      <c r="S870" s="2"/>
      <c r="T870" s="2">
        <f t="shared" si="690"/>
        <v>0.16838252116220545</v>
      </c>
      <c r="U870" s="2">
        <f t="shared" si="691"/>
        <v>8.3504918782887211E-3</v>
      </c>
      <c r="V870" s="2">
        <f t="shared" si="692"/>
        <v>0.47117364447494853</v>
      </c>
      <c r="W870" s="2">
        <f t="shared" si="693"/>
        <v>9.5401509951956079E-2</v>
      </c>
      <c r="X870" s="2">
        <f t="shared" si="694"/>
        <v>0.22878059940517045</v>
      </c>
      <c r="Y870" s="2">
        <f t="shared" si="695"/>
        <v>2.7911233127430796E-2</v>
      </c>
      <c r="Z870" s="49">
        <v>1472</v>
      </c>
      <c r="AA870" s="49">
        <v>73</v>
      </c>
      <c r="AB870" s="49">
        <v>4119</v>
      </c>
      <c r="AC870" s="49">
        <v>834</v>
      </c>
      <c r="AD870" s="49">
        <v>2000</v>
      </c>
      <c r="AE870" s="49">
        <v>190</v>
      </c>
      <c r="AF870" s="49">
        <v>10</v>
      </c>
      <c r="AG870" s="49">
        <v>16</v>
      </c>
      <c r="AH870" s="49">
        <v>15</v>
      </c>
      <c r="AI870" s="49"/>
      <c r="AJ870" s="49"/>
      <c r="AK870" s="49"/>
      <c r="AL870" s="49">
        <v>7</v>
      </c>
      <c r="AM870" s="49"/>
      <c r="AN870" s="49">
        <v>1</v>
      </c>
      <c r="AO870" s="49">
        <v>3</v>
      </c>
      <c r="AP870" s="49">
        <v>2</v>
      </c>
      <c r="AQ870" s="56"/>
      <c r="AR870" s="56"/>
      <c r="AS870" s="56"/>
      <c r="AT870" s="56"/>
      <c r="AU870" s="54"/>
      <c r="AV870" s="54"/>
      <c r="AW870" s="54"/>
      <c r="AX870" s="54"/>
      <c r="AY870" s="54"/>
      <c r="AZ870" s="54"/>
      <c r="BA870" t="str">
        <f t="shared" si="696"/>
        <v>Fulton CD11</v>
      </c>
      <c r="BB870" s="9"/>
      <c r="BC870" s="165">
        <v>11</v>
      </c>
      <c r="BE870">
        <v>13</v>
      </c>
      <c r="BF870" s="165">
        <v>11</v>
      </c>
      <c r="BG870" s="165">
        <v>13121</v>
      </c>
      <c r="BH870">
        <f t="shared" si="697"/>
        <v>1312111</v>
      </c>
      <c r="BJ870" t="s">
        <v>3279</v>
      </c>
    </row>
    <row r="871" spans="1:62" outlineLevel="1">
      <c r="A871" s="165" t="s">
        <v>3217</v>
      </c>
      <c r="B871" s="9" t="s">
        <v>1533</v>
      </c>
      <c r="C871" s="1">
        <f t="shared" si="687"/>
        <v>2534</v>
      </c>
      <c r="D871" s="1"/>
      <c r="E871" s="1"/>
      <c r="F871" s="1"/>
      <c r="G871" s="1"/>
      <c r="H871" s="1"/>
      <c r="I871" s="1"/>
      <c r="J871" s="1"/>
      <c r="K871" s="1"/>
      <c r="L871" s="1"/>
      <c r="M871" s="7">
        <f>RANK(Z871,(Z871:AB871,AC871:AQ871))</f>
        <v>5</v>
      </c>
      <c r="N871" s="7">
        <f>RANK(AA871,(Z871:AB871,AC871:AQ871))</f>
        <v>6</v>
      </c>
      <c r="O871" s="7">
        <f>IF(AB871&gt;0,RANK(AB871,(Z871:AB871,AC871:AQ871)),0)</f>
        <v>3</v>
      </c>
      <c r="P871" s="7"/>
      <c r="Q871" s="1">
        <f t="shared" si="688"/>
        <v>343</v>
      </c>
      <c r="R871" s="2">
        <f t="shared" si="689"/>
        <v>0.13535911602209943</v>
      </c>
      <c r="S871" s="2"/>
      <c r="T871" s="2">
        <f t="shared" si="690"/>
        <v>4.6566692975532752E-2</v>
      </c>
      <c r="U871" s="2">
        <f t="shared" si="691"/>
        <v>1.2233622730860301E-2</v>
      </c>
      <c r="V871" s="2">
        <f t="shared" si="692"/>
        <v>0.22138910812943963</v>
      </c>
      <c r="W871" s="2">
        <f t="shared" si="693"/>
        <v>0.23796369376479873</v>
      </c>
      <c r="X871" s="2">
        <f t="shared" si="694"/>
        <v>0.37332280978689819</v>
      </c>
      <c r="Y871" s="2">
        <f t="shared" si="695"/>
        <v>0.10852407261247038</v>
      </c>
      <c r="Z871" s="49">
        <v>118</v>
      </c>
      <c r="AA871" s="49">
        <v>31</v>
      </c>
      <c r="AB871" s="49">
        <v>561</v>
      </c>
      <c r="AC871" s="49">
        <v>603</v>
      </c>
      <c r="AD871" s="49">
        <v>946</v>
      </c>
      <c r="AE871" s="49">
        <v>238</v>
      </c>
      <c r="AF871" s="49">
        <v>6</v>
      </c>
      <c r="AG871" s="49">
        <v>7</v>
      </c>
      <c r="AH871" s="49">
        <v>6</v>
      </c>
      <c r="AI871" s="49"/>
      <c r="AJ871" s="49"/>
      <c r="AK871" s="49"/>
      <c r="AL871" s="49">
        <v>12</v>
      </c>
      <c r="AM871" s="49"/>
      <c r="AN871" s="49">
        <v>0</v>
      </c>
      <c r="AO871" s="49">
        <v>2</v>
      </c>
      <c r="AP871" s="49">
        <v>4</v>
      </c>
      <c r="AQ871" s="56"/>
      <c r="AR871" s="56"/>
      <c r="AS871" s="56"/>
      <c r="AT871" s="56"/>
      <c r="AU871" s="54"/>
      <c r="AV871" s="54"/>
      <c r="AW871" s="54"/>
      <c r="AX871" s="54"/>
      <c r="AY871" s="54"/>
      <c r="AZ871" s="54"/>
      <c r="BA871" t="str">
        <f t="shared" si="696"/>
        <v>Fulton CD13</v>
      </c>
      <c r="BB871" s="9"/>
      <c r="BC871" s="165">
        <v>13</v>
      </c>
      <c r="BE871">
        <v>13</v>
      </c>
      <c r="BF871" s="165">
        <v>13</v>
      </c>
      <c r="BG871" s="165">
        <v>13121</v>
      </c>
      <c r="BH871">
        <f t="shared" si="697"/>
        <v>1312113</v>
      </c>
      <c r="BJ871" t="s">
        <v>3279</v>
      </c>
    </row>
    <row r="872" spans="1:62" outlineLevel="1">
      <c r="A872" s="165" t="s">
        <v>1464</v>
      </c>
      <c r="B872" s="9" t="s">
        <v>1533</v>
      </c>
      <c r="C872" s="1">
        <f t="shared" si="687"/>
        <v>17425</v>
      </c>
      <c r="D872" s="1"/>
      <c r="E872" s="1"/>
      <c r="F872" s="1"/>
      <c r="G872" s="1"/>
      <c r="H872" s="1"/>
      <c r="I872" s="1"/>
      <c r="J872" s="1"/>
      <c r="K872" s="1"/>
      <c r="L872" s="1"/>
      <c r="M872" s="7">
        <f>RANK(Z872,(Z872:AB872,AC872:AQ872))</f>
        <v>4</v>
      </c>
      <c r="N872" s="7">
        <f>RANK(AA872,(Z872:AB872,AC872:AQ872))</f>
        <v>6</v>
      </c>
      <c r="O872" s="7">
        <f>IF(AB872&gt;0,RANK(AB872,(Z872:AB872,AC872:AQ872)),0)</f>
        <v>2</v>
      </c>
      <c r="P872" s="7"/>
      <c r="Q872" s="1">
        <f t="shared" si="688"/>
        <v>603</v>
      </c>
      <c r="R872" s="2">
        <f t="shared" si="689"/>
        <v>3.4605451936872311E-2</v>
      </c>
      <c r="S872" s="2"/>
      <c r="T872" s="2">
        <f t="shared" si="690"/>
        <v>5.4806312769010046E-2</v>
      </c>
      <c r="U872" s="2">
        <f t="shared" si="691"/>
        <v>4.6484935437589667E-3</v>
      </c>
      <c r="V872" s="2">
        <f t="shared" si="692"/>
        <v>0.29055954088952657</v>
      </c>
      <c r="W872" s="2">
        <f t="shared" si="693"/>
        <v>0.26381635581061691</v>
      </c>
      <c r="X872" s="2">
        <f t="shared" si="694"/>
        <v>0.32516499282639888</v>
      </c>
      <c r="Y872" s="2">
        <f t="shared" si="695"/>
        <v>6.1004304160688583E-2</v>
      </c>
      <c r="Z872" s="49">
        <v>955</v>
      </c>
      <c r="AA872" s="49">
        <v>81</v>
      </c>
      <c r="AB872" s="49">
        <v>5063</v>
      </c>
      <c r="AC872" s="49">
        <v>4597</v>
      </c>
      <c r="AD872" s="49">
        <v>5666</v>
      </c>
      <c r="AE872" s="49">
        <v>922</v>
      </c>
      <c r="AF872" s="49">
        <v>19</v>
      </c>
      <c r="AG872" s="49">
        <v>21</v>
      </c>
      <c r="AH872" s="49">
        <v>57</v>
      </c>
      <c r="AI872" s="49"/>
      <c r="AJ872" s="49"/>
      <c r="AK872" s="49"/>
      <c r="AL872" s="49">
        <v>27</v>
      </c>
      <c r="AM872" s="49"/>
      <c r="AN872" s="49">
        <v>10</v>
      </c>
      <c r="AO872" s="49">
        <v>3</v>
      </c>
      <c r="AP872" s="49">
        <v>4</v>
      </c>
      <c r="AQ872" s="56"/>
      <c r="AR872" s="56"/>
      <c r="AS872" s="56"/>
      <c r="AT872" s="56"/>
      <c r="AU872" s="54"/>
      <c r="AV872" s="54"/>
      <c r="AW872" s="54"/>
      <c r="AX872" s="54"/>
      <c r="AY872" s="54"/>
      <c r="AZ872" s="54"/>
      <c r="BA872" t="str">
        <f t="shared" si="696"/>
        <v>Gwinnett CD4</v>
      </c>
      <c r="BB872" s="9"/>
      <c r="BC872" s="165">
        <v>4</v>
      </c>
      <c r="BE872">
        <v>13</v>
      </c>
      <c r="BF872" s="165">
        <v>4</v>
      </c>
      <c r="BG872" s="165">
        <v>13135</v>
      </c>
      <c r="BH872">
        <f t="shared" si="697"/>
        <v>1313504</v>
      </c>
      <c r="BJ872" t="s">
        <v>3279</v>
      </c>
    </row>
    <row r="873" spans="1:62" outlineLevel="1">
      <c r="A873" s="165" t="s">
        <v>1464</v>
      </c>
      <c r="B873" s="9" t="s">
        <v>1533</v>
      </c>
      <c r="C873" s="1">
        <f t="shared" si="687"/>
        <v>69064</v>
      </c>
      <c r="D873" s="1"/>
      <c r="E873" s="1"/>
      <c r="F873" s="1"/>
      <c r="G873" s="1"/>
      <c r="H873" s="1"/>
      <c r="I873" s="1"/>
      <c r="J873" s="1"/>
      <c r="K873" s="1"/>
      <c r="L873" s="1"/>
      <c r="M873" s="7">
        <f>RANK(Z873,(Z873:AB873,AC873:AQ873))</f>
        <v>4</v>
      </c>
      <c r="N873" s="7">
        <f>RANK(AA873,(Z873:AB873,AC873:AQ873))</f>
        <v>6</v>
      </c>
      <c r="O873" s="7">
        <f>IF(AB873&gt;0,RANK(AB873,(Z873:AB873,AC873:AQ873)),0)</f>
        <v>2</v>
      </c>
      <c r="P873" s="7"/>
      <c r="Q873" s="1">
        <f t="shared" si="688"/>
        <v>864</v>
      </c>
      <c r="R873" s="2">
        <f t="shared" si="689"/>
        <v>1.2510135526468203E-2</v>
      </c>
      <c r="S873" s="2"/>
      <c r="T873" s="2">
        <f t="shared" si="690"/>
        <v>5.7091972663037185E-2</v>
      </c>
      <c r="U873" s="2">
        <f t="shared" si="691"/>
        <v>4.1845244990154056E-3</v>
      </c>
      <c r="V873" s="2">
        <f t="shared" si="692"/>
        <v>0.30852542569211167</v>
      </c>
      <c r="W873" s="2">
        <f t="shared" si="693"/>
        <v>0.25270763349936293</v>
      </c>
      <c r="X873" s="2">
        <f t="shared" si="694"/>
        <v>0.32103556121857985</v>
      </c>
      <c r="Y873" s="2">
        <f t="shared" si="695"/>
        <v>5.6454882427892983E-2</v>
      </c>
      <c r="Z873" s="49">
        <v>3943</v>
      </c>
      <c r="AA873" s="49">
        <v>289</v>
      </c>
      <c r="AB873" s="49">
        <v>21308</v>
      </c>
      <c r="AC873" s="49">
        <v>17453</v>
      </c>
      <c r="AD873" s="49">
        <v>22172</v>
      </c>
      <c r="AE873" s="49">
        <v>3456</v>
      </c>
      <c r="AF873" s="49">
        <v>70</v>
      </c>
      <c r="AG873" s="49">
        <v>67</v>
      </c>
      <c r="AH873" s="49">
        <v>155</v>
      </c>
      <c r="AI873" s="49"/>
      <c r="AJ873" s="49"/>
      <c r="AK873" s="49"/>
      <c r="AL873" s="49">
        <v>99</v>
      </c>
      <c r="AM873" s="49"/>
      <c r="AN873" s="49">
        <v>30</v>
      </c>
      <c r="AO873" s="49">
        <v>12</v>
      </c>
      <c r="AP873" s="49">
        <v>10</v>
      </c>
      <c r="AQ873" s="56"/>
      <c r="AR873" s="56"/>
      <c r="AS873" s="56"/>
      <c r="AT873" s="56"/>
      <c r="AU873" s="54"/>
      <c r="AV873" s="54"/>
      <c r="AW873" s="54"/>
      <c r="AX873" s="54"/>
      <c r="AY873" s="54"/>
      <c r="AZ873" s="54"/>
      <c r="BA873" t="str">
        <f t="shared" si="696"/>
        <v>Gwinnett CD7</v>
      </c>
      <c r="BB873" s="9"/>
      <c r="BC873" s="165">
        <v>7</v>
      </c>
      <c r="BE873">
        <v>13</v>
      </c>
      <c r="BF873" s="165">
        <v>7</v>
      </c>
      <c r="BG873" s="165">
        <v>13135</v>
      </c>
      <c r="BH873">
        <f t="shared" si="697"/>
        <v>1313507</v>
      </c>
      <c r="BJ873" t="s">
        <v>3279</v>
      </c>
    </row>
    <row r="874" spans="1:62" outlineLevel="1">
      <c r="A874" s="165" t="s">
        <v>1464</v>
      </c>
      <c r="B874" s="9" t="s">
        <v>1533</v>
      </c>
      <c r="C874" s="1">
        <f t="shared" si="687"/>
        <v>12460</v>
      </c>
      <c r="D874" s="1"/>
      <c r="E874" s="1"/>
      <c r="F874" s="1"/>
      <c r="G874" s="1"/>
      <c r="H874" s="1"/>
      <c r="I874" s="1"/>
      <c r="J874" s="1"/>
      <c r="K874" s="1"/>
      <c r="L874" s="1"/>
      <c r="M874" s="7">
        <f>RANK(Z874,(Z874:AB874,AC874:AQ874))</f>
        <v>5</v>
      </c>
      <c r="N874" s="7">
        <f>RANK(AA874,(Z874:AB874,AC874:AQ874))</f>
        <v>6</v>
      </c>
      <c r="O874" s="7">
        <f>IF(AB874&gt;0,RANK(AB874,(Z874:AB874,AC874:AQ874)),0)</f>
        <v>2</v>
      </c>
      <c r="P874" s="7"/>
      <c r="Q874" s="1">
        <f t="shared" si="688"/>
        <v>887</v>
      </c>
      <c r="R874" s="2">
        <f t="shared" si="689"/>
        <v>7.118780096308186E-2</v>
      </c>
      <c r="S874" s="2"/>
      <c r="T874" s="2">
        <f t="shared" si="690"/>
        <v>4.5987158908507221E-2</v>
      </c>
      <c r="U874" s="2">
        <f t="shared" si="691"/>
        <v>2.4879614767255218E-3</v>
      </c>
      <c r="V874" s="2">
        <f t="shared" si="692"/>
        <v>0.27520064205457462</v>
      </c>
      <c r="W874" s="2">
        <f t="shared" si="693"/>
        <v>0.27046548956661315</v>
      </c>
      <c r="X874" s="2">
        <f t="shared" si="694"/>
        <v>0.34638844301765648</v>
      </c>
      <c r="Y874" s="2">
        <f t="shared" si="695"/>
        <v>5.9470304975923038E-2</v>
      </c>
      <c r="Z874" s="49">
        <v>573</v>
      </c>
      <c r="AA874" s="49">
        <v>31</v>
      </c>
      <c r="AB874" s="49">
        <v>3429</v>
      </c>
      <c r="AC874" s="49">
        <v>3370</v>
      </c>
      <c r="AD874" s="49">
        <v>4316</v>
      </c>
      <c r="AE874" s="49">
        <v>675</v>
      </c>
      <c r="AF874" s="49">
        <v>9</v>
      </c>
      <c r="AG874" s="49">
        <v>12</v>
      </c>
      <c r="AH874" s="49">
        <v>21</v>
      </c>
      <c r="AI874" s="49"/>
      <c r="AJ874" s="49"/>
      <c r="AK874" s="49"/>
      <c r="AL874" s="49">
        <v>20</v>
      </c>
      <c r="AM874" s="49"/>
      <c r="AN874" s="49">
        <v>2</v>
      </c>
      <c r="AO874" s="49">
        <v>1</v>
      </c>
      <c r="AP874" s="49">
        <v>1</v>
      </c>
      <c r="AQ874" s="56"/>
      <c r="AR874" s="56"/>
      <c r="AS874" s="56"/>
      <c r="AT874" s="56"/>
      <c r="AU874" s="54"/>
      <c r="AV874" s="54"/>
      <c r="AW874" s="54"/>
      <c r="AX874" s="54"/>
      <c r="AY874" s="54"/>
      <c r="AZ874" s="54"/>
      <c r="BA874" t="str">
        <f t="shared" si="696"/>
        <v>Gwinnett CD10</v>
      </c>
      <c r="BB874" s="9"/>
      <c r="BC874" s="165">
        <v>10</v>
      </c>
      <c r="BE874">
        <v>13</v>
      </c>
      <c r="BF874" s="165">
        <v>10</v>
      </c>
      <c r="BG874" s="165">
        <v>13135</v>
      </c>
      <c r="BH874">
        <f t="shared" si="697"/>
        <v>1313510</v>
      </c>
      <c r="BJ874" t="s">
        <v>3279</v>
      </c>
    </row>
    <row r="875" spans="1:62" outlineLevel="1">
      <c r="A875" s="165" t="s">
        <v>2092</v>
      </c>
      <c r="B875" s="9" t="s">
        <v>1533</v>
      </c>
      <c r="C875" s="1">
        <f t="shared" si="687"/>
        <v>7662</v>
      </c>
      <c r="D875" s="1"/>
      <c r="E875" s="1"/>
      <c r="F875" s="1"/>
      <c r="G875" s="1"/>
      <c r="H875" s="1"/>
      <c r="I875" s="1"/>
      <c r="J875" s="1"/>
      <c r="K875" s="1"/>
      <c r="L875" s="1"/>
      <c r="M875" s="7">
        <f>RANK(Z875,(Z875:AB875,AC875:AQ875))</f>
        <v>5</v>
      </c>
      <c r="N875" s="7">
        <f>RANK(AA875,(Z875:AB875,AC875:AQ875))</f>
        <v>6</v>
      </c>
      <c r="O875" s="7">
        <f>IF(AB875&gt;0,RANK(AB875,(Z875:AB875,AC875:AQ875)),0)</f>
        <v>3</v>
      </c>
      <c r="P875" s="7"/>
      <c r="Q875" s="1">
        <f t="shared" si="688"/>
        <v>771</v>
      </c>
      <c r="R875" s="2">
        <f t="shared" si="689"/>
        <v>0.10062646828504307</v>
      </c>
      <c r="S875" s="2"/>
      <c r="T875" s="2">
        <f t="shared" si="690"/>
        <v>3.2367528060558599E-2</v>
      </c>
      <c r="U875" s="2">
        <f t="shared" si="691"/>
        <v>7.1782824327851734E-3</v>
      </c>
      <c r="V875" s="2">
        <f t="shared" si="692"/>
        <v>0.20790916209866875</v>
      </c>
      <c r="W875" s="2">
        <f t="shared" si="693"/>
        <v>0.29026363873662231</v>
      </c>
      <c r="X875" s="2">
        <f t="shared" si="694"/>
        <v>0.39089010702166538</v>
      </c>
      <c r="Y875" s="2">
        <f t="shared" si="695"/>
        <v>7.1391281649699767E-2</v>
      </c>
      <c r="Z875" s="49">
        <v>248</v>
      </c>
      <c r="AA875" s="49">
        <v>55</v>
      </c>
      <c r="AB875" s="49">
        <v>1593</v>
      </c>
      <c r="AC875" s="49">
        <v>2224</v>
      </c>
      <c r="AD875" s="49">
        <v>2995</v>
      </c>
      <c r="AE875" s="49">
        <v>483</v>
      </c>
      <c r="AF875" s="49">
        <v>7</v>
      </c>
      <c r="AG875" s="49">
        <v>13</v>
      </c>
      <c r="AH875" s="49">
        <v>19</v>
      </c>
      <c r="AI875" s="49"/>
      <c r="AJ875" s="49"/>
      <c r="AK875" s="49"/>
      <c r="AL875" s="49">
        <v>13</v>
      </c>
      <c r="AM875" s="49"/>
      <c r="AN875" s="49">
        <v>6</v>
      </c>
      <c r="AO875" s="49">
        <v>5</v>
      </c>
      <c r="AP875" s="49">
        <v>1</v>
      </c>
      <c r="AQ875" s="56"/>
      <c r="AR875" s="56"/>
      <c r="AS875" s="56"/>
      <c r="AT875" s="56"/>
      <c r="AU875" s="54"/>
      <c r="AV875" s="54"/>
      <c r="AW875" s="54"/>
      <c r="AX875" s="54"/>
      <c r="AY875" s="54"/>
      <c r="AZ875" s="54"/>
      <c r="BA875" t="str">
        <f t="shared" si="696"/>
        <v>Henry CD3</v>
      </c>
      <c r="BB875" s="9"/>
      <c r="BC875" s="165">
        <v>3</v>
      </c>
      <c r="BE875">
        <v>13</v>
      </c>
      <c r="BF875" s="165">
        <v>3</v>
      </c>
      <c r="BG875" s="165">
        <v>13151</v>
      </c>
      <c r="BH875">
        <f t="shared" si="697"/>
        <v>1315103</v>
      </c>
      <c r="BJ875" t="s">
        <v>3279</v>
      </c>
    </row>
    <row r="876" spans="1:62" outlineLevel="1">
      <c r="A876" s="165" t="s">
        <v>2092</v>
      </c>
      <c r="B876" s="9" t="s">
        <v>1533</v>
      </c>
      <c r="C876" s="1">
        <f t="shared" si="687"/>
        <v>9906</v>
      </c>
      <c r="D876" s="1"/>
      <c r="E876" s="1"/>
      <c r="F876" s="1"/>
      <c r="G876" s="1"/>
      <c r="H876" s="1"/>
      <c r="I876" s="1"/>
      <c r="J876" s="1"/>
      <c r="K876" s="1"/>
      <c r="L876" s="1"/>
      <c r="M876" s="7">
        <f>RANK(Z876,(Z876:AB876,AC876:AQ876))</f>
        <v>5</v>
      </c>
      <c r="N876" s="7">
        <f>RANK(AA876,(Z876:AB876,AC876:AQ876))</f>
        <v>6</v>
      </c>
      <c r="O876" s="7">
        <f>IF(AB876&gt;0,RANK(AB876,(Z876:AB876,AC876:AQ876)),0)</f>
        <v>3</v>
      </c>
      <c r="P876" s="7"/>
      <c r="Q876" s="1">
        <f t="shared" si="688"/>
        <v>981</v>
      </c>
      <c r="R876" s="2">
        <f t="shared" si="689"/>
        <v>9.9030890369473046E-2</v>
      </c>
      <c r="S876" s="2"/>
      <c r="T876" s="2">
        <f t="shared" si="690"/>
        <v>2.6650514839491216E-2</v>
      </c>
      <c r="U876" s="2">
        <f t="shared" si="691"/>
        <v>4.3408035534019786E-3</v>
      </c>
      <c r="V876" s="2">
        <f t="shared" si="692"/>
        <v>0.1949323642237028</v>
      </c>
      <c r="W876" s="2">
        <f t="shared" si="693"/>
        <v>0.30607712497476275</v>
      </c>
      <c r="X876" s="2">
        <f t="shared" si="694"/>
        <v>0.40510801534423579</v>
      </c>
      <c r="Y876" s="2">
        <f t="shared" si="695"/>
        <v>6.2891177064405446E-2</v>
      </c>
      <c r="Z876" s="49">
        <v>264</v>
      </c>
      <c r="AA876" s="49">
        <v>43</v>
      </c>
      <c r="AB876" s="49">
        <v>1931</v>
      </c>
      <c r="AC876" s="49">
        <v>3032</v>
      </c>
      <c r="AD876" s="49">
        <v>4013</v>
      </c>
      <c r="AE876" s="49">
        <v>561</v>
      </c>
      <c r="AF876" s="49">
        <v>12</v>
      </c>
      <c r="AG876" s="49">
        <v>9</v>
      </c>
      <c r="AH876" s="49">
        <v>16</v>
      </c>
      <c r="AI876" s="49"/>
      <c r="AJ876" s="49"/>
      <c r="AK876" s="49"/>
      <c r="AL876" s="49">
        <v>18</v>
      </c>
      <c r="AM876" s="49"/>
      <c r="AN876" s="49">
        <v>4</v>
      </c>
      <c r="AO876" s="49">
        <v>2</v>
      </c>
      <c r="AP876" s="49">
        <v>1</v>
      </c>
      <c r="AQ876" s="56"/>
      <c r="AR876" s="56"/>
      <c r="AS876" s="56"/>
      <c r="AT876" s="56"/>
      <c r="AU876" s="54"/>
      <c r="AV876" s="54"/>
      <c r="AW876" s="54"/>
      <c r="AX876" s="54"/>
      <c r="AY876" s="54"/>
      <c r="AZ876" s="54"/>
      <c r="BA876" t="str">
        <f t="shared" si="696"/>
        <v>Henry CD10</v>
      </c>
      <c r="BB876" s="9"/>
      <c r="BC876" s="165">
        <v>10</v>
      </c>
      <c r="BE876">
        <v>13</v>
      </c>
      <c r="BF876" s="165">
        <v>10</v>
      </c>
      <c r="BG876" s="165">
        <v>13151</v>
      </c>
      <c r="BH876">
        <f t="shared" si="697"/>
        <v>1315110</v>
      </c>
      <c r="BJ876" t="s">
        <v>3279</v>
      </c>
    </row>
    <row r="877" spans="1:62" outlineLevel="1">
      <c r="A877" s="165" t="s">
        <v>2092</v>
      </c>
      <c r="B877" s="9" t="s">
        <v>1533</v>
      </c>
      <c r="C877" s="1">
        <f t="shared" si="687"/>
        <v>10721</v>
      </c>
      <c r="D877" s="1"/>
      <c r="E877" s="1"/>
      <c r="F877" s="1"/>
      <c r="G877" s="1"/>
      <c r="H877" s="1"/>
      <c r="I877" s="1"/>
      <c r="J877" s="1"/>
      <c r="K877" s="1"/>
      <c r="L877" s="1"/>
      <c r="M877" s="7">
        <f>RANK(Z877,(Z877:AB877,AC877:AQ877))</f>
        <v>5</v>
      </c>
      <c r="N877" s="7">
        <f>RANK(AA877,(Z877:AB877,AC877:AQ877))</f>
        <v>6</v>
      </c>
      <c r="O877" s="7">
        <f>IF(AB877&gt;0,RANK(AB877,(Z877:AB877,AC877:AQ877)),0)</f>
        <v>3</v>
      </c>
      <c r="P877" s="7"/>
      <c r="Q877" s="1">
        <f t="shared" si="688"/>
        <v>1403</v>
      </c>
      <c r="R877" s="2">
        <f t="shared" si="689"/>
        <v>0.13086465814756088</v>
      </c>
      <c r="S877" s="2"/>
      <c r="T877" s="2">
        <f t="shared" si="690"/>
        <v>3.2646208376084319E-2</v>
      </c>
      <c r="U877" s="2">
        <f t="shared" si="691"/>
        <v>5.8763175076951774E-3</v>
      </c>
      <c r="V877" s="2">
        <f t="shared" si="692"/>
        <v>0.2091222833690887</v>
      </c>
      <c r="W877" s="2">
        <f t="shared" si="693"/>
        <v>0.27646674750489691</v>
      </c>
      <c r="X877" s="2">
        <f t="shared" si="694"/>
        <v>0.40733140565245779</v>
      </c>
      <c r="Y877" s="2">
        <f t="shared" si="695"/>
        <v>6.8557037589777159E-2</v>
      </c>
      <c r="Z877" s="49">
        <v>350</v>
      </c>
      <c r="AA877" s="49">
        <v>63</v>
      </c>
      <c r="AB877" s="49">
        <v>2242</v>
      </c>
      <c r="AC877" s="49">
        <v>2964</v>
      </c>
      <c r="AD877" s="49">
        <v>4367</v>
      </c>
      <c r="AE877" s="49">
        <v>661</v>
      </c>
      <c r="AF877" s="49">
        <v>15</v>
      </c>
      <c r="AG877" s="49">
        <v>11</v>
      </c>
      <c r="AH877" s="49">
        <v>23</v>
      </c>
      <c r="AI877" s="49"/>
      <c r="AJ877" s="49"/>
      <c r="AK877" s="49"/>
      <c r="AL877" s="49">
        <v>21</v>
      </c>
      <c r="AM877" s="49"/>
      <c r="AN877" s="49">
        <v>1</v>
      </c>
      <c r="AO877" s="49">
        <v>2</v>
      </c>
      <c r="AP877" s="49">
        <v>1</v>
      </c>
      <c r="AQ877" s="56"/>
      <c r="AR877" s="56"/>
      <c r="AS877" s="56"/>
      <c r="AT877" s="56"/>
      <c r="AU877" s="54"/>
      <c r="AV877" s="54"/>
      <c r="AW877" s="54"/>
      <c r="AX877" s="54"/>
      <c r="AY877" s="54"/>
      <c r="AZ877" s="54"/>
      <c r="BA877" t="str">
        <f t="shared" si="696"/>
        <v>Henry CD13</v>
      </c>
      <c r="BB877" s="9"/>
      <c r="BC877" s="165">
        <v>13</v>
      </c>
      <c r="BE877">
        <v>13</v>
      </c>
      <c r="BF877" s="165">
        <v>13</v>
      </c>
      <c r="BG877" s="165">
        <v>13151</v>
      </c>
      <c r="BH877">
        <f t="shared" si="697"/>
        <v>1315113</v>
      </c>
      <c r="BJ877" t="s">
        <v>3279</v>
      </c>
    </row>
    <row r="878" spans="1:62" outlineLevel="1">
      <c r="A878" s="165" t="s">
        <v>3245</v>
      </c>
      <c r="B878" s="9" t="s">
        <v>1533</v>
      </c>
      <c r="C878" s="1">
        <f t="shared" si="687"/>
        <v>324</v>
      </c>
      <c r="D878" s="1"/>
      <c r="E878" s="1"/>
      <c r="F878" s="1"/>
      <c r="G878" s="1"/>
      <c r="H878" s="1"/>
      <c r="I878" s="1"/>
      <c r="J878" s="1"/>
      <c r="K878" s="1"/>
      <c r="L878" s="1"/>
      <c r="M878" s="7">
        <f>RANK(Z878,(Z878:AB878,AC878:AQ878))</f>
        <v>5</v>
      </c>
      <c r="N878" s="7">
        <f>RANK(AA878,(Z878:AB878,AC878:AQ878))</f>
        <v>7</v>
      </c>
      <c r="O878" s="7">
        <f>IF(AB878&gt;0,RANK(AB878,(Z878:AB878,AC878:AQ878)),0)</f>
        <v>3</v>
      </c>
      <c r="P878" s="7"/>
      <c r="Q878" s="1">
        <f t="shared" si="688"/>
        <v>28</v>
      </c>
      <c r="R878" s="2">
        <f t="shared" si="689"/>
        <v>8.6419753086419748E-2</v>
      </c>
      <c r="S878" s="2"/>
      <c r="T878" s="2">
        <f t="shared" si="690"/>
        <v>1.5432098765432098E-2</v>
      </c>
      <c r="U878" s="2">
        <f t="shared" si="691"/>
        <v>3.0864197530864196E-3</v>
      </c>
      <c r="V878" s="2">
        <f t="shared" si="692"/>
        <v>0.16358024691358025</v>
      </c>
      <c r="W878" s="2">
        <f t="shared" si="693"/>
        <v>0.31172839506172839</v>
      </c>
      <c r="X878" s="2">
        <f t="shared" si="694"/>
        <v>0.39814814814814814</v>
      </c>
      <c r="Y878" s="2">
        <f t="shared" si="695"/>
        <v>0.10802469135802473</v>
      </c>
      <c r="Z878" s="49">
        <v>5</v>
      </c>
      <c r="AA878" s="49">
        <v>1</v>
      </c>
      <c r="AB878" s="49">
        <v>53</v>
      </c>
      <c r="AC878" s="49">
        <v>101</v>
      </c>
      <c r="AD878" s="49">
        <v>129</v>
      </c>
      <c r="AE878" s="49">
        <v>29</v>
      </c>
      <c r="AF878" s="49">
        <v>1</v>
      </c>
      <c r="AG878" s="49">
        <v>1</v>
      </c>
      <c r="AH878" s="49">
        <v>2</v>
      </c>
      <c r="AI878" s="49"/>
      <c r="AJ878" s="49"/>
      <c r="AK878" s="49"/>
      <c r="AL878" s="49">
        <v>1</v>
      </c>
      <c r="AM878" s="49"/>
      <c r="AN878" s="49">
        <v>0</v>
      </c>
      <c r="AO878" s="49">
        <v>0</v>
      </c>
      <c r="AP878" s="49">
        <v>1</v>
      </c>
      <c r="AQ878" s="56"/>
      <c r="AR878" s="56"/>
      <c r="AS878" s="56"/>
      <c r="AT878" s="56"/>
      <c r="AU878" s="54"/>
      <c r="AV878" s="54"/>
      <c r="AW878" s="54"/>
      <c r="AX878" s="54"/>
      <c r="AY878" s="54"/>
      <c r="AZ878" s="54"/>
      <c r="BA878" t="str">
        <f t="shared" si="696"/>
        <v>Lowndes CD1</v>
      </c>
      <c r="BB878" s="9"/>
      <c r="BC878" s="165">
        <v>1</v>
      </c>
      <c r="BE878">
        <v>13</v>
      </c>
      <c r="BF878" s="165">
        <v>1</v>
      </c>
      <c r="BG878" s="165">
        <v>13185</v>
      </c>
      <c r="BH878">
        <f t="shared" si="697"/>
        <v>1318501</v>
      </c>
      <c r="BJ878" t="s">
        <v>3279</v>
      </c>
    </row>
    <row r="879" spans="1:62" outlineLevel="1">
      <c r="A879" s="165" t="s">
        <v>3245</v>
      </c>
      <c r="B879" s="9" t="s">
        <v>1533</v>
      </c>
      <c r="C879" s="1">
        <f t="shared" si="687"/>
        <v>11728</v>
      </c>
      <c r="D879" s="1"/>
      <c r="E879" s="1"/>
      <c r="F879" s="1"/>
      <c r="G879" s="1"/>
      <c r="H879" s="1"/>
      <c r="I879" s="1"/>
      <c r="J879" s="1"/>
      <c r="K879" s="1"/>
      <c r="L879" s="1"/>
      <c r="M879" s="7">
        <f>RANK(Z879,(Z879:AB879,AC879:AQ879))</f>
        <v>5</v>
      </c>
      <c r="N879" s="7">
        <f>RANK(AA879,(Z879:AB879,AC879:AQ879))</f>
        <v>6</v>
      </c>
      <c r="O879" s="7">
        <f>IF(AB879&gt;0,RANK(AB879,(Z879:AB879,AC879:AQ879)),0)</f>
        <v>3</v>
      </c>
      <c r="P879" s="7"/>
      <c r="Q879" s="1">
        <f t="shared" si="688"/>
        <v>2090</v>
      </c>
      <c r="R879" s="2">
        <f t="shared" si="689"/>
        <v>0.17820600272851295</v>
      </c>
      <c r="S879" s="2"/>
      <c r="T879" s="2">
        <f t="shared" si="690"/>
        <v>3.2997953615279671E-2</v>
      </c>
      <c r="U879" s="2">
        <f t="shared" si="691"/>
        <v>6.3949522510231924E-3</v>
      </c>
      <c r="V879" s="2">
        <f t="shared" si="692"/>
        <v>0.16643929058663029</v>
      </c>
      <c r="W879" s="2">
        <f t="shared" si="693"/>
        <v>0.26551841746248295</v>
      </c>
      <c r="X879" s="2">
        <f t="shared" si="694"/>
        <v>0.44372442019099589</v>
      </c>
      <c r="Y879" s="2">
        <f t="shared" si="695"/>
        <v>8.4924965893588E-2</v>
      </c>
      <c r="Z879" s="49">
        <v>387</v>
      </c>
      <c r="AA879" s="49">
        <v>75</v>
      </c>
      <c r="AB879" s="49">
        <v>1952</v>
      </c>
      <c r="AC879" s="49">
        <v>3114</v>
      </c>
      <c r="AD879" s="49">
        <v>5204</v>
      </c>
      <c r="AE879" s="49">
        <v>945</v>
      </c>
      <c r="AF879" s="49">
        <v>6</v>
      </c>
      <c r="AG879" s="49">
        <v>5</v>
      </c>
      <c r="AH879" s="49">
        <v>13</v>
      </c>
      <c r="AI879" s="49"/>
      <c r="AJ879" s="49"/>
      <c r="AK879" s="49"/>
      <c r="AL879" s="49">
        <v>17</v>
      </c>
      <c r="AM879" s="49"/>
      <c r="AN879" s="49">
        <v>5</v>
      </c>
      <c r="AO879" s="49">
        <v>3</v>
      </c>
      <c r="AP879" s="49">
        <v>2</v>
      </c>
      <c r="AQ879" s="56"/>
      <c r="AR879" s="56"/>
      <c r="AS879" s="56"/>
      <c r="AT879" s="56"/>
      <c r="AU879" s="54"/>
      <c r="AV879" s="54"/>
      <c r="AW879" s="54"/>
      <c r="AX879" s="54"/>
      <c r="AY879" s="54"/>
      <c r="AZ879" s="54"/>
      <c r="BA879" t="str">
        <f t="shared" si="696"/>
        <v>Lowndes CD8</v>
      </c>
      <c r="BB879" s="9"/>
      <c r="BC879" s="165">
        <v>8</v>
      </c>
      <c r="BE879">
        <v>13</v>
      </c>
      <c r="BF879" s="165">
        <v>8</v>
      </c>
      <c r="BG879" s="165">
        <v>13185</v>
      </c>
      <c r="BH879">
        <f t="shared" si="697"/>
        <v>1318508</v>
      </c>
      <c r="BJ879" t="s">
        <v>3279</v>
      </c>
    </row>
    <row r="880" spans="1:62" outlineLevel="1">
      <c r="A880" s="165" t="s">
        <v>477</v>
      </c>
      <c r="B880" s="9" t="s">
        <v>1533</v>
      </c>
      <c r="C880" s="1">
        <f t="shared" si="687"/>
        <v>8015</v>
      </c>
      <c r="D880" s="1"/>
      <c r="E880" s="1"/>
      <c r="F880" s="1"/>
      <c r="G880" s="1"/>
      <c r="H880" s="1"/>
      <c r="I880" s="1"/>
      <c r="J880" s="1"/>
      <c r="K880" s="1"/>
      <c r="L880" s="1"/>
      <c r="M880" s="7">
        <f>RANK(Z880,(Z880:AB880,AC880:AQ880))</f>
        <v>4</v>
      </c>
      <c r="N880" s="7">
        <f>RANK(AA880,(Z880:AB880,AC880:AQ880))</f>
        <v>6</v>
      </c>
      <c r="O880" s="7">
        <f>IF(AB880&gt;0,RANK(AB880,(Z880:AB880,AC880:AQ880)),0)</f>
        <v>3</v>
      </c>
      <c r="P880" s="7"/>
      <c r="Q880" s="1">
        <f t="shared" si="688"/>
        <v>593</v>
      </c>
      <c r="R880" s="2">
        <f t="shared" si="689"/>
        <v>7.3986275733000623E-2</v>
      </c>
      <c r="S880" s="2"/>
      <c r="T880" s="2">
        <f t="shared" si="690"/>
        <v>7.6356830941983783E-2</v>
      </c>
      <c r="U880" s="2">
        <f t="shared" si="691"/>
        <v>9.6069868995633193E-3</v>
      </c>
      <c r="V880" s="2">
        <f t="shared" si="692"/>
        <v>0.20823456019962569</v>
      </c>
      <c r="W880" s="2">
        <f t="shared" si="693"/>
        <v>0.27448533998752339</v>
      </c>
      <c r="X880" s="2">
        <f t="shared" si="694"/>
        <v>0.34847161572052404</v>
      </c>
      <c r="Y880" s="2">
        <f t="shared" si="695"/>
        <v>8.2844666250779797E-2</v>
      </c>
      <c r="Z880" s="49">
        <v>612</v>
      </c>
      <c r="AA880" s="49">
        <v>77</v>
      </c>
      <c r="AB880" s="49">
        <v>1669</v>
      </c>
      <c r="AC880" s="49">
        <v>2200</v>
      </c>
      <c r="AD880" s="49">
        <v>2793</v>
      </c>
      <c r="AE880" s="49">
        <v>591</v>
      </c>
      <c r="AF880" s="49">
        <v>11</v>
      </c>
      <c r="AG880" s="49">
        <v>11</v>
      </c>
      <c r="AH880" s="49">
        <v>17</v>
      </c>
      <c r="AI880" s="49"/>
      <c r="AJ880" s="49"/>
      <c r="AK880" s="49"/>
      <c r="AL880" s="49">
        <v>18</v>
      </c>
      <c r="AM880" s="49"/>
      <c r="AN880" s="49">
        <v>7</v>
      </c>
      <c r="AO880" s="49">
        <v>7</v>
      </c>
      <c r="AP880" s="49">
        <v>2</v>
      </c>
      <c r="AQ880" s="56"/>
      <c r="AR880" s="56"/>
      <c r="AS880" s="56"/>
      <c r="AT880" s="56"/>
      <c r="AU880" s="54"/>
      <c r="AV880" s="54"/>
      <c r="AW880" s="54"/>
      <c r="AX880" s="54"/>
      <c r="AY880" s="54"/>
      <c r="AZ880" s="54"/>
      <c r="BA880" t="str">
        <f t="shared" si="696"/>
        <v>Muscogee CD2</v>
      </c>
      <c r="BB880" s="9"/>
      <c r="BC880" s="165">
        <v>2</v>
      </c>
      <c r="BE880">
        <v>13</v>
      </c>
      <c r="BF880" s="165">
        <v>2</v>
      </c>
      <c r="BG880" s="165">
        <v>13215</v>
      </c>
      <c r="BH880">
        <f t="shared" si="697"/>
        <v>1321502</v>
      </c>
      <c r="BJ880" t="s">
        <v>3279</v>
      </c>
    </row>
    <row r="881" spans="1:76" outlineLevel="1">
      <c r="A881" s="165" t="s">
        <v>477</v>
      </c>
      <c r="B881" s="9" t="s">
        <v>1533</v>
      </c>
      <c r="C881" s="1">
        <f t="shared" si="687"/>
        <v>7502</v>
      </c>
      <c r="D881" s="1"/>
      <c r="E881" s="1"/>
      <c r="F881" s="1"/>
      <c r="G881" s="1"/>
      <c r="H881" s="1"/>
      <c r="I881" s="1"/>
      <c r="J881" s="1"/>
      <c r="K881" s="1"/>
      <c r="L881" s="1"/>
      <c r="M881" s="7">
        <f>RANK(Z881,(Z881:AB881,AC881:AQ881))</f>
        <v>5</v>
      </c>
      <c r="N881" s="7">
        <f>RANK(AA881,(Z881:AB881,AC881:AQ881))</f>
        <v>6</v>
      </c>
      <c r="O881" s="7">
        <f>IF(AB881&gt;0,RANK(AB881,(Z881:AB881,AC881:AQ881)),0)</f>
        <v>3</v>
      </c>
      <c r="P881" s="7"/>
      <c r="Q881" s="1">
        <f t="shared" si="688"/>
        <v>556</v>
      </c>
      <c r="R881" s="2">
        <f t="shared" si="689"/>
        <v>7.4113569714742741E-2</v>
      </c>
      <c r="S881" s="2"/>
      <c r="T881" s="2">
        <f t="shared" si="690"/>
        <v>6.6648893628365763E-2</v>
      </c>
      <c r="U881" s="2">
        <f t="shared" si="691"/>
        <v>8.3977605971740869E-3</v>
      </c>
      <c r="V881" s="2">
        <f t="shared" si="692"/>
        <v>0.23607038123167157</v>
      </c>
      <c r="W881" s="2">
        <f t="shared" si="693"/>
        <v>0.26459610770461212</v>
      </c>
      <c r="X881" s="2">
        <f t="shared" si="694"/>
        <v>0.33870967741935482</v>
      </c>
      <c r="Y881" s="2">
        <f t="shared" si="695"/>
        <v>8.5577179418821592E-2</v>
      </c>
      <c r="Z881" s="49">
        <v>500</v>
      </c>
      <c r="AA881" s="49">
        <v>63</v>
      </c>
      <c r="AB881" s="49">
        <v>1771</v>
      </c>
      <c r="AC881" s="49">
        <v>1985</v>
      </c>
      <c r="AD881" s="49">
        <v>2541</v>
      </c>
      <c r="AE881" s="49">
        <v>590</v>
      </c>
      <c r="AF881" s="49">
        <v>8</v>
      </c>
      <c r="AG881" s="49">
        <v>15</v>
      </c>
      <c r="AH881" s="49">
        <v>9</v>
      </c>
      <c r="AI881" s="49"/>
      <c r="AJ881" s="49"/>
      <c r="AK881" s="49"/>
      <c r="AL881" s="49">
        <v>13</v>
      </c>
      <c r="AM881" s="49"/>
      <c r="AN881" s="49">
        <v>1</v>
      </c>
      <c r="AO881" s="49">
        <v>5</v>
      </c>
      <c r="AP881" s="49">
        <v>1</v>
      </c>
      <c r="AQ881" s="56"/>
      <c r="AR881" s="56"/>
      <c r="AS881" s="56"/>
      <c r="AT881" s="56"/>
      <c r="AU881" s="54"/>
      <c r="AV881" s="54"/>
      <c r="AW881" s="54"/>
      <c r="AX881" s="54"/>
      <c r="AY881" s="54"/>
      <c r="AZ881" s="54"/>
      <c r="BA881" t="str">
        <f t="shared" si="696"/>
        <v>Muscogee CD3</v>
      </c>
      <c r="BB881" s="9"/>
      <c r="BC881" s="165">
        <v>3</v>
      </c>
      <c r="BE881">
        <v>13</v>
      </c>
      <c r="BF881" s="165">
        <v>3</v>
      </c>
      <c r="BG881" s="165">
        <v>13215</v>
      </c>
      <c r="BH881">
        <f t="shared" si="697"/>
        <v>1321503</v>
      </c>
      <c r="BJ881" t="s">
        <v>3279</v>
      </c>
    </row>
    <row r="882" spans="1:76" outlineLevel="1">
      <c r="A882" s="165" t="s">
        <v>2492</v>
      </c>
      <c r="B882" s="9" t="s">
        <v>1533</v>
      </c>
      <c r="C882" s="1">
        <f t="shared" si="687"/>
        <v>8009</v>
      </c>
      <c r="D882" s="1"/>
      <c r="E882" s="1"/>
      <c r="F882" s="1"/>
      <c r="G882" s="1"/>
      <c r="H882" s="1"/>
      <c r="I882" s="1"/>
      <c r="J882" s="1"/>
      <c r="K882" s="1"/>
      <c r="L882" s="1"/>
      <c r="M882" s="7">
        <f>RANK(Z882,(Z882:AB882,AC882:AQ882))</f>
        <v>5</v>
      </c>
      <c r="N882" s="7">
        <f>RANK(AA882,(Z882:AB882,AC882:AQ882))</f>
        <v>6</v>
      </c>
      <c r="O882" s="7">
        <f>IF(AB882&gt;0,RANK(AB882,(Z882:AB882,AC882:AQ882)),0)</f>
        <v>3</v>
      </c>
      <c r="P882" s="7"/>
      <c r="Q882" s="1">
        <f t="shared" si="688"/>
        <v>1438</v>
      </c>
      <c r="R882" s="2">
        <f t="shared" si="689"/>
        <v>0.17954800849044825</v>
      </c>
      <c r="S882" s="2"/>
      <c r="T882" s="2">
        <f t="shared" si="690"/>
        <v>3.1214883256336621E-2</v>
      </c>
      <c r="U882" s="2">
        <f t="shared" si="691"/>
        <v>5.3689599200898988E-3</v>
      </c>
      <c r="V882" s="2">
        <f t="shared" si="692"/>
        <v>0.18878761393432389</v>
      </c>
      <c r="W882" s="2">
        <f t="shared" si="693"/>
        <v>0.26395305281558246</v>
      </c>
      <c r="X882" s="2">
        <f t="shared" si="694"/>
        <v>0.44350106130603073</v>
      </c>
      <c r="Y882" s="2">
        <f t="shared" si="695"/>
        <v>6.7174428767636463E-2</v>
      </c>
      <c r="Z882" s="49">
        <v>250</v>
      </c>
      <c r="AA882" s="49">
        <v>43</v>
      </c>
      <c r="AB882" s="49">
        <v>1512</v>
      </c>
      <c r="AC882" s="49">
        <v>2114</v>
      </c>
      <c r="AD882" s="49">
        <v>3552</v>
      </c>
      <c r="AE882" s="49">
        <v>468</v>
      </c>
      <c r="AF882" s="49">
        <v>11</v>
      </c>
      <c r="AG882" s="49">
        <v>13</v>
      </c>
      <c r="AH882" s="49">
        <v>23</v>
      </c>
      <c r="AI882" s="49"/>
      <c r="AJ882" s="49"/>
      <c r="AK882" s="49"/>
      <c r="AL882" s="49">
        <v>12</v>
      </c>
      <c r="AM882" s="49"/>
      <c r="AN882" s="49">
        <v>5</v>
      </c>
      <c r="AO882" s="49">
        <v>6</v>
      </c>
      <c r="AP882" s="49">
        <v>0</v>
      </c>
      <c r="AQ882" s="56"/>
      <c r="AR882" s="56"/>
      <c r="AS882" s="56"/>
      <c r="AT882" s="56"/>
      <c r="AU882" s="54"/>
      <c r="AV882" s="54"/>
      <c r="AW882" s="54"/>
      <c r="AX882" s="54"/>
      <c r="AY882" s="54"/>
      <c r="AZ882" s="54"/>
      <c r="BA882" t="str">
        <f t="shared" si="696"/>
        <v>Newton CD4</v>
      </c>
      <c r="BB882" s="9"/>
      <c r="BC882" s="165">
        <v>4</v>
      </c>
      <c r="BE882">
        <v>13</v>
      </c>
      <c r="BF882" s="165">
        <v>4</v>
      </c>
      <c r="BG882" s="165">
        <v>13217</v>
      </c>
      <c r="BH882">
        <f t="shared" si="697"/>
        <v>1321704</v>
      </c>
      <c r="BJ882" t="s">
        <v>3279</v>
      </c>
    </row>
    <row r="883" spans="1:76" outlineLevel="1">
      <c r="A883" s="165" t="s">
        <v>2492</v>
      </c>
      <c r="B883" s="9" t="s">
        <v>1533</v>
      </c>
      <c r="C883" s="1">
        <f t="shared" si="687"/>
        <v>4787</v>
      </c>
      <c r="D883" s="1"/>
      <c r="E883" s="1"/>
      <c r="F883" s="1"/>
      <c r="G883" s="1"/>
      <c r="H883" s="1"/>
      <c r="I883" s="1"/>
      <c r="J883" s="1"/>
      <c r="K883" s="1"/>
      <c r="L883" s="1"/>
      <c r="M883" s="7">
        <f>RANK(Z883,(Z883:AB883,AC883:AQ883))</f>
        <v>5</v>
      </c>
      <c r="N883" s="7">
        <f>RANK(AA883,(Z883:AB883,AC883:AQ883))</f>
        <v>6</v>
      </c>
      <c r="O883" s="7">
        <f>IF(AB883&gt;0,RANK(AB883,(Z883:AB883,AC883:AQ883)),0)</f>
        <v>3</v>
      </c>
      <c r="P883" s="7"/>
      <c r="Q883" s="1">
        <f t="shared" si="688"/>
        <v>696</v>
      </c>
      <c r="R883" s="2">
        <f t="shared" si="689"/>
        <v>0.14539377480676832</v>
      </c>
      <c r="S883" s="2"/>
      <c r="T883" s="2">
        <f t="shared" si="690"/>
        <v>2.2143304783789428E-2</v>
      </c>
      <c r="U883" s="2">
        <f t="shared" si="691"/>
        <v>3.969082932943388E-3</v>
      </c>
      <c r="V883" s="2">
        <f t="shared" si="692"/>
        <v>0.19114267808648422</v>
      </c>
      <c r="W883" s="2">
        <f t="shared" si="693"/>
        <v>0.28786296218926261</v>
      </c>
      <c r="X883" s="2">
        <f t="shared" si="694"/>
        <v>0.4332567369960309</v>
      </c>
      <c r="Y883" s="2">
        <f t="shared" si="695"/>
        <v>6.1625235011489421E-2</v>
      </c>
      <c r="Z883" s="49">
        <v>106</v>
      </c>
      <c r="AA883" s="49">
        <v>19</v>
      </c>
      <c r="AB883" s="49">
        <v>915</v>
      </c>
      <c r="AC883" s="49">
        <v>1378</v>
      </c>
      <c r="AD883" s="49">
        <v>2074</v>
      </c>
      <c r="AE883" s="49">
        <v>268</v>
      </c>
      <c r="AF883" s="49">
        <v>3</v>
      </c>
      <c r="AG883" s="49">
        <v>4</v>
      </c>
      <c r="AH883" s="49">
        <v>6</v>
      </c>
      <c r="AI883" s="49"/>
      <c r="AJ883" s="49"/>
      <c r="AK883" s="49"/>
      <c r="AL883" s="49">
        <v>8</v>
      </c>
      <c r="AM883" s="49"/>
      <c r="AN883" s="49">
        <v>6</v>
      </c>
      <c r="AO883" s="49">
        <v>0</v>
      </c>
      <c r="AP883" s="49">
        <v>0</v>
      </c>
      <c r="AQ883" s="56"/>
      <c r="AR883" s="56"/>
      <c r="AS883" s="56"/>
      <c r="AT883" s="56"/>
      <c r="AU883" s="54"/>
      <c r="AV883" s="54"/>
      <c r="AW883" s="54"/>
      <c r="AX883" s="54"/>
      <c r="AY883" s="54"/>
      <c r="AZ883" s="54"/>
      <c r="BA883" t="str">
        <f t="shared" si="696"/>
        <v>Newton CD10</v>
      </c>
      <c r="BB883" s="9"/>
      <c r="BC883" s="165">
        <v>10</v>
      </c>
      <c r="BE883">
        <v>13</v>
      </c>
      <c r="BF883" s="165">
        <v>10</v>
      </c>
      <c r="BG883" s="165">
        <v>13217</v>
      </c>
      <c r="BH883">
        <f t="shared" si="697"/>
        <v>1321710</v>
      </c>
      <c r="BJ883" t="s">
        <v>3279</v>
      </c>
    </row>
    <row r="884" spans="1:76" outlineLevel="1">
      <c r="A884" s="165" t="s">
        <v>1725</v>
      </c>
      <c r="B884" s="9" t="s">
        <v>1533</v>
      </c>
      <c r="C884" s="1">
        <f t="shared" si="687"/>
        <v>4743</v>
      </c>
      <c r="D884" s="1"/>
      <c r="E884" s="1"/>
      <c r="F884" s="1"/>
      <c r="G884" s="1"/>
      <c r="H884" s="1"/>
      <c r="I884" s="1"/>
      <c r="J884" s="1"/>
      <c r="K884" s="1"/>
      <c r="L884" s="1"/>
      <c r="M884" s="7">
        <f>RANK(Z884,(Z884:AB884,AC884:AQ884))</f>
        <v>4</v>
      </c>
      <c r="N884" s="7">
        <f>RANK(AA884,(Z884:AB884,AC884:AQ884))</f>
        <v>6</v>
      </c>
      <c r="O884" s="7">
        <f>IF(AB884&gt;0,RANK(AB884,(Z884:AB884,AC884:AQ884)),0)</f>
        <v>2</v>
      </c>
      <c r="P884" s="7"/>
      <c r="Q884" s="1">
        <f t="shared" si="688"/>
        <v>1245</v>
      </c>
      <c r="R884" s="2">
        <f t="shared" si="689"/>
        <v>0.26249209361163822</v>
      </c>
      <c r="S884" s="2"/>
      <c r="T884" s="2">
        <f t="shared" si="690"/>
        <v>5.3341766814252581E-2</v>
      </c>
      <c r="U884" s="2">
        <f t="shared" si="691"/>
        <v>5.9034366434745945E-3</v>
      </c>
      <c r="V884" s="2">
        <f t="shared" si="692"/>
        <v>0.21020451191229181</v>
      </c>
      <c r="W884" s="2">
        <f t="shared" si="693"/>
        <v>0.20767446763651698</v>
      </c>
      <c r="X884" s="2">
        <f t="shared" si="694"/>
        <v>0.47269660552393</v>
      </c>
      <c r="Y884" s="2">
        <f t="shared" si="695"/>
        <v>5.0179211469533969E-2</v>
      </c>
      <c r="Z884" s="49">
        <v>253</v>
      </c>
      <c r="AA884" s="49">
        <v>28</v>
      </c>
      <c r="AB884" s="49">
        <v>997</v>
      </c>
      <c r="AC884" s="49">
        <v>985</v>
      </c>
      <c r="AD884" s="49">
        <v>2242</v>
      </c>
      <c r="AE884" s="49">
        <v>215</v>
      </c>
      <c r="AF884" s="49">
        <v>1</v>
      </c>
      <c r="AG884" s="49">
        <v>4</v>
      </c>
      <c r="AH884" s="49">
        <v>6</v>
      </c>
      <c r="AI884" s="49"/>
      <c r="AJ884" s="49"/>
      <c r="AK884" s="49"/>
      <c r="AL884" s="49">
        <v>6</v>
      </c>
      <c r="AM884" s="49"/>
      <c r="AN884" s="49">
        <v>1</v>
      </c>
      <c r="AO884" s="49">
        <v>0</v>
      </c>
      <c r="AP884" s="49">
        <v>5</v>
      </c>
      <c r="AQ884" s="56"/>
      <c r="AR884" s="56"/>
      <c r="AS884" s="56"/>
      <c r="AT884" s="56"/>
      <c r="AU884" s="54"/>
      <c r="AV884" s="54"/>
      <c r="AW884" s="54"/>
      <c r="AX884" s="54"/>
      <c r="AY884" s="54"/>
      <c r="AZ884" s="54"/>
      <c r="BA884" t="str">
        <f t="shared" si="696"/>
        <v>Pickens CD9</v>
      </c>
      <c r="BB884" s="9"/>
      <c r="BC884" s="165">
        <v>9</v>
      </c>
      <c r="BE884">
        <v>13</v>
      </c>
      <c r="BF884" s="165">
        <v>9</v>
      </c>
      <c r="BG884" s="165">
        <v>13227</v>
      </c>
      <c r="BH884">
        <f t="shared" si="697"/>
        <v>1322709</v>
      </c>
      <c r="BJ884" t="s">
        <v>3279</v>
      </c>
    </row>
    <row r="885" spans="1:76" outlineLevel="1">
      <c r="A885" s="165" t="s">
        <v>1725</v>
      </c>
      <c r="B885" s="9" t="s">
        <v>1533</v>
      </c>
      <c r="C885" s="1">
        <f t="shared" si="687"/>
        <v>2244</v>
      </c>
      <c r="D885" s="1"/>
      <c r="E885" s="1"/>
      <c r="F885" s="1"/>
      <c r="G885" s="1"/>
      <c r="H885" s="1"/>
      <c r="I885" s="1"/>
      <c r="J885" s="1"/>
      <c r="K885" s="1"/>
      <c r="L885" s="1"/>
      <c r="M885" s="7">
        <f>RANK(Z885,(Z885:AB885,AC885:AQ885))</f>
        <v>5</v>
      </c>
      <c r="N885" s="7">
        <f>RANK(AA885,(Z885:AB885,AC885:AQ885))</f>
        <v>9</v>
      </c>
      <c r="O885" s="7">
        <f>IF(AB885&gt;0,RANK(AB885,(Z885:AB885,AC885:AQ885)),0)</f>
        <v>3</v>
      </c>
      <c r="P885" s="7"/>
      <c r="Q885" s="1">
        <f t="shared" si="688"/>
        <v>533</v>
      </c>
      <c r="R885" s="2">
        <f t="shared" si="689"/>
        <v>0.2375222816399287</v>
      </c>
      <c r="S885" s="2"/>
      <c r="T885" s="2">
        <f t="shared" si="690"/>
        <v>2.3172905525846704E-2</v>
      </c>
      <c r="U885" s="2">
        <f t="shared" si="691"/>
        <v>1.7825311942959001E-3</v>
      </c>
      <c r="V885" s="2">
        <f t="shared" si="692"/>
        <v>0.1483957219251337</v>
      </c>
      <c r="W885" s="2">
        <f t="shared" si="693"/>
        <v>0.26069518716577539</v>
      </c>
      <c r="X885" s="2">
        <f t="shared" si="694"/>
        <v>0.49821746880570411</v>
      </c>
      <c r="Y885" s="2">
        <f t="shared" si="695"/>
        <v>6.7736185383244163E-2</v>
      </c>
      <c r="Z885" s="49">
        <v>52</v>
      </c>
      <c r="AA885" s="49">
        <v>4</v>
      </c>
      <c r="AB885" s="49">
        <v>333</v>
      </c>
      <c r="AC885" s="49">
        <v>585</v>
      </c>
      <c r="AD885" s="49">
        <v>1118</v>
      </c>
      <c r="AE885" s="49">
        <v>129</v>
      </c>
      <c r="AF885" s="49">
        <v>2</v>
      </c>
      <c r="AG885" s="49">
        <v>5</v>
      </c>
      <c r="AH885" s="49">
        <v>9</v>
      </c>
      <c r="AI885" s="49"/>
      <c r="AJ885" s="49"/>
      <c r="AK885" s="49"/>
      <c r="AL885" s="49">
        <v>5</v>
      </c>
      <c r="AM885" s="49"/>
      <c r="AN885" s="49">
        <v>2</v>
      </c>
      <c r="AO885" s="49">
        <v>0</v>
      </c>
      <c r="AP885" s="49">
        <v>0</v>
      </c>
      <c r="AQ885" s="56"/>
      <c r="AR885" s="56"/>
      <c r="AS885" s="56"/>
      <c r="AT885" s="56"/>
      <c r="AU885" s="54"/>
      <c r="AV885" s="54"/>
      <c r="AW885" s="54"/>
      <c r="AX885" s="54"/>
      <c r="AY885" s="54"/>
      <c r="AZ885" s="54"/>
      <c r="BA885" t="str">
        <f t="shared" si="696"/>
        <v>Pickens CD14</v>
      </c>
      <c r="BB885" s="9"/>
      <c r="BC885" s="165">
        <v>14</v>
      </c>
      <c r="BE885">
        <v>13</v>
      </c>
      <c r="BF885" s="165">
        <v>14</v>
      </c>
      <c r="BG885" s="165">
        <v>13227</v>
      </c>
      <c r="BH885">
        <f t="shared" si="697"/>
        <v>1322714</v>
      </c>
      <c r="BJ885" t="s">
        <v>3279</v>
      </c>
    </row>
    <row r="886" spans="1:76">
      <c r="A886" s="9"/>
      <c r="B886" s="9"/>
      <c r="C886" s="54"/>
      <c r="D886" s="54"/>
      <c r="E886" s="54"/>
      <c r="F886" s="54"/>
      <c r="G886" s="54"/>
      <c r="H886" s="54"/>
      <c r="I886" s="54"/>
      <c r="J886" s="54"/>
      <c r="K886" s="54"/>
      <c r="L886" s="54"/>
      <c r="M886" s="55"/>
      <c r="N886" s="54"/>
      <c r="O886" s="54"/>
      <c r="P886" s="49"/>
      <c r="Q886" s="2"/>
      <c r="R886" s="49"/>
      <c r="S886" s="54"/>
      <c r="T886" s="54"/>
      <c r="U886" s="54"/>
      <c r="V886" s="54"/>
      <c r="W886" s="49"/>
      <c r="X886" s="54"/>
      <c r="Y886" s="49"/>
      <c r="Z886" s="49"/>
      <c r="AA886" s="49"/>
      <c r="AB886" s="49"/>
      <c r="AC886" s="49"/>
      <c r="AD886" s="49"/>
      <c r="AE886" s="49"/>
      <c r="AF886" s="49"/>
      <c r="AG886" s="49"/>
      <c r="AH886" s="49"/>
      <c r="AI886" s="49"/>
      <c r="AJ886" s="49"/>
      <c r="AK886" s="49"/>
      <c r="AL886" s="49"/>
      <c r="AM886" s="49"/>
      <c r="AN886" s="49"/>
      <c r="AO886" s="49"/>
      <c r="AP886" s="49"/>
      <c r="AQ886" s="56"/>
      <c r="AR886" s="56"/>
      <c r="AS886" s="56"/>
      <c r="AT886" s="56"/>
      <c r="AU886" s="54"/>
      <c r="AV886" s="54"/>
      <c r="AW886" s="54"/>
      <c r="AX886" s="54"/>
      <c r="AY886" s="9"/>
      <c r="AZ886" s="9"/>
      <c r="BA886" s="9"/>
      <c r="BC886" s="64"/>
      <c r="BD886" s="140"/>
      <c r="BE886" s="59"/>
      <c r="BF886" s="7"/>
      <c r="BG886"/>
    </row>
    <row r="887" spans="1:76">
      <c r="A887" s="48" t="s">
        <v>677</v>
      </c>
      <c r="C887" s="2"/>
      <c r="D887" s="2"/>
      <c r="E887" s="2"/>
      <c r="F887" s="2"/>
      <c r="G887" s="2"/>
      <c r="H887" s="2"/>
      <c r="I887" s="2"/>
      <c r="J887" s="2"/>
      <c r="K887" s="2"/>
      <c r="L887" s="2"/>
      <c r="M887" s="7"/>
      <c r="N887" s="2"/>
      <c r="O887" s="2"/>
      <c r="P887" s="2"/>
      <c r="T887" s="2"/>
      <c r="U887" s="2"/>
      <c r="V887" s="2"/>
      <c r="W887" s="2"/>
      <c r="X887" s="2"/>
      <c r="Y887" s="2"/>
      <c r="AK887" s="1"/>
      <c r="AL887" s="1"/>
      <c r="AN887" s="1"/>
      <c r="AO887" s="1"/>
      <c r="AP887" s="1"/>
      <c r="AQ887" s="1"/>
      <c r="AR887" s="1"/>
      <c r="AS887" s="8"/>
      <c r="AT887" s="8"/>
      <c r="AU887" s="8"/>
      <c r="AV887" s="8"/>
      <c r="AW887" s="2"/>
      <c r="AX887" s="2"/>
      <c r="AY887" s="2"/>
      <c r="AZ887" s="2"/>
      <c r="BF887" s="99"/>
      <c r="BG887"/>
    </row>
    <row r="888" spans="1:76">
      <c r="A888" t="s">
        <v>1570</v>
      </c>
      <c r="B888" t="s">
        <v>818</v>
      </c>
      <c r="C888" s="1">
        <f>SUM(Z888:AQ888)</f>
        <v>7423</v>
      </c>
      <c r="D888" s="1"/>
      <c r="E888" s="1"/>
      <c r="F888" s="1"/>
      <c r="G888" s="1"/>
      <c r="H888" s="1"/>
      <c r="I888" s="1"/>
      <c r="J888" s="1"/>
      <c r="K888" s="1"/>
      <c r="L888" s="1"/>
      <c r="M888" s="7">
        <f>RANK(Z888,(Z888:AB888,AC888:AQ888))</f>
        <v>4</v>
      </c>
      <c r="N888" s="7">
        <f>RANK(AA888,(Z888:AB888,AC888:AQ888))</f>
        <v>6</v>
      </c>
      <c r="O888" s="7">
        <f>IF(AB888&gt;0,RANK(AB888,(Z888:AB888,AC888:AQ888)),0)</f>
        <v>3</v>
      </c>
      <c r="P888" s="7"/>
      <c r="Q888" s="1">
        <f>MAX(Z888:AG888)-LARGE(Z888:AG888,2)</f>
        <v>755</v>
      </c>
      <c r="R888" s="2">
        <f>Q888/C888</f>
        <v>0.10171089855853428</v>
      </c>
      <c r="S888" s="2"/>
      <c r="T888" s="2">
        <f t="shared" ref="T888:V889" si="698">IF($C888=0,"-",Z888/$C888)</f>
        <v>9.5109793883874444E-2</v>
      </c>
      <c r="U888" s="2">
        <f t="shared" si="698"/>
        <v>1.2124477973865014E-3</v>
      </c>
      <c r="V888" s="2">
        <f t="shared" si="698"/>
        <v>0.13754546679240198</v>
      </c>
      <c r="W888" s="2">
        <f>IF($C888=0,"-",AC888/$C888)</f>
        <v>0.32870806951367371</v>
      </c>
      <c r="X888" s="2">
        <f>IF($C888=0,"-",AD888/$C888)</f>
        <v>0.43041896807220797</v>
      </c>
      <c r="Y888" s="2">
        <f>IF(C888=0,"-",(1-T888-U888-V888-W888-X888))</f>
        <v>7.0052539404554248E-3</v>
      </c>
      <c r="Z888" s="1">
        <v>706</v>
      </c>
      <c r="AA888" s="1">
        <v>9</v>
      </c>
      <c r="AB888" s="1">
        <v>1021</v>
      </c>
      <c r="AC888" s="1">
        <v>2440</v>
      </c>
      <c r="AD888" s="1">
        <v>3195</v>
      </c>
      <c r="AE888" s="1">
        <v>52</v>
      </c>
      <c r="AK888" s="1"/>
      <c r="AL888" s="1"/>
      <c r="AN888" s="1"/>
      <c r="AO888" s="1"/>
      <c r="AP888" s="1"/>
      <c r="AQ888" s="1"/>
      <c r="AR888" s="1"/>
      <c r="AS888" s="7"/>
      <c r="AT888" s="7"/>
      <c r="AU888" s="7"/>
      <c r="AV888" s="7"/>
      <c r="AW888" s="2"/>
      <c r="AX888" s="2"/>
      <c r="AY888" s="2"/>
      <c r="AZ888" s="2"/>
      <c r="BA888" t="s">
        <v>2868</v>
      </c>
      <c r="BC888">
        <v>1</v>
      </c>
      <c r="BE888" s="97">
        <v>15</v>
      </c>
      <c r="BF888" s="99"/>
      <c r="BG888">
        <v>15003</v>
      </c>
      <c r="BH888">
        <f t="shared" si="697"/>
        <v>1500301</v>
      </c>
      <c r="BJ888" t="s">
        <v>3279</v>
      </c>
    </row>
    <row r="889" spans="1:76">
      <c r="A889" t="s">
        <v>1570</v>
      </c>
      <c r="B889" t="s">
        <v>818</v>
      </c>
      <c r="C889" s="1">
        <f>SUM(Z889:AQ889)</f>
        <v>3463</v>
      </c>
      <c r="D889" s="1"/>
      <c r="E889" s="1"/>
      <c r="F889" s="1"/>
      <c r="G889" s="1"/>
      <c r="H889" s="1"/>
      <c r="I889" s="1"/>
      <c r="J889" s="1"/>
      <c r="K889" s="1"/>
      <c r="L889" s="1"/>
      <c r="M889" s="7">
        <f>RANK(Z889,(Z889:AB889,AC889:AQ889))</f>
        <v>4</v>
      </c>
      <c r="N889" s="7">
        <f>RANK(AA889,(Z889:AB889,AC889:AQ889))</f>
        <v>6</v>
      </c>
      <c r="O889" s="7">
        <f>IF(AB889&gt;0,RANK(AB889,(Z889:AB889,AC889:AQ889)),0)</f>
        <v>3</v>
      </c>
      <c r="P889" s="7"/>
      <c r="Q889" s="1">
        <f>MAX(Z889:AG889)-LARGE(Z889:AG889,2)</f>
        <v>148</v>
      </c>
      <c r="R889" s="2">
        <f>Q889/C889</f>
        <v>4.2737510828761191E-2</v>
      </c>
      <c r="S889" s="2"/>
      <c r="T889" s="2">
        <f t="shared" si="698"/>
        <v>9.8758302050245453E-2</v>
      </c>
      <c r="U889" s="2">
        <f t="shared" si="698"/>
        <v>2.5989026855327752E-3</v>
      </c>
      <c r="V889" s="2">
        <f t="shared" si="698"/>
        <v>0.14380594859948023</v>
      </c>
      <c r="W889" s="2">
        <f>IF($C889=0,"-",AC889/$C889)</f>
        <v>0.34911926075656946</v>
      </c>
      <c r="X889" s="2">
        <f>IF($C889=0,"-",AD889/$C889)</f>
        <v>0.39185677158533067</v>
      </c>
      <c r="Y889" s="2">
        <f>IF(C889=0,"-",(1-T889-U889-V889-W889-X889))</f>
        <v>1.3860814322841364E-2</v>
      </c>
      <c r="Z889" s="1">
        <v>342</v>
      </c>
      <c r="AA889" s="1">
        <v>9</v>
      </c>
      <c r="AB889" s="1">
        <v>498</v>
      </c>
      <c r="AC889" s="1">
        <v>1209</v>
      </c>
      <c r="AD889" s="1">
        <v>1357</v>
      </c>
      <c r="AE889" s="1">
        <v>48</v>
      </c>
      <c r="AK889" s="1"/>
      <c r="AL889" s="1"/>
      <c r="AN889" s="1"/>
      <c r="AO889" s="1"/>
      <c r="AP889" s="1"/>
      <c r="AQ889" s="1"/>
      <c r="AR889" s="1"/>
      <c r="AS889" s="7"/>
      <c r="AT889" s="7"/>
      <c r="AU889" s="7"/>
      <c r="AV889" s="7"/>
      <c r="AW889" s="2"/>
      <c r="AX889" s="2"/>
      <c r="AY889" s="2"/>
      <c r="AZ889" s="2"/>
      <c r="BA889" t="s">
        <v>2313</v>
      </c>
      <c r="BC889">
        <v>2</v>
      </c>
      <c r="BE889" s="97">
        <v>15</v>
      </c>
      <c r="BF889" s="99"/>
      <c r="BG889">
        <v>15003</v>
      </c>
      <c r="BH889">
        <f t="shared" si="697"/>
        <v>1500302</v>
      </c>
      <c r="BJ889" t="s">
        <v>3279</v>
      </c>
    </row>
    <row r="890" spans="1:76">
      <c r="C890" s="2"/>
      <c r="D890" s="2"/>
      <c r="E890" s="2"/>
      <c r="F890" s="2"/>
      <c r="G890" s="2"/>
      <c r="H890" s="2"/>
      <c r="I890" s="2"/>
      <c r="J890" s="2"/>
      <c r="K890" s="2"/>
      <c r="L890" s="2"/>
      <c r="M890" s="7"/>
      <c r="N890" s="2"/>
      <c r="O890" s="2"/>
      <c r="P890" s="2"/>
      <c r="T890" s="2"/>
      <c r="U890" s="2"/>
      <c r="V890" s="2"/>
      <c r="W890" s="2"/>
      <c r="X890" s="2"/>
      <c r="Y890" s="2"/>
      <c r="AK890" s="1"/>
      <c r="AL890" s="1"/>
      <c r="AN890" s="1"/>
      <c r="AO890" s="1"/>
      <c r="AP890" s="1"/>
      <c r="AQ890" s="1"/>
      <c r="AR890" s="1"/>
      <c r="AS890" s="8"/>
      <c r="AT890" s="8"/>
      <c r="AU890" s="8"/>
      <c r="AV890" s="8"/>
      <c r="AW890" s="2"/>
      <c r="AX890" s="2"/>
      <c r="AY890" s="2"/>
      <c r="AZ890" s="2"/>
      <c r="BF890" s="99"/>
      <c r="BG890"/>
    </row>
    <row r="891" spans="1:76">
      <c r="A891" s="48" t="s">
        <v>1277</v>
      </c>
      <c r="C891" s="2"/>
      <c r="D891" s="2"/>
      <c r="E891" s="2"/>
      <c r="F891" s="2"/>
      <c r="G891" s="2"/>
      <c r="H891" s="2"/>
      <c r="I891" s="2"/>
      <c r="J891" s="2"/>
      <c r="K891" s="2"/>
      <c r="L891" s="2"/>
      <c r="M891" s="7"/>
      <c r="N891" s="2"/>
      <c r="O891" s="2"/>
      <c r="P891" s="2"/>
      <c r="T891" s="2"/>
      <c r="U891" s="2"/>
      <c r="V891" s="2"/>
      <c r="W891" s="2"/>
      <c r="X891" s="2"/>
      <c r="Y891" s="2"/>
      <c r="AK891" s="1"/>
      <c r="AL891" s="1"/>
      <c r="AN891" s="1"/>
      <c r="AO891" s="1"/>
      <c r="AP891" s="1"/>
      <c r="AQ891" s="1"/>
      <c r="AR891" s="1"/>
      <c r="AS891" s="8"/>
      <c r="AT891" s="8"/>
      <c r="AU891" s="8"/>
      <c r="AV891" s="8"/>
      <c r="AW891" s="2"/>
      <c r="AX891" s="2"/>
      <c r="AY891" s="2"/>
      <c r="AZ891" s="2"/>
      <c r="BF891" s="99"/>
      <c r="BG891"/>
    </row>
    <row r="892" spans="1:76">
      <c r="A892" t="s">
        <v>1727</v>
      </c>
      <c r="B892" t="s">
        <v>1275</v>
      </c>
      <c r="C892" s="1">
        <f>SUM(Z892:AQ892)</f>
        <v>31189</v>
      </c>
      <c r="D892" s="1"/>
      <c r="E892" s="1"/>
      <c r="F892" s="1"/>
      <c r="G892" s="1"/>
      <c r="H892" s="1"/>
      <c r="I892" s="1"/>
      <c r="J892" s="1"/>
      <c r="K892" s="1"/>
      <c r="L892" s="1"/>
      <c r="M892" s="7">
        <f>RANK(Z892,(Z892:AB892,AC892:AQ892))</f>
        <v>4</v>
      </c>
      <c r="N892" s="7">
        <f>RANK(AA892,(Z892:AB892,AC892:AQ892))</f>
        <v>7</v>
      </c>
      <c r="O892" s="7">
        <f>IF(AB892&gt;0,RANK(AB892,(Z892:AB892,AC892:AQ892)),0)</f>
        <v>3</v>
      </c>
      <c r="P892" s="7"/>
      <c r="Q892" s="1">
        <f>MAX(Z892:AG892)-LARGE(Z892:AG892,2)</f>
        <v>3933</v>
      </c>
      <c r="R892" s="2">
        <f>Q892/C892</f>
        <v>0.12610215139953188</v>
      </c>
      <c r="S892" s="2"/>
      <c r="T892" s="2">
        <f t="shared" ref="T892:V893" si="699">IF($C892=0,"-",Z892/$C892)</f>
        <v>8.3234473692648053E-2</v>
      </c>
      <c r="U892" s="2">
        <f t="shared" si="699"/>
        <v>2.661194651960627E-3</v>
      </c>
      <c r="V892" s="2">
        <f t="shared" si="699"/>
        <v>0.15415691429670716</v>
      </c>
      <c r="W892" s="2">
        <f>IF($C892=0,"-",AC892/$C892)</f>
        <v>0.43213953637500402</v>
      </c>
      <c r="X892" s="2">
        <f>IF($C892=0,"-",AD892/$C892)</f>
        <v>0.30603738497547212</v>
      </c>
      <c r="Y892" s="2">
        <f>IF(C892=0,"-",(1-T892-U892-V892-W892-X892))</f>
        <v>2.1770496008208073E-2</v>
      </c>
      <c r="Z892" s="1">
        <v>2596</v>
      </c>
      <c r="AA892" s="1">
        <v>83</v>
      </c>
      <c r="AB892" s="1">
        <v>4808</v>
      </c>
      <c r="AC892" s="1">
        <v>13478</v>
      </c>
      <c r="AD892" s="1">
        <v>9545</v>
      </c>
      <c r="AE892" s="1">
        <v>446</v>
      </c>
      <c r="AF892" s="1">
        <v>28</v>
      </c>
      <c r="AG892" s="1">
        <v>41</v>
      </c>
      <c r="AH892" s="1">
        <v>90</v>
      </c>
      <c r="AK892" s="1">
        <f>SUM(BM892:CB892)</f>
        <v>0</v>
      </c>
      <c r="AL892" s="1">
        <v>45</v>
      </c>
      <c r="AN892" s="1">
        <v>24</v>
      </c>
      <c r="AO892" s="1">
        <v>5</v>
      </c>
      <c r="AP892" s="1"/>
      <c r="AQ892" s="1"/>
      <c r="AR892" s="1"/>
      <c r="AS892" s="7"/>
      <c r="AT892" s="7"/>
      <c r="AU892" s="7"/>
      <c r="AV892" s="7"/>
      <c r="AW892" s="2"/>
      <c r="AX892" s="2"/>
      <c r="AY892" s="2"/>
      <c r="AZ892" s="2"/>
      <c r="BA892" t="s">
        <v>148</v>
      </c>
      <c r="BC892">
        <v>1</v>
      </c>
      <c r="BE892" s="97">
        <v>16</v>
      </c>
      <c r="BF892" s="99"/>
      <c r="BG892">
        <v>16001</v>
      </c>
      <c r="BH892">
        <f t="shared" si="697"/>
        <v>1600101</v>
      </c>
      <c r="BJ892" t="s">
        <v>3279</v>
      </c>
      <c r="BX892" s="1">
        <v>0</v>
      </c>
    </row>
    <row r="893" spans="1:76">
      <c r="A893" t="s">
        <v>1727</v>
      </c>
      <c r="B893" t="s">
        <v>1275</v>
      </c>
      <c r="C893" s="1">
        <f>SUM(Z893:AQ893)</f>
        <v>18856</v>
      </c>
      <c r="D893" s="1"/>
      <c r="E893" s="1"/>
      <c r="F893" s="1"/>
      <c r="G893" s="1"/>
      <c r="H893" s="1"/>
      <c r="I893" s="1"/>
      <c r="J893" s="1"/>
      <c r="K893" s="1"/>
      <c r="L893" s="1"/>
      <c r="M893" s="7">
        <f>RANK(Z893,(Z893:AB893,AC893:AQ893))</f>
        <v>4</v>
      </c>
      <c r="N893" s="7">
        <f>RANK(AA893,(Z893:AB893,AC893:AQ893))</f>
        <v>6</v>
      </c>
      <c r="O893" s="7">
        <f>IF(AB893&gt;0,RANK(AB893,(Z893:AB893,AC893:AQ893)),0)</f>
        <v>3</v>
      </c>
      <c r="P893" s="7"/>
      <c r="Q893" s="1">
        <f>MAX(Z893:AG893)-LARGE(Z893:AG893,2)</f>
        <v>1032</v>
      </c>
      <c r="R893" s="2">
        <f>Q893/C893</f>
        <v>5.4730589732711075E-2</v>
      </c>
      <c r="S893" s="2"/>
      <c r="T893" s="2">
        <f t="shared" si="699"/>
        <v>0.14372083156554943</v>
      </c>
      <c r="U893" s="2">
        <f t="shared" si="699"/>
        <v>4.7199830292745017E-3</v>
      </c>
      <c r="V893" s="2">
        <f t="shared" si="699"/>
        <v>0.17320746711921936</v>
      </c>
      <c r="W893" s="2">
        <f>IF($C893=0,"-",AC893/$C893)</f>
        <v>0.35415782774713617</v>
      </c>
      <c r="X893" s="2">
        <f>IF($C893=0,"-",AD893/$C893)</f>
        <v>0.29942723801442511</v>
      </c>
      <c r="Y893" s="2">
        <f>IF(C893=0,"-",(1-T893-U893-V893-W893-X893))</f>
        <v>2.4766652524395583E-2</v>
      </c>
      <c r="Z893" s="1">
        <v>2710</v>
      </c>
      <c r="AA893" s="1">
        <v>89</v>
      </c>
      <c r="AB893" s="1">
        <v>3266</v>
      </c>
      <c r="AC893" s="1">
        <v>6678</v>
      </c>
      <c r="AD893" s="1">
        <v>5646</v>
      </c>
      <c r="AE893" s="1">
        <v>278</v>
      </c>
      <c r="AF893" s="1">
        <v>25</v>
      </c>
      <c r="AG893" s="1">
        <v>27</v>
      </c>
      <c r="AH893" s="1">
        <v>80</v>
      </c>
      <c r="AK893" s="1">
        <f>SUM(BM893:CB893)</f>
        <v>2</v>
      </c>
      <c r="AL893" s="1">
        <v>25</v>
      </c>
      <c r="AN893" s="1">
        <v>21</v>
      </c>
      <c r="AO893" s="1">
        <v>9</v>
      </c>
      <c r="AP893" s="1"/>
      <c r="AQ893" s="1"/>
      <c r="AR893" s="1"/>
      <c r="AS893" s="7"/>
      <c r="AT893" s="7"/>
      <c r="AU893" s="7"/>
      <c r="AV893" s="7"/>
      <c r="AW893" s="2"/>
      <c r="AX893" s="2"/>
      <c r="AY893" s="2"/>
      <c r="AZ893" s="2"/>
      <c r="BA893" t="s">
        <v>378</v>
      </c>
      <c r="BC893">
        <v>2</v>
      </c>
      <c r="BE893" s="97">
        <v>16</v>
      </c>
      <c r="BF893" s="99"/>
      <c r="BG893">
        <v>16001</v>
      </c>
      <c r="BH893">
        <f t="shared" si="697"/>
        <v>1600102</v>
      </c>
      <c r="BJ893" t="s">
        <v>3279</v>
      </c>
      <c r="BX893" s="1">
        <v>2</v>
      </c>
    </row>
    <row r="894" spans="1:76">
      <c r="C894" s="2"/>
      <c r="D894" s="2"/>
      <c r="E894" s="2"/>
      <c r="F894" s="2"/>
      <c r="G894" s="2"/>
      <c r="H894" s="2"/>
      <c r="I894" s="2"/>
      <c r="J894" s="2"/>
      <c r="K894" s="2"/>
      <c r="L894" s="2"/>
      <c r="M894" s="7"/>
      <c r="N894" s="2"/>
      <c r="O894" s="2"/>
      <c r="P894" s="2"/>
      <c r="T894" s="2"/>
      <c r="U894" s="2"/>
      <c r="V894" s="2"/>
      <c r="W894" s="2"/>
      <c r="X894" s="2"/>
      <c r="Y894" s="2"/>
      <c r="AK894" s="1"/>
      <c r="AL894" s="1"/>
      <c r="AN894" s="1"/>
      <c r="AO894" s="1"/>
      <c r="AP894" s="1"/>
      <c r="AQ894" s="1"/>
      <c r="AR894" s="1"/>
      <c r="AS894" s="8"/>
      <c r="AT894" s="8"/>
      <c r="AU894" s="8"/>
      <c r="AV894" s="8"/>
      <c r="AW894" s="2"/>
      <c r="AX894" s="2"/>
      <c r="AY894" s="2"/>
      <c r="AZ894" s="2"/>
      <c r="BF894" s="99"/>
      <c r="BG894"/>
    </row>
    <row r="895" spans="1:76">
      <c r="A895" s="48" t="s">
        <v>189</v>
      </c>
      <c r="C895" s="2"/>
      <c r="D895" s="2"/>
      <c r="E895" s="2"/>
      <c r="F895" s="2"/>
      <c r="G895" s="2"/>
      <c r="H895" s="2"/>
      <c r="I895" s="2"/>
      <c r="J895" s="2"/>
      <c r="K895" s="2"/>
      <c r="L895" s="2"/>
      <c r="M895" s="7"/>
      <c r="N895" s="2"/>
      <c r="O895" s="2"/>
      <c r="P895" s="2"/>
      <c r="T895" s="2"/>
      <c r="U895" s="2"/>
      <c r="V895" s="2"/>
      <c r="W895" s="2"/>
      <c r="X895" s="2"/>
      <c r="Y895" s="2"/>
      <c r="AK895" s="1"/>
      <c r="AL895" s="1"/>
      <c r="AN895" s="1"/>
      <c r="AO895" s="1"/>
      <c r="AP895" s="1"/>
      <c r="AQ895" s="1"/>
      <c r="AR895" s="1"/>
      <c r="AS895" s="8"/>
      <c r="AT895" s="8"/>
      <c r="AU895" s="8"/>
      <c r="AV895" s="8"/>
      <c r="AW895" s="2"/>
      <c r="AX895" s="2"/>
      <c r="AY895" s="2"/>
      <c r="AZ895" s="2"/>
      <c r="BF895" s="99"/>
      <c r="BG895"/>
      <c r="BH895">
        <f t="shared" si="697"/>
        <v>0</v>
      </c>
    </row>
    <row r="896" spans="1:76" outlineLevel="1">
      <c r="A896" t="s">
        <v>2567</v>
      </c>
      <c r="C896" s="2"/>
      <c r="D896" s="2"/>
      <c r="E896" s="2"/>
      <c r="F896" s="2"/>
      <c r="G896" s="2"/>
      <c r="H896" s="2"/>
      <c r="I896" s="2"/>
      <c r="J896" s="2"/>
      <c r="K896" s="2"/>
      <c r="L896" s="2"/>
      <c r="M896" s="7"/>
      <c r="N896" s="2"/>
      <c r="O896" s="2"/>
      <c r="P896" s="2"/>
      <c r="T896" s="2"/>
      <c r="U896" s="2"/>
      <c r="V896" s="2"/>
      <c r="W896" s="2"/>
      <c r="X896" s="2"/>
      <c r="Y896" s="2"/>
      <c r="AK896" s="1"/>
      <c r="AL896" s="1"/>
      <c r="AN896" s="1"/>
      <c r="AO896" s="1"/>
      <c r="AP896" s="1"/>
      <c r="AQ896" s="1"/>
      <c r="AR896" s="1"/>
      <c r="AS896" s="8"/>
      <c r="AT896" s="8"/>
      <c r="AU896" s="8"/>
      <c r="AV896" s="8"/>
      <c r="AW896" s="2"/>
      <c r="AX896" s="2"/>
      <c r="AY896" s="2"/>
      <c r="AZ896" s="2"/>
      <c r="BF896" s="99"/>
      <c r="BG896"/>
      <c r="BH896">
        <f t="shared" si="697"/>
        <v>0</v>
      </c>
    </row>
    <row r="897" spans="1:60" outlineLevel="1">
      <c r="A897" t="s">
        <v>3272</v>
      </c>
      <c r="C897" s="2"/>
      <c r="D897" s="2"/>
      <c r="E897" s="2"/>
      <c r="F897" s="2"/>
      <c r="G897" s="2"/>
      <c r="H897" s="2"/>
      <c r="I897" s="2"/>
      <c r="J897" s="2"/>
      <c r="K897" s="2"/>
      <c r="L897" s="2"/>
      <c r="M897" s="7"/>
      <c r="N897" s="2"/>
      <c r="O897" s="2"/>
      <c r="P897" s="2"/>
      <c r="T897" s="2"/>
      <c r="U897" s="2"/>
      <c r="V897" s="2"/>
      <c r="W897" s="2"/>
      <c r="X897" s="2"/>
      <c r="Y897" s="2"/>
      <c r="AK897" s="1"/>
      <c r="AL897" s="1"/>
      <c r="AN897" s="1"/>
      <c r="AO897" s="1"/>
      <c r="AP897" s="1"/>
      <c r="AQ897" s="1"/>
      <c r="AR897" s="1"/>
      <c r="AS897" s="8"/>
      <c r="AT897" s="8"/>
      <c r="AU897" s="8"/>
      <c r="AV897" s="8"/>
      <c r="AW897" s="2"/>
      <c r="AX897" s="2"/>
      <c r="AY897" s="2"/>
      <c r="AZ897" s="2"/>
      <c r="BF897" s="99"/>
      <c r="BG897"/>
      <c r="BH897">
        <f t="shared" si="697"/>
        <v>0</v>
      </c>
    </row>
    <row r="898" spans="1:60" outlineLevel="1">
      <c r="A898" t="s">
        <v>3273</v>
      </c>
      <c r="C898" s="2"/>
      <c r="D898" s="2"/>
      <c r="E898" s="2"/>
      <c r="F898" s="2"/>
      <c r="G898" s="2"/>
      <c r="H898" s="2"/>
      <c r="I898" s="2"/>
      <c r="J898" s="2"/>
      <c r="K898" s="2"/>
      <c r="L898" s="2"/>
      <c r="M898" s="7"/>
      <c r="N898" s="2"/>
      <c r="O898" s="2"/>
      <c r="P898" s="2"/>
      <c r="T898" s="2"/>
      <c r="U898" s="2"/>
      <c r="V898" s="2"/>
      <c r="W898" s="2"/>
      <c r="X898" s="2"/>
      <c r="Y898" s="2"/>
      <c r="AK898" s="1"/>
      <c r="AL898" s="1"/>
      <c r="AN898" s="1"/>
      <c r="AO898" s="1"/>
      <c r="AP898" s="1"/>
      <c r="AQ898" s="1"/>
      <c r="AR898" s="1"/>
      <c r="AS898" s="8"/>
      <c r="AT898" s="8"/>
      <c r="AU898" s="8"/>
      <c r="AV898" s="8"/>
      <c r="AW898" s="2"/>
      <c r="AX898" s="2"/>
      <c r="AY898" s="2"/>
      <c r="AZ898" s="2"/>
      <c r="BF898" s="99"/>
      <c r="BG898"/>
      <c r="BH898">
        <f t="shared" si="697"/>
        <v>0</v>
      </c>
    </row>
    <row r="899" spans="1:60" outlineLevel="1">
      <c r="A899" t="s">
        <v>3274</v>
      </c>
      <c r="C899" s="2"/>
      <c r="D899" s="2"/>
      <c r="E899" s="2"/>
      <c r="F899" s="2"/>
      <c r="G899" s="2"/>
      <c r="H899" s="2"/>
      <c r="I899" s="2"/>
      <c r="J899" s="2"/>
      <c r="K899" s="2"/>
      <c r="L899" s="2"/>
      <c r="M899" s="7"/>
      <c r="N899" s="2"/>
      <c r="O899" s="2"/>
      <c r="P899" s="2"/>
      <c r="T899" s="2"/>
      <c r="U899" s="2"/>
      <c r="V899" s="2"/>
      <c r="W899" s="2"/>
      <c r="X899" s="2"/>
      <c r="Y899" s="2"/>
      <c r="AK899" s="1"/>
      <c r="AL899" s="1"/>
      <c r="AN899" s="1"/>
      <c r="AO899" s="1"/>
      <c r="AP899" s="1"/>
      <c r="AQ899" s="1"/>
      <c r="AR899" s="1"/>
      <c r="AS899" s="8"/>
      <c r="AT899" s="8"/>
      <c r="AU899" s="8"/>
      <c r="AV899" s="8"/>
      <c r="AW899" s="2"/>
      <c r="AX899" s="2"/>
      <c r="AY899" s="2"/>
      <c r="AZ899" s="2"/>
      <c r="BF899" s="99"/>
      <c r="BG899"/>
      <c r="BH899">
        <f t="shared" si="697"/>
        <v>0</v>
      </c>
    </row>
    <row r="900" spans="1:60" outlineLevel="1">
      <c r="A900" t="s">
        <v>2917</v>
      </c>
      <c r="C900" s="2"/>
      <c r="D900" s="2"/>
      <c r="E900" s="2"/>
      <c r="F900" s="2"/>
      <c r="G900" s="2"/>
      <c r="H900" s="2"/>
      <c r="I900" s="2"/>
      <c r="J900" s="2"/>
      <c r="K900" s="2"/>
      <c r="L900" s="2"/>
      <c r="M900" s="7"/>
      <c r="N900" s="2"/>
      <c r="O900" s="2"/>
      <c r="P900" s="2"/>
      <c r="T900" s="2"/>
      <c r="U900" s="2"/>
      <c r="V900" s="2"/>
      <c r="W900" s="2"/>
      <c r="X900" s="2"/>
      <c r="Y900" s="2"/>
      <c r="AK900" s="1"/>
      <c r="AL900" s="1"/>
      <c r="AN900" s="1"/>
      <c r="AO900" s="1"/>
      <c r="AP900" s="1"/>
      <c r="AQ900" s="1"/>
      <c r="AR900" s="1"/>
      <c r="AS900" s="8"/>
      <c r="AT900" s="8"/>
      <c r="AU900" s="8"/>
      <c r="AV900" s="8"/>
      <c r="AW900" s="2"/>
      <c r="AX900" s="2"/>
      <c r="AY900" s="2"/>
      <c r="AZ900" s="2"/>
      <c r="BF900" s="99"/>
      <c r="BG900"/>
      <c r="BH900">
        <f t="shared" si="697"/>
        <v>0</v>
      </c>
    </row>
    <row r="901" spans="1:60" outlineLevel="1">
      <c r="A901" t="s">
        <v>2698</v>
      </c>
      <c r="C901" s="2"/>
      <c r="D901" s="2"/>
      <c r="E901" s="2"/>
      <c r="F901" s="2"/>
      <c r="G901" s="2"/>
      <c r="H901" s="2"/>
      <c r="I901" s="2"/>
      <c r="J901" s="2"/>
      <c r="K901" s="2"/>
      <c r="L901" s="2"/>
      <c r="M901" s="7"/>
      <c r="N901" s="2"/>
      <c r="O901" s="2"/>
      <c r="P901" s="2"/>
      <c r="T901" s="2"/>
      <c r="U901" s="2"/>
      <c r="V901" s="2"/>
      <c r="W901" s="2"/>
      <c r="X901" s="2"/>
      <c r="Y901" s="2"/>
      <c r="AK901" s="1"/>
      <c r="AL901" s="1"/>
      <c r="AN901" s="1"/>
      <c r="AO901" s="1"/>
      <c r="AP901" s="1"/>
      <c r="AQ901" s="1"/>
      <c r="AR901" s="1"/>
      <c r="AS901" s="8"/>
      <c r="AT901" s="8"/>
      <c r="AU901" s="8"/>
      <c r="AV901" s="8"/>
      <c r="AW901" s="2"/>
      <c r="AX901" s="2"/>
      <c r="AY901" s="2"/>
      <c r="AZ901" s="2"/>
      <c r="BF901" s="99"/>
      <c r="BG901"/>
      <c r="BH901">
        <f t="shared" si="697"/>
        <v>0</v>
      </c>
    </row>
    <row r="902" spans="1:60" outlineLevel="1">
      <c r="A902" t="s">
        <v>2699</v>
      </c>
      <c r="C902" s="2"/>
      <c r="D902" s="2"/>
      <c r="E902" s="2"/>
      <c r="F902" s="2"/>
      <c r="G902" s="2"/>
      <c r="H902" s="2"/>
      <c r="I902" s="2"/>
      <c r="J902" s="2"/>
      <c r="K902" s="2"/>
      <c r="L902" s="2"/>
      <c r="M902" s="7"/>
      <c r="N902" s="2"/>
      <c r="O902" s="2"/>
      <c r="P902" s="2"/>
      <c r="T902" s="2"/>
      <c r="U902" s="2"/>
      <c r="V902" s="2"/>
      <c r="W902" s="2"/>
      <c r="X902" s="2"/>
      <c r="Y902" s="2"/>
      <c r="AK902" s="1"/>
      <c r="AL902" s="1"/>
      <c r="AN902" s="1"/>
      <c r="AO902" s="1"/>
      <c r="AP902" s="1"/>
      <c r="AQ902" s="1"/>
      <c r="AR902" s="1"/>
      <c r="AS902" s="8"/>
      <c r="AT902" s="8"/>
      <c r="AU902" s="8"/>
      <c r="AV902" s="8"/>
      <c r="AW902" s="2"/>
      <c r="AX902" s="2"/>
      <c r="AY902" s="2"/>
      <c r="AZ902" s="2"/>
      <c r="BF902" s="99"/>
      <c r="BG902"/>
      <c r="BH902">
        <f t="shared" si="697"/>
        <v>0</v>
      </c>
    </row>
    <row r="903" spans="1:60" outlineLevel="1">
      <c r="A903" t="s">
        <v>1757</v>
      </c>
      <c r="C903" s="2"/>
      <c r="D903" s="2"/>
      <c r="E903" s="2"/>
      <c r="F903" s="2"/>
      <c r="G903" s="2"/>
      <c r="H903" s="2"/>
      <c r="I903" s="2"/>
      <c r="J903" s="2"/>
      <c r="K903" s="2"/>
      <c r="L903" s="2"/>
      <c r="M903" s="7"/>
      <c r="N903" s="2"/>
      <c r="O903" s="2"/>
      <c r="P903" s="2"/>
      <c r="T903" s="2"/>
      <c r="U903" s="2"/>
      <c r="V903" s="2"/>
      <c r="W903" s="2"/>
      <c r="X903" s="2"/>
      <c r="Y903" s="2"/>
      <c r="AK903" s="1"/>
      <c r="AL903" s="1"/>
      <c r="AN903" s="1"/>
      <c r="AO903" s="1"/>
      <c r="AP903" s="1"/>
      <c r="AQ903" s="1"/>
      <c r="AR903" s="1"/>
      <c r="AS903" s="8"/>
      <c r="AT903" s="8"/>
      <c r="AU903" s="8"/>
      <c r="AV903" s="8"/>
      <c r="AW903" s="2"/>
      <c r="AX903" s="2"/>
      <c r="AY903" s="2"/>
      <c r="AZ903" s="2"/>
      <c r="BF903" s="99"/>
      <c r="BG903"/>
      <c r="BH903">
        <f t="shared" si="697"/>
        <v>0</v>
      </c>
    </row>
    <row r="904" spans="1:60" outlineLevel="1">
      <c r="A904" t="s">
        <v>1524</v>
      </c>
      <c r="C904" s="2"/>
      <c r="D904" s="2"/>
      <c r="E904" s="2"/>
      <c r="F904" s="2"/>
      <c r="G904" s="2"/>
      <c r="H904" s="2"/>
      <c r="I904" s="2"/>
      <c r="J904" s="2"/>
      <c r="K904" s="2"/>
      <c r="L904" s="2"/>
      <c r="M904" s="7"/>
      <c r="N904" s="2"/>
      <c r="O904" s="2"/>
      <c r="P904" s="2"/>
      <c r="T904" s="2"/>
      <c r="U904" s="2"/>
      <c r="V904" s="2"/>
      <c r="W904" s="2"/>
      <c r="X904" s="2"/>
      <c r="Y904" s="2"/>
      <c r="AK904" s="1"/>
      <c r="AL904" s="1"/>
      <c r="AN904" s="1"/>
      <c r="AO904" s="1"/>
      <c r="AP904" s="1"/>
      <c r="AQ904" s="1"/>
      <c r="AR904" s="1"/>
      <c r="AS904" s="8"/>
      <c r="AT904" s="8"/>
      <c r="AU904" s="8"/>
      <c r="AV904" s="8"/>
      <c r="AW904" s="2"/>
      <c r="AX904" s="2"/>
      <c r="AY904" s="2"/>
      <c r="AZ904" s="2"/>
      <c r="BF904" s="99"/>
      <c r="BG904"/>
      <c r="BH904">
        <f t="shared" si="697"/>
        <v>0</v>
      </c>
    </row>
    <row r="905" spans="1:60" outlineLevel="1">
      <c r="A905" t="s">
        <v>3073</v>
      </c>
      <c r="C905" s="2"/>
      <c r="D905" s="2"/>
      <c r="E905" s="2"/>
      <c r="F905" s="2"/>
      <c r="G905" s="2"/>
      <c r="H905" s="2"/>
      <c r="I905" s="2"/>
      <c r="J905" s="2"/>
      <c r="K905" s="2"/>
      <c r="L905" s="2"/>
      <c r="M905" s="7"/>
      <c r="N905" s="2"/>
      <c r="O905" s="2"/>
      <c r="P905" s="2"/>
      <c r="T905" s="2"/>
      <c r="U905" s="2"/>
      <c r="V905" s="2"/>
      <c r="W905" s="2"/>
      <c r="X905" s="2"/>
      <c r="Y905" s="2"/>
      <c r="AK905" s="1"/>
      <c r="AL905" s="1"/>
      <c r="AN905" s="1"/>
      <c r="AO905" s="1"/>
      <c r="AP905" s="1"/>
      <c r="AQ905" s="1"/>
      <c r="AR905" s="1"/>
      <c r="AS905" s="8"/>
      <c r="AT905" s="8"/>
      <c r="AU905" s="8"/>
      <c r="AV905" s="8"/>
      <c r="AW905" s="2"/>
      <c r="AX905" s="2"/>
      <c r="AY905" s="2"/>
      <c r="AZ905" s="2"/>
      <c r="BF905" s="99"/>
      <c r="BG905"/>
      <c r="BH905">
        <f t="shared" si="697"/>
        <v>0</v>
      </c>
    </row>
    <row r="906" spans="1:60" outlineLevel="1">
      <c r="A906" t="s">
        <v>3155</v>
      </c>
      <c r="C906" s="2"/>
      <c r="D906" s="2"/>
      <c r="E906" s="2"/>
      <c r="F906" s="2"/>
      <c r="G906" s="2"/>
      <c r="H906" s="2"/>
      <c r="I906" s="2"/>
      <c r="J906" s="2"/>
      <c r="K906" s="2"/>
      <c r="L906" s="2"/>
      <c r="M906" s="7"/>
      <c r="N906" s="2"/>
      <c r="O906" s="2"/>
      <c r="P906" s="2"/>
      <c r="T906" s="2"/>
      <c r="U906" s="2"/>
      <c r="V906" s="2"/>
      <c r="W906" s="2"/>
      <c r="X906" s="2"/>
      <c r="Y906" s="2"/>
      <c r="AK906" s="1"/>
      <c r="AL906" s="1"/>
      <c r="AN906" s="1"/>
      <c r="AO906" s="1"/>
      <c r="AP906" s="1"/>
      <c r="AQ906" s="1"/>
      <c r="AR906" s="1"/>
      <c r="AS906" s="8"/>
      <c r="AT906" s="8"/>
      <c r="AU906" s="8"/>
      <c r="AV906" s="8"/>
      <c r="AW906" s="2"/>
      <c r="AX906" s="2"/>
      <c r="AY906" s="2"/>
      <c r="AZ906" s="2"/>
      <c r="BF906" s="99"/>
      <c r="BG906"/>
      <c r="BH906">
        <f t="shared" si="697"/>
        <v>0</v>
      </c>
    </row>
    <row r="907" spans="1:60" outlineLevel="1">
      <c r="C907" s="2"/>
      <c r="D907" s="2"/>
      <c r="E907" s="2"/>
      <c r="F907" s="2"/>
      <c r="G907" s="2"/>
      <c r="H907" s="2"/>
      <c r="I907" s="2"/>
      <c r="J907" s="2"/>
      <c r="K907" s="2"/>
      <c r="L907" s="2"/>
      <c r="M907" s="7"/>
      <c r="N907" s="2"/>
      <c r="O907" s="2"/>
      <c r="P907" s="2"/>
      <c r="T907" s="2"/>
      <c r="U907" s="2"/>
      <c r="V907" s="2"/>
      <c r="W907" s="2"/>
      <c r="X907" s="2"/>
      <c r="Y907" s="2"/>
      <c r="AK907" s="1"/>
      <c r="AL907" s="1"/>
      <c r="AN907" s="1"/>
      <c r="AO907" s="1"/>
      <c r="AP907" s="1"/>
      <c r="AQ907" s="1"/>
      <c r="AR907" s="1"/>
      <c r="AS907" s="8"/>
      <c r="AT907" s="8"/>
      <c r="AU907" s="8"/>
      <c r="AV907" s="8"/>
      <c r="AW907" s="2"/>
      <c r="AX907" s="2"/>
      <c r="AY907" s="2"/>
      <c r="AZ907" s="2"/>
      <c r="BF907" s="99"/>
      <c r="BG907"/>
      <c r="BH907">
        <f t="shared" si="697"/>
        <v>0</v>
      </c>
    </row>
    <row r="908" spans="1:60" outlineLevel="1">
      <c r="A908" t="s">
        <v>3176</v>
      </c>
      <c r="C908" s="2"/>
      <c r="D908" s="2"/>
      <c r="E908" s="2"/>
      <c r="F908" s="2"/>
      <c r="G908" s="2"/>
      <c r="H908" s="2"/>
      <c r="I908" s="2"/>
      <c r="J908" s="2"/>
      <c r="K908" s="2"/>
      <c r="L908" s="2"/>
      <c r="M908" s="7"/>
      <c r="N908" s="2"/>
      <c r="O908" s="2"/>
      <c r="P908" s="2"/>
      <c r="T908" s="2"/>
      <c r="U908" s="2"/>
      <c r="V908" s="2"/>
      <c r="W908" s="2"/>
      <c r="X908" s="2"/>
      <c r="Y908" s="2"/>
      <c r="AK908" s="1"/>
      <c r="AL908" s="1"/>
      <c r="AN908" s="1"/>
      <c r="AO908" s="1"/>
      <c r="AP908" s="1"/>
      <c r="AQ908" s="1"/>
      <c r="AR908" s="1"/>
      <c r="AS908" s="8"/>
      <c r="AT908" s="8"/>
      <c r="AU908" s="8"/>
      <c r="AV908" s="8"/>
      <c r="AW908" s="2"/>
      <c r="AX908" s="2"/>
      <c r="AY908" s="2"/>
      <c r="AZ908" s="2"/>
      <c r="BF908" s="99"/>
      <c r="BG908"/>
      <c r="BH908">
        <f t="shared" si="697"/>
        <v>0</v>
      </c>
    </row>
    <row r="909" spans="1:60" outlineLevel="1">
      <c r="A909" t="s">
        <v>3177</v>
      </c>
      <c r="C909" s="2"/>
      <c r="D909" s="2"/>
      <c r="E909" s="2"/>
      <c r="F909" s="2"/>
      <c r="G909" s="2"/>
      <c r="H909" s="2"/>
      <c r="I909" s="2"/>
      <c r="J909" s="2"/>
      <c r="K909" s="2"/>
      <c r="L909" s="2"/>
      <c r="M909" s="7"/>
      <c r="N909" s="2"/>
      <c r="O909" s="2"/>
      <c r="P909" s="2"/>
      <c r="T909" s="2"/>
      <c r="U909" s="2"/>
      <c r="V909" s="2"/>
      <c r="W909" s="2"/>
      <c r="X909" s="2"/>
      <c r="Y909" s="2"/>
      <c r="AK909" s="1"/>
      <c r="AL909" s="1"/>
      <c r="AN909" s="1"/>
      <c r="AO909" s="1"/>
      <c r="AP909" s="1"/>
      <c r="AQ909" s="1"/>
      <c r="AR909" s="1"/>
      <c r="AS909" s="8"/>
      <c r="AT909" s="8"/>
      <c r="AU909" s="8"/>
      <c r="AV909" s="8"/>
      <c r="AW909" s="2"/>
      <c r="AX909" s="2"/>
      <c r="AY909" s="2"/>
      <c r="AZ909" s="2"/>
      <c r="BF909" s="99"/>
      <c r="BG909"/>
      <c r="BH909">
        <f t="shared" si="697"/>
        <v>0</v>
      </c>
    </row>
    <row r="910" spans="1:60" outlineLevel="1">
      <c r="A910" t="s">
        <v>3178</v>
      </c>
      <c r="C910" s="2"/>
      <c r="D910" s="2"/>
      <c r="E910" s="2"/>
      <c r="F910" s="2"/>
      <c r="G910" s="2"/>
      <c r="H910" s="2"/>
      <c r="I910" s="2"/>
      <c r="J910" s="2"/>
      <c r="K910" s="2"/>
      <c r="L910" s="2"/>
      <c r="M910" s="7"/>
      <c r="N910" s="2"/>
      <c r="O910" s="2"/>
      <c r="P910" s="2"/>
      <c r="T910" s="2"/>
      <c r="U910" s="2"/>
      <c r="V910" s="2"/>
      <c r="W910" s="2"/>
      <c r="X910" s="2"/>
      <c r="Y910" s="2"/>
      <c r="AK910" s="1"/>
      <c r="AL910" s="1"/>
      <c r="AN910" s="1"/>
      <c r="AO910" s="1"/>
      <c r="AP910" s="1"/>
      <c r="AQ910" s="1"/>
      <c r="AR910" s="1"/>
      <c r="AS910" s="8"/>
      <c r="AT910" s="8"/>
      <c r="AU910" s="8"/>
      <c r="AV910" s="8"/>
      <c r="AW910" s="2"/>
      <c r="AX910" s="2"/>
      <c r="AY910" s="2"/>
      <c r="AZ910" s="2"/>
      <c r="BF910" s="99"/>
      <c r="BG910"/>
      <c r="BH910">
        <f t="shared" si="697"/>
        <v>0</v>
      </c>
    </row>
    <row r="911" spans="1:60" outlineLevel="1">
      <c r="A911" t="s">
        <v>2599</v>
      </c>
      <c r="C911" s="2"/>
      <c r="D911" s="2"/>
      <c r="E911" s="2"/>
      <c r="F911" s="2"/>
      <c r="G911" s="2"/>
      <c r="H911" s="2"/>
      <c r="I911" s="2"/>
      <c r="J911" s="2"/>
      <c r="K911" s="2"/>
      <c r="L911" s="2"/>
      <c r="M911" s="7"/>
      <c r="N911" s="2"/>
      <c r="O911" s="2"/>
      <c r="P911" s="2"/>
      <c r="T911" s="2"/>
      <c r="U911" s="2"/>
      <c r="V911" s="2"/>
      <c r="W911" s="2"/>
      <c r="X911" s="2"/>
      <c r="Y911" s="2"/>
      <c r="AK911" s="1"/>
      <c r="AL911" s="1"/>
      <c r="AN911" s="1"/>
      <c r="AO911" s="1"/>
      <c r="AP911" s="1"/>
      <c r="AQ911" s="1"/>
      <c r="AR911" s="1"/>
      <c r="AS911" s="8"/>
      <c r="AT911" s="8"/>
      <c r="AU911" s="8"/>
      <c r="AV911" s="8"/>
      <c r="AW911" s="2"/>
      <c r="AX911" s="2"/>
      <c r="AY911" s="2"/>
      <c r="AZ911" s="2"/>
      <c r="BF911" s="99"/>
      <c r="BG911"/>
      <c r="BH911">
        <f t="shared" si="697"/>
        <v>0</v>
      </c>
    </row>
    <row r="912" spans="1:60" outlineLevel="1">
      <c r="A912" t="s">
        <v>3017</v>
      </c>
      <c r="C912" s="2"/>
      <c r="D912" s="2"/>
      <c r="E912" s="2"/>
      <c r="F912" s="2"/>
      <c r="G912" s="2"/>
      <c r="H912" s="2"/>
      <c r="I912" s="2"/>
      <c r="J912" s="2"/>
      <c r="K912" s="2"/>
      <c r="L912" s="2"/>
      <c r="M912" s="7"/>
      <c r="N912" s="2"/>
      <c r="O912" s="2"/>
      <c r="P912" s="2"/>
      <c r="T912" s="2"/>
      <c r="U912" s="2"/>
      <c r="V912" s="2"/>
      <c r="W912" s="2"/>
      <c r="X912" s="2"/>
      <c r="Y912" s="2"/>
      <c r="AK912" s="1"/>
      <c r="AL912" s="1"/>
      <c r="AN912" s="1"/>
      <c r="AO912" s="1"/>
      <c r="AP912" s="1"/>
      <c r="AQ912" s="1"/>
      <c r="AR912" s="1"/>
      <c r="AS912" s="8"/>
      <c r="AT912" s="8"/>
      <c r="AU912" s="8"/>
      <c r="AV912" s="8"/>
      <c r="AW912" s="2"/>
      <c r="AX912" s="2"/>
      <c r="AY912" s="2"/>
      <c r="AZ912" s="2"/>
      <c r="BF912" s="99"/>
      <c r="BG912"/>
      <c r="BH912">
        <f t="shared" si="697"/>
        <v>0</v>
      </c>
    </row>
    <row r="913" spans="1:62" outlineLevel="1">
      <c r="A913" t="s">
        <v>3018</v>
      </c>
      <c r="C913" s="2"/>
      <c r="D913" s="2"/>
      <c r="E913" s="2"/>
      <c r="F913" s="2"/>
      <c r="G913" s="2"/>
      <c r="H913" s="2"/>
      <c r="I913" s="2"/>
      <c r="J913" s="2"/>
      <c r="K913" s="2"/>
      <c r="L913" s="2"/>
      <c r="M913" s="7"/>
      <c r="N913" s="2"/>
      <c r="O913" s="2"/>
      <c r="P913" s="2"/>
      <c r="T913" s="2"/>
      <c r="U913" s="2"/>
      <c r="V913" s="2"/>
      <c r="W913" s="2"/>
      <c r="X913" s="2"/>
      <c r="Y913" s="2"/>
      <c r="AK913" s="1"/>
      <c r="AL913" s="1"/>
      <c r="AN913" s="1"/>
      <c r="AO913" s="1"/>
      <c r="AP913" s="1"/>
      <c r="AQ913" s="1"/>
      <c r="AR913" s="1"/>
      <c r="AS913" s="8"/>
      <c r="AT913" s="8"/>
      <c r="AU913" s="8"/>
      <c r="AV913" s="8"/>
      <c r="AW913" s="2"/>
      <c r="AX913" s="2"/>
      <c r="AY913" s="2"/>
      <c r="AZ913" s="2"/>
      <c r="BF913" s="99"/>
      <c r="BG913"/>
      <c r="BH913">
        <f t="shared" si="697"/>
        <v>0</v>
      </c>
    </row>
    <row r="914" spans="1:62" outlineLevel="1">
      <c r="A914" t="s">
        <v>3019</v>
      </c>
      <c r="C914" s="2"/>
      <c r="D914" s="2"/>
      <c r="E914" s="2"/>
      <c r="F914" s="2"/>
      <c r="G914" s="2"/>
      <c r="H914" s="2"/>
      <c r="I914" s="2"/>
      <c r="J914" s="2"/>
      <c r="K914" s="2"/>
      <c r="L914" s="2"/>
      <c r="M914" s="7"/>
      <c r="N914" s="2"/>
      <c r="O914" s="2"/>
      <c r="P914" s="2"/>
      <c r="T914" s="2"/>
      <c r="U914" s="2"/>
      <c r="V914" s="2"/>
      <c r="W914" s="2"/>
      <c r="X914" s="2"/>
      <c r="Y914" s="2"/>
      <c r="AK914" s="1"/>
      <c r="AL914" s="1"/>
      <c r="AN914" s="1"/>
      <c r="AO914" s="1"/>
      <c r="AP914" s="1"/>
      <c r="AQ914" s="1"/>
      <c r="AR914" s="1"/>
      <c r="AS914" s="8"/>
      <c r="AT914" s="8"/>
      <c r="AU914" s="8"/>
      <c r="AV914" s="8"/>
      <c r="AW914" s="2"/>
      <c r="AX914" s="2"/>
      <c r="AY914" s="2"/>
      <c r="AZ914" s="2"/>
      <c r="BF914" s="99"/>
      <c r="BG914"/>
      <c r="BH914">
        <f t="shared" si="697"/>
        <v>0</v>
      </c>
    </row>
    <row r="915" spans="1:62" outlineLevel="1">
      <c r="A915" t="s">
        <v>2785</v>
      </c>
      <c r="C915" s="2"/>
      <c r="D915" s="2"/>
      <c r="E915" s="2"/>
      <c r="F915" s="2"/>
      <c r="G915" s="2"/>
      <c r="H915" s="2"/>
      <c r="I915" s="2"/>
      <c r="J915" s="2"/>
      <c r="K915" s="2"/>
      <c r="L915" s="2"/>
      <c r="M915" s="7"/>
      <c r="N915" s="2"/>
      <c r="O915" s="2"/>
      <c r="P915" s="2"/>
      <c r="T915" s="2"/>
      <c r="U915" s="2"/>
      <c r="V915" s="2"/>
      <c r="W915" s="2"/>
      <c r="X915" s="2"/>
      <c r="Y915" s="2"/>
      <c r="AK915" s="1"/>
      <c r="AL915" s="1"/>
      <c r="AN915" s="1"/>
      <c r="AO915" s="1"/>
      <c r="AP915" s="1"/>
      <c r="AQ915" s="1"/>
      <c r="AR915" s="1"/>
      <c r="AS915" s="8"/>
      <c r="AT915" s="8"/>
      <c r="AU915" s="8"/>
      <c r="AV915" s="8"/>
      <c r="AW915" s="2"/>
      <c r="AX915" s="2"/>
      <c r="AY915" s="2"/>
      <c r="AZ915" s="2"/>
      <c r="BF915" s="99"/>
      <c r="BG915"/>
      <c r="BH915">
        <f t="shared" si="697"/>
        <v>0</v>
      </c>
    </row>
    <row r="916" spans="1:62">
      <c r="C916" s="2"/>
      <c r="D916" s="2"/>
      <c r="E916" s="2"/>
      <c r="F916" s="2"/>
      <c r="G916" s="2"/>
      <c r="H916" s="2"/>
      <c r="I916" s="2"/>
      <c r="J916" s="2"/>
      <c r="K916" s="2"/>
      <c r="L916" s="2"/>
      <c r="M916" s="7"/>
      <c r="N916" s="2"/>
      <c r="O916" s="2"/>
      <c r="P916" s="2"/>
      <c r="T916" s="2"/>
      <c r="U916" s="2"/>
      <c r="V916" s="2"/>
      <c r="W916" s="2"/>
      <c r="X916" s="2"/>
      <c r="Y916" s="2"/>
      <c r="AK916" s="1"/>
      <c r="AL916" s="1"/>
      <c r="AN916" s="1"/>
      <c r="AO916" s="1"/>
      <c r="AP916" s="1"/>
      <c r="AQ916" s="1"/>
      <c r="AR916" s="1"/>
      <c r="AS916" s="8"/>
      <c r="AT916" s="8"/>
      <c r="AU916" s="8"/>
      <c r="AV916" s="8"/>
      <c r="AW916" s="2"/>
      <c r="AX916" s="2"/>
      <c r="AY916" s="2"/>
      <c r="AZ916" s="2"/>
      <c r="BF916" s="99"/>
      <c r="BG916"/>
    </row>
    <row r="917" spans="1:62">
      <c r="A917" s="226" t="s">
        <v>1198</v>
      </c>
      <c r="B917" t="s">
        <v>191</v>
      </c>
      <c r="C917" s="1">
        <f t="shared" ref="C917:C973" si="700">SUM(Z917:AQ917)</f>
        <v>773</v>
      </c>
      <c r="D917" s="1"/>
      <c r="E917" s="1"/>
      <c r="F917" s="1"/>
      <c r="G917" s="1"/>
      <c r="H917" s="1"/>
      <c r="I917" s="1"/>
      <c r="J917" s="1"/>
      <c r="K917" s="1"/>
      <c r="L917" s="1"/>
      <c r="M917" s="7">
        <f>RANK(Z917,(Z917:AB917,AC917:AQ917))</f>
        <v>3</v>
      </c>
      <c r="N917" s="7">
        <f>RANK(AA917,(Z917:AB917,AC917:AQ917))</f>
        <v>5</v>
      </c>
      <c r="O917" s="7">
        <f>IF(AB917&gt;0,RANK(AB917,(Z917:AB917,AC917:AQ917)),0)</f>
        <v>4</v>
      </c>
      <c r="P917" s="7"/>
      <c r="Q917" s="1">
        <f t="shared" ref="Q917:Q948" si="701">MAX(Z917:AG917)-LARGE(Z917:AG917,2)</f>
        <v>49</v>
      </c>
      <c r="R917" s="2">
        <f t="shared" ref="R917:R948" si="702">Q917/C917</f>
        <v>6.3389391979301421E-2</v>
      </c>
      <c r="S917" s="2"/>
      <c r="T917" s="2">
        <f t="shared" ref="T917:T973" si="703">IF($C917=0,"-",Z917/$C917)</f>
        <v>8.6675291073738683E-2</v>
      </c>
      <c r="U917" s="2">
        <f t="shared" ref="U917:U973" si="704">IF($C917=0,"-",AA917/$C917)</f>
        <v>9.0556274256144882E-3</v>
      </c>
      <c r="V917" s="2">
        <f t="shared" ref="V917:V973" si="705">IF($C917=0,"-",AB917/$C917)</f>
        <v>5.3040103492884863E-2</v>
      </c>
      <c r="W917" s="2">
        <f t="shared" ref="W917:W973" si="706">IF($C917=0,"-",AC917/$C917)</f>
        <v>0.38421733505821476</v>
      </c>
      <c r="X917" s="2">
        <f t="shared" ref="X917:X973" si="707">IF($C917=0,"-",AD917/$C917)</f>
        <v>0.44760672703751619</v>
      </c>
      <c r="Y917" s="2">
        <f t="shared" ref="Y917:Y973" si="708">IF(C917=0,"-",(1-T917-U917-V917-W917-X917))</f>
        <v>1.9404915912030918E-2</v>
      </c>
      <c r="Z917" s="1">
        <v>67</v>
      </c>
      <c r="AA917" s="1">
        <v>7</v>
      </c>
      <c r="AB917" s="1">
        <v>41</v>
      </c>
      <c r="AC917" s="1">
        <v>297</v>
      </c>
      <c r="AD917" s="1">
        <v>346</v>
      </c>
      <c r="AE917" s="1">
        <v>7</v>
      </c>
      <c r="AF917" s="1">
        <v>1</v>
      </c>
      <c r="AG917" s="1">
        <v>1</v>
      </c>
      <c r="AH917" s="1">
        <v>2</v>
      </c>
      <c r="AJ917" s="1">
        <v>1</v>
      </c>
      <c r="AK917" s="1"/>
      <c r="AL917" s="1">
        <v>3</v>
      </c>
      <c r="AN917" s="1">
        <v>0</v>
      </c>
      <c r="AO917" s="1"/>
      <c r="AP917" s="1"/>
      <c r="AQ917" s="1"/>
      <c r="AR917" s="1"/>
      <c r="AS917" s="8"/>
      <c r="AT917" s="8"/>
      <c r="AU917" s="8"/>
      <c r="AV917" s="8"/>
      <c r="AW917" s="2"/>
      <c r="AX917" s="2"/>
      <c r="AY917" s="2"/>
      <c r="AZ917" s="2"/>
      <c r="BA917" t="str">
        <f>A917&amp;" "&amp;"CD"&amp;BC917</f>
        <v>Bond CD13</v>
      </c>
      <c r="BC917" s="226">
        <v>13</v>
      </c>
      <c r="BE917" s="97">
        <v>17</v>
      </c>
      <c r="BF917" s="99"/>
      <c r="BG917" s="179">
        <v>17005</v>
      </c>
      <c r="BH917">
        <f t="shared" si="697"/>
        <v>1700513</v>
      </c>
      <c r="BJ917" t="s">
        <v>3279</v>
      </c>
    </row>
    <row r="918" spans="1:62">
      <c r="A918" s="226" t="s">
        <v>1198</v>
      </c>
      <c r="B918" t="s">
        <v>191</v>
      </c>
      <c r="C918" s="1">
        <f t="shared" si="700"/>
        <v>1908</v>
      </c>
      <c r="D918" s="1"/>
      <c r="E918" s="1"/>
      <c r="F918" s="1"/>
      <c r="G918" s="1"/>
      <c r="H918" s="1"/>
      <c r="I918" s="1"/>
      <c r="J918" s="1"/>
      <c r="K918" s="1"/>
      <c r="L918" s="1"/>
      <c r="M918" s="7">
        <f>RANK(Z918,(Z918:AB918,AC918:AQ918))</f>
        <v>3</v>
      </c>
      <c r="N918" s="7">
        <f>RANK(AA918,(Z918:AB918,AC918:AQ918))</f>
        <v>6</v>
      </c>
      <c r="O918" s="7">
        <f>IF(AB918&gt;0,RANK(AB918,(Z918:AB918,AC918:AQ918)),0)</f>
        <v>4</v>
      </c>
      <c r="P918" s="7"/>
      <c r="Q918" s="1">
        <f t="shared" si="701"/>
        <v>18</v>
      </c>
      <c r="R918" s="2">
        <f t="shared" si="702"/>
        <v>9.433962264150943E-3</v>
      </c>
      <c r="S918" s="2"/>
      <c r="T918" s="2">
        <f t="shared" si="703"/>
        <v>0.1069182389937107</v>
      </c>
      <c r="U918" s="2">
        <f t="shared" si="704"/>
        <v>5.7651991614255764E-3</v>
      </c>
      <c r="V918" s="2">
        <f t="shared" si="705"/>
        <v>8.0188679245283015E-2</v>
      </c>
      <c r="W918" s="2">
        <f t="shared" si="706"/>
        <v>0.3867924528301887</v>
      </c>
      <c r="X918" s="2">
        <f t="shared" si="707"/>
        <v>0.39622641509433965</v>
      </c>
      <c r="Y918" s="2">
        <f t="shared" si="708"/>
        <v>2.4109014675052332E-2</v>
      </c>
      <c r="Z918" s="1">
        <v>204</v>
      </c>
      <c r="AA918" s="1">
        <v>11</v>
      </c>
      <c r="AB918" s="1">
        <v>153</v>
      </c>
      <c r="AC918" s="1">
        <v>738</v>
      </c>
      <c r="AD918" s="1">
        <v>756</v>
      </c>
      <c r="AE918" s="1">
        <v>23</v>
      </c>
      <c r="AF918" s="1">
        <v>1</v>
      </c>
      <c r="AG918" s="1">
        <v>5</v>
      </c>
      <c r="AH918" s="1">
        <v>8</v>
      </c>
      <c r="AJ918" s="1">
        <v>2</v>
      </c>
      <c r="AK918" s="1"/>
      <c r="AL918" s="1">
        <v>7</v>
      </c>
      <c r="AN918" s="1">
        <v>0</v>
      </c>
      <c r="AO918" s="1"/>
      <c r="AP918" s="1"/>
      <c r="AQ918" s="1"/>
      <c r="AR918" s="1"/>
      <c r="AS918" s="8"/>
      <c r="AT918" s="8"/>
      <c r="AU918" s="8"/>
      <c r="AV918" s="8"/>
      <c r="AW918" s="2"/>
      <c r="AX918" s="2"/>
      <c r="AY918" s="2"/>
      <c r="AZ918" s="2"/>
      <c r="BA918" t="str">
        <f>A918&amp;" "&amp;"CD"&amp;BC918</f>
        <v>Bond CD15</v>
      </c>
      <c r="BC918" s="226">
        <v>15</v>
      </c>
      <c r="BE918" s="97">
        <v>17</v>
      </c>
      <c r="BF918" s="99"/>
      <c r="BG918" s="179">
        <v>17005</v>
      </c>
      <c r="BH918">
        <f t="shared" si="697"/>
        <v>1700515</v>
      </c>
      <c r="BJ918" t="s">
        <v>3279</v>
      </c>
    </row>
    <row r="919" spans="1:62">
      <c r="A919" s="226" t="s">
        <v>3242</v>
      </c>
      <c r="B919" t="s">
        <v>191</v>
      </c>
      <c r="C919" s="1">
        <f t="shared" si="700"/>
        <v>0</v>
      </c>
      <c r="D919" s="1"/>
      <c r="E919" s="1"/>
      <c r="F919" s="1"/>
      <c r="G919" s="1"/>
      <c r="H919" s="1"/>
      <c r="I919" s="1"/>
      <c r="J919" s="1"/>
      <c r="K919" s="1"/>
      <c r="L919" s="1"/>
      <c r="M919" s="7" t="e">
        <f>RANK(Z919,(Z919:AB919,AC919:AQ919))</f>
        <v>#N/A</v>
      </c>
      <c r="N919" s="7" t="e">
        <f>RANK(AA919,(Z919:AB919,AC919:AQ919))</f>
        <v>#N/A</v>
      </c>
      <c r="O919" s="7">
        <f>IF(AB919&gt;0,RANK(AB919,(Z919:AB919,AC919:AQ919)),0)</f>
        <v>0</v>
      </c>
      <c r="P919" s="7"/>
      <c r="Q919" s="1" t="e">
        <f t="shared" si="701"/>
        <v>#NUM!</v>
      </c>
      <c r="R919" s="2" t="e">
        <f t="shared" si="702"/>
        <v>#NUM!</v>
      </c>
      <c r="S919" s="2"/>
      <c r="T919" s="2" t="str">
        <f t="shared" si="703"/>
        <v>-</v>
      </c>
      <c r="U919" s="2" t="str">
        <f t="shared" si="704"/>
        <v>-</v>
      </c>
      <c r="V919" s="2" t="str">
        <f t="shared" si="705"/>
        <v>-</v>
      </c>
      <c r="W919" s="2" t="str">
        <f t="shared" si="706"/>
        <v>-</v>
      </c>
      <c r="X919" s="2" t="str">
        <f t="shared" si="707"/>
        <v>-</v>
      </c>
      <c r="Y919" s="2" t="str">
        <f t="shared" si="708"/>
        <v>-</v>
      </c>
      <c r="AK919" s="1"/>
      <c r="AL919" s="1"/>
      <c r="AN919" s="1"/>
      <c r="AO919" s="1"/>
      <c r="AP919" s="1"/>
      <c r="AQ919" s="1"/>
      <c r="AR919" s="1"/>
      <c r="AS919" s="8"/>
      <c r="AT919" s="8"/>
      <c r="AU919" s="8"/>
      <c r="AV919" s="8"/>
      <c r="AW919" s="2"/>
      <c r="AX919" s="2"/>
      <c r="AY919" s="2"/>
      <c r="AZ919" s="2"/>
      <c r="BA919" t="str">
        <f>A919&amp;" "&amp;"CD"&amp;BC919</f>
        <v>Champaign CD13</v>
      </c>
      <c r="BC919" s="226">
        <v>13</v>
      </c>
      <c r="BE919" s="97">
        <v>17</v>
      </c>
      <c r="BF919" s="99"/>
      <c r="BG919" s="179">
        <v>17019</v>
      </c>
      <c r="BH919">
        <f t="shared" si="697"/>
        <v>1701913</v>
      </c>
      <c r="BJ919" t="s">
        <v>3279</v>
      </c>
    </row>
    <row r="920" spans="1:62">
      <c r="A920" s="226" t="s">
        <v>3242</v>
      </c>
      <c r="B920" t="s">
        <v>191</v>
      </c>
      <c r="C920" s="1">
        <f t="shared" si="700"/>
        <v>0</v>
      </c>
      <c r="D920" s="1"/>
      <c r="E920" s="1"/>
      <c r="F920" s="1"/>
      <c r="G920" s="1"/>
      <c r="H920" s="1"/>
      <c r="I920" s="1"/>
      <c r="J920" s="1"/>
      <c r="K920" s="1"/>
      <c r="L920" s="1"/>
      <c r="M920" s="7" t="e">
        <f>RANK(Z920,(Z920:AB920,AC920:AQ920))</f>
        <v>#N/A</v>
      </c>
      <c r="N920" s="7" t="e">
        <f>RANK(AA920,(Z920:AB920,AC920:AQ920))</f>
        <v>#N/A</v>
      </c>
      <c r="O920" s="7">
        <f>IF(AB920&gt;0,RANK(AB920,(Z920:AB920,AC920:AQ920)),0)</f>
        <v>0</v>
      </c>
      <c r="P920" s="7"/>
      <c r="Q920" s="1" t="e">
        <f t="shared" si="701"/>
        <v>#NUM!</v>
      </c>
      <c r="R920" s="2" t="e">
        <f t="shared" si="702"/>
        <v>#NUM!</v>
      </c>
      <c r="S920" s="2"/>
      <c r="T920" s="2" t="str">
        <f t="shared" si="703"/>
        <v>-</v>
      </c>
      <c r="U920" s="2" t="str">
        <f t="shared" si="704"/>
        <v>-</v>
      </c>
      <c r="V920" s="2" t="str">
        <f t="shared" si="705"/>
        <v>-</v>
      </c>
      <c r="W920" s="2" t="str">
        <f t="shared" si="706"/>
        <v>-</v>
      </c>
      <c r="X920" s="2" t="str">
        <f t="shared" si="707"/>
        <v>-</v>
      </c>
      <c r="Y920" s="2" t="str">
        <f t="shared" si="708"/>
        <v>-</v>
      </c>
      <c r="AK920" s="1"/>
      <c r="AL920" s="1"/>
      <c r="AN920" s="1"/>
      <c r="AO920" s="1"/>
      <c r="AP920" s="1"/>
      <c r="AQ920" s="1"/>
      <c r="AR920" s="1"/>
      <c r="AS920" s="8"/>
      <c r="AT920" s="8"/>
      <c r="AU920" s="8"/>
      <c r="AV920" s="8"/>
      <c r="AW920" s="2"/>
      <c r="AX920" s="2"/>
      <c r="AY920" s="2"/>
      <c r="AZ920" s="2"/>
      <c r="BA920" t="str">
        <f>A920&amp;" "&amp;"CD"&amp;BC920</f>
        <v>Champaign CD15</v>
      </c>
      <c r="BC920" s="226">
        <v>15</v>
      </c>
      <c r="BE920" s="97">
        <v>17</v>
      </c>
      <c r="BF920" s="99"/>
      <c r="BG920" s="179">
        <v>17019</v>
      </c>
      <c r="BH920">
        <f t="shared" si="697"/>
        <v>1701915</v>
      </c>
      <c r="BJ920" t="s">
        <v>3279</v>
      </c>
    </row>
    <row r="921" spans="1:62">
      <c r="A921" s="226" t="s">
        <v>2838</v>
      </c>
      <c r="B921" t="s">
        <v>191</v>
      </c>
      <c r="C921" s="1">
        <f t="shared" si="700"/>
        <v>0</v>
      </c>
      <c r="D921" s="1"/>
      <c r="E921" s="1"/>
      <c r="F921" s="1"/>
      <c r="G921" s="1"/>
      <c r="H921" s="1"/>
      <c r="I921" s="1"/>
      <c r="J921" s="1"/>
      <c r="K921" s="1"/>
      <c r="L921" s="1"/>
      <c r="M921" s="7" t="e">
        <f>RANK(Z921,(Z921:AB921,AC921:AQ921))</f>
        <v>#N/A</v>
      </c>
      <c r="N921" s="7" t="e">
        <f>RANK(AA921,(Z921:AB921,AC921:AQ921))</f>
        <v>#N/A</v>
      </c>
      <c r="O921" s="7">
        <f>IF(AB921&gt;0,RANK(AB921,(Z921:AB921,AC921:AQ921)),0)</f>
        <v>0</v>
      </c>
      <c r="P921" s="7"/>
      <c r="Q921" s="1" t="e">
        <f t="shared" si="701"/>
        <v>#NUM!</v>
      </c>
      <c r="R921" s="2" t="e">
        <f t="shared" si="702"/>
        <v>#NUM!</v>
      </c>
      <c r="S921" s="2"/>
      <c r="T921" s="2" t="str">
        <f t="shared" si="703"/>
        <v>-</v>
      </c>
      <c r="U921" s="2" t="str">
        <f t="shared" si="704"/>
        <v>-</v>
      </c>
      <c r="V921" s="2" t="str">
        <f t="shared" si="705"/>
        <v>-</v>
      </c>
      <c r="W921" s="2" t="str">
        <f t="shared" si="706"/>
        <v>-</v>
      </c>
      <c r="X921" s="2" t="str">
        <f t="shared" si="707"/>
        <v>-</v>
      </c>
      <c r="Y921" s="2" t="str">
        <f t="shared" si="708"/>
        <v>-</v>
      </c>
      <c r="AK921" s="1"/>
      <c r="AL921" s="1"/>
      <c r="AN921" s="1"/>
      <c r="AO921" s="1"/>
      <c r="AP921" s="1"/>
      <c r="AQ921" s="1"/>
      <c r="AR921" s="1"/>
      <c r="AS921" s="8"/>
      <c r="AT921" s="8"/>
      <c r="AU921" s="8"/>
      <c r="AV921" s="8"/>
      <c r="AW921" s="2"/>
      <c r="AX921" s="2"/>
      <c r="AY921" s="2"/>
      <c r="AZ921" s="2"/>
      <c r="BA921" t="s">
        <v>2567</v>
      </c>
      <c r="BC921" s="226">
        <v>1</v>
      </c>
      <c r="BE921" s="97">
        <v>17</v>
      </c>
      <c r="BF921" s="99"/>
      <c r="BG921" s="179">
        <v>17031</v>
      </c>
      <c r="BH921">
        <f t="shared" si="697"/>
        <v>1703101</v>
      </c>
      <c r="BJ921" t="s">
        <v>3279</v>
      </c>
    </row>
    <row r="922" spans="1:62">
      <c r="A922" s="226" t="s">
        <v>2838</v>
      </c>
      <c r="B922" t="s">
        <v>191</v>
      </c>
      <c r="C922" s="1">
        <f t="shared" si="700"/>
        <v>0</v>
      </c>
      <c r="D922" s="1"/>
      <c r="E922" s="1"/>
      <c r="F922" s="1"/>
      <c r="G922" s="1"/>
      <c r="H922" s="1"/>
      <c r="I922" s="1"/>
      <c r="J922" s="1"/>
      <c r="K922" s="1"/>
      <c r="L922" s="1"/>
      <c r="M922" s="7" t="e">
        <f>RANK(Z922,(Z922:AB922,AC922:AQ922))</f>
        <v>#N/A</v>
      </c>
      <c r="N922" s="7" t="e">
        <f>RANK(AA922,(Z922:AB922,AC922:AQ922))</f>
        <v>#N/A</v>
      </c>
      <c r="O922" s="7">
        <f>IF(AB922&gt;0,RANK(AB922,(Z922:AB922,AC922:AQ922)),0)</f>
        <v>0</v>
      </c>
      <c r="P922" s="7"/>
      <c r="Q922" s="1" t="e">
        <f t="shared" si="701"/>
        <v>#NUM!</v>
      </c>
      <c r="R922" s="2" t="e">
        <f t="shared" si="702"/>
        <v>#NUM!</v>
      </c>
      <c r="S922" s="2"/>
      <c r="T922" s="2" t="str">
        <f t="shared" si="703"/>
        <v>-</v>
      </c>
      <c r="U922" s="2" t="str">
        <f t="shared" si="704"/>
        <v>-</v>
      </c>
      <c r="V922" s="2" t="str">
        <f t="shared" si="705"/>
        <v>-</v>
      </c>
      <c r="W922" s="2" t="str">
        <f t="shared" si="706"/>
        <v>-</v>
      </c>
      <c r="X922" s="2" t="str">
        <f t="shared" si="707"/>
        <v>-</v>
      </c>
      <c r="Y922" s="2" t="str">
        <f t="shared" si="708"/>
        <v>-</v>
      </c>
      <c r="AK922" s="1"/>
      <c r="AL922" s="1"/>
      <c r="AN922" s="1"/>
      <c r="AO922" s="1"/>
      <c r="AP922" s="1"/>
      <c r="AQ922" s="1"/>
      <c r="AR922" s="1"/>
      <c r="AS922" s="8"/>
      <c r="AT922" s="8"/>
      <c r="AU922" s="8"/>
      <c r="AV922" s="8"/>
      <c r="AW922" s="2"/>
      <c r="AX922" s="2"/>
      <c r="AY922" s="2"/>
      <c r="AZ922" s="2"/>
      <c r="BA922" t="s">
        <v>3272</v>
      </c>
      <c r="BC922" s="226">
        <v>2</v>
      </c>
      <c r="BE922" s="97">
        <v>17</v>
      </c>
      <c r="BF922" s="99"/>
      <c r="BG922" s="179">
        <v>17031</v>
      </c>
      <c r="BH922">
        <f t="shared" si="697"/>
        <v>1703102</v>
      </c>
      <c r="BJ922" t="s">
        <v>3279</v>
      </c>
    </row>
    <row r="923" spans="1:62">
      <c r="A923" s="226" t="s">
        <v>2838</v>
      </c>
      <c r="B923" t="s">
        <v>191</v>
      </c>
      <c r="C923" s="1">
        <f t="shared" si="700"/>
        <v>0</v>
      </c>
      <c r="D923" s="1"/>
      <c r="E923" s="1"/>
      <c r="F923" s="1"/>
      <c r="G923" s="1"/>
      <c r="H923" s="1"/>
      <c r="I923" s="1"/>
      <c r="J923" s="1"/>
      <c r="K923" s="1"/>
      <c r="L923" s="1"/>
      <c r="M923" s="7" t="e">
        <f>RANK(Z923,(Z923:AB923,AC923:AQ923))</f>
        <v>#N/A</v>
      </c>
      <c r="N923" s="7" t="e">
        <f>RANK(AA923,(Z923:AB923,AC923:AQ923))</f>
        <v>#N/A</v>
      </c>
      <c r="O923" s="7">
        <f>IF(AB923&gt;0,RANK(AB923,(Z923:AB923,AC923:AQ923)),0)</f>
        <v>0</v>
      </c>
      <c r="P923" s="7"/>
      <c r="Q923" s="1" t="e">
        <f t="shared" si="701"/>
        <v>#NUM!</v>
      </c>
      <c r="R923" s="2" t="e">
        <f t="shared" si="702"/>
        <v>#NUM!</v>
      </c>
      <c r="S923" s="2"/>
      <c r="T923" s="2" t="str">
        <f t="shared" si="703"/>
        <v>-</v>
      </c>
      <c r="U923" s="2" t="str">
        <f t="shared" si="704"/>
        <v>-</v>
      </c>
      <c r="V923" s="2" t="str">
        <f t="shared" si="705"/>
        <v>-</v>
      </c>
      <c r="W923" s="2" t="str">
        <f t="shared" si="706"/>
        <v>-</v>
      </c>
      <c r="X923" s="2" t="str">
        <f t="shared" si="707"/>
        <v>-</v>
      </c>
      <c r="Y923" s="2" t="str">
        <f t="shared" si="708"/>
        <v>-</v>
      </c>
      <c r="AK923" s="1"/>
      <c r="AL923" s="1"/>
      <c r="AN923" s="1"/>
      <c r="AO923" s="1"/>
      <c r="AP923" s="1"/>
      <c r="AQ923" s="1"/>
      <c r="AR923" s="1"/>
      <c r="AS923" s="8"/>
      <c r="AT923" s="8"/>
      <c r="AU923" s="8"/>
      <c r="AV923" s="8"/>
      <c r="AW923" s="2"/>
      <c r="AX923" s="2"/>
      <c r="AY923" s="2"/>
      <c r="AZ923" s="2"/>
      <c r="BA923" t="s">
        <v>3273</v>
      </c>
      <c r="BC923" s="226">
        <v>3</v>
      </c>
      <c r="BE923" s="97">
        <v>17</v>
      </c>
      <c r="BF923" s="99"/>
      <c r="BG923" s="179">
        <v>17031</v>
      </c>
      <c r="BH923">
        <f t="shared" si="697"/>
        <v>1703103</v>
      </c>
      <c r="BJ923" t="s">
        <v>3279</v>
      </c>
    </row>
    <row r="924" spans="1:62">
      <c r="A924" s="226" t="s">
        <v>2838</v>
      </c>
      <c r="B924" t="s">
        <v>191</v>
      </c>
      <c r="C924" s="1">
        <f t="shared" si="700"/>
        <v>0</v>
      </c>
      <c r="D924" s="1"/>
      <c r="E924" s="1"/>
      <c r="F924" s="1"/>
      <c r="G924" s="1"/>
      <c r="H924" s="1"/>
      <c r="I924" s="1"/>
      <c r="J924" s="1"/>
      <c r="K924" s="1"/>
      <c r="L924" s="1"/>
      <c r="M924" s="7" t="e">
        <f>RANK(Z924,(Z924:AB924,AC924:AQ924))</f>
        <v>#N/A</v>
      </c>
      <c r="N924" s="7" t="e">
        <f>RANK(AA924,(Z924:AB924,AC924:AQ924))</f>
        <v>#N/A</v>
      </c>
      <c r="O924" s="7">
        <f>IF(AB924&gt;0,RANK(AB924,(Z924:AB924,AC924:AQ924)),0)</f>
        <v>0</v>
      </c>
      <c r="P924" s="7"/>
      <c r="Q924" s="1" t="e">
        <f t="shared" si="701"/>
        <v>#NUM!</v>
      </c>
      <c r="R924" s="2" t="e">
        <f t="shared" si="702"/>
        <v>#NUM!</v>
      </c>
      <c r="S924" s="2"/>
      <c r="T924" s="2" t="str">
        <f t="shared" si="703"/>
        <v>-</v>
      </c>
      <c r="U924" s="2" t="str">
        <f t="shared" si="704"/>
        <v>-</v>
      </c>
      <c r="V924" s="2" t="str">
        <f t="shared" si="705"/>
        <v>-</v>
      </c>
      <c r="W924" s="2" t="str">
        <f t="shared" si="706"/>
        <v>-</v>
      </c>
      <c r="X924" s="2" t="str">
        <f t="shared" si="707"/>
        <v>-</v>
      </c>
      <c r="Y924" s="2" t="str">
        <f t="shared" si="708"/>
        <v>-</v>
      </c>
      <c r="AK924" s="1"/>
      <c r="AL924" s="1"/>
      <c r="AN924" s="1"/>
      <c r="AO924" s="1"/>
      <c r="AP924" s="1"/>
      <c r="AQ924" s="1"/>
      <c r="AR924" s="1"/>
      <c r="AS924" s="8"/>
      <c r="AT924" s="8"/>
      <c r="AU924" s="8"/>
      <c r="AV924" s="8"/>
      <c r="AW924" s="2"/>
      <c r="AX924" s="2"/>
      <c r="AY924" s="2"/>
      <c r="AZ924" s="2"/>
      <c r="BA924" t="s">
        <v>3274</v>
      </c>
      <c r="BC924" s="226">
        <v>4</v>
      </c>
      <c r="BE924" s="97">
        <v>17</v>
      </c>
      <c r="BF924" s="99"/>
      <c r="BG924" s="179">
        <v>17031</v>
      </c>
      <c r="BH924">
        <f t="shared" si="697"/>
        <v>1703104</v>
      </c>
      <c r="BJ924" t="s">
        <v>3279</v>
      </c>
    </row>
    <row r="925" spans="1:62">
      <c r="A925" s="226" t="s">
        <v>2838</v>
      </c>
      <c r="B925" t="s">
        <v>191</v>
      </c>
      <c r="C925" s="1">
        <f t="shared" si="700"/>
        <v>0</v>
      </c>
      <c r="D925" s="1"/>
      <c r="E925" s="1"/>
      <c r="F925" s="1"/>
      <c r="G925" s="1"/>
      <c r="H925" s="1"/>
      <c r="I925" s="1"/>
      <c r="J925" s="1"/>
      <c r="K925" s="1"/>
      <c r="L925" s="1"/>
      <c r="M925" s="7" t="e">
        <f>RANK(Z925,(Z925:AB925,AC925:AQ925))</f>
        <v>#N/A</v>
      </c>
      <c r="N925" s="7" t="e">
        <f>RANK(AA925,(Z925:AB925,AC925:AQ925))</f>
        <v>#N/A</v>
      </c>
      <c r="O925" s="7">
        <f>IF(AB925&gt;0,RANK(AB925,(Z925:AB925,AC925:AQ925)),0)</f>
        <v>0</v>
      </c>
      <c r="P925" s="7"/>
      <c r="Q925" s="1" t="e">
        <f t="shared" si="701"/>
        <v>#NUM!</v>
      </c>
      <c r="R925" s="2" t="e">
        <f t="shared" si="702"/>
        <v>#NUM!</v>
      </c>
      <c r="S925" s="2"/>
      <c r="T925" s="2" t="str">
        <f t="shared" si="703"/>
        <v>-</v>
      </c>
      <c r="U925" s="2" t="str">
        <f t="shared" si="704"/>
        <v>-</v>
      </c>
      <c r="V925" s="2" t="str">
        <f t="shared" si="705"/>
        <v>-</v>
      </c>
      <c r="W925" s="2" t="str">
        <f t="shared" si="706"/>
        <v>-</v>
      </c>
      <c r="X925" s="2" t="str">
        <f t="shared" si="707"/>
        <v>-</v>
      </c>
      <c r="Y925" s="2" t="str">
        <f t="shared" si="708"/>
        <v>-</v>
      </c>
      <c r="AK925" s="1"/>
      <c r="AL925" s="1"/>
      <c r="AN925" s="1"/>
      <c r="AO925" s="1"/>
      <c r="AP925" s="1"/>
      <c r="AQ925" s="1"/>
      <c r="AR925" s="1"/>
      <c r="AS925" s="8"/>
      <c r="AT925" s="8"/>
      <c r="AU925" s="8"/>
      <c r="AV925" s="8"/>
      <c r="AW925" s="2"/>
      <c r="AX925" s="2"/>
      <c r="AY925" s="2"/>
      <c r="AZ925" s="2"/>
      <c r="BA925" t="s">
        <v>2917</v>
      </c>
      <c r="BC925" s="226">
        <v>5</v>
      </c>
      <c r="BE925" s="97">
        <v>17</v>
      </c>
      <c r="BF925" s="99"/>
      <c r="BG925" s="179">
        <v>17031</v>
      </c>
      <c r="BH925">
        <f t="shared" ref="BH925:BH973" si="709">BG925*100+BC925</f>
        <v>1703105</v>
      </c>
      <c r="BJ925" t="s">
        <v>3279</v>
      </c>
    </row>
    <row r="926" spans="1:62">
      <c r="A926" s="226" t="s">
        <v>2838</v>
      </c>
      <c r="B926" t="s">
        <v>191</v>
      </c>
      <c r="C926" s="1">
        <f t="shared" si="700"/>
        <v>0</v>
      </c>
      <c r="D926" s="1"/>
      <c r="E926" s="1"/>
      <c r="F926" s="1"/>
      <c r="G926" s="1"/>
      <c r="H926" s="1"/>
      <c r="I926" s="1"/>
      <c r="J926" s="1"/>
      <c r="K926" s="1"/>
      <c r="L926" s="1"/>
      <c r="M926" s="7" t="e">
        <f>RANK(Z926,(Z926:AB926,AC926:AQ926))</f>
        <v>#N/A</v>
      </c>
      <c r="N926" s="7" t="e">
        <f>RANK(AA926,(Z926:AB926,AC926:AQ926))</f>
        <v>#N/A</v>
      </c>
      <c r="O926" s="7">
        <f>IF(AB926&gt;0,RANK(AB926,(Z926:AB926,AC926:AQ926)),0)</f>
        <v>0</v>
      </c>
      <c r="P926" s="7"/>
      <c r="Q926" s="1" t="e">
        <f t="shared" si="701"/>
        <v>#NUM!</v>
      </c>
      <c r="R926" s="2" t="e">
        <f t="shared" si="702"/>
        <v>#NUM!</v>
      </c>
      <c r="S926" s="2"/>
      <c r="T926" s="2" t="str">
        <f t="shared" si="703"/>
        <v>-</v>
      </c>
      <c r="U926" s="2" t="str">
        <f t="shared" si="704"/>
        <v>-</v>
      </c>
      <c r="V926" s="2" t="str">
        <f t="shared" si="705"/>
        <v>-</v>
      </c>
      <c r="W926" s="2" t="str">
        <f t="shared" si="706"/>
        <v>-</v>
      </c>
      <c r="X926" s="2" t="str">
        <f t="shared" si="707"/>
        <v>-</v>
      </c>
      <c r="Y926" s="2" t="str">
        <f t="shared" si="708"/>
        <v>-</v>
      </c>
      <c r="AK926" s="1"/>
      <c r="AL926" s="1"/>
      <c r="AN926" s="1"/>
      <c r="AO926" s="1"/>
      <c r="AP926" s="1"/>
      <c r="AQ926" s="1"/>
      <c r="AR926" s="1"/>
      <c r="AS926" s="8"/>
      <c r="AT926" s="8"/>
      <c r="AU926" s="8"/>
      <c r="AV926" s="8"/>
      <c r="AW926" s="2"/>
      <c r="AX926" s="2"/>
      <c r="AY926" s="2"/>
      <c r="AZ926" s="2"/>
      <c r="BA926" t="s">
        <v>2698</v>
      </c>
      <c r="BC926" s="226">
        <v>6</v>
      </c>
      <c r="BE926" s="97">
        <v>17</v>
      </c>
      <c r="BF926" s="99"/>
      <c r="BG926" s="179">
        <v>17031</v>
      </c>
      <c r="BH926">
        <f t="shared" si="709"/>
        <v>1703106</v>
      </c>
      <c r="BJ926" t="s">
        <v>3279</v>
      </c>
    </row>
    <row r="927" spans="1:62">
      <c r="A927" s="226" t="s">
        <v>2838</v>
      </c>
      <c r="B927" t="s">
        <v>191</v>
      </c>
      <c r="C927" s="1">
        <f t="shared" si="700"/>
        <v>0</v>
      </c>
      <c r="D927" s="1"/>
      <c r="E927" s="1"/>
      <c r="F927" s="1"/>
      <c r="G927" s="1"/>
      <c r="H927" s="1"/>
      <c r="I927" s="1"/>
      <c r="J927" s="1"/>
      <c r="K927" s="1"/>
      <c r="L927" s="1"/>
      <c r="M927" s="7" t="e">
        <f>RANK(Z927,(Z927:AB927,AC927:AQ927))</f>
        <v>#N/A</v>
      </c>
      <c r="N927" s="7" t="e">
        <f>RANK(AA927,(Z927:AB927,AC927:AQ927))</f>
        <v>#N/A</v>
      </c>
      <c r="O927" s="7">
        <f>IF(AB927&gt;0,RANK(AB927,(Z927:AB927,AC927:AQ927)),0)</f>
        <v>0</v>
      </c>
      <c r="P927" s="7"/>
      <c r="Q927" s="1" t="e">
        <f t="shared" si="701"/>
        <v>#NUM!</v>
      </c>
      <c r="R927" s="2" t="e">
        <f t="shared" si="702"/>
        <v>#NUM!</v>
      </c>
      <c r="S927" s="2"/>
      <c r="T927" s="2" t="str">
        <f t="shared" si="703"/>
        <v>-</v>
      </c>
      <c r="U927" s="2" t="str">
        <f t="shared" si="704"/>
        <v>-</v>
      </c>
      <c r="V927" s="2" t="str">
        <f t="shared" si="705"/>
        <v>-</v>
      </c>
      <c r="W927" s="2" t="str">
        <f t="shared" si="706"/>
        <v>-</v>
      </c>
      <c r="X927" s="2" t="str">
        <f t="shared" si="707"/>
        <v>-</v>
      </c>
      <c r="Y927" s="2" t="str">
        <f t="shared" si="708"/>
        <v>-</v>
      </c>
      <c r="AK927" s="1"/>
      <c r="AL927" s="1"/>
      <c r="AN927" s="1"/>
      <c r="AO927" s="1"/>
      <c r="AP927" s="1"/>
      <c r="AQ927" s="1"/>
      <c r="AR927" s="1"/>
      <c r="AS927" s="8"/>
      <c r="AT927" s="8"/>
      <c r="AU927" s="8"/>
      <c r="AV927" s="8"/>
      <c r="AW927" s="2"/>
      <c r="AX927" s="2"/>
      <c r="AY927" s="2"/>
      <c r="AZ927" s="2"/>
      <c r="BA927" t="str">
        <f t="shared" ref="BA927:BA973" si="710">A927&amp;" "&amp;"CD"&amp;BC927</f>
        <v>Cook CD7</v>
      </c>
      <c r="BC927" s="226">
        <v>7</v>
      </c>
      <c r="BE927" s="97">
        <v>17</v>
      </c>
      <c r="BF927" s="99"/>
      <c r="BG927" s="179">
        <v>17031</v>
      </c>
      <c r="BH927">
        <f t="shared" si="709"/>
        <v>1703107</v>
      </c>
      <c r="BJ927" t="s">
        <v>3279</v>
      </c>
    </row>
    <row r="928" spans="1:62">
      <c r="A928" s="226" t="s">
        <v>2838</v>
      </c>
      <c r="B928" t="s">
        <v>191</v>
      </c>
      <c r="C928" s="1">
        <f t="shared" si="700"/>
        <v>0</v>
      </c>
      <c r="D928" s="1"/>
      <c r="E928" s="1"/>
      <c r="F928" s="1"/>
      <c r="G928" s="1"/>
      <c r="H928" s="1"/>
      <c r="I928" s="1"/>
      <c r="J928" s="1"/>
      <c r="K928" s="1"/>
      <c r="L928" s="1"/>
      <c r="M928" s="7" t="e">
        <f>RANK(Z928,(Z928:AB928,AC928:AQ928))</f>
        <v>#N/A</v>
      </c>
      <c r="N928" s="7" t="e">
        <f>RANK(AA928,(Z928:AB928,AC928:AQ928))</f>
        <v>#N/A</v>
      </c>
      <c r="O928" s="7">
        <f>IF(AB928&gt;0,RANK(AB928,(Z928:AB928,AC928:AQ928)),0)</f>
        <v>0</v>
      </c>
      <c r="P928" s="7"/>
      <c r="Q928" s="1" t="e">
        <f t="shared" si="701"/>
        <v>#NUM!</v>
      </c>
      <c r="R928" s="2" t="e">
        <f t="shared" si="702"/>
        <v>#NUM!</v>
      </c>
      <c r="S928" s="2"/>
      <c r="T928" s="2" t="str">
        <f t="shared" si="703"/>
        <v>-</v>
      </c>
      <c r="U928" s="2" t="str">
        <f t="shared" si="704"/>
        <v>-</v>
      </c>
      <c r="V928" s="2" t="str">
        <f t="shared" si="705"/>
        <v>-</v>
      </c>
      <c r="W928" s="2" t="str">
        <f t="shared" si="706"/>
        <v>-</v>
      </c>
      <c r="X928" s="2" t="str">
        <f t="shared" si="707"/>
        <v>-</v>
      </c>
      <c r="Y928" s="2" t="str">
        <f t="shared" si="708"/>
        <v>-</v>
      </c>
      <c r="AK928" s="1"/>
      <c r="AL928" s="1"/>
      <c r="AN928" s="1"/>
      <c r="AO928" s="1"/>
      <c r="AP928" s="1"/>
      <c r="AQ928" s="1"/>
      <c r="AR928" s="1"/>
      <c r="AS928" s="8"/>
      <c r="AT928" s="8"/>
      <c r="AU928" s="8"/>
      <c r="AV928" s="8"/>
      <c r="AW928" s="2"/>
      <c r="AX928" s="2"/>
      <c r="AY928" s="2"/>
      <c r="AZ928" s="2"/>
      <c r="BA928" t="str">
        <f t="shared" si="710"/>
        <v>Cook CD8</v>
      </c>
      <c r="BC928" s="226">
        <v>8</v>
      </c>
      <c r="BE928" s="97">
        <v>17</v>
      </c>
      <c r="BF928" s="99"/>
      <c r="BG928" s="179">
        <v>17031</v>
      </c>
      <c r="BH928">
        <f t="shared" si="709"/>
        <v>1703108</v>
      </c>
      <c r="BJ928" t="s">
        <v>3279</v>
      </c>
    </row>
    <row r="929" spans="1:62">
      <c r="A929" s="226" t="s">
        <v>2838</v>
      </c>
      <c r="B929" t="s">
        <v>191</v>
      </c>
      <c r="C929" s="1">
        <f t="shared" si="700"/>
        <v>0</v>
      </c>
      <c r="D929" s="1"/>
      <c r="E929" s="1"/>
      <c r="F929" s="1"/>
      <c r="G929" s="1"/>
      <c r="H929" s="1"/>
      <c r="I929" s="1"/>
      <c r="J929" s="1"/>
      <c r="K929" s="1"/>
      <c r="L929" s="1"/>
      <c r="M929" s="7" t="e">
        <f>RANK(Z929,(Z929:AB929,AC929:AQ929))</f>
        <v>#N/A</v>
      </c>
      <c r="N929" s="7" t="e">
        <f>RANK(AA929,(Z929:AB929,AC929:AQ929))</f>
        <v>#N/A</v>
      </c>
      <c r="O929" s="7">
        <f>IF(AB929&gt;0,RANK(AB929,(Z929:AB929,AC929:AQ929)),0)</f>
        <v>0</v>
      </c>
      <c r="P929" s="7"/>
      <c r="Q929" s="1" t="e">
        <f t="shared" si="701"/>
        <v>#NUM!</v>
      </c>
      <c r="R929" s="2" t="e">
        <f t="shared" si="702"/>
        <v>#NUM!</v>
      </c>
      <c r="S929" s="2"/>
      <c r="T929" s="2" t="str">
        <f t="shared" si="703"/>
        <v>-</v>
      </c>
      <c r="U929" s="2" t="str">
        <f t="shared" si="704"/>
        <v>-</v>
      </c>
      <c r="V929" s="2" t="str">
        <f t="shared" si="705"/>
        <v>-</v>
      </c>
      <c r="W929" s="2" t="str">
        <f t="shared" si="706"/>
        <v>-</v>
      </c>
      <c r="X929" s="2" t="str">
        <f t="shared" si="707"/>
        <v>-</v>
      </c>
      <c r="Y929" s="2" t="str">
        <f t="shared" si="708"/>
        <v>-</v>
      </c>
      <c r="AK929" s="1"/>
      <c r="AL929" s="1"/>
      <c r="AN929" s="1"/>
      <c r="AO929" s="1"/>
      <c r="AP929" s="1"/>
      <c r="AQ929" s="1"/>
      <c r="AR929" s="1"/>
      <c r="AS929" s="8"/>
      <c r="AT929" s="8"/>
      <c r="AU929" s="8"/>
      <c r="AV929" s="8"/>
      <c r="AW929" s="2"/>
      <c r="AX929" s="2"/>
      <c r="AY929" s="2"/>
      <c r="AZ929" s="2"/>
      <c r="BA929" t="str">
        <f t="shared" si="710"/>
        <v>Cook CD9</v>
      </c>
      <c r="BC929" s="226">
        <v>9</v>
      </c>
      <c r="BE929" s="97">
        <v>17</v>
      </c>
      <c r="BF929" s="99"/>
      <c r="BG929" s="179">
        <v>17031</v>
      </c>
      <c r="BH929">
        <f t="shared" si="709"/>
        <v>1703109</v>
      </c>
      <c r="BJ929" t="s">
        <v>3279</v>
      </c>
    </row>
    <row r="930" spans="1:62">
      <c r="A930" s="226" t="s">
        <v>2838</v>
      </c>
      <c r="B930" t="s">
        <v>191</v>
      </c>
      <c r="C930" s="1">
        <f t="shared" si="700"/>
        <v>0</v>
      </c>
      <c r="D930" s="1"/>
      <c r="E930" s="1"/>
      <c r="F930" s="1"/>
      <c r="G930" s="1"/>
      <c r="H930" s="1"/>
      <c r="I930" s="1"/>
      <c r="J930" s="1"/>
      <c r="K930" s="1"/>
      <c r="L930" s="1"/>
      <c r="M930" s="7" t="e">
        <f>RANK(Z930,(Z930:AB930,AC930:AQ930))</f>
        <v>#N/A</v>
      </c>
      <c r="N930" s="7" t="e">
        <f>RANK(AA930,(Z930:AB930,AC930:AQ930))</f>
        <v>#N/A</v>
      </c>
      <c r="O930" s="7">
        <f>IF(AB930&gt;0,RANK(AB930,(Z930:AB930,AC930:AQ930)),0)</f>
        <v>0</v>
      </c>
      <c r="P930" s="7"/>
      <c r="Q930" s="1" t="e">
        <f t="shared" si="701"/>
        <v>#NUM!</v>
      </c>
      <c r="R930" s="2" t="e">
        <f t="shared" si="702"/>
        <v>#NUM!</v>
      </c>
      <c r="S930" s="2"/>
      <c r="T930" s="2" t="str">
        <f t="shared" si="703"/>
        <v>-</v>
      </c>
      <c r="U930" s="2" t="str">
        <f t="shared" si="704"/>
        <v>-</v>
      </c>
      <c r="V930" s="2" t="str">
        <f t="shared" si="705"/>
        <v>-</v>
      </c>
      <c r="W930" s="2" t="str">
        <f t="shared" si="706"/>
        <v>-</v>
      </c>
      <c r="X930" s="2" t="str">
        <f t="shared" si="707"/>
        <v>-</v>
      </c>
      <c r="Y930" s="2" t="str">
        <f t="shared" si="708"/>
        <v>-</v>
      </c>
      <c r="AK930" s="1"/>
      <c r="AL930" s="1"/>
      <c r="AN930" s="1"/>
      <c r="AO930" s="1"/>
      <c r="AP930" s="1"/>
      <c r="AQ930" s="1"/>
      <c r="AR930" s="1"/>
      <c r="AS930" s="8"/>
      <c r="AT930" s="8"/>
      <c r="AU930" s="8"/>
      <c r="AV930" s="8"/>
      <c r="AW930" s="2"/>
      <c r="AX930" s="2"/>
      <c r="AY930" s="2"/>
      <c r="AZ930" s="2"/>
      <c r="BA930" t="str">
        <f t="shared" si="710"/>
        <v>Cook CD10</v>
      </c>
      <c r="BC930" s="226">
        <v>10</v>
      </c>
      <c r="BE930" s="97">
        <v>17</v>
      </c>
      <c r="BF930" s="99"/>
      <c r="BG930" s="179">
        <v>17031</v>
      </c>
      <c r="BH930">
        <f t="shared" si="709"/>
        <v>1703110</v>
      </c>
      <c r="BJ930" t="s">
        <v>3279</v>
      </c>
    </row>
    <row r="931" spans="1:62">
      <c r="A931" s="226" t="s">
        <v>2838</v>
      </c>
      <c r="B931" t="s">
        <v>191</v>
      </c>
      <c r="C931" s="1">
        <f t="shared" si="700"/>
        <v>0</v>
      </c>
      <c r="D931" s="1"/>
      <c r="E931" s="1"/>
      <c r="F931" s="1"/>
      <c r="G931" s="1"/>
      <c r="H931" s="1"/>
      <c r="I931" s="1"/>
      <c r="J931" s="1"/>
      <c r="K931" s="1"/>
      <c r="L931" s="1"/>
      <c r="M931" s="7" t="e">
        <f>RANK(Z931,(Z931:AB931,AC931:AQ931))</f>
        <v>#N/A</v>
      </c>
      <c r="N931" s="7" t="e">
        <f>RANK(AA931,(Z931:AB931,AC931:AQ931))</f>
        <v>#N/A</v>
      </c>
      <c r="O931" s="7">
        <f>IF(AB931&gt;0,RANK(AB931,(Z931:AB931,AC931:AQ931)),0)</f>
        <v>0</v>
      </c>
      <c r="P931" s="7"/>
      <c r="Q931" s="1" t="e">
        <f t="shared" si="701"/>
        <v>#NUM!</v>
      </c>
      <c r="R931" s="2" t="e">
        <f t="shared" si="702"/>
        <v>#NUM!</v>
      </c>
      <c r="S931" s="2"/>
      <c r="T931" s="2" t="str">
        <f t="shared" si="703"/>
        <v>-</v>
      </c>
      <c r="U931" s="2" t="str">
        <f t="shared" si="704"/>
        <v>-</v>
      </c>
      <c r="V931" s="2" t="str">
        <f t="shared" si="705"/>
        <v>-</v>
      </c>
      <c r="W931" s="2" t="str">
        <f t="shared" si="706"/>
        <v>-</v>
      </c>
      <c r="X931" s="2" t="str">
        <f t="shared" si="707"/>
        <v>-</v>
      </c>
      <c r="Y931" s="2" t="str">
        <f t="shared" si="708"/>
        <v>-</v>
      </c>
      <c r="AK931" s="1"/>
      <c r="AL931" s="1"/>
      <c r="AN931" s="1"/>
      <c r="AO931" s="1"/>
      <c r="AP931" s="1"/>
      <c r="AQ931" s="1"/>
      <c r="AR931" s="1"/>
      <c r="AS931" s="8"/>
      <c r="AT931" s="8"/>
      <c r="AU931" s="8"/>
      <c r="AV931" s="8"/>
      <c r="AW931" s="2"/>
      <c r="AX931" s="2"/>
      <c r="AY931" s="2"/>
      <c r="AZ931" s="2"/>
      <c r="BA931" t="str">
        <f t="shared" si="710"/>
        <v>Cook CD11</v>
      </c>
      <c r="BC931" s="226">
        <v>11</v>
      </c>
      <c r="BE931" s="97">
        <v>17</v>
      </c>
      <c r="BF931" s="99"/>
      <c r="BG931" s="179">
        <v>17031</v>
      </c>
      <c r="BH931">
        <f t="shared" si="709"/>
        <v>1703111</v>
      </c>
      <c r="BJ931" t="s">
        <v>3279</v>
      </c>
    </row>
    <row r="932" spans="1:62">
      <c r="A932" s="226" t="s">
        <v>248</v>
      </c>
      <c r="B932" t="s">
        <v>191</v>
      </c>
      <c r="C932" s="1">
        <f t="shared" si="700"/>
        <v>0</v>
      </c>
      <c r="D932" s="1"/>
      <c r="E932" s="1"/>
      <c r="F932" s="1"/>
      <c r="G932" s="1"/>
      <c r="H932" s="1"/>
      <c r="I932" s="1"/>
      <c r="J932" s="1"/>
      <c r="K932" s="1"/>
      <c r="L932" s="1"/>
      <c r="M932" s="7" t="e">
        <f>RANK(Z932,(Z932:AB932,AC932:AQ932))</f>
        <v>#N/A</v>
      </c>
      <c r="N932" s="7" t="e">
        <f>RANK(AA932,(Z932:AB932,AC932:AQ932))</f>
        <v>#N/A</v>
      </c>
      <c r="O932" s="7">
        <f>IF(AB932&gt;0,RANK(AB932,(Z932:AB932,AC932:AQ932)),0)</f>
        <v>0</v>
      </c>
      <c r="P932" s="7"/>
      <c r="Q932" s="1" t="e">
        <f t="shared" si="701"/>
        <v>#NUM!</v>
      </c>
      <c r="R932" s="2" t="e">
        <f t="shared" si="702"/>
        <v>#NUM!</v>
      </c>
      <c r="S932" s="2"/>
      <c r="T932" s="2" t="str">
        <f t="shared" si="703"/>
        <v>-</v>
      </c>
      <c r="U932" s="2" t="str">
        <f t="shared" si="704"/>
        <v>-</v>
      </c>
      <c r="V932" s="2" t="str">
        <f t="shared" si="705"/>
        <v>-</v>
      </c>
      <c r="W932" s="2" t="str">
        <f t="shared" si="706"/>
        <v>-</v>
      </c>
      <c r="X932" s="2" t="str">
        <f t="shared" si="707"/>
        <v>-</v>
      </c>
      <c r="Y932" s="2" t="str">
        <f t="shared" si="708"/>
        <v>-</v>
      </c>
      <c r="AK932" s="1"/>
      <c r="AL932" s="1"/>
      <c r="AN932" s="1"/>
      <c r="AO932" s="1"/>
      <c r="AP932" s="1"/>
      <c r="AQ932" s="1"/>
      <c r="AR932" s="1"/>
      <c r="AS932" s="8"/>
      <c r="AT932" s="8"/>
      <c r="AU932" s="8"/>
      <c r="AV932" s="8"/>
      <c r="AW932" s="2"/>
      <c r="AX932" s="2"/>
      <c r="AY932" s="2"/>
      <c r="AZ932" s="2"/>
      <c r="BA932" t="str">
        <f t="shared" si="710"/>
        <v>DeKalb CD14</v>
      </c>
      <c r="BC932" s="226">
        <v>14</v>
      </c>
      <c r="BE932" s="97">
        <v>17</v>
      </c>
      <c r="BF932" s="99"/>
      <c r="BG932" s="179">
        <v>17037</v>
      </c>
      <c r="BH932">
        <f t="shared" si="709"/>
        <v>1703714</v>
      </c>
      <c r="BJ932" t="s">
        <v>3279</v>
      </c>
    </row>
    <row r="933" spans="1:62">
      <c r="A933" s="226" t="s">
        <v>248</v>
      </c>
      <c r="B933" t="s">
        <v>191</v>
      </c>
      <c r="C933" s="1">
        <f t="shared" si="700"/>
        <v>0</v>
      </c>
      <c r="D933" s="1"/>
      <c r="E933" s="1"/>
      <c r="F933" s="1"/>
      <c r="G933" s="1"/>
      <c r="H933" s="1"/>
      <c r="I933" s="1"/>
      <c r="J933" s="1"/>
      <c r="K933" s="1"/>
      <c r="L933" s="1"/>
      <c r="M933" s="7" t="e">
        <f>RANK(Z933,(Z933:AB933,AC933:AQ933))</f>
        <v>#N/A</v>
      </c>
      <c r="N933" s="7" t="e">
        <f>RANK(AA933,(Z933:AB933,AC933:AQ933))</f>
        <v>#N/A</v>
      </c>
      <c r="O933" s="7">
        <f>IF(AB933&gt;0,RANK(AB933,(Z933:AB933,AC933:AQ933)),0)</f>
        <v>0</v>
      </c>
      <c r="P933" s="7"/>
      <c r="Q933" s="1" t="e">
        <f t="shared" si="701"/>
        <v>#NUM!</v>
      </c>
      <c r="R933" s="2" t="e">
        <f t="shared" si="702"/>
        <v>#NUM!</v>
      </c>
      <c r="S933" s="2"/>
      <c r="T933" s="2" t="str">
        <f t="shared" si="703"/>
        <v>-</v>
      </c>
      <c r="U933" s="2" t="str">
        <f t="shared" si="704"/>
        <v>-</v>
      </c>
      <c r="V933" s="2" t="str">
        <f t="shared" si="705"/>
        <v>-</v>
      </c>
      <c r="W933" s="2" t="str">
        <f t="shared" si="706"/>
        <v>-</v>
      </c>
      <c r="X933" s="2" t="str">
        <f t="shared" si="707"/>
        <v>-</v>
      </c>
      <c r="Y933" s="2" t="str">
        <f t="shared" si="708"/>
        <v>-</v>
      </c>
      <c r="AK933" s="1"/>
      <c r="AL933" s="1"/>
      <c r="AN933" s="1"/>
      <c r="AO933" s="1"/>
      <c r="AP933" s="1"/>
      <c r="AQ933" s="1"/>
      <c r="AR933" s="1"/>
      <c r="AS933" s="8"/>
      <c r="AT933" s="8"/>
      <c r="AU933" s="8"/>
      <c r="AV933" s="8"/>
      <c r="AW933" s="2"/>
      <c r="AX933" s="2"/>
      <c r="AY933" s="2"/>
      <c r="AZ933" s="2"/>
      <c r="BA933" t="str">
        <f t="shared" si="710"/>
        <v>DeKalb CD16</v>
      </c>
      <c r="BC933" s="226">
        <v>16</v>
      </c>
      <c r="BE933" s="97">
        <v>17</v>
      </c>
      <c r="BF933" s="99"/>
      <c r="BG933" s="179">
        <v>17037</v>
      </c>
      <c r="BH933">
        <f t="shared" si="709"/>
        <v>1703716</v>
      </c>
      <c r="BJ933" t="s">
        <v>3279</v>
      </c>
    </row>
    <row r="934" spans="1:62">
      <c r="A934" s="226" t="s">
        <v>3266</v>
      </c>
      <c r="B934" t="s">
        <v>191</v>
      </c>
      <c r="C934" s="1">
        <f t="shared" si="700"/>
        <v>0</v>
      </c>
      <c r="D934" s="1"/>
      <c r="E934" s="1"/>
      <c r="F934" s="1"/>
      <c r="G934" s="1"/>
      <c r="H934" s="1"/>
      <c r="I934" s="1"/>
      <c r="J934" s="1"/>
      <c r="K934" s="1"/>
      <c r="L934" s="1"/>
      <c r="M934" s="7" t="e">
        <f>RANK(Z934,(Z934:AB934,AC934:AQ934))</f>
        <v>#N/A</v>
      </c>
      <c r="N934" s="7" t="e">
        <f>RANK(AA934,(Z934:AB934,AC934:AQ934))</f>
        <v>#N/A</v>
      </c>
      <c r="O934" s="7">
        <f>IF(AB934&gt;0,RANK(AB934,(Z934:AB934,AC934:AQ934)),0)</f>
        <v>0</v>
      </c>
      <c r="P934" s="7"/>
      <c r="Q934" s="1" t="e">
        <f t="shared" si="701"/>
        <v>#NUM!</v>
      </c>
      <c r="R934" s="2" t="e">
        <f t="shared" si="702"/>
        <v>#NUM!</v>
      </c>
      <c r="S934" s="2"/>
      <c r="T934" s="2" t="str">
        <f t="shared" si="703"/>
        <v>-</v>
      </c>
      <c r="U934" s="2" t="str">
        <f t="shared" si="704"/>
        <v>-</v>
      </c>
      <c r="V934" s="2" t="str">
        <f t="shared" si="705"/>
        <v>-</v>
      </c>
      <c r="W934" s="2" t="str">
        <f t="shared" si="706"/>
        <v>-</v>
      </c>
      <c r="X934" s="2" t="str">
        <f t="shared" si="707"/>
        <v>-</v>
      </c>
      <c r="Y934" s="2" t="str">
        <f t="shared" si="708"/>
        <v>-</v>
      </c>
      <c r="AK934" s="1"/>
      <c r="AL934" s="1"/>
      <c r="AN934" s="1"/>
      <c r="AO934" s="1"/>
      <c r="AP934" s="1"/>
      <c r="AQ934" s="1"/>
      <c r="AR934" s="1"/>
      <c r="AS934" s="8"/>
      <c r="AT934" s="8"/>
      <c r="AU934" s="8"/>
      <c r="AV934" s="8"/>
      <c r="AW934" s="2"/>
      <c r="AX934" s="2"/>
      <c r="AY934" s="2"/>
      <c r="AZ934" s="2"/>
      <c r="BA934" t="str">
        <f t="shared" si="710"/>
        <v>DuPage CD3</v>
      </c>
      <c r="BC934" s="226">
        <v>3</v>
      </c>
      <c r="BE934" s="97">
        <v>17</v>
      </c>
      <c r="BF934" s="99"/>
      <c r="BG934" s="179">
        <v>17043</v>
      </c>
      <c r="BH934">
        <f t="shared" si="709"/>
        <v>1704303</v>
      </c>
      <c r="BJ934" t="s">
        <v>3279</v>
      </c>
    </row>
    <row r="935" spans="1:62">
      <c r="A935" s="226" t="s">
        <v>3266</v>
      </c>
      <c r="B935" t="s">
        <v>191</v>
      </c>
      <c r="C935" s="1">
        <f t="shared" si="700"/>
        <v>0</v>
      </c>
      <c r="D935" s="1"/>
      <c r="E935" s="1"/>
      <c r="F935" s="1"/>
      <c r="G935" s="1"/>
      <c r="H935" s="1"/>
      <c r="I935" s="1"/>
      <c r="J935" s="1"/>
      <c r="K935" s="1"/>
      <c r="L935" s="1"/>
      <c r="M935" s="7" t="e">
        <f>RANK(Z935,(Z935:AB935,AC935:AQ935))</f>
        <v>#N/A</v>
      </c>
      <c r="N935" s="7" t="e">
        <f>RANK(AA935,(Z935:AB935,AC935:AQ935))</f>
        <v>#N/A</v>
      </c>
      <c r="O935" s="7">
        <f>IF(AB935&gt;0,RANK(AB935,(Z935:AB935,AC935:AQ935)),0)</f>
        <v>0</v>
      </c>
      <c r="P935" s="7"/>
      <c r="Q935" s="1" t="e">
        <f t="shared" si="701"/>
        <v>#NUM!</v>
      </c>
      <c r="R935" s="2" t="e">
        <f t="shared" si="702"/>
        <v>#NUM!</v>
      </c>
      <c r="S935" s="2"/>
      <c r="T935" s="2" t="str">
        <f t="shared" si="703"/>
        <v>-</v>
      </c>
      <c r="U935" s="2" t="str">
        <f t="shared" si="704"/>
        <v>-</v>
      </c>
      <c r="V935" s="2" t="str">
        <f t="shared" si="705"/>
        <v>-</v>
      </c>
      <c r="W935" s="2" t="str">
        <f t="shared" si="706"/>
        <v>-</v>
      </c>
      <c r="X935" s="2" t="str">
        <f t="shared" si="707"/>
        <v>-</v>
      </c>
      <c r="Y935" s="2" t="str">
        <f t="shared" si="708"/>
        <v>-</v>
      </c>
      <c r="AK935" s="1"/>
      <c r="AL935" s="1"/>
      <c r="AN935" s="1"/>
      <c r="AO935" s="1"/>
      <c r="AP935" s="1"/>
      <c r="AQ935" s="1"/>
      <c r="AR935" s="1"/>
      <c r="AS935" s="8"/>
      <c r="AT935" s="8"/>
      <c r="AU935" s="8"/>
      <c r="AV935" s="8"/>
      <c r="AW935" s="2"/>
      <c r="AX935" s="2"/>
      <c r="AY935" s="2"/>
      <c r="AZ935" s="2"/>
      <c r="BA935" t="str">
        <f t="shared" si="710"/>
        <v>DuPage CD5</v>
      </c>
      <c r="BC935" s="226">
        <v>5</v>
      </c>
      <c r="BE935" s="97">
        <v>17</v>
      </c>
      <c r="BF935" s="99"/>
      <c r="BG935" s="179">
        <v>17043</v>
      </c>
      <c r="BH935">
        <f t="shared" si="709"/>
        <v>1704305</v>
      </c>
      <c r="BJ935" t="s">
        <v>3279</v>
      </c>
    </row>
    <row r="936" spans="1:62">
      <c r="A936" s="226" t="s">
        <v>3266</v>
      </c>
      <c r="B936" t="s">
        <v>191</v>
      </c>
      <c r="C936" s="1">
        <f t="shared" si="700"/>
        <v>0</v>
      </c>
      <c r="D936" s="1"/>
      <c r="E936" s="1"/>
      <c r="F936" s="1"/>
      <c r="G936" s="1"/>
      <c r="H936" s="1"/>
      <c r="I936" s="1"/>
      <c r="J936" s="1"/>
      <c r="K936" s="1"/>
      <c r="L936" s="1"/>
      <c r="M936" s="7" t="e">
        <f>RANK(Z936,(Z936:AB936,AC936:AQ936))</f>
        <v>#N/A</v>
      </c>
      <c r="N936" s="7" t="e">
        <f>RANK(AA936,(Z936:AB936,AC936:AQ936))</f>
        <v>#N/A</v>
      </c>
      <c r="O936" s="7">
        <f>IF(AB936&gt;0,RANK(AB936,(Z936:AB936,AC936:AQ936)),0)</f>
        <v>0</v>
      </c>
      <c r="P936" s="7"/>
      <c r="Q936" s="1" t="e">
        <f t="shared" si="701"/>
        <v>#NUM!</v>
      </c>
      <c r="R936" s="2" t="e">
        <f t="shared" si="702"/>
        <v>#NUM!</v>
      </c>
      <c r="S936" s="2"/>
      <c r="T936" s="2" t="str">
        <f t="shared" si="703"/>
        <v>-</v>
      </c>
      <c r="U936" s="2" t="str">
        <f t="shared" si="704"/>
        <v>-</v>
      </c>
      <c r="V936" s="2" t="str">
        <f t="shared" si="705"/>
        <v>-</v>
      </c>
      <c r="W936" s="2" t="str">
        <f t="shared" si="706"/>
        <v>-</v>
      </c>
      <c r="X936" s="2" t="str">
        <f t="shared" si="707"/>
        <v>-</v>
      </c>
      <c r="Y936" s="2" t="str">
        <f t="shared" si="708"/>
        <v>-</v>
      </c>
      <c r="AK936" s="1"/>
      <c r="AL936" s="1"/>
      <c r="AN936" s="1"/>
      <c r="AO936" s="1"/>
      <c r="AP936" s="1"/>
      <c r="AQ936" s="1"/>
      <c r="AR936" s="1"/>
      <c r="AS936" s="8"/>
      <c r="AT936" s="8"/>
      <c r="AU936" s="8"/>
      <c r="AV936" s="8"/>
      <c r="AW936" s="2"/>
      <c r="AX936" s="2"/>
      <c r="AY936" s="2"/>
      <c r="AZ936" s="2"/>
      <c r="BA936" t="str">
        <f t="shared" si="710"/>
        <v>DuPage CD6</v>
      </c>
      <c r="BC936" s="226">
        <v>6</v>
      </c>
      <c r="BE936" s="97">
        <v>17</v>
      </c>
      <c r="BF936" s="99"/>
      <c r="BG936" s="179">
        <v>17043</v>
      </c>
      <c r="BH936">
        <f t="shared" si="709"/>
        <v>1704306</v>
      </c>
      <c r="BJ936" t="s">
        <v>3279</v>
      </c>
    </row>
    <row r="937" spans="1:62">
      <c r="A937" s="226" t="s">
        <v>3266</v>
      </c>
      <c r="B937" t="s">
        <v>191</v>
      </c>
      <c r="C937" s="1">
        <f t="shared" si="700"/>
        <v>0</v>
      </c>
      <c r="D937" s="1"/>
      <c r="E937" s="1"/>
      <c r="F937" s="1"/>
      <c r="G937" s="1"/>
      <c r="H937" s="1"/>
      <c r="I937" s="1"/>
      <c r="J937" s="1"/>
      <c r="K937" s="1"/>
      <c r="L937" s="1"/>
      <c r="M937" s="7" t="e">
        <f>RANK(Z937,(Z937:AB937,AC937:AQ937))</f>
        <v>#N/A</v>
      </c>
      <c r="N937" s="7" t="e">
        <f>RANK(AA937,(Z937:AB937,AC937:AQ937))</f>
        <v>#N/A</v>
      </c>
      <c r="O937" s="7">
        <f>IF(AB937&gt;0,RANK(AB937,(Z937:AB937,AC937:AQ937)),0)</f>
        <v>0</v>
      </c>
      <c r="P937" s="7"/>
      <c r="Q937" s="1" t="e">
        <f t="shared" si="701"/>
        <v>#NUM!</v>
      </c>
      <c r="R937" s="2" t="e">
        <f t="shared" si="702"/>
        <v>#NUM!</v>
      </c>
      <c r="S937" s="2"/>
      <c r="T937" s="2" t="str">
        <f t="shared" si="703"/>
        <v>-</v>
      </c>
      <c r="U937" s="2" t="str">
        <f t="shared" si="704"/>
        <v>-</v>
      </c>
      <c r="V937" s="2" t="str">
        <f t="shared" si="705"/>
        <v>-</v>
      </c>
      <c r="W937" s="2" t="str">
        <f t="shared" si="706"/>
        <v>-</v>
      </c>
      <c r="X937" s="2" t="str">
        <f t="shared" si="707"/>
        <v>-</v>
      </c>
      <c r="Y937" s="2" t="str">
        <f t="shared" si="708"/>
        <v>-</v>
      </c>
      <c r="AK937" s="1"/>
      <c r="AL937" s="1"/>
      <c r="AN937" s="1"/>
      <c r="AO937" s="1"/>
      <c r="AP937" s="1"/>
      <c r="AQ937" s="1"/>
      <c r="AR937" s="1"/>
      <c r="AS937" s="8"/>
      <c r="AT937" s="8"/>
      <c r="AU937" s="8"/>
      <c r="AV937" s="8"/>
      <c r="AW937" s="2"/>
      <c r="AX937" s="2"/>
      <c r="AY937" s="2"/>
      <c r="AZ937" s="2"/>
      <c r="BA937" t="str">
        <f t="shared" si="710"/>
        <v>DuPage CD8</v>
      </c>
      <c r="BC937" s="226">
        <v>8</v>
      </c>
      <c r="BE937" s="97">
        <v>17</v>
      </c>
      <c r="BF937" s="99"/>
      <c r="BG937" s="179">
        <v>17043</v>
      </c>
      <c r="BH937">
        <f t="shared" si="709"/>
        <v>1704308</v>
      </c>
      <c r="BJ937" t="s">
        <v>3279</v>
      </c>
    </row>
    <row r="938" spans="1:62">
      <c r="A938" s="226" t="s">
        <v>3266</v>
      </c>
      <c r="B938" t="s">
        <v>191</v>
      </c>
      <c r="C938" s="1">
        <f t="shared" si="700"/>
        <v>0</v>
      </c>
      <c r="D938" s="1"/>
      <c r="E938" s="1"/>
      <c r="F938" s="1"/>
      <c r="G938" s="1"/>
      <c r="H938" s="1"/>
      <c r="I938" s="1"/>
      <c r="J938" s="1"/>
      <c r="K938" s="1"/>
      <c r="L938" s="1"/>
      <c r="M938" s="7" t="e">
        <f>RANK(Z938,(Z938:AB938,AC938:AQ938))</f>
        <v>#N/A</v>
      </c>
      <c r="N938" s="7" t="e">
        <f>RANK(AA938,(Z938:AB938,AC938:AQ938))</f>
        <v>#N/A</v>
      </c>
      <c r="O938" s="7">
        <f>IF(AB938&gt;0,RANK(AB938,(Z938:AB938,AC938:AQ938)),0)</f>
        <v>0</v>
      </c>
      <c r="P938" s="7"/>
      <c r="Q938" s="1" t="e">
        <f t="shared" si="701"/>
        <v>#NUM!</v>
      </c>
      <c r="R938" s="2" t="e">
        <f t="shared" si="702"/>
        <v>#NUM!</v>
      </c>
      <c r="S938" s="2"/>
      <c r="T938" s="2" t="str">
        <f t="shared" si="703"/>
        <v>-</v>
      </c>
      <c r="U938" s="2" t="str">
        <f t="shared" si="704"/>
        <v>-</v>
      </c>
      <c r="V938" s="2" t="str">
        <f t="shared" si="705"/>
        <v>-</v>
      </c>
      <c r="W938" s="2" t="str">
        <f t="shared" si="706"/>
        <v>-</v>
      </c>
      <c r="X938" s="2" t="str">
        <f t="shared" si="707"/>
        <v>-</v>
      </c>
      <c r="Y938" s="2" t="str">
        <f t="shared" si="708"/>
        <v>-</v>
      </c>
      <c r="AK938" s="1"/>
      <c r="AL938" s="1"/>
      <c r="AN938" s="1"/>
      <c r="AO938" s="1"/>
      <c r="AP938" s="1"/>
      <c r="AQ938" s="1"/>
      <c r="AR938" s="1"/>
      <c r="AS938" s="8"/>
      <c r="AT938" s="8"/>
      <c r="AU938" s="8"/>
      <c r="AV938" s="8"/>
      <c r="AW938" s="2"/>
      <c r="AX938" s="2"/>
      <c r="AY938" s="2"/>
      <c r="AZ938" s="2"/>
      <c r="BA938" t="str">
        <f t="shared" si="710"/>
        <v>DuPage CD11</v>
      </c>
      <c r="BC938" s="226">
        <v>11</v>
      </c>
      <c r="BE938" s="97">
        <v>17</v>
      </c>
      <c r="BF938" s="99"/>
      <c r="BG938" s="179">
        <v>17043</v>
      </c>
      <c r="BH938">
        <f t="shared" si="709"/>
        <v>1704311</v>
      </c>
      <c r="BJ938" t="s">
        <v>3279</v>
      </c>
    </row>
    <row r="939" spans="1:62">
      <c r="A939" s="226" t="s">
        <v>3266</v>
      </c>
      <c r="B939" t="s">
        <v>191</v>
      </c>
      <c r="C939" s="1">
        <f t="shared" si="700"/>
        <v>0</v>
      </c>
      <c r="D939" s="1"/>
      <c r="E939" s="1"/>
      <c r="F939" s="1"/>
      <c r="G939" s="1"/>
      <c r="H939" s="1"/>
      <c r="I939" s="1"/>
      <c r="J939" s="1"/>
      <c r="K939" s="1"/>
      <c r="L939" s="1"/>
      <c r="M939" s="7" t="e">
        <f>RANK(Z939,(Z939:AB939,AC939:AQ939))</f>
        <v>#N/A</v>
      </c>
      <c r="N939" s="7" t="e">
        <f>RANK(AA939,(Z939:AB939,AC939:AQ939))</f>
        <v>#N/A</v>
      </c>
      <c r="O939" s="7">
        <f>IF(AB939&gt;0,RANK(AB939,(Z939:AB939,AC939:AQ939)),0)</f>
        <v>0</v>
      </c>
      <c r="P939" s="7"/>
      <c r="Q939" s="1" t="e">
        <f t="shared" si="701"/>
        <v>#NUM!</v>
      </c>
      <c r="R939" s="2" t="e">
        <f t="shared" si="702"/>
        <v>#NUM!</v>
      </c>
      <c r="S939" s="2"/>
      <c r="T939" s="2" t="str">
        <f t="shared" si="703"/>
        <v>-</v>
      </c>
      <c r="U939" s="2" t="str">
        <f t="shared" si="704"/>
        <v>-</v>
      </c>
      <c r="V939" s="2" t="str">
        <f t="shared" si="705"/>
        <v>-</v>
      </c>
      <c r="W939" s="2" t="str">
        <f t="shared" si="706"/>
        <v>-</v>
      </c>
      <c r="X939" s="2" t="str">
        <f t="shared" si="707"/>
        <v>-</v>
      </c>
      <c r="Y939" s="2" t="str">
        <f t="shared" si="708"/>
        <v>-</v>
      </c>
      <c r="AK939" s="1"/>
      <c r="AL939" s="1"/>
      <c r="AN939" s="1"/>
      <c r="AO939" s="1"/>
      <c r="AP939" s="1"/>
      <c r="AQ939" s="1"/>
      <c r="AR939" s="1"/>
      <c r="AS939" s="8"/>
      <c r="AT939" s="8"/>
      <c r="AU939" s="8"/>
      <c r="AV939" s="8"/>
      <c r="AW939" s="2"/>
      <c r="AX939" s="2"/>
      <c r="AY939" s="2"/>
      <c r="AZ939" s="2"/>
      <c r="BA939" t="str">
        <f t="shared" si="710"/>
        <v>DuPage CD14</v>
      </c>
      <c r="BC939" s="226">
        <v>14</v>
      </c>
      <c r="BE939" s="97">
        <v>17</v>
      </c>
      <c r="BF939" s="99"/>
      <c r="BG939" s="179">
        <v>17043</v>
      </c>
      <c r="BH939">
        <f t="shared" si="709"/>
        <v>1704314</v>
      </c>
      <c r="BJ939" t="s">
        <v>3279</v>
      </c>
    </row>
    <row r="940" spans="1:62">
      <c r="A940" s="226" t="s">
        <v>1215</v>
      </c>
      <c r="B940" t="s">
        <v>191</v>
      </c>
      <c r="C940" s="1">
        <f t="shared" si="700"/>
        <v>0</v>
      </c>
      <c r="D940" s="1"/>
      <c r="E940" s="1"/>
      <c r="F940" s="1"/>
      <c r="G940" s="1"/>
      <c r="H940" s="1"/>
      <c r="I940" s="1"/>
      <c r="J940" s="1"/>
      <c r="K940" s="1"/>
      <c r="L940" s="1"/>
      <c r="M940" s="7" t="e">
        <f>RANK(Z940,(Z940:AB940,AC940:AQ940))</f>
        <v>#N/A</v>
      </c>
      <c r="N940" s="7" t="e">
        <f>RANK(AA940,(Z940:AB940,AC940:AQ940))</f>
        <v>#N/A</v>
      </c>
      <c r="O940" s="7">
        <f>IF(AB940&gt;0,RANK(AB940,(Z940:AB940,AC940:AQ940)),0)</f>
        <v>0</v>
      </c>
      <c r="P940" s="7"/>
      <c r="Q940" s="1" t="e">
        <f t="shared" si="701"/>
        <v>#NUM!</v>
      </c>
      <c r="R940" s="2" t="e">
        <f t="shared" si="702"/>
        <v>#NUM!</v>
      </c>
      <c r="S940" s="2"/>
      <c r="T940" s="2" t="str">
        <f t="shared" si="703"/>
        <v>-</v>
      </c>
      <c r="U940" s="2" t="str">
        <f t="shared" si="704"/>
        <v>-</v>
      </c>
      <c r="V940" s="2" t="str">
        <f t="shared" si="705"/>
        <v>-</v>
      </c>
      <c r="W940" s="2" t="str">
        <f t="shared" si="706"/>
        <v>-</v>
      </c>
      <c r="X940" s="2" t="str">
        <f t="shared" si="707"/>
        <v>-</v>
      </c>
      <c r="Y940" s="2" t="str">
        <f t="shared" si="708"/>
        <v>-</v>
      </c>
      <c r="AK940" s="1"/>
      <c r="AL940" s="1"/>
      <c r="AN940" s="1"/>
      <c r="AO940" s="1"/>
      <c r="AP940" s="1"/>
      <c r="AQ940" s="1"/>
      <c r="AR940" s="1"/>
      <c r="AS940" s="8"/>
      <c r="AT940" s="8"/>
      <c r="AU940" s="8"/>
      <c r="AV940" s="8"/>
      <c r="AW940" s="2"/>
      <c r="AX940" s="2"/>
      <c r="AY940" s="2"/>
      <c r="AZ940" s="2"/>
      <c r="BA940" t="str">
        <f t="shared" si="710"/>
        <v>Ford CD15</v>
      </c>
      <c r="BC940" s="226">
        <v>15</v>
      </c>
      <c r="BE940" s="97">
        <v>17</v>
      </c>
      <c r="BF940" s="99"/>
      <c r="BG940" s="179">
        <v>17053</v>
      </c>
      <c r="BH940">
        <f t="shared" si="709"/>
        <v>1705315</v>
      </c>
      <c r="BJ940" t="s">
        <v>3279</v>
      </c>
    </row>
    <row r="941" spans="1:62">
      <c r="A941" s="226" t="s">
        <v>1215</v>
      </c>
      <c r="B941" t="s">
        <v>191</v>
      </c>
      <c r="C941" s="1">
        <f t="shared" si="700"/>
        <v>0</v>
      </c>
      <c r="D941" s="1"/>
      <c r="E941" s="1"/>
      <c r="F941" s="1"/>
      <c r="G941" s="1"/>
      <c r="H941" s="1"/>
      <c r="I941" s="1"/>
      <c r="J941" s="1"/>
      <c r="K941" s="1"/>
      <c r="L941" s="1"/>
      <c r="M941" s="7" t="e">
        <f>RANK(Z941,(Z941:AB941,AC941:AQ941))</f>
        <v>#N/A</v>
      </c>
      <c r="N941" s="7" t="e">
        <f>RANK(AA941,(Z941:AB941,AC941:AQ941))</f>
        <v>#N/A</v>
      </c>
      <c r="O941" s="7">
        <f>IF(AB941&gt;0,RANK(AB941,(Z941:AB941,AC941:AQ941)),0)</f>
        <v>0</v>
      </c>
      <c r="P941" s="7"/>
      <c r="Q941" s="1" t="e">
        <f t="shared" si="701"/>
        <v>#NUM!</v>
      </c>
      <c r="R941" s="2" t="e">
        <f t="shared" si="702"/>
        <v>#NUM!</v>
      </c>
      <c r="S941" s="2"/>
      <c r="T941" s="2" t="str">
        <f t="shared" si="703"/>
        <v>-</v>
      </c>
      <c r="U941" s="2" t="str">
        <f t="shared" si="704"/>
        <v>-</v>
      </c>
      <c r="V941" s="2" t="str">
        <f t="shared" si="705"/>
        <v>-</v>
      </c>
      <c r="W941" s="2" t="str">
        <f t="shared" si="706"/>
        <v>-</v>
      </c>
      <c r="X941" s="2" t="str">
        <f t="shared" si="707"/>
        <v>-</v>
      </c>
      <c r="Y941" s="2" t="str">
        <f t="shared" si="708"/>
        <v>-</v>
      </c>
      <c r="AK941" s="1"/>
      <c r="AL941" s="1"/>
      <c r="AN941" s="1"/>
      <c r="AO941" s="1"/>
      <c r="AP941" s="1"/>
      <c r="AQ941" s="1"/>
      <c r="AR941" s="1"/>
      <c r="AS941" s="8"/>
      <c r="AT941" s="8"/>
      <c r="AU941" s="8"/>
      <c r="AV941" s="8"/>
      <c r="AW941" s="2"/>
      <c r="AX941" s="2"/>
      <c r="AY941" s="2"/>
      <c r="AZ941" s="2"/>
      <c r="BA941" t="str">
        <f t="shared" si="710"/>
        <v>Ford CD16</v>
      </c>
      <c r="BC941" s="226">
        <v>16</v>
      </c>
      <c r="BE941" s="97">
        <v>17</v>
      </c>
      <c r="BF941" s="99"/>
      <c r="BG941" s="179">
        <v>17053</v>
      </c>
      <c r="BH941">
        <f t="shared" si="709"/>
        <v>1705316</v>
      </c>
      <c r="BJ941" t="s">
        <v>3279</v>
      </c>
    </row>
    <row r="942" spans="1:62">
      <c r="A942" s="226" t="s">
        <v>742</v>
      </c>
      <c r="B942" t="s">
        <v>191</v>
      </c>
      <c r="C942" s="1">
        <f t="shared" si="700"/>
        <v>0</v>
      </c>
      <c r="D942" s="1"/>
      <c r="E942" s="1"/>
      <c r="F942" s="1"/>
      <c r="G942" s="1"/>
      <c r="H942" s="1"/>
      <c r="I942" s="1"/>
      <c r="J942" s="1"/>
      <c r="K942" s="1"/>
      <c r="L942" s="1"/>
      <c r="M942" s="7" t="e">
        <f>RANK(Z942,(Z942:AB942,AC942:AQ942))</f>
        <v>#N/A</v>
      </c>
      <c r="N942" s="7" t="e">
        <f>RANK(AA942,(Z942:AB942,AC942:AQ942))</f>
        <v>#N/A</v>
      </c>
      <c r="O942" s="7">
        <f>IF(AB942&gt;0,RANK(AB942,(Z942:AB942,AC942:AQ942)),0)</f>
        <v>0</v>
      </c>
      <c r="P942" s="7"/>
      <c r="Q942" s="1" t="e">
        <f t="shared" si="701"/>
        <v>#NUM!</v>
      </c>
      <c r="R942" s="2" t="e">
        <f t="shared" si="702"/>
        <v>#NUM!</v>
      </c>
      <c r="S942" s="2"/>
      <c r="T942" s="2" t="str">
        <f t="shared" si="703"/>
        <v>-</v>
      </c>
      <c r="U942" s="2" t="str">
        <f t="shared" si="704"/>
        <v>-</v>
      </c>
      <c r="V942" s="2" t="str">
        <f t="shared" si="705"/>
        <v>-</v>
      </c>
      <c r="W942" s="2" t="str">
        <f t="shared" si="706"/>
        <v>-</v>
      </c>
      <c r="X942" s="2" t="str">
        <f t="shared" si="707"/>
        <v>-</v>
      </c>
      <c r="Y942" s="2" t="str">
        <f t="shared" si="708"/>
        <v>-</v>
      </c>
      <c r="AK942" s="1"/>
      <c r="AL942" s="1"/>
      <c r="AN942" s="1"/>
      <c r="AO942" s="1"/>
      <c r="AP942" s="1"/>
      <c r="AQ942" s="1"/>
      <c r="AR942" s="1"/>
      <c r="AS942" s="8"/>
      <c r="AT942" s="8"/>
      <c r="AU942" s="8"/>
      <c r="AV942" s="8"/>
      <c r="AW942" s="2"/>
      <c r="AX942" s="2"/>
      <c r="AY942" s="2"/>
      <c r="AZ942" s="2"/>
      <c r="BA942" t="str">
        <f t="shared" si="710"/>
        <v>Kane CD6</v>
      </c>
      <c r="BC942" s="226">
        <v>6</v>
      </c>
      <c r="BE942" s="97">
        <v>17</v>
      </c>
      <c r="BF942" s="99"/>
      <c r="BG942" s="179">
        <v>17089</v>
      </c>
      <c r="BH942">
        <f t="shared" si="709"/>
        <v>1708906</v>
      </c>
      <c r="BJ942" t="s">
        <v>3279</v>
      </c>
    </row>
    <row r="943" spans="1:62">
      <c r="A943" s="226" t="s">
        <v>742</v>
      </c>
      <c r="B943" t="s">
        <v>191</v>
      </c>
      <c r="C943" s="1">
        <f t="shared" si="700"/>
        <v>0</v>
      </c>
      <c r="D943" s="1"/>
      <c r="E943" s="1"/>
      <c r="F943" s="1"/>
      <c r="G943" s="1"/>
      <c r="H943" s="1"/>
      <c r="I943" s="1"/>
      <c r="J943" s="1"/>
      <c r="K943" s="1"/>
      <c r="L943" s="1"/>
      <c r="M943" s="7" t="e">
        <f>RANK(Z943,(Z943:AB943,AC943:AQ943))</f>
        <v>#N/A</v>
      </c>
      <c r="N943" s="7" t="e">
        <f>RANK(AA943,(Z943:AB943,AC943:AQ943))</f>
        <v>#N/A</v>
      </c>
      <c r="O943" s="7">
        <f>IF(AB943&gt;0,RANK(AB943,(Z943:AB943,AC943:AQ943)),0)</f>
        <v>0</v>
      </c>
      <c r="P943" s="7"/>
      <c r="Q943" s="1" t="e">
        <f t="shared" si="701"/>
        <v>#NUM!</v>
      </c>
      <c r="R943" s="2" t="e">
        <f t="shared" si="702"/>
        <v>#NUM!</v>
      </c>
      <c r="S943" s="2"/>
      <c r="T943" s="2" t="str">
        <f t="shared" si="703"/>
        <v>-</v>
      </c>
      <c r="U943" s="2" t="str">
        <f t="shared" si="704"/>
        <v>-</v>
      </c>
      <c r="V943" s="2" t="str">
        <f t="shared" si="705"/>
        <v>-</v>
      </c>
      <c r="W943" s="2" t="str">
        <f t="shared" si="706"/>
        <v>-</v>
      </c>
      <c r="X943" s="2" t="str">
        <f t="shared" si="707"/>
        <v>-</v>
      </c>
      <c r="Y943" s="2" t="str">
        <f t="shared" si="708"/>
        <v>-</v>
      </c>
      <c r="AK943" s="1"/>
      <c r="AL943" s="1"/>
      <c r="AN943" s="1"/>
      <c r="AO943" s="1"/>
      <c r="AP943" s="1"/>
      <c r="AQ943" s="1"/>
      <c r="AR943" s="1"/>
      <c r="AS943" s="8"/>
      <c r="AT943" s="8"/>
      <c r="AU943" s="8"/>
      <c r="AV943" s="8"/>
      <c r="AW943" s="2"/>
      <c r="AX943" s="2"/>
      <c r="AY943" s="2"/>
      <c r="AZ943" s="2"/>
      <c r="BA943" t="str">
        <f t="shared" si="710"/>
        <v>Kane CD8</v>
      </c>
      <c r="BC943" s="226">
        <v>8</v>
      </c>
      <c r="BE943" s="97">
        <v>17</v>
      </c>
      <c r="BF943" s="99"/>
      <c r="BG943" s="179">
        <v>17089</v>
      </c>
      <c r="BH943">
        <f t="shared" si="709"/>
        <v>1708908</v>
      </c>
      <c r="BJ943" t="s">
        <v>3279</v>
      </c>
    </row>
    <row r="944" spans="1:62">
      <c r="A944" s="226" t="s">
        <v>742</v>
      </c>
      <c r="B944" t="s">
        <v>191</v>
      </c>
      <c r="C944" s="1">
        <f t="shared" si="700"/>
        <v>0</v>
      </c>
      <c r="D944" s="1"/>
      <c r="E944" s="1"/>
      <c r="F944" s="1"/>
      <c r="G944" s="1"/>
      <c r="H944" s="1"/>
      <c r="I944" s="1"/>
      <c r="J944" s="1"/>
      <c r="K944" s="1"/>
      <c r="L944" s="1"/>
      <c r="M944" s="7" t="e">
        <f>RANK(Z944,(Z944:AB944,AC944:AQ944))</f>
        <v>#N/A</v>
      </c>
      <c r="N944" s="7" t="e">
        <f>RANK(AA944,(Z944:AB944,AC944:AQ944))</f>
        <v>#N/A</v>
      </c>
      <c r="O944" s="7">
        <f>IF(AB944&gt;0,RANK(AB944,(Z944:AB944,AC944:AQ944)),0)</f>
        <v>0</v>
      </c>
      <c r="P944" s="7"/>
      <c r="Q944" s="1" t="e">
        <f t="shared" si="701"/>
        <v>#NUM!</v>
      </c>
      <c r="R944" s="2" t="e">
        <f t="shared" si="702"/>
        <v>#NUM!</v>
      </c>
      <c r="S944" s="2"/>
      <c r="T944" s="2" t="str">
        <f t="shared" si="703"/>
        <v>-</v>
      </c>
      <c r="U944" s="2" t="str">
        <f t="shared" si="704"/>
        <v>-</v>
      </c>
      <c r="V944" s="2" t="str">
        <f t="shared" si="705"/>
        <v>-</v>
      </c>
      <c r="W944" s="2" t="str">
        <f t="shared" si="706"/>
        <v>-</v>
      </c>
      <c r="X944" s="2" t="str">
        <f t="shared" si="707"/>
        <v>-</v>
      </c>
      <c r="Y944" s="2" t="str">
        <f t="shared" si="708"/>
        <v>-</v>
      </c>
      <c r="AK944" s="1"/>
      <c r="AL944" s="1"/>
      <c r="AN944" s="1"/>
      <c r="AO944" s="1"/>
      <c r="AP944" s="1"/>
      <c r="AQ944" s="1"/>
      <c r="AR944" s="1"/>
      <c r="AS944" s="8"/>
      <c r="AT944" s="8"/>
      <c r="AU944" s="8"/>
      <c r="AV944" s="8"/>
      <c r="AW944" s="2"/>
      <c r="AX944" s="2"/>
      <c r="AY944" s="2"/>
      <c r="AZ944" s="2"/>
      <c r="BA944" t="str">
        <f t="shared" si="710"/>
        <v>Kane CD11</v>
      </c>
      <c r="BC944" s="226">
        <v>11</v>
      </c>
      <c r="BE944" s="97">
        <v>17</v>
      </c>
      <c r="BF944" s="99"/>
      <c r="BG944" s="179">
        <v>17089</v>
      </c>
      <c r="BH944">
        <f t="shared" si="709"/>
        <v>1708911</v>
      </c>
      <c r="BJ944" t="s">
        <v>3279</v>
      </c>
    </row>
    <row r="945" spans="1:62">
      <c r="A945" s="226" t="s">
        <v>742</v>
      </c>
      <c r="B945" t="s">
        <v>191</v>
      </c>
      <c r="C945" s="1">
        <f t="shared" si="700"/>
        <v>0</v>
      </c>
      <c r="D945" s="1"/>
      <c r="E945" s="1"/>
      <c r="F945" s="1"/>
      <c r="G945" s="1"/>
      <c r="H945" s="1"/>
      <c r="I945" s="1"/>
      <c r="J945" s="1"/>
      <c r="K945" s="1"/>
      <c r="L945" s="1"/>
      <c r="M945" s="7" t="e">
        <f>RANK(Z945,(Z945:AB945,AC945:AQ945))</f>
        <v>#N/A</v>
      </c>
      <c r="N945" s="7" t="e">
        <f>RANK(AA945,(Z945:AB945,AC945:AQ945))</f>
        <v>#N/A</v>
      </c>
      <c r="O945" s="7">
        <f>IF(AB945&gt;0,RANK(AB945,(Z945:AB945,AC945:AQ945)),0)</f>
        <v>0</v>
      </c>
      <c r="P945" s="7"/>
      <c r="Q945" s="1" t="e">
        <f t="shared" si="701"/>
        <v>#NUM!</v>
      </c>
      <c r="R945" s="2" t="e">
        <f t="shared" si="702"/>
        <v>#NUM!</v>
      </c>
      <c r="S945" s="2"/>
      <c r="T945" s="2" t="str">
        <f t="shared" si="703"/>
        <v>-</v>
      </c>
      <c r="U945" s="2" t="str">
        <f t="shared" si="704"/>
        <v>-</v>
      </c>
      <c r="V945" s="2" t="str">
        <f t="shared" si="705"/>
        <v>-</v>
      </c>
      <c r="W945" s="2" t="str">
        <f t="shared" si="706"/>
        <v>-</v>
      </c>
      <c r="X945" s="2" t="str">
        <f t="shared" si="707"/>
        <v>-</v>
      </c>
      <c r="Y945" s="2" t="str">
        <f t="shared" si="708"/>
        <v>-</v>
      </c>
      <c r="AK945" s="1"/>
      <c r="AL945" s="1"/>
      <c r="AN945" s="1"/>
      <c r="AO945" s="1"/>
      <c r="AP945" s="1"/>
      <c r="AQ945" s="1"/>
      <c r="AR945" s="1"/>
      <c r="AS945" s="8"/>
      <c r="AT945" s="8"/>
      <c r="AU945" s="8"/>
      <c r="AV945" s="8"/>
      <c r="AW945" s="2"/>
      <c r="AX945" s="2"/>
      <c r="AY945" s="2"/>
      <c r="AZ945" s="2"/>
      <c r="BA945" t="str">
        <f t="shared" si="710"/>
        <v>Kane CD14</v>
      </c>
      <c r="BC945" s="226">
        <v>14</v>
      </c>
      <c r="BE945" s="97">
        <v>17</v>
      </c>
      <c r="BF945" s="99"/>
      <c r="BG945" s="179">
        <v>17089</v>
      </c>
      <c r="BH945">
        <f t="shared" si="709"/>
        <v>1708914</v>
      </c>
      <c r="BJ945" t="s">
        <v>3279</v>
      </c>
    </row>
    <row r="946" spans="1:62">
      <c r="A946" s="226" t="s">
        <v>835</v>
      </c>
      <c r="B946" t="s">
        <v>191</v>
      </c>
      <c r="C946" s="1">
        <f t="shared" si="700"/>
        <v>3944</v>
      </c>
      <c r="D946" s="1"/>
      <c r="E946" s="1"/>
      <c r="F946" s="1"/>
      <c r="G946" s="1"/>
      <c r="H946" s="1"/>
      <c r="I946" s="1"/>
      <c r="J946" s="1"/>
      <c r="K946" s="1"/>
      <c r="L946" s="1"/>
      <c r="M946" s="7">
        <f>RANK(Z946,(Z946:AB946,AC946:AQ946))</f>
        <v>3</v>
      </c>
      <c r="N946" s="7">
        <f>RANK(AA946,(Z946:AB946,AC946:AQ946))</f>
        <v>6</v>
      </c>
      <c r="O946" s="7">
        <f>IF(AB946&gt;0,RANK(AB946,(Z946:AB946,AC946:AQ946)),0)</f>
        <v>4</v>
      </c>
      <c r="P946" s="7"/>
      <c r="Q946" s="1">
        <f t="shared" si="701"/>
        <v>380</v>
      </c>
      <c r="R946" s="2">
        <f t="shared" si="702"/>
        <v>9.6348884381338748E-2</v>
      </c>
      <c r="S946" s="2"/>
      <c r="T946" s="2">
        <f t="shared" si="703"/>
        <v>0.17672413793103448</v>
      </c>
      <c r="U946" s="2">
        <f t="shared" si="704"/>
        <v>5.0709939148073022E-3</v>
      </c>
      <c r="V946" s="2">
        <f t="shared" si="705"/>
        <v>9.7363083164300201E-2</v>
      </c>
      <c r="W946" s="2">
        <f t="shared" si="706"/>
        <v>0.30324543610547666</v>
      </c>
      <c r="X946" s="2">
        <f t="shared" si="707"/>
        <v>0.39959432048681542</v>
      </c>
      <c r="Y946" s="2">
        <f t="shared" si="708"/>
        <v>1.8002028397565983E-2</v>
      </c>
      <c r="Z946" s="1">
        <v>697</v>
      </c>
      <c r="AA946" s="1">
        <v>20</v>
      </c>
      <c r="AB946" s="1">
        <v>384</v>
      </c>
      <c r="AC946" s="1">
        <v>1196</v>
      </c>
      <c r="AD946" s="1">
        <v>1576</v>
      </c>
      <c r="AE946" s="1">
        <v>35</v>
      </c>
      <c r="AF946" s="1">
        <v>3</v>
      </c>
      <c r="AG946" s="1">
        <v>13</v>
      </c>
      <c r="AH946" s="1">
        <v>10</v>
      </c>
      <c r="AJ946" s="1">
        <v>1</v>
      </c>
      <c r="AK946" s="1"/>
      <c r="AL946" s="1">
        <v>5</v>
      </c>
      <c r="AN946" s="1">
        <v>4</v>
      </c>
      <c r="AO946" s="1"/>
      <c r="AP946" s="1"/>
      <c r="AQ946" s="1"/>
      <c r="AR946" s="1"/>
      <c r="AS946" s="8"/>
      <c r="AT946" s="8"/>
      <c r="AU946" s="8"/>
      <c r="AV946" s="8"/>
      <c r="AW946" s="2"/>
      <c r="AX946" s="2"/>
      <c r="AY946" s="2"/>
      <c r="AZ946" s="2"/>
      <c r="BA946" t="str">
        <f t="shared" si="710"/>
        <v>Kendall CD11</v>
      </c>
      <c r="BC946" s="226">
        <v>11</v>
      </c>
      <c r="BE946" s="97">
        <v>17</v>
      </c>
      <c r="BF946" s="99"/>
      <c r="BG946" s="179">
        <v>17093</v>
      </c>
      <c r="BH946">
        <f t="shared" si="709"/>
        <v>1709311</v>
      </c>
      <c r="BJ946" t="s">
        <v>3279</v>
      </c>
    </row>
    <row r="947" spans="1:62">
      <c r="A947" s="226" t="s">
        <v>835</v>
      </c>
      <c r="B947" t="s">
        <v>191</v>
      </c>
      <c r="C947" s="1">
        <f t="shared" si="700"/>
        <v>13485</v>
      </c>
      <c r="D947" s="1"/>
      <c r="E947" s="1"/>
      <c r="F947" s="1"/>
      <c r="G947" s="1"/>
      <c r="H947" s="1"/>
      <c r="I947" s="1"/>
      <c r="J947" s="1"/>
      <c r="K947" s="1"/>
      <c r="L947" s="1"/>
      <c r="M947" s="7">
        <f>RANK(Z947,(Z947:AB947,AC947:AQ947))</f>
        <v>3</v>
      </c>
      <c r="N947" s="7">
        <f>RANK(AA947,(Z947:AB947,AC947:AQ947))</f>
        <v>6</v>
      </c>
      <c r="O947" s="7">
        <f>IF(AB947&gt;0,RANK(AB947,(Z947:AB947,AC947:AQ947)),0)</f>
        <v>4</v>
      </c>
      <c r="P947" s="7"/>
      <c r="Q947" s="1">
        <f t="shared" si="701"/>
        <v>1393</v>
      </c>
      <c r="R947" s="2">
        <f t="shared" si="702"/>
        <v>0.10329996292176492</v>
      </c>
      <c r="S947" s="2"/>
      <c r="T947" s="2">
        <f t="shared" si="703"/>
        <v>0.19184278828327772</v>
      </c>
      <c r="U947" s="2">
        <f t="shared" si="704"/>
        <v>7.4156470152020766E-3</v>
      </c>
      <c r="V947" s="2">
        <f t="shared" si="705"/>
        <v>9.3214682981090105E-2</v>
      </c>
      <c r="W947" s="2">
        <f t="shared" si="706"/>
        <v>0.2917315535780497</v>
      </c>
      <c r="X947" s="2">
        <f t="shared" si="707"/>
        <v>0.39503151649981461</v>
      </c>
      <c r="Y947" s="2">
        <f t="shared" si="708"/>
        <v>2.0763811642565799E-2</v>
      </c>
      <c r="Z947" s="1">
        <v>2587</v>
      </c>
      <c r="AA947" s="1">
        <v>100</v>
      </c>
      <c r="AB947" s="1">
        <v>1257</v>
      </c>
      <c r="AC947" s="1">
        <v>3934</v>
      </c>
      <c r="AD947" s="1">
        <v>5327</v>
      </c>
      <c r="AE947" s="1">
        <v>116</v>
      </c>
      <c r="AF947" s="1">
        <v>15</v>
      </c>
      <c r="AG947" s="1">
        <v>28</v>
      </c>
      <c r="AH947" s="1">
        <v>56</v>
      </c>
      <c r="AJ947" s="1">
        <v>23</v>
      </c>
      <c r="AK947" s="1"/>
      <c r="AL947" s="1">
        <v>33</v>
      </c>
      <c r="AN947" s="1">
        <v>9</v>
      </c>
      <c r="AO947" s="1"/>
      <c r="AP947" s="1"/>
      <c r="AQ947" s="1"/>
      <c r="AR947" s="1"/>
      <c r="AS947" s="8"/>
      <c r="AT947" s="8"/>
      <c r="AU947" s="8"/>
      <c r="AV947" s="8"/>
      <c r="AW947" s="2"/>
      <c r="AX947" s="2"/>
      <c r="AY947" s="2"/>
      <c r="AZ947" s="2"/>
      <c r="BA947" t="str">
        <f t="shared" si="710"/>
        <v>Kendall CD14</v>
      </c>
      <c r="BC947" s="226">
        <v>14</v>
      </c>
      <c r="BE947" s="97">
        <v>17</v>
      </c>
      <c r="BF947" s="99"/>
      <c r="BG947" s="179">
        <v>17093</v>
      </c>
      <c r="BH947">
        <f t="shared" si="709"/>
        <v>1709314</v>
      </c>
      <c r="BJ947" t="s">
        <v>3279</v>
      </c>
    </row>
    <row r="948" spans="1:62">
      <c r="A948" s="226" t="s">
        <v>2398</v>
      </c>
      <c r="B948" t="s">
        <v>191</v>
      </c>
      <c r="C948" s="1">
        <f t="shared" si="700"/>
        <v>0</v>
      </c>
      <c r="D948" s="1"/>
      <c r="E948" s="1"/>
      <c r="F948" s="1"/>
      <c r="G948" s="1"/>
      <c r="H948" s="1"/>
      <c r="I948" s="1"/>
      <c r="J948" s="1"/>
      <c r="K948" s="1"/>
      <c r="L948" s="1"/>
      <c r="M948" s="7" t="e">
        <f>RANK(Z948,(Z948:AB948,AC948:AQ948))</f>
        <v>#N/A</v>
      </c>
      <c r="N948" s="7" t="e">
        <f>RANK(AA948,(Z948:AB948,AC948:AQ948))</f>
        <v>#N/A</v>
      </c>
      <c r="O948" s="7">
        <f>IF(AB948&gt;0,RANK(AB948,(Z948:AB948,AC948:AQ948)),0)</f>
        <v>0</v>
      </c>
      <c r="P948" s="7"/>
      <c r="Q948" s="1" t="e">
        <f t="shared" si="701"/>
        <v>#NUM!</v>
      </c>
      <c r="R948" s="2" t="e">
        <f t="shared" si="702"/>
        <v>#NUM!</v>
      </c>
      <c r="S948" s="2"/>
      <c r="T948" s="2" t="str">
        <f t="shared" si="703"/>
        <v>-</v>
      </c>
      <c r="U948" s="2" t="str">
        <f t="shared" si="704"/>
        <v>-</v>
      </c>
      <c r="V948" s="2" t="str">
        <f t="shared" si="705"/>
        <v>-</v>
      </c>
      <c r="W948" s="2" t="str">
        <f t="shared" si="706"/>
        <v>-</v>
      </c>
      <c r="X948" s="2" t="str">
        <f t="shared" si="707"/>
        <v>-</v>
      </c>
      <c r="Y948" s="2" t="str">
        <f t="shared" si="708"/>
        <v>-</v>
      </c>
      <c r="AK948" s="1"/>
      <c r="AL948" s="1"/>
      <c r="AN948" s="1"/>
      <c r="AO948" s="1"/>
      <c r="AP948" s="1"/>
      <c r="AQ948" s="1"/>
      <c r="AR948" s="1"/>
      <c r="AS948" s="8"/>
      <c r="AT948" s="8"/>
      <c r="AU948" s="8"/>
      <c r="AV948" s="8"/>
      <c r="AW948" s="2"/>
      <c r="AX948" s="2"/>
      <c r="AY948" s="2"/>
      <c r="AZ948" s="2"/>
      <c r="BA948" t="str">
        <f t="shared" si="710"/>
        <v>Lake CD6</v>
      </c>
      <c r="BC948" s="226">
        <v>6</v>
      </c>
      <c r="BE948" s="97">
        <v>17</v>
      </c>
      <c r="BF948" s="99"/>
      <c r="BG948" s="179">
        <v>17097</v>
      </c>
      <c r="BH948">
        <f t="shared" si="709"/>
        <v>1709706</v>
      </c>
      <c r="BJ948" t="s">
        <v>3279</v>
      </c>
    </row>
    <row r="949" spans="1:62">
      <c r="A949" s="226" t="s">
        <v>2398</v>
      </c>
      <c r="B949" t="s">
        <v>191</v>
      </c>
      <c r="C949" s="1">
        <f t="shared" si="700"/>
        <v>0</v>
      </c>
      <c r="D949" s="1"/>
      <c r="E949" s="1"/>
      <c r="F949" s="1"/>
      <c r="G949" s="1"/>
      <c r="H949" s="1"/>
      <c r="I949" s="1"/>
      <c r="J949" s="1"/>
      <c r="K949" s="1"/>
      <c r="L949" s="1"/>
      <c r="M949" s="7" t="e">
        <f>RANK(Z949,(Z949:AB949,AC949:AQ949))</f>
        <v>#N/A</v>
      </c>
      <c r="N949" s="7" t="e">
        <f>RANK(AA949,(Z949:AB949,AC949:AQ949))</f>
        <v>#N/A</v>
      </c>
      <c r="O949" s="7">
        <f>IF(AB949&gt;0,RANK(AB949,(Z949:AB949,AC949:AQ949)),0)</f>
        <v>0</v>
      </c>
      <c r="P949" s="7"/>
      <c r="Q949" s="1" t="e">
        <f t="shared" ref="Q949:Q973" si="711">MAX(Z949:AG949)-LARGE(Z949:AG949,2)</f>
        <v>#NUM!</v>
      </c>
      <c r="R949" s="2" t="e">
        <f t="shared" ref="R949:R973" si="712">Q949/C949</f>
        <v>#NUM!</v>
      </c>
      <c r="S949" s="2"/>
      <c r="T949" s="2" t="str">
        <f t="shared" si="703"/>
        <v>-</v>
      </c>
      <c r="U949" s="2" t="str">
        <f t="shared" si="704"/>
        <v>-</v>
      </c>
      <c r="V949" s="2" t="str">
        <f t="shared" si="705"/>
        <v>-</v>
      </c>
      <c r="W949" s="2" t="str">
        <f t="shared" si="706"/>
        <v>-</v>
      </c>
      <c r="X949" s="2" t="str">
        <f t="shared" si="707"/>
        <v>-</v>
      </c>
      <c r="Y949" s="2" t="str">
        <f t="shared" si="708"/>
        <v>-</v>
      </c>
      <c r="AK949" s="1"/>
      <c r="AL949" s="1"/>
      <c r="AN949" s="1"/>
      <c r="AO949" s="1"/>
      <c r="AP949" s="1"/>
      <c r="AQ949" s="1"/>
      <c r="AR949" s="1"/>
      <c r="AS949" s="8"/>
      <c r="AT949" s="8"/>
      <c r="AU949" s="8"/>
      <c r="AV949" s="8"/>
      <c r="AW949" s="2"/>
      <c r="AX949" s="2"/>
      <c r="AY949" s="2"/>
      <c r="AZ949" s="2"/>
      <c r="BA949" t="str">
        <f t="shared" si="710"/>
        <v>Lake CD10</v>
      </c>
      <c r="BC949" s="226">
        <v>10</v>
      </c>
      <c r="BE949" s="97">
        <v>17</v>
      </c>
      <c r="BF949" s="99"/>
      <c r="BG949" s="179">
        <v>17097</v>
      </c>
      <c r="BH949">
        <f t="shared" si="709"/>
        <v>1709710</v>
      </c>
      <c r="BJ949" t="s">
        <v>3279</v>
      </c>
    </row>
    <row r="950" spans="1:62">
      <c r="A950" s="226" t="s">
        <v>2398</v>
      </c>
      <c r="B950" t="s">
        <v>191</v>
      </c>
      <c r="C950" s="1">
        <f t="shared" si="700"/>
        <v>0</v>
      </c>
      <c r="D950" s="1"/>
      <c r="E950" s="1"/>
      <c r="F950" s="1"/>
      <c r="G950" s="1"/>
      <c r="H950" s="1"/>
      <c r="I950" s="1"/>
      <c r="J950" s="1"/>
      <c r="K950" s="1"/>
      <c r="L950" s="1"/>
      <c r="M950" s="7" t="e">
        <f>RANK(Z950,(Z950:AB950,AC950:AQ950))</f>
        <v>#N/A</v>
      </c>
      <c r="N950" s="7" t="e">
        <f>RANK(AA950,(Z950:AB950,AC950:AQ950))</f>
        <v>#N/A</v>
      </c>
      <c r="O950" s="7">
        <f>IF(AB950&gt;0,RANK(AB950,(Z950:AB950,AC950:AQ950)),0)</f>
        <v>0</v>
      </c>
      <c r="P950" s="7"/>
      <c r="Q950" s="1" t="e">
        <f t="shared" si="711"/>
        <v>#NUM!</v>
      </c>
      <c r="R950" s="2" t="e">
        <f t="shared" si="712"/>
        <v>#NUM!</v>
      </c>
      <c r="S950" s="2"/>
      <c r="T950" s="2" t="str">
        <f t="shared" si="703"/>
        <v>-</v>
      </c>
      <c r="U950" s="2" t="str">
        <f t="shared" si="704"/>
        <v>-</v>
      </c>
      <c r="V950" s="2" t="str">
        <f t="shared" si="705"/>
        <v>-</v>
      </c>
      <c r="W950" s="2" t="str">
        <f t="shared" si="706"/>
        <v>-</v>
      </c>
      <c r="X950" s="2" t="str">
        <f t="shared" si="707"/>
        <v>-</v>
      </c>
      <c r="Y950" s="2" t="str">
        <f t="shared" si="708"/>
        <v>-</v>
      </c>
      <c r="AK950" s="1"/>
      <c r="AL950" s="1"/>
      <c r="AN950" s="1"/>
      <c r="AO950" s="1"/>
      <c r="AP950" s="1"/>
      <c r="AQ950" s="1"/>
      <c r="AR950" s="1"/>
      <c r="AS950" s="8"/>
      <c r="AT950" s="8"/>
      <c r="AU950" s="8"/>
      <c r="AV950" s="8"/>
      <c r="AW950" s="2"/>
      <c r="AX950" s="2"/>
      <c r="AY950" s="2"/>
      <c r="AZ950" s="2"/>
      <c r="BA950" t="str">
        <f t="shared" si="710"/>
        <v>Lake CD14</v>
      </c>
      <c r="BC950" s="226">
        <v>14</v>
      </c>
      <c r="BE950" s="97">
        <v>17</v>
      </c>
      <c r="BF950" s="99"/>
      <c r="BG950" s="179">
        <v>17097</v>
      </c>
      <c r="BH950">
        <f t="shared" si="709"/>
        <v>1709714</v>
      </c>
      <c r="BJ950" t="s">
        <v>3279</v>
      </c>
    </row>
    <row r="951" spans="1:62">
      <c r="A951" s="226" t="s">
        <v>1388</v>
      </c>
      <c r="B951" t="s">
        <v>191</v>
      </c>
      <c r="C951" s="1">
        <f t="shared" si="700"/>
        <v>0</v>
      </c>
      <c r="D951" s="1"/>
      <c r="E951" s="1"/>
      <c r="F951" s="1"/>
      <c r="G951" s="1"/>
      <c r="H951" s="1"/>
      <c r="I951" s="1"/>
      <c r="J951" s="1"/>
      <c r="K951" s="1"/>
      <c r="L951" s="1"/>
      <c r="M951" s="7" t="e">
        <f>RANK(Z951,(Z951:AB951,AC951:AQ951))</f>
        <v>#N/A</v>
      </c>
      <c r="N951" s="7" t="e">
        <f>RANK(AA951,(Z951:AB951,AC951:AQ951))</f>
        <v>#N/A</v>
      </c>
      <c r="O951" s="7">
        <f>IF(AB951&gt;0,RANK(AB951,(Z951:AB951,AC951:AQ951)),0)</f>
        <v>0</v>
      </c>
      <c r="P951" s="7"/>
      <c r="Q951" s="1" t="e">
        <f t="shared" si="711"/>
        <v>#NUM!</v>
      </c>
      <c r="R951" s="2" t="e">
        <f t="shared" si="712"/>
        <v>#NUM!</v>
      </c>
      <c r="S951" s="2"/>
      <c r="T951" s="2" t="str">
        <f t="shared" si="703"/>
        <v>-</v>
      </c>
      <c r="U951" s="2" t="str">
        <f t="shared" si="704"/>
        <v>-</v>
      </c>
      <c r="V951" s="2" t="str">
        <f t="shared" si="705"/>
        <v>-</v>
      </c>
      <c r="W951" s="2" t="str">
        <f t="shared" si="706"/>
        <v>-</v>
      </c>
      <c r="X951" s="2" t="str">
        <f t="shared" si="707"/>
        <v>-</v>
      </c>
      <c r="Y951" s="2" t="str">
        <f t="shared" si="708"/>
        <v>-</v>
      </c>
      <c r="AK951" s="1"/>
      <c r="AL951" s="1"/>
      <c r="AN951" s="1"/>
      <c r="AO951" s="1"/>
      <c r="AP951" s="1"/>
      <c r="AQ951" s="1"/>
      <c r="AR951" s="1"/>
      <c r="AS951" s="8"/>
      <c r="AT951" s="8"/>
      <c r="AU951" s="8"/>
      <c r="AV951" s="8"/>
      <c r="AW951" s="2"/>
      <c r="AX951" s="2"/>
      <c r="AY951" s="2"/>
      <c r="AZ951" s="2"/>
      <c r="BA951" t="str">
        <f t="shared" si="710"/>
        <v>Madison CD12</v>
      </c>
      <c r="BC951" s="226">
        <v>12</v>
      </c>
      <c r="BE951" s="97">
        <v>17</v>
      </c>
      <c r="BF951" s="99"/>
      <c r="BG951" s="179">
        <v>17119</v>
      </c>
      <c r="BH951">
        <f t="shared" si="709"/>
        <v>1711912</v>
      </c>
      <c r="BJ951" t="s">
        <v>3279</v>
      </c>
    </row>
    <row r="952" spans="1:62">
      <c r="A952" s="226" t="s">
        <v>1388</v>
      </c>
      <c r="B952" t="s">
        <v>191</v>
      </c>
      <c r="C952" s="1">
        <f t="shared" si="700"/>
        <v>0</v>
      </c>
      <c r="D952" s="1"/>
      <c r="E952" s="1"/>
      <c r="F952" s="1"/>
      <c r="G952" s="1"/>
      <c r="H952" s="1"/>
      <c r="I952" s="1"/>
      <c r="J952" s="1"/>
      <c r="K952" s="1"/>
      <c r="L952" s="1"/>
      <c r="M952" s="7" t="e">
        <f>RANK(Z952,(Z952:AB952,AC952:AQ952))</f>
        <v>#N/A</v>
      </c>
      <c r="N952" s="7" t="e">
        <f>RANK(AA952,(Z952:AB952,AC952:AQ952))</f>
        <v>#N/A</v>
      </c>
      <c r="O952" s="7">
        <f>IF(AB952&gt;0,RANK(AB952,(Z952:AB952,AC952:AQ952)),0)</f>
        <v>0</v>
      </c>
      <c r="P952" s="7"/>
      <c r="Q952" s="1" t="e">
        <f t="shared" si="711"/>
        <v>#NUM!</v>
      </c>
      <c r="R952" s="2" t="e">
        <f t="shared" si="712"/>
        <v>#NUM!</v>
      </c>
      <c r="S952" s="2"/>
      <c r="T952" s="2" t="str">
        <f t="shared" si="703"/>
        <v>-</v>
      </c>
      <c r="U952" s="2" t="str">
        <f t="shared" si="704"/>
        <v>-</v>
      </c>
      <c r="V952" s="2" t="str">
        <f t="shared" si="705"/>
        <v>-</v>
      </c>
      <c r="W952" s="2" t="str">
        <f t="shared" si="706"/>
        <v>-</v>
      </c>
      <c r="X952" s="2" t="str">
        <f t="shared" si="707"/>
        <v>-</v>
      </c>
      <c r="Y952" s="2" t="str">
        <f t="shared" si="708"/>
        <v>-</v>
      </c>
      <c r="AK952" s="1"/>
      <c r="AL952" s="1"/>
      <c r="AN952" s="1"/>
      <c r="AO952" s="1"/>
      <c r="AP952" s="1"/>
      <c r="AQ952" s="1"/>
      <c r="AR952" s="1"/>
      <c r="AS952" s="8"/>
      <c r="AT952" s="8"/>
      <c r="AU952" s="8"/>
      <c r="AV952" s="8"/>
      <c r="AW952" s="2"/>
      <c r="AX952" s="2"/>
      <c r="AY952" s="2"/>
      <c r="AZ952" s="2"/>
      <c r="BA952" t="str">
        <f t="shared" si="710"/>
        <v>Madison CD13</v>
      </c>
      <c r="BC952" s="226">
        <v>13</v>
      </c>
      <c r="BE952" s="97">
        <v>17</v>
      </c>
      <c r="BF952" s="99"/>
      <c r="BG952" s="179">
        <v>17119</v>
      </c>
      <c r="BH952">
        <f t="shared" si="709"/>
        <v>1711913</v>
      </c>
      <c r="BJ952" t="s">
        <v>3279</v>
      </c>
    </row>
    <row r="953" spans="1:62">
      <c r="A953" s="226" t="s">
        <v>1388</v>
      </c>
      <c r="B953" t="s">
        <v>191</v>
      </c>
      <c r="C953" s="1">
        <f t="shared" si="700"/>
        <v>0</v>
      </c>
      <c r="D953" s="1"/>
      <c r="E953" s="1"/>
      <c r="F953" s="1"/>
      <c r="G953" s="1"/>
      <c r="H953" s="1"/>
      <c r="I953" s="1"/>
      <c r="J953" s="1"/>
      <c r="K953" s="1"/>
      <c r="L953" s="1"/>
      <c r="M953" s="7" t="e">
        <f>RANK(Z953,(Z953:AB953,AC953:AQ953))</f>
        <v>#N/A</v>
      </c>
      <c r="N953" s="7" t="e">
        <f>RANK(AA953,(Z953:AB953,AC953:AQ953))</f>
        <v>#N/A</v>
      </c>
      <c r="O953" s="7">
        <f>IF(AB953&gt;0,RANK(AB953,(Z953:AB953,AC953:AQ953)),0)</f>
        <v>0</v>
      </c>
      <c r="P953" s="7"/>
      <c r="Q953" s="1" t="e">
        <f t="shared" si="711"/>
        <v>#NUM!</v>
      </c>
      <c r="R953" s="2" t="e">
        <f t="shared" si="712"/>
        <v>#NUM!</v>
      </c>
      <c r="S953" s="2"/>
      <c r="T953" s="2" t="str">
        <f t="shared" si="703"/>
        <v>-</v>
      </c>
      <c r="U953" s="2" t="str">
        <f t="shared" si="704"/>
        <v>-</v>
      </c>
      <c r="V953" s="2" t="str">
        <f t="shared" si="705"/>
        <v>-</v>
      </c>
      <c r="W953" s="2" t="str">
        <f t="shared" si="706"/>
        <v>-</v>
      </c>
      <c r="X953" s="2" t="str">
        <f t="shared" si="707"/>
        <v>-</v>
      </c>
      <c r="Y953" s="2" t="str">
        <f t="shared" si="708"/>
        <v>-</v>
      </c>
      <c r="AK953" s="1"/>
      <c r="AL953" s="1"/>
      <c r="AN953" s="1"/>
      <c r="AO953" s="1"/>
      <c r="AP953" s="1"/>
      <c r="AQ953" s="1"/>
      <c r="AR953" s="1"/>
      <c r="AS953" s="8"/>
      <c r="AT953" s="8"/>
      <c r="AU953" s="8"/>
      <c r="AV953" s="8"/>
      <c r="AW953" s="2"/>
      <c r="AX953" s="2"/>
      <c r="AY953" s="2"/>
      <c r="AZ953" s="2"/>
      <c r="BA953" t="str">
        <f t="shared" si="710"/>
        <v>Madison CD15</v>
      </c>
      <c r="BC953" s="226">
        <v>15</v>
      </c>
      <c r="BE953" s="97">
        <v>17</v>
      </c>
      <c r="BF953" s="99"/>
      <c r="BG953" s="179">
        <v>17119</v>
      </c>
      <c r="BH953">
        <f t="shared" si="709"/>
        <v>1711915</v>
      </c>
      <c r="BJ953" t="s">
        <v>3279</v>
      </c>
    </row>
    <row r="954" spans="1:62">
      <c r="A954" s="226" t="s">
        <v>2438</v>
      </c>
      <c r="B954" t="s">
        <v>191</v>
      </c>
      <c r="C954" s="1">
        <f t="shared" si="700"/>
        <v>15683</v>
      </c>
      <c r="D954" s="1"/>
      <c r="E954" s="1"/>
      <c r="F954" s="1"/>
      <c r="G954" s="1"/>
      <c r="H954" s="1"/>
      <c r="I954" s="1"/>
      <c r="J954" s="1"/>
      <c r="K954" s="1"/>
      <c r="L954" s="1"/>
      <c r="M954" s="7">
        <f>RANK(Z954,(Z954:AB954,AC954:AQ954))</f>
        <v>3</v>
      </c>
      <c r="N954" s="7">
        <f>RANK(AA954,(Z954:AB954,AC954:AQ954))</f>
        <v>6</v>
      </c>
      <c r="O954" s="7">
        <f>IF(AB954&gt;0,RANK(AB954,(Z954:AB954,AC954:AQ954)),0)</f>
        <v>4</v>
      </c>
      <c r="P954" s="7"/>
      <c r="Q954" s="1">
        <f t="shared" si="711"/>
        <v>1934</v>
      </c>
      <c r="R954" s="2">
        <f t="shared" si="712"/>
        <v>0.12331824268316011</v>
      </c>
      <c r="S954" s="2"/>
      <c r="T954" s="2">
        <f t="shared" si="703"/>
        <v>0.24051520754957598</v>
      </c>
      <c r="U954" s="2">
        <f t="shared" si="704"/>
        <v>6.5676209908818468E-3</v>
      </c>
      <c r="V954" s="2">
        <f t="shared" si="705"/>
        <v>9.6601415545495117E-2</v>
      </c>
      <c r="W954" s="2">
        <f t="shared" si="706"/>
        <v>0.25569087547025443</v>
      </c>
      <c r="X954" s="2">
        <f t="shared" si="707"/>
        <v>0.37900911815341454</v>
      </c>
      <c r="Y954" s="2">
        <f t="shared" si="708"/>
        <v>2.1615762290378149E-2</v>
      </c>
      <c r="Z954" s="1">
        <v>3772</v>
      </c>
      <c r="AA954" s="1">
        <v>103</v>
      </c>
      <c r="AB954" s="1">
        <v>1515</v>
      </c>
      <c r="AC954" s="1">
        <v>4010</v>
      </c>
      <c r="AD954" s="1">
        <v>5944</v>
      </c>
      <c r="AE954" s="1">
        <v>107</v>
      </c>
      <c r="AF954" s="1">
        <v>26</v>
      </c>
      <c r="AG954" s="1">
        <v>33</v>
      </c>
      <c r="AH954" s="1">
        <v>74</v>
      </c>
      <c r="AJ954" s="1">
        <v>48</v>
      </c>
      <c r="AK954" s="1"/>
      <c r="AL954" s="1">
        <v>31</v>
      </c>
      <c r="AN954" s="1">
        <v>20</v>
      </c>
      <c r="AO954" s="1"/>
      <c r="AP954" s="1"/>
      <c r="AQ954" s="1"/>
      <c r="AR954" s="1"/>
      <c r="AS954" s="8"/>
      <c r="AT954" s="8"/>
      <c r="AU954" s="8"/>
      <c r="AV954" s="8"/>
      <c r="AW954" s="2"/>
      <c r="AX954" s="2"/>
      <c r="AY954" s="2"/>
      <c r="AZ954" s="2"/>
      <c r="BA954" t="str">
        <f t="shared" si="710"/>
        <v>McHenry CD6</v>
      </c>
      <c r="BC954" s="226">
        <v>6</v>
      </c>
      <c r="BE954" s="97">
        <v>17</v>
      </c>
      <c r="BF954" s="99"/>
      <c r="BG954" s="179">
        <v>17111</v>
      </c>
      <c r="BH954">
        <f t="shared" si="709"/>
        <v>1711106</v>
      </c>
      <c r="BJ954" t="s">
        <v>3279</v>
      </c>
    </row>
    <row r="955" spans="1:62">
      <c r="A955" s="226" t="s">
        <v>2438</v>
      </c>
      <c r="B955" t="s">
        <v>191</v>
      </c>
      <c r="C955" s="1">
        <f t="shared" si="700"/>
        <v>38652</v>
      </c>
      <c r="D955" s="1"/>
      <c r="E955" s="1"/>
      <c r="F955" s="1"/>
      <c r="G955" s="1"/>
      <c r="H955" s="1"/>
      <c r="I955" s="1"/>
      <c r="J955" s="1"/>
      <c r="K955" s="1"/>
      <c r="L955" s="1"/>
      <c r="M955" s="7">
        <f>RANK(Z955,(Z955:AB955,AC955:AQ955))</f>
        <v>3</v>
      </c>
      <c r="N955" s="7">
        <f>RANK(AA955,(Z955:AB955,AC955:AQ955))</f>
        <v>5</v>
      </c>
      <c r="O955" s="7">
        <f>IF(AB955&gt;0,RANK(AB955,(Z955:AB955,AC955:AQ955)),0)</f>
        <v>4</v>
      </c>
      <c r="P955" s="7"/>
      <c r="Q955" s="1">
        <f t="shared" si="711"/>
        <v>5952</v>
      </c>
      <c r="R955" s="2">
        <f t="shared" si="712"/>
        <v>0.15398944427196523</v>
      </c>
      <c r="S955" s="2"/>
      <c r="T955" s="2">
        <f t="shared" si="703"/>
        <v>0.20151609231087653</v>
      </c>
      <c r="U955" s="2">
        <f t="shared" si="704"/>
        <v>6.8043050812377111E-3</v>
      </c>
      <c r="V955" s="2">
        <f t="shared" si="705"/>
        <v>9.7407637379695752E-2</v>
      </c>
      <c r="W955" s="2">
        <f t="shared" si="706"/>
        <v>0.26032288109282831</v>
      </c>
      <c r="X955" s="2">
        <f t="shared" si="707"/>
        <v>0.41431232536479357</v>
      </c>
      <c r="Y955" s="2">
        <f t="shared" si="708"/>
        <v>1.9636758770568141E-2</v>
      </c>
      <c r="Z955" s="1">
        <v>7789</v>
      </c>
      <c r="AA955" s="1">
        <v>263</v>
      </c>
      <c r="AB955" s="1">
        <v>3765</v>
      </c>
      <c r="AC955" s="1">
        <v>10062</v>
      </c>
      <c r="AD955" s="1">
        <v>16014</v>
      </c>
      <c r="AE955" s="1">
        <v>247</v>
      </c>
      <c r="AF955" s="1">
        <v>50</v>
      </c>
      <c r="AG955" s="1">
        <v>94</v>
      </c>
      <c r="AH955" s="1">
        <v>162</v>
      </c>
      <c r="AJ955" s="1">
        <v>95</v>
      </c>
      <c r="AK955" s="1"/>
      <c r="AL955" s="1">
        <v>74</v>
      </c>
      <c r="AN955" s="1">
        <v>37</v>
      </c>
      <c r="AO955" s="1"/>
      <c r="AP955" s="1"/>
      <c r="AQ955" s="1"/>
      <c r="AR955" s="1"/>
      <c r="AS955" s="8"/>
      <c r="AT955" s="8"/>
      <c r="AU955" s="8"/>
      <c r="AV955" s="8"/>
      <c r="AW955" s="2"/>
      <c r="AX955" s="2"/>
      <c r="AY955" s="2"/>
      <c r="AZ955" s="2"/>
      <c r="BA955" t="str">
        <f t="shared" si="710"/>
        <v>McHenry CD14</v>
      </c>
      <c r="BC955" s="226">
        <v>14</v>
      </c>
      <c r="BE955" s="97">
        <v>17</v>
      </c>
      <c r="BF955" s="99"/>
      <c r="BG955" s="179">
        <v>17111</v>
      </c>
      <c r="BH955">
        <f t="shared" si="709"/>
        <v>1711114</v>
      </c>
      <c r="BJ955" t="s">
        <v>3279</v>
      </c>
    </row>
    <row r="956" spans="1:62">
      <c r="A956" s="226" t="s">
        <v>1125</v>
      </c>
      <c r="B956" t="s">
        <v>191</v>
      </c>
      <c r="C956" s="1">
        <f t="shared" si="700"/>
        <v>6260</v>
      </c>
      <c r="D956" s="1"/>
      <c r="E956" s="1"/>
      <c r="F956" s="1"/>
      <c r="G956" s="1"/>
      <c r="H956" s="1"/>
      <c r="I956" s="1"/>
      <c r="J956" s="1"/>
      <c r="K956" s="1"/>
      <c r="L956" s="1"/>
      <c r="M956" s="7">
        <f>RANK(Z956,(Z956:AB956,AC956:AQ956))</f>
        <v>3</v>
      </c>
      <c r="N956" s="7">
        <f>RANK(AA956,(Z956:AB956,AC956:AQ956))</f>
        <v>5</v>
      </c>
      <c r="O956" s="7">
        <f>IF(AB956&gt;0,RANK(AB956,(Z956:AB956,AC956:AQ956)),0)</f>
        <v>4</v>
      </c>
      <c r="P956" s="7"/>
      <c r="Q956" s="1">
        <f t="shared" si="711"/>
        <v>656</v>
      </c>
      <c r="R956" s="2">
        <f t="shared" si="712"/>
        <v>0.10479233226837061</v>
      </c>
      <c r="S956" s="2"/>
      <c r="T956" s="2">
        <f t="shared" si="703"/>
        <v>0.16134185303514376</v>
      </c>
      <c r="U956" s="2">
        <f t="shared" si="704"/>
        <v>1.0543130990415336E-2</v>
      </c>
      <c r="V956" s="2">
        <f t="shared" si="705"/>
        <v>9.4408945686900961E-2</v>
      </c>
      <c r="W956" s="2">
        <f t="shared" si="706"/>
        <v>0.40782747603833863</v>
      </c>
      <c r="X956" s="2">
        <f t="shared" si="707"/>
        <v>0.30303514376996804</v>
      </c>
      <c r="Y956" s="2">
        <f t="shared" si="708"/>
        <v>2.2843450479233196E-2</v>
      </c>
      <c r="Z956" s="1">
        <v>1010</v>
      </c>
      <c r="AA956" s="1">
        <v>66</v>
      </c>
      <c r="AB956" s="1">
        <v>591</v>
      </c>
      <c r="AC956" s="1">
        <v>2553</v>
      </c>
      <c r="AD956" s="1">
        <v>1897</v>
      </c>
      <c r="AE956" s="1">
        <v>61</v>
      </c>
      <c r="AF956" s="1">
        <v>6</v>
      </c>
      <c r="AG956" s="1">
        <v>11</v>
      </c>
      <c r="AH956" s="1">
        <v>22</v>
      </c>
      <c r="AJ956" s="1">
        <v>18</v>
      </c>
      <c r="AK956" s="1"/>
      <c r="AL956" s="1">
        <v>18</v>
      </c>
      <c r="AN956" s="1">
        <v>7</v>
      </c>
      <c r="AO956" s="1"/>
      <c r="AP956" s="1"/>
      <c r="AQ956" s="1"/>
      <c r="AR956" s="1"/>
      <c r="AS956" s="8"/>
      <c r="AT956" s="8"/>
      <c r="AU956" s="8"/>
      <c r="AV956" s="8"/>
      <c r="AW956" s="2"/>
      <c r="AX956" s="2"/>
      <c r="AY956" s="2"/>
      <c r="AZ956" s="2"/>
      <c r="BA956" t="str">
        <f t="shared" si="710"/>
        <v>McLean CD13</v>
      </c>
      <c r="BC956" s="226">
        <v>13</v>
      </c>
      <c r="BE956" s="97">
        <v>17</v>
      </c>
      <c r="BF956" s="99"/>
      <c r="BG956" s="179">
        <v>17113</v>
      </c>
      <c r="BH956">
        <f t="shared" si="709"/>
        <v>1711313</v>
      </c>
      <c r="BJ956" t="s">
        <v>3279</v>
      </c>
    </row>
    <row r="957" spans="1:62">
      <c r="A957" s="226" t="s">
        <v>1125</v>
      </c>
      <c r="B957" t="s">
        <v>191</v>
      </c>
      <c r="C957" s="1">
        <f t="shared" si="700"/>
        <v>25376</v>
      </c>
      <c r="D957" s="1"/>
      <c r="E957" s="1"/>
      <c r="F957" s="1"/>
      <c r="G957" s="1"/>
      <c r="H957" s="1"/>
      <c r="I957" s="1"/>
      <c r="J957" s="1"/>
      <c r="K957" s="1"/>
      <c r="L957" s="1"/>
      <c r="M957" s="7">
        <f>RANK(Z957,(Z957:AB957,AC957:AQ957))</f>
        <v>3</v>
      </c>
      <c r="N957" s="7">
        <f>RANK(AA957,(Z957:AB957,AC957:AQ957))</f>
        <v>5</v>
      </c>
      <c r="O957" s="7">
        <f>IF(AB957&gt;0,RANK(AB957,(Z957:AB957,AC957:AQ957)),0)</f>
        <v>4</v>
      </c>
      <c r="P957" s="7"/>
      <c r="Q957" s="1">
        <f t="shared" si="711"/>
        <v>3803</v>
      </c>
      <c r="R957" s="2">
        <f t="shared" si="712"/>
        <v>0.14986601513240858</v>
      </c>
      <c r="S957" s="2"/>
      <c r="T957" s="2">
        <f t="shared" si="703"/>
        <v>0.19104665825977302</v>
      </c>
      <c r="U957" s="2">
        <f t="shared" si="704"/>
        <v>8.6302017654476676E-3</v>
      </c>
      <c r="V957" s="2">
        <f t="shared" si="705"/>
        <v>9.7690731399747793E-2</v>
      </c>
      <c r="W957" s="2">
        <f t="shared" si="706"/>
        <v>0.41759930643127363</v>
      </c>
      <c r="X957" s="2">
        <f t="shared" si="707"/>
        <v>0.26773329129886508</v>
      </c>
      <c r="Y957" s="2">
        <f t="shared" si="708"/>
        <v>1.7299810844892793E-2</v>
      </c>
      <c r="Z957" s="1">
        <v>4848</v>
      </c>
      <c r="AA957" s="1">
        <v>219</v>
      </c>
      <c r="AB957" s="1">
        <v>2479</v>
      </c>
      <c r="AC957" s="1">
        <v>10597</v>
      </c>
      <c r="AD957" s="1">
        <v>6794</v>
      </c>
      <c r="AE957" s="1">
        <v>199</v>
      </c>
      <c r="AF957" s="1">
        <v>30</v>
      </c>
      <c r="AG957" s="1">
        <v>51</v>
      </c>
      <c r="AH957" s="1">
        <v>65</v>
      </c>
      <c r="AJ957" s="1">
        <v>35</v>
      </c>
      <c r="AK957" s="1"/>
      <c r="AL957" s="1">
        <v>44</v>
      </c>
      <c r="AN957" s="1">
        <v>15</v>
      </c>
      <c r="AO957" s="1"/>
      <c r="AP957" s="1"/>
      <c r="AQ957" s="1"/>
      <c r="AR957" s="1"/>
      <c r="AS957" s="8"/>
      <c r="AT957" s="8"/>
      <c r="AU957" s="8"/>
      <c r="AV957" s="8"/>
      <c r="AW957" s="2"/>
      <c r="AX957" s="2"/>
      <c r="AY957" s="2"/>
      <c r="AZ957" s="2"/>
      <c r="BA957" t="str">
        <f t="shared" si="710"/>
        <v>McLean CD18</v>
      </c>
      <c r="BC957" s="226">
        <v>18</v>
      </c>
      <c r="BE957" s="97">
        <v>17</v>
      </c>
      <c r="BF957" s="99"/>
      <c r="BG957" s="179">
        <v>17113</v>
      </c>
      <c r="BH957">
        <f t="shared" si="709"/>
        <v>1711318</v>
      </c>
      <c r="BJ957" t="s">
        <v>3279</v>
      </c>
    </row>
    <row r="958" spans="1:62">
      <c r="A958" s="226" t="s">
        <v>224</v>
      </c>
      <c r="B958" t="s">
        <v>191</v>
      </c>
      <c r="C958" s="1">
        <f t="shared" si="700"/>
        <v>0</v>
      </c>
      <c r="D958" s="1"/>
      <c r="E958" s="1"/>
      <c r="F958" s="1"/>
      <c r="G958" s="1"/>
      <c r="H958" s="1"/>
      <c r="I958" s="1"/>
      <c r="J958" s="1"/>
      <c r="K958" s="1"/>
      <c r="L958" s="1"/>
      <c r="M958" s="7" t="e">
        <f>RANK(Z958,(Z958:AB958,AC958:AQ958))</f>
        <v>#N/A</v>
      </c>
      <c r="N958" s="7" t="e">
        <f>RANK(AA958,(Z958:AB958,AC958:AQ958))</f>
        <v>#N/A</v>
      </c>
      <c r="O958" s="7">
        <f>IF(AB958&gt;0,RANK(AB958,(Z958:AB958,AC958:AQ958)),0)</f>
        <v>0</v>
      </c>
      <c r="P958" s="7"/>
      <c r="Q958" s="1" t="e">
        <f t="shared" si="711"/>
        <v>#NUM!</v>
      </c>
      <c r="R958" s="2" t="e">
        <f t="shared" si="712"/>
        <v>#NUM!</v>
      </c>
      <c r="S958" s="2"/>
      <c r="T958" s="2" t="str">
        <f t="shared" si="703"/>
        <v>-</v>
      </c>
      <c r="U958" s="2" t="str">
        <f t="shared" si="704"/>
        <v>-</v>
      </c>
      <c r="V958" s="2" t="str">
        <f t="shared" si="705"/>
        <v>-</v>
      </c>
      <c r="W958" s="2" t="str">
        <f t="shared" si="706"/>
        <v>-</v>
      </c>
      <c r="X958" s="2" t="str">
        <f t="shared" si="707"/>
        <v>-</v>
      </c>
      <c r="Y958" s="2" t="str">
        <f t="shared" si="708"/>
        <v>-</v>
      </c>
      <c r="AK958" s="1"/>
      <c r="AL958" s="1"/>
      <c r="AN958" s="1"/>
      <c r="AO958" s="1"/>
      <c r="AP958" s="1"/>
      <c r="AQ958" s="1"/>
      <c r="AR958" s="1"/>
      <c r="AS958" s="8"/>
      <c r="AT958" s="8"/>
      <c r="AU958" s="8"/>
      <c r="AV958" s="8"/>
      <c r="AW958" s="2"/>
      <c r="AX958" s="2"/>
      <c r="AY958" s="2"/>
      <c r="AZ958" s="2"/>
      <c r="BA958" t="str">
        <f t="shared" si="710"/>
        <v>Peoria CD17</v>
      </c>
      <c r="BC958" s="226">
        <v>17</v>
      </c>
      <c r="BE958" s="97">
        <v>17</v>
      </c>
      <c r="BF958" s="99"/>
      <c r="BG958" s="179">
        <v>17143</v>
      </c>
      <c r="BH958">
        <f t="shared" si="709"/>
        <v>1714317</v>
      </c>
      <c r="BJ958" t="s">
        <v>3279</v>
      </c>
    </row>
    <row r="959" spans="1:62">
      <c r="A959" s="226" t="s">
        <v>224</v>
      </c>
      <c r="B959" t="s">
        <v>191</v>
      </c>
      <c r="C959" s="1">
        <f t="shared" si="700"/>
        <v>0</v>
      </c>
      <c r="D959" s="1"/>
      <c r="E959" s="1"/>
      <c r="F959" s="1"/>
      <c r="G959" s="1"/>
      <c r="H959" s="1"/>
      <c r="I959" s="1"/>
      <c r="J959" s="1"/>
      <c r="K959" s="1"/>
      <c r="L959" s="1"/>
      <c r="M959" s="7" t="e">
        <f>RANK(Z959,(Z959:AB959,AC959:AQ959))</f>
        <v>#N/A</v>
      </c>
      <c r="N959" s="7" t="e">
        <f>RANK(AA959,(Z959:AB959,AC959:AQ959))</f>
        <v>#N/A</v>
      </c>
      <c r="O959" s="7">
        <f>IF(AB959&gt;0,RANK(AB959,(Z959:AB959,AC959:AQ959)),0)</f>
        <v>0</v>
      </c>
      <c r="P959" s="7"/>
      <c r="Q959" s="1" t="e">
        <f t="shared" si="711"/>
        <v>#NUM!</v>
      </c>
      <c r="R959" s="2" t="e">
        <f t="shared" si="712"/>
        <v>#NUM!</v>
      </c>
      <c r="S959" s="2"/>
      <c r="T959" s="2" t="str">
        <f t="shared" si="703"/>
        <v>-</v>
      </c>
      <c r="U959" s="2" t="str">
        <f t="shared" si="704"/>
        <v>-</v>
      </c>
      <c r="V959" s="2" t="str">
        <f t="shared" si="705"/>
        <v>-</v>
      </c>
      <c r="W959" s="2" t="str">
        <f t="shared" si="706"/>
        <v>-</v>
      </c>
      <c r="X959" s="2" t="str">
        <f t="shared" si="707"/>
        <v>-</v>
      </c>
      <c r="Y959" s="2" t="str">
        <f t="shared" si="708"/>
        <v>-</v>
      </c>
      <c r="AK959" s="1"/>
      <c r="AL959" s="1"/>
      <c r="AN959" s="1"/>
      <c r="AO959" s="1"/>
      <c r="AP959" s="1"/>
      <c r="AQ959" s="1"/>
      <c r="AR959" s="1"/>
      <c r="AS959" s="8"/>
      <c r="AT959" s="8"/>
      <c r="AU959" s="8"/>
      <c r="AV959" s="8"/>
      <c r="AW959" s="2"/>
      <c r="AX959" s="2"/>
      <c r="AY959" s="2"/>
      <c r="AZ959" s="2"/>
      <c r="BA959" t="str">
        <f t="shared" si="710"/>
        <v>Peoria CD18</v>
      </c>
      <c r="BC959" s="226">
        <v>18</v>
      </c>
      <c r="BE959" s="97">
        <v>17</v>
      </c>
      <c r="BF959" s="99"/>
      <c r="BG959" s="179">
        <v>17143</v>
      </c>
      <c r="BH959">
        <f t="shared" si="709"/>
        <v>1714318</v>
      </c>
      <c r="BJ959" t="s">
        <v>3279</v>
      </c>
    </row>
    <row r="960" spans="1:62">
      <c r="A960" s="226" t="s">
        <v>1750</v>
      </c>
      <c r="B960" t="s">
        <v>191</v>
      </c>
      <c r="C960" s="1">
        <f t="shared" si="700"/>
        <v>0</v>
      </c>
      <c r="D960" s="1"/>
      <c r="E960" s="1"/>
      <c r="F960" s="1"/>
      <c r="G960" s="1"/>
      <c r="H960" s="1"/>
      <c r="I960" s="1"/>
      <c r="J960" s="1"/>
      <c r="K960" s="1"/>
      <c r="L960" s="1"/>
      <c r="M960" s="7" t="e">
        <f>RANK(Z960,(Z960:AB960,AC960:AQ960))</f>
        <v>#N/A</v>
      </c>
      <c r="N960" s="7" t="e">
        <f>RANK(AA960,(Z960:AB960,AC960:AQ960))</f>
        <v>#N/A</v>
      </c>
      <c r="O960" s="7">
        <f>IF(AB960&gt;0,RANK(AB960,(Z960:AB960,AC960:AQ960)),0)</f>
        <v>0</v>
      </c>
      <c r="P960" s="7"/>
      <c r="Q960" s="1" t="e">
        <f t="shared" si="711"/>
        <v>#NUM!</v>
      </c>
      <c r="R960" s="2" t="e">
        <f t="shared" si="712"/>
        <v>#NUM!</v>
      </c>
      <c r="S960" s="2"/>
      <c r="T960" s="2" t="str">
        <f t="shared" si="703"/>
        <v>-</v>
      </c>
      <c r="U960" s="2" t="str">
        <f t="shared" si="704"/>
        <v>-</v>
      </c>
      <c r="V960" s="2" t="str">
        <f t="shared" si="705"/>
        <v>-</v>
      </c>
      <c r="W960" s="2" t="str">
        <f t="shared" si="706"/>
        <v>-</v>
      </c>
      <c r="X960" s="2" t="str">
        <f t="shared" si="707"/>
        <v>-</v>
      </c>
      <c r="Y960" s="2" t="str">
        <f t="shared" si="708"/>
        <v>-</v>
      </c>
      <c r="AK960" s="1"/>
      <c r="AL960" s="1"/>
      <c r="AN960" s="1"/>
      <c r="AO960" s="1"/>
      <c r="AP960" s="1"/>
      <c r="AQ960" s="1"/>
      <c r="AR960" s="1"/>
      <c r="AS960" s="8"/>
      <c r="AT960" s="8"/>
      <c r="AU960" s="8"/>
      <c r="AV960" s="8"/>
      <c r="AW960" s="2"/>
      <c r="AX960" s="2"/>
      <c r="AY960" s="2"/>
      <c r="AZ960" s="2"/>
      <c r="BA960" t="str">
        <f t="shared" si="710"/>
        <v>Sangamon CD13</v>
      </c>
      <c r="BC960" s="226">
        <v>13</v>
      </c>
      <c r="BE960" s="97">
        <v>17</v>
      </c>
      <c r="BF960" s="99"/>
      <c r="BG960" s="179">
        <v>17167</v>
      </c>
      <c r="BH960">
        <f t="shared" si="709"/>
        <v>1716713</v>
      </c>
      <c r="BJ960" t="s">
        <v>3279</v>
      </c>
    </row>
    <row r="961" spans="1:62">
      <c r="A961" s="226" t="s">
        <v>1750</v>
      </c>
      <c r="B961" t="s">
        <v>191</v>
      </c>
      <c r="C961" s="1">
        <f t="shared" si="700"/>
        <v>0</v>
      </c>
      <c r="D961" s="1"/>
      <c r="E961" s="1"/>
      <c r="F961" s="1"/>
      <c r="G961" s="1"/>
      <c r="H961" s="1"/>
      <c r="I961" s="1"/>
      <c r="J961" s="1"/>
      <c r="K961" s="1"/>
      <c r="L961" s="1"/>
      <c r="M961" s="7" t="e">
        <f>RANK(Z961,(Z961:AB961,AC961:AQ961))</f>
        <v>#N/A</v>
      </c>
      <c r="N961" s="7" t="e">
        <f>RANK(AA961,(Z961:AB961,AC961:AQ961))</f>
        <v>#N/A</v>
      </c>
      <c r="O961" s="7">
        <f>IF(AB961&gt;0,RANK(AB961,(Z961:AB961,AC961:AQ961)),0)</f>
        <v>0</v>
      </c>
      <c r="P961" s="7"/>
      <c r="Q961" s="1" t="e">
        <f t="shared" si="711"/>
        <v>#NUM!</v>
      </c>
      <c r="R961" s="2" t="e">
        <f t="shared" si="712"/>
        <v>#NUM!</v>
      </c>
      <c r="S961" s="2"/>
      <c r="T961" s="2" t="str">
        <f t="shared" si="703"/>
        <v>-</v>
      </c>
      <c r="U961" s="2" t="str">
        <f t="shared" si="704"/>
        <v>-</v>
      </c>
      <c r="V961" s="2" t="str">
        <f t="shared" si="705"/>
        <v>-</v>
      </c>
      <c r="W961" s="2" t="str">
        <f t="shared" si="706"/>
        <v>-</v>
      </c>
      <c r="X961" s="2" t="str">
        <f t="shared" si="707"/>
        <v>-</v>
      </c>
      <c r="Y961" s="2" t="str">
        <f t="shared" si="708"/>
        <v>-</v>
      </c>
      <c r="AK961" s="1"/>
      <c r="AL961" s="1"/>
      <c r="AN961" s="1"/>
      <c r="AO961" s="1"/>
      <c r="AP961" s="1"/>
      <c r="AQ961" s="1"/>
      <c r="AR961" s="1"/>
      <c r="AS961" s="8"/>
      <c r="AT961" s="8"/>
      <c r="AU961" s="8"/>
      <c r="AV961" s="8"/>
      <c r="AW961" s="2"/>
      <c r="AX961" s="2"/>
      <c r="AY961" s="2"/>
      <c r="AZ961" s="2"/>
      <c r="BA961" t="str">
        <f t="shared" si="710"/>
        <v>Sangamon CD18</v>
      </c>
      <c r="BC961" s="226">
        <v>18</v>
      </c>
      <c r="BE961" s="97">
        <v>17</v>
      </c>
      <c r="BF961" s="99"/>
      <c r="BG961" s="179">
        <v>17167</v>
      </c>
      <c r="BH961">
        <f t="shared" si="709"/>
        <v>1716718</v>
      </c>
      <c r="BJ961" t="s">
        <v>3279</v>
      </c>
    </row>
    <row r="962" spans="1:62">
      <c r="A962" s="226" t="s">
        <v>577</v>
      </c>
      <c r="B962" t="s">
        <v>191</v>
      </c>
      <c r="C962" s="1">
        <f t="shared" si="700"/>
        <v>0</v>
      </c>
      <c r="D962" s="1"/>
      <c r="E962" s="1"/>
      <c r="F962" s="1"/>
      <c r="G962" s="1"/>
      <c r="H962" s="1"/>
      <c r="I962" s="1"/>
      <c r="J962" s="1"/>
      <c r="K962" s="1"/>
      <c r="L962" s="1"/>
      <c r="M962" s="7" t="e">
        <f>RANK(Z962,(Z962:AB962,AC962:AQ962))</f>
        <v>#N/A</v>
      </c>
      <c r="N962" s="7" t="e">
        <f>RANK(AA962,(Z962:AB962,AC962:AQ962))</f>
        <v>#N/A</v>
      </c>
      <c r="O962" s="7">
        <f>IF(AB962&gt;0,RANK(AB962,(Z962:AB962,AC962:AQ962)),0)</f>
        <v>0</v>
      </c>
      <c r="P962" s="7"/>
      <c r="Q962" s="1" t="e">
        <f t="shared" si="711"/>
        <v>#NUM!</v>
      </c>
      <c r="R962" s="2" t="e">
        <f t="shared" si="712"/>
        <v>#NUM!</v>
      </c>
      <c r="S962" s="2"/>
      <c r="T962" s="2" t="str">
        <f t="shared" si="703"/>
        <v>-</v>
      </c>
      <c r="U962" s="2" t="str">
        <f t="shared" si="704"/>
        <v>-</v>
      </c>
      <c r="V962" s="2" t="str">
        <f t="shared" si="705"/>
        <v>-</v>
      </c>
      <c r="W962" s="2" t="str">
        <f t="shared" si="706"/>
        <v>-</v>
      </c>
      <c r="X962" s="2" t="str">
        <f t="shared" si="707"/>
        <v>-</v>
      </c>
      <c r="Y962" s="2" t="str">
        <f t="shared" si="708"/>
        <v>-</v>
      </c>
      <c r="AK962" s="1"/>
      <c r="AL962" s="1"/>
      <c r="AN962" s="1"/>
      <c r="AO962" s="1"/>
      <c r="AP962" s="1"/>
      <c r="AQ962" s="1"/>
      <c r="AR962" s="1"/>
      <c r="AS962" s="8"/>
      <c r="AT962" s="8"/>
      <c r="AU962" s="8"/>
      <c r="AV962" s="8"/>
      <c r="AW962" s="2"/>
      <c r="AX962" s="2"/>
      <c r="AY962" s="2"/>
      <c r="AZ962" s="2"/>
      <c r="BA962" t="str">
        <f t="shared" si="710"/>
        <v>Stark CD16</v>
      </c>
      <c r="BC962" s="226">
        <v>16</v>
      </c>
      <c r="BE962" s="97">
        <v>17</v>
      </c>
      <c r="BF962" s="99"/>
      <c r="BG962" s="179">
        <v>17175</v>
      </c>
      <c r="BH962">
        <f t="shared" si="709"/>
        <v>1717516</v>
      </c>
      <c r="BJ962" t="s">
        <v>3279</v>
      </c>
    </row>
    <row r="963" spans="1:62">
      <c r="A963" s="226" t="s">
        <v>577</v>
      </c>
      <c r="B963" t="s">
        <v>191</v>
      </c>
      <c r="C963" s="1">
        <f t="shared" si="700"/>
        <v>0</v>
      </c>
      <c r="D963" s="1"/>
      <c r="E963" s="1"/>
      <c r="F963" s="1"/>
      <c r="G963" s="1"/>
      <c r="H963" s="1"/>
      <c r="I963" s="1"/>
      <c r="J963" s="1"/>
      <c r="K963" s="1"/>
      <c r="L963" s="1"/>
      <c r="M963" s="7" t="e">
        <f>RANK(Z963,(Z963:AB963,AC963:AQ963))</f>
        <v>#N/A</v>
      </c>
      <c r="N963" s="7" t="e">
        <f>RANK(AA963,(Z963:AB963,AC963:AQ963))</f>
        <v>#N/A</v>
      </c>
      <c r="O963" s="7">
        <f>IF(AB963&gt;0,RANK(AB963,(Z963:AB963,AC963:AQ963)),0)</f>
        <v>0</v>
      </c>
      <c r="P963" s="7"/>
      <c r="Q963" s="1" t="e">
        <f t="shared" si="711"/>
        <v>#NUM!</v>
      </c>
      <c r="R963" s="2" t="e">
        <f t="shared" si="712"/>
        <v>#NUM!</v>
      </c>
      <c r="S963" s="2"/>
      <c r="T963" s="2" t="str">
        <f t="shared" si="703"/>
        <v>-</v>
      </c>
      <c r="U963" s="2" t="str">
        <f t="shared" si="704"/>
        <v>-</v>
      </c>
      <c r="V963" s="2" t="str">
        <f t="shared" si="705"/>
        <v>-</v>
      </c>
      <c r="W963" s="2" t="str">
        <f t="shared" si="706"/>
        <v>-</v>
      </c>
      <c r="X963" s="2" t="str">
        <f t="shared" si="707"/>
        <v>-</v>
      </c>
      <c r="Y963" s="2" t="str">
        <f t="shared" si="708"/>
        <v>-</v>
      </c>
      <c r="AK963" s="1"/>
      <c r="AL963" s="1"/>
      <c r="AN963" s="1"/>
      <c r="AO963" s="1"/>
      <c r="AP963" s="1"/>
      <c r="AQ963" s="1"/>
      <c r="AR963" s="1"/>
      <c r="AS963" s="8"/>
      <c r="AT963" s="8"/>
      <c r="AU963" s="8"/>
      <c r="AV963" s="8"/>
      <c r="AW963" s="2"/>
      <c r="AX963" s="2"/>
      <c r="AY963" s="2"/>
      <c r="AZ963" s="2"/>
      <c r="BA963" t="str">
        <f t="shared" si="710"/>
        <v>Stark CD18</v>
      </c>
      <c r="BC963" s="226">
        <v>18</v>
      </c>
      <c r="BE963" s="97">
        <v>17</v>
      </c>
      <c r="BF963" s="99"/>
      <c r="BG963" s="179">
        <v>17175</v>
      </c>
      <c r="BH963">
        <f t="shared" si="709"/>
        <v>1717518</v>
      </c>
      <c r="BJ963" t="s">
        <v>3279</v>
      </c>
    </row>
    <row r="964" spans="1:62">
      <c r="A964" s="226" t="s">
        <v>3168</v>
      </c>
      <c r="B964" t="s">
        <v>191</v>
      </c>
      <c r="C964" s="1">
        <f t="shared" si="700"/>
        <v>6061</v>
      </c>
      <c r="D964" s="1"/>
      <c r="E964" s="1"/>
      <c r="F964" s="1"/>
      <c r="G964" s="1"/>
      <c r="H964" s="1"/>
      <c r="I964" s="1"/>
      <c r="J964" s="1"/>
      <c r="K964" s="1"/>
      <c r="L964" s="1"/>
      <c r="M964" s="7">
        <f>RANK(Z964,(Z964:AB964,AC964:AQ964))</f>
        <v>3</v>
      </c>
      <c r="N964" s="7">
        <f>RANK(AA964,(Z964:AB964,AC964:AQ964))</f>
        <v>6</v>
      </c>
      <c r="O964" s="7">
        <f>IF(AB964&gt;0,RANK(AB964,(Z964:AB964,AC964:AQ964)),0)</f>
        <v>4</v>
      </c>
      <c r="P964" s="7"/>
      <c r="Q964" s="1">
        <f t="shared" si="711"/>
        <v>8</v>
      </c>
      <c r="R964" s="2">
        <f t="shared" si="712"/>
        <v>1.3199142055766375E-3</v>
      </c>
      <c r="S964" s="2"/>
      <c r="T964" s="2">
        <f t="shared" si="703"/>
        <v>0.10427322224055437</v>
      </c>
      <c r="U964" s="2">
        <f t="shared" si="704"/>
        <v>6.9295495792773467E-3</v>
      </c>
      <c r="V964" s="2">
        <f t="shared" si="705"/>
        <v>5.8901171423857451E-2</v>
      </c>
      <c r="W964" s="2">
        <f t="shared" si="706"/>
        <v>0.40405873618214816</v>
      </c>
      <c r="X964" s="2">
        <f t="shared" si="707"/>
        <v>0.40273882197657151</v>
      </c>
      <c r="Y964" s="2">
        <f t="shared" si="708"/>
        <v>2.3098498597591166E-2</v>
      </c>
      <c r="Z964" s="1">
        <v>632</v>
      </c>
      <c r="AA964" s="1">
        <v>42</v>
      </c>
      <c r="AB964" s="1">
        <v>357</v>
      </c>
      <c r="AC964" s="1">
        <v>2449</v>
      </c>
      <c r="AD964" s="1">
        <v>2441</v>
      </c>
      <c r="AE964" s="1">
        <v>60</v>
      </c>
      <c r="AF964" s="1">
        <v>5</v>
      </c>
      <c r="AG964" s="1">
        <v>12</v>
      </c>
      <c r="AH964" s="1">
        <v>23</v>
      </c>
      <c r="AJ964" s="1">
        <v>16</v>
      </c>
      <c r="AK964" s="1"/>
      <c r="AL964" s="1">
        <v>17</v>
      </c>
      <c r="AN964" s="1">
        <v>7</v>
      </c>
      <c r="AO964" s="1"/>
      <c r="AP964" s="1"/>
      <c r="AQ964" s="1"/>
      <c r="AR964" s="1"/>
      <c r="AS964" s="8"/>
      <c r="AT964" s="8"/>
      <c r="AU964" s="8"/>
      <c r="AV964" s="8"/>
      <c r="AW964" s="2"/>
      <c r="AX964" s="2"/>
      <c r="AY964" s="2"/>
      <c r="AZ964" s="2"/>
      <c r="BA964" t="str">
        <f t="shared" si="710"/>
        <v>Tazewell CD17</v>
      </c>
      <c r="BC964" s="226">
        <v>17</v>
      </c>
      <c r="BE964" s="97">
        <v>17</v>
      </c>
      <c r="BF964" s="99"/>
      <c r="BG964" s="179">
        <v>17179</v>
      </c>
      <c r="BH964">
        <f t="shared" si="709"/>
        <v>1717917</v>
      </c>
      <c r="BJ964" t="s">
        <v>3279</v>
      </c>
    </row>
    <row r="965" spans="1:62">
      <c r="A965" s="226" t="s">
        <v>3168</v>
      </c>
      <c r="B965" t="s">
        <v>191</v>
      </c>
      <c r="C965" s="1">
        <f t="shared" si="700"/>
        <v>21163</v>
      </c>
      <c r="D965" s="1"/>
      <c r="E965" s="1"/>
      <c r="F965" s="1"/>
      <c r="G965" s="1"/>
      <c r="H965" s="1"/>
      <c r="I965" s="1"/>
      <c r="J965" s="1"/>
      <c r="K965" s="1"/>
      <c r="L965" s="1"/>
      <c r="M965" s="7">
        <f>RANK(Z965,(Z965:AB965,AC965:AQ965))</f>
        <v>3</v>
      </c>
      <c r="N965" s="7">
        <f>RANK(AA965,(Z965:AB965,AC965:AQ965))</f>
        <v>6</v>
      </c>
      <c r="O965" s="7">
        <f>IF(AB965&gt;0,RANK(AB965,(Z965:AB965,AC965:AQ965)),0)</f>
        <v>4</v>
      </c>
      <c r="P965" s="7"/>
      <c r="Q965" s="1">
        <f t="shared" si="711"/>
        <v>3645</v>
      </c>
      <c r="R965" s="2">
        <f t="shared" si="712"/>
        <v>0.17223456031753531</v>
      </c>
      <c r="S965" s="2"/>
      <c r="T965" s="2">
        <f t="shared" si="703"/>
        <v>0.16524122288900439</v>
      </c>
      <c r="U965" s="2">
        <f t="shared" si="704"/>
        <v>5.7647781505457641E-3</v>
      </c>
      <c r="V965" s="2">
        <f t="shared" si="705"/>
        <v>6.9791617445541743E-2</v>
      </c>
      <c r="W965" s="2">
        <f t="shared" si="706"/>
        <v>0.45664603317110053</v>
      </c>
      <c r="X965" s="2">
        <f t="shared" si="707"/>
        <v>0.28441147285356516</v>
      </c>
      <c r="Y965" s="2">
        <f t="shared" si="708"/>
        <v>1.8144875490242462E-2</v>
      </c>
      <c r="Z965" s="1">
        <v>3497</v>
      </c>
      <c r="AA965" s="1">
        <v>122</v>
      </c>
      <c r="AB965" s="1">
        <v>1477</v>
      </c>
      <c r="AC965" s="1">
        <v>9664</v>
      </c>
      <c r="AD965" s="1">
        <v>6019</v>
      </c>
      <c r="AE965" s="1">
        <v>203</v>
      </c>
      <c r="AF965" s="1">
        <v>21</v>
      </c>
      <c r="AG965" s="1">
        <v>35</v>
      </c>
      <c r="AH965" s="1">
        <v>53</v>
      </c>
      <c r="AJ965" s="1">
        <v>23</v>
      </c>
      <c r="AK965" s="1"/>
      <c r="AL965" s="1">
        <v>33</v>
      </c>
      <c r="AN965" s="1">
        <v>16</v>
      </c>
      <c r="AO965" s="1"/>
      <c r="AP965" s="1"/>
      <c r="AQ965" s="1"/>
      <c r="AR965" s="1"/>
      <c r="AS965" s="8"/>
      <c r="AT965" s="8"/>
      <c r="AU965" s="8"/>
      <c r="AV965" s="8"/>
      <c r="AW965" s="2"/>
      <c r="AX965" s="2"/>
      <c r="AY965" s="2"/>
      <c r="AZ965" s="2"/>
      <c r="BA965" t="str">
        <f t="shared" si="710"/>
        <v>Tazewell CD18</v>
      </c>
      <c r="BC965" s="226">
        <v>18</v>
      </c>
      <c r="BE965" s="97">
        <v>17</v>
      </c>
      <c r="BF965" s="99"/>
      <c r="BG965" s="179">
        <v>17179</v>
      </c>
      <c r="BH965">
        <f t="shared" si="709"/>
        <v>1717918</v>
      </c>
      <c r="BJ965" t="s">
        <v>3279</v>
      </c>
    </row>
    <row r="966" spans="1:62">
      <c r="A966" s="226" t="s">
        <v>2132</v>
      </c>
      <c r="B966" t="s">
        <v>191</v>
      </c>
      <c r="C966" s="1">
        <f t="shared" si="700"/>
        <v>17587</v>
      </c>
      <c r="D966" s="1"/>
      <c r="E966" s="1"/>
      <c r="F966" s="1"/>
      <c r="G966" s="1"/>
      <c r="H966" s="1"/>
      <c r="I966" s="1"/>
      <c r="J966" s="1"/>
      <c r="K966" s="1"/>
      <c r="L966" s="1"/>
      <c r="M966" s="7">
        <f>RANK(Z966,(Z966:AB966,AC966:AQ966))</f>
        <v>3</v>
      </c>
      <c r="N966" s="7">
        <f>RANK(AA966,(Z966:AB966,AC966:AQ966))</f>
        <v>5</v>
      </c>
      <c r="O966" s="7">
        <f>IF(AB966&gt;0,RANK(AB966,(Z966:AB966,AC966:AQ966)),0)</f>
        <v>4</v>
      </c>
      <c r="P966" s="7"/>
      <c r="Q966" s="1">
        <f t="shared" si="711"/>
        <v>3909</v>
      </c>
      <c r="R966" s="2">
        <f t="shared" si="712"/>
        <v>0.22226644680730084</v>
      </c>
      <c r="S966" s="2"/>
      <c r="T966" s="2">
        <f t="shared" si="703"/>
        <v>0.17376471257178597</v>
      </c>
      <c r="U966" s="2">
        <f t="shared" si="704"/>
        <v>4.8899755501222494E-3</v>
      </c>
      <c r="V966" s="2">
        <f t="shared" si="705"/>
        <v>7.7898447717063737E-2</v>
      </c>
      <c r="W966" s="2">
        <f t="shared" si="706"/>
        <v>0.25484733041451074</v>
      </c>
      <c r="X966" s="2">
        <f t="shared" si="707"/>
        <v>0.47711377722181159</v>
      </c>
      <c r="Y966" s="2">
        <f t="shared" si="708"/>
        <v>1.1485756524705681E-2</v>
      </c>
      <c r="Z966" s="1">
        <v>3056</v>
      </c>
      <c r="AA966" s="1">
        <v>86</v>
      </c>
      <c r="AB966" s="1">
        <v>1370</v>
      </c>
      <c r="AC966" s="1">
        <v>4482</v>
      </c>
      <c r="AD966" s="1">
        <v>8391</v>
      </c>
      <c r="AE966" s="1">
        <v>72</v>
      </c>
      <c r="AF966" s="1">
        <v>8</v>
      </c>
      <c r="AG966" s="1">
        <v>21</v>
      </c>
      <c r="AH966" s="1">
        <v>44</v>
      </c>
      <c r="AJ966" s="1">
        <v>33</v>
      </c>
      <c r="AK966" s="1"/>
      <c r="AL966" s="1">
        <v>15</v>
      </c>
      <c r="AN966" s="1">
        <v>9</v>
      </c>
      <c r="AO966" s="1"/>
      <c r="AP966" s="1"/>
      <c r="AQ966" s="1"/>
      <c r="AR966" s="1"/>
      <c r="AS966" s="8"/>
      <c r="AT966" s="8"/>
      <c r="AU966" s="8"/>
      <c r="AV966" s="8"/>
      <c r="AW966" s="2"/>
      <c r="AX966" s="2"/>
      <c r="AY966" s="2"/>
      <c r="AZ966" s="2"/>
      <c r="BA966" t="str">
        <f t="shared" si="710"/>
        <v>Will CD1</v>
      </c>
      <c r="BC966" s="226">
        <v>1</v>
      </c>
      <c r="BE966" s="97">
        <v>17</v>
      </c>
      <c r="BF966" s="99"/>
      <c r="BG966" s="179">
        <v>17197</v>
      </c>
      <c r="BH966">
        <f t="shared" si="709"/>
        <v>1719701</v>
      </c>
      <c r="BJ966" t="s">
        <v>3279</v>
      </c>
    </row>
    <row r="967" spans="1:62">
      <c r="A967" s="226" t="s">
        <v>2132</v>
      </c>
      <c r="B967" t="s">
        <v>191</v>
      </c>
      <c r="C967" s="1">
        <f t="shared" si="700"/>
        <v>6458</v>
      </c>
      <c r="D967" s="1"/>
      <c r="E967" s="1"/>
      <c r="F967" s="1"/>
      <c r="G967" s="1"/>
      <c r="H967" s="1"/>
      <c r="I967" s="1"/>
      <c r="J967" s="1"/>
      <c r="K967" s="1"/>
      <c r="L967" s="1"/>
      <c r="M967" s="7">
        <f>RANK(Z967,(Z967:AB967,AC967:AQ967))</f>
        <v>3</v>
      </c>
      <c r="N967" s="7">
        <f>RANK(AA967,(Z967:AB967,AC967:AQ967))</f>
        <v>6</v>
      </c>
      <c r="O967" s="7">
        <f>IF(AB967&gt;0,RANK(AB967,(Z967:AB967,AC967:AQ967)),0)</f>
        <v>4</v>
      </c>
      <c r="P967" s="7"/>
      <c r="Q967" s="1">
        <f t="shared" si="711"/>
        <v>1220</v>
      </c>
      <c r="R967" s="2">
        <f t="shared" si="712"/>
        <v>0.18891297615360791</v>
      </c>
      <c r="S967" s="2"/>
      <c r="T967" s="2">
        <f t="shared" si="703"/>
        <v>0.13750387116754414</v>
      </c>
      <c r="U967" s="2">
        <f t="shared" si="704"/>
        <v>6.8132548776711054E-3</v>
      </c>
      <c r="V967" s="2">
        <f t="shared" si="705"/>
        <v>7.246825642613812E-2</v>
      </c>
      <c r="W967" s="2">
        <f t="shared" si="706"/>
        <v>0.28770517187983896</v>
      </c>
      <c r="X967" s="2">
        <f t="shared" si="707"/>
        <v>0.47661814803344688</v>
      </c>
      <c r="Y967" s="2">
        <f t="shared" si="708"/>
        <v>1.8891297615360791E-2</v>
      </c>
      <c r="Z967" s="1">
        <v>888</v>
      </c>
      <c r="AA967" s="1">
        <v>44</v>
      </c>
      <c r="AB967" s="1">
        <v>468</v>
      </c>
      <c r="AC967" s="1">
        <v>1858</v>
      </c>
      <c r="AD967" s="1">
        <v>3078</v>
      </c>
      <c r="AE967" s="1">
        <v>50</v>
      </c>
      <c r="AF967" s="1">
        <v>5</v>
      </c>
      <c r="AG967" s="1">
        <v>10</v>
      </c>
      <c r="AH967" s="1">
        <v>23</v>
      </c>
      <c r="AJ967" s="1">
        <v>13</v>
      </c>
      <c r="AK967" s="1"/>
      <c r="AL967" s="1">
        <v>14</v>
      </c>
      <c r="AN967" s="1">
        <v>7</v>
      </c>
      <c r="AO967" s="1"/>
      <c r="AP967" s="1"/>
      <c r="AQ967" s="1"/>
      <c r="AR967" s="1"/>
      <c r="AS967" s="8"/>
      <c r="AT967" s="8"/>
      <c r="AU967" s="8"/>
      <c r="AV967" s="8"/>
      <c r="AW967" s="2"/>
      <c r="AX967" s="2"/>
      <c r="AY967" s="2"/>
      <c r="AZ967" s="2"/>
      <c r="BA967" t="str">
        <f t="shared" si="710"/>
        <v>Will CD2</v>
      </c>
      <c r="BC967" s="226">
        <v>2</v>
      </c>
      <c r="BE967" s="97">
        <v>17</v>
      </c>
      <c r="BF967" s="99"/>
      <c r="BG967" s="179">
        <v>17197</v>
      </c>
      <c r="BH967">
        <f t="shared" si="709"/>
        <v>1719702</v>
      </c>
      <c r="BJ967" t="s">
        <v>3279</v>
      </c>
    </row>
    <row r="968" spans="1:62">
      <c r="A968" s="226" t="s">
        <v>2132</v>
      </c>
      <c r="B968" t="s">
        <v>191</v>
      </c>
      <c r="C968" s="1">
        <f t="shared" si="700"/>
        <v>12067</v>
      </c>
      <c r="D968" s="1"/>
      <c r="E968" s="1"/>
      <c r="F968" s="1"/>
      <c r="G968" s="1"/>
      <c r="H968" s="1"/>
      <c r="I968" s="1"/>
      <c r="J968" s="1"/>
      <c r="K968" s="1"/>
      <c r="L968" s="1"/>
      <c r="M968" s="7">
        <f>RANK(Z968,(Z968:AB968,AC968:AQ968))</f>
        <v>3</v>
      </c>
      <c r="N968" s="7">
        <f>RANK(AA968,(Z968:AB968,AC968:AQ968))</f>
        <v>6</v>
      </c>
      <c r="O968" s="7">
        <f>IF(AB968&gt;0,RANK(AB968,(Z968:AB968,AC968:AQ968)),0)</f>
        <v>4</v>
      </c>
      <c r="P968" s="7"/>
      <c r="Q968" s="1">
        <f t="shared" si="711"/>
        <v>3555</v>
      </c>
      <c r="R968" s="2">
        <f t="shared" si="712"/>
        <v>0.29460512140548606</v>
      </c>
      <c r="S968" s="2"/>
      <c r="T968" s="2">
        <f t="shared" si="703"/>
        <v>0.15065882157951438</v>
      </c>
      <c r="U968" s="2">
        <f t="shared" si="704"/>
        <v>5.0551089748901963E-3</v>
      </c>
      <c r="V968" s="2">
        <f t="shared" si="705"/>
        <v>7.1683102676721636E-2</v>
      </c>
      <c r="W968" s="2">
        <f t="shared" si="706"/>
        <v>0.2317891770945554</v>
      </c>
      <c r="X968" s="2">
        <f t="shared" si="707"/>
        <v>0.52639429850004138</v>
      </c>
      <c r="Y968" s="2">
        <f t="shared" si="708"/>
        <v>1.4419491174277099E-2</v>
      </c>
      <c r="Z968" s="1">
        <v>1818</v>
      </c>
      <c r="AA968" s="1">
        <v>61</v>
      </c>
      <c r="AB968" s="1">
        <v>865</v>
      </c>
      <c r="AC968" s="1">
        <v>2797</v>
      </c>
      <c r="AD968" s="1">
        <v>6352</v>
      </c>
      <c r="AE968" s="1">
        <v>64</v>
      </c>
      <c r="AF968" s="1">
        <v>12</v>
      </c>
      <c r="AG968" s="1">
        <v>33</v>
      </c>
      <c r="AH968" s="1">
        <v>34</v>
      </c>
      <c r="AJ968" s="1">
        <v>18</v>
      </c>
      <c r="AK968" s="1"/>
      <c r="AL968" s="1">
        <v>7</v>
      </c>
      <c r="AN968" s="1">
        <v>6</v>
      </c>
      <c r="AO968" s="1"/>
      <c r="AP968" s="1"/>
      <c r="AQ968" s="1"/>
      <c r="AR968" s="1"/>
      <c r="AS968" s="8"/>
      <c r="AT968" s="8"/>
      <c r="AU968" s="8"/>
      <c r="AV968" s="8"/>
      <c r="AW968" s="2"/>
      <c r="AX968" s="2"/>
      <c r="AY968" s="2"/>
      <c r="AZ968" s="2"/>
      <c r="BA968" t="str">
        <f t="shared" si="710"/>
        <v>Will CD3</v>
      </c>
      <c r="BC968" s="226">
        <v>3</v>
      </c>
      <c r="BE968" s="97">
        <v>17</v>
      </c>
      <c r="BF968" s="99"/>
      <c r="BG968" s="179">
        <v>17197</v>
      </c>
      <c r="BH968">
        <f t="shared" si="709"/>
        <v>1719703</v>
      </c>
      <c r="BJ968" t="s">
        <v>3279</v>
      </c>
    </row>
    <row r="969" spans="1:62">
      <c r="A969" s="226" t="s">
        <v>2132</v>
      </c>
      <c r="B969" t="s">
        <v>191</v>
      </c>
      <c r="C969" s="1">
        <f t="shared" si="700"/>
        <v>30144</v>
      </c>
      <c r="D969" s="1"/>
      <c r="E969" s="1"/>
      <c r="F969" s="1"/>
      <c r="G969" s="1"/>
      <c r="H969" s="1"/>
      <c r="I969" s="1"/>
      <c r="J969" s="1"/>
      <c r="K969" s="1"/>
      <c r="L969" s="1"/>
      <c r="M969" s="7">
        <f>RANK(Z969,(Z969:AB969,AC969:AQ969))</f>
        <v>3</v>
      </c>
      <c r="N969" s="7">
        <f>RANK(AA969,(Z969:AB969,AC969:AQ969))</f>
        <v>6</v>
      </c>
      <c r="O969" s="7">
        <f>IF(AB969&gt;0,RANK(AB969,(Z969:AB969,AC969:AQ969)),0)</f>
        <v>4</v>
      </c>
      <c r="P969" s="7"/>
      <c r="Q969" s="1">
        <f t="shared" si="711"/>
        <v>5561</v>
      </c>
      <c r="R969" s="2">
        <f t="shared" si="712"/>
        <v>0.18448115711252655</v>
      </c>
      <c r="S969" s="2"/>
      <c r="T969" s="2">
        <f t="shared" si="703"/>
        <v>0.17731555201698515</v>
      </c>
      <c r="U969" s="2">
        <f t="shared" si="704"/>
        <v>5.9381634819532913E-3</v>
      </c>
      <c r="V969" s="2">
        <f t="shared" si="705"/>
        <v>8.6319002123142252E-2</v>
      </c>
      <c r="W969" s="2">
        <f t="shared" si="706"/>
        <v>0.2638004246284501</v>
      </c>
      <c r="X969" s="2">
        <f t="shared" si="707"/>
        <v>0.44828158174097665</v>
      </c>
      <c r="Y969" s="2">
        <f t="shared" si="708"/>
        <v>1.8345276008492561E-2</v>
      </c>
      <c r="Z969" s="1">
        <v>5345</v>
      </c>
      <c r="AA969" s="1">
        <v>179</v>
      </c>
      <c r="AB969" s="1">
        <v>2602</v>
      </c>
      <c r="AC969" s="1">
        <v>7952</v>
      </c>
      <c r="AD969" s="1">
        <v>13513</v>
      </c>
      <c r="AE969" s="1">
        <v>215</v>
      </c>
      <c r="AF969" s="1">
        <v>25</v>
      </c>
      <c r="AG969" s="1">
        <v>59</v>
      </c>
      <c r="AH969" s="1">
        <v>93</v>
      </c>
      <c r="AJ969" s="1">
        <v>87</v>
      </c>
      <c r="AK969" s="1"/>
      <c r="AL969" s="1">
        <v>54</v>
      </c>
      <c r="AN969" s="1">
        <v>20</v>
      </c>
      <c r="AO969" s="1"/>
      <c r="AP969" s="1"/>
      <c r="AQ969" s="1"/>
      <c r="AR969" s="1"/>
      <c r="AS969" s="8"/>
      <c r="AT969" s="8"/>
      <c r="AU969" s="8"/>
      <c r="AV969" s="8"/>
      <c r="AW969" s="2"/>
      <c r="AX969" s="2"/>
      <c r="AY969" s="2"/>
      <c r="AZ969" s="2"/>
      <c r="BA969" t="str">
        <f t="shared" si="710"/>
        <v>Will CD11</v>
      </c>
      <c r="BC969" s="226">
        <v>11</v>
      </c>
      <c r="BE969" s="97">
        <v>17</v>
      </c>
      <c r="BF969" s="99"/>
      <c r="BG969" s="179">
        <v>17197</v>
      </c>
      <c r="BH969">
        <f t="shared" si="709"/>
        <v>1719711</v>
      </c>
      <c r="BJ969" t="s">
        <v>3279</v>
      </c>
    </row>
    <row r="970" spans="1:62">
      <c r="A970" s="226" t="s">
        <v>2132</v>
      </c>
      <c r="B970" t="s">
        <v>191</v>
      </c>
      <c r="C970" s="1">
        <f t="shared" si="700"/>
        <v>14642</v>
      </c>
      <c r="D970" s="1"/>
      <c r="E970" s="1"/>
      <c r="F970" s="1"/>
      <c r="G970" s="1"/>
      <c r="H970" s="1"/>
      <c r="I970" s="1"/>
      <c r="J970" s="1"/>
      <c r="K970" s="1"/>
      <c r="L970" s="1"/>
      <c r="M970" s="7">
        <f>RANK(Z970,(Z970:AB970,AC970:AQ970))</f>
        <v>3</v>
      </c>
      <c r="N970" s="7">
        <f>RANK(AA970,(Z970:AB970,AC970:AQ970))</f>
        <v>6</v>
      </c>
      <c r="O970" s="7">
        <f>IF(AB970&gt;0,RANK(AB970,(Z970:AB970,AC970:AQ970)),0)</f>
        <v>4</v>
      </c>
      <c r="P970" s="7"/>
      <c r="Q970" s="1">
        <f t="shared" si="711"/>
        <v>1859</v>
      </c>
      <c r="R970" s="2">
        <f t="shared" si="712"/>
        <v>0.12696352957246279</v>
      </c>
      <c r="S970" s="2"/>
      <c r="T970" s="2">
        <f t="shared" si="703"/>
        <v>0.24395574375085372</v>
      </c>
      <c r="U970" s="2">
        <f t="shared" si="704"/>
        <v>4.0978008468788418E-3</v>
      </c>
      <c r="V970" s="2">
        <f t="shared" si="705"/>
        <v>9.9576560579155857E-2</v>
      </c>
      <c r="W970" s="2">
        <f t="shared" si="706"/>
        <v>0.25679551973774073</v>
      </c>
      <c r="X970" s="2">
        <f t="shared" si="707"/>
        <v>0.38375904931020355</v>
      </c>
      <c r="Y970" s="2">
        <f t="shared" si="708"/>
        <v>1.1815325775167307E-2</v>
      </c>
      <c r="Z970" s="1">
        <v>3572</v>
      </c>
      <c r="AA970" s="1">
        <v>60</v>
      </c>
      <c r="AB970" s="1">
        <v>1458</v>
      </c>
      <c r="AC970" s="1">
        <v>3760</v>
      </c>
      <c r="AD970" s="1">
        <v>5619</v>
      </c>
      <c r="AE970" s="1">
        <v>68</v>
      </c>
      <c r="AF970" s="1">
        <v>14</v>
      </c>
      <c r="AG970" s="1">
        <v>21</v>
      </c>
      <c r="AH970" s="1">
        <v>30</v>
      </c>
      <c r="AJ970" s="1">
        <v>24</v>
      </c>
      <c r="AK970" s="1"/>
      <c r="AL970" s="1">
        <v>11</v>
      </c>
      <c r="AN970" s="1">
        <v>5</v>
      </c>
      <c r="AO970" s="1"/>
      <c r="AP970" s="1"/>
      <c r="AQ970" s="1"/>
      <c r="AR970" s="1"/>
      <c r="AS970" s="8"/>
      <c r="AT970" s="8"/>
      <c r="AU970" s="8"/>
      <c r="AV970" s="8"/>
      <c r="AW970" s="2"/>
      <c r="AX970" s="2"/>
      <c r="AY970" s="2"/>
      <c r="AZ970" s="2"/>
      <c r="BA970" t="str">
        <f t="shared" si="710"/>
        <v>Will CD14</v>
      </c>
      <c r="BC970" s="226">
        <v>14</v>
      </c>
      <c r="BE970" s="97">
        <v>17</v>
      </c>
      <c r="BF970" s="99"/>
      <c r="BG970" s="179">
        <v>17197</v>
      </c>
      <c r="BH970">
        <f t="shared" si="709"/>
        <v>1719714</v>
      </c>
      <c r="BJ970" t="s">
        <v>3279</v>
      </c>
    </row>
    <row r="971" spans="1:62">
      <c r="A971" s="226" t="s">
        <v>2132</v>
      </c>
      <c r="B971" t="s">
        <v>191</v>
      </c>
      <c r="C971" s="1">
        <f t="shared" si="700"/>
        <v>4292</v>
      </c>
      <c r="D971" s="1"/>
      <c r="E971" s="1"/>
      <c r="F971" s="1"/>
      <c r="G971" s="1"/>
      <c r="H971" s="1"/>
      <c r="I971" s="1"/>
      <c r="J971" s="1"/>
      <c r="K971" s="1"/>
      <c r="L971" s="1"/>
      <c r="M971" s="7">
        <f>RANK(Z971,(Z971:AB971,AC971:AQ971))</f>
        <v>3</v>
      </c>
      <c r="N971" s="7">
        <f>RANK(AA971,(Z971:AB971,AC971:AQ971))</f>
        <v>6</v>
      </c>
      <c r="O971" s="7">
        <f>IF(AB971&gt;0,RANK(AB971,(Z971:AB971,AC971:AQ971)),0)</f>
        <v>4</v>
      </c>
      <c r="P971" s="7"/>
      <c r="Q971" s="1">
        <f t="shared" si="711"/>
        <v>1224</v>
      </c>
      <c r="R971" s="2">
        <f t="shared" si="712"/>
        <v>0.28518173345759551</v>
      </c>
      <c r="S971" s="2"/>
      <c r="T971" s="2">
        <f t="shared" si="703"/>
        <v>0.1239515377446412</v>
      </c>
      <c r="U971" s="2">
        <f t="shared" si="704"/>
        <v>4.6598322460391422E-3</v>
      </c>
      <c r="V971" s="2">
        <f t="shared" si="705"/>
        <v>6.360671015843429E-2</v>
      </c>
      <c r="W971" s="2">
        <f t="shared" si="706"/>
        <v>0.25442684063373716</v>
      </c>
      <c r="X971" s="2">
        <f t="shared" si="707"/>
        <v>0.53960857409133267</v>
      </c>
      <c r="Y971" s="2">
        <f t="shared" si="708"/>
        <v>1.3746505125815545E-2</v>
      </c>
      <c r="Z971" s="1">
        <v>532</v>
      </c>
      <c r="AA971" s="1">
        <v>20</v>
      </c>
      <c r="AB971" s="1">
        <v>273</v>
      </c>
      <c r="AC971" s="1">
        <v>1092</v>
      </c>
      <c r="AD971" s="1">
        <v>2316</v>
      </c>
      <c r="AE971" s="1">
        <v>27</v>
      </c>
      <c r="AF971" s="1">
        <v>1</v>
      </c>
      <c r="AG971" s="1">
        <v>10</v>
      </c>
      <c r="AH971" s="1">
        <v>7</v>
      </c>
      <c r="AJ971" s="1">
        <v>7</v>
      </c>
      <c r="AK971" s="1"/>
      <c r="AL971" s="1">
        <v>5</v>
      </c>
      <c r="AN971" s="1">
        <v>2</v>
      </c>
      <c r="AO971" s="1"/>
      <c r="AP971" s="1"/>
      <c r="AQ971" s="1"/>
      <c r="AR971" s="1"/>
      <c r="AS971" s="8"/>
      <c r="AT971" s="8"/>
      <c r="AU971" s="8"/>
      <c r="AV971" s="8"/>
      <c r="AW971" s="2"/>
      <c r="AX971" s="2"/>
      <c r="AY971" s="2"/>
      <c r="AZ971" s="2"/>
      <c r="BA971" t="str">
        <f t="shared" si="710"/>
        <v>Will CD16</v>
      </c>
      <c r="BC971" s="226">
        <v>16</v>
      </c>
      <c r="BE971" s="97">
        <v>17</v>
      </c>
      <c r="BF971" s="99"/>
      <c r="BG971" s="179">
        <v>17197</v>
      </c>
      <c r="BH971">
        <f t="shared" si="709"/>
        <v>1719716</v>
      </c>
      <c r="BJ971" t="s">
        <v>3279</v>
      </c>
    </row>
    <row r="972" spans="1:62">
      <c r="A972" s="226" t="s">
        <v>1078</v>
      </c>
      <c r="B972" t="s">
        <v>191</v>
      </c>
      <c r="C972" s="1">
        <f t="shared" si="700"/>
        <v>0</v>
      </c>
      <c r="D972" s="1"/>
      <c r="E972" s="1"/>
      <c r="F972" s="1"/>
      <c r="G972" s="1"/>
      <c r="H972" s="1"/>
      <c r="I972" s="1"/>
      <c r="J972" s="1"/>
      <c r="K972" s="1"/>
      <c r="L972" s="1"/>
      <c r="M972" s="7" t="e">
        <f>RANK(Z972,(Z972:AB972,AC972:AQ972))</f>
        <v>#N/A</v>
      </c>
      <c r="N972" s="7" t="e">
        <f>RANK(AA972,(Z972:AB972,AC972:AQ972))</f>
        <v>#N/A</v>
      </c>
      <c r="O972" s="7">
        <f>IF(AB972&gt;0,RANK(AB972,(Z972:AB972,AC972:AQ972)),0)</f>
        <v>0</v>
      </c>
      <c r="P972" s="7"/>
      <c r="Q972" s="1" t="e">
        <f t="shared" si="711"/>
        <v>#NUM!</v>
      </c>
      <c r="R972" s="2" t="e">
        <f t="shared" si="712"/>
        <v>#NUM!</v>
      </c>
      <c r="S972" s="2"/>
      <c r="T972" s="2" t="str">
        <f t="shared" si="703"/>
        <v>-</v>
      </c>
      <c r="U972" s="2" t="str">
        <f t="shared" si="704"/>
        <v>-</v>
      </c>
      <c r="V972" s="2" t="str">
        <f t="shared" si="705"/>
        <v>-</v>
      </c>
      <c r="W972" s="2" t="str">
        <f t="shared" si="706"/>
        <v>-</v>
      </c>
      <c r="X972" s="2" t="str">
        <f t="shared" si="707"/>
        <v>-</v>
      </c>
      <c r="Y972" s="2" t="str">
        <f t="shared" si="708"/>
        <v>-</v>
      </c>
      <c r="AK972" s="1"/>
      <c r="AL972" s="1"/>
      <c r="AN972" s="1"/>
      <c r="AO972" s="1"/>
      <c r="AP972" s="1"/>
      <c r="AQ972" s="1"/>
      <c r="AR972" s="1"/>
      <c r="AS972" s="8"/>
      <c r="AT972" s="8"/>
      <c r="AU972" s="8"/>
      <c r="AV972" s="8"/>
      <c r="AW972" s="2"/>
      <c r="AX972" s="2"/>
      <c r="AY972" s="2"/>
      <c r="AZ972" s="2"/>
      <c r="BA972" t="str">
        <f t="shared" si="710"/>
        <v>Winnebago CD16</v>
      </c>
      <c r="BC972" s="226">
        <v>16</v>
      </c>
      <c r="BE972" s="97">
        <v>17</v>
      </c>
      <c r="BF972" s="99"/>
      <c r="BG972" s="179">
        <v>17201</v>
      </c>
      <c r="BH972">
        <f t="shared" si="709"/>
        <v>1720116</v>
      </c>
      <c r="BJ972" t="s">
        <v>3279</v>
      </c>
    </row>
    <row r="973" spans="1:62">
      <c r="A973" s="226" t="s">
        <v>1078</v>
      </c>
      <c r="B973" t="s">
        <v>191</v>
      </c>
      <c r="C973" s="1">
        <f t="shared" si="700"/>
        <v>0</v>
      </c>
      <c r="D973" s="1"/>
      <c r="E973" s="1"/>
      <c r="F973" s="1"/>
      <c r="G973" s="1"/>
      <c r="H973" s="1"/>
      <c r="I973" s="1"/>
      <c r="J973" s="1"/>
      <c r="K973" s="1"/>
      <c r="L973" s="1"/>
      <c r="M973" s="7" t="e">
        <f>RANK(Z973,(Z973:AB973,AC973:AQ973))</f>
        <v>#N/A</v>
      </c>
      <c r="N973" s="7" t="e">
        <f>RANK(AA973,(Z973:AB973,AC973:AQ973))</f>
        <v>#N/A</v>
      </c>
      <c r="O973" s="7">
        <f>IF(AB973&gt;0,RANK(AB973,(Z973:AB973,AC973:AQ973)),0)</f>
        <v>0</v>
      </c>
      <c r="P973" s="7"/>
      <c r="Q973" s="1" t="e">
        <f t="shared" si="711"/>
        <v>#NUM!</v>
      </c>
      <c r="R973" s="2" t="e">
        <f t="shared" si="712"/>
        <v>#NUM!</v>
      </c>
      <c r="S973" s="2"/>
      <c r="T973" s="2" t="str">
        <f t="shared" si="703"/>
        <v>-</v>
      </c>
      <c r="U973" s="2" t="str">
        <f t="shared" si="704"/>
        <v>-</v>
      </c>
      <c r="V973" s="2" t="str">
        <f t="shared" si="705"/>
        <v>-</v>
      </c>
      <c r="W973" s="2" t="str">
        <f t="shared" si="706"/>
        <v>-</v>
      </c>
      <c r="X973" s="2" t="str">
        <f t="shared" si="707"/>
        <v>-</v>
      </c>
      <c r="Y973" s="2" t="str">
        <f t="shared" si="708"/>
        <v>-</v>
      </c>
      <c r="AK973" s="1"/>
      <c r="AL973" s="1"/>
      <c r="AN973" s="1"/>
      <c r="AO973" s="1"/>
      <c r="AP973" s="1"/>
      <c r="AQ973" s="1"/>
      <c r="AR973" s="1"/>
      <c r="AS973" s="8"/>
      <c r="AT973" s="8"/>
      <c r="AU973" s="8"/>
      <c r="AV973" s="8"/>
      <c r="AW973" s="2"/>
      <c r="AX973" s="2"/>
      <c r="AY973" s="2"/>
      <c r="AZ973" s="2"/>
      <c r="BA973" t="str">
        <f t="shared" si="710"/>
        <v>Winnebago CD17</v>
      </c>
      <c r="BC973" s="226">
        <v>17</v>
      </c>
      <c r="BE973" s="97">
        <v>17</v>
      </c>
      <c r="BF973" s="99"/>
      <c r="BG973" s="179">
        <v>17201</v>
      </c>
      <c r="BH973">
        <f t="shared" si="709"/>
        <v>1720117</v>
      </c>
      <c r="BJ973" t="s">
        <v>3279</v>
      </c>
    </row>
    <row r="974" spans="1:62">
      <c r="C974" s="1"/>
      <c r="D974" s="1"/>
      <c r="E974" s="1"/>
      <c r="F974" s="1"/>
      <c r="G974" s="1"/>
      <c r="H974" s="1"/>
      <c r="I974" s="1"/>
      <c r="J974" s="1"/>
      <c r="K974" s="1"/>
      <c r="L974" s="1"/>
      <c r="M974" s="7"/>
      <c r="N974" s="7"/>
      <c r="O974" s="7"/>
      <c r="P974" s="7"/>
      <c r="S974" s="2"/>
      <c r="T974" s="2"/>
      <c r="U974" s="2"/>
      <c r="V974" s="2"/>
      <c r="W974" s="2"/>
      <c r="X974" s="2"/>
      <c r="Y974" s="2"/>
      <c r="AK974" s="1"/>
      <c r="AL974" s="1"/>
      <c r="AN974" s="1"/>
      <c r="AO974" s="1"/>
      <c r="AP974" s="1"/>
      <c r="AQ974" s="1"/>
      <c r="AR974" s="1"/>
      <c r="AS974" s="8"/>
      <c r="AT974" s="8"/>
      <c r="AU974" s="8"/>
      <c r="AV974" s="8"/>
      <c r="AW974" s="2"/>
      <c r="AX974" s="2"/>
      <c r="AY974" s="2"/>
      <c r="AZ974" s="2"/>
      <c r="BF974" s="99"/>
      <c r="BG974"/>
    </row>
    <row r="975" spans="1:62">
      <c r="A975" s="48" t="s">
        <v>293</v>
      </c>
      <c r="C975" s="1"/>
      <c r="D975" s="1"/>
      <c r="E975" s="1"/>
      <c r="F975" s="1"/>
      <c r="G975" s="1"/>
      <c r="H975" s="1"/>
      <c r="I975" s="1"/>
      <c r="J975" s="1"/>
      <c r="K975" s="1"/>
      <c r="L975" s="1"/>
      <c r="M975" s="7"/>
      <c r="N975" s="7"/>
      <c r="O975" s="7"/>
      <c r="P975" s="7"/>
      <c r="S975" s="2"/>
      <c r="T975" s="2"/>
      <c r="U975" s="2"/>
      <c r="V975" s="2"/>
      <c r="W975" s="2"/>
      <c r="X975" s="2"/>
      <c r="Y975" s="2"/>
      <c r="AK975" s="1"/>
      <c r="AL975" s="1"/>
      <c r="AN975" s="1"/>
      <c r="AO975" s="1"/>
      <c r="AP975" s="1"/>
      <c r="AQ975" s="1"/>
      <c r="AR975" s="1"/>
      <c r="AS975" s="8"/>
      <c r="AT975" s="8"/>
      <c r="AU975" s="8"/>
      <c r="AV975" s="8"/>
      <c r="AW975" s="2"/>
      <c r="AX975" s="2"/>
      <c r="AY975" s="2"/>
      <c r="AZ975" s="2"/>
      <c r="BF975" s="99"/>
      <c r="BG975"/>
    </row>
    <row r="976" spans="1:62">
      <c r="A976" s="9" t="s">
        <v>922</v>
      </c>
      <c r="B976" t="s">
        <v>294</v>
      </c>
      <c r="C976" s="1">
        <f t="shared" ref="C976:C993" si="713">SUM(Z976:AQ976)</f>
        <v>0</v>
      </c>
      <c r="D976" s="1"/>
      <c r="E976" s="1"/>
      <c r="F976" s="1"/>
      <c r="G976" s="1"/>
      <c r="H976" s="1"/>
      <c r="I976" s="1"/>
      <c r="J976" s="1"/>
      <c r="K976" s="1"/>
      <c r="L976" s="1"/>
      <c r="M976" s="7" t="e">
        <f>RANK(Z976,(Z976:AB976,AC976:AQ976))</f>
        <v>#N/A</v>
      </c>
      <c r="N976" s="7" t="e">
        <f>RANK(AA976,(Z976:AB976,AC976:AQ976))</f>
        <v>#N/A</v>
      </c>
      <c r="O976" s="7">
        <f>IF(AB976&gt;0,RANK(AB976,(Z976:AB976,AC976:AQ976)),0)</f>
        <v>0</v>
      </c>
      <c r="P976" s="7"/>
      <c r="Q976" s="1" t="e">
        <f t="shared" ref="Q976:Q993" si="714">MAX(Z976:AG976)-LARGE(Z976:AG976,2)</f>
        <v>#NUM!</v>
      </c>
      <c r="R976" s="2" t="e">
        <f t="shared" ref="R976:R993" si="715">Q976/C976</f>
        <v>#NUM!</v>
      </c>
      <c r="S976" s="2"/>
      <c r="T976" s="2" t="str">
        <f t="shared" ref="T976:T993" si="716">IF($C976=0,"-",Z976/$C976)</f>
        <v>-</v>
      </c>
      <c r="U976" s="2" t="str">
        <f t="shared" ref="U976:U993" si="717">IF($C976=0,"-",AA976/$C976)</f>
        <v>-</v>
      </c>
      <c r="V976" s="2" t="str">
        <f t="shared" ref="V976:V993" si="718">IF($C976=0,"-",AB976/$C976)</f>
        <v>-</v>
      </c>
      <c r="W976" s="2" t="str">
        <f t="shared" ref="W976:W993" si="719">IF($C976=0,"-",AC976/$C976)</f>
        <v>-</v>
      </c>
      <c r="X976" s="2" t="str">
        <f t="shared" ref="X976:X993" si="720">IF($C976=0,"-",AD976/$C976)</f>
        <v>-</v>
      </c>
      <c r="Y976" s="2" t="str">
        <f t="shared" ref="Y976:Y993" si="721">IF(C976=0,"-",(1-T976-U976-V976-W976-X976))</f>
        <v>-</v>
      </c>
      <c r="AK976" s="1"/>
      <c r="AL976" s="1"/>
      <c r="AN976" s="1"/>
      <c r="AO976" s="1"/>
      <c r="AP976" s="1"/>
      <c r="AQ976" s="1"/>
      <c r="AR976" s="1"/>
      <c r="AS976" s="8"/>
      <c r="AT976" s="8"/>
      <c r="AU976" s="8"/>
      <c r="AV976" s="8"/>
      <c r="AW976" s="2"/>
      <c r="AX976" s="2"/>
      <c r="AY976" s="2"/>
      <c r="AZ976" s="2"/>
      <c r="BA976" t="str">
        <f t="shared" ref="BA976:BA993" si="722">A976&amp;" "&amp;"CD"&amp;BC976</f>
        <v>Blackford CD3</v>
      </c>
      <c r="BC976" s="9">
        <v>3</v>
      </c>
      <c r="BE976" s="97">
        <v>18</v>
      </c>
      <c r="BF976" s="99"/>
      <c r="BG976">
        <v>18009</v>
      </c>
      <c r="BH976">
        <f t="shared" ref="BH976:BH1004" si="723">BG976*100+BC976</f>
        <v>1800903</v>
      </c>
      <c r="BJ976" t="s">
        <v>3279</v>
      </c>
    </row>
    <row r="977" spans="1:62">
      <c r="A977" s="9" t="s">
        <v>922</v>
      </c>
      <c r="B977" t="s">
        <v>294</v>
      </c>
      <c r="C977" s="1">
        <f t="shared" si="713"/>
        <v>0</v>
      </c>
      <c r="D977" s="1"/>
      <c r="E977" s="1"/>
      <c r="F977" s="1"/>
      <c r="G977" s="1"/>
      <c r="H977" s="1"/>
      <c r="I977" s="1"/>
      <c r="J977" s="1"/>
      <c r="K977" s="1"/>
      <c r="L977" s="1"/>
      <c r="M977" s="7" t="e">
        <f>RANK(Z977,(Z977:AB977,AC977:AQ977))</f>
        <v>#N/A</v>
      </c>
      <c r="N977" s="7" t="e">
        <f>RANK(AA977,(Z977:AB977,AC977:AQ977))</f>
        <v>#N/A</v>
      </c>
      <c r="O977" s="7">
        <f>IF(AB977&gt;0,RANK(AB977,(Z977:AB977,AC977:AQ977)),0)</f>
        <v>0</v>
      </c>
      <c r="P977" s="7"/>
      <c r="Q977" s="1" t="e">
        <f t="shared" si="714"/>
        <v>#NUM!</v>
      </c>
      <c r="R977" s="2" t="e">
        <f t="shared" si="715"/>
        <v>#NUM!</v>
      </c>
      <c r="S977" s="2"/>
      <c r="T977" s="2" t="str">
        <f t="shared" si="716"/>
        <v>-</v>
      </c>
      <c r="U977" s="2" t="str">
        <f t="shared" si="717"/>
        <v>-</v>
      </c>
      <c r="V977" s="2" t="str">
        <f t="shared" si="718"/>
        <v>-</v>
      </c>
      <c r="W977" s="2" t="str">
        <f t="shared" si="719"/>
        <v>-</v>
      </c>
      <c r="X977" s="2" t="str">
        <f t="shared" si="720"/>
        <v>-</v>
      </c>
      <c r="Y977" s="2" t="str">
        <f t="shared" si="721"/>
        <v>-</v>
      </c>
      <c r="AK977" s="1"/>
      <c r="AL977" s="1"/>
      <c r="AN977" s="1"/>
      <c r="AO977" s="1"/>
      <c r="AP977" s="1"/>
      <c r="AQ977" s="1"/>
      <c r="AR977" s="1"/>
      <c r="AS977" s="8"/>
      <c r="AT977" s="8"/>
      <c r="AU977" s="8"/>
      <c r="AV977" s="8"/>
      <c r="AW977" s="2"/>
      <c r="AX977" s="2"/>
      <c r="AY977" s="2"/>
      <c r="AZ977" s="2"/>
      <c r="BA977" t="str">
        <f t="shared" si="722"/>
        <v>Blackford CD5</v>
      </c>
      <c r="BC977" s="9">
        <v>5</v>
      </c>
      <c r="BE977" s="97">
        <v>18</v>
      </c>
      <c r="BF977" s="99"/>
      <c r="BG977" s="176">
        <v>18009</v>
      </c>
      <c r="BH977">
        <f t="shared" si="723"/>
        <v>1800905</v>
      </c>
      <c r="BJ977" t="s">
        <v>3279</v>
      </c>
    </row>
    <row r="978" spans="1:62">
      <c r="A978" s="9" t="s">
        <v>1800</v>
      </c>
      <c r="B978" t="s">
        <v>294</v>
      </c>
      <c r="C978" s="1">
        <f t="shared" si="713"/>
        <v>0</v>
      </c>
      <c r="D978" s="1"/>
      <c r="E978" s="1"/>
      <c r="F978" s="1"/>
      <c r="G978" s="1"/>
      <c r="H978" s="1"/>
      <c r="I978" s="1"/>
      <c r="J978" s="1"/>
      <c r="K978" s="1"/>
      <c r="L978" s="1"/>
      <c r="M978" s="7" t="e">
        <f>RANK(Z978,(Z978:AB978,AC978:AQ978))</f>
        <v>#N/A</v>
      </c>
      <c r="N978" s="7" t="e">
        <f>RANK(AA978,(Z978:AB978,AC978:AQ978))</f>
        <v>#N/A</v>
      </c>
      <c r="O978" s="7">
        <f>IF(AB978&gt;0,RANK(AB978,(Z978:AB978,AC978:AQ978)),0)</f>
        <v>0</v>
      </c>
      <c r="P978" s="7"/>
      <c r="Q978" s="1" t="e">
        <f t="shared" si="714"/>
        <v>#NUM!</v>
      </c>
      <c r="R978" s="2" t="e">
        <f t="shared" si="715"/>
        <v>#NUM!</v>
      </c>
      <c r="S978" s="2"/>
      <c r="T978" s="2" t="str">
        <f t="shared" si="716"/>
        <v>-</v>
      </c>
      <c r="U978" s="2" t="str">
        <f t="shared" si="717"/>
        <v>-</v>
      </c>
      <c r="V978" s="2" t="str">
        <f t="shared" si="718"/>
        <v>-</v>
      </c>
      <c r="W978" s="2" t="str">
        <f t="shared" si="719"/>
        <v>-</v>
      </c>
      <c r="X978" s="2" t="str">
        <f t="shared" si="720"/>
        <v>-</v>
      </c>
      <c r="Y978" s="2" t="str">
        <f t="shared" si="721"/>
        <v>-</v>
      </c>
      <c r="AK978" s="1"/>
      <c r="AL978" s="1"/>
      <c r="AN978" s="1"/>
      <c r="AO978" s="1"/>
      <c r="AP978" s="1"/>
      <c r="AQ978" s="1"/>
      <c r="AR978" s="1"/>
      <c r="AS978" s="8"/>
      <c r="AT978" s="8"/>
      <c r="AU978" s="8"/>
      <c r="AV978" s="8"/>
      <c r="AW978" s="2"/>
      <c r="AX978" s="2"/>
      <c r="AY978" s="2"/>
      <c r="AZ978" s="2"/>
      <c r="BA978" t="str">
        <f t="shared" si="722"/>
        <v>Boone CD4</v>
      </c>
      <c r="BC978" s="9">
        <v>4</v>
      </c>
      <c r="BE978" s="97">
        <v>18</v>
      </c>
      <c r="BF978" s="99"/>
      <c r="BG978" s="176">
        <v>18011</v>
      </c>
      <c r="BH978">
        <f t="shared" si="723"/>
        <v>1801104</v>
      </c>
      <c r="BJ978" t="s">
        <v>3279</v>
      </c>
    </row>
    <row r="979" spans="1:62">
      <c r="A979" s="9" t="s">
        <v>1800</v>
      </c>
      <c r="B979" t="s">
        <v>294</v>
      </c>
      <c r="C979" s="1">
        <f t="shared" si="713"/>
        <v>0</v>
      </c>
      <c r="D979" s="1"/>
      <c r="E979" s="1"/>
      <c r="F979" s="1"/>
      <c r="G979" s="1"/>
      <c r="H979" s="1"/>
      <c r="I979" s="1"/>
      <c r="J979" s="1"/>
      <c r="K979" s="1"/>
      <c r="L979" s="1"/>
      <c r="M979" s="7" t="e">
        <f>RANK(Z979,(Z979:AB979,AC979:AQ979))</f>
        <v>#N/A</v>
      </c>
      <c r="N979" s="7" t="e">
        <f>RANK(AA979,(Z979:AB979,AC979:AQ979))</f>
        <v>#N/A</v>
      </c>
      <c r="O979" s="7">
        <f>IF(AB979&gt;0,RANK(AB979,(Z979:AB979,AC979:AQ979)),0)</f>
        <v>0</v>
      </c>
      <c r="P979" s="7"/>
      <c r="Q979" s="1" t="e">
        <f t="shared" si="714"/>
        <v>#NUM!</v>
      </c>
      <c r="R979" s="2" t="e">
        <f t="shared" si="715"/>
        <v>#NUM!</v>
      </c>
      <c r="S979" s="2"/>
      <c r="T979" s="2" t="str">
        <f t="shared" si="716"/>
        <v>-</v>
      </c>
      <c r="U979" s="2" t="str">
        <f t="shared" si="717"/>
        <v>-</v>
      </c>
      <c r="V979" s="2" t="str">
        <f t="shared" si="718"/>
        <v>-</v>
      </c>
      <c r="W979" s="2" t="str">
        <f t="shared" si="719"/>
        <v>-</v>
      </c>
      <c r="X979" s="2" t="str">
        <f t="shared" si="720"/>
        <v>-</v>
      </c>
      <c r="Y979" s="2" t="str">
        <f t="shared" si="721"/>
        <v>-</v>
      </c>
      <c r="AK979" s="1"/>
      <c r="AL979" s="1"/>
      <c r="AN979" s="1"/>
      <c r="AO979" s="1"/>
      <c r="AP979" s="1"/>
      <c r="AQ979" s="1"/>
      <c r="AR979" s="1"/>
      <c r="AS979" s="8"/>
      <c r="AT979" s="8"/>
      <c r="AU979" s="8"/>
      <c r="AV979" s="8"/>
      <c r="AW979" s="2"/>
      <c r="AX979" s="2"/>
      <c r="AY979" s="2"/>
      <c r="AZ979" s="2"/>
      <c r="BA979" t="str">
        <f t="shared" si="722"/>
        <v>Boone CD5</v>
      </c>
      <c r="BC979" s="9">
        <v>5</v>
      </c>
      <c r="BE979" s="97">
        <v>18</v>
      </c>
      <c r="BF979" s="99"/>
      <c r="BG979" s="176">
        <v>18011</v>
      </c>
      <c r="BH979">
        <f t="shared" si="723"/>
        <v>1801105</v>
      </c>
      <c r="BJ979" t="s">
        <v>3279</v>
      </c>
    </row>
    <row r="980" spans="1:62">
      <c r="A980" s="9" t="s">
        <v>2685</v>
      </c>
      <c r="B980" t="s">
        <v>294</v>
      </c>
      <c r="C980" s="1">
        <f t="shared" si="713"/>
        <v>0</v>
      </c>
      <c r="D980" s="1"/>
      <c r="E980" s="1"/>
      <c r="F980" s="1"/>
      <c r="G980" s="1"/>
      <c r="H980" s="1"/>
      <c r="I980" s="1"/>
      <c r="J980" s="1"/>
      <c r="K980" s="1"/>
      <c r="L980" s="1"/>
      <c r="M980" s="7" t="e">
        <f>RANK(Z980,(Z980:AB980,AC980:AQ980))</f>
        <v>#N/A</v>
      </c>
      <c r="N980" s="7" t="e">
        <f>RANK(AA980,(Z980:AB980,AC980:AQ980))</f>
        <v>#N/A</v>
      </c>
      <c r="O980" s="7">
        <f>IF(AB980&gt;0,RANK(AB980,(Z980:AB980,AC980:AQ980)),0)</f>
        <v>0</v>
      </c>
      <c r="P980" s="7"/>
      <c r="Q980" s="1" t="e">
        <f t="shared" si="714"/>
        <v>#NUM!</v>
      </c>
      <c r="R980" s="2" t="e">
        <f t="shared" si="715"/>
        <v>#NUM!</v>
      </c>
      <c r="S980" s="2"/>
      <c r="T980" s="2" t="str">
        <f t="shared" si="716"/>
        <v>-</v>
      </c>
      <c r="U980" s="2" t="str">
        <f t="shared" si="717"/>
        <v>-</v>
      </c>
      <c r="V980" s="2" t="str">
        <f t="shared" si="718"/>
        <v>-</v>
      </c>
      <c r="W980" s="2" t="str">
        <f t="shared" si="719"/>
        <v>-</v>
      </c>
      <c r="X980" s="2" t="str">
        <f t="shared" si="720"/>
        <v>-</v>
      </c>
      <c r="Y980" s="2" t="str">
        <f t="shared" si="721"/>
        <v>-</v>
      </c>
      <c r="AK980" s="1"/>
      <c r="AL980" s="1"/>
      <c r="AN980" s="1"/>
      <c r="AO980" s="1"/>
      <c r="AP980" s="1"/>
      <c r="AQ980" s="1"/>
      <c r="AR980" s="1"/>
      <c r="AS980" s="8"/>
      <c r="AT980" s="8"/>
      <c r="AU980" s="8"/>
      <c r="AV980" s="8"/>
      <c r="AW980" s="2"/>
      <c r="AX980" s="2"/>
      <c r="AY980" s="2"/>
      <c r="AZ980" s="2"/>
      <c r="BA980" t="str">
        <f t="shared" si="722"/>
        <v>Crawford CD8</v>
      </c>
      <c r="BC980" s="9">
        <v>8</v>
      </c>
      <c r="BE980" s="97">
        <v>18</v>
      </c>
      <c r="BF980" s="99"/>
      <c r="BG980" s="176">
        <v>18025</v>
      </c>
      <c r="BH980">
        <f t="shared" si="723"/>
        <v>1802508</v>
      </c>
      <c r="BJ980" t="s">
        <v>3279</v>
      </c>
    </row>
    <row r="981" spans="1:62">
      <c r="A981" s="9" t="s">
        <v>2685</v>
      </c>
      <c r="B981" t="s">
        <v>294</v>
      </c>
      <c r="C981" s="1">
        <f t="shared" si="713"/>
        <v>0</v>
      </c>
      <c r="D981" s="1"/>
      <c r="E981" s="1"/>
      <c r="F981" s="1"/>
      <c r="G981" s="1"/>
      <c r="H981" s="1"/>
      <c r="I981" s="1"/>
      <c r="J981" s="1"/>
      <c r="K981" s="1"/>
      <c r="L981" s="1"/>
      <c r="M981" s="7" t="e">
        <f>RANK(Z981,(Z981:AB981,AC981:AQ981))</f>
        <v>#N/A</v>
      </c>
      <c r="N981" s="7" t="e">
        <f>RANK(AA981,(Z981:AB981,AC981:AQ981))</f>
        <v>#N/A</v>
      </c>
      <c r="O981" s="7">
        <f>IF(AB981&gt;0,RANK(AB981,(Z981:AB981,AC981:AQ981)),0)</f>
        <v>0</v>
      </c>
      <c r="P981" s="7"/>
      <c r="Q981" s="1" t="e">
        <f t="shared" si="714"/>
        <v>#NUM!</v>
      </c>
      <c r="R981" s="2" t="e">
        <f t="shared" si="715"/>
        <v>#NUM!</v>
      </c>
      <c r="S981" s="2"/>
      <c r="T981" s="2" t="str">
        <f t="shared" si="716"/>
        <v>-</v>
      </c>
      <c r="U981" s="2" t="str">
        <f t="shared" si="717"/>
        <v>-</v>
      </c>
      <c r="V981" s="2" t="str">
        <f t="shared" si="718"/>
        <v>-</v>
      </c>
      <c r="W981" s="2" t="str">
        <f t="shared" si="719"/>
        <v>-</v>
      </c>
      <c r="X981" s="2" t="str">
        <f t="shared" si="720"/>
        <v>-</v>
      </c>
      <c r="Y981" s="2" t="str">
        <f t="shared" si="721"/>
        <v>-</v>
      </c>
      <c r="AK981" s="1"/>
      <c r="AL981" s="1"/>
      <c r="AN981" s="1"/>
      <c r="AO981" s="1"/>
      <c r="AP981" s="1"/>
      <c r="AQ981" s="1"/>
      <c r="AR981" s="1"/>
      <c r="AS981" s="8"/>
      <c r="AT981" s="8"/>
      <c r="AU981" s="8"/>
      <c r="AV981" s="8"/>
      <c r="AW981" s="2"/>
      <c r="AX981" s="2"/>
      <c r="AY981" s="2"/>
      <c r="AZ981" s="2"/>
      <c r="BA981" t="str">
        <f t="shared" si="722"/>
        <v>Crawford CD9</v>
      </c>
      <c r="BC981" s="9">
        <v>9</v>
      </c>
      <c r="BE981" s="97">
        <v>18</v>
      </c>
      <c r="BF981" s="99"/>
      <c r="BG981" s="176">
        <v>18025</v>
      </c>
      <c r="BH981">
        <f t="shared" si="723"/>
        <v>1802509</v>
      </c>
      <c r="BJ981" t="s">
        <v>3279</v>
      </c>
    </row>
    <row r="982" spans="1:62">
      <c r="A982" s="9" t="s">
        <v>1133</v>
      </c>
      <c r="B982" t="s">
        <v>294</v>
      </c>
      <c r="C982" s="1">
        <f t="shared" si="713"/>
        <v>0</v>
      </c>
      <c r="D982" s="1"/>
      <c r="E982" s="1"/>
      <c r="F982" s="1"/>
      <c r="G982" s="1"/>
      <c r="H982" s="1"/>
      <c r="I982" s="1"/>
      <c r="J982" s="1"/>
      <c r="K982" s="1"/>
      <c r="L982" s="1"/>
      <c r="M982" s="7" t="e">
        <f>RANK(Z982,(Z982:AB982,AC982:AQ982))</f>
        <v>#N/A</v>
      </c>
      <c r="N982" s="7" t="e">
        <f>RANK(AA982,(Z982:AB982,AC982:AQ982))</f>
        <v>#N/A</v>
      </c>
      <c r="O982" s="7">
        <f>IF(AB982&gt;0,RANK(AB982,(Z982:AB982,AC982:AQ982)),0)</f>
        <v>0</v>
      </c>
      <c r="P982" s="7"/>
      <c r="Q982" s="1" t="e">
        <f t="shared" si="714"/>
        <v>#NUM!</v>
      </c>
      <c r="R982" s="2" t="e">
        <f t="shared" si="715"/>
        <v>#NUM!</v>
      </c>
      <c r="S982" s="2"/>
      <c r="T982" s="2" t="str">
        <f t="shared" si="716"/>
        <v>-</v>
      </c>
      <c r="U982" s="2" t="str">
        <f t="shared" si="717"/>
        <v>-</v>
      </c>
      <c r="V982" s="2" t="str">
        <f t="shared" si="718"/>
        <v>-</v>
      </c>
      <c r="W982" s="2" t="str">
        <f t="shared" si="719"/>
        <v>-</v>
      </c>
      <c r="X982" s="2" t="str">
        <f t="shared" si="720"/>
        <v>-</v>
      </c>
      <c r="Y982" s="2" t="str">
        <f t="shared" si="721"/>
        <v>-</v>
      </c>
      <c r="AK982" s="1"/>
      <c r="AL982" s="1"/>
      <c r="AN982" s="1"/>
      <c r="AO982" s="1"/>
      <c r="AP982" s="1"/>
      <c r="AQ982" s="1"/>
      <c r="AR982" s="1"/>
      <c r="AS982" s="8"/>
      <c r="AT982" s="8"/>
      <c r="AU982" s="8"/>
      <c r="AV982" s="8"/>
      <c r="AW982" s="2"/>
      <c r="AX982" s="2"/>
      <c r="AY982" s="2"/>
      <c r="AZ982" s="2"/>
      <c r="BA982" t="str">
        <f t="shared" si="722"/>
        <v>Howard CD4</v>
      </c>
      <c r="BC982" s="9">
        <v>4</v>
      </c>
      <c r="BE982" s="97">
        <v>18</v>
      </c>
      <c r="BF982" s="99"/>
      <c r="BG982" s="176">
        <v>18067</v>
      </c>
      <c r="BH982">
        <f t="shared" si="723"/>
        <v>1806704</v>
      </c>
      <c r="BJ982" t="s">
        <v>3279</v>
      </c>
    </row>
    <row r="983" spans="1:62">
      <c r="A983" s="9" t="s">
        <v>1133</v>
      </c>
      <c r="B983" t="s">
        <v>294</v>
      </c>
      <c r="C983" s="1">
        <f t="shared" si="713"/>
        <v>0</v>
      </c>
      <c r="D983" s="1"/>
      <c r="E983" s="1"/>
      <c r="F983" s="1"/>
      <c r="G983" s="1"/>
      <c r="H983" s="1"/>
      <c r="I983" s="1"/>
      <c r="J983" s="1"/>
      <c r="K983" s="1"/>
      <c r="L983" s="1"/>
      <c r="M983" s="7" t="e">
        <f>RANK(Z983,(Z983:AB983,AC983:AQ983))</f>
        <v>#N/A</v>
      </c>
      <c r="N983" s="7" t="e">
        <f>RANK(AA983,(Z983:AB983,AC983:AQ983))</f>
        <v>#N/A</v>
      </c>
      <c r="O983" s="7">
        <f>IF(AB983&gt;0,RANK(AB983,(Z983:AB983,AC983:AQ983)),0)</f>
        <v>0</v>
      </c>
      <c r="P983" s="7"/>
      <c r="Q983" s="1" t="e">
        <f t="shared" si="714"/>
        <v>#NUM!</v>
      </c>
      <c r="R983" s="2" t="e">
        <f t="shared" si="715"/>
        <v>#NUM!</v>
      </c>
      <c r="S983" s="2"/>
      <c r="T983" s="2" t="str">
        <f t="shared" si="716"/>
        <v>-</v>
      </c>
      <c r="U983" s="2" t="str">
        <f t="shared" si="717"/>
        <v>-</v>
      </c>
      <c r="V983" s="2" t="str">
        <f t="shared" si="718"/>
        <v>-</v>
      </c>
      <c r="W983" s="2" t="str">
        <f t="shared" si="719"/>
        <v>-</v>
      </c>
      <c r="X983" s="2" t="str">
        <f t="shared" si="720"/>
        <v>-</v>
      </c>
      <c r="Y983" s="2" t="str">
        <f t="shared" si="721"/>
        <v>-</v>
      </c>
      <c r="AK983" s="1"/>
      <c r="AL983" s="1"/>
      <c r="AN983" s="1"/>
      <c r="AO983" s="1"/>
      <c r="AP983" s="1"/>
      <c r="AQ983" s="1"/>
      <c r="AR983" s="1"/>
      <c r="AS983" s="8"/>
      <c r="AT983" s="8"/>
      <c r="AU983" s="8"/>
      <c r="AV983" s="8"/>
      <c r="AW983" s="2"/>
      <c r="AX983" s="2"/>
      <c r="AY983" s="2"/>
      <c r="AZ983" s="2"/>
      <c r="BA983" t="str">
        <f t="shared" si="722"/>
        <v>Howard CD5</v>
      </c>
      <c r="BC983" s="9">
        <v>5</v>
      </c>
      <c r="BE983" s="97">
        <v>18</v>
      </c>
      <c r="BF983" s="99"/>
      <c r="BG983" s="176">
        <v>18067</v>
      </c>
      <c r="BH983">
        <f t="shared" si="723"/>
        <v>1806705</v>
      </c>
      <c r="BJ983" t="s">
        <v>3279</v>
      </c>
    </row>
    <row r="984" spans="1:62">
      <c r="A984" s="155" t="s">
        <v>1053</v>
      </c>
      <c r="B984" t="s">
        <v>294</v>
      </c>
      <c r="C984" s="1">
        <f t="shared" si="713"/>
        <v>6325</v>
      </c>
      <c r="D984" s="1"/>
      <c r="E984" s="1"/>
      <c r="F984" s="1"/>
      <c r="G984" s="1"/>
      <c r="H984" s="1"/>
      <c r="I984" s="1"/>
      <c r="J984" s="1"/>
      <c r="K984" s="1"/>
      <c r="L984" s="1"/>
      <c r="M984" s="7">
        <f>RANK(Z984,(Z984:AB984,AC984:AQ984))</f>
        <v>3</v>
      </c>
      <c r="N984" s="7">
        <f>RANK(AA984,(Z984:AB984,AC984:AQ984))</f>
        <v>5</v>
      </c>
      <c r="O984" s="7">
        <f>IF(AB984&gt;0,RANK(AB984,(Z984:AB984,AC984:AQ984)),0)</f>
        <v>7</v>
      </c>
      <c r="P984" s="7"/>
      <c r="Q984" s="1">
        <f t="shared" si="714"/>
        <v>649</v>
      </c>
      <c r="R984" s="2">
        <f t="shared" si="715"/>
        <v>0.10260869565217391</v>
      </c>
      <c r="S984" s="2"/>
      <c r="T984" s="2">
        <f t="shared" si="716"/>
        <v>5.565217391304348E-2</v>
      </c>
      <c r="U984" s="2">
        <f t="shared" si="717"/>
        <v>4.426877470355731E-3</v>
      </c>
      <c r="V984" s="2">
        <f t="shared" si="718"/>
        <v>2.6877470355731225E-3</v>
      </c>
      <c r="W984" s="2">
        <f t="shared" si="719"/>
        <v>0.4101185770750988</v>
      </c>
      <c r="X984" s="2">
        <f t="shared" si="720"/>
        <v>0.5127272727272727</v>
      </c>
      <c r="Y984" s="2">
        <f t="shared" si="721"/>
        <v>1.4387351778656132E-2</v>
      </c>
      <c r="Z984" s="1">
        <v>352</v>
      </c>
      <c r="AA984" s="1">
        <v>28</v>
      </c>
      <c r="AB984" s="1">
        <v>17</v>
      </c>
      <c r="AC984" s="1">
        <v>2594</v>
      </c>
      <c r="AD984" s="1">
        <v>3243</v>
      </c>
      <c r="AE984" s="1">
        <v>53</v>
      </c>
      <c r="AF984" s="1">
        <v>4</v>
      </c>
      <c r="AG984" s="1">
        <v>8</v>
      </c>
      <c r="AH984" s="1">
        <v>26</v>
      </c>
      <c r="AK984" s="1"/>
      <c r="AL984" s="1"/>
      <c r="AN984" s="1"/>
      <c r="AO984" s="1"/>
      <c r="AP984" s="1"/>
      <c r="AQ984" s="1"/>
      <c r="AR984" s="1"/>
      <c r="AS984" s="8"/>
      <c r="AT984" s="8"/>
      <c r="AU984" s="8"/>
      <c r="AV984" s="8"/>
      <c r="AW984" s="2"/>
      <c r="AX984" s="2"/>
      <c r="AY984" s="2"/>
      <c r="AZ984" s="2"/>
      <c r="BA984" t="str">
        <f t="shared" si="722"/>
        <v>Kosciusko CD2</v>
      </c>
      <c r="BC984" s="9">
        <v>2</v>
      </c>
      <c r="BE984" s="97">
        <v>18</v>
      </c>
      <c r="BF984" s="99"/>
      <c r="BG984" s="176">
        <v>18085</v>
      </c>
      <c r="BH984">
        <f t="shared" si="723"/>
        <v>1808502</v>
      </c>
      <c r="BJ984" t="s">
        <v>3279</v>
      </c>
    </row>
    <row r="985" spans="1:62">
      <c r="A985" s="155" t="s">
        <v>1053</v>
      </c>
      <c r="B985" t="s">
        <v>294</v>
      </c>
      <c r="C985" s="1">
        <f t="shared" si="713"/>
        <v>11715</v>
      </c>
      <c r="D985" s="1"/>
      <c r="E985" s="1"/>
      <c r="F985" s="1"/>
      <c r="G985" s="1"/>
      <c r="H985" s="1"/>
      <c r="I985" s="1"/>
      <c r="J985" s="1"/>
      <c r="K985" s="1"/>
      <c r="L985" s="1"/>
      <c r="M985" s="7">
        <f>RANK(Z985,(Z985:AB985,AC985:AQ985))</f>
        <v>3</v>
      </c>
      <c r="N985" s="7">
        <f>RANK(AA985,(Z985:AB985,AC985:AQ985))</f>
        <v>5</v>
      </c>
      <c r="O985" s="7">
        <f>IF(AB985&gt;0,RANK(AB985,(Z985:AB985,AC985:AQ985)),0)</f>
        <v>7</v>
      </c>
      <c r="P985" s="7"/>
      <c r="Q985" s="1">
        <f t="shared" si="714"/>
        <v>401</v>
      </c>
      <c r="R985" s="2">
        <f t="shared" si="715"/>
        <v>3.4229620145113104E-2</v>
      </c>
      <c r="S985" s="2"/>
      <c r="T985" s="2">
        <f t="shared" si="716"/>
        <v>6.615450277422108E-2</v>
      </c>
      <c r="U985" s="2">
        <f t="shared" si="717"/>
        <v>7.341015791720017E-3</v>
      </c>
      <c r="V985" s="2">
        <f t="shared" si="718"/>
        <v>3.5851472471190781E-3</v>
      </c>
      <c r="W985" s="2">
        <f t="shared" si="719"/>
        <v>0.43568075117370891</v>
      </c>
      <c r="X985" s="2">
        <f t="shared" si="720"/>
        <v>0.46991037131882202</v>
      </c>
      <c r="Y985" s="2">
        <f t="shared" si="721"/>
        <v>1.7328211694408902E-2</v>
      </c>
      <c r="Z985" s="1">
        <v>775</v>
      </c>
      <c r="AA985" s="1">
        <v>86</v>
      </c>
      <c r="AB985" s="1">
        <v>42</v>
      </c>
      <c r="AC985" s="1">
        <v>5104</v>
      </c>
      <c r="AD985" s="1">
        <v>5505</v>
      </c>
      <c r="AE985" s="1">
        <v>123</v>
      </c>
      <c r="AF985" s="1">
        <v>11</v>
      </c>
      <c r="AG985" s="1">
        <v>11</v>
      </c>
      <c r="AH985" s="1">
        <v>58</v>
      </c>
      <c r="AK985" s="1"/>
      <c r="AL985" s="1"/>
      <c r="AN985" s="1"/>
      <c r="AO985" s="1"/>
      <c r="AP985" s="1"/>
      <c r="AQ985" s="1"/>
      <c r="AR985" s="1"/>
      <c r="AS985" s="8"/>
      <c r="AT985" s="8"/>
      <c r="AU985" s="8"/>
      <c r="AV985" s="8"/>
      <c r="AW985" s="2"/>
      <c r="AX985" s="2"/>
      <c r="AY985" s="2"/>
      <c r="AZ985" s="2"/>
      <c r="BA985" t="str">
        <f t="shared" si="722"/>
        <v>Kosciusko CD3</v>
      </c>
      <c r="BC985" s="9">
        <v>3</v>
      </c>
      <c r="BE985" s="97">
        <v>18</v>
      </c>
      <c r="BF985" s="99"/>
      <c r="BG985" s="176">
        <v>18085</v>
      </c>
      <c r="BH985">
        <f t="shared" si="723"/>
        <v>1808503</v>
      </c>
      <c r="BJ985" t="s">
        <v>3279</v>
      </c>
    </row>
    <row r="986" spans="1:62">
      <c r="A986" s="155" t="s">
        <v>498</v>
      </c>
      <c r="B986" t="s">
        <v>294</v>
      </c>
      <c r="C986" s="1">
        <f t="shared" si="713"/>
        <v>0</v>
      </c>
      <c r="D986" s="1"/>
      <c r="E986" s="1"/>
      <c r="F986" s="1"/>
      <c r="G986" s="1"/>
      <c r="H986" s="1"/>
      <c r="I986" s="1"/>
      <c r="J986" s="1"/>
      <c r="K986" s="1"/>
      <c r="L986" s="1"/>
      <c r="M986" s="7" t="e">
        <f>RANK(Z986,(Z986:AB986,AC986:AQ986))</f>
        <v>#N/A</v>
      </c>
      <c r="N986" s="7" t="e">
        <f>RANK(AA986,(Z986:AB986,AC986:AQ986))</f>
        <v>#N/A</v>
      </c>
      <c r="O986" s="7">
        <f>IF(AB986&gt;0,RANK(AB986,(Z986:AB986,AC986:AQ986)),0)</f>
        <v>0</v>
      </c>
      <c r="P986" s="7"/>
      <c r="Q986" s="1" t="e">
        <f t="shared" si="714"/>
        <v>#NUM!</v>
      </c>
      <c r="R986" s="2" t="e">
        <f t="shared" si="715"/>
        <v>#NUM!</v>
      </c>
      <c r="S986" s="2"/>
      <c r="T986" s="2" t="str">
        <f t="shared" si="716"/>
        <v>-</v>
      </c>
      <c r="U986" s="2" t="str">
        <f t="shared" si="717"/>
        <v>-</v>
      </c>
      <c r="V986" s="2" t="str">
        <f t="shared" si="718"/>
        <v>-</v>
      </c>
      <c r="W986" s="2" t="str">
        <f t="shared" si="719"/>
        <v>-</v>
      </c>
      <c r="X986" s="2" t="str">
        <f t="shared" si="720"/>
        <v>-</v>
      </c>
      <c r="Y986" s="2" t="str">
        <f t="shared" si="721"/>
        <v>-</v>
      </c>
      <c r="AK986" s="1"/>
      <c r="AL986" s="1"/>
      <c r="AN986" s="1"/>
      <c r="AO986" s="1"/>
      <c r="AP986" s="1"/>
      <c r="AQ986" s="1"/>
      <c r="AR986" s="1"/>
      <c r="AS986" s="8"/>
      <c r="AT986" s="8"/>
      <c r="AU986" s="8"/>
      <c r="AV986" s="8"/>
      <c r="AW986" s="2"/>
      <c r="AX986" s="2"/>
      <c r="AY986" s="2"/>
      <c r="AZ986" s="2"/>
      <c r="BA986" t="str">
        <f t="shared" si="722"/>
        <v>LaPorte CD1</v>
      </c>
      <c r="BC986" s="9">
        <v>1</v>
      </c>
      <c r="BE986" s="97">
        <v>18</v>
      </c>
      <c r="BF986" s="99"/>
      <c r="BG986" s="176">
        <v>18091</v>
      </c>
      <c r="BH986">
        <f t="shared" si="723"/>
        <v>1809101</v>
      </c>
      <c r="BJ986" t="s">
        <v>3279</v>
      </c>
    </row>
    <row r="987" spans="1:62">
      <c r="A987" s="155" t="s">
        <v>498</v>
      </c>
      <c r="B987" t="s">
        <v>294</v>
      </c>
      <c r="C987" s="1">
        <f t="shared" si="713"/>
        <v>0</v>
      </c>
      <c r="D987" s="1"/>
      <c r="E987" s="1"/>
      <c r="F987" s="1"/>
      <c r="G987" s="1"/>
      <c r="H987" s="1"/>
      <c r="I987" s="1"/>
      <c r="J987" s="1"/>
      <c r="K987" s="1"/>
      <c r="L987" s="1"/>
      <c r="M987" s="7" t="e">
        <f>RANK(Z987,(Z987:AB987,AC987:AQ987))</f>
        <v>#N/A</v>
      </c>
      <c r="N987" s="7" t="e">
        <f>RANK(AA987,(Z987:AB987,AC987:AQ987))</f>
        <v>#N/A</v>
      </c>
      <c r="O987" s="7">
        <f>IF(AB987&gt;0,RANK(AB987,(Z987:AB987,AC987:AQ987)),0)</f>
        <v>0</v>
      </c>
      <c r="P987" s="7"/>
      <c r="Q987" s="1" t="e">
        <f t="shared" si="714"/>
        <v>#NUM!</v>
      </c>
      <c r="R987" s="2" t="e">
        <f t="shared" si="715"/>
        <v>#NUM!</v>
      </c>
      <c r="S987" s="2"/>
      <c r="T987" s="2" t="str">
        <f t="shared" si="716"/>
        <v>-</v>
      </c>
      <c r="U987" s="2" t="str">
        <f t="shared" si="717"/>
        <v>-</v>
      </c>
      <c r="V987" s="2" t="str">
        <f t="shared" si="718"/>
        <v>-</v>
      </c>
      <c r="W987" s="2" t="str">
        <f t="shared" si="719"/>
        <v>-</v>
      </c>
      <c r="X987" s="2" t="str">
        <f t="shared" si="720"/>
        <v>-</v>
      </c>
      <c r="Y987" s="2" t="str">
        <f t="shared" si="721"/>
        <v>-</v>
      </c>
      <c r="AK987" s="1"/>
      <c r="AL987" s="1"/>
      <c r="AN987" s="1"/>
      <c r="AO987" s="1"/>
      <c r="AP987" s="1"/>
      <c r="AQ987" s="1"/>
      <c r="AR987" s="1"/>
      <c r="AS987" s="8"/>
      <c r="AT987" s="8"/>
      <c r="AU987" s="8"/>
      <c r="AV987" s="8"/>
      <c r="AW987" s="2"/>
      <c r="AX987" s="2"/>
      <c r="AY987" s="2"/>
      <c r="AZ987" s="2"/>
      <c r="BA987" t="str">
        <f t="shared" si="722"/>
        <v>LaPorte CD2</v>
      </c>
      <c r="BC987" s="9">
        <v>2</v>
      </c>
      <c r="BE987" s="97">
        <v>18</v>
      </c>
      <c r="BF987" s="99"/>
      <c r="BG987" s="176">
        <v>18091</v>
      </c>
      <c r="BH987">
        <f t="shared" si="723"/>
        <v>1809102</v>
      </c>
      <c r="BJ987" t="s">
        <v>3279</v>
      </c>
    </row>
    <row r="988" spans="1:62">
      <c r="A988" s="9" t="s">
        <v>1291</v>
      </c>
      <c r="B988" t="s">
        <v>294</v>
      </c>
      <c r="C988" s="1">
        <f t="shared" si="713"/>
        <v>31873</v>
      </c>
      <c r="D988" s="1"/>
      <c r="E988" s="1"/>
      <c r="F988" s="1"/>
      <c r="G988" s="1"/>
      <c r="H988" s="1"/>
      <c r="I988" s="1"/>
      <c r="J988" s="1"/>
      <c r="K988" s="1"/>
      <c r="L988" s="1"/>
      <c r="M988" s="7">
        <f>RANK(Z988,(Z988:AB988,AC988:AQ988))</f>
        <v>3</v>
      </c>
      <c r="N988" s="7">
        <f>RANK(AA988,(Z988:AB988,AC988:AQ988))</f>
        <v>5</v>
      </c>
      <c r="O988" s="7">
        <f>IF(AB988&gt;0,RANK(AB988,(Z988:AB988,AC988:AQ988)),0)</f>
        <v>4</v>
      </c>
      <c r="P988" s="7"/>
      <c r="Q988" s="1">
        <f t="shared" si="714"/>
        <v>179</v>
      </c>
      <c r="R988" s="2">
        <f t="shared" si="715"/>
        <v>5.616038653405704E-3</v>
      </c>
      <c r="S988" s="2"/>
      <c r="T988" s="2">
        <f t="shared" si="716"/>
        <v>0.15326451855802717</v>
      </c>
      <c r="U988" s="2">
        <f t="shared" si="717"/>
        <v>5.3964170300881626E-3</v>
      </c>
      <c r="V988" s="2">
        <f t="shared" si="718"/>
        <v>5.9611583471904121E-3</v>
      </c>
      <c r="W988" s="2">
        <f t="shared" si="719"/>
        <v>0.40890408809964546</v>
      </c>
      <c r="X988" s="2">
        <f t="shared" si="720"/>
        <v>0.41452012675305117</v>
      </c>
      <c r="Y988" s="2">
        <f t="shared" si="721"/>
        <v>1.1953691211997575E-2</v>
      </c>
      <c r="Z988" s="1">
        <v>4885</v>
      </c>
      <c r="AA988" s="1">
        <v>172</v>
      </c>
      <c r="AB988" s="1">
        <v>190</v>
      </c>
      <c r="AC988" s="1">
        <v>13033</v>
      </c>
      <c r="AD988" s="1">
        <v>13212</v>
      </c>
      <c r="AE988" s="1">
        <v>150</v>
      </c>
      <c r="AF988" s="1">
        <v>55</v>
      </c>
      <c r="AG988" s="1">
        <v>50</v>
      </c>
      <c r="AH988" s="1">
        <v>126</v>
      </c>
      <c r="AK988" s="1"/>
      <c r="AL988" s="1"/>
      <c r="AN988" s="1"/>
      <c r="AO988" s="1"/>
      <c r="AP988" s="1"/>
      <c r="AQ988" s="1"/>
      <c r="AR988" s="1"/>
      <c r="AS988" s="8"/>
      <c r="AT988" s="8"/>
      <c r="AU988" s="8"/>
      <c r="AV988" s="8"/>
      <c r="AW988" s="2"/>
      <c r="AX988" s="2"/>
      <c r="AY988" s="2"/>
      <c r="AZ988" s="2"/>
      <c r="BA988" t="str">
        <f t="shared" si="722"/>
        <v>Marion CD5</v>
      </c>
      <c r="BC988" s="9">
        <v>5</v>
      </c>
      <c r="BE988" s="97">
        <v>18</v>
      </c>
      <c r="BF988" s="99"/>
      <c r="BG988" s="176">
        <v>18097</v>
      </c>
      <c r="BH988">
        <f t="shared" si="723"/>
        <v>1809705</v>
      </c>
      <c r="BJ988" t="s">
        <v>3279</v>
      </c>
    </row>
    <row r="989" spans="1:62">
      <c r="A989" s="9" t="s">
        <v>1291</v>
      </c>
      <c r="B989" t="s">
        <v>294</v>
      </c>
      <c r="C989" s="1">
        <f t="shared" si="713"/>
        <v>69643</v>
      </c>
      <c r="D989" s="1"/>
      <c r="E989" s="1"/>
      <c r="F989" s="1"/>
      <c r="G989" s="1"/>
      <c r="H989" s="1"/>
      <c r="I989" s="1"/>
      <c r="J989" s="1"/>
      <c r="K989" s="1"/>
      <c r="L989" s="1"/>
      <c r="M989" s="7">
        <f>RANK(Z989,(Z989:AB989,AC989:AQ989))</f>
        <v>3</v>
      </c>
      <c r="N989" s="7">
        <f>RANK(AA989,(Z989:AB989,AC989:AQ989))</f>
        <v>5</v>
      </c>
      <c r="O989" s="7">
        <f>IF(AB989&gt;0,RANK(AB989,(Z989:AB989,AC989:AQ989)),0)</f>
        <v>6</v>
      </c>
      <c r="P989" s="7"/>
      <c r="Q989" s="1">
        <f t="shared" si="714"/>
        <v>10102</v>
      </c>
      <c r="R989" s="2">
        <f t="shared" si="715"/>
        <v>0.1450540614275663</v>
      </c>
      <c r="S989" s="2"/>
      <c r="T989" s="2">
        <f t="shared" si="716"/>
        <v>6.8176270407650452E-2</v>
      </c>
      <c r="U989" s="2">
        <f t="shared" si="717"/>
        <v>5.3846043392731498E-3</v>
      </c>
      <c r="V989" s="2">
        <f t="shared" si="718"/>
        <v>4.4943497551799896E-3</v>
      </c>
      <c r="W989" s="2">
        <f t="shared" si="719"/>
        <v>0.38092844937753972</v>
      </c>
      <c r="X989" s="2">
        <f t="shared" si="720"/>
        <v>0.52598251080510605</v>
      </c>
      <c r="Y989" s="2">
        <f t="shared" si="721"/>
        <v>1.5033815315250609E-2</v>
      </c>
      <c r="Z989" s="1">
        <v>4748</v>
      </c>
      <c r="AA989" s="1">
        <v>375</v>
      </c>
      <c r="AB989" s="1">
        <v>313</v>
      </c>
      <c r="AC989" s="1">
        <v>26529</v>
      </c>
      <c r="AD989" s="1">
        <v>36631</v>
      </c>
      <c r="AE989" s="1">
        <v>549</v>
      </c>
      <c r="AF989" s="1">
        <v>109</v>
      </c>
      <c r="AG989" s="1">
        <v>119</v>
      </c>
      <c r="AH989" s="1">
        <v>270</v>
      </c>
      <c r="AK989" s="1"/>
      <c r="AL989" s="1"/>
      <c r="AN989" s="1"/>
      <c r="AO989" s="1"/>
      <c r="AP989" s="1"/>
      <c r="AQ989" s="1"/>
      <c r="AR989" s="1"/>
      <c r="AS989" s="8"/>
      <c r="AT989" s="8"/>
      <c r="AU989" s="8"/>
      <c r="AV989" s="8"/>
      <c r="AW989" s="2"/>
      <c r="AX989" s="2"/>
      <c r="AY989" s="2"/>
      <c r="AZ989" s="2"/>
      <c r="BA989" t="str">
        <f t="shared" si="722"/>
        <v>Marion CD7</v>
      </c>
      <c r="BC989" s="9">
        <v>7</v>
      </c>
      <c r="BE989" s="97">
        <v>18</v>
      </c>
      <c r="BF989" s="99"/>
      <c r="BG989" s="176">
        <v>18097</v>
      </c>
      <c r="BH989">
        <f t="shared" si="723"/>
        <v>1809707</v>
      </c>
      <c r="BJ989" t="s">
        <v>3279</v>
      </c>
    </row>
    <row r="990" spans="1:62">
      <c r="A990" s="9" t="s">
        <v>365</v>
      </c>
      <c r="B990" t="s">
        <v>294</v>
      </c>
      <c r="C990" s="1">
        <f t="shared" si="713"/>
        <v>0</v>
      </c>
      <c r="D990" s="1"/>
      <c r="E990" s="1"/>
      <c r="F990" s="1"/>
      <c r="G990" s="1"/>
      <c r="H990" s="1"/>
      <c r="I990" s="1"/>
      <c r="J990" s="1"/>
      <c r="K990" s="1"/>
      <c r="L990" s="1"/>
      <c r="M990" s="7" t="e">
        <f>RANK(Z990,(Z990:AB990,AC990:AQ990))</f>
        <v>#N/A</v>
      </c>
      <c r="N990" s="7" t="e">
        <f>RANK(AA990,(Z990:AB990,AC990:AQ990))</f>
        <v>#N/A</v>
      </c>
      <c r="O990" s="7">
        <f>IF(AB990&gt;0,RANK(AB990,(Z990:AB990,AC990:AQ990)),0)</f>
        <v>0</v>
      </c>
      <c r="P990" s="7"/>
      <c r="Q990" s="1" t="e">
        <f t="shared" si="714"/>
        <v>#NUM!</v>
      </c>
      <c r="R990" s="2" t="e">
        <f t="shared" si="715"/>
        <v>#NUM!</v>
      </c>
      <c r="S990" s="2"/>
      <c r="T990" s="2" t="str">
        <f t="shared" si="716"/>
        <v>-</v>
      </c>
      <c r="U990" s="2" t="str">
        <f t="shared" si="717"/>
        <v>-</v>
      </c>
      <c r="V990" s="2" t="str">
        <f t="shared" si="718"/>
        <v>-</v>
      </c>
      <c r="W990" s="2" t="str">
        <f t="shared" si="719"/>
        <v>-</v>
      </c>
      <c r="X990" s="2" t="str">
        <f t="shared" si="720"/>
        <v>-</v>
      </c>
      <c r="Y990" s="2" t="str">
        <f t="shared" si="721"/>
        <v>-</v>
      </c>
      <c r="AK990" s="1"/>
      <c r="AL990" s="1"/>
      <c r="AN990" s="1"/>
      <c r="AO990" s="1"/>
      <c r="AP990" s="1"/>
      <c r="AQ990" s="1"/>
      <c r="AR990" s="1"/>
      <c r="AS990" s="8"/>
      <c r="AT990" s="8"/>
      <c r="AU990" s="8"/>
      <c r="AV990" s="8"/>
      <c r="AW990" s="2"/>
      <c r="AX990" s="2"/>
      <c r="AY990" s="2"/>
      <c r="AZ990" s="2"/>
      <c r="BA990" t="str">
        <f t="shared" si="722"/>
        <v>Morgan CD4</v>
      </c>
      <c r="BC990" s="9">
        <v>4</v>
      </c>
      <c r="BE990" s="97">
        <v>18</v>
      </c>
      <c r="BF990" s="99"/>
      <c r="BG990" s="176">
        <v>18109</v>
      </c>
      <c r="BH990">
        <f t="shared" si="723"/>
        <v>1810904</v>
      </c>
      <c r="BJ990" t="s">
        <v>3279</v>
      </c>
    </row>
    <row r="991" spans="1:62">
      <c r="A991" s="9" t="s">
        <v>365</v>
      </c>
      <c r="B991" t="s">
        <v>294</v>
      </c>
      <c r="C991" s="1">
        <f t="shared" si="713"/>
        <v>0</v>
      </c>
      <c r="D991" s="1"/>
      <c r="E991" s="1"/>
      <c r="F991" s="1"/>
      <c r="G991" s="1"/>
      <c r="H991" s="1"/>
      <c r="I991" s="1"/>
      <c r="J991" s="1"/>
      <c r="K991" s="1"/>
      <c r="L991" s="1"/>
      <c r="M991" s="7" t="e">
        <f>RANK(Z991,(Z991:AB991,AC991:AQ991))</f>
        <v>#N/A</v>
      </c>
      <c r="N991" s="7" t="e">
        <f>RANK(AA991,(Z991:AB991,AC991:AQ991))</f>
        <v>#N/A</v>
      </c>
      <c r="O991" s="7">
        <f>IF(AB991&gt;0,RANK(AB991,(Z991:AB991,AC991:AQ991)),0)</f>
        <v>0</v>
      </c>
      <c r="P991" s="7"/>
      <c r="Q991" s="1" t="e">
        <f t="shared" si="714"/>
        <v>#NUM!</v>
      </c>
      <c r="R991" s="2" t="e">
        <f t="shared" si="715"/>
        <v>#NUM!</v>
      </c>
      <c r="S991" s="2"/>
      <c r="T991" s="2" t="str">
        <f t="shared" si="716"/>
        <v>-</v>
      </c>
      <c r="U991" s="2" t="str">
        <f t="shared" si="717"/>
        <v>-</v>
      </c>
      <c r="V991" s="2" t="str">
        <f t="shared" si="718"/>
        <v>-</v>
      </c>
      <c r="W991" s="2" t="str">
        <f t="shared" si="719"/>
        <v>-</v>
      </c>
      <c r="X991" s="2" t="str">
        <f t="shared" si="720"/>
        <v>-</v>
      </c>
      <c r="Y991" s="2" t="str">
        <f t="shared" si="721"/>
        <v>-</v>
      </c>
      <c r="AK991" s="1"/>
      <c r="AL991" s="1"/>
      <c r="AN991" s="1"/>
      <c r="AO991" s="1"/>
      <c r="AP991" s="1"/>
      <c r="AQ991" s="1"/>
      <c r="AR991" s="1"/>
      <c r="AS991" s="8"/>
      <c r="AT991" s="8"/>
      <c r="AU991" s="8"/>
      <c r="AV991" s="8"/>
      <c r="AW991" s="2"/>
      <c r="AX991" s="2"/>
      <c r="AY991" s="2"/>
      <c r="AZ991" s="2"/>
      <c r="BA991" t="str">
        <f t="shared" si="722"/>
        <v>Morgan CD9</v>
      </c>
      <c r="BC991" s="9">
        <v>9</v>
      </c>
      <c r="BE991" s="97">
        <v>18</v>
      </c>
      <c r="BF991" s="99"/>
      <c r="BG991" s="176">
        <v>18109</v>
      </c>
      <c r="BH991">
        <f t="shared" si="723"/>
        <v>1810909</v>
      </c>
      <c r="BJ991" t="s">
        <v>3279</v>
      </c>
    </row>
    <row r="992" spans="1:62">
      <c r="A992" s="9" t="s">
        <v>1008</v>
      </c>
      <c r="B992" t="s">
        <v>294</v>
      </c>
      <c r="C992" s="1">
        <f t="shared" si="713"/>
        <v>0</v>
      </c>
      <c r="D992" s="1"/>
      <c r="E992" s="1"/>
      <c r="F992" s="1"/>
      <c r="G992" s="1"/>
      <c r="H992" s="1"/>
      <c r="I992" s="1"/>
      <c r="J992" s="1"/>
      <c r="K992" s="1"/>
      <c r="L992" s="1"/>
      <c r="M992" s="7" t="e">
        <f>RANK(Z992,(Z992:AB992,AC992:AQ992))</f>
        <v>#N/A</v>
      </c>
      <c r="N992" s="7" t="e">
        <f>RANK(AA992,(Z992:AB992,AC992:AQ992))</f>
        <v>#N/A</v>
      </c>
      <c r="O992" s="7">
        <f>IF(AB992&gt;0,RANK(AB992,(Z992:AB992,AC992:AQ992)),0)</f>
        <v>0</v>
      </c>
      <c r="P992" s="7"/>
      <c r="Q992" s="1" t="e">
        <f t="shared" si="714"/>
        <v>#NUM!</v>
      </c>
      <c r="R992" s="2" t="e">
        <f t="shared" si="715"/>
        <v>#NUM!</v>
      </c>
      <c r="S992" s="2"/>
      <c r="T992" s="2" t="str">
        <f t="shared" si="716"/>
        <v>-</v>
      </c>
      <c r="U992" s="2" t="str">
        <f t="shared" si="717"/>
        <v>-</v>
      </c>
      <c r="V992" s="2" t="str">
        <f t="shared" si="718"/>
        <v>-</v>
      </c>
      <c r="W992" s="2" t="str">
        <f t="shared" si="719"/>
        <v>-</v>
      </c>
      <c r="X992" s="2" t="str">
        <f t="shared" si="720"/>
        <v>-</v>
      </c>
      <c r="Y992" s="2" t="str">
        <f t="shared" si="721"/>
        <v>-</v>
      </c>
      <c r="AK992" s="1"/>
      <c r="AL992" s="1"/>
      <c r="AN992" s="1"/>
      <c r="AO992" s="1"/>
      <c r="AP992" s="1"/>
      <c r="AQ992" s="1"/>
      <c r="AR992" s="1"/>
      <c r="AS992" s="8"/>
      <c r="AT992" s="8"/>
      <c r="AU992" s="8"/>
      <c r="AV992" s="8"/>
      <c r="AW992" s="2"/>
      <c r="AX992" s="2"/>
      <c r="AY992" s="2"/>
      <c r="AZ992" s="2"/>
      <c r="BA992" t="str">
        <f t="shared" si="722"/>
        <v>Scott CD6</v>
      </c>
      <c r="BC992" s="9">
        <v>6</v>
      </c>
      <c r="BE992" s="97">
        <v>18</v>
      </c>
      <c r="BF992" s="99"/>
      <c r="BG992" s="176">
        <v>18143</v>
      </c>
      <c r="BH992">
        <f>BG992*100+BC992</f>
        <v>1814306</v>
      </c>
      <c r="BJ992" t="s">
        <v>3279</v>
      </c>
    </row>
    <row r="993" spans="1:62">
      <c r="A993" s="9" t="s">
        <v>1008</v>
      </c>
      <c r="B993" t="s">
        <v>294</v>
      </c>
      <c r="C993" s="1">
        <f t="shared" si="713"/>
        <v>0</v>
      </c>
      <c r="D993" s="1"/>
      <c r="E993" s="1"/>
      <c r="F993" s="1"/>
      <c r="G993" s="1"/>
      <c r="H993" s="1"/>
      <c r="I993" s="1"/>
      <c r="J993" s="1"/>
      <c r="K993" s="1"/>
      <c r="L993" s="1"/>
      <c r="M993" s="7" t="e">
        <f>RANK(Z993,(Z993:AB993,AC993:AQ993))</f>
        <v>#N/A</v>
      </c>
      <c r="N993" s="7" t="e">
        <f>RANK(AA993,(Z993:AB993,AC993:AQ993))</f>
        <v>#N/A</v>
      </c>
      <c r="O993" s="7">
        <f>IF(AB993&gt;0,RANK(AB993,(Z993:AB993,AC993:AQ993)),0)</f>
        <v>0</v>
      </c>
      <c r="P993" s="7"/>
      <c r="Q993" s="1" t="e">
        <f t="shared" si="714"/>
        <v>#NUM!</v>
      </c>
      <c r="R993" s="2" t="e">
        <f t="shared" si="715"/>
        <v>#NUM!</v>
      </c>
      <c r="S993" s="2"/>
      <c r="T993" s="2" t="str">
        <f t="shared" si="716"/>
        <v>-</v>
      </c>
      <c r="U993" s="2" t="str">
        <f t="shared" si="717"/>
        <v>-</v>
      </c>
      <c r="V993" s="2" t="str">
        <f t="shared" si="718"/>
        <v>-</v>
      </c>
      <c r="W993" s="2" t="str">
        <f t="shared" si="719"/>
        <v>-</v>
      </c>
      <c r="X993" s="2" t="str">
        <f t="shared" si="720"/>
        <v>-</v>
      </c>
      <c r="Y993" s="2" t="str">
        <f t="shared" si="721"/>
        <v>-</v>
      </c>
      <c r="AK993" s="1"/>
      <c r="AL993" s="1"/>
      <c r="AN993" s="1"/>
      <c r="AO993" s="1"/>
      <c r="AP993" s="1"/>
      <c r="AQ993" s="1"/>
      <c r="AR993" s="1"/>
      <c r="AS993" s="8"/>
      <c r="AT993" s="8"/>
      <c r="AU993" s="8"/>
      <c r="AV993" s="8"/>
      <c r="AW993" s="2"/>
      <c r="AX993" s="2"/>
      <c r="AY993" s="2"/>
      <c r="AZ993" s="2"/>
      <c r="BA993" t="str">
        <f t="shared" si="722"/>
        <v>Scott CD9</v>
      </c>
      <c r="BC993" s="9">
        <v>9</v>
      </c>
      <c r="BE993" s="97">
        <v>18</v>
      </c>
      <c r="BF993" s="99"/>
      <c r="BG993" s="176">
        <v>18143</v>
      </c>
      <c r="BH993">
        <f t="shared" si="723"/>
        <v>1814309</v>
      </c>
      <c r="BJ993" t="s">
        <v>3279</v>
      </c>
    </row>
    <row r="994" spans="1:62">
      <c r="C994" s="1"/>
      <c r="D994" s="1"/>
      <c r="E994" s="1"/>
      <c r="F994" s="1"/>
      <c r="G994" s="1"/>
      <c r="H994" s="1"/>
      <c r="I994" s="1"/>
      <c r="J994" s="1"/>
      <c r="K994" s="1"/>
      <c r="L994" s="1"/>
      <c r="M994" s="7"/>
      <c r="N994" s="7"/>
      <c r="O994" s="7"/>
      <c r="P994" s="7"/>
      <c r="S994" s="2"/>
      <c r="T994" s="2"/>
      <c r="U994" s="2"/>
      <c r="V994" s="2"/>
      <c r="W994" s="2"/>
      <c r="X994" s="2"/>
      <c r="Y994" s="2"/>
      <c r="AK994" s="1"/>
      <c r="AL994" s="1"/>
      <c r="AN994" s="1"/>
      <c r="AO994" s="1"/>
      <c r="AP994" s="1"/>
      <c r="AQ994" s="1"/>
      <c r="AR994" s="1"/>
      <c r="AS994" s="8"/>
      <c r="AT994" s="8"/>
      <c r="AU994" s="8"/>
      <c r="AV994" s="8"/>
      <c r="AW994" s="2"/>
      <c r="AX994" s="2"/>
      <c r="AY994" s="2"/>
      <c r="AZ994" s="2"/>
      <c r="BF994" s="99"/>
      <c r="BG994"/>
    </row>
    <row r="995" spans="1:62">
      <c r="A995" s="48" t="s">
        <v>2021</v>
      </c>
      <c r="C995" s="2"/>
      <c r="D995" s="2"/>
      <c r="E995" s="2"/>
      <c r="F995" s="2"/>
      <c r="G995" s="2"/>
      <c r="H995" s="2"/>
      <c r="I995" s="2"/>
      <c r="J995" s="2"/>
      <c r="K995" s="2"/>
      <c r="L995" s="2"/>
      <c r="M995" s="7"/>
      <c r="N995" s="2"/>
      <c r="O995" s="2"/>
      <c r="P995" s="2"/>
      <c r="T995" s="2"/>
      <c r="U995" s="2"/>
      <c r="V995" s="2"/>
      <c r="W995" s="2"/>
      <c r="X995" s="2"/>
      <c r="Y995" s="2"/>
      <c r="AK995" s="1"/>
      <c r="AL995" s="1"/>
      <c r="AN995" s="1"/>
      <c r="AO995" s="1"/>
      <c r="AP995" s="1"/>
      <c r="AQ995" s="1"/>
      <c r="AR995" s="1"/>
      <c r="AS995" s="8"/>
      <c r="AT995" s="8"/>
      <c r="AU995" s="8"/>
      <c r="AV995" s="8"/>
      <c r="AW995" s="2"/>
      <c r="AX995" s="2"/>
      <c r="AY995" s="2"/>
      <c r="AZ995" s="2"/>
      <c r="BF995" s="99"/>
      <c r="BG995"/>
    </row>
    <row r="996" spans="1:62">
      <c r="A996" t="s">
        <v>1032</v>
      </c>
      <c r="B996" t="s">
        <v>1392</v>
      </c>
      <c r="C996" s="1"/>
      <c r="D996" s="1"/>
      <c r="E996" s="1"/>
      <c r="F996" s="1"/>
      <c r="G996" s="1"/>
      <c r="H996" s="1"/>
      <c r="I996" s="1"/>
      <c r="J996" s="1"/>
      <c r="K996" s="1"/>
      <c r="L996" s="1"/>
      <c r="M996" s="7"/>
      <c r="N996" s="7"/>
      <c r="O996" s="7"/>
      <c r="P996" s="7"/>
      <c r="S996" s="2"/>
      <c r="T996" s="2"/>
      <c r="U996" s="2"/>
      <c r="V996" s="2"/>
      <c r="W996" s="2"/>
      <c r="X996" s="2"/>
      <c r="Y996" s="2"/>
      <c r="AK996" s="1"/>
      <c r="AL996" s="1"/>
      <c r="AN996" s="1"/>
      <c r="AO996" s="1"/>
      <c r="AP996" s="1"/>
      <c r="AQ996" s="1"/>
      <c r="AR996" s="1"/>
      <c r="AS996" s="7"/>
      <c r="AT996" s="7"/>
      <c r="AU996" s="7"/>
      <c r="AV996" s="7"/>
      <c r="AW996" s="2"/>
      <c r="AX996" s="2"/>
      <c r="AY996" s="2"/>
      <c r="AZ996" s="2"/>
      <c r="BA996" s="178" t="str">
        <f t="shared" ref="BA996:BA1004" si="724">A996&amp;" "&amp;"CD"&amp;BC996</f>
        <v>Marshall CD1</v>
      </c>
      <c r="BC996">
        <v>1</v>
      </c>
      <c r="BE996" s="97">
        <v>20</v>
      </c>
      <c r="BF996" s="99"/>
      <c r="BG996">
        <v>20117</v>
      </c>
      <c r="BH996">
        <f t="shared" si="723"/>
        <v>2011701</v>
      </c>
      <c r="BJ996" t="s">
        <v>3279</v>
      </c>
    </row>
    <row r="997" spans="1:62">
      <c r="A997" s="178" t="s">
        <v>1032</v>
      </c>
      <c r="B997" t="s">
        <v>1392</v>
      </c>
      <c r="C997" s="1"/>
      <c r="D997" s="1"/>
      <c r="E997" s="1"/>
      <c r="F997" s="1"/>
      <c r="G997" s="1"/>
      <c r="H997" s="1"/>
      <c r="I997" s="1"/>
      <c r="J997" s="1"/>
      <c r="K997" s="1"/>
      <c r="L997" s="1"/>
      <c r="M997" s="7"/>
      <c r="N997" s="7"/>
      <c r="O997" s="7"/>
      <c r="P997" s="7"/>
      <c r="S997" s="2"/>
      <c r="T997" s="2"/>
      <c r="U997" s="2"/>
      <c r="V997" s="2"/>
      <c r="W997" s="2"/>
      <c r="X997" s="2"/>
      <c r="Y997" s="2"/>
      <c r="AK997" s="1"/>
      <c r="AL997" s="1"/>
      <c r="AN997" s="1"/>
      <c r="AO997" s="1"/>
      <c r="AP997" s="1"/>
      <c r="AQ997" s="1"/>
      <c r="AR997" s="1"/>
      <c r="AS997" s="7"/>
      <c r="AT997" s="7"/>
      <c r="AU997" s="7"/>
      <c r="AV997" s="7"/>
      <c r="AW997" s="2"/>
      <c r="AX997" s="2"/>
      <c r="AY997" s="2"/>
      <c r="AZ997" s="2"/>
      <c r="BA997" s="178" t="str">
        <f t="shared" si="724"/>
        <v>Marshall CD2</v>
      </c>
      <c r="BC997">
        <v>2</v>
      </c>
      <c r="BE997" s="97">
        <v>20</v>
      </c>
      <c r="BF997" s="99"/>
      <c r="BG997" s="178">
        <v>20117</v>
      </c>
      <c r="BH997">
        <f t="shared" si="723"/>
        <v>2011702</v>
      </c>
      <c r="BJ997" t="s">
        <v>3279</v>
      </c>
    </row>
    <row r="998" spans="1:62">
      <c r="A998" s="178" t="s">
        <v>1032</v>
      </c>
      <c r="B998" t="s">
        <v>1392</v>
      </c>
      <c r="C998" s="1"/>
      <c r="D998" s="1"/>
      <c r="E998" s="1"/>
      <c r="F998" s="1"/>
      <c r="G998" s="1"/>
      <c r="H998" s="1"/>
      <c r="I998" s="1"/>
      <c r="J998" s="1"/>
      <c r="K998" s="1"/>
      <c r="L998" s="1"/>
      <c r="M998" s="7"/>
      <c r="N998" s="7"/>
      <c r="O998" s="7"/>
      <c r="P998" s="7"/>
      <c r="S998" s="2"/>
      <c r="T998" s="2"/>
      <c r="U998" s="2"/>
      <c r="V998" s="2"/>
      <c r="W998" s="2"/>
      <c r="X998" s="2"/>
      <c r="Y998" s="2"/>
      <c r="AK998" s="1"/>
      <c r="AL998" s="1"/>
      <c r="AN998" s="1"/>
      <c r="AO998" s="1"/>
      <c r="AP998" s="1"/>
      <c r="AQ998" s="1"/>
      <c r="AR998" s="1"/>
      <c r="AS998" s="7"/>
      <c r="AT998" s="7"/>
      <c r="AU998" s="7"/>
      <c r="AV998" s="7"/>
      <c r="AW998" s="2"/>
      <c r="AX998" s="2"/>
      <c r="AY998" s="2"/>
      <c r="AZ998" s="2"/>
      <c r="BA998" s="178" t="str">
        <f t="shared" si="724"/>
        <v>Marshall CD0</v>
      </c>
      <c r="BC998">
        <v>0</v>
      </c>
      <c r="BE998" s="97">
        <v>20</v>
      </c>
      <c r="BF998" s="99"/>
      <c r="BG998" s="178">
        <v>20117</v>
      </c>
      <c r="BH998">
        <f t="shared" si="723"/>
        <v>2011700</v>
      </c>
      <c r="BJ998" t="s">
        <v>3279</v>
      </c>
    </row>
    <row r="999" spans="1:62">
      <c r="A999" t="s">
        <v>251</v>
      </c>
      <c r="B999" t="s">
        <v>1392</v>
      </c>
      <c r="C999" s="1"/>
      <c r="D999" s="1"/>
      <c r="E999" s="1"/>
      <c r="F999" s="1"/>
      <c r="G999" s="1"/>
      <c r="H999" s="1"/>
      <c r="I999" s="1"/>
      <c r="J999" s="1"/>
      <c r="K999" s="1"/>
      <c r="L999" s="1"/>
      <c r="M999" s="7"/>
      <c r="N999" s="7"/>
      <c r="O999" s="7"/>
      <c r="P999" s="7"/>
      <c r="S999" s="2"/>
      <c r="T999" s="2"/>
      <c r="U999" s="2"/>
      <c r="V999" s="2"/>
      <c r="W999" s="2"/>
      <c r="X999" s="2"/>
      <c r="Y999" s="2"/>
      <c r="AK999" s="1"/>
      <c r="AL999" s="1"/>
      <c r="AN999" s="1"/>
      <c r="AO999" s="1"/>
      <c r="AP999" s="1"/>
      <c r="AQ999" s="1"/>
      <c r="AR999" s="1"/>
      <c r="AS999" s="7"/>
      <c r="AT999" s="7"/>
      <c r="AU999" s="7"/>
      <c r="AV999" s="7"/>
      <c r="AW999" s="2"/>
      <c r="AX999" s="2"/>
      <c r="AY999" s="2"/>
      <c r="AZ999" s="2"/>
      <c r="BA999" s="178" t="str">
        <f t="shared" si="724"/>
        <v>Miami CD2</v>
      </c>
      <c r="BC999">
        <v>2</v>
      </c>
      <c r="BE999" s="97">
        <v>20</v>
      </c>
      <c r="BF999" s="99"/>
      <c r="BG999" s="178">
        <v>20121</v>
      </c>
      <c r="BH999">
        <f t="shared" si="723"/>
        <v>2012102</v>
      </c>
      <c r="BJ999" t="s">
        <v>3279</v>
      </c>
    </row>
    <row r="1000" spans="1:62">
      <c r="A1000" s="178" t="s">
        <v>251</v>
      </c>
      <c r="B1000" t="s">
        <v>1392</v>
      </c>
      <c r="C1000" s="1"/>
      <c r="D1000" s="1"/>
      <c r="E1000" s="1"/>
      <c r="F1000" s="1"/>
      <c r="G1000" s="1"/>
      <c r="H1000" s="1"/>
      <c r="I1000" s="1"/>
      <c r="J1000" s="1"/>
      <c r="K1000" s="1"/>
      <c r="L1000" s="1"/>
      <c r="M1000" s="7"/>
      <c r="N1000" s="7"/>
      <c r="O1000" s="7"/>
      <c r="P1000" s="7"/>
      <c r="S1000" s="2"/>
      <c r="T1000" s="2"/>
      <c r="U1000" s="2"/>
      <c r="V1000" s="2"/>
      <c r="W1000" s="2"/>
      <c r="X1000" s="2"/>
      <c r="Y1000" s="2"/>
      <c r="AK1000" s="1"/>
      <c r="AL1000" s="1"/>
      <c r="AN1000" s="1"/>
      <c r="AO1000" s="1"/>
      <c r="AP1000" s="1"/>
      <c r="AQ1000" s="1"/>
      <c r="AR1000" s="1"/>
      <c r="AS1000" s="7"/>
      <c r="AT1000" s="7"/>
      <c r="AU1000" s="7"/>
      <c r="AV1000" s="7"/>
      <c r="AW1000" s="2"/>
      <c r="AX1000" s="2"/>
      <c r="AY1000" s="2"/>
      <c r="AZ1000" s="2"/>
      <c r="BA1000" s="178" t="str">
        <f t="shared" si="724"/>
        <v>Miami CD3</v>
      </c>
      <c r="BC1000">
        <v>3</v>
      </c>
      <c r="BE1000" s="97">
        <v>20</v>
      </c>
      <c r="BF1000" s="99"/>
      <c r="BG1000" s="178">
        <v>20121</v>
      </c>
      <c r="BH1000">
        <f t="shared" si="723"/>
        <v>2012103</v>
      </c>
      <c r="BJ1000" t="s">
        <v>3279</v>
      </c>
    </row>
    <row r="1001" spans="1:62">
      <c r="A1001" s="178" t="s">
        <v>251</v>
      </c>
      <c r="B1001" t="s">
        <v>1392</v>
      </c>
      <c r="C1001" s="1"/>
      <c r="D1001" s="1"/>
      <c r="E1001" s="1"/>
      <c r="F1001" s="1"/>
      <c r="G1001" s="1"/>
      <c r="H1001" s="1"/>
      <c r="I1001" s="1"/>
      <c r="J1001" s="1"/>
      <c r="K1001" s="1"/>
      <c r="L1001" s="1"/>
      <c r="M1001" s="7"/>
      <c r="N1001" s="7"/>
      <c r="O1001" s="7"/>
      <c r="P1001" s="7"/>
      <c r="S1001" s="2"/>
      <c r="T1001" s="2"/>
      <c r="U1001" s="2"/>
      <c r="V1001" s="2"/>
      <c r="W1001" s="2"/>
      <c r="X1001" s="2"/>
      <c r="Y1001" s="2"/>
      <c r="AK1001" s="1"/>
      <c r="AL1001" s="1"/>
      <c r="AN1001" s="1"/>
      <c r="AO1001" s="1"/>
      <c r="AP1001" s="1"/>
      <c r="AQ1001" s="1"/>
      <c r="AR1001" s="1"/>
      <c r="AS1001" s="7"/>
      <c r="AT1001" s="7"/>
      <c r="AU1001" s="7"/>
      <c r="AV1001" s="7"/>
      <c r="AW1001" s="2"/>
      <c r="AX1001" s="2"/>
      <c r="AY1001" s="2"/>
      <c r="AZ1001" s="2"/>
      <c r="BA1001" s="178" t="str">
        <f t="shared" si="724"/>
        <v>Miami CD0</v>
      </c>
      <c r="BC1001">
        <v>0</v>
      </c>
      <c r="BE1001" s="97">
        <v>20</v>
      </c>
      <c r="BF1001" s="99"/>
      <c r="BG1001" s="178">
        <v>20121</v>
      </c>
      <c r="BH1001">
        <f t="shared" si="723"/>
        <v>2012100</v>
      </c>
      <c r="BJ1001" t="s">
        <v>3279</v>
      </c>
    </row>
    <row r="1002" spans="1:62">
      <c r="A1002" t="s">
        <v>176</v>
      </c>
      <c r="B1002" t="s">
        <v>1392</v>
      </c>
      <c r="C1002" s="1"/>
      <c r="D1002" s="1"/>
      <c r="E1002" s="1"/>
      <c r="F1002" s="1"/>
      <c r="G1002" s="1"/>
      <c r="H1002" s="1"/>
      <c r="I1002" s="1"/>
      <c r="J1002" s="1"/>
      <c r="K1002" s="1"/>
      <c r="L1002" s="1"/>
      <c r="M1002" s="7"/>
      <c r="N1002" s="7"/>
      <c r="O1002" s="7"/>
      <c r="P1002" s="7"/>
      <c r="S1002" s="2"/>
      <c r="T1002" s="2"/>
      <c r="U1002" s="2"/>
      <c r="V1002" s="2"/>
      <c r="W1002" s="2"/>
      <c r="X1002" s="2"/>
      <c r="Y1002" s="2"/>
      <c r="AK1002" s="1"/>
      <c r="AL1002" s="1"/>
      <c r="AN1002" s="1"/>
      <c r="AO1002" s="1"/>
      <c r="AP1002" s="1"/>
      <c r="AQ1002" s="1"/>
      <c r="AR1002" s="1"/>
      <c r="AS1002" s="7"/>
      <c r="AT1002" s="7"/>
      <c r="AU1002" s="7"/>
      <c r="AV1002" s="7"/>
      <c r="AW1002" s="2"/>
      <c r="AX1002" s="2"/>
      <c r="AY1002" s="2"/>
      <c r="AZ1002" s="2"/>
      <c r="BA1002" s="178" t="str">
        <f t="shared" si="724"/>
        <v>Pawnee CD1</v>
      </c>
      <c r="BC1002">
        <v>1</v>
      </c>
      <c r="BE1002" s="97">
        <v>20</v>
      </c>
      <c r="BF1002" s="99"/>
      <c r="BG1002" s="178">
        <v>20145</v>
      </c>
      <c r="BH1002">
        <f t="shared" si="723"/>
        <v>2014501</v>
      </c>
      <c r="BJ1002" t="s">
        <v>3279</v>
      </c>
    </row>
    <row r="1003" spans="1:62">
      <c r="A1003" s="178" t="s">
        <v>176</v>
      </c>
      <c r="B1003" t="s">
        <v>1392</v>
      </c>
      <c r="C1003" s="1"/>
      <c r="D1003" s="1"/>
      <c r="E1003" s="1"/>
      <c r="F1003" s="1"/>
      <c r="G1003" s="1"/>
      <c r="H1003" s="1"/>
      <c r="I1003" s="1"/>
      <c r="J1003" s="1"/>
      <c r="K1003" s="1"/>
      <c r="L1003" s="1"/>
      <c r="M1003" s="7"/>
      <c r="N1003" s="7"/>
      <c r="O1003" s="7"/>
      <c r="P1003" s="7"/>
      <c r="S1003" s="2"/>
      <c r="T1003" s="2"/>
      <c r="U1003" s="2"/>
      <c r="V1003" s="2"/>
      <c r="W1003" s="2"/>
      <c r="X1003" s="2"/>
      <c r="Y1003" s="2"/>
      <c r="AK1003" s="1"/>
      <c r="AL1003" s="1"/>
      <c r="AN1003" s="1"/>
      <c r="AO1003" s="1"/>
      <c r="AP1003" s="1"/>
      <c r="AQ1003" s="1"/>
      <c r="AR1003" s="1"/>
      <c r="AS1003" s="7"/>
      <c r="AT1003" s="7"/>
      <c r="AU1003" s="7"/>
      <c r="AV1003" s="7"/>
      <c r="AW1003" s="2"/>
      <c r="AX1003" s="2"/>
      <c r="AY1003" s="2"/>
      <c r="AZ1003" s="2"/>
      <c r="BA1003" s="178" t="str">
        <f t="shared" si="724"/>
        <v>Pawnee CD4</v>
      </c>
      <c r="BC1003">
        <v>4</v>
      </c>
      <c r="BE1003" s="97">
        <v>20</v>
      </c>
      <c r="BF1003" s="99"/>
      <c r="BG1003" s="178">
        <v>20145</v>
      </c>
      <c r="BH1003">
        <f t="shared" si="723"/>
        <v>2014504</v>
      </c>
      <c r="BJ1003" t="s">
        <v>3279</v>
      </c>
    </row>
    <row r="1004" spans="1:62">
      <c r="A1004" s="178" t="s">
        <v>176</v>
      </c>
      <c r="B1004" t="s">
        <v>1392</v>
      </c>
      <c r="C1004" s="1"/>
      <c r="D1004" s="1"/>
      <c r="E1004" s="1"/>
      <c r="F1004" s="1"/>
      <c r="G1004" s="1"/>
      <c r="H1004" s="1"/>
      <c r="I1004" s="1"/>
      <c r="J1004" s="1"/>
      <c r="K1004" s="1"/>
      <c r="L1004" s="1"/>
      <c r="M1004" s="7"/>
      <c r="N1004" s="7"/>
      <c r="O1004" s="7"/>
      <c r="P1004" s="7"/>
      <c r="S1004" s="2"/>
      <c r="T1004" s="2"/>
      <c r="U1004" s="2"/>
      <c r="V1004" s="2"/>
      <c r="W1004" s="2"/>
      <c r="X1004" s="2"/>
      <c r="Y1004" s="2"/>
      <c r="AK1004" s="1"/>
      <c r="AL1004" s="1"/>
      <c r="AN1004" s="1"/>
      <c r="AO1004" s="1"/>
      <c r="AP1004" s="1"/>
      <c r="AQ1004" s="1"/>
      <c r="AR1004" s="1"/>
      <c r="AS1004" s="7"/>
      <c r="AT1004" s="7"/>
      <c r="AU1004" s="7"/>
      <c r="AV1004" s="7"/>
      <c r="AW1004" s="2"/>
      <c r="AX1004" s="2"/>
      <c r="AY1004" s="2"/>
      <c r="AZ1004" s="2"/>
      <c r="BA1004" s="178" t="str">
        <f t="shared" si="724"/>
        <v>Pawnee CD0</v>
      </c>
      <c r="BC1004">
        <v>0</v>
      </c>
      <c r="BE1004" s="97">
        <v>20</v>
      </c>
      <c r="BF1004" s="99"/>
      <c r="BG1004" s="178">
        <v>20145</v>
      </c>
      <c r="BH1004">
        <f t="shared" si="723"/>
        <v>2014500</v>
      </c>
      <c r="BJ1004" t="s">
        <v>3279</v>
      </c>
    </row>
    <row r="1005" spans="1:62">
      <c r="C1005" s="2"/>
      <c r="D1005" s="2"/>
      <c r="E1005" s="2"/>
      <c r="F1005" s="2"/>
      <c r="G1005" s="2"/>
      <c r="H1005" s="2"/>
      <c r="I1005" s="2"/>
      <c r="J1005" s="2"/>
      <c r="K1005" s="2"/>
      <c r="L1005" s="2"/>
      <c r="M1005" s="7"/>
      <c r="N1005" s="2"/>
      <c r="O1005" s="2"/>
      <c r="P1005" s="2"/>
      <c r="T1005" s="2"/>
      <c r="U1005" s="2"/>
      <c r="V1005" s="2"/>
      <c r="W1005" s="2"/>
      <c r="X1005" s="2"/>
      <c r="Y1005" s="2"/>
      <c r="AK1005" s="1"/>
      <c r="AL1005" s="1"/>
      <c r="AN1005" s="1"/>
      <c r="AO1005" s="1"/>
      <c r="AP1005" s="1"/>
      <c r="AQ1005" s="1"/>
      <c r="AR1005" s="1"/>
      <c r="AS1005" s="8"/>
      <c r="AT1005" s="8"/>
      <c r="AU1005" s="8"/>
      <c r="AV1005" s="8"/>
      <c r="AW1005" s="2"/>
      <c r="AX1005" s="2"/>
      <c r="AY1005" s="2"/>
      <c r="AZ1005" s="2"/>
      <c r="BF1005" s="99"/>
      <c r="BG1005"/>
    </row>
    <row r="1006" spans="1:62">
      <c r="A1006" s="48" t="s">
        <v>2369</v>
      </c>
      <c r="C1006" s="2"/>
      <c r="D1006" s="2"/>
      <c r="E1006" s="2"/>
      <c r="F1006" s="2"/>
      <c r="G1006" s="2"/>
      <c r="H1006" s="2"/>
      <c r="I1006" s="2"/>
      <c r="J1006" s="2"/>
      <c r="K1006" s="2"/>
      <c r="L1006" s="2"/>
      <c r="M1006" s="7"/>
      <c r="N1006" s="2"/>
      <c r="O1006" s="2"/>
      <c r="P1006" s="2"/>
      <c r="T1006" s="2"/>
      <c r="U1006" s="2"/>
      <c r="V1006" s="2"/>
      <c r="W1006" s="2"/>
      <c r="X1006" s="2"/>
      <c r="Y1006" s="2"/>
      <c r="AK1006" s="1"/>
      <c r="AL1006" s="1"/>
      <c r="AN1006" s="1"/>
      <c r="AO1006" s="1"/>
      <c r="AP1006" s="1"/>
      <c r="AQ1006" s="1"/>
      <c r="AR1006" s="1"/>
      <c r="AS1006" s="8"/>
      <c r="AT1006" s="8"/>
      <c r="AU1006" s="8"/>
      <c r="AV1006" s="8"/>
      <c r="AW1006" s="2"/>
      <c r="AX1006" s="2"/>
      <c r="AY1006" s="2"/>
      <c r="AZ1006" s="2"/>
      <c r="BF1006" s="99"/>
      <c r="BG1006"/>
    </row>
    <row r="1007" spans="1:62" ht="13" customHeight="1">
      <c r="A1007" s="176" t="s">
        <v>2482</v>
      </c>
      <c r="B1007" t="s">
        <v>472</v>
      </c>
      <c r="C1007" s="1">
        <f>SUM(Z1007:AQ1007)</f>
        <v>0</v>
      </c>
      <c r="D1007" s="1"/>
      <c r="E1007" s="1"/>
      <c r="F1007" s="1"/>
      <c r="G1007" s="1"/>
      <c r="H1007" s="1"/>
      <c r="I1007" s="1"/>
      <c r="J1007" s="1"/>
      <c r="K1007" s="1"/>
      <c r="L1007" s="1"/>
      <c r="M1007" s="7" t="e">
        <f>RANK(Z1007,(Z1007:AB1007,AC1007:AQ1007))</f>
        <v>#N/A</v>
      </c>
      <c r="N1007" s="7" t="e">
        <f>RANK(AA1007,(Z1007:AB1007,AC1007:AQ1007))</f>
        <v>#N/A</v>
      </c>
      <c r="O1007" s="7">
        <f>IF(AB1007&gt;0,RANK(AB1007,(Z1007:AB1007,AC1007:AQ1007)),0)</f>
        <v>0</v>
      </c>
      <c r="P1007" s="7"/>
      <c r="Q1007" s="1" t="e">
        <f>MAX(Z1007:AG1007)-LARGE(Z1007:AG1007,2)</f>
        <v>#NUM!</v>
      </c>
      <c r="R1007" s="2" t="e">
        <f t="shared" ref="R1007:R1023" si="725">Q1007/C1007</f>
        <v>#NUM!</v>
      </c>
      <c r="S1007" s="2"/>
      <c r="T1007" s="2" t="str">
        <f t="shared" ref="T1007:V1009" si="726">IF($C1007=0,"-",Z1007/$C1007)</f>
        <v>-</v>
      </c>
      <c r="U1007" s="2" t="str">
        <f t="shared" si="726"/>
        <v>-</v>
      </c>
      <c r="V1007" s="2" t="str">
        <f t="shared" si="726"/>
        <v>-</v>
      </c>
      <c r="W1007" s="2"/>
      <c r="X1007" s="2"/>
      <c r="Y1007" s="2" t="str">
        <f t="shared" ref="Y1007:Y1023" si="727">IF(C1007=0,"-",(1-T1007-U1007-V1007))</f>
        <v>-</v>
      </c>
      <c r="AK1007" s="1"/>
      <c r="AL1007" s="1"/>
      <c r="AN1007" s="1"/>
      <c r="AO1007" s="1"/>
      <c r="AP1007" s="1"/>
      <c r="AQ1007" s="1"/>
      <c r="AR1007" s="1"/>
      <c r="AS1007" s="7"/>
      <c r="AT1007" s="7"/>
      <c r="AU1007" s="7"/>
      <c r="AV1007" s="7"/>
      <c r="AW1007" s="2"/>
      <c r="AX1007" s="2"/>
      <c r="AY1007" s="2"/>
      <c r="AZ1007" s="2"/>
      <c r="BA1007" s="176" t="str">
        <f t="shared" ref="BA1007:BA1023" si="728">A1007&amp;" "&amp;"CD"&amp;BC1007</f>
        <v>Boyd CD4</v>
      </c>
      <c r="BB1007" s="9"/>
      <c r="BC1007" s="176">
        <v>4</v>
      </c>
      <c r="BE1007" s="97">
        <v>21</v>
      </c>
      <c r="BF1007" s="99"/>
      <c r="BG1007">
        <v>21019</v>
      </c>
      <c r="BH1007">
        <f>BG1007*100+BC1007</f>
        <v>2101904</v>
      </c>
      <c r="BJ1007" t="s">
        <v>3279</v>
      </c>
    </row>
    <row r="1008" spans="1:62" ht="13" customHeight="1">
      <c r="A1008" s="176" t="s">
        <v>2482</v>
      </c>
      <c r="B1008" t="s">
        <v>472</v>
      </c>
      <c r="C1008" s="1">
        <f>SUM(Z1008:AQ1008)</f>
        <v>0</v>
      </c>
      <c r="D1008" s="1"/>
      <c r="E1008" s="1"/>
      <c r="F1008" s="1"/>
      <c r="G1008" s="1"/>
      <c r="H1008" s="1"/>
      <c r="I1008" s="1"/>
      <c r="J1008" s="1"/>
      <c r="K1008" s="1"/>
      <c r="L1008" s="1"/>
      <c r="M1008" s="7" t="e">
        <f>RANK(Z1008,(Z1008:AB1008,AC1008:AQ1008))</f>
        <v>#N/A</v>
      </c>
      <c r="N1008" s="7" t="e">
        <f>RANK(AA1008,(Z1008:AB1008,AC1008:AQ1008))</f>
        <v>#N/A</v>
      </c>
      <c r="O1008" s="7">
        <f>IF(AB1008&gt;0,RANK(AB1008,(Z1008:AB1008,AC1008:AQ1008)),0)</f>
        <v>0</v>
      </c>
      <c r="P1008" s="7"/>
      <c r="Q1008" s="1" t="e">
        <f>MAX(Z1008:AG1008)-LARGE(Z1008:AG1008,2)</f>
        <v>#NUM!</v>
      </c>
      <c r="R1008" s="2" t="e">
        <f t="shared" si="725"/>
        <v>#NUM!</v>
      </c>
      <c r="S1008" s="2"/>
      <c r="T1008" s="2" t="str">
        <f t="shared" si="726"/>
        <v>-</v>
      </c>
      <c r="U1008" s="2" t="str">
        <f t="shared" si="726"/>
        <v>-</v>
      </c>
      <c r="V1008" s="2" t="str">
        <f t="shared" si="726"/>
        <v>-</v>
      </c>
      <c r="W1008" s="2"/>
      <c r="X1008" s="2"/>
      <c r="Y1008" s="2" t="str">
        <f t="shared" si="727"/>
        <v>-</v>
      </c>
      <c r="AK1008" s="1"/>
      <c r="AL1008" s="1"/>
      <c r="AN1008" s="1"/>
      <c r="AO1008" s="1"/>
      <c r="AP1008" s="1"/>
      <c r="AQ1008" s="1"/>
      <c r="AR1008" s="1"/>
      <c r="AS1008" s="7"/>
      <c r="AT1008" s="7"/>
      <c r="AU1008" s="7"/>
      <c r="AV1008" s="7"/>
      <c r="AW1008" s="2"/>
      <c r="AX1008" s="2"/>
      <c r="AY1008" s="2"/>
      <c r="AZ1008" s="2"/>
      <c r="BA1008" s="176" t="str">
        <f t="shared" si="728"/>
        <v>Boyd CD5</v>
      </c>
      <c r="BB1008" s="9"/>
      <c r="BC1008" s="176">
        <v>5</v>
      </c>
      <c r="BE1008" s="97">
        <v>21</v>
      </c>
      <c r="BF1008" s="99"/>
      <c r="BG1008" s="176">
        <v>21019</v>
      </c>
      <c r="BH1008" s="176">
        <f t="shared" ref="BH1008:BH1023" si="729">BG1008*100+BC1008</f>
        <v>2101905</v>
      </c>
      <c r="BI1008" s="176"/>
      <c r="BJ1008" s="176" t="s">
        <v>3279</v>
      </c>
    </row>
    <row r="1009" spans="1:62" s="176" customFormat="1" ht="13" customHeight="1">
      <c r="A1009" s="176" t="s">
        <v>2482</v>
      </c>
      <c r="B1009" s="176" t="s">
        <v>472</v>
      </c>
      <c r="C1009" s="1">
        <f>SUM(Z1009:AQ1009)</f>
        <v>0</v>
      </c>
      <c r="D1009" s="1"/>
      <c r="E1009" s="1"/>
      <c r="F1009" s="1"/>
      <c r="G1009" s="1"/>
      <c r="H1009" s="1"/>
      <c r="I1009" s="1"/>
      <c r="J1009" s="1"/>
      <c r="K1009" s="1"/>
      <c r="L1009" s="1"/>
      <c r="M1009" s="7" t="e">
        <f>RANK(Z1009,(Z1009:AB1009,AC1009:AQ1009))</f>
        <v>#N/A</v>
      </c>
      <c r="N1009" s="7" t="e">
        <f>RANK(AA1009,(Z1009:AB1009,AC1009:AQ1009))</f>
        <v>#N/A</v>
      </c>
      <c r="O1009" s="7">
        <f>IF(AB1009&gt;0,RANK(AB1009,(Z1009:AB1009,AC1009:AQ1009)),0)</f>
        <v>0</v>
      </c>
      <c r="P1009" s="7"/>
      <c r="Q1009" s="1" t="e">
        <f>MAX(Z1009:AG1009)-LARGE(Z1009:AG1009,2)</f>
        <v>#NUM!</v>
      </c>
      <c r="R1009" s="2" t="e">
        <f t="shared" si="725"/>
        <v>#NUM!</v>
      </c>
      <c r="S1009" s="2"/>
      <c r="T1009" s="2" t="str">
        <f t="shared" si="726"/>
        <v>-</v>
      </c>
      <c r="U1009" s="2" t="str">
        <f t="shared" si="726"/>
        <v>-</v>
      </c>
      <c r="V1009" s="2" t="str">
        <f t="shared" si="726"/>
        <v>-</v>
      </c>
      <c r="W1009" s="2"/>
      <c r="X1009" s="2"/>
      <c r="Y1009" s="2" t="str">
        <f t="shared" si="727"/>
        <v>-</v>
      </c>
      <c r="Z1009" s="1"/>
      <c r="AA1009" s="1"/>
      <c r="AB1009" s="1"/>
      <c r="AC1009" s="1"/>
      <c r="AD1009" s="1"/>
      <c r="AE1009" s="1"/>
      <c r="AF1009" s="1"/>
      <c r="AG1009" s="1"/>
      <c r="AH1009" s="1"/>
      <c r="AI1009" s="1"/>
      <c r="AJ1009" s="1"/>
      <c r="AK1009" s="1"/>
      <c r="AL1009" s="1"/>
      <c r="AM1009" s="1"/>
      <c r="AN1009" s="1"/>
      <c r="AO1009" s="1"/>
      <c r="AP1009" s="1"/>
      <c r="AQ1009" s="1"/>
      <c r="AR1009" s="1"/>
      <c r="AS1009" s="7"/>
      <c r="AT1009" s="7"/>
      <c r="AU1009" s="7"/>
      <c r="AV1009" s="7"/>
      <c r="AW1009" s="2"/>
      <c r="AX1009" s="2"/>
      <c r="AY1009" s="2"/>
      <c r="AZ1009" s="2"/>
      <c r="BA1009" s="176" t="str">
        <f t="shared" si="728"/>
        <v>Boyd CD0</v>
      </c>
      <c r="BB1009" s="9"/>
      <c r="BC1009" s="176">
        <v>0</v>
      </c>
      <c r="BE1009" s="97">
        <v>21</v>
      </c>
      <c r="BF1009" s="99"/>
      <c r="BG1009" s="176">
        <v>21019</v>
      </c>
      <c r="BH1009" s="176">
        <f>BG1009*100+BC1009</f>
        <v>2101900</v>
      </c>
      <c r="BJ1009" s="176" t="s">
        <v>3279</v>
      </c>
    </row>
    <row r="1010" spans="1:62" ht="13" customHeight="1">
      <c r="A1010" s="176" t="s">
        <v>1822</v>
      </c>
      <c r="B1010" t="s">
        <v>472</v>
      </c>
      <c r="C1010" s="1">
        <f t="shared" ref="C1010:C1017" si="730">SUM(Z1010:AQ1010)</f>
        <v>0</v>
      </c>
      <c r="D1010" s="1"/>
      <c r="E1010" s="1"/>
      <c r="F1010" s="1"/>
      <c r="G1010" s="1"/>
      <c r="H1010" s="1"/>
      <c r="I1010" s="1"/>
      <c r="J1010" s="1"/>
      <c r="K1010" s="1"/>
      <c r="L1010" s="1"/>
      <c r="M1010" s="7" t="e">
        <f>RANK(Z1010,(Z1010:AB1010,AC1010:AQ1010))</f>
        <v>#N/A</v>
      </c>
      <c r="N1010" s="7" t="e">
        <f>RANK(AA1010,(Z1010:AB1010,AC1010:AQ1010))</f>
        <v>#N/A</v>
      </c>
      <c r="O1010" s="7">
        <f>IF(AB1010&gt;0,RANK(AB1010,(Z1010:AB1010,AC1010:AQ1010)),0)</f>
        <v>0</v>
      </c>
      <c r="P1010" s="7"/>
      <c r="Q1010" s="1" t="e">
        <f t="shared" ref="Q1010:Q1017" si="731">MAX(Z1010:AG1010)-LARGE(Z1010:AG1010,2)</f>
        <v>#NUM!</v>
      </c>
      <c r="R1010" s="2" t="e">
        <f t="shared" si="725"/>
        <v>#NUM!</v>
      </c>
      <c r="S1010" s="2"/>
      <c r="T1010" s="2" t="str">
        <f t="shared" ref="T1010:T1017" si="732">IF($C1010=0,"-",Z1010/$C1010)</f>
        <v>-</v>
      </c>
      <c r="U1010" s="2" t="str">
        <f t="shared" ref="U1010:U1017" si="733">IF($C1010=0,"-",AA1010/$C1010)</f>
        <v>-</v>
      </c>
      <c r="V1010" s="2" t="str">
        <f t="shared" ref="V1010:V1017" si="734">IF($C1010=0,"-",AB1010/$C1010)</f>
        <v>-</v>
      </c>
      <c r="W1010" s="2"/>
      <c r="X1010" s="2"/>
      <c r="Y1010" s="2" t="str">
        <f t="shared" si="727"/>
        <v>-</v>
      </c>
      <c r="AK1010" s="1"/>
      <c r="AL1010" s="1"/>
      <c r="AN1010" s="1"/>
      <c r="AO1010" s="1"/>
      <c r="AP1010" s="1"/>
      <c r="AQ1010" s="1"/>
      <c r="AR1010" s="1"/>
      <c r="AS1010" s="7"/>
      <c r="AT1010" s="7"/>
      <c r="AU1010" s="7"/>
      <c r="AV1010" s="7"/>
      <c r="AW1010" s="2"/>
      <c r="AX1010" s="2"/>
      <c r="AY1010" s="2"/>
      <c r="AZ1010" s="2"/>
      <c r="BA1010" s="176" t="str">
        <f t="shared" si="728"/>
        <v>Harrison CD4</v>
      </c>
      <c r="BB1010" s="9"/>
      <c r="BC1010" s="176">
        <v>4</v>
      </c>
      <c r="BE1010" s="97">
        <v>21</v>
      </c>
      <c r="BF1010" s="99"/>
      <c r="BG1010" s="176">
        <v>21097</v>
      </c>
      <c r="BH1010" s="176">
        <f t="shared" si="729"/>
        <v>2109704</v>
      </c>
      <c r="BI1010" s="176"/>
      <c r="BJ1010" s="176" t="s">
        <v>3279</v>
      </c>
    </row>
    <row r="1011" spans="1:62" ht="13" customHeight="1">
      <c r="A1011" s="176" t="s">
        <v>1822</v>
      </c>
      <c r="B1011" t="s">
        <v>472</v>
      </c>
      <c r="C1011" s="1">
        <f t="shared" si="730"/>
        <v>0</v>
      </c>
      <c r="D1011" s="1"/>
      <c r="E1011" s="1"/>
      <c r="F1011" s="1"/>
      <c r="G1011" s="1"/>
      <c r="H1011" s="1"/>
      <c r="I1011" s="1"/>
      <c r="J1011" s="1"/>
      <c r="K1011" s="1"/>
      <c r="L1011" s="1"/>
      <c r="M1011" s="7" t="e">
        <f>RANK(Z1011,(Z1011:AB1011,AC1011:AQ1011))</f>
        <v>#N/A</v>
      </c>
      <c r="N1011" s="7" t="e">
        <f>RANK(AA1011,(Z1011:AB1011,AC1011:AQ1011))</f>
        <v>#N/A</v>
      </c>
      <c r="O1011" s="7">
        <f>IF(AB1011&gt;0,RANK(AB1011,(Z1011:AB1011,AC1011:AQ1011)),0)</f>
        <v>0</v>
      </c>
      <c r="P1011" s="7"/>
      <c r="Q1011" s="1" t="e">
        <f t="shared" si="731"/>
        <v>#NUM!</v>
      </c>
      <c r="R1011" s="2" t="e">
        <f t="shared" si="725"/>
        <v>#NUM!</v>
      </c>
      <c r="S1011" s="2"/>
      <c r="T1011" s="2" t="str">
        <f t="shared" si="732"/>
        <v>-</v>
      </c>
      <c r="U1011" s="2" t="str">
        <f t="shared" si="733"/>
        <v>-</v>
      </c>
      <c r="V1011" s="2" t="str">
        <f t="shared" si="734"/>
        <v>-</v>
      </c>
      <c r="W1011" s="2"/>
      <c r="X1011" s="2"/>
      <c r="Y1011" s="2" t="str">
        <f t="shared" si="727"/>
        <v>-</v>
      </c>
      <c r="AK1011" s="1"/>
      <c r="AL1011" s="1"/>
      <c r="AN1011" s="1"/>
      <c r="AO1011" s="1"/>
      <c r="AP1011" s="1"/>
      <c r="AQ1011" s="1"/>
      <c r="AR1011" s="1"/>
      <c r="AS1011" s="7"/>
      <c r="AT1011" s="7"/>
      <c r="AU1011" s="7"/>
      <c r="AV1011" s="7"/>
      <c r="AW1011" s="2"/>
      <c r="AX1011" s="2"/>
      <c r="AY1011" s="2"/>
      <c r="AZ1011" s="2"/>
      <c r="BA1011" s="176" t="str">
        <f t="shared" si="728"/>
        <v>Harrison CD6</v>
      </c>
      <c r="BB1011" s="9"/>
      <c r="BC1011" s="176">
        <v>6</v>
      </c>
      <c r="BE1011" s="97">
        <v>21</v>
      </c>
      <c r="BF1011" s="99"/>
      <c r="BG1011" s="176">
        <v>21097</v>
      </c>
      <c r="BH1011" s="176">
        <f t="shared" si="729"/>
        <v>2109706</v>
      </c>
      <c r="BI1011" s="176"/>
      <c r="BJ1011" s="176" t="s">
        <v>3279</v>
      </c>
    </row>
    <row r="1012" spans="1:62" s="176" customFormat="1" ht="13" customHeight="1">
      <c r="A1012" s="176" t="s">
        <v>1822</v>
      </c>
      <c r="B1012" s="176" t="s">
        <v>472</v>
      </c>
      <c r="C1012" s="1">
        <f>SUM(Z1012:AQ1012)</f>
        <v>0</v>
      </c>
      <c r="D1012" s="1"/>
      <c r="E1012" s="1"/>
      <c r="F1012" s="1"/>
      <c r="G1012" s="1"/>
      <c r="H1012" s="1"/>
      <c r="I1012" s="1"/>
      <c r="J1012" s="1"/>
      <c r="K1012" s="1"/>
      <c r="L1012" s="1"/>
      <c r="M1012" s="7" t="e">
        <f>RANK(Z1012,(Z1012:AB1012,AC1012:AQ1012))</f>
        <v>#N/A</v>
      </c>
      <c r="N1012" s="7" t="e">
        <f>RANK(AA1012,(Z1012:AB1012,AC1012:AQ1012))</f>
        <v>#N/A</v>
      </c>
      <c r="O1012" s="7">
        <f>IF(AB1012&gt;0,RANK(AB1012,(Z1012:AB1012,AC1012:AQ1012)),0)</f>
        <v>0</v>
      </c>
      <c r="P1012" s="7"/>
      <c r="Q1012" s="1" t="e">
        <f>MAX(Z1012:AG1012)-LARGE(Z1012:AG1012,2)</f>
        <v>#NUM!</v>
      </c>
      <c r="R1012" s="2" t="e">
        <f t="shared" si="725"/>
        <v>#NUM!</v>
      </c>
      <c r="S1012" s="2"/>
      <c r="T1012" s="2" t="str">
        <f>IF($C1012=0,"-",Z1012/$C1012)</f>
        <v>-</v>
      </c>
      <c r="U1012" s="2" t="str">
        <f>IF($C1012=0,"-",AA1012/$C1012)</f>
        <v>-</v>
      </c>
      <c r="V1012" s="2" t="str">
        <f>IF($C1012=0,"-",AB1012/$C1012)</f>
        <v>-</v>
      </c>
      <c r="W1012" s="2"/>
      <c r="X1012" s="2"/>
      <c r="Y1012" s="2" t="str">
        <f t="shared" si="727"/>
        <v>-</v>
      </c>
      <c r="Z1012" s="1"/>
      <c r="AA1012" s="1"/>
      <c r="AB1012" s="1"/>
      <c r="AC1012" s="1"/>
      <c r="AD1012" s="1"/>
      <c r="AE1012" s="1"/>
      <c r="AF1012" s="1"/>
      <c r="AG1012" s="1"/>
      <c r="AH1012" s="1"/>
      <c r="AI1012" s="1"/>
      <c r="AJ1012" s="1"/>
      <c r="AK1012" s="1"/>
      <c r="AL1012" s="1"/>
      <c r="AM1012" s="1"/>
      <c r="AN1012" s="1"/>
      <c r="AO1012" s="1"/>
      <c r="AP1012" s="1"/>
      <c r="AQ1012" s="1"/>
      <c r="AR1012" s="1"/>
      <c r="AS1012" s="7"/>
      <c r="AT1012" s="7"/>
      <c r="AU1012" s="7"/>
      <c r="AV1012" s="7"/>
      <c r="AW1012" s="2"/>
      <c r="AX1012" s="2"/>
      <c r="AY1012" s="2"/>
      <c r="AZ1012" s="2"/>
      <c r="BA1012" s="176" t="str">
        <f t="shared" si="728"/>
        <v>Harrison CD0</v>
      </c>
      <c r="BB1012" s="9"/>
      <c r="BC1012" s="176">
        <v>0</v>
      </c>
      <c r="BE1012" s="97">
        <v>21</v>
      </c>
      <c r="BF1012" s="99"/>
      <c r="BG1012" s="176">
        <v>21097</v>
      </c>
      <c r="BH1012" s="176">
        <f>BG1012*100+BC1012</f>
        <v>2109700</v>
      </c>
      <c r="BJ1012" s="176" t="s">
        <v>3279</v>
      </c>
    </row>
    <row r="1013" spans="1:62" ht="13" customHeight="1">
      <c r="A1013" s="176" t="s">
        <v>2461</v>
      </c>
      <c r="B1013" t="s">
        <v>472</v>
      </c>
      <c r="C1013" s="1">
        <f t="shared" si="730"/>
        <v>0</v>
      </c>
      <c r="D1013" s="1"/>
      <c r="E1013" s="1"/>
      <c r="F1013" s="1"/>
      <c r="G1013" s="1"/>
      <c r="H1013" s="1"/>
      <c r="I1013" s="1"/>
      <c r="J1013" s="1"/>
      <c r="K1013" s="1"/>
      <c r="L1013" s="1"/>
      <c r="M1013" s="7" t="e">
        <f>RANK(Z1013,(Z1013:AB1013,AC1013:AQ1013))</f>
        <v>#N/A</v>
      </c>
      <c r="N1013" s="7" t="e">
        <f>RANK(AA1013,(Z1013:AB1013,AC1013:AQ1013))</f>
        <v>#N/A</v>
      </c>
      <c r="O1013" s="7">
        <f>IF(AB1013&gt;0,RANK(AB1013,(Z1013:AB1013,AC1013:AQ1013)),0)</f>
        <v>0</v>
      </c>
      <c r="P1013" s="7"/>
      <c r="Q1013" s="1" t="e">
        <f t="shared" si="731"/>
        <v>#NUM!</v>
      </c>
      <c r="R1013" s="2" t="e">
        <f t="shared" si="725"/>
        <v>#NUM!</v>
      </c>
      <c r="S1013" s="2"/>
      <c r="T1013" s="2" t="str">
        <f t="shared" si="732"/>
        <v>-</v>
      </c>
      <c r="U1013" s="2" t="str">
        <f t="shared" si="733"/>
        <v>-</v>
      </c>
      <c r="V1013" s="2" t="str">
        <f t="shared" si="734"/>
        <v>-</v>
      </c>
      <c r="W1013" s="2"/>
      <c r="X1013" s="2"/>
      <c r="Y1013" s="2" t="str">
        <f t="shared" si="727"/>
        <v>-</v>
      </c>
      <c r="AK1013" s="1"/>
      <c r="AL1013" s="1"/>
      <c r="AN1013" s="1"/>
      <c r="AO1013" s="1"/>
      <c r="AP1013" s="1"/>
      <c r="AQ1013" s="1"/>
      <c r="AR1013" s="1"/>
      <c r="AS1013" s="7"/>
      <c r="AT1013" s="7"/>
      <c r="AU1013" s="7"/>
      <c r="AV1013" s="7"/>
      <c r="AW1013" s="2"/>
      <c r="AX1013" s="2"/>
      <c r="AY1013" s="2"/>
      <c r="AZ1013" s="2"/>
      <c r="BA1013" s="176" t="str">
        <f t="shared" si="728"/>
        <v>Jefferson CD3</v>
      </c>
      <c r="BB1013" s="9"/>
      <c r="BC1013" s="176">
        <v>3</v>
      </c>
      <c r="BE1013" s="97">
        <v>21</v>
      </c>
      <c r="BF1013" s="99"/>
      <c r="BG1013" s="176">
        <v>21111</v>
      </c>
      <c r="BH1013" s="176">
        <f t="shared" si="729"/>
        <v>2111103</v>
      </c>
      <c r="BI1013" s="176"/>
      <c r="BJ1013" s="176" t="s">
        <v>3279</v>
      </c>
    </row>
    <row r="1014" spans="1:62" ht="13" customHeight="1">
      <c r="A1014" s="176" t="s">
        <v>2461</v>
      </c>
      <c r="B1014" t="s">
        <v>472</v>
      </c>
      <c r="C1014" s="1">
        <f t="shared" si="730"/>
        <v>0</v>
      </c>
      <c r="D1014" s="1"/>
      <c r="E1014" s="1"/>
      <c r="F1014" s="1"/>
      <c r="G1014" s="1"/>
      <c r="H1014" s="1"/>
      <c r="I1014" s="1"/>
      <c r="J1014" s="1"/>
      <c r="K1014" s="1"/>
      <c r="L1014" s="1"/>
      <c r="M1014" s="7" t="e">
        <f>RANK(Z1014,(Z1014:AB1014,AC1014:AQ1014))</f>
        <v>#N/A</v>
      </c>
      <c r="N1014" s="7" t="e">
        <f>RANK(AA1014,(Z1014:AB1014,AC1014:AQ1014))</f>
        <v>#N/A</v>
      </c>
      <c r="O1014" s="7">
        <f>IF(AB1014&gt;0,RANK(AB1014,(Z1014:AB1014,AC1014:AQ1014)),0)</f>
        <v>0</v>
      </c>
      <c r="P1014" s="7"/>
      <c r="Q1014" s="1" t="e">
        <f t="shared" si="731"/>
        <v>#NUM!</v>
      </c>
      <c r="R1014" s="2" t="e">
        <f t="shared" si="725"/>
        <v>#NUM!</v>
      </c>
      <c r="S1014" s="2"/>
      <c r="T1014" s="2" t="str">
        <f t="shared" si="732"/>
        <v>-</v>
      </c>
      <c r="U1014" s="2" t="str">
        <f t="shared" si="733"/>
        <v>-</v>
      </c>
      <c r="V1014" s="2" t="str">
        <f t="shared" si="734"/>
        <v>-</v>
      </c>
      <c r="W1014" s="2"/>
      <c r="X1014" s="2"/>
      <c r="Y1014" s="2" t="str">
        <f t="shared" si="727"/>
        <v>-</v>
      </c>
      <c r="AK1014" s="1"/>
      <c r="AL1014" s="1"/>
      <c r="AN1014" s="1"/>
      <c r="AO1014" s="1"/>
      <c r="AP1014" s="1"/>
      <c r="AQ1014" s="1"/>
      <c r="AR1014" s="1"/>
      <c r="AS1014" s="7"/>
      <c r="AT1014" s="7"/>
      <c r="AU1014" s="7"/>
      <c r="AV1014" s="7"/>
      <c r="AW1014" s="2"/>
      <c r="AX1014" s="2"/>
      <c r="AY1014" s="2"/>
      <c r="AZ1014" s="2"/>
      <c r="BA1014" s="176" t="str">
        <f t="shared" si="728"/>
        <v>Jefferson CD4</v>
      </c>
      <c r="BB1014" s="9"/>
      <c r="BC1014" s="176">
        <v>4</v>
      </c>
      <c r="BE1014" s="97">
        <v>21</v>
      </c>
      <c r="BF1014" s="99"/>
      <c r="BG1014" s="176">
        <v>21111</v>
      </c>
      <c r="BH1014" s="176">
        <f t="shared" si="729"/>
        <v>2111104</v>
      </c>
      <c r="BI1014" s="176"/>
      <c r="BJ1014" s="176" t="s">
        <v>3279</v>
      </c>
    </row>
    <row r="1015" spans="1:62" ht="13" customHeight="1">
      <c r="A1015" s="176" t="s">
        <v>1546</v>
      </c>
      <c r="B1015" t="s">
        <v>472</v>
      </c>
      <c r="C1015" s="1">
        <f t="shared" si="730"/>
        <v>0</v>
      </c>
      <c r="D1015" s="1"/>
      <c r="E1015" s="1"/>
      <c r="F1015" s="1"/>
      <c r="G1015" s="1"/>
      <c r="H1015" s="1"/>
      <c r="I1015" s="1"/>
      <c r="J1015" s="1"/>
      <c r="K1015" s="1"/>
      <c r="L1015" s="1"/>
      <c r="M1015" s="7" t="e">
        <f>RANK(Z1015,(Z1015:AB1015,AC1015:AQ1015))</f>
        <v>#N/A</v>
      </c>
      <c r="N1015" s="7" t="e">
        <f>RANK(AA1015,(Z1015:AB1015,AC1015:AQ1015))</f>
        <v>#N/A</v>
      </c>
      <c r="O1015" s="7">
        <f>IF(AB1015&gt;0,RANK(AB1015,(Z1015:AB1015,AC1015:AQ1015)),0)</f>
        <v>0</v>
      </c>
      <c r="P1015" s="7"/>
      <c r="Q1015" s="1" t="e">
        <f t="shared" si="731"/>
        <v>#NUM!</v>
      </c>
      <c r="R1015" s="2" t="e">
        <f t="shared" si="725"/>
        <v>#NUM!</v>
      </c>
      <c r="S1015" s="2"/>
      <c r="T1015" s="2" t="str">
        <f t="shared" si="732"/>
        <v>-</v>
      </c>
      <c r="U1015" s="2" t="str">
        <f t="shared" si="733"/>
        <v>-</v>
      </c>
      <c r="V1015" s="2" t="str">
        <f t="shared" si="734"/>
        <v>-</v>
      </c>
      <c r="W1015" s="2"/>
      <c r="X1015" s="2"/>
      <c r="Y1015" s="2" t="str">
        <f t="shared" si="727"/>
        <v>-</v>
      </c>
      <c r="AK1015" s="1"/>
      <c r="AL1015" s="1"/>
      <c r="AN1015" s="1"/>
      <c r="AO1015" s="1"/>
      <c r="AP1015" s="1"/>
      <c r="AQ1015" s="1"/>
      <c r="AR1015" s="1"/>
      <c r="AS1015" s="7"/>
      <c r="AT1015" s="7"/>
      <c r="AU1015" s="7"/>
      <c r="AV1015" s="7"/>
      <c r="AW1015" s="2"/>
      <c r="AX1015" s="2"/>
      <c r="AY1015" s="2"/>
      <c r="AZ1015" s="2"/>
      <c r="BA1015" s="176" t="str">
        <f t="shared" si="728"/>
        <v>Jessamine CD2</v>
      </c>
      <c r="BB1015" s="9"/>
      <c r="BC1015" s="176">
        <v>2</v>
      </c>
      <c r="BE1015" s="97">
        <v>21</v>
      </c>
      <c r="BF1015" s="99"/>
      <c r="BG1015" s="176">
        <v>21113</v>
      </c>
      <c r="BH1015" s="176">
        <f t="shared" si="729"/>
        <v>2111302</v>
      </c>
      <c r="BI1015" s="176"/>
      <c r="BJ1015" s="176" t="s">
        <v>3279</v>
      </c>
    </row>
    <row r="1016" spans="1:62" s="176" customFormat="1" ht="13" customHeight="1">
      <c r="A1016" s="176" t="s">
        <v>1546</v>
      </c>
      <c r="B1016" s="176" t="s">
        <v>472</v>
      </c>
      <c r="C1016" s="1">
        <f>SUM(Z1016:AQ1016)</f>
        <v>0</v>
      </c>
      <c r="D1016" s="1"/>
      <c r="E1016" s="1"/>
      <c r="F1016" s="1"/>
      <c r="G1016" s="1"/>
      <c r="H1016" s="1"/>
      <c r="I1016" s="1"/>
      <c r="J1016" s="1"/>
      <c r="K1016" s="1"/>
      <c r="L1016" s="1"/>
      <c r="M1016" s="7" t="e">
        <f>RANK(Z1016,(Z1016:AB1016,AC1016:AQ1016))</f>
        <v>#N/A</v>
      </c>
      <c r="N1016" s="7" t="e">
        <f>RANK(AA1016,(Z1016:AB1016,AC1016:AQ1016))</f>
        <v>#N/A</v>
      </c>
      <c r="O1016" s="7">
        <f>IF(AB1016&gt;0,RANK(AB1016,(Z1016:AB1016,AC1016:AQ1016)),0)</f>
        <v>0</v>
      </c>
      <c r="P1016" s="7"/>
      <c r="Q1016" s="1" t="e">
        <f>MAX(Z1016:AG1016)-LARGE(Z1016:AG1016,2)</f>
        <v>#NUM!</v>
      </c>
      <c r="R1016" s="2" t="e">
        <f t="shared" si="725"/>
        <v>#NUM!</v>
      </c>
      <c r="S1016" s="2"/>
      <c r="T1016" s="2" t="str">
        <f>IF($C1016=0,"-",Z1016/$C1016)</f>
        <v>-</v>
      </c>
      <c r="U1016" s="2" t="str">
        <f>IF($C1016=0,"-",AA1016/$C1016)</f>
        <v>-</v>
      </c>
      <c r="V1016" s="2" t="str">
        <f>IF($C1016=0,"-",AB1016/$C1016)</f>
        <v>-</v>
      </c>
      <c r="W1016" s="2"/>
      <c r="X1016" s="2"/>
      <c r="Y1016" s="2" t="str">
        <f t="shared" si="727"/>
        <v>-</v>
      </c>
      <c r="Z1016" s="1"/>
      <c r="AA1016" s="1"/>
      <c r="AB1016" s="1"/>
      <c r="AC1016" s="1"/>
      <c r="AD1016" s="1"/>
      <c r="AE1016" s="1"/>
      <c r="AF1016" s="1"/>
      <c r="AG1016" s="1"/>
      <c r="AH1016" s="1"/>
      <c r="AI1016" s="1"/>
      <c r="AJ1016" s="1"/>
      <c r="AK1016" s="1"/>
      <c r="AL1016" s="1"/>
      <c r="AM1016" s="1"/>
      <c r="AN1016" s="1"/>
      <c r="AO1016" s="1"/>
      <c r="AP1016" s="1"/>
      <c r="AQ1016" s="1"/>
      <c r="AR1016" s="1"/>
      <c r="AS1016" s="7"/>
      <c r="AT1016" s="7"/>
      <c r="AU1016" s="7"/>
      <c r="AV1016" s="7"/>
      <c r="AW1016" s="2"/>
      <c r="AX1016" s="2"/>
      <c r="AY1016" s="2"/>
      <c r="AZ1016" s="2"/>
      <c r="BA1016" s="176" t="str">
        <f t="shared" si="728"/>
        <v>Jessamine CD6</v>
      </c>
      <c r="BB1016" s="9"/>
      <c r="BC1016" s="176">
        <v>6</v>
      </c>
      <c r="BE1016" s="97">
        <v>21</v>
      </c>
      <c r="BF1016" s="99"/>
      <c r="BG1016" s="176">
        <v>21113</v>
      </c>
      <c r="BH1016" s="176">
        <f>BG1016*100+BC1016</f>
        <v>2111306</v>
      </c>
      <c r="BJ1016" s="176" t="s">
        <v>3279</v>
      </c>
    </row>
    <row r="1017" spans="1:62" ht="13" customHeight="1">
      <c r="A1017" s="176" t="s">
        <v>1546</v>
      </c>
      <c r="B1017" t="s">
        <v>472</v>
      </c>
      <c r="C1017" s="1">
        <f t="shared" si="730"/>
        <v>0</v>
      </c>
      <c r="D1017" s="1"/>
      <c r="E1017" s="1"/>
      <c r="F1017" s="1"/>
      <c r="G1017" s="1"/>
      <c r="H1017" s="1"/>
      <c r="I1017" s="1"/>
      <c r="J1017" s="1"/>
      <c r="K1017" s="1"/>
      <c r="L1017" s="1"/>
      <c r="M1017" s="7" t="e">
        <f>RANK(Z1017,(Z1017:AB1017,AC1017:AQ1017))</f>
        <v>#N/A</v>
      </c>
      <c r="N1017" s="7" t="e">
        <f>RANK(AA1017,(Z1017:AB1017,AC1017:AQ1017))</f>
        <v>#N/A</v>
      </c>
      <c r="O1017" s="7">
        <f>IF(AB1017&gt;0,RANK(AB1017,(Z1017:AB1017,AC1017:AQ1017)),0)</f>
        <v>0</v>
      </c>
      <c r="P1017" s="7"/>
      <c r="Q1017" s="1" t="e">
        <f t="shared" si="731"/>
        <v>#NUM!</v>
      </c>
      <c r="R1017" s="2" t="e">
        <f t="shared" si="725"/>
        <v>#NUM!</v>
      </c>
      <c r="S1017" s="2"/>
      <c r="T1017" s="2" t="str">
        <f t="shared" si="732"/>
        <v>-</v>
      </c>
      <c r="U1017" s="2" t="str">
        <f t="shared" si="733"/>
        <v>-</v>
      </c>
      <c r="V1017" s="2" t="str">
        <f t="shared" si="734"/>
        <v>-</v>
      </c>
      <c r="W1017" s="2"/>
      <c r="X1017" s="2"/>
      <c r="Y1017" s="2" t="str">
        <f t="shared" si="727"/>
        <v>-</v>
      </c>
      <c r="AK1017" s="1"/>
      <c r="AL1017" s="1"/>
      <c r="AN1017" s="1"/>
      <c r="AO1017" s="1"/>
      <c r="AP1017" s="1"/>
      <c r="AQ1017" s="1"/>
      <c r="AR1017" s="1"/>
      <c r="AS1017" s="7"/>
      <c r="AT1017" s="7"/>
      <c r="AU1017" s="7"/>
      <c r="AV1017" s="7"/>
      <c r="AW1017" s="2"/>
      <c r="AX1017" s="2"/>
      <c r="AY1017" s="2"/>
      <c r="AZ1017" s="2"/>
      <c r="BA1017" s="176" t="str">
        <f t="shared" si="728"/>
        <v>Jessamine CD0</v>
      </c>
      <c r="BB1017" s="9"/>
      <c r="BC1017" s="176">
        <v>0</v>
      </c>
      <c r="BE1017" s="97">
        <v>21</v>
      </c>
      <c r="BF1017" s="99"/>
      <c r="BG1017" s="176">
        <v>21113</v>
      </c>
      <c r="BH1017" s="176">
        <f t="shared" si="729"/>
        <v>2111300</v>
      </c>
      <c r="BI1017" s="176"/>
      <c r="BJ1017" s="176" t="s">
        <v>3279</v>
      </c>
    </row>
    <row r="1018" spans="1:62" s="176" customFormat="1" ht="13" customHeight="1">
      <c r="A1018" s="176" t="s">
        <v>2157</v>
      </c>
      <c r="B1018" s="176" t="s">
        <v>472</v>
      </c>
      <c r="C1018" s="1">
        <f t="shared" ref="C1018:C1023" si="735">SUM(Z1018:AQ1018)</f>
        <v>0</v>
      </c>
      <c r="D1018" s="1"/>
      <c r="E1018" s="1"/>
      <c r="F1018" s="1"/>
      <c r="G1018" s="1"/>
      <c r="H1018" s="1"/>
      <c r="I1018" s="1"/>
      <c r="J1018" s="1"/>
      <c r="K1018" s="1"/>
      <c r="L1018" s="1"/>
      <c r="M1018" s="7" t="e">
        <f>RANK(Z1018,(Z1018:AB1018,AC1018:AQ1018))</f>
        <v>#N/A</v>
      </c>
      <c r="N1018" s="7" t="e">
        <f>RANK(AA1018,(Z1018:AB1018,AC1018:AQ1018))</f>
        <v>#N/A</v>
      </c>
      <c r="O1018" s="7">
        <f>IF(AB1018&gt;0,RANK(AB1018,(Z1018:AB1018,AC1018:AQ1018)),0)</f>
        <v>0</v>
      </c>
      <c r="P1018" s="7"/>
      <c r="Q1018" s="1" t="e">
        <f t="shared" ref="Q1018:Q1023" si="736">MAX(Z1018:AG1018)-LARGE(Z1018:AG1018,2)</f>
        <v>#NUM!</v>
      </c>
      <c r="R1018" s="2" t="e">
        <f t="shared" si="725"/>
        <v>#NUM!</v>
      </c>
      <c r="S1018" s="2"/>
      <c r="T1018" s="2" t="str">
        <f t="shared" ref="T1018:V1023" si="737">IF($C1018=0,"-",Z1018/$C1018)</f>
        <v>-</v>
      </c>
      <c r="U1018" s="2" t="str">
        <f t="shared" si="737"/>
        <v>-</v>
      </c>
      <c r="V1018" s="2" t="str">
        <f t="shared" si="737"/>
        <v>-</v>
      </c>
      <c r="W1018" s="2"/>
      <c r="X1018" s="2"/>
      <c r="Y1018" s="2" t="str">
        <f t="shared" si="727"/>
        <v>-</v>
      </c>
      <c r="Z1018" s="1"/>
      <c r="AA1018" s="1"/>
      <c r="AB1018" s="1"/>
      <c r="AC1018" s="1"/>
      <c r="AD1018" s="1"/>
      <c r="AE1018" s="1"/>
      <c r="AF1018" s="1"/>
      <c r="AG1018" s="1"/>
      <c r="AH1018" s="1"/>
      <c r="AI1018" s="1"/>
      <c r="AJ1018" s="1"/>
      <c r="AK1018" s="1"/>
      <c r="AL1018" s="1"/>
      <c r="AM1018" s="1"/>
      <c r="AN1018" s="1"/>
      <c r="AO1018" s="1"/>
      <c r="AP1018" s="1"/>
      <c r="AQ1018" s="1"/>
      <c r="AR1018" s="1"/>
      <c r="AS1018" s="7"/>
      <c r="AT1018" s="7"/>
      <c r="AU1018" s="7"/>
      <c r="AV1018" s="7"/>
      <c r="AW1018" s="2"/>
      <c r="AX1018" s="2"/>
      <c r="AY1018" s="2"/>
      <c r="AZ1018" s="2"/>
      <c r="BA1018" s="176" t="str">
        <f t="shared" si="728"/>
        <v>Spencer CD2</v>
      </c>
      <c r="BB1018" s="9"/>
      <c r="BC1018" s="176">
        <v>2</v>
      </c>
      <c r="BE1018" s="97">
        <v>21</v>
      </c>
      <c r="BF1018" s="99"/>
      <c r="BG1018" s="176">
        <v>21215</v>
      </c>
      <c r="BH1018" s="176">
        <f t="shared" si="729"/>
        <v>2121502</v>
      </c>
      <c r="BJ1018" s="176" t="s">
        <v>3279</v>
      </c>
    </row>
    <row r="1019" spans="1:62" s="176" customFormat="1" ht="13" customHeight="1">
      <c r="A1019" s="176" t="s">
        <v>2157</v>
      </c>
      <c r="B1019" s="176" t="s">
        <v>472</v>
      </c>
      <c r="C1019" s="1">
        <f t="shared" si="735"/>
        <v>0</v>
      </c>
      <c r="D1019" s="1"/>
      <c r="E1019" s="1"/>
      <c r="F1019" s="1"/>
      <c r="G1019" s="1"/>
      <c r="H1019" s="1"/>
      <c r="I1019" s="1"/>
      <c r="J1019" s="1"/>
      <c r="K1019" s="1"/>
      <c r="L1019" s="1"/>
      <c r="M1019" s="7" t="e">
        <f>RANK(Z1019,(Z1019:AB1019,AC1019:AQ1019))</f>
        <v>#N/A</v>
      </c>
      <c r="N1019" s="7" t="e">
        <f>RANK(AA1019,(Z1019:AB1019,AC1019:AQ1019))</f>
        <v>#N/A</v>
      </c>
      <c r="O1019" s="7">
        <f>IF(AB1019&gt;0,RANK(AB1019,(Z1019:AB1019,AC1019:AQ1019)),0)</f>
        <v>0</v>
      </c>
      <c r="P1019" s="7"/>
      <c r="Q1019" s="1" t="e">
        <f t="shared" si="736"/>
        <v>#NUM!</v>
      </c>
      <c r="R1019" s="2" t="e">
        <f t="shared" si="725"/>
        <v>#NUM!</v>
      </c>
      <c r="S1019" s="2"/>
      <c r="T1019" s="2" t="str">
        <f t="shared" si="737"/>
        <v>-</v>
      </c>
      <c r="U1019" s="2" t="str">
        <f t="shared" si="737"/>
        <v>-</v>
      </c>
      <c r="V1019" s="2" t="str">
        <f t="shared" si="737"/>
        <v>-</v>
      </c>
      <c r="W1019" s="2"/>
      <c r="X1019" s="2"/>
      <c r="Y1019" s="2" t="str">
        <f t="shared" si="727"/>
        <v>-</v>
      </c>
      <c r="Z1019" s="1"/>
      <c r="AA1019" s="1"/>
      <c r="AB1019" s="1"/>
      <c r="AC1019" s="1"/>
      <c r="AD1019" s="1"/>
      <c r="AE1019" s="1"/>
      <c r="AF1019" s="1"/>
      <c r="AG1019" s="1"/>
      <c r="AH1019" s="1"/>
      <c r="AI1019" s="1"/>
      <c r="AJ1019" s="1"/>
      <c r="AK1019" s="1"/>
      <c r="AL1019" s="1"/>
      <c r="AM1019" s="1"/>
      <c r="AN1019" s="1"/>
      <c r="AO1019" s="1"/>
      <c r="AP1019" s="1"/>
      <c r="AQ1019" s="1"/>
      <c r="AR1019" s="1"/>
      <c r="AS1019" s="7"/>
      <c r="AT1019" s="7"/>
      <c r="AU1019" s="7"/>
      <c r="AV1019" s="7"/>
      <c r="AW1019" s="2"/>
      <c r="AX1019" s="2"/>
      <c r="AY1019" s="2"/>
      <c r="AZ1019" s="2"/>
      <c r="BA1019" s="176" t="str">
        <f t="shared" si="728"/>
        <v>Spencer CD4</v>
      </c>
      <c r="BB1019" s="9"/>
      <c r="BC1019" s="176">
        <v>4</v>
      </c>
      <c r="BE1019" s="97">
        <v>21</v>
      </c>
      <c r="BF1019" s="99"/>
      <c r="BG1019" s="176">
        <v>21215</v>
      </c>
      <c r="BH1019" s="176">
        <f>BG1019*100+BC1019</f>
        <v>2121504</v>
      </c>
      <c r="BJ1019" s="176" t="s">
        <v>3279</v>
      </c>
    </row>
    <row r="1020" spans="1:62" s="176" customFormat="1" ht="13" customHeight="1">
      <c r="A1020" s="176" t="s">
        <v>2157</v>
      </c>
      <c r="B1020" s="176" t="s">
        <v>472</v>
      </c>
      <c r="C1020" s="1">
        <f t="shared" si="735"/>
        <v>0</v>
      </c>
      <c r="D1020" s="1"/>
      <c r="E1020" s="1"/>
      <c r="F1020" s="1"/>
      <c r="G1020" s="1"/>
      <c r="H1020" s="1"/>
      <c r="I1020" s="1"/>
      <c r="J1020" s="1"/>
      <c r="K1020" s="1"/>
      <c r="L1020" s="1"/>
      <c r="M1020" s="7" t="e">
        <f>RANK(Z1020,(Z1020:AB1020,AC1020:AQ1020))</f>
        <v>#N/A</v>
      </c>
      <c r="N1020" s="7" t="e">
        <f>RANK(AA1020,(Z1020:AB1020,AC1020:AQ1020))</f>
        <v>#N/A</v>
      </c>
      <c r="O1020" s="7">
        <f>IF(AB1020&gt;0,RANK(AB1020,(Z1020:AB1020,AC1020:AQ1020)),0)</f>
        <v>0</v>
      </c>
      <c r="P1020" s="7"/>
      <c r="Q1020" s="1" t="e">
        <f t="shared" si="736"/>
        <v>#NUM!</v>
      </c>
      <c r="R1020" s="2" t="e">
        <f t="shared" si="725"/>
        <v>#NUM!</v>
      </c>
      <c r="S1020" s="2"/>
      <c r="T1020" s="2" t="str">
        <f t="shared" si="737"/>
        <v>-</v>
      </c>
      <c r="U1020" s="2" t="str">
        <f t="shared" si="737"/>
        <v>-</v>
      </c>
      <c r="V1020" s="2" t="str">
        <f t="shared" si="737"/>
        <v>-</v>
      </c>
      <c r="W1020" s="2"/>
      <c r="X1020" s="2"/>
      <c r="Y1020" s="2" t="str">
        <f t="shared" si="727"/>
        <v>-</v>
      </c>
      <c r="Z1020" s="1"/>
      <c r="AA1020" s="1"/>
      <c r="AB1020" s="1"/>
      <c r="AC1020" s="1"/>
      <c r="AD1020" s="1"/>
      <c r="AE1020" s="1"/>
      <c r="AF1020" s="1"/>
      <c r="AG1020" s="1"/>
      <c r="AH1020" s="1"/>
      <c r="AI1020" s="1"/>
      <c r="AJ1020" s="1"/>
      <c r="AK1020" s="1"/>
      <c r="AL1020" s="1"/>
      <c r="AM1020" s="1"/>
      <c r="AN1020" s="1"/>
      <c r="AO1020" s="1"/>
      <c r="AP1020" s="1"/>
      <c r="AQ1020" s="1"/>
      <c r="AR1020" s="1"/>
      <c r="AS1020" s="7"/>
      <c r="AT1020" s="7"/>
      <c r="AU1020" s="7"/>
      <c r="AV1020" s="7"/>
      <c r="AW1020" s="2"/>
      <c r="AX1020" s="2"/>
      <c r="AY1020" s="2"/>
      <c r="AZ1020" s="2"/>
      <c r="BA1020" s="176" t="str">
        <f t="shared" si="728"/>
        <v>Spencer CD0</v>
      </c>
      <c r="BB1020" s="9"/>
      <c r="BC1020" s="176">
        <v>0</v>
      </c>
      <c r="BE1020" s="97">
        <v>21</v>
      </c>
      <c r="BF1020" s="99"/>
      <c r="BG1020" s="176">
        <v>21215</v>
      </c>
      <c r="BH1020" s="176">
        <f t="shared" si="729"/>
        <v>2121500</v>
      </c>
      <c r="BJ1020" s="176" t="s">
        <v>3279</v>
      </c>
    </row>
    <row r="1021" spans="1:62" ht="13" customHeight="1">
      <c r="A1021" s="176" t="s">
        <v>637</v>
      </c>
      <c r="B1021" t="s">
        <v>472</v>
      </c>
      <c r="C1021" s="1">
        <f t="shared" si="735"/>
        <v>0</v>
      </c>
      <c r="D1021" s="1"/>
      <c r="E1021" s="1"/>
      <c r="F1021" s="1"/>
      <c r="G1021" s="1"/>
      <c r="H1021" s="1"/>
      <c r="I1021" s="1"/>
      <c r="J1021" s="1"/>
      <c r="K1021" s="1"/>
      <c r="L1021" s="1"/>
      <c r="M1021" s="7" t="e">
        <f>RANK(Z1021,(Z1021:AB1021,AC1021:AQ1021))</f>
        <v>#N/A</v>
      </c>
      <c r="N1021" s="7" t="e">
        <f>RANK(AA1021,(Z1021:AB1021,AC1021:AQ1021))</f>
        <v>#N/A</v>
      </c>
      <c r="O1021" s="7">
        <f>IF(AB1021&gt;0,RANK(AB1021,(Z1021:AB1021,AC1021:AQ1021)),0)</f>
        <v>0</v>
      </c>
      <c r="P1021" s="7"/>
      <c r="Q1021" s="1" t="e">
        <f t="shared" si="736"/>
        <v>#NUM!</v>
      </c>
      <c r="R1021" s="2" t="e">
        <f t="shared" si="725"/>
        <v>#NUM!</v>
      </c>
      <c r="S1021" s="2"/>
      <c r="T1021" s="2" t="str">
        <f t="shared" si="737"/>
        <v>-</v>
      </c>
      <c r="U1021" s="2" t="str">
        <f t="shared" si="737"/>
        <v>-</v>
      </c>
      <c r="V1021" s="2" t="str">
        <f t="shared" si="737"/>
        <v>-</v>
      </c>
      <c r="W1021" s="2"/>
      <c r="X1021" s="2"/>
      <c r="Y1021" s="2" t="str">
        <f t="shared" si="727"/>
        <v>-</v>
      </c>
      <c r="AK1021" s="1"/>
      <c r="AL1021" s="1"/>
      <c r="AN1021" s="1"/>
      <c r="AO1021" s="1"/>
      <c r="AP1021" s="1"/>
      <c r="AQ1021" s="1"/>
      <c r="AR1021" s="1"/>
      <c r="AS1021" s="7"/>
      <c r="AT1021" s="7"/>
      <c r="AU1021" s="7"/>
      <c r="AV1021" s="7"/>
      <c r="AW1021" s="2"/>
      <c r="AX1021" s="2"/>
      <c r="AY1021" s="2"/>
      <c r="AZ1021" s="2"/>
      <c r="BA1021" s="176" t="str">
        <f t="shared" si="728"/>
        <v>Washington CD1</v>
      </c>
      <c r="BB1021" s="9"/>
      <c r="BC1021" s="176">
        <v>1</v>
      </c>
      <c r="BE1021" s="97">
        <v>21</v>
      </c>
      <c r="BF1021" s="99"/>
      <c r="BG1021" s="176">
        <v>21229</v>
      </c>
      <c r="BH1021" s="176">
        <f t="shared" si="729"/>
        <v>2122901</v>
      </c>
      <c r="BI1021" s="176"/>
      <c r="BJ1021" s="176" t="s">
        <v>3279</v>
      </c>
    </row>
    <row r="1022" spans="1:62" s="176" customFormat="1" ht="13" customHeight="1">
      <c r="A1022" s="176" t="s">
        <v>637</v>
      </c>
      <c r="B1022" s="176" t="s">
        <v>472</v>
      </c>
      <c r="C1022" s="1">
        <f t="shared" si="735"/>
        <v>0</v>
      </c>
      <c r="D1022" s="1"/>
      <c r="E1022" s="1"/>
      <c r="F1022" s="1"/>
      <c r="G1022" s="1"/>
      <c r="H1022" s="1"/>
      <c r="I1022" s="1"/>
      <c r="J1022" s="1"/>
      <c r="K1022" s="1"/>
      <c r="L1022" s="1"/>
      <c r="M1022" s="7" t="e">
        <f>RANK(Z1022,(Z1022:AB1022,AC1022:AQ1022))</f>
        <v>#N/A</v>
      </c>
      <c r="N1022" s="7" t="e">
        <f>RANK(AA1022,(Z1022:AB1022,AC1022:AQ1022))</f>
        <v>#N/A</v>
      </c>
      <c r="O1022" s="7">
        <f>IF(AB1022&gt;0,RANK(AB1022,(Z1022:AB1022,AC1022:AQ1022)),0)</f>
        <v>0</v>
      </c>
      <c r="P1022" s="7"/>
      <c r="Q1022" s="1" t="e">
        <f t="shared" si="736"/>
        <v>#NUM!</v>
      </c>
      <c r="R1022" s="2" t="e">
        <f t="shared" si="725"/>
        <v>#NUM!</v>
      </c>
      <c r="S1022" s="2"/>
      <c r="T1022" s="2" t="str">
        <f t="shared" si="737"/>
        <v>-</v>
      </c>
      <c r="U1022" s="2" t="str">
        <f t="shared" si="737"/>
        <v>-</v>
      </c>
      <c r="V1022" s="2" t="str">
        <f t="shared" si="737"/>
        <v>-</v>
      </c>
      <c r="W1022" s="2"/>
      <c r="X1022" s="2"/>
      <c r="Y1022" s="2" t="str">
        <f t="shared" si="727"/>
        <v>-</v>
      </c>
      <c r="Z1022" s="1"/>
      <c r="AA1022" s="1"/>
      <c r="AB1022" s="1"/>
      <c r="AC1022" s="1"/>
      <c r="AD1022" s="1"/>
      <c r="AE1022" s="1"/>
      <c r="AF1022" s="1"/>
      <c r="AG1022" s="1"/>
      <c r="AH1022" s="1"/>
      <c r="AI1022" s="1"/>
      <c r="AJ1022" s="1"/>
      <c r="AK1022" s="1"/>
      <c r="AL1022" s="1"/>
      <c r="AM1022" s="1"/>
      <c r="AN1022" s="1"/>
      <c r="AO1022" s="1"/>
      <c r="AP1022" s="1"/>
      <c r="AQ1022" s="1"/>
      <c r="AR1022" s="1"/>
      <c r="AS1022" s="7"/>
      <c r="AT1022" s="7"/>
      <c r="AU1022" s="7"/>
      <c r="AV1022" s="7"/>
      <c r="AW1022" s="2"/>
      <c r="AX1022" s="2"/>
      <c r="AY1022" s="2"/>
      <c r="AZ1022" s="2"/>
      <c r="BA1022" s="176" t="str">
        <f t="shared" si="728"/>
        <v>Washington CD2</v>
      </c>
      <c r="BB1022" s="9"/>
      <c r="BC1022" s="176">
        <v>2</v>
      </c>
      <c r="BE1022" s="97">
        <v>21</v>
      </c>
      <c r="BF1022" s="99"/>
      <c r="BG1022" s="176">
        <v>21229</v>
      </c>
      <c r="BH1022" s="176">
        <f>BG1022*100+BC1022</f>
        <v>2122902</v>
      </c>
      <c r="BJ1022" s="176" t="s">
        <v>3279</v>
      </c>
    </row>
    <row r="1023" spans="1:62" ht="13" customHeight="1">
      <c r="A1023" s="176" t="s">
        <v>637</v>
      </c>
      <c r="B1023" t="s">
        <v>472</v>
      </c>
      <c r="C1023" s="1">
        <f t="shared" si="735"/>
        <v>0</v>
      </c>
      <c r="D1023" s="1"/>
      <c r="E1023" s="1"/>
      <c r="F1023" s="1"/>
      <c r="G1023" s="1"/>
      <c r="H1023" s="1"/>
      <c r="I1023" s="1"/>
      <c r="J1023" s="1"/>
      <c r="K1023" s="1"/>
      <c r="L1023" s="1"/>
      <c r="M1023" s="7" t="e">
        <f>RANK(Z1023,(Z1023:AB1023,AC1023:AQ1023))</f>
        <v>#N/A</v>
      </c>
      <c r="N1023" s="7" t="e">
        <f>RANK(AA1023,(Z1023:AB1023,AC1023:AQ1023))</f>
        <v>#N/A</v>
      </c>
      <c r="O1023" s="7">
        <f>IF(AB1023&gt;0,RANK(AB1023,(Z1023:AB1023,AC1023:AQ1023)),0)</f>
        <v>0</v>
      </c>
      <c r="P1023" s="7"/>
      <c r="Q1023" s="1" t="e">
        <f t="shared" si="736"/>
        <v>#NUM!</v>
      </c>
      <c r="R1023" s="2" t="e">
        <f t="shared" si="725"/>
        <v>#NUM!</v>
      </c>
      <c r="S1023" s="2"/>
      <c r="T1023" s="2" t="str">
        <f t="shared" si="737"/>
        <v>-</v>
      </c>
      <c r="U1023" s="2" t="str">
        <f t="shared" si="737"/>
        <v>-</v>
      </c>
      <c r="V1023" s="2" t="str">
        <f t="shared" si="737"/>
        <v>-</v>
      </c>
      <c r="W1023" s="2"/>
      <c r="X1023" s="2"/>
      <c r="Y1023" s="2" t="str">
        <f t="shared" si="727"/>
        <v>-</v>
      </c>
      <c r="AK1023" s="1"/>
      <c r="AL1023" s="1"/>
      <c r="AN1023" s="1"/>
      <c r="AO1023" s="1"/>
      <c r="AP1023" s="1"/>
      <c r="AQ1023" s="1"/>
      <c r="AR1023" s="1"/>
      <c r="AS1023" s="7"/>
      <c r="AT1023" s="7"/>
      <c r="AU1023" s="7"/>
      <c r="AV1023" s="7"/>
      <c r="AW1023" s="2"/>
      <c r="AX1023" s="2"/>
      <c r="AY1023" s="2"/>
      <c r="AZ1023" s="2"/>
      <c r="BA1023" s="176" t="str">
        <f t="shared" si="728"/>
        <v>Washington CD0</v>
      </c>
      <c r="BB1023" s="9"/>
      <c r="BC1023" s="176">
        <v>0</v>
      </c>
      <c r="BE1023" s="97">
        <v>21</v>
      </c>
      <c r="BF1023" s="99"/>
      <c r="BG1023" s="176">
        <v>21229</v>
      </c>
      <c r="BH1023" s="176">
        <f t="shared" si="729"/>
        <v>2122900</v>
      </c>
      <c r="BI1023" s="176"/>
      <c r="BJ1023" s="176" t="s">
        <v>3279</v>
      </c>
    </row>
    <row r="1024" spans="1:62">
      <c r="C1024" s="2"/>
      <c r="D1024" s="2"/>
      <c r="E1024" s="2"/>
      <c r="F1024" s="2"/>
      <c r="G1024" s="2"/>
      <c r="H1024" s="2"/>
      <c r="I1024" s="2"/>
      <c r="J1024" s="2"/>
      <c r="K1024" s="2"/>
      <c r="L1024" s="2"/>
      <c r="M1024" s="7"/>
      <c r="N1024" s="2"/>
      <c r="O1024" s="2"/>
      <c r="P1024" s="2"/>
      <c r="T1024" s="2"/>
      <c r="U1024" s="2"/>
      <c r="V1024" s="2"/>
      <c r="W1024" s="2"/>
      <c r="X1024" s="2"/>
      <c r="Y1024" s="2"/>
      <c r="AK1024" s="1"/>
      <c r="AL1024" s="1"/>
      <c r="AN1024" s="1"/>
      <c r="AO1024" s="1"/>
      <c r="AP1024" s="1"/>
      <c r="AQ1024" s="1"/>
      <c r="AR1024" s="1"/>
      <c r="AS1024" s="8"/>
      <c r="AT1024" s="8"/>
      <c r="AU1024" s="8"/>
      <c r="AV1024" s="8"/>
      <c r="AW1024" s="2"/>
      <c r="AX1024" s="2"/>
      <c r="AY1024" s="2"/>
      <c r="AZ1024" s="2"/>
      <c r="BF1024" s="99"/>
      <c r="BG1024"/>
    </row>
    <row r="1025" spans="1:76">
      <c r="A1025" s="48" t="s">
        <v>875</v>
      </c>
      <c r="BF1025" s="99"/>
      <c r="BG1025"/>
    </row>
    <row r="1026" spans="1:76">
      <c r="A1026" t="s">
        <v>521</v>
      </c>
      <c r="B1026" t="s">
        <v>876</v>
      </c>
      <c r="C1026" s="1">
        <f t="shared" ref="C1026:C1071" si="738">SUM(Z1026:AQ1026)</f>
        <v>340</v>
      </c>
      <c r="D1026" s="1"/>
      <c r="E1026" s="1"/>
      <c r="F1026" s="1"/>
      <c r="G1026" s="1"/>
      <c r="H1026" s="1"/>
      <c r="I1026" s="1"/>
      <c r="J1026" s="1"/>
      <c r="K1026" s="1"/>
      <c r="L1026" s="1"/>
      <c r="M1026" s="7">
        <f>RANK(Z1026,(Z1026:AB1026,AC1026:AQ1026))</f>
        <v>4</v>
      </c>
      <c r="N1026" s="7">
        <f>RANK(AA1026,(Z1026:AB1026,AC1026:AQ1026))</f>
        <v>6</v>
      </c>
      <c r="O1026" s="7">
        <f>IF(AB1026&gt;0,RANK(AB1026,(Z1026:AB1026,AC1026:AQ1026)),0)</f>
        <v>3</v>
      </c>
      <c r="P1026" s="7"/>
      <c r="Q1026" s="1">
        <f t="shared" ref="Q1026:Q1071" si="739">MAX(Z1026:AG1026)-LARGE(Z1026:AG1026,2)</f>
        <v>4</v>
      </c>
      <c r="R1026" s="2">
        <f t="shared" ref="R1026:R1071" si="740">Q1026/C1026</f>
        <v>1.1764705882352941E-2</v>
      </c>
      <c r="S1026" s="2"/>
      <c r="T1026" s="2">
        <f t="shared" ref="T1026:T1071" si="741">IF($C1026=0,"-",Z1026/$C1026)</f>
        <v>4.4117647058823532E-2</v>
      </c>
      <c r="U1026" s="2">
        <f t="shared" ref="U1026:U1071" si="742">IF($C1026=0,"-",AA1026/$C1026)</f>
        <v>1.4705882352941176E-2</v>
      </c>
      <c r="V1026" s="2">
        <f t="shared" ref="V1026:V1071" si="743">IF($C1026=0,"-",AB1026/$C1026)</f>
        <v>0.11176470588235295</v>
      </c>
      <c r="W1026" s="2">
        <f t="shared" ref="W1026:W1071" si="744">IF($C1026=0,"-",AC1026/$C1026)</f>
        <v>0.38823529411764707</v>
      </c>
      <c r="Y1026" s="2">
        <f t="shared" ref="Y1026:Y1071" si="745">IF(C1026=0,"-",(1-T1026-U1026-V1026-W1026))</f>
        <v>0.44117647058823534</v>
      </c>
      <c r="Z1026" s="1">
        <v>15</v>
      </c>
      <c r="AA1026" s="1">
        <v>5</v>
      </c>
      <c r="AB1026" s="1">
        <v>38</v>
      </c>
      <c r="AC1026" s="1">
        <v>132</v>
      </c>
      <c r="AD1026" s="1">
        <v>136</v>
      </c>
      <c r="AE1026" s="1">
        <v>9</v>
      </c>
      <c r="AF1026" s="1">
        <v>1</v>
      </c>
      <c r="AG1026" s="1">
        <v>1</v>
      </c>
      <c r="AH1026" s="1">
        <v>1</v>
      </c>
      <c r="AK1026">
        <f>SUM(BM1026:CB1026)</f>
        <v>0</v>
      </c>
      <c r="AL1026">
        <v>0</v>
      </c>
      <c r="AN1026">
        <v>1</v>
      </c>
      <c r="AO1026">
        <v>1</v>
      </c>
      <c r="BA1026" s="199" t="str">
        <f t="shared" ref="BA1026:BA1071" si="746">A1026&amp;" "&amp;"CD"&amp;BC1026</f>
        <v>Ascension CD2</v>
      </c>
      <c r="BC1026">
        <v>2</v>
      </c>
      <c r="BE1026">
        <v>22</v>
      </c>
      <c r="BF1026"/>
      <c r="BG1026">
        <v>22005</v>
      </c>
      <c r="BH1026">
        <f t="shared" ref="BH1026:BH1071" si="747">BG1026*100+BC1026</f>
        <v>2200502</v>
      </c>
      <c r="BJ1026" t="s">
        <v>3279</v>
      </c>
      <c r="BN1026">
        <v>0</v>
      </c>
      <c r="BX1026">
        <v>0</v>
      </c>
    </row>
    <row r="1027" spans="1:76">
      <c r="A1027" t="s">
        <v>521</v>
      </c>
      <c r="B1027" t="s">
        <v>876</v>
      </c>
      <c r="C1027" s="1">
        <f t="shared" si="738"/>
        <v>6834</v>
      </c>
      <c r="D1027" s="1"/>
      <c r="E1027" s="1"/>
      <c r="F1027" s="1"/>
      <c r="G1027" s="1"/>
      <c r="H1027" s="1"/>
      <c r="I1027" s="1"/>
      <c r="J1027" s="1"/>
      <c r="K1027" s="1"/>
      <c r="L1027" s="1"/>
      <c r="M1027" s="7">
        <f>RANK(Z1027,(Z1027:AB1027,AC1027:AQ1027))</f>
        <v>4</v>
      </c>
      <c r="N1027" s="7">
        <f>RANK(AA1027,(Z1027:AB1027,AC1027:AQ1027))</f>
        <v>6</v>
      </c>
      <c r="O1027" s="7">
        <f>IF(AB1027&gt;0,RANK(AB1027,(Z1027:AB1027,AC1027:AQ1027)),0)</f>
        <v>3</v>
      </c>
      <c r="P1027" s="7"/>
      <c r="Q1027" s="1">
        <f t="shared" si="739"/>
        <v>489</v>
      </c>
      <c r="R1027" s="2">
        <f t="shared" si="740"/>
        <v>7.1553994732221252E-2</v>
      </c>
      <c r="S1027" s="2"/>
      <c r="T1027" s="2">
        <f t="shared" si="741"/>
        <v>5.5165349721978341E-2</v>
      </c>
      <c r="U1027" s="2">
        <f t="shared" si="742"/>
        <v>2.6338893766461808E-3</v>
      </c>
      <c r="V1027" s="2">
        <f t="shared" si="743"/>
        <v>8.8527948492829966E-2</v>
      </c>
      <c r="W1027" s="2">
        <f t="shared" si="744"/>
        <v>0.45610184372256363</v>
      </c>
      <c r="Y1027" s="2">
        <f t="shared" si="745"/>
        <v>0.3975709686859818</v>
      </c>
      <c r="Z1027" s="1">
        <v>377</v>
      </c>
      <c r="AA1027" s="1">
        <v>18</v>
      </c>
      <c r="AB1027" s="1">
        <v>605</v>
      </c>
      <c r="AC1027" s="1">
        <v>3117</v>
      </c>
      <c r="AD1027" s="1">
        <v>2628</v>
      </c>
      <c r="AE1027" s="1">
        <v>52</v>
      </c>
      <c r="AF1027" s="1">
        <v>6</v>
      </c>
      <c r="AG1027" s="1">
        <v>3</v>
      </c>
      <c r="AH1027" s="1">
        <v>8</v>
      </c>
      <c r="AK1027" s="203">
        <f t="shared" ref="AK1027:AK1071" si="748">SUM(BM1027:CB1027)</f>
        <v>5</v>
      </c>
      <c r="AL1027">
        <v>6</v>
      </c>
      <c r="AN1027">
        <v>7</v>
      </c>
      <c r="AO1027">
        <v>2</v>
      </c>
      <c r="BA1027" s="199" t="str">
        <f t="shared" si="746"/>
        <v>Ascension CD6</v>
      </c>
      <c r="BC1027">
        <v>6</v>
      </c>
      <c r="BE1027">
        <v>22</v>
      </c>
      <c r="BF1027"/>
      <c r="BG1027" s="199">
        <v>22005</v>
      </c>
      <c r="BH1027">
        <f t="shared" si="747"/>
        <v>2200506</v>
      </c>
      <c r="BJ1027" t="s">
        <v>3279</v>
      </c>
      <c r="BN1027">
        <v>3</v>
      </c>
      <c r="BX1027">
        <v>2</v>
      </c>
    </row>
    <row r="1028" spans="1:76">
      <c r="A1028" t="s">
        <v>521</v>
      </c>
      <c r="B1028" t="s">
        <v>876</v>
      </c>
      <c r="C1028" s="1">
        <f t="shared" si="738"/>
        <v>1242</v>
      </c>
      <c r="D1028" s="1"/>
      <c r="E1028" s="1"/>
      <c r="F1028" s="1"/>
      <c r="G1028" s="1"/>
      <c r="H1028" s="1"/>
      <c r="I1028" s="1"/>
      <c r="J1028" s="1"/>
      <c r="K1028" s="1"/>
      <c r="L1028" s="1"/>
      <c r="M1028" s="7">
        <f>RANK(Z1028,(Z1028:AB1028,AC1028:AQ1028))</f>
        <v>4</v>
      </c>
      <c r="N1028" s="7">
        <f>RANK(AA1028,(Z1028:AB1028,AC1028:AQ1028))</f>
        <v>6</v>
      </c>
      <c r="O1028" s="7">
        <f>IF(AB1028&gt;0,RANK(AB1028,(Z1028:AB1028,AC1028:AQ1028)),0)</f>
        <v>3</v>
      </c>
      <c r="P1028" s="7"/>
      <c r="Q1028" s="1">
        <f t="shared" si="739"/>
        <v>304</v>
      </c>
      <c r="R1028" s="2">
        <f t="shared" si="740"/>
        <v>0.24476650563607086</v>
      </c>
      <c r="S1028" s="2"/>
      <c r="T1028" s="2">
        <f t="shared" si="741"/>
        <v>2.4959742351046699E-2</v>
      </c>
      <c r="U1028" s="2">
        <f t="shared" si="742"/>
        <v>1.1272141706924315E-2</v>
      </c>
      <c r="V1028" s="2">
        <f t="shared" si="743"/>
        <v>0.18921095008051531</v>
      </c>
      <c r="W1028" s="2">
        <f t="shared" si="744"/>
        <v>0.25040257648953301</v>
      </c>
      <c r="Y1028" s="2">
        <f t="shared" si="745"/>
        <v>0.52415458937198056</v>
      </c>
      <c r="Z1028" s="1">
        <v>31</v>
      </c>
      <c r="AA1028" s="1">
        <v>14</v>
      </c>
      <c r="AB1028" s="1">
        <v>235</v>
      </c>
      <c r="AC1028" s="1">
        <v>311</v>
      </c>
      <c r="AD1028" s="1">
        <v>615</v>
      </c>
      <c r="AE1028" s="1">
        <v>28</v>
      </c>
      <c r="AF1028" s="1">
        <v>0</v>
      </c>
      <c r="AG1028" s="1">
        <v>3</v>
      </c>
      <c r="AH1028" s="1">
        <v>1</v>
      </c>
      <c r="AK1028" s="203">
        <f t="shared" si="748"/>
        <v>0</v>
      </c>
      <c r="AL1028">
        <v>2</v>
      </c>
      <c r="AN1028">
        <v>2</v>
      </c>
      <c r="AO1028">
        <v>0</v>
      </c>
      <c r="BA1028" s="199" t="str">
        <f t="shared" si="746"/>
        <v>Ascension CD0</v>
      </c>
      <c r="BC1028">
        <v>0</v>
      </c>
      <c r="BE1028">
        <v>22</v>
      </c>
      <c r="BF1028"/>
      <c r="BG1028" s="199">
        <v>22005</v>
      </c>
      <c r="BH1028">
        <f t="shared" si="747"/>
        <v>2200500</v>
      </c>
      <c r="BJ1028" t="s">
        <v>3279</v>
      </c>
      <c r="BN1028">
        <v>0</v>
      </c>
      <c r="BX1028">
        <v>0</v>
      </c>
    </row>
    <row r="1029" spans="1:76">
      <c r="A1029" t="s">
        <v>280</v>
      </c>
      <c r="B1029" t="s">
        <v>876</v>
      </c>
      <c r="C1029" s="1">
        <f t="shared" si="738"/>
        <v>159</v>
      </c>
      <c r="D1029" s="1"/>
      <c r="E1029" s="1"/>
      <c r="F1029" s="1"/>
      <c r="G1029" s="1"/>
      <c r="H1029" s="1"/>
      <c r="I1029" s="1"/>
      <c r="J1029" s="1"/>
      <c r="K1029" s="1"/>
      <c r="L1029" s="1"/>
      <c r="M1029" s="7">
        <f>RANK(Z1029,(Z1029:AB1029,AC1029:AQ1029))</f>
        <v>4</v>
      </c>
      <c r="N1029" s="7">
        <f>RANK(AA1029,(Z1029:AB1029,AC1029:AQ1029))</f>
        <v>6</v>
      </c>
      <c r="O1029" s="7">
        <f>IF(AB1029&gt;0,RANK(AB1029,(Z1029:AB1029,AC1029:AQ1029)),0)</f>
        <v>3</v>
      </c>
      <c r="P1029" s="7"/>
      <c r="Q1029" s="1">
        <f t="shared" si="739"/>
        <v>4</v>
      </c>
      <c r="R1029" s="2">
        <f t="shared" si="740"/>
        <v>2.5157232704402517E-2</v>
      </c>
      <c r="S1029" s="2"/>
      <c r="T1029" s="2">
        <f t="shared" si="741"/>
        <v>2.5157232704402517E-2</v>
      </c>
      <c r="U1029" s="2">
        <f t="shared" si="742"/>
        <v>6.2893081761006293E-3</v>
      </c>
      <c r="V1029" s="2">
        <f t="shared" si="743"/>
        <v>0.12578616352201258</v>
      </c>
      <c r="W1029" s="2">
        <f t="shared" si="744"/>
        <v>0.38993710691823902</v>
      </c>
      <c r="Y1029" s="2">
        <f t="shared" si="745"/>
        <v>0.45283018867924529</v>
      </c>
      <c r="Z1029" s="1">
        <v>4</v>
      </c>
      <c r="AA1029" s="1">
        <v>1</v>
      </c>
      <c r="AB1029" s="1">
        <v>20</v>
      </c>
      <c r="AC1029" s="1">
        <v>62</v>
      </c>
      <c r="AD1029" s="1">
        <v>66</v>
      </c>
      <c r="AE1029" s="1">
        <v>2</v>
      </c>
      <c r="AF1029" s="1">
        <v>1</v>
      </c>
      <c r="AG1029" s="1">
        <v>0</v>
      </c>
      <c r="AH1029" s="1">
        <v>1</v>
      </c>
      <c r="AK1029" s="203">
        <f t="shared" si="748"/>
        <v>1</v>
      </c>
      <c r="AL1029">
        <v>1</v>
      </c>
      <c r="AN1029">
        <v>0</v>
      </c>
      <c r="AO1029">
        <v>0</v>
      </c>
      <c r="BA1029" s="199" t="str">
        <f t="shared" si="746"/>
        <v>Assumption CD2</v>
      </c>
      <c r="BC1029">
        <v>2</v>
      </c>
      <c r="BE1029">
        <v>22</v>
      </c>
      <c r="BF1029"/>
      <c r="BG1029" s="199">
        <v>22007</v>
      </c>
      <c r="BH1029">
        <f t="shared" si="747"/>
        <v>2200702</v>
      </c>
      <c r="BJ1029" t="s">
        <v>3279</v>
      </c>
      <c r="BN1029">
        <v>1</v>
      </c>
      <c r="BX1029">
        <v>0</v>
      </c>
    </row>
    <row r="1030" spans="1:76" s="199" customFormat="1">
      <c r="A1030" s="199" t="s">
        <v>280</v>
      </c>
      <c r="B1030" s="199" t="s">
        <v>876</v>
      </c>
      <c r="C1030" s="1">
        <f t="shared" si="738"/>
        <v>512</v>
      </c>
      <c r="D1030" s="1"/>
      <c r="E1030" s="1"/>
      <c r="F1030" s="1"/>
      <c r="G1030" s="1"/>
      <c r="H1030" s="1"/>
      <c r="I1030" s="1"/>
      <c r="J1030" s="1"/>
      <c r="K1030" s="1"/>
      <c r="L1030" s="1"/>
      <c r="M1030" s="7">
        <f>RANK(Z1030,(Z1030:AB1030,AC1030:AQ1030))</f>
        <v>4</v>
      </c>
      <c r="N1030" s="7">
        <f>RANK(AA1030,(Z1030:AB1030,AC1030:AQ1030))</f>
        <v>6</v>
      </c>
      <c r="O1030" s="7">
        <f>IF(AB1030&gt;0,RANK(AB1030,(Z1030:AB1030,AC1030:AQ1030)),0)</f>
        <v>3</v>
      </c>
      <c r="P1030" s="7"/>
      <c r="Q1030" s="1">
        <f t="shared" si="739"/>
        <v>92</v>
      </c>
      <c r="R1030" s="2">
        <f t="shared" si="740"/>
        <v>0.1796875</v>
      </c>
      <c r="S1030" s="2"/>
      <c r="T1030" s="2">
        <f t="shared" si="741"/>
        <v>4.6875E-2</v>
      </c>
      <c r="U1030" s="2">
        <f t="shared" si="742"/>
        <v>3.90625E-3</v>
      </c>
      <c r="V1030" s="2">
        <f t="shared" si="743"/>
        <v>8.0078125E-2</v>
      </c>
      <c r="W1030" s="2">
        <f t="shared" si="744"/>
        <v>0.337890625</v>
      </c>
      <c r="Y1030" s="2">
        <f t="shared" si="745"/>
        <v>0.53125</v>
      </c>
      <c r="Z1030" s="1">
        <v>24</v>
      </c>
      <c r="AA1030" s="1">
        <v>2</v>
      </c>
      <c r="AB1030" s="1">
        <v>41</v>
      </c>
      <c r="AC1030" s="1">
        <v>173</v>
      </c>
      <c r="AD1030" s="1">
        <v>265</v>
      </c>
      <c r="AE1030" s="1">
        <v>6</v>
      </c>
      <c r="AF1030" s="1">
        <v>0</v>
      </c>
      <c r="AG1030" s="1">
        <v>0</v>
      </c>
      <c r="AH1030" s="1">
        <v>0</v>
      </c>
      <c r="AI1030" s="1"/>
      <c r="AJ1030" s="1"/>
      <c r="AK1030" s="203">
        <f t="shared" si="748"/>
        <v>0</v>
      </c>
      <c r="AL1030" s="199">
        <v>1</v>
      </c>
      <c r="AM1030" s="1"/>
      <c r="AN1030" s="199">
        <v>0</v>
      </c>
      <c r="AO1030" s="199">
        <v>0</v>
      </c>
      <c r="BA1030" s="199" t="str">
        <f t="shared" si="746"/>
        <v>Assumption CD6</v>
      </c>
      <c r="BC1030" s="199">
        <v>6</v>
      </c>
      <c r="BE1030" s="199">
        <v>22</v>
      </c>
      <c r="BG1030" s="199">
        <v>22007</v>
      </c>
      <c r="BH1030" s="199">
        <f t="shared" si="747"/>
        <v>2200706</v>
      </c>
      <c r="BJ1030" s="199" t="s">
        <v>3279</v>
      </c>
      <c r="BN1030" s="199">
        <v>0</v>
      </c>
      <c r="BX1030" s="199">
        <v>0</v>
      </c>
    </row>
    <row r="1031" spans="1:76" s="199" customFormat="1">
      <c r="A1031" s="199" t="s">
        <v>280</v>
      </c>
      <c r="B1031" s="199" t="s">
        <v>876</v>
      </c>
      <c r="C1031" s="1">
        <f t="shared" si="738"/>
        <v>76</v>
      </c>
      <c r="D1031" s="1"/>
      <c r="E1031" s="1"/>
      <c r="F1031" s="1"/>
      <c r="G1031" s="1"/>
      <c r="H1031" s="1"/>
      <c r="I1031" s="1"/>
      <c r="J1031" s="1"/>
      <c r="K1031" s="1"/>
      <c r="L1031" s="1"/>
      <c r="M1031" s="7">
        <f>RANK(Z1031,(Z1031:AB1031,AC1031:AQ1031))</f>
        <v>4</v>
      </c>
      <c r="N1031" s="7">
        <f>RANK(AA1031,(Z1031:AB1031,AC1031:AQ1031))</f>
        <v>6</v>
      </c>
      <c r="O1031" s="7">
        <f>IF(AB1031&gt;0,RANK(AB1031,(Z1031:AB1031,AC1031:AQ1031)),0)</f>
        <v>2</v>
      </c>
      <c r="P1031" s="7"/>
      <c r="Q1031" s="1">
        <f t="shared" si="739"/>
        <v>19</v>
      </c>
      <c r="R1031" s="2">
        <f t="shared" si="740"/>
        <v>0.25</v>
      </c>
      <c r="S1031" s="2"/>
      <c r="T1031" s="2">
        <f t="shared" si="741"/>
        <v>9.2105263157894732E-2</v>
      </c>
      <c r="U1031" s="2">
        <f t="shared" si="742"/>
        <v>0</v>
      </c>
      <c r="V1031" s="2">
        <f t="shared" si="743"/>
        <v>0.23684210526315788</v>
      </c>
      <c r="W1031" s="2">
        <f t="shared" si="744"/>
        <v>0.17105263157894737</v>
      </c>
      <c r="Y1031" s="2">
        <f t="shared" si="745"/>
        <v>0.50000000000000011</v>
      </c>
      <c r="Z1031" s="1">
        <v>7</v>
      </c>
      <c r="AA1031" s="1">
        <v>0</v>
      </c>
      <c r="AB1031" s="1">
        <v>18</v>
      </c>
      <c r="AC1031" s="1">
        <v>13</v>
      </c>
      <c r="AD1031" s="1">
        <v>37</v>
      </c>
      <c r="AE1031" s="1">
        <v>1</v>
      </c>
      <c r="AF1031" s="1">
        <v>0</v>
      </c>
      <c r="AG1031" s="1">
        <v>0</v>
      </c>
      <c r="AH1031" s="1">
        <v>0</v>
      </c>
      <c r="AI1031" s="1"/>
      <c r="AJ1031" s="1"/>
      <c r="AK1031" s="203">
        <f t="shared" si="748"/>
        <v>0</v>
      </c>
      <c r="AL1031" s="199">
        <v>0</v>
      </c>
      <c r="AM1031" s="1"/>
      <c r="AN1031" s="199">
        <v>0</v>
      </c>
      <c r="AO1031" s="199">
        <v>0</v>
      </c>
      <c r="BA1031" s="199" t="str">
        <f t="shared" si="746"/>
        <v>Assumption CD0</v>
      </c>
      <c r="BC1031" s="199">
        <v>0</v>
      </c>
      <c r="BE1031" s="199">
        <v>22</v>
      </c>
      <c r="BG1031" s="199">
        <v>22007</v>
      </c>
      <c r="BH1031" s="199">
        <f t="shared" si="747"/>
        <v>2200700</v>
      </c>
      <c r="BJ1031" s="199" t="s">
        <v>3279</v>
      </c>
      <c r="BN1031" s="199">
        <v>0</v>
      </c>
      <c r="BX1031" s="199">
        <v>0</v>
      </c>
    </row>
    <row r="1032" spans="1:76" s="199" customFormat="1">
      <c r="A1032" s="199" t="s">
        <v>2964</v>
      </c>
      <c r="B1032" s="199" t="s">
        <v>876</v>
      </c>
      <c r="C1032" s="1">
        <f t="shared" si="738"/>
        <v>327</v>
      </c>
      <c r="D1032" s="1"/>
      <c r="E1032" s="1"/>
      <c r="F1032" s="1"/>
      <c r="G1032" s="1"/>
      <c r="H1032" s="1"/>
      <c r="I1032" s="1"/>
      <c r="J1032" s="1"/>
      <c r="K1032" s="1"/>
      <c r="L1032" s="1"/>
      <c r="M1032" s="7">
        <f>RANK(Z1032,(Z1032:AB1032,AC1032:AQ1032))</f>
        <v>5</v>
      </c>
      <c r="N1032" s="7">
        <f>RANK(AA1032,(Z1032:AB1032,AC1032:AQ1032))</f>
        <v>6</v>
      </c>
      <c r="O1032" s="7">
        <f>IF(AB1032&gt;0,RANK(AB1032,(Z1032:AB1032,AC1032:AQ1032)),0)</f>
        <v>3</v>
      </c>
      <c r="P1032" s="7"/>
      <c r="Q1032" s="1">
        <f t="shared" si="739"/>
        <v>23</v>
      </c>
      <c r="R1032" s="2">
        <f t="shared" si="740"/>
        <v>7.0336391437308868E-2</v>
      </c>
      <c r="S1032" s="2"/>
      <c r="T1032" s="2">
        <f t="shared" si="741"/>
        <v>4.5871559633027525E-2</v>
      </c>
      <c r="U1032" s="2">
        <f t="shared" si="742"/>
        <v>1.834862385321101E-2</v>
      </c>
      <c r="V1032" s="2">
        <f t="shared" si="743"/>
        <v>8.8685015290519878E-2</v>
      </c>
      <c r="W1032" s="2">
        <f t="shared" si="744"/>
        <v>0.327217125382263</v>
      </c>
      <c r="Y1032" s="2">
        <f t="shared" si="745"/>
        <v>0.51987767584097866</v>
      </c>
      <c r="Z1032" s="1">
        <v>15</v>
      </c>
      <c r="AA1032" s="1">
        <v>6</v>
      </c>
      <c r="AB1032" s="1">
        <v>29</v>
      </c>
      <c r="AC1032" s="1">
        <v>107</v>
      </c>
      <c r="AD1032" s="1">
        <v>130</v>
      </c>
      <c r="AE1032" s="1">
        <v>21</v>
      </c>
      <c r="AF1032" s="1">
        <v>4</v>
      </c>
      <c r="AG1032" s="1">
        <v>3</v>
      </c>
      <c r="AH1032" s="1">
        <v>4</v>
      </c>
      <c r="AI1032" s="1"/>
      <c r="AJ1032" s="1"/>
      <c r="AK1032" s="203">
        <f t="shared" si="748"/>
        <v>1</v>
      </c>
      <c r="AL1032" s="199">
        <v>5</v>
      </c>
      <c r="AM1032" s="1"/>
      <c r="AN1032" s="199">
        <v>0</v>
      </c>
      <c r="AO1032" s="199">
        <v>2</v>
      </c>
      <c r="BA1032" s="199" t="str">
        <f t="shared" si="746"/>
        <v>East Baton Rouge CD2</v>
      </c>
      <c r="BC1032" s="199">
        <v>2</v>
      </c>
      <c r="BE1032" s="199">
        <v>22</v>
      </c>
      <c r="BG1032" s="199">
        <v>22033</v>
      </c>
      <c r="BH1032" s="199">
        <f t="shared" si="747"/>
        <v>2203302</v>
      </c>
      <c r="BJ1032" s="199" t="s">
        <v>3279</v>
      </c>
      <c r="BN1032" s="199">
        <v>1</v>
      </c>
      <c r="BX1032" s="199">
        <v>0</v>
      </c>
    </row>
    <row r="1033" spans="1:76" s="199" customFormat="1">
      <c r="A1033" s="199" t="s">
        <v>2964</v>
      </c>
      <c r="B1033" s="199" t="s">
        <v>876</v>
      </c>
      <c r="C1033" s="1">
        <f t="shared" si="738"/>
        <v>25038</v>
      </c>
      <c r="D1033" s="1"/>
      <c r="E1033" s="1"/>
      <c r="F1033" s="1"/>
      <c r="G1033" s="1"/>
      <c r="H1033" s="1"/>
      <c r="I1033" s="1"/>
      <c r="J1033" s="1"/>
      <c r="K1033" s="1"/>
      <c r="L1033" s="1"/>
      <c r="M1033" s="7">
        <f>RANK(Z1033,(Z1033:AB1033,AC1033:AQ1033))</f>
        <v>4</v>
      </c>
      <c r="N1033" s="7">
        <f>RANK(AA1033,(Z1033:AB1033,AC1033:AQ1033))</f>
        <v>6</v>
      </c>
      <c r="O1033" s="7">
        <f>IF(AB1033&gt;0,RANK(AB1033,(Z1033:AB1033,AC1033:AQ1033)),0)</f>
        <v>3</v>
      </c>
      <c r="P1033" s="7"/>
      <c r="Q1033" s="1">
        <f t="shared" si="739"/>
        <v>3133</v>
      </c>
      <c r="R1033" s="2">
        <f t="shared" si="740"/>
        <v>0.12512980269989615</v>
      </c>
      <c r="S1033" s="2"/>
      <c r="T1033" s="2">
        <f t="shared" si="741"/>
        <v>9.0422557712277335E-2</v>
      </c>
      <c r="U1033" s="2">
        <f t="shared" si="742"/>
        <v>4.5530793194344596E-3</v>
      </c>
      <c r="V1033" s="2">
        <f t="shared" si="743"/>
        <v>0.11897915168943206</v>
      </c>
      <c r="W1033" s="2">
        <f t="shared" si="744"/>
        <v>0.44652128764278298</v>
      </c>
      <c r="Y1033" s="2">
        <f t="shared" si="745"/>
        <v>0.33952392363607309</v>
      </c>
      <c r="Z1033" s="1">
        <v>2264</v>
      </c>
      <c r="AA1033" s="1">
        <v>114</v>
      </c>
      <c r="AB1033" s="1">
        <v>2979</v>
      </c>
      <c r="AC1033" s="1">
        <v>11180</v>
      </c>
      <c r="AD1033" s="1">
        <v>8047</v>
      </c>
      <c r="AE1033" s="1">
        <v>256</v>
      </c>
      <c r="AF1033" s="1">
        <v>22</v>
      </c>
      <c r="AG1033" s="1">
        <v>22</v>
      </c>
      <c r="AH1033" s="1">
        <v>72</v>
      </c>
      <c r="AI1033" s="1"/>
      <c r="AJ1033" s="1"/>
      <c r="AK1033" s="203">
        <f t="shared" si="748"/>
        <v>20</v>
      </c>
      <c r="AL1033" s="199">
        <v>34</v>
      </c>
      <c r="AM1033" s="1"/>
      <c r="AN1033" s="199">
        <v>15</v>
      </c>
      <c r="AO1033" s="199">
        <v>13</v>
      </c>
      <c r="BA1033" s="199" t="str">
        <f t="shared" si="746"/>
        <v>East Baton Rouge CD6</v>
      </c>
      <c r="BC1033" s="199">
        <v>6</v>
      </c>
      <c r="BE1033" s="199">
        <v>22</v>
      </c>
      <c r="BG1033" s="199">
        <v>22033</v>
      </c>
      <c r="BH1033" s="199">
        <f t="shared" si="747"/>
        <v>2203306</v>
      </c>
      <c r="BJ1033" s="199" t="s">
        <v>3279</v>
      </c>
      <c r="BN1033" s="199">
        <v>18</v>
      </c>
      <c r="BX1033" s="199">
        <v>2</v>
      </c>
    </row>
    <row r="1034" spans="1:76" s="199" customFormat="1">
      <c r="A1034" s="199" t="s">
        <v>2964</v>
      </c>
      <c r="B1034" s="199" t="s">
        <v>876</v>
      </c>
      <c r="C1034" s="1">
        <f t="shared" si="738"/>
        <v>4589</v>
      </c>
      <c r="D1034" s="1"/>
      <c r="E1034" s="1"/>
      <c r="F1034" s="1"/>
      <c r="G1034" s="1"/>
      <c r="H1034" s="1"/>
      <c r="I1034" s="1"/>
      <c r="J1034" s="1"/>
      <c r="K1034" s="1"/>
      <c r="L1034" s="1"/>
      <c r="M1034" s="7">
        <f>RANK(Z1034,(Z1034:AB1034,AC1034:AQ1034))</f>
        <v>4</v>
      </c>
      <c r="N1034" s="7">
        <f>RANK(AA1034,(Z1034:AB1034,AC1034:AQ1034))</f>
        <v>6</v>
      </c>
      <c r="O1034" s="7">
        <f>IF(AB1034&gt;0,RANK(AB1034,(Z1034:AB1034,AC1034:AQ1034)),0)</f>
        <v>2</v>
      </c>
      <c r="P1034" s="7"/>
      <c r="Q1034" s="1">
        <f t="shared" si="739"/>
        <v>706</v>
      </c>
      <c r="R1034" s="2">
        <f t="shared" si="740"/>
        <v>0.15384615384615385</v>
      </c>
      <c r="S1034" s="2"/>
      <c r="T1034" s="2">
        <f t="shared" si="741"/>
        <v>4.8594465025059923E-2</v>
      </c>
      <c r="U1034" s="2">
        <f t="shared" si="742"/>
        <v>2.3534539115275661E-2</v>
      </c>
      <c r="V1034" s="2">
        <f t="shared" si="743"/>
        <v>0.24907387230333405</v>
      </c>
      <c r="W1034" s="2">
        <f t="shared" si="744"/>
        <v>0.23338417955981694</v>
      </c>
      <c r="Y1034" s="2">
        <f t="shared" si="745"/>
        <v>0.44541294399651343</v>
      </c>
      <c r="Z1034" s="1">
        <v>223</v>
      </c>
      <c r="AA1034" s="1">
        <v>108</v>
      </c>
      <c r="AB1034" s="1">
        <v>1143</v>
      </c>
      <c r="AC1034" s="1">
        <v>1071</v>
      </c>
      <c r="AD1034" s="1">
        <v>1849</v>
      </c>
      <c r="AE1034" s="1">
        <v>139</v>
      </c>
      <c r="AF1034" s="1">
        <v>9</v>
      </c>
      <c r="AG1034" s="1">
        <v>13</v>
      </c>
      <c r="AH1034" s="1">
        <v>10</v>
      </c>
      <c r="AI1034" s="1"/>
      <c r="AJ1034" s="1"/>
      <c r="AK1034" s="203">
        <f t="shared" si="748"/>
        <v>6</v>
      </c>
      <c r="AL1034" s="199">
        <v>12</v>
      </c>
      <c r="AM1034" s="1"/>
      <c r="AN1034" s="199">
        <v>2</v>
      </c>
      <c r="AO1034" s="199">
        <v>4</v>
      </c>
      <c r="BA1034" s="199" t="str">
        <f t="shared" si="746"/>
        <v>East Baton Rouge CD0</v>
      </c>
      <c r="BC1034" s="199">
        <v>0</v>
      </c>
      <c r="BE1034" s="199">
        <v>22</v>
      </c>
      <c r="BG1034" s="199">
        <v>22033</v>
      </c>
      <c r="BH1034" s="199">
        <f t="shared" si="747"/>
        <v>2203300</v>
      </c>
      <c r="BJ1034" s="199" t="s">
        <v>3279</v>
      </c>
      <c r="BN1034" s="199">
        <v>3</v>
      </c>
      <c r="BX1034" s="199">
        <v>3</v>
      </c>
    </row>
    <row r="1035" spans="1:76" s="199" customFormat="1">
      <c r="A1035" s="199" t="s">
        <v>1457</v>
      </c>
      <c r="B1035" s="199" t="s">
        <v>876</v>
      </c>
      <c r="C1035" s="1">
        <f t="shared" si="738"/>
        <v>513</v>
      </c>
      <c r="D1035" s="1"/>
      <c r="E1035" s="1"/>
      <c r="F1035" s="1"/>
      <c r="G1035" s="1"/>
      <c r="H1035" s="1"/>
      <c r="I1035" s="1"/>
      <c r="J1035" s="1"/>
      <c r="K1035" s="1"/>
      <c r="L1035" s="1"/>
      <c r="M1035" s="7">
        <f>RANK(Z1035,(Z1035:AB1035,AC1035:AQ1035))</f>
        <v>4</v>
      </c>
      <c r="N1035" s="7">
        <f>RANK(AA1035,(Z1035:AB1035,AC1035:AQ1035))</f>
        <v>6</v>
      </c>
      <c r="O1035" s="7">
        <f>IF(AB1035&gt;0,RANK(AB1035,(Z1035:AB1035,AC1035:AQ1035)),0)</f>
        <v>3</v>
      </c>
      <c r="P1035" s="7"/>
      <c r="Q1035" s="1">
        <f t="shared" si="739"/>
        <v>4</v>
      </c>
      <c r="R1035" s="2">
        <f t="shared" si="740"/>
        <v>7.7972709551656916E-3</v>
      </c>
      <c r="S1035" s="2"/>
      <c r="T1035" s="2">
        <f t="shared" si="741"/>
        <v>3.7037037037037035E-2</v>
      </c>
      <c r="U1035" s="2">
        <f t="shared" si="742"/>
        <v>5.8479532163742687E-3</v>
      </c>
      <c r="V1035" s="2">
        <f t="shared" si="743"/>
        <v>7.0175438596491224E-2</v>
      </c>
      <c r="W1035" s="2">
        <f t="shared" si="744"/>
        <v>0.43274853801169588</v>
      </c>
      <c r="Y1035" s="2">
        <f t="shared" si="745"/>
        <v>0.4541910331384017</v>
      </c>
      <c r="Z1035" s="1">
        <v>19</v>
      </c>
      <c r="AA1035" s="1">
        <v>3</v>
      </c>
      <c r="AB1035" s="1">
        <v>36</v>
      </c>
      <c r="AC1035" s="1">
        <v>222</v>
      </c>
      <c r="AD1035" s="1">
        <v>218</v>
      </c>
      <c r="AE1035" s="1">
        <v>11</v>
      </c>
      <c r="AF1035" s="1">
        <v>1</v>
      </c>
      <c r="AG1035" s="1">
        <v>1</v>
      </c>
      <c r="AH1035" s="1">
        <v>0</v>
      </c>
      <c r="AI1035" s="1"/>
      <c r="AJ1035" s="1"/>
      <c r="AK1035" s="203">
        <f t="shared" si="748"/>
        <v>2</v>
      </c>
      <c r="AL1035" s="199">
        <v>0</v>
      </c>
      <c r="AM1035" s="1"/>
      <c r="AN1035" s="199">
        <v>0</v>
      </c>
      <c r="AO1035" s="199">
        <v>0</v>
      </c>
      <c r="BA1035" s="199" t="str">
        <f t="shared" si="746"/>
        <v>East Feliciana CD5</v>
      </c>
      <c r="BC1035" s="199">
        <v>5</v>
      </c>
      <c r="BE1035" s="199">
        <v>22</v>
      </c>
      <c r="BG1035" s="199">
        <v>22037</v>
      </c>
      <c r="BH1035" s="199">
        <f t="shared" si="747"/>
        <v>2203705</v>
      </c>
      <c r="BJ1035" s="199" t="s">
        <v>3279</v>
      </c>
      <c r="BN1035" s="199">
        <v>1</v>
      </c>
      <c r="BX1035" s="199">
        <v>1</v>
      </c>
    </row>
    <row r="1036" spans="1:76" s="199" customFormat="1">
      <c r="A1036" s="199" t="s">
        <v>1457</v>
      </c>
      <c r="B1036" s="199" t="s">
        <v>876</v>
      </c>
      <c r="C1036" s="1">
        <f t="shared" si="738"/>
        <v>734</v>
      </c>
      <c r="D1036" s="1"/>
      <c r="E1036" s="1"/>
      <c r="F1036" s="1"/>
      <c r="G1036" s="1"/>
      <c r="H1036" s="1"/>
      <c r="I1036" s="1"/>
      <c r="J1036" s="1"/>
      <c r="K1036" s="1"/>
      <c r="L1036" s="1"/>
      <c r="M1036" s="7">
        <f>RANK(Z1036,(Z1036:AB1036,AC1036:AQ1036))</f>
        <v>4</v>
      </c>
      <c r="N1036" s="7">
        <f>RANK(AA1036,(Z1036:AB1036,AC1036:AQ1036))</f>
        <v>6</v>
      </c>
      <c r="O1036" s="7">
        <f>IF(AB1036&gt;0,RANK(AB1036,(Z1036:AB1036,AC1036:AQ1036)),0)</f>
        <v>3</v>
      </c>
      <c r="P1036" s="7"/>
      <c r="Q1036" s="1">
        <f t="shared" si="739"/>
        <v>1</v>
      </c>
      <c r="R1036" s="2">
        <f t="shared" si="740"/>
        <v>1.3623978201634877E-3</v>
      </c>
      <c r="S1036" s="2"/>
      <c r="T1036" s="2">
        <f t="shared" si="741"/>
        <v>4.632152588555858E-2</v>
      </c>
      <c r="U1036" s="2">
        <f t="shared" si="742"/>
        <v>4.0871934604904629E-3</v>
      </c>
      <c r="V1036" s="2">
        <f t="shared" si="743"/>
        <v>5.858310626702997E-2</v>
      </c>
      <c r="W1036" s="2">
        <f t="shared" si="744"/>
        <v>0.43732970027247958</v>
      </c>
      <c r="Y1036" s="2">
        <f t="shared" si="745"/>
        <v>0.45367847411444134</v>
      </c>
      <c r="Z1036" s="1">
        <v>34</v>
      </c>
      <c r="AA1036" s="1">
        <v>3</v>
      </c>
      <c r="AB1036" s="1">
        <v>43</v>
      </c>
      <c r="AC1036" s="1">
        <v>321</v>
      </c>
      <c r="AD1036" s="1">
        <v>320</v>
      </c>
      <c r="AE1036" s="1">
        <v>8</v>
      </c>
      <c r="AF1036" s="1">
        <v>1</v>
      </c>
      <c r="AG1036" s="1">
        <v>2</v>
      </c>
      <c r="AH1036" s="1">
        <v>1</v>
      </c>
      <c r="AI1036" s="1"/>
      <c r="AJ1036" s="1"/>
      <c r="AK1036" s="203">
        <f t="shared" si="748"/>
        <v>1</v>
      </c>
      <c r="AL1036" s="199">
        <v>0</v>
      </c>
      <c r="AM1036" s="1"/>
      <c r="AN1036" s="199">
        <v>0</v>
      </c>
      <c r="AO1036" s="199">
        <v>0</v>
      </c>
      <c r="BA1036" s="199" t="str">
        <f t="shared" si="746"/>
        <v>East Feliciana CD6</v>
      </c>
      <c r="BC1036" s="199">
        <v>6</v>
      </c>
      <c r="BE1036" s="199">
        <v>22</v>
      </c>
      <c r="BG1036" s="199">
        <v>22037</v>
      </c>
      <c r="BH1036" s="199">
        <f t="shared" si="747"/>
        <v>2203706</v>
      </c>
      <c r="BJ1036" s="199" t="s">
        <v>3279</v>
      </c>
      <c r="BN1036" s="199">
        <v>1</v>
      </c>
      <c r="BX1036" s="199">
        <v>0</v>
      </c>
    </row>
    <row r="1037" spans="1:76" s="199" customFormat="1">
      <c r="A1037" s="199" t="s">
        <v>1457</v>
      </c>
      <c r="B1037" s="199" t="s">
        <v>876</v>
      </c>
      <c r="C1037" s="1">
        <f t="shared" si="738"/>
        <v>367</v>
      </c>
      <c r="D1037" s="1"/>
      <c r="E1037" s="1"/>
      <c r="F1037" s="1"/>
      <c r="G1037" s="1"/>
      <c r="H1037" s="1"/>
      <c r="I1037" s="1"/>
      <c r="J1037" s="1"/>
      <c r="K1037" s="1"/>
      <c r="L1037" s="1"/>
      <c r="M1037" s="7">
        <f>RANK(Z1037,(Z1037:AB1037,AC1037:AQ1037))</f>
        <v>5</v>
      </c>
      <c r="N1037" s="7">
        <f>RANK(AA1037,(Z1037:AB1037,AC1037:AQ1037))</f>
        <v>6</v>
      </c>
      <c r="O1037" s="7">
        <f>IF(AB1037&gt;0,RANK(AB1037,(Z1037:AB1037,AC1037:AQ1037)),0)</f>
        <v>3</v>
      </c>
      <c r="P1037" s="7"/>
      <c r="Q1037" s="1">
        <f t="shared" si="739"/>
        <v>61</v>
      </c>
      <c r="R1037" s="2">
        <f t="shared" si="740"/>
        <v>0.16621253405994552</v>
      </c>
      <c r="S1037" s="2"/>
      <c r="T1037" s="2">
        <f t="shared" si="741"/>
        <v>1.9073569482288829E-2</v>
      </c>
      <c r="U1037" s="2">
        <f t="shared" si="742"/>
        <v>1.0899182561307902E-2</v>
      </c>
      <c r="V1037" s="2">
        <f t="shared" si="743"/>
        <v>0.16893732970027248</v>
      </c>
      <c r="W1037" s="2">
        <f t="shared" si="744"/>
        <v>0.29155313351498635</v>
      </c>
      <c r="Y1037" s="2">
        <f t="shared" si="745"/>
        <v>0.5095367847411445</v>
      </c>
      <c r="Z1037" s="1">
        <v>7</v>
      </c>
      <c r="AA1037" s="1">
        <v>4</v>
      </c>
      <c r="AB1037" s="1">
        <v>62</v>
      </c>
      <c r="AC1037" s="1">
        <v>107</v>
      </c>
      <c r="AD1037" s="1">
        <v>168</v>
      </c>
      <c r="AE1037" s="1">
        <v>10</v>
      </c>
      <c r="AF1037" s="1">
        <v>0</v>
      </c>
      <c r="AG1037" s="1">
        <v>4</v>
      </c>
      <c r="AH1037" s="1">
        <v>0</v>
      </c>
      <c r="AI1037" s="1"/>
      <c r="AJ1037" s="1"/>
      <c r="AK1037" s="203">
        <f t="shared" si="748"/>
        <v>0</v>
      </c>
      <c r="AL1037" s="199">
        <v>4</v>
      </c>
      <c r="AM1037" s="1"/>
      <c r="AN1037" s="199">
        <v>0</v>
      </c>
      <c r="AO1037" s="199">
        <v>1</v>
      </c>
      <c r="BA1037" s="199" t="str">
        <f t="shared" si="746"/>
        <v>East Feliciana CD0</v>
      </c>
      <c r="BC1037" s="199">
        <v>0</v>
      </c>
      <c r="BE1037" s="199">
        <v>22</v>
      </c>
      <c r="BG1037" s="199">
        <v>22037</v>
      </c>
      <c r="BH1037" s="199">
        <f t="shared" si="747"/>
        <v>2203700</v>
      </c>
      <c r="BJ1037" s="199" t="s">
        <v>3279</v>
      </c>
      <c r="BN1037" s="199">
        <v>0</v>
      </c>
      <c r="BX1037" s="199">
        <v>0</v>
      </c>
    </row>
    <row r="1038" spans="1:76" s="199" customFormat="1">
      <c r="A1038" s="199" t="s">
        <v>1529</v>
      </c>
      <c r="B1038" s="199" t="s">
        <v>876</v>
      </c>
      <c r="C1038" s="1">
        <f t="shared" si="738"/>
        <v>673</v>
      </c>
      <c r="D1038" s="1"/>
      <c r="E1038" s="1"/>
      <c r="F1038" s="1"/>
      <c r="G1038" s="1"/>
      <c r="H1038" s="1"/>
      <c r="I1038" s="1"/>
      <c r="J1038" s="1"/>
      <c r="K1038" s="1"/>
      <c r="L1038" s="1"/>
      <c r="M1038" s="7">
        <f>RANK(Z1038,(Z1038:AB1038,AC1038:AQ1038))</f>
        <v>4</v>
      </c>
      <c r="N1038" s="7">
        <f>RANK(AA1038,(Z1038:AB1038,AC1038:AQ1038))</f>
        <v>7</v>
      </c>
      <c r="O1038" s="7">
        <f>IF(AB1038&gt;0,RANK(AB1038,(Z1038:AB1038,AC1038:AQ1038)),0)</f>
        <v>3</v>
      </c>
      <c r="P1038" s="7"/>
      <c r="Q1038" s="1">
        <f t="shared" si="739"/>
        <v>15</v>
      </c>
      <c r="R1038" s="2">
        <f t="shared" si="740"/>
        <v>2.2288261515601784E-2</v>
      </c>
      <c r="S1038" s="2"/>
      <c r="T1038" s="2">
        <f t="shared" si="741"/>
        <v>5.2005943536404163E-2</v>
      </c>
      <c r="U1038" s="2">
        <f t="shared" si="742"/>
        <v>2.9717682020802376E-3</v>
      </c>
      <c r="V1038" s="2">
        <f t="shared" si="743"/>
        <v>0.10104011887072809</v>
      </c>
      <c r="W1038" s="2">
        <f t="shared" si="744"/>
        <v>0.3952451708766716</v>
      </c>
      <c r="Y1038" s="2">
        <f t="shared" si="745"/>
        <v>0.44873699851411591</v>
      </c>
      <c r="Z1038" s="1">
        <v>35</v>
      </c>
      <c r="AA1038" s="1">
        <v>2</v>
      </c>
      <c r="AB1038" s="1">
        <v>68</v>
      </c>
      <c r="AC1038" s="1">
        <v>266</v>
      </c>
      <c r="AD1038" s="1">
        <v>281</v>
      </c>
      <c r="AE1038" s="1">
        <v>13</v>
      </c>
      <c r="AF1038" s="1">
        <v>0</v>
      </c>
      <c r="AG1038" s="1">
        <v>1</v>
      </c>
      <c r="AH1038" s="1">
        <v>0</v>
      </c>
      <c r="AI1038" s="1"/>
      <c r="AJ1038" s="1"/>
      <c r="AK1038" s="203">
        <f t="shared" si="748"/>
        <v>5</v>
      </c>
      <c r="AL1038" s="199">
        <v>2</v>
      </c>
      <c r="AM1038" s="1"/>
      <c r="AN1038" s="199">
        <v>0</v>
      </c>
      <c r="AO1038" s="199">
        <v>0</v>
      </c>
      <c r="BA1038" s="199" t="str">
        <f t="shared" si="746"/>
        <v>Iberville CD2</v>
      </c>
      <c r="BC1038" s="199">
        <v>2</v>
      </c>
      <c r="BE1038" s="199">
        <v>22</v>
      </c>
      <c r="BG1038" s="199">
        <v>22047</v>
      </c>
      <c r="BH1038" s="199">
        <f t="shared" si="747"/>
        <v>2204702</v>
      </c>
      <c r="BJ1038" s="199" t="s">
        <v>3279</v>
      </c>
      <c r="BN1038" s="199">
        <v>2</v>
      </c>
      <c r="BX1038" s="199">
        <v>3</v>
      </c>
    </row>
    <row r="1039" spans="1:76" s="199" customFormat="1">
      <c r="A1039" s="199" t="s">
        <v>1529</v>
      </c>
      <c r="B1039" s="199" t="s">
        <v>876</v>
      </c>
      <c r="C1039" s="1">
        <f t="shared" si="738"/>
        <v>532</v>
      </c>
      <c r="D1039" s="1"/>
      <c r="E1039" s="1"/>
      <c r="F1039" s="1"/>
      <c r="G1039" s="1"/>
      <c r="H1039" s="1"/>
      <c r="I1039" s="1"/>
      <c r="J1039" s="1"/>
      <c r="K1039" s="1"/>
      <c r="L1039" s="1"/>
      <c r="M1039" s="7">
        <f>RANK(Z1039,(Z1039:AB1039,AC1039:AQ1039))</f>
        <v>4</v>
      </c>
      <c r="N1039" s="7">
        <f>RANK(AA1039,(Z1039:AB1039,AC1039:AQ1039))</f>
        <v>7</v>
      </c>
      <c r="O1039" s="7">
        <f>IF(AB1039&gt;0,RANK(AB1039,(Z1039:AB1039,AC1039:AQ1039)),0)</f>
        <v>3</v>
      </c>
      <c r="P1039" s="7"/>
      <c r="Q1039" s="1">
        <f t="shared" si="739"/>
        <v>76</v>
      </c>
      <c r="R1039" s="2">
        <f t="shared" si="740"/>
        <v>0.14285714285714285</v>
      </c>
      <c r="S1039" s="2"/>
      <c r="T1039" s="2">
        <f t="shared" si="741"/>
        <v>3.5714285714285712E-2</v>
      </c>
      <c r="U1039" s="2">
        <f t="shared" si="742"/>
        <v>5.6390977443609019E-3</v>
      </c>
      <c r="V1039" s="2">
        <f t="shared" si="743"/>
        <v>7.1428571428571425E-2</v>
      </c>
      <c r="W1039" s="2">
        <f t="shared" si="744"/>
        <v>0.35714285714285715</v>
      </c>
      <c r="Y1039" s="2">
        <f t="shared" si="745"/>
        <v>0.53007518796992481</v>
      </c>
      <c r="Z1039" s="1">
        <v>19</v>
      </c>
      <c r="AA1039" s="1">
        <v>3</v>
      </c>
      <c r="AB1039" s="1">
        <v>38</v>
      </c>
      <c r="AC1039" s="1">
        <v>190</v>
      </c>
      <c r="AD1039" s="1">
        <v>266</v>
      </c>
      <c r="AE1039" s="1">
        <v>8</v>
      </c>
      <c r="AF1039" s="1">
        <v>0</v>
      </c>
      <c r="AG1039" s="1">
        <v>0</v>
      </c>
      <c r="AH1039" s="1">
        <v>2</v>
      </c>
      <c r="AI1039" s="1"/>
      <c r="AJ1039" s="1"/>
      <c r="AK1039" s="203">
        <f t="shared" si="748"/>
        <v>1</v>
      </c>
      <c r="AL1039" s="199">
        <v>4</v>
      </c>
      <c r="AM1039" s="1"/>
      <c r="AN1039" s="199">
        <v>0</v>
      </c>
      <c r="AO1039" s="199">
        <v>1</v>
      </c>
      <c r="BA1039" s="199" t="str">
        <f t="shared" si="746"/>
        <v>Iberville CD6</v>
      </c>
      <c r="BC1039" s="199">
        <v>6</v>
      </c>
      <c r="BE1039" s="199">
        <v>22</v>
      </c>
      <c r="BG1039" s="199">
        <v>22047</v>
      </c>
      <c r="BH1039" s="199">
        <f t="shared" si="747"/>
        <v>2204706</v>
      </c>
      <c r="BJ1039" s="199" t="s">
        <v>3279</v>
      </c>
      <c r="BN1039" s="199">
        <v>1</v>
      </c>
      <c r="BX1039" s="199">
        <v>0</v>
      </c>
    </row>
    <row r="1040" spans="1:76" s="199" customFormat="1">
      <c r="A1040" s="199" t="s">
        <v>1529</v>
      </c>
      <c r="B1040" s="199" t="s">
        <v>876</v>
      </c>
      <c r="C1040" s="1">
        <f t="shared" si="738"/>
        <v>485</v>
      </c>
      <c r="D1040" s="1"/>
      <c r="E1040" s="1"/>
      <c r="F1040" s="1"/>
      <c r="G1040" s="1"/>
      <c r="H1040" s="1"/>
      <c r="I1040" s="1"/>
      <c r="J1040" s="1"/>
      <c r="K1040" s="1"/>
      <c r="L1040" s="1"/>
      <c r="M1040" s="7">
        <f>RANK(Z1040,(Z1040:AB1040,AC1040:AQ1040))</f>
        <v>6</v>
      </c>
      <c r="N1040" s="7">
        <f>RANK(AA1040,(Z1040:AB1040,AC1040:AQ1040))</f>
        <v>5</v>
      </c>
      <c r="O1040" s="7">
        <f>IF(AB1040&gt;0,RANK(AB1040,(Z1040:AB1040,AC1040:AQ1040)),0)</f>
        <v>3</v>
      </c>
      <c r="P1040" s="7"/>
      <c r="Q1040" s="1">
        <f t="shared" si="739"/>
        <v>193</v>
      </c>
      <c r="R1040" s="2">
        <f t="shared" si="740"/>
        <v>0.39793814432989688</v>
      </c>
      <c r="S1040" s="2"/>
      <c r="T1040" s="2">
        <f t="shared" si="741"/>
        <v>1.443298969072165E-2</v>
      </c>
      <c r="U1040" s="2">
        <f t="shared" si="742"/>
        <v>2.88659793814433E-2</v>
      </c>
      <c r="V1040" s="2">
        <f t="shared" si="743"/>
        <v>0.13402061855670103</v>
      </c>
      <c r="W1040" s="2">
        <f t="shared" si="744"/>
        <v>0.18556701030927836</v>
      </c>
      <c r="Y1040" s="2">
        <f t="shared" si="745"/>
        <v>0.63711340206185574</v>
      </c>
      <c r="Z1040" s="1">
        <v>7</v>
      </c>
      <c r="AA1040" s="1">
        <v>14</v>
      </c>
      <c r="AB1040" s="1">
        <v>65</v>
      </c>
      <c r="AC1040" s="1">
        <v>90</v>
      </c>
      <c r="AD1040" s="1">
        <v>283</v>
      </c>
      <c r="AE1040" s="1">
        <v>15</v>
      </c>
      <c r="AF1040" s="1">
        <v>1</v>
      </c>
      <c r="AG1040" s="1">
        <v>3</v>
      </c>
      <c r="AH1040" s="1">
        <v>1</v>
      </c>
      <c r="AI1040" s="1"/>
      <c r="AJ1040" s="1"/>
      <c r="AK1040" s="203">
        <f t="shared" si="748"/>
        <v>0</v>
      </c>
      <c r="AL1040" s="199">
        <v>6</v>
      </c>
      <c r="AM1040" s="1"/>
      <c r="AN1040" s="199">
        <v>0</v>
      </c>
      <c r="AO1040" s="199">
        <v>0</v>
      </c>
      <c r="BA1040" s="199" t="str">
        <f t="shared" si="746"/>
        <v>Iberville CD0</v>
      </c>
      <c r="BC1040" s="199">
        <v>0</v>
      </c>
      <c r="BE1040" s="199">
        <v>22</v>
      </c>
      <c r="BG1040" s="199">
        <v>22047</v>
      </c>
      <c r="BH1040" s="199">
        <f t="shared" si="747"/>
        <v>2204700</v>
      </c>
      <c r="BJ1040" s="199" t="s">
        <v>3279</v>
      </c>
      <c r="BN1040" s="199">
        <v>0</v>
      </c>
      <c r="BX1040" s="199">
        <v>0</v>
      </c>
    </row>
    <row r="1041" spans="1:76" s="199" customFormat="1">
      <c r="A1041" s="199" t="s">
        <v>2461</v>
      </c>
      <c r="B1041" s="199" t="s">
        <v>876</v>
      </c>
      <c r="C1041" s="1">
        <f t="shared" si="738"/>
        <v>20958</v>
      </c>
      <c r="D1041" s="1"/>
      <c r="E1041" s="1"/>
      <c r="F1041" s="1"/>
      <c r="G1041" s="1"/>
      <c r="H1041" s="1"/>
      <c r="I1041" s="1"/>
      <c r="J1041" s="1"/>
      <c r="K1041" s="1"/>
      <c r="L1041" s="1"/>
      <c r="M1041" s="7">
        <f>RANK(Z1041,(Z1041:AB1041,AC1041:AQ1041))</f>
        <v>4</v>
      </c>
      <c r="N1041" s="7">
        <f>RANK(AA1041,(Z1041:AB1041,AC1041:AQ1041))</f>
        <v>6</v>
      </c>
      <c r="O1041" s="7">
        <f>IF(AB1041&gt;0,RANK(AB1041,(Z1041:AB1041,AC1041:AQ1041)),0)</f>
        <v>3</v>
      </c>
      <c r="P1041" s="7"/>
      <c r="Q1041" s="1">
        <f t="shared" si="739"/>
        <v>2983</v>
      </c>
      <c r="R1041" s="2">
        <f t="shared" si="740"/>
        <v>0.14233228361484873</v>
      </c>
      <c r="S1041" s="2"/>
      <c r="T1041" s="2">
        <f t="shared" si="741"/>
        <v>0.10516270636511117</v>
      </c>
      <c r="U1041" s="2">
        <f t="shared" si="742"/>
        <v>4.2943028914972804E-3</v>
      </c>
      <c r="V1041" s="2">
        <f t="shared" si="743"/>
        <v>0.1329802462066991</v>
      </c>
      <c r="W1041" s="2">
        <f t="shared" si="744"/>
        <v>0.3011260616471037</v>
      </c>
      <c r="Y1041" s="2">
        <f t="shared" si="745"/>
        <v>0.45643668288958877</v>
      </c>
      <c r="Z1041" s="1">
        <v>2204</v>
      </c>
      <c r="AA1041" s="1">
        <v>90</v>
      </c>
      <c r="AB1041" s="1">
        <v>2787</v>
      </c>
      <c r="AC1041" s="1">
        <v>6311</v>
      </c>
      <c r="AD1041" s="1">
        <v>9294</v>
      </c>
      <c r="AE1041" s="1">
        <v>121</v>
      </c>
      <c r="AF1041" s="1">
        <v>17</v>
      </c>
      <c r="AG1041" s="1">
        <v>23</v>
      </c>
      <c r="AH1041" s="1">
        <v>54</v>
      </c>
      <c r="AI1041" s="1"/>
      <c r="AJ1041" s="1"/>
      <c r="AK1041" s="203">
        <f t="shared" si="748"/>
        <v>12</v>
      </c>
      <c r="AL1041" s="199">
        <v>19</v>
      </c>
      <c r="AM1041" s="1"/>
      <c r="AN1041" s="199">
        <v>19</v>
      </c>
      <c r="AO1041" s="199">
        <v>7</v>
      </c>
      <c r="BA1041" s="199" t="str">
        <f t="shared" si="746"/>
        <v>Jefferson CD1</v>
      </c>
      <c r="BC1041" s="199">
        <v>1</v>
      </c>
      <c r="BE1041" s="199">
        <v>22</v>
      </c>
      <c r="BG1041" s="199">
        <v>22051</v>
      </c>
      <c r="BH1041" s="199">
        <f t="shared" si="747"/>
        <v>2205101</v>
      </c>
      <c r="BJ1041" s="199" t="s">
        <v>3279</v>
      </c>
      <c r="BN1041" s="199">
        <v>10</v>
      </c>
      <c r="BX1041" s="199">
        <v>2</v>
      </c>
    </row>
    <row r="1042" spans="1:76" s="199" customFormat="1">
      <c r="A1042" s="199" t="s">
        <v>2461</v>
      </c>
      <c r="B1042" s="199" t="s">
        <v>876</v>
      </c>
      <c r="C1042" s="1">
        <f t="shared" si="738"/>
        <v>5180</v>
      </c>
      <c r="D1042" s="1"/>
      <c r="E1042" s="1"/>
      <c r="F1042" s="1"/>
      <c r="G1042" s="1"/>
      <c r="H1042" s="1"/>
      <c r="I1042" s="1"/>
      <c r="J1042" s="1"/>
      <c r="K1042" s="1"/>
      <c r="L1042" s="1"/>
      <c r="M1042" s="7">
        <f>RANK(Z1042,(Z1042:AB1042,AC1042:AQ1042))</f>
        <v>4</v>
      </c>
      <c r="N1042" s="7">
        <f>RANK(AA1042,(Z1042:AB1042,AC1042:AQ1042))</f>
        <v>6</v>
      </c>
      <c r="O1042" s="7">
        <f>IF(AB1042&gt;0,RANK(AB1042,(Z1042:AB1042,AC1042:AQ1042)),0)</f>
        <v>3</v>
      </c>
      <c r="P1042" s="7"/>
      <c r="Q1042" s="1">
        <f t="shared" si="739"/>
        <v>1034</v>
      </c>
      <c r="R1042" s="2">
        <f t="shared" si="740"/>
        <v>0.19961389961389961</v>
      </c>
      <c r="S1042" s="2"/>
      <c r="T1042" s="2">
        <f t="shared" si="741"/>
        <v>6.4864864864864868E-2</v>
      </c>
      <c r="U1042" s="2">
        <f t="shared" si="742"/>
        <v>7.9150579150579145E-3</v>
      </c>
      <c r="V1042" s="2">
        <f t="shared" si="743"/>
        <v>9.0154440154440157E-2</v>
      </c>
      <c r="W1042" s="2">
        <f t="shared" si="744"/>
        <v>0.30752895752895754</v>
      </c>
      <c r="Y1042" s="2">
        <f t="shared" si="745"/>
        <v>0.5295366795366796</v>
      </c>
      <c r="Z1042" s="1">
        <v>336</v>
      </c>
      <c r="AA1042" s="1">
        <v>41</v>
      </c>
      <c r="AB1042" s="1">
        <v>467</v>
      </c>
      <c r="AC1042" s="1">
        <v>1593</v>
      </c>
      <c r="AD1042" s="1">
        <v>2627</v>
      </c>
      <c r="AE1042" s="1">
        <v>60</v>
      </c>
      <c r="AF1042" s="1">
        <v>8</v>
      </c>
      <c r="AG1042" s="1">
        <v>11</v>
      </c>
      <c r="AH1042" s="1">
        <v>15</v>
      </c>
      <c r="AI1042" s="1"/>
      <c r="AJ1042" s="1"/>
      <c r="AK1042" s="203">
        <f t="shared" si="748"/>
        <v>11</v>
      </c>
      <c r="AL1042" s="199">
        <v>3</v>
      </c>
      <c r="AM1042" s="1"/>
      <c r="AN1042" s="199">
        <v>4</v>
      </c>
      <c r="AO1042" s="199">
        <v>4</v>
      </c>
      <c r="BA1042" s="199" t="str">
        <f t="shared" si="746"/>
        <v>Jefferson CD2</v>
      </c>
      <c r="BC1042" s="199">
        <v>2</v>
      </c>
      <c r="BE1042" s="199">
        <v>22</v>
      </c>
      <c r="BG1042" s="199">
        <v>22051</v>
      </c>
      <c r="BH1042" s="199">
        <f t="shared" si="747"/>
        <v>2205102</v>
      </c>
      <c r="BJ1042" s="199" t="s">
        <v>3279</v>
      </c>
      <c r="BN1042" s="199">
        <v>7</v>
      </c>
      <c r="BX1042" s="199">
        <v>4</v>
      </c>
    </row>
    <row r="1043" spans="1:76" s="199" customFormat="1">
      <c r="A1043" s="199" t="s">
        <v>2461</v>
      </c>
      <c r="B1043" s="199" t="s">
        <v>876</v>
      </c>
      <c r="C1043" s="1">
        <f t="shared" si="738"/>
        <v>3328</v>
      </c>
      <c r="D1043" s="1"/>
      <c r="E1043" s="1"/>
      <c r="F1043" s="1"/>
      <c r="G1043" s="1"/>
      <c r="H1043" s="1"/>
      <c r="I1043" s="1"/>
      <c r="J1043" s="1"/>
      <c r="K1043" s="1"/>
      <c r="L1043" s="1"/>
      <c r="M1043" s="7">
        <f>RANK(Z1043,(Z1043:AB1043,AC1043:AQ1043))</f>
        <v>4</v>
      </c>
      <c r="N1043" s="7">
        <f>RANK(AA1043,(Z1043:AB1043,AC1043:AQ1043))</f>
        <v>5</v>
      </c>
      <c r="O1043" s="7">
        <f>IF(AB1043&gt;0,RANK(AB1043,(Z1043:AB1043,AC1043:AQ1043)),0)</f>
        <v>2</v>
      </c>
      <c r="P1043" s="7"/>
      <c r="Q1043" s="1">
        <f t="shared" si="739"/>
        <v>951</v>
      </c>
      <c r="R1043" s="2">
        <f t="shared" si="740"/>
        <v>0.28575721153846156</v>
      </c>
      <c r="S1043" s="2"/>
      <c r="T1043" s="2">
        <f t="shared" si="741"/>
        <v>5.0480769230769232E-2</v>
      </c>
      <c r="U1043" s="2">
        <f t="shared" si="742"/>
        <v>2.6442307692307692E-2</v>
      </c>
      <c r="V1043" s="2">
        <f t="shared" si="743"/>
        <v>0.20643028846153846</v>
      </c>
      <c r="W1043" s="2">
        <f t="shared" si="744"/>
        <v>0.1953125</v>
      </c>
      <c r="Y1043" s="2">
        <f t="shared" si="745"/>
        <v>0.52133413461538458</v>
      </c>
      <c r="Z1043" s="1">
        <v>168</v>
      </c>
      <c r="AA1043" s="1">
        <v>88</v>
      </c>
      <c r="AB1043" s="1">
        <v>687</v>
      </c>
      <c r="AC1043" s="1">
        <v>650</v>
      </c>
      <c r="AD1043" s="1">
        <v>1638</v>
      </c>
      <c r="AE1043" s="1">
        <v>64</v>
      </c>
      <c r="AF1043" s="1">
        <v>2</v>
      </c>
      <c r="AG1043" s="1">
        <v>9</v>
      </c>
      <c r="AH1043" s="1">
        <v>8</v>
      </c>
      <c r="AI1043" s="1"/>
      <c r="AJ1043" s="1"/>
      <c r="AK1043" s="203">
        <f t="shared" si="748"/>
        <v>4</v>
      </c>
      <c r="AL1043" s="199">
        <v>4</v>
      </c>
      <c r="AM1043" s="1"/>
      <c r="AN1043" s="199">
        <v>4</v>
      </c>
      <c r="AO1043" s="199">
        <v>2</v>
      </c>
      <c r="BA1043" s="199" t="str">
        <f t="shared" si="746"/>
        <v>Jefferson CD0</v>
      </c>
      <c r="BC1043" s="199">
        <v>0</v>
      </c>
      <c r="BE1043" s="199">
        <v>22</v>
      </c>
      <c r="BG1043" s="199">
        <v>22051</v>
      </c>
      <c r="BH1043" s="199">
        <f t="shared" si="747"/>
        <v>2205100</v>
      </c>
      <c r="BJ1043" s="199" t="s">
        <v>3279</v>
      </c>
      <c r="BN1043" s="199">
        <v>3</v>
      </c>
      <c r="BX1043" s="199">
        <v>1</v>
      </c>
    </row>
    <row r="1044" spans="1:76" s="199" customFormat="1">
      <c r="A1044" s="199" t="s">
        <v>145</v>
      </c>
      <c r="B1044" s="199" t="s">
        <v>876</v>
      </c>
      <c r="C1044" s="1">
        <f t="shared" si="738"/>
        <v>2008</v>
      </c>
      <c r="D1044" s="1"/>
      <c r="E1044" s="1"/>
      <c r="F1044" s="1"/>
      <c r="G1044" s="1"/>
      <c r="H1044" s="1"/>
      <c r="I1044" s="1"/>
      <c r="J1044" s="1"/>
      <c r="K1044" s="1"/>
      <c r="L1044" s="1"/>
      <c r="M1044" s="7">
        <f>RANK(Z1044,(Z1044:AB1044,AC1044:AQ1044))</f>
        <v>4</v>
      </c>
      <c r="N1044" s="7">
        <f>RANK(AA1044,(Z1044:AB1044,AC1044:AQ1044))</f>
        <v>6</v>
      </c>
      <c r="O1044" s="7">
        <f>IF(AB1044&gt;0,RANK(AB1044,(Z1044:AB1044,AC1044:AQ1044)),0)</f>
        <v>3</v>
      </c>
      <c r="P1044" s="7"/>
      <c r="Q1044" s="1">
        <f t="shared" si="739"/>
        <v>325</v>
      </c>
      <c r="R1044" s="2">
        <f t="shared" si="740"/>
        <v>0.16185258964143426</v>
      </c>
      <c r="S1044" s="2"/>
      <c r="T1044" s="2">
        <f t="shared" si="741"/>
        <v>4.3824701195219126E-2</v>
      </c>
      <c r="U1044" s="2">
        <f t="shared" si="742"/>
        <v>4.4820717131474107E-3</v>
      </c>
      <c r="V1044" s="2">
        <f t="shared" si="743"/>
        <v>7.0219123505976089E-2</v>
      </c>
      <c r="W1044" s="2">
        <f t="shared" si="744"/>
        <v>0.34810756972111556</v>
      </c>
      <c r="Y1044" s="2">
        <f t="shared" si="745"/>
        <v>0.53336653386454191</v>
      </c>
      <c r="Z1044" s="1">
        <v>88</v>
      </c>
      <c r="AA1044" s="1">
        <v>9</v>
      </c>
      <c r="AB1044" s="1">
        <v>141</v>
      </c>
      <c r="AC1044" s="1">
        <v>699</v>
      </c>
      <c r="AD1044" s="1">
        <v>1024</v>
      </c>
      <c r="AE1044" s="1">
        <v>27</v>
      </c>
      <c r="AF1044" s="1">
        <v>3</v>
      </c>
      <c r="AG1044" s="1">
        <v>1</v>
      </c>
      <c r="AH1044" s="1">
        <v>7</v>
      </c>
      <c r="AI1044" s="1"/>
      <c r="AJ1044" s="1"/>
      <c r="AK1044" s="203">
        <f t="shared" si="748"/>
        <v>3</v>
      </c>
      <c r="AL1044" s="199">
        <v>4</v>
      </c>
      <c r="AM1044" s="1"/>
      <c r="AN1044" s="199">
        <v>2</v>
      </c>
      <c r="AO1044" s="199">
        <v>0</v>
      </c>
      <c r="BA1044" s="199" t="str">
        <f t="shared" si="746"/>
        <v>Lafourche CD1</v>
      </c>
      <c r="BC1044" s="199">
        <v>1</v>
      </c>
      <c r="BE1044" s="199">
        <v>22</v>
      </c>
      <c r="BG1044" s="199">
        <v>22057</v>
      </c>
      <c r="BH1044" s="199">
        <f t="shared" si="747"/>
        <v>2205701</v>
      </c>
      <c r="BJ1044" s="199" t="s">
        <v>3279</v>
      </c>
      <c r="BN1044" s="199">
        <v>3</v>
      </c>
      <c r="BX1044" s="199">
        <v>0</v>
      </c>
    </row>
    <row r="1045" spans="1:76" s="199" customFormat="1">
      <c r="A1045" s="7" t="s">
        <v>145</v>
      </c>
      <c r="B1045" s="199" t="s">
        <v>876</v>
      </c>
      <c r="C1045" s="1">
        <f t="shared" si="738"/>
        <v>2741</v>
      </c>
      <c r="D1045" s="1"/>
      <c r="E1045" s="1"/>
      <c r="F1045" s="1"/>
      <c r="G1045" s="1"/>
      <c r="H1045" s="1"/>
      <c r="I1045" s="1"/>
      <c r="J1045" s="1"/>
      <c r="K1045" s="1"/>
      <c r="L1045" s="1"/>
      <c r="M1045" s="7">
        <f>RANK(Z1045,(Z1045:AB1045,AC1045:AQ1045))</f>
        <v>4</v>
      </c>
      <c r="N1045" s="7">
        <f>RANK(AA1045,(Z1045:AB1045,AC1045:AQ1045))</f>
        <v>6</v>
      </c>
      <c r="O1045" s="7">
        <f>IF(AB1045&gt;0,RANK(AB1045,(Z1045:AB1045,AC1045:AQ1045)),0)</f>
        <v>3</v>
      </c>
      <c r="P1045" s="7"/>
      <c r="Q1045" s="1">
        <f t="shared" si="739"/>
        <v>209</v>
      </c>
      <c r="R1045" s="2">
        <f t="shared" si="740"/>
        <v>7.6249543962057645E-2</v>
      </c>
      <c r="S1045" s="2"/>
      <c r="T1045" s="2">
        <f t="shared" si="741"/>
        <v>6.6399124407150678E-2</v>
      </c>
      <c r="U1045" s="2">
        <f t="shared" si="742"/>
        <v>3.2834731849689892E-3</v>
      </c>
      <c r="V1045" s="2">
        <f t="shared" si="743"/>
        <v>0.1265961327982488</v>
      </c>
      <c r="W1045" s="2">
        <f t="shared" si="744"/>
        <v>0.35279095220722362</v>
      </c>
      <c r="Y1045" s="2">
        <f t="shared" si="745"/>
        <v>0.45093031740240791</v>
      </c>
      <c r="Z1045" s="1">
        <v>182</v>
      </c>
      <c r="AA1045" s="1">
        <v>9</v>
      </c>
      <c r="AB1045" s="1">
        <v>347</v>
      </c>
      <c r="AC1045" s="1">
        <v>967</v>
      </c>
      <c r="AD1045" s="1">
        <v>1176</v>
      </c>
      <c r="AE1045" s="1">
        <v>40</v>
      </c>
      <c r="AF1045" s="1">
        <v>1</v>
      </c>
      <c r="AG1045" s="1">
        <v>2</v>
      </c>
      <c r="AH1045" s="1">
        <v>4</v>
      </c>
      <c r="AI1045" s="1"/>
      <c r="AJ1045" s="1"/>
      <c r="AK1045" s="203">
        <f t="shared" si="748"/>
        <v>5</v>
      </c>
      <c r="AL1045" s="199">
        <v>5</v>
      </c>
      <c r="AM1045" s="1"/>
      <c r="AN1045" s="199">
        <v>2</v>
      </c>
      <c r="AO1045" s="199">
        <v>1</v>
      </c>
      <c r="BA1045" s="199" t="str">
        <f t="shared" si="746"/>
        <v>Lafourche CD6</v>
      </c>
      <c r="BC1045" s="199">
        <v>6</v>
      </c>
      <c r="BE1045" s="199">
        <v>22</v>
      </c>
      <c r="BG1045" s="199">
        <v>22057</v>
      </c>
      <c r="BH1045" s="199">
        <f t="shared" si="747"/>
        <v>2205706</v>
      </c>
      <c r="BJ1045" s="199" t="s">
        <v>3279</v>
      </c>
      <c r="BN1045" s="199">
        <v>3</v>
      </c>
      <c r="BX1045" s="199">
        <v>2</v>
      </c>
    </row>
    <row r="1046" spans="1:76" s="199" customFormat="1">
      <c r="A1046" s="7" t="s">
        <v>145</v>
      </c>
      <c r="B1046" s="199" t="s">
        <v>876</v>
      </c>
      <c r="C1046" s="1">
        <f t="shared" si="738"/>
        <v>1072</v>
      </c>
      <c r="D1046" s="1"/>
      <c r="E1046" s="1"/>
      <c r="F1046" s="1"/>
      <c r="G1046" s="1"/>
      <c r="H1046" s="1"/>
      <c r="I1046" s="1"/>
      <c r="J1046" s="1"/>
      <c r="K1046" s="1"/>
      <c r="L1046" s="1"/>
      <c r="M1046" s="7">
        <f>RANK(Z1046,(Z1046:AB1046,AC1046:AQ1046))</f>
        <v>4</v>
      </c>
      <c r="N1046" s="7">
        <f>RANK(AA1046,(Z1046:AB1046,AC1046:AQ1046))</f>
        <v>6</v>
      </c>
      <c r="O1046" s="7">
        <f>IF(AB1046&gt;0,RANK(AB1046,(Z1046:AB1046,AC1046:AQ1046)),0)</f>
        <v>2</v>
      </c>
      <c r="P1046" s="7"/>
      <c r="Q1046" s="1">
        <f t="shared" si="739"/>
        <v>260</v>
      </c>
      <c r="R1046" s="2">
        <f t="shared" si="740"/>
        <v>0.24253731343283583</v>
      </c>
      <c r="S1046" s="2"/>
      <c r="T1046" s="2">
        <f t="shared" si="741"/>
        <v>2.7052238805970148E-2</v>
      </c>
      <c r="U1046" s="2">
        <f t="shared" si="742"/>
        <v>9.3283582089552231E-3</v>
      </c>
      <c r="V1046" s="2">
        <f t="shared" si="743"/>
        <v>0.24720149253731344</v>
      </c>
      <c r="W1046" s="2">
        <f t="shared" si="744"/>
        <v>0.1912313432835821</v>
      </c>
      <c r="Y1046" s="2">
        <f t="shared" si="745"/>
        <v>0.52518656716417911</v>
      </c>
      <c r="Z1046" s="1">
        <v>29</v>
      </c>
      <c r="AA1046" s="1">
        <v>10</v>
      </c>
      <c r="AB1046" s="1">
        <v>265</v>
      </c>
      <c r="AC1046" s="1">
        <v>205</v>
      </c>
      <c r="AD1046" s="1">
        <v>525</v>
      </c>
      <c r="AE1046" s="1">
        <v>24</v>
      </c>
      <c r="AF1046" s="1">
        <v>2</v>
      </c>
      <c r="AG1046" s="1">
        <v>2</v>
      </c>
      <c r="AH1046" s="1">
        <v>3</v>
      </c>
      <c r="AI1046" s="1"/>
      <c r="AJ1046" s="1"/>
      <c r="AK1046" s="203">
        <f t="shared" si="748"/>
        <v>1</v>
      </c>
      <c r="AL1046" s="199">
        <v>5</v>
      </c>
      <c r="AM1046" s="1"/>
      <c r="AN1046" s="199">
        <v>1</v>
      </c>
      <c r="AO1046" s="199">
        <v>0</v>
      </c>
      <c r="BA1046" s="199" t="str">
        <f t="shared" si="746"/>
        <v>Lafourche CD0</v>
      </c>
      <c r="BC1046" s="199">
        <v>0</v>
      </c>
      <c r="BE1046" s="199">
        <v>22</v>
      </c>
      <c r="BG1046" s="199">
        <v>22057</v>
      </c>
      <c r="BH1046" s="199">
        <f t="shared" si="747"/>
        <v>2205700</v>
      </c>
      <c r="BJ1046" s="199" t="s">
        <v>3279</v>
      </c>
      <c r="BN1046" s="199">
        <v>1</v>
      </c>
      <c r="BX1046" s="199">
        <v>0</v>
      </c>
    </row>
    <row r="1047" spans="1:76" s="199" customFormat="1">
      <c r="A1047" s="7" t="s">
        <v>2168</v>
      </c>
      <c r="B1047" s="199" t="s">
        <v>876</v>
      </c>
      <c r="C1047" s="1">
        <f t="shared" si="738"/>
        <v>3570</v>
      </c>
      <c r="D1047" s="1"/>
      <c r="E1047" s="1"/>
      <c r="F1047" s="1"/>
      <c r="G1047" s="1"/>
      <c r="H1047" s="1"/>
      <c r="I1047" s="1"/>
      <c r="J1047" s="1"/>
      <c r="K1047" s="1"/>
      <c r="L1047" s="1"/>
      <c r="M1047" s="7">
        <f>RANK(Z1047,(Z1047:AB1047,AC1047:AQ1047))</f>
        <v>4</v>
      </c>
      <c r="N1047" s="7">
        <f>RANK(AA1047,(Z1047:AB1047,AC1047:AQ1047))</f>
        <v>6</v>
      </c>
      <c r="O1047" s="7">
        <f>IF(AB1047&gt;0,RANK(AB1047,(Z1047:AB1047,AC1047:AQ1047)),0)</f>
        <v>3</v>
      </c>
      <c r="P1047" s="7"/>
      <c r="Q1047" s="1">
        <f t="shared" si="739"/>
        <v>107</v>
      </c>
      <c r="R1047" s="2">
        <f t="shared" si="740"/>
        <v>2.9971988795518208E-2</v>
      </c>
      <c r="S1047" s="2"/>
      <c r="T1047" s="2">
        <f t="shared" si="741"/>
        <v>0.19887955182072828</v>
      </c>
      <c r="U1047" s="2">
        <f t="shared" si="742"/>
        <v>5.6022408963585435E-3</v>
      </c>
      <c r="V1047" s="2">
        <f t="shared" si="743"/>
        <v>0.20616246498599439</v>
      </c>
      <c r="W1047" s="2">
        <f t="shared" si="744"/>
        <v>0.27254901960784311</v>
      </c>
      <c r="Y1047" s="2">
        <f t="shared" si="745"/>
        <v>0.31680672268907578</v>
      </c>
      <c r="Z1047" s="1">
        <v>710</v>
      </c>
      <c r="AA1047" s="1">
        <v>20</v>
      </c>
      <c r="AB1047" s="1">
        <v>736</v>
      </c>
      <c r="AC1047" s="1">
        <v>973</v>
      </c>
      <c r="AD1047" s="1">
        <v>1080</v>
      </c>
      <c r="AE1047" s="1">
        <v>26</v>
      </c>
      <c r="AF1047" s="1">
        <v>4</v>
      </c>
      <c r="AG1047" s="1">
        <v>1</v>
      </c>
      <c r="AH1047" s="1">
        <v>13</v>
      </c>
      <c r="AI1047" s="1"/>
      <c r="AJ1047" s="1"/>
      <c r="AK1047" s="203">
        <f t="shared" si="748"/>
        <v>3</v>
      </c>
      <c r="AL1047" s="199">
        <v>1</v>
      </c>
      <c r="AM1047" s="1"/>
      <c r="AN1047" s="199">
        <v>1</v>
      </c>
      <c r="AO1047" s="199">
        <v>2</v>
      </c>
      <c r="BA1047" s="199" t="str">
        <f t="shared" si="746"/>
        <v>Orleans CD1</v>
      </c>
      <c r="BC1047" s="199">
        <v>1</v>
      </c>
      <c r="BE1047" s="199">
        <v>22</v>
      </c>
      <c r="BG1047" s="199">
        <v>22071</v>
      </c>
      <c r="BH1047" s="199">
        <f t="shared" si="747"/>
        <v>2207101</v>
      </c>
      <c r="BJ1047" s="199" t="s">
        <v>3279</v>
      </c>
      <c r="BN1047" s="199">
        <v>2</v>
      </c>
      <c r="BX1047" s="199">
        <v>1</v>
      </c>
    </row>
    <row r="1048" spans="1:76" s="199" customFormat="1">
      <c r="A1048" s="7" t="s">
        <v>2168</v>
      </c>
      <c r="B1048" s="199" t="s">
        <v>876</v>
      </c>
      <c r="C1048" s="1">
        <f t="shared" si="738"/>
        <v>4289</v>
      </c>
      <c r="D1048" s="1"/>
      <c r="E1048" s="1"/>
      <c r="F1048" s="1"/>
      <c r="G1048" s="1"/>
      <c r="H1048" s="1"/>
      <c r="I1048" s="1"/>
      <c r="J1048" s="1"/>
      <c r="K1048" s="1"/>
      <c r="L1048" s="1"/>
      <c r="M1048" s="7">
        <f>RANK(Z1048,(Z1048:AB1048,AC1048:AQ1048))</f>
        <v>4</v>
      </c>
      <c r="N1048" s="7">
        <f>RANK(AA1048,(Z1048:AB1048,AC1048:AQ1048))</f>
        <v>6</v>
      </c>
      <c r="O1048" s="7">
        <f>IF(AB1048&gt;0,RANK(AB1048,(Z1048:AB1048,AC1048:AQ1048)),0)</f>
        <v>3</v>
      </c>
      <c r="P1048" s="7"/>
      <c r="Q1048" s="1">
        <f t="shared" si="739"/>
        <v>177</v>
      </c>
      <c r="R1048" s="2">
        <f t="shared" si="740"/>
        <v>4.1268360923292141E-2</v>
      </c>
      <c r="S1048" s="2"/>
      <c r="T1048" s="2">
        <f t="shared" si="741"/>
        <v>0.17673117276754488</v>
      </c>
      <c r="U1048" s="2">
        <f t="shared" si="742"/>
        <v>1.1424574492888785E-2</v>
      </c>
      <c r="V1048" s="2">
        <f t="shared" si="743"/>
        <v>0.19072044765679647</v>
      </c>
      <c r="W1048" s="2">
        <f t="shared" si="744"/>
        <v>0.27185824201445558</v>
      </c>
      <c r="Y1048" s="2">
        <f t="shared" si="745"/>
        <v>0.3492655630683143</v>
      </c>
      <c r="Z1048" s="1">
        <v>758</v>
      </c>
      <c r="AA1048" s="1">
        <v>49</v>
      </c>
      <c r="AB1048" s="1">
        <v>818</v>
      </c>
      <c r="AC1048" s="1">
        <v>1166</v>
      </c>
      <c r="AD1048" s="1">
        <v>1343</v>
      </c>
      <c r="AE1048" s="1">
        <v>88</v>
      </c>
      <c r="AF1048" s="1">
        <v>7</v>
      </c>
      <c r="AG1048" s="1">
        <v>13</v>
      </c>
      <c r="AH1048" s="1">
        <v>21</v>
      </c>
      <c r="AI1048" s="1"/>
      <c r="AJ1048" s="1"/>
      <c r="AK1048" s="203">
        <f t="shared" si="748"/>
        <v>4</v>
      </c>
      <c r="AL1048" s="199">
        <v>12</v>
      </c>
      <c r="AM1048" s="1"/>
      <c r="AN1048" s="199">
        <v>3</v>
      </c>
      <c r="AO1048" s="199">
        <v>7</v>
      </c>
      <c r="BA1048" s="199" t="str">
        <f t="shared" si="746"/>
        <v>Orleans CD2</v>
      </c>
      <c r="BC1048" s="199">
        <v>2</v>
      </c>
      <c r="BE1048" s="199">
        <v>22</v>
      </c>
      <c r="BG1048" s="199">
        <v>22071</v>
      </c>
      <c r="BH1048" s="199">
        <f t="shared" si="747"/>
        <v>2207102</v>
      </c>
      <c r="BJ1048" s="199" t="s">
        <v>3279</v>
      </c>
      <c r="BN1048" s="199">
        <v>2</v>
      </c>
      <c r="BX1048" s="199">
        <v>2</v>
      </c>
    </row>
    <row r="1049" spans="1:76" s="199" customFormat="1">
      <c r="A1049" s="199" t="s">
        <v>2168</v>
      </c>
      <c r="B1049" s="199" t="s">
        <v>876</v>
      </c>
      <c r="C1049" s="1">
        <f t="shared" ref="C1049:C1067" si="749">SUM(Z1049:AQ1049)</f>
        <v>1140</v>
      </c>
      <c r="D1049" s="1"/>
      <c r="E1049" s="1"/>
      <c r="F1049" s="1"/>
      <c r="G1049" s="1"/>
      <c r="H1049" s="1"/>
      <c r="I1049" s="1"/>
      <c r="J1049" s="1"/>
      <c r="K1049" s="1"/>
      <c r="L1049" s="1"/>
      <c r="M1049" s="7">
        <f>RANK(Z1049,(Z1049:AB1049,AC1049:AQ1049))</f>
        <v>4</v>
      </c>
      <c r="N1049" s="7">
        <f>RANK(AA1049,(Z1049:AB1049,AC1049:AQ1049))</f>
        <v>6</v>
      </c>
      <c r="O1049" s="7">
        <f>IF(AB1049&gt;0,RANK(AB1049,(Z1049:AB1049,AC1049:AQ1049)),0)</f>
        <v>2</v>
      </c>
      <c r="P1049" s="7"/>
      <c r="Q1049" s="1">
        <f t="shared" ref="Q1049:Q1067" si="750">MAX(Z1049:AG1049)-LARGE(Z1049:AG1049,2)</f>
        <v>69</v>
      </c>
      <c r="R1049" s="2">
        <f t="shared" si="740"/>
        <v>6.0526315789473685E-2</v>
      </c>
      <c r="S1049" s="2"/>
      <c r="T1049" s="2">
        <f t="shared" ref="T1049:T1067" si="751">IF($C1049=0,"-",Z1049/$C1049)</f>
        <v>9.6491228070175433E-2</v>
      </c>
      <c r="U1049" s="2">
        <f t="shared" ref="U1049:U1067" si="752">IF($C1049=0,"-",AA1049/$C1049)</f>
        <v>3.3333333333333333E-2</v>
      </c>
      <c r="V1049" s="2">
        <f t="shared" ref="V1049:V1067" si="753">IF($C1049=0,"-",AB1049/$C1049)</f>
        <v>0.29035087719298247</v>
      </c>
      <c r="W1049" s="2">
        <f t="shared" ref="W1049:W1067" si="754">IF($C1049=0,"-",AC1049/$C1049)</f>
        <v>0.16929824561403509</v>
      </c>
      <c r="Y1049" s="2">
        <f t="shared" si="745"/>
        <v>0.41052631578947374</v>
      </c>
      <c r="Z1049" s="1">
        <v>110</v>
      </c>
      <c r="AA1049" s="1">
        <v>38</v>
      </c>
      <c r="AB1049" s="1">
        <v>331</v>
      </c>
      <c r="AC1049" s="1">
        <v>193</v>
      </c>
      <c r="AD1049" s="1">
        <v>400</v>
      </c>
      <c r="AE1049" s="1">
        <v>44</v>
      </c>
      <c r="AF1049" s="1">
        <v>1</v>
      </c>
      <c r="AG1049" s="1">
        <v>0</v>
      </c>
      <c r="AH1049" s="1">
        <v>6</v>
      </c>
      <c r="AI1049" s="1"/>
      <c r="AJ1049" s="1"/>
      <c r="AK1049" s="203">
        <f t="shared" si="748"/>
        <v>4</v>
      </c>
      <c r="AL1049" s="199">
        <v>5</v>
      </c>
      <c r="AM1049" s="1"/>
      <c r="AN1049" s="199">
        <v>2</v>
      </c>
      <c r="AO1049" s="199">
        <v>6</v>
      </c>
      <c r="BA1049" s="199" t="str">
        <f t="shared" si="746"/>
        <v>Orleans CD0</v>
      </c>
      <c r="BC1049" s="199">
        <v>0</v>
      </c>
      <c r="BE1049" s="199">
        <v>22</v>
      </c>
      <c r="BG1049" s="199">
        <v>22071</v>
      </c>
      <c r="BH1049" s="199">
        <f t="shared" ref="BH1049:BH1067" si="755">BG1049*100+BC1049</f>
        <v>2207100</v>
      </c>
      <c r="BJ1049" s="199" t="s">
        <v>3279</v>
      </c>
      <c r="BN1049" s="199">
        <v>3</v>
      </c>
      <c r="BX1049" s="199">
        <v>1</v>
      </c>
    </row>
    <row r="1050" spans="1:76" s="199" customFormat="1">
      <c r="A1050" s="199" t="s">
        <v>1964</v>
      </c>
      <c r="B1050" s="199" t="s">
        <v>876</v>
      </c>
      <c r="C1050" s="1">
        <f t="shared" si="749"/>
        <v>2016</v>
      </c>
      <c r="D1050" s="1"/>
      <c r="E1050" s="1"/>
      <c r="F1050" s="1"/>
      <c r="G1050" s="1"/>
      <c r="H1050" s="1"/>
      <c r="I1050" s="1"/>
      <c r="J1050" s="1"/>
      <c r="K1050" s="1"/>
      <c r="L1050" s="1"/>
      <c r="M1050" s="7">
        <f>RANK(Z1050,(Z1050:AB1050,AC1050:AQ1050))</f>
        <v>4</v>
      </c>
      <c r="N1050" s="7">
        <f>RANK(AA1050,(Z1050:AB1050,AC1050:AQ1050))</f>
        <v>6</v>
      </c>
      <c r="O1050" s="7">
        <f>IF(AB1050&gt;0,RANK(AB1050,(Z1050:AB1050,AC1050:AQ1050)),0)</f>
        <v>3</v>
      </c>
      <c r="P1050" s="7"/>
      <c r="Q1050" s="1">
        <f t="shared" si="750"/>
        <v>224</v>
      </c>
      <c r="R1050" s="2">
        <f t="shared" si="740"/>
        <v>0.1111111111111111</v>
      </c>
      <c r="S1050" s="2"/>
      <c r="T1050" s="2">
        <f t="shared" si="751"/>
        <v>5.8531746031746032E-2</v>
      </c>
      <c r="U1050" s="2">
        <f t="shared" si="752"/>
        <v>3.472222222222222E-3</v>
      </c>
      <c r="V1050" s="2">
        <f t="shared" si="753"/>
        <v>9.1269841269841265E-2</v>
      </c>
      <c r="W1050" s="2">
        <f t="shared" si="754"/>
        <v>0.35962301587301587</v>
      </c>
      <c r="Y1050" s="2">
        <f t="shared" si="745"/>
        <v>0.48710317460317459</v>
      </c>
      <c r="Z1050" s="1">
        <v>118</v>
      </c>
      <c r="AA1050" s="1">
        <v>7</v>
      </c>
      <c r="AB1050" s="1">
        <v>184</v>
      </c>
      <c r="AC1050" s="1">
        <v>725</v>
      </c>
      <c r="AD1050" s="1">
        <v>949</v>
      </c>
      <c r="AE1050" s="1">
        <v>20</v>
      </c>
      <c r="AF1050" s="1">
        <v>2</v>
      </c>
      <c r="AG1050" s="1">
        <v>1</v>
      </c>
      <c r="AH1050" s="1">
        <v>5</v>
      </c>
      <c r="AI1050" s="1"/>
      <c r="AJ1050" s="1"/>
      <c r="AK1050" s="203">
        <f t="shared" si="748"/>
        <v>0</v>
      </c>
      <c r="AL1050" s="199">
        <v>3</v>
      </c>
      <c r="AM1050" s="1"/>
      <c r="AN1050" s="199">
        <v>2</v>
      </c>
      <c r="AO1050" s="199">
        <v>0</v>
      </c>
      <c r="BA1050" s="199" t="str">
        <f t="shared" si="746"/>
        <v>St. Charles CD2</v>
      </c>
      <c r="BC1050" s="199">
        <v>2</v>
      </c>
      <c r="BE1050" s="199">
        <v>22</v>
      </c>
      <c r="BG1050" s="199">
        <v>22089</v>
      </c>
      <c r="BH1050" s="199">
        <f t="shared" si="755"/>
        <v>2208902</v>
      </c>
      <c r="BJ1050" s="199" t="s">
        <v>3279</v>
      </c>
      <c r="BN1050" s="199">
        <v>0</v>
      </c>
      <c r="BX1050" s="199">
        <v>0</v>
      </c>
    </row>
    <row r="1051" spans="1:76" s="199" customFormat="1">
      <c r="A1051" s="199" t="s">
        <v>1964</v>
      </c>
      <c r="B1051" s="199" t="s">
        <v>876</v>
      </c>
      <c r="C1051" s="1">
        <f t="shared" si="749"/>
        <v>1365</v>
      </c>
      <c r="D1051" s="1"/>
      <c r="E1051" s="1"/>
      <c r="F1051" s="1"/>
      <c r="G1051" s="1"/>
      <c r="H1051" s="1"/>
      <c r="I1051" s="1"/>
      <c r="J1051" s="1"/>
      <c r="K1051" s="1"/>
      <c r="L1051" s="1"/>
      <c r="M1051" s="7">
        <f>RANK(Z1051,(Z1051:AB1051,AC1051:AQ1051))</f>
        <v>4</v>
      </c>
      <c r="N1051" s="7">
        <f>RANK(AA1051,(Z1051:AB1051,AC1051:AQ1051))</f>
        <v>5</v>
      </c>
      <c r="O1051" s="7">
        <f>IF(AB1051&gt;0,RANK(AB1051,(Z1051:AB1051,AC1051:AQ1051)),0)</f>
        <v>3</v>
      </c>
      <c r="P1051" s="7"/>
      <c r="Q1051" s="1">
        <f t="shared" si="750"/>
        <v>67</v>
      </c>
      <c r="R1051" s="2">
        <f t="shared" si="740"/>
        <v>4.9084249084249083E-2</v>
      </c>
      <c r="S1051" s="2"/>
      <c r="T1051" s="2">
        <f t="shared" si="751"/>
        <v>7.4725274725274723E-2</v>
      </c>
      <c r="U1051" s="2">
        <f t="shared" si="752"/>
        <v>5.8608058608058608E-3</v>
      </c>
      <c r="V1051" s="2">
        <f t="shared" si="753"/>
        <v>8.5714285714285715E-2</v>
      </c>
      <c r="W1051" s="2">
        <f t="shared" si="754"/>
        <v>0.38534798534798537</v>
      </c>
      <c r="Y1051" s="2">
        <f t="shared" si="745"/>
        <v>0.44835164835164837</v>
      </c>
      <c r="Z1051" s="1">
        <v>102</v>
      </c>
      <c r="AA1051" s="1">
        <v>8</v>
      </c>
      <c r="AB1051" s="1">
        <v>117</v>
      </c>
      <c r="AC1051" s="1">
        <v>526</v>
      </c>
      <c r="AD1051" s="1">
        <v>593</v>
      </c>
      <c r="AE1051" s="1">
        <v>8</v>
      </c>
      <c r="AF1051" s="1">
        <v>0</v>
      </c>
      <c r="AG1051" s="1">
        <v>1</v>
      </c>
      <c r="AH1051" s="1">
        <v>6</v>
      </c>
      <c r="AI1051" s="1"/>
      <c r="AJ1051" s="1"/>
      <c r="AK1051" s="203">
        <f t="shared" si="748"/>
        <v>0</v>
      </c>
      <c r="AL1051" s="199">
        <v>2</v>
      </c>
      <c r="AM1051" s="1"/>
      <c r="AN1051" s="199">
        <v>1</v>
      </c>
      <c r="AO1051" s="199">
        <v>1</v>
      </c>
      <c r="BA1051" s="199" t="str">
        <f t="shared" si="746"/>
        <v>St. Charles CD6</v>
      </c>
      <c r="BC1051" s="199">
        <v>6</v>
      </c>
      <c r="BE1051" s="199">
        <v>22</v>
      </c>
      <c r="BG1051" s="199">
        <v>22089</v>
      </c>
      <c r="BH1051" s="199">
        <f t="shared" si="755"/>
        <v>2208906</v>
      </c>
      <c r="BJ1051" s="199" t="s">
        <v>3279</v>
      </c>
      <c r="BN1051" s="199">
        <v>0</v>
      </c>
      <c r="BX1051" s="199">
        <v>0</v>
      </c>
    </row>
    <row r="1052" spans="1:76" s="199" customFormat="1">
      <c r="A1052" s="199" t="s">
        <v>1964</v>
      </c>
      <c r="B1052" s="199" t="s">
        <v>876</v>
      </c>
      <c r="C1052" s="1">
        <f t="shared" si="749"/>
        <v>581</v>
      </c>
      <c r="D1052" s="1"/>
      <c r="E1052" s="1"/>
      <c r="F1052" s="1"/>
      <c r="G1052" s="1"/>
      <c r="H1052" s="1"/>
      <c r="I1052" s="1"/>
      <c r="J1052" s="1"/>
      <c r="K1052" s="1"/>
      <c r="L1052" s="1"/>
      <c r="M1052" s="7">
        <f>RANK(Z1052,(Z1052:AB1052,AC1052:AQ1052))</f>
        <v>4</v>
      </c>
      <c r="N1052" s="7">
        <f>RANK(AA1052,(Z1052:AB1052,AC1052:AQ1052))</f>
        <v>6</v>
      </c>
      <c r="O1052" s="7">
        <f>IF(AB1052&gt;0,RANK(AB1052,(Z1052:AB1052,AC1052:AQ1052)),0)</f>
        <v>2</v>
      </c>
      <c r="P1052" s="7"/>
      <c r="Q1052" s="1">
        <f t="shared" si="750"/>
        <v>182</v>
      </c>
      <c r="R1052" s="2">
        <f t="shared" si="740"/>
        <v>0.31325301204819278</v>
      </c>
      <c r="S1052" s="2"/>
      <c r="T1052" s="2">
        <f t="shared" si="751"/>
        <v>4.3029259896729774E-2</v>
      </c>
      <c r="U1052" s="2">
        <f t="shared" si="752"/>
        <v>8.6058519793459545E-3</v>
      </c>
      <c r="V1052" s="2">
        <f t="shared" si="753"/>
        <v>0.20998278829604131</v>
      </c>
      <c r="W1052" s="2">
        <f t="shared" si="754"/>
        <v>0.17900172117039587</v>
      </c>
      <c r="Y1052" s="2">
        <f t="shared" si="745"/>
        <v>0.55938037865748713</v>
      </c>
      <c r="Z1052" s="1">
        <v>25</v>
      </c>
      <c r="AA1052" s="1">
        <v>5</v>
      </c>
      <c r="AB1052" s="1">
        <v>122</v>
      </c>
      <c r="AC1052" s="1">
        <v>104</v>
      </c>
      <c r="AD1052" s="1">
        <v>304</v>
      </c>
      <c r="AE1052" s="1">
        <v>17</v>
      </c>
      <c r="AF1052" s="1">
        <v>0</v>
      </c>
      <c r="AG1052" s="1">
        <v>1</v>
      </c>
      <c r="AH1052" s="1">
        <v>1</v>
      </c>
      <c r="AI1052" s="1"/>
      <c r="AJ1052" s="1"/>
      <c r="AK1052" s="203">
        <f t="shared" si="748"/>
        <v>1</v>
      </c>
      <c r="AL1052" s="199">
        <v>1</v>
      </c>
      <c r="AM1052" s="1"/>
      <c r="AN1052" s="199">
        <v>0</v>
      </c>
      <c r="AO1052" s="199">
        <v>0</v>
      </c>
      <c r="BA1052" s="199" t="str">
        <f t="shared" si="746"/>
        <v>St. Charles CD0</v>
      </c>
      <c r="BC1052" s="199">
        <v>0</v>
      </c>
      <c r="BE1052" s="199">
        <v>22</v>
      </c>
      <c r="BG1052" s="199">
        <v>22089</v>
      </c>
      <c r="BH1052" s="199">
        <f t="shared" si="755"/>
        <v>2208900</v>
      </c>
      <c r="BJ1052" s="199" t="s">
        <v>3279</v>
      </c>
      <c r="BN1052" s="199">
        <v>1</v>
      </c>
      <c r="BX1052" s="199">
        <v>0</v>
      </c>
    </row>
    <row r="1053" spans="1:76" s="199" customFormat="1">
      <c r="A1053" s="199" t="s">
        <v>1788</v>
      </c>
      <c r="B1053" s="199" t="s">
        <v>876</v>
      </c>
      <c r="C1053" s="1">
        <f t="shared" si="749"/>
        <v>162</v>
      </c>
      <c r="D1053" s="1"/>
      <c r="E1053" s="1"/>
      <c r="F1053" s="1"/>
      <c r="G1053" s="1"/>
      <c r="H1053" s="1"/>
      <c r="I1053" s="1"/>
      <c r="J1053" s="1"/>
      <c r="K1053" s="1"/>
      <c r="L1053" s="1"/>
      <c r="M1053" s="7">
        <f>RANK(Z1053,(Z1053:AB1053,AC1053:AQ1053))</f>
        <v>3</v>
      </c>
      <c r="N1053" s="7">
        <f>RANK(AA1053,(Z1053:AB1053,AC1053:AQ1053))</f>
        <v>5</v>
      </c>
      <c r="O1053" s="7">
        <f>IF(AB1053&gt;0,RANK(AB1053,(Z1053:AB1053,AC1053:AQ1053)),0)</f>
        <v>4</v>
      </c>
      <c r="P1053" s="7"/>
      <c r="Q1053" s="1">
        <f t="shared" si="750"/>
        <v>20</v>
      </c>
      <c r="R1053" s="2">
        <f t="shared" si="740"/>
        <v>0.12345679012345678</v>
      </c>
      <c r="S1053" s="2"/>
      <c r="T1053" s="2">
        <f t="shared" si="751"/>
        <v>4.9382716049382713E-2</v>
      </c>
      <c r="U1053" s="2">
        <f t="shared" si="752"/>
        <v>1.2345679012345678E-2</v>
      </c>
      <c r="V1053" s="2">
        <f t="shared" si="753"/>
        <v>4.3209876543209874E-2</v>
      </c>
      <c r="W1053" s="2">
        <f t="shared" si="754"/>
        <v>0.37654320987654322</v>
      </c>
      <c r="Y1053" s="2">
        <f t="shared" si="745"/>
        <v>0.51851851851851849</v>
      </c>
      <c r="Z1053" s="1">
        <v>8</v>
      </c>
      <c r="AA1053" s="1">
        <v>2</v>
      </c>
      <c r="AB1053" s="1">
        <v>7</v>
      </c>
      <c r="AC1053" s="1">
        <v>61</v>
      </c>
      <c r="AD1053" s="1">
        <v>81</v>
      </c>
      <c r="AE1053" s="1">
        <v>1</v>
      </c>
      <c r="AF1053" s="1">
        <v>0</v>
      </c>
      <c r="AG1053" s="1">
        <v>0</v>
      </c>
      <c r="AH1053" s="1">
        <v>1</v>
      </c>
      <c r="AI1053" s="1"/>
      <c r="AJ1053" s="1"/>
      <c r="AK1053" s="203">
        <f t="shared" si="748"/>
        <v>0</v>
      </c>
      <c r="AL1053" s="199">
        <v>1</v>
      </c>
      <c r="AM1053" s="1"/>
      <c r="AN1053" s="199">
        <v>0</v>
      </c>
      <c r="AO1053" s="199">
        <v>0</v>
      </c>
      <c r="BA1053" s="199" t="str">
        <f t="shared" si="746"/>
        <v>St. Helena CD5</v>
      </c>
      <c r="BC1053" s="199">
        <v>5</v>
      </c>
      <c r="BE1053" s="199">
        <v>22</v>
      </c>
      <c r="BG1053" s="199">
        <v>22091</v>
      </c>
      <c r="BH1053" s="199">
        <f t="shared" si="755"/>
        <v>2209105</v>
      </c>
      <c r="BJ1053" s="199" t="s">
        <v>3279</v>
      </c>
      <c r="BN1053" s="199">
        <v>0</v>
      </c>
      <c r="BX1053" s="199">
        <v>0</v>
      </c>
    </row>
    <row r="1054" spans="1:76" s="199" customFormat="1">
      <c r="A1054" s="199" t="s">
        <v>1788</v>
      </c>
      <c r="B1054" s="199" t="s">
        <v>876</v>
      </c>
      <c r="C1054" s="1">
        <f t="shared" si="749"/>
        <v>284</v>
      </c>
      <c r="D1054" s="1"/>
      <c r="E1054" s="1"/>
      <c r="F1054" s="1"/>
      <c r="G1054" s="1"/>
      <c r="H1054" s="1"/>
      <c r="I1054" s="1"/>
      <c r="J1054" s="1"/>
      <c r="K1054" s="1"/>
      <c r="L1054" s="1"/>
      <c r="M1054" s="7">
        <f>RANK(Z1054,(Z1054:AB1054,AC1054:AQ1054))</f>
        <v>3</v>
      </c>
      <c r="N1054" s="7">
        <f>RANK(AA1054,(Z1054:AB1054,AC1054:AQ1054))</f>
        <v>6</v>
      </c>
      <c r="O1054" s="7">
        <f>IF(AB1054&gt;0,RANK(AB1054,(Z1054:AB1054,AC1054:AQ1054)),0)</f>
        <v>3</v>
      </c>
      <c r="P1054" s="7"/>
      <c r="Q1054" s="1">
        <f t="shared" si="750"/>
        <v>8</v>
      </c>
      <c r="R1054" s="2">
        <f t="shared" si="740"/>
        <v>2.8169014084507043E-2</v>
      </c>
      <c r="S1054" s="2"/>
      <c r="T1054" s="2">
        <f t="shared" si="751"/>
        <v>3.873239436619718E-2</v>
      </c>
      <c r="U1054" s="2">
        <f t="shared" si="752"/>
        <v>1.4084507042253521E-2</v>
      </c>
      <c r="V1054" s="2">
        <f t="shared" si="753"/>
        <v>3.873239436619718E-2</v>
      </c>
      <c r="W1054" s="2">
        <f t="shared" si="754"/>
        <v>0.426056338028169</v>
      </c>
      <c r="Y1054" s="2">
        <f t="shared" si="745"/>
        <v>0.48239436619718323</v>
      </c>
      <c r="Z1054" s="1">
        <v>11</v>
      </c>
      <c r="AA1054" s="1">
        <v>4</v>
      </c>
      <c r="AB1054" s="1">
        <v>11</v>
      </c>
      <c r="AC1054" s="1">
        <v>121</v>
      </c>
      <c r="AD1054" s="1">
        <v>129</v>
      </c>
      <c r="AE1054" s="1">
        <v>6</v>
      </c>
      <c r="AF1054" s="1">
        <v>0</v>
      </c>
      <c r="AG1054" s="1">
        <v>2</v>
      </c>
      <c r="AH1054" s="1">
        <v>0</v>
      </c>
      <c r="AI1054" s="1"/>
      <c r="AJ1054" s="1"/>
      <c r="AK1054" s="203">
        <f t="shared" si="748"/>
        <v>0</v>
      </c>
      <c r="AL1054" s="199">
        <v>0</v>
      </c>
      <c r="AM1054" s="1"/>
      <c r="AN1054" s="199">
        <v>0</v>
      </c>
      <c r="AO1054" s="199">
        <v>0</v>
      </c>
      <c r="BA1054" s="199" t="str">
        <f t="shared" si="746"/>
        <v>St. Helena CD6</v>
      </c>
      <c r="BC1054" s="199">
        <v>6</v>
      </c>
      <c r="BE1054" s="199">
        <v>22</v>
      </c>
      <c r="BG1054" s="199">
        <v>22091</v>
      </c>
      <c r="BH1054" s="199">
        <f t="shared" si="755"/>
        <v>2209106</v>
      </c>
      <c r="BJ1054" s="199" t="s">
        <v>3279</v>
      </c>
      <c r="BN1054" s="199">
        <v>0</v>
      </c>
      <c r="BX1054" s="199">
        <v>0</v>
      </c>
    </row>
    <row r="1055" spans="1:76" s="199" customFormat="1">
      <c r="A1055" s="199" t="s">
        <v>1788</v>
      </c>
      <c r="B1055" s="199" t="s">
        <v>876</v>
      </c>
      <c r="C1055" s="1">
        <f t="shared" si="749"/>
        <v>116</v>
      </c>
      <c r="D1055" s="1"/>
      <c r="E1055" s="1"/>
      <c r="F1055" s="1"/>
      <c r="G1055" s="1"/>
      <c r="H1055" s="1"/>
      <c r="I1055" s="1"/>
      <c r="J1055" s="1"/>
      <c r="K1055" s="1"/>
      <c r="L1055" s="1"/>
      <c r="M1055" s="7">
        <f>RANK(Z1055,(Z1055:AB1055,AC1055:AQ1055))</f>
        <v>6</v>
      </c>
      <c r="N1055" s="7">
        <f>RANK(AA1055,(Z1055:AB1055,AC1055:AQ1055))</f>
        <v>4</v>
      </c>
      <c r="O1055" s="7">
        <f>IF(AB1055&gt;0,RANK(AB1055,(Z1055:AB1055,AC1055:AQ1055)),0)</f>
        <v>3</v>
      </c>
      <c r="P1055" s="7"/>
      <c r="Q1055" s="1">
        <f t="shared" si="750"/>
        <v>31</v>
      </c>
      <c r="R1055" s="2">
        <f t="shared" si="740"/>
        <v>0.26724137931034481</v>
      </c>
      <c r="S1055" s="2"/>
      <c r="T1055" s="2">
        <f t="shared" si="751"/>
        <v>8.6206896551724137E-3</v>
      </c>
      <c r="U1055" s="2">
        <f t="shared" si="752"/>
        <v>3.4482758620689655E-2</v>
      </c>
      <c r="V1055" s="2">
        <f t="shared" si="753"/>
        <v>6.8965517241379309E-2</v>
      </c>
      <c r="W1055" s="2">
        <f t="shared" si="754"/>
        <v>0.29310344827586204</v>
      </c>
      <c r="Y1055" s="2">
        <f t="shared" si="745"/>
        <v>0.59482758620689657</v>
      </c>
      <c r="Z1055" s="1">
        <v>1</v>
      </c>
      <c r="AA1055" s="1">
        <v>4</v>
      </c>
      <c r="AB1055" s="1">
        <v>8</v>
      </c>
      <c r="AC1055" s="1">
        <v>34</v>
      </c>
      <c r="AD1055" s="1">
        <v>65</v>
      </c>
      <c r="AE1055" s="1">
        <v>1</v>
      </c>
      <c r="AF1055" s="1">
        <v>0</v>
      </c>
      <c r="AG1055" s="1">
        <v>1</v>
      </c>
      <c r="AH1055" s="1">
        <v>0</v>
      </c>
      <c r="AI1055" s="1"/>
      <c r="AJ1055" s="1"/>
      <c r="AK1055" s="203">
        <f t="shared" si="748"/>
        <v>0</v>
      </c>
      <c r="AL1055" s="199">
        <v>2</v>
      </c>
      <c r="AM1055" s="1"/>
      <c r="AN1055" s="199">
        <v>0</v>
      </c>
      <c r="AO1055" s="199">
        <v>0</v>
      </c>
      <c r="BA1055" s="199" t="str">
        <f t="shared" si="746"/>
        <v>St. Helena CD0</v>
      </c>
      <c r="BC1055" s="199">
        <v>0</v>
      </c>
      <c r="BE1055" s="199">
        <v>22</v>
      </c>
      <c r="BG1055" s="199">
        <v>22091</v>
      </c>
      <c r="BH1055" s="199">
        <f t="shared" si="755"/>
        <v>2209100</v>
      </c>
      <c r="BJ1055" s="199" t="s">
        <v>3279</v>
      </c>
      <c r="BN1055" s="199">
        <v>0</v>
      </c>
      <c r="BX1055" s="199">
        <v>0</v>
      </c>
    </row>
    <row r="1056" spans="1:76" s="199" customFormat="1">
      <c r="A1056" s="199" t="s">
        <v>3483</v>
      </c>
      <c r="B1056" s="199" t="s">
        <v>876</v>
      </c>
      <c r="C1056" s="1">
        <f t="shared" si="749"/>
        <v>588</v>
      </c>
      <c r="D1056" s="1"/>
      <c r="E1056" s="1"/>
      <c r="F1056" s="1"/>
      <c r="G1056" s="1"/>
      <c r="H1056" s="1"/>
      <c r="I1056" s="1"/>
      <c r="J1056" s="1"/>
      <c r="K1056" s="1"/>
      <c r="L1056" s="1"/>
      <c r="M1056" s="7">
        <f>RANK(Z1056,(Z1056:AB1056,AC1056:AQ1056))</f>
        <v>4</v>
      </c>
      <c r="N1056" s="7">
        <f>RANK(AA1056,(Z1056:AB1056,AC1056:AQ1056))</f>
        <v>7</v>
      </c>
      <c r="O1056" s="7">
        <f>IF(AB1056&gt;0,RANK(AB1056,(Z1056:AB1056,AC1056:AQ1056)),0)</f>
        <v>3</v>
      </c>
      <c r="P1056" s="7"/>
      <c r="Q1056" s="1">
        <f t="shared" si="750"/>
        <v>144</v>
      </c>
      <c r="R1056" s="2">
        <f t="shared" si="740"/>
        <v>0.24489795918367346</v>
      </c>
      <c r="S1056" s="2"/>
      <c r="T1056" s="2">
        <f t="shared" si="751"/>
        <v>4.4217687074829932E-2</v>
      </c>
      <c r="U1056" s="2">
        <f t="shared" si="752"/>
        <v>5.1020408163265302E-3</v>
      </c>
      <c r="V1056" s="2">
        <f t="shared" si="753"/>
        <v>9.5238095238095233E-2</v>
      </c>
      <c r="W1056" s="2">
        <f t="shared" si="754"/>
        <v>0.28741496598639454</v>
      </c>
      <c r="Y1056" s="2">
        <f t="shared" si="745"/>
        <v>0.56802721088435382</v>
      </c>
      <c r="Z1056" s="1">
        <v>26</v>
      </c>
      <c r="AA1056" s="1">
        <v>3</v>
      </c>
      <c r="AB1056" s="1">
        <v>56</v>
      </c>
      <c r="AC1056" s="1">
        <v>169</v>
      </c>
      <c r="AD1056" s="1">
        <v>313</v>
      </c>
      <c r="AE1056" s="1">
        <v>12</v>
      </c>
      <c r="AF1056" s="1">
        <v>0</v>
      </c>
      <c r="AG1056" s="1">
        <v>4</v>
      </c>
      <c r="AH1056" s="1">
        <v>1</v>
      </c>
      <c r="AI1056" s="1"/>
      <c r="AJ1056" s="1"/>
      <c r="AK1056" s="203">
        <f t="shared" si="748"/>
        <v>2</v>
      </c>
      <c r="AL1056" s="199">
        <v>0</v>
      </c>
      <c r="AM1056" s="1"/>
      <c r="AN1056" s="199">
        <v>0</v>
      </c>
      <c r="AO1056" s="199">
        <v>2</v>
      </c>
      <c r="BA1056" s="199" t="str">
        <f t="shared" si="746"/>
        <v>St. John The Baptist CD2</v>
      </c>
      <c r="BC1056" s="199">
        <v>2</v>
      </c>
      <c r="BE1056" s="199">
        <v>22</v>
      </c>
      <c r="BG1056" s="199">
        <v>22095</v>
      </c>
      <c r="BH1056" s="199">
        <f t="shared" si="755"/>
        <v>2209502</v>
      </c>
      <c r="BJ1056" s="199" t="s">
        <v>3279</v>
      </c>
      <c r="BN1056" s="199">
        <v>1</v>
      </c>
      <c r="BX1056" s="199">
        <v>1</v>
      </c>
    </row>
    <row r="1057" spans="1:76" s="199" customFormat="1">
      <c r="A1057" s="199" t="s">
        <v>3483</v>
      </c>
      <c r="B1057" s="199" t="s">
        <v>876</v>
      </c>
      <c r="C1057" s="1">
        <f t="shared" si="749"/>
        <v>672</v>
      </c>
      <c r="D1057" s="1"/>
      <c r="E1057" s="1"/>
      <c r="F1057" s="1"/>
      <c r="G1057" s="1"/>
      <c r="H1057" s="1"/>
      <c r="I1057" s="1"/>
      <c r="J1057" s="1"/>
      <c r="K1057" s="1"/>
      <c r="L1057" s="1"/>
      <c r="M1057" s="7">
        <f>RANK(Z1057,(Z1057:AB1057,AC1057:AQ1057))</f>
        <v>4</v>
      </c>
      <c r="N1057" s="7">
        <f>RANK(AA1057,(Z1057:AB1057,AC1057:AQ1057))</f>
        <v>6</v>
      </c>
      <c r="O1057" s="7">
        <f>IF(AB1057&gt;0,RANK(AB1057,(Z1057:AB1057,AC1057:AQ1057)),0)</f>
        <v>3</v>
      </c>
      <c r="P1057" s="7"/>
      <c r="Q1057" s="1">
        <f t="shared" si="750"/>
        <v>20</v>
      </c>
      <c r="R1057" s="2">
        <f t="shared" si="740"/>
        <v>2.976190476190476E-2</v>
      </c>
      <c r="S1057" s="2"/>
      <c r="T1057" s="2">
        <f t="shared" si="751"/>
        <v>6.101190476190476E-2</v>
      </c>
      <c r="U1057" s="2">
        <f t="shared" si="752"/>
        <v>7.4404761904761901E-3</v>
      </c>
      <c r="V1057" s="2">
        <f t="shared" si="753"/>
        <v>9.5238095238095233E-2</v>
      </c>
      <c r="W1057" s="2">
        <f t="shared" si="754"/>
        <v>0.39434523809523808</v>
      </c>
      <c r="Y1057" s="2">
        <f t="shared" si="745"/>
        <v>0.44196428571428575</v>
      </c>
      <c r="Z1057" s="1">
        <v>41</v>
      </c>
      <c r="AA1057" s="1">
        <v>5</v>
      </c>
      <c r="AB1057" s="1">
        <v>64</v>
      </c>
      <c r="AC1057" s="1">
        <v>265</v>
      </c>
      <c r="AD1057" s="1">
        <v>285</v>
      </c>
      <c r="AE1057" s="1">
        <v>8</v>
      </c>
      <c r="AF1057" s="1">
        <v>0</v>
      </c>
      <c r="AG1057" s="1">
        <v>2</v>
      </c>
      <c r="AH1057" s="1">
        <v>0</v>
      </c>
      <c r="AI1057" s="1"/>
      <c r="AJ1057" s="1"/>
      <c r="AK1057" s="203">
        <f t="shared" si="748"/>
        <v>0</v>
      </c>
      <c r="AL1057" s="199">
        <v>0</v>
      </c>
      <c r="AM1057" s="1"/>
      <c r="AN1057" s="199">
        <v>2</v>
      </c>
      <c r="AO1057" s="199">
        <v>0</v>
      </c>
      <c r="BA1057" s="199" t="str">
        <f t="shared" si="746"/>
        <v>St. John The Baptist CD6</v>
      </c>
      <c r="BC1057" s="199">
        <v>6</v>
      </c>
      <c r="BE1057" s="199">
        <v>22</v>
      </c>
      <c r="BG1057" s="199">
        <v>22095</v>
      </c>
      <c r="BH1057" s="199">
        <f t="shared" si="755"/>
        <v>2209506</v>
      </c>
      <c r="BJ1057" s="199" t="s">
        <v>3279</v>
      </c>
      <c r="BN1057" s="199">
        <v>0</v>
      </c>
      <c r="BX1057" s="199">
        <v>0</v>
      </c>
    </row>
    <row r="1058" spans="1:76" s="199" customFormat="1">
      <c r="A1058" s="199" t="s">
        <v>3483</v>
      </c>
      <c r="B1058" s="199" t="s">
        <v>876</v>
      </c>
      <c r="C1058" s="1">
        <f t="shared" si="749"/>
        <v>151</v>
      </c>
      <c r="D1058" s="1"/>
      <c r="E1058" s="1"/>
      <c r="F1058" s="1"/>
      <c r="G1058" s="1"/>
      <c r="H1058" s="1"/>
      <c r="I1058" s="1"/>
      <c r="J1058" s="1"/>
      <c r="K1058" s="1"/>
      <c r="L1058" s="1"/>
      <c r="M1058" s="7">
        <f>RANK(Z1058,(Z1058:AB1058,AC1058:AQ1058))</f>
        <v>5</v>
      </c>
      <c r="N1058" s="7">
        <f>RANK(AA1058,(Z1058:AB1058,AC1058:AQ1058))</f>
        <v>6</v>
      </c>
      <c r="O1058" s="7">
        <f>IF(AB1058&gt;0,RANK(AB1058,(Z1058:AB1058,AC1058:AQ1058)),0)</f>
        <v>2</v>
      </c>
      <c r="P1058" s="7"/>
      <c r="Q1058" s="1">
        <f t="shared" si="750"/>
        <v>37</v>
      </c>
      <c r="R1058" s="2">
        <f t="shared" si="740"/>
        <v>0.24503311258278146</v>
      </c>
      <c r="S1058" s="2"/>
      <c r="T1058" s="2">
        <f t="shared" si="751"/>
        <v>1.9867549668874173E-2</v>
      </c>
      <c r="U1058" s="2">
        <f t="shared" si="752"/>
        <v>6.6225165562913907E-3</v>
      </c>
      <c r="V1058" s="2">
        <f t="shared" si="753"/>
        <v>0.25165562913907286</v>
      </c>
      <c r="W1058" s="2">
        <f t="shared" si="754"/>
        <v>0.17880794701986755</v>
      </c>
      <c r="Y1058" s="2">
        <f t="shared" si="745"/>
        <v>0.54304635761589393</v>
      </c>
      <c r="Z1058" s="1">
        <v>3</v>
      </c>
      <c r="AA1058" s="1">
        <v>1</v>
      </c>
      <c r="AB1058" s="1">
        <v>38</v>
      </c>
      <c r="AC1058" s="1">
        <v>27</v>
      </c>
      <c r="AD1058" s="1">
        <v>75</v>
      </c>
      <c r="AE1058" s="1">
        <v>6</v>
      </c>
      <c r="AF1058" s="1">
        <v>0</v>
      </c>
      <c r="AG1058" s="1">
        <v>0</v>
      </c>
      <c r="AH1058" s="1">
        <v>0</v>
      </c>
      <c r="AI1058" s="1"/>
      <c r="AJ1058" s="1"/>
      <c r="AK1058" s="203">
        <f t="shared" si="748"/>
        <v>0</v>
      </c>
      <c r="AL1058" s="199">
        <v>1</v>
      </c>
      <c r="AM1058" s="1"/>
      <c r="AN1058" s="199">
        <v>0</v>
      </c>
      <c r="AO1058" s="199">
        <v>0</v>
      </c>
      <c r="BA1058" s="199" t="str">
        <f t="shared" si="746"/>
        <v>St. John The Baptist CD0</v>
      </c>
      <c r="BC1058" s="199">
        <v>0</v>
      </c>
      <c r="BE1058" s="199">
        <v>22</v>
      </c>
      <c r="BG1058" s="199">
        <v>22095</v>
      </c>
      <c r="BH1058" s="199">
        <f t="shared" si="755"/>
        <v>2209500</v>
      </c>
      <c r="BJ1058" s="199" t="s">
        <v>3279</v>
      </c>
      <c r="BN1058" s="199">
        <v>0</v>
      </c>
      <c r="BX1058" s="199">
        <v>0</v>
      </c>
    </row>
    <row r="1059" spans="1:76" s="199" customFormat="1">
      <c r="A1059" s="199" t="s">
        <v>2718</v>
      </c>
      <c r="B1059" s="199" t="s">
        <v>876</v>
      </c>
      <c r="C1059" s="1">
        <f t="shared" si="749"/>
        <v>151</v>
      </c>
      <c r="D1059" s="1"/>
      <c r="E1059" s="1"/>
      <c r="F1059" s="1"/>
      <c r="G1059" s="1"/>
      <c r="H1059" s="1"/>
      <c r="I1059" s="1"/>
      <c r="J1059" s="1"/>
      <c r="K1059" s="1"/>
      <c r="L1059" s="1"/>
      <c r="M1059" s="7">
        <f>RANK(Z1059,(Z1059:AB1059,AC1059:AQ1059))</f>
        <v>4</v>
      </c>
      <c r="N1059" s="7">
        <f>RANK(AA1059,(Z1059:AB1059,AC1059:AQ1059))</f>
        <v>7</v>
      </c>
      <c r="O1059" s="7">
        <f>IF(AB1059&gt;0,RANK(AB1059,(Z1059:AB1059,AC1059:AQ1059)),0)</f>
        <v>3</v>
      </c>
      <c r="P1059" s="7"/>
      <c r="Q1059" s="1">
        <f t="shared" si="750"/>
        <v>18</v>
      </c>
      <c r="R1059" s="2">
        <f t="shared" si="740"/>
        <v>0.11920529801324503</v>
      </c>
      <c r="S1059" s="2"/>
      <c r="T1059" s="2">
        <f t="shared" si="751"/>
        <v>1.9867549668874173E-2</v>
      </c>
      <c r="U1059" s="2">
        <f t="shared" si="752"/>
        <v>0</v>
      </c>
      <c r="V1059" s="2">
        <f t="shared" si="753"/>
        <v>3.9735099337748346E-2</v>
      </c>
      <c r="W1059" s="2">
        <f t="shared" si="754"/>
        <v>0.40397350993377484</v>
      </c>
      <c r="Y1059" s="2">
        <f t="shared" si="745"/>
        <v>0.53642384105960272</v>
      </c>
      <c r="Z1059" s="1">
        <v>3</v>
      </c>
      <c r="AA1059" s="1">
        <v>0</v>
      </c>
      <c r="AB1059" s="1">
        <v>6</v>
      </c>
      <c r="AC1059" s="1">
        <v>61</v>
      </c>
      <c r="AD1059" s="1">
        <v>79</v>
      </c>
      <c r="AE1059" s="1">
        <v>0</v>
      </c>
      <c r="AF1059" s="1">
        <v>0</v>
      </c>
      <c r="AG1059" s="1">
        <v>0</v>
      </c>
      <c r="AH1059" s="1">
        <v>1</v>
      </c>
      <c r="AI1059" s="1"/>
      <c r="AJ1059" s="1"/>
      <c r="AK1059" s="203">
        <f t="shared" si="748"/>
        <v>0</v>
      </c>
      <c r="AL1059" s="199">
        <v>1</v>
      </c>
      <c r="AM1059" s="1"/>
      <c r="AN1059" s="199">
        <v>0</v>
      </c>
      <c r="AO1059" s="199">
        <v>0</v>
      </c>
      <c r="BA1059" s="199" t="str">
        <f t="shared" si="746"/>
        <v>St. Landry CD3</v>
      </c>
      <c r="BC1059" s="199">
        <v>3</v>
      </c>
      <c r="BE1059" s="199">
        <v>22</v>
      </c>
      <c r="BG1059" s="199">
        <v>22097</v>
      </c>
      <c r="BH1059" s="199">
        <f t="shared" si="755"/>
        <v>2209703</v>
      </c>
      <c r="BJ1059" s="199" t="s">
        <v>3279</v>
      </c>
      <c r="BN1059" s="199">
        <v>0</v>
      </c>
      <c r="BX1059" s="199">
        <v>0</v>
      </c>
    </row>
    <row r="1060" spans="1:76" s="199" customFormat="1">
      <c r="A1060" s="199" t="s">
        <v>2718</v>
      </c>
      <c r="B1060" s="199" t="s">
        <v>876</v>
      </c>
      <c r="C1060" s="1">
        <f t="shared" si="749"/>
        <v>1933</v>
      </c>
      <c r="D1060" s="1"/>
      <c r="E1060" s="1"/>
      <c r="F1060" s="1"/>
      <c r="G1060" s="1"/>
      <c r="H1060" s="1"/>
      <c r="I1060" s="1"/>
      <c r="J1060" s="1"/>
      <c r="K1060" s="1"/>
      <c r="L1060" s="1"/>
      <c r="M1060" s="7">
        <f>RANK(Z1060,(Z1060:AB1060,AC1060:AQ1060))</f>
        <v>4</v>
      </c>
      <c r="N1060" s="7">
        <f>RANK(AA1060,(Z1060:AB1060,AC1060:AQ1060))</f>
        <v>6</v>
      </c>
      <c r="O1060" s="7">
        <f>IF(AB1060&gt;0,RANK(AB1060,(Z1060:AB1060,AC1060:AQ1060)),0)</f>
        <v>3</v>
      </c>
      <c r="P1060" s="7"/>
      <c r="Q1060" s="1">
        <f t="shared" si="750"/>
        <v>89</v>
      </c>
      <c r="R1060" s="2">
        <f t="shared" si="740"/>
        <v>4.6042421107087429E-2</v>
      </c>
      <c r="S1060" s="2"/>
      <c r="T1060" s="2">
        <f t="shared" si="751"/>
        <v>3.0522503879979308E-2</v>
      </c>
      <c r="U1060" s="2">
        <f t="shared" si="752"/>
        <v>3.1039834454216243E-3</v>
      </c>
      <c r="V1060" s="2">
        <f t="shared" si="753"/>
        <v>8.225556130367305E-2</v>
      </c>
      <c r="W1060" s="2">
        <f t="shared" si="754"/>
        <v>0.41076047594412829</v>
      </c>
      <c r="Y1060" s="2">
        <f t="shared" si="745"/>
        <v>0.47335747542679768</v>
      </c>
      <c r="Z1060" s="1">
        <v>59</v>
      </c>
      <c r="AA1060" s="1">
        <v>6</v>
      </c>
      <c r="AB1060" s="1">
        <v>159</v>
      </c>
      <c r="AC1060" s="1">
        <v>794</v>
      </c>
      <c r="AD1060" s="1">
        <v>883</v>
      </c>
      <c r="AE1060" s="1">
        <v>21</v>
      </c>
      <c r="AF1060" s="1">
        <v>1</v>
      </c>
      <c r="AG1060" s="1">
        <v>4</v>
      </c>
      <c r="AH1060" s="1">
        <v>4</v>
      </c>
      <c r="AI1060" s="1"/>
      <c r="AJ1060" s="1"/>
      <c r="AK1060" s="203">
        <f t="shared" si="748"/>
        <v>0</v>
      </c>
      <c r="AL1060" s="199">
        <v>2</v>
      </c>
      <c r="AM1060" s="1"/>
      <c r="AN1060" s="199">
        <v>0</v>
      </c>
      <c r="AO1060" s="199">
        <v>0</v>
      </c>
      <c r="BA1060" s="199" t="str">
        <f t="shared" si="746"/>
        <v>St. Landry CD4</v>
      </c>
      <c r="BC1060" s="199">
        <v>4</v>
      </c>
      <c r="BE1060" s="199">
        <v>22</v>
      </c>
      <c r="BG1060" s="199">
        <v>22097</v>
      </c>
      <c r="BH1060" s="199">
        <f t="shared" si="755"/>
        <v>2209704</v>
      </c>
      <c r="BJ1060" s="199" t="s">
        <v>3279</v>
      </c>
      <c r="BN1060" s="199">
        <v>0</v>
      </c>
      <c r="BX1060" s="199">
        <v>0</v>
      </c>
    </row>
    <row r="1061" spans="1:76" s="199" customFormat="1">
      <c r="A1061" s="199" t="s">
        <v>2718</v>
      </c>
      <c r="B1061" s="199" t="s">
        <v>876</v>
      </c>
      <c r="C1061" s="1">
        <f t="shared" si="749"/>
        <v>1220</v>
      </c>
      <c r="D1061" s="1"/>
      <c r="E1061" s="1"/>
      <c r="F1061" s="1"/>
      <c r="G1061" s="1"/>
      <c r="H1061" s="1"/>
      <c r="I1061" s="1"/>
      <c r="J1061" s="1"/>
      <c r="K1061" s="1"/>
      <c r="L1061" s="1"/>
      <c r="M1061" s="7">
        <f>RANK(Z1061,(Z1061:AB1061,AC1061:AQ1061))</f>
        <v>4</v>
      </c>
      <c r="N1061" s="7">
        <f>RANK(AA1061,(Z1061:AB1061,AC1061:AQ1061))</f>
        <v>6</v>
      </c>
      <c r="O1061" s="7">
        <f>IF(AB1061&gt;0,RANK(AB1061,(Z1061:AB1061,AC1061:AQ1061)),0)</f>
        <v>3</v>
      </c>
      <c r="P1061" s="7"/>
      <c r="Q1061" s="1">
        <f t="shared" si="750"/>
        <v>74</v>
      </c>
      <c r="R1061" s="2">
        <f t="shared" si="740"/>
        <v>6.0655737704918035E-2</v>
      </c>
      <c r="S1061" s="2"/>
      <c r="T1061" s="2">
        <f t="shared" si="751"/>
        <v>4.7540983606557376E-2</v>
      </c>
      <c r="U1061" s="2">
        <f t="shared" si="752"/>
        <v>4.9180327868852463E-3</v>
      </c>
      <c r="V1061" s="2">
        <f t="shared" si="753"/>
        <v>8.7704918032786891E-2</v>
      </c>
      <c r="W1061" s="2">
        <f t="shared" si="754"/>
        <v>0.39098360655737707</v>
      </c>
      <c r="Y1061" s="2">
        <f t="shared" si="745"/>
        <v>0.46885245901639339</v>
      </c>
      <c r="Z1061" s="1">
        <v>58</v>
      </c>
      <c r="AA1061" s="1">
        <v>6</v>
      </c>
      <c r="AB1061" s="1">
        <v>107</v>
      </c>
      <c r="AC1061" s="1">
        <v>477</v>
      </c>
      <c r="AD1061" s="1">
        <v>551</v>
      </c>
      <c r="AE1061" s="1">
        <v>13</v>
      </c>
      <c r="AF1061" s="1">
        <v>1</v>
      </c>
      <c r="AG1061" s="1">
        <v>1</v>
      </c>
      <c r="AH1061" s="1">
        <v>5</v>
      </c>
      <c r="AI1061" s="1"/>
      <c r="AJ1061" s="1"/>
      <c r="AK1061" s="203">
        <f t="shared" si="748"/>
        <v>0</v>
      </c>
      <c r="AL1061" s="199">
        <v>0</v>
      </c>
      <c r="AM1061" s="1"/>
      <c r="AN1061" s="199">
        <v>1</v>
      </c>
      <c r="AO1061" s="199">
        <v>0</v>
      </c>
      <c r="BA1061" s="199" t="str">
        <f t="shared" si="746"/>
        <v>St. Landry CD5</v>
      </c>
      <c r="BC1061" s="199">
        <v>5</v>
      </c>
      <c r="BE1061" s="199">
        <v>22</v>
      </c>
      <c r="BG1061" s="199">
        <v>22097</v>
      </c>
      <c r="BH1061" s="199">
        <f t="shared" si="755"/>
        <v>2209705</v>
      </c>
      <c r="BJ1061" s="199" t="s">
        <v>3279</v>
      </c>
      <c r="BN1061" s="199">
        <v>0</v>
      </c>
      <c r="BX1061" s="199">
        <v>0</v>
      </c>
    </row>
    <row r="1062" spans="1:76" s="199" customFormat="1">
      <c r="A1062" s="199" t="s">
        <v>2718</v>
      </c>
      <c r="B1062" s="199" t="s">
        <v>876</v>
      </c>
      <c r="C1062" s="1">
        <f t="shared" si="749"/>
        <v>490</v>
      </c>
      <c r="D1062" s="1"/>
      <c r="E1062" s="1"/>
      <c r="F1062" s="1"/>
      <c r="G1062" s="1"/>
      <c r="H1062" s="1"/>
      <c r="I1062" s="1"/>
      <c r="J1062" s="1"/>
      <c r="K1062" s="1"/>
      <c r="L1062" s="1"/>
      <c r="M1062" s="7">
        <f>RANK(Z1062,(Z1062:AB1062,AC1062:AQ1062))</f>
        <v>6</v>
      </c>
      <c r="N1062" s="7">
        <f>RANK(AA1062,(Z1062:AB1062,AC1062:AQ1062))</f>
        <v>5</v>
      </c>
      <c r="O1062" s="7">
        <f>IF(AB1062&gt;0,RANK(AB1062,(Z1062:AB1062,AC1062:AQ1062)),0)</f>
        <v>3</v>
      </c>
      <c r="P1062" s="7"/>
      <c r="Q1062" s="1">
        <f t="shared" si="750"/>
        <v>121</v>
      </c>
      <c r="R1062" s="2">
        <f t="shared" si="740"/>
        <v>0.24693877551020407</v>
      </c>
      <c r="S1062" s="2"/>
      <c r="T1062" s="2">
        <f t="shared" si="751"/>
        <v>1.6326530612244899E-2</v>
      </c>
      <c r="U1062" s="2">
        <f t="shared" si="752"/>
        <v>2.4489795918367346E-2</v>
      </c>
      <c r="V1062" s="2">
        <f t="shared" si="753"/>
        <v>0.1653061224489796</v>
      </c>
      <c r="W1062" s="2">
        <f t="shared" si="754"/>
        <v>0.25510204081632654</v>
      </c>
      <c r="Y1062" s="2">
        <f t="shared" si="745"/>
        <v>0.53877551020408165</v>
      </c>
      <c r="Z1062" s="1">
        <v>8</v>
      </c>
      <c r="AA1062" s="1">
        <v>12</v>
      </c>
      <c r="AB1062" s="1">
        <v>81</v>
      </c>
      <c r="AC1062" s="1">
        <v>125</v>
      </c>
      <c r="AD1062" s="1">
        <v>246</v>
      </c>
      <c r="AE1062" s="1">
        <v>15</v>
      </c>
      <c r="AF1062" s="1">
        <v>0</v>
      </c>
      <c r="AG1062" s="1">
        <v>3</v>
      </c>
      <c r="AH1062" s="1">
        <v>0</v>
      </c>
      <c r="AI1062" s="1"/>
      <c r="AJ1062" s="1"/>
      <c r="AK1062" s="203">
        <f t="shared" si="748"/>
        <v>0</v>
      </c>
      <c r="AL1062" s="199">
        <v>0</v>
      </c>
      <c r="AM1062" s="1"/>
      <c r="AN1062" s="199">
        <v>0</v>
      </c>
      <c r="AO1062" s="199">
        <v>0</v>
      </c>
      <c r="BA1062" s="199" t="str">
        <f t="shared" si="746"/>
        <v>St. Landry CD0</v>
      </c>
      <c r="BC1062" s="199">
        <v>0</v>
      </c>
      <c r="BE1062" s="199">
        <v>22</v>
      </c>
      <c r="BG1062" s="199">
        <v>22097</v>
      </c>
      <c r="BH1062" s="199">
        <f t="shared" si="755"/>
        <v>2209700</v>
      </c>
      <c r="BJ1062" s="199" t="s">
        <v>3279</v>
      </c>
      <c r="BN1062" s="199">
        <v>0</v>
      </c>
      <c r="BX1062" s="199">
        <v>0</v>
      </c>
    </row>
    <row r="1063" spans="1:76" s="199" customFormat="1">
      <c r="A1063" s="199" t="s">
        <v>2620</v>
      </c>
      <c r="B1063" s="199" t="s">
        <v>876</v>
      </c>
      <c r="C1063" s="1">
        <f t="shared" si="749"/>
        <v>4246</v>
      </c>
      <c r="D1063" s="1"/>
      <c r="E1063" s="1"/>
      <c r="F1063" s="1"/>
      <c r="G1063" s="1"/>
      <c r="H1063" s="1"/>
      <c r="I1063" s="1"/>
      <c r="J1063" s="1"/>
      <c r="K1063" s="1"/>
      <c r="L1063" s="1"/>
      <c r="M1063" s="7">
        <f>RANK(Z1063,(Z1063:AB1063,AC1063:AQ1063))</f>
        <v>4</v>
      </c>
      <c r="N1063" s="7">
        <f>RANK(AA1063,(Z1063:AB1063,AC1063:AQ1063))</f>
        <v>6</v>
      </c>
      <c r="O1063" s="7">
        <f>IF(AB1063&gt;0,RANK(AB1063,(Z1063:AB1063,AC1063:AQ1063)),0)</f>
        <v>3</v>
      </c>
      <c r="P1063" s="7"/>
      <c r="Q1063" s="1">
        <f t="shared" si="750"/>
        <v>383</v>
      </c>
      <c r="R1063" s="2">
        <f t="shared" si="740"/>
        <v>9.0202543570419222E-2</v>
      </c>
      <c r="S1063" s="2"/>
      <c r="T1063" s="2">
        <f t="shared" si="751"/>
        <v>5.7465850211964202E-2</v>
      </c>
      <c r="U1063" s="2">
        <f t="shared" si="752"/>
        <v>4.0037682524729154E-3</v>
      </c>
      <c r="V1063" s="2">
        <f t="shared" si="753"/>
        <v>7.9133301931229388E-2</v>
      </c>
      <c r="W1063" s="2">
        <f t="shared" si="754"/>
        <v>0.37258596325953841</v>
      </c>
      <c r="Y1063" s="2">
        <f t="shared" si="745"/>
        <v>0.48681111634479513</v>
      </c>
      <c r="Z1063" s="1">
        <v>244</v>
      </c>
      <c r="AA1063" s="1">
        <v>17</v>
      </c>
      <c r="AB1063" s="1">
        <v>336</v>
      </c>
      <c r="AC1063" s="1">
        <v>1582</v>
      </c>
      <c r="AD1063" s="1">
        <v>1965</v>
      </c>
      <c r="AE1063" s="1">
        <v>69</v>
      </c>
      <c r="AF1063" s="1">
        <v>2</v>
      </c>
      <c r="AG1063" s="1">
        <v>3</v>
      </c>
      <c r="AH1063" s="1">
        <v>15</v>
      </c>
      <c r="AI1063" s="1"/>
      <c r="AJ1063" s="1"/>
      <c r="AK1063" s="203">
        <f t="shared" si="748"/>
        <v>3</v>
      </c>
      <c r="AL1063" s="199">
        <v>4</v>
      </c>
      <c r="AM1063" s="1"/>
      <c r="AN1063" s="199">
        <v>3</v>
      </c>
      <c r="AO1063" s="199">
        <v>3</v>
      </c>
      <c r="BA1063" s="199" t="str">
        <f t="shared" si="746"/>
        <v>Tangipahoa CD1</v>
      </c>
      <c r="BC1063" s="199">
        <v>1</v>
      </c>
      <c r="BE1063" s="199">
        <v>22</v>
      </c>
      <c r="BG1063" s="199">
        <v>22105</v>
      </c>
      <c r="BH1063" s="199">
        <f t="shared" si="755"/>
        <v>2210501</v>
      </c>
      <c r="BJ1063" s="199" t="s">
        <v>3279</v>
      </c>
      <c r="BN1063" s="199">
        <v>3</v>
      </c>
      <c r="BX1063" s="199">
        <v>0</v>
      </c>
    </row>
    <row r="1064" spans="1:76" s="199" customFormat="1">
      <c r="A1064" s="7" t="s">
        <v>2620</v>
      </c>
      <c r="B1064" s="199" t="s">
        <v>876</v>
      </c>
      <c r="C1064" s="1">
        <f t="shared" si="749"/>
        <v>2168</v>
      </c>
      <c r="D1064" s="1"/>
      <c r="E1064" s="1"/>
      <c r="F1064" s="1"/>
      <c r="G1064" s="1"/>
      <c r="H1064" s="1"/>
      <c r="I1064" s="1"/>
      <c r="J1064" s="1"/>
      <c r="K1064" s="1"/>
      <c r="L1064" s="1"/>
      <c r="M1064" s="7">
        <f>RANK(Z1064,(Z1064:AB1064,AC1064:AQ1064))</f>
        <v>4</v>
      </c>
      <c r="N1064" s="7">
        <f>RANK(AA1064,(Z1064:AB1064,AC1064:AQ1064))</f>
        <v>6</v>
      </c>
      <c r="O1064" s="7">
        <f>IF(AB1064&gt;0,RANK(AB1064,(Z1064:AB1064,AC1064:AQ1064)),0)</f>
        <v>3</v>
      </c>
      <c r="P1064" s="7"/>
      <c r="Q1064" s="1">
        <f t="shared" si="750"/>
        <v>219</v>
      </c>
      <c r="R1064" s="2">
        <f t="shared" si="740"/>
        <v>0.10101476014760148</v>
      </c>
      <c r="S1064" s="2"/>
      <c r="T1064" s="2">
        <f t="shared" si="751"/>
        <v>4.3357933579335796E-2</v>
      </c>
      <c r="U1064" s="2">
        <f t="shared" si="752"/>
        <v>3.6900369003690036E-3</v>
      </c>
      <c r="V1064" s="2">
        <f t="shared" si="753"/>
        <v>5.1199261992619927E-2</v>
      </c>
      <c r="W1064" s="2">
        <f t="shared" si="754"/>
        <v>0.38929889298892989</v>
      </c>
      <c r="Y1064" s="2">
        <f t="shared" si="745"/>
        <v>0.51245387453874547</v>
      </c>
      <c r="Z1064" s="1">
        <v>94</v>
      </c>
      <c r="AA1064" s="1">
        <v>8</v>
      </c>
      <c r="AB1064" s="1">
        <v>111</v>
      </c>
      <c r="AC1064" s="1">
        <v>844</v>
      </c>
      <c r="AD1064" s="1">
        <v>1063</v>
      </c>
      <c r="AE1064" s="1">
        <v>32</v>
      </c>
      <c r="AF1064" s="1">
        <v>3</v>
      </c>
      <c r="AG1064" s="1">
        <v>1</v>
      </c>
      <c r="AH1064" s="1">
        <v>4</v>
      </c>
      <c r="AI1064" s="1"/>
      <c r="AJ1064" s="1"/>
      <c r="AK1064" s="203">
        <f t="shared" si="748"/>
        <v>3</v>
      </c>
      <c r="AL1064" s="199">
        <v>5</v>
      </c>
      <c r="AM1064" s="1"/>
      <c r="AN1064" s="199">
        <v>0</v>
      </c>
      <c r="AO1064" s="199">
        <v>0</v>
      </c>
      <c r="BA1064" s="199" t="str">
        <f t="shared" si="746"/>
        <v>Tangipahoa CD5</v>
      </c>
      <c r="BC1064" s="199">
        <v>5</v>
      </c>
      <c r="BE1064" s="199">
        <v>22</v>
      </c>
      <c r="BG1064" s="199">
        <v>22105</v>
      </c>
      <c r="BH1064" s="199">
        <f t="shared" si="755"/>
        <v>2210505</v>
      </c>
      <c r="BJ1064" s="199" t="s">
        <v>3279</v>
      </c>
      <c r="BN1064" s="199">
        <v>3</v>
      </c>
      <c r="BX1064" s="199">
        <v>0</v>
      </c>
    </row>
    <row r="1065" spans="1:76" s="199" customFormat="1">
      <c r="A1065" s="7" t="s">
        <v>2620</v>
      </c>
      <c r="B1065" s="199" t="s">
        <v>876</v>
      </c>
      <c r="C1065" s="1">
        <f t="shared" si="749"/>
        <v>1384</v>
      </c>
      <c r="D1065" s="1"/>
      <c r="E1065" s="1"/>
      <c r="F1065" s="1"/>
      <c r="G1065" s="1"/>
      <c r="H1065" s="1"/>
      <c r="I1065" s="1"/>
      <c r="J1065" s="1"/>
      <c r="K1065" s="1"/>
      <c r="L1065" s="1"/>
      <c r="M1065" s="7">
        <f>RANK(Z1065,(Z1065:AB1065,AC1065:AQ1065))</f>
        <v>4</v>
      </c>
      <c r="N1065" s="7">
        <f>RANK(AA1065,(Z1065:AB1065,AC1065:AQ1065))</f>
        <v>6</v>
      </c>
      <c r="O1065" s="7">
        <f>IF(AB1065&gt;0,RANK(AB1065,(Z1065:AB1065,AC1065:AQ1065)),0)</f>
        <v>3</v>
      </c>
      <c r="P1065" s="7"/>
      <c r="Q1065" s="1">
        <f t="shared" si="750"/>
        <v>402</v>
      </c>
      <c r="R1065" s="2">
        <f t="shared" si="740"/>
        <v>0.29046242774566472</v>
      </c>
      <c r="S1065" s="2"/>
      <c r="T1065" s="2">
        <f t="shared" si="751"/>
        <v>3.4682080924855488E-2</v>
      </c>
      <c r="U1065" s="2">
        <f t="shared" si="752"/>
        <v>1.4450867052023121E-2</v>
      </c>
      <c r="V1065" s="2">
        <f t="shared" si="753"/>
        <v>0.1596820809248555</v>
      </c>
      <c r="W1065" s="2">
        <f t="shared" si="754"/>
        <v>0.2319364161849711</v>
      </c>
      <c r="Y1065" s="2">
        <f t="shared" si="745"/>
        <v>0.55924855491329484</v>
      </c>
      <c r="Z1065" s="1">
        <v>48</v>
      </c>
      <c r="AA1065" s="1">
        <v>20</v>
      </c>
      <c r="AB1065" s="1">
        <v>221</v>
      </c>
      <c r="AC1065" s="1">
        <v>321</v>
      </c>
      <c r="AD1065" s="1">
        <v>723</v>
      </c>
      <c r="AE1065" s="1">
        <v>39</v>
      </c>
      <c r="AF1065" s="1">
        <v>1</v>
      </c>
      <c r="AG1065" s="1">
        <v>3</v>
      </c>
      <c r="AH1065" s="1">
        <v>1</v>
      </c>
      <c r="AI1065" s="1"/>
      <c r="AJ1065" s="1"/>
      <c r="AK1065" s="203">
        <f t="shared" si="748"/>
        <v>1</v>
      </c>
      <c r="AL1065" s="199">
        <v>4</v>
      </c>
      <c r="AM1065" s="1"/>
      <c r="AN1065" s="199">
        <v>1</v>
      </c>
      <c r="AO1065" s="199">
        <v>1</v>
      </c>
      <c r="BA1065" s="199" t="str">
        <f t="shared" si="746"/>
        <v>Tangipahoa CD0</v>
      </c>
      <c r="BC1065" s="199">
        <v>0</v>
      </c>
      <c r="BE1065" s="199">
        <v>22</v>
      </c>
      <c r="BG1065" s="199">
        <v>22105</v>
      </c>
      <c r="BH1065" s="199">
        <f t="shared" si="755"/>
        <v>2210500</v>
      </c>
      <c r="BJ1065" s="199" t="s">
        <v>3279</v>
      </c>
      <c r="BN1065" s="199">
        <v>1</v>
      </c>
      <c r="BX1065" s="199">
        <v>0</v>
      </c>
    </row>
    <row r="1066" spans="1:76" s="199" customFormat="1">
      <c r="A1066" s="7" t="s">
        <v>709</v>
      </c>
      <c r="B1066" s="199" t="s">
        <v>876</v>
      </c>
      <c r="C1066" s="1">
        <f t="shared" si="749"/>
        <v>3417</v>
      </c>
      <c r="D1066" s="1"/>
      <c r="E1066" s="1"/>
      <c r="F1066" s="1"/>
      <c r="G1066" s="1"/>
      <c r="H1066" s="1"/>
      <c r="I1066" s="1"/>
      <c r="J1066" s="1"/>
      <c r="K1066" s="1"/>
      <c r="L1066" s="1"/>
      <c r="M1066" s="7">
        <f>RANK(Z1066,(Z1066:AB1066,AC1066:AQ1066))</f>
        <v>4</v>
      </c>
      <c r="N1066" s="7">
        <f>RANK(AA1066,(Z1066:AB1066,AC1066:AQ1066))</f>
        <v>6</v>
      </c>
      <c r="O1066" s="7">
        <f>IF(AB1066&gt;0,RANK(AB1066,(Z1066:AB1066,AC1066:AQ1066)),0)</f>
        <v>3</v>
      </c>
      <c r="P1066" s="7"/>
      <c r="Q1066" s="1">
        <f t="shared" si="750"/>
        <v>485</v>
      </c>
      <c r="R1066" s="2">
        <f t="shared" si="740"/>
        <v>0.14193737196371087</v>
      </c>
      <c r="S1066" s="2"/>
      <c r="T1066" s="2">
        <f t="shared" si="751"/>
        <v>6.7895815042434887E-2</v>
      </c>
      <c r="U1066" s="2">
        <f t="shared" si="752"/>
        <v>4.9751243781094526E-3</v>
      </c>
      <c r="V1066" s="2">
        <f t="shared" si="753"/>
        <v>9.2186128182616331E-2</v>
      </c>
      <c r="W1066" s="2">
        <f t="shared" si="754"/>
        <v>0.33801580333625986</v>
      </c>
      <c r="Y1066" s="2">
        <f t="shared" si="745"/>
        <v>0.49692712906057951</v>
      </c>
      <c r="Z1066" s="1">
        <v>232</v>
      </c>
      <c r="AA1066" s="1">
        <v>17</v>
      </c>
      <c r="AB1066" s="1">
        <v>315</v>
      </c>
      <c r="AC1066" s="1">
        <v>1155</v>
      </c>
      <c r="AD1066" s="1">
        <v>1640</v>
      </c>
      <c r="AE1066" s="1">
        <v>38</v>
      </c>
      <c r="AF1066" s="1">
        <v>1</v>
      </c>
      <c r="AG1066" s="1">
        <v>6</v>
      </c>
      <c r="AH1066" s="1">
        <v>3</v>
      </c>
      <c r="AI1066" s="1"/>
      <c r="AJ1066" s="1"/>
      <c r="AK1066" s="203">
        <f t="shared" si="748"/>
        <v>2</v>
      </c>
      <c r="AL1066" s="199">
        <v>3</v>
      </c>
      <c r="AM1066" s="1"/>
      <c r="AN1066" s="199">
        <v>1</v>
      </c>
      <c r="AO1066" s="199">
        <v>4</v>
      </c>
      <c r="BA1066" s="199" t="str">
        <f t="shared" si="746"/>
        <v>Terrebonne CD1</v>
      </c>
      <c r="BC1066" s="199">
        <v>1</v>
      </c>
      <c r="BE1066" s="199">
        <v>22</v>
      </c>
      <c r="BG1066" s="199">
        <v>22109</v>
      </c>
      <c r="BH1066" s="199">
        <f t="shared" si="755"/>
        <v>2210901</v>
      </c>
      <c r="BJ1066" s="199" t="s">
        <v>3279</v>
      </c>
      <c r="BN1066" s="199">
        <v>1</v>
      </c>
      <c r="BX1066" s="199">
        <v>1</v>
      </c>
    </row>
    <row r="1067" spans="1:76" s="199" customFormat="1">
      <c r="A1067" s="7" t="s">
        <v>709</v>
      </c>
      <c r="B1067" s="199" t="s">
        <v>876</v>
      </c>
      <c r="C1067" s="1">
        <f t="shared" si="749"/>
        <v>2362</v>
      </c>
      <c r="D1067" s="1"/>
      <c r="E1067" s="1"/>
      <c r="F1067" s="1"/>
      <c r="G1067" s="1"/>
      <c r="H1067" s="1"/>
      <c r="I1067" s="1"/>
      <c r="J1067" s="1"/>
      <c r="K1067" s="1"/>
      <c r="L1067" s="1"/>
      <c r="M1067" s="7">
        <f>RANK(Z1067,(Z1067:AB1067,AC1067:AQ1067))</f>
        <v>4</v>
      </c>
      <c r="N1067" s="7">
        <f>RANK(AA1067,(Z1067:AB1067,AC1067:AQ1067))</f>
        <v>6</v>
      </c>
      <c r="O1067" s="7">
        <f>IF(AB1067&gt;0,RANK(AB1067,(Z1067:AB1067,AC1067:AQ1067)),0)</f>
        <v>3</v>
      </c>
      <c r="P1067" s="7"/>
      <c r="Q1067" s="1">
        <f t="shared" si="750"/>
        <v>399</v>
      </c>
      <c r="R1067" s="2">
        <f t="shared" si="740"/>
        <v>0.16892464013547842</v>
      </c>
      <c r="S1067" s="2"/>
      <c r="T1067" s="2">
        <f t="shared" si="751"/>
        <v>5.4614733276883994E-2</v>
      </c>
      <c r="U1067" s="2">
        <f t="shared" si="752"/>
        <v>3.8103302286198138E-3</v>
      </c>
      <c r="V1067" s="2">
        <f t="shared" si="753"/>
        <v>9.3988145639288742E-2</v>
      </c>
      <c r="W1067" s="2">
        <f t="shared" si="754"/>
        <v>0.33107535986452158</v>
      </c>
      <c r="Y1067" s="2">
        <f t="shared" si="745"/>
        <v>0.51651143099068597</v>
      </c>
      <c r="Z1067" s="1">
        <v>129</v>
      </c>
      <c r="AA1067" s="1">
        <v>9</v>
      </c>
      <c r="AB1067" s="1">
        <v>222</v>
      </c>
      <c r="AC1067" s="1">
        <v>782</v>
      </c>
      <c r="AD1067" s="1">
        <v>1181</v>
      </c>
      <c r="AE1067" s="1">
        <v>29</v>
      </c>
      <c r="AF1067" s="1">
        <v>0</v>
      </c>
      <c r="AG1067" s="1">
        <v>2</v>
      </c>
      <c r="AH1067" s="1">
        <v>3</v>
      </c>
      <c r="AI1067" s="1"/>
      <c r="AJ1067" s="1"/>
      <c r="AK1067" s="203">
        <f t="shared" si="748"/>
        <v>2</v>
      </c>
      <c r="AL1067" s="199">
        <v>3</v>
      </c>
      <c r="AM1067" s="1"/>
      <c r="AN1067" s="199">
        <v>0</v>
      </c>
      <c r="AO1067" s="199">
        <v>0</v>
      </c>
      <c r="BA1067" s="199" t="str">
        <f t="shared" si="746"/>
        <v>Terrebonne CD6</v>
      </c>
      <c r="BC1067" s="199">
        <v>6</v>
      </c>
      <c r="BE1067" s="199">
        <v>22</v>
      </c>
      <c r="BG1067" s="199">
        <v>22109</v>
      </c>
      <c r="BH1067" s="199">
        <f t="shared" si="755"/>
        <v>2210906</v>
      </c>
      <c r="BJ1067" s="199" t="s">
        <v>3279</v>
      </c>
      <c r="BN1067" s="199">
        <v>1</v>
      </c>
      <c r="BX1067" s="199">
        <v>1</v>
      </c>
    </row>
    <row r="1068" spans="1:76">
      <c r="A1068" t="s">
        <v>709</v>
      </c>
      <c r="B1068" t="s">
        <v>876</v>
      </c>
      <c r="C1068" s="1">
        <f t="shared" si="738"/>
        <v>1105</v>
      </c>
      <c r="D1068" s="1"/>
      <c r="E1068" s="1"/>
      <c r="F1068" s="1"/>
      <c r="G1068" s="1"/>
      <c r="H1068" s="1"/>
      <c r="I1068" s="1"/>
      <c r="J1068" s="1"/>
      <c r="K1068" s="1"/>
      <c r="L1068" s="1"/>
      <c r="M1068" s="7">
        <f>RANK(Z1068,(Z1068:AB1068,AC1068:AQ1068))</f>
        <v>5</v>
      </c>
      <c r="N1068" s="7">
        <f>RANK(AA1068,(Z1068:AB1068,AC1068:AQ1068))</f>
        <v>6</v>
      </c>
      <c r="O1068" s="7">
        <f>IF(AB1068&gt;0,RANK(AB1068,(Z1068:AB1068,AC1068:AQ1068)),0)</f>
        <v>2</v>
      </c>
      <c r="P1068" s="7"/>
      <c r="Q1068" s="1">
        <f t="shared" si="739"/>
        <v>424</v>
      </c>
      <c r="R1068" s="2">
        <f t="shared" si="740"/>
        <v>0.38371040723981903</v>
      </c>
      <c r="S1068" s="2"/>
      <c r="T1068" s="2">
        <f t="shared" si="741"/>
        <v>1.9004524886877826E-2</v>
      </c>
      <c r="U1068" s="2">
        <f t="shared" si="742"/>
        <v>1.4479638009049774E-2</v>
      </c>
      <c r="V1068" s="2">
        <f t="shared" si="743"/>
        <v>0.18914027149321266</v>
      </c>
      <c r="W1068" s="2">
        <f t="shared" si="744"/>
        <v>0.16470588235294117</v>
      </c>
      <c r="Y1068" s="2">
        <f t="shared" si="745"/>
        <v>0.6126696832579186</v>
      </c>
      <c r="Z1068" s="1">
        <v>21</v>
      </c>
      <c r="AA1068" s="1">
        <v>16</v>
      </c>
      <c r="AB1068" s="1">
        <v>209</v>
      </c>
      <c r="AC1068" s="1">
        <v>182</v>
      </c>
      <c r="AD1068" s="1">
        <v>633</v>
      </c>
      <c r="AE1068" s="1">
        <v>34</v>
      </c>
      <c r="AF1068" s="1">
        <v>0</v>
      </c>
      <c r="AG1068" s="1">
        <v>6</v>
      </c>
      <c r="AH1068" s="1">
        <v>1</v>
      </c>
      <c r="AK1068" s="203">
        <f t="shared" si="748"/>
        <v>1</v>
      </c>
      <c r="AL1068">
        <v>0</v>
      </c>
      <c r="AN1068">
        <v>2</v>
      </c>
      <c r="AO1068">
        <v>0</v>
      </c>
      <c r="BA1068" s="199" t="str">
        <f t="shared" si="746"/>
        <v>Terrebonne CD0</v>
      </c>
      <c r="BC1068">
        <v>0</v>
      </c>
      <c r="BE1068">
        <v>22</v>
      </c>
      <c r="BF1068"/>
      <c r="BG1068" s="199">
        <v>22109</v>
      </c>
      <c r="BH1068">
        <f t="shared" si="747"/>
        <v>2210900</v>
      </c>
      <c r="BJ1068" t="s">
        <v>3279</v>
      </c>
      <c r="BN1068">
        <v>0</v>
      </c>
      <c r="BX1068">
        <v>1</v>
      </c>
    </row>
    <row r="1069" spans="1:76">
      <c r="A1069" t="s">
        <v>2528</v>
      </c>
      <c r="B1069" t="s">
        <v>876</v>
      </c>
      <c r="C1069" s="1">
        <f t="shared" si="738"/>
        <v>443</v>
      </c>
      <c r="D1069" s="1"/>
      <c r="E1069" s="1"/>
      <c r="F1069" s="1"/>
      <c r="G1069" s="1"/>
      <c r="H1069" s="1"/>
      <c r="I1069" s="1"/>
      <c r="J1069" s="1"/>
      <c r="K1069" s="1"/>
      <c r="L1069" s="1"/>
      <c r="M1069" s="7">
        <f>RANK(Z1069,(Z1069:AB1069,AC1069:AQ1069))</f>
        <v>4</v>
      </c>
      <c r="N1069" s="7">
        <f>RANK(AA1069,(Z1069:AB1069,AC1069:AQ1069))</f>
        <v>5</v>
      </c>
      <c r="O1069" s="7">
        <f>IF(AB1069&gt;0,RANK(AB1069,(Z1069:AB1069,AC1069:AQ1069)),0)</f>
        <v>3</v>
      </c>
      <c r="P1069" s="7"/>
      <c r="Q1069" s="1">
        <f t="shared" si="739"/>
        <v>28</v>
      </c>
      <c r="R1069" s="2">
        <f t="shared" si="740"/>
        <v>6.320541760722348E-2</v>
      </c>
      <c r="S1069" s="2"/>
      <c r="T1069" s="2">
        <f t="shared" si="741"/>
        <v>4.2889390519187359E-2</v>
      </c>
      <c r="U1069" s="2">
        <f t="shared" si="742"/>
        <v>1.580135440180587E-2</v>
      </c>
      <c r="V1069" s="2">
        <f t="shared" si="743"/>
        <v>0.11060948081264109</v>
      </c>
      <c r="W1069" s="2">
        <f t="shared" si="744"/>
        <v>0.37697516930022573</v>
      </c>
      <c r="Y1069" s="2">
        <f t="shared" si="745"/>
        <v>0.45372460496613992</v>
      </c>
      <c r="Z1069" s="1">
        <v>19</v>
      </c>
      <c r="AA1069" s="1">
        <v>7</v>
      </c>
      <c r="AB1069" s="1">
        <v>49</v>
      </c>
      <c r="AC1069" s="1">
        <v>167</v>
      </c>
      <c r="AD1069" s="1">
        <v>195</v>
      </c>
      <c r="AE1069" s="1">
        <v>4</v>
      </c>
      <c r="AF1069" s="1">
        <v>0</v>
      </c>
      <c r="AG1069" s="1">
        <v>1</v>
      </c>
      <c r="AH1069" s="1">
        <v>0</v>
      </c>
      <c r="AK1069" s="203">
        <f t="shared" si="748"/>
        <v>0</v>
      </c>
      <c r="AL1069">
        <v>1</v>
      </c>
      <c r="AN1069">
        <v>0</v>
      </c>
      <c r="AO1069">
        <v>0</v>
      </c>
      <c r="BA1069" s="199" t="str">
        <f t="shared" si="746"/>
        <v>West Baton Rouge CD2</v>
      </c>
      <c r="BC1069">
        <v>2</v>
      </c>
      <c r="BE1069">
        <v>22</v>
      </c>
      <c r="BF1069"/>
      <c r="BG1069" s="199">
        <v>22121</v>
      </c>
      <c r="BH1069">
        <f t="shared" si="747"/>
        <v>2212102</v>
      </c>
      <c r="BJ1069" t="s">
        <v>3279</v>
      </c>
      <c r="BN1069">
        <v>0</v>
      </c>
      <c r="BX1069">
        <v>0</v>
      </c>
    </row>
    <row r="1070" spans="1:76">
      <c r="A1070" t="s">
        <v>2528</v>
      </c>
      <c r="B1070" t="s">
        <v>876</v>
      </c>
      <c r="C1070" s="1">
        <f t="shared" si="738"/>
        <v>846</v>
      </c>
      <c r="D1070" s="1"/>
      <c r="E1070" s="1"/>
      <c r="F1070" s="1"/>
      <c r="G1070" s="1"/>
      <c r="H1070" s="1"/>
      <c r="I1070" s="1"/>
      <c r="J1070" s="1"/>
      <c r="K1070" s="1"/>
      <c r="L1070" s="1"/>
      <c r="M1070" s="7">
        <f>RANK(Z1070,(Z1070:AB1070,AC1070:AQ1070))</f>
        <v>4</v>
      </c>
      <c r="N1070" s="7">
        <f>RANK(AA1070,(Z1070:AB1070,AC1070:AQ1070))</f>
        <v>6</v>
      </c>
      <c r="O1070" s="7">
        <f>IF(AB1070&gt;0,RANK(AB1070,(Z1070:AB1070,AC1070:AQ1070)),0)</f>
        <v>3</v>
      </c>
      <c r="P1070" s="7"/>
      <c r="Q1070" s="1">
        <f t="shared" si="739"/>
        <v>31</v>
      </c>
      <c r="R1070" s="2">
        <f t="shared" si="740"/>
        <v>3.664302600472813E-2</v>
      </c>
      <c r="S1070" s="2"/>
      <c r="T1070" s="2">
        <f t="shared" si="741"/>
        <v>3.5460992907801421E-2</v>
      </c>
      <c r="U1070" s="2">
        <f t="shared" si="742"/>
        <v>3.5460992907801418E-3</v>
      </c>
      <c r="V1070" s="2">
        <f t="shared" si="743"/>
        <v>8.5106382978723402E-2</v>
      </c>
      <c r="W1070" s="2">
        <f t="shared" si="744"/>
        <v>0.40780141843971629</v>
      </c>
      <c r="Y1070" s="2">
        <f t="shared" si="745"/>
        <v>0.46808510638297873</v>
      </c>
      <c r="Z1070" s="1">
        <v>30</v>
      </c>
      <c r="AA1070" s="1">
        <v>3</v>
      </c>
      <c r="AB1070" s="1">
        <v>72</v>
      </c>
      <c r="AC1070" s="1">
        <v>345</v>
      </c>
      <c r="AD1070" s="1">
        <v>376</v>
      </c>
      <c r="AE1070" s="1">
        <v>12</v>
      </c>
      <c r="AF1070" s="1">
        <v>0</v>
      </c>
      <c r="AG1070" s="1">
        <v>2</v>
      </c>
      <c r="AH1070" s="1">
        <v>3</v>
      </c>
      <c r="AK1070" s="203">
        <f t="shared" si="748"/>
        <v>0</v>
      </c>
      <c r="AL1070">
        <v>3</v>
      </c>
      <c r="AN1070">
        <v>0</v>
      </c>
      <c r="AO1070">
        <v>0</v>
      </c>
      <c r="BA1070" s="199" t="str">
        <f t="shared" si="746"/>
        <v>West Baton Rouge CD6</v>
      </c>
      <c r="BC1070">
        <v>6</v>
      </c>
      <c r="BE1070">
        <v>22</v>
      </c>
      <c r="BF1070"/>
      <c r="BG1070" s="199">
        <v>22121</v>
      </c>
      <c r="BH1070">
        <f t="shared" si="747"/>
        <v>2212106</v>
      </c>
      <c r="BJ1070" t="s">
        <v>3279</v>
      </c>
      <c r="BN1070">
        <v>0</v>
      </c>
      <c r="BX1070">
        <v>0</v>
      </c>
    </row>
    <row r="1071" spans="1:76">
      <c r="A1071" t="s">
        <v>2528</v>
      </c>
      <c r="B1071" t="s">
        <v>876</v>
      </c>
      <c r="C1071" s="1">
        <f t="shared" si="738"/>
        <v>269</v>
      </c>
      <c r="D1071" s="1"/>
      <c r="E1071" s="1"/>
      <c r="F1071" s="1"/>
      <c r="G1071" s="1"/>
      <c r="H1071" s="1"/>
      <c r="I1071" s="1"/>
      <c r="J1071" s="1"/>
      <c r="K1071" s="1"/>
      <c r="L1071" s="1"/>
      <c r="M1071" s="7">
        <f>RANK(Z1071,(Z1071:AB1071,AC1071:AQ1071))</f>
        <v>5</v>
      </c>
      <c r="N1071" s="7">
        <f>RANK(AA1071,(Z1071:AB1071,AC1071:AQ1071))</f>
        <v>6</v>
      </c>
      <c r="O1071" s="7">
        <f>IF(AB1071&gt;0,RANK(AB1071,(Z1071:AB1071,AC1071:AQ1071)),0)</f>
        <v>3</v>
      </c>
      <c r="P1071" s="7"/>
      <c r="Q1071" s="1">
        <f t="shared" si="739"/>
        <v>60</v>
      </c>
      <c r="R1071" s="2">
        <f t="shared" si="740"/>
        <v>0.22304832713754646</v>
      </c>
      <c r="S1071" s="2"/>
      <c r="T1071" s="2">
        <f t="shared" si="741"/>
        <v>2.2304832713754646E-2</v>
      </c>
      <c r="U1071" s="2">
        <f t="shared" si="742"/>
        <v>7.4349442379182153E-3</v>
      </c>
      <c r="V1071" s="2">
        <f t="shared" si="743"/>
        <v>0.15613382899628253</v>
      </c>
      <c r="W1071" s="2">
        <f t="shared" si="744"/>
        <v>0.26394052044609667</v>
      </c>
      <c r="Y1071" s="2">
        <f t="shared" si="745"/>
        <v>0.55018587360594795</v>
      </c>
      <c r="Z1071" s="1">
        <v>6</v>
      </c>
      <c r="AA1071" s="1">
        <v>2</v>
      </c>
      <c r="AB1071" s="1">
        <v>42</v>
      </c>
      <c r="AC1071" s="1">
        <v>71</v>
      </c>
      <c r="AD1071" s="1">
        <v>131</v>
      </c>
      <c r="AE1071" s="1">
        <v>13</v>
      </c>
      <c r="AF1071" s="1">
        <v>0</v>
      </c>
      <c r="AG1071" s="1">
        <v>1</v>
      </c>
      <c r="AH1071" s="1">
        <v>1</v>
      </c>
      <c r="AK1071" s="203">
        <f t="shared" si="748"/>
        <v>0</v>
      </c>
      <c r="AL1071">
        <v>2</v>
      </c>
      <c r="AN1071">
        <v>0</v>
      </c>
      <c r="AO1071">
        <v>0</v>
      </c>
      <c r="BA1071" s="199" t="str">
        <f t="shared" si="746"/>
        <v>West Baton Rouge CD0</v>
      </c>
      <c r="BC1071">
        <v>0</v>
      </c>
      <c r="BE1071">
        <v>22</v>
      </c>
      <c r="BF1071"/>
      <c r="BG1071" s="199">
        <v>22121</v>
      </c>
      <c r="BH1071">
        <f t="shared" si="747"/>
        <v>2212100</v>
      </c>
      <c r="BJ1071" t="s">
        <v>3279</v>
      </c>
      <c r="BN1071">
        <v>0</v>
      </c>
      <c r="BX1071">
        <v>0</v>
      </c>
    </row>
    <row r="1072" spans="1:76">
      <c r="BF1072" s="99"/>
      <c r="BG1072"/>
    </row>
    <row r="1073" spans="1:62">
      <c r="A1073" s="48" t="s">
        <v>2067</v>
      </c>
      <c r="BF1073" s="99"/>
      <c r="BG1073"/>
    </row>
    <row r="1074" spans="1:62">
      <c r="A1074" t="s">
        <v>2581</v>
      </c>
      <c r="B1074" t="s">
        <v>958</v>
      </c>
      <c r="C1074" s="1">
        <f>SUM(Z1074:AQ1074)</f>
        <v>0</v>
      </c>
      <c r="D1074" s="1"/>
      <c r="E1074" s="1"/>
      <c r="F1074" s="1"/>
      <c r="G1074" s="1"/>
      <c r="H1074" s="1"/>
      <c r="I1074" s="1"/>
      <c r="J1074" s="1"/>
      <c r="K1074" s="1"/>
      <c r="L1074" s="1"/>
      <c r="M1074" s="7">
        <f>RANK(Z1074,(Z1074:AB1074,AC1074:AQ1074))</f>
        <v>1</v>
      </c>
      <c r="N1074" s="7">
        <f>RANK(AA1074,(Z1074:AB1074,AC1074:AQ1074))</f>
        <v>1</v>
      </c>
      <c r="O1074" s="7">
        <f>IF(AB1074&gt;0,RANK(AB1074,(Z1074:AB1074,AC1074:AQ1074)),0)</f>
        <v>0</v>
      </c>
      <c r="P1074" s="7"/>
      <c r="Q1074" s="1">
        <f>MAX(Z1074:AG1074)-LARGE(Z1074:AG1074,2)</f>
        <v>0</v>
      </c>
      <c r="R1074" s="2" t="e">
        <f>Q1074/C1074</f>
        <v>#DIV/0!</v>
      </c>
      <c r="S1074" s="2"/>
      <c r="T1074" s="2" t="str">
        <f t="shared" ref="T1074:W1075" si="756">IF($C1074=0,"-",Z1074/$C1074)</f>
        <v>-</v>
      </c>
      <c r="U1074" s="2" t="str">
        <f t="shared" si="756"/>
        <v>-</v>
      </c>
      <c r="V1074" s="2" t="str">
        <f t="shared" si="756"/>
        <v>-</v>
      </c>
      <c r="W1074" s="2" t="str">
        <f t="shared" si="756"/>
        <v>-</v>
      </c>
      <c r="Y1074" s="2" t="str">
        <f>IF(C1074=0,"-",(1-T1074-U1074-V1074-W1074))</f>
        <v>-</v>
      </c>
      <c r="Z1074" s="1">
        <f t="array" ref="Z1074">SUM(IF(Town!$AJ$174:$AJ$692=$A1074,IF(Town!$AK$174:$AK$692=$BC1074,Town!P$174:P$692,0),0))</f>
        <v>0</v>
      </c>
      <c r="AA1074" s="1">
        <f t="array" ref="AA1074">SUM(IF(Town!$AJ$174:$AJ$692=$A1074,IF(Town!$AK$174:$AK$692=$BC1074,Town!Q$174:Q$692,0),0))</f>
        <v>0</v>
      </c>
      <c r="AB1074" s="1">
        <f t="array" ref="AB1074">SUM(IF(Town!$AJ$174:$AJ$692=$A1074,IF(Town!$AK$174:$AK$692=$BC1074,Town!R$174:R$692,0),0))</f>
        <v>0</v>
      </c>
      <c r="AC1074" s="1">
        <f t="array" ref="AC1074">SUM(IF(Town!$AJ$174:$AJ$692=$A1074,IF(Town!$AK$174:$AK$692=$BC1074,Town!S$174:S$692,0),0))</f>
        <v>0</v>
      </c>
      <c r="AD1074" s="1">
        <f t="array" ref="AD1074">SUM(IF(Town!$AJ$174:$AJ$692=$A1074,IF(Town!$AK$174:$AK$692=$BC1074,Town!T$174:T$692,0),0))</f>
        <v>0</v>
      </c>
      <c r="AJ1074" s="1">
        <f t="array" ref="AJ1074">SUM(IF(Town!$AJ$174:$AJ$692=$A1074,IF(Town!$AK$174:$AK$692=$BC1074,Town!Z$174:Z$692,0),0))</f>
        <v>0</v>
      </c>
      <c r="AK1074" s="1"/>
      <c r="AL1074" s="1"/>
      <c r="AN1074" s="1"/>
      <c r="AO1074" s="1"/>
      <c r="AP1074" s="1"/>
      <c r="BA1074" t="str">
        <f>A1074&amp;" "&amp;"CD"&amp;BC1074</f>
        <v>Kennebec CD1</v>
      </c>
      <c r="BC1074">
        <v>1</v>
      </c>
      <c r="BE1074" s="97">
        <v>23</v>
      </c>
      <c r="BF1074" s="99"/>
      <c r="BG1074">
        <v>23011</v>
      </c>
      <c r="BH1074">
        <f t="shared" ref="BH1074:BH1126" si="757">BG1074*100+BC1074</f>
        <v>2301101</v>
      </c>
      <c r="BJ1074" t="s">
        <v>3279</v>
      </c>
    </row>
    <row r="1075" spans="1:62">
      <c r="A1075" t="s">
        <v>2581</v>
      </c>
      <c r="B1075" t="s">
        <v>958</v>
      </c>
      <c r="C1075" s="1">
        <f>SUM(Z1075:AQ1075)</f>
        <v>0</v>
      </c>
      <c r="D1075" s="1"/>
      <c r="E1075" s="1"/>
      <c r="F1075" s="1"/>
      <c r="G1075" s="1"/>
      <c r="H1075" s="1"/>
      <c r="I1075" s="1"/>
      <c r="J1075" s="1"/>
      <c r="K1075" s="1"/>
      <c r="L1075" s="1"/>
      <c r="M1075" s="7">
        <f>RANK(Z1075,(Z1075:AB1075,AC1075:AQ1075))</f>
        <v>1</v>
      </c>
      <c r="N1075" s="7">
        <f>RANK(AA1075,(Z1075:AB1075,AC1075:AQ1075))</f>
        <v>1</v>
      </c>
      <c r="O1075" s="7">
        <f>IF(AB1075&gt;0,RANK(AB1075,(Z1075:AB1075,AC1075:AQ1075)),0)</f>
        <v>0</v>
      </c>
      <c r="P1075" s="7"/>
      <c r="Q1075" s="1">
        <f>MAX(Z1075:AG1075)-LARGE(Z1075:AG1075,2)</f>
        <v>0</v>
      </c>
      <c r="R1075" s="2" t="e">
        <f>Q1075/C1075</f>
        <v>#DIV/0!</v>
      </c>
      <c r="S1075" s="2"/>
      <c r="T1075" s="2" t="str">
        <f t="shared" si="756"/>
        <v>-</v>
      </c>
      <c r="U1075" s="2" t="str">
        <f t="shared" si="756"/>
        <v>-</v>
      </c>
      <c r="V1075" s="2" t="str">
        <f t="shared" si="756"/>
        <v>-</v>
      </c>
      <c r="W1075" s="2" t="str">
        <f t="shared" si="756"/>
        <v>-</v>
      </c>
      <c r="Y1075" s="2" t="str">
        <f>IF(C1075=0,"-",(1-T1075-U1075-V1075-W1075))</f>
        <v>-</v>
      </c>
      <c r="Z1075" s="1">
        <f t="array" ref="Z1075">SUM(IF(Town!$AJ$174:$AJ$692=$A1075,IF(Town!$AK$174:$AK$692=$BC1075,Town!P$174:P$692,0),0))</f>
        <v>0</v>
      </c>
      <c r="AA1075" s="1">
        <f t="array" ref="AA1075">SUM(IF(Town!$AJ$174:$AJ$692=$A1075,IF(Town!$AK$174:$AK$692=$BC1075,Town!Q$174:Q$692,0),0))</f>
        <v>0</v>
      </c>
      <c r="AB1075" s="1">
        <f t="array" ref="AB1075">SUM(IF(Town!$AJ$174:$AJ$692=$A1075,IF(Town!$AK$174:$AK$692=$BC1075,Town!R$174:R$692,0),0))</f>
        <v>0</v>
      </c>
      <c r="AC1075" s="1">
        <f t="array" ref="AC1075">SUM(IF(Town!$AJ$174:$AJ$692=$A1075,IF(Town!$AK$174:$AK$692=$BC1075,Town!S$174:S$692,0),0))</f>
        <v>0</v>
      </c>
      <c r="AD1075" s="1">
        <f t="array" ref="AD1075">SUM(IF(Town!$AJ$174:$AJ$692=$A1075,IF(Town!$AK$174:$AK$692=$BC1075,Town!T$174:T$692,0),0))</f>
        <v>0</v>
      </c>
      <c r="AJ1075" s="1">
        <f t="array" ref="AJ1075">SUM(IF(Town!$AJ$174:$AJ$692=$A1075,IF(Town!$AK$174:$AK$692=$BC1075,Town!Z$174:Z$692,0),0))</f>
        <v>0</v>
      </c>
      <c r="AK1075" s="1"/>
      <c r="AL1075" s="1"/>
      <c r="AN1075" s="1"/>
      <c r="AO1075" s="1"/>
      <c r="AP1075" s="1"/>
      <c r="BA1075" t="str">
        <f>A1075&amp;" "&amp;"CD"&amp;BC1075</f>
        <v>Kennebec CD2</v>
      </c>
      <c r="BC1075">
        <v>2</v>
      </c>
      <c r="BE1075" s="97">
        <v>23</v>
      </c>
      <c r="BF1075" s="99"/>
      <c r="BG1075">
        <v>23011</v>
      </c>
      <c r="BH1075">
        <f t="shared" si="757"/>
        <v>2301102</v>
      </c>
      <c r="BJ1075" t="s">
        <v>3279</v>
      </c>
    </row>
    <row r="1076" spans="1:62">
      <c r="BF1076" s="99"/>
      <c r="BG1076"/>
    </row>
    <row r="1077" spans="1:62">
      <c r="A1077" s="48" t="s">
        <v>2527</v>
      </c>
      <c r="BF1077" s="99"/>
      <c r="BG1077"/>
    </row>
    <row r="1078" spans="1:62">
      <c r="A1078" t="s">
        <v>2763</v>
      </c>
      <c r="B1078" t="s">
        <v>2314</v>
      </c>
      <c r="C1078" s="1">
        <f t="shared" ref="C1078:C1108" si="758">SUM(Z1078:AQ1078)</f>
        <v>32808</v>
      </c>
      <c r="D1078" s="1"/>
      <c r="E1078" s="1"/>
      <c r="F1078" s="1"/>
      <c r="G1078" s="1"/>
      <c r="H1078" s="1"/>
      <c r="I1078" s="1"/>
      <c r="J1078" s="1"/>
      <c r="K1078" s="1"/>
      <c r="L1078" s="1"/>
      <c r="M1078" s="7">
        <f>RANK(Z1078,(Z1078:AB1078,AC1078:AQ1078))</f>
        <v>3</v>
      </c>
      <c r="N1078" s="7">
        <f>RANK(AA1078,(Z1078:AB1078,AC1078:AQ1078))</f>
        <v>6</v>
      </c>
      <c r="O1078" s="7">
        <f>IF(AB1078&gt;0,RANK(AB1078,(Z1078:AB1078,AC1078:AQ1078)),0)</f>
        <v>2</v>
      </c>
      <c r="P1078" s="7"/>
      <c r="Q1078" s="1">
        <f t="shared" ref="Q1078:Q1108" si="759">MAX(Z1078:AG1078)-LARGE(Z1078:AG1078,2)</f>
        <v>11900</v>
      </c>
      <c r="R1078" s="2">
        <f t="shared" ref="R1078:R1108" si="760">Q1078/C1078</f>
        <v>0.3627164106315533</v>
      </c>
      <c r="S1078" s="2"/>
      <c r="T1078" s="2">
        <f t="shared" ref="T1078:T1108" si="761">IF($C1078=0,"-",Z1078/$C1078)</f>
        <v>0.13859424530602293</v>
      </c>
      <c r="U1078" s="2">
        <f t="shared" ref="U1078:U1108" si="762">IF($C1078=0,"-",AA1078/$C1078)</f>
        <v>7.8944159960985128E-3</v>
      </c>
      <c r="V1078" s="2">
        <f t="shared" ref="V1078:V1108" si="763">IF($C1078=0,"-",AB1078/$C1078)</f>
        <v>0.16907461594732992</v>
      </c>
      <c r="W1078" s="2">
        <f>IF($C1078=0,"-",AC1078/$C1078)</f>
        <v>0.10390758351621555</v>
      </c>
      <c r="X1078" s="2">
        <f>IF($C1078=0,"-",AD1078/$C1078)</f>
        <v>0.53179102657888322</v>
      </c>
      <c r="Y1078" s="2">
        <f t="shared" ref="Y1078:Y1108" si="764">IF(C1078=0,"-",(1-T1078-U1078-V1078-W1078-X1078))</f>
        <v>4.8738112655449806E-2</v>
      </c>
      <c r="Z1078" s="1">
        <f t="array" ref="Z1078">SUM(IF(Town!$AR$695:$AR$1045=$BG1078,IF(Town!$AK$695:$AK$1045=$BC1078,Town!P$695:P$1045,0),0))+SUM(IF($BG$1815:$BG$1834=$BG1078,IF($BC$1815:$BC$1834=$BC1078,Z$1815:Z$1834,0),0))</f>
        <v>4547</v>
      </c>
      <c r="AA1078" s="1">
        <f t="array" ref="AA1078">SUM(IF(Town!$AR$695:$AR$1045=$BG1078,IF(Town!$AK$695:$AK$1045=$BC1078,Town!Q$695:Q$1045,0),0))+SUM(IF($BG$1815:$BG$1834=$BG1078,IF($BC$1815:$BC$1834=$BC1078,AA$1815:AA$1834,0),0))</f>
        <v>259</v>
      </c>
      <c r="AB1078" s="1">
        <f t="array" ref="AB1078">SUM(IF(Town!$AR$695:$AR$1045=$BG1078,IF(Town!$AK$695:$AK$1045=$BC1078,Town!R$695:R$1045,0),0))+SUM(IF($BG$1815:$BG$1834=$BG1078,IF($BC$1815:$BC$1834=$BC1078,AB$1815:AB$1834,0),0))</f>
        <v>5547</v>
      </c>
      <c r="AC1078" s="1">
        <f t="array" ref="AC1078">SUM(IF(Town!$AR$695:$AR$1045=$BG1078,IF(Town!$AK$695:$AK$1045=$BC1078,Town!S$695:S$1045,0),0))+SUM(IF($BG$1815:$BG$1834=$BG1078,IF($BC$1815:$BC$1834=$BC1078,AC$1815:AC$1834,0),0))</f>
        <v>3409</v>
      </c>
      <c r="AD1078" s="1">
        <f t="array" ref="AD1078">SUM(IF(Town!$AR$695:$AR$1045=$BG1078,IF(Town!$AK$695:$AK$1045=$BC1078,Town!T$695:T$1045,0),0))+SUM(IF($BG$1815:$BG$1834=$BG1078,IF($BC$1815:$BC$1834=$BC1078,AD$1815:AD$1834,0),0))</f>
        <v>17447</v>
      </c>
      <c r="AE1078" s="1">
        <f t="array" ref="AE1078">SUM(IF(Town!$AR$695:$AR$1045=$BG1078,IF(Town!$AK$695:$AK$1045=$BC1078,Town!U$695:U$1045,0),0))+SUM(IF($BG$1815:$BG$1834=$BG1078,IF($BC$1815:$BC$1834=$BC1078,AE$1815:AE$1834,0),0))</f>
        <v>1001</v>
      </c>
      <c r="AF1078" s="1">
        <f t="array" ref="AF1078">SUM(IF(Town!$AR$695:$AR$1045=$BG1078,IF(Town!$AK$695:$AK$1045=$BC1078,Town!V$695:V$1045,0),0))+SUM(IF($BG$1815:$BG$1834=$BG1078,IF($BC$1815:$BC$1834=$BC1078,AF$1815:AF$1834,0),0))</f>
        <v>60</v>
      </c>
      <c r="AG1078" s="1">
        <f t="array" ref="AG1078">SUM(IF(Town!$AR$695:$AR$1045=$BG1078,IF(Town!$AK$695:$AK$1045=$BC1078,Town!W$695:W$1045,0),0))+SUM(IF($BG$1815:$BG$1834=$BG1078,IF($BC$1815:$BC$1834=$BC1078,AG$1815:AG$1834,0),0))</f>
        <v>74</v>
      </c>
      <c r="AH1078" s="1">
        <f t="array" ref="AH1078">SUM(IF(Town!$AR$695:$AR$1045=$BG1078,IF(Town!$AK$695:$AK$1045=$BC1078,Town!X$695:X$1045,0),0))+SUM(IF($BG$1815:$BG$1834=$BG1078,IF($BC$1815:$BC$1834=$BC1078,AH$1815:AH$1834,0),0))</f>
        <v>87</v>
      </c>
      <c r="AI1078" s="1">
        <f t="array" ref="AI1078">SUM(IF(Town!$AR$695:$AR$1045=$BG1078,IF(Town!$AK$695:$AK$1045=$BC1078,Town!Y$695:Y$1045,0),0))+SUM(IF($BG$1815:$BG$1834=$BG1078,IF($BC$1815:$BC$1834=$BC1078,AI$1815:AI$1834,0),0))</f>
        <v>140</v>
      </c>
      <c r="AJ1078" s="1">
        <f t="array" ref="AJ1078">SUM(IF(Town!$AR$695:$AR$1045=$BG1078,IF(Town!$AK$695:$AK$1045=$BC1078,Town!Z$695:Z$1045,0),0))+SUM(IF($BG$1815:$BG$1834=$BG1078,IF($BC$1815:$BC$1834=$BC1078,AJ$1815:AJ$1834,0),0))</f>
        <v>119</v>
      </c>
      <c r="AK1078" s="1">
        <f t="array" ref="AK1078">SUM(IF(Town!$AR$695:$AR$1045=$BG1078,IF(Town!$AK$695:$AK$1045=$BC1078,Town!AA$695:AA$1045,0),0))+SUM(IF($BG$1815:$BG$1834=$BG1078,IF($BC$1815:$BC$1834=$BC1078,AK$1815:AK$1834,0),0))</f>
        <v>0</v>
      </c>
      <c r="AL1078" s="1">
        <f t="array" ref="AL1078">SUM(IF(Town!$AR$695:$AR$1045=$BG1078,IF(Town!$AK$695:$AK$1045=$BC1078,Town!AB$695:AB$1045,0),0))+SUM(IF($BG$1815:$BG$1834=$BG1078,IF($BC$1815:$BC$1834=$BC1078,AL$1815:AL$1834,0),0))</f>
        <v>39</v>
      </c>
      <c r="AM1078" s="1">
        <f t="array" ref="AM1078">SUM(IF(Town!$AR$695:$AR$1045=$BG1078,IF(Town!$AK$695:$AK$1045=$BC1078,Town!AC$695:AC$1045,0),0))+SUM(IF($BG$1815:$BG$1834=$BG1078,IF($BC$1815:$BC$1834=$BC1078,AM$1815:AM$1834,0),0))</f>
        <v>0</v>
      </c>
      <c r="AN1078" s="1">
        <f t="array" ref="AN1078">SUM(IF(Town!$AR$695:$AR$1045=$BG1078,IF(Town!$AK$695:$AK$1045=$BC1078,Town!AD$695:AD$1045,0),0))+SUM(IF($BG$1815:$BG$1834=$BG1078,IF($BC$1815:$BC$1834=$BC1078,AN$1815:AN$1834,0),0))</f>
        <v>13</v>
      </c>
      <c r="AO1078" s="1">
        <f t="array" ref="AO1078">SUM(IF(Town!$AR$695:$AR$1045=$BG1078,IF(Town!$AK$695:$AK$1045=$BC1078,Town!AE$695:AE$1045,0),0))+SUM(IF($BG$1815:$BG$1834=$BG1078,IF($BC$1815:$BC$1834=$BC1078,AO$1815:AO$1834,0),0))</f>
        <v>0</v>
      </c>
      <c r="AP1078" s="1">
        <f t="array" ref="AP1078">SUM(IF(Town!$AR$695:$AR$1045=$BG1078,IF(Town!$AK$695:$AK$1045=$BC1078,Town!AF$695:AF$1045,0),0))+SUM(IF($BG$1815:$BG$1834=$BG1078,IF($BC$1815:$BC$1834=$BC1078,AP$1815:AP$1834,0),0))</f>
        <v>26</v>
      </c>
      <c r="AQ1078" s="1">
        <f t="array" ref="AQ1078">SUM(IF(Town!$AR$695:$AR$1045=$BG1078,IF(Town!$AK$695:$AK$1045=$BC1078,Town!AG$695:AG$1045,0),0))+SUM(IF($BG$1815:$BG$1834=$BG1078,IF($BC$1815:$BC$1834=$BC1078,AQ$1815:AQ$1834,0),0))</f>
        <v>40</v>
      </c>
      <c r="BA1078" t="str">
        <f t="shared" ref="BA1078:BA1108" si="765">A1078&amp;" "&amp;"CD"&amp;BC1078</f>
        <v>Bristol CD4</v>
      </c>
      <c r="BC1078">
        <v>4</v>
      </c>
      <c r="BE1078" s="97">
        <v>25</v>
      </c>
      <c r="BF1078" s="99"/>
      <c r="BG1078">
        <v>25005</v>
      </c>
      <c r="BH1078">
        <f t="shared" si="757"/>
        <v>2500504</v>
      </c>
      <c r="BJ1078" t="s">
        <v>3279</v>
      </c>
    </row>
    <row r="1079" spans="1:62" s="170" customFormat="1">
      <c r="A1079" s="170" t="s">
        <v>2763</v>
      </c>
      <c r="B1079" s="170" t="s">
        <v>2314</v>
      </c>
      <c r="C1079" s="1">
        <f>SUM(Z1079:AQ1079)</f>
        <v>847</v>
      </c>
      <c r="D1079" s="1"/>
      <c r="E1079" s="1"/>
      <c r="F1079" s="1"/>
      <c r="G1079" s="1"/>
      <c r="H1079" s="1"/>
      <c r="I1079" s="1"/>
      <c r="J1079" s="1"/>
      <c r="K1079" s="1"/>
      <c r="L1079" s="1"/>
      <c r="M1079" s="7">
        <f>RANK(Z1079,(Z1079:AB1079,AC1079:AQ1079))</f>
        <v>3</v>
      </c>
      <c r="N1079" s="7">
        <f>RANK(AA1079,(Z1079:AB1079,AC1079:AQ1079))</f>
        <v>6</v>
      </c>
      <c r="O1079" s="7">
        <f>IF(AB1079&gt;0,RANK(AB1079,(Z1079:AB1079,AC1079:AQ1079)),0)</f>
        <v>2</v>
      </c>
      <c r="P1079" s="7"/>
      <c r="Q1079" s="1">
        <f>MAX(Z1079:AG1079)-LARGE(Z1079:AG1079,2)</f>
        <v>337</v>
      </c>
      <c r="R1079" s="2">
        <f t="shared" si="760"/>
        <v>0.39787485242030696</v>
      </c>
      <c r="S1079" s="2"/>
      <c r="T1079" s="2">
        <f>IF($C1079=0,"-",Z1079/$C1079)</f>
        <v>0.14757969303423848</v>
      </c>
      <c r="U1079" s="2">
        <f>IF($C1079=0,"-",AA1079/$C1079)</f>
        <v>4.7225501770956314E-3</v>
      </c>
      <c r="V1079" s="2">
        <f>IF($C1079=0,"-",AB1079/$C1079)</f>
        <v>0.16292798110979928</v>
      </c>
      <c r="W1079" s="2">
        <f>IF($C1079=0,"-",AC1079/$C1079)</f>
        <v>8.0283353010625738E-2</v>
      </c>
      <c r="X1079" s="2">
        <f t="shared" ref="X1079:X1108" si="766">IF($C1079=0,"-",AD1079/$C1079)</f>
        <v>0.56080283353010629</v>
      </c>
      <c r="Y1079" s="2">
        <f t="shared" si="764"/>
        <v>4.3683589138134638E-2</v>
      </c>
      <c r="Z1079" s="1">
        <f t="array" ref="Z1079">SUM(IF(Town!$AR$695:$AR$1045=$BG1079,IF(Town!$AK$695:$AK$1045=$BC1079,Town!P$695:P$1045,0),0))+SUM(IF($BG$1815:$BG$1834=$BG1079,IF($BC$1815:$BC$1834=$BC1079,Z$1815:Z$1834,0),0))</f>
        <v>125</v>
      </c>
      <c r="AA1079" s="1">
        <f t="array" ref="AA1079">SUM(IF(Town!$AR$695:$AR$1045=$BG1079,IF(Town!$AK$695:$AK$1045=$BC1079,Town!Q$695:Q$1045,0),0))+SUM(IF($BG$1815:$BG$1834=$BG1079,IF($BC$1815:$BC$1834=$BC1079,AA$1815:AA$1834,0),0))</f>
        <v>4</v>
      </c>
      <c r="AB1079" s="1">
        <f t="array" ref="AB1079">SUM(IF(Town!$AR$695:$AR$1045=$BG1079,IF(Town!$AK$695:$AK$1045=$BC1079,Town!R$695:R$1045,0),0))+SUM(IF($BG$1815:$BG$1834=$BG1079,IF($BC$1815:$BC$1834=$BC1079,AB$1815:AB$1834,0),0))</f>
        <v>138</v>
      </c>
      <c r="AC1079" s="1">
        <f t="array" ref="AC1079">SUM(IF(Town!$AR$695:$AR$1045=$BG1079,IF(Town!$AK$695:$AK$1045=$BC1079,Town!S$695:S$1045,0),0))+SUM(IF($BG$1815:$BG$1834=$BG1079,IF($BC$1815:$BC$1834=$BC1079,AC$1815:AC$1834,0),0))</f>
        <v>68</v>
      </c>
      <c r="AD1079" s="1">
        <f t="array" ref="AD1079">SUM(IF(Town!$AR$695:$AR$1045=$BG1079,IF(Town!$AK$695:$AK$1045=$BC1079,Town!T$695:T$1045,0),0))+SUM(IF($BG$1815:$BG$1834=$BG1079,IF($BC$1815:$BC$1834=$BC1079,AD$1815:AD$1834,0),0))</f>
        <v>475</v>
      </c>
      <c r="AE1079" s="1">
        <f t="array" ref="AE1079">SUM(IF(Town!$AR$695:$AR$1045=$BG1079,IF(Town!$AK$695:$AK$1045=$BC1079,Town!U$695:U$1045,0),0))+SUM(IF($BG$1815:$BG$1834=$BG1079,IF($BC$1815:$BC$1834=$BC1079,AE$1815:AE$1834,0),0))</f>
        <v>29</v>
      </c>
      <c r="AF1079" s="1">
        <f t="array" ref="AF1079">SUM(IF(Town!$AR$695:$AR$1045=$BG1079,IF(Town!$AK$695:$AK$1045=$BC1079,Town!V$695:V$1045,0),0))+SUM(IF($BG$1815:$BG$1834=$BG1079,IF($BC$1815:$BC$1834=$BC1079,AF$1815:AF$1834,0),0))</f>
        <v>0</v>
      </c>
      <c r="AG1079" s="1">
        <f t="array" ref="AG1079">SUM(IF(Town!$AR$695:$AR$1045=$BG1079,IF(Town!$AK$695:$AK$1045=$BC1079,Town!W$695:W$1045,0),0))+SUM(IF($BG$1815:$BG$1834=$BG1079,IF($BC$1815:$BC$1834=$BC1079,AG$1815:AG$1834,0),0))</f>
        <v>1</v>
      </c>
      <c r="AH1079" s="1">
        <f t="array" ref="AH1079">SUM(IF(Town!$AR$695:$AR$1045=$BG1079,IF(Town!$AK$695:$AK$1045=$BC1079,Town!X$695:X$1045,0),0))+SUM(IF($BG$1815:$BG$1834=$BG1079,IF($BC$1815:$BC$1834=$BC1079,AH$1815:AH$1834,0),0))</f>
        <v>2</v>
      </c>
      <c r="AI1079" s="1">
        <f t="array" ref="AI1079">SUM(IF(Town!$AR$695:$AR$1045=$BG1079,IF(Town!$AK$695:$AK$1045=$BC1079,Town!Y$695:Y$1045,0),0))+SUM(IF($BG$1815:$BG$1834=$BG1079,IF($BC$1815:$BC$1834=$BC1079,AI$1815:AI$1834,0),0))</f>
        <v>4</v>
      </c>
      <c r="AJ1079" s="1">
        <f t="array" ref="AJ1079">SUM(IF(Town!$AR$695:$AR$1045=$BG1079,IF(Town!$AK$695:$AK$1045=$BC1079,Town!Z$695:Z$1045,0),0))+SUM(IF($BG$1815:$BG$1834=$BG1079,IF($BC$1815:$BC$1834=$BC1079,AJ$1815:AJ$1834,0),0))</f>
        <v>0</v>
      </c>
      <c r="AK1079" s="1">
        <f t="array" ref="AK1079">SUM(IF(Town!$AR$695:$AR$1045=$BG1079,IF(Town!$AK$695:$AK$1045=$BC1079,Town!AA$695:AA$1045,0),0))+SUM(IF($BG$1815:$BG$1834=$BG1079,IF($BC$1815:$BC$1834=$BC1079,AK$1815:AK$1834,0),0))</f>
        <v>0</v>
      </c>
      <c r="AL1079" s="1">
        <f t="array" ref="AL1079">SUM(IF(Town!$AR$695:$AR$1045=$BG1079,IF(Town!$AK$695:$AK$1045=$BC1079,Town!AB$695:AB$1045,0),0))+SUM(IF($BG$1815:$BG$1834=$BG1079,IF($BC$1815:$BC$1834=$BC1079,AL$1815:AL$1834,0),0))</f>
        <v>1</v>
      </c>
      <c r="AM1079" s="1">
        <f t="array" ref="AM1079">SUM(IF(Town!$AR$695:$AR$1045=$BG1079,IF(Town!$AK$695:$AK$1045=$BC1079,Town!AC$695:AC$1045,0),0))+SUM(IF($BG$1815:$BG$1834=$BG1079,IF($BC$1815:$BC$1834=$BC1079,AM$1815:AM$1834,0),0))</f>
        <v>0</v>
      </c>
      <c r="AN1079" s="1">
        <f t="array" ref="AN1079">SUM(IF(Town!$AR$695:$AR$1045=$BG1079,IF(Town!$AK$695:$AK$1045=$BC1079,Town!AD$695:AD$1045,0),0))+SUM(IF($BG$1815:$BG$1834=$BG1079,IF($BC$1815:$BC$1834=$BC1079,AN$1815:AN$1834,0),0))</f>
        <v>0</v>
      </c>
      <c r="AO1079" s="1">
        <f t="array" ref="AO1079">SUM(IF(Town!$AR$695:$AR$1045=$BG1079,IF(Town!$AK$695:$AK$1045=$BC1079,Town!AE$695:AE$1045,0),0))+SUM(IF($BG$1815:$BG$1834=$BG1079,IF($BC$1815:$BC$1834=$BC1079,AO$1815:AO$1834,0),0))</f>
        <v>0</v>
      </c>
      <c r="AP1079" s="1">
        <f t="array" ref="AP1079">SUM(IF(Town!$AR$695:$AR$1045=$BG1079,IF(Town!$AK$695:$AK$1045=$BC1079,Town!AF$695:AF$1045,0),0))+SUM(IF($BG$1815:$BG$1834=$BG1079,IF($BC$1815:$BC$1834=$BC1079,AP$1815:AP$1834,0),0))</f>
        <v>0</v>
      </c>
      <c r="AQ1079" s="1">
        <f t="array" ref="AQ1079">SUM(IF(Town!$AR$695:$AR$1045=$BG1079,IF(Town!$AK$695:$AK$1045=$BC1079,Town!AG$695:AG$1045,0),0))+SUM(IF($BG$1815:$BG$1834=$BG1079,IF($BC$1815:$BC$1834=$BC1079,AQ$1815:AQ$1834,0),0))</f>
        <v>0</v>
      </c>
      <c r="BA1079" s="170" t="str">
        <f t="shared" si="765"/>
        <v>Bristol CD8</v>
      </c>
      <c r="BC1079" s="170">
        <v>8</v>
      </c>
      <c r="BE1079" s="97">
        <v>25</v>
      </c>
      <c r="BF1079" s="99"/>
      <c r="BG1079" s="170">
        <v>25005</v>
      </c>
      <c r="BH1079" s="170">
        <f>BG1079*100+BC1079</f>
        <v>2500508</v>
      </c>
      <c r="BJ1079" s="170" t="s">
        <v>3279</v>
      </c>
    </row>
    <row r="1080" spans="1:62">
      <c r="A1080" t="s">
        <v>2763</v>
      </c>
      <c r="B1080" t="s">
        <v>2314</v>
      </c>
      <c r="C1080" s="1">
        <f t="shared" si="758"/>
        <v>13245</v>
      </c>
      <c r="D1080" s="1"/>
      <c r="E1080" s="1"/>
      <c r="F1080" s="1"/>
      <c r="G1080" s="1"/>
      <c r="H1080" s="1"/>
      <c r="I1080" s="1"/>
      <c r="J1080" s="1"/>
      <c r="K1080" s="1"/>
      <c r="L1080" s="1"/>
      <c r="M1080" s="7">
        <f>RANK(Z1080,(Z1080:AB1080,AC1080:AQ1080))</f>
        <v>3</v>
      </c>
      <c r="N1080" s="7">
        <f>RANK(AA1080,(Z1080:AB1080,AC1080:AQ1080))</f>
        <v>6</v>
      </c>
      <c r="O1080" s="7">
        <f>IF(AB1080&gt;0,RANK(AB1080,(Z1080:AB1080,AC1080:AQ1080)),0)</f>
        <v>2</v>
      </c>
      <c r="P1080" s="7"/>
      <c r="Q1080" s="1">
        <f t="shared" si="759"/>
        <v>5808</v>
      </c>
      <c r="R1080" s="2">
        <f t="shared" si="760"/>
        <v>0.43850509626274065</v>
      </c>
      <c r="S1080" s="2"/>
      <c r="T1080" s="2">
        <f t="shared" si="761"/>
        <v>0.1038882597206493</v>
      </c>
      <c r="U1080" s="2">
        <f t="shared" si="762"/>
        <v>6.7950169875424689E-3</v>
      </c>
      <c r="V1080" s="2">
        <f t="shared" si="763"/>
        <v>0.14760286900717251</v>
      </c>
      <c r="W1080" s="2">
        <f t="shared" ref="W1080:W1108" si="767">IF($C1080=0,"-",AC1080/$C1080)</f>
        <v>9.9433748584371456E-2</v>
      </c>
      <c r="X1080" s="2">
        <f t="shared" si="766"/>
        <v>0.58610796526991316</v>
      </c>
      <c r="Y1080" s="2">
        <f t="shared" si="764"/>
        <v>5.6172140430351125E-2</v>
      </c>
      <c r="Z1080" s="1">
        <f t="array" ref="Z1080">SUM(IF(Town!$AR$695:$AR$1045=$BG1080,IF(Town!$AK$695:$AK$1045=$BC1080,Town!P$695:P$1045,0),0))+SUM(IF($BG$1815:$BG$1834=$BG1080,IF($BC$1815:$BC$1834=$BC1080,Z$1815:Z$1834,0),0))</f>
        <v>1376</v>
      </c>
      <c r="AA1080" s="1">
        <f t="array" ref="AA1080">SUM(IF(Town!$AR$695:$AR$1045=$BG1080,IF(Town!$AK$695:$AK$1045=$BC1080,Town!Q$695:Q$1045,0),0))+SUM(IF($BG$1815:$BG$1834=$BG1080,IF($BC$1815:$BC$1834=$BC1080,AA$1815:AA$1834,0),0))</f>
        <v>90</v>
      </c>
      <c r="AB1080" s="1">
        <f t="array" ref="AB1080">SUM(IF(Town!$AR$695:$AR$1045=$BG1080,IF(Town!$AK$695:$AK$1045=$BC1080,Town!R$695:R$1045,0),0))+SUM(IF($BG$1815:$BG$1834=$BG1080,IF($BC$1815:$BC$1834=$BC1080,AB$1815:AB$1834,0),0))</f>
        <v>1955</v>
      </c>
      <c r="AC1080" s="1">
        <f t="array" ref="AC1080">SUM(IF(Town!$AR$695:$AR$1045=$BG1080,IF(Town!$AK$695:$AK$1045=$BC1080,Town!S$695:S$1045,0),0))+SUM(IF($BG$1815:$BG$1834=$BG1080,IF($BC$1815:$BC$1834=$BC1080,AC$1815:AC$1834,0),0))</f>
        <v>1317</v>
      </c>
      <c r="AD1080" s="1">
        <f t="array" ref="AD1080">SUM(IF(Town!$AR$695:$AR$1045=$BG1080,IF(Town!$AK$695:$AK$1045=$BC1080,Town!T$695:T$1045,0),0))+SUM(IF($BG$1815:$BG$1834=$BG1080,IF($BC$1815:$BC$1834=$BC1080,AD$1815:AD$1834,0),0))</f>
        <v>7763</v>
      </c>
      <c r="AE1080" s="1">
        <f t="array" ref="AE1080">SUM(IF(Town!$AR$695:$AR$1045=$BG1080,IF(Town!$AK$695:$AK$1045=$BC1080,Town!U$695:U$1045,0),0))+SUM(IF($BG$1815:$BG$1834=$BG1080,IF($BC$1815:$BC$1834=$BC1080,AE$1815:AE$1834,0),0))</f>
        <v>451</v>
      </c>
      <c r="AF1080" s="1">
        <f t="array" ref="AF1080">SUM(IF(Town!$AR$695:$AR$1045=$BG1080,IF(Town!$AK$695:$AK$1045=$BC1080,Town!V$695:V$1045,0),0))+SUM(IF($BG$1815:$BG$1834=$BG1080,IF($BC$1815:$BC$1834=$BC1080,AF$1815:AF$1834,0),0))</f>
        <v>17</v>
      </c>
      <c r="AG1080" s="1">
        <f t="array" ref="AG1080">SUM(IF(Town!$AR$695:$AR$1045=$BG1080,IF(Town!$AK$695:$AK$1045=$BC1080,Town!W$695:W$1045,0),0))+SUM(IF($BG$1815:$BG$1834=$BG1080,IF($BC$1815:$BC$1834=$BC1080,AG$1815:AG$1834,0),0))</f>
        <v>30</v>
      </c>
      <c r="AH1080" s="1">
        <f t="array" ref="AH1080">SUM(IF(Town!$AR$695:$AR$1045=$BG1080,IF(Town!$AK$695:$AK$1045=$BC1080,Town!X$695:X$1045,0),0))+SUM(IF($BG$1815:$BG$1834=$BG1080,IF($BC$1815:$BC$1834=$BC1080,AH$1815:AH$1834,0),0))</f>
        <v>50</v>
      </c>
      <c r="AI1080" s="1">
        <f t="array" ref="AI1080">SUM(IF(Town!$AR$695:$AR$1045=$BG1080,IF(Town!$AK$695:$AK$1045=$BC1080,Town!Y$695:Y$1045,0),0))+SUM(IF($BG$1815:$BG$1834=$BG1080,IF($BC$1815:$BC$1834=$BC1080,AI$1815:AI$1834,0),0))</f>
        <v>72</v>
      </c>
      <c r="AJ1080" s="1">
        <f t="array" ref="AJ1080">SUM(IF(Town!$AR$695:$AR$1045=$BG1080,IF(Town!$AK$695:$AK$1045=$BC1080,Town!Z$695:Z$1045,0),0))+SUM(IF($BG$1815:$BG$1834=$BG1080,IF($BC$1815:$BC$1834=$BC1080,AJ$1815:AJ$1834,0),0))</f>
        <v>38</v>
      </c>
      <c r="AK1080" s="1">
        <f t="array" ref="AK1080">SUM(IF(Town!$AR$695:$AR$1045=$BG1080,IF(Town!$AK$695:$AK$1045=$BC1080,Town!AA$695:AA$1045,0),0))+SUM(IF($BG$1815:$BG$1834=$BG1080,IF($BC$1815:$BC$1834=$BC1080,AK$1815:AK$1834,0),0))</f>
        <v>0</v>
      </c>
      <c r="AL1080" s="1">
        <f t="array" ref="AL1080">SUM(IF(Town!$AR$695:$AR$1045=$BG1080,IF(Town!$AK$695:$AK$1045=$BC1080,Town!AB$695:AB$1045,0),0))+SUM(IF($BG$1815:$BG$1834=$BG1080,IF($BC$1815:$BC$1834=$BC1080,AL$1815:AL$1834,0),0))</f>
        <v>23</v>
      </c>
      <c r="AM1080" s="1">
        <f t="array" ref="AM1080">SUM(IF(Town!$AR$695:$AR$1045=$BG1080,IF(Town!$AK$695:$AK$1045=$BC1080,Town!AC$695:AC$1045,0),0))+SUM(IF($BG$1815:$BG$1834=$BG1080,IF($BC$1815:$BC$1834=$BC1080,AM$1815:AM$1834,0),0))</f>
        <v>0</v>
      </c>
      <c r="AN1080" s="1">
        <f t="array" ref="AN1080">SUM(IF(Town!$AR$695:$AR$1045=$BG1080,IF(Town!$AK$695:$AK$1045=$BC1080,Town!AD$695:AD$1045,0),0))+SUM(IF($BG$1815:$BG$1834=$BG1080,IF($BC$1815:$BC$1834=$BC1080,AN$1815:AN$1834,0),0))</f>
        <v>13</v>
      </c>
      <c r="AO1080" s="1">
        <f t="array" ref="AO1080">SUM(IF(Town!$AR$695:$AR$1045=$BG1080,IF(Town!$AK$695:$AK$1045=$BC1080,Town!AE$695:AE$1045,0),0))+SUM(IF($BG$1815:$BG$1834=$BG1080,IF($BC$1815:$BC$1834=$BC1080,AO$1815:AO$1834,0),0))</f>
        <v>0</v>
      </c>
      <c r="AP1080" s="1">
        <f t="array" ref="AP1080">SUM(IF(Town!$AR$695:$AR$1045=$BG1080,IF(Town!$AK$695:$AK$1045=$BC1080,Town!AF$695:AF$1045,0),0))+SUM(IF($BG$1815:$BG$1834=$BG1080,IF($BC$1815:$BC$1834=$BC1080,AP$1815:AP$1834,0),0))</f>
        <v>20</v>
      </c>
      <c r="AQ1080" s="1">
        <f t="array" ref="AQ1080">SUM(IF(Town!$AR$695:$AR$1045=$BG1080,IF(Town!$AK$695:$AK$1045=$BC1080,Town!AG$695:AG$1045,0),0))+SUM(IF($BG$1815:$BG$1834=$BG1080,IF($BC$1815:$BC$1834=$BC1080,AQ$1815:AQ$1834,0),0))</f>
        <v>30</v>
      </c>
      <c r="BA1080" t="str">
        <f t="shared" si="765"/>
        <v>Bristol CD9</v>
      </c>
      <c r="BC1080">
        <v>9</v>
      </c>
      <c r="BE1080" s="97">
        <v>25</v>
      </c>
      <c r="BF1080" s="99"/>
      <c r="BG1080">
        <v>25005</v>
      </c>
      <c r="BH1080">
        <f t="shared" si="757"/>
        <v>2500509</v>
      </c>
      <c r="BJ1080" t="s">
        <v>3279</v>
      </c>
    </row>
    <row r="1081" spans="1:62">
      <c r="A1081" t="s">
        <v>810</v>
      </c>
      <c r="B1081" t="s">
        <v>2314</v>
      </c>
      <c r="C1081" s="1">
        <f t="shared" si="758"/>
        <v>17744</v>
      </c>
      <c r="D1081" s="1"/>
      <c r="E1081" s="1"/>
      <c r="F1081" s="1"/>
      <c r="G1081" s="1"/>
      <c r="H1081" s="1"/>
      <c r="I1081" s="1"/>
      <c r="J1081" s="1"/>
      <c r="K1081" s="1"/>
      <c r="L1081" s="1"/>
      <c r="M1081" s="7">
        <f>RANK(Z1081,(Z1081:AB1081,AC1081:AQ1081))</f>
        <v>3</v>
      </c>
      <c r="N1081" s="7">
        <f>RANK(AA1081,(Z1081:AB1081,AC1081:AQ1081))</f>
        <v>6</v>
      </c>
      <c r="O1081" s="7">
        <f>IF(AB1081&gt;0,RANK(AB1081,(Z1081:AB1081,AC1081:AQ1081)),0)</f>
        <v>2</v>
      </c>
      <c r="P1081" s="7"/>
      <c r="Q1081" s="1">
        <f t="shared" si="759"/>
        <v>7022</v>
      </c>
      <c r="R1081" s="2">
        <f t="shared" si="760"/>
        <v>0.39573940486925158</v>
      </c>
      <c r="S1081" s="2"/>
      <c r="T1081" s="2">
        <f t="shared" si="761"/>
        <v>0.1418507664562669</v>
      </c>
      <c r="U1081" s="2">
        <f t="shared" si="762"/>
        <v>1.0369702434625788E-2</v>
      </c>
      <c r="V1081" s="2">
        <f t="shared" si="763"/>
        <v>0.15661632100991885</v>
      </c>
      <c r="W1081" s="2">
        <f t="shared" si="767"/>
        <v>9.5750676284941383E-2</v>
      </c>
      <c r="X1081" s="2">
        <f t="shared" si="766"/>
        <v>0.55235572587917048</v>
      </c>
      <c r="Y1081" s="2">
        <f t="shared" si="764"/>
        <v>4.3056807935076602E-2</v>
      </c>
      <c r="Z1081" s="1">
        <f t="array" ref="Z1081">SUM(IF(Town!$AR$695:$AR$1045=$BG1081,IF(Town!$AK$695:$AK$1045=$BC1081,Town!P$695:P$1045,0),0))+SUM(IF($BG$1815:$BG$1834=$BG1081,IF($BC$1815:$BC$1834=$BC1081,Z$1815:Z$1834,0),0))</f>
        <v>2517</v>
      </c>
      <c r="AA1081" s="1">
        <f t="array" ref="AA1081">SUM(IF(Town!$AR$695:$AR$1045=$BG1081,IF(Town!$AK$695:$AK$1045=$BC1081,Town!Q$695:Q$1045,0),0))+SUM(IF($BG$1815:$BG$1834=$BG1081,IF($BC$1815:$BC$1834=$BC1081,AA$1815:AA$1834,0),0))</f>
        <v>184</v>
      </c>
      <c r="AB1081" s="1">
        <f t="array" ref="AB1081">SUM(IF(Town!$AR$695:$AR$1045=$BG1081,IF(Town!$AK$695:$AK$1045=$BC1081,Town!R$695:R$1045,0),0))+SUM(IF($BG$1815:$BG$1834=$BG1081,IF($BC$1815:$BC$1834=$BC1081,AB$1815:AB$1834,0),0))</f>
        <v>2779</v>
      </c>
      <c r="AC1081" s="1">
        <f t="array" ref="AC1081">SUM(IF(Town!$AR$695:$AR$1045=$BG1081,IF(Town!$AK$695:$AK$1045=$BC1081,Town!S$695:S$1045,0),0))+SUM(IF($BG$1815:$BG$1834=$BG1081,IF($BC$1815:$BC$1834=$BC1081,AC$1815:AC$1834,0),0))</f>
        <v>1699</v>
      </c>
      <c r="AD1081" s="1">
        <f t="array" ref="AD1081">SUM(IF(Town!$AR$695:$AR$1045=$BG1081,IF(Town!$AK$695:$AK$1045=$BC1081,Town!T$695:T$1045,0),0))+SUM(IF($BG$1815:$BG$1834=$BG1081,IF($BC$1815:$BC$1834=$BC1081,AD$1815:AD$1834,0),0))</f>
        <v>9801</v>
      </c>
      <c r="AE1081" s="1">
        <f t="array" ref="AE1081">SUM(IF(Town!$AR$695:$AR$1045=$BG1081,IF(Town!$AK$695:$AK$1045=$BC1081,Town!U$695:U$1045,0),0))+SUM(IF($BG$1815:$BG$1834=$BG1081,IF($BC$1815:$BC$1834=$BC1081,AE$1815:AE$1834,0),0))</f>
        <v>409</v>
      </c>
      <c r="AF1081" s="1">
        <f t="array" ref="AF1081">SUM(IF(Town!$AR$695:$AR$1045=$BG1081,IF(Town!$AK$695:$AK$1045=$BC1081,Town!V$695:V$1045,0),0))+SUM(IF($BG$1815:$BG$1834=$BG1081,IF($BC$1815:$BC$1834=$BC1081,AF$1815:AF$1834,0),0))</f>
        <v>47</v>
      </c>
      <c r="AG1081" s="1">
        <f t="array" ref="AG1081">SUM(IF(Town!$AR$695:$AR$1045=$BG1081,IF(Town!$AK$695:$AK$1045=$BC1081,Town!W$695:W$1045,0),0))+SUM(IF($BG$1815:$BG$1834=$BG1081,IF($BC$1815:$BC$1834=$BC1081,AG$1815:AG$1834,0),0))</f>
        <v>36</v>
      </c>
      <c r="AH1081" s="1">
        <f t="array" ref="AH1081">SUM(IF(Town!$AR$695:$AR$1045=$BG1081,IF(Town!$AK$695:$AK$1045=$BC1081,Town!X$695:X$1045,0),0))+SUM(IF($BG$1815:$BG$1834=$BG1081,IF($BC$1815:$BC$1834=$BC1081,AH$1815:AH$1834,0),0))</f>
        <v>48</v>
      </c>
      <c r="AI1081" s="1">
        <f t="array" ref="AI1081">SUM(IF(Town!$AR$695:$AR$1045=$BG1081,IF(Town!$AK$695:$AK$1045=$BC1081,Town!Y$695:Y$1045,0),0))+SUM(IF($BG$1815:$BG$1834=$BG1081,IF($BC$1815:$BC$1834=$BC1081,AI$1815:AI$1834,0),0))</f>
        <v>93</v>
      </c>
      <c r="AJ1081" s="1">
        <f t="array" ref="AJ1081">SUM(IF(Town!$AR$695:$AR$1045=$BG1081,IF(Town!$AK$695:$AK$1045=$BC1081,Town!Z$695:Z$1045,0),0))+SUM(IF($BG$1815:$BG$1834=$BG1081,IF($BC$1815:$BC$1834=$BC1081,AJ$1815:AJ$1834,0),0))</f>
        <v>78</v>
      </c>
      <c r="AK1081" s="1">
        <f t="array" ref="AK1081">SUM(IF(Town!$AR$695:$AR$1045=$BG1081,IF(Town!$AK$695:$AK$1045=$BC1081,Town!AA$695:AA$1045,0),0))+SUM(IF($BG$1815:$BG$1834=$BG1081,IF($BC$1815:$BC$1834=$BC1081,AK$1815:AK$1834,0),0))</f>
        <v>0</v>
      </c>
      <c r="AL1081" s="1">
        <f t="array" ref="AL1081">SUM(IF(Town!$AR$695:$AR$1045=$BG1081,IF(Town!$AK$695:$AK$1045=$BC1081,Town!AB$695:AB$1045,0),0))+SUM(IF($BG$1815:$BG$1834=$BG1081,IF($BC$1815:$BC$1834=$BC1081,AL$1815:AL$1834,0),0))</f>
        <v>14</v>
      </c>
      <c r="AM1081" s="1">
        <f t="array" ref="AM1081">SUM(IF(Town!$AR$695:$AR$1045=$BG1081,IF(Town!$AK$695:$AK$1045=$BC1081,Town!AC$695:AC$1045,0),0))+SUM(IF($BG$1815:$BG$1834=$BG1081,IF($BC$1815:$BC$1834=$BC1081,AM$1815:AM$1834,0),0))</f>
        <v>0</v>
      </c>
      <c r="AN1081" s="1">
        <f t="array" ref="AN1081">SUM(IF(Town!$AR$695:$AR$1045=$BG1081,IF(Town!$AK$695:$AK$1045=$BC1081,Town!AD$695:AD$1045,0),0))+SUM(IF($BG$1815:$BG$1834=$BG1081,IF($BC$1815:$BC$1834=$BC1081,AN$1815:AN$1834,0),0))</f>
        <v>9</v>
      </c>
      <c r="AO1081" s="1">
        <f t="array" ref="AO1081">SUM(IF(Town!$AR$695:$AR$1045=$BG1081,IF(Town!$AK$695:$AK$1045=$BC1081,Town!AE$695:AE$1045,0),0))+SUM(IF($BG$1815:$BG$1834=$BG1081,IF($BC$1815:$BC$1834=$BC1081,AO$1815:AO$1834,0),0))</f>
        <v>0</v>
      </c>
      <c r="AP1081" s="1">
        <f t="array" ref="AP1081">SUM(IF(Town!$AR$695:$AR$1045=$BG1081,IF(Town!$AK$695:$AK$1045=$BC1081,Town!AF$695:AF$1045,0),0))+SUM(IF($BG$1815:$BG$1834=$BG1081,IF($BC$1815:$BC$1834=$BC1081,AP$1815:AP$1834,0),0))</f>
        <v>13</v>
      </c>
      <c r="AQ1081" s="1">
        <f t="array" ref="AQ1081">SUM(IF(Town!$AR$695:$AR$1045=$BG1081,IF(Town!$AK$695:$AK$1045=$BC1081,Town!AG$695:AG$1045,0),0))+SUM(IF($BG$1815:$BG$1834=$BG1081,IF($BC$1815:$BC$1834=$BC1081,AQ$1815:AQ$1834,0),0))</f>
        <v>17</v>
      </c>
      <c r="BA1081" t="str">
        <f t="shared" si="765"/>
        <v>Essex CD3</v>
      </c>
      <c r="BC1081">
        <v>3</v>
      </c>
      <c r="BE1081" s="97">
        <v>25</v>
      </c>
      <c r="BF1081" s="99"/>
      <c r="BG1081">
        <v>25009</v>
      </c>
      <c r="BH1081">
        <f t="shared" si="757"/>
        <v>2500903</v>
      </c>
      <c r="BJ1081" t="s">
        <v>3279</v>
      </c>
    </row>
    <row r="1082" spans="1:62">
      <c r="A1082" t="s">
        <v>810</v>
      </c>
      <c r="B1082" t="s">
        <v>2314</v>
      </c>
      <c r="C1082" s="1">
        <f t="shared" si="758"/>
        <v>66346</v>
      </c>
      <c r="D1082" s="1"/>
      <c r="E1082" s="1"/>
      <c r="F1082" s="1"/>
      <c r="G1082" s="1"/>
      <c r="H1082" s="1"/>
      <c r="I1082" s="1"/>
      <c r="J1082" s="1"/>
      <c r="K1082" s="1"/>
      <c r="L1082" s="1"/>
      <c r="M1082" s="7">
        <f>RANK(Z1082,(Z1082:AB1082,AC1082:AQ1082))</f>
        <v>2</v>
      </c>
      <c r="N1082" s="7">
        <f>RANK(AA1082,(Z1082:AB1082,AC1082:AQ1082))</f>
        <v>6</v>
      </c>
      <c r="O1082" s="7">
        <f>IF(AB1082&gt;0,RANK(AB1082,(Z1082:AB1082,AC1082:AQ1082)),0)</f>
        <v>3</v>
      </c>
      <c r="P1082" s="7"/>
      <c r="Q1082" s="1">
        <f t="shared" si="759"/>
        <v>21566</v>
      </c>
      <c r="R1082" s="2">
        <f t="shared" si="760"/>
        <v>0.32505350737045186</v>
      </c>
      <c r="S1082" s="2"/>
      <c r="T1082" s="2">
        <f t="shared" si="761"/>
        <v>0.18481897929038676</v>
      </c>
      <c r="U1082" s="2">
        <f t="shared" si="762"/>
        <v>1.0520604105748651E-2</v>
      </c>
      <c r="V1082" s="2">
        <f t="shared" si="763"/>
        <v>0.16968619057667381</v>
      </c>
      <c r="W1082" s="2">
        <f t="shared" si="767"/>
        <v>8.5641937720435296E-2</v>
      </c>
      <c r="X1082" s="2">
        <f t="shared" si="766"/>
        <v>0.50987248666083862</v>
      </c>
      <c r="Y1082" s="2">
        <f t="shared" si="764"/>
        <v>3.9459801645917003E-2</v>
      </c>
      <c r="Z1082" s="1">
        <f t="array" ref="Z1082">SUM(IF(Town!$AR$695:$AR$1045=$BG1082,IF(Town!$AK$695:$AK$1045=$BC1082,Town!P$695:P$1045,0),0))+SUM(IF($BG$1815:$BG$1834=$BG1082,IF($BC$1815:$BC$1834=$BC1082,Z$1815:Z$1834,0),0))</f>
        <v>12262</v>
      </c>
      <c r="AA1082" s="1">
        <f t="array" ref="AA1082">SUM(IF(Town!$AR$695:$AR$1045=$BG1082,IF(Town!$AK$695:$AK$1045=$BC1082,Town!Q$695:Q$1045,0),0))+SUM(IF($BG$1815:$BG$1834=$BG1082,IF($BC$1815:$BC$1834=$BC1082,AA$1815:AA$1834,0),0))</f>
        <v>698</v>
      </c>
      <c r="AB1082" s="1">
        <f t="array" ref="AB1082">SUM(IF(Town!$AR$695:$AR$1045=$BG1082,IF(Town!$AK$695:$AK$1045=$BC1082,Town!R$695:R$1045,0),0))+SUM(IF($BG$1815:$BG$1834=$BG1082,IF($BC$1815:$BC$1834=$BC1082,AB$1815:AB$1834,0),0))</f>
        <v>11258</v>
      </c>
      <c r="AC1082" s="1">
        <f t="array" ref="AC1082">SUM(IF(Town!$AR$695:$AR$1045=$BG1082,IF(Town!$AK$695:$AK$1045=$BC1082,Town!S$695:S$1045,0),0))+SUM(IF($BG$1815:$BG$1834=$BG1082,IF($BC$1815:$BC$1834=$BC1082,AC$1815:AC$1834,0),0))</f>
        <v>5682</v>
      </c>
      <c r="AD1082" s="1">
        <f t="array" ref="AD1082">SUM(IF(Town!$AR$695:$AR$1045=$BG1082,IF(Town!$AK$695:$AK$1045=$BC1082,Town!T$695:T$1045,0),0))+SUM(IF($BG$1815:$BG$1834=$BG1082,IF($BC$1815:$BC$1834=$BC1082,AD$1815:AD$1834,0),0))</f>
        <v>33828</v>
      </c>
      <c r="AE1082" s="1">
        <f t="array" ref="AE1082">SUM(IF(Town!$AR$695:$AR$1045=$BG1082,IF(Town!$AK$695:$AK$1045=$BC1082,Town!U$695:U$1045,0),0))+SUM(IF($BG$1815:$BG$1834=$BG1082,IF($BC$1815:$BC$1834=$BC1082,AE$1815:AE$1834,0),0))</f>
        <v>1408</v>
      </c>
      <c r="AF1082" s="1">
        <f t="array" ref="AF1082">SUM(IF(Town!$AR$695:$AR$1045=$BG1082,IF(Town!$AK$695:$AK$1045=$BC1082,Town!V$695:V$1045,0),0))+SUM(IF($BG$1815:$BG$1834=$BG1082,IF($BC$1815:$BC$1834=$BC1082,AF$1815:AF$1834,0),0))</f>
        <v>133</v>
      </c>
      <c r="AG1082" s="1">
        <f t="array" ref="AG1082">SUM(IF(Town!$AR$695:$AR$1045=$BG1082,IF(Town!$AK$695:$AK$1045=$BC1082,Town!W$695:W$1045,0),0))+SUM(IF($BG$1815:$BG$1834=$BG1082,IF($BC$1815:$BC$1834=$BC1082,AG$1815:AG$1834,0),0))</f>
        <v>175</v>
      </c>
      <c r="AH1082" s="1">
        <f t="array" ref="AH1082">SUM(IF(Town!$AR$695:$AR$1045=$BG1082,IF(Town!$AK$695:$AK$1045=$BC1082,Town!X$695:X$1045,0),0))+SUM(IF($BG$1815:$BG$1834=$BG1082,IF($BC$1815:$BC$1834=$BC1082,AH$1815:AH$1834,0),0))</f>
        <v>166</v>
      </c>
      <c r="AI1082" s="1">
        <f t="array" ref="AI1082">SUM(IF(Town!$AR$695:$AR$1045=$BG1082,IF(Town!$AK$695:$AK$1045=$BC1082,Town!Y$695:Y$1045,0),0))+SUM(IF($BG$1815:$BG$1834=$BG1082,IF($BC$1815:$BC$1834=$BC1082,AI$1815:AI$1834,0),0))</f>
        <v>286</v>
      </c>
      <c r="AJ1082" s="1">
        <f t="array" ref="AJ1082">SUM(IF(Town!$AR$695:$AR$1045=$BG1082,IF(Town!$AK$695:$AK$1045=$BC1082,Town!Z$695:Z$1045,0),0))+SUM(IF($BG$1815:$BG$1834=$BG1082,IF($BC$1815:$BC$1834=$BC1082,AJ$1815:AJ$1834,0),0))</f>
        <v>253</v>
      </c>
      <c r="AK1082" s="1">
        <f t="array" ref="AK1082">SUM(IF(Town!$AR$695:$AR$1045=$BG1082,IF(Town!$AK$695:$AK$1045=$BC1082,Town!AA$695:AA$1045,0),0))+SUM(IF($BG$1815:$BG$1834=$BG1082,IF($BC$1815:$BC$1834=$BC1082,AK$1815:AK$1834,0),0))</f>
        <v>0</v>
      </c>
      <c r="AL1082" s="1">
        <f t="array" ref="AL1082">SUM(IF(Town!$AR$695:$AR$1045=$BG1082,IF(Town!$AK$695:$AK$1045=$BC1082,Town!AB$695:AB$1045,0),0))+SUM(IF($BG$1815:$BG$1834=$BG1082,IF($BC$1815:$BC$1834=$BC1082,AL$1815:AL$1834,0),0))</f>
        <v>71</v>
      </c>
      <c r="AM1082" s="1">
        <f t="array" ref="AM1082">SUM(IF(Town!$AR$695:$AR$1045=$BG1082,IF(Town!$AK$695:$AK$1045=$BC1082,Town!AC$695:AC$1045,0),0))+SUM(IF($BG$1815:$BG$1834=$BG1082,IF($BC$1815:$BC$1834=$BC1082,AM$1815:AM$1834,0),0))</f>
        <v>0</v>
      </c>
      <c r="AN1082" s="1">
        <f t="array" ref="AN1082">SUM(IF(Town!$AR$695:$AR$1045=$BG1082,IF(Town!$AK$695:$AK$1045=$BC1082,Town!AD$695:AD$1045,0),0))+SUM(IF($BG$1815:$BG$1834=$BG1082,IF($BC$1815:$BC$1834=$BC1082,AN$1815:AN$1834,0),0))</f>
        <v>28</v>
      </c>
      <c r="AO1082" s="1">
        <f t="array" ref="AO1082">SUM(IF(Town!$AR$695:$AR$1045=$BG1082,IF(Town!$AK$695:$AK$1045=$BC1082,Town!AE$695:AE$1045,0),0))+SUM(IF($BG$1815:$BG$1834=$BG1082,IF($BC$1815:$BC$1834=$BC1082,AO$1815:AO$1834,0),0))</f>
        <v>0</v>
      </c>
      <c r="AP1082" s="1">
        <f t="array" ref="AP1082">SUM(IF(Town!$AR$695:$AR$1045=$BG1082,IF(Town!$AK$695:$AK$1045=$BC1082,Town!AF$695:AF$1045,0),0))+SUM(IF($BG$1815:$BG$1834=$BG1082,IF($BC$1815:$BC$1834=$BC1082,AP$1815:AP$1834,0),0))</f>
        <v>42</v>
      </c>
      <c r="AQ1082" s="1">
        <f t="array" ref="AQ1082">SUM(IF(Town!$AR$695:$AR$1045=$BG1082,IF(Town!$AK$695:$AK$1045=$BC1082,Town!AG$695:AG$1045,0),0))+SUM(IF($BG$1815:$BG$1834=$BG1082,IF($BC$1815:$BC$1834=$BC1082,AQ$1815:AQ$1834,0),0))</f>
        <v>56</v>
      </c>
      <c r="BA1082" t="str">
        <f t="shared" si="765"/>
        <v>Essex CD6</v>
      </c>
      <c r="BC1082">
        <v>6</v>
      </c>
      <c r="BE1082" s="97">
        <v>25</v>
      </c>
      <c r="BF1082" s="99"/>
      <c r="BG1082">
        <v>25009</v>
      </c>
      <c r="BH1082">
        <f t="shared" si="757"/>
        <v>2500906</v>
      </c>
      <c r="BJ1082" t="s">
        <v>3279</v>
      </c>
    </row>
    <row r="1083" spans="1:62" s="167" customFormat="1">
      <c r="A1083" s="167" t="s">
        <v>2409</v>
      </c>
      <c r="B1083" s="167" t="s">
        <v>2314</v>
      </c>
      <c r="C1083" s="1">
        <f>SUM(Z1083:AQ1083)</f>
        <v>1425</v>
      </c>
      <c r="D1083" s="1"/>
      <c r="E1083" s="1"/>
      <c r="F1083" s="1"/>
      <c r="G1083" s="1"/>
      <c r="H1083" s="1"/>
      <c r="I1083" s="1"/>
      <c r="J1083" s="1"/>
      <c r="K1083" s="1"/>
      <c r="L1083" s="1"/>
      <c r="M1083" s="7">
        <f>RANK(Z1083,(Z1083:AB1083,AC1083:AQ1083))</f>
        <v>2</v>
      </c>
      <c r="N1083" s="7">
        <f>RANK(AA1083,(Z1083:AB1083,AC1083:AQ1083))</f>
        <v>6</v>
      </c>
      <c r="O1083" s="7">
        <f>IF(AB1083&gt;0,RANK(AB1083,(Z1083:AB1083,AC1083:AQ1083)),0)</f>
        <v>3</v>
      </c>
      <c r="P1083" s="7"/>
      <c r="Q1083" s="1">
        <f>MAX(Z1083:AG1083)-LARGE(Z1083:AG1083,2)</f>
        <v>218</v>
      </c>
      <c r="R1083" s="2">
        <f t="shared" si="760"/>
        <v>0.15298245614035089</v>
      </c>
      <c r="S1083" s="2"/>
      <c r="T1083" s="2">
        <f t="shared" ref="T1083:W1084" si="768">IF($C1083=0,"-",Z1083/$C1083)</f>
        <v>0.24491228070175439</v>
      </c>
      <c r="U1083" s="2">
        <f t="shared" si="768"/>
        <v>9.8245614035087723E-3</v>
      </c>
      <c r="V1083" s="2">
        <f t="shared" si="768"/>
        <v>0.18385964912280703</v>
      </c>
      <c r="W1083" s="2">
        <f t="shared" si="768"/>
        <v>7.929824561403509E-2</v>
      </c>
      <c r="X1083" s="2">
        <f t="shared" si="766"/>
        <v>0.39789473684210525</v>
      </c>
      <c r="Y1083" s="2">
        <f t="shared" si="764"/>
        <v>8.4210526315789458E-2</v>
      </c>
      <c r="Z1083" s="1">
        <f t="array" ref="Z1083">SUM(IF(Town!$AR$695:$AR$1045=$BG1083,IF(Town!$AK$695:$AK$1045=$BC1083,Town!P$695:P$1045,0),0))+SUM(IF($BG$1815:$BG$1834=$BG1083,IF($BC$1815:$BC$1834=$BC1083,Z$1815:Z$1834,0),0))</f>
        <v>349</v>
      </c>
      <c r="AA1083" s="1">
        <f t="array" ref="AA1083">SUM(IF(Town!$AR$695:$AR$1045=$BG1083,IF(Town!$AK$695:$AK$1045=$BC1083,Town!Q$695:Q$1045,0),0))+SUM(IF($BG$1815:$BG$1834=$BG1083,IF($BC$1815:$BC$1834=$BC1083,AA$1815:AA$1834,0),0))</f>
        <v>14</v>
      </c>
      <c r="AB1083" s="1">
        <f t="array" ref="AB1083">SUM(IF(Town!$AR$695:$AR$1045=$BG1083,IF(Town!$AK$695:$AK$1045=$BC1083,Town!R$695:R$1045,0),0))+SUM(IF($BG$1815:$BG$1834=$BG1083,IF($BC$1815:$BC$1834=$BC1083,AB$1815:AB$1834,0),0))</f>
        <v>262</v>
      </c>
      <c r="AC1083" s="1">
        <f t="array" ref="AC1083">SUM(IF(Town!$AR$695:$AR$1045=$BG1083,IF(Town!$AK$695:$AK$1045=$BC1083,Town!S$695:S$1045,0),0))+SUM(IF($BG$1815:$BG$1834=$BG1083,IF($BC$1815:$BC$1834=$BC1083,AC$1815:AC$1834,0),0))</f>
        <v>113</v>
      </c>
      <c r="AD1083" s="1">
        <f t="array" ref="AD1083">SUM(IF(Town!$AR$695:$AR$1045=$BG1083,IF(Town!$AK$695:$AK$1045=$BC1083,Town!T$695:T$1045,0),0))+SUM(IF($BG$1815:$BG$1834=$BG1083,IF($BC$1815:$BC$1834=$BC1083,AD$1815:AD$1834,0),0))</f>
        <v>567</v>
      </c>
      <c r="AE1083" s="1">
        <f t="array" ref="AE1083">SUM(IF(Town!$AR$695:$AR$1045=$BG1083,IF(Town!$AK$695:$AK$1045=$BC1083,Town!U$695:U$1045,0),0))+SUM(IF($BG$1815:$BG$1834=$BG1083,IF($BC$1815:$BC$1834=$BC1083,AE$1815:AE$1834,0),0))</f>
        <v>78</v>
      </c>
      <c r="AF1083" s="1">
        <f t="array" ref="AF1083">SUM(IF(Town!$AR$695:$AR$1045=$BG1083,IF(Town!$AK$695:$AK$1045=$BC1083,Town!V$695:V$1045,0),0))+SUM(IF($BG$1815:$BG$1834=$BG1083,IF($BC$1815:$BC$1834=$BC1083,AF$1815:AF$1834,0),0))</f>
        <v>3</v>
      </c>
      <c r="AG1083" s="1">
        <f t="array" ref="AG1083">SUM(IF(Town!$AR$695:$AR$1045=$BG1083,IF(Town!$AK$695:$AK$1045=$BC1083,Town!W$695:W$1045,0),0))+SUM(IF($BG$1815:$BG$1834=$BG1083,IF($BC$1815:$BC$1834=$BC1083,AG$1815:AG$1834,0),0))</f>
        <v>4</v>
      </c>
      <c r="AH1083" s="1">
        <f t="array" ref="AH1083">SUM(IF(Town!$AR$695:$AR$1045=$BG1083,IF(Town!$AK$695:$AK$1045=$BC1083,Town!X$695:X$1045,0),0))+SUM(IF($BG$1815:$BG$1834=$BG1083,IF($BC$1815:$BC$1834=$BC1083,AH$1815:AH$1834,0),0))</f>
        <v>7</v>
      </c>
      <c r="AI1083" s="1">
        <f t="array" ref="AI1083">SUM(IF(Town!$AR$695:$AR$1045=$BG1083,IF(Town!$AK$695:$AK$1045=$BC1083,Town!Y$695:Y$1045,0),0))+SUM(IF($BG$1815:$BG$1834=$BG1083,IF($BC$1815:$BC$1834=$BC1083,AI$1815:AI$1834,0),0))</f>
        <v>10</v>
      </c>
      <c r="AJ1083" s="1">
        <f t="array" ref="AJ1083">SUM(IF(Town!$AR$695:$AR$1045=$BG1083,IF(Town!$AK$695:$AK$1045=$BC1083,Town!Z$695:Z$1045,0),0))+SUM(IF($BG$1815:$BG$1834=$BG1083,IF($BC$1815:$BC$1834=$BC1083,AJ$1815:AJ$1834,0),0))</f>
        <v>9</v>
      </c>
      <c r="AK1083" s="1">
        <f t="array" ref="AK1083">SUM(IF(Town!$AR$695:$AR$1045=$BG1083,IF(Town!$AK$695:$AK$1045=$BC1083,Town!AA$695:AA$1045,0),0))+SUM(IF($BG$1815:$BG$1834=$BG1083,IF($BC$1815:$BC$1834=$BC1083,AK$1815:AK$1834,0),0))</f>
        <v>0</v>
      </c>
      <c r="AL1083" s="1">
        <f t="array" ref="AL1083">SUM(IF(Town!$AR$695:$AR$1045=$BG1083,IF(Town!$AK$695:$AK$1045=$BC1083,Town!AB$695:AB$1045,0),0))+SUM(IF($BG$1815:$BG$1834=$BG1083,IF($BC$1815:$BC$1834=$BC1083,AL$1815:AL$1834,0),0))</f>
        <v>4</v>
      </c>
      <c r="AM1083" s="1">
        <f t="array" ref="AM1083">SUM(IF(Town!$AR$695:$AR$1045=$BG1083,IF(Town!$AK$695:$AK$1045=$BC1083,Town!AC$695:AC$1045,0),0))+SUM(IF($BG$1815:$BG$1834=$BG1083,IF($BC$1815:$BC$1834=$BC1083,AM$1815:AM$1834,0),0))</f>
        <v>0</v>
      </c>
      <c r="AN1083" s="1">
        <f t="array" ref="AN1083">SUM(IF(Town!$AR$695:$AR$1045=$BG1083,IF(Town!$AK$695:$AK$1045=$BC1083,Town!AD$695:AD$1045,0),0))+SUM(IF($BG$1815:$BG$1834=$BG1083,IF($BC$1815:$BC$1834=$BC1083,AN$1815:AN$1834,0),0))</f>
        <v>1</v>
      </c>
      <c r="AO1083" s="1">
        <f t="array" ref="AO1083">SUM(IF(Town!$AR$695:$AR$1045=$BG1083,IF(Town!$AK$695:$AK$1045=$BC1083,Town!AE$695:AE$1045,0),0))+SUM(IF($BG$1815:$BG$1834=$BG1083,IF($BC$1815:$BC$1834=$BC1083,AO$1815:AO$1834,0),0))</f>
        <v>0</v>
      </c>
      <c r="AP1083" s="1">
        <f t="array" ref="AP1083">SUM(IF(Town!$AR$695:$AR$1045=$BG1083,IF(Town!$AK$695:$AK$1045=$BC1083,Town!AF$695:AF$1045,0),0))+SUM(IF($BG$1815:$BG$1834=$BG1083,IF($BC$1815:$BC$1834=$BC1083,AP$1815:AP$1834,0),0))</f>
        <v>1</v>
      </c>
      <c r="AQ1083" s="1">
        <f t="array" ref="AQ1083">SUM(IF(Town!$AR$695:$AR$1045=$BG1083,IF(Town!$AK$695:$AK$1045=$BC1083,Town!AG$695:AG$1045,0),0))+SUM(IF($BG$1815:$BG$1834=$BG1083,IF($BC$1815:$BC$1834=$BC1083,AQ$1815:AQ$1834,0),0))</f>
        <v>3</v>
      </c>
      <c r="BA1083" s="167" t="str">
        <f t="shared" si="765"/>
        <v>Franklin CD1</v>
      </c>
      <c r="BC1083" s="167">
        <v>1</v>
      </c>
      <c r="BE1083" s="97">
        <v>25</v>
      </c>
      <c r="BF1083" s="99"/>
      <c r="BG1083" s="167">
        <v>25011</v>
      </c>
      <c r="BH1083" s="167">
        <f t="shared" si="757"/>
        <v>2501101</v>
      </c>
      <c r="BJ1083" s="167" t="s">
        <v>3279</v>
      </c>
    </row>
    <row r="1084" spans="1:62" s="167" customFormat="1">
      <c r="A1084" s="167" t="s">
        <v>2409</v>
      </c>
      <c r="B1084" s="167" t="s">
        <v>2314</v>
      </c>
      <c r="C1084" s="1">
        <f>SUM(Z1084:AQ1084)</f>
        <v>4480</v>
      </c>
      <c r="D1084" s="1"/>
      <c r="E1084" s="1"/>
      <c r="F1084" s="1"/>
      <c r="G1084" s="1"/>
      <c r="H1084" s="1"/>
      <c r="I1084" s="1"/>
      <c r="J1084" s="1"/>
      <c r="K1084" s="1"/>
      <c r="L1084" s="1"/>
      <c r="M1084" s="7">
        <f>RANK(Z1084,(Z1084:AB1084,AC1084:AQ1084))</f>
        <v>2</v>
      </c>
      <c r="N1084" s="7">
        <f>RANK(AA1084,(Z1084:AB1084,AC1084:AQ1084))</f>
        <v>7</v>
      </c>
      <c r="O1084" s="7">
        <f>IF(AB1084&gt;0,RANK(AB1084,(Z1084:AB1084,AC1084:AQ1084)),0)</f>
        <v>3</v>
      </c>
      <c r="P1084" s="7"/>
      <c r="Q1084" s="1">
        <f>MAX(Z1084:AG1084)-LARGE(Z1084:AG1084,2)</f>
        <v>832</v>
      </c>
      <c r="R1084" s="2">
        <f t="shared" si="760"/>
        <v>0.18571428571428572</v>
      </c>
      <c r="S1084" s="2"/>
      <c r="T1084" s="2">
        <f t="shared" si="768"/>
        <v>0.22544642857142858</v>
      </c>
      <c r="U1084" s="2">
        <f t="shared" si="768"/>
        <v>8.4821428571428565E-3</v>
      </c>
      <c r="V1084" s="2">
        <f t="shared" si="768"/>
        <v>0.17321428571428571</v>
      </c>
      <c r="W1084" s="2">
        <f t="shared" si="768"/>
        <v>0.10803571428571429</v>
      </c>
      <c r="X1084" s="2">
        <f t="shared" si="766"/>
        <v>0.41116071428571427</v>
      </c>
      <c r="Y1084" s="2">
        <f t="shared" si="764"/>
        <v>7.3660714285714191E-2</v>
      </c>
      <c r="Z1084" s="1">
        <f t="array" ref="Z1084">SUM(IF(Town!$AR$695:$AR$1045=$BG1084,IF(Town!$AK$695:$AK$1045=$BC1084,Town!P$695:P$1045,0),0))+SUM(IF($BG$1815:$BG$1834=$BG1084,IF($BC$1815:$BC$1834=$BC1084,Z$1815:Z$1834,0),0))</f>
        <v>1010</v>
      </c>
      <c r="AA1084" s="1">
        <f t="array" ref="AA1084">SUM(IF(Town!$AR$695:$AR$1045=$BG1084,IF(Town!$AK$695:$AK$1045=$BC1084,Town!Q$695:Q$1045,0),0))+SUM(IF($BG$1815:$BG$1834=$BG1084,IF($BC$1815:$BC$1834=$BC1084,AA$1815:AA$1834,0),0))</f>
        <v>38</v>
      </c>
      <c r="AB1084" s="1">
        <f t="array" ref="AB1084">SUM(IF(Town!$AR$695:$AR$1045=$BG1084,IF(Town!$AK$695:$AK$1045=$BC1084,Town!R$695:R$1045,0),0))+SUM(IF($BG$1815:$BG$1834=$BG1084,IF($BC$1815:$BC$1834=$BC1084,AB$1815:AB$1834,0),0))</f>
        <v>776</v>
      </c>
      <c r="AC1084" s="1">
        <f t="array" ref="AC1084">SUM(IF(Town!$AR$695:$AR$1045=$BG1084,IF(Town!$AK$695:$AK$1045=$BC1084,Town!S$695:S$1045,0),0))+SUM(IF($BG$1815:$BG$1834=$BG1084,IF($BC$1815:$BC$1834=$BC1084,AC$1815:AC$1834,0),0))</f>
        <v>484</v>
      </c>
      <c r="AD1084" s="1">
        <f t="array" ref="AD1084">SUM(IF(Town!$AR$695:$AR$1045=$BG1084,IF(Town!$AK$695:$AK$1045=$BC1084,Town!T$695:T$1045,0),0))+SUM(IF($BG$1815:$BG$1834=$BG1084,IF($BC$1815:$BC$1834=$BC1084,AD$1815:AD$1834,0),0))</f>
        <v>1842</v>
      </c>
      <c r="AE1084" s="1">
        <f t="array" ref="AE1084">SUM(IF(Town!$AR$695:$AR$1045=$BG1084,IF(Town!$AK$695:$AK$1045=$BC1084,Town!U$695:U$1045,0),0))+SUM(IF($BG$1815:$BG$1834=$BG1084,IF($BC$1815:$BC$1834=$BC1084,AE$1815:AE$1834,0),0))</f>
        <v>197</v>
      </c>
      <c r="AF1084" s="1">
        <f t="array" ref="AF1084">SUM(IF(Town!$AR$695:$AR$1045=$BG1084,IF(Town!$AK$695:$AK$1045=$BC1084,Town!V$695:V$1045,0),0))+SUM(IF($BG$1815:$BG$1834=$BG1084,IF($BC$1815:$BC$1834=$BC1084,AF$1815:AF$1834,0),0))</f>
        <v>5</v>
      </c>
      <c r="AG1084" s="1">
        <f t="array" ref="AG1084">SUM(IF(Town!$AR$695:$AR$1045=$BG1084,IF(Town!$AK$695:$AK$1045=$BC1084,Town!W$695:W$1045,0),0))+SUM(IF($BG$1815:$BG$1834=$BG1084,IF($BC$1815:$BC$1834=$BC1084,AG$1815:AG$1834,0),0))</f>
        <v>16</v>
      </c>
      <c r="AH1084" s="1">
        <f t="array" ref="AH1084">SUM(IF(Town!$AR$695:$AR$1045=$BG1084,IF(Town!$AK$695:$AK$1045=$BC1084,Town!X$695:X$1045,0),0))+SUM(IF($BG$1815:$BG$1834=$BG1084,IF($BC$1815:$BC$1834=$BC1084,AH$1815:AH$1834,0),0))</f>
        <v>21</v>
      </c>
      <c r="AI1084" s="1">
        <f t="array" ref="AI1084">SUM(IF(Town!$AR$695:$AR$1045=$BG1084,IF(Town!$AK$695:$AK$1045=$BC1084,Town!Y$695:Y$1045,0),0))+SUM(IF($BG$1815:$BG$1834=$BG1084,IF($BC$1815:$BC$1834=$BC1084,AI$1815:AI$1834,0),0))</f>
        <v>42</v>
      </c>
      <c r="AJ1084" s="1">
        <f t="array" ref="AJ1084">SUM(IF(Town!$AR$695:$AR$1045=$BG1084,IF(Town!$AK$695:$AK$1045=$BC1084,Town!Z$695:Z$1045,0),0))+SUM(IF($BG$1815:$BG$1834=$BG1084,IF($BC$1815:$BC$1834=$BC1084,AJ$1815:AJ$1834,0),0))</f>
        <v>11</v>
      </c>
      <c r="AK1084" s="1">
        <f t="array" ref="AK1084">SUM(IF(Town!$AR$695:$AR$1045=$BG1084,IF(Town!$AK$695:$AK$1045=$BC1084,Town!AA$695:AA$1045,0),0))+SUM(IF($BG$1815:$BG$1834=$BG1084,IF($BC$1815:$BC$1834=$BC1084,AK$1815:AK$1834,0),0))</f>
        <v>0</v>
      </c>
      <c r="AL1084" s="1">
        <f t="array" ref="AL1084">SUM(IF(Town!$AR$695:$AR$1045=$BG1084,IF(Town!$AK$695:$AK$1045=$BC1084,Town!AB$695:AB$1045,0),0))+SUM(IF($BG$1815:$BG$1834=$BG1084,IF($BC$1815:$BC$1834=$BC1084,AL$1815:AL$1834,0),0))</f>
        <v>13</v>
      </c>
      <c r="AM1084" s="1">
        <f t="array" ref="AM1084">SUM(IF(Town!$AR$695:$AR$1045=$BG1084,IF(Town!$AK$695:$AK$1045=$BC1084,Town!AC$695:AC$1045,0),0))+SUM(IF($BG$1815:$BG$1834=$BG1084,IF($BC$1815:$BC$1834=$BC1084,AM$1815:AM$1834,0),0))</f>
        <v>0</v>
      </c>
      <c r="AN1084" s="1">
        <f t="array" ref="AN1084">SUM(IF(Town!$AR$695:$AR$1045=$BG1084,IF(Town!$AK$695:$AK$1045=$BC1084,Town!AD$695:AD$1045,0),0))+SUM(IF($BG$1815:$BG$1834=$BG1084,IF($BC$1815:$BC$1834=$BC1084,AN$1815:AN$1834,0),0))</f>
        <v>9</v>
      </c>
      <c r="AO1084" s="1">
        <f t="array" ref="AO1084">SUM(IF(Town!$AR$695:$AR$1045=$BG1084,IF(Town!$AK$695:$AK$1045=$BC1084,Town!AE$695:AE$1045,0),0))+SUM(IF($BG$1815:$BG$1834=$BG1084,IF($BC$1815:$BC$1834=$BC1084,AO$1815:AO$1834,0),0))</f>
        <v>0</v>
      </c>
      <c r="AP1084" s="1">
        <f t="array" ref="AP1084">SUM(IF(Town!$AR$695:$AR$1045=$BG1084,IF(Town!$AK$695:$AK$1045=$BC1084,Town!AF$695:AF$1045,0),0))+SUM(IF($BG$1815:$BG$1834=$BG1084,IF($BC$1815:$BC$1834=$BC1084,AP$1815:AP$1834,0),0))</f>
        <v>6</v>
      </c>
      <c r="AQ1084" s="1">
        <f t="array" ref="AQ1084">SUM(IF(Town!$AR$695:$AR$1045=$BG1084,IF(Town!$AK$695:$AK$1045=$BC1084,Town!AG$695:AG$1045,0),0))+SUM(IF($BG$1815:$BG$1834=$BG1084,IF($BC$1815:$BC$1834=$BC1084,AQ$1815:AQ$1834,0),0))</f>
        <v>10</v>
      </c>
      <c r="BA1084" s="167" t="str">
        <f t="shared" si="765"/>
        <v>Franklin CD2</v>
      </c>
      <c r="BC1084" s="167">
        <v>2</v>
      </c>
      <c r="BE1084" s="97">
        <v>25</v>
      </c>
      <c r="BF1084" s="99"/>
      <c r="BG1084" s="167">
        <v>25011</v>
      </c>
      <c r="BH1084" s="167">
        <f t="shared" si="757"/>
        <v>2501102</v>
      </c>
      <c r="BJ1084" s="167" t="s">
        <v>3279</v>
      </c>
    </row>
    <row r="1085" spans="1:62">
      <c r="A1085" t="s">
        <v>2885</v>
      </c>
      <c r="B1085" t="s">
        <v>2314</v>
      </c>
      <c r="C1085" s="1">
        <f t="shared" si="758"/>
        <v>37757</v>
      </c>
      <c r="D1085" s="1"/>
      <c r="E1085" s="1"/>
      <c r="F1085" s="1"/>
      <c r="G1085" s="1"/>
      <c r="H1085" s="1"/>
      <c r="I1085" s="1"/>
      <c r="J1085" s="1"/>
      <c r="K1085" s="1"/>
      <c r="L1085" s="1"/>
      <c r="M1085" s="7">
        <f>RANK(Z1085,(Z1085:AB1085,AC1085:AQ1085))</f>
        <v>2</v>
      </c>
      <c r="N1085" s="7">
        <f>RANK(AA1085,(Z1085:AB1085,AC1085:AQ1085))</f>
        <v>6</v>
      </c>
      <c r="O1085" s="7">
        <f>IF(AB1085&gt;0,RANK(AB1085,(Z1085:AB1085,AC1085:AQ1085)),0)</f>
        <v>3</v>
      </c>
      <c r="P1085" s="7"/>
      <c r="Q1085" s="1">
        <f t="shared" si="759"/>
        <v>12326</v>
      </c>
      <c r="R1085" s="2">
        <f t="shared" si="760"/>
        <v>0.32645602140000529</v>
      </c>
      <c r="S1085" s="2"/>
      <c r="T1085" s="2">
        <f t="shared" si="761"/>
        <v>0.16804830892284875</v>
      </c>
      <c r="U1085" s="2">
        <f t="shared" si="762"/>
        <v>6.065100511163493E-3</v>
      </c>
      <c r="V1085" s="2">
        <f t="shared" si="763"/>
        <v>0.15475276107741612</v>
      </c>
      <c r="W1085" s="2">
        <f t="shared" si="767"/>
        <v>0.122626267976799</v>
      </c>
      <c r="X1085" s="2">
        <f t="shared" si="766"/>
        <v>0.49450433032285401</v>
      </c>
      <c r="Y1085" s="2">
        <f t="shared" si="764"/>
        <v>5.4003231188918699E-2</v>
      </c>
      <c r="Z1085" s="1">
        <f t="array" ref="Z1085">SUM(IF(Town!$AR$695:$AR$1045=$BG1085,IF(Town!$AK$695:$AK$1045=$BC1085,Town!P$695:P$1045,0),0))+SUM(IF($BG$1815:$BG$1834=$BG1085,IF($BC$1815:$BC$1834=$BC1085,Z$1815:Z$1834,0),0))</f>
        <v>6345</v>
      </c>
      <c r="AA1085" s="1">
        <f t="array" ref="AA1085">SUM(IF(Town!$AR$695:$AR$1045=$BG1085,IF(Town!$AK$695:$AK$1045=$BC1085,Town!Q$695:Q$1045,0),0))+SUM(IF($BG$1815:$BG$1834=$BG1085,IF($BC$1815:$BC$1834=$BC1085,AA$1815:AA$1834,0),0))</f>
        <v>229</v>
      </c>
      <c r="AB1085" s="1">
        <f t="array" ref="AB1085">SUM(IF(Town!$AR$695:$AR$1045=$BG1085,IF(Town!$AK$695:$AK$1045=$BC1085,Town!R$695:R$1045,0),0))+SUM(IF($BG$1815:$BG$1834=$BG1085,IF($BC$1815:$BC$1834=$BC1085,AB$1815:AB$1834,0),0))</f>
        <v>5843</v>
      </c>
      <c r="AC1085" s="1">
        <f t="array" ref="AC1085">SUM(IF(Town!$AR$695:$AR$1045=$BG1085,IF(Town!$AK$695:$AK$1045=$BC1085,Town!S$695:S$1045,0),0))+SUM(IF($BG$1815:$BG$1834=$BG1085,IF($BC$1815:$BC$1834=$BC1085,AC$1815:AC$1834,0),0))</f>
        <v>4630</v>
      </c>
      <c r="AD1085" s="1">
        <f t="array" ref="AD1085">SUM(IF(Town!$AR$695:$AR$1045=$BG1085,IF(Town!$AK$695:$AK$1045=$BC1085,Town!T$695:T$1045,0),0))+SUM(IF($BG$1815:$BG$1834=$BG1085,IF($BC$1815:$BC$1834=$BC1085,AD$1815:AD$1834,0),0))</f>
        <v>18671</v>
      </c>
      <c r="AE1085" s="1">
        <f t="array" ref="AE1085">SUM(IF(Town!$AR$695:$AR$1045=$BG1085,IF(Town!$AK$695:$AK$1045=$BC1085,Town!U$695:U$1045,0),0))+SUM(IF($BG$1815:$BG$1834=$BG1085,IF($BC$1815:$BC$1834=$BC1085,AE$1815:AE$1834,0),0))</f>
        <v>1286</v>
      </c>
      <c r="AF1085" s="1">
        <f t="array" ref="AF1085">SUM(IF(Town!$AR$695:$AR$1045=$BG1085,IF(Town!$AK$695:$AK$1045=$BC1085,Town!V$695:V$1045,0),0))+SUM(IF($BG$1815:$BG$1834=$BG1085,IF($BC$1815:$BC$1834=$BC1085,AF$1815:AF$1834,0),0))</f>
        <v>43</v>
      </c>
      <c r="AG1085" s="1">
        <f t="array" ref="AG1085">SUM(IF(Town!$AR$695:$AR$1045=$BG1085,IF(Town!$AK$695:$AK$1045=$BC1085,Town!W$695:W$1045,0),0))+SUM(IF($BG$1815:$BG$1834=$BG1085,IF($BC$1815:$BC$1834=$BC1085,AG$1815:AG$1834,0),0))</f>
        <v>79</v>
      </c>
      <c r="AH1085" s="1">
        <f t="array" ref="AH1085">SUM(IF(Town!$AR$695:$AR$1045=$BG1085,IF(Town!$AK$695:$AK$1045=$BC1085,Town!X$695:X$1045,0),0))+SUM(IF($BG$1815:$BG$1834=$BG1085,IF($BC$1815:$BC$1834=$BC1085,AH$1815:AH$1834,0),0))</f>
        <v>99</v>
      </c>
      <c r="AI1085" s="1">
        <f t="array" ref="AI1085">SUM(IF(Town!$AR$695:$AR$1045=$BG1085,IF(Town!$AK$695:$AK$1045=$BC1085,Town!Y$695:Y$1045,0),0))+SUM(IF($BG$1815:$BG$1834=$BG1085,IF($BC$1815:$BC$1834=$BC1085,AI$1815:AI$1834,0),0))</f>
        <v>186</v>
      </c>
      <c r="AJ1085" s="1">
        <f t="array" ref="AJ1085">SUM(IF(Town!$AR$695:$AR$1045=$BG1085,IF(Town!$AK$695:$AK$1045=$BC1085,Town!Z$695:Z$1045,0),0))+SUM(IF($BG$1815:$BG$1834=$BG1085,IF($BC$1815:$BC$1834=$BC1085,AJ$1815:AJ$1834,0),0))</f>
        <v>170</v>
      </c>
      <c r="AK1085" s="1">
        <f t="array" ref="AK1085">SUM(IF(Town!$AR$695:$AR$1045=$BG1085,IF(Town!$AK$695:$AK$1045=$BC1085,Town!AA$695:AA$1045,0),0))+SUM(IF($BG$1815:$BG$1834=$BG1085,IF($BC$1815:$BC$1834=$BC1085,AK$1815:AK$1834,0),0))</f>
        <v>0</v>
      </c>
      <c r="AL1085" s="1">
        <f t="array" ref="AL1085">SUM(IF(Town!$AR$695:$AR$1045=$BG1085,IF(Town!$AK$695:$AK$1045=$BC1085,Town!AB$695:AB$1045,0),0))+SUM(IF($BG$1815:$BG$1834=$BG1085,IF($BC$1815:$BC$1834=$BC1085,AL$1815:AL$1834,0),0))</f>
        <v>53</v>
      </c>
      <c r="AM1085" s="1">
        <f t="array" ref="AM1085">SUM(IF(Town!$AR$695:$AR$1045=$BG1085,IF(Town!$AK$695:$AK$1045=$BC1085,Town!AC$695:AC$1045,0),0))+SUM(IF($BG$1815:$BG$1834=$BG1085,IF($BC$1815:$BC$1834=$BC1085,AM$1815:AM$1834,0),0))</f>
        <v>0</v>
      </c>
      <c r="AN1085" s="1">
        <f t="array" ref="AN1085">SUM(IF(Town!$AR$695:$AR$1045=$BG1085,IF(Town!$AK$695:$AK$1045=$BC1085,Town!AD$695:AD$1045,0),0))+SUM(IF($BG$1815:$BG$1834=$BG1085,IF($BC$1815:$BC$1834=$BC1085,AN$1815:AN$1834,0),0))</f>
        <v>22</v>
      </c>
      <c r="AO1085" s="1">
        <f t="array" ref="AO1085">SUM(IF(Town!$AR$695:$AR$1045=$BG1085,IF(Town!$AK$695:$AK$1045=$BC1085,Town!AE$695:AE$1045,0),0))+SUM(IF($BG$1815:$BG$1834=$BG1085,IF($BC$1815:$BC$1834=$BC1085,AO$1815:AO$1834,0),0))</f>
        <v>0</v>
      </c>
      <c r="AP1085" s="1">
        <f t="array" ref="AP1085">SUM(IF(Town!$AR$695:$AR$1045=$BG1085,IF(Town!$AK$695:$AK$1045=$BC1085,Town!AF$695:AF$1045,0),0))+SUM(IF($BG$1815:$BG$1834=$BG1085,IF($BC$1815:$BC$1834=$BC1085,AP$1815:AP$1834,0),0))</f>
        <v>35</v>
      </c>
      <c r="AQ1085" s="1">
        <f t="array" ref="AQ1085">SUM(IF(Town!$AR$695:$AR$1045=$BG1085,IF(Town!$AK$695:$AK$1045=$BC1085,Town!AG$695:AG$1045,0),0))+SUM(IF($BG$1815:$BG$1834=$BG1085,IF($BC$1815:$BC$1834=$BC1085,AQ$1815:AQ$1834,0),0))</f>
        <v>66</v>
      </c>
      <c r="BA1085" t="str">
        <f t="shared" si="765"/>
        <v>Hampden CD1</v>
      </c>
      <c r="BC1085">
        <v>1</v>
      </c>
      <c r="BE1085" s="97">
        <v>25</v>
      </c>
      <c r="BF1085" s="99"/>
      <c r="BG1085">
        <v>25013</v>
      </c>
      <c r="BH1085">
        <f t="shared" si="757"/>
        <v>2501301</v>
      </c>
      <c r="BJ1085" t="s">
        <v>3279</v>
      </c>
    </row>
    <row r="1086" spans="1:62">
      <c r="A1086" t="s">
        <v>2885</v>
      </c>
      <c r="B1086" t="s">
        <v>2314</v>
      </c>
      <c r="C1086" s="1">
        <f t="shared" si="758"/>
        <v>47</v>
      </c>
      <c r="D1086" s="1"/>
      <c r="E1086" s="1"/>
      <c r="F1086" s="1"/>
      <c r="G1086" s="1"/>
      <c r="H1086" s="1"/>
      <c r="I1086" s="1"/>
      <c r="J1086" s="1"/>
      <c r="K1086" s="1"/>
      <c r="L1086" s="1"/>
      <c r="M1086" s="7">
        <f>RANK(Z1086,(Z1086:AB1086,AC1086:AQ1086))</f>
        <v>3</v>
      </c>
      <c r="N1086" s="7">
        <f>RANK(AA1086,(Z1086:AB1086,AC1086:AQ1086))</f>
        <v>7</v>
      </c>
      <c r="O1086" s="7">
        <f>IF(AB1086&gt;0,RANK(AB1086,(Z1086:AB1086,AC1086:AQ1086)),0)</f>
        <v>4</v>
      </c>
      <c r="P1086" s="7"/>
      <c r="Q1086" s="1">
        <f t="shared" si="759"/>
        <v>23</v>
      </c>
      <c r="R1086" s="2">
        <f t="shared" si="760"/>
        <v>0.48936170212765956</v>
      </c>
      <c r="S1086" s="2"/>
      <c r="T1086" s="2">
        <f t="shared" si="761"/>
        <v>0.10638297872340426</v>
      </c>
      <c r="U1086" s="2">
        <f t="shared" si="762"/>
        <v>0</v>
      </c>
      <c r="V1086" s="2">
        <f t="shared" si="763"/>
        <v>8.5106382978723402E-2</v>
      </c>
      <c r="W1086" s="2">
        <f t="shared" si="767"/>
        <v>0.1276595744680851</v>
      </c>
      <c r="X1086" s="2">
        <f t="shared" si="766"/>
        <v>0.61702127659574468</v>
      </c>
      <c r="Y1086" s="2">
        <f t="shared" si="764"/>
        <v>6.3829787234042534E-2</v>
      </c>
      <c r="Z1086" s="1">
        <f t="array" ref="Z1086">SUM(IF(Town!$AR$695:$AR$1045=$BG1086,IF(Town!$AK$695:$AK$1045=$BC1086,Town!P$695:P$1045,0),0))+SUM(IF($BG$1815:$BG$1834=$BG1086,IF($BC$1815:$BC$1834=$BC1086,Z$1815:Z$1834,0),0))</f>
        <v>5</v>
      </c>
      <c r="AA1086" s="1">
        <f t="array" ref="AA1086">SUM(IF(Town!$AR$695:$AR$1045=$BG1086,IF(Town!$AK$695:$AK$1045=$BC1086,Town!Q$695:Q$1045,0),0))+SUM(IF($BG$1815:$BG$1834=$BG1086,IF($BC$1815:$BC$1834=$BC1086,AA$1815:AA$1834,0),0))</f>
        <v>0</v>
      </c>
      <c r="AB1086" s="1">
        <f t="array" ref="AB1086">SUM(IF(Town!$AR$695:$AR$1045=$BG1086,IF(Town!$AK$695:$AK$1045=$BC1086,Town!R$695:R$1045,0),0))+SUM(IF($BG$1815:$BG$1834=$BG1086,IF($BC$1815:$BC$1834=$BC1086,AB$1815:AB$1834,0),0))</f>
        <v>4</v>
      </c>
      <c r="AC1086" s="1">
        <f t="array" ref="AC1086">SUM(IF(Town!$AR$695:$AR$1045=$BG1086,IF(Town!$AK$695:$AK$1045=$BC1086,Town!S$695:S$1045,0),0))+SUM(IF($BG$1815:$BG$1834=$BG1086,IF($BC$1815:$BC$1834=$BC1086,AC$1815:AC$1834,0),0))</f>
        <v>6</v>
      </c>
      <c r="AD1086" s="1">
        <f t="array" ref="AD1086">SUM(IF(Town!$AR$695:$AR$1045=$BG1086,IF(Town!$AK$695:$AK$1045=$BC1086,Town!T$695:T$1045,0),0))+SUM(IF($BG$1815:$BG$1834=$BG1086,IF($BC$1815:$BC$1834=$BC1086,AD$1815:AD$1834,0),0))</f>
        <v>29</v>
      </c>
      <c r="AE1086" s="1">
        <f t="array" ref="AE1086">SUM(IF(Town!$AR$695:$AR$1045=$BG1086,IF(Town!$AK$695:$AK$1045=$BC1086,Town!U$695:U$1045,0),0))+SUM(IF($BG$1815:$BG$1834=$BG1086,IF($BC$1815:$BC$1834=$BC1086,AE$1815:AE$1834,0),0))</f>
        <v>2</v>
      </c>
      <c r="AF1086" s="1">
        <f t="array" ref="AF1086">SUM(IF(Town!$AR$695:$AR$1045=$BG1086,IF(Town!$AK$695:$AK$1045=$BC1086,Town!V$695:V$1045,0),0))+SUM(IF($BG$1815:$BG$1834=$BG1086,IF($BC$1815:$BC$1834=$BC1086,AF$1815:AF$1834,0),0))</f>
        <v>1</v>
      </c>
      <c r="AG1086" s="1">
        <f t="array" ref="AG1086">SUM(IF(Town!$AR$695:$AR$1045=$BG1086,IF(Town!$AK$695:$AK$1045=$BC1086,Town!W$695:W$1045,0),0))+SUM(IF($BG$1815:$BG$1834=$BG1086,IF($BC$1815:$BC$1834=$BC1086,AG$1815:AG$1834,0),0))</f>
        <v>0</v>
      </c>
      <c r="AH1086" s="1">
        <f t="array" ref="AH1086">SUM(IF(Town!$AR$695:$AR$1045=$BG1086,IF(Town!$AK$695:$AK$1045=$BC1086,Town!X$695:X$1045,0),0))+SUM(IF($BG$1815:$BG$1834=$BG1086,IF($BC$1815:$BC$1834=$BC1086,AH$1815:AH$1834,0),0))</f>
        <v>0</v>
      </c>
      <c r="AI1086" s="1">
        <f t="array" ref="AI1086">SUM(IF(Town!$AR$695:$AR$1045=$BG1086,IF(Town!$AK$695:$AK$1045=$BC1086,Town!Y$695:Y$1045,0),0))+SUM(IF($BG$1815:$BG$1834=$BG1086,IF($BC$1815:$BC$1834=$BC1086,AI$1815:AI$1834,0),0))</f>
        <v>0</v>
      </c>
      <c r="AJ1086" s="1">
        <f t="array" ref="AJ1086">SUM(IF(Town!$AR$695:$AR$1045=$BG1086,IF(Town!$AK$695:$AK$1045=$BC1086,Town!Z$695:Z$1045,0),0))+SUM(IF($BG$1815:$BG$1834=$BG1086,IF($BC$1815:$BC$1834=$BC1086,AJ$1815:AJ$1834,0),0))</f>
        <v>0</v>
      </c>
      <c r="AK1086" s="1">
        <f t="array" ref="AK1086">SUM(IF(Town!$AR$695:$AR$1045=$BG1086,IF(Town!$AK$695:$AK$1045=$BC1086,Town!AA$695:AA$1045,0),0))+SUM(IF($BG$1815:$BG$1834=$BG1086,IF($BC$1815:$BC$1834=$BC1086,AK$1815:AK$1834,0),0))</f>
        <v>0</v>
      </c>
      <c r="AL1086" s="1">
        <f t="array" ref="AL1086">SUM(IF(Town!$AR$695:$AR$1045=$BG1086,IF(Town!$AK$695:$AK$1045=$BC1086,Town!AB$695:AB$1045,0),0))+SUM(IF($BG$1815:$BG$1834=$BG1086,IF($BC$1815:$BC$1834=$BC1086,AL$1815:AL$1834,0),0))</f>
        <v>0</v>
      </c>
      <c r="AM1086" s="1">
        <f t="array" ref="AM1086">SUM(IF(Town!$AR$695:$AR$1045=$BG1086,IF(Town!$AK$695:$AK$1045=$BC1086,Town!AC$695:AC$1045,0),0))+SUM(IF($BG$1815:$BG$1834=$BG1086,IF($BC$1815:$BC$1834=$BC1086,AM$1815:AM$1834,0),0))</f>
        <v>0</v>
      </c>
      <c r="AN1086" s="1">
        <f t="array" ref="AN1086">SUM(IF(Town!$AR$695:$AR$1045=$BG1086,IF(Town!$AK$695:$AK$1045=$BC1086,Town!AD$695:AD$1045,0),0))+SUM(IF($BG$1815:$BG$1834=$BG1086,IF($BC$1815:$BC$1834=$BC1086,AN$1815:AN$1834,0),0))</f>
        <v>0</v>
      </c>
      <c r="AO1086" s="1">
        <f t="array" ref="AO1086">SUM(IF(Town!$AR$695:$AR$1045=$BG1086,IF(Town!$AK$695:$AK$1045=$BC1086,Town!AE$695:AE$1045,0),0))+SUM(IF($BG$1815:$BG$1834=$BG1086,IF($BC$1815:$BC$1834=$BC1086,AO$1815:AO$1834,0),0))</f>
        <v>0</v>
      </c>
      <c r="AP1086" s="1">
        <f t="array" ref="AP1086">SUM(IF(Town!$AR$695:$AR$1045=$BG1086,IF(Town!$AK$695:$AK$1045=$BC1086,Town!AF$695:AF$1045,0),0))+SUM(IF($BG$1815:$BG$1834=$BG1086,IF($BC$1815:$BC$1834=$BC1086,AP$1815:AP$1834,0),0))</f>
        <v>0</v>
      </c>
      <c r="AQ1086" s="1">
        <f t="array" ref="AQ1086">SUM(IF(Town!$AR$695:$AR$1045=$BG1086,IF(Town!$AK$695:$AK$1045=$BC1086,Town!AG$695:AG$1045,0),0))+SUM(IF($BG$1815:$BG$1834=$BG1086,IF($BC$1815:$BC$1834=$BC1086,AQ$1815:AQ$1834,0),0))</f>
        <v>0</v>
      </c>
      <c r="BA1086" t="str">
        <f t="shared" si="765"/>
        <v>Hampden CD2</v>
      </c>
      <c r="BC1086">
        <v>2</v>
      </c>
      <c r="BE1086" s="97">
        <v>25</v>
      </c>
      <c r="BF1086" s="99"/>
      <c r="BG1086">
        <v>25013</v>
      </c>
      <c r="BH1086">
        <f t="shared" si="757"/>
        <v>2501302</v>
      </c>
      <c r="BJ1086" t="s">
        <v>3279</v>
      </c>
    </row>
    <row r="1087" spans="1:62">
      <c r="A1087" t="s">
        <v>2419</v>
      </c>
      <c r="B1087" t="s">
        <v>2314</v>
      </c>
      <c r="C1087" s="1">
        <f t="shared" si="758"/>
        <v>6477</v>
      </c>
      <c r="D1087" s="1"/>
      <c r="E1087" s="1"/>
      <c r="F1087" s="1"/>
      <c r="G1087" s="1"/>
      <c r="H1087" s="1"/>
      <c r="I1087" s="1"/>
      <c r="J1087" s="1"/>
      <c r="K1087" s="1"/>
      <c r="L1087" s="1"/>
      <c r="M1087" s="7">
        <f>RANK(Z1087,(Z1087:AB1087,AC1087:AQ1087))</f>
        <v>2</v>
      </c>
      <c r="N1087" s="7">
        <f>RANK(AA1087,(Z1087:AB1087,AC1087:AQ1087))</f>
        <v>6</v>
      </c>
      <c r="O1087" s="7">
        <f>IF(AB1087&gt;0,RANK(AB1087,(Z1087:AB1087,AC1087:AQ1087)),0)</f>
        <v>3</v>
      </c>
      <c r="P1087" s="7"/>
      <c r="Q1087" s="1">
        <f t="shared" si="759"/>
        <v>1856</v>
      </c>
      <c r="R1087" s="2">
        <f t="shared" si="760"/>
        <v>0.28655241624208738</v>
      </c>
      <c r="S1087" s="2"/>
      <c r="T1087" s="2">
        <f t="shared" si="761"/>
        <v>0.19160104986876642</v>
      </c>
      <c r="U1087" s="2">
        <f t="shared" si="762"/>
        <v>7.2564458854407904E-3</v>
      </c>
      <c r="V1087" s="2">
        <f t="shared" si="763"/>
        <v>0.15331171838814267</v>
      </c>
      <c r="W1087" s="2">
        <f t="shared" si="767"/>
        <v>0.116411919098348</v>
      </c>
      <c r="X1087" s="2">
        <f t="shared" si="766"/>
        <v>0.4781534661108538</v>
      </c>
      <c r="Y1087" s="2">
        <f t="shared" si="764"/>
        <v>5.3265400648448369E-2</v>
      </c>
      <c r="Z1087" s="1">
        <f t="array" ref="Z1087">SUM(IF(Town!$AR$695:$AR$1045=$BG1087,IF(Town!$AK$695:$AK$1045=$BC1087,Town!P$695:P$1045,0),0))+SUM(IF($BG$1815:$BG$1834=$BG1087,IF($BC$1815:$BC$1834=$BC1087,Z$1815:Z$1834,0),0))</f>
        <v>1241</v>
      </c>
      <c r="AA1087" s="1">
        <f t="array" ref="AA1087">SUM(IF(Town!$AR$695:$AR$1045=$BG1087,IF(Town!$AK$695:$AK$1045=$BC1087,Town!Q$695:Q$1045,0),0))+SUM(IF($BG$1815:$BG$1834=$BG1087,IF($BC$1815:$BC$1834=$BC1087,AA$1815:AA$1834,0),0))</f>
        <v>47</v>
      </c>
      <c r="AB1087" s="1">
        <f t="array" ref="AB1087">SUM(IF(Town!$AR$695:$AR$1045=$BG1087,IF(Town!$AK$695:$AK$1045=$BC1087,Town!R$695:R$1045,0),0))+SUM(IF($BG$1815:$BG$1834=$BG1087,IF($BC$1815:$BC$1834=$BC1087,AB$1815:AB$1834,0),0))</f>
        <v>993</v>
      </c>
      <c r="AC1087" s="1">
        <f t="array" ref="AC1087">SUM(IF(Town!$AR$695:$AR$1045=$BG1087,IF(Town!$AK$695:$AK$1045=$BC1087,Town!S$695:S$1045,0),0))+SUM(IF($BG$1815:$BG$1834=$BG1087,IF($BC$1815:$BC$1834=$BC1087,AC$1815:AC$1834,0),0))</f>
        <v>754</v>
      </c>
      <c r="AD1087" s="1">
        <f t="array" ref="AD1087">SUM(IF(Town!$AR$695:$AR$1045=$BG1087,IF(Town!$AK$695:$AK$1045=$BC1087,Town!T$695:T$1045,0),0))+SUM(IF($BG$1815:$BG$1834=$BG1087,IF($BC$1815:$BC$1834=$BC1087,AD$1815:AD$1834,0),0))</f>
        <v>3097</v>
      </c>
      <c r="AE1087" s="1">
        <f t="array" ref="AE1087">SUM(IF(Town!$AR$695:$AR$1045=$BG1087,IF(Town!$AK$695:$AK$1045=$BC1087,Town!U$695:U$1045,0),0))+SUM(IF($BG$1815:$BG$1834=$BG1087,IF($BC$1815:$BC$1834=$BC1087,AE$1815:AE$1834,0),0))</f>
        <v>195</v>
      </c>
      <c r="AF1087" s="1">
        <f t="array" ref="AF1087">SUM(IF(Town!$AR$695:$AR$1045=$BG1087,IF(Town!$AK$695:$AK$1045=$BC1087,Town!V$695:V$1045,0),0))+SUM(IF($BG$1815:$BG$1834=$BG1087,IF($BC$1815:$BC$1834=$BC1087,AF$1815:AF$1834,0),0))</f>
        <v>13</v>
      </c>
      <c r="AG1087" s="1">
        <f t="array" ref="AG1087">SUM(IF(Town!$AR$695:$AR$1045=$BG1087,IF(Town!$AK$695:$AK$1045=$BC1087,Town!W$695:W$1045,0),0))+SUM(IF($BG$1815:$BG$1834=$BG1087,IF($BC$1815:$BC$1834=$BC1087,AG$1815:AG$1834,0),0))</f>
        <v>12</v>
      </c>
      <c r="AH1087" s="1">
        <f t="array" ref="AH1087">SUM(IF(Town!$AR$695:$AR$1045=$BG1087,IF(Town!$AK$695:$AK$1045=$BC1087,Town!X$695:X$1045,0),0))+SUM(IF($BG$1815:$BG$1834=$BG1087,IF($BC$1815:$BC$1834=$BC1087,AH$1815:AH$1834,0),0))</f>
        <v>36</v>
      </c>
      <c r="AI1087" s="1">
        <f t="array" ref="AI1087">SUM(IF(Town!$AR$695:$AR$1045=$BG1087,IF(Town!$AK$695:$AK$1045=$BC1087,Town!Y$695:Y$1045,0),0))+SUM(IF($BG$1815:$BG$1834=$BG1087,IF($BC$1815:$BC$1834=$BC1087,AI$1815:AI$1834,0),0))</f>
        <v>41</v>
      </c>
      <c r="AJ1087" s="1">
        <f t="array" ref="AJ1087">SUM(IF(Town!$AR$695:$AR$1045=$BG1087,IF(Town!$AK$695:$AK$1045=$BC1087,Town!Z$695:Z$1045,0),0))+SUM(IF($BG$1815:$BG$1834=$BG1087,IF($BC$1815:$BC$1834=$BC1087,AJ$1815:AJ$1834,0),0))</f>
        <v>25</v>
      </c>
      <c r="AK1087" s="1">
        <f t="array" ref="AK1087">SUM(IF(Town!$AR$695:$AR$1045=$BG1087,IF(Town!$AK$695:$AK$1045=$BC1087,Town!AA$695:AA$1045,0),0))+SUM(IF($BG$1815:$BG$1834=$BG1087,IF($BC$1815:$BC$1834=$BC1087,AK$1815:AK$1834,0),0))</f>
        <v>0</v>
      </c>
      <c r="AL1087" s="1">
        <f t="array" ref="AL1087">SUM(IF(Town!$AR$695:$AR$1045=$BG1087,IF(Town!$AK$695:$AK$1045=$BC1087,Town!AB$695:AB$1045,0),0))+SUM(IF($BG$1815:$BG$1834=$BG1087,IF($BC$1815:$BC$1834=$BC1087,AL$1815:AL$1834,0),0))</f>
        <v>8</v>
      </c>
      <c r="AM1087" s="1">
        <f t="array" ref="AM1087">SUM(IF(Town!$AR$695:$AR$1045=$BG1087,IF(Town!$AK$695:$AK$1045=$BC1087,Town!AC$695:AC$1045,0),0))+SUM(IF($BG$1815:$BG$1834=$BG1087,IF($BC$1815:$BC$1834=$BC1087,AM$1815:AM$1834,0),0))</f>
        <v>0</v>
      </c>
      <c r="AN1087" s="1">
        <f t="array" ref="AN1087">SUM(IF(Town!$AR$695:$AR$1045=$BG1087,IF(Town!$AK$695:$AK$1045=$BC1087,Town!AD$695:AD$1045,0),0))+SUM(IF($BG$1815:$BG$1834=$BG1087,IF($BC$1815:$BC$1834=$BC1087,AN$1815:AN$1834,0),0))</f>
        <v>1</v>
      </c>
      <c r="AO1087" s="1">
        <f t="array" ref="AO1087">SUM(IF(Town!$AR$695:$AR$1045=$BG1087,IF(Town!$AK$695:$AK$1045=$BC1087,Town!AE$695:AE$1045,0),0))+SUM(IF($BG$1815:$BG$1834=$BG1087,IF($BC$1815:$BC$1834=$BC1087,AO$1815:AO$1834,0),0))</f>
        <v>0</v>
      </c>
      <c r="AP1087" s="1">
        <f t="array" ref="AP1087">SUM(IF(Town!$AR$695:$AR$1045=$BG1087,IF(Town!$AK$695:$AK$1045=$BC1087,Town!AF$695:AF$1045,0),0))+SUM(IF($BG$1815:$BG$1834=$BG1087,IF($BC$1815:$BC$1834=$BC1087,AP$1815:AP$1834,0),0))</f>
        <v>8</v>
      </c>
      <c r="AQ1087" s="1">
        <f t="array" ref="AQ1087">SUM(IF(Town!$AR$695:$AR$1045=$BG1087,IF(Town!$AK$695:$AK$1045=$BC1087,Town!AG$695:AG$1045,0),0))+SUM(IF($BG$1815:$BG$1834=$BG1087,IF($BC$1815:$BC$1834=$BC1087,AQ$1815:AQ$1834,0),0))</f>
        <v>6</v>
      </c>
      <c r="BA1087" t="str">
        <f t="shared" si="765"/>
        <v>Hampshire CD1</v>
      </c>
      <c r="BC1087">
        <v>1</v>
      </c>
      <c r="BE1087" s="97">
        <v>25</v>
      </c>
      <c r="BF1087" s="99"/>
      <c r="BG1087">
        <v>25015</v>
      </c>
      <c r="BH1087">
        <f t="shared" si="757"/>
        <v>2501501</v>
      </c>
      <c r="BJ1087" t="s">
        <v>3279</v>
      </c>
    </row>
    <row r="1088" spans="1:62">
      <c r="A1088" t="s">
        <v>2419</v>
      </c>
      <c r="B1088" t="s">
        <v>2314</v>
      </c>
      <c r="C1088" s="1">
        <f t="shared" si="758"/>
        <v>5231</v>
      </c>
      <c r="D1088" s="1"/>
      <c r="E1088" s="1"/>
      <c r="F1088" s="1"/>
      <c r="G1088" s="1"/>
      <c r="H1088" s="1"/>
      <c r="I1088" s="1"/>
      <c r="J1088" s="1"/>
      <c r="K1088" s="1"/>
      <c r="L1088" s="1"/>
      <c r="M1088" s="7">
        <f>RANK(Z1088,(Z1088:AB1088,AC1088:AQ1088))</f>
        <v>2</v>
      </c>
      <c r="N1088" s="7">
        <f>RANK(AA1088,(Z1088:AB1088,AC1088:AQ1088))</f>
        <v>6</v>
      </c>
      <c r="O1088" s="7">
        <f>IF(AB1088&gt;0,RANK(AB1088,(Z1088:AB1088,AC1088:AQ1088)),0)</f>
        <v>3</v>
      </c>
      <c r="P1088" s="7"/>
      <c r="Q1088" s="1">
        <f t="shared" si="759"/>
        <v>1049</v>
      </c>
      <c r="R1088" s="2">
        <f t="shared" si="760"/>
        <v>0.20053527050277192</v>
      </c>
      <c r="S1088" s="2"/>
      <c r="T1088" s="2">
        <f t="shared" si="761"/>
        <v>0.22921047600841141</v>
      </c>
      <c r="U1088" s="2">
        <f t="shared" si="762"/>
        <v>5.9262091378321545E-3</v>
      </c>
      <c r="V1088" s="2">
        <f t="shared" si="763"/>
        <v>0.18027145861212004</v>
      </c>
      <c r="W1088" s="2">
        <f t="shared" si="767"/>
        <v>0.10380424393041483</v>
      </c>
      <c r="X1088" s="2">
        <f t="shared" si="766"/>
        <v>0.42974574651118336</v>
      </c>
      <c r="Y1088" s="2">
        <f t="shared" si="764"/>
        <v>5.1041865800038277E-2</v>
      </c>
      <c r="Z1088" s="1">
        <f t="array" ref="Z1088">SUM(IF(Town!$AR$695:$AR$1045=$BG1088,IF(Town!$AK$695:$AK$1045=$BC1088,Town!P$695:P$1045,0),0))+SUM(IF($BG$1815:$BG$1834=$BG1088,IF($BC$1815:$BC$1834=$BC1088,Z$1815:Z$1834,0),0))</f>
        <v>1199</v>
      </c>
      <c r="AA1088" s="1">
        <f t="array" ref="AA1088">SUM(IF(Town!$AR$695:$AR$1045=$BG1088,IF(Town!$AK$695:$AK$1045=$BC1088,Town!Q$695:Q$1045,0),0))+SUM(IF($BG$1815:$BG$1834=$BG1088,IF($BC$1815:$BC$1834=$BC1088,AA$1815:AA$1834,0),0))</f>
        <v>31</v>
      </c>
      <c r="AB1088" s="1">
        <f t="array" ref="AB1088">SUM(IF(Town!$AR$695:$AR$1045=$BG1088,IF(Town!$AK$695:$AK$1045=$BC1088,Town!R$695:R$1045,0),0))+SUM(IF($BG$1815:$BG$1834=$BG1088,IF($BC$1815:$BC$1834=$BC1088,AB$1815:AB$1834,0),0))</f>
        <v>943</v>
      </c>
      <c r="AC1088" s="1">
        <f t="array" ref="AC1088">SUM(IF(Town!$AR$695:$AR$1045=$BG1088,IF(Town!$AK$695:$AK$1045=$BC1088,Town!S$695:S$1045,0),0))+SUM(IF($BG$1815:$BG$1834=$BG1088,IF($BC$1815:$BC$1834=$BC1088,AC$1815:AC$1834,0),0))</f>
        <v>543</v>
      </c>
      <c r="AD1088" s="1">
        <f t="array" ref="AD1088">SUM(IF(Town!$AR$695:$AR$1045=$BG1088,IF(Town!$AK$695:$AK$1045=$BC1088,Town!T$695:T$1045,0),0))+SUM(IF($BG$1815:$BG$1834=$BG1088,IF($BC$1815:$BC$1834=$BC1088,AD$1815:AD$1834,0),0))</f>
        <v>2248</v>
      </c>
      <c r="AE1088" s="1">
        <f t="array" ref="AE1088">SUM(IF(Town!$AR$695:$AR$1045=$BG1088,IF(Town!$AK$695:$AK$1045=$BC1088,Town!U$695:U$1045,0),0))+SUM(IF($BG$1815:$BG$1834=$BG1088,IF($BC$1815:$BC$1834=$BC1088,AE$1815:AE$1834,0),0))</f>
        <v>161</v>
      </c>
      <c r="AF1088" s="1">
        <f t="array" ref="AF1088">SUM(IF(Town!$AR$695:$AR$1045=$BG1088,IF(Town!$AK$695:$AK$1045=$BC1088,Town!V$695:V$1045,0),0))+SUM(IF($BG$1815:$BG$1834=$BG1088,IF($BC$1815:$BC$1834=$BC1088,AF$1815:AF$1834,0),0))</f>
        <v>13</v>
      </c>
      <c r="AG1088" s="1">
        <f t="array" ref="AG1088">SUM(IF(Town!$AR$695:$AR$1045=$BG1088,IF(Town!$AK$695:$AK$1045=$BC1088,Town!W$695:W$1045,0),0))+SUM(IF($BG$1815:$BG$1834=$BG1088,IF($BC$1815:$BC$1834=$BC1088,AG$1815:AG$1834,0),0))</f>
        <v>16</v>
      </c>
      <c r="AH1088" s="1">
        <f t="array" ref="AH1088">SUM(IF(Town!$AR$695:$AR$1045=$BG1088,IF(Town!$AK$695:$AK$1045=$BC1088,Town!X$695:X$1045,0),0))+SUM(IF($BG$1815:$BG$1834=$BG1088,IF($BC$1815:$BC$1834=$BC1088,AH$1815:AH$1834,0),0))</f>
        <v>12</v>
      </c>
      <c r="AI1088" s="1">
        <f t="array" ref="AI1088">SUM(IF(Town!$AR$695:$AR$1045=$BG1088,IF(Town!$AK$695:$AK$1045=$BC1088,Town!Y$695:Y$1045,0),0))+SUM(IF($BG$1815:$BG$1834=$BG1088,IF($BC$1815:$BC$1834=$BC1088,AI$1815:AI$1834,0),0))</f>
        <v>31</v>
      </c>
      <c r="AJ1088" s="1">
        <f t="array" ref="AJ1088">SUM(IF(Town!$AR$695:$AR$1045=$BG1088,IF(Town!$AK$695:$AK$1045=$BC1088,Town!Z$695:Z$1045,0),0))+SUM(IF($BG$1815:$BG$1834=$BG1088,IF($BC$1815:$BC$1834=$BC1088,AJ$1815:AJ$1834,0),0))</f>
        <v>13</v>
      </c>
      <c r="AK1088" s="1">
        <f t="array" ref="AK1088">SUM(IF(Town!$AR$695:$AR$1045=$BG1088,IF(Town!$AK$695:$AK$1045=$BC1088,Town!AA$695:AA$1045,0),0))+SUM(IF($BG$1815:$BG$1834=$BG1088,IF($BC$1815:$BC$1834=$BC1088,AK$1815:AK$1834,0),0))</f>
        <v>0</v>
      </c>
      <c r="AL1088" s="1">
        <f t="array" ref="AL1088">SUM(IF(Town!$AR$695:$AR$1045=$BG1088,IF(Town!$AK$695:$AK$1045=$BC1088,Town!AB$695:AB$1045,0),0))+SUM(IF($BG$1815:$BG$1834=$BG1088,IF($BC$1815:$BC$1834=$BC1088,AL$1815:AL$1834,0),0))</f>
        <v>8</v>
      </c>
      <c r="AM1088" s="1">
        <f t="array" ref="AM1088">SUM(IF(Town!$AR$695:$AR$1045=$BG1088,IF(Town!$AK$695:$AK$1045=$BC1088,Town!AC$695:AC$1045,0),0))+SUM(IF($BG$1815:$BG$1834=$BG1088,IF($BC$1815:$BC$1834=$BC1088,AM$1815:AM$1834,0),0))</f>
        <v>0</v>
      </c>
      <c r="AN1088" s="1">
        <f t="array" ref="AN1088">SUM(IF(Town!$AR$695:$AR$1045=$BG1088,IF(Town!$AK$695:$AK$1045=$BC1088,Town!AD$695:AD$1045,0),0))+SUM(IF($BG$1815:$BG$1834=$BG1088,IF($BC$1815:$BC$1834=$BC1088,AN$1815:AN$1834,0),0))</f>
        <v>4</v>
      </c>
      <c r="AO1088" s="1">
        <f t="array" ref="AO1088">SUM(IF(Town!$AR$695:$AR$1045=$BG1088,IF(Town!$AK$695:$AK$1045=$BC1088,Town!AE$695:AE$1045,0),0))+SUM(IF($BG$1815:$BG$1834=$BG1088,IF($BC$1815:$BC$1834=$BC1088,AO$1815:AO$1834,0),0))</f>
        <v>0</v>
      </c>
      <c r="AP1088" s="1">
        <f t="array" ref="AP1088">SUM(IF(Town!$AR$695:$AR$1045=$BG1088,IF(Town!$AK$695:$AK$1045=$BC1088,Town!AF$695:AF$1045,0),0))+SUM(IF($BG$1815:$BG$1834=$BG1088,IF($BC$1815:$BC$1834=$BC1088,AP$1815:AP$1834,0),0))</f>
        <v>3</v>
      </c>
      <c r="AQ1088" s="1">
        <f t="array" ref="AQ1088">SUM(IF(Town!$AR$695:$AR$1045=$BG1088,IF(Town!$AK$695:$AK$1045=$BC1088,Town!AG$695:AG$1045,0),0))+SUM(IF($BG$1815:$BG$1834=$BG1088,IF($BC$1815:$BC$1834=$BC1088,AQ$1815:AQ$1834,0),0))</f>
        <v>6</v>
      </c>
      <c r="BA1088" t="str">
        <f t="shared" si="765"/>
        <v>Hampshire CD2</v>
      </c>
      <c r="BC1088">
        <v>2</v>
      </c>
      <c r="BE1088" s="97">
        <v>25</v>
      </c>
      <c r="BF1088" s="99"/>
      <c r="BG1088">
        <v>25015</v>
      </c>
      <c r="BH1088">
        <f t="shared" si="757"/>
        <v>2501502</v>
      </c>
      <c r="BJ1088" t="s">
        <v>3279</v>
      </c>
    </row>
    <row r="1089" spans="1:62">
      <c r="A1089" t="s">
        <v>2234</v>
      </c>
      <c r="B1089" t="s">
        <v>2314</v>
      </c>
      <c r="C1089" s="1">
        <f t="shared" si="758"/>
        <v>46154</v>
      </c>
      <c r="D1089" s="1"/>
      <c r="E1089" s="1"/>
      <c r="F1089" s="1"/>
      <c r="G1089" s="1"/>
      <c r="H1089" s="1"/>
      <c r="I1089" s="1"/>
      <c r="J1089" s="1"/>
      <c r="K1089" s="1"/>
      <c r="L1089" s="1"/>
      <c r="M1089" s="7">
        <f>RANK(Z1089,(Z1089:AB1089,AC1089:AQ1089))</f>
        <v>2</v>
      </c>
      <c r="N1089" s="7">
        <f>RANK(AA1089,(Z1089:AB1089,AC1089:AQ1089))</f>
        <v>6</v>
      </c>
      <c r="O1089" s="7">
        <f>IF(AB1089&gt;0,RANK(AB1089,(Z1089:AB1089,AC1089:AQ1089)),0)</f>
        <v>3</v>
      </c>
      <c r="P1089" s="7"/>
      <c r="Q1089" s="1">
        <f t="shared" si="759"/>
        <v>13259</v>
      </c>
      <c r="R1089" s="2">
        <f t="shared" si="760"/>
        <v>0.28727737574208084</v>
      </c>
      <c r="S1089" s="2"/>
      <c r="T1089" s="2">
        <f t="shared" si="761"/>
        <v>0.19077436408545304</v>
      </c>
      <c r="U1089" s="2">
        <f t="shared" si="762"/>
        <v>1.2068293105689647E-2</v>
      </c>
      <c r="V1089" s="2">
        <f t="shared" si="763"/>
        <v>0.18314772284092387</v>
      </c>
      <c r="W1089" s="2">
        <f t="shared" si="767"/>
        <v>9.0999696667677779E-2</v>
      </c>
      <c r="X1089" s="2">
        <f t="shared" si="766"/>
        <v>0.47805173982753391</v>
      </c>
      <c r="Y1089" s="2">
        <f t="shared" si="764"/>
        <v>4.4958183472721736E-2</v>
      </c>
      <c r="Z1089" s="1">
        <f t="array" ref="Z1089">SUM(IF(Town!$AR$695:$AR$1045=$BG1089,IF(Town!$AK$695:$AK$1045=$BC1089,Town!P$695:P$1045,0),0))+SUM(IF($BG$1815:$BG$1834=$BG1089,IF($BC$1815:$BC$1834=$BC1089,Z$1815:Z$1834,0),0))</f>
        <v>8805</v>
      </c>
      <c r="AA1089" s="1">
        <f t="array" ref="AA1089">SUM(IF(Town!$AR$695:$AR$1045=$BG1089,IF(Town!$AK$695:$AK$1045=$BC1089,Town!Q$695:Q$1045,0),0))+SUM(IF($BG$1815:$BG$1834=$BG1089,IF($BC$1815:$BC$1834=$BC1089,AA$1815:AA$1834,0),0))</f>
        <v>557</v>
      </c>
      <c r="AB1089" s="1">
        <f t="array" ref="AB1089">SUM(IF(Town!$AR$695:$AR$1045=$BG1089,IF(Town!$AK$695:$AK$1045=$BC1089,Town!R$695:R$1045,0),0))+SUM(IF($BG$1815:$BG$1834=$BG1089,IF($BC$1815:$BC$1834=$BC1089,AB$1815:AB$1834,0),0))</f>
        <v>8453</v>
      </c>
      <c r="AC1089" s="1">
        <f t="array" ref="AC1089">SUM(IF(Town!$AR$695:$AR$1045=$BG1089,IF(Town!$AK$695:$AK$1045=$BC1089,Town!S$695:S$1045,0),0))+SUM(IF($BG$1815:$BG$1834=$BG1089,IF($BC$1815:$BC$1834=$BC1089,AC$1815:AC$1834,0),0))</f>
        <v>4200</v>
      </c>
      <c r="AD1089" s="1">
        <f t="array" ref="AD1089">SUM(IF(Town!$AR$695:$AR$1045=$BG1089,IF(Town!$AK$695:$AK$1045=$BC1089,Town!T$695:T$1045,0),0))+SUM(IF($BG$1815:$BG$1834=$BG1089,IF($BC$1815:$BC$1834=$BC1089,AD$1815:AD$1834,0),0))</f>
        <v>22064</v>
      </c>
      <c r="AE1089" s="1">
        <f t="array" ref="AE1089">SUM(IF(Town!$AR$695:$AR$1045=$BG1089,IF(Town!$AK$695:$AK$1045=$BC1089,Town!U$695:U$1045,0),0))+SUM(IF($BG$1815:$BG$1834=$BG1089,IF($BC$1815:$BC$1834=$BC1089,AE$1815:AE$1834,0),0))</f>
        <v>1096</v>
      </c>
      <c r="AF1089" s="1">
        <f t="array" ref="AF1089">SUM(IF(Town!$AR$695:$AR$1045=$BG1089,IF(Town!$AK$695:$AK$1045=$BC1089,Town!V$695:V$1045,0),0))+SUM(IF($BG$1815:$BG$1834=$BG1089,IF($BC$1815:$BC$1834=$BC1089,AF$1815:AF$1834,0),0))</f>
        <v>104</v>
      </c>
      <c r="AG1089" s="1">
        <f t="array" ref="AG1089">SUM(IF(Town!$AR$695:$AR$1045=$BG1089,IF(Town!$AK$695:$AK$1045=$BC1089,Town!W$695:W$1045,0),0))+SUM(IF($BG$1815:$BG$1834=$BG1089,IF($BC$1815:$BC$1834=$BC1089,AG$1815:AG$1834,0),0))</f>
        <v>148</v>
      </c>
      <c r="AH1089" s="1">
        <f t="array" ref="AH1089">SUM(IF(Town!$AR$695:$AR$1045=$BG1089,IF(Town!$AK$695:$AK$1045=$BC1089,Town!X$695:X$1045,0),0))+SUM(IF($BG$1815:$BG$1834=$BG1089,IF($BC$1815:$BC$1834=$BC1089,AH$1815:AH$1834,0),0))</f>
        <v>181</v>
      </c>
      <c r="AI1089" s="1">
        <f t="array" ref="AI1089">SUM(IF(Town!$AR$695:$AR$1045=$BG1089,IF(Town!$AK$695:$AK$1045=$BC1089,Town!Y$695:Y$1045,0),0))+SUM(IF($BG$1815:$BG$1834=$BG1089,IF($BC$1815:$BC$1834=$BC1089,AI$1815:AI$1834,0),0))</f>
        <v>241</v>
      </c>
      <c r="AJ1089" s="1">
        <f t="array" ref="AJ1089">SUM(IF(Town!$AR$695:$AR$1045=$BG1089,IF(Town!$AK$695:$AK$1045=$BC1089,Town!Z$695:Z$1045,0),0))+SUM(IF($BG$1815:$BG$1834=$BG1089,IF($BC$1815:$BC$1834=$BC1089,AJ$1815:AJ$1834,0),0))</f>
        <v>154</v>
      </c>
      <c r="AK1089" s="1">
        <f t="array" ref="AK1089">SUM(IF(Town!$AR$695:$AR$1045=$BG1089,IF(Town!$AK$695:$AK$1045=$BC1089,Town!AA$695:AA$1045,0),0))+SUM(IF($BG$1815:$BG$1834=$BG1089,IF($BC$1815:$BC$1834=$BC1089,AK$1815:AK$1834,0),0))</f>
        <v>0</v>
      </c>
      <c r="AL1089" s="1">
        <f t="array" ref="AL1089">SUM(IF(Town!$AR$695:$AR$1045=$BG1089,IF(Town!$AK$695:$AK$1045=$BC1089,Town!AB$695:AB$1045,0),0))+SUM(IF($BG$1815:$BG$1834=$BG1089,IF($BC$1815:$BC$1834=$BC1089,AL$1815:AL$1834,0),0))</f>
        <v>46</v>
      </c>
      <c r="AM1089" s="1">
        <f t="array" ref="AM1089">SUM(IF(Town!$AR$695:$AR$1045=$BG1089,IF(Town!$AK$695:$AK$1045=$BC1089,Town!AC$695:AC$1045,0),0))+SUM(IF($BG$1815:$BG$1834=$BG1089,IF($BC$1815:$BC$1834=$BC1089,AM$1815:AM$1834,0),0))</f>
        <v>0</v>
      </c>
      <c r="AN1089" s="1">
        <f t="array" ref="AN1089">SUM(IF(Town!$AR$695:$AR$1045=$BG1089,IF(Town!$AK$695:$AK$1045=$BC1089,Town!AD$695:AD$1045,0),0))+SUM(IF($BG$1815:$BG$1834=$BG1089,IF($BC$1815:$BC$1834=$BC1089,AN$1815:AN$1834,0),0))</f>
        <v>18</v>
      </c>
      <c r="AO1089" s="1">
        <f t="array" ref="AO1089">SUM(IF(Town!$AR$695:$AR$1045=$BG1089,IF(Town!$AK$695:$AK$1045=$BC1089,Town!AE$695:AE$1045,0),0))+SUM(IF($BG$1815:$BG$1834=$BG1089,IF($BC$1815:$BC$1834=$BC1089,AO$1815:AO$1834,0),0))</f>
        <v>0</v>
      </c>
      <c r="AP1089" s="1">
        <f t="array" ref="AP1089">SUM(IF(Town!$AR$695:$AR$1045=$BG1089,IF(Town!$AK$695:$AK$1045=$BC1089,Town!AF$695:AF$1045,0),0))+SUM(IF($BG$1815:$BG$1834=$BG1089,IF($BC$1815:$BC$1834=$BC1089,AP$1815:AP$1834,0),0))</f>
        <v>34</v>
      </c>
      <c r="AQ1089" s="1">
        <f t="array" ref="AQ1089">SUM(IF(Town!$AR$695:$AR$1045=$BG1089,IF(Town!$AK$695:$AK$1045=$BC1089,Town!AG$695:AG$1045,0),0))+SUM(IF($BG$1815:$BG$1834=$BG1089,IF($BC$1815:$BC$1834=$BC1089,AQ$1815:AQ$1834,0),0))</f>
        <v>53</v>
      </c>
      <c r="BA1089" t="str">
        <f t="shared" si="765"/>
        <v>Middlesex CD3</v>
      </c>
      <c r="BC1089">
        <v>3</v>
      </c>
      <c r="BE1089" s="97">
        <v>25</v>
      </c>
      <c r="BF1089" s="99"/>
      <c r="BG1089">
        <v>25017</v>
      </c>
      <c r="BH1089">
        <f t="shared" si="757"/>
        <v>2501703</v>
      </c>
      <c r="BJ1089" t="s">
        <v>3279</v>
      </c>
    </row>
    <row r="1090" spans="1:62">
      <c r="A1090" t="s">
        <v>2234</v>
      </c>
      <c r="B1090" t="s">
        <v>2314</v>
      </c>
      <c r="C1090" s="1">
        <f t="shared" si="758"/>
        <v>8516</v>
      </c>
      <c r="D1090" s="1"/>
      <c r="E1090" s="1"/>
      <c r="F1090" s="1"/>
      <c r="G1090" s="1"/>
      <c r="H1090" s="1"/>
      <c r="I1090" s="1"/>
      <c r="J1090" s="1"/>
      <c r="K1090" s="1"/>
      <c r="L1090" s="1"/>
      <c r="M1090" s="7">
        <f>RANK(Z1090,(Z1090:AB1090,AC1090:AQ1090))</f>
        <v>2</v>
      </c>
      <c r="N1090" s="7">
        <f>RANK(AA1090,(Z1090:AB1090,AC1090:AQ1090))</f>
        <v>6</v>
      </c>
      <c r="O1090" s="7">
        <f>IF(AB1090&gt;0,RANK(AB1090,(Z1090:AB1090,AC1090:AQ1090)),0)</f>
        <v>3</v>
      </c>
      <c r="P1090" s="7"/>
      <c r="Q1090" s="1">
        <f t="shared" si="759"/>
        <v>588</v>
      </c>
      <c r="R1090" s="2">
        <f t="shared" si="760"/>
        <v>6.9046500704556132E-2</v>
      </c>
      <c r="S1090" s="2"/>
      <c r="T1090" s="2">
        <f t="shared" si="761"/>
        <v>0.27712541099107563</v>
      </c>
      <c r="U1090" s="2">
        <f t="shared" si="762"/>
        <v>6.6932832315641146E-3</v>
      </c>
      <c r="V1090" s="2">
        <f t="shared" si="763"/>
        <v>0.26068576796618131</v>
      </c>
      <c r="W1090" s="2">
        <f t="shared" si="767"/>
        <v>7.5270079849694693E-2</v>
      </c>
      <c r="X1090" s="2">
        <f t="shared" si="766"/>
        <v>0.34617191169563177</v>
      </c>
      <c r="Y1090" s="2">
        <f t="shared" si="764"/>
        <v>3.4053546265852386E-2</v>
      </c>
      <c r="Z1090" s="1">
        <f t="array" ref="Z1090">SUM(IF(Town!$AR$695:$AR$1045=$BG1090,IF(Town!$AK$695:$AK$1045=$BC1090,Town!P$695:P$1045,0),0))+SUM(IF($BG$1815:$BG$1834=$BG1090,IF($BC$1815:$BC$1834=$BC1090,Z$1815:Z$1834,0),0))</f>
        <v>2360</v>
      </c>
      <c r="AA1090" s="1">
        <f t="array" ref="AA1090">SUM(IF(Town!$AR$695:$AR$1045=$BG1090,IF(Town!$AK$695:$AK$1045=$BC1090,Town!Q$695:Q$1045,0),0))+SUM(IF($BG$1815:$BG$1834=$BG1090,IF($BC$1815:$BC$1834=$BC1090,AA$1815:AA$1834,0),0))</f>
        <v>57</v>
      </c>
      <c r="AB1090" s="1">
        <f t="array" ref="AB1090">SUM(IF(Town!$AR$695:$AR$1045=$BG1090,IF(Town!$AK$695:$AK$1045=$BC1090,Town!R$695:R$1045,0),0))+SUM(IF($BG$1815:$BG$1834=$BG1090,IF($BC$1815:$BC$1834=$BC1090,AB$1815:AB$1834,0),0))</f>
        <v>2220</v>
      </c>
      <c r="AC1090" s="1">
        <f t="array" ref="AC1090">SUM(IF(Town!$AR$695:$AR$1045=$BG1090,IF(Town!$AK$695:$AK$1045=$BC1090,Town!S$695:S$1045,0),0))+SUM(IF($BG$1815:$BG$1834=$BG1090,IF($BC$1815:$BC$1834=$BC1090,AC$1815:AC$1834,0),0))</f>
        <v>641</v>
      </c>
      <c r="AD1090" s="1">
        <f t="array" ref="AD1090">SUM(IF(Town!$AR$695:$AR$1045=$BG1090,IF(Town!$AK$695:$AK$1045=$BC1090,Town!T$695:T$1045,0),0))+SUM(IF($BG$1815:$BG$1834=$BG1090,IF($BC$1815:$BC$1834=$BC1090,AD$1815:AD$1834,0),0))</f>
        <v>2948</v>
      </c>
      <c r="AE1090" s="1">
        <f t="array" ref="AE1090">SUM(IF(Town!$AR$695:$AR$1045=$BG1090,IF(Town!$AK$695:$AK$1045=$BC1090,Town!U$695:U$1045,0),0))+SUM(IF($BG$1815:$BG$1834=$BG1090,IF($BC$1815:$BC$1834=$BC1090,AE$1815:AE$1834,0),0))</f>
        <v>114</v>
      </c>
      <c r="AF1090" s="1">
        <f t="array" ref="AF1090">SUM(IF(Town!$AR$695:$AR$1045=$BG1090,IF(Town!$AK$695:$AK$1045=$BC1090,Town!V$695:V$1045,0),0))+SUM(IF($BG$1815:$BG$1834=$BG1090,IF($BC$1815:$BC$1834=$BC1090,AF$1815:AF$1834,0),0))</f>
        <v>14</v>
      </c>
      <c r="AG1090" s="1">
        <f t="array" ref="AG1090">SUM(IF(Town!$AR$695:$AR$1045=$BG1090,IF(Town!$AK$695:$AK$1045=$BC1090,Town!W$695:W$1045,0),0))+SUM(IF($BG$1815:$BG$1834=$BG1090,IF($BC$1815:$BC$1834=$BC1090,AG$1815:AG$1834,0),0))</f>
        <v>33</v>
      </c>
      <c r="AH1090" s="1">
        <f t="array" ref="AH1090">SUM(IF(Town!$AR$695:$AR$1045=$BG1090,IF(Town!$AK$695:$AK$1045=$BC1090,Town!X$695:X$1045,0),0))+SUM(IF($BG$1815:$BG$1834=$BG1090,IF($BC$1815:$BC$1834=$BC1090,AH$1815:AH$1834,0),0))</f>
        <v>22</v>
      </c>
      <c r="AI1090" s="1">
        <f t="array" ref="AI1090">SUM(IF(Town!$AR$695:$AR$1045=$BG1090,IF(Town!$AK$695:$AK$1045=$BC1090,Town!Y$695:Y$1045,0),0))+SUM(IF($BG$1815:$BG$1834=$BG1090,IF($BC$1815:$BC$1834=$BC1090,AI$1815:AI$1834,0),0))</f>
        <v>46</v>
      </c>
      <c r="AJ1090" s="1">
        <f t="array" ref="AJ1090">SUM(IF(Town!$AR$695:$AR$1045=$BG1090,IF(Town!$AK$695:$AK$1045=$BC1090,Town!Z$695:Z$1045,0),0))+SUM(IF($BG$1815:$BG$1834=$BG1090,IF($BC$1815:$BC$1834=$BC1090,AJ$1815:AJ$1834,0),0))</f>
        <v>34</v>
      </c>
      <c r="AK1090" s="1">
        <f t="array" ref="AK1090">SUM(IF(Town!$AR$695:$AR$1045=$BG1090,IF(Town!$AK$695:$AK$1045=$BC1090,Town!AA$695:AA$1045,0),0))+SUM(IF($BG$1815:$BG$1834=$BG1090,IF($BC$1815:$BC$1834=$BC1090,AK$1815:AK$1834,0),0))</f>
        <v>0</v>
      </c>
      <c r="AL1090" s="1">
        <f t="array" ref="AL1090">SUM(IF(Town!$AR$695:$AR$1045=$BG1090,IF(Town!$AK$695:$AK$1045=$BC1090,Town!AB$695:AB$1045,0),0))+SUM(IF($BG$1815:$BG$1834=$BG1090,IF($BC$1815:$BC$1834=$BC1090,AL$1815:AL$1834,0),0))</f>
        <v>10</v>
      </c>
      <c r="AM1090" s="1">
        <f t="array" ref="AM1090">SUM(IF(Town!$AR$695:$AR$1045=$BG1090,IF(Town!$AK$695:$AK$1045=$BC1090,Town!AC$695:AC$1045,0),0))+SUM(IF($BG$1815:$BG$1834=$BG1090,IF($BC$1815:$BC$1834=$BC1090,AM$1815:AM$1834,0),0))</f>
        <v>0</v>
      </c>
      <c r="AN1090" s="1">
        <f t="array" ref="AN1090">SUM(IF(Town!$AR$695:$AR$1045=$BG1090,IF(Town!$AK$695:$AK$1045=$BC1090,Town!AD$695:AD$1045,0),0))+SUM(IF($BG$1815:$BG$1834=$BG1090,IF($BC$1815:$BC$1834=$BC1090,AN$1815:AN$1834,0),0))</f>
        <v>2</v>
      </c>
      <c r="AO1090" s="1">
        <f t="array" ref="AO1090">SUM(IF(Town!$AR$695:$AR$1045=$BG1090,IF(Town!$AK$695:$AK$1045=$BC1090,Town!AE$695:AE$1045,0),0))+SUM(IF($BG$1815:$BG$1834=$BG1090,IF($BC$1815:$BC$1834=$BC1090,AO$1815:AO$1834,0),0))</f>
        <v>0</v>
      </c>
      <c r="AP1090" s="1">
        <f t="array" ref="AP1090">SUM(IF(Town!$AR$695:$AR$1045=$BG1090,IF(Town!$AK$695:$AK$1045=$BC1090,Town!AF$695:AF$1045,0),0))+SUM(IF($BG$1815:$BG$1834=$BG1090,IF($BC$1815:$BC$1834=$BC1090,AP$1815:AP$1834,0),0))</f>
        <v>7</v>
      </c>
      <c r="AQ1090" s="1">
        <f t="array" ref="AQ1090">SUM(IF(Town!$AR$695:$AR$1045=$BG1090,IF(Town!$AK$695:$AK$1045=$BC1090,Town!AG$695:AG$1045,0),0))+SUM(IF($BG$1815:$BG$1834=$BG1090,IF($BC$1815:$BC$1834=$BC1090,AQ$1815:AQ$1834,0),0))</f>
        <v>8</v>
      </c>
      <c r="BA1090" t="str">
        <f t="shared" si="765"/>
        <v>Middlesex CD4</v>
      </c>
      <c r="BC1090">
        <v>4</v>
      </c>
      <c r="BE1090" s="97">
        <v>25</v>
      </c>
      <c r="BF1090" s="99"/>
      <c r="BG1090">
        <v>25017</v>
      </c>
      <c r="BH1090">
        <f t="shared" si="757"/>
        <v>2501704</v>
      </c>
      <c r="BJ1090" t="s">
        <v>3279</v>
      </c>
    </row>
    <row r="1091" spans="1:62">
      <c r="A1091" t="s">
        <v>2234</v>
      </c>
      <c r="B1091" t="s">
        <v>2314</v>
      </c>
      <c r="C1091" s="1">
        <f t="shared" si="758"/>
        <v>59494</v>
      </c>
      <c r="D1091" s="1"/>
      <c r="E1091" s="1"/>
      <c r="F1091" s="1"/>
      <c r="G1091" s="1"/>
      <c r="H1091" s="1"/>
      <c r="I1091" s="1"/>
      <c r="J1091" s="1"/>
      <c r="K1091" s="1"/>
      <c r="L1091" s="1"/>
      <c r="M1091" s="7">
        <f>RANK(Z1091,(Z1091:AB1091,AC1091:AQ1091))</f>
        <v>2</v>
      </c>
      <c r="N1091" s="7">
        <f>RANK(AA1091,(Z1091:AB1091,AC1091:AQ1091))</f>
        <v>6</v>
      </c>
      <c r="O1091" s="7">
        <f>IF(AB1091&gt;0,RANK(AB1091,(Z1091:AB1091,AC1091:AQ1091)),0)</f>
        <v>3</v>
      </c>
      <c r="P1091" s="7"/>
      <c r="Q1091" s="1">
        <f t="shared" si="759"/>
        <v>12680</v>
      </c>
      <c r="R1091" s="2">
        <f t="shared" si="760"/>
        <v>0.21313073587252496</v>
      </c>
      <c r="S1091" s="2"/>
      <c r="T1091" s="2">
        <f t="shared" si="761"/>
        <v>0.22718257303257472</v>
      </c>
      <c r="U1091" s="2">
        <f t="shared" si="762"/>
        <v>1.0421218946448381E-2</v>
      </c>
      <c r="V1091" s="2">
        <f t="shared" si="763"/>
        <v>0.20109590883114264</v>
      </c>
      <c r="W1091" s="2">
        <f t="shared" si="767"/>
        <v>8.2075503412108786E-2</v>
      </c>
      <c r="X1091" s="2">
        <f t="shared" si="766"/>
        <v>0.44031330890509968</v>
      </c>
      <c r="Y1091" s="2">
        <f t="shared" si="764"/>
        <v>3.8911486872625689E-2</v>
      </c>
      <c r="Z1091" s="1">
        <f t="array" ref="Z1091">SUM(IF(Town!$AR$695:$AR$1045=$BG1091,IF(Town!$AK$695:$AK$1045=$BC1091,Town!P$695:P$1045,0),0))+SUM(IF($BG$1815:$BG$1834=$BG1091,IF($BC$1815:$BC$1834=$BC1091,Z$1815:Z$1834,0),0))</f>
        <v>13516</v>
      </c>
      <c r="AA1091" s="1">
        <f t="array" ref="AA1091">SUM(IF(Town!$AR$695:$AR$1045=$BG1091,IF(Town!$AK$695:$AK$1045=$BC1091,Town!Q$695:Q$1045,0),0))+SUM(IF($BG$1815:$BG$1834=$BG1091,IF($BC$1815:$BC$1834=$BC1091,AA$1815:AA$1834,0),0))</f>
        <v>620</v>
      </c>
      <c r="AB1091" s="1">
        <f t="array" ref="AB1091">SUM(IF(Town!$AR$695:$AR$1045=$BG1091,IF(Town!$AK$695:$AK$1045=$BC1091,Town!R$695:R$1045,0),0))+SUM(IF($BG$1815:$BG$1834=$BG1091,IF($BC$1815:$BC$1834=$BC1091,AB$1815:AB$1834,0),0))</f>
        <v>11964</v>
      </c>
      <c r="AC1091" s="1">
        <f t="array" ref="AC1091">SUM(IF(Town!$AR$695:$AR$1045=$BG1091,IF(Town!$AK$695:$AK$1045=$BC1091,Town!S$695:S$1045,0),0))+SUM(IF($BG$1815:$BG$1834=$BG1091,IF($BC$1815:$BC$1834=$BC1091,AC$1815:AC$1834,0),0))</f>
        <v>4883</v>
      </c>
      <c r="AD1091" s="1">
        <f t="array" ref="AD1091">SUM(IF(Town!$AR$695:$AR$1045=$BG1091,IF(Town!$AK$695:$AK$1045=$BC1091,Town!T$695:T$1045,0),0))+SUM(IF($BG$1815:$BG$1834=$BG1091,IF($BC$1815:$BC$1834=$BC1091,AD$1815:AD$1834,0),0))</f>
        <v>26196</v>
      </c>
      <c r="AE1091" s="1">
        <f t="array" ref="AE1091">SUM(IF(Town!$AR$695:$AR$1045=$BG1091,IF(Town!$AK$695:$AK$1045=$BC1091,Town!U$695:U$1045,0),0))+SUM(IF($BG$1815:$BG$1834=$BG1091,IF($BC$1815:$BC$1834=$BC1091,AE$1815:AE$1834,0),0))</f>
        <v>1141</v>
      </c>
      <c r="AF1091" s="1">
        <f t="array" ref="AF1091">SUM(IF(Town!$AR$695:$AR$1045=$BG1091,IF(Town!$AK$695:$AK$1045=$BC1091,Town!V$695:V$1045,0),0))+SUM(IF($BG$1815:$BG$1834=$BG1091,IF($BC$1815:$BC$1834=$BC1091,AF$1815:AF$1834,0),0))</f>
        <v>110</v>
      </c>
      <c r="AG1091" s="1">
        <f t="array" ref="AG1091">SUM(IF(Town!$AR$695:$AR$1045=$BG1091,IF(Town!$AK$695:$AK$1045=$BC1091,Town!W$695:W$1045,0),0))+SUM(IF($BG$1815:$BG$1834=$BG1091,IF($BC$1815:$BC$1834=$BC1091,AG$1815:AG$1834,0),0))</f>
        <v>184</v>
      </c>
      <c r="AH1091" s="1">
        <f t="array" ref="AH1091">SUM(IF(Town!$AR$695:$AR$1045=$BG1091,IF(Town!$AK$695:$AK$1045=$BC1091,Town!X$695:X$1045,0),0))+SUM(IF($BG$1815:$BG$1834=$BG1091,IF($BC$1815:$BC$1834=$BC1091,AH$1815:AH$1834,0),0))</f>
        <v>172</v>
      </c>
      <c r="AI1091" s="1">
        <f t="array" ref="AI1091">SUM(IF(Town!$AR$695:$AR$1045=$BG1091,IF(Town!$AK$695:$AK$1045=$BC1091,Town!Y$695:Y$1045,0),0))+SUM(IF($BG$1815:$BG$1834=$BG1091,IF($BC$1815:$BC$1834=$BC1091,AI$1815:AI$1834,0),0))</f>
        <v>297</v>
      </c>
      <c r="AJ1091" s="1">
        <f t="array" ref="AJ1091">SUM(IF(Town!$AR$695:$AR$1045=$BG1091,IF(Town!$AK$695:$AK$1045=$BC1091,Town!Z$695:Z$1045,0),0))+SUM(IF($BG$1815:$BG$1834=$BG1091,IF($BC$1815:$BC$1834=$BC1091,AJ$1815:AJ$1834,0),0))</f>
        <v>224</v>
      </c>
      <c r="AK1091" s="1">
        <f t="array" ref="AK1091">SUM(IF(Town!$AR$695:$AR$1045=$BG1091,IF(Town!$AK$695:$AK$1045=$BC1091,Town!AA$695:AA$1045,0),0))+SUM(IF($BG$1815:$BG$1834=$BG1091,IF($BC$1815:$BC$1834=$BC1091,AK$1815:AK$1834,0),0))</f>
        <v>0</v>
      </c>
      <c r="AL1091" s="1">
        <f t="array" ref="AL1091">SUM(IF(Town!$AR$695:$AR$1045=$BG1091,IF(Town!$AK$695:$AK$1045=$BC1091,Town!AB$695:AB$1045,0),0))+SUM(IF($BG$1815:$BG$1834=$BG1091,IF($BC$1815:$BC$1834=$BC1091,AL$1815:AL$1834,0),0))</f>
        <v>54</v>
      </c>
      <c r="AM1091" s="1">
        <f t="array" ref="AM1091">SUM(IF(Town!$AR$695:$AR$1045=$BG1091,IF(Town!$AK$695:$AK$1045=$BC1091,Town!AC$695:AC$1045,0),0))+SUM(IF($BG$1815:$BG$1834=$BG1091,IF($BC$1815:$BC$1834=$BC1091,AM$1815:AM$1834,0),0))</f>
        <v>0</v>
      </c>
      <c r="AN1091" s="1">
        <f t="array" ref="AN1091">SUM(IF(Town!$AR$695:$AR$1045=$BG1091,IF(Town!$AK$695:$AK$1045=$BC1091,Town!AD$695:AD$1045,0),0))+SUM(IF($BG$1815:$BG$1834=$BG1091,IF($BC$1815:$BC$1834=$BC1091,AN$1815:AN$1834,0),0))</f>
        <v>26</v>
      </c>
      <c r="AO1091" s="1">
        <f t="array" ref="AO1091">SUM(IF(Town!$AR$695:$AR$1045=$BG1091,IF(Town!$AK$695:$AK$1045=$BC1091,Town!AE$695:AE$1045,0),0))+SUM(IF($BG$1815:$BG$1834=$BG1091,IF($BC$1815:$BC$1834=$BC1091,AO$1815:AO$1834,0),0))</f>
        <v>0</v>
      </c>
      <c r="AP1091" s="1">
        <f t="array" ref="AP1091">SUM(IF(Town!$AR$695:$AR$1045=$BG1091,IF(Town!$AK$695:$AK$1045=$BC1091,Town!AF$695:AF$1045,0),0))+SUM(IF($BG$1815:$BG$1834=$BG1091,IF($BC$1815:$BC$1834=$BC1091,AP$1815:AP$1834,0),0))</f>
        <v>43</v>
      </c>
      <c r="AQ1091" s="1">
        <f t="array" ref="AQ1091">SUM(IF(Town!$AR$695:$AR$1045=$BG1091,IF(Town!$AK$695:$AK$1045=$BC1091,Town!AG$695:AG$1045,0),0))+SUM(IF($BG$1815:$BG$1834=$BG1091,IF($BC$1815:$BC$1834=$BC1091,AQ$1815:AQ$1834,0),0))</f>
        <v>64</v>
      </c>
      <c r="BA1091" t="str">
        <f t="shared" si="765"/>
        <v>Middlesex CD5</v>
      </c>
      <c r="BC1091">
        <v>5</v>
      </c>
      <c r="BE1091" s="97">
        <v>25</v>
      </c>
      <c r="BF1091" s="99"/>
      <c r="BG1091">
        <v>25017</v>
      </c>
      <c r="BH1091">
        <f t="shared" si="757"/>
        <v>2501705</v>
      </c>
      <c r="BJ1091" t="s">
        <v>3279</v>
      </c>
    </row>
    <row r="1092" spans="1:62">
      <c r="A1092" t="s">
        <v>2234</v>
      </c>
      <c r="B1092" t="s">
        <v>2314</v>
      </c>
      <c r="C1092" s="1">
        <f t="shared" si="758"/>
        <v>29297</v>
      </c>
      <c r="D1092" s="1"/>
      <c r="E1092" s="1"/>
      <c r="F1092" s="1"/>
      <c r="G1092" s="1"/>
      <c r="H1092" s="1"/>
      <c r="I1092" s="1"/>
      <c r="J1092" s="1"/>
      <c r="K1092" s="1"/>
      <c r="L1092" s="1"/>
      <c r="M1092" s="7">
        <f>RANK(Z1092,(Z1092:AB1092,AC1092:AQ1092))</f>
        <v>3</v>
      </c>
      <c r="N1092" s="7">
        <f>RANK(AA1092,(Z1092:AB1092,AC1092:AQ1092))</f>
        <v>6</v>
      </c>
      <c r="O1092" s="7">
        <f>IF(AB1092&gt;0,RANK(AB1092,(Z1092:AB1092,AC1092:AQ1092)),0)</f>
        <v>2</v>
      </c>
      <c r="P1092" s="7"/>
      <c r="Q1092" s="1">
        <f t="shared" si="759"/>
        <v>10869</v>
      </c>
      <c r="R1092" s="2">
        <f t="shared" si="760"/>
        <v>0.37099361709390039</v>
      </c>
      <c r="S1092" s="2"/>
      <c r="T1092" s="2">
        <f t="shared" si="761"/>
        <v>0.15656893197255692</v>
      </c>
      <c r="U1092" s="2">
        <f t="shared" si="762"/>
        <v>9.7279584940437591E-3</v>
      </c>
      <c r="V1092" s="2">
        <f t="shared" si="763"/>
        <v>0.1651363620848551</v>
      </c>
      <c r="W1092" s="2">
        <f t="shared" si="767"/>
        <v>9.5675325118612833E-2</v>
      </c>
      <c r="X1092" s="2">
        <f t="shared" si="766"/>
        <v>0.53612997917875549</v>
      </c>
      <c r="Y1092" s="2">
        <f t="shared" si="764"/>
        <v>3.6761443151175799E-2</v>
      </c>
      <c r="Z1092" s="1">
        <f t="array" ref="Z1092">SUM(IF(Town!$AR$695:$AR$1045=$BG1092,IF(Town!$AK$695:$AK$1045=$BC1092,Town!P$695:P$1045,0),0))+SUM(IF($BG$1815:$BG$1834=$BG1092,IF($BC$1815:$BC$1834=$BC1092,Z$1815:Z$1834,0),0))</f>
        <v>4587</v>
      </c>
      <c r="AA1092" s="1">
        <f t="array" ref="AA1092">SUM(IF(Town!$AR$695:$AR$1045=$BG1092,IF(Town!$AK$695:$AK$1045=$BC1092,Town!Q$695:Q$1045,0),0))+SUM(IF($BG$1815:$BG$1834=$BG1092,IF($BC$1815:$BC$1834=$BC1092,AA$1815:AA$1834,0),0))</f>
        <v>285</v>
      </c>
      <c r="AB1092" s="1">
        <f t="array" ref="AB1092">SUM(IF(Town!$AR$695:$AR$1045=$BG1092,IF(Town!$AK$695:$AK$1045=$BC1092,Town!R$695:R$1045,0),0))+SUM(IF($BG$1815:$BG$1834=$BG1092,IF($BC$1815:$BC$1834=$BC1092,AB$1815:AB$1834,0),0))</f>
        <v>4838</v>
      </c>
      <c r="AC1092" s="1">
        <f t="array" ref="AC1092">SUM(IF(Town!$AR$695:$AR$1045=$BG1092,IF(Town!$AK$695:$AK$1045=$BC1092,Town!S$695:S$1045,0),0))+SUM(IF($BG$1815:$BG$1834=$BG1092,IF($BC$1815:$BC$1834=$BC1092,AC$1815:AC$1834,0),0))</f>
        <v>2803</v>
      </c>
      <c r="AD1092" s="1">
        <f t="array" ref="AD1092">SUM(IF(Town!$AR$695:$AR$1045=$BG1092,IF(Town!$AK$695:$AK$1045=$BC1092,Town!T$695:T$1045,0),0))+SUM(IF($BG$1815:$BG$1834=$BG1092,IF($BC$1815:$BC$1834=$BC1092,AD$1815:AD$1834,0),0))</f>
        <v>15707</v>
      </c>
      <c r="AE1092" s="1">
        <f t="array" ref="AE1092">SUM(IF(Town!$AR$695:$AR$1045=$BG1092,IF(Town!$AK$695:$AK$1045=$BC1092,Town!U$695:U$1045,0),0))+SUM(IF($BG$1815:$BG$1834=$BG1092,IF($BC$1815:$BC$1834=$BC1092,AE$1815:AE$1834,0),0))</f>
        <v>572</v>
      </c>
      <c r="AF1092" s="1">
        <f t="array" ref="AF1092">SUM(IF(Town!$AR$695:$AR$1045=$BG1092,IF(Town!$AK$695:$AK$1045=$BC1092,Town!V$695:V$1045,0),0))+SUM(IF($BG$1815:$BG$1834=$BG1092,IF($BC$1815:$BC$1834=$BC1092,AF$1815:AF$1834,0),0))</f>
        <v>31</v>
      </c>
      <c r="AG1092" s="1">
        <f t="array" ref="AG1092">SUM(IF(Town!$AR$695:$AR$1045=$BG1092,IF(Town!$AK$695:$AK$1045=$BC1092,Town!W$695:W$1045,0),0))+SUM(IF($BG$1815:$BG$1834=$BG1092,IF($BC$1815:$BC$1834=$BC1092,AG$1815:AG$1834,0),0))</f>
        <v>73</v>
      </c>
      <c r="AH1092" s="1">
        <f t="array" ref="AH1092">SUM(IF(Town!$AR$695:$AR$1045=$BG1092,IF(Town!$AK$695:$AK$1045=$BC1092,Town!X$695:X$1045,0),0))+SUM(IF($BG$1815:$BG$1834=$BG1092,IF($BC$1815:$BC$1834=$BC1092,AH$1815:AH$1834,0),0))</f>
        <v>77</v>
      </c>
      <c r="AI1092" s="1">
        <f t="array" ref="AI1092">SUM(IF(Town!$AR$695:$AR$1045=$BG1092,IF(Town!$AK$695:$AK$1045=$BC1092,Town!Y$695:Y$1045,0),0))+SUM(IF($BG$1815:$BG$1834=$BG1092,IF($BC$1815:$BC$1834=$BC1092,AI$1815:AI$1834,0),0))</f>
        <v>155</v>
      </c>
      <c r="AJ1092" s="1">
        <f t="array" ref="AJ1092">SUM(IF(Town!$AR$695:$AR$1045=$BG1092,IF(Town!$AK$695:$AK$1045=$BC1092,Town!Z$695:Z$1045,0),0))+SUM(IF($BG$1815:$BG$1834=$BG1092,IF($BC$1815:$BC$1834=$BC1092,AJ$1815:AJ$1834,0),0))</f>
        <v>90</v>
      </c>
      <c r="AK1092" s="1">
        <f t="array" ref="AK1092">SUM(IF(Town!$AR$695:$AR$1045=$BG1092,IF(Town!$AK$695:$AK$1045=$BC1092,Town!AA$695:AA$1045,0),0))+SUM(IF($BG$1815:$BG$1834=$BG1092,IF($BC$1815:$BC$1834=$BC1092,AK$1815:AK$1834,0),0))</f>
        <v>0</v>
      </c>
      <c r="AL1092" s="1">
        <f t="array" ref="AL1092">SUM(IF(Town!$AR$695:$AR$1045=$BG1092,IF(Town!$AK$695:$AK$1045=$BC1092,Town!AB$695:AB$1045,0),0))+SUM(IF($BG$1815:$BG$1834=$BG1092,IF($BC$1815:$BC$1834=$BC1092,AL$1815:AL$1834,0),0))</f>
        <v>22</v>
      </c>
      <c r="AM1092" s="1">
        <f t="array" ref="AM1092">SUM(IF(Town!$AR$695:$AR$1045=$BG1092,IF(Town!$AK$695:$AK$1045=$BC1092,Town!AC$695:AC$1045,0),0))+SUM(IF($BG$1815:$BG$1834=$BG1092,IF($BC$1815:$BC$1834=$BC1092,AM$1815:AM$1834,0),0))</f>
        <v>0</v>
      </c>
      <c r="AN1092" s="1">
        <f t="array" ref="AN1092">SUM(IF(Town!$AR$695:$AR$1045=$BG1092,IF(Town!$AK$695:$AK$1045=$BC1092,Town!AD$695:AD$1045,0),0))+SUM(IF($BG$1815:$BG$1834=$BG1092,IF($BC$1815:$BC$1834=$BC1092,AN$1815:AN$1834,0),0))</f>
        <v>9</v>
      </c>
      <c r="AO1092" s="1">
        <f t="array" ref="AO1092">SUM(IF(Town!$AR$695:$AR$1045=$BG1092,IF(Town!$AK$695:$AK$1045=$BC1092,Town!AE$695:AE$1045,0),0))+SUM(IF($BG$1815:$BG$1834=$BG1092,IF($BC$1815:$BC$1834=$BC1092,AO$1815:AO$1834,0),0))</f>
        <v>0</v>
      </c>
      <c r="AP1092" s="1">
        <f t="array" ref="AP1092">SUM(IF(Town!$AR$695:$AR$1045=$BG1092,IF(Town!$AK$695:$AK$1045=$BC1092,Town!AF$695:AF$1045,0),0))+SUM(IF($BG$1815:$BG$1834=$BG1092,IF($BC$1815:$BC$1834=$BC1092,AP$1815:AP$1834,0),0))</f>
        <v>18</v>
      </c>
      <c r="AQ1092" s="1">
        <f t="array" ref="AQ1092">SUM(IF(Town!$AR$695:$AR$1045=$BG1092,IF(Town!$AK$695:$AK$1045=$BC1092,Town!AG$695:AG$1045,0),0))+SUM(IF($BG$1815:$BG$1834=$BG1092,IF($BC$1815:$BC$1834=$BC1092,AQ$1815:AQ$1834,0),0))</f>
        <v>30</v>
      </c>
      <c r="BA1092" t="str">
        <f t="shared" si="765"/>
        <v>Middlesex CD6</v>
      </c>
      <c r="BC1092">
        <v>6</v>
      </c>
      <c r="BE1092" s="97">
        <v>25</v>
      </c>
      <c r="BF1092" s="99"/>
      <c r="BG1092">
        <v>25017</v>
      </c>
      <c r="BH1092">
        <f t="shared" si="757"/>
        <v>2501706</v>
      </c>
      <c r="BJ1092" t="s">
        <v>3279</v>
      </c>
    </row>
    <row r="1093" spans="1:62">
      <c r="A1093" t="s">
        <v>2234</v>
      </c>
      <c r="B1093" t="s">
        <v>2314</v>
      </c>
      <c r="C1093" s="1">
        <f t="shared" si="758"/>
        <v>5909</v>
      </c>
      <c r="D1093" s="1"/>
      <c r="E1093" s="1"/>
      <c r="F1093" s="1"/>
      <c r="G1093" s="1"/>
      <c r="H1093" s="1"/>
      <c r="I1093" s="1"/>
      <c r="J1093" s="1"/>
      <c r="K1093" s="1"/>
      <c r="L1093" s="1"/>
      <c r="M1093" s="7">
        <f>RANK(Z1093,(Z1093:AB1093,AC1093:AQ1093))</f>
        <v>3</v>
      </c>
      <c r="N1093" s="7">
        <f>RANK(AA1093,(Z1093:AB1093,AC1093:AQ1093))</f>
        <v>6</v>
      </c>
      <c r="O1093" s="7">
        <f>IF(AB1093&gt;0,RANK(AB1093,(Z1093:AB1093,AC1093:AQ1093)),0)</f>
        <v>2</v>
      </c>
      <c r="P1093" s="7"/>
      <c r="Q1093" s="1">
        <f t="shared" si="759"/>
        <v>1398</v>
      </c>
      <c r="R1093" s="2">
        <f t="shared" si="760"/>
        <v>0.23658825520392621</v>
      </c>
      <c r="S1093" s="2"/>
      <c r="T1093" s="2">
        <f t="shared" si="761"/>
        <v>0.21103401590793705</v>
      </c>
      <c r="U1093" s="2">
        <f t="shared" si="762"/>
        <v>7.9539685225926554E-3</v>
      </c>
      <c r="V1093" s="2">
        <f t="shared" si="763"/>
        <v>0.21577255034692841</v>
      </c>
      <c r="W1093" s="2">
        <f t="shared" si="767"/>
        <v>7.1416483330512773E-2</v>
      </c>
      <c r="X1093" s="2">
        <f t="shared" si="766"/>
        <v>0.45236080555085462</v>
      </c>
      <c r="Y1093" s="2">
        <f t="shared" si="764"/>
        <v>4.1462176341174495E-2</v>
      </c>
      <c r="Z1093" s="1">
        <f t="array" ref="Z1093">SUM(IF(Town!$AR$695:$AR$1045=$BG1093,IF(Town!$AK$695:$AK$1045=$BC1093,Town!P$695:P$1045,0),0))+SUM(IF($BG$1815:$BG$1834=$BG1093,IF($BC$1815:$BC$1834=$BC1093,Z$1815:Z$1834,0),0))</f>
        <v>1247</v>
      </c>
      <c r="AA1093" s="1">
        <f t="array" ref="AA1093">SUM(IF(Town!$AR$695:$AR$1045=$BG1093,IF(Town!$AK$695:$AK$1045=$BC1093,Town!Q$695:Q$1045,0),0))+SUM(IF($BG$1815:$BG$1834=$BG1093,IF($BC$1815:$BC$1834=$BC1093,AA$1815:AA$1834,0),0))</f>
        <v>47</v>
      </c>
      <c r="AB1093" s="1">
        <f t="array" ref="AB1093">SUM(IF(Town!$AR$695:$AR$1045=$BG1093,IF(Town!$AK$695:$AK$1045=$BC1093,Town!R$695:R$1045,0),0))+SUM(IF($BG$1815:$BG$1834=$BG1093,IF($BC$1815:$BC$1834=$BC1093,AB$1815:AB$1834,0),0))</f>
        <v>1275</v>
      </c>
      <c r="AC1093" s="1">
        <f t="array" ref="AC1093">SUM(IF(Town!$AR$695:$AR$1045=$BG1093,IF(Town!$AK$695:$AK$1045=$BC1093,Town!S$695:S$1045,0),0))+SUM(IF($BG$1815:$BG$1834=$BG1093,IF($BC$1815:$BC$1834=$BC1093,AC$1815:AC$1834,0),0))</f>
        <v>422</v>
      </c>
      <c r="AD1093" s="1">
        <f t="array" ref="AD1093">SUM(IF(Town!$AR$695:$AR$1045=$BG1093,IF(Town!$AK$695:$AK$1045=$BC1093,Town!T$695:T$1045,0),0))+SUM(IF($BG$1815:$BG$1834=$BG1093,IF($BC$1815:$BC$1834=$BC1093,AD$1815:AD$1834,0),0))</f>
        <v>2673</v>
      </c>
      <c r="AE1093" s="1">
        <f t="array" ref="AE1093">SUM(IF(Town!$AR$695:$AR$1045=$BG1093,IF(Town!$AK$695:$AK$1045=$BC1093,Town!U$695:U$1045,0),0))+SUM(IF($BG$1815:$BG$1834=$BG1093,IF($BC$1815:$BC$1834=$BC1093,AE$1815:AE$1834,0),0))</f>
        <v>115</v>
      </c>
      <c r="AF1093" s="1">
        <f t="array" ref="AF1093">SUM(IF(Town!$AR$695:$AR$1045=$BG1093,IF(Town!$AK$695:$AK$1045=$BC1093,Town!V$695:V$1045,0),0))+SUM(IF($BG$1815:$BG$1834=$BG1093,IF($BC$1815:$BC$1834=$BC1093,AF$1815:AF$1834,0),0))</f>
        <v>12</v>
      </c>
      <c r="AG1093" s="1">
        <f t="array" ref="AG1093">SUM(IF(Town!$AR$695:$AR$1045=$BG1093,IF(Town!$AK$695:$AK$1045=$BC1093,Town!W$695:W$1045,0),0))+SUM(IF($BG$1815:$BG$1834=$BG1093,IF($BC$1815:$BC$1834=$BC1093,AG$1815:AG$1834,0),0))</f>
        <v>11</v>
      </c>
      <c r="AH1093" s="1">
        <f t="array" ref="AH1093">SUM(IF(Town!$AR$695:$AR$1045=$BG1093,IF(Town!$AK$695:$AK$1045=$BC1093,Town!X$695:X$1045,0),0))+SUM(IF($BG$1815:$BG$1834=$BG1093,IF($BC$1815:$BC$1834=$BC1093,AH$1815:AH$1834,0),0))</f>
        <v>33</v>
      </c>
      <c r="AI1093" s="1">
        <f t="array" ref="AI1093">SUM(IF(Town!$AR$695:$AR$1045=$BG1093,IF(Town!$AK$695:$AK$1045=$BC1093,Town!Y$695:Y$1045,0),0))+SUM(IF($BG$1815:$BG$1834=$BG1093,IF($BC$1815:$BC$1834=$BC1093,AI$1815:AI$1834,0),0))</f>
        <v>24</v>
      </c>
      <c r="AJ1093" s="1">
        <f t="array" ref="AJ1093">SUM(IF(Town!$AR$695:$AR$1045=$BG1093,IF(Town!$AK$695:$AK$1045=$BC1093,Town!Z$695:Z$1045,0),0))+SUM(IF($BG$1815:$BG$1834=$BG1093,IF($BC$1815:$BC$1834=$BC1093,AJ$1815:AJ$1834,0),0))</f>
        <v>20</v>
      </c>
      <c r="AK1093" s="1">
        <f t="array" ref="AK1093">SUM(IF(Town!$AR$695:$AR$1045=$BG1093,IF(Town!$AK$695:$AK$1045=$BC1093,Town!AA$695:AA$1045,0),0))+SUM(IF($BG$1815:$BG$1834=$BG1093,IF($BC$1815:$BC$1834=$BC1093,AK$1815:AK$1834,0),0))</f>
        <v>0</v>
      </c>
      <c r="AL1093" s="1">
        <f t="array" ref="AL1093">SUM(IF(Town!$AR$695:$AR$1045=$BG1093,IF(Town!$AK$695:$AK$1045=$BC1093,Town!AB$695:AB$1045,0),0))+SUM(IF($BG$1815:$BG$1834=$BG1093,IF($BC$1815:$BC$1834=$BC1093,AL$1815:AL$1834,0),0))</f>
        <v>2</v>
      </c>
      <c r="AM1093" s="1">
        <f t="array" ref="AM1093">SUM(IF(Town!$AR$695:$AR$1045=$BG1093,IF(Town!$AK$695:$AK$1045=$BC1093,Town!AC$695:AC$1045,0),0))+SUM(IF($BG$1815:$BG$1834=$BG1093,IF($BC$1815:$BC$1834=$BC1093,AM$1815:AM$1834,0),0))</f>
        <v>0</v>
      </c>
      <c r="AN1093" s="1">
        <f t="array" ref="AN1093">SUM(IF(Town!$AR$695:$AR$1045=$BG1093,IF(Town!$AK$695:$AK$1045=$BC1093,Town!AD$695:AD$1045,0),0))+SUM(IF($BG$1815:$BG$1834=$BG1093,IF($BC$1815:$BC$1834=$BC1093,AN$1815:AN$1834,0),0))</f>
        <v>1</v>
      </c>
      <c r="AO1093" s="1">
        <f t="array" ref="AO1093">SUM(IF(Town!$AR$695:$AR$1045=$BG1093,IF(Town!$AK$695:$AK$1045=$BC1093,Town!AE$695:AE$1045,0),0))+SUM(IF($BG$1815:$BG$1834=$BG1093,IF($BC$1815:$BC$1834=$BC1093,AO$1815:AO$1834,0),0))</f>
        <v>0</v>
      </c>
      <c r="AP1093" s="1">
        <f t="array" ref="AP1093">SUM(IF(Town!$AR$695:$AR$1045=$BG1093,IF(Town!$AK$695:$AK$1045=$BC1093,Town!AF$695:AF$1045,0),0))+SUM(IF($BG$1815:$BG$1834=$BG1093,IF($BC$1815:$BC$1834=$BC1093,AP$1815:AP$1834,0),0))</f>
        <v>12</v>
      </c>
      <c r="AQ1093" s="1">
        <f t="array" ref="AQ1093">SUM(IF(Town!$AR$695:$AR$1045=$BG1093,IF(Town!$AK$695:$AK$1045=$BC1093,Town!AG$695:AG$1045,0),0))+SUM(IF($BG$1815:$BG$1834=$BG1093,IF($BC$1815:$BC$1834=$BC1093,AQ$1815:AQ$1834,0),0))</f>
        <v>15</v>
      </c>
      <c r="BA1093" t="str">
        <f t="shared" si="765"/>
        <v>Middlesex CD7</v>
      </c>
      <c r="BC1093">
        <v>7</v>
      </c>
      <c r="BE1093" s="97">
        <v>25</v>
      </c>
      <c r="BF1093" s="99"/>
      <c r="BG1093">
        <v>25017</v>
      </c>
      <c r="BH1093">
        <f t="shared" si="757"/>
        <v>2501707</v>
      </c>
      <c r="BJ1093" t="s">
        <v>3279</v>
      </c>
    </row>
    <row r="1094" spans="1:62" s="170" customFormat="1">
      <c r="A1094" s="170" t="s">
        <v>495</v>
      </c>
      <c r="B1094" s="170" t="s">
        <v>2314</v>
      </c>
      <c r="C1094" s="1">
        <f>SUM(Z1094:AQ1094)</f>
        <v>385</v>
      </c>
      <c r="D1094" s="1"/>
      <c r="E1094" s="1"/>
      <c r="F1094" s="1"/>
      <c r="G1094" s="1"/>
      <c r="H1094" s="1"/>
      <c r="I1094" s="1"/>
      <c r="J1094" s="1"/>
      <c r="K1094" s="1"/>
      <c r="L1094" s="1"/>
      <c r="M1094" s="7">
        <f>RANK(Z1094,(Z1094:AB1094,AC1094:AQ1094))</f>
        <v>4</v>
      </c>
      <c r="N1094" s="7">
        <f>RANK(AA1094,(Z1094:AB1094,AC1094:AQ1094))</f>
        <v>6</v>
      </c>
      <c r="O1094" s="7">
        <f>IF(AB1094&gt;0,RANK(AB1094,(Z1094:AB1094,AC1094:AQ1094)),0)</f>
        <v>2</v>
      </c>
      <c r="P1094" s="7"/>
      <c r="Q1094" s="1">
        <f>MAX(Z1094:AG1094)-LARGE(Z1094:AG1094,2)</f>
        <v>149</v>
      </c>
      <c r="R1094" s="2">
        <f t="shared" si="760"/>
        <v>0.38701298701298703</v>
      </c>
      <c r="S1094" s="2"/>
      <c r="T1094" s="2">
        <f>IF($C1094=0,"-",Z1094/$C1094)</f>
        <v>0.10649350649350649</v>
      </c>
      <c r="U1094" s="2">
        <f>IF($C1094=0,"-",AA1094/$C1094)</f>
        <v>5.1948051948051948E-3</v>
      </c>
      <c r="V1094" s="2">
        <f>IF($C1094=0,"-",AB1094/$C1094)</f>
        <v>0.17402597402597403</v>
      </c>
      <c r="W1094" s="2">
        <f>IF($C1094=0,"-",AC1094/$C1094)</f>
        <v>0.12467532467532468</v>
      </c>
      <c r="X1094" s="2">
        <f t="shared" si="766"/>
        <v>0.561038961038961</v>
      </c>
      <c r="Y1094" s="2">
        <f t="shared" si="764"/>
        <v>2.857142857142847E-2</v>
      </c>
      <c r="Z1094" s="1">
        <f t="array" ref="Z1094">SUM(IF(Town!$AR$695:$AR$1045=$BG1094,IF(Town!$AK$695:$AK$1045=$BC1094,Town!P$695:P$1045,0),0))+SUM(IF($BG$1815:$BG$1834=$BG1094,IF($BC$1815:$BC$1834=$BC1094,Z$1815:Z$1834,0),0))</f>
        <v>41</v>
      </c>
      <c r="AA1094" s="1">
        <f t="array" ref="AA1094">SUM(IF(Town!$AR$695:$AR$1045=$BG1094,IF(Town!$AK$695:$AK$1045=$BC1094,Town!Q$695:Q$1045,0),0))+SUM(IF($BG$1815:$BG$1834=$BG1094,IF($BC$1815:$BC$1834=$BC1094,AA$1815:AA$1834,0),0))</f>
        <v>2</v>
      </c>
      <c r="AB1094" s="1">
        <f t="array" ref="AB1094">SUM(IF(Town!$AR$695:$AR$1045=$BG1094,IF(Town!$AK$695:$AK$1045=$BC1094,Town!R$695:R$1045,0),0))+SUM(IF($BG$1815:$BG$1834=$BG1094,IF($BC$1815:$BC$1834=$BC1094,AB$1815:AB$1834,0),0))</f>
        <v>67</v>
      </c>
      <c r="AC1094" s="1">
        <f t="array" ref="AC1094">SUM(IF(Town!$AR$695:$AR$1045=$BG1094,IF(Town!$AK$695:$AK$1045=$BC1094,Town!S$695:S$1045,0),0))+SUM(IF($BG$1815:$BG$1834=$BG1094,IF($BC$1815:$BC$1834=$BC1094,AC$1815:AC$1834,0),0))</f>
        <v>48</v>
      </c>
      <c r="AD1094" s="1">
        <f t="array" ref="AD1094">SUM(IF(Town!$AR$695:$AR$1045=$BG1094,IF(Town!$AK$695:$AK$1045=$BC1094,Town!T$695:T$1045,0),0))+SUM(IF($BG$1815:$BG$1834=$BG1094,IF($BC$1815:$BC$1834=$BC1094,AD$1815:AD$1834,0),0))</f>
        <v>216</v>
      </c>
      <c r="AE1094" s="1">
        <f t="array" ref="AE1094">SUM(IF(Town!$AR$695:$AR$1045=$BG1094,IF(Town!$AK$695:$AK$1045=$BC1094,Town!U$695:U$1045,0),0))+SUM(IF($BG$1815:$BG$1834=$BG1094,IF($BC$1815:$BC$1834=$BC1094,AE$1815:AE$1834,0),0))</f>
        <v>7</v>
      </c>
      <c r="AF1094" s="1">
        <f t="array" ref="AF1094">SUM(IF(Town!$AR$695:$AR$1045=$BG1094,IF(Town!$AK$695:$AK$1045=$BC1094,Town!V$695:V$1045,0),0))+SUM(IF($BG$1815:$BG$1834=$BG1094,IF($BC$1815:$BC$1834=$BC1094,AF$1815:AF$1834,0),0))</f>
        <v>0</v>
      </c>
      <c r="AG1094" s="1">
        <f t="array" ref="AG1094">SUM(IF(Town!$AR$695:$AR$1045=$BG1094,IF(Town!$AK$695:$AK$1045=$BC1094,Town!W$695:W$1045,0),0))+SUM(IF($BG$1815:$BG$1834=$BG1094,IF($BC$1815:$BC$1834=$BC1094,AG$1815:AG$1834,0),0))</f>
        <v>2</v>
      </c>
      <c r="AH1094" s="1">
        <f t="array" ref="AH1094">SUM(IF(Town!$AR$695:$AR$1045=$BG1094,IF(Town!$AK$695:$AK$1045=$BC1094,Town!X$695:X$1045,0),0))+SUM(IF($BG$1815:$BG$1834=$BG1094,IF($BC$1815:$BC$1834=$BC1094,AH$1815:AH$1834,0),0))</f>
        <v>0</v>
      </c>
      <c r="AI1094" s="1">
        <f t="array" ref="AI1094">SUM(IF(Town!$AR$695:$AR$1045=$BG1094,IF(Town!$AK$695:$AK$1045=$BC1094,Town!Y$695:Y$1045,0),0))+SUM(IF($BG$1815:$BG$1834=$BG1094,IF($BC$1815:$BC$1834=$BC1094,AI$1815:AI$1834,0),0))</f>
        <v>1</v>
      </c>
      <c r="AJ1094" s="1">
        <f t="array" ref="AJ1094">SUM(IF(Town!$AR$695:$AR$1045=$BG1094,IF(Town!$AK$695:$AK$1045=$BC1094,Town!Z$695:Z$1045,0),0))+SUM(IF($BG$1815:$BG$1834=$BG1094,IF($BC$1815:$BC$1834=$BC1094,AJ$1815:AJ$1834,0),0))</f>
        <v>1</v>
      </c>
      <c r="AK1094" s="1">
        <f t="array" ref="AK1094">SUM(IF(Town!$AR$695:$AR$1045=$BG1094,IF(Town!$AK$695:$AK$1045=$BC1094,Town!AA$695:AA$1045,0),0))+SUM(IF($BG$1815:$BG$1834=$BG1094,IF($BC$1815:$BC$1834=$BC1094,AK$1815:AK$1834,0),0))</f>
        <v>0</v>
      </c>
      <c r="AL1094" s="1">
        <f t="array" ref="AL1094">SUM(IF(Town!$AR$695:$AR$1045=$BG1094,IF(Town!$AK$695:$AK$1045=$BC1094,Town!AB$695:AB$1045,0),0))+SUM(IF($BG$1815:$BG$1834=$BG1094,IF($BC$1815:$BC$1834=$BC1094,AL$1815:AL$1834,0),0))</f>
        <v>0</v>
      </c>
      <c r="AM1094" s="1">
        <f t="array" ref="AM1094">SUM(IF(Town!$AR$695:$AR$1045=$BG1094,IF(Town!$AK$695:$AK$1045=$BC1094,Town!AC$695:AC$1045,0),0))+SUM(IF($BG$1815:$BG$1834=$BG1094,IF($BC$1815:$BC$1834=$BC1094,AM$1815:AM$1834,0),0))</f>
        <v>0</v>
      </c>
      <c r="AN1094" s="1">
        <f t="array" ref="AN1094">SUM(IF(Town!$AR$695:$AR$1045=$BG1094,IF(Town!$AK$695:$AK$1045=$BC1094,Town!AD$695:AD$1045,0),0))+SUM(IF($BG$1815:$BG$1834=$BG1094,IF($BC$1815:$BC$1834=$BC1094,AN$1815:AN$1834,0),0))</f>
        <v>0</v>
      </c>
      <c r="AO1094" s="1">
        <f t="array" ref="AO1094">SUM(IF(Town!$AR$695:$AR$1045=$BG1094,IF(Town!$AK$695:$AK$1045=$BC1094,Town!AE$695:AE$1045,0),0))+SUM(IF($BG$1815:$BG$1834=$BG1094,IF($BC$1815:$BC$1834=$BC1094,AO$1815:AO$1834,0),0))</f>
        <v>0</v>
      </c>
      <c r="AP1094" s="1">
        <f t="array" ref="AP1094">SUM(IF(Town!$AR$695:$AR$1045=$BG1094,IF(Town!$AK$695:$AK$1045=$BC1094,Town!AF$695:AF$1045,0),0))+SUM(IF($BG$1815:$BG$1834=$BG1094,IF($BC$1815:$BC$1834=$BC1094,AP$1815:AP$1834,0),0))</f>
        <v>0</v>
      </c>
      <c r="AQ1094" s="1">
        <f t="array" ref="AQ1094">SUM(IF(Town!$AR$695:$AR$1045=$BG1094,IF(Town!$AK$695:$AK$1045=$BC1094,Town!AG$695:AG$1045,0),0))+SUM(IF($BG$1815:$BG$1834=$BG1094,IF($BC$1815:$BC$1834=$BC1094,AQ$1815:AQ$1834,0),0))</f>
        <v>0</v>
      </c>
      <c r="BA1094" s="170" t="str">
        <f t="shared" si="765"/>
        <v>Norfolk CD2</v>
      </c>
      <c r="BC1094" s="170">
        <v>2</v>
      </c>
      <c r="BE1094" s="97">
        <v>25</v>
      </c>
      <c r="BF1094" s="99"/>
      <c r="BG1094" s="170">
        <v>25021</v>
      </c>
      <c r="BH1094" s="170">
        <f>BG1094*100+BC1094</f>
        <v>2502102</v>
      </c>
      <c r="BJ1094" s="170" t="s">
        <v>3279</v>
      </c>
    </row>
    <row r="1095" spans="1:62">
      <c r="A1095" t="s">
        <v>495</v>
      </c>
      <c r="B1095" t="s">
        <v>2314</v>
      </c>
      <c r="C1095" s="1">
        <f t="shared" si="758"/>
        <v>31900</v>
      </c>
      <c r="D1095" s="1"/>
      <c r="E1095" s="1"/>
      <c r="F1095" s="1"/>
      <c r="G1095" s="1"/>
      <c r="H1095" s="1"/>
      <c r="I1095" s="1"/>
      <c r="J1095" s="1"/>
      <c r="K1095" s="1"/>
      <c r="L1095" s="1"/>
      <c r="M1095" s="7">
        <f>RANK(Z1095,(Z1095:AB1095,AC1095:AQ1095))</f>
        <v>2</v>
      </c>
      <c r="N1095" s="7">
        <f>RANK(AA1095,(Z1095:AB1095,AC1095:AQ1095))</f>
        <v>6</v>
      </c>
      <c r="O1095" s="7">
        <f>IF(AB1095&gt;0,RANK(AB1095,(Z1095:AB1095,AC1095:AQ1095)),0)</f>
        <v>3</v>
      </c>
      <c r="P1095" s="7"/>
      <c r="Q1095" s="1">
        <f t="shared" si="759"/>
        <v>4304</v>
      </c>
      <c r="R1095" s="2">
        <f t="shared" si="760"/>
        <v>0.1349216300940439</v>
      </c>
      <c r="S1095" s="2"/>
      <c r="T1095" s="2">
        <f t="shared" si="761"/>
        <v>0.25100313479623826</v>
      </c>
      <c r="U1095" s="2">
        <f t="shared" si="762"/>
        <v>8.7460815047021943E-3</v>
      </c>
      <c r="V1095" s="2">
        <f t="shared" si="763"/>
        <v>0.23692789968652037</v>
      </c>
      <c r="W1095" s="2">
        <f t="shared" si="767"/>
        <v>8.0940438871473355E-2</v>
      </c>
      <c r="X1095" s="2">
        <f t="shared" si="766"/>
        <v>0.38592476489028216</v>
      </c>
      <c r="Y1095" s="2">
        <f t="shared" si="764"/>
        <v>3.6457680250783608E-2</v>
      </c>
      <c r="Z1095" s="1">
        <f t="array" ref="Z1095">SUM(IF(Town!$AR$695:$AR$1045=$BG1095,IF(Town!$AK$695:$AK$1045=$BC1095,Town!P$695:P$1045,0),0))+SUM(IF($BG$1815:$BG$1834=$BG1095,IF($BC$1815:$BC$1834=$BC1095,Z$1815:Z$1834,0),0))</f>
        <v>8007</v>
      </c>
      <c r="AA1095" s="1">
        <f t="array" ref="AA1095">SUM(IF(Town!$AR$695:$AR$1045=$BG1095,IF(Town!$AK$695:$AK$1045=$BC1095,Town!Q$695:Q$1045,0),0))+SUM(IF($BG$1815:$BG$1834=$BG1095,IF($BC$1815:$BC$1834=$BC1095,AA$1815:AA$1834,0),0))</f>
        <v>279</v>
      </c>
      <c r="AB1095" s="1">
        <f t="array" ref="AB1095">SUM(IF(Town!$AR$695:$AR$1045=$BG1095,IF(Town!$AK$695:$AK$1045=$BC1095,Town!R$695:R$1045,0),0))+SUM(IF($BG$1815:$BG$1834=$BG1095,IF($BC$1815:$BC$1834=$BC1095,AB$1815:AB$1834,0),0))</f>
        <v>7558</v>
      </c>
      <c r="AC1095" s="1">
        <f t="array" ref="AC1095">SUM(IF(Town!$AR$695:$AR$1045=$BG1095,IF(Town!$AK$695:$AK$1045=$BC1095,Town!S$695:S$1045,0),0))+SUM(IF($BG$1815:$BG$1834=$BG1095,IF($BC$1815:$BC$1834=$BC1095,AC$1815:AC$1834,0),0))</f>
        <v>2582</v>
      </c>
      <c r="AD1095" s="1">
        <f t="array" ref="AD1095">SUM(IF(Town!$AR$695:$AR$1045=$BG1095,IF(Town!$AK$695:$AK$1045=$BC1095,Town!T$695:T$1045,0),0))+SUM(IF($BG$1815:$BG$1834=$BG1095,IF($BC$1815:$BC$1834=$BC1095,AD$1815:AD$1834,0),0))</f>
        <v>12311</v>
      </c>
      <c r="AE1095" s="1">
        <f t="array" ref="AE1095">SUM(IF(Town!$AR$695:$AR$1045=$BG1095,IF(Town!$AK$695:$AK$1045=$BC1095,Town!U$695:U$1045,0),0))+SUM(IF($BG$1815:$BG$1834=$BG1095,IF($BC$1815:$BC$1834=$BC1095,AE$1815:AE$1834,0),0))</f>
        <v>586</v>
      </c>
      <c r="AF1095" s="1">
        <f t="array" ref="AF1095">SUM(IF(Town!$AR$695:$AR$1045=$BG1095,IF(Town!$AK$695:$AK$1045=$BC1095,Town!V$695:V$1045,0),0))+SUM(IF($BG$1815:$BG$1834=$BG1095,IF($BC$1815:$BC$1834=$BC1095,AF$1815:AF$1834,0),0))</f>
        <v>68</v>
      </c>
      <c r="AG1095" s="1">
        <f t="array" ref="AG1095">SUM(IF(Town!$AR$695:$AR$1045=$BG1095,IF(Town!$AK$695:$AK$1045=$BC1095,Town!W$695:W$1045,0),0))+SUM(IF($BG$1815:$BG$1834=$BG1095,IF($BC$1815:$BC$1834=$BC1095,AG$1815:AG$1834,0),0))</f>
        <v>86</v>
      </c>
      <c r="AH1095" s="1">
        <f t="array" ref="AH1095">SUM(IF(Town!$AR$695:$AR$1045=$BG1095,IF(Town!$AK$695:$AK$1045=$BC1095,Town!X$695:X$1045,0),0))+SUM(IF($BG$1815:$BG$1834=$BG1095,IF($BC$1815:$BC$1834=$BC1095,AH$1815:AH$1834,0),0))</f>
        <v>73</v>
      </c>
      <c r="AI1095" s="1">
        <f t="array" ref="AI1095">SUM(IF(Town!$AR$695:$AR$1045=$BG1095,IF(Town!$AK$695:$AK$1045=$BC1095,Town!Y$695:Y$1045,0),0))+SUM(IF($BG$1815:$BG$1834=$BG1095,IF($BC$1815:$BC$1834=$BC1095,AI$1815:AI$1834,0),0))</f>
        <v>129</v>
      </c>
      <c r="AJ1095" s="1">
        <f t="array" ref="AJ1095">SUM(IF(Town!$AR$695:$AR$1045=$BG1095,IF(Town!$AK$695:$AK$1045=$BC1095,Town!Z$695:Z$1045,0),0))+SUM(IF($BG$1815:$BG$1834=$BG1095,IF($BC$1815:$BC$1834=$BC1095,AJ$1815:AJ$1834,0),0))</f>
        <v>139</v>
      </c>
      <c r="AK1095" s="1">
        <f t="array" ref="AK1095">SUM(IF(Town!$AR$695:$AR$1045=$BG1095,IF(Town!$AK$695:$AK$1045=$BC1095,Town!AA$695:AA$1045,0),0))+SUM(IF($BG$1815:$BG$1834=$BG1095,IF($BC$1815:$BC$1834=$BC1095,AK$1815:AK$1834,0),0))</f>
        <v>0</v>
      </c>
      <c r="AL1095" s="1">
        <f t="array" ref="AL1095">SUM(IF(Town!$AR$695:$AR$1045=$BG1095,IF(Town!$AK$695:$AK$1045=$BC1095,Town!AB$695:AB$1045,0),0))+SUM(IF($BG$1815:$BG$1834=$BG1095,IF($BC$1815:$BC$1834=$BC1095,AL$1815:AL$1834,0),0))</f>
        <v>23</v>
      </c>
      <c r="AM1095" s="1">
        <f t="array" ref="AM1095">SUM(IF(Town!$AR$695:$AR$1045=$BG1095,IF(Town!$AK$695:$AK$1045=$BC1095,Town!AC$695:AC$1045,0),0))+SUM(IF($BG$1815:$BG$1834=$BG1095,IF($BC$1815:$BC$1834=$BC1095,AM$1815:AM$1834,0),0))</f>
        <v>0</v>
      </c>
      <c r="AN1095" s="1">
        <f t="array" ref="AN1095">SUM(IF(Town!$AR$695:$AR$1045=$BG1095,IF(Town!$AK$695:$AK$1045=$BC1095,Town!AD$695:AD$1045,0),0))+SUM(IF($BG$1815:$BG$1834=$BG1095,IF($BC$1815:$BC$1834=$BC1095,AN$1815:AN$1834,0),0))</f>
        <v>10</v>
      </c>
      <c r="AO1095" s="1">
        <f t="array" ref="AO1095">SUM(IF(Town!$AR$695:$AR$1045=$BG1095,IF(Town!$AK$695:$AK$1045=$BC1095,Town!AE$695:AE$1045,0),0))+SUM(IF($BG$1815:$BG$1834=$BG1095,IF($BC$1815:$BC$1834=$BC1095,AO$1815:AO$1834,0),0))</f>
        <v>0</v>
      </c>
      <c r="AP1095" s="1">
        <f t="array" ref="AP1095">SUM(IF(Town!$AR$695:$AR$1045=$BG1095,IF(Town!$AK$695:$AK$1045=$BC1095,Town!AF$695:AF$1045,0),0))+SUM(IF($BG$1815:$BG$1834=$BG1095,IF($BC$1815:$BC$1834=$BC1095,AP$1815:AP$1834,0),0))</f>
        <v>23</v>
      </c>
      <c r="AQ1095" s="1">
        <f t="array" ref="AQ1095">SUM(IF(Town!$AR$695:$AR$1045=$BG1095,IF(Town!$AK$695:$AK$1045=$BC1095,Town!AG$695:AG$1045,0),0))+SUM(IF($BG$1815:$BG$1834=$BG1095,IF($BC$1815:$BC$1834=$BC1095,AQ$1815:AQ$1834,0),0))</f>
        <v>26</v>
      </c>
      <c r="BA1095" t="str">
        <f t="shared" si="765"/>
        <v>Norfolk CD4</v>
      </c>
      <c r="BC1095">
        <v>4</v>
      </c>
      <c r="BE1095" s="97">
        <v>25</v>
      </c>
      <c r="BF1095" s="99"/>
      <c r="BG1095">
        <v>25021</v>
      </c>
      <c r="BH1095">
        <f t="shared" si="757"/>
        <v>2502104</v>
      </c>
      <c r="BJ1095" t="s">
        <v>3279</v>
      </c>
    </row>
    <row r="1096" spans="1:62">
      <c r="A1096" t="s">
        <v>495</v>
      </c>
      <c r="B1096" t="s">
        <v>2314</v>
      </c>
      <c r="C1096" s="1">
        <f t="shared" si="758"/>
        <v>2146</v>
      </c>
      <c r="D1096" s="1"/>
      <c r="E1096" s="1"/>
      <c r="F1096" s="1"/>
      <c r="G1096" s="1"/>
      <c r="H1096" s="1"/>
      <c r="I1096" s="1"/>
      <c r="J1096" s="1"/>
      <c r="K1096" s="1"/>
      <c r="L1096" s="1"/>
      <c r="M1096" s="7">
        <f>RANK(Z1096,(Z1096:AB1096,AC1096:AQ1096))</f>
        <v>3</v>
      </c>
      <c r="N1096" s="7">
        <f>RANK(AA1096,(Z1096:AB1096,AC1096:AQ1096))</f>
        <v>6</v>
      </c>
      <c r="O1096" s="7">
        <f>IF(AB1096&gt;0,RANK(AB1096,(Z1096:AB1096,AC1096:AQ1096)),0)</f>
        <v>2</v>
      </c>
      <c r="P1096" s="7"/>
      <c r="Q1096" s="1">
        <f t="shared" si="759"/>
        <v>776</v>
      </c>
      <c r="R1096" s="2">
        <f t="shared" si="760"/>
        <v>0.36160298229263749</v>
      </c>
      <c r="S1096" s="2"/>
      <c r="T1096" s="2">
        <f t="shared" si="761"/>
        <v>0.16309412861136999</v>
      </c>
      <c r="U1096" s="2">
        <f t="shared" si="762"/>
        <v>1.0251630941286114E-2</v>
      </c>
      <c r="V1096" s="2">
        <f t="shared" si="763"/>
        <v>0.16356011183597391</v>
      </c>
      <c r="W1096" s="2">
        <f t="shared" si="767"/>
        <v>8.900279589934762E-2</v>
      </c>
      <c r="X1096" s="2">
        <f t="shared" si="766"/>
        <v>0.5251630941286114</v>
      </c>
      <c r="Y1096" s="2">
        <f t="shared" si="764"/>
        <v>4.892823858341111E-2</v>
      </c>
      <c r="Z1096" s="1">
        <f t="array" ref="Z1096">SUM(IF(Town!$AR$695:$AR$1045=$BG1096,IF(Town!$AK$695:$AK$1045=$BC1096,Town!P$695:P$1045,0),0))+SUM(IF($BG$1815:$BG$1834=$BG1096,IF($BC$1815:$BC$1834=$BC1096,Z$1815:Z$1834,0),0))</f>
        <v>350</v>
      </c>
      <c r="AA1096" s="1">
        <f t="array" ref="AA1096">SUM(IF(Town!$AR$695:$AR$1045=$BG1096,IF(Town!$AK$695:$AK$1045=$BC1096,Town!Q$695:Q$1045,0),0))+SUM(IF($BG$1815:$BG$1834=$BG1096,IF($BC$1815:$BC$1834=$BC1096,AA$1815:AA$1834,0),0))</f>
        <v>22</v>
      </c>
      <c r="AB1096" s="1">
        <f t="array" ref="AB1096">SUM(IF(Town!$AR$695:$AR$1045=$BG1096,IF(Town!$AK$695:$AK$1045=$BC1096,Town!R$695:R$1045,0),0))+SUM(IF($BG$1815:$BG$1834=$BG1096,IF($BC$1815:$BC$1834=$BC1096,AB$1815:AB$1834,0),0))</f>
        <v>351</v>
      </c>
      <c r="AC1096" s="1">
        <f t="array" ref="AC1096">SUM(IF(Town!$AR$695:$AR$1045=$BG1096,IF(Town!$AK$695:$AK$1045=$BC1096,Town!S$695:S$1045,0),0))+SUM(IF($BG$1815:$BG$1834=$BG1096,IF($BC$1815:$BC$1834=$BC1096,AC$1815:AC$1834,0),0))</f>
        <v>191</v>
      </c>
      <c r="AD1096" s="1">
        <f t="array" ref="AD1096">SUM(IF(Town!$AR$695:$AR$1045=$BG1096,IF(Town!$AK$695:$AK$1045=$BC1096,Town!T$695:T$1045,0),0))+SUM(IF($BG$1815:$BG$1834=$BG1096,IF($BC$1815:$BC$1834=$BC1096,AD$1815:AD$1834,0),0))</f>
        <v>1127</v>
      </c>
      <c r="AE1096" s="1">
        <f t="array" ref="AE1096">SUM(IF(Town!$AR$695:$AR$1045=$BG1096,IF(Town!$AK$695:$AK$1045=$BC1096,Town!U$695:U$1045,0),0))+SUM(IF($BG$1815:$BG$1834=$BG1096,IF($BC$1815:$BC$1834=$BC1096,AE$1815:AE$1834,0),0))</f>
        <v>52</v>
      </c>
      <c r="AF1096" s="1">
        <f t="array" ref="AF1096">SUM(IF(Town!$AR$695:$AR$1045=$BG1096,IF(Town!$AK$695:$AK$1045=$BC1096,Town!V$695:V$1045,0),0))+SUM(IF($BG$1815:$BG$1834=$BG1096,IF($BC$1815:$BC$1834=$BC1096,AF$1815:AF$1834,0),0))</f>
        <v>8</v>
      </c>
      <c r="AG1096" s="1">
        <f t="array" ref="AG1096">SUM(IF(Town!$AR$695:$AR$1045=$BG1096,IF(Town!$AK$695:$AK$1045=$BC1096,Town!W$695:W$1045,0),0))+SUM(IF($BG$1815:$BG$1834=$BG1096,IF($BC$1815:$BC$1834=$BC1096,AG$1815:AG$1834,0),0))</f>
        <v>8</v>
      </c>
      <c r="AH1096" s="1">
        <f t="array" ref="AH1096">SUM(IF(Town!$AR$695:$AR$1045=$BG1096,IF(Town!$AK$695:$AK$1045=$BC1096,Town!X$695:X$1045,0),0))+SUM(IF($BG$1815:$BG$1834=$BG1096,IF($BC$1815:$BC$1834=$BC1096,AH$1815:AH$1834,0),0))</f>
        <v>8</v>
      </c>
      <c r="AI1096" s="1">
        <f t="array" ref="AI1096">SUM(IF(Town!$AR$695:$AR$1045=$BG1096,IF(Town!$AK$695:$AK$1045=$BC1096,Town!Y$695:Y$1045,0),0))+SUM(IF($BG$1815:$BG$1834=$BG1096,IF($BC$1815:$BC$1834=$BC1096,AI$1815:AI$1834,0),0))</f>
        <v>14</v>
      </c>
      <c r="AJ1096" s="1">
        <f t="array" ref="AJ1096">SUM(IF(Town!$AR$695:$AR$1045=$BG1096,IF(Town!$AK$695:$AK$1045=$BC1096,Town!Z$695:Z$1045,0),0))+SUM(IF($BG$1815:$BG$1834=$BG1096,IF($BC$1815:$BC$1834=$BC1096,AJ$1815:AJ$1834,0),0))</f>
        <v>4</v>
      </c>
      <c r="AK1096" s="1">
        <f t="array" ref="AK1096">SUM(IF(Town!$AR$695:$AR$1045=$BG1096,IF(Town!$AK$695:$AK$1045=$BC1096,Town!AA$695:AA$1045,0),0))+SUM(IF($BG$1815:$BG$1834=$BG1096,IF($BC$1815:$BC$1834=$BC1096,AK$1815:AK$1834,0),0))</f>
        <v>0</v>
      </c>
      <c r="AL1096" s="1">
        <f t="array" ref="AL1096">SUM(IF(Town!$AR$695:$AR$1045=$BG1096,IF(Town!$AK$695:$AK$1045=$BC1096,Town!AB$695:AB$1045,0),0))+SUM(IF($BG$1815:$BG$1834=$BG1096,IF($BC$1815:$BC$1834=$BC1096,AL$1815:AL$1834,0),0))</f>
        <v>6</v>
      </c>
      <c r="AM1096" s="1">
        <f t="array" ref="AM1096">SUM(IF(Town!$AR$695:$AR$1045=$BG1096,IF(Town!$AK$695:$AK$1045=$BC1096,Town!AC$695:AC$1045,0),0))+SUM(IF($BG$1815:$BG$1834=$BG1096,IF($BC$1815:$BC$1834=$BC1096,AM$1815:AM$1834,0),0))</f>
        <v>0</v>
      </c>
      <c r="AN1096" s="1">
        <f t="array" ref="AN1096">SUM(IF(Town!$AR$695:$AR$1045=$BG1096,IF(Town!$AK$695:$AK$1045=$BC1096,Town!AD$695:AD$1045,0),0))+SUM(IF($BG$1815:$BG$1834=$BG1096,IF($BC$1815:$BC$1834=$BC1096,AN$1815:AN$1834,0),0))</f>
        <v>0</v>
      </c>
      <c r="AO1096" s="1">
        <f t="array" ref="AO1096">SUM(IF(Town!$AR$695:$AR$1045=$BG1096,IF(Town!$AK$695:$AK$1045=$BC1096,Town!AE$695:AE$1045,0),0))+SUM(IF($BG$1815:$BG$1834=$BG1096,IF($BC$1815:$BC$1834=$BC1096,AO$1815:AO$1834,0),0))</f>
        <v>0</v>
      </c>
      <c r="AP1096" s="1">
        <f t="array" ref="AP1096">SUM(IF(Town!$AR$695:$AR$1045=$BG1096,IF(Town!$AK$695:$AK$1045=$BC1096,Town!AF$695:AF$1045,0),0))+SUM(IF($BG$1815:$BG$1834=$BG1096,IF($BC$1815:$BC$1834=$BC1096,AP$1815:AP$1834,0),0))</f>
        <v>1</v>
      </c>
      <c r="AQ1096" s="1">
        <f t="array" ref="AQ1096">SUM(IF(Town!$AR$695:$AR$1045=$BG1096,IF(Town!$AK$695:$AK$1045=$BC1096,Town!AG$695:AG$1045,0),0))+SUM(IF($BG$1815:$BG$1834=$BG1096,IF($BC$1815:$BC$1834=$BC1096,AQ$1815:AQ$1834,0),0))</f>
        <v>4</v>
      </c>
      <c r="BA1096" t="str">
        <f t="shared" si="765"/>
        <v>Norfolk CD7</v>
      </c>
      <c r="BC1096">
        <v>7</v>
      </c>
      <c r="BE1096" s="97">
        <v>25</v>
      </c>
      <c r="BF1096" s="99"/>
      <c r="BG1096">
        <v>25021</v>
      </c>
      <c r="BH1096">
        <f t="shared" si="757"/>
        <v>2502107</v>
      </c>
      <c r="BJ1096" t="s">
        <v>3279</v>
      </c>
    </row>
    <row r="1097" spans="1:62">
      <c r="A1097" t="s">
        <v>495</v>
      </c>
      <c r="B1097" t="s">
        <v>2314</v>
      </c>
      <c r="C1097" s="1">
        <f t="shared" si="758"/>
        <v>42629</v>
      </c>
      <c r="D1097" s="1"/>
      <c r="E1097" s="1"/>
      <c r="F1097" s="1"/>
      <c r="G1097" s="1"/>
      <c r="H1097" s="1"/>
      <c r="I1097" s="1"/>
      <c r="J1097" s="1"/>
      <c r="K1097" s="1"/>
      <c r="L1097" s="1"/>
      <c r="M1097" s="7">
        <f>RANK(Z1097,(Z1097:AB1097,AC1097:AQ1097))</f>
        <v>2</v>
      </c>
      <c r="N1097" s="7">
        <f>RANK(AA1097,(Z1097:AB1097,AC1097:AQ1097))</f>
        <v>6</v>
      </c>
      <c r="O1097" s="7">
        <f>IF(AB1097&gt;0,RANK(AB1097,(Z1097:AB1097,AC1097:AQ1097)),0)</f>
        <v>3</v>
      </c>
      <c r="P1097" s="7"/>
      <c r="Q1097" s="1">
        <f t="shared" si="759"/>
        <v>14446</v>
      </c>
      <c r="R1097" s="2">
        <f t="shared" si="760"/>
        <v>0.3388772901076732</v>
      </c>
      <c r="S1097" s="2"/>
      <c r="T1097" s="2">
        <f t="shared" si="761"/>
        <v>0.17452907645030377</v>
      </c>
      <c r="U1097" s="2">
        <f t="shared" si="762"/>
        <v>1.1471064298951419E-2</v>
      </c>
      <c r="V1097" s="2">
        <f t="shared" si="763"/>
        <v>0.17410682868469821</v>
      </c>
      <c r="W1097" s="2">
        <f t="shared" si="767"/>
        <v>8.6560791949142596E-2</v>
      </c>
      <c r="X1097" s="2">
        <f t="shared" si="766"/>
        <v>0.513406366557977</v>
      </c>
      <c r="Y1097" s="2">
        <f t="shared" si="764"/>
        <v>3.9925872058927059E-2</v>
      </c>
      <c r="Z1097" s="1">
        <f t="array" ref="Z1097">SUM(IF(Town!$AR$695:$AR$1045=$BG1097,IF(Town!$AK$695:$AK$1045=$BC1097,Town!P$695:P$1045,0),0))+SUM(IF($BG$1815:$BG$1834=$BG1097,IF($BC$1815:$BC$1834=$BC1097,Z$1815:Z$1834,0),0))</f>
        <v>7440</v>
      </c>
      <c r="AA1097" s="1">
        <f t="array" ref="AA1097">SUM(IF(Town!$AR$695:$AR$1045=$BG1097,IF(Town!$AK$695:$AK$1045=$BC1097,Town!Q$695:Q$1045,0),0))+SUM(IF($BG$1815:$BG$1834=$BG1097,IF($BC$1815:$BC$1834=$BC1097,AA$1815:AA$1834,0),0))</f>
        <v>489</v>
      </c>
      <c r="AB1097" s="1">
        <f t="array" ref="AB1097">SUM(IF(Town!$AR$695:$AR$1045=$BG1097,IF(Town!$AK$695:$AK$1045=$BC1097,Town!R$695:R$1045,0),0))+SUM(IF($BG$1815:$BG$1834=$BG1097,IF($BC$1815:$BC$1834=$BC1097,AB$1815:AB$1834,0),0))</f>
        <v>7422</v>
      </c>
      <c r="AC1097" s="1">
        <f t="array" ref="AC1097">SUM(IF(Town!$AR$695:$AR$1045=$BG1097,IF(Town!$AK$695:$AK$1045=$BC1097,Town!S$695:S$1045,0),0))+SUM(IF($BG$1815:$BG$1834=$BG1097,IF($BC$1815:$BC$1834=$BC1097,AC$1815:AC$1834,0),0))</f>
        <v>3690</v>
      </c>
      <c r="AD1097" s="1">
        <f t="array" ref="AD1097">SUM(IF(Town!$AR$695:$AR$1045=$BG1097,IF(Town!$AK$695:$AK$1045=$BC1097,Town!T$695:T$1045,0),0))+SUM(IF($BG$1815:$BG$1834=$BG1097,IF($BC$1815:$BC$1834=$BC1097,AD$1815:AD$1834,0),0))</f>
        <v>21886</v>
      </c>
      <c r="AE1097" s="1">
        <f t="array" ref="AE1097">SUM(IF(Town!$AR$695:$AR$1045=$BG1097,IF(Town!$AK$695:$AK$1045=$BC1097,Town!U$695:U$1045,0),0))+SUM(IF($BG$1815:$BG$1834=$BG1097,IF($BC$1815:$BC$1834=$BC1097,AE$1815:AE$1834,0),0))</f>
        <v>801</v>
      </c>
      <c r="AF1097" s="1">
        <f t="array" ref="AF1097">SUM(IF(Town!$AR$695:$AR$1045=$BG1097,IF(Town!$AK$695:$AK$1045=$BC1097,Town!V$695:V$1045,0),0))+SUM(IF($BG$1815:$BG$1834=$BG1097,IF($BC$1815:$BC$1834=$BC1097,AF$1815:AF$1834,0),0))</f>
        <v>72</v>
      </c>
      <c r="AG1097" s="1">
        <f t="array" ref="AG1097">SUM(IF(Town!$AR$695:$AR$1045=$BG1097,IF(Town!$AK$695:$AK$1045=$BC1097,Town!W$695:W$1045,0),0))+SUM(IF($BG$1815:$BG$1834=$BG1097,IF($BC$1815:$BC$1834=$BC1097,AG$1815:AG$1834,0),0))</f>
        <v>132</v>
      </c>
      <c r="AH1097" s="1">
        <f t="array" ref="AH1097">SUM(IF(Town!$AR$695:$AR$1045=$BG1097,IF(Town!$AK$695:$AK$1045=$BC1097,Town!X$695:X$1045,0),0))+SUM(IF($BG$1815:$BG$1834=$BG1097,IF($BC$1815:$BC$1834=$BC1097,AH$1815:AH$1834,0),0))</f>
        <v>97</v>
      </c>
      <c r="AI1097" s="1">
        <f t="array" ref="AI1097">SUM(IF(Town!$AR$695:$AR$1045=$BG1097,IF(Town!$AK$695:$AK$1045=$BC1097,Town!Y$695:Y$1045,0),0))+SUM(IF($BG$1815:$BG$1834=$BG1097,IF($BC$1815:$BC$1834=$BC1097,AI$1815:AI$1834,0),0))</f>
        <v>260</v>
      </c>
      <c r="AJ1097" s="1">
        <f t="array" ref="AJ1097">SUM(IF(Town!$AR$695:$AR$1045=$BG1097,IF(Town!$AK$695:$AK$1045=$BC1097,Town!Z$695:Z$1045,0),0))+SUM(IF($BG$1815:$BG$1834=$BG1097,IF($BC$1815:$BC$1834=$BC1097,AJ$1815:AJ$1834,0),0))</f>
        <v>183</v>
      </c>
      <c r="AK1097" s="1">
        <f t="array" ref="AK1097">SUM(IF(Town!$AR$695:$AR$1045=$BG1097,IF(Town!$AK$695:$AK$1045=$BC1097,Town!AA$695:AA$1045,0),0))+SUM(IF($BG$1815:$BG$1834=$BG1097,IF($BC$1815:$BC$1834=$BC1097,AK$1815:AK$1834,0),0))</f>
        <v>0</v>
      </c>
      <c r="AL1097" s="1">
        <f t="array" ref="AL1097">SUM(IF(Town!$AR$695:$AR$1045=$BG1097,IF(Town!$AK$695:$AK$1045=$BC1097,Town!AB$695:AB$1045,0),0))+SUM(IF($BG$1815:$BG$1834=$BG1097,IF($BC$1815:$BC$1834=$BC1097,AL$1815:AL$1834,0),0))</f>
        <v>42</v>
      </c>
      <c r="AM1097" s="1">
        <f t="array" ref="AM1097">SUM(IF(Town!$AR$695:$AR$1045=$BG1097,IF(Town!$AK$695:$AK$1045=$BC1097,Town!AC$695:AC$1045,0),0))+SUM(IF($BG$1815:$BG$1834=$BG1097,IF($BC$1815:$BC$1834=$BC1097,AM$1815:AM$1834,0),0))</f>
        <v>0</v>
      </c>
      <c r="AN1097" s="1">
        <f t="array" ref="AN1097">SUM(IF(Town!$AR$695:$AR$1045=$BG1097,IF(Town!$AK$695:$AK$1045=$BC1097,Town!AD$695:AD$1045,0),0))+SUM(IF($BG$1815:$BG$1834=$BG1097,IF($BC$1815:$BC$1834=$BC1097,AN$1815:AN$1834,0),0))</f>
        <v>24</v>
      </c>
      <c r="AO1097" s="1">
        <f t="array" ref="AO1097">SUM(IF(Town!$AR$695:$AR$1045=$BG1097,IF(Town!$AK$695:$AK$1045=$BC1097,Town!AE$695:AE$1045,0),0))+SUM(IF($BG$1815:$BG$1834=$BG1097,IF($BC$1815:$BC$1834=$BC1097,AO$1815:AO$1834,0),0))</f>
        <v>0</v>
      </c>
      <c r="AP1097" s="1">
        <f t="array" ref="AP1097">SUM(IF(Town!$AR$695:$AR$1045=$BG1097,IF(Town!$AK$695:$AK$1045=$BC1097,Town!AF$695:AF$1045,0),0))+SUM(IF($BG$1815:$BG$1834=$BG1097,IF($BC$1815:$BC$1834=$BC1097,AP$1815:AP$1834,0),0))</f>
        <v>37</v>
      </c>
      <c r="AQ1097" s="1">
        <f t="array" ref="AQ1097">SUM(IF(Town!$AR$695:$AR$1045=$BG1097,IF(Town!$AK$695:$AK$1045=$BC1097,Town!AG$695:AG$1045,0),0))+SUM(IF($BG$1815:$BG$1834=$BG1097,IF($BC$1815:$BC$1834=$BC1097,AQ$1815:AQ$1834,0),0))</f>
        <v>54</v>
      </c>
      <c r="BA1097" t="str">
        <f t="shared" si="765"/>
        <v>Norfolk CD8</v>
      </c>
      <c r="BC1097">
        <v>8</v>
      </c>
      <c r="BE1097" s="97">
        <v>25</v>
      </c>
      <c r="BF1097" s="99"/>
      <c r="BG1097">
        <v>25021</v>
      </c>
      <c r="BH1097">
        <f t="shared" si="757"/>
        <v>2502108</v>
      </c>
      <c r="BJ1097" t="s">
        <v>3279</v>
      </c>
    </row>
    <row r="1098" spans="1:62">
      <c r="A1098" t="s">
        <v>1787</v>
      </c>
      <c r="B1098" t="s">
        <v>2314</v>
      </c>
      <c r="C1098" s="1">
        <f t="shared" si="758"/>
        <v>1926</v>
      </c>
      <c r="D1098" s="1"/>
      <c r="E1098" s="1"/>
      <c r="F1098" s="1"/>
      <c r="G1098" s="1"/>
      <c r="H1098" s="1"/>
      <c r="I1098" s="1"/>
      <c r="J1098" s="1"/>
      <c r="K1098" s="1"/>
      <c r="L1098" s="1"/>
      <c r="M1098" s="7">
        <f>RANK(Z1098,(Z1098:AB1098,AC1098:AQ1098))</f>
        <v>3</v>
      </c>
      <c r="N1098" s="7">
        <f>RANK(AA1098,(Z1098:AB1098,AC1098:AQ1098))</f>
        <v>6</v>
      </c>
      <c r="O1098" s="7">
        <f>IF(AB1098&gt;0,RANK(AB1098,(Z1098:AB1098,AC1098:AQ1098)),0)</f>
        <v>2</v>
      </c>
      <c r="P1098" s="7"/>
      <c r="Q1098" s="1">
        <f t="shared" si="759"/>
        <v>752</v>
      </c>
      <c r="R1098" s="2">
        <f t="shared" si="760"/>
        <v>0.39044652128764279</v>
      </c>
      <c r="S1098" s="2"/>
      <c r="T1098" s="2">
        <f t="shared" si="761"/>
        <v>0.13136033229491173</v>
      </c>
      <c r="U1098" s="2">
        <f t="shared" si="762"/>
        <v>1.2980269989615784E-2</v>
      </c>
      <c r="V1098" s="2">
        <f t="shared" si="763"/>
        <v>0.1557632398753894</v>
      </c>
      <c r="W1098" s="2">
        <f t="shared" si="767"/>
        <v>0.10747663551401869</v>
      </c>
      <c r="X1098" s="2">
        <f t="shared" si="766"/>
        <v>0.54620976116303221</v>
      </c>
      <c r="Y1098" s="2">
        <f t="shared" si="764"/>
        <v>4.6209761163032215E-2</v>
      </c>
      <c r="Z1098" s="1">
        <f t="array" ref="Z1098">SUM(IF(Town!$AR$695:$AR$1045=$BG1098,IF(Town!$AK$695:$AK$1045=$BC1098,Town!P$695:P$1045,0),0))+SUM(IF($BG$1815:$BG$1834=$BG1098,IF($BC$1815:$BC$1834=$BC1098,Z$1815:Z$1834,0),0))</f>
        <v>253</v>
      </c>
      <c r="AA1098" s="1">
        <f t="array" ref="AA1098">SUM(IF(Town!$AR$695:$AR$1045=$BG1098,IF(Town!$AK$695:$AK$1045=$BC1098,Town!Q$695:Q$1045,0),0))+SUM(IF($BG$1815:$BG$1834=$BG1098,IF($BC$1815:$BC$1834=$BC1098,AA$1815:AA$1834,0),0))</f>
        <v>25</v>
      </c>
      <c r="AB1098" s="1">
        <f t="array" ref="AB1098">SUM(IF(Town!$AR$695:$AR$1045=$BG1098,IF(Town!$AK$695:$AK$1045=$BC1098,Town!R$695:R$1045,0),0))+SUM(IF($BG$1815:$BG$1834=$BG1098,IF($BC$1815:$BC$1834=$BC1098,AB$1815:AB$1834,0),0))</f>
        <v>300</v>
      </c>
      <c r="AC1098" s="1">
        <f t="array" ref="AC1098">SUM(IF(Town!$AR$695:$AR$1045=$BG1098,IF(Town!$AK$695:$AK$1045=$BC1098,Town!S$695:S$1045,0),0))+SUM(IF($BG$1815:$BG$1834=$BG1098,IF($BC$1815:$BC$1834=$BC1098,AC$1815:AC$1834,0),0))</f>
        <v>207</v>
      </c>
      <c r="AD1098" s="1">
        <f t="array" ref="AD1098">SUM(IF(Town!$AR$695:$AR$1045=$BG1098,IF(Town!$AK$695:$AK$1045=$BC1098,Town!T$695:T$1045,0),0))+SUM(IF($BG$1815:$BG$1834=$BG1098,IF($BC$1815:$BC$1834=$BC1098,AD$1815:AD$1834,0),0))</f>
        <v>1052</v>
      </c>
      <c r="AE1098" s="1">
        <f t="array" ref="AE1098">SUM(IF(Town!$AR$695:$AR$1045=$BG1098,IF(Town!$AK$695:$AK$1045=$BC1098,Town!U$695:U$1045,0),0))+SUM(IF($BG$1815:$BG$1834=$BG1098,IF($BC$1815:$BC$1834=$BC1098,AE$1815:AE$1834,0),0))</f>
        <v>59</v>
      </c>
      <c r="AF1098" s="1">
        <f t="array" ref="AF1098">SUM(IF(Town!$AR$695:$AR$1045=$BG1098,IF(Town!$AK$695:$AK$1045=$BC1098,Town!V$695:V$1045,0),0))+SUM(IF($BG$1815:$BG$1834=$BG1098,IF($BC$1815:$BC$1834=$BC1098,AF$1815:AF$1834,0),0))</f>
        <v>3</v>
      </c>
      <c r="AG1098" s="1">
        <f t="array" ref="AG1098">SUM(IF(Town!$AR$695:$AR$1045=$BG1098,IF(Town!$AK$695:$AK$1045=$BC1098,Town!W$695:W$1045,0),0))+SUM(IF($BG$1815:$BG$1834=$BG1098,IF($BC$1815:$BC$1834=$BC1098,AG$1815:AG$1834,0),0))</f>
        <v>4</v>
      </c>
      <c r="AH1098" s="1">
        <f t="array" ref="AH1098">SUM(IF(Town!$AR$695:$AR$1045=$BG1098,IF(Town!$AK$695:$AK$1045=$BC1098,Town!X$695:X$1045,0),0))+SUM(IF($BG$1815:$BG$1834=$BG1098,IF($BC$1815:$BC$1834=$BC1098,AH$1815:AH$1834,0),0))</f>
        <v>5</v>
      </c>
      <c r="AI1098" s="1">
        <f t="array" ref="AI1098">SUM(IF(Town!$AR$695:$AR$1045=$BG1098,IF(Town!$AK$695:$AK$1045=$BC1098,Town!Y$695:Y$1045,0),0))+SUM(IF($BG$1815:$BG$1834=$BG1098,IF($BC$1815:$BC$1834=$BC1098,AI$1815:AI$1834,0),0))</f>
        <v>6</v>
      </c>
      <c r="AJ1098" s="1">
        <f t="array" ref="AJ1098">SUM(IF(Town!$AR$695:$AR$1045=$BG1098,IF(Town!$AK$695:$AK$1045=$BC1098,Town!Z$695:Z$1045,0),0))+SUM(IF($BG$1815:$BG$1834=$BG1098,IF($BC$1815:$BC$1834=$BC1098,AJ$1815:AJ$1834,0),0))</f>
        <v>3</v>
      </c>
      <c r="AK1098" s="1">
        <f t="array" ref="AK1098">SUM(IF(Town!$AR$695:$AR$1045=$BG1098,IF(Town!$AK$695:$AK$1045=$BC1098,Town!AA$695:AA$1045,0),0))+SUM(IF($BG$1815:$BG$1834=$BG1098,IF($BC$1815:$BC$1834=$BC1098,AK$1815:AK$1834,0),0))</f>
        <v>0</v>
      </c>
      <c r="AL1098" s="1">
        <f t="array" ref="AL1098">SUM(IF(Town!$AR$695:$AR$1045=$BG1098,IF(Town!$AK$695:$AK$1045=$BC1098,Town!AB$695:AB$1045,0),0))+SUM(IF($BG$1815:$BG$1834=$BG1098,IF($BC$1815:$BC$1834=$BC1098,AL$1815:AL$1834,0),0))</f>
        <v>4</v>
      </c>
      <c r="AM1098" s="1">
        <f t="array" ref="AM1098">SUM(IF(Town!$AR$695:$AR$1045=$BG1098,IF(Town!$AK$695:$AK$1045=$BC1098,Town!AC$695:AC$1045,0),0))+SUM(IF($BG$1815:$BG$1834=$BG1098,IF($BC$1815:$BC$1834=$BC1098,AM$1815:AM$1834,0),0))</f>
        <v>0</v>
      </c>
      <c r="AN1098" s="1">
        <f t="array" ref="AN1098">SUM(IF(Town!$AR$695:$AR$1045=$BG1098,IF(Town!$AK$695:$AK$1045=$BC1098,Town!AD$695:AD$1045,0),0))+SUM(IF($BG$1815:$BG$1834=$BG1098,IF($BC$1815:$BC$1834=$BC1098,AN$1815:AN$1834,0),0))</f>
        <v>0</v>
      </c>
      <c r="AO1098" s="1">
        <f t="array" ref="AO1098">SUM(IF(Town!$AR$695:$AR$1045=$BG1098,IF(Town!$AK$695:$AK$1045=$BC1098,Town!AE$695:AE$1045,0),0))+SUM(IF($BG$1815:$BG$1834=$BG1098,IF($BC$1815:$BC$1834=$BC1098,AO$1815:AO$1834,0),0))</f>
        <v>0</v>
      </c>
      <c r="AP1098" s="1">
        <f t="array" ref="AP1098">SUM(IF(Town!$AR$695:$AR$1045=$BG1098,IF(Town!$AK$695:$AK$1045=$BC1098,Town!AF$695:AF$1045,0),0))+SUM(IF($BG$1815:$BG$1834=$BG1098,IF($BC$1815:$BC$1834=$BC1098,AP$1815:AP$1834,0),0))</f>
        <v>0</v>
      </c>
      <c r="AQ1098" s="1">
        <f t="array" ref="AQ1098">SUM(IF(Town!$AR$695:$AR$1045=$BG1098,IF(Town!$AK$695:$AK$1045=$BC1098,Town!AG$695:AG$1045,0),0))+SUM(IF($BG$1815:$BG$1834=$BG1098,IF($BC$1815:$BC$1834=$BC1098,AQ$1815:AQ$1834,0),0))</f>
        <v>5</v>
      </c>
      <c r="BA1098" t="str">
        <f t="shared" si="765"/>
        <v>Plymouth CD4</v>
      </c>
      <c r="BC1098">
        <v>4</v>
      </c>
      <c r="BE1098" s="97">
        <v>25</v>
      </c>
      <c r="BF1098" s="99"/>
      <c r="BG1098">
        <v>25023</v>
      </c>
      <c r="BH1098">
        <f t="shared" si="757"/>
        <v>2502304</v>
      </c>
      <c r="BJ1098" t="s">
        <v>3279</v>
      </c>
    </row>
    <row r="1099" spans="1:62">
      <c r="A1099" t="s">
        <v>1787</v>
      </c>
      <c r="B1099" t="s">
        <v>2314</v>
      </c>
      <c r="C1099" s="1">
        <f t="shared" si="758"/>
        <v>22932</v>
      </c>
      <c r="D1099" s="1"/>
      <c r="E1099" s="1"/>
      <c r="F1099" s="1"/>
      <c r="G1099" s="1"/>
      <c r="H1099" s="1"/>
      <c r="I1099" s="1"/>
      <c r="J1099" s="1"/>
      <c r="K1099" s="1"/>
      <c r="L1099" s="1"/>
      <c r="M1099" s="7">
        <f>RANK(Z1099,(Z1099:AB1099,AC1099:AQ1099))</f>
        <v>2</v>
      </c>
      <c r="N1099" s="7">
        <f>RANK(AA1099,(Z1099:AB1099,AC1099:AQ1099))</f>
        <v>6</v>
      </c>
      <c r="O1099" s="7">
        <f>IF(AB1099&gt;0,RANK(AB1099,(Z1099:AB1099,AC1099:AQ1099)),0)</f>
        <v>3</v>
      </c>
      <c r="P1099" s="7"/>
      <c r="Q1099" s="1">
        <f t="shared" si="759"/>
        <v>8441</v>
      </c>
      <c r="R1099" s="2">
        <f t="shared" si="760"/>
        <v>0.36808826094540381</v>
      </c>
      <c r="S1099" s="2"/>
      <c r="T1099" s="2">
        <f t="shared" si="761"/>
        <v>0.16592534449677307</v>
      </c>
      <c r="U1099" s="2">
        <f t="shared" si="762"/>
        <v>1.2471655328798186E-2</v>
      </c>
      <c r="V1099" s="2">
        <f t="shared" si="763"/>
        <v>0.16030001744287459</v>
      </c>
      <c r="W1099" s="2">
        <f t="shared" si="767"/>
        <v>8.4641548927263208E-2</v>
      </c>
      <c r="X1099" s="2">
        <f t="shared" si="766"/>
        <v>0.53401360544217691</v>
      </c>
      <c r="Y1099" s="2">
        <f t="shared" si="764"/>
        <v>4.2647828362114004E-2</v>
      </c>
      <c r="Z1099" s="1">
        <f t="array" ref="Z1099">SUM(IF(Town!$AR$695:$AR$1045=$BG1099,IF(Town!$AK$695:$AK$1045=$BC1099,Town!P$695:P$1045,0),0))+SUM(IF($BG$1815:$BG$1834=$BG1099,IF($BC$1815:$BC$1834=$BC1099,Z$1815:Z$1834,0),0))</f>
        <v>3805</v>
      </c>
      <c r="AA1099" s="1">
        <f t="array" ref="AA1099">SUM(IF(Town!$AR$695:$AR$1045=$BG1099,IF(Town!$AK$695:$AK$1045=$BC1099,Town!Q$695:Q$1045,0),0))+SUM(IF($BG$1815:$BG$1834=$BG1099,IF($BC$1815:$BC$1834=$BC1099,AA$1815:AA$1834,0),0))</f>
        <v>286</v>
      </c>
      <c r="AB1099" s="1">
        <f t="array" ref="AB1099">SUM(IF(Town!$AR$695:$AR$1045=$BG1099,IF(Town!$AK$695:$AK$1045=$BC1099,Town!R$695:R$1045,0),0))+SUM(IF($BG$1815:$BG$1834=$BG1099,IF($BC$1815:$BC$1834=$BC1099,AB$1815:AB$1834,0),0))</f>
        <v>3676</v>
      </c>
      <c r="AC1099" s="1">
        <f t="array" ref="AC1099">SUM(IF(Town!$AR$695:$AR$1045=$BG1099,IF(Town!$AK$695:$AK$1045=$BC1099,Town!S$695:S$1045,0),0))+SUM(IF($BG$1815:$BG$1834=$BG1099,IF($BC$1815:$BC$1834=$BC1099,AC$1815:AC$1834,0),0))</f>
        <v>1941</v>
      </c>
      <c r="AD1099" s="1">
        <f t="array" ref="AD1099">SUM(IF(Town!$AR$695:$AR$1045=$BG1099,IF(Town!$AK$695:$AK$1045=$BC1099,Town!T$695:T$1045,0),0))+SUM(IF($BG$1815:$BG$1834=$BG1099,IF($BC$1815:$BC$1834=$BC1099,AD$1815:AD$1834,0),0))</f>
        <v>12246</v>
      </c>
      <c r="AE1099" s="1">
        <f t="array" ref="AE1099">SUM(IF(Town!$AR$695:$AR$1045=$BG1099,IF(Town!$AK$695:$AK$1045=$BC1099,Town!U$695:U$1045,0),0))+SUM(IF($BG$1815:$BG$1834=$BG1099,IF($BC$1815:$BC$1834=$BC1099,AE$1815:AE$1834,0),0))</f>
        <v>543</v>
      </c>
      <c r="AF1099" s="1">
        <f t="array" ref="AF1099">SUM(IF(Town!$AR$695:$AR$1045=$BG1099,IF(Town!$AK$695:$AK$1045=$BC1099,Town!V$695:V$1045,0),0))+SUM(IF($BG$1815:$BG$1834=$BG1099,IF($BC$1815:$BC$1834=$BC1099,AF$1815:AF$1834,0),0))</f>
        <v>39</v>
      </c>
      <c r="AG1099" s="1">
        <f t="array" ref="AG1099">SUM(IF(Town!$AR$695:$AR$1045=$BG1099,IF(Town!$AK$695:$AK$1045=$BC1099,Town!W$695:W$1045,0),0))+SUM(IF($BG$1815:$BG$1834=$BG1099,IF($BC$1815:$BC$1834=$BC1099,AG$1815:AG$1834,0),0))</f>
        <v>80</v>
      </c>
      <c r="AH1099" s="1">
        <f t="array" ref="AH1099">SUM(IF(Town!$AR$695:$AR$1045=$BG1099,IF(Town!$AK$695:$AK$1045=$BC1099,Town!X$695:X$1045,0),0))+SUM(IF($BG$1815:$BG$1834=$BG1099,IF($BC$1815:$BC$1834=$BC1099,AH$1815:AH$1834,0),0))</f>
        <v>62</v>
      </c>
      <c r="AI1099" s="1">
        <f t="array" ref="AI1099">SUM(IF(Town!$AR$695:$AR$1045=$BG1099,IF(Town!$AK$695:$AK$1045=$BC1099,Town!Y$695:Y$1045,0),0))+SUM(IF($BG$1815:$BG$1834=$BG1099,IF($BC$1815:$BC$1834=$BC1099,AI$1815:AI$1834,0),0))</f>
        <v>108</v>
      </c>
      <c r="AJ1099" s="1">
        <f t="array" ref="AJ1099">SUM(IF(Town!$AR$695:$AR$1045=$BG1099,IF(Town!$AK$695:$AK$1045=$BC1099,Town!Z$695:Z$1045,0),0))+SUM(IF($BG$1815:$BG$1834=$BG1099,IF($BC$1815:$BC$1834=$BC1099,AJ$1815:AJ$1834,0),0))</f>
        <v>88</v>
      </c>
      <c r="AK1099" s="1">
        <f t="array" ref="AK1099">SUM(IF(Town!$AR$695:$AR$1045=$BG1099,IF(Town!$AK$695:$AK$1045=$BC1099,Town!AA$695:AA$1045,0),0))+SUM(IF($BG$1815:$BG$1834=$BG1099,IF($BC$1815:$BC$1834=$BC1099,AK$1815:AK$1834,0),0))</f>
        <v>0</v>
      </c>
      <c r="AL1099" s="1">
        <f t="array" ref="AL1099">SUM(IF(Town!$AR$695:$AR$1045=$BG1099,IF(Town!$AK$695:$AK$1045=$BC1099,Town!AB$695:AB$1045,0),0))+SUM(IF($BG$1815:$BG$1834=$BG1099,IF($BC$1815:$BC$1834=$BC1099,AL$1815:AL$1834,0),0))</f>
        <v>17</v>
      </c>
      <c r="AM1099" s="1">
        <f t="array" ref="AM1099">SUM(IF(Town!$AR$695:$AR$1045=$BG1099,IF(Town!$AK$695:$AK$1045=$BC1099,Town!AC$695:AC$1045,0),0))+SUM(IF($BG$1815:$BG$1834=$BG1099,IF($BC$1815:$BC$1834=$BC1099,AM$1815:AM$1834,0),0))</f>
        <v>0</v>
      </c>
      <c r="AN1099" s="1">
        <f t="array" ref="AN1099">SUM(IF(Town!$AR$695:$AR$1045=$BG1099,IF(Town!$AK$695:$AK$1045=$BC1099,Town!AD$695:AD$1045,0),0))+SUM(IF($BG$1815:$BG$1834=$BG1099,IF($BC$1815:$BC$1834=$BC1099,AN$1815:AN$1834,0),0))</f>
        <v>11</v>
      </c>
      <c r="AO1099" s="1">
        <f t="array" ref="AO1099">SUM(IF(Town!$AR$695:$AR$1045=$BG1099,IF(Town!$AK$695:$AK$1045=$BC1099,Town!AE$695:AE$1045,0),0))+SUM(IF($BG$1815:$BG$1834=$BG1099,IF($BC$1815:$BC$1834=$BC1099,AO$1815:AO$1834,0),0))</f>
        <v>0</v>
      </c>
      <c r="AP1099" s="1">
        <f t="array" ref="AP1099">SUM(IF(Town!$AR$695:$AR$1045=$BG1099,IF(Town!$AK$695:$AK$1045=$BC1099,Town!AF$695:AF$1045,0),0))+SUM(IF($BG$1815:$BG$1834=$BG1099,IF($BC$1815:$BC$1834=$BC1099,AP$1815:AP$1834,0),0))</f>
        <v>13</v>
      </c>
      <c r="AQ1099" s="1">
        <f t="array" ref="AQ1099">SUM(IF(Town!$AR$695:$AR$1045=$BG1099,IF(Town!$AK$695:$AK$1045=$BC1099,Town!AG$695:AG$1045,0),0))+SUM(IF($BG$1815:$BG$1834=$BG1099,IF($BC$1815:$BC$1834=$BC1099,AQ$1815:AQ$1834,0),0))</f>
        <v>17</v>
      </c>
      <c r="BA1099" t="str">
        <f t="shared" si="765"/>
        <v>Plymouth CD8</v>
      </c>
      <c r="BC1099">
        <v>8</v>
      </c>
      <c r="BE1099" s="97">
        <v>25</v>
      </c>
      <c r="BF1099" s="99"/>
      <c r="BG1099">
        <v>25023</v>
      </c>
      <c r="BH1099">
        <f t="shared" si="757"/>
        <v>2502308</v>
      </c>
      <c r="BJ1099" t="s">
        <v>3279</v>
      </c>
    </row>
    <row r="1100" spans="1:62">
      <c r="A1100" t="s">
        <v>1787</v>
      </c>
      <c r="B1100" t="s">
        <v>2314</v>
      </c>
      <c r="C1100" s="1">
        <f t="shared" si="758"/>
        <v>40401</v>
      </c>
      <c r="D1100" s="1"/>
      <c r="E1100" s="1"/>
      <c r="F1100" s="1"/>
      <c r="G1100" s="1"/>
      <c r="H1100" s="1"/>
      <c r="I1100" s="1"/>
      <c r="J1100" s="1"/>
      <c r="K1100" s="1"/>
      <c r="L1100" s="1"/>
      <c r="M1100" s="7">
        <f>RANK(Z1100,(Z1100:AB1100,AC1100:AQ1100))</f>
        <v>2</v>
      </c>
      <c r="N1100" s="7">
        <f>RANK(AA1100,(Z1100:AB1100,AC1100:AQ1100))</f>
        <v>6</v>
      </c>
      <c r="O1100" s="7">
        <f>IF(AB1100&gt;0,RANK(AB1100,(Z1100:AB1100,AC1100:AQ1100)),0)</f>
        <v>3</v>
      </c>
      <c r="P1100" s="7"/>
      <c r="Q1100" s="1">
        <f t="shared" si="759"/>
        <v>15086</v>
      </c>
      <c r="R1100" s="2">
        <f t="shared" si="760"/>
        <v>0.37340659884656319</v>
      </c>
      <c r="S1100" s="2"/>
      <c r="T1100" s="2">
        <f t="shared" si="761"/>
        <v>0.16002079156456522</v>
      </c>
      <c r="U1100" s="2">
        <f t="shared" si="762"/>
        <v>1.1286849335412489E-2</v>
      </c>
      <c r="V1100" s="2">
        <f t="shared" si="763"/>
        <v>0.1549714115987228</v>
      </c>
      <c r="W1100" s="2">
        <f t="shared" si="767"/>
        <v>9.5789708175540209E-2</v>
      </c>
      <c r="X1100" s="2">
        <f t="shared" si="766"/>
        <v>0.53342739041112841</v>
      </c>
      <c r="Y1100" s="2">
        <f t="shared" si="764"/>
        <v>4.4503848914630884E-2</v>
      </c>
      <c r="Z1100" s="1">
        <f t="array" ref="Z1100">SUM(IF(Town!$AR$695:$AR$1045=$BG1100,IF(Town!$AK$695:$AK$1045=$BC1100,Town!P$695:P$1045,0),0))+SUM(IF($BG$1815:$BG$1834=$BG1100,IF($BC$1815:$BC$1834=$BC1100,Z$1815:Z$1834,0),0))</f>
        <v>6465</v>
      </c>
      <c r="AA1100" s="1">
        <f t="array" ref="AA1100">SUM(IF(Town!$AR$695:$AR$1045=$BG1100,IF(Town!$AK$695:$AK$1045=$BC1100,Town!Q$695:Q$1045,0),0))+SUM(IF($BG$1815:$BG$1834=$BG1100,IF($BC$1815:$BC$1834=$BC1100,AA$1815:AA$1834,0),0))</f>
        <v>456</v>
      </c>
      <c r="AB1100" s="1">
        <f t="array" ref="AB1100">SUM(IF(Town!$AR$695:$AR$1045=$BG1100,IF(Town!$AK$695:$AK$1045=$BC1100,Town!R$695:R$1045,0),0))+SUM(IF($BG$1815:$BG$1834=$BG1100,IF($BC$1815:$BC$1834=$BC1100,AB$1815:AB$1834,0),0))</f>
        <v>6261</v>
      </c>
      <c r="AC1100" s="1">
        <f t="array" ref="AC1100">SUM(IF(Town!$AR$695:$AR$1045=$BG1100,IF(Town!$AK$695:$AK$1045=$BC1100,Town!S$695:S$1045,0),0))+SUM(IF($BG$1815:$BG$1834=$BG1100,IF($BC$1815:$BC$1834=$BC1100,AC$1815:AC$1834,0),0))</f>
        <v>3870</v>
      </c>
      <c r="AD1100" s="1">
        <f t="array" ref="AD1100">SUM(IF(Town!$AR$695:$AR$1045=$BG1100,IF(Town!$AK$695:$AK$1045=$BC1100,Town!T$695:T$1045,0),0))+SUM(IF($BG$1815:$BG$1834=$BG1100,IF($BC$1815:$BC$1834=$BC1100,AD$1815:AD$1834,0),0))</f>
        <v>21551</v>
      </c>
      <c r="AE1100" s="1">
        <f t="array" ref="AE1100">SUM(IF(Town!$AR$695:$AR$1045=$BG1100,IF(Town!$AK$695:$AK$1045=$BC1100,Town!U$695:U$1045,0),0))+SUM(IF($BG$1815:$BG$1834=$BG1100,IF($BC$1815:$BC$1834=$BC1100,AE$1815:AE$1834,0),0))</f>
        <v>1016</v>
      </c>
      <c r="AF1100" s="1">
        <f t="array" ref="AF1100">SUM(IF(Town!$AR$695:$AR$1045=$BG1100,IF(Town!$AK$695:$AK$1045=$BC1100,Town!V$695:V$1045,0),0))+SUM(IF($BG$1815:$BG$1834=$BG1100,IF($BC$1815:$BC$1834=$BC1100,AF$1815:AF$1834,0),0))</f>
        <v>69</v>
      </c>
      <c r="AG1100" s="1">
        <f t="array" ref="AG1100">SUM(IF(Town!$AR$695:$AR$1045=$BG1100,IF(Town!$AK$695:$AK$1045=$BC1100,Town!W$695:W$1045,0),0))+SUM(IF($BG$1815:$BG$1834=$BG1100,IF($BC$1815:$BC$1834=$BC1100,AG$1815:AG$1834,0),0))</f>
        <v>181</v>
      </c>
      <c r="AH1100" s="1">
        <f t="array" ref="AH1100">SUM(IF(Town!$AR$695:$AR$1045=$BG1100,IF(Town!$AK$695:$AK$1045=$BC1100,Town!X$695:X$1045,0),0))+SUM(IF($BG$1815:$BG$1834=$BG1100,IF($BC$1815:$BC$1834=$BC1100,AH$1815:AH$1834,0),0))</f>
        <v>109</v>
      </c>
      <c r="AI1100" s="1">
        <f t="array" ref="AI1100">SUM(IF(Town!$AR$695:$AR$1045=$BG1100,IF(Town!$AK$695:$AK$1045=$BC1100,Town!Y$695:Y$1045,0),0))+SUM(IF($BG$1815:$BG$1834=$BG1100,IF($BC$1815:$BC$1834=$BC1100,AI$1815:AI$1834,0),0))</f>
        <v>195</v>
      </c>
      <c r="AJ1100" s="1">
        <f t="array" ref="AJ1100">SUM(IF(Town!$AR$695:$AR$1045=$BG1100,IF(Town!$AK$695:$AK$1045=$BC1100,Town!Z$695:Z$1045,0),0))+SUM(IF($BG$1815:$BG$1834=$BG1100,IF($BC$1815:$BC$1834=$BC1100,AJ$1815:AJ$1834,0),0))</f>
        <v>122</v>
      </c>
      <c r="AK1100" s="1">
        <f t="array" ref="AK1100">SUM(IF(Town!$AR$695:$AR$1045=$BG1100,IF(Town!$AK$695:$AK$1045=$BC1100,Town!AA$695:AA$1045,0),0))+SUM(IF($BG$1815:$BG$1834=$BG1100,IF($BC$1815:$BC$1834=$BC1100,AK$1815:AK$1834,0),0))</f>
        <v>0</v>
      </c>
      <c r="AL1100" s="1">
        <f t="array" ref="AL1100">SUM(IF(Town!$AR$695:$AR$1045=$BG1100,IF(Town!$AK$695:$AK$1045=$BC1100,Town!AB$695:AB$1045,0),0))+SUM(IF($BG$1815:$BG$1834=$BG1100,IF($BC$1815:$BC$1834=$BC1100,AL$1815:AL$1834,0),0))</f>
        <v>41</v>
      </c>
      <c r="AM1100" s="1">
        <f t="array" ref="AM1100">SUM(IF(Town!$AR$695:$AR$1045=$BG1100,IF(Town!$AK$695:$AK$1045=$BC1100,Town!AC$695:AC$1045,0),0))+SUM(IF($BG$1815:$BG$1834=$BG1100,IF($BC$1815:$BC$1834=$BC1100,AM$1815:AM$1834,0),0))</f>
        <v>0</v>
      </c>
      <c r="AN1100" s="1">
        <f t="array" ref="AN1100">SUM(IF(Town!$AR$695:$AR$1045=$BG1100,IF(Town!$AK$695:$AK$1045=$BC1100,Town!AD$695:AD$1045,0),0))+SUM(IF($BG$1815:$BG$1834=$BG1100,IF($BC$1815:$BC$1834=$BC1100,AN$1815:AN$1834,0),0))</f>
        <v>13</v>
      </c>
      <c r="AO1100" s="1">
        <f t="array" ref="AO1100">SUM(IF(Town!$AR$695:$AR$1045=$BG1100,IF(Town!$AK$695:$AK$1045=$BC1100,Town!AE$695:AE$1045,0),0))+SUM(IF($BG$1815:$BG$1834=$BG1100,IF($BC$1815:$BC$1834=$BC1100,AO$1815:AO$1834,0),0))</f>
        <v>0</v>
      </c>
      <c r="AP1100" s="1">
        <f t="array" ref="AP1100">SUM(IF(Town!$AR$695:$AR$1045=$BG1100,IF(Town!$AK$695:$AK$1045=$BC1100,Town!AF$695:AF$1045,0),0))+SUM(IF($BG$1815:$BG$1834=$BG1100,IF($BC$1815:$BC$1834=$BC1100,AP$1815:AP$1834,0),0))</f>
        <v>17</v>
      </c>
      <c r="AQ1100" s="1">
        <f t="array" ref="AQ1100">SUM(IF(Town!$AR$695:$AR$1045=$BG1100,IF(Town!$AK$695:$AK$1045=$BC1100,Town!AG$695:AG$1045,0),0))+SUM(IF($BG$1815:$BG$1834=$BG1100,IF($BC$1815:$BC$1834=$BC1100,AQ$1815:AQ$1834,0),0))</f>
        <v>35</v>
      </c>
      <c r="BA1100" t="str">
        <f t="shared" si="765"/>
        <v>Plymouth CD9</v>
      </c>
      <c r="BC1100">
        <v>9</v>
      </c>
      <c r="BE1100" s="97">
        <v>25</v>
      </c>
      <c r="BF1100" s="99"/>
      <c r="BG1100">
        <v>25023</v>
      </c>
      <c r="BH1100">
        <f t="shared" si="757"/>
        <v>2502309</v>
      </c>
      <c r="BJ1100" t="s">
        <v>3279</v>
      </c>
    </row>
    <row r="1101" spans="1:62">
      <c r="A1101" t="s">
        <v>2083</v>
      </c>
      <c r="B1101" t="s">
        <v>2314</v>
      </c>
      <c r="C1101" s="1">
        <f t="shared" si="758"/>
        <v>4998</v>
      </c>
      <c r="D1101" s="1"/>
      <c r="E1101" s="1"/>
      <c r="F1101" s="1"/>
      <c r="G1101" s="1"/>
      <c r="H1101" s="1"/>
      <c r="I1101" s="1"/>
      <c r="J1101" s="1"/>
      <c r="K1101" s="1"/>
      <c r="L1101" s="1"/>
      <c r="M1101" s="7">
        <f>RANK(Z1101,(Z1101:AB1101,AC1101:AQ1101))</f>
        <v>3</v>
      </c>
      <c r="N1101" s="7">
        <f>RANK(AA1101,(Z1101:AB1101,AC1101:AQ1101))</f>
        <v>6</v>
      </c>
      <c r="O1101" s="7">
        <f>IF(AB1101&gt;0,RANK(AB1101,(Z1101:AB1101,AC1101:AQ1101)),0)</f>
        <v>2</v>
      </c>
      <c r="P1101" s="7"/>
      <c r="Q1101" s="1">
        <f t="shared" si="759"/>
        <v>2927</v>
      </c>
      <c r="R1101" s="2">
        <f t="shared" si="760"/>
        <v>0.58563425370148059</v>
      </c>
      <c r="S1101" s="2"/>
      <c r="T1101" s="2">
        <f t="shared" si="761"/>
        <v>9.4037615046018402E-2</v>
      </c>
      <c r="U1101" s="2">
        <f t="shared" si="762"/>
        <v>6.4025610244097643E-3</v>
      </c>
      <c r="V1101" s="2">
        <f t="shared" si="763"/>
        <v>0.10504201680672269</v>
      </c>
      <c r="W1101" s="2">
        <f t="shared" si="767"/>
        <v>7.0428171268507408E-2</v>
      </c>
      <c r="X1101" s="2">
        <f t="shared" si="766"/>
        <v>0.69067627050820324</v>
      </c>
      <c r="Y1101" s="2">
        <f t="shared" si="764"/>
        <v>3.341336534613859E-2</v>
      </c>
      <c r="Z1101" s="1">
        <f t="array" ref="Z1101">SUM(IF(Town!$AR$695:$AR$1045=$BG1101,IF(Town!$AK$695:$AK$1045=$BC1101,Town!P$695:P$1045,0),0))+SUM(IF($BG$1815:$BG$1834=$BG1101,IF($BC$1815:$BC$1834=$BC1101,Z$1815:Z$1834,0),0))</f>
        <v>470</v>
      </c>
      <c r="AA1101" s="1">
        <f t="array" ref="AA1101">SUM(IF(Town!$AR$695:$AR$1045=$BG1101,IF(Town!$AK$695:$AK$1045=$BC1101,Town!Q$695:Q$1045,0),0))+SUM(IF($BG$1815:$BG$1834=$BG1101,IF($BC$1815:$BC$1834=$BC1101,AA$1815:AA$1834,0),0))</f>
        <v>32</v>
      </c>
      <c r="AB1101" s="1">
        <f t="array" ref="AB1101">SUM(IF(Town!$AR$695:$AR$1045=$BG1101,IF(Town!$AK$695:$AK$1045=$BC1101,Town!R$695:R$1045,0),0))+SUM(IF($BG$1815:$BG$1834=$BG1101,IF($BC$1815:$BC$1834=$BC1101,AB$1815:AB$1834,0),0))</f>
        <v>525</v>
      </c>
      <c r="AC1101" s="1">
        <f t="array" ref="AC1101">SUM(IF(Town!$AR$695:$AR$1045=$BG1101,IF(Town!$AK$695:$AK$1045=$BC1101,Town!S$695:S$1045,0),0))+SUM(IF($BG$1815:$BG$1834=$BG1101,IF($BC$1815:$BC$1834=$BC1101,AC$1815:AC$1834,0),0))</f>
        <v>352</v>
      </c>
      <c r="AD1101" s="1">
        <f t="array" ref="AD1101">SUM(IF(Town!$AR$695:$AR$1045=$BG1101,IF(Town!$AK$695:$AK$1045=$BC1101,Town!T$695:T$1045,0),0))+SUM(IF($BG$1815:$BG$1834=$BG1101,IF($BC$1815:$BC$1834=$BC1101,AD$1815:AD$1834,0),0))</f>
        <v>3452</v>
      </c>
      <c r="AE1101" s="1">
        <f t="array" ref="AE1101">SUM(IF(Town!$AR$695:$AR$1045=$BG1101,IF(Town!$AK$695:$AK$1045=$BC1101,Town!U$695:U$1045,0),0))+SUM(IF($BG$1815:$BG$1834=$BG1101,IF($BC$1815:$BC$1834=$BC1101,AE$1815:AE$1834,0),0))</f>
        <v>86</v>
      </c>
      <c r="AF1101" s="1">
        <f t="array" ref="AF1101">SUM(IF(Town!$AR$695:$AR$1045=$BG1101,IF(Town!$AK$695:$AK$1045=$BC1101,Town!V$695:V$1045,0),0))+SUM(IF($BG$1815:$BG$1834=$BG1101,IF($BC$1815:$BC$1834=$BC1101,AF$1815:AF$1834,0),0))</f>
        <v>8</v>
      </c>
      <c r="AG1101" s="1">
        <f t="array" ref="AG1101">SUM(IF(Town!$AR$695:$AR$1045=$BG1101,IF(Town!$AK$695:$AK$1045=$BC1101,Town!W$695:W$1045,0),0))+SUM(IF($BG$1815:$BG$1834=$BG1101,IF($BC$1815:$BC$1834=$BC1101,AG$1815:AG$1834,0),0))</f>
        <v>9</v>
      </c>
      <c r="AH1101" s="1">
        <f t="array" ref="AH1101">SUM(IF(Town!$AR$695:$AR$1045=$BG1101,IF(Town!$AK$695:$AK$1045=$BC1101,Town!X$695:X$1045,0),0))+SUM(IF($BG$1815:$BG$1834=$BG1101,IF($BC$1815:$BC$1834=$BC1101,AH$1815:AH$1834,0),0))</f>
        <v>13</v>
      </c>
      <c r="AI1101" s="1">
        <f t="array" ref="AI1101">SUM(IF(Town!$AR$695:$AR$1045=$BG1101,IF(Town!$AK$695:$AK$1045=$BC1101,Town!Y$695:Y$1045,0),0))+SUM(IF($BG$1815:$BG$1834=$BG1101,IF($BC$1815:$BC$1834=$BC1101,AI$1815:AI$1834,0),0))</f>
        <v>21</v>
      </c>
      <c r="AJ1101" s="1">
        <f t="array" ref="AJ1101">SUM(IF(Town!$AR$695:$AR$1045=$BG1101,IF(Town!$AK$695:$AK$1045=$BC1101,Town!Z$695:Z$1045,0),0))+SUM(IF($BG$1815:$BG$1834=$BG1101,IF($BC$1815:$BC$1834=$BC1101,AJ$1815:AJ$1834,0),0))</f>
        <v>13</v>
      </c>
      <c r="AK1101" s="1">
        <f t="array" ref="AK1101">SUM(IF(Town!$AR$695:$AR$1045=$BG1101,IF(Town!$AK$695:$AK$1045=$BC1101,Town!AA$695:AA$1045,0),0))+SUM(IF($BG$1815:$BG$1834=$BG1101,IF($BC$1815:$BC$1834=$BC1101,AK$1815:AK$1834,0),0))</f>
        <v>0</v>
      </c>
      <c r="AL1101" s="1">
        <f t="array" ref="AL1101">SUM(IF(Town!$AR$695:$AR$1045=$BG1101,IF(Town!$AK$695:$AK$1045=$BC1101,Town!AB$695:AB$1045,0),0))+SUM(IF($BG$1815:$BG$1834=$BG1101,IF($BC$1815:$BC$1834=$BC1101,AL$1815:AL$1834,0),0))</f>
        <v>7</v>
      </c>
      <c r="AM1101" s="1">
        <f t="array" ref="AM1101">SUM(IF(Town!$AR$695:$AR$1045=$BG1101,IF(Town!$AK$695:$AK$1045=$BC1101,Town!AC$695:AC$1045,0),0))+SUM(IF($BG$1815:$BG$1834=$BG1101,IF($BC$1815:$BC$1834=$BC1101,AM$1815:AM$1834,0),0))</f>
        <v>0</v>
      </c>
      <c r="AN1101" s="1">
        <f t="array" ref="AN1101">SUM(IF(Town!$AR$695:$AR$1045=$BG1101,IF(Town!$AK$695:$AK$1045=$BC1101,Town!AD$695:AD$1045,0),0))+SUM(IF($BG$1815:$BG$1834=$BG1101,IF($BC$1815:$BC$1834=$BC1101,AN$1815:AN$1834,0),0))</f>
        <v>2</v>
      </c>
      <c r="AO1101" s="1">
        <f t="array" ref="AO1101">SUM(IF(Town!$AR$695:$AR$1045=$BG1101,IF(Town!$AK$695:$AK$1045=$BC1101,Town!AE$695:AE$1045,0),0))+SUM(IF($BG$1815:$BG$1834=$BG1101,IF($BC$1815:$BC$1834=$BC1101,AO$1815:AO$1834,0),0))</f>
        <v>0</v>
      </c>
      <c r="AP1101" s="1">
        <f t="array" ref="AP1101">SUM(IF(Town!$AR$695:$AR$1045=$BG1101,IF(Town!$AK$695:$AK$1045=$BC1101,Town!AF$695:AF$1045,0),0))+SUM(IF($BG$1815:$BG$1834=$BG1101,IF($BC$1815:$BC$1834=$BC1101,AP$1815:AP$1834,0),0))</f>
        <v>5</v>
      </c>
      <c r="AQ1101" s="1">
        <f t="array" ref="AQ1101">SUM(IF(Town!$AR$695:$AR$1045=$BG1101,IF(Town!$AK$695:$AK$1045=$BC1101,Town!AG$695:AG$1045,0),0))+SUM(IF($BG$1815:$BG$1834=$BG1101,IF($BC$1815:$BC$1834=$BC1101,AQ$1815:AQ$1834,0),0))</f>
        <v>3</v>
      </c>
      <c r="BA1101" t="str">
        <f t="shared" si="765"/>
        <v>Suffolk CD5</v>
      </c>
      <c r="BC1101">
        <v>5</v>
      </c>
      <c r="BE1101" s="97">
        <v>25</v>
      </c>
      <c r="BF1101" s="99"/>
      <c r="BG1101">
        <v>25025</v>
      </c>
      <c r="BH1101">
        <f t="shared" si="757"/>
        <v>2502505</v>
      </c>
      <c r="BJ1101" t="s">
        <v>3279</v>
      </c>
    </row>
    <row r="1102" spans="1:62">
      <c r="A1102" t="s">
        <v>2083</v>
      </c>
      <c r="B1102" t="s">
        <v>2314</v>
      </c>
      <c r="C1102" s="1">
        <f t="shared" si="758"/>
        <v>13089</v>
      </c>
      <c r="D1102" s="1"/>
      <c r="E1102" s="1"/>
      <c r="F1102" s="1"/>
      <c r="G1102" s="1"/>
      <c r="H1102" s="1"/>
      <c r="I1102" s="1"/>
      <c r="J1102" s="1"/>
      <c r="K1102" s="1"/>
      <c r="L1102" s="1"/>
      <c r="M1102" s="7">
        <f>RANK(Z1102,(Z1102:AB1102,AC1102:AQ1102))</f>
        <v>3</v>
      </c>
      <c r="N1102" s="7">
        <f>RANK(AA1102,(Z1102:AB1102,AC1102:AQ1102))</f>
        <v>6</v>
      </c>
      <c r="O1102" s="7">
        <f>IF(AB1102&gt;0,RANK(AB1102,(Z1102:AB1102,AC1102:AQ1102)),0)</f>
        <v>2</v>
      </c>
      <c r="P1102" s="7"/>
      <c r="Q1102" s="1">
        <f t="shared" si="759"/>
        <v>2017</v>
      </c>
      <c r="R1102" s="2">
        <f t="shared" si="760"/>
        <v>0.15409886163954464</v>
      </c>
      <c r="S1102" s="2"/>
      <c r="T1102" s="2">
        <f t="shared" si="761"/>
        <v>0.22889449155779662</v>
      </c>
      <c r="U1102" s="2">
        <f t="shared" si="762"/>
        <v>1.0161204064481625E-2</v>
      </c>
      <c r="V1102" s="2">
        <f t="shared" si="763"/>
        <v>0.23981969592787838</v>
      </c>
      <c r="W1102" s="2">
        <f t="shared" si="767"/>
        <v>8.0372832149132864E-2</v>
      </c>
      <c r="X1102" s="2">
        <f t="shared" si="766"/>
        <v>0.393918557567423</v>
      </c>
      <c r="Y1102" s="2">
        <f t="shared" si="764"/>
        <v>4.6833218733287441E-2</v>
      </c>
      <c r="Z1102" s="1">
        <f t="array" ref="Z1102">SUM(IF(Town!$AR$695:$AR$1045=$BG1102,IF(Town!$AK$695:$AK$1045=$BC1102,Town!P$695:P$1045,0),0))+SUM(IF($BG$1815:$BG$1834=$BG1102,IF($BC$1815:$BC$1834=$BC1102,Z$1815:Z$1834,0),0))</f>
        <v>2996</v>
      </c>
      <c r="AA1102" s="1">
        <f t="array" ref="AA1102">SUM(IF(Town!$AR$695:$AR$1045=$BG1102,IF(Town!$AK$695:$AK$1045=$BC1102,Town!Q$695:Q$1045,0),0))+SUM(IF($BG$1815:$BG$1834=$BG1102,IF($BC$1815:$BC$1834=$BC1102,AA$1815:AA$1834,0),0))</f>
        <v>133</v>
      </c>
      <c r="AB1102" s="1">
        <f t="array" ref="AB1102">SUM(IF(Town!$AR$695:$AR$1045=$BG1102,IF(Town!$AK$695:$AK$1045=$BC1102,Town!R$695:R$1045,0),0))+SUM(IF($BG$1815:$BG$1834=$BG1102,IF($BC$1815:$BC$1834=$BC1102,AB$1815:AB$1834,0),0))</f>
        <v>3139</v>
      </c>
      <c r="AC1102" s="1">
        <f t="array" ref="AC1102">SUM(IF(Town!$AR$695:$AR$1045=$BG1102,IF(Town!$AK$695:$AK$1045=$BC1102,Town!S$695:S$1045,0),0))+SUM(IF($BG$1815:$BG$1834=$BG1102,IF($BC$1815:$BC$1834=$BC1102,AC$1815:AC$1834,0),0))</f>
        <v>1052</v>
      </c>
      <c r="AD1102" s="1">
        <f t="array" ref="AD1102">SUM(IF(Town!$AR$695:$AR$1045=$BG1102,IF(Town!$AK$695:$AK$1045=$BC1102,Town!T$695:T$1045,0),0))+SUM(IF($BG$1815:$BG$1834=$BG1102,IF($BC$1815:$BC$1834=$BC1102,AD$1815:AD$1834,0),0))</f>
        <v>5156</v>
      </c>
      <c r="AE1102" s="1">
        <f t="array" ref="AE1102">SUM(IF(Town!$AR$695:$AR$1045=$BG1102,IF(Town!$AK$695:$AK$1045=$BC1102,Town!U$695:U$1045,0),0))+SUM(IF($BG$1815:$BG$1834=$BG1102,IF($BC$1815:$BC$1834=$BC1102,AE$1815:AE$1834,0),0))</f>
        <v>301</v>
      </c>
      <c r="AF1102" s="1">
        <f t="array" ref="AF1102">SUM(IF(Town!$AR$695:$AR$1045=$BG1102,IF(Town!$AK$695:$AK$1045=$BC1102,Town!V$695:V$1045,0),0))+SUM(IF($BG$1815:$BG$1834=$BG1102,IF($BC$1815:$BC$1834=$BC1102,AF$1815:AF$1834,0),0))</f>
        <v>27</v>
      </c>
      <c r="AG1102" s="1">
        <f t="array" ref="AG1102">SUM(IF(Town!$AR$695:$AR$1045=$BG1102,IF(Town!$AK$695:$AK$1045=$BC1102,Town!W$695:W$1045,0),0))+SUM(IF($BG$1815:$BG$1834=$BG1102,IF($BC$1815:$BC$1834=$BC1102,AG$1815:AG$1834,0),0))</f>
        <v>27</v>
      </c>
      <c r="AH1102" s="1">
        <f t="array" ref="AH1102">SUM(IF(Town!$AR$695:$AR$1045=$BG1102,IF(Town!$AK$695:$AK$1045=$BC1102,Town!X$695:X$1045,0),0))+SUM(IF($BG$1815:$BG$1834=$BG1102,IF($BC$1815:$BC$1834=$BC1102,AH$1815:AH$1834,0),0))</f>
        <v>52</v>
      </c>
      <c r="AI1102" s="1">
        <f t="array" ref="AI1102">SUM(IF(Town!$AR$695:$AR$1045=$BG1102,IF(Town!$AK$695:$AK$1045=$BC1102,Town!Y$695:Y$1045,0),0))+SUM(IF($BG$1815:$BG$1834=$BG1102,IF($BC$1815:$BC$1834=$BC1102,AI$1815:AI$1834,0),0))</f>
        <v>66</v>
      </c>
      <c r="AJ1102" s="1">
        <f t="array" ref="AJ1102">SUM(IF(Town!$AR$695:$AR$1045=$BG1102,IF(Town!$AK$695:$AK$1045=$BC1102,Town!Z$695:Z$1045,0),0))+SUM(IF($BG$1815:$BG$1834=$BG1102,IF($BC$1815:$BC$1834=$BC1102,AJ$1815:AJ$1834,0),0))</f>
        <v>73</v>
      </c>
      <c r="AK1102" s="1">
        <f t="array" ref="AK1102">SUM(IF(Town!$AR$695:$AR$1045=$BG1102,IF(Town!$AK$695:$AK$1045=$BC1102,Town!AA$695:AA$1045,0),0))+SUM(IF($BG$1815:$BG$1834=$BG1102,IF($BC$1815:$BC$1834=$BC1102,AK$1815:AK$1834,0),0))</f>
        <v>0</v>
      </c>
      <c r="AL1102" s="1">
        <f t="array" ref="AL1102">SUM(IF(Town!$AR$695:$AR$1045=$BG1102,IF(Town!$AK$695:$AK$1045=$BC1102,Town!AB$695:AB$1045,0),0))+SUM(IF($BG$1815:$BG$1834=$BG1102,IF($BC$1815:$BC$1834=$BC1102,AL$1815:AL$1834,0),0))</f>
        <v>11</v>
      </c>
      <c r="AM1102" s="1">
        <f t="array" ref="AM1102">SUM(IF(Town!$AR$695:$AR$1045=$BG1102,IF(Town!$AK$695:$AK$1045=$BC1102,Town!AC$695:AC$1045,0),0))+SUM(IF($BG$1815:$BG$1834=$BG1102,IF($BC$1815:$BC$1834=$BC1102,AM$1815:AM$1834,0),0))</f>
        <v>0</v>
      </c>
      <c r="AN1102" s="1">
        <f t="array" ref="AN1102">SUM(IF(Town!$AR$695:$AR$1045=$BG1102,IF(Town!$AK$695:$AK$1045=$BC1102,Town!AD$695:AD$1045,0),0))+SUM(IF($BG$1815:$BG$1834=$BG1102,IF($BC$1815:$BC$1834=$BC1102,AN$1815:AN$1834,0),0))</f>
        <v>7</v>
      </c>
      <c r="AO1102" s="1">
        <f t="array" ref="AO1102">SUM(IF(Town!$AR$695:$AR$1045=$BG1102,IF(Town!$AK$695:$AK$1045=$BC1102,Town!AE$695:AE$1045,0),0))+SUM(IF($BG$1815:$BG$1834=$BG1102,IF($BC$1815:$BC$1834=$BC1102,AO$1815:AO$1834,0),0))</f>
        <v>0</v>
      </c>
      <c r="AP1102" s="1">
        <f t="array" ref="AP1102">SUM(IF(Town!$AR$695:$AR$1045=$BG1102,IF(Town!$AK$695:$AK$1045=$BC1102,Town!AF$695:AF$1045,0),0))+SUM(IF($BG$1815:$BG$1834=$BG1102,IF($BC$1815:$BC$1834=$BC1102,AP$1815:AP$1834,0),0))</f>
        <v>19</v>
      </c>
      <c r="AQ1102" s="1">
        <f t="array" ref="AQ1102">SUM(IF(Town!$AR$695:$AR$1045=$BG1102,IF(Town!$AK$695:$AK$1045=$BC1102,Town!AG$695:AG$1045,0),0))+SUM(IF($BG$1815:$BG$1834=$BG1102,IF($BC$1815:$BC$1834=$BC1102,AQ$1815:AQ$1834,0),0))</f>
        <v>30</v>
      </c>
      <c r="BA1102" t="str">
        <f t="shared" si="765"/>
        <v>Suffolk CD7</v>
      </c>
      <c r="BC1102">
        <v>7</v>
      </c>
      <c r="BE1102" s="97">
        <v>25</v>
      </c>
      <c r="BF1102" s="99"/>
      <c r="BG1102">
        <v>25025</v>
      </c>
      <c r="BH1102">
        <f t="shared" si="757"/>
        <v>2502507</v>
      </c>
      <c r="BJ1102" t="s">
        <v>3279</v>
      </c>
    </row>
    <row r="1103" spans="1:62">
      <c r="A1103" t="s">
        <v>2083</v>
      </c>
      <c r="B1103" t="s">
        <v>2314</v>
      </c>
      <c r="C1103" s="1">
        <f t="shared" si="758"/>
        <v>10094</v>
      </c>
      <c r="D1103" s="1"/>
      <c r="E1103" s="1"/>
      <c r="F1103" s="1"/>
      <c r="G1103" s="1"/>
      <c r="H1103" s="1"/>
      <c r="I1103" s="1"/>
      <c r="J1103" s="1"/>
      <c r="K1103" s="1"/>
      <c r="L1103" s="1"/>
      <c r="M1103" s="7">
        <f>RANK(Z1103,(Z1103:AB1103,AC1103:AQ1103))</f>
        <v>3</v>
      </c>
      <c r="N1103" s="7">
        <f>RANK(AA1103,(Z1103:AB1103,AC1103:AQ1103))</f>
        <v>6</v>
      </c>
      <c r="O1103" s="7">
        <f>IF(AB1103&gt;0,RANK(AB1103,(Z1103:AB1103,AC1103:AQ1103)),0)</f>
        <v>2</v>
      </c>
      <c r="P1103" s="7"/>
      <c r="Q1103" s="1">
        <f t="shared" si="759"/>
        <v>2020</v>
      </c>
      <c r="R1103" s="2">
        <f t="shared" si="760"/>
        <v>0.20011888250445808</v>
      </c>
      <c r="S1103" s="2"/>
      <c r="T1103" s="2">
        <f t="shared" si="761"/>
        <v>0.21468198930057461</v>
      </c>
      <c r="U1103" s="2">
        <f t="shared" si="762"/>
        <v>8.0245690509213388E-3</v>
      </c>
      <c r="V1103" s="2">
        <f t="shared" si="763"/>
        <v>0.23449574004359025</v>
      </c>
      <c r="W1103" s="2">
        <f t="shared" si="767"/>
        <v>7.6481077868040426E-2</v>
      </c>
      <c r="X1103" s="2">
        <f t="shared" si="766"/>
        <v>0.43461462254804833</v>
      </c>
      <c r="Y1103" s="2">
        <f t="shared" si="764"/>
        <v>3.1702001188825157E-2</v>
      </c>
      <c r="Z1103" s="1">
        <f t="array" ref="Z1103">SUM(IF(Town!$AR$695:$AR$1045=$BG1103,IF(Town!$AK$695:$AK$1045=$BC1103,Town!P$695:P$1045,0),0))+SUM(IF($BG$1815:$BG$1834=$BG1103,IF($BC$1815:$BC$1834=$BC1103,Z$1815:Z$1834,0),0))</f>
        <v>2167</v>
      </c>
      <c r="AA1103" s="1">
        <f t="array" ref="AA1103">SUM(IF(Town!$AR$695:$AR$1045=$BG1103,IF(Town!$AK$695:$AK$1045=$BC1103,Town!Q$695:Q$1045,0),0))+SUM(IF($BG$1815:$BG$1834=$BG1103,IF($BC$1815:$BC$1834=$BC1103,AA$1815:AA$1834,0),0))</f>
        <v>81</v>
      </c>
      <c r="AB1103" s="1">
        <f t="array" ref="AB1103">SUM(IF(Town!$AR$695:$AR$1045=$BG1103,IF(Town!$AK$695:$AK$1045=$BC1103,Town!R$695:R$1045,0),0))+SUM(IF($BG$1815:$BG$1834=$BG1103,IF($BC$1815:$BC$1834=$BC1103,AB$1815:AB$1834,0),0))</f>
        <v>2367</v>
      </c>
      <c r="AC1103" s="1">
        <f t="array" ref="AC1103">SUM(IF(Town!$AR$695:$AR$1045=$BG1103,IF(Town!$AK$695:$AK$1045=$BC1103,Town!S$695:S$1045,0),0))+SUM(IF($BG$1815:$BG$1834=$BG1103,IF($BC$1815:$BC$1834=$BC1103,AC$1815:AC$1834,0),0))</f>
        <v>772</v>
      </c>
      <c r="AD1103" s="1">
        <f t="array" ref="AD1103">SUM(IF(Town!$AR$695:$AR$1045=$BG1103,IF(Town!$AK$695:$AK$1045=$BC1103,Town!T$695:T$1045,0),0))+SUM(IF($BG$1815:$BG$1834=$BG1103,IF($BC$1815:$BC$1834=$BC1103,AD$1815:AD$1834,0),0))</f>
        <v>4387</v>
      </c>
      <c r="AE1103" s="1">
        <f t="array" ref="AE1103">SUM(IF(Town!$AR$695:$AR$1045=$BG1103,IF(Town!$AK$695:$AK$1045=$BC1103,Town!U$695:U$1045,0),0))+SUM(IF($BG$1815:$BG$1834=$BG1103,IF($BC$1815:$BC$1834=$BC1103,AE$1815:AE$1834,0),0))</f>
        <v>136</v>
      </c>
      <c r="AF1103" s="1">
        <f t="array" ref="AF1103">SUM(IF(Town!$AR$695:$AR$1045=$BG1103,IF(Town!$AK$695:$AK$1045=$BC1103,Town!V$695:V$1045,0),0))+SUM(IF($BG$1815:$BG$1834=$BG1103,IF($BC$1815:$BC$1834=$BC1103,AF$1815:AF$1834,0),0))</f>
        <v>10</v>
      </c>
      <c r="AG1103" s="1">
        <f t="array" ref="AG1103">SUM(IF(Town!$AR$695:$AR$1045=$BG1103,IF(Town!$AK$695:$AK$1045=$BC1103,Town!W$695:W$1045,0),0))+SUM(IF($BG$1815:$BG$1834=$BG1103,IF($BC$1815:$BC$1834=$BC1103,AG$1815:AG$1834,0),0))</f>
        <v>26</v>
      </c>
      <c r="AH1103" s="1">
        <f t="array" ref="AH1103">SUM(IF(Town!$AR$695:$AR$1045=$BG1103,IF(Town!$AK$695:$AK$1045=$BC1103,Town!X$695:X$1045,0),0))+SUM(IF($BG$1815:$BG$1834=$BG1103,IF($BC$1815:$BC$1834=$BC1103,AH$1815:AH$1834,0),0))</f>
        <v>32</v>
      </c>
      <c r="AI1103" s="1">
        <f t="array" ref="AI1103">SUM(IF(Town!$AR$695:$AR$1045=$BG1103,IF(Town!$AK$695:$AK$1045=$BC1103,Town!Y$695:Y$1045,0),0))+SUM(IF($BG$1815:$BG$1834=$BG1103,IF($BC$1815:$BC$1834=$BC1103,AI$1815:AI$1834,0),0))</f>
        <v>48</v>
      </c>
      <c r="AJ1103" s="1">
        <f t="array" ref="AJ1103">SUM(IF(Town!$AR$695:$AR$1045=$BG1103,IF(Town!$AK$695:$AK$1045=$BC1103,Town!Z$695:Z$1045,0),0))+SUM(IF($BG$1815:$BG$1834=$BG1103,IF($BC$1815:$BC$1834=$BC1103,AJ$1815:AJ$1834,0),0))</f>
        <v>40</v>
      </c>
      <c r="AK1103" s="1">
        <f t="array" ref="AK1103">SUM(IF(Town!$AR$695:$AR$1045=$BG1103,IF(Town!$AK$695:$AK$1045=$BC1103,Town!AA$695:AA$1045,0),0))+SUM(IF($BG$1815:$BG$1834=$BG1103,IF($BC$1815:$BC$1834=$BC1103,AK$1815:AK$1834,0),0))</f>
        <v>0</v>
      </c>
      <c r="AL1103" s="1">
        <f t="array" ref="AL1103">SUM(IF(Town!$AR$695:$AR$1045=$BG1103,IF(Town!$AK$695:$AK$1045=$BC1103,Town!AB$695:AB$1045,0),0))+SUM(IF($BG$1815:$BG$1834=$BG1103,IF($BC$1815:$BC$1834=$BC1103,AL$1815:AL$1834,0),0))</f>
        <v>5</v>
      </c>
      <c r="AM1103" s="1">
        <f t="array" ref="AM1103">SUM(IF(Town!$AR$695:$AR$1045=$BG1103,IF(Town!$AK$695:$AK$1045=$BC1103,Town!AC$695:AC$1045,0),0))+SUM(IF($BG$1815:$BG$1834=$BG1103,IF($BC$1815:$BC$1834=$BC1103,AM$1815:AM$1834,0),0))</f>
        <v>0</v>
      </c>
      <c r="AN1103" s="1">
        <f t="array" ref="AN1103">SUM(IF(Town!$AR$695:$AR$1045=$BG1103,IF(Town!$AK$695:$AK$1045=$BC1103,Town!AD$695:AD$1045,0),0))+SUM(IF($BG$1815:$BG$1834=$BG1103,IF($BC$1815:$BC$1834=$BC1103,AN$1815:AN$1834,0),0))</f>
        <v>6</v>
      </c>
      <c r="AO1103" s="1">
        <f t="array" ref="AO1103">SUM(IF(Town!$AR$695:$AR$1045=$BG1103,IF(Town!$AK$695:$AK$1045=$BC1103,Town!AE$695:AE$1045,0),0))+SUM(IF($BG$1815:$BG$1834=$BG1103,IF($BC$1815:$BC$1834=$BC1103,AO$1815:AO$1834,0),0))</f>
        <v>0</v>
      </c>
      <c r="AP1103" s="1">
        <f t="array" ref="AP1103">SUM(IF(Town!$AR$695:$AR$1045=$BG1103,IF(Town!$AK$695:$AK$1045=$BC1103,Town!AF$695:AF$1045,0),0))+SUM(IF($BG$1815:$BG$1834=$BG1103,IF($BC$1815:$BC$1834=$BC1103,AP$1815:AP$1834,0),0))</f>
        <v>9</v>
      </c>
      <c r="AQ1103" s="1">
        <f t="array" ref="AQ1103">SUM(IF(Town!$AR$695:$AR$1045=$BG1103,IF(Town!$AK$695:$AK$1045=$BC1103,Town!AG$695:AG$1045,0),0))+SUM(IF($BG$1815:$BG$1834=$BG1103,IF($BC$1815:$BC$1834=$BC1103,AQ$1815:AQ$1834,0),0))</f>
        <v>8</v>
      </c>
      <c r="BA1103" t="str">
        <f t="shared" si="765"/>
        <v>Suffolk CD8</v>
      </c>
      <c r="BC1103">
        <v>8</v>
      </c>
      <c r="BE1103" s="97">
        <v>25</v>
      </c>
      <c r="BF1103" s="99"/>
      <c r="BG1103">
        <v>25025</v>
      </c>
      <c r="BH1103">
        <f t="shared" si="757"/>
        <v>2502508</v>
      </c>
      <c r="BJ1103" t="s">
        <v>3279</v>
      </c>
    </row>
    <row r="1104" spans="1:62">
      <c r="A1104" t="s">
        <v>1765</v>
      </c>
      <c r="B1104" t="s">
        <v>2314</v>
      </c>
      <c r="C1104" s="1">
        <f t="shared" si="758"/>
        <v>7056</v>
      </c>
      <c r="D1104" s="1"/>
      <c r="E1104" s="1"/>
      <c r="F1104" s="1"/>
      <c r="G1104" s="1"/>
      <c r="H1104" s="1"/>
      <c r="I1104" s="1"/>
      <c r="J1104" s="1"/>
      <c r="K1104" s="1"/>
      <c r="L1104" s="1"/>
      <c r="M1104" s="7">
        <f>RANK(Z1104,(Z1104:AB1104,AC1104:AQ1104))</f>
        <v>4</v>
      </c>
      <c r="N1104" s="7">
        <f>RANK(AA1104,(Z1104:AB1104,AC1104:AQ1104))</f>
        <v>6</v>
      </c>
      <c r="O1104" s="7">
        <f>IF(AB1104&gt;0,RANK(AB1104,(Z1104:AB1104,AC1104:AQ1104)),0)</f>
        <v>2</v>
      </c>
      <c r="P1104" s="7"/>
      <c r="Q1104" s="1">
        <f t="shared" si="759"/>
        <v>2596</v>
      </c>
      <c r="R1104" s="2">
        <f t="shared" si="760"/>
        <v>0.36791383219954649</v>
      </c>
      <c r="S1104" s="2"/>
      <c r="T1104" s="2">
        <f t="shared" si="761"/>
        <v>0.12514172335600907</v>
      </c>
      <c r="U1104" s="2">
        <f t="shared" si="762"/>
        <v>1.0912698412698412E-2</v>
      </c>
      <c r="V1104" s="2">
        <f t="shared" si="763"/>
        <v>0.15887188208616779</v>
      </c>
      <c r="W1104" s="2">
        <f t="shared" si="767"/>
        <v>0.12585034013605442</v>
      </c>
      <c r="X1104" s="2">
        <f t="shared" si="766"/>
        <v>0.5267857142857143</v>
      </c>
      <c r="Y1104" s="2">
        <f t="shared" si="764"/>
        <v>5.2437641723356077E-2</v>
      </c>
      <c r="Z1104" s="1">
        <f t="array" ref="Z1104">SUM(IF(Town!$AR$695:$AR$1045=$BG1104,IF(Town!$AK$695:$AK$1045=$BC1104,Town!P$695:P$1045,0),0))+SUM(IF($BG$1815:$BG$1834=$BG1104,IF($BC$1815:$BC$1834=$BC1104,Z$1815:Z$1834,0),0))</f>
        <v>883</v>
      </c>
      <c r="AA1104" s="1">
        <f t="array" ref="AA1104">SUM(IF(Town!$AR$695:$AR$1045=$BG1104,IF(Town!$AK$695:$AK$1045=$BC1104,Town!Q$695:Q$1045,0),0))+SUM(IF($BG$1815:$BG$1834=$BG1104,IF($BC$1815:$BC$1834=$BC1104,AA$1815:AA$1834,0),0))</f>
        <v>77</v>
      </c>
      <c r="AB1104" s="1">
        <f t="array" ref="AB1104">SUM(IF(Town!$AR$695:$AR$1045=$BG1104,IF(Town!$AK$695:$AK$1045=$BC1104,Town!R$695:R$1045,0),0))+SUM(IF($BG$1815:$BG$1834=$BG1104,IF($BC$1815:$BC$1834=$BC1104,AB$1815:AB$1834,0),0))</f>
        <v>1121</v>
      </c>
      <c r="AC1104" s="1">
        <f t="array" ref="AC1104">SUM(IF(Town!$AR$695:$AR$1045=$BG1104,IF(Town!$AK$695:$AK$1045=$BC1104,Town!S$695:S$1045,0),0))+SUM(IF($BG$1815:$BG$1834=$BG1104,IF($BC$1815:$BC$1834=$BC1104,AC$1815:AC$1834,0),0))</f>
        <v>888</v>
      </c>
      <c r="AD1104" s="1">
        <f t="array" ref="AD1104">SUM(IF(Town!$AR$695:$AR$1045=$BG1104,IF(Town!$AK$695:$AK$1045=$BC1104,Town!T$695:T$1045,0),0))+SUM(IF($BG$1815:$BG$1834=$BG1104,IF($BC$1815:$BC$1834=$BC1104,AD$1815:AD$1834,0),0))</f>
        <v>3717</v>
      </c>
      <c r="AE1104" s="1">
        <f t="array" ref="AE1104">SUM(IF(Town!$AR$695:$AR$1045=$BG1104,IF(Town!$AK$695:$AK$1045=$BC1104,Town!U$695:U$1045,0),0))+SUM(IF($BG$1815:$BG$1834=$BG1104,IF($BC$1815:$BC$1834=$BC1104,AE$1815:AE$1834,0),0))</f>
        <v>241</v>
      </c>
      <c r="AF1104" s="1">
        <f t="array" ref="AF1104">SUM(IF(Town!$AR$695:$AR$1045=$BG1104,IF(Town!$AK$695:$AK$1045=$BC1104,Town!V$695:V$1045,0),0))+SUM(IF($BG$1815:$BG$1834=$BG1104,IF($BC$1815:$BC$1834=$BC1104,AF$1815:AF$1834,0),0))</f>
        <v>9</v>
      </c>
      <c r="AG1104" s="1">
        <f t="array" ref="AG1104">SUM(IF(Town!$AR$695:$AR$1045=$BG1104,IF(Town!$AK$695:$AK$1045=$BC1104,Town!W$695:W$1045,0),0))+SUM(IF($BG$1815:$BG$1834=$BG1104,IF($BC$1815:$BC$1834=$BC1104,AG$1815:AG$1834,0),0))</f>
        <v>28</v>
      </c>
      <c r="AH1104" s="1">
        <f t="array" ref="AH1104">SUM(IF(Town!$AR$695:$AR$1045=$BG1104,IF(Town!$AK$695:$AK$1045=$BC1104,Town!X$695:X$1045,0),0))+SUM(IF($BG$1815:$BG$1834=$BG1104,IF($BC$1815:$BC$1834=$BC1104,AH$1815:AH$1834,0),0))</f>
        <v>17</v>
      </c>
      <c r="AI1104" s="1">
        <f t="array" ref="AI1104">SUM(IF(Town!$AR$695:$AR$1045=$BG1104,IF(Town!$AK$695:$AK$1045=$BC1104,Town!Y$695:Y$1045,0),0))+SUM(IF($BG$1815:$BG$1834=$BG1104,IF($BC$1815:$BC$1834=$BC1104,AI$1815:AI$1834,0),0))</f>
        <v>34</v>
      </c>
      <c r="AJ1104" s="1">
        <f t="array" ref="AJ1104">SUM(IF(Town!$AR$695:$AR$1045=$BG1104,IF(Town!$AK$695:$AK$1045=$BC1104,Town!Z$695:Z$1045,0),0))+SUM(IF($BG$1815:$BG$1834=$BG1104,IF($BC$1815:$BC$1834=$BC1104,AJ$1815:AJ$1834,0),0))</f>
        <v>22</v>
      </c>
      <c r="AK1104" s="1">
        <f t="array" ref="AK1104">SUM(IF(Town!$AR$695:$AR$1045=$BG1104,IF(Town!$AK$695:$AK$1045=$BC1104,Town!AA$695:AA$1045,0),0))+SUM(IF($BG$1815:$BG$1834=$BG1104,IF($BC$1815:$BC$1834=$BC1104,AK$1815:AK$1834,0),0))</f>
        <v>0</v>
      </c>
      <c r="AL1104" s="1">
        <f t="array" ref="AL1104">SUM(IF(Town!$AR$695:$AR$1045=$BG1104,IF(Town!$AK$695:$AK$1045=$BC1104,Town!AB$695:AB$1045,0),0))+SUM(IF($BG$1815:$BG$1834=$BG1104,IF($BC$1815:$BC$1834=$BC1104,AL$1815:AL$1834,0),0))</f>
        <v>8</v>
      </c>
      <c r="AM1104" s="1">
        <f t="array" ref="AM1104">SUM(IF(Town!$AR$695:$AR$1045=$BG1104,IF(Town!$AK$695:$AK$1045=$BC1104,Town!AC$695:AC$1045,0),0))+SUM(IF($BG$1815:$BG$1834=$BG1104,IF($BC$1815:$BC$1834=$BC1104,AM$1815:AM$1834,0),0))</f>
        <v>0</v>
      </c>
      <c r="AN1104" s="1">
        <f t="array" ref="AN1104">SUM(IF(Town!$AR$695:$AR$1045=$BG1104,IF(Town!$AK$695:$AK$1045=$BC1104,Town!AD$695:AD$1045,0),0))+SUM(IF($BG$1815:$BG$1834=$BG1104,IF($BC$1815:$BC$1834=$BC1104,AN$1815:AN$1834,0),0))</f>
        <v>2</v>
      </c>
      <c r="AO1104" s="1">
        <f t="array" ref="AO1104">SUM(IF(Town!$AR$695:$AR$1045=$BG1104,IF(Town!$AK$695:$AK$1045=$BC1104,Town!AE$695:AE$1045,0),0))+SUM(IF($BG$1815:$BG$1834=$BG1104,IF($BC$1815:$BC$1834=$BC1104,AO$1815:AO$1834,0),0))</f>
        <v>0</v>
      </c>
      <c r="AP1104" s="1">
        <f t="array" ref="AP1104">SUM(IF(Town!$AR$695:$AR$1045=$BG1104,IF(Town!$AK$695:$AK$1045=$BC1104,Town!AF$695:AF$1045,0),0))+SUM(IF($BG$1815:$BG$1834=$BG1104,IF($BC$1815:$BC$1834=$BC1104,AP$1815:AP$1834,0),0))</f>
        <v>3</v>
      </c>
      <c r="AQ1104" s="1">
        <f t="array" ref="AQ1104">SUM(IF(Town!$AR$695:$AR$1045=$BG1104,IF(Town!$AK$695:$AK$1045=$BC1104,Town!AG$695:AG$1045,0),0))+SUM(IF($BG$1815:$BG$1834=$BG1104,IF($BC$1815:$BC$1834=$BC1104,AQ$1815:AQ$1834,0),0))</f>
        <v>6</v>
      </c>
      <c r="BA1104" t="str">
        <f t="shared" si="765"/>
        <v>Worcester CD1</v>
      </c>
      <c r="BC1104">
        <v>1</v>
      </c>
      <c r="BE1104" s="97">
        <v>25</v>
      </c>
      <c r="BF1104" s="99"/>
      <c r="BG1104">
        <v>25027</v>
      </c>
      <c r="BH1104">
        <f t="shared" si="757"/>
        <v>2502701</v>
      </c>
      <c r="BJ1104" t="s">
        <v>3279</v>
      </c>
    </row>
    <row r="1105" spans="1:62">
      <c r="A1105" t="s">
        <v>1765</v>
      </c>
      <c r="B1105" t="s">
        <v>2314</v>
      </c>
      <c r="C1105" s="1">
        <f t="shared" si="758"/>
        <v>60199</v>
      </c>
      <c r="D1105" s="1"/>
      <c r="E1105" s="1"/>
      <c r="F1105" s="1"/>
      <c r="G1105" s="1"/>
      <c r="H1105" s="1"/>
      <c r="I1105" s="1"/>
      <c r="J1105" s="1"/>
      <c r="K1105" s="1"/>
      <c r="L1105" s="1"/>
      <c r="M1105" s="7">
        <f>RANK(Z1105,(Z1105:AB1105,AC1105:AQ1105))</f>
        <v>3</v>
      </c>
      <c r="N1105" s="7">
        <f>RANK(AA1105,(Z1105:AB1105,AC1105:AQ1105))</f>
        <v>6</v>
      </c>
      <c r="O1105" s="7">
        <f>IF(AB1105&gt;0,RANK(AB1105,(Z1105:AB1105,AC1105:AQ1105)),0)</f>
        <v>2</v>
      </c>
      <c r="P1105" s="7"/>
      <c r="Q1105" s="1">
        <f t="shared" si="759"/>
        <v>18747</v>
      </c>
      <c r="R1105" s="2">
        <f t="shared" si="760"/>
        <v>0.31141713317496966</v>
      </c>
      <c r="S1105" s="2"/>
      <c r="T1105" s="2">
        <f t="shared" si="761"/>
        <v>0.15696274024485457</v>
      </c>
      <c r="U1105" s="2">
        <f t="shared" si="762"/>
        <v>1.177760427914085E-2</v>
      </c>
      <c r="V1105" s="2">
        <f t="shared" si="763"/>
        <v>0.17335836143457534</v>
      </c>
      <c r="W1105" s="2">
        <f t="shared" si="767"/>
        <v>0.1196199272413163</v>
      </c>
      <c r="X1105" s="2">
        <f t="shared" si="766"/>
        <v>0.484775494609545</v>
      </c>
      <c r="Y1105" s="2">
        <f t="shared" si="764"/>
        <v>5.350587219056796E-2</v>
      </c>
      <c r="Z1105" s="1">
        <f t="array" ref="Z1105">SUM(IF(Town!$AR$695:$AR$1045=$BG1105,IF(Town!$AK$695:$AK$1045=$BC1105,Town!P$695:P$1045,0),0))+SUM(IF($BG$1815:$BG$1834=$BG1105,IF($BC$1815:$BC$1834=$BC1105,Z$1815:Z$1834,0),0))</f>
        <v>9449</v>
      </c>
      <c r="AA1105" s="1">
        <f t="array" ref="AA1105">SUM(IF(Town!$AR$695:$AR$1045=$BG1105,IF(Town!$AK$695:$AK$1045=$BC1105,Town!Q$695:Q$1045,0),0))+SUM(IF($BG$1815:$BG$1834=$BG1105,IF($BC$1815:$BC$1834=$BC1105,AA$1815:AA$1834,0),0))</f>
        <v>709</v>
      </c>
      <c r="AB1105" s="1">
        <f t="array" ref="AB1105">SUM(IF(Town!$AR$695:$AR$1045=$BG1105,IF(Town!$AK$695:$AK$1045=$BC1105,Town!R$695:R$1045,0),0))+SUM(IF($BG$1815:$BG$1834=$BG1105,IF($BC$1815:$BC$1834=$BC1105,AB$1815:AB$1834,0),0))</f>
        <v>10436</v>
      </c>
      <c r="AC1105" s="1">
        <f t="array" ref="AC1105">SUM(IF(Town!$AR$695:$AR$1045=$BG1105,IF(Town!$AK$695:$AK$1045=$BC1105,Town!S$695:S$1045,0),0))+SUM(IF($BG$1815:$BG$1834=$BG1105,IF($BC$1815:$BC$1834=$BC1105,AC$1815:AC$1834,0),0))</f>
        <v>7201</v>
      </c>
      <c r="AD1105" s="1">
        <f t="array" ref="AD1105">SUM(IF(Town!$AR$695:$AR$1045=$BG1105,IF(Town!$AK$695:$AK$1045=$BC1105,Town!T$695:T$1045,0),0))+SUM(IF($BG$1815:$BG$1834=$BG1105,IF($BC$1815:$BC$1834=$BC1105,AD$1815:AD$1834,0),0))</f>
        <v>29183</v>
      </c>
      <c r="AE1105" s="1">
        <f t="array" ref="AE1105">SUM(IF(Town!$AR$695:$AR$1045=$BG1105,IF(Town!$AK$695:$AK$1045=$BC1105,Town!U$695:U$1045,0),0))+SUM(IF($BG$1815:$BG$1834=$BG1105,IF($BC$1815:$BC$1834=$BC1105,AE$1815:AE$1834,0),0))</f>
        <v>2004</v>
      </c>
      <c r="AF1105" s="1">
        <f t="array" ref="AF1105">SUM(IF(Town!$AR$695:$AR$1045=$BG1105,IF(Town!$AK$695:$AK$1045=$BC1105,Town!V$695:V$1045,0),0))+SUM(IF($BG$1815:$BG$1834=$BG1105,IF($BC$1815:$BC$1834=$BC1105,AF$1815:AF$1834,0),0))</f>
        <v>114</v>
      </c>
      <c r="AG1105" s="1">
        <f t="array" ref="AG1105">SUM(IF(Town!$AR$695:$AR$1045=$BG1105,IF(Town!$AK$695:$AK$1045=$BC1105,Town!W$695:W$1045,0),0))+SUM(IF($BG$1815:$BG$1834=$BG1105,IF($BC$1815:$BC$1834=$BC1105,AG$1815:AG$1834,0),0))</f>
        <v>190</v>
      </c>
      <c r="AH1105" s="1">
        <f t="array" ref="AH1105">SUM(IF(Town!$AR$695:$AR$1045=$BG1105,IF(Town!$AK$695:$AK$1045=$BC1105,Town!X$695:X$1045,0),0))+SUM(IF($BG$1815:$BG$1834=$BG1105,IF($BC$1815:$BC$1834=$BC1105,AH$1815:AH$1834,0),0))</f>
        <v>204</v>
      </c>
      <c r="AI1105" s="1">
        <f t="array" ref="AI1105">SUM(IF(Town!$AR$695:$AR$1045=$BG1105,IF(Town!$AK$695:$AK$1045=$BC1105,Town!Y$695:Y$1045,0),0))+SUM(IF($BG$1815:$BG$1834=$BG1105,IF($BC$1815:$BC$1834=$BC1105,AI$1815:AI$1834,0),0))</f>
        <v>316</v>
      </c>
      <c r="AJ1105" s="1">
        <f t="array" ref="AJ1105">SUM(IF(Town!$AR$695:$AR$1045=$BG1105,IF(Town!$AK$695:$AK$1045=$BC1105,Town!Z$695:Z$1045,0),0))+SUM(IF($BG$1815:$BG$1834=$BG1105,IF($BC$1815:$BC$1834=$BC1105,AJ$1815:AJ$1834,0),0))</f>
        <v>176</v>
      </c>
      <c r="AK1105" s="1">
        <f t="array" ref="AK1105">SUM(IF(Town!$AR$695:$AR$1045=$BG1105,IF(Town!$AK$695:$AK$1045=$BC1105,Town!AA$695:AA$1045,0),0))+SUM(IF($BG$1815:$BG$1834=$BG1105,IF($BC$1815:$BC$1834=$BC1105,AK$1815:AK$1834,0),0))</f>
        <v>0</v>
      </c>
      <c r="AL1105" s="1">
        <f t="array" ref="AL1105">SUM(IF(Town!$AR$695:$AR$1045=$BG1105,IF(Town!$AK$695:$AK$1045=$BC1105,Town!AB$695:AB$1045,0),0))+SUM(IF($BG$1815:$BG$1834=$BG1105,IF($BC$1815:$BC$1834=$BC1105,AL$1815:AL$1834,0),0))</f>
        <v>82</v>
      </c>
      <c r="AM1105" s="1">
        <f t="array" ref="AM1105">SUM(IF(Town!$AR$695:$AR$1045=$BG1105,IF(Town!$AK$695:$AK$1045=$BC1105,Town!AC$695:AC$1045,0),0))+SUM(IF($BG$1815:$BG$1834=$BG1105,IF($BC$1815:$BC$1834=$BC1105,AM$1815:AM$1834,0),0))</f>
        <v>0</v>
      </c>
      <c r="AN1105" s="1">
        <f t="array" ref="AN1105">SUM(IF(Town!$AR$695:$AR$1045=$BG1105,IF(Town!$AK$695:$AK$1045=$BC1105,Town!AD$695:AD$1045,0),0))+SUM(IF($BG$1815:$BG$1834=$BG1105,IF($BC$1815:$BC$1834=$BC1105,AN$1815:AN$1834,0),0))</f>
        <v>25</v>
      </c>
      <c r="AO1105" s="1">
        <f t="array" ref="AO1105">SUM(IF(Town!$AR$695:$AR$1045=$BG1105,IF(Town!$AK$695:$AK$1045=$BC1105,Town!AE$695:AE$1045,0),0))+SUM(IF($BG$1815:$BG$1834=$BG1105,IF($BC$1815:$BC$1834=$BC1105,AO$1815:AO$1834,0),0))</f>
        <v>0</v>
      </c>
      <c r="AP1105" s="1">
        <f t="array" ref="AP1105">SUM(IF(Town!$AR$695:$AR$1045=$BG1105,IF(Town!$AK$695:$AK$1045=$BC1105,Town!AF$695:AF$1045,0),0))+SUM(IF($BG$1815:$BG$1834=$BG1105,IF($BC$1815:$BC$1834=$BC1105,AP$1815:AP$1834,0),0))</f>
        <v>42</v>
      </c>
      <c r="AQ1105" s="1">
        <f t="array" ref="AQ1105">SUM(IF(Town!$AR$695:$AR$1045=$BG1105,IF(Town!$AK$695:$AK$1045=$BC1105,Town!AG$695:AG$1045,0),0))+SUM(IF($BG$1815:$BG$1834=$BG1105,IF($BC$1815:$BC$1834=$BC1105,AQ$1815:AQ$1834,0),0))</f>
        <v>68</v>
      </c>
      <c r="BA1105" t="str">
        <f t="shared" si="765"/>
        <v>Worcester CD2</v>
      </c>
      <c r="BC1105">
        <v>2</v>
      </c>
      <c r="BE1105" s="97">
        <v>25</v>
      </c>
      <c r="BF1105" s="99"/>
      <c r="BG1105">
        <v>25027</v>
      </c>
      <c r="BH1105">
        <f t="shared" si="757"/>
        <v>2502702</v>
      </c>
      <c r="BJ1105" t="s">
        <v>3279</v>
      </c>
    </row>
    <row r="1106" spans="1:62">
      <c r="A1106" t="s">
        <v>1765</v>
      </c>
      <c r="B1106" t="s">
        <v>2314</v>
      </c>
      <c r="C1106" s="1">
        <f t="shared" si="758"/>
        <v>13963</v>
      </c>
      <c r="D1106" s="1"/>
      <c r="E1106" s="1"/>
      <c r="F1106" s="1"/>
      <c r="G1106" s="1"/>
      <c r="H1106" s="1"/>
      <c r="I1106" s="1"/>
      <c r="J1106" s="1"/>
      <c r="K1106" s="1"/>
      <c r="L1106" s="1"/>
      <c r="M1106" s="7">
        <f>RANK(Z1106,(Z1106:AB1106,AC1106:AQ1106))</f>
        <v>3</v>
      </c>
      <c r="N1106" s="7">
        <f>RANK(AA1106,(Z1106:AB1106,AC1106:AQ1106))</f>
        <v>6</v>
      </c>
      <c r="O1106" s="7">
        <f>IF(AB1106&gt;0,RANK(AB1106,(Z1106:AB1106,AC1106:AQ1106)),0)</f>
        <v>2</v>
      </c>
      <c r="P1106" s="7"/>
      <c r="Q1106" s="1">
        <f t="shared" si="759"/>
        <v>4337</v>
      </c>
      <c r="R1106" s="2">
        <f t="shared" si="760"/>
        <v>0.31060660316550887</v>
      </c>
      <c r="S1106" s="2"/>
      <c r="T1106" s="2">
        <f t="shared" si="761"/>
        <v>0.14509775836138367</v>
      </c>
      <c r="U1106" s="2">
        <f t="shared" si="762"/>
        <v>1.3392537420325146E-2</v>
      </c>
      <c r="V1106" s="2">
        <f t="shared" si="763"/>
        <v>0.17281386521521164</v>
      </c>
      <c r="W1106" s="2">
        <f t="shared" si="767"/>
        <v>0.11329943421900737</v>
      </c>
      <c r="X1106" s="2">
        <f t="shared" si="766"/>
        <v>0.4834204683807205</v>
      </c>
      <c r="Y1106" s="2">
        <f t="shared" si="764"/>
        <v>7.1975936403351648E-2</v>
      </c>
      <c r="Z1106" s="1">
        <f t="array" ref="Z1106">SUM(IF(Town!$AR$695:$AR$1045=$BG1106,IF(Town!$AK$695:$AK$1045=$BC1106,Town!P$695:P$1045,0),0))+SUM(IF($BG$1815:$BG$1834=$BG1106,IF($BC$1815:$BC$1834=$BC1106,Z$1815:Z$1834,0),0))</f>
        <v>2026</v>
      </c>
      <c r="AA1106" s="1">
        <f t="array" ref="AA1106">SUM(IF(Town!$AR$695:$AR$1045=$BG1106,IF(Town!$AK$695:$AK$1045=$BC1106,Town!Q$695:Q$1045,0),0))+SUM(IF($BG$1815:$BG$1834=$BG1106,IF($BC$1815:$BC$1834=$BC1106,AA$1815:AA$1834,0),0))</f>
        <v>187</v>
      </c>
      <c r="AB1106" s="1">
        <f t="array" ref="AB1106">SUM(IF(Town!$AR$695:$AR$1045=$BG1106,IF(Town!$AK$695:$AK$1045=$BC1106,Town!R$695:R$1045,0),0))+SUM(IF($BG$1815:$BG$1834=$BG1106,IF($BC$1815:$BC$1834=$BC1106,AB$1815:AB$1834,0),0))</f>
        <v>2413</v>
      </c>
      <c r="AC1106" s="1">
        <f t="array" ref="AC1106">SUM(IF(Town!$AR$695:$AR$1045=$BG1106,IF(Town!$AK$695:$AK$1045=$BC1106,Town!S$695:S$1045,0),0))+SUM(IF($BG$1815:$BG$1834=$BG1106,IF($BC$1815:$BC$1834=$BC1106,AC$1815:AC$1834,0),0))</f>
        <v>1582</v>
      </c>
      <c r="AD1106" s="1">
        <f t="array" ref="AD1106">SUM(IF(Town!$AR$695:$AR$1045=$BG1106,IF(Town!$AK$695:$AK$1045=$BC1106,Town!T$695:T$1045,0),0))+SUM(IF($BG$1815:$BG$1834=$BG1106,IF($BC$1815:$BC$1834=$BC1106,AD$1815:AD$1834,0),0))</f>
        <v>6750</v>
      </c>
      <c r="AE1106" s="1">
        <f t="array" ref="AE1106">SUM(IF(Town!$AR$695:$AR$1045=$BG1106,IF(Town!$AK$695:$AK$1045=$BC1106,Town!U$695:U$1045,0),0))+SUM(IF($BG$1815:$BG$1834=$BG1106,IF($BC$1815:$BC$1834=$BC1106,AE$1815:AE$1834,0),0))</f>
        <v>699</v>
      </c>
      <c r="AF1106" s="1">
        <f t="array" ref="AF1106">SUM(IF(Town!$AR$695:$AR$1045=$BG1106,IF(Town!$AK$695:$AK$1045=$BC1106,Town!V$695:V$1045,0),0))+SUM(IF($BG$1815:$BG$1834=$BG1106,IF($BC$1815:$BC$1834=$BC1106,AF$1815:AF$1834,0),0))</f>
        <v>25</v>
      </c>
      <c r="AG1106" s="1">
        <f t="array" ref="AG1106">SUM(IF(Town!$AR$695:$AR$1045=$BG1106,IF(Town!$AK$695:$AK$1045=$BC1106,Town!W$695:W$1045,0),0))+SUM(IF($BG$1815:$BG$1834=$BG1106,IF($BC$1815:$BC$1834=$BC1106,AG$1815:AG$1834,0),0))</f>
        <v>38</v>
      </c>
      <c r="AH1106" s="1">
        <f t="array" ref="AH1106">SUM(IF(Town!$AR$695:$AR$1045=$BG1106,IF(Town!$AK$695:$AK$1045=$BC1106,Town!X$695:X$1045,0),0))+SUM(IF($BG$1815:$BG$1834=$BG1106,IF($BC$1815:$BC$1834=$BC1106,AH$1815:AH$1834,0),0))</f>
        <v>52</v>
      </c>
      <c r="AI1106" s="1">
        <f t="array" ref="AI1106">SUM(IF(Town!$AR$695:$AR$1045=$BG1106,IF(Town!$AK$695:$AK$1045=$BC1106,Town!Y$695:Y$1045,0),0))+SUM(IF($BG$1815:$BG$1834=$BG1106,IF($BC$1815:$BC$1834=$BC1106,AI$1815:AI$1834,0),0))</f>
        <v>89</v>
      </c>
      <c r="AJ1106" s="1">
        <f t="array" ref="AJ1106">SUM(IF(Town!$AR$695:$AR$1045=$BG1106,IF(Town!$AK$695:$AK$1045=$BC1106,Town!Z$695:Z$1045,0),0))+SUM(IF($BG$1815:$BG$1834=$BG1106,IF($BC$1815:$BC$1834=$BC1106,AJ$1815:AJ$1834,0),0))</f>
        <v>46</v>
      </c>
      <c r="AK1106" s="1">
        <f t="array" ref="AK1106">SUM(IF(Town!$AR$695:$AR$1045=$BG1106,IF(Town!$AK$695:$AK$1045=$BC1106,Town!AA$695:AA$1045,0),0))+SUM(IF($BG$1815:$BG$1834=$BG1106,IF($BC$1815:$BC$1834=$BC1106,AK$1815:AK$1834,0),0))</f>
        <v>0</v>
      </c>
      <c r="AL1106" s="1">
        <f t="array" ref="AL1106">SUM(IF(Town!$AR$695:$AR$1045=$BG1106,IF(Town!$AK$695:$AK$1045=$BC1106,Town!AB$695:AB$1045,0),0))+SUM(IF($BG$1815:$BG$1834=$BG1106,IF($BC$1815:$BC$1834=$BC1106,AL$1815:AL$1834,0),0))</f>
        <v>27</v>
      </c>
      <c r="AM1106" s="1">
        <f t="array" ref="AM1106">SUM(IF(Town!$AR$695:$AR$1045=$BG1106,IF(Town!$AK$695:$AK$1045=$BC1106,Town!AC$695:AC$1045,0),0))+SUM(IF($BG$1815:$BG$1834=$BG1106,IF($BC$1815:$BC$1834=$BC1106,AM$1815:AM$1834,0),0))</f>
        <v>0</v>
      </c>
      <c r="AN1106" s="1">
        <f t="array" ref="AN1106">SUM(IF(Town!$AR$695:$AR$1045=$BG1106,IF(Town!$AK$695:$AK$1045=$BC1106,Town!AD$695:AD$1045,0),0))+SUM(IF($BG$1815:$BG$1834=$BG1106,IF($BC$1815:$BC$1834=$BC1106,AN$1815:AN$1834,0),0))</f>
        <v>11</v>
      </c>
      <c r="AO1106" s="1">
        <f t="array" ref="AO1106">SUM(IF(Town!$AR$695:$AR$1045=$BG1106,IF(Town!$AK$695:$AK$1045=$BC1106,Town!AE$695:AE$1045,0),0))+SUM(IF($BG$1815:$BG$1834=$BG1106,IF($BC$1815:$BC$1834=$BC1106,AO$1815:AO$1834,0),0))</f>
        <v>0</v>
      </c>
      <c r="AP1106" s="1">
        <f t="array" ref="AP1106">SUM(IF(Town!$AR$695:$AR$1045=$BG1106,IF(Town!$AK$695:$AK$1045=$BC1106,Town!AF$695:AF$1045,0),0))+SUM(IF($BG$1815:$BG$1834=$BG1106,IF($BC$1815:$BC$1834=$BC1106,AP$1815:AP$1834,0),0))</f>
        <v>4</v>
      </c>
      <c r="AQ1106" s="1">
        <f t="array" ref="AQ1106">SUM(IF(Town!$AR$695:$AR$1045=$BG1106,IF(Town!$AK$695:$AK$1045=$BC1106,Town!AG$695:AG$1045,0),0))+SUM(IF($BG$1815:$BG$1834=$BG1106,IF($BC$1815:$BC$1834=$BC1106,AQ$1815:AQ$1834,0),0))</f>
        <v>14</v>
      </c>
      <c r="BA1106" t="str">
        <f t="shared" si="765"/>
        <v>Worcester CD3</v>
      </c>
      <c r="BC1106">
        <v>3</v>
      </c>
      <c r="BE1106" s="97">
        <v>25</v>
      </c>
      <c r="BF1106" s="99"/>
      <c r="BG1106">
        <v>25027</v>
      </c>
      <c r="BH1106">
        <f t="shared" si="757"/>
        <v>2502703</v>
      </c>
      <c r="BJ1106" t="s">
        <v>3279</v>
      </c>
    </row>
    <row r="1107" spans="1:62" s="167" customFormat="1">
      <c r="A1107" s="167" t="s">
        <v>1765</v>
      </c>
      <c r="B1107" s="167" t="s">
        <v>2314</v>
      </c>
      <c r="C1107" s="1">
        <f>SUM(Z1107:AQ1107)</f>
        <v>3448</v>
      </c>
      <c r="D1107" s="1"/>
      <c r="E1107" s="1"/>
      <c r="F1107" s="1"/>
      <c r="G1107" s="1"/>
      <c r="H1107" s="1"/>
      <c r="I1107" s="1"/>
      <c r="J1107" s="1"/>
      <c r="K1107" s="1"/>
      <c r="L1107" s="1"/>
      <c r="M1107" s="7">
        <f>RANK(Z1107,(Z1107:AB1107,AC1107:AQ1107))</f>
        <v>3</v>
      </c>
      <c r="N1107" s="7">
        <f>RANK(AA1107,(Z1107:AB1107,AC1107:AQ1107))</f>
        <v>6</v>
      </c>
      <c r="O1107" s="7">
        <f>IF(AB1107&gt;0,RANK(AB1107,(Z1107:AB1107,AC1107:AQ1107)),0)</f>
        <v>2</v>
      </c>
      <c r="P1107" s="7"/>
      <c r="Q1107" s="1">
        <f>MAX(Z1107:AG1107)-LARGE(Z1107:AG1107,2)</f>
        <v>954</v>
      </c>
      <c r="R1107" s="2">
        <f t="shared" si="760"/>
        <v>0.27668213457076568</v>
      </c>
      <c r="S1107" s="2"/>
      <c r="T1107" s="2">
        <f>IF($C1107=0,"-",Z1107/$C1107)</f>
        <v>0.15719257540603249</v>
      </c>
      <c r="U1107" s="2">
        <f>IF($C1107=0,"-",AA1107/$C1107)</f>
        <v>1.2470997679814385E-2</v>
      </c>
      <c r="V1107" s="2">
        <f>IF($C1107=0,"-",AB1107/$C1107)</f>
        <v>0.20649651972157773</v>
      </c>
      <c r="W1107" s="2">
        <f>IF($C1107=0,"-",AC1107/$C1107)</f>
        <v>9.5707656612529002E-2</v>
      </c>
      <c r="X1107" s="2">
        <f t="shared" si="766"/>
        <v>0.48317865429234341</v>
      </c>
      <c r="Y1107" s="2">
        <f t="shared" si="764"/>
        <v>4.4953596287702902E-2</v>
      </c>
      <c r="Z1107" s="1">
        <f t="array" ref="Z1107">SUM(IF(Town!$AR$695:$AR$1045=$BG1107,IF(Town!$AK$695:$AK$1045=$BC1107,Town!P$695:P$1045,0),0))+SUM(IF($BG$1815:$BG$1834=$BG1107,IF($BC$1815:$BC$1834=$BC1107,Z$1815:Z$1834,0),0))</f>
        <v>542</v>
      </c>
      <c r="AA1107" s="1">
        <f t="array" ref="AA1107">SUM(IF(Town!$AR$695:$AR$1045=$BG1107,IF(Town!$AK$695:$AK$1045=$BC1107,Town!Q$695:Q$1045,0),0))+SUM(IF($BG$1815:$BG$1834=$BG1107,IF($BC$1815:$BC$1834=$BC1107,AA$1815:AA$1834,0),0))</f>
        <v>43</v>
      </c>
      <c r="AB1107" s="1">
        <f t="array" ref="AB1107">SUM(IF(Town!$AR$695:$AR$1045=$BG1107,IF(Town!$AK$695:$AK$1045=$BC1107,Town!R$695:R$1045,0),0))+SUM(IF($BG$1815:$BG$1834=$BG1107,IF($BC$1815:$BC$1834=$BC1107,AB$1815:AB$1834,0),0))</f>
        <v>712</v>
      </c>
      <c r="AC1107" s="1">
        <f t="array" ref="AC1107">SUM(IF(Town!$AR$695:$AR$1045=$BG1107,IF(Town!$AK$695:$AK$1045=$BC1107,Town!S$695:S$1045,0),0))+SUM(IF($BG$1815:$BG$1834=$BG1107,IF($BC$1815:$BC$1834=$BC1107,AC$1815:AC$1834,0),0))</f>
        <v>330</v>
      </c>
      <c r="AD1107" s="1">
        <f t="array" ref="AD1107">SUM(IF(Town!$AR$695:$AR$1045=$BG1107,IF(Town!$AK$695:$AK$1045=$BC1107,Town!T$695:T$1045,0),0))+SUM(IF($BG$1815:$BG$1834=$BG1107,IF($BC$1815:$BC$1834=$BC1107,AD$1815:AD$1834,0),0))</f>
        <v>1666</v>
      </c>
      <c r="AE1107" s="1">
        <f t="array" ref="AE1107">SUM(IF(Town!$AR$695:$AR$1045=$BG1107,IF(Town!$AK$695:$AK$1045=$BC1107,Town!U$695:U$1045,0),0))+SUM(IF($BG$1815:$BG$1834=$BG1107,IF($BC$1815:$BC$1834=$BC1107,AE$1815:AE$1834,0),0))</f>
        <v>77</v>
      </c>
      <c r="AF1107" s="1">
        <f t="array" ref="AF1107">SUM(IF(Town!$AR$695:$AR$1045=$BG1107,IF(Town!$AK$695:$AK$1045=$BC1107,Town!V$695:V$1045,0),0))+SUM(IF($BG$1815:$BG$1834=$BG1107,IF($BC$1815:$BC$1834=$BC1107,AF$1815:AF$1834,0),0))</f>
        <v>9</v>
      </c>
      <c r="AG1107" s="1">
        <f t="array" ref="AG1107">SUM(IF(Town!$AR$695:$AR$1045=$BG1107,IF(Town!$AK$695:$AK$1045=$BC1107,Town!W$695:W$1045,0),0))+SUM(IF($BG$1815:$BG$1834=$BG1107,IF($BC$1815:$BC$1834=$BC1107,AG$1815:AG$1834,0),0))</f>
        <v>18</v>
      </c>
      <c r="AH1107" s="1">
        <f t="array" ref="AH1107">SUM(IF(Town!$AR$695:$AR$1045=$BG1107,IF(Town!$AK$695:$AK$1045=$BC1107,Town!X$695:X$1045,0),0))+SUM(IF($BG$1815:$BG$1834=$BG1107,IF($BC$1815:$BC$1834=$BC1107,AH$1815:AH$1834,0),0))</f>
        <v>10</v>
      </c>
      <c r="AI1107" s="1">
        <f t="array" ref="AI1107">SUM(IF(Town!$AR$695:$AR$1045=$BG1107,IF(Town!$AK$695:$AK$1045=$BC1107,Town!Y$695:Y$1045,0),0))+SUM(IF($BG$1815:$BG$1834=$BG1107,IF($BC$1815:$BC$1834=$BC1107,AI$1815:AI$1834,0),0))</f>
        <v>20</v>
      </c>
      <c r="AJ1107" s="1">
        <f t="array" ref="AJ1107">SUM(IF(Town!$AR$695:$AR$1045=$BG1107,IF(Town!$AK$695:$AK$1045=$BC1107,Town!Z$695:Z$1045,0),0))+SUM(IF($BG$1815:$BG$1834=$BG1107,IF($BC$1815:$BC$1834=$BC1107,AJ$1815:AJ$1834,0),0))</f>
        <v>10</v>
      </c>
      <c r="AK1107" s="1">
        <f t="array" ref="AK1107">SUM(IF(Town!$AR$695:$AR$1045=$BG1107,IF(Town!$AK$695:$AK$1045=$BC1107,Town!AA$695:AA$1045,0),0))+SUM(IF($BG$1815:$BG$1834=$BG1107,IF($BC$1815:$BC$1834=$BC1107,AK$1815:AK$1834,0),0))</f>
        <v>0</v>
      </c>
      <c r="AL1107" s="1">
        <f t="array" ref="AL1107">SUM(IF(Town!$AR$695:$AR$1045=$BG1107,IF(Town!$AK$695:$AK$1045=$BC1107,Town!AB$695:AB$1045,0),0))+SUM(IF($BG$1815:$BG$1834=$BG1107,IF($BC$1815:$BC$1834=$BC1107,AL$1815:AL$1834,0),0))</f>
        <v>4</v>
      </c>
      <c r="AM1107" s="1">
        <f t="array" ref="AM1107">SUM(IF(Town!$AR$695:$AR$1045=$BG1107,IF(Town!$AK$695:$AK$1045=$BC1107,Town!AC$695:AC$1045,0),0))+SUM(IF($BG$1815:$BG$1834=$BG1107,IF($BC$1815:$BC$1834=$BC1107,AM$1815:AM$1834,0),0))</f>
        <v>0</v>
      </c>
      <c r="AN1107" s="1">
        <f t="array" ref="AN1107">SUM(IF(Town!$AR$695:$AR$1045=$BG1107,IF(Town!$AK$695:$AK$1045=$BC1107,Town!AD$695:AD$1045,0),0))+SUM(IF($BG$1815:$BG$1834=$BG1107,IF($BC$1815:$BC$1834=$BC1107,AN$1815:AN$1834,0),0))</f>
        <v>1</v>
      </c>
      <c r="AO1107" s="1">
        <f t="array" ref="AO1107">SUM(IF(Town!$AR$695:$AR$1045=$BG1107,IF(Town!$AK$695:$AK$1045=$BC1107,Town!AE$695:AE$1045,0),0))+SUM(IF($BG$1815:$BG$1834=$BG1107,IF($BC$1815:$BC$1834=$BC1107,AO$1815:AO$1834,0),0))</f>
        <v>0</v>
      </c>
      <c r="AP1107" s="1">
        <f t="array" ref="AP1107">SUM(IF(Town!$AR$695:$AR$1045=$BG1107,IF(Town!$AK$695:$AK$1045=$BC1107,Town!AF$695:AF$1045,0),0))+SUM(IF($BG$1815:$BG$1834=$BG1107,IF($BC$1815:$BC$1834=$BC1107,AP$1815:AP$1834,0),0))</f>
        <v>3</v>
      </c>
      <c r="AQ1107" s="1">
        <f t="array" ref="AQ1107">SUM(IF(Town!$AR$695:$AR$1045=$BG1107,IF(Town!$AK$695:$AK$1045=$BC1107,Town!AG$695:AG$1045,0),0))+SUM(IF($BG$1815:$BG$1834=$BG1107,IF($BC$1815:$BC$1834=$BC1107,AQ$1815:AQ$1834,0),0))</f>
        <v>3</v>
      </c>
      <c r="BA1107" s="167" t="str">
        <f t="shared" si="765"/>
        <v>Worcester CD4</v>
      </c>
      <c r="BC1107" s="167">
        <v>4</v>
      </c>
      <c r="BE1107" s="97">
        <v>25</v>
      </c>
      <c r="BF1107" s="99"/>
      <c r="BG1107" s="167">
        <v>25027</v>
      </c>
      <c r="BH1107" s="167">
        <f>BG1107*100+BC1107</f>
        <v>2502704</v>
      </c>
      <c r="BJ1107" s="167" t="s">
        <v>3279</v>
      </c>
    </row>
    <row r="1108" spans="1:62">
      <c r="A1108" t="s">
        <v>1765</v>
      </c>
      <c r="B1108" t="s">
        <v>2314</v>
      </c>
      <c r="C1108" s="1">
        <f t="shared" si="758"/>
        <v>1545</v>
      </c>
      <c r="D1108" s="1"/>
      <c r="E1108" s="1"/>
      <c r="F1108" s="1"/>
      <c r="G1108" s="1"/>
      <c r="H1108" s="1"/>
      <c r="I1108" s="1"/>
      <c r="J1108" s="1"/>
      <c r="K1108" s="1"/>
      <c r="L1108" s="1"/>
      <c r="M1108" s="7">
        <f>RANK(Z1108,(Z1108:AB1108,AC1108:AQ1108))</f>
        <v>2</v>
      </c>
      <c r="N1108" s="7">
        <f>RANK(AA1108,(Z1108:AB1108,AC1108:AQ1108))</f>
        <v>6</v>
      </c>
      <c r="O1108" s="7">
        <f>IF(AB1108&gt;0,RANK(AB1108,(Z1108:AB1108,AC1108:AQ1108)),0)</f>
        <v>3</v>
      </c>
      <c r="P1108" s="7"/>
      <c r="Q1108" s="1">
        <f t="shared" si="759"/>
        <v>123</v>
      </c>
      <c r="R1108" s="2">
        <f t="shared" si="760"/>
        <v>7.9611650485436891E-2</v>
      </c>
      <c r="S1108" s="2"/>
      <c r="T1108" s="2">
        <f t="shared" si="761"/>
        <v>0.27508090614886732</v>
      </c>
      <c r="U1108" s="2">
        <f t="shared" si="762"/>
        <v>7.7669902912621356E-3</v>
      </c>
      <c r="V1108" s="2">
        <f t="shared" si="763"/>
        <v>0.26860841423948217</v>
      </c>
      <c r="W1108" s="2">
        <f t="shared" si="767"/>
        <v>5.6957928802589E-2</v>
      </c>
      <c r="X1108" s="2">
        <f t="shared" si="766"/>
        <v>0.35469255663430421</v>
      </c>
      <c r="Y1108" s="2">
        <f t="shared" si="764"/>
        <v>3.6893203883495207E-2</v>
      </c>
      <c r="Z1108" s="1">
        <f t="array" ref="Z1108">SUM(IF(Town!$AR$695:$AR$1045=$BG1108,IF(Town!$AK$695:$AK$1045=$BC1108,Town!P$695:P$1045,0),0))+SUM(IF($BG$1815:$BG$1834=$BG1108,IF($BC$1815:$BC$1834=$BC1108,Z$1815:Z$1834,0),0))</f>
        <v>425</v>
      </c>
      <c r="AA1108" s="1">
        <f t="array" ref="AA1108">SUM(IF(Town!$AR$695:$AR$1045=$BG1108,IF(Town!$AK$695:$AK$1045=$BC1108,Town!Q$695:Q$1045,0),0))+SUM(IF($BG$1815:$BG$1834=$BG1108,IF($BC$1815:$BC$1834=$BC1108,AA$1815:AA$1834,0),0))</f>
        <v>12</v>
      </c>
      <c r="AB1108" s="1">
        <f t="array" ref="AB1108">SUM(IF(Town!$AR$695:$AR$1045=$BG1108,IF(Town!$AK$695:$AK$1045=$BC1108,Town!R$695:R$1045,0),0))+SUM(IF($BG$1815:$BG$1834=$BG1108,IF($BC$1815:$BC$1834=$BC1108,AB$1815:AB$1834,0),0))</f>
        <v>415</v>
      </c>
      <c r="AC1108" s="1">
        <f t="array" ref="AC1108">SUM(IF(Town!$AR$695:$AR$1045=$BG1108,IF(Town!$AK$695:$AK$1045=$BC1108,Town!S$695:S$1045,0),0))+SUM(IF($BG$1815:$BG$1834=$BG1108,IF($BC$1815:$BC$1834=$BC1108,AC$1815:AC$1834,0),0))</f>
        <v>88</v>
      </c>
      <c r="AD1108" s="1">
        <f t="array" ref="AD1108">SUM(IF(Town!$AR$695:$AR$1045=$BG1108,IF(Town!$AK$695:$AK$1045=$BC1108,Town!T$695:T$1045,0),0))+SUM(IF($BG$1815:$BG$1834=$BG1108,IF($BC$1815:$BC$1834=$BC1108,AD$1815:AD$1834,0),0))</f>
        <v>548</v>
      </c>
      <c r="AE1108" s="1">
        <f t="array" ref="AE1108">SUM(IF(Town!$AR$695:$AR$1045=$BG1108,IF(Town!$AK$695:$AK$1045=$BC1108,Town!U$695:U$1045,0),0))+SUM(IF($BG$1815:$BG$1834=$BG1108,IF($BC$1815:$BC$1834=$BC1108,AE$1815:AE$1834,0),0))</f>
        <v>31</v>
      </c>
      <c r="AF1108" s="1">
        <f t="array" ref="AF1108">SUM(IF(Town!$AR$695:$AR$1045=$BG1108,IF(Town!$AK$695:$AK$1045=$BC1108,Town!V$695:V$1045,0),0))+SUM(IF($BG$1815:$BG$1834=$BG1108,IF($BC$1815:$BC$1834=$BC1108,AF$1815:AF$1834,0),0))</f>
        <v>4</v>
      </c>
      <c r="AG1108" s="1">
        <f t="array" ref="AG1108">SUM(IF(Town!$AR$695:$AR$1045=$BG1108,IF(Town!$AK$695:$AK$1045=$BC1108,Town!W$695:W$1045,0),0))+SUM(IF($BG$1815:$BG$1834=$BG1108,IF($BC$1815:$BC$1834=$BC1108,AG$1815:AG$1834,0),0))</f>
        <v>8</v>
      </c>
      <c r="AH1108" s="1">
        <f t="array" ref="AH1108">SUM(IF(Town!$AR$695:$AR$1045=$BG1108,IF(Town!$AK$695:$AK$1045=$BC1108,Town!X$695:X$1045,0),0))+SUM(IF($BG$1815:$BG$1834=$BG1108,IF($BC$1815:$BC$1834=$BC1108,AH$1815:AH$1834,0),0))</f>
        <v>4</v>
      </c>
      <c r="AI1108" s="1">
        <f t="array" ref="AI1108">SUM(IF(Town!$AR$695:$AR$1045=$BG1108,IF(Town!$AK$695:$AK$1045=$BC1108,Town!Y$695:Y$1045,0),0))+SUM(IF($BG$1815:$BG$1834=$BG1108,IF($BC$1815:$BC$1834=$BC1108,AI$1815:AI$1834,0),0))</f>
        <v>2</v>
      </c>
      <c r="AJ1108" s="1">
        <f t="array" ref="AJ1108">SUM(IF(Town!$AR$695:$AR$1045=$BG1108,IF(Town!$AK$695:$AK$1045=$BC1108,Town!Z$695:Z$1045,0),0))+SUM(IF($BG$1815:$BG$1834=$BG1108,IF($BC$1815:$BC$1834=$BC1108,AJ$1815:AJ$1834,0),0))</f>
        <v>4</v>
      </c>
      <c r="AK1108" s="1">
        <f t="array" ref="AK1108">SUM(IF(Town!$AR$695:$AR$1045=$BG1108,IF(Town!$AK$695:$AK$1045=$BC1108,Town!AA$695:AA$1045,0),0))+SUM(IF($BG$1815:$BG$1834=$BG1108,IF($BC$1815:$BC$1834=$BC1108,AK$1815:AK$1834,0),0))</f>
        <v>0</v>
      </c>
      <c r="AL1108" s="1">
        <f t="array" ref="AL1108">SUM(IF(Town!$AR$695:$AR$1045=$BG1108,IF(Town!$AK$695:$AK$1045=$BC1108,Town!AB$695:AB$1045,0),0))+SUM(IF($BG$1815:$BG$1834=$BG1108,IF($BC$1815:$BC$1834=$BC1108,AL$1815:AL$1834,0),0))</f>
        <v>1</v>
      </c>
      <c r="AM1108" s="1">
        <f t="array" ref="AM1108">SUM(IF(Town!$AR$695:$AR$1045=$BG1108,IF(Town!$AK$695:$AK$1045=$BC1108,Town!AC$695:AC$1045,0),0))+SUM(IF($BG$1815:$BG$1834=$BG1108,IF($BC$1815:$BC$1834=$BC1108,AM$1815:AM$1834,0),0))</f>
        <v>0</v>
      </c>
      <c r="AN1108" s="1">
        <f t="array" ref="AN1108">SUM(IF(Town!$AR$695:$AR$1045=$BG1108,IF(Town!$AK$695:$AK$1045=$BC1108,Town!AD$695:AD$1045,0),0))+SUM(IF($BG$1815:$BG$1834=$BG1108,IF($BC$1815:$BC$1834=$BC1108,AN$1815:AN$1834,0),0))</f>
        <v>0</v>
      </c>
      <c r="AO1108" s="1">
        <f t="array" ref="AO1108">SUM(IF(Town!$AR$695:$AR$1045=$BG1108,IF(Town!$AK$695:$AK$1045=$BC1108,Town!AE$695:AE$1045,0),0))+SUM(IF($BG$1815:$BG$1834=$BG1108,IF($BC$1815:$BC$1834=$BC1108,AO$1815:AO$1834,0),0))</f>
        <v>0</v>
      </c>
      <c r="AP1108" s="1">
        <f t="array" ref="AP1108">SUM(IF(Town!$AR$695:$AR$1045=$BG1108,IF(Town!$AK$695:$AK$1045=$BC1108,Town!AF$695:AF$1045,0),0))+SUM(IF($BG$1815:$BG$1834=$BG1108,IF($BC$1815:$BC$1834=$BC1108,AP$1815:AP$1834,0),0))</f>
        <v>1</v>
      </c>
      <c r="AQ1108" s="1">
        <f t="array" ref="AQ1108">SUM(IF(Town!$AR$695:$AR$1045=$BG1108,IF(Town!$AK$695:$AK$1045=$BC1108,Town!AG$695:AG$1045,0),0))+SUM(IF($BG$1815:$BG$1834=$BG1108,IF($BC$1815:$BC$1834=$BC1108,AQ$1815:AQ$1834,0),0))</f>
        <v>2</v>
      </c>
      <c r="BA1108" t="str">
        <f t="shared" si="765"/>
        <v>Worcester CD5</v>
      </c>
      <c r="BC1108">
        <v>5</v>
      </c>
      <c r="BE1108" s="97">
        <v>25</v>
      </c>
      <c r="BF1108" s="99"/>
      <c r="BG1108">
        <v>25027</v>
      </c>
      <c r="BH1108">
        <f t="shared" si="757"/>
        <v>2502705</v>
      </c>
      <c r="BJ1108" t="s">
        <v>3279</v>
      </c>
    </row>
    <row r="1109" spans="1:62">
      <c r="AK1109" s="1"/>
      <c r="BF1109" s="99"/>
      <c r="BG1109"/>
    </row>
    <row r="1110" spans="1:62">
      <c r="A1110" s="48" t="s">
        <v>2449</v>
      </c>
      <c r="AK1110" s="1"/>
      <c r="BF1110" s="99"/>
      <c r="BG1110"/>
    </row>
    <row r="1111" spans="1:62">
      <c r="A1111" s="9" t="s">
        <v>1375</v>
      </c>
      <c r="B1111" t="s">
        <v>2591</v>
      </c>
      <c r="C1111" s="1">
        <f>SUM(Z1111:AQ1111)</f>
        <v>4237</v>
      </c>
      <c r="D1111" s="1"/>
      <c r="E1111" s="1"/>
      <c r="F1111" s="1"/>
      <c r="G1111" s="1"/>
      <c r="H1111" s="1"/>
      <c r="I1111" s="1"/>
      <c r="J1111" s="1"/>
      <c r="K1111" s="1"/>
      <c r="L1111" s="1"/>
      <c r="M1111" s="7">
        <f>RANK(Z1111,(Z1111:AB1111,AC1111:AQ1111))</f>
        <v>3</v>
      </c>
      <c r="N1111" s="7">
        <f>RANK(AA1111,(Z1111:AB1111,AC1111:AQ1111))</f>
        <v>6</v>
      </c>
      <c r="O1111" s="7">
        <f>IF(AB1111&gt;0,RANK(AB1111,(Z1111:AB1111,AC1111:AQ1111)),0)</f>
        <v>5</v>
      </c>
      <c r="P1111" s="7"/>
      <c r="Q1111" s="1">
        <f t="shared" ref="Q1111:Q1135" si="769">MAX(Z1111:AG1111)-LARGE(Z1111:AG1111,2)</f>
        <v>1566</v>
      </c>
      <c r="R1111" s="2">
        <f t="shared" ref="R1111:R1135" si="770">Q1111/C1111</f>
        <v>0.36960113287703567</v>
      </c>
      <c r="S1111" s="2"/>
      <c r="T1111" s="2">
        <f t="shared" ref="T1111:T1135" si="771">IF($C1111=0,"-",Z1111/$C1111)</f>
        <v>0.19140901581307529</v>
      </c>
      <c r="U1111" s="2">
        <f t="shared" ref="U1111:U1135" si="772">IF($C1111=0,"-",AA1111/$C1111)</f>
        <v>5.1923530800094403E-3</v>
      </c>
      <c r="V1111" s="2">
        <f t="shared" ref="V1111:V1135" si="773">IF($C1111=0,"-",AB1111/$C1111)</f>
        <v>6.3724333254661317E-3</v>
      </c>
      <c r="W1111" s="2">
        <f t="shared" ref="W1111:W1135" si="774">IF($C1111=0,"-",AC1111/$C1111)</f>
        <v>0.19966957753127212</v>
      </c>
      <c r="X1111" s="2">
        <f t="shared" ref="X1111:X1135" si="775">IF($C1111=0,"-",AD1111/$C1111)</f>
        <v>0.56927071040830779</v>
      </c>
      <c r="Y1111" s="2">
        <f t="shared" ref="Y1111:Y1135" si="776">IF(C1111=0,"-",(1-T1111-U1111-V1111-W1111-X1111))</f>
        <v>2.8085909841869316E-2</v>
      </c>
      <c r="Z1111" s="1">
        <v>811</v>
      </c>
      <c r="AA1111" s="1">
        <v>22</v>
      </c>
      <c r="AB1111" s="1">
        <v>27</v>
      </c>
      <c r="AC1111" s="1">
        <v>846</v>
      </c>
      <c r="AD1111" s="1">
        <v>2412</v>
      </c>
      <c r="AE1111" s="1">
        <v>63</v>
      </c>
      <c r="AF1111" s="1">
        <v>12</v>
      </c>
      <c r="AG1111" s="1">
        <v>17</v>
      </c>
      <c r="AH1111" s="1">
        <v>16</v>
      </c>
      <c r="AL1111">
        <v>7</v>
      </c>
      <c r="AN1111">
        <v>4</v>
      </c>
      <c r="BA1111" t="s">
        <v>1182</v>
      </c>
      <c r="BC1111">
        <v>2</v>
      </c>
      <c r="BE1111" s="97">
        <v>24</v>
      </c>
      <c r="BF1111" s="99"/>
      <c r="BG1111">
        <v>24003</v>
      </c>
      <c r="BH1111">
        <f t="shared" si="757"/>
        <v>2400302</v>
      </c>
      <c r="BJ1111" t="s">
        <v>3279</v>
      </c>
    </row>
    <row r="1112" spans="1:62">
      <c r="A1112" s="9" t="s">
        <v>1375</v>
      </c>
      <c r="B1112" t="s">
        <v>2591</v>
      </c>
      <c r="C1112" s="1">
        <f>SUM(Z1112:AQ1112)</f>
        <v>20686</v>
      </c>
      <c r="D1112" s="1"/>
      <c r="E1112" s="1"/>
      <c r="F1112" s="1"/>
      <c r="G1112" s="1"/>
      <c r="H1112" s="1"/>
      <c r="I1112" s="1"/>
      <c r="J1112" s="1"/>
      <c r="K1112" s="1"/>
      <c r="L1112" s="1"/>
      <c r="M1112" s="7">
        <f>RANK(Z1112,(Z1112:AB1112,AC1112:AQ1112))</f>
        <v>2</v>
      </c>
      <c r="N1112" s="7">
        <f>RANK(AA1112,(Z1112:AB1112,AC1112:AQ1112))</f>
        <v>6</v>
      </c>
      <c r="O1112" s="7">
        <f>IF(AB1112&gt;0,RANK(AB1112,(Z1112:AB1112,AC1112:AQ1112)),0)</f>
        <v>5</v>
      </c>
      <c r="P1112" s="7"/>
      <c r="Q1112" s="1">
        <f t="shared" si="769"/>
        <v>6189</v>
      </c>
      <c r="R1112" s="2">
        <f t="shared" si="770"/>
        <v>0.29918785652131874</v>
      </c>
      <c r="S1112" s="2"/>
      <c r="T1112" s="2">
        <f t="shared" si="771"/>
        <v>0.25539011892100938</v>
      </c>
      <c r="U1112" s="2">
        <f t="shared" si="772"/>
        <v>5.3659479841438656E-3</v>
      </c>
      <c r="V1112" s="2">
        <f t="shared" si="773"/>
        <v>6.9128879435366919E-3</v>
      </c>
      <c r="W1112" s="2">
        <f t="shared" si="774"/>
        <v>0.15585420090882723</v>
      </c>
      <c r="X1112" s="2">
        <f t="shared" si="775"/>
        <v>0.55457797544232812</v>
      </c>
      <c r="Y1112" s="2">
        <f t="shared" si="776"/>
        <v>2.1898868800154681E-2</v>
      </c>
      <c r="Z1112" s="1">
        <v>5283</v>
      </c>
      <c r="AA1112" s="1">
        <v>111</v>
      </c>
      <c r="AB1112" s="1">
        <v>143</v>
      </c>
      <c r="AC1112" s="1">
        <v>3224</v>
      </c>
      <c r="AD1112" s="1">
        <v>11472</v>
      </c>
      <c r="AE1112" s="1">
        <v>247</v>
      </c>
      <c r="AF1112" s="1">
        <v>29</v>
      </c>
      <c r="AG1112" s="1">
        <v>49</v>
      </c>
      <c r="AH1112" s="1">
        <v>63</v>
      </c>
      <c r="AL1112">
        <v>45</v>
      </c>
      <c r="AN1112">
        <v>20</v>
      </c>
      <c r="BA1112" t="s">
        <v>111</v>
      </c>
      <c r="BC1112">
        <v>3</v>
      </c>
      <c r="BE1112" s="97">
        <v>24</v>
      </c>
      <c r="BF1112" s="99"/>
      <c r="BG1112">
        <v>24003</v>
      </c>
      <c r="BH1112">
        <f t="shared" si="757"/>
        <v>2400303</v>
      </c>
      <c r="BJ1112" t="s">
        <v>3279</v>
      </c>
    </row>
    <row r="1113" spans="1:62">
      <c r="A1113" s="9" t="s">
        <v>1375</v>
      </c>
      <c r="B1113" t="s">
        <v>2591</v>
      </c>
      <c r="C1113" s="1">
        <f>SUM(Z1113:AQ1113)</f>
        <v>27011</v>
      </c>
      <c r="D1113" s="1"/>
      <c r="E1113" s="1"/>
      <c r="F1113" s="1"/>
      <c r="G1113" s="1"/>
      <c r="H1113" s="1"/>
      <c r="I1113" s="1"/>
      <c r="J1113" s="1"/>
      <c r="K1113" s="1"/>
      <c r="L1113" s="1"/>
      <c r="M1113" s="7">
        <f>RANK(Z1113,(Z1113:AB1113,AC1113:AQ1113))</f>
        <v>2</v>
      </c>
      <c r="N1113" s="7">
        <f>RANK(AA1113,(Z1113:AB1113,AC1113:AQ1113))</f>
        <v>6</v>
      </c>
      <c r="O1113" s="7">
        <f>IF(AB1113&gt;0,RANK(AB1113,(Z1113:AB1113,AC1113:AQ1113)),0)</f>
        <v>5</v>
      </c>
      <c r="P1113" s="7"/>
      <c r="Q1113" s="1">
        <f t="shared" si="769"/>
        <v>6053</v>
      </c>
      <c r="R1113" s="2">
        <f t="shared" si="770"/>
        <v>0.22409388767539151</v>
      </c>
      <c r="S1113" s="2"/>
      <c r="T1113" s="2">
        <f t="shared" si="771"/>
        <v>0.28758653881751878</v>
      </c>
      <c r="U1113" s="2">
        <f t="shared" si="772"/>
        <v>5.7013809188848985E-3</v>
      </c>
      <c r="V1113" s="2">
        <f t="shared" si="773"/>
        <v>7.2563029876716893E-3</v>
      </c>
      <c r="W1113" s="2">
        <f t="shared" si="774"/>
        <v>0.16837584687719817</v>
      </c>
      <c r="X1113" s="2">
        <f t="shared" si="775"/>
        <v>0.51168042649291035</v>
      </c>
      <c r="Y1113" s="2">
        <f t="shared" si="776"/>
        <v>1.9399503905816129E-2</v>
      </c>
      <c r="Z1113" s="1">
        <v>7768</v>
      </c>
      <c r="AA1113" s="1">
        <v>154</v>
      </c>
      <c r="AB1113" s="1">
        <v>196</v>
      </c>
      <c r="AC1113" s="1">
        <v>4548</v>
      </c>
      <c r="AD1113" s="1">
        <v>13821</v>
      </c>
      <c r="AE1113" s="1">
        <v>288</v>
      </c>
      <c r="AF1113" s="1">
        <v>56</v>
      </c>
      <c r="AG1113" s="1">
        <v>73</v>
      </c>
      <c r="AH1113" s="1">
        <v>70</v>
      </c>
      <c r="AL1113">
        <v>24</v>
      </c>
      <c r="AN1113">
        <v>13</v>
      </c>
      <c r="BA1113" t="s">
        <v>3334</v>
      </c>
      <c r="BC1113">
        <v>4</v>
      </c>
      <c r="BE1113" s="97">
        <v>24</v>
      </c>
      <c r="BF1113" s="99"/>
      <c r="BG1113">
        <v>24003</v>
      </c>
      <c r="BH1113">
        <f t="shared" si="757"/>
        <v>2400304</v>
      </c>
      <c r="BJ1113" t="s">
        <v>3279</v>
      </c>
    </row>
    <row r="1114" spans="1:62">
      <c r="A1114" s="9" t="s">
        <v>1375</v>
      </c>
      <c r="B1114" t="s">
        <v>2591</v>
      </c>
      <c r="C1114" s="1">
        <f>SUM(Z1114:AQ1114)</f>
        <v>7970</v>
      </c>
      <c r="D1114" s="1"/>
      <c r="E1114" s="1"/>
      <c r="F1114" s="1"/>
      <c r="G1114" s="1"/>
      <c r="H1114" s="1"/>
      <c r="I1114" s="1"/>
      <c r="J1114" s="1"/>
      <c r="K1114" s="1"/>
      <c r="L1114" s="1"/>
      <c r="M1114" s="7">
        <f>RANK(Z1114,(Z1114:AB1114,AC1114:AQ1114))</f>
        <v>2</v>
      </c>
      <c r="N1114" s="7">
        <f>RANK(AA1114,(Z1114:AB1114,AC1114:AQ1114))</f>
        <v>6</v>
      </c>
      <c r="O1114" s="7">
        <f>IF(AB1114&gt;0,RANK(AB1114,(Z1114:AB1114,AC1114:AQ1114)),0)</f>
        <v>5</v>
      </c>
      <c r="P1114" s="7"/>
      <c r="Q1114" s="1">
        <f t="shared" si="769"/>
        <v>2288</v>
      </c>
      <c r="R1114" s="2">
        <f t="shared" si="770"/>
        <v>0.28707653701380176</v>
      </c>
      <c r="S1114" s="2"/>
      <c r="T1114" s="2">
        <f t="shared" si="771"/>
        <v>0.26198243412797995</v>
      </c>
      <c r="U1114" s="2">
        <f t="shared" si="772"/>
        <v>5.3952321204516936E-3</v>
      </c>
      <c r="V1114" s="2">
        <f t="shared" si="773"/>
        <v>7.2772898368883314E-3</v>
      </c>
      <c r="W1114" s="2">
        <f t="shared" si="774"/>
        <v>0.15658720200752824</v>
      </c>
      <c r="X1114" s="2">
        <f t="shared" si="775"/>
        <v>0.5490589711417817</v>
      </c>
      <c r="Y1114" s="2">
        <f t="shared" si="776"/>
        <v>1.9698870765370025E-2</v>
      </c>
      <c r="Z1114" s="1">
        <v>2088</v>
      </c>
      <c r="AA1114" s="1">
        <v>43</v>
      </c>
      <c r="AB1114" s="1">
        <v>58</v>
      </c>
      <c r="AC1114" s="1">
        <v>1248</v>
      </c>
      <c r="AD1114" s="1">
        <v>4376</v>
      </c>
      <c r="AE1114" s="1">
        <v>78</v>
      </c>
      <c r="AF1114" s="1">
        <v>15</v>
      </c>
      <c r="AG1114" s="1">
        <v>21</v>
      </c>
      <c r="AH1114" s="1">
        <v>20</v>
      </c>
      <c r="AL1114">
        <v>15</v>
      </c>
      <c r="AN1114">
        <v>8</v>
      </c>
      <c r="BA1114" t="s">
        <v>2018</v>
      </c>
      <c r="BC1114">
        <v>5</v>
      </c>
      <c r="BE1114" s="97">
        <v>24</v>
      </c>
      <c r="BF1114" s="99"/>
      <c r="BG1114">
        <v>24003</v>
      </c>
      <c r="BH1114">
        <f t="shared" si="757"/>
        <v>2400305</v>
      </c>
      <c r="BJ1114" t="s">
        <v>3279</v>
      </c>
    </row>
    <row r="1115" spans="1:62">
      <c r="A1115" s="9" t="s">
        <v>2879</v>
      </c>
      <c r="B1115" t="s">
        <v>2591</v>
      </c>
      <c r="C1115" s="1">
        <f t="shared" ref="C1115:C1120" si="777">SUM(Z1115:AQ1115)</f>
        <v>986</v>
      </c>
      <c r="D1115" s="1"/>
      <c r="E1115" s="1"/>
      <c r="F1115" s="1"/>
      <c r="G1115" s="1"/>
      <c r="H1115" s="1"/>
      <c r="I1115" s="1"/>
      <c r="J1115" s="1"/>
      <c r="K1115" s="1"/>
      <c r="L1115" s="1"/>
      <c r="M1115" s="7">
        <f>RANK(Z1115,(Z1115:AB1115,AC1115:AQ1115))</f>
        <v>3</v>
      </c>
      <c r="N1115" s="7">
        <f>RANK(AA1115,(Z1115:AB1115,AC1115:AQ1115))</f>
        <v>5</v>
      </c>
      <c r="O1115" s="7">
        <f>IF(AB1115&gt;0,RANK(AB1115,(Z1115:AB1115,AC1115:AQ1115)),0)</f>
        <v>7</v>
      </c>
      <c r="P1115" s="7"/>
      <c r="Q1115" s="1">
        <f t="shared" si="769"/>
        <v>402</v>
      </c>
      <c r="R1115" s="2">
        <f t="shared" si="770"/>
        <v>0.40770791075050711</v>
      </c>
      <c r="S1115" s="2"/>
      <c r="T1115" s="2">
        <f t="shared" si="771"/>
        <v>0.11764705882352941</v>
      </c>
      <c r="U1115" s="2">
        <f t="shared" si="772"/>
        <v>1.0141987829614604E-2</v>
      </c>
      <c r="V1115" s="2">
        <f t="shared" si="773"/>
        <v>7.099391480730223E-3</v>
      </c>
      <c r="W1115" s="2">
        <f t="shared" si="774"/>
        <v>0.20182555780933062</v>
      </c>
      <c r="X1115" s="2">
        <f t="shared" si="775"/>
        <v>0.6095334685598377</v>
      </c>
      <c r="Y1115" s="2">
        <f t="shared" si="776"/>
        <v>5.3752535496957354E-2</v>
      </c>
      <c r="Z1115" s="1">
        <v>116</v>
      </c>
      <c r="AA1115" s="1">
        <v>10</v>
      </c>
      <c r="AB1115" s="1">
        <v>7</v>
      </c>
      <c r="AC1115" s="1">
        <v>199</v>
      </c>
      <c r="AD1115" s="1">
        <v>601</v>
      </c>
      <c r="AE1115" s="1">
        <v>34</v>
      </c>
      <c r="AF1115" s="1">
        <v>9</v>
      </c>
      <c r="AG1115" s="1">
        <v>6</v>
      </c>
      <c r="AH1115" s="1">
        <v>3</v>
      </c>
      <c r="AL1115">
        <v>1</v>
      </c>
      <c r="AN1115">
        <v>0</v>
      </c>
      <c r="BA1115" t="s">
        <v>349</v>
      </c>
      <c r="BC1115">
        <v>2</v>
      </c>
      <c r="BE1115" s="97">
        <v>24</v>
      </c>
      <c r="BF1115" s="99"/>
      <c r="BG1115">
        <v>24510</v>
      </c>
      <c r="BH1115">
        <f t="shared" si="757"/>
        <v>2451002</v>
      </c>
      <c r="BJ1115" t="s">
        <v>3279</v>
      </c>
    </row>
    <row r="1116" spans="1:62">
      <c r="A1116" s="9" t="s">
        <v>2879</v>
      </c>
      <c r="B1116" t="s">
        <v>2591</v>
      </c>
      <c r="C1116" s="1">
        <f t="shared" si="777"/>
        <v>6481</v>
      </c>
      <c r="D1116" s="1"/>
      <c r="E1116" s="1"/>
      <c r="F1116" s="1"/>
      <c r="G1116" s="1"/>
      <c r="H1116" s="1"/>
      <c r="I1116" s="1"/>
      <c r="J1116" s="1"/>
      <c r="K1116" s="1"/>
      <c r="L1116" s="1"/>
      <c r="M1116" s="7">
        <f>RANK(Z1116,(Z1116:AB1116,AC1116:AQ1116))</f>
        <v>2</v>
      </c>
      <c r="N1116" s="7">
        <f>RANK(AA1116,(Z1116:AB1116,AC1116:AQ1116))</f>
        <v>6</v>
      </c>
      <c r="O1116" s="7">
        <f>IF(AB1116&gt;0,RANK(AB1116,(Z1116:AB1116,AC1116:AQ1116)),0)</f>
        <v>5</v>
      </c>
      <c r="P1116" s="7"/>
      <c r="Q1116" s="1">
        <f t="shared" si="769"/>
        <v>503</v>
      </c>
      <c r="R1116" s="2">
        <f t="shared" si="770"/>
        <v>7.7611479709921313E-2</v>
      </c>
      <c r="S1116" s="2"/>
      <c r="T1116" s="2">
        <f t="shared" si="771"/>
        <v>0.33991667952476468</v>
      </c>
      <c r="U1116" s="2">
        <f t="shared" si="772"/>
        <v>7.4062644653602842E-3</v>
      </c>
      <c r="V1116" s="2">
        <f t="shared" si="773"/>
        <v>8.7949390526153373E-3</v>
      </c>
      <c r="W1116" s="2">
        <f t="shared" si="774"/>
        <v>0.19765468291930258</v>
      </c>
      <c r="X1116" s="2">
        <f t="shared" si="775"/>
        <v>0.417528159234686</v>
      </c>
      <c r="Y1116" s="2">
        <f t="shared" si="776"/>
        <v>2.8699274803271169E-2</v>
      </c>
      <c r="Z1116" s="1">
        <v>2203</v>
      </c>
      <c r="AA1116" s="1">
        <v>48</v>
      </c>
      <c r="AB1116" s="1">
        <v>57</v>
      </c>
      <c r="AC1116" s="1">
        <v>1281</v>
      </c>
      <c r="AD1116" s="1">
        <v>2706</v>
      </c>
      <c r="AE1116" s="1">
        <v>68</v>
      </c>
      <c r="AF1116" s="1">
        <v>25</v>
      </c>
      <c r="AG1116" s="1">
        <v>27</v>
      </c>
      <c r="AH1116" s="1">
        <v>47</v>
      </c>
      <c r="AL1116">
        <v>11</v>
      </c>
      <c r="AN1116">
        <v>8</v>
      </c>
      <c r="BA1116" t="s">
        <v>1153</v>
      </c>
      <c r="BC1116">
        <v>3</v>
      </c>
      <c r="BE1116" s="97">
        <v>24</v>
      </c>
      <c r="BF1116" s="99"/>
      <c r="BG1116">
        <v>24510</v>
      </c>
      <c r="BH1116">
        <f t="shared" si="757"/>
        <v>2451003</v>
      </c>
      <c r="BJ1116" t="s">
        <v>3279</v>
      </c>
    </row>
    <row r="1117" spans="1:62">
      <c r="A1117" s="9" t="s">
        <v>2879</v>
      </c>
      <c r="B1117" t="s">
        <v>2591</v>
      </c>
      <c r="C1117" s="1">
        <f t="shared" si="777"/>
        <v>2211</v>
      </c>
      <c r="D1117" s="1"/>
      <c r="E1117" s="1"/>
      <c r="F1117" s="1"/>
      <c r="G1117" s="1"/>
      <c r="H1117" s="1"/>
      <c r="I1117" s="1"/>
      <c r="J1117" s="1"/>
      <c r="K1117" s="1"/>
      <c r="L1117" s="1"/>
      <c r="M1117" s="7">
        <f>RANK(Z1117,(Z1117:AB1117,AC1117:AQ1117))</f>
        <v>2</v>
      </c>
      <c r="N1117" s="7">
        <f>RANK(AA1117,(Z1117:AB1117,AC1117:AQ1117))</f>
        <v>5</v>
      </c>
      <c r="O1117" s="7">
        <f>IF(AB1117&gt;0,RANK(AB1117,(Z1117:AB1117,AC1117:AQ1117)),0)</f>
        <v>6</v>
      </c>
      <c r="P1117" s="7"/>
      <c r="Q1117" s="1">
        <f t="shared" si="769"/>
        <v>336</v>
      </c>
      <c r="R1117" s="2">
        <f t="shared" si="770"/>
        <v>0.1519674355495251</v>
      </c>
      <c r="S1117" s="2"/>
      <c r="T1117" s="2">
        <f t="shared" si="771"/>
        <v>0.24559023066485752</v>
      </c>
      <c r="U1117" s="2">
        <f t="shared" si="772"/>
        <v>1.7639077340569877E-2</v>
      </c>
      <c r="V1117" s="2">
        <f t="shared" si="773"/>
        <v>1.7186793306196293E-2</v>
      </c>
      <c r="W1117" s="2">
        <f t="shared" si="774"/>
        <v>0.22478516508367255</v>
      </c>
      <c r="X1117" s="2">
        <f t="shared" si="775"/>
        <v>0.39755766621438265</v>
      </c>
      <c r="Y1117" s="2">
        <f t="shared" si="776"/>
        <v>9.7241067390321068E-2</v>
      </c>
      <c r="Z1117" s="1">
        <v>543</v>
      </c>
      <c r="AA1117" s="1">
        <v>39</v>
      </c>
      <c r="AB1117" s="1">
        <v>38</v>
      </c>
      <c r="AC1117" s="1">
        <v>497</v>
      </c>
      <c r="AD1117" s="1">
        <v>879</v>
      </c>
      <c r="AE1117" s="1">
        <v>113</v>
      </c>
      <c r="AF1117" s="1">
        <v>25</v>
      </c>
      <c r="AG1117" s="1">
        <v>26</v>
      </c>
      <c r="AH1117" s="1">
        <v>22</v>
      </c>
      <c r="AL1117">
        <v>16</v>
      </c>
      <c r="AN1117">
        <v>13</v>
      </c>
      <c r="BA1117" t="s">
        <v>926</v>
      </c>
      <c r="BC1117">
        <v>7</v>
      </c>
      <c r="BE1117" s="97">
        <v>24</v>
      </c>
      <c r="BF1117" s="99"/>
      <c r="BG1117">
        <v>24510</v>
      </c>
      <c r="BH1117">
        <f t="shared" si="757"/>
        <v>2451007</v>
      </c>
      <c r="BJ1117" t="s">
        <v>3279</v>
      </c>
    </row>
    <row r="1118" spans="1:62">
      <c r="A1118" s="9" t="s">
        <v>1315</v>
      </c>
      <c r="B1118" t="s">
        <v>2591</v>
      </c>
      <c r="C1118" s="1">
        <f t="shared" si="777"/>
        <v>9237</v>
      </c>
      <c r="D1118" s="1"/>
      <c r="E1118" s="1"/>
      <c r="F1118" s="1"/>
      <c r="G1118" s="1"/>
      <c r="H1118" s="1"/>
      <c r="I1118" s="1"/>
      <c r="J1118" s="1"/>
      <c r="K1118" s="1"/>
      <c r="L1118" s="1"/>
      <c r="M1118" s="7">
        <f>RANK(Z1118,(Z1118:AB1118,AC1118:AQ1118))</f>
        <v>2</v>
      </c>
      <c r="N1118" s="7">
        <f>RANK(AA1118,(Z1118:AB1118,AC1118:AQ1118))</f>
        <v>6</v>
      </c>
      <c r="O1118" s="7">
        <f>IF(AB1118&gt;0,RANK(AB1118,(Z1118:AB1118,AC1118:AQ1118)),0)</f>
        <v>5</v>
      </c>
      <c r="P1118" s="7"/>
      <c r="Q1118" s="1">
        <f t="shared" si="769"/>
        <v>3577</v>
      </c>
      <c r="R1118" s="2">
        <f t="shared" si="770"/>
        <v>0.38724694164772111</v>
      </c>
      <c r="S1118" s="2"/>
      <c r="T1118" s="2">
        <f t="shared" si="771"/>
        <v>0.21435531016563819</v>
      </c>
      <c r="U1118" s="2">
        <f t="shared" si="772"/>
        <v>2.9230269568041572E-3</v>
      </c>
      <c r="V1118" s="2">
        <f t="shared" si="773"/>
        <v>5.1964923676518348E-3</v>
      </c>
      <c r="W1118" s="2">
        <f t="shared" si="774"/>
        <v>0.15665259283317096</v>
      </c>
      <c r="X1118" s="2">
        <f t="shared" si="775"/>
        <v>0.60160225181335936</v>
      </c>
      <c r="Y1118" s="2">
        <f t="shared" si="776"/>
        <v>1.9270325863375626E-2</v>
      </c>
      <c r="Z1118" s="1">
        <v>1980</v>
      </c>
      <c r="AA1118" s="1">
        <v>27</v>
      </c>
      <c r="AB1118" s="1">
        <v>48</v>
      </c>
      <c r="AC1118" s="1">
        <v>1447</v>
      </c>
      <c r="AD1118" s="1">
        <v>5557</v>
      </c>
      <c r="AE1118" s="1">
        <v>98</v>
      </c>
      <c r="AF1118" s="1">
        <v>12</v>
      </c>
      <c r="AG1118" s="1">
        <v>23</v>
      </c>
      <c r="AH1118" s="1">
        <v>22</v>
      </c>
      <c r="AL1118">
        <v>14</v>
      </c>
      <c r="AN1118">
        <v>9</v>
      </c>
      <c r="BA1118" t="s">
        <v>232</v>
      </c>
      <c r="BC1118">
        <v>1</v>
      </c>
      <c r="BE1118" s="97">
        <v>24</v>
      </c>
      <c r="BF1118" s="99"/>
      <c r="BG1118">
        <v>24005</v>
      </c>
      <c r="BH1118">
        <f t="shared" si="757"/>
        <v>2400501</v>
      </c>
      <c r="BJ1118" t="s">
        <v>3279</v>
      </c>
    </row>
    <row r="1119" spans="1:62">
      <c r="A1119" s="9" t="s">
        <v>1315</v>
      </c>
      <c r="B1119" t="s">
        <v>2591</v>
      </c>
      <c r="C1119" s="1">
        <f t="shared" si="777"/>
        <v>30438</v>
      </c>
      <c r="D1119" s="1"/>
      <c r="E1119" s="1"/>
      <c r="F1119" s="1"/>
      <c r="G1119" s="1"/>
      <c r="H1119" s="1"/>
      <c r="I1119" s="1"/>
      <c r="J1119" s="1"/>
      <c r="K1119" s="1"/>
      <c r="L1119" s="1"/>
      <c r="M1119" s="7">
        <f>RANK(Z1119,(Z1119:AB1119,AC1119:AQ1119))</f>
        <v>2</v>
      </c>
      <c r="N1119" s="7">
        <f>RANK(AA1119,(Z1119:AB1119,AC1119:AQ1119))</f>
        <v>5</v>
      </c>
      <c r="O1119" s="7">
        <f>IF(AB1119&gt;0,RANK(AB1119,(Z1119:AB1119,AC1119:AQ1119)),0)</f>
        <v>6</v>
      </c>
      <c r="P1119" s="7"/>
      <c r="Q1119" s="1">
        <f t="shared" si="769"/>
        <v>12852</v>
      </c>
      <c r="R1119" s="2">
        <f t="shared" si="770"/>
        <v>0.42223536369012421</v>
      </c>
      <c r="S1119" s="2"/>
      <c r="T1119" s="2">
        <f t="shared" si="771"/>
        <v>0.19505223733491031</v>
      </c>
      <c r="U1119" s="2">
        <f t="shared" si="772"/>
        <v>5.3880018398055063E-3</v>
      </c>
      <c r="V1119" s="2">
        <f t="shared" si="773"/>
        <v>5.1580261515211251E-3</v>
      </c>
      <c r="W1119" s="2">
        <f t="shared" si="774"/>
        <v>0.1517839542676917</v>
      </c>
      <c r="X1119" s="2">
        <f t="shared" si="775"/>
        <v>0.61728760102503455</v>
      </c>
      <c r="Y1119" s="2">
        <f t="shared" si="776"/>
        <v>2.5330179381036766E-2</v>
      </c>
      <c r="Z1119" s="1">
        <v>5937</v>
      </c>
      <c r="AA1119" s="1">
        <v>164</v>
      </c>
      <c r="AB1119" s="1">
        <v>157</v>
      </c>
      <c r="AC1119" s="1">
        <v>4620</v>
      </c>
      <c r="AD1119" s="1">
        <v>18789</v>
      </c>
      <c r="AE1119" s="1">
        <v>421</v>
      </c>
      <c r="AF1119" s="1">
        <v>68</v>
      </c>
      <c r="AG1119" s="1">
        <v>104</v>
      </c>
      <c r="AH1119" s="1">
        <v>104</v>
      </c>
      <c r="AL1119">
        <v>47</v>
      </c>
      <c r="AN1119">
        <v>27</v>
      </c>
      <c r="BA1119" t="s">
        <v>135</v>
      </c>
      <c r="BC1119">
        <v>2</v>
      </c>
      <c r="BE1119" s="97">
        <v>24</v>
      </c>
      <c r="BF1119" s="99"/>
      <c r="BG1119">
        <v>24005</v>
      </c>
      <c r="BH1119">
        <f t="shared" si="757"/>
        <v>2400502</v>
      </c>
      <c r="BJ1119" t="s">
        <v>3279</v>
      </c>
    </row>
    <row r="1120" spans="1:62">
      <c r="A1120" s="9" t="s">
        <v>1315</v>
      </c>
      <c r="B1120" t="s">
        <v>2591</v>
      </c>
      <c r="C1120" s="1">
        <f t="shared" si="777"/>
        <v>10982</v>
      </c>
      <c r="D1120" s="1"/>
      <c r="E1120" s="1"/>
      <c r="F1120" s="1"/>
      <c r="G1120" s="1"/>
      <c r="H1120" s="1"/>
      <c r="I1120" s="1"/>
      <c r="J1120" s="1"/>
      <c r="K1120" s="1"/>
      <c r="L1120" s="1"/>
      <c r="M1120" s="7">
        <f>RANK(Z1120,(Z1120:AB1120,AC1120:AQ1120))</f>
        <v>2</v>
      </c>
      <c r="N1120" s="7">
        <f>RANK(AA1120,(Z1120:AB1120,AC1120:AQ1120))</f>
        <v>6</v>
      </c>
      <c r="O1120" s="7">
        <f>IF(AB1120&gt;0,RANK(AB1120,(Z1120:AB1120,AC1120:AQ1120)),0)</f>
        <v>5</v>
      </c>
      <c r="P1120" s="7"/>
      <c r="Q1120" s="1">
        <f t="shared" si="769"/>
        <v>3093</v>
      </c>
      <c r="R1120" s="2">
        <f t="shared" si="770"/>
        <v>0.28164268803496628</v>
      </c>
      <c r="S1120" s="2"/>
      <c r="T1120" s="2">
        <f t="shared" si="771"/>
        <v>0.25878710617373885</v>
      </c>
      <c r="U1120" s="2">
        <f t="shared" si="772"/>
        <v>4.9171371334911671E-3</v>
      </c>
      <c r="V1120" s="2">
        <f t="shared" si="773"/>
        <v>6.1919504643962852E-3</v>
      </c>
      <c r="W1120" s="2">
        <f t="shared" si="774"/>
        <v>0.16918594063012202</v>
      </c>
      <c r="X1120" s="2">
        <f t="shared" si="775"/>
        <v>0.54042979420870518</v>
      </c>
      <c r="Y1120" s="2">
        <f t="shared" si="776"/>
        <v>2.0488071389546558E-2</v>
      </c>
      <c r="Z1120" s="1">
        <v>2842</v>
      </c>
      <c r="AA1120" s="1">
        <v>54</v>
      </c>
      <c r="AB1120" s="1">
        <v>68</v>
      </c>
      <c r="AC1120" s="1">
        <v>1858</v>
      </c>
      <c r="AD1120" s="1">
        <v>5935</v>
      </c>
      <c r="AE1120" s="1">
        <v>122</v>
      </c>
      <c r="AF1120" s="1">
        <v>16</v>
      </c>
      <c r="AG1120" s="1">
        <v>25</v>
      </c>
      <c r="AH1120" s="1">
        <v>38</v>
      </c>
      <c r="AL1120">
        <v>13</v>
      </c>
      <c r="AN1120">
        <v>11</v>
      </c>
      <c r="BA1120" t="s">
        <v>156</v>
      </c>
      <c r="BC1120">
        <v>3</v>
      </c>
      <c r="BE1120" s="97">
        <v>24</v>
      </c>
      <c r="BF1120" s="99"/>
      <c r="BG1120">
        <v>24005</v>
      </c>
      <c r="BH1120">
        <f t="shared" si="757"/>
        <v>2400503</v>
      </c>
      <c r="BJ1120" t="s">
        <v>3279</v>
      </c>
    </row>
    <row r="1121" spans="1:62">
      <c r="A1121" s="9" t="s">
        <v>1315</v>
      </c>
      <c r="B1121" t="s">
        <v>2591</v>
      </c>
      <c r="C1121" s="1">
        <f t="shared" ref="C1121:C1135" si="778">SUM(Z1121:AQ1121)</f>
        <v>15589</v>
      </c>
      <c r="D1121" s="1"/>
      <c r="E1121" s="1"/>
      <c r="F1121" s="1"/>
      <c r="G1121" s="1"/>
      <c r="H1121" s="1"/>
      <c r="I1121" s="1"/>
      <c r="J1121" s="1"/>
      <c r="K1121" s="1"/>
      <c r="L1121" s="1"/>
      <c r="M1121" s="7">
        <f>RANK(Z1121,(Z1121:AB1121,AC1121:AQ1121))</f>
        <v>2</v>
      </c>
      <c r="N1121" s="7">
        <f>RANK(AA1121,(Z1121:AB1121,AC1121:AQ1121))</f>
        <v>6</v>
      </c>
      <c r="O1121" s="7">
        <f>IF(AB1121&gt;0,RANK(AB1121,(Z1121:AB1121,AC1121:AQ1121)),0)</f>
        <v>5</v>
      </c>
      <c r="P1121" s="7"/>
      <c r="Q1121" s="1">
        <f t="shared" si="769"/>
        <v>3537</v>
      </c>
      <c r="R1121" s="2">
        <f t="shared" si="770"/>
        <v>0.22689075630252101</v>
      </c>
      <c r="S1121" s="2"/>
      <c r="T1121" s="2">
        <f t="shared" si="771"/>
        <v>0.28411059080120599</v>
      </c>
      <c r="U1121" s="2">
        <f t="shared" si="772"/>
        <v>4.1696067740073124E-3</v>
      </c>
      <c r="V1121" s="2">
        <f t="shared" si="773"/>
        <v>5.5167105009942905E-3</v>
      </c>
      <c r="W1121" s="2">
        <f t="shared" si="774"/>
        <v>0.1711463211238694</v>
      </c>
      <c r="X1121" s="2">
        <f t="shared" si="775"/>
        <v>0.51100134710372702</v>
      </c>
      <c r="Y1121" s="2">
        <f t="shared" si="776"/>
        <v>2.4055423696195843E-2</v>
      </c>
      <c r="Z1121" s="1">
        <v>4429</v>
      </c>
      <c r="AA1121" s="1">
        <v>65</v>
      </c>
      <c r="AB1121" s="1">
        <v>86</v>
      </c>
      <c r="AC1121" s="1">
        <v>2668</v>
      </c>
      <c r="AD1121" s="1">
        <v>7966</v>
      </c>
      <c r="AE1121" s="1">
        <v>197</v>
      </c>
      <c r="AF1121" s="1">
        <v>37</v>
      </c>
      <c r="AG1121" s="1">
        <v>39</v>
      </c>
      <c r="AH1121" s="1">
        <v>61</v>
      </c>
      <c r="AL1121">
        <v>18</v>
      </c>
      <c r="AN1121">
        <v>23</v>
      </c>
      <c r="BA1121" t="s">
        <v>1770</v>
      </c>
      <c r="BC1121">
        <v>7</v>
      </c>
      <c r="BE1121" s="97">
        <v>24</v>
      </c>
      <c r="BF1121" s="99"/>
      <c r="BG1121">
        <v>24005</v>
      </c>
      <c r="BH1121">
        <f t="shared" si="757"/>
        <v>2400507</v>
      </c>
      <c r="BJ1121" t="s">
        <v>3279</v>
      </c>
    </row>
    <row r="1122" spans="1:62" s="170" customFormat="1">
      <c r="A1122" s="155" t="s">
        <v>1790</v>
      </c>
      <c r="B1122" s="170" t="s">
        <v>2591</v>
      </c>
      <c r="C1122" s="1">
        <f t="shared" si="778"/>
        <v>12685</v>
      </c>
      <c r="D1122" s="1"/>
      <c r="E1122" s="1"/>
      <c r="F1122" s="1"/>
      <c r="G1122" s="1"/>
      <c r="H1122" s="1"/>
      <c r="I1122" s="1"/>
      <c r="J1122" s="1"/>
      <c r="K1122" s="1"/>
      <c r="L1122" s="1"/>
      <c r="M1122" s="7">
        <f>RANK(Z1122,(Z1122:AB1122,AC1122:AQ1122))</f>
        <v>2</v>
      </c>
      <c r="N1122" s="7">
        <f>RANK(AA1122,(Z1122:AB1122,AC1122:AQ1122))</f>
        <v>6</v>
      </c>
      <c r="O1122" s="7">
        <f>IF(AB1122&gt;0,RANK(AB1122,(Z1122:AB1122,AC1122:AQ1122)),0)</f>
        <v>5</v>
      </c>
      <c r="P1122" s="7"/>
      <c r="Q1122" s="1">
        <f t="shared" si="769"/>
        <v>5214</v>
      </c>
      <c r="R1122" s="2">
        <f t="shared" si="770"/>
        <v>0.41103665746945212</v>
      </c>
      <c r="S1122" s="2"/>
      <c r="T1122" s="2">
        <f t="shared" si="771"/>
        <v>0.18517934568387859</v>
      </c>
      <c r="U1122" s="2">
        <f t="shared" si="772"/>
        <v>4.3358297201418995E-3</v>
      </c>
      <c r="V1122" s="2">
        <f t="shared" si="773"/>
        <v>6.385494678754434E-3</v>
      </c>
      <c r="W1122" s="2">
        <f t="shared" si="774"/>
        <v>0.18454867954276705</v>
      </c>
      <c r="X1122" s="2">
        <f t="shared" si="775"/>
        <v>0.59621600315333068</v>
      </c>
      <c r="Y1122" s="2">
        <f t="shared" si="776"/>
        <v>2.3334647221127214E-2</v>
      </c>
      <c r="Z1122" s="1">
        <v>2349</v>
      </c>
      <c r="AA1122" s="1">
        <v>55</v>
      </c>
      <c r="AB1122" s="1">
        <v>81</v>
      </c>
      <c r="AC1122" s="1">
        <v>2341</v>
      </c>
      <c r="AD1122" s="1">
        <v>7563</v>
      </c>
      <c r="AE1122" s="1">
        <v>195</v>
      </c>
      <c r="AF1122" s="1">
        <v>25</v>
      </c>
      <c r="AG1122" s="1">
        <v>27</v>
      </c>
      <c r="AH1122" s="1">
        <v>28</v>
      </c>
      <c r="AI1122" s="1"/>
      <c r="AJ1122" s="1"/>
      <c r="AL1122" s="170">
        <v>10</v>
      </c>
      <c r="AM1122" s="1"/>
      <c r="AN1122" s="170">
        <v>11</v>
      </c>
      <c r="BA1122" s="170" t="s">
        <v>3337</v>
      </c>
      <c r="BC1122" s="170">
        <v>1</v>
      </c>
      <c r="BE1122" s="97">
        <v>24</v>
      </c>
      <c r="BF1122" s="99"/>
      <c r="BG1122" s="105">
        <v>24013</v>
      </c>
      <c r="BH1122" s="170">
        <f>BG1122*100+BC1122</f>
        <v>2401301</v>
      </c>
      <c r="BJ1122" s="170" t="s">
        <v>3279</v>
      </c>
    </row>
    <row r="1123" spans="1:62" s="170" customFormat="1">
      <c r="A1123" s="155" t="s">
        <v>1790</v>
      </c>
      <c r="B1123" s="170" t="s">
        <v>2591</v>
      </c>
      <c r="C1123" s="1">
        <f t="shared" si="778"/>
        <v>17916</v>
      </c>
      <c r="D1123" s="1"/>
      <c r="E1123" s="1"/>
      <c r="F1123" s="1"/>
      <c r="G1123" s="1"/>
      <c r="H1123" s="1"/>
      <c r="I1123" s="1"/>
      <c r="J1123" s="1"/>
      <c r="K1123" s="1"/>
      <c r="L1123" s="1"/>
      <c r="M1123" s="7">
        <f>RANK(Z1123,(Z1123:AB1123,AC1123:AQ1123))</f>
        <v>2</v>
      </c>
      <c r="N1123" s="7">
        <f>RANK(AA1123,(Z1123:AB1123,AC1123:AQ1123))</f>
        <v>6</v>
      </c>
      <c r="O1123" s="7">
        <f>IF(AB1123&gt;0,RANK(AB1123,(Z1123:AB1123,AC1123:AQ1123)),0)</f>
        <v>5</v>
      </c>
      <c r="P1123" s="7"/>
      <c r="Q1123" s="1">
        <f t="shared" si="769"/>
        <v>5227</v>
      </c>
      <c r="R1123" s="2">
        <f t="shared" si="770"/>
        <v>0.29175039071221254</v>
      </c>
      <c r="S1123" s="2"/>
      <c r="T1123" s="2">
        <f t="shared" si="771"/>
        <v>0.23174815807099799</v>
      </c>
      <c r="U1123" s="2">
        <f t="shared" si="772"/>
        <v>5.0234427327528466E-3</v>
      </c>
      <c r="V1123" s="2">
        <f t="shared" si="773"/>
        <v>5.4699709756642111E-3</v>
      </c>
      <c r="W1123" s="2">
        <f t="shared" si="774"/>
        <v>0.2075798169234204</v>
      </c>
      <c r="X1123" s="2">
        <f t="shared" si="775"/>
        <v>0.52349854878321056</v>
      </c>
      <c r="Y1123" s="2">
        <f t="shared" si="776"/>
        <v>2.6680062513953939E-2</v>
      </c>
      <c r="Z1123" s="1">
        <v>4152</v>
      </c>
      <c r="AA1123" s="1">
        <v>90</v>
      </c>
      <c r="AB1123" s="1">
        <v>98</v>
      </c>
      <c r="AC1123" s="1">
        <v>3719</v>
      </c>
      <c r="AD1123" s="1">
        <v>9379</v>
      </c>
      <c r="AE1123" s="1">
        <v>308</v>
      </c>
      <c r="AF1123" s="1">
        <v>32</v>
      </c>
      <c r="AG1123" s="1">
        <v>52</v>
      </c>
      <c r="AH1123" s="1">
        <v>54</v>
      </c>
      <c r="AI1123" s="1"/>
      <c r="AJ1123" s="1"/>
      <c r="AL1123" s="170">
        <v>24</v>
      </c>
      <c r="AM1123" s="1"/>
      <c r="AN1123" s="170">
        <v>8</v>
      </c>
      <c r="BA1123" s="170" t="s">
        <v>3338</v>
      </c>
      <c r="BC1123" s="170">
        <v>8</v>
      </c>
      <c r="BE1123" s="97">
        <v>24</v>
      </c>
      <c r="BF1123" s="99"/>
      <c r="BG1123" s="105">
        <v>24013</v>
      </c>
      <c r="BH1123" s="170">
        <f>BG1123*100+BC1123</f>
        <v>2401308</v>
      </c>
      <c r="BJ1123" s="170" t="s">
        <v>3279</v>
      </c>
    </row>
    <row r="1124" spans="1:62" s="170" customFormat="1">
      <c r="A1124" s="155" t="s">
        <v>3044</v>
      </c>
      <c r="B1124" s="170" t="s">
        <v>2591</v>
      </c>
      <c r="C1124" s="1">
        <f t="shared" si="778"/>
        <v>11714</v>
      </c>
      <c r="D1124" s="1"/>
      <c r="E1124" s="1"/>
      <c r="F1124" s="1"/>
      <c r="G1124" s="1"/>
      <c r="H1124" s="1"/>
      <c r="I1124" s="1"/>
      <c r="J1124" s="1"/>
      <c r="K1124" s="1"/>
      <c r="L1124" s="1"/>
      <c r="M1124" s="7">
        <f>RANK(Z1124,(Z1124:AB1124,AC1124:AQ1124))</f>
        <v>3</v>
      </c>
      <c r="N1124" s="7">
        <f>RANK(AA1124,(Z1124:AB1124,AC1124:AQ1124))</f>
        <v>6</v>
      </c>
      <c r="O1124" s="7">
        <f>IF(AB1124&gt;0,RANK(AB1124,(Z1124:AB1124,AC1124:AQ1124)),0)</f>
        <v>5</v>
      </c>
      <c r="P1124" s="7"/>
      <c r="Q1124" s="1">
        <f t="shared" si="769"/>
        <v>2674</v>
      </c>
      <c r="R1124" s="2">
        <f t="shared" si="770"/>
        <v>0.22827386033805702</v>
      </c>
      <c r="S1124" s="2"/>
      <c r="T1124" s="2">
        <f t="shared" si="771"/>
        <v>0.22409083148369471</v>
      </c>
      <c r="U1124" s="2">
        <f t="shared" si="772"/>
        <v>6.914802800068294E-3</v>
      </c>
      <c r="V1124" s="2">
        <f t="shared" si="773"/>
        <v>1.0329520232200785E-2</v>
      </c>
      <c r="W1124" s="2">
        <f t="shared" si="774"/>
        <v>0.25337203346423082</v>
      </c>
      <c r="X1124" s="2">
        <f t="shared" si="775"/>
        <v>0.48164589380228784</v>
      </c>
      <c r="Y1124" s="2">
        <f t="shared" si="776"/>
        <v>2.3646918217517632E-2</v>
      </c>
      <c r="Z1124" s="1">
        <v>2625</v>
      </c>
      <c r="AA1124" s="1">
        <v>81</v>
      </c>
      <c r="AB1124" s="1">
        <v>121</v>
      </c>
      <c r="AC1124" s="1">
        <v>2968</v>
      </c>
      <c r="AD1124" s="1">
        <v>5642</v>
      </c>
      <c r="AE1124" s="1">
        <v>134</v>
      </c>
      <c r="AF1124" s="1">
        <v>29</v>
      </c>
      <c r="AG1124" s="1">
        <v>20</v>
      </c>
      <c r="AH1124" s="1">
        <v>59</v>
      </c>
      <c r="AI1124" s="1"/>
      <c r="AJ1124" s="1"/>
      <c r="AL1124" s="170">
        <v>19</v>
      </c>
      <c r="AM1124" s="1"/>
      <c r="AN1124" s="170">
        <v>16</v>
      </c>
      <c r="BA1124" s="170" t="s">
        <v>3340</v>
      </c>
      <c r="BC1124" s="170">
        <v>6</v>
      </c>
      <c r="BE1124" s="97">
        <v>24</v>
      </c>
      <c r="BF1124" s="99"/>
      <c r="BG1124" s="170">
        <v>24021</v>
      </c>
      <c r="BH1124" s="170">
        <f>BG1124*100+BC1124</f>
        <v>2402106</v>
      </c>
      <c r="BJ1124" s="170" t="s">
        <v>3279</v>
      </c>
    </row>
    <row r="1125" spans="1:62" s="170" customFormat="1">
      <c r="A1125" s="155" t="s">
        <v>3044</v>
      </c>
      <c r="B1125" s="170" t="s">
        <v>2591</v>
      </c>
      <c r="C1125" s="1">
        <f t="shared" si="778"/>
        <v>19633</v>
      </c>
      <c r="D1125" s="1"/>
      <c r="E1125" s="1"/>
      <c r="F1125" s="1"/>
      <c r="G1125" s="1"/>
      <c r="H1125" s="1"/>
      <c r="I1125" s="1"/>
      <c r="J1125" s="1"/>
      <c r="K1125" s="1"/>
      <c r="L1125" s="1"/>
      <c r="M1125" s="7">
        <f>RANK(Z1125,(Z1125:AB1125,AC1125:AQ1125))</f>
        <v>3</v>
      </c>
      <c r="N1125" s="7">
        <f>RANK(AA1125,(Z1125:AB1125,AC1125:AQ1125))</f>
        <v>6</v>
      </c>
      <c r="O1125" s="7">
        <f>IF(AB1125&gt;0,RANK(AB1125,(Z1125:AB1125,AC1125:AQ1125)),0)</f>
        <v>5</v>
      </c>
      <c r="P1125" s="7"/>
      <c r="Q1125" s="1">
        <f t="shared" si="769"/>
        <v>5621</v>
      </c>
      <c r="R1125" s="2">
        <f t="shared" si="770"/>
        <v>0.28630367238832577</v>
      </c>
      <c r="S1125" s="2"/>
      <c r="T1125" s="2">
        <f t="shared" si="771"/>
        <v>0.19701522946060204</v>
      </c>
      <c r="U1125" s="2">
        <f t="shared" si="772"/>
        <v>5.1443997351398154E-3</v>
      </c>
      <c r="V1125" s="2">
        <f t="shared" si="773"/>
        <v>5.246269036825753E-3</v>
      </c>
      <c r="W1125" s="2">
        <f t="shared" si="774"/>
        <v>0.24183772220241431</v>
      </c>
      <c r="X1125" s="2">
        <f t="shared" si="775"/>
        <v>0.52814139459074005</v>
      </c>
      <c r="Y1125" s="2">
        <f t="shared" si="776"/>
        <v>2.2614984974278052E-2</v>
      </c>
      <c r="Z1125" s="1">
        <v>3868</v>
      </c>
      <c r="AA1125" s="1">
        <v>101</v>
      </c>
      <c r="AB1125" s="1">
        <v>103</v>
      </c>
      <c r="AC1125" s="1">
        <v>4748</v>
      </c>
      <c r="AD1125" s="1">
        <v>10369</v>
      </c>
      <c r="AE1125" s="1">
        <v>246</v>
      </c>
      <c r="AF1125" s="1">
        <v>22</v>
      </c>
      <c r="AG1125" s="1">
        <v>42</v>
      </c>
      <c r="AH1125" s="1">
        <v>76</v>
      </c>
      <c r="AI1125" s="1"/>
      <c r="AJ1125" s="1"/>
      <c r="AL1125" s="170">
        <v>39</v>
      </c>
      <c r="AM1125" s="1"/>
      <c r="AN1125" s="170">
        <v>19</v>
      </c>
      <c r="BA1125" s="170" t="s">
        <v>3339</v>
      </c>
      <c r="BC1125" s="170">
        <v>8</v>
      </c>
      <c r="BE1125" s="97">
        <v>24</v>
      </c>
      <c r="BF1125" s="99"/>
      <c r="BG1125" s="170">
        <v>24021</v>
      </c>
      <c r="BH1125" s="170">
        <f>BG1125*100+BC1125</f>
        <v>2402108</v>
      </c>
      <c r="BJ1125" s="170" t="s">
        <v>3279</v>
      </c>
    </row>
    <row r="1126" spans="1:62">
      <c r="A1126" s="9" t="s">
        <v>2997</v>
      </c>
      <c r="B1126" t="s">
        <v>2591</v>
      </c>
      <c r="C1126" s="1">
        <f t="shared" si="778"/>
        <v>28675</v>
      </c>
      <c r="D1126" s="1"/>
      <c r="E1126" s="1"/>
      <c r="F1126" s="1"/>
      <c r="G1126" s="1"/>
      <c r="H1126" s="1"/>
      <c r="I1126" s="1"/>
      <c r="J1126" s="1"/>
      <c r="K1126" s="1"/>
      <c r="L1126" s="1"/>
      <c r="M1126" s="7">
        <f>RANK(Z1126,(Z1126:AB1126,AC1126:AQ1126))</f>
        <v>2</v>
      </c>
      <c r="N1126" s="7">
        <f>RANK(AA1126,(Z1126:AB1126,AC1126:AQ1126))</f>
        <v>6</v>
      </c>
      <c r="O1126" s="7">
        <f>IF(AB1126&gt;0,RANK(AB1126,(Z1126:AB1126,AC1126:AQ1126)),0)</f>
        <v>5</v>
      </c>
      <c r="P1126" s="7"/>
      <c r="Q1126" s="1">
        <f t="shared" si="769"/>
        <v>11577</v>
      </c>
      <c r="R1126" s="2">
        <f t="shared" si="770"/>
        <v>0.40373147340889276</v>
      </c>
      <c r="S1126" s="2"/>
      <c r="T1126" s="2">
        <f t="shared" si="771"/>
        <v>0.20331299040976461</v>
      </c>
      <c r="U1126" s="2">
        <f t="shared" si="772"/>
        <v>3.4176111595466433E-3</v>
      </c>
      <c r="V1126" s="2">
        <f t="shared" si="773"/>
        <v>5.6146469049694857E-3</v>
      </c>
      <c r="W1126" s="2">
        <f t="shared" si="774"/>
        <v>0.15804707933740192</v>
      </c>
      <c r="X1126" s="2">
        <f t="shared" si="775"/>
        <v>0.6070444638186574</v>
      </c>
      <c r="Y1126" s="2">
        <f t="shared" si="776"/>
        <v>2.2563208369659971E-2</v>
      </c>
      <c r="Z1126" s="1">
        <v>5830</v>
      </c>
      <c r="AA1126" s="1">
        <v>98</v>
      </c>
      <c r="AB1126" s="1">
        <v>161</v>
      </c>
      <c r="AC1126" s="1">
        <v>4532</v>
      </c>
      <c r="AD1126" s="1">
        <v>17407</v>
      </c>
      <c r="AE1126" s="1">
        <v>382</v>
      </c>
      <c r="AF1126" s="1">
        <v>46</v>
      </c>
      <c r="AG1126" s="1">
        <v>63</v>
      </c>
      <c r="AH1126" s="1">
        <v>93</v>
      </c>
      <c r="AL1126">
        <v>44</v>
      </c>
      <c r="AN1126">
        <v>19</v>
      </c>
      <c r="BA1126" t="s">
        <v>952</v>
      </c>
      <c r="BC1126">
        <v>1</v>
      </c>
      <c r="BE1126" s="97">
        <v>24</v>
      </c>
      <c r="BF1126" s="99"/>
      <c r="BG1126">
        <v>24025</v>
      </c>
      <c r="BH1126">
        <f t="shared" si="757"/>
        <v>2402501</v>
      </c>
      <c r="BJ1126" t="s">
        <v>3279</v>
      </c>
    </row>
    <row r="1127" spans="1:62">
      <c r="A1127" s="9" t="s">
        <v>2997</v>
      </c>
      <c r="B1127" t="s">
        <v>2591</v>
      </c>
      <c r="C1127" s="1">
        <f t="shared" si="778"/>
        <v>8028</v>
      </c>
      <c r="D1127" s="1"/>
      <c r="E1127" s="1"/>
      <c r="F1127" s="1"/>
      <c r="G1127" s="1"/>
      <c r="H1127" s="1"/>
      <c r="I1127" s="1"/>
      <c r="J1127" s="1"/>
      <c r="K1127" s="1"/>
      <c r="L1127" s="1"/>
      <c r="M1127" s="7">
        <f>RANK(Z1127,(Z1127:AB1127,AC1127:AQ1127))</f>
        <v>2</v>
      </c>
      <c r="N1127" s="7">
        <f>RANK(AA1127,(Z1127:AB1127,AC1127:AQ1127))</f>
        <v>5</v>
      </c>
      <c r="O1127" s="7">
        <f>IF(AB1127&gt;0,RANK(AB1127,(Z1127:AB1127,AC1127:AQ1127)),0)</f>
        <v>6</v>
      </c>
      <c r="P1127" s="7"/>
      <c r="Q1127" s="1">
        <f t="shared" si="769"/>
        <v>3612</v>
      </c>
      <c r="R1127" s="2">
        <f t="shared" si="770"/>
        <v>0.44992526158445439</v>
      </c>
      <c r="S1127" s="2"/>
      <c r="T1127" s="2">
        <f t="shared" si="771"/>
        <v>0.1690333831589437</v>
      </c>
      <c r="U1127" s="2">
        <f t="shared" si="772"/>
        <v>6.8510214250124563E-3</v>
      </c>
      <c r="V1127" s="2">
        <f t="shared" si="773"/>
        <v>6.1036372695565519E-3</v>
      </c>
      <c r="W1127" s="2">
        <f t="shared" si="774"/>
        <v>0.16878425510712505</v>
      </c>
      <c r="X1127" s="2">
        <f t="shared" si="775"/>
        <v>0.61895864474339812</v>
      </c>
      <c r="Y1127" s="2">
        <f t="shared" si="776"/>
        <v>3.0269058295964157E-2</v>
      </c>
      <c r="Z1127" s="1">
        <v>1357</v>
      </c>
      <c r="AA1127" s="1">
        <v>55</v>
      </c>
      <c r="AB1127" s="1">
        <v>49</v>
      </c>
      <c r="AC1127" s="1">
        <v>1355</v>
      </c>
      <c r="AD1127" s="1">
        <v>4969</v>
      </c>
      <c r="AE1127" s="1">
        <v>143</v>
      </c>
      <c r="AF1127" s="1">
        <v>21</v>
      </c>
      <c r="AG1127" s="1">
        <v>31</v>
      </c>
      <c r="AH1127" s="1">
        <v>26</v>
      </c>
      <c r="AL1127">
        <v>15</v>
      </c>
      <c r="AN1127">
        <v>7</v>
      </c>
      <c r="BA1127" t="s">
        <v>711</v>
      </c>
      <c r="BC1127">
        <v>2</v>
      </c>
      <c r="BE1127" s="97">
        <v>24</v>
      </c>
      <c r="BF1127" s="99"/>
      <c r="BG1127">
        <v>24025</v>
      </c>
      <c r="BH1127">
        <f t="shared" ref="BH1127:BH1182" si="779">BG1127*100+BC1127</f>
        <v>2402502</v>
      </c>
      <c r="BJ1127" t="s">
        <v>3279</v>
      </c>
    </row>
    <row r="1128" spans="1:62">
      <c r="A1128" s="9" t="s">
        <v>1133</v>
      </c>
      <c r="B1128" t="s">
        <v>2591</v>
      </c>
      <c r="C1128" s="1">
        <f t="shared" si="778"/>
        <v>2549</v>
      </c>
      <c r="D1128" s="1"/>
      <c r="E1128" s="1"/>
      <c r="F1128" s="1"/>
      <c r="G1128" s="1"/>
      <c r="H1128" s="1"/>
      <c r="I1128" s="1"/>
      <c r="J1128" s="1"/>
      <c r="K1128" s="1"/>
      <c r="L1128" s="1"/>
      <c r="M1128" s="7">
        <f>RANK(Z1128,(Z1128:AB1128,AC1128:AQ1128))</f>
        <v>2</v>
      </c>
      <c r="N1128" s="7">
        <f>RANK(AA1128,(Z1128:AB1128,AC1128:AQ1128))</f>
        <v>6</v>
      </c>
      <c r="O1128" s="7">
        <f>IF(AB1128&gt;0,RANK(AB1128,(Z1128:AB1128,AC1128:AQ1128)),0)</f>
        <v>5</v>
      </c>
      <c r="P1128" s="7"/>
      <c r="Q1128" s="1">
        <f t="shared" si="769"/>
        <v>257</v>
      </c>
      <c r="R1128" s="2">
        <f t="shared" si="770"/>
        <v>0.10082385249117301</v>
      </c>
      <c r="S1128" s="2"/>
      <c r="T1128" s="2">
        <f t="shared" si="771"/>
        <v>0.32012553942722638</v>
      </c>
      <c r="U1128" s="2">
        <f t="shared" si="772"/>
        <v>6.2769713613181639E-3</v>
      </c>
      <c r="V1128" s="2">
        <f t="shared" si="773"/>
        <v>1.1377010592389172E-2</v>
      </c>
      <c r="W1128" s="2">
        <f t="shared" si="774"/>
        <v>0.21341702628481757</v>
      </c>
      <c r="X1128" s="2">
        <f t="shared" si="775"/>
        <v>0.42094939191839936</v>
      </c>
      <c r="Y1128" s="2">
        <f t="shared" si="776"/>
        <v>2.7854060415849258E-2</v>
      </c>
      <c r="Z1128" s="1">
        <v>816</v>
      </c>
      <c r="AA1128" s="1">
        <v>16</v>
      </c>
      <c r="AB1128" s="1">
        <v>29</v>
      </c>
      <c r="AC1128" s="1">
        <v>544</v>
      </c>
      <c r="AD1128" s="1">
        <v>1073</v>
      </c>
      <c r="AE1128" s="1">
        <v>40</v>
      </c>
      <c r="AF1128" s="1">
        <v>11</v>
      </c>
      <c r="AG1128" s="1">
        <v>8</v>
      </c>
      <c r="AH1128" s="1">
        <v>9</v>
      </c>
      <c r="AL1128">
        <v>2</v>
      </c>
      <c r="AN1128">
        <v>1</v>
      </c>
      <c r="BA1128" t="s">
        <v>3335</v>
      </c>
      <c r="BC1128">
        <v>2</v>
      </c>
      <c r="BE1128" s="97">
        <v>24</v>
      </c>
      <c r="BF1128" s="99"/>
      <c r="BG1128">
        <v>24027</v>
      </c>
      <c r="BH1128">
        <f t="shared" si="779"/>
        <v>2402702</v>
      </c>
      <c r="BJ1128" t="s">
        <v>3279</v>
      </c>
    </row>
    <row r="1129" spans="1:62" s="170" customFormat="1">
      <c r="A1129" s="9" t="s">
        <v>1133</v>
      </c>
      <c r="B1129" s="170" t="s">
        <v>2591</v>
      </c>
      <c r="C1129" s="1">
        <f t="shared" si="778"/>
        <v>7961</v>
      </c>
      <c r="D1129" s="1"/>
      <c r="E1129" s="1"/>
      <c r="F1129" s="1"/>
      <c r="G1129" s="1"/>
      <c r="H1129" s="1"/>
      <c r="I1129" s="1"/>
      <c r="J1129" s="1"/>
      <c r="K1129" s="1"/>
      <c r="L1129" s="1"/>
      <c r="M1129" s="7">
        <f>RANK(Z1129,(Z1129:AB1129,AC1129:AQ1129))</f>
        <v>2</v>
      </c>
      <c r="N1129" s="7">
        <f>RANK(AA1129,(Z1129:AB1129,AC1129:AQ1129))</f>
        <v>6</v>
      </c>
      <c r="O1129" s="7">
        <f>IF(AB1129&gt;0,RANK(AB1129,(Z1129:AB1129,AC1129:AQ1129)),0)</f>
        <v>5</v>
      </c>
      <c r="P1129" s="7"/>
      <c r="Q1129" s="1">
        <f t="shared" si="769"/>
        <v>242</v>
      </c>
      <c r="R1129" s="2">
        <f t="shared" si="770"/>
        <v>3.0398191182012309E-2</v>
      </c>
      <c r="S1129" s="2"/>
      <c r="T1129" s="2">
        <f t="shared" si="771"/>
        <v>0.37131013691747267</v>
      </c>
      <c r="U1129" s="2">
        <f t="shared" si="772"/>
        <v>6.4062303730687102E-3</v>
      </c>
      <c r="V1129" s="2">
        <f t="shared" si="773"/>
        <v>8.6672528576811955E-3</v>
      </c>
      <c r="W1129" s="2">
        <f t="shared" si="774"/>
        <v>0.18766486622283632</v>
      </c>
      <c r="X1129" s="2">
        <f t="shared" si="775"/>
        <v>0.40170832809948498</v>
      </c>
      <c r="Y1129" s="2">
        <f t="shared" si="776"/>
        <v>2.4243185529456035E-2</v>
      </c>
      <c r="Z1129" s="1">
        <v>2956</v>
      </c>
      <c r="AA1129" s="1">
        <v>51</v>
      </c>
      <c r="AB1129" s="1">
        <v>69</v>
      </c>
      <c r="AC1129" s="1">
        <v>1494</v>
      </c>
      <c r="AD1129" s="1">
        <v>3198</v>
      </c>
      <c r="AE1129" s="1">
        <v>74</v>
      </c>
      <c r="AF1129" s="1">
        <v>30</v>
      </c>
      <c r="AG1129" s="1">
        <v>24</v>
      </c>
      <c r="AH1129" s="1">
        <v>32</v>
      </c>
      <c r="AI1129" s="1"/>
      <c r="AJ1129" s="1"/>
      <c r="AL1129" s="170">
        <v>15</v>
      </c>
      <c r="AM1129" s="1"/>
      <c r="AN1129" s="170">
        <v>18</v>
      </c>
      <c r="BA1129" s="170" t="s">
        <v>1158</v>
      </c>
      <c r="BC1129" s="170">
        <v>3</v>
      </c>
      <c r="BE1129" s="97">
        <v>24</v>
      </c>
      <c r="BF1129" s="99"/>
      <c r="BG1129" s="170">
        <v>24027</v>
      </c>
      <c r="BH1129" s="170">
        <f>BG1129*100+BC1129</f>
        <v>2402703</v>
      </c>
      <c r="BJ1129" s="170" t="s">
        <v>3279</v>
      </c>
    </row>
    <row r="1130" spans="1:62">
      <c r="A1130" s="9" t="s">
        <v>1133</v>
      </c>
      <c r="B1130" t="s">
        <v>2591</v>
      </c>
      <c r="C1130" s="1">
        <f t="shared" si="778"/>
        <v>18501</v>
      </c>
      <c r="D1130" s="1"/>
      <c r="E1130" s="1"/>
      <c r="F1130" s="1"/>
      <c r="G1130" s="1"/>
      <c r="H1130" s="1"/>
      <c r="I1130" s="1"/>
      <c r="J1130" s="1"/>
      <c r="K1130" s="1"/>
      <c r="L1130" s="1"/>
      <c r="M1130" s="7">
        <f>RANK(Z1130,(Z1130:AB1130,AC1130:AQ1130))</f>
        <v>2</v>
      </c>
      <c r="N1130" s="7">
        <f>RANK(AA1130,(Z1130:AB1130,AC1130:AQ1130))</f>
        <v>6</v>
      </c>
      <c r="O1130" s="7">
        <f>IF(AB1130&gt;0,RANK(AB1130,(Z1130:AB1130,AC1130:AQ1130)),0)</f>
        <v>5</v>
      </c>
      <c r="P1130" s="7"/>
      <c r="Q1130" s="1">
        <f t="shared" si="769"/>
        <v>1440</v>
      </c>
      <c r="R1130" s="2">
        <f t="shared" si="770"/>
        <v>7.7833630614561375E-2</v>
      </c>
      <c r="S1130" s="2"/>
      <c r="T1130" s="2">
        <f t="shared" si="771"/>
        <v>0.35279174098697369</v>
      </c>
      <c r="U1130" s="2">
        <f t="shared" si="772"/>
        <v>5.6213177666072107E-3</v>
      </c>
      <c r="V1130" s="2">
        <f t="shared" si="773"/>
        <v>6.5401870169180046E-3</v>
      </c>
      <c r="W1130" s="2">
        <f t="shared" si="774"/>
        <v>0.18588184422463649</v>
      </c>
      <c r="X1130" s="2">
        <f t="shared" si="775"/>
        <v>0.43062537160153508</v>
      </c>
      <c r="Y1130" s="2">
        <f t="shared" si="776"/>
        <v>1.8539538403329503E-2</v>
      </c>
      <c r="Z1130" s="1">
        <v>6527</v>
      </c>
      <c r="AA1130" s="1">
        <v>104</v>
      </c>
      <c r="AB1130" s="1">
        <v>121</v>
      </c>
      <c r="AC1130" s="1">
        <v>3439</v>
      </c>
      <c r="AD1130" s="1">
        <v>7967</v>
      </c>
      <c r="AE1130" s="1">
        <v>148</v>
      </c>
      <c r="AF1130" s="1">
        <v>58</v>
      </c>
      <c r="AG1130" s="1">
        <v>40</v>
      </c>
      <c r="AH1130" s="1">
        <v>67</v>
      </c>
      <c r="AL1130">
        <v>12</v>
      </c>
      <c r="AN1130">
        <v>18</v>
      </c>
      <c r="BA1130" t="s">
        <v>1062</v>
      </c>
      <c r="BC1130">
        <v>7</v>
      </c>
      <c r="BE1130" s="97">
        <v>24</v>
      </c>
      <c r="BF1130" s="99"/>
      <c r="BG1130">
        <v>24027</v>
      </c>
      <c r="BH1130">
        <f t="shared" si="779"/>
        <v>2402707</v>
      </c>
      <c r="BJ1130" t="s">
        <v>3279</v>
      </c>
    </row>
    <row r="1131" spans="1:62">
      <c r="A1131" s="9" t="s">
        <v>393</v>
      </c>
      <c r="B1131" t="s">
        <v>2591</v>
      </c>
      <c r="C1131" s="1">
        <f t="shared" si="778"/>
        <v>6030</v>
      </c>
      <c r="D1131" s="1"/>
      <c r="E1131" s="1"/>
      <c r="F1131" s="1"/>
      <c r="G1131" s="1"/>
      <c r="H1131" s="1"/>
      <c r="I1131" s="1"/>
      <c r="J1131" s="1"/>
      <c r="K1131" s="1"/>
      <c r="L1131" s="1"/>
      <c r="M1131" s="7">
        <f>RANK(Z1131,(Z1131:AB1131,AC1131:AQ1131))</f>
        <v>2</v>
      </c>
      <c r="N1131" s="7">
        <f>RANK(AA1131,(Z1131:AB1131,AC1131:AQ1131))</f>
        <v>5</v>
      </c>
      <c r="O1131" s="7">
        <f>IF(AB1131&gt;0,RANK(AB1131,(Z1131:AB1131,AC1131:AQ1131)),0)</f>
        <v>6</v>
      </c>
      <c r="P1131" s="7"/>
      <c r="Q1131" s="1">
        <f t="shared" si="769"/>
        <v>590</v>
      </c>
      <c r="R1131" s="2">
        <f t="shared" si="770"/>
        <v>9.7844112769485903E-2</v>
      </c>
      <c r="S1131" s="2"/>
      <c r="T1131" s="2">
        <f t="shared" si="771"/>
        <v>0.31542288557213932</v>
      </c>
      <c r="U1131" s="2">
        <f t="shared" si="772"/>
        <v>1.011608623548922E-2</v>
      </c>
      <c r="V1131" s="2">
        <f t="shared" si="773"/>
        <v>8.6235489220563843E-3</v>
      </c>
      <c r="W1131" s="2">
        <f t="shared" si="774"/>
        <v>0.22902155887230513</v>
      </c>
      <c r="X1131" s="2">
        <f t="shared" si="775"/>
        <v>0.41326699834162522</v>
      </c>
      <c r="Y1131" s="2">
        <f t="shared" si="776"/>
        <v>2.3548922056384758E-2</v>
      </c>
      <c r="Z1131" s="1">
        <v>1902</v>
      </c>
      <c r="AA1131" s="1">
        <v>61</v>
      </c>
      <c r="AB1131" s="1">
        <v>52</v>
      </c>
      <c r="AC1131" s="1">
        <v>1381</v>
      </c>
      <c r="AD1131" s="1">
        <v>2492</v>
      </c>
      <c r="AE1131" s="1">
        <v>72</v>
      </c>
      <c r="AF1131" s="1">
        <v>13</v>
      </c>
      <c r="AG1131" s="1">
        <v>14</v>
      </c>
      <c r="AH1131" s="1">
        <v>26</v>
      </c>
      <c r="AL1131">
        <v>11</v>
      </c>
      <c r="AN1131">
        <v>6</v>
      </c>
      <c r="BA1131" t="s">
        <v>3336</v>
      </c>
      <c r="BC1131">
        <v>3</v>
      </c>
      <c r="BE1131" s="97">
        <v>24</v>
      </c>
      <c r="BF1131" s="99"/>
      <c r="BG1131">
        <v>24031</v>
      </c>
      <c r="BH1131">
        <f t="shared" si="779"/>
        <v>2403103</v>
      </c>
      <c r="BJ1131" t="s">
        <v>3279</v>
      </c>
    </row>
    <row r="1132" spans="1:62">
      <c r="A1132" s="9" t="s">
        <v>393</v>
      </c>
      <c r="B1132" t="s">
        <v>2591</v>
      </c>
      <c r="C1132" s="1">
        <f t="shared" si="778"/>
        <v>20817</v>
      </c>
      <c r="D1132" s="1"/>
      <c r="E1132" s="1"/>
      <c r="F1132" s="1"/>
      <c r="G1132" s="1"/>
      <c r="H1132" s="1"/>
      <c r="I1132" s="1"/>
      <c r="J1132" s="1"/>
      <c r="K1132" s="1"/>
      <c r="L1132" s="1"/>
      <c r="M1132" s="7">
        <f>RANK(Z1132,(Z1132:AB1132,AC1132:AQ1132))</f>
        <v>2</v>
      </c>
      <c r="N1132" s="7">
        <f>RANK(AA1132,(Z1132:AB1132,AC1132:AQ1132))</f>
        <v>6</v>
      </c>
      <c r="O1132" s="7">
        <f>IF(AB1132&gt;0,RANK(AB1132,(Z1132:AB1132,AC1132:AQ1132)),0)</f>
        <v>4</v>
      </c>
      <c r="P1132" s="7"/>
      <c r="Q1132" s="1">
        <f t="shared" si="769"/>
        <v>1809</v>
      </c>
      <c r="R1132" s="2">
        <f t="shared" si="770"/>
        <v>8.6900129701686118E-2</v>
      </c>
      <c r="S1132" s="2"/>
      <c r="T1132" s="2">
        <f t="shared" si="771"/>
        <v>0.3211798049670942</v>
      </c>
      <c r="U1132" s="2">
        <f t="shared" si="772"/>
        <v>7.3017245520488059E-3</v>
      </c>
      <c r="V1132" s="2">
        <f t="shared" si="773"/>
        <v>9.5594946438007401E-3</v>
      </c>
      <c r="W1132" s="2">
        <f t="shared" si="774"/>
        <v>0.23480808954220109</v>
      </c>
      <c r="X1132" s="2">
        <f t="shared" si="775"/>
        <v>0.40807993466878034</v>
      </c>
      <c r="Y1132" s="2">
        <f t="shared" si="776"/>
        <v>1.907095162607475E-2</v>
      </c>
      <c r="Z1132" s="1">
        <v>6686</v>
      </c>
      <c r="AA1132" s="1">
        <v>152</v>
      </c>
      <c r="AB1132" s="1">
        <v>199</v>
      </c>
      <c r="AC1132" s="1">
        <v>4888</v>
      </c>
      <c r="AD1132" s="1">
        <v>8495</v>
      </c>
      <c r="AE1132" s="1">
        <v>153</v>
      </c>
      <c r="AF1132" s="1">
        <v>67</v>
      </c>
      <c r="AG1132" s="1">
        <v>64</v>
      </c>
      <c r="AH1132" s="1">
        <v>61</v>
      </c>
      <c r="AL1132">
        <v>34</v>
      </c>
      <c r="AN1132">
        <v>18</v>
      </c>
      <c r="BA1132" t="s">
        <v>1063</v>
      </c>
      <c r="BC1132">
        <v>6</v>
      </c>
      <c r="BE1132" s="97">
        <v>24</v>
      </c>
      <c r="BF1132" s="99"/>
      <c r="BG1132">
        <v>24031</v>
      </c>
      <c r="BH1132">
        <f t="shared" si="779"/>
        <v>2403106</v>
      </c>
      <c r="BJ1132" t="s">
        <v>3279</v>
      </c>
    </row>
    <row r="1133" spans="1:62">
      <c r="A1133" s="9" t="s">
        <v>393</v>
      </c>
      <c r="B1133" t="s">
        <v>2591</v>
      </c>
      <c r="C1133" s="1">
        <f t="shared" si="778"/>
        <v>23883</v>
      </c>
      <c r="D1133" s="1"/>
      <c r="E1133" s="1"/>
      <c r="F1133" s="1"/>
      <c r="G1133" s="1"/>
      <c r="H1133" s="1"/>
      <c r="I1133" s="1"/>
      <c r="J1133" s="1"/>
      <c r="K1133" s="1"/>
      <c r="L1133" s="1"/>
      <c r="M1133" s="7">
        <f>RANK(Z1133,(Z1133:AB1133,AC1133:AQ1133))</f>
        <v>1</v>
      </c>
      <c r="N1133" s="7">
        <f>RANK(AA1133,(Z1133:AB1133,AC1133:AQ1133))</f>
        <v>4</v>
      </c>
      <c r="O1133" s="7">
        <f>IF(AB1133&gt;0,RANK(AB1133,(Z1133:AB1133,AC1133:AQ1133)),0)</f>
        <v>5</v>
      </c>
      <c r="P1133" s="7"/>
      <c r="Q1133" s="1">
        <f t="shared" si="769"/>
        <v>663</v>
      </c>
      <c r="R1133" s="2">
        <f t="shared" si="770"/>
        <v>2.7760331616631075E-2</v>
      </c>
      <c r="S1133" s="2"/>
      <c r="T1133" s="2">
        <f t="shared" si="771"/>
        <v>0.39211991793325796</v>
      </c>
      <c r="U1133" s="2">
        <f t="shared" si="772"/>
        <v>1.0132730394004103E-2</v>
      </c>
      <c r="V1133" s="2">
        <f t="shared" si="773"/>
        <v>9.5884101662270238E-3</v>
      </c>
      <c r="W1133" s="2">
        <f t="shared" si="774"/>
        <v>0.20512498429845497</v>
      </c>
      <c r="X1133" s="2">
        <f t="shared" si="775"/>
        <v>0.3643595863166269</v>
      </c>
      <c r="Y1133" s="2">
        <f t="shared" si="776"/>
        <v>1.8674370891429093E-2</v>
      </c>
      <c r="Z1133" s="1">
        <v>9365</v>
      </c>
      <c r="AA1133" s="1">
        <v>242</v>
      </c>
      <c r="AB1133" s="1">
        <v>229</v>
      </c>
      <c r="AC1133" s="1">
        <v>4899</v>
      </c>
      <c r="AD1133" s="1">
        <v>8702</v>
      </c>
      <c r="AE1133" s="1">
        <v>147</v>
      </c>
      <c r="AF1133" s="1">
        <v>72</v>
      </c>
      <c r="AG1133" s="1">
        <v>73</v>
      </c>
      <c r="AH1133" s="1">
        <v>89</v>
      </c>
      <c r="AL1133">
        <v>37</v>
      </c>
      <c r="AN1133">
        <v>28</v>
      </c>
      <c r="BA1133" t="s">
        <v>1403</v>
      </c>
      <c r="BC1133">
        <v>8</v>
      </c>
      <c r="BE1133" s="97">
        <v>24</v>
      </c>
      <c r="BF1133" s="99"/>
      <c r="BG1133">
        <v>24031</v>
      </c>
      <c r="BH1133">
        <f t="shared" si="779"/>
        <v>2403108</v>
      </c>
      <c r="BJ1133" t="s">
        <v>3279</v>
      </c>
    </row>
    <row r="1134" spans="1:62">
      <c r="A1134" s="9" t="s">
        <v>1285</v>
      </c>
      <c r="B1134" t="s">
        <v>2591</v>
      </c>
      <c r="C1134" s="1">
        <f t="shared" si="778"/>
        <v>5295</v>
      </c>
      <c r="D1134" s="1"/>
      <c r="E1134" s="1"/>
      <c r="F1134" s="1"/>
      <c r="G1134" s="1"/>
      <c r="H1134" s="1"/>
      <c r="I1134" s="1"/>
      <c r="J1134" s="1"/>
      <c r="K1134" s="1"/>
      <c r="L1134" s="1"/>
      <c r="M1134" s="7">
        <f>RANK(Z1134,(Z1134:AB1134,AC1134:AQ1134))</f>
        <v>2</v>
      </c>
      <c r="N1134" s="7">
        <f>RANK(AA1134,(Z1134:AB1134,AC1134:AQ1134))</f>
        <v>6</v>
      </c>
      <c r="O1134" s="7">
        <f>IF(AB1134&gt;0,RANK(AB1134,(Z1134:AB1134,AC1134:AQ1134)),0)</f>
        <v>5</v>
      </c>
      <c r="P1134" s="7"/>
      <c r="Q1134" s="1">
        <f t="shared" si="769"/>
        <v>815</v>
      </c>
      <c r="R1134" s="2">
        <f t="shared" si="770"/>
        <v>0.15391879131255901</v>
      </c>
      <c r="S1134" s="2"/>
      <c r="T1134" s="2">
        <f t="shared" si="771"/>
        <v>0.25722379603399431</v>
      </c>
      <c r="U1134" s="2">
        <f t="shared" si="772"/>
        <v>1.5297450424929179E-2</v>
      </c>
      <c r="V1134" s="2">
        <f t="shared" si="773"/>
        <v>1.69971671388102E-2</v>
      </c>
      <c r="W1134" s="2">
        <f t="shared" si="774"/>
        <v>0.25590179414542019</v>
      </c>
      <c r="X1134" s="2">
        <f t="shared" si="775"/>
        <v>0.41114258734655335</v>
      </c>
      <c r="Y1134" s="2">
        <f t="shared" si="776"/>
        <v>4.3437204910292904E-2</v>
      </c>
      <c r="Z1134" s="1">
        <v>1362</v>
      </c>
      <c r="AA1134" s="1">
        <v>81</v>
      </c>
      <c r="AB1134" s="1">
        <v>90</v>
      </c>
      <c r="AC1134" s="1">
        <v>1355</v>
      </c>
      <c r="AD1134" s="1">
        <v>2177</v>
      </c>
      <c r="AE1134" s="1">
        <v>98</v>
      </c>
      <c r="AF1134" s="1">
        <v>23</v>
      </c>
      <c r="AG1134" s="1">
        <v>28</v>
      </c>
      <c r="AH1134" s="1">
        <v>32</v>
      </c>
      <c r="AL1134">
        <v>27</v>
      </c>
      <c r="AN1134">
        <v>22</v>
      </c>
      <c r="BA1134" t="s">
        <v>1404</v>
      </c>
      <c r="BC1134">
        <v>4</v>
      </c>
      <c r="BE1134" s="97">
        <v>24</v>
      </c>
      <c r="BF1134" s="99"/>
      <c r="BG1134">
        <v>24033</v>
      </c>
      <c r="BH1134">
        <f t="shared" si="779"/>
        <v>2403304</v>
      </c>
      <c r="BJ1134" t="s">
        <v>3279</v>
      </c>
    </row>
    <row r="1135" spans="1:62">
      <c r="A1135" s="9" t="s">
        <v>1285</v>
      </c>
      <c r="B1135" t="s">
        <v>2591</v>
      </c>
      <c r="C1135" s="1">
        <f t="shared" si="778"/>
        <v>8912</v>
      </c>
      <c r="D1135" s="1"/>
      <c r="E1135" s="1"/>
      <c r="F1135" s="1"/>
      <c r="G1135" s="1"/>
      <c r="H1135" s="1"/>
      <c r="I1135" s="1"/>
      <c r="J1135" s="1"/>
      <c r="K1135" s="1"/>
      <c r="L1135" s="1"/>
      <c r="M1135" s="7">
        <f>RANK(Z1135,(Z1135:AB1135,AC1135:AQ1135))</f>
        <v>3</v>
      </c>
      <c r="N1135" s="7">
        <f>RANK(AA1135,(Z1135:AB1135,AC1135:AQ1135))</f>
        <v>5</v>
      </c>
      <c r="O1135" s="7">
        <f>IF(AB1135&gt;0,RANK(AB1135,(Z1135:AB1135,AC1135:AQ1135)),0)</f>
        <v>6</v>
      </c>
      <c r="P1135" s="7"/>
      <c r="Q1135" s="1">
        <f t="shared" si="769"/>
        <v>1619</v>
      </c>
      <c r="R1135" s="2">
        <f t="shared" si="770"/>
        <v>0.18166517055655296</v>
      </c>
      <c r="S1135" s="2"/>
      <c r="T1135" s="2">
        <f t="shared" si="771"/>
        <v>0.25022441651705568</v>
      </c>
      <c r="U1135" s="2">
        <f t="shared" si="772"/>
        <v>9.7621184919210059E-3</v>
      </c>
      <c r="V1135" s="2">
        <f t="shared" si="773"/>
        <v>8.0789946140035901E-3</v>
      </c>
      <c r="W1135" s="2">
        <f t="shared" si="774"/>
        <v>0.25908886894075406</v>
      </c>
      <c r="X1135" s="2">
        <f t="shared" si="775"/>
        <v>0.44075403949730702</v>
      </c>
      <c r="Y1135" s="2">
        <f t="shared" si="776"/>
        <v>3.2091561938958568E-2</v>
      </c>
      <c r="Z1135" s="1">
        <v>2230</v>
      </c>
      <c r="AA1135" s="1">
        <v>87</v>
      </c>
      <c r="AB1135" s="1">
        <v>72</v>
      </c>
      <c r="AC1135" s="1">
        <v>2309</v>
      </c>
      <c r="AD1135" s="1">
        <v>3928</v>
      </c>
      <c r="AE1135" s="1">
        <v>152</v>
      </c>
      <c r="AF1135" s="1">
        <v>35</v>
      </c>
      <c r="AG1135" s="1">
        <v>31</v>
      </c>
      <c r="AH1135" s="1">
        <v>31</v>
      </c>
      <c r="AL1135">
        <v>22</v>
      </c>
      <c r="AN1135">
        <v>15</v>
      </c>
      <c r="BA1135" t="s">
        <v>2376</v>
      </c>
      <c r="BC1135">
        <v>5</v>
      </c>
      <c r="BE1135" s="97">
        <v>24</v>
      </c>
      <c r="BF1135" s="99"/>
      <c r="BG1135">
        <v>24033</v>
      </c>
      <c r="BH1135">
        <f t="shared" si="779"/>
        <v>2403305</v>
      </c>
      <c r="BJ1135" t="s">
        <v>3279</v>
      </c>
    </row>
    <row r="1136" spans="1:62">
      <c r="A1136" s="9"/>
      <c r="C1136" s="1"/>
      <c r="D1136" s="1"/>
      <c r="E1136" s="1"/>
      <c r="F1136" s="1"/>
      <c r="G1136" s="1"/>
      <c r="H1136" s="1"/>
      <c r="I1136" s="1"/>
      <c r="J1136" s="1"/>
      <c r="K1136" s="1"/>
      <c r="L1136" s="1"/>
      <c r="M1136" s="7"/>
      <c r="N1136" s="7"/>
      <c r="O1136" s="7"/>
      <c r="P1136" s="7"/>
      <c r="S1136" s="2"/>
      <c r="T1136" s="2"/>
      <c r="U1136" s="2"/>
      <c r="V1136" s="2"/>
      <c r="W1136" s="2"/>
      <c r="Y1136" s="2"/>
      <c r="BF1136" s="99"/>
      <c r="BG1136"/>
    </row>
    <row r="1137" spans="1:62">
      <c r="A1137" s="48" t="s">
        <v>730</v>
      </c>
      <c r="C1137" s="1"/>
      <c r="D1137" s="1"/>
      <c r="E1137" s="1"/>
      <c r="F1137" s="1"/>
      <c r="G1137" s="1"/>
      <c r="H1137" s="1"/>
      <c r="I1137" s="1"/>
      <c r="J1137" s="1"/>
      <c r="K1137" s="1"/>
      <c r="L1137" s="1"/>
      <c r="M1137" s="7"/>
      <c r="N1137" s="7"/>
      <c r="O1137" s="7"/>
      <c r="P1137" s="7"/>
      <c r="S1137" s="2"/>
      <c r="T1137" s="2"/>
      <c r="U1137" s="2"/>
      <c r="V1137" s="2"/>
      <c r="W1137" s="2"/>
      <c r="Y1137" s="2"/>
      <c r="BF1137" s="99"/>
      <c r="BG1137"/>
    </row>
    <row r="1138" spans="1:62">
      <c r="A1138" t="s">
        <v>911</v>
      </c>
      <c r="B1138" t="s">
        <v>3244</v>
      </c>
      <c r="C1138" s="1">
        <f t="shared" ref="C1138:C1155" si="780">SUM(Z1138:AQ1138)</f>
        <v>398</v>
      </c>
      <c r="D1138" s="1"/>
      <c r="E1138" s="1"/>
      <c r="F1138" s="1"/>
      <c r="G1138" s="1"/>
      <c r="H1138" s="1"/>
      <c r="I1138" s="1"/>
      <c r="J1138" s="1"/>
      <c r="K1138" s="1"/>
      <c r="L1138" s="1"/>
      <c r="M1138" s="7">
        <f>RANK(Z1138,(Z1138:AB1138,AC1138:AQ1138))</f>
        <v>1</v>
      </c>
      <c r="N1138" s="7">
        <f>RANK(AA1138,(Z1138:AB1138,AC1138:AQ1138))</f>
        <v>7</v>
      </c>
      <c r="O1138" s="7">
        <f>IF(AB1138&gt;0,RANK(AB1138,(Z1138:AB1138,AC1138:AQ1138)),0)</f>
        <v>3</v>
      </c>
      <c r="P1138" s="7"/>
      <c r="Q1138" s="1">
        <f t="shared" ref="Q1138:Q1155" si="781">MAX(Z1138:AG1138)-LARGE(Z1138:AG1138,2)</f>
        <v>21</v>
      </c>
      <c r="R1138" s="2">
        <f t="shared" ref="R1138:R1162" si="782">Q1138/C1138</f>
        <v>5.2763819095477386E-2</v>
      </c>
      <c r="S1138" s="2"/>
      <c r="T1138" s="2">
        <f t="shared" ref="T1138:T1155" si="783">IF($C1138=0,"-",Z1138/$C1138)</f>
        <v>0.32914572864321606</v>
      </c>
      <c r="U1138" s="2">
        <f t="shared" ref="U1138:U1155" si="784">IF($C1138=0,"-",AA1138/$C1138)</f>
        <v>1.507537688442211E-2</v>
      </c>
      <c r="V1138" s="2">
        <f t="shared" ref="V1138:V1162" si="785">IF($C1138=0,"-",AB1138/$C1138)</f>
        <v>0.18592964824120603</v>
      </c>
      <c r="W1138" s="2">
        <f t="shared" ref="W1138:X1162" si="786">IF($C1138=0,"-",AC1138/$C1138)</f>
        <v>0.27638190954773867</v>
      </c>
      <c r="X1138" s="2">
        <f t="shared" si="786"/>
        <v>0.1407035175879397</v>
      </c>
      <c r="Y1138" s="2">
        <f t="shared" ref="Y1138:Y1162" si="787">IF(C1138=0,"-",(1-T1138-U1138-V1138-W1138-X1138))</f>
        <v>5.2763819095477504E-2</v>
      </c>
      <c r="Z1138" s="1">
        <v>131</v>
      </c>
      <c r="AA1138" s="1">
        <v>6</v>
      </c>
      <c r="AB1138" s="1">
        <v>74</v>
      </c>
      <c r="AC1138" s="1">
        <v>110</v>
      </c>
      <c r="AD1138" s="1">
        <v>56</v>
      </c>
      <c r="AE1138" s="1">
        <v>9</v>
      </c>
      <c r="AF1138" s="1">
        <v>1</v>
      </c>
      <c r="AG1138" s="1">
        <v>0</v>
      </c>
      <c r="AH1138" s="1">
        <v>1</v>
      </c>
      <c r="AI1138" s="163">
        <v>7</v>
      </c>
      <c r="AL1138">
        <v>3</v>
      </c>
      <c r="AN1138">
        <v>0</v>
      </c>
      <c r="AO1138">
        <v>0</v>
      </c>
      <c r="AP1138">
        <v>0</v>
      </c>
      <c r="BA1138" t="str">
        <f t="shared" ref="BA1138:BA1162" si="788">A1138&amp;" "&amp;"CD"&amp;BC1138</f>
        <v>Allegan CD2</v>
      </c>
      <c r="BC1138" s="9">
        <v>2</v>
      </c>
      <c r="BE1138" s="97">
        <v>26</v>
      </c>
      <c r="BF1138" s="99"/>
      <c r="BG1138">
        <v>26005</v>
      </c>
      <c r="BH1138">
        <f t="shared" si="779"/>
        <v>2600502</v>
      </c>
      <c r="BJ1138" t="s">
        <v>3279</v>
      </c>
    </row>
    <row r="1139" spans="1:62" s="163" customFormat="1">
      <c r="A1139" s="163" t="s">
        <v>911</v>
      </c>
      <c r="B1139" s="163" t="s">
        <v>3244</v>
      </c>
      <c r="C1139" s="1">
        <f>SUM(Z1139:AQ1139)</f>
        <v>20088</v>
      </c>
      <c r="D1139" s="1"/>
      <c r="E1139" s="1"/>
      <c r="F1139" s="1"/>
      <c r="G1139" s="1"/>
      <c r="H1139" s="1"/>
      <c r="I1139" s="1"/>
      <c r="J1139" s="1"/>
      <c r="K1139" s="1"/>
      <c r="L1139" s="1"/>
      <c r="M1139" s="7">
        <f>RANK(Z1139,(Z1139:AB1139,AC1139:AQ1139))</f>
        <v>3</v>
      </c>
      <c r="N1139" s="7">
        <f>RANK(AA1139,(Z1139:AB1139,AC1139:AQ1139))</f>
        <v>7</v>
      </c>
      <c r="O1139" s="7">
        <f>IF(AB1139&gt;0,RANK(AB1139,(Z1139:AB1139,AC1139:AQ1139)),0)</f>
        <v>4</v>
      </c>
      <c r="P1139" s="7"/>
      <c r="Q1139" s="1">
        <f>MAX(Z1139:AG1139)-LARGE(Z1139:AG1139,2)</f>
        <v>2165</v>
      </c>
      <c r="R1139" s="2">
        <f t="shared" si="782"/>
        <v>0.1077757865392274</v>
      </c>
      <c r="S1139" s="2"/>
      <c r="T1139" s="2">
        <f>IF($C1139=0,"-",Z1139/$C1139)</f>
        <v>0.2253584229390681</v>
      </c>
      <c r="U1139" s="2">
        <f>IF($C1139=0,"-",AA1139/$C1139)</f>
        <v>7.9151732377538836E-3</v>
      </c>
      <c r="V1139" s="2">
        <f t="shared" si="785"/>
        <v>9.5430107526881719E-2</v>
      </c>
      <c r="W1139" s="2">
        <f t="shared" si="786"/>
        <v>0.37066905615292711</v>
      </c>
      <c r="X1139" s="2">
        <f t="shared" si="786"/>
        <v>0.26289326961369974</v>
      </c>
      <c r="Y1139" s="2">
        <f t="shared" si="787"/>
        <v>3.7733970529669314E-2</v>
      </c>
      <c r="Z1139" s="1">
        <v>4527</v>
      </c>
      <c r="AA1139" s="1">
        <v>159</v>
      </c>
      <c r="AB1139" s="1">
        <v>1917</v>
      </c>
      <c r="AC1139" s="1">
        <v>7446</v>
      </c>
      <c r="AD1139" s="1">
        <v>5281</v>
      </c>
      <c r="AE1139" s="1">
        <v>355</v>
      </c>
      <c r="AF1139" s="1">
        <v>14</v>
      </c>
      <c r="AG1139" s="1">
        <v>36</v>
      </c>
      <c r="AH1139" s="1">
        <v>52</v>
      </c>
      <c r="AI1139" s="163">
        <v>233</v>
      </c>
      <c r="AJ1139" s="1"/>
      <c r="AL1139" s="163">
        <v>36</v>
      </c>
      <c r="AM1139" s="1"/>
      <c r="AN1139" s="163">
        <v>20</v>
      </c>
      <c r="AO1139" s="163">
        <v>6</v>
      </c>
      <c r="AP1139" s="163">
        <v>6</v>
      </c>
      <c r="BA1139" s="163" t="str">
        <f t="shared" si="788"/>
        <v>Allegan CD6</v>
      </c>
      <c r="BC1139" s="9">
        <v>6</v>
      </c>
      <c r="BE1139" s="97">
        <v>26</v>
      </c>
      <c r="BF1139" s="99"/>
      <c r="BG1139" s="163">
        <v>26005</v>
      </c>
      <c r="BH1139" s="163">
        <f>BG1139*100+BC1139</f>
        <v>2600506</v>
      </c>
      <c r="BJ1139" s="163" t="s">
        <v>3279</v>
      </c>
    </row>
    <row r="1140" spans="1:62">
      <c r="A1140" t="s">
        <v>1829</v>
      </c>
      <c r="B1140" t="s">
        <v>3244</v>
      </c>
      <c r="C1140" s="1">
        <f t="shared" si="780"/>
        <v>23670</v>
      </c>
      <c r="D1140" s="1"/>
      <c r="E1140" s="1"/>
      <c r="F1140" s="1"/>
      <c r="G1140" s="1"/>
      <c r="H1140" s="1"/>
      <c r="I1140" s="1"/>
      <c r="J1140" s="1"/>
      <c r="K1140" s="1"/>
      <c r="L1140" s="1"/>
      <c r="M1140" s="7">
        <f>RANK(Z1140,(Z1140:AB1140,AC1140:AQ1140))</f>
        <v>3</v>
      </c>
      <c r="N1140" s="7">
        <f>RANK(AA1140,(Z1140:AB1140,AC1140:AQ1140))</f>
        <v>7</v>
      </c>
      <c r="O1140" s="7">
        <f>IF(AB1140&gt;0,RANK(AB1140,(Z1140:AB1140,AC1140:AQ1140)),0)</f>
        <v>4</v>
      </c>
      <c r="P1140" s="7"/>
      <c r="Q1140" s="1">
        <f t="shared" si="781"/>
        <v>3214</v>
      </c>
      <c r="R1140" s="2">
        <f t="shared" si="782"/>
        <v>0.13578369243768484</v>
      </c>
      <c r="S1140" s="2"/>
      <c r="T1140" s="2">
        <f t="shared" si="783"/>
        <v>0.22589776087874947</v>
      </c>
      <c r="U1140" s="2">
        <f t="shared" si="784"/>
        <v>8.6185044359949302E-3</v>
      </c>
      <c r="V1140" s="2">
        <f t="shared" si="785"/>
        <v>0.11427967891846219</v>
      </c>
      <c r="W1140" s="2">
        <f t="shared" si="786"/>
        <v>0.36975073933248837</v>
      </c>
      <c r="X1140" s="2">
        <f t="shared" si="786"/>
        <v>0.23396704689480355</v>
      </c>
      <c r="Y1140" s="2">
        <f t="shared" si="787"/>
        <v>4.7486269539501608E-2</v>
      </c>
      <c r="Z1140" s="1">
        <v>5347</v>
      </c>
      <c r="AA1140" s="1">
        <v>204</v>
      </c>
      <c r="AB1140" s="1">
        <v>2705</v>
      </c>
      <c r="AC1140" s="1">
        <v>8752</v>
      </c>
      <c r="AD1140" s="1">
        <v>5538</v>
      </c>
      <c r="AE1140" s="1">
        <v>469</v>
      </c>
      <c r="AF1140" s="1">
        <v>23</v>
      </c>
      <c r="AG1140" s="1">
        <v>44</v>
      </c>
      <c r="AH1140" s="1">
        <v>61</v>
      </c>
      <c r="AI1140" s="1">
        <v>429</v>
      </c>
      <c r="AL1140">
        <v>57</v>
      </c>
      <c r="AN1140">
        <v>22</v>
      </c>
      <c r="AO1140">
        <v>7</v>
      </c>
      <c r="AP1140">
        <v>12</v>
      </c>
      <c r="BA1140" t="str">
        <f t="shared" si="788"/>
        <v>Kent CD2</v>
      </c>
      <c r="BC1140" s="9">
        <v>2</v>
      </c>
      <c r="BE1140" s="97">
        <v>26</v>
      </c>
      <c r="BF1140" s="99"/>
      <c r="BG1140" s="162">
        <v>26081</v>
      </c>
      <c r="BH1140">
        <f t="shared" si="779"/>
        <v>2608102</v>
      </c>
      <c r="BJ1140" t="s">
        <v>3279</v>
      </c>
    </row>
    <row r="1141" spans="1:62" s="163" customFormat="1">
      <c r="A1141" s="163" t="s">
        <v>1829</v>
      </c>
      <c r="B1141" s="163" t="s">
        <v>3244</v>
      </c>
      <c r="C1141" s="1">
        <f>SUM(Z1141:AQ1141)</f>
        <v>76737</v>
      </c>
      <c r="D1141" s="1"/>
      <c r="E1141" s="1"/>
      <c r="F1141" s="1"/>
      <c r="G1141" s="1"/>
      <c r="H1141" s="1"/>
      <c r="I1141" s="1"/>
      <c r="J1141" s="1"/>
      <c r="K1141" s="1"/>
      <c r="L1141" s="1"/>
      <c r="M1141" s="7">
        <f>RANK(Z1141,(Z1141:AB1141,AC1141:AQ1141))</f>
        <v>2</v>
      </c>
      <c r="N1141" s="7">
        <f>RANK(AA1141,(Z1141:AB1141,AC1141:AQ1141))</f>
        <v>7</v>
      </c>
      <c r="O1141" s="7">
        <f>IF(AB1141&gt;0,RANK(AB1141,(Z1141:AB1141,AC1141:AQ1141)),0)</f>
        <v>4</v>
      </c>
      <c r="P1141" s="7"/>
      <c r="Q1141" s="1">
        <f>MAX(Z1141:AG1141)-LARGE(Z1141:AG1141,2)</f>
        <v>6229</v>
      </c>
      <c r="R1141" s="2">
        <f t="shared" si="782"/>
        <v>8.1173358353857986E-2</v>
      </c>
      <c r="S1141" s="2"/>
      <c r="T1141" s="2">
        <f>IF($C1141=0,"-",Z1141/$C1141)</f>
        <v>0.2639144089552628</v>
      </c>
      <c r="U1141" s="2">
        <f>IF($C1141=0,"-",AA1141/$C1141)</f>
        <v>8.4574585923348575E-3</v>
      </c>
      <c r="V1141" s="2">
        <f t="shared" si="785"/>
        <v>0.11555051669989705</v>
      </c>
      <c r="W1141" s="2">
        <f t="shared" si="786"/>
        <v>0.34508776730912077</v>
      </c>
      <c r="X1141" s="2">
        <f t="shared" si="786"/>
        <v>0.22492409137704106</v>
      </c>
      <c r="Y1141" s="2">
        <f t="shared" si="787"/>
        <v>4.2065757066343579E-2</v>
      </c>
      <c r="Z1141" s="1">
        <v>20252</v>
      </c>
      <c r="AA1141" s="1">
        <v>649</v>
      </c>
      <c r="AB1141" s="1">
        <v>8867</v>
      </c>
      <c r="AC1141" s="1">
        <v>26481</v>
      </c>
      <c r="AD1141" s="1">
        <v>17260</v>
      </c>
      <c r="AE1141" s="1">
        <v>1386</v>
      </c>
      <c r="AF1141" s="1">
        <v>79</v>
      </c>
      <c r="AG1141" s="1">
        <v>167</v>
      </c>
      <c r="AH1141" s="1">
        <v>192</v>
      </c>
      <c r="AI1141" s="1">
        <v>1131</v>
      </c>
      <c r="AJ1141" s="1"/>
      <c r="AL1141" s="163">
        <v>153</v>
      </c>
      <c r="AM1141" s="1"/>
      <c r="AN1141" s="163">
        <v>68</v>
      </c>
      <c r="AO1141" s="163">
        <v>18</v>
      </c>
      <c r="AP1141" s="163">
        <v>34</v>
      </c>
      <c r="BA1141" s="163" t="str">
        <f t="shared" si="788"/>
        <v>Kent CD3</v>
      </c>
      <c r="BC1141" s="9">
        <v>3</v>
      </c>
      <c r="BE1141" s="97">
        <v>26</v>
      </c>
      <c r="BF1141" s="99"/>
      <c r="BG1141" s="163">
        <v>26081</v>
      </c>
      <c r="BH1141" s="163">
        <f>BG1141*100+BC1141</f>
        <v>2608103</v>
      </c>
      <c r="BJ1141" s="163" t="s">
        <v>3279</v>
      </c>
    </row>
    <row r="1142" spans="1:62">
      <c r="A1142" t="s">
        <v>2245</v>
      </c>
      <c r="B1142" t="s">
        <v>3244</v>
      </c>
      <c r="C1142" s="1">
        <f t="shared" si="780"/>
        <v>60936</v>
      </c>
      <c r="D1142" s="1"/>
      <c r="E1142" s="1"/>
      <c r="F1142" s="1"/>
      <c r="G1142" s="1"/>
      <c r="H1142" s="1"/>
      <c r="I1142" s="1"/>
      <c r="J1142" s="1"/>
      <c r="K1142" s="1"/>
      <c r="L1142" s="1"/>
      <c r="M1142" s="7">
        <f>RANK(Z1142,(Z1142:AB1142,AC1142:AQ1142))</f>
        <v>2</v>
      </c>
      <c r="N1142" s="7">
        <f>RANK(AA1142,(Z1142:AB1142,AC1142:AQ1142))</f>
        <v>7</v>
      </c>
      <c r="O1142" s="7">
        <f>IF(AB1142&gt;0,RANK(AB1142,(Z1142:AB1142,AC1142:AQ1142)),0)</f>
        <v>4</v>
      </c>
      <c r="P1142" s="7"/>
      <c r="Q1142" s="1">
        <f t="shared" si="781"/>
        <v>16456</v>
      </c>
      <c r="R1142" s="2">
        <f t="shared" si="782"/>
        <v>0.27005382696599711</v>
      </c>
      <c r="S1142" s="2"/>
      <c r="T1142" s="2">
        <f t="shared" si="783"/>
        <v>0.21671918077983457</v>
      </c>
      <c r="U1142" s="2">
        <f t="shared" si="784"/>
        <v>9.0586845214651445E-3</v>
      </c>
      <c r="V1142" s="2">
        <f t="shared" si="785"/>
        <v>7.8886044374425632E-2</v>
      </c>
      <c r="W1142" s="2">
        <f t="shared" si="786"/>
        <v>0.15977418931337797</v>
      </c>
      <c r="X1142" s="2">
        <f t="shared" si="786"/>
        <v>0.48677300774583171</v>
      </c>
      <c r="Y1142" s="2">
        <f t="shared" si="787"/>
        <v>4.8788893265065025E-2</v>
      </c>
      <c r="Z1142" s="1">
        <v>13206</v>
      </c>
      <c r="AA1142" s="1">
        <v>552</v>
      </c>
      <c r="AB1142" s="1">
        <v>4807</v>
      </c>
      <c r="AC1142" s="1">
        <v>9736</v>
      </c>
      <c r="AD1142" s="1">
        <v>29662</v>
      </c>
      <c r="AE1142" s="1">
        <v>833</v>
      </c>
      <c r="AF1142" s="1">
        <v>78</v>
      </c>
      <c r="AG1142" s="1">
        <v>121</v>
      </c>
      <c r="AH1142" s="1">
        <v>172</v>
      </c>
      <c r="AI1142" s="1">
        <v>1534</v>
      </c>
      <c r="AL1142">
        <v>97</v>
      </c>
      <c r="AN1142">
        <v>91</v>
      </c>
      <c r="AO1142">
        <v>24</v>
      </c>
      <c r="AP1142">
        <v>23</v>
      </c>
      <c r="BA1142" t="str">
        <f t="shared" si="788"/>
        <v>Macomb CD9</v>
      </c>
      <c r="BC1142" s="9">
        <v>9</v>
      </c>
      <c r="BE1142" s="97">
        <v>26</v>
      </c>
      <c r="BF1142" s="99"/>
      <c r="BG1142" s="162">
        <v>26099</v>
      </c>
      <c r="BH1142">
        <f t="shared" si="779"/>
        <v>2609909</v>
      </c>
      <c r="BJ1142" t="s">
        <v>3279</v>
      </c>
    </row>
    <row r="1143" spans="1:62" s="163" customFormat="1">
      <c r="A1143" s="163" t="s">
        <v>2245</v>
      </c>
      <c r="B1143" s="163" t="s">
        <v>3244</v>
      </c>
      <c r="C1143" s="1">
        <f>SUM(Z1143:AQ1143)</f>
        <v>63957</v>
      </c>
      <c r="D1143" s="1"/>
      <c r="E1143" s="1"/>
      <c r="F1143" s="1"/>
      <c r="G1143" s="1"/>
      <c r="H1143" s="1"/>
      <c r="I1143" s="1"/>
      <c r="J1143" s="1"/>
      <c r="K1143" s="1"/>
      <c r="L1143" s="1"/>
      <c r="M1143" s="7">
        <f>RANK(Z1143,(Z1143:AB1143,AC1143:AQ1143))</f>
        <v>2</v>
      </c>
      <c r="N1143" s="7">
        <f>RANK(AA1143,(Z1143:AB1143,AC1143:AQ1143))</f>
        <v>7</v>
      </c>
      <c r="O1143" s="7">
        <f>IF(AB1143&gt;0,RANK(AB1143,(Z1143:AB1143,AC1143:AQ1143)),0)</f>
        <v>4</v>
      </c>
      <c r="P1143" s="7"/>
      <c r="Q1143" s="1">
        <f>MAX(Z1143:AG1143)-LARGE(Z1143:AG1143,2)</f>
        <v>16496</v>
      </c>
      <c r="R1143" s="2">
        <f t="shared" si="782"/>
        <v>0.25792329221195492</v>
      </c>
      <c r="S1143" s="2"/>
      <c r="T1143" s="2">
        <f>IF($C1143=0,"-",Z1143/$C1143)</f>
        <v>0.22404115264943633</v>
      </c>
      <c r="U1143" s="2">
        <f>IF($C1143=0,"-",AA1143/$C1143)</f>
        <v>7.301780884031459E-3</v>
      </c>
      <c r="V1143" s="2">
        <f t="shared" si="785"/>
        <v>8.4416092061854062E-2</v>
      </c>
      <c r="W1143" s="2">
        <f t="shared" si="786"/>
        <v>0.16031083384148725</v>
      </c>
      <c r="X1143" s="2">
        <f t="shared" si="786"/>
        <v>0.48196444486139123</v>
      </c>
      <c r="Y1143" s="2">
        <f t="shared" si="787"/>
        <v>4.1965695701799643E-2</v>
      </c>
      <c r="Z1143" s="1">
        <v>14329</v>
      </c>
      <c r="AA1143" s="1">
        <v>467</v>
      </c>
      <c r="AB1143" s="1">
        <v>5399</v>
      </c>
      <c r="AC1143" s="1">
        <v>10253</v>
      </c>
      <c r="AD1143" s="1">
        <v>30825</v>
      </c>
      <c r="AE1143" s="1">
        <v>819</v>
      </c>
      <c r="AF1143" s="1">
        <v>55</v>
      </c>
      <c r="AG1143" s="1">
        <v>117</v>
      </c>
      <c r="AH1143" s="1">
        <v>152</v>
      </c>
      <c r="AI1143" s="1">
        <v>1377</v>
      </c>
      <c r="AJ1143" s="1"/>
      <c r="AL1143" s="163">
        <v>66</v>
      </c>
      <c r="AM1143" s="1"/>
      <c r="AN1143" s="163">
        <v>67</v>
      </c>
      <c r="AO1143" s="163">
        <v>10</v>
      </c>
      <c r="AP1143" s="163">
        <v>21</v>
      </c>
      <c r="BA1143" s="163" t="str">
        <f t="shared" si="788"/>
        <v>Macomb CD10</v>
      </c>
      <c r="BC1143" s="9">
        <v>10</v>
      </c>
      <c r="BE1143" s="97">
        <v>26</v>
      </c>
      <c r="BF1143" s="99"/>
      <c r="BG1143" s="163">
        <v>26099</v>
      </c>
      <c r="BH1143" s="163">
        <f>BG1143*100+BC1143</f>
        <v>2609910</v>
      </c>
      <c r="BJ1143" s="163" t="s">
        <v>3279</v>
      </c>
    </row>
    <row r="1144" spans="1:62">
      <c r="A1144" t="s">
        <v>1516</v>
      </c>
      <c r="B1144" t="s">
        <v>3244</v>
      </c>
      <c r="C1144" s="1">
        <f t="shared" si="780"/>
        <v>1336</v>
      </c>
      <c r="D1144" s="1"/>
      <c r="E1144" s="1"/>
      <c r="F1144" s="1"/>
      <c r="G1144" s="1"/>
      <c r="H1144" s="1"/>
      <c r="I1144" s="1"/>
      <c r="J1144" s="1"/>
      <c r="K1144" s="1"/>
      <c r="L1144" s="1"/>
      <c r="M1144" s="7">
        <f>RANK(Z1144,(Z1144:AB1144,AC1144:AQ1144))</f>
        <v>3</v>
      </c>
      <c r="N1144" s="7">
        <f>RANK(AA1144,(Z1144:AB1144,AC1144:AQ1144))</f>
        <v>7</v>
      </c>
      <c r="O1144" s="7">
        <f>IF(AB1144&gt;0,RANK(AB1144,(Z1144:AB1144,AC1144:AQ1144)),0)</f>
        <v>4</v>
      </c>
      <c r="P1144" s="7"/>
      <c r="Q1144" s="1">
        <f t="shared" si="781"/>
        <v>198</v>
      </c>
      <c r="R1144" s="2">
        <f t="shared" si="782"/>
        <v>0.14820359281437126</v>
      </c>
      <c r="S1144" s="2"/>
      <c r="T1144" s="2">
        <f t="shared" si="783"/>
        <v>0.17889221556886228</v>
      </c>
      <c r="U1144" s="2">
        <f t="shared" si="784"/>
        <v>3.7425149700598802E-3</v>
      </c>
      <c r="V1144" s="2">
        <f t="shared" si="785"/>
        <v>9.3562874251497008E-2</v>
      </c>
      <c r="W1144" s="2">
        <f t="shared" si="786"/>
        <v>0.27020958083832336</v>
      </c>
      <c r="X1144" s="2">
        <f t="shared" si="786"/>
        <v>0.41841317365269459</v>
      </c>
      <c r="Y1144" s="2">
        <f t="shared" si="787"/>
        <v>3.5179640718562943E-2</v>
      </c>
      <c r="Z1144" s="1">
        <v>239</v>
      </c>
      <c r="AA1144" s="1">
        <v>5</v>
      </c>
      <c r="AB1144" s="1">
        <v>125</v>
      </c>
      <c r="AC1144" s="1">
        <v>361</v>
      </c>
      <c r="AD1144" s="1">
        <v>559</v>
      </c>
      <c r="AE1144" s="1">
        <v>19</v>
      </c>
      <c r="AF1144" s="1">
        <v>0</v>
      </c>
      <c r="AG1144" s="1">
        <v>2</v>
      </c>
      <c r="AH1144" s="1">
        <v>2</v>
      </c>
      <c r="AI1144" s="1">
        <v>16</v>
      </c>
      <c r="AL1144">
        <v>5</v>
      </c>
      <c r="AN1144">
        <v>2</v>
      </c>
      <c r="AO1144">
        <v>0</v>
      </c>
      <c r="AP1144">
        <v>1</v>
      </c>
      <c r="BA1144" t="str">
        <f t="shared" si="788"/>
        <v>Mason CD1</v>
      </c>
      <c r="BC1144" s="9">
        <v>1</v>
      </c>
      <c r="BE1144" s="97">
        <v>26</v>
      </c>
      <c r="BF1144" s="99"/>
      <c r="BG1144" s="162">
        <v>26105</v>
      </c>
      <c r="BH1144">
        <f t="shared" si="779"/>
        <v>2610501</v>
      </c>
      <c r="BJ1144" t="s">
        <v>3279</v>
      </c>
    </row>
    <row r="1145" spans="1:62">
      <c r="A1145" t="s">
        <v>1516</v>
      </c>
      <c r="B1145" t="s">
        <v>3244</v>
      </c>
      <c r="C1145" s="1">
        <f t="shared" si="780"/>
        <v>3678</v>
      </c>
      <c r="D1145" s="1"/>
      <c r="E1145" s="1"/>
      <c r="F1145" s="1"/>
      <c r="G1145" s="1"/>
      <c r="H1145" s="1"/>
      <c r="I1145" s="1"/>
      <c r="J1145" s="1"/>
      <c r="K1145" s="1"/>
      <c r="L1145" s="1"/>
      <c r="M1145" s="7">
        <f>RANK(Z1145,(Z1145:AB1145,AC1145:AQ1145))</f>
        <v>3</v>
      </c>
      <c r="N1145" s="7">
        <f>RANK(AA1145,(Z1145:AB1145,AC1145:AQ1145))</f>
        <v>7</v>
      </c>
      <c r="O1145" s="7">
        <f>IF(AB1145&gt;0,RANK(AB1145,(Z1145:AB1145,AC1145:AQ1145)),0)</f>
        <v>4</v>
      </c>
      <c r="P1145" s="7"/>
      <c r="Q1145" s="1">
        <f t="shared" si="781"/>
        <v>41</v>
      </c>
      <c r="R1145" s="2">
        <f t="shared" si="782"/>
        <v>1.1147362697118E-2</v>
      </c>
      <c r="S1145" s="2"/>
      <c r="T1145" s="2">
        <f t="shared" si="783"/>
        <v>0.20500271886895052</v>
      </c>
      <c r="U1145" s="2">
        <f t="shared" si="784"/>
        <v>8.7003806416530716E-3</v>
      </c>
      <c r="V1145" s="2">
        <f t="shared" si="785"/>
        <v>9.0538336052202281E-2</v>
      </c>
      <c r="W1145" s="2">
        <f t="shared" si="786"/>
        <v>0.32218597063621535</v>
      </c>
      <c r="X1145" s="2">
        <f t="shared" si="786"/>
        <v>0.33333333333333331</v>
      </c>
      <c r="Y1145" s="2">
        <f t="shared" si="787"/>
        <v>4.0239260467645532E-2</v>
      </c>
      <c r="Z1145" s="1">
        <v>754</v>
      </c>
      <c r="AA1145" s="1">
        <v>32</v>
      </c>
      <c r="AB1145" s="1">
        <v>333</v>
      </c>
      <c r="AC1145" s="1">
        <v>1185</v>
      </c>
      <c r="AD1145" s="1">
        <v>1226</v>
      </c>
      <c r="AE1145" s="1">
        <v>51</v>
      </c>
      <c r="AF1145" s="1">
        <v>1</v>
      </c>
      <c r="AG1145" s="1">
        <v>8</v>
      </c>
      <c r="AH1145" s="1">
        <v>15</v>
      </c>
      <c r="AI1145" s="1">
        <v>50</v>
      </c>
      <c r="AL1145">
        <v>11</v>
      </c>
      <c r="AN1145">
        <v>7</v>
      </c>
      <c r="AO1145">
        <v>3</v>
      </c>
      <c r="AP1145">
        <v>2</v>
      </c>
      <c r="BA1145" t="str">
        <f t="shared" si="788"/>
        <v>Mason CD2</v>
      </c>
      <c r="BC1145" s="9">
        <v>2</v>
      </c>
      <c r="BE1145" s="97">
        <v>26</v>
      </c>
      <c r="BF1145" s="99"/>
      <c r="BG1145" s="162">
        <v>26105</v>
      </c>
      <c r="BH1145">
        <f t="shared" si="779"/>
        <v>2610502</v>
      </c>
      <c r="BJ1145" t="s">
        <v>3279</v>
      </c>
    </row>
    <row r="1146" spans="1:62">
      <c r="A1146" t="s">
        <v>2728</v>
      </c>
      <c r="B1146" t="s">
        <v>3244</v>
      </c>
      <c r="C1146" s="1">
        <f t="shared" si="780"/>
        <v>677</v>
      </c>
      <c r="D1146" s="1"/>
      <c r="E1146" s="1"/>
      <c r="F1146" s="1"/>
      <c r="G1146" s="1"/>
      <c r="H1146" s="1"/>
      <c r="I1146" s="1"/>
      <c r="J1146" s="1"/>
      <c r="K1146" s="1"/>
      <c r="L1146" s="1"/>
      <c r="M1146" s="7">
        <f>RANK(Z1146,(Z1146:AB1146,AC1146:AQ1146))</f>
        <v>3</v>
      </c>
      <c r="N1146" s="7">
        <f>RANK(AA1146,(Z1146:AB1146,AC1146:AQ1146))</f>
        <v>7</v>
      </c>
      <c r="O1146" s="7">
        <f>IF(AB1146&gt;0,RANK(AB1146,(Z1146:AB1146,AC1146:AQ1146)),0)</f>
        <v>4</v>
      </c>
      <c r="P1146" s="7"/>
      <c r="Q1146" s="1">
        <f t="shared" si="781"/>
        <v>10</v>
      </c>
      <c r="R1146" s="2">
        <f t="shared" si="782"/>
        <v>1.4771048744460856E-2</v>
      </c>
      <c r="S1146" s="2"/>
      <c r="T1146" s="2">
        <f t="shared" si="783"/>
        <v>0.20974889217134415</v>
      </c>
      <c r="U1146" s="2">
        <f t="shared" si="784"/>
        <v>2.9542097488921715E-3</v>
      </c>
      <c r="V1146" s="2">
        <f t="shared" si="785"/>
        <v>0.1137370753323486</v>
      </c>
      <c r="W1146" s="2">
        <f t="shared" si="786"/>
        <v>0.31905465288035451</v>
      </c>
      <c r="X1146" s="2">
        <f t="shared" si="786"/>
        <v>0.30428360413589367</v>
      </c>
      <c r="Y1146" s="2">
        <f t="shared" si="787"/>
        <v>5.0221565731166928E-2</v>
      </c>
      <c r="Z1146" s="1">
        <v>142</v>
      </c>
      <c r="AA1146" s="1">
        <v>2</v>
      </c>
      <c r="AB1146" s="1">
        <v>77</v>
      </c>
      <c r="AC1146" s="1">
        <v>216</v>
      </c>
      <c r="AD1146" s="1">
        <v>206</v>
      </c>
      <c r="AE1146" s="1">
        <v>12</v>
      </c>
      <c r="AF1146" s="1">
        <v>1</v>
      </c>
      <c r="AG1146" s="1">
        <v>1</v>
      </c>
      <c r="AH1146" s="1">
        <v>1</v>
      </c>
      <c r="AI1146" s="1">
        <v>17</v>
      </c>
      <c r="AL1146">
        <v>2</v>
      </c>
      <c r="AN1146">
        <v>0</v>
      </c>
      <c r="AO1146">
        <v>0</v>
      </c>
      <c r="AP1146">
        <v>0</v>
      </c>
      <c r="BA1146" t="str">
        <f t="shared" si="788"/>
        <v>Montcalm CD3</v>
      </c>
      <c r="BC1146" s="9">
        <v>3</v>
      </c>
      <c r="BE1146" s="97">
        <v>26</v>
      </c>
      <c r="BF1146" s="99"/>
      <c r="BG1146" s="162">
        <v>26117</v>
      </c>
      <c r="BH1146">
        <f t="shared" si="779"/>
        <v>2611703</v>
      </c>
      <c r="BJ1146" t="s">
        <v>3279</v>
      </c>
    </row>
    <row r="1147" spans="1:62" s="163" customFormat="1">
      <c r="A1147" s="163" t="s">
        <v>2728</v>
      </c>
      <c r="B1147" s="163" t="s">
        <v>3244</v>
      </c>
      <c r="C1147" s="1">
        <f>SUM(Z1147:AQ1147)</f>
        <v>8019</v>
      </c>
      <c r="D1147" s="1"/>
      <c r="E1147" s="1"/>
      <c r="F1147" s="1"/>
      <c r="G1147" s="1"/>
      <c r="H1147" s="1"/>
      <c r="I1147" s="1"/>
      <c r="J1147" s="1"/>
      <c r="K1147" s="1"/>
      <c r="L1147" s="1"/>
      <c r="M1147" s="7">
        <f>RANK(Z1147,(Z1147:AB1147,AC1147:AQ1147))</f>
        <v>3</v>
      </c>
      <c r="N1147" s="7">
        <f>RANK(AA1147,(Z1147:AB1147,AC1147:AQ1147))</f>
        <v>7</v>
      </c>
      <c r="O1147" s="7">
        <f>IF(AB1147&gt;0,RANK(AB1147,(Z1147:AB1147,AC1147:AQ1147)),0)</f>
        <v>4</v>
      </c>
      <c r="P1147" s="7"/>
      <c r="Q1147" s="1">
        <f>MAX(Z1147:AG1147)-LARGE(Z1147:AG1147,2)</f>
        <v>152</v>
      </c>
      <c r="R1147" s="2">
        <f t="shared" si="782"/>
        <v>1.8954981917944883E-2</v>
      </c>
      <c r="S1147" s="2"/>
      <c r="T1147" s="2">
        <f>IF($C1147=0,"-",Z1147/$C1147)</f>
        <v>0.17408654445691482</v>
      </c>
      <c r="U1147" s="2">
        <f>IF($C1147=0,"-",AA1147/$C1147)</f>
        <v>9.1033794737498449E-3</v>
      </c>
      <c r="V1147" s="2">
        <f t="shared" si="785"/>
        <v>7.2951739618406286E-2</v>
      </c>
      <c r="W1147" s="2">
        <f t="shared" si="786"/>
        <v>0.33582740990148396</v>
      </c>
      <c r="X1147" s="2">
        <f t="shared" si="786"/>
        <v>0.35478239181942883</v>
      </c>
      <c r="Y1147" s="2">
        <f t="shared" si="787"/>
        <v>5.3248534730016228E-2</v>
      </c>
      <c r="Z1147" s="49">
        <v>1396</v>
      </c>
      <c r="AA1147" s="49">
        <v>73</v>
      </c>
      <c r="AB1147" s="49">
        <v>585</v>
      </c>
      <c r="AC1147" s="49">
        <v>2693</v>
      </c>
      <c r="AD1147" s="49">
        <v>2845</v>
      </c>
      <c r="AE1147" s="49">
        <v>189</v>
      </c>
      <c r="AF1147" s="49">
        <v>11</v>
      </c>
      <c r="AG1147" s="1">
        <v>20</v>
      </c>
      <c r="AH1147" s="1">
        <v>20</v>
      </c>
      <c r="AI1147" s="1">
        <v>150</v>
      </c>
      <c r="AJ1147" s="1"/>
      <c r="AL1147" s="163">
        <v>15</v>
      </c>
      <c r="AM1147" s="1"/>
      <c r="AN1147" s="163">
        <v>16</v>
      </c>
      <c r="AO1147" s="163">
        <v>3</v>
      </c>
      <c r="AP1147" s="163">
        <v>3</v>
      </c>
      <c r="BA1147" s="163" t="str">
        <f t="shared" si="788"/>
        <v>Montcalm CD4</v>
      </c>
      <c r="BC1147" s="9">
        <v>4</v>
      </c>
      <c r="BE1147" s="97">
        <v>26</v>
      </c>
      <c r="BF1147" s="99"/>
      <c r="BG1147" s="163">
        <v>26117</v>
      </c>
      <c r="BH1147" s="163">
        <f>BG1147*100+BC1147</f>
        <v>2611704</v>
      </c>
      <c r="BJ1147" s="163" t="s">
        <v>3279</v>
      </c>
    </row>
    <row r="1148" spans="1:62">
      <c r="A1148" t="s">
        <v>1754</v>
      </c>
      <c r="B1148" t="s">
        <v>3244</v>
      </c>
      <c r="C1148" s="1">
        <f t="shared" si="780"/>
        <v>51156</v>
      </c>
      <c r="D1148" s="1"/>
      <c r="E1148" s="1"/>
      <c r="F1148" s="1"/>
      <c r="G1148" s="1"/>
      <c r="H1148" s="1"/>
      <c r="I1148" s="1"/>
      <c r="J1148" s="1"/>
      <c r="K1148" s="1"/>
      <c r="L1148" s="1"/>
      <c r="M1148" s="7">
        <f>RANK(Z1148,(Z1148:AB1148,AC1148:AQ1148))</f>
        <v>2</v>
      </c>
      <c r="N1148" s="7">
        <f>RANK(AA1148,(Z1148:AB1148,AC1148:AQ1148))</f>
        <v>7</v>
      </c>
      <c r="O1148" s="7">
        <f>IF(AB1148&gt;0,RANK(AB1148,(Z1148:AB1148,AC1148:AQ1148)),0)</f>
        <v>4</v>
      </c>
      <c r="P1148" s="7"/>
      <c r="Q1148" s="1">
        <f t="shared" si="781"/>
        <v>4372</v>
      </c>
      <c r="R1148" s="2">
        <f t="shared" si="782"/>
        <v>8.5464070685745561E-2</v>
      </c>
      <c r="S1148" s="2"/>
      <c r="T1148" s="2">
        <f t="shared" si="783"/>
        <v>0.29433497536945813</v>
      </c>
      <c r="U1148" s="2">
        <f t="shared" si="784"/>
        <v>6.3531159590272893E-3</v>
      </c>
      <c r="V1148" s="2">
        <f t="shared" si="785"/>
        <v>9.2677300805379628E-2</v>
      </c>
      <c r="W1148" s="2">
        <f t="shared" si="786"/>
        <v>0.18885370240050042</v>
      </c>
      <c r="X1148" s="2">
        <f t="shared" si="786"/>
        <v>0.3797990460552037</v>
      </c>
      <c r="Y1148" s="2">
        <f t="shared" si="787"/>
        <v>3.7981859410430752E-2</v>
      </c>
      <c r="Z1148" s="49">
        <v>15057</v>
      </c>
      <c r="AA1148" s="49">
        <v>325</v>
      </c>
      <c r="AB1148" s="49">
        <v>4741</v>
      </c>
      <c r="AC1148" s="49">
        <v>9661</v>
      </c>
      <c r="AD1148" s="49">
        <v>19429</v>
      </c>
      <c r="AE1148" s="49">
        <v>681</v>
      </c>
      <c r="AF1148" s="49">
        <v>71</v>
      </c>
      <c r="AG1148" s="1">
        <v>105</v>
      </c>
      <c r="AH1148" s="1">
        <v>120</v>
      </c>
      <c r="AI1148" s="1">
        <v>825</v>
      </c>
      <c r="AL1148">
        <v>70</v>
      </c>
      <c r="AN1148">
        <v>48</v>
      </c>
      <c r="AO1148">
        <v>11</v>
      </c>
      <c r="AP1148">
        <v>12</v>
      </c>
      <c r="BA1148" t="str">
        <f t="shared" si="788"/>
        <v>Oakland CD8</v>
      </c>
      <c r="BC1148" s="9">
        <v>8</v>
      </c>
      <c r="BE1148" s="97">
        <v>26</v>
      </c>
      <c r="BF1148" s="99"/>
      <c r="BG1148" s="162">
        <v>26125</v>
      </c>
      <c r="BH1148">
        <f t="shared" si="779"/>
        <v>2612508</v>
      </c>
      <c r="BJ1148" t="s">
        <v>3279</v>
      </c>
    </row>
    <row r="1149" spans="1:62">
      <c r="A1149" t="s">
        <v>1754</v>
      </c>
      <c r="B1149" t="s">
        <v>3244</v>
      </c>
      <c r="C1149" s="1">
        <f t="shared" si="780"/>
        <v>33337</v>
      </c>
      <c r="D1149" s="1"/>
      <c r="E1149" s="1"/>
      <c r="F1149" s="1"/>
      <c r="G1149" s="1"/>
      <c r="H1149" s="1"/>
      <c r="I1149" s="1"/>
      <c r="J1149" s="1"/>
      <c r="K1149" s="1"/>
      <c r="L1149" s="1"/>
      <c r="M1149" s="7">
        <f>RANK(Z1149,(Z1149:AB1149,AC1149:AQ1149))</f>
        <v>1</v>
      </c>
      <c r="N1149" s="7">
        <f>RANK(AA1149,(Z1149:AB1149,AC1149:AQ1149))</f>
        <v>6</v>
      </c>
      <c r="O1149" s="7">
        <f>IF(AB1149&gt;0,RANK(AB1149,(Z1149:AB1149,AC1149:AQ1149)),0)</f>
        <v>4</v>
      </c>
      <c r="P1149" s="7"/>
      <c r="Q1149" s="1">
        <f t="shared" si="781"/>
        <v>1840</v>
      </c>
      <c r="R1149" s="2">
        <f t="shared" si="782"/>
        <v>5.5193928667846538E-2</v>
      </c>
      <c r="S1149" s="2"/>
      <c r="T1149" s="2">
        <f t="shared" si="783"/>
        <v>0.37735849056603776</v>
      </c>
      <c r="U1149" s="2">
        <f t="shared" si="784"/>
        <v>1.0108888022317545E-2</v>
      </c>
      <c r="V1149" s="2">
        <f t="shared" si="785"/>
        <v>0.1037585865554789</v>
      </c>
      <c r="W1149" s="2">
        <f t="shared" si="786"/>
        <v>0.14896361400245972</v>
      </c>
      <c r="X1149" s="2">
        <f t="shared" si="786"/>
        <v>0.3221645618981912</v>
      </c>
      <c r="Y1149" s="2">
        <f t="shared" si="787"/>
        <v>3.7645858955514866E-2</v>
      </c>
      <c r="Z1149" s="1">
        <v>12580</v>
      </c>
      <c r="AA1149" s="1">
        <v>337</v>
      </c>
      <c r="AB1149" s="1">
        <v>3459</v>
      </c>
      <c r="AC1149" s="1">
        <v>4966</v>
      </c>
      <c r="AD1149" s="1">
        <v>10740</v>
      </c>
      <c r="AE1149" s="1">
        <v>307</v>
      </c>
      <c r="AF1149" s="1">
        <v>60</v>
      </c>
      <c r="AG1149" s="1">
        <v>75</v>
      </c>
      <c r="AH1149" s="1">
        <v>99</v>
      </c>
      <c r="AI1149" s="1">
        <v>613</v>
      </c>
      <c r="AL1149">
        <v>46</v>
      </c>
      <c r="AN1149">
        <v>40</v>
      </c>
      <c r="AO1149">
        <v>7</v>
      </c>
      <c r="AP1149">
        <v>8</v>
      </c>
      <c r="BA1149" t="str">
        <f t="shared" si="788"/>
        <v>Oakland CD9</v>
      </c>
      <c r="BC1149" s="9">
        <v>9</v>
      </c>
      <c r="BE1149" s="97">
        <v>26</v>
      </c>
      <c r="BF1149" s="99"/>
      <c r="BG1149" s="162">
        <v>26125</v>
      </c>
      <c r="BH1149">
        <f t="shared" si="779"/>
        <v>2612509</v>
      </c>
      <c r="BJ1149" t="s">
        <v>3279</v>
      </c>
    </row>
    <row r="1150" spans="1:62">
      <c r="A1150" t="s">
        <v>1754</v>
      </c>
      <c r="B1150" t="s">
        <v>3244</v>
      </c>
      <c r="C1150" s="1">
        <f t="shared" si="780"/>
        <v>80822</v>
      </c>
      <c r="D1150" s="1"/>
      <c r="E1150" s="1"/>
      <c r="F1150" s="1"/>
      <c r="G1150" s="1"/>
      <c r="H1150" s="1"/>
      <c r="I1150" s="1"/>
      <c r="J1150" s="1"/>
      <c r="K1150" s="1"/>
      <c r="L1150" s="1"/>
      <c r="M1150" s="7">
        <f>RANK(Z1150,(Z1150:AB1150,AC1150:AQ1150))</f>
        <v>2</v>
      </c>
      <c r="N1150" s="7">
        <f>RANK(AA1150,(Z1150:AB1150,AC1150:AQ1150))</f>
        <v>7</v>
      </c>
      <c r="O1150" s="7">
        <f>IF(AB1150&gt;0,RANK(AB1150,(Z1150:AB1150,AC1150:AQ1150)),0)</f>
        <v>4</v>
      </c>
      <c r="P1150" s="7"/>
      <c r="Q1150" s="1">
        <f t="shared" si="781"/>
        <v>5304</v>
      </c>
      <c r="R1150" s="2">
        <f t="shared" si="782"/>
        <v>6.5625695973868498E-2</v>
      </c>
      <c r="S1150" s="2"/>
      <c r="T1150" s="2">
        <f t="shared" si="783"/>
        <v>0.30939595654648488</v>
      </c>
      <c r="U1150" s="2">
        <f t="shared" si="784"/>
        <v>7.0154165944915992E-3</v>
      </c>
      <c r="V1150" s="2">
        <f t="shared" si="785"/>
        <v>9.1930414986018658E-2</v>
      </c>
      <c r="W1150" s="2">
        <f t="shared" si="786"/>
        <v>0.17927049565712305</v>
      </c>
      <c r="X1150" s="2">
        <f t="shared" si="786"/>
        <v>0.37502165252035335</v>
      </c>
      <c r="Y1150" s="2">
        <f t="shared" si="787"/>
        <v>3.7366063695528529E-2</v>
      </c>
      <c r="Z1150" s="1">
        <v>25006</v>
      </c>
      <c r="AA1150" s="1">
        <v>567</v>
      </c>
      <c r="AB1150" s="1">
        <v>7430</v>
      </c>
      <c r="AC1150" s="1">
        <v>14489</v>
      </c>
      <c r="AD1150" s="1">
        <v>30310</v>
      </c>
      <c r="AE1150" s="1">
        <v>940</v>
      </c>
      <c r="AF1150" s="1">
        <v>74</v>
      </c>
      <c r="AG1150" s="1">
        <v>182</v>
      </c>
      <c r="AH1150" s="1">
        <v>182</v>
      </c>
      <c r="AI1150" s="1">
        <v>1421</v>
      </c>
      <c r="AL1150">
        <v>93</v>
      </c>
      <c r="AN1150">
        <v>78</v>
      </c>
      <c r="AO1150">
        <v>15</v>
      </c>
      <c r="AP1150">
        <v>35</v>
      </c>
      <c r="BA1150" t="str">
        <f t="shared" si="788"/>
        <v>Oakland CD11</v>
      </c>
      <c r="BC1150" s="9">
        <v>11</v>
      </c>
      <c r="BE1150" s="97">
        <v>26</v>
      </c>
      <c r="BF1150" s="99"/>
      <c r="BG1150" s="162">
        <v>26125</v>
      </c>
      <c r="BH1150">
        <f t="shared" si="779"/>
        <v>2612511</v>
      </c>
      <c r="BJ1150" t="s">
        <v>3279</v>
      </c>
    </row>
    <row r="1151" spans="1:62">
      <c r="A1151" t="s">
        <v>1754</v>
      </c>
      <c r="B1151" t="s">
        <v>3244</v>
      </c>
      <c r="C1151" s="1">
        <f t="shared" si="780"/>
        <v>26218</v>
      </c>
      <c r="D1151" s="1"/>
      <c r="E1151" s="1"/>
      <c r="F1151" s="1"/>
      <c r="G1151" s="1"/>
      <c r="H1151" s="1"/>
      <c r="I1151" s="1"/>
      <c r="J1151" s="1"/>
      <c r="K1151" s="1"/>
      <c r="L1151" s="1"/>
      <c r="M1151" s="7">
        <f>RANK(Z1151,(Z1151:AB1151,AC1151:AQ1151))</f>
        <v>2</v>
      </c>
      <c r="N1151" s="7">
        <f>RANK(AA1151,(Z1151:AB1151,AC1151:AQ1151))</f>
        <v>7</v>
      </c>
      <c r="O1151" s="7">
        <f>IF(AB1151&gt;0,RANK(AB1151,(Z1151:AB1151,AC1151:AQ1151)),0)</f>
        <v>4</v>
      </c>
      <c r="P1151" s="7"/>
      <c r="Q1151" s="1">
        <f t="shared" si="781"/>
        <v>520</v>
      </c>
      <c r="R1151" s="2">
        <f t="shared" si="782"/>
        <v>1.9833702036768631E-2</v>
      </c>
      <c r="S1151" s="2"/>
      <c r="T1151" s="2">
        <f t="shared" si="783"/>
        <v>0.32092455564879091</v>
      </c>
      <c r="U1151" s="2">
        <f t="shared" si="784"/>
        <v>9.2684415287207257E-3</v>
      </c>
      <c r="V1151" s="2">
        <f t="shared" si="785"/>
        <v>0.11087802273247387</v>
      </c>
      <c r="W1151" s="2">
        <f t="shared" si="786"/>
        <v>0.172515065985201</v>
      </c>
      <c r="X1151" s="2">
        <f t="shared" si="786"/>
        <v>0.34075825768555956</v>
      </c>
      <c r="Y1151" s="2">
        <f t="shared" si="787"/>
        <v>4.5655656419253898E-2</v>
      </c>
      <c r="Z1151" s="1">
        <v>8414</v>
      </c>
      <c r="AA1151" s="1">
        <v>243</v>
      </c>
      <c r="AB1151" s="1">
        <v>2907</v>
      </c>
      <c r="AC1151" s="1">
        <v>4523</v>
      </c>
      <c r="AD1151" s="1">
        <v>8934</v>
      </c>
      <c r="AE1151" s="1">
        <v>367</v>
      </c>
      <c r="AF1151" s="1">
        <v>43</v>
      </c>
      <c r="AG1151" s="1">
        <v>67</v>
      </c>
      <c r="AH1151" s="1">
        <v>49</v>
      </c>
      <c r="AI1151" s="1">
        <v>569</v>
      </c>
      <c r="AL1151">
        <v>46</v>
      </c>
      <c r="AN1151">
        <v>29</v>
      </c>
      <c r="AO1151">
        <v>16</v>
      </c>
      <c r="AP1151">
        <v>11</v>
      </c>
      <c r="BA1151" t="str">
        <f t="shared" si="788"/>
        <v>Oakland CD14</v>
      </c>
      <c r="BC1151" s="9">
        <v>14</v>
      </c>
      <c r="BE1151" s="97">
        <v>26</v>
      </c>
      <c r="BF1151" s="99"/>
      <c r="BG1151" s="162">
        <v>26125</v>
      </c>
      <c r="BH1151">
        <f t="shared" si="779"/>
        <v>2612514</v>
      </c>
      <c r="BJ1151" t="s">
        <v>3279</v>
      </c>
    </row>
    <row r="1152" spans="1:62">
      <c r="A1152" t="s">
        <v>1969</v>
      </c>
      <c r="B1152" t="s">
        <v>3244</v>
      </c>
      <c r="C1152" s="1">
        <f t="shared" si="780"/>
        <v>13994</v>
      </c>
      <c r="D1152" s="1"/>
      <c r="E1152" s="1"/>
      <c r="F1152" s="1"/>
      <c r="G1152" s="1"/>
      <c r="H1152" s="1"/>
      <c r="I1152" s="1"/>
      <c r="J1152" s="1"/>
      <c r="K1152" s="1"/>
      <c r="L1152" s="1"/>
      <c r="M1152" s="7">
        <f>RANK(Z1152,(Z1152:AB1152,AC1152:AQ1152))</f>
        <v>3</v>
      </c>
      <c r="N1152" s="7">
        <f>RANK(AA1152,(Z1152:AB1152,AC1152:AQ1152))</f>
        <v>7</v>
      </c>
      <c r="O1152" s="7">
        <f>IF(AB1152&gt;0,RANK(AB1152,(Z1152:AB1152,AC1152:AQ1152)),0)</f>
        <v>4</v>
      </c>
      <c r="P1152" s="7"/>
      <c r="Q1152" s="1">
        <f t="shared" si="781"/>
        <v>1560</v>
      </c>
      <c r="R1152" s="2">
        <f t="shared" si="782"/>
        <v>0.11147634700585965</v>
      </c>
      <c r="S1152" s="2"/>
      <c r="T1152" s="2">
        <f t="shared" si="783"/>
        <v>0.19179648420751752</v>
      </c>
      <c r="U1152" s="2">
        <f t="shared" si="784"/>
        <v>5.645276547091611E-3</v>
      </c>
      <c r="V1152" s="2">
        <f t="shared" si="785"/>
        <v>8.7751893668715164E-2</v>
      </c>
      <c r="W1152" s="2">
        <f t="shared" si="786"/>
        <v>0.28340717450335856</v>
      </c>
      <c r="X1152" s="2">
        <f t="shared" si="786"/>
        <v>0.39488352150921824</v>
      </c>
      <c r="Y1152" s="2">
        <f t="shared" si="787"/>
        <v>3.6515649564098973E-2</v>
      </c>
      <c r="Z1152" s="1">
        <v>2684</v>
      </c>
      <c r="AA1152" s="1">
        <v>79</v>
      </c>
      <c r="AB1152" s="1">
        <v>1228</v>
      </c>
      <c r="AC1152" s="1">
        <v>3966</v>
      </c>
      <c r="AD1152" s="1">
        <v>5526</v>
      </c>
      <c r="AE1152" s="1">
        <v>200</v>
      </c>
      <c r="AF1152" s="1">
        <v>10</v>
      </c>
      <c r="AG1152" s="1">
        <v>37</v>
      </c>
      <c r="AH1152" s="1">
        <v>33</v>
      </c>
      <c r="AI1152" s="1">
        <v>190</v>
      </c>
      <c r="AL1152">
        <v>19</v>
      </c>
      <c r="AN1152">
        <v>13</v>
      </c>
      <c r="AO1152">
        <v>3</v>
      </c>
      <c r="AP1152">
        <v>6</v>
      </c>
      <c r="BA1152" t="str">
        <f t="shared" si="788"/>
        <v>Saginaw CD4</v>
      </c>
      <c r="BC1152" s="9">
        <v>4</v>
      </c>
      <c r="BE1152" s="97">
        <v>26</v>
      </c>
      <c r="BF1152" s="99"/>
      <c r="BG1152" s="162">
        <v>26145</v>
      </c>
      <c r="BH1152">
        <f t="shared" si="779"/>
        <v>2614504</v>
      </c>
      <c r="BJ1152" t="s">
        <v>3279</v>
      </c>
    </row>
    <row r="1153" spans="1:62" s="163" customFormat="1">
      <c r="A1153" s="163" t="s">
        <v>1969</v>
      </c>
      <c r="B1153" s="163" t="s">
        <v>3244</v>
      </c>
      <c r="C1153" s="1">
        <f>SUM(Z1153:AQ1153)</f>
        <v>9167</v>
      </c>
      <c r="D1153" s="1"/>
      <c r="E1153" s="1"/>
      <c r="F1153" s="1"/>
      <c r="G1153" s="1"/>
      <c r="H1153" s="1"/>
      <c r="I1153" s="1"/>
      <c r="J1153" s="1"/>
      <c r="K1153" s="1"/>
      <c r="L1153" s="1"/>
      <c r="M1153" s="7">
        <f>RANK(Z1153,(Z1153:AB1153,AC1153:AQ1153))</f>
        <v>3</v>
      </c>
      <c r="N1153" s="7">
        <f>RANK(AA1153,(Z1153:AB1153,AC1153:AQ1153))</f>
        <v>7</v>
      </c>
      <c r="O1153" s="7">
        <f>IF(AB1153&gt;0,RANK(AB1153,(Z1153:AB1153,AC1153:AQ1153)),0)</f>
        <v>4</v>
      </c>
      <c r="P1153" s="7"/>
      <c r="Q1153" s="1">
        <f>MAX(Z1153:AG1153)-LARGE(Z1153:AG1153,2)</f>
        <v>977</v>
      </c>
      <c r="R1153" s="2">
        <f t="shared" si="782"/>
        <v>0.10657794262026836</v>
      </c>
      <c r="S1153" s="2"/>
      <c r="T1153" s="2">
        <f>IF($C1153=0,"-",Z1153/$C1153)</f>
        <v>0.18708410603250791</v>
      </c>
      <c r="U1153" s="2">
        <f>IF($C1153=0,"-",AA1153/$C1153)</f>
        <v>7.963346787389549E-3</v>
      </c>
      <c r="V1153" s="2">
        <f t="shared" si="785"/>
        <v>9.1305770699247293E-2</v>
      </c>
      <c r="W1153" s="2">
        <f t="shared" si="786"/>
        <v>0.28024435475073634</v>
      </c>
      <c r="X1153" s="2">
        <f t="shared" si="786"/>
        <v>0.38682229737100471</v>
      </c>
      <c r="Y1153" s="2">
        <f t="shared" si="787"/>
        <v>4.6580124359114239E-2</v>
      </c>
      <c r="Z1153" s="1">
        <v>1715</v>
      </c>
      <c r="AA1153" s="1">
        <v>73</v>
      </c>
      <c r="AB1153" s="1">
        <v>837</v>
      </c>
      <c r="AC1153" s="1">
        <v>2569</v>
      </c>
      <c r="AD1153" s="1">
        <v>3546</v>
      </c>
      <c r="AE1153" s="1">
        <v>163</v>
      </c>
      <c r="AF1153" s="1">
        <v>8</v>
      </c>
      <c r="AG1153" s="1">
        <v>37</v>
      </c>
      <c r="AH1153" s="1">
        <v>32</v>
      </c>
      <c r="AI1153" s="1">
        <v>151</v>
      </c>
      <c r="AJ1153" s="1"/>
      <c r="AL1153" s="163">
        <v>15</v>
      </c>
      <c r="AM1153" s="1"/>
      <c r="AN1153" s="163">
        <v>16</v>
      </c>
      <c r="AO1153" s="163">
        <v>3</v>
      </c>
      <c r="AP1153" s="163">
        <v>2</v>
      </c>
      <c r="BA1153" s="163" t="str">
        <f t="shared" si="788"/>
        <v>Saginaw CD5</v>
      </c>
      <c r="BC1153" s="9">
        <v>5</v>
      </c>
      <c r="BE1153" s="97">
        <v>26</v>
      </c>
      <c r="BF1153" s="99"/>
      <c r="BG1153" s="163">
        <v>26145</v>
      </c>
      <c r="BH1153" s="163">
        <f>BG1153*100+BC1153</f>
        <v>2614505</v>
      </c>
      <c r="BJ1153" s="163" t="s">
        <v>3279</v>
      </c>
    </row>
    <row r="1154" spans="1:62">
      <c r="A1154" t="s">
        <v>3182</v>
      </c>
      <c r="B1154" t="s">
        <v>3244</v>
      </c>
      <c r="C1154" s="1">
        <f t="shared" si="780"/>
        <v>2717</v>
      </c>
      <c r="D1154" s="1"/>
      <c r="E1154" s="1"/>
      <c r="F1154" s="1"/>
      <c r="G1154" s="1"/>
      <c r="H1154" s="1"/>
      <c r="I1154" s="1"/>
      <c r="J1154" s="1"/>
      <c r="K1154" s="1"/>
      <c r="L1154" s="1"/>
      <c r="M1154" s="7">
        <f>RANK(Z1154,(Z1154:AB1154,AC1154:AQ1154))</f>
        <v>3</v>
      </c>
      <c r="N1154" s="7">
        <f>RANK(AA1154,(Z1154:AB1154,AC1154:AQ1154))</f>
        <v>7</v>
      </c>
      <c r="O1154" s="7">
        <f>IF(AB1154&gt;0,RANK(AB1154,(Z1154:AB1154,AC1154:AQ1154)),0)</f>
        <v>4</v>
      </c>
      <c r="P1154" s="7"/>
      <c r="Q1154" s="1">
        <f t="shared" si="781"/>
        <v>344</v>
      </c>
      <c r="R1154" s="2">
        <f t="shared" si="782"/>
        <v>0.12661023187338977</v>
      </c>
      <c r="S1154" s="2"/>
      <c r="T1154" s="2">
        <f t="shared" si="783"/>
        <v>0.14096429885903569</v>
      </c>
      <c r="U1154" s="2">
        <f t="shared" si="784"/>
        <v>8.8332719911667287E-3</v>
      </c>
      <c r="V1154" s="2">
        <f t="shared" si="785"/>
        <v>6.8089804931910192E-2</v>
      </c>
      <c r="W1154" s="2">
        <f t="shared" si="786"/>
        <v>0.30437983069562019</v>
      </c>
      <c r="X1154" s="2">
        <f t="shared" si="786"/>
        <v>0.43099006256900996</v>
      </c>
      <c r="Y1154" s="2">
        <f t="shared" si="787"/>
        <v>4.6742730953257261E-2</v>
      </c>
      <c r="Z1154" s="1">
        <v>383</v>
      </c>
      <c r="AA1154" s="1">
        <v>24</v>
      </c>
      <c r="AB1154" s="1">
        <v>185</v>
      </c>
      <c r="AC1154" s="1">
        <v>827</v>
      </c>
      <c r="AD1154" s="1">
        <v>1171</v>
      </c>
      <c r="AE1154" s="1">
        <v>51</v>
      </c>
      <c r="AF1154" s="1">
        <v>1</v>
      </c>
      <c r="AG1154" s="1">
        <v>8</v>
      </c>
      <c r="AH1154" s="1">
        <v>10</v>
      </c>
      <c r="AI1154" s="1">
        <v>45</v>
      </c>
      <c r="AL1154">
        <v>8</v>
      </c>
      <c r="AN1154">
        <v>2</v>
      </c>
      <c r="AO1154">
        <v>0</v>
      </c>
      <c r="AP1154">
        <v>2</v>
      </c>
      <c r="BA1154" t="str">
        <f t="shared" si="788"/>
        <v>Tuscola CD5</v>
      </c>
      <c r="BC1154" s="9">
        <v>5</v>
      </c>
      <c r="BE1154" s="97">
        <v>26</v>
      </c>
      <c r="BF1154" s="99"/>
      <c r="BG1154" s="162">
        <v>26157</v>
      </c>
      <c r="BH1154">
        <f t="shared" si="779"/>
        <v>2615705</v>
      </c>
      <c r="BJ1154" t="s">
        <v>3279</v>
      </c>
    </row>
    <row r="1155" spans="1:62">
      <c r="A1155" t="s">
        <v>3182</v>
      </c>
      <c r="B1155" t="s">
        <v>3244</v>
      </c>
      <c r="C1155" s="1">
        <f t="shared" si="780"/>
        <v>6129</v>
      </c>
      <c r="D1155" s="1"/>
      <c r="E1155" s="1"/>
      <c r="F1155" s="1"/>
      <c r="G1155" s="1"/>
      <c r="H1155" s="1"/>
      <c r="I1155" s="1"/>
      <c r="J1155" s="1"/>
      <c r="K1155" s="1"/>
      <c r="L1155" s="1"/>
      <c r="M1155" s="7">
        <f>RANK(Z1155,(Z1155:AB1155,AC1155:AQ1155))</f>
        <v>3</v>
      </c>
      <c r="N1155" s="7">
        <f>RANK(AA1155,(Z1155:AB1155,AC1155:AQ1155))</f>
        <v>7</v>
      </c>
      <c r="O1155" s="7">
        <f>IF(AB1155&gt;0,RANK(AB1155,(Z1155:AB1155,AC1155:AQ1155)),0)</f>
        <v>4</v>
      </c>
      <c r="P1155" s="7"/>
      <c r="Q1155" s="1">
        <f t="shared" si="781"/>
        <v>738</v>
      </c>
      <c r="R1155" s="2">
        <f t="shared" si="782"/>
        <v>0.12041116005873716</v>
      </c>
      <c r="S1155" s="2"/>
      <c r="T1155" s="2">
        <f t="shared" si="783"/>
        <v>0.1443954968184043</v>
      </c>
      <c r="U1155" s="2">
        <f t="shared" si="784"/>
        <v>7.0158263990863111E-3</v>
      </c>
      <c r="V1155" s="2">
        <f t="shared" si="785"/>
        <v>7.7174090389949421E-2</v>
      </c>
      <c r="W1155" s="2">
        <f t="shared" si="786"/>
        <v>0.30037526513297441</v>
      </c>
      <c r="X1155" s="2">
        <f t="shared" si="786"/>
        <v>0.42078642519171156</v>
      </c>
      <c r="Y1155" s="2">
        <f t="shared" si="787"/>
        <v>5.0252896067874142E-2</v>
      </c>
      <c r="Z1155" s="1">
        <v>885</v>
      </c>
      <c r="AA1155" s="1">
        <v>43</v>
      </c>
      <c r="AB1155" s="1">
        <v>473</v>
      </c>
      <c r="AC1155" s="1">
        <v>1841</v>
      </c>
      <c r="AD1155" s="1">
        <v>2579</v>
      </c>
      <c r="AE1155" s="1">
        <v>112</v>
      </c>
      <c r="AF1155" s="1">
        <v>4</v>
      </c>
      <c r="AG1155" s="1">
        <v>19</v>
      </c>
      <c r="AH1155" s="1">
        <v>22</v>
      </c>
      <c r="AI1155" s="1">
        <v>110</v>
      </c>
      <c r="AL1155">
        <v>19</v>
      </c>
      <c r="AN1155">
        <v>17</v>
      </c>
      <c r="AO1155">
        <v>2</v>
      </c>
      <c r="AP1155">
        <v>3</v>
      </c>
      <c r="BA1155" t="str">
        <f t="shared" si="788"/>
        <v>Tuscola CD10</v>
      </c>
      <c r="BC1155" s="9">
        <v>10</v>
      </c>
      <c r="BE1155" s="97">
        <v>26</v>
      </c>
      <c r="BF1155" s="99"/>
      <c r="BG1155" s="162">
        <v>26157</v>
      </c>
      <c r="BH1155">
        <f t="shared" si="779"/>
        <v>2615710</v>
      </c>
      <c r="BJ1155" t="s">
        <v>3279</v>
      </c>
    </row>
    <row r="1156" spans="1:62">
      <c r="A1156" t="s">
        <v>2853</v>
      </c>
      <c r="B1156" t="s">
        <v>3244</v>
      </c>
      <c r="C1156" s="1">
        <f t="shared" ref="C1156:C1162" si="789">SUM(Z1156:AQ1156)</f>
        <v>17872</v>
      </c>
      <c r="D1156" s="1"/>
      <c r="E1156" s="1"/>
      <c r="F1156" s="1"/>
      <c r="G1156" s="1"/>
      <c r="H1156" s="1"/>
      <c r="I1156" s="1"/>
      <c r="J1156" s="1"/>
      <c r="K1156" s="1"/>
      <c r="L1156" s="1"/>
      <c r="M1156" s="7">
        <f>RANK(Z1156,(Z1156:AB1156,AC1156:AQ1156))</f>
        <v>2</v>
      </c>
      <c r="N1156" s="7">
        <f>RANK(AA1156,(Z1156:AB1156,AC1156:AQ1156))</f>
        <v>7</v>
      </c>
      <c r="O1156" s="7">
        <f>IF(AB1156&gt;0,RANK(AB1156,(Z1156:AB1156,AC1156:AQ1156)),0)</f>
        <v>4</v>
      </c>
      <c r="P1156" s="7"/>
      <c r="Q1156" s="1">
        <f t="shared" ref="Q1156:Q1162" si="790">MAX(Z1156:AG1156)-LARGE(Z1156:AG1156,2)</f>
        <v>589</v>
      </c>
      <c r="R1156" s="2">
        <f t="shared" si="782"/>
        <v>3.295658012533572E-2</v>
      </c>
      <c r="S1156" s="2"/>
      <c r="T1156" s="2">
        <f t="shared" ref="T1156:T1162" si="791">IF($C1156=0,"-",Z1156/$C1156)</f>
        <v>0.29302820053715312</v>
      </c>
      <c r="U1156" s="2">
        <f t="shared" ref="U1156:U1162" si="792">IF($C1156=0,"-",AA1156/$C1156)</f>
        <v>7.2739480752014325E-3</v>
      </c>
      <c r="V1156" s="2">
        <f t="shared" si="785"/>
        <v>9.2435094001790508E-2</v>
      </c>
      <c r="W1156" s="2">
        <f t="shared" si="786"/>
        <v>0.24446060877350045</v>
      </c>
      <c r="X1156" s="2">
        <f t="shared" si="786"/>
        <v>0.32598478066248882</v>
      </c>
      <c r="Y1156" s="2">
        <f t="shared" si="787"/>
        <v>3.681736794986562E-2</v>
      </c>
      <c r="Z1156" s="1">
        <v>5237</v>
      </c>
      <c r="AA1156" s="1">
        <v>130</v>
      </c>
      <c r="AB1156" s="1">
        <v>1652</v>
      </c>
      <c r="AC1156" s="1">
        <v>4369</v>
      </c>
      <c r="AD1156" s="1">
        <v>5826</v>
      </c>
      <c r="AE1156" s="1">
        <v>245</v>
      </c>
      <c r="AF1156" s="1">
        <v>14</v>
      </c>
      <c r="AG1156" s="1">
        <v>32</v>
      </c>
      <c r="AH1156" s="1">
        <v>56</v>
      </c>
      <c r="AI1156" s="1">
        <v>248</v>
      </c>
      <c r="AL1156">
        <v>29</v>
      </c>
      <c r="AN1156">
        <v>20</v>
      </c>
      <c r="AO1156">
        <v>7</v>
      </c>
      <c r="AP1156">
        <v>7</v>
      </c>
      <c r="BA1156" t="str">
        <f t="shared" si="788"/>
        <v>Washtenaw CD7</v>
      </c>
      <c r="BC1156" s="9">
        <v>7</v>
      </c>
      <c r="BE1156" s="97">
        <v>26</v>
      </c>
      <c r="BF1156" s="99"/>
      <c r="BG1156" s="162">
        <v>26161</v>
      </c>
      <c r="BH1156">
        <f t="shared" ref="BH1156:BH1162" si="793">BG1156*100+BC1156</f>
        <v>2616107</v>
      </c>
      <c r="BJ1156" t="s">
        <v>3279</v>
      </c>
    </row>
    <row r="1157" spans="1:62" s="163" customFormat="1">
      <c r="A1157" s="163" t="s">
        <v>2853</v>
      </c>
      <c r="B1157" s="163" t="s">
        <v>3244</v>
      </c>
      <c r="C1157" s="1">
        <f>SUM(Z1157:AQ1157)</f>
        <v>19228</v>
      </c>
      <c r="D1157" s="1"/>
      <c r="E1157" s="1"/>
      <c r="F1157" s="1"/>
      <c r="G1157" s="1"/>
      <c r="H1157" s="1"/>
      <c r="I1157" s="1"/>
      <c r="J1157" s="1"/>
      <c r="K1157" s="1"/>
      <c r="L1157" s="1"/>
      <c r="M1157" s="7">
        <f>RANK(Z1157,(Z1157:AB1157,AC1157:AQ1157))</f>
        <v>1</v>
      </c>
      <c r="N1157" s="7">
        <f>RANK(AA1157,(Z1157:AB1157,AC1157:AQ1157))</f>
        <v>7</v>
      </c>
      <c r="O1157" s="7">
        <f>IF(AB1157&gt;0,RANK(AB1157,(Z1157:AB1157,AC1157:AQ1157)),0)</f>
        <v>4</v>
      </c>
      <c r="P1157" s="7"/>
      <c r="Q1157" s="1">
        <f>MAX(Z1157:AG1157)-LARGE(Z1157:AG1157,2)</f>
        <v>3028</v>
      </c>
      <c r="R1157" s="2">
        <f t="shared" si="782"/>
        <v>0.15747867692947784</v>
      </c>
      <c r="S1157" s="2"/>
      <c r="T1157" s="2">
        <f>IF($C1157=0,"-",Z1157/$C1157)</f>
        <v>0.38516746411483255</v>
      </c>
      <c r="U1157" s="2">
        <f>IF($C1157=0,"-",AA1157/$C1157)</f>
        <v>7.0730185146661122E-3</v>
      </c>
      <c r="V1157" s="2">
        <f t="shared" si="785"/>
        <v>0.12736634075306844</v>
      </c>
      <c r="W1157" s="2">
        <f t="shared" si="786"/>
        <v>0.21869149157478676</v>
      </c>
      <c r="X1157" s="2">
        <f t="shared" si="786"/>
        <v>0.22768878718535468</v>
      </c>
      <c r="Y1157" s="2">
        <f t="shared" si="787"/>
        <v>3.4012897857291446E-2</v>
      </c>
      <c r="Z1157" s="1">
        <v>7406</v>
      </c>
      <c r="AA1157" s="1">
        <v>136</v>
      </c>
      <c r="AB1157" s="1">
        <v>2449</v>
      </c>
      <c r="AC1157" s="1">
        <v>4205</v>
      </c>
      <c r="AD1157" s="1">
        <v>4378</v>
      </c>
      <c r="AE1157" s="1">
        <v>223</v>
      </c>
      <c r="AF1157" s="1">
        <v>21</v>
      </c>
      <c r="AG1157" s="1">
        <v>32</v>
      </c>
      <c r="AH1157" s="1">
        <v>61</v>
      </c>
      <c r="AI1157" s="1">
        <v>235</v>
      </c>
      <c r="AJ1157" s="1"/>
      <c r="AL1157" s="163">
        <v>38</v>
      </c>
      <c r="AM1157" s="1"/>
      <c r="AN1157" s="163">
        <v>22</v>
      </c>
      <c r="AO1157" s="163">
        <v>7</v>
      </c>
      <c r="AP1157" s="163">
        <v>15</v>
      </c>
      <c r="BA1157" s="163" t="str">
        <f t="shared" si="788"/>
        <v>Washtenaw CD12</v>
      </c>
      <c r="BC1157" s="9">
        <v>12</v>
      </c>
      <c r="BE1157" s="97">
        <v>26</v>
      </c>
      <c r="BF1157" s="99"/>
      <c r="BG1157" s="163">
        <v>26161</v>
      </c>
      <c r="BH1157" s="163">
        <f>BG1157*100+BC1157</f>
        <v>2616112</v>
      </c>
      <c r="BJ1157" s="163" t="s">
        <v>3279</v>
      </c>
    </row>
    <row r="1158" spans="1:62">
      <c r="A1158" t="s">
        <v>2146</v>
      </c>
      <c r="B1158" t="s">
        <v>3244</v>
      </c>
      <c r="C1158" s="1">
        <f t="shared" si="789"/>
        <v>46279</v>
      </c>
      <c r="D1158" s="1"/>
      <c r="E1158" s="1"/>
      <c r="F1158" s="1"/>
      <c r="G1158" s="1"/>
      <c r="H1158" s="1"/>
      <c r="I1158" s="1"/>
      <c r="J1158" s="1"/>
      <c r="K1158" s="1"/>
      <c r="L1158" s="1"/>
      <c r="M1158" s="7">
        <f>RANK(Z1158,(Z1158:AB1158,AC1158:AQ1158))</f>
        <v>2</v>
      </c>
      <c r="N1158" s="7">
        <f>RANK(AA1158,(Z1158:AB1158,AC1158:AQ1158))</f>
        <v>7</v>
      </c>
      <c r="O1158" s="7">
        <f>IF(AB1158&gt;0,RANK(AB1158,(Z1158:AB1158,AC1158:AQ1158)),0)</f>
        <v>4</v>
      </c>
      <c r="P1158" s="7"/>
      <c r="Q1158" s="1">
        <f t="shared" si="790"/>
        <v>1286</v>
      </c>
      <c r="R1158" s="2">
        <f t="shared" si="782"/>
        <v>2.7787981589921996E-2</v>
      </c>
      <c r="S1158" s="2"/>
      <c r="T1158" s="2">
        <f t="shared" si="791"/>
        <v>0.31882711380971929</v>
      </c>
      <c r="U1158" s="2">
        <f t="shared" si="792"/>
        <v>7.4980012532682213E-3</v>
      </c>
      <c r="V1158" s="2">
        <f t="shared" si="785"/>
        <v>9.959160742453381E-2</v>
      </c>
      <c r="W1158" s="2">
        <f t="shared" si="786"/>
        <v>0.19095053912141577</v>
      </c>
      <c r="X1158" s="2">
        <f t="shared" si="786"/>
        <v>0.3466150953996413</v>
      </c>
      <c r="Y1158" s="2">
        <f t="shared" si="787"/>
        <v>3.6517642991421573E-2</v>
      </c>
      <c r="Z1158" s="1">
        <v>14755</v>
      </c>
      <c r="AA1158" s="1">
        <v>347</v>
      </c>
      <c r="AB1158" s="1">
        <v>4609</v>
      </c>
      <c r="AC1158" s="1">
        <v>8837</v>
      </c>
      <c r="AD1158" s="1">
        <v>16041</v>
      </c>
      <c r="AE1158" s="1">
        <v>536</v>
      </c>
      <c r="AF1158" s="1">
        <v>50</v>
      </c>
      <c r="AG1158" s="1">
        <v>111</v>
      </c>
      <c r="AH1158" s="1">
        <v>101</v>
      </c>
      <c r="AI1158" s="1">
        <v>758</v>
      </c>
      <c r="AL1158">
        <v>63</v>
      </c>
      <c r="AN1158">
        <v>42</v>
      </c>
      <c r="AO1158">
        <v>6</v>
      </c>
      <c r="AP1158">
        <v>23</v>
      </c>
      <c r="BA1158" t="str">
        <f t="shared" si="788"/>
        <v>Wayne CD11</v>
      </c>
      <c r="BC1158" s="9">
        <v>11</v>
      </c>
      <c r="BE1158" s="97">
        <v>26</v>
      </c>
      <c r="BF1158" s="99"/>
      <c r="BG1158" s="162">
        <v>26163</v>
      </c>
      <c r="BH1158">
        <f t="shared" si="793"/>
        <v>2616311</v>
      </c>
      <c r="BJ1158" t="s">
        <v>3279</v>
      </c>
    </row>
    <row r="1159" spans="1:62">
      <c r="A1159" t="s">
        <v>2146</v>
      </c>
      <c r="B1159" t="s">
        <v>3244</v>
      </c>
      <c r="C1159" s="1">
        <f t="shared" si="789"/>
        <v>49422</v>
      </c>
      <c r="D1159" s="1"/>
      <c r="E1159" s="1"/>
      <c r="F1159" s="1"/>
      <c r="G1159" s="1"/>
      <c r="H1159" s="1"/>
      <c r="I1159" s="1"/>
      <c r="J1159" s="1"/>
      <c r="K1159" s="1"/>
      <c r="L1159" s="1"/>
      <c r="M1159" s="7">
        <f>RANK(Z1159,(Z1159:AB1159,AC1159:AQ1159))</f>
        <v>2</v>
      </c>
      <c r="N1159" s="7">
        <f>RANK(AA1159,(Z1159:AB1159,AC1159:AQ1159))</f>
        <v>7</v>
      </c>
      <c r="O1159" s="7">
        <f>IF(AB1159&gt;0,RANK(AB1159,(Z1159:AB1159,AC1159:AQ1159)),0)</f>
        <v>4</v>
      </c>
      <c r="P1159" s="7"/>
      <c r="Q1159" s="1">
        <f t="shared" si="790"/>
        <v>11115</v>
      </c>
      <c r="R1159" s="2">
        <f t="shared" si="782"/>
        <v>0.22489984217554934</v>
      </c>
      <c r="S1159" s="2"/>
      <c r="T1159" s="2">
        <f t="shared" si="791"/>
        <v>0.23410626846343732</v>
      </c>
      <c r="U1159" s="2">
        <f t="shared" si="792"/>
        <v>6.6367204888511189E-3</v>
      </c>
      <c r="V1159" s="2">
        <f t="shared" si="785"/>
        <v>7.3530006879527335E-2</v>
      </c>
      <c r="W1159" s="2">
        <f t="shared" si="786"/>
        <v>0.18667799765286713</v>
      </c>
      <c r="X1159" s="2">
        <f t="shared" si="786"/>
        <v>0.45900611063898666</v>
      </c>
      <c r="Y1159" s="2">
        <f t="shared" si="787"/>
        <v>4.004289587633042E-2</v>
      </c>
      <c r="Z1159" s="1">
        <v>11570</v>
      </c>
      <c r="AA1159" s="1">
        <v>328</v>
      </c>
      <c r="AB1159" s="1">
        <v>3634</v>
      </c>
      <c r="AC1159" s="1">
        <v>9226</v>
      </c>
      <c r="AD1159" s="1">
        <v>22685</v>
      </c>
      <c r="AE1159" s="1">
        <v>598</v>
      </c>
      <c r="AF1159" s="1">
        <v>50</v>
      </c>
      <c r="AG1159" s="1">
        <v>91</v>
      </c>
      <c r="AH1159" s="1">
        <v>143</v>
      </c>
      <c r="AI1159" s="1">
        <v>889</v>
      </c>
      <c r="AL1159">
        <v>100</v>
      </c>
      <c r="AN1159">
        <v>69</v>
      </c>
      <c r="AO1159">
        <v>16</v>
      </c>
      <c r="AP1159">
        <v>23</v>
      </c>
      <c r="BA1159" t="str">
        <f t="shared" si="788"/>
        <v>Wayne CD12</v>
      </c>
      <c r="BC1159" s="9">
        <v>12</v>
      </c>
      <c r="BE1159" s="97">
        <v>26</v>
      </c>
      <c r="BF1159" s="99"/>
      <c r="BG1159" s="162">
        <v>26163</v>
      </c>
      <c r="BH1159">
        <f t="shared" si="793"/>
        <v>2616312</v>
      </c>
      <c r="BJ1159" t="s">
        <v>3279</v>
      </c>
    </row>
    <row r="1160" spans="1:62">
      <c r="A1160" t="s">
        <v>2146</v>
      </c>
      <c r="B1160" t="s">
        <v>3244</v>
      </c>
      <c r="C1160" s="1">
        <f t="shared" si="789"/>
        <v>25710</v>
      </c>
      <c r="D1160" s="1"/>
      <c r="E1160" s="1"/>
      <c r="F1160" s="1"/>
      <c r="G1160" s="1"/>
      <c r="H1160" s="1"/>
      <c r="I1160" s="1"/>
      <c r="J1160" s="1"/>
      <c r="K1160" s="1"/>
      <c r="L1160" s="1"/>
      <c r="M1160" s="7">
        <f>RANK(Z1160,(Z1160:AB1160,AC1160:AQ1160))</f>
        <v>2</v>
      </c>
      <c r="N1160" s="7">
        <f>RANK(AA1160,(Z1160:AB1160,AC1160:AQ1160))</f>
        <v>7</v>
      </c>
      <c r="O1160" s="7">
        <f>IF(AB1160&gt;0,RANK(AB1160,(Z1160:AB1160,AC1160:AQ1160)),0)</f>
        <v>4</v>
      </c>
      <c r="P1160" s="7"/>
      <c r="Q1160" s="1">
        <f t="shared" si="790"/>
        <v>6434</v>
      </c>
      <c r="R1160" s="2">
        <f t="shared" si="782"/>
        <v>0.25025281991443016</v>
      </c>
      <c r="S1160" s="2"/>
      <c r="T1160" s="2">
        <f t="shared" si="791"/>
        <v>0.20937378451964217</v>
      </c>
      <c r="U1160" s="2">
        <f t="shared" si="792"/>
        <v>8.518086347724621E-3</v>
      </c>
      <c r="V1160" s="2">
        <f t="shared" si="785"/>
        <v>7.4445740956826142E-2</v>
      </c>
      <c r="W1160" s="2">
        <f t="shared" si="786"/>
        <v>0.19078179696616102</v>
      </c>
      <c r="X1160" s="2">
        <f t="shared" si="786"/>
        <v>0.45962660443407233</v>
      </c>
      <c r="Y1160" s="2">
        <f t="shared" si="787"/>
        <v>5.7253986775573695E-2</v>
      </c>
      <c r="Z1160" s="1">
        <v>5383</v>
      </c>
      <c r="AA1160" s="1">
        <v>219</v>
      </c>
      <c r="AB1160" s="1">
        <v>1914</v>
      </c>
      <c r="AC1160" s="1">
        <v>4905</v>
      </c>
      <c r="AD1160" s="1">
        <v>11817</v>
      </c>
      <c r="AE1160" s="1">
        <v>566</v>
      </c>
      <c r="AF1160" s="1">
        <v>45</v>
      </c>
      <c r="AG1160" s="1">
        <v>72</v>
      </c>
      <c r="AH1160" s="1">
        <v>96</v>
      </c>
      <c r="AI1160" s="1">
        <v>557</v>
      </c>
      <c r="AL1160">
        <v>56</v>
      </c>
      <c r="AN1160">
        <v>43</v>
      </c>
      <c r="AO1160">
        <v>22</v>
      </c>
      <c r="AP1160">
        <v>15</v>
      </c>
      <c r="BA1160" t="str">
        <f t="shared" si="788"/>
        <v>Wayne CD13</v>
      </c>
      <c r="BC1160" s="9">
        <v>13</v>
      </c>
      <c r="BE1160" s="97">
        <v>26</v>
      </c>
      <c r="BF1160" s="99"/>
      <c r="BG1160" s="162">
        <v>26163</v>
      </c>
      <c r="BH1160">
        <f t="shared" si="793"/>
        <v>2616313</v>
      </c>
      <c r="BJ1160" t="s">
        <v>3279</v>
      </c>
    </row>
    <row r="1161" spans="1:62" s="198" customFormat="1">
      <c r="A1161" s="198" t="s">
        <v>2146</v>
      </c>
      <c r="B1161" s="198" t="s">
        <v>3244</v>
      </c>
      <c r="C1161" s="1">
        <f>SUM(Z1161:AQ1161)</f>
        <v>15215</v>
      </c>
      <c r="D1161" s="1"/>
      <c r="E1161" s="1"/>
      <c r="F1161" s="1"/>
      <c r="G1161" s="1"/>
      <c r="H1161" s="1"/>
      <c r="I1161" s="1"/>
      <c r="J1161" s="1"/>
      <c r="K1161" s="1"/>
      <c r="L1161" s="1"/>
      <c r="M1161" s="7">
        <f>RANK(Z1161,(Z1161:AB1161,AC1161:AQ1161))</f>
        <v>1</v>
      </c>
      <c r="N1161" s="7">
        <f>RANK(AA1161,(Z1161:AB1161,AC1161:AQ1161))</f>
        <v>7</v>
      </c>
      <c r="O1161" s="7">
        <f>IF(AB1161&gt;0,RANK(AB1161,(Z1161:AB1161,AC1161:AQ1161)),0)</f>
        <v>4</v>
      </c>
      <c r="P1161" s="7"/>
      <c r="Q1161" s="1">
        <f>MAX(Z1161:AG1161)-LARGE(Z1161:AG1161,2)</f>
        <v>1210</v>
      </c>
      <c r="R1161" s="2">
        <f t="shared" si="782"/>
        <v>7.952678278015117E-2</v>
      </c>
      <c r="S1161" s="2"/>
      <c r="T1161" s="2">
        <f>IF($C1161=0,"-",Z1161/$C1161)</f>
        <v>0.40315478146565886</v>
      </c>
      <c r="U1161" s="2">
        <f>IF($C1161=0,"-",AA1161/$C1161)</f>
        <v>8.8070982582977332E-3</v>
      </c>
      <c r="V1161" s="2">
        <f>IF($C1161=0,"-",AB1161/$C1161)</f>
        <v>8.6625041077883672E-2</v>
      </c>
      <c r="W1161" s="2">
        <f>IF($C1161=0,"-",AC1161/$C1161)</f>
        <v>0.13335524153795597</v>
      </c>
      <c r="X1161" s="2">
        <f>IF($C1161=0,"-",AD1161/$C1161)</f>
        <v>0.32362799868550773</v>
      </c>
      <c r="Y1161" s="2">
        <f t="shared" si="787"/>
        <v>4.442983897469599E-2</v>
      </c>
      <c r="Z1161" s="1">
        <v>6134</v>
      </c>
      <c r="AA1161" s="1">
        <v>134</v>
      </c>
      <c r="AB1161" s="1">
        <v>1318</v>
      </c>
      <c r="AC1161" s="1">
        <v>2029</v>
      </c>
      <c r="AD1161" s="1">
        <v>4924</v>
      </c>
      <c r="AE1161" s="1">
        <v>211</v>
      </c>
      <c r="AF1161" s="1">
        <v>16</v>
      </c>
      <c r="AG1161" s="1">
        <v>35</v>
      </c>
      <c r="AH1161" s="1">
        <v>36</v>
      </c>
      <c r="AI1161" s="1">
        <v>306</v>
      </c>
      <c r="AJ1161" s="1"/>
      <c r="AL1161" s="198">
        <v>25</v>
      </c>
      <c r="AM1161" s="1"/>
      <c r="AN1161" s="198">
        <v>24</v>
      </c>
      <c r="AO1161" s="198">
        <v>16</v>
      </c>
      <c r="AP1161" s="198">
        <v>7</v>
      </c>
      <c r="BA1161" s="198" t="str">
        <f t="shared" si="788"/>
        <v>Wayne CD14</v>
      </c>
      <c r="BC1161" s="9">
        <v>14</v>
      </c>
      <c r="BE1161" s="97">
        <v>26</v>
      </c>
      <c r="BF1161" s="99"/>
      <c r="BG1161" s="198">
        <v>26163</v>
      </c>
      <c r="BH1161" s="198">
        <f>BG1161*100+BC1161</f>
        <v>2616314</v>
      </c>
      <c r="BJ1161" s="198" t="s">
        <v>3279</v>
      </c>
    </row>
    <row r="1162" spans="1:62">
      <c r="A1162" t="s">
        <v>2146</v>
      </c>
      <c r="B1162" t="s">
        <v>3244</v>
      </c>
      <c r="C1162" s="1">
        <f t="shared" si="789"/>
        <v>381</v>
      </c>
      <c r="D1162" s="1"/>
      <c r="E1162" s="1"/>
      <c r="F1162" s="1"/>
      <c r="G1162" s="1"/>
      <c r="H1162" s="1"/>
      <c r="I1162" s="1"/>
      <c r="J1162" s="1"/>
      <c r="K1162" s="1"/>
      <c r="L1162" s="1"/>
      <c r="M1162" s="7">
        <f>RANK(Z1162,(Z1162:AB1162,AC1162:AQ1162))</f>
        <v>3</v>
      </c>
      <c r="N1162" s="7">
        <f>RANK(AA1162,(Z1162:AB1162,AC1162:AQ1162))</f>
        <v>7</v>
      </c>
      <c r="O1162" s="7">
        <f>IF(AB1162&gt;0,RANK(AB1162,(Z1162:AB1162,AC1162:AQ1162)),0)</f>
        <v>5</v>
      </c>
      <c r="P1162" s="7"/>
      <c r="Q1162" s="1">
        <f t="shared" si="790"/>
        <v>134</v>
      </c>
      <c r="R1162" s="2">
        <f t="shared" si="782"/>
        <v>0.35170603674540685</v>
      </c>
      <c r="S1162" s="2"/>
      <c r="T1162" s="2">
        <f t="shared" si="791"/>
        <v>0.10236220472440945</v>
      </c>
      <c r="U1162" s="2">
        <f t="shared" si="792"/>
        <v>3.1496062992125984E-2</v>
      </c>
      <c r="V1162" s="2">
        <f t="shared" si="785"/>
        <v>8.1364829396325458E-2</v>
      </c>
      <c r="W1162" s="2">
        <f t="shared" si="786"/>
        <v>9.9737532808398949E-2</v>
      </c>
      <c r="X1162" s="2">
        <f t="shared" si="786"/>
        <v>0.46719160104986879</v>
      </c>
      <c r="Y1162" s="2">
        <f t="shared" si="787"/>
        <v>0.21784776902887137</v>
      </c>
      <c r="Z1162" s="1">
        <v>39</v>
      </c>
      <c r="AA1162" s="1">
        <v>12</v>
      </c>
      <c r="AB1162" s="1">
        <v>31</v>
      </c>
      <c r="AC1162" s="1">
        <v>38</v>
      </c>
      <c r="AD1162" s="1">
        <v>178</v>
      </c>
      <c r="AE1162" s="1">
        <v>44</v>
      </c>
      <c r="AF1162" s="1">
        <v>3</v>
      </c>
      <c r="AG1162" s="1">
        <v>5</v>
      </c>
      <c r="AH1162" s="1">
        <v>2</v>
      </c>
      <c r="AI1162" s="1">
        <v>22</v>
      </c>
      <c r="AL1162">
        <v>3</v>
      </c>
      <c r="AN1162">
        <v>2</v>
      </c>
      <c r="AO1162">
        <v>2</v>
      </c>
      <c r="AP1162">
        <v>0</v>
      </c>
      <c r="BA1162" t="str">
        <f t="shared" si="788"/>
        <v>Wayne CD0</v>
      </c>
      <c r="BC1162" s="9">
        <v>0</v>
      </c>
      <c r="BE1162" s="97">
        <v>26</v>
      </c>
      <c r="BF1162" s="99"/>
      <c r="BG1162" s="162">
        <v>26163</v>
      </c>
      <c r="BH1162">
        <f t="shared" si="793"/>
        <v>2616300</v>
      </c>
      <c r="BJ1162" t="s">
        <v>3279</v>
      </c>
    </row>
    <row r="1163" spans="1:62">
      <c r="A1163" s="9"/>
      <c r="C1163" s="1"/>
      <c r="D1163" s="1"/>
      <c r="E1163" s="1"/>
      <c r="F1163" s="1"/>
      <c r="G1163" s="1"/>
      <c r="H1163" s="1"/>
      <c r="I1163" s="1"/>
      <c r="J1163" s="1"/>
      <c r="K1163" s="1"/>
      <c r="L1163" s="1"/>
      <c r="M1163" s="7"/>
      <c r="N1163" s="7"/>
      <c r="O1163" s="7"/>
      <c r="P1163" s="7"/>
      <c r="S1163" s="2"/>
      <c r="T1163" s="2"/>
      <c r="U1163" s="2"/>
      <c r="V1163" s="2"/>
      <c r="W1163" s="2"/>
      <c r="Y1163" s="2"/>
      <c r="BF1163" s="99"/>
      <c r="BG1163"/>
    </row>
    <row r="1164" spans="1:62">
      <c r="A1164" s="48" t="s">
        <v>2848</v>
      </c>
      <c r="C1164" s="1"/>
      <c r="D1164" s="1"/>
      <c r="E1164" s="1"/>
      <c r="F1164" s="1"/>
      <c r="G1164" s="1"/>
      <c r="H1164" s="1"/>
      <c r="I1164" s="1"/>
      <c r="J1164" s="1"/>
      <c r="K1164" s="1"/>
      <c r="L1164" s="1"/>
      <c r="M1164" s="7"/>
      <c r="N1164" s="7"/>
      <c r="O1164" s="7"/>
      <c r="P1164" s="7"/>
      <c r="S1164" s="2"/>
      <c r="T1164" s="2"/>
      <c r="U1164" s="2"/>
      <c r="V1164" s="2"/>
      <c r="W1164" s="2"/>
      <c r="Y1164" s="2"/>
      <c r="BF1164" s="99"/>
      <c r="BG1164"/>
    </row>
    <row r="1165" spans="1:62">
      <c r="A1165" s="9" t="s">
        <v>558</v>
      </c>
      <c r="B1165" t="s">
        <v>2821</v>
      </c>
      <c r="C1165" s="1">
        <f t="shared" ref="C1165:C1182" si="794">SUM(Z1165:AQ1165)</f>
        <v>0</v>
      </c>
      <c r="D1165" s="1"/>
      <c r="E1165" s="1"/>
      <c r="F1165" s="1"/>
      <c r="G1165" s="1"/>
      <c r="H1165" s="1"/>
      <c r="I1165" s="1"/>
      <c r="J1165" s="1"/>
      <c r="K1165" s="1"/>
      <c r="L1165" s="1"/>
      <c r="M1165" s="7" t="e">
        <f>RANK(Z1165,(Z1165:AB1165,AC1165:AQ1165))</f>
        <v>#N/A</v>
      </c>
      <c r="N1165" s="7" t="e">
        <f>RANK(AA1165,(Z1165:AB1165,AC1165:AQ1165))</f>
        <v>#N/A</v>
      </c>
      <c r="O1165" s="7">
        <f>IF(AB1165&gt;0,RANK(AB1165,(Z1165:AB1165,AC1165:AQ1165)),0)</f>
        <v>0</v>
      </c>
      <c r="P1165" s="7"/>
      <c r="Q1165" s="1" t="e">
        <f t="shared" ref="Q1165:Q1182" si="795">MAX(Z1165:AG1165)-LARGE(Z1165:AG1165,2)</f>
        <v>#NUM!</v>
      </c>
      <c r="R1165" s="2" t="e">
        <f t="shared" ref="R1165:R1182" si="796">Q1165/C1165</f>
        <v>#NUM!</v>
      </c>
      <c r="S1165" s="2"/>
      <c r="T1165" s="2" t="str">
        <f t="shared" ref="T1165:T1182" si="797">IF($C1165=0,"-",Z1165/$C1165)</f>
        <v>-</v>
      </c>
      <c r="U1165" s="2" t="str">
        <f t="shared" ref="U1165:U1182" si="798">IF($C1165=0,"-",AA1165/$C1165)</f>
        <v>-</v>
      </c>
      <c r="V1165" s="2" t="str">
        <f t="shared" ref="V1165:V1182" si="799">IF($C1165=0,"-",AB1165/$C1165)</f>
        <v>-</v>
      </c>
      <c r="W1165" s="2"/>
      <c r="Y1165" s="2" t="str">
        <f t="shared" ref="Y1165:Y1182" si="800">IF(C1165=0,"-",(1-T1165-U1165-V1165))</f>
        <v>-</v>
      </c>
      <c r="BA1165" t="s">
        <v>2009</v>
      </c>
      <c r="BC1165">
        <v>3</v>
      </c>
      <c r="BE1165" s="97">
        <v>27</v>
      </c>
      <c r="BF1165" s="99"/>
      <c r="BG1165">
        <v>27003</v>
      </c>
      <c r="BH1165">
        <f t="shared" si="779"/>
        <v>2700303</v>
      </c>
      <c r="BJ1165" t="s">
        <v>3279</v>
      </c>
    </row>
    <row r="1166" spans="1:62">
      <c r="A1166" s="9" t="s">
        <v>558</v>
      </c>
      <c r="B1166" t="s">
        <v>2821</v>
      </c>
      <c r="C1166" s="1">
        <f t="shared" si="794"/>
        <v>0</v>
      </c>
      <c r="D1166" s="1"/>
      <c r="E1166" s="1"/>
      <c r="F1166" s="1"/>
      <c r="G1166" s="1"/>
      <c r="H1166" s="1"/>
      <c r="I1166" s="1"/>
      <c r="J1166" s="1"/>
      <c r="K1166" s="1"/>
      <c r="L1166" s="1"/>
      <c r="M1166" s="7" t="e">
        <f>RANK(Z1166,(Z1166:AB1166,AC1166:AQ1166))</f>
        <v>#N/A</v>
      </c>
      <c r="N1166" s="7" t="e">
        <f>RANK(AA1166,(Z1166:AB1166,AC1166:AQ1166))</f>
        <v>#N/A</v>
      </c>
      <c r="O1166" s="7">
        <f>IF(AB1166&gt;0,RANK(AB1166,(Z1166:AB1166,AC1166:AQ1166)),0)</f>
        <v>0</v>
      </c>
      <c r="P1166" s="7"/>
      <c r="Q1166" s="1" t="e">
        <f t="shared" si="795"/>
        <v>#NUM!</v>
      </c>
      <c r="R1166" s="2" t="e">
        <f t="shared" si="796"/>
        <v>#NUM!</v>
      </c>
      <c r="S1166" s="2"/>
      <c r="T1166" s="2" t="str">
        <f t="shared" si="797"/>
        <v>-</v>
      </c>
      <c r="U1166" s="2" t="str">
        <f t="shared" si="798"/>
        <v>-</v>
      </c>
      <c r="V1166" s="2" t="str">
        <f t="shared" si="799"/>
        <v>-</v>
      </c>
      <c r="W1166" s="2"/>
      <c r="Y1166" s="2" t="str">
        <f t="shared" si="800"/>
        <v>-</v>
      </c>
      <c r="BA1166" t="s">
        <v>3124</v>
      </c>
      <c r="BC1166">
        <v>5</v>
      </c>
      <c r="BE1166" s="97">
        <v>27</v>
      </c>
      <c r="BF1166" s="99"/>
      <c r="BG1166">
        <v>27003</v>
      </c>
      <c r="BH1166">
        <f t="shared" si="779"/>
        <v>2700305</v>
      </c>
      <c r="BJ1166" t="s">
        <v>3279</v>
      </c>
    </row>
    <row r="1167" spans="1:62">
      <c r="A1167" s="9" t="s">
        <v>558</v>
      </c>
      <c r="B1167" t="s">
        <v>2821</v>
      </c>
      <c r="C1167" s="1">
        <f t="shared" si="794"/>
        <v>0</v>
      </c>
      <c r="D1167" s="1"/>
      <c r="E1167" s="1"/>
      <c r="F1167" s="1"/>
      <c r="G1167" s="1"/>
      <c r="H1167" s="1"/>
      <c r="I1167" s="1"/>
      <c r="J1167" s="1"/>
      <c r="K1167" s="1"/>
      <c r="L1167" s="1"/>
      <c r="M1167" s="7" t="e">
        <f>RANK(Z1167,(Z1167:AB1167,AC1167:AQ1167))</f>
        <v>#N/A</v>
      </c>
      <c r="N1167" s="7" t="e">
        <f>RANK(AA1167,(Z1167:AB1167,AC1167:AQ1167))</f>
        <v>#N/A</v>
      </c>
      <c r="O1167" s="7">
        <f>IF(AB1167&gt;0,RANK(AB1167,(Z1167:AB1167,AC1167:AQ1167)),0)</f>
        <v>0</v>
      </c>
      <c r="P1167" s="7"/>
      <c r="Q1167" s="1" t="e">
        <f t="shared" si="795"/>
        <v>#NUM!</v>
      </c>
      <c r="R1167" s="2" t="e">
        <f t="shared" si="796"/>
        <v>#NUM!</v>
      </c>
      <c r="S1167" s="2"/>
      <c r="T1167" s="2" t="str">
        <f t="shared" si="797"/>
        <v>-</v>
      </c>
      <c r="U1167" s="2" t="str">
        <f t="shared" si="798"/>
        <v>-</v>
      </c>
      <c r="V1167" s="2" t="str">
        <f t="shared" si="799"/>
        <v>-</v>
      </c>
      <c r="W1167" s="2"/>
      <c r="Y1167" s="2" t="str">
        <f t="shared" si="800"/>
        <v>-</v>
      </c>
      <c r="BA1167" t="s">
        <v>3125</v>
      </c>
      <c r="BC1167">
        <v>6</v>
      </c>
      <c r="BE1167" s="97">
        <v>27</v>
      </c>
      <c r="BF1167" s="99"/>
      <c r="BG1167">
        <v>27003</v>
      </c>
      <c r="BH1167">
        <f t="shared" si="779"/>
        <v>2700306</v>
      </c>
      <c r="BJ1167" t="s">
        <v>3279</v>
      </c>
    </row>
    <row r="1168" spans="1:62">
      <c r="A1168" s="9" t="s">
        <v>1909</v>
      </c>
      <c r="B1168" t="s">
        <v>2821</v>
      </c>
      <c r="C1168" s="1">
        <f t="shared" si="794"/>
        <v>0</v>
      </c>
      <c r="D1168" s="1"/>
      <c r="E1168" s="1"/>
      <c r="F1168" s="1"/>
      <c r="G1168" s="1"/>
      <c r="H1168" s="1"/>
      <c r="I1168" s="1"/>
      <c r="J1168" s="1"/>
      <c r="K1168" s="1"/>
      <c r="L1168" s="1"/>
      <c r="M1168" s="7" t="e">
        <f>RANK(Z1168,(Z1168:AB1168,AC1168:AQ1168))</f>
        <v>#N/A</v>
      </c>
      <c r="N1168" s="7" t="e">
        <f>RANK(AA1168,(Z1168:AB1168,AC1168:AQ1168))</f>
        <v>#N/A</v>
      </c>
      <c r="O1168" s="7">
        <f>IF(AB1168&gt;0,RANK(AB1168,(Z1168:AB1168,AC1168:AQ1168)),0)</f>
        <v>0</v>
      </c>
      <c r="P1168" s="7"/>
      <c r="Q1168" s="1" t="e">
        <f t="shared" si="795"/>
        <v>#NUM!</v>
      </c>
      <c r="R1168" s="2" t="e">
        <f t="shared" si="796"/>
        <v>#NUM!</v>
      </c>
      <c r="S1168" s="2"/>
      <c r="T1168" s="2" t="str">
        <f t="shared" si="797"/>
        <v>-</v>
      </c>
      <c r="U1168" s="2" t="str">
        <f t="shared" si="798"/>
        <v>-</v>
      </c>
      <c r="V1168" s="2" t="str">
        <f t="shared" si="799"/>
        <v>-</v>
      </c>
      <c r="W1168" s="2"/>
      <c r="Y1168" s="2" t="str">
        <f t="shared" si="800"/>
        <v>-</v>
      </c>
      <c r="BA1168" t="s">
        <v>3126</v>
      </c>
      <c r="BC1168">
        <v>8</v>
      </c>
      <c r="BE1168" s="97">
        <v>27</v>
      </c>
      <c r="BF1168" s="99"/>
      <c r="BG1168">
        <v>27007</v>
      </c>
      <c r="BH1168">
        <f t="shared" si="779"/>
        <v>2700708</v>
      </c>
      <c r="BJ1168" t="s">
        <v>3279</v>
      </c>
    </row>
    <row r="1169" spans="1:62">
      <c r="A1169" s="9" t="s">
        <v>1909</v>
      </c>
      <c r="B1169" t="s">
        <v>2821</v>
      </c>
      <c r="C1169" s="1">
        <f t="shared" si="794"/>
        <v>0</v>
      </c>
      <c r="D1169" s="1"/>
      <c r="E1169" s="1"/>
      <c r="F1169" s="1"/>
      <c r="G1169" s="1"/>
      <c r="H1169" s="1"/>
      <c r="I1169" s="1"/>
      <c r="J1169" s="1"/>
      <c r="K1169" s="1"/>
      <c r="L1169" s="1"/>
      <c r="M1169" s="7" t="e">
        <f>RANK(Z1169,(Z1169:AB1169,AC1169:AQ1169))</f>
        <v>#N/A</v>
      </c>
      <c r="N1169" s="7" t="e">
        <f>RANK(AA1169,(Z1169:AB1169,AC1169:AQ1169))</f>
        <v>#N/A</v>
      </c>
      <c r="O1169" s="7">
        <f>IF(AB1169&gt;0,RANK(AB1169,(Z1169:AB1169,AC1169:AQ1169)),0)</f>
        <v>0</v>
      </c>
      <c r="P1169" s="7"/>
      <c r="Q1169" s="1" t="e">
        <f t="shared" si="795"/>
        <v>#NUM!</v>
      </c>
      <c r="R1169" s="2" t="e">
        <f t="shared" si="796"/>
        <v>#NUM!</v>
      </c>
      <c r="S1169" s="2"/>
      <c r="T1169" s="2" t="str">
        <f t="shared" si="797"/>
        <v>-</v>
      </c>
      <c r="U1169" s="2" t="str">
        <f t="shared" si="798"/>
        <v>-</v>
      </c>
      <c r="V1169" s="2" t="str">
        <f t="shared" si="799"/>
        <v>-</v>
      </c>
      <c r="W1169" s="2"/>
      <c r="Y1169" s="2" t="str">
        <f t="shared" si="800"/>
        <v>-</v>
      </c>
      <c r="BA1169" t="s">
        <v>3127</v>
      </c>
      <c r="BC1169">
        <v>7</v>
      </c>
      <c r="BE1169" s="97">
        <v>27</v>
      </c>
      <c r="BF1169" s="99"/>
      <c r="BG1169">
        <v>27007</v>
      </c>
      <c r="BH1169">
        <f t="shared" si="779"/>
        <v>2700707</v>
      </c>
      <c r="BJ1169" t="s">
        <v>3279</v>
      </c>
    </row>
    <row r="1170" spans="1:62">
      <c r="A1170" s="9" t="s">
        <v>2485</v>
      </c>
      <c r="B1170" t="s">
        <v>2821</v>
      </c>
      <c r="C1170" s="1">
        <f t="shared" si="794"/>
        <v>0</v>
      </c>
      <c r="D1170" s="1"/>
      <c r="E1170" s="1"/>
      <c r="F1170" s="1"/>
      <c r="G1170" s="1"/>
      <c r="H1170" s="1"/>
      <c r="I1170" s="1"/>
      <c r="J1170" s="1"/>
      <c r="K1170" s="1"/>
      <c r="L1170" s="1"/>
      <c r="M1170" s="7" t="e">
        <f>RANK(Z1170,(Z1170:AB1170,AC1170:AQ1170))</f>
        <v>#N/A</v>
      </c>
      <c r="N1170" s="7" t="e">
        <f>RANK(AA1170,(Z1170:AB1170,AC1170:AQ1170))</f>
        <v>#N/A</v>
      </c>
      <c r="O1170" s="7">
        <f>IF(AB1170&gt;0,RANK(AB1170,(Z1170:AB1170,AC1170:AQ1170)),0)</f>
        <v>0</v>
      </c>
      <c r="P1170" s="7"/>
      <c r="Q1170" s="1" t="e">
        <f t="shared" si="795"/>
        <v>#NUM!</v>
      </c>
      <c r="R1170" s="2" t="e">
        <f t="shared" si="796"/>
        <v>#NUM!</v>
      </c>
      <c r="S1170" s="2"/>
      <c r="T1170" s="2" t="str">
        <f t="shared" si="797"/>
        <v>-</v>
      </c>
      <c r="U1170" s="2" t="str">
        <f t="shared" si="798"/>
        <v>-</v>
      </c>
      <c r="V1170" s="2" t="str">
        <f t="shared" si="799"/>
        <v>-</v>
      </c>
      <c r="W1170" s="2"/>
      <c r="Y1170" s="2" t="str">
        <f t="shared" si="800"/>
        <v>-</v>
      </c>
      <c r="BA1170" t="s">
        <v>2269</v>
      </c>
      <c r="BC1170">
        <v>2</v>
      </c>
      <c r="BE1170" s="97">
        <v>27</v>
      </c>
      <c r="BF1170" s="99"/>
      <c r="BG1170">
        <v>27037</v>
      </c>
      <c r="BH1170">
        <f t="shared" si="779"/>
        <v>2703702</v>
      </c>
      <c r="BJ1170" t="s">
        <v>3279</v>
      </c>
    </row>
    <row r="1171" spans="1:62">
      <c r="A1171" s="9" t="s">
        <v>2485</v>
      </c>
      <c r="B1171" t="s">
        <v>2821</v>
      </c>
      <c r="C1171" s="1">
        <f t="shared" si="794"/>
        <v>0</v>
      </c>
      <c r="D1171" s="1"/>
      <c r="E1171" s="1"/>
      <c r="F1171" s="1"/>
      <c r="G1171" s="1"/>
      <c r="H1171" s="1"/>
      <c r="I1171" s="1"/>
      <c r="J1171" s="1"/>
      <c r="K1171" s="1"/>
      <c r="L1171" s="1"/>
      <c r="M1171" s="7" t="e">
        <f>RANK(Z1171,(Z1171:AB1171,AC1171:AQ1171))</f>
        <v>#N/A</v>
      </c>
      <c r="N1171" s="7" t="e">
        <f>RANK(AA1171,(Z1171:AB1171,AC1171:AQ1171))</f>
        <v>#N/A</v>
      </c>
      <c r="O1171" s="7">
        <f>IF(AB1171&gt;0,RANK(AB1171,(Z1171:AB1171,AC1171:AQ1171)),0)</f>
        <v>0</v>
      </c>
      <c r="P1171" s="7"/>
      <c r="Q1171" s="1" t="e">
        <f t="shared" si="795"/>
        <v>#NUM!</v>
      </c>
      <c r="R1171" s="2" t="e">
        <f t="shared" si="796"/>
        <v>#NUM!</v>
      </c>
      <c r="S1171" s="2"/>
      <c r="T1171" s="2" t="str">
        <f t="shared" si="797"/>
        <v>-</v>
      </c>
      <c r="U1171" s="2" t="str">
        <f t="shared" si="798"/>
        <v>-</v>
      </c>
      <c r="V1171" s="2" t="str">
        <f t="shared" si="799"/>
        <v>-</v>
      </c>
      <c r="W1171" s="2"/>
      <c r="Y1171" s="2" t="str">
        <f t="shared" si="800"/>
        <v>-</v>
      </c>
      <c r="BA1171" t="s">
        <v>157</v>
      </c>
      <c r="BC1171">
        <v>4</v>
      </c>
      <c r="BE1171" s="97">
        <v>27</v>
      </c>
      <c r="BF1171" s="99"/>
      <c r="BG1171">
        <v>27037</v>
      </c>
      <c r="BH1171">
        <f t="shared" si="779"/>
        <v>2703704</v>
      </c>
      <c r="BJ1171" t="s">
        <v>3279</v>
      </c>
    </row>
    <row r="1172" spans="1:62">
      <c r="A1172" s="9" t="s">
        <v>598</v>
      </c>
      <c r="B1172" t="s">
        <v>2821</v>
      </c>
      <c r="C1172" s="1">
        <f t="shared" si="794"/>
        <v>0</v>
      </c>
      <c r="D1172" s="1"/>
      <c r="E1172" s="1"/>
      <c r="F1172" s="1"/>
      <c r="G1172" s="1"/>
      <c r="H1172" s="1"/>
      <c r="I1172" s="1"/>
      <c r="J1172" s="1"/>
      <c r="K1172" s="1"/>
      <c r="L1172" s="1"/>
      <c r="M1172" s="7" t="e">
        <f>RANK(Z1172,(Z1172:AB1172,AC1172:AQ1172))</f>
        <v>#N/A</v>
      </c>
      <c r="N1172" s="7" t="e">
        <f>RANK(AA1172,(Z1172:AB1172,AC1172:AQ1172))</f>
        <v>#N/A</v>
      </c>
      <c r="O1172" s="7">
        <f>IF(AB1172&gt;0,RANK(AB1172,(Z1172:AB1172,AC1172:AQ1172)),0)</f>
        <v>0</v>
      </c>
      <c r="P1172" s="7"/>
      <c r="Q1172" s="1" t="e">
        <f t="shared" si="795"/>
        <v>#NUM!</v>
      </c>
      <c r="R1172" s="2" t="e">
        <f t="shared" si="796"/>
        <v>#NUM!</v>
      </c>
      <c r="S1172" s="2"/>
      <c r="T1172" s="2" t="str">
        <f t="shared" si="797"/>
        <v>-</v>
      </c>
      <c r="U1172" s="2" t="str">
        <f t="shared" si="798"/>
        <v>-</v>
      </c>
      <c r="V1172" s="2" t="str">
        <f t="shared" si="799"/>
        <v>-</v>
      </c>
      <c r="W1172" s="2"/>
      <c r="Y1172" s="2" t="str">
        <f t="shared" si="800"/>
        <v>-</v>
      </c>
      <c r="BA1172" t="s">
        <v>907</v>
      </c>
      <c r="BC1172">
        <v>2</v>
      </c>
      <c r="BE1172" s="97">
        <v>27</v>
      </c>
      <c r="BF1172" s="99"/>
      <c r="BG1172">
        <v>27053</v>
      </c>
      <c r="BH1172">
        <f t="shared" si="779"/>
        <v>2705302</v>
      </c>
      <c r="BJ1172" t="s">
        <v>3279</v>
      </c>
    </row>
    <row r="1173" spans="1:62">
      <c r="A1173" s="9" t="s">
        <v>598</v>
      </c>
      <c r="B1173" t="s">
        <v>2821</v>
      </c>
      <c r="C1173" s="1">
        <f t="shared" si="794"/>
        <v>0</v>
      </c>
      <c r="D1173" s="1"/>
      <c r="E1173" s="1"/>
      <c r="F1173" s="1"/>
      <c r="G1173" s="1"/>
      <c r="H1173" s="1"/>
      <c r="I1173" s="1"/>
      <c r="J1173" s="1"/>
      <c r="K1173" s="1"/>
      <c r="L1173" s="1"/>
      <c r="M1173" s="7" t="e">
        <f>RANK(Z1173,(Z1173:AB1173,AC1173:AQ1173))</f>
        <v>#N/A</v>
      </c>
      <c r="N1173" s="7" t="e">
        <f>RANK(AA1173,(Z1173:AB1173,AC1173:AQ1173))</f>
        <v>#N/A</v>
      </c>
      <c r="O1173" s="7">
        <f>IF(AB1173&gt;0,RANK(AB1173,(Z1173:AB1173,AC1173:AQ1173)),0)</f>
        <v>0</v>
      </c>
      <c r="P1173" s="7"/>
      <c r="Q1173" s="1" t="e">
        <f t="shared" si="795"/>
        <v>#NUM!</v>
      </c>
      <c r="R1173" s="2" t="e">
        <f t="shared" si="796"/>
        <v>#NUM!</v>
      </c>
      <c r="S1173" s="2"/>
      <c r="T1173" s="2" t="str">
        <f t="shared" si="797"/>
        <v>-</v>
      </c>
      <c r="U1173" s="2" t="str">
        <f t="shared" si="798"/>
        <v>-</v>
      </c>
      <c r="V1173" s="2" t="str">
        <f t="shared" si="799"/>
        <v>-</v>
      </c>
      <c r="W1173" s="2"/>
      <c r="Y1173" s="2" t="str">
        <f t="shared" si="800"/>
        <v>-</v>
      </c>
      <c r="BA1173" t="s">
        <v>204</v>
      </c>
      <c r="BC1173">
        <v>3</v>
      </c>
      <c r="BE1173" s="97">
        <v>27</v>
      </c>
      <c r="BF1173" s="99"/>
      <c r="BG1173">
        <v>27053</v>
      </c>
      <c r="BH1173">
        <f t="shared" si="779"/>
        <v>2705303</v>
      </c>
      <c r="BJ1173" t="s">
        <v>3279</v>
      </c>
    </row>
    <row r="1174" spans="1:62">
      <c r="A1174" s="9" t="s">
        <v>598</v>
      </c>
      <c r="B1174" t="s">
        <v>2821</v>
      </c>
      <c r="C1174" s="1">
        <f t="shared" si="794"/>
        <v>0</v>
      </c>
      <c r="D1174" s="1"/>
      <c r="E1174" s="1"/>
      <c r="F1174" s="1"/>
      <c r="G1174" s="1"/>
      <c r="H1174" s="1"/>
      <c r="I1174" s="1"/>
      <c r="J1174" s="1"/>
      <c r="K1174" s="1"/>
      <c r="L1174" s="1"/>
      <c r="M1174" s="7" t="e">
        <f>RANK(Z1174,(Z1174:AB1174,AC1174:AQ1174))</f>
        <v>#N/A</v>
      </c>
      <c r="N1174" s="7" t="e">
        <f>RANK(AA1174,(Z1174:AB1174,AC1174:AQ1174))</f>
        <v>#N/A</v>
      </c>
      <c r="O1174" s="7">
        <f>IF(AB1174&gt;0,RANK(AB1174,(Z1174:AB1174,AC1174:AQ1174)),0)</f>
        <v>0</v>
      </c>
      <c r="P1174" s="7"/>
      <c r="Q1174" s="1" t="e">
        <f t="shared" si="795"/>
        <v>#NUM!</v>
      </c>
      <c r="R1174" s="2" t="e">
        <f t="shared" si="796"/>
        <v>#NUM!</v>
      </c>
      <c r="S1174" s="2"/>
      <c r="T1174" s="2" t="str">
        <f t="shared" si="797"/>
        <v>-</v>
      </c>
      <c r="U1174" s="2" t="str">
        <f t="shared" si="798"/>
        <v>-</v>
      </c>
      <c r="V1174" s="2" t="str">
        <f t="shared" si="799"/>
        <v>-</v>
      </c>
      <c r="W1174" s="2"/>
      <c r="Y1174" s="2" t="str">
        <f t="shared" si="800"/>
        <v>-</v>
      </c>
      <c r="BA1174" t="s">
        <v>1037</v>
      </c>
      <c r="BC1174">
        <v>5</v>
      </c>
      <c r="BE1174" s="97">
        <v>27</v>
      </c>
      <c r="BF1174" s="99"/>
      <c r="BG1174">
        <v>27053</v>
      </c>
      <c r="BH1174">
        <f t="shared" si="779"/>
        <v>2705305</v>
      </c>
      <c r="BJ1174" t="s">
        <v>3279</v>
      </c>
    </row>
    <row r="1175" spans="1:62">
      <c r="A1175" s="9" t="s">
        <v>598</v>
      </c>
      <c r="B1175" t="s">
        <v>2821</v>
      </c>
      <c r="C1175" s="1">
        <f t="shared" si="794"/>
        <v>0</v>
      </c>
      <c r="D1175" s="1"/>
      <c r="E1175" s="1"/>
      <c r="F1175" s="1"/>
      <c r="G1175" s="1"/>
      <c r="H1175" s="1"/>
      <c r="I1175" s="1"/>
      <c r="J1175" s="1"/>
      <c r="K1175" s="1"/>
      <c r="L1175" s="1"/>
      <c r="M1175" s="7" t="e">
        <f>RANK(Z1175,(Z1175:AB1175,AC1175:AQ1175))</f>
        <v>#N/A</v>
      </c>
      <c r="N1175" s="7" t="e">
        <f>RANK(AA1175,(Z1175:AB1175,AC1175:AQ1175))</f>
        <v>#N/A</v>
      </c>
      <c r="O1175" s="7">
        <f>IF(AB1175&gt;0,RANK(AB1175,(Z1175:AB1175,AC1175:AQ1175)),0)</f>
        <v>0</v>
      </c>
      <c r="P1175" s="7"/>
      <c r="Q1175" s="1" t="e">
        <f t="shared" si="795"/>
        <v>#NUM!</v>
      </c>
      <c r="R1175" s="2" t="e">
        <f t="shared" si="796"/>
        <v>#NUM!</v>
      </c>
      <c r="S1175" s="2"/>
      <c r="T1175" s="2" t="str">
        <f t="shared" si="797"/>
        <v>-</v>
      </c>
      <c r="U1175" s="2" t="str">
        <f t="shared" si="798"/>
        <v>-</v>
      </c>
      <c r="V1175" s="2" t="str">
        <f t="shared" si="799"/>
        <v>-</v>
      </c>
      <c r="W1175" s="2"/>
      <c r="Y1175" s="2" t="str">
        <f t="shared" si="800"/>
        <v>-</v>
      </c>
      <c r="BA1175" t="s">
        <v>941</v>
      </c>
      <c r="BC1175">
        <v>6</v>
      </c>
      <c r="BE1175" s="97">
        <v>27</v>
      </c>
      <c r="BF1175" s="99"/>
      <c r="BG1175">
        <v>27053</v>
      </c>
      <c r="BH1175">
        <f t="shared" si="779"/>
        <v>2705306</v>
      </c>
      <c r="BJ1175" t="s">
        <v>3279</v>
      </c>
    </row>
    <row r="1176" spans="1:62">
      <c r="A1176" s="9" t="s">
        <v>1905</v>
      </c>
      <c r="B1176" t="s">
        <v>2821</v>
      </c>
      <c r="C1176" s="1">
        <f t="shared" si="794"/>
        <v>0</v>
      </c>
      <c r="D1176" s="1"/>
      <c r="E1176" s="1"/>
      <c r="F1176" s="1"/>
      <c r="G1176" s="1"/>
      <c r="H1176" s="1"/>
      <c r="I1176" s="1"/>
      <c r="J1176" s="1"/>
      <c r="K1176" s="1"/>
      <c r="L1176" s="1"/>
      <c r="M1176" s="7" t="e">
        <f>RANK(Z1176,(Z1176:AB1176,AC1176:AQ1176))</f>
        <v>#N/A</v>
      </c>
      <c r="N1176" s="7" t="e">
        <f>RANK(AA1176,(Z1176:AB1176,AC1176:AQ1176))</f>
        <v>#N/A</v>
      </c>
      <c r="O1176" s="7">
        <f>IF(AB1176&gt;0,RANK(AB1176,(Z1176:AB1176,AC1176:AQ1176)),0)</f>
        <v>0</v>
      </c>
      <c r="P1176" s="7"/>
      <c r="Q1176" s="1" t="e">
        <f t="shared" si="795"/>
        <v>#NUM!</v>
      </c>
      <c r="R1176" s="2" t="e">
        <f t="shared" si="796"/>
        <v>#NUM!</v>
      </c>
      <c r="S1176" s="2"/>
      <c r="T1176" s="2" t="str">
        <f t="shared" si="797"/>
        <v>-</v>
      </c>
      <c r="U1176" s="2" t="str">
        <f t="shared" si="798"/>
        <v>-</v>
      </c>
      <c r="V1176" s="2" t="str">
        <f t="shared" si="799"/>
        <v>-</v>
      </c>
      <c r="W1176" s="2"/>
      <c r="Y1176" s="2" t="str">
        <f t="shared" si="800"/>
        <v>-</v>
      </c>
      <c r="BA1176" t="s">
        <v>216</v>
      </c>
      <c r="BC1176">
        <v>1</v>
      </c>
      <c r="BE1176" s="97">
        <v>27</v>
      </c>
      <c r="BF1176" s="99"/>
      <c r="BG1176">
        <v>27079</v>
      </c>
      <c r="BH1176">
        <f t="shared" si="779"/>
        <v>2707901</v>
      </c>
      <c r="BJ1176" t="s">
        <v>3279</v>
      </c>
    </row>
    <row r="1177" spans="1:62">
      <c r="A1177" s="9" t="s">
        <v>1905</v>
      </c>
      <c r="B1177" t="s">
        <v>2821</v>
      </c>
      <c r="C1177" s="1">
        <f t="shared" si="794"/>
        <v>0</v>
      </c>
      <c r="D1177" s="1"/>
      <c r="E1177" s="1"/>
      <c r="F1177" s="1"/>
      <c r="G1177" s="1"/>
      <c r="H1177" s="1"/>
      <c r="I1177" s="1"/>
      <c r="J1177" s="1"/>
      <c r="K1177" s="1"/>
      <c r="L1177" s="1"/>
      <c r="M1177" s="7" t="e">
        <f>RANK(Z1177,(Z1177:AB1177,AC1177:AQ1177))</f>
        <v>#N/A</v>
      </c>
      <c r="N1177" s="7" t="e">
        <f>RANK(AA1177,(Z1177:AB1177,AC1177:AQ1177))</f>
        <v>#N/A</v>
      </c>
      <c r="O1177" s="7">
        <f>IF(AB1177&gt;0,RANK(AB1177,(Z1177:AB1177,AC1177:AQ1177)),0)</f>
        <v>0</v>
      </c>
      <c r="P1177" s="7"/>
      <c r="Q1177" s="1" t="e">
        <f t="shared" si="795"/>
        <v>#NUM!</v>
      </c>
      <c r="R1177" s="2" t="e">
        <f t="shared" si="796"/>
        <v>#NUM!</v>
      </c>
      <c r="S1177" s="2"/>
      <c r="T1177" s="2" t="str">
        <f t="shared" si="797"/>
        <v>-</v>
      </c>
      <c r="U1177" s="2" t="str">
        <f t="shared" si="798"/>
        <v>-</v>
      </c>
      <c r="V1177" s="2" t="str">
        <f t="shared" si="799"/>
        <v>-</v>
      </c>
      <c r="W1177" s="2"/>
      <c r="Y1177" s="2" t="str">
        <f t="shared" si="800"/>
        <v>-</v>
      </c>
      <c r="BA1177" t="s">
        <v>219</v>
      </c>
      <c r="BC1177">
        <v>2</v>
      </c>
      <c r="BE1177" s="97">
        <v>27</v>
      </c>
      <c r="BF1177" s="99"/>
      <c r="BG1177">
        <v>27079</v>
      </c>
      <c r="BH1177">
        <f t="shared" si="779"/>
        <v>2707902</v>
      </c>
      <c r="BJ1177" t="s">
        <v>3279</v>
      </c>
    </row>
    <row r="1178" spans="1:62">
      <c r="A1178" s="9" t="s">
        <v>2006</v>
      </c>
      <c r="B1178" t="s">
        <v>2821</v>
      </c>
      <c r="C1178" s="1">
        <f t="shared" si="794"/>
        <v>0</v>
      </c>
      <c r="D1178" s="1"/>
      <c r="E1178" s="1"/>
      <c r="F1178" s="1"/>
      <c r="G1178" s="1"/>
      <c r="H1178" s="1"/>
      <c r="I1178" s="1"/>
      <c r="J1178" s="1"/>
      <c r="K1178" s="1"/>
      <c r="L1178" s="1"/>
      <c r="M1178" s="7" t="e">
        <f>RANK(Z1178,(Z1178:AB1178,AC1178:AQ1178))</f>
        <v>#N/A</v>
      </c>
      <c r="N1178" s="7" t="e">
        <f>RANK(AA1178,(Z1178:AB1178,AC1178:AQ1178))</f>
        <v>#N/A</v>
      </c>
      <c r="O1178" s="7">
        <f>IF(AB1178&gt;0,RANK(AB1178,(Z1178:AB1178,AC1178:AQ1178)),0)</f>
        <v>0</v>
      </c>
      <c r="P1178" s="7"/>
      <c r="Q1178" s="1" t="e">
        <f t="shared" si="795"/>
        <v>#NUM!</v>
      </c>
      <c r="R1178" s="2" t="e">
        <f t="shared" si="796"/>
        <v>#NUM!</v>
      </c>
      <c r="S1178" s="2"/>
      <c r="T1178" s="2" t="str">
        <f t="shared" si="797"/>
        <v>-</v>
      </c>
      <c r="U1178" s="2" t="str">
        <f t="shared" si="798"/>
        <v>-</v>
      </c>
      <c r="V1178" s="2" t="str">
        <f t="shared" si="799"/>
        <v>-</v>
      </c>
      <c r="W1178" s="2"/>
      <c r="Y1178" s="2" t="str">
        <f t="shared" si="800"/>
        <v>-</v>
      </c>
      <c r="BA1178" t="s">
        <v>220</v>
      </c>
      <c r="BC1178">
        <v>4</v>
      </c>
      <c r="BE1178" s="97">
        <v>27</v>
      </c>
      <c r="BF1178" s="99"/>
      <c r="BG1178">
        <v>27123</v>
      </c>
      <c r="BH1178">
        <f t="shared" si="779"/>
        <v>2712304</v>
      </c>
      <c r="BJ1178" t="s">
        <v>3279</v>
      </c>
    </row>
    <row r="1179" spans="1:62">
      <c r="A1179" s="9" t="s">
        <v>2006</v>
      </c>
      <c r="B1179" t="s">
        <v>2821</v>
      </c>
      <c r="C1179" s="1">
        <f t="shared" si="794"/>
        <v>0</v>
      </c>
      <c r="D1179" s="1"/>
      <c r="E1179" s="1"/>
      <c r="F1179" s="1"/>
      <c r="G1179" s="1"/>
      <c r="H1179" s="1"/>
      <c r="I1179" s="1"/>
      <c r="J1179" s="1"/>
      <c r="K1179" s="1"/>
      <c r="L1179" s="1"/>
      <c r="M1179" s="7" t="e">
        <f>RANK(Z1179,(Z1179:AB1179,AC1179:AQ1179))</f>
        <v>#N/A</v>
      </c>
      <c r="N1179" s="7" t="e">
        <f>RANK(AA1179,(Z1179:AB1179,AC1179:AQ1179))</f>
        <v>#N/A</v>
      </c>
      <c r="O1179" s="7">
        <f>IF(AB1179&gt;0,RANK(AB1179,(Z1179:AB1179,AC1179:AQ1179)),0)</f>
        <v>0</v>
      </c>
      <c r="P1179" s="7"/>
      <c r="Q1179" s="1" t="e">
        <f t="shared" si="795"/>
        <v>#NUM!</v>
      </c>
      <c r="R1179" s="2" t="e">
        <f t="shared" si="796"/>
        <v>#NUM!</v>
      </c>
      <c r="S1179" s="2"/>
      <c r="T1179" s="2" t="str">
        <f t="shared" si="797"/>
        <v>-</v>
      </c>
      <c r="U1179" s="2" t="str">
        <f t="shared" si="798"/>
        <v>-</v>
      </c>
      <c r="V1179" s="2" t="str">
        <f t="shared" si="799"/>
        <v>-</v>
      </c>
      <c r="W1179" s="2"/>
      <c r="Y1179" s="2" t="str">
        <f t="shared" si="800"/>
        <v>-</v>
      </c>
      <c r="BA1179" t="s">
        <v>476</v>
      </c>
      <c r="BC1179">
        <v>5</v>
      </c>
      <c r="BE1179" s="97">
        <v>27</v>
      </c>
      <c r="BF1179" s="99"/>
      <c r="BG1179">
        <v>27123</v>
      </c>
      <c r="BH1179">
        <f t="shared" si="779"/>
        <v>2712305</v>
      </c>
      <c r="BJ1179" t="s">
        <v>3279</v>
      </c>
    </row>
    <row r="1180" spans="1:62">
      <c r="A1180" s="9" t="s">
        <v>2006</v>
      </c>
      <c r="B1180" t="s">
        <v>2821</v>
      </c>
      <c r="C1180" s="1">
        <f t="shared" si="794"/>
        <v>0</v>
      </c>
      <c r="D1180" s="1"/>
      <c r="E1180" s="1"/>
      <c r="F1180" s="1"/>
      <c r="G1180" s="1"/>
      <c r="H1180" s="1"/>
      <c r="I1180" s="1"/>
      <c r="J1180" s="1"/>
      <c r="K1180" s="1"/>
      <c r="L1180" s="1"/>
      <c r="M1180" s="7" t="e">
        <f>RANK(Z1180,(Z1180:AB1180,AC1180:AQ1180))</f>
        <v>#N/A</v>
      </c>
      <c r="N1180" s="7" t="e">
        <f>RANK(AA1180,(Z1180:AB1180,AC1180:AQ1180))</f>
        <v>#N/A</v>
      </c>
      <c r="O1180" s="7">
        <f>IF(AB1180&gt;0,RANK(AB1180,(Z1180:AB1180,AC1180:AQ1180)),0)</f>
        <v>0</v>
      </c>
      <c r="P1180" s="7"/>
      <c r="Q1180" s="1" t="e">
        <f t="shared" si="795"/>
        <v>#NUM!</v>
      </c>
      <c r="R1180" s="2" t="e">
        <f t="shared" si="796"/>
        <v>#NUM!</v>
      </c>
      <c r="S1180" s="2"/>
      <c r="T1180" s="2" t="str">
        <f t="shared" si="797"/>
        <v>-</v>
      </c>
      <c r="U1180" s="2" t="str">
        <f t="shared" si="798"/>
        <v>-</v>
      </c>
      <c r="V1180" s="2" t="str">
        <f t="shared" si="799"/>
        <v>-</v>
      </c>
      <c r="W1180" s="2"/>
      <c r="Y1180" s="2" t="str">
        <f t="shared" si="800"/>
        <v>-</v>
      </c>
      <c r="BA1180" t="s">
        <v>1913</v>
      </c>
      <c r="BC1180">
        <v>6</v>
      </c>
      <c r="BE1180" s="97">
        <v>27</v>
      </c>
      <c r="BF1180" s="99"/>
      <c r="BG1180">
        <v>27123</v>
      </c>
      <c r="BH1180">
        <f t="shared" si="779"/>
        <v>2712306</v>
      </c>
      <c r="BJ1180" t="s">
        <v>3279</v>
      </c>
    </row>
    <row r="1181" spans="1:62">
      <c r="A1181" s="9" t="s">
        <v>23</v>
      </c>
      <c r="B1181" t="s">
        <v>2821</v>
      </c>
      <c r="C1181" s="1">
        <f t="shared" si="794"/>
        <v>0</v>
      </c>
      <c r="D1181" s="1"/>
      <c r="E1181" s="1"/>
      <c r="F1181" s="1"/>
      <c r="G1181" s="1"/>
      <c r="H1181" s="1"/>
      <c r="I1181" s="1"/>
      <c r="J1181" s="1"/>
      <c r="K1181" s="1"/>
      <c r="L1181" s="1"/>
      <c r="M1181" s="7" t="e">
        <f>RANK(Z1181,(Z1181:AB1181,AC1181:AQ1181))</f>
        <v>#N/A</v>
      </c>
      <c r="N1181" s="7" t="e">
        <f>RANK(AA1181,(Z1181:AB1181,AC1181:AQ1181))</f>
        <v>#N/A</v>
      </c>
      <c r="O1181" s="7">
        <f>IF(AB1181&gt;0,RANK(AB1181,(Z1181:AB1181,AC1181:AQ1181)),0)</f>
        <v>0</v>
      </c>
      <c r="P1181" s="7"/>
      <c r="Q1181" s="1" t="e">
        <f t="shared" si="795"/>
        <v>#NUM!</v>
      </c>
      <c r="R1181" s="2" t="e">
        <f t="shared" si="796"/>
        <v>#NUM!</v>
      </c>
      <c r="S1181" s="2"/>
      <c r="T1181" s="2" t="str">
        <f t="shared" si="797"/>
        <v>-</v>
      </c>
      <c r="U1181" s="2" t="str">
        <f t="shared" si="798"/>
        <v>-</v>
      </c>
      <c r="V1181" s="2" t="str">
        <f t="shared" si="799"/>
        <v>-</v>
      </c>
      <c r="W1181" s="2"/>
      <c r="Y1181" s="2" t="str">
        <f t="shared" si="800"/>
        <v>-</v>
      </c>
      <c r="BA1181" t="s">
        <v>1693</v>
      </c>
      <c r="BC1181">
        <v>6</v>
      </c>
      <c r="BE1181" s="97">
        <v>27</v>
      </c>
      <c r="BF1181" s="99"/>
      <c r="BG1181">
        <v>27145</v>
      </c>
      <c r="BH1181">
        <f t="shared" si="779"/>
        <v>2714506</v>
      </c>
      <c r="BJ1181" t="s">
        <v>3279</v>
      </c>
    </row>
    <row r="1182" spans="1:62">
      <c r="A1182" s="9" t="s">
        <v>23</v>
      </c>
      <c r="B1182" t="s">
        <v>2821</v>
      </c>
      <c r="C1182" s="1">
        <f t="shared" si="794"/>
        <v>0</v>
      </c>
      <c r="D1182" s="1"/>
      <c r="E1182" s="1"/>
      <c r="F1182" s="1"/>
      <c r="G1182" s="1"/>
      <c r="H1182" s="1"/>
      <c r="I1182" s="1"/>
      <c r="J1182" s="1"/>
      <c r="K1182" s="1"/>
      <c r="L1182" s="1"/>
      <c r="M1182" s="7" t="e">
        <f>RANK(Z1182,(Z1182:AB1182,AC1182:AQ1182))</f>
        <v>#N/A</v>
      </c>
      <c r="N1182" s="7" t="e">
        <f>RANK(AA1182,(Z1182:AB1182,AC1182:AQ1182))</f>
        <v>#N/A</v>
      </c>
      <c r="O1182" s="7">
        <f>IF(AB1182&gt;0,RANK(AB1182,(Z1182:AB1182,AC1182:AQ1182)),0)</f>
        <v>0</v>
      </c>
      <c r="P1182" s="7"/>
      <c r="Q1182" s="1" t="e">
        <f t="shared" si="795"/>
        <v>#NUM!</v>
      </c>
      <c r="R1182" s="2" t="e">
        <f t="shared" si="796"/>
        <v>#NUM!</v>
      </c>
      <c r="S1182" s="2"/>
      <c r="T1182" s="2" t="str">
        <f t="shared" si="797"/>
        <v>-</v>
      </c>
      <c r="U1182" s="2" t="str">
        <f t="shared" si="798"/>
        <v>-</v>
      </c>
      <c r="V1182" s="2" t="str">
        <f t="shared" si="799"/>
        <v>-</v>
      </c>
      <c r="W1182" s="2"/>
      <c r="Y1182" s="2" t="str">
        <f t="shared" si="800"/>
        <v>-</v>
      </c>
      <c r="BA1182" t="s">
        <v>2167</v>
      </c>
      <c r="BC1182">
        <v>7</v>
      </c>
      <c r="BE1182" s="97">
        <v>27</v>
      </c>
      <c r="BF1182" s="99"/>
      <c r="BG1182">
        <v>27145</v>
      </c>
      <c r="BH1182">
        <f t="shared" si="779"/>
        <v>2714507</v>
      </c>
      <c r="BJ1182" t="s">
        <v>3279</v>
      </c>
    </row>
    <row r="1183" spans="1:62">
      <c r="A1183" s="9"/>
      <c r="C1183" s="1"/>
      <c r="D1183" s="1"/>
      <c r="E1183" s="1"/>
      <c r="F1183" s="1"/>
      <c r="G1183" s="1"/>
      <c r="H1183" s="1"/>
      <c r="I1183" s="1"/>
      <c r="J1183" s="1"/>
      <c r="K1183" s="1"/>
      <c r="L1183" s="1"/>
      <c r="M1183" s="7"/>
      <c r="N1183" s="7"/>
      <c r="O1183" s="7"/>
      <c r="P1183" s="7"/>
      <c r="S1183" s="2"/>
      <c r="T1183" s="2"/>
      <c r="U1183" s="2"/>
      <c r="V1183" s="2"/>
      <c r="W1183" s="2"/>
      <c r="Y1183" s="2"/>
      <c r="BF1183" s="99"/>
      <c r="BG1183"/>
    </row>
    <row r="1184" spans="1:62">
      <c r="A1184" s="48" t="s">
        <v>3086</v>
      </c>
      <c r="C1184" s="2"/>
      <c r="D1184" s="2"/>
      <c r="E1184" s="2"/>
      <c r="F1184" s="2"/>
      <c r="G1184" s="2"/>
      <c r="H1184" s="2"/>
      <c r="I1184" s="2"/>
      <c r="J1184" s="2"/>
      <c r="K1184" s="2"/>
      <c r="L1184" s="2"/>
      <c r="M1184" s="7"/>
      <c r="N1184" s="2"/>
      <c r="O1184" s="2"/>
      <c r="P1184" s="2"/>
      <c r="T1184" s="2"/>
      <c r="U1184" s="2"/>
      <c r="V1184" s="2"/>
      <c r="W1184" s="2"/>
      <c r="X1184" s="2"/>
      <c r="Y1184" s="2"/>
      <c r="AK1184" s="1"/>
      <c r="AL1184" s="1"/>
      <c r="AN1184" s="1"/>
      <c r="AO1184" s="1"/>
      <c r="AP1184" s="1"/>
      <c r="AQ1184" s="1"/>
      <c r="AR1184" s="1"/>
      <c r="AS1184" s="8"/>
      <c r="AT1184" s="8"/>
      <c r="AU1184" s="8"/>
      <c r="AV1184" s="8"/>
      <c r="AW1184" s="2"/>
      <c r="AX1184" s="2"/>
      <c r="AY1184" s="2"/>
      <c r="AZ1184" s="2"/>
      <c r="BF1184" s="99"/>
      <c r="BG1184"/>
    </row>
    <row r="1185" spans="1:72" s="176" customFormat="1">
      <c r="A1185" s="155" t="s">
        <v>739</v>
      </c>
      <c r="B1185" s="176" t="s">
        <v>1504</v>
      </c>
      <c r="C1185" s="1">
        <f t="shared" ref="C1185:C1194" si="801">SUM(Z1185:AQ1185)</f>
        <v>2750</v>
      </c>
      <c r="D1185" s="1"/>
      <c r="E1185" s="1"/>
      <c r="F1185" s="1"/>
      <c r="G1185" s="1"/>
      <c r="H1185" s="1"/>
      <c r="I1185" s="1"/>
      <c r="J1185" s="1"/>
      <c r="K1185" s="1"/>
      <c r="L1185" s="1"/>
      <c r="M1185" s="7">
        <f>RANK(Z1185,(Z1185:AB1185,AC1185:AQ1185))</f>
        <v>3</v>
      </c>
      <c r="N1185" s="7">
        <f>RANK(AA1185,(Z1185:AB1185,AC1185:AQ1185))</f>
        <v>7</v>
      </c>
      <c r="O1185" s="7">
        <f>IF(AB1185&gt;0,RANK(AB1185,(Z1185:AB1185,AC1185:AQ1185)),0)</f>
        <v>4</v>
      </c>
      <c r="P1185" s="7"/>
      <c r="Q1185" s="1">
        <f t="shared" ref="Q1185:Q1194" si="802">MAX(Z1185:AG1185)-LARGE(Z1185:AG1185,2)</f>
        <v>346</v>
      </c>
      <c r="R1185" s="2">
        <f t="shared" ref="R1185:R1194" si="803">Q1185/C1185</f>
        <v>0.12581818181818183</v>
      </c>
      <c r="S1185" s="2"/>
      <c r="T1185" s="2">
        <f t="shared" ref="T1185:T1194" si="804">IF($C1185=0,"-",Z1185/$C1185)</f>
        <v>6.2545454545454543E-2</v>
      </c>
      <c r="U1185" s="2">
        <f t="shared" ref="U1185:U1194" si="805">IF($C1185=0,"-",AA1185/$C1185)</f>
        <v>1.4545454545454545E-3</v>
      </c>
      <c r="V1185" s="2">
        <f t="shared" ref="V1185:V1194" si="806">IF($C1185=0,"-",AB1185/$C1185)</f>
        <v>4.5090909090909091E-2</v>
      </c>
      <c r="W1185" s="2">
        <f t="shared" ref="W1185:W1194" si="807">IF($C1185=0,"-",AC1185/$C1185)</f>
        <v>0.36690909090909091</v>
      </c>
      <c r="X1185" s="2">
        <f t="shared" ref="X1185:X1194" si="808">IF($C1185=0,"-",AD1185/$C1185)</f>
        <v>0.49272727272727274</v>
      </c>
      <c r="Y1185" s="2">
        <f t="shared" ref="Y1185:Y1194" si="809">IF(C1185=0,"-",(1-T1185-U1185-V1185-W1185-X1185))</f>
        <v>3.1272727272727285E-2</v>
      </c>
      <c r="Z1185" s="1">
        <v>172</v>
      </c>
      <c r="AA1185" s="1">
        <v>4</v>
      </c>
      <c r="AB1185" s="1">
        <v>124</v>
      </c>
      <c r="AC1185" s="1">
        <v>1009</v>
      </c>
      <c r="AD1185" s="1">
        <v>1355</v>
      </c>
      <c r="AE1185" s="1">
        <v>71</v>
      </c>
      <c r="AF1185" s="1">
        <v>0</v>
      </c>
      <c r="AG1185" s="1">
        <v>1</v>
      </c>
      <c r="AH1185" s="1">
        <v>4</v>
      </c>
      <c r="AI1185" s="1"/>
      <c r="AJ1185" s="1"/>
      <c r="AK1185" s="1"/>
      <c r="AL1185" s="1">
        <v>7</v>
      </c>
      <c r="AM1185" s="1"/>
      <c r="AN1185" s="1">
        <v>1</v>
      </c>
      <c r="AO1185" s="1">
        <v>2</v>
      </c>
      <c r="AP1185" s="1">
        <v>0</v>
      </c>
      <c r="AQ1185" s="1"/>
      <c r="AR1185" s="1"/>
      <c r="AS1185" s="8"/>
      <c r="AT1185" s="8"/>
      <c r="AU1185" s="8"/>
      <c r="AV1185" s="8"/>
      <c r="AW1185" s="2"/>
      <c r="AX1185" s="2"/>
      <c r="AY1185" s="2"/>
      <c r="AZ1185" s="2"/>
      <c r="BA1185" s="155" t="s">
        <v>3341</v>
      </c>
      <c r="BC1185" s="176">
        <v>3</v>
      </c>
      <c r="BE1185" s="97">
        <v>28</v>
      </c>
      <c r="BF1185" s="99"/>
      <c r="BG1185" s="176">
        <v>28023</v>
      </c>
      <c r="BH1185" s="176">
        <f t="shared" ref="BH1185:BH1193" si="810">BG1185*100+BC1185</f>
        <v>2802303</v>
      </c>
      <c r="BJ1185" s="176" t="s">
        <v>3279</v>
      </c>
    </row>
    <row r="1186" spans="1:72" s="176" customFormat="1">
      <c r="A1186" s="155" t="s">
        <v>739</v>
      </c>
      <c r="B1186" s="176" t="s">
        <v>1504</v>
      </c>
      <c r="C1186" s="1">
        <f t="shared" si="801"/>
        <v>257</v>
      </c>
      <c r="D1186" s="1"/>
      <c r="E1186" s="1"/>
      <c r="F1186" s="1"/>
      <c r="G1186" s="1"/>
      <c r="H1186" s="1"/>
      <c r="I1186" s="1"/>
      <c r="J1186" s="1"/>
      <c r="K1186" s="1"/>
      <c r="L1186" s="1"/>
      <c r="M1186" s="7">
        <f>RANK(Z1186,(Z1186:AB1186,AC1186:AQ1186))</f>
        <v>3</v>
      </c>
      <c r="N1186" s="7">
        <f>RANK(AA1186,(Z1186:AB1186,AC1186:AQ1186))</f>
        <v>7</v>
      </c>
      <c r="O1186" s="7">
        <f>IF(AB1186&gt;0,RANK(AB1186,(Z1186:AB1186,AC1186:AQ1186)),0)</f>
        <v>4</v>
      </c>
      <c r="P1186" s="7"/>
      <c r="Q1186" s="1">
        <f t="shared" si="802"/>
        <v>26</v>
      </c>
      <c r="R1186" s="2">
        <f t="shared" si="803"/>
        <v>0.10116731517509728</v>
      </c>
      <c r="S1186" s="2"/>
      <c r="T1186" s="2">
        <f t="shared" si="804"/>
        <v>5.4474708171206226E-2</v>
      </c>
      <c r="U1186" s="2">
        <f t="shared" si="805"/>
        <v>0</v>
      </c>
      <c r="V1186" s="2">
        <f t="shared" si="806"/>
        <v>2.7237354085603113E-2</v>
      </c>
      <c r="W1186" s="2">
        <f t="shared" si="807"/>
        <v>0.40077821011673154</v>
      </c>
      <c r="X1186" s="2">
        <f t="shared" si="808"/>
        <v>0.50194552529182879</v>
      </c>
      <c r="Y1186" s="2">
        <f t="shared" si="809"/>
        <v>1.5564202334630295E-2</v>
      </c>
      <c r="Z1186" s="1">
        <v>14</v>
      </c>
      <c r="AA1186" s="1">
        <v>0</v>
      </c>
      <c r="AB1186" s="1">
        <v>7</v>
      </c>
      <c r="AC1186" s="1">
        <v>103</v>
      </c>
      <c r="AD1186" s="1">
        <v>129</v>
      </c>
      <c r="AE1186" s="1">
        <v>3</v>
      </c>
      <c r="AF1186" s="1">
        <v>0</v>
      </c>
      <c r="AG1186" s="1">
        <v>0</v>
      </c>
      <c r="AH1186" s="1">
        <v>0</v>
      </c>
      <c r="AI1186" s="1"/>
      <c r="AJ1186" s="1"/>
      <c r="AK1186" s="1"/>
      <c r="AL1186" s="1">
        <v>0</v>
      </c>
      <c r="AM1186" s="1"/>
      <c r="AN1186" s="1">
        <v>0</v>
      </c>
      <c r="AO1186" s="1">
        <v>1</v>
      </c>
      <c r="AP1186" s="1">
        <v>0</v>
      </c>
      <c r="AQ1186" s="1"/>
      <c r="AR1186" s="1"/>
      <c r="AS1186" s="8"/>
      <c r="AT1186" s="8"/>
      <c r="AU1186" s="8"/>
      <c r="AV1186" s="8"/>
      <c r="AW1186" s="2"/>
      <c r="AX1186" s="2"/>
      <c r="AY1186" s="2"/>
      <c r="AZ1186" s="2"/>
      <c r="BA1186" s="155" t="s">
        <v>3342</v>
      </c>
      <c r="BC1186" s="176">
        <v>4</v>
      </c>
      <c r="BE1186" s="97">
        <v>28</v>
      </c>
      <c r="BF1186" s="99"/>
      <c r="BG1186" s="176">
        <v>28023</v>
      </c>
      <c r="BH1186" s="176">
        <f t="shared" si="810"/>
        <v>2802304</v>
      </c>
      <c r="BJ1186" s="176" t="s">
        <v>3279</v>
      </c>
    </row>
    <row r="1187" spans="1:72">
      <c r="A1187" s="9" t="s">
        <v>2587</v>
      </c>
      <c r="B1187" t="s">
        <v>1504</v>
      </c>
      <c r="C1187" s="1">
        <f t="shared" si="801"/>
        <v>12541</v>
      </c>
      <c r="D1187" s="1"/>
      <c r="E1187" s="1"/>
      <c r="F1187" s="1"/>
      <c r="G1187" s="1"/>
      <c r="H1187" s="1"/>
      <c r="I1187" s="1"/>
      <c r="J1187" s="1"/>
      <c r="K1187" s="1"/>
      <c r="L1187" s="1"/>
      <c r="M1187" s="7">
        <f>RANK(Z1187,(Z1187:AB1187,AC1187:AQ1187))</f>
        <v>3</v>
      </c>
      <c r="N1187" s="7">
        <f>RANK(AA1187,(Z1187:AB1187,AC1187:AQ1187))</f>
        <v>6</v>
      </c>
      <c r="O1187" s="7">
        <f>IF(AB1187&gt;0,RANK(AB1187,(Z1187:AB1187,AC1187:AQ1187)),0)</f>
        <v>4</v>
      </c>
      <c r="P1187" s="7"/>
      <c r="Q1187" s="1">
        <f t="shared" si="802"/>
        <v>963</v>
      </c>
      <c r="R1187" s="2">
        <f t="shared" si="803"/>
        <v>7.6788134917470691E-2</v>
      </c>
      <c r="S1187" s="2"/>
      <c r="T1187" s="2">
        <f t="shared" si="804"/>
        <v>0.10932142572362651</v>
      </c>
      <c r="U1187" s="2">
        <f t="shared" si="805"/>
        <v>4.624830555777051E-3</v>
      </c>
      <c r="V1187" s="2">
        <f t="shared" si="806"/>
        <v>6.0760704887967469E-2</v>
      </c>
      <c r="W1187" s="2">
        <f t="shared" si="807"/>
        <v>0.36552109082210349</v>
      </c>
      <c r="X1187" s="2">
        <f t="shared" si="808"/>
        <v>0.44230922573957421</v>
      </c>
      <c r="Y1187" s="2">
        <f t="shared" si="809"/>
        <v>1.7462722270951359E-2</v>
      </c>
      <c r="Z1187" s="1">
        <v>1371</v>
      </c>
      <c r="AA1187" s="1">
        <v>58</v>
      </c>
      <c r="AB1187" s="1">
        <v>762</v>
      </c>
      <c r="AC1187" s="1">
        <v>4584</v>
      </c>
      <c r="AD1187" s="1">
        <v>5547</v>
      </c>
      <c r="AE1187" s="1">
        <v>142</v>
      </c>
      <c r="AF1187" s="1">
        <v>3</v>
      </c>
      <c r="AG1187" s="1">
        <v>14</v>
      </c>
      <c r="AH1187" s="1">
        <v>19</v>
      </c>
      <c r="AK1187" s="1"/>
      <c r="AL1187" s="1">
        <v>24</v>
      </c>
      <c r="AN1187" s="1">
        <v>7</v>
      </c>
      <c r="AO1187" s="1">
        <v>4</v>
      </c>
      <c r="AP1187" s="1">
        <v>6</v>
      </c>
      <c r="AQ1187" s="1"/>
      <c r="AR1187" s="1"/>
      <c r="AS1187" s="8"/>
      <c r="AT1187" s="8"/>
      <c r="AU1187" s="8"/>
      <c r="AV1187" s="8"/>
      <c r="AW1187" s="2"/>
      <c r="AX1187" s="2"/>
      <c r="AY1187" s="2"/>
      <c r="AZ1187" s="2"/>
      <c r="BA1187" s="9" t="s">
        <v>2331</v>
      </c>
      <c r="BC1187">
        <v>2</v>
      </c>
      <c r="BE1187" s="97">
        <v>28</v>
      </c>
      <c r="BF1187" s="99"/>
      <c r="BG1187">
        <v>28049</v>
      </c>
      <c r="BH1187">
        <f t="shared" si="810"/>
        <v>2804902</v>
      </c>
      <c r="BJ1187" t="s">
        <v>3279</v>
      </c>
    </row>
    <row r="1188" spans="1:72" s="196" customFormat="1">
      <c r="A1188" s="9" t="s">
        <v>2587</v>
      </c>
      <c r="B1188" s="196" t="s">
        <v>1504</v>
      </c>
      <c r="C1188" s="1">
        <f>SUM(Z1188:AQ1188)</f>
        <v>4815</v>
      </c>
      <c r="D1188" s="1"/>
      <c r="E1188" s="1"/>
      <c r="F1188" s="1"/>
      <c r="G1188" s="1"/>
      <c r="H1188" s="1"/>
      <c r="I1188" s="1"/>
      <c r="J1188" s="1"/>
      <c r="K1188" s="1"/>
      <c r="L1188" s="1"/>
      <c r="M1188" s="7">
        <f>RANK(Z1188,(Z1188:AB1188,AC1188:AQ1188))</f>
        <v>1</v>
      </c>
      <c r="N1188" s="7">
        <f>RANK(AA1188,(Z1188:AB1188,AC1188:AQ1188))</f>
        <v>6</v>
      </c>
      <c r="O1188" s="7">
        <f>IF(AB1188&gt;0,RANK(AB1188,(Z1188:AB1188,AC1188:AQ1188)),0)</f>
        <v>4</v>
      </c>
      <c r="P1188" s="7"/>
      <c r="Q1188" s="1">
        <f>MAX(Z1188:AG1188)-LARGE(Z1188:AG1188,2)</f>
        <v>148</v>
      </c>
      <c r="R1188" s="2">
        <f t="shared" si="803"/>
        <v>3.0737279335410178E-2</v>
      </c>
      <c r="S1188" s="2"/>
      <c r="T1188" s="2">
        <f>IF($C1188=0,"-",Z1188/$C1188)</f>
        <v>0.33187954309449635</v>
      </c>
      <c r="U1188" s="2">
        <f>IF($C1188=0,"-",AA1188/$C1188)</f>
        <v>5.1921079958463139E-3</v>
      </c>
      <c r="V1188" s="2">
        <f>IF($C1188=0,"-",AB1188/$C1188)</f>
        <v>0.10176531671858775</v>
      </c>
      <c r="W1188" s="2">
        <f>IF($C1188=0,"-",AC1188/$C1188)</f>
        <v>0.24382139148494289</v>
      </c>
      <c r="X1188" s="2">
        <f t="shared" si="808"/>
        <v>0.3011422637590862</v>
      </c>
      <c r="Y1188" s="2">
        <f t="shared" si="809"/>
        <v>1.6199376947040489E-2</v>
      </c>
      <c r="Z1188" s="1">
        <v>1598</v>
      </c>
      <c r="AA1188" s="1">
        <v>25</v>
      </c>
      <c r="AB1188" s="1">
        <v>490</v>
      </c>
      <c r="AC1188" s="1">
        <v>1174</v>
      </c>
      <c r="AD1188" s="1">
        <v>1450</v>
      </c>
      <c r="AE1188" s="1">
        <v>39</v>
      </c>
      <c r="AF1188" s="1">
        <v>5</v>
      </c>
      <c r="AG1188" s="1">
        <v>3</v>
      </c>
      <c r="AH1188" s="1">
        <v>15</v>
      </c>
      <c r="AI1188" s="1"/>
      <c r="AJ1188" s="1"/>
      <c r="AK1188" s="1"/>
      <c r="AL1188" s="1">
        <v>9</v>
      </c>
      <c r="AM1188" s="1"/>
      <c r="AN1188" s="1">
        <v>3</v>
      </c>
      <c r="AO1188" s="1">
        <v>2</v>
      </c>
      <c r="AP1188" s="1">
        <v>2</v>
      </c>
      <c r="AQ1188" s="1"/>
      <c r="AR1188" s="1"/>
      <c r="AS1188" s="8"/>
      <c r="AT1188" s="8"/>
      <c r="AU1188" s="8"/>
      <c r="AV1188" s="8"/>
      <c r="AW1188" s="2"/>
      <c r="AX1188" s="2"/>
      <c r="AY1188" s="2"/>
      <c r="AZ1188" s="2"/>
      <c r="BA1188" s="9" t="s">
        <v>462</v>
      </c>
      <c r="BC1188" s="196">
        <v>3</v>
      </c>
      <c r="BE1188" s="97">
        <v>28</v>
      </c>
      <c r="BF1188" s="99"/>
      <c r="BG1188" s="196">
        <v>28049</v>
      </c>
      <c r="BH1188" s="196">
        <f t="shared" si="810"/>
        <v>2804903</v>
      </c>
      <c r="BJ1188" s="196" t="s">
        <v>3279</v>
      </c>
    </row>
    <row r="1189" spans="1:72">
      <c r="A1189" s="9" t="s">
        <v>2587</v>
      </c>
      <c r="B1189" t="s">
        <v>1504</v>
      </c>
      <c r="C1189" s="1">
        <f t="shared" si="801"/>
        <v>1044</v>
      </c>
      <c r="D1189" s="1"/>
      <c r="E1189" s="1"/>
      <c r="F1189" s="1"/>
      <c r="G1189" s="1"/>
      <c r="H1189" s="1"/>
      <c r="I1189" s="1"/>
      <c r="J1189" s="1"/>
      <c r="K1189" s="1"/>
      <c r="L1189" s="1"/>
      <c r="M1189" s="7">
        <f>RANK(Z1189,(Z1189:AB1189,AC1189:AQ1189))</f>
        <v>2</v>
      </c>
      <c r="N1189" s="7">
        <f>RANK(AA1189,(Z1189:AB1189,AC1189:AQ1189))</f>
        <v>8</v>
      </c>
      <c r="O1189" s="7">
        <f>IF(AB1189&gt;0,RANK(AB1189,(Z1189:AB1189,AC1189:AQ1189)),0)</f>
        <v>4</v>
      </c>
      <c r="P1189" s="7"/>
      <c r="Q1189" s="1">
        <f t="shared" si="802"/>
        <v>24</v>
      </c>
      <c r="R1189" s="2">
        <f t="shared" si="803"/>
        <v>2.2988505747126436E-2</v>
      </c>
      <c r="S1189" s="2"/>
      <c r="T1189" s="2">
        <f t="shared" si="804"/>
        <v>0.29214559386973182</v>
      </c>
      <c r="U1189" s="2">
        <f t="shared" si="805"/>
        <v>1.9157088122605363E-3</v>
      </c>
      <c r="V1189" s="2">
        <f t="shared" si="806"/>
        <v>9.1954022988505746E-2</v>
      </c>
      <c r="W1189" s="2">
        <f t="shared" si="807"/>
        <v>0.28448275862068967</v>
      </c>
      <c r="X1189" s="2">
        <f t="shared" si="808"/>
        <v>0.31513409961685823</v>
      </c>
      <c r="Y1189" s="2">
        <f t="shared" si="809"/>
        <v>1.4367816091953978E-2</v>
      </c>
      <c r="Z1189" s="1">
        <v>305</v>
      </c>
      <c r="AA1189" s="1">
        <v>2</v>
      </c>
      <c r="AB1189" s="1">
        <v>96</v>
      </c>
      <c r="AC1189" s="1">
        <v>297</v>
      </c>
      <c r="AD1189" s="1">
        <v>329</v>
      </c>
      <c r="AE1189" s="1">
        <v>7</v>
      </c>
      <c r="AF1189" s="1">
        <v>1</v>
      </c>
      <c r="AG1189" s="1">
        <v>0</v>
      </c>
      <c r="AH1189" s="1">
        <v>3</v>
      </c>
      <c r="AK1189" s="1"/>
      <c r="AL1189" s="1">
        <v>4</v>
      </c>
      <c r="AN1189" s="1">
        <v>0</v>
      </c>
      <c r="AO1189" s="1">
        <v>0</v>
      </c>
      <c r="AP1189" s="1">
        <v>0</v>
      </c>
      <c r="AQ1189" s="1"/>
      <c r="AR1189" s="1"/>
      <c r="AS1189" s="8"/>
      <c r="AT1189" s="8"/>
      <c r="AU1189" s="8"/>
      <c r="AV1189" s="8"/>
      <c r="AW1189" s="2"/>
      <c r="AX1189" s="2"/>
      <c r="AY1189" s="2"/>
      <c r="AZ1189" s="2"/>
      <c r="BA1189" s="155" t="s">
        <v>3466</v>
      </c>
      <c r="BC1189">
        <v>0</v>
      </c>
      <c r="BE1189" s="97">
        <v>28</v>
      </c>
      <c r="BF1189" s="99"/>
      <c r="BG1189">
        <v>28049</v>
      </c>
      <c r="BH1189">
        <f t="shared" si="810"/>
        <v>2804900</v>
      </c>
      <c r="BJ1189" t="s">
        <v>3279</v>
      </c>
    </row>
    <row r="1190" spans="1:72">
      <c r="A1190" s="9" t="s">
        <v>1388</v>
      </c>
      <c r="B1190" t="s">
        <v>1504</v>
      </c>
      <c r="C1190" s="1">
        <f t="shared" si="801"/>
        <v>1604</v>
      </c>
      <c r="D1190" s="1"/>
      <c r="E1190" s="1"/>
      <c r="F1190" s="1"/>
      <c r="G1190" s="1"/>
      <c r="H1190" s="1"/>
      <c r="I1190" s="1"/>
      <c r="J1190" s="1"/>
      <c r="K1190" s="1"/>
      <c r="L1190" s="1"/>
      <c r="M1190" s="7">
        <f>RANK(Z1190,(Z1190:AB1190,AC1190:AQ1190))</f>
        <v>3</v>
      </c>
      <c r="N1190" s="7">
        <f>RANK(AA1190,(Z1190:AB1190,AC1190:AQ1190))</f>
        <v>6</v>
      </c>
      <c r="O1190" s="7">
        <f>IF(AB1190&gt;0,RANK(AB1190,(Z1190:AB1190,AC1190:AQ1190)),0)</f>
        <v>4</v>
      </c>
      <c r="P1190" s="7"/>
      <c r="Q1190" s="1">
        <f t="shared" si="802"/>
        <v>439</v>
      </c>
      <c r="R1190" s="2">
        <f t="shared" si="803"/>
        <v>0.27369077306733169</v>
      </c>
      <c r="S1190" s="2"/>
      <c r="T1190" s="2">
        <f t="shared" si="804"/>
        <v>9.9750623441396513E-2</v>
      </c>
      <c r="U1190" s="2">
        <f t="shared" si="805"/>
        <v>5.6109725685785537E-3</v>
      </c>
      <c r="V1190" s="2">
        <f t="shared" si="806"/>
        <v>3.7406483790523692E-2</v>
      </c>
      <c r="W1190" s="2">
        <f t="shared" si="807"/>
        <v>0.28428927680798005</v>
      </c>
      <c r="X1190" s="2">
        <f t="shared" si="808"/>
        <v>0.55798004987531169</v>
      </c>
      <c r="Y1190" s="2">
        <f t="shared" si="809"/>
        <v>1.4962593516209544E-2</v>
      </c>
      <c r="Z1190" s="1">
        <v>160</v>
      </c>
      <c r="AA1190" s="1">
        <v>9</v>
      </c>
      <c r="AB1190" s="1">
        <v>60</v>
      </c>
      <c r="AC1190" s="1">
        <v>456</v>
      </c>
      <c r="AD1190" s="1">
        <v>895</v>
      </c>
      <c r="AE1190" s="1">
        <v>15</v>
      </c>
      <c r="AF1190" s="1">
        <v>1</v>
      </c>
      <c r="AG1190" s="1">
        <v>0</v>
      </c>
      <c r="AH1190" s="1">
        <v>2</v>
      </c>
      <c r="AK1190" s="1"/>
      <c r="AL1190" s="1">
        <v>3</v>
      </c>
      <c r="AN1190" s="1">
        <v>1</v>
      </c>
      <c r="AO1190" s="1">
        <v>2</v>
      </c>
      <c r="AP1190" s="1">
        <v>0</v>
      </c>
      <c r="AQ1190" s="1"/>
      <c r="AR1190" s="1"/>
      <c r="AS1190" s="8"/>
      <c r="AT1190" s="8"/>
      <c r="AU1190" s="8"/>
      <c r="AV1190" s="8"/>
      <c r="AW1190" s="2"/>
      <c r="AX1190" s="2"/>
      <c r="AY1190" s="2"/>
      <c r="AZ1190" s="2"/>
      <c r="BA1190" s="9" t="s">
        <v>2563</v>
      </c>
      <c r="BC1190">
        <v>2</v>
      </c>
      <c r="BE1190" s="97">
        <v>28</v>
      </c>
      <c r="BF1190" s="99"/>
      <c r="BG1190">
        <v>28089</v>
      </c>
      <c r="BH1190">
        <f t="shared" si="810"/>
        <v>2808902</v>
      </c>
      <c r="BJ1190" t="s">
        <v>3279</v>
      </c>
    </row>
    <row r="1191" spans="1:72">
      <c r="A1191" s="9" t="s">
        <v>1388</v>
      </c>
      <c r="B1191" t="s">
        <v>1504</v>
      </c>
      <c r="C1191" s="1">
        <f t="shared" si="801"/>
        <v>17553</v>
      </c>
      <c r="D1191" s="1"/>
      <c r="E1191" s="1"/>
      <c r="F1191" s="1"/>
      <c r="G1191" s="1"/>
      <c r="H1191" s="1"/>
      <c r="I1191" s="1"/>
      <c r="J1191" s="1"/>
      <c r="K1191" s="1"/>
      <c r="L1191" s="1"/>
      <c r="M1191" s="7">
        <f>RANK(Z1191,(Z1191:AB1191,AC1191:AQ1191))</f>
        <v>3</v>
      </c>
      <c r="N1191" s="7">
        <f>RANK(AA1191,(Z1191:AB1191,AC1191:AQ1191))</f>
        <v>6</v>
      </c>
      <c r="O1191" s="7">
        <f>IF(AB1191&gt;0,RANK(AB1191,(Z1191:AB1191,AC1191:AQ1191)),0)</f>
        <v>4</v>
      </c>
      <c r="P1191" s="7"/>
      <c r="Q1191" s="1">
        <f t="shared" si="802"/>
        <v>1717</v>
      </c>
      <c r="R1191" s="2">
        <f t="shared" si="803"/>
        <v>9.7818036802825734E-2</v>
      </c>
      <c r="S1191" s="2"/>
      <c r="T1191" s="2">
        <f t="shared" si="804"/>
        <v>0.20007975844584971</v>
      </c>
      <c r="U1191" s="2">
        <f t="shared" si="805"/>
        <v>3.5321597447729733E-3</v>
      </c>
      <c r="V1191" s="2">
        <f t="shared" si="806"/>
        <v>7.7821455021933578E-2</v>
      </c>
      <c r="W1191" s="2">
        <f t="shared" si="807"/>
        <v>0.30291118327351452</v>
      </c>
      <c r="X1191" s="2">
        <f t="shared" si="808"/>
        <v>0.40072922007634021</v>
      </c>
      <c r="Y1191" s="2">
        <f t="shared" si="809"/>
        <v>1.4926223437589037E-2</v>
      </c>
      <c r="Z1191" s="1">
        <v>3512</v>
      </c>
      <c r="AA1191" s="1">
        <v>62</v>
      </c>
      <c r="AB1191" s="1">
        <v>1366</v>
      </c>
      <c r="AC1191" s="1">
        <v>5317</v>
      </c>
      <c r="AD1191" s="1">
        <v>7034</v>
      </c>
      <c r="AE1191" s="1">
        <v>180</v>
      </c>
      <c r="AF1191" s="1">
        <v>7</v>
      </c>
      <c r="AG1191" s="1">
        <v>16</v>
      </c>
      <c r="AH1191" s="1">
        <v>18</v>
      </c>
      <c r="AK1191" s="1"/>
      <c r="AL1191" s="1">
        <v>27</v>
      </c>
      <c r="AN1191" s="1">
        <v>5</v>
      </c>
      <c r="AO1191" s="1">
        <v>2</v>
      </c>
      <c r="AP1191" s="1">
        <v>7</v>
      </c>
      <c r="AQ1191" s="1"/>
      <c r="AR1191" s="1"/>
      <c r="AS1191" s="8"/>
      <c r="AT1191" s="8"/>
      <c r="AU1191" s="8"/>
      <c r="AV1191" s="8"/>
      <c r="AW1191" s="2"/>
      <c r="AX1191" s="2"/>
      <c r="AY1191" s="2"/>
      <c r="AZ1191" s="2"/>
      <c r="BA1191" s="9" t="s">
        <v>2455</v>
      </c>
      <c r="BC1191">
        <v>3</v>
      </c>
      <c r="BE1191" s="97">
        <v>28</v>
      </c>
      <c r="BF1191" s="99"/>
      <c r="BG1191">
        <v>28089</v>
      </c>
      <c r="BH1191">
        <f t="shared" si="810"/>
        <v>2808903</v>
      </c>
      <c r="BJ1191" t="s">
        <v>3279</v>
      </c>
    </row>
    <row r="1192" spans="1:72">
      <c r="A1192" s="155" t="s">
        <v>3247</v>
      </c>
      <c r="B1192" t="s">
        <v>1504</v>
      </c>
      <c r="C1192" s="1">
        <f t="shared" si="801"/>
        <v>464</v>
      </c>
      <c r="D1192" s="1"/>
      <c r="E1192" s="1"/>
      <c r="F1192" s="1"/>
      <c r="G1192" s="1"/>
      <c r="H1192" s="1"/>
      <c r="I1192" s="1"/>
      <c r="J1192" s="1"/>
      <c r="K1192" s="1"/>
      <c r="L1192" s="1"/>
      <c r="M1192" s="7">
        <f>RANK(Z1192,(Z1192:AB1192,AC1192:AQ1192))</f>
        <v>3</v>
      </c>
      <c r="N1192" s="7">
        <f>RANK(AA1192,(Z1192:AB1192,AC1192:AQ1192))</f>
        <v>6</v>
      </c>
      <c r="O1192" s="7">
        <f>IF(AB1192&gt;0,RANK(AB1192,(Z1192:AB1192,AC1192:AQ1192)),0)</f>
        <v>4</v>
      </c>
      <c r="P1192" s="7"/>
      <c r="Q1192" s="1">
        <f t="shared" si="802"/>
        <v>11</v>
      </c>
      <c r="R1192" s="2">
        <f t="shared" si="803"/>
        <v>2.3706896551724137E-2</v>
      </c>
      <c r="S1192" s="2"/>
      <c r="T1192" s="2">
        <f t="shared" si="804"/>
        <v>5.8189655172413791E-2</v>
      </c>
      <c r="U1192" s="2">
        <f t="shared" si="805"/>
        <v>4.3103448275862068E-3</v>
      </c>
      <c r="V1192" s="2">
        <f t="shared" si="806"/>
        <v>3.6637931034482756E-2</v>
      </c>
      <c r="W1192" s="2">
        <f t="shared" si="807"/>
        <v>0.43103448275862066</v>
      </c>
      <c r="X1192" s="2">
        <f t="shared" si="808"/>
        <v>0.45474137931034481</v>
      </c>
      <c r="Y1192" s="2">
        <f t="shared" si="809"/>
        <v>1.5086206896551768E-2</v>
      </c>
      <c r="Z1192" s="1">
        <v>27</v>
      </c>
      <c r="AA1192" s="1">
        <v>2</v>
      </c>
      <c r="AB1192" s="1">
        <v>17</v>
      </c>
      <c r="AC1192" s="1">
        <v>200</v>
      </c>
      <c r="AD1192" s="1">
        <v>211</v>
      </c>
      <c r="AE1192" s="1">
        <v>4</v>
      </c>
      <c r="AF1192" s="1">
        <v>0</v>
      </c>
      <c r="AG1192" s="1">
        <v>1</v>
      </c>
      <c r="AH1192" s="1">
        <v>1</v>
      </c>
      <c r="AK1192" s="1"/>
      <c r="AL1192" s="1">
        <v>1</v>
      </c>
      <c r="AN1192" s="1">
        <v>0</v>
      </c>
      <c r="AO1192" s="1">
        <v>0</v>
      </c>
      <c r="AP1192" s="1">
        <v>0</v>
      </c>
      <c r="AQ1192" s="1"/>
      <c r="AR1192" s="1"/>
      <c r="AS1192" s="8"/>
      <c r="AT1192" s="8"/>
      <c r="AU1192" s="8"/>
      <c r="AV1192" s="8"/>
      <c r="AW1192" s="2"/>
      <c r="AX1192" s="2"/>
      <c r="AY1192" s="2"/>
      <c r="AZ1192" s="2"/>
      <c r="BA1192" s="155" t="s">
        <v>3343</v>
      </c>
      <c r="BC1192">
        <v>1</v>
      </c>
      <c r="BE1192" s="97">
        <v>28</v>
      </c>
      <c r="BF1192" s="99"/>
      <c r="BG1192">
        <v>28105</v>
      </c>
      <c r="BH1192">
        <f t="shared" si="810"/>
        <v>2810501</v>
      </c>
      <c r="BJ1192" t="s">
        <v>3279</v>
      </c>
    </row>
    <row r="1193" spans="1:72">
      <c r="A1193" s="9" t="s">
        <v>3247</v>
      </c>
      <c r="B1193" t="s">
        <v>1504</v>
      </c>
      <c r="C1193" s="1">
        <f t="shared" si="801"/>
        <v>4492</v>
      </c>
      <c r="D1193" s="1"/>
      <c r="E1193" s="1"/>
      <c r="F1193" s="1"/>
      <c r="G1193" s="1"/>
      <c r="H1193" s="1"/>
      <c r="I1193" s="1"/>
      <c r="J1193" s="1"/>
      <c r="K1193" s="1"/>
      <c r="L1193" s="1"/>
      <c r="M1193" s="7">
        <f>RANK(Z1193,(Z1193:AB1193,AC1193:AQ1193))</f>
        <v>3</v>
      </c>
      <c r="N1193" s="7">
        <f>RANK(AA1193,(Z1193:AB1193,AC1193:AQ1193))</f>
        <v>6</v>
      </c>
      <c r="O1193" s="7">
        <f>IF(AB1193&gt;0,RANK(AB1193,(Z1193:AB1193,AC1193:AQ1193)),0)</f>
        <v>4</v>
      </c>
      <c r="P1193" s="7"/>
      <c r="Q1193" s="1">
        <f t="shared" si="802"/>
        <v>414</v>
      </c>
      <c r="R1193" s="2">
        <f t="shared" si="803"/>
        <v>9.2163846838824573E-2</v>
      </c>
      <c r="S1193" s="2"/>
      <c r="T1193" s="2">
        <f t="shared" si="804"/>
        <v>0.18855743544078363</v>
      </c>
      <c r="U1193" s="2">
        <f t="shared" si="805"/>
        <v>5.5654496883348172E-3</v>
      </c>
      <c r="V1193" s="2">
        <f t="shared" si="806"/>
        <v>9.683882457702582E-2</v>
      </c>
      <c r="W1193" s="2">
        <f t="shared" si="807"/>
        <v>0.38535173642030274</v>
      </c>
      <c r="X1193" s="2">
        <f t="shared" si="808"/>
        <v>0.29318788958147818</v>
      </c>
      <c r="Y1193" s="2">
        <f t="shared" si="809"/>
        <v>3.0498664292074762E-2</v>
      </c>
      <c r="Z1193" s="1">
        <v>847</v>
      </c>
      <c r="AA1193" s="1">
        <v>25</v>
      </c>
      <c r="AB1193" s="1">
        <v>435</v>
      </c>
      <c r="AC1193" s="1">
        <v>1731</v>
      </c>
      <c r="AD1193" s="1">
        <v>1317</v>
      </c>
      <c r="AE1193" s="1">
        <v>96</v>
      </c>
      <c r="AF1193" s="1">
        <v>5</v>
      </c>
      <c r="AG1193" s="1">
        <v>8</v>
      </c>
      <c r="AH1193" s="1">
        <v>9</v>
      </c>
      <c r="AK1193" s="1"/>
      <c r="AL1193" s="1">
        <v>11</v>
      </c>
      <c r="AN1193" s="1">
        <v>4</v>
      </c>
      <c r="AO1193" s="1">
        <v>1</v>
      </c>
      <c r="AP1193" s="1">
        <v>3</v>
      </c>
      <c r="AQ1193" s="1"/>
      <c r="AR1193" s="1"/>
      <c r="AS1193" s="8"/>
      <c r="AT1193" s="8"/>
      <c r="AU1193" s="8"/>
      <c r="AV1193" s="8"/>
      <c r="AW1193" s="2"/>
      <c r="AX1193" s="2"/>
      <c r="AY1193" s="2"/>
      <c r="AZ1193" s="2"/>
      <c r="BA1193" s="155" t="s">
        <v>3344</v>
      </c>
      <c r="BC1193">
        <v>3</v>
      </c>
      <c r="BE1193" s="97">
        <v>28</v>
      </c>
      <c r="BF1193" s="99"/>
      <c r="BG1193" s="176">
        <v>28105</v>
      </c>
      <c r="BH1193">
        <f t="shared" si="810"/>
        <v>2810503</v>
      </c>
      <c r="BJ1193" t="s">
        <v>3279</v>
      </c>
    </row>
    <row r="1194" spans="1:72">
      <c r="A1194" s="9" t="s">
        <v>3247</v>
      </c>
      <c r="B1194" s="176" t="s">
        <v>1504</v>
      </c>
      <c r="C1194" s="1">
        <f t="shared" si="801"/>
        <v>187</v>
      </c>
      <c r="D1194" s="1"/>
      <c r="E1194" s="1"/>
      <c r="F1194" s="1"/>
      <c r="G1194" s="1"/>
      <c r="H1194" s="1"/>
      <c r="I1194" s="1"/>
      <c r="J1194" s="1"/>
      <c r="K1194" s="1"/>
      <c r="L1194" s="1"/>
      <c r="M1194" s="7">
        <f>RANK(Z1194,(Z1194:AB1194,AC1194:AQ1194))</f>
        <v>3</v>
      </c>
      <c r="N1194" s="7">
        <f>RANK(AA1194,(Z1194:AB1194,AC1194:AQ1194))</f>
        <v>6</v>
      </c>
      <c r="O1194" s="7">
        <f>IF(AB1194&gt;0,RANK(AB1194,(Z1194:AB1194,AC1194:AQ1194)),0)</f>
        <v>4</v>
      </c>
      <c r="P1194" s="7"/>
      <c r="Q1194" s="1">
        <f t="shared" si="802"/>
        <v>6</v>
      </c>
      <c r="R1194" s="2">
        <f t="shared" si="803"/>
        <v>3.2085561497326207E-2</v>
      </c>
      <c r="S1194" s="2"/>
      <c r="T1194" s="2">
        <f t="shared" si="804"/>
        <v>9.0909090909090912E-2</v>
      </c>
      <c r="U1194" s="2">
        <f t="shared" si="805"/>
        <v>5.3475935828877002E-3</v>
      </c>
      <c r="V1194" s="2">
        <f t="shared" si="806"/>
        <v>4.8128342245989303E-2</v>
      </c>
      <c r="W1194" s="2">
        <f t="shared" si="807"/>
        <v>0.43315508021390375</v>
      </c>
      <c r="X1194" s="2">
        <f t="shared" si="808"/>
        <v>0.40106951871657753</v>
      </c>
      <c r="Y1194" s="2">
        <f t="shared" si="809"/>
        <v>2.1390374331550777E-2</v>
      </c>
      <c r="Z1194" s="1">
        <v>17</v>
      </c>
      <c r="AA1194" s="1">
        <v>1</v>
      </c>
      <c r="AB1194" s="1">
        <v>9</v>
      </c>
      <c r="AC1194" s="1">
        <v>81</v>
      </c>
      <c r="AD1194" s="1">
        <v>75</v>
      </c>
      <c r="AE1194" s="1">
        <v>2</v>
      </c>
      <c r="AF1194" s="1">
        <v>0</v>
      </c>
      <c r="AG1194" s="1">
        <v>0</v>
      </c>
      <c r="AH1194" s="1">
        <v>1</v>
      </c>
      <c r="AK1194" s="1"/>
      <c r="AL1194" s="1">
        <v>1</v>
      </c>
      <c r="AN1194" s="1">
        <v>0</v>
      </c>
      <c r="AO1194" s="1">
        <v>0</v>
      </c>
      <c r="AP1194" s="1">
        <v>0</v>
      </c>
      <c r="AQ1194" s="1"/>
      <c r="AR1194" s="1"/>
      <c r="AS1194" s="8"/>
      <c r="AT1194" s="8"/>
      <c r="AU1194" s="8"/>
      <c r="AV1194" s="8"/>
      <c r="AW1194" s="2"/>
      <c r="AX1194" s="2"/>
      <c r="AY1194" s="2"/>
      <c r="AZ1194" s="2"/>
      <c r="BA1194" s="155" t="s">
        <v>3345</v>
      </c>
      <c r="BC1194">
        <v>0</v>
      </c>
      <c r="BF1194" s="99"/>
      <c r="BG1194"/>
    </row>
    <row r="1195" spans="1:72" s="176" customFormat="1">
      <c r="A1195" s="9"/>
      <c r="C1195" s="2"/>
      <c r="D1195" s="2"/>
      <c r="E1195" s="2"/>
      <c r="F1195" s="2"/>
      <c r="G1195" s="2"/>
      <c r="H1195" s="2"/>
      <c r="I1195" s="2"/>
      <c r="J1195" s="2"/>
      <c r="K1195" s="2"/>
      <c r="L1195" s="2"/>
      <c r="M1195" s="7"/>
      <c r="N1195" s="2"/>
      <c r="O1195" s="2"/>
      <c r="P1195" s="2"/>
      <c r="Q1195" s="1"/>
      <c r="R1195" s="2"/>
      <c r="S1195" s="1"/>
      <c r="T1195" s="2"/>
      <c r="U1195" s="2"/>
      <c r="V1195" s="2"/>
      <c r="W1195" s="2"/>
      <c r="X1195" s="2"/>
      <c r="Y1195" s="2"/>
      <c r="Z1195" s="1"/>
      <c r="AA1195" s="1"/>
      <c r="AB1195" s="1"/>
      <c r="AC1195" s="1"/>
      <c r="AD1195" s="1"/>
      <c r="AE1195" s="1"/>
      <c r="AF1195" s="1"/>
      <c r="AG1195" s="1"/>
      <c r="AH1195" s="1"/>
      <c r="AI1195" s="1"/>
      <c r="AJ1195" s="1"/>
      <c r="AK1195" s="1"/>
      <c r="AL1195" s="1"/>
      <c r="AM1195" s="1"/>
      <c r="AN1195" s="1"/>
      <c r="AO1195" s="1"/>
      <c r="AP1195" s="1"/>
      <c r="AQ1195" s="1"/>
      <c r="AR1195" s="1"/>
      <c r="AS1195" s="8"/>
      <c r="AT1195" s="8"/>
      <c r="AU1195" s="8"/>
      <c r="AV1195" s="8"/>
      <c r="AW1195" s="2"/>
      <c r="AX1195" s="2"/>
      <c r="AY1195" s="2"/>
      <c r="AZ1195" s="2"/>
      <c r="BE1195" s="97"/>
      <c r="BF1195" s="99"/>
    </row>
    <row r="1196" spans="1:72">
      <c r="A1196" s="48" t="s">
        <v>2949</v>
      </c>
      <c r="C1196" s="2"/>
      <c r="D1196" s="2"/>
      <c r="E1196" s="2"/>
      <c r="F1196" s="2"/>
      <c r="G1196" s="2"/>
      <c r="H1196" s="2"/>
      <c r="I1196" s="2"/>
      <c r="J1196" s="2"/>
      <c r="K1196" s="2"/>
      <c r="L1196" s="2"/>
      <c r="M1196" s="7"/>
      <c r="N1196" s="2"/>
      <c r="O1196" s="2"/>
      <c r="P1196" s="2"/>
      <c r="T1196" s="2"/>
      <c r="U1196" s="2"/>
      <c r="V1196" s="2"/>
      <c r="W1196" s="2"/>
      <c r="X1196" s="2"/>
      <c r="Y1196" s="2"/>
      <c r="AK1196" s="1"/>
      <c r="AL1196" s="1"/>
      <c r="AN1196" s="1"/>
      <c r="AO1196" s="1"/>
      <c r="AP1196" s="1"/>
      <c r="AQ1196" s="1"/>
      <c r="AR1196" s="1"/>
      <c r="AS1196" s="8"/>
      <c r="AT1196" s="8"/>
      <c r="AU1196" s="8"/>
      <c r="AV1196" s="8"/>
      <c r="AW1196" s="2"/>
      <c r="AX1196" s="2"/>
      <c r="AY1196" s="2"/>
      <c r="AZ1196" s="2"/>
      <c r="BF1196" s="99"/>
      <c r="BG1196"/>
    </row>
    <row r="1197" spans="1:72">
      <c r="A1197" s="192" t="s">
        <v>1450</v>
      </c>
      <c r="B1197" t="s">
        <v>2227</v>
      </c>
      <c r="C1197" s="1">
        <f t="shared" ref="C1197:C1214" si="811">SUM(Z1197:AQ1197)</f>
        <v>3173</v>
      </c>
      <c r="D1197" s="1"/>
      <c r="E1197" s="1"/>
      <c r="F1197" s="1"/>
      <c r="G1197" s="1"/>
      <c r="H1197" s="1"/>
      <c r="I1197" s="1"/>
      <c r="J1197" s="1"/>
      <c r="K1197" s="1"/>
      <c r="L1197" s="1"/>
      <c r="M1197" s="7">
        <f>RANK(Z1197,(Z1197:AB1197,AC1197:AQ1197))</f>
        <v>3</v>
      </c>
      <c r="N1197" s="7">
        <f>RANK(AA1197,(Z1197:AB1197,AC1197:AQ1197))</f>
        <v>6</v>
      </c>
      <c r="O1197" s="7">
        <f>IF(AB1197&gt;0,RANK(AB1197,(Z1197:AB1197,AC1197:AQ1197)),0)</f>
        <v>4</v>
      </c>
      <c r="P1197" s="7"/>
      <c r="Q1197" s="1">
        <f t="shared" ref="Q1197:Q1214" si="812">MAX(Z1197:AG1197)-LARGE(Z1197:AG1197,2)</f>
        <v>70</v>
      </c>
      <c r="R1197" s="2">
        <f t="shared" ref="R1197:R1214" si="813">Q1197/C1197</f>
        <v>2.2061140876142454E-2</v>
      </c>
      <c r="S1197" s="2"/>
      <c r="T1197" s="2">
        <f t="shared" ref="T1197:T1214" si="814">IF($C1197=0,"-",Z1197/$C1197)</f>
        <v>0.11503309171131422</v>
      </c>
      <c r="U1197" s="2">
        <f t="shared" ref="U1197:U1214" si="815">IF($C1197=0,"-",AA1197/$C1197)</f>
        <v>6.3031831074692717E-3</v>
      </c>
      <c r="V1197" s="2">
        <f t="shared" ref="V1197:V1214" si="816">IF($C1197=0,"-",AB1197/$C1197)</f>
        <v>6.3031831074692721E-2</v>
      </c>
      <c r="W1197" s="2">
        <f t="shared" ref="W1197:W1214" si="817">IF($C1197=0,"-",AC1197/$C1197)</f>
        <v>0.40592499212102112</v>
      </c>
      <c r="X1197" s="2">
        <f t="shared" ref="X1197:X1202" si="818">IF($C1197=0,"-",AD1197/$C1197)</f>
        <v>0.38386385124487865</v>
      </c>
      <c r="Y1197" s="2">
        <f t="shared" ref="Y1197:Y1214" si="819">IF(C1197=0,"-",(1-T1197-U1197-V1197-W1197-X1197))</f>
        <v>2.5843050740624041E-2</v>
      </c>
      <c r="Z1197" s="1">
        <v>365</v>
      </c>
      <c r="AA1197" s="1">
        <v>20</v>
      </c>
      <c r="AB1197" s="1">
        <v>200</v>
      </c>
      <c r="AC1197" s="1">
        <v>1288</v>
      </c>
      <c r="AD1197" s="1">
        <v>1218</v>
      </c>
      <c r="AE1197" s="1">
        <v>35</v>
      </c>
      <c r="AF1197" s="1">
        <v>3</v>
      </c>
      <c r="AG1197" s="1">
        <v>9</v>
      </c>
      <c r="AH1197" s="1">
        <v>11</v>
      </c>
      <c r="AI1197" s="1">
        <v>16</v>
      </c>
      <c r="AK1197" s="1">
        <f>SUM(BM1197:CK1197)</f>
        <v>0</v>
      </c>
      <c r="AL1197" s="1">
        <v>4</v>
      </c>
      <c r="AN1197" s="1">
        <v>4</v>
      </c>
      <c r="AO1197" s="1"/>
      <c r="AP1197" s="1"/>
      <c r="AQ1197" s="7"/>
      <c r="AR1197" s="7"/>
      <c r="AS1197" s="7"/>
      <c r="AT1197" s="2"/>
      <c r="AU1197" s="2"/>
      <c r="AV1197" s="7"/>
      <c r="AX1197" s="2"/>
      <c r="AY1197" s="2"/>
      <c r="BA1197" s="192" t="str">
        <f t="shared" ref="BA1197:BA1214" si="820">A1197&amp;" "&amp;"CD"&amp;BC1197</f>
        <v>Audrain CD4</v>
      </c>
      <c r="BC1197" s="192">
        <v>4</v>
      </c>
      <c r="BD1197" s="192"/>
      <c r="BE1197" s="96">
        <v>29</v>
      </c>
      <c r="BF1197" s="6"/>
      <c r="BG1197" s="179">
        <v>29007</v>
      </c>
      <c r="BH1197" s="192">
        <f t="shared" ref="BH1197:BH1214" si="821">BG1197*100+BC1197</f>
        <v>2900704</v>
      </c>
      <c r="BJ1197" t="s">
        <v>3279</v>
      </c>
    </row>
    <row r="1198" spans="1:72">
      <c r="A1198" s="192" t="s">
        <v>1450</v>
      </c>
      <c r="B1198" t="s">
        <v>2227</v>
      </c>
      <c r="C1198" s="1">
        <f t="shared" si="811"/>
        <v>855</v>
      </c>
      <c r="D1198" s="1"/>
      <c r="E1198" s="1"/>
      <c r="F1198" s="1"/>
      <c r="G1198" s="1"/>
      <c r="H1198" s="1"/>
      <c r="I1198" s="1"/>
      <c r="J1198" s="1"/>
      <c r="K1198" s="1"/>
      <c r="L1198" s="1"/>
      <c r="M1198" s="7">
        <f>RANK(Z1198,(Z1198:AB1198,AC1198:AQ1198))</f>
        <v>3</v>
      </c>
      <c r="N1198" s="7">
        <f>RANK(AA1198,(Z1198:AB1198,AC1198:AQ1198))</f>
        <v>7</v>
      </c>
      <c r="O1198" s="7">
        <f>IF(AB1198&gt;0,RANK(AB1198,(Z1198:AB1198,AC1198:AQ1198)),0)</f>
        <v>4</v>
      </c>
      <c r="P1198" s="7"/>
      <c r="Q1198" s="1">
        <f t="shared" si="812"/>
        <v>39</v>
      </c>
      <c r="R1198" s="2">
        <f t="shared" si="813"/>
        <v>4.5614035087719301E-2</v>
      </c>
      <c r="S1198" s="2"/>
      <c r="T1198" s="2">
        <f t="shared" si="814"/>
        <v>6.7836257309941514E-2</v>
      </c>
      <c r="U1198" s="2">
        <f t="shared" si="815"/>
        <v>3.5087719298245615E-3</v>
      </c>
      <c r="V1198" s="2">
        <f t="shared" si="816"/>
        <v>3.3918128654970757E-2</v>
      </c>
      <c r="W1198" s="2">
        <f t="shared" si="817"/>
        <v>0.41403508771929826</v>
      </c>
      <c r="X1198" s="2">
        <f t="shared" si="818"/>
        <v>0.45964912280701753</v>
      </c>
      <c r="Y1198" s="2">
        <f t="shared" si="819"/>
        <v>2.1052631578947378E-2</v>
      </c>
      <c r="Z1198" s="1">
        <v>58</v>
      </c>
      <c r="AA1198" s="1">
        <v>3</v>
      </c>
      <c r="AB1198" s="1">
        <v>29</v>
      </c>
      <c r="AC1198" s="1">
        <v>354</v>
      </c>
      <c r="AD1198" s="1">
        <v>393</v>
      </c>
      <c r="AE1198" s="1">
        <v>8</v>
      </c>
      <c r="AF1198" s="1">
        <v>0</v>
      </c>
      <c r="AG1198" s="1">
        <v>3</v>
      </c>
      <c r="AH1198" s="1">
        <v>2</v>
      </c>
      <c r="AI1198" s="1">
        <v>4</v>
      </c>
      <c r="AK1198" s="1">
        <f>SUM(BM1198:CK1198)</f>
        <v>0</v>
      </c>
      <c r="AL1198" s="1">
        <v>1</v>
      </c>
      <c r="AN1198" s="1">
        <v>0</v>
      </c>
      <c r="AO1198" s="1"/>
      <c r="AP1198" s="1"/>
      <c r="AQ1198" s="7"/>
      <c r="AR1198" s="7"/>
      <c r="AS1198" s="7"/>
      <c r="AT1198" s="2"/>
      <c r="AU1198" s="2"/>
      <c r="AV1198" s="7"/>
      <c r="AX1198" s="2"/>
      <c r="AY1198" s="2"/>
      <c r="BA1198" s="192" t="str">
        <f t="shared" si="820"/>
        <v>Audrain CD6</v>
      </c>
      <c r="BC1198" s="192">
        <v>6</v>
      </c>
      <c r="BD1198" s="192"/>
      <c r="BE1198" s="96">
        <v>29</v>
      </c>
      <c r="BF1198" s="6"/>
      <c r="BG1198" s="179">
        <v>29007</v>
      </c>
      <c r="BH1198" s="192">
        <f t="shared" si="821"/>
        <v>2900706</v>
      </c>
      <c r="BJ1198" t="s">
        <v>3279</v>
      </c>
    </row>
    <row r="1199" spans="1:72">
      <c r="A1199" s="192" t="s">
        <v>1552</v>
      </c>
      <c r="B1199" t="s">
        <v>2227</v>
      </c>
      <c r="C1199" s="1">
        <f t="shared" si="811"/>
        <v>6048</v>
      </c>
      <c r="D1199" s="1"/>
      <c r="E1199" s="1"/>
      <c r="F1199" s="1"/>
      <c r="G1199" s="1"/>
      <c r="H1199" s="1"/>
      <c r="I1199" s="1"/>
      <c r="J1199" s="1"/>
      <c r="K1199" s="1"/>
      <c r="L1199" s="1"/>
      <c r="M1199" s="7">
        <f>RANK(Z1199,(Z1199:AB1199,AC1199:AQ1199))</f>
        <v>3</v>
      </c>
      <c r="N1199" s="7">
        <f>RANK(AA1199,(Z1199:AB1199,AC1199:AQ1199))</f>
        <v>6</v>
      </c>
      <c r="O1199" s="7">
        <f>IF(AB1199&gt;0,RANK(AB1199,(Z1199:AB1199,AC1199:AQ1199)),0)</f>
        <v>4</v>
      </c>
      <c r="P1199" s="7"/>
      <c r="Q1199" s="1">
        <f t="shared" si="812"/>
        <v>1670</v>
      </c>
      <c r="R1199" s="2">
        <f t="shared" si="813"/>
        <v>0.27612433862433861</v>
      </c>
      <c r="S1199" s="2"/>
      <c r="T1199" s="2">
        <f t="shared" si="814"/>
        <v>9.358465608465609E-2</v>
      </c>
      <c r="U1199" s="2">
        <f t="shared" si="815"/>
        <v>3.3068783068783067E-3</v>
      </c>
      <c r="V1199" s="2">
        <f t="shared" si="816"/>
        <v>4.9107142857142856E-2</v>
      </c>
      <c r="W1199" s="2">
        <f t="shared" si="817"/>
        <v>0.28042328042328041</v>
      </c>
      <c r="X1199" s="2">
        <f t="shared" si="818"/>
        <v>0.55654761904761907</v>
      </c>
      <c r="Y1199" s="2">
        <f t="shared" si="819"/>
        <v>1.7030423280423257E-2</v>
      </c>
      <c r="Z1199" s="1">
        <v>566</v>
      </c>
      <c r="AA1199" s="1">
        <v>20</v>
      </c>
      <c r="AB1199" s="1">
        <v>297</v>
      </c>
      <c r="AC1199" s="1">
        <v>1696</v>
      </c>
      <c r="AD1199" s="1">
        <v>3366</v>
      </c>
      <c r="AE1199" s="1">
        <v>51</v>
      </c>
      <c r="AF1199" s="1">
        <v>2</v>
      </c>
      <c r="AG1199" s="1">
        <v>8</v>
      </c>
      <c r="AH1199" s="1">
        <v>6</v>
      </c>
      <c r="AI1199" s="1">
        <v>19</v>
      </c>
      <c r="AK1199" s="1">
        <f>SUM(BM1199:CK1199)</f>
        <v>0</v>
      </c>
      <c r="AL1199" s="1">
        <v>14</v>
      </c>
      <c r="AN1199" s="1">
        <v>3</v>
      </c>
      <c r="AO1199" s="1"/>
      <c r="AP1199" s="1"/>
      <c r="AQ1199" s="7"/>
      <c r="AR1199" s="7"/>
      <c r="AS1199" s="7"/>
      <c r="AT1199" s="2"/>
      <c r="AU1199" s="2"/>
      <c r="AV1199" s="7"/>
      <c r="AX1199" s="2"/>
      <c r="AY1199" s="2"/>
      <c r="BA1199" s="192" t="str">
        <f t="shared" si="820"/>
        <v>Camden CD3</v>
      </c>
      <c r="BC1199" s="192">
        <v>3</v>
      </c>
      <c r="BD1199" s="192"/>
      <c r="BE1199" s="96">
        <v>29</v>
      </c>
      <c r="BF1199" s="6"/>
      <c r="BG1199" s="179">
        <v>29029</v>
      </c>
      <c r="BH1199" s="192">
        <f>BG1199*100+BC1199</f>
        <v>2902903</v>
      </c>
      <c r="BJ1199" t="s">
        <v>3279</v>
      </c>
      <c r="BT1199">
        <v>0</v>
      </c>
    </row>
    <row r="1200" spans="1:72">
      <c r="A1200" s="192" t="s">
        <v>1552</v>
      </c>
      <c r="B1200" t="s">
        <v>2227</v>
      </c>
      <c r="C1200" s="1">
        <f t="shared" si="811"/>
        <v>3913</v>
      </c>
      <c r="D1200" s="1"/>
      <c r="E1200" s="1"/>
      <c r="F1200" s="1"/>
      <c r="G1200" s="1"/>
      <c r="H1200" s="1"/>
      <c r="I1200" s="1"/>
      <c r="J1200" s="1"/>
      <c r="K1200" s="1"/>
      <c r="L1200" s="1"/>
      <c r="M1200" s="7">
        <f>RANK(Z1200,(Z1200:AB1200,AC1200:AQ1200))</f>
        <v>3</v>
      </c>
      <c r="N1200" s="7">
        <f>RANK(AA1200,(Z1200:AB1200,AC1200:AQ1200))</f>
        <v>7</v>
      </c>
      <c r="O1200" s="7">
        <f>IF(AB1200&gt;0,RANK(AB1200,(Z1200:AB1200,AC1200:AQ1200)),0)</f>
        <v>4</v>
      </c>
      <c r="P1200" s="7"/>
      <c r="Q1200" s="1">
        <f t="shared" si="812"/>
        <v>812</v>
      </c>
      <c r="R1200" s="2">
        <f t="shared" si="813"/>
        <v>0.2075134168157424</v>
      </c>
      <c r="S1200" s="2"/>
      <c r="T1200" s="2">
        <f t="shared" si="814"/>
        <v>7.1556350626118065E-2</v>
      </c>
      <c r="U1200" s="2">
        <f t="shared" si="815"/>
        <v>2.0444671607462305E-3</v>
      </c>
      <c r="V1200" s="2">
        <f t="shared" si="816"/>
        <v>4.4978277536417074E-2</v>
      </c>
      <c r="W1200" s="2">
        <f t="shared" si="817"/>
        <v>0.32941477127523638</v>
      </c>
      <c r="X1200" s="2">
        <f t="shared" si="818"/>
        <v>0.53692818809097875</v>
      </c>
      <c r="Y1200" s="2">
        <f t="shared" si="819"/>
        <v>1.5077945310503549E-2</v>
      </c>
      <c r="Z1200" s="1">
        <v>280</v>
      </c>
      <c r="AA1200" s="1">
        <v>8</v>
      </c>
      <c r="AB1200" s="1">
        <v>176</v>
      </c>
      <c r="AC1200" s="1">
        <v>1289</v>
      </c>
      <c r="AD1200" s="1">
        <v>2101</v>
      </c>
      <c r="AE1200" s="1">
        <v>29</v>
      </c>
      <c r="AF1200" s="1">
        <v>0</v>
      </c>
      <c r="AG1200" s="1">
        <v>8</v>
      </c>
      <c r="AH1200" s="1">
        <v>2</v>
      </c>
      <c r="AI1200" s="1">
        <v>6</v>
      </c>
      <c r="AK1200" s="1">
        <f>SUM(BM1200:CK1200)</f>
        <v>1</v>
      </c>
      <c r="AL1200" s="1">
        <v>13</v>
      </c>
      <c r="AN1200" s="1">
        <v>0</v>
      </c>
      <c r="AO1200" s="1"/>
      <c r="AP1200" s="1"/>
      <c r="AQ1200" s="7"/>
      <c r="AR1200" s="7"/>
      <c r="AS1200" s="7"/>
      <c r="AT1200" s="2"/>
      <c r="AU1200" s="2"/>
      <c r="AV1200" s="7"/>
      <c r="AX1200" s="2"/>
      <c r="AY1200" s="2"/>
      <c r="BA1200" s="192" t="str">
        <f t="shared" si="820"/>
        <v>Camden CD4</v>
      </c>
      <c r="BC1200" s="192">
        <v>4</v>
      </c>
      <c r="BD1200" s="192"/>
      <c r="BE1200" s="96">
        <v>29</v>
      </c>
      <c r="BF1200" s="6"/>
      <c r="BG1200" s="179">
        <v>29029</v>
      </c>
      <c r="BH1200" s="192">
        <f>BG1200*100+BC1200</f>
        <v>2902904</v>
      </c>
      <c r="BJ1200" t="s">
        <v>3279</v>
      </c>
      <c r="BT1200">
        <v>1</v>
      </c>
    </row>
    <row r="1201" spans="1:72">
      <c r="A1201" s="192" t="s">
        <v>1192</v>
      </c>
      <c r="B1201" t="s">
        <v>2227</v>
      </c>
      <c r="C1201" s="1">
        <f>SUM(Z1201:AQ1201)</f>
        <v>8713</v>
      </c>
      <c r="D1201" s="1"/>
      <c r="E1201" s="1"/>
      <c r="F1201" s="1"/>
      <c r="G1201" s="1"/>
      <c r="H1201" s="1"/>
      <c r="I1201" s="1"/>
      <c r="J1201" s="1"/>
      <c r="K1201" s="1"/>
      <c r="L1201" s="1"/>
      <c r="M1201" s="7">
        <f>RANK(Z1201,(Z1201:AB1201,AC1201:AQ1201))</f>
        <v>3</v>
      </c>
      <c r="N1201" s="7">
        <f>RANK(AA1201,(Z1201:AB1201,AC1201:AQ1201))</f>
        <v>6</v>
      </c>
      <c r="O1201" s="7">
        <f>IF(AB1201&gt;0,RANK(AB1201,(Z1201:AB1201,AC1201:AQ1201)),0)</f>
        <v>4</v>
      </c>
      <c r="P1201" s="7"/>
      <c r="Q1201" s="1">
        <f>MAX(Z1201:AG1201)-LARGE(Z1201:AG1201,2)</f>
        <v>128</v>
      </c>
      <c r="R1201" s="2">
        <f t="shared" si="813"/>
        <v>1.4690692069321703E-2</v>
      </c>
      <c r="S1201" s="2"/>
      <c r="T1201" s="2">
        <f>IF($C1201=0,"-",Z1201/$C1201)</f>
        <v>0.11396763456903478</v>
      </c>
      <c r="U1201" s="2">
        <f>IF($C1201=0,"-",AA1201/$C1201)</f>
        <v>4.9351543670377593E-3</v>
      </c>
      <c r="V1201" s="2">
        <f>IF($C1201=0,"-",AB1201/$C1201)</f>
        <v>6.3812693676116153E-2</v>
      </c>
      <c r="W1201" s="2">
        <f>IF($C1201=0,"-",AC1201/$C1201)</f>
        <v>0.39136921840927352</v>
      </c>
      <c r="X1201" s="2">
        <f t="shared" si="818"/>
        <v>0.40605991047859519</v>
      </c>
      <c r="Y1201" s="2">
        <f t="shared" si="819"/>
        <v>1.9855388499942561E-2</v>
      </c>
      <c r="Z1201" s="1">
        <v>993</v>
      </c>
      <c r="AA1201" s="1">
        <v>43</v>
      </c>
      <c r="AB1201" s="1">
        <v>556</v>
      </c>
      <c r="AC1201" s="1">
        <v>3410</v>
      </c>
      <c r="AD1201" s="1">
        <v>3538</v>
      </c>
      <c r="AE1201" s="1">
        <v>62</v>
      </c>
      <c r="AF1201" s="1">
        <v>13</v>
      </c>
      <c r="AG1201" s="1">
        <v>16</v>
      </c>
      <c r="AH1201" s="1">
        <v>20</v>
      </c>
      <c r="AI1201" s="1">
        <v>36</v>
      </c>
      <c r="AK1201" s="1">
        <f t="shared" ref="AK1201:AK1208" si="822">SUM(BM1201:CK1201)</f>
        <v>3</v>
      </c>
      <c r="AL1201" s="1">
        <v>19</v>
      </c>
      <c r="AN1201" s="1">
        <v>4</v>
      </c>
      <c r="AO1201" s="1"/>
      <c r="AP1201" s="1"/>
      <c r="AQ1201" s="7"/>
      <c r="AR1201" s="7"/>
      <c r="AS1201" s="7"/>
      <c r="AT1201" s="2"/>
      <c r="AU1201" s="2"/>
      <c r="AV1201" s="7"/>
      <c r="AX1201" s="2"/>
      <c r="AY1201" s="2"/>
      <c r="BA1201" s="192" t="str">
        <f t="shared" si="820"/>
        <v>Clay CD5</v>
      </c>
      <c r="BC1201" s="192">
        <v>5</v>
      </c>
      <c r="BD1201" s="192"/>
      <c r="BE1201" s="96">
        <v>29</v>
      </c>
      <c r="BF1201" s="6"/>
      <c r="BG1201" s="179">
        <v>29047</v>
      </c>
      <c r="BH1201" s="192">
        <f>BG1201*100+BC1201</f>
        <v>2904705</v>
      </c>
      <c r="BJ1201" t="s">
        <v>3279</v>
      </c>
      <c r="BT1201">
        <v>3</v>
      </c>
    </row>
    <row r="1202" spans="1:72">
      <c r="A1202" s="192" t="s">
        <v>1192</v>
      </c>
      <c r="B1202" t="s">
        <v>2227</v>
      </c>
      <c r="C1202" s="1">
        <f t="shared" si="811"/>
        <v>24115</v>
      </c>
      <c r="D1202" s="1"/>
      <c r="E1202" s="1"/>
      <c r="F1202" s="1"/>
      <c r="G1202" s="1"/>
      <c r="H1202" s="1"/>
      <c r="I1202" s="1"/>
      <c r="J1202" s="1"/>
      <c r="K1202" s="1"/>
      <c r="L1202" s="1"/>
      <c r="M1202" s="7">
        <f>RANK(Z1202,(Z1202:AB1202,AC1202:AQ1202))</f>
        <v>3</v>
      </c>
      <c r="N1202" s="7">
        <f>RANK(AA1202,(Z1202:AB1202,AC1202:AQ1202))</f>
        <v>7</v>
      </c>
      <c r="O1202" s="7">
        <f>IF(AB1202&gt;0,RANK(AB1202,(Z1202:AB1202,AC1202:AQ1202)),0)</f>
        <v>4</v>
      </c>
      <c r="P1202" s="7"/>
      <c r="Q1202" s="1">
        <f t="shared" si="812"/>
        <v>1407</v>
      </c>
      <c r="R1202" s="2">
        <f t="shared" si="813"/>
        <v>5.834542815674891E-2</v>
      </c>
      <c r="S1202" s="2"/>
      <c r="T1202" s="2">
        <f t="shared" si="814"/>
        <v>0.12004976155919553</v>
      </c>
      <c r="U1202" s="2">
        <f t="shared" si="815"/>
        <v>3.1100974497200911E-3</v>
      </c>
      <c r="V1202" s="2">
        <f t="shared" si="816"/>
        <v>7.5513166079203817E-2</v>
      </c>
      <c r="W1202" s="2">
        <f t="shared" si="817"/>
        <v>0.42181215011403689</v>
      </c>
      <c r="X1202" s="2">
        <f t="shared" si="818"/>
        <v>0.36346672195728802</v>
      </c>
      <c r="Y1202" s="2">
        <f t="shared" si="819"/>
        <v>1.6048102840555634E-2</v>
      </c>
      <c r="Z1202" s="1">
        <v>2895</v>
      </c>
      <c r="AA1202" s="1">
        <v>75</v>
      </c>
      <c r="AB1202" s="1">
        <v>1821</v>
      </c>
      <c r="AC1202" s="1">
        <v>10172</v>
      </c>
      <c r="AD1202" s="1">
        <v>8765</v>
      </c>
      <c r="AE1202" s="1">
        <v>169</v>
      </c>
      <c r="AF1202" s="1">
        <v>14</v>
      </c>
      <c r="AG1202" s="1">
        <v>33</v>
      </c>
      <c r="AH1202" s="1">
        <v>50</v>
      </c>
      <c r="AI1202" s="1">
        <v>76</v>
      </c>
      <c r="AK1202" s="1">
        <f t="shared" si="822"/>
        <v>3</v>
      </c>
      <c r="AL1202" s="1">
        <v>31</v>
      </c>
      <c r="AN1202" s="1">
        <v>11</v>
      </c>
      <c r="AO1202" s="1"/>
      <c r="AP1202" s="1"/>
      <c r="AQ1202" s="7"/>
      <c r="AR1202" s="7"/>
      <c r="AS1202" s="7"/>
      <c r="AT1202" s="2"/>
      <c r="AU1202" s="2"/>
      <c r="AV1202" s="7"/>
      <c r="AX1202" s="2"/>
      <c r="AY1202" s="2"/>
      <c r="BA1202" s="192" t="str">
        <f t="shared" si="820"/>
        <v>Clay CD6</v>
      </c>
      <c r="BC1202" s="192">
        <v>6</v>
      </c>
      <c r="BD1202" s="192"/>
      <c r="BE1202" s="96">
        <v>29</v>
      </c>
      <c r="BF1202" s="6"/>
      <c r="BG1202" s="179">
        <v>29047</v>
      </c>
      <c r="BH1202" s="192">
        <f>BG1202*100+BC1202</f>
        <v>2904706</v>
      </c>
      <c r="BJ1202" t="s">
        <v>3279</v>
      </c>
      <c r="BT1202">
        <v>3</v>
      </c>
    </row>
    <row r="1203" spans="1:72">
      <c r="A1203" s="192" t="s">
        <v>3011</v>
      </c>
      <c r="B1203" t="s">
        <v>2227</v>
      </c>
      <c r="C1203" s="1">
        <f t="shared" si="811"/>
        <v>40208</v>
      </c>
      <c r="D1203" s="1"/>
      <c r="E1203" s="1"/>
      <c r="F1203" s="1"/>
      <c r="G1203" s="1"/>
      <c r="H1203" s="1"/>
      <c r="I1203" s="1"/>
      <c r="J1203" s="1"/>
      <c r="K1203" s="1"/>
      <c r="L1203" s="1"/>
      <c r="M1203" s="7">
        <f>RANK(Z1203,(Z1203:AB1203,AC1203:AQ1203))</f>
        <v>3</v>
      </c>
      <c r="N1203" s="7">
        <f>RANK(AA1203,(Z1203:AB1203,AC1203:AQ1203))</f>
        <v>6</v>
      </c>
      <c r="O1203" s="7">
        <f>IF(AB1203&gt;0,RANK(AB1203,(Z1203:AB1203,AC1203:AQ1203)),0)</f>
        <v>4</v>
      </c>
      <c r="P1203" s="7"/>
      <c r="Q1203" s="1">
        <f t="shared" si="812"/>
        <v>507</v>
      </c>
      <c r="R1203" s="2">
        <f t="shared" si="813"/>
        <v>1.2609430959013132E-2</v>
      </c>
      <c r="S1203" s="2"/>
      <c r="T1203" s="2">
        <f t="shared" si="814"/>
        <v>0.10793871866295264</v>
      </c>
      <c r="U1203" s="2">
        <f t="shared" si="815"/>
        <v>3.5067648229208117E-3</v>
      </c>
      <c r="V1203" s="2">
        <f t="shared" si="816"/>
        <v>6.3395344210107438E-2</v>
      </c>
      <c r="W1203" s="2">
        <f t="shared" si="817"/>
        <v>0.40785415837644251</v>
      </c>
      <c r="X1203" s="2">
        <f>IF($C1203=0,"-",AD1203/$C1203)</f>
        <v>0.39524472741742939</v>
      </c>
      <c r="Y1203" s="2">
        <f t="shared" si="819"/>
        <v>2.2060286510147242E-2</v>
      </c>
      <c r="Z1203" s="1">
        <v>4340</v>
      </c>
      <c r="AA1203" s="1">
        <v>141</v>
      </c>
      <c r="AB1203" s="1">
        <v>2549</v>
      </c>
      <c r="AC1203" s="1">
        <v>16399</v>
      </c>
      <c r="AD1203" s="1">
        <v>15892</v>
      </c>
      <c r="AE1203" s="1">
        <v>433</v>
      </c>
      <c r="AF1203" s="1">
        <v>25</v>
      </c>
      <c r="AG1203" s="1">
        <v>71</v>
      </c>
      <c r="AH1203" s="1">
        <v>102</v>
      </c>
      <c r="AI1203" s="1">
        <v>140</v>
      </c>
      <c r="AK1203" s="1">
        <f t="shared" si="822"/>
        <v>8</v>
      </c>
      <c r="AL1203" s="1">
        <v>71</v>
      </c>
      <c r="AN1203" s="1">
        <v>37</v>
      </c>
      <c r="AO1203" s="1"/>
      <c r="AP1203" s="1"/>
      <c r="AQ1203" s="7"/>
      <c r="AR1203" s="7"/>
      <c r="AS1203" s="7"/>
      <c r="AT1203" s="2"/>
      <c r="AU1203" s="2"/>
      <c r="AV1203" s="7"/>
      <c r="AX1203" s="2"/>
      <c r="AY1203" s="2"/>
      <c r="BA1203" s="192" t="str">
        <f t="shared" si="820"/>
        <v>Jackson CD5</v>
      </c>
      <c r="BC1203" s="192">
        <v>5</v>
      </c>
      <c r="BD1203" s="192"/>
      <c r="BE1203" s="96">
        <v>29</v>
      </c>
      <c r="BF1203" s="6"/>
      <c r="BG1203" s="179">
        <v>29095</v>
      </c>
      <c r="BH1203" s="192">
        <f t="shared" si="821"/>
        <v>2909505</v>
      </c>
      <c r="BJ1203" t="s">
        <v>3279</v>
      </c>
      <c r="BT1203">
        <v>8</v>
      </c>
    </row>
    <row r="1204" spans="1:72">
      <c r="A1204" s="192" t="s">
        <v>3011</v>
      </c>
      <c r="B1204" t="s">
        <v>2227</v>
      </c>
      <c r="C1204" s="1">
        <f t="shared" si="811"/>
        <v>15568</v>
      </c>
      <c r="D1204" s="1"/>
      <c r="E1204" s="1"/>
      <c r="F1204" s="1"/>
      <c r="G1204" s="1"/>
      <c r="H1204" s="1"/>
      <c r="I1204" s="1"/>
      <c r="J1204" s="1"/>
      <c r="K1204" s="1"/>
      <c r="L1204" s="1"/>
      <c r="M1204" s="7">
        <f>RANK(Z1204,(Z1204:AB1204,AC1204:AQ1204))</f>
        <v>3</v>
      </c>
      <c r="N1204" s="7">
        <f>RANK(AA1204,(Z1204:AB1204,AC1204:AQ1204))</f>
        <v>7</v>
      </c>
      <c r="O1204" s="7">
        <f>IF(AB1204&gt;0,RANK(AB1204,(Z1204:AB1204,AC1204:AQ1204)),0)</f>
        <v>4</v>
      </c>
      <c r="P1204" s="7"/>
      <c r="Q1204" s="1">
        <f t="shared" si="812"/>
        <v>808</v>
      </c>
      <c r="R1204" s="2">
        <f t="shared" si="813"/>
        <v>5.1901336073997946E-2</v>
      </c>
      <c r="S1204" s="2"/>
      <c r="T1204" s="2">
        <f t="shared" si="814"/>
        <v>0.1231372045220966</v>
      </c>
      <c r="U1204" s="2">
        <f t="shared" si="815"/>
        <v>2.6336073997944502E-3</v>
      </c>
      <c r="V1204" s="2">
        <f t="shared" si="816"/>
        <v>6.6932168550873583E-2</v>
      </c>
      <c r="W1204" s="2">
        <f t="shared" si="817"/>
        <v>0.42169835560123331</v>
      </c>
      <c r="X1204" s="2">
        <f t="shared" ref="X1204:X1214" si="823">IF($C1204=0,"-",AD1204/$C1204)</f>
        <v>0.36979701952723537</v>
      </c>
      <c r="Y1204" s="2">
        <f t="shared" si="819"/>
        <v>1.5801644398766634E-2</v>
      </c>
      <c r="Z1204" s="1">
        <v>1917</v>
      </c>
      <c r="AA1204" s="1">
        <v>41</v>
      </c>
      <c r="AB1204" s="1">
        <v>1042</v>
      </c>
      <c r="AC1204" s="1">
        <v>6565</v>
      </c>
      <c r="AD1204" s="1">
        <v>5757</v>
      </c>
      <c r="AE1204" s="1">
        <v>111</v>
      </c>
      <c r="AF1204" s="1">
        <v>6</v>
      </c>
      <c r="AG1204" s="1">
        <v>29</v>
      </c>
      <c r="AH1204" s="1">
        <v>27</v>
      </c>
      <c r="AI1204" s="1">
        <v>46</v>
      </c>
      <c r="AK1204" s="1">
        <f t="shared" si="822"/>
        <v>0</v>
      </c>
      <c r="AL1204" s="1">
        <v>18</v>
      </c>
      <c r="AN1204" s="1">
        <v>9</v>
      </c>
      <c r="AO1204" s="1"/>
      <c r="AP1204" s="1"/>
      <c r="AQ1204" s="7"/>
      <c r="AR1204" s="7"/>
      <c r="AS1204" s="7"/>
      <c r="AT1204" s="2"/>
      <c r="AU1204" s="2"/>
      <c r="AV1204" s="7"/>
      <c r="AX1204" s="2"/>
      <c r="AY1204" s="2"/>
      <c r="BA1204" s="192" t="str">
        <f t="shared" si="820"/>
        <v>Jackson CD6</v>
      </c>
      <c r="BC1204" s="192">
        <v>6</v>
      </c>
      <c r="BD1204" s="192"/>
      <c r="BE1204" s="96">
        <v>29</v>
      </c>
      <c r="BF1204" s="6"/>
      <c r="BG1204" s="179">
        <v>29095</v>
      </c>
      <c r="BH1204" s="192">
        <f t="shared" si="821"/>
        <v>2909506</v>
      </c>
      <c r="BJ1204" t="s">
        <v>3279</v>
      </c>
      <c r="BT1204">
        <v>0</v>
      </c>
    </row>
    <row r="1205" spans="1:72">
      <c r="A1205" t="s">
        <v>3004</v>
      </c>
      <c r="B1205" t="s">
        <v>2227</v>
      </c>
      <c r="C1205" s="1">
        <f t="shared" si="811"/>
        <v>16095</v>
      </c>
      <c r="D1205" s="1"/>
      <c r="E1205" s="1"/>
      <c r="F1205" s="1"/>
      <c r="G1205" s="1"/>
      <c r="H1205" s="1"/>
      <c r="I1205" s="1"/>
      <c r="J1205" s="1"/>
      <c r="K1205" s="1"/>
      <c r="L1205" s="1"/>
      <c r="M1205" s="7">
        <f>RANK(Z1205,(Z1205:AB1205,AC1205:AQ1205))</f>
        <v>3</v>
      </c>
      <c r="N1205" s="7">
        <f>RANK(AA1205,(Z1205:AB1205,AC1205:AQ1205))</f>
        <v>7</v>
      </c>
      <c r="O1205" s="7">
        <f>IF(AB1205&gt;0,RANK(AB1205,(Z1205:AB1205,AC1205:AQ1205)),0)</f>
        <v>4</v>
      </c>
      <c r="P1205" s="7"/>
      <c r="Q1205" s="1">
        <f t="shared" si="812"/>
        <v>653</v>
      </c>
      <c r="R1205" s="2">
        <f t="shared" si="813"/>
        <v>4.0571606088847467E-2</v>
      </c>
      <c r="S1205" s="2"/>
      <c r="T1205" s="2">
        <f t="shared" si="814"/>
        <v>0.20155327741534637</v>
      </c>
      <c r="U1205" s="2">
        <f t="shared" si="815"/>
        <v>4.9083566324945637E-3</v>
      </c>
      <c r="V1205" s="2">
        <f t="shared" si="816"/>
        <v>9.120844982913949E-2</v>
      </c>
      <c r="W1205" s="2">
        <f t="shared" si="817"/>
        <v>0.3599254426840634</v>
      </c>
      <c r="X1205" s="2">
        <f t="shared" si="823"/>
        <v>0.31935383659521588</v>
      </c>
      <c r="Y1205" s="2">
        <f t="shared" si="819"/>
        <v>2.3050636843740369E-2</v>
      </c>
      <c r="Z1205" s="1">
        <v>3244</v>
      </c>
      <c r="AA1205" s="1">
        <v>79</v>
      </c>
      <c r="AB1205" s="1">
        <v>1468</v>
      </c>
      <c r="AC1205" s="1">
        <v>5793</v>
      </c>
      <c r="AD1205" s="1">
        <v>5140</v>
      </c>
      <c r="AE1205" s="1">
        <v>139</v>
      </c>
      <c r="AF1205" s="1">
        <v>20</v>
      </c>
      <c r="AG1205" s="1">
        <v>38</v>
      </c>
      <c r="AH1205" s="1">
        <v>41</v>
      </c>
      <c r="AI1205" s="1">
        <v>81</v>
      </c>
      <c r="AK1205" s="1">
        <f t="shared" si="822"/>
        <v>5</v>
      </c>
      <c r="AL1205" s="1">
        <v>32</v>
      </c>
      <c r="AN1205" s="1">
        <v>15</v>
      </c>
      <c r="AO1205" s="1"/>
      <c r="AP1205" s="1"/>
      <c r="AQ1205" s="7"/>
      <c r="AR1205" s="7"/>
      <c r="AS1205" s="7"/>
      <c r="AT1205" s="2"/>
      <c r="AU1205" s="2"/>
      <c r="AV1205" s="7"/>
      <c r="AX1205" s="2"/>
      <c r="AY1205" s="2"/>
      <c r="BA1205" s="192" t="str">
        <f t="shared" si="820"/>
        <v>Jackson Kansas City CD5</v>
      </c>
      <c r="BC1205" s="192">
        <v>5</v>
      </c>
      <c r="BD1205" s="192"/>
      <c r="BE1205" s="96">
        <v>29</v>
      </c>
      <c r="BF1205" s="6"/>
      <c r="BG1205" s="179">
        <v>29095</v>
      </c>
      <c r="BH1205" s="192">
        <f t="shared" si="821"/>
        <v>2909505</v>
      </c>
      <c r="BJ1205" t="s">
        <v>3279</v>
      </c>
      <c r="BT1205">
        <v>5</v>
      </c>
    </row>
    <row r="1206" spans="1:72">
      <c r="A1206" s="192" t="s">
        <v>2461</v>
      </c>
      <c r="B1206" t="s">
        <v>2227</v>
      </c>
      <c r="C1206" s="1">
        <f t="shared" si="811"/>
        <v>6698</v>
      </c>
      <c r="D1206" s="1"/>
      <c r="E1206" s="1"/>
      <c r="F1206" s="1"/>
      <c r="G1206" s="1"/>
      <c r="H1206" s="1"/>
      <c r="I1206" s="1"/>
      <c r="J1206" s="1"/>
      <c r="K1206" s="1"/>
      <c r="L1206" s="1"/>
      <c r="M1206" s="7">
        <f>RANK(Z1206,(Z1206:AB1206,AC1206:AQ1206))</f>
        <v>3</v>
      </c>
      <c r="N1206" s="7">
        <f>RANK(AA1206,(Z1206:AB1206,AC1206:AQ1206))</f>
        <v>6</v>
      </c>
      <c r="O1206" s="7">
        <f>IF(AB1206&gt;0,RANK(AB1206,(Z1206:AB1206,AC1206:AQ1206)),0)</f>
        <v>4</v>
      </c>
      <c r="P1206" s="7"/>
      <c r="Q1206" s="1">
        <f t="shared" si="812"/>
        <v>660</v>
      </c>
      <c r="R1206" s="2">
        <f t="shared" si="813"/>
        <v>9.8536876679605853E-2</v>
      </c>
      <c r="S1206" s="2"/>
      <c r="T1206" s="2">
        <f t="shared" si="814"/>
        <v>7.3006867721707974E-2</v>
      </c>
      <c r="U1206" s="2">
        <f t="shared" si="815"/>
        <v>3.8817557479844732E-3</v>
      </c>
      <c r="V1206" s="2">
        <f t="shared" si="816"/>
        <v>6.2705285159749186E-2</v>
      </c>
      <c r="W1206" s="2">
        <f t="shared" si="817"/>
        <v>0.37264855180650941</v>
      </c>
      <c r="X1206" s="2">
        <f t="shared" si="823"/>
        <v>0.47118542848611528</v>
      </c>
      <c r="Y1206" s="2">
        <f t="shared" si="819"/>
        <v>1.6572111077933771E-2</v>
      </c>
      <c r="Z1206" s="1">
        <v>489</v>
      </c>
      <c r="AA1206" s="1">
        <v>26</v>
      </c>
      <c r="AB1206" s="1">
        <v>420</v>
      </c>
      <c r="AC1206" s="1">
        <v>2496</v>
      </c>
      <c r="AD1206" s="1">
        <v>3156</v>
      </c>
      <c r="AE1206" s="1">
        <v>46</v>
      </c>
      <c r="AF1206" s="1">
        <v>2</v>
      </c>
      <c r="AG1206" s="1">
        <v>13</v>
      </c>
      <c r="AH1206" s="1">
        <v>17</v>
      </c>
      <c r="AI1206" s="1">
        <v>17</v>
      </c>
      <c r="AK1206" s="1">
        <f t="shared" si="822"/>
        <v>0</v>
      </c>
      <c r="AL1206" s="1">
        <v>12</v>
      </c>
      <c r="AN1206" s="1">
        <v>4</v>
      </c>
      <c r="AO1206" s="1"/>
      <c r="AP1206" s="1"/>
      <c r="AQ1206" s="8"/>
      <c r="AR1206" s="8"/>
      <c r="AS1206" s="8"/>
      <c r="AT1206" s="2"/>
      <c r="AU1206" s="2"/>
      <c r="AV1206" s="8"/>
      <c r="AX1206" s="2"/>
      <c r="AY1206" s="2"/>
      <c r="BA1206" s="192" t="str">
        <f t="shared" si="820"/>
        <v>Jefferson CD2</v>
      </c>
      <c r="BC1206" s="192">
        <v>2</v>
      </c>
      <c r="BD1206" s="192"/>
      <c r="BE1206" s="96">
        <v>29</v>
      </c>
      <c r="BF1206" s="6"/>
      <c r="BG1206" s="179">
        <v>29099</v>
      </c>
      <c r="BH1206" s="192">
        <f t="shared" si="821"/>
        <v>2909902</v>
      </c>
      <c r="BJ1206" t="s">
        <v>3279</v>
      </c>
      <c r="BT1206">
        <v>0</v>
      </c>
    </row>
    <row r="1207" spans="1:72">
      <c r="A1207" s="192" t="s">
        <v>2461</v>
      </c>
      <c r="B1207" t="s">
        <v>2227</v>
      </c>
      <c r="C1207" s="1">
        <f t="shared" si="811"/>
        <v>19539</v>
      </c>
      <c r="D1207" s="1"/>
      <c r="E1207" s="1"/>
      <c r="F1207" s="1"/>
      <c r="G1207" s="1"/>
      <c r="H1207" s="1"/>
      <c r="I1207" s="1"/>
      <c r="J1207" s="1"/>
      <c r="K1207" s="1"/>
      <c r="L1207" s="1"/>
      <c r="M1207" s="7">
        <f>RANK(Z1207,(Z1207:AB1207,AC1207:AQ1207))</f>
        <v>3</v>
      </c>
      <c r="N1207" s="7">
        <f>RANK(AA1207,(Z1207:AB1207,AC1207:AQ1207))</f>
        <v>7</v>
      </c>
      <c r="O1207" s="7">
        <f>IF(AB1207&gt;0,RANK(AB1207,(Z1207:AB1207,AC1207:AQ1207)),0)</f>
        <v>4</v>
      </c>
      <c r="P1207" s="7"/>
      <c r="Q1207" s="1">
        <f t="shared" si="812"/>
        <v>2225</v>
      </c>
      <c r="R1207" s="2">
        <f t="shared" si="813"/>
        <v>0.11387481447361687</v>
      </c>
      <c r="S1207" s="2"/>
      <c r="T1207" s="2">
        <f t="shared" si="814"/>
        <v>6.2848661651056861E-2</v>
      </c>
      <c r="U1207" s="2">
        <f t="shared" si="815"/>
        <v>2.9684221300987769E-3</v>
      </c>
      <c r="V1207" s="2">
        <f t="shared" si="816"/>
        <v>5.7833051845027891E-2</v>
      </c>
      <c r="W1207" s="2">
        <f t="shared" si="817"/>
        <v>0.37217871948410869</v>
      </c>
      <c r="X1207" s="2">
        <f t="shared" si="823"/>
        <v>0.48605353395772555</v>
      </c>
      <c r="Y1207" s="2">
        <f t="shared" si="819"/>
        <v>1.8117610931982386E-2</v>
      </c>
      <c r="Z1207" s="1">
        <v>1228</v>
      </c>
      <c r="AA1207" s="1">
        <v>58</v>
      </c>
      <c r="AB1207" s="1">
        <v>1130</v>
      </c>
      <c r="AC1207" s="1">
        <v>7272</v>
      </c>
      <c r="AD1207" s="1">
        <v>9497</v>
      </c>
      <c r="AE1207" s="1">
        <v>142</v>
      </c>
      <c r="AF1207" s="1">
        <v>6</v>
      </c>
      <c r="AG1207" s="1">
        <v>36</v>
      </c>
      <c r="AH1207" s="1">
        <v>39</v>
      </c>
      <c r="AI1207" s="1">
        <v>79</v>
      </c>
      <c r="AK1207" s="1">
        <f t="shared" si="822"/>
        <v>1</v>
      </c>
      <c r="AL1207" s="1">
        <v>33</v>
      </c>
      <c r="AN1207" s="1">
        <v>18</v>
      </c>
      <c r="AO1207" s="1"/>
      <c r="AP1207" s="1"/>
      <c r="AQ1207" s="8"/>
      <c r="AR1207" s="8"/>
      <c r="AS1207" s="8"/>
      <c r="AT1207" s="2"/>
      <c r="AU1207" s="2"/>
      <c r="AV1207" s="8"/>
      <c r="AX1207" s="2"/>
      <c r="AY1207" s="2"/>
      <c r="BA1207" s="192" t="str">
        <f t="shared" si="820"/>
        <v>Jefferson CD3</v>
      </c>
      <c r="BC1207" s="192">
        <v>3</v>
      </c>
      <c r="BD1207" s="192"/>
      <c r="BE1207" s="96">
        <v>29</v>
      </c>
      <c r="BF1207" s="6"/>
      <c r="BG1207" s="179">
        <v>29099</v>
      </c>
      <c r="BH1207" s="192">
        <f t="shared" si="821"/>
        <v>2909903</v>
      </c>
      <c r="BJ1207" t="s">
        <v>3279</v>
      </c>
      <c r="BT1207">
        <v>1</v>
      </c>
    </row>
    <row r="1208" spans="1:72">
      <c r="A1208" s="192" t="s">
        <v>2461</v>
      </c>
      <c r="B1208" t="s">
        <v>2227</v>
      </c>
      <c r="C1208" s="1">
        <f t="shared" si="811"/>
        <v>10664</v>
      </c>
      <c r="D1208" s="1"/>
      <c r="E1208" s="1"/>
      <c r="F1208" s="1"/>
      <c r="G1208" s="1"/>
      <c r="H1208" s="1"/>
      <c r="I1208" s="1"/>
      <c r="J1208" s="1"/>
      <c r="K1208" s="1"/>
      <c r="L1208" s="1"/>
      <c r="M1208" s="7">
        <f>RANK(Z1208,(Z1208:AB1208,AC1208:AQ1208))</f>
        <v>3</v>
      </c>
      <c r="N1208" s="7">
        <f>RANK(AA1208,(Z1208:AB1208,AC1208:AQ1208))</f>
        <v>6</v>
      </c>
      <c r="O1208" s="7">
        <f>IF(AB1208&gt;0,RANK(AB1208,(Z1208:AB1208,AC1208:AQ1208)),0)</f>
        <v>4</v>
      </c>
      <c r="P1208" s="7"/>
      <c r="Q1208" s="1">
        <f t="shared" si="812"/>
        <v>1037</v>
      </c>
      <c r="R1208" s="2">
        <f t="shared" si="813"/>
        <v>9.7243060765191291E-2</v>
      </c>
      <c r="S1208" s="2"/>
      <c r="T1208" s="2">
        <f t="shared" si="814"/>
        <v>4.9699924981245314E-2</v>
      </c>
      <c r="U1208" s="2">
        <f t="shared" si="815"/>
        <v>3.3758439609902473E-3</v>
      </c>
      <c r="V1208" s="2">
        <f t="shared" si="816"/>
        <v>4.2854463615903976E-2</v>
      </c>
      <c r="W1208" s="2">
        <f t="shared" si="817"/>
        <v>0.39347336834208552</v>
      </c>
      <c r="X1208" s="2">
        <f t="shared" si="823"/>
        <v>0.49071642910727681</v>
      </c>
      <c r="Y1208" s="2">
        <f t="shared" si="819"/>
        <v>1.9879969992498248E-2</v>
      </c>
      <c r="Z1208" s="1">
        <v>530</v>
      </c>
      <c r="AA1208" s="1">
        <v>36</v>
      </c>
      <c r="AB1208" s="1">
        <v>457</v>
      </c>
      <c r="AC1208" s="1">
        <v>4196</v>
      </c>
      <c r="AD1208" s="1">
        <v>5233</v>
      </c>
      <c r="AE1208" s="1">
        <v>106</v>
      </c>
      <c r="AF1208" s="1">
        <v>7</v>
      </c>
      <c r="AG1208" s="1">
        <v>15</v>
      </c>
      <c r="AH1208" s="1">
        <v>27</v>
      </c>
      <c r="AI1208" s="1">
        <v>29</v>
      </c>
      <c r="AK1208" s="1">
        <f t="shared" si="822"/>
        <v>0</v>
      </c>
      <c r="AL1208" s="1">
        <v>24</v>
      </c>
      <c r="AN1208" s="1">
        <v>4</v>
      </c>
      <c r="AO1208" s="1"/>
      <c r="AP1208" s="1"/>
      <c r="AQ1208" s="7"/>
      <c r="AR1208" s="7"/>
      <c r="AS1208" s="7"/>
      <c r="AT1208" s="2"/>
      <c r="AU1208" s="2"/>
      <c r="AV1208" s="7"/>
      <c r="AX1208" s="2"/>
      <c r="AY1208" s="2"/>
      <c r="BA1208" s="192" t="str">
        <f t="shared" si="820"/>
        <v>Jefferson CD8</v>
      </c>
      <c r="BC1208" s="192">
        <v>8</v>
      </c>
      <c r="BD1208" s="192"/>
      <c r="BE1208" s="96">
        <v>29</v>
      </c>
      <c r="BF1208" s="6"/>
      <c r="BG1208" s="179">
        <v>29099</v>
      </c>
      <c r="BH1208" s="192">
        <f t="shared" si="821"/>
        <v>2909908</v>
      </c>
      <c r="BJ1208" t="s">
        <v>3279</v>
      </c>
      <c r="BT1208">
        <v>0</v>
      </c>
    </row>
    <row r="1209" spans="1:72">
      <c r="A1209" s="192" t="s">
        <v>1964</v>
      </c>
      <c r="B1209" t="s">
        <v>2227</v>
      </c>
      <c r="C1209" s="1">
        <f t="shared" si="811"/>
        <v>28395</v>
      </c>
      <c r="D1209" s="1"/>
      <c r="E1209" s="1"/>
      <c r="F1209" s="1"/>
      <c r="G1209" s="1"/>
      <c r="H1209" s="1"/>
      <c r="I1209" s="1"/>
      <c r="J1209" s="1"/>
      <c r="K1209" s="1"/>
      <c r="L1209" s="1"/>
      <c r="M1209" s="7">
        <f>RANK(Z1209,(Z1209:AB1209,AC1209:AQ1209))</f>
        <v>3</v>
      </c>
      <c r="N1209" s="7">
        <f>RANK(AA1209,(Z1209:AB1209,AC1209:AQ1209))</f>
        <v>7</v>
      </c>
      <c r="O1209" s="7">
        <f>IF(AB1209&gt;0,RANK(AB1209,(Z1209:AB1209,AC1209:AQ1209)),0)</f>
        <v>4</v>
      </c>
      <c r="P1209" s="7"/>
      <c r="Q1209" s="1">
        <f t="shared" si="812"/>
        <v>724</v>
      </c>
      <c r="R1209" s="2">
        <f t="shared" si="813"/>
        <v>2.5497446733579857E-2</v>
      </c>
      <c r="S1209" s="2"/>
      <c r="T1209" s="2">
        <f t="shared" si="814"/>
        <v>0.11336502905441098</v>
      </c>
      <c r="U1209" s="2">
        <f t="shared" si="815"/>
        <v>2.7117450255326643E-3</v>
      </c>
      <c r="V1209" s="2">
        <f t="shared" si="816"/>
        <v>7.2794506075013213E-2</v>
      </c>
      <c r="W1209" s="2">
        <f t="shared" si="817"/>
        <v>0.38559605564359922</v>
      </c>
      <c r="X1209" s="2">
        <f t="shared" si="823"/>
        <v>0.41109350237717907</v>
      </c>
      <c r="Y1209" s="2">
        <f t="shared" si="819"/>
        <v>1.4439161824264801E-2</v>
      </c>
      <c r="Z1209" s="1">
        <v>3219</v>
      </c>
      <c r="AA1209" s="1">
        <v>77</v>
      </c>
      <c r="AB1209" s="1">
        <v>2067</v>
      </c>
      <c r="AC1209" s="1">
        <v>10949</v>
      </c>
      <c r="AD1209" s="1">
        <v>11673</v>
      </c>
      <c r="AE1209" s="1">
        <v>160</v>
      </c>
      <c r="AF1209" s="1">
        <v>17</v>
      </c>
      <c r="AG1209" s="1">
        <v>33</v>
      </c>
      <c r="AH1209" s="1">
        <v>60</v>
      </c>
      <c r="AI1209" s="1">
        <v>85</v>
      </c>
      <c r="AK1209" s="1">
        <f t="shared" ref="AK1209:AK1214" si="824">SUM(BM1209:CK1209)</f>
        <v>1</v>
      </c>
      <c r="AL1209" s="1">
        <v>30</v>
      </c>
      <c r="AN1209" s="1">
        <v>24</v>
      </c>
      <c r="AO1209" s="1"/>
      <c r="AP1209" s="1"/>
      <c r="AQ1209" s="7"/>
      <c r="AR1209" s="7"/>
      <c r="AS1209" s="7"/>
      <c r="AT1209" s="2"/>
      <c r="AU1209" s="2"/>
      <c r="AV1209" s="7"/>
      <c r="AX1209" s="2"/>
      <c r="AY1209" s="2"/>
      <c r="BA1209" s="192" t="str">
        <f t="shared" si="820"/>
        <v>St. Charles CD2</v>
      </c>
      <c r="BC1209" s="192">
        <v>2</v>
      </c>
      <c r="BD1209" s="192"/>
      <c r="BE1209" s="96">
        <v>29</v>
      </c>
      <c r="BF1209" s="6"/>
      <c r="BG1209" s="179">
        <v>29183</v>
      </c>
      <c r="BH1209" s="192">
        <f t="shared" si="821"/>
        <v>2918302</v>
      </c>
      <c r="BJ1209" t="s">
        <v>3279</v>
      </c>
      <c r="BT1209">
        <v>1</v>
      </c>
    </row>
    <row r="1210" spans="1:72">
      <c r="A1210" s="192" t="s">
        <v>1964</v>
      </c>
      <c r="B1210" t="s">
        <v>2227</v>
      </c>
      <c r="C1210" s="1">
        <f t="shared" si="811"/>
        <v>45088</v>
      </c>
      <c r="D1210" s="1"/>
      <c r="E1210" s="1"/>
      <c r="F1210" s="1"/>
      <c r="G1210" s="1"/>
      <c r="H1210" s="1"/>
      <c r="I1210" s="1"/>
      <c r="J1210" s="1"/>
      <c r="K1210" s="1"/>
      <c r="L1210" s="1"/>
      <c r="M1210" s="7">
        <f>RANK(Z1210,(Z1210:AB1210,AC1210:AQ1210))</f>
        <v>3</v>
      </c>
      <c r="N1210" s="7">
        <f>RANK(AA1210,(Z1210:AB1210,AC1210:AQ1210))</f>
        <v>6</v>
      </c>
      <c r="O1210" s="7">
        <f>IF(AB1210&gt;0,RANK(AB1210,(Z1210:AB1210,AC1210:AQ1210)),0)</f>
        <v>4</v>
      </c>
      <c r="P1210" s="7"/>
      <c r="Q1210" s="1">
        <f t="shared" si="812"/>
        <v>1211</v>
      </c>
      <c r="R1210" s="2">
        <f t="shared" si="813"/>
        <v>2.6858587650816182E-2</v>
      </c>
      <c r="S1210" s="2"/>
      <c r="T1210" s="2">
        <f t="shared" si="814"/>
        <v>0.1029764017033357</v>
      </c>
      <c r="U1210" s="2">
        <f t="shared" si="815"/>
        <v>3.1050390347764373E-3</v>
      </c>
      <c r="V1210" s="2">
        <f t="shared" si="816"/>
        <v>6.9841199432221432E-2</v>
      </c>
      <c r="W1210" s="2">
        <f t="shared" si="817"/>
        <v>0.39065826827537259</v>
      </c>
      <c r="X1210" s="2">
        <f t="shared" si="823"/>
        <v>0.41751685592618881</v>
      </c>
      <c r="Y1210" s="2">
        <f t="shared" si="819"/>
        <v>1.5902235628105055E-2</v>
      </c>
      <c r="Z1210" s="1">
        <v>4643</v>
      </c>
      <c r="AA1210" s="1">
        <v>140</v>
      </c>
      <c r="AB1210" s="1">
        <v>3149</v>
      </c>
      <c r="AC1210" s="1">
        <v>17614</v>
      </c>
      <c r="AD1210" s="1">
        <v>18825</v>
      </c>
      <c r="AE1210" s="1">
        <v>287</v>
      </c>
      <c r="AF1210" s="1">
        <v>37</v>
      </c>
      <c r="AG1210" s="1">
        <v>67</v>
      </c>
      <c r="AH1210" s="1">
        <v>95</v>
      </c>
      <c r="AI1210" s="1">
        <v>132</v>
      </c>
      <c r="AK1210" s="1">
        <f t="shared" si="824"/>
        <v>6</v>
      </c>
      <c r="AL1210" s="1">
        <v>56</v>
      </c>
      <c r="AN1210" s="1">
        <v>37</v>
      </c>
      <c r="AO1210" s="1"/>
      <c r="AP1210" s="1"/>
      <c r="AQ1210" s="7"/>
      <c r="AR1210" s="7"/>
      <c r="AS1210" s="7"/>
      <c r="AT1210" s="2"/>
      <c r="AU1210" s="2"/>
      <c r="AV1210" s="7"/>
      <c r="AX1210" s="2"/>
      <c r="AY1210" s="2"/>
      <c r="BA1210" s="192" t="str">
        <f t="shared" si="820"/>
        <v>St. Charles CD3</v>
      </c>
      <c r="BC1210" s="192">
        <v>3</v>
      </c>
      <c r="BD1210" s="192"/>
      <c r="BE1210" s="96">
        <v>29</v>
      </c>
      <c r="BF1210" s="6"/>
      <c r="BG1210" s="179">
        <v>29183</v>
      </c>
      <c r="BH1210" s="192">
        <f t="shared" si="821"/>
        <v>2918303</v>
      </c>
      <c r="BJ1210" t="s">
        <v>3279</v>
      </c>
      <c r="BT1210">
        <v>6</v>
      </c>
    </row>
    <row r="1211" spans="1:72">
      <c r="A1211" s="192" t="s">
        <v>1415</v>
      </c>
      <c r="B1211" t="s">
        <v>2227</v>
      </c>
      <c r="C1211" s="1">
        <f t="shared" si="811"/>
        <v>25297</v>
      </c>
      <c r="D1211" s="1"/>
      <c r="E1211" s="1"/>
      <c r="F1211" s="1"/>
      <c r="G1211" s="1"/>
      <c r="H1211" s="1"/>
      <c r="I1211" s="1"/>
      <c r="J1211" s="1"/>
      <c r="K1211" s="1"/>
      <c r="L1211" s="1"/>
      <c r="M1211" s="7">
        <f>RANK(Z1211,(Z1211:AB1211,AC1211:AQ1211))</f>
        <v>3</v>
      </c>
      <c r="N1211" s="7">
        <f>RANK(AA1211,(Z1211:AB1211,AC1211:AQ1211))</f>
        <v>7</v>
      </c>
      <c r="O1211" s="7">
        <f>IF(AB1211&gt;0,RANK(AB1211,(Z1211:AB1211,AC1211:AQ1211)),0)</f>
        <v>4</v>
      </c>
      <c r="P1211" s="7"/>
      <c r="Q1211" s="1">
        <f t="shared" si="812"/>
        <v>100</v>
      </c>
      <c r="R1211" s="2">
        <f t="shared" si="813"/>
        <v>3.9530379096335538E-3</v>
      </c>
      <c r="S1211" s="2"/>
      <c r="T1211" s="2">
        <f t="shared" si="814"/>
        <v>0.14033284579199115</v>
      </c>
      <c r="U1211" s="2">
        <f t="shared" si="815"/>
        <v>4.8227062497529349E-3</v>
      </c>
      <c r="V1211" s="2">
        <f t="shared" si="816"/>
        <v>8.6927303632841846E-2</v>
      </c>
      <c r="W1211" s="2">
        <f t="shared" si="817"/>
        <v>0.36909514962248485</v>
      </c>
      <c r="X1211" s="2">
        <f t="shared" si="823"/>
        <v>0.37304818753211844</v>
      </c>
      <c r="Y1211" s="2">
        <f t="shared" si="819"/>
        <v>2.5773807170810847E-2</v>
      </c>
      <c r="Z1211" s="1">
        <v>3550</v>
      </c>
      <c r="AA1211" s="1">
        <v>122</v>
      </c>
      <c r="AB1211" s="1">
        <v>2199</v>
      </c>
      <c r="AC1211" s="1">
        <v>9337</v>
      </c>
      <c r="AD1211" s="1">
        <v>9437</v>
      </c>
      <c r="AE1211" s="1">
        <v>258</v>
      </c>
      <c r="AF1211" s="1">
        <v>33</v>
      </c>
      <c r="AG1211" s="1">
        <v>69</v>
      </c>
      <c r="AH1211" s="1">
        <v>66</v>
      </c>
      <c r="AI1211" s="1">
        <v>152</v>
      </c>
      <c r="AK1211" s="1">
        <f t="shared" si="824"/>
        <v>2</v>
      </c>
      <c r="AL1211" s="1">
        <v>43</v>
      </c>
      <c r="AN1211" s="1">
        <v>29</v>
      </c>
      <c r="AO1211" s="1"/>
      <c r="AP1211" s="1"/>
      <c r="AQ1211" s="7"/>
      <c r="AR1211" s="7"/>
      <c r="AS1211" s="7"/>
      <c r="AT1211" s="2"/>
      <c r="AU1211" s="2"/>
      <c r="AV1211" s="7"/>
      <c r="AX1211" s="2"/>
      <c r="AY1211" s="2"/>
      <c r="BA1211" s="192" t="str">
        <f t="shared" si="820"/>
        <v>St. Louis CD1</v>
      </c>
      <c r="BC1211" s="192">
        <v>1</v>
      </c>
      <c r="BD1211" s="192"/>
      <c r="BE1211" s="96">
        <v>29</v>
      </c>
      <c r="BF1211" s="6"/>
      <c r="BG1211" s="179">
        <v>29189</v>
      </c>
      <c r="BH1211" s="192">
        <f t="shared" si="821"/>
        <v>2918901</v>
      </c>
      <c r="BJ1211" t="s">
        <v>3279</v>
      </c>
      <c r="BT1211">
        <v>2</v>
      </c>
    </row>
    <row r="1212" spans="1:72">
      <c r="A1212" s="192" t="s">
        <v>1415</v>
      </c>
      <c r="B1212" t="s">
        <v>2227</v>
      </c>
      <c r="C1212" s="1">
        <f t="shared" si="811"/>
        <v>108987</v>
      </c>
      <c r="D1212" s="1"/>
      <c r="E1212" s="1"/>
      <c r="F1212" s="1"/>
      <c r="G1212" s="1"/>
      <c r="H1212" s="1"/>
      <c r="I1212" s="1"/>
      <c r="J1212" s="1"/>
      <c r="K1212" s="1"/>
      <c r="L1212" s="1"/>
      <c r="M1212" s="7">
        <f>RANK(Z1212,(Z1212:AB1212,AC1212:AQ1212))</f>
        <v>3</v>
      </c>
      <c r="N1212" s="7">
        <f>RANK(AA1212,(Z1212:AB1212,AC1212:AQ1212))</f>
        <v>6</v>
      </c>
      <c r="O1212" s="7">
        <f>IF(AB1212&gt;0,RANK(AB1212,(Z1212:AB1212,AC1212:AQ1212)),0)</f>
        <v>4</v>
      </c>
      <c r="P1212" s="7"/>
      <c r="Q1212" s="1">
        <f t="shared" si="812"/>
        <v>148</v>
      </c>
      <c r="R1212" s="2">
        <f t="shared" si="813"/>
        <v>1.3579601236844761E-3</v>
      </c>
      <c r="S1212" s="2"/>
      <c r="T1212" s="2">
        <f t="shared" si="814"/>
        <v>0.1834255461660565</v>
      </c>
      <c r="U1212" s="2">
        <f t="shared" si="815"/>
        <v>3.7986181838200886E-3</v>
      </c>
      <c r="V1212" s="2">
        <f t="shared" si="816"/>
        <v>9.2552322754089936E-2</v>
      </c>
      <c r="W1212" s="2">
        <f t="shared" si="817"/>
        <v>0.35224384559626376</v>
      </c>
      <c r="X1212" s="2">
        <f t="shared" si="823"/>
        <v>0.35360180571994826</v>
      </c>
      <c r="Y1212" s="2">
        <f t="shared" si="819"/>
        <v>1.4377861579821349E-2</v>
      </c>
      <c r="Z1212" s="1">
        <v>19991</v>
      </c>
      <c r="AA1212" s="1">
        <v>414</v>
      </c>
      <c r="AB1212" s="1">
        <v>10087</v>
      </c>
      <c r="AC1212" s="1">
        <v>38390</v>
      </c>
      <c r="AD1212" s="1">
        <v>38538</v>
      </c>
      <c r="AE1212" s="1">
        <v>551</v>
      </c>
      <c r="AF1212" s="1">
        <v>101</v>
      </c>
      <c r="AG1212" s="1">
        <v>208</v>
      </c>
      <c r="AH1212" s="1">
        <v>158</v>
      </c>
      <c r="AI1212" s="1">
        <v>346</v>
      </c>
      <c r="AK1212" s="1">
        <f t="shared" si="824"/>
        <v>11</v>
      </c>
      <c r="AL1212" s="1">
        <v>104</v>
      </c>
      <c r="AN1212" s="1">
        <v>88</v>
      </c>
      <c r="AO1212" s="1"/>
      <c r="AP1212" s="1"/>
      <c r="AQ1212" s="7"/>
      <c r="AR1212" s="7"/>
      <c r="AS1212" s="7"/>
      <c r="AT1212" s="2"/>
      <c r="AU1212" s="2"/>
      <c r="AV1212" s="7"/>
      <c r="AX1212" s="2"/>
      <c r="AY1212" s="2"/>
      <c r="BA1212" s="192" t="str">
        <f t="shared" si="820"/>
        <v>St. Louis CD2</v>
      </c>
      <c r="BC1212" s="192">
        <v>2</v>
      </c>
      <c r="BD1212" s="192"/>
      <c r="BE1212" s="96">
        <v>29</v>
      </c>
      <c r="BF1212" s="6"/>
      <c r="BG1212" s="179">
        <v>29189</v>
      </c>
      <c r="BH1212" s="192">
        <f t="shared" si="821"/>
        <v>2918902</v>
      </c>
      <c r="BJ1212" t="s">
        <v>3279</v>
      </c>
      <c r="BT1212">
        <v>11</v>
      </c>
    </row>
    <row r="1213" spans="1:72">
      <c r="A1213" s="192" t="s">
        <v>1040</v>
      </c>
      <c r="B1213" t="s">
        <v>2227</v>
      </c>
      <c r="C1213" s="1">
        <f t="shared" si="811"/>
        <v>6878</v>
      </c>
      <c r="D1213" s="1"/>
      <c r="E1213" s="1"/>
      <c r="F1213" s="1"/>
      <c r="G1213" s="1"/>
      <c r="H1213" s="1"/>
      <c r="I1213" s="1"/>
      <c r="J1213" s="1"/>
      <c r="K1213" s="1"/>
      <c r="L1213" s="1"/>
      <c r="M1213" s="7">
        <f>RANK(Z1213,(Z1213:AB1213,AC1213:AQ1213))</f>
        <v>3</v>
      </c>
      <c r="N1213" s="7">
        <f>RANK(AA1213,(Z1213:AB1213,AC1213:AQ1213))</f>
        <v>7</v>
      </c>
      <c r="O1213" s="7">
        <f>IF(AB1213&gt;0,RANK(AB1213,(Z1213:AB1213,AC1213:AQ1213)),0)</f>
        <v>4</v>
      </c>
      <c r="P1213" s="7"/>
      <c r="Q1213" s="1">
        <f t="shared" si="812"/>
        <v>1025</v>
      </c>
      <c r="R1213" s="2">
        <f t="shared" si="813"/>
        <v>0.14902587961616748</v>
      </c>
      <c r="S1213" s="2"/>
      <c r="T1213" s="2">
        <f t="shared" si="814"/>
        <v>4.6670543762721721E-2</v>
      </c>
      <c r="U1213" s="2">
        <f t="shared" si="815"/>
        <v>3.3439953474847339E-3</v>
      </c>
      <c r="V1213" s="2">
        <f t="shared" si="816"/>
        <v>3.6202384414073856E-2</v>
      </c>
      <c r="W1213" s="2">
        <f t="shared" si="817"/>
        <v>0.52282640302413497</v>
      </c>
      <c r="X1213" s="2">
        <f t="shared" si="823"/>
        <v>0.37380052340796743</v>
      </c>
      <c r="Y1213" s="2">
        <f t="shared" si="819"/>
        <v>1.7156150043617258E-2</v>
      </c>
      <c r="Z1213" s="1">
        <v>321</v>
      </c>
      <c r="AA1213" s="1">
        <v>23</v>
      </c>
      <c r="AB1213" s="1">
        <v>249</v>
      </c>
      <c r="AC1213" s="1">
        <v>3596</v>
      </c>
      <c r="AD1213" s="1">
        <v>2571</v>
      </c>
      <c r="AE1213" s="1">
        <v>58</v>
      </c>
      <c r="AF1213" s="1">
        <v>2</v>
      </c>
      <c r="AG1213" s="1">
        <v>11</v>
      </c>
      <c r="AH1213" s="1">
        <v>9</v>
      </c>
      <c r="AI1213" s="1">
        <v>10</v>
      </c>
      <c r="AK1213" s="1">
        <f t="shared" si="824"/>
        <v>0</v>
      </c>
      <c r="AL1213" s="1">
        <v>24</v>
      </c>
      <c r="AN1213" s="1">
        <v>4</v>
      </c>
      <c r="AO1213" s="1"/>
      <c r="AP1213" s="1"/>
      <c r="AQ1213" s="7"/>
      <c r="AR1213" s="7"/>
      <c r="AS1213" s="7"/>
      <c r="AT1213" s="2"/>
      <c r="AU1213" s="2"/>
      <c r="AV1213" s="7"/>
      <c r="AX1213" s="2"/>
      <c r="AY1213" s="2"/>
      <c r="BA1213" s="192" t="str">
        <f t="shared" si="820"/>
        <v>Webster CD4</v>
      </c>
      <c r="BC1213" s="192">
        <v>4</v>
      </c>
      <c r="BD1213" s="192"/>
      <c r="BE1213" s="96">
        <v>29</v>
      </c>
      <c r="BF1213" s="6"/>
      <c r="BG1213" s="179">
        <v>29225</v>
      </c>
      <c r="BH1213" s="192">
        <f t="shared" si="821"/>
        <v>2922504</v>
      </c>
      <c r="BJ1213" t="s">
        <v>3279</v>
      </c>
    </row>
    <row r="1214" spans="1:72">
      <c r="A1214" s="192" t="s">
        <v>1040</v>
      </c>
      <c r="B1214" t="s">
        <v>2227</v>
      </c>
      <c r="C1214" s="1">
        <f t="shared" si="811"/>
        <v>1182</v>
      </c>
      <c r="D1214" s="1"/>
      <c r="E1214" s="1"/>
      <c r="F1214" s="1"/>
      <c r="G1214" s="1"/>
      <c r="H1214" s="1"/>
      <c r="I1214" s="1"/>
      <c r="J1214" s="1"/>
      <c r="K1214" s="1"/>
      <c r="L1214" s="1"/>
      <c r="M1214" s="7">
        <f>RANK(Z1214,(Z1214:AB1214,AC1214:AQ1214))</f>
        <v>3</v>
      </c>
      <c r="N1214" s="7">
        <f>RANK(AA1214,(Z1214:AB1214,AC1214:AQ1214))</f>
        <v>11</v>
      </c>
      <c r="O1214" s="7">
        <f>IF(AB1214&gt;0,RANK(AB1214,(Z1214:AB1214,AC1214:AQ1214)),0)</f>
        <v>4</v>
      </c>
      <c r="P1214" s="7"/>
      <c r="Q1214" s="1">
        <f t="shared" si="812"/>
        <v>67</v>
      </c>
      <c r="R1214" s="2">
        <f t="shared" si="813"/>
        <v>5.6683587140439931E-2</v>
      </c>
      <c r="S1214" s="2"/>
      <c r="T1214" s="2">
        <f t="shared" si="814"/>
        <v>6.5143824027072764E-2</v>
      </c>
      <c r="U1214" s="2">
        <f t="shared" si="815"/>
        <v>0</v>
      </c>
      <c r="V1214" s="2">
        <f t="shared" si="816"/>
        <v>4.9069373942470386E-2</v>
      </c>
      <c r="W1214" s="2">
        <f t="shared" si="817"/>
        <v>0.45854483925549916</v>
      </c>
      <c r="X1214" s="2">
        <f t="shared" si="823"/>
        <v>0.40186125211505924</v>
      </c>
      <c r="Y1214" s="2">
        <f t="shared" si="819"/>
        <v>2.5380710659898498E-2</v>
      </c>
      <c r="Z1214" s="1">
        <v>77</v>
      </c>
      <c r="AA1214" s="1">
        <v>0</v>
      </c>
      <c r="AB1214" s="1">
        <v>58</v>
      </c>
      <c r="AC1214" s="1">
        <v>542</v>
      </c>
      <c r="AD1214" s="1">
        <v>475</v>
      </c>
      <c r="AE1214" s="1">
        <v>13</v>
      </c>
      <c r="AF1214" s="1">
        <v>0</v>
      </c>
      <c r="AG1214" s="1">
        <v>2</v>
      </c>
      <c r="AH1214" s="1">
        <v>3</v>
      </c>
      <c r="AI1214" s="1">
        <v>2</v>
      </c>
      <c r="AK1214" s="1">
        <f t="shared" si="824"/>
        <v>0</v>
      </c>
      <c r="AL1214" s="1">
        <v>9</v>
      </c>
      <c r="AN1214" s="1">
        <v>1</v>
      </c>
      <c r="AO1214" s="1"/>
      <c r="AP1214" s="1"/>
      <c r="AQ1214" s="7"/>
      <c r="AR1214" s="7"/>
      <c r="AS1214" s="7"/>
      <c r="AT1214" s="2"/>
      <c r="AU1214" s="2"/>
      <c r="AV1214" s="7"/>
      <c r="AX1214" s="2"/>
      <c r="AY1214" s="2"/>
      <c r="BA1214" s="192" t="str">
        <f t="shared" si="820"/>
        <v>Webster CD7</v>
      </c>
      <c r="BC1214" s="192">
        <v>7</v>
      </c>
      <c r="BD1214" s="192"/>
      <c r="BE1214" s="96">
        <v>29</v>
      </c>
      <c r="BF1214" s="6"/>
      <c r="BG1214" s="179">
        <v>29225</v>
      </c>
      <c r="BH1214" s="192">
        <f t="shared" si="821"/>
        <v>2922507</v>
      </c>
      <c r="BJ1214" t="s">
        <v>3279</v>
      </c>
    </row>
    <row r="1215" spans="1:72">
      <c r="C1215" s="2"/>
      <c r="D1215" s="2"/>
      <c r="E1215" s="2"/>
      <c r="F1215" s="2"/>
      <c r="G1215" s="2"/>
      <c r="H1215" s="2"/>
      <c r="I1215" s="2"/>
      <c r="J1215" s="2"/>
      <c r="K1215" s="2"/>
      <c r="L1215" s="2"/>
      <c r="M1215" s="7"/>
      <c r="N1215" s="2"/>
      <c r="O1215" s="2"/>
      <c r="P1215" s="2"/>
      <c r="T1215" s="2"/>
      <c r="U1215" s="2"/>
      <c r="V1215" s="2"/>
      <c r="W1215" s="2"/>
      <c r="X1215" s="2"/>
      <c r="Y1215" s="2"/>
      <c r="AK1215" s="1"/>
      <c r="AL1215" s="1"/>
      <c r="AN1215" s="1"/>
      <c r="AO1215" s="1"/>
      <c r="AP1215" s="1"/>
      <c r="AQ1215" s="1"/>
      <c r="AR1215" s="1"/>
      <c r="AS1215" s="8"/>
      <c r="AT1215" s="8"/>
      <c r="AU1215" s="8"/>
      <c r="AV1215" s="8"/>
      <c r="AW1215" s="2"/>
      <c r="AX1215" s="2"/>
      <c r="AY1215" s="2"/>
      <c r="AZ1215" s="2"/>
      <c r="BF1215" s="99"/>
      <c r="BG1215"/>
    </row>
    <row r="1216" spans="1:72">
      <c r="A1216" s="48" t="s">
        <v>336</v>
      </c>
      <c r="C1216" s="1"/>
      <c r="D1216" s="1"/>
      <c r="E1216" s="1"/>
      <c r="F1216" s="1"/>
      <c r="G1216" s="1"/>
      <c r="H1216" s="1"/>
      <c r="I1216" s="1"/>
      <c r="J1216" s="1"/>
      <c r="K1216" s="1"/>
      <c r="L1216" s="1"/>
      <c r="M1216" s="7"/>
      <c r="N1216" s="7"/>
      <c r="O1216" s="7"/>
      <c r="P1216" s="7"/>
      <c r="S1216" s="2"/>
      <c r="T1216" s="2"/>
      <c r="U1216" s="2"/>
      <c r="V1216" s="2"/>
      <c r="W1216" s="2"/>
      <c r="Y1216" s="2"/>
      <c r="BF1216" s="99"/>
      <c r="BG1216"/>
    </row>
    <row r="1217" spans="1:62">
      <c r="A1217" s="155" t="s">
        <v>794</v>
      </c>
      <c r="B1217" t="s">
        <v>337</v>
      </c>
      <c r="C1217" s="1">
        <f t="shared" ref="C1217:C1222" si="825">SUM(Z1217:AQ1217)</f>
        <v>0</v>
      </c>
      <c r="D1217" s="1"/>
      <c r="E1217" s="1"/>
      <c r="F1217" s="1"/>
      <c r="G1217" s="1"/>
      <c r="H1217" s="1"/>
      <c r="I1217" s="1"/>
      <c r="J1217" s="1"/>
      <c r="K1217" s="1"/>
      <c r="L1217" s="1"/>
      <c r="M1217" s="7" t="e">
        <f>RANK(Z1217,(Z1217:AB1217,AC1217:AQ1217))</f>
        <v>#N/A</v>
      </c>
      <c r="N1217" s="7" t="e">
        <f>RANK(AA1217,(Z1217:AB1217,AC1217:AQ1217))</f>
        <v>#N/A</v>
      </c>
      <c r="O1217" s="7">
        <f>IF(AB1217&gt;0,RANK(AB1217,(Z1217:AB1217,AC1217:AQ1217)),0)</f>
        <v>0</v>
      </c>
      <c r="P1217" s="7"/>
      <c r="Q1217" s="1" t="e">
        <f t="shared" ref="Q1217:Q1222" si="826">MAX(Z1217:AG1217)-LARGE(Z1217:AG1217,2)</f>
        <v>#NUM!</v>
      </c>
      <c r="R1217" s="2" t="e">
        <f t="shared" ref="R1217:R1222" si="827">Q1217/C1217</f>
        <v>#NUM!</v>
      </c>
      <c r="S1217" s="2"/>
      <c r="T1217" s="2" t="str">
        <f t="shared" ref="T1217:T1222" si="828">IF($C1217=0,"-",Z1217/$C1217)</f>
        <v>-</v>
      </c>
      <c r="U1217" s="2" t="str">
        <f t="shared" ref="U1217:U1222" si="829">IF($C1217=0,"-",AA1217/$C1217)</f>
        <v>-</v>
      </c>
      <c r="V1217" s="2" t="str">
        <f t="shared" ref="V1217:V1222" si="830">IF($C1217=0,"-",AB1217/$C1217)</f>
        <v>-</v>
      </c>
      <c r="W1217" s="2" t="str">
        <f t="shared" ref="W1217:W1222" si="831">IF($C1217=0,"-",AC1217/$C1217)</f>
        <v>-</v>
      </c>
      <c r="X1217" s="2" t="str">
        <f t="shared" ref="X1217:X1222" si="832">IF($C1217=0,"-",AD1217/$C1217)</f>
        <v>-</v>
      </c>
      <c r="Y1217" s="2" t="str">
        <f t="shared" ref="Y1217:Y1222" si="833">IF(C1217=0,"-",(1-T1217-U1217-V1217-W1217-X1217))</f>
        <v>-</v>
      </c>
      <c r="BA1217" s="222" t="str">
        <f t="shared" ref="BA1217:BA1222" si="834">A1217&amp;" "&amp;"CD"&amp;BC1217</f>
        <v>Dixon CD1</v>
      </c>
      <c r="BC1217">
        <v>1</v>
      </c>
      <c r="BE1217" s="97">
        <v>31</v>
      </c>
      <c r="BF1217" s="99"/>
      <c r="BG1217" s="105">
        <v>31051</v>
      </c>
      <c r="BH1217">
        <f t="shared" ref="BH1217:BH1222" si="835">BG1217*100+BC1217</f>
        <v>3105101</v>
      </c>
      <c r="BJ1217" t="s">
        <v>3279</v>
      </c>
    </row>
    <row r="1218" spans="1:62" s="222" customFormat="1">
      <c r="A1218" s="155" t="s">
        <v>794</v>
      </c>
      <c r="B1218" s="222" t="s">
        <v>337</v>
      </c>
      <c r="C1218" s="1">
        <f t="shared" si="825"/>
        <v>0</v>
      </c>
      <c r="D1218" s="1"/>
      <c r="E1218" s="1"/>
      <c r="F1218" s="1"/>
      <c r="G1218" s="1"/>
      <c r="H1218" s="1"/>
      <c r="I1218" s="1"/>
      <c r="J1218" s="1"/>
      <c r="K1218" s="1"/>
      <c r="L1218" s="1"/>
      <c r="M1218" s="7" t="e">
        <f>RANK(Z1218,(Z1218:AB1218,AC1218:AQ1218))</f>
        <v>#N/A</v>
      </c>
      <c r="N1218" s="7" t="e">
        <f>RANK(AA1218,(Z1218:AB1218,AC1218:AQ1218))</f>
        <v>#N/A</v>
      </c>
      <c r="O1218" s="7">
        <f>IF(AB1218&gt;0,RANK(AB1218,(Z1218:AB1218,AC1218:AQ1218)),0)</f>
        <v>0</v>
      </c>
      <c r="P1218" s="7"/>
      <c r="Q1218" s="1" t="e">
        <f t="shared" si="826"/>
        <v>#NUM!</v>
      </c>
      <c r="R1218" s="2" t="e">
        <f t="shared" si="827"/>
        <v>#NUM!</v>
      </c>
      <c r="S1218" s="2"/>
      <c r="T1218" s="2" t="str">
        <f>IF($C1218=0,"-",Z1218/$C1218)</f>
        <v>-</v>
      </c>
      <c r="U1218" s="2" t="str">
        <f>IF($C1218=0,"-",AA1218/$C1218)</f>
        <v>-</v>
      </c>
      <c r="V1218" s="2" t="str">
        <f>IF($C1218=0,"-",AB1218/$C1218)</f>
        <v>-</v>
      </c>
      <c r="W1218" s="2" t="str">
        <f>IF($C1218=0,"-",AC1218/$C1218)</f>
        <v>-</v>
      </c>
      <c r="X1218" s="2" t="str">
        <f>IF($C1218=0,"-",AD1218/$C1218)</f>
        <v>-</v>
      </c>
      <c r="Y1218" s="2" t="str">
        <f t="shared" si="833"/>
        <v>-</v>
      </c>
      <c r="Z1218" s="1"/>
      <c r="AA1218" s="1"/>
      <c r="AB1218" s="1"/>
      <c r="AC1218" s="1"/>
      <c r="AD1218" s="1"/>
      <c r="AE1218" s="1"/>
      <c r="AF1218" s="1"/>
      <c r="AG1218" s="1"/>
      <c r="AH1218" s="1"/>
      <c r="AI1218" s="1"/>
      <c r="AJ1218" s="1"/>
      <c r="AM1218" s="1"/>
      <c r="BA1218" s="222" t="str">
        <f t="shared" si="834"/>
        <v>Dixon CD3</v>
      </c>
      <c r="BC1218" s="222">
        <v>3</v>
      </c>
      <c r="BE1218" s="97">
        <v>31</v>
      </c>
      <c r="BF1218" s="99"/>
      <c r="BG1218" s="105">
        <v>31051</v>
      </c>
      <c r="BH1218" s="222">
        <f t="shared" si="835"/>
        <v>3105103</v>
      </c>
      <c r="BJ1218" s="222" t="s">
        <v>3279</v>
      </c>
    </row>
    <row r="1219" spans="1:62">
      <c r="A1219" s="155" t="s">
        <v>794</v>
      </c>
      <c r="B1219" t="s">
        <v>337</v>
      </c>
      <c r="C1219" s="1">
        <f t="shared" si="825"/>
        <v>0</v>
      </c>
      <c r="D1219" s="1"/>
      <c r="E1219" s="1"/>
      <c r="F1219" s="1"/>
      <c r="G1219" s="1"/>
      <c r="H1219" s="1"/>
      <c r="I1219" s="1"/>
      <c r="J1219" s="1"/>
      <c r="K1219" s="1"/>
      <c r="L1219" s="1"/>
      <c r="M1219" s="7" t="e">
        <f>RANK(Z1219,(Z1219:AB1219,AC1219:AQ1219))</f>
        <v>#N/A</v>
      </c>
      <c r="N1219" s="7" t="e">
        <f>RANK(AA1219,(Z1219:AB1219,AC1219:AQ1219))</f>
        <v>#N/A</v>
      </c>
      <c r="O1219" s="7">
        <f>IF(AB1219&gt;0,RANK(AB1219,(Z1219:AB1219,AC1219:AQ1219)),0)</f>
        <v>0</v>
      </c>
      <c r="P1219" s="7"/>
      <c r="Q1219" s="1" t="e">
        <f t="shared" si="826"/>
        <v>#NUM!</v>
      </c>
      <c r="R1219" s="2" t="e">
        <f t="shared" si="827"/>
        <v>#NUM!</v>
      </c>
      <c r="S1219" s="2"/>
      <c r="T1219" s="2" t="str">
        <f t="shared" si="828"/>
        <v>-</v>
      </c>
      <c r="U1219" s="2" t="str">
        <f t="shared" si="829"/>
        <v>-</v>
      </c>
      <c r="V1219" s="2" t="str">
        <f t="shared" si="830"/>
        <v>-</v>
      </c>
      <c r="W1219" s="2" t="str">
        <f t="shared" si="831"/>
        <v>-</v>
      </c>
      <c r="X1219" s="2" t="str">
        <f t="shared" si="832"/>
        <v>-</v>
      </c>
      <c r="Y1219" s="2" t="str">
        <f t="shared" si="833"/>
        <v>-</v>
      </c>
      <c r="BA1219" s="222" t="str">
        <f t="shared" si="834"/>
        <v>Dixon CD0</v>
      </c>
      <c r="BC1219">
        <v>0</v>
      </c>
      <c r="BE1219" s="97">
        <v>31</v>
      </c>
      <c r="BF1219" s="99"/>
      <c r="BG1219" s="105">
        <v>31051</v>
      </c>
      <c r="BH1219">
        <f t="shared" si="835"/>
        <v>3105100</v>
      </c>
      <c r="BJ1219" t="s">
        <v>3279</v>
      </c>
    </row>
    <row r="1220" spans="1:62">
      <c r="A1220" s="9" t="s">
        <v>2253</v>
      </c>
      <c r="B1220" t="s">
        <v>337</v>
      </c>
      <c r="C1220" s="1">
        <f t="shared" si="825"/>
        <v>6672</v>
      </c>
      <c r="D1220" s="1"/>
      <c r="E1220" s="1"/>
      <c r="F1220" s="1"/>
      <c r="G1220" s="1"/>
      <c r="H1220" s="1"/>
      <c r="I1220" s="1"/>
      <c r="J1220" s="1"/>
      <c r="K1220" s="1"/>
      <c r="L1220" s="1"/>
      <c r="M1220" s="7">
        <f>RANK(Z1220,(Z1220:AB1220,AC1220:AQ1220))</f>
        <v>3</v>
      </c>
      <c r="N1220" s="7" t="e">
        <f>RANK(AA1220,(Z1220:AB1220,AC1220:AQ1220))</f>
        <v>#N/A</v>
      </c>
      <c r="O1220" s="7">
        <f>IF(AB1220&gt;0,RANK(AB1220,(Z1220:AB1220,AC1220:AQ1220)),0)</f>
        <v>5</v>
      </c>
      <c r="P1220" s="7"/>
      <c r="Q1220" s="1">
        <f t="shared" si="826"/>
        <v>2802</v>
      </c>
      <c r="R1220" s="2">
        <f t="shared" si="827"/>
        <v>0.41996402877697842</v>
      </c>
      <c r="S1220" s="2"/>
      <c r="T1220" s="2">
        <f t="shared" si="828"/>
        <v>0.11061151079136691</v>
      </c>
      <c r="U1220" s="2">
        <f t="shared" si="829"/>
        <v>0</v>
      </c>
      <c r="V1220" s="2">
        <f t="shared" si="830"/>
        <v>3.7470023980815351E-2</v>
      </c>
      <c r="W1220" s="2">
        <f t="shared" si="831"/>
        <v>0.1906474820143885</v>
      </c>
      <c r="X1220" s="2">
        <f t="shared" si="832"/>
        <v>0.61061151079136688</v>
      </c>
      <c r="Y1220" s="2">
        <f t="shared" si="833"/>
        <v>5.0659472422062368E-2</v>
      </c>
      <c r="Z1220" s="1">
        <v>738</v>
      </c>
      <c r="AB1220" s="1">
        <v>250</v>
      </c>
      <c r="AC1220" s="1">
        <v>1272</v>
      </c>
      <c r="AD1220" s="1">
        <v>4074</v>
      </c>
      <c r="AE1220" s="1">
        <v>338</v>
      </c>
      <c r="AK1220" s="1"/>
      <c r="BA1220" s="222" t="str">
        <f t="shared" si="834"/>
        <v>Sarpy CD1</v>
      </c>
      <c r="BC1220">
        <v>1</v>
      </c>
      <c r="BE1220" s="97">
        <v>31</v>
      </c>
      <c r="BF1220" s="99"/>
      <c r="BG1220">
        <v>31153</v>
      </c>
      <c r="BH1220">
        <f t="shared" si="835"/>
        <v>3115301</v>
      </c>
      <c r="BJ1220" t="s">
        <v>3279</v>
      </c>
    </row>
    <row r="1221" spans="1:62" s="176" customFormat="1">
      <c r="A1221" s="9" t="s">
        <v>2253</v>
      </c>
      <c r="B1221" s="176" t="s">
        <v>337</v>
      </c>
      <c r="C1221" s="1">
        <f t="shared" si="825"/>
        <v>6894</v>
      </c>
      <c r="D1221" s="1"/>
      <c r="E1221" s="1"/>
      <c r="F1221" s="1"/>
      <c r="G1221" s="1"/>
      <c r="H1221" s="1"/>
      <c r="I1221" s="1"/>
      <c r="J1221" s="1"/>
      <c r="K1221" s="1"/>
      <c r="L1221" s="1"/>
      <c r="M1221" s="7">
        <f>RANK(Z1221,(Z1221:AB1221,AC1221:AQ1221))</f>
        <v>3</v>
      </c>
      <c r="N1221" s="7" t="e">
        <f>RANK(AA1221,(Z1221:AB1221,AC1221:AQ1221))</f>
        <v>#N/A</v>
      </c>
      <c r="O1221" s="7">
        <f>IF(AB1221&gt;0,RANK(AB1221,(Z1221:AB1221,AC1221:AQ1221)),0)</f>
        <v>4</v>
      </c>
      <c r="P1221" s="7"/>
      <c r="Q1221" s="1">
        <f t="shared" si="826"/>
        <v>3036</v>
      </c>
      <c r="R1221" s="2">
        <f t="shared" si="827"/>
        <v>0.44038294168842473</v>
      </c>
      <c r="S1221" s="2"/>
      <c r="T1221" s="2">
        <f t="shared" si="828"/>
        <v>0.10864519872352771</v>
      </c>
      <c r="U1221" s="2">
        <f t="shared" si="829"/>
        <v>0</v>
      </c>
      <c r="V1221" s="2">
        <f t="shared" si="830"/>
        <v>4.5401798665506241E-2</v>
      </c>
      <c r="W1221" s="2">
        <f t="shared" si="831"/>
        <v>0.18204235567159849</v>
      </c>
      <c r="X1221" s="2">
        <f t="shared" si="832"/>
        <v>0.62242529736002317</v>
      </c>
      <c r="Y1221" s="2">
        <f t="shared" si="833"/>
        <v>4.1485349579344466E-2</v>
      </c>
      <c r="Z1221" s="1">
        <v>749</v>
      </c>
      <c r="AA1221" s="1"/>
      <c r="AB1221" s="1">
        <v>313</v>
      </c>
      <c r="AC1221" s="1">
        <v>1255</v>
      </c>
      <c r="AD1221" s="1">
        <v>4291</v>
      </c>
      <c r="AE1221" s="1">
        <v>286</v>
      </c>
      <c r="AF1221" s="1"/>
      <c r="AG1221" s="1"/>
      <c r="AH1221" s="1"/>
      <c r="AI1221" s="1"/>
      <c r="AJ1221" s="1"/>
      <c r="AK1221" s="1"/>
      <c r="AM1221" s="1"/>
      <c r="BA1221" s="222" t="str">
        <f t="shared" si="834"/>
        <v>Sarpy CD2</v>
      </c>
      <c r="BC1221" s="176">
        <v>2</v>
      </c>
      <c r="BE1221" s="97">
        <v>31</v>
      </c>
      <c r="BF1221" s="99"/>
      <c r="BG1221" s="176">
        <v>31153</v>
      </c>
      <c r="BH1221" s="176">
        <f t="shared" si="835"/>
        <v>3115302</v>
      </c>
      <c r="BJ1221" s="176" t="s">
        <v>3279</v>
      </c>
    </row>
    <row r="1222" spans="1:62">
      <c r="A1222" s="9" t="s">
        <v>2253</v>
      </c>
      <c r="B1222" t="s">
        <v>337</v>
      </c>
      <c r="C1222" s="1">
        <f t="shared" si="825"/>
        <v>1027</v>
      </c>
      <c r="D1222" s="1"/>
      <c r="E1222" s="1"/>
      <c r="F1222" s="1"/>
      <c r="G1222" s="1"/>
      <c r="H1222" s="1"/>
      <c r="I1222" s="1"/>
      <c r="J1222" s="1"/>
      <c r="K1222" s="1"/>
      <c r="L1222" s="1"/>
      <c r="M1222" s="7">
        <f>RANK(Z1222,(Z1222:AB1222,AC1222:AQ1222))</f>
        <v>3</v>
      </c>
      <c r="N1222" s="7" t="e">
        <f>RANK(AA1222,(Z1222:AB1222,AC1222:AQ1222))</f>
        <v>#N/A</v>
      </c>
      <c r="O1222" s="7">
        <f>IF(AB1222&gt;0,RANK(AB1222,(Z1222:AB1222,AC1222:AQ1222)),0)</f>
        <v>5</v>
      </c>
      <c r="P1222" s="7"/>
      <c r="Q1222" s="1">
        <f t="shared" si="826"/>
        <v>394</v>
      </c>
      <c r="R1222" s="2">
        <f t="shared" si="827"/>
        <v>0.38364167478091526</v>
      </c>
      <c r="S1222" s="2"/>
      <c r="T1222" s="2">
        <f t="shared" si="828"/>
        <v>0.12268743914313535</v>
      </c>
      <c r="U1222" s="2">
        <f t="shared" si="829"/>
        <v>0</v>
      </c>
      <c r="V1222" s="2">
        <f t="shared" si="830"/>
        <v>3.8948393378773129E-2</v>
      </c>
      <c r="W1222" s="2">
        <f t="shared" si="831"/>
        <v>0.20642648490749757</v>
      </c>
      <c r="X1222" s="2">
        <f t="shared" si="832"/>
        <v>0.59006815968841286</v>
      </c>
      <c r="Y1222" s="2">
        <f t="shared" si="833"/>
        <v>4.1869522882181043E-2</v>
      </c>
      <c r="Z1222" s="1">
        <v>126</v>
      </c>
      <c r="AB1222" s="1">
        <v>40</v>
      </c>
      <c r="AC1222" s="1">
        <v>212</v>
      </c>
      <c r="AD1222" s="1">
        <v>606</v>
      </c>
      <c r="AE1222" s="1">
        <v>43</v>
      </c>
      <c r="AK1222" s="1"/>
      <c r="BA1222" s="222" t="str">
        <f t="shared" si="834"/>
        <v>Sarpy CD0</v>
      </c>
      <c r="BC1222">
        <v>0</v>
      </c>
      <c r="BE1222" s="97">
        <v>31</v>
      </c>
      <c r="BF1222" s="99"/>
      <c r="BG1222">
        <v>31153</v>
      </c>
      <c r="BH1222">
        <f t="shared" si="835"/>
        <v>3115300</v>
      </c>
      <c r="BJ1222" t="s">
        <v>3279</v>
      </c>
    </row>
    <row r="1223" spans="1:62">
      <c r="A1223" s="9"/>
      <c r="C1223" s="1"/>
      <c r="D1223" s="1"/>
      <c r="E1223" s="1"/>
      <c r="F1223" s="1"/>
      <c r="G1223" s="1"/>
      <c r="H1223" s="1"/>
      <c r="I1223" s="1"/>
      <c r="J1223" s="1"/>
      <c r="K1223" s="1"/>
      <c r="L1223" s="1"/>
      <c r="M1223" s="7"/>
      <c r="N1223" s="7"/>
      <c r="O1223" s="7"/>
      <c r="P1223" s="7"/>
      <c r="S1223" s="2"/>
      <c r="T1223" s="2"/>
      <c r="U1223" s="2"/>
      <c r="V1223" s="2"/>
      <c r="W1223" s="2"/>
      <c r="Y1223" s="2"/>
      <c r="AK1223" s="1"/>
      <c r="AL1223" s="1"/>
      <c r="AN1223" s="1"/>
      <c r="BF1223" s="99"/>
      <c r="BG1223"/>
    </row>
    <row r="1224" spans="1:62">
      <c r="A1224" s="48" t="s">
        <v>1411</v>
      </c>
      <c r="BF1224" s="99"/>
      <c r="BG1224"/>
    </row>
    <row r="1225" spans="1:62">
      <c r="A1225" t="s">
        <v>97</v>
      </c>
      <c r="B1225" t="s">
        <v>385</v>
      </c>
      <c r="C1225" s="1">
        <f>SUM(Z1225:AQ1225)</f>
        <v>7012</v>
      </c>
      <c r="D1225" s="1"/>
      <c r="E1225" s="1"/>
      <c r="F1225" s="1"/>
      <c r="G1225" s="1"/>
      <c r="H1225" s="1"/>
      <c r="I1225" s="1"/>
      <c r="J1225" s="1"/>
      <c r="K1225" s="1"/>
      <c r="L1225" s="1"/>
      <c r="M1225" s="7">
        <f>RANK(Z1225,(Z1225:AB1225,AC1225:AQ1225))</f>
        <v>5</v>
      </c>
      <c r="N1225" s="7">
        <f>RANK(AA1225,(Z1225:AB1225,AC1225:AQ1225))</f>
        <v>7</v>
      </c>
      <c r="O1225" s="7">
        <f>IF(AB1225&gt;0,RANK(AB1225,(Z1225:AB1225,AC1225:AQ1225)),0)</f>
        <v>2</v>
      </c>
      <c r="P1225" s="7"/>
      <c r="Q1225" s="1">
        <f>MAX(Z1225:AG1225)-LARGE(Z1225:AG1225,2)</f>
        <v>2297</v>
      </c>
      <c r="R1225" s="2">
        <f>Q1225/C1225</f>
        <v>0.32758128921848262</v>
      </c>
      <c r="S1225" s="2"/>
      <c r="T1225" s="2">
        <f t="shared" ref="T1225:W1227" si="836">IF($C1225=0,"-",Z1225/$C1225)</f>
        <v>2.9520821448944665E-2</v>
      </c>
      <c r="U1225" s="2">
        <f t="shared" si="836"/>
        <v>7.1306332002281803E-4</v>
      </c>
      <c r="V1225" s="2">
        <f t="shared" si="836"/>
        <v>0.20436394751853965</v>
      </c>
      <c r="W1225" s="2">
        <f t="shared" si="836"/>
        <v>0.18967484312606961</v>
      </c>
      <c r="X1225" s="2">
        <f>IF($C1225=0,"-",AD1225/$C1225)</f>
        <v>0.53194523673702221</v>
      </c>
      <c r="Y1225" s="2">
        <f>IF(C1225=0,"-",(1-T1225-U1225-V1225-W1225-X1225))</f>
        <v>4.3782087849401075E-2</v>
      </c>
      <c r="Z1225" s="1">
        <v>207</v>
      </c>
      <c r="AA1225" s="1">
        <v>5</v>
      </c>
      <c r="AB1225" s="1">
        <v>1433</v>
      </c>
      <c r="AC1225" s="1">
        <v>1330</v>
      </c>
      <c r="AD1225" s="1">
        <v>3730</v>
      </c>
      <c r="AE1225" s="1">
        <v>280</v>
      </c>
      <c r="AF1225" s="1">
        <v>0</v>
      </c>
      <c r="AG1225" s="1">
        <v>1</v>
      </c>
      <c r="AH1225" s="1">
        <v>24</v>
      </c>
      <c r="AL1225">
        <v>0</v>
      </c>
      <c r="AM1225" s="184"/>
      <c r="AN1225">
        <v>2</v>
      </c>
      <c r="BA1225" s="184" t="str">
        <f>A1225&amp;" "&amp;"CD"&amp;BC1225</f>
        <v>Clark CD1</v>
      </c>
      <c r="BC1225">
        <v>1</v>
      </c>
      <c r="BE1225" s="97">
        <v>32</v>
      </c>
      <c r="BF1225" s="99"/>
      <c r="BG1225">
        <v>32003</v>
      </c>
      <c r="BH1225">
        <f>BG1225*100+BC1225</f>
        <v>3200301</v>
      </c>
      <c r="BJ1225" t="s">
        <v>3279</v>
      </c>
    </row>
    <row r="1226" spans="1:62">
      <c r="A1226" t="s">
        <v>97</v>
      </c>
      <c r="B1226" t="s">
        <v>385</v>
      </c>
      <c r="C1226" s="1">
        <f>SUM(Z1226:AQ1226)</f>
        <v>20910</v>
      </c>
      <c r="D1226" s="1"/>
      <c r="E1226" s="1"/>
      <c r="F1226" s="1"/>
      <c r="G1226" s="1"/>
      <c r="H1226" s="1"/>
      <c r="I1226" s="1"/>
      <c r="J1226" s="1"/>
      <c r="K1226" s="1"/>
      <c r="L1226" s="1"/>
      <c r="M1226" s="7">
        <f>RANK(Z1226,(Z1226:AB1226,AC1226:AQ1226))</f>
        <v>4</v>
      </c>
      <c r="N1226" s="7">
        <f>RANK(AA1226,(Z1226:AB1226,AC1226:AQ1226))</f>
        <v>7</v>
      </c>
      <c r="O1226" s="7">
        <f>IF(AB1226&gt;0,RANK(AB1226,(Z1226:AB1226,AC1226:AQ1226)),0)</f>
        <v>2</v>
      </c>
      <c r="P1226" s="7"/>
      <c r="Q1226" s="1">
        <f>MAX(Z1226:AG1226)-LARGE(Z1226:AG1226,2)</f>
        <v>5054</v>
      </c>
      <c r="R1226" s="2">
        <f>Q1226/C1226</f>
        <v>0.24170253467240554</v>
      </c>
      <c r="S1226" s="2"/>
      <c r="T1226" s="2">
        <f t="shared" si="836"/>
        <v>3.7159253945480634E-2</v>
      </c>
      <c r="U1226" s="2">
        <f t="shared" si="836"/>
        <v>5.7388809182209468E-4</v>
      </c>
      <c r="V1226" s="2">
        <f t="shared" si="836"/>
        <v>0.2558106169296987</v>
      </c>
      <c r="W1226" s="2">
        <f t="shared" si="836"/>
        <v>0.17541846006695361</v>
      </c>
      <c r="X1226" s="2">
        <f>IF($C1226=0,"-",AD1226/$C1226)</f>
        <v>0.49751315160210424</v>
      </c>
      <c r="Y1226" s="2">
        <f>IF(C1226=0,"-",(1-T1226-U1226-V1226-W1226-X1226))</f>
        <v>3.3524629363940794E-2</v>
      </c>
      <c r="Z1226" s="1">
        <v>777</v>
      </c>
      <c r="AA1226" s="1">
        <v>12</v>
      </c>
      <c r="AB1226" s="1">
        <v>5349</v>
      </c>
      <c r="AC1226" s="1">
        <v>3668</v>
      </c>
      <c r="AD1226" s="1">
        <v>10403</v>
      </c>
      <c r="AE1226" s="1">
        <v>637</v>
      </c>
      <c r="AF1226" s="1">
        <v>7</v>
      </c>
      <c r="AG1226" s="1">
        <v>5</v>
      </c>
      <c r="AH1226" s="1">
        <v>48</v>
      </c>
      <c r="AL1226" s="184">
        <v>2</v>
      </c>
      <c r="AN1226" s="184">
        <v>2</v>
      </c>
      <c r="BA1226" s="184" t="str">
        <f>A1226&amp;" "&amp;"CD"&amp;BC1226</f>
        <v>Clark CD3</v>
      </c>
      <c r="BC1226">
        <v>3</v>
      </c>
      <c r="BE1226" s="97">
        <v>32</v>
      </c>
      <c r="BF1226" s="99"/>
      <c r="BG1226">
        <v>32003</v>
      </c>
      <c r="BH1226">
        <f>BG1226*100+BC1226</f>
        <v>3200303</v>
      </c>
      <c r="BJ1226" t="s">
        <v>3279</v>
      </c>
    </row>
    <row r="1227" spans="1:62">
      <c r="A1227" t="s">
        <v>97</v>
      </c>
      <c r="B1227" t="s">
        <v>385</v>
      </c>
      <c r="C1227" s="1">
        <f>SUM(Z1227:AQ1227)</f>
        <v>13224</v>
      </c>
      <c r="D1227" s="1"/>
      <c r="E1227" s="1"/>
      <c r="F1227" s="1"/>
      <c r="G1227" s="1"/>
      <c r="H1227" s="1"/>
      <c r="I1227" s="1"/>
      <c r="J1227" s="1"/>
      <c r="K1227" s="1"/>
      <c r="L1227" s="1"/>
      <c r="M1227" s="7">
        <f>RANK(Z1227,(Z1227:AB1227,AC1227:AQ1227))</f>
        <v>5</v>
      </c>
      <c r="N1227" s="7">
        <f>RANK(AA1227,(Z1227:AB1227,AC1227:AQ1227))</f>
        <v>7</v>
      </c>
      <c r="O1227" s="7">
        <f>IF(AB1227&gt;0,RANK(AB1227,(Z1227:AB1227,AC1227:AQ1227)),0)</f>
        <v>2</v>
      </c>
      <c r="P1227" s="7"/>
      <c r="Q1227" s="1">
        <f>MAX(Z1227:AG1227)-LARGE(Z1227:AG1227,2)</f>
        <v>2667</v>
      </c>
      <c r="R1227" s="2">
        <f>Q1227/C1227</f>
        <v>0.2016787658802178</v>
      </c>
      <c r="S1227" s="2"/>
      <c r="T1227" s="2">
        <f t="shared" si="836"/>
        <v>3.1382335148215368E-2</v>
      </c>
      <c r="U1227" s="2">
        <f t="shared" si="836"/>
        <v>6.8058076225045369E-4</v>
      </c>
      <c r="V1227" s="2">
        <f t="shared" si="836"/>
        <v>0.25196612220205689</v>
      </c>
      <c r="W1227" s="2">
        <f t="shared" si="836"/>
        <v>0.2161978221415608</v>
      </c>
      <c r="X1227" s="2">
        <f>IF($C1227=0,"-",AD1227/$C1227)</f>
        <v>0.45364488808227466</v>
      </c>
      <c r="Y1227" s="2">
        <f>IF(C1227=0,"-",(1-T1227-U1227-V1227-W1227-X1227))</f>
        <v>4.6128251663641762E-2</v>
      </c>
      <c r="Z1227" s="1">
        <v>415</v>
      </c>
      <c r="AA1227" s="1">
        <v>9</v>
      </c>
      <c r="AB1227" s="1">
        <v>3332</v>
      </c>
      <c r="AC1227" s="1">
        <v>2859</v>
      </c>
      <c r="AD1227" s="1">
        <v>5999</v>
      </c>
      <c r="AE1227" s="1">
        <v>571</v>
      </c>
      <c r="AF1227" s="1">
        <v>3</v>
      </c>
      <c r="AG1227" s="1">
        <v>2</v>
      </c>
      <c r="AH1227" s="1">
        <v>28</v>
      </c>
      <c r="AL1227" s="184">
        <v>4</v>
      </c>
      <c r="AN1227" s="184">
        <v>2</v>
      </c>
      <c r="BA1227" s="184" t="str">
        <f>A1227&amp;" "&amp;"CD"&amp;BC1227</f>
        <v>Clark CD4</v>
      </c>
      <c r="BC1227">
        <v>4</v>
      </c>
      <c r="BE1227" s="97">
        <v>32</v>
      </c>
      <c r="BF1227" s="99"/>
      <c r="BG1227">
        <v>32003</v>
      </c>
      <c r="BH1227">
        <f>BG1227*100+BC1227</f>
        <v>3200304</v>
      </c>
      <c r="BJ1227" t="s">
        <v>3279</v>
      </c>
    </row>
    <row r="1228" spans="1:62" s="184" customFormat="1">
      <c r="A1228" s="184" t="s">
        <v>651</v>
      </c>
      <c r="B1228" s="184" t="s">
        <v>385</v>
      </c>
      <c r="C1228" s="1">
        <f>SUM(Z1228:AQ1228)</f>
        <v>2155</v>
      </c>
      <c r="D1228" s="1"/>
      <c r="E1228" s="1"/>
      <c r="F1228" s="1"/>
      <c r="G1228" s="1"/>
      <c r="H1228" s="1"/>
      <c r="I1228" s="1"/>
      <c r="J1228" s="1"/>
      <c r="K1228" s="1"/>
      <c r="L1228" s="1"/>
      <c r="M1228" s="7">
        <f>RANK(Z1228,(Z1228:AB1228,AC1228:AQ1228))</f>
        <v>5</v>
      </c>
      <c r="N1228" s="7">
        <f>RANK(AA1228,(Z1228:AB1228,AC1228:AQ1228))</f>
        <v>6</v>
      </c>
      <c r="O1228" s="7">
        <f>IF(AB1228&gt;0,RANK(AB1228,(Z1228:AB1228,AC1228:AQ1228)),0)</f>
        <v>3</v>
      </c>
      <c r="P1228" s="7"/>
      <c r="Q1228" s="1">
        <f>MAX(Z1228:AG1228)-LARGE(Z1228:AG1228,2)</f>
        <v>574</v>
      </c>
      <c r="R1228" s="2">
        <f>Q1228/C1228</f>
        <v>0.26635730858468676</v>
      </c>
      <c r="S1228" s="2"/>
      <c r="T1228" s="2">
        <f t="shared" ref="T1228:W1229" si="837">IF($C1228=0,"-",Z1228/$C1228)</f>
        <v>2.1809744779582366E-2</v>
      </c>
      <c r="U1228" s="2">
        <f t="shared" si="837"/>
        <v>9.2807424593967518E-4</v>
      </c>
      <c r="V1228" s="2">
        <f t="shared" si="837"/>
        <v>0.14756380510440836</v>
      </c>
      <c r="W1228" s="2">
        <f t="shared" si="837"/>
        <v>0.24640371229698377</v>
      </c>
      <c r="X1228" s="2">
        <f>IF($C1228=0,"-",AD1228/$C1228)</f>
        <v>0.51276102088167053</v>
      </c>
      <c r="Y1228" s="2">
        <f>IF(C1228=0,"-",(1-T1228-U1228-V1228-W1228-X1228))</f>
        <v>7.0533642691415266E-2</v>
      </c>
      <c r="Z1228" s="1">
        <v>47</v>
      </c>
      <c r="AA1228" s="1">
        <v>2</v>
      </c>
      <c r="AB1228" s="1">
        <v>318</v>
      </c>
      <c r="AC1228" s="1">
        <v>531</v>
      </c>
      <c r="AD1228" s="1">
        <v>1105</v>
      </c>
      <c r="AE1228" s="1">
        <v>147</v>
      </c>
      <c r="AF1228" s="1">
        <v>2</v>
      </c>
      <c r="AG1228" s="1">
        <v>0</v>
      </c>
      <c r="AH1228" s="1">
        <v>2</v>
      </c>
      <c r="AI1228" s="1"/>
      <c r="AJ1228" s="1"/>
      <c r="AL1228" s="184">
        <v>1</v>
      </c>
      <c r="AN1228" s="184">
        <v>0</v>
      </c>
      <c r="BA1228" s="184" t="str">
        <f>A1228&amp;" "&amp;"CD"&amp;BC1228</f>
        <v>Lyon CD2</v>
      </c>
      <c r="BC1228" s="184">
        <v>2</v>
      </c>
      <c r="BE1228" s="97">
        <v>32</v>
      </c>
      <c r="BF1228" s="99"/>
      <c r="BG1228" s="105">
        <v>32019</v>
      </c>
      <c r="BH1228" s="184">
        <f>BG1228*100+BC1228</f>
        <v>3201902</v>
      </c>
      <c r="BJ1228" s="184" t="s">
        <v>3279</v>
      </c>
    </row>
    <row r="1229" spans="1:62" s="184" customFormat="1">
      <c r="A1229" s="184" t="s">
        <v>651</v>
      </c>
      <c r="B1229" s="184" t="s">
        <v>385</v>
      </c>
      <c r="C1229" s="1">
        <f>SUM(Z1229:AQ1229)</f>
        <v>745</v>
      </c>
      <c r="D1229" s="1"/>
      <c r="E1229" s="1"/>
      <c r="F1229" s="1"/>
      <c r="G1229" s="1"/>
      <c r="H1229" s="1"/>
      <c r="I1229" s="1"/>
      <c r="J1229" s="1"/>
      <c r="K1229" s="1"/>
      <c r="L1229" s="1"/>
      <c r="M1229" s="7">
        <f>RANK(Z1229,(Z1229:AB1229,AC1229:AQ1229))</f>
        <v>5</v>
      </c>
      <c r="N1229" s="7">
        <f>RANK(AA1229,(Z1229:AB1229,AC1229:AQ1229))</f>
        <v>8</v>
      </c>
      <c r="O1229" s="7">
        <f>IF(AB1229&gt;0,RANK(AB1229,(Z1229:AB1229,AC1229:AQ1229)),0)</f>
        <v>2</v>
      </c>
      <c r="P1229" s="7"/>
      <c r="Q1229" s="1">
        <f>MAX(Z1229:AG1229)-LARGE(Z1229:AG1229,2)</f>
        <v>106</v>
      </c>
      <c r="R1229" s="2">
        <f>Q1229/C1229</f>
        <v>0.14228187919463087</v>
      </c>
      <c r="S1229" s="2"/>
      <c r="T1229" s="2">
        <f t="shared" si="837"/>
        <v>2.6845637583892617E-2</v>
      </c>
      <c r="U1229" s="2">
        <f t="shared" si="837"/>
        <v>0</v>
      </c>
      <c r="V1229" s="2">
        <f t="shared" si="837"/>
        <v>0.25234899328859062</v>
      </c>
      <c r="W1229" s="2">
        <f t="shared" si="837"/>
        <v>0.24161073825503357</v>
      </c>
      <c r="X1229" s="2">
        <f>IF($C1229=0,"-",AD1229/$C1229)</f>
        <v>0.39463087248322148</v>
      </c>
      <c r="Y1229" s="2">
        <f>IF(C1229=0,"-",(1-T1229-U1229-V1229-W1229-X1229))</f>
        <v>8.4563758389261778E-2</v>
      </c>
      <c r="Z1229" s="1">
        <v>20</v>
      </c>
      <c r="AA1229" s="1">
        <v>0</v>
      </c>
      <c r="AB1229" s="1">
        <v>188</v>
      </c>
      <c r="AC1229" s="1">
        <v>180</v>
      </c>
      <c r="AD1229" s="1">
        <v>294</v>
      </c>
      <c r="AE1229" s="1">
        <v>61</v>
      </c>
      <c r="AF1229" s="1">
        <v>0</v>
      </c>
      <c r="AG1229" s="1">
        <v>0</v>
      </c>
      <c r="AH1229" s="1">
        <v>1</v>
      </c>
      <c r="AI1229" s="1"/>
      <c r="AJ1229" s="1"/>
      <c r="AL1229" s="184">
        <v>1</v>
      </c>
      <c r="AN1229" s="184">
        <v>0</v>
      </c>
      <c r="BA1229" s="184" t="str">
        <f>A1229&amp;" "&amp;"CD"&amp;BC1229</f>
        <v>Lyon CD4</v>
      </c>
      <c r="BC1229" s="184">
        <v>4</v>
      </c>
      <c r="BE1229" s="97">
        <v>32</v>
      </c>
      <c r="BF1229" s="99"/>
      <c r="BG1229" s="105">
        <v>32019</v>
      </c>
      <c r="BH1229" s="184">
        <f>BG1229*100+BC1229</f>
        <v>3201904</v>
      </c>
      <c r="BJ1229" s="184" t="s">
        <v>3279</v>
      </c>
    </row>
    <row r="1230" spans="1:62">
      <c r="BF1230" s="99"/>
      <c r="BG1230"/>
    </row>
    <row r="1231" spans="1:62">
      <c r="A1231" s="48" t="s">
        <v>2529</v>
      </c>
      <c r="BF1231" s="99"/>
      <c r="BG1231"/>
    </row>
    <row r="1232" spans="1:62">
      <c r="A1232" t="s">
        <v>1371</v>
      </c>
      <c r="B1232" t="s">
        <v>3117</v>
      </c>
      <c r="C1232" s="1">
        <f t="shared" ref="C1232:C1241" si="838">SUM(Z1232:AQ1232)</f>
        <v>15302</v>
      </c>
      <c r="D1232" s="1"/>
      <c r="E1232" s="1"/>
      <c r="F1232" s="1"/>
      <c r="G1232" s="1"/>
      <c r="H1232" s="1"/>
      <c r="I1232" s="1"/>
      <c r="J1232" s="1"/>
      <c r="K1232" s="1"/>
      <c r="L1232" s="1"/>
      <c r="M1232" s="7">
        <f>RANK(Z1232,(Z1232:AB1232,AC1232:AQ1232))</f>
        <v>2</v>
      </c>
      <c r="N1232" s="7">
        <f>RANK(AA1232,(Z1232:AB1232,AC1232:AQ1232))</f>
        <v>4</v>
      </c>
      <c r="O1232" s="7">
        <f>IF(AB1232&gt;0,RANK(AB1232,(Z1232:AB1232,AC1232:AQ1232)),0)</f>
        <v>5</v>
      </c>
      <c r="P1232" s="7"/>
      <c r="Q1232" s="1">
        <f t="shared" ref="Q1232:Q1240" si="839">MAX(Z1232:AG1232)-LARGE(Z1232:AG1232,2)</f>
        <v>3008</v>
      </c>
      <c r="R1232" s="2">
        <f t="shared" ref="R1232:R1241" si="840">Q1232/C1232</f>
        <v>0.19657561103123775</v>
      </c>
      <c r="S1232" s="2"/>
      <c r="T1232" s="2">
        <f t="shared" ref="T1232:T1241" si="841">IF($C1232=0,"-",Z1232/$C1232)</f>
        <v>0.15612338256437067</v>
      </c>
      <c r="U1232" s="2">
        <f t="shared" ref="U1232:U1241" si="842">IF($C1232=0,"-",AA1232/$C1232)</f>
        <v>0.11168474709188342</v>
      </c>
      <c r="V1232" s="2">
        <f>IF($C1232=0,"-",AB1232/$C1232)</f>
        <v>9.6261926545549603E-2</v>
      </c>
      <c r="W1232" s="2">
        <f>IF($C1232=0,"-",AC1232/$C1232)</f>
        <v>0.1293294994118416</v>
      </c>
      <c r="X1232" s="2">
        <f>IF($C1232=0,"-",AD1232/$C1232)</f>
        <v>0.35269899359560841</v>
      </c>
      <c r="Y1232" s="2">
        <f t="shared" ref="Y1232:Y1241" si="843">IF(C1232=0,"-",(1-T1232-U1232-V1232-W1232-X1232))</f>
        <v>0.15390145079074646</v>
      </c>
      <c r="Z1232" s="1">
        <f t="array" ref="Z1232">SUM(IF(Town!$AJ$1048:$AJ$1288=$A1232,IF(Town!$AK$1048:$AK$1288=$BC1232,Town!P$1048:P$1288,0),0))</f>
        <v>2389</v>
      </c>
      <c r="AA1232" s="1">
        <f t="array" ref="AA1232">SUM(IF(Town!$AJ$1048:$AJ$1288=$A1232,IF(Town!$AK$1048:$AK$1288=$BC1232,Town!Q$1048:Q$1288,0),0))</f>
        <v>1709</v>
      </c>
      <c r="AB1232" s="1">
        <f t="array" ref="AB1232">SUM(IF(Town!$AJ$1048:$AJ$1288=$A1232,IF(Town!$AK$1048:$AK$1288=$BC1232,Town!R$1048:R$1288,0),0))</f>
        <v>1473</v>
      </c>
      <c r="AC1232" s="1">
        <f t="array" ref="AC1232">SUM(IF(Town!$AJ$1048:$AJ$1288=$A1232,IF(Town!$AK$1048:$AK$1288=$BC1232,Town!S$1048:S$1288,0),0))</f>
        <v>1979</v>
      </c>
      <c r="AD1232" s="1">
        <f t="array" ref="AD1232">SUM(IF(Town!$AJ$1048:$AJ$1288=$A1232,IF(Town!$AK$1048:$AK$1288=$BC1232,Town!T$1048:T$1288,0),0))</f>
        <v>5397</v>
      </c>
      <c r="AE1232" s="1">
        <f t="array" ref="AE1232">SUM(IF(Town!$AJ$1048:$AJ$1288=$A1232,IF(Town!$AK$1048:$AK$1288=$BC1232,Town!U$1048:U$1288,0),0))</f>
        <v>382</v>
      </c>
      <c r="AF1232" s="1">
        <f t="array" ref="AF1232">SUM(IF(Town!$AJ$1048:$AJ$1288=$A1232,IF(Town!$AK$1048:$AK$1288=$BC1232,Town!V$1048:V$1288,0),0))</f>
        <v>655</v>
      </c>
      <c r="AG1232" s="1">
        <f t="array" ref="AG1232">SUM(IF(Town!$AJ$1048:$AJ$1288=$A1232,IF(Town!$AK$1048:$AK$1288=$BC1232,Town!W$1048:W$1288,0),0))</f>
        <v>977</v>
      </c>
      <c r="AH1232" s="1">
        <f t="array" ref="AH1232">SUM(IF(Town!$AJ$1048:$AJ$1288=$A1232,IF(Town!$AK$1048:$AK$1288=$BC1232,Town!X$1048:X$1288,0),0))</f>
        <v>77</v>
      </c>
      <c r="AJ1232" s="1">
        <f t="array" ref="AJ1232">SUM(IF(Town!$AJ$1048:$AJ$1288=$A1232,IF(Town!$AK$1048:$AK$1288=$BC1232,Town!Z$1048:Z$1288,0),0))</f>
        <v>200</v>
      </c>
      <c r="AK1232" s="1">
        <f t="array" ref="AK1232">SUM(IF(Town!$AJ$1048:$AJ$1288=$A1232,IF(Town!$AK$1048:$AK$1288=$BC1232,Town!AA$1048:AA$1288,0),0))</f>
        <v>36</v>
      </c>
      <c r="AL1232" s="1">
        <f t="array" ref="AL1232">SUM(IF(Town!$AJ$1048:$AJ$1288=$A1232,IF(Town!$AK$1048:$AK$1288=$BC1232,Town!AB$1048:AB$1288,0),0))</f>
        <v>9</v>
      </c>
      <c r="AM1232" s="1">
        <f t="array" ref="AM1232">SUM(IF(Town!$AJ$1048:$AJ$1288=$A1232,IF(Town!$AK$1048:$AK$1288=$BC1232,Town!AC$1048:AC$1288,0),0))</f>
        <v>0</v>
      </c>
      <c r="AN1232" s="1">
        <f t="array" ref="AN1232">SUM(IF(Town!$AJ$1048:$AJ$1288=$A1232,IF(Town!$AK$1048:$AK$1288=$BC1232,Town!AD$1048:AD$1288,0),0))</f>
        <v>10</v>
      </c>
      <c r="AO1232" s="1">
        <f t="array" ref="AO1232">SUM(IF(Town!$AJ$1048:$AJ$1288=$A1232,IF(Town!$AK$1048:$AK$1288=$BC1232,Town!AE$1048:AE$1288,0),0))</f>
        <v>4</v>
      </c>
      <c r="AP1232" s="1">
        <f t="array" ref="AP1232">SUM(IF(Town!$AJ$1048:$AJ$1288=$A1232,IF(Town!$AK$1048:$AK$1288=$BC1232,Town!AF$1048:AF$1288,0),0))</f>
        <v>5</v>
      </c>
      <c r="BA1232" t="str">
        <f t="shared" ref="BA1232:BA1241" si="844">A1232&amp;" "&amp;"CD"&amp;BC1232</f>
        <v>Belknap CD1</v>
      </c>
      <c r="BC1232">
        <v>1</v>
      </c>
      <c r="BE1232" s="97">
        <v>33</v>
      </c>
      <c r="BF1232" s="99"/>
      <c r="BG1232">
        <v>33001</v>
      </c>
      <c r="BH1232">
        <f t="shared" ref="BH1232:BH1241" si="845">BG1232*100+BC1232</f>
        <v>3300101</v>
      </c>
      <c r="BJ1232" t="s">
        <v>3279</v>
      </c>
    </row>
    <row r="1233" spans="1:62">
      <c r="A1233" t="s">
        <v>1371</v>
      </c>
      <c r="B1233" t="s">
        <v>3117</v>
      </c>
      <c r="C1233" s="1">
        <f t="shared" si="838"/>
        <v>360</v>
      </c>
      <c r="D1233" s="1"/>
      <c r="E1233" s="1"/>
      <c r="F1233" s="1"/>
      <c r="G1233" s="1"/>
      <c r="H1233" s="1"/>
      <c r="I1233" s="1"/>
      <c r="J1233" s="1"/>
      <c r="K1233" s="1"/>
      <c r="L1233" s="1"/>
      <c r="M1233" s="7">
        <f>RANK(Z1233,(Z1233:AB1233,AC1233:AQ1233))</f>
        <v>2</v>
      </c>
      <c r="N1233" s="7">
        <f>RANK(AA1233,(Z1233:AB1233,AC1233:AQ1233))</f>
        <v>5</v>
      </c>
      <c r="O1233" s="7">
        <f>IF(AB1233&gt;0,RANK(AB1233,(Z1233:AB1233,AC1233:AQ1233)),0)</f>
        <v>4</v>
      </c>
      <c r="P1233" s="7"/>
      <c r="Q1233" s="1">
        <f t="shared" si="839"/>
        <v>36</v>
      </c>
      <c r="R1233" s="2">
        <f t="shared" si="840"/>
        <v>0.1</v>
      </c>
      <c r="S1233" s="2"/>
      <c r="T1233" s="2">
        <f t="shared" si="841"/>
        <v>0.20833333333333334</v>
      </c>
      <c r="U1233" s="2">
        <f t="shared" si="842"/>
        <v>8.8888888888888892E-2</v>
      </c>
      <c r="V1233" s="2">
        <f t="shared" ref="V1233:V1241" si="846">IF($C1233=0,"-",AB1233/$C1233)</f>
        <v>0.10555555555555556</v>
      </c>
      <c r="W1233" s="2">
        <f t="shared" ref="W1233:W1241" si="847">IF($C1233=0,"-",AC1233/$C1233)</f>
        <v>0.1111111111111111</v>
      </c>
      <c r="X1233" s="2">
        <f t="shared" ref="X1233:X1241" si="848">IF($C1233=0,"-",AD1233/$C1233)</f>
        <v>0.30833333333333335</v>
      </c>
      <c r="Y1233" s="2">
        <f t="shared" si="843"/>
        <v>0.17777777777777776</v>
      </c>
      <c r="Z1233" s="1">
        <f t="array" ref="Z1233">SUM(IF(Town!$AJ$1048:$AJ$1288=$A1233,IF(Town!$AK$1048:$AK$1288=$BC1233,Town!P$1048:P$1288,0),0))</f>
        <v>75</v>
      </c>
      <c r="AA1233" s="1">
        <f t="array" ref="AA1233">SUM(IF(Town!$AJ$1048:$AJ$1288=$A1233,IF(Town!$AK$1048:$AK$1288=$BC1233,Town!Q$1048:Q$1288,0),0))</f>
        <v>32</v>
      </c>
      <c r="AB1233" s="1">
        <f t="array" ref="AB1233">SUM(IF(Town!$AJ$1048:$AJ$1288=$A1233,IF(Town!$AK$1048:$AK$1288=$BC1233,Town!R$1048:R$1288,0),0))</f>
        <v>38</v>
      </c>
      <c r="AC1233" s="1">
        <f t="array" ref="AC1233">SUM(IF(Town!$AJ$1048:$AJ$1288=$A1233,IF(Town!$AK$1048:$AK$1288=$BC1233,Town!S$1048:S$1288,0),0))</f>
        <v>40</v>
      </c>
      <c r="AD1233" s="1">
        <f t="array" ref="AD1233">SUM(IF(Town!$AJ$1048:$AJ$1288=$A1233,IF(Town!$AK$1048:$AK$1288=$BC1233,Town!T$1048:T$1288,0),0))</f>
        <v>111</v>
      </c>
      <c r="AE1233" s="1">
        <f t="array" ref="AE1233">SUM(IF(Town!$AJ$1048:$AJ$1288=$A1233,IF(Town!$AK$1048:$AK$1288=$BC1233,Town!U$1048:U$1288,0),0))</f>
        <v>8</v>
      </c>
      <c r="AF1233" s="1">
        <f t="array" ref="AF1233">SUM(IF(Town!$AJ$1048:$AJ$1288=$A1233,IF(Town!$AK$1048:$AK$1288=$BC1233,Town!V$1048:V$1288,0),0))</f>
        <v>19</v>
      </c>
      <c r="AG1233" s="1">
        <f t="array" ref="AG1233">SUM(IF(Town!$AJ$1048:$AJ$1288=$A1233,IF(Town!$AK$1048:$AK$1288=$BC1233,Town!W$1048:W$1288,0),0))</f>
        <v>25</v>
      </c>
      <c r="AH1233" s="1">
        <f t="array" ref="AH1233">SUM(IF(Town!$AJ$1048:$AJ$1288=$A1233,IF(Town!$AK$1048:$AK$1288=$BC1233,Town!X$1048:X$1288,0),0))</f>
        <v>2</v>
      </c>
      <c r="AJ1233" s="1">
        <f t="array" ref="AJ1233">SUM(IF(Town!$AJ$1048:$AJ$1288=$A1233,IF(Town!$AK$1048:$AK$1288=$BC1233,Town!Z$1048:Z$1288,0),0))</f>
        <v>4</v>
      </c>
      <c r="AK1233" s="1">
        <f t="array" ref="AK1233">SUM(IF(Town!$AJ$1048:$AJ$1288=$A1233,IF(Town!$AK$1048:$AK$1288=$BC1233,Town!AA$1048:AA$1288,0),0))</f>
        <v>4</v>
      </c>
      <c r="AL1233" s="1">
        <f t="array" ref="AL1233">SUM(IF(Town!$AJ$1048:$AJ$1288=$A1233,IF(Town!$AK$1048:$AK$1288=$BC1233,Town!AB$1048:AB$1288,0),0))</f>
        <v>0</v>
      </c>
      <c r="AM1233" s="1">
        <f t="array" ref="AM1233">SUM(IF(Town!$AJ$1048:$AJ$1288=$A1233,IF(Town!$AK$1048:$AK$1288=$BC1233,Town!AC$1048:AC$1288,0),0))</f>
        <v>0</v>
      </c>
      <c r="AN1233" s="1">
        <f t="array" ref="AN1233">SUM(IF(Town!$AJ$1048:$AJ$1288=$A1233,IF(Town!$AK$1048:$AK$1288=$BC1233,Town!AD$1048:AD$1288,0),0))</f>
        <v>2</v>
      </c>
      <c r="AO1233" s="1">
        <f t="array" ref="AO1233">SUM(IF(Town!$AJ$1048:$AJ$1288=$A1233,IF(Town!$AK$1048:$AK$1288=$BC1233,Town!AE$1048:AE$1288,0),0))</f>
        <v>0</v>
      </c>
      <c r="AP1233" s="1">
        <f t="array" ref="AP1233">SUM(IF(Town!$AJ$1048:$AJ$1288=$A1233,IF(Town!$AK$1048:$AK$1288=$BC1233,Town!AF$1048:AF$1288,0),0))</f>
        <v>0</v>
      </c>
      <c r="BA1233" t="str">
        <f t="shared" si="844"/>
        <v>Belknap CD2</v>
      </c>
      <c r="BC1233">
        <v>2</v>
      </c>
      <c r="BE1233" s="97">
        <v>33</v>
      </c>
      <c r="BF1233" s="99"/>
      <c r="BG1233">
        <v>33001</v>
      </c>
      <c r="BH1233">
        <f t="shared" si="845"/>
        <v>3300102</v>
      </c>
      <c r="BJ1233" t="s">
        <v>3279</v>
      </c>
    </row>
    <row r="1234" spans="1:62" s="174" customFormat="1">
      <c r="A1234" s="174" t="s">
        <v>923</v>
      </c>
      <c r="B1234" s="174" t="s">
        <v>3117</v>
      </c>
      <c r="C1234" s="1">
        <f>SUM(Z1234:AQ1234)</f>
        <v>709</v>
      </c>
      <c r="D1234" s="1"/>
      <c r="E1234" s="1"/>
      <c r="F1234" s="1"/>
      <c r="G1234" s="1"/>
      <c r="H1234" s="1"/>
      <c r="I1234" s="1"/>
      <c r="J1234" s="1"/>
      <c r="K1234" s="1"/>
      <c r="L1234" s="1"/>
      <c r="M1234" s="7">
        <f>RANK(Z1234,(Z1234:AB1234,AC1234:AQ1234))</f>
        <v>2</v>
      </c>
      <c r="N1234" s="7">
        <f>RANK(AA1234,(Z1234:AB1234,AC1234:AQ1234))</f>
        <v>5</v>
      </c>
      <c r="O1234" s="7">
        <f>IF(AB1234&gt;0,RANK(AB1234,(Z1234:AB1234,AC1234:AQ1234)),0)</f>
        <v>4</v>
      </c>
      <c r="P1234" s="7"/>
      <c r="Q1234" s="1">
        <f>MAX(Z1234:AG1234)-LARGE(Z1234:AG1234,2)</f>
        <v>123</v>
      </c>
      <c r="R1234" s="2">
        <f t="shared" si="840"/>
        <v>0.17348377997179126</v>
      </c>
      <c r="S1234" s="2"/>
      <c r="T1234" s="2">
        <f t="shared" ref="T1234:W1235" si="849">IF($C1234=0,"-",Z1234/$C1234)</f>
        <v>0.17207334273624825</v>
      </c>
      <c r="U1234" s="2">
        <f t="shared" si="849"/>
        <v>8.8857545839210156E-2</v>
      </c>
      <c r="V1234" s="2">
        <f t="shared" si="849"/>
        <v>0.10860366713681241</v>
      </c>
      <c r="W1234" s="2">
        <f t="shared" si="849"/>
        <v>0.11706629055007052</v>
      </c>
      <c r="X1234" s="2">
        <f t="shared" si="848"/>
        <v>0.34555712270803951</v>
      </c>
      <c r="Y1234" s="2">
        <f t="shared" si="843"/>
        <v>0.16784203102961925</v>
      </c>
      <c r="Z1234" s="1">
        <f t="array" ref="Z1234">SUM(IF(Town!$AJ$1048:$AJ$1288=$A1234,IF(Town!$AK$1048:$AK$1288=$BC1234,Town!P$1048:P$1288,0),0))</f>
        <v>122</v>
      </c>
      <c r="AA1234" s="1">
        <f t="array" ref="AA1234">SUM(IF(Town!$AJ$1048:$AJ$1288=$A1234,IF(Town!$AK$1048:$AK$1288=$BC1234,Town!Q$1048:Q$1288,0),0))</f>
        <v>63</v>
      </c>
      <c r="AB1234" s="1">
        <f t="array" ref="AB1234">SUM(IF(Town!$AJ$1048:$AJ$1288=$A1234,IF(Town!$AK$1048:$AK$1288=$BC1234,Town!R$1048:R$1288,0),0))</f>
        <v>77</v>
      </c>
      <c r="AC1234" s="1">
        <f t="array" ref="AC1234">SUM(IF(Town!$AJ$1048:$AJ$1288=$A1234,IF(Town!$AK$1048:$AK$1288=$BC1234,Town!S$1048:S$1288,0),0))</f>
        <v>83</v>
      </c>
      <c r="AD1234" s="1">
        <f t="array" ref="AD1234">SUM(IF(Town!$AJ$1048:$AJ$1288=$A1234,IF(Town!$AK$1048:$AK$1288=$BC1234,Town!T$1048:T$1288,0),0))</f>
        <v>245</v>
      </c>
      <c r="AE1234" s="1">
        <f t="array" ref="AE1234">SUM(IF(Town!$AJ$1048:$AJ$1288=$A1234,IF(Town!$AK$1048:$AK$1288=$BC1234,Town!U$1048:U$1288,0),0))</f>
        <v>20</v>
      </c>
      <c r="AF1234" s="1">
        <f t="array" ref="AF1234">SUM(IF(Town!$AJ$1048:$AJ$1288=$A1234,IF(Town!$AK$1048:$AK$1288=$BC1234,Town!V$1048:V$1288,0),0))</f>
        <v>24</v>
      </c>
      <c r="AG1234" s="1">
        <f t="array" ref="AG1234">SUM(IF(Town!$AJ$1048:$AJ$1288=$A1234,IF(Town!$AK$1048:$AK$1288=$BC1234,Town!W$1048:W$1288,0),0))</f>
        <v>59</v>
      </c>
      <c r="AH1234" s="1">
        <f t="array" ref="AH1234">SUM(IF(Town!$AJ$1048:$AJ$1288=$A1234,IF(Town!$AK$1048:$AK$1288=$BC1234,Town!X$1048:X$1288,0),0))</f>
        <v>6</v>
      </c>
      <c r="AI1234" s="1"/>
      <c r="AJ1234" s="1">
        <f t="array" ref="AJ1234">SUM(IF(Town!$AJ$1048:$AJ$1288=$A1234,IF(Town!$AK$1048:$AK$1288=$BC1234,Town!Z$1048:Z$1288,0),0))</f>
        <v>6</v>
      </c>
      <c r="AK1234" s="1">
        <f t="array" ref="AK1234">SUM(IF(Town!$AJ$1048:$AJ$1288=$A1234,IF(Town!$AK$1048:$AK$1288=$BC1234,Town!AA$1048:AA$1288,0),0))</f>
        <v>3</v>
      </c>
      <c r="AL1234" s="1">
        <f t="array" ref="AL1234">SUM(IF(Town!$AJ$1048:$AJ$1288=$A1234,IF(Town!$AK$1048:$AK$1288=$BC1234,Town!AB$1048:AB$1288,0),0))</f>
        <v>0</v>
      </c>
      <c r="AM1234" s="1">
        <f t="array" ref="AM1234">SUM(IF(Town!$AJ$1048:$AJ$1288=$A1234,IF(Town!$AK$1048:$AK$1288=$BC1234,Town!AC$1048:AC$1288,0),0))</f>
        <v>0</v>
      </c>
      <c r="AN1234" s="1">
        <f t="array" ref="AN1234">SUM(IF(Town!$AJ$1048:$AJ$1288=$A1234,IF(Town!$AK$1048:$AK$1288=$BC1234,Town!AD$1048:AD$1288,0),0))</f>
        <v>1</v>
      </c>
      <c r="AO1234" s="1">
        <f t="array" ref="AO1234">SUM(IF(Town!$AJ$1048:$AJ$1288=$A1234,IF(Town!$AK$1048:$AK$1288=$BC1234,Town!AE$1048:AE$1288,0),0))</f>
        <v>0</v>
      </c>
      <c r="AP1234" s="1">
        <f t="array" ref="AP1234">SUM(IF(Town!$AJ$1048:$AJ$1288=$A1234,IF(Town!$AK$1048:$AK$1288=$BC1234,Town!AF$1048:AF$1288,0),0))</f>
        <v>0</v>
      </c>
      <c r="BA1234" s="174" t="str">
        <f t="shared" si="844"/>
        <v>Grafton CD1</v>
      </c>
      <c r="BC1234" s="174">
        <v>1</v>
      </c>
      <c r="BE1234" s="97">
        <v>33</v>
      </c>
      <c r="BF1234" s="99"/>
      <c r="BG1234" s="174">
        <v>33009</v>
      </c>
      <c r="BH1234" s="174">
        <f t="shared" si="845"/>
        <v>3300901</v>
      </c>
      <c r="BJ1234" s="174" t="s">
        <v>3279</v>
      </c>
    </row>
    <row r="1235" spans="1:62" s="174" customFormat="1">
      <c r="A1235" s="174" t="s">
        <v>923</v>
      </c>
      <c r="B1235" s="174" t="s">
        <v>3117</v>
      </c>
      <c r="C1235" s="1">
        <f>SUM(Z1235:AQ1235)</f>
        <v>15962</v>
      </c>
      <c r="D1235" s="1"/>
      <c r="E1235" s="1"/>
      <c r="F1235" s="1"/>
      <c r="G1235" s="1"/>
      <c r="H1235" s="1"/>
      <c r="I1235" s="1"/>
      <c r="J1235" s="1"/>
      <c r="K1235" s="1"/>
      <c r="L1235" s="1"/>
      <c r="M1235" s="7">
        <f>RANK(Z1235,(Z1235:AB1235,AC1235:AQ1235))</f>
        <v>2</v>
      </c>
      <c r="N1235" s="7">
        <f>RANK(AA1235,(Z1235:AB1235,AC1235:AQ1235))</f>
        <v>4</v>
      </c>
      <c r="O1235" s="7">
        <f>IF(AB1235&gt;0,RANK(AB1235,(Z1235:AB1235,AC1235:AQ1235)),0)</f>
        <v>3</v>
      </c>
      <c r="P1235" s="7"/>
      <c r="Q1235" s="1">
        <f>MAX(Z1235:AG1235)-LARGE(Z1235:AG1235,2)</f>
        <v>1299</v>
      </c>
      <c r="R1235" s="2">
        <f t="shared" si="840"/>
        <v>8.1380779350958526E-2</v>
      </c>
      <c r="S1235" s="2"/>
      <c r="T1235" s="2">
        <f t="shared" si="849"/>
        <v>0.21006139581506078</v>
      </c>
      <c r="U1235" s="2">
        <f t="shared" si="849"/>
        <v>0.11283047237188322</v>
      </c>
      <c r="V1235" s="2">
        <f t="shared" si="849"/>
        <v>0.11583761433404335</v>
      </c>
      <c r="W1235" s="2">
        <f t="shared" si="849"/>
        <v>0.10293196341310613</v>
      </c>
      <c r="X1235" s="2">
        <f t="shared" si="848"/>
        <v>0.29144217516601928</v>
      </c>
      <c r="Y1235" s="2">
        <f t="shared" si="843"/>
        <v>0.16689637889988718</v>
      </c>
      <c r="Z1235" s="1">
        <f t="array" ref="Z1235">SUM(IF(Town!$AJ$1048:$AJ$1288=$A1235,IF(Town!$AK$1048:$AK$1288=$BC1235,Town!P$1048:P$1288,0),0))</f>
        <v>3353</v>
      </c>
      <c r="AA1235" s="1">
        <f t="array" ref="AA1235">SUM(IF(Town!$AJ$1048:$AJ$1288=$A1235,IF(Town!$AK$1048:$AK$1288=$BC1235,Town!Q$1048:Q$1288,0),0))</f>
        <v>1801</v>
      </c>
      <c r="AB1235" s="1">
        <f t="array" ref="AB1235">SUM(IF(Town!$AJ$1048:$AJ$1288=$A1235,IF(Town!$AK$1048:$AK$1288=$BC1235,Town!R$1048:R$1288,0),0))</f>
        <v>1849</v>
      </c>
      <c r="AC1235" s="1">
        <f t="array" ref="AC1235">SUM(IF(Town!$AJ$1048:$AJ$1288=$A1235,IF(Town!$AK$1048:$AK$1288=$BC1235,Town!S$1048:S$1288,0),0))</f>
        <v>1643</v>
      </c>
      <c r="AD1235" s="1">
        <f t="array" ref="AD1235">SUM(IF(Town!$AJ$1048:$AJ$1288=$A1235,IF(Town!$AK$1048:$AK$1288=$BC1235,Town!T$1048:T$1288,0),0))</f>
        <v>4652</v>
      </c>
      <c r="AE1235" s="1">
        <f t="array" ref="AE1235">SUM(IF(Town!$AJ$1048:$AJ$1288=$A1235,IF(Town!$AK$1048:$AK$1288=$BC1235,Town!U$1048:U$1288,0),0))</f>
        <v>450</v>
      </c>
      <c r="AF1235" s="1">
        <f t="array" ref="AF1235">SUM(IF(Town!$AJ$1048:$AJ$1288=$A1235,IF(Town!$AK$1048:$AK$1288=$BC1235,Town!V$1048:V$1288,0),0))</f>
        <v>660</v>
      </c>
      <c r="AG1235" s="1">
        <f t="array" ref="AG1235">SUM(IF(Town!$AJ$1048:$AJ$1288=$A1235,IF(Town!$AK$1048:$AK$1288=$BC1235,Town!W$1048:W$1288,0),0))</f>
        <v>1009</v>
      </c>
      <c r="AH1235" s="1">
        <f t="array" ref="AH1235">SUM(IF(Town!$AJ$1048:$AJ$1288=$A1235,IF(Town!$AK$1048:$AK$1288=$BC1235,Town!X$1048:X$1288,0),0))</f>
        <v>137</v>
      </c>
      <c r="AI1235" s="1"/>
      <c r="AJ1235" s="1">
        <f t="array" ref="AJ1235">SUM(IF(Town!$AJ$1048:$AJ$1288=$A1235,IF(Town!$AK$1048:$AK$1288=$BC1235,Town!Z$1048:Z$1288,0),0))</f>
        <v>312</v>
      </c>
      <c r="AK1235" s="1">
        <f t="array" ref="AK1235">SUM(IF(Town!$AJ$1048:$AJ$1288=$A1235,IF(Town!$AK$1048:$AK$1288=$BC1235,Town!AA$1048:AA$1288,0),0))</f>
        <v>49</v>
      </c>
      <c r="AL1235" s="1">
        <f t="array" ref="AL1235">SUM(IF(Town!$AJ$1048:$AJ$1288=$A1235,IF(Town!$AK$1048:$AK$1288=$BC1235,Town!AB$1048:AB$1288,0),0))</f>
        <v>23</v>
      </c>
      <c r="AM1235" s="1">
        <f t="array" ref="AM1235">SUM(IF(Town!$AJ$1048:$AJ$1288=$A1235,IF(Town!$AK$1048:$AK$1288=$BC1235,Town!AC$1048:AC$1288,0),0))</f>
        <v>2</v>
      </c>
      <c r="AN1235" s="1">
        <f t="array" ref="AN1235">SUM(IF(Town!$AJ$1048:$AJ$1288=$A1235,IF(Town!$AK$1048:$AK$1288=$BC1235,Town!AD$1048:AD$1288,0),0))</f>
        <v>8</v>
      </c>
      <c r="AO1235" s="1">
        <f t="array" ref="AO1235">SUM(IF(Town!$AJ$1048:$AJ$1288=$A1235,IF(Town!$AK$1048:$AK$1288=$BC1235,Town!AE$1048:AE$1288,0),0))</f>
        <v>4</v>
      </c>
      <c r="AP1235" s="1">
        <f t="array" ref="AP1235">SUM(IF(Town!$AJ$1048:$AJ$1288=$A1235,IF(Town!$AK$1048:$AK$1288=$BC1235,Town!AF$1048:AF$1288,0),0))</f>
        <v>10</v>
      </c>
      <c r="BA1235" s="174" t="str">
        <f t="shared" si="844"/>
        <v>Grafton CD2</v>
      </c>
      <c r="BC1235" s="174">
        <v>2</v>
      </c>
      <c r="BE1235" s="97">
        <v>33</v>
      </c>
      <c r="BF1235" s="99"/>
      <c r="BG1235" s="174">
        <v>33009</v>
      </c>
      <c r="BH1235" s="174">
        <f t="shared" si="845"/>
        <v>3300902</v>
      </c>
      <c r="BJ1235" s="174" t="s">
        <v>3279</v>
      </c>
    </row>
    <row r="1236" spans="1:62">
      <c r="A1236" t="s">
        <v>118</v>
      </c>
      <c r="B1236" t="s">
        <v>3117</v>
      </c>
      <c r="C1236" s="1">
        <f t="shared" si="838"/>
        <v>34526</v>
      </c>
      <c r="D1236" s="1"/>
      <c r="E1236" s="1"/>
      <c r="F1236" s="1"/>
      <c r="G1236" s="1"/>
      <c r="H1236" s="1"/>
      <c r="I1236" s="1"/>
      <c r="J1236" s="1"/>
      <c r="K1236" s="1"/>
      <c r="L1236" s="1"/>
      <c r="M1236" s="7">
        <f>RANK(Z1236,(Z1236:AB1236,AC1236:AQ1236))</f>
        <v>2</v>
      </c>
      <c r="N1236" s="7">
        <f>RANK(AA1236,(Z1236:AB1236,AC1236:AQ1236))</f>
        <v>3</v>
      </c>
      <c r="O1236" s="7">
        <f>IF(AB1236&gt;0,RANK(AB1236,(Z1236:AB1236,AC1236:AQ1236)),0)</f>
        <v>4</v>
      </c>
      <c r="P1236" s="7"/>
      <c r="Q1236" s="1">
        <f t="shared" si="839"/>
        <v>6868</v>
      </c>
      <c r="R1236" s="2">
        <f t="shared" si="840"/>
        <v>0.19892255112089441</v>
      </c>
      <c r="S1236" s="2"/>
      <c r="T1236" s="2">
        <f t="shared" si="841"/>
        <v>0.1403579910791867</v>
      </c>
      <c r="U1236" s="2">
        <f t="shared" si="842"/>
        <v>0.1166077738515901</v>
      </c>
      <c r="V1236" s="2">
        <f t="shared" si="846"/>
        <v>0.10997509123559057</v>
      </c>
      <c r="W1236" s="2">
        <f t="shared" si="847"/>
        <v>0.10875861669466488</v>
      </c>
      <c r="X1236" s="2">
        <f t="shared" si="848"/>
        <v>0.33928054220008108</v>
      </c>
      <c r="Y1236" s="2">
        <f t="shared" si="843"/>
        <v>0.18501998493888661</v>
      </c>
      <c r="Z1236" s="1">
        <f t="array" ref="Z1236">SUM(IF(Town!$AJ$1048:$AJ$1288=$A1236,IF(Town!$AK$1048:$AK$1288=$BC1236,Town!P$1048:P$1288,0),0))</f>
        <v>4846</v>
      </c>
      <c r="AA1236" s="1">
        <f t="array" ref="AA1236">SUM(IF(Town!$AJ$1048:$AJ$1288=$A1236,IF(Town!$AK$1048:$AK$1288=$BC1236,Town!Q$1048:Q$1288,0),0))</f>
        <v>4026</v>
      </c>
      <c r="AB1236" s="1">
        <f t="array" ref="AB1236">SUM(IF(Town!$AJ$1048:$AJ$1288=$A1236,IF(Town!$AK$1048:$AK$1288=$BC1236,Town!R$1048:R$1288,0),0))</f>
        <v>3797</v>
      </c>
      <c r="AC1236" s="1">
        <f t="array" ref="AC1236">SUM(IF(Town!$AJ$1048:$AJ$1288=$A1236,IF(Town!$AK$1048:$AK$1288=$BC1236,Town!S$1048:S$1288,0),0))</f>
        <v>3755</v>
      </c>
      <c r="AD1236" s="1">
        <f t="array" ref="AD1236">SUM(IF(Town!$AJ$1048:$AJ$1288=$A1236,IF(Town!$AK$1048:$AK$1288=$BC1236,Town!T$1048:T$1288,0),0))</f>
        <v>11714</v>
      </c>
      <c r="AE1236" s="1">
        <f t="array" ref="AE1236">SUM(IF(Town!$AJ$1048:$AJ$1288=$A1236,IF(Town!$AK$1048:$AK$1288=$BC1236,Town!U$1048:U$1288,0),0))</f>
        <v>683</v>
      </c>
      <c r="AF1236" s="1">
        <f t="array" ref="AF1236">SUM(IF(Town!$AJ$1048:$AJ$1288=$A1236,IF(Town!$AK$1048:$AK$1288=$BC1236,Town!V$1048:V$1288,0),0))</f>
        <v>1474</v>
      </c>
      <c r="AG1236" s="1">
        <f t="array" ref="AG1236">SUM(IF(Town!$AJ$1048:$AJ$1288=$A1236,IF(Town!$AK$1048:$AK$1288=$BC1236,Town!W$1048:W$1288,0),0))</f>
        <v>3532</v>
      </c>
      <c r="AH1236" s="1">
        <f t="array" ref="AH1236">SUM(IF(Town!$AJ$1048:$AJ$1288=$A1236,IF(Town!$AK$1048:$AK$1288=$BC1236,Town!X$1048:X$1288,0),0))</f>
        <v>262</v>
      </c>
      <c r="AJ1236" s="1">
        <f t="array" ref="AJ1236">SUM(IF(Town!$AJ$1048:$AJ$1288=$A1236,IF(Town!$AK$1048:$AK$1288=$BC1236,Town!Z$1048:Z$1288,0),0))</f>
        <v>305</v>
      </c>
      <c r="AK1236" s="1">
        <f t="array" ref="AK1236">SUM(IF(Town!$AJ$1048:$AJ$1288=$A1236,IF(Town!$AK$1048:$AK$1288=$BC1236,Town!AA$1048:AA$1288,0),0))</f>
        <v>68</v>
      </c>
      <c r="AL1236" s="1">
        <f t="array" ref="AL1236">SUM(IF(Town!$AJ$1048:$AJ$1288=$A1236,IF(Town!$AK$1048:$AK$1288=$BC1236,Town!AB$1048:AB$1288,0),0))</f>
        <v>23</v>
      </c>
      <c r="AM1236" s="1">
        <f t="array" ref="AM1236">SUM(IF(Town!$AJ$1048:$AJ$1288=$A1236,IF(Town!$AK$1048:$AK$1288=$BC1236,Town!AC$1048:AC$1288,0),0))</f>
        <v>3</v>
      </c>
      <c r="AN1236" s="1">
        <f t="array" ref="AN1236">SUM(IF(Town!$AJ$1048:$AJ$1288=$A1236,IF(Town!$AK$1048:$AK$1288=$BC1236,Town!AD$1048:AD$1288,0),0))</f>
        <v>26</v>
      </c>
      <c r="AO1236" s="1">
        <f t="array" ref="AO1236">SUM(IF(Town!$AJ$1048:$AJ$1288=$A1236,IF(Town!$AK$1048:$AK$1288=$BC1236,Town!AE$1048:AE$1288,0),0))</f>
        <v>8</v>
      </c>
      <c r="AP1236" s="1">
        <f t="array" ref="AP1236">SUM(IF(Town!$AJ$1048:$AJ$1288=$A1236,IF(Town!$AK$1048:$AK$1288=$BC1236,Town!AF$1048:AF$1288,0),0))</f>
        <v>4</v>
      </c>
      <c r="BA1236" t="str">
        <f t="shared" si="844"/>
        <v>Hillsborough CD1</v>
      </c>
      <c r="BC1236">
        <v>1</v>
      </c>
      <c r="BE1236" s="97">
        <v>33</v>
      </c>
      <c r="BF1236" s="99"/>
      <c r="BG1236">
        <v>33011</v>
      </c>
      <c r="BH1236">
        <f t="shared" si="845"/>
        <v>3301101</v>
      </c>
      <c r="BJ1236" t="s">
        <v>3279</v>
      </c>
    </row>
    <row r="1237" spans="1:62">
      <c r="A1237" t="s">
        <v>118</v>
      </c>
      <c r="B1237" t="s">
        <v>3117</v>
      </c>
      <c r="C1237" s="1">
        <f t="shared" si="838"/>
        <v>49493</v>
      </c>
      <c r="D1237" s="1"/>
      <c r="E1237" s="1"/>
      <c r="F1237" s="1"/>
      <c r="G1237" s="1"/>
      <c r="H1237" s="1"/>
      <c r="I1237" s="1"/>
      <c r="J1237" s="1"/>
      <c r="K1237" s="1"/>
      <c r="L1237" s="1"/>
      <c r="M1237" s="7">
        <f>RANK(Z1237,(Z1237:AB1237,AC1237:AQ1237))</f>
        <v>2</v>
      </c>
      <c r="N1237" s="7">
        <f>RANK(AA1237,(Z1237:AB1237,AC1237:AQ1237))</f>
        <v>4</v>
      </c>
      <c r="O1237" s="7">
        <f>IF(AB1237&gt;0,RANK(AB1237,(Z1237:AB1237,AC1237:AQ1237)),0)</f>
        <v>5</v>
      </c>
      <c r="P1237" s="7"/>
      <c r="Q1237" s="1">
        <f t="shared" si="839"/>
        <v>9943</v>
      </c>
      <c r="R1237" s="2">
        <f t="shared" si="840"/>
        <v>0.20089709655910937</v>
      </c>
      <c r="S1237" s="2"/>
      <c r="T1237" s="2">
        <f t="shared" si="841"/>
        <v>0.15499161497585517</v>
      </c>
      <c r="U1237" s="2">
        <f t="shared" si="842"/>
        <v>0.11229870890833048</v>
      </c>
      <c r="V1237" s="2">
        <f t="shared" si="846"/>
        <v>0.10156991897844139</v>
      </c>
      <c r="W1237" s="2">
        <f t="shared" si="847"/>
        <v>0.11821873800335402</v>
      </c>
      <c r="X1237" s="2">
        <f t="shared" si="848"/>
        <v>0.35588871153496454</v>
      </c>
      <c r="Y1237" s="2">
        <f t="shared" si="843"/>
        <v>0.15703230759905434</v>
      </c>
      <c r="Z1237" s="1">
        <f t="array" ref="Z1237">SUM(IF(Town!$AJ$1048:$AJ$1288=$A1237,IF(Town!$AK$1048:$AK$1288=$BC1237,Town!P$1048:P$1288,0),0))</f>
        <v>7671</v>
      </c>
      <c r="AA1237" s="1">
        <f t="array" ref="AA1237">SUM(IF(Town!$AJ$1048:$AJ$1288=$A1237,IF(Town!$AK$1048:$AK$1288=$BC1237,Town!Q$1048:Q$1288,0),0))</f>
        <v>5558</v>
      </c>
      <c r="AB1237" s="1">
        <f t="array" ref="AB1237">SUM(IF(Town!$AJ$1048:$AJ$1288=$A1237,IF(Town!$AK$1048:$AK$1288=$BC1237,Town!R$1048:R$1288,0),0))</f>
        <v>5027</v>
      </c>
      <c r="AC1237" s="1">
        <f t="array" ref="AC1237">SUM(IF(Town!$AJ$1048:$AJ$1288=$A1237,IF(Town!$AK$1048:$AK$1288=$BC1237,Town!S$1048:S$1288,0),0))</f>
        <v>5851</v>
      </c>
      <c r="AD1237" s="1">
        <f t="array" ref="AD1237">SUM(IF(Town!$AJ$1048:$AJ$1288=$A1237,IF(Town!$AK$1048:$AK$1288=$BC1237,Town!T$1048:T$1288,0),0))</f>
        <v>17614</v>
      </c>
      <c r="AE1237" s="1">
        <f t="array" ref="AE1237">SUM(IF(Town!$AJ$1048:$AJ$1288=$A1237,IF(Town!$AK$1048:$AK$1288=$BC1237,Town!U$1048:U$1288,0),0))</f>
        <v>1046</v>
      </c>
      <c r="AF1237" s="1">
        <f t="array" ref="AF1237">SUM(IF(Town!$AJ$1048:$AJ$1288=$A1237,IF(Town!$AK$1048:$AK$1288=$BC1237,Town!V$1048:V$1288,0),0))</f>
        <v>2142</v>
      </c>
      <c r="AG1237" s="1">
        <f t="array" ref="AG1237">SUM(IF(Town!$AJ$1048:$AJ$1288=$A1237,IF(Town!$AK$1048:$AK$1288=$BC1237,Town!W$1048:W$1288,0),0))</f>
        <v>3623</v>
      </c>
      <c r="AH1237" s="1">
        <f t="array" ref="AH1237">SUM(IF(Town!$AJ$1048:$AJ$1288=$A1237,IF(Town!$AK$1048:$AK$1288=$BC1237,Town!X$1048:X$1288,0),0))</f>
        <v>373</v>
      </c>
      <c r="AJ1237" s="1">
        <f t="array" ref="AJ1237">SUM(IF(Town!$AJ$1048:$AJ$1288=$A1237,IF(Town!$AK$1048:$AK$1288=$BC1237,Town!Z$1048:Z$1288,0),0))</f>
        <v>431</v>
      </c>
      <c r="AK1237" s="1">
        <f t="array" ref="AK1237">SUM(IF(Town!$AJ$1048:$AJ$1288=$A1237,IF(Town!$AK$1048:$AK$1288=$BC1237,Town!AA$1048:AA$1288,0),0))</f>
        <v>88</v>
      </c>
      <c r="AL1237" s="1">
        <f t="array" ref="AL1237">SUM(IF(Town!$AJ$1048:$AJ$1288=$A1237,IF(Town!$AK$1048:$AK$1288=$BC1237,Town!AB$1048:AB$1288,0),0))</f>
        <v>26</v>
      </c>
      <c r="AM1237" s="1">
        <f t="array" ref="AM1237">SUM(IF(Town!$AJ$1048:$AJ$1288=$A1237,IF(Town!$AK$1048:$AK$1288=$BC1237,Town!AC$1048:AC$1288,0),0))</f>
        <v>8</v>
      </c>
      <c r="AN1237" s="1">
        <f t="array" ref="AN1237">SUM(IF(Town!$AJ$1048:$AJ$1288=$A1237,IF(Town!$AK$1048:$AK$1288=$BC1237,Town!AD$1048:AD$1288,0),0))</f>
        <v>19</v>
      </c>
      <c r="AO1237" s="1">
        <f t="array" ref="AO1237">SUM(IF(Town!$AJ$1048:$AJ$1288=$A1237,IF(Town!$AK$1048:$AK$1288=$BC1237,Town!AE$1048:AE$1288,0),0))</f>
        <v>8</v>
      </c>
      <c r="AP1237" s="1">
        <f t="array" ref="AP1237">SUM(IF(Town!$AJ$1048:$AJ$1288=$A1237,IF(Town!$AK$1048:$AK$1288=$BC1237,Town!AF$1048:AF$1288,0),0))</f>
        <v>8</v>
      </c>
      <c r="BA1237" t="str">
        <f t="shared" si="844"/>
        <v>Hillsborough CD2</v>
      </c>
      <c r="BC1237">
        <v>2</v>
      </c>
      <c r="BE1237" s="97">
        <v>33</v>
      </c>
      <c r="BF1237" s="99"/>
      <c r="BG1237">
        <v>33011</v>
      </c>
      <c r="BH1237">
        <f t="shared" si="845"/>
        <v>3301102</v>
      </c>
      <c r="BJ1237" t="s">
        <v>3279</v>
      </c>
    </row>
    <row r="1238" spans="1:62">
      <c r="A1238" t="s">
        <v>1643</v>
      </c>
      <c r="B1238" t="s">
        <v>3117</v>
      </c>
      <c r="C1238" s="1">
        <f t="shared" si="838"/>
        <v>3573</v>
      </c>
      <c r="D1238" s="1"/>
      <c r="E1238" s="1"/>
      <c r="F1238" s="1"/>
      <c r="G1238" s="1"/>
      <c r="H1238" s="1"/>
      <c r="I1238" s="1"/>
      <c r="J1238" s="1"/>
      <c r="K1238" s="1"/>
      <c r="L1238" s="1"/>
      <c r="M1238" s="7">
        <f>RANK(Z1238,(Z1238:AB1238,AC1238:AQ1238))</f>
        <v>2</v>
      </c>
      <c r="N1238" s="7">
        <f>RANK(AA1238,(Z1238:AB1238,AC1238:AQ1238))</f>
        <v>6</v>
      </c>
      <c r="O1238" s="7">
        <f>IF(AB1238&gt;0,RANK(AB1238,(Z1238:AB1238,AC1238:AQ1238)),0)</f>
        <v>4</v>
      </c>
      <c r="P1238" s="7"/>
      <c r="Q1238" s="1">
        <f t="shared" si="839"/>
        <v>616</v>
      </c>
      <c r="R1238" s="2">
        <f t="shared" si="840"/>
        <v>0.17240414217744193</v>
      </c>
      <c r="S1238" s="2"/>
      <c r="T1238" s="2">
        <f t="shared" si="841"/>
        <v>0.15617128463476071</v>
      </c>
      <c r="U1238" s="2">
        <f t="shared" si="842"/>
        <v>0.10859221942345368</v>
      </c>
      <c r="V1238" s="2">
        <f t="shared" si="846"/>
        <v>0.109151973131822</v>
      </c>
      <c r="W1238" s="2">
        <f t="shared" si="847"/>
        <v>0.11307024909040023</v>
      </c>
      <c r="X1238" s="2">
        <f t="shared" si="848"/>
        <v>0.32857542681220264</v>
      </c>
      <c r="Y1238" s="2">
        <f t="shared" si="843"/>
        <v>0.18443884690736079</v>
      </c>
      <c r="Z1238" s="1">
        <f t="array" ref="Z1238">SUM(IF(Town!$AJ$1048:$AJ$1288=$A1238,IF(Town!$AK$1048:$AK$1288=$BC1238,Town!P$1048:P$1288,0),0))</f>
        <v>558</v>
      </c>
      <c r="AA1238" s="1">
        <f t="array" ref="AA1238">SUM(IF(Town!$AJ$1048:$AJ$1288=$A1238,IF(Town!$AK$1048:$AK$1288=$BC1238,Town!Q$1048:Q$1288,0),0))</f>
        <v>388</v>
      </c>
      <c r="AB1238" s="1">
        <f t="array" ref="AB1238">SUM(IF(Town!$AJ$1048:$AJ$1288=$A1238,IF(Town!$AK$1048:$AK$1288=$BC1238,Town!R$1048:R$1288,0),0))</f>
        <v>390</v>
      </c>
      <c r="AC1238" s="1">
        <f t="array" ref="AC1238">SUM(IF(Town!$AJ$1048:$AJ$1288=$A1238,IF(Town!$AK$1048:$AK$1288=$BC1238,Town!S$1048:S$1288,0),0))</f>
        <v>404</v>
      </c>
      <c r="AD1238" s="1">
        <f t="array" ref="AD1238">SUM(IF(Town!$AJ$1048:$AJ$1288=$A1238,IF(Town!$AK$1048:$AK$1288=$BC1238,Town!T$1048:T$1288,0),0))</f>
        <v>1174</v>
      </c>
      <c r="AE1238" s="1">
        <f t="array" ref="AE1238">SUM(IF(Town!$AJ$1048:$AJ$1288=$A1238,IF(Town!$AK$1048:$AK$1288=$BC1238,Town!U$1048:U$1288,0),0))</f>
        <v>63</v>
      </c>
      <c r="AF1238" s="1">
        <f t="array" ref="AF1238">SUM(IF(Town!$AJ$1048:$AJ$1288=$A1238,IF(Town!$AK$1048:$AK$1288=$BC1238,Town!V$1048:V$1288,0),0))</f>
        <v>153</v>
      </c>
      <c r="AG1238" s="1">
        <f t="array" ref="AG1238">SUM(IF(Town!$AJ$1048:$AJ$1288=$A1238,IF(Town!$AK$1048:$AK$1288=$BC1238,Town!W$1048:W$1288,0),0))</f>
        <v>389</v>
      </c>
      <c r="AH1238" s="1">
        <f t="array" ref="AH1238">SUM(IF(Town!$AJ$1048:$AJ$1288=$A1238,IF(Town!$AK$1048:$AK$1288=$BC1238,Town!X$1048:X$1288,0),0))</f>
        <v>14</v>
      </c>
      <c r="AJ1238" s="1">
        <f t="array" ref="AJ1238">SUM(IF(Town!$AJ$1048:$AJ$1288=$A1238,IF(Town!$AK$1048:$AK$1288=$BC1238,Town!Z$1048:Z$1288,0),0))</f>
        <v>31</v>
      </c>
      <c r="AK1238" s="1">
        <f t="array" ref="AK1238">SUM(IF(Town!$AJ$1048:$AJ$1288=$A1238,IF(Town!$AK$1048:$AK$1288=$BC1238,Town!AA$1048:AA$1288,0),0))</f>
        <v>6</v>
      </c>
      <c r="AL1238" s="1">
        <f t="array" ref="AL1238">SUM(IF(Town!$AJ$1048:$AJ$1288=$A1238,IF(Town!$AK$1048:$AK$1288=$BC1238,Town!AB$1048:AB$1288,0),0))</f>
        <v>1</v>
      </c>
      <c r="AM1238" s="1">
        <f t="array" ref="AM1238">SUM(IF(Town!$AJ$1048:$AJ$1288=$A1238,IF(Town!$AK$1048:$AK$1288=$BC1238,Town!AC$1048:AC$1288,0),0))</f>
        <v>0</v>
      </c>
      <c r="AN1238" s="1">
        <f t="array" ref="AN1238">SUM(IF(Town!$AJ$1048:$AJ$1288=$A1238,IF(Town!$AK$1048:$AK$1288=$BC1238,Town!AD$1048:AD$1288,0),0))</f>
        <v>1</v>
      </c>
      <c r="AO1238" s="1">
        <f t="array" ref="AO1238">SUM(IF(Town!$AJ$1048:$AJ$1288=$A1238,IF(Town!$AK$1048:$AK$1288=$BC1238,Town!AE$1048:AE$1288,0),0))</f>
        <v>1</v>
      </c>
      <c r="AP1238" s="1">
        <f t="array" ref="AP1238">SUM(IF(Town!$AJ$1048:$AJ$1288=$A1238,IF(Town!$AK$1048:$AK$1288=$BC1238,Town!AF$1048:AF$1288,0),0))</f>
        <v>0</v>
      </c>
      <c r="BA1238" t="str">
        <f t="shared" si="844"/>
        <v>Merrimack CD1</v>
      </c>
      <c r="BC1238">
        <v>1</v>
      </c>
      <c r="BE1238" s="97">
        <v>33</v>
      </c>
      <c r="BF1238" s="99"/>
      <c r="BG1238">
        <v>33013</v>
      </c>
      <c r="BH1238">
        <f t="shared" si="845"/>
        <v>3301301</v>
      </c>
      <c r="BJ1238" t="s">
        <v>3279</v>
      </c>
    </row>
    <row r="1239" spans="1:62">
      <c r="A1239" t="s">
        <v>1643</v>
      </c>
      <c r="B1239" t="s">
        <v>3117</v>
      </c>
      <c r="C1239" s="1">
        <f t="shared" si="838"/>
        <v>29598</v>
      </c>
      <c r="D1239" s="1"/>
      <c r="E1239" s="1"/>
      <c r="F1239" s="1"/>
      <c r="G1239" s="1"/>
      <c r="H1239" s="1"/>
      <c r="I1239" s="1"/>
      <c r="J1239" s="1"/>
      <c r="K1239" s="1"/>
      <c r="L1239" s="1"/>
      <c r="M1239" s="7">
        <f>RANK(Z1239,(Z1239:AB1239,AC1239:AQ1239))</f>
        <v>2</v>
      </c>
      <c r="N1239" s="7">
        <f>RANK(AA1239,(Z1239:AB1239,AC1239:AQ1239))</f>
        <v>3</v>
      </c>
      <c r="O1239" s="7">
        <f>IF(AB1239&gt;0,RANK(AB1239,(Z1239:AB1239,AC1239:AQ1239)),0)</f>
        <v>5</v>
      </c>
      <c r="P1239" s="7"/>
      <c r="Q1239" s="1">
        <f t="shared" si="839"/>
        <v>4165</v>
      </c>
      <c r="R1239" s="2">
        <f t="shared" si="840"/>
        <v>0.14071896749780391</v>
      </c>
      <c r="S1239" s="2"/>
      <c r="T1239" s="2">
        <f t="shared" si="841"/>
        <v>0.18987769443881344</v>
      </c>
      <c r="U1239" s="2">
        <f t="shared" si="842"/>
        <v>0.11575106426109873</v>
      </c>
      <c r="V1239" s="2">
        <f t="shared" si="846"/>
        <v>9.027637002500169E-2</v>
      </c>
      <c r="W1239" s="2">
        <f t="shared" si="847"/>
        <v>0.11409554699641868</v>
      </c>
      <c r="X1239" s="2">
        <f t="shared" si="848"/>
        <v>0.33059666193661735</v>
      </c>
      <c r="Y1239" s="2">
        <f t="shared" si="843"/>
        <v>0.15940266234205019</v>
      </c>
      <c r="Z1239" s="1">
        <f t="array" ref="Z1239">SUM(IF(Town!$AJ$1048:$AJ$1288=$A1239,IF(Town!$AK$1048:$AK$1288=$BC1239,Town!P$1048:P$1288,0),0))</f>
        <v>5620</v>
      </c>
      <c r="AA1239" s="1">
        <f t="array" ref="AA1239">SUM(IF(Town!$AJ$1048:$AJ$1288=$A1239,IF(Town!$AK$1048:$AK$1288=$BC1239,Town!Q$1048:Q$1288,0),0))</f>
        <v>3426</v>
      </c>
      <c r="AB1239" s="1">
        <f t="array" ref="AB1239">SUM(IF(Town!$AJ$1048:$AJ$1288=$A1239,IF(Town!$AK$1048:$AK$1288=$BC1239,Town!R$1048:R$1288,0),0))</f>
        <v>2672</v>
      </c>
      <c r="AC1239" s="1">
        <f t="array" ref="AC1239">SUM(IF(Town!$AJ$1048:$AJ$1288=$A1239,IF(Town!$AK$1048:$AK$1288=$BC1239,Town!S$1048:S$1288,0),0))</f>
        <v>3377</v>
      </c>
      <c r="AD1239" s="1">
        <f t="array" ref="AD1239">SUM(IF(Town!$AJ$1048:$AJ$1288=$A1239,IF(Town!$AK$1048:$AK$1288=$BC1239,Town!T$1048:T$1288,0),0))</f>
        <v>9785</v>
      </c>
      <c r="AE1239" s="1">
        <f t="array" ref="AE1239">SUM(IF(Town!$AJ$1048:$AJ$1288=$A1239,IF(Town!$AK$1048:$AK$1288=$BC1239,Town!U$1048:U$1288,0),0))</f>
        <v>690</v>
      </c>
      <c r="AF1239" s="1">
        <f t="array" ref="AF1239">SUM(IF(Town!$AJ$1048:$AJ$1288=$A1239,IF(Town!$AK$1048:$AK$1288=$BC1239,Town!V$1048:V$1288,0),0))</f>
        <v>1358</v>
      </c>
      <c r="AG1239" s="1">
        <f t="array" ref="AG1239">SUM(IF(Town!$AJ$1048:$AJ$1288=$A1239,IF(Town!$AK$1048:$AK$1288=$BC1239,Town!W$1048:W$1288,0),0))</f>
        <v>1987</v>
      </c>
      <c r="AH1239" s="1">
        <f t="array" ref="AH1239">SUM(IF(Town!$AJ$1048:$AJ$1288=$A1239,IF(Town!$AK$1048:$AK$1288=$BC1239,Town!X$1048:X$1288,0),0))</f>
        <v>182</v>
      </c>
      <c r="AJ1239" s="1">
        <f t="array" ref="AJ1239">SUM(IF(Town!$AJ$1048:$AJ$1288=$A1239,IF(Town!$AK$1048:$AK$1288=$BC1239,Town!Z$1048:Z$1288,0),0))</f>
        <v>373</v>
      </c>
      <c r="AK1239" s="1">
        <f t="array" ref="AK1239">SUM(IF(Town!$AJ$1048:$AJ$1288=$A1239,IF(Town!$AK$1048:$AK$1288=$BC1239,Town!AA$1048:AA$1288,0),0))</f>
        <v>54</v>
      </c>
      <c r="AL1239" s="1">
        <f t="array" ref="AL1239">SUM(IF(Town!$AJ$1048:$AJ$1288=$A1239,IF(Town!$AK$1048:$AK$1288=$BC1239,Town!AB$1048:AB$1288,0),0))</f>
        <v>30</v>
      </c>
      <c r="AM1239" s="1">
        <f t="array" ref="AM1239">SUM(IF(Town!$AJ$1048:$AJ$1288=$A1239,IF(Town!$AK$1048:$AK$1288=$BC1239,Town!AC$1048:AC$1288,0),0))</f>
        <v>10</v>
      </c>
      <c r="AN1239" s="1">
        <f t="array" ref="AN1239">SUM(IF(Town!$AJ$1048:$AJ$1288=$A1239,IF(Town!$AK$1048:$AK$1288=$BC1239,Town!AD$1048:AD$1288,0),0))</f>
        <v>10</v>
      </c>
      <c r="AO1239" s="1">
        <f t="array" ref="AO1239">SUM(IF(Town!$AJ$1048:$AJ$1288=$A1239,IF(Town!$AK$1048:$AK$1288=$BC1239,Town!AE$1048:AE$1288,0),0))</f>
        <v>10</v>
      </c>
      <c r="AP1239" s="1">
        <f t="array" ref="AP1239">SUM(IF(Town!$AJ$1048:$AJ$1288=$A1239,IF(Town!$AK$1048:$AK$1288=$BC1239,Town!AF$1048:AF$1288,0),0))</f>
        <v>14</v>
      </c>
      <c r="BA1239" t="str">
        <f t="shared" si="844"/>
        <v>Merrimack CD2</v>
      </c>
      <c r="BC1239">
        <v>2</v>
      </c>
      <c r="BE1239" s="97">
        <v>33</v>
      </c>
      <c r="BF1239" s="99"/>
      <c r="BG1239">
        <v>33013</v>
      </c>
      <c r="BH1239">
        <f t="shared" si="845"/>
        <v>3301302</v>
      </c>
      <c r="BJ1239" t="s">
        <v>3279</v>
      </c>
    </row>
    <row r="1240" spans="1:62">
      <c r="A1240" t="s">
        <v>3010</v>
      </c>
      <c r="B1240" t="s">
        <v>3117</v>
      </c>
      <c r="C1240" s="1">
        <f t="shared" si="838"/>
        <v>58748</v>
      </c>
      <c r="D1240" s="1"/>
      <c r="E1240" s="1"/>
      <c r="F1240" s="1"/>
      <c r="G1240" s="1"/>
      <c r="H1240" s="1"/>
      <c r="I1240" s="1"/>
      <c r="J1240" s="1"/>
      <c r="K1240" s="1"/>
      <c r="L1240" s="1"/>
      <c r="M1240" s="7">
        <f>RANK(Z1240,(Z1240:AB1240,AC1240:AQ1240))</f>
        <v>2</v>
      </c>
      <c r="N1240" s="7">
        <f>RANK(AA1240,(Z1240:AB1240,AC1240:AQ1240))</f>
        <v>5</v>
      </c>
      <c r="O1240" s="7">
        <f>IF(AB1240&gt;0,RANK(AB1240,(Z1240:AB1240,AC1240:AQ1240)),0)</f>
        <v>3</v>
      </c>
      <c r="P1240" s="7"/>
      <c r="Q1240" s="1">
        <f t="shared" si="839"/>
        <v>13416</v>
      </c>
      <c r="R1240" s="2">
        <f t="shared" si="840"/>
        <v>0.22836522094369169</v>
      </c>
      <c r="S1240" s="2"/>
      <c r="T1240" s="2">
        <f t="shared" si="841"/>
        <v>0.14642200585551848</v>
      </c>
      <c r="U1240" s="2">
        <f t="shared" si="842"/>
        <v>0.10706747463743446</v>
      </c>
      <c r="V1240" s="2">
        <f t="shared" si="846"/>
        <v>0.10900796622863757</v>
      </c>
      <c r="W1240" s="2">
        <f t="shared" si="847"/>
        <v>0.10841220126642609</v>
      </c>
      <c r="X1240" s="2">
        <f t="shared" si="848"/>
        <v>0.37478722679921017</v>
      </c>
      <c r="Y1240" s="2">
        <f t="shared" si="843"/>
        <v>0.15430312521277323</v>
      </c>
      <c r="Z1240" s="1">
        <f t="array" ref="Z1240">SUM(IF(Town!$AJ$1048:$AJ$1288=$A1240,IF(Town!$AK$1048:$AK$1288=$BC1240,Town!P$1048:P$1288,0),0))</f>
        <v>8602</v>
      </c>
      <c r="AA1240" s="1">
        <f t="array" ref="AA1240">SUM(IF(Town!$AJ$1048:$AJ$1288=$A1240,IF(Town!$AK$1048:$AK$1288=$BC1240,Town!Q$1048:Q$1288,0),0))</f>
        <v>6290</v>
      </c>
      <c r="AB1240" s="1">
        <f t="array" ref="AB1240">SUM(IF(Town!$AJ$1048:$AJ$1288=$A1240,IF(Town!$AK$1048:$AK$1288=$BC1240,Town!R$1048:R$1288,0),0))</f>
        <v>6404</v>
      </c>
      <c r="AC1240" s="1">
        <f t="array" ref="AC1240">SUM(IF(Town!$AJ$1048:$AJ$1288=$A1240,IF(Town!$AK$1048:$AK$1288=$BC1240,Town!S$1048:S$1288,0),0))</f>
        <v>6369</v>
      </c>
      <c r="AD1240" s="1">
        <f t="array" ref="AD1240">SUM(IF(Town!$AJ$1048:$AJ$1288=$A1240,IF(Town!$AK$1048:$AK$1288=$BC1240,Town!T$1048:T$1288,0),0))</f>
        <v>22018</v>
      </c>
      <c r="AE1240" s="1">
        <f t="array" ref="AE1240">SUM(IF(Town!$AJ$1048:$AJ$1288=$A1240,IF(Town!$AK$1048:$AK$1288=$BC1240,Town!U$1048:U$1288,0),0))</f>
        <v>1145</v>
      </c>
      <c r="AF1240" s="1">
        <f t="array" ref="AF1240">SUM(IF(Town!$AJ$1048:$AJ$1288=$A1240,IF(Town!$AK$1048:$AK$1288=$BC1240,Town!V$1048:V$1288,0),0))</f>
        <v>2323</v>
      </c>
      <c r="AG1240" s="1">
        <f t="array" ref="AG1240">SUM(IF(Town!$AJ$1048:$AJ$1288=$A1240,IF(Town!$AK$1048:$AK$1288=$BC1240,Town!W$1048:W$1288,0),0))</f>
        <v>4654</v>
      </c>
      <c r="AH1240" s="1">
        <f t="array" ref="AH1240">SUM(IF(Town!$AJ$1048:$AJ$1288=$A1240,IF(Town!$AK$1048:$AK$1288=$BC1240,Town!X$1048:X$1288,0),0))</f>
        <v>341</v>
      </c>
      <c r="AJ1240" s="1">
        <f t="array" ref="AJ1240">SUM(IF(Town!$AJ$1048:$AJ$1288=$A1240,IF(Town!$AK$1048:$AK$1288=$BC1240,Town!Z$1048:Z$1288,0),0))</f>
        <v>400</v>
      </c>
      <c r="AK1240" s="1">
        <f t="array" ref="AK1240">SUM(IF(Town!$AJ$1048:$AJ$1288=$A1240,IF(Town!$AK$1048:$AK$1288=$BC1240,Town!AA$1048:AA$1288,0),0))</f>
        <v>99</v>
      </c>
      <c r="AL1240" s="1">
        <f t="array" ref="AL1240">SUM(IF(Town!$AJ$1048:$AJ$1288=$A1240,IF(Town!$AK$1048:$AK$1288=$BC1240,Town!AB$1048:AB$1288,0),0))</f>
        <v>35</v>
      </c>
      <c r="AM1240" s="1">
        <f t="array" ref="AM1240">SUM(IF(Town!$AJ$1048:$AJ$1288=$A1240,IF(Town!$AK$1048:$AK$1288=$BC1240,Town!AC$1048:AC$1288,0),0))</f>
        <v>11</v>
      </c>
      <c r="AN1240" s="1">
        <f t="array" ref="AN1240">SUM(IF(Town!$AJ$1048:$AJ$1288=$A1240,IF(Town!$AK$1048:$AK$1288=$BC1240,Town!AD$1048:AD$1288,0),0))</f>
        <v>34</v>
      </c>
      <c r="AO1240" s="1">
        <f t="array" ref="AO1240">SUM(IF(Town!$AJ$1048:$AJ$1288=$A1240,IF(Town!$AK$1048:$AK$1288=$BC1240,Town!AE$1048:AE$1288,0),0))</f>
        <v>10</v>
      </c>
      <c r="AP1240" s="1">
        <f t="array" ref="AP1240">SUM(IF(Town!$AJ$1048:$AJ$1288=$A1240,IF(Town!$AK$1048:$AK$1288=$BC1240,Town!AF$1048:AF$1288,0),0))</f>
        <v>13</v>
      </c>
      <c r="BA1240" t="str">
        <f t="shared" si="844"/>
        <v>Rockingham CD1</v>
      </c>
      <c r="BC1240">
        <v>1</v>
      </c>
      <c r="BE1240" s="97">
        <v>33</v>
      </c>
      <c r="BF1240" s="99"/>
      <c r="BG1240">
        <v>33015</v>
      </c>
      <c r="BH1240">
        <f t="shared" si="845"/>
        <v>3301501</v>
      </c>
      <c r="BJ1240" t="s">
        <v>3279</v>
      </c>
    </row>
    <row r="1241" spans="1:62">
      <c r="A1241" t="s">
        <v>3010</v>
      </c>
      <c r="B1241" t="s">
        <v>3117</v>
      </c>
      <c r="C1241" s="1">
        <f t="shared" si="838"/>
        <v>15389</v>
      </c>
      <c r="D1241" s="1"/>
      <c r="E1241" s="1"/>
      <c r="F1241" s="1"/>
      <c r="G1241" s="1"/>
      <c r="H1241" s="1"/>
      <c r="I1241" s="1"/>
      <c r="J1241" s="1"/>
      <c r="K1241" s="1"/>
      <c r="L1241" s="1"/>
      <c r="M1241" s="7">
        <f>RANK(Z1241,(Z1241:AB1241,AC1241:AQ1241))</f>
        <v>2</v>
      </c>
      <c r="N1241" s="7">
        <f>RANK(AA1241,(Z1241:AB1241,AC1241:AQ1241))</f>
        <v>5</v>
      </c>
      <c r="O1241" s="7">
        <f>IF(AB1241&gt;0,RANK(AB1241,(Z1241:AB1241,AC1241:AQ1241)),0)</f>
        <v>3</v>
      </c>
      <c r="P1241" s="7"/>
      <c r="Q1241" s="1">
        <f>MAX(Z1241:AG1241)-LARGE(Z1241:AG1241,2)</f>
        <v>4932</v>
      </c>
      <c r="R1241" s="2">
        <f t="shared" si="840"/>
        <v>0.32048866073169147</v>
      </c>
      <c r="S1241" s="2"/>
      <c r="T1241" s="2">
        <f t="shared" si="841"/>
        <v>0.11488725713171746</v>
      </c>
      <c r="U1241" s="2">
        <f t="shared" si="842"/>
        <v>9.4742998245500032E-2</v>
      </c>
      <c r="V1241" s="2">
        <f t="shared" si="846"/>
        <v>0.10851907206446162</v>
      </c>
      <c r="W1241" s="2">
        <f t="shared" si="847"/>
        <v>0.10539996101111183</v>
      </c>
      <c r="X1241" s="2">
        <f t="shared" si="848"/>
        <v>0.4353759178634089</v>
      </c>
      <c r="Y1241" s="2">
        <f t="shared" si="843"/>
        <v>0.14107479368380016</v>
      </c>
      <c r="Z1241" s="1">
        <f t="array" ref="Z1241">SUM(IF(Town!$AJ$1048:$AJ$1288=$A1241,IF(Town!$AK$1048:$AK$1288=$BC1241,Town!P$1048:P$1288,0),0))</f>
        <v>1768</v>
      </c>
      <c r="AA1241" s="1">
        <f t="array" ref="AA1241">SUM(IF(Town!$AJ$1048:$AJ$1288=$A1241,IF(Town!$AK$1048:$AK$1288=$BC1241,Town!Q$1048:Q$1288,0),0))</f>
        <v>1458</v>
      </c>
      <c r="AB1241" s="1">
        <f t="array" ref="AB1241">SUM(IF(Town!$AJ$1048:$AJ$1288=$A1241,IF(Town!$AK$1048:$AK$1288=$BC1241,Town!R$1048:R$1288,0),0))</f>
        <v>1670</v>
      </c>
      <c r="AC1241" s="1">
        <f t="array" ref="AC1241">SUM(IF(Town!$AJ$1048:$AJ$1288=$A1241,IF(Town!$AK$1048:$AK$1288=$BC1241,Town!S$1048:S$1288,0),0))</f>
        <v>1622</v>
      </c>
      <c r="AD1241" s="1">
        <f t="array" ref="AD1241">SUM(IF(Town!$AJ$1048:$AJ$1288=$A1241,IF(Town!$AK$1048:$AK$1288=$BC1241,Town!T$1048:T$1288,0),0))</f>
        <v>6700</v>
      </c>
      <c r="AE1241" s="1">
        <f t="array" ref="AE1241">SUM(IF(Town!$AJ$1048:$AJ$1288=$A1241,IF(Town!$AK$1048:$AK$1288=$BC1241,Town!U$1048:U$1288,0),0))</f>
        <v>302</v>
      </c>
      <c r="AF1241" s="1">
        <f t="array" ref="AF1241">SUM(IF(Town!$AJ$1048:$AJ$1288=$A1241,IF(Town!$AK$1048:$AK$1288=$BC1241,Town!V$1048:V$1288,0),0))</f>
        <v>506</v>
      </c>
      <c r="AG1241" s="1">
        <f t="array" ref="AG1241">SUM(IF(Town!$AJ$1048:$AJ$1288=$A1241,IF(Town!$AK$1048:$AK$1288=$BC1241,Town!W$1048:W$1288,0),0))</f>
        <v>1129</v>
      </c>
      <c r="AH1241" s="1">
        <f t="array" ref="AH1241">SUM(IF(Town!$AJ$1048:$AJ$1288=$A1241,IF(Town!$AK$1048:$AK$1288=$BC1241,Town!X$1048:X$1288,0),0))</f>
        <v>76</v>
      </c>
      <c r="AJ1241" s="1">
        <f t="array" ref="AJ1241">SUM(IF(Town!$AJ$1048:$AJ$1288=$A1241,IF(Town!$AK$1048:$AK$1288=$BC1241,Town!Z$1048:Z$1288,0),0))</f>
        <v>103</v>
      </c>
      <c r="AK1241" s="1">
        <f t="array" ref="AK1241">SUM(IF(Town!$AJ$1048:$AJ$1288=$A1241,IF(Town!$AK$1048:$AK$1288=$BC1241,Town!AA$1048:AA$1288,0),0))</f>
        <v>28</v>
      </c>
      <c r="AL1241" s="1">
        <f t="array" ref="AL1241">SUM(IF(Town!$AJ$1048:$AJ$1288=$A1241,IF(Town!$AK$1048:$AK$1288=$BC1241,Town!AB$1048:AB$1288,0),0))</f>
        <v>8</v>
      </c>
      <c r="AM1241" s="1">
        <f t="array" ref="AM1241">SUM(IF(Town!$AJ$1048:$AJ$1288=$A1241,IF(Town!$AK$1048:$AK$1288=$BC1241,Town!AC$1048:AC$1288,0),0))</f>
        <v>2</v>
      </c>
      <c r="AN1241" s="1">
        <f t="array" ref="AN1241">SUM(IF(Town!$AJ$1048:$AJ$1288=$A1241,IF(Town!$AK$1048:$AK$1288=$BC1241,Town!AD$1048:AD$1288,0),0))</f>
        <v>9</v>
      </c>
      <c r="AO1241" s="1">
        <f t="array" ref="AO1241">SUM(IF(Town!$AJ$1048:$AJ$1288=$A1241,IF(Town!$AK$1048:$AK$1288=$BC1241,Town!AE$1048:AE$1288,0),0))</f>
        <v>6</v>
      </c>
      <c r="AP1241" s="1">
        <f t="array" ref="AP1241">SUM(IF(Town!$AJ$1048:$AJ$1288=$A1241,IF(Town!$AK$1048:$AK$1288=$BC1241,Town!AF$1048:AF$1288,0),0))</f>
        <v>2</v>
      </c>
      <c r="BA1241" t="str">
        <f t="shared" si="844"/>
        <v>Rockingham CD2</v>
      </c>
      <c r="BC1241">
        <v>2</v>
      </c>
      <c r="BE1241" s="97">
        <v>33</v>
      </c>
      <c r="BF1241" s="99"/>
      <c r="BG1241">
        <v>33015</v>
      </c>
      <c r="BH1241">
        <f t="shared" si="845"/>
        <v>3301502</v>
      </c>
      <c r="BJ1241" t="s">
        <v>3279</v>
      </c>
    </row>
    <row r="1242" spans="1:62">
      <c r="BF1242" s="99"/>
      <c r="BG1242"/>
    </row>
    <row r="1243" spans="1:62">
      <c r="A1243" s="48" t="s">
        <v>1396</v>
      </c>
      <c r="BF1243" s="99"/>
      <c r="BG1243"/>
    </row>
    <row r="1244" spans="1:62">
      <c r="A1244" t="s">
        <v>1367</v>
      </c>
      <c r="B1244" t="s">
        <v>3070</v>
      </c>
      <c r="BA1244" t="str">
        <f t="shared" ref="BA1244:BA1284" si="850">A1244&amp;" "&amp;"CD"&amp;BC1244</f>
        <v>Bergen CD5</v>
      </c>
      <c r="BC1244">
        <v>5</v>
      </c>
      <c r="BE1244" s="97">
        <v>34</v>
      </c>
      <c r="BF1244" s="99"/>
      <c r="BG1244">
        <v>34003</v>
      </c>
      <c r="BH1244">
        <f>BG1244*100+BC1244</f>
        <v>3400305</v>
      </c>
      <c r="BJ1244" t="s">
        <v>3279</v>
      </c>
    </row>
    <row r="1245" spans="1:62" s="176" customFormat="1">
      <c r="A1245" s="176" t="s">
        <v>1367</v>
      </c>
      <c r="B1245" s="176" t="s">
        <v>3070</v>
      </c>
      <c r="J1245" s="184"/>
      <c r="K1245" s="226"/>
      <c r="Q1245" s="1"/>
      <c r="R1245" s="2"/>
      <c r="S1245" s="1"/>
      <c r="Z1245" s="1"/>
      <c r="AA1245" s="1"/>
      <c r="AB1245" s="1"/>
      <c r="AC1245" s="1"/>
      <c r="AD1245" s="1"/>
      <c r="AE1245" s="1"/>
      <c r="AF1245" s="1"/>
      <c r="AG1245" s="1"/>
      <c r="AH1245" s="1"/>
      <c r="AI1245" s="1"/>
      <c r="AJ1245" s="1"/>
      <c r="AM1245" s="1"/>
      <c r="BA1245" s="176" t="str">
        <f t="shared" si="850"/>
        <v>Bergen CD8</v>
      </c>
      <c r="BC1245" s="176">
        <v>8</v>
      </c>
      <c r="BE1245" s="97">
        <v>34</v>
      </c>
      <c r="BF1245" s="99"/>
      <c r="BG1245" s="176">
        <v>34003</v>
      </c>
      <c r="BH1245" s="176">
        <f>BG1245*100+BC1245</f>
        <v>3400308</v>
      </c>
      <c r="BJ1245" s="176" t="s">
        <v>3279</v>
      </c>
    </row>
    <row r="1246" spans="1:62">
      <c r="A1246" t="s">
        <v>1367</v>
      </c>
      <c r="B1246" t="s">
        <v>3070</v>
      </c>
      <c r="BA1246" t="str">
        <f t="shared" si="850"/>
        <v>Bergen CD9</v>
      </c>
      <c r="BC1246">
        <v>9</v>
      </c>
      <c r="BE1246" s="97">
        <v>34</v>
      </c>
      <c r="BF1246" s="99"/>
      <c r="BG1246">
        <v>34003</v>
      </c>
      <c r="BH1246">
        <f>BG1246*100+BC1246</f>
        <v>3400309</v>
      </c>
      <c r="BJ1246" t="s">
        <v>3279</v>
      </c>
    </row>
    <row r="1247" spans="1:62">
      <c r="A1247" t="s">
        <v>2172</v>
      </c>
      <c r="B1247" t="s">
        <v>3070</v>
      </c>
      <c r="BA1247" t="str">
        <f t="shared" si="850"/>
        <v>Burlington CD1</v>
      </c>
      <c r="BC1247">
        <v>1</v>
      </c>
      <c r="BE1247" s="97">
        <v>34</v>
      </c>
      <c r="BF1247" s="99"/>
      <c r="BG1247">
        <v>34005</v>
      </c>
      <c r="BH1247">
        <f>BG1247*100+BC1247</f>
        <v>3400501</v>
      </c>
      <c r="BJ1247" t="s">
        <v>3279</v>
      </c>
    </row>
    <row r="1248" spans="1:62">
      <c r="A1248" t="s">
        <v>2172</v>
      </c>
      <c r="B1248" t="s">
        <v>3070</v>
      </c>
      <c r="BA1248" t="str">
        <f t="shared" si="850"/>
        <v>Burlington CD2</v>
      </c>
      <c r="BC1248">
        <v>2</v>
      </c>
      <c r="BE1248" s="97">
        <v>34</v>
      </c>
      <c r="BF1248" s="99"/>
      <c r="BG1248">
        <v>34005</v>
      </c>
      <c r="BH1248">
        <f>BG1248*100+BC1248</f>
        <v>3400502</v>
      </c>
      <c r="BJ1248" t="s">
        <v>3279</v>
      </c>
    </row>
    <row r="1249" spans="1:62">
      <c r="A1249" t="s">
        <v>2172</v>
      </c>
      <c r="B1249" t="s">
        <v>3070</v>
      </c>
      <c r="BA1249" t="str">
        <f t="shared" si="850"/>
        <v>Burlington CD3</v>
      </c>
      <c r="BC1249">
        <v>3</v>
      </c>
      <c r="BE1249" s="97">
        <v>34</v>
      </c>
      <c r="BF1249" s="99"/>
      <c r="BG1249">
        <v>34005</v>
      </c>
      <c r="BH1249">
        <f t="shared" ref="BH1249:BH1314" si="851">BG1249*100+BC1249</f>
        <v>3400503</v>
      </c>
      <c r="BJ1249" t="s">
        <v>3279</v>
      </c>
    </row>
    <row r="1250" spans="1:62">
      <c r="A1250" t="s">
        <v>1552</v>
      </c>
      <c r="B1250" t="s">
        <v>3070</v>
      </c>
      <c r="BA1250" t="str">
        <f t="shared" si="850"/>
        <v>Camden CD1</v>
      </c>
      <c r="BC1250">
        <v>1</v>
      </c>
      <c r="BE1250" s="97">
        <v>34</v>
      </c>
      <c r="BF1250" s="99"/>
      <c r="BG1250">
        <v>34007</v>
      </c>
      <c r="BH1250">
        <f t="shared" si="851"/>
        <v>3400701</v>
      </c>
      <c r="BJ1250" t="s">
        <v>3279</v>
      </c>
    </row>
    <row r="1251" spans="1:62">
      <c r="A1251" t="s">
        <v>1552</v>
      </c>
      <c r="B1251" t="s">
        <v>3070</v>
      </c>
      <c r="BA1251" t="str">
        <f t="shared" si="850"/>
        <v>Camden CD2</v>
      </c>
      <c r="BC1251">
        <v>2</v>
      </c>
      <c r="BE1251" s="97">
        <v>34</v>
      </c>
      <c r="BF1251" s="99"/>
      <c r="BG1251">
        <v>34007</v>
      </c>
      <c r="BH1251">
        <f t="shared" si="851"/>
        <v>3400702</v>
      </c>
      <c r="BJ1251" t="s">
        <v>3279</v>
      </c>
    </row>
    <row r="1252" spans="1:62">
      <c r="A1252" t="s">
        <v>810</v>
      </c>
      <c r="B1252" t="s">
        <v>3070</v>
      </c>
      <c r="BA1252" t="str">
        <f t="shared" si="850"/>
        <v>Essex CD7</v>
      </c>
      <c r="BC1252">
        <v>7</v>
      </c>
      <c r="BE1252" s="97">
        <v>34</v>
      </c>
      <c r="BF1252" s="99"/>
      <c r="BG1252">
        <v>34013</v>
      </c>
      <c r="BH1252">
        <f t="shared" si="851"/>
        <v>3401307</v>
      </c>
      <c r="BJ1252" t="s">
        <v>3279</v>
      </c>
    </row>
    <row r="1253" spans="1:62">
      <c r="A1253" t="s">
        <v>810</v>
      </c>
      <c r="B1253" t="s">
        <v>3070</v>
      </c>
      <c r="BA1253" t="str">
        <f t="shared" si="850"/>
        <v>Essex CD8</v>
      </c>
      <c r="BC1253">
        <v>8</v>
      </c>
      <c r="BE1253" s="97">
        <v>34</v>
      </c>
      <c r="BF1253" s="99"/>
      <c r="BG1253">
        <v>34013</v>
      </c>
      <c r="BH1253">
        <f t="shared" si="851"/>
        <v>3401308</v>
      </c>
      <c r="BJ1253" t="s">
        <v>3279</v>
      </c>
    </row>
    <row r="1254" spans="1:62" s="176" customFormat="1">
      <c r="A1254" s="176" t="s">
        <v>810</v>
      </c>
      <c r="B1254" s="176" t="s">
        <v>3070</v>
      </c>
      <c r="J1254" s="184"/>
      <c r="K1254" s="226"/>
      <c r="Q1254" s="1"/>
      <c r="R1254" s="2"/>
      <c r="S1254" s="1"/>
      <c r="Z1254" s="1"/>
      <c r="AA1254" s="1"/>
      <c r="AB1254" s="1"/>
      <c r="AC1254" s="1"/>
      <c r="AD1254" s="1"/>
      <c r="AE1254" s="1"/>
      <c r="AF1254" s="1"/>
      <c r="AG1254" s="1"/>
      <c r="AH1254" s="1"/>
      <c r="AI1254" s="1"/>
      <c r="AJ1254" s="1"/>
      <c r="AM1254" s="1"/>
      <c r="BA1254" s="176" t="str">
        <f t="shared" si="850"/>
        <v>Essex CD10</v>
      </c>
      <c r="BC1254" s="176">
        <v>10</v>
      </c>
      <c r="BE1254" s="97">
        <v>34</v>
      </c>
      <c r="BF1254" s="99"/>
      <c r="BG1254" s="176">
        <v>34013</v>
      </c>
      <c r="BH1254" s="176">
        <f>BG1254*100+BC1254</f>
        <v>3401310</v>
      </c>
      <c r="BJ1254" s="176" t="s">
        <v>3279</v>
      </c>
    </row>
    <row r="1255" spans="1:62">
      <c r="A1255" t="s">
        <v>810</v>
      </c>
      <c r="B1255" t="s">
        <v>3070</v>
      </c>
      <c r="BA1255" t="str">
        <f t="shared" si="850"/>
        <v>Essex CD11</v>
      </c>
      <c r="BC1255">
        <v>11</v>
      </c>
      <c r="BE1255" s="97">
        <v>34</v>
      </c>
      <c r="BF1255" s="99"/>
      <c r="BG1255">
        <v>34013</v>
      </c>
      <c r="BH1255">
        <f t="shared" si="851"/>
        <v>3401311</v>
      </c>
      <c r="BJ1255" t="s">
        <v>3279</v>
      </c>
    </row>
    <row r="1256" spans="1:62">
      <c r="A1256" t="s">
        <v>1385</v>
      </c>
      <c r="B1256" t="s">
        <v>3070</v>
      </c>
      <c r="BA1256" t="str">
        <f t="shared" si="850"/>
        <v>Gloucester CD1</v>
      </c>
      <c r="BC1256">
        <v>1</v>
      </c>
      <c r="BE1256" s="97">
        <v>34</v>
      </c>
      <c r="BF1256" s="99"/>
      <c r="BG1256">
        <v>34015</v>
      </c>
      <c r="BH1256">
        <f t="shared" si="851"/>
        <v>3401501</v>
      </c>
      <c r="BJ1256" t="s">
        <v>3279</v>
      </c>
    </row>
    <row r="1257" spans="1:62">
      <c r="A1257" t="s">
        <v>1385</v>
      </c>
      <c r="B1257" t="s">
        <v>3070</v>
      </c>
      <c r="BA1257" t="str">
        <f t="shared" si="850"/>
        <v>Gloucester CD2</v>
      </c>
      <c r="BC1257">
        <v>2</v>
      </c>
      <c r="BE1257" s="97">
        <v>34</v>
      </c>
      <c r="BF1257" s="99"/>
      <c r="BG1257">
        <v>34015</v>
      </c>
      <c r="BH1257">
        <f t="shared" si="851"/>
        <v>3401502</v>
      </c>
      <c r="BJ1257" t="s">
        <v>3279</v>
      </c>
    </row>
    <row r="1258" spans="1:62">
      <c r="A1258" t="s">
        <v>1386</v>
      </c>
      <c r="B1258" t="s">
        <v>3070</v>
      </c>
      <c r="BA1258" t="str">
        <f t="shared" si="850"/>
        <v>Hudson CD8</v>
      </c>
      <c r="BC1258">
        <v>8</v>
      </c>
      <c r="BE1258" s="97">
        <v>34</v>
      </c>
      <c r="BF1258" s="99"/>
      <c r="BG1258">
        <v>34017</v>
      </c>
      <c r="BH1258">
        <f t="shared" si="851"/>
        <v>3401708</v>
      </c>
      <c r="BJ1258" t="s">
        <v>3279</v>
      </c>
    </row>
    <row r="1259" spans="1:62" s="176" customFormat="1">
      <c r="A1259" s="176" t="s">
        <v>1386</v>
      </c>
      <c r="B1259" s="176" t="s">
        <v>3070</v>
      </c>
      <c r="J1259" s="184"/>
      <c r="K1259" s="226"/>
      <c r="Q1259" s="1"/>
      <c r="R1259" s="2"/>
      <c r="S1259" s="1"/>
      <c r="Z1259" s="1"/>
      <c r="AA1259" s="1"/>
      <c r="AB1259" s="1"/>
      <c r="AC1259" s="1"/>
      <c r="AD1259" s="1"/>
      <c r="AE1259" s="1"/>
      <c r="AF1259" s="1"/>
      <c r="AG1259" s="1"/>
      <c r="AH1259" s="1"/>
      <c r="AI1259" s="1"/>
      <c r="AJ1259" s="1"/>
      <c r="AM1259" s="1"/>
      <c r="BA1259" s="176" t="str">
        <f t="shared" si="850"/>
        <v>Hudson CD9</v>
      </c>
      <c r="BC1259" s="176">
        <v>9</v>
      </c>
      <c r="BE1259" s="97">
        <v>34</v>
      </c>
      <c r="BF1259" s="99"/>
      <c r="BG1259" s="176">
        <v>34017</v>
      </c>
      <c r="BH1259" s="176">
        <f>BG1259*100+BC1259</f>
        <v>3401709</v>
      </c>
      <c r="BJ1259" s="176" t="s">
        <v>3279</v>
      </c>
    </row>
    <row r="1260" spans="1:62">
      <c r="A1260" t="s">
        <v>1386</v>
      </c>
      <c r="B1260" t="s">
        <v>3070</v>
      </c>
      <c r="BA1260" t="str">
        <f t="shared" si="850"/>
        <v>Hudson CD10</v>
      </c>
      <c r="BC1260">
        <v>10</v>
      </c>
      <c r="BE1260" s="97">
        <v>34</v>
      </c>
      <c r="BF1260" s="99"/>
      <c r="BG1260">
        <v>34017</v>
      </c>
      <c r="BH1260">
        <f t="shared" si="851"/>
        <v>3401710</v>
      </c>
      <c r="BJ1260" t="s">
        <v>3279</v>
      </c>
    </row>
    <row r="1261" spans="1:62">
      <c r="A1261" t="s">
        <v>658</v>
      </c>
      <c r="B1261" t="s">
        <v>3070</v>
      </c>
      <c r="BA1261" t="str">
        <f t="shared" si="850"/>
        <v>Mercer CD4</v>
      </c>
      <c r="BC1261">
        <v>4</v>
      </c>
      <c r="BE1261" s="97">
        <v>34</v>
      </c>
      <c r="BF1261" s="99"/>
      <c r="BG1261">
        <v>34021</v>
      </c>
      <c r="BH1261">
        <f t="shared" si="851"/>
        <v>3402104</v>
      </c>
      <c r="BJ1261" t="s">
        <v>3279</v>
      </c>
    </row>
    <row r="1262" spans="1:62">
      <c r="A1262" t="s">
        <v>658</v>
      </c>
      <c r="B1262" t="s">
        <v>3070</v>
      </c>
      <c r="BA1262" t="str">
        <f t="shared" si="850"/>
        <v>Mercer CD12</v>
      </c>
      <c r="BC1262">
        <v>12</v>
      </c>
      <c r="BE1262" s="97">
        <v>34</v>
      </c>
      <c r="BF1262" s="99"/>
      <c r="BG1262">
        <v>34021</v>
      </c>
      <c r="BH1262">
        <f t="shared" si="851"/>
        <v>3402112</v>
      </c>
      <c r="BJ1262" t="s">
        <v>3279</v>
      </c>
    </row>
    <row r="1263" spans="1:62">
      <c r="A1263" t="s">
        <v>2234</v>
      </c>
      <c r="B1263" t="s">
        <v>3070</v>
      </c>
      <c r="BA1263" t="str">
        <f t="shared" si="850"/>
        <v>Middlesex CD6</v>
      </c>
      <c r="BC1263">
        <v>6</v>
      </c>
      <c r="BE1263" s="97">
        <v>34</v>
      </c>
      <c r="BF1263" s="99"/>
      <c r="BG1263">
        <v>34023</v>
      </c>
      <c r="BH1263">
        <f t="shared" si="851"/>
        <v>3402306</v>
      </c>
      <c r="BJ1263" t="s">
        <v>3279</v>
      </c>
    </row>
    <row r="1264" spans="1:62">
      <c r="A1264" t="s">
        <v>2234</v>
      </c>
      <c r="B1264" t="s">
        <v>3070</v>
      </c>
      <c r="BA1264" t="str">
        <f t="shared" si="850"/>
        <v>Middlesex CD12</v>
      </c>
      <c r="BC1264">
        <v>12</v>
      </c>
      <c r="BE1264" s="97">
        <v>34</v>
      </c>
      <c r="BF1264" s="99"/>
      <c r="BG1264">
        <v>34023</v>
      </c>
      <c r="BH1264">
        <f t="shared" si="851"/>
        <v>3402312</v>
      </c>
      <c r="BJ1264" t="s">
        <v>3279</v>
      </c>
    </row>
    <row r="1265" spans="1:62">
      <c r="A1265" t="s">
        <v>2640</v>
      </c>
      <c r="B1265" t="s">
        <v>3070</v>
      </c>
      <c r="BA1265" t="str">
        <f t="shared" si="850"/>
        <v>Monmouth CD4</v>
      </c>
      <c r="BC1265">
        <v>4</v>
      </c>
      <c r="BE1265" s="97">
        <v>34</v>
      </c>
      <c r="BF1265" s="99"/>
      <c r="BG1265">
        <v>34025</v>
      </c>
      <c r="BH1265">
        <f t="shared" si="851"/>
        <v>3402504</v>
      </c>
      <c r="BJ1265" t="s">
        <v>3279</v>
      </c>
    </row>
    <row r="1266" spans="1:62">
      <c r="A1266" t="s">
        <v>2640</v>
      </c>
      <c r="B1266" t="s">
        <v>3070</v>
      </c>
      <c r="BA1266" t="str">
        <f t="shared" si="850"/>
        <v>Monmouth CD6</v>
      </c>
      <c r="BC1266">
        <v>6</v>
      </c>
      <c r="BE1266" s="97">
        <v>34</v>
      </c>
      <c r="BF1266" s="99"/>
      <c r="BG1266">
        <v>34025</v>
      </c>
      <c r="BH1266">
        <f t="shared" si="851"/>
        <v>3402506</v>
      </c>
      <c r="BJ1266" t="s">
        <v>3279</v>
      </c>
    </row>
    <row r="1267" spans="1:62" s="176" customFormat="1">
      <c r="A1267" s="176" t="s">
        <v>3197</v>
      </c>
      <c r="B1267" s="176" t="s">
        <v>3070</v>
      </c>
      <c r="J1267" s="184"/>
      <c r="K1267" s="226"/>
      <c r="Q1267" s="1"/>
      <c r="R1267" s="2"/>
      <c r="S1267" s="1"/>
      <c r="Z1267" s="1"/>
      <c r="AA1267" s="1"/>
      <c r="AB1267" s="1"/>
      <c r="AC1267" s="1"/>
      <c r="AD1267" s="1"/>
      <c r="AE1267" s="1"/>
      <c r="AF1267" s="1"/>
      <c r="AG1267" s="1"/>
      <c r="AH1267" s="1"/>
      <c r="AI1267" s="1"/>
      <c r="AJ1267" s="1"/>
      <c r="AM1267" s="1"/>
      <c r="BA1267" s="176" t="str">
        <f t="shared" si="850"/>
        <v>Morris CD7</v>
      </c>
      <c r="BC1267" s="176">
        <v>7</v>
      </c>
      <c r="BE1267" s="97">
        <v>34</v>
      </c>
      <c r="BF1267" s="99"/>
      <c r="BG1267" s="176">
        <v>34027</v>
      </c>
    </row>
    <row r="1268" spans="1:62" s="176" customFormat="1">
      <c r="A1268" s="176" t="s">
        <v>3197</v>
      </c>
      <c r="B1268" s="176" t="s">
        <v>3070</v>
      </c>
      <c r="J1268" s="184"/>
      <c r="K1268" s="226"/>
      <c r="Q1268" s="1"/>
      <c r="R1268" s="2"/>
      <c r="S1268" s="1"/>
      <c r="Z1268" s="1"/>
      <c r="AA1268" s="1"/>
      <c r="AB1268" s="1"/>
      <c r="AC1268" s="1"/>
      <c r="AD1268" s="1"/>
      <c r="AE1268" s="1"/>
      <c r="AF1268" s="1"/>
      <c r="AG1268" s="1"/>
      <c r="AH1268" s="1"/>
      <c r="AI1268" s="1"/>
      <c r="AJ1268" s="1"/>
      <c r="AM1268" s="1"/>
      <c r="BA1268" s="176" t="str">
        <f t="shared" si="850"/>
        <v>Morris CD11</v>
      </c>
      <c r="BC1268" s="176">
        <v>11</v>
      </c>
      <c r="BE1268" s="97">
        <v>34</v>
      </c>
      <c r="BF1268" s="99"/>
      <c r="BG1268" s="176">
        <v>34027</v>
      </c>
    </row>
    <row r="1269" spans="1:62">
      <c r="A1269" t="s">
        <v>144</v>
      </c>
      <c r="B1269" t="s">
        <v>3070</v>
      </c>
      <c r="BA1269" t="str">
        <f t="shared" si="850"/>
        <v>Ocean CD2</v>
      </c>
      <c r="BC1269">
        <v>2</v>
      </c>
      <c r="BE1269" s="97">
        <v>34</v>
      </c>
      <c r="BF1269" s="99"/>
      <c r="BG1269">
        <v>34029</v>
      </c>
      <c r="BH1269">
        <f t="shared" si="851"/>
        <v>3402902</v>
      </c>
      <c r="BJ1269" t="s">
        <v>3279</v>
      </c>
    </row>
    <row r="1270" spans="1:62" s="176" customFormat="1">
      <c r="A1270" s="176" t="s">
        <v>144</v>
      </c>
      <c r="B1270" s="176" t="s">
        <v>3070</v>
      </c>
      <c r="J1270" s="184"/>
      <c r="K1270" s="226"/>
      <c r="Q1270" s="1"/>
      <c r="R1270" s="2"/>
      <c r="S1270" s="1"/>
      <c r="Z1270" s="1"/>
      <c r="AA1270" s="1"/>
      <c r="AB1270" s="1"/>
      <c r="AC1270" s="1"/>
      <c r="AD1270" s="1"/>
      <c r="AE1270" s="1"/>
      <c r="AF1270" s="1"/>
      <c r="AG1270" s="1"/>
      <c r="AH1270" s="1"/>
      <c r="AI1270" s="1"/>
      <c r="AJ1270" s="1"/>
      <c r="AM1270" s="1"/>
      <c r="BA1270" s="176" t="str">
        <f t="shared" si="850"/>
        <v>Ocean CD3</v>
      </c>
      <c r="BC1270" s="176">
        <v>3</v>
      </c>
      <c r="BE1270" s="97">
        <v>34</v>
      </c>
      <c r="BF1270" s="99"/>
      <c r="BG1270" s="176">
        <v>34029</v>
      </c>
      <c r="BH1270" s="176">
        <f>BG1270*100+BC1270</f>
        <v>3402903</v>
      </c>
      <c r="BJ1270" s="176" t="s">
        <v>3279</v>
      </c>
    </row>
    <row r="1271" spans="1:62">
      <c r="A1271" t="s">
        <v>144</v>
      </c>
      <c r="B1271" t="s">
        <v>3070</v>
      </c>
      <c r="BA1271" t="str">
        <f t="shared" si="850"/>
        <v>Ocean CD4</v>
      </c>
      <c r="BC1271">
        <v>4</v>
      </c>
      <c r="BE1271" s="97">
        <v>34</v>
      </c>
      <c r="BF1271" s="99"/>
      <c r="BG1271">
        <v>34029</v>
      </c>
      <c r="BH1271">
        <f t="shared" si="851"/>
        <v>3402904</v>
      </c>
      <c r="BJ1271" t="s">
        <v>3279</v>
      </c>
    </row>
    <row r="1272" spans="1:62">
      <c r="A1272" t="s">
        <v>266</v>
      </c>
      <c r="B1272" t="s">
        <v>3070</v>
      </c>
      <c r="BA1272" t="str">
        <f t="shared" si="850"/>
        <v>Passaic CD5</v>
      </c>
      <c r="BC1272">
        <v>5</v>
      </c>
      <c r="BE1272" s="97">
        <v>34</v>
      </c>
      <c r="BF1272" s="99"/>
      <c r="BG1272">
        <v>34031</v>
      </c>
      <c r="BH1272">
        <f t="shared" si="851"/>
        <v>3403105</v>
      </c>
      <c r="BJ1272" t="s">
        <v>3279</v>
      </c>
    </row>
    <row r="1273" spans="1:62">
      <c r="A1273" t="s">
        <v>266</v>
      </c>
      <c r="B1273" t="s">
        <v>3070</v>
      </c>
      <c r="BA1273" t="str">
        <f t="shared" si="850"/>
        <v>Passaic CD9</v>
      </c>
      <c r="BC1273">
        <v>9</v>
      </c>
      <c r="BE1273" s="97">
        <v>34</v>
      </c>
      <c r="BF1273" s="99"/>
      <c r="BG1273">
        <v>34031</v>
      </c>
      <c r="BH1273">
        <f t="shared" si="851"/>
        <v>3403109</v>
      </c>
      <c r="BJ1273" t="s">
        <v>3279</v>
      </c>
    </row>
    <row r="1274" spans="1:62">
      <c r="A1274" t="s">
        <v>266</v>
      </c>
      <c r="B1274" t="s">
        <v>3070</v>
      </c>
      <c r="BA1274" t="str">
        <f t="shared" si="850"/>
        <v>Passaic CD11</v>
      </c>
      <c r="BC1274">
        <v>11</v>
      </c>
      <c r="BE1274" s="97">
        <v>34</v>
      </c>
      <c r="BF1274" s="99"/>
      <c r="BG1274">
        <v>34031</v>
      </c>
      <c r="BH1274">
        <f t="shared" si="851"/>
        <v>3403111</v>
      </c>
      <c r="BJ1274" t="s">
        <v>3279</v>
      </c>
    </row>
    <row r="1275" spans="1:62">
      <c r="A1275" t="s">
        <v>411</v>
      </c>
      <c r="B1275" t="s">
        <v>3070</v>
      </c>
      <c r="BA1275" t="str">
        <f t="shared" si="850"/>
        <v>Somerset CD7</v>
      </c>
      <c r="BC1275">
        <v>7</v>
      </c>
      <c r="BE1275" s="97">
        <v>34</v>
      </c>
      <c r="BF1275" s="99"/>
      <c r="BG1275">
        <v>34035</v>
      </c>
      <c r="BH1275">
        <f t="shared" si="851"/>
        <v>3403507</v>
      </c>
      <c r="BJ1275" t="s">
        <v>3279</v>
      </c>
    </row>
    <row r="1276" spans="1:62">
      <c r="A1276" t="s">
        <v>411</v>
      </c>
      <c r="B1276" t="s">
        <v>3070</v>
      </c>
      <c r="BA1276" t="str">
        <f t="shared" si="850"/>
        <v>Somerset CD12</v>
      </c>
      <c r="BC1276">
        <v>12</v>
      </c>
      <c r="BE1276" s="97">
        <v>34</v>
      </c>
      <c r="BF1276" s="99"/>
      <c r="BG1276">
        <v>34035</v>
      </c>
      <c r="BH1276">
        <f t="shared" si="851"/>
        <v>3403512</v>
      </c>
      <c r="BJ1276" t="s">
        <v>3279</v>
      </c>
    </row>
    <row r="1277" spans="1:62">
      <c r="A1277" t="s">
        <v>1135</v>
      </c>
      <c r="B1277" t="s">
        <v>3070</v>
      </c>
      <c r="C1277" s="1">
        <f t="shared" ref="C1277:C1278" si="852">SUM(Z1277:AQ1277)</f>
        <v>12420</v>
      </c>
      <c r="D1277" s="1"/>
      <c r="E1277" s="1"/>
      <c r="F1277" s="1"/>
      <c r="G1277" s="1"/>
      <c r="H1277" s="1"/>
      <c r="I1277" s="1"/>
      <c r="J1277" s="1"/>
      <c r="K1277" s="1"/>
      <c r="L1277" s="1"/>
      <c r="M1277" s="7">
        <f>RANK(Z1277,(Z1277:AB1277,AC1277:AQ1277))</f>
        <v>2</v>
      </c>
      <c r="N1277" s="7" t="e">
        <f>RANK(AA1277,(Z1277:AB1277,AC1277:AQ1277))</f>
        <v>#N/A</v>
      </c>
      <c r="O1277" s="7">
        <f>IF(AB1277&gt;0,RANK(AB1277,(Z1277:AB1277,AC1277:AQ1277)),0)</f>
        <v>0</v>
      </c>
      <c r="P1277" s="7"/>
      <c r="Q1277" s="1">
        <f t="shared" ref="Q1277:Q1278" si="853">MAX(Z1277:AG1277)-LARGE(Z1277:AG1277,2)</f>
        <v>8549</v>
      </c>
      <c r="R1277" s="2">
        <f t="shared" ref="R1277:R1278" si="854">Q1277/C1277</f>
        <v>0.68832528180354269</v>
      </c>
      <c r="S1277" s="2"/>
      <c r="T1277" s="2">
        <f t="shared" ref="T1277:T1278" si="855">IF($C1277=0,"-",Z1277/$C1277)</f>
        <v>0.11127214170692432</v>
      </c>
      <c r="U1277" s="2">
        <f t="shared" ref="U1277:U1278" si="856">IF($C1277=0,"-",AA1277/$C1277)</f>
        <v>0</v>
      </c>
      <c r="V1277" s="2">
        <f t="shared" ref="V1277:V1278" si="857">IF($C1277=0,"-",AB1277/$C1277)</f>
        <v>0</v>
      </c>
      <c r="W1277" s="2">
        <f t="shared" ref="W1277:W1278" si="858">IF($C1277=0,"-",AC1277/$C1277)</f>
        <v>6.7954911433172296E-2</v>
      </c>
      <c r="X1277" s="2">
        <f t="shared" ref="X1277:X1278" si="859">IF($C1277=0,"-",AD1277/$C1277)</f>
        <v>0.79959742351046703</v>
      </c>
      <c r="Y1277" s="2">
        <f t="shared" ref="Y1277:Y1278" si="860">IF(C1277=0,"-",(1-T1277-U1277-V1277-W1277-X1277))</f>
        <v>2.1175523349436287E-2</v>
      </c>
      <c r="Z1277" s="1">
        <v>1382</v>
      </c>
      <c r="AC1277" s="1">
        <v>844</v>
      </c>
      <c r="AD1277" s="1">
        <v>9931</v>
      </c>
      <c r="AJ1277" s="1">
        <v>263</v>
      </c>
      <c r="BA1277" t="str">
        <f t="shared" si="850"/>
        <v>Sussex CD5</v>
      </c>
      <c r="BC1277">
        <v>5</v>
      </c>
      <c r="BE1277" s="97">
        <v>34</v>
      </c>
      <c r="BF1277" s="99"/>
      <c r="BG1277">
        <v>34037</v>
      </c>
      <c r="BH1277">
        <f t="shared" si="851"/>
        <v>3403705</v>
      </c>
      <c r="BJ1277" t="s">
        <v>3279</v>
      </c>
    </row>
    <row r="1278" spans="1:62">
      <c r="A1278" t="s">
        <v>1135</v>
      </c>
      <c r="B1278" t="s">
        <v>3070</v>
      </c>
      <c r="C1278" s="1">
        <f t="shared" si="852"/>
        <v>5159</v>
      </c>
      <c r="D1278" s="1"/>
      <c r="E1278" s="1"/>
      <c r="F1278" s="1"/>
      <c r="G1278" s="1"/>
      <c r="H1278" s="1"/>
      <c r="I1278" s="1"/>
      <c r="J1278" s="1"/>
      <c r="K1278" s="1"/>
      <c r="L1278" s="1"/>
      <c r="M1278" s="7">
        <f>RANK(Z1278,(Z1278:AB1278,AC1278:AQ1278))</f>
        <v>2</v>
      </c>
      <c r="N1278" s="7" t="e">
        <f>RANK(AA1278,(Z1278:AB1278,AC1278:AQ1278))</f>
        <v>#N/A</v>
      </c>
      <c r="O1278" s="7">
        <f>IF(AB1278&gt;0,RANK(AB1278,(Z1278:AB1278,AC1278:AQ1278)),0)</f>
        <v>0</v>
      </c>
      <c r="P1278" s="7"/>
      <c r="Q1278" s="1">
        <f t="shared" si="853"/>
        <v>3516</v>
      </c>
      <c r="R1278" s="2">
        <f t="shared" si="854"/>
        <v>0.68152742779608455</v>
      </c>
      <c r="S1278" s="2"/>
      <c r="T1278" s="2">
        <f t="shared" si="855"/>
        <v>0.11785229695677457</v>
      </c>
      <c r="U1278" s="2">
        <f t="shared" si="856"/>
        <v>0</v>
      </c>
      <c r="V1278" s="2">
        <f t="shared" si="857"/>
        <v>0</v>
      </c>
      <c r="W1278" s="2">
        <f t="shared" si="858"/>
        <v>6.5128900949796467E-2</v>
      </c>
      <c r="X1278" s="2">
        <f t="shared" si="859"/>
        <v>0.79937972475285912</v>
      </c>
      <c r="Y1278" s="2">
        <f t="shared" si="860"/>
        <v>1.7639077340569798E-2</v>
      </c>
      <c r="Z1278" s="1">
        <v>608</v>
      </c>
      <c r="AC1278" s="1">
        <v>336</v>
      </c>
      <c r="AD1278" s="1">
        <v>4124</v>
      </c>
      <c r="AJ1278" s="1">
        <v>91</v>
      </c>
      <c r="BA1278" t="str">
        <f t="shared" si="850"/>
        <v>Sussex CD11</v>
      </c>
      <c r="BC1278">
        <v>11</v>
      </c>
      <c r="BE1278" s="97">
        <v>34</v>
      </c>
      <c r="BF1278" s="99"/>
      <c r="BG1278">
        <v>34037</v>
      </c>
      <c r="BH1278">
        <f t="shared" si="851"/>
        <v>3403711</v>
      </c>
      <c r="BJ1278" t="s">
        <v>3279</v>
      </c>
    </row>
    <row r="1279" spans="1:62">
      <c r="A1279" t="s">
        <v>3233</v>
      </c>
      <c r="B1279" t="s">
        <v>3070</v>
      </c>
      <c r="BA1279" t="str">
        <f t="shared" si="850"/>
        <v>Union CD7</v>
      </c>
      <c r="BC1279">
        <v>7</v>
      </c>
      <c r="BE1279" s="97">
        <v>34</v>
      </c>
      <c r="BF1279" s="99"/>
      <c r="BG1279">
        <v>34039</v>
      </c>
      <c r="BH1279">
        <f t="shared" si="851"/>
        <v>3403907</v>
      </c>
      <c r="BJ1279" t="s">
        <v>3279</v>
      </c>
    </row>
    <row r="1280" spans="1:62" s="176" customFormat="1">
      <c r="A1280" s="176" t="s">
        <v>3233</v>
      </c>
      <c r="B1280" s="176" t="s">
        <v>3070</v>
      </c>
      <c r="J1280" s="184"/>
      <c r="K1280" s="226"/>
      <c r="Q1280" s="1"/>
      <c r="R1280" s="2"/>
      <c r="S1280" s="1"/>
      <c r="Z1280" s="1"/>
      <c r="AA1280" s="1"/>
      <c r="AB1280" s="1"/>
      <c r="AC1280" s="1"/>
      <c r="AD1280" s="1"/>
      <c r="AE1280" s="1"/>
      <c r="AF1280" s="1"/>
      <c r="AG1280" s="1"/>
      <c r="AH1280" s="1"/>
      <c r="AI1280" s="1"/>
      <c r="AJ1280" s="1"/>
      <c r="AM1280" s="1"/>
      <c r="BA1280" s="176" t="str">
        <f t="shared" si="850"/>
        <v>Union CD8</v>
      </c>
      <c r="BC1280" s="176">
        <v>8</v>
      </c>
      <c r="BE1280" s="97">
        <v>34</v>
      </c>
      <c r="BF1280" s="99"/>
      <c r="BG1280" s="176">
        <v>34039</v>
      </c>
      <c r="BH1280" s="176">
        <f t="shared" si="851"/>
        <v>3403908</v>
      </c>
      <c r="BJ1280" s="176" t="s">
        <v>3279</v>
      </c>
    </row>
    <row r="1281" spans="1:62" s="176" customFormat="1">
      <c r="A1281" s="176" t="s">
        <v>3233</v>
      </c>
      <c r="B1281" s="176" t="s">
        <v>3070</v>
      </c>
      <c r="J1281" s="184"/>
      <c r="K1281" s="226"/>
      <c r="Q1281" s="1"/>
      <c r="R1281" s="2"/>
      <c r="S1281" s="1"/>
      <c r="Z1281" s="1"/>
      <c r="AA1281" s="1"/>
      <c r="AB1281" s="1"/>
      <c r="AC1281" s="1"/>
      <c r="AD1281" s="1"/>
      <c r="AE1281" s="1"/>
      <c r="AF1281" s="1"/>
      <c r="AG1281" s="1"/>
      <c r="AH1281" s="1"/>
      <c r="AI1281" s="1"/>
      <c r="AJ1281" s="1"/>
      <c r="AM1281" s="1"/>
      <c r="BA1281" s="176" t="str">
        <f t="shared" si="850"/>
        <v>Union CD10</v>
      </c>
      <c r="BC1281" s="176">
        <v>10</v>
      </c>
      <c r="BE1281" s="97">
        <v>34</v>
      </c>
      <c r="BF1281" s="99"/>
      <c r="BG1281" s="176">
        <v>34039</v>
      </c>
      <c r="BH1281" s="176">
        <f t="shared" si="851"/>
        <v>3403910</v>
      </c>
      <c r="BJ1281" s="176" t="s">
        <v>3279</v>
      </c>
    </row>
    <row r="1282" spans="1:62" s="176" customFormat="1">
      <c r="A1282" s="176" t="s">
        <v>3233</v>
      </c>
      <c r="B1282" s="176" t="s">
        <v>3070</v>
      </c>
      <c r="J1282" s="184"/>
      <c r="K1282" s="226"/>
      <c r="Q1282" s="1"/>
      <c r="R1282" s="2"/>
      <c r="S1282" s="1"/>
      <c r="Z1282" s="1"/>
      <c r="AA1282" s="1"/>
      <c r="AB1282" s="1"/>
      <c r="AC1282" s="1"/>
      <c r="AD1282" s="1"/>
      <c r="AE1282" s="1"/>
      <c r="AF1282" s="1"/>
      <c r="AG1282" s="1"/>
      <c r="AH1282" s="1"/>
      <c r="AI1282" s="1"/>
      <c r="AJ1282" s="1"/>
      <c r="AM1282" s="1"/>
      <c r="BA1282" s="176" t="str">
        <f t="shared" si="850"/>
        <v>Union CD12</v>
      </c>
      <c r="BC1282" s="176">
        <v>12</v>
      </c>
      <c r="BE1282" s="97">
        <v>34</v>
      </c>
      <c r="BF1282" s="99"/>
      <c r="BG1282" s="176">
        <v>34039</v>
      </c>
      <c r="BH1282" s="176">
        <f>BG1282*100+BC1282</f>
        <v>3403912</v>
      </c>
      <c r="BJ1282" s="176" t="s">
        <v>3279</v>
      </c>
    </row>
    <row r="1283" spans="1:62" s="176" customFormat="1">
      <c r="A1283" s="176" t="s">
        <v>1140</v>
      </c>
      <c r="B1283" s="176" t="s">
        <v>3070</v>
      </c>
      <c r="J1283" s="184"/>
      <c r="K1283" s="226"/>
      <c r="Q1283" s="1"/>
      <c r="R1283" s="2"/>
      <c r="S1283" s="1"/>
      <c r="Z1283" s="1"/>
      <c r="AA1283" s="1"/>
      <c r="AB1283" s="1"/>
      <c r="AC1283" s="1"/>
      <c r="AD1283" s="1"/>
      <c r="AE1283" s="1"/>
      <c r="AF1283" s="1"/>
      <c r="AG1283" s="1"/>
      <c r="AH1283" s="1"/>
      <c r="AI1283" s="1"/>
      <c r="AJ1283" s="1"/>
      <c r="AM1283" s="1"/>
      <c r="BA1283" s="176" t="str">
        <f t="shared" si="850"/>
        <v>Warren CD5</v>
      </c>
      <c r="BC1283" s="176">
        <v>5</v>
      </c>
      <c r="BE1283" s="97">
        <v>34</v>
      </c>
      <c r="BF1283" s="99"/>
      <c r="BG1283" s="176">
        <v>34041</v>
      </c>
      <c r="BH1283" s="176">
        <f>BG1283*100+BC1283</f>
        <v>3404105</v>
      </c>
      <c r="BJ1283" s="176" t="s">
        <v>3279</v>
      </c>
    </row>
    <row r="1284" spans="1:62">
      <c r="A1284" t="s">
        <v>1140</v>
      </c>
      <c r="B1284" t="s">
        <v>3070</v>
      </c>
      <c r="BA1284" t="str">
        <f t="shared" si="850"/>
        <v>Warren CD7</v>
      </c>
      <c r="BC1284">
        <v>7</v>
      </c>
      <c r="BE1284" s="97">
        <v>34</v>
      </c>
      <c r="BF1284" s="99"/>
      <c r="BG1284">
        <v>34041</v>
      </c>
      <c r="BH1284">
        <f t="shared" si="851"/>
        <v>3404107</v>
      </c>
      <c r="BJ1284" t="s">
        <v>3279</v>
      </c>
    </row>
    <row r="1285" spans="1:62">
      <c r="BF1285" s="99"/>
      <c r="BG1285"/>
    </row>
    <row r="1286" spans="1:62">
      <c r="A1286" s="48" t="s">
        <v>1624</v>
      </c>
      <c r="C1286" s="2"/>
      <c r="D1286" s="2"/>
      <c r="E1286" s="2"/>
      <c r="F1286" s="2"/>
      <c r="G1286" s="2"/>
      <c r="H1286" s="2"/>
      <c r="I1286" s="2"/>
      <c r="J1286" s="2"/>
      <c r="K1286" s="2"/>
      <c r="L1286" s="2"/>
      <c r="M1286" s="7"/>
      <c r="N1286" s="2"/>
      <c r="O1286" s="2"/>
      <c r="P1286" s="2"/>
      <c r="T1286" s="2"/>
      <c r="U1286" s="2"/>
      <c r="V1286" s="2"/>
      <c r="W1286" s="2"/>
      <c r="X1286" s="2"/>
      <c r="Y1286" s="2"/>
      <c r="AK1286" s="1"/>
      <c r="AL1286" s="1"/>
      <c r="AN1286" s="1"/>
      <c r="AO1286" s="1"/>
      <c r="AP1286" s="1"/>
      <c r="AQ1286" s="1"/>
      <c r="AR1286" s="1"/>
      <c r="AS1286" s="8"/>
      <c r="AT1286" s="8"/>
      <c r="AU1286" s="8"/>
      <c r="AV1286" s="8"/>
      <c r="AW1286" s="2"/>
      <c r="AX1286" s="2"/>
      <c r="AY1286" s="2"/>
      <c r="AZ1286" s="2"/>
      <c r="BF1286" s="99"/>
      <c r="BG1286"/>
    </row>
    <row r="1287" spans="1:62">
      <c r="A1287" t="s">
        <v>2782</v>
      </c>
      <c r="B1287" t="s">
        <v>868</v>
      </c>
      <c r="C1287" s="1">
        <f t="shared" ref="C1287:C1300" si="861">SUM(Z1287:AQ1287)</f>
        <v>29813</v>
      </c>
      <c r="D1287" s="1"/>
      <c r="E1287" s="1"/>
      <c r="F1287" s="1"/>
      <c r="G1287" s="1"/>
      <c r="H1287" s="1"/>
      <c r="I1287" s="1"/>
      <c r="J1287" s="1"/>
      <c r="K1287" s="1"/>
      <c r="L1287" s="1"/>
      <c r="M1287" s="7">
        <f>RANK(Z1287,(Z1287:AB1287,AC1287:AQ1287))</f>
        <v>3</v>
      </c>
      <c r="N1287" s="7">
        <f>RANK(AA1287,(Z1287:AB1287,AC1287:AQ1287))</f>
        <v>4</v>
      </c>
      <c r="O1287" s="7">
        <f>IF(AB1287&gt;0,RANK(AB1287,(Z1287:AB1287,AC1287:AQ1287)),0)</f>
        <v>0</v>
      </c>
      <c r="P1287" s="7"/>
      <c r="Q1287" s="1">
        <f t="shared" ref="Q1287:Q1300" si="862">MAX(Z1287:AG1287)-LARGE(Z1287:AG1287,2)</f>
        <v>16357</v>
      </c>
      <c r="R1287" s="2">
        <f t="shared" ref="R1287:R1300" si="863">Q1287/C1287</f>
        <v>0.54865327206252301</v>
      </c>
      <c r="S1287" s="2"/>
      <c r="T1287" s="2">
        <f t="shared" ref="T1287:T1300" si="864">IF($C1287=0,"-",Z1287/$C1287)</f>
        <v>0.10525609633381411</v>
      </c>
      <c r="U1287" s="2">
        <f t="shared" ref="U1287:U1300" si="865">IF($C1287=0,"-",AA1287/$C1287)</f>
        <v>3.8406064468520441E-2</v>
      </c>
      <c r="V1287" s="2">
        <f t="shared" ref="V1287:V1300" si="866">IF($C1287=0,"-",AB1287/$C1287)</f>
        <v>0</v>
      </c>
      <c r="W1287" s="2">
        <f t="shared" ref="W1287:W1300" si="867">IF($C1287=0,"-",AC1287/$C1287)</f>
        <v>0.12655552946701104</v>
      </c>
      <c r="X1287" s="2">
        <f t="shared" ref="X1287:X1300" si="868">IF($C1287=0,"-",AD1287/$C1287)</f>
        <v>0.67520880152953411</v>
      </c>
      <c r="Y1287" s="2">
        <f t="shared" ref="Y1287:Y1300" si="869">IF(C1287=0,"-",(1-T1287-U1287-V1287-W1287-X1287))</f>
        <v>5.457350820112028E-2</v>
      </c>
      <c r="Z1287" s="1">
        <v>3138</v>
      </c>
      <c r="AA1287" s="1">
        <v>1145</v>
      </c>
      <c r="AC1287" s="1">
        <v>3773</v>
      </c>
      <c r="AD1287" s="1">
        <v>20130</v>
      </c>
      <c r="AE1287" s="1">
        <v>1034</v>
      </c>
      <c r="AF1287" s="1">
        <v>593</v>
      </c>
      <c r="AK1287" s="1"/>
      <c r="AL1287" s="1"/>
      <c r="AN1287" s="1"/>
      <c r="AO1287" s="1"/>
      <c r="AP1287" s="1"/>
      <c r="AQ1287" s="1"/>
      <c r="AR1287" s="1"/>
      <c r="AS1287" s="8"/>
      <c r="AT1287" s="8"/>
      <c r="AU1287" s="8"/>
      <c r="AV1287" s="8"/>
      <c r="AW1287" s="2"/>
      <c r="AX1287" s="2"/>
      <c r="AY1287" s="2"/>
      <c r="AZ1287" s="2"/>
      <c r="BA1287" t="s">
        <v>2108</v>
      </c>
      <c r="BC1287">
        <v>1</v>
      </c>
      <c r="BE1287" s="97">
        <v>35</v>
      </c>
      <c r="BF1287" s="99"/>
      <c r="BG1287">
        <v>35001</v>
      </c>
      <c r="BH1287">
        <f t="shared" si="851"/>
        <v>3500101</v>
      </c>
      <c r="BJ1287" t="s">
        <v>3279</v>
      </c>
    </row>
    <row r="1288" spans="1:62">
      <c r="A1288" t="s">
        <v>2782</v>
      </c>
      <c r="B1288" t="s">
        <v>868</v>
      </c>
      <c r="C1288" s="1">
        <f t="shared" si="861"/>
        <v>27</v>
      </c>
      <c r="D1288" s="1"/>
      <c r="E1288" s="1"/>
      <c r="F1288" s="1"/>
      <c r="G1288" s="1"/>
      <c r="H1288" s="1"/>
      <c r="I1288" s="1"/>
      <c r="J1288" s="1"/>
      <c r="K1288" s="1"/>
      <c r="L1288" s="1"/>
      <c r="M1288" s="7">
        <f>RANK(Z1288,(Z1288:AB1288,AC1288:AQ1288))</f>
        <v>3</v>
      </c>
      <c r="N1288" s="7">
        <f>RANK(AA1288,(Z1288:AB1288,AC1288:AQ1288))</f>
        <v>4</v>
      </c>
      <c r="O1288" s="7">
        <f>IF(AB1288&gt;0,RANK(AB1288,(Z1288:AB1288,AC1288:AQ1288)),0)</f>
        <v>0</v>
      </c>
      <c r="P1288" s="7"/>
      <c r="Q1288" s="1">
        <f t="shared" si="862"/>
        <v>13</v>
      </c>
      <c r="R1288" s="2">
        <f t="shared" si="863"/>
        <v>0.48148148148148145</v>
      </c>
      <c r="S1288" s="2"/>
      <c r="T1288" s="2">
        <f t="shared" si="864"/>
        <v>7.407407407407407E-2</v>
      </c>
      <c r="U1288" s="2">
        <f t="shared" si="865"/>
        <v>0</v>
      </c>
      <c r="V1288" s="2">
        <f t="shared" si="866"/>
        <v>0</v>
      </c>
      <c r="W1288" s="2">
        <f t="shared" si="867"/>
        <v>0.22222222222222221</v>
      </c>
      <c r="X1288" s="2">
        <f t="shared" si="868"/>
        <v>0.70370370370370372</v>
      </c>
      <c r="Y1288" s="2">
        <f t="shared" si="869"/>
        <v>0</v>
      </c>
      <c r="Z1288" s="1">
        <v>2</v>
      </c>
      <c r="AA1288" s="1">
        <v>0</v>
      </c>
      <c r="AC1288" s="1">
        <v>6</v>
      </c>
      <c r="AD1288" s="1">
        <v>19</v>
      </c>
      <c r="AE1288" s="1">
        <v>0</v>
      </c>
      <c r="AF1288" s="1">
        <v>0</v>
      </c>
      <c r="AK1288" s="1"/>
      <c r="AL1288" s="1"/>
      <c r="AN1288" s="1"/>
      <c r="AO1288" s="1"/>
      <c r="AP1288" s="1"/>
      <c r="AQ1288" s="1"/>
      <c r="AR1288" s="1"/>
      <c r="AS1288" s="8"/>
      <c r="AT1288" s="8"/>
      <c r="AU1288" s="8"/>
      <c r="AV1288" s="8"/>
      <c r="AW1288" s="2"/>
      <c r="AX1288" s="2"/>
      <c r="AY1288" s="2"/>
      <c r="AZ1288" s="2"/>
      <c r="BA1288" t="s">
        <v>3049</v>
      </c>
      <c r="BC1288">
        <v>2</v>
      </c>
      <c r="BE1288" s="97">
        <v>35</v>
      </c>
      <c r="BF1288" s="99"/>
      <c r="BG1288">
        <v>35001</v>
      </c>
      <c r="BH1288">
        <f t="shared" si="851"/>
        <v>3500102</v>
      </c>
      <c r="BJ1288" t="s">
        <v>3279</v>
      </c>
    </row>
    <row r="1289" spans="1:62">
      <c r="A1289" t="s">
        <v>2782</v>
      </c>
      <c r="B1289" t="s">
        <v>868</v>
      </c>
      <c r="C1289" s="1">
        <f t="shared" si="861"/>
        <v>1491</v>
      </c>
      <c r="D1289" s="1"/>
      <c r="E1289" s="1"/>
      <c r="F1289" s="1"/>
      <c r="G1289" s="1"/>
      <c r="H1289" s="1"/>
      <c r="I1289" s="1"/>
      <c r="J1289" s="1"/>
      <c r="K1289" s="1"/>
      <c r="L1289" s="1"/>
      <c r="M1289" s="7">
        <f>RANK(Z1289,(Z1289:AB1289,AC1289:AQ1289))</f>
        <v>3</v>
      </c>
      <c r="N1289" s="7">
        <f>RANK(AA1289,(Z1289:AB1289,AC1289:AQ1289))</f>
        <v>5</v>
      </c>
      <c r="O1289" s="7">
        <f>IF(AB1289&gt;0,RANK(AB1289,(Z1289:AB1289,AC1289:AQ1289)),0)</f>
        <v>0</v>
      </c>
      <c r="P1289" s="7"/>
      <c r="Q1289" s="1">
        <f t="shared" si="862"/>
        <v>881</v>
      </c>
      <c r="R1289" s="2">
        <f t="shared" si="863"/>
        <v>0.59087860496311195</v>
      </c>
      <c r="S1289" s="2"/>
      <c r="T1289" s="2">
        <f t="shared" si="864"/>
        <v>6.70690811535882E-2</v>
      </c>
      <c r="U1289" s="2">
        <f t="shared" si="865"/>
        <v>2.4144869215291749E-2</v>
      </c>
      <c r="V1289" s="2">
        <f t="shared" si="866"/>
        <v>0</v>
      </c>
      <c r="W1289" s="2">
        <f t="shared" si="867"/>
        <v>0.13615023474178403</v>
      </c>
      <c r="X1289" s="2">
        <f t="shared" si="868"/>
        <v>0.72702883970489607</v>
      </c>
      <c r="Y1289" s="2">
        <f t="shared" si="869"/>
        <v>4.5606975184439902E-2</v>
      </c>
      <c r="Z1289" s="1">
        <v>100</v>
      </c>
      <c r="AA1289" s="1">
        <v>36</v>
      </c>
      <c r="AC1289" s="1">
        <v>203</v>
      </c>
      <c r="AD1289" s="1">
        <v>1084</v>
      </c>
      <c r="AE1289" s="1">
        <v>50</v>
      </c>
      <c r="AF1289" s="1">
        <v>18</v>
      </c>
      <c r="AK1289" s="1"/>
      <c r="AL1289" s="1"/>
      <c r="AN1289" s="1"/>
      <c r="AO1289" s="1"/>
      <c r="AP1289" s="1"/>
      <c r="AQ1289" s="1"/>
      <c r="AR1289" s="1"/>
      <c r="AS1289" s="8"/>
      <c r="AT1289" s="8"/>
      <c r="AU1289" s="8"/>
      <c r="AV1289" s="8"/>
      <c r="AW1289" s="2"/>
      <c r="AX1289" s="2"/>
      <c r="AY1289" s="2"/>
      <c r="AZ1289" s="2"/>
      <c r="BA1289" t="s">
        <v>2642</v>
      </c>
      <c r="BC1289">
        <v>3</v>
      </c>
      <c r="BE1289" s="97">
        <v>35</v>
      </c>
      <c r="BF1289" s="99"/>
      <c r="BG1289">
        <v>35001</v>
      </c>
      <c r="BH1289">
        <f t="shared" si="851"/>
        <v>3500103</v>
      </c>
      <c r="BJ1289" t="s">
        <v>3279</v>
      </c>
    </row>
    <row r="1290" spans="1:62">
      <c r="A1290" t="s">
        <v>731</v>
      </c>
      <c r="B1290" t="s">
        <v>868</v>
      </c>
      <c r="C1290" s="1">
        <f t="shared" si="861"/>
        <v>104</v>
      </c>
      <c r="D1290" s="1"/>
      <c r="E1290" s="1"/>
      <c r="F1290" s="1"/>
      <c r="G1290" s="1"/>
      <c r="H1290" s="1"/>
      <c r="I1290" s="1"/>
      <c r="J1290" s="1"/>
      <c r="K1290" s="1"/>
      <c r="L1290" s="1"/>
      <c r="M1290" s="7">
        <f>RANK(Z1290,(Z1290:AB1290,AC1290:AQ1290))</f>
        <v>5</v>
      </c>
      <c r="N1290" s="7">
        <f>RANK(AA1290,(Z1290:AB1290,AC1290:AQ1290))</f>
        <v>3</v>
      </c>
      <c r="O1290" s="7">
        <f>IF(AB1290&gt;0,RANK(AB1290,(Z1290:AB1290,AC1290:AQ1290)),0)</f>
        <v>0</v>
      </c>
      <c r="P1290" s="7"/>
      <c r="Q1290" s="1">
        <f t="shared" si="862"/>
        <v>9</v>
      </c>
      <c r="R1290" s="2">
        <f t="shared" si="863"/>
        <v>8.6538461538461536E-2</v>
      </c>
      <c r="S1290" s="2"/>
      <c r="T1290" s="2">
        <f t="shared" si="864"/>
        <v>4.807692307692308E-2</v>
      </c>
      <c r="U1290" s="2">
        <f t="shared" si="865"/>
        <v>0.11538461538461539</v>
      </c>
      <c r="V1290" s="2">
        <f t="shared" si="866"/>
        <v>0</v>
      </c>
      <c r="W1290" s="2">
        <f t="shared" si="867"/>
        <v>0.34615384615384615</v>
      </c>
      <c r="X1290" s="2">
        <f t="shared" si="868"/>
        <v>0.43269230769230771</v>
      </c>
      <c r="Y1290" s="2">
        <f t="shared" si="869"/>
        <v>5.7692307692307598E-2</v>
      </c>
      <c r="Z1290" s="1">
        <v>5</v>
      </c>
      <c r="AA1290" s="1">
        <v>12</v>
      </c>
      <c r="AC1290" s="1">
        <v>36</v>
      </c>
      <c r="AD1290" s="1">
        <v>45</v>
      </c>
      <c r="AE1290" s="1">
        <v>6</v>
      </c>
      <c r="AF1290" s="1">
        <v>0</v>
      </c>
      <c r="AK1290" s="1"/>
      <c r="AL1290" s="1"/>
      <c r="AN1290" s="1"/>
      <c r="AO1290" s="1"/>
      <c r="AP1290" s="1"/>
      <c r="AQ1290" s="1"/>
      <c r="AR1290" s="1"/>
      <c r="AS1290" s="8"/>
      <c r="AT1290" s="8"/>
      <c r="AU1290" s="8"/>
      <c r="AV1290" s="8"/>
      <c r="AW1290" s="2"/>
      <c r="AX1290" s="2"/>
      <c r="AY1290" s="2"/>
      <c r="AZ1290" s="2"/>
      <c r="BA1290" t="s">
        <v>3101</v>
      </c>
      <c r="BC1290">
        <v>2</v>
      </c>
      <c r="BE1290" s="97">
        <v>35</v>
      </c>
      <c r="BF1290" s="99"/>
      <c r="BG1290">
        <v>35031</v>
      </c>
      <c r="BH1290">
        <f t="shared" si="851"/>
        <v>3503102</v>
      </c>
      <c r="BJ1290" t="s">
        <v>3279</v>
      </c>
    </row>
    <row r="1291" spans="1:62">
      <c r="A1291" t="s">
        <v>731</v>
      </c>
      <c r="B1291" t="s">
        <v>868</v>
      </c>
      <c r="C1291" s="1">
        <f t="shared" si="861"/>
        <v>1275</v>
      </c>
      <c r="D1291" s="1"/>
      <c r="E1291" s="1"/>
      <c r="F1291" s="1"/>
      <c r="G1291" s="1"/>
      <c r="H1291" s="1"/>
      <c r="I1291" s="1"/>
      <c r="J1291" s="1"/>
      <c r="K1291" s="1"/>
      <c r="L1291" s="1"/>
      <c r="M1291" s="7">
        <f>RANK(Z1291,(Z1291:AB1291,AC1291:AQ1291))</f>
        <v>4</v>
      </c>
      <c r="N1291" s="7">
        <f>RANK(AA1291,(Z1291:AB1291,AC1291:AQ1291))</f>
        <v>3</v>
      </c>
      <c r="O1291" s="7">
        <f>IF(AB1291&gt;0,RANK(AB1291,(Z1291:AB1291,AC1291:AQ1291)),0)</f>
        <v>0</v>
      </c>
      <c r="P1291" s="7"/>
      <c r="Q1291" s="1">
        <f t="shared" si="862"/>
        <v>452</v>
      </c>
      <c r="R1291" s="2">
        <f t="shared" si="863"/>
        <v>0.35450980392156861</v>
      </c>
      <c r="S1291" s="2"/>
      <c r="T1291" s="2">
        <f t="shared" si="864"/>
        <v>6.5098039215686271E-2</v>
      </c>
      <c r="U1291" s="2">
        <f t="shared" si="865"/>
        <v>9.5686274509803923E-2</v>
      </c>
      <c r="V1291" s="2">
        <f t="shared" si="866"/>
        <v>0</v>
      </c>
      <c r="W1291" s="2">
        <f t="shared" si="867"/>
        <v>0.2023529411764706</v>
      </c>
      <c r="X1291" s="2">
        <f t="shared" si="868"/>
        <v>0.55686274509803924</v>
      </c>
      <c r="Y1291" s="2">
        <f t="shared" si="869"/>
        <v>7.999999999999996E-2</v>
      </c>
      <c r="Z1291" s="1">
        <v>83</v>
      </c>
      <c r="AA1291" s="1">
        <v>122</v>
      </c>
      <c r="AC1291" s="1">
        <v>258</v>
      </c>
      <c r="AD1291" s="1">
        <v>710</v>
      </c>
      <c r="AE1291" s="1">
        <v>78</v>
      </c>
      <c r="AF1291" s="1">
        <v>24</v>
      </c>
      <c r="AK1291" s="1"/>
      <c r="AL1291" s="1"/>
      <c r="AN1291" s="1"/>
      <c r="AO1291" s="1"/>
      <c r="AP1291" s="1"/>
      <c r="AQ1291" s="1"/>
      <c r="AR1291" s="1"/>
      <c r="AS1291" s="8"/>
      <c r="AT1291" s="8"/>
      <c r="AU1291" s="8"/>
      <c r="AV1291" s="8"/>
      <c r="AW1291" s="2"/>
      <c r="AX1291" s="2"/>
      <c r="AY1291" s="2"/>
      <c r="AZ1291" s="2"/>
      <c r="BA1291" t="s">
        <v>3102</v>
      </c>
      <c r="BC1291">
        <v>3</v>
      </c>
      <c r="BE1291" s="97">
        <v>35</v>
      </c>
      <c r="BF1291" s="99"/>
      <c r="BG1291">
        <v>35031</v>
      </c>
      <c r="BH1291">
        <f t="shared" si="851"/>
        <v>3503103</v>
      </c>
      <c r="BJ1291" t="s">
        <v>3279</v>
      </c>
    </row>
    <row r="1292" spans="1:62" s="176" customFormat="1">
      <c r="A1292" s="176" t="s">
        <v>1819</v>
      </c>
      <c r="B1292" s="176" t="s">
        <v>868</v>
      </c>
      <c r="C1292" s="1">
        <f>SUM(Z1292:AQ1292)</f>
        <v>468</v>
      </c>
      <c r="D1292" s="1"/>
      <c r="E1292" s="1"/>
      <c r="F1292" s="1"/>
      <c r="G1292" s="1"/>
      <c r="H1292" s="1"/>
      <c r="I1292" s="1"/>
      <c r="J1292" s="1"/>
      <c r="K1292" s="1"/>
      <c r="L1292" s="1"/>
      <c r="M1292" s="7">
        <f>RANK(Z1292,(Z1292:AB1292,AC1292:AQ1292))</f>
        <v>4</v>
      </c>
      <c r="N1292" s="7">
        <f>RANK(AA1292,(Z1292:AB1292,AC1292:AQ1292))</f>
        <v>4</v>
      </c>
      <c r="O1292" s="7">
        <f>IF(AB1292&gt;0,RANK(AB1292,(Z1292:AB1292,AC1292:AQ1292)),0)</f>
        <v>0</v>
      </c>
      <c r="P1292" s="7"/>
      <c r="Q1292" s="1">
        <f>MAX(Z1292:AG1292)-LARGE(Z1292:AG1292,2)</f>
        <v>345</v>
      </c>
      <c r="R1292" s="2">
        <f t="shared" si="863"/>
        <v>0.73717948717948723</v>
      </c>
      <c r="S1292" s="2"/>
      <c r="T1292" s="2">
        <f t="shared" si="864"/>
        <v>3.6324786324786328E-2</v>
      </c>
      <c r="U1292" s="2">
        <f t="shared" si="865"/>
        <v>3.6324786324786328E-2</v>
      </c>
      <c r="V1292" s="2">
        <f t="shared" si="866"/>
        <v>0</v>
      </c>
      <c r="W1292" s="2">
        <f t="shared" si="867"/>
        <v>6.8376068376068383E-2</v>
      </c>
      <c r="X1292" s="2">
        <f t="shared" si="868"/>
        <v>0.80555555555555558</v>
      </c>
      <c r="Y1292" s="2">
        <f t="shared" si="869"/>
        <v>5.3418803418803451E-2</v>
      </c>
      <c r="Z1292" s="1">
        <v>17</v>
      </c>
      <c r="AA1292" s="1">
        <v>17</v>
      </c>
      <c r="AB1292" s="1"/>
      <c r="AC1292" s="1">
        <v>32</v>
      </c>
      <c r="AD1292" s="1">
        <v>377</v>
      </c>
      <c r="AE1292" s="1">
        <v>22</v>
      </c>
      <c r="AF1292" s="1">
        <v>3</v>
      </c>
      <c r="AG1292" s="1"/>
      <c r="AH1292" s="1"/>
      <c r="AI1292" s="1"/>
      <c r="AJ1292" s="1"/>
      <c r="AK1292" s="1"/>
      <c r="AL1292" s="1"/>
      <c r="AM1292" s="1"/>
      <c r="AN1292" s="1"/>
      <c r="AO1292" s="1"/>
      <c r="AP1292" s="1"/>
      <c r="AQ1292" s="1"/>
      <c r="AR1292" s="1"/>
      <c r="AS1292" s="8"/>
      <c r="AT1292" s="8"/>
      <c r="AU1292" s="8"/>
      <c r="AV1292" s="8"/>
      <c r="AW1292" s="2"/>
      <c r="AX1292" s="2"/>
      <c r="AY1292" s="2"/>
      <c r="AZ1292" s="2"/>
      <c r="BA1292" s="176" t="s">
        <v>3355</v>
      </c>
      <c r="BC1292" s="176">
        <v>2</v>
      </c>
      <c r="BE1292" s="97">
        <v>35</v>
      </c>
      <c r="BF1292" s="99"/>
      <c r="BG1292" s="176">
        <v>35041</v>
      </c>
      <c r="BH1292" s="176">
        <f>BG1292*100+BC1292</f>
        <v>3504102</v>
      </c>
      <c r="BJ1292" s="176" t="s">
        <v>3279</v>
      </c>
    </row>
    <row r="1293" spans="1:62" s="176" customFormat="1">
      <c r="A1293" s="176" t="s">
        <v>1819</v>
      </c>
      <c r="B1293" s="176" t="s">
        <v>868</v>
      </c>
      <c r="C1293" s="1">
        <f>SUM(Z1293:AQ1293)</f>
        <v>580</v>
      </c>
      <c r="D1293" s="1"/>
      <c r="E1293" s="1"/>
      <c r="F1293" s="1"/>
      <c r="G1293" s="1"/>
      <c r="H1293" s="1"/>
      <c r="I1293" s="1"/>
      <c r="J1293" s="1"/>
      <c r="K1293" s="1"/>
      <c r="L1293" s="1"/>
      <c r="M1293" s="7">
        <f>RANK(Z1293,(Z1293:AB1293,AC1293:AQ1293))</f>
        <v>4</v>
      </c>
      <c r="N1293" s="7">
        <f>RANK(AA1293,(Z1293:AB1293,AC1293:AQ1293))</f>
        <v>5</v>
      </c>
      <c r="O1293" s="7">
        <f>IF(AB1293&gt;0,RANK(AB1293,(Z1293:AB1293,AC1293:AQ1293)),0)</f>
        <v>0</v>
      </c>
      <c r="P1293" s="7"/>
      <c r="Q1293" s="1">
        <f>MAX(Z1293:AG1293)-LARGE(Z1293:AG1293,2)</f>
        <v>309</v>
      </c>
      <c r="R1293" s="2">
        <f t="shared" si="863"/>
        <v>0.53275862068965518</v>
      </c>
      <c r="S1293" s="2"/>
      <c r="T1293" s="2">
        <f t="shared" si="864"/>
        <v>5.8620689655172413E-2</v>
      </c>
      <c r="U1293" s="2">
        <f t="shared" si="865"/>
        <v>4.3103448275862072E-2</v>
      </c>
      <c r="V1293" s="2">
        <f t="shared" si="866"/>
        <v>0</v>
      </c>
      <c r="W1293" s="2">
        <f t="shared" si="867"/>
        <v>0.14827586206896551</v>
      </c>
      <c r="X1293" s="2">
        <f t="shared" si="868"/>
        <v>0.68103448275862066</v>
      </c>
      <c r="Y1293" s="2">
        <f t="shared" si="869"/>
        <v>6.8965517241379337E-2</v>
      </c>
      <c r="Z1293" s="1">
        <v>34</v>
      </c>
      <c r="AA1293" s="1">
        <v>25</v>
      </c>
      <c r="AB1293" s="1"/>
      <c r="AC1293" s="1">
        <v>86</v>
      </c>
      <c r="AD1293" s="1">
        <v>395</v>
      </c>
      <c r="AE1293" s="1">
        <v>36</v>
      </c>
      <c r="AF1293" s="1">
        <v>4</v>
      </c>
      <c r="AG1293" s="1"/>
      <c r="AH1293" s="1"/>
      <c r="AI1293" s="1"/>
      <c r="AJ1293" s="1"/>
      <c r="AK1293" s="1"/>
      <c r="AL1293" s="1"/>
      <c r="AM1293" s="1"/>
      <c r="AN1293" s="1"/>
      <c r="AO1293" s="1"/>
      <c r="AP1293" s="1"/>
      <c r="AQ1293" s="1"/>
      <c r="AR1293" s="1"/>
      <c r="AS1293" s="8"/>
      <c r="AT1293" s="8"/>
      <c r="AU1293" s="8"/>
      <c r="AV1293" s="8"/>
      <c r="AW1293" s="2"/>
      <c r="AX1293" s="2"/>
      <c r="AY1293" s="2"/>
      <c r="AZ1293" s="2"/>
      <c r="BA1293" s="176" t="s">
        <v>3356</v>
      </c>
      <c r="BC1293" s="176">
        <v>3</v>
      </c>
      <c r="BE1293" s="97">
        <v>35</v>
      </c>
      <c r="BF1293" s="99"/>
      <c r="BG1293" s="176">
        <v>35041</v>
      </c>
      <c r="BH1293" s="176">
        <f>BG1293*100+BC1293</f>
        <v>3504103</v>
      </c>
      <c r="BJ1293" s="176" t="s">
        <v>3279</v>
      </c>
    </row>
    <row r="1294" spans="1:62" s="230" customFormat="1">
      <c r="A1294" s="230" t="s">
        <v>1819</v>
      </c>
      <c r="B1294" s="230" t="s">
        <v>868</v>
      </c>
      <c r="C1294" s="1">
        <f>SUM(Z1294:AQ1294)</f>
        <v>239</v>
      </c>
      <c r="D1294" s="1"/>
      <c r="E1294" s="1"/>
      <c r="F1294" s="1"/>
      <c r="G1294" s="1"/>
      <c r="H1294" s="1"/>
      <c r="I1294" s="1"/>
      <c r="J1294" s="1"/>
      <c r="K1294" s="1"/>
      <c r="L1294" s="1"/>
      <c r="M1294" s="7">
        <f>RANK(Z1294,(Z1294:AB1294,AC1294:AQ1294))</f>
        <v>5</v>
      </c>
      <c r="N1294" s="7">
        <f>RANK(AA1294,(Z1294:AB1294,AC1294:AQ1294))</f>
        <v>4</v>
      </c>
      <c r="O1294" s="7">
        <f>IF(AB1294&gt;0,RANK(AB1294,(Z1294:AB1294,AC1294:AQ1294)),0)</f>
        <v>0</v>
      </c>
      <c r="P1294" s="7"/>
      <c r="Q1294" s="1">
        <f>MAX(Z1294:AG1294)-LARGE(Z1294:AG1294,2)</f>
        <v>166</v>
      </c>
      <c r="R1294" s="2">
        <f>Q1294/C1294</f>
        <v>0.69456066945606698</v>
      </c>
      <c r="S1294" s="2"/>
      <c r="T1294" s="2">
        <f>IF($C1294=0,"-",Z1294/$C1294)</f>
        <v>1.6736401673640166E-2</v>
      </c>
      <c r="U1294" s="2">
        <f>IF($C1294=0,"-",AA1294/$C1294)</f>
        <v>2.0920502092050208E-2</v>
      </c>
      <c r="V1294" s="2">
        <f>IF($C1294=0,"-",AB1294/$C1294)</f>
        <v>0</v>
      </c>
      <c r="W1294" s="2">
        <f>IF($C1294=0,"-",AC1294/$C1294)</f>
        <v>0.11715481171548117</v>
      </c>
      <c r="X1294" s="2">
        <f>IF($C1294=0,"-",AD1294/$C1294)</f>
        <v>0.81171548117154813</v>
      </c>
      <c r="Y1294" s="2">
        <f>IF(C1294=0,"-",(1-T1294-U1294-V1294-W1294-X1294))</f>
        <v>3.3472803347280311E-2</v>
      </c>
      <c r="Z1294" s="1">
        <v>4</v>
      </c>
      <c r="AA1294" s="1">
        <v>5</v>
      </c>
      <c r="AB1294" s="1"/>
      <c r="AC1294" s="1">
        <v>28</v>
      </c>
      <c r="AD1294" s="1">
        <v>194</v>
      </c>
      <c r="AE1294" s="1">
        <v>7</v>
      </c>
      <c r="AF1294" s="1">
        <v>1</v>
      </c>
      <c r="AG1294" s="1"/>
      <c r="AH1294" s="1"/>
      <c r="AI1294" s="1"/>
      <c r="AJ1294" s="1"/>
      <c r="AK1294" s="1"/>
      <c r="AL1294" s="1"/>
      <c r="AM1294" s="1"/>
      <c r="AN1294" s="1"/>
      <c r="AO1294" s="1"/>
      <c r="AP1294" s="1"/>
      <c r="AQ1294" s="1"/>
      <c r="AR1294" s="1"/>
      <c r="AS1294" s="8"/>
      <c r="AT1294" s="8"/>
      <c r="AU1294" s="8"/>
      <c r="AV1294" s="8"/>
      <c r="AW1294" s="2"/>
      <c r="AX1294" s="2"/>
      <c r="AY1294" s="2"/>
      <c r="AZ1294" s="2"/>
      <c r="BA1294" s="230" t="s">
        <v>3356</v>
      </c>
      <c r="BC1294" s="230">
        <v>0</v>
      </c>
      <c r="BE1294" s="97">
        <v>35</v>
      </c>
      <c r="BF1294" s="99"/>
      <c r="BG1294" s="230">
        <v>35041</v>
      </c>
      <c r="BH1294" s="230">
        <f>BG1294*100+BC1294</f>
        <v>3504100</v>
      </c>
      <c r="BJ1294" s="230" t="s">
        <v>3279</v>
      </c>
    </row>
    <row r="1295" spans="1:62">
      <c r="A1295" t="s">
        <v>737</v>
      </c>
      <c r="B1295" t="s">
        <v>868</v>
      </c>
      <c r="C1295" s="1">
        <f t="shared" si="861"/>
        <v>1579</v>
      </c>
      <c r="D1295" s="1"/>
      <c r="E1295" s="1"/>
      <c r="F1295" s="1"/>
      <c r="G1295" s="1"/>
      <c r="H1295" s="1"/>
      <c r="I1295" s="1"/>
      <c r="J1295" s="1"/>
      <c r="K1295" s="1"/>
      <c r="L1295" s="1"/>
      <c r="M1295" s="7">
        <f>RANK(Z1295,(Z1295:AB1295,AC1295:AQ1295))</f>
        <v>3</v>
      </c>
      <c r="N1295" s="7">
        <f>RANK(AA1295,(Z1295:AB1295,AC1295:AQ1295))</f>
        <v>5</v>
      </c>
      <c r="O1295" s="7">
        <f>IF(AB1295&gt;0,RANK(AB1295,(Z1295:AB1295,AC1295:AQ1295)),0)</f>
        <v>0</v>
      </c>
      <c r="P1295" s="7"/>
      <c r="Q1295" s="1">
        <f t="shared" si="862"/>
        <v>906</v>
      </c>
      <c r="R1295" s="2">
        <f t="shared" si="863"/>
        <v>0.57378087397086763</v>
      </c>
      <c r="S1295" s="2"/>
      <c r="T1295" s="2">
        <f t="shared" si="864"/>
        <v>8.423052564914503E-2</v>
      </c>
      <c r="U1295" s="2">
        <f t="shared" si="865"/>
        <v>2.9765674477517417E-2</v>
      </c>
      <c r="V1295" s="2">
        <f t="shared" si="866"/>
        <v>0</v>
      </c>
      <c r="W1295" s="2">
        <f t="shared" si="867"/>
        <v>0.1266624445851805</v>
      </c>
      <c r="X1295" s="2">
        <f t="shared" si="868"/>
        <v>0.70044331855604813</v>
      </c>
      <c r="Y1295" s="2">
        <f t="shared" si="869"/>
        <v>5.8898036732108916E-2</v>
      </c>
      <c r="Z1295" s="1">
        <v>133</v>
      </c>
      <c r="AA1295" s="1">
        <v>47</v>
      </c>
      <c r="AC1295" s="1">
        <v>200</v>
      </c>
      <c r="AD1295" s="1">
        <v>1106</v>
      </c>
      <c r="AE1295" s="1">
        <v>53</v>
      </c>
      <c r="AF1295" s="1">
        <v>40</v>
      </c>
      <c r="AK1295" s="1"/>
      <c r="AL1295" s="1"/>
      <c r="AN1295" s="1"/>
      <c r="AO1295" s="1"/>
      <c r="AP1295" s="1"/>
      <c r="AQ1295" s="1"/>
      <c r="AR1295" s="1"/>
      <c r="AS1295" s="8"/>
      <c r="AT1295" s="8"/>
      <c r="AU1295" s="8"/>
      <c r="AV1295" s="8"/>
      <c r="AW1295" s="2"/>
      <c r="AX1295" s="2"/>
      <c r="AY1295" s="2"/>
      <c r="AZ1295" s="2"/>
      <c r="BA1295" t="s">
        <v>1746</v>
      </c>
      <c r="BC1295">
        <v>1</v>
      </c>
      <c r="BE1295" s="97">
        <v>35</v>
      </c>
      <c r="BF1295" s="99"/>
      <c r="BG1295">
        <v>35043</v>
      </c>
      <c r="BH1295">
        <f t="shared" si="851"/>
        <v>3504301</v>
      </c>
      <c r="BJ1295" t="s">
        <v>3279</v>
      </c>
    </row>
    <row r="1296" spans="1:62">
      <c r="A1296" t="s">
        <v>737</v>
      </c>
      <c r="B1296" t="s">
        <v>868</v>
      </c>
      <c r="C1296" s="1">
        <f t="shared" si="861"/>
        <v>6353</v>
      </c>
      <c r="D1296" s="1"/>
      <c r="E1296" s="1"/>
      <c r="F1296" s="1"/>
      <c r="G1296" s="1"/>
      <c r="H1296" s="1"/>
      <c r="I1296" s="1"/>
      <c r="J1296" s="1"/>
      <c r="K1296" s="1"/>
      <c r="L1296" s="1"/>
      <c r="M1296" s="7">
        <f>RANK(Z1296,(Z1296:AB1296,AC1296:AQ1296))</f>
        <v>3</v>
      </c>
      <c r="N1296" s="7">
        <f>RANK(AA1296,(Z1296:AB1296,AC1296:AQ1296))</f>
        <v>5</v>
      </c>
      <c r="O1296" s="7">
        <f>IF(AB1296&gt;0,RANK(AB1296,(Z1296:AB1296,AC1296:AQ1296)),0)</f>
        <v>0</v>
      </c>
      <c r="P1296" s="7"/>
      <c r="Q1296" s="1">
        <f t="shared" si="862"/>
        <v>3707</v>
      </c>
      <c r="R1296" s="2">
        <f t="shared" si="863"/>
        <v>0.58350385644577363</v>
      </c>
      <c r="S1296" s="2"/>
      <c r="T1296" s="2">
        <f t="shared" si="864"/>
        <v>7.2878954824492359E-2</v>
      </c>
      <c r="U1296" s="2">
        <f t="shared" si="865"/>
        <v>2.4555328191405636E-2</v>
      </c>
      <c r="V1296" s="2">
        <f t="shared" si="866"/>
        <v>0</v>
      </c>
      <c r="W1296" s="2">
        <f t="shared" si="867"/>
        <v>0.13584133480245553</v>
      </c>
      <c r="X1296" s="2">
        <f t="shared" si="868"/>
        <v>0.71934519124822915</v>
      </c>
      <c r="Y1296" s="2">
        <f t="shared" si="869"/>
        <v>4.7379190933417359E-2</v>
      </c>
      <c r="Z1296" s="1">
        <v>463</v>
      </c>
      <c r="AA1296" s="1">
        <v>156</v>
      </c>
      <c r="AC1296" s="1">
        <v>863</v>
      </c>
      <c r="AD1296" s="1">
        <v>4570</v>
      </c>
      <c r="AE1296" s="1">
        <v>208</v>
      </c>
      <c r="AF1296" s="1">
        <v>93</v>
      </c>
      <c r="AK1296" s="1"/>
      <c r="AL1296" s="1"/>
      <c r="AN1296" s="1"/>
      <c r="AO1296" s="1"/>
      <c r="AP1296" s="1"/>
      <c r="AQ1296" s="1"/>
      <c r="AR1296" s="1"/>
      <c r="AS1296" s="8"/>
      <c r="AT1296" s="8"/>
      <c r="AU1296" s="8"/>
      <c r="AV1296" s="8"/>
      <c r="AW1296" s="2"/>
      <c r="AX1296" s="2"/>
      <c r="AY1296" s="2"/>
      <c r="AZ1296" s="2"/>
      <c r="BA1296" t="s">
        <v>2692</v>
      </c>
      <c r="BC1296">
        <v>3</v>
      </c>
      <c r="BE1296" s="97">
        <v>35</v>
      </c>
      <c r="BF1296" s="99"/>
      <c r="BG1296">
        <v>35043</v>
      </c>
      <c r="BH1296">
        <f t="shared" si="851"/>
        <v>3504303</v>
      </c>
      <c r="BJ1296" t="s">
        <v>3279</v>
      </c>
    </row>
    <row r="1297" spans="1:62">
      <c r="A1297" t="s">
        <v>619</v>
      </c>
      <c r="B1297" t="s">
        <v>868</v>
      </c>
      <c r="C1297" s="1">
        <f t="shared" si="861"/>
        <v>602</v>
      </c>
      <c r="D1297" s="1"/>
      <c r="E1297" s="1"/>
      <c r="F1297" s="1"/>
      <c r="G1297" s="1"/>
      <c r="H1297" s="1"/>
      <c r="I1297" s="1"/>
      <c r="J1297" s="1"/>
      <c r="K1297" s="1"/>
      <c r="L1297" s="1"/>
      <c r="M1297" s="7">
        <f>RANK(Z1297,(Z1297:AB1297,AC1297:AQ1297))</f>
        <v>3</v>
      </c>
      <c r="N1297" s="7">
        <f>RANK(AA1297,(Z1297:AB1297,AC1297:AQ1297))</f>
        <v>5</v>
      </c>
      <c r="O1297" s="7">
        <f>IF(AB1297&gt;0,RANK(AB1297,(Z1297:AB1297,AC1297:AQ1297)),0)</f>
        <v>0</v>
      </c>
      <c r="P1297" s="7"/>
      <c r="Q1297" s="1">
        <f t="shared" si="862"/>
        <v>339</v>
      </c>
      <c r="R1297" s="2">
        <f t="shared" si="863"/>
        <v>0.56312292358803984</v>
      </c>
      <c r="S1297" s="2"/>
      <c r="T1297" s="2">
        <f t="shared" si="864"/>
        <v>5.3156146179401995E-2</v>
      </c>
      <c r="U1297" s="2">
        <f t="shared" si="865"/>
        <v>1.3289036544850499E-2</v>
      </c>
      <c r="V1297" s="2">
        <f t="shared" si="866"/>
        <v>0</v>
      </c>
      <c r="W1297" s="2">
        <f t="shared" si="867"/>
        <v>0.16611295681063123</v>
      </c>
      <c r="X1297" s="2">
        <f t="shared" si="868"/>
        <v>0.72923588039867104</v>
      </c>
      <c r="Y1297" s="2">
        <f t="shared" si="869"/>
        <v>3.8205980066445266E-2</v>
      </c>
      <c r="Z1297" s="1">
        <v>32</v>
      </c>
      <c r="AA1297" s="1">
        <v>8</v>
      </c>
      <c r="AC1297" s="1">
        <v>100</v>
      </c>
      <c r="AD1297" s="1">
        <v>439</v>
      </c>
      <c r="AE1297" s="1">
        <v>18</v>
      </c>
      <c r="AF1297" s="1">
        <v>5</v>
      </c>
      <c r="AK1297" s="1"/>
      <c r="AL1297" s="1"/>
      <c r="AN1297" s="1"/>
      <c r="AO1297" s="1"/>
      <c r="AP1297" s="1"/>
      <c r="AQ1297" s="1"/>
      <c r="AR1297" s="1"/>
      <c r="AS1297" s="8"/>
      <c r="AT1297" s="8"/>
      <c r="AU1297" s="8"/>
      <c r="AV1297" s="8"/>
      <c r="AW1297" s="2"/>
      <c r="AX1297" s="2"/>
      <c r="AY1297" s="2"/>
      <c r="AZ1297" s="2"/>
      <c r="BA1297" t="s">
        <v>2619</v>
      </c>
      <c r="BC1297">
        <v>1</v>
      </c>
      <c r="BE1297" s="97">
        <v>35</v>
      </c>
      <c r="BF1297" s="99"/>
      <c r="BG1297">
        <v>35049</v>
      </c>
      <c r="BH1297">
        <f t="shared" si="851"/>
        <v>3504901</v>
      </c>
      <c r="BJ1297" t="s">
        <v>3279</v>
      </c>
    </row>
    <row r="1298" spans="1:62">
      <c r="A1298" t="s">
        <v>619</v>
      </c>
      <c r="B1298" t="s">
        <v>868</v>
      </c>
      <c r="C1298" s="1">
        <f t="shared" si="861"/>
        <v>3836</v>
      </c>
      <c r="D1298" s="1"/>
      <c r="E1298" s="1"/>
      <c r="F1298" s="1"/>
      <c r="G1298" s="1"/>
      <c r="H1298" s="1"/>
      <c r="I1298" s="1"/>
      <c r="J1298" s="1"/>
      <c r="K1298" s="1"/>
      <c r="L1298" s="1"/>
      <c r="M1298" s="7">
        <f>RANK(Z1298,(Z1298:AB1298,AC1298:AQ1298))</f>
        <v>2</v>
      </c>
      <c r="N1298" s="7">
        <f>RANK(AA1298,(Z1298:AB1298,AC1298:AQ1298))</f>
        <v>4</v>
      </c>
      <c r="O1298" s="7">
        <f>IF(AB1298&gt;0,RANK(AB1298,(Z1298:AB1298,AC1298:AQ1298)),0)</f>
        <v>0</v>
      </c>
      <c r="P1298" s="7"/>
      <c r="Q1298" s="1">
        <f t="shared" si="862"/>
        <v>1893</v>
      </c>
      <c r="R1298" s="2">
        <f t="shared" si="863"/>
        <v>0.49348279457768507</v>
      </c>
      <c r="S1298" s="2"/>
      <c r="T1298" s="2">
        <f t="shared" si="864"/>
        <v>0.13816475495307612</v>
      </c>
      <c r="U1298" s="2">
        <f t="shared" si="865"/>
        <v>4.3013555787278418E-2</v>
      </c>
      <c r="V1298" s="2">
        <f t="shared" si="866"/>
        <v>0</v>
      </c>
      <c r="W1298" s="2">
        <f t="shared" si="867"/>
        <v>0.13790406673618352</v>
      </c>
      <c r="X1298" s="2">
        <f t="shared" si="868"/>
        <v>0.63164754953076119</v>
      </c>
      <c r="Y1298" s="2">
        <f t="shared" si="869"/>
        <v>4.9270072992700809E-2</v>
      </c>
      <c r="Z1298" s="1">
        <v>530</v>
      </c>
      <c r="AA1298" s="1">
        <v>165</v>
      </c>
      <c r="AC1298" s="1">
        <v>529</v>
      </c>
      <c r="AD1298" s="1">
        <v>2423</v>
      </c>
      <c r="AE1298" s="1">
        <v>115</v>
      </c>
      <c r="AF1298" s="1">
        <v>74</v>
      </c>
      <c r="AK1298" s="1"/>
      <c r="AL1298" s="1"/>
      <c r="AN1298" s="1"/>
      <c r="AO1298" s="1"/>
      <c r="AP1298" s="1"/>
      <c r="AQ1298" s="1"/>
      <c r="AR1298" s="1"/>
      <c r="AS1298" s="8"/>
      <c r="AT1298" s="8"/>
      <c r="AU1298" s="8"/>
      <c r="AV1298" s="8"/>
      <c r="AW1298" s="2"/>
      <c r="AX1298" s="2"/>
      <c r="AY1298" s="2"/>
      <c r="AZ1298" s="2"/>
      <c r="BA1298" t="s">
        <v>2691</v>
      </c>
      <c r="BC1298">
        <v>3</v>
      </c>
      <c r="BE1298" s="97">
        <v>35</v>
      </c>
      <c r="BF1298" s="99"/>
      <c r="BG1298">
        <v>35049</v>
      </c>
      <c r="BH1298">
        <f t="shared" si="851"/>
        <v>3504903</v>
      </c>
      <c r="BJ1298" t="s">
        <v>3279</v>
      </c>
    </row>
    <row r="1299" spans="1:62">
      <c r="A1299" t="s">
        <v>409</v>
      </c>
      <c r="B1299" t="s">
        <v>868</v>
      </c>
      <c r="C1299" s="1">
        <f t="shared" si="861"/>
        <v>328</v>
      </c>
      <c r="D1299" s="1"/>
      <c r="E1299" s="1"/>
      <c r="F1299" s="1"/>
      <c r="G1299" s="1"/>
      <c r="H1299" s="1"/>
      <c r="I1299" s="1"/>
      <c r="J1299" s="1"/>
      <c r="K1299" s="1"/>
      <c r="L1299" s="1"/>
      <c r="M1299" s="7">
        <f>RANK(Z1299,(Z1299:AB1299,AC1299:AQ1299))</f>
        <v>3</v>
      </c>
      <c r="N1299" s="7">
        <f>RANK(AA1299,(Z1299:AB1299,AC1299:AQ1299))</f>
        <v>6</v>
      </c>
      <c r="O1299" s="7">
        <f>IF(AB1299&gt;0,RANK(AB1299,(Z1299:AB1299,AC1299:AQ1299)),0)</f>
        <v>0</v>
      </c>
      <c r="P1299" s="7"/>
      <c r="Q1299" s="1">
        <f t="shared" si="862"/>
        <v>171</v>
      </c>
      <c r="R1299" s="2">
        <f t="shared" si="863"/>
        <v>0.52134146341463417</v>
      </c>
      <c r="S1299" s="2"/>
      <c r="T1299" s="2">
        <f t="shared" si="864"/>
        <v>6.097560975609756E-2</v>
      </c>
      <c r="U1299" s="2">
        <f t="shared" si="865"/>
        <v>1.524390243902439E-2</v>
      </c>
      <c r="V1299" s="2">
        <f t="shared" si="866"/>
        <v>0</v>
      </c>
      <c r="W1299" s="2">
        <f t="shared" si="867"/>
        <v>0.17378048780487804</v>
      </c>
      <c r="X1299" s="2">
        <f t="shared" si="868"/>
        <v>0.69512195121951215</v>
      </c>
      <c r="Y1299" s="2">
        <f t="shared" si="869"/>
        <v>5.4878048780487854E-2</v>
      </c>
      <c r="Z1299" s="1">
        <v>20</v>
      </c>
      <c r="AA1299" s="1">
        <v>5</v>
      </c>
      <c r="AC1299" s="1">
        <v>57</v>
      </c>
      <c r="AD1299" s="1">
        <v>228</v>
      </c>
      <c r="AE1299" s="1">
        <v>10</v>
      </c>
      <c r="AF1299" s="1">
        <v>8</v>
      </c>
      <c r="AK1299" s="1"/>
      <c r="AL1299" s="1"/>
      <c r="AN1299" s="1"/>
      <c r="AO1299" s="1"/>
      <c r="AP1299" s="1"/>
      <c r="AQ1299" s="1"/>
      <c r="AR1299" s="1"/>
      <c r="AS1299" s="7"/>
      <c r="AT1299" s="7"/>
      <c r="AU1299" s="7"/>
      <c r="AV1299" s="7"/>
      <c r="AW1299" s="2"/>
      <c r="AX1299" s="2"/>
      <c r="AY1299" s="2"/>
      <c r="AZ1299" s="2"/>
      <c r="BA1299" t="s">
        <v>989</v>
      </c>
      <c r="BC1299">
        <v>1</v>
      </c>
      <c r="BE1299" s="97">
        <v>35</v>
      </c>
      <c r="BF1299" s="99"/>
      <c r="BG1299">
        <v>35061</v>
      </c>
      <c r="BH1299">
        <f t="shared" si="851"/>
        <v>3506101</v>
      </c>
      <c r="BJ1299" t="s">
        <v>3279</v>
      </c>
    </row>
    <row r="1300" spans="1:62">
      <c r="A1300" t="s">
        <v>409</v>
      </c>
      <c r="B1300" t="s">
        <v>868</v>
      </c>
      <c r="C1300" s="1">
        <f t="shared" si="861"/>
        <v>3378</v>
      </c>
      <c r="D1300" s="1"/>
      <c r="E1300" s="1"/>
      <c r="F1300" s="1"/>
      <c r="G1300" s="1"/>
      <c r="H1300" s="1"/>
      <c r="I1300" s="1"/>
      <c r="J1300" s="1"/>
      <c r="K1300" s="1"/>
      <c r="L1300" s="1"/>
      <c r="M1300" s="7">
        <f>RANK(Z1300,(Z1300:AB1300,AC1300:AQ1300))</f>
        <v>3</v>
      </c>
      <c r="N1300" s="7">
        <f>RANK(AA1300,(Z1300:AB1300,AC1300:AQ1300))</f>
        <v>5</v>
      </c>
      <c r="O1300" s="7">
        <f>IF(AB1300&gt;0,RANK(AB1300,(Z1300:AB1300,AC1300:AQ1300)),0)</f>
        <v>0</v>
      </c>
      <c r="P1300" s="7"/>
      <c r="Q1300" s="1">
        <f t="shared" si="862"/>
        <v>1853</v>
      </c>
      <c r="R1300" s="2">
        <f t="shared" si="863"/>
        <v>0.54854943753700414</v>
      </c>
      <c r="S1300" s="2"/>
      <c r="T1300" s="2">
        <f t="shared" si="864"/>
        <v>5.8614564831261103E-2</v>
      </c>
      <c r="U1300" s="2">
        <f t="shared" si="865"/>
        <v>3.078744819419775E-2</v>
      </c>
      <c r="V1300" s="2">
        <f t="shared" si="866"/>
        <v>0</v>
      </c>
      <c r="W1300" s="2">
        <f t="shared" si="867"/>
        <v>0.15778567199526347</v>
      </c>
      <c r="X1300" s="2">
        <f t="shared" si="868"/>
        <v>0.70633510953226764</v>
      </c>
      <c r="Y1300" s="2">
        <f t="shared" si="869"/>
        <v>4.647720544700995E-2</v>
      </c>
      <c r="Z1300" s="1">
        <v>198</v>
      </c>
      <c r="AA1300" s="1">
        <v>104</v>
      </c>
      <c r="AC1300" s="1">
        <v>533</v>
      </c>
      <c r="AD1300" s="1">
        <v>2386</v>
      </c>
      <c r="AE1300" s="1">
        <v>111</v>
      </c>
      <c r="AF1300" s="1">
        <v>46</v>
      </c>
      <c r="AK1300" s="1"/>
      <c r="AL1300" s="1"/>
      <c r="AN1300" s="1"/>
      <c r="AO1300" s="1"/>
      <c r="AP1300" s="1"/>
      <c r="AQ1300" s="1"/>
      <c r="AR1300" s="1"/>
      <c r="AS1300" s="7"/>
      <c r="AT1300" s="7"/>
      <c r="AU1300" s="7"/>
      <c r="AV1300" s="7"/>
      <c r="AW1300" s="2"/>
      <c r="AX1300" s="2"/>
      <c r="AY1300" s="2"/>
      <c r="AZ1300" s="2"/>
      <c r="BA1300" t="s">
        <v>2309</v>
      </c>
      <c r="BC1300">
        <v>2</v>
      </c>
      <c r="BE1300" s="97">
        <v>35</v>
      </c>
      <c r="BF1300" s="99"/>
      <c r="BG1300">
        <v>35061</v>
      </c>
      <c r="BH1300">
        <f t="shared" si="851"/>
        <v>3506102</v>
      </c>
      <c r="BJ1300" t="s">
        <v>3279</v>
      </c>
    </row>
    <row r="1301" spans="1:62">
      <c r="C1301" s="1"/>
      <c r="D1301" s="1"/>
      <c r="E1301" s="1"/>
      <c r="F1301" s="1"/>
      <c r="G1301" s="1"/>
      <c r="H1301" s="1"/>
      <c r="I1301" s="1"/>
      <c r="J1301" s="1"/>
      <c r="K1301" s="1"/>
      <c r="L1301" s="1"/>
      <c r="M1301" s="7"/>
      <c r="N1301" s="7"/>
      <c r="O1301" s="7"/>
      <c r="P1301" s="7"/>
      <c r="S1301" s="2"/>
      <c r="T1301" s="2"/>
      <c r="U1301" s="2"/>
      <c r="V1301" s="2"/>
      <c r="W1301" s="2"/>
      <c r="X1301" s="2"/>
      <c r="Y1301" s="2"/>
      <c r="AK1301" s="1"/>
      <c r="AL1301" s="1"/>
      <c r="AN1301" s="1"/>
      <c r="AO1301" s="1"/>
      <c r="AP1301" s="1"/>
      <c r="AQ1301" s="1"/>
      <c r="AR1301" s="1"/>
      <c r="AS1301" s="7"/>
      <c r="AT1301" s="7"/>
      <c r="AU1301" s="7"/>
      <c r="AV1301" s="7"/>
      <c r="AW1301" s="2"/>
      <c r="AX1301" s="2"/>
      <c r="AY1301" s="2"/>
      <c r="AZ1301" s="2"/>
      <c r="BF1301" s="99"/>
      <c r="BG1301"/>
    </row>
    <row r="1302" spans="1:62">
      <c r="A1302" s="48" t="s">
        <v>1927</v>
      </c>
      <c r="C1302" s="1"/>
      <c r="D1302" s="1"/>
      <c r="E1302" s="1"/>
      <c r="F1302" s="1"/>
      <c r="G1302" s="1"/>
      <c r="H1302" s="1"/>
      <c r="I1302" s="1"/>
      <c r="J1302" s="1"/>
      <c r="K1302" s="1"/>
      <c r="L1302" s="1"/>
      <c r="M1302" s="7"/>
      <c r="N1302" s="7"/>
      <c r="O1302" s="7"/>
      <c r="P1302" s="7"/>
      <c r="S1302" s="2"/>
      <c r="T1302" s="2"/>
      <c r="U1302" s="2"/>
      <c r="V1302" s="2"/>
      <c r="W1302" s="2"/>
      <c r="X1302" s="2"/>
      <c r="Y1302" s="2"/>
      <c r="AK1302" s="1"/>
      <c r="AL1302" s="1"/>
      <c r="AN1302" s="1"/>
      <c r="AO1302" s="1"/>
      <c r="AP1302" s="1"/>
      <c r="AQ1302" s="1"/>
      <c r="AR1302" s="1"/>
      <c r="AS1302" s="7"/>
      <c r="AT1302" s="7"/>
      <c r="AU1302" s="7"/>
      <c r="AV1302" s="7"/>
      <c r="AW1302" s="2"/>
      <c r="AX1302" s="2"/>
      <c r="AY1302" s="2"/>
      <c r="AZ1302" s="2"/>
      <c r="BF1302" s="99"/>
      <c r="BG1302"/>
    </row>
    <row r="1303" spans="1:62">
      <c r="A1303" s="205" t="s">
        <v>3248</v>
      </c>
      <c r="B1303" t="s">
        <v>1928</v>
      </c>
      <c r="C1303" s="1">
        <f>SUM(Z1303:AQ1303)</f>
        <v>324</v>
      </c>
      <c r="D1303" s="1"/>
      <c r="E1303" s="1"/>
      <c r="F1303" s="1"/>
      <c r="G1303" s="1"/>
      <c r="H1303" s="1"/>
      <c r="I1303" s="1"/>
      <c r="J1303" s="1"/>
      <c r="K1303" s="1"/>
      <c r="L1303" s="1"/>
      <c r="M1303" s="7">
        <f>RANK(Z1303,(Z1303:AB1303,AC1303:AQ1303))</f>
        <v>2</v>
      </c>
      <c r="N1303" s="7" t="e">
        <f>RANK(AA1303,(Z1303:AB1303,AC1303:AQ1303))</f>
        <v>#N/A</v>
      </c>
      <c r="O1303" s="7">
        <f>IF(AB1303&gt;0,RANK(AB1303,(Z1303:AB1303,AC1303:AQ1303)),0)</f>
        <v>0</v>
      </c>
      <c r="P1303" s="7"/>
      <c r="Q1303" s="1">
        <f t="shared" ref="Q1303:Q1334" si="870">MAX(Z1303:AG1303)-LARGE(Z1303:AG1303,2)</f>
        <v>127</v>
      </c>
      <c r="R1303" s="2">
        <f t="shared" ref="R1303:R1334" si="871">Q1303/C1303</f>
        <v>0.39197530864197533</v>
      </c>
      <c r="S1303" s="2"/>
      <c r="T1303" s="2">
        <f t="shared" ref="T1303:T1357" si="872">IF($C1303=0,"-",Z1303/$C1303)</f>
        <v>0.21604938271604937</v>
      </c>
      <c r="U1303" s="2">
        <f t="shared" ref="U1303:U1357" si="873">IF($C1303=0,"-",AA1303/$C1303)</f>
        <v>0</v>
      </c>
      <c r="V1303" s="2">
        <f t="shared" ref="V1303:V1357" si="874">IF($C1303=0,"-",AB1303/$C1303)</f>
        <v>0</v>
      </c>
      <c r="W1303" s="2">
        <f t="shared" ref="W1303:W1357" si="875">IF($C1303=0,"-",AC1303/$C1303)</f>
        <v>0.16666666666666666</v>
      </c>
      <c r="X1303" s="2">
        <f t="shared" ref="X1303:X1357" si="876">IF($C1303=0,"-",AD1303/$C1303)</f>
        <v>0.60802469135802473</v>
      </c>
      <c r="Y1303" s="2">
        <f t="shared" ref="Y1303:Y1334" si="877">IF(C1303=0,"-",(1-T1303-U1303-V1303-W1303-X1303))</f>
        <v>9.2592592592593004E-3</v>
      </c>
      <c r="Z1303" s="1">
        <v>70</v>
      </c>
      <c r="AC1303" s="1">
        <v>54</v>
      </c>
      <c r="AD1303" s="1">
        <v>197</v>
      </c>
      <c r="AE1303" s="1">
        <v>3</v>
      </c>
      <c r="AK1303" s="1"/>
      <c r="AL1303" s="1"/>
      <c r="AN1303" s="1"/>
      <c r="AO1303" s="1"/>
      <c r="AP1303" s="1"/>
      <c r="AQ1303" s="1"/>
      <c r="AR1303" s="1"/>
      <c r="AS1303" s="7"/>
      <c r="AT1303" s="7"/>
      <c r="AU1303" s="7"/>
      <c r="AV1303" s="7"/>
      <c r="AW1303" s="2"/>
      <c r="AX1303" s="2"/>
      <c r="AY1303" s="2"/>
      <c r="AZ1303" s="2"/>
      <c r="BA1303" t="str">
        <f t="shared" ref="BA1303:BA1334" si="878">A1303&amp;" "&amp;"CD"&amp;BC1303</f>
        <v>Broome CD19</v>
      </c>
      <c r="BC1303" s="205">
        <v>19</v>
      </c>
      <c r="BD1303" s="205"/>
      <c r="BE1303" s="96">
        <v>36</v>
      </c>
      <c r="BF1303" s="6"/>
      <c r="BG1303" s="179">
        <v>36007</v>
      </c>
      <c r="BH1303">
        <f t="shared" si="851"/>
        <v>3600719</v>
      </c>
      <c r="BJ1303" t="s">
        <v>3279</v>
      </c>
    </row>
    <row r="1304" spans="1:62">
      <c r="A1304" s="205" t="s">
        <v>3248</v>
      </c>
      <c r="B1304" t="s">
        <v>1928</v>
      </c>
      <c r="C1304" s="1">
        <f t="shared" ref="C1304:C1357" si="879">SUM(Z1304:AQ1304)</f>
        <v>17962</v>
      </c>
      <c r="D1304" s="1"/>
      <c r="E1304" s="1"/>
      <c r="F1304" s="1"/>
      <c r="G1304" s="1"/>
      <c r="H1304" s="1"/>
      <c r="I1304" s="1"/>
      <c r="J1304" s="1"/>
      <c r="K1304" s="1"/>
      <c r="L1304" s="1"/>
      <c r="M1304" s="7">
        <f>RANK(Z1304,(Z1304:AB1304,AC1304:AQ1304))</f>
        <v>2</v>
      </c>
      <c r="N1304" s="7" t="e">
        <f>RANK(AA1304,(Z1304:AB1304,AC1304:AQ1304))</f>
        <v>#N/A</v>
      </c>
      <c r="O1304" s="7">
        <f>IF(AB1304&gt;0,RANK(AB1304,(Z1304:AB1304,AC1304:AQ1304)),0)</f>
        <v>0</v>
      </c>
      <c r="P1304" s="7"/>
      <c r="Q1304" s="1">
        <f t="shared" si="870"/>
        <v>3658</v>
      </c>
      <c r="R1304" s="2">
        <f t="shared" si="871"/>
        <v>0.20365215454849125</v>
      </c>
      <c r="S1304" s="2"/>
      <c r="T1304" s="2">
        <f t="shared" si="872"/>
        <v>0.28215120810600158</v>
      </c>
      <c r="U1304" s="2">
        <f t="shared" si="873"/>
        <v>0</v>
      </c>
      <c r="V1304" s="2">
        <f t="shared" si="874"/>
        <v>0</v>
      </c>
      <c r="W1304" s="2">
        <f t="shared" si="875"/>
        <v>0.21706936866718629</v>
      </c>
      <c r="X1304" s="2">
        <f t="shared" si="876"/>
        <v>0.48580336265449281</v>
      </c>
      <c r="Y1304" s="2">
        <f t="shared" si="877"/>
        <v>1.4976060572319316E-2</v>
      </c>
      <c r="Z1304" s="1">
        <v>5068</v>
      </c>
      <c r="AC1304" s="1">
        <v>3899</v>
      </c>
      <c r="AD1304" s="1">
        <v>8726</v>
      </c>
      <c r="AE1304" s="1">
        <v>269</v>
      </c>
      <c r="AK1304" s="1"/>
      <c r="AL1304" s="1"/>
      <c r="AN1304" s="1"/>
      <c r="AO1304" s="1"/>
      <c r="AP1304" s="1"/>
      <c r="AQ1304" s="1"/>
      <c r="AR1304" s="1"/>
      <c r="AS1304" s="7"/>
      <c r="AT1304" s="7"/>
      <c r="AU1304" s="7"/>
      <c r="AV1304" s="7"/>
      <c r="AW1304" s="2"/>
      <c r="AX1304" s="2"/>
      <c r="AY1304" s="2"/>
      <c r="AZ1304" s="2"/>
      <c r="BA1304" t="str">
        <f t="shared" si="878"/>
        <v>Broome CD22</v>
      </c>
      <c r="BC1304" s="205">
        <v>22</v>
      </c>
      <c r="BD1304" s="205"/>
      <c r="BE1304" s="96">
        <v>36</v>
      </c>
      <c r="BF1304" s="6"/>
      <c r="BG1304" s="179">
        <v>36007</v>
      </c>
      <c r="BH1304">
        <f t="shared" si="851"/>
        <v>3600722</v>
      </c>
      <c r="BJ1304" t="s">
        <v>3279</v>
      </c>
    </row>
    <row r="1305" spans="1:62">
      <c r="A1305" s="205" t="s">
        <v>1812</v>
      </c>
      <c r="B1305" t="s">
        <v>1928</v>
      </c>
      <c r="C1305" s="1">
        <f t="shared" si="879"/>
        <v>10943</v>
      </c>
      <c r="D1305" s="1"/>
      <c r="E1305" s="1"/>
      <c r="F1305" s="1"/>
      <c r="G1305" s="1"/>
      <c r="H1305" s="1"/>
      <c r="I1305" s="1"/>
      <c r="J1305" s="1"/>
      <c r="K1305" s="1"/>
      <c r="L1305" s="1"/>
      <c r="M1305" s="7">
        <f>RANK(Z1305,(Z1305:AB1305,AC1305:AQ1305))</f>
        <v>2</v>
      </c>
      <c r="N1305" s="7" t="e">
        <f>RANK(AA1305,(Z1305:AB1305,AC1305:AQ1305))</f>
        <v>#N/A</v>
      </c>
      <c r="O1305" s="7">
        <f>IF(AB1305&gt;0,RANK(AB1305,(Z1305:AB1305,AC1305:AQ1305)),0)</f>
        <v>0</v>
      </c>
      <c r="P1305" s="7"/>
      <c r="Q1305" s="1">
        <f t="shared" si="870"/>
        <v>4783</v>
      </c>
      <c r="R1305" s="2">
        <f t="shared" si="871"/>
        <v>0.43708306680069453</v>
      </c>
      <c r="S1305" s="2"/>
      <c r="T1305" s="2">
        <f t="shared" si="872"/>
        <v>0.20816960614091201</v>
      </c>
      <c r="U1305" s="2">
        <f t="shared" si="873"/>
        <v>0</v>
      </c>
      <c r="V1305" s="2">
        <f t="shared" si="874"/>
        <v>0</v>
      </c>
      <c r="W1305" s="2">
        <f t="shared" si="875"/>
        <v>0.13698254591976605</v>
      </c>
      <c r="X1305" s="2">
        <f t="shared" si="876"/>
        <v>0.64525267294160649</v>
      </c>
      <c r="Y1305" s="2">
        <f t="shared" si="877"/>
        <v>9.5951749977155609E-3</v>
      </c>
      <c r="Z1305" s="1">
        <v>2278</v>
      </c>
      <c r="AC1305" s="1">
        <v>1499</v>
      </c>
      <c r="AD1305" s="1">
        <v>7061</v>
      </c>
      <c r="AE1305" s="1">
        <v>105</v>
      </c>
      <c r="AK1305" s="1"/>
      <c r="AL1305" s="1"/>
      <c r="AN1305" s="1"/>
      <c r="AO1305" s="1"/>
      <c r="AP1305" s="1"/>
      <c r="AQ1305" s="1"/>
      <c r="AR1305" s="1"/>
      <c r="AS1305" s="7"/>
      <c r="AT1305" s="7"/>
      <c r="AU1305" s="7"/>
      <c r="AV1305" s="7"/>
      <c r="AW1305" s="2"/>
      <c r="AX1305" s="2"/>
      <c r="AY1305" s="2"/>
      <c r="AZ1305" s="2"/>
      <c r="BA1305" t="str">
        <f t="shared" si="878"/>
        <v>Dutchess CD18</v>
      </c>
      <c r="BC1305" s="205">
        <v>18</v>
      </c>
      <c r="BD1305" s="205"/>
      <c r="BE1305" s="96">
        <v>36</v>
      </c>
      <c r="BF1305" s="6"/>
      <c r="BG1305" s="179">
        <v>36027</v>
      </c>
      <c r="BH1305">
        <f t="shared" si="851"/>
        <v>3602718</v>
      </c>
      <c r="BJ1305" t="s">
        <v>3279</v>
      </c>
    </row>
    <row r="1306" spans="1:62">
      <c r="A1306" s="205" t="s">
        <v>1812</v>
      </c>
      <c r="B1306" t="s">
        <v>1928</v>
      </c>
      <c r="C1306" s="1">
        <f t="shared" si="879"/>
        <v>9380</v>
      </c>
      <c r="D1306" s="1"/>
      <c r="E1306" s="1"/>
      <c r="F1306" s="1"/>
      <c r="G1306" s="1"/>
      <c r="H1306" s="1"/>
      <c r="I1306" s="1"/>
      <c r="J1306" s="1"/>
      <c r="K1306" s="1"/>
      <c r="L1306" s="1"/>
      <c r="M1306" s="7">
        <f>RANK(Z1306,(Z1306:AB1306,AC1306:AQ1306))</f>
        <v>2</v>
      </c>
      <c r="N1306" s="7" t="e">
        <f>RANK(AA1306,(Z1306:AB1306,AC1306:AQ1306))</f>
        <v>#N/A</v>
      </c>
      <c r="O1306" s="7">
        <f>IF(AB1306&gt;0,RANK(AB1306,(Z1306:AB1306,AC1306:AQ1306)),0)</f>
        <v>0</v>
      </c>
      <c r="P1306" s="7"/>
      <c r="Q1306" s="1">
        <f t="shared" si="870"/>
        <v>3688</v>
      </c>
      <c r="R1306" s="2">
        <f t="shared" si="871"/>
        <v>0.39317697228144988</v>
      </c>
      <c r="S1306" s="2"/>
      <c r="T1306" s="2">
        <f t="shared" si="872"/>
        <v>0.22633262260127932</v>
      </c>
      <c r="U1306" s="2">
        <f t="shared" si="873"/>
        <v>0</v>
      </c>
      <c r="V1306" s="2">
        <f t="shared" si="874"/>
        <v>0</v>
      </c>
      <c r="W1306" s="2">
        <f t="shared" si="875"/>
        <v>0.14296375266524519</v>
      </c>
      <c r="X1306" s="2">
        <f t="shared" si="876"/>
        <v>0.61950959488272916</v>
      </c>
      <c r="Y1306" s="2">
        <f t="shared" si="877"/>
        <v>1.1194029850746356E-2</v>
      </c>
      <c r="Z1306" s="1">
        <v>2123</v>
      </c>
      <c r="AC1306" s="1">
        <v>1341</v>
      </c>
      <c r="AD1306" s="1">
        <v>5811</v>
      </c>
      <c r="AE1306" s="1">
        <v>105</v>
      </c>
      <c r="AG1306"/>
      <c r="AK1306" s="1"/>
      <c r="AL1306" s="1"/>
      <c r="AN1306" s="1"/>
      <c r="AO1306" s="1"/>
      <c r="AP1306" s="1"/>
      <c r="AQ1306" s="1"/>
      <c r="AR1306" s="1"/>
      <c r="AS1306" s="7"/>
      <c r="AT1306" s="7"/>
      <c r="AU1306" s="7"/>
      <c r="AV1306" s="7"/>
      <c r="AW1306" s="2"/>
      <c r="AX1306" s="2"/>
      <c r="AY1306" s="2"/>
      <c r="AZ1306" s="2"/>
      <c r="BA1306" t="str">
        <f t="shared" si="878"/>
        <v>Dutchess CD19</v>
      </c>
      <c r="BC1306" s="205">
        <v>19</v>
      </c>
      <c r="BD1306" s="205"/>
      <c r="BE1306" s="96">
        <v>36</v>
      </c>
      <c r="BF1306" s="6"/>
      <c r="BG1306" s="179">
        <v>36027</v>
      </c>
      <c r="BH1306">
        <f t="shared" si="851"/>
        <v>3602719</v>
      </c>
      <c r="BJ1306" t="s">
        <v>3279</v>
      </c>
    </row>
    <row r="1307" spans="1:62">
      <c r="A1307" s="205" t="s">
        <v>178</v>
      </c>
      <c r="B1307" t="s">
        <v>1928</v>
      </c>
      <c r="C1307" s="1">
        <f t="shared" si="879"/>
        <v>31087</v>
      </c>
      <c r="D1307" s="1"/>
      <c r="E1307" s="1"/>
      <c r="F1307" s="1"/>
      <c r="G1307" s="1"/>
      <c r="H1307" s="1"/>
      <c r="I1307" s="1"/>
      <c r="J1307" s="1"/>
      <c r="K1307" s="1"/>
      <c r="L1307" s="1"/>
      <c r="M1307" s="7">
        <f>RANK(Z1307,(Z1307:AB1307,AC1307:AQ1307))</f>
        <v>2</v>
      </c>
      <c r="N1307" s="7" t="e">
        <f>RANK(AA1307,(Z1307:AB1307,AC1307:AQ1307))</f>
        <v>#N/A</v>
      </c>
      <c r="O1307" s="7">
        <f>IF(AB1307&gt;0,RANK(AB1307,(Z1307:AB1307,AC1307:AQ1307)),0)</f>
        <v>0</v>
      </c>
      <c r="P1307" s="7"/>
      <c r="Q1307" s="1">
        <f t="shared" si="870"/>
        <v>12582</v>
      </c>
      <c r="R1307" s="2">
        <f t="shared" si="871"/>
        <v>0.40473509827258985</v>
      </c>
      <c r="S1307" s="2"/>
      <c r="T1307" s="2">
        <f t="shared" si="872"/>
        <v>0.23028918840672949</v>
      </c>
      <c r="U1307" s="2">
        <f t="shared" si="873"/>
        <v>0</v>
      </c>
      <c r="V1307" s="2">
        <f t="shared" si="874"/>
        <v>0</v>
      </c>
      <c r="W1307" s="2">
        <f t="shared" si="875"/>
        <v>0.13468652491395117</v>
      </c>
      <c r="X1307" s="2">
        <f t="shared" si="876"/>
        <v>0.63502428667931932</v>
      </c>
      <c r="Y1307" s="2">
        <f t="shared" si="877"/>
        <v>0</v>
      </c>
      <c r="Z1307" s="1">
        <v>7159</v>
      </c>
      <c r="AC1307" s="1">
        <v>4187</v>
      </c>
      <c r="AD1307" s="1">
        <v>19741</v>
      </c>
      <c r="AG1307"/>
      <c r="AK1307" s="1"/>
      <c r="AL1307" s="1"/>
      <c r="AN1307" s="1"/>
      <c r="AO1307" s="1"/>
      <c r="AP1307" s="1"/>
      <c r="AQ1307" s="1"/>
      <c r="AR1307" s="1"/>
      <c r="AS1307" s="7"/>
      <c r="AT1307" s="7"/>
      <c r="AU1307" s="7"/>
      <c r="AV1307" s="7"/>
      <c r="AW1307" s="2"/>
      <c r="AX1307" s="2"/>
      <c r="AY1307" s="2"/>
      <c r="AZ1307" s="2"/>
      <c r="BA1307" t="str">
        <f t="shared" si="878"/>
        <v>Erie CD26</v>
      </c>
      <c r="BC1307" s="205">
        <v>26</v>
      </c>
      <c r="BD1307" s="205"/>
      <c r="BE1307" s="96">
        <v>36</v>
      </c>
      <c r="BF1307" s="6"/>
      <c r="BG1307" s="179">
        <v>36029</v>
      </c>
      <c r="BH1307">
        <f t="shared" si="851"/>
        <v>3602926</v>
      </c>
      <c r="BJ1307" t="s">
        <v>3279</v>
      </c>
    </row>
    <row r="1308" spans="1:62">
      <c r="A1308" s="205" t="s">
        <v>178</v>
      </c>
      <c r="B1308" t="s">
        <v>1928</v>
      </c>
      <c r="C1308" s="1">
        <f t="shared" si="879"/>
        <v>29602</v>
      </c>
      <c r="D1308" s="1"/>
      <c r="E1308" s="1"/>
      <c r="F1308" s="1"/>
      <c r="G1308" s="1"/>
      <c r="H1308" s="1"/>
      <c r="I1308" s="1"/>
      <c r="J1308" s="1"/>
      <c r="K1308" s="1"/>
      <c r="L1308" s="1"/>
      <c r="M1308" s="7">
        <f>RANK(Z1308,(Z1308:AB1308,AC1308:AQ1308))</f>
        <v>2</v>
      </c>
      <c r="N1308" s="7" t="e">
        <f>RANK(AA1308,(Z1308:AB1308,AC1308:AQ1308))</f>
        <v>#N/A</v>
      </c>
      <c r="O1308" s="7">
        <f>IF(AB1308&gt;0,RANK(AB1308,(Z1308:AB1308,AC1308:AQ1308)),0)</f>
        <v>0</v>
      </c>
      <c r="P1308" s="7"/>
      <c r="Q1308" s="1">
        <f t="shared" si="870"/>
        <v>13871</v>
      </c>
      <c r="R1308" s="2">
        <f t="shared" si="871"/>
        <v>0.46858320383757857</v>
      </c>
      <c r="S1308" s="2"/>
      <c r="T1308" s="2">
        <f t="shared" si="872"/>
        <v>0.20191203297074523</v>
      </c>
      <c r="U1308" s="2">
        <f t="shared" si="873"/>
        <v>0</v>
      </c>
      <c r="V1308" s="2">
        <f t="shared" si="874"/>
        <v>0</v>
      </c>
      <c r="W1308" s="2">
        <f t="shared" si="875"/>
        <v>0.12759273022093101</v>
      </c>
      <c r="X1308" s="2">
        <f t="shared" si="876"/>
        <v>0.67049523680832379</v>
      </c>
      <c r="Y1308" s="2">
        <f t="shared" si="877"/>
        <v>0</v>
      </c>
      <c r="Z1308" s="1">
        <v>5977</v>
      </c>
      <c r="AC1308" s="1">
        <v>3777</v>
      </c>
      <c r="AD1308" s="1">
        <v>19848</v>
      </c>
      <c r="AG1308"/>
      <c r="AK1308" s="1"/>
      <c r="AL1308" s="1"/>
      <c r="AN1308" s="1"/>
      <c r="AO1308" s="1"/>
      <c r="AP1308" s="1"/>
      <c r="AQ1308" s="1"/>
      <c r="AR1308" s="1"/>
      <c r="AS1308" s="7"/>
      <c r="AT1308" s="7"/>
      <c r="AU1308" s="7"/>
      <c r="AV1308" s="7"/>
      <c r="AW1308" s="2"/>
      <c r="AX1308" s="2"/>
      <c r="AY1308" s="2"/>
      <c r="AZ1308" s="2"/>
      <c r="BA1308" t="str">
        <f t="shared" si="878"/>
        <v>Erie CD27</v>
      </c>
      <c r="BC1308" s="205">
        <v>27</v>
      </c>
      <c r="BD1308" s="205"/>
      <c r="BE1308" s="96">
        <v>36</v>
      </c>
      <c r="BF1308" s="6"/>
      <c r="BG1308" s="179">
        <v>36029</v>
      </c>
      <c r="BH1308">
        <f t="shared" si="851"/>
        <v>3602927</v>
      </c>
      <c r="BJ1308" t="s">
        <v>3279</v>
      </c>
    </row>
    <row r="1309" spans="1:62">
      <c r="A1309" s="205" t="s">
        <v>536</v>
      </c>
      <c r="B1309" t="s">
        <v>1928</v>
      </c>
      <c r="C1309" s="1">
        <f t="shared" si="879"/>
        <v>1359</v>
      </c>
      <c r="D1309" s="1"/>
      <c r="E1309" s="1"/>
      <c r="F1309" s="1"/>
      <c r="G1309" s="1"/>
      <c r="H1309" s="1"/>
      <c r="I1309" s="1"/>
      <c r="J1309" s="1"/>
      <c r="K1309" s="1"/>
      <c r="L1309" s="1"/>
      <c r="M1309" s="7">
        <f>RANK(Z1309,(Z1309:AB1309,AC1309:AQ1309))</f>
        <v>2</v>
      </c>
      <c r="N1309" s="7" t="e">
        <f>RANK(AA1309,(Z1309:AB1309,AC1309:AQ1309))</f>
        <v>#N/A</v>
      </c>
      <c r="O1309" s="7">
        <f>IF(AB1309&gt;0,RANK(AB1309,(Z1309:AB1309,AC1309:AQ1309)),0)</f>
        <v>0</v>
      </c>
      <c r="P1309" s="7"/>
      <c r="Q1309" s="1">
        <f t="shared" si="870"/>
        <v>472</v>
      </c>
      <c r="R1309" s="2">
        <f t="shared" si="871"/>
        <v>0.34731420161883736</v>
      </c>
      <c r="S1309" s="2"/>
      <c r="T1309" s="2">
        <f t="shared" si="872"/>
        <v>0.2487122884473878</v>
      </c>
      <c r="U1309" s="2">
        <f t="shared" si="873"/>
        <v>0</v>
      </c>
      <c r="V1309" s="2">
        <f t="shared" si="874"/>
        <v>0</v>
      </c>
      <c r="W1309" s="2">
        <f t="shared" si="875"/>
        <v>0.141280353200883</v>
      </c>
      <c r="X1309" s="2">
        <f t="shared" si="876"/>
        <v>0.59602649006622521</v>
      </c>
      <c r="Y1309" s="2">
        <f t="shared" si="877"/>
        <v>1.3980868285503933E-2</v>
      </c>
      <c r="Z1309" s="1">
        <v>338</v>
      </c>
      <c r="AC1309" s="1">
        <v>192</v>
      </c>
      <c r="AD1309" s="1">
        <v>810</v>
      </c>
      <c r="AE1309" s="1">
        <v>19</v>
      </c>
      <c r="AK1309" s="1"/>
      <c r="AL1309" s="1"/>
      <c r="AN1309" s="1"/>
      <c r="AO1309" s="1"/>
      <c r="AP1309" s="1"/>
      <c r="AQ1309" s="1"/>
      <c r="AR1309" s="1"/>
      <c r="AS1309" s="7"/>
      <c r="AT1309" s="7"/>
      <c r="AU1309" s="7"/>
      <c r="AV1309" s="7"/>
      <c r="AW1309" s="2"/>
      <c r="AX1309" s="2"/>
      <c r="AY1309" s="2"/>
      <c r="AZ1309" s="2"/>
      <c r="BA1309" t="str">
        <f t="shared" si="878"/>
        <v>Herkimer CD21</v>
      </c>
      <c r="BC1309" s="205">
        <v>21</v>
      </c>
      <c r="BD1309" s="205"/>
      <c r="BE1309" s="96">
        <v>36</v>
      </c>
      <c r="BF1309" s="6"/>
      <c r="BG1309" s="179">
        <v>36043</v>
      </c>
      <c r="BH1309">
        <f t="shared" si="851"/>
        <v>3604321</v>
      </c>
      <c r="BJ1309" t="s">
        <v>3279</v>
      </c>
    </row>
    <row r="1310" spans="1:62">
      <c r="A1310" s="205" t="s">
        <v>536</v>
      </c>
      <c r="B1310" t="s">
        <v>1928</v>
      </c>
      <c r="C1310" s="1">
        <f t="shared" si="879"/>
        <v>5856</v>
      </c>
      <c r="D1310" s="1"/>
      <c r="E1310" s="1"/>
      <c r="F1310" s="1"/>
      <c r="G1310" s="1"/>
      <c r="H1310" s="1"/>
      <c r="I1310" s="1"/>
      <c r="J1310" s="1"/>
      <c r="K1310" s="1"/>
      <c r="L1310" s="1"/>
      <c r="M1310" s="7">
        <f>RANK(Z1310,(Z1310:AB1310,AC1310:AQ1310))</f>
        <v>2</v>
      </c>
      <c r="N1310" s="7" t="e">
        <f>RANK(AA1310,(Z1310:AB1310,AC1310:AQ1310))</f>
        <v>#N/A</v>
      </c>
      <c r="O1310" s="7">
        <f>IF(AB1310&gt;0,RANK(AB1310,(Z1310:AB1310,AC1310:AQ1310)),0)</f>
        <v>0</v>
      </c>
      <c r="P1310" s="7"/>
      <c r="Q1310" s="1">
        <f t="shared" si="870"/>
        <v>1844</v>
      </c>
      <c r="R1310" s="2">
        <f t="shared" si="871"/>
        <v>0.31489071038251365</v>
      </c>
      <c r="S1310" s="2"/>
      <c r="T1310" s="2">
        <f t="shared" si="872"/>
        <v>0.26280737704918034</v>
      </c>
      <c r="U1310" s="2">
        <f t="shared" si="873"/>
        <v>0</v>
      </c>
      <c r="V1310" s="2">
        <f t="shared" si="874"/>
        <v>0</v>
      </c>
      <c r="W1310" s="2">
        <f t="shared" si="875"/>
        <v>0.14515027322404372</v>
      </c>
      <c r="X1310" s="2">
        <f t="shared" si="876"/>
        <v>0.57769808743169404</v>
      </c>
      <c r="Y1310" s="2">
        <f t="shared" si="877"/>
        <v>1.43442622950819E-2</v>
      </c>
      <c r="Z1310" s="1">
        <v>1539</v>
      </c>
      <c r="AC1310" s="1">
        <v>850</v>
      </c>
      <c r="AD1310" s="1">
        <v>3383</v>
      </c>
      <c r="AE1310" s="1">
        <v>84</v>
      </c>
      <c r="AK1310" s="1"/>
      <c r="AL1310" s="1"/>
      <c r="AN1310" s="1"/>
      <c r="AO1310" s="1"/>
      <c r="AP1310" s="1"/>
      <c r="AQ1310" s="1"/>
      <c r="AR1310" s="1"/>
      <c r="AS1310" s="7"/>
      <c r="AT1310" s="7"/>
      <c r="AU1310" s="7"/>
      <c r="AV1310" s="7"/>
      <c r="AW1310" s="2"/>
      <c r="AX1310" s="2"/>
      <c r="AY1310" s="2"/>
      <c r="AZ1310" s="2"/>
      <c r="BA1310" t="str">
        <f t="shared" si="878"/>
        <v>Herkimer CD22</v>
      </c>
      <c r="BC1310" s="205">
        <v>22</v>
      </c>
      <c r="BD1310" s="205"/>
      <c r="BE1310" s="96">
        <v>36</v>
      </c>
      <c r="BF1310" s="6"/>
      <c r="BG1310" s="179">
        <v>36043</v>
      </c>
      <c r="BH1310">
        <f t="shared" si="851"/>
        <v>3604322</v>
      </c>
      <c r="BJ1310" t="s">
        <v>3279</v>
      </c>
    </row>
    <row r="1311" spans="1:62">
      <c r="A1311" s="205" t="s">
        <v>341</v>
      </c>
      <c r="B1311" t="s">
        <v>1928</v>
      </c>
      <c r="C1311" s="1">
        <f t="shared" si="879"/>
        <v>51753</v>
      </c>
      <c r="D1311" s="1"/>
      <c r="E1311" s="1"/>
      <c r="F1311" s="1"/>
      <c r="G1311" s="1"/>
      <c r="H1311" s="1"/>
      <c r="I1311" s="1"/>
      <c r="J1311" s="1"/>
      <c r="K1311" s="1"/>
      <c r="L1311" s="1"/>
      <c r="M1311" s="7">
        <f>RANK(Z1311,(Z1311:AB1311,AC1311:AQ1311))</f>
        <v>2</v>
      </c>
      <c r="N1311" s="7" t="e">
        <f>RANK(AA1311,(Z1311:AB1311,AC1311:AQ1311))</f>
        <v>#N/A</v>
      </c>
      <c r="O1311" s="7">
        <f>IF(AB1311&gt;0,RANK(AB1311,(Z1311:AB1311,AC1311:AQ1311)),0)</f>
        <v>0</v>
      </c>
      <c r="P1311" s="7"/>
      <c r="Q1311" s="1">
        <f t="shared" si="870"/>
        <v>10259</v>
      </c>
      <c r="R1311" s="2">
        <f t="shared" si="871"/>
        <v>0.19823005429636928</v>
      </c>
      <c r="S1311" s="2"/>
      <c r="T1311" s="2">
        <f t="shared" si="872"/>
        <v>0.30823333913009876</v>
      </c>
      <c r="U1311" s="2">
        <f t="shared" si="873"/>
        <v>0</v>
      </c>
      <c r="V1311" s="2">
        <f t="shared" si="874"/>
        <v>0</v>
      </c>
      <c r="W1311" s="2">
        <f t="shared" si="875"/>
        <v>0.17326531795258246</v>
      </c>
      <c r="X1311" s="2">
        <f t="shared" si="876"/>
        <v>0.50646339342646807</v>
      </c>
      <c r="Y1311" s="2">
        <f t="shared" si="877"/>
        <v>1.2037949490850686E-2</v>
      </c>
      <c r="Z1311" s="1">
        <v>15952</v>
      </c>
      <c r="AC1311" s="1">
        <v>8967</v>
      </c>
      <c r="AD1311" s="1">
        <v>26211</v>
      </c>
      <c r="AE1311" s="1">
        <v>623</v>
      </c>
      <c r="AK1311" s="1"/>
      <c r="AL1311" s="1"/>
      <c r="AN1311" s="1"/>
      <c r="AO1311" s="1"/>
      <c r="AP1311" s="1"/>
      <c r="AQ1311" s="1"/>
      <c r="AR1311" s="1"/>
      <c r="AS1311" s="7"/>
      <c r="AT1311" s="7"/>
      <c r="AU1311" s="7"/>
      <c r="AV1311" s="7"/>
      <c r="AW1311" s="2"/>
      <c r="AX1311" s="2"/>
      <c r="AY1311" s="2"/>
      <c r="AZ1311" s="2"/>
      <c r="BA1311" t="str">
        <f t="shared" si="878"/>
        <v>Monroe CD25</v>
      </c>
      <c r="BC1311" s="205">
        <v>25</v>
      </c>
      <c r="BD1311" s="205"/>
      <c r="BE1311" s="96">
        <v>36</v>
      </c>
      <c r="BF1311" s="6"/>
      <c r="BG1311" s="179">
        <v>36055</v>
      </c>
      <c r="BH1311">
        <f t="shared" si="851"/>
        <v>3605525</v>
      </c>
      <c r="BJ1311" t="s">
        <v>3279</v>
      </c>
    </row>
    <row r="1312" spans="1:62">
      <c r="A1312" s="205" t="s">
        <v>341</v>
      </c>
      <c r="B1312" t="s">
        <v>1928</v>
      </c>
      <c r="C1312" s="1">
        <f t="shared" si="879"/>
        <v>3352</v>
      </c>
      <c r="D1312" s="1"/>
      <c r="E1312" s="1"/>
      <c r="F1312" s="1"/>
      <c r="G1312" s="1"/>
      <c r="H1312" s="1"/>
      <c r="I1312" s="1"/>
      <c r="J1312" s="1"/>
      <c r="K1312" s="1"/>
      <c r="L1312" s="1"/>
      <c r="M1312" s="7">
        <f>RANK(Z1312,(Z1312:AB1312,AC1312:AQ1312))</f>
        <v>2</v>
      </c>
      <c r="N1312" s="7" t="e">
        <f>RANK(AA1312,(Z1312:AB1312,AC1312:AQ1312))</f>
        <v>#N/A</v>
      </c>
      <c r="O1312" s="7">
        <f>IF(AB1312&gt;0,RANK(AB1312,(Z1312:AB1312,AC1312:AQ1312)),0)</f>
        <v>0</v>
      </c>
      <c r="P1312" s="7"/>
      <c r="Q1312" s="1">
        <f t="shared" si="870"/>
        <v>905</v>
      </c>
      <c r="R1312" s="2">
        <f t="shared" si="871"/>
        <v>0.26998806682577564</v>
      </c>
      <c r="S1312" s="2"/>
      <c r="T1312" s="2">
        <f t="shared" si="872"/>
        <v>0.27386634844868735</v>
      </c>
      <c r="U1312" s="2">
        <f t="shared" si="873"/>
        <v>0</v>
      </c>
      <c r="V1312" s="2">
        <f t="shared" si="874"/>
        <v>0</v>
      </c>
      <c r="W1312" s="2">
        <f t="shared" si="875"/>
        <v>0.17004773269689738</v>
      </c>
      <c r="X1312" s="2">
        <f t="shared" si="876"/>
        <v>0.54385441527446299</v>
      </c>
      <c r="Y1312" s="2">
        <f t="shared" si="877"/>
        <v>1.2231503579952174E-2</v>
      </c>
      <c r="Z1312" s="1">
        <v>918</v>
      </c>
      <c r="AC1312" s="1">
        <v>570</v>
      </c>
      <c r="AD1312" s="1">
        <v>1823</v>
      </c>
      <c r="AE1312" s="1">
        <v>41</v>
      </c>
      <c r="AK1312" s="1"/>
      <c r="AL1312" s="1"/>
      <c r="AN1312" s="1"/>
      <c r="AO1312" s="1"/>
      <c r="AP1312" s="1"/>
      <c r="AQ1312" s="1"/>
      <c r="AR1312" s="1"/>
      <c r="AS1312" s="7"/>
      <c r="AT1312" s="7"/>
      <c r="AU1312" s="7"/>
      <c r="AV1312" s="7"/>
      <c r="AW1312" s="2"/>
      <c r="AX1312" s="2"/>
      <c r="AY1312" s="2"/>
      <c r="AZ1312" s="2"/>
      <c r="BA1312" t="str">
        <f t="shared" si="878"/>
        <v>Monroe CD27</v>
      </c>
      <c r="BC1312" s="205">
        <v>27</v>
      </c>
      <c r="BD1312" s="205"/>
      <c r="BE1312" s="96">
        <v>36</v>
      </c>
      <c r="BF1312" s="6"/>
      <c r="BG1312" s="179">
        <v>36055</v>
      </c>
      <c r="BH1312">
        <f t="shared" si="851"/>
        <v>3605527</v>
      </c>
      <c r="BJ1312" t="s">
        <v>3279</v>
      </c>
    </row>
    <row r="1313" spans="1:62">
      <c r="A1313" s="205" t="s">
        <v>393</v>
      </c>
      <c r="B1313" t="s">
        <v>1928</v>
      </c>
      <c r="C1313" s="1">
        <f t="shared" si="879"/>
        <v>1281</v>
      </c>
      <c r="D1313" s="1"/>
      <c r="E1313" s="1"/>
      <c r="F1313" s="1"/>
      <c r="G1313" s="1"/>
      <c r="H1313" s="1"/>
      <c r="I1313" s="1"/>
      <c r="J1313" s="1"/>
      <c r="K1313" s="1"/>
      <c r="L1313" s="1"/>
      <c r="M1313" s="7">
        <f>RANK(Z1313,(Z1313:AB1313,AC1313:AQ1313))</f>
        <v>2</v>
      </c>
      <c r="N1313" s="7" t="e">
        <f>RANK(AA1313,(Z1313:AB1313,AC1313:AQ1313))</f>
        <v>#N/A</v>
      </c>
      <c r="O1313" s="7">
        <f>IF(AB1313&gt;0,RANK(AB1313,(Z1313:AB1313,AC1313:AQ1313)),0)</f>
        <v>0</v>
      </c>
      <c r="P1313" s="7"/>
      <c r="Q1313" s="1">
        <f t="shared" si="870"/>
        <v>393</v>
      </c>
      <c r="R1313" s="2">
        <f t="shared" si="871"/>
        <v>0.30679156908665106</v>
      </c>
      <c r="S1313" s="2"/>
      <c r="T1313" s="2">
        <f t="shared" si="872"/>
        <v>0.22950819672131148</v>
      </c>
      <c r="U1313" s="2">
        <f t="shared" si="873"/>
        <v>0</v>
      </c>
      <c r="V1313" s="2">
        <f t="shared" si="874"/>
        <v>0</v>
      </c>
      <c r="W1313" s="2">
        <f t="shared" si="875"/>
        <v>0.22014051522248243</v>
      </c>
      <c r="X1313" s="2">
        <f t="shared" si="876"/>
        <v>0.53629976580796257</v>
      </c>
      <c r="Y1313" s="2">
        <f t="shared" si="877"/>
        <v>1.4051522248243464E-2</v>
      </c>
      <c r="Z1313" s="1">
        <v>294</v>
      </c>
      <c r="AC1313" s="1">
        <v>282</v>
      </c>
      <c r="AD1313" s="1">
        <v>687</v>
      </c>
      <c r="AE1313" s="1">
        <v>18</v>
      </c>
      <c r="AK1313" s="1"/>
      <c r="AL1313" s="1"/>
      <c r="AN1313" s="1"/>
      <c r="AO1313" s="1"/>
      <c r="AP1313" s="1"/>
      <c r="AQ1313" s="1"/>
      <c r="AR1313" s="1"/>
      <c r="AS1313" s="7"/>
      <c r="AT1313" s="7"/>
      <c r="AU1313" s="7"/>
      <c r="AV1313" s="7"/>
      <c r="AW1313" s="2"/>
      <c r="AX1313" s="2"/>
      <c r="AY1313" s="2"/>
      <c r="AZ1313" s="2"/>
      <c r="BA1313" t="str">
        <f t="shared" si="878"/>
        <v>Montgomery CD19</v>
      </c>
      <c r="BC1313" s="205">
        <v>19</v>
      </c>
      <c r="BD1313" s="205"/>
      <c r="BE1313" s="96">
        <v>36</v>
      </c>
      <c r="BF1313" s="6"/>
      <c r="BG1313" s="179">
        <v>36057</v>
      </c>
      <c r="BH1313">
        <f t="shared" si="851"/>
        <v>3605719</v>
      </c>
      <c r="BJ1313" t="s">
        <v>3279</v>
      </c>
    </row>
    <row r="1314" spans="1:62">
      <c r="A1314" s="205" t="s">
        <v>393</v>
      </c>
      <c r="B1314" t="s">
        <v>1928</v>
      </c>
      <c r="C1314" s="1">
        <f t="shared" si="879"/>
        <v>2456</v>
      </c>
      <c r="D1314" s="1"/>
      <c r="E1314" s="1"/>
      <c r="F1314" s="1"/>
      <c r="G1314" s="1"/>
      <c r="H1314" s="1"/>
      <c r="I1314" s="1"/>
      <c r="J1314" s="1"/>
      <c r="K1314" s="1"/>
      <c r="L1314" s="1"/>
      <c r="M1314" s="7">
        <f>RANK(Z1314,(Z1314:AB1314,AC1314:AQ1314))</f>
        <v>2</v>
      </c>
      <c r="N1314" s="7" t="e">
        <f>RANK(AA1314,(Z1314:AB1314,AC1314:AQ1314))</f>
        <v>#N/A</v>
      </c>
      <c r="O1314" s="7">
        <f>IF(AB1314&gt;0,RANK(AB1314,(Z1314:AB1314,AC1314:AQ1314)),0)</f>
        <v>0</v>
      </c>
      <c r="P1314" s="7"/>
      <c r="Q1314" s="1">
        <f t="shared" si="870"/>
        <v>781</v>
      </c>
      <c r="R1314" s="2">
        <f t="shared" si="871"/>
        <v>0.31799674267100975</v>
      </c>
      <c r="S1314" s="2"/>
      <c r="T1314" s="2">
        <f t="shared" si="872"/>
        <v>0.23249185667752442</v>
      </c>
      <c r="U1314" s="2">
        <f t="shared" si="873"/>
        <v>0</v>
      </c>
      <c r="V1314" s="2">
        <f t="shared" si="874"/>
        <v>0</v>
      </c>
      <c r="W1314" s="2">
        <f t="shared" si="875"/>
        <v>0.20806188925081434</v>
      </c>
      <c r="X1314" s="2">
        <f t="shared" si="876"/>
        <v>0.55048859934853422</v>
      </c>
      <c r="Y1314" s="2">
        <f t="shared" si="877"/>
        <v>8.9576547231269288E-3</v>
      </c>
      <c r="Z1314" s="1">
        <v>571</v>
      </c>
      <c r="AC1314" s="1">
        <v>511</v>
      </c>
      <c r="AD1314" s="1">
        <v>1352</v>
      </c>
      <c r="AE1314" s="1">
        <v>22</v>
      </c>
      <c r="AK1314" s="1"/>
      <c r="AL1314" s="1"/>
      <c r="AN1314" s="1"/>
      <c r="AO1314" s="1"/>
      <c r="AP1314" s="1"/>
      <c r="AQ1314" s="1"/>
      <c r="AR1314" s="1"/>
      <c r="AS1314" s="7"/>
      <c r="AT1314" s="7"/>
      <c r="AU1314" s="7"/>
      <c r="AV1314" s="7"/>
      <c r="AW1314" s="2"/>
      <c r="AX1314" s="2"/>
      <c r="AY1314" s="2"/>
      <c r="AZ1314" s="2"/>
      <c r="BA1314" t="str">
        <f t="shared" si="878"/>
        <v>Montgomery CD20</v>
      </c>
      <c r="BC1314" s="205">
        <v>20</v>
      </c>
      <c r="BD1314" s="205"/>
      <c r="BE1314" s="96">
        <v>36</v>
      </c>
      <c r="BF1314" s="6"/>
      <c r="BG1314" s="179">
        <v>36057</v>
      </c>
      <c r="BH1314">
        <f t="shared" si="851"/>
        <v>3605720</v>
      </c>
      <c r="BJ1314" t="s">
        <v>3279</v>
      </c>
    </row>
    <row r="1315" spans="1:62">
      <c r="A1315" s="205" t="s">
        <v>505</v>
      </c>
      <c r="B1315" t="s">
        <v>1928</v>
      </c>
      <c r="C1315" s="1">
        <f t="shared" si="879"/>
        <v>19417</v>
      </c>
      <c r="D1315" s="1"/>
      <c r="E1315" s="1"/>
      <c r="F1315" s="1"/>
      <c r="G1315" s="1"/>
      <c r="H1315" s="1"/>
      <c r="I1315" s="1"/>
      <c r="J1315" s="1"/>
      <c r="K1315" s="1"/>
      <c r="L1315" s="1"/>
      <c r="M1315" s="7">
        <f>RANK(Z1315,(Z1315:AB1315,AC1315:AQ1315))</f>
        <v>2</v>
      </c>
      <c r="N1315" s="7" t="e">
        <f>RANK(AA1315,(Z1315:AB1315,AC1315:AQ1315))</f>
        <v>#N/A</v>
      </c>
      <c r="O1315" s="7">
        <f>IF(AB1315&gt;0,RANK(AB1315,(Z1315:AB1315,AC1315:AQ1315)),0)</f>
        <v>0</v>
      </c>
      <c r="P1315" s="7"/>
      <c r="Q1315" s="1">
        <f t="shared" si="870"/>
        <v>11208</v>
      </c>
      <c r="R1315" s="2">
        <f t="shared" si="871"/>
        <v>0.57722614204047995</v>
      </c>
      <c r="S1315" s="2"/>
      <c r="T1315" s="2">
        <f t="shared" si="872"/>
        <v>0.17263222948962251</v>
      </c>
      <c r="U1315" s="2">
        <f t="shared" si="873"/>
        <v>0</v>
      </c>
      <c r="V1315" s="2">
        <f t="shared" si="874"/>
        <v>0</v>
      </c>
      <c r="W1315" s="2">
        <f t="shared" si="875"/>
        <v>7.220476901684092E-2</v>
      </c>
      <c r="X1315" s="2">
        <f t="shared" si="876"/>
        <v>0.74985837153010249</v>
      </c>
      <c r="Y1315" s="2">
        <f t="shared" si="877"/>
        <v>5.3046299634340599E-3</v>
      </c>
      <c r="Z1315" s="1">
        <v>3352</v>
      </c>
      <c r="AC1315" s="1">
        <v>1402</v>
      </c>
      <c r="AD1315" s="1">
        <v>14560</v>
      </c>
      <c r="AE1315" s="1">
        <v>103</v>
      </c>
      <c r="AK1315" s="1"/>
      <c r="AL1315" s="1"/>
      <c r="AN1315" s="1"/>
      <c r="AO1315" s="1"/>
      <c r="AP1315" s="1"/>
      <c r="AQ1315" s="1"/>
      <c r="AR1315" s="1"/>
      <c r="AS1315" s="7"/>
      <c r="AT1315" s="7"/>
      <c r="AU1315" s="7"/>
      <c r="AV1315" s="7"/>
      <c r="AW1315" s="2"/>
      <c r="AX1315" s="2"/>
      <c r="AY1315" s="2"/>
      <c r="AZ1315" s="2"/>
      <c r="BA1315" t="str">
        <f t="shared" si="878"/>
        <v>Nassau CD2</v>
      </c>
      <c r="BC1315" s="205">
        <v>2</v>
      </c>
      <c r="BD1315" s="205"/>
      <c r="BE1315" s="96">
        <v>36</v>
      </c>
      <c r="BF1315" s="6"/>
      <c r="BG1315" s="179">
        <v>36059</v>
      </c>
      <c r="BH1315">
        <f t="shared" ref="BH1315:BH1357" si="880">BG1315*100+BC1315</f>
        <v>3605902</v>
      </c>
      <c r="BJ1315" t="s">
        <v>3279</v>
      </c>
    </row>
    <row r="1316" spans="1:62">
      <c r="A1316" s="205" t="s">
        <v>505</v>
      </c>
      <c r="B1316" t="s">
        <v>1928</v>
      </c>
      <c r="C1316" s="1">
        <f t="shared" si="879"/>
        <v>24805</v>
      </c>
      <c r="D1316" s="1"/>
      <c r="E1316" s="1"/>
      <c r="F1316" s="1"/>
      <c r="G1316" s="1"/>
      <c r="H1316" s="1"/>
      <c r="I1316" s="1"/>
      <c r="J1316" s="1"/>
      <c r="K1316" s="1"/>
      <c r="L1316" s="1"/>
      <c r="M1316" s="7">
        <f>RANK(Z1316,(Z1316:AB1316,AC1316:AQ1316))</f>
        <v>2</v>
      </c>
      <c r="N1316" s="7" t="e">
        <f>RANK(AA1316,(Z1316:AB1316,AC1316:AQ1316))</f>
        <v>#N/A</v>
      </c>
      <c r="O1316" s="7">
        <f>IF(AB1316&gt;0,RANK(AB1316,(Z1316:AB1316,AC1316:AQ1316)),0)</f>
        <v>0</v>
      </c>
      <c r="P1316" s="7"/>
      <c r="Q1316" s="1">
        <f t="shared" si="870"/>
        <v>10312</v>
      </c>
      <c r="R1316" s="2">
        <f t="shared" si="871"/>
        <v>0.41572263656520864</v>
      </c>
      <c r="S1316" s="2"/>
      <c r="T1316" s="2">
        <f t="shared" si="872"/>
        <v>0.24583753275549283</v>
      </c>
      <c r="U1316" s="2">
        <f t="shared" si="873"/>
        <v>0</v>
      </c>
      <c r="V1316" s="2">
        <f t="shared" si="874"/>
        <v>0</v>
      </c>
      <c r="W1316" s="2">
        <f t="shared" si="875"/>
        <v>8.7159846805079627E-2</v>
      </c>
      <c r="X1316" s="2">
        <f t="shared" si="876"/>
        <v>0.6615601693207015</v>
      </c>
      <c r="Y1316" s="2">
        <f t="shared" si="877"/>
        <v>5.4424511187260993E-3</v>
      </c>
      <c r="Z1316" s="1">
        <v>6098</v>
      </c>
      <c r="AC1316" s="1">
        <v>2162</v>
      </c>
      <c r="AD1316" s="1">
        <v>16410</v>
      </c>
      <c r="AE1316" s="1">
        <v>135</v>
      </c>
      <c r="AK1316" s="1"/>
      <c r="AL1316" s="1"/>
      <c r="AN1316" s="1"/>
      <c r="AO1316" s="1"/>
      <c r="AP1316" s="1"/>
      <c r="AQ1316" s="1"/>
      <c r="AR1316" s="1"/>
      <c r="AS1316" s="7"/>
      <c r="AT1316" s="7"/>
      <c r="AU1316" s="7"/>
      <c r="AV1316" s="7"/>
      <c r="AW1316" s="2"/>
      <c r="AX1316" s="2"/>
      <c r="AY1316" s="2"/>
      <c r="AZ1316" s="2"/>
      <c r="BA1316" t="str">
        <f t="shared" si="878"/>
        <v>Nassau CD3</v>
      </c>
      <c r="BC1316" s="205">
        <v>3</v>
      </c>
      <c r="BD1316" s="205"/>
      <c r="BE1316" s="96">
        <v>36</v>
      </c>
      <c r="BF1316" s="6"/>
      <c r="BG1316" s="179">
        <v>36059</v>
      </c>
      <c r="BH1316">
        <f t="shared" si="880"/>
        <v>3605903</v>
      </c>
      <c r="BJ1316" t="s">
        <v>3279</v>
      </c>
    </row>
    <row r="1317" spans="1:62">
      <c r="A1317" s="205" t="s">
        <v>505</v>
      </c>
      <c r="B1317" t="s">
        <v>1928</v>
      </c>
      <c r="C1317" s="1">
        <f t="shared" si="879"/>
        <v>55771</v>
      </c>
      <c r="D1317" s="1"/>
      <c r="E1317" s="1"/>
      <c r="F1317" s="1"/>
      <c r="G1317" s="1"/>
      <c r="H1317" s="1"/>
      <c r="I1317" s="1"/>
      <c r="J1317" s="1"/>
      <c r="K1317" s="1"/>
      <c r="L1317" s="1"/>
      <c r="M1317" s="7">
        <f>RANK(Z1317,(Z1317:AB1317,AC1317:AQ1317))</f>
        <v>2</v>
      </c>
      <c r="N1317" s="7" t="e">
        <f>RANK(AA1317,(Z1317:AB1317,AC1317:AQ1317))</f>
        <v>#N/A</v>
      </c>
      <c r="O1317" s="7">
        <f>IF(AB1317&gt;0,RANK(AB1317,(Z1317:AB1317,AC1317:AQ1317)),0)</f>
        <v>0</v>
      </c>
      <c r="P1317" s="7"/>
      <c r="Q1317" s="1">
        <f t="shared" si="870"/>
        <v>23829</v>
      </c>
      <c r="R1317" s="2">
        <f t="shared" si="871"/>
        <v>0.42726506607376591</v>
      </c>
      <c r="S1317" s="2"/>
      <c r="T1317" s="2">
        <f t="shared" si="872"/>
        <v>0.22773484427390581</v>
      </c>
      <c r="U1317" s="2">
        <f t="shared" si="873"/>
        <v>0</v>
      </c>
      <c r="V1317" s="2">
        <f t="shared" si="874"/>
        <v>0</v>
      </c>
      <c r="W1317" s="2">
        <f t="shared" si="875"/>
        <v>0.10643524412328988</v>
      </c>
      <c r="X1317" s="2">
        <f t="shared" si="876"/>
        <v>0.65499991034767169</v>
      </c>
      <c r="Y1317" s="2">
        <f t="shared" si="877"/>
        <v>1.0830001255132671E-2</v>
      </c>
      <c r="Z1317" s="1">
        <v>12701</v>
      </c>
      <c r="AC1317" s="1">
        <v>5936</v>
      </c>
      <c r="AD1317" s="1">
        <v>36530</v>
      </c>
      <c r="AE1317" s="1">
        <v>604</v>
      </c>
      <c r="AK1317" s="1"/>
      <c r="AL1317" s="1"/>
      <c r="AN1317" s="1"/>
      <c r="AO1317" s="1"/>
      <c r="AP1317" s="1"/>
      <c r="AQ1317" s="1"/>
      <c r="AR1317" s="1"/>
      <c r="AS1317" s="7"/>
      <c r="AT1317" s="7"/>
      <c r="AU1317" s="7"/>
      <c r="AV1317" s="7"/>
      <c r="AW1317" s="2"/>
      <c r="AX1317" s="2"/>
      <c r="AY1317" s="2"/>
      <c r="AZ1317" s="2"/>
      <c r="BA1317" t="str">
        <f t="shared" si="878"/>
        <v>Nassau CD4</v>
      </c>
      <c r="BC1317" s="205">
        <v>4</v>
      </c>
      <c r="BD1317" s="205"/>
      <c r="BE1317" s="96">
        <v>36</v>
      </c>
      <c r="BF1317" s="6"/>
      <c r="BG1317" s="179">
        <v>36059</v>
      </c>
      <c r="BH1317">
        <f t="shared" si="880"/>
        <v>3605904</v>
      </c>
      <c r="BJ1317" t="s">
        <v>3279</v>
      </c>
    </row>
    <row r="1318" spans="1:62">
      <c r="A1318" s="205" t="s">
        <v>505</v>
      </c>
      <c r="B1318" t="s">
        <v>1928</v>
      </c>
      <c r="C1318" s="1">
        <f t="shared" si="879"/>
        <v>3239</v>
      </c>
      <c r="D1318" s="1"/>
      <c r="E1318" s="1"/>
      <c r="F1318" s="1"/>
      <c r="G1318" s="1"/>
      <c r="H1318" s="1"/>
      <c r="I1318" s="1"/>
      <c r="J1318" s="1"/>
      <c r="K1318" s="1"/>
      <c r="L1318" s="1"/>
      <c r="M1318" s="7">
        <f>RANK(Z1318,(Z1318:AB1318,AC1318:AQ1318))</f>
        <v>2</v>
      </c>
      <c r="N1318" s="7" t="e">
        <f>RANK(AA1318,(Z1318:AB1318,AC1318:AQ1318))</f>
        <v>#N/A</v>
      </c>
      <c r="O1318" s="7">
        <f>IF(AB1318&gt;0,RANK(AB1318,(Z1318:AB1318,AC1318:AQ1318)),0)</f>
        <v>0</v>
      </c>
      <c r="P1318" s="7"/>
      <c r="Q1318" s="1">
        <f t="shared" si="870"/>
        <v>1621</v>
      </c>
      <c r="R1318" s="2">
        <f t="shared" si="871"/>
        <v>0.5004631058968817</v>
      </c>
      <c r="S1318" s="2"/>
      <c r="T1318" s="2">
        <f t="shared" si="872"/>
        <v>0.17628897807965421</v>
      </c>
      <c r="U1318" s="2">
        <f t="shared" si="873"/>
        <v>0</v>
      </c>
      <c r="V1318" s="2">
        <f t="shared" si="874"/>
        <v>0</v>
      </c>
      <c r="W1318" s="2">
        <f t="shared" si="875"/>
        <v>0.12411238036430997</v>
      </c>
      <c r="X1318" s="2">
        <f t="shared" si="876"/>
        <v>0.67675208397653597</v>
      </c>
      <c r="Y1318" s="2">
        <f t="shared" si="877"/>
        <v>2.2846557579499938E-2</v>
      </c>
      <c r="Z1318" s="1">
        <v>571</v>
      </c>
      <c r="AC1318" s="1">
        <v>402</v>
      </c>
      <c r="AD1318" s="1">
        <v>2192</v>
      </c>
      <c r="AE1318" s="1">
        <v>74</v>
      </c>
      <c r="AK1318" s="1"/>
      <c r="AL1318" s="1"/>
      <c r="AN1318" s="1"/>
      <c r="AO1318" s="1"/>
      <c r="AP1318" s="1"/>
      <c r="AQ1318" s="1"/>
      <c r="AR1318" s="1"/>
      <c r="AS1318" s="7"/>
      <c r="AT1318" s="7"/>
      <c r="AU1318" s="7"/>
      <c r="AV1318" s="7"/>
      <c r="AW1318" s="2"/>
      <c r="AX1318" s="2"/>
      <c r="AY1318" s="2"/>
      <c r="AZ1318" s="2"/>
      <c r="BA1318" t="str">
        <f t="shared" si="878"/>
        <v>Nassau CD5</v>
      </c>
      <c r="BC1318" s="205">
        <v>5</v>
      </c>
      <c r="BD1318" s="205"/>
      <c r="BE1318" s="96">
        <v>36</v>
      </c>
      <c r="BF1318" s="6"/>
      <c r="BG1318" s="179">
        <v>36059</v>
      </c>
      <c r="BH1318">
        <f t="shared" si="880"/>
        <v>3605905</v>
      </c>
      <c r="BJ1318" t="s">
        <v>3279</v>
      </c>
    </row>
    <row r="1319" spans="1:62">
      <c r="A1319" s="205" t="s">
        <v>710</v>
      </c>
      <c r="B1319" t="s">
        <v>1928</v>
      </c>
      <c r="C1319" s="1">
        <f t="shared" si="879"/>
        <v>4157</v>
      </c>
      <c r="D1319" s="1"/>
      <c r="E1319" s="1"/>
      <c r="F1319" s="1"/>
      <c r="G1319" s="1"/>
      <c r="H1319" s="1"/>
      <c r="I1319" s="1"/>
      <c r="J1319" s="1"/>
      <c r="K1319" s="1"/>
      <c r="L1319" s="1"/>
      <c r="M1319" s="7">
        <f>RANK(Z1319,(Z1319:AB1319,AC1319:AQ1319))</f>
        <v>2</v>
      </c>
      <c r="N1319" s="7" t="e">
        <f>RANK(AA1319,(Z1319:AB1319,AC1319:AQ1319))</f>
        <v>#N/A</v>
      </c>
      <c r="O1319" s="7">
        <f>IF(AB1319&gt;0,RANK(AB1319,(Z1319:AB1319,AC1319:AQ1319)),0)</f>
        <v>0</v>
      </c>
      <c r="P1319" s="7"/>
      <c r="Q1319" s="1">
        <f t="shared" si="870"/>
        <v>2033</v>
      </c>
      <c r="R1319" s="2">
        <f t="shared" si="871"/>
        <v>0.48905460668751505</v>
      </c>
      <c r="S1319" s="2"/>
      <c r="T1319" s="2">
        <f t="shared" si="872"/>
        <v>0.18378638441183545</v>
      </c>
      <c r="U1319" s="2">
        <f t="shared" si="873"/>
        <v>0</v>
      </c>
      <c r="V1319" s="2">
        <f t="shared" si="874"/>
        <v>0</v>
      </c>
      <c r="W1319" s="2">
        <f t="shared" si="875"/>
        <v>0.13158527784459947</v>
      </c>
      <c r="X1319" s="2">
        <f t="shared" si="876"/>
        <v>0.67284099109935047</v>
      </c>
      <c r="Y1319" s="2">
        <f t="shared" si="877"/>
        <v>1.1787346644214547E-2</v>
      </c>
      <c r="Z1319" s="1">
        <v>764</v>
      </c>
      <c r="AC1319" s="1">
        <v>547</v>
      </c>
      <c r="AD1319" s="1">
        <v>2797</v>
      </c>
      <c r="AE1319" s="1">
        <v>49</v>
      </c>
      <c r="AK1319" s="1"/>
      <c r="AL1319" s="1"/>
      <c r="AN1319" s="1"/>
      <c r="AO1319" s="1"/>
      <c r="AP1319" s="1"/>
      <c r="AQ1319" s="1"/>
      <c r="AR1319" s="1"/>
      <c r="AS1319" s="7"/>
      <c r="AT1319" s="7"/>
      <c r="AU1319" s="7"/>
      <c r="AV1319" s="7"/>
      <c r="AW1319" s="2"/>
      <c r="AX1319" s="2"/>
      <c r="AY1319" s="2"/>
      <c r="AZ1319" s="2"/>
      <c r="BA1319" t="str">
        <f t="shared" si="878"/>
        <v>Niagara CD26</v>
      </c>
      <c r="BC1319" s="205">
        <v>26</v>
      </c>
      <c r="BD1319" s="205"/>
      <c r="BE1319" s="96">
        <v>36</v>
      </c>
      <c r="BF1319" s="6"/>
      <c r="BG1319" s="179">
        <v>36063</v>
      </c>
      <c r="BH1319">
        <f t="shared" si="880"/>
        <v>3606326</v>
      </c>
      <c r="BJ1319" t="s">
        <v>3279</v>
      </c>
    </row>
    <row r="1320" spans="1:62">
      <c r="A1320" s="205" t="s">
        <v>710</v>
      </c>
      <c r="B1320" t="s">
        <v>1928</v>
      </c>
      <c r="C1320" s="1">
        <f t="shared" si="879"/>
        <v>13234</v>
      </c>
      <c r="D1320" s="1"/>
      <c r="E1320" s="1"/>
      <c r="F1320" s="1"/>
      <c r="G1320" s="1"/>
      <c r="H1320" s="1"/>
      <c r="I1320" s="1"/>
      <c r="J1320" s="1"/>
      <c r="K1320" s="1"/>
      <c r="L1320" s="1"/>
      <c r="M1320" s="7">
        <f>RANK(Z1320,(Z1320:AB1320,AC1320:AQ1320))</f>
        <v>2</v>
      </c>
      <c r="N1320" s="7" t="e">
        <f>RANK(AA1320,(Z1320:AB1320,AC1320:AQ1320))</f>
        <v>#N/A</v>
      </c>
      <c r="O1320" s="7">
        <f>IF(AB1320&gt;0,RANK(AB1320,(Z1320:AB1320,AC1320:AQ1320)),0)</f>
        <v>0</v>
      </c>
      <c r="P1320" s="7"/>
      <c r="Q1320" s="1">
        <f t="shared" si="870"/>
        <v>6096</v>
      </c>
      <c r="R1320" s="2">
        <f t="shared" si="871"/>
        <v>0.46063170621127397</v>
      </c>
      <c r="S1320" s="2"/>
      <c r="T1320" s="2">
        <f t="shared" si="872"/>
        <v>0.19321444763487985</v>
      </c>
      <c r="U1320" s="2">
        <f t="shared" si="873"/>
        <v>0</v>
      </c>
      <c r="V1320" s="2">
        <f t="shared" si="874"/>
        <v>0</v>
      </c>
      <c r="W1320" s="2">
        <f t="shared" si="875"/>
        <v>0.14047151277013753</v>
      </c>
      <c r="X1320" s="2">
        <f t="shared" si="876"/>
        <v>0.65384615384615385</v>
      </c>
      <c r="Y1320" s="2">
        <f t="shared" si="877"/>
        <v>1.2467885748828844E-2</v>
      </c>
      <c r="Z1320" s="1">
        <v>2557</v>
      </c>
      <c r="AC1320" s="1">
        <v>1859</v>
      </c>
      <c r="AD1320" s="1">
        <v>8653</v>
      </c>
      <c r="AE1320" s="1">
        <v>165</v>
      </c>
      <c r="AK1320" s="1"/>
      <c r="AL1320" s="1"/>
      <c r="AN1320" s="1"/>
      <c r="AO1320" s="1"/>
      <c r="AP1320" s="1"/>
      <c r="AQ1320" s="1"/>
      <c r="AR1320" s="1"/>
      <c r="AS1320" s="7"/>
      <c r="AT1320" s="7"/>
      <c r="AU1320" s="7"/>
      <c r="AV1320" s="7"/>
      <c r="AW1320" s="2"/>
      <c r="AX1320" s="2"/>
      <c r="AY1320" s="2"/>
      <c r="AZ1320" s="2"/>
      <c r="BA1320" t="str">
        <f t="shared" si="878"/>
        <v>Niagara CD27</v>
      </c>
      <c r="BC1320" s="205">
        <v>27</v>
      </c>
      <c r="BD1320" s="205"/>
      <c r="BE1320" s="96">
        <v>36</v>
      </c>
      <c r="BF1320" s="6"/>
      <c r="BG1320" s="179">
        <v>36063</v>
      </c>
      <c r="BH1320">
        <f t="shared" si="880"/>
        <v>3606327</v>
      </c>
      <c r="BJ1320" t="s">
        <v>3279</v>
      </c>
    </row>
    <row r="1321" spans="1:62">
      <c r="A1321" s="205" t="s">
        <v>1671</v>
      </c>
      <c r="B1321" t="s">
        <v>1928</v>
      </c>
      <c r="C1321" s="1">
        <f t="shared" si="879"/>
        <v>3615</v>
      </c>
      <c r="D1321" s="1"/>
      <c r="E1321" s="1"/>
      <c r="F1321" s="1"/>
      <c r="G1321" s="1"/>
      <c r="H1321" s="1"/>
      <c r="I1321" s="1"/>
      <c r="J1321" s="1"/>
      <c r="K1321" s="1"/>
      <c r="L1321" s="1"/>
      <c r="M1321" s="7">
        <f>RANK(Z1321,(Z1321:AB1321,AC1321:AQ1321))</f>
        <v>2</v>
      </c>
      <c r="N1321" s="7" t="e">
        <f>RANK(AA1321,(Z1321:AB1321,AC1321:AQ1321))</f>
        <v>#N/A</v>
      </c>
      <c r="O1321" s="7">
        <f>IF(AB1321&gt;0,RANK(AB1321,(Z1321:AB1321,AC1321:AQ1321)),0)</f>
        <v>0</v>
      </c>
      <c r="P1321" s="7"/>
      <c r="Q1321" s="1">
        <f t="shared" si="870"/>
        <v>755</v>
      </c>
      <c r="R1321" s="2">
        <f t="shared" si="871"/>
        <v>0.20885200553250347</v>
      </c>
      <c r="S1321" s="2"/>
      <c r="T1321" s="2">
        <f t="shared" si="872"/>
        <v>0.29654218533886584</v>
      </c>
      <c r="U1321" s="2">
        <f t="shared" si="873"/>
        <v>0</v>
      </c>
      <c r="V1321" s="2">
        <f t="shared" si="874"/>
        <v>0</v>
      </c>
      <c r="W1321" s="2">
        <f t="shared" si="875"/>
        <v>0.18229598893499308</v>
      </c>
      <c r="X1321" s="2">
        <f t="shared" si="876"/>
        <v>0.50539419087136928</v>
      </c>
      <c r="Y1321" s="2">
        <f t="shared" si="877"/>
        <v>1.5767634854771728E-2</v>
      </c>
      <c r="Z1321" s="1">
        <v>1072</v>
      </c>
      <c r="AC1321" s="1">
        <v>659</v>
      </c>
      <c r="AD1321" s="1">
        <v>1827</v>
      </c>
      <c r="AE1321" s="1">
        <v>57</v>
      </c>
      <c r="AK1321" s="1"/>
      <c r="AL1321" s="1"/>
      <c r="AN1321" s="1"/>
      <c r="AO1321" s="1"/>
      <c r="AP1321" s="1"/>
      <c r="AQ1321" s="1"/>
      <c r="AR1321" s="1"/>
      <c r="AS1321" s="7"/>
      <c r="AT1321" s="7"/>
      <c r="AU1321" s="7"/>
      <c r="AV1321" s="7"/>
      <c r="AW1321" s="2"/>
      <c r="AX1321" s="2"/>
      <c r="AY1321" s="2"/>
      <c r="AZ1321" s="2"/>
      <c r="BA1321" t="str">
        <f t="shared" si="878"/>
        <v>Ontario CD23</v>
      </c>
      <c r="BC1321" s="205">
        <v>23</v>
      </c>
      <c r="BD1321" s="205"/>
      <c r="BE1321" s="96">
        <v>36</v>
      </c>
      <c r="BF1321" s="6"/>
      <c r="BG1321" s="179">
        <v>36069</v>
      </c>
      <c r="BH1321">
        <f t="shared" si="880"/>
        <v>3606923</v>
      </c>
      <c r="BJ1321" t="s">
        <v>3279</v>
      </c>
    </row>
    <row r="1322" spans="1:62">
      <c r="A1322" s="205" t="s">
        <v>1671</v>
      </c>
      <c r="B1322" t="s">
        <v>1928</v>
      </c>
      <c r="C1322" s="1">
        <f t="shared" si="879"/>
        <v>7525</v>
      </c>
      <c r="D1322" s="1"/>
      <c r="E1322" s="1"/>
      <c r="F1322" s="1"/>
      <c r="G1322" s="1"/>
      <c r="H1322" s="1"/>
      <c r="I1322" s="1"/>
      <c r="J1322" s="1"/>
      <c r="K1322" s="1"/>
      <c r="L1322" s="1"/>
      <c r="M1322" s="7">
        <f>RANK(Z1322,(Z1322:AB1322,AC1322:AQ1322))</f>
        <v>2</v>
      </c>
      <c r="N1322" s="7" t="e">
        <f>RANK(AA1322,(Z1322:AB1322,AC1322:AQ1322))</f>
        <v>#N/A</v>
      </c>
      <c r="O1322" s="7">
        <f>IF(AB1322&gt;0,RANK(AB1322,(Z1322:AB1322,AC1322:AQ1322)),0)</f>
        <v>0</v>
      </c>
      <c r="P1322" s="7"/>
      <c r="Q1322" s="1">
        <f t="shared" si="870"/>
        <v>1423</v>
      </c>
      <c r="R1322" s="2">
        <f t="shared" si="871"/>
        <v>0.18910299003322259</v>
      </c>
      <c r="S1322" s="2"/>
      <c r="T1322" s="2">
        <f t="shared" si="872"/>
        <v>0.30671096345514948</v>
      </c>
      <c r="U1322" s="2">
        <f t="shared" si="873"/>
        <v>0</v>
      </c>
      <c r="V1322" s="2">
        <f t="shared" si="874"/>
        <v>0</v>
      </c>
      <c r="W1322" s="2">
        <f t="shared" si="875"/>
        <v>0.18631229235880398</v>
      </c>
      <c r="X1322" s="2">
        <f t="shared" si="876"/>
        <v>0.49581395348837209</v>
      </c>
      <c r="Y1322" s="2">
        <f t="shared" si="877"/>
        <v>1.1162790697674452E-2</v>
      </c>
      <c r="Z1322" s="1">
        <v>2308</v>
      </c>
      <c r="AC1322" s="1">
        <v>1402</v>
      </c>
      <c r="AD1322" s="1">
        <v>3731</v>
      </c>
      <c r="AE1322" s="1">
        <v>84</v>
      </c>
      <c r="AK1322" s="1"/>
      <c r="AL1322" s="1"/>
      <c r="AN1322" s="1"/>
      <c r="AO1322" s="1"/>
      <c r="AP1322" s="1"/>
      <c r="AQ1322" s="1"/>
      <c r="AR1322" s="1"/>
      <c r="AS1322" s="7"/>
      <c r="AT1322" s="7"/>
      <c r="AU1322" s="7"/>
      <c r="AV1322" s="7"/>
      <c r="AW1322" s="2"/>
      <c r="AX1322" s="2"/>
      <c r="AY1322" s="2"/>
      <c r="AZ1322" s="2"/>
      <c r="BA1322" t="str">
        <f t="shared" si="878"/>
        <v>Ontario CD27</v>
      </c>
      <c r="BC1322" s="205">
        <v>27</v>
      </c>
      <c r="BD1322" s="205"/>
      <c r="BE1322" s="96">
        <v>36</v>
      </c>
      <c r="BF1322" s="6"/>
      <c r="BG1322" s="179">
        <v>36069</v>
      </c>
      <c r="BH1322">
        <f t="shared" si="880"/>
        <v>3606927</v>
      </c>
      <c r="BJ1322" t="s">
        <v>3279</v>
      </c>
    </row>
    <row r="1323" spans="1:62">
      <c r="A1323" s="205" t="s">
        <v>1728</v>
      </c>
      <c r="B1323" t="s">
        <v>1928</v>
      </c>
      <c r="C1323" s="1">
        <f t="shared" si="879"/>
        <v>5344</v>
      </c>
      <c r="D1323" s="1"/>
      <c r="E1323" s="1"/>
      <c r="F1323" s="1"/>
      <c r="G1323" s="1"/>
      <c r="H1323" s="1"/>
      <c r="I1323" s="1"/>
      <c r="J1323" s="1"/>
      <c r="K1323" s="1"/>
      <c r="L1323" s="1"/>
      <c r="M1323" s="7">
        <f>RANK(Z1323,(Z1323:AB1323,AC1323:AQ1323))</f>
        <v>2</v>
      </c>
      <c r="N1323" s="7" t="e">
        <f>RANK(AA1323,(Z1323:AB1323,AC1323:AQ1323))</f>
        <v>#N/A</v>
      </c>
      <c r="O1323" s="7">
        <f>IF(AB1323&gt;0,RANK(AB1323,(Z1323:AB1323,AC1323:AQ1323)),0)</f>
        <v>0</v>
      </c>
      <c r="P1323" s="7"/>
      <c r="Q1323" s="1">
        <f t="shared" si="870"/>
        <v>1664</v>
      </c>
      <c r="R1323" s="2">
        <f t="shared" si="871"/>
        <v>0.31137724550898205</v>
      </c>
      <c r="S1323" s="2"/>
      <c r="T1323" s="2">
        <f t="shared" si="872"/>
        <v>0.25018712574850299</v>
      </c>
      <c r="U1323" s="2">
        <f t="shared" si="873"/>
        <v>0</v>
      </c>
      <c r="V1323" s="2">
        <f t="shared" si="874"/>
        <v>0</v>
      </c>
      <c r="W1323" s="2">
        <f t="shared" si="875"/>
        <v>0.17103293413173654</v>
      </c>
      <c r="X1323" s="2">
        <f t="shared" si="876"/>
        <v>0.56156437125748504</v>
      </c>
      <c r="Y1323" s="2">
        <f t="shared" si="877"/>
        <v>1.7215568862275377E-2</v>
      </c>
      <c r="Z1323" s="1">
        <v>1337</v>
      </c>
      <c r="AC1323" s="1">
        <v>914</v>
      </c>
      <c r="AD1323" s="1">
        <v>3001</v>
      </c>
      <c r="AE1323" s="1">
        <v>92</v>
      </c>
      <c r="AK1323" s="1"/>
      <c r="AL1323" s="1"/>
      <c r="AN1323" s="1"/>
      <c r="AO1323" s="1"/>
      <c r="AP1323" s="1"/>
      <c r="AQ1323" s="1"/>
      <c r="AR1323" s="1"/>
      <c r="AS1323" s="7"/>
      <c r="AT1323" s="7"/>
      <c r="AU1323" s="7"/>
      <c r="AV1323" s="7"/>
      <c r="AW1323" s="2"/>
      <c r="AX1323" s="2"/>
      <c r="AY1323" s="2"/>
      <c r="AZ1323" s="2"/>
      <c r="BA1323" t="str">
        <f t="shared" si="878"/>
        <v>Oswego CD22</v>
      </c>
      <c r="BC1323" s="205">
        <v>22</v>
      </c>
      <c r="BD1323" s="205"/>
      <c r="BE1323" s="96">
        <v>36</v>
      </c>
      <c r="BF1323" s="6"/>
      <c r="BG1323" s="179">
        <v>36075</v>
      </c>
      <c r="BH1323">
        <f t="shared" si="880"/>
        <v>3607522</v>
      </c>
      <c r="BJ1323" t="s">
        <v>3279</v>
      </c>
    </row>
    <row r="1324" spans="1:62">
      <c r="A1324" s="205" t="s">
        <v>1728</v>
      </c>
      <c r="B1324" t="s">
        <v>1928</v>
      </c>
      <c r="C1324" s="1">
        <f t="shared" si="879"/>
        <v>6556</v>
      </c>
      <c r="D1324" s="1"/>
      <c r="E1324" s="1"/>
      <c r="F1324" s="1"/>
      <c r="G1324" s="1"/>
      <c r="H1324" s="1"/>
      <c r="I1324" s="1"/>
      <c r="J1324" s="1"/>
      <c r="K1324" s="1"/>
      <c r="L1324" s="1"/>
      <c r="M1324" s="7">
        <f>RANK(Z1324,(Z1324:AB1324,AC1324:AQ1324))</f>
        <v>2</v>
      </c>
      <c r="N1324" s="7" t="e">
        <f>RANK(AA1324,(Z1324:AB1324,AC1324:AQ1324))</f>
        <v>#N/A</v>
      </c>
      <c r="O1324" s="7">
        <f>IF(AB1324&gt;0,RANK(AB1324,(Z1324:AB1324,AC1324:AQ1324)),0)</f>
        <v>0</v>
      </c>
      <c r="P1324" s="7"/>
      <c r="Q1324" s="1">
        <f t="shared" si="870"/>
        <v>1474</v>
      </c>
      <c r="R1324" s="2">
        <f t="shared" si="871"/>
        <v>0.22483221476510068</v>
      </c>
      <c r="S1324" s="2"/>
      <c r="T1324" s="2">
        <f t="shared" si="872"/>
        <v>0.29713239780353873</v>
      </c>
      <c r="U1324" s="2">
        <f t="shared" si="873"/>
        <v>0</v>
      </c>
      <c r="V1324" s="2">
        <f t="shared" si="874"/>
        <v>0</v>
      </c>
      <c r="W1324" s="2">
        <f t="shared" si="875"/>
        <v>0.16961561928004881</v>
      </c>
      <c r="X1324" s="2">
        <f t="shared" si="876"/>
        <v>0.52196461256863946</v>
      </c>
      <c r="Y1324" s="2">
        <f t="shared" si="877"/>
        <v>1.128737034777294E-2</v>
      </c>
      <c r="Z1324" s="1">
        <v>1948</v>
      </c>
      <c r="AC1324" s="1">
        <v>1112</v>
      </c>
      <c r="AD1324" s="1">
        <v>3422</v>
      </c>
      <c r="AE1324" s="1">
        <v>74</v>
      </c>
      <c r="AK1324" s="1"/>
      <c r="AL1324" s="1"/>
      <c r="AN1324" s="1"/>
      <c r="AO1324" s="1"/>
      <c r="AP1324" s="1"/>
      <c r="AQ1324" s="1"/>
      <c r="AR1324" s="1"/>
      <c r="AS1324" s="7"/>
      <c r="AT1324" s="7"/>
      <c r="AU1324" s="7"/>
      <c r="AV1324" s="7"/>
      <c r="AW1324" s="2"/>
      <c r="AX1324" s="2"/>
      <c r="AY1324" s="2"/>
      <c r="AZ1324" s="2"/>
      <c r="BA1324" t="str">
        <f t="shared" si="878"/>
        <v>Oswego CD24</v>
      </c>
      <c r="BC1324" s="205">
        <v>24</v>
      </c>
      <c r="BD1324" s="205"/>
      <c r="BE1324" s="96">
        <v>36</v>
      </c>
      <c r="BF1324" s="6"/>
      <c r="BG1324" s="179">
        <v>36075</v>
      </c>
      <c r="BH1324">
        <f t="shared" si="880"/>
        <v>3607524</v>
      </c>
      <c r="BJ1324" t="s">
        <v>3279</v>
      </c>
    </row>
    <row r="1325" spans="1:62">
      <c r="A1325" s="205" t="s">
        <v>1090</v>
      </c>
      <c r="B1325" t="s">
        <v>1928</v>
      </c>
      <c r="C1325" s="1">
        <f t="shared" si="879"/>
        <v>5061</v>
      </c>
      <c r="D1325" s="1"/>
      <c r="E1325" s="1"/>
      <c r="F1325" s="1"/>
      <c r="G1325" s="1"/>
      <c r="H1325" s="1"/>
      <c r="I1325" s="1"/>
      <c r="J1325" s="1"/>
      <c r="K1325" s="1"/>
      <c r="L1325" s="1"/>
      <c r="M1325" s="7">
        <f>RANK(Z1325,(Z1325:AB1325,AC1325:AQ1325))</f>
        <v>2</v>
      </c>
      <c r="N1325" s="7" t="e">
        <f>RANK(AA1325,(Z1325:AB1325,AC1325:AQ1325))</f>
        <v>#N/A</v>
      </c>
      <c r="O1325" s="7">
        <f>IF(AB1325&gt;0,RANK(AB1325,(Z1325:AB1325,AC1325:AQ1325)),0)</f>
        <v>0</v>
      </c>
      <c r="P1325" s="7"/>
      <c r="Q1325" s="1">
        <f t="shared" si="870"/>
        <v>1305</v>
      </c>
      <c r="R1325" s="2">
        <f t="shared" si="871"/>
        <v>0.25785417901600477</v>
      </c>
      <c r="S1325" s="2"/>
      <c r="T1325" s="2">
        <f t="shared" si="872"/>
        <v>0.27010472238688005</v>
      </c>
      <c r="U1325" s="2">
        <f t="shared" si="873"/>
        <v>0</v>
      </c>
      <c r="V1325" s="2">
        <f t="shared" si="874"/>
        <v>0</v>
      </c>
      <c r="W1325" s="2">
        <f t="shared" si="875"/>
        <v>0.19126654811302113</v>
      </c>
      <c r="X1325" s="2">
        <f t="shared" si="876"/>
        <v>0.52795890140288482</v>
      </c>
      <c r="Y1325" s="2">
        <f t="shared" si="877"/>
        <v>1.0669828097214062E-2</v>
      </c>
      <c r="Z1325" s="1">
        <v>1367</v>
      </c>
      <c r="AC1325" s="1">
        <v>968</v>
      </c>
      <c r="AD1325" s="1">
        <v>2672</v>
      </c>
      <c r="AE1325" s="1">
        <v>54</v>
      </c>
      <c r="AK1325" s="1"/>
      <c r="AL1325" s="1"/>
      <c r="AN1325" s="1"/>
      <c r="AO1325" s="1"/>
      <c r="AP1325" s="1"/>
      <c r="AQ1325" s="1"/>
      <c r="AR1325" s="1"/>
      <c r="AS1325" s="7"/>
      <c r="AT1325" s="7"/>
      <c r="AU1325" s="7"/>
      <c r="AV1325" s="7"/>
      <c r="AW1325" s="2"/>
      <c r="AX1325" s="2"/>
      <c r="AY1325" s="2"/>
      <c r="AZ1325" s="2"/>
      <c r="BA1325" t="str">
        <f t="shared" si="878"/>
        <v>Rensselaer CD19</v>
      </c>
      <c r="BC1325" s="205">
        <v>19</v>
      </c>
      <c r="BD1325" s="205"/>
      <c r="BE1325" s="96">
        <v>36</v>
      </c>
      <c r="BF1325" s="6"/>
      <c r="BG1325" s="179">
        <v>36083</v>
      </c>
      <c r="BH1325">
        <f t="shared" si="880"/>
        <v>3608319</v>
      </c>
      <c r="BJ1325" t="s">
        <v>3279</v>
      </c>
    </row>
    <row r="1326" spans="1:62">
      <c r="A1326" s="205" t="s">
        <v>1090</v>
      </c>
      <c r="B1326" t="s">
        <v>1928</v>
      </c>
      <c r="C1326" s="1">
        <f t="shared" si="879"/>
        <v>3973</v>
      </c>
      <c r="D1326" s="1"/>
      <c r="E1326" s="1"/>
      <c r="F1326" s="1"/>
      <c r="G1326" s="1"/>
      <c r="H1326" s="1"/>
      <c r="I1326" s="1"/>
      <c r="J1326" s="1"/>
      <c r="K1326" s="1"/>
      <c r="L1326" s="1"/>
      <c r="M1326" s="7">
        <f>RANK(Z1326,(Z1326:AB1326,AC1326:AQ1326))</f>
        <v>2</v>
      </c>
      <c r="N1326" s="7" t="e">
        <f>RANK(AA1326,(Z1326:AB1326,AC1326:AQ1326))</f>
        <v>#N/A</v>
      </c>
      <c r="O1326" s="7">
        <f>IF(AB1326&gt;0,RANK(AB1326,(Z1326:AB1326,AC1326:AQ1326)),0)</f>
        <v>0</v>
      </c>
      <c r="P1326" s="7"/>
      <c r="Q1326" s="1">
        <f t="shared" si="870"/>
        <v>853</v>
      </c>
      <c r="R1326" s="2">
        <f t="shared" si="871"/>
        <v>0.21469921973319908</v>
      </c>
      <c r="S1326" s="2"/>
      <c r="T1326" s="2">
        <f t="shared" si="872"/>
        <v>0.31034482758620691</v>
      </c>
      <c r="U1326" s="2">
        <f t="shared" si="873"/>
        <v>0</v>
      </c>
      <c r="V1326" s="2">
        <f t="shared" si="874"/>
        <v>0</v>
      </c>
      <c r="W1326" s="2">
        <f t="shared" si="875"/>
        <v>0.15303297256481249</v>
      </c>
      <c r="X1326" s="2">
        <f t="shared" si="876"/>
        <v>0.52504404731940602</v>
      </c>
      <c r="Y1326" s="2">
        <f t="shared" si="877"/>
        <v>1.1578152529574615E-2</v>
      </c>
      <c r="Z1326" s="1">
        <v>1233</v>
      </c>
      <c r="AC1326" s="1">
        <v>608</v>
      </c>
      <c r="AD1326" s="1">
        <v>2086</v>
      </c>
      <c r="AE1326" s="1">
        <v>46</v>
      </c>
      <c r="AK1326" s="1"/>
      <c r="AL1326" s="1"/>
      <c r="AN1326" s="1"/>
      <c r="AO1326" s="1"/>
      <c r="AP1326" s="1"/>
      <c r="AQ1326" s="1"/>
      <c r="AR1326" s="1"/>
      <c r="AS1326" s="7"/>
      <c r="AT1326" s="7"/>
      <c r="AU1326" s="7"/>
      <c r="AV1326" s="7"/>
      <c r="AW1326" s="2"/>
      <c r="AX1326" s="2"/>
      <c r="AY1326" s="2"/>
      <c r="AZ1326" s="2"/>
      <c r="BA1326" t="str">
        <f t="shared" si="878"/>
        <v>Rensselaer CD20</v>
      </c>
      <c r="BC1326" s="205">
        <v>20</v>
      </c>
      <c r="BD1326" s="205"/>
      <c r="BE1326" s="96">
        <v>36</v>
      </c>
      <c r="BF1326" s="6"/>
      <c r="BG1326" s="179">
        <v>36083</v>
      </c>
      <c r="BH1326">
        <f t="shared" si="880"/>
        <v>3608320</v>
      </c>
      <c r="BJ1326" t="s">
        <v>3279</v>
      </c>
    </row>
    <row r="1327" spans="1:62">
      <c r="A1327" s="205" t="s">
        <v>1586</v>
      </c>
      <c r="B1327" t="s">
        <v>1928</v>
      </c>
      <c r="C1327" s="1">
        <f t="shared" si="879"/>
        <v>14075</v>
      </c>
      <c r="D1327" s="1"/>
      <c r="E1327" s="1"/>
      <c r="F1327" s="1"/>
      <c r="G1327" s="1"/>
      <c r="H1327" s="1"/>
      <c r="I1327" s="1"/>
      <c r="J1327" s="1"/>
      <c r="K1327" s="1"/>
      <c r="L1327" s="1"/>
      <c r="M1327" s="7">
        <f>RANK(Z1327,(Z1327:AB1327,AC1327:AQ1327))</f>
        <v>2</v>
      </c>
      <c r="N1327" s="7" t="e">
        <f>RANK(AA1327,(Z1327:AB1327,AC1327:AQ1327))</f>
        <v>#N/A</v>
      </c>
      <c r="O1327" s="7">
        <f>IF(AB1327&gt;0,RANK(AB1327,(Z1327:AB1327,AC1327:AQ1327)),0)</f>
        <v>0</v>
      </c>
      <c r="P1327" s="7"/>
      <c r="Q1327" s="1">
        <f t="shared" si="870"/>
        <v>1744</v>
      </c>
      <c r="R1327" s="2">
        <f t="shared" si="871"/>
        <v>0.1239076376554174</v>
      </c>
      <c r="S1327" s="2"/>
      <c r="T1327" s="2">
        <f t="shared" si="872"/>
        <v>0.34777975133214922</v>
      </c>
      <c r="U1327" s="2">
        <f t="shared" si="873"/>
        <v>0</v>
      </c>
      <c r="V1327" s="2">
        <f t="shared" si="874"/>
        <v>0</v>
      </c>
      <c r="W1327" s="2">
        <f t="shared" si="875"/>
        <v>0.1727886323268206</v>
      </c>
      <c r="X1327" s="2">
        <f t="shared" si="876"/>
        <v>0.47168738898756662</v>
      </c>
      <c r="Y1327" s="2">
        <f t="shared" si="877"/>
        <v>7.7442273534635286E-3</v>
      </c>
      <c r="Z1327" s="1">
        <v>4895</v>
      </c>
      <c r="AC1327" s="1">
        <v>2432</v>
      </c>
      <c r="AD1327" s="1">
        <v>6639</v>
      </c>
      <c r="AE1327" s="1">
        <v>109</v>
      </c>
      <c r="AK1327" s="1"/>
      <c r="AL1327" s="1"/>
      <c r="AN1327" s="1"/>
      <c r="AO1327" s="1"/>
      <c r="AP1327" s="1"/>
      <c r="AQ1327" s="1"/>
      <c r="AR1327" s="1"/>
      <c r="AS1327" s="7"/>
      <c r="AT1327" s="7"/>
      <c r="AU1327" s="7"/>
      <c r="AV1327" s="7"/>
      <c r="AW1327" s="2"/>
      <c r="AX1327" s="2"/>
      <c r="AY1327" s="2"/>
      <c r="AZ1327" s="2"/>
      <c r="BA1327" t="str">
        <f t="shared" si="878"/>
        <v>Saratoga CD20</v>
      </c>
      <c r="BC1327" s="205">
        <v>20</v>
      </c>
      <c r="BD1327" s="205"/>
      <c r="BE1327" s="96">
        <v>36</v>
      </c>
      <c r="BF1327" s="6"/>
      <c r="BG1327" s="179">
        <v>36091</v>
      </c>
      <c r="BH1327">
        <f t="shared" si="880"/>
        <v>3609120</v>
      </c>
      <c r="BJ1327" t="s">
        <v>3279</v>
      </c>
    </row>
    <row r="1328" spans="1:62">
      <c r="A1328" s="205" t="s">
        <v>1586</v>
      </c>
      <c r="B1328" t="s">
        <v>1928</v>
      </c>
      <c r="C1328" s="1">
        <f t="shared" si="879"/>
        <v>10498</v>
      </c>
      <c r="D1328" s="1"/>
      <c r="E1328" s="1"/>
      <c r="F1328" s="1"/>
      <c r="G1328" s="1"/>
      <c r="H1328" s="1"/>
      <c r="I1328" s="1"/>
      <c r="J1328" s="1"/>
      <c r="K1328" s="1"/>
      <c r="L1328" s="1"/>
      <c r="M1328" s="7">
        <f>RANK(Z1328,(Z1328:AB1328,AC1328:AQ1328))</f>
        <v>2</v>
      </c>
      <c r="N1328" s="7" t="e">
        <f>RANK(AA1328,(Z1328:AB1328,AC1328:AQ1328))</f>
        <v>#N/A</v>
      </c>
      <c r="O1328" s="7">
        <f>IF(AB1328&gt;0,RANK(AB1328,(Z1328:AB1328,AC1328:AQ1328)),0)</f>
        <v>0</v>
      </c>
      <c r="P1328" s="7"/>
      <c r="Q1328" s="1">
        <f t="shared" si="870"/>
        <v>1657</v>
      </c>
      <c r="R1328" s="2">
        <f t="shared" si="871"/>
        <v>0.1578395884930463</v>
      </c>
      <c r="S1328" s="2"/>
      <c r="T1328" s="2">
        <f t="shared" si="872"/>
        <v>0.32168032006096398</v>
      </c>
      <c r="U1328" s="2">
        <f t="shared" si="873"/>
        <v>0</v>
      </c>
      <c r="V1328" s="2">
        <f t="shared" si="874"/>
        <v>0</v>
      </c>
      <c r="W1328" s="2">
        <f t="shared" si="875"/>
        <v>0.18784530386740331</v>
      </c>
      <c r="X1328" s="2">
        <f t="shared" si="876"/>
        <v>0.47951990855401028</v>
      </c>
      <c r="Y1328" s="2">
        <f t="shared" si="877"/>
        <v>1.0954467517622524E-2</v>
      </c>
      <c r="Z1328" s="1">
        <v>3377</v>
      </c>
      <c r="AC1328" s="1">
        <v>1972</v>
      </c>
      <c r="AD1328" s="1">
        <v>5034</v>
      </c>
      <c r="AE1328" s="1">
        <v>115</v>
      </c>
      <c r="AK1328" s="1"/>
      <c r="AL1328" s="1"/>
      <c r="AN1328" s="1"/>
      <c r="AO1328" s="1"/>
      <c r="AP1328" s="1"/>
      <c r="AQ1328" s="1"/>
      <c r="AR1328" s="1"/>
      <c r="AS1328" s="7"/>
      <c r="AT1328" s="7"/>
      <c r="AU1328" s="7"/>
      <c r="AV1328" s="7"/>
      <c r="AW1328" s="2"/>
      <c r="AX1328" s="2"/>
      <c r="AY1328" s="2"/>
      <c r="AZ1328" s="2"/>
      <c r="BA1328" t="str">
        <f t="shared" si="878"/>
        <v>Saratoga CD21</v>
      </c>
      <c r="BC1328" s="205">
        <v>21</v>
      </c>
      <c r="BD1328" s="205"/>
      <c r="BE1328" s="96">
        <v>36</v>
      </c>
      <c r="BF1328" s="6"/>
      <c r="BG1328" s="179">
        <v>36091</v>
      </c>
      <c r="BH1328">
        <f t="shared" si="880"/>
        <v>3609121</v>
      </c>
      <c r="BJ1328" t="s">
        <v>3279</v>
      </c>
    </row>
    <row r="1329" spans="1:62">
      <c r="A1329" s="205" t="s">
        <v>2083</v>
      </c>
      <c r="B1329" t="s">
        <v>1928</v>
      </c>
      <c r="C1329" s="1">
        <f t="shared" si="879"/>
        <v>53453</v>
      </c>
      <c r="D1329" s="1"/>
      <c r="E1329" s="1"/>
      <c r="F1329" s="1"/>
      <c r="G1329" s="1"/>
      <c r="H1329" s="1"/>
      <c r="I1329" s="1"/>
      <c r="J1329" s="1"/>
      <c r="K1329" s="1"/>
      <c r="L1329" s="1"/>
      <c r="M1329" s="7">
        <f>RANK(Z1329,(Z1329:AB1329,AC1329:AQ1329))</f>
        <v>2</v>
      </c>
      <c r="N1329" s="7" t="e">
        <f>RANK(AA1329,(Z1329:AB1329,AC1329:AQ1329))</f>
        <v>#N/A</v>
      </c>
      <c r="O1329" s="7">
        <f>IF(AB1329&gt;0,RANK(AB1329,(Z1329:AB1329,AC1329:AQ1329)),0)</f>
        <v>0</v>
      </c>
      <c r="P1329" s="7"/>
      <c r="Q1329" s="1">
        <f t="shared" si="870"/>
        <v>29495</v>
      </c>
      <c r="R1329" s="2">
        <f t="shared" si="871"/>
        <v>0.55179316408807733</v>
      </c>
      <c r="S1329" s="2"/>
      <c r="T1329" s="2">
        <f t="shared" si="872"/>
        <v>0.17411557817147774</v>
      </c>
      <c r="U1329" s="2">
        <f t="shared" si="873"/>
        <v>0</v>
      </c>
      <c r="V1329" s="2">
        <f t="shared" si="874"/>
        <v>0</v>
      </c>
      <c r="W1329" s="2">
        <f t="shared" si="875"/>
        <v>9.3016294688792023E-2</v>
      </c>
      <c r="X1329" s="2">
        <f t="shared" si="876"/>
        <v>0.72590874225955515</v>
      </c>
      <c r="Y1329" s="2">
        <f t="shared" si="877"/>
        <v>6.9593848801751124E-3</v>
      </c>
      <c r="Z1329" s="1">
        <v>9307</v>
      </c>
      <c r="AC1329" s="1">
        <v>4972</v>
      </c>
      <c r="AD1329" s="1">
        <v>38802</v>
      </c>
      <c r="AE1329" s="1">
        <v>372</v>
      </c>
      <c r="AK1329" s="1"/>
      <c r="AL1329" s="1"/>
      <c r="AN1329" s="1"/>
      <c r="AO1329" s="1"/>
      <c r="AP1329" s="1"/>
      <c r="AQ1329" s="1"/>
      <c r="AR1329" s="1"/>
      <c r="AS1329" s="7"/>
      <c r="AT1329" s="7"/>
      <c r="AU1329" s="7"/>
      <c r="AV1329" s="7"/>
      <c r="AW1329" s="2"/>
      <c r="AX1329" s="2"/>
      <c r="AY1329" s="2"/>
      <c r="AZ1329" s="2"/>
      <c r="BA1329" t="str">
        <f t="shared" si="878"/>
        <v>Suffolk CD1</v>
      </c>
      <c r="BC1329" s="205">
        <v>1</v>
      </c>
      <c r="BD1329" s="205"/>
      <c r="BE1329" s="96">
        <v>36</v>
      </c>
      <c r="BF1329" s="6"/>
      <c r="BG1329" s="179">
        <v>36103</v>
      </c>
      <c r="BH1329">
        <f t="shared" si="880"/>
        <v>3610301</v>
      </c>
      <c r="BJ1329" t="s">
        <v>3279</v>
      </c>
    </row>
    <row r="1330" spans="1:62">
      <c r="A1330" s="205" t="s">
        <v>2083</v>
      </c>
      <c r="B1330" t="s">
        <v>1928</v>
      </c>
      <c r="C1330" s="1">
        <f t="shared" si="879"/>
        <v>28933</v>
      </c>
      <c r="D1330" s="1"/>
      <c r="E1330" s="1"/>
      <c r="F1330" s="1"/>
      <c r="G1330" s="1"/>
      <c r="H1330" s="1"/>
      <c r="I1330" s="1"/>
      <c r="J1330" s="1"/>
      <c r="K1330" s="1"/>
      <c r="L1330" s="1"/>
      <c r="M1330" s="7">
        <f>RANK(Z1330,(Z1330:AB1330,AC1330:AQ1330))</f>
        <v>2</v>
      </c>
      <c r="N1330" s="7" t="e">
        <f>RANK(AA1330,(Z1330:AB1330,AC1330:AQ1330))</f>
        <v>#N/A</v>
      </c>
      <c r="O1330" s="7">
        <f>IF(AB1330&gt;0,RANK(AB1330,(Z1330:AB1330,AC1330:AQ1330)),0)</f>
        <v>0</v>
      </c>
      <c r="P1330" s="7"/>
      <c r="Q1330" s="1">
        <f t="shared" si="870"/>
        <v>16421</v>
      </c>
      <c r="R1330" s="2">
        <f t="shared" si="871"/>
        <v>0.56755262157398123</v>
      </c>
      <c r="S1330" s="2"/>
      <c r="T1330" s="2">
        <f t="shared" si="872"/>
        <v>0.1700826046383023</v>
      </c>
      <c r="U1330" s="2">
        <f t="shared" si="873"/>
        <v>0</v>
      </c>
      <c r="V1330" s="2">
        <f t="shared" si="874"/>
        <v>0</v>
      </c>
      <c r="W1330" s="2">
        <f t="shared" si="875"/>
        <v>8.3572391386997541E-2</v>
      </c>
      <c r="X1330" s="2">
        <f t="shared" si="876"/>
        <v>0.7376352262122835</v>
      </c>
      <c r="Y1330" s="2">
        <f t="shared" si="877"/>
        <v>8.7097777624166595E-3</v>
      </c>
      <c r="Z1330" s="1">
        <v>4921</v>
      </c>
      <c r="AC1330" s="1">
        <v>2418</v>
      </c>
      <c r="AD1330" s="1">
        <v>21342</v>
      </c>
      <c r="AE1330" s="1">
        <v>252</v>
      </c>
      <c r="AK1330" s="1"/>
      <c r="AL1330" s="1"/>
      <c r="AN1330" s="1"/>
      <c r="AO1330" s="1"/>
      <c r="AP1330" s="1"/>
      <c r="AQ1330" s="1"/>
      <c r="AR1330" s="1"/>
      <c r="AS1330" s="7"/>
      <c r="AT1330" s="7"/>
      <c r="AU1330" s="7"/>
      <c r="AV1330" s="7"/>
      <c r="AW1330" s="2"/>
      <c r="AX1330" s="2"/>
      <c r="AY1330" s="2"/>
      <c r="AZ1330" s="2"/>
      <c r="BA1330" t="str">
        <f t="shared" si="878"/>
        <v>Suffolk CD2</v>
      </c>
      <c r="BC1330" s="205">
        <v>2</v>
      </c>
      <c r="BD1330" s="205"/>
      <c r="BE1330" s="96">
        <v>36</v>
      </c>
      <c r="BF1330" s="6"/>
      <c r="BG1330" s="179">
        <v>36103</v>
      </c>
      <c r="BH1330">
        <f t="shared" si="880"/>
        <v>3610302</v>
      </c>
      <c r="BJ1330" t="s">
        <v>3279</v>
      </c>
    </row>
    <row r="1331" spans="1:62">
      <c r="A1331" s="205" t="s">
        <v>2083</v>
      </c>
      <c r="B1331" t="s">
        <v>1928</v>
      </c>
      <c r="C1331" s="1">
        <f t="shared" si="879"/>
        <v>18477</v>
      </c>
      <c r="D1331" s="1"/>
      <c r="E1331" s="1"/>
      <c r="F1331" s="1"/>
      <c r="G1331" s="1"/>
      <c r="H1331" s="1"/>
      <c r="I1331" s="1"/>
      <c r="J1331" s="1"/>
      <c r="K1331" s="1"/>
      <c r="L1331" s="1"/>
      <c r="M1331" s="7">
        <f>RANK(Z1331,(Z1331:AB1331,AC1331:AQ1331))</f>
        <v>2</v>
      </c>
      <c r="N1331" s="7" t="e">
        <f>RANK(AA1331,(Z1331:AB1331,AC1331:AQ1331))</f>
        <v>#N/A</v>
      </c>
      <c r="O1331" s="7">
        <f>IF(AB1331&gt;0,RANK(AB1331,(Z1331:AB1331,AC1331:AQ1331)),0)</f>
        <v>0</v>
      </c>
      <c r="P1331" s="7"/>
      <c r="Q1331" s="1">
        <f t="shared" si="870"/>
        <v>7749</v>
      </c>
      <c r="R1331" s="2">
        <f t="shared" si="871"/>
        <v>0.41938626400389672</v>
      </c>
      <c r="S1331" s="2"/>
      <c r="T1331" s="2">
        <f t="shared" si="872"/>
        <v>0.24170590463819885</v>
      </c>
      <c r="U1331" s="2">
        <f t="shared" si="873"/>
        <v>0</v>
      </c>
      <c r="V1331" s="2">
        <f t="shared" si="874"/>
        <v>0</v>
      </c>
      <c r="W1331" s="2">
        <f t="shared" si="875"/>
        <v>9.2493370135844563E-2</v>
      </c>
      <c r="X1331" s="2">
        <f t="shared" si="876"/>
        <v>0.66109216864209552</v>
      </c>
      <c r="Y1331" s="2">
        <f t="shared" si="877"/>
        <v>4.7085565838610455E-3</v>
      </c>
      <c r="Z1331" s="1">
        <v>4466</v>
      </c>
      <c r="AC1331" s="1">
        <v>1709</v>
      </c>
      <c r="AD1331" s="1">
        <v>12215</v>
      </c>
      <c r="AE1331" s="1">
        <v>87</v>
      </c>
      <c r="AK1331" s="1"/>
      <c r="AL1331" s="1"/>
      <c r="AN1331" s="1"/>
      <c r="AO1331" s="1"/>
      <c r="AP1331" s="1"/>
      <c r="AQ1331" s="1"/>
      <c r="AR1331" s="1"/>
      <c r="AS1331" s="7"/>
      <c r="AT1331" s="7"/>
      <c r="AU1331" s="7"/>
      <c r="AV1331" s="7"/>
      <c r="AW1331" s="2"/>
      <c r="AX1331" s="2"/>
      <c r="AY1331" s="2"/>
      <c r="AZ1331" s="2"/>
      <c r="BA1331" t="str">
        <f t="shared" si="878"/>
        <v>Suffolk CD3</v>
      </c>
      <c r="BC1331" s="205">
        <v>3</v>
      </c>
      <c r="BD1331" s="205"/>
      <c r="BE1331" s="96">
        <v>36</v>
      </c>
      <c r="BF1331" s="6"/>
      <c r="BG1331" s="179">
        <v>36103</v>
      </c>
      <c r="BH1331">
        <f t="shared" si="880"/>
        <v>3610303</v>
      </c>
      <c r="BJ1331" t="s">
        <v>3279</v>
      </c>
    </row>
    <row r="1332" spans="1:62">
      <c r="A1332" s="205" t="s">
        <v>2413</v>
      </c>
      <c r="B1332" t="s">
        <v>1928</v>
      </c>
      <c r="C1332" s="1">
        <f t="shared" si="879"/>
        <v>1574</v>
      </c>
      <c r="D1332" s="1"/>
      <c r="E1332" s="1"/>
      <c r="F1332" s="1"/>
      <c r="G1332" s="1"/>
      <c r="H1332" s="1"/>
      <c r="I1332" s="1"/>
      <c r="J1332" s="1"/>
      <c r="K1332" s="1"/>
      <c r="L1332" s="1"/>
      <c r="M1332" s="7">
        <f>RANK(Z1332,(Z1332:AB1332,AC1332:AQ1332))</f>
        <v>2</v>
      </c>
      <c r="N1332" s="7" t="e">
        <f>RANK(AA1332,(Z1332:AB1332,AC1332:AQ1332))</f>
        <v>#N/A</v>
      </c>
      <c r="O1332" s="7">
        <f>IF(AB1332&gt;0,RANK(AB1332,(Z1332:AB1332,AC1332:AQ1332)),0)</f>
        <v>0</v>
      </c>
      <c r="P1332" s="7"/>
      <c r="Q1332" s="1">
        <f t="shared" si="870"/>
        <v>283</v>
      </c>
      <c r="R1332" s="2">
        <f t="shared" si="871"/>
        <v>0.17979669631512071</v>
      </c>
      <c r="S1332" s="2"/>
      <c r="T1332" s="2">
        <f t="shared" si="872"/>
        <v>0.27255400254129608</v>
      </c>
      <c r="U1332" s="2">
        <f t="shared" si="873"/>
        <v>0</v>
      </c>
      <c r="V1332" s="2">
        <f t="shared" si="874"/>
        <v>0</v>
      </c>
      <c r="W1332" s="2">
        <f t="shared" si="875"/>
        <v>0.25794155019059722</v>
      </c>
      <c r="X1332" s="2">
        <f t="shared" si="876"/>
        <v>0.45235069885641677</v>
      </c>
      <c r="Y1332" s="2">
        <f t="shared" si="877"/>
        <v>1.7153748411689984E-2</v>
      </c>
      <c r="Z1332" s="1">
        <v>429</v>
      </c>
      <c r="AC1332" s="1">
        <v>406</v>
      </c>
      <c r="AD1332" s="1">
        <v>712</v>
      </c>
      <c r="AE1332" s="1">
        <v>27</v>
      </c>
      <c r="AK1332" s="1"/>
      <c r="AL1332" s="1"/>
      <c r="AN1332" s="1"/>
      <c r="AO1332" s="1"/>
      <c r="AP1332" s="1"/>
      <c r="AQ1332" s="1"/>
      <c r="AR1332" s="1"/>
      <c r="AS1332" s="7"/>
      <c r="AT1332" s="7"/>
      <c r="AU1332" s="7"/>
      <c r="AV1332" s="7"/>
      <c r="AW1332" s="2"/>
      <c r="AX1332" s="2"/>
      <c r="AY1332" s="2"/>
      <c r="AZ1332" s="2"/>
      <c r="BA1332" t="str">
        <f t="shared" si="878"/>
        <v>Tioga CD22</v>
      </c>
      <c r="BC1332" s="205">
        <v>22</v>
      </c>
      <c r="BD1332" s="205"/>
      <c r="BE1332" s="96">
        <v>36</v>
      </c>
      <c r="BF1332" s="6"/>
      <c r="BG1332" s="179">
        <v>36107</v>
      </c>
      <c r="BH1332">
        <f t="shared" si="880"/>
        <v>3610722</v>
      </c>
      <c r="BJ1332" t="s">
        <v>3279</v>
      </c>
    </row>
    <row r="1333" spans="1:62">
      <c r="A1333" s="205" t="s">
        <v>2413</v>
      </c>
      <c r="B1333" t="s">
        <v>1928</v>
      </c>
      <c r="C1333" s="1">
        <f t="shared" si="879"/>
        <v>4431</v>
      </c>
      <c r="D1333" s="1"/>
      <c r="E1333" s="1"/>
      <c r="F1333" s="1"/>
      <c r="G1333" s="1"/>
      <c r="H1333" s="1"/>
      <c r="I1333" s="1"/>
      <c r="J1333" s="1"/>
      <c r="K1333" s="1"/>
      <c r="L1333" s="1"/>
      <c r="M1333" s="7">
        <f>RANK(Z1333,(Z1333:AB1333,AC1333:AQ1333))</f>
        <v>2</v>
      </c>
      <c r="N1333" s="7" t="e">
        <f>RANK(AA1333,(Z1333:AB1333,AC1333:AQ1333))</f>
        <v>#N/A</v>
      </c>
      <c r="O1333" s="7">
        <f>IF(AB1333&gt;0,RANK(AB1333,(Z1333:AB1333,AC1333:AQ1333)),0)</f>
        <v>0</v>
      </c>
      <c r="P1333" s="7"/>
      <c r="Q1333" s="1">
        <f t="shared" si="870"/>
        <v>1097</v>
      </c>
      <c r="R1333" s="2">
        <f t="shared" si="871"/>
        <v>0.24757391108102009</v>
      </c>
      <c r="S1333" s="2"/>
      <c r="T1333" s="2">
        <f t="shared" si="872"/>
        <v>0.25208756488377343</v>
      </c>
      <c r="U1333" s="2">
        <f t="shared" si="873"/>
        <v>0</v>
      </c>
      <c r="V1333" s="2">
        <f t="shared" si="874"/>
        <v>0</v>
      </c>
      <c r="W1333" s="2">
        <f t="shared" si="875"/>
        <v>0.23087339201083276</v>
      </c>
      <c r="X1333" s="2">
        <f t="shared" si="876"/>
        <v>0.49966147596479349</v>
      </c>
      <c r="Y1333" s="2">
        <f t="shared" si="877"/>
        <v>1.7377567140600236E-2</v>
      </c>
      <c r="Z1333" s="1">
        <v>1117</v>
      </c>
      <c r="AC1333" s="1">
        <v>1023</v>
      </c>
      <c r="AD1333" s="1">
        <v>2214</v>
      </c>
      <c r="AE1333" s="1">
        <v>77</v>
      </c>
      <c r="AK1333" s="1"/>
      <c r="AL1333" s="1"/>
      <c r="AN1333" s="1"/>
      <c r="AO1333" s="1"/>
      <c r="AP1333" s="1"/>
      <c r="AQ1333" s="1"/>
      <c r="AR1333" s="1"/>
      <c r="AS1333" s="7"/>
      <c r="AT1333" s="7"/>
      <c r="AU1333" s="7"/>
      <c r="AV1333" s="7"/>
      <c r="AW1333" s="2"/>
      <c r="AX1333" s="2"/>
      <c r="AY1333" s="2"/>
      <c r="AZ1333" s="2"/>
      <c r="BA1333" t="str">
        <f t="shared" si="878"/>
        <v>Tioga CD23</v>
      </c>
      <c r="BC1333" s="205">
        <v>23</v>
      </c>
      <c r="BD1333" s="205"/>
      <c r="BE1333" s="96">
        <v>36</v>
      </c>
      <c r="BF1333" s="6"/>
      <c r="BG1333" s="179">
        <v>36107</v>
      </c>
      <c r="BH1333">
        <f t="shared" si="880"/>
        <v>3610723</v>
      </c>
      <c r="BJ1333" t="s">
        <v>3279</v>
      </c>
    </row>
    <row r="1334" spans="1:62">
      <c r="A1334" s="205" t="s">
        <v>766</v>
      </c>
      <c r="B1334" t="s">
        <v>1928</v>
      </c>
      <c r="C1334" s="1">
        <f t="shared" si="879"/>
        <v>18669</v>
      </c>
      <c r="D1334" s="1"/>
      <c r="E1334" s="1"/>
      <c r="F1334" s="1"/>
      <c r="G1334" s="1"/>
      <c r="H1334" s="1"/>
      <c r="I1334" s="1"/>
      <c r="J1334" s="1"/>
      <c r="K1334" s="1"/>
      <c r="L1334" s="1"/>
      <c r="M1334" s="7">
        <f>RANK(Z1334,(Z1334:AB1334,AC1334:AQ1334))</f>
        <v>2</v>
      </c>
      <c r="N1334" s="7" t="e">
        <f>RANK(AA1334,(Z1334:AB1334,AC1334:AQ1334))</f>
        <v>#N/A</v>
      </c>
      <c r="O1334" s="7">
        <f>IF(AB1334&gt;0,RANK(AB1334,(Z1334:AB1334,AC1334:AQ1334)),0)</f>
        <v>0</v>
      </c>
      <c r="P1334" s="7"/>
      <c r="Q1334" s="1">
        <f t="shared" si="870"/>
        <v>4923</v>
      </c>
      <c r="R1334" s="2">
        <f t="shared" si="871"/>
        <v>0.2636991804595854</v>
      </c>
      <c r="S1334" s="2"/>
      <c r="T1334" s="2">
        <f t="shared" si="872"/>
        <v>0.30612244897959184</v>
      </c>
      <c r="U1334" s="2">
        <f t="shared" si="873"/>
        <v>0</v>
      </c>
      <c r="V1334" s="2">
        <f t="shared" si="874"/>
        <v>0</v>
      </c>
      <c r="W1334" s="2">
        <f t="shared" si="875"/>
        <v>0.11537843483850233</v>
      </c>
      <c r="X1334" s="2">
        <f t="shared" si="876"/>
        <v>0.56982162943917725</v>
      </c>
      <c r="Y1334" s="2">
        <f t="shared" si="877"/>
        <v>8.6774867427286129E-3</v>
      </c>
      <c r="Z1334" s="1">
        <v>5715</v>
      </c>
      <c r="AC1334" s="1">
        <v>2154</v>
      </c>
      <c r="AD1334" s="1">
        <v>10638</v>
      </c>
      <c r="AE1334" s="1">
        <v>162</v>
      </c>
      <c r="AK1334" s="1"/>
      <c r="AL1334" s="1"/>
      <c r="AN1334" s="1"/>
      <c r="AO1334" s="1"/>
      <c r="AP1334" s="1"/>
      <c r="AQ1334" s="1"/>
      <c r="AR1334" s="1"/>
      <c r="AS1334" s="7"/>
      <c r="AT1334" s="7"/>
      <c r="AU1334" s="7"/>
      <c r="AV1334" s="7"/>
      <c r="AW1334" s="2"/>
      <c r="AX1334" s="2"/>
      <c r="AY1334" s="2"/>
      <c r="AZ1334" s="2"/>
      <c r="BA1334" t="str">
        <f t="shared" si="878"/>
        <v>Westchester CD16</v>
      </c>
      <c r="BC1334" s="205">
        <v>16</v>
      </c>
      <c r="BD1334" s="205"/>
      <c r="BE1334" s="96">
        <v>36</v>
      </c>
      <c r="BF1334" s="6"/>
      <c r="BG1334" s="179">
        <v>36119</v>
      </c>
      <c r="BH1334">
        <f t="shared" si="880"/>
        <v>3611916</v>
      </c>
      <c r="BJ1334" t="s">
        <v>3279</v>
      </c>
    </row>
    <row r="1335" spans="1:62">
      <c r="A1335" s="205" t="s">
        <v>766</v>
      </c>
      <c r="B1335" t="s">
        <v>1928</v>
      </c>
      <c r="C1335" s="1">
        <f t="shared" si="879"/>
        <v>20499</v>
      </c>
      <c r="D1335" s="1"/>
      <c r="E1335" s="1"/>
      <c r="F1335" s="1"/>
      <c r="G1335" s="1"/>
      <c r="H1335" s="1"/>
      <c r="I1335" s="1"/>
      <c r="J1335" s="1"/>
      <c r="K1335" s="1"/>
      <c r="L1335" s="1"/>
      <c r="M1335" s="7">
        <f>RANK(Z1335,(Z1335:AB1335,AC1335:AQ1335))</f>
        <v>2</v>
      </c>
      <c r="N1335" s="7" t="e">
        <f>RANK(AA1335,(Z1335:AB1335,AC1335:AQ1335))</f>
        <v>#N/A</v>
      </c>
      <c r="O1335" s="7">
        <f>IF(AB1335&gt;0,RANK(AB1335,(Z1335:AB1335,AC1335:AQ1335)),0)</f>
        <v>0</v>
      </c>
      <c r="P1335" s="7"/>
      <c r="Q1335" s="1">
        <f t="shared" ref="Q1335:Q1357" si="881">MAX(Z1335:AG1335)-LARGE(Z1335:AG1335,2)</f>
        <v>6045</v>
      </c>
      <c r="R1335" s="2">
        <f t="shared" ref="R1335:R1357" si="882">Q1335/C1335</f>
        <v>0.29489243377725743</v>
      </c>
      <c r="S1335" s="2"/>
      <c r="T1335" s="2">
        <f t="shared" si="872"/>
        <v>0.29006292989901944</v>
      </c>
      <c r="U1335" s="2">
        <f t="shared" si="873"/>
        <v>0</v>
      </c>
      <c r="V1335" s="2">
        <f t="shared" si="874"/>
        <v>0</v>
      </c>
      <c r="W1335" s="2">
        <f t="shared" si="875"/>
        <v>0.1164934874871945</v>
      </c>
      <c r="X1335" s="2">
        <f t="shared" si="876"/>
        <v>0.58495536367627687</v>
      </c>
      <c r="Y1335" s="2">
        <f t="shared" ref="Y1335:Y1357" si="883">IF(C1335=0,"-",(1-T1335-U1335-V1335-W1335-X1335))</f>
        <v>8.4882189375092842E-3</v>
      </c>
      <c r="Z1335" s="1">
        <v>5946</v>
      </c>
      <c r="AC1335" s="1">
        <v>2388</v>
      </c>
      <c r="AD1335" s="1">
        <v>11991</v>
      </c>
      <c r="AE1335" s="1">
        <v>174</v>
      </c>
      <c r="AK1335" s="1"/>
      <c r="AL1335" s="1"/>
      <c r="AN1335" s="1"/>
      <c r="AO1335" s="1"/>
      <c r="AP1335" s="1"/>
      <c r="AQ1335" s="1"/>
      <c r="AR1335" s="1"/>
      <c r="AS1335" s="7"/>
      <c r="AT1335" s="7"/>
      <c r="AU1335" s="7"/>
      <c r="AV1335" s="7"/>
      <c r="AW1335" s="2"/>
      <c r="AX1335" s="2"/>
      <c r="AY1335" s="2"/>
      <c r="AZ1335" s="2"/>
      <c r="BA1335" t="str">
        <f t="shared" ref="BA1335:BA1357" si="884">A1335&amp;" "&amp;"CD"&amp;BC1335</f>
        <v>Westchester CD17</v>
      </c>
      <c r="BC1335" s="205">
        <v>17</v>
      </c>
      <c r="BD1335" s="205"/>
      <c r="BE1335" s="96">
        <v>36</v>
      </c>
      <c r="BF1335" s="6"/>
      <c r="BG1335" s="179">
        <v>36119</v>
      </c>
      <c r="BH1335">
        <f t="shared" si="880"/>
        <v>3611917</v>
      </c>
      <c r="BJ1335" t="s">
        <v>3279</v>
      </c>
    </row>
    <row r="1336" spans="1:62">
      <c r="A1336" s="205" t="s">
        <v>766</v>
      </c>
      <c r="B1336" t="s">
        <v>1928</v>
      </c>
      <c r="C1336" s="1">
        <f t="shared" si="879"/>
        <v>5926</v>
      </c>
      <c r="D1336" s="1"/>
      <c r="E1336" s="1"/>
      <c r="F1336" s="1"/>
      <c r="G1336" s="1"/>
      <c r="H1336" s="1"/>
      <c r="I1336" s="1"/>
      <c r="J1336" s="1"/>
      <c r="K1336" s="1"/>
      <c r="L1336" s="1"/>
      <c r="M1336" s="7">
        <f>RANK(Z1336,(Z1336:AB1336,AC1336:AQ1336))</f>
        <v>2</v>
      </c>
      <c r="N1336" s="7" t="e">
        <f>RANK(AA1336,(Z1336:AB1336,AC1336:AQ1336))</f>
        <v>#N/A</v>
      </c>
      <c r="O1336" s="7">
        <f>IF(AB1336&gt;0,RANK(AB1336,(Z1336:AB1336,AC1336:AQ1336)),0)</f>
        <v>0</v>
      </c>
      <c r="P1336" s="7"/>
      <c r="Q1336" s="1">
        <f t="shared" si="881"/>
        <v>1313</v>
      </c>
      <c r="R1336" s="2">
        <f t="shared" si="882"/>
        <v>0.2215659804252447</v>
      </c>
      <c r="S1336" s="2"/>
      <c r="T1336" s="2">
        <f t="shared" si="872"/>
        <v>0.32703341208234898</v>
      </c>
      <c r="U1336" s="2">
        <f t="shared" si="873"/>
        <v>0</v>
      </c>
      <c r="V1336" s="2">
        <f t="shared" si="874"/>
        <v>0</v>
      </c>
      <c r="W1336" s="2">
        <f t="shared" si="875"/>
        <v>0.1186297671279109</v>
      </c>
      <c r="X1336" s="2">
        <f t="shared" si="876"/>
        <v>0.54859939250759371</v>
      </c>
      <c r="Y1336" s="2">
        <f t="shared" si="883"/>
        <v>5.7374282821464062E-3</v>
      </c>
      <c r="Z1336" s="1">
        <v>1938</v>
      </c>
      <c r="AC1336" s="1">
        <v>703</v>
      </c>
      <c r="AD1336" s="1">
        <v>3251</v>
      </c>
      <c r="AE1336" s="1">
        <v>34</v>
      </c>
      <c r="AK1336" s="1"/>
      <c r="AL1336" s="1"/>
      <c r="AN1336" s="1"/>
      <c r="AO1336" s="1"/>
      <c r="AP1336" s="1"/>
      <c r="AQ1336" s="1"/>
      <c r="AR1336" s="1"/>
      <c r="AS1336" s="7"/>
      <c r="AT1336" s="7"/>
      <c r="AU1336" s="7"/>
      <c r="AV1336" s="7"/>
      <c r="AW1336" s="2"/>
      <c r="AX1336" s="2"/>
      <c r="AY1336" s="2"/>
      <c r="AZ1336" s="2"/>
      <c r="BA1336" t="str">
        <f t="shared" si="884"/>
        <v>Westchester CD18</v>
      </c>
      <c r="BC1336" s="205">
        <v>18</v>
      </c>
      <c r="BD1336" s="205"/>
      <c r="BE1336" s="96">
        <v>36</v>
      </c>
      <c r="BF1336" s="6"/>
      <c r="BG1336" s="179">
        <v>36119</v>
      </c>
      <c r="BH1336">
        <f t="shared" si="880"/>
        <v>3611918</v>
      </c>
      <c r="BJ1336" t="s">
        <v>3279</v>
      </c>
    </row>
    <row r="1337" spans="1:62">
      <c r="A1337" s="205" t="s">
        <v>504</v>
      </c>
      <c r="B1337" t="s">
        <v>1928</v>
      </c>
      <c r="C1337" s="1">
        <f t="shared" si="879"/>
        <v>641</v>
      </c>
      <c r="D1337" s="1"/>
      <c r="E1337" s="1"/>
      <c r="F1337" s="1"/>
      <c r="G1337" s="1"/>
      <c r="H1337" s="1"/>
      <c r="I1337" s="1"/>
      <c r="J1337" s="1"/>
      <c r="K1337" s="1"/>
      <c r="L1337" s="1"/>
      <c r="M1337" s="7">
        <f>RANK(Z1337,(Z1337:AB1337,AC1337:AQ1337))</f>
        <v>3</v>
      </c>
      <c r="N1337" s="7" t="e">
        <f>RANK(AA1337,(Z1337:AB1337,AC1337:AQ1337))</f>
        <v>#N/A</v>
      </c>
      <c r="O1337" s="7">
        <f>IF(AB1337&gt;0,RANK(AB1337,(Z1337:AB1337,AC1337:AQ1337)),0)</f>
        <v>0</v>
      </c>
      <c r="P1337" s="7"/>
      <c r="Q1337" s="1">
        <f t="shared" si="881"/>
        <v>248</v>
      </c>
      <c r="R1337" s="2">
        <f t="shared" si="882"/>
        <v>0.38689547581903277</v>
      </c>
      <c r="S1337" s="2"/>
      <c r="T1337" s="2">
        <f t="shared" si="872"/>
        <v>0.17004680187207488</v>
      </c>
      <c r="U1337" s="2">
        <f t="shared" si="873"/>
        <v>0</v>
      </c>
      <c r="V1337" s="2">
        <f t="shared" si="874"/>
        <v>0</v>
      </c>
      <c r="W1337" s="2">
        <f t="shared" si="875"/>
        <v>0.22152886115444617</v>
      </c>
      <c r="X1337" s="2">
        <f t="shared" si="876"/>
        <v>0.60842433697347897</v>
      </c>
      <c r="Y1337" s="2">
        <f t="shared" si="883"/>
        <v>0</v>
      </c>
      <c r="Z1337" s="1">
        <v>109</v>
      </c>
      <c r="AC1337" s="1">
        <v>142</v>
      </c>
      <c r="AD1337" s="1">
        <v>390</v>
      </c>
      <c r="AK1337" s="1"/>
      <c r="AL1337" s="1"/>
      <c r="AN1337" s="1"/>
      <c r="AO1337" s="1"/>
      <c r="AP1337" s="1"/>
      <c r="AQ1337" s="1"/>
      <c r="AR1337" s="1"/>
      <c r="AS1337" s="7"/>
      <c r="AT1337" s="7"/>
      <c r="AU1337" s="7"/>
      <c r="AV1337" s="7"/>
      <c r="AW1337" s="2"/>
      <c r="AX1337" s="2"/>
      <c r="AY1337" s="2"/>
      <c r="AZ1337" s="2"/>
      <c r="BA1337" t="str">
        <f t="shared" si="884"/>
        <v>Bronx CD13</v>
      </c>
      <c r="BC1337" s="205">
        <v>13</v>
      </c>
      <c r="BD1337" s="205"/>
      <c r="BE1337" s="96">
        <v>36</v>
      </c>
      <c r="BF1337" s="6"/>
      <c r="BG1337" s="179">
        <v>36005</v>
      </c>
      <c r="BH1337">
        <f t="shared" si="880"/>
        <v>3600513</v>
      </c>
      <c r="BJ1337" t="s">
        <v>3279</v>
      </c>
    </row>
    <row r="1338" spans="1:62">
      <c r="A1338" s="205" t="s">
        <v>504</v>
      </c>
      <c r="B1338" t="s">
        <v>1928</v>
      </c>
      <c r="C1338" s="1">
        <f t="shared" si="879"/>
        <v>3429</v>
      </c>
      <c r="D1338" s="1"/>
      <c r="E1338" s="1"/>
      <c r="F1338" s="1"/>
      <c r="G1338" s="1"/>
      <c r="H1338" s="1"/>
      <c r="I1338" s="1"/>
      <c r="J1338" s="1"/>
      <c r="K1338" s="1"/>
      <c r="L1338" s="1"/>
      <c r="M1338" s="7">
        <f>RANK(Z1338,(Z1338:AB1338,AC1338:AQ1338))</f>
        <v>2</v>
      </c>
      <c r="N1338" s="7" t="e">
        <f>RANK(AA1338,(Z1338:AB1338,AC1338:AQ1338))</f>
        <v>#N/A</v>
      </c>
      <c r="O1338" s="7">
        <f>IF(AB1338&gt;0,RANK(AB1338,(Z1338:AB1338,AC1338:AQ1338)),0)</f>
        <v>0</v>
      </c>
      <c r="P1338" s="7"/>
      <c r="Q1338" s="1">
        <f t="shared" si="881"/>
        <v>2159</v>
      </c>
      <c r="R1338" s="2">
        <f t="shared" si="882"/>
        <v>0.62962962962962965</v>
      </c>
      <c r="S1338" s="2"/>
      <c r="T1338" s="2">
        <f t="shared" si="872"/>
        <v>0.13210848643919509</v>
      </c>
      <c r="U1338" s="2">
        <f t="shared" si="873"/>
        <v>0</v>
      </c>
      <c r="V1338" s="2">
        <f t="shared" si="874"/>
        <v>0</v>
      </c>
      <c r="W1338" s="2">
        <f t="shared" si="875"/>
        <v>0.10615339749198018</v>
      </c>
      <c r="X1338" s="2">
        <f t="shared" si="876"/>
        <v>0.76173811606882469</v>
      </c>
      <c r="Y1338" s="2">
        <f t="shared" si="883"/>
        <v>1.1102230246251565E-16</v>
      </c>
      <c r="Z1338" s="1">
        <v>453</v>
      </c>
      <c r="AC1338" s="1">
        <v>364</v>
      </c>
      <c r="AD1338" s="1">
        <v>2612</v>
      </c>
      <c r="AK1338" s="1"/>
      <c r="AL1338" s="1"/>
      <c r="AN1338" s="1"/>
      <c r="AO1338" s="1"/>
      <c r="AP1338" s="1"/>
      <c r="AQ1338" s="1"/>
      <c r="AR1338" s="1"/>
      <c r="AS1338" s="7"/>
      <c r="AT1338" s="7"/>
      <c r="AU1338" s="7"/>
      <c r="AV1338" s="7"/>
      <c r="AW1338" s="2"/>
      <c r="AX1338" s="2"/>
      <c r="AY1338" s="2"/>
      <c r="AZ1338" s="2"/>
      <c r="BA1338" t="str">
        <f t="shared" si="884"/>
        <v>Bronx CD14</v>
      </c>
      <c r="BC1338" s="205">
        <v>14</v>
      </c>
      <c r="BD1338" s="205"/>
      <c r="BE1338" s="96">
        <v>36</v>
      </c>
      <c r="BF1338" s="6"/>
      <c r="BG1338" s="179">
        <v>36005</v>
      </c>
      <c r="BH1338">
        <f t="shared" si="880"/>
        <v>3600514</v>
      </c>
      <c r="BJ1338" t="s">
        <v>3279</v>
      </c>
    </row>
    <row r="1339" spans="1:62">
      <c r="A1339" s="205" t="s">
        <v>504</v>
      </c>
      <c r="B1339" t="s">
        <v>1928</v>
      </c>
      <c r="C1339" s="1">
        <f t="shared" si="879"/>
        <v>1133</v>
      </c>
      <c r="D1339" s="1"/>
      <c r="E1339" s="1"/>
      <c r="F1339" s="1"/>
      <c r="G1339" s="1"/>
      <c r="H1339" s="1"/>
      <c r="I1339" s="1"/>
      <c r="J1339" s="1"/>
      <c r="K1339" s="1"/>
      <c r="L1339" s="1"/>
      <c r="M1339" s="7">
        <f>RANK(Z1339,(Z1339:AB1339,AC1339:AQ1339))</f>
        <v>3</v>
      </c>
      <c r="N1339" s="7" t="e">
        <f>RANK(AA1339,(Z1339:AB1339,AC1339:AQ1339))</f>
        <v>#N/A</v>
      </c>
      <c r="O1339" s="7">
        <f>IF(AB1339&gt;0,RANK(AB1339,(Z1339:AB1339,AC1339:AQ1339)),0)</f>
        <v>0</v>
      </c>
      <c r="P1339" s="7"/>
      <c r="Q1339" s="1">
        <f t="shared" si="881"/>
        <v>403</v>
      </c>
      <c r="R1339" s="2">
        <f t="shared" si="882"/>
        <v>0.3556928508384819</v>
      </c>
      <c r="S1339" s="2"/>
      <c r="T1339" s="2">
        <f t="shared" si="872"/>
        <v>0.13768755516328332</v>
      </c>
      <c r="U1339" s="2">
        <f t="shared" si="873"/>
        <v>0</v>
      </c>
      <c r="V1339" s="2">
        <f t="shared" si="874"/>
        <v>0</v>
      </c>
      <c r="W1339" s="2">
        <f t="shared" si="875"/>
        <v>0.25330979699911738</v>
      </c>
      <c r="X1339" s="2">
        <f t="shared" si="876"/>
        <v>0.60900264783759928</v>
      </c>
      <c r="Y1339" s="2">
        <f t="shared" si="883"/>
        <v>0</v>
      </c>
      <c r="Z1339" s="1">
        <v>156</v>
      </c>
      <c r="AC1339" s="1">
        <v>287</v>
      </c>
      <c r="AD1339" s="1">
        <v>690</v>
      </c>
      <c r="AK1339" s="1"/>
      <c r="AL1339" s="1"/>
      <c r="AN1339" s="1"/>
      <c r="AO1339" s="1"/>
      <c r="AP1339" s="1"/>
      <c r="AQ1339" s="1"/>
      <c r="AR1339" s="1"/>
      <c r="AS1339" s="7"/>
      <c r="AT1339" s="7"/>
      <c r="AU1339" s="7"/>
      <c r="AV1339" s="7"/>
      <c r="AW1339" s="2"/>
      <c r="AX1339" s="2"/>
      <c r="AY1339" s="2"/>
      <c r="AZ1339" s="2"/>
      <c r="BA1339" t="str">
        <f t="shared" si="884"/>
        <v>Bronx CD15</v>
      </c>
      <c r="BC1339" s="205">
        <v>15</v>
      </c>
      <c r="BD1339" s="205"/>
      <c r="BE1339" s="96">
        <v>36</v>
      </c>
      <c r="BF1339" s="6"/>
      <c r="BG1339" s="179">
        <v>36005</v>
      </c>
      <c r="BH1339">
        <f t="shared" si="880"/>
        <v>3600515</v>
      </c>
      <c r="BJ1339" t="s">
        <v>3279</v>
      </c>
    </row>
    <row r="1340" spans="1:62">
      <c r="A1340" s="205" t="s">
        <v>504</v>
      </c>
      <c r="B1340" t="s">
        <v>1928</v>
      </c>
      <c r="C1340" s="1">
        <f t="shared" si="879"/>
        <v>1868</v>
      </c>
      <c r="D1340" s="1"/>
      <c r="E1340" s="1"/>
      <c r="F1340" s="1"/>
      <c r="G1340" s="1"/>
      <c r="H1340" s="1"/>
      <c r="I1340" s="1"/>
      <c r="J1340" s="1"/>
      <c r="K1340" s="1"/>
      <c r="L1340" s="1"/>
      <c r="M1340" s="7">
        <f>RANK(Z1340,(Z1340:AB1340,AC1340:AQ1340))</f>
        <v>2</v>
      </c>
      <c r="N1340" s="7" t="e">
        <f>RANK(AA1340,(Z1340:AB1340,AC1340:AQ1340))</f>
        <v>#N/A</v>
      </c>
      <c r="O1340" s="7">
        <f>IF(AB1340&gt;0,RANK(AB1340,(Z1340:AB1340,AC1340:AQ1340)),0)</f>
        <v>0</v>
      </c>
      <c r="P1340" s="7"/>
      <c r="Q1340" s="1">
        <f t="shared" si="881"/>
        <v>608</v>
      </c>
      <c r="R1340" s="2">
        <f t="shared" si="882"/>
        <v>0.32548179871520344</v>
      </c>
      <c r="S1340" s="2"/>
      <c r="T1340" s="2">
        <f t="shared" si="872"/>
        <v>0.23019271948608136</v>
      </c>
      <c r="U1340" s="2">
        <f t="shared" si="873"/>
        <v>0</v>
      </c>
      <c r="V1340" s="2">
        <f t="shared" si="874"/>
        <v>0</v>
      </c>
      <c r="W1340" s="2">
        <f t="shared" si="875"/>
        <v>0.19860813704496788</v>
      </c>
      <c r="X1340" s="2">
        <f t="shared" si="876"/>
        <v>0.55567451820128477</v>
      </c>
      <c r="Y1340" s="2">
        <f t="shared" si="883"/>
        <v>1.5524625267665959E-2</v>
      </c>
      <c r="Z1340" s="1">
        <v>430</v>
      </c>
      <c r="AC1340" s="1">
        <v>371</v>
      </c>
      <c r="AD1340" s="1">
        <v>1038</v>
      </c>
      <c r="AE1340" s="1">
        <v>29</v>
      </c>
      <c r="AK1340" s="1"/>
      <c r="AL1340" s="1"/>
      <c r="AN1340" s="1"/>
      <c r="AO1340" s="1"/>
      <c r="AP1340" s="1"/>
      <c r="AQ1340" s="1"/>
      <c r="AR1340" s="1"/>
      <c r="AS1340" s="7"/>
      <c r="AT1340" s="7"/>
      <c r="AU1340" s="7"/>
      <c r="AV1340" s="7"/>
      <c r="AW1340" s="2"/>
      <c r="AX1340" s="2"/>
      <c r="AY1340" s="2"/>
      <c r="AZ1340" s="2"/>
      <c r="BA1340" t="str">
        <f t="shared" si="884"/>
        <v>Bronx CD16</v>
      </c>
      <c r="BC1340" s="205">
        <v>16</v>
      </c>
      <c r="BD1340" s="205"/>
      <c r="BE1340" s="96">
        <v>36</v>
      </c>
      <c r="BF1340" s="6"/>
      <c r="BG1340" s="179">
        <v>36005</v>
      </c>
      <c r="BH1340">
        <f t="shared" si="880"/>
        <v>3600516</v>
      </c>
      <c r="BJ1340" t="s">
        <v>3279</v>
      </c>
    </row>
    <row r="1341" spans="1:62">
      <c r="A1341" s="205" t="s">
        <v>2610</v>
      </c>
      <c r="B1341" t="s">
        <v>1928</v>
      </c>
      <c r="C1341" s="1">
        <f t="shared" si="879"/>
        <v>2277</v>
      </c>
      <c r="D1341" s="1"/>
      <c r="E1341" s="1"/>
      <c r="F1341" s="1"/>
      <c r="G1341" s="1"/>
      <c r="H1341" s="1"/>
      <c r="I1341" s="1"/>
      <c r="J1341" s="1"/>
      <c r="K1341" s="1"/>
      <c r="L1341" s="1"/>
      <c r="M1341" s="7">
        <f>RANK(Z1341,(Z1341:AB1341,AC1341:AQ1341))</f>
        <v>2</v>
      </c>
      <c r="N1341" s="7" t="e">
        <f>RANK(AA1341,(Z1341:AB1341,AC1341:AQ1341))</f>
        <v>#N/A</v>
      </c>
      <c r="O1341" s="7">
        <f>IF(AB1341&gt;0,RANK(AB1341,(Z1341:AB1341,AC1341:AQ1341)),0)</f>
        <v>0</v>
      </c>
      <c r="P1341" s="7"/>
      <c r="Q1341" s="1">
        <f t="shared" si="881"/>
        <v>318</v>
      </c>
      <c r="R1341" s="2">
        <f t="shared" si="882"/>
        <v>0.13965744400527008</v>
      </c>
      <c r="S1341" s="2"/>
      <c r="T1341" s="2">
        <f t="shared" si="872"/>
        <v>0.32498902064119456</v>
      </c>
      <c r="U1341" s="2">
        <f t="shared" si="873"/>
        <v>0</v>
      </c>
      <c r="V1341" s="2">
        <f t="shared" si="874"/>
        <v>0</v>
      </c>
      <c r="W1341" s="2">
        <f t="shared" si="875"/>
        <v>0.2103645147123408</v>
      </c>
      <c r="X1341" s="2">
        <f t="shared" si="876"/>
        <v>0.46464646464646464</v>
      </c>
      <c r="Y1341" s="2">
        <f t="shared" si="883"/>
        <v>5.5511151231257827E-17</v>
      </c>
      <c r="Z1341" s="1">
        <v>740</v>
      </c>
      <c r="AC1341" s="1">
        <v>479</v>
      </c>
      <c r="AD1341" s="1">
        <v>1058</v>
      </c>
      <c r="AK1341" s="1"/>
      <c r="AL1341" s="1"/>
      <c r="AN1341" s="1"/>
      <c r="AO1341" s="1"/>
      <c r="AP1341" s="1"/>
      <c r="AQ1341" s="1"/>
      <c r="AR1341" s="1"/>
      <c r="AS1341" s="7"/>
      <c r="AT1341" s="7"/>
      <c r="AU1341" s="7"/>
      <c r="AV1341" s="7"/>
      <c r="AW1341" s="2"/>
      <c r="AX1341" s="2"/>
      <c r="AY1341" s="2"/>
      <c r="AZ1341" s="2"/>
      <c r="BA1341" t="str">
        <f t="shared" si="884"/>
        <v>Kings CD7</v>
      </c>
      <c r="BC1341" s="205">
        <v>7</v>
      </c>
      <c r="BD1341" s="205"/>
      <c r="BE1341" s="96">
        <v>36</v>
      </c>
      <c r="BF1341" s="6"/>
      <c r="BG1341" s="179">
        <v>36047</v>
      </c>
      <c r="BH1341">
        <f t="shared" si="880"/>
        <v>3604707</v>
      </c>
      <c r="BJ1341" t="s">
        <v>3279</v>
      </c>
    </row>
    <row r="1342" spans="1:62">
      <c r="A1342" s="205" t="s">
        <v>2610</v>
      </c>
      <c r="B1342" t="s">
        <v>1928</v>
      </c>
      <c r="C1342" s="1">
        <f t="shared" si="879"/>
        <v>4961</v>
      </c>
      <c r="D1342" s="1"/>
      <c r="E1342" s="1"/>
      <c r="F1342" s="1"/>
      <c r="G1342" s="1"/>
      <c r="H1342" s="1"/>
      <c r="I1342" s="1"/>
      <c r="J1342" s="1"/>
      <c r="K1342" s="1"/>
      <c r="L1342" s="1"/>
      <c r="M1342" s="7">
        <f>RANK(Z1342,(Z1342:AB1342,AC1342:AQ1342))</f>
        <v>2</v>
      </c>
      <c r="N1342" s="7" t="e">
        <f>RANK(AA1342,(Z1342:AB1342,AC1342:AQ1342))</f>
        <v>#N/A</v>
      </c>
      <c r="O1342" s="7">
        <f>IF(AB1342&gt;0,RANK(AB1342,(Z1342:AB1342,AC1342:AQ1342)),0)</f>
        <v>0</v>
      </c>
      <c r="P1342" s="7"/>
      <c r="Q1342" s="1">
        <f t="shared" si="881"/>
        <v>3035</v>
      </c>
      <c r="R1342" s="2">
        <f t="shared" si="882"/>
        <v>0.61177182019754084</v>
      </c>
      <c r="S1342" s="2"/>
      <c r="T1342" s="2">
        <f t="shared" si="872"/>
        <v>0.1296109655311429</v>
      </c>
      <c r="U1342" s="2">
        <f t="shared" si="873"/>
        <v>0</v>
      </c>
      <c r="V1342" s="2">
        <f t="shared" si="874"/>
        <v>0</v>
      </c>
      <c r="W1342" s="2">
        <f t="shared" si="875"/>
        <v>0.12900624874017336</v>
      </c>
      <c r="X1342" s="2">
        <f t="shared" si="876"/>
        <v>0.74138278572868377</v>
      </c>
      <c r="Y1342" s="2">
        <f t="shared" si="883"/>
        <v>-1.1102230246251565E-16</v>
      </c>
      <c r="Z1342" s="1">
        <v>643</v>
      </c>
      <c r="AC1342" s="1">
        <v>640</v>
      </c>
      <c r="AD1342" s="1">
        <v>3678</v>
      </c>
      <c r="AK1342" s="1"/>
      <c r="AL1342" s="1"/>
      <c r="AN1342" s="1"/>
      <c r="AO1342" s="1"/>
      <c r="AP1342" s="1"/>
      <c r="AQ1342" s="1"/>
      <c r="AR1342" s="1"/>
      <c r="AS1342" s="7"/>
      <c r="AT1342" s="7"/>
      <c r="AU1342" s="7"/>
      <c r="AV1342" s="7"/>
      <c r="AW1342" s="2"/>
      <c r="AX1342" s="2"/>
      <c r="AY1342" s="2"/>
      <c r="AZ1342" s="2"/>
      <c r="BA1342" t="str">
        <f t="shared" si="884"/>
        <v>Kings CD8</v>
      </c>
      <c r="BC1342" s="205">
        <v>8</v>
      </c>
      <c r="BD1342" s="205"/>
      <c r="BE1342" s="96">
        <v>36</v>
      </c>
      <c r="BF1342" s="6"/>
      <c r="BG1342" s="179">
        <v>36047</v>
      </c>
      <c r="BH1342">
        <f t="shared" si="880"/>
        <v>3604708</v>
      </c>
      <c r="BJ1342" t="s">
        <v>3279</v>
      </c>
    </row>
    <row r="1343" spans="1:62">
      <c r="A1343" s="205" t="s">
        <v>2610</v>
      </c>
      <c r="B1343" t="s">
        <v>1928</v>
      </c>
      <c r="C1343" s="1">
        <f t="shared" si="879"/>
        <v>5945</v>
      </c>
      <c r="D1343" s="1"/>
      <c r="E1343" s="1"/>
      <c r="F1343" s="1"/>
      <c r="G1343" s="1"/>
      <c r="H1343" s="1"/>
      <c r="I1343" s="1"/>
      <c r="J1343" s="1"/>
      <c r="K1343" s="1"/>
      <c r="L1343" s="1"/>
      <c r="M1343" s="7">
        <f>RANK(Z1343,(Z1343:AB1343,AC1343:AQ1343))</f>
        <v>3</v>
      </c>
      <c r="N1343" s="7" t="e">
        <f>RANK(AA1343,(Z1343:AB1343,AC1343:AQ1343))</f>
        <v>#N/A</v>
      </c>
      <c r="O1343" s="7">
        <f>IF(AB1343&gt;0,RANK(AB1343,(Z1343:AB1343,AC1343:AQ1343)),0)</f>
        <v>0</v>
      </c>
      <c r="P1343" s="7"/>
      <c r="Q1343" s="1">
        <f t="shared" si="881"/>
        <v>2087</v>
      </c>
      <c r="R1343" s="2">
        <f t="shared" si="882"/>
        <v>0.35105130361648446</v>
      </c>
      <c r="S1343" s="2"/>
      <c r="T1343" s="2">
        <f t="shared" si="872"/>
        <v>0.17392767031118586</v>
      </c>
      <c r="U1343" s="2">
        <f t="shared" si="873"/>
        <v>0</v>
      </c>
      <c r="V1343" s="2">
        <f t="shared" si="874"/>
        <v>0</v>
      </c>
      <c r="W1343" s="2">
        <f t="shared" si="875"/>
        <v>0.23751051303616486</v>
      </c>
      <c r="X1343" s="2">
        <f t="shared" si="876"/>
        <v>0.58856181665264928</v>
      </c>
      <c r="Y1343" s="2">
        <f t="shared" si="883"/>
        <v>0</v>
      </c>
      <c r="Z1343" s="1">
        <v>1034</v>
      </c>
      <c r="AC1343" s="1">
        <v>1412</v>
      </c>
      <c r="AD1343" s="1">
        <v>3499</v>
      </c>
      <c r="AK1343" s="1"/>
      <c r="AL1343" s="1"/>
      <c r="AN1343" s="1"/>
      <c r="AO1343" s="1"/>
      <c r="AP1343" s="1"/>
      <c r="AQ1343" s="1"/>
      <c r="AR1343" s="1"/>
      <c r="AS1343" s="7"/>
      <c r="AT1343" s="7"/>
      <c r="AU1343" s="7"/>
      <c r="AV1343" s="7"/>
      <c r="AW1343" s="2"/>
      <c r="AX1343" s="2"/>
      <c r="AY1343" s="2"/>
      <c r="AZ1343" s="2"/>
      <c r="BA1343" t="str">
        <f t="shared" si="884"/>
        <v>Kings CD9</v>
      </c>
      <c r="BC1343" s="205">
        <v>9</v>
      </c>
      <c r="BD1343" s="205"/>
      <c r="BE1343" s="96">
        <v>36</v>
      </c>
      <c r="BF1343" s="6"/>
      <c r="BG1343" s="179">
        <v>36047</v>
      </c>
      <c r="BH1343">
        <f t="shared" si="880"/>
        <v>3604709</v>
      </c>
      <c r="BJ1343" t="s">
        <v>3279</v>
      </c>
    </row>
    <row r="1344" spans="1:62">
      <c r="A1344" s="205" t="s">
        <v>2610</v>
      </c>
      <c r="B1344" t="s">
        <v>1928</v>
      </c>
      <c r="C1344" s="1">
        <f t="shared" si="879"/>
        <v>4477</v>
      </c>
      <c r="D1344" s="1"/>
      <c r="E1344" s="1"/>
      <c r="F1344" s="1"/>
      <c r="G1344" s="1"/>
      <c r="H1344" s="1"/>
      <c r="I1344" s="1"/>
      <c r="J1344" s="1"/>
      <c r="K1344" s="1"/>
      <c r="L1344" s="1"/>
      <c r="M1344" s="7">
        <f>RANK(Z1344,(Z1344:AB1344,AC1344:AQ1344))</f>
        <v>3</v>
      </c>
      <c r="N1344" s="7" t="e">
        <f>RANK(AA1344,(Z1344:AB1344,AC1344:AQ1344))</f>
        <v>#N/A</v>
      </c>
      <c r="O1344" s="7">
        <f>IF(AB1344&gt;0,RANK(AB1344,(Z1344:AB1344,AC1344:AQ1344)),0)</f>
        <v>0</v>
      </c>
      <c r="P1344" s="7"/>
      <c r="Q1344" s="1">
        <f t="shared" si="881"/>
        <v>919</v>
      </c>
      <c r="R1344" s="2">
        <f t="shared" si="882"/>
        <v>0.20527138708956891</v>
      </c>
      <c r="S1344" s="2"/>
      <c r="T1344" s="2">
        <f t="shared" si="872"/>
        <v>9.6493187402278316E-2</v>
      </c>
      <c r="U1344" s="2">
        <f t="shared" si="873"/>
        <v>0</v>
      </c>
      <c r="V1344" s="2">
        <f t="shared" si="874"/>
        <v>0</v>
      </c>
      <c r="W1344" s="2">
        <f t="shared" si="875"/>
        <v>0.34911771275407638</v>
      </c>
      <c r="X1344" s="2">
        <f t="shared" si="876"/>
        <v>0.55438909984364526</v>
      </c>
      <c r="Y1344" s="2">
        <f t="shared" si="883"/>
        <v>1.1102230246251565E-16</v>
      </c>
      <c r="Z1344" s="1">
        <v>432</v>
      </c>
      <c r="AC1344" s="1">
        <v>1563</v>
      </c>
      <c r="AD1344" s="1">
        <v>2482</v>
      </c>
      <c r="AK1344" s="1"/>
      <c r="AL1344" s="1"/>
      <c r="AN1344" s="1"/>
      <c r="AO1344" s="1"/>
      <c r="AP1344" s="1"/>
      <c r="AQ1344" s="1"/>
      <c r="AR1344" s="1"/>
      <c r="AS1344" s="7"/>
      <c r="AT1344" s="7"/>
      <c r="AU1344" s="7"/>
      <c r="AV1344" s="7"/>
      <c r="AW1344" s="2"/>
      <c r="AX1344" s="2"/>
      <c r="AY1344" s="2"/>
      <c r="AZ1344" s="2"/>
      <c r="BA1344" t="str">
        <f t="shared" si="884"/>
        <v>Kings CD10</v>
      </c>
      <c r="BC1344" s="205">
        <v>10</v>
      </c>
      <c r="BD1344" s="205"/>
      <c r="BE1344" s="96">
        <v>36</v>
      </c>
      <c r="BF1344" s="6"/>
      <c r="BG1344" s="179">
        <v>36047</v>
      </c>
      <c r="BH1344">
        <f t="shared" si="880"/>
        <v>3604710</v>
      </c>
      <c r="BJ1344" t="s">
        <v>3279</v>
      </c>
    </row>
    <row r="1345" spans="1:62">
      <c r="A1345" s="205" t="s">
        <v>2610</v>
      </c>
      <c r="B1345" t="s">
        <v>1928</v>
      </c>
      <c r="C1345" s="1">
        <f t="shared" si="879"/>
        <v>6422</v>
      </c>
      <c r="D1345" s="1"/>
      <c r="E1345" s="1"/>
      <c r="F1345" s="1"/>
      <c r="G1345" s="1"/>
      <c r="H1345" s="1"/>
      <c r="I1345" s="1"/>
      <c r="J1345" s="1"/>
      <c r="K1345" s="1"/>
      <c r="L1345" s="1"/>
      <c r="M1345" s="7">
        <f>RANK(Z1345,(Z1345:AB1345,AC1345:AQ1345))</f>
        <v>2</v>
      </c>
      <c r="N1345" s="7" t="e">
        <f>RANK(AA1345,(Z1345:AB1345,AC1345:AQ1345))</f>
        <v>#N/A</v>
      </c>
      <c r="O1345" s="7">
        <f>IF(AB1345&gt;0,RANK(AB1345,(Z1345:AB1345,AC1345:AQ1345)),0)</f>
        <v>0</v>
      </c>
      <c r="P1345" s="7"/>
      <c r="Q1345" s="1">
        <f t="shared" si="881"/>
        <v>3805</v>
      </c>
      <c r="R1345" s="2">
        <f t="shared" si="882"/>
        <v>0.59249454998442852</v>
      </c>
      <c r="S1345" s="2"/>
      <c r="T1345" s="2">
        <f t="shared" si="872"/>
        <v>0.15042042977265649</v>
      </c>
      <c r="U1345" s="2">
        <f t="shared" si="873"/>
        <v>0</v>
      </c>
      <c r="V1345" s="2">
        <f t="shared" si="874"/>
        <v>0</v>
      </c>
      <c r="W1345" s="2">
        <f t="shared" si="875"/>
        <v>0.10666459047025849</v>
      </c>
      <c r="X1345" s="2">
        <f t="shared" si="876"/>
        <v>0.74291497975708498</v>
      </c>
      <c r="Y1345" s="2">
        <f t="shared" si="883"/>
        <v>1.1102230246251565E-16</v>
      </c>
      <c r="Z1345" s="1">
        <v>966</v>
      </c>
      <c r="AC1345" s="1">
        <v>685</v>
      </c>
      <c r="AD1345" s="1">
        <v>4771</v>
      </c>
      <c r="AK1345" s="1"/>
      <c r="AL1345" s="1"/>
      <c r="AN1345" s="1"/>
      <c r="AO1345" s="1"/>
      <c r="AP1345" s="1"/>
      <c r="AQ1345" s="1"/>
      <c r="AR1345" s="1"/>
      <c r="AS1345" s="7"/>
      <c r="AT1345" s="7"/>
      <c r="AU1345" s="7"/>
      <c r="AV1345" s="7"/>
      <c r="AW1345" s="2"/>
      <c r="AX1345" s="2"/>
      <c r="AY1345" s="2"/>
      <c r="AZ1345" s="2"/>
      <c r="BA1345" t="str">
        <f t="shared" si="884"/>
        <v>Kings CD11</v>
      </c>
      <c r="BC1345" s="205">
        <v>11</v>
      </c>
      <c r="BD1345" s="205"/>
      <c r="BE1345" s="96">
        <v>36</v>
      </c>
      <c r="BF1345" s="6"/>
      <c r="BG1345" s="179">
        <v>36047</v>
      </c>
      <c r="BH1345">
        <f t="shared" si="880"/>
        <v>3604711</v>
      </c>
      <c r="BJ1345" t="s">
        <v>3279</v>
      </c>
    </row>
    <row r="1346" spans="1:62">
      <c r="A1346" s="205" t="s">
        <v>2610</v>
      </c>
      <c r="B1346" t="s">
        <v>1928</v>
      </c>
      <c r="C1346" s="1">
        <f t="shared" si="879"/>
        <v>734</v>
      </c>
      <c r="D1346" s="1"/>
      <c r="E1346" s="1"/>
      <c r="F1346" s="1"/>
      <c r="G1346" s="1"/>
      <c r="H1346" s="1"/>
      <c r="I1346" s="1"/>
      <c r="J1346" s="1"/>
      <c r="K1346" s="1"/>
      <c r="L1346" s="1"/>
      <c r="M1346" s="7">
        <f>RANK(Z1346,(Z1346:AB1346,AC1346:AQ1346))</f>
        <v>2</v>
      </c>
      <c r="N1346" s="7" t="e">
        <f>RANK(AA1346,(Z1346:AB1346,AC1346:AQ1346))</f>
        <v>#N/A</v>
      </c>
      <c r="O1346" s="7">
        <f>IF(AB1346&gt;0,RANK(AB1346,(Z1346:AB1346,AC1346:AQ1346)),0)</f>
        <v>0</v>
      </c>
      <c r="P1346" s="7"/>
      <c r="Q1346" s="1">
        <f t="shared" si="881"/>
        <v>223</v>
      </c>
      <c r="R1346" s="2">
        <f t="shared" si="882"/>
        <v>0.30381471389645776</v>
      </c>
      <c r="S1346" s="2"/>
      <c r="T1346" s="2">
        <f t="shared" si="872"/>
        <v>0.28474114441416892</v>
      </c>
      <c r="U1346" s="2">
        <f t="shared" si="873"/>
        <v>0</v>
      </c>
      <c r="V1346" s="2">
        <f t="shared" si="874"/>
        <v>0</v>
      </c>
      <c r="W1346" s="2">
        <f t="shared" si="875"/>
        <v>0.12670299727520437</v>
      </c>
      <c r="X1346" s="2">
        <f t="shared" si="876"/>
        <v>0.58855585831062673</v>
      </c>
      <c r="Y1346" s="2">
        <f t="shared" si="883"/>
        <v>-1.1102230246251565E-16</v>
      </c>
      <c r="Z1346" s="1">
        <v>209</v>
      </c>
      <c r="AC1346" s="1">
        <v>93</v>
      </c>
      <c r="AD1346" s="1">
        <v>432</v>
      </c>
      <c r="AK1346" s="1"/>
      <c r="AL1346" s="1"/>
      <c r="AN1346" s="1"/>
      <c r="AO1346" s="1"/>
      <c r="AP1346" s="1"/>
      <c r="AQ1346" s="1"/>
      <c r="AR1346" s="1"/>
      <c r="AS1346" s="7"/>
      <c r="AT1346" s="7"/>
      <c r="AU1346" s="7"/>
      <c r="AV1346" s="7"/>
      <c r="AW1346" s="2"/>
      <c r="AX1346" s="2"/>
      <c r="AY1346" s="2"/>
      <c r="AZ1346" s="2"/>
      <c r="BA1346" t="str">
        <f t="shared" si="884"/>
        <v>Kings CD12</v>
      </c>
      <c r="BC1346" s="205">
        <v>12</v>
      </c>
      <c r="BD1346" s="205"/>
      <c r="BE1346" s="96">
        <v>36</v>
      </c>
      <c r="BF1346" s="6"/>
      <c r="BG1346" s="179">
        <v>36047</v>
      </c>
      <c r="BH1346">
        <f t="shared" si="880"/>
        <v>3604712</v>
      </c>
      <c r="BJ1346" t="s">
        <v>3279</v>
      </c>
    </row>
    <row r="1347" spans="1:62">
      <c r="A1347" s="205" t="s">
        <v>1927</v>
      </c>
      <c r="B1347" t="s">
        <v>1928</v>
      </c>
      <c r="C1347" s="1">
        <f t="shared" si="879"/>
        <v>729</v>
      </c>
      <c r="D1347" s="1"/>
      <c r="E1347" s="1"/>
      <c r="F1347" s="1"/>
      <c r="G1347" s="1"/>
      <c r="H1347" s="1"/>
      <c r="I1347" s="1"/>
      <c r="J1347" s="1"/>
      <c r="K1347" s="1"/>
      <c r="L1347" s="1"/>
      <c r="M1347" s="7">
        <f>RANK(Z1347,(Z1347:AB1347,AC1347:AQ1347))</f>
        <v>2</v>
      </c>
      <c r="N1347" s="7" t="e">
        <f>RANK(AA1347,(Z1347:AB1347,AC1347:AQ1347))</f>
        <v>#N/A</v>
      </c>
      <c r="O1347" s="7">
        <f>IF(AB1347&gt;0,RANK(AB1347,(Z1347:AB1347,AC1347:AQ1347)),0)</f>
        <v>0</v>
      </c>
      <c r="P1347" s="7"/>
      <c r="Q1347" s="1">
        <f t="shared" si="881"/>
        <v>251</v>
      </c>
      <c r="R1347" s="2">
        <f t="shared" si="882"/>
        <v>0.34430727023319618</v>
      </c>
      <c r="S1347" s="2"/>
      <c r="T1347" s="2">
        <f t="shared" si="872"/>
        <v>0.24005486968449932</v>
      </c>
      <c r="U1347" s="2">
        <f t="shared" si="873"/>
        <v>0</v>
      </c>
      <c r="V1347" s="2">
        <f t="shared" si="874"/>
        <v>0</v>
      </c>
      <c r="W1347" s="2">
        <f t="shared" si="875"/>
        <v>0.1755829903978052</v>
      </c>
      <c r="X1347" s="2">
        <f t="shared" si="876"/>
        <v>0.58436213991769548</v>
      </c>
      <c r="Y1347" s="2">
        <f t="shared" si="883"/>
        <v>0</v>
      </c>
      <c r="Z1347" s="1">
        <v>175</v>
      </c>
      <c r="AC1347" s="1">
        <v>128</v>
      </c>
      <c r="AD1347" s="1">
        <v>426</v>
      </c>
      <c r="AK1347" s="1"/>
      <c r="AL1347" s="1"/>
      <c r="AN1347" s="1"/>
      <c r="AO1347" s="1"/>
      <c r="AP1347" s="1"/>
      <c r="AQ1347" s="1"/>
      <c r="AR1347" s="1"/>
      <c r="AS1347" s="7"/>
      <c r="AT1347" s="7"/>
      <c r="AU1347" s="7"/>
      <c r="AV1347" s="7"/>
      <c r="AW1347" s="2"/>
      <c r="AX1347" s="2"/>
      <c r="AY1347" s="2"/>
      <c r="AZ1347" s="2"/>
      <c r="BA1347" t="str">
        <f t="shared" si="884"/>
        <v>New York CD7</v>
      </c>
      <c r="BC1347" s="205">
        <v>7</v>
      </c>
      <c r="BD1347" s="205"/>
      <c r="BE1347" s="96">
        <v>36</v>
      </c>
      <c r="BF1347" s="6"/>
      <c r="BG1347" s="179">
        <v>36061</v>
      </c>
      <c r="BH1347">
        <f t="shared" si="880"/>
        <v>3606107</v>
      </c>
      <c r="BJ1347" t="s">
        <v>3279</v>
      </c>
    </row>
    <row r="1348" spans="1:62">
      <c r="A1348" s="205" t="s">
        <v>1927</v>
      </c>
      <c r="B1348" t="s">
        <v>1928</v>
      </c>
      <c r="C1348" s="1">
        <f t="shared" si="879"/>
        <v>8472</v>
      </c>
      <c r="D1348" s="1"/>
      <c r="E1348" s="1"/>
      <c r="F1348" s="1"/>
      <c r="G1348" s="1"/>
      <c r="H1348" s="1"/>
      <c r="I1348" s="1"/>
      <c r="J1348" s="1"/>
      <c r="K1348" s="1"/>
      <c r="L1348" s="1"/>
      <c r="M1348" s="7">
        <f>RANK(Z1348,(Z1348:AB1348,AC1348:AQ1348))</f>
        <v>1</v>
      </c>
      <c r="N1348" s="7" t="e">
        <f>RANK(AA1348,(Z1348:AB1348,AC1348:AQ1348))</f>
        <v>#N/A</v>
      </c>
      <c r="O1348" s="7">
        <f>IF(AB1348&gt;0,RANK(AB1348,(Z1348:AB1348,AC1348:AQ1348)),0)</f>
        <v>0</v>
      </c>
      <c r="P1348" s="7"/>
      <c r="Q1348" s="1">
        <f t="shared" si="881"/>
        <v>835</v>
      </c>
      <c r="R1348" s="2">
        <f t="shared" si="882"/>
        <v>9.855996222851747E-2</v>
      </c>
      <c r="S1348" s="2"/>
      <c r="T1348" s="2">
        <f t="shared" si="872"/>
        <v>0.48099622285174692</v>
      </c>
      <c r="U1348" s="2">
        <f t="shared" si="873"/>
        <v>0</v>
      </c>
      <c r="V1348" s="2">
        <f t="shared" si="874"/>
        <v>0</v>
      </c>
      <c r="W1348" s="2">
        <f t="shared" si="875"/>
        <v>0.13656751652502361</v>
      </c>
      <c r="X1348" s="2">
        <f t="shared" si="876"/>
        <v>0.38243626062322944</v>
      </c>
      <c r="Y1348" s="2">
        <f t="shared" si="883"/>
        <v>0</v>
      </c>
      <c r="Z1348" s="1">
        <v>4075</v>
      </c>
      <c r="AC1348" s="1">
        <v>1157</v>
      </c>
      <c r="AD1348" s="1">
        <v>3240</v>
      </c>
      <c r="AK1348" s="1"/>
      <c r="AL1348" s="1"/>
      <c r="AN1348" s="1"/>
      <c r="AO1348" s="1"/>
      <c r="AP1348" s="1"/>
      <c r="AQ1348" s="1"/>
      <c r="AR1348" s="1"/>
      <c r="AS1348" s="7"/>
      <c r="AT1348" s="7"/>
      <c r="AU1348" s="7"/>
      <c r="AV1348" s="7"/>
      <c r="AW1348" s="2"/>
      <c r="AX1348" s="2"/>
      <c r="AY1348" s="2"/>
      <c r="AZ1348" s="2"/>
      <c r="BA1348" t="str">
        <f t="shared" si="884"/>
        <v>New York CD10</v>
      </c>
      <c r="BC1348" s="205">
        <v>10</v>
      </c>
      <c r="BD1348" s="205"/>
      <c r="BE1348" s="96">
        <v>36</v>
      </c>
      <c r="BF1348" s="6"/>
      <c r="BG1348" s="179">
        <v>36061</v>
      </c>
      <c r="BH1348">
        <f t="shared" si="880"/>
        <v>3606110</v>
      </c>
      <c r="BJ1348" t="s">
        <v>3279</v>
      </c>
    </row>
    <row r="1349" spans="1:62">
      <c r="A1349" s="205" t="s">
        <v>1927</v>
      </c>
      <c r="B1349" t="s">
        <v>1928</v>
      </c>
      <c r="C1349" s="1">
        <f t="shared" si="879"/>
        <v>15571</v>
      </c>
      <c r="D1349" s="1"/>
      <c r="E1349" s="1"/>
      <c r="F1349" s="1"/>
      <c r="G1349" s="1"/>
      <c r="H1349" s="1"/>
      <c r="I1349" s="1"/>
      <c r="J1349" s="1"/>
      <c r="K1349" s="1"/>
      <c r="L1349" s="1"/>
      <c r="M1349" s="7">
        <f>RANK(Z1349,(Z1349:AB1349,AC1349:AQ1349))</f>
        <v>1</v>
      </c>
      <c r="N1349" s="7" t="e">
        <f>RANK(AA1349,(Z1349:AB1349,AC1349:AQ1349))</f>
        <v>#N/A</v>
      </c>
      <c r="O1349" s="7">
        <f>IF(AB1349&gt;0,RANK(AB1349,(Z1349:AB1349,AC1349:AQ1349)),0)</f>
        <v>0</v>
      </c>
      <c r="P1349" s="7"/>
      <c r="Q1349" s="1">
        <f t="shared" si="881"/>
        <v>728</v>
      </c>
      <c r="R1349" s="2">
        <f t="shared" si="882"/>
        <v>4.6753580373771753E-2</v>
      </c>
      <c r="S1349" s="2"/>
      <c r="T1349" s="2">
        <f t="shared" si="872"/>
        <v>0.46496692569520259</v>
      </c>
      <c r="U1349" s="2">
        <f t="shared" si="873"/>
        <v>0</v>
      </c>
      <c r="V1349" s="2">
        <f t="shared" si="874"/>
        <v>0</v>
      </c>
      <c r="W1349" s="2">
        <f t="shared" si="875"/>
        <v>0.11681972898336651</v>
      </c>
      <c r="X1349" s="2">
        <f t="shared" si="876"/>
        <v>0.41821334532143084</v>
      </c>
      <c r="Y1349" s="2">
        <f t="shared" si="883"/>
        <v>5.5511151231257827E-17</v>
      </c>
      <c r="Z1349" s="1">
        <v>7240</v>
      </c>
      <c r="AC1349" s="1">
        <v>1819</v>
      </c>
      <c r="AD1349" s="1">
        <v>6512</v>
      </c>
      <c r="AK1349" s="1"/>
      <c r="AL1349" s="1"/>
      <c r="AN1349" s="1"/>
      <c r="AO1349" s="1"/>
      <c r="AP1349" s="1"/>
      <c r="AQ1349" s="1"/>
      <c r="AR1349" s="1"/>
      <c r="AS1349" s="7"/>
      <c r="AT1349" s="7"/>
      <c r="AU1349" s="7"/>
      <c r="AV1349" s="7"/>
      <c r="AW1349" s="2"/>
      <c r="AX1349" s="2"/>
      <c r="AY1349" s="2"/>
      <c r="AZ1349" s="2"/>
      <c r="BA1349" t="str">
        <f t="shared" si="884"/>
        <v>New York CD12</v>
      </c>
      <c r="BC1349" s="205">
        <v>12</v>
      </c>
      <c r="BD1349" s="205"/>
      <c r="BE1349" s="96">
        <v>36</v>
      </c>
      <c r="BF1349" s="6"/>
      <c r="BG1349" s="179">
        <v>36061</v>
      </c>
      <c r="BH1349">
        <f t="shared" si="880"/>
        <v>3606112</v>
      </c>
      <c r="BJ1349" t="s">
        <v>3279</v>
      </c>
    </row>
    <row r="1350" spans="1:62">
      <c r="A1350" s="205" t="s">
        <v>1927</v>
      </c>
      <c r="B1350" t="s">
        <v>1928</v>
      </c>
      <c r="C1350" s="1">
        <f t="shared" si="879"/>
        <v>2191</v>
      </c>
      <c r="D1350" s="1"/>
      <c r="E1350" s="1"/>
      <c r="F1350" s="1"/>
      <c r="G1350" s="1"/>
      <c r="H1350" s="1"/>
      <c r="I1350" s="1"/>
      <c r="J1350" s="1"/>
      <c r="K1350" s="1"/>
      <c r="L1350" s="1"/>
      <c r="M1350" s="7">
        <f>RANK(Z1350,(Z1350:AB1350,AC1350:AQ1350))</f>
        <v>2</v>
      </c>
      <c r="N1350" s="7" t="e">
        <f>RANK(AA1350,(Z1350:AB1350,AC1350:AQ1350))</f>
        <v>#N/A</v>
      </c>
      <c r="O1350" s="7">
        <f>IF(AB1350&gt;0,RANK(AB1350,(Z1350:AB1350,AC1350:AQ1350)),0)</f>
        <v>0</v>
      </c>
      <c r="P1350" s="7"/>
      <c r="Q1350" s="1">
        <f t="shared" si="881"/>
        <v>327</v>
      </c>
      <c r="R1350" s="2">
        <f t="shared" si="882"/>
        <v>0.14924691921497032</v>
      </c>
      <c r="S1350" s="2"/>
      <c r="T1350" s="2">
        <f t="shared" si="872"/>
        <v>0.31538110451848472</v>
      </c>
      <c r="U1350" s="2">
        <f t="shared" si="873"/>
        <v>0</v>
      </c>
      <c r="V1350" s="2">
        <f t="shared" si="874"/>
        <v>0</v>
      </c>
      <c r="W1350" s="2">
        <f t="shared" si="875"/>
        <v>0.21999087174806026</v>
      </c>
      <c r="X1350" s="2">
        <f t="shared" si="876"/>
        <v>0.46462802373345502</v>
      </c>
      <c r="Y1350" s="2">
        <f t="shared" si="883"/>
        <v>5.5511151231257827E-17</v>
      </c>
      <c r="Z1350" s="1">
        <v>691</v>
      </c>
      <c r="AC1350" s="1">
        <v>482</v>
      </c>
      <c r="AD1350" s="1">
        <v>1018</v>
      </c>
      <c r="AK1350" s="1"/>
      <c r="AL1350" s="1"/>
      <c r="AN1350" s="1"/>
      <c r="AO1350" s="1"/>
      <c r="AP1350" s="1"/>
      <c r="AQ1350" s="1"/>
      <c r="AR1350" s="1"/>
      <c r="AS1350" s="7"/>
      <c r="AT1350" s="7"/>
      <c r="AU1350" s="7"/>
      <c r="AV1350" s="7"/>
      <c r="AW1350" s="2"/>
      <c r="AX1350" s="2"/>
      <c r="AY1350" s="2"/>
      <c r="AZ1350" s="2"/>
      <c r="BA1350" t="str">
        <f t="shared" si="884"/>
        <v>New York CD13</v>
      </c>
      <c r="BC1350" s="205">
        <v>13</v>
      </c>
      <c r="BD1350" s="205"/>
      <c r="BE1350" s="96">
        <v>36</v>
      </c>
      <c r="BF1350" s="6"/>
      <c r="BG1350" s="179">
        <v>36061</v>
      </c>
      <c r="BH1350">
        <f t="shared" si="880"/>
        <v>3606113</v>
      </c>
      <c r="BJ1350" t="s">
        <v>3279</v>
      </c>
    </row>
    <row r="1351" spans="1:62">
      <c r="A1351" s="205" t="s">
        <v>1261</v>
      </c>
      <c r="B1351" t="s">
        <v>1928</v>
      </c>
      <c r="C1351" s="1">
        <f t="shared" si="879"/>
        <v>4300</v>
      </c>
      <c r="D1351" s="1"/>
      <c r="E1351" s="1"/>
      <c r="F1351" s="1"/>
      <c r="G1351" s="1"/>
      <c r="H1351" s="1"/>
      <c r="I1351" s="1"/>
      <c r="J1351" s="1"/>
      <c r="K1351" s="1"/>
      <c r="L1351" s="1"/>
      <c r="M1351" s="7">
        <f>RANK(Z1351,(Z1351:AB1351,AC1351:AQ1351))</f>
        <v>2</v>
      </c>
      <c r="N1351" s="7" t="e">
        <f>RANK(AA1351,(Z1351:AB1351,AC1351:AQ1351))</f>
        <v>#N/A</v>
      </c>
      <c r="O1351" s="7">
        <f>IF(AB1351&gt;0,RANK(AB1351,(Z1351:AB1351,AC1351:AQ1351)),0)</f>
        <v>0</v>
      </c>
      <c r="P1351" s="7"/>
      <c r="Q1351" s="1">
        <f t="shared" si="881"/>
        <v>2342</v>
      </c>
      <c r="R1351" s="2">
        <f t="shared" si="882"/>
        <v>0.5446511627906977</v>
      </c>
      <c r="S1351" s="2"/>
      <c r="T1351" s="2">
        <f t="shared" si="872"/>
        <v>0.17186046511627906</v>
      </c>
      <c r="U1351" s="2">
        <f t="shared" si="873"/>
        <v>0</v>
      </c>
      <c r="V1351" s="2">
        <f t="shared" si="874"/>
        <v>0</v>
      </c>
      <c r="W1351" s="2">
        <f t="shared" si="875"/>
        <v>0.10837209302325582</v>
      </c>
      <c r="X1351" s="2">
        <f t="shared" si="876"/>
        <v>0.71651162790697676</v>
      </c>
      <c r="Y1351" s="2">
        <f t="shared" si="883"/>
        <v>3.2558139534883956E-3</v>
      </c>
      <c r="Z1351" s="1">
        <v>739</v>
      </c>
      <c r="AC1351" s="1">
        <v>466</v>
      </c>
      <c r="AD1351" s="1">
        <v>3081</v>
      </c>
      <c r="AE1351" s="1">
        <v>14</v>
      </c>
      <c r="AK1351" s="1"/>
      <c r="AL1351" s="1"/>
      <c r="AN1351" s="1"/>
      <c r="AO1351" s="1"/>
      <c r="AP1351" s="1"/>
      <c r="AQ1351" s="1"/>
      <c r="AR1351" s="1"/>
      <c r="AS1351" s="7"/>
      <c r="AT1351" s="7"/>
      <c r="AU1351" s="7"/>
      <c r="AV1351" s="7"/>
      <c r="AW1351" s="2"/>
      <c r="AX1351" s="2"/>
      <c r="AY1351" s="2"/>
      <c r="AZ1351" s="2"/>
      <c r="BA1351" t="str">
        <f t="shared" si="884"/>
        <v>Queens CD3</v>
      </c>
      <c r="BC1351" s="205">
        <v>3</v>
      </c>
      <c r="BD1351" s="205"/>
      <c r="BE1351" s="96">
        <v>36</v>
      </c>
      <c r="BF1351" s="6"/>
      <c r="BG1351" s="179">
        <v>36081</v>
      </c>
      <c r="BH1351">
        <f t="shared" si="880"/>
        <v>3608103</v>
      </c>
      <c r="BJ1351" t="s">
        <v>3279</v>
      </c>
    </row>
    <row r="1352" spans="1:62">
      <c r="A1352" s="205" t="s">
        <v>1261</v>
      </c>
      <c r="B1352" t="s">
        <v>1928</v>
      </c>
      <c r="C1352" s="1">
        <f t="shared" si="879"/>
        <v>4824</v>
      </c>
      <c r="D1352" s="1"/>
      <c r="E1352" s="1"/>
      <c r="F1352" s="1"/>
      <c r="G1352" s="1"/>
      <c r="H1352" s="1"/>
      <c r="I1352" s="1"/>
      <c r="J1352" s="1"/>
      <c r="K1352" s="1"/>
      <c r="L1352" s="1"/>
      <c r="M1352" s="7">
        <f>RANK(Z1352,(Z1352:AB1352,AC1352:AQ1352))</f>
        <v>3</v>
      </c>
      <c r="N1352" s="7" t="e">
        <f>RANK(AA1352,(Z1352:AB1352,AC1352:AQ1352))</f>
        <v>#N/A</v>
      </c>
      <c r="O1352" s="7">
        <f>IF(AB1352&gt;0,RANK(AB1352,(Z1352:AB1352,AC1352:AQ1352)),0)</f>
        <v>0</v>
      </c>
      <c r="P1352" s="7"/>
      <c r="Q1352" s="1">
        <f t="shared" si="881"/>
        <v>2264</v>
      </c>
      <c r="R1352" s="2">
        <f t="shared" si="882"/>
        <v>0.46932006633499168</v>
      </c>
      <c r="S1352" s="2"/>
      <c r="T1352" s="2">
        <f t="shared" si="872"/>
        <v>0.16894693200663349</v>
      </c>
      <c r="U1352" s="2">
        <f t="shared" si="873"/>
        <v>0</v>
      </c>
      <c r="V1352" s="2">
        <f t="shared" si="874"/>
        <v>0</v>
      </c>
      <c r="W1352" s="2">
        <f t="shared" si="875"/>
        <v>0.17309286898839138</v>
      </c>
      <c r="X1352" s="2">
        <f t="shared" si="876"/>
        <v>0.64241293532338306</v>
      </c>
      <c r="Y1352" s="2">
        <f t="shared" si="883"/>
        <v>1.5547263681592094E-2</v>
      </c>
      <c r="Z1352" s="1">
        <v>815</v>
      </c>
      <c r="AC1352" s="1">
        <v>835</v>
      </c>
      <c r="AD1352" s="1">
        <v>3099</v>
      </c>
      <c r="AE1352" s="1">
        <v>75</v>
      </c>
      <c r="AK1352" s="1"/>
      <c r="AL1352" s="1"/>
      <c r="AN1352" s="1"/>
      <c r="AO1352" s="1"/>
      <c r="AP1352" s="1"/>
      <c r="AQ1352" s="1"/>
      <c r="AR1352" s="1"/>
      <c r="AS1352" s="7"/>
      <c r="AT1352" s="7"/>
      <c r="AU1352" s="7"/>
      <c r="AV1352" s="7"/>
      <c r="AW1352" s="2"/>
      <c r="AX1352" s="2"/>
      <c r="AY1352" s="2"/>
      <c r="AZ1352" s="2"/>
      <c r="BA1352" t="str">
        <f t="shared" si="884"/>
        <v>Queens CD5</v>
      </c>
      <c r="BC1352" s="205">
        <v>5</v>
      </c>
      <c r="BD1352" s="205"/>
      <c r="BE1352" s="96">
        <v>36</v>
      </c>
      <c r="BF1352" s="6"/>
      <c r="BG1352" s="179">
        <v>36081</v>
      </c>
      <c r="BH1352">
        <f t="shared" si="880"/>
        <v>3608105</v>
      </c>
      <c r="BJ1352" t="s">
        <v>3279</v>
      </c>
    </row>
    <row r="1353" spans="1:62">
      <c r="A1353" s="205" t="s">
        <v>1261</v>
      </c>
      <c r="B1353" t="s">
        <v>1928</v>
      </c>
      <c r="C1353" s="1">
        <f t="shared" si="879"/>
        <v>13450</v>
      </c>
      <c r="D1353" s="1"/>
      <c r="E1353" s="1"/>
      <c r="F1353" s="1"/>
      <c r="G1353" s="1"/>
      <c r="H1353" s="1"/>
      <c r="I1353" s="1"/>
      <c r="J1353" s="1"/>
      <c r="K1353" s="1"/>
      <c r="L1353" s="1"/>
      <c r="M1353" s="7">
        <f>RANK(Z1353,(Z1353:AB1353,AC1353:AQ1353))</f>
        <v>2</v>
      </c>
      <c r="N1353" s="7" t="e">
        <f>RANK(AA1353,(Z1353:AB1353,AC1353:AQ1353))</f>
        <v>#N/A</v>
      </c>
      <c r="O1353" s="7">
        <f>IF(AB1353&gt;0,RANK(AB1353,(Z1353:AB1353,AC1353:AQ1353)),0)</f>
        <v>0</v>
      </c>
      <c r="P1353" s="7"/>
      <c r="Q1353" s="1">
        <f t="shared" si="881"/>
        <v>6584</v>
      </c>
      <c r="R1353" s="2">
        <f t="shared" si="882"/>
        <v>0.48951672862453532</v>
      </c>
      <c r="S1353" s="2"/>
      <c r="T1353" s="2">
        <f t="shared" si="872"/>
        <v>0.18133828996282528</v>
      </c>
      <c r="U1353" s="2">
        <f t="shared" si="873"/>
        <v>0</v>
      </c>
      <c r="V1353" s="2">
        <f t="shared" si="874"/>
        <v>0</v>
      </c>
      <c r="W1353" s="2">
        <f t="shared" si="875"/>
        <v>0.14780669144981412</v>
      </c>
      <c r="X1353" s="2">
        <f t="shared" si="876"/>
        <v>0.67085501858736063</v>
      </c>
      <c r="Y1353" s="2">
        <f t="shared" si="883"/>
        <v>-1.1102230246251565E-16</v>
      </c>
      <c r="Z1353" s="1">
        <v>2439</v>
      </c>
      <c r="AC1353" s="1">
        <v>1988</v>
      </c>
      <c r="AD1353" s="1">
        <v>9023</v>
      </c>
      <c r="AK1353" s="1"/>
      <c r="AL1353" s="1"/>
      <c r="AN1353" s="1"/>
      <c r="AO1353" s="1"/>
      <c r="AP1353" s="1"/>
      <c r="AQ1353" s="1"/>
      <c r="AR1353" s="1"/>
      <c r="AS1353" s="7"/>
      <c r="AT1353" s="7"/>
      <c r="AU1353" s="7"/>
      <c r="AV1353" s="7"/>
      <c r="AW1353" s="2"/>
      <c r="AX1353" s="2"/>
      <c r="AY1353" s="2"/>
      <c r="AZ1353" s="2"/>
      <c r="BA1353" t="str">
        <f t="shared" si="884"/>
        <v>Queens CD6</v>
      </c>
      <c r="BC1353" s="205">
        <v>6</v>
      </c>
      <c r="BD1353" s="205"/>
      <c r="BE1353" s="96">
        <v>36</v>
      </c>
      <c r="BF1353" s="6"/>
      <c r="BG1353" s="179">
        <v>36081</v>
      </c>
      <c r="BH1353">
        <f t="shared" si="880"/>
        <v>3608106</v>
      </c>
      <c r="BJ1353" t="s">
        <v>3279</v>
      </c>
    </row>
    <row r="1354" spans="1:62">
      <c r="A1354" s="205" t="s">
        <v>1261</v>
      </c>
      <c r="B1354" t="s">
        <v>1928</v>
      </c>
      <c r="C1354" s="1">
        <f t="shared" si="879"/>
        <v>988</v>
      </c>
      <c r="D1354" s="1"/>
      <c r="E1354" s="1"/>
      <c r="F1354" s="1"/>
      <c r="G1354" s="1"/>
      <c r="H1354" s="1"/>
      <c r="I1354" s="1"/>
      <c r="J1354" s="1"/>
      <c r="K1354" s="1"/>
      <c r="L1354" s="1"/>
      <c r="M1354" s="7">
        <f>RANK(Z1354,(Z1354:AB1354,AC1354:AQ1354))</f>
        <v>2</v>
      </c>
      <c r="N1354" s="7" t="e">
        <f>RANK(AA1354,(Z1354:AB1354,AC1354:AQ1354))</f>
        <v>#N/A</v>
      </c>
      <c r="O1354" s="7">
        <f>IF(AB1354&gt;0,RANK(AB1354,(Z1354:AB1354,AC1354:AQ1354)),0)</f>
        <v>0</v>
      </c>
      <c r="P1354" s="7"/>
      <c r="Q1354" s="1">
        <f t="shared" si="881"/>
        <v>486</v>
      </c>
      <c r="R1354" s="2">
        <f t="shared" si="882"/>
        <v>0.49190283400809715</v>
      </c>
      <c r="S1354" s="2"/>
      <c r="T1354" s="2">
        <f t="shared" si="872"/>
        <v>0.17105263157894737</v>
      </c>
      <c r="U1354" s="2">
        <f t="shared" si="873"/>
        <v>0</v>
      </c>
      <c r="V1354" s="2">
        <f t="shared" si="874"/>
        <v>0</v>
      </c>
      <c r="W1354" s="2">
        <f t="shared" si="875"/>
        <v>0.16599190283400811</v>
      </c>
      <c r="X1354" s="2">
        <f t="shared" si="876"/>
        <v>0.66295546558704455</v>
      </c>
      <c r="Y1354" s="2">
        <f t="shared" si="883"/>
        <v>0</v>
      </c>
      <c r="Z1354" s="1">
        <v>169</v>
      </c>
      <c r="AC1354" s="1">
        <v>164</v>
      </c>
      <c r="AD1354" s="1">
        <v>655</v>
      </c>
      <c r="AK1354" s="1"/>
      <c r="AL1354" s="1"/>
      <c r="AN1354" s="1"/>
      <c r="AO1354" s="1"/>
      <c r="AP1354" s="1"/>
      <c r="AQ1354" s="1"/>
      <c r="AR1354" s="1"/>
      <c r="AS1354" s="7"/>
      <c r="AT1354" s="7"/>
      <c r="AU1354" s="7"/>
      <c r="AV1354" s="7"/>
      <c r="AW1354" s="2"/>
      <c r="AX1354" s="2"/>
      <c r="AY1354" s="2"/>
      <c r="AZ1354" s="2"/>
      <c r="BA1354" t="str">
        <f t="shared" si="884"/>
        <v>Queens CD7</v>
      </c>
      <c r="BC1354" s="205">
        <v>7</v>
      </c>
      <c r="BD1354" s="205"/>
      <c r="BE1354" s="96">
        <v>36</v>
      </c>
      <c r="BF1354" s="6"/>
      <c r="BG1354" s="179">
        <v>36081</v>
      </c>
      <c r="BH1354">
        <f t="shared" si="880"/>
        <v>3608107</v>
      </c>
      <c r="BJ1354" t="s">
        <v>3279</v>
      </c>
    </row>
    <row r="1355" spans="1:62">
      <c r="A1355" s="205" t="s">
        <v>1261</v>
      </c>
      <c r="B1355" t="s">
        <v>1928</v>
      </c>
      <c r="C1355" s="1">
        <f t="shared" si="879"/>
        <v>1886</v>
      </c>
      <c r="D1355" s="1"/>
      <c r="E1355" s="1"/>
      <c r="F1355" s="1"/>
      <c r="G1355" s="1"/>
      <c r="H1355" s="1"/>
      <c r="I1355" s="1"/>
      <c r="J1355" s="1"/>
      <c r="K1355" s="1"/>
      <c r="L1355" s="1"/>
      <c r="M1355" s="7">
        <f>RANK(Z1355,(Z1355:AB1355,AC1355:AQ1355))</f>
        <v>2</v>
      </c>
      <c r="N1355" s="7" t="e">
        <f>RANK(AA1355,(Z1355:AB1355,AC1355:AQ1355))</f>
        <v>#N/A</v>
      </c>
      <c r="O1355" s="7">
        <f>IF(AB1355&gt;0,RANK(AB1355,(Z1355:AB1355,AC1355:AQ1355)),0)</f>
        <v>0</v>
      </c>
      <c r="P1355" s="7"/>
      <c r="Q1355" s="1">
        <f t="shared" si="881"/>
        <v>1356</v>
      </c>
      <c r="R1355" s="2">
        <f t="shared" si="882"/>
        <v>0.71898197242841999</v>
      </c>
      <c r="S1355" s="2"/>
      <c r="T1355" s="2">
        <f t="shared" si="872"/>
        <v>0.10498409331919406</v>
      </c>
      <c r="U1355" s="2">
        <f t="shared" si="873"/>
        <v>0</v>
      </c>
      <c r="V1355" s="2">
        <f t="shared" si="874"/>
        <v>0</v>
      </c>
      <c r="W1355" s="2">
        <f t="shared" si="875"/>
        <v>7.1049840933191943E-2</v>
      </c>
      <c r="X1355" s="2">
        <f t="shared" si="876"/>
        <v>0.823966065747614</v>
      </c>
      <c r="Y1355" s="2">
        <f t="shared" si="883"/>
        <v>0</v>
      </c>
      <c r="Z1355" s="1">
        <v>198</v>
      </c>
      <c r="AC1355" s="1">
        <v>134</v>
      </c>
      <c r="AD1355" s="1">
        <v>1554</v>
      </c>
      <c r="AK1355" s="1"/>
      <c r="AL1355" s="1"/>
      <c r="AN1355" s="1"/>
      <c r="AO1355" s="1"/>
      <c r="AP1355" s="1"/>
      <c r="AQ1355" s="1"/>
      <c r="AR1355" s="1"/>
      <c r="AS1355" s="7"/>
      <c r="AT1355" s="7"/>
      <c r="AU1355" s="7"/>
      <c r="AV1355" s="7"/>
      <c r="AW1355" s="2"/>
      <c r="AX1355" s="2"/>
      <c r="AY1355" s="2"/>
      <c r="AZ1355" s="2"/>
      <c r="BA1355" t="str">
        <f t="shared" si="884"/>
        <v>Queens CD8</v>
      </c>
      <c r="BC1355" s="205">
        <v>8</v>
      </c>
      <c r="BD1355" s="205"/>
      <c r="BE1355" s="96">
        <v>36</v>
      </c>
      <c r="BF1355" s="6"/>
      <c r="BG1355" s="179">
        <v>36081</v>
      </c>
      <c r="BH1355">
        <f t="shared" si="880"/>
        <v>3608108</v>
      </c>
      <c r="BJ1355" t="s">
        <v>3279</v>
      </c>
    </row>
    <row r="1356" spans="1:62">
      <c r="A1356" s="205" t="s">
        <v>1261</v>
      </c>
      <c r="B1356" t="s">
        <v>1928</v>
      </c>
      <c r="C1356" s="1">
        <f t="shared" si="879"/>
        <v>1343</v>
      </c>
      <c r="D1356" s="1"/>
      <c r="E1356" s="1"/>
      <c r="F1356" s="1"/>
      <c r="G1356" s="1"/>
      <c r="H1356" s="1"/>
      <c r="I1356" s="1"/>
      <c r="J1356" s="1"/>
      <c r="K1356" s="1"/>
      <c r="L1356" s="1"/>
      <c r="M1356" s="7">
        <f>RANK(Z1356,(Z1356:AB1356,AC1356:AQ1356))</f>
        <v>2</v>
      </c>
      <c r="N1356" s="7" t="e">
        <f>RANK(AA1356,(Z1356:AB1356,AC1356:AQ1356))</f>
        <v>#N/A</v>
      </c>
      <c r="O1356" s="7">
        <f>IF(AB1356&gt;0,RANK(AB1356,(Z1356:AB1356,AC1356:AQ1356)),0)</f>
        <v>0</v>
      </c>
      <c r="P1356" s="7"/>
      <c r="Q1356" s="1">
        <f t="shared" si="881"/>
        <v>393</v>
      </c>
      <c r="R1356" s="2">
        <f t="shared" si="882"/>
        <v>0.2926284437825763</v>
      </c>
      <c r="S1356" s="2"/>
      <c r="T1356" s="2">
        <f t="shared" si="872"/>
        <v>0.28071481757259864</v>
      </c>
      <c r="U1356" s="2">
        <f t="shared" si="873"/>
        <v>0</v>
      </c>
      <c r="V1356" s="2">
        <f t="shared" si="874"/>
        <v>0</v>
      </c>
      <c r="W1356" s="2">
        <f t="shared" si="875"/>
        <v>0.14594192107222637</v>
      </c>
      <c r="X1356" s="2">
        <f t="shared" si="876"/>
        <v>0.57334326135517499</v>
      </c>
      <c r="Y1356" s="2">
        <f t="shared" si="883"/>
        <v>0</v>
      </c>
      <c r="Z1356" s="1">
        <v>377</v>
      </c>
      <c r="AC1356" s="1">
        <v>196</v>
      </c>
      <c r="AD1356" s="1">
        <v>770</v>
      </c>
      <c r="AK1356" s="1"/>
      <c r="AL1356" s="1"/>
      <c r="AN1356" s="1"/>
      <c r="AO1356" s="1"/>
      <c r="AP1356" s="1"/>
      <c r="AQ1356" s="1"/>
      <c r="AR1356" s="1"/>
      <c r="AS1356" s="7"/>
      <c r="AT1356" s="7"/>
      <c r="AU1356" s="7"/>
      <c r="AV1356" s="7"/>
      <c r="AW1356" s="2"/>
      <c r="AX1356" s="2"/>
      <c r="AY1356" s="2"/>
      <c r="AZ1356" s="2"/>
      <c r="BA1356" t="str">
        <f t="shared" si="884"/>
        <v>Queens CD12</v>
      </c>
      <c r="BC1356" s="205">
        <v>12</v>
      </c>
      <c r="BD1356" s="205"/>
      <c r="BE1356" s="96">
        <v>36</v>
      </c>
      <c r="BF1356" s="6"/>
      <c r="BG1356" s="179">
        <v>36081</v>
      </c>
      <c r="BH1356">
        <f t="shared" si="880"/>
        <v>3608112</v>
      </c>
      <c r="BJ1356" t="s">
        <v>3279</v>
      </c>
    </row>
    <row r="1357" spans="1:62">
      <c r="A1357" s="205" t="s">
        <v>1261</v>
      </c>
      <c r="B1357" t="s">
        <v>1928</v>
      </c>
      <c r="C1357" s="1">
        <f t="shared" si="879"/>
        <v>4345</v>
      </c>
      <c r="D1357" s="1"/>
      <c r="E1357" s="1"/>
      <c r="F1357" s="1"/>
      <c r="G1357" s="1"/>
      <c r="H1357" s="1"/>
      <c r="I1357" s="1"/>
      <c r="J1357" s="1"/>
      <c r="K1357" s="1"/>
      <c r="L1357" s="1"/>
      <c r="M1357" s="7">
        <f>RANK(Z1357,(Z1357:AB1357,AC1357:AQ1357))</f>
        <v>2</v>
      </c>
      <c r="N1357" s="7" t="e">
        <f>RANK(AA1357,(Z1357:AB1357,AC1357:AQ1357))</f>
        <v>#N/A</v>
      </c>
      <c r="O1357" s="7">
        <f>IF(AB1357&gt;0,RANK(AB1357,(Z1357:AB1357,AC1357:AQ1357)),0)</f>
        <v>0</v>
      </c>
      <c r="P1357" s="7"/>
      <c r="Q1357" s="1">
        <f t="shared" si="881"/>
        <v>1905</v>
      </c>
      <c r="R1357" s="2">
        <f t="shared" si="882"/>
        <v>0.43843498273878023</v>
      </c>
      <c r="S1357" s="2"/>
      <c r="T1357" s="2">
        <f t="shared" si="872"/>
        <v>0.19884925201380899</v>
      </c>
      <c r="U1357" s="2">
        <f t="shared" si="873"/>
        <v>0</v>
      </c>
      <c r="V1357" s="2">
        <f t="shared" si="874"/>
        <v>0</v>
      </c>
      <c r="W1357" s="2">
        <f t="shared" si="875"/>
        <v>0.16386651323360185</v>
      </c>
      <c r="X1357" s="2">
        <f t="shared" si="876"/>
        <v>0.63728423475258922</v>
      </c>
      <c r="Y1357" s="2">
        <f t="shared" si="883"/>
        <v>-1.1102230246251565E-16</v>
      </c>
      <c r="Z1357" s="1">
        <v>864</v>
      </c>
      <c r="AC1357" s="1">
        <v>712</v>
      </c>
      <c r="AD1357" s="1">
        <v>2769</v>
      </c>
      <c r="AK1357" s="1"/>
      <c r="AL1357" s="1"/>
      <c r="AN1357" s="1"/>
      <c r="AO1357" s="1"/>
      <c r="AP1357" s="1"/>
      <c r="AQ1357" s="1"/>
      <c r="AR1357" s="1"/>
      <c r="AS1357" s="7"/>
      <c r="AT1357" s="7"/>
      <c r="AU1357" s="7"/>
      <c r="AV1357" s="7"/>
      <c r="AW1357" s="2"/>
      <c r="AX1357" s="2"/>
      <c r="AY1357" s="2"/>
      <c r="AZ1357" s="2"/>
      <c r="BA1357" t="str">
        <f t="shared" si="884"/>
        <v>Queens CD14</v>
      </c>
      <c r="BC1357" s="205">
        <v>14</v>
      </c>
      <c r="BD1357" s="205"/>
      <c r="BE1357" s="96">
        <v>36</v>
      </c>
      <c r="BF1357" s="6"/>
      <c r="BG1357" s="179">
        <v>36081</v>
      </c>
      <c r="BH1357">
        <f t="shared" si="880"/>
        <v>3608114</v>
      </c>
      <c r="BJ1357" t="s">
        <v>3279</v>
      </c>
    </row>
    <row r="1358" spans="1:62" ht="14" customHeight="1">
      <c r="C1358" s="2"/>
      <c r="D1358" s="2"/>
      <c r="E1358" s="2"/>
      <c r="F1358" s="2"/>
      <c r="G1358" s="2"/>
      <c r="H1358" s="2"/>
      <c r="I1358" s="2"/>
      <c r="J1358" s="2"/>
      <c r="K1358" s="2"/>
      <c r="L1358" s="2"/>
      <c r="M1358" s="7"/>
      <c r="N1358" s="2"/>
      <c r="O1358" s="2"/>
      <c r="P1358" s="2"/>
      <c r="T1358" s="2"/>
      <c r="U1358" s="2"/>
      <c r="V1358" s="2"/>
      <c r="W1358" s="2"/>
      <c r="X1358" s="2"/>
      <c r="Y1358" s="2"/>
      <c r="AK1358" s="1"/>
      <c r="AL1358" s="1"/>
      <c r="AN1358" s="1"/>
      <c r="AO1358" s="1"/>
      <c r="AP1358" s="1"/>
      <c r="AQ1358" s="1"/>
      <c r="AR1358" s="1"/>
      <c r="AS1358" s="8"/>
      <c r="AT1358" s="8"/>
      <c r="AU1358" s="8"/>
      <c r="AV1358" s="8"/>
      <c r="AW1358" s="2"/>
      <c r="AX1358" s="2"/>
      <c r="AY1358" s="2"/>
      <c r="AZ1358" s="2"/>
      <c r="BF1358" s="99"/>
      <c r="BG1358"/>
    </row>
    <row r="1359" spans="1:62">
      <c r="A1359" s="48" t="s">
        <v>2118</v>
      </c>
      <c r="C1359" s="2"/>
      <c r="D1359" s="2"/>
      <c r="E1359" s="2"/>
      <c r="F1359" s="2"/>
      <c r="G1359" s="2"/>
      <c r="H1359" s="2"/>
      <c r="I1359" s="2"/>
      <c r="J1359" s="2"/>
      <c r="K1359" s="2"/>
      <c r="L1359" s="2"/>
      <c r="M1359" s="7"/>
      <c r="N1359" s="2"/>
      <c r="O1359" s="2"/>
      <c r="P1359" s="2"/>
      <c r="T1359" s="2"/>
      <c r="U1359" s="2"/>
      <c r="V1359" s="2"/>
      <c r="W1359" s="2"/>
      <c r="X1359" s="2"/>
      <c r="Y1359" s="2"/>
      <c r="AK1359" s="1"/>
      <c r="AL1359" s="1"/>
      <c r="AN1359" s="1"/>
      <c r="AO1359" s="1"/>
      <c r="AP1359" s="1"/>
      <c r="AQ1359" s="1"/>
      <c r="AR1359" s="1"/>
      <c r="AS1359" s="8"/>
      <c r="AT1359" s="8"/>
      <c r="AU1359" s="8"/>
      <c r="AV1359" s="8"/>
      <c r="AW1359" s="2"/>
      <c r="AX1359" s="2"/>
      <c r="AY1359" s="2"/>
      <c r="AZ1359" s="2"/>
      <c r="BF1359" s="99"/>
      <c r="BG1359"/>
    </row>
    <row r="1360" spans="1:62" outlineLevel="1">
      <c r="A1360" t="s">
        <v>2014</v>
      </c>
      <c r="B1360" t="s">
        <v>860</v>
      </c>
      <c r="C1360" s="1">
        <f t="shared" ref="C1360:C1419" si="885">SUM(Z1360:AQ1360)</f>
        <v>0</v>
      </c>
      <c r="D1360" s="1"/>
      <c r="E1360" s="1"/>
      <c r="F1360" s="1"/>
      <c r="G1360" s="1"/>
      <c r="H1360" s="1"/>
      <c r="I1360" s="1"/>
      <c r="J1360" s="1"/>
      <c r="K1360" s="1"/>
      <c r="L1360" s="1"/>
      <c r="M1360" s="7" t="e">
        <f>RANK(Z1360,(Z1360:AB1360,AC1360:AQ1360))</f>
        <v>#N/A</v>
      </c>
      <c r="N1360" s="7" t="e">
        <f>RANK(AA1360,(Z1360:AB1360,AC1360:AQ1360))</f>
        <v>#N/A</v>
      </c>
      <c r="O1360" s="7">
        <f>IF(AB1360&gt;0,RANK(AB1360,(Z1360:AB1360,AC1360:AQ1360)),0)</f>
        <v>0</v>
      </c>
      <c r="P1360" s="7"/>
      <c r="Q1360" s="1" t="e">
        <f t="shared" ref="Q1360:Q1419" si="886">MAX(Z1360:AG1360)-LARGE(Z1360:AG1360,2)</f>
        <v>#NUM!</v>
      </c>
      <c r="R1360" s="2" t="e">
        <f t="shared" ref="R1360:R1391" si="887">Q1360/C1360</f>
        <v>#NUM!</v>
      </c>
      <c r="S1360" s="2"/>
      <c r="T1360" s="2" t="str">
        <f t="shared" ref="T1360:T1419" si="888">IF($C1360=0,"-",Z1360/$C1360)</f>
        <v>-</v>
      </c>
      <c r="U1360" s="2" t="str">
        <f t="shared" ref="U1360:U1419" si="889">IF($C1360=0,"-",AA1360/$C1360)</f>
        <v>-</v>
      </c>
      <c r="V1360" s="2" t="str">
        <f t="shared" ref="V1360:V1419" si="890">IF($C1360=0,"-",AB1360/$C1360)</f>
        <v>-</v>
      </c>
      <c r="W1360" s="2" t="str">
        <f t="shared" ref="W1360:W1419" si="891">IF($C1360=0,"-",AC1360/$C1360)</f>
        <v>-</v>
      </c>
      <c r="X1360" s="2" t="str">
        <f t="shared" ref="X1360:X1419" si="892">IF($C1360=0,"-",AD1360/$C1360)</f>
        <v>-</v>
      </c>
      <c r="Y1360" s="2" t="str">
        <f t="shared" ref="Y1360:Y1391" si="893">IF(C1360=0,"-",(1-T1360-U1360-V1360-W1360-X1360))</f>
        <v>-</v>
      </c>
      <c r="AK1360" s="1"/>
      <c r="AL1360" s="1"/>
      <c r="AN1360" s="1"/>
      <c r="AO1360" s="1"/>
      <c r="AP1360" s="1"/>
      <c r="AQ1360" s="1"/>
      <c r="AR1360" s="1"/>
      <c r="AS1360" s="8"/>
      <c r="AT1360" s="8"/>
      <c r="AU1360" s="8"/>
      <c r="AV1360" s="8"/>
      <c r="AW1360" s="2"/>
      <c r="AX1360" s="2"/>
      <c r="AY1360" s="2"/>
      <c r="AZ1360" s="2"/>
      <c r="BA1360" t="str">
        <f t="shared" ref="BA1360:BA1391" si="894">A1360&amp;" "&amp;"CD"&amp;BC1360</f>
        <v>Alamance CD2</v>
      </c>
      <c r="BC1360">
        <v>2</v>
      </c>
      <c r="BE1360">
        <v>37</v>
      </c>
      <c r="BF1360"/>
      <c r="BG1360">
        <v>37001</v>
      </c>
      <c r="BH1360">
        <f t="shared" ref="BH1360:BH1372" si="895">BG1360*100+BC1360</f>
        <v>3700102</v>
      </c>
      <c r="BJ1360" t="s">
        <v>3279</v>
      </c>
    </row>
    <row r="1361" spans="1:62" outlineLevel="1">
      <c r="A1361" t="s">
        <v>2014</v>
      </c>
      <c r="B1361" t="s">
        <v>860</v>
      </c>
      <c r="C1361" s="1">
        <f t="shared" si="885"/>
        <v>0</v>
      </c>
      <c r="D1361" s="1"/>
      <c r="E1361" s="1"/>
      <c r="F1361" s="1"/>
      <c r="G1361" s="1"/>
      <c r="H1361" s="1"/>
      <c r="I1361" s="1"/>
      <c r="J1361" s="1"/>
      <c r="K1361" s="1"/>
      <c r="L1361" s="1"/>
      <c r="M1361" s="7" t="e">
        <f>RANK(Z1361,(Z1361:AB1361,AC1361:AQ1361))</f>
        <v>#N/A</v>
      </c>
      <c r="N1361" s="7" t="e">
        <f>RANK(AA1361,(Z1361:AB1361,AC1361:AQ1361))</f>
        <v>#N/A</v>
      </c>
      <c r="O1361" s="7">
        <f>IF(AB1361&gt;0,RANK(AB1361,(Z1361:AB1361,AC1361:AQ1361)),0)</f>
        <v>0</v>
      </c>
      <c r="P1361" s="7"/>
      <c r="Q1361" s="1" t="e">
        <f t="shared" si="886"/>
        <v>#NUM!</v>
      </c>
      <c r="R1361" s="2" t="e">
        <f t="shared" si="887"/>
        <v>#NUM!</v>
      </c>
      <c r="S1361" s="2"/>
      <c r="T1361" s="2" t="str">
        <f t="shared" si="888"/>
        <v>-</v>
      </c>
      <c r="U1361" s="2" t="str">
        <f t="shared" si="889"/>
        <v>-</v>
      </c>
      <c r="V1361" s="2" t="str">
        <f t="shared" si="890"/>
        <v>-</v>
      </c>
      <c r="W1361" s="2" t="str">
        <f t="shared" si="891"/>
        <v>-</v>
      </c>
      <c r="X1361" s="2" t="str">
        <f t="shared" si="892"/>
        <v>-</v>
      </c>
      <c r="Y1361" s="2" t="str">
        <f t="shared" si="893"/>
        <v>-</v>
      </c>
      <c r="AK1361" s="1"/>
      <c r="AL1361" s="1"/>
      <c r="AN1361" s="1"/>
      <c r="AO1361" s="1"/>
      <c r="AP1361" s="1"/>
      <c r="AQ1361" s="1"/>
      <c r="AR1361" s="1"/>
      <c r="AS1361" s="8"/>
      <c r="AT1361" s="8"/>
      <c r="AU1361" s="8"/>
      <c r="AV1361" s="8"/>
      <c r="AW1361" s="2"/>
      <c r="AX1361" s="2"/>
      <c r="AY1361" s="2"/>
      <c r="AZ1361" s="2"/>
      <c r="BA1361" t="str">
        <f t="shared" si="894"/>
        <v>Alamance CD4</v>
      </c>
      <c r="BC1361">
        <v>4</v>
      </c>
      <c r="BE1361">
        <v>37</v>
      </c>
      <c r="BF1361"/>
      <c r="BG1361" s="178">
        <v>37001</v>
      </c>
      <c r="BH1361">
        <f t="shared" si="895"/>
        <v>3700104</v>
      </c>
      <c r="BJ1361" t="s">
        <v>3279</v>
      </c>
    </row>
    <row r="1362" spans="1:62" outlineLevel="1">
      <c r="A1362" s="9" t="s">
        <v>2014</v>
      </c>
      <c r="B1362" t="s">
        <v>860</v>
      </c>
      <c r="C1362" s="1">
        <f t="shared" si="885"/>
        <v>0</v>
      </c>
      <c r="D1362" s="1"/>
      <c r="E1362" s="1"/>
      <c r="F1362" s="1"/>
      <c r="G1362" s="1"/>
      <c r="H1362" s="1"/>
      <c r="I1362" s="1"/>
      <c r="J1362" s="1"/>
      <c r="K1362" s="1"/>
      <c r="L1362" s="1"/>
      <c r="M1362" s="7" t="e">
        <f>RANK(Z1362,(Z1362:AB1362,AC1362:AQ1362))</f>
        <v>#N/A</v>
      </c>
      <c r="N1362" s="7" t="e">
        <f>RANK(AA1362,(Z1362:AB1362,AC1362:AQ1362))</f>
        <v>#N/A</v>
      </c>
      <c r="O1362" s="7">
        <f>IF(AB1362&gt;0,RANK(AB1362,(Z1362:AB1362,AC1362:AQ1362)),0)</f>
        <v>0</v>
      </c>
      <c r="P1362" s="7"/>
      <c r="Q1362" s="1" t="e">
        <f t="shared" si="886"/>
        <v>#NUM!</v>
      </c>
      <c r="R1362" s="2" t="e">
        <f t="shared" si="887"/>
        <v>#NUM!</v>
      </c>
      <c r="S1362" s="2"/>
      <c r="T1362" s="2" t="str">
        <f t="shared" si="888"/>
        <v>-</v>
      </c>
      <c r="U1362" s="2" t="str">
        <f t="shared" si="889"/>
        <v>-</v>
      </c>
      <c r="V1362" s="2" t="str">
        <f t="shared" si="890"/>
        <v>-</v>
      </c>
      <c r="W1362" s="2" t="str">
        <f t="shared" si="891"/>
        <v>-</v>
      </c>
      <c r="X1362" s="2" t="str">
        <f t="shared" si="892"/>
        <v>-</v>
      </c>
      <c r="Y1362" s="2" t="str">
        <f t="shared" si="893"/>
        <v>-</v>
      </c>
      <c r="AK1362" s="1"/>
      <c r="AL1362" s="1"/>
      <c r="AN1362" s="1"/>
      <c r="AO1362" s="1"/>
      <c r="AP1362" s="1"/>
      <c r="AQ1362" s="1"/>
      <c r="AR1362" s="1"/>
      <c r="AS1362" s="8"/>
      <c r="AT1362" s="8"/>
      <c r="AU1362" s="8"/>
      <c r="AV1362" s="8"/>
      <c r="AW1362" s="2"/>
      <c r="AX1362" s="2"/>
      <c r="AY1362" s="2"/>
      <c r="AZ1362" s="2"/>
      <c r="BA1362" t="str">
        <f t="shared" si="894"/>
        <v>Alamance CD6</v>
      </c>
      <c r="BC1362">
        <v>6</v>
      </c>
      <c r="BE1362">
        <v>37</v>
      </c>
      <c r="BF1362"/>
      <c r="BG1362" s="178">
        <v>37001</v>
      </c>
      <c r="BH1362">
        <f t="shared" si="895"/>
        <v>3700106</v>
      </c>
      <c r="BJ1362" t="s">
        <v>3279</v>
      </c>
    </row>
    <row r="1363" spans="1:62" outlineLevel="1">
      <c r="A1363" s="9" t="s">
        <v>2875</v>
      </c>
      <c r="B1363" t="s">
        <v>860</v>
      </c>
      <c r="C1363" s="1">
        <f t="shared" si="885"/>
        <v>0</v>
      </c>
      <c r="D1363" s="1"/>
      <c r="E1363" s="1"/>
      <c r="F1363" s="1"/>
      <c r="G1363" s="1"/>
      <c r="H1363" s="1"/>
      <c r="I1363" s="1"/>
      <c r="J1363" s="1"/>
      <c r="K1363" s="1"/>
      <c r="L1363" s="1"/>
      <c r="M1363" s="7" t="e">
        <f>RANK(Z1363,(Z1363:AB1363,AC1363:AQ1363))</f>
        <v>#N/A</v>
      </c>
      <c r="N1363" s="7" t="e">
        <f>RANK(AA1363,(Z1363:AB1363,AC1363:AQ1363))</f>
        <v>#N/A</v>
      </c>
      <c r="O1363" s="7">
        <f>IF(AB1363&gt;0,RANK(AB1363,(Z1363:AB1363,AC1363:AQ1363)),0)</f>
        <v>0</v>
      </c>
      <c r="P1363" s="7"/>
      <c r="Q1363" s="1" t="e">
        <f t="shared" si="886"/>
        <v>#NUM!</v>
      </c>
      <c r="R1363" s="2" t="e">
        <f t="shared" si="887"/>
        <v>#NUM!</v>
      </c>
      <c r="S1363" s="2"/>
      <c r="T1363" s="2" t="str">
        <f t="shared" si="888"/>
        <v>-</v>
      </c>
      <c r="U1363" s="2" t="str">
        <f t="shared" si="889"/>
        <v>-</v>
      </c>
      <c r="V1363" s="2" t="str">
        <f t="shared" si="890"/>
        <v>-</v>
      </c>
      <c r="W1363" s="2" t="str">
        <f t="shared" si="891"/>
        <v>-</v>
      </c>
      <c r="X1363" s="2" t="str">
        <f t="shared" si="892"/>
        <v>-</v>
      </c>
      <c r="Y1363" s="2" t="str">
        <f t="shared" si="893"/>
        <v>-</v>
      </c>
      <c r="AK1363" s="1"/>
      <c r="AL1363" s="1"/>
      <c r="AN1363" s="1"/>
      <c r="AO1363" s="1"/>
      <c r="AP1363" s="1"/>
      <c r="AQ1363" s="1"/>
      <c r="AR1363" s="1"/>
      <c r="AS1363" s="8"/>
      <c r="AT1363" s="8"/>
      <c r="AU1363" s="8"/>
      <c r="AV1363" s="8"/>
      <c r="AW1363" s="2"/>
      <c r="AX1363" s="2"/>
      <c r="AY1363" s="2"/>
      <c r="AZ1363" s="2"/>
      <c r="BA1363" t="str">
        <f t="shared" si="894"/>
        <v>Buncombe CD10</v>
      </c>
      <c r="BC1363">
        <v>10</v>
      </c>
      <c r="BE1363">
        <v>37</v>
      </c>
      <c r="BF1363"/>
      <c r="BG1363" s="178">
        <v>37021</v>
      </c>
      <c r="BH1363">
        <f t="shared" si="895"/>
        <v>3702110</v>
      </c>
      <c r="BJ1363" t="s">
        <v>3279</v>
      </c>
    </row>
    <row r="1364" spans="1:62" outlineLevel="1">
      <c r="A1364" s="9" t="s">
        <v>2875</v>
      </c>
      <c r="B1364" t="s">
        <v>860</v>
      </c>
      <c r="C1364" s="1">
        <f t="shared" si="885"/>
        <v>0</v>
      </c>
      <c r="D1364" s="1"/>
      <c r="E1364" s="1"/>
      <c r="F1364" s="1"/>
      <c r="G1364" s="1"/>
      <c r="H1364" s="1"/>
      <c r="I1364" s="1"/>
      <c r="J1364" s="1"/>
      <c r="K1364" s="1"/>
      <c r="L1364" s="1"/>
      <c r="M1364" s="7" t="e">
        <f>RANK(Z1364,(Z1364:AB1364,AC1364:AQ1364))</f>
        <v>#N/A</v>
      </c>
      <c r="N1364" s="7" t="e">
        <f>RANK(AA1364,(Z1364:AB1364,AC1364:AQ1364))</f>
        <v>#N/A</v>
      </c>
      <c r="O1364" s="7">
        <f>IF(AB1364&gt;0,RANK(AB1364,(Z1364:AB1364,AC1364:AQ1364)),0)</f>
        <v>0</v>
      </c>
      <c r="P1364" s="7"/>
      <c r="Q1364" s="1" t="e">
        <f t="shared" si="886"/>
        <v>#NUM!</v>
      </c>
      <c r="R1364" s="2" t="e">
        <f t="shared" si="887"/>
        <v>#NUM!</v>
      </c>
      <c r="S1364" s="2"/>
      <c r="T1364" s="2" t="str">
        <f t="shared" si="888"/>
        <v>-</v>
      </c>
      <c r="U1364" s="2" t="str">
        <f t="shared" si="889"/>
        <v>-</v>
      </c>
      <c r="V1364" s="2" t="str">
        <f t="shared" si="890"/>
        <v>-</v>
      </c>
      <c r="W1364" s="2" t="str">
        <f t="shared" si="891"/>
        <v>-</v>
      </c>
      <c r="X1364" s="2" t="str">
        <f t="shared" si="892"/>
        <v>-</v>
      </c>
      <c r="Y1364" s="2" t="str">
        <f t="shared" si="893"/>
        <v>-</v>
      </c>
      <c r="AK1364" s="1"/>
      <c r="AL1364" s="1"/>
      <c r="AN1364" s="1"/>
      <c r="AO1364" s="1"/>
      <c r="AP1364" s="1"/>
      <c r="AQ1364" s="1"/>
      <c r="AR1364" s="1"/>
      <c r="AS1364" s="8"/>
      <c r="AT1364" s="8"/>
      <c r="AU1364" s="8"/>
      <c r="AV1364" s="8"/>
      <c r="AW1364" s="2"/>
      <c r="AX1364" s="2"/>
      <c r="AY1364" s="2"/>
      <c r="AZ1364" s="2"/>
      <c r="BA1364" t="str">
        <f t="shared" si="894"/>
        <v>Buncombe CD11</v>
      </c>
      <c r="BC1364">
        <v>11</v>
      </c>
      <c r="BE1364">
        <v>37</v>
      </c>
      <c r="BF1364"/>
      <c r="BG1364" s="178">
        <v>37021</v>
      </c>
      <c r="BH1364">
        <f t="shared" si="895"/>
        <v>3702111</v>
      </c>
      <c r="BJ1364" t="s">
        <v>3279</v>
      </c>
    </row>
    <row r="1365" spans="1:62" outlineLevel="1">
      <c r="A1365" s="9" t="s">
        <v>1967</v>
      </c>
      <c r="B1365" t="s">
        <v>860</v>
      </c>
      <c r="C1365" s="1">
        <f t="shared" si="885"/>
        <v>0</v>
      </c>
      <c r="D1365" s="1"/>
      <c r="E1365" s="1"/>
      <c r="F1365" s="1"/>
      <c r="G1365" s="1"/>
      <c r="H1365" s="1"/>
      <c r="I1365" s="1"/>
      <c r="J1365" s="1"/>
      <c r="K1365" s="1"/>
      <c r="L1365" s="1"/>
      <c r="M1365" s="7" t="e">
        <f>RANK(Z1365,(Z1365:AB1365,AC1365:AQ1365))</f>
        <v>#N/A</v>
      </c>
      <c r="N1365" s="7" t="e">
        <f>RANK(AA1365,(Z1365:AB1365,AC1365:AQ1365))</f>
        <v>#N/A</v>
      </c>
      <c r="O1365" s="7">
        <f>IF(AB1365&gt;0,RANK(AB1365,(Z1365:AB1365,AC1365:AQ1365)),0)</f>
        <v>0</v>
      </c>
      <c r="P1365" s="7"/>
      <c r="Q1365" s="1" t="e">
        <f t="shared" si="886"/>
        <v>#NUM!</v>
      </c>
      <c r="R1365" s="2" t="e">
        <f t="shared" si="887"/>
        <v>#NUM!</v>
      </c>
      <c r="S1365" s="2"/>
      <c r="T1365" s="2" t="str">
        <f t="shared" si="888"/>
        <v>-</v>
      </c>
      <c r="U1365" s="2" t="str">
        <f t="shared" si="889"/>
        <v>-</v>
      </c>
      <c r="V1365" s="2" t="str">
        <f t="shared" si="890"/>
        <v>-</v>
      </c>
      <c r="W1365" s="2" t="str">
        <f t="shared" si="891"/>
        <v>-</v>
      </c>
      <c r="X1365" s="2" t="str">
        <f t="shared" si="892"/>
        <v>-</v>
      </c>
      <c r="Y1365" s="2" t="str">
        <f t="shared" si="893"/>
        <v>-</v>
      </c>
      <c r="AK1365" s="1"/>
      <c r="AL1365" s="1"/>
      <c r="AN1365" s="1"/>
      <c r="AO1365" s="1"/>
      <c r="AP1365" s="1"/>
      <c r="AQ1365" s="1"/>
      <c r="AR1365" s="1"/>
      <c r="AS1365" s="8"/>
      <c r="AT1365" s="8"/>
      <c r="AU1365" s="8"/>
      <c r="AV1365" s="8"/>
      <c r="AW1365" s="2"/>
      <c r="AX1365" s="2"/>
      <c r="AY1365" s="2"/>
      <c r="AZ1365" s="2"/>
      <c r="BA1365" t="str">
        <f t="shared" si="894"/>
        <v>Cabarrus CD8</v>
      </c>
      <c r="BC1365">
        <v>8</v>
      </c>
      <c r="BE1365">
        <v>37</v>
      </c>
      <c r="BF1365"/>
      <c r="BG1365" s="178">
        <v>37025</v>
      </c>
      <c r="BH1365">
        <f t="shared" si="895"/>
        <v>3702508</v>
      </c>
      <c r="BJ1365" t="s">
        <v>3279</v>
      </c>
    </row>
    <row r="1366" spans="1:62" outlineLevel="1">
      <c r="A1366" s="9" t="s">
        <v>1967</v>
      </c>
      <c r="B1366" t="s">
        <v>860</v>
      </c>
      <c r="C1366" s="1">
        <f t="shared" si="885"/>
        <v>0</v>
      </c>
      <c r="D1366" s="1"/>
      <c r="E1366" s="1"/>
      <c r="F1366" s="1"/>
      <c r="G1366" s="1"/>
      <c r="H1366" s="1"/>
      <c r="I1366" s="1"/>
      <c r="J1366" s="1"/>
      <c r="K1366" s="1"/>
      <c r="L1366" s="1"/>
      <c r="M1366" s="7" t="e">
        <f>RANK(Z1366,(Z1366:AB1366,AC1366:AQ1366))</f>
        <v>#N/A</v>
      </c>
      <c r="N1366" s="7" t="e">
        <f>RANK(AA1366,(Z1366:AB1366,AC1366:AQ1366))</f>
        <v>#N/A</v>
      </c>
      <c r="O1366" s="7">
        <f>IF(AB1366&gt;0,RANK(AB1366,(Z1366:AB1366,AC1366:AQ1366)),0)</f>
        <v>0</v>
      </c>
      <c r="P1366" s="7"/>
      <c r="Q1366" s="1" t="e">
        <f t="shared" si="886"/>
        <v>#NUM!</v>
      </c>
      <c r="R1366" s="2" t="e">
        <f t="shared" si="887"/>
        <v>#NUM!</v>
      </c>
      <c r="S1366" s="2"/>
      <c r="T1366" s="2" t="str">
        <f t="shared" si="888"/>
        <v>-</v>
      </c>
      <c r="U1366" s="2" t="str">
        <f t="shared" si="889"/>
        <v>-</v>
      </c>
      <c r="V1366" s="2" t="str">
        <f t="shared" si="890"/>
        <v>-</v>
      </c>
      <c r="W1366" s="2" t="str">
        <f t="shared" si="891"/>
        <v>-</v>
      </c>
      <c r="X1366" s="2" t="str">
        <f t="shared" si="892"/>
        <v>-</v>
      </c>
      <c r="Y1366" s="2" t="str">
        <f t="shared" si="893"/>
        <v>-</v>
      </c>
      <c r="AK1366" s="1"/>
      <c r="AL1366" s="1"/>
      <c r="AN1366" s="1"/>
      <c r="AO1366" s="1"/>
      <c r="AP1366" s="1"/>
      <c r="AQ1366" s="1"/>
      <c r="AR1366" s="1"/>
      <c r="AS1366" s="8"/>
      <c r="AT1366" s="8"/>
      <c r="AU1366" s="8"/>
      <c r="AV1366" s="8"/>
      <c r="AW1366" s="2"/>
      <c r="AX1366" s="2"/>
      <c r="AY1366" s="2"/>
      <c r="AZ1366" s="2"/>
      <c r="BA1366" t="str">
        <f t="shared" si="894"/>
        <v>Cabarrus CD12</v>
      </c>
      <c r="BC1366">
        <v>12</v>
      </c>
      <c r="BE1366">
        <v>37</v>
      </c>
      <c r="BF1366"/>
      <c r="BG1366" s="178">
        <v>37025</v>
      </c>
      <c r="BH1366">
        <f t="shared" si="895"/>
        <v>3702512</v>
      </c>
      <c r="BJ1366" t="s">
        <v>3279</v>
      </c>
    </row>
    <row r="1367" spans="1:62" outlineLevel="1">
      <c r="A1367" s="9" t="s">
        <v>1918</v>
      </c>
      <c r="B1367" t="s">
        <v>860</v>
      </c>
      <c r="C1367" s="1">
        <f t="shared" si="885"/>
        <v>0</v>
      </c>
      <c r="D1367" s="1"/>
      <c r="E1367" s="1"/>
      <c r="F1367" s="1"/>
      <c r="G1367" s="1"/>
      <c r="H1367" s="1"/>
      <c r="I1367" s="1"/>
      <c r="J1367" s="1"/>
      <c r="K1367" s="1"/>
      <c r="L1367" s="1"/>
      <c r="M1367" s="7" t="e">
        <f>RANK(Z1367,(Z1367:AB1367,AC1367:AQ1367))</f>
        <v>#N/A</v>
      </c>
      <c r="N1367" s="7" t="e">
        <f>RANK(AA1367,(Z1367:AB1367,AC1367:AQ1367))</f>
        <v>#N/A</v>
      </c>
      <c r="O1367" s="7">
        <f>IF(AB1367&gt;0,RANK(AB1367,(Z1367:AB1367,AC1367:AQ1367)),0)</f>
        <v>0</v>
      </c>
      <c r="P1367" s="7"/>
      <c r="Q1367" s="1" t="e">
        <f t="shared" si="886"/>
        <v>#NUM!</v>
      </c>
      <c r="R1367" s="2" t="e">
        <f t="shared" si="887"/>
        <v>#NUM!</v>
      </c>
      <c r="S1367" s="2"/>
      <c r="T1367" s="2" t="str">
        <f t="shared" si="888"/>
        <v>-</v>
      </c>
      <c r="U1367" s="2" t="str">
        <f t="shared" si="889"/>
        <v>-</v>
      </c>
      <c r="V1367" s="2" t="str">
        <f t="shared" si="890"/>
        <v>-</v>
      </c>
      <c r="W1367" s="2" t="str">
        <f t="shared" si="891"/>
        <v>-</v>
      </c>
      <c r="X1367" s="2" t="str">
        <f t="shared" si="892"/>
        <v>-</v>
      </c>
      <c r="Y1367" s="2" t="str">
        <f t="shared" si="893"/>
        <v>-</v>
      </c>
      <c r="AK1367" s="1"/>
      <c r="AL1367" s="1"/>
      <c r="AN1367" s="1"/>
      <c r="AO1367" s="1"/>
      <c r="AP1367" s="1"/>
      <c r="AQ1367" s="1"/>
      <c r="AR1367" s="1"/>
      <c r="AS1367" s="8"/>
      <c r="AT1367" s="8"/>
      <c r="AU1367" s="8"/>
      <c r="AV1367" s="8"/>
      <c r="AW1367" s="2"/>
      <c r="AX1367" s="2"/>
      <c r="AY1367" s="2"/>
      <c r="AZ1367" s="2"/>
      <c r="BA1367" t="str">
        <f t="shared" si="894"/>
        <v>Catawba CD5</v>
      </c>
      <c r="BC1367">
        <v>5</v>
      </c>
      <c r="BE1367">
        <v>37</v>
      </c>
      <c r="BF1367"/>
      <c r="BG1367" s="178">
        <v>37035</v>
      </c>
      <c r="BH1367">
        <f t="shared" si="895"/>
        <v>3703505</v>
      </c>
      <c r="BJ1367" t="s">
        <v>3279</v>
      </c>
    </row>
    <row r="1368" spans="1:62" outlineLevel="1">
      <c r="A1368" s="9" t="s">
        <v>1918</v>
      </c>
      <c r="B1368" t="s">
        <v>860</v>
      </c>
      <c r="C1368" s="1">
        <f t="shared" si="885"/>
        <v>0</v>
      </c>
      <c r="D1368" s="1"/>
      <c r="E1368" s="1"/>
      <c r="F1368" s="1"/>
      <c r="G1368" s="1"/>
      <c r="H1368" s="1"/>
      <c r="I1368" s="1"/>
      <c r="J1368" s="1"/>
      <c r="K1368" s="1"/>
      <c r="L1368" s="1"/>
      <c r="M1368" s="7" t="e">
        <f>RANK(Z1368,(Z1368:AB1368,AC1368:AQ1368))</f>
        <v>#N/A</v>
      </c>
      <c r="N1368" s="7" t="e">
        <f>RANK(AA1368,(Z1368:AB1368,AC1368:AQ1368))</f>
        <v>#N/A</v>
      </c>
      <c r="O1368" s="7">
        <f>IF(AB1368&gt;0,RANK(AB1368,(Z1368:AB1368,AC1368:AQ1368)),0)</f>
        <v>0</v>
      </c>
      <c r="P1368" s="7"/>
      <c r="Q1368" s="1" t="e">
        <f t="shared" si="886"/>
        <v>#NUM!</v>
      </c>
      <c r="R1368" s="2" t="e">
        <f t="shared" si="887"/>
        <v>#NUM!</v>
      </c>
      <c r="S1368" s="2"/>
      <c r="T1368" s="2" t="str">
        <f t="shared" si="888"/>
        <v>-</v>
      </c>
      <c r="U1368" s="2" t="str">
        <f t="shared" si="889"/>
        <v>-</v>
      </c>
      <c r="V1368" s="2" t="str">
        <f t="shared" si="890"/>
        <v>-</v>
      </c>
      <c r="W1368" s="2" t="str">
        <f t="shared" si="891"/>
        <v>-</v>
      </c>
      <c r="X1368" s="2" t="str">
        <f t="shared" si="892"/>
        <v>-</v>
      </c>
      <c r="Y1368" s="2" t="str">
        <f t="shared" si="893"/>
        <v>-</v>
      </c>
      <c r="AK1368" s="1"/>
      <c r="AL1368" s="1"/>
      <c r="AN1368" s="1"/>
      <c r="AO1368" s="1"/>
      <c r="AP1368" s="1"/>
      <c r="AQ1368" s="1"/>
      <c r="AR1368" s="1"/>
      <c r="AS1368" s="8"/>
      <c r="AT1368" s="8"/>
      <c r="AU1368" s="8"/>
      <c r="AV1368" s="8"/>
      <c r="AW1368" s="2"/>
      <c r="AX1368" s="2"/>
      <c r="AY1368" s="2"/>
      <c r="AZ1368" s="2"/>
      <c r="BA1368" t="str">
        <f t="shared" si="894"/>
        <v>Catawba CD10</v>
      </c>
      <c r="BC1368">
        <v>10</v>
      </c>
      <c r="BE1368">
        <v>37</v>
      </c>
      <c r="BF1368"/>
      <c r="BG1368" s="178">
        <v>37035</v>
      </c>
      <c r="BH1368">
        <f t="shared" si="895"/>
        <v>3703510</v>
      </c>
      <c r="BJ1368" t="s">
        <v>3279</v>
      </c>
    </row>
    <row r="1369" spans="1:62" outlineLevel="1">
      <c r="A1369" s="9" t="s">
        <v>1278</v>
      </c>
      <c r="B1369" t="s">
        <v>860</v>
      </c>
      <c r="C1369" s="1">
        <f t="shared" si="885"/>
        <v>0</v>
      </c>
      <c r="D1369" s="1"/>
      <c r="E1369" s="1"/>
      <c r="F1369" s="1"/>
      <c r="G1369" s="1"/>
      <c r="H1369" s="1"/>
      <c r="I1369" s="1"/>
      <c r="J1369" s="1"/>
      <c r="K1369" s="1"/>
      <c r="L1369" s="1"/>
      <c r="M1369" s="7" t="e">
        <f>RANK(Z1369,(Z1369:AB1369,AC1369:AQ1369))</f>
        <v>#N/A</v>
      </c>
      <c r="N1369" s="7" t="e">
        <f>RANK(AA1369,(Z1369:AB1369,AC1369:AQ1369))</f>
        <v>#N/A</v>
      </c>
      <c r="O1369" s="7">
        <f>IF(AB1369&gt;0,RANK(AB1369,(Z1369:AB1369,AC1369:AQ1369)),0)</f>
        <v>0</v>
      </c>
      <c r="P1369" s="7"/>
      <c r="Q1369" s="1" t="e">
        <f t="shared" si="886"/>
        <v>#NUM!</v>
      </c>
      <c r="R1369" s="2" t="e">
        <f t="shared" si="887"/>
        <v>#NUM!</v>
      </c>
      <c r="S1369" s="2"/>
      <c r="T1369" s="2" t="str">
        <f t="shared" si="888"/>
        <v>-</v>
      </c>
      <c r="U1369" s="2" t="str">
        <f t="shared" si="889"/>
        <v>-</v>
      </c>
      <c r="V1369" s="2" t="str">
        <f t="shared" si="890"/>
        <v>-</v>
      </c>
      <c r="W1369" s="2" t="str">
        <f t="shared" si="891"/>
        <v>-</v>
      </c>
      <c r="X1369" s="2" t="str">
        <f t="shared" si="892"/>
        <v>-</v>
      </c>
      <c r="Y1369" s="2" t="str">
        <f t="shared" si="893"/>
        <v>-</v>
      </c>
      <c r="AK1369" s="1"/>
      <c r="AL1369" s="1"/>
      <c r="AN1369" s="1"/>
      <c r="AO1369" s="1"/>
      <c r="AP1369" s="1"/>
      <c r="AQ1369" s="1"/>
      <c r="AR1369" s="1"/>
      <c r="AS1369" s="8"/>
      <c r="AT1369" s="8"/>
      <c r="AU1369" s="8"/>
      <c r="AV1369" s="8"/>
      <c r="AW1369" s="2"/>
      <c r="AX1369" s="2"/>
      <c r="AY1369" s="2"/>
      <c r="AZ1369" s="2"/>
      <c r="BA1369" t="str">
        <f t="shared" si="894"/>
        <v>Chatham CD2</v>
      </c>
      <c r="BC1369">
        <v>2</v>
      </c>
      <c r="BE1369">
        <v>37</v>
      </c>
      <c r="BF1369"/>
      <c r="BG1369" s="178">
        <v>37037</v>
      </c>
      <c r="BH1369">
        <f t="shared" si="895"/>
        <v>3703702</v>
      </c>
      <c r="BJ1369" t="s">
        <v>3279</v>
      </c>
    </row>
    <row r="1370" spans="1:62" outlineLevel="1">
      <c r="A1370" s="9" t="s">
        <v>1278</v>
      </c>
      <c r="B1370" t="s">
        <v>860</v>
      </c>
      <c r="C1370" s="1">
        <f t="shared" si="885"/>
        <v>0</v>
      </c>
      <c r="D1370" s="1"/>
      <c r="E1370" s="1"/>
      <c r="F1370" s="1"/>
      <c r="G1370" s="1"/>
      <c r="H1370" s="1"/>
      <c r="I1370" s="1"/>
      <c r="J1370" s="1"/>
      <c r="K1370" s="1"/>
      <c r="L1370" s="1"/>
      <c r="M1370" s="7" t="e">
        <f>RANK(Z1370,(Z1370:AB1370,AC1370:AQ1370))</f>
        <v>#N/A</v>
      </c>
      <c r="N1370" s="7" t="e">
        <f>RANK(AA1370,(Z1370:AB1370,AC1370:AQ1370))</f>
        <v>#N/A</v>
      </c>
      <c r="O1370" s="7">
        <f>IF(AB1370&gt;0,RANK(AB1370,(Z1370:AB1370,AC1370:AQ1370)),0)</f>
        <v>0</v>
      </c>
      <c r="P1370" s="7"/>
      <c r="Q1370" s="1" t="e">
        <f t="shared" si="886"/>
        <v>#NUM!</v>
      </c>
      <c r="R1370" s="2" t="e">
        <f t="shared" si="887"/>
        <v>#NUM!</v>
      </c>
      <c r="S1370" s="2"/>
      <c r="T1370" s="2" t="str">
        <f t="shared" si="888"/>
        <v>-</v>
      </c>
      <c r="U1370" s="2" t="str">
        <f t="shared" si="889"/>
        <v>-</v>
      </c>
      <c r="V1370" s="2" t="str">
        <f t="shared" si="890"/>
        <v>-</v>
      </c>
      <c r="W1370" s="2" t="str">
        <f t="shared" si="891"/>
        <v>-</v>
      </c>
      <c r="X1370" s="2" t="str">
        <f t="shared" si="892"/>
        <v>-</v>
      </c>
      <c r="Y1370" s="2" t="str">
        <f t="shared" si="893"/>
        <v>-</v>
      </c>
      <c r="AK1370" s="1"/>
      <c r="AL1370" s="1"/>
      <c r="AN1370" s="1"/>
      <c r="AO1370" s="1"/>
      <c r="AP1370" s="1"/>
      <c r="AQ1370" s="1"/>
      <c r="AR1370" s="1"/>
      <c r="AS1370" s="8"/>
      <c r="AT1370" s="8"/>
      <c r="AU1370" s="8"/>
      <c r="AV1370" s="8"/>
      <c r="AW1370" s="2"/>
      <c r="AX1370" s="2"/>
      <c r="AY1370" s="2"/>
      <c r="AZ1370" s="2"/>
      <c r="BA1370" t="str">
        <f t="shared" si="894"/>
        <v>Chatham CD4</v>
      </c>
      <c r="BC1370">
        <v>4</v>
      </c>
      <c r="BE1370">
        <v>37</v>
      </c>
      <c r="BF1370"/>
      <c r="BG1370" s="178">
        <v>37037</v>
      </c>
      <c r="BH1370">
        <f t="shared" si="895"/>
        <v>3703704</v>
      </c>
      <c r="BJ1370" t="s">
        <v>3279</v>
      </c>
    </row>
    <row r="1371" spans="1:62" outlineLevel="1">
      <c r="A1371" s="9" t="s">
        <v>2189</v>
      </c>
      <c r="B1371" t="s">
        <v>860</v>
      </c>
      <c r="C1371" s="1">
        <f t="shared" si="885"/>
        <v>0</v>
      </c>
      <c r="D1371" s="1"/>
      <c r="E1371" s="1"/>
      <c r="F1371" s="1"/>
      <c r="G1371" s="1"/>
      <c r="H1371" s="1"/>
      <c r="I1371" s="1"/>
      <c r="J1371" s="1"/>
      <c r="K1371" s="1"/>
      <c r="L1371" s="1"/>
      <c r="M1371" s="7" t="e">
        <f>RANK(Z1371,(Z1371:AB1371,AC1371:AQ1371))</f>
        <v>#N/A</v>
      </c>
      <c r="N1371" s="7" t="e">
        <f>RANK(AA1371,(Z1371:AB1371,AC1371:AQ1371))</f>
        <v>#N/A</v>
      </c>
      <c r="O1371" s="7">
        <f>IF(AB1371&gt;0,RANK(AB1371,(Z1371:AB1371,AC1371:AQ1371)),0)</f>
        <v>0</v>
      </c>
      <c r="P1371" s="7"/>
      <c r="Q1371" s="1" t="e">
        <f t="shared" si="886"/>
        <v>#NUM!</v>
      </c>
      <c r="R1371" s="2" t="e">
        <f t="shared" si="887"/>
        <v>#NUM!</v>
      </c>
      <c r="S1371" s="2"/>
      <c r="T1371" s="2" t="str">
        <f t="shared" si="888"/>
        <v>-</v>
      </c>
      <c r="U1371" s="2" t="str">
        <f t="shared" si="889"/>
        <v>-</v>
      </c>
      <c r="V1371" s="2" t="str">
        <f t="shared" si="890"/>
        <v>-</v>
      </c>
      <c r="W1371" s="2" t="str">
        <f t="shared" si="891"/>
        <v>-</v>
      </c>
      <c r="X1371" s="2" t="str">
        <f t="shared" si="892"/>
        <v>-</v>
      </c>
      <c r="Y1371" s="2" t="str">
        <f t="shared" si="893"/>
        <v>-</v>
      </c>
      <c r="AK1371" s="1"/>
      <c r="AL1371" s="1"/>
      <c r="AN1371" s="1"/>
      <c r="AO1371" s="1"/>
      <c r="AP1371" s="1"/>
      <c r="AQ1371" s="1"/>
      <c r="AR1371" s="1"/>
      <c r="AS1371" s="8"/>
      <c r="AT1371" s="8"/>
      <c r="AU1371" s="8"/>
      <c r="AV1371" s="8"/>
      <c r="AW1371" s="2"/>
      <c r="AX1371" s="2"/>
      <c r="AY1371" s="2"/>
      <c r="AZ1371" s="2"/>
      <c r="BA1371" t="str">
        <f t="shared" si="894"/>
        <v>Cumberland CD2</v>
      </c>
      <c r="BC1371">
        <v>2</v>
      </c>
      <c r="BE1371">
        <v>37</v>
      </c>
      <c r="BF1371"/>
      <c r="BG1371" s="178">
        <v>37051</v>
      </c>
      <c r="BH1371">
        <f t="shared" si="895"/>
        <v>3705102</v>
      </c>
      <c r="BJ1371" t="s">
        <v>3279</v>
      </c>
    </row>
    <row r="1372" spans="1:62" outlineLevel="1">
      <c r="A1372" s="9" t="s">
        <v>2189</v>
      </c>
      <c r="B1372" t="s">
        <v>860</v>
      </c>
      <c r="C1372" s="1">
        <f t="shared" si="885"/>
        <v>0</v>
      </c>
      <c r="D1372" s="1"/>
      <c r="E1372" s="1"/>
      <c r="F1372" s="1"/>
      <c r="G1372" s="1"/>
      <c r="H1372" s="1"/>
      <c r="I1372" s="1"/>
      <c r="J1372" s="1"/>
      <c r="K1372" s="1"/>
      <c r="L1372" s="1"/>
      <c r="M1372" s="7" t="e">
        <f>RANK(Z1372,(Z1372:AB1372,AC1372:AQ1372))</f>
        <v>#N/A</v>
      </c>
      <c r="N1372" s="7" t="e">
        <f>RANK(AA1372,(Z1372:AB1372,AC1372:AQ1372))</f>
        <v>#N/A</v>
      </c>
      <c r="O1372" s="7">
        <f>IF(AB1372&gt;0,RANK(AB1372,(Z1372:AB1372,AC1372:AQ1372)),0)</f>
        <v>0</v>
      </c>
      <c r="P1372" s="7"/>
      <c r="Q1372" s="1" t="e">
        <f t="shared" si="886"/>
        <v>#NUM!</v>
      </c>
      <c r="R1372" s="2" t="e">
        <f t="shared" si="887"/>
        <v>#NUM!</v>
      </c>
      <c r="S1372" s="2"/>
      <c r="T1372" s="2" t="str">
        <f t="shared" si="888"/>
        <v>-</v>
      </c>
      <c r="U1372" s="2" t="str">
        <f t="shared" si="889"/>
        <v>-</v>
      </c>
      <c r="V1372" s="2" t="str">
        <f t="shared" si="890"/>
        <v>-</v>
      </c>
      <c r="W1372" s="2" t="str">
        <f t="shared" si="891"/>
        <v>-</v>
      </c>
      <c r="X1372" s="2" t="str">
        <f t="shared" si="892"/>
        <v>-</v>
      </c>
      <c r="Y1372" s="2" t="str">
        <f t="shared" si="893"/>
        <v>-</v>
      </c>
      <c r="AK1372" s="1"/>
      <c r="AL1372" s="1"/>
      <c r="AN1372" s="1"/>
      <c r="AO1372" s="1"/>
      <c r="AP1372" s="1"/>
      <c r="AQ1372" s="1"/>
      <c r="AR1372" s="1"/>
      <c r="AS1372" s="8"/>
      <c r="AT1372" s="8"/>
      <c r="AU1372" s="8"/>
      <c r="AV1372" s="8"/>
      <c r="AW1372" s="2"/>
      <c r="AX1372" s="2"/>
      <c r="AY1372" s="2"/>
      <c r="AZ1372" s="2"/>
      <c r="BA1372" t="str">
        <f t="shared" si="894"/>
        <v>Cumberland CD4</v>
      </c>
      <c r="BC1372">
        <v>4</v>
      </c>
      <c r="BE1372">
        <v>37</v>
      </c>
      <c r="BF1372"/>
      <c r="BG1372" s="178">
        <v>37051</v>
      </c>
      <c r="BH1372">
        <f t="shared" si="895"/>
        <v>3705104</v>
      </c>
      <c r="BJ1372" t="s">
        <v>3279</v>
      </c>
    </row>
    <row r="1373" spans="1:62" outlineLevel="1">
      <c r="A1373" s="9" t="s">
        <v>2189</v>
      </c>
      <c r="B1373" t="s">
        <v>860</v>
      </c>
      <c r="C1373" s="1">
        <f t="shared" si="885"/>
        <v>0</v>
      </c>
      <c r="D1373" s="1"/>
      <c r="E1373" s="1"/>
      <c r="F1373" s="1"/>
      <c r="G1373" s="1"/>
      <c r="H1373" s="1"/>
      <c r="I1373" s="1"/>
      <c r="J1373" s="1"/>
      <c r="K1373" s="1"/>
      <c r="L1373" s="1"/>
      <c r="M1373" s="7" t="e">
        <f>RANK(Z1373,(Z1373:AB1373,AC1373:AQ1373))</f>
        <v>#N/A</v>
      </c>
      <c r="N1373" s="7" t="e">
        <f>RANK(AA1373,(Z1373:AB1373,AC1373:AQ1373))</f>
        <v>#N/A</v>
      </c>
      <c r="O1373" s="7">
        <f>IF(AB1373&gt;0,RANK(AB1373,(Z1373:AB1373,AC1373:AQ1373)),0)</f>
        <v>0</v>
      </c>
      <c r="P1373" s="7"/>
      <c r="Q1373" s="1" t="e">
        <f t="shared" si="886"/>
        <v>#NUM!</v>
      </c>
      <c r="R1373" s="2" t="e">
        <f t="shared" si="887"/>
        <v>#NUM!</v>
      </c>
      <c r="S1373" s="2"/>
      <c r="T1373" s="2" t="str">
        <f t="shared" si="888"/>
        <v>-</v>
      </c>
      <c r="U1373" s="2" t="str">
        <f t="shared" si="889"/>
        <v>-</v>
      </c>
      <c r="V1373" s="2" t="str">
        <f t="shared" si="890"/>
        <v>-</v>
      </c>
      <c r="W1373" s="2" t="str">
        <f t="shared" si="891"/>
        <v>-</v>
      </c>
      <c r="X1373" s="2" t="str">
        <f t="shared" si="892"/>
        <v>-</v>
      </c>
      <c r="Y1373" s="2" t="str">
        <f t="shared" si="893"/>
        <v>-</v>
      </c>
      <c r="AK1373" s="1"/>
      <c r="AL1373" s="1"/>
      <c r="AN1373" s="1"/>
      <c r="AO1373" s="1"/>
      <c r="AP1373" s="1"/>
      <c r="AQ1373" s="1"/>
      <c r="AR1373" s="1"/>
      <c r="AS1373" s="8"/>
      <c r="AT1373" s="8"/>
      <c r="AU1373" s="8"/>
      <c r="AV1373" s="8"/>
      <c r="AW1373" s="2"/>
      <c r="AX1373" s="2"/>
      <c r="AY1373" s="2"/>
      <c r="AZ1373" s="2"/>
      <c r="BA1373" t="str">
        <f t="shared" si="894"/>
        <v>Cumberland CD7</v>
      </c>
      <c r="BC1373">
        <v>7</v>
      </c>
      <c r="BE1373">
        <v>37</v>
      </c>
      <c r="BF1373"/>
      <c r="BG1373" s="178">
        <v>37051</v>
      </c>
      <c r="BH1373">
        <f t="shared" ref="BH1373:BH1407" si="896">BG1373*100+BC1373</f>
        <v>3705107</v>
      </c>
      <c r="BJ1373" t="s">
        <v>3279</v>
      </c>
    </row>
    <row r="1374" spans="1:62" outlineLevel="1">
      <c r="A1374" s="9" t="s">
        <v>109</v>
      </c>
      <c r="B1374" t="s">
        <v>860</v>
      </c>
      <c r="C1374" s="1">
        <f t="shared" si="885"/>
        <v>0</v>
      </c>
      <c r="D1374" s="1"/>
      <c r="E1374" s="1"/>
      <c r="F1374" s="1"/>
      <c r="G1374" s="1"/>
      <c r="H1374" s="1"/>
      <c r="I1374" s="1"/>
      <c r="J1374" s="1"/>
      <c r="K1374" s="1"/>
      <c r="L1374" s="1"/>
      <c r="M1374" s="7" t="e">
        <f>RANK(Z1374,(Z1374:AB1374,AC1374:AQ1374))</f>
        <v>#N/A</v>
      </c>
      <c r="N1374" s="7" t="e">
        <f>RANK(AA1374,(Z1374:AB1374,AC1374:AQ1374))</f>
        <v>#N/A</v>
      </c>
      <c r="O1374" s="7">
        <f>IF(AB1374&gt;0,RANK(AB1374,(Z1374:AB1374,AC1374:AQ1374)),0)</f>
        <v>0</v>
      </c>
      <c r="P1374" s="7"/>
      <c r="Q1374" s="1" t="e">
        <f t="shared" si="886"/>
        <v>#NUM!</v>
      </c>
      <c r="R1374" s="2" t="e">
        <f t="shared" si="887"/>
        <v>#NUM!</v>
      </c>
      <c r="S1374" s="2"/>
      <c r="T1374" s="2" t="str">
        <f t="shared" si="888"/>
        <v>-</v>
      </c>
      <c r="U1374" s="2" t="str">
        <f t="shared" si="889"/>
        <v>-</v>
      </c>
      <c r="V1374" s="2" t="str">
        <f t="shared" si="890"/>
        <v>-</v>
      </c>
      <c r="W1374" s="2" t="str">
        <f t="shared" si="891"/>
        <v>-</v>
      </c>
      <c r="X1374" s="2" t="str">
        <f t="shared" si="892"/>
        <v>-</v>
      </c>
      <c r="Y1374" s="2" t="str">
        <f t="shared" si="893"/>
        <v>-</v>
      </c>
      <c r="AK1374" s="1"/>
      <c r="AL1374" s="1"/>
      <c r="AN1374" s="1"/>
      <c r="AO1374" s="1"/>
      <c r="AP1374" s="1"/>
      <c r="AQ1374" s="1"/>
      <c r="AR1374" s="1"/>
      <c r="AS1374" s="8"/>
      <c r="AT1374" s="8"/>
      <c r="AU1374" s="8"/>
      <c r="AV1374" s="8"/>
      <c r="AW1374" s="2"/>
      <c r="AX1374" s="2"/>
      <c r="AY1374" s="2"/>
      <c r="AZ1374" s="2"/>
      <c r="BA1374" t="str">
        <f t="shared" si="894"/>
        <v>Davidson CD5</v>
      </c>
      <c r="BC1374">
        <v>5</v>
      </c>
      <c r="BE1374">
        <v>37</v>
      </c>
      <c r="BF1374"/>
      <c r="BG1374" s="178">
        <v>37057</v>
      </c>
      <c r="BH1374">
        <f t="shared" si="896"/>
        <v>3705705</v>
      </c>
      <c r="BJ1374" t="s">
        <v>3279</v>
      </c>
    </row>
    <row r="1375" spans="1:62" outlineLevel="1">
      <c r="A1375" s="9" t="s">
        <v>109</v>
      </c>
      <c r="B1375" t="s">
        <v>860</v>
      </c>
      <c r="C1375" s="1">
        <f t="shared" si="885"/>
        <v>0</v>
      </c>
      <c r="D1375" s="1"/>
      <c r="E1375" s="1"/>
      <c r="F1375" s="1"/>
      <c r="G1375" s="1"/>
      <c r="H1375" s="1"/>
      <c r="I1375" s="1"/>
      <c r="J1375" s="1"/>
      <c r="K1375" s="1"/>
      <c r="L1375" s="1"/>
      <c r="M1375" s="7" t="e">
        <f>RANK(Z1375,(Z1375:AB1375,AC1375:AQ1375))</f>
        <v>#N/A</v>
      </c>
      <c r="N1375" s="7" t="e">
        <f>RANK(AA1375,(Z1375:AB1375,AC1375:AQ1375))</f>
        <v>#N/A</v>
      </c>
      <c r="O1375" s="7">
        <f>IF(AB1375&gt;0,RANK(AB1375,(Z1375:AB1375,AC1375:AQ1375)),0)</f>
        <v>0</v>
      </c>
      <c r="P1375" s="7"/>
      <c r="Q1375" s="1" t="e">
        <f t="shared" si="886"/>
        <v>#NUM!</v>
      </c>
      <c r="R1375" s="2" t="e">
        <f t="shared" si="887"/>
        <v>#NUM!</v>
      </c>
      <c r="S1375" s="2"/>
      <c r="T1375" s="2" t="str">
        <f t="shared" si="888"/>
        <v>-</v>
      </c>
      <c r="U1375" s="2" t="str">
        <f t="shared" si="889"/>
        <v>-</v>
      </c>
      <c r="V1375" s="2" t="str">
        <f t="shared" si="890"/>
        <v>-</v>
      </c>
      <c r="W1375" s="2" t="str">
        <f t="shared" si="891"/>
        <v>-</v>
      </c>
      <c r="X1375" s="2" t="str">
        <f t="shared" si="892"/>
        <v>-</v>
      </c>
      <c r="Y1375" s="2" t="str">
        <f t="shared" si="893"/>
        <v>-</v>
      </c>
      <c r="AK1375" s="1"/>
      <c r="AL1375" s="1"/>
      <c r="AN1375" s="1"/>
      <c r="AO1375" s="1"/>
      <c r="AP1375" s="1"/>
      <c r="AQ1375" s="1"/>
      <c r="AR1375" s="1"/>
      <c r="AS1375" s="8"/>
      <c r="AT1375" s="8"/>
      <c r="AU1375" s="8"/>
      <c r="AV1375" s="8"/>
      <c r="AW1375" s="2"/>
      <c r="AX1375" s="2"/>
      <c r="AY1375" s="2"/>
      <c r="AZ1375" s="2"/>
      <c r="BA1375" t="str">
        <f t="shared" si="894"/>
        <v>Davidson CD8</v>
      </c>
      <c r="BC1375">
        <v>8</v>
      </c>
      <c r="BE1375">
        <v>37</v>
      </c>
      <c r="BF1375"/>
      <c r="BG1375" s="178">
        <v>37057</v>
      </c>
      <c r="BH1375">
        <f t="shared" si="896"/>
        <v>3705708</v>
      </c>
      <c r="BJ1375" t="s">
        <v>3279</v>
      </c>
    </row>
    <row r="1376" spans="1:62" outlineLevel="1">
      <c r="A1376" s="9" t="s">
        <v>109</v>
      </c>
      <c r="B1376" t="s">
        <v>860</v>
      </c>
      <c r="C1376" s="1">
        <f t="shared" si="885"/>
        <v>0</v>
      </c>
      <c r="D1376" s="1"/>
      <c r="E1376" s="1"/>
      <c r="F1376" s="1"/>
      <c r="G1376" s="1"/>
      <c r="H1376" s="1"/>
      <c r="I1376" s="1"/>
      <c r="J1376" s="1"/>
      <c r="K1376" s="1"/>
      <c r="L1376" s="1"/>
      <c r="M1376" s="7" t="e">
        <f>RANK(Z1376,(Z1376:AB1376,AC1376:AQ1376))</f>
        <v>#N/A</v>
      </c>
      <c r="N1376" s="7" t="e">
        <f>RANK(AA1376,(Z1376:AB1376,AC1376:AQ1376))</f>
        <v>#N/A</v>
      </c>
      <c r="O1376" s="7">
        <f>IF(AB1376&gt;0,RANK(AB1376,(Z1376:AB1376,AC1376:AQ1376)),0)</f>
        <v>0</v>
      </c>
      <c r="P1376" s="7"/>
      <c r="Q1376" s="1" t="e">
        <f t="shared" si="886"/>
        <v>#NUM!</v>
      </c>
      <c r="R1376" s="2" t="e">
        <f t="shared" si="887"/>
        <v>#NUM!</v>
      </c>
      <c r="S1376" s="2"/>
      <c r="T1376" s="2" t="str">
        <f t="shared" si="888"/>
        <v>-</v>
      </c>
      <c r="U1376" s="2" t="str">
        <f t="shared" si="889"/>
        <v>-</v>
      </c>
      <c r="V1376" s="2" t="str">
        <f t="shared" si="890"/>
        <v>-</v>
      </c>
      <c r="W1376" s="2" t="str">
        <f t="shared" si="891"/>
        <v>-</v>
      </c>
      <c r="X1376" s="2" t="str">
        <f t="shared" si="892"/>
        <v>-</v>
      </c>
      <c r="Y1376" s="2" t="str">
        <f t="shared" si="893"/>
        <v>-</v>
      </c>
      <c r="AK1376" s="1"/>
      <c r="AL1376" s="1"/>
      <c r="AN1376" s="1"/>
      <c r="AO1376" s="1"/>
      <c r="AP1376" s="1"/>
      <c r="AQ1376" s="1"/>
      <c r="AR1376" s="1"/>
      <c r="AS1376" s="8"/>
      <c r="AT1376" s="8"/>
      <c r="AU1376" s="8"/>
      <c r="AV1376" s="8"/>
      <c r="AW1376" s="2"/>
      <c r="AX1376" s="2"/>
      <c r="AY1376" s="2"/>
      <c r="AZ1376" s="2"/>
      <c r="BA1376" t="str">
        <f t="shared" si="894"/>
        <v>Davidson CD12</v>
      </c>
      <c r="BC1376">
        <v>12</v>
      </c>
      <c r="BE1376">
        <v>37</v>
      </c>
      <c r="BF1376"/>
      <c r="BG1376" s="178">
        <v>37057</v>
      </c>
      <c r="BH1376">
        <f t="shared" si="896"/>
        <v>3705712</v>
      </c>
      <c r="BJ1376" t="s">
        <v>3279</v>
      </c>
    </row>
    <row r="1377" spans="1:62" outlineLevel="1">
      <c r="A1377" s="9" t="s">
        <v>485</v>
      </c>
      <c r="B1377" t="s">
        <v>860</v>
      </c>
      <c r="C1377" s="1">
        <f t="shared" si="885"/>
        <v>0</v>
      </c>
      <c r="D1377" s="1"/>
      <c r="E1377" s="1"/>
      <c r="F1377" s="1"/>
      <c r="G1377" s="1"/>
      <c r="H1377" s="1"/>
      <c r="I1377" s="1"/>
      <c r="J1377" s="1"/>
      <c r="K1377" s="1"/>
      <c r="L1377" s="1"/>
      <c r="M1377" s="7" t="e">
        <f>RANK(Z1377,(Z1377:AB1377,AC1377:AQ1377))</f>
        <v>#N/A</v>
      </c>
      <c r="N1377" s="7" t="e">
        <f>RANK(AA1377,(Z1377:AB1377,AC1377:AQ1377))</f>
        <v>#N/A</v>
      </c>
      <c r="O1377" s="7">
        <f>IF(AB1377&gt;0,RANK(AB1377,(Z1377:AB1377,AC1377:AQ1377)),0)</f>
        <v>0</v>
      </c>
      <c r="P1377" s="7"/>
      <c r="Q1377" s="1" t="e">
        <f t="shared" si="886"/>
        <v>#NUM!</v>
      </c>
      <c r="R1377" s="2" t="e">
        <f t="shared" si="887"/>
        <v>#NUM!</v>
      </c>
      <c r="S1377" s="2"/>
      <c r="T1377" s="2" t="str">
        <f t="shared" si="888"/>
        <v>-</v>
      </c>
      <c r="U1377" s="2" t="str">
        <f t="shared" si="889"/>
        <v>-</v>
      </c>
      <c r="V1377" s="2" t="str">
        <f t="shared" si="890"/>
        <v>-</v>
      </c>
      <c r="W1377" s="2" t="str">
        <f t="shared" si="891"/>
        <v>-</v>
      </c>
      <c r="X1377" s="2" t="str">
        <f t="shared" si="892"/>
        <v>-</v>
      </c>
      <c r="Y1377" s="2" t="str">
        <f t="shared" si="893"/>
        <v>-</v>
      </c>
      <c r="AK1377" s="1"/>
      <c r="AL1377" s="1"/>
      <c r="AN1377" s="1"/>
      <c r="AO1377" s="1"/>
      <c r="AP1377" s="1"/>
      <c r="AQ1377" s="1"/>
      <c r="AR1377" s="1"/>
      <c r="AS1377" s="8"/>
      <c r="AT1377" s="8"/>
      <c r="AU1377" s="8"/>
      <c r="AV1377" s="8"/>
      <c r="AW1377" s="2"/>
      <c r="AX1377" s="2"/>
      <c r="AY1377" s="2"/>
      <c r="AZ1377" s="2"/>
      <c r="BA1377" t="str">
        <f t="shared" si="894"/>
        <v>Durham CD1</v>
      </c>
      <c r="BC1377">
        <v>1</v>
      </c>
      <c r="BE1377">
        <v>37</v>
      </c>
      <c r="BF1377"/>
      <c r="BG1377" s="178">
        <v>37063</v>
      </c>
      <c r="BH1377">
        <f t="shared" si="896"/>
        <v>3706301</v>
      </c>
      <c r="BJ1377" t="s">
        <v>3279</v>
      </c>
    </row>
    <row r="1378" spans="1:62" outlineLevel="1">
      <c r="A1378" s="9" t="s">
        <v>485</v>
      </c>
      <c r="B1378" t="s">
        <v>860</v>
      </c>
      <c r="C1378" s="1">
        <f t="shared" si="885"/>
        <v>0</v>
      </c>
      <c r="D1378" s="1"/>
      <c r="E1378" s="1"/>
      <c r="F1378" s="1"/>
      <c r="G1378" s="1"/>
      <c r="H1378" s="1"/>
      <c r="I1378" s="1"/>
      <c r="J1378" s="1"/>
      <c r="K1378" s="1"/>
      <c r="L1378" s="1"/>
      <c r="M1378" s="7" t="e">
        <f>RANK(Z1378,(Z1378:AB1378,AC1378:AQ1378))</f>
        <v>#N/A</v>
      </c>
      <c r="N1378" s="7" t="e">
        <f>RANK(AA1378,(Z1378:AB1378,AC1378:AQ1378))</f>
        <v>#N/A</v>
      </c>
      <c r="O1378" s="7">
        <f>IF(AB1378&gt;0,RANK(AB1378,(Z1378:AB1378,AC1378:AQ1378)),0)</f>
        <v>0</v>
      </c>
      <c r="P1378" s="7"/>
      <c r="Q1378" s="1" t="e">
        <f t="shared" si="886"/>
        <v>#NUM!</v>
      </c>
      <c r="R1378" s="2" t="e">
        <f t="shared" si="887"/>
        <v>#NUM!</v>
      </c>
      <c r="S1378" s="2"/>
      <c r="T1378" s="2" t="str">
        <f t="shared" si="888"/>
        <v>-</v>
      </c>
      <c r="U1378" s="2" t="str">
        <f t="shared" si="889"/>
        <v>-</v>
      </c>
      <c r="V1378" s="2" t="str">
        <f t="shared" si="890"/>
        <v>-</v>
      </c>
      <c r="W1378" s="2" t="str">
        <f t="shared" si="891"/>
        <v>-</v>
      </c>
      <c r="X1378" s="2" t="str">
        <f t="shared" si="892"/>
        <v>-</v>
      </c>
      <c r="Y1378" s="2" t="str">
        <f t="shared" si="893"/>
        <v>-</v>
      </c>
      <c r="AK1378" s="1"/>
      <c r="AL1378" s="1"/>
      <c r="AN1378" s="1"/>
      <c r="AO1378" s="1"/>
      <c r="AP1378" s="1"/>
      <c r="AQ1378" s="1"/>
      <c r="AR1378" s="1"/>
      <c r="AS1378" s="8"/>
      <c r="AT1378" s="8"/>
      <c r="AU1378" s="8"/>
      <c r="AV1378" s="8"/>
      <c r="AW1378" s="2"/>
      <c r="AX1378" s="2"/>
      <c r="AY1378" s="2"/>
      <c r="AZ1378" s="2"/>
      <c r="BA1378" t="str">
        <f t="shared" si="894"/>
        <v>Durham CD4</v>
      </c>
      <c r="BC1378">
        <v>4</v>
      </c>
      <c r="BE1378">
        <v>37</v>
      </c>
      <c r="BF1378"/>
      <c r="BG1378" s="178">
        <v>37063</v>
      </c>
      <c r="BH1378">
        <f t="shared" si="896"/>
        <v>3706304</v>
      </c>
      <c r="BJ1378" t="s">
        <v>3279</v>
      </c>
    </row>
    <row r="1379" spans="1:62" outlineLevel="1">
      <c r="A1379" s="9" t="s">
        <v>485</v>
      </c>
      <c r="B1379" t="s">
        <v>860</v>
      </c>
      <c r="C1379" s="1">
        <f t="shared" si="885"/>
        <v>0</v>
      </c>
      <c r="D1379" s="1"/>
      <c r="E1379" s="1"/>
      <c r="F1379" s="1"/>
      <c r="G1379" s="1"/>
      <c r="H1379" s="1"/>
      <c r="I1379" s="1"/>
      <c r="J1379" s="1"/>
      <c r="K1379" s="1"/>
      <c r="L1379" s="1"/>
      <c r="M1379" s="7" t="e">
        <f>RANK(Z1379,(Z1379:AB1379,AC1379:AQ1379))</f>
        <v>#N/A</v>
      </c>
      <c r="N1379" s="7" t="e">
        <f>RANK(AA1379,(Z1379:AB1379,AC1379:AQ1379))</f>
        <v>#N/A</v>
      </c>
      <c r="O1379" s="7">
        <f>IF(AB1379&gt;0,RANK(AB1379,(Z1379:AB1379,AC1379:AQ1379)),0)</f>
        <v>0</v>
      </c>
      <c r="P1379" s="7"/>
      <c r="Q1379" s="1" t="e">
        <f t="shared" si="886"/>
        <v>#NUM!</v>
      </c>
      <c r="R1379" s="2" t="e">
        <f t="shared" si="887"/>
        <v>#NUM!</v>
      </c>
      <c r="S1379" s="2"/>
      <c r="T1379" s="2" t="str">
        <f t="shared" si="888"/>
        <v>-</v>
      </c>
      <c r="U1379" s="2" t="str">
        <f t="shared" si="889"/>
        <v>-</v>
      </c>
      <c r="V1379" s="2" t="str">
        <f t="shared" si="890"/>
        <v>-</v>
      </c>
      <c r="W1379" s="2" t="str">
        <f t="shared" si="891"/>
        <v>-</v>
      </c>
      <c r="X1379" s="2" t="str">
        <f t="shared" si="892"/>
        <v>-</v>
      </c>
      <c r="Y1379" s="2" t="str">
        <f t="shared" si="893"/>
        <v>-</v>
      </c>
      <c r="AK1379" s="1"/>
      <c r="AL1379" s="1"/>
      <c r="AN1379" s="1"/>
      <c r="AO1379" s="1"/>
      <c r="AP1379" s="1"/>
      <c r="AQ1379" s="1"/>
      <c r="AR1379" s="1"/>
      <c r="AS1379" s="8"/>
      <c r="AT1379" s="8"/>
      <c r="AU1379" s="8"/>
      <c r="AV1379" s="8"/>
      <c r="AW1379" s="2"/>
      <c r="AX1379" s="2"/>
      <c r="AY1379" s="2"/>
      <c r="AZ1379" s="2"/>
      <c r="BA1379" t="str">
        <f t="shared" si="894"/>
        <v>Durham CD6</v>
      </c>
      <c r="BC1379">
        <v>6</v>
      </c>
      <c r="BE1379">
        <v>37</v>
      </c>
      <c r="BF1379"/>
      <c r="BG1379" s="178">
        <v>37063</v>
      </c>
      <c r="BH1379">
        <f t="shared" si="896"/>
        <v>3706306</v>
      </c>
      <c r="BJ1379" t="s">
        <v>3279</v>
      </c>
    </row>
    <row r="1380" spans="1:62" outlineLevel="1">
      <c r="A1380" s="9" t="s">
        <v>485</v>
      </c>
      <c r="B1380" t="s">
        <v>860</v>
      </c>
      <c r="C1380" s="1">
        <f t="shared" si="885"/>
        <v>0</v>
      </c>
      <c r="D1380" s="1"/>
      <c r="E1380" s="1"/>
      <c r="F1380" s="1"/>
      <c r="G1380" s="1"/>
      <c r="H1380" s="1"/>
      <c r="I1380" s="1"/>
      <c r="J1380" s="1"/>
      <c r="K1380" s="1"/>
      <c r="L1380" s="1"/>
      <c r="M1380" s="7" t="e">
        <f>RANK(Z1380,(Z1380:AB1380,AC1380:AQ1380))</f>
        <v>#N/A</v>
      </c>
      <c r="N1380" s="7" t="e">
        <f>RANK(AA1380,(Z1380:AB1380,AC1380:AQ1380))</f>
        <v>#N/A</v>
      </c>
      <c r="O1380" s="7">
        <f>IF(AB1380&gt;0,RANK(AB1380,(Z1380:AB1380,AC1380:AQ1380)),0)</f>
        <v>0</v>
      </c>
      <c r="P1380" s="7"/>
      <c r="Q1380" s="1" t="e">
        <f t="shared" si="886"/>
        <v>#NUM!</v>
      </c>
      <c r="R1380" s="2" t="e">
        <f t="shared" si="887"/>
        <v>#NUM!</v>
      </c>
      <c r="S1380" s="2"/>
      <c r="T1380" s="2" t="str">
        <f t="shared" si="888"/>
        <v>-</v>
      </c>
      <c r="U1380" s="2" t="str">
        <f t="shared" si="889"/>
        <v>-</v>
      </c>
      <c r="V1380" s="2" t="str">
        <f t="shared" si="890"/>
        <v>-</v>
      </c>
      <c r="W1380" s="2" t="str">
        <f t="shared" si="891"/>
        <v>-</v>
      </c>
      <c r="X1380" s="2" t="str">
        <f t="shared" si="892"/>
        <v>-</v>
      </c>
      <c r="Y1380" s="2" t="str">
        <f t="shared" si="893"/>
        <v>-</v>
      </c>
      <c r="AK1380" s="1"/>
      <c r="AL1380" s="1"/>
      <c r="AN1380" s="1"/>
      <c r="AO1380" s="1"/>
      <c r="AP1380" s="1"/>
      <c r="AQ1380" s="1"/>
      <c r="AR1380" s="1"/>
      <c r="AS1380" s="8"/>
      <c r="AT1380" s="8"/>
      <c r="AU1380" s="8"/>
      <c r="AV1380" s="8"/>
      <c r="AW1380" s="2"/>
      <c r="AX1380" s="2"/>
      <c r="AY1380" s="2"/>
      <c r="AZ1380" s="2"/>
      <c r="BA1380" t="str">
        <f t="shared" si="894"/>
        <v>Durham CD13</v>
      </c>
      <c r="BC1380">
        <v>13</v>
      </c>
      <c r="BE1380">
        <v>37</v>
      </c>
      <c r="BF1380"/>
      <c r="BG1380" s="178">
        <v>37063</v>
      </c>
      <c r="BH1380">
        <f t="shared" si="896"/>
        <v>3706313</v>
      </c>
      <c r="BJ1380" t="s">
        <v>3279</v>
      </c>
    </row>
    <row r="1381" spans="1:62" outlineLevel="1">
      <c r="A1381" s="9" t="s">
        <v>2883</v>
      </c>
      <c r="B1381" t="s">
        <v>860</v>
      </c>
      <c r="C1381" s="1">
        <f t="shared" si="885"/>
        <v>0</v>
      </c>
      <c r="D1381" s="1"/>
      <c r="E1381" s="1"/>
      <c r="F1381" s="1"/>
      <c r="G1381" s="1"/>
      <c r="H1381" s="1"/>
      <c r="I1381" s="1"/>
      <c r="J1381" s="1"/>
      <c r="K1381" s="1"/>
      <c r="L1381" s="1"/>
      <c r="M1381" s="7" t="e">
        <f>RANK(Z1381,(Z1381:AB1381,AC1381:AQ1381))</f>
        <v>#N/A</v>
      </c>
      <c r="N1381" s="7" t="e">
        <f>RANK(AA1381,(Z1381:AB1381,AC1381:AQ1381))</f>
        <v>#N/A</v>
      </c>
      <c r="O1381" s="7">
        <f>IF(AB1381&gt;0,RANK(AB1381,(Z1381:AB1381,AC1381:AQ1381)),0)</f>
        <v>0</v>
      </c>
      <c r="P1381" s="7"/>
      <c r="Q1381" s="1" t="e">
        <f t="shared" si="886"/>
        <v>#NUM!</v>
      </c>
      <c r="R1381" s="2" t="e">
        <f t="shared" si="887"/>
        <v>#NUM!</v>
      </c>
      <c r="S1381" s="2"/>
      <c r="T1381" s="2" t="str">
        <f t="shared" si="888"/>
        <v>-</v>
      </c>
      <c r="U1381" s="2" t="str">
        <f t="shared" si="889"/>
        <v>-</v>
      </c>
      <c r="V1381" s="2" t="str">
        <f t="shared" si="890"/>
        <v>-</v>
      </c>
      <c r="W1381" s="2" t="str">
        <f t="shared" si="891"/>
        <v>-</v>
      </c>
      <c r="X1381" s="2" t="str">
        <f t="shared" si="892"/>
        <v>-</v>
      </c>
      <c r="Y1381" s="2" t="str">
        <f t="shared" si="893"/>
        <v>-</v>
      </c>
      <c r="AK1381" s="1"/>
      <c r="AL1381" s="1"/>
      <c r="AN1381" s="1"/>
      <c r="AO1381" s="1"/>
      <c r="AP1381" s="1"/>
      <c r="AQ1381" s="1"/>
      <c r="AR1381" s="1"/>
      <c r="AS1381" s="8"/>
      <c r="AT1381" s="8"/>
      <c r="AU1381" s="8"/>
      <c r="AV1381" s="8"/>
      <c r="AW1381" s="2"/>
      <c r="AX1381" s="2"/>
      <c r="AY1381" s="2"/>
      <c r="AZ1381" s="2"/>
      <c r="BA1381" t="str">
        <f t="shared" si="894"/>
        <v>Edgecombe CD1</v>
      </c>
      <c r="BC1381">
        <v>1</v>
      </c>
      <c r="BE1381">
        <v>37</v>
      </c>
      <c r="BF1381"/>
      <c r="BG1381" s="178">
        <v>37065</v>
      </c>
      <c r="BH1381">
        <f t="shared" si="896"/>
        <v>3706501</v>
      </c>
      <c r="BJ1381" t="s">
        <v>3279</v>
      </c>
    </row>
    <row r="1382" spans="1:62" outlineLevel="1">
      <c r="A1382" s="9" t="s">
        <v>2883</v>
      </c>
      <c r="B1382" t="s">
        <v>860</v>
      </c>
      <c r="C1382" s="1">
        <f t="shared" si="885"/>
        <v>0</v>
      </c>
      <c r="D1382" s="1"/>
      <c r="E1382" s="1"/>
      <c r="F1382" s="1"/>
      <c r="G1382" s="1"/>
      <c r="H1382" s="1"/>
      <c r="I1382" s="1"/>
      <c r="J1382" s="1"/>
      <c r="K1382" s="1"/>
      <c r="L1382" s="1"/>
      <c r="M1382" s="7" t="e">
        <f>RANK(Z1382,(Z1382:AB1382,AC1382:AQ1382))</f>
        <v>#N/A</v>
      </c>
      <c r="N1382" s="7" t="e">
        <f>RANK(AA1382,(Z1382:AB1382,AC1382:AQ1382))</f>
        <v>#N/A</v>
      </c>
      <c r="O1382" s="7">
        <f>IF(AB1382&gt;0,RANK(AB1382,(Z1382:AB1382,AC1382:AQ1382)),0)</f>
        <v>0</v>
      </c>
      <c r="P1382" s="7"/>
      <c r="Q1382" s="1" t="e">
        <f t="shared" si="886"/>
        <v>#NUM!</v>
      </c>
      <c r="R1382" s="2" t="e">
        <f t="shared" si="887"/>
        <v>#NUM!</v>
      </c>
      <c r="S1382" s="2"/>
      <c r="T1382" s="2" t="str">
        <f t="shared" si="888"/>
        <v>-</v>
      </c>
      <c r="U1382" s="2" t="str">
        <f t="shared" si="889"/>
        <v>-</v>
      </c>
      <c r="V1382" s="2" t="str">
        <f t="shared" si="890"/>
        <v>-</v>
      </c>
      <c r="W1382" s="2" t="str">
        <f t="shared" si="891"/>
        <v>-</v>
      </c>
      <c r="X1382" s="2" t="str">
        <f t="shared" si="892"/>
        <v>-</v>
      </c>
      <c r="Y1382" s="2" t="str">
        <f t="shared" si="893"/>
        <v>-</v>
      </c>
      <c r="AK1382" s="1"/>
      <c r="AL1382" s="1"/>
      <c r="AN1382" s="1"/>
      <c r="AO1382" s="1"/>
      <c r="AP1382" s="1"/>
      <c r="AQ1382" s="1"/>
      <c r="AR1382" s="1"/>
      <c r="AS1382" s="8"/>
      <c r="AT1382" s="8"/>
      <c r="AU1382" s="8"/>
      <c r="AV1382" s="8"/>
      <c r="AW1382" s="2"/>
      <c r="AX1382" s="2"/>
      <c r="AY1382" s="2"/>
      <c r="AZ1382" s="2"/>
      <c r="BA1382" t="str">
        <f t="shared" si="894"/>
        <v>Edgecombe CD13</v>
      </c>
      <c r="BC1382">
        <v>13</v>
      </c>
      <c r="BE1382">
        <v>37</v>
      </c>
      <c r="BF1382"/>
      <c r="BG1382" s="178">
        <v>37065</v>
      </c>
      <c r="BH1382">
        <f t="shared" si="896"/>
        <v>3706513</v>
      </c>
      <c r="BJ1382" t="s">
        <v>3279</v>
      </c>
    </row>
    <row r="1383" spans="1:62" outlineLevel="1">
      <c r="A1383" s="9" t="s">
        <v>3033</v>
      </c>
      <c r="B1383" t="s">
        <v>860</v>
      </c>
      <c r="C1383" s="1">
        <f t="shared" si="885"/>
        <v>0</v>
      </c>
      <c r="D1383" s="1"/>
      <c r="E1383" s="1"/>
      <c r="F1383" s="1"/>
      <c r="G1383" s="1"/>
      <c r="H1383" s="1"/>
      <c r="I1383" s="1"/>
      <c r="J1383" s="1"/>
      <c r="K1383" s="1"/>
      <c r="L1383" s="1"/>
      <c r="M1383" s="7" t="e">
        <f>RANK(Z1383,(Z1383:AB1383,AC1383:AQ1383))</f>
        <v>#N/A</v>
      </c>
      <c r="N1383" s="7" t="e">
        <f>RANK(AA1383,(Z1383:AB1383,AC1383:AQ1383))</f>
        <v>#N/A</v>
      </c>
      <c r="O1383" s="7">
        <f>IF(AB1383&gt;0,RANK(AB1383,(Z1383:AB1383,AC1383:AQ1383)),0)</f>
        <v>0</v>
      </c>
      <c r="P1383" s="7"/>
      <c r="Q1383" s="1" t="e">
        <f t="shared" si="886"/>
        <v>#NUM!</v>
      </c>
      <c r="R1383" s="2" t="e">
        <f t="shared" si="887"/>
        <v>#NUM!</v>
      </c>
      <c r="S1383" s="2"/>
      <c r="T1383" s="2" t="str">
        <f t="shared" si="888"/>
        <v>-</v>
      </c>
      <c r="U1383" s="2" t="str">
        <f t="shared" si="889"/>
        <v>-</v>
      </c>
      <c r="V1383" s="2" t="str">
        <f t="shared" si="890"/>
        <v>-</v>
      </c>
      <c r="W1383" s="2" t="str">
        <f t="shared" si="891"/>
        <v>-</v>
      </c>
      <c r="X1383" s="2" t="str">
        <f t="shared" si="892"/>
        <v>-</v>
      </c>
      <c r="Y1383" s="2" t="str">
        <f t="shared" si="893"/>
        <v>-</v>
      </c>
      <c r="AK1383" s="1"/>
      <c r="AL1383" s="1"/>
      <c r="AN1383" s="1"/>
      <c r="AO1383" s="1"/>
      <c r="AP1383" s="1"/>
      <c r="AQ1383" s="1"/>
      <c r="AR1383" s="1"/>
      <c r="AS1383" s="8"/>
      <c r="AT1383" s="8"/>
      <c r="AU1383" s="8"/>
      <c r="AV1383" s="8"/>
      <c r="AW1383" s="2"/>
      <c r="AX1383" s="2"/>
      <c r="AY1383" s="2"/>
      <c r="AZ1383" s="2"/>
      <c r="BA1383" t="str">
        <f t="shared" si="894"/>
        <v>Forsyth CD5</v>
      </c>
      <c r="BC1383">
        <v>5</v>
      </c>
      <c r="BE1383">
        <v>37</v>
      </c>
      <c r="BF1383"/>
      <c r="BG1383" s="178">
        <v>37067</v>
      </c>
      <c r="BH1383">
        <f t="shared" si="896"/>
        <v>3706705</v>
      </c>
      <c r="BJ1383" t="s">
        <v>3279</v>
      </c>
    </row>
    <row r="1384" spans="1:62" outlineLevel="1">
      <c r="A1384" s="9" t="s">
        <v>3033</v>
      </c>
      <c r="B1384" t="s">
        <v>860</v>
      </c>
      <c r="C1384" s="1">
        <f t="shared" si="885"/>
        <v>0</v>
      </c>
      <c r="D1384" s="1"/>
      <c r="E1384" s="1"/>
      <c r="F1384" s="1"/>
      <c r="G1384" s="1"/>
      <c r="H1384" s="1"/>
      <c r="I1384" s="1"/>
      <c r="J1384" s="1"/>
      <c r="K1384" s="1"/>
      <c r="L1384" s="1"/>
      <c r="M1384" s="7" t="e">
        <f>RANK(Z1384,(Z1384:AB1384,AC1384:AQ1384))</f>
        <v>#N/A</v>
      </c>
      <c r="N1384" s="7" t="e">
        <f>RANK(AA1384,(Z1384:AB1384,AC1384:AQ1384))</f>
        <v>#N/A</v>
      </c>
      <c r="O1384" s="7">
        <f>IF(AB1384&gt;0,RANK(AB1384,(Z1384:AB1384,AC1384:AQ1384)),0)</f>
        <v>0</v>
      </c>
      <c r="P1384" s="7"/>
      <c r="Q1384" s="1" t="e">
        <f t="shared" si="886"/>
        <v>#NUM!</v>
      </c>
      <c r="R1384" s="2" t="e">
        <f t="shared" si="887"/>
        <v>#NUM!</v>
      </c>
      <c r="S1384" s="2"/>
      <c r="T1384" s="2" t="str">
        <f t="shared" si="888"/>
        <v>-</v>
      </c>
      <c r="U1384" s="2" t="str">
        <f t="shared" si="889"/>
        <v>-</v>
      </c>
      <c r="V1384" s="2" t="str">
        <f t="shared" si="890"/>
        <v>-</v>
      </c>
      <c r="W1384" s="2" t="str">
        <f t="shared" si="891"/>
        <v>-</v>
      </c>
      <c r="X1384" s="2" t="str">
        <f t="shared" si="892"/>
        <v>-</v>
      </c>
      <c r="Y1384" s="2" t="str">
        <f t="shared" si="893"/>
        <v>-</v>
      </c>
      <c r="AK1384" s="1"/>
      <c r="AL1384" s="1"/>
      <c r="AN1384" s="1"/>
      <c r="AO1384" s="1"/>
      <c r="AP1384" s="1"/>
      <c r="AQ1384" s="1"/>
      <c r="AR1384" s="1"/>
      <c r="AS1384" s="8"/>
      <c r="AT1384" s="8"/>
      <c r="AU1384" s="8"/>
      <c r="AV1384" s="8"/>
      <c r="AW1384" s="2"/>
      <c r="AX1384" s="2"/>
      <c r="AY1384" s="2"/>
      <c r="AZ1384" s="2"/>
      <c r="BA1384" t="str">
        <f t="shared" si="894"/>
        <v>Forsyth CD12</v>
      </c>
      <c r="BC1384">
        <v>12</v>
      </c>
      <c r="BE1384">
        <v>37</v>
      </c>
      <c r="BF1384"/>
      <c r="BG1384" s="178">
        <v>37067</v>
      </c>
      <c r="BH1384">
        <f t="shared" si="896"/>
        <v>3706712</v>
      </c>
      <c r="BJ1384" t="s">
        <v>3279</v>
      </c>
    </row>
    <row r="1385" spans="1:62" outlineLevel="1">
      <c r="A1385" s="9" t="s">
        <v>2409</v>
      </c>
      <c r="B1385" t="s">
        <v>860</v>
      </c>
      <c r="C1385" s="1">
        <f t="shared" si="885"/>
        <v>0</v>
      </c>
      <c r="D1385" s="1"/>
      <c r="E1385" s="1"/>
      <c r="F1385" s="1"/>
      <c r="G1385" s="1"/>
      <c r="H1385" s="1"/>
      <c r="I1385" s="1"/>
      <c r="J1385" s="1"/>
      <c r="K1385" s="1"/>
      <c r="L1385" s="1"/>
      <c r="M1385" s="7" t="e">
        <f>RANK(Z1385,(Z1385:AB1385,AC1385:AQ1385))</f>
        <v>#N/A</v>
      </c>
      <c r="N1385" s="7" t="e">
        <f>RANK(AA1385,(Z1385:AB1385,AC1385:AQ1385))</f>
        <v>#N/A</v>
      </c>
      <c r="O1385" s="7">
        <f>IF(AB1385&gt;0,RANK(AB1385,(Z1385:AB1385,AC1385:AQ1385)),0)</f>
        <v>0</v>
      </c>
      <c r="P1385" s="7"/>
      <c r="Q1385" s="1" t="e">
        <f t="shared" si="886"/>
        <v>#NUM!</v>
      </c>
      <c r="R1385" s="2" t="e">
        <f t="shared" si="887"/>
        <v>#NUM!</v>
      </c>
      <c r="S1385" s="2"/>
      <c r="T1385" s="2" t="str">
        <f t="shared" si="888"/>
        <v>-</v>
      </c>
      <c r="U1385" s="2" t="str">
        <f t="shared" si="889"/>
        <v>-</v>
      </c>
      <c r="V1385" s="2" t="str">
        <f t="shared" si="890"/>
        <v>-</v>
      </c>
      <c r="W1385" s="2" t="str">
        <f t="shared" si="891"/>
        <v>-</v>
      </c>
      <c r="X1385" s="2" t="str">
        <f t="shared" si="892"/>
        <v>-</v>
      </c>
      <c r="Y1385" s="2" t="str">
        <f t="shared" si="893"/>
        <v>-</v>
      </c>
      <c r="AK1385" s="1"/>
      <c r="AL1385" s="1"/>
      <c r="AN1385" s="1"/>
      <c r="AO1385" s="1"/>
      <c r="AP1385" s="1"/>
      <c r="AQ1385" s="1"/>
      <c r="AR1385" s="1"/>
      <c r="AS1385" s="8"/>
      <c r="AT1385" s="8"/>
      <c r="AU1385" s="8"/>
      <c r="AV1385" s="8"/>
      <c r="AW1385" s="2"/>
      <c r="AX1385" s="2"/>
      <c r="AY1385" s="2"/>
      <c r="AZ1385" s="2"/>
      <c r="BA1385" t="str">
        <f t="shared" si="894"/>
        <v>Franklin CD1</v>
      </c>
      <c r="BC1385">
        <v>1</v>
      </c>
      <c r="BE1385">
        <v>37</v>
      </c>
      <c r="BF1385"/>
      <c r="BG1385" s="178">
        <v>37069</v>
      </c>
      <c r="BH1385">
        <f t="shared" si="896"/>
        <v>3706901</v>
      </c>
      <c r="BJ1385" t="s">
        <v>3279</v>
      </c>
    </row>
    <row r="1386" spans="1:62" outlineLevel="1">
      <c r="A1386" s="9" t="s">
        <v>2409</v>
      </c>
      <c r="B1386" t="s">
        <v>860</v>
      </c>
      <c r="C1386" s="1">
        <f t="shared" si="885"/>
        <v>0</v>
      </c>
      <c r="D1386" s="1"/>
      <c r="E1386" s="1"/>
      <c r="F1386" s="1"/>
      <c r="G1386" s="1"/>
      <c r="H1386" s="1"/>
      <c r="I1386" s="1"/>
      <c r="J1386" s="1"/>
      <c r="K1386" s="1"/>
      <c r="L1386" s="1"/>
      <c r="M1386" s="7" t="e">
        <f>RANK(Z1386,(Z1386:AB1386,AC1386:AQ1386))</f>
        <v>#N/A</v>
      </c>
      <c r="N1386" s="7" t="e">
        <f>RANK(AA1386,(Z1386:AB1386,AC1386:AQ1386))</f>
        <v>#N/A</v>
      </c>
      <c r="O1386" s="7">
        <f>IF(AB1386&gt;0,RANK(AB1386,(Z1386:AB1386,AC1386:AQ1386)),0)</f>
        <v>0</v>
      </c>
      <c r="P1386" s="7"/>
      <c r="Q1386" s="1" t="e">
        <f t="shared" si="886"/>
        <v>#NUM!</v>
      </c>
      <c r="R1386" s="2" t="e">
        <f t="shared" si="887"/>
        <v>#NUM!</v>
      </c>
      <c r="S1386" s="2"/>
      <c r="T1386" s="2" t="str">
        <f t="shared" si="888"/>
        <v>-</v>
      </c>
      <c r="U1386" s="2" t="str">
        <f t="shared" si="889"/>
        <v>-</v>
      </c>
      <c r="V1386" s="2" t="str">
        <f t="shared" si="890"/>
        <v>-</v>
      </c>
      <c r="W1386" s="2" t="str">
        <f t="shared" si="891"/>
        <v>-</v>
      </c>
      <c r="X1386" s="2" t="str">
        <f t="shared" si="892"/>
        <v>-</v>
      </c>
      <c r="Y1386" s="2" t="str">
        <f t="shared" si="893"/>
        <v>-</v>
      </c>
      <c r="AK1386" s="1"/>
      <c r="AL1386" s="1"/>
      <c r="AN1386" s="1"/>
      <c r="AO1386" s="1"/>
      <c r="AP1386" s="1"/>
      <c r="AQ1386" s="1"/>
      <c r="AR1386" s="1"/>
      <c r="AS1386" s="8"/>
      <c r="AT1386" s="8"/>
      <c r="AU1386" s="8"/>
      <c r="AV1386" s="8"/>
      <c r="AW1386" s="2"/>
      <c r="AX1386" s="2"/>
      <c r="AY1386" s="2"/>
      <c r="AZ1386" s="2"/>
      <c r="BA1386" t="str">
        <f t="shared" si="894"/>
        <v>Franklin CD13</v>
      </c>
      <c r="BC1386">
        <v>13</v>
      </c>
      <c r="BE1386">
        <v>37</v>
      </c>
      <c r="BF1386"/>
      <c r="BG1386" s="178">
        <v>37069</v>
      </c>
      <c r="BH1386">
        <f t="shared" si="896"/>
        <v>3706913</v>
      </c>
      <c r="BJ1386" t="s">
        <v>3279</v>
      </c>
    </row>
    <row r="1387" spans="1:62" outlineLevel="1">
      <c r="A1387" s="9" t="s">
        <v>582</v>
      </c>
      <c r="B1387" t="s">
        <v>860</v>
      </c>
      <c r="C1387" s="1">
        <f t="shared" si="885"/>
        <v>0</v>
      </c>
      <c r="D1387" s="1"/>
      <c r="E1387" s="1"/>
      <c r="F1387" s="1"/>
      <c r="G1387" s="1"/>
      <c r="H1387" s="1"/>
      <c r="I1387" s="1"/>
      <c r="J1387" s="1"/>
      <c r="K1387" s="1"/>
      <c r="L1387" s="1"/>
      <c r="M1387" s="7" t="e">
        <f>RANK(Z1387,(Z1387:AB1387,AC1387:AQ1387))</f>
        <v>#N/A</v>
      </c>
      <c r="N1387" s="7" t="e">
        <f>RANK(AA1387,(Z1387:AB1387,AC1387:AQ1387))</f>
        <v>#N/A</v>
      </c>
      <c r="O1387" s="7">
        <f>IF(AB1387&gt;0,RANK(AB1387,(Z1387:AB1387,AC1387:AQ1387)),0)</f>
        <v>0</v>
      </c>
      <c r="P1387" s="7"/>
      <c r="Q1387" s="1" t="e">
        <f t="shared" si="886"/>
        <v>#NUM!</v>
      </c>
      <c r="R1387" s="2" t="e">
        <f t="shared" si="887"/>
        <v>#NUM!</v>
      </c>
      <c r="S1387" s="2"/>
      <c r="T1387" s="2" t="str">
        <f t="shared" si="888"/>
        <v>-</v>
      </c>
      <c r="U1387" s="2" t="str">
        <f t="shared" si="889"/>
        <v>-</v>
      </c>
      <c r="V1387" s="2" t="str">
        <f t="shared" si="890"/>
        <v>-</v>
      </c>
      <c r="W1387" s="2" t="str">
        <f t="shared" si="891"/>
        <v>-</v>
      </c>
      <c r="X1387" s="2" t="str">
        <f t="shared" si="892"/>
        <v>-</v>
      </c>
      <c r="Y1387" s="2" t="str">
        <f t="shared" si="893"/>
        <v>-</v>
      </c>
      <c r="AK1387" s="1"/>
      <c r="AL1387" s="1"/>
      <c r="AN1387" s="1"/>
      <c r="AO1387" s="1"/>
      <c r="AP1387" s="1"/>
      <c r="AQ1387" s="1"/>
      <c r="AR1387" s="1"/>
      <c r="AS1387" s="8"/>
      <c r="AT1387" s="8"/>
      <c r="AU1387" s="8"/>
      <c r="AV1387" s="8"/>
      <c r="AW1387" s="2"/>
      <c r="AX1387" s="2"/>
      <c r="AY1387" s="2"/>
      <c r="AZ1387" s="2"/>
      <c r="BA1387" t="str">
        <f t="shared" si="894"/>
        <v>Granville CD1</v>
      </c>
      <c r="BC1387">
        <v>1</v>
      </c>
      <c r="BE1387">
        <v>37</v>
      </c>
      <c r="BF1387"/>
      <c r="BG1387" s="178">
        <v>37077</v>
      </c>
      <c r="BH1387">
        <f t="shared" si="896"/>
        <v>3707701</v>
      </c>
      <c r="BJ1387" t="s">
        <v>3279</v>
      </c>
    </row>
    <row r="1388" spans="1:62" outlineLevel="1">
      <c r="A1388" s="9" t="s">
        <v>582</v>
      </c>
      <c r="B1388" t="s">
        <v>860</v>
      </c>
      <c r="C1388" s="1">
        <f t="shared" si="885"/>
        <v>0</v>
      </c>
      <c r="D1388" s="1"/>
      <c r="E1388" s="1"/>
      <c r="F1388" s="1"/>
      <c r="G1388" s="1"/>
      <c r="H1388" s="1"/>
      <c r="I1388" s="1"/>
      <c r="J1388" s="1"/>
      <c r="K1388" s="1"/>
      <c r="L1388" s="1"/>
      <c r="M1388" s="7" t="e">
        <f>RANK(Z1388,(Z1388:AB1388,AC1388:AQ1388))</f>
        <v>#N/A</v>
      </c>
      <c r="N1388" s="7" t="e">
        <f>RANK(AA1388,(Z1388:AB1388,AC1388:AQ1388))</f>
        <v>#N/A</v>
      </c>
      <c r="O1388" s="7">
        <f>IF(AB1388&gt;0,RANK(AB1388,(Z1388:AB1388,AC1388:AQ1388)),0)</f>
        <v>0</v>
      </c>
      <c r="P1388" s="7"/>
      <c r="Q1388" s="1" t="e">
        <f t="shared" si="886"/>
        <v>#NUM!</v>
      </c>
      <c r="R1388" s="2" t="e">
        <f t="shared" si="887"/>
        <v>#NUM!</v>
      </c>
      <c r="S1388" s="2"/>
      <c r="T1388" s="2" t="str">
        <f t="shared" si="888"/>
        <v>-</v>
      </c>
      <c r="U1388" s="2" t="str">
        <f t="shared" si="889"/>
        <v>-</v>
      </c>
      <c r="V1388" s="2" t="str">
        <f t="shared" si="890"/>
        <v>-</v>
      </c>
      <c r="W1388" s="2" t="str">
        <f t="shared" si="891"/>
        <v>-</v>
      </c>
      <c r="X1388" s="2" t="str">
        <f t="shared" si="892"/>
        <v>-</v>
      </c>
      <c r="Y1388" s="2" t="str">
        <f t="shared" si="893"/>
        <v>-</v>
      </c>
      <c r="AK1388" s="1"/>
      <c r="AL1388" s="1"/>
      <c r="AN1388" s="1"/>
      <c r="AO1388" s="1"/>
      <c r="AP1388" s="1"/>
      <c r="AQ1388" s="1"/>
      <c r="AR1388" s="1"/>
      <c r="AS1388" s="8"/>
      <c r="AT1388" s="8"/>
      <c r="AU1388" s="8"/>
      <c r="AV1388" s="8"/>
      <c r="AW1388" s="2"/>
      <c r="AX1388" s="2"/>
      <c r="AY1388" s="2"/>
      <c r="AZ1388" s="2"/>
      <c r="BA1388" t="str">
        <f t="shared" si="894"/>
        <v>Granville CD6</v>
      </c>
      <c r="BC1388">
        <v>6</v>
      </c>
      <c r="BE1388">
        <v>37</v>
      </c>
      <c r="BF1388"/>
      <c r="BG1388" s="178">
        <v>37077</v>
      </c>
      <c r="BH1388">
        <f t="shared" si="896"/>
        <v>3707706</v>
      </c>
      <c r="BJ1388" t="s">
        <v>3279</v>
      </c>
    </row>
    <row r="1389" spans="1:62" outlineLevel="1">
      <c r="A1389" s="9" t="s">
        <v>582</v>
      </c>
      <c r="B1389" t="s">
        <v>860</v>
      </c>
      <c r="C1389" s="1">
        <f t="shared" si="885"/>
        <v>0</v>
      </c>
      <c r="D1389" s="1"/>
      <c r="E1389" s="1"/>
      <c r="F1389" s="1"/>
      <c r="G1389" s="1"/>
      <c r="H1389" s="1"/>
      <c r="I1389" s="1"/>
      <c r="J1389" s="1"/>
      <c r="K1389" s="1"/>
      <c r="L1389" s="1"/>
      <c r="M1389" s="7" t="e">
        <f>RANK(Z1389,(Z1389:AB1389,AC1389:AQ1389))</f>
        <v>#N/A</v>
      </c>
      <c r="N1389" s="7" t="e">
        <f>RANK(AA1389,(Z1389:AB1389,AC1389:AQ1389))</f>
        <v>#N/A</v>
      </c>
      <c r="O1389" s="7">
        <f>IF(AB1389&gt;0,RANK(AB1389,(Z1389:AB1389,AC1389:AQ1389)),0)</f>
        <v>0</v>
      </c>
      <c r="P1389" s="7"/>
      <c r="Q1389" s="1" t="e">
        <f t="shared" si="886"/>
        <v>#NUM!</v>
      </c>
      <c r="R1389" s="2" t="e">
        <f t="shared" si="887"/>
        <v>#NUM!</v>
      </c>
      <c r="S1389" s="2"/>
      <c r="T1389" s="2" t="str">
        <f t="shared" si="888"/>
        <v>-</v>
      </c>
      <c r="U1389" s="2" t="str">
        <f t="shared" si="889"/>
        <v>-</v>
      </c>
      <c r="V1389" s="2" t="str">
        <f t="shared" si="890"/>
        <v>-</v>
      </c>
      <c r="W1389" s="2" t="str">
        <f t="shared" si="891"/>
        <v>-</v>
      </c>
      <c r="X1389" s="2" t="str">
        <f t="shared" si="892"/>
        <v>-</v>
      </c>
      <c r="Y1389" s="2" t="str">
        <f t="shared" si="893"/>
        <v>-</v>
      </c>
      <c r="AK1389" s="1"/>
      <c r="AL1389" s="1"/>
      <c r="AN1389" s="1"/>
      <c r="AO1389" s="1"/>
      <c r="AP1389" s="1"/>
      <c r="AQ1389" s="1"/>
      <c r="AR1389" s="1"/>
      <c r="AS1389" s="8"/>
      <c r="AT1389" s="8"/>
      <c r="AU1389" s="8"/>
      <c r="AV1389" s="8"/>
      <c r="AW1389" s="2"/>
      <c r="AX1389" s="2"/>
      <c r="AY1389" s="2"/>
      <c r="AZ1389" s="2"/>
      <c r="BA1389" t="str">
        <f t="shared" si="894"/>
        <v>Granville CD13</v>
      </c>
      <c r="BC1389">
        <v>13</v>
      </c>
      <c r="BE1389">
        <v>37</v>
      </c>
      <c r="BF1389"/>
      <c r="BG1389" s="178">
        <v>37077</v>
      </c>
      <c r="BH1389">
        <f t="shared" si="896"/>
        <v>3707713</v>
      </c>
      <c r="BJ1389" t="s">
        <v>3279</v>
      </c>
    </row>
    <row r="1390" spans="1:62" outlineLevel="1">
      <c r="A1390" s="9" t="s">
        <v>333</v>
      </c>
      <c r="B1390" t="s">
        <v>860</v>
      </c>
      <c r="C1390" s="1">
        <f t="shared" si="885"/>
        <v>0</v>
      </c>
      <c r="D1390" s="1"/>
      <c r="E1390" s="1"/>
      <c r="F1390" s="1"/>
      <c r="G1390" s="1"/>
      <c r="H1390" s="1"/>
      <c r="I1390" s="1"/>
      <c r="J1390" s="1"/>
      <c r="K1390" s="1"/>
      <c r="L1390" s="1"/>
      <c r="M1390" s="7" t="e">
        <f>RANK(Z1390,(Z1390:AB1390,AC1390:AQ1390))</f>
        <v>#N/A</v>
      </c>
      <c r="N1390" s="7" t="e">
        <f>RANK(AA1390,(Z1390:AB1390,AC1390:AQ1390))</f>
        <v>#N/A</v>
      </c>
      <c r="O1390" s="7">
        <f>IF(AB1390&gt;0,RANK(AB1390,(Z1390:AB1390,AC1390:AQ1390)),0)</f>
        <v>0</v>
      </c>
      <c r="P1390" s="7"/>
      <c r="Q1390" s="1" t="e">
        <f t="shared" si="886"/>
        <v>#NUM!</v>
      </c>
      <c r="R1390" s="2" t="e">
        <f t="shared" si="887"/>
        <v>#NUM!</v>
      </c>
      <c r="S1390" s="2"/>
      <c r="T1390" s="2" t="str">
        <f t="shared" si="888"/>
        <v>-</v>
      </c>
      <c r="U1390" s="2" t="str">
        <f t="shared" si="889"/>
        <v>-</v>
      </c>
      <c r="V1390" s="2" t="str">
        <f t="shared" si="890"/>
        <v>-</v>
      </c>
      <c r="W1390" s="2" t="str">
        <f t="shared" si="891"/>
        <v>-</v>
      </c>
      <c r="X1390" s="2" t="str">
        <f t="shared" si="892"/>
        <v>-</v>
      </c>
      <c r="Y1390" s="2" t="str">
        <f t="shared" si="893"/>
        <v>-</v>
      </c>
      <c r="AK1390" s="1"/>
      <c r="AL1390" s="1"/>
      <c r="AN1390" s="1"/>
      <c r="AO1390" s="1"/>
      <c r="AP1390" s="1"/>
      <c r="AQ1390" s="1"/>
      <c r="AR1390" s="1"/>
      <c r="AS1390" s="8"/>
      <c r="AT1390" s="8"/>
      <c r="AU1390" s="8"/>
      <c r="AV1390" s="8"/>
      <c r="AW1390" s="2"/>
      <c r="AX1390" s="2"/>
      <c r="AY1390" s="2"/>
      <c r="AZ1390" s="2"/>
      <c r="BA1390" t="str">
        <f t="shared" si="894"/>
        <v>Guilford CD6</v>
      </c>
      <c r="BC1390">
        <v>6</v>
      </c>
      <c r="BE1390">
        <v>37</v>
      </c>
      <c r="BF1390"/>
      <c r="BG1390" s="178">
        <v>37081</v>
      </c>
      <c r="BH1390">
        <f t="shared" si="896"/>
        <v>3708106</v>
      </c>
      <c r="BJ1390" t="s">
        <v>3279</v>
      </c>
    </row>
    <row r="1391" spans="1:62" outlineLevel="1">
      <c r="A1391" s="9" t="s">
        <v>333</v>
      </c>
      <c r="B1391" t="s">
        <v>860</v>
      </c>
      <c r="C1391" s="1">
        <f t="shared" si="885"/>
        <v>0</v>
      </c>
      <c r="D1391" s="1"/>
      <c r="E1391" s="1"/>
      <c r="F1391" s="1"/>
      <c r="G1391" s="1"/>
      <c r="H1391" s="1"/>
      <c r="I1391" s="1"/>
      <c r="J1391" s="1"/>
      <c r="K1391" s="1"/>
      <c r="L1391" s="1"/>
      <c r="M1391" s="7" t="e">
        <f>RANK(Z1391,(Z1391:AB1391,AC1391:AQ1391))</f>
        <v>#N/A</v>
      </c>
      <c r="N1391" s="7" t="e">
        <f>RANK(AA1391,(Z1391:AB1391,AC1391:AQ1391))</f>
        <v>#N/A</v>
      </c>
      <c r="O1391" s="7">
        <f>IF(AB1391&gt;0,RANK(AB1391,(Z1391:AB1391,AC1391:AQ1391)),0)</f>
        <v>0</v>
      </c>
      <c r="P1391" s="7"/>
      <c r="Q1391" s="1" t="e">
        <f t="shared" si="886"/>
        <v>#NUM!</v>
      </c>
      <c r="R1391" s="2" t="e">
        <f t="shared" si="887"/>
        <v>#NUM!</v>
      </c>
      <c r="S1391" s="2"/>
      <c r="T1391" s="2" t="str">
        <f t="shared" si="888"/>
        <v>-</v>
      </c>
      <c r="U1391" s="2" t="str">
        <f t="shared" si="889"/>
        <v>-</v>
      </c>
      <c r="V1391" s="2" t="str">
        <f t="shared" si="890"/>
        <v>-</v>
      </c>
      <c r="W1391" s="2" t="str">
        <f t="shared" si="891"/>
        <v>-</v>
      </c>
      <c r="X1391" s="2" t="str">
        <f t="shared" si="892"/>
        <v>-</v>
      </c>
      <c r="Y1391" s="2" t="str">
        <f t="shared" si="893"/>
        <v>-</v>
      </c>
      <c r="AK1391" s="1"/>
      <c r="AL1391" s="1"/>
      <c r="AN1391" s="1"/>
      <c r="AO1391" s="1"/>
      <c r="AP1391" s="1"/>
      <c r="AQ1391" s="1"/>
      <c r="AR1391" s="1"/>
      <c r="AS1391" s="8"/>
      <c r="AT1391" s="8"/>
      <c r="AU1391" s="8"/>
      <c r="AV1391" s="8"/>
      <c r="AW1391" s="2"/>
      <c r="AX1391" s="2"/>
      <c r="AY1391" s="2"/>
      <c r="AZ1391" s="2"/>
      <c r="BA1391" t="str">
        <f t="shared" si="894"/>
        <v>Guilford CD12</v>
      </c>
      <c r="BC1391">
        <v>12</v>
      </c>
      <c r="BE1391">
        <v>37</v>
      </c>
      <c r="BF1391"/>
      <c r="BG1391" s="178">
        <v>37081</v>
      </c>
      <c r="BH1391">
        <f t="shared" si="896"/>
        <v>3708112</v>
      </c>
      <c r="BJ1391" t="s">
        <v>3279</v>
      </c>
    </row>
    <row r="1392" spans="1:62" outlineLevel="1">
      <c r="A1392" s="9" t="s">
        <v>1811</v>
      </c>
      <c r="B1392" t="s">
        <v>860</v>
      </c>
      <c r="C1392" s="1">
        <f t="shared" si="885"/>
        <v>0</v>
      </c>
      <c r="D1392" s="1"/>
      <c r="E1392" s="1"/>
      <c r="F1392" s="1"/>
      <c r="G1392" s="1"/>
      <c r="H1392" s="1"/>
      <c r="I1392" s="1"/>
      <c r="J1392" s="1"/>
      <c r="K1392" s="1"/>
      <c r="L1392" s="1"/>
      <c r="M1392" s="7" t="e">
        <f>RANK(Z1392,(Z1392:AB1392,AC1392:AQ1392))</f>
        <v>#N/A</v>
      </c>
      <c r="N1392" s="7" t="e">
        <f>RANK(AA1392,(Z1392:AB1392,AC1392:AQ1392))</f>
        <v>#N/A</v>
      </c>
      <c r="O1392" s="7">
        <f>IF(AB1392&gt;0,RANK(AB1392,(Z1392:AB1392,AC1392:AQ1392)),0)</f>
        <v>0</v>
      </c>
      <c r="P1392" s="7"/>
      <c r="Q1392" s="1" t="e">
        <f t="shared" si="886"/>
        <v>#NUM!</v>
      </c>
      <c r="R1392" s="2" t="e">
        <f t="shared" ref="R1392:R1419" si="897">Q1392/C1392</f>
        <v>#NUM!</v>
      </c>
      <c r="S1392" s="2"/>
      <c r="T1392" s="2" t="str">
        <f t="shared" si="888"/>
        <v>-</v>
      </c>
      <c r="U1392" s="2" t="str">
        <f t="shared" si="889"/>
        <v>-</v>
      </c>
      <c r="V1392" s="2" t="str">
        <f t="shared" si="890"/>
        <v>-</v>
      </c>
      <c r="W1392" s="2" t="str">
        <f t="shared" si="891"/>
        <v>-</v>
      </c>
      <c r="X1392" s="2" t="str">
        <f t="shared" si="892"/>
        <v>-</v>
      </c>
      <c r="Y1392" s="2" t="str">
        <f t="shared" ref="Y1392:Y1419" si="898">IF(C1392=0,"-",(1-T1392-U1392-V1392-W1392-X1392))</f>
        <v>-</v>
      </c>
      <c r="AK1392" s="1"/>
      <c r="AL1392" s="1"/>
      <c r="AN1392" s="1"/>
      <c r="AO1392" s="1"/>
      <c r="AP1392" s="1"/>
      <c r="AQ1392" s="1"/>
      <c r="AR1392" s="1"/>
      <c r="AS1392" s="8"/>
      <c r="AT1392" s="8"/>
      <c r="AU1392" s="8"/>
      <c r="AV1392" s="8"/>
      <c r="AW1392" s="2"/>
      <c r="AX1392" s="2"/>
      <c r="AY1392" s="2"/>
      <c r="AZ1392" s="2"/>
      <c r="BA1392" t="str">
        <f t="shared" ref="BA1392:BA1419" si="899">A1392&amp;" "&amp;"CD"&amp;BC1392</f>
        <v>Harnett CD2</v>
      </c>
      <c r="BC1392">
        <v>2</v>
      </c>
      <c r="BE1392">
        <v>37</v>
      </c>
      <c r="BF1392"/>
      <c r="BG1392" s="178">
        <v>37085</v>
      </c>
      <c r="BH1392">
        <f t="shared" si="896"/>
        <v>3708502</v>
      </c>
      <c r="BJ1392" t="s">
        <v>3279</v>
      </c>
    </row>
    <row r="1393" spans="1:62" outlineLevel="1">
      <c r="A1393" s="9" t="s">
        <v>1811</v>
      </c>
      <c r="B1393" t="s">
        <v>860</v>
      </c>
      <c r="C1393" s="1">
        <f t="shared" si="885"/>
        <v>0</v>
      </c>
      <c r="D1393" s="1"/>
      <c r="E1393" s="1"/>
      <c r="F1393" s="1"/>
      <c r="G1393" s="1"/>
      <c r="H1393" s="1"/>
      <c r="I1393" s="1"/>
      <c r="J1393" s="1"/>
      <c r="K1393" s="1"/>
      <c r="L1393" s="1"/>
      <c r="M1393" s="7" t="e">
        <f>RANK(Z1393,(Z1393:AB1393,AC1393:AQ1393))</f>
        <v>#N/A</v>
      </c>
      <c r="N1393" s="7" t="e">
        <f>RANK(AA1393,(Z1393:AB1393,AC1393:AQ1393))</f>
        <v>#N/A</v>
      </c>
      <c r="O1393" s="7">
        <f>IF(AB1393&gt;0,RANK(AB1393,(Z1393:AB1393,AC1393:AQ1393)),0)</f>
        <v>0</v>
      </c>
      <c r="P1393" s="7"/>
      <c r="Q1393" s="1" t="e">
        <f t="shared" si="886"/>
        <v>#NUM!</v>
      </c>
      <c r="R1393" s="2" t="e">
        <f t="shared" si="897"/>
        <v>#NUM!</v>
      </c>
      <c r="S1393" s="2"/>
      <c r="T1393" s="2" t="str">
        <f t="shared" si="888"/>
        <v>-</v>
      </c>
      <c r="U1393" s="2" t="str">
        <f t="shared" si="889"/>
        <v>-</v>
      </c>
      <c r="V1393" s="2" t="str">
        <f t="shared" si="890"/>
        <v>-</v>
      </c>
      <c r="W1393" s="2" t="str">
        <f t="shared" si="891"/>
        <v>-</v>
      </c>
      <c r="X1393" s="2" t="str">
        <f t="shared" si="892"/>
        <v>-</v>
      </c>
      <c r="Y1393" s="2" t="str">
        <f t="shared" si="898"/>
        <v>-</v>
      </c>
      <c r="AK1393" s="1"/>
      <c r="AL1393" s="1"/>
      <c r="AN1393" s="1"/>
      <c r="AO1393" s="1"/>
      <c r="AP1393" s="1"/>
      <c r="AQ1393" s="1"/>
      <c r="AR1393" s="1"/>
      <c r="AS1393" s="8"/>
      <c r="AT1393" s="8"/>
      <c r="AU1393" s="8"/>
      <c r="AV1393" s="8"/>
      <c r="AW1393" s="2"/>
      <c r="AX1393" s="2"/>
      <c r="AY1393" s="2"/>
      <c r="AZ1393" s="2"/>
      <c r="BA1393" t="str">
        <f t="shared" si="899"/>
        <v>Harnett CD4</v>
      </c>
      <c r="BC1393">
        <v>4</v>
      </c>
      <c r="BE1393">
        <v>37</v>
      </c>
      <c r="BF1393"/>
      <c r="BG1393" s="178">
        <v>37085</v>
      </c>
      <c r="BH1393">
        <f t="shared" si="896"/>
        <v>3708504</v>
      </c>
      <c r="BJ1393" t="s">
        <v>3279</v>
      </c>
    </row>
    <row r="1394" spans="1:62" outlineLevel="1">
      <c r="A1394" s="9" t="s">
        <v>882</v>
      </c>
      <c r="B1394" t="s">
        <v>860</v>
      </c>
      <c r="C1394" s="1">
        <f t="shared" si="885"/>
        <v>0</v>
      </c>
      <c r="D1394" s="1"/>
      <c r="E1394" s="1"/>
      <c r="F1394" s="1"/>
      <c r="G1394" s="1"/>
      <c r="H1394" s="1"/>
      <c r="I1394" s="1"/>
      <c r="J1394" s="1"/>
      <c r="K1394" s="1"/>
      <c r="L1394" s="1"/>
      <c r="M1394" s="7" t="e">
        <f>RANK(Z1394,(Z1394:AB1394,AC1394:AQ1394))</f>
        <v>#N/A</v>
      </c>
      <c r="N1394" s="7" t="e">
        <f>RANK(AA1394,(Z1394:AB1394,AC1394:AQ1394))</f>
        <v>#N/A</v>
      </c>
      <c r="O1394" s="7">
        <f>IF(AB1394&gt;0,RANK(AB1394,(Z1394:AB1394,AC1394:AQ1394)),0)</f>
        <v>0</v>
      </c>
      <c r="P1394" s="7"/>
      <c r="Q1394" s="1" t="e">
        <f t="shared" si="886"/>
        <v>#NUM!</v>
      </c>
      <c r="R1394" s="2" t="e">
        <f t="shared" si="897"/>
        <v>#NUM!</v>
      </c>
      <c r="S1394" s="2"/>
      <c r="T1394" s="2" t="str">
        <f t="shared" si="888"/>
        <v>-</v>
      </c>
      <c r="U1394" s="2" t="str">
        <f t="shared" si="889"/>
        <v>-</v>
      </c>
      <c r="V1394" s="2" t="str">
        <f t="shared" si="890"/>
        <v>-</v>
      </c>
      <c r="W1394" s="2" t="str">
        <f t="shared" si="891"/>
        <v>-</v>
      </c>
      <c r="X1394" s="2" t="str">
        <f t="shared" si="892"/>
        <v>-</v>
      </c>
      <c r="Y1394" s="2" t="str">
        <f t="shared" si="898"/>
        <v>-</v>
      </c>
      <c r="AK1394" s="1"/>
      <c r="AL1394" s="1"/>
      <c r="AN1394" s="1"/>
      <c r="AO1394" s="1"/>
      <c r="AP1394" s="1"/>
      <c r="AQ1394" s="1"/>
      <c r="AR1394" s="1"/>
      <c r="AS1394" s="8"/>
      <c r="AT1394" s="8"/>
      <c r="AU1394" s="8"/>
      <c r="AV1394" s="8"/>
      <c r="AW1394" s="2"/>
      <c r="AX1394" s="2"/>
      <c r="AY1394" s="2"/>
      <c r="AZ1394" s="2"/>
      <c r="BA1394" t="str">
        <f t="shared" si="899"/>
        <v>Hoke CD2</v>
      </c>
      <c r="BC1394">
        <v>2</v>
      </c>
      <c r="BE1394">
        <v>37</v>
      </c>
      <c r="BF1394"/>
      <c r="BG1394" s="178">
        <v>37093</v>
      </c>
      <c r="BH1394">
        <f t="shared" si="896"/>
        <v>3709302</v>
      </c>
      <c r="BJ1394" t="s">
        <v>3279</v>
      </c>
    </row>
    <row r="1395" spans="1:62" outlineLevel="1">
      <c r="A1395" s="9" t="s">
        <v>882</v>
      </c>
      <c r="B1395" t="s">
        <v>860</v>
      </c>
      <c r="C1395" s="1">
        <f t="shared" si="885"/>
        <v>0</v>
      </c>
      <c r="D1395" s="1"/>
      <c r="E1395" s="1"/>
      <c r="F1395" s="1"/>
      <c r="G1395" s="1"/>
      <c r="H1395" s="1"/>
      <c r="I1395" s="1"/>
      <c r="J1395" s="1"/>
      <c r="K1395" s="1"/>
      <c r="L1395" s="1"/>
      <c r="M1395" s="7" t="e">
        <f>RANK(Z1395,(Z1395:AB1395,AC1395:AQ1395))</f>
        <v>#N/A</v>
      </c>
      <c r="N1395" s="7" t="e">
        <f>RANK(AA1395,(Z1395:AB1395,AC1395:AQ1395))</f>
        <v>#N/A</v>
      </c>
      <c r="O1395" s="7">
        <f>IF(AB1395&gt;0,RANK(AB1395,(Z1395:AB1395,AC1395:AQ1395)),0)</f>
        <v>0</v>
      </c>
      <c r="P1395" s="7"/>
      <c r="Q1395" s="1" t="e">
        <f t="shared" si="886"/>
        <v>#NUM!</v>
      </c>
      <c r="R1395" s="2" t="e">
        <f t="shared" si="897"/>
        <v>#NUM!</v>
      </c>
      <c r="S1395" s="2"/>
      <c r="T1395" s="2" t="str">
        <f t="shared" si="888"/>
        <v>-</v>
      </c>
      <c r="U1395" s="2" t="str">
        <f t="shared" si="889"/>
        <v>-</v>
      </c>
      <c r="V1395" s="2" t="str">
        <f t="shared" si="890"/>
        <v>-</v>
      </c>
      <c r="W1395" s="2" t="str">
        <f t="shared" si="891"/>
        <v>-</v>
      </c>
      <c r="X1395" s="2" t="str">
        <f t="shared" si="892"/>
        <v>-</v>
      </c>
      <c r="Y1395" s="2" t="str">
        <f t="shared" si="898"/>
        <v>-</v>
      </c>
      <c r="AK1395" s="1"/>
      <c r="AL1395" s="1"/>
      <c r="AN1395" s="1"/>
      <c r="AO1395" s="1"/>
      <c r="AP1395" s="1"/>
      <c r="AQ1395" s="1"/>
      <c r="AR1395" s="1"/>
      <c r="AS1395" s="8"/>
      <c r="AT1395" s="8"/>
      <c r="AU1395" s="8"/>
      <c r="AV1395" s="8"/>
      <c r="AW1395" s="2"/>
      <c r="AX1395" s="2"/>
      <c r="AY1395" s="2"/>
      <c r="AZ1395" s="2"/>
      <c r="BA1395" t="str">
        <f t="shared" si="899"/>
        <v>Hoke CD7</v>
      </c>
      <c r="BC1395">
        <v>7</v>
      </c>
      <c r="BE1395">
        <v>37</v>
      </c>
      <c r="BF1395"/>
      <c r="BG1395" s="178">
        <v>37093</v>
      </c>
      <c r="BH1395">
        <f t="shared" si="896"/>
        <v>3709307</v>
      </c>
      <c r="BJ1395" t="s">
        <v>3279</v>
      </c>
    </row>
    <row r="1396" spans="1:62" outlineLevel="1">
      <c r="A1396" s="9" t="s">
        <v>1600</v>
      </c>
      <c r="B1396" t="s">
        <v>860</v>
      </c>
      <c r="C1396" s="1">
        <f t="shared" si="885"/>
        <v>0</v>
      </c>
      <c r="D1396" s="1"/>
      <c r="E1396" s="1"/>
      <c r="F1396" s="1"/>
      <c r="G1396" s="1"/>
      <c r="H1396" s="1"/>
      <c r="I1396" s="1"/>
      <c r="J1396" s="1"/>
      <c r="K1396" s="1"/>
      <c r="L1396" s="1"/>
      <c r="M1396" s="7" t="e">
        <f>RANK(Z1396,(Z1396:AB1396,AC1396:AQ1396))</f>
        <v>#N/A</v>
      </c>
      <c r="N1396" s="7" t="e">
        <f>RANK(AA1396,(Z1396:AB1396,AC1396:AQ1396))</f>
        <v>#N/A</v>
      </c>
      <c r="O1396" s="7">
        <f>IF(AB1396&gt;0,RANK(AB1396,(Z1396:AB1396,AC1396:AQ1396)),0)</f>
        <v>0</v>
      </c>
      <c r="P1396" s="7"/>
      <c r="Q1396" s="1" t="e">
        <f t="shared" si="886"/>
        <v>#NUM!</v>
      </c>
      <c r="R1396" s="2" t="e">
        <f t="shared" si="897"/>
        <v>#NUM!</v>
      </c>
      <c r="S1396" s="2"/>
      <c r="T1396" s="2" t="str">
        <f t="shared" si="888"/>
        <v>-</v>
      </c>
      <c r="U1396" s="2" t="str">
        <f t="shared" si="889"/>
        <v>-</v>
      </c>
      <c r="V1396" s="2" t="str">
        <f t="shared" si="890"/>
        <v>-</v>
      </c>
      <c r="W1396" s="2" t="str">
        <f t="shared" si="891"/>
        <v>-</v>
      </c>
      <c r="X1396" s="2" t="str">
        <f t="shared" si="892"/>
        <v>-</v>
      </c>
      <c r="Y1396" s="2" t="str">
        <f t="shared" si="898"/>
        <v>-</v>
      </c>
      <c r="AK1396" s="1"/>
      <c r="AL1396" s="1"/>
      <c r="AN1396" s="1"/>
      <c r="AO1396" s="1"/>
      <c r="AP1396" s="1"/>
      <c r="AQ1396" s="1"/>
      <c r="AR1396" s="1"/>
      <c r="AS1396" s="8"/>
      <c r="AT1396" s="8"/>
      <c r="AU1396" s="8"/>
      <c r="AV1396" s="8"/>
      <c r="AW1396" s="2"/>
      <c r="AX1396" s="2"/>
      <c r="AY1396" s="2"/>
      <c r="AZ1396" s="2"/>
      <c r="BA1396" t="str">
        <f t="shared" si="899"/>
        <v>Lenoir CD1</v>
      </c>
      <c r="BC1396">
        <v>1</v>
      </c>
      <c r="BE1396">
        <v>37</v>
      </c>
      <c r="BF1396"/>
      <c r="BG1396" s="178">
        <v>37107</v>
      </c>
      <c r="BH1396">
        <f t="shared" si="896"/>
        <v>3710701</v>
      </c>
      <c r="BJ1396" t="s">
        <v>3279</v>
      </c>
    </row>
    <row r="1397" spans="1:62" outlineLevel="1">
      <c r="A1397" s="9" t="s">
        <v>1600</v>
      </c>
      <c r="B1397" t="s">
        <v>860</v>
      </c>
      <c r="C1397" s="1">
        <f t="shared" si="885"/>
        <v>0</v>
      </c>
      <c r="D1397" s="1"/>
      <c r="E1397" s="1"/>
      <c r="F1397" s="1"/>
      <c r="G1397" s="1"/>
      <c r="H1397" s="1"/>
      <c r="I1397" s="1"/>
      <c r="J1397" s="1"/>
      <c r="K1397" s="1"/>
      <c r="L1397" s="1"/>
      <c r="M1397" s="7" t="e">
        <f>RANK(Z1397,(Z1397:AB1397,AC1397:AQ1397))</f>
        <v>#N/A</v>
      </c>
      <c r="N1397" s="7" t="e">
        <f>RANK(AA1397,(Z1397:AB1397,AC1397:AQ1397))</f>
        <v>#N/A</v>
      </c>
      <c r="O1397" s="7">
        <f>IF(AB1397&gt;0,RANK(AB1397,(Z1397:AB1397,AC1397:AQ1397)),0)</f>
        <v>0</v>
      </c>
      <c r="P1397" s="7"/>
      <c r="Q1397" s="1" t="e">
        <f t="shared" si="886"/>
        <v>#NUM!</v>
      </c>
      <c r="R1397" s="2" t="e">
        <f t="shared" si="897"/>
        <v>#NUM!</v>
      </c>
      <c r="S1397" s="2"/>
      <c r="T1397" s="2" t="str">
        <f t="shared" si="888"/>
        <v>-</v>
      </c>
      <c r="U1397" s="2" t="str">
        <f t="shared" si="889"/>
        <v>-</v>
      </c>
      <c r="V1397" s="2" t="str">
        <f t="shared" si="890"/>
        <v>-</v>
      </c>
      <c r="W1397" s="2" t="str">
        <f t="shared" si="891"/>
        <v>-</v>
      </c>
      <c r="X1397" s="2" t="str">
        <f t="shared" si="892"/>
        <v>-</v>
      </c>
      <c r="Y1397" s="2" t="str">
        <f t="shared" si="898"/>
        <v>-</v>
      </c>
      <c r="AK1397" s="1"/>
      <c r="AL1397" s="1"/>
      <c r="AN1397" s="1"/>
      <c r="AO1397" s="1"/>
      <c r="AP1397" s="1"/>
      <c r="AQ1397" s="1"/>
      <c r="AR1397" s="1"/>
      <c r="AS1397" s="8"/>
      <c r="AT1397" s="8"/>
      <c r="AU1397" s="8"/>
      <c r="AV1397" s="8"/>
      <c r="AW1397" s="2"/>
      <c r="AX1397" s="2"/>
      <c r="AY1397" s="2"/>
      <c r="AZ1397" s="2"/>
      <c r="BA1397" t="str">
        <f t="shared" si="899"/>
        <v>Lenoir CD7</v>
      </c>
      <c r="BC1397">
        <v>7</v>
      </c>
      <c r="BE1397">
        <v>37</v>
      </c>
      <c r="BF1397"/>
      <c r="BG1397" s="178">
        <v>37107</v>
      </c>
      <c r="BH1397">
        <f t="shared" si="896"/>
        <v>3710707</v>
      </c>
      <c r="BJ1397" t="s">
        <v>3279</v>
      </c>
    </row>
    <row r="1398" spans="1:62" outlineLevel="1">
      <c r="A1398" s="9" t="s">
        <v>255</v>
      </c>
      <c r="B1398" t="s">
        <v>860</v>
      </c>
      <c r="C1398" s="1">
        <f t="shared" si="885"/>
        <v>0</v>
      </c>
      <c r="D1398" s="1"/>
      <c r="E1398" s="1"/>
      <c r="F1398" s="1"/>
      <c r="G1398" s="1"/>
      <c r="H1398" s="1"/>
      <c r="I1398" s="1"/>
      <c r="J1398" s="1"/>
      <c r="K1398" s="1"/>
      <c r="L1398" s="1"/>
      <c r="M1398" s="7" t="e">
        <f>RANK(Z1398,(Z1398:AB1398,AC1398:AQ1398))</f>
        <v>#N/A</v>
      </c>
      <c r="N1398" s="7" t="e">
        <f>RANK(AA1398,(Z1398:AB1398,AC1398:AQ1398))</f>
        <v>#N/A</v>
      </c>
      <c r="O1398" s="7">
        <f>IF(AB1398&gt;0,RANK(AB1398,(Z1398:AB1398,AC1398:AQ1398)),0)</f>
        <v>0</v>
      </c>
      <c r="P1398" s="7"/>
      <c r="Q1398" s="1" t="e">
        <f t="shared" si="886"/>
        <v>#NUM!</v>
      </c>
      <c r="R1398" s="2" t="e">
        <f t="shared" si="897"/>
        <v>#NUM!</v>
      </c>
      <c r="S1398" s="2"/>
      <c r="T1398" s="2" t="str">
        <f t="shared" si="888"/>
        <v>-</v>
      </c>
      <c r="U1398" s="2" t="str">
        <f t="shared" si="889"/>
        <v>-</v>
      </c>
      <c r="V1398" s="2" t="str">
        <f t="shared" si="890"/>
        <v>-</v>
      </c>
      <c r="W1398" s="2" t="str">
        <f t="shared" si="891"/>
        <v>-</v>
      </c>
      <c r="X1398" s="2" t="str">
        <f t="shared" si="892"/>
        <v>-</v>
      </c>
      <c r="Y1398" s="2" t="str">
        <f t="shared" si="898"/>
        <v>-</v>
      </c>
      <c r="AK1398" s="1"/>
      <c r="AL1398" s="1"/>
      <c r="AN1398" s="1"/>
      <c r="AO1398" s="1"/>
      <c r="AP1398" s="1"/>
      <c r="AQ1398" s="1"/>
      <c r="AR1398" s="1"/>
      <c r="AS1398" s="8"/>
      <c r="AT1398" s="8"/>
      <c r="AU1398" s="8"/>
      <c r="AV1398" s="8"/>
      <c r="AW1398" s="2"/>
      <c r="AX1398" s="2"/>
      <c r="AY1398" s="2"/>
      <c r="AZ1398" s="2"/>
      <c r="BA1398" t="str">
        <f t="shared" si="899"/>
        <v>Mecklenburg CD8</v>
      </c>
      <c r="BC1398">
        <v>8</v>
      </c>
      <c r="BE1398">
        <v>37</v>
      </c>
      <c r="BF1398"/>
      <c r="BG1398" s="178">
        <v>37119</v>
      </c>
      <c r="BH1398">
        <f t="shared" si="896"/>
        <v>3711908</v>
      </c>
      <c r="BJ1398" t="s">
        <v>3279</v>
      </c>
    </row>
    <row r="1399" spans="1:62" outlineLevel="1">
      <c r="A1399" s="9" t="s">
        <v>255</v>
      </c>
      <c r="B1399" t="s">
        <v>860</v>
      </c>
      <c r="C1399" s="1">
        <f t="shared" si="885"/>
        <v>0</v>
      </c>
      <c r="D1399" s="1"/>
      <c r="E1399" s="1"/>
      <c r="F1399" s="1"/>
      <c r="G1399" s="1"/>
      <c r="H1399" s="1"/>
      <c r="I1399" s="1"/>
      <c r="J1399" s="1"/>
      <c r="K1399" s="1"/>
      <c r="L1399" s="1"/>
      <c r="M1399" s="7" t="e">
        <f>RANK(Z1399,(Z1399:AB1399,AC1399:AQ1399))</f>
        <v>#N/A</v>
      </c>
      <c r="N1399" s="7" t="e">
        <f>RANK(AA1399,(Z1399:AB1399,AC1399:AQ1399))</f>
        <v>#N/A</v>
      </c>
      <c r="O1399" s="7">
        <f>IF(AB1399&gt;0,RANK(AB1399,(Z1399:AB1399,AC1399:AQ1399)),0)</f>
        <v>0</v>
      </c>
      <c r="P1399" s="7"/>
      <c r="Q1399" s="1" t="e">
        <f t="shared" si="886"/>
        <v>#NUM!</v>
      </c>
      <c r="R1399" s="2" t="e">
        <f t="shared" si="897"/>
        <v>#NUM!</v>
      </c>
      <c r="S1399" s="2"/>
      <c r="T1399" s="2" t="str">
        <f t="shared" si="888"/>
        <v>-</v>
      </c>
      <c r="U1399" s="2" t="str">
        <f t="shared" si="889"/>
        <v>-</v>
      </c>
      <c r="V1399" s="2" t="str">
        <f t="shared" si="890"/>
        <v>-</v>
      </c>
      <c r="W1399" s="2" t="str">
        <f t="shared" si="891"/>
        <v>-</v>
      </c>
      <c r="X1399" s="2" t="str">
        <f t="shared" si="892"/>
        <v>-</v>
      </c>
      <c r="Y1399" s="2" t="str">
        <f t="shared" si="898"/>
        <v>-</v>
      </c>
      <c r="AK1399" s="1"/>
      <c r="AL1399" s="1"/>
      <c r="AN1399" s="1"/>
      <c r="AO1399" s="1"/>
      <c r="AP1399" s="1"/>
      <c r="AQ1399" s="1"/>
      <c r="AR1399" s="1"/>
      <c r="AS1399" s="8"/>
      <c r="AT1399" s="8"/>
      <c r="AU1399" s="8"/>
      <c r="AV1399" s="8"/>
      <c r="AW1399" s="2"/>
      <c r="AX1399" s="2"/>
      <c r="AY1399" s="2"/>
      <c r="AZ1399" s="2"/>
      <c r="BA1399" t="str">
        <f t="shared" si="899"/>
        <v>Mecklenburg CD12</v>
      </c>
      <c r="BC1399">
        <v>12</v>
      </c>
      <c r="BE1399">
        <v>37</v>
      </c>
      <c r="BF1399"/>
      <c r="BG1399" s="178">
        <v>37119</v>
      </c>
      <c r="BH1399">
        <f t="shared" si="896"/>
        <v>3711912</v>
      </c>
      <c r="BJ1399" t="s">
        <v>3279</v>
      </c>
    </row>
    <row r="1400" spans="1:62" outlineLevel="1">
      <c r="A1400" s="9" t="s">
        <v>2342</v>
      </c>
      <c r="B1400" t="s">
        <v>860</v>
      </c>
      <c r="C1400" s="1">
        <f t="shared" si="885"/>
        <v>0</v>
      </c>
      <c r="D1400" s="1"/>
      <c r="E1400" s="1"/>
      <c r="F1400" s="1"/>
      <c r="G1400" s="1"/>
      <c r="H1400" s="1"/>
      <c r="I1400" s="1"/>
      <c r="J1400" s="1"/>
      <c r="K1400" s="1"/>
      <c r="L1400" s="1"/>
      <c r="M1400" s="7" t="e">
        <f>RANK(Z1400,(Z1400:AB1400,AC1400:AQ1400))</f>
        <v>#N/A</v>
      </c>
      <c r="N1400" s="7" t="e">
        <f>RANK(AA1400,(Z1400:AB1400,AC1400:AQ1400))</f>
        <v>#N/A</v>
      </c>
      <c r="O1400" s="7">
        <f>IF(AB1400&gt;0,RANK(AB1400,(Z1400:AB1400,AC1400:AQ1400)),0)</f>
        <v>0</v>
      </c>
      <c r="P1400" s="7"/>
      <c r="Q1400" s="1" t="e">
        <f t="shared" si="886"/>
        <v>#NUM!</v>
      </c>
      <c r="R1400" s="2" t="e">
        <f t="shared" si="897"/>
        <v>#NUM!</v>
      </c>
      <c r="S1400" s="2"/>
      <c r="T1400" s="2" t="str">
        <f t="shared" si="888"/>
        <v>-</v>
      </c>
      <c r="U1400" s="2" t="str">
        <f t="shared" si="889"/>
        <v>-</v>
      </c>
      <c r="V1400" s="2" t="str">
        <f t="shared" si="890"/>
        <v>-</v>
      </c>
      <c r="W1400" s="2" t="str">
        <f t="shared" si="891"/>
        <v>-</v>
      </c>
      <c r="X1400" s="2" t="str">
        <f t="shared" si="892"/>
        <v>-</v>
      </c>
      <c r="Y1400" s="2" t="str">
        <f t="shared" si="898"/>
        <v>-</v>
      </c>
      <c r="AK1400" s="1"/>
      <c r="AL1400" s="1"/>
      <c r="AN1400" s="1"/>
      <c r="AO1400" s="1"/>
      <c r="AP1400" s="1"/>
      <c r="AQ1400" s="1"/>
      <c r="AR1400" s="1"/>
      <c r="AS1400" s="8"/>
      <c r="AT1400" s="8"/>
      <c r="AU1400" s="8"/>
      <c r="AV1400" s="8"/>
      <c r="AW1400" s="2"/>
      <c r="AX1400" s="2"/>
      <c r="AY1400" s="2"/>
      <c r="AZ1400" s="2"/>
      <c r="BA1400" t="str">
        <f t="shared" si="899"/>
        <v>Nash CD1</v>
      </c>
      <c r="BC1400">
        <v>1</v>
      </c>
      <c r="BE1400">
        <v>37</v>
      </c>
      <c r="BF1400"/>
      <c r="BG1400" s="178">
        <v>37127</v>
      </c>
      <c r="BH1400">
        <f t="shared" si="896"/>
        <v>3712701</v>
      </c>
      <c r="BJ1400" t="s">
        <v>3279</v>
      </c>
    </row>
    <row r="1401" spans="1:62" outlineLevel="1">
      <c r="A1401" s="9" t="s">
        <v>2342</v>
      </c>
      <c r="B1401" t="s">
        <v>860</v>
      </c>
      <c r="C1401" s="1">
        <f t="shared" si="885"/>
        <v>0</v>
      </c>
      <c r="D1401" s="1"/>
      <c r="E1401" s="1"/>
      <c r="F1401" s="1"/>
      <c r="G1401" s="1"/>
      <c r="H1401" s="1"/>
      <c r="I1401" s="1"/>
      <c r="J1401" s="1"/>
      <c r="K1401" s="1"/>
      <c r="L1401" s="1"/>
      <c r="M1401" s="7" t="e">
        <f>RANK(Z1401,(Z1401:AB1401,AC1401:AQ1401))</f>
        <v>#N/A</v>
      </c>
      <c r="N1401" s="7" t="e">
        <f>RANK(AA1401,(Z1401:AB1401,AC1401:AQ1401))</f>
        <v>#N/A</v>
      </c>
      <c r="O1401" s="7">
        <f>IF(AB1401&gt;0,RANK(AB1401,(Z1401:AB1401,AC1401:AQ1401)),0)</f>
        <v>0</v>
      </c>
      <c r="P1401" s="7"/>
      <c r="Q1401" s="1" t="e">
        <f t="shared" si="886"/>
        <v>#NUM!</v>
      </c>
      <c r="R1401" s="2" t="e">
        <f t="shared" si="897"/>
        <v>#NUM!</v>
      </c>
      <c r="S1401" s="2"/>
      <c r="T1401" s="2" t="str">
        <f t="shared" si="888"/>
        <v>-</v>
      </c>
      <c r="U1401" s="2" t="str">
        <f t="shared" si="889"/>
        <v>-</v>
      </c>
      <c r="V1401" s="2" t="str">
        <f t="shared" si="890"/>
        <v>-</v>
      </c>
      <c r="W1401" s="2" t="str">
        <f t="shared" si="891"/>
        <v>-</v>
      </c>
      <c r="X1401" s="2" t="str">
        <f t="shared" si="892"/>
        <v>-</v>
      </c>
      <c r="Y1401" s="2" t="str">
        <f t="shared" si="898"/>
        <v>-</v>
      </c>
      <c r="AK1401" s="1"/>
      <c r="AL1401" s="1"/>
      <c r="AN1401" s="1"/>
      <c r="AO1401" s="1"/>
      <c r="AP1401" s="1"/>
      <c r="AQ1401" s="1"/>
      <c r="AR1401" s="1"/>
      <c r="AS1401" s="8"/>
      <c r="AT1401" s="8"/>
      <c r="AU1401" s="8"/>
      <c r="AV1401" s="8"/>
      <c r="AW1401" s="2"/>
      <c r="AX1401" s="2"/>
      <c r="AY1401" s="2"/>
      <c r="AZ1401" s="2"/>
      <c r="BA1401" t="str">
        <f t="shared" si="899"/>
        <v>Nash CD13</v>
      </c>
      <c r="BC1401">
        <v>13</v>
      </c>
      <c r="BE1401">
        <v>37</v>
      </c>
      <c r="BF1401"/>
      <c r="BG1401" s="178">
        <v>37127</v>
      </c>
      <c r="BH1401">
        <f t="shared" si="896"/>
        <v>3712713</v>
      </c>
      <c r="BJ1401" t="s">
        <v>3279</v>
      </c>
    </row>
    <row r="1402" spans="1:62" outlineLevel="1">
      <c r="A1402" s="9" t="s">
        <v>1412</v>
      </c>
      <c r="B1402" t="s">
        <v>860</v>
      </c>
      <c r="C1402" s="1">
        <f t="shared" si="885"/>
        <v>0</v>
      </c>
      <c r="D1402" s="1"/>
      <c r="E1402" s="1"/>
      <c r="F1402" s="1"/>
      <c r="G1402" s="1"/>
      <c r="H1402" s="1"/>
      <c r="I1402" s="1"/>
      <c r="J1402" s="1"/>
      <c r="K1402" s="1"/>
      <c r="L1402" s="1"/>
      <c r="M1402" s="7" t="e">
        <f>RANK(Z1402,(Z1402:AB1402,AC1402:AQ1402))</f>
        <v>#N/A</v>
      </c>
      <c r="N1402" s="7" t="e">
        <f>RANK(AA1402,(Z1402:AB1402,AC1402:AQ1402))</f>
        <v>#N/A</v>
      </c>
      <c r="O1402" s="7">
        <f>IF(AB1402&gt;0,RANK(AB1402,(Z1402:AB1402,AC1402:AQ1402)),0)</f>
        <v>0</v>
      </c>
      <c r="P1402" s="7"/>
      <c r="Q1402" s="1" t="e">
        <f t="shared" si="886"/>
        <v>#NUM!</v>
      </c>
      <c r="R1402" s="2" t="e">
        <f t="shared" si="897"/>
        <v>#NUM!</v>
      </c>
      <c r="S1402" s="2"/>
      <c r="T1402" s="2" t="str">
        <f t="shared" si="888"/>
        <v>-</v>
      </c>
      <c r="U1402" s="2" t="str">
        <f t="shared" si="889"/>
        <v>-</v>
      </c>
      <c r="V1402" s="2" t="str">
        <f t="shared" si="890"/>
        <v>-</v>
      </c>
      <c r="W1402" s="2" t="str">
        <f t="shared" si="891"/>
        <v>-</v>
      </c>
      <c r="X1402" s="2" t="str">
        <f t="shared" si="892"/>
        <v>-</v>
      </c>
      <c r="Y1402" s="2" t="str">
        <f t="shared" si="898"/>
        <v>-</v>
      </c>
      <c r="AK1402" s="1"/>
      <c r="AL1402" s="1"/>
      <c r="AN1402" s="1"/>
      <c r="AO1402" s="1"/>
      <c r="AP1402" s="1"/>
      <c r="AQ1402" s="1"/>
      <c r="AR1402" s="1"/>
      <c r="AS1402" s="8"/>
      <c r="AT1402" s="8"/>
      <c r="AU1402" s="8"/>
      <c r="AV1402" s="8"/>
      <c r="AW1402" s="2"/>
      <c r="AX1402" s="2"/>
      <c r="AY1402" s="2"/>
      <c r="AZ1402" s="2"/>
      <c r="BA1402" t="str">
        <f t="shared" si="899"/>
        <v>Orange CD4</v>
      </c>
      <c r="BC1402">
        <v>4</v>
      </c>
      <c r="BE1402">
        <v>37</v>
      </c>
      <c r="BF1402"/>
      <c r="BG1402" s="178">
        <v>37135</v>
      </c>
      <c r="BH1402">
        <f t="shared" si="896"/>
        <v>3713504</v>
      </c>
      <c r="BJ1402" t="s">
        <v>3279</v>
      </c>
    </row>
    <row r="1403" spans="1:62" outlineLevel="1">
      <c r="A1403" s="9" t="s">
        <v>1412</v>
      </c>
      <c r="B1403" t="s">
        <v>860</v>
      </c>
      <c r="C1403" s="1">
        <f t="shared" si="885"/>
        <v>0</v>
      </c>
      <c r="D1403" s="1"/>
      <c r="E1403" s="1"/>
      <c r="F1403" s="1"/>
      <c r="G1403" s="1"/>
      <c r="H1403" s="1"/>
      <c r="I1403" s="1"/>
      <c r="J1403" s="1"/>
      <c r="K1403" s="1"/>
      <c r="L1403" s="1"/>
      <c r="M1403" s="7" t="e">
        <f>RANK(Z1403,(Z1403:AB1403,AC1403:AQ1403))</f>
        <v>#N/A</v>
      </c>
      <c r="N1403" s="7" t="e">
        <f>RANK(AA1403,(Z1403:AB1403,AC1403:AQ1403))</f>
        <v>#N/A</v>
      </c>
      <c r="O1403" s="7">
        <f>IF(AB1403&gt;0,RANK(AB1403,(Z1403:AB1403,AC1403:AQ1403)),0)</f>
        <v>0</v>
      </c>
      <c r="P1403" s="7"/>
      <c r="Q1403" s="1" t="e">
        <f t="shared" si="886"/>
        <v>#NUM!</v>
      </c>
      <c r="R1403" s="2" t="e">
        <f t="shared" si="897"/>
        <v>#NUM!</v>
      </c>
      <c r="S1403" s="2"/>
      <c r="T1403" s="2" t="str">
        <f t="shared" si="888"/>
        <v>-</v>
      </c>
      <c r="U1403" s="2" t="str">
        <f t="shared" si="889"/>
        <v>-</v>
      </c>
      <c r="V1403" s="2" t="str">
        <f t="shared" si="890"/>
        <v>-</v>
      </c>
      <c r="W1403" s="2" t="str">
        <f t="shared" si="891"/>
        <v>-</v>
      </c>
      <c r="X1403" s="2" t="str">
        <f t="shared" si="892"/>
        <v>-</v>
      </c>
      <c r="Y1403" s="2" t="str">
        <f t="shared" si="898"/>
        <v>-</v>
      </c>
      <c r="AK1403" s="1"/>
      <c r="AL1403" s="1"/>
      <c r="AN1403" s="1"/>
      <c r="AO1403" s="1"/>
      <c r="AP1403" s="1"/>
      <c r="AQ1403" s="1"/>
      <c r="AR1403" s="1"/>
      <c r="AS1403" s="8"/>
      <c r="AT1403" s="8"/>
      <c r="AU1403" s="8"/>
      <c r="AV1403" s="8"/>
      <c r="AW1403" s="2"/>
      <c r="AX1403" s="2"/>
      <c r="AY1403" s="2"/>
      <c r="AZ1403" s="2"/>
      <c r="BA1403" t="str">
        <f t="shared" si="899"/>
        <v>Orange CD6</v>
      </c>
      <c r="BC1403">
        <v>6</v>
      </c>
      <c r="BE1403">
        <v>37</v>
      </c>
      <c r="BF1403"/>
      <c r="BG1403" s="178">
        <v>37135</v>
      </c>
      <c r="BH1403">
        <f t="shared" si="896"/>
        <v>3713506</v>
      </c>
      <c r="BJ1403" t="s">
        <v>3279</v>
      </c>
    </row>
    <row r="1404" spans="1:62" outlineLevel="1">
      <c r="A1404" s="9" t="s">
        <v>971</v>
      </c>
      <c r="B1404" t="s">
        <v>860</v>
      </c>
      <c r="C1404" s="1">
        <f t="shared" si="885"/>
        <v>0</v>
      </c>
      <c r="D1404" s="1"/>
      <c r="E1404" s="1"/>
      <c r="F1404" s="1"/>
      <c r="G1404" s="1"/>
      <c r="H1404" s="1"/>
      <c r="I1404" s="1"/>
      <c r="J1404" s="1"/>
      <c r="K1404" s="1"/>
      <c r="L1404" s="1"/>
      <c r="M1404" s="7" t="e">
        <f>RANK(Z1404,(Z1404:AB1404,AC1404:AQ1404))</f>
        <v>#N/A</v>
      </c>
      <c r="N1404" s="7" t="e">
        <f>RANK(AA1404,(Z1404:AB1404,AC1404:AQ1404))</f>
        <v>#N/A</v>
      </c>
      <c r="O1404" s="7">
        <f>IF(AB1404&gt;0,RANK(AB1404,(Z1404:AB1404,AC1404:AQ1404)),0)</f>
        <v>0</v>
      </c>
      <c r="P1404" s="7"/>
      <c r="Q1404" s="1" t="e">
        <f t="shared" si="886"/>
        <v>#NUM!</v>
      </c>
      <c r="R1404" s="2" t="e">
        <f t="shared" si="897"/>
        <v>#NUM!</v>
      </c>
      <c r="S1404" s="2"/>
      <c r="T1404" s="2" t="str">
        <f t="shared" si="888"/>
        <v>-</v>
      </c>
      <c r="U1404" s="2" t="str">
        <f t="shared" si="889"/>
        <v>-</v>
      </c>
      <c r="V1404" s="2" t="str">
        <f t="shared" si="890"/>
        <v>-</v>
      </c>
      <c r="W1404" s="2" t="str">
        <f t="shared" si="891"/>
        <v>-</v>
      </c>
      <c r="X1404" s="2" t="str">
        <f t="shared" si="892"/>
        <v>-</v>
      </c>
      <c r="Y1404" s="2" t="str">
        <f t="shared" si="898"/>
        <v>-</v>
      </c>
      <c r="AK1404" s="1"/>
      <c r="AL1404" s="1"/>
      <c r="AN1404" s="1"/>
      <c r="AO1404" s="1"/>
      <c r="AP1404" s="1"/>
      <c r="AQ1404" s="1"/>
      <c r="AR1404" s="1"/>
      <c r="AS1404" s="8"/>
      <c r="AT1404" s="8"/>
      <c r="AU1404" s="8"/>
      <c r="AV1404" s="8"/>
      <c r="AW1404" s="2"/>
      <c r="AX1404" s="2"/>
      <c r="AY1404" s="2"/>
      <c r="AZ1404" s="2"/>
      <c r="BA1404" t="str">
        <f t="shared" si="899"/>
        <v>Randolph CD2</v>
      </c>
      <c r="BC1404">
        <v>2</v>
      </c>
      <c r="BE1404">
        <v>37</v>
      </c>
      <c r="BF1404"/>
      <c r="BG1404" s="178">
        <v>37151</v>
      </c>
      <c r="BH1404">
        <f t="shared" si="896"/>
        <v>3715102</v>
      </c>
      <c r="BJ1404" t="s">
        <v>3279</v>
      </c>
    </row>
    <row r="1405" spans="1:62" outlineLevel="1">
      <c r="A1405" s="9" t="s">
        <v>971</v>
      </c>
      <c r="B1405" t="s">
        <v>860</v>
      </c>
      <c r="C1405" s="1">
        <f t="shared" si="885"/>
        <v>0</v>
      </c>
      <c r="D1405" s="1"/>
      <c r="E1405" s="1"/>
      <c r="F1405" s="1"/>
      <c r="G1405" s="1"/>
      <c r="H1405" s="1"/>
      <c r="I1405" s="1"/>
      <c r="J1405" s="1"/>
      <c r="K1405" s="1"/>
      <c r="L1405" s="1"/>
      <c r="M1405" s="7" t="e">
        <f>RANK(Z1405,(Z1405:AB1405,AC1405:AQ1405))</f>
        <v>#N/A</v>
      </c>
      <c r="N1405" s="7" t="e">
        <f>RANK(AA1405,(Z1405:AB1405,AC1405:AQ1405))</f>
        <v>#N/A</v>
      </c>
      <c r="O1405" s="7">
        <f>IF(AB1405&gt;0,RANK(AB1405,(Z1405:AB1405,AC1405:AQ1405)),0)</f>
        <v>0</v>
      </c>
      <c r="P1405" s="7"/>
      <c r="Q1405" s="1" t="e">
        <f t="shared" si="886"/>
        <v>#NUM!</v>
      </c>
      <c r="R1405" s="2" t="e">
        <f t="shared" si="897"/>
        <v>#NUM!</v>
      </c>
      <c r="S1405" s="2"/>
      <c r="T1405" s="2" t="str">
        <f t="shared" si="888"/>
        <v>-</v>
      </c>
      <c r="U1405" s="2" t="str">
        <f t="shared" si="889"/>
        <v>-</v>
      </c>
      <c r="V1405" s="2" t="str">
        <f t="shared" si="890"/>
        <v>-</v>
      </c>
      <c r="W1405" s="2" t="str">
        <f t="shared" si="891"/>
        <v>-</v>
      </c>
      <c r="X1405" s="2" t="str">
        <f t="shared" si="892"/>
        <v>-</v>
      </c>
      <c r="Y1405" s="2" t="str">
        <f t="shared" si="898"/>
        <v>-</v>
      </c>
      <c r="AK1405" s="1"/>
      <c r="AL1405" s="1"/>
      <c r="AN1405" s="1"/>
      <c r="AO1405" s="1"/>
      <c r="AP1405" s="1"/>
      <c r="AQ1405" s="1"/>
      <c r="AR1405" s="1"/>
      <c r="AS1405" s="8"/>
      <c r="AT1405" s="8"/>
      <c r="AU1405" s="8"/>
      <c r="AV1405" s="8"/>
      <c r="AW1405" s="2"/>
      <c r="AX1405" s="2"/>
      <c r="AY1405" s="2"/>
      <c r="AZ1405" s="2"/>
      <c r="BA1405" t="str">
        <f t="shared" si="899"/>
        <v>Randolph CD8</v>
      </c>
      <c r="BC1405">
        <v>8</v>
      </c>
      <c r="BE1405">
        <v>37</v>
      </c>
      <c r="BF1405"/>
      <c r="BG1405" s="178">
        <v>37151</v>
      </c>
      <c r="BH1405">
        <f t="shared" si="896"/>
        <v>3715108</v>
      </c>
      <c r="BJ1405" t="s">
        <v>3279</v>
      </c>
    </row>
    <row r="1406" spans="1:62" outlineLevel="1">
      <c r="A1406" s="9" t="s">
        <v>920</v>
      </c>
      <c r="B1406" t="s">
        <v>860</v>
      </c>
      <c r="C1406" s="1">
        <f t="shared" si="885"/>
        <v>0</v>
      </c>
      <c r="D1406" s="1"/>
      <c r="E1406" s="1"/>
      <c r="F1406" s="1"/>
      <c r="G1406" s="1"/>
      <c r="H1406" s="1"/>
      <c r="I1406" s="1"/>
      <c r="J1406" s="1"/>
      <c r="K1406" s="1"/>
      <c r="L1406" s="1"/>
      <c r="M1406" s="7" t="e">
        <f>RANK(Z1406,(Z1406:AB1406,AC1406:AQ1406))</f>
        <v>#N/A</v>
      </c>
      <c r="N1406" s="7" t="e">
        <f>RANK(AA1406,(Z1406:AB1406,AC1406:AQ1406))</f>
        <v>#N/A</v>
      </c>
      <c r="O1406" s="7">
        <f>IF(AB1406&gt;0,RANK(AB1406,(Z1406:AB1406,AC1406:AQ1406)),0)</f>
        <v>0</v>
      </c>
      <c r="P1406" s="7"/>
      <c r="Q1406" s="1" t="e">
        <f t="shared" si="886"/>
        <v>#NUM!</v>
      </c>
      <c r="R1406" s="2" t="e">
        <f t="shared" si="897"/>
        <v>#NUM!</v>
      </c>
      <c r="S1406" s="2"/>
      <c r="T1406" s="2" t="str">
        <f t="shared" si="888"/>
        <v>-</v>
      </c>
      <c r="U1406" s="2" t="str">
        <f t="shared" si="889"/>
        <v>-</v>
      </c>
      <c r="V1406" s="2" t="str">
        <f t="shared" si="890"/>
        <v>-</v>
      </c>
      <c r="W1406" s="2" t="str">
        <f t="shared" si="891"/>
        <v>-</v>
      </c>
      <c r="X1406" s="2" t="str">
        <f t="shared" si="892"/>
        <v>-</v>
      </c>
      <c r="Y1406" s="2" t="str">
        <f t="shared" si="898"/>
        <v>-</v>
      </c>
      <c r="AK1406" s="1"/>
      <c r="AL1406" s="1"/>
      <c r="AN1406" s="1"/>
      <c r="AO1406" s="1"/>
      <c r="AP1406" s="1"/>
      <c r="AQ1406" s="1"/>
      <c r="AR1406" s="1"/>
      <c r="AS1406" s="8"/>
      <c r="AT1406" s="8"/>
      <c r="AU1406" s="8"/>
      <c r="AV1406" s="8"/>
      <c r="AW1406" s="2"/>
      <c r="AX1406" s="2"/>
      <c r="AY1406" s="2"/>
      <c r="AZ1406" s="2"/>
      <c r="BA1406" t="str">
        <f t="shared" si="899"/>
        <v>Robeson CD7</v>
      </c>
      <c r="BC1406">
        <v>7</v>
      </c>
      <c r="BE1406">
        <v>37</v>
      </c>
      <c r="BF1406"/>
      <c r="BG1406" s="178">
        <v>37155</v>
      </c>
      <c r="BH1406">
        <f t="shared" si="896"/>
        <v>3715507</v>
      </c>
      <c r="BJ1406" t="s">
        <v>3279</v>
      </c>
    </row>
    <row r="1407" spans="1:62" outlineLevel="1">
      <c r="A1407" s="9" t="s">
        <v>920</v>
      </c>
      <c r="B1407" t="s">
        <v>860</v>
      </c>
      <c r="C1407" s="1">
        <f t="shared" si="885"/>
        <v>0</v>
      </c>
      <c r="D1407" s="1"/>
      <c r="E1407" s="1"/>
      <c r="F1407" s="1"/>
      <c r="G1407" s="1"/>
      <c r="H1407" s="1"/>
      <c r="I1407" s="1"/>
      <c r="J1407" s="1"/>
      <c r="K1407" s="1"/>
      <c r="L1407" s="1"/>
      <c r="M1407" s="7" t="e">
        <f>RANK(Z1407,(Z1407:AB1407,AC1407:AQ1407))</f>
        <v>#N/A</v>
      </c>
      <c r="N1407" s="7" t="e">
        <f>RANK(AA1407,(Z1407:AB1407,AC1407:AQ1407))</f>
        <v>#N/A</v>
      </c>
      <c r="O1407" s="7">
        <f>IF(AB1407&gt;0,RANK(AB1407,(Z1407:AB1407,AC1407:AQ1407)),0)</f>
        <v>0</v>
      </c>
      <c r="P1407" s="7"/>
      <c r="Q1407" s="1" t="e">
        <f t="shared" si="886"/>
        <v>#NUM!</v>
      </c>
      <c r="R1407" s="2" t="e">
        <f t="shared" si="897"/>
        <v>#NUM!</v>
      </c>
      <c r="S1407" s="2"/>
      <c r="T1407" s="2" t="str">
        <f t="shared" si="888"/>
        <v>-</v>
      </c>
      <c r="U1407" s="2" t="str">
        <f t="shared" si="889"/>
        <v>-</v>
      </c>
      <c r="V1407" s="2" t="str">
        <f t="shared" si="890"/>
        <v>-</v>
      </c>
      <c r="W1407" s="2" t="str">
        <f t="shared" si="891"/>
        <v>-</v>
      </c>
      <c r="X1407" s="2" t="str">
        <f t="shared" si="892"/>
        <v>-</v>
      </c>
      <c r="Y1407" s="2" t="str">
        <f t="shared" si="898"/>
        <v>-</v>
      </c>
      <c r="AK1407" s="1"/>
      <c r="AL1407" s="1"/>
      <c r="AN1407" s="1"/>
      <c r="AO1407" s="1"/>
      <c r="AP1407" s="1"/>
      <c r="AQ1407" s="1"/>
      <c r="AR1407" s="1"/>
      <c r="AS1407" s="8"/>
      <c r="AT1407" s="8"/>
      <c r="AU1407" s="8"/>
      <c r="AV1407" s="8"/>
      <c r="AW1407" s="2"/>
      <c r="AX1407" s="2"/>
      <c r="AY1407" s="2"/>
      <c r="AZ1407" s="2"/>
      <c r="BA1407" t="str">
        <f t="shared" si="899"/>
        <v>Robeson CD8</v>
      </c>
      <c r="BC1407">
        <v>8</v>
      </c>
      <c r="BE1407">
        <v>37</v>
      </c>
      <c r="BF1407"/>
      <c r="BG1407" s="178">
        <v>37155</v>
      </c>
      <c r="BH1407">
        <f t="shared" si="896"/>
        <v>3715508</v>
      </c>
      <c r="BJ1407" t="s">
        <v>3279</v>
      </c>
    </row>
    <row r="1408" spans="1:62" outlineLevel="1">
      <c r="A1408" s="9" t="s">
        <v>1297</v>
      </c>
      <c r="B1408" t="s">
        <v>860</v>
      </c>
      <c r="C1408" s="1">
        <f t="shared" si="885"/>
        <v>0</v>
      </c>
      <c r="D1408" s="1"/>
      <c r="E1408" s="1"/>
      <c r="F1408" s="1"/>
      <c r="G1408" s="1"/>
      <c r="H1408" s="1"/>
      <c r="I1408" s="1"/>
      <c r="J1408" s="1"/>
      <c r="K1408" s="1"/>
      <c r="L1408" s="1"/>
      <c r="M1408" s="7" t="e">
        <f>RANK(Z1408,(Z1408:AB1408,AC1408:AQ1408))</f>
        <v>#N/A</v>
      </c>
      <c r="N1408" s="7" t="e">
        <f>RANK(AA1408,(Z1408:AB1408,AC1408:AQ1408))</f>
        <v>#N/A</v>
      </c>
      <c r="O1408" s="7">
        <f>IF(AB1408&gt;0,RANK(AB1408,(Z1408:AB1408,AC1408:AQ1408)),0)</f>
        <v>0</v>
      </c>
      <c r="P1408" s="7"/>
      <c r="Q1408" s="1" t="e">
        <f t="shared" si="886"/>
        <v>#NUM!</v>
      </c>
      <c r="R1408" s="2" t="e">
        <f t="shared" si="897"/>
        <v>#NUM!</v>
      </c>
      <c r="S1408" s="2"/>
      <c r="T1408" s="2" t="str">
        <f t="shared" si="888"/>
        <v>-</v>
      </c>
      <c r="U1408" s="2" t="str">
        <f t="shared" si="889"/>
        <v>-</v>
      </c>
      <c r="V1408" s="2" t="str">
        <f t="shared" si="890"/>
        <v>-</v>
      </c>
      <c r="W1408" s="2" t="str">
        <f t="shared" si="891"/>
        <v>-</v>
      </c>
      <c r="X1408" s="2" t="str">
        <f t="shared" si="892"/>
        <v>-</v>
      </c>
      <c r="Y1408" s="2" t="str">
        <f t="shared" si="898"/>
        <v>-</v>
      </c>
      <c r="AK1408" s="1"/>
      <c r="AL1408" s="1"/>
      <c r="AN1408" s="1"/>
      <c r="AO1408" s="1"/>
      <c r="AP1408" s="1"/>
      <c r="AQ1408" s="1"/>
      <c r="AR1408" s="1"/>
      <c r="AS1408" s="8"/>
      <c r="AT1408" s="8"/>
      <c r="AU1408" s="8"/>
      <c r="AV1408" s="8"/>
      <c r="AW1408" s="2"/>
      <c r="AX1408" s="2"/>
      <c r="AY1408" s="2"/>
      <c r="AZ1408" s="2"/>
      <c r="BA1408" t="str">
        <f t="shared" si="899"/>
        <v>Rowan CD5</v>
      </c>
      <c r="BC1408">
        <v>5</v>
      </c>
      <c r="BE1408">
        <v>37</v>
      </c>
      <c r="BF1408"/>
      <c r="BG1408" s="178">
        <v>37159</v>
      </c>
      <c r="BH1408">
        <f t="shared" ref="BH1408:BH1419" si="900">BG1408*100+BC1408</f>
        <v>3715905</v>
      </c>
      <c r="BJ1408" t="s">
        <v>3279</v>
      </c>
    </row>
    <row r="1409" spans="1:62" outlineLevel="1">
      <c r="A1409" s="9" t="s">
        <v>1297</v>
      </c>
      <c r="B1409" t="s">
        <v>860</v>
      </c>
      <c r="C1409" s="1">
        <f t="shared" si="885"/>
        <v>0</v>
      </c>
      <c r="D1409" s="1"/>
      <c r="E1409" s="1"/>
      <c r="F1409" s="1"/>
      <c r="G1409" s="1"/>
      <c r="H1409" s="1"/>
      <c r="I1409" s="1"/>
      <c r="J1409" s="1"/>
      <c r="K1409" s="1"/>
      <c r="L1409" s="1"/>
      <c r="M1409" s="7" t="e">
        <f>RANK(Z1409,(Z1409:AB1409,AC1409:AQ1409))</f>
        <v>#N/A</v>
      </c>
      <c r="N1409" s="7" t="e">
        <f>RANK(AA1409,(Z1409:AB1409,AC1409:AQ1409))</f>
        <v>#N/A</v>
      </c>
      <c r="O1409" s="7">
        <f>IF(AB1409&gt;0,RANK(AB1409,(Z1409:AB1409,AC1409:AQ1409)),0)</f>
        <v>0</v>
      </c>
      <c r="P1409" s="7"/>
      <c r="Q1409" s="1" t="e">
        <f t="shared" si="886"/>
        <v>#NUM!</v>
      </c>
      <c r="R1409" s="2" t="e">
        <f t="shared" si="897"/>
        <v>#NUM!</v>
      </c>
      <c r="S1409" s="2"/>
      <c r="T1409" s="2" t="str">
        <f t="shared" si="888"/>
        <v>-</v>
      </c>
      <c r="U1409" s="2" t="str">
        <f t="shared" si="889"/>
        <v>-</v>
      </c>
      <c r="V1409" s="2" t="str">
        <f t="shared" si="890"/>
        <v>-</v>
      </c>
      <c r="W1409" s="2" t="str">
        <f t="shared" si="891"/>
        <v>-</v>
      </c>
      <c r="X1409" s="2" t="str">
        <f t="shared" si="892"/>
        <v>-</v>
      </c>
      <c r="Y1409" s="2" t="str">
        <f t="shared" si="898"/>
        <v>-</v>
      </c>
      <c r="AK1409" s="1"/>
      <c r="AL1409" s="1"/>
      <c r="AN1409" s="1"/>
      <c r="AO1409" s="1"/>
      <c r="AP1409" s="1"/>
      <c r="AQ1409" s="1"/>
      <c r="AR1409" s="1"/>
      <c r="AS1409" s="8"/>
      <c r="AT1409" s="8"/>
      <c r="AU1409" s="8"/>
      <c r="AV1409" s="8"/>
      <c r="AW1409" s="2"/>
      <c r="AX1409" s="2"/>
      <c r="AY1409" s="2"/>
      <c r="AZ1409" s="2"/>
      <c r="BA1409" t="str">
        <f t="shared" si="899"/>
        <v>Rowan CD8</v>
      </c>
      <c r="BC1409">
        <v>8</v>
      </c>
      <c r="BE1409">
        <v>37</v>
      </c>
      <c r="BF1409"/>
      <c r="BG1409" s="178">
        <v>37159</v>
      </c>
      <c r="BH1409">
        <f t="shared" si="900"/>
        <v>3715908</v>
      </c>
      <c r="BJ1409" t="s">
        <v>3279</v>
      </c>
    </row>
    <row r="1410" spans="1:62" outlineLevel="1">
      <c r="A1410" s="9" t="s">
        <v>1297</v>
      </c>
      <c r="B1410" t="s">
        <v>860</v>
      </c>
      <c r="C1410" s="1">
        <f t="shared" si="885"/>
        <v>0</v>
      </c>
      <c r="D1410" s="1"/>
      <c r="E1410" s="1"/>
      <c r="F1410" s="1"/>
      <c r="G1410" s="1"/>
      <c r="H1410" s="1"/>
      <c r="I1410" s="1"/>
      <c r="J1410" s="1"/>
      <c r="K1410" s="1"/>
      <c r="L1410" s="1"/>
      <c r="M1410" s="7" t="e">
        <f>RANK(Z1410,(Z1410:AB1410,AC1410:AQ1410))</f>
        <v>#N/A</v>
      </c>
      <c r="N1410" s="7" t="e">
        <f>RANK(AA1410,(Z1410:AB1410,AC1410:AQ1410))</f>
        <v>#N/A</v>
      </c>
      <c r="O1410" s="7">
        <f>IF(AB1410&gt;0,RANK(AB1410,(Z1410:AB1410,AC1410:AQ1410)),0)</f>
        <v>0</v>
      </c>
      <c r="P1410" s="7"/>
      <c r="Q1410" s="1" t="e">
        <f t="shared" si="886"/>
        <v>#NUM!</v>
      </c>
      <c r="R1410" s="2" t="e">
        <f t="shared" si="897"/>
        <v>#NUM!</v>
      </c>
      <c r="S1410" s="2"/>
      <c r="T1410" s="2" t="str">
        <f t="shared" si="888"/>
        <v>-</v>
      </c>
      <c r="U1410" s="2" t="str">
        <f t="shared" si="889"/>
        <v>-</v>
      </c>
      <c r="V1410" s="2" t="str">
        <f t="shared" si="890"/>
        <v>-</v>
      </c>
      <c r="W1410" s="2" t="str">
        <f t="shared" si="891"/>
        <v>-</v>
      </c>
      <c r="X1410" s="2" t="str">
        <f t="shared" si="892"/>
        <v>-</v>
      </c>
      <c r="Y1410" s="2" t="str">
        <f t="shared" si="898"/>
        <v>-</v>
      </c>
      <c r="AK1410" s="1"/>
      <c r="AL1410" s="1"/>
      <c r="AN1410" s="1"/>
      <c r="AO1410" s="1"/>
      <c r="AP1410" s="1"/>
      <c r="AQ1410" s="1"/>
      <c r="AR1410" s="1"/>
      <c r="AS1410" s="8"/>
      <c r="AT1410" s="8"/>
      <c r="AU1410" s="8"/>
      <c r="AV1410" s="8"/>
      <c r="AW1410" s="2"/>
      <c r="AX1410" s="2"/>
      <c r="AY1410" s="2"/>
      <c r="AZ1410" s="2"/>
      <c r="BA1410" t="str">
        <f t="shared" si="899"/>
        <v>Rowan CD12</v>
      </c>
      <c r="BC1410">
        <v>12</v>
      </c>
      <c r="BE1410">
        <v>37</v>
      </c>
      <c r="BF1410"/>
      <c r="BG1410" s="178">
        <v>37159</v>
      </c>
      <c r="BH1410">
        <f t="shared" si="900"/>
        <v>3715912</v>
      </c>
      <c r="BJ1410" t="s">
        <v>3279</v>
      </c>
    </row>
    <row r="1411" spans="1:62" outlineLevel="1">
      <c r="A1411" s="9" t="s">
        <v>3035</v>
      </c>
      <c r="B1411" t="s">
        <v>860</v>
      </c>
      <c r="C1411" s="1">
        <f t="shared" si="885"/>
        <v>0</v>
      </c>
      <c r="D1411" s="1"/>
      <c r="E1411" s="1"/>
      <c r="F1411" s="1"/>
      <c r="G1411" s="1"/>
      <c r="H1411" s="1"/>
      <c r="I1411" s="1"/>
      <c r="J1411" s="1"/>
      <c r="K1411" s="1"/>
      <c r="L1411" s="1"/>
      <c r="M1411" s="7" t="e">
        <f>RANK(Z1411,(Z1411:AB1411,AC1411:AQ1411))</f>
        <v>#N/A</v>
      </c>
      <c r="N1411" s="7" t="e">
        <f>RANK(AA1411,(Z1411:AB1411,AC1411:AQ1411))</f>
        <v>#N/A</v>
      </c>
      <c r="O1411" s="7">
        <f>IF(AB1411&gt;0,RANK(AB1411,(Z1411:AB1411,AC1411:AQ1411)),0)</f>
        <v>0</v>
      </c>
      <c r="P1411" s="7"/>
      <c r="Q1411" s="1" t="e">
        <f t="shared" si="886"/>
        <v>#NUM!</v>
      </c>
      <c r="R1411" s="2" t="e">
        <f t="shared" si="897"/>
        <v>#NUM!</v>
      </c>
      <c r="S1411" s="2"/>
      <c r="T1411" s="2" t="str">
        <f t="shared" si="888"/>
        <v>-</v>
      </c>
      <c r="U1411" s="2" t="str">
        <f t="shared" si="889"/>
        <v>-</v>
      </c>
      <c r="V1411" s="2" t="str">
        <f t="shared" si="890"/>
        <v>-</v>
      </c>
      <c r="W1411" s="2" t="str">
        <f t="shared" si="891"/>
        <v>-</v>
      </c>
      <c r="X1411" s="2" t="str">
        <f t="shared" si="892"/>
        <v>-</v>
      </c>
      <c r="Y1411" s="2" t="str">
        <f t="shared" si="898"/>
        <v>-</v>
      </c>
      <c r="AK1411" s="1"/>
      <c r="AL1411" s="1"/>
      <c r="AN1411" s="1"/>
      <c r="AO1411" s="1"/>
      <c r="AP1411" s="1"/>
      <c r="AQ1411" s="1"/>
      <c r="AR1411" s="1"/>
      <c r="AS1411" s="8"/>
      <c r="AT1411" s="8"/>
      <c r="AU1411" s="8"/>
      <c r="AV1411" s="8"/>
      <c r="AW1411" s="2"/>
      <c r="AX1411" s="2"/>
      <c r="AY1411" s="2"/>
      <c r="AZ1411" s="2"/>
      <c r="BA1411" t="str">
        <f t="shared" si="899"/>
        <v>Vance CD1</v>
      </c>
      <c r="BC1411">
        <v>1</v>
      </c>
      <c r="BE1411">
        <v>37</v>
      </c>
      <c r="BF1411"/>
      <c r="BG1411" s="178">
        <v>37181</v>
      </c>
      <c r="BH1411">
        <f t="shared" si="900"/>
        <v>3718101</v>
      </c>
      <c r="BJ1411" t="s">
        <v>3279</v>
      </c>
    </row>
    <row r="1412" spans="1:62" outlineLevel="1">
      <c r="A1412" s="9" t="s">
        <v>3035</v>
      </c>
      <c r="B1412" t="s">
        <v>860</v>
      </c>
      <c r="C1412" s="1">
        <f t="shared" si="885"/>
        <v>0</v>
      </c>
      <c r="D1412" s="1"/>
      <c r="E1412" s="1"/>
      <c r="F1412" s="1"/>
      <c r="G1412" s="1"/>
      <c r="H1412" s="1"/>
      <c r="I1412" s="1"/>
      <c r="J1412" s="1"/>
      <c r="K1412" s="1"/>
      <c r="L1412" s="1"/>
      <c r="M1412" s="7" t="e">
        <f>RANK(Z1412,(Z1412:AB1412,AC1412:AQ1412))</f>
        <v>#N/A</v>
      </c>
      <c r="N1412" s="7" t="e">
        <f>RANK(AA1412,(Z1412:AB1412,AC1412:AQ1412))</f>
        <v>#N/A</v>
      </c>
      <c r="O1412" s="7">
        <f>IF(AB1412&gt;0,RANK(AB1412,(Z1412:AB1412,AC1412:AQ1412)),0)</f>
        <v>0</v>
      </c>
      <c r="P1412" s="7"/>
      <c r="Q1412" s="1" t="e">
        <f t="shared" si="886"/>
        <v>#NUM!</v>
      </c>
      <c r="R1412" s="2" t="e">
        <f t="shared" si="897"/>
        <v>#NUM!</v>
      </c>
      <c r="S1412" s="2"/>
      <c r="T1412" s="2" t="str">
        <f t="shared" si="888"/>
        <v>-</v>
      </c>
      <c r="U1412" s="2" t="str">
        <f t="shared" si="889"/>
        <v>-</v>
      </c>
      <c r="V1412" s="2" t="str">
        <f t="shared" si="890"/>
        <v>-</v>
      </c>
      <c r="W1412" s="2" t="str">
        <f t="shared" si="891"/>
        <v>-</v>
      </c>
      <c r="X1412" s="2" t="str">
        <f t="shared" si="892"/>
        <v>-</v>
      </c>
      <c r="Y1412" s="2" t="str">
        <f t="shared" si="898"/>
        <v>-</v>
      </c>
      <c r="AK1412" s="1"/>
      <c r="AL1412" s="1"/>
      <c r="AN1412" s="1"/>
      <c r="AO1412" s="1"/>
      <c r="AP1412" s="1"/>
      <c r="AQ1412" s="1"/>
      <c r="AR1412" s="1"/>
      <c r="AS1412" s="8"/>
      <c r="AT1412" s="8"/>
      <c r="AU1412" s="8"/>
      <c r="AV1412" s="8"/>
      <c r="AW1412" s="2"/>
      <c r="AX1412" s="2"/>
      <c r="AY1412" s="2"/>
      <c r="AZ1412" s="2"/>
      <c r="BA1412" t="str">
        <f t="shared" si="899"/>
        <v>Vance CD13</v>
      </c>
      <c r="BC1412">
        <v>13</v>
      </c>
      <c r="BE1412">
        <v>37</v>
      </c>
      <c r="BF1412"/>
      <c r="BG1412" s="178">
        <v>37181</v>
      </c>
      <c r="BH1412">
        <f t="shared" si="900"/>
        <v>3718113</v>
      </c>
      <c r="BJ1412" t="s">
        <v>3279</v>
      </c>
    </row>
    <row r="1413" spans="1:62" outlineLevel="1">
      <c r="A1413" s="9" t="s">
        <v>2444</v>
      </c>
      <c r="B1413" t="s">
        <v>860</v>
      </c>
      <c r="C1413" s="1">
        <f t="shared" si="885"/>
        <v>0</v>
      </c>
      <c r="D1413" s="1"/>
      <c r="E1413" s="1"/>
      <c r="F1413" s="1"/>
      <c r="G1413" s="1"/>
      <c r="H1413" s="1"/>
      <c r="I1413" s="1"/>
      <c r="J1413" s="1"/>
      <c r="K1413" s="1"/>
      <c r="L1413" s="1"/>
      <c r="M1413" s="7" t="e">
        <f>RANK(Z1413,(Z1413:AB1413,AC1413:AQ1413))</f>
        <v>#N/A</v>
      </c>
      <c r="N1413" s="7" t="e">
        <f>RANK(AA1413,(Z1413:AB1413,AC1413:AQ1413))</f>
        <v>#N/A</v>
      </c>
      <c r="O1413" s="7">
        <f>IF(AB1413&gt;0,RANK(AB1413,(Z1413:AB1413,AC1413:AQ1413)),0)</f>
        <v>0</v>
      </c>
      <c r="P1413" s="7"/>
      <c r="Q1413" s="1" t="e">
        <f t="shared" si="886"/>
        <v>#NUM!</v>
      </c>
      <c r="R1413" s="2" t="e">
        <f t="shared" si="897"/>
        <v>#NUM!</v>
      </c>
      <c r="S1413" s="2"/>
      <c r="T1413" s="2" t="str">
        <f t="shared" si="888"/>
        <v>-</v>
      </c>
      <c r="U1413" s="2" t="str">
        <f t="shared" si="889"/>
        <v>-</v>
      </c>
      <c r="V1413" s="2" t="str">
        <f t="shared" si="890"/>
        <v>-</v>
      </c>
      <c r="W1413" s="2" t="str">
        <f t="shared" si="891"/>
        <v>-</v>
      </c>
      <c r="X1413" s="2" t="str">
        <f t="shared" si="892"/>
        <v>-</v>
      </c>
      <c r="Y1413" s="2" t="str">
        <f t="shared" si="898"/>
        <v>-</v>
      </c>
      <c r="AK1413" s="1"/>
      <c r="AL1413" s="1"/>
      <c r="AN1413" s="1"/>
      <c r="AO1413" s="1"/>
      <c r="AP1413" s="1"/>
      <c r="AQ1413" s="1"/>
      <c r="AR1413" s="1"/>
      <c r="AS1413" s="8"/>
      <c r="AT1413" s="8"/>
      <c r="AU1413" s="8"/>
      <c r="AV1413" s="8"/>
      <c r="AW1413" s="2"/>
      <c r="AX1413" s="2"/>
      <c r="AY1413" s="2"/>
      <c r="AZ1413" s="2"/>
      <c r="BA1413" t="str">
        <f t="shared" si="899"/>
        <v>Wake CD2</v>
      </c>
      <c r="BC1413">
        <v>2</v>
      </c>
      <c r="BE1413">
        <v>37</v>
      </c>
      <c r="BF1413"/>
      <c r="BG1413" s="178">
        <v>37183</v>
      </c>
      <c r="BH1413">
        <f t="shared" si="900"/>
        <v>3718302</v>
      </c>
      <c r="BJ1413" t="s">
        <v>3279</v>
      </c>
    </row>
    <row r="1414" spans="1:62" outlineLevel="1">
      <c r="A1414" s="9" t="s">
        <v>2444</v>
      </c>
      <c r="B1414" t="s">
        <v>860</v>
      </c>
      <c r="C1414" s="1">
        <f t="shared" si="885"/>
        <v>0</v>
      </c>
      <c r="D1414" s="1"/>
      <c r="E1414" s="1"/>
      <c r="F1414" s="1"/>
      <c r="G1414" s="1"/>
      <c r="H1414" s="1"/>
      <c r="I1414" s="1"/>
      <c r="J1414" s="1"/>
      <c r="K1414" s="1"/>
      <c r="L1414" s="1"/>
      <c r="M1414" s="7" t="e">
        <f>RANK(Z1414,(Z1414:AB1414,AC1414:AQ1414))</f>
        <v>#N/A</v>
      </c>
      <c r="N1414" s="7" t="e">
        <f>RANK(AA1414,(Z1414:AB1414,AC1414:AQ1414))</f>
        <v>#N/A</v>
      </c>
      <c r="O1414" s="7">
        <f>IF(AB1414&gt;0,RANK(AB1414,(Z1414:AB1414,AC1414:AQ1414)),0)</f>
        <v>0</v>
      </c>
      <c r="P1414" s="7"/>
      <c r="Q1414" s="1" t="e">
        <f t="shared" si="886"/>
        <v>#NUM!</v>
      </c>
      <c r="R1414" s="2" t="e">
        <f t="shared" si="897"/>
        <v>#NUM!</v>
      </c>
      <c r="S1414" s="2"/>
      <c r="T1414" s="2" t="str">
        <f t="shared" si="888"/>
        <v>-</v>
      </c>
      <c r="U1414" s="2" t="str">
        <f t="shared" si="889"/>
        <v>-</v>
      </c>
      <c r="V1414" s="2" t="str">
        <f t="shared" si="890"/>
        <v>-</v>
      </c>
      <c r="W1414" s="2" t="str">
        <f t="shared" si="891"/>
        <v>-</v>
      </c>
      <c r="X1414" s="2" t="str">
        <f t="shared" si="892"/>
        <v>-</v>
      </c>
      <c r="Y1414" s="2" t="str">
        <f t="shared" si="898"/>
        <v>-</v>
      </c>
      <c r="AK1414" s="1"/>
      <c r="AL1414" s="1"/>
      <c r="AN1414" s="1"/>
      <c r="AO1414" s="1"/>
      <c r="AP1414" s="1"/>
      <c r="AQ1414" s="1"/>
      <c r="AR1414" s="1"/>
      <c r="AS1414" s="8"/>
      <c r="AT1414" s="8"/>
      <c r="AU1414" s="8"/>
      <c r="AV1414" s="8"/>
      <c r="AW1414" s="2"/>
      <c r="AX1414" s="2"/>
      <c r="AY1414" s="2"/>
      <c r="AZ1414" s="2"/>
      <c r="BA1414" t="str">
        <f t="shared" si="899"/>
        <v>Wake CD4</v>
      </c>
      <c r="BC1414">
        <v>4</v>
      </c>
      <c r="BE1414">
        <v>37</v>
      </c>
      <c r="BF1414"/>
      <c r="BG1414" s="178">
        <v>37183</v>
      </c>
      <c r="BH1414">
        <f t="shared" si="900"/>
        <v>3718304</v>
      </c>
      <c r="BJ1414" t="s">
        <v>3279</v>
      </c>
    </row>
    <row r="1415" spans="1:62" outlineLevel="1">
      <c r="A1415" s="9" t="s">
        <v>2444</v>
      </c>
      <c r="B1415" t="s">
        <v>860</v>
      </c>
      <c r="C1415" s="1">
        <f t="shared" si="885"/>
        <v>0</v>
      </c>
      <c r="D1415" s="1"/>
      <c r="E1415" s="1"/>
      <c r="F1415" s="1"/>
      <c r="G1415" s="1"/>
      <c r="H1415" s="1"/>
      <c r="I1415" s="1"/>
      <c r="J1415" s="1"/>
      <c r="K1415" s="1"/>
      <c r="L1415" s="1"/>
      <c r="M1415" s="7" t="e">
        <f>RANK(Z1415,(Z1415:AB1415,AC1415:AQ1415))</f>
        <v>#N/A</v>
      </c>
      <c r="N1415" s="7" t="e">
        <f>RANK(AA1415,(Z1415:AB1415,AC1415:AQ1415))</f>
        <v>#N/A</v>
      </c>
      <c r="O1415" s="7">
        <f>IF(AB1415&gt;0,RANK(AB1415,(Z1415:AB1415,AC1415:AQ1415)),0)</f>
        <v>0</v>
      </c>
      <c r="P1415" s="7"/>
      <c r="Q1415" s="1" t="e">
        <f t="shared" si="886"/>
        <v>#NUM!</v>
      </c>
      <c r="R1415" s="2" t="e">
        <f t="shared" si="897"/>
        <v>#NUM!</v>
      </c>
      <c r="S1415" s="2"/>
      <c r="T1415" s="2" t="str">
        <f t="shared" si="888"/>
        <v>-</v>
      </c>
      <c r="U1415" s="2" t="str">
        <f t="shared" si="889"/>
        <v>-</v>
      </c>
      <c r="V1415" s="2" t="str">
        <f t="shared" si="890"/>
        <v>-</v>
      </c>
      <c r="W1415" s="2" t="str">
        <f t="shared" si="891"/>
        <v>-</v>
      </c>
      <c r="X1415" s="2" t="str">
        <f t="shared" si="892"/>
        <v>-</v>
      </c>
      <c r="Y1415" s="2" t="str">
        <f t="shared" si="898"/>
        <v>-</v>
      </c>
      <c r="AK1415" s="1"/>
      <c r="AL1415" s="1"/>
      <c r="AN1415" s="1"/>
      <c r="AO1415" s="1"/>
      <c r="AP1415" s="1"/>
      <c r="AQ1415" s="1"/>
      <c r="AR1415" s="1"/>
      <c r="AS1415" s="8"/>
      <c r="AT1415" s="8"/>
      <c r="AU1415" s="8"/>
      <c r="AV1415" s="8"/>
      <c r="AW1415" s="2"/>
      <c r="AX1415" s="2"/>
      <c r="AY1415" s="2"/>
      <c r="AZ1415" s="2"/>
      <c r="BA1415" t="str">
        <f t="shared" si="899"/>
        <v>Wake CD13</v>
      </c>
      <c r="BC1415">
        <v>13</v>
      </c>
      <c r="BE1415">
        <v>37</v>
      </c>
      <c r="BF1415"/>
      <c r="BG1415" s="178">
        <v>37183</v>
      </c>
      <c r="BH1415">
        <f t="shared" si="900"/>
        <v>3718313</v>
      </c>
      <c r="BJ1415" t="s">
        <v>3279</v>
      </c>
    </row>
    <row r="1416" spans="1:62" outlineLevel="1">
      <c r="A1416" s="9" t="s">
        <v>2146</v>
      </c>
      <c r="B1416" t="s">
        <v>860</v>
      </c>
      <c r="C1416" s="1">
        <f t="shared" si="885"/>
        <v>0</v>
      </c>
      <c r="D1416" s="1"/>
      <c r="E1416" s="1"/>
      <c r="F1416" s="1"/>
      <c r="G1416" s="1"/>
      <c r="H1416" s="1"/>
      <c r="I1416" s="1"/>
      <c r="J1416" s="1"/>
      <c r="K1416" s="1"/>
      <c r="L1416" s="1"/>
      <c r="M1416" s="7" t="e">
        <f>RANK(Z1416,(Z1416:AB1416,AC1416:AQ1416))</f>
        <v>#N/A</v>
      </c>
      <c r="N1416" s="7" t="e">
        <f>RANK(AA1416,(Z1416:AB1416,AC1416:AQ1416))</f>
        <v>#N/A</v>
      </c>
      <c r="O1416" s="7">
        <f>IF(AB1416&gt;0,RANK(AB1416,(Z1416:AB1416,AC1416:AQ1416)),0)</f>
        <v>0</v>
      </c>
      <c r="P1416" s="7"/>
      <c r="Q1416" s="1" t="e">
        <f t="shared" si="886"/>
        <v>#NUM!</v>
      </c>
      <c r="R1416" s="2" t="e">
        <f t="shared" si="897"/>
        <v>#NUM!</v>
      </c>
      <c r="S1416" s="2"/>
      <c r="T1416" s="2" t="str">
        <f t="shared" si="888"/>
        <v>-</v>
      </c>
      <c r="U1416" s="2" t="str">
        <f t="shared" si="889"/>
        <v>-</v>
      </c>
      <c r="V1416" s="2" t="str">
        <f t="shared" si="890"/>
        <v>-</v>
      </c>
      <c r="W1416" s="2" t="str">
        <f t="shared" si="891"/>
        <v>-</v>
      </c>
      <c r="X1416" s="2" t="str">
        <f t="shared" si="892"/>
        <v>-</v>
      </c>
      <c r="Y1416" s="2" t="str">
        <f t="shared" si="898"/>
        <v>-</v>
      </c>
      <c r="AK1416" s="1"/>
      <c r="AL1416" s="1"/>
      <c r="AN1416" s="1"/>
      <c r="AO1416" s="1"/>
      <c r="AP1416" s="1"/>
      <c r="AQ1416" s="1"/>
      <c r="AR1416" s="1"/>
      <c r="AS1416" s="8"/>
      <c r="AT1416" s="8"/>
      <c r="AU1416" s="8"/>
      <c r="AV1416" s="8"/>
      <c r="AW1416" s="2"/>
      <c r="AX1416" s="2"/>
      <c r="AY1416" s="2"/>
      <c r="AZ1416" s="2"/>
      <c r="BA1416" t="str">
        <f t="shared" si="899"/>
        <v>Wayne CD1</v>
      </c>
      <c r="BC1416">
        <v>1</v>
      </c>
      <c r="BE1416">
        <v>37</v>
      </c>
      <c r="BF1416"/>
      <c r="BG1416" s="178">
        <v>37191</v>
      </c>
      <c r="BH1416">
        <f t="shared" si="900"/>
        <v>3719101</v>
      </c>
      <c r="BJ1416" t="s">
        <v>3279</v>
      </c>
    </row>
    <row r="1417" spans="1:62" outlineLevel="1">
      <c r="A1417" s="9" t="s">
        <v>2146</v>
      </c>
      <c r="B1417" t="s">
        <v>860</v>
      </c>
      <c r="C1417" s="1">
        <f t="shared" si="885"/>
        <v>0</v>
      </c>
      <c r="D1417" s="1"/>
      <c r="E1417" s="1"/>
      <c r="F1417" s="1"/>
      <c r="G1417" s="1"/>
      <c r="H1417" s="1"/>
      <c r="I1417" s="1"/>
      <c r="J1417" s="1"/>
      <c r="K1417" s="1"/>
      <c r="L1417" s="1"/>
      <c r="M1417" s="7" t="e">
        <f>RANK(Z1417,(Z1417:AB1417,AC1417:AQ1417))</f>
        <v>#N/A</v>
      </c>
      <c r="N1417" s="7" t="e">
        <f>RANK(AA1417,(Z1417:AB1417,AC1417:AQ1417))</f>
        <v>#N/A</v>
      </c>
      <c r="O1417" s="7">
        <f>IF(AB1417&gt;0,RANK(AB1417,(Z1417:AB1417,AC1417:AQ1417)),0)</f>
        <v>0</v>
      </c>
      <c r="P1417" s="7"/>
      <c r="Q1417" s="1" t="e">
        <f t="shared" si="886"/>
        <v>#NUM!</v>
      </c>
      <c r="R1417" s="2" t="e">
        <f t="shared" si="897"/>
        <v>#NUM!</v>
      </c>
      <c r="S1417" s="2"/>
      <c r="T1417" s="2" t="str">
        <f t="shared" si="888"/>
        <v>-</v>
      </c>
      <c r="U1417" s="2" t="str">
        <f t="shared" si="889"/>
        <v>-</v>
      </c>
      <c r="V1417" s="2" t="str">
        <f t="shared" si="890"/>
        <v>-</v>
      </c>
      <c r="W1417" s="2" t="str">
        <f t="shared" si="891"/>
        <v>-</v>
      </c>
      <c r="X1417" s="2" t="str">
        <f t="shared" si="892"/>
        <v>-</v>
      </c>
      <c r="Y1417" s="2" t="str">
        <f t="shared" si="898"/>
        <v>-</v>
      </c>
      <c r="AK1417" s="1"/>
      <c r="AL1417" s="1"/>
      <c r="AN1417" s="1"/>
      <c r="AO1417" s="1"/>
      <c r="AP1417" s="1"/>
      <c r="AQ1417" s="1"/>
      <c r="AR1417" s="1"/>
      <c r="AS1417" s="8"/>
      <c r="AT1417" s="8"/>
      <c r="AU1417" s="8"/>
      <c r="AV1417" s="8"/>
      <c r="AW1417" s="2"/>
      <c r="AX1417" s="2"/>
      <c r="AY1417" s="2"/>
      <c r="AZ1417" s="2"/>
      <c r="BA1417" t="str">
        <f t="shared" si="899"/>
        <v>Wayne CD13</v>
      </c>
      <c r="BC1417">
        <v>13</v>
      </c>
      <c r="BE1417">
        <v>37</v>
      </c>
      <c r="BF1417"/>
      <c r="BG1417" s="178">
        <v>37191</v>
      </c>
      <c r="BH1417">
        <f t="shared" si="900"/>
        <v>3719113</v>
      </c>
      <c r="BJ1417" t="s">
        <v>3279</v>
      </c>
    </row>
    <row r="1418" spans="1:62" outlineLevel="1">
      <c r="A1418" s="9" t="s">
        <v>261</v>
      </c>
      <c r="B1418" t="s">
        <v>860</v>
      </c>
      <c r="C1418" s="1">
        <f t="shared" si="885"/>
        <v>0</v>
      </c>
      <c r="D1418" s="1"/>
      <c r="E1418" s="1"/>
      <c r="F1418" s="1"/>
      <c r="G1418" s="1"/>
      <c r="H1418" s="1"/>
      <c r="I1418" s="1"/>
      <c r="J1418" s="1"/>
      <c r="K1418" s="1"/>
      <c r="L1418" s="1"/>
      <c r="M1418" s="7" t="e">
        <f>RANK(Z1418,(Z1418:AB1418,AC1418:AQ1418))</f>
        <v>#N/A</v>
      </c>
      <c r="N1418" s="7" t="e">
        <f>RANK(AA1418,(Z1418:AB1418,AC1418:AQ1418))</f>
        <v>#N/A</v>
      </c>
      <c r="O1418" s="7">
        <f>IF(AB1418&gt;0,RANK(AB1418,(Z1418:AB1418,AC1418:AQ1418)),0)</f>
        <v>0</v>
      </c>
      <c r="P1418" s="7"/>
      <c r="Q1418" s="1" t="e">
        <f t="shared" si="886"/>
        <v>#NUM!</v>
      </c>
      <c r="R1418" s="2" t="e">
        <f t="shared" si="897"/>
        <v>#NUM!</v>
      </c>
      <c r="S1418" s="2"/>
      <c r="T1418" s="2" t="str">
        <f t="shared" si="888"/>
        <v>-</v>
      </c>
      <c r="U1418" s="2" t="str">
        <f t="shared" si="889"/>
        <v>-</v>
      </c>
      <c r="V1418" s="2" t="str">
        <f t="shared" si="890"/>
        <v>-</v>
      </c>
      <c r="W1418" s="2" t="str">
        <f t="shared" si="891"/>
        <v>-</v>
      </c>
      <c r="X1418" s="2" t="str">
        <f t="shared" si="892"/>
        <v>-</v>
      </c>
      <c r="Y1418" s="2" t="str">
        <f t="shared" si="898"/>
        <v>-</v>
      </c>
      <c r="AK1418" s="1"/>
      <c r="AL1418" s="1"/>
      <c r="AN1418" s="1"/>
      <c r="AO1418" s="1"/>
      <c r="AP1418" s="1"/>
      <c r="AQ1418" s="1"/>
      <c r="AR1418" s="1"/>
      <c r="AS1418" s="8"/>
      <c r="AT1418" s="8"/>
      <c r="AU1418" s="8"/>
      <c r="AV1418" s="8"/>
      <c r="AW1418" s="2"/>
      <c r="AX1418" s="2"/>
      <c r="AY1418" s="2"/>
      <c r="AZ1418" s="2"/>
      <c r="BA1418" t="str">
        <f t="shared" si="899"/>
        <v>Wilson CD1</v>
      </c>
      <c r="BC1418">
        <v>1</v>
      </c>
      <c r="BE1418">
        <v>37</v>
      </c>
      <c r="BF1418"/>
      <c r="BG1418" s="178">
        <v>37195</v>
      </c>
      <c r="BH1418">
        <f t="shared" si="900"/>
        <v>3719501</v>
      </c>
      <c r="BJ1418" t="s">
        <v>3279</v>
      </c>
    </row>
    <row r="1419" spans="1:62" outlineLevel="1">
      <c r="A1419" s="9" t="s">
        <v>261</v>
      </c>
      <c r="B1419" t="s">
        <v>860</v>
      </c>
      <c r="C1419" s="1">
        <f t="shared" si="885"/>
        <v>0</v>
      </c>
      <c r="D1419" s="1"/>
      <c r="E1419" s="1"/>
      <c r="F1419" s="1"/>
      <c r="G1419" s="1"/>
      <c r="H1419" s="1"/>
      <c r="I1419" s="1"/>
      <c r="J1419" s="1"/>
      <c r="K1419" s="1"/>
      <c r="L1419" s="1"/>
      <c r="M1419" s="7" t="e">
        <f>RANK(Z1419,(Z1419:AB1419,AC1419:AQ1419))</f>
        <v>#N/A</v>
      </c>
      <c r="N1419" s="7" t="e">
        <f>RANK(AA1419,(Z1419:AB1419,AC1419:AQ1419))</f>
        <v>#N/A</v>
      </c>
      <c r="O1419" s="7">
        <f>IF(AB1419&gt;0,RANK(AB1419,(Z1419:AB1419,AC1419:AQ1419)),0)</f>
        <v>0</v>
      </c>
      <c r="P1419" s="7"/>
      <c r="Q1419" s="1" t="e">
        <f t="shared" si="886"/>
        <v>#NUM!</v>
      </c>
      <c r="R1419" s="2" t="e">
        <f t="shared" si="897"/>
        <v>#NUM!</v>
      </c>
      <c r="S1419" s="2"/>
      <c r="T1419" s="2" t="str">
        <f t="shared" si="888"/>
        <v>-</v>
      </c>
      <c r="U1419" s="2" t="str">
        <f t="shared" si="889"/>
        <v>-</v>
      </c>
      <c r="V1419" s="2" t="str">
        <f t="shared" si="890"/>
        <v>-</v>
      </c>
      <c r="W1419" s="2" t="str">
        <f t="shared" si="891"/>
        <v>-</v>
      </c>
      <c r="X1419" s="2" t="str">
        <f t="shared" si="892"/>
        <v>-</v>
      </c>
      <c r="Y1419" s="2" t="str">
        <f t="shared" si="898"/>
        <v>-</v>
      </c>
      <c r="AK1419" s="1"/>
      <c r="AL1419" s="1"/>
      <c r="AN1419" s="1"/>
      <c r="AO1419" s="1"/>
      <c r="AP1419" s="1"/>
      <c r="AQ1419" s="1"/>
      <c r="AR1419" s="1"/>
      <c r="AS1419" s="8"/>
      <c r="AT1419" s="8"/>
      <c r="AU1419" s="8"/>
      <c r="AV1419" s="8"/>
      <c r="AW1419" s="2"/>
      <c r="AX1419" s="2"/>
      <c r="AY1419" s="2"/>
      <c r="AZ1419" s="2"/>
      <c r="BA1419" t="str">
        <f t="shared" si="899"/>
        <v>Wilson CD13</v>
      </c>
      <c r="BC1419">
        <v>13</v>
      </c>
      <c r="BE1419">
        <v>37</v>
      </c>
      <c r="BF1419"/>
      <c r="BG1419" s="178">
        <v>37195</v>
      </c>
      <c r="BH1419">
        <f t="shared" si="900"/>
        <v>3719513</v>
      </c>
      <c r="BJ1419" t="s">
        <v>3279</v>
      </c>
    </row>
    <row r="1420" spans="1:62">
      <c r="A1420" s="9"/>
      <c r="C1420" s="2"/>
      <c r="D1420" s="2"/>
      <c r="E1420" s="2"/>
      <c r="F1420" s="2"/>
      <c r="G1420" s="2"/>
      <c r="H1420" s="2"/>
      <c r="I1420" s="2"/>
      <c r="J1420" s="2"/>
      <c r="K1420" s="2"/>
      <c r="L1420" s="2"/>
      <c r="M1420" s="7"/>
      <c r="N1420" s="2"/>
      <c r="O1420" s="2"/>
      <c r="P1420" s="2"/>
      <c r="T1420" s="2"/>
      <c r="U1420" s="2"/>
      <c r="V1420" s="2"/>
      <c r="W1420" s="2"/>
      <c r="X1420" s="2"/>
      <c r="Y1420" s="2"/>
      <c r="AK1420" s="1"/>
      <c r="AL1420" s="1"/>
      <c r="AN1420" s="1"/>
      <c r="AO1420" s="1"/>
      <c r="AP1420" s="1"/>
      <c r="AQ1420" s="1"/>
      <c r="AR1420" s="1"/>
      <c r="AS1420" s="8"/>
      <c r="AT1420" s="8"/>
      <c r="AU1420" s="8"/>
      <c r="AV1420" s="8"/>
      <c r="AW1420" s="2"/>
      <c r="AX1420" s="2"/>
      <c r="AY1420" s="2"/>
      <c r="AZ1420" s="2"/>
      <c r="BF1420" s="99"/>
      <c r="BG1420"/>
    </row>
    <row r="1421" spans="1:62">
      <c r="A1421" s="48" t="s">
        <v>725</v>
      </c>
      <c r="C1421" s="2"/>
      <c r="D1421" s="2"/>
      <c r="E1421" s="2"/>
      <c r="F1421" s="2"/>
      <c r="G1421" s="2"/>
      <c r="H1421" s="2"/>
      <c r="I1421" s="2"/>
      <c r="J1421" s="2"/>
      <c r="K1421" s="2"/>
      <c r="L1421" s="2"/>
      <c r="M1421" s="7"/>
      <c r="N1421" s="2"/>
      <c r="O1421" s="2"/>
      <c r="P1421" s="2"/>
      <c r="T1421" s="2"/>
      <c r="U1421" s="2"/>
      <c r="V1421" s="2"/>
      <c r="W1421" s="2"/>
      <c r="X1421" s="2"/>
      <c r="Y1421" s="2"/>
      <c r="AK1421" s="1"/>
      <c r="AL1421" s="1"/>
      <c r="AN1421" s="1"/>
      <c r="AO1421" s="1"/>
      <c r="AP1421" s="1"/>
      <c r="AQ1421" s="1"/>
      <c r="AR1421" s="1"/>
      <c r="AS1421" s="8"/>
      <c r="AT1421" s="8"/>
      <c r="AU1421" s="8"/>
      <c r="AV1421" s="8"/>
      <c r="AW1421" s="2"/>
      <c r="AX1421" s="2"/>
      <c r="AY1421" s="2"/>
      <c r="AZ1421" s="2"/>
      <c r="BF1421" s="99"/>
      <c r="BG1421"/>
    </row>
    <row r="1422" spans="1:62">
      <c r="A1422" s="9" t="s">
        <v>2282</v>
      </c>
      <c r="B1422" t="s">
        <v>2491</v>
      </c>
      <c r="C1422" s="1">
        <f t="shared" ref="C1422:C1466" si="901">SUM(Z1422:AQ1422)</f>
        <v>0</v>
      </c>
      <c r="D1422" s="1"/>
      <c r="E1422" s="1"/>
      <c r="F1422" s="1"/>
      <c r="G1422" s="1"/>
      <c r="H1422" s="1"/>
      <c r="I1422" s="1"/>
      <c r="J1422" s="1"/>
      <c r="K1422" s="1"/>
      <c r="L1422" s="1"/>
      <c r="M1422" s="7" t="e">
        <f>RANK(Z1422,(Z1422:AB1422,AC1422:AQ1422))</f>
        <v>#N/A</v>
      </c>
      <c r="N1422" s="7" t="e">
        <f>RANK(AA1422,(Z1422:AB1422,AC1422:AQ1422))</f>
        <v>#N/A</v>
      </c>
      <c r="O1422" s="7">
        <f>IF(AB1422&gt;0,RANK(AB1422,(Z1422:AB1422,AC1422:AQ1422)),0)</f>
        <v>0</v>
      </c>
      <c r="P1422" s="7">
        <f t="shared" ref="P1422:P1466" si="902">IF(AC1422&gt;0,RANK(AC1422,(Z1422:AQ1422)),0)</f>
        <v>0</v>
      </c>
      <c r="Q1422" s="1" t="e">
        <f t="shared" ref="Q1422:Q1466" si="903">MAX(Z1422:AG1422)-LARGE(Z1422:AG1422,2)</f>
        <v>#NUM!</v>
      </c>
      <c r="R1422" s="2" t="e">
        <f t="shared" ref="R1422:R1453" si="904">Q1422/C1422</f>
        <v>#NUM!</v>
      </c>
      <c r="S1422" s="2"/>
      <c r="T1422" s="2" t="str">
        <f t="shared" ref="T1422:T1476" si="905">IF($C1422=0,"-",Z1422/$C1422)</f>
        <v>-</v>
      </c>
      <c r="U1422" s="2" t="str">
        <f t="shared" ref="U1422:U1476" si="906">IF($C1422=0,"-",AA1422/$C1422)</f>
        <v>-</v>
      </c>
      <c r="V1422" s="2" t="str">
        <f t="shared" ref="V1422:V1476" si="907">IF($C1422=0,"-",AB1422/$C1422)</f>
        <v>-</v>
      </c>
      <c r="W1422" s="2" t="str">
        <f t="shared" ref="W1422:W1476" si="908">IF($C1422=0,"-",AC1422/$C1422)</f>
        <v>-</v>
      </c>
      <c r="X1422" s="2" t="str">
        <f t="shared" ref="X1422:X1476" si="909">IF($C1422=0,"-",AD1422/$C1422)</f>
        <v>-</v>
      </c>
      <c r="Y1422" s="2" t="str">
        <f t="shared" ref="Y1422:Y1453" si="910">IF(C1422=0,"-",(1-T1422-U1422-V1422-W1422-X1422))</f>
        <v>-</v>
      </c>
      <c r="AK1422" s="1"/>
      <c r="AL1422" s="1"/>
      <c r="AN1422" s="1"/>
      <c r="AO1422" s="1"/>
      <c r="AP1422" s="1"/>
      <c r="AQ1422" s="1"/>
      <c r="AR1422" s="1"/>
      <c r="AS1422" s="8"/>
      <c r="AT1422" s="8"/>
      <c r="AU1422" s="8"/>
      <c r="AV1422" s="8"/>
      <c r="AW1422" s="2"/>
      <c r="AX1422" s="2"/>
      <c r="AY1422" s="2"/>
      <c r="AZ1422" s="2"/>
      <c r="BA1422" t="str">
        <f t="shared" ref="BA1422:BA1453" si="911">A1422&amp;" "&amp;"CD"&amp;BC1422</f>
        <v>Athens CD6</v>
      </c>
      <c r="BC1422" s="1">
        <v>6</v>
      </c>
      <c r="BE1422" s="97">
        <v>39</v>
      </c>
      <c r="BF1422" s="99"/>
      <c r="BG1422">
        <v>39009</v>
      </c>
      <c r="BH1422">
        <f t="shared" ref="BH1422:BH1489" si="912">BG1422*100+BC1422</f>
        <v>3900906</v>
      </c>
      <c r="BJ1422" t="s">
        <v>3279</v>
      </c>
    </row>
    <row r="1423" spans="1:62">
      <c r="A1423" s="9" t="s">
        <v>2282</v>
      </c>
      <c r="B1423" t="s">
        <v>2491</v>
      </c>
      <c r="C1423" s="1">
        <f t="shared" si="901"/>
        <v>0</v>
      </c>
      <c r="D1423" s="1"/>
      <c r="E1423" s="1"/>
      <c r="F1423" s="1"/>
      <c r="G1423" s="1"/>
      <c r="H1423" s="1"/>
      <c r="I1423" s="1"/>
      <c r="J1423" s="1"/>
      <c r="K1423" s="1"/>
      <c r="L1423" s="1"/>
      <c r="M1423" s="7" t="e">
        <f>RANK(Z1423,(Z1423:AB1423,AC1423:AQ1423))</f>
        <v>#N/A</v>
      </c>
      <c r="N1423" s="7" t="e">
        <f>RANK(AA1423,(Z1423:AB1423,AC1423:AQ1423))</f>
        <v>#N/A</v>
      </c>
      <c r="O1423" s="7">
        <f>IF(AB1423&gt;0,RANK(AB1423,(Z1423:AB1423,AC1423:AQ1423)),0)</f>
        <v>0</v>
      </c>
      <c r="P1423" s="7">
        <f t="shared" si="902"/>
        <v>0</v>
      </c>
      <c r="Q1423" s="1" t="e">
        <f t="shared" si="903"/>
        <v>#NUM!</v>
      </c>
      <c r="R1423" s="2" t="e">
        <f t="shared" si="904"/>
        <v>#NUM!</v>
      </c>
      <c r="S1423" s="2"/>
      <c r="T1423" s="2" t="str">
        <f t="shared" si="905"/>
        <v>-</v>
      </c>
      <c r="U1423" s="2" t="str">
        <f t="shared" si="906"/>
        <v>-</v>
      </c>
      <c r="V1423" s="2" t="str">
        <f t="shared" si="907"/>
        <v>-</v>
      </c>
      <c r="W1423" s="2" t="str">
        <f t="shared" si="908"/>
        <v>-</v>
      </c>
      <c r="X1423" s="2" t="str">
        <f t="shared" si="909"/>
        <v>-</v>
      </c>
      <c r="Y1423" s="2" t="str">
        <f t="shared" si="910"/>
        <v>-</v>
      </c>
      <c r="AK1423" s="1"/>
      <c r="AL1423" s="1"/>
      <c r="AN1423" s="1"/>
      <c r="AO1423" s="1"/>
      <c r="AP1423" s="1"/>
      <c r="AQ1423" s="1"/>
      <c r="AR1423" s="1"/>
      <c r="AS1423" s="8"/>
      <c r="AT1423" s="8"/>
      <c r="AU1423" s="8"/>
      <c r="AV1423" s="8"/>
      <c r="AW1423" s="2"/>
      <c r="AX1423" s="2"/>
      <c r="AY1423" s="2"/>
      <c r="AZ1423" s="2"/>
      <c r="BA1423" s="176" t="str">
        <f t="shared" si="911"/>
        <v>Athens CD15</v>
      </c>
      <c r="BC1423" s="1">
        <v>15</v>
      </c>
      <c r="BE1423" s="97">
        <v>39</v>
      </c>
      <c r="BF1423" s="99"/>
      <c r="BG1423" s="176">
        <v>39009</v>
      </c>
      <c r="BH1423">
        <f t="shared" si="912"/>
        <v>3900915</v>
      </c>
      <c r="BJ1423" t="s">
        <v>3279</v>
      </c>
    </row>
    <row r="1424" spans="1:62">
      <c r="A1424" s="9" t="s">
        <v>327</v>
      </c>
      <c r="B1424" t="s">
        <v>2491</v>
      </c>
      <c r="C1424" s="1">
        <f t="shared" si="901"/>
        <v>0</v>
      </c>
      <c r="D1424" s="1"/>
      <c r="E1424" s="1"/>
      <c r="F1424" s="1"/>
      <c r="G1424" s="1"/>
      <c r="H1424" s="1"/>
      <c r="I1424" s="1"/>
      <c r="J1424" s="1"/>
      <c r="K1424" s="1"/>
      <c r="L1424" s="1"/>
      <c r="M1424" s="7" t="e">
        <f>RANK(Z1424,(Z1424:AB1424,AC1424:AQ1424))</f>
        <v>#N/A</v>
      </c>
      <c r="N1424" s="7" t="e">
        <f>RANK(AA1424,(Z1424:AB1424,AC1424:AQ1424))</f>
        <v>#N/A</v>
      </c>
      <c r="O1424" s="7">
        <f>IF(AB1424&gt;0,RANK(AB1424,(Z1424:AB1424,AC1424:AQ1424)),0)</f>
        <v>0</v>
      </c>
      <c r="P1424" s="7">
        <f t="shared" si="902"/>
        <v>0</v>
      </c>
      <c r="Q1424" s="1" t="e">
        <f t="shared" si="903"/>
        <v>#NUM!</v>
      </c>
      <c r="R1424" s="2" t="e">
        <f t="shared" si="904"/>
        <v>#NUM!</v>
      </c>
      <c r="S1424" s="2"/>
      <c r="T1424" s="2" t="str">
        <f t="shared" si="905"/>
        <v>-</v>
      </c>
      <c r="U1424" s="2" t="str">
        <f t="shared" si="906"/>
        <v>-</v>
      </c>
      <c r="V1424" s="2" t="str">
        <f t="shared" si="907"/>
        <v>-</v>
      </c>
      <c r="W1424" s="2" t="str">
        <f t="shared" si="908"/>
        <v>-</v>
      </c>
      <c r="X1424" s="2" t="str">
        <f t="shared" si="909"/>
        <v>-</v>
      </c>
      <c r="Y1424" s="2" t="str">
        <f t="shared" si="910"/>
        <v>-</v>
      </c>
      <c r="AK1424" s="1"/>
      <c r="AL1424" s="1"/>
      <c r="AN1424" s="1"/>
      <c r="AO1424" s="1"/>
      <c r="AP1424" s="1"/>
      <c r="AQ1424" s="1"/>
      <c r="AR1424" s="1"/>
      <c r="AS1424" s="8"/>
      <c r="AT1424" s="8"/>
      <c r="AU1424" s="8"/>
      <c r="AV1424" s="8"/>
      <c r="AW1424" s="2"/>
      <c r="AX1424" s="2"/>
      <c r="AY1424" s="2"/>
      <c r="AZ1424" s="2"/>
      <c r="BA1424" s="176" t="str">
        <f t="shared" si="911"/>
        <v>Cuyahoga CD9</v>
      </c>
      <c r="BC1424" s="1">
        <v>9</v>
      </c>
      <c r="BE1424" s="97">
        <v>39</v>
      </c>
      <c r="BF1424" s="99"/>
      <c r="BG1424" s="176">
        <v>39035</v>
      </c>
      <c r="BH1424">
        <f t="shared" si="912"/>
        <v>3903509</v>
      </c>
      <c r="BJ1424" t="s">
        <v>3279</v>
      </c>
    </row>
    <row r="1425" spans="1:62">
      <c r="A1425" s="9" t="s">
        <v>327</v>
      </c>
      <c r="B1425" t="s">
        <v>2491</v>
      </c>
      <c r="C1425" s="1">
        <f t="shared" si="901"/>
        <v>0</v>
      </c>
      <c r="D1425" s="1"/>
      <c r="E1425" s="1"/>
      <c r="F1425" s="1"/>
      <c r="G1425" s="1"/>
      <c r="H1425" s="1"/>
      <c r="I1425" s="1"/>
      <c r="J1425" s="1"/>
      <c r="K1425" s="1"/>
      <c r="L1425" s="1"/>
      <c r="M1425" s="7" t="e">
        <f>RANK(Z1425,(Z1425:AB1425,AC1425:AQ1425))</f>
        <v>#N/A</v>
      </c>
      <c r="N1425" s="7" t="e">
        <f>RANK(AA1425,(Z1425:AB1425,AC1425:AQ1425))</f>
        <v>#N/A</v>
      </c>
      <c r="O1425" s="7">
        <f>IF(AB1425&gt;0,RANK(AB1425,(Z1425:AB1425,AC1425:AQ1425)),0)</f>
        <v>0</v>
      </c>
      <c r="P1425" s="7">
        <f t="shared" si="902"/>
        <v>0</v>
      </c>
      <c r="Q1425" s="1" t="e">
        <f t="shared" si="903"/>
        <v>#NUM!</v>
      </c>
      <c r="R1425" s="2" t="e">
        <f t="shared" si="904"/>
        <v>#NUM!</v>
      </c>
      <c r="S1425" s="2"/>
      <c r="T1425" s="2" t="str">
        <f t="shared" si="905"/>
        <v>-</v>
      </c>
      <c r="U1425" s="2" t="str">
        <f t="shared" si="906"/>
        <v>-</v>
      </c>
      <c r="V1425" s="2" t="str">
        <f t="shared" si="907"/>
        <v>-</v>
      </c>
      <c r="W1425" s="2" t="str">
        <f t="shared" si="908"/>
        <v>-</v>
      </c>
      <c r="X1425" s="2" t="str">
        <f t="shared" si="909"/>
        <v>-</v>
      </c>
      <c r="Y1425" s="2" t="str">
        <f t="shared" si="910"/>
        <v>-</v>
      </c>
      <c r="AK1425" s="1"/>
      <c r="AL1425" s="1"/>
      <c r="AN1425" s="1"/>
      <c r="AO1425" s="1"/>
      <c r="AP1425" s="1"/>
      <c r="AQ1425" s="1"/>
      <c r="AR1425" s="1"/>
      <c r="AS1425" s="8"/>
      <c r="AT1425" s="8"/>
      <c r="AU1425" s="8"/>
      <c r="AV1425" s="8"/>
      <c r="AW1425" s="2"/>
      <c r="AX1425" s="2"/>
      <c r="AY1425" s="2"/>
      <c r="AZ1425" s="2"/>
      <c r="BA1425" s="176" t="str">
        <f t="shared" si="911"/>
        <v>Cuyahoga CD11</v>
      </c>
      <c r="BC1425" s="1">
        <v>11</v>
      </c>
      <c r="BE1425" s="97">
        <v>39</v>
      </c>
      <c r="BF1425" s="99"/>
      <c r="BG1425" s="176">
        <v>39035</v>
      </c>
      <c r="BH1425">
        <f t="shared" si="912"/>
        <v>3903511</v>
      </c>
      <c r="BJ1425" t="s">
        <v>3279</v>
      </c>
    </row>
    <row r="1426" spans="1:62">
      <c r="A1426" s="9" t="s">
        <v>327</v>
      </c>
      <c r="B1426" t="s">
        <v>2491</v>
      </c>
      <c r="C1426" s="1">
        <f t="shared" si="901"/>
        <v>0</v>
      </c>
      <c r="D1426" s="1"/>
      <c r="E1426" s="1"/>
      <c r="F1426" s="1"/>
      <c r="G1426" s="1"/>
      <c r="H1426" s="1"/>
      <c r="I1426" s="1"/>
      <c r="J1426" s="1"/>
      <c r="K1426" s="1"/>
      <c r="L1426" s="1"/>
      <c r="M1426" s="7" t="e">
        <f>RANK(Z1426,(Z1426:AB1426,AC1426:AQ1426))</f>
        <v>#N/A</v>
      </c>
      <c r="N1426" s="7" t="e">
        <f>RANK(AA1426,(Z1426:AB1426,AC1426:AQ1426))</f>
        <v>#N/A</v>
      </c>
      <c r="O1426" s="7">
        <f>IF(AB1426&gt;0,RANK(AB1426,(Z1426:AB1426,AC1426:AQ1426)),0)</f>
        <v>0</v>
      </c>
      <c r="P1426" s="7">
        <f t="shared" si="902"/>
        <v>0</v>
      </c>
      <c r="Q1426" s="1" t="e">
        <f t="shared" si="903"/>
        <v>#NUM!</v>
      </c>
      <c r="R1426" s="2" t="e">
        <f t="shared" si="904"/>
        <v>#NUM!</v>
      </c>
      <c r="S1426" s="2"/>
      <c r="T1426" s="2" t="str">
        <f t="shared" si="905"/>
        <v>-</v>
      </c>
      <c r="U1426" s="2" t="str">
        <f t="shared" si="906"/>
        <v>-</v>
      </c>
      <c r="V1426" s="2" t="str">
        <f t="shared" si="907"/>
        <v>-</v>
      </c>
      <c r="W1426" s="2" t="str">
        <f t="shared" si="908"/>
        <v>-</v>
      </c>
      <c r="X1426" s="2" t="str">
        <f t="shared" si="909"/>
        <v>-</v>
      </c>
      <c r="Y1426" s="2" t="str">
        <f t="shared" si="910"/>
        <v>-</v>
      </c>
      <c r="AK1426" s="1"/>
      <c r="AL1426" s="1"/>
      <c r="AN1426" s="1"/>
      <c r="AO1426" s="1"/>
      <c r="AP1426" s="1"/>
      <c r="AQ1426" s="1"/>
      <c r="AR1426" s="1"/>
      <c r="AS1426" s="8"/>
      <c r="AT1426" s="8"/>
      <c r="AU1426" s="8"/>
      <c r="AV1426" s="8"/>
      <c r="AW1426" s="2"/>
      <c r="AX1426" s="2"/>
      <c r="AY1426" s="2"/>
      <c r="AZ1426" s="2"/>
      <c r="BA1426" s="176" t="str">
        <f t="shared" si="911"/>
        <v>Cuyahoga CD14</v>
      </c>
      <c r="BC1426" s="1">
        <v>14</v>
      </c>
      <c r="BE1426" s="97">
        <v>39</v>
      </c>
      <c r="BF1426" s="99"/>
      <c r="BG1426" s="176">
        <v>39035</v>
      </c>
      <c r="BH1426">
        <f t="shared" si="912"/>
        <v>3903514</v>
      </c>
      <c r="BJ1426" t="s">
        <v>3279</v>
      </c>
    </row>
    <row r="1427" spans="1:62">
      <c r="A1427" s="9" t="s">
        <v>327</v>
      </c>
      <c r="B1427" t="s">
        <v>2491</v>
      </c>
      <c r="C1427" s="1">
        <f t="shared" si="901"/>
        <v>0</v>
      </c>
      <c r="D1427" s="1"/>
      <c r="E1427" s="1"/>
      <c r="F1427" s="1"/>
      <c r="G1427" s="1"/>
      <c r="H1427" s="1"/>
      <c r="I1427" s="1"/>
      <c r="J1427" s="1"/>
      <c r="K1427" s="1"/>
      <c r="L1427" s="1"/>
      <c r="M1427" s="7" t="e">
        <f>RANK(Z1427,(Z1427:AB1427,AC1427:AQ1427))</f>
        <v>#N/A</v>
      </c>
      <c r="N1427" s="7" t="e">
        <f>RANK(AA1427,(Z1427:AB1427,AC1427:AQ1427))</f>
        <v>#N/A</v>
      </c>
      <c r="O1427" s="7">
        <f>IF(AB1427&gt;0,RANK(AB1427,(Z1427:AB1427,AC1427:AQ1427)),0)</f>
        <v>0</v>
      </c>
      <c r="P1427" s="7">
        <f t="shared" si="902"/>
        <v>0</v>
      </c>
      <c r="Q1427" s="1" t="e">
        <f t="shared" si="903"/>
        <v>#NUM!</v>
      </c>
      <c r="R1427" s="2" t="e">
        <f t="shared" si="904"/>
        <v>#NUM!</v>
      </c>
      <c r="S1427" s="2"/>
      <c r="T1427" s="2" t="str">
        <f t="shared" si="905"/>
        <v>-</v>
      </c>
      <c r="U1427" s="2" t="str">
        <f t="shared" si="906"/>
        <v>-</v>
      </c>
      <c r="V1427" s="2" t="str">
        <f t="shared" si="907"/>
        <v>-</v>
      </c>
      <c r="W1427" s="2" t="str">
        <f t="shared" si="908"/>
        <v>-</v>
      </c>
      <c r="X1427" s="2" t="str">
        <f t="shared" si="909"/>
        <v>-</v>
      </c>
      <c r="Y1427" s="2" t="str">
        <f t="shared" si="910"/>
        <v>-</v>
      </c>
      <c r="AK1427" s="1"/>
      <c r="AL1427" s="1"/>
      <c r="AN1427" s="1"/>
      <c r="AO1427" s="1"/>
      <c r="AP1427" s="1"/>
      <c r="AQ1427" s="1"/>
      <c r="AR1427" s="1"/>
      <c r="AS1427" s="8"/>
      <c r="AT1427" s="8"/>
      <c r="AU1427" s="8"/>
      <c r="AV1427" s="8"/>
      <c r="AW1427" s="2"/>
      <c r="AX1427" s="2"/>
      <c r="AY1427" s="2"/>
      <c r="AZ1427" s="2"/>
      <c r="BA1427" s="176" t="str">
        <f t="shared" si="911"/>
        <v>Cuyahoga CD16</v>
      </c>
      <c r="BC1427" s="1">
        <v>16</v>
      </c>
      <c r="BE1427" s="97">
        <v>39</v>
      </c>
      <c r="BF1427" s="99"/>
      <c r="BG1427" s="176">
        <v>39035</v>
      </c>
      <c r="BH1427">
        <f t="shared" si="912"/>
        <v>3903516</v>
      </c>
      <c r="BJ1427" t="s">
        <v>3279</v>
      </c>
    </row>
    <row r="1428" spans="1:62">
      <c r="A1428" s="9" t="s">
        <v>178</v>
      </c>
      <c r="B1428" t="s">
        <v>2491</v>
      </c>
      <c r="C1428" s="1">
        <f t="shared" si="901"/>
        <v>0</v>
      </c>
      <c r="D1428" s="1"/>
      <c r="E1428" s="1"/>
      <c r="F1428" s="1"/>
      <c r="G1428" s="1"/>
      <c r="H1428" s="1"/>
      <c r="I1428" s="1"/>
      <c r="J1428" s="1"/>
      <c r="K1428" s="1"/>
      <c r="L1428" s="1"/>
      <c r="M1428" s="7" t="e">
        <f>RANK(Z1428,(Z1428:AB1428,AC1428:AQ1428))</f>
        <v>#N/A</v>
      </c>
      <c r="N1428" s="7" t="e">
        <f>RANK(AA1428,(Z1428:AB1428,AC1428:AQ1428))</f>
        <v>#N/A</v>
      </c>
      <c r="O1428" s="7">
        <f>IF(AB1428&gt;0,RANK(AB1428,(Z1428:AB1428,AC1428:AQ1428)),0)</f>
        <v>0</v>
      </c>
      <c r="P1428" s="7">
        <f t="shared" si="902"/>
        <v>0</v>
      </c>
      <c r="Q1428" s="1" t="e">
        <f t="shared" si="903"/>
        <v>#NUM!</v>
      </c>
      <c r="R1428" s="2" t="e">
        <f t="shared" si="904"/>
        <v>#NUM!</v>
      </c>
      <c r="S1428" s="2"/>
      <c r="T1428" s="2" t="str">
        <f t="shared" si="905"/>
        <v>-</v>
      </c>
      <c r="U1428" s="2" t="str">
        <f t="shared" si="906"/>
        <v>-</v>
      </c>
      <c r="V1428" s="2" t="str">
        <f t="shared" si="907"/>
        <v>-</v>
      </c>
      <c r="W1428" s="2" t="str">
        <f t="shared" si="908"/>
        <v>-</v>
      </c>
      <c r="X1428" s="2" t="str">
        <f t="shared" si="909"/>
        <v>-</v>
      </c>
      <c r="Y1428" s="2" t="str">
        <f t="shared" si="910"/>
        <v>-</v>
      </c>
      <c r="AK1428" s="1"/>
      <c r="AL1428" s="1"/>
      <c r="AN1428" s="1"/>
      <c r="AO1428" s="1"/>
      <c r="AP1428" s="1"/>
      <c r="AQ1428" s="1"/>
      <c r="AR1428" s="1"/>
      <c r="AS1428" s="8"/>
      <c r="AT1428" s="8"/>
      <c r="AU1428" s="8"/>
      <c r="AV1428" s="8"/>
      <c r="AW1428" s="2"/>
      <c r="AX1428" s="2"/>
      <c r="AY1428" s="2"/>
      <c r="AZ1428" s="2"/>
      <c r="BA1428" s="176" t="str">
        <f t="shared" si="911"/>
        <v>Erie CD4</v>
      </c>
      <c r="BC1428" s="1">
        <v>4</v>
      </c>
      <c r="BE1428" s="97">
        <v>39</v>
      </c>
      <c r="BF1428" s="99"/>
      <c r="BG1428" s="176">
        <v>39043</v>
      </c>
      <c r="BH1428">
        <f t="shared" si="912"/>
        <v>3904304</v>
      </c>
      <c r="BJ1428" t="s">
        <v>3279</v>
      </c>
    </row>
    <row r="1429" spans="1:62">
      <c r="A1429" s="9" t="s">
        <v>178</v>
      </c>
      <c r="B1429" t="s">
        <v>2491</v>
      </c>
      <c r="C1429" s="1">
        <f t="shared" si="901"/>
        <v>0</v>
      </c>
      <c r="D1429" s="1"/>
      <c r="E1429" s="1"/>
      <c r="F1429" s="1"/>
      <c r="G1429" s="1"/>
      <c r="H1429" s="1"/>
      <c r="I1429" s="1"/>
      <c r="J1429" s="1"/>
      <c r="K1429" s="1"/>
      <c r="L1429" s="1"/>
      <c r="M1429" s="7" t="e">
        <f>RANK(Z1429,(Z1429:AB1429,AC1429:AQ1429))</f>
        <v>#N/A</v>
      </c>
      <c r="N1429" s="7" t="e">
        <f>RANK(AA1429,(Z1429:AB1429,AC1429:AQ1429))</f>
        <v>#N/A</v>
      </c>
      <c r="O1429" s="7">
        <f>IF(AB1429&gt;0,RANK(AB1429,(Z1429:AB1429,AC1429:AQ1429)),0)</f>
        <v>0</v>
      </c>
      <c r="P1429" s="7">
        <f t="shared" si="902"/>
        <v>0</v>
      </c>
      <c r="Q1429" s="1" t="e">
        <f t="shared" si="903"/>
        <v>#NUM!</v>
      </c>
      <c r="R1429" s="2" t="e">
        <f t="shared" si="904"/>
        <v>#NUM!</v>
      </c>
      <c r="S1429" s="2"/>
      <c r="T1429" s="2" t="str">
        <f t="shared" si="905"/>
        <v>-</v>
      </c>
      <c r="U1429" s="2" t="str">
        <f t="shared" si="906"/>
        <v>-</v>
      </c>
      <c r="V1429" s="2" t="str">
        <f t="shared" si="907"/>
        <v>-</v>
      </c>
      <c r="W1429" s="2" t="str">
        <f t="shared" si="908"/>
        <v>-</v>
      </c>
      <c r="X1429" s="2" t="str">
        <f t="shared" si="909"/>
        <v>-</v>
      </c>
      <c r="Y1429" s="2" t="str">
        <f t="shared" si="910"/>
        <v>-</v>
      </c>
      <c r="AK1429" s="1"/>
      <c r="AL1429" s="1"/>
      <c r="AN1429" s="1"/>
      <c r="AO1429" s="1"/>
      <c r="AP1429" s="1"/>
      <c r="AQ1429" s="1"/>
      <c r="AR1429" s="1"/>
      <c r="AS1429" s="8"/>
      <c r="AT1429" s="8"/>
      <c r="AU1429" s="8"/>
      <c r="AV1429" s="8"/>
      <c r="AW1429" s="2"/>
      <c r="AX1429" s="2"/>
      <c r="AY1429" s="2"/>
      <c r="AZ1429" s="2"/>
      <c r="BA1429" s="176" t="str">
        <f t="shared" si="911"/>
        <v>Erie CD9</v>
      </c>
      <c r="BC1429" s="1">
        <v>9</v>
      </c>
      <c r="BE1429" s="97">
        <v>39</v>
      </c>
      <c r="BF1429" s="99"/>
      <c r="BG1429" s="176">
        <v>39043</v>
      </c>
      <c r="BH1429">
        <f t="shared" si="912"/>
        <v>3904309</v>
      </c>
      <c r="BJ1429" t="s">
        <v>3279</v>
      </c>
    </row>
    <row r="1430" spans="1:62">
      <c r="A1430" s="9" t="s">
        <v>30</v>
      </c>
      <c r="B1430" t="s">
        <v>2491</v>
      </c>
      <c r="C1430" s="1">
        <f t="shared" si="901"/>
        <v>0</v>
      </c>
      <c r="D1430" s="1"/>
      <c r="E1430" s="1"/>
      <c r="F1430" s="1"/>
      <c r="G1430" s="1"/>
      <c r="H1430" s="1"/>
      <c r="I1430" s="1"/>
      <c r="J1430" s="1"/>
      <c r="K1430" s="1"/>
      <c r="L1430" s="1"/>
      <c r="M1430" s="7" t="e">
        <f>RANK(Z1430,(Z1430:AB1430,AC1430:AQ1430))</f>
        <v>#N/A</v>
      </c>
      <c r="N1430" s="7" t="e">
        <f>RANK(AA1430,(Z1430:AB1430,AC1430:AQ1430))</f>
        <v>#N/A</v>
      </c>
      <c r="O1430" s="7">
        <f>IF(AB1430&gt;0,RANK(AB1430,(Z1430:AB1430,AC1430:AQ1430)),0)</f>
        <v>0</v>
      </c>
      <c r="P1430" s="7">
        <f t="shared" si="902"/>
        <v>0</v>
      </c>
      <c r="Q1430" s="1" t="e">
        <f t="shared" si="903"/>
        <v>#NUM!</v>
      </c>
      <c r="R1430" s="2" t="e">
        <f t="shared" si="904"/>
        <v>#NUM!</v>
      </c>
      <c r="S1430" s="2"/>
      <c r="T1430" s="2" t="str">
        <f t="shared" si="905"/>
        <v>-</v>
      </c>
      <c r="U1430" s="2" t="str">
        <f t="shared" si="906"/>
        <v>-</v>
      </c>
      <c r="V1430" s="2" t="str">
        <f t="shared" si="907"/>
        <v>-</v>
      </c>
      <c r="W1430" s="2" t="str">
        <f t="shared" si="908"/>
        <v>-</v>
      </c>
      <c r="X1430" s="2" t="str">
        <f t="shared" si="909"/>
        <v>-</v>
      </c>
      <c r="Y1430" s="2" t="str">
        <f t="shared" si="910"/>
        <v>-</v>
      </c>
      <c r="AK1430" s="1"/>
      <c r="AL1430" s="1"/>
      <c r="AN1430" s="1"/>
      <c r="AO1430" s="1"/>
      <c r="AP1430" s="1"/>
      <c r="AQ1430" s="1"/>
      <c r="AR1430" s="1"/>
      <c r="AS1430" s="8"/>
      <c r="AT1430" s="8"/>
      <c r="AU1430" s="8"/>
      <c r="AV1430" s="8"/>
      <c r="AW1430" s="2"/>
      <c r="AX1430" s="2"/>
      <c r="AY1430" s="2"/>
      <c r="AZ1430" s="2"/>
      <c r="BA1430" s="176" t="str">
        <f t="shared" si="911"/>
        <v>Fayette CD10</v>
      </c>
      <c r="BC1430" s="1">
        <v>10</v>
      </c>
      <c r="BE1430" s="97">
        <v>39</v>
      </c>
      <c r="BF1430" s="99"/>
      <c r="BG1430" s="176">
        <v>39047</v>
      </c>
      <c r="BH1430">
        <f t="shared" si="912"/>
        <v>3904710</v>
      </c>
      <c r="BJ1430" t="s">
        <v>3279</v>
      </c>
    </row>
    <row r="1431" spans="1:62">
      <c r="A1431" s="9" t="s">
        <v>30</v>
      </c>
      <c r="B1431" t="s">
        <v>2491</v>
      </c>
      <c r="C1431" s="1">
        <f t="shared" si="901"/>
        <v>0</v>
      </c>
      <c r="D1431" s="1"/>
      <c r="E1431" s="1"/>
      <c r="F1431" s="1"/>
      <c r="G1431" s="1"/>
      <c r="H1431" s="1"/>
      <c r="I1431" s="1"/>
      <c r="J1431" s="1"/>
      <c r="K1431" s="1"/>
      <c r="L1431" s="1"/>
      <c r="M1431" s="7" t="e">
        <f>RANK(Z1431,(Z1431:AB1431,AC1431:AQ1431))</f>
        <v>#N/A</v>
      </c>
      <c r="N1431" s="7" t="e">
        <f>RANK(AA1431,(Z1431:AB1431,AC1431:AQ1431))</f>
        <v>#N/A</v>
      </c>
      <c r="O1431" s="7">
        <f>IF(AB1431&gt;0,RANK(AB1431,(Z1431:AB1431,AC1431:AQ1431)),0)</f>
        <v>0</v>
      </c>
      <c r="P1431" s="7">
        <f t="shared" si="902"/>
        <v>0</v>
      </c>
      <c r="Q1431" s="1" t="e">
        <f t="shared" si="903"/>
        <v>#NUM!</v>
      </c>
      <c r="R1431" s="2" t="e">
        <f t="shared" si="904"/>
        <v>#NUM!</v>
      </c>
      <c r="S1431" s="2"/>
      <c r="T1431" s="2" t="str">
        <f t="shared" si="905"/>
        <v>-</v>
      </c>
      <c r="U1431" s="2" t="str">
        <f t="shared" si="906"/>
        <v>-</v>
      </c>
      <c r="V1431" s="2" t="str">
        <f t="shared" si="907"/>
        <v>-</v>
      </c>
      <c r="W1431" s="2" t="str">
        <f t="shared" si="908"/>
        <v>-</v>
      </c>
      <c r="X1431" s="2" t="str">
        <f t="shared" si="909"/>
        <v>-</v>
      </c>
      <c r="Y1431" s="2" t="str">
        <f t="shared" si="910"/>
        <v>-</v>
      </c>
      <c r="AK1431" s="1"/>
      <c r="AL1431" s="1"/>
      <c r="AN1431" s="1"/>
      <c r="AO1431" s="1"/>
      <c r="AP1431" s="1"/>
      <c r="AQ1431" s="1"/>
      <c r="AR1431" s="1"/>
      <c r="AS1431" s="8"/>
      <c r="AT1431" s="8"/>
      <c r="AU1431" s="8"/>
      <c r="AV1431" s="8"/>
      <c r="AW1431" s="2"/>
      <c r="AX1431" s="2"/>
      <c r="AY1431" s="2"/>
      <c r="AZ1431" s="2"/>
      <c r="BA1431" s="176" t="str">
        <f t="shared" si="911"/>
        <v>Fayette CD15</v>
      </c>
      <c r="BC1431" s="1">
        <v>15</v>
      </c>
      <c r="BE1431" s="97">
        <v>39</v>
      </c>
      <c r="BF1431" s="99"/>
      <c r="BG1431" s="176">
        <v>39047</v>
      </c>
      <c r="BH1431">
        <f t="shared" si="912"/>
        <v>3904715</v>
      </c>
      <c r="BJ1431" t="s">
        <v>3279</v>
      </c>
    </row>
    <row r="1432" spans="1:62">
      <c r="A1432" s="9" t="s">
        <v>2409</v>
      </c>
      <c r="B1432" t="s">
        <v>2491</v>
      </c>
      <c r="C1432" s="1">
        <f t="shared" si="901"/>
        <v>0</v>
      </c>
      <c r="D1432" s="1"/>
      <c r="E1432" s="1"/>
      <c r="F1432" s="1"/>
      <c r="G1432" s="1"/>
      <c r="H1432" s="1"/>
      <c r="I1432" s="1"/>
      <c r="J1432" s="1"/>
      <c r="K1432" s="1"/>
      <c r="L1432" s="1"/>
      <c r="M1432" s="7" t="e">
        <f>RANK(Z1432,(Z1432:AB1432,AC1432:AQ1432))</f>
        <v>#N/A</v>
      </c>
      <c r="N1432" s="7" t="e">
        <f>RANK(AA1432,(Z1432:AB1432,AC1432:AQ1432))</f>
        <v>#N/A</v>
      </c>
      <c r="O1432" s="7">
        <f>IF(AB1432&gt;0,RANK(AB1432,(Z1432:AB1432,AC1432:AQ1432)),0)</f>
        <v>0</v>
      </c>
      <c r="P1432" s="7">
        <f t="shared" si="902"/>
        <v>0</v>
      </c>
      <c r="Q1432" s="1" t="e">
        <f t="shared" si="903"/>
        <v>#NUM!</v>
      </c>
      <c r="R1432" s="2" t="e">
        <f t="shared" si="904"/>
        <v>#NUM!</v>
      </c>
      <c r="S1432" s="2"/>
      <c r="T1432" s="2" t="str">
        <f t="shared" si="905"/>
        <v>-</v>
      </c>
      <c r="U1432" s="2" t="str">
        <f t="shared" si="906"/>
        <v>-</v>
      </c>
      <c r="V1432" s="2" t="str">
        <f t="shared" si="907"/>
        <v>-</v>
      </c>
      <c r="W1432" s="2" t="str">
        <f t="shared" si="908"/>
        <v>-</v>
      </c>
      <c r="X1432" s="2" t="str">
        <f t="shared" si="909"/>
        <v>-</v>
      </c>
      <c r="Y1432" s="2" t="str">
        <f t="shared" si="910"/>
        <v>-</v>
      </c>
      <c r="AK1432" s="1"/>
      <c r="AL1432" s="1"/>
      <c r="AN1432" s="1"/>
      <c r="AO1432" s="1"/>
      <c r="AP1432" s="1"/>
      <c r="AQ1432" s="1"/>
      <c r="AR1432" s="1"/>
      <c r="AS1432" s="8"/>
      <c r="AT1432" s="8"/>
      <c r="AU1432" s="8"/>
      <c r="AV1432" s="8"/>
      <c r="AW1432" s="2"/>
      <c r="AX1432" s="2"/>
      <c r="AY1432" s="2"/>
      <c r="AZ1432" s="2"/>
      <c r="BA1432" s="176" t="str">
        <f t="shared" si="911"/>
        <v>Franklin CD3</v>
      </c>
      <c r="BC1432" s="1">
        <v>3</v>
      </c>
      <c r="BE1432" s="97">
        <v>39</v>
      </c>
      <c r="BF1432" s="99"/>
      <c r="BG1432" s="176">
        <v>39049</v>
      </c>
      <c r="BH1432">
        <f t="shared" si="912"/>
        <v>3904903</v>
      </c>
      <c r="BJ1432" t="s">
        <v>3279</v>
      </c>
    </row>
    <row r="1433" spans="1:62">
      <c r="A1433" s="9" t="s">
        <v>2409</v>
      </c>
      <c r="B1433" t="s">
        <v>2491</v>
      </c>
      <c r="C1433" s="1">
        <f t="shared" si="901"/>
        <v>0</v>
      </c>
      <c r="D1433" s="1"/>
      <c r="E1433" s="1"/>
      <c r="F1433" s="1"/>
      <c r="G1433" s="1"/>
      <c r="H1433" s="1"/>
      <c r="I1433" s="1"/>
      <c r="J1433" s="1"/>
      <c r="K1433" s="1"/>
      <c r="L1433" s="1"/>
      <c r="M1433" s="7" t="e">
        <f>RANK(Z1433,(Z1433:AB1433,AC1433:AQ1433))</f>
        <v>#N/A</v>
      </c>
      <c r="N1433" s="7" t="e">
        <f>RANK(AA1433,(Z1433:AB1433,AC1433:AQ1433))</f>
        <v>#N/A</v>
      </c>
      <c r="O1433" s="7">
        <f>IF(AB1433&gt;0,RANK(AB1433,(Z1433:AB1433,AC1433:AQ1433)),0)</f>
        <v>0</v>
      </c>
      <c r="P1433" s="7">
        <f t="shared" si="902"/>
        <v>0</v>
      </c>
      <c r="Q1433" s="1" t="e">
        <f t="shared" si="903"/>
        <v>#NUM!</v>
      </c>
      <c r="R1433" s="2" t="e">
        <f t="shared" si="904"/>
        <v>#NUM!</v>
      </c>
      <c r="S1433" s="2"/>
      <c r="T1433" s="2" t="str">
        <f t="shared" si="905"/>
        <v>-</v>
      </c>
      <c r="U1433" s="2" t="str">
        <f t="shared" si="906"/>
        <v>-</v>
      </c>
      <c r="V1433" s="2" t="str">
        <f t="shared" si="907"/>
        <v>-</v>
      </c>
      <c r="W1433" s="2" t="str">
        <f t="shared" si="908"/>
        <v>-</v>
      </c>
      <c r="X1433" s="2" t="str">
        <f t="shared" si="909"/>
        <v>-</v>
      </c>
      <c r="Y1433" s="2" t="str">
        <f t="shared" si="910"/>
        <v>-</v>
      </c>
      <c r="AK1433" s="1"/>
      <c r="AL1433" s="1"/>
      <c r="AN1433" s="1"/>
      <c r="AO1433" s="1"/>
      <c r="AP1433" s="1"/>
      <c r="AQ1433" s="1"/>
      <c r="AR1433" s="1"/>
      <c r="AS1433" s="8"/>
      <c r="AT1433" s="8"/>
      <c r="AU1433" s="8"/>
      <c r="AV1433" s="8"/>
      <c r="AW1433" s="2"/>
      <c r="AX1433" s="2"/>
      <c r="AY1433" s="2"/>
      <c r="AZ1433" s="2"/>
      <c r="BA1433" s="176" t="str">
        <f t="shared" si="911"/>
        <v>Franklin CD12</v>
      </c>
      <c r="BC1433" s="1">
        <v>12</v>
      </c>
      <c r="BE1433" s="97">
        <v>39</v>
      </c>
      <c r="BF1433" s="99"/>
      <c r="BG1433" s="176">
        <v>39049</v>
      </c>
      <c r="BH1433">
        <f t="shared" si="912"/>
        <v>3904912</v>
      </c>
      <c r="BJ1433" t="s">
        <v>3279</v>
      </c>
    </row>
    <row r="1434" spans="1:62">
      <c r="A1434" s="9" t="s">
        <v>2409</v>
      </c>
      <c r="B1434" t="s">
        <v>2491</v>
      </c>
      <c r="C1434" s="1">
        <f t="shared" si="901"/>
        <v>0</v>
      </c>
      <c r="D1434" s="1"/>
      <c r="E1434" s="1"/>
      <c r="F1434" s="1"/>
      <c r="G1434" s="1"/>
      <c r="H1434" s="1"/>
      <c r="I1434" s="1"/>
      <c r="J1434" s="1"/>
      <c r="K1434" s="1"/>
      <c r="L1434" s="1"/>
      <c r="M1434" s="7" t="e">
        <f>RANK(Z1434,(Z1434:AB1434,AC1434:AQ1434))</f>
        <v>#N/A</v>
      </c>
      <c r="N1434" s="7" t="e">
        <f>RANK(AA1434,(Z1434:AB1434,AC1434:AQ1434))</f>
        <v>#N/A</v>
      </c>
      <c r="O1434" s="7">
        <f>IF(AB1434&gt;0,RANK(AB1434,(Z1434:AB1434,AC1434:AQ1434)),0)</f>
        <v>0</v>
      </c>
      <c r="P1434" s="7">
        <f t="shared" si="902"/>
        <v>0</v>
      </c>
      <c r="Q1434" s="1" t="e">
        <f t="shared" si="903"/>
        <v>#NUM!</v>
      </c>
      <c r="R1434" s="2" t="e">
        <f t="shared" si="904"/>
        <v>#NUM!</v>
      </c>
      <c r="S1434" s="2"/>
      <c r="T1434" s="2" t="str">
        <f t="shared" si="905"/>
        <v>-</v>
      </c>
      <c r="U1434" s="2" t="str">
        <f t="shared" si="906"/>
        <v>-</v>
      </c>
      <c r="V1434" s="2" t="str">
        <f t="shared" si="907"/>
        <v>-</v>
      </c>
      <c r="W1434" s="2" t="str">
        <f t="shared" si="908"/>
        <v>-</v>
      </c>
      <c r="X1434" s="2" t="str">
        <f t="shared" si="909"/>
        <v>-</v>
      </c>
      <c r="Y1434" s="2" t="str">
        <f t="shared" si="910"/>
        <v>-</v>
      </c>
      <c r="AK1434" s="1"/>
      <c r="AL1434" s="1"/>
      <c r="AN1434" s="1"/>
      <c r="AO1434" s="1"/>
      <c r="AP1434" s="1"/>
      <c r="AQ1434" s="1"/>
      <c r="AR1434" s="1"/>
      <c r="AS1434" s="8"/>
      <c r="AT1434" s="8"/>
      <c r="AU1434" s="8"/>
      <c r="AV1434" s="8"/>
      <c r="AW1434" s="2"/>
      <c r="AX1434" s="2"/>
      <c r="AY1434" s="2"/>
      <c r="AZ1434" s="2"/>
      <c r="BA1434" s="176" t="str">
        <f t="shared" si="911"/>
        <v>Franklin CD15</v>
      </c>
      <c r="BC1434" s="1">
        <v>15</v>
      </c>
      <c r="BE1434" s="97">
        <v>39</v>
      </c>
      <c r="BF1434" s="99"/>
      <c r="BG1434" s="176">
        <v>39049</v>
      </c>
      <c r="BH1434">
        <f t="shared" si="912"/>
        <v>3904915</v>
      </c>
      <c r="BJ1434" t="s">
        <v>3279</v>
      </c>
    </row>
    <row r="1435" spans="1:62">
      <c r="A1435" s="9" t="s">
        <v>1080</v>
      </c>
      <c r="B1435" t="s">
        <v>2491</v>
      </c>
      <c r="C1435" s="1">
        <f t="shared" si="901"/>
        <v>0</v>
      </c>
      <c r="D1435" s="1"/>
      <c r="E1435" s="1"/>
      <c r="F1435" s="1"/>
      <c r="G1435" s="1"/>
      <c r="H1435" s="1"/>
      <c r="I1435" s="1"/>
      <c r="J1435" s="1"/>
      <c r="K1435" s="1"/>
      <c r="L1435" s="1"/>
      <c r="M1435" s="7" t="e">
        <f>RANK(Z1435,(Z1435:AB1435,AC1435:AQ1435))</f>
        <v>#N/A</v>
      </c>
      <c r="N1435" s="7" t="e">
        <f>RANK(AA1435,(Z1435:AB1435,AC1435:AQ1435))</f>
        <v>#N/A</v>
      </c>
      <c r="O1435" s="7">
        <f>IF(AB1435&gt;0,RANK(AB1435,(Z1435:AB1435,AC1435:AQ1435)),0)</f>
        <v>0</v>
      </c>
      <c r="P1435" s="7">
        <f t="shared" si="902"/>
        <v>0</v>
      </c>
      <c r="Q1435" s="1" t="e">
        <f t="shared" si="903"/>
        <v>#NUM!</v>
      </c>
      <c r="R1435" s="2" t="e">
        <f t="shared" si="904"/>
        <v>#NUM!</v>
      </c>
      <c r="S1435" s="2"/>
      <c r="T1435" s="2" t="str">
        <f t="shared" si="905"/>
        <v>-</v>
      </c>
      <c r="U1435" s="2" t="str">
        <f t="shared" si="906"/>
        <v>-</v>
      </c>
      <c r="V1435" s="2" t="str">
        <f t="shared" si="907"/>
        <v>-</v>
      </c>
      <c r="W1435" s="2" t="str">
        <f t="shared" si="908"/>
        <v>-</v>
      </c>
      <c r="X1435" s="2" t="str">
        <f t="shared" si="909"/>
        <v>-</v>
      </c>
      <c r="Y1435" s="2" t="str">
        <f t="shared" si="910"/>
        <v>-</v>
      </c>
      <c r="AK1435" s="1"/>
      <c r="AL1435" s="1"/>
      <c r="AN1435" s="1"/>
      <c r="AO1435" s="1"/>
      <c r="AP1435" s="1"/>
      <c r="AQ1435" s="1"/>
      <c r="AR1435" s="1"/>
      <c r="AS1435" s="8"/>
      <c r="AT1435" s="8"/>
      <c r="AU1435" s="8"/>
      <c r="AV1435" s="8"/>
      <c r="AW1435" s="2"/>
      <c r="AX1435" s="2"/>
      <c r="AY1435" s="2"/>
      <c r="AZ1435" s="2"/>
      <c r="BA1435" s="176" t="str">
        <f t="shared" si="911"/>
        <v>Hamilton CD1</v>
      </c>
      <c r="BC1435" s="1">
        <v>1</v>
      </c>
      <c r="BE1435" s="97">
        <v>39</v>
      </c>
      <c r="BF1435" s="99"/>
      <c r="BG1435" s="176">
        <v>39061</v>
      </c>
      <c r="BH1435">
        <f t="shared" si="912"/>
        <v>3906101</v>
      </c>
      <c r="BJ1435" t="s">
        <v>3279</v>
      </c>
    </row>
    <row r="1436" spans="1:62">
      <c r="A1436" s="9" t="s">
        <v>1080</v>
      </c>
      <c r="B1436" t="s">
        <v>2491</v>
      </c>
      <c r="C1436" s="1">
        <f t="shared" si="901"/>
        <v>0</v>
      </c>
      <c r="D1436" s="1"/>
      <c r="E1436" s="1"/>
      <c r="F1436" s="1"/>
      <c r="G1436" s="1"/>
      <c r="H1436" s="1"/>
      <c r="I1436" s="1"/>
      <c r="J1436" s="1"/>
      <c r="K1436" s="1"/>
      <c r="L1436" s="1"/>
      <c r="M1436" s="7" t="e">
        <f>RANK(Z1436,(Z1436:AB1436,AC1436:AQ1436))</f>
        <v>#N/A</v>
      </c>
      <c r="N1436" s="7" t="e">
        <f>RANK(AA1436,(Z1436:AB1436,AC1436:AQ1436))</f>
        <v>#N/A</v>
      </c>
      <c r="O1436" s="7">
        <f>IF(AB1436&gt;0,RANK(AB1436,(Z1436:AB1436,AC1436:AQ1436)),0)</f>
        <v>0</v>
      </c>
      <c r="P1436" s="7">
        <f t="shared" si="902"/>
        <v>0</v>
      </c>
      <c r="Q1436" s="1" t="e">
        <f t="shared" si="903"/>
        <v>#NUM!</v>
      </c>
      <c r="R1436" s="2" t="e">
        <f t="shared" si="904"/>
        <v>#NUM!</v>
      </c>
      <c r="S1436" s="2"/>
      <c r="T1436" s="2" t="str">
        <f t="shared" si="905"/>
        <v>-</v>
      </c>
      <c r="U1436" s="2" t="str">
        <f t="shared" si="906"/>
        <v>-</v>
      </c>
      <c r="V1436" s="2" t="str">
        <f t="shared" si="907"/>
        <v>-</v>
      </c>
      <c r="W1436" s="2" t="str">
        <f t="shared" si="908"/>
        <v>-</v>
      </c>
      <c r="X1436" s="2" t="str">
        <f t="shared" si="909"/>
        <v>-</v>
      </c>
      <c r="Y1436" s="2" t="str">
        <f t="shared" si="910"/>
        <v>-</v>
      </c>
      <c r="AK1436" s="1"/>
      <c r="AL1436" s="1"/>
      <c r="AN1436" s="1"/>
      <c r="AO1436" s="1"/>
      <c r="AP1436" s="1"/>
      <c r="AQ1436" s="1"/>
      <c r="AR1436" s="1"/>
      <c r="AS1436" s="8"/>
      <c r="AT1436" s="8"/>
      <c r="AU1436" s="8"/>
      <c r="AV1436" s="8"/>
      <c r="AW1436" s="2"/>
      <c r="AX1436" s="2"/>
      <c r="AY1436" s="2"/>
      <c r="AZ1436" s="2"/>
      <c r="BA1436" s="176" t="str">
        <f t="shared" si="911"/>
        <v>Hamilton CD2</v>
      </c>
      <c r="BC1436" s="1">
        <v>2</v>
      </c>
      <c r="BE1436" s="97">
        <v>39</v>
      </c>
      <c r="BF1436" s="99"/>
      <c r="BG1436" s="176">
        <v>39061</v>
      </c>
      <c r="BH1436">
        <f t="shared" si="912"/>
        <v>3906102</v>
      </c>
      <c r="BJ1436" t="s">
        <v>3279</v>
      </c>
    </row>
    <row r="1437" spans="1:62">
      <c r="A1437" s="9" t="s">
        <v>2251</v>
      </c>
      <c r="B1437" t="s">
        <v>2491</v>
      </c>
      <c r="C1437" s="1">
        <f t="shared" si="901"/>
        <v>0</v>
      </c>
      <c r="D1437" s="1"/>
      <c r="E1437" s="1"/>
      <c r="F1437" s="1"/>
      <c r="G1437" s="1"/>
      <c r="H1437" s="1"/>
      <c r="I1437" s="1"/>
      <c r="J1437" s="1"/>
      <c r="K1437" s="1"/>
      <c r="L1437" s="1"/>
      <c r="M1437" s="7" t="e">
        <f>RANK(Z1437,(Z1437:AB1437,AC1437:AQ1437))</f>
        <v>#N/A</v>
      </c>
      <c r="N1437" s="7" t="e">
        <f>RANK(AA1437,(Z1437:AB1437,AC1437:AQ1437))</f>
        <v>#N/A</v>
      </c>
      <c r="O1437" s="7">
        <f>IF(AB1437&gt;0,RANK(AB1437,(Z1437:AB1437,AC1437:AQ1437)),0)</f>
        <v>0</v>
      </c>
      <c r="P1437" s="7">
        <f t="shared" si="902"/>
        <v>0</v>
      </c>
      <c r="Q1437" s="1" t="e">
        <f t="shared" si="903"/>
        <v>#NUM!</v>
      </c>
      <c r="R1437" s="2" t="e">
        <f t="shared" si="904"/>
        <v>#NUM!</v>
      </c>
      <c r="S1437" s="2"/>
      <c r="T1437" s="2" t="str">
        <f t="shared" si="905"/>
        <v>-</v>
      </c>
      <c r="U1437" s="2" t="str">
        <f t="shared" si="906"/>
        <v>-</v>
      </c>
      <c r="V1437" s="2" t="str">
        <f t="shared" si="907"/>
        <v>-</v>
      </c>
      <c r="W1437" s="2" t="str">
        <f t="shared" si="908"/>
        <v>-</v>
      </c>
      <c r="X1437" s="2" t="str">
        <f t="shared" si="909"/>
        <v>-</v>
      </c>
      <c r="Y1437" s="2" t="str">
        <f t="shared" si="910"/>
        <v>-</v>
      </c>
      <c r="AK1437" s="1"/>
      <c r="AL1437" s="1"/>
      <c r="AN1437" s="1"/>
      <c r="AO1437" s="1"/>
      <c r="AP1437" s="1"/>
      <c r="AQ1437" s="1"/>
      <c r="AR1437" s="1"/>
      <c r="AS1437" s="8"/>
      <c r="AT1437" s="8"/>
      <c r="AU1437" s="8"/>
      <c r="AV1437" s="8"/>
      <c r="AW1437" s="2"/>
      <c r="AX1437" s="2"/>
      <c r="AY1437" s="2"/>
      <c r="AZ1437" s="2"/>
      <c r="BA1437" s="176" t="str">
        <f t="shared" si="911"/>
        <v>Huron CD4</v>
      </c>
      <c r="BC1437" s="1">
        <v>4</v>
      </c>
      <c r="BE1437" s="97">
        <v>39</v>
      </c>
      <c r="BF1437" s="99"/>
      <c r="BG1437" s="176">
        <v>39077</v>
      </c>
      <c r="BH1437">
        <f t="shared" si="912"/>
        <v>3907704</v>
      </c>
      <c r="BJ1437" t="s">
        <v>3279</v>
      </c>
    </row>
    <row r="1438" spans="1:62">
      <c r="A1438" s="9" t="s">
        <v>2251</v>
      </c>
      <c r="B1438" t="s">
        <v>2491</v>
      </c>
      <c r="C1438" s="1">
        <f t="shared" si="901"/>
        <v>0</v>
      </c>
      <c r="D1438" s="1"/>
      <c r="E1438" s="1"/>
      <c r="F1438" s="1"/>
      <c r="G1438" s="1"/>
      <c r="H1438" s="1"/>
      <c r="I1438" s="1"/>
      <c r="J1438" s="1"/>
      <c r="K1438" s="1"/>
      <c r="L1438" s="1"/>
      <c r="M1438" s="7" t="e">
        <f>RANK(Z1438,(Z1438:AB1438,AC1438:AQ1438))</f>
        <v>#N/A</v>
      </c>
      <c r="N1438" s="7" t="e">
        <f>RANK(AA1438,(Z1438:AB1438,AC1438:AQ1438))</f>
        <v>#N/A</v>
      </c>
      <c r="O1438" s="7">
        <f>IF(AB1438&gt;0,RANK(AB1438,(Z1438:AB1438,AC1438:AQ1438)),0)</f>
        <v>0</v>
      </c>
      <c r="P1438" s="7">
        <f t="shared" si="902"/>
        <v>0</v>
      </c>
      <c r="Q1438" s="1" t="e">
        <f t="shared" si="903"/>
        <v>#NUM!</v>
      </c>
      <c r="R1438" s="2" t="e">
        <f t="shared" si="904"/>
        <v>#NUM!</v>
      </c>
      <c r="S1438" s="2"/>
      <c r="T1438" s="2" t="str">
        <f t="shared" si="905"/>
        <v>-</v>
      </c>
      <c r="U1438" s="2" t="str">
        <f t="shared" si="906"/>
        <v>-</v>
      </c>
      <c r="V1438" s="2" t="str">
        <f t="shared" si="907"/>
        <v>-</v>
      </c>
      <c r="W1438" s="2" t="str">
        <f t="shared" si="908"/>
        <v>-</v>
      </c>
      <c r="X1438" s="2" t="str">
        <f t="shared" si="909"/>
        <v>-</v>
      </c>
      <c r="Y1438" s="2" t="str">
        <f t="shared" si="910"/>
        <v>-</v>
      </c>
      <c r="AK1438" s="1"/>
      <c r="AL1438" s="1"/>
      <c r="AN1438" s="1"/>
      <c r="AO1438" s="1"/>
      <c r="AP1438" s="1"/>
      <c r="AQ1438" s="1"/>
      <c r="AR1438" s="1"/>
      <c r="AS1438" s="8"/>
      <c r="AT1438" s="8"/>
      <c r="AU1438" s="8"/>
      <c r="AV1438" s="8"/>
      <c r="AW1438" s="2"/>
      <c r="AX1438" s="2"/>
      <c r="AY1438" s="2"/>
      <c r="AZ1438" s="2"/>
      <c r="BA1438" s="176" t="str">
        <f t="shared" si="911"/>
        <v>Huron CD7</v>
      </c>
      <c r="BC1438" s="1">
        <v>7</v>
      </c>
      <c r="BE1438" s="97">
        <v>39</v>
      </c>
      <c r="BF1438" s="99"/>
      <c r="BG1438" s="176">
        <v>39077</v>
      </c>
      <c r="BH1438">
        <f t="shared" si="912"/>
        <v>3907707</v>
      </c>
      <c r="BJ1438" t="s">
        <v>3279</v>
      </c>
    </row>
    <row r="1439" spans="1:62">
      <c r="A1439" s="9" t="s">
        <v>1664</v>
      </c>
      <c r="B1439" t="s">
        <v>2491</v>
      </c>
      <c r="C1439" s="1">
        <f t="shared" si="901"/>
        <v>0</v>
      </c>
      <c r="D1439" s="1"/>
      <c r="E1439" s="1"/>
      <c r="F1439" s="1"/>
      <c r="G1439" s="1"/>
      <c r="H1439" s="1"/>
      <c r="I1439" s="1"/>
      <c r="J1439" s="1"/>
      <c r="K1439" s="1"/>
      <c r="L1439" s="1"/>
      <c r="M1439" s="7" t="e">
        <f>RANK(Z1439,(Z1439:AB1439,AC1439:AQ1439))</f>
        <v>#N/A</v>
      </c>
      <c r="N1439" s="7" t="e">
        <f>RANK(AA1439,(Z1439:AB1439,AC1439:AQ1439))</f>
        <v>#N/A</v>
      </c>
      <c r="O1439" s="7">
        <f>IF(AB1439&gt;0,RANK(AB1439,(Z1439:AB1439,AC1439:AQ1439)),0)</f>
        <v>0</v>
      </c>
      <c r="P1439" s="7">
        <f t="shared" si="902"/>
        <v>0</v>
      </c>
      <c r="Q1439" s="1" t="e">
        <f t="shared" si="903"/>
        <v>#NUM!</v>
      </c>
      <c r="R1439" s="2" t="e">
        <f t="shared" si="904"/>
        <v>#NUM!</v>
      </c>
      <c r="S1439" s="2"/>
      <c r="T1439" s="2" t="str">
        <f t="shared" si="905"/>
        <v>-</v>
      </c>
      <c r="U1439" s="2" t="str">
        <f t="shared" si="906"/>
        <v>-</v>
      </c>
      <c r="V1439" s="2" t="str">
        <f t="shared" si="907"/>
        <v>-</v>
      </c>
      <c r="W1439" s="2" t="str">
        <f t="shared" si="908"/>
        <v>-</v>
      </c>
      <c r="X1439" s="2" t="str">
        <f t="shared" si="909"/>
        <v>-</v>
      </c>
      <c r="Y1439" s="2" t="str">
        <f t="shared" si="910"/>
        <v>-</v>
      </c>
      <c r="AK1439" s="1"/>
      <c r="AL1439" s="1"/>
      <c r="AN1439" s="1"/>
      <c r="AO1439" s="1"/>
      <c r="AP1439" s="1"/>
      <c r="AQ1439" s="1"/>
      <c r="AR1439" s="1"/>
      <c r="AS1439" s="8"/>
      <c r="AT1439" s="8"/>
      <c r="AU1439" s="8"/>
      <c r="AV1439" s="8"/>
      <c r="AW1439" s="2"/>
      <c r="AX1439" s="2"/>
      <c r="AY1439" s="2"/>
      <c r="AZ1439" s="2"/>
      <c r="BA1439" s="176" t="str">
        <f t="shared" si="911"/>
        <v>Lorain CD4</v>
      </c>
      <c r="BC1439" s="1">
        <v>4</v>
      </c>
      <c r="BE1439" s="97">
        <v>39</v>
      </c>
      <c r="BF1439" s="99"/>
      <c r="BG1439" s="176">
        <v>39093</v>
      </c>
      <c r="BH1439">
        <f t="shared" si="912"/>
        <v>3909304</v>
      </c>
      <c r="BJ1439" t="s">
        <v>3279</v>
      </c>
    </row>
    <row r="1440" spans="1:62">
      <c r="A1440" s="9" t="s">
        <v>1664</v>
      </c>
      <c r="B1440" t="s">
        <v>2491</v>
      </c>
      <c r="C1440" s="1">
        <f t="shared" si="901"/>
        <v>0</v>
      </c>
      <c r="D1440" s="1"/>
      <c r="E1440" s="1"/>
      <c r="F1440" s="1"/>
      <c r="G1440" s="1"/>
      <c r="H1440" s="1"/>
      <c r="I1440" s="1"/>
      <c r="J1440" s="1"/>
      <c r="K1440" s="1"/>
      <c r="L1440" s="1"/>
      <c r="M1440" s="7" t="e">
        <f>RANK(Z1440,(Z1440:AB1440,AC1440:AQ1440))</f>
        <v>#N/A</v>
      </c>
      <c r="N1440" s="7" t="e">
        <f>RANK(AA1440,(Z1440:AB1440,AC1440:AQ1440))</f>
        <v>#N/A</v>
      </c>
      <c r="O1440" s="7">
        <f>IF(AB1440&gt;0,RANK(AB1440,(Z1440:AB1440,AC1440:AQ1440)),0)</f>
        <v>0</v>
      </c>
      <c r="P1440" s="7">
        <f t="shared" si="902"/>
        <v>0</v>
      </c>
      <c r="Q1440" s="1" t="e">
        <f t="shared" si="903"/>
        <v>#NUM!</v>
      </c>
      <c r="R1440" s="2" t="e">
        <f t="shared" si="904"/>
        <v>#NUM!</v>
      </c>
      <c r="S1440" s="2"/>
      <c r="T1440" s="2" t="str">
        <f t="shared" si="905"/>
        <v>-</v>
      </c>
      <c r="U1440" s="2" t="str">
        <f t="shared" si="906"/>
        <v>-</v>
      </c>
      <c r="V1440" s="2" t="str">
        <f t="shared" si="907"/>
        <v>-</v>
      </c>
      <c r="W1440" s="2" t="str">
        <f t="shared" si="908"/>
        <v>-</v>
      </c>
      <c r="X1440" s="2" t="str">
        <f t="shared" si="909"/>
        <v>-</v>
      </c>
      <c r="Y1440" s="2" t="str">
        <f t="shared" si="910"/>
        <v>-</v>
      </c>
      <c r="AK1440" s="1"/>
      <c r="AL1440" s="1"/>
      <c r="AN1440" s="1"/>
      <c r="AO1440" s="1"/>
      <c r="AP1440" s="1"/>
      <c r="AQ1440" s="1"/>
      <c r="AR1440" s="1"/>
      <c r="AS1440" s="8"/>
      <c r="AT1440" s="8"/>
      <c r="AU1440" s="8"/>
      <c r="AV1440" s="8"/>
      <c r="AW1440" s="2"/>
      <c r="AX1440" s="2"/>
      <c r="AY1440" s="2"/>
      <c r="AZ1440" s="2"/>
      <c r="BA1440" s="176" t="str">
        <f t="shared" si="911"/>
        <v>Lorain CD7</v>
      </c>
      <c r="BC1440" s="1">
        <v>7</v>
      </c>
      <c r="BE1440" s="97">
        <v>39</v>
      </c>
      <c r="BF1440" s="99"/>
      <c r="BG1440" s="176">
        <v>39093</v>
      </c>
      <c r="BH1440">
        <f t="shared" si="912"/>
        <v>3909307</v>
      </c>
      <c r="BJ1440" t="s">
        <v>3279</v>
      </c>
    </row>
    <row r="1441" spans="1:62">
      <c r="A1441" s="9" t="s">
        <v>1664</v>
      </c>
      <c r="B1441" t="s">
        <v>2491</v>
      </c>
      <c r="C1441" s="1">
        <f t="shared" si="901"/>
        <v>0</v>
      </c>
      <c r="D1441" s="1"/>
      <c r="E1441" s="1"/>
      <c r="F1441" s="1"/>
      <c r="G1441" s="1"/>
      <c r="H1441" s="1"/>
      <c r="I1441" s="1"/>
      <c r="J1441" s="1"/>
      <c r="K1441" s="1"/>
      <c r="L1441" s="1"/>
      <c r="M1441" s="7" t="e">
        <f>RANK(Z1441,(Z1441:AB1441,AC1441:AQ1441))</f>
        <v>#N/A</v>
      </c>
      <c r="N1441" s="7" t="e">
        <f>RANK(AA1441,(Z1441:AB1441,AC1441:AQ1441))</f>
        <v>#N/A</v>
      </c>
      <c r="O1441" s="7">
        <f>IF(AB1441&gt;0,RANK(AB1441,(Z1441:AB1441,AC1441:AQ1441)),0)</f>
        <v>0</v>
      </c>
      <c r="P1441" s="7">
        <f t="shared" si="902"/>
        <v>0</v>
      </c>
      <c r="Q1441" s="1" t="e">
        <f t="shared" si="903"/>
        <v>#NUM!</v>
      </c>
      <c r="R1441" s="2" t="e">
        <f t="shared" si="904"/>
        <v>#NUM!</v>
      </c>
      <c r="S1441" s="2"/>
      <c r="T1441" s="2" t="str">
        <f t="shared" si="905"/>
        <v>-</v>
      </c>
      <c r="U1441" s="2" t="str">
        <f t="shared" si="906"/>
        <v>-</v>
      </c>
      <c r="V1441" s="2" t="str">
        <f t="shared" si="907"/>
        <v>-</v>
      </c>
      <c r="W1441" s="2" t="str">
        <f t="shared" si="908"/>
        <v>-</v>
      </c>
      <c r="X1441" s="2" t="str">
        <f t="shared" si="909"/>
        <v>-</v>
      </c>
      <c r="Y1441" s="2" t="str">
        <f t="shared" si="910"/>
        <v>-</v>
      </c>
      <c r="AK1441" s="1"/>
      <c r="AL1441" s="1"/>
      <c r="AN1441" s="1"/>
      <c r="AO1441" s="1"/>
      <c r="AP1441" s="1"/>
      <c r="AQ1441" s="1"/>
      <c r="AR1441" s="1"/>
      <c r="AS1441" s="8"/>
      <c r="AT1441" s="8"/>
      <c r="AU1441" s="8"/>
      <c r="AV1441" s="8"/>
      <c r="AW1441" s="2"/>
      <c r="AX1441" s="2"/>
      <c r="AY1441" s="2"/>
      <c r="AZ1441" s="2"/>
      <c r="BA1441" s="176" t="str">
        <f t="shared" si="911"/>
        <v>Lorain CD9</v>
      </c>
      <c r="BC1441" s="1">
        <v>9</v>
      </c>
      <c r="BE1441" s="97">
        <v>39</v>
      </c>
      <c r="BF1441" s="99"/>
      <c r="BG1441" s="176">
        <v>39093</v>
      </c>
      <c r="BH1441">
        <f t="shared" si="912"/>
        <v>3909309</v>
      </c>
      <c r="BJ1441" t="s">
        <v>3279</v>
      </c>
    </row>
    <row r="1442" spans="1:62">
      <c r="A1442" s="9" t="s">
        <v>1067</v>
      </c>
      <c r="B1442" t="s">
        <v>2491</v>
      </c>
      <c r="C1442" s="1">
        <f t="shared" si="901"/>
        <v>0</v>
      </c>
      <c r="D1442" s="1"/>
      <c r="E1442" s="1"/>
      <c r="F1442" s="1"/>
      <c r="G1442" s="1"/>
      <c r="H1442" s="1"/>
      <c r="I1442" s="1"/>
      <c r="J1442" s="1"/>
      <c r="K1442" s="1"/>
      <c r="L1442" s="1"/>
      <c r="M1442" s="7" t="e">
        <f>RANK(Z1442,(Z1442:AB1442,AC1442:AQ1442))</f>
        <v>#N/A</v>
      </c>
      <c r="N1442" s="7" t="e">
        <f>RANK(AA1442,(Z1442:AB1442,AC1442:AQ1442))</f>
        <v>#N/A</v>
      </c>
      <c r="O1442" s="7">
        <f>IF(AB1442&gt;0,RANK(AB1442,(Z1442:AB1442,AC1442:AQ1442)),0)</f>
        <v>0</v>
      </c>
      <c r="P1442" s="7">
        <f t="shared" si="902"/>
        <v>0</v>
      </c>
      <c r="Q1442" s="1" t="e">
        <f t="shared" si="903"/>
        <v>#NUM!</v>
      </c>
      <c r="R1442" s="2" t="e">
        <f t="shared" si="904"/>
        <v>#NUM!</v>
      </c>
      <c r="S1442" s="2"/>
      <c r="T1442" s="2" t="str">
        <f t="shared" si="905"/>
        <v>-</v>
      </c>
      <c r="U1442" s="2" t="str">
        <f t="shared" si="906"/>
        <v>-</v>
      </c>
      <c r="V1442" s="2" t="str">
        <f t="shared" si="907"/>
        <v>-</v>
      </c>
      <c r="W1442" s="2" t="str">
        <f t="shared" si="908"/>
        <v>-</v>
      </c>
      <c r="X1442" s="2" t="str">
        <f t="shared" si="909"/>
        <v>-</v>
      </c>
      <c r="Y1442" s="2" t="str">
        <f t="shared" si="910"/>
        <v>-</v>
      </c>
      <c r="AK1442" s="1"/>
      <c r="AL1442" s="1"/>
      <c r="AN1442" s="1"/>
      <c r="AO1442" s="1"/>
      <c r="AP1442" s="1"/>
      <c r="AQ1442" s="1"/>
      <c r="AR1442" s="1"/>
      <c r="AS1442" s="8"/>
      <c r="AT1442" s="8"/>
      <c r="AU1442" s="8"/>
      <c r="AV1442" s="8"/>
      <c r="AW1442" s="2"/>
      <c r="AX1442" s="2"/>
      <c r="AY1442" s="2"/>
      <c r="AZ1442" s="2"/>
      <c r="BA1442" s="176" t="str">
        <f t="shared" si="911"/>
        <v>Lucas CD5</v>
      </c>
      <c r="BC1442" s="1">
        <v>5</v>
      </c>
      <c r="BE1442" s="97">
        <v>39</v>
      </c>
      <c r="BF1442" s="99"/>
      <c r="BG1442" s="176">
        <v>39095</v>
      </c>
      <c r="BH1442">
        <f t="shared" si="912"/>
        <v>3909505</v>
      </c>
      <c r="BJ1442" t="s">
        <v>3279</v>
      </c>
    </row>
    <row r="1443" spans="1:62">
      <c r="A1443" s="9" t="s">
        <v>1067</v>
      </c>
      <c r="B1443" t="s">
        <v>2491</v>
      </c>
      <c r="C1443" s="1">
        <f t="shared" si="901"/>
        <v>0</v>
      </c>
      <c r="D1443" s="1"/>
      <c r="E1443" s="1"/>
      <c r="F1443" s="1"/>
      <c r="G1443" s="1"/>
      <c r="H1443" s="1"/>
      <c r="I1443" s="1"/>
      <c r="J1443" s="1"/>
      <c r="K1443" s="1"/>
      <c r="L1443" s="1"/>
      <c r="M1443" s="7" t="e">
        <f>RANK(Z1443,(Z1443:AB1443,AC1443:AQ1443))</f>
        <v>#N/A</v>
      </c>
      <c r="N1443" s="7" t="e">
        <f>RANK(AA1443,(Z1443:AB1443,AC1443:AQ1443))</f>
        <v>#N/A</v>
      </c>
      <c r="O1443" s="7">
        <f>IF(AB1443&gt;0,RANK(AB1443,(Z1443:AB1443,AC1443:AQ1443)),0)</f>
        <v>0</v>
      </c>
      <c r="P1443" s="7">
        <f t="shared" si="902"/>
        <v>0</v>
      </c>
      <c r="Q1443" s="1" t="e">
        <f t="shared" si="903"/>
        <v>#NUM!</v>
      </c>
      <c r="R1443" s="2" t="e">
        <f t="shared" si="904"/>
        <v>#NUM!</v>
      </c>
      <c r="S1443" s="2"/>
      <c r="T1443" s="2" t="str">
        <f t="shared" si="905"/>
        <v>-</v>
      </c>
      <c r="U1443" s="2" t="str">
        <f t="shared" si="906"/>
        <v>-</v>
      </c>
      <c r="V1443" s="2" t="str">
        <f t="shared" si="907"/>
        <v>-</v>
      </c>
      <c r="W1443" s="2" t="str">
        <f t="shared" si="908"/>
        <v>-</v>
      </c>
      <c r="X1443" s="2" t="str">
        <f t="shared" si="909"/>
        <v>-</v>
      </c>
      <c r="Y1443" s="2" t="str">
        <f t="shared" si="910"/>
        <v>-</v>
      </c>
      <c r="AK1443" s="1"/>
      <c r="AL1443" s="1"/>
      <c r="AN1443" s="1"/>
      <c r="AO1443" s="1"/>
      <c r="AP1443" s="1"/>
      <c r="AQ1443" s="1"/>
      <c r="AR1443" s="1"/>
      <c r="AS1443" s="8"/>
      <c r="AT1443" s="8"/>
      <c r="AU1443" s="8"/>
      <c r="AV1443" s="8"/>
      <c r="AW1443" s="2"/>
      <c r="AX1443" s="2"/>
      <c r="AY1443" s="2"/>
      <c r="AZ1443" s="2"/>
      <c r="BA1443" s="176" t="str">
        <f t="shared" si="911"/>
        <v>Lucas CD9</v>
      </c>
      <c r="BC1443" s="1">
        <v>9</v>
      </c>
      <c r="BE1443" s="97">
        <v>39</v>
      </c>
      <c r="BF1443" s="99"/>
      <c r="BG1443" s="176">
        <v>39095</v>
      </c>
      <c r="BH1443">
        <f t="shared" si="912"/>
        <v>3909509</v>
      </c>
      <c r="BJ1443" t="s">
        <v>3279</v>
      </c>
    </row>
    <row r="1444" spans="1:62">
      <c r="A1444" s="9" t="s">
        <v>605</v>
      </c>
      <c r="B1444" t="s">
        <v>2491</v>
      </c>
      <c r="C1444" s="1">
        <f t="shared" si="901"/>
        <v>0</v>
      </c>
      <c r="D1444" s="1"/>
      <c r="E1444" s="1"/>
      <c r="F1444" s="1"/>
      <c r="G1444" s="1"/>
      <c r="H1444" s="1"/>
      <c r="I1444" s="1"/>
      <c r="J1444" s="1"/>
      <c r="K1444" s="1"/>
      <c r="L1444" s="1"/>
      <c r="M1444" s="7" t="e">
        <f>RANK(Z1444,(Z1444:AB1444,AC1444:AQ1444))</f>
        <v>#N/A</v>
      </c>
      <c r="N1444" s="7" t="e">
        <f>RANK(AA1444,(Z1444:AB1444,AC1444:AQ1444))</f>
        <v>#N/A</v>
      </c>
      <c r="O1444" s="7">
        <f>IF(AB1444&gt;0,RANK(AB1444,(Z1444:AB1444,AC1444:AQ1444)),0)</f>
        <v>0</v>
      </c>
      <c r="P1444" s="7">
        <f t="shared" si="902"/>
        <v>0</v>
      </c>
      <c r="Q1444" s="1" t="e">
        <f t="shared" si="903"/>
        <v>#NUM!</v>
      </c>
      <c r="R1444" s="2" t="e">
        <f t="shared" si="904"/>
        <v>#NUM!</v>
      </c>
      <c r="S1444" s="2"/>
      <c r="T1444" s="2" t="str">
        <f t="shared" si="905"/>
        <v>-</v>
      </c>
      <c r="U1444" s="2" t="str">
        <f t="shared" si="906"/>
        <v>-</v>
      </c>
      <c r="V1444" s="2" t="str">
        <f t="shared" si="907"/>
        <v>-</v>
      </c>
      <c r="W1444" s="2" t="str">
        <f t="shared" si="908"/>
        <v>-</v>
      </c>
      <c r="X1444" s="2" t="str">
        <f t="shared" si="909"/>
        <v>-</v>
      </c>
      <c r="Y1444" s="2" t="str">
        <f t="shared" si="910"/>
        <v>-</v>
      </c>
      <c r="AK1444" s="1"/>
      <c r="AL1444" s="1"/>
      <c r="AN1444" s="1"/>
      <c r="AO1444" s="1"/>
      <c r="AP1444" s="1"/>
      <c r="AQ1444" s="1"/>
      <c r="AR1444" s="1"/>
      <c r="AS1444" s="8"/>
      <c r="AT1444" s="8"/>
      <c r="AU1444" s="8"/>
      <c r="AV1444" s="8"/>
      <c r="AW1444" s="2"/>
      <c r="AX1444" s="2"/>
      <c r="AY1444" s="2"/>
      <c r="AZ1444" s="2"/>
      <c r="BA1444" s="176" t="str">
        <f t="shared" si="911"/>
        <v>Mahoning CD6</v>
      </c>
      <c r="BC1444" s="1">
        <v>6</v>
      </c>
      <c r="BE1444" s="97">
        <v>39</v>
      </c>
      <c r="BF1444" s="99"/>
      <c r="BG1444" s="176">
        <v>39099</v>
      </c>
      <c r="BH1444">
        <f t="shared" si="912"/>
        <v>3909906</v>
      </c>
      <c r="BJ1444" t="s">
        <v>3279</v>
      </c>
    </row>
    <row r="1445" spans="1:62">
      <c r="A1445" s="9" t="s">
        <v>605</v>
      </c>
      <c r="B1445" t="s">
        <v>2491</v>
      </c>
      <c r="C1445" s="1">
        <f t="shared" si="901"/>
        <v>0</v>
      </c>
      <c r="D1445" s="1"/>
      <c r="E1445" s="1"/>
      <c r="F1445" s="1"/>
      <c r="G1445" s="1"/>
      <c r="H1445" s="1"/>
      <c r="I1445" s="1"/>
      <c r="J1445" s="1"/>
      <c r="K1445" s="1"/>
      <c r="L1445" s="1"/>
      <c r="M1445" s="7" t="e">
        <f>RANK(Z1445,(Z1445:AB1445,AC1445:AQ1445))</f>
        <v>#N/A</v>
      </c>
      <c r="N1445" s="7" t="e">
        <f>RANK(AA1445,(Z1445:AB1445,AC1445:AQ1445))</f>
        <v>#N/A</v>
      </c>
      <c r="O1445" s="7">
        <f>IF(AB1445&gt;0,RANK(AB1445,(Z1445:AB1445,AC1445:AQ1445)),0)</f>
        <v>0</v>
      </c>
      <c r="P1445" s="7">
        <f t="shared" si="902"/>
        <v>0</v>
      </c>
      <c r="Q1445" s="1" t="e">
        <f t="shared" si="903"/>
        <v>#NUM!</v>
      </c>
      <c r="R1445" s="2" t="e">
        <f t="shared" si="904"/>
        <v>#NUM!</v>
      </c>
      <c r="S1445" s="2"/>
      <c r="T1445" s="2" t="str">
        <f t="shared" si="905"/>
        <v>-</v>
      </c>
      <c r="U1445" s="2" t="str">
        <f t="shared" si="906"/>
        <v>-</v>
      </c>
      <c r="V1445" s="2" t="str">
        <f t="shared" si="907"/>
        <v>-</v>
      </c>
      <c r="W1445" s="2" t="str">
        <f t="shared" si="908"/>
        <v>-</v>
      </c>
      <c r="X1445" s="2" t="str">
        <f t="shared" si="909"/>
        <v>-</v>
      </c>
      <c r="Y1445" s="2" t="str">
        <f t="shared" si="910"/>
        <v>-</v>
      </c>
      <c r="AK1445" s="1"/>
      <c r="AL1445" s="1"/>
      <c r="AN1445" s="1"/>
      <c r="AO1445" s="1"/>
      <c r="AP1445" s="1"/>
      <c r="AQ1445" s="1"/>
      <c r="AR1445" s="1"/>
      <c r="AS1445" s="8"/>
      <c r="AT1445" s="8"/>
      <c r="AU1445" s="8"/>
      <c r="AV1445" s="8"/>
      <c r="AW1445" s="2"/>
      <c r="AX1445" s="2"/>
      <c r="AY1445" s="2"/>
      <c r="AZ1445" s="2"/>
      <c r="BA1445" s="176" t="str">
        <f t="shared" si="911"/>
        <v>Mahoning CD13</v>
      </c>
      <c r="BC1445" s="1">
        <v>13</v>
      </c>
      <c r="BE1445" s="97">
        <v>39</v>
      </c>
      <c r="BF1445" s="99"/>
      <c r="BG1445" s="176">
        <v>39099</v>
      </c>
      <c r="BH1445">
        <f t="shared" si="912"/>
        <v>3909913</v>
      </c>
      <c r="BJ1445" t="s">
        <v>3279</v>
      </c>
    </row>
    <row r="1446" spans="1:62">
      <c r="A1446" s="9" t="s">
        <v>1291</v>
      </c>
      <c r="B1446" t="s">
        <v>2491</v>
      </c>
      <c r="C1446" s="1">
        <f t="shared" si="901"/>
        <v>0</v>
      </c>
      <c r="D1446" s="1"/>
      <c r="E1446" s="1"/>
      <c r="F1446" s="1"/>
      <c r="G1446" s="1"/>
      <c r="H1446" s="1"/>
      <c r="I1446" s="1"/>
      <c r="J1446" s="1"/>
      <c r="K1446" s="1"/>
      <c r="L1446" s="1"/>
      <c r="M1446" s="7" t="e">
        <f>RANK(Z1446,(Z1446:AB1446,AC1446:AQ1446))</f>
        <v>#N/A</v>
      </c>
      <c r="N1446" s="7" t="e">
        <f>RANK(AA1446,(Z1446:AB1446,AC1446:AQ1446))</f>
        <v>#N/A</v>
      </c>
      <c r="O1446" s="7">
        <f>IF(AB1446&gt;0,RANK(AB1446,(Z1446:AB1446,AC1446:AQ1446)),0)</f>
        <v>0</v>
      </c>
      <c r="P1446" s="7">
        <f t="shared" si="902"/>
        <v>0</v>
      </c>
      <c r="Q1446" s="1" t="e">
        <f t="shared" si="903"/>
        <v>#NUM!</v>
      </c>
      <c r="R1446" s="2" t="e">
        <f t="shared" si="904"/>
        <v>#NUM!</v>
      </c>
      <c r="S1446" s="2"/>
      <c r="T1446" s="2" t="str">
        <f t="shared" si="905"/>
        <v>-</v>
      </c>
      <c r="U1446" s="2" t="str">
        <f t="shared" si="906"/>
        <v>-</v>
      </c>
      <c r="V1446" s="2" t="str">
        <f t="shared" si="907"/>
        <v>-</v>
      </c>
      <c r="W1446" s="2" t="str">
        <f t="shared" si="908"/>
        <v>-</v>
      </c>
      <c r="X1446" s="2" t="str">
        <f t="shared" si="909"/>
        <v>-</v>
      </c>
      <c r="Y1446" s="2" t="str">
        <f t="shared" si="910"/>
        <v>-</v>
      </c>
      <c r="AK1446" s="1"/>
      <c r="AL1446" s="1"/>
      <c r="AN1446" s="1"/>
      <c r="AO1446" s="1"/>
      <c r="AP1446" s="1"/>
      <c r="AQ1446" s="1"/>
      <c r="AR1446" s="1"/>
      <c r="AS1446" s="8"/>
      <c r="AT1446" s="8"/>
      <c r="AU1446" s="8"/>
      <c r="AV1446" s="8"/>
      <c r="AW1446" s="2"/>
      <c r="AX1446" s="2"/>
      <c r="AY1446" s="2"/>
      <c r="AZ1446" s="2"/>
      <c r="BA1446" s="176" t="str">
        <f t="shared" si="911"/>
        <v>Marion CD4</v>
      </c>
      <c r="BC1446" s="1">
        <v>4</v>
      </c>
      <c r="BE1446" s="97">
        <v>39</v>
      </c>
      <c r="BF1446" s="99"/>
      <c r="BG1446" s="176">
        <v>39101</v>
      </c>
      <c r="BH1446">
        <f t="shared" si="912"/>
        <v>3910104</v>
      </c>
      <c r="BJ1446" t="s">
        <v>3279</v>
      </c>
    </row>
    <row r="1447" spans="1:62">
      <c r="A1447" s="9" t="s">
        <v>1291</v>
      </c>
      <c r="B1447" t="s">
        <v>2491</v>
      </c>
      <c r="C1447" s="1">
        <f t="shared" si="901"/>
        <v>0</v>
      </c>
      <c r="D1447" s="1"/>
      <c r="E1447" s="1"/>
      <c r="F1447" s="1"/>
      <c r="G1447" s="1"/>
      <c r="H1447" s="1"/>
      <c r="I1447" s="1"/>
      <c r="J1447" s="1"/>
      <c r="K1447" s="1"/>
      <c r="L1447" s="1"/>
      <c r="M1447" s="7" t="e">
        <f>RANK(Z1447,(Z1447:AB1447,AC1447:AQ1447))</f>
        <v>#N/A</v>
      </c>
      <c r="N1447" s="7" t="e">
        <f>RANK(AA1447,(Z1447:AB1447,AC1447:AQ1447))</f>
        <v>#N/A</v>
      </c>
      <c r="O1447" s="7">
        <f>IF(AB1447&gt;0,RANK(AB1447,(Z1447:AB1447,AC1447:AQ1447)),0)</f>
        <v>0</v>
      </c>
      <c r="P1447" s="7">
        <f t="shared" si="902"/>
        <v>0</v>
      </c>
      <c r="Q1447" s="1" t="e">
        <f t="shared" si="903"/>
        <v>#NUM!</v>
      </c>
      <c r="R1447" s="2" t="e">
        <f t="shared" si="904"/>
        <v>#NUM!</v>
      </c>
      <c r="S1447" s="2"/>
      <c r="T1447" s="2" t="str">
        <f t="shared" si="905"/>
        <v>-</v>
      </c>
      <c r="U1447" s="2" t="str">
        <f t="shared" si="906"/>
        <v>-</v>
      </c>
      <c r="V1447" s="2" t="str">
        <f t="shared" si="907"/>
        <v>-</v>
      </c>
      <c r="W1447" s="2" t="str">
        <f t="shared" si="908"/>
        <v>-</v>
      </c>
      <c r="X1447" s="2" t="str">
        <f t="shared" si="909"/>
        <v>-</v>
      </c>
      <c r="Y1447" s="2" t="str">
        <f t="shared" si="910"/>
        <v>-</v>
      </c>
      <c r="AK1447" s="1"/>
      <c r="AL1447" s="1"/>
      <c r="AN1447" s="1"/>
      <c r="AO1447" s="1"/>
      <c r="AP1447" s="1"/>
      <c r="AQ1447" s="1"/>
      <c r="AR1447" s="1"/>
      <c r="AS1447" s="8"/>
      <c r="AT1447" s="8"/>
      <c r="AU1447" s="8"/>
      <c r="AV1447" s="8"/>
      <c r="AW1447" s="2"/>
      <c r="AX1447" s="2"/>
      <c r="AY1447" s="2"/>
      <c r="AZ1447" s="2"/>
      <c r="BA1447" s="176" t="str">
        <f t="shared" si="911"/>
        <v>Marion CD12</v>
      </c>
      <c r="BC1447" s="1">
        <v>12</v>
      </c>
      <c r="BE1447" s="97">
        <v>39</v>
      </c>
      <c r="BF1447" s="99"/>
      <c r="BG1447" s="176">
        <v>39101</v>
      </c>
      <c r="BH1447">
        <f t="shared" si="912"/>
        <v>3910112</v>
      </c>
      <c r="BJ1447" t="s">
        <v>3279</v>
      </c>
    </row>
    <row r="1448" spans="1:62">
      <c r="A1448" s="9" t="s">
        <v>166</v>
      </c>
      <c r="B1448" t="s">
        <v>2491</v>
      </c>
      <c r="C1448" s="1">
        <f t="shared" si="901"/>
        <v>0</v>
      </c>
      <c r="D1448" s="1"/>
      <c r="E1448" s="1"/>
      <c r="F1448" s="1"/>
      <c r="G1448" s="1"/>
      <c r="H1448" s="1"/>
      <c r="I1448" s="1"/>
      <c r="J1448" s="1"/>
      <c r="K1448" s="1"/>
      <c r="L1448" s="1"/>
      <c r="M1448" s="7" t="e">
        <f>RANK(Z1448,(Z1448:AB1448,AC1448:AQ1448))</f>
        <v>#N/A</v>
      </c>
      <c r="N1448" s="7" t="e">
        <f>RANK(AA1448,(Z1448:AB1448,AC1448:AQ1448))</f>
        <v>#N/A</v>
      </c>
      <c r="O1448" s="7">
        <f>IF(AB1448&gt;0,RANK(AB1448,(Z1448:AB1448,AC1448:AQ1448)),0)</f>
        <v>0</v>
      </c>
      <c r="P1448" s="7">
        <f t="shared" si="902"/>
        <v>0</v>
      </c>
      <c r="Q1448" s="1" t="e">
        <f t="shared" si="903"/>
        <v>#NUM!</v>
      </c>
      <c r="R1448" s="2" t="e">
        <f t="shared" si="904"/>
        <v>#NUM!</v>
      </c>
      <c r="S1448" s="2"/>
      <c r="T1448" s="2" t="str">
        <f t="shared" si="905"/>
        <v>-</v>
      </c>
      <c r="U1448" s="2" t="str">
        <f t="shared" si="906"/>
        <v>-</v>
      </c>
      <c r="V1448" s="2" t="str">
        <f t="shared" si="907"/>
        <v>-</v>
      </c>
      <c r="W1448" s="2" t="str">
        <f t="shared" si="908"/>
        <v>-</v>
      </c>
      <c r="X1448" s="2" t="str">
        <f t="shared" si="909"/>
        <v>-</v>
      </c>
      <c r="Y1448" s="2" t="str">
        <f t="shared" si="910"/>
        <v>-</v>
      </c>
      <c r="AK1448" s="1"/>
      <c r="AL1448" s="1"/>
      <c r="AN1448" s="1"/>
      <c r="AO1448" s="1"/>
      <c r="AP1448" s="1"/>
      <c r="AQ1448" s="1"/>
      <c r="AR1448" s="1"/>
      <c r="AS1448" s="8"/>
      <c r="AT1448" s="8"/>
      <c r="AU1448" s="8"/>
      <c r="AV1448" s="8"/>
      <c r="AW1448" s="2"/>
      <c r="AX1448" s="2"/>
      <c r="AY1448" s="2"/>
      <c r="AZ1448" s="2"/>
      <c r="BA1448" s="176" t="str">
        <f t="shared" si="911"/>
        <v>Medina CD7</v>
      </c>
      <c r="BC1448" s="1">
        <v>7</v>
      </c>
      <c r="BE1448" s="97">
        <v>39</v>
      </c>
      <c r="BF1448" s="99"/>
      <c r="BG1448" s="176">
        <v>39103</v>
      </c>
      <c r="BH1448">
        <f t="shared" si="912"/>
        <v>3910307</v>
      </c>
      <c r="BJ1448" t="s">
        <v>3279</v>
      </c>
    </row>
    <row r="1449" spans="1:62">
      <c r="A1449" s="9" t="s">
        <v>166</v>
      </c>
      <c r="B1449" t="s">
        <v>2491</v>
      </c>
      <c r="C1449" s="1">
        <f t="shared" si="901"/>
        <v>0</v>
      </c>
      <c r="D1449" s="1"/>
      <c r="E1449" s="1"/>
      <c r="F1449" s="1"/>
      <c r="G1449" s="1"/>
      <c r="H1449" s="1"/>
      <c r="I1449" s="1"/>
      <c r="J1449" s="1"/>
      <c r="K1449" s="1"/>
      <c r="L1449" s="1"/>
      <c r="M1449" s="7" t="e">
        <f>RANK(Z1449,(Z1449:AB1449,AC1449:AQ1449))</f>
        <v>#N/A</v>
      </c>
      <c r="N1449" s="7" t="e">
        <f>RANK(AA1449,(Z1449:AB1449,AC1449:AQ1449))</f>
        <v>#N/A</v>
      </c>
      <c r="O1449" s="7">
        <f>IF(AB1449&gt;0,RANK(AB1449,(Z1449:AB1449,AC1449:AQ1449)),0)</f>
        <v>0</v>
      </c>
      <c r="P1449" s="7">
        <f t="shared" si="902"/>
        <v>0</v>
      </c>
      <c r="Q1449" s="1" t="e">
        <f t="shared" si="903"/>
        <v>#NUM!</v>
      </c>
      <c r="R1449" s="2" t="e">
        <f t="shared" si="904"/>
        <v>#NUM!</v>
      </c>
      <c r="S1449" s="2"/>
      <c r="T1449" s="2" t="str">
        <f t="shared" si="905"/>
        <v>-</v>
      </c>
      <c r="U1449" s="2" t="str">
        <f t="shared" si="906"/>
        <v>-</v>
      </c>
      <c r="V1449" s="2" t="str">
        <f t="shared" si="907"/>
        <v>-</v>
      </c>
      <c r="W1449" s="2" t="str">
        <f t="shared" si="908"/>
        <v>-</v>
      </c>
      <c r="X1449" s="2" t="str">
        <f t="shared" si="909"/>
        <v>-</v>
      </c>
      <c r="Y1449" s="2" t="str">
        <f t="shared" si="910"/>
        <v>-</v>
      </c>
      <c r="AK1449" s="1"/>
      <c r="AL1449" s="1"/>
      <c r="AN1449" s="1"/>
      <c r="AO1449" s="1"/>
      <c r="AP1449" s="1"/>
      <c r="AQ1449" s="1"/>
      <c r="AR1449" s="1"/>
      <c r="AS1449" s="8"/>
      <c r="AT1449" s="8"/>
      <c r="AU1449" s="8"/>
      <c r="AV1449" s="8"/>
      <c r="AW1449" s="2"/>
      <c r="AX1449" s="2"/>
      <c r="AY1449" s="2"/>
      <c r="AZ1449" s="2"/>
      <c r="BA1449" s="176" t="str">
        <f t="shared" si="911"/>
        <v>Medina CD16</v>
      </c>
      <c r="BC1449" s="1">
        <v>16</v>
      </c>
      <c r="BE1449" s="97">
        <v>39</v>
      </c>
      <c r="BF1449" s="99"/>
      <c r="BG1449" s="176">
        <v>39103</v>
      </c>
      <c r="BH1449">
        <f t="shared" si="912"/>
        <v>3910316</v>
      </c>
      <c r="BJ1449" t="s">
        <v>3279</v>
      </c>
    </row>
    <row r="1450" spans="1:62">
      <c r="A1450" s="9" t="s">
        <v>658</v>
      </c>
      <c r="B1450" t="s">
        <v>2491</v>
      </c>
      <c r="C1450" s="1">
        <f t="shared" si="901"/>
        <v>0</v>
      </c>
      <c r="D1450" s="1"/>
      <c r="E1450" s="1"/>
      <c r="F1450" s="1"/>
      <c r="G1450" s="1"/>
      <c r="H1450" s="1"/>
      <c r="I1450" s="1"/>
      <c r="J1450" s="1"/>
      <c r="K1450" s="1"/>
      <c r="L1450" s="1"/>
      <c r="M1450" s="7" t="e">
        <f>RANK(Z1450,(Z1450:AB1450,AC1450:AQ1450))</f>
        <v>#N/A</v>
      </c>
      <c r="N1450" s="7" t="e">
        <f>RANK(AA1450,(Z1450:AB1450,AC1450:AQ1450))</f>
        <v>#N/A</v>
      </c>
      <c r="O1450" s="7">
        <f>IF(AB1450&gt;0,RANK(AB1450,(Z1450:AB1450,AC1450:AQ1450)),0)</f>
        <v>0</v>
      </c>
      <c r="P1450" s="7">
        <f t="shared" si="902"/>
        <v>0</v>
      </c>
      <c r="Q1450" s="1" t="e">
        <f t="shared" si="903"/>
        <v>#NUM!</v>
      </c>
      <c r="R1450" s="2" t="e">
        <f t="shared" si="904"/>
        <v>#NUM!</v>
      </c>
      <c r="S1450" s="2"/>
      <c r="T1450" s="2" t="str">
        <f t="shared" si="905"/>
        <v>-</v>
      </c>
      <c r="U1450" s="2" t="str">
        <f t="shared" si="906"/>
        <v>-</v>
      </c>
      <c r="V1450" s="2" t="str">
        <f t="shared" si="907"/>
        <v>-</v>
      </c>
      <c r="W1450" s="2" t="str">
        <f t="shared" si="908"/>
        <v>-</v>
      </c>
      <c r="X1450" s="2" t="str">
        <f t="shared" si="909"/>
        <v>-</v>
      </c>
      <c r="Y1450" s="2" t="str">
        <f t="shared" si="910"/>
        <v>-</v>
      </c>
      <c r="AK1450" s="1"/>
      <c r="AL1450" s="1"/>
      <c r="AN1450" s="1"/>
      <c r="AO1450" s="1"/>
      <c r="AP1450" s="1"/>
      <c r="AQ1450" s="1"/>
      <c r="AR1450" s="1"/>
      <c r="AS1450" s="8"/>
      <c r="AT1450" s="8"/>
      <c r="AU1450" s="8"/>
      <c r="AV1450" s="8"/>
      <c r="AW1450" s="2"/>
      <c r="AX1450" s="2"/>
      <c r="AY1450" s="2"/>
      <c r="AZ1450" s="2"/>
      <c r="BA1450" s="176" t="str">
        <f t="shared" si="911"/>
        <v>Mercer CD4</v>
      </c>
      <c r="BC1450" s="1">
        <v>4</v>
      </c>
      <c r="BE1450" s="97">
        <v>39</v>
      </c>
      <c r="BF1450" s="99"/>
      <c r="BG1450" s="176">
        <v>39107</v>
      </c>
      <c r="BH1450">
        <f t="shared" si="912"/>
        <v>3910704</v>
      </c>
      <c r="BJ1450" t="s">
        <v>3279</v>
      </c>
    </row>
    <row r="1451" spans="1:62">
      <c r="A1451" s="9" t="s">
        <v>658</v>
      </c>
      <c r="B1451" t="s">
        <v>2491</v>
      </c>
      <c r="C1451" s="1">
        <f t="shared" si="901"/>
        <v>0</v>
      </c>
      <c r="D1451" s="1"/>
      <c r="E1451" s="1"/>
      <c r="F1451" s="1"/>
      <c r="G1451" s="1"/>
      <c r="H1451" s="1"/>
      <c r="I1451" s="1"/>
      <c r="J1451" s="1"/>
      <c r="K1451" s="1"/>
      <c r="L1451" s="1"/>
      <c r="M1451" s="7" t="e">
        <f>RANK(Z1451,(Z1451:AB1451,AC1451:AQ1451))</f>
        <v>#N/A</v>
      </c>
      <c r="N1451" s="7" t="e">
        <f>RANK(AA1451,(Z1451:AB1451,AC1451:AQ1451))</f>
        <v>#N/A</v>
      </c>
      <c r="O1451" s="7">
        <f>IF(AB1451&gt;0,RANK(AB1451,(Z1451:AB1451,AC1451:AQ1451)),0)</f>
        <v>0</v>
      </c>
      <c r="P1451" s="7">
        <f t="shared" si="902"/>
        <v>0</v>
      </c>
      <c r="Q1451" s="1" t="e">
        <f t="shared" si="903"/>
        <v>#NUM!</v>
      </c>
      <c r="R1451" s="2" t="e">
        <f t="shared" si="904"/>
        <v>#NUM!</v>
      </c>
      <c r="S1451" s="2"/>
      <c r="T1451" s="2" t="str">
        <f t="shared" si="905"/>
        <v>-</v>
      </c>
      <c r="U1451" s="2" t="str">
        <f t="shared" si="906"/>
        <v>-</v>
      </c>
      <c r="V1451" s="2" t="str">
        <f t="shared" si="907"/>
        <v>-</v>
      </c>
      <c r="W1451" s="2" t="str">
        <f t="shared" si="908"/>
        <v>-</v>
      </c>
      <c r="X1451" s="2" t="str">
        <f t="shared" si="909"/>
        <v>-</v>
      </c>
      <c r="Y1451" s="2" t="str">
        <f t="shared" si="910"/>
        <v>-</v>
      </c>
      <c r="AK1451" s="1"/>
      <c r="AL1451" s="1"/>
      <c r="AN1451" s="1"/>
      <c r="AO1451" s="1"/>
      <c r="AP1451" s="1"/>
      <c r="AQ1451" s="1"/>
      <c r="AR1451" s="1"/>
      <c r="AS1451" s="8"/>
      <c r="AT1451" s="8"/>
      <c r="AU1451" s="8"/>
      <c r="AV1451" s="8"/>
      <c r="AW1451" s="2"/>
      <c r="AX1451" s="2"/>
      <c r="AY1451" s="2"/>
      <c r="AZ1451" s="2"/>
      <c r="BA1451" s="176" t="str">
        <f t="shared" si="911"/>
        <v>Mercer CD5</v>
      </c>
      <c r="BC1451" s="1">
        <v>5</v>
      </c>
      <c r="BE1451" s="97">
        <v>39</v>
      </c>
      <c r="BF1451" s="99"/>
      <c r="BG1451" s="176">
        <v>39107</v>
      </c>
      <c r="BH1451">
        <f t="shared" si="912"/>
        <v>3910705</v>
      </c>
      <c r="BJ1451" t="s">
        <v>3279</v>
      </c>
    </row>
    <row r="1452" spans="1:62">
      <c r="A1452" s="9" t="s">
        <v>658</v>
      </c>
      <c r="B1452" t="s">
        <v>2491</v>
      </c>
      <c r="C1452" s="1">
        <f t="shared" si="901"/>
        <v>0</v>
      </c>
      <c r="D1452" s="1"/>
      <c r="E1452" s="1"/>
      <c r="F1452" s="1"/>
      <c r="G1452" s="1"/>
      <c r="H1452" s="1"/>
      <c r="I1452" s="1"/>
      <c r="J1452" s="1"/>
      <c r="K1452" s="1"/>
      <c r="L1452" s="1"/>
      <c r="M1452" s="7" t="e">
        <f>RANK(Z1452,(Z1452:AB1452,AC1452:AQ1452))</f>
        <v>#N/A</v>
      </c>
      <c r="N1452" s="7" t="e">
        <f>RANK(AA1452,(Z1452:AB1452,AC1452:AQ1452))</f>
        <v>#N/A</v>
      </c>
      <c r="O1452" s="7">
        <f>IF(AB1452&gt;0,RANK(AB1452,(Z1452:AB1452,AC1452:AQ1452)),0)</f>
        <v>0</v>
      </c>
      <c r="P1452" s="7">
        <f t="shared" si="902"/>
        <v>0</v>
      </c>
      <c r="Q1452" s="1" t="e">
        <f t="shared" si="903"/>
        <v>#NUM!</v>
      </c>
      <c r="R1452" s="2" t="e">
        <f t="shared" si="904"/>
        <v>#NUM!</v>
      </c>
      <c r="S1452" s="2"/>
      <c r="T1452" s="2" t="str">
        <f t="shared" si="905"/>
        <v>-</v>
      </c>
      <c r="U1452" s="2" t="str">
        <f t="shared" si="906"/>
        <v>-</v>
      </c>
      <c r="V1452" s="2" t="str">
        <f t="shared" si="907"/>
        <v>-</v>
      </c>
      <c r="W1452" s="2" t="str">
        <f t="shared" si="908"/>
        <v>-</v>
      </c>
      <c r="X1452" s="2" t="str">
        <f t="shared" si="909"/>
        <v>-</v>
      </c>
      <c r="Y1452" s="2" t="str">
        <f t="shared" si="910"/>
        <v>-</v>
      </c>
      <c r="AK1452" s="1"/>
      <c r="AL1452" s="1"/>
      <c r="AN1452" s="1"/>
      <c r="AO1452" s="1"/>
      <c r="AP1452" s="1"/>
      <c r="AQ1452" s="1"/>
      <c r="AR1452" s="1"/>
      <c r="AS1452" s="8"/>
      <c r="AT1452" s="8"/>
      <c r="AU1452" s="8"/>
      <c r="AV1452" s="8"/>
      <c r="AW1452" s="2"/>
      <c r="AX1452" s="2"/>
      <c r="AY1452" s="2"/>
      <c r="AZ1452" s="2"/>
      <c r="BA1452" s="176" t="str">
        <f t="shared" si="911"/>
        <v>Mercer CD8</v>
      </c>
      <c r="BC1452" s="1">
        <v>8</v>
      </c>
      <c r="BE1452" s="97">
        <v>39</v>
      </c>
      <c r="BF1452" s="99"/>
      <c r="BG1452" s="176">
        <v>39107</v>
      </c>
      <c r="BH1452">
        <f t="shared" si="912"/>
        <v>3910708</v>
      </c>
      <c r="BJ1452" t="s">
        <v>3279</v>
      </c>
    </row>
    <row r="1453" spans="1:62">
      <c r="A1453" s="9" t="s">
        <v>1243</v>
      </c>
      <c r="B1453" t="s">
        <v>2491</v>
      </c>
      <c r="C1453" s="1">
        <f t="shared" si="901"/>
        <v>0</v>
      </c>
      <c r="D1453" s="1"/>
      <c r="E1453" s="1"/>
      <c r="F1453" s="1"/>
      <c r="G1453" s="1"/>
      <c r="H1453" s="1"/>
      <c r="I1453" s="1"/>
      <c r="J1453" s="1"/>
      <c r="K1453" s="1"/>
      <c r="L1453" s="1"/>
      <c r="M1453" s="7" t="e">
        <f>RANK(Z1453,(Z1453:AB1453,AC1453:AQ1453))</f>
        <v>#N/A</v>
      </c>
      <c r="N1453" s="7" t="e">
        <f>RANK(AA1453,(Z1453:AB1453,AC1453:AQ1453))</f>
        <v>#N/A</v>
      </c>
      <c r="O1453" s="7">
        <f>IF(AB1453&gt;0,RANK(AB1453,(Z1453:AB1453,AC1453:AQ1453)),0)</f>
        <v>0</v>
      </c>
      <c r="P1453" s="7">
        <f t="shared" si="902"/>
        <v>0</v>
      </c>
      <c r="Q1453" s="1" t="e">
        <f t="shared" si="903"/>
        <v>#NUM!</v>
      </c>
      <c r="R1453" s="2" t="e">
        <f t="shared" si="904"/>
        <v>#NUM!</v>
      </c>
      <c r="S1453" s="2"/>
      <c r="T1453" s="2" t="str">
        <f t="shared" si="905"/>
        <v>-</v>
      </c>
      <c r="U1453" s="2" t="str">
        <f t="shared" si="906"/>
        <v>-</v>
      </c>
      <c r="V1453" s="2" t="str">
        <f t="shared" si="907"/>
        <v>-</v>
      </c>
      <c r="W1453" s="2" t="str">
        <f t="shared" si="908"/>
        <v>-</v>
      </c>
      <c r="X1453" s="2" t="str">
        <f t="shared" si="909"/>
        <v>-</v>
      </c>
      <c r="Y1453" s="2" t="str">
        <f t="shared" si="910"/>
        <v>-</v>
      </c>
      <c r="AK1453" s="1"/>
      <c r="AL1453" s="1"/>
      <c r="AN1453" s="1"/>
      <c r="AO1453" s="1"/>
      <c r="AP1453" s="1"/>
      <c r="AQ1453" s="1"/>
      <c r="AR1453" s="1"/>
      <c r="AS1453" s="8"/>
      <c r="AT1453" s="8"/>
      <c r="AU1453" s="8"/>
      <c r="AV1453" s="8"/>
      <c r="AW1453" s="2"/>
      <c r="AX1453" s="2"/>
      <c r="AY1453" s="2"/>
      <c r="AZ1453" s="2"/>
      <c r="BA1453" s="176" t="str">
        <f t="shared" si="911"/>
        <v>Muskingum CD6</v>
      </c>
      <c r="BC1453" s="1">
        <v>6</v>
      </c>
      <c r="BE1453" s="97">
        <v>39</v>
      </c>
      <c r="BF1453" s="99"/>
      <c r="BG1453" s="176">
        <v>39119</v>
      </c>
      <c r="BH1453">
        <f t="shared" si="912"/>
        <v>3911906</v>
      </c>
      <c r="BJ1453" t="s">
        <v>3279</v>
      </c>
    </row>
    <row r="1454" spans="1:62">
      <c r="A1454" s="9" t="s">
        <v>1243</v>
      </c>
      <c r="B1454" t="s">
        <v>2491</v>
      </c>
      <c r="C1454" s="1">
        <f t="shared" si="901"/>
        <v>0</v>
      </c>
      <c r="D1454" s="1"/>
      <c r="E1454" s="1"/>
      <c r="F1454" s="1"/>
      <c r="G1454" s="1"/>
      <c r="H1454" s="1"/>
      <c r="I1454" s="1"/>
      <c r="J1454" s="1"/>
      <c r="K1454" s="1"/>
      <c r="L1454" s="1"/>
      <c r="M1454" s="7" t="e">
        <f>RANK(Z1454,(Z1454:AB1454,AC1454:AQ1454))</f>
        <v>#N/A</v>
      </c>
      <c r="N1454" s="7" t="e">
        <f>RANK(AA1454,(Z1454:AB1454,AC1454:AQ1454))</f>
        <v>#N/A</v>
      </c>
      <c r="O1454" s="7">
        <f>IF(AB1454&gt;0,RANK(AB1454,(Z1454:AB1454,AC1454:AQ1454)),0)</f>
        <v>0</v>
      </c>
      <c r="P1454" s="7">
        <f t="shared" si="902"/>
        <v>0</v>
      </c>
      <c r="Q1454" s="1" t="e">
        <f t="shared" si="903"/>
        <v>#NUM!</v>
      </c>
      <c r="R1454" s="2" t="e">
        <f t="shared" ref="R1454:R1476" si="913">Q1454/C1454</f>
        <v>#NUM!</v>
      </c>
      <c r="S1454" s="2"/>
      <c r="T1454" s="2" t="str">
        <f t="shared" si="905"/>
        <v>-</v>
      </c>
      <c r="U1454" s="2" t="str">
        <f t="shared" si="906"/>
        <v>-</v>
      </c>
      <c r="V1454" s="2" t="str">
        <f t="shared" si="907"/>
        <v>-</v>
      </c>
      <c r="W1454" s="2" t="str">
        <f t="shared" si="908"/>
        <v>-</v>
      </c>
      <c r="X1454" s="2" t="str">
        <f t="shared" si="909"/>
        <v>-</v>
      </c>
      <c r="Y1454" s="2" t="str">
        <f t="shared" ref="Y1454:Y1476" si="914">IF(C1454=0,"-",(1-T1454-U1454-V1454-W1454-X1454))</f>
        <v>-</v>
      </c>
      <c r="AK1454" s="1"/>
      <c r="AL1454" s="1"/>
      <c r="AN1454" s="1"/>
      <c r="AO1454" s="1"/>
      <c r="AP1454" s="1"/>
      <c r="AQ1454" s="1"/>
      <c r="AR1454" s="1"/>
      <c r="AS1454" s="8"/>
      <c r="AT1454" s="8"/>
      <c r="AU1454" s="8"/>
      <c r="AV1454" s="8"/>
      <c r="AW1454" s="2"/>
      <c r="AX1454" s="2"/>
      <c r="AY1454" s="2"/>
      <c r="AZ1454" s="2"/>
      <c r="BA1454" s="176" t="str">
        <f t="shared" ref="BA1454:BA1476" si="915">A1454&amp;" "&amp;"CD"&amp;BC1454</f>
        <v>Muskingum CD12</v>
      </c>
      <c r="BC1454" s="1">
        <v>12</v>
      </c>
      <c r="BE1454" s="97">
        <v>39</v>
      </c>
      <c r="BF1454" s="99"/>
      <c r="BG1454" s="176">
        <v>39119</v>
      </c>
      <c r="BH1454">
        <f t="shared" si="912"/>
        <v>3911912</v>
      </c>
      <c r="BJ1454" t="s">
        <v>3279</v>
      </c>
    </row>
    <row r="1455" spans="1:62">
      <c r="A1455" s="9" t="s">
        <v>1351</v>
      </c>
      <c r="B1455" t="s">
        <v>2491</v>
      </c>
      <c r="C1455" s="1">
        <f t="shared" si="901"/>
        <v>0</v>
      </c>
      <c r="D1455" s="1"/>
      <c r="E1455" s="1"/>
      <c r="F1455" s="1"/>
      <c r="G1455" s="1"/>
      <c r="H1455" s="1"/>
      <c r="I1455" s="1"/>
      <c r="J1455" s="1"/>
      <c r="K1455" s="1"/>
      <c r="L1455" s="1"/>
      <c r="M1455" s="7" t="e">
        <f>RANK(Z1455,(Z1455:AB1455,AC1455:AQ1455))</f>
        <v>#N/A</v>
      </c>
      <c r="N1455" s="7" t="e">
        <f>RANK(AA1455,(Z1455:AB1455,AC1455:AQ1455))</f>
        <v>#N/A</v>
      </c>
      <c r="O1455" s="7">
        <f>IF(AB1455&gt;0,RANK(AB1455,(Z1455:AB1455,AC1455:AQ1455)),0)</f>
        <v>0</v>
      </c>
      <c r="P1455" s="7">
        <f t="shared" si="902"/>
        <v>0</v>
      </c>
      <c r="Q1455" s="1" t="e">
        <f t="shared" si="903"/>
        <v>#NUM!</v>
      </c>
      <c r="R1455" s="2" t="e">
        <f t="shared" si="913"/>
        <v>#NUM!</v>
      </c>
      <c r="S1455" s="2"/>
      <c r="T1455" s="2" t="str">
        <f t="shared" si="905"/>
        <v>-</v>
      </c>
      <c r="U1455" s="2" t="str">
        <f t="shared" si="906"/>
        <v>-</v>
      </c>
      <c r="V1455" s="2" t="str">
        <f t="shared" si="907"/>
        <v>-</v>
      </c>
      <c r="W1455" s="2" t="str">
        <f t="shared" si="908"/>
        <v>-</v>
      </c>
      <c r="X1455" s="2" t="str">
        <f t="shared" si="909"/>
        <v>-</v>
      </c>
      <c r="Y1455" s="2" t="str">
        <f t="shared" si="914"/>
        <v>-</v>
      </c>
      <c r="AK1455" s="1"/>
      <c r="AL1455" s="1"/>
      <c r="AN1455" s="1"/>
      <c r="AO1455" s="1"/>
      <c r="AP1455" s="1"/>
      <c r="AQ1455" s="1"/>
      <c r="AR1455" s="1"/>
      <c r="AS1455" s="8"/>
      <c r="AT1455" s="8"/>
      <c r="AU1455" s="8"/>
      <c r="AV1455" s="8"/>
      <c r="AW1455" s="2"/>
      <c r="AX1455" s="2"/>
      <c r="AY1455" s="2"/>
      <c r="AZ1455" s="2"/>
      <c r="BA1455" s="176" t="str">
        <f t="shared" si="915"/>
        <v>Ottawa CD5</v>
      </c>
      <c r="BC1455" s="1">
        <v>5</v>
      </c>
      <c r="BE1455" s="97">
        <v>39</v>
      </c>
      <c r="BF1455" s="99"/>
      <c r="BG1455" s="176">
        <v>39123</v>
      </c>
      <c r="BH1455">
        <f t="shared" si="912"/>
        <v>3912305</v>
      </c>
      <c r="BJ1455" t="s">
        <v>3279</v>
      </c>
    </row>
    <row r="1456" spans="1:62">
      <c r="A1456" s="9" t="s">
        <v>1351</v>
      </c>
      <c r="B1456" t="s">
        <v>2491</v>
      </c>
      <c r="C1456" s="1">
        <f t="shared" si="901"/>
        <v>0</v>
      </c>
      <c r="D1456" s="1"/>
      <c r="E1456" s="1"/>
      <c r="F1456" s="1"/>
      <c r="G1456" s="1"/>
      <c r="H1456" s="1"/>
      <c r="I1456" s="1"/>
      <c r="J1456" s="1"/>
      <c r="K1456" s="1"/>
      <c r="L1456" s="1"/>
      <c r="M1456" s="7" t="e">
        <f>RANK(Z1456,(Z1456:AB1456,AC1456:AQ1456))</f>
        <v>#N/A</v>
      </c>
      <c r="N1456" s="7" t="e">
        <f>RANK(AA1456,(Z1456:AB1456,AC1456:AQ1456))</f>
        <v>#N/A</v>
      </c>
      <c r="O1456" s="7">
        <f>IF(AB1456&gt;0,RANK(AB1456,(Z1456:AB1456,AC1456:AQ1456)),0)</f>
        <v>0</v>
      </c>
      <c r="P1456" s="7">
        <f t="shared" si="902"/>
        <v>0</v>
      </c>
      <c r="Q1456" s="1" t="e">
        <f t="shared" si="903"/>
        <v>#NUM!</v>
      </c>
      <c r="R1456" s="2" t="e">
        <f t="shared" si="913"/>
        <v>#NUM!</v>
      </c>
      <c r="S1456" s="2"/>
      <c r="T1456" s="2" t="str">
        <f t="shared" si="905"/>
        <v>-</v>
      </c>
      <c r="U1456" s="2" t="str">
        <f t="shared" si="906"/>
        <v>-</v>
      </c>
      <c r="V1456" s="2" t="str">
        <f t="shared" si="907"/>
        <v>-</v>
      </c>
      <c r="W1456" s="2" t="str">
        <f t="shared" si="908"/>
        <v>-</v>
      </c>
      <c r="X1456" s="2" t="str">
        <f t="shared" si="909"/>
        <v>-</v>
      </c>
      <c r="Y1456" s="2" t="str">
        <f t="shared" si="914"/>
        <v>-</v>
      </c>
      <c r="AK1456" s="1"/>
      <c r="AL1456" s="1"/>
      <c r="AN1456" s="1"/>
      <c r="AO1456" s="1"/>
      <c r="AP1456" s="1"/>
      <c r="AQ1456" s="1"/>
      <c r="AR1456" s="1"/>
      <c r="AS1456" s="8"/>
      <c r="AT1456" s="8"/>
      <c r="AU1456" s="8"/>
      <c r="AV1456" s="8"/>
      <c r="AW1456" s="2"/>
      <c r="AX1456" s="2"/>
      <c r="AY1456" s="2"/>
      <c r="AZ1456" s="2"/>
      <c r="BA1456" s="176" t="str">
        <f t="shared" si="915"/>
        <v>Ottawa CD9</v>
      </c>
      <c r="BC1456" s="1">
        <v>9</v>
      </c>
      <c r="BE1456" s="97">
        <v>39</v>
      </c>
      <c r="BF1456" s="99"/>
      <c r="BG1456" s="176">
        <v>39123</v>
      </c>
      <c r="BH1456">
        <f t="shared" si="912"/>
        <v>3912309</v>
      </c>
      <c r="BJ1456" t="s">
        <v>3279</v>
      </c>
    </row>
    <row r="1457" spans="1:62">
      <c r="A1457" s="9" t="s">
        <v>369</v>
      </c>
      <c r="B1457" t="s">
        <v>2491</v>
      </c>
      <c r="C1457" s="1">
        <f t="shared" si="901"/>
        <v>0</v>
      </c>
      <c r="D1457" s="1"/>
      <c r="E1457" s="1"/>
      <c r="F1457" s="1"/>
      <c r="G1457" s="1"/>
      <c r="H1457" s="1"/>
      <c r="I1457" s="1"/>
      <c r="J1457" s="1"/>
      <c r="K1457" s="1"/>
      <c r="L1457" s="1"/>
      <c r="M1457" s="7" t="e">
        <f>RANK(Z1457,(Z1457:AB1457,AC1457:AQ1457))</f>
        <v>#N/A</v>
      </c>
      <c r="N1457" s="7" t="e">
        <f>RANK(AA1457,(Z1457:AB1457,AC1457:AQ1457))</f>
        <v>#N/A</v>
      </c>
      <c r="O1457" s="7">
        <f>IF(AB1457&gt;0,RANK(AB1457,(Z1457:AB1457,AC1457:AQ1457)),0)</f>
        <v>0</v>
      </c>
      <c r="P1457" s="7">
        <f t="shared" si="902"/>
        <v>0</v>
      </c>
      <c r="Q1457" s="1" t="e">
        <f t="shared" si="903"/>
        <v>#NUM!</v>
      </c>
      <c r="R1457" s="2" t="e">
        <f t="shared" si="913"/>
        <v>#NUM!</v>
      </c>
      <c r="S1457" s="2"/>
      <c r="T1457" s="2" t="str">
        <f t="shared" si="905"/>
        <v>-</v>
      </c>
      <c r="U1457" s="2" t="str">
        <f t="shared" si="906"/>
        <v>-</v>
      </c>
      <c r="V1457" s="2" t="str">
        <f t="shared" si="907"/>
        <v>-</v>
      </c>
      <c r="W1457" s="2" t="str">
        <f t="shared" si="908"/>
        <v>-</v>
      </c>
      <c r="X1457" s="2" t="str">
        <f t="shared" si="909"/>
        <v>-</v>
      </c>
      <c r="Y1457" s="2" t="str">
        <f t="shared" si="914"/>
        <v>-</v>
      </c>
      <c r="AK1457" s="1"/>
      <c r="AL1457" s="1"/>
      <c r="AN1457" s="1"/>
      <c r="AO1457" s="1"/>
      <c r="AP1457" s="1"/>
      <c r="AQ1457" s="1"/>
      <c r="AR1457" s="1"/>
      <c r="AS1457" s="8"/>
      <c r="AT1457" s="8"/>
      <c r="AU1457" s="8"/>
      <c r="AV1457" s="8"/>
      <c r="AW1457" s="2"/>
      <c r="AX1457" s="2"/>
      <c r="AY1457" s="2"/>
      <c r="AZ1457" s="2"/>
      <c r="BA1457" s="176" t="str">
        <f t="shared" si="915"/>
        <v>Portage CD13</v>
      </c>
      <c r="BC1457" s="1">
        <v>13</v>
      </c>
      <c r="BE1457" s="97">
        <v>39</v>
      </c>
      <c r="BF1457" s="99"/>
      <c r="BG1457" s="176">
        <v>39133</v>
      </c>
      <c r="BH1457">
        <f t="shared" si="912"/>
        <v>3913313</v>
      </c>
      <c r="BJ1457" t="s">
        <v>3279</v>
      </c>
    </row>
    <row r="1458" spans="1:62">
      <c r="A1458" s="9" t="s">
        <v>369</v>
      </c>
      <c r="B1458" t="s">
        <v>2491</v>
      </c>
      <c r="C1458" s="1">
        <f t="shared" si="901"/>
        <v>0</v>
      </c>
      <c r="D1458" s="1"/>
      <c r="E1458" s="1"/>
      <c r="F1458" s="1"/>
      <c r="G1458" s="1"/>
      <c r="H1458" s="1"/>
      <c r="I1458" s="1"/>
      <c r="J1458" s="1"/>
      <c r="K1458" s="1"/>
      <c r="L1458" s="1"/>
      <c r="M1458" s="7" t="e">
        <f>RANK(Z1458,(Z1458:AB1458,AC1458:AQ1458))</f>
        <v>#N/A</v>
      </c>
      <c r="N1458" s="7" t="e">
        <f>RANK(AA1458,(Z1458:AB1458,AC1458:AQ1458))</f>
        <v>#N/A</v>
      </c>
      <c r="O1458" s="7">
        <f>IF(AB1458&gt;0,RANK(AB1458,(Z1458:AB1458,AC1458:AQ1458)),0)</f>
        <v>0</v>
      </c>
      <c r="P1458" s="7">
        <f t="shared" si="902"/>
        <v>0</v>
      </c>
      <c r="Q1458" s="1" t="e">
        <f t="shared" si="903"/>
        <v>#NUM!</v>
      </c>
      <c r="R1458" s="2" t="e">
        <f t="shared" si="913"/>
        <v>#NUM!</v>
      </c>
      <c r="S1458" s="2"/>
      <c r="T1458" s="2" t="str">
        <f t="shared" si="905"/>
        <v>-</v>
      </c>
      <c r="U1458" s="2" t="str">
        <f t="shared" si="906"/>
        <v>-</v>
      </c>
      <c r="V1458" s="2" t="str">
        <f t="shared" si="907"/>
        <v>-</v>
      </c>
      <c r="W1458" s="2" t="str">
        <f t="shared" si="908"/>
        <v>-</v>
      </c>
      <c r="X1458" s="2" t="str">
        <f t="shared" si="909"/>
        <v>-</v>
      </c>
      <c r="Y1458" s="2" t="str">
        <f t="shared" si="914"/>
        <v>-</v>
      </c>
      <c r="AK1458" s="1"/>
      <c r="AL1458" s="1"/>
      <c r="AN1458" s="1"/>
      <c r="AO1458" s="1"/>
      <c r="AP1458" s="1"/>
      <c r="AQ1458" s="1"/>
      <c r="AR1458" s="1"/>
      <c r="AS1458" s="8"/>
      <c r="AT1458" s="8"/>
      <c r="AU1458" s="8"/>
      <c r="AV1458" s="8"/>
      <c r="AW1458" s="2"/>
      <c r="AX1458" s="2"/>
      <c r="AY1458" s="2"/>
      <c r="AZ1458" s="2"/>
      <c r="BA1458" s="176" t="str">
        <f t="shared" si="915"/>
        <v>Portage CD14</v>
      </c>
      <c r="BC1458" s="1">
        <v>14</v>
      </c>
      <c r="BE1458" s="97">
        <v>39</v>
      </c>
      <c r="BF1458" s="99"/>
      <c r="BG1458" s="176">
        <v>39133</v>
      </c>
      <c r="BH1458">
        <f t="shared" si="912"/>
        <v>3913314</v>
      </c>
      <c r="BJ1458" t="s">
        <v>3279</v>
      </c>
    </row>
    <row r="1459" spans="1:62">
      <c r="A1459" s="9" t="s">
        <v>369</v>
      </c>
      <c r="B1459" t="s">
        <v>2491</v>
      </c>
      <c r="C1459" s="1">
        <f t="shared" si="901"/>
        <v>0</v>
      </c>
      <c r="D1459" s="1"/>
      <c r="E1459" s="1"/>
      <c r="F1459" s="1"/>
      <c r="G1459" s="1"/>
      <c r="H1459" s="1"/>
      <c r="I1459" s="1"/>
      <c r="J1459" s="1"/>
      <c r="K1459" s="1"/>
      <c r="L1459" s="1"/>
      <c r="M1459" s="7" t="e">
        <f>RANK(Z1459,(Z1459:AB1459,AC1459:AQ1459))</f>
        <v>#N/A</v>
      </c>
      <c r="N1459" s="7" t="e">
        <f>RANK(AA1459,(Z1459:AB1459,AC1459:AQ1459))</f>
        <v>#N/A</v>
      </c>
      <c r="O1459" s="7">
        <f>IF(AB1459&gt;0,RANK(AB1459,(Z1459:AB1459,AC1459:AQ1459)),0)</f>
        <v>0</v>
      </c>
      <c r="P1459" s="7">
        <f t="shared" si="902"/>
        <v>0</v>
      </c>
      <c r="Q1459" s="1" t="e">
        <f t="shared" si="903"/>
        <v>#NUM!</v>
      </c>
      <c r="R1459" s="2" t="e">
        <f t="shared" si="913"/>
        <v>#NUM!</v>
      </c>
      <c r="S1459" s="2"/>
      <c r="T1459" s="2" t="str">
        <f t="shared" si="905"/>
        <v>-</v>
      </c>
      <c r="U1459" s="2" t="str">
        <f t="shared" si="906"/>
        <v>-</v>
      </c>
      <c r="V1459" s="2" t="str">
        <f t="shared" si="907"/>
        <v>-</v>
      </c>
      <c r="W1459" s="2" t="str">
        <f t="shared" si="908"/>
        <v>-</v>
      </c>
      <c r="X1459" s="2" t="str">
        <f t="shared" si="909"/>
        <v>-</v>
      </c>
      <c r="Y1459" s="2" t="str">
        <f t="shared" si="914"/>
        <v>-</v>
      </c>
      <c r="AK1459" s="1"/>
      <c r="AL1459" s="1"/>
      <c r="AN1459" s="1"/>
      <c r="AO1459" s="1"/>
      <c r="AP1459" s="1"/>
      <c r="AQ1459" s="1"/>
      <c r="AR1459" s="1"/>
      <c r="AS1459" s="8"/>
      <c r="AT1459" s="8"/>
      <c r="AU1459" s="8"/>
      <c r="AV1459" s="8"/>
      <c r="AW1459" s="2"/>
      <c r="AX1459" s="2"/>
      <c r="AY1459" s="2"/>
      <c r="AZ1459" s="2"/>
      <c r="BA1459" s="176" t="str">
        <f t="shared" si="915"/>
        <v>Portage CD16</v>
      </c>
      <c r="BC1459" s="1">
        <v>16</v>
      </c>
      <c r="BE1459" s="97">
        <v>39</v>
      </c>
      <c r="BF1459" s="99"/>
      <c r="BG1459" s="176">
        <v>39133</v>
      </c>
      <c r="BH1459">
        <f t="shared" si="912"/>
        <v>3913316</v>
      </c>
      <c r="BJ1459" t="s">
        <v>3279</v>
      </c>
    </row>
    <row r="1460" spans="1:62">
      <c r="A1460" s="9" t="s">
        <v>1696</v>
      </c>
      <c r="B1460" t="s">
        <v>2491</v>
      </c>
      <c r="C1460" s="1">
        <f t="shared" si="901"/>
        <v>0</v>
      </c>
      <c r="D1460" s="1"/>
      <c r="E1460" s="1"/>
      <c r="F1460" s="1"/>
      <c r="G1460" s="1"/>
      <c r="H1460" s="1"/>
      <c r="I1460" s="1"/>
      <c r="J1460" s="1"/>
      <c r="K1460" s="1"/>
      <c r="L1460" s="1"/>
      <c r="M1460" s="7" t="e">
        <f>RANK(Z1460,(Z1460:AB1460,AC1460:AQ1460))</f>
        <v>#N/A</v>
      </c>
      <c r="N1460" s="7" t="e">
        <f>RANK(AA1460,(Z1460:AB1460,AC1460:AQ1460))</f>
        <v>#N/A</v>
      </c>
      <c r="O1460" s="7">
        <f>IF(AB1460&gt;0,RANK(AB1460,(Z1460:AB1460,AC1460:AQ1460)),0)</f>
        <v>0</v>
      </c>
      <c r="P1460" s="7">
        <f t="shared" si="902"/>
        <v>0</v>
      </c>
      <c r="Q1460" s="1" t="e">
        <f t="shared" si="903"/>
        <v>#NUM!</v>
      </c>
      <c r="R1460" s="2" t="e">
        <f t="shared" si="913"/>
        <v>#NUM!</v>
      </c>
      <c r="S1460" s="2"/>
      <c r="T1460" s="2" t="str">
        <f t="shared" si="905"/>
        <v>-</v>
      </c>
      <c r="U1460" s="2" t="str">
        <f t="shared" si="906"/>
        <v>-</v>
      </c>
      <c r="V1460" s="2" t="str">
        <f t="shared" si="907"/>
        <v>-</v>
      </c>
      <c r="W1460" s="2" t="str">
        <f t="shared" si="908"/>
        <v>-</v>
      </c>
      <c r="X1460" s="2" t="str">
        <f t="shared" si="909"/>
        <v>-</v>
      </c>
      <c r="Y1460" s="2" t="str">
        <f t="shared" si="914"/>
        <v>-</v>
      </c>
      <c r="AK1460" s="1"/>
      <c r="AL1460" s="1"/>
      <c r="AN1460" s="1"/>
      <c r="AO1460" s="1"/>
      <c r="AP1460" s="1"/>
      <c r="AQ1460" s="1"/>
      <c r="AR1460" s="1"/>
      <c r="AS1460" s="8"/>
      <c r="AT1460" s="8"/>
      <c r="AU1460" s="8"/>
      <c r="AV1460" s="8"/>
      <c r="AW1460" s="2"/>
      <c r="AX1460" s="2"/>
      <c r="AY1460" s="2"/>
      <c r="AZ1460" s="2"/>
      <c r="BA1460" s="176" t="str">
        <f t="shared" si="915"/>
        <v>Richland CD7</v>
      </c>
      <c r="BC1460" s="1">
        <v>7</v>
      </c>
      <c r="BE1460" s="97">
        <v>39</v>
      </c>
      <c r="BF1460" s="99"/>
      <c r="BG1460" s="176">
        <v>39139</v>
      </c>
      <c r="BH1460">
        <f t="shared" si="912"/>
        <v>3913907</v>
      </c>
      <c r="BJ1460" t="s">
        <v>3279</v>
      </c>
    </row>
    <row r="1461" spans="1:62">
      <c r="A1461" s="9" t="s">
        <v>1696</v>
      </c>
      <c r="B1461" t="s">
        <v>2491</v>
      </c>
      <c r="C1461" s="1">
        <f t="shared" si="901"/>
        <v>0</v>
      </c>
      <c r="D1461" s="1"/>
      <c r="E1461" s="1"/>
      <c r="F1461" s="1"/>
      <c r="G1461" s="1"/>
      <c r="H1461" s="1"/>
      <c r="I1461" s="1"/>
      <c r="J1461" s="1"/>
      <c r="K1461" s="1"/>
      <c r="L1461" s="1"/>
      <c r="M1461" s="7" t="e">
        <f>RANK(Z1461,(Z1461:AB1461,AC1461:AQ1461))</f>
        <v>#N/A</v>
      </c>
      <c r="N1461" s="7" t="e">
        <f>RANK(AA1461,(Z1461:AB1461,AC1461:AQ1461))</f>
        <v>#N/A</v>
      </c>
      <c r="O1461" s="7">
        <f>IF(AB1461&gt;0,RANK(AB1461,(Z1461:AB1461,AC1461:AQ1461)),0)</f>
        <v>0</v>
      </c>
      <c r="P1461" s="7">
        <f t="shared" si="902"/>
        <v>0</v>
      </c>
      <c r="Q1461" s="1" t="e">
        <f t="shared" si="903"/>
        <v>#NUM!</v>
      </c>
      <c r="R1461" s="2" t="e">
        <f t="shared" si="913"/>
        <v>#NUM!</v>
      </c>
      <c r="S1461" s="2"/>
      <c r="T1461" s="2" t="str">
        <f t="shared" si="905"/>
        <v>-</v>
      </c>
      <c r="U1461" s="2" t="str">
        <f t="shared" si="906"/>
        <v>-</v>
      </c>
      <c r="V1461" s="2" t="str">
        <f t="shared" si="907"/>
        <v>-</v>
      </c>
      <c r="W1461" s="2" t="str">
        <f t="shared" si="908"/>
        <v>-</v>
      </c>
      <c r="X1461" s="2" t="str">
        <f t="shared" si="909"/>
        <v>-</v>
      </c>
      <c r="Y1461" s="2" t="str">
        <f t="shared" si="914"/>
        <v>-</v>
      </c>
      <c r="AK1461" s="1"/>
      <c r="AL1461" s="1"/>
      <c r="AN1461" s="1"/>
      <c r="AO1461" s="1"/>
      <c r="AP1461" s="1"/>
      <c r="AQ1461" s="1"/>
      <c r="AR1461" s="1"/>
      <c r="AS1461" s="8"/>
      <c r="AT1461" s="8"/>
      <c r="AU1461" s="8"/>
      <c r="AV1461" s="8"/>
      <c r="AW1461" s="2"/>
      <c r="AX1461" s="2"/>
      <c r="AY1461" s="2"/>
      <c r="AZ1461" s="2"/>
      <c r="BA1461" s="176" t="str">
        <f t="shared" si="915"/>
        <v>Richland CD12</v>
      </c>
      <c r="BC1461" s="1">
        <v>12</v>
      </c>
      <c r="BE1461" s="97">
        <v>39</v>
      </c>
      <c r="BF1461" s="99"/>
      <c r="BG1461" s="176">
        <v>39139</v>
      </c>
      <c r="BH1461">
        <f t="shared" si="912"/>
        <v>3913912</v>
      </c>
      <c r="BJ1461" t="s">
        <v>3279</v>
      </c>
    </row>
    <row r="1462" spans="1:62">
      <c r="A1462" s="9" t="s">
        <v>2808</v>
      </c>
      <c r="B1462" t="s">
        <v>2491</v>
      </c>
      <c r="C1462" s="1">
        <f t="shared" si="901"/>
        <v>0</v>
      </c>
      <c r="D1462" s="1"/>
      <c r="E1462" s="1"/>
      <c r="F1462" s="1"/>
      <c r="G1462" s="1"/>
      <c r="H1462" s="1"/>
      <c r="I1462" s="1"/>
      <c r="J1462" s="1"/>
      <c r="K1462" s="1"/>
      <c r="L1462" s="1"/>
      <c r="M1462" s="7" t="e">
        <f>RANK(Z1462,(Z1462:AB1462,AC1462:AQ1462))</f>
        <v>#N/A</v>
      </c>
      <c r="N1462" s="7" t="e">
        <f>RANK(AA1462,(Z1462:AB1462,AC1462:AQ1462))</f>
        <v>#N/A</v>
      </c>
      <c r="O1462" s="7">
        <f>IF(AB1462&gt;0,RANK(AB1462,(Z1462:AB1462,AC1462:AQ1462)),0)</f>
        <v>0</v>
      </c>
      <c r="P1462" s="7">
        <f t="shared" si="902"/>
        <v>0</v>
      </c>
      <c r="Q1462" s="1" t="e">
        <f t="shared" si="903"/>
        <v>#NUM!</v>
      </c>
      <c r="R1462" s="2" t="e">
        <f t="shared" si="913"/>
        <v>#NUM!</v>
      </c>
      <c r="S1462" s="2"/>
      <c r="T1462" s="2" t="str">
        <f t="shared" si="905"/>
        <v>-</v>
      </c>
      <c r="U1462" s="2" t="str">
        <f t="shared" si="906"/>
        <v>-</v>
      </c>
      <c r="V1462" s="2" t="str">
        <f t="shared" si="907"/>
        <v>-</v>
      </c>
      <c r="W1462" s="2" t="str">
        <f t="shared" si="908"/>
        <v>-</v>
      </c>
      <c r="X1462" s="2" t="str">
        <f t="shared" si="909"/>
        <v>-</v>
      </c>
      <c r="Y1462" s="2" t="str">
        <f t="shared" si="914"/>
        <v>-</v>
      </c>
      <c r="AK1462" s="1"/>
      <c r="AL1462" s="1"/>
      <c r="AN1462" s="1"/>
      <c r="AO1462" s="1"/>
      <c r="AP1462" s="1"/>
      <c r="AQ1462" s="1"/>
      <c r="AR1462" s="1"/>
      <c r="AS1462" s="8"/>
      <c r="AT1462" s="8"/>
      <c r="AU1462" s="8"/>
      <c r="AV1462" s="8"/>
      <c r="AW1462" s="2"/>
      <c r="AX1462" s="2"/>
      <c r="AY1462" s="2"/>
      <c r="AZ1462" s="2"/>
      <c r="BA1462" s="176" t="str">
        <f t="shared" si="915"/>
        <v>Ross CD2</v>
      </c>
      <c r="BC1462" s="1">
        <v>2</v>
      </c>
      <c r="BE1462" s="97">
        <v>39</v>
      </c>
      <c r="BF1462" s="99"/>
      <c r="BG1462" s="176">
        <v>39141</v>
      </c>
      <c r="BH1462">
        <f t="shared" si="912"/>
        <v>3914102</v>
      </c>
      <c r="BJ1462" t="s">
        <v>3279</v>
      </c>
    </row>
    <row r="1463" spans="1:62">
      <c r="A1463" s="9" t="s">
        <v>2808</v>
      </c>
      <c r="B1463" t="s">
        <v>2491</v>
      </c>
      <c r="C1463" s="1">
        <f t="shared" si="901"/>
        <v>0</v>
      </c>
      <c r="D1463" s="1"/>
      <c r="E1463" s="1"/>
      <c r="F1463" s="1"/>
      <c r="G1463" s="1"/>
      <c r="H1463" s="1"/>
      <c r="I1463" s="1"/>
      <c r="J1463" s="1"/>
      <c r="K1463" s="1"/>
      <c r="L1463" s="1"/>
      <c r="M1463" s="7" t="e">
        <f>RANK(Z1463,(Z1463:AB1463,AC1463:AQ1463))</f>
        <v>#N/A</v>
      </c>
      <c r="N1463" s="7" t="e">
        <f>RANK(AA1463,(Z1463:AB1463,AC1463:AQ1463))</f>
        <v>#N/A</v>
      </c>
      <c r="O1463" s="7">
        <f>IF(AB1463&gt;0,RANK(AB1463,(Z1463:AB1463,AC1463:AQ1463)),0)</f>
        <v>0</v>
      </c>
      <c r="P1463" s="7">
        <f t="shared" si="902"/>
        <v>0</v>
      </c>
      <c r="Q1463" s="1" t="e">
        <f t="shared" si="903"/>
        <v>#NUM!</v>
      </c>
      <c r="R1463" s="2" t="e">
        <f t="shared" si="913"/>
        <v>#NUM!</v>
      </c>
      <c r="S1463" s="2"/>
      <c r="T1463" s="2" t="str">
        <f t="shared" si="905"/>
        <v>-</v>
      </c>
      <c r="U1463" s="2" t="str">
        <f t="shared" si="906"/>
        <v>-</v>
      </c>
      <c r="V1463" s="2" t="str">
        <f t="shared" si="907"/>
        <v>-</v>
      </c>
      <c r="W1463" s="2" t="str">
        <f t="shared" si="908"/>
        <v>-</v>
      </c>
      <c r="X1463" s="2" t="str">
        <f t="shared" si="909"/>
        <v>-</v>
      </c>
      <c r="Y1463" s="2" t="str">
        <f t="shared" si="914"/>
        <v>-</v>
      </c>
      <c r="AK1463" s="1"/>
      <c r="AL1463" s="1"/>
      <c r="AN1463" s="1"/>
      <c r="AO1463" s="1"/>
      <c r="AP1463" s="1"/>
      <c r="AQ1463" s="1"/>
      <c r="AR1463" s="1"/>
      <c r="AS1463" s="8"/>
      <c r="AT1463" s="8"/>
      <c r="AU1463" s="8"/>
      <c r="AV1463" s="8"/>
      <c r="AW1463" s="2"/>
      <c r="AX1463" s="2"/>
      <c r="AY1463" s="2"/>
      <c r="AZ1463" s="2"/>
      <c r="BA1463" s="176" t="str">
        <f t="shared" si="915"/>
        <v>Ross CD15</v>
      </c>
      <c r="BC1463" s="1">
        <v>15</v>
      </c>
      <c r="BE1463" s="97">
        <v>39</v>
      </c>
      <c r="BF1463" s="99"/>
      <c r="BG1463" s="176">
        <v>39141</v>
      </c>
      <c r="BH1463">
        <f t="shared" si="912"/>
        <v>3914115</v>
      </c>
      <c r="BJ1463" t="s">
        <v>3279</v>
      </c>
    </row>
    <row r="1464" spans="1:62">
      <c r="A1464" s="9" t="s">
        <v>2144</v>
      </c>
      <c r="B1464" t="s">
        <v>2491</v>
      </c>
      <c r="C1464" s="1">
        <f t="shared" si="901"/>
        <v>0</v>
      </c>
      <c r="D1464" s="1"/>
      <c r="E1464" s="1"/>
      <c r="F1464" s="1"/>
      <c r="G1464" s="1"/>
      <c r="H1464" s="1"/>
      <c r="I1464" s="1"/>
      <c r="J1464" s="1"/>
      <c r="K1464" s="1"/>
      <c r="L1464" s="1"/>
      <c r="M1464" s="7" t="e">
        <f>RANK(Z1464,(Z1464:AB1464,AC1464:AQ1464))</f>
        <v>#N/A</v>
      </c>
      <c r="N1464" s="7" t="e">
        <f>RANK(AA1464,(Z1464:AB1464,AC1464:AQ1464))</f>
        <v>#N/A</v>
      </c>
      <c r="O1464" s="7">
        <f>IF(AB1464&gt;0,RANK(AB1464,(Z1464:AB1464,AC1464:AQ1464)),0)</f>
        <v>0</v>
      </c>
      <c r="P1464" s="7">
        <f t="shared" si="902"/>
        <v>0</v>
      </c>
      <c r="Q1464" s="1" t="e">
        <f t="shared" si="903"/>
        <v>#NUM!</v>
      </c>
      <c r="R1464" s="2" t="e">
        <f t="shared" si="913"/>
        <v>#NUM!</v>
      </c>
      <c r="S1464" s="2"/>
      <c r="T1464" s="2" t="str">
        <f t="shared" si="905"/>
        <v>-</v>
      </c>
      <c r="U1464" s="2" t="str">
        <f t="shared" si="906"/>
        <v>-</v>
      </c>
      <c r="V1464" s="2" t="str">
        <f t="shared" si="907"/>
        <v>-</v>
      </c>
      <c r="W1464" s="2" t="str">
        <f t="shared" si="908"/>
        <v>-</v>
      </c>
      <c r="X1464" s="2" t="str">
        <f t="shared" si="909"/>
        <v>-</v>
      </c>
      <c r="Y1464" s="2" t="str">
        <f t="shared" si="914"/>
        <v>-</v>
      </c>
      <c r="AK1464" s="1"/>
      <c r="AL1464" s="1"/>
      <c r="AN1464" s="1"/>
      <c r="AO1464" s="1"/>
      <c r="AP1464" s="1"/>
      <c r="AQ1464" s="1"/>
      <c r="AR1464" s="1"/>
      <c r="AS1464" s="8"/>
      <c r="AT1464" s="8"/>
      <c r="AU1464" s="8"/>
      <c r="AV1464" s="8"/>
      <c r="AW1464" s="2"/>
      <c r="AX1464" s="2"/>
      <c r="AY1464" s="2"/>
      <c r="AZ1464" s="2"/>
      <c r="BA1464" s="176" t="str">
        <f t="shared" si="915"/>
        <v>Scioto CD2</v>
      </c>
      <c r="BC1464" s="1">
        <v>2</v>
      </c>
      <c r="BE1464" s="97">
        <v>39</v>
      </c>
      <c r="BF1464" s="99"/>
      <c r="BG1464" s="176">
        <v>39145</v>
      </c>
      <c r="BH1464">
        <f t="shared" si="912"/>
        <v>3914502</v>
      </c>
      <c r="BJ1464" t="s">
        <v>3279</v>
      </c>
    </row>
    <row r="1465" spans="1:62">
      <c r="A1465" s="9" t="s">
        <v>2144</v>
      </c>
      <c r="B1465" t="s">
        <v>2491</v>
      </c>
      <c r="C1465" s="1">
        <f t="shared" si="901"/>
        <v>0</v>
      </c>
      <c r="D1465" s="1"/>
      <c r="E1465" s="1"/>
      <c r="F1465" s="1"/>
      <c r="G1465" s="1"/>
      <c r="H1465" s="1"/>
      <c r="I1465" s="1"/>
      <c r="J1465" s="1"/>
      <c r="K1465" s="1"/>
      <c r="L1465" s="1"/>
      <c r="M1465" s="7" t="e">
        <f>RANK(Z1465,(Z1465:AB1465,AC1465:AQ1465))</f>
        <v>#N/A</v>
      </c>
      <c r="N1465" s="7" t="e">
        <f>RANK(AA1465,(Z1465:AB1465,AC1465:AQ1465))</f>
        <v>#N/A</v>
      </c>
      <c r="O1465" s="7">
        <f>IF(AB1465&gt;0,RANK(AB1465,(Z1465:AB1465,AC1465:AQ1465)),0)</f>
        <v>0</v>
      </c>
      <c r="P1465" s="7">
        <f t="shared" si="902"/>
        <v>0</v>
      </c>
      <c r="Q1465" s="1" t="e">
        <f t="shared" si="903"/>
        <v>#NUM!</v>
      </c>
      <c r="R1465" s="2" t="e">
        <f t="shared" si="913"/>
        <v>#NUM!</v>
      </c>
      <c r="S1465" s="2"/>
      <c r="T1465" s="2" t="str">
        <f t="shared" si="905"/>
        <v>-</v>
      </c>
      <c r="U1465" s="2" t="str">
        <f t="shared" si="906"/>
        <v>-</v>
      </c>
      <c r="V1465" s="2" t="str">
        <f t="shared" si="907"/>
        <v>-</v>
      </c>
      <c r="W1465" s="2" t="str">
        <f t="shared" si="908"/>
        <v>-</v>
      </c>
      <c r="X1465" s="2" t="str">
        <f t="shared" si="909"/>
        <v>-</v>
      </c>
      <c r="Y1465" s="2" t="str">
        <f t="shared" si="914"/>
        <v>-</v>
      </c>
      <c r="AK1465" s="1"/>
      <c r="AL1465" s="1"/>
      <c r="AN1465" s="1"/>
      <c r="AO1465" s="1"/>
      <c r="AP1465" s="1"/>
      <c r="AQ1465" s="1"/>
      <c r="AR1465" s="1"/>
      <c r="AS1465" s="8"/>
      <c r="AT1465" s="8"/>
      <c r="AU1465" s="8"/>
      <c r="AV1465" s="8"/>
      <c r="AW1465" s="2"/>
      <c r="AX1465" s="2"/>
      <c r="AY1465" s="2"/>
      <c r="AZ1465" s="2"/>
      <c r="BA1465" s="176" t="str">
        <f t="shared" si="915"/>
        <v>Scioto CD6</v>
      </c>
      <c r="BC1465" s="1">
        <v>6</v>
      </c>
      <c r="BE1465" s="97">
        <v>39</v>
      </c>
      <c r="BF1465" s="99"/>
      <c r="BG1465" s="176">
        <v>39145</v>
      </c>
      <c r="BH1465">
        <f t="shared" si="912"/>
        <v>3914506</v>
      </c>
      <c r="BJ1465" t="s">
        <v>3279</v>
      </c>
    </row>
    <row r="1466" spans="1:62">
      <c r="A1466" s="9" t="s">
        <v>577</v>
      </c>
      <c r="B1466" t="s">
        <v>2491</v>
      </c>
      <c r="C1466" s="1">
        <f t="shared" si="901"/>
        <v>0</v>
      </c>
      <c r="D1466" s="1"/>
      <c r="E1466" s="1"/>
      <c r="F1466" s="1"/>
      <c r="G1466" s="1"/>
      <c r="H1466" s="1"/>
      <c r="I1466" s="1"/>
      <c r="J1466" s="1"/>
      <c r="K1466" s="1"/>
      <c r="L1466" s="1"/>
      <c r="M1466" s="7" t="e">
        <f>RANK(Z1466,(Z1466:AB1466,AC1466:AQ1466))</f>
        <v>#N/A</v>
      </c>
      <c r="N1466" s="7" t="e">
        <f>RANK(AA1466,(Z1466:AB1466,AC1466:AQ1466))</f>
        <v>#N/A</v>
      </c>
      <c r="O1466" s="7">
        <f>IF(AB1466&gt;0,RANK(AB1466,(Z1466:AB1466,AC1466:AQ1466)),0)</f>
        <v>0</v>
      </c>
      <c r="P1466" s="7">
        <f t="shared" si="902"/>
        <v>0</v>
      </c>
      <c r="Q1466" s="1" t="e">
        <f t="shared" si="903"/>
        <v>#NUM!</v>
      </c>
      <c r="R1466" s="2" t="e">
        <f t="shared" si="913"/>
        <v>#NUM!</v>
      </c>
      <c r="S1466" s="2"/>
      <c r="T1466" s="2" t="str">
        <f t="shared" si="905"/>
        <v>-</v>
      </c>
      <c r="U1466" s="2" t="str">
        <f t="shared" si="906"/>
        <v>-</v>
      </c>
      <c r="V1466" s="2" t="str">
        <f t="shared" si="907"/>
        <v>-</v>
      </c>
      <c r="W1466" s="2" t="str">
        <f t="shared" si="908"/>
        <v>-</v>
      </c>
      <c r="X1466" s="2" t="str">
        <f t="shared" si="909"/>
        <v>-</v>
      </c>
      <c r="Y1466" s="2" t="str">
        <f t="shared" si="914"/>
        <v>-</v>
      </c>
      <c r="AK1466" s="1"/>
      <c r="AL1466" s="1"/>
      <c r="AN1466" s="1"/>
      <c r="AO1466" s="1"/>
      <c r="AP1466" s="1"/>
      <c r="AQ1466" s="1"/>
      <c r="AR1466" s="1"/>
      <c r="AS1466" s="8"/>
      <c r="AT1466" s="8"/>
      <c r="AU1466" s="8"/>
      <c r="AV1466" s="8"/>
      <c r="AW1466" s="2"/>
      <c r="AX1466" s="2"/>
      <c r="AY1466" s="2"/>
      <c r="AZ1466" s="2"/>
      <c r="BA1466" s="176" t="str">
        <f t="shared" si="915"/>
        <v>Stark CD7</v>
      </c>
      <c r="BC1466" s="1">
        <v>7</v>
      </c>
      <c r="BE1466" s="97">
        <v>39</v>
      </c>
      <c r="BF1466" s="99"/>
      <c r="BG1466" s="176">
        <v>39151</v>
      </c>
      <c r="BH1466">
        <f t="shared" si="912"/>
        <v>3915107</v>
      </c>
      <c r="BJ1466" t="s">
        <v>3279</v>
      </c>
    </row>
    <row r="1467" spans="1:62" s="176" customFormat="1">
      <c r="A1467" s="9" t="s">
        <v>577</v>
      </c>
      <c r="B1467" s="176" t="s">
        <v>2491</v>
      </c>
      <c r="C1467" s="1">
        <f t="shared" ref="C1467:C1476" si="916">SUM(Z1467:AQ1467)</f>
        <v>0</v>
      </c>
      <c r="D1467" s="1"/>
      <c r="E1467" s="1"/>
      <c r="F1467" s="1"/>
      <c r="G1467" s="1"/>
      <c r="H1467" s="1"/>
      <c r="I1467" s="1"/>
      <c r="J1467" s="1"/>
      <c r="K1467" s="1"/>
      <c r="L1467" s="1"/>
      <c r="M1467" s="7" t="e">
        <f>RANK(Z1467,(Z1467:AB1467,AC1467:AQ1467))</f>
        <v>#N/A</v>
      </c>
      <c r="N1467" s="7" t="e">
        <f>RANK(AA1467,(Z1467:AB1467,AC1467:AQ1467))</f>
        <v>#N/A</v>
      </c>
      <c r="O1467" s="7">
        <f>IF(AB1467&gt;0,RANK(AB1467,(Z1467:AB1467,AC1467:AQ1467)),0)</f>
        <v>0</v>
      </c>
      <c r="P1467" s="7">
        <f t="shared" ref="P1467:P1476" si="917">IF(AC1467&gt;0,RANK(AC1467,(Z1467:AQ1467)),0)</f>
        <v>0</v>
      </c>
      <c r="Q1467" s="1" t="e">
        <f t="shared" ref="Q1467:Q1476" si="918">MAX(Z1467:AG1467)-LARGE(Z1467:AG1467,2)</f>
        <v>#NUM!</v>
      </c>
      <c r="R1467" s="2" t="e">
        <f t="shared" si="913"/>
        <v>#NUM!</v>
      </c>
      <c r="S1467" s="2"/>
      <c r="T1467" s="2" t="str">
        <f t="shared" si="905"/>
        <v>-</v>
      </c>
      <c r="U1467" s="2" t="str">
        <f t="shared" si="906"/>
        <v>-</v>
      </c>
      <c r="V1467" s="2" t="str">
        <f t="shared" si="907"/>
        <v>-</v>
      </c>
      <c r="W1467" s="2" t="str">
        <f t="shared" si="908"/>
        <v>-</v>
      </c>
      <c r="X1467" s="2" t="str">
        <f t="shared" si="909"/>
        <v>-</v>
      </c>
      <c r="Y1467" s="2" t="str">
        <f t="shared" si="914"/>
        <v>-</v>
      </c>
      <c r="Z1467" s="1"/>
      <c r="AA1467" s="1"/>
      <c r="AB1467" s="1"/>
      <c r="AC1467" s="1"/>
      <c r="AD1467" s="1"/>
      <c r="AE1467" s="1"/>
      <c r="AF1467" s="1"/>
      <c r="AG1467" s="1"/>
      <c r="AH1467" s="1"/>
      <c r="AI1467" s="1"/>
      <c r="AJ1467" s="1"/>
      <c r="AK1467" s="1"/>
      <c r="AL1467" s="1"/>
      <c r="AM1467" s="1"/>
      <c r="AN1467" s="1"/>
      <c r="AO1467" s="1"/>
      <c r="AP1467" s="1"/>
      <c r="AQ1467" s="1"/>
      <c r="AR1467" s="1"/>
      <c r="AS1467" s="8"/>
      <c r="AT1467" s="8"/>
      <c r="AU1467" s="8"/>
      <c r="AV1467" s="8"/>
      <c r="AW1467" s="2"/>
      <c r="AX1467" s="2"/>
      <c r="AY1467" s="2"/>
      <c r="AZ1467" s="2"/>
      <c r="BA1467" s="176" t="str">
        <f t="shared" si="915"/>
        <v>Stark CD13</v>
      </c>
      <c r="BC1467" s="1">
        <v>13</v>
      </c>
      <c r="BE1467" s="97">
        <v>39</v>
      </c>
      <c r="BF1467" s="99"/>
      <c r="BG1467" s="176">
        <v>39151</v>
      </c>
      <c r="BH1467" s="176">
        <f t="shared" ref="BH1467:BH1476" si="919">BG1467*100+BC1467</f>
        <v>3915113</v>
      </c>
      <c r="BJ1467" s="176" t="s">
        <v>3279</v>
      </c>
    </row>
    <row r="1468" spans="1:62" s="176" customFormat="1">
      <c r="A1468" s="9" t="s">
        <v>577</v>
      </c>
      <c r="B1468" s="176" t="s">
        <v>2491</v>
      </c>
      <c r="C1468" s="1">
        <f t="shared" si="916"/>
        <v>0</v>
      </c>
      <c r="D1468" s="1"/>
      <c r="E1468" s="1"/>
      <c r="F1468" s="1"/>
      <c r="G1468" s="1"/>
      <c r="H1468" s="1"/>
      <c r="I1468" s="1"/>
      <c r="J1468" s="1"/>
      <c r="K1468" s="1"/>
      <c r="L1468" s="1"/>
      <c r="M1468" s="7" t="e">
        <f>RANK(Z1468,(Z1468:AB1468,AC1468:AQ1468))</f>
        <v>#N/A</v>
      </c>
      <c r="N1468" s="7" t="e">
        <f>RANK(AA1468,(Z1468:AB1468,AC1468:AQ1468))</f>
        <v>#N/A</v>
      </c>
      <c r="O1468" s="7">
        <f>IF(AB1468&gt;0,RANK(AB1468,(Z1468:AB1468,AC1468:AQ1468)),0)</f>
        <v>0</v>
      </c>
      <c r="P1468" s="7">
        <f t="shared" si="917"/>
        <v>0</v>
      </c>
      <c r="Q1468" s="1" t="e">
        <f t="shared" si="918"/>
        <v>#NUM!</v>
      </c>
      <c r="R1468" s="2" t="e">
        <f t="shared" si="913"/>
        <v>#NUM!</v>
      </c>
      <c r="S1468" s="2"/>
      <c r="T1468" s="2" t="str">
        <f t="shared" si="905"/>
        <v>-</v>
      </c>
      <c r="U1468" s="2" t="str">
        <f t="shared" si="906"/>
        <v>-</v>
      </c>
      <c r="V1468" s="2" t="str">
        <f t="shared" si="907"/>
        <v>-</v>
      </c>
      <c r="W1468" s="2" t="str">
        <f t="shared" si="908"/>
        <v>-</v>
      </c>
      <c r="X1468" s="2" t="str">
        <f t="shared" si="909"/>
        <v>-</v>
      </c>
      <c r="Y1468" s="2" t="str">
        <f t="shared" si="914"/>
        <v>-</v>
      </c>
      <c r="Z1468" s="1"/>
      <c r="AA1468" s="1"/>
      <c r="AB1468" s="1"/>
      <c r="AC1468" s="1"/>
      <c r="AD1468" s="1"/>
      <c r="AE1468" s="1"/>
      <c r="AF1468" s="1"/>
      <c r="AG1468" s="1"/>
      <c r="AH1468" s="1"/>
      <c r="AI1468" s="1"/>
      <c r="AJ1468" s="1"/>
      <c r="AK1468" s="1"/>
      <c r="AL1468" s="1"/>
      <c r="AM1468" s="1"/>
      <c r="AN1468" s="1"/>
      <c r="AO1468" s="1"/>
      <c r="AP1468" s="1"/>
      <c r="AQ1468" s="1"/>
      <c r="AR1468" s="1"/>
      <c r="AS1468" s="8"/>
      <c r="AT1468" s="8"/>
      <c r="AU1468" s="8"/>
      <c r="AV1468" s="8"/>
      <c r="AW1468" s="2"/>
      <c r="AX1468" s="2"/>
      <c r="AY1468" s="2"/>
      <c r="AZ1468" s="2"/>
      <c r="BA1468" s="176" t="str">
        <f t="shared" si="915"/>
        <v>Stark CD16</v>
      </c>
      <c r="BC1468" s="1">
        <v>16</v>
      </c>
      <c r="BE1468" s="97">
        <v>39</v>
      </c>
      <c r="BF1468" s="99"/>
      <c r="BG1468" s="176">
        <v>39151</v>
      </c>
      <c r="BH1468" s="176">
        <f t="shared" si="919"/>
        <v>3915116</v>
      </c>
      <c r="BJ1468" s="176" t="s">
        <v>3279</v>
      </c>
    </row>
    <row r="1469" spans="1:62" s="176" customFormat="1">
      <c r="A1469" s="9" t="s">
        <v>858</v>
      </c>
      <c r="B1469" s="176" t="s">
        <v>2491</v>
      </c>
      <c r="C1469" s="1">
        <f t="shared" si="916"/>
        <v>0</v>
      </c>
      <c r="D1469" s="1"/>
      <c r="E1469" s="1"/>
      <c r="F1469" s="1"/>
      <c r="G1469" s="1"/>
      <c r="H1469" s="1"/>
      <c r="I1469" s="1"/>
      <c r="J1469" s="1"/>
      <c r="K1469" s="1"/>
      <c r="L1469" s="1"/>
      <c r="M1469" s="7" t="e">
        <f>RANK(Z1469,(Z1469:AB1469,AC1469:AQ1469))</f>
        <v>#N/A</v>
      </c>
      <c r="N1469" s="7" t="e">
        <f>RANK(AA1469,(Z1469:AB1469,AC1469:AQ1469))</f>
        <v>#N/A</v>
      </c>
      <c r="O1469" s="7">
        <f>IF(AB1469&gt;0,RANK(AB1469,(Z1469:AB1469,AC1469:AQ1469)),0)</f>
        <v>0</v>
      </c>
      <c r="P1469" s="7">
        <f t="shared" si="917"/>
        <v>0</v>
      </c>
      <c r="Q1469" s="1" t="e">
        <f t="shared" si="918"/>
        <v>#NUM!</v>
      </c>
      <c r="R1469" s="2" t="e">
        <f t="shared" si="913"/>
        <v>#NUM!</v>
      </c>
      <c r="S1469" s="2"/>
      <c r="T1469" s="2" t="str">
        <f t="shared" si="905"/>
        <v>-</v>
      </c>
      <c r="U1469" s="2" t="str">
        <f t="shared" si="906"/>
        <v>-</v>
      </c>
      <c r="V1469" s="2" t="str">
        <f t="shared" si="907"/>
        <v>-</v>
      </c>
      <c r="W1469" s="2" t="str">
        <f t="shared" si="908"/>
        <v>-</v>
      </c>
      <c r="X1469" s="2" t="str">
        <f t="shared" si="909"/>
        <v>-</v>
      </c>
      <c r="Y1469" s="2" t="str">
        <f t="shared" si="914"/>
        <v>-</v>
      </c>
      <c r="Z1469" s="1"/>
      <c r="AA1469" s="1"/>
      <c r="AB1469" s="1"/>
      <c r="AC1469" s="1"/>
      <c r="AD1469" s="1"/>
      <c r="AE1469" s="1"/>
      <c r="AF1469" s="1"/>
      <c r="AG1469" s="1"/>
      <c r="AH1469" s="1"/>
      <c r="AI1469" s="1"/>
      <c r="AJ1469" s="1"/>
      <c r="AK1469" s="1"/>
      <c r="AL1469" s="1"/>
      <c r="AM1469" s="1"/>
      <c r="AN1469" s="1"/>
      <c r="AO1469" s="1"/>
      <c r="AP1469" s="1"/>
      <c r="AQ1469" s="1"/>
      <c r="AR1469" s="1"/>
      <c r="AS1469" s="8"/>
      <c r="AT1469" s="8"/>
      <c r="AU1469" s="8"/>
      <c r="AV1469" s="8"/>
      <c r="AW1469" s="2"/>
      <c r="AX1469" s="2"/>
      <c r="AY1469" s="2"/>
      <c r="AZ1469" s="2"/>
      <c r="BA1469" s="176" t="str">
        <f t="shared" si="915"/>
        <v>Summit CD11</v>
      </c>
      <c r="BC1469" s="1">
        <v>11</v>
      </c>
      <c r="BE1469" s="97">
        <v>39</v>
      </c>
      <c r="BF1469" s="99"/>
      <c r="BG1469" s="176">
        <v>39153</v>
      </c>
      <c r="BH1469" s="176">
        <f t="shared" si="919"/>
        <v>3915311</v>
      </c>
      <c r="BJ1469" s="176" t="s">
        <v>3279</v>
      </c>
    </row>
    <row r="1470" spans="1:62" s="176" customFormat="1">
      <c r="A1470" s="9" t="s">
        <v>858</v>
      </c>
      <c r="B1470" s="176" t="s">
        <v>2491</v>
      </c>
      <c r="C1470" s="1">
        <f t="shared" si="916"/>
        <v>0</v>
      </c>
      <c r="D1470" s="1"/>
      <c r="E1470" s="1"/>
      <c r="F1470" s="1"/>
      <c r="G1470" s="1"/>
      <c r="H1470" s="1"/>
      <c r="I1470" s="1"/>
      <c r="J1470" s="1"/>
      <c r="K1470" s="1"/>
      <c r="L1470" s="1"/>
      <c r="M1470" s="7" t="e">
        <f>RANK(Z1470,(Z1470:AB1470,AC1470:AQ1470))</f>
        <v>#N/A</v>
      </c>
      <c r="N1470" s="7" t="e">
        <f>RANK(AA1470,(Z1470:AB1470,AC1470:AQ1470))</f>
        <v>#N/A</v>
      </c>
      <c r="O1470" s="7">
        <f>IF(AB1470&gt;0,RANK(AB1470,(Z1470:AB1470,AC1470:AQ1470)),0)</f>
        <v>0</v>
      </c>
      <c r="P1470" s="7">
        <f t="shared" si="917"/>
        <v>0</v>
      </c>
      <c r="Q1470" s="1" t="e">
        <f t="shared" si="918"/>
        <v>#NUM!</v>
      </c>
      <c r="R1470" s="2" t="e">
        <f t="shared" si="913"/>
        <v>#NUM!</v>
      </c>
      <c r="S1470" s="2"/>
      <c r="T1470" s="2" t="str">
        <f t="shared" si="905"/>
        <v>-</v>
      </c>
      <c r="U1470" s="2" t="str">
        <f t="shared" si="906"/>
        <v>-</v>
      </c>
      <c r="V1470" s="2" t="str">
        <f t="shared" si="907"/>
        <v>-</v>
      </c>
      <c r="W1470" s="2" t="str">
        <f t="shared" si="908"/>
        <v>-</v>
      </c>
      <c r="X1470" s="2" t="str">
        <f t="shared" si="909"/>
        <v>-</v>
      </c>
      <c r="Y1470" s="2" t="str">
        <f t="shared" si="914"/>
        <v>-</v>
      </c>
      <c r="Z1470" s="1"/>
      <c r="AA1470" s="1"/>
      <c r="AB1470" s="1"/>
      <c r="AC1470" s="1"/>
      <c r="AD1470" s="1"/>
      <c r="AE1470" s="1"/>
      <c r="AF1470" s="1"/>
      <c r="AG1470" s="1"/>
      <c r="AH1470" s="1"/>
      <c r="AI1470" s="1"/>
      <c r="AJ1470" s="1"/>
      <c r="AK1470" s="1"/>
      <c r="AL1470" s="1"/>
      <c r="AM1470" s="1"/>
      <c r="AN1470" s="1"/>
      <c r="AO1470" s="1"/>
      <c r="AP1470" s="1"/>
      <c r="AQ1470" s="1"/>
      <c r="AR1470" s="1"/>
      <c r="AS1470" s="8"/>
      <c r="AT1470" s="8"/>
      <c r="AU1470" s="8"/>
      <c r="AV1470" s="8"/>
      <c r="AW1470" s="2"/>
      <c r="AX1470" s="2"/>
      <c r="AY1470" s="2"/>
      <c r="AZ1470" s="2"/>
      <c r="BA1470" s="176" t="str">
        <f t="shared" si="915"/>
        <v>Summit CD13</v>
      </c>
      <c r="BC1470" s="1">
        <v>13</v>
      </c>
      <c r="BE1470" s="97">
        <v>39</v>
      </c>
      <c r="BF1470" s="99"/>
      <c r="BG1470" s="176">
        <v>39153</v>
      </c>
      <c r="BH1470" s="176">
        <f t="shared" si="919"/>
        <v>3915313</v>
      </c>
      <c r="BJ1470" s="176" t="s">
        <v>3279</v>
      </c>
    </row>
    <row r="1471" spans="1:62" s="176" customFormat="1">
      <c r="A1471" s="9" t="s">
        <v>858</v>
      </c>
      <c r="B1471" s="176" t="s">
        <v>2491</v>
      </c>
      <c r="C1471" s="1">
        <f t="shared" si="916"/>
        <v>0</v>
      </c>
      <c r="D1471" s="1"/>
      <c r="E1471" s="1"/>
      <c r="F1471" s="1"/>
      <c r="G1471" s="1"/>
      <c r="H1471" s="1"/>
      <c r="I1471" s="1"/>
      <c r="J1471" s="1"/>
      <c r="K1471" s="1"/>
      <c r="L1471" s="1"/>
      <c r="M1471" s="7" t="e">
        <f>RANK(Z1471,(Z1471:AB1471,AC1471:AQ1471))</f>
        <v>#N/A</v>
      </c>
      <c r="N1471" s="7" t="e">
        <f>RANK(AA1471,(Z1471:AB1471,AC1471:AQ1471))</f>
        <v>#N/A</v>
      </c>
      <c r="O1471" s="7">
        <f>IF(AB1471&gt;0,RANK(AB1471,(Z1471:AB1471,AC1471:AQ1471)),0)</f>
        <v>0</v>
      </c>
      <c r="P1471" s="7">
        <f t="shared" si="917"/>
        <v>0</v>
      </c>
      <c r="Q1471" s="1" t="e">
        <f t="shared" si="918"/>
        <v>#NUM!</v>
      </c>
      <c r="R1471" s="2" t="e">
        <f t="shared" si="913"/>
        <v>#NUM!</v>
      </c>
      <c r="S1471" s="2"/>
      <c r="T1471" s="2" t="str">
        <f t="shared" si="905"/>
        <v>-</v>
      </c>
      <c r="U1471" s="2" t="str">
        <f t="shared" si="906"/>
        <v>-</v>
      </c>
      <c r="V1471" s="2" t="str">
        <f t="shared" si="907"/>
        <v>-</v>
      </c>
      <c r="W1471" s="2" t="str">
        <f t="shared" si="908"/>
        <v>-</v>
      </c>
      <c r="X1471" s="2" t="str">
        <f t="shared" si="909"/>
        <v>-</v>
      </c>
      <c r="Y1471" s="2" t="str">
        <f t="shared" si="914"/>
        <v>-</v>
      </c>
      <c r="Z1471" s="1"/>
      <c r="AA1471" s="1"/>
      <c r="AB1471" s="1"/>
      <c r="AC1471" s="1"/>
      <c r="AD1471" s="1"/>
      <c r="AE1471" s="1"/>
      <c r="AF1471" s="1"/>
      <c r="AG1471" s="1"/>
      <c r="AH1471" s="1"/>
      <c r="AI1471" s="1"/>
      <c r="AJ1471" s="1"/>
      <c r="AK1471" s="1"/>
      <c r="AL1471" s="1"/>
      <c r="AM1471" s="1"/>
      <c r="AN1471" s="1"/>
      <c r="AO1471" s="1"/>
      <c r="AP1471" s="1"/>
      <c r="AQ1471" s="1"/>
      <c r="AR1471" s="1"/>
      <c r="AS1471" s="8"/>
      <c r="AT1471" s="8"/>
      <c r="AU1471" s="8"/>
      <c r="AV1471" s="8"/>
      <c r="AW1471" s="2"/>
      <c r="AX1471" s="2"/>
      <c r="AY1471" s="2"/>
      <c r="AZ1471" s="2"/>
      <c r="BA1471" s="176" t="str">
        <f t="shared" si="915"/>
        <v>Summit CD14</v>
      </c>
      <c r="BC1471" s="1">
        <v>14</v>
      </c>
      <c r="BE1471" s="97">
        <v>39</v>
      </c>
      <c r="BF1471" s="99"/>
      <c r="BG1471" s="176">
        <v>39153</v>
      </c>
      <c r="BH1471" s="176">
        <f t="shared" si="919"/>
        <v>3915314</v>
      </c>
      <c r="BJ1471" s="176" t="s">
        <v>3279</v>
      </c>
    </row>
    <row r="1472" spans="1:62" s="176" customFormat="1">
      <c r="A1472" s="9" t="s">
        <v>858</v>
      </c>
      <c r="B1472" s="176" t="s">
        <v>2491</v>
      </c>
      <c r="C1472" s="1">
        <f t="shared" si="916"/>
        <v>0</v>
      </c>
      <c r="D1472" s="1"/>
      <c r="E1472" s="1"/>
      <c r="F1472" s="1"/>
      <c r="G1472" s="1"/>
      <c r="H1472" s="1"/>
      <c r="I1472" s="1"/>
      <c r="J1472" s="1"/>
      <c r="K1472" s="1"/>
      <c r="L1472" s="1"/>
      <c r="M1472" s="7" t="e">
        <f>RANK(Z1472,(Z1472:AB1472,AC1472:AQ1472))</f>
        <v>#N/A</v>
      </c>
      <c r="N1472" s="7" t="e">
        <f>RANK(AA1472,(Z1472:AB1472,AC1472:AQ1472))</f>
        <v>#N/A</v>
      </c>
      <c r="O1472" s="7">
        <f>IF(AB1472&gt;0,RANK(AB1472,(Z1472:AB1472,AC1472:AQ1472)),0)</f>
        <v>0</v>
      </c>
      <c r="P1472" s="7">
        <f t="shared" si="917"/>
        <v>0</v>
      </c>
      <c r="Q1472" s="1" t="e">
        <f t="shared" si="918"/>
        <v>#NUM!</v>
      </c>
      <c r="R1472" s="2" t="e">
        <f t="shared" si="913"/>
        <v>#NUM!</v>
      </c>
      <c r="S1472" s="2"/>
      <c r="T1472" s="2" t="str">
        <f t="shared" si="905"/>
        <v>-</v>
      </c>
      <c r="U1472" s="2" t="str">
        <f t="shared" si="906"/>
        <v>-</v>
      </c>
      <c r="V1472" s="2" t="str">
        <f t="shared" si="907"/>
        <v>-</v>
      </c>
      <c r="W1472" s="2" t="str">
        <f t="shared" si="908"/>
        <v>-</v>
      </c>
      <c r="X1472" s="2" t="str">
        <f t="shared" si="909"/>
        <v>-</v>
      </c>
      <c r="Y1472" s="2" t="str">
        <f t="shared" si="914"/>
        <v>-</v>
      </c>
      <c r="Z1472" s="1"/>
      <c r="AA1472" s="1"/>
      <c r="AB1472" s="1"/>
      <c r="AC1472" s="1"/>
      <c r="AD1472" s="1"/>
      <c r="AE1472" s="1"/>
      <c r="AF1472" s="1"/>
      <c r="AG1472" s="1"/>
      <c r="AH1472" s="1"/>
      <c r="AI1472" s="1"/>
      <c r="AJ1472" s="1"/>
      <c r="AK1472" s="1"/>
      <c r="AL1472" s="1"/>
      <c r="AM1472" s="1"/>
      <c r="AN1472" s="1"/>
      <c r="AO1472" s="1"/>
      <c r="AP1472" s="1"/>
      <c r="AQ1472" s="1"/>
      <c r="AR1472" s="1"/>
      <c r="AS1472" s="8"/>
      <c r="AT1472" s="8"/>
      <c r="AU1472" s="8"/>
      <c r="AV1472" s="8"/>
      <c r="AW1472" s="2"/>
      <c r="AX1472" s="2"/>
      <c r="AY1472" s="2"/>
      <c r="AZ1472" s="2"/>
      <c r="BA1472" s="176" t="str">
        <f t="shared" si="915"/>
        <v>Summit CD16</v>
      </c>
      <c r="BC1472" s="1">
        <v>16</v>
      </c>
      <c r="BE1472" s="97">
        <v>39</v>
      </c>
      <c r="BF1472" s="99"/>
      <c r="BG1472" s="176">
        <v>39153</v>
      </c>
      <c r="BH1472" s="176">
        <f t="shared" si="919"/>
        <v>3915316</v>
      </c>
      <c r="BJ1472" s="176" t="s">
        <v>3279</v>
      </c>
    </row>
    <row r="1473" spans="1:62" s="176" customFormat="1">
      <c r="A1473" s="9" t="s">
        <v>2023</v>
      </c>
      <c r="B1473" s="176" t="s">
        <v>2491</v>
      </c>
      <c r="C1473" s="1">
        <f t="shared" si="916"/>
        <v>0</v>
      </c>
      <c r="D1473" s="1"/>
      <c r="E1473" s="1"/>
      <c r="F1473" s="1"/>
      <c r="G1473" s="1"/>
      <c r="H1473" s="1"/>
      <c r="I1473" s="1"/>
      <c r="J1473" s="1"/>
      <c r="K1473" s="1"/>
      <c r="L1473" s="1"/>
      <c r="M1473" s="7" t="e">
        <f>RANK(Z1473,(Z1473:AB1473,AC1473:AQ1473))</f>
        <v>#N/A</v>
      </c>
      <c r="N1473" s="7" t="e">
        <f>RANK(AA1473,(Z1473:AB1473,AC1473:AQ1473))</f>
        <v>#N/A</v>
      </c>
      <c r="O1473" s="7">
        <f>IF(AB1473&gt;0,RANK(AB1473,(Z1473:AB1473,AC1473:AQ1473)),0)</f>
        <v>0</v>
      </c>
      <c r="P1473" s="7">
        <f t="shared" si="917"/>
        <v>0</v>
      </c>
      <c r="Q1473" s="1" t="e">
        <f t="shared" si="918"/>
        <v>#NUM!</v>
      </c>
      <c r="R1473" s="2" t="e">
        <f t="shared" si="913"/>
        <v>#NUM!</v>
      </c>
      <c r="S1473" s="2"/>
      <c r="T1473" s="2" t="str">
        <f t="shared" si="905"/>
        <v>-</v>
      </c>
      <c r="U1473" s="2" t="str">
        <f t="shared" si="906"/>
        <v>-</v>
      </c>
      <c r="V1473" s="2" t="str">
        <f t="shared" si="907"/>
        <v>-</v>
      </c>
      <c r="W1473" s="2" t="str">
        <f t="shared" si="908"/>
        <v>-</v>
      </c>
      <c r="X1473" s="2" t="str">
        <f t="shared" si="909"/>
        <v>-</v>
      </c>
      <c r="Y1473" s="2" t="str">
        <f t="shared" si="914"/>
        <v>-</v>
      </c>
      <c r="Z1473" s="1"/>
      <c r="AA1473" s="1"/>
      <c r="AB1473" s="1"/>
      <c r="AC1473" s="1"/>
      <c r="AD1473" s="1"/>
      <c r="AE1473" s="1"/>
      <c r="AF1473" s="1"/>
      <c r="AG1473" s="1"/>
      <c r="AH1473" s="1"/>
      <c r="AI1473" s="1"/>
      <c r="AJ1473" s="1"/>
      <c r="AK1473" s="1"/>
      <c r="AL1473" s="1"/>
      <c r="AM1473" s="1"/>
      <c r="AN1473" s="1"/>
      <c r="AO1473" s="1"/>
      <c r="AP1473" s="1"/>
      <c r="AQ1473" s="1"/>
      <c r="AR1473" s="1"/>
      <c r="AS1473" s="8"/>
      <c r="AT1473" s="8"/>
      <c r="AU1473" s="8"/>
      <c r="AV1473" s="8"/>
      <c r="AW1473" s="2"/>
      <c r="AX1473" s="2"/>
      <c r="AY1473" s="2"/>
      <c r="AZ1473" s="2"/>
      <c r="BA1473" s="176" t="str">
        <f t="shared" si="915"/>
        <v>Trumbull CD13</v>
      </c>
      <c r="BC1473" s="1">
        <v>13</v>
      </c>
      <c r="BE1473" s="97">
        <v>39</v>
      </c>
      <c r="BF1473" s="99"/>
      <c r="BG1473" s="176">
        <v>39155</v>
      </c>
      <c r="BH1473" s="176">
        <f t="shared" si="919"/>
        <v>3915513</v>
      </c>
      <c r="BJ1473" s="176" t="s">
        <v>3279</v>
      </c>
    </row>
    <row r="1474" spans="1:62" s="176" customFormat="1">
      <c r="A1474" s="9" t="s">
        <v>2023</v>
      </c>
      <c r="B1474" s="176" t="s">
        <v>2491</v>
      </c>
      <c r="C1474" s="1">
        <f t="shared" si="916"/>
        <v>0</v>
      </c>
      <c r="D1474" s="1"/>
      <c r="E1474" s="1"/>
      <c r="F1474" s="1"/>
      <c r="G1474" s="1"/>
      <c r="H1474" s="1"/>
      <c r="I1474" s="1"/>
      <c r="J1474" s="1"/>
      <c r="K1474" s="1"/>
      <c r="L1474" s="1"/>
      <c r="M1474" s="7" t="e">
        <f>RANK(Z1474,(Z1474:AB1474,AC1474:AQ1474))</f>
        <v>#N/A</v>
      </c>
      <c r="N1474" s="7" t="e">
        <f>RANK(AA1474,(Z1474:AB1474,AC1474:AQ1474))</f>
        <v>#N/A</v>
      </c>
      <c r="O1474" s="7">
        <f>IF(AB1474&gt;0,RANK(AB1474,(Z1474:AB1474,AC1474:AQ1474)),0)</f>
        <v>0</v>
      </c>
      <c r="P1474" s="7">
        <f t="shared" si="917"/>
        <v>0</v>
      </c>
      <c r="Q1474" s="1" t="e">
        <f t="shared" si="918"/>
        <v>#NUM!</v>
      </c>
      <c r="R1474" s="2" t="e">
        <f t="shared" si="913"/>
        <v>#NUM!</v>
      </c>
      <c r="S1474" s="2"/>
      <c r="T1474" s="2" t="str">
        <f t="shared" si="905"/>
        <v>-</v>
      </c>
      <c r="U1474" s="2" t="str">
        <f t="shared" si="906"/>
        <v>-</v>
      </c>
      <c r="V1474" s="2" t="str">
        <f t="shared" si="907"/>
        <v>-</v>
      </c>
      <c r="W1474" s="2" t="str">
        <f t="shared" si="908"/>
        <v>-</v>
      </c>
      <c r="X1474" s="2" t="str">
        <f t="shared" si="909"/>
        <v>-</v>
      </c>
      <c r="Y1474" s="2" t="str">
        <f t="shared" si="914"/>
        <v>-</v>
      </c>
      <c r="Z1474" s="1"/>
      <c r="AA1474" s="1"/>
      <c r="AB1474" s="1"/>
      <c r="AC1474" s="1"/>
      <c r="AD1474" s="1"/>
      <c r="AE1474" s="1"/>
      <c r="AF1474" s="1"/>
      <c r="AG1474" s="1"/>
      <c r="AH1474" s="1"/>
      <c r="AI1474" s="1"/>
      <c r="AJ1474" s="1"/>
      <c r="AK1474" s="1"/>
      <c r="AL1474" s="1"/>
      <c r="AM1474" s="1"/>
      <c r="AN1474" s="1"/>
      <c r="AO1474" s="1"/>
      <c r="AP1474" s="1"/>
      <c r="AQ1474" s="1"/>
      <c r="AR1474" s="1"/>
      <c r="AS1474" s="8"/>
      <c r="AT1474" s="8"/>
      <c r="AU1474" s="8"/>
      <c r="AV1474" s="8"/>
      <c r="AW1474" s="2"/>
      <c r="AX1474" s="2"/>
      <c r="AY1474" s="2"/>
      <c r="AZ1474" s="2"/>
      <c r="BA1474" s="176" t="str">
        <f t="shared" si="915"/>
        <v>Trumbull CD14</v>
      </c>
      <c r="BC1474" s="1">
        <v>14</v>
      </c>
      <c r="BE1474" s="97">
        <v>39</v>
      </c>
      <c r="BF1474" s="99"/>
      <c r="BG1474" s="176">
        <v>39155</v>
      </c>
      <c r="BH1474" s="176">
        <f t="shared" si="919"/>
        <v>3915514</v>
      </c>
      <c r="BJ1474" s="176" t="s">
        <v>3279</v>
      </c>
    </row>
    <row r="1475" spans="1:62" s="176" customFormat="1">
      <c r="A1475" s="9" t="s">
        <v>1732</v>
      </c>
      <c r="B1475" s="176" t="s">
        <v>2491</v>
      </c>
      <c r="C1475" s="1">
        <f t="shared" si="916"/>
        <v>0</v>
      </c>
      <c r="D1475" s="1"/>
      <c r="E1475" s="1"/>
      <c r="F1475" s="1"/>
      <c r="G1475" s="1"/>
      <c r="H1475" s="1"/>
      <c r="I1475" s="1"/>
      <c r="J1475" s="1"/>
      <c r="K1475" s="1"/>
      <c r="L1475" s="1"/>
      <c r="M1475" s="7" t="e">
        <f>RANK(Z1475,(Z1475:AB1475,AC1475:AQ1475))</f>
        <v>#N/A</v>
      </c>
      <c r="N1475" s="7" t="e">
        <f>RANK(AA1475,(Z1475:AB1475,AC1475:AQ1475))</f>
        <v>#N/A</v>
      </c>
      <c r="O1475" s="7">
        <f>IF(AB1475&gt;0,RANK(AB1475,(Z1475:AB1475,AC1475:AQ1475)),0)</f>
        <v>0</v>
      </c>
      <c r="P1475" s="7">
        <f t="shared" si="917"/>
        <v>0</v>
      </c>
      <c r="Q1475" s="1" t="e">
        <f t="shared" si="918"/>
        <v>#NUM!</v>
      </c>
      <c r="R1475" s="2" t="e">
        <f t="shared" si="913"/>
        <v>#NUM!</v>
      </c>
      <c r="S1475" s="2"/>
      <c r="T1475" s="2" t="str">
        <f t="shared" si="905"/>
        <v>-</v>
      </c>
      <c r="U1475" s="2" t="str">
        <f t="shared" si="906"/>
        <v>-</v>
      </c>
      <c r="V1475" s="2" t="str">
        <f t="shared" si="907"/>
        <v>-</v>
      </c>
      <c r="W1475" s="2" t="str">
        <f t="shared" si="908"/>
        <v>-</v>
      </c>
      <c r="X1475" s="2" t="str">
        <f t="shared" si="909"/>
        <v>-</v>
      </c>
      <c r="Y1475" s="2" t="str">
        <f t="shared" si="914"/>
        <v>-</v>
      </c>
      <c r="Z1475" s="1"/>
      <c r="AA1475" s="1"/>
      <c r="AB1475" s="1"/>
      <c r="AC1475" s="1"/>
      <c r="AD1475" s="1"/>
      <c r="AE1475" s="1"/>
      <c r="AF1475" s="1"/>
      <c r="AG1475" s="1"/>
      <c r="AH1475" s="1"/>
      <c r="AI1475" s="1"/>
      <c r="AJ1475" s="1"/>
      <c r="AK1475" s="1"/>
      <c r="AL1475" s="1"/>
      <c r="AM1475" s="1"/>
      <c r="AN1475" s="1"/>
      <c r="AO1475" s="1"/>
      <c r="AP1475" s="1"/>
      <c r="AQ1475" s="1"/>
      <c r="AR1475" s="1"/>
      <c r="AS1475" s="8"/>
      <c r="AT1475" s="8"/>
      <c r="AU1475" s="8"/>
      <c r="AV1475" s="8"/>
      <c r="AW1475" s="2"/>
      <c r="AX1475" s="2"/>
      <c r="AY1475" s="2"/>
      <c r="AZ1475" s="2"/>
      <c r="BA1475" s="176" t="str">
        <f t="shared" si="915"/>
        <v>Tuscarawas CD6</v>
      </c>
      <c r="BC1475" s="1">
        <v>6</v>
      </c>
      <c r="BE1475" s="97">
        <v>39</v>
      </c>
      <c r="BF1475" s="99"/>
      <c r="BG1475" s="176">
        <v>39157</v>
      </c>
      <c r="BH1475" s="176">
        <f t="shared" si="919"/>
        <v>3915706</v>
      </c>
      <c r="BJ1475" s="176" t="s">
        <v>3279</v>
      </c>
    </row>
    <row r="1476" spans="1:62" s="176" customFormat="1">
      <c r="A1476" s="9" t="s">
        <v>1732</v>
      </c>
      <c r="B1476" s="176" t="s">
        <v>2491</v>
      </c>
      <c r="C1476" s="1">
        <f t="shared" si="916"/>
        <v>0</v>
      </c>
      <c r="D1476" s="1"/>
      <c r="E1476" s="1"/>
      <c r="F1476" s="1"/>
      <c r="G1476" s="1"/>
      <c r="H1476" s="1"/>
      <c r="I1476" s="1"/>
      <c r="J1476" s="1"/>
      <c r="K1476" s="1"/>
      <c r="L1476" s="1"/>
      <c r="M1476" s="7" t="e">
        <f>RANK(Z1476,(Z1476:AB1476,AC1476:AQ1476))</f>
        <v>#N/A</v>
      </c>
      <c r="N1476" s="7" t="e">
        <f>RANK(AA1476,(Z1476:AB1476,AC1476:AQ1476))</f>
        <v>#N/A</v>
      </c>
      <c r="O1476" s="7">
        <f>IF(AB1476&gt;0,RANK(AB1476,(Z1476:AB1476,AC1476:AQ1476)),0)</f>
        <v>0</v>
      </c>
      <c r="P1476" s="7">
        <f t="shared" si="917"/>
        <v>0</v>
      </c>
      <c r="Q1476" s="1" t="e">
        <f t="shared" si="918"/>
        <v>#NUM!</v>
      </c>
      <c r="R1476" s="2" t="e">
        <f t="shared" si="913"/>
        <v>#NUM!</v>
      </c>
      <c r="S1476" s="2"/>
      <c r="T1476" s="2" t="str">
        <f t="shared" si="905"/>
        <v>-</v>
      </c>
      <c r="U1476" s="2" t="str">
        <f t="shared" si="906"/>
        <v>-</v>
      </c>
      <c r="V1476" s="2" t="str">
        <f t="shared" si="907"/>
        <v>-</v>
      </c>
      <c r="W1476" s="2" t="str">
        <f t="shared" si="908"/>
        <v>-</v>
      </c>
      <c r="X1476" s="2" t="str">
        <f t="shared" si="909"/>
        <v>-</v>
      </c>
      <c r="Y1476" s="2" t="str">
        <f t="shared" si="914"/>
        <v>-</v>
      </c>
      <c r="Z1476" s="1"/>
      <c r="AA1476" s="1"/>
      <c r="AB1476" s="1"/>
      <c r="AC1476" s="1"/>
      <c r="AD1476" s="1"/>
      <c r="AE1476" s="1"/>
      <c r="AF1476" s="1"/>
      <c r="AG1476" s="1"/>
      <c r="AH1476" s="1"/>
      <c r="AI1476" s="1"/>
      <c r="AJ1476" s="1"/>
      <c r="AK1476" s="1"/>
      <c r="AL1476" s="1"/>
      <c r="AM1476" s="1"/>
      <c r="AN1476" s="1"/>
      <c r="AO1476" s="1"/>
      <c r="AP1476" s="1"/>
      <c r="AQ1476" s="1"/>
      <c r="AR1476" s="1"/>
      <c r="AS1476" s="8"/>
      <c r="AT1476" s="8"/>
      <c r="AU1476" s="8"/>
      <c r="AV1476" s="8"/>
      <c r="AW1476" s="2"/>
      <c r="AX1476" s="2"/>
      <c r="AY1476" s="2"/>
      <c r="AZ1476" s="2"/>
      <c r="BA1476" s="176" t="str">
        <f t="shared" si="915"/>
        <v>Tuscarawas CD7</v>
      </c>
      <c r="BC1476" s="1">
        <v>7</v>
      </c>
      <c r="BE1476" s="97">
        <v>39</v>
      </c>
      <c r="BF1476" s="99"/>
      <c r="BG1476" s="176">
        <v>39157</v>
      </c>
      <c r="BH1476" s="176">
        <f t="shared" si="919"/>
        <v>3915707</v>
      </c>
      <c r="BJ1476" s="176" t="s">
        <v>3279</v>
      </c>
    </row>
    <row r="1477" spans="1:62">
      <c r="A1477" s="9"/>
      <c r="C1477" s="2"/>
      <c r="D1477" s="2"/>
      <c r="E1477" s="2"/>
      <c r="F1477" s="2"/>
      <c r="G1477" s="2"/>
      <c r="H1477" s="2"/>
      <c r="I1477" s="2"/>
      <c r="J1477" s="2"/>
      <c r="K1477" s="2"/>
      <c r="L1477" s="2"/>
      <c r="M1477" s="7"/>
      <c r="N1477" s="2"/>
      <c r="O1477" s="2"/>
      <c r="P1477" s="2"/>
      <c r="T1477" s="2"/>
      <c r="U1477" s="2"/>
      <c r="V1477" s="2"/>
      <c r="W1477" s="2"/>
      <c r="X1477" s="2"/>
      <c r="Y1477" s="2"/>
      <c r="AK1477" s="1"/>
      <c r="AL1477" s="1"/>
      <c r="AN1477" s="1"/>
      <c r="AO1477" s="1"/>
      <c r="AP1477" s="1"/>
      <c r="AQ1477" s="1"/>
      <c r="AR1477" s="1"/>
      <c r="AS1477" s="8"/>
      <c r="AT1477" s="8"/>
      <c r="AU1477" s="8"/>
      <c r="AV1477" s="8"/>
      <c r="AW1477" s="2"/>
      <c r="AX1477" s="2"/>
      <c r="AY1477" s="2"/>
      <c r="AZ1477" s="2"/>
      <c r="BA1477" s="176"/>
      <c r="BF1477" s="99"/>
      <c r="BG1477"/>
    </row>
    <row r="1478" spans="1:62">
      <c r="A1478" s="48" t="s">
        <v>1598</v>
      </c>
      <c r="BF1478" s="99"/>
      <c r="BG1478"/>
    </row>
    <row r="1479" spans="1:62">
      <c r="A1479" t="s">
        <v>891</v>
      </c>
      <c r="B1479" t="s">
        <v>1843</v>
      </c>
      <c r="C1479" s="1">
        <f t="shared" ref="C1479:C1486" si="920">SUM(Z1479:AQ1479)</f>
        <v>18686</v>
      </c>
      <c r="D1479" s="1"/>
      <c r="E1479" s="1"/>
      <c r="F1479" s="1"/>
      <c r="G1479" s="1"/>
      <c r="H1479" s="1"/>
      <c r="I1479" s="1"/>
      <c r="J1479" s="1"/>
      <c r="K1479" s="1"/>
      <c r="L1479" s="1"/>
      <c r="M1479" s="7">
        <f>RANK(Z1479,(Z1479:AB1479,AC1479:AQ1479))</f>
        <v>5</v>
      </c>
      <c r="N1479" s="7">
        <f>RANK(AA1479,(Z1479:AB1479,AC1479:AQ1479))</f>
        <v>6</v>
      </c>
      <c r="O1479" s="7">
        <f>IF(AB1479&gt;0,RANK(AB1479,(Z1479:AB1479,AC1479:AQ1479)),0)</f>
        <v>3</v>
      </c>
      <c r="P1479" s="7">
        <f t="shared" ref="P1479:P1486" si="921">IF(AC1479&gt;0,RANK(AC1479,(Z1479:AQ1479)),0)</f>
        <v>1</v>
      </c>
      <c r="Q1479" s="1">
        <f t="shared" ref="Q1479:Q1486" si="922">MAX(Z1479:AG1479)-LARGE(Z1479:AG1479,2)</f>
        <v>1503</v>
      </c>
      <c r="R1479" s="2">
        <f t="shared" ref="R1479:R1486" si="923">Q1479/C1479</f>
        <v>8.04345499304292E-2</v>
      </c>
      <c r="S1479" s="2"/>
      <c r="T1479" s="2">
        <f t="shared" ref="T1479:T1486" si="924">IF($C1479=0,"-",Z1479/$C1479)</f>
        <v>2.7346676656320238E-2</v>
      </c>
      <c r="U1479" s="2">
        <f t="shared" ref="U1479:U1486" si="925">IF($C1479=0,"-",AA1479/$C1479)</f>
        <v>4.4953441078882583E-3</v>
      </c>
      <c r="V1479" s="2">
        <f t="shared" ref="V1479:V1486" si="926">IF($C1479=0,"-",AB1479/$C1479)</f>
        <v>0.26469014235256344</v>
      </c>
      <c r="W1479" s="2">
        <f t="shared" ref="W1479:W1486" si="927">IF($C1479=0,"-",AC1479/$C1479)</f>
        <v>0.35673766456170397</v>
      </c>
      <c r="X1479" s="2">
        <f t="shared" ref="X1479:X1486" si="928">IF($C1479=0,"-",AD1479/$C1479)</f>
        <v>0.27630311463127477</v>
      </c>
      <c r="Y1479" s="2">
        <f t="shared" ref="Y1479:Y1486" si="929">IF(C1479=0,"-",(1-T1479-U1479-V1479-W1479-X1479))</f>
        <v>7.0427057690249373E-2</v>
      </c>
      <c r="Z1479" s="1">
        <v>511</v>
      </c>
      <c r="AA1479" s="1">
        <v>84</v>
      </c>
      <c r="AB1479" s="1">
        <v>4946</v>
      </c>
      <c r="AC1479" s="1">
        <v>6666</v>
      </c>
      <c r="AD1479" s="1">
        <v>5163</v>
      </c>
      <c r="AE1479" s="1">
        <v>1150</v>
      </c>
      <c r="AF1479" s="1">
        <v>29</v>
      </c>
      <c r="AG1479" s="1">
        <v>21</v>
      </c>
      <c r="AH1479" s="1">
        <v>63</v>
      </c>
      <c r="AI1479"/>
      <c r="AJ1479"/>
      <c r="AL1479">
        <v>39</v>
      </c>
      <c r="AN1479" s="1">
        <v>7</v>
      </c>
      <c r="AO1479" s="196">
        <v>7</v>
      </c>
      <c r="BA1479" t="s">
        <v>1747</v>
      </c>
      <c r="BC1479">
        <v>3</v>
      </c>
      <c r="BE1479" s="97">
        <v>40</v>
      </c>
      <c r="BF1479" s="99"/>
      <c r="BG1479">
        <v>40017</v>
      </c>
      <c r="BH1479">
        <f t="shared" si="912"/>
        <v>4001703</v>
      </c>
      <c r="BJ1479" t="s">
        <v>3279</v>
      </c>
    </row>
    <row r="1480" spans="1:62">
      <c r="A1480" t="s">
        <v>891</v>
      </c>
      <c r="B1480" t="s">
        <v>1843</v>
      </c>
      <c r="C1480" s="1">
        <f t="shared" si="920"/>
        <v>3739</v>
      </c>
      <c r="D1480" s="1"/>
      <c r="E1480" s="1"/>
      <c r="F1480" s="1"/>
      <c r="G1480" s="1"/>
      <c r="H1480" s="1"/>
      <c r="I1480" s="1"/>
      <c r="J1480" s="1"/>
      <c r="K1480" s="1"/>
      <c r="L1480" s="1"/>
      <c r="M1480" s="7">
        <f>RANK(Z1480,(Z1480:AB1480,AC1480:AQ1480))</f>
        <v>5</v>
      </c>
      <c r="N1480" s="7">
        <f>RANK(AA1480,(Z1480:AB1480,AC1480:AQ1480))</f>
        <v>7</v>
      </c>
      <c r="O1480" s="7">
        <f>IF(AB1480&gt;0,RANK(AB1480,(Z1480:AB1480,AC1480:AQ1480)),0)</f>
        <v>3</v>
      </c>
      <c r="P1480" s="7">
        <f t="shared" si="921"/>
        <v>1</v>
      </c>
      <c r="Q1480" s="1">
        <f t="shared" si="922"/>
        <v>409</v>
      </c>
      <c r="R1480" s="2">
        <f t="shared" si="923"/>
        <v>0.10938753677453865</v>
      </c>
      <c r="S1480" s="2"/>
      <c r="T1480" s="2">
        <f t="shared" si="924"/>
        <v>2.6210216635464027E-2</v>
      </c>
      <c r="U1480" s="2">
        <f t="shared" si="925"/>
        <v>3.4768654720513507E-3</v>
      </c>
      <c r="V1480" s="2">
        <f t="shared" si="926"/>
        <v>0.23321743781759829</v>
      </c>
      <c r="W1480" s="2">
        <f t="shared" si="927"/>
        <v>0.3872693233484889</v>
      </c>
      <c r="X1480" s="2">
        <f t="shared" si="928"/>
        <v>0.27788178657395024</v>
      </c>
      <c r="Y1480" s="2">
        <f t="shared" si="929"/>
        <v>7.194437015244709E-2</v>
      </c>
      <c r="Z1480" s="1">
        <v>98</v>
      </c>
      <c r="AA1480" s="1">
        <v>13</v>
      </c>
      <c r="AB1480" s="1">
        <v>872</v>
      </c>
      <c r="AC1480" s="1">
        <v>1448</v>
      </c>
      <c r="AD1480" s="1">
        <v>1039</v>
      </c>
      <c r="AE1480" s="1">
        <v>229</v>
      </c>
      <c r="AF1480" s="1">
        <v>7</v>
      </c>
      <c r="AG1480" s="1">
        <v>5</v>
      </c>
      <c r="AH1480" s="1">
        <v>16</v>
      </c>
      <c r="AI1480"/>
      <c r="AJ1480"/>
      <c r="AL1480">
        <v>7</v>
      </c>
      <c r="AN1480" s="1">
        <v>3</v>
      </c>
      <c r="AO1480" s="196">
        <v>2</v>
      </c>
      <c r="BA1480" t="s">
        <v>1748</v>
      </c>
      <c r="BC1480">
        <v>4</v>
      </c>
      <c r="BE1480" s="97">
        <v>40</v>
      </c>
      <c r="BF1480" s="99"/>
      <c r="BG1480">
        <v>40017</v>
      </c>
      <c r="BH1480">
        <f t="shared" si="912"/>
        <v>4001704</v>
      </c>
      <c r="BJ1480" t="s">
        <v>3279</v>
      </c>
    </row>
    <row r="1481" spans="1:62">
      <c r="A1481" t="s">
        <v>2521</v>
      </c>
      <c r="B1481" t="s">
        <v>1843</v>
      </c>
      <c r="C1481" s="1">
        <f t="shared" si="920"/>
        <v>1187</v>
      </c>
      <c r="D1481" s="1"/>
      <c r="E1481" s="1"/>
      <c r="F1481" s="1"/>
      <c r="G1481" s="1"/>
      <c r="H1481" s="1"/>
      <c r="I1481" s="1"/>
      <c r="J1481" s="1"/>
      <c r="K1481" s="1"/>
      <c r="L1481" s="1"/>
      <c r="M1481" s="7">
        <f>RANK(Z1481,(Z1481:AB1481,AC1481:AQ1481))</f>
        <v>5</v>
      </c>
      <c r="N1481" s="7">
        <f>RANK(AA1481,(Z1481:AB1481,AC1481:AQ1481))</f>
        <v>7</v>
      </c>
      <c r="O1481" s="7">
        <f>IF(AB1481&gt;0,RANK(AB1481,(Z1481:AB1481,AC1481:AQ1481)),0)</f>
        <v>3</v>
      </c>
      <c r="P1481" s="7">
        <f t="shared" si="921"/>
        <v>1</v>
      </c>
      <c r="Q1481" s="1">
        <f t="shared" si="922"/>
        <v>100</v>
      </c>
      <c r="R1481" s="2">
        <f t="shared" si="923"/>
        <v>8.4245998315080034E-2</v>
      </c>
      <c r="S1481" s="2"/>
      <c r="T1481" s="2">
        <f t="shared" si="924"/>
        <v>1.5164279696714406E-2</v>
      </c>
      <c r="U1481" s="2">
        <f t="shared" si="925"/>
        <v>4.2122999157540014E-3</v>
      </c>
      <c r="V1481" s="2">
        <f t="shared" si="926"/>
        <v>0.18786857624262848</v>
      </c>
      <c r="W1481" s="2">
        <f t="shared" si="927"/>
        <v>0.40522325189553499</v>
      </c>
      <c r="X1481" s="2">
        <f t="shared" si="928"/>
        <v>0.32097725358045492</v>
      </c>
      <c r="Y1481" s="2">
        <f t="shared" si="929"/>
        <v>6.6554338668913138E-2</v>
      </c>
      <c r="Z1481" s="1">
        <v>18</v>
      </c>
      <c r="AA1481" s="1">
        <v>5</v>
      </c>
      <c r="AB1481" s="1">
        <v>223</v>
      </c>
      <c r="AC1481" s="1">
        <v>481</v>
      </c>
      <c r="AD1481" s="1">
        <v>381</v>
      </c>
      <c r="AE1481" s="1">
        <v>65</v>
      </c>
      <c r="AF1481" s="1">
        <v>0</v>
      </c>
      <c r="AG1481" s="1">
        <v>1</v>
      </c>
      <c r="AH1481" s="1">
        <v>4</v>
      </c>
      <c r="AI1481"/>
      <c r="AJ1481"/>
      <c r="AL1481">
        <v>8</v>
      </c>
      <c r="AN1481" s="1">
        <v>0</v>
      </c>
      <c r="AO1481" s="196">
        <v>1</v>
      </c>
      <c r="BA1481" t="s">
        <v>1749</v>
      </c>
      <c r="BC1481">
        <v>1</v>
      </c>
      <c r="BE1481" s="97">
        <v>40</v>
      </c>
      <c r="BF1481" s="99"/>
      <c r="BG1481">
        <v>40037</v>
      </c>
      <c r="BH1481">
        <f t="shared" si="912"/>
        <v>4003701</v>
      </c>
      <c r="BJ1481" t="s">
        <v>3279</v>
      </c>
    </row>
    <row r="1482" spans="1:62">
      <c r="A1482" t="s">
        <v>2521</v>
      </c>
      <c r="B1482" t="s">
        <v>1843</v>
      </c>
      <c r="C1482" s="1">
        <f t="shared" si="920"/>
        <v>9110</v>
      </c>
      <c r="D1482" s="1"/>
      <c r="E1482" s="1"/>
      <c r="F1482" s="1"/>
      <c r="G1482" s="1"/>
      <c r="H1482" s="1"/>
      <c r="I1482" s="1"/>
      <c r="J1482" s="1"/>
      <c r="K1482" s="1"/>
      <c r="L1482" s="1"/>
      <c r="M1482" s="7">
        <f>RANK(Z1482,(Z1482:AB1482,AC1482:AQ1482))</f>
        <v>5</v>
      </c>
      <c r="N1482" s="7">
        <f>RANK(AA1482,(Z1482:AB1482,AC1482:AQ1482))</f>
        <v>7</v>
      </c>
      <c r="O1482" s="7">
        <f>IF(AB1482&gt;0,RANK(AB1482,(Z1482:AB1482,AC1482:AQ1482)),0)</f>
        <v>3</v>
      </c>
      <c r="P1482" s="7">
        <f t="shared" si="921"/>
        <v>1</v>
      </c>
      <c r="Q1482" s="1">
        <f t="shared" si="922"/>
        <v>387</v>
      </c>
      <c r="R1482" s="2">
        <f t="shared" si="923"/>
        <v>4.2480790340285401E-2</v>
      </c>
      <c r="S1482" s="2"/>
      <c r="T1482" s="2">
        <f t="shared" si="924"/>
        <v>2.5246981339187707E-2</v>
      </c>
      <c r="U1482" s="2">
        <f t="shared" si="925"/>
        <v>3.5126234906695938E-3</v>
      </c>
      <c r="V1482" s="2">
        <f t="shared" si="926"/>
        <v>0.20987925356750822</v>
      </c>
      <c r="W1482" s="2">
        <f t="shared" si="927"/>
        <v>0.36597145993413832</v>
      </c>
      <c r="X1482" s="2">
        <f t="shared" si="928"/>
        <v>0.32349066959385292</v>
      </c>
      <c r="Y1482" s="2">
        <f t="shared" si="929"/>
        <v>7.189901207464322E-2</v>
      </c>
      <c r="Z1482" s="1">
        <v>230</v>
      </c>
      <c r="AA1482" s="1">
        <v>32</v>
      </c>
      <c r="AB1482" s="1">
        <v>1912</v>
      </c>
      <c r="AC1482" s="1">
        <v>3334</v>
      </c>
      <c r="AD1482" s="1">
        <v>2947</v>
      </c>
      <c r="AE1482" s="1">
        <v>569</v>
      </c>
      <c r="AF1482" s="1">
        <v>11</v>
      </c>
      <c r="AG1482" s="1">
        <v>12</v>
      </c>
      <c r="AH1482" s="1">
        <v>33</v>
      </c>
      <c r="AI1482"/>
      <c r="AJ1482"/>
      <c r="AL1482">
        <v>22</v>
      </c>
      <c r="AN1482" s="1">
        <v>3</v>
      </c>
      <c r="AO1482" s="196">
        <v>5</v>
      </c>
      <c r="BA1482" t="s">
        <v>2768</v>
      </c>
      <c r="BC1482">
        <v>3</v>
      </c>
      <c r="BE1482" s="97">
        <v>40</v>
      </c>
      <c r="BF1482" s="99"/>
      <c r="BG1482">
        <v>40037</v>
      </c>
      <c r="BH1482">
        <f t="shared" si="912"/>
        <v>4003703</v>
      </c>
      <c r="BJ1482" t="s">
        <v>3279</v>
      </c>
    </row>
    <row r="1483" spans="1:62">
      <c r="A1483" t="s">
        <v>1598</v>
      </c>
      <c r="B1483" t="s">
        <v>1843</v>
      </c>
      <c r="C1483" s="1">
        <f t="shared" si="920"/>
        <v>7966</v>
      </c>
      <c r="D1483" s="1"/>
      <c r="E1483" s="1"/>
      <c r="F1483" s="1"/>
      <c r="G1483" s="1"/>
      <c r="H1483" s="1"/>
      <c r="I1483" s="1"/>
      <c r="J1483" s="1"/>
      <c r="K1483" s="1"/>
      <c r="L1483" s="1"/>
      <c r="M1483" s="7">
        <f>RANK(Z1483,(Z1483:AB1483,AC1483:AQ1483))</f>
        <v>5</v>
      </c>
      <c r="N1483" s="7">
        <f>RANK(AA1483,(Z1483:AB1483,AC1483:AQ1483))</f>
        <v>7</v>
      </c>
      <c r="O1483" s="7">
        <f>IF(AB1483&gt;0,RANK(AB1483,(Z1483:AB1483,AC1483:AQ1483)),0)</f>
        <v>3</v>
      </c>
      <c r="P1483" s="7">
        <f t="shared" si="921"/>
        <v>1</v>
      </c>
      <c r="Q1483" s="1">
        <f t="shared" si="922"/>
        <v>421</v>
      </c>
      <c r="R1483" s="2">
        <f t="shared" si="923"/>
        <v>5.2849610846095907E-2</v>
      </c>
      <c r="S1483" s="2"/>
      <c r="T1483" s="2">
        <f t="shared" si="924"/>
        <v>3.4145116746171225E-2</v>
      </c>
      <c r="U1483" s="2">
        <f t="shared" si="925"/>
        <v>4.6447401456188803E-3</v>
      </c>
      <c r="V1483" s="2">
        <f t="shared" si="926"/>
        <v>0.25746924428822493</v>
      </c>
      <c r="W1483" s="2">
        <f t="shared" si="927"/>
        <v>0.34019583228722067</v>
      </c>
      <c r="X1483" s="2">
        <f t="shared" si="928"/>
        <v>0.28734622144112476</v>
      </c>
      <c r="Y1483" s="2">
        <f t="shared" si="929"/>
        <v>7.6198845091639489E-2</v>
      </c>
      <c r="Z1483" s="1">
        <v>272</v>
      </c>
      <c r="AA1483" s="1">
        <v>37</v>
      </c>
      <c r="AB1483" s="1">
        <v>2051</v>
      </c>
      <c r="AC1483" s="1">
        <v>2710</v>
      </c>
      <c r="AD1483" s="1">
        <v>2289</v>
      </c>
      <c r="AE1483" s="1">
        <v>505</v>
      </c>
      <c r="AF1483" s="1">
        <v>10</v>
      </c>
      <c r="AG1483" s="1">
        <v>15</v>
      </c>
      <c r="AH1483" s="1">
        <v>38</v>
      </c>
      <c r="AI1483"/>
      <c r="AJ1483"/>
      <c r="AL1483">
        <v>18</v>
      </c>
      <c r="AN1483" s="1">
        <v>14</v>
      </c>
      <c r="AO1483" s="196">
        <v>7</v>
      </c>
      <c r="BA1483" t="s">
        <v>2721</v>
      </c>
      <c r="BC1483">
        <v>4</v>
      </c>
      <c r="BE1483" s="97">
        <v>40</v>
      </c>
      <c r="BF1483" s="99"/>
      <c r="BG1483">
        <v>40109</v>
      </c>
      <c r="BH1483">
        <f t="shared" si="912"/>
        <v>4010904</v>
      </c>
      <c r="BJ1483" t="s">
        <v>3279</v>
      </c>
    </row>
    <row r="1484" spans="1:62">
      <c r="A1484" t="s">
        <v>1598</v>
      </c>
      <c r="B1484" t="s">
        <v>1843</v>
      </c>
      <c r="C1484" s="1">
        <f t="shared" si="920"/>
        <v>80493</v>
      </c>
      <c r="D1484" s="1"/>
      <c r="E1484" s="1"/>
      <c r="F1484" s="1"/>
      <c r="G1484" s="1"/>
      <c r="H1484" s="1"/>
      <c r="I1484" s="1"/>
      <c r="J1484" s="1"/>
      <c r="K1484" s="1"/>
      <c r="L1484" s="1"/>
      <c r="M1484" s="7">
        <f>RANK(Z1484,(Z1484:AB1484,AC1484:AQ1484))</f>
        <v>5</v>
      </c>
      <c r="N1484" s="7">
        <f>RANK(AA1484,(Z1484:AB1484,AC1484:AQ1484))</f>
        <v>6</v>
      </c>
      <c r="O1484" s="7">
        <f>IF(AB1484&gt;0,RANK(AB1484,(Z1484:AB1484,AC1484:AQ1484)),0)</f>
        <v>1</v>
      </c>
      <c r="P1484" s="7">
        <f t="shared" si="921"/>
        <v>2</v>
      </c>
      <c r="Q1484" s="1">
        <f t="shared" si="922"/>
        <v>2773</v>
      </c>
      <c r="R1484" s="2">
        <f t="shared" si="923"/>
        <v>3.4450200638564847E-2</v>
      </c>
      <c r="S1484" s="2"/>
      <c r="T1484" s="2">
        <f t="shared" si="924"/>
        <v>4.6426397326475591E-2</v>
      </c>
      <c r="U1484" s="2">
        <f t="shared" si="925"/>
        <v>5.1308809461692324E-3</v>
      </c>
      <c r="V1484" s="2">
        <f t="shared" si="926"/>
        <v>0.33529623693985811</v>
      </c>
      <c r="W1484" s="2">
        <f t="shared" si="927"/>
        <v>0.30084603630129331</v>
      </c>
      <c r="X1484" s="2">
        <f t="shared" si="928"/>
        <v>0.2465556011081709</v>
      </c>
      <c r="Y1484" s="2">
        <f t="shared" si="929"/>
        <v>6.5744847378032906E-2</v>
      </c>
      <c r="Z1484" s="1">
        <v>3737</v>
      </c>
      <c r="AA1484" s="1">
        <v>413</v>
      </c>
      <c r="AB1484" s="1">
        <v>26989</v>
      </c>
      <c r="AC1484" s="1">
        <v>24216</v>
      </c>
      <c r="AD1484" s="1">
        <v>19846</v>
      </c>
      <c r="AE1484" s="1">
        <v>4492</v>
      </c>
      <c r="AF1484" s="1">
        <v>142</v>
      </c>
      <c r="AG1484" s="1">
        <v>97</v>
      </c>
      <c r="AH1484" s="1">
        <v>296</v>
      </c>
      <c r="AI1484"/>
      <c r="AJ1484"/>
      <c r="AL1484">
        <v>146</v>
      </c>
      <c r="AN1484" s="1">
        <v>77</v>
      </c>
      <c r="AO1484" s="196">
        <v>42</v>
      </c>
      <c r="BA1484" t="s">
        <v>2515</v>
      </c>
      <c r="BC1484">
        <v>5</v>
      </c>
      <c r="BE1484" s="97">
        <v>40</v>
      </c>
      <c r="BF1484" s="99"/>
      <c r="BG1484">
        <v>40109</v>
      </c>
      <c r="BH1484">
        <f t="shared" si="912"/>
        <v>4010905</v>
      </c>
      <c r="BJ1484" t="s">
        <v>3279</v>
      </c>
    </row>
    <row r="1485" spans="1:62">
      <c r="A1485" t="s">
        <v>2810</v>
      </c>
      <c r="B1485" t="s">
        <v>1843</v>
      </c>
      <c r="C1485" s="1">
        <f t="shared" si="920"/>
        <v>3116</v>
      </c>
      <c r="D1485" s="1"/>
      <c r="E1485" s="1"/>
      <c r="F1485" s="1"/>
      <c r="G1485" s="1"/>
      <c r="H1485" s="1"/>
      <c r="I1485" s="1"/>
      <c r="J1485" s="1"/>
      <c r="K1485" s="1"/>
      <c r="L1485" s="1"/>
      <c r="M1485" s="7">
        <f>RANK(Z1485,(Z1485:AB1485,AC1485:AQ1485))</f>
        <v>5</v>
      </c>
      <c r="N1485" s="7">
        <f>RANK(AA1485,(Z1485:AB1485,AC1485:AQ1485))</f>
        <v>6</v>
      </c>
      <c r="O1485" s="7">
        <f>IF(AB1485&gt;0,RANK(AB1485,(Z1485:AB1485,AC1485:AQ1485)),0)</f>
        <v>3</v>
      </c>
      <c r="P1485" s="7">
        <f t="shared" si="921"/>
        <v>1</v>
      </c>
      <c r="Q1485" s="1">
        <f t="shared" si="922"/>
        <v>315</v>
      </c>
      <c r="R1485" s="2">
        <f t="shared" si="923"/>
        <v>0.10109114249037227</v>
      </c>
      <c r="S1485" s="2"/>
      <c r="T1485" s="2">
        <f t="shared" si="924"/>
        <v>2.086007702182285E-2</v>
      </c>
      <c r="U1485" s="2">
        <f t="shared" si="925"/>
        <v>3.8510911424903724E-3</v>
      </c>
      <c r="V1485" s="2">
        <f t="shared" si="926"/>
        <v>0.251604621309371</v>
      </c>
      <c r="W1485" s="2">
        <f t="shared" si="927"/>
        <v>0.38222079589216945</v>
      </c>
      <c r="X1485" s="2">
        <f t="shared" si="928"/>
        <v>0.28112965340179719</v>
      </c>
      <c r="Y1485" s="2">
        <f t="shared" si="929"/>
        <v>6.0333761232349181E-2</v>
      </c>
      <c r="Z1485" s="1">
        <v>65</v>
      </c>
      <c r="AA1485" s="1">
        <v>12</v>
      </c>
      <c r="AB1485" s="1">
        <v>784</v>
      </c>
      <c r="AC1485" s="1">
        <v>1191</v>
      </c>
      <c r="AD1485" s="1">
        <v>876</v>
      </c>
      <c r="AE1485" s="1">
        <v>164</v>
      </c>
      <c r="AF1485" s="1">
        <v>2</v>
      </c>
      <c r="AG1485" s="1">
        <v>4</v>
      </c>
      <c r="AH1485" s="1">
        <v>9</v>
      </c>
      <c r="AI1485"/>
      <c r="AJ1485"/>
      <c r="AL1485">
        <v>8</v>
      </c>
      <c r="AN1485" s="1">
        <v>0</v>
      </c>
      <c r="AO1485" s="196">
        <v>1</v>
      </c>
      <c r="BA1485" t="s">
        <v>3161</v>
      </c>
      <c r="BC1485">
        <v>1</v>
      </c>
      <c r="BE1485" s="97">
        <v>40</v>
      </c>
      <c r="BF1485" s="99"/>
      <c r="BG1485">
        <v>40131</v>
      </c>
      <c r="BH1485">
        <f t="shared" si="912"/>
        <v>4013101</v>
      </c>
      <c r="BJ1485" t="s">
        <v>3279</v>
      </c>
    </row>
    <row r="1486" spans="1:62">
      <c r="A1486" t="s">
        <v>2810</v>
      </c>
      <c r="B1486" t="s">
        <v>1843</v>
      </c>
      <c r="C1486" s="1">
        <f t="shared" si="920"/>
        <v>12616</v>
      </c>
      <c r="D1486" s="1"/>
      <c r="E1486" s="1"/>
      <c r="F1486" s="1"/>
      <c r="G1486" s="1"/>
      <c r="H1486" s="1"/>
      <c r="I1486" s="1"/>
      <c r="J1486" s="1"/>
      <c r="K1486" s="1"/>
      <c r="L1486" s="1"/>
      <c r="M1486" s="7">
        <f>RANK(Z1486,(Z1486:AB1486,AC1486:AQ1486))</f>
        <v>5</v>
      </c>
      <c r="N1486" s="7">
        <f>RANK(AA1486,(Z1486:AB1486,AC1486:AQ1486))</f>
        <v>7</v>
      </c>
      <c r="O1486" s="7">
        <f>IF(AB1486&gt;0,RANK(AB1486,(Z1486:AB1486,AC1486:AQ1486)),0)</f>
        <v>3</v>
      </c>
      <c r="P1486" s="7">
        <f t="shared" si="921"/>
        <v>1</v>
      </c>
      <c r="Q1486" s="1">
        <f t="shared" si="922"/>
        <v>729</v>
      </c>
      <c r="R1486" s="2">
        <f t="shared" si="923"/>
        <v>5.7783766645529484E-2</v>
      </c>
      <c r="S1486" s="2"/>
      <c r="T1486" s="2">
        <f t="shared" si="924"/>
        <v>2.4571972098922003E-2</v>
      </c>
      <c r="U1486" s="2">
        <f t="shared" si="925"/>
        <v>3.0120481927710845E-3</v>
      </c>
      <c r="V1486" s="2">
        <f t="shared" si="926"/>
        <v>0.21892834495878249</v>
      </c>
      <c r="W1486" s="2">
        <f t="shared" si="927"/>
        <v>0.36968928344958785</v>
      </c>
      <c r="X1486" s="2">
        <f t="shared" si="928"/>
        <v>0.31190551680405831</v>
      </c>
      <c r="Y1486" s="2">
        <f t="shared" si="929"/>
        <v>7.1892834495878133E-2</v>
      </c>
      <c r="Z1486" s="1">
        <v>310</v>
      </c>
      <c r="AA1486" s="1">
        <v>38</v>
      </c>
      <c r="AB1486" s="1">
        <v>2762</v>
      </c>
      <c r="AC1486" s="1">
        <v>4664</v>
      </c>
      <c r="AD1486" s="1">
        <v>3935</v>
      </c>
      <c r="AE1486" s="1">
        <v>793</v>
      </c>
      <c r="AF1486" s="1">
        <v>16</v>
      </c>
      <c r="AG1486" s="1">
        <v>11</v>
      </c>
      <c r="AH1486" s="1">
        <v>39</v>
      </c>
      <c r="AI1486"/>
      <c r="AJ1486"/>
      <c r="AL1486">
        <v>30</v>
      </c>
      <c r="AN1486" s="1">
        <v>11</v>
      </c>
      <c r="AO1486" s="196">
        <v>7</v>
      </c>
      <c r="BA1486" t="s">
        <v>2343</v>
      </c>
      <c r="BC1486">
        <v>2</v>
      </c>
      <c r="BE1486" s="97">
        <v>40</v>
      </c>
      <c r="BF1486" s="99"/>
      <c r="BG1486">
        <v>40131</v>
      </c>
      <c r="BH1486">
        <f t="shared" si="912"/>
        <v>4013102</v>
      </c>
      <c r="BJ1486" t="s">
        <v>3279</v>
      </c>
    </row>
    <row r="1487" spans="1:62">
      <c r="AN1487" s="1"/>
      <c r="AO1487" s="196"/>
      <c r="BF1487" s="99"/>
      <c r="BG1487"/>
    </row>
    <row r="1488" spans="1:62">
      <c r="A1488" s="48" t="s">
        <v>2405</v>
      </c>
      <c r="AK1488" s="1"/>
      <c r="AL1488" s="1"/>
      <c r="AN1488" s="1"/>
      <c r="AO1488" s="1"/>
      <c r="AP1488" s="1"/>
      <c r="BF1488" s="99"/>
      <c r="BG1488"/>
    </row>
    <row r="1489" spans="1:62">
      <c r="A1489" t="s">
        <v>1156</v>
      </c>
      <c r="B1489" t="s">
        <v>1331</v>
      </c>
      <c r="C1489" s="1">
        <f t="shared" ref="C1489:C1498" si="930">SUM(Z1489:AQ1489)</f>
        <v>0</v>
      </c>
      <c r="D1489" s="1"/>
      <c r="E1489" s="1"/>
      <c r="F1489" s="1"/>
      <c r="G1489" s="1"/>
      <c r="H1489" s="1"/>
      <c r="I1489" s="1"/>
      <c r="J1489" s="1"/>
      <c r="K1489" s="1"/>
      <c r="L1489" s="1"/>
      <c r="M1489" s="7" t="e">
        <f>RANK(Z1489,(Z1489:AB1489,AC1489:AQ1489))</f>
        <v>#N/A</v>
      </c>
      <c r="N1489" s="7" t="e">
        <f>RANK(AA1489,(Z1489:AB1489,AC1489:AQ1489))</f>
        <v>#N/A</v>
      </c>
      <c r="O1489" s="7">
        <f>IF(AB1489&gt;0,RANK(AB1489,(Z1489:AB1489,AC1489:AQ1489)),0)</f>
        <v>0</v>
      </c>
      <c r="P1489" s="7"/>
      <c r="Q1489" s="1" t="e">
        <f t="shared" ref="Q1489:Q1498" si="931">MAX(Z1489:AG1489)-LARGE(Z1489:AG1489,2)</f>
        <v>#NUM!</v>
      </c>
      <c r="R1489" s="2" t="e">
        <f t="shared" ref="R1489:R1498" si="932">Q1489/C1489</f>
        <v>#NUM!</v>
      </c>
      <c r="S1489" s="2"/>
      <c r="T1489" s="2" t="str">
        <f t="shared" ref="T1489:T1498" si="933">IF($C1489=0,"-",Z1489/$C1489)</f>
        <v>-</v>
      </c>
      <c r="U1489" s="2" t="str">
        <f t="shared" ref="U1489:U1498" si="934">IF($C1489=0,"-",AA1489/$C1489)</f>
        <v>-</v>
      </c>
      <c r="V1489" s="2" t="str">
        <f t="shared" ref="V1489:V1498" si="935">IF($C1489=0,"-",AB1489/$C1489)</f>
        <v>-</v>
      </c>
      <c r="W1489" s="2" t="str">
        <f t="shared" ref="W1489:W1498" si="936">IF($C1489=0,"-",AC1489/$C1489)</f>
        <v>-</v>
      </c>
      <c r="X1489" s="2" t="str">
        <f t="shared" ref="X1489:X1498" si="937">IF($C1489=0,"-",AD1489/$C1489)</f>
        <v>-</v>
      </c>
      <c r="Y1489" s="2" t="str">
        <f t="shared" ref="Y1489:Y1498" si="938">IF(C1489=0,"-",(1-T1489-U1489-V1489-W1489-X1489))</f>
        <v>-</v>
      </c>
      <c r="AK1489" s="1"/>
      <c r="BA1489" t="s">
        <v>2287</v>
      </c>
      <c r="BC1489">
        <v>4</v>
      </c>
      <c r="BE1489" s="97">
        <v>41</v>
      </c>
      <c r="BF1489" s="99"/>
      <c r="BG1489">
        <v>41003</v>
      </c>
      <c r="BH1489">
        <f t="shared" si="912"/>
        <v>4100304</v>
      </c>
      <c r="BJ1489" t="s">
        <v>3279</v>
      </c>
    </row>
    <row r="1490" spans="1:62">
      <c r="A1490" t="s">
        <v>1156</v>
      </c>
      <c r="B1490" t="s">
        <v>1331</v>
      </c>
      <c r="C1490" s="1">
        <f t="shared" si="930"/>
        <v>0</v>
      </c>
      <c r="D1490" s="1"/>
      <c r="E1490" s="1"/>
      <c r="F1490" s="1"/>
      <c r="G1490" s="1"/>
      <c r="H1490" s="1"/>
      <c r="I1490" s="1"/>
      <c r="J1490" s="1"/>
      <c r="K1490" s="1"/>
      <c r="L1490" s="1"/>
      <c r="M1490" s="7" t="e">
        <f>RANK(Z1490,(Z1490:AB1490,AC1490:AQ1490))</f>
        <v>#N/A</v>
      </c>
      <c r="N1490" s="7" t="e">
        <f>RANK(AA1490,(Z1490:AB1490,AC1490:AQ1490))</f>
        <v>#N/A</v>
      </c>
      <c r="O1490" s="7">
        <f>IF(AB1490&gt;0,RANK(AB1490,(Z1490:AB1490,AC1490:AQ1490)),0)</f>
        <v>0</v>
      </c>
      <c r="P1490" s="7"/>
      <c r="Q1490" s="1" t="e">
        <f t="shared" si="931"/>
        <v>#NUM!</v>
      </c>
      <c r="R1490" s="2" t="e">
        <f t="shared" si="932"/>
        <v>#NUM!</v>
      </c>
      <c r="S1490" s="2"/>
      <c r="T1490" s="2" t="str">
        <f t="shared" si="933"/>
        <v>-</v>
      </c>
      <c r="U1490" s="2" t="str">
        <f t="shared" si="934"/>
        <v>-</v>
      </c>
      <c r="V1490" s="2" t="str">
        <f t="shared" si="935"/>
        <v>-</v>
      </c>
      <c r="W1490" s="2" t="str">
        <f t="shared" si="936"/>
        <v>-</v>
      </c>
      <c r="X1490" s="2" t="str">
        <f t="shared" si="937"/>
        <v>-</v>
      </c>
      <c r="Y1490" s="2" t="str">
        <f t="shared" si="938"/>
        <v>-</v>
      </c>
      <c r="AK1490" s="1"/>
      <c r="BA1490" t="s">
        <v>2686</v>
      </c>
      <c r="BC1490">
        <v>5</v>
      </c>
      <c r="BE1490" s="97">
        <v>41</v>
      </c>
      <c r="BF1490" s="99"/>
      <c r="BG1490">
        <v>41003</v>
      </c>
      <c r="BH1490">
        <f t="shared" ref="BH1490:BH1498" si="939">BG1490*100+BC1490</f>
        <v>4100305</v>
      </c>
      <c r="BJ1490" t="s">
        <v>3279</v>
      </c>
    </row>
    <row r="1491" spans="1:62">
      <c r="A1491" t="s">
        <v>2123</v>
      </c>
      <c r="B1491" t="s">
        <v>1331</v>
      </c>
      <c r="C1491" s="1">
        <f t="shared" si="930"/>
        <v>0</v>
      </c>
      <c r="D1491" s="1"/>
      <c r="E1491" s="1"/>
      <c r="F1491" s="1"/>
      <c r="G1491" s="1"/>
      <c r="H1491" s="1"/>
      <c r="I1491" s="1"/>
      <c r="J1491" s="1"/>
      <c r="K1491" s="1"/>
      <c r="L1491" s="1"/>
      <c r="M1491" s="7" t="e">
        <f>RANK(Z1491,(Z1491:AB1491,AC1491:AQ1491))</f>
        <v>#N/A</v>
      </c>
      <c r="N1491" s="7" t="e">
        <f>RANK(AA1491,(Z1491:AB1491,AC1491:AQ1491))</f>
        <v>#N/A</v>
      </c>
      <c r="O1491" s="7">
        <f>IF(AB1491&gt;0,RANK(AB1491,(Z1491:AB1491,AC1491:AQ1491)),0)</f>
        <v>0</v>
      </c>
      <c r="P1491" s="7"/>
      <c r="Q1491" s="1" t="e">
        <f t="shared" si="931"/>
        <v>#NUM!</v>
      </c>
      <c r="R1491" s="2" t="e">
        <f t="shared" si="932"/>
        <v>#NUM!</v>
      </c>
      <c r="S1491" s="2"/>
      <c r="T1491" s="2" t="str">
        <f t="shared" si="933"/>
        <v>-</v>
      </c>
      <c r="U1491" s="2" t="str">
        <f t="shared" si="934"/>
        <v>-</v>
      </c>
      <c r="V1491" s="2" t="str">
        <f t="shared" si="935"/>
        <v>-</v>
      </c>
      <c r="W1491" s="2" t="str">
        <f t="shared" si="936"/>
        <v>-</v>
      </c>
      <c r="X1491" s="2" t="str">
        <f t="shared" si="937"/>
        <v>-</v>
      </c>
      <c r="Y1491" s="2" t="str">
        <f t="shared" si="938"/>
        <v>-</v>
      </c>
      <c r="AK1491" s="1"/>
      <c r="BA1491" t="s">
        <v>2643</v>
      </c>
      <c r="BC1491">
        <v>3</v>
      </c>
      <c r="BE1491" s="97">
        <v>41</v>
      </c>
      <c r="BF1491" s="99"/>
      <c r="BG1491">
        <v>41005</v>
      </c>
      <c r="BH1491">
        <f t="shared" si="939"/>
        <v>4100503</v>
      </c>
      <c r="BJ1491" t="s">
        <v>3279</v>
      </c>
    </row>
    <row r="1492" spans="1:62">
      <c r="A1492" t="s">
        <v>2123</v>
      </c>
      <c r="B1492" t="s">
        <v>1331</v>
      </c>
      <c r="C1492" s="1">
        <f t="shared" si="930"/>
        <v>0</v>
      </c>
      <c r="D1492" s="1"/>
      <c r="E1492" s="1"/>
      <c r="F1492" s="1"/>
      <c r="G1492" s="1"/>
      <c r="H1492" s="1"/>
      <c r="I1492" s="1"/>
      <c r="J1492" s="1"/>
      <c r="K1492" s="1"/>
      <c r="L1492" s="1"/>
      <c r="M1492" s="7" t="e">
        <f>RANK(Z1492,(Z1492:AB1492,AC1492:AQ1492))</f>
        <v>#N/A</v>
      </c>
      <c r="N1492" s="7" t="e">
        <f>RANK(AA1492,(Z1492:AB1492,AC1492:AQ1492))</f>
        <v>#N/A</v>
      </c>
      <c r="O1492" s="7">
        <f>IF(AB1492&gt;0,RANK(AB1492,(Z1492:AB1492,AC1492:AQ1492)),0)</f>
        <v>0</v>
      </c>
      <c r="P1492" s="7"/>
      <c r="Q1492" s="1" t="e">
        <f t="shared" si="931"/>
        <v>#NUM!</v>
      </c>
      <c r="R1492" s="2" t="e">
        <f t="shared" si="932"/>
        <v>#NUM!</v>
      </c>
      <c r="S1492" s="2"/>
      <c r="T1492" s="2" t="str">
        <f t="shared" si="933"/>
        <v>-</v>
      </c>
      <c r="U1492" s="2" t="str">
        <f t="shared" si="934"/>
        <v>-</v>
      </c>
      <c r="V1492" s="2" t="str">
        <f t="shared" si="935"/>
        <v>-</v>
      </c>
      <c r="W1492" s="2" t="str">
        <f t="shared" si="936"/>
        <v>-</v>
      </c>
      <c r="X1492" s="2" t="str">
        <f t="shared" si="937"/>
        <v>-</v>
      </c>
      <c r="Y1492" s="2" t="str">
        <f t="shared" si="938"/>
        <v>-</v>
      </c>
      <c r="AK1492" s="1"/>
      <c r="BA1492" t="s">
        <v>1347</v>
      </c>
      <c r="BC1492">
        <v>5</v>
      </c>
      <c r="BE1492" s="97">
        <v>41</v>
      </c>
      <c r="BF1492" s="99"/>
      <c r="BG1492">
        <v>41005</v>
      </c>
      <c r="BH1492">
        <f t="shared" si="939"/>
        <v>4100505</v>
      </c>
      <c r="BJ1492" t="s">
        <v>3279</v>
      </c>
    </row>
    <row r="1493" spans="1:62">
      <c r="A1493" t="s">
        <v>1535</v>
      </c>
      <c r="B1493" t="s">
        <v>1331</v>
      </c>
      <c r="C1493" s="1">
        <f t="shared" si="930"/>
        <v>0</v>
      </c>
      <c r="D1493" s="1"/>
      <c r="E1493" s="1"/>
      <c r="F1493" s="1"/>
      <c r="G1493" s="1"/>
      <c r="H1493" s="1"/>
      <c r="I1493" s="1"/>
      <c r="J1493" s="1"/>
      <c r="K1493" s="1"/>
      <c r="L1493" s="1"/>
      <c r="M1493" s="7" t="e">
        <f>RANK(Z1493,(Z1493:AB1493,AC1493:AQ1493))</f>
        <v>#N/A</v>
      </c>
      <c r="N1493" s="7" t="e">
        <f>RANK(AA1493,(Z1493:AB1493,AC1493:AQ1493))</f>
        <v>#N/A</v>
      </c>
      <c r="O1493" s="7">
        <f>IF(AB1493&gt;0,RANK(AB1493,(Z1493:AB1493,AC1493:AQ1493)),0)</f>
        <v>0</v>
      </c>
      <c r="P1493" s="7"/>
      <c r="Q1493" s="1" t="e">
        <f t="shared" si="931"/>
        <v>#NUM!</v>
      </c>
      <c r="R1493" s="2" t="e">
        <f t="shared" si="932"/>
        <v>#NUM!</v>
      </c>
      <c r="S1493" s="2"/>
      <c r="T1493" s="2" t="str">
        <f t="shared" si="933"/>
        <v>-</v>
      </c>
      <c r="U1493" s="2" t="str">
        <f t="shared" si="934"/>
        <v>-</v>
      </c>
      <c r="V1493" s="2" t="str">
        <f t="shared" si="935"/>
        <v>-</v>
      </c>
      <c r="W1493" s="2" t="str">
        <f t="shared" si="936"/>
        <v>-</v>
      </c>
      <c r="X1493" s="2" t="str">
        <f t="shared" si="937"/>
        <v>-</v>
      </c>
      <c r="Y1493" s="2" t="str">
        <f t="shared" si="938"/>
        <v>-</v>
      </c>
      <c r="BA1493" t="s">
        <v>2753</v>
      </c>
      <c r="BC1493">
        <v>2</v>
      </c>
      <c r="BE1493" s="97">
        <v>41</v>
      </c>
      <c r="BF1493" s="99"/>
      <c r="BG1493">
        <v>41033</v>
      </c>
      <c r="BH1493">
        <f t="shared" si="939"/>
        <v>4103302</v>
      </c>
      <c r="BJ1493" t="s">
        <v>3279</v>
      </c>
    </row>
    <row r="1494" spans="1:62">
      <c r="A1494" t="s">
        <v>1535</v>
      </c>
      <c r="B1494" t="s">
        <v>1331</v>
      </c>
      <c r="C1494" s="1">
        <f t="shared" si="930"/>
        <v>0</v>
      </c>
      <c r="D1494" s="1"/>
      <c r="E1494" s="1"/>
      <c r="F1494" s="1"/>
      <c r="G1494" s="1"/>
      <c r="H1494" s="1"/>
      <c r="I1494" s="1"/>
      <c r="J1494" s="1"/>
      <c r="K1494" s="1"/>
      <c r="L1494" s="1"/>
      <c r="M1494" s="7" t="e">
        <f>RANK(Z1494,(Z1494:AB1494,AC1494:AQ1494))</f>
        <v>#N/A</v>
      </c>
      <c r="N1494" s="7" t="e">
        <f>RANK(AA1494,(Z1494:AB1494,AC1494:AQ1494))</f>
        <v>#N/A</v>
      </c>
      <c r="O1494" s="7">
        <f>IF(AB1494&gt;0,RANK(AB1494,(Z1494:AB1494,AC1494:AQ1494)),0)</f>
        <v>0</v>
      </c>
      <c r="P1494" s="7"/>
      <c r="Q1494" s="1" t="e">
        <f t="shared" si="931"/>
        <v>#NUM!</v>
      </c>
      <c r="R1494" s="2" t="e">
        <f t="shared" si="932"/>
        <v>#NUM!</v>
      </c>
      <c r="S1494" s="2"/>
      <c r="T1494" s="2" t="str">
        <f t="shared" si="933"/>
        <v>-</v>
      </c>
      <c r="U1494" s="2" t="str">
        <f t="shared" si="934"/>
        <v>-</v>
      </c>
      <c r="V1494" s="2" t="str">
        <f t="shared" si="935"/>
        <v>-</v>
      </c>
      <c r="W1494" s="2" t="str">
        <f t="shared" si="936"/>
        <v>-</v>
      </c>
      <c r="X1494" s="2" t="str">
        <f t="shared" si="937"/>
        <v>-</v>
      </c>
      <c r="Y1494" s="2" t="str">
        <f t="shared" si="938"/>
        <v>-</v>
      </c>
      <c r="BA1494" t="s">
        <v>2754</v>
      </c>
      <c r="BC1494">
        <v>4</v>
      </c>
      <c r="BE1494" s="97">
        <v>41</v>
      </c>
      <c r="BF1494" s="99"/>
      <c r="BG1494">
        <v>41033</v>
      </c>
      <c r="BH1494">
        <f t="shared" si="939"/>
        <v>4103304</v>
      </c>
      <c r="BJ1494" t="s">
        <v>3279</v>
      </c>
    </row>
    <row r="1495" spans="1:62">
      <c r="A1495" t="s">
        <v>1365</v>
      </c>
      <c r="B1495" t="s">
        <v>1331</v>
      </c>
      <c r="C1495" s="1">
        <f t="shared" si="930"/>
        <v>0</v>
      </c>
      <c r="D1495" s="1"/>
      <c r="E1495" s="1"/>
      <c r="F1495" s="1"/>
      <c r="G1495" s="1"/>
      <c r="H1495" s="1"/>
      <c r="I1495" s="1"/>
      <c r="J1495" s="1"/>
      <c r="K1495" s="1"/>
      <c r="L1495" s="1"/>
      <c r="M1495" s="7" t="e">
        <f>RANK(Z1495,(Z1495:AB1495,AC1495:AQ1495))</f>
        <v>#N/A</v>
      </c>
      <c r="N1495" s="7" t="e">
        <f>RANK(AA1495,(Z1495:AB1495,AC1495:AQ1495))</f>
        <v>#N/A</v>
      </c>
      <c r="O1495" s="7">
        <f>IF(AB1495&gt;0,RANK(AB1495,(Z1495:AB1495,AC1495:AQ1495)),0)</f>
        <v>0</v>
      </c>
      <c r="P1495" s="7"/>
      <c r="Q1495" s="1" t="e">
        <f t="shared" si="931"/>
        <v>#NUM!</v>
      </c>
      <c r="R1495" s="2" t="e">
        <f t="shared" si="932"/>
        <v>#NUM!</v>
      </c>
      <c r="S1495" s="2"/>
      <c r="T1495" s="2" t="str">
        <f t="shared" si="933"/>
        <v>-</v>
      </c>
      <c r="U1495" s="2" t="str">
        <f t="shared" si="934"/>
        <v>-</v>
      </c>
      <c r="V1495" s="2" t="str">
        <f t="shared" si="935"/>
        <v>-</v>
      </c>
      <c r="W1495" s="2" t="str">
        <f t="shared" si="936"/>
        <v>-</v>
      </c>
      <c r="X1495" s="2" t="str">
        <f t="shared" si="937"/>
        <v>-</v>
      </c>
      <c r="Y1495" s="2" t="str">
        <f t="shared" si="938"/>
        <v>-</v>
      </c>
      <c r="AK1495" s="1"/>
      <c r="BA1495" t="s">
        <v>3133</v>
      </c>
      <c r="BC1495">
        <v>1</v>
      </c>
      <c r="BE1495" s="97">
        <v>41</v>
      </c>
      <c r="BF1495" s="99"/>
      <c r="BG1495">
        <v>41051</v>
      </c>
      <c r="BH1495">
        <f t="shared" si="939"/>
        <v>4105101</v>
      </c>
      <c r="BJ1495" t="s">
        <v>3279</v>
      </c>
    </row>
    <row r="1496" spans="1:62">
      <c r="A1496" t="s">
        <v>1365</v>
      </c>
      <c r="B1496" t="s">
        <v>1331</v>
      </c>
      <c r="C1496" s="1">
        <f t="shared" si="930"/>
        <v>0</v>
      </c>
      <c r="D1496" s="1"/>
      <c r="E1496" s="1"/>
      <c r="F1496" s="1"/>
      <c r="G1496" s="1"/>
      <c r="H1496" s="1"/>
      <c r="I1496" s="1"/>
      <c r="J1496" s="1"/>
      <c r="K1496" s="1"/>
      <c r="L1496" s="1"/>
      <c r="M1496" s="7" t="e">
        <f>RANK(Z1496,(Z1496:AB1496,AC1496:AQ1496))</f>
        <v>#N/A</v>
      </c>
      <c r="N1496" s="7" t="e">
        <f>RANK(AA1496,(Z1496:AB1496,AC1496:AQ1496))</f>
        <v>#N/A</v>
      </c>
      <c r="O1496" s="7">
        <f>IF(AB1496&gt;0,RANK(AB1496,(Z1496:AB1496,AC1496:AQ1496)),0)</f>
        <v>0</v>
      </c>
      <c r="P1496" s="7"/>
      <c r="Q1496" s="1" t="e">
        <f t="shared" si="931"/>
        <v>#NUM!</v>
      </c>
      <c r="R1496" s="2" t="e">
        <f t="shared" si="932"/>
        <v>#NUM!</v>
      </c>
      <c r="S1496" s="2"/>
      <c r="T1496" s="2" t="str">
        <f t="shared" si="933"/>
        <v>-</v>
      </c>
      <c r="U1496" s="2" t="str">
        <f t="shared" si="934"/>
        <v>-</v>
      </c>
      <c r="V1496" s="2" t="str">
        <f t="shared" si="935"/>
        <v>-</v>
      </c>
      <c r="W1496" s="2" t="str">
        <f t="shared" si="936"/>
        <v>-</v>
      </c>
      <c r="X1496" s="2" t="str">
        <f t="shared" si="937"/>
        <v>-</v>
      </c>
      <c r="Y1496" s="2" t="str">
        <f t="shared" si="938"/>
        <v>-</v>
      </c>
      <c r="AK1496" s="1"/>
      <c r="BA1496" t="s">
        <v>3240</v>
      </c>
      <c r="BC1496">
        <v>3</v>
      </c>
      <c r="BE1496" s="97">
        <v>41</v>
      </c>
      <c r="BF1496" s="99"/>
      <c r="BG1496">
        <v>41051</v>
      </c>
      <c r="BH1496">
        <f t="shared" si="939"/>
        <v>4105103</v>
      </c>
      <c r="BJ1496" t="s">
        <v>3279</v>
      </c>
    </row>
    <row r="1497" spans="1:62" s="176" customFormat="1">
      <c r="A1497" s="176" t="s">
        <v>1365</v>
      </c>
      <c r="B1497" s="176" t="s">
        <v>1331</v>
      </c>
      <c r="C1497" s="1">
        <f>SUM(Z1497:AQ1497)</f>
        <v>0</v>
      </c>
      <c r="D1497" s="1"/>
      <c r="E1497" s="1"/>
      <c r="F1497" s="1"/>
      <c r="G1497" s="1"/>
      <c r="H1497" s="1"/>
      <c r="I1497" s="1"/>
      <c r="J1497" s="1"/>
      <c r="K1497" s="1"/>
      <c r="L1497" s="1"/>
      <c r="M1497" s="7" t="e">
        <f>RANK(Z1497,(Z1497:AB1497,AC1497:AQ1497))</f>
        <v>#N/A</v>
      </c>
      <c r="N1497" s="7" t="e">
        <f>RANK(AA1497,(Z1497:AB1497,AC1497:AQ1497))</f>
        <v>#N/A</v>
      </c>
      <c r="O1497" s="7">
        <f>IF(AB1497&gt;0,RANK(AB1497,(Z1497:AB1497,AC1497:AQ1497)),0)</f>
        <v>0</v>
      </c>
      <c r="P1497" s="7"/>
      <c r="Q1497" s="1" t="e">
        <f>MAX(Z1497:AG1497)-LARGE(Z1497:AG1497,2)</f>
        <v>#NUM!</v>
      </c>
      <c r="R1497" s="2" t="e">
        <f t="shared" si="932"/>
        <v>#NUM!</v>
      </c>
      <c r="S1497" s="2"/>
      <c r="T1497" s="2" t="str">
        <f t="shared" si="933"/>
        <v>-</v>
      </c>
      <c r="U1497" s="2" t="str">
        <f t="shared" si="934"/>
        <v>-</v>
      </c>
      <c r="V1497" s="2" t="str">
        <f t="shared" si="935"/>
        <v>-</v>
      </c>
      <c r="W1497" s="2" t="str">
        <f t="shared" si="936"/>
        <v>-</v>
      </c>
      <c r="X1497" s="2" t="str">
        <f t="shared" si="937"/>
        <v>-</v>
      </c>
      <c r="Y1497" s="2" t="str">
        <f t="shared" si="938"/>
        <v>-</v>
      </c>
      <c r="Z1497" s="1"/>
      <c r="AA1497" s="1"/>
      <c r="AB1497" s="1"/>
      <c r="AC1497" s="1"/>
      <c r="AD1497" s="1"/>
      <c r="AE1497" s="1"/>
      <c r="AF1497" s="1"/>
      <c r="AG1497" s="1"/>
      <c r="AH1497" s="1"/>
      <c r="AI1497" s="1"/>
      <c r="AJ1497" s="1"/>
      <c r="AK1497" s="1"/>
      <c r="AM1497" s="1"/>
      <c r="BA1497" s="176" t="s">
        <v>98</v>
      </c>
      <c r="BC1497" s="176">
        <v>5</v>
      </c>
      <c r="BE1497" s="97">
        <v>41</v>
      </c>
      <c r="BF1497" s="99"/>
      <c r="BG1497" s="176">
        <v>41051</v>
      </c>
      <c r="BH1497" s="176">
        <f>BG1497*100+BC1497</f>
        <v>4105105</v>
      </c>
      <c r="BJ1497" s="176" t="s">
        <v>3279</v>
      </c>
    </row>
    <row r="1498" spans="1:62">
      <c r="A1498" t="s">
        <v>1365</v>
      </c>
      <c r="B1498" t="s">
        <v>1331</v>
      </c>
      <c r="C1498" s="1">
        <f t="shared" si="930"/>
        <v>0</v>
      </c>
      <c r="D1498" s="1"/>
      <c r="E1498" s="1"/>
      <c r="F1498" s="1"/>
      <c r="G1498" s="1"/>
      <c r="H1498" s="1"/>
      <c r="I1498" s="1"/>
      <c r="J1498" s="1"/>
      <c r="K1498" s="1"/>
      <c r="L1498" s="1"/>
      <c r="M1498" s="7" t="e">
        <f>RANK(Z1498,(Z1498:AB1498,AC1498:AQ1498))</f>
        <v>#N/A</v>
      </c>
      <c r="N1498" s="7" t="e">
        <f>RANK(AA1498,(Z1498:AB1498,AC1498:AQ1498))</f>
        <v>#N/A</v>
      </c>
      <c r="O1498" s="7">
        <f>IF(AB1498&gt;0,RANK(AB1498,(Z1498:AB1498,AC1498:AQ1498)),0)</f>
        <v>0</v>
      </c>
      <c r="P1498" s="7"/>
      <c r="Q1498" s="1" t="e">
        <f t="shared" si="931"/>
        <v>#NUM!</v>
      </c>
      <c r="R1498" s="2" t="e">
        <f t="shared" si="932"/>
        <v>#NUM!</v>
      </c>
      <c r="S1498" s="2"/>
      <c r="T1498" s="2" t="str">
        <f t="shared" si="933"/>
        <v>-</v>
      </c>
      <c r="U1498" s="2" t="str">
        <f t="shared" si="934"/>
        <v>-</v>
      </c>
      <c r="V1498" s="2" t="str">
        <f t="shared" si="935"/>
        <v>-</v>
      </c>
      <c r="W1498" s="2" t="str">
        <f t="shared" si="936"/>
        <v>-</v>
      </c>
      <c r="X1498" s="2" t="str">
        <f t="shared" si="937"/>
        <v>-</v>
      </c>
      <c r="Y1498" s="2" t="str">
        <f t="shared" si="938"/>
        <v>-</v>
      </c>
      <c r="AK1498" s="1"/>
      <c r="BA1498" t="s">
        <v>3354</v>
      </c>
      <c r="BC1498">
        <v>0</v>
      </c>
      <c r="BE1498" s="97">
        <v>41</v>
      </c>
      <c r="BF1498" s="99"/>
      <c r="BG1498">
        <v>41051</v>
      </c>
      <c r="BH1498">
        <f t="shared" si="939"/>
        <v>4105100</v>
      </c>
      <c r="BJ1498" t="s">
        <v>3279</v>
      </c>
    </row>
    <row r="1499" spans="1:62">
      <c r="C1499" s="1"/>
      <c r="D1499" s="1"/>
      <c r="E1499" s="1"/>
      <c r="F1499" s="1"/>
      <c r="G1499" s="1"/>
      <c r="H1499" s="1"/>
      <c r="I1499" s="1"/>
      <c r="J1499" s="1"/>
      <c r="K1499" s="1"/>
      <c r="L1499" s="1"/>
      <c r="M1499" s="7"/>
      <c r="N1499" s="7"/>
      <c r="O1499" s="7"/>
      <c r="P1499" s="7"/>
      <c r="S1499" s="2"/>
      <c r="T1499" s="2"/>
      <c r="U1499" s="2"/>
      <c r="V1499" s="2"/>
      <c r="W1499" s="2"/>
      <c r="Y1499" s="2"/>
      <c r="AK1499" s="1"/>
      <c r="BF1499" s="99"/>
      <c r="BG1499"/>
    </row>
    <row r="1500" spans="1:62">
      <c r="A1500" s="48" t="s">
        <v>2035</v>
      </c>
      <c r="C1500" s="1"/>
      <c r="D1500" s="1"/>
      <c r="E1500" s="1"/>
      <c r="F1500" s="1"/>
      <c r="G1500" s="1"/>
      <c r="H1500" s="1"/>
      <c r="I1500" s="1"/>
      <c r="J1500" s="1"/>
      <c r="K1500" s="1"/>
      <c r="L1500" s="1"/>
      <c r="M1500" s="7"/>
      <c r="N1500" s="7"/>
      <c r="O1500" s="7"/>
      <c r="P1500" s="7"/>
      <c r="S1500" s="2"/>
      <c r="T1500" s="2"/>
      <c r="U1500" s="2"/>
      <c r="V1500" s="2"/>
      <c r="W1500" s="2"/>
      <c r="Y1500" s="2"/>
      <c r="AK1500" s="1"/>
      <c r="BF1500" s="99"/>
      <c r="BG1500"/>
    </row>
    <row r="1501" spans="1:62">
      <c r="A1501" t="s">
        <v>1279</v>
      </c>
      <c r="B1501" t="s">
        <v>2005</v>
      </c>
      <c r="C1501" s="1">
        <f t="shared" ref="C1501:C1570" si="940">SUM(Z1501:AQ1501)</f>
        <v>0</v>
      </c>
      <c r="D1501" s="1"/>
      <c r="E1501" s="1"/>
      <c r="F1501" s="1"/>
      <c r="G1501" s="1"/>
      <c r="H1501" s="1"/>
      <c r="I1501" s="1"/>
      <c r="J1501" s="1"/>
      <c r="K1501" s="1"/>
      <c r="L1501" s="1"/>
      <c r="M1501" s="7" t="e">
        <f>RANK(Z1501,(Z1501:AB1501,AC1501:AQ1501))</f>
        <v>#N/A</v>
      </c>
      <c r="N1501" s="7" t="e">
        <f>RANK(AA1501,(Z1501:AB1501,AC1501:AQ1501))</f>
        <v>#N/A</v>
      </c>
      <c r="O1501" s="7">
        <f>IF(AB1501&gt;0,RANK(AB1501,(Z1501:AB1501,AC1501:AQ1501)),0)</f>
        <v>0</v>
      </c>
      <c r="P1501" s="7"/>
      <c r="Q1501" s="1" t="e">
        <f t="shared" ref="Q1501:Q1570" si="941">MAX(Z1501:AG1501)-LARGE(Z1501:AG1501,2)</f>
        <v>#NUM!</v>
      </c>
      <c r="R1501" s="2" t="e">
        <f t="shared" ref="R1501:R1532" si="942">Q1501/C1501</f>
        <v>#NUM!</v>
      </c>
      <c r="S1501" s="2"/>
      <c r="T1501" s="2" t="str">
        <f t="shared" ref="T1501:T1564" si="943">IF($C1501=0,"-",Z1501/$C1501)</f>
        <v>-</v>
      </c>
      <c r="U1501" s="2" t="str">
        <f t="shared" ref="U1501:U1564" si="944">IF($C1501=0,"-",AA1501/$C1501)</f>
        <v>-</v>
      </c>
      <c r="V1501" s="2" t="str">
        <f t="shared" ref="V1501:V1564" si="945">IF($C1501=0,"-",AB1501/$C1501)</f>
        <v>-</v>
      </c>
      <c r="W1501" s="2" t="str">
        <f t="shared" ref="W1501:W1564" si="946">IF($C1501=0,"-",AC1501/$C1501)</f>
        <v>-</v>
      </c>
      <c r="X1501" s="2" t="str">
        <f t="shared" ref="X1501:X1564" si="947">IF($C1501=0,"-",AD1501/$C1501)</f>
        <v>-</v>
      </c>
      <c r="Y1501" s="2" t="str">
        <f t="shared" ref="Y1501:Y1532" si="948">IF(C1501=0,"-",(1-T1501-U1501-V1501-W1501-X1501))</f>
        <v>-</v>
      </c>
      <c r="AK1501" s="1"/>
      <c r="BA1501" t="str">
        <f t="shared" ref="BA1501:BA1532" si="949">A1501&amp;" "&amp;"CD"&amp;BC1501</f>
        <v>Allegheny CD12</v>
      </c>
      <c r="BC1501">
        <v>12</v>
      </c>
      <c r="BE1501" s="64">
        <v>42</v>
      </c>
      <c r="BF1501" s="140"/>
      <c r="BG1501">
        <v>42003</v>
      </c>
      <c r="BH1501">
        <f>BG1501*100+BC1501</f>
        <v>4200312</v>
      </c>
      <c r="BJ1501" t="s">
        <v>3279</v>
      </c>
    </row>
    <row r="1502" spans="1:62">
      <c r="A1502" t="s">
        <v>1279</v>
      </c>
      <c r="B1502" t="s">
        <v>2005</v>
      </c>
      <c r="C1502" s="1">
        <f t="shared" si="940"/>
        <v>0</v>
      </c>
      <c r="D1502" s="1"/>
      <c r="E1502" s="1"/>
      <c r="F1502" s="1"/>
      <c r="G1502" s="1"/>
      <c r="H1502" s="1"/>
      <c r="I1502" s="1"/>
      <c r="J1502" s="1"/>
      <c r="K1502" s="1"/>
      <c r="L1502" s="1"/>
      <c r="M1502" s="7" t="e">
        <f>RANK(Z1502,(Z1502:AB1502,AC1502:AQ1502))</f>
        <v>#N/A</v>
      </c>
      <c r="N1502" s="7" t="e">
        <f>RANK(AA1502,(Z1502:AB1502,AC1502:AQ1502))</f>
        <v>#N/A</v>
      </c>
      <c r="O1502" s="7">
        <f>IF(AB1502&gt;0,RANK(AB1502,(Z1502:AB1502,AC1502:AQ1502)),0)</f>
        <v>0</v>
      </c>
      <c r="P1502" s="7"/>
      <c r="Q1502" s="1" t="e">
        <f t="shared" si="941"/>
        <v>#NUM!</v>
      </c>
      <c r="R1502" s="2" t="e">
        <f t="shared" si="942"/>
        <v>#NUM!</v>
      </c>
      <c r="S1502" s="2"/>
      <c r="T1502" s="2" t="str">
        <f t="shared" si="943"/>
        <v>-</v>
      </c>
      <c r="U1502" s="2" t="str">
        <f t="shared" si="944"/>
        <v>-</v>
      </c>
      <c r="V1502" s="2" t="str">
        <f t="shared" si="945"/>
        <v>-</v>
      </c>
      <c r="W1502" s="2" t="str">
        <f t="shared" si="946"/>
        <v>-</v>
      </c>
      <c r="X1502" s="2" t="str">
        <f t="shared" si="947"/>
        <v>-</v>
      </c>
      <c r="Y1502" s="2" t="str">
        <f t="shared" si="948"/>
        <v>-</v>
      </c>
      <c r="AK1502" s="1"/>
      <c r="BA1502" s="176" t="str">
        <f t="shared" si="949"/>
        <v>Allegheny CD14</v>
      </c>
      <c r="BC1502">
        <v>14</v>
      </c>
      <c r="BE1502" s="64">
        <v>42</v>
      </c>
      <c r="BF1502" s="140"/>
      <c r="BG1502" s="176">
        <v>42003</v>
      </c>
      <c r="BH1502">
        <f>BG1502*100+BC1502</f>
        <v>4200314</v>
      </c>
      <c r="BJ1502" t="s">
        <v>3279</v>
      </c>
    </row>
    <row r="1503" spans="1:62" s="176" customFormat="1">
      <c r="A1503" s="176" t="s">
        <v>1279</v>
      </c>
      <c r="B1503" s="176" t="s">
        <v>2005</v>
      </c>
      <c r="C1503" s="1">
        <f>SUM(Z1503:AQ1503)</f>
        <v>0</v>
      </c>
      <c r="D1503" s="1"/>
      <c r="E1503" s="1"/>
      <c r="F1503" s="1"/>
      <c r="G1503" s="1"/>
      <c r="H1503" s="1"/>
      <c r="I1503" s="1"/>
      <c r="J1503" s="1"/>
      <c r="K1503" s="1"/>
      <c r="L1503" s="1"/>
      <c r="M1503" s="7" t="e">
        <f>RANK(Z1503,(Z1503:AB1503,AC1503:AQ1503))</f>
        <v>#N/A</v>
      </c>
      <c r="N1503" s="7" t="e">
        <f>RANK(AA1503,(Z1503:AB1503,AC1503:AQ1503))</f>
        <v>#N/A</v>
      </c>
      <c r="O1503" s="7">
        <f>IF(AB1503&gt;0,RANK(AB1503,(Z1503:AB1503,AC1503:AQ1503)),0)</f>
        <v>0</v>
      </c>
      <c r="P1503" s="7"/>
      <c r="Q1503" s="1" t="e">
        <f>MAX(Z1503:AG1503)-LARGE(Z1503:AG1503,2)</f>
        <v>#NUM!</v>
      </c>
      <c r="R1503" s="2" t="e">
        <f t="shared" si="942"/>
        <v>#NUM!</v>
      </c>
      <c r="S1503" s="2"/>
      <c r="T1503" s="2" t="str">
        <f t="shared" si="943"/>
        <v>-</v>
      </c>
      <c r="U1503" s="2" t="str">
        <f t="shared" si="944"/>
        <v>-</v>
      </c>
      <c r="V1503" s="2" t="str">
        <f t="shared" si="945"/>
        <v>-</v>
      </c>
      <c r="W1503" s="2" t="str">
        <f t="shared" si="946"/>
        <v>-</v>
      </c>
      <c r="X1503" s="2" t="str">
        <f t="shared" si="947"/>
        <v>-</v>
      </c>
      <c r="Y1503" s="2" t="str">
        <f t="shared" si="948"/>
        <v>-</v>
      </c>
      <c r="Z1503" s="1"/>
      <c r="AA1503" s="1"/>
      <c r="AB1503" s="1"/>
      <c r="AC1503" s="1"/>
      <c r="AD1503" s="1"/>
      <c r="AE1503" s="1"/>
      <c r="AF1503" s="1"/>
      <c r="AG1503" s="1"/>
      <c r="AH1503" s="1"/>
      <c r="AI1503" s="1"/>
      <c r="AJ1503" s="1"/>
      <c r="AK1503" s="1"/>
      <c r="AM1503" s="1"/>
      <c r="BA1503" s="176" t="str">
        <f t="shared" si="949"/>
        <v>Allegheny CD18</v>
      </c>
      <c r="BC1503" s="176">
        <v>18</v>
      </c>
      <c r="BE1503" s="64">
        <v>42</v>
      </c>
      <c r="BF1503" s="140"/>
      <c r="BG1503" s="176">
        <v>42003</v>
      </c>
      <c r="BH1503" s="176">
        <f>BG1503*100+BC1503</f>
        <v>4200318</v>
      </c>
      <c r="BJ1503" s="176" t="s">
        <v>3279</v>
      </c>
    </row>
    <row r="1504" spans="1:62">
      <c r="A1504" t="s">
        <v>1279</v>
      </c>
      <c r="B1504" t="s">
        <v>2005</v>
      </c>
      <c r="C1504" s="1">
        <f t="shared" si="940"/>
        <v>0</v>
      </c>
      <c r="D1504" s="1"/>
      <c r="E1504" s="1"/>
      <c r="F1504" s="1"/>
      <c r="G1504" s="1"/>
      <c r="H1504" s="1"/>
      <c r="I1504" s="1"/>
      <c r="J1504" s="1"/>
      <c r="K1504" s="1"/>
      <c r="L1504" s="1"/>
      <c r="M1504" s="7" t="e">
        <f>RANK(Z1504,(Z1504:AB1504,AC1504:AQ1504))</f>
        <v>#N/A</v>
      </c>
      <c r="N1504" s="7" t="e">
        <f>RANK(AA1504,(Z1504:AB1504,AC1504:AQ1504))</f>
        <v>#N/A</v>
      </c>
      <c r="O1504" s="7">
        <f>IF(AB1504&gt;0,RANK(AB1504,(Z1504:AB1504,AC1504:AQ1504)),0)</f>
        <v>0</v>
      </c>
      <c r="P1504" s="7"/>
      <c r="Q1504" s="1" t="e">
        <f t="shared" si="941"/>
        <v>#NUM!</v>
      </c>
      <c r="R1504" s="2" t="e">
        <f t="shared" si="942"/>
        <v>#NUM!</v>
      </c>
      <c r="S1504" s="2"/>
      <c r="T1504" s="2" t="str">
        <f t="shared" si="943"/>
        <v>-</v>
      </c>
      <c r="U1504" s="2" t="str">
        <f t="shared" si="944"/>
        <v>-</v>
      </c>
      <c r="V1504" s="2" t="str">
        <f t="shared" si="945"/>
        <v>-</v>
      </c>
      <c r="W1504" s="2" t="str">
        <f t="shared" si="946"/>
        <v>-</v>
      </c>
      <c r="X1504" s="2" t="str">
        <f t="shared" si="947"/>
        <v>-</v>
      </c>
      <c r="Y1504" s="2" t="str">
        <f t="shared" si="948"/>
        <v>-</v>
      </c>
      <c r="AK1504" s="1"/>
      <c r="BA1504" s="176" t="str">
        <f t="shared" si="949"/>
        <v>Allegheny CD0</v>
      </c>
      <c r="BC1504">
        <v>0</v>
      </c>
      <c r="BE1504" s="64">
        <v>42</v>
      </c>
      <c r="BF1504" s="140"/>
      <c r="BG1504" s="176">
        <v>42003</v>
      </c>
      <c r="BH1504">
        <f t="shared" ref="BH1504:BH1565" si="950">BG1504*100+BC1504</f>
        <v>4200300</v>
      </c>
      <c r="BJ1504" t="s">
        <v>3279</v>
      </c>
    </row>
    <row r="1505" spans="1:62">
      <c r="A1505" t="s">
        <v>2575</v>
      </c>
      <c r="B1505" t="s">
        <v>2005</v>
      </c>
      <c r="C1505" s="1">
        <f t="shared" si="940"/>
        <v>0</v>
      </c>
      <c r="D1505" s="1"/>
      <c r="E1505" s="1"/>
      <c r="F1505" s="1"/>
      <c r="G1505" s="1"/>
      <c r="H1505" s="1"/>
      <c r="I1505" s="1"/>
      <c r="J1505" s="1"/>
      <c r="K1505" s="1"/>
      <c r="L1505" s="1"/>
      <c r="M1505" s="7" t="e">
        <f>RANK(Z1505,(Z1505:AB1505,AC1505:AQ1505))</f>
        <v>#N/A</v>
      </c>
      <c r="N1505" s="7" t="e">
        <f>RANK(AA1505,(Z1505:AB1505,AC1505:AQ1505))</f>
        <v>#N/A</v>
      </c>
      <c r="O1505" s="7">
        <f>IF(AB1505&gt;0,RANK(AB1505,(Z1505:AB1505,AC1505:AQ1505)),0)</f>
        <v>0</v>
      </c>
      <c r="P1505" s="7"/>
      <c r="Q1505" s="1" t="e">
        <f t="shared" si="941"/>
        <v>#NUM!</v>
      </c>
      <c r="R1505" s="2" t="e">
        <f t="shared" si="942"/>
        <v>#NUM!</v>
      </c>
      <c r="S1505" s="2"/>
      <c r="T1505" s="2" t="str">
        <f t="shared" si="943"/>
        <v>-</v>
      </c>
      <c r="U1505" s="2" t="str">
        <f t="shared" si="944"/>
        <v>-</v>
      </c>
      <c r="V1505" s="2" t="str">
        <f t="shared" si="945"/>
        <v>-</v>
      </c>
      <c r="W1505" s="2" t="str">
        <f t="shared" si="946"/>
        <v>-</v>
      </c>
      <c r="X1505" s="2" t="str">
        <f t="shared" si="947"/>
        <v>-</v>
      </c>
      <c r="Y1505" s="2" t="str">
        <f t="shared" si="948"/>
        <v>-</v>
      </c>
      <c r="AK1505" s="1"/>
      <c r="BA1505" s="176" t="str">
        <f t="shared" si="949"/>
        <v>Berks CD6</v>
      </c>
      <c r="BC1505">
        <v>6</v>
      </c>
      <c r="BE1505" s="64">
        <v>42</v>
      </c>
      <c r="BF1505" s="140"/>
      <c r="BG1505" s="176">
        <v>42011</v>
      </c>
      <c r="BH1505">
        <f t="shared" si="950"/>
        <v>4201106</v>
      </c>
      <c r="BJ1505" t="s">
        <v>3279</v>
      </c>
    </row>
    <row r="1506" spans="1:62">
      <c r="A1506" t="s">
        <v>2575</v>
      </c>
      <c r="B1506" t="s">
        <v>2005</v>
      </c>
      <c r="C1506" s="1">
        <f t="shared" si="940"/>
        <v>0</v>
      </c>
      <c r="D1506" s="1"/>
      <c r="E1506" s="1"/>
      <c r="F1506" s="1"/>
      <c r="G1506" s="1"/>
      <c r="H1506" s="1"/>
      <c r="I1506" s="1"/>
      <c r="J1506" s="1"/>
      <c r="K1506" s="1"/>
      <c r="L1506" s="1"/>
      <c r="M1506" s="7" t="e">
        <f>RANK(Z1506,(Z1506:AB1506,AC1506:AQ1506))</f>
        <v>#N/A</v>
      </c>
      <c r="N1506" s="7" t="e">
        <f>RANK(AA1506,(Z1506:AB1506,AC1506:AQ1506))</f>
        <v>#N/A</v>
      </c>
      <c r="O1506" s="7">
        <f>IF(AB1506&gt;0,RANK(AB1506,(Z1506:AB1506,AC1506:AQ1506)),0)</f>
        <v>0</v>
      </c>
      <c r="P1506" s="7"/>
      <c r="Q1506" s="1" t="e">
        <f t="shared" si="941"/>
        <v>#NUM!</v>
      </c>
      <c r="R1506" s="2" t="e">
        <f t="shared" si="942"/>
        <v>#NUM!</v>
      </c>
      <c r="S1506" s="2"/>
      <c r="T1506" s="2" t="str">
        <f t="shared" si="943"/>
        <v>-</v>
      </c>
      <c r="U1506" s="2" t="str">
        <f t="shared" si="944"/>
        <v>-</v>
      </c>
      <c r="V1506" s="2" t="str">
        <f t="shared" si="945"/>
        <v>-</v>
      </c>
      <c r="W1506" s="2" t="str">
        <f t="shared" si="946"/>
        <v>-</v>
      </c>
      <c r="X1506" s="2" t="str">
        <f t="shared" si="947"/>
        <v>-</v>
      </c>
      <c r="Y1506" s="2" t="str">
        <f t="shared" si="948"/>
        <v>-</v>
      </c>
      <c r="AK1506" s="1"/>
      <c r="BA1506" s="176" t="str">
        <f t="shared" si="949"/>
        <v>Berks CD7</v>
      </c>
      <c r="BC1506">
        <v>7</v>
      </c>
      <c r="BE1506" s="64">
        <v>42</v>
      </c>
      <c r="BF1506" s="140"/>
      <c r="BG1506" s="176">
        <v>42011</v>
      </c>
      <c r="BH1506">
        <f t="shared" si="950"/>
        <v>4201107</v>
      </c>
      <c r="BJ1506" t="s">
        <v>3279</v>
      </c>
    </row>
    <row r="1507" spans="1:62">
      <c r="A1507" t="s">
        <v>2575</v>
      </c>
      <c r="B1507" t="s">
        <v>2005</v>
      </c>
      <c r="C1507" s="1">
        <f t="shared" si="940"/>
        <v>0</v>
      </c>
      <c r="D1507" s="1"/>
      <c r="E1507" s="1"/>
      <c r="F1507" s="1"/>
      <c r="G1507" s="1"/>
      <c r="H1507" s="1"/>
      <c r="I1507" s="1"/>
      <c r="J1507" s="1"/>
      <c r="K1507" s="1"/>
      <c r="L1507" s="1"/>
      <c r="M1507" s="7" t="e">
        <f>RANK(Z1507,(Z1507:AB1507,AC1507:AQ1507))</f>
        <v>#N/A</v>
      </c>
      <c r="N1507" s="7" t="e">
        <f>RANK(AA1507,(Z1507:AB1507,AC1507:AQ1507))</f>
        <v>#N/A</v>
      </c>
      <c r="O1507" s="7">
        <f>IF(AB1507&gt;0,RANK(AB1507,(Z1507:AB1507,AC1507:AQ1507)),0)</f>
        <v>0</v>
      </c>
      <c r="P1507" s="7"/>
      <c r="Q1507" s="1" t="e">
        <f t="shared" si="941"/>
        <v>#NUM!</v>
      </c>
      <c r="R1507" s="2" t="e">
        <f t="shared" si="942"/>
        <v>#NUM!</v>
      </c>
      <c r="S1507" s="2"/>
      <c r="T1507" s="2" t="str">
        <f t="shared" si="943"/>
        <v>-</v>
      </c>
      <c r="U1507" s="2" t="str">
        <f t="shared" si="944"/>
        <v>-</v>
      </c>
      <c r="V1507" s="2" t="str">
        <f t="shared" si="945"/>
        <v>-</v>
      </c>
      <c r="W1507" s="2" t="str">
        <f t="shared" si="946"/>
        <v>-</v>
      </c>
      <c r="X1507" s="2" t="str">
        <f t="shared" si="947"/>
        <v>-</v>
      </c>
      <c r="Y1507" s="2" t="str">
        <f t="shared" si="948"/>
        <v>-</v>
      </c>
      <c r="BA1507" s="176" t="str">
        <f t="shared" si="949"/>
        <v>Berks CD15</v>
      </c>
      <c r="BC1507">
        <v>15</v>
      </c>
      <c r="BE1507" s="64">
        <v>42</v>
      </c>
      <c r="BF1507" s="140"/>
      <c r="BG1507" s="176">
        <v>42011</v>
      </c>
      <c r="BH1507">
        <f t="shared" si="950"/>
        <v>4201115</v>
      </c>
      <c r="BJ1507" t="s">
        <v>3279</v>
      </c>
    </row>
    <row r="1508" spans="1:62">
      <c r="A1508" t="s">
        <v>2575</v>
      </c>
      <c r="B1508" t="s">
        <v>2005</v>
      </c>
      <c r="C1508" s="1">
        <f t="shared" si="940"/>
        <v>0</v>
      </c>
      <c r="D1508" s="1"/>
      <c r="E1508" s="1"/>
      <c r="F1508" s="1"/>
      <c r="G1508" s="1"/>
      <c r="H1508" s="1"/>
      <c r="I1508" s="1"/>
      <c r="J1508" s="1"/>
      <c r="K1508" s="1"/>
      <c r="L1508" s="1"/>
      <c r="M1508" s="7" t="e">
        <f>RANK(Z1508,(Z1508:AB1508,AC1508:AQ1508))</f>
        <v>#N/A</v>
      </c>
      <c r="N1508" s="7" t="e">
        <f>RANK(AA1508,(Z1508:AB1508,AC1508:AQ1508))</f>
        <v>#N/A</v>
      </c>
      <c r="O1508" s="7">
        <f>IF(AB1508&gt;0,RANK(AB1508,(Z1508:AB1508,AC1508:AQ1508)),0)</f>
        <v>0</v>
      </c>
      <c r="P1508" s="7"/>
      <c r="Q1508" s="1" t="e">
        <f t="shared" si="941"/>
        <v>#NUM!</v>
      </c>
      <c r="R1508" s="2" t="e">
        <f t="shared" si="942"/>
        <v>#NUM!</v>
      </c>
      <c r="S1508" s="2"/>
      <c r="T1508" s="2" t="str">
        <f t="shared" si="943"/>
        <v>-</v>
      </c>
      <c r="U1508" s="2" t="str">
        <f t="shared" si="944"/>
        <v>-</v>
      </c>
      <c r="V1508" s="2" t="str">
        <f t="shared" si="945"/>
        <v>-</v>
      </c>
      <c r="W1508" s="2" t="str">
        <f t="shared" si="946"/>
        <v>-</v>
      </c>
      <c r="X1508" s="2" t="str">
        <f t="shared" si="947"/>
        <v>-</v>
      </c>
      <c r="Y1508" s="2" t="str">
        <f t="shared" si="948"/>
        <v>-</v>
      </c>
      <c r="BA1508" s="176" t="str">
        <f t="shared" si="949"/>
        <v>Berks CD16</v>
      </c>
      <c r="BC1508">
        <v>16</v>
      </c>
      <c r="BE1508" s="64">
        <v>42</v>
      </c>
      <c r="BF1508" s="140"/>
      <c r="BG1508" s="176">
        <v>42011</v>
      </c>
      <c r="BH1508">
        <f t="shared" si="950"/>
        <v>4201116</v>
      </c>
      <c r="BJ1508" t="s">
        <v>3279</v>
      </c>
    </row>
    <row r="1509" spans="1:62">
      <c r="A1509" t="s">
        <v>2386</v>
      </c>
      <c r="B1509" t="s">
        <v>2005</v>
      </c>
      <c r="C1509" s="1">
        <f t="shared" si="940"/>
        <v>0</v>
      </c>
      <c r="D1509" s="1"/>
      <c r="E1509" s="1"/>
      <c r="F1509" s="1"/>
      <c r="G1509" s="1"/>
      <c r="H1509" s="1"/>
      <c r="I1509" s="1"/>
      <c r="J1509" s="1"/>
      <c r="K1509" s="1"/>
      <c r="L1509" s="1"/>
      <c r="M1509" s="7" t="e">
        <f>RANK(Z1509,(Z1509:AB1509,AC1509:AQ1509))</f>
        <v>#N/A</v>
      </c>
      <c r="N1509" s="7" t="e">
        <f>RANK(AA1509,(Z1509:AB1509,AC1509:AQ1509))</f>
        <v>#N/A</v>
      </c>
      <c r="O1509" s="7">
        <f>IF(AB1509&gt;0,RANK(AB1509,(Z1509:AB1509,AC1509:AQ1509)),0)</f>
        <v>0</v>
      </c>
      <c r="P1509" s="7"/>
      <c r="Q1509" s="1" t="e">
        <f t="shared" si="941"/>
        <v>#NUM!</v>
      </c>
      <c r="R1509" s="2" t="e">
        <f t="shared" si="942"/>
        <v>#NUM!</v>
      </c>
      <c r="S1509" s="2"/>
      <c r="T1509" s="2" t="str">
        <f t="shared" si="943"/>
        <v>-</v>
      </c>
      <c r="U1509" s="2" t="str">
        <f t="shared" si="944"/>
        <v>-</v>
      </c>
      <c r="V1509" s="2" t="str">
        <f t="shared" si="945"/>
        <v>-</v>
      </c>
      <c r="W1509" s="2" t="str">
        <f t="shared" si="946"/>
        <v>-</v>
      </c>
      <c r="X1509" s="2" t="str">
        <f t="shared" si="947"/>
        <v>-</v>
      </c>
      <c r="Y1509" s="2" t="str">
        <f t="shared" si="948"/>
        <v>-</v>
      </c>
      <c r="BA1509" s="176" t="str">
        <f t="shared" si="949"/>
        <v>Cambria CD9</v>
      </c>
      <c r="BC1509">
        <v>9</v>
      </c>
      <c r="BE1509" s="64">
        <v>42</v>
      </c>
      <c r="BF1509" s="140"/>
      <c r="BG1509" s="176">
        <v>42021</v>
      </c>
      <c r="BH1509">
        <f t="shared" si="950"/>
        <v>4202109</v>
      </c>
      <c r="BJ1509" t="s">
        <v>3279</v>
      </c>
    </row>
    <row r="1510" spans="1:62">
      <c r="A1510" t="s">
        <v>2386</v>
      </c>
      <c r="B1510" t="s">
        <v>2005</v>
      </c>
      <c r="C1510" s="1">
        <f t="shared" si="940"/>
        <v>0</v>
      </c>
      <c r="D1510" s="1"/>
      <c r="E1510" s="1"/>
      <c r="F1510" s="1"/>
      <c r="G1510" s="1"/>
      <c r="H1510" s="1"/>
      <c r="I1510" s="1"/>
      <c r="J1510" s="1"/>
      <c r="K1510" s="1"/>
      <c r="L1510" s="1"/>
      <c r="M1510" s="7" t="e">
        <f>RANK(Z1510,(Z1510:AB1510,AC1510:AQ1510))</f>
        <v>#N/A</v>
      </c>
      <c r="N1510" s="7" t="e">
        <f>RANK(AA1510,(Z1510:AB1510,AC1510:AQ1510))</f>
        <v>#N/A</v>
      </c>
      <c r="O1510" s="7">
        <f>IF(AB1510&gt;0,RANK(AB1510,(Z1510:AB1510,AC1510:AQ1510)),0)</f>
        <v>0</v>
      </c>
      <c r="P1510" s="7"/>
      <c r="Q1510" s="1" t="e">
        <f t="shared" si="941"/>
        <v>#NUM!</v>
      </c>
      <c r="R1510" s="2" t="e">
        <f t="shared" si="942"/>
        <v>#NUM!</v>
      </c>
      <c r="S1510" s="2"/>
      <c r="T1510" s="2" t="str">
        <f t="shared" si="943"/>
        <v>-</v>
      </c>
      <c r="U1510" s="2" t="str">
        <f t="shared" si="944"/>
        <v>-</v>
      </c>
      <c r="V1510" s="2" t="str">
        <f t="shared" si="945"/>
        <v>-</v>
      </c>
      <c r="W1510" s="2" t="str">
        <f t="shared" si="946"/>
        <v>-</v>
      </c>
      <c r="X1510" s="2" t="str">
        <f t="shared" si="947"/>
        <v>-</v>
      </c>
      <c r="Y1510" s="2" t="str">
        <f t="shared" si="948"/>
        <v>-</v>
      </c>
      <c r="BA1510" s="176" t="str">
        <f t="shared" si="949"/>
        <v>Cambria CD12</v>
      </c>
      <c r="BC1510">
        <v>12</v>
      </c>
      <c r="BE1510" s="64">
        <v>42</v>
      </c>
      <c r="BF1510" s="140"/>
      <c r="BG1510" s="176">
        <v>42021</v>
      </c>
      <c r="BH1510">
        <f t="shared" si="950"/>
        <v>4202112</v>
      </c>
      <c r="BJ1510" t="s">
        <v>3279</v>
      </c>
    </row>
    <row r="1511" spans="1:62">
      <c r="A1511" t="s">
        <v>1659</v>
      </c>
      <c r="B1511" t="s">
        <v>2005</v>
      </c>
      <c r="C1511" s="1">
        <f t="shared" si="940"/>
        <v>0</v>
      </c>
      <c r="D1511" s="1"/>
      <c r="E1511" s="1"/>
      <c r="F1511" s="1"/>
      <c r="G1511" s="1"/>
      <c r="H1511" s="1"/>
      <c r="I1511" s="1"/>
      <c r="J1511" s="1"/>
      <c r="K1511" s="1"/>
      <c r="L1511" s="1"/>
      <c r="M1511" s="7" t="e">
        <f>RANK(Z1511,(Z1511:AB1511,AC1511:AQ1511))</f>
        <v>#N/A</v>
      </c>
      <c r="N1511" s="7" t="e">
        <f>RANK(AA1511,(Z1511:AB1511,AC1511:AQ1511))</f>
        <v>#N/A</v>
      </c>
      <c r="O1511" s="7">
        <f>IF(AB1511&gt;0,RANK(AB1511,(Z1511:AB1511,AC1511:AQ1511)),0)</f>
        <v>0</v>
      </c>
      <c r="P1511" s="7"/>
      <c r="Q1511" s="1" t="e">
        <f t="shared" si="941"/>
        <v>#NUM!</v>
      </c>
      <c r="R1511" s="2" t="e">
        <f t="shared" si="942"/>
        <v>#NUM!</v>
      </c>
      <c r="S1511" s="2"/>
      <c r="T1511" s="2" t="str">
        <f t="shared" si="943"/>
        <v>-</v>
      </c>
      <c r="U1511" s="2" t="str">
        <f t="shared" si="944"/>
        <v>-</v>
      </c>
      <c r="V1511" s="2" t="str">
        <f t="shared" si="945"/>
        <v>-</v>
      </c>
      <c r="W1511" s="2" t="str">
        <f t="shared" si="946"/>
        <v>-</v>
      </c>
      <c r="X1511" s="2" t="str">
        <f t="shared" si="947"/>
        <v>-</v>
      </c>
      <c r="Y1511" s="2" t="str">
        <f t="shared" si="948"/>
        <v>-</v>
      </c>
      <c r="BA1511" s="176" t="str">
        <f t="shared" si="949"/>
        <v>Carbon CD11</v>
      </c>
      <c r="BC1511">
        <v>11</v>
      </c>
      <c r="BE1511" s="64">
        <v>42</v>
      </c>
      <c r="BF1511" s="140"/>
      <c r="BG1511" s="176">
        <v>42025</v>
      </c>
      <c r="BH1511">
        <f t="shared" si="950"/>
        <v>4202511</v>
      </c>
      <c r="BJ1511" t="s">
        <v>3279</v>
      </c>
    </row>
    <row r="1512" spans="1:62">
      <c r="A1512" t="s">
        <v>1659</v>
      </c>
      <c r="B1512" t="s">
        <v>2005</v>
      </c>
      <c r="C1512" s="1">
        <f t="shared" si="940"/>
        <v>0</v>
      </c>
      <c r="D1512" s="1"/>
      <c r="E1512" s="1"/>
      <c r="F1512" s="1"/>
      <c r="G1512" s="1"/>
      <c r="H1512" s="1"/>
      <c r="I1512" s="1"/>
      <c r="J1512" s="1"/>
      <c r="K1512" s="1"/>
      <c r="L1512" s="1"/>
      <c r="M1512" s="7" t="e">
        <f>RANK(Z1512,(Z1512:AB1512,AC1512:AQ1512))</f>
        <v>#N/A</v>
      </c>
      <c r="N1512" s="7" t="e">
        <f>RANK(AA1512,(Z1512:AB1512,AC1512:AQ1512))</f>
        <v>#N/A</v>
      </c>
      <c r="O1512" s="7">
        <f>IF(AB1512&gt;0,RANK(AB1512,(Z1512:AB1512,AC1512:AQ1512)),0)</f>
        <v>0</v>
      </c>
      <c r="P1512" s="7"/>
      <c r="Q1512" s="1" t="e">
        <f t="shared" si="941"/>
        <v>#NUM!</v>
      </c>
      <c r="R1512" s="2" t="e">
        <f t="shared" si="942"/>
        <v>#NUM!</v>
      </c>
      <c r="S1512" s="2"/>
      <c r="T1512" s="2" t="str">
        <f t="shared" si="943"/>
        <v>-</v>
      </c>
      <c r="U1512" s="2" t="str">
        <f t="shared" si="944"/>
        <v>-</v>
      </c>
      <c r="V1512" s="2" t="str">
        <f t="shared" si="945"/>
        <v>-</v>
      </c>
      <c r="W1512" s="2" t="str">
        <f t="shared" si="946"/>
        <v>-</v>
      </c>
      <c r="X1512" s="2" t="str">
        <f t="shared" si="947"/>
        <v>-</v>
      </c>
      <c r="Y1512" s="2" t="str">
        <f t="shared" si="948"/>
        <v>-</v>
      </c>
      <c r="BA1512" s="176" t="str">
        <f t="shared" si="949"/>
        <v>Carbon CD17</v>
      </c>
      <c r="BC1512">
        <v>17</v>
      </c>
      <c r="BE1512" s="64">
        <v>42</v>
      </c>
      <c r="BF1512" s="140"/>
      <c r="BG1512" s="176">
        <v>42025</v>
      </c>
      <c r="BH1512">
        <f t="shared" si="950"/>
        <v>4202517</v>
      </c>
      <c r="BJ1512" t="s">
        <v>3279</v>
      </c>
    </row>
    <row r="1513" spans="1:62">
      <c r="A1513" t="s">
        <v>2163</v>
      </c>
      <c r="B1513" t="s">
        <v>2005</v>
      </c>
      <c r="C1513" s="1">
        <f t="shared" si="940"/>
        <v>0</v>
      </c>
      <c r="D1513" s="1"/>
      <c r="E1513" s="1"/>
      <c r="F1513" s="1"/>
      <c r="G1513" s="1"/>
      <c r="H1513" s="1"/>
      <c r="I1513" s="1"/>
      <c r="J1513" s="1"/>
      <c r="K1513" s="1"/>
      <c r="L1513" s="1"/>
      <c r="M1513" s="7" t="e">
        <f>RANK(Z1513,(Z1513:AB1513,AC1513:AQ1513))</f>
        <v>#N/A</v>
      </c>
      <c r="N1513" s="7" t="e">
        <f>RANK(AA1513,(Z1513:AB1513,AC1513:AQ1513))</f>
        <v>#N/A</v>
      </c>
      <c r="O1513" s="7">
        <f>IF(AB1513&gt;0,RANK(AB1513,(Z1513:AB1513,AC1513:AQ1513)),0)</f>
        <v>0</v>
      </c>
      <c r="P1513" s="7"/>
      <c r="Q1513" s="1" t="e">
        <f t="shared" si="941"/>
        <v>#NUM!</v>
      </c>
      <c r="R1513" s="2" t="e">
        <f t="shared" si="942"/>
        <v>#NUM!</v>
      </c>
      <c r="S1513" s="2"/>
      <c r="T1513" s="2" t="str">
        <f t="shared" si="943"/>
        <v>-</v>
      </c>
      <c r="U1513" s="2" t="str">
        <f t="shared" si="944"/>
        <v>-</v>
      </c>
      <c r="V1513" s="2" t="str">
        <f t="shared" si="945"/>
        <v>-</v>
      </c>
      <c r="W1513" s="2" t="str">
        <f t="shared" si="946"/>
        <v>-</v>
      </c>
      <c r="X1513" s="2" t="str">
        <f t="shared" si="947"/>
        <v>-</v>
      </c>
      <c r="Y1513" s="2" t="str">
        <f t="shared" si="948"/>
        <v>-</v>
      </c>
      <c r="BA1513" s="176" t="str">
        <f t="shared" si="949"/>
        <v>Chester CD6</v>
      </c>
      <c r="BC1513">
        <v>6</v>
      </c>
      <c r="BE1513" s="64">
        <v>42</v>
      </c>
      <c r="BF1513" s="140"/>
      <c r="BG1513" s="176">
        <v>42029</v>
      </c>
      <c r="BH1513">
        <f t="shared" si="950"/>
        <v>4202906</v>
      </c>
      <c r="BJ1513" t="s">
        <v>3279</v>
      </c>
    </row>
    <row r="1514" spans="1:62">
      <c r="A1514" t="s">
        <v>2163</v>
      </c>
      <c r="B1514" t="s">
        <v>2005</v>
      </c>
      <c r="C1514" s="1">
        <f t="shared" si="940"/>
        <v>0</v>
      </c>
      <c r="D1514" s="1"/>
      <c r="E1514" s="1"/>
      <c r="F1514" s="1"/>
      <c r="G1514" s="1"/>
      <c r="H1514" s="1"/>
      <c r="I1514" s="1"/>
      <c r="J1514" s="1"/>
      <c r="K1514" s="1"/>
      <c r="L1514" s="1"/>
      <c r="M1514" s="7" t="e">
        <f>RANK(Z1514,(Z1514:AB1514,AC1514:AQ1514))</f>
        <v>#N/A</v>
      </c>
      <c r="N1514" s="7" t="e">
        <f>RANK(AA1514,(Z1514:AB1514,AC1514:AQ1514))</f>
        <v>#N/A</v>
      </c>
      <c r="O1514" s="7">
        <f>IF(AB1514&gt;0,RANK(AB1514,(Z1514:AB1514,AC1514:AQ1514)),0)</f>
        <v>0</v>
      </c>
      <c r="P1514" s="7"/>
      <c r="Q1514" s="1" t="e">
        <f t="shared" si="941"/>
        <v>#NUM!</v>
      </c>
      <c r="R1514" s="2" t="e">
        <f t="shared" si="942"/>
        <v>#NUM!</v>
      </c>
      <c r="S1514" s="2"/>
      <c r="T1514" s="2" t="str">
        <f t="shared" si="943"/>
        <v>-</v>
      </c>
      <c r="U1514" s="2" t="str">
        <f t="shared" si="944"/>
        <v>-</v>
      </c>
      <c r="V1514" s="2" t="str">
        <f t="shared" si="945"/>
        <v>-</v>
      </c>
      <c r="W1514" s="2" t="str">
        <f t="shared" si="946"/>
        <v>-</v>
      </c>
      <c r="X1514" s="2" t="str">
        <f t="shared" si="947"/>
        <v>-</v>
      </c>
      <c r="Y1514" s="2" t="str">
        <f t="shared" si="948"/>
        <v>-</v>
      </c>
      <c r="BA1514" s="176" t="str">
        <f t="shared" si="949"/>
        <v>Chester CD7</v>
      </c>
      <c r="BC1514">
        <v>7</v>
      </c>
      <c r="BE1514" s="64">
        <v>42</v>
      </c>
      <c r="BF1514" s="140"/>
      <c r="BG1514" s="176">
        <v>42029</v>
      </c>
      <c r="BH1514">
        <f t="shared" si="950"/>
        <v>4202907</v>
      </c>
      <c r="BJ1514" t="s">
        <v>3279</v>
      </c>
    </row>
    <row r="1515" spans="1:62">
      <c r="A1515" t="s">
        <v>2163</v>
      </c>
      <c r="B1515" t="s">
        <v>2005</v>
      </c>
      <c r="C1515" s="1">
        <f t="shared" si="940"/>
        <v>0</v>
      </c>
      <c r="D1515" s="1"/>
      <c r="E1515" s="1"/>
      <c r="F1515" s="1"/>
      <c r="G1515" s="1"/>
      <c r="H1515" s="1"/>
      <c r="I1515" s="1"/>
      <c r="J1515" s="1"/>
      <c r="K1515" s="1"/>
      <c r="L1515" s="1"/>
      <c r="M1515" s="7" t="e">
        <f>RANK(Z1515,(Z1515:AB1515,AC1515:AQ1515))</f>
        <v>#N/A</v>
      </c>
      <c r="N1515" s="7" t="e">
        <f>RANK(AA1515,(Z1515:AB1515,AC1515:AQ1515))</f>
        <v>#N/A</v>
      </c>
      <c r="O1515" s="7">
        <f>IF(AB1515&gt;0,RANK(AB1515,(Z1515:AB1515,AC1515:AQ1515)),0)</f>
        <v>0</v>
      </c>
      <c r="P1515" s="7"/>
      <c r="Q1515" s="1" t="e">
        <f t="shared" si="941"/>
        <v>#NUM!</v>
      </c>
      <c r="R1515" s="2" t="e">
        <f t="shared" si="942"/>
        <v>#NUM!</v>
      </c>
      <c r="S1515" s="2"/>
      <c r="T1515" s="2" t="str">
        <f t="shared" si="943"/>
        <v>-</v>
      </c>
      <c r="U1515" s="2" t="str">
        <f t="shared" si="944"/>
        <v>-</v>
      </c>
      <c r="V1515" s="2" t="str">
        <f t="shared" si="945"/>
        <v>-</v>
      </c>
      <c r="W1515" s="2" t="str">
        <f t="shared" si="946"/>
        <v>-</v>
      </c>
      <c r="X1515" s="2" t="str">
        <f t="shared" si="947"/>
        <v>-</v>
      </c>
      <c r="Y1515" s="2" t="str">
        <f t="shared" si="948"/>
        <v>-</v>
      </c>
      <c r="BA1515" s="176" t="str">
        <f t="shared" si="949"/>
        <v>Chester CD16</v>
      </c>
      <c r="BC1515">
        <v>16</v>
      </c>
      <c r="BE1515" s="64">
        <v>42</v>
      </c>
      <c r="BF1515" s="140"/>
      <c r="BG1515" s="176">
        <v>42029</v>
      </c>
      <c r="BH1515">
        <f t="shared" si="950"/>
        <v>4202916</v>
      </c>
      <c r="BJ1515" t="s">
        <v>3279</v>
      </c>
    </row>
    <row r="1516" spans="1:62">
      <c r="A1516" t="s">
        <v>1674</v>
      </c>
      <c r="B1516" t="s">
        <v>2005</v>
      </c>
      <c r="C1516" s="1">
        <f t="shared" si="940"/>
        <v>0</v>
      </c>
      <c r="D1516" s="1"/>
      <c r="E1516" s="1"/>
      <c r="F1516" s="1"/>
      <c r="G1516" s="1"/>
      <c r="H1516" s="1"/>
      <c r="I1516" s="1"/>
      <c r="J1516" s="1"/>
      <c r="K1516" s="1"/>
      <c r="L1516" s="1"/>
      <c r="M1516" s="7" t="e">
        <f>RANK(Z1516,(Z1516:AB1516,AC1516:AQ1516))</f>
        <v>#N/A</v>
      </c>
      <c r="N1516" s="7" t="e">
        <f>RANK(AA1516,(Z1516:AB1516,AC1516:AQ1516))</f>
        <v>#N/A</v>
      </c>
      <c r="O1516" s="7">
        <f>IF(AB1516&gt;0,RANK(AB1516,(Z1516:AB1516,AC1516:AQ1516)),0)</f>
        <v>0</v>
      </c>
      <c r="P1516" s="7"/>
      <c r="Q1516" s="1" t="e">
        <f t="shared" si="941"/>
        <v>#NUM!</v>
      </c>
      <c r="R1516" s="2" t="e">
        <f t="shared" si="942"/>
        <v>#NUM!</v>
      </c>
      <c r="S1516" s="2"/>
      <c r="T1516" s="2" t="str">
        <f t="shared" si="943"/>
        <v>-</v>
      </c>
      <c r="U1516" s="2" t="str">
        <f t="shared" si="944"/>
        <v>-</v>
      </c>
      <c r="V1516" s="2" t="str">
        <f t="shared" si="945"/>
        <v>-</v>
      </c>
      <c r="W1516" s="2" t="str">
        <f t="shared" si="946"/>
        <v>-</v>
      </c>
      <c r="X1516" s="2" t="str">
        <f t="shared" si="947"/>
        <v>-</v>
      </c>
      <c r="Y1516" s="2" t="str">
        <f t="shared" si="948"/>
        <v>-</v>
      </c>
      <c r="BA1516" s="176" t="str">
        <f t="shared" si="949"/>
        <v>Clarion CD3</v>
      </c>
      <c r="BC1516">
        <v>3</v>
      </c>
      <c r="BE1516" s="64">
        <v>42</v>
      </c>
      <c r="BF1516" s="140"/>
      <c r="BG1516" s="176">
        <v>42031</v>
      </c>
      <c r="BH1516">
        <f t="shared" si="950"/>
        <v>4203103</v>
      </c>
      <c r="BJ1516" t="s">
        <v>3279</v>
      </c>
    </row>
    <row r="1517" spans="1:62">
      <c r="A1517" t="s">
        <v>1674</v>
      </c>
      <c r="B1517" t="s">
        <v>2005</v>
      </c>
      <c r="C1517" s="1">
        <f t="shared" si="940"/>
        <v>0</v>
      </c>
      <c r="D1517" s="1"/>
      <c r="E1517" s="1"/>
      <c r="F1517" s="1"/>
      <c r="G1517" s="1"/>
      <c r="H1517" s="1"/>
      <c r="I1517" s="1"/>
      <c r="J1517" s="1"/>
      <c r="K1517" s="1"/>
      <c r="L1517" s="1"/>
      <c r="M1517" s="7" t="e">
        <f>RANK(Z1517,(Z1517:AB1517,AC1517:AQ1517))</f>
        <v>#N/A</v>
      </c>
      <c r="N1517" s="7" t="e">
        <f>RANK(AA1517,(Z1517:AB1517,AC1517:AQ1517))</f>
        <v>#N/A</v>
      </c>
      <c r="O1517" s="7">
        <f>IF(AB1517&gt;0,RANK(AB1517,(Z1517:AB1517,AC1517:AQ1517)),0)</f>
        <v>0</v>
      </c>
      <c r="P1517" s="7"/>
      <c r="Q1517" s="1" t="e">
        <f t="shared" si="941"/>
        <v>#NUM!</v>
      </c>
      <c r="R1517" s="2" t="e">
        <f t="shared" si="942"/>
        <v>#NUM!</v>
      </c>
      <c r="S1517" s="2"/>
      <c r="T1517" s="2" t="str">
        <f t="shared" si="943"/>
        <v>-</v>
      </c>
      <c r="U1517" s="2" t="str">
        <f t="shared" si="944"/>
        <v>-</v>
      </c>
      <c r="V1517" s="2" t="str">
        <f t="shared" si="945"/>
        <v>-</v>
      </c>
      <c r="W1517" s="2" t="str">
        <f t="shared" si="946"/>
        <v>-</v>
      </c>
      <c r="X1517" s="2" t="str">
        <f t="shared" si="947"/>
        <v>-</v>
      </c>
      <c r="Y1517" s="2" t="str">
        <f t="shared" si="948"/>
        <v>-</v>
      </c>
      <c r="BA1517" s="176" t="str">
        <f t="shared" si="949"/>
        <v>Clarion CD5</v>
      </c>
      <c r="BC1517">
        <v>5</v>
      </c>
      <c r="BE1517" s="64">
        <v>42</v>
      </c>
      <c r="BF1517" s="140"/>
      <c r="BG1517" s="176">
        <v>42031</v>
      </c>
      <c r="BH1517">
        <f t="shared" si="950"/>
        <v>4203105</v>
      </c>
      <c r="BJ1517" t="s">
        <v>3279</v>
      </c>
    </row>
    <row r="1518" spans="1:62">
      <c r="A1518" t="s">
        <v>2685</v>
      </c>
      <c r="B1518" t="s">
        <v>2005</v>
      </c>
      <c r="C1518" s="1">
        <f t="shared" si="940"/>
        <v>0</v>
      </c>
      <c r="D1518" s="1"/>
      <c r="E1518" s="1"/>
      <c r="F1518" s="1"/>
      <c r="G1518" s="1"/>
      <c r="H1518" s="1"/>
      <c r="I1518" s="1"/>
      <c r="J1518" s="1"/>
      <c r="K1518" s="1"/>
      <c r="L1518" s="1"/>
      <c r="M1518" s="7" t="e">
        <f>RANK(Z1518,(Z1518:AB1518,AC1518:AQ1518))</f>
        <v>#N/A</v>
      </c>
      <c r="N1518" s="7" t="e">
        <f>RANK(AA1518,(Z1518:AB1518,AC1518:AQ1518))</f>
        <v>#N/A</v>
      </c>
      <c r="O1518" s="7">
        <f>IF(AB1518&gt;0,RANK(AB1518,(Z1518:AB1518,AC1518:AQ1518)),0)</f>
        <v>0</v>
      </c>
      <c r="P1518" s="7"/>
      <c r="Q1518" s="1" t="e">
        <f t="shared" si="941"/>
        <v>#NUM!</v>
      </c>
      <c r="R1518" s="2" t="e">
        <f t="shared" si="942"/>
        <v>#NUM!</v>
      </c>
      <c r="S1518" s="2"/>
      <c r="T1518" s="2" t="str">
        <f t="shared" si="943"/>
        <v>-</v>
      </c>
      <c r="U1518" s="2" t="str">
        <f t="shared" si="944"/>
        <v>-</v>
      </c>
      <c r="V1518" s="2" t="str">
        <f t="shared" si="945"/>
        <v>-</v>
      </c>
      <c r="W1518" s="2" t="str">
        <f t="shared" si="946"/>
        <v>-</v>
      </c>
      <c r="X1518" s="2" t="str">
        <f t="shared" si="947"/>
        <v>-</v>
      </c>
      <c r="Y1518" s="2" t="str">
        <f t="shared" si="948"/>
        <v>-</v>
      </c>
      <c r="BA1518" s="176" t="str">
        <f t="shared" si="949"/>
        <v>Crawford CD3</v>
      </c>
      <c r="BC1518">
        <v>3</v>
      </c>
      <c r="BE1518" s="64">
        <v>42</v>
      </c>
      <c r="BF1518" s="140"/>
      <c r="BG1518" s="176">
        <v>42039</v>
      </c>
      <c r="BH1518">
        <f t="shared" si="950"/>
        <v>4203903</v>
      </c>
      <c r="BJ1518" t="s">
        <v>3279</v>
      </c>
    </row>
    <row r="1519" spans="1:62">
      <c r="A1519" t="s">
        <v>2685</v>
      </c>
      <c r="B1519" t="s">
        <v>2005</v>
      </c>
      <c r="C1519" s="1">
        <f t="shared" si="940"/>
        <v>0</v>
      </c>
      <c r="D1519" s="1"/>
      <c r="E1519" s="1"/>
      <c r="F1519" s="1"/>
      <c r="G1519" s="1"/>
      <c r="H1519" s="1"/>
      <c r="I1519" s="1"/>
      <c r="J1519" s="1"/>
      <c r="K1519" s="1"/>
      <c r="L1519" s="1"/>
      <c r="M1519" s="7" t="e">
        <f>RANK(Z1519,(Z1519:AB1519,AC1519:AQ1519))</f>
        <v>#N/A</v>
      </c>
      <c r="N1519" s="7" t="e">
        <f>RANK(AA1519,(Z1519:AB1519,AC1519:AQ1519))</f>
        <v>#N/A</v>
      </c>
      <c r="O1519" s="7">
        <f>IF(AB1519&gt;0,RANK(AB1519,(Z1519:AB1519,AC1519:AQ1519)),0)</f>
        <v>0</v>
      </c>
      <c r="P1519" s="7"/>
      <c r="Q1519" s="1" t="e">
        <f t="shared" si="941"/>
        <v>#NUM!</v>
      </c>
      <c r="R1519" s="2" t="e">
        <f t="shared" si="942"/>
        <v>#NUM!</v>
      </c>
      <c r="S1519" s="2"/>
      <c r="T1519" s="2" t="str">
        <f t="shared" si="943"/>
        <v>-</v>
      </c>
      <c r="U1519" s="2" t="str">
        <f t="shared" si="944"/>
        <v>-</v>
      </c>
      <c r="V1519" s="2" t="str">
        <f t="shared" si="945"/>
        <v>-</v>
      </c>
      <c r="W1519" s="2" t="str">
        <f t="shared" si="946"/>
        <v>-</v>
      </c>
      <c r="X1519" s="2" t="str">
        <f t="shared" si="947"/>
        <v>-</v>
      </c>
      <c r="Y1519" s="2" t="str">
        <f t="shared" si="948"/>
        <v>-</v>
      </c>
      <c r="BA1519" s="176" t="str">
        <f t="shared" si="949"/>
        <v>Crawford CD5</v>
      </c>
      <c r="BC1519">
        <v>5</v>
      </c>
      <c r="BE1519" s="64">
        <v>42</v>
      </c>
      <c r="BF1519" s="140"/>
      <c r="BG1519" s="176">
        <v>42039</v>
      </c>
      <c r="BH1519">
        <f t="shared" si="950"/>
        <v>4203905</v>
      </c>
      <c r="BJ1519" t="s">
        <v>3279</v>
      </c>
    </row>
    <row r="1520" spans="1:62">
      <c r="A1520" t="s">
        <v>2189</v>
      </c>
      <c r="B1520" t="s">
        <v>2005</v>
      </c>
      <c r="C1520" s="1">
        <f t="shared" si="940"/>
        <v>0</v>
      </c>
      <c r="D1520" s="1"/>
      <c r="E1520" s="1"/>
      <c r="F1520" s="1"/>
      <c r="G1520" s="1"/>
      <c r="H1520" s="1"/>
      <c r="I1520" s="1"/>
      <c r="J1520" s="1"/>
      <c r="K1520" s="1"/>
      <c r="L1520" s="1"/>
      <c r="M1520" s="7" t="e">
        <f>RANK(Z1520,(Z1520:AB1520,AC1520:AQ1520))</f>
        <v>#N/A</v>
      </c>
      <c r="N1520" s="7" t="e">
        <f>RANK(AA1520,(Z1520:AB1520,AC1520:AQ1520))</f>
        <v>#N/A</v>
      </c>
      <c r="O1520" s="7">
        <f>IF(AB1520&gt;0,RANK(AB1520,(Z1520:AB1520,AC1520:AQ1520)),0)</f>
        <v>0</v>
      </c>
      <c r="P1520" s="7"/>
      <c r="Q1520" s="1" t="e">
        <f t="shared" si="941"/>
        <v>#NUM!</v>
      </c>
      <c r="R1520" s="2" t="e">
        <f t="shared" si="942"/>
        <v>#NUM!</v>
      </c>
      <c r="S1520" s="2"/>
      <c r="T1520" s="2" t="str">
        <f t="shared" si="943"/>
        <v>-</v>
      </c>
      <c r="U1520" s="2" t="str">
        <f t="shared" si="944"/>
        <v>-</v>
      </c>
      <c r="V1520" s="2" t="str">
        <f t="shared" si="945"/>
        <v>-</v>
      </c>
      <c r="W1520" s="2" t="str">
        <f t="shared" si="946"/>
        <v>-</v>
      </c>
      <c r="X1520" s="2" t="str">
        <f t="shared" si="947"/>
        <v>-</v>
      </c>
      <c r="Y1520" s="2" t="str">
        <f t="shared" si="948"/>
        <v>-</v>
      </c>
      <c r="BA1520" s="176" t="str">
        <f t="shared" si="949"/>
        <v>Cumberland CD4</v>
      </c>
      <c r="BC1520">
        <v>4</v>
      </c>
      <c r="BE1520" s="64">
        <v>42</v>
      </c>
      <c r="BF1520" s="140"/>
      <c r="BG1520" s="176">
        <v>42041</v>
      </c>
      <c r="BH1520">
        <f t="shared" si="950"/>
        <v>4204104</v>
      </c>
      <c r="BJ1520" t="s">
        <v>3279</v>
      </c>
    </row>
    <row r="1521" spans="1:62">
      <c r="A1521" t="s">
        <v>2189</v>
      </c>
      <c r="B1521" t="s">
        <v>2005</v>
      </c>
      <c r="C1521" s="1">
        <f t="shared" si="940"/>
        <v>0</v>
      </c>
      <c r="D1521" s="1"/>
      <c r="E1521" s="1"/>
      <c r="F1521" s="1"/>
      <c r="G1521" s="1"/>
      <c r="H1521" s="1"/>
      <c r="I1521" s="1"/>
      <c r="J1521" s="1"/>
      <c r="K1521" s="1"/>
      <c r="L1521" s="1"/>
      <c r="M1521" s="7" t="e">
        <f>RANK(Z1521,(Z1521:AB1521,AC1521:AQ1521))</f>
        <v>#N/A</v>
      </c>
      <c r="N1521" s="7" t="e">
        <f>RANK(AA1521,(Z1521:AB1521,AC1521:AQ1521))</f>
        <v>#N/A</v>
      </c>
      <c r="O1521" s="7">
        <f>IF(AB1521&gt;0,RANK(AB1521,(Z1521:AB1521,AC1521:AQ1521)),0)</f>
        <v>0</v>
      </c>
      <c r="P1521" s="7"/>
      <c r="Q1521" s="1" t="e">
        <f t="shared" si="941"/>
        <v>#NUM!</v>
      </c>
      <c r="R1521" s="2" t="e">
        <f t="shared" si="942"/>
        <v>#NUM!</v>
      </c>
      <c r="S1521" s="2"/>
      <c r="T1521" s="2" t="str">
        <f t="shared" si="943"/>
        <v>-</v>
      </c>
      <c r="U1521" s="2" t="str">
        <f t="shared" si="944"/>
        <v>-</v>
      </c>
      <c r="V1521" s="2" t="str">
        <f t="shared" si="945"/>
        <v>-</v>
      </c>
      <c r="W1521" s="2" t="str">
        <f t="shared" si="946"/>
        <v>-</v>
      </c>
      <c r="X1521" s="2" t="str">
        <f t="shared" si="947"/>
        <v>-</v>
      </c>
      <c r="Y1521" s="2" t="str">
        <f t="shared" si="948"/>
        <v>-</v>
      </c>
      <c r="BA1521" s="176" t="str">
        <f t="shared" si="949"/>
        <v>Cumberland CD11</v>
      </c>
      <c r="BC1521">
        <v>11</v>
      </c>
      <c r="BE1521" s="64">
        <v>42</v>
      </c>
      <c r="BF1521" s="140"/>
      <c r="BG1521" s="176">
        <v>42041</v>
      </c>
      <c r="BH1521">
        <f t="shared" si="950"/>
        <v>4204111</v>
      </c>
      <c r="BJ1521" t="s">
        <v>3279</v>
      </c>
    </row>
    <row r="1522" spans="1:62">
      <c r="A1522" t="s">
        <v>1723</v>
      </c>
      <c r="B1522" t="s">
        <v>2005</v>
      </c>
      <c r="C1522" s="1">
        <f t="shared" si="940"/>
        <v>0</v>
      </c>
      <c r="D1522" s="1"/>
      <c r="E1522" s="1"/>
      <c r="F1522" s="1"/>
      <c r="G1522" s="1"/>
      <c r="H1522" s="1"/>
      <c r="I1522" s="1"/>
      <c r="J1522" s="1"/>
      <c r="K1522" s="1"/>
      <c r="L1522" s="1"/>
      <c r="M1522" s="7" t="e">
        <f>RANK(Z1522,(Z1522:AB1522,AC1522:AQ1522))</f>
        <v>#N/A</v>
      </c>
      <c r="N1522" s="7" t="e">
        <f>RANK(AA1522,(Z1522:AB1522,AC1522:AQ1522))</f>
        <v>#N/A</v>
      </c>
      <c r="O1522" s="7">
        <f>IF(AB1522&gt;0,RANK(AB1522,(Z1522:AB1522,AC1522:AQ1522)),0)</f>
        <v>0</v>
      </c>
      <c r="P1522" s="7"/>
      <c r="Q1522" s="1" t="e">
        <f t="shared" si="941"/>
        <v>#NUM!</v>
      </c>
      <c r="R1522" s="2" t="e">
        <f t="shared" si="942"/>
        <v>#NUM!</v>
      </c>
      <c r="S1522" s="2"/>
      <c r="T1522" s="2" t="str">
        <f t="shared" si="943"/>
        <v>-</v>
      </c>
      <c r="U1522" s="2" t="str">
        <f t="shared" si="944"/>
        <v>-</v>
      </c>
      <c r="V1522" s="2" t="str">
        <f t="shared" si="945"/>
        <v>-</v>
      </c>
      <c r="W1522" s="2" t="str">
        <f t="shared" si="946"/>
        <v>-</v>
      </c>
      <c r="X1522" s="2" t="str">
        <f t="shared" si="947"/>
        <v>-</v>
      </c>
      <c r="Y1522" s="2" t="str">
        <f t="shared" si="948"/>
        <v>-</v>
      </c>
      <c r="BA1522" s="176" t="str">
        <f t="shared" si="949"/>
        <v>Dauphin CD4</v>
      </c>
      <c r="BC1522">
        <v>4</v>
      </c>
      <c r="BE1522" s="64">
        <v>42</v>
      </c>
      <c r="BF1522" s="140"/>
      <c r="BG1522" s="176">
        <v>42043</v>
      </c>
      <c r="BH1522">
        <f t="shared" si="950"/>
        <v>4204304</v>
      </c>
      <c r="BJ1522" t="s">
        <v>3279</v>
      </c>
    </row>
    <row r="1523" spans="1:62">
      <c r="A1523" t="s">
        <v>1723</v>
      </c>
      <c r="B1523" t="s">
        <v>2005</v>
      </c>
      <c r="C1523" s="1">
        <f t="shared" si="940"/>
        <v>0</v>
      </c>
      <c r="D1523" s="1"/>
      <c r="E1523" s="1"/>
      <c r="F1523" s="1"/>
      <c r="G1523" s="1"/>
      <c r="H1523" s="1"/>
      <c r="I1523" s="1"/>
      <c r="J1523" s="1"/>
      <c r="K1523" s="1"/>
      <c r="L1523" s="1"/>
      <c r="M1523" s="7" t="e">
        <f>RANK(Z1523,(Z1523:AB1523,AC1523:AQ1523))</f>
        <v>#N/A</v>
      </c>
      <c r="N1523" s="7" t="e">
        <f>RANK(AA1523,(Z1523:AB1523,AC1523:AQ1523))</f>
        <v>#N/A</v>
      </c>
      <c r="O1523" s="7">
        <f>IF(AB1523&gt;0,RANK(AB1523,(Z1523:AB1523,AC1523:AQ1523)),0)</f>
        <v>0</v>
      </c>
      <c r="P1523" s="7"/>
      <c r="Q1523" s="1" t="e">
        <f t="shared" si="941"/>
        <v>#NUM!</v>
      </c>
      <c r="R1523" s="2" t="e">
        <f t="shared" si="942"/>
        <v>#NUM!</v>
      </c>
      <c r="S1523" s="2"/>
      <c r="T1523" s="2" t="str">
        <f t="shared" si="943"/>
        <v>-</v>
      </c>
      <c r="U1523" s="2" t="str">
        <f t="shared" si="944"/>
        <v>-</v>
      </c>
      <c r="V1523" s="2" t="str">
        <f t="shared" si="945"/>
        <v>-</v>
      </c>
      <c r="W1523" s="2" t="str">
        <f t="shared" si="946"/>
        <v>-</v>
      </c>
      <c r="X1523" s="2" t="str">
        <f t="shared" si="947"/>
        <v>-</v>
      </c>
      <c r="Y1523" s="2" t="str">
        <f t="shared" si="948"/>
        <v>-</v>
      </c>
      <c r="BA1523" s="176" t="str">
        <f t="shared" si="949"/>
        <v>Dauphin CD11</v>
      </c>
      <c r="BC1523">
        <v>11</v>
      </c>
      <c r="BE1523" s="64">
        <v>42</v>
      </c>
      <c r="BF1523" s="140"/>
      <c r="BG1523" s="176">
        <v>42043</v>
      </c>
      <c r="BH1523">
        <f t="shared" si="950"/>
        <v>4204311</v>
      </c>
      <c r="BJ1523" t="s">
        <v>3279</v>
      </c>
    </row>
    <row r="1524" spans="1:62">
      <c r="A1524" t="s">
        <v>1723</v>
      </c>
      <c r="B1524" t="s">
        <v>2005</v>
      </c>
      <c r="C1524" s="1">
        <f t="shared" si="940"/>
        <v>0</v>
      </c>
      <c r="D1524" s="1"/>
      <c r="E1524" s="1"/>
      <c r="F1524" s="1"/>
      <c r="G1524" s="1"/>
      <c r="H1524" s="1"/>
      <c r="I1524" s="1"/>
      <c r="J1524" s="1"/>
      <c r="K1524" s="1"/>
      <c r="L1524" s="1"/>
      <c r="M1524" s="7" t="e">
        <f>RANK(Z1524,(Z1524:AB1524,AC1524:AQ1524))</f>
        <v>#N/A</v>
      </c>
      <c r="N1524" s="7" t="e">
        <f>RANK(AA1524,(Z1524:AB1524,AC1524:AQ1524))</f>
        <v>#N/A</v>
      </c>
      <c r="O1524" s="7">
        <f>IF(AB1524&gt;0,RANK(AB1524,(Z1524:AB1524,AC1524:AQ1524)),0)</f>
        <v>0</v>
      </c>
      <c r="P1524" s="7"/>
      <c r="Q1524" s="1" t="e">
        <f t="shared" si="941"/>
        <v>#NUM!</v>
      </c>
      <c r="R1524" s="2" t="e">
        <f t="shared" si="942"/>
        <v>#NUM!</v>
      </c>
      <c r="S1524" s="2"/>
      <c r="T1524" s="2" t="str">
        <f t="shared" si="943"/>
        <v>-</v>
      </c>
      <c r="U1524" s="2" t="str">
        <f t="shared" si="944"/>
        <v>-</v>
      </c>
      <c r="V1524" s="2" t="str">
        <f t="shared" si="945"/>
        <v>-</v>
      </c>
      <c r="W1524" s="2" t="str">
        <f t="shared" si="946"/>
        <v>-</v>
      </c>
      <c r="X1524" s="2" t="str">
        <f t="shared" si="947"/>
        <v>-</v>
      </c>
      <c r="Y1524" s="2" t="str">
        <f t="shared" si="948"/>
        <v>-</v>
      </c>
      <c r="BA1524" s="176" t="str">
        <f t="shared" si="949"/>
        <v>Dauphin CD15</v>
      </c>
      <c r="BC1524">
        <v>15</v>
      </c>
      <c r="BE1524" s="64">
        <v>42</v>
      </c>
      <c r="BF1524" s="140"/>
      <c r="BG1524" s="176">
        <v>42043</v>
      </c>
      <c r="BH1524">
        <f t="shared" si="950"/>
        <v>4204315</v>
      </c>
      <c r="BJ1524" t="s">
        <v>3279</v>
      </c>
    </row>
    <row r="1525" spans="1:62">
      <c r="A1525" t="s">
        <v>1703</v>
      </c>
      <c r="B1525" t="s">
        <v>2005</v>
      </c>
      <c r="C1525" s="1">
        <f t="shared" si="940"/>
        <v>0</v>
      </c>
      <c r="D1525" s="1"/>
      <c r="E1525" s="1"/>
      <c r="F1525" s="1"/>
      <c r="G1525" s="1"/>
      <c r="H1525" s="1"/>
      <c r="I1525" s="1"/>
      <c r="J1525" s="1"/>
      <c r="K1525" s="1"/>
      <c r="L1525" s="1"/>
      <c r="M1525" s="7" t="e">
        <f>RANK(Z1525,(Z1525:AB1525,AC1525:AQ1525))</f>
        <v>#N/A</v>
      </c>
      <c r="N1525" s="7" t="e">
        <f>RANK(AA1525,(Z1525:AB1525,AC1525:AQ1525))</f>
        <v>#N/A</v>
      </c>
      <c r="O1525" s="7">
        <f>IF(AB1525&gt;0,RANK(AB1525,(Z1525:AB1525,AC1525:AQ1525)),0)</f>
        <v>0</v>
      </c>
      <c r="P1525" s="7"/>
      <c r="Q1525" s="1" t="e">
        <f t="shared" si="941"/>
        <v>#NUM!</v>
      </c>
      <c r="R1525" s="2" t="e">
        <f t="shared" si="942"/>
        <v>#NUM!</v>
      </c>
      <c r="S1525" s="2"/>
      <c r="T1525" s="2" t="str">
        <f t="shared" si="943"/>
        <v>-</v>
      </c>
      <c r="U1525" s="2" t="str">
        <f t="shared" si="944"/>
        <v>-</v>
      </c>
      <c r="V1525" s="2" t="str">
        <f t="shared" si="945"/>
        <v>-</v>
      </c>
      <c r="W1525" s="2" t="str">
        <f t="shared" si="946"/>
        <v>-</v>
      </c>
      <c r="X1525" s="2" t="str">
        <f t="shared" si="947"/>
        <v>-</v>
      </c>
      <c r="Y1525" s="2" t="str">
        <f t="shared" si="948"/>
        <v>-</v>
      </c>
      <c r="BA1525" s="176" t="str">
        <f t="shared" si="949"/>
        <v>Delaware CD1</v>
      </c>
      <c r="BC1525">
        <v>1</v>
      </c>
      <c r="BE1525" s="64">
        <v>42</v>
      </c>
      <c r="BF1525" s="140"/>
      <c r="BG1525" s="176">
        <v>42045</v>
      </c>
      <c r="BH1525">
        <f t="shared" si="950"/>
        <v>4204501</v>
      </c>
      <c r="BJ1525" t="s">
        <v>3279</v>
      </c>
    </row>
    <row r="1526" spans="1:62">
      <c r="A1526" t="s">
        <v>1703</v>
      </c>
      <c r="B1526" t="s">
        <v>2005</v>
      </c>
      <c r="C1526" s="1">
        <f t="shared" si="940"/>
        <v>0</v>
      </c>
      <c r="D1526" s="1"/>
      <c r="E1526" s="1"/>
      <c r="F1526" s="1"/>
      <c r="G1526" s="1"/>
      <c r="H1526" s="1"/>
      <c r="I1526" s="1"/>
      <c r="J1526" s="1"/>
      <c r="K1526" s="1"/>
      <c r="L1526" s="1"/>
      <c r="M1526" s="7" t="e">
        <f>RANK(Z1526,(Z1526:AB1526,AC1526:AQ1526))</f>
        <v>#N/A</v>
      </c>
      <c r="N1526" s="7" t="e">
        <f>RANK(AA1526,(Z1526:AB1526,AC1526:AQ1526))</f>
        <v>#N/A</v>
      </c>
      <c r="O1526" s="7">
        <f>IF(AB1526&gt;0,RANK(AB1526,(Z1526:AB1526,AC1526:AQ1526)),0)</f>
        <v>0</v>
      </c>
      <c r="P1526" s="7"/>
      <c r="Q1526" s="1" t="e">
        <f t="shared" si="941"/>
        <v>#NUM!</v>
      </c>
      <c r="R1526" s="2" t="e">
        <f t="shared" si="942"/>
        <v>#NUM!</v>
      </c>
      <c r="S1526" s="2"/>
      <c r="T1526" s="2" t="str">
        <f t="shared" si="943"/>
        <v>-</v>
      </c>
      <c r="U1526" s="2" t="str">
        <f t="shared" si="944"/>
        <v>-</v>
      </c>
      <c r="V1526" s="2" t="str">
        <f t="shared" si="945"/>
        <v>-</v>
      </c>
      <c r="W1526" s="2" t="str">
        <f t="shared" si="946"/>
        <v>-</v>
      </c>
      <c r="X1526" s="2" t="str">
        <f t="shared" si="947"/>
        <v>-</v>
      </c>
      <c r="Y1526" s="2" t="str">
        <f t="shared" si="948"/>
        <v>-</v>
      </c>
      <c r="BA1526" s="176" t="str">
        <f t="shared" si="949"/>
        <v>Delaware CD7</v>
      </c>
      <c r="BC1526">
        <v>7</v>
      </c>
      <c r="BE1526" s="64">
        <v>42</v>
      </c>
      <c r="BF1526" s="140"/>
      <c r="BG1526" s="176">
        <v>42045</v>
      </c>
      <c r="BH1526">
        <f t="shared" si="950"/>
        <v>4204507</v>
      </c>
      <c r="BJ1526" t="s">
        <v>3279</v>
      </c>
    </row>
    <row r="1527" spans="1:62">
      <c r="A1527" t="s">
        <v>178</v>
      </c>
      <c r="B1527" t="s">
        <v>2005</v>
      </c>
      <c r="C1527" s="1">
        <f t="shared" si="940"/>
        <v>0</v>
      </c>
      <c r="D1527" s="1"/>
      <c r="E1527" s="1"/>
      <c r="F1527" s="1"/>
      <c r="G1527" s="1"/>
      <c r="H1527" s="1"/>
      <c r="I1527" s="1"/>
      <c r="J1527" s="1"/>
      <c r="K1527" s="1"/>
      <c r="L1527" s="1"/>
      <c r="M1527" s="7" t="e">
        <f>RANK(Z1527,(Z1527:AB1527,AC1527:AQ1527))</f>
        <v>#N/A</v>
      </c>
      <c r="N1527" s="7" t="e">
        <f>RANK(AA1527,(Z1527:AB1527,AC1527:AQ1527))</f>
        <v>#N/A</v>
      </c>
      <c r="O1527" s="7">
        <f>IF(AB1527&gt;0,RANK(AB1527,(Z1527:AB1527,AC1527:AQ1527)),0)</f>
        <v>0</v>
      </c>
      <c r="P1527" s="7"/>
      <c r="Q1527" s="1" t="e">
        <f t="shared" si="941"/>
        <v>#NUM!</v>
      </c>
      <c r="R1527" s="2" t="e">
        <f t="shared" si="942"/>
        <v>#NUM!</v>
      </c>
      <c r="S1527" s="2"/>
      <c r="T1527" s="2" t="str">
        <f t="shared" si="943"/>
        <v>-</v>
      </c>
      <c r="U1527" s="2" t="str">
        <f t="shared" si="944"/>
        <v>-</v>
      </c>
      <c r="V1527" s="2" t="str">
        <f t="shared" si="945"/>
        <v>-</v>
      </c>
      <c r="W1527" s="2" t="str">
        <f t="shared" si="946"/>
        <v>-</v>
      </c>
      <c r="X1527" s="2" t="str">
        <f t="shared" si="947"/>
        <v>-</v>
      </c>
      <c r="Y1527" s="2" t="str">
        <f t="shared" si="948"/>
        <v>-</v>
      </c>
      <c r="BA1527" s="176" t="str">
        <f t="shared" si="949"/>
        <v>Erie CD3</v>
      </c>
      <c r="BC1527">
        <v>3</v>
      </c>
      <c r="BE1527" s="64">
        <v>42</v>
      </c>
      <c r="BF1527" s="140"/>
      <c r="BG1527" s="176">
        <v>42049</v>
      </c>
      <c r="BH1527">
        <f t="shared" si="950"/>
        <v>4204903</v>
      </c>
      <c r="BJ1527" t="s">
        <v>3279</v>
      </c>
    </row>
    <row r="1528" spans="1:62">
      <c r="A1528" t="s">
        <v>178</v>
      </c>
      <c r="B1528" t="s">
        <v>2005</v>
      </c>
      <c r="C1528" s="1">
        <f t="shared" si="940"/>
        <v>0</v>
      </c>
      <c r="D1528" s="1"/>
      <c r="E1528" s="1"/>
      <c r="F1528" s="1"/>
      <c r="G1528" s="1"/>
      <c r="H1528" s="1"/>
      <c r="I1528" s="1"/>
      <c r="J1528" s="1"/>
      <c r="K1528" s="1"/>
      <c r="L1528" s="1"/>
      <c r="M1528" s="7" t="e">
        <f>RANK(Z1528,(Z1528:AB1528,AC1528:AQ1528))</f>
        <v>#N/A</v>
      </c>
      <c r="N1528" s="7" t="e">
        <f>RANK(AA1528,(Z1528:AB1528,AC1528:AQ1528))</f>
        <v>#N/A</v>
      </c>
      <c r="O1528" s="7">
        <f>IF(AB1528&gt;0,RANK(AB1528,(Z1528:AB1528,AC1528:AQ1528)),0)</f>
        <v>0</v>
      </c>
      <c r="P1528" s="7"/>
      <c r="Q1528" s="1" t="e">
        <f t="shared" si="941"/>
        <v>#NUM!</v>
      </c>
      <c r="R1528" s="2" t="e">
        <f t="shared" si="942"/>
        <v>#NUM!</v>
      </c>
      <c r="S1528" s="2"/>
      <c r="T1528" s="2" t="str">
        <f t="shared" si="943"/>
        <v>-</v>
      </c>
      <c r="U1528" s="2" t="str">
        <f t="shared" si="944"/>
        <v>-</v>
      </c>
      <c r="V1528" s="2" t="str">
        <f t="shared" si="945"/>
        <v>-</v>
      </c>
      <c r="W1528" s="2" t="str">
        <f t="shared" si="946"/>
        <v>-</v>
      </c>
      <c r="X1528" s="2" t="str">
        <f t="shared" si="947"/>
        <v>-</v>
      </c>
      <c r="Y1528" s="2" t="str">
        <f t="shared" si="948"/>
        <v>-</v>
      </c>
      <c r="BA1528" s="176" t="str">
        <f t="shared" si="949"/>
        <v>Erie CD5</v>
      </c>
      <c r="BC1528">
        <v>5</v>
      </c>
      <c r="BE1528" s="64">
        <v>42</v>
      </c>
      <c r="BF1528" s="140"/>
      <c r="BG1528" s="176">
        <v>42049</v>
      </c>
      <c r="BH1528">
        <f t="shared" si="950"/>
        <v>4204905</v>
      </c>
      <c r="BJ1528" t="s">
        <v>3279</v>
      </c>
    </row>
    <row r="1529" spans="1:62">
      <c r="A1529" t="s">
        <v>1307</v>
      </c>
      <c r="B1529" t="s">
        <v>2005</v>
      </c>
      <c r="C1529" s="1">
        <f t="shared" si="940"/>
        <v>0</v>
      </c>
      <c r="D1529" s="1"/>
      <c r="E1529" s="1"/>
      <c r="F1529" s="1"/>
      <c r="G1529" s="1"/>
      <c r="H1529" s="1"/>
      <c r="I1529" s="1"/>
      <c r="J1529" s="1"/>
      <c r="K1529" s="1"/>
      <c r="L1529" s="1"/>
      <c r="M1529" s="7" t="e">
        <f>RANK(Z1529,(Z1529:AB1529,AC1529:AQ1529))</f>
        <v>#N/A</v>
      </c>
      <c r="N1529" s="7" t="e">
        <f>RANK(AA1529,(Z1529:AB1529,AC1529:AQ1529))</f>
        <v>#N/A</v>
      </c>
      <c r="O1529" s="7">
        <f>IF(AB1529&gt;0,RANK(AB1529,(Z1529:AB1529,AC1529:AQ1529)),0)</f>
        <v>0</v>
      </c>
      <c r="P1529" s="7"/>
      <c r="Q1529" s="1" t="e">
        <f t="shared" si="941"/>
        <v>#NUM!</v>
      </c>
      <c r="R1529" s="2" t="e">
        <f t="shared" si="942"/>
        <v>#NUM!</v>
      </c>
      <c r="S1529" s="2"/>
      <c r="T1529" s="2" t="str">
        <f t="shared" si="943"/>
        <v>-</v>
      </c>
      <c r="U1529" s="2" t="str">
        <f t="shared" si="944"/>
        <v>-</v>
      </c>
      <c r="V1529" s="2" t="str">
        <f t="shared" si="945"/>
        <v>-</v>
      </c>
      <c r="W1529" s="2" t="str">
        <f t="shared" si="946"/>
        <v>-</v>
      </c>
      <c r="X1529" s="2" t="str">
        <f t="shared" si="947"/>
        <v>-</v>
      </c>
      <c r="Y1529" s="2" t="str">
        <f t="shared" si="948"/>
        <v>-</v>
      </c>
      <c r="AK1529" s="14"/>
      <c r="BA1529" s="176" t="str">
        <f t="shared" si="949"/>
        <v>Greene CD9</v>
      </c>
      <c r="BC1529">
        <v>9</v>
      </c>
      <c r="BE1529" s="64">
        <v>42</v>
      </c>
      <c r="BF1529" s="140"/>
      <c r="BG1529" s="176">
        <v>42059</v>
      </c>
      <c r="BH1529">
        <f t="shared" si="950"/>
        <v>4205909</v>
      </c>
      <c r="BJ1529" t="s">
        <v>3279</v>
      </c>
    </row>
    <row r="1530" spans="1:62">
      <c r="A1530" t="s">
        <v>1307</v>
      </c>
      <c r="B1530" t="s">
        <v>2005</v>
      </c>
      <c r="C1530" s="1">
        <f t="shared" si="940"/>
        <v>0</v>
      </c>
      <c r="D1530" s="1"/>
      <c r="E1530" s="1"/>
      <c r="F1530" s="1"/>
      <c r="G1530" s="1"/>
      <c r="H1530" s="1"/>
      <c r="I1530" s="1"/>
      <c r="J1530" s="1"/>
      <c r="K1530" s="1"/>
      <c r="L1530" s="1"/>
      <c r="M1530" s="7" t="e">
        <f>RANK(Z1530,(Z1530:AB1530,AC1530:AQ1530))</f>
        <v>#N/A</v>
      </c>
      <c r="N1530" s="7" t="e">
        <f>RANK(AA1530,(Z1530:AB1530,AC1530:AQ1530))</f>
        <v>#N/A</v>
      </c>
      <c r="O1530" s="7">
        <f>IF(AB1530&gt;0,RANK(AB1530,(Z1530:AB1530,AC1530:AQ1530)),0)</f>
        <v>0</v>
      </c>
      <c r="P1530" s="7"/>
      <c r="Q1530" s="1" t="e">
        <f t="shared" si="941"/>
        <v>#NUM!</v>
      </c>
      <c r="R1530" s="2" t="e">
        <f t="shared" si="942"/>
        <v>#NUM!</v>
      </c>
      <c r="S1530" s="2"/>
      <c r="T1530" s="2" t="str">
        <f t="shared" si="943"/>
        <v>-</v>
      </c>
      <c r="U1530" s="2" t="str">
        <f t="shared" si="944"/>
        <v>-</v>
      </c>
      <c r="V1530" s="2" t="str">
        <f t="shared" si="945"/>
        <v>-</v>
      </c>
      <c r="W1530" s="2" t="str">
        <f t="shared" si="946"/>
        <v>-</v>
      </c>
      <c r="X1530" s="2" t="str">
        <f t="shared" si="947"/>
        <v>-</v>
      </c>
      <c r="Y1530" s="2" t="str">
        <f t="shared" si="948"/>
        <v>-</v>
      </c>
      <c r="AK1530" s="14"/>
      <c r="BA1530" s="176" t="str">
        <f t="shared" si="949"/>
        <v>Greene CD18</v>
      </c>
      <c r="BC1530">
        <v>18</v>
      </c>
      <c r="BE1530" s="64">
        <v>42</v>
      </c>
      <c r="BF1530" s="140"/>
      <c r="BG1530" s="176">
        <v>42059</v>
      </c>
      <c r="BH1530">
        <f t="shared" si="950"/>
        <v>4205918</v>
      </c>
      <c r="BJ1530" t="s">
        <v>3279</v>
      </c>
    </row>
    <row r="1531" spans="1:62">
      <c r="A1531" s="176" t="s">
        <v>264</v>
      </c>
      <c r="B1531" t="s">
        <v>2005</v>
      </c>
      <c r="C1531" s="1">
        <f t="shared" si="940"/>
        <v>0</v>
      </c>
      <c r="D1531" s="1"/>
      <c r="E1531" s="1"/>
      <c r="F1531" s="1"/>
      <c r="G1531" s="1"/>
      <c r="H1531" s="1"/>
      <c r="I1531" s="1"/>
      <c r="J1531" s="1"/>
      <c r="K1531" s="1"/>
      <c r="L1531" s="1"/>
      <c r="M1531" s="7" t="e">
        <f>RANK(Z1531,(Z1531:AB1531,AC1531:AQ1531))</f>
        <v>#N/A</v>
      </c>
      <c r="N1531" s="7" t="e">
        <f>RANK(AA1531,(Z1531:AB1531,AC1531:AQ1531))</f>
        <v>#N/A</v>
      </c>
      <c r="O1531" s="7">
        <f>IF(AB1531&gt;0,RANK(AB1531,(Z1531:AB1531,AC1531:AQ1531)),0)</f>
        <v>0</v>
      </c>
      <c r="P1531" s="7"/>
      <c r="Q1531" s="1" t="e">
        <f t="shared" si="941"/>
        <v>#NUM!</v>
      </c>
      <c r="R1531" s="2" t="e">
        <f t="shared" si="942"/>
        <v>#NUM!</v>
      </c>
      <c r="S1531" s="2"/>
      <c r="T1531" s="2" t="str">
        <f t="shared" si="943"/>
        <v>-</v>
      </c>
      <c r="U1531" s="2" t="str">
        <f t="shared" si="944"/>
        <v>-</v>
      </c>
      <c r="V1531" s="2" t="str">
        <f t="shared" si="945"/>
        <v>-</v>
      </c>
      <c r="W1531" s="2" t="str">
        <f t="shared" si="946"/>
        <v>-</v>
      </c>
      <c r="X1531" s="2" t="str">
        <f t="shared" si="947"/>
        <v>-</v>
      </c>
      <c r="Y1531" s="2" t="str">
        <f t="shared" si="948"/>
        <v>-</v>
      </c>
      <c r="AK1531" s="1"/>
      <c r="BA1531" s="176" t="str">
        <f t="shared" si="949"/>
        <v>Huntingdon CD5</v>
      </c>
      <c r="BC1531">
        <v>5</v>
      </c>
      <c r="BE1531" s="64">
        <v>42</v>
      </c>
      <c r="BF1531" s="140"/>
      <c r="BG1531" s="176">
        <v>42061</v>
      </c>
      <c r="BH1531">
        <f t="shared" si="950"/>
        <v>4206105</v>
      </c>
      <c r="BJ1531" t="s">
        <v>3279</v>
      </c>
    </row>
    <row r="1532" spans="1:62" s="176" customFormat="1">
      <c r="A1532" s="176" t="s">
        <v>264</v>
      </c>
      <c r="B1532" s="176" t="s">
        <v>2005</v>
      </c>
      <c r="C1532" s="1">
        <f>SUM(Z1532:AQ1532)</f>
        <v>0</v>
      </c>
      <c r="D1532" s="1"/>
      <c r="E1532" s="1"/>
      <c r="F1532" s="1"/>
      <c r="G1532" s="1"/>
      <c r="H1532" s="1"/>
      <c r="I1532" s="1"/>
      <c r="J1532" s="1"/>
      <c r="K1532" s="1"/>
      <c r="L1532" s="1"/>
      <c r="M1532" s="7" t="e">
        <f>RANK(Z1532,(Z1532:AB1532,AC1532:AQ1532))</f>
        <v>#N/A</v>
      </c>
      <c r="N1532" s="7" t="e">
        <f>RANK(AA1532,(Z1532:AB1532,AC1532:AQ1532))</f>
        <v>#N/A</v>
      </c>
      <c r="O1532" s="7">
        <f>IF(AB1532&gt;0,RANK(AB1532,(Z1532:AB1532,AC1532:AQ1532)),0)</f>
        <v>0</v>
      </c>
      <c r="P1532" s="7"/>
      <c r="Q1532" s="1" t="e">
        <f>MAX(Z1532:AG1532)-LARGE(Z1532:AG1532,2)</f>
        <v>#NUM!</v>
      </c>
      <c r="R1532" s="2" t="e">
        <f t="shared" si="942"/>
        <v>#NUM!</v>
      </c>
      <c r="S1532" s="2"/>
      <c r="T1532" s="2" t="str">
        <f t="shared" si="943"/>
        <v>-</v>
      </c>
      <c r="U1532" s="2" t="str">
        <f t="shared" si="944"/>
        <v>-</v>
      </c>
      <c r="V1532" s="2" t="str">
        <f t="shared" si="945"/>
        <v>-</v>
      </c>
      <c r="W1532" s="2" t="str">
        <f t="shared" si="946"/>
        <v>-</v>
      </c>
      <c r="X1532" s="2" t="str">
        <f t="shared" si="947"/>
        <v>-</v>
      </c>
      <c r="Y1532" s="2" t="str">
        <f t="shared" si="948"/>
        <v>-</v>
      </c>
      <c r="Z1532" s="1"/>
      <c r="AA1532" s="1"/>
      <c r="AB1532" s="1"/>
      <c r="AC1532" s="1"/>
      <c r="AD1532" s="1"/>
      <c r="AE1532" s="1"/>
      <c r="AF1532" s="1"/>
      <c r="AG1532" s="1"/>
      <c r="AH1532" s="1"/>
      <c r="AI1532" s="1"/>
      <c r="AJ1532" s="1"/>
      <c r="AK1532" s="1"/>
      <c r="AM1532" s="1"/>
      <c r="BA1532" s="176" t="str">
        <f t="shared" si="949"/>
        <v>Huntingdon CD9</v>
      </c>
      <c r="BC1532" s="176">
        <v>9</v>
      </c>
      <c r="BE1532" s="64">
        <v>42</v>
      </c>
      <c r="BF1532" s="140"/>
      <c r="BG1532" s="176">
        <v>42061</v>
      </c>
      <c r="BH1532" s="176">
        <f>BG1532*100+BC1532</f>
        <v>4206109</v>
      </c>
      <c r="BJ1532" s="176" t="s">
        <v>3279</v>
      </c>
    </row>
    <row r="1533" spans="1:62">
      <c r="A1533" s="176" t="s">
        <v>264</v>
      </c>
      <c r="B1533" t="s">
        <v>2005</v>
      </c>
      <c r="C1533" s="1">
        <f t="shared" si="940"/>
        <v>0</v>
      </c>
      <c r="D1533" s="1"/>
      <c r="E1533" s="1"/>
      <c r="F1533" s="1"/>
      <c r="G1533" s="1"/>
      <c r="H1533" s="1"/>
      <c r="I1533" s="1"/>
      <c r="J1533" s="1"/>
      <c r="K1533" s="1"/>
      <c r="L1533" s="1"/>
      <c r="M1533" s="7" t="e">
        <f>RANK(Z1533,(Z1533:AB1533,AC1533:AQ1533))</f>
        <v>#N/A</v>
      </c>
      <c r="N1533" s="7" t="e">
        <f>RANK(AA1533,(Z1533:AB1533,AC1533:AQ1533))</f>
        <v>#N/A</v>
      </c>
      <c r="O1533" s="7">
        <f>IF(AB1533&gt;0,RANK(AB1533,(Z1533:AB1533,AC1533:AQ1533)),0)</f>
        <v>0</v>
      </c>
      <c r="P1533" s="7"/>
      <c r="Q1533" s="1" t="e">
        <f t="shared" si="941"/>
        <v>#NUM!</v>
      </c>
      <c r="R1533" s="2" t="e">
        <f t="shared" ref="R1533:R1564" si="951">Q1533/C1533</f>
        <v>#NUM!</v>
      </c>
      <c r="S1533" s="2"/>
      <c r="T1533" s="2" t="str">
        <f t="shared" si="943"/>
        <v>-</v>
      </c>
      <c r="U1533" s="2" t="str">
        <f t="shared" si="944"/>
        <v>-</v>
      </c>
      <c r="V1533" s="2" t="str">
        <f t="shared" si="945"/>
        <v>-</v>
      </c>
      <c r="W1533" s="2" t="str">
        <f t="shared" si="946"/>
        <v>-</v>
      </c>
      <c r="X1533" s="2" t="str">
        <f t="shared" si="947"/>
        <v>-</v>
      </c>
      <c r="Y1533" s="2" t="str">
        <f t="shared" ref="Y1533:Y1564" si="952">IF(C1533=0,"-",(1-T1533-U1533-V1533-W1533-X1533))</f>
        <v>-</v>
      </c>
      <c r="AK1533" s="1"/>
      <c r="BA1533" s="176" t="str">
        <f t="shared" ref="BA1533:BA1564" si="953">A1533&amp;" "&amp;"CD"&amp;BC1533</f>
        <v>Huntingdon CD0</v>
      </c>
      <c r="BC1533">
        <v>0</v>
      </c>
      <c r="BE1533" s="64">
        <v>42</v>
      </c>
      <c r="BF1533" s="140"/>
      <c r="BG1533" s="176">
        <v>42061</v>
      </c>
      <c r="BH1533">
        <f t="shared" si="950"/>
        <v>4206100</v>
      </c>
      <c r="BJ1533" t="s">
        <v>3279</v>
      </c>
    </row>
    <row r="1534" spans="1:62">
      <c r="A1534" t="s">
        <v>2362</v>
      </c>
      <c r="B1534" t="s">
        <v>2005</v>
      </c>
      <c r="C1534" s="1">
        <f t="shared" si="940"/>
        <v>0</v>
      </c>
      <c r="D1534" s="1"/>
      <c r="E1534" s="1"/>
      <c r="F1534" s="1"/>
      <c r="G1534" s="1"/>
      <c r="H1534" s="1"/>
      <c r="I1534" s="1"/>
      <c r="J1534" s="1"/>
      <c r="K1534" s="1"/>
      <c r="L1534" s="1"/>
      <c r="M1534" s="7" t="e">
        <f>RANK(Z1534,(Z1534:AB1534,AC1534:AQ1534))</f>
        <v>#N/A</v>
      </c>
      <c r="N1534" s="7" t="e">
        <f>RANK(AA1534,(Z1534:AB1534,AC1534:AQ1534))</f>
        <v>#N/A</v>
      </c>
      <c r="O1534" s="7">
        <f>IF(AB1534&gt;0,RANK(AB1534,(Z1534:AB1534,AC1534:AQ1534)),0)</f>
        <v>0</v>
      </c>
      <c r="P1534" s="7"/>
      <c r="Q1534" s="1" t="e">
        <f t="shared" si="941"/>
        <v>#NUM!</v>
      </c>
      <c r="R1534" s="2" t="e">
        <f t="shared" si="951"/>
        <v>#NUM!</v>
      </c>
      <c r="S1534" s="2"/>
      <c r="T1534" s="2" t="str">
        <f t="shared" si="943"/>
        <v>-</v>
      </c>
      <c r="U1534" s="2" t="str">
        <f t="shared" si="944"/>
        <v>-</v>
      </c>
      <c r="V1534" s="2" t="str">
        <f t="shared" si="945"/>
        <v>-</v>
      </c>
      <c r="W1534" s="2" t="str">
        <f t="shared" si="946"/>
        <v>-</v>
      </c>
      <c r="X1534" s="2" t="str">
        <f t="shared" si="947"/>
        <v>-</v>
      </c>
      <c r="Y1534" s="2" t="str">
        <f t="shared" si="952"/>
        <v>-</v>
      </c>
      <c r="AK1534" s="1"/>
      <c r="BA1534" s="176" t="str">
        <f t="shared" si="953"/>
        <v>Lackawanna CD10</v>
      </c>
      <c r="BC1534">
        <v>10</v>
      </c>
      <c r="BE1534" s="64">
        <v>42</v>
      </c>
      <c r="BF1534" s="140"/>
      <c r="BG1534" s="176">
        <v>42069</v>
      </c>
      <c r="BH1534">
        <f t="shared" si="950"/>
        <v>4206910</v>
      </c>
      <c r="BJ1534" t="s">
        <v>3279</v>
      </c>
    </row>
    <row r="1535" spans="1:62" s="176" customFormat="1">
      <c r="A1535" s="176" t="s">
        <v>2362</v>
      </c>
      <c r="B1535" s="176" t="s">
        <v>2005</v>
      </c>
      <c r="C1535" s="1">
        <f>SUM(Z1535:AQ1535)</f>
        <v>0</v>
      </c>
      <c r="D1535" s="1"/>
      <c r="E1535" s="1"/>
      <c r="F1535" s="1"/>
      <c r="G1535" s="1"/>
      <c r="H1535" s="1"/>
      <c r="I1535" s="1"/>
      <c r="J1535" s="1"/>
      <c r="K1535" s="1"/>
      <c r="L1535" s="1"/>
      <c r="M1535" s="7" t="e">
        <f>RANK(Z1535,(Z1535:AB1535,AC1535:AQ1535))</f>
        <v>#N/A</v>
      </c>
      <c r="N1535" s="7" t="e">
        <f>RANK(AA1535,(Z1535:AB1535,AC1535:AQ1535))</f>
        <v>#N/A</v>
      </c>
      <c r="O1535" s="7">
        <f>IF(AB1535&gt;0,RANK(AB1535,(Z1535:AB1535,AC1535:AQ1535)),0)</f>
        <v>0</v>
      </c>
      <c r="P1535" s="7"/>
      <c r="Q1535" s="1" t="e">
        <f>MAX(Z1535:AG1535)-LARGE(Z1535:AG1535,2)</f>
        <v>#NUM!</v>
      </c>
      <c r="R1535" s="2" t="e">
        <f t="shared" si="951"/>
        <v>#NUM!</v>
      </c>
      <c r="S1535" s="2"/>
      <c r="T1535" s="2" t="str">
        <f t="shared" si="943"/>
        <v>-</v>
      </c>
      <c r="U1535" s="2" t="str">
        <f t="shared" si="944"/>
        <v>-</v>
      </c>
      <c r="V1535" s="2" t="str">
        <f t="shared" si="945"/>
        <v>-</v>
      </c>
      <c r="W1535" s="2" t="str">
        <f t="shared" si="946"/>
        <v>-</v>
      </c>
      <c r="X1535" s="2" t="str">
        <f t="shared" si="947"/>
        <v>-</v>
      </c>
      <c r="Y1535" s="2" t="str">
        <f t="shared" si="952"/>
        <v>-</v>
      </c>
      <c r="Z1535" s="1"/>
      <c r="AA1535" s="1"/>
      <c r="AB1535" s="1"/>
      <c r="AC1535" s="1"/>
      <c r="AD1535" s="1"/>
      <c r="AE1535" s="1"/>
      <c r="AF1535" s="1"/>
      <c r="AG1535" s="1"/>
      <c r="AH1535" s="1"/>
      <c r="AI1535" s="1"/>
      <c r="AJ1535" s="1"/>
      <c r="AK1535" s="1"/>
      <c r="AM1535" s="1"/>
      <c r="BA1535" s="176" t="str">
        <f t="shared" si="953"/>
        <v>Lackawanna CD17</v>
      </c>
      <c r="BC1535" s="176">
        <v>17</v>
      </c>
      <c r="BE1535" s="64">
        <v>42</v>
      </c>
      <c r="BF1535" s="140"/>
      <c r="BG1535" s="176">
        <v>42069</v>
      </c>
      <c r="BH1535" s="176">
        <f>BG1535*100+BC1535</f>
        <v>4206917</v>
      </c>
      <c r="BJ1535" s="176" t="s">
        <v>3279</v>
      </c>
    </row>
    <row r="1536" spans="1:62">
      <c r="A1536" t="s">
        <v>2362</v>
      </c>
      <c r="B1536" t="s">
        <v>2005</v>
      </c>
      <c r="C1536" s="1">
        <f t="shared" si="940"/>
        <v>0</v>
      </c>
      <c r="D1536" s="1"/>
      <c r="E1536" s="1"/>
      <c r="F1536" s="1"/>
      <c r="G1536" s="1"/>
      <c r="H1536" s="1"/>
      <c r="I1536" s="1"/>
      <c r="J1536" s="1"/>
      <c r="K1536" s="1"/>
      <c r="L1536" s="1"/>
      <c r="M1536" s="7" t="e">
        <f>RANK(Z1536,(Z1536:AB1536,AC1536:AQ1536))</f>
        <v>#N/A</v>
      </c>
      <c r="N1536" s="7" t="e">
        <f>RANK(AA1536,(Z1536:AB1536,AC1536:AQ1536))</f>
        <v>#N/A</v>
      </c>
      <c r="O1536" s="7">
        <f>IF(AB1536&gt;0,RANK(AB1536,(Z1536:AB1536,AC1536:AQ1536)),0)</f>
        <v>0</v>
      </c>
      <c r="P1536" s="7"/>
      <c r="Q1536" s="1" t="e">
        <f t="shared" si="941"/>
        <v>#NUM!</v>
      </c>
      <c r="R1536" s="2" t="e">
        <f t="shared" si="951"/>
        <v>#NUM!</v>
      </c>
      <c r="S1536" s="2"/>
      <c r="T1536" s="2" t="str">
        <f t="shared" si="943"/>
        <v>-</v>
      </c>
      <c r="U1536" s="2" t="str">
        <f t="shared" si="944"/>
        <v>-</v>
      </c>
      <c r="V1536" s="2" t="str">
        <f t="shared" si="945"/>
        <v>-</v>
      </c>
      <c r="W1536" s="2" t="str">
        <f t="shared" si="946"/>
        <v>-</v>
      </c>
      <c r="X1536" s="2" t="str">
        <f t="shared" si="947"/>
        <v>-</v>
      </c>
      <c r="Y1536" s="2" t="str">
        <f t="shared" si="952"/>
        <v>-</v>
      </c>
      <c r="AK1536" s="1"/>
      <c r="BA1536" s="176" t="str">
        <f t="shared" si="953"/>
        <v>Lackawanna CD0</v>
      </c>
      <c r="BC1536">
        <v>0</v>
      </c>
      <c r="BE1536" s="64">
        <v>42</v>
      </c>
      <c r="BF1536" s="140"/>
      <c r="BG1536" s="176">
        <v>42069</v>
      </c>
      <c r="BH1536">
        <f t="shared" si="950"/>
        <v>4206900</v>
      </c>
      <c r="BJ1536" t="s">
        <v>3279</v>
      </c>
    </row>
    <row r="1537" spans="1:62">
      <c r="A1537" t="s">
        <v>1797</v>
      </c>
      <c r="B1537" t="s">
        <v>2005</v>
      </c>
      <c r="C1537" s="1">
        <f t="shared" si="940"/>
        <v>0</v>
      </c>
      <c r="D1537" s="1"/>
      <c r="E1537" s="1"/>
      <c r="F1537" s="1"/>
      <c r="G1537" s="1"/>
      <c r="H1537" s="1"/>
      <c r="I1537" s="1"/>
      <c r="J1537" s="1"/>
      <c r="K1537" s="1"/>
      <c r="L1537" s="1"/>
      <c r="M1537" s="7" t="e">
        <f>RANK(Z1537,(Z1537:AB1537,AC1537:AQ1537))</f>
        <v>#N/A</v>
      </c>
      <c r="N1537" s="7" t="e">
        <f>RANK(AA1537,(Z1537:AB1537,AC1537:AQ1537))</f>
        <v>#N/A</v>
      </c>
      <c r="O1537" s="7">
        <f>IF(AB1537&gt;0,RANK(AB1537,(Z1537:AB1537,AC1537:AQ1537)),0)</f>
        <v>0</v>
      </c>
      <c r="P1537" s="7"/>
      <c r="Q1537" s="1" t="e">
        <f t="shared" si="941"/>
        <v>#NUM!</v>
      </c>
      <c r="R1537" s="2" t="e">
        <f t="shared" si="951"/>
        <v>#NUM!</v>
      </c>
      <c r="S1537" s="2"/>
      <c r="T1537" s="2" t="str">
        <f t="shared" si="943"/>
        <v>-</v>
      </c>
      <c r="U1537" s="2" t="str">
        <f t="shared" si="944"/>
        <v>-</v>
      </c>
      <c r="V1537" s="2" t="str">
        <f t="shared" si="945"/>
        <v>-</v>
      </c>
      <c r="W1537" s="2" t="str">
        <f t="shared" si="946"/>
        <v>-</v>
      </c>
      <c r="X1537" s="2" t="str">
        <f t="shared" si="947"/>
        <v>-</v>
      </c>
      <c r="Y1537" s="2" t="str">
        <f t="shared" si="952"/>
        <v>-</v>
      </c>
      <c r="AK1537" s="1"/>
      <c r="BA1537" s="176" t="str">
        <f t="shared" si="953"/>
        <v>Lancaster CD7</v>
      </c>
      <c r="BC1537">
        <v>7</v>
      </c>
      <c r="BE1537" s="64">
        <v>42</v>
      </c>
      <c r="BF1537" s="140"/>
      <c r="BG1537" s="176">
        <v>42071</v>
      </c>
      <c r="BH1537">
        <f t="shared" si="950"/>
        <v>4207107</v>
      </c>
      <c r="BJ1537" t="s">
        <v>3279</v>
      </c>
    </row>
    <row r="1538" spans="1:62">
      <c r="A1538" t="s">
        <v>1797</v>
      </c>
      <c r="B1538" t="s">
        <v>2005</v>
      </c>
      <c r="C1538" s="1">
        <f t="shared" si="940"/>
        <v>0</v>
      </c>
      <c r="D1538" s="1"/>
      <c r="E1538" s="1"/>
      <c r="F1538" s="1"/>
      <c r="G1538" s="1"/>
      <c r="H1538" s="1"/>
      <c r="I1538" s="1"/>
      <c r="J1538" s="1"/>
      <c r="K1538" s="1"/>
      <c r="L1538" s="1"/>
      <c r="M1538" s="7" t="e">
        <f>RANK(Z1538,(Z1538:AB1538,AC1538:AQ1538))</f>
        <v>#N/A</v>
      </c>
      <c r="N1538" s="7" t="e">
        <f>RANK(AA1538,(Z1538:AB1538,AC1538:AQ1538))</f>
        <v>#N/A</v>
      </c>
      <c r="O1538" s="7">
        <f>IF(AB1538&gt;0,RANK(AB1538,(Z1538:AB1538,AC1538:AQ1538)),0)</f>
        <v>0</v>
      </c>
      <c r="P1538" s="7"/>
      <c r="Q1538" s="1" t="e">
        <f t="shared" si="941"/>
        <v>#NUM!</v>
      </c>
      <c r="R1538" s="2" t="e">
        <f t="shared" si="951"/>
        <v>#NUM!</v>
      </c>
      <c r="S1538" s="2"/>
      <c r="T1538" s="2" t="str">
        <f t="shared" si="943"/>
        <v>-</v>
      </c>
      <c r="U1538" s="2" t="str">
        <f t="shared" si="944"/>
        <v>-</v>
      </c>
      <c r="V1538" s="2" t="str">
        <f t="shared" si="945"/>
        <v>-</v>
      </c>
      <c r="W1538" s="2" t="str">
        <f t="shared" si="946"/>
        <v>-</v>
      </c>
      <c r="X1538" s="2" t="str">
        <f t="shared" si="947"/>
        <v>-</v>
      </c>
      <c r="Y1538" s="2" t="str">
        <f t="shared" si="952"/>
        <v>-</v>
      </c>
      <c r="AK1538" s="1"/>
      <c r="BA1538" s="176" t="str">
        <f t="shared" si="953"/>
        <v>Lancaster CD16</v>
      </c>
      <c r="BC1538">
        <v>16</v>
      </c>
      <c r="BE1538" s="64">
        <v>42</v>
      </c>
      <c r="BF1538" s="140"/>
      <c r="BG1538" s="176">
        <v>42071</v>
      </c>
      <c r="BH1538">
        <f t="shared" si="950"/>
        <v>4207116</v>
      </c>
      <c r="BJ1538" t="s">
        <v>3279</v>
      </c>
    </row>
    <row r="1539" spans="1:62">
      <c r="A1539" t="s">
        <v>633</v>
      </c>
      <c r="B1539" t="s">
        <v>2005</v>
      </c>
      <c r="C1539" s="1">
        <f t="shared" si="940"/>
        <v>0</v>
      </c>
      <c r="D1539" s="1"/>
      <c r="E1539" s="1"/>
      <c r="F1539" s="1"/>
      <c r="G1539" s="1"/>
      <c r="H1539" s="1"/>
      <c r="I1539" s="1"/>
      <c r="J1539" s="1"/>
      <c r="K1539" s="1"/>
      <c r="L1539" s="1"/>
      <c r="M1539" s="7" t="e">
        <f>RANK(Z1539,(Z1539:AB1539,AC1539:AQ1539))</f>
        <v>#N/A</v>
      </c>
      <c r="N1539" s="7" t="e">
        <f>RANK(AA1539,(Z1539:AB1539,AC1539:AQ1539))</f>
        <v>#N/A</v>
      </c>
      <c r="O1539" s="7">
        <f>IF(AB1539&gt;0,RANK(AB1539,(Z1539:AB1539,AC1539:AQ1539)),0)</f>
        <v>0</v>
      </c>
      <c r="P1539" s="7"/>
      <c r="Q1539" s="1" t="e">
        <f t="shared" si="941"/>
        <v>#NUM!</v>
      </c>
      <c r="R1539" s="2" t="e">
        <f t="shared" si="951"/>
        <v>#NUM!</v>
      </c>
      <c r="S1539" s="2"/>
      <c r="T1539" s="2" t="str">
        <f t="shared" si="943"/>
        <v>-</v>
      </c>
      <c r="U1539" s="2" t="str">
        <f t="shared" si="944"/>
        <v>-</v>
      </c>
      <c r="V1539" s="2" t="str">
        <f t="shared" si="945"/>
        <v>-</v>
      </c>
      <c r="W1539" s="2" t="str">
        <f t="shared" si="946"/>
        <v>-</v>
      </c>
      <c r="X1539" s="2" t="str">
        <f t="shared" si="947"/>
        <v>-</v>
      </c>
      <c r="Y1539" s="2" t="str">
        <f t="shared" si="952"/>
        <v>-</v>
      </c>
      <c r="BA1539" s="176" t="str">
        <f t="shared" si="953"/>
        <v>Lawrence CD3</v>
      </c>
      <c r="BC1539">
        <v>3</v>
      </c>
      <c r="BE1539" s="64">
        <v>42</v>
      </c>
      <c r="BF1539" s="140"/>
      <c r="BG1539" s="176">
        <v>42073</v>
      </c>
      <c r="BH1539">
        <f t="shared" si="950"/>
        <v>4207303</v>
      </c>
      <c r="BJ1539" t="s">
        <v>3279</v>
      </c>
    </row>
    <row r="1540" spans="1:62">
      <c r="A1540" t="s">
        <v>633</v>
      </c>
      <c r="B1540" t="s">
        <v>2005</v>
      </c>
      <c r="C1540" s="1">
        <f t="shared" si="940"/>
        <v>0</v>
      </c>
      <c r="D1540" s="1"/>
      <c r="E1540" s="1"/>
      <c r="F1540" s="1"/>
      <c r="G1540" s="1"/>
      <c r="H1540" s="1"/>
      <c r="I1540" s="1"/>
      <c r="J1540" s="1"/>
      <c r="K1540" s="1"/>
      <c r="L1540" s="1"/>
      <c r="M1540" s="7" t="e">
        <f>RANK(Z1540,(Z1540:AB1540,AC1540:AQ1540))</f>
        <v>#N/A</v>
      </c>
      <c r="N1540" s="7" t="e">
        <f>RANK(AA1540,(Z1540:AB1540,AC1540:AQ1540))</f>
        <v>#N/A</v>
      </c>
      <c r="O1540" s="7">
        <f>IF(AB1540&gt;0,RANK(AB1540,(Z1540:AB1540,AC1540:AQ1540)),0)</f>
        <v>0</v>
      </c>
      <c r="P1540" s="7"/>
      <c r="Q1540" s="1" t="e">
        <f t="shared" si="941"/>
        <v>#NUM!</v>
      </c>
      <c r="R1540" s="2" t="e">
        <f t="shared" si="951"/>
        <v>#NUM!</v>
      </c>
      <c r="S1540" s="2"/>
      <c r="T1540" s="2" t="str">
        <f t="shared" si="943"/>
        <v>-</v>
      </c>
      <c r="U1540" s="2" t="str">
        <f t="shared" si="944"/>
        <v>-</v>
      </c>
      <c r="V1540" s="2" t="str">
        <f t="shared" si="945"/>
        <v>-</v>
      </c>
      <c r="W1540" s="2" t="str">
        <f t="shared" si="946"/>
        <v>-</v>
      </c>
      <c r="X1540" s="2" t="str">
        <f t="shared" si="947"/>
        <v>-</v>
      </c>
      <c r="Y1540" s="2" t="str">
        <f t="shared" si="952"/>
        <v>-</v>
      </c>
      <c r="BA1540" s="176" t="str">
        <f t="shared" si="953"/>
        <v>Lawrence CD12</v>
      </c>
      <c r="BC1540">
        <v>12</v>
      </c>
      <c r="BE1540" s="64">
        <v>42</v>
      </c>
      <c r="BF1540" s="140"/>
      <c r="BG1540" s="176">
        <v>42073</v>
      </c>
      <c r="BH1540">
        <f t="shared" si="950"/>
        <v>4207312</v>
      </c>
      <c r="BJ1540" t="s">
        <v>3279</v>
      </c>
    </row>
    <row r="1541" spans="1:62">
      <c r="A1541" t="s">
        <v>2363</v>
      </c>
      <c r="B1541" t="s">
        <v>2005</v>
      </c>
      <c r="C1541" s="1">
        <f t="shared" si="940"/>
        <v>0</v>
      </c>
      <c r="D1541" s="1"/>
      <c r="E1541" s="1"/>
      <c r="F1541" s="1"/>
      <c r="G1541" s="1"/>
      <c r="H1541" s="1"/>
      <c r="I1541" s="1"/>
      <c r="J1541" s="1"/>
      <c r="K1541" s="1"/>
      <c r="L1541" s="1"/>
      <c r="M1541" s="7" t="e">
        <f>RANK(Z1541,(Z1541:AB1541,AC1541:AQ1541))</f>
        <v>#N/A</v>
      </c>
      <c r="N1541" s="7" t="e">
        <f>RANK(AA1541,(Z1541:AB1541,AC1541:AQ1541))</f>
        <v>#N/A</v>
      </c>
      <c r="O1541" s="7">
        <f>IF(AB1541&gt;0,RANK(AB1541,(Z1541:AB1541,AC1541:AQ1541)),0)</f>
        <v>0</v>
      </c>
      <c r="P1541" s="7"/>
      <c r="Q1541" s="1" t="e">
        <f t="shared" si="941"/>
        <v>#NUM!</v>
      </c>
      <c r="R1541" s="2" t="e">
        <f t="shared" si="951"/>
        <v>#NUM!</v>
      </c>
      <c r="S1541" s="2"/>
      <c r="T1541" s="2" t="str">
        <f t="shared" si="943"/>
        <v>-</v>
      </c>
      <c r="U1541" s="2" t="str">
        <f t="shared" si="944"/>
        <v>-</v>
      </c>
      <c r="V1541" s="2" t="str">
        <f t="shared" si="945"/>
        <v>-</v>
      </c>
      <c r="W1541" s="2" t="str">
        <f t="shared" si="946"/>
        <v>-</v>
      </c>
      <c r="X1541" s="2" t="str">
        <f t="shared" si="947"/>
        <v>-</v>
      </c>
      <c r="Y1541" s="2" t="str">
        <f t="shared" si="952"/>
        <v>-</v>
      </c>
      <c r="BA1541" s="176" t="str">
        <f t="shared" si="953"/>
        <v>Lebanon CD6</v>
      </c>
      <c r="BC1541">
        <v>6</v>
      </c>
      <c r="BE1541" s="64">
        <v>42</v>
      </c>
      <c r="BF1541" s="140"/>
      <c r="BG1541" s="176">
        <v>42075</v>
      </c>
      <c r="BH1541">
        <f t="shared" si="950"/>
        <v>4207506</v>
      </c>
      <c r="BJ1541" t="s">
        <v>3279</v>
      </c>
    </row>
    <row r="1542" spans="1:62">
      <c r="A1542" t="s">
        <v>2363</v>
      </c>
      <c r="B1542" t="s">
        <v>2005</v>
      </c>
      <c r="C1542" s="1">
        <f t="shared" si="940"/>
        <v>0</v>
      </c>
      <c r="D1542" s="1"/>
      <c r="E1542" s="1"/>
      <c r="F1542" s="1"/>
      <c r="G1542" s="1"/>
      <c r="H1542" s="1"/>
      <c r="I1542" s="1"/>
      <c r="J1542" s="1"/>
      <c r="K1542" s="1"/>
      <c r="L1542" s="1"/>
      <c r="M1542" s="7" t="e">
        <f>RANK(Z1542,(Z1542:AB1542,AC1542:AQ1542))</f>
        <v>#N/A</v>
      </c>
      <c r="N1542" s="7" t="e">
        <f>RANK(AA1542,(Z1542:AB1542,AC1542:AQ1542))</f>
        <v>#N/A</v>
      </c>
      <c r="O1542" s="7">
        <f>IF(AB1542&gt;0,RANK(AB1542,(Z1542:AB1542,AC1542:AQ1542)),0)</f>
        <v>0</v>
      </c>
      <c r="P1542" s="7"/>
      <c r="Q1542" s="1" t="e">
        <f t="shared" si="941"/>
        <v>#NUM!</v>
      </c>
      <c r="R1542" s="2" t="e">
        <f t="shared" si="951"/>
        <v>#NUM!</v>
      </c>
      <c r="S1542" s="2"/>
      <c r="T1542" s="2" t="str">
        <f t="shared" si="943"/>
        <v>-</v>
      </c>
      <c r="U1542" s="2" t="str">
        <f t="shared" si="944"/>
        <v>-</v>
      </c>
      <c r="V1542" s="2" t="str">
        <f t="shared" si="945"/>
        <v>-</v>
      </c>
      <c r="W1542" s="2" t="str">
        <f t="shared" si="946"/>
        <v>-</v>
      </c>
      <c r="X1542" s="2" t="str">
        <f t="shared" si="947"/>
        <v>-</v>
      </c>
      <c r="Y1542" s="2" t="str">
        <f t="shared" si="952"/>
        <v>-</v>
      </c>
      <c r="AK1542" s="1"/>
      <c r="BA1542" s="176" t="str">
        <f t="shared" si="953"/>
        <v>Lebanon CD15</v>
      </c>
      <c r="BC1542">
        <v>15</v>
      </c>
      <c r="BE1542" s="64">
        <v>42</v>
      </c>
      <c r="BF1542" s="140"/>
      <c r="BG1542" s="176">
        <v>42075</v>
      </c>
      <c r="BH1542">
        <f t="shared" si="950"/>
        <v>4207515</v>
      </c>
      <c r="BJ1542" t="s">
        <v>3279</v>
      </c>
    </row>
    <row r="1543" spans="1:62">
      <c r="A1543" t="s">
        <v>2237</v>
      </c>
      <c r="B1543" t="s">
        <v>2005</v>
      </c>
      <c r="C1543" s="1">
        <f t="shared" si="940"/>
        <v>0</v>
      </c>
      <c r="D1543" s="1"/>
      <c r="E1543" s="1"/>
      <c r="F1543" s="1"/>
      <c r="G1543" s="1"/>
      <c r="H1543" s="1"/>
      <c r="I1543" s="1"/>
      <c r="J1543" s="1"/>
      <c r="K1543" s="1"/>
      <c r="L1543" s="1"/>
      <c r="M1543" s="7" t="e">
        <f>RANK(Z1543,(Z1543:AB1543,AC1543:AQ1543))</f>
        <v>#N/A</v>
      </c>
      <c r="N1543" s="7" t="e">
        <f>RANK(AA1543,(Z1543:AB1543,AC1543:AQ1543))</f>
        <v>#N/A</v>
      </c>
      <c r="O1543" s="7">
        <f>IF(AB1543&gt;0,RANK(AB1543,(Z1543:AB1543,AC1543:AQ1543)),0)</f>
        <v>0</v>
      </c>
      <c r="P1543" s="7"/>
      <c r="Q1543" s="1" t="e">
        <f t="shared" si="941"/>
        <v>#NUM!</v>
      </c>
      <c r="R1543" s="2" t="e">
        <f t="shared" si="951"/>
        <v>#NUM!</v>
      </c>
      <c r="S1543" s="2"/>
      <c r="T1543" s="2" t="str">
        <f t="shared" si="943"/>
        <v>-</v>
      </c>
      <c r="U1543" s="2" t="str">
        <f t="shared" si="944"/>
        <v>-</v>
      </c>
      <c r="V1543" s="2" t="str">
        <f t="shared" si="945"/>
        <v>-</v>
      </c>
      <c r="W1543" s="2" t="str">
        <f t="shared" si="946"/>
        <v>-</v>
      </c>
      <c r="X1543" s="2" t="str">
        <f t="shared" si="947"/>
        <v>-</v>
      </c>
      <c r="Y1543" s="2" t="str">
        <f t="shared" si="952"/>
        <v>-</v>
      </c>
      <c r="BA1543" s="176" t="str">
        <f t="shared" si="953"/>
        <v>Luzerne CD11</v>
      </c>
      <c r="BC1543">
        <v>11</v>
      </c>
      <c r="BE1543" s="64">
        <v>42</v>
      </c>
      <c r="BF1543" s="140"/>
      <c r="BG1543" s="176">
        <v>42079</v>
      </c>
      <c r="BH1543">
        <f t="shared" si="950"/>
        <v>4207911</v>
      </c>
      <c r="BJ1543" t="s">
        <v>3279</v>
      </c>
    </row>
    <row r="1544" spans="1:62">
      <c r="A1544" t="s">
        <v>2237</v>
      </c>
      <c r="B1544" t="s">
        <v>2005</v>
      </c>
      <c r="C1544" s="1">
        <f t="shared" si="940"/>
        <v>0</v>
      </c>
      <c r="D1544" s="1"/>
      <c r="E1544" s="1"/>
      <c r="F1544" s="1"/>
      <c r="G1544" s="1"/>
      <c r="H1544" s="1"/>
      <c r="I1544" s="1"/>
      <c r="J1544" s="1"/>
      <c r="K1544" s="1"/>
      <c r="L1544" s="1"/>
      <c r="M1544" s="7" t="e">
        <f>RANK(Z1544,(Z1544:AB1544,AC1544:AQ1544))</f>
        <v>#N/A</v>
      </c>
      <c r="N1544" s="7" t="e">
        <f>RANK(AA1544,(Z1544:AB1544,AC1544:AQ1544))</f>
        <v>#N/A</v>
      </c>
      <c r="O1544" s="7">
        <f>IF(AB1544&gt;0,RANK(AB1544,(Z1544:AB1544,AC1544:AQ1544)),0)</f>
        <v>0</v>
      </c>
      <c r="P1544" s="7"/>
      <c r="Q1544" s="1" t="e">
        <f t="shared" si="941"/>
        <v>#NUM!</v>
      </c>
      <c r="R1544" s="2" t="e">
        <f t="shared" si="951"/>
        <v>#NUM!</v>
      </c>
      <c r="S1544" s="2"/>
      <c r="T1544" s="2" t="str">
        <f t="shared" si="943"/>
        <v>-</v>
      </c>
      <c r="U1544" s="2" t="str">
        <f t="shared" si="944"/>
        <v>-</v>
      </c>
      <c r="V1544" s="2" t="str">
        <f t="shared" si="945"/>
        <v>-</v>
      </c>
      <c r="W1544" s="2" t="str">
        <f t="shared" si="946"/>
        <v>-</v>
      </c>
      <c r="X1544" s="2" t="str">
        <f t="shared" si="947"/>
        <v>-</v>
      </c>
      <c r="Y1544" s="2" t="str">
        <f t="shared" si="952"/>
        <v>-</v>
      </c>
      <c r="BA1544" s="176" t="str">
        <f t="shared" si="953"/>
        <v>Luzerne CD17</v>
      </c>
      <c r="BC1544">
        <v>17</v>
      </c>
      <c r="BE1544" s="64">
        <v>42</v>
      </c>
      <c r="BF1544" s="140"/>
      <c r="BG1544" s="176">
        <v>42079</v>
      </c>
      <c r="BH1544">
        <f t="shared" si="950"/>
        <v>4207917</v>
      </c>
      <c r="BJ1544" t="s">
        <v>3279</v>
      </c>
    </row>
    <row r="1545" spans="1:62">
      <c r="A1545" t="s">
        <v>341</v>
      </c>
      <c r="B1545" t="s">
        <v>2005</v>
      </c>
      <c r="C1545" s="1">
        <f t="shared" si="940"/>
        <v>0</v>
      </c>
      <c r="D1545" s="1"/>
      <c r="E1545" s="1"/>
      <c r="F1545" s="1"/>
      <c r="G1545" s="1"/>
      <c r="H1545" s="1"/>
      <c r="I1545" s="1"/>
      <c r="J1545" s="1"/>
      <c r="K1545" s="1"/>
      <c r="L1545" s="1"/>
      <c r="M1545" s="7" t="e">
        <f>RANK(Z1545,(Z1545:AB1545,AC1545:AQ1545))</f>
        <v>#N/A</v>
      </c>
      <c r="N1545" s="7" t="e">
        <f>RANK(AA1545,(Z1545:AB1545,AC1545:AQ1545))</f>
        <v>#N/A</v>
      </c>
      <c r="O1545" s="7">
        <f>IF(AB1545&gt;0,RANK(AB1545,(Z1545:AB1545,AC1545:AQ1545)),0)</f>
        <v>0</v>
      </c>
      <c r="P1545" s="7"/>
      <c r="Q1545" s="1" t="e">
        <f t="shared" si="941"/>
        <v>#NUM!</v>
      </c>
      <c r="R1545" s="2" t="e">
        <f t="shared" si="951"/>
        <v>#NUM!</v>
      </c>
      <c r="S1545" s="2"/>
      <c r="T1545" s="2" t="str">
        <f t="shared" si="943"/>
        <v>-</v>
      </c>
      <c r="U1545" s="2" t="str">
        <f t="shared" si="944"/>
        <v>-</v>
      </c>
      <c r="V1545" s="2" t="str">
        <f t="shared" si="945"/>
        <v>-</v>
      </c>
      <c r="W1545" s="2" t="str">
        <f t="shared" si="946"/>
        <v>-</v>
      </c>
      <c r="X1545" s="2" t="str">
        <f t="shared" si="947"/>
        <v>-</v>
      </c>
      <c r="Y1545" s="2" t="str">
        <f t="shared" si="952"/>
        <v>-</v>
      </c>
      <c r="BA1545" s="176" t="str">
        <f t="shared" si="953"/>
        <v>Monroe CD10</v>
      </c>
      <c r="BC1545">
        <v>10</v>
      </c>
      <c r="BE1545" s="64">
        <v>42</v>
      </c>
      <c r="BF1545" s="140"/>
      <c r="BG1545" s="176">
        <v>42089</v>
      </c>
      <c r="BH1545">
        <f t="shared" si="950"/>
        <v>4208910</v>
      </c>
      <c r="BJ1545" t="s">
        <v>3279</v>
      </c>
    </row>
    <row r="1546" spans="1:62">
      <c r="A1546" t="s">
        <v>341</v>
      </c>
      <c r="B1546" t="s">
        <v>2005</v>
      </c>
      <c r="C1546" s="1">
        <f t="shared" si="940"/>
        <v>0</v>
      </c>
      <c r="D1546" s="1"/>
      <c r="E1546" s="1"/>
      <c r="F1546" s="1"/>
      <c r="G1546" s="1"/>
      <c r="H1546" s="1"/>
      <c r="I1546" s="1"/>
      <c r="J1546" s="1"/>
      <c r="K1546" s="1"/>
      <c r="L1546" s="1"/>
      <c r="M1546" s="7" t="e">
        <f>RANK(Z1546,(Z1546:AB1546,AC1546:AQ1546))</f>
        <v>#N/A</v>
      </c>
      <c r="N1546" s="7" t="e">
        <f>RANK(AA1546,(Z1546:AB1546,AC1546:AQ1546))</f>
        <v>#N/A</v>
      </c>
      <c r="O1546" s="7">
        <f>IF(AB1546&gt;0,RANK(AB1546,(Z1546:AB1546,AC1546:AQ1546)),0)</f>
        <v>0</v>
      </c>
      <c r="P1546" s="7"/>
      <c r="Q1546" s="1" t="e">
        <f t="shared" si="941"/>
        <v>#NUM!</v>
      </c>
      <c r="R1546" s="2" t="e">
        <f t="shared" si="951"/>
        <v>#NUM!</v>
      </c>
      <c r="S1546" s="2"/>
      <c r="T1546" s="2" t="str">
        <f t="shared" si="943"/>
        <v>-</v>
      </c>
      <c r="U1546" s="2" t="str">
        <f t="shared" si="944"/>
        <v>-</v>
      </c>
      <c r="V1546" s="2" t="str">
        <f t="shared" si="945"/>
        <v>-</v>
      </c>
      <c r="W1546" s="2" t="str">
        <f t="shared" si="946"/>
        <v>-</v>
      </c>
      <c r="X1546" s="2" t="str">
        <f t="shared" si="947"/>
        <v>-</v>
      </c>
      <c r="Y1546" s="2" t="str">
        <f t="shared" si="952"/>
        <v>-</v>
      </c>
      <c r="BA1546" s="176" t="str">
        <f t="shared" si="953"/>
        <v>Monroe CD17</v>
      </c>
      <c r="BC1546">
        <v>17</v>
      </c>
      <c r="BE1546" s="64">
        <v>42</v>
      </c>
      <c r="BF1546" s="140"/>
      <c r="BG1546" s="176">
        <v>42089</v>
      </c>
      <c r="BH1546">
        <f t="shared" si="950"/>
        <v>4208917</v>
      </c>
      <c r="BJ1546" t="s">
        <v>3279</v>
      </c>
    </row>
    <row r="1547" spans="1:62">
      <c r="A1547" t="s">
        <v>393</v>
      </c>
      <c r="B1547" t="s">
        <v>2005</v>
      </c>
      <c r="C1547" s="1">
        <f t="shared" si="940"/>
        <v>0</v>
      </c>
      <c r="D1547" s="1"/>
      <c r="E1547" s="1"/>
      <c r="F1547" s="1"/>
      <c r="G1547" s="1"/>
      <c r="H1547" s="1"/>
      <c r="I1547" s="1"/>
      <c r="J1547" s="1"/>
      <c r="K1547" s="1"/>
      <c r="L1547" s="1"/>
      <c r="M1547" s="7" t="e">
        <f>RANK(Z1547,(Z1547:AB1547,AC1547:AQ1547))</f>
        <v>#N/A</v>
      </c>
      <c r="N1547" s="7" t="e">
        <f>RANK(AA1547,(Z1547:AB1547,AC1547:AQ1547))</f>
        <v>#N/A</v>
      </c>
      <c r="O1547" s="7">
        <f>IF(AB1547&gt;0,RANK(AB1547,(Z1547:AB1547,AC1547:AQ1547)),0)</f>
        <v>0</v>
      </c>
      <c r="P1547" s="7"/>
      <c r="Q1547" s="1" t="e">
        <f t="shared" si="941"/>
        <v>#NUM!</v>
      </c>
      <c r="R1547" s="2" t="e">
        <f t="shared" si="951"/>
        <v>#NUM!</v>
      </c>
      <c r="S1547" s="2"/>
      <c r="T1547" s="2" t="str">
        <f t="shared" si="943"/>
        <v>-</v>
      </c>
      <c r="U1547" s="2" t="str">
        <f t="shared" si="944"/>
        <v>-</v>
      </c>
      <c r="V1547" s="2" t="str">
        <f t="shared" si="945"/>
        <v>-</v>
      </c>
      <c r="W1547" s="2" t="str">
        <f t="shared" si="946"/>
        <v>-</v>
      </c>
      <c r="X1547" s="2" t="str">
        <f t="shared" si="947"/>
        <v>-</v>
      </c>
      <c r="Y1547" s="2" t="str">
        <f t="shared" si="952"/>
        <v>-</v>
      </c>
      <c r="BA1547" s="176" t="str">
        <f t="shared" si="953"/>
        <v>Montgomery CD2</v>
      </c>
      <c r="BC1547">
        <v>2</v>
      </c>
      <c r="BE1547" s="64">
        <v>42</v>
      </c>
      <c r="BF1547" s="140"/>
      <c r="BG1547" s="176">
        <v>42091</v>
      </c>
      <c r="BH1547">
        <f t="shared" si="950"/>
        <v>4209102</v>
      </c>
      <c r="BJ1547" t="s">
        <v>3279</v>
      </c>
    </row>
    <row r="1548" spans="1:62">
      <c r="A1548" t="s">
        <v>393</v>
      </c>
      <c r="B1548" t="s">
        <v>2005</v>
      </c>
      <c r="C1548" s="1">
        <f t="shared" si="940"/>
        <v>0</v>
      </c>
      <c r="D1548" s="1"/>
      <c r="E1548" s="1"/>
      <c r="F1548" s="1"/>
      <c r="G1548" s="1"/>
      <c r="H1548" s="1"/>
      <c r="I1548" s="1"/>
      <c r="J1548" s="1"/>
      <c r="K1548" s="1"/>
      <c r="L1548" s="1"/>
      <c r="M1548" s="7" t="e">
        <f>RANK(Z1548,(Z1548:AB1548,AC1548:AQ1548))</f>
        <v>#N/A</v>
      </c>
      <c r="N1548" s="7" t="e">
        <f>RANK(AA1548,(Z1548:AB1548,AC1548:AQ1548))</f>
        <v>#N/A</v>
      </c>
      <c r="O1548" s="7">
        <f>IF(AB1548&gt;0,RANK(AB1548,(Z1548:AB1548,AC1548:AQ1548)),0)</f>
        <v>0</v>
      </c>
      <c r="P1548" s="7"/>
      <c r="Q1548" s="1" t="e">
        <f t="shared" si="941"/>
        <v>#NUM!</v>
      </c>
      <c r="R1548" s="2" t="e">
        <f t="shared" si="951"/>
        <v>#NUM!</v>
      </c>
      <c r="S1548" s="2"/>
      <c r="T1548" s="2" t="str">
        <f t="shared" si="943"/>
        <v>-</v>
      </c>
      <c r="U1548" s="2" t="str">
        <f t="shared" si="944"/>
        <v>-</v>
      </c>
      <c r="V1548" s="2" t="str">
        <f t="shared" si="945"/>
        <v>-</v>
      </c>
      <c r="W1548" s="2" t="str">
        <f t="shared" si="946"/>
        <v>-</v>
      </c>
      <c r="X1548" s="2" t="str">
        <f t="shared" si="947"/>
        <v>-</v>
      </c>
      <c r="Y1548" s="2" t="str">
        <f t="shared" si="952"/>
        <v>-</v>
      </c>
      <c r="BA1548" s="176" t="str">
        <f t="shared" si="953"/>
        <v>Montgomery CD6</v>
      </c>
      <c r="BC1548">
        <v>6</v>
      </c>
      <c r="BE1548" s="64">
        <v>42</v>
      </c>
      <c r="BF1548" s="140"/>
      <c r="BG1548" s="176">
        <v>42091</v>
      </c>
      <c r="BH1548">
        <f t="shared" si="950"/>
        <v>4209106</v>
      </c>
      <c r="BJ1548" t="s">
        <v>3279</v>
      </c>
    </row>
    <row r="1549" spans="1:62">
      <c r="A1549" t="s">
        <v>393</v>
      </c>
      <c r="B1549" t="s">
        <v>2005</v>
      </c>
      <c r="C1549" s="1">
        <f t="shared" si="940"/>
        <v>0</v>
      </c>
      <c r="D1549" s="1"/>
      <c r="E1549" s="1"/>
      <c r="F1549" s="1"/>
      <c r="G1549" s="1"/>
      <c r="H1549" s="1"/>
      <c r="I1549" s="1"/>
      <c r="J1549" s="1"/>
      <c r="K1549" s="1"/>
      <c r="L1549" s="1"/>
      <c r="M1549" s="7" t="e">
        <f>RANK(Z1549,(Z1549:AB1549,AC1549:AQ1549))</f>
        <v>#N/A</v>
      </c>
      <c r="N1549" s="7" t="e">
        <f>RANK(AA1549,(Z1549:AB1549,AC1549:AQ1549))</f>
        <v>#N/A</v>
      </c>
      <c r="O1549" s="7">
        <f>IF(AB1549&gt;0,RANK(AB1549,(Z1549:AB1549,AC1549:AQ1549)),0)</f>
        <v>0</v>
      </c>
      <c r="P1549" s="7"/>
      <c r="Q1549" s="1" t="e">
        <f t="shared" si="941"/>
        <v>#NUM!</v>
      </c>
      <c r="R1549" s="2" t="e">
        <f t="shared" si="951"/>
        <v>#NUM!</v>
      </c>
      <c r="S1549" s="2"/>
      <c r="T1549" s="2" t="str">
        <f t="shared" si="943"/>
        <v>-</v>
      </c>
      <c r="U1549" s="2" t="str">
        <f t="shared" si="944"/>
        <v>-</v>
      </c>
      <c r="V1549" s="2" t="str">
        <f t="shared" si="945"/>
        <v>-</v>
      </c>
      <c r="W1549" s="2" t="str">
        <f t="shared" si="946"/>
        <v>-</v>
      </c>
      <c r="X1549" s="2" t="str">
        <f t="shared" si="947"/>
        <v>-</v>
      </c>
      <c r="Y1549" s="2" t="str">
        <f t="shared" si="952"/>
        <v>-</v>
      </c>
      <c r="BA1549" s="176" t="str">
        <f t="shared" si="953"/>
        <v>Montgomery CD7</v>
      </c>
      <c r="BC1549">
        <v>7</v>
      </c>
      <c r="BE1549" s="64">
        <v>42</v>
      </c>
      <c r="BF1549" s="140"/>
      <c r="BG1549" s="176">
        <v>42091</v>
      </c>
      <c r="BH1549">
        <f t="shared" si="950"/>
        <v>4209107</v>
      </c>
      <c r="BJ1549" t="s">
        <v>3279</v>
      </c>
    </row>
    <row r="1550" spans="1:62">
      <c r="A1550" t="s">
        <v>393</v>
      </c>
      <c r="B1550" t="s">
        <v>2005</v>
      </c>
      <c r="C1550" s="1">
        <f t="shared" si="940"/>
        <v>0</v>
      </c>
      <c r="D1550" s="1"/>
      <c r="E1550" s="1"/>
      <c r="F1550" s="1"/>
      <c r="G1550" s="1"/>
      <c r="H1550" s="1"/>
      <c r="I1550" s="1"/>
      <c r="J1550" s="1"/>
      <c r="K1550" s="1"/>
      <c r="L1550" s="1"/>
      <c r="M1550" s="7" t="e">
        <f>RANK(Z1550,(Z1550:AB1550,AC1550:AQ1550))</f>
        <v>#N/A</v>
      </c>
      <c r="N1550" s="7" t="e">
        <f>RANK(AA1550,(Z1550:AB1550,AC1550:AQ1550))</f>
        <v>#N/A</v>
      </c>
      <c r="O1550" s="7">
        <f>IF(AB1550&gt;0,RANK(AB1550,(Z1550:AB1550,AC1550:AQ1550)),0)</f>
        <v>0</v>
      </c>
      <c r="P1550" s="7"/>
      <c r="Q1550" s="1" t="e">
        <f t="shared" si="941"/>
        <v>#NUM!</v>
      </c>
      <c r="R1550" s="2" t="e">
        <f t="shared" si="951"/>
        <v>#NUM!</v>
      </c>
      <c r="S1550" s="2"/>
      <c r="T1550" s="2" t="str">
        <f t="shared" si="943"/>
        <v>-</v>
      </c>
      <c r="U1550" s="2" t="str">
        <f t="shared" si="944"/>
        <v>-</v>
      </c>
      <c r="V1550" s="2" t="str">
        <f t="shared" si="945"/>
        <v>-</v>
      </c>
      <c r="W1550" s="2" t="str">
        <f t="shared" si="946"/>
        <v>-</v>
      </c>
      <c r="X1550" s="2" t="str">
        <f t="shared" si="947"/>
        <v>-</v>
      </c>
      <c r="Y1550" s="2" t="str">
        <f t="shared" si="952"/>
        <v>-</v>
      </c>
      <c r="BA1550" s="176" t="str">
        <f t="shared" si="953"/>
        <v>Montgomery CD8</v>
      </c>
      <c r="BC1550">
        <v>8</v>
      </c>
      <c r="BE1550" s="64">
        <v>42</v>
      </c>
      <c r="BF1550" s="140"/>
      <c r="BG1550" s="176">
        <v>42091</v>
      </c>
      <c r="BH1550">
        <f t="shared" si="950"/>
        <v>4209108</v>
      </c>
      <c r="BJ1550" t="s">
        <v>3279</v>
      </c>
    </row>
    <row r="1551" spans="1:62">
      <c r="A1551" t="s">
        <v>393</v>
      </c>
      <c r="B1551" t="s">
        <v>2005</v>
      </c>
      <c r="C1551" s="1">
        <f t="shared" si="940"/>
        <v>0</v>
      </c>
      <c r="D1551" s="1"/>
      <c r="E1551" s="1"/>
      <c r="F1551" s="1"/>
      <c r="G1551" s="1"/>
      <c r="H1551" s="1"/>
      <c r="I1551" s="1"/>
      <c r="J1551" s="1"/>
      <c r="K1551" s="1"/>
      <c r="L1551" s="1"/>
      <c r="M1551" s="7" t="e">
        <f>RANK(Z1551,(Z1551:AB1551,AC1551:AQ1551))</f>
        <v>#N/A</v>
      </c>
      <c r="N1551" s="7" t="e">
        <f>RANK(AA1551,(Z1551:AB1551,AC1551:AQ1551))</f>
        <v>#N/A</v>
      </c>
      <c r="O1551" s="7">
        <f>IF(AB1551&gt;0,RANK(AB1551,(Z1551:AB1551,AC1551:AQ1551)),0)</f>
        <v>0</v>
      </c>
      <c r="P1551" s="7"/>
      <c r="Q1551" s="1" t="e">
        <f t="shared" si="941"/>
        <v>#NUM!</v>
      </c>
      <c r="R1551" s="2" t="e">
        <f t="shared" si="951"/>
        <v>#NUM!</v>
      </c>
      <c r="S1551" s="2"/>
      <c r="T1551" s="2" t="str">
        <f t="shared" si="943"/>
        <v>-</v>
      </c>
      <c r="U1551" s="2" t="str">
        <f t="shared" si="944"/>
        <v>-</v>
      </c>
      <c r="V1551" s="2" t="str">
        <f t="shared" si="945"/>
        <v>-</v>
      </c>
      <c r="W1551" s="2" t="str">
        <f t="shared" si="946"/>
        <v>-</v>
      </c>
      <c r="X1551" s="2" t="str">
        <f t="shared" si="947"/>
        <v>-</v>
      </c>
      <c r="Y1551" s="2" t="str">
        <f t="shared" si="952"/>
        <v>-</v>
      </c>
      <c r="BA1551" s="176" t="str">
        <f t="shared" si="953"/>
        <v>Montgomery CD13</v>
      </c>
      <c r="BC1551">
        <v>13</v>
      </c>
      <c r="BE1551" s="64">
        <v>42</v>
      </c>
      <c r="BF1551" s="140"/>
      <c r="BG1551" s="176">
        <v>42091</v>
      </c>
      <c r="BH1551">
        <f t="shared" si="950"/>
        <v>4209113</v>
      </c>
      <c r="BJ1551" t="s">
        <v>3279</v>
      </c>
    </row>
    <row r="1552" spans="1:62">
      <c r="A1552" t="s">
        <v>2722</v>
      </c>
      <c r="B1552" t="s">
        <v>2005</v>
      </c>
      <c r="C1552" s="1">
        <f t="shared" si="940"/>
        <v>0</v>
      </c>
      <c r="D1552" s="1"/>
      <c r="E1552" s="1"/>
      <c r="F1552" s="1"/>
      <c r="G1552" s="1"/>
      <c r="H1552" s="1"/>
      <c r="I1552" s="1"/>
      <c r="J1552" s="1"/>
      <c r="K1552" s="1"/>
      <c r="L1552" s="1"/>
      <c r="M1552" s="7" t="e">
        <f>RANK(Z1552,(Z1552:AB1552,AC1552:AQ1552))</f>
        <v>#N/A</v>
      </c>
      <c r="N1552" s="7" t="e">
        <f>RANK(AA1552,(Z1552:AB1552,AC1552:AQ1552))</f>
        <v>#N/A</v>
      </c>
      <c r="O1552" s="7">
        <f>IF(AB1552&gt;0,RANK(AB1552,(Z1552:AB1552,AC1552:AQ1552)),0)</f>
        <v>0</v>
      </c>
      <c r="P1552" s="7"/>
      <c r="Q1552" s="1" t="e">
        <f t="shared" si="941"/>
        <v>#NUM!</v>
      </c>
      <c r="R1552" s="2" t="e">
        <f t="shared" si="951"/>
        <v>#NUM!</v>
      </c>
      <c r="S1552" s="2"/>
      <c r="T1552" s="2" t="str">
        <f t="shared" si="943"/>
        <v>-</v>
      </c>
      <c r="U1552" s="2" t="str">
        <f t="shared" si="944"/>
        <v>-</v>
      </c>
      <c r="V1552" s="2" t="str">
        <f t="shared" si="945"/>
        <v>-</v>
      </c>
      <c r="W1552" s="2" t="str">
        <f t="shared" si="946"/>
        <v>-</v>
      </c>
      <c r="X1552" s="2" t="str">
        <f t="shared" si="947"/>
        <v>-</v>
      </c>
      <c r="Y1552" s="2" t="str">
        <f t="shared" si="952"/>
        <v>-</v>
      </c>
      <c r="BA1552" s="176" t="str">
        <f t="shared" si="953"/>
        <v>Northampton CD15</v>
      </c>
      <c r="BC1552">
        <v>15</v>
      </c>
      <c r="BE1552" s="64">
        <v>42</v>
      </c>
      <c r="BF1552" s="140"/>
      <c r="BG1552" s="176">
        <v>42095</v>
      </c>
      <c r="BH1552">
        <f t="shared" si="950"/>
        <v>4209515</v>
      </c>
      <c r="BJ1552" t="s">
        <v>3279</v>
      </c>
    </row>
    <row r="1553" spans="1:62">
      <c r="A1553" t="s">
        <v>2722</v>
      </c>
      <c r="B1553" t="s">
        <v>2005</v>
      </c>
      <c r="C1553" s="1">
        <f t="shared" si="940"/>
        <v>0</v>
      </c>
      <c r="D1553" s="1"/>
      <c r="E1553" s="1"/>
      <c r="F1553" s="1"/>
      <c r="G1553" s="1"/>
      <c r="H1553" s="1"/>
      <c r="I1553" s="1"/>
      <c r="J1553" s="1"/>
      <c r="K1553" s="1"/>
      <c r="L1553" s="1"/>
      <c r="M1553" s="7" t="e">
        <f>RANK(Z1553,(Z1553:AB1553,AC1553:AQ1553))</f>
        <v>#N/A</v>
      </c>
      <c r="N1553" s="7" t="e">
        <f>RANK(AA1553,(Z1553:AB1553,AC1553:AQ1553))</f>
        <v>#N/A</v>
      </c>
      <c r="O1553" s="7">
        <f>IF(AB1553&gt;0,RANK(AB1553,(Z1553:AB1553,AC1553:AQ1553)),0)</f>
        <v>0</v>
      </c>
      <c r="P1553" s="7"/>
      <c r="Q1553" s="1" t="e">
        <f t="shared" si="941"/>
        <v>#NUM!</v>
      </c>
      <c r="R1553" s="2" t="e">
        <f t="shared" si="951"/>
        <v>#NUM!</v>
      </c>
      <c r="S1553" s="2"/>
      <c r="T1553" s="2" t="str">
        <f t="shared" si="943"/>
        <v>-</v>
      </c>
      <c r="U1553" s="2" t="str">
        <f t="shared" si="944"/>
        <v>-</v>
      </c>
      <c r="V1553" s="2" t="str">
        <f t="shared" si="945"/>
        <v>-</v>
      </c>
      <c r="W1553" s="2" t="str">
        <f t="shared" si="946"/>
        <v>-</v>
      </c>
      <c r="X1553" s="2" t="str">
        <f t="shared" si="947"/>
        <v>-</v>
      </c>
      <c r="Y1553" s="2" t="str">
        <f t="shared" si="952"/>
        <v>-</v>
      </c>
      <c r="BA1553" s="176" t="str">
        <f t="shared" si="953"/>
        <v>Northampton CD17</v>
      </c>
      <c r="BC1553">
        <v>17</v>
      </c>
      <c r="BE1553" s="64">
        <v>42</v>
      </c>
      <c r="BF1553" s="140"/>
      <c r="BG1553" s="176">
        <v>42095</v>
      </c>
      <c r="BH1553">
        <f t="shared" si="950"/>
        <v>4209517</v>
      </c>
      <c r="BJ1553" t="s">
        <v>3279</v>
      </c>
    </row>
    <row r="1554" spans="1:62">
      <c r="A1554" t="s">
        <v>2241</v>
      </c>
      <c r="B1554" t="s">
        <v>2005</v>
      </c>
      <c r="C1554" s="1">
        <f t="shared" si="940"/>
        <v>0</v>
      </c>
      <c r="D1554" s="1"/>
      <c r="E1554" s="1"/>
      <c r="F1554" s="1"/>
      <c r="G1554" s="1"/>
      <c r="H1554" s="1"/>
      <c r="I1554" s="1"/>
      <c r="J1554" s="1"/>
      <c r="K1554" s="1"/>
      <c r="L1554" s="1"/>
      <c r="M1554" s="7" t="e">
        <f>RANK(Z1554,(Z1554:AB1554,AC1554:AQ1554))</f>
        <v>#N/A</v>
      </c>
      <c r="N1554" s="7" t="e">
        <f>RANK(AA1554,(Z1554:AB1554,AC1554:AQ1554))</f>
        <v>#N/A</v>
      </c>
      <c r="O1554" s="7">
        <f>IF(AB1554&gt;0,RANK(AB1554,(Z1554:AB1554,AC1554:AQ1554)),0)</f>
        <v>0</v>
      </c>
      <c r="P1554" s="7"/>
      <c r="Q1554" s="1" t="e">
        <f t="shared" si="941"/>
        <v>#NUM!</v>
      </c>
      <c r="R1554" s="2" t="e">
        <f t="shared" si="951"/>
        <v>#NUM!</v>
      </c>
      <c r="S1554" s="2"/>
      <c r="T1554" s="2" t="str">
        <f t="shared" si="943"/>
        <v>-</v>
      </c>
      <c r="U1554" s="2" t="str">
        <f t="shared" si="944"/>
        <v>-</v>
      </c>
      <c r="V1554" s="2" t="str">
        <f t="shared" si="945"/>
        <v>-</v>
      </c>
      <c r="W1554" s="2" t="str">
        <f t="shared" si="946"/>
        <v>-</v>
      </c>
      <c r="X1554" s="2" t="str">
        <f t="shared" si="947"/>
        <v>-</v>
      </c>
      <c r="Y1554" s="2" t="str">
        <f t="shared" si="952"/>
        <v>-</v>
      </c>
      <c r="BA1554" s="176" t="str">
        <f t="shared" si="953"/>
        <v>Northumberland CD10</v>
      </c>
      <c r="BC1554">
        <v>10</v>
      </c>
      <c r="BE1554" s="64">
        <v>42</v>
      </c>
      <c r="BF1554" s="140"/>
      <c r="BG1554" s="176">
        <v>42097</v>
      </c>
      <c r="BH1554">
        <f t="shared" si="950"/>
        <v>4209710</v>
      </c>
      <c r="BJ1554" t="s">
        <v>3279</v>
      </c>
    </row>
    <row r="1555" spans="1:62">
      <c r="A1555" t="s">
        <v>2241</v>
      </c>
      <c r="B1555" t="s">
        <v>2005</v>
      </c>
      <c r="C1555" s="1">
        <f t="shared" si="940"/>
        <v>0</v>
      </c>
      <c r="D1555" s="1"/>
      <c r="E1555" s="1"/>
      <c r="F1555" s="1"/>
      <c r="G1555" s="1"/>
      <c r="H1555" s="1"/>
      <c r="I1555" s="1"/>
      <c r="J1555" s="1"/>
      <c r="K1555" s="1"/>
      <c r="L1555" s="1"/>
      <c r="M1555" s="7" t="e">
        <f>RANK(Z1555,(Z1555:AB1555,AC1555:AQ1555))</f>
        <v>#N/A</v>
      </c>
      <c r="N1555" s="7" t="e">
        <f>RANK(AA1555,(Z1555:AB1555,AC1555:AQ1555))</f>
        <v>#N/A</v>
      </c>
      <c r="O1555" s="7">
        <f>IF(AB1555&gt;0,RANK(AB1555,(Z1555:AB1555,AC1555:AQ1555)),0)</f>
        <v>0</v>
      </c>
      <c r="P1555" s="7"/>
      <c r="Q1555" s="1" t="e">
        <f t="shared" si="941"/>
        <v>#NUM!</v>
      </c>
      <c r="R1555" s="2" t="e">
        <f t="shared" si="951"/>
        <v>#NUM!</v>
      </c>
      <c r="S1555" s="2"/>
      <c r="T1555" s="2" t="str">
        <f t="shared" si="943"/>
        <v>-</v>
      </c>
      <c r="U1555" s="2" t="str">
        <f t="shared" si="944"/>
        <v>-</v>
      </c>
      <c r="V1555" s="2" t="str">
        <f t="shared" si="945"/>
        <v>-</v>
      </c>
      <c r="W1555" s="2" t="str">
        <f t="shared" si="946"/>
        <v>-</v>
      </c>
      <c r="X1555" s="2" t="str">
        <f t="shared" si="947"/>
        <v>-</v>
      </c>
      <c r="Y1555" s="2" t="str">
        <f t="shared" si="952"/>
        <v>-</v>
      </c>
      <c r="BA1555" s="176" t="str">
        <f t="shared" si="953"/>
        <v>Northumberland CD11</v>
      </c>
      <c r="BC1555">
        <v>11</v>
      </c>
      <c r="BE1555" s="64">
        <v>42</v>
      </c>
      <c r="BF1555" s="140"/>
      <c r="BG1555" s="176">
        <v>42097</v>
      </c>
      <c r="BH1555">
        <f t="shared" si="950"/>
        <v>4209711</v>
      </c>
      <c r="BJ1555" t="s">
        <v>3279</v>
      </c>
    </row>
    <row r="1556" spans="1:62">
      <c r="A1556" t="s">
        <v>153</v>
      </c>
      <c r="B1556" t="s">
        <v>2005</v>
      </c>
      <c r="C1556" s="1">
        <f t="shared" si="940"/>
        <v>0</v>
      </c>
      <c r="D1556" s="1"/>
      <c r="E1556" s="1"/>
      <c r="F1556" s="1"/>
      <c r="G1556" s="1"/>
      <c r="H1556" s="1"/>
      <c r="I1556" s="1"/>
      <c r="J1556" s="1"/>
      <c r="K1556" s="1"/>
      <c r="L1556" s="1"/>
      <c r="M1556" s="7" t="e">
        <f>RANK(Z1556,(Z1556:AB1556,AC1556:AQ1556))</f>
        <v>#N/A</v>
      </c>
      <c r="N1556" s="7" t="e">
        <f>RANK(AA1556,(Z1556:AB1556,AC1556:AQ1556))</f>
        <v>#N/A</v>
      </c>
      <c r="O1556" s="7">
        <f>IF(AB1556&gt;0,RANK(AB1556,(Z1556:AB1556,AC1556:AQ1556)),0)</f>
        <v>0</v>
      </c>
      <c r="P1556" s="7"/>
      <c r="Q1556" s="1" t="e">
        <f t="shared" si="941"/>
        <v>#NUM!</v>
      </c>
      <c r="R1556" s="2" t="e">
        <f t="shared" si="951"/>
        <v>#NUM!</v>
      </c>
      <c r="S1556" s="2"/>
      <c r="T1556" s="2" t="str">
        <f t="shared" si="943"/>
        <v>-</v>
      </c>
      <c r="U1556" s="2" t="str">
        <f t="shared" si="944"/>
        <v>-</v>
      </c>
      <c r="V1556" s="2" t="str">
        <f t="shared" si="945"/>
        <v>-</v>
      </c>
      <c r="W1556" s="2" t="str">
        <f t="shared" si="946"/>
        <v>-</v>
      </c>
      <c r="X1556" s="2" t="str">
        <f t="shared" si="947"/>
        <v>-</v>
      </c>
      <c r="Y1556" s="2" t="str">
        <f t="shared" si="952"/>
        <v>-</v>
      </c>
      <c r="BA1556" s="176" t="str">
        <f t="shared" si="953"/>
        <v>Perry CD10</v>
      </c>
      <c r="BC1556">
        <v>10</v>
      </c>
      <c r="BE1556" s="64">
        <v>42</v>
      </c>
      <c r="BF1556" s="140"/>
      <c r="BG1556" s="176">
        <v>42099</v>
      </c>
      <c r="BH1556">
        <f t="shared" si="950"/>
        <v>4209910</v>
      </c>
      <c r="BJ1556" t="s">
        <v>3279</v>
      </c>
    </row>
    <row r="1557" spans="1:62">
      <c r="A1557" t="s">
        <v>153</v>
      </c>
      <c r="B1557" t="s">
        <v>2005</v>
      </c>
      <c r="C1557" s="1">
        <f t="shared" si="940"/>
        <v>0</v>
      </c>
      <c r="D1557" s="1"/>
      <c r="E1557" s="1"/>
      <c r="F1557" s="1"/>
      <c r="G1557" s="1"/>
      <c r="H1557" s="1"/>
      <c r="I1557" s="1"/>
      <c r="J1557" s="1"/>
      <c r="K1557" s="1"/>
      <c r="L1557" s="1"/>
      <c r="M1557" s="7" t="e">
        <f>RANK(Z1557,(Z1557:AB1557,AC1557:AQ1557))</f>
        <v>#N/A</v>
      </c>
      <c r="N1557" s="7" t="e">
        <f>RANK(AA1557,(Z1557:AB1557,AC1557:AQ1557))</f>
        <v>#N/A</v>
      </c>
      <c r="O1557" s="7">
        <f>IF(AB1557&gt;0,RANK(AB1557,(Z1557:AB1557,AC1557:AQ1557)),0)</f>
        <v>0</v>
      </c>
      <c r="P1557" s="7"/>
      <c r="Q1557" s="1" t="e">
        <f t="shared" si="941"/>
        <v>#NUM!</v>
      </c>
      <c r="R1557" s="2" t="e">
        <f t="shared" si="951"/>
        <v>#NUM!</v>
      </c>
      <c r="S1557" s="2"/>
      <c r="T1557" s="2" t="str">
        <f t="shared" si="943"/>
        <v>-</v>
      </c>
      <c r="U1557" s="2" t="str">
        <f t="shared" si="944"/>
        <v>-</v>
      </c>
      <c r="V1557" s="2" t="str">
        <f t="shared" si="945"/>
        <v>-</v>
      </c>
      <c r="W1557" s="2" t="str">
        <f t="shared" si="946"/>
        <v>-</v>
      </c>
      <c r="X1557" s="2" t="str">
        <f t="shared" si="947"/>
        <v>-</v>
      </c>
      <c r="Y1557" s="2" t="str">
        <f t="shared" si="952"/>
        <v>-</v>
      </c>
      <c r="BA1557" s="176" t="str">
        <f t="shared" si="953"/>
        <v>Perry CD11</v>
      </c>
      <c r="BC1557">
        <v>11</v>
      </c>
      <c r="BE1557" s="64">
        <v>42</v>
      </c>
      <c r="BF1557" s="140"/>
      <c r="BG1557" s="176">
        <v>42099</v>
      </c>
      <c r="BH1557">
        <f t="shared" si="950"/>
        <v>4209911</v>
      </c>
      <c r="BJ1557" t="s">
        <v>3279</v>
      </c>
    </row>
    <row r="1558" spans="1:62">
      <c r="A1558" t="s">
        <v>1596</v>
      </c>
      <c r="B1558" t="s">
        <v>2005</v>
      </c>
      <c r="C1558" s="1">
        <f t="shared" si="940"/>
        <v>0</v>
      </c>
      <c r="D1558" s="1"/>
      <c r="E1558" s="1"/>
      <c r="F1558" s="1"/>
      <c r="G1558" s="1"/>
      <c r="H1558" s="1"/>
      <c r="I1558" s="1"/>
      <c r="J1558" s="1"/>
      <c r="K1558" s="1"/>
      <c r="L1558" s="1"/>
      <c r="M1558" s="7" t="e">
        <f>RANK(Z1558,(Z1558:AB1558,AC1558:AQ1558))</f>
        <v>#N/A</v>
      </c>
      <c r="N1558" s="7" t="e">
        <f>RANK(AA1558,(Z1558:AB1558,AC1558:AQ1558))</f>
        <v>#N/A</v>
      </c>
      <c r="O1558" s="7">
        <f>IF(AB1558&gt;0,RANK(AB1558,(Z1558:AB1558,AC1558:AQ1558)),0)</f>
        <v>0</v>
      </c>
      <c r="P1558" s="7"/>
      <c r="Q1558" s="1" t="e">
        <f t="shared" si="941"/>
        <v>#NUM!</v>
      </c>
      <c r="R1558" s="2" t="e">
        <f t="shared" si="951"/>
        <v>#NUM!</v>
      </c>
      <c r="S1558" s="2"/>
      <c r="T1558" s="2" t="str">
        <f t="shared" si="943"/>
        <v>-</v>
      </c>
      <c r="U1558" s="2" t="str">
        <f t="shared" si="944"/>
        <v>-</v>
      </c>
      <c r="V1558" s="2" t="str">
        <f t="shared" si="945"/>
        <v>-</v>
      </c>
      <c r="W1558" s="2" t="str">
        <f t="shared" si="946"/>
        <v>-</v>
      </c>
      <c r="X1558" s="2" t="str">
        <f t="shared" si="947"/>
        <v>-</v>
      </c>
      <c r="Y1558" s="2" t="str">
        <f t="shared" si="952"/>
        <v>-</v>
      </c>
      <c r="BA1558" s="176" t="str">
        <f t="shared" si="953"/>
        <v>Philadelphia CD1</v>
      </c>
      <c r="BC1558">
        <v>1</v>
      </c>
      <c r="BE1558" s="64">
        <v>42</v>
      </c>
      <c r="BF1558" s="140"/>
      <c r="BG1558" s="176">
        <v>42101</v>
      </c>
      <c r="BH1558">
        <f t="shared" si="950"/>
        <v>4210101</v>
      </c>
      <c r="BJ1558" t="s">
        <v>3279</v>
      </c>
    </row>
    <row r="1559" spans="1:62">
      <c r="A1559" t="s">
        <v>1596</v>
      </c>
      <c r="B1559" t="s">
        <v>2005</v>
      </c>
      <c r="C1559" s="1">
        <f t="shared" si="940"/>
        <v>0</v>
      </c>
      <c r="D1559" s="1"/>
      <c r="E1559" s="1"/>
      <c r="F1559" s="1"/>
      <c r="G1559" s="1"/>
      <c r="H1559" s="1"/>
      <c r="I1559" s="1"/>
      <c r="J1559" s="1"/>
      <c r="K1559" s="1"/>
      <c r="L1559" s="1"/>
      <c r="M1559" s="7" t="e">
        <f>RANK(Z1559,(Z1559:AB1559,AC1559:AQ1559))</f>
        <v>#N/A</v>
      </c>
      <c r="N1559" s="7" t="e">
        <f>RANK(AA1559,(Z1559:AB1559,AC1559:AQ1559))</f>
        <v>#N/A</v>
      </c>
      <c r="O1559" s="7">
        <f>IF(AB1559&gt;0,RANK(AB1559,(Z1559:AB1559,AC1559:AQ1559)),0)</f>
        <v>0</v>
      </c>
      <c r="P1559" s="7"/>
      <c r="Q1559" s="1" t="e">
        <f t="shared" si="941"/>
        <v>#NUM!</v>
      </c>
      <c r="R1559" s="2" t="e">
        <f t="shared" si="951"/>
        <v>#NUM!</v>
      </c>
      <c r="S1559" s="2"/>
      <c r="T1559" s="2" t="str">
        <f t="shared" si="943"/>
        <v>-</v>
      </c>
      <c r="U1559" s="2" t="str">
        <f t="shared" si="944"/>
        <v>-</v>
      </c>
      <c r="V1559" s="2" t="str">
        <f t="shared" si="945"/>
        <v>-</v>
      </c>
      <c r="W1559" s="2" t="str">
        <f t="shared" si="946"/>
        <v>-</v>
      </c>
      <c r="X1559" s="2" t="str">
        <f t="shared" si="947"/>
        <v>-</v>
      </c>
      <c r="Y1559" s="2" t="str">
        <f t="shared" si="952"/>
        <v>-</v>
      </c>
      <c r="BA1559" s="176" t="str">
        <f t="shared" si="953"/>
        <v>Philadelphia CD2</v>
      </c>
      <c r="BC1559">
        <v>2</v>
      </c>
      <c r="BE1559" s="64">
        <v>42</v>
      </c>
      <c r="BF1559" s="140"/>
      <c r="BG1559" s="176">
        <v>42101</v>
      </c>
      <c r="BH1559">
        <f t="shared" si="950"/>
        <v>4210102</v>
      </c>
      <c r="BJ1559" t="s">
        <v>3279</v>
      </c>
    </row>
    <row r="1560" spans="1:62">
      <c r="A1560" t="s">
        <v>1596</v>
      </c>
      <c r="B1560" t="s">
        <v>2005</v>
      </c>
      <c r="C1560" s="1">
        <f t="shared" si="940"/>
        <v>0</v>
      </c>
      <c r="D1560" s="1"/>
      <c r="E1560" s="1"/>
      <c r="F1560" s="1"/>
      <c r="G1560" s="1"/>
      <c r="H1560" s="1"/>
      <c r="I1560" s="1"/>
      <c r="J1560" s="1"/>
      <c r="K1560" s="1"/>
      <c r="L1560" s="1"/>
      <c r="M1560" s="7" t="e">
        <f>RANK(Z1560,(Z1560:AB1560,AC1560:AQ1560))</f>
        <v>#N/A</v>
      </c>
      <c r="N1560" s="7" t="e">
        <f>RANK(AA1560,(Z1560:AB1560,AC1560:AQ1560))</f>
        <v>#N/A</v>
      </c>
      <c r="O1560" s="7">
        <f>IF(AB1560&gt;0,RANK(AB1560,(Z1560:AB1560,AC1560:AQ1560)),0)</f>
        <v>0</v>
      </c>
      <c r="P1560" s="7"/>
      <c r="Q1560" s="1" t="e">
        <f t="shared" si="941"/>
        <v>#NUM!</v>
      </c>
      <c r="R1560" s="2" t="e">
        <f t="shared" si="951"/>
        <v>#NUM!</v>
      </c>
      <c r="S1560" s="2"/>
      <c r="T1560" s="2" t="str">
        <f t="shared" si="943"/>
        <v>-</v>
      </c>
      <c r="U1560" s="2" t="str">
        <f t="shared" si="944"/>
        <v>-</v>
      </c>
      <c r="V1560" s="2" t="str">
        <f t="shared" si="945"/>
        <v>-</v>
      </c>
      <c r="W1560" s="2" t="str">
        <f t="shared" si="946"/>
        <v>-</v>
      </c>
      <c r="X1560" s="2" t="str">
        <f t="shared" si="947"/>
        <v>-</v>
      </c>
      <c r="Y1560" s="2" t="str">
        <f t="shared" si="952"/>
        <v>-</v>
      </c>
      <c r="BA1560" s="176" t="str">
        <f t="shared" si="953"/>
        <v>Philadelphia CD13</v>
      </c>
      <c r="BC1560">
        <v>13</v>
      </c>
      <c r="BE1560" s="64">
        <v>42</v>
      </c>
      <c r="BF1560" s="140"/>
      <c r="BG1560" s="176">
        <v>42101</v>
      </c>
      <c r="BH1560">
        <f t="shared" si="950"/>
        <v>4210113</v>
      </c>
      <c r="BJ1560" t="s">
        <v>3279</v>
      </c>
    </row>
    <row r="1561" spans="1:62">
      <c r="A1561" t="s">
        <v>411</v>
      </c>
      <c r="B1561" t="s">
        <v>2005</v>
      </c>
      <c r="C1561" s="1">
        <f t="shared" si="940"/>
        <v>0</v>
      </c>
      <c r="D1561" s="1"/>
      <c r="E1561" s="1"/>
      <c r="F1561" s="1"/>
      <c r="G1561" s="1"/>
      <c r="H1561" s="1"/>
      <c r="I1561" s="1"/>
      <c r="J1561" s="1"/>
      <c r="K1561" s="1"/>
      <c r="L1561" s="1"/>
      <c r="M1561" s="7" t="e">
        <f>RANK(Z1561,(Z1561:AB1561,AC1561:AQ1561))</f>
        <v>#N/A</v>
      </c>
      <c r="N1561" s="7" t="e">
        <f>RANK(AA1561,(Z1561:AB1561,AC1561:AQ1561))</f>
        <v>#N/A</v>
      </c>
      <c r="O1561" s="7">
        <f>IF(AB1561&gt;0,RANK(AB1561,(Z1561:AB1561,AC1561:AQ1561)),0)</f>
        <v>0</v>
      </c>
      <c r="P1561" s="7"/>
      <c r="Q1561" s="1" t="e">
        <f t="shared" si="941"/>
        <v>#NUM!</v>
      </c>
      <c r="R1561" s="2" t="e">
        <f t="shared" si="951"/>
        <v>#NUM!</v>
      </c>
      <c r="S1561" s="2"/>
      <c r="T1561" s="2" t="str">
        <f t="shared" si="943"/>
        <v>-</v>
      </c>
      <c r="U1561" s="2" t="str">
        <f t="shared" si="944"/>
        <v>-</v>
      </c>
      <c r="V1561" s="2" t="str">
        <f t="shared" si="945"/>
        <v>-</v>
      </c>
      <c r="W1561" s="2" t="str">
        <f t="shared" si="946"/>
        <v>-</v>
      </c>
      <c r="X1561" s="2" t="str">
        <f t="shared" si="947"/>
        <v>-</v>
      </c>
      <c r="Y1561" s="2" t="str">
        <f t="shared" si="952"/>
        <v>-</v>
      </c>
      <c r="BA1561" s="176" t="str">
        <f t="shared" si="953"/>
        <v>Somerset CD9</v>
      </c>
      <c r="BC1561">
        <v>9</v>
      </c>
      <c r="BE1561" s="64">
        <v>42</v>
      </c>
      <c r="BF1561" s="140"/>
      <c r="BG1561" s="176">
        <v>42111</v>
      </c>
      <c r="BH1561">
        <f t="shared" si="950"/>
        <v>4211109</v>
      </c>
      <c r="BJ1561" t="s">
        <v>3279</v>
      </c>
    </row>
    <row r="1562" spans="1:62">
      <c r="A1562" t="s">
        <v>411</v>
      </c>
      <c r="B1562" t="s">
        <v>2005</v>
      </c>
      <c r="C1562" s="1">
        <f t="shared" si="940"/>
        <v>0</v>
      </c>
      <c r="D1562" s="1"/>
      <c r="E1562" s="1"/>
      <c r="F1562" s="1"/>
      <c r="G1562" s="1"/>
      <c r="H1562" s="1"/>
      <c r="I1562" s="1"/>
      <c r="J1562" s="1"/>
      <c r="K1562" s="1"/>
      <c r="L1562" s="1"/>
      <c r="M1562" s="7" t="e">
        <f>RANK(Z1562,(Z1562:AB1562,AC1562:AQ1562))</f>
        <v>#N/A</v>
      </c>
      <c r="N1562" s="7" t="e">
        <f>RANK(AA1562,(Z1562:AB1562,AC1562:AQ1562))</f>
        <v>#N/A</v>
      </c>
      <c r="O1562" s="7">
        <f>IF(AB1562&gt;0,RANK(AB1562,(Z1562:AB1562,AC1562:AQ1562)),0)</f>
        <v>0</v>
      </c>
      <c r="P1562" s="7"/>
      <c r="Q1562" s="1" t="e">
        <f t="shared" si="941"/>
        <v>#NUM!</v>
      </c>
      <c r="R1562" s="2" t="e">
        <f t="shared" si="951"/>
        <v>#NUM!</v>
      </c>
      <c r="S1562" s="2"/>
      <c r="T1562" s="2" t="str">
        <f t="shared" si="943"/>
        <v>-</v>
      </c>
      <c r="U1562" s="2" t="str">
        <f t="shared" si="944"/>
        <v>-</v>
      </c>
      <c r="V1562" s="2" t="str">
        <f t="shared" si="945"/>
        <v>-</v>
      </c>
      <c r="W1562" s="2" t="str">
        <f t="shared" si="946"/>
        <v>-</v>
      </c>
      <c r="X1562" s="2" t="str">
        <f t="shared" si="947"/>
        <v>-</v>
      </c>
      <c r="Y1562" s="2" t="str">
        <f t="shared" si="952"/>
        <v>-</v>
      </c>
      <c r="BA1562" s="176" t="str">
        <f t="shared" si="953"/>
        <v>Somerset CD12</v>
      </c>
      <c r="BC1562">
        <v>12</v>
      </c>
      <c r="BE1562" s="64">
        <v>42</v>
      </c>
      <c r="BF1562" s="140"/>
      <c r="BG1562" s="176">
        <v>42111</v>
      </c>
      <c r="BH1562">
        <f t="shared" si="950"/>
        <v>4211112</v>
      </c>
      <c r="BJ1562" t="s">
        <v>3279</v>
      </c>
    </row>
    <row r="1563" spans="1:62">
      <c r="A1563" t="s">
        <v>2413</v>
      </c>
      <c r="B1563" t="s">
        <v>2005</v>
      </c>
      <c r="C1563" s="1">
        <f t="shared" si="940"/>
        <v>0</v>
      </c>
      <c r="D1563" s="1"/>
      <c r="E1563" s="1"/>
      <c r="F1563" s="1"/>
      <c r="G1563" s="1"/>
      <c r="H1563" s="1"/>
      <c r="I1563" s="1"/>
      <c r="J1563" s="1"/>
      <c r="K1563" s="1"/>
      <c r="L1563" s="1"/>
      <c r="M1563" s="7" t="e">
        <f>RANK(Z1563,(Z1563:AB1563,AC1563:AQ1563))</f>
        <v>#N/A</v>
      </c>
      <c r="N1563" s="7" t="e">
        <f>RANK(AA1563,(Z1563:AB1563,AC1563:AQ1563))</f>
        <v>#N/A</v>
      </c>
      <c r="O1563" s="7">
        <f>IF(AB1563&gt;0,RANK(AB1563,(Z1563:AB1563,AC1563:AQ1563)),0)</f>
        <v>0</v>
      </c>
      <c r="P1563" s="7"/>
      <c r="Q1563" s="1" t="e">
        <f t="shared" si="941"/>
        <v>#NUM!</v>
      </c>
      <c r="R1563" s="2" t="e">
        <f t="shared" si="951"/>
        <v>#NUM!</v>
      </c>
      <c r="S1563" s="2"/>
      <c r="T1563" s="2" t="str">
        <f t="shared" si="943"/>
        <v>-</v>
      </c>
      <c r="U1563" s="2" t="str">
        <f t="shared" si="944"/>
        <v>-</v>
      </c>
      <c r="V1563" s="2" t="str">
        <f t="shared" si="945"/>
        <v>-</v>
      </c>
      <c r="W1563" s="2" t="str">
        <f t="shared" si="946"/>
        <v>-</v>
      </c>
      <c r="X1563" s="2" t="str">
        <f t="shared" si="947"/>
        <v>-</v>
      </c>
      <c r="Y1563" s="2" t="str">
        <f t="shared" si="952"/>
        <v>-</v>
      </c>
      <c r="BA1563" s="176" t="str">
        <f t="shared" si="953"/>
        <v>Tioga CD5</v>
      </c>
      <c r="BC1563">
        <v>5</v>
      </c>
      <c r="BE1563" s="64">
        <v>42</v>
      </c>
      <c r="BF1563" s="140"/>
      <c r="BG1563" s="176">
        <v>42117</v>
      </c>
      <c r="BH1563">
        <f t="shared" si="950"/>
        <v>4211705</v>
      </c>
      <c r="BJ1563" t="s">
        <v>3279</v>
      </c>
    </row>
    <row r="1564" spans="1:62">
      <c r="A1564" t="s">
        <v>2413</v>
      </c>
      <c r="B1564" t="s">
        <v>2005</v>
      </c>
      <c r="C1564" s="1">
        <f>SUM(Z1564:AQ1564)</f>
        <v>0</v>
      </c>
      <c r="D1564" s="1"/>
      <c r="E1564" s="1"/>
      <c r="F1564" s="1"/>
      <c r="G1564" s="1"/>
      <c r="H1564" s="1"/>
      <c r="I1564" s="1"/>
      <c r="J1564" s="1"/>
      <c r="K1564" s="1"/>
      <c r="L1564" s="1"/>
      <c r="M1564" s="7" t="e">
        <f>RANK(Z1564,(Z1564:AB1564,AC1564:AQ1564))</f>
        <v>#N/A</v>
      </c>
      <c r="N1564" s="7" t="e">
        <f>RANK(AA1564,(Z1564:AB1564,AC1564:AQ1564))</f>
        <v>#N/A</v>
      </c>
      <c r="O1564" s="7">
        <f>IF(AB1564&gt;0,RANK(AB1564,(Z1564:AB1564,AC1564:AQ1564)),0)</f>
        <v>0</v>
      </c>
      <c r="P1564" s="7"/>
      <c r="Q1564" s="1" t="e">
        <f>MAX(Z1564:AG1564)-LARGE(Z1564:AG1564,2)</f>
        <v>#NUM!</v>
      </c>
      <c r="R1564" s="2" t="e">
        <f t="shared" si="951"/>
        <v>#NUM!</v>
      </c>
      <c r="S1564" s="2"/>
      <c r="T1564" s="2" t="str">
        <f t="shared" si="943"/>
        <v>-</v>
      </c>
      <c r="U1564" s="2" t="str">
        <f t="shared" si="944"/>
        <v>-</v>
      </c>
      <c r="V1564" s="2" t="str">
        <f t="shared" si="945"/>
        <v>-</v>
      </c>
      <c r="W1564" s="2" t="str">
        <f t="shared" si="946"/>
        <v>-</v>
      </c>
      <c r="X1564" s="2" t="str">
        <f t="shared" si="947"/>
        <v>-</v>
      </c>
      <c r="Y1564" s="2" t="str">
        <f t="shared" si="952"/>
        <v>-</v>
      </c>
      <c r="BA1564" s="176" t="str">
        <f t="shared" si="953"/>
        <v>Tioga CD10</v>
      </c>
      <c r="BC1564">
        <v>10</v>
      </c>
      <c r="BE1564" s="64">
        <v>42</v>
      </c>
      <c r="BF1564" s="140"/>
      <c r="BG1564" s="176">
        <v>42117</v>
      </c>
      <c r="BH1564">
        <f>BG1564*100+BC1564</f>
        <v>4211710</v>
      </c>
      <c r="BJ1564" t="s">
        <v>3279</v>
      </c>
    </row>
    <row r="1565" spans="1:62">
      <c r="A1565" t="s">
        <v>637</v>
      </c>
      <c r="B1565" t="s">
        <v>2005</v>
      </c>
      <c r="C1565" s="1">
        <f t="shared" si="940"/>
        <v>0</v>
      </c>
      <c r="D1565" s="1"/>
      <c r="E1565" s="1"/>
      <c r="F1565" s="1"/>
      <c r="G1565" s="1"/>
      <c r="H1565" s="1"/>
      <c r="I1565" s="1"/>
      <c r="J1565" s="1"/>
      <c r="K1565" s="1"/>
      <c r="L1565" s="1"/>
      <c r="M1565" s="7" t="e">
        <f>RANK(Z1565,(Z1565:AB1565,AC1565:AQ1565))</f>
        <v>#N/A</v>
      </c>
      <c r="N1565" s="7" t="e">
        <f>RANK(AA1565,(Z1565:AB1565,AC1565:AQ1565))</f>
        <v>#N/A</v>
      </c>
      <c r="O1565" s="7">
        <f>IF(AB1565&gt;0,RANK(AB1565,(Z1565:AB1565,AC1565:AQ1565)),0)</f>
        <v>0</v>
      </c>
      <c r="P1565" s="7"/>
      <c r="Q1565" s="1" t="e">
        <f t="shared" si="941"/>
        <v>#NUM!</v>
      </c>
      <c r="R1565" s="2" t="e">
        <f t="shared" ref="R1565:R1570" si="954">Q1565/C1565</f>
        <v>#NUM!</v>
      </c>
      <c r="S1565" s="2"/>
      <c r="T1565" s="2" t="str">
        <f t="shared" ref="T1565:T1570" si="955">IF($C1565=0,"-",Z1565/$C1565)</f>
        <v>-</v>
      </c>
      <c r="U1565" s="2" t="str">
        <f t="shared" ref="U1565:U1570" si="956">IF($C1565=0,"-",AA1565/$C1565)</f>
        <v>-</v>
      </c>
      <c r="V1565" s="2" t="str">
        <f t="shared" ref="V1565:V1570" si="957">IF($C1565=0,"-",AB1565/$C1565)</f>
        <v>-</v>
      </c>
      <c r="W1565" s="2" t="str">
        <f t="shared" ref="W1565:W1570" si="958">IF($C1565=0,"-",AC1565/$C1565)</f>
        <v>-</v>
      </c>
      <c r="X1565" s="2" t="str">
        <f t="shared" ref="X1565:X1570" si="959">IF($C1565=0,"-",AD1565/$C1565)</f>
        <v>-</v>
      </c>
      <c r="Y1565" s="2" t="str">
        <f t="shared" ref="Y1565:Y1570" si="960">IF(C1565=0,"-",(1-T1565-U1565-V1565-W1565-X1565))</f>
        <v>-</v>
      </c>
      <c r="BA1565" s="176" t="str">
        <f t="shared" ref="BA1565:BA1570" si="961">A1565&amp;" "&amp;"CD"&amp;BC1565</f>
        <v>Washington CD9</v>
      </c>
      <c r="BC1565">
        <v>9</v>
      </c>
      <c r="BE1565" s="64">
        <v>42</v>
      </c>
      <c r="BF1565" s="140"/>
      <c r="BG1565" s="176">
        <v>42125</v>
      </c>
      <c r="BH1565">
        <f t="shared" si="950"/>
        <v>4212509</v>
      </c>
      <c r="BJ1565" t="s">
        <v>3279</v>
      </c>
    </row>
    <row r="1566" spans="1:62" s="176" customFormat="1">
      <c r="A1566" s="176" t="s">
        <v>637</v>
      </c>
      <c r="B1566" s="176" t="s">
        <v>2005</v>
      </c>
      <c r="C1566" s="1">
        <f>SUM(Z1566:AQ1566)</f>
        <v>0</v>
      </c>
      <c r="D1566" s="1"/>
      <c r="E1566" s="1"/>
      <c r="F1566" s="1"/>
      <c r="G1566" s="1"/>
      <c r="H1566" s="1"/>
      <c r="I1566" s="1"/>
      <c r="J1566" s="1"/>
      <c r="K1566" s="1"/>
      <c r="L1566" s="1"/>
      <c r="M1566" s="7" t="e">
        <f>RANK(Z1566,(Z1566:AB1566,AC1566:AQ1566))</f>
        <v>#N/A</v>
      </c>
      <c r="N1566" s="7" t="e">
        <f>RANK(AA1566,(Z1566:AB1566,AC1566:AQ1566))</f>
        <v>#N/A</v>
      </c>
      <c r="O1566" s="7">
        <f>IF(AB1566&gt;0,RANK(AB1566,(Z1566:AB1566,AC1566:AQ1566)),0)</f>
        <v>0</v>
      </c>
      <c r="P1566" s="7"/>
      <c r="Q1566" s="1" t="e">
        <f>MAX(Z1566:AG1566)-LARGE(Z1566:AG1566,2)</f>
        <v>#NUM!</v>
      </c>
      <c r="R1566" s="2" t="e">
        <f t="shared" si="954"/>
        <v>#NUM!</v>
      </c>
      <c r="S1566" s="2"/>
      <c r="T1566" s="2" t="str">
        <f t="shared" si="955"/>
        <v>-</v>
      </c>
      <c r="U1566" s="2" t="str">
        <f t="shared" si="956"/>
        <v>-</v>
      </c>
      <c r="V1566" s="2" t="str">
        <f t="shared" si="957"/>
        <v>-</v>
      </c>
      <c r="W1566" s="2" t="str">
        <f t="shared" si="958"/>
        <v>-</v>
      </c>
      <c r="X1566" s="2" t="str">
        <f t="shared" si="959"/>
        <v>-</v>
      </c>
      <c r="Y1566" s="2" t="str">
        <f t="shared" si="960"/>
        <v>-</v>
      </c>
      <c r="Z1566" s="1"/>
      <c r="AA1566" s="1"/>
      <c r="AB1566" s="1"/>
      <c r="AC1566" s="1"/>
      <c r="AD1566" s="1"/>
      <c r="AE1566" s="1"/>
      <c r="AF1566" s="1"/>
      <c r="AG1566" s="1"/>
      <c r="AH1566" s="1"/>
      <c r="AI1566" s="1"/>
      <c r="AJ1566" s="1"/>
      <c r="AM1566" s="1"/>
      <c r="BA1566" s="176" t="str">
        <f t="shared" si="961"/>
        <v>Washington CD18</v>
      </c>
      <c r="BC1566" s="176">
        <v>18</v>
      </c>
      <c r="BE1566" s="64">
        <v>42</v>
      </c>
      <c r="BF1566" s="140"/>
      <c r="BG1566" s="176">
        <v>42125</v>
      </c>
      <c r="BH1566" s="176">
        <f>BG1566*100+BC1566</f>
        <v>4212518</v>
      </c>
      <c r="BJ1566" s="176" t="s">
        <v>3279</v>
      </c>
    </row>
    <row r="1567" spans="1:62" s="176" customFormat="1">
      <c r="A1567" s="176" t="s">
        <v>1348</v>
      </c>
      <c r="B1567" s="176" t="s">
        <v>2005</v>
      </c>
      <c r="C1567" s="1">
        <f>SUM(Z1567:AQ1567)</f>
        <v>0</v>
      </c>
      <c r="D1567" s="1"/>
      <c r="E1567" s="1"/>
      <c r="F1567" s="1"/>
      <c r="G1567" s="1"/>
      <c r="H1567" s="1"/>
      <c r="I1567" s="1"/>
      <c r="J1567" s="1"/>
      <c r="K1567" s="1"/>
      <c r="L1567" s="1"/>
      <c r="M1567" s="7" t="e">
        <f>RANK(Z1567,(Z1567:AB1567,AC1567:AQ1567))</f>
        <v>#N/A</v>
      </c>
      <c r="N1567" s="7" t="e">
        <f>RANK(AA1567,(Z1567:AB1567,AC1567:AQ1567))</f>
        <v>#N/A</v>
      </c>
      <c r="O1567" s="7">
        <f>IF(AB1567&gt;0,RANK(AB1567,(Z1567:AB1567,AC1567:AQ1567)),0)</f>
        <v>0</v>
      </c>
      <c r="P1567" s="7"/>
      <c r="Q1567" s="1" t="e">
        <f>MAX(Z1567:AG1567)-LARGE(Z1567:AG1567,2)</f>
        <v>#NUM!</v>
      </c>
      <c r="R1567" s="2" t="e">
        <f t="shared" si="954"/>
        <v>#NUM!</v>
      </c>
      <c r="S1567" s="2"/>
      <c r="T1567" s="2" t="str">
        <f t="shared" si="955"/>
        <v>-</v>
      </c>
      <c r="U1567" s="2" t="str">
        <f t="shared" si="956"/>
        <v>-</v>
      </c>
      <c r="V1567" s="2" t="str">
        <f t="shared" si="957"/>
        <v>-</v>
      </c>
      <c r="W1567" s="2" t="str">
        <f t="shared" si="958"/>
        <v>-</v>
      </c>
      <c r="X1567" s="2" t="str">
        <f t="shared" si="959"/>
        <v>-</v>
      </c>
      <c r="Y1567" s="2" t="str">
        <f t="shared" si="960"/>
        <v>-</v>
      </c>
      <c r="Z1567" s="1"/>
      <c r="AA1567" s="1"/>
      <c r="AB1567" s="1"/>
      <c r="AC1567" s="1"/>
      <c r="AD1567" s="1"/>
      <c r="AE1567" s="1"/>
      <c r="AF1567" s="1"/>
      <c r="AG1567" s="1"/>
      <c r="AH1567" s="1"/>
      <c r="AI1567" s="1"/>
      <c r="AJ1567" s="1"/>
      <c r="AM1567" s="1"/>
      <c r="BA1567" s="176" t="str">
        <f t="shared" si="961"/>
        <v>Westmoreland CD9</v>
      </c>
      <c r="BC1567" s="176">
        <v>9</v>
      </c>
      <c r="BE1567" s="64">
        <v>42</v>
      </c>
      <c r="BF1567" s="140"/>
      <c r="BG1567" s="176">
        <v>42129</v>
      </c>
      <c r="BH1567" s="176">
        <f>BG1567*100+BC1567</f>
        <v>4212909</v>
      </c>
      <c r="BJ1567" s="176" t="s">
        <v>3279</v>
      </c>
    </row>
    <row r="1568" spans="1:62" s="176" customFormat="1">
      <c r="A1568" s="176" t="s">
        <v>1348</v>
      </c>
      <c r="B1568" s="176" t="s">
        <v>2005</v>
      </c>
      <c r="C1568" s="1">
        <f>SUM(Z1568:AQ1568)</f>
        <v>0</v>
      </c>
      <c r="D1568" s="1"/>
      <c r="E1568" s="1"/>
      <c r="F1568" s="1"/>
      <c r="G1568" s="1"/>
      <c r="H1568" s="1"/>
      <c r="I1568" s="1"/>
      <c r="J1568" s="1"/>
      <c r="K1568" s="1"/>
      <c r="L1568" s="1"/>
      <c r="M1568" s="7" t="e">
        <f>RANK(Z1568,(Z1568:AB1568,AC1568:AQ1568))</f>
        <v>#N/A</v>
      </c>
      <c r="N1568" s="7" t="e">
        <f>RANK(AA1568,(Z1568:AB1568,AC1568:AQ1568))</f>
        <v>#N/A</v>
      </c>
      <c r="O1568" s="7">
        <f>IF(AB1568&gt;0,RANK(AB1568,(Z1568:AB1568,AC1568:AQ1568)),0)</f>
        <v>0</v>
      </c>
      <c r="P1568" s="7"/>
      <c r="Q1568" s="1" t="e">
        <f>MAX(Z1568:AG1568)-LARGE(Z1568:AG1568,2)</f>
        <v>#NUM!</v>
      </c>
      <c r="R1568" s="2" t="e">
        <f t="shared" si="954"/>
        <v>#NUM!</v>
      </c>
      <c r="S1568" s="2"/>
      <c r="T1568" s="2" t="str">
        <f t="shared" si="955"/>
        <v>-</v>
      </c>
      <c r="U1568" s="2" t="str">
        <f t="shared" si="956"/>
        <v>-</v>
      </c>
      <c r="V1568" s="2" t="str">
        <f t="shared" si="957"/>
        <v>-</v>
      </c>
      <c r="W1568" s="2" t="str">
        <f t="shared" si="958"/>
        <v>-</v>
      </c>
      <c r="X1568" s="2" t="str">
        <f t="shared" si="959"/>
        <v>-</v>
      </c>
      <c r="Y1568" s="2" t="str">
        <f t="shared" si="960"/>
        <v>-</v>
      </c>
      <c r="Z1568" s="1"/>
      <c r="AA1568" s="1"/>
      <c r="AB1568" s="1"/>
      <c r="AC1568" s="1"/>
      <c r="AD1568" s="1"/>
      <c r="AE1568" s="1"/>
      <c r="AF1568" s="1"/>
      <c r="AG1568" s="1"/>
      <c r="AH1568" s="1"/>
      <c r="AI1568" s="1"/>
      <c r="AJ1568" s="1"/>
      <c r="AM1568" s="1"/>
      <c r="BA1568" s="176" t="str">
        <f t="shared" si="961"/>
        <v>Westmoreland CD12</v>
      </c>
      <c r="BC1568" s="176">
        <v>12</v>
      </c>
      <c r="BE1568" s="64">
        <v>42</v>
      </c>
      <c r="BF1568" s="140"/>
      <c r="BG1568" s="176">
        <v>42129</v>
      </c>
      <c r="BH1568" s="176">
        <f>BG1568*100+BC1568</f>
        <v>4212912</v>
      </c>
      <c r="BJ1568" s="176" t="s">
        <v>3279</v>
      </c>
    </row>
    <row r="1569" spans="1:62" s="176" customFormat="1">
      <c r="A1569" s="176" t="s">
        <v>1348</v>
      </c>
      <c r="B1569" s="176" t="s">
        <v>2005</v>
      </c>
      <c r="C1569" s="1">
        <f>SUM(Z1569:AQ1569)</f>
        <v>0</v>
      </c>
      <c r="D1569" s="1"/>
      <c r="E1569" s="1"/>
      <c r="F1569" s="1"/>
      <c r="G1569" s="1"/>
      <c r="H1569" s="1"/>
      <c r="I1569" s="1"/>
      <c r="J1569" s="1"/>
      <c r="K1569" s="1"/>
      <c r="L1569" s="1"/>
      <c r="M1569" s="7" t="e">
        <f>RANK(Z1569,(Z1569:AB1569,AC1569:AQ1569))</f>
        <v>#N/A</v>
      </c>
      <c r="N1569" s="7" t="e">
        <f>RANK(AA1569,(Z1569:AB1569,AC1569:AQ1569))</f>
        <v>#N/A</v>
      </c>
      <c r="O1569" s="7">
        <f>IF(AB1569&gt;0,RANK(AB1569,(Z1569:AB1569,AC1569:AQ1569)),0)</f>
        <v>0</v>
      </c>
      <c r="P1569" s="7"/>
      <c r="Q1569" s="1" t="e">
        <f>MAX(Z1569:AG1569)-LARGE(Z1569:AG1569,2)</f>
        <v>#NUM!</v>
      </c>
      <c r="R1569" s="2" t="e">
        <f t="shared" si="954"/>
        <v>#NUM!</v>
      </c>
      <c r="S1569" s="2"/>
      <c r="T1569" s="2" t="str">
        <f t="shared" si="955"/>
        <v>-</v>
      </c>
      <c r="U1569" s="2" t="str">
        <f t="shared" si="956"/>
        <v>-</v>
      </c>
      <c r="V1569" s="2" t="str">
        <f t="shared" si="957"/>
        <v>-</v>
      </c>
      <c r="W1569" s="2" t="str">
        <f t="shared" si="958"/>
        <v>-</v>
      </c>
      <c r="X1569" s="2" t="str">
        <f t="shared" si="959"/>
        <v>-</v>
      </c>
      <c r="Y1569" s="2" t="str">
        <f t="shared" si="960"/>
        <v>-</v>
      </c>
      <c r="Z1569" s="1"/>
      <c r="AA1569" s="1"/>
      <c r="AB1569" s="1"/>
      <c r="AC1569" s="1"/>
      <c r="AD1569" s="1"/>
      <c r="AE1569" s="1"/>
      <c r="AF1569" s="1"/>
      <c r="AG1569" s="1"/>
      <c r="AH1569" s="1"/>
      <c r="AI1569" s="1"/>
      <c r="AJ1569" s="1"/>
      <c r="AM1569" s="1"/>
      <c r="BA1569" s="176" t="str">
        <f t="shared" si="961"/>
        <v>Westmoreland CD14</v>
      </c>
      <c r="BC1569" s="176">
        <v>14</v>
      </c>
      <c r="BE1569" s="64">
        <v>42</v>
      </c>
      <c r="BF1569" s="140"/>
      <c r="BG1569" s="176">
        <v>42129</v>
      </c>
      <c r="BH1569" s="176">
        <f>BG1569*100+BC1569</f>
        <v>4212914</v>
      </c>
      <c r="BJ1569" s="176" t="s">
        <v>3279</v>
      </c>
    </row>
    <row r="1570" spans="1:62">
      <c r="A1570" t="s">
        <v>1348</v>
      </c>
      <c r="B1570" t="s">
        <v>2005</v>
      </c>
      <c r="C1570" s="1">
        <f t="shared" si="940"/>
        <v>0</v>
      </c>
      <c r="D1570" s="1"/>
      <c r="E1570" s="1"/>
      <c r="F1570" s="1"/>
      <c r="G1570" s="1"/>
      <c r="H1570" s="1"/>
      <c r="I1570" s="1"/>
      <c r="J1570" s="1"/>
      <c r="K1570" s="1"/>
      <c r="L1570" s="1"/>
      <c r="M1570" s="7" t="e">
        <f>RANK(Z1570,(Z1570:AB1570,AC1570:AQ1570))</f>
        <v>#N/A</v>
      </c>
      <c r="N1570" s="7" t="e">
        <f>RANK(AA1570,(Z1570:AB1570,AC1570:AQ1570))</f>
        <v>#N/A</v>
      </c>
      <c r="O1570" s="7">
        <f>IF(AB1570&gt;0,RANK(AB1570,(Z1570:AB1570,AC1570:AQ1570)),0)</f>
        <v>0</v>
      </c>
      <c r="P1570" s="7"/>
      <c r="Q1570" s="1" t="e">
        <f t="shared" si="941"/>
        <v>#NUM!</v>
      </c>
      <c r="R1570" s="2" t="e">
        <f t="shared" si="954"/>
        <v>#NUM!</v>
      </c>
      <c r="S1570" s="2"/>
      <c r="T1570" s="2" t="str">
        <f t="shared" si="955"/>
        <v>-</v>
      </c>
      <c r="U1570" s="2" t="str">
        <f t="shared" si="956"/>
        <v>-</v>
      </c>
      <c r="V1570" s="2" t="str">
        <f t="shared" si="957"/>
        <v>-</v>
      </c>
      <c r="W1570" s="2" t="str">
        <f t="shared" si="958"/>
        <v>-</v>
      </c>
      <c r="X1570" s="2" t="str">
        <f t="shared" si="959"/>
        <v>-</v>
      </c>
      <c r="Y1570" s="2" t="str">
        <f t="shared" si="960"/>
        <v>-</v>
      </c>
      <c r="BA1570" s="176" t="str">
        <f t="shared" si="961"/>
        <v>Westmoreland CD18</v>
      </c>
      <c r="BC1570">
        <v>18</v>
      </c>
      <c r="BE1570" s="64">
        <v>42</v>
      </c>
      <c r="BF1570" s="140"/>
      <c r="BG1570" s="176">
        <v>42129</v>
      </c>
      <c r="BH1570" s="176">
        <f>BG1570*100+BC1570</f>
        <v>4212918</v>
      </c>
      <c r="BI1570" s="176"/>
      <c r="BJ1570" s="176" t="s">
        <v>3279</v>
      </c>
    </row>
    <row r="1571" spans="1:62">
      <c r="C1571" s="1"/>
      <c r="D1571" s="1"/>
      <c r="E1571" s="1"/>
      <c r="F1571" s="1"/>
      <c r="G1571" s="1"/>
      <c r="H1571" s="1"/>
      <c r="I1571" s="1"/>
      <c r="J1571" s="1"/>
      <c r="K1571" s="1"/>
      <c r="L1571" s="1"/>
      <c r="M1571" s="7"/>
      <c r="N1571" s="7"/>
      <c r="O1571" s="7"/>
      <c r="P1571" s="7"/>
      <c r="S1571" s="2"/>
      <c r="T1571" s="2"/>
      <c r="U1571" s="2"/>
      <c r="V1571" s="2"/>
      <c r="W1571" s="2"/>
      <c r="Y1571" s="2"/>
      <c r="BF1571" s="99"/>
      <c r="BG1571"/>
    </row>
    <row r="1572" spans="1:62">
      <c r="A1572" s="48" t="s">
        <v>3134</v>
      </c>
      <c r="C1572" s="1"/>
      <c r="D1572" s="1"/>
      <c r="E1572" s="1"/>
      <c r="F1572" s="1"/>
      <c r="G1572" s="1"/>
      <c r="H1572" s="1"/>
      <c r="I1572" s="1"/>
      <c r="J1572" s="1"/>
      <c r="K1572" s="1"/>
      <c r="L1572" s="1"/>
      <c r="M1572" s="7"/>
      <c r="N1572" s="7"/>
      <c r="O1572" s="7"/>
      <c r="P1572" s="7"/>
      <c r="S1572" s="2"/>
      <c r="T1572" s="2"/>
      <c r="U1572" s="2"/>
      <c r="V1572" s="2"/>
      <c r="W1572" s="2"/>
      <c r="Y1572" s="2"/>
      <c r="BF1572" s="99"/>
      <c r="BG1572"/>
    </row>
    <row r="1573" spans="1:62">
      <c r="A1573" t="s">
        <v>927</v>
      </c>
      <c r="B1573" t="s">
        <v>2181</v>
      </c>
      <c r="C1573" s="1"/>
      <c r="D1573" s="1"/>
      <c r="E1573" s="1"/>
      <c r="F1573" s="1"/>
      <c r="G1573" s="1"/>
      <c r="H1573" s="1"/>
      <c r="I1573" s="1"/>
      <c r="J1573" s="1"/>
      <c r="K1573" s="1"/>
      <c r="L1573" s="1"/>
      <c r="M1573" s="7"/>
      <c r="N1573" s="7"/>
      <c r="O1573" s="7"/>
      <c r="P1573" s="7"/>
      <c r="S1573" s="2"/>
      <c r="T1573" s="2"/>
      <c r="U1573" s="2"/>
      <c r="V1573" s="2"/>
      <c r="W1573" s="2"/>
      <c r="Y1573" s="2"/>
      <c r="BA1573" t="str">
        <f>A1573&amp;" "&amp;"CD"&amp;BC1573</f>
        <v>Providence CD</v>
      </c>
      <c r="BE1573" s="97">
        <v>44</v>
      </c>
      <c r="BF1573" s="99"/>
      <c r="BG1573">
        <v>44007</v>
      </c>
      <c r="BH1573">
        <f>BG1573*100+BC1573</f>
        <v>4400700</v>
      </c>
      <c r="BJ1573" t="s">
        <v>3279</v>
      </c>
    </row>
    <row r="1574" spans="1:62">
      <c r="A1574" t="s">
        <v>927</v>
      </c>
      <c r="B1574" t="s">
        <v>2181</v>
      </c>
      <c r="C1574" s="1"/>
      <c r="D1574" s="1"/>
      <c r="E1574" s="1"/>
      <c r="F1574" s="1"/>
      <c r="G1574" s="1"/>
      <c r="H1574" s="1"/>
      <c r="I1574" s="1"/>
      <c r="J1574" s="1"/>
      <c r="K1574" s="1"/>
      <c r="L1574" s="1"/>
      <c r="M1574" s="7"/>
      <c r="N1574" s="7"/>
      <c r="O1574" s="7"/>
      <c r="P1574" s="7"/>
      <c r="S1574" s="2"/>
      <c r="T1574" s="2"/>
      <c r="U1574" s="2"/>
      <c r="V1574" s="2"/>
      <c r="W1574" s="2"/>
      <c r="Y1574" s="2"/>
      <c r="BA1574" t="str">
        <f>A1574&amp;" "&amp;"CD"&amp;BC1574</f>
        <v>Providence CD</v>
      </c>
      <c r="BE1574" s="97">
        <v>44</v>
      </c>
      <c r="BF1574" s="99"/>
      <c r="BG1574">
        <v>44007</v>
      </c>
      <c r="BH1574">
        <f>BG1574*100+BC1574</f>
        <v>4400700</v>
      </c>
      <c r="BJ1574" t="s">
        <v>3279</v>
      </c>
    </row>
    <row r="1575" spans="1:62">
      <c r="BF1575" s="99"/>
      <c r="BG1575"/>
    </row>
    <row r="1576" spans="1:62">
      <c r="A1576" s="48" t="s">
        <v>1611</v>
      </c>
      <c r="C1576" s="2"/>
      <c r="D1576" s="2"/>
      <c r="E1576" s="2"/>
      <c r="F1576" s="2"/>
      <c r="G1576" s="2"/>
      <c r="H1576" s="2"/>
      <c r="I1576" s="2"/>
      <c r="J1576" s="2"/>
      <c r="K1576" s="2"/>
      <c r="L1576" s="2"/>
      <c r="M1576" s="7"/>
      <c r="N1576" s="2"/>
      <c r="O1576" s="2"/>
      <c r="P1576" s="2"/>
      <c r="T1576" s="2"/>
      <c r="U1576" s="2"/>
      <c r="V1576" s="2"/>
      <c r="W1576" s="2"/>
      <c r="X1576" s="2"/>
      <c r="Y1576" s="2"/>
      <c r="AK1576" s="1"/>
      <c r="AL1576" s="1"/>
      <c r="AN1576" s="1"/>
      <c r="AO1576" s="1"/>
      <c r="AP1576" s="1"/>
      <c r="AQ1576" s="1"/>
      <c r="AR1576" s="1"/>
      <c r="AS1576" s="8"/>
      <c r="AT1576" s="8"/>
      <c r="AU1576" s="8"/>
      <c r="AV1576" s="8"/>
      <c r="AW1576" s="2"/>
      <c r="AX1576" s="2"/>
      <c r="AY1576" s="2"/>
      <c r="AZ1576" s="2"/>
      <c r="BF1576" s="99"/>
      <c r="BG1576"/>
    </row>
    <row r="1577" spans="1:62" s="154" customFormat="1" outlineLevel="1">
      <c r="A1577" s="154" t="s">
        <v>18</v>
      </c>
      <c r="B1577" s="154" t="s">
        <v>1614</v>
      </c>
      <c r="C1577" s="1">
        <f t="shared" ref="C1577:C1597" si="962">SUM(Z1577:AQ1577)</f>
        <v>32182</v>
      </c>
      <c r="D1577" s="1"/>
      <c r="E1577" s="1"/>
      <c r="F1577" s="1"/>
      <c r="G1577" s="1"/>
      <c r="H1577" s="1"/>
      <c r="I1577" s="1"/>
      <c r="J1577" s="1"/>
      <c r="K1577" s="1"/>
      <c r="L1577" s="1"/>
      <c r="M1577" s="7">
        <f>RANK(Z1577,(Z1577:AB1577,AC1577:AQ1577))</f>
        <v>3</v>
      </c>
      <c r="N1577" s="7">
        <f>RANK(AA1577,(Z1577:AB1577,AC1577:AQ1577))</f>
        <v>5</v>
      </c>
      <c r="O1577" s="7">
        <f>IF(AB1577&gt;0,RANK(AB1577,(Z1577:AB1577,AC1577:AQ1577)),0)</f>
        <v>2</v>
      </c>
      <c r="P1577" s="7">
        <f t="shared" ref="P1577:P1597" si="963">IF(AC1577&gt;0,RANK(AC1577,(Z1577:AQ1577)),0)</f>
        <v>4</v>
      </c>
      <c r="Q1577" s="1">
        <f t="shared" ref="Q1577:Q1597" si="964">MAX(Z1577:AG1577)-LARGE(Z1577:AG1577,2)</f>
        <v>797</v>
      </c>
      <c r="R1577" s="2">
        <f t="shared" ref="R1577:R1600" si="965">Q1577/C1577</f>
        <v>2.4765396805667764E-2</v>
      </c>
      <c r="S1577" s="2"/>
      <c r="T1577" s="2">
        <f t="shared" ref="T1577:T1597" si="966">IF($C1577=0,"-",Z1577/$C1577)</f>
        <v>0.18982661114908955</v>
      </c>
      <c r="U1577" s="2">
        <f t="shared" ref="U1577:U1597" si="967">IF($C1577=0,"-",AA1577/$C1577)</f>
        <v>6.6248213286930577E-2</v>
      </c>
      <c r="V1577" s="2">
        <f t="shared" ref="V1577:V1597" si="968">IF($C1577=0,"-",AB1577/$C1577)</f>
        <v>0.2757752781057734</v>
      </c>
      <c r="W1577" s="2">
        <f t="shared" ref="W1577:W1597" si="969">IF($C1577=0,"-",AC1577/$C1577)</f>
        <v>0.13004163818283512</v>
      </c>
      <c r="X1577" s="2">
        <f t="shared" ref="X1577:X1592" si="970">IF($C1577=0,"-",AD1577/$C1577)</f>
        <v>0.30054067491144115</v>
      </c>
      <c r="Y1577" s="2">
        <f t="shared" ref="Y1577:Y1600" si="971">IF(C1577=0,"-",(1-T1577-U1577-V1577-W1577-X1577))</f>
        <v>3.7567584363930207E-2</v>
      </c>
      <c r="Z1577" s="1">
        <v>6109</v>
      </c>
      <c r="AA1577" s="1">
        <v>2132</v>
      </c>
      <c r="AB1577" s="1">
        <v>8875</v>
      </c>
      <c r="AC1577" s="1">
        <v>4185</v>
      </c>
      <c r="AD1577" s="1">
        <v>9672</v>
      </c>
      <c r="AE1577" s="1">
        <v>1047</v>
      </c>
      <c r="AF1577" s="1">
        <v>34</v>
      </c>
      <c r="AG1577" s="1">
        <v>63</v>
      </c>
      <c r="AH1577" s="1">
        <v>28</v>
      </c>
      <c r="AI1577" s="1"/>
      <c r="AJ1577" s="1"/>
      <c r="AK1577" s="1"/>
      <c r="AL1577" s="1">
        <v>22</v>
      </c>
      <c r="AM1577" s="1"/>
      <c r="AN1577" s="1">
        <v>13</v>
      </c>
      <c r="AO1577" s="1"/>
      <c r="AP1577" s="1"/>
      <c r="AQ1577" s="1">
        <v>2</v>
      </c>
      <c r="AR1577" s="1"/>
      <c r="AS1577" s="8"/>
      <c r="AT1577" s="8"/>
      <c r="AU1577" s="8"/>
      <c r="AV1577" s="8"/>
      <c r="AW1577" s="2"/>
      <c r="AX1577" s="2"/>
      <c r="AY1577" s="2"/>
      <c r="AZ1577" s="2"/>
      <c r="BA1577" s="154" t="str">
        <f t="shared" ref="BA1577:BA1600" si="972">A1577&amp;" CD"&amp;BC1577</f>
        <v>Beaufort CD1</v>
      </c>
      <c r="BC1577" s="9">
        <v>1</v>
      </c>
      <c r="BE1577" s="97">
        <v>45</v>
      </c>
      <c r="BF1577" s="99"/>
      <c r="BG1577" s="154">
        <v>45013</v>
      </c>
      <c r="BH1577" s="154">
        <f t="shared" ref="BH1577:BH1597" si="973">BG1577*100+BC1577</f>
        <v>4501301</v>
      </c>
      <c r="BJ1577" s="154" t="s">
        <v>3279</v>
      </c>
    </row>
    <row r="1578" spans="1:62" s="184" customFormat="1" outlineLevel="1">
      <c r="A1578" s="184" t="s">
        <v>18</v>
      </c>
      <c r="B1578" s="184" t="s">
        <v>1614</v>
      </c>
      <c r="C1578" s="1">
        <f>SUM(Z1578:AQ1578)</f>
        <v>1087</v>
      </c>
      <c r="D1578" s="1"/>
      <c r="E1578" s="1"/>
      <c r="F1578" s="1"/>
      <c r="G1578" s="1"/>
      <c r="H1578" s="1"/>
      <c r="I1578" s="1"/>
      <c r="J1578" s="1"/>
      <c r="K1578" s="1"/>
      <c r="L1578" s="1"/>
      <c r="M1578" s="7">
        <f>RANK(Z1578,(Z1578:AB1578,AC1578:AQ1578))</f>
        <v>4</v>
      </c>
      <c r="N1578" s="7">
        <f>RANK(AA1578,(Z1578:AB1578,AC1578:AQ1578))</f>
        <v>5</v>
      </c>
      <c r="O1578" s="7">
        <f>IF(AB1578&gt;0,RANK(AB1578,(Z1578:AB1578,AC1578:AQ1578)),0)</f>
        <v>1</v>
      </c>
      <c r="P1578" s="7">
        <f>IF(AC1578&gt;0,RANK(AC1578,(Z1578:AQ1578)),0)</f>
        <v>3</v>
      </c>
      <c r="Q1578" s="1">
        <f>MAX(Z1578:AG1578)-LARGE(Z1578:AG1578,2)</f>
        <v>2</v>
      </c>
      <c r="R1578" s="2">
        <f t="shared" si="965"/>
        <v>1.8399264029438822E-3</v>
      </c>
      <c r="S1578" s="2"/>
      <c r="T1578" s="2">
        <f>IF($C1578=0,"-",Z1578/$C1578)</f>
        <v>0.14167433302667892</v>
      </c>
      <c r="U1578" s="2">
        <f>IF($C1578=0,"-",AA1578/$C1578)</f>
        <v>6.0717571297148117E-2</v>
      </c>
      <c r="V1578" s="2">
        <f>IF($C1578=0,"-",AB1578/$C1578)</f>
        <v>0.26678932842686293</v>
      </c>
      <c r="W1578" s="2">
        <f>IF($C1578=0,"-",AC1578/$C1578)</f>
        <v>0.21527138914443422</v>
      </c>
      <c r="X1578" s="2">
        <f t="shared" si="970"/>
        <v>0.26494940202391903</v>
      </c>
      <c r="Y1578" s="2">
        <f t="shared" si="971"/>
        <v>5.0597976080956619E-2</v>
      </c>
      <c r="Z1578" s="1">
        <v>154</v>
      </c>
      <c r="AA1578" s="1">
        <v>66</v>
      </c>
      <c r="AB1578" s="1">
        <v>290</v>
      </c>
      <c r="AC1578" s="1">
        <v>234</v>
      </c>
      <c r="AD1578" s="1">
        <v>288</v>
      </c>
      <c r="AE1578" s="1">
        <v>53</v>
      </c>
      <c r="AF1578" s="1">
        <v>0</v>
      </c>
      <c r="AG1578" s="1">
        <v>0</v>
      </c>
      <c r="AH1578" s="1">
        <v>0</v>
      </c>
      <c r="AI1578" s="1"/>
      <c r="AJ1578" s="1"/>
      <c r="AK1578" s="1"/>
      <c r="AL1578" s="1">
        <v>1</v>
      </c>
      <c r="AM1578" s="1"/>
      <c r="AN1578" s="1">
        <v>1</v>
      </c>
      <c r="AO1578" s="1"/>
      <c r="AP1578" s="1"/>
      <c r="AQ1578" s="1">
        <v>0</v>
      </c>
      <c r="AR1578" s="1"/>
      <c r="AS1578" s="8"/>
      <c r="AT1578" s="8"/>
      <c r="AU1578" s="8"/>
      <c r="AV1578" s="8"/>
      <c r="AW1578" s="2"/>
      <c r="AX1578" s="2"/>
      <c r="AY1578" s="2"/>
      <c r="AZ1578" s="2"/>
      <c r="BA1578" s="184" t="str">
        <f t="shared" si="972"/>
        <v>Beaufort CD6</v>
      </c>
      <c r="BC1578" s="9">
        <v>6</v>
      </c>
      <c r="BE1578" s="97">
        <v>45</v>
      </c>
      <c r="BF1578" s="99"/>
      <c r="BG1578" s="184">
        <v>45013</v>
      </c>
      <c r="BH1578" s="184">
        <f>BG1578*100+BC1578</f>
        <v>4501306</v>
      </c>
      <c r="BJ1578" s="184" t="s">
        <v>3279</v>
      </c>
    </row>
    <row r="1579" spans="1:62" outlineLevel="1">
      <c r="A1579" t="s">
        <v>2229</v>
      </c>
      <c r="B1579" s="154" t="s">
        <v>1614</v>
      </c>
      <c r="C1579" s="1">
        <f t="shared" si="962"/>
        <v>25735</v>
      </c>
      <c r="D1579" s="1"/>
      <c r="E1579" s="1"/>
      <c r="F1579" s="1"/>
      <c r="G1579" s="1"/>
      <c r="H1579" s="1"/>
      <c r="I1579" s="1"/>
      <c r="J1579" s="1"/>
      <c r="K1579" s="1"/>
      <c r="L1579" s="1"/>
      <c r="M1579" s="7">
        <f>RANK(Z1579,(Z1579:AB1579,AC1579:AQ1579))</f>
        <v>6</v>
      </c>
      <c r="N1579" s="7">
        <f>RANK(AA1579,(Z1579:AB1579,AC1579:AQ1579))</f>
        <v>4</v>
      </c>
      <c r="O1579" s="7">
        <f>IF(AB1579&gt;0,RANK(AB1579,(Z1579:AB1579,AC1579:AQ1579)),0)</f>
        <v>2</v>
      </c>
      <c r="P1579" s="7">
        <f t="shared" si="963"/>
        <v>3</v>
      </c>
      <c r="Q1579" s="1">
        <f t="shared" si="964"/>
        <v>2732</v>
      </c>
      <c r="R1579" s="2">
        <f t="shared" si="965"/>
        <v>0.10615892753060036</v>
      </c>
      <c r="S1579" s="2"/>
      <c r="T1579" s="2">
        <f t="shared" si="966"/>
        <v>5.8014377307169226E-2</v>
      </c>
      <c r="U1579" s="2">
        <f t="shared" si="967"/>
        <v>9.6833106664076157E-2</v>
      </c>
      <c r="V1579" s="2">
        <f t="shared" si="968"/>
        <v>0.22638430153487468</v>
      </c>
      <c r="W1579" s="2">
        <f t="shared" si="969"/>
        <v>0.22358655527491741</v>
      </c>
      <c r="X1579" s="2">
        <f t="shared" si="970"/>
        <v>0.33254322906547501</v>
      </c>
      <c r="Y1579" s="2">
        <f t="shared" si="971"/>
        <v>6.2638430153487523E-2</v>
      </c>
      <c r="Z1579" s="1">
        <v>1493</v>
      </c>
      <c r="AA1579" s="1">
        <v>2492</v>
      </c>
      <c r="AB1579" s="1">
        <v>5826</v>
      </c>
      <c r="AC1579" s="1">
        <v>5754</v>
      </c>
      <c r="AD1579" s="1">
        <v>8558</v>
      </c>
      <c r="AE1579" s="1">
        <v>1523</v>
      </c>
      <c r="AF1579" s="1">
        <v>12</v>
      </c>
      <c r="AG1579" s="1">
        <v>20</v>
      </c>
      <c r="AH1579" s="1">
        <v>34</v>
      </c>
      <c r="AK1579" s="1"/>
      <c r="AL1579" s="1">
        <v>16</v>
      </c>
      <c r="AN1579" s="1">
        <v>3</v>
      </c>
      <c r="AO1579" s="1"/>
      <c r="AP1579" s="1"/>
      <c r="AQ1579" s="1">
        <v>4</v>
      </c>
      <c r="AR1579" s="1"/>
      <c r="AS1579" s="8"/>
      <c r="AT1579" s="8"/>
      <c r="AU1579" s="8"/>
      <c r="AV1579" s="8"/>
      <c r="AW1579" s="2"/>
      <c r="AX1579" s="2"/>
      <c r="AY1579" s="2"/>
      <c r="AZ1579" s="2"/>
      <c r="BA1579" s="154" t="str">
        <f t="shared" si="972"/>
        <v>Berkeley CD1</v>
      </c>
      <c r="BC1579" s="9">
        <v>1</v>
      </c>
      <c r="BE1579" s="97">
        <v>45</v>
      </c>
      <c r="BF1579" s="99"/>
      <c r="BG1579">
        <v>45015</v>
      </c>
      <c r="BH1579" s="154">
        <f t="shared" si="973"/>
        <v>4501501</v>
      </c>
      <c r="BJ1579" s="154" t="s">
        <v>3279</v>
      </c>
    </row>
    <row r="1580" spans="1:62" s="184" customFormat="1" outlineLevel="1">
      <c r="A1580" s="184" t="s">
        <v>2229</v>
      </c>
      <c r="B1580" s="184" t="s">
        <v>1614</v>
      </c>
      <c r="C1580" s="1">
        <f>SUM(Z1580:AQ1580)</f>
        <v>2058</v>
      </c>
      <c r="D1580" s="1"/>
      <c r="E1580" s="1"/>
      <c r="F1580" s="1"/>
      <c r="G1580" s="1"/>
      <c r="H1580" s="1"/>
      <c r="I1580" s="1"/>
      <c r="J1580" s="1"/>
      <c r="K1580" s="1"/>
      <c r="L1580" s="1"/>
      <c r="M1580" s="7">
        <f>RANK(Z1580,(Z1580:AB1580,AC1580:AQ1580))</f>
        <v>6</v>
      </c>
      <c r="N1580" s="7">
        <f>RANK(AA1580,(Z1580:AB1580,AC1580:AQ1580))</f>
        <v>4</v>
      </c>
      <c r="O1580" s="7">
        <f>IF(AB1580&gt;0,RANK(AB1580,(Z1580:AB1580,AC1580:AQ1580)),0)</f>
        <v>3</v>
      </c>
      <c r="P1580" s="7">
        <f>IF(AC1580&gt;0,RANK(AC1580,(Z1580:AQ1580)),0)</f>
        <v>2</v>
      </c>
      <c r="Q1580" s="1">
        <f>MAX(Z1580:AG1580)-LARGE(Z1580:AG1580,2)</f>
        <v>354</v>
      </c>
      <c r="R1580" s="2">
        <f t="shared" si="965"/>
        <v>0.17201166180758018</v>
      </c>
      <c r="S1580" s="2"/>
      <c r="T1580" s="2">
        <f>IF($C1580=0,"-",Z1580/$C1580)</f>
        <v>3.0126336248785229E-2</v>
      </c>
      <c r="U1580" s="2">
        <f>IF($C1580=0,"-",AA1580/$C1580)</f>
        <v>8.3576287657920315E-2</v>
      </c>
      <c r="V1580" s="2">
        <f>IF($C1580=0,"-",AB1580/$C1580)</f>
        <v>0.17103984450923226</v>
      </c>
      <c r="W1580" s="2">
        <f>IF($C1580=0,"-",AC1580/$C1580)</f>
        <v>0.24198250728862974</v>
      </c>
      <c r="X1580" s="2">
        <f t="shared" si="970"/>
        <v>0.4139941690962099</v>
      </c>
      <c r="Y1580" s="2">
        <f t="shared" si="971"/>
        <v>5.9280855199222493E-2</v>
      </c>
      <c r="Z1580" s="1">
        <v>62</v>
      </c>
      <c r="AA1580" s="1">
        <v>172</v>
      </c>
      <c r="AB1580" s="1">
        <v>352</v>
      </c>
      <c r="AC1580" s="1">
        <v>498</v>
      </c>
      <c r="AD1580" s="1">
        <v>852</v>
      </c>
      <c r="AE1580" s="1">
        <v>119</v>
      </c>
      <c r="AF1580" s="1">
        <v>0</v>
      </c>
      <c r="AG1580" s="1">
        <v>0</v>
      </c>
      <c r="AH1580" s="1">
        <v>1</v>
      </c>
      <c r="AI1580" s="1"/>
      <c r="AJ1580" s="1"/>
      <c r="AK1580" s="1"/>
      <c r="AL1580" s="1">
        <v>1</v>
      </c>
      <c r="AM1580" s="1"/>
      <c r="AN1580" s="1">
        <v>1</v>
      </c>
      <c r="AO1580" s="1"/>
      <c r="AP1580" s="1"/>
      <c r="AQ1580" s="1">
        <v>0</v>
      </c>
      <c r="AR1580" s="1"/>
      <c r="AS1580" s="8"/>
      <c r="AT1580" s="8"/>
      <c r="AU1580" s="8"/>
      <c r="AV1580" s="8"/>
      <c r="AW1580" s="2"/>
      <c r="AX1580" s="2"/>
      <c r="AY1580" s="2"/>
      <c r="AZ1580" s="2"/>
      <c r="BA1580" s="184" t="str">
        <f t="shared" si="972"/>
        <v>Berkeley CD6</v>
      </c>
      <c r="BC1580" s="9">
        <v>6</v>
      </c>
      <c r="BE1580" s="97">
        <v>45</v>
      </c>
      <c r="BF1580" s="99"/>
      <c r="BG1580" s="184">
        <v>45015</v>
      </c>
      <c r="BH1580" s="184">
        <f>BG1580*100+BC1580</f>
        <v>4501506</v>
      </c>
      <c r="BJ1580" s="184" t="s">
        <v>3279</v>
      </c>
    </row>
    <row r="1581" spans="1:62" outlineLevel="1">
      <c r="A1581" t="s">
        <v>3025</v>
      </c>
      <c r="B1581" s="154" t="s">
        <v>1614</v>
      </c>
      <c r="C1581" s="1">
        <f t="shared" si="962"/>
        <v>49087</v>
      </c>
      <c r="D1581" s="1"/>
      <c r="E1581" s="1"/>
      <c r="F1581" s="1"/>
      <c r="G1581" s="1"/>
      <c r="H1581" s="1"/>
      <c r="I1581" s="1"/>
      <c r="J1581" s="1"/>
      <c r="K1581" s="1"/>
      <c r="L1581" s="1"/>
      <c r="M1581" s="7">
        <f>RANK(Z1581,(Z1581:AB1581,AC1581:AQ1581))</f>
        <v>4</v>
      </c>
      <c r="N1581" s="7">
        <f>RANK(AA1581,(Z1581:AB1581,AC1581:AQ1581))</f>
        <v>5</v>
      </c>
      <c r="O1581" s="7">
        <f>IF(AB1581&gt;0,RANK(AB1581,(Z1581:AB1581,AC1581:AQ1581)),0)</f>
        <v>1</v>
      </c>
      <c r="P1581" s="7">
        <f t="shared" si="963"/>
        <v>3</v>
      </c>
      <c r="Q1581" s="1">
        <f t="shared" si="964"/>
        <v>1390</v>
      </c>
      <c r="R1581" s="2">
        <f t="shared" si="965"/>
        <v>2.8317069692586631E-2</v>
      </c>
      <c r="S1581" s="2"/>
      <c r="T1581" s="2">
        <f t="shared" si="966"/>
        <v>0.1387128975085053</v>
      </c>
      <c r="U1581" s="2">
        <f t="shared" si="967"/>
        <v>0.11306455884450058</v>
      </c>
      <c r="V1581" s="2">
        <f t="shared" si="968"/>
        <v>0.28402632061441929</v>
      </c>
      <c r="W1581" s="2">
        <f t="shared" si="969"/>
        <v>0.16040906961109866</v>
      </c>
      <c r="X1581" s="2">
        <f t="shared" si="970"/>
        <v>0.25570925092183266</v>
      </c>
      <c r="Y1581" s="2">
        <f t="shared" si="971"/>
        <v>4.8077902499643554E-2</v>
      </c>
      <c r="Z1581" s="1">
        <v>6809</v>
      </c>
      <c r="AA1581" s="1">
        <v>5550</v>
      </c>
      <c r="AB1581" s="1">
        <v>13942</v>
      </c>
      <c r="AC1581" s="1">
        <v>7874</v>
      </c>
      <c r="AD1581" s="1">
        <v>12552</v>
      </c>
      <c r="AE1581" s="1">
        <v>2157</v>
      </c>
      <c r="AF1581" s="1">
        <v>38</v>
      </c>
      <c r="AG1581" s="1">
        <v>51</v>
      </c>
      <c r="AH1581" s="1">
        <v>84</v>
      </c>
      <c r="AK1581" s="1"/>
      <c r="AL1581" s="1">
        <v>16</v>
      </c>
      <c r="AN1581" s="1">
        <v>12</v>
      </c>
      <c r="AO1581" s="1"/>
      <c r="AP1581" s="1"/>
      <c r="AQ1581" s="1">
        <v>2</v>
      </c>
      <c r="AR1581" s="1"/>
      <c r="AS1581" s="8"/>
      <c r="AT1581" s="8"/>
      <c r="AU1581" s="8"/>
      <c r="AV1581" s="8"/>
      <c r="AW1581" s="2"/>
      <c r="AX1581" s="2"/>
      <c r="AY1581" s="2"/>
      <c r="AZ1581" s="2"/>
      <c r="BA1581" s="154" t="str">
        <f t="shared" si="972"/>
        <v>Charleston CD1</v>
      </c>
      <c r="BC1581" s="9">
        <v>1</v>
      </c>
      <c r="BE1581" s="97">
        <v>45</v>
      </c>
      <c r="BF1581" s="99"/>
      <c r="BG1581">
        <v>45019</v>
      </c>
      <c r="BH1581" s="154">
        <f t="shared" si="973"/>
        <v>4501901</v>
      </c>
      <c r="BJ1581" s="154" t="s">
        <v>3279</v>
      </c>
    </row>
    <row r="1582" spans="1:62" s="184" customFormat="1" outlineLevel="1">
      <c r="A1582" s="184" t="s">
        <v>3025</v>
      </c>
      <c r="B1582" s="184" t="s">
        <v>1614</v>
      </c>
      <c r="C1582" s="1">
        <f>SUM(Z1582:AQ1582)</f>
        <v>5950</v>
      </c>
      <c r="D1582" s="1"/>
      <c r="E1582" s="1"/>
      <c r="F1582" s="1"/>
      <c r="G1582" s="1"/>
      <c r="H1582" s="1"/>
      <c r="I1582" s="1"/>
      <c r="J1582" s="1"/>
      <c r="K1582" s="1"/>
      <c r="L1582" s="1"/>
      <c r="M1582" s="7">
        <f>RANK(Z1582,(Z1582:AB1582,AC1582:AQ1582))</f>
        <v>5</v>
      </c>
      <c r="N1582" s="7">
        <f>RANK(AA1582,(Z1582:AB1582,AC1582:AQ1582))</f>
        <v>4</v>
      </c>
      <c r="O1582" s="7">
        <f>IF(AB1582&gt;0,RANK(AB1582,(Z1582:AB1582,AC1582:AQ1582)),0)</f>
        <v>2</v>
      </c>
      <c r="P1582" s="7">
        <f>IF(AC1582&gt;0,RANK(AC1582,(Z1582:AQ1582)),0)</f>
        <v>3</v>
      </c>
      <c r="Q1582" s="1">
        <f>MAX(Z1582:AG1582)-LARGE(Z1582:AG1582,2)</f>
        <v>556</v>
      </c>
      <c r="R1582" s="2">
        <f t="shared" si="965"/>
        <v>9.34453781512605E-2</v>
      </c>
      <c r="S1582" s="2"/>
      <c r="T1582" s="2">
        <f>IF($C1582=0,"-",Z1582/$C1582)</f>
        <v>8.5546218487394951E-2</v>
      </c>
      <c r="U1582" s="2">
        <f>IF($C1582=0,"-",AA1582/$C1582)</f>
        <v>0.10252100840336134</v>
      </c>
      <c r="V1582" s="2">
        <f>IF($C1582=0,"-",AB1582/$C1582)</f>
        <v>0.22739495798319329</v>
      </c>
      <c r="W1582" s="2">
        <f>IF($C1582=0,"-",AC1582/$C1582)</f>
        <v>0.20302521008403362</v>
      </c>
      <c r="X1582" s="2">
        <f t="shared" si="970"/>
        <v>0.32084033613445379</v>
      </c>
      <c r="Y1582" s="2">
        <f t="shared" si="971"/>
        <v>6.0672268907562998E-2</v>
      </c>
      <c r="Z1582" s="1">
        <v>509</v>
      </c>
      <c r="AA1582" s="1">
        <v>610</v>
      </c>
      <c r="AB1582" s="1">
        <v>1353</v>
      </c>
      <c r="AC1582" s="1">
        <v>1208</v>
      </c>
      <c r="AD1582" s="1">
        <v>1909</v>
      </c>
      <c r="AE1582" s="1">
        <v>328</v>
      </c>
      <c r="AF1582" s="1">
        <v>7</v>
      </c>
      <c r="AG1582" s="1">
        <v>7</v>
      </c>
      <c r="AH1582" s="1">
        <v>15</v>
      </c>
      <c r="AI1582" s="1"/>
      <c r="AJ1582" s="1"/>
      <c r="AK1582" s="1"/>
      <c r="AL1582" s="1">
        <v>3</v>
      </c>
      <c r="AM1582" s="1"/>
      <c r="AN1582" s="1">
        <v>1</v>
      </c>
      <c r="AO1582" s="1"/>
      <c r="AP1582" s="1"/>
      <c r="AQ1582" s="1">
        <v>0</v>
      </c>
      <c r="AR1582" s="1"/>
      <c r="AS1582" s="8"/>
      <c r="AT1582" s="8"/>
      <c r="AU1582" s="8"/>
      <c r="AV1582" s="8"/>
      <c r="AW1582" s="2"/>
      <c r="AX1582" s="2"/>
      <c r="AY1582" s="2"/>
      <c r="AZ1582" s="2"/>
      <c r="BA1582" s="184" t="str">
        <f t="shared" si="972"/>
        <v>Charleston CD6</v>
      </c>
      <c r="BC1582" s="9">
        <v>6</v>
      </c>
      <c r="BE1582" s="97">
        <v>45</v>
      </c>
      <c r="BF1582" s="99"/>
      <c r="BG1582" s="184">
        <v>45019</v>
      </c>
      <c r="BH1582" s="184">
        <f>BG1582*100+BC1582</f>
        <v>4501906</v>
      </c>
      <c r="BJ1582" s="184" t="s">
        <v>3279</v>
      </c>
    </row>
    <row r="1583" spans="1:62" s="154" customFormat="1" outlineLevel="1">
      <c r="A1583" s="154" t="s">
        <v>1101</v>
      </c>
      <c r="B1583" s="154" t="s">
        <v>1614</v>
      </c>
      <c r="C1583" s="1">
        <f t="shared" si="962"/>
        <v>440</v>
      </c>
      <c r="D1583" s="1"/>
      <c r="E1583" s="1"/>
      <c r="F1583" s="1"/>
      <c r="G1583" s="1"/>
      <c r="H1583" s="1"/>
      <c r="I1583" s="1"/>
      <c r="J1583" s="1"/>
      <c r="K1583" s="1"/>
      <c r="L1583" s="1"/>
      <c r="M1583" s="7">
        <f>RANK(Z1583,(Z1583:AB1583,AC1583:AQ1583))</f>
        <v>5</v>
      </c>
      <c r="N1583" s="7">
        <f>RANK(AA1583,(Z1583:AB1583,AC1583:AQ1583))</f>
        <v>4</v>
      </c>
      <c r="O1583" s="7">
        <f>IF(AB1583&gt;0,RANK(AB1583,(Z1583:AB1583,AC1583:AQ1583)),0)</f>
        <v>2</v>
      </c>
      <c r="P1583" s="7">
        <f t="shared" si="963"/>
        <v>3</v>
      </c>
      <c r="Q1583" s="1">
        <f t="shared" si="964"/>
        <v>2</v>
      </c>
      <c r="R1583" s="2">
        <f t="shared" si="965"/>
        <v>4.5454545454545452E-3</v>
      </c>
      <c r="S1583" s="2"/>
      <c r="T1583" s="2">
        <f t="shared" si="966"/>
        <v>7.9545454545454544E-2</v>
      </c>
      <c r="U1583" s="2">
        <f t="shared" si="967"/>
        <v>9.7727272727272732E-2</v>
      </c>
      <c r="V1583" s="2">
        <f t="shared" si="968"/>
        <v>0.31363636363636366</v>
      </c>
      <c r="W1583" s="2">
        <f t="shared" si="969"/>
        <v>0.12954545454545455</v>
      </c>
      <c r="X1583" s="2">
        <f t="shared" si="970"/>
        <v>0.31818181818181818</v>
      </c>
      <c r="Y1583" s="2">
        <f t="shared" si="971"/>
        <v>6.1363636363636342E-2</v>
      </c>
      <c r="Z1583" s="1">
        <v>35</v>
      </c>
      <c r="AA1583" s="1">
        <v>43</v>
      </c>
      <c r="AB1583" s="1">
        <v>138</v>
      </c>
      <c r="AC1583" s="1">
        <v>57</v>
      </c>
      <c r="AD1583" s="1">
        <v>140</v>
      </c>
      <c r="AE1583" s="1">
        <v>27</v>
      </c>
      <c r="AF1583" s="1">
        <v>0</v>
      </c>
      <c r="AG1583" s="1">
        <v>0</v>
      </c>
      <c r="AH1583" s="1">
        <v>0</v>
      </c>
      <c r="AI1583" s="1"/>
      <c r="AJ1583" s="1"/>
      <c r="AK1583" s="1"/>
      <c r="AL1583" s="1">
        <v>0</v>
      </c>
      <c r="AM1583" s="1"/>
      <c r="AN1583" s="1">
        <v>0</v>
      </c>
      <c r="AO1583" s="1"/>
      <c r="AP1583" s="1"/>
      <c r="AQ1583" s="1">
        <v>0</v>
      </c>
      <c r="AR1583" s="1"/>
      <c r="AS1583" s="8"/>
      <c r="AT1583" s="8"/>
      <c r="AU1583" s="8"/>
      <c r="AV1583" s="8"/>
      <c r="AW1583" s="2"/>
      <c r="AX1583" s="2"/>
      <c r="AY1583" s="2"/>
      <c r="AZ1583" s="2"/>
      <c r="BA1583" s="154" t="str">
        <f t="shared" si="972"/>
        <v>Colleton CD1</v>
      </c>
      <c r="BC1583" s="9">
        <v>1</v>
      </c>
      <c r="BE1583" s="97">
        <v>45</v>
      </c>
      <c r="BF1583" s="99"/>
      <c r="BG1583" s="154">
        <v>45029</v>
      </c>
      <c r="BH1583" s="154">
        <f t="shared" si="973"/>
        <v>4502901</v>
      </c>
      <c r="BJ1583" s="154" t="s">
        <v>3279</v>
      </c>
    </row>
    <row r="1584" spans="1:62" s="154" customFormat="1" outlineLevel="1">
      <c r="A1584" s="154" t="s">
        <v>1101</v>
      </c>
      <c r="B1584" s="154" t="s">
        <v>1614</v>
      </c>
      <c r="C1584" s="1">
        <f t="shared" si="962"/>
        <v>4952</v>
      </c>
      <c r="D1584" s="1"/>
      <c r="E1584" s="1"/>
      <c r="F1584" s="1"/>
      <c r="G1584" s="1"/>
      <c r="H1584" s="1"/>
      <c r="I1584" s="1"/>
      <c r="J1584" s="1"/>
      <c r="K1584" s="1"/>
      <c r="L1584" s="1"/>
      <c r="M1584" s="7">
        <f>RANK(Z1584,(Z1584:AB1584,AC1584:AQ1584))</f>
        <v>6</v>
      </c>
      <c r="N1584" s="7">
        <f>RANK(AA1584,(Z1584:AB1584,AC1584:AQ1584))</f>
        <v>4</v>
      </c>
      <c r="O1584" s="7">
        <f>IF(AB1584&gt;0,RANK(AB1584,(Z1584:AB1584,AC1584:AQ1584)),0)</f>
        <v>3</v>
      </c>
      <c r="P1584" s="7">
        <f t="shared" si="963"/>
        <v>2</v>
      </c>
      <c r="Q1584" s="1">
        <f t="shared" si="964"/>
        <v>1139</v>
      </c>
      <c r="R1584" s="2">
        <f t="shared" si="965"/>
        <v>0.23000807754442648</v>
      </c>
      <c r="S1584" s="2"/>
      <c r="T1584" s="2">
        <f t="shared" si="966"/>
        <v>3.7964458804523427E-2</v>
      </c>
      <c r="U1584" s="2">
        <f t="shared" si="967"/>
        <v>9.3295638126009689E-2</v>
      </c>
      <c r="V1584" s="2">
        <f t="shared" si="968"/>
        <v>0.16114701130856221</v>
      </c>
      <c r="W1584" s="2">
        <f t="shared" si="969"/>
        <v>0.2114297253634895</v>
      </c>
      <c r="X1584" s="2">
        <f t="shared" si="970"/>
        <v>0.44143780290791601</v>
      </c>
      <c r="Y1584" s="2">
        <f t="shared" si="971"/>
        <v>5.472536348949919E-2</v>
      </c>
      <c r="Z1584" s="1">
        <v>188</v>
      </c>
      <c r="AA1584" s="1">
        <v>462</v>
      </c>
      <c r="AB1584" s="1">
        <v>798</v>
      </c>
      <c r="AC1584" s="1">
        <v>1047</v>
      </c>
      <c r="AD1584" s="1">
        <v>2186</v>
      </c>
      <c r="AE1584" s="1">
        <v>254</v>
      </c>
      <c r="AF1584" s="1">
        <v>2</v>
      </c>
      <c r="AG1584" s="1">
        <v>3</v>
      </c>
      <c r="AH1584" s="1">
        <v>4</v>
      </c>
      <c r="AI1584" s="1"/>
      <c r="AJ1584" s="1"/>
      <c r="AK1584" s="1"/>
      <c r="AL1584" s="1">
        <v>5</v>
      </c>
      <c r="AM1584" s="1"/>
      <c r="AN1584" s="1">
        <v>3</v>
      </c>
      <c r="AO1584" s="1"/>
      <c r="AP1584" s="1"/>
      <c r="AQ1584" s="1">
        <v>0</v>
      </c>
      <c r="AR1584" s="1"/>
      <c r="AS1584" s="8"/>
      <c r="AT1584" s="8"/>
      <c r="AU1584" s="8"/>
      <c r="AV1584" s="8"/>
      <c r="AW1584" s="2"/>
      <c r="AX1584" s="2"/>
      <c r="AY1584" s="2"/>
      <c r="AZ1584" s="2"/>
      <c r="BA1584" s="154" t="str">
        <f t="shared" si="972"/>
        <v>Colleton CD6</v>
      </c>
      <c r="BC1584" s="9">
        <v>6</v>
      </c>
      <c r="BE1584" s="97">
        <v>45</v>
      </c>
      <c r="BF1584" s="99"/>
      <c r="BG1584" s="154">
        <v>45029</v>
      </c>
      <c r="BH1584" s="154">
        <f t="shared" si="973"/>
        <v>4502906</v>
      </c>
      <c r="BJ1584" s="154" t="s">
        <v>3279</v>
      </c>
    </row>
    <row r="1585" spans="1:62" outlineLevel="1">
      <c r="A1585" t="s">
        <v>1774</v>
      </c>
      <c r="B1585" s="154" t="s">
        <v>1614</v>
      </c>
      <c r="C1585" s="1">
        <f t="shared" si="962"/>
        <v>19876</v>
      </c>
      <c r="D1585" s="1"/>
      <c r="E1585" s="1"/>
      <c r="F1585" s="1"/>
      <c r="G1585" s="1"/>
      <c r="H1585" s="1"/>
      <c r="I1585" s="1"/>
      <c r="J1585" s="1"/>
      <c r="K1585" s="1"/>
      <c r="L1585" s="1"/>
      <c r="M1585" s="7">
        <f>RANK(Z1585,(Z1585:AB1585,AC1585:AQ1585))</f>
        <v>5</v>
      </c>
      <c r="N1585" s="7">
        <f>RANK(AA1585,(Z1585:AB1585,AC1585:AQ1585))</f>
        <v>4</v>
      </c>
      <c r="O1585" s="7">
        <f>IF(AB1585&gt;0,RANK(AB1585,(Z1585:AB1585,AC1585:AQ1585)),0)</f>
        <v>2</v>
      </c>
      <c r="P1585" s="7">
        <f t="shared" si="963"/>
        <v>3</v>
      </c>
      <c r="Q1585" s="1">
        <f t="shared" si="964"/>
        <v>1046</v>
      </c>
      <c r="R1585" s="2">
        <f t="shared" si="965"/>
        <v>5.2626282954316761E-2</v>
      </c>
      <c r="S1585" s="2"/>
      <c r="T1585" s="2">
        <f t="shared" si="966"/>
        <v>6.8072046689474738E-2</v>
      </c>
      <c r="U1585" s="2">
        <f t="shared" si="967"/>
        <v>8.7844636747836588E-2</v>
      </c>
      <c r="V1585" s="2">
        <f t="shared" si="968"/>
        <v>0.24607566914872209</v>
      </c>
      <c r="W1585" s="2">
        <f t="shared" si="969"/>
        <v>0.23576172268061985</v>
      </c>
      <c r="X1585" s="2">
        <f t="shared" si="970"/>
        <v>0.29870195210303885</v>
      </c>
      <c r="Y1585" s="2">
        <f t="shared" si="971"/>
        <v>6.3543972630307921E-2</v>
      </c>
      <c r="Z1585" s="1">
        <v>1353</v>
      </c>
      <c r="AA1585" s="1">
        <v>1746</v>
      </c>
      <c r="AB1585" s="1">
        <v>4891</v>
      </c>
      <c r="AC1585" s="1">
        <v>4686</v>
      </c>
      <c r="AD1585" s="1">
        <v>5937</v>
      </c>
      <c r="AE1585" s="1">
        <v>1196</v>
      </c>
      <c r="AF1585" s="1">
        <v>16</v>
      </c>
      <c r="AG1585" s="1">
        <v>11</v>
      </c>
      <c r="AH1585" s="1">
        <v>23</v>
      </c>
      <c r="AK1585" s="1"/>
      <c r="AL1585" s="1">
        <v>12</v>
      </c>
      <c r="AN1585" s="1">
        <v>3</v>
      </c>
      <c r="AO1585" s="1"/>
      <c r="AP1585" s="1"/>
      <c r="AQ1585" s="1">
        <v>2</v>
      </c>
      <c r="AR1585" s="1"/>
      <c r="AS1585" s="8"/>
      <c r="AT1585" s="8"/>
      <c r="AU1585" s="8"/>
      <c r="AV1585" s="8"/>
      <c r="AW1585" s="2"/>
      <c r="AX1585" s="2"/>
      <c r="AY1585" s="2"/>
      <c r="AZ1585" s="2"/>
      <c r="BA1585" s="154" t="str">
        <f t="shared" si="972"/>
        <v>Dorchester CD1</v>
      </c>
      <c r="BC1585" s="9">
        <v>1</v>
      </c>
      <c r="BE1585" s="97">
        <v>45</v>
      </c>
      <c r="BF1585" s="99"/>
      <c r="BG1585">
        <v>45035</v>
      </c>
      <c r="BH1585" s="154">
        <f t="shared" si="973"/>
        <v>4503501</v>
      </c>
      <c r="BJ1585" s="154" t="s">
        <v>3279</v>
      </c>
    </row>
    <row r="1586" spans="1:62" s="184" customFormat="1" outlineLevel="1">
      <c r="A1586" s="184" t="s">
        <v>1774</v>
      </c>
      <c r="B1586" s="184" t="s">
        <v>1614</v>
      </c>
      <c r="C1586" s="1">
        <f>SUM(Z1586:AQ1586)</f>
        <v>2324</v>
      </c>
      <c r="D1586" s="1"/>
      <c r="E1586" s="1"/>
      <c r="F1586" s="1"/>
      <c r="G1586" s="1"/>
      <c r="H1586" s="1"/>
      <c r="I1586" s="1"/>
      <c r="J1586" s="1"/>
      <c r="K1586" s="1"/>
      <c r="L1586" s="1"/>
      <c r="M1586" s="7">
        <f>RANK(Z1586,(Z1586:AB1586,AC1586:AQ1586))</f>
        <v>6</v>
      </c>
      <c r="N1586" s="7">
        <f>RANK(AA1586,(Z1586:AB1586,AC1586:AQ1586))</f>
        <v>4</v>
      </c>
      <c r="O1586" s="7">
        <f>IF(AB1586&gt;0,RANK(AB1586,(Z1586:AB1586,AC1586:AQ1586)),0)</f>
        <v>3</v>
      </c>
      <c r="P1586" s="7">
        <f>IF(AC1586&gt;0,RANK(AC1586,(Z1586:AQ1586)),0)</f>
        <v>2</v>
      </c>
      <c r="Q1586" s="1">
        <f>MAX(Z1586:AG1586)-LARGE(Z1586:AG1586,2)</f>
        <v>500</v>
      </c>
      <c r="R1586" s="2">
        <f t="shared" si="965"/>
        <v>0.21514629948364888</v>
      </c>
      <c r="S1586" s="2"/>
      <c r="T1586" s="2">
        <f>IF($C1586=0,"-",Z1586/$C1586)</f>
        <v>2.9690189328743545E-2</v>
      </c>
      <c r="U1586" s="2">
        <f>IF($C1586=0,"-",AA1586/$C1586)</f>
        <v>8.8640275387263337E-2</v>
      </c>
      <c r="V1586" s="2">
        <f>IF($C1586=0,"-",AB1586/$C1586)</f>
        <v>0.15576592082616178</v>
      </c>
      <c r="W1586" s="2">
        <f>IF($C1586=0,"-",AC1586/$C1586)</f>
        <v>0.22805507745266781</v>
      </c>
      <c r="X1586" s="2">
        <f t="shared" si="970"/>
        <v>0.44320137693631667</v>
      </c>
      <c r="Y1586" s="2">
        <f t="shared" si="971"/>
        <v>5.4647160068846734E-2</v>
      </c>
      <c r="Z1586" s="1">
        <v>69</v>
      </c>
      <c r="AA1586" s="1">
        <v>206</v>
      </c>
      <c r="AB1586" s="1">
        <v>362</v>
      </c>
      <c r="AC1586" s="1">
        <v>530</v>
      </c>
      <c r="AD1586" s="1">
        <v>1030</v>
      </c>
      <c r="AE1586" s="1">
        <v>119</v>
      </c>
      <c r="AF1586" s="1">
        <v>2</v>
      </c>
      <c r="AG1586" s="1">
        <v>2</v>
      </c>
      <c r="AH1586" s="1">
        <v>2</v>
      </c>
      <c r="AI1586" s="1"/>
      <c r="AJ1586" s="1"/>
      <c r="AK1586" s="1"/>
      <c r="AL1586" s="1">
        <v>0</v>
      </c>
      <c r="AM1586" s="1"/>
      <c r="AN1586" s="1">
        <v>1</v>
      </c>
      <c r="AO1586" s="1"/>
      <c r="AP1586" s="1"/>
      <c r="AQ1586" s="1">
        <v>1</v>
      </c>
      <c r="AR1586" s="1"/>
      <c r="AS1586" s="8"/>
      <c r="AT1586" s="8"/>
      <c r="AU1586" s="8"/>
      <c r="AV1586" s="8"/>
      <c r="AW1586" s="2"/>
      <c r="AX1586" s="2"/>
      <c r="AY1586" s="2"/>
      <c r="AZ1586" s="2"/>
      <c r="BA1586" s="184" t="str">
        <f t="shared" si="972"/>
        <v>Dorchester CD6</v>
      </c>
      <c r="BC1586" s="9">
        <v>6</v>
      </c>
      <c r="BE1586" s="97">
        <v>45</v>
      </c>
      <c r="BF1586" s="99"/>
      <c r="BG1586" s="184">
        <v>45035</v>
      </c>
      <c r="BH1586" s="184">
        <f>BG1586*100+BC1586</f>
        <v>4503506</v>
      </c>
      <c r="BJ1586" s="184" t="s">
        <v>3279</v>
      </c>
    </row>
    <row r="1587" spans="1:62" s="154" customFormat="1" outlineLevel="1">
      <c r="A1587" s="154" t="s">
        <v>2928</v>
      </c>
      <c r="B1587" s="154" t="s">
        <v>1614</v>
      </c>
      <c r="C1587" s="1">
        <f>SUM(Z1587:AQ1587)</f>
        <v>1321</v>
      </c>
      <c r="D1587" s="1"/>
      <c r="E1587" s="1"/>
      <c r="F1587" s="1"/>
      <c r="G1587" s="1"/>
      <c r="H1587" s="1"/>
      <c r="I1587" s="1"/>
      <c r="J1587" s="1"/>
      <c r="K1587" s="1"/>
      <c r="L1587" s="1"/>
      <c r="M1587" s="7">
        <f>RANK(Z1587,(Z1587:AB1587,AC1587:AQ1587))</f>
        <v>6</v>
      </c>
      <c r="N1587" s="7">
        <f>RANK(AA1587,(Z1587:AB1587,AC1587:AQ1587))</f>
        <v>4</v>
      </c>
      <c r="O1587" s="7">
        <f>IF(AB1587&gt;0,RANK(AB1587,(Z1587:AB1587,AC1587:AQ1587)),0)</f>
        <v>3</v>
      </c>
      <c r="P1587" s="7">
        <f>IF(AC1587&gt;0,RANK(AC1587,(Z1587:AQ1587)),0)</f>
        <v>2</v>
      </c>
      <c r="Q1587" s="1">
        <f>MAX(Z1587:AG1587)-LARGE(Z1587:AG1587,2)</f>
        <v>184</v>
      </c>
      <c r="R1587" s="2">
        <f t="shared" si="965"/>
        <v>0.13928841786525359</v>
      </c>
      <c r="S1587" s="2"/>
      <c r="T1587" s="2">
        <f t="shared" ref="T1587:W1588" si="974">IF($C1587=0,"-",Z1587/$C1587)</f>
        <v>2.9523088569265707E-2</v>
      </c>
      <c r="U1587" s="2">
        <f t="shared" si="974"/>
        <v>8.0999242997728996E-2</v>
      </c>
      <c r="V1587" s="2">
        <f t="shared" si="974"/>
        <v>0.17562452687358063</v>
      </c>
      <c r="W1587" s="2">
        <f t="shared" si="974"/>
        <v>0.25435276305828919</v>
      </c>
      <c r="X1587" s="2">
        <f t="shared" si="970"/>
        <v>0.39364118092354278</v>
      </c>
      <c r="Y1587" s="2">
        <f t="shared" si="971"/>
        <v>6.5859197577592732E-2</v>
      </c>
      <c r="Z1587" s="1">
        <v>39</v>
      </c>
      <c r="AA1587" s="1">
        <v>107</v>
      </c>
      <c r="AB1587" s="1">
        <v>232</v>
      </c>
      <c r="AC1587" s="1">
        <v>336</v>
      </c>
      <c r="AD1587" s="1">
        <v>520</v>
      </c>
      <c r="AE1587" s="1">
        <v>83</v>
      </c>
      <c r="AF1587" s="1">
        <v>0</v>
      </c>
      <c r="AG1587" s="1">
        <v>3</v>
      </c>
      <c r="AH1587" s="1">
        <v>1</v>
      </c>
      <c r="AI1587" s="1"/>
      <c r="AJ1587" s="1"/>
      <c r="AK1587" s="1"/>
      <c r="AL1587" s="1">
        <v>0</v>
      </c>
      <c r="AM1587" s="1"/>
      <c r="AN1587" s="1">
        <v>0</v>
      </c>
      <c r="AO1587" s="1"/>
      <c r="AP1587" s="1"/>
      <c r="AQ1587" s="8">
        <v>0</v>
      </c>
      <c r="AR1587" s="8"/>
      <c r="AS1587" s="8"/>
      <c r="AT1587" s="2"/>
      <c r="AU1587" s="2"/>
      <c r="AV1587" s="8"/>
      <c r="AX1587" s="2"/>
      <c r="AY1587" s="2"/>
      <c r="BA1587" s="154" t="str">
        <f t="shared" si="972"/>
        <v>Florence CD6</v>
      </c>
      <c r="BC1587" s="9">
        <v>6</v>
      </c>
      <c r="BE1587" s="97">
        <v>45</v>
      </c>
      <c r="BF1587" s="99"/>
      <c r="BG1587" s="154">
        <v>45041</v>
      </c>
      <c r="BH1587" s="154">
        <f>BG1587*100+BC1587</f>
        <v>4504106</v>
      </c>
      <c r="BJ1587" s="154" t="s">
        <v>3279</v>
      </c>
    </row>
    <row r="1588" spans="1:62" s="184" customFormat="1" outlineLevel="1">
      <c r="A1588" s="184" t="s">
        <v>2928</v>
      </c>
      <c r="B1588" s="184" t="s">
        <v>1614</v>
      </c>
      <c r="C1588" s="1">
        <f>SUM(Z1588:AQ1588)</f>
        <v>16906</v>
      </c>
      <c r="D1588" s="1"/>
      <c r="E1588" s="1"/>
      <c r="F1588" s="1"/>
      <c r="G1588" s="1"/>
      <c r="H1588" s="1"/>
      <c r="I1588" s="1"/>
      <c r="J1588" s="1"/>
      <c r="K1588" s="1"/>
      <c r="L1588" s="1"/>
      <c r="M1588" s="7">
        <f>RANK(Z1588,(Z1588:AB1588,AC1588:AQ1588))</f>
        <v>6</v>
      </c>
      <c r="N1588" s="7">
        <f>RANK(AA1588,(Z1588:AB1588,AC1588:AQ1588))</f>
        <v>4</v>
      </c>
      <c r="O1588" s="7">
        <f>IF(AB1588&gt;0,RANK(AB1588,(Z1588:AB1588,AC1588:AQ1588)),0)</f>
        <v>3</v>
      </c>
      <c r="P1588" s="7">
        <f>IF(AC1588&gt;0,RANK(AC1588,(Z1588:AQ1588)),0)</f>
        <v>2</v>
      </c>
      <c r="Q1588" s="1">
        <f>MAX(Z1588:AG1588)-LARGE(Z1588:AG1588,2)</f>
        <v>621</v>
      </c>
      <c r="R1588" s="2">
        <f t="shared" si="965"/>
        <v>3.6732520998462082E-2</v>
      </c>
      <c r="S1588" s="2"/>
      <c r="T1588" s="2">
        <f t="shared" si="974"/>
        <v>4.6433218975511656E-2</v>
      </c>
      <c r="U1588" s="2">
        <f t="shared" si="974"/>
        <v>8.0208210102922034E-2</v>
      </c>
      <c r="V1588" s="2">
        <f t="shared" si="974"/>
        <v>0.18555542410978351</v>
      </c>
      <c r="W1588" s="2">
        <f t="shared" si="974"/>
        <v>0.28877321660948774</v>
      </c>
      <c r="X1588" s="2">
        <f t="shared" si="970"/>
        <v>0.32550573760794982</v>
      </c>
      <c r="Y1588" s="2">
        <f t="shared" si="971"/>
        <v>7.3524192594345228E-2</v>
      </c>
      <c r="Z1588" s="1">
        <v>785</v>
      </c>
      <c r="AA1588" s="1">
        <v>1356</v>
      </c>
      <c r="AB1588" s="1">
        <v>3137</v>
      </c>
      <c r="AC1588" s="1">
        <v>4882</v>
      </c>
      <c r="AD1588" s="1">
        <v>5503</v>
      </c>
      <c r="AE1588" s="1">
        <v>1190</v>
      </c>
      <c r="AF1588" s="1">
        <v>6</v>
      </c>
      <c r="AG1588" s="1">
        <v>19</v>
      </c>
      <c r="AH1588" s="1">
        <v>18</v>
      </c>
      <c r="AI1588" s="1"/>
      <c r="AJ1588" s="1"/>
      <c r="AK1588" s="1"/>
      <c r="AL1588" s="1">
        <v>9</v>
      </c>
      <c r="AM1588" s="1"/>
      <c r="AN1588" s="1">
        <v>1</v>
      </c>
      <c r="AO1588" s="1"/>
      <c r="AP1588" s="1"/>
      <c r="AQ1588" s="8">
        <v>0</v>
      </c>
      <c r="AR1588" s="8"/>
      <c r="AS1588" s="8"/>
      <c r="AT1588" s="2"/>
      <c r="AU1588" s="2"/>
      <c r="AV1588" s="8"/>
      <c r="AX1588" s="2"/>
      <c r="AY1588" s="2"/>
      <c r="BA1588" s="184" t="str">
        <f t="shared" si="972"/>
        <v>Florence CD7</v>
      </c>
      <c r="BC1588" s="9">
        <v>7</v>
      </c>
      <c r="BE1588" s="97">
        <v>45</v>
      </c>
      <c r="BF1588" s="99"/>
      <c r="BG1588" s="184">
        <v>45041</v>
      </c>
      <c r="BH1588" s="184">
        <f>BG1588*100+BC1588</f>
        <v>4504107</v>
      </c>
      <c r="BJ1588" s="184" t="s">
        <v>3279</v>
      </c>
    </row>
    <row r="1589" spans="1:62" outlineLevel="1">
      <c r="A1589" t="s">
        <v>955</v>
      </c>
      <c r="B1589" s="154" t="s">
        <v>1614</v>
      </c>
      <c r="C1589" s="1">
        <f t="shared" si="962"/>
        <v>10195</v>
      </c>
      <c r="D1589" s="1"/>
      <c r="E1589" s="1"/>
      <c r="F1589" s="1"/>
      <c r="G1589" s="1"/>
      <c r="H1589" s="1"/>
      <c r="I1589" s="1"/>
      <c r="J1589" s="1"/>
      <c r="K1589" s="1"/>
      <c r="L1589" s="1"/>
      <c r="M1589" s="7">
        <f>RANK(Z1589,(Z1589:AB1589,AC1589:AQ1589))</f>
        <v>6</v>
      </c>
      <c r="N1589" s="7">
        <f>RANK(AA1589,(Z1589:AB1589,AC1589:AQ1589))</f>
        <v>5</v>
      </c>
      <c r="O1589" s="7">
        <f>IF(AB1589&gt;0,RANK(AB1589,(Z1589:AB1589,AC1589:AQ1589)),0)</f>
        <v>3</v>
      </c>
      <c r="P1589" s="7">
        <f t="shared" si="963"/>
        <v>2</v>
      </c>
      <c r="Q1589" s="1">
        <f t="shared" si="964"/>
        <v>693</v>
      </c>
      <c r="R1589" s="2">
        <f t="shared" si="965"/>
        <v>6.7974497302599315E-2</v>
      </c>
      <c r="S1589" s="2"/>
      <c r="T1589" s="2">
        <f t="shared" si="966"/>
        <v>5.5026974006866111E-2</v>
      </c>
      <c r="U1589" s="2">
        <f t="shared" si="967"/>
        <v>6.1893084845512508E-2</v>
      </c>
      <c r="V1589" s="2">
        <f t="shared" si="968"/>
        <v>0.20186365865620401</v>
      </c>
      <c r="W1589" s="2">
        <f t="shared" si="969"/>
        <v>0.25590975968612067</v>
      </c>
      <c r="X1589" s="2">
        <f t="shared" si="970"/>
        <v>0.32388425698871998</v>
      </c>
      <c r="Y1589" s="2">
        <f t="shared" si="971"/>
        <v>0.10142226581657676</v>
      </c>
      <c r="Z1589" s="1">
        <v>561</v>
      </c>
      <c r="AA1589" s="1">
        <v>631</v>
      </c>
      <c r="AB1589" s="1">
        <v>2058</v>
      </c>
      <c r="AC1589" s="1">
        <v>2609</v>
      </c>
      <c r="AD1589" s="1">
        <v>3302</v>
      </c>
      <c r="AE1589" s="1">
        <v>990</v>
      </c>
      <c r="AF1589" s="1">
        <v>7</v>
      </c>
      <c r="AG1589" s="1">
        <v>13</v>
      </c>
      <c r="AH1589" s="1">
        <v>19</v>
      </c>
      <c r="AK1589" s="1"/>
      <c r="AL1589" s="1">
        <v>2</v>
      </c>
      <c r="AN1589" s="1">
        <v>2</v>
      </c>
      <c r="AO1589" s="1"/>
      <c r="AP1589" s="1"/>
      <c r="AQ1589" s="8">
        <v>1</v>
      </c>
      <c r="AR1589" s="8"/>
      <c r="AS1589" s="8"/>
      <c r="AT1589" s="2"/>
      <c r="AU1589" s="2"/>
      <c r="AV1589" s="8"/>
      <c r="AX1589" s="2"/>
      <c r="AY1589" s="2"/>
      <c r="BA1589" s="154" t="str">
        <f t="shared" si="972"/>
        <v>Greenville CD3</v>
      </c>
      <c r="BC1589" s="9">
        <v>3</v>
      </c>
      <c r="BE1589" s="97">
        <v>45</v>
      </c>
      <c r="BF1589" s="99"/>
      <c r="BG1589">
        <v>45045</v>
      </c>
      <c r="BH1589" s="154">
        <f t="shared" si="973"/>
        <v>4504503</v>
      </c>
      <c r="BJ1589" s="154" t="s">
        <v>3279</v>
      </c>
    </row>
    <row r="1590" spans="1:62" outlineLevel="1">
      <c r="A1590" s="154" t="s">
        <v>955</v>
      </c>
      <c r="B1590" s="154" t="s">
        <v>1614</v>
      </c>
      <c r="C1590" s="1">
        <f t="shared" si="962"/>
        <v>83622</v>
      </c>
      <c r="D1590" s="1"/>
      <c r="E1590" s="1"/>
      <c r="F1590" s="1"/>
      <c r="G1590" s="1"/>
      <c r="H1590" s="1"/>
      <c r="I1590" s="1"/>
      <c r="J1590" s="1"/>
      <c r="K1590" s="1"/>
      <c r="L1590" s="1"/>
      <c r="M1590" s="7">
        <f>RANK(Z1590,(Z1590:AB1590,AC1590:AQ1590))</f>
        <v>4</v>
      </c>
      <c r="N1590" s="7">
        <f>RANK(AA1590,(Z1590:AB1590,AC1590:AQ1590))</f>
        <v>6</v>
      </c>
      <c r="O1590" s="7">
        <f>IF(AB1590&gt;0,RANK(AB1590,(Z1590:AB1590,AC1590:AQ1590)),0)</f>
        <v>2</v>
      </c>
      <c r="P1590" s="7">
        <f t="shared" si="963"/>
        <v>3</v>
      </c>
      <c r="Q1590" s="1">
        <f t="shared" si="964"/>
        <v>763</v>
      </c>
      <c r="R1590" s="2">
        <f t="shared" si="965"/>
        <v>9.1243931022936542E-3</v>
      </c>
      <c r="S1590" s="2"/>
      <c r="T1590" s="2">
        <f t="shared" si="966"/>
        <v>8.5599483389538641E-2</v>
      </c>
      <c r="U1590" s="2">
        <f t="shared" si="967"/>
        <v>7.0998062710769888E-2</v>
      </c>
      <c r="V1590" s="2">
        <f t="shared" si="968"/>
        <v>0.2508789552988448</v>
      </c>
      <c r="W1590" s="2">
        <f t="shared" si="969"/>
        <v>0.24415823587094304</v>
      </c>
      <c r="X1590" s="2">
        <f t="shared" si="970"/>
        <v>0.26000334840113848</v>
      </c>
      <c r="Y1590" s="2">
        <f t="shared" si="971"/>
        <v>8.8361914328765223E-2</v>
      </c>
      <c r="Z1590" s="1">
        <v>7158</v>
      </c>
      <c r="AA1590" s="1">
        <v>5937</v>
      </c>
      <c r="AB1590" s="1">
        <v>20979</v>
      </c>
      <c r="AC1590" s="1">
        <v>20417</v>
      </c>
      <c r="AD1590" s="1">
        <v>21742</v>
      </c>
      <c r="AE1590" s="1">
        <v>7090</v>
      </c>
      <c r="AF1590" s="1">
        <v>35</v>
      </c>
      <c r="AG1590" s="1">
        <v>58</v>
      </c>
      <c r="AH1590" s="1">
        <v>136</v>
      </c>
      <c r="AK1590" s="1"/>
      <c r="AL1590" s="1">
        <v>43</v>
      </c>
      <c r="AN1590" s="1">
        <v>20</v>
      </c>
      <c r="AO1590" s="1"/>
      <c r="AP1590" s="1"/>
      <c r="AQ1590" s="8">
        <v>7</v>
      </c>
      <c r="AR1590" s="8"/>
      <c r="AS1590" s="8"/>
      <c r="AT1590" s="2"/>
      <c r="AU1590" s="2"/>
      <c r="AV1590" s="8"/>
      <c r="AX1590" s="2"/>
      <c r="AY1590" s="2"/>
      <c r="BA1590" s="154" t="str">
        <f t="shared" si="972"/>
        <v>Greenville CD4</v>
      </c>
      <c r="BC1590" s="9">
        <v>4</v>
      </c>
      <c r="BE1590" s="97">
        <v>45</v>
      </c>
      <c r="BF1590" s="99"/>
      <c r="BG1590" s="154">
        <v>45045</v>
      </c>
      <c r="BH1590" s="154">
        <f t="shared" si="973"/>
        <v>4504504</v>
      </c>
      <c r="BJ1590" s="154" t="s">
        <v>3279</v>
      </c>
    </row>
    <row r="1591" spans="1:62" s="154" customFormat="1" outlineLevel="1">
      <c r="A1591" s="154" t="s">
        <v>928</v>
      </c>
      <c r="B1591" s="154" t="s">
        <v>1614</v>
      </c>
      <c r="C1591" s="1">
        <f t="shared" si="962"/>
        <v>1244</v>
      </c>
      <c r="D1591" s="1"/>
      <c r="E1591" s="1"/>
      <c r="F1591" s="1"/>
      <c r="G1591" s="1"/>
      <c r="H1591" s="1"/>
      <c r="I1591" s="1"/>
      <c r="J1591" s="1"/>
      <c r="K1591" s="1"/>
      <c r="L1591" s="1"/>
      <c r="M1591" s="7">
        <f>RANK(Z1591,(Z1591:AB1591,AC1591:AQ1591))</f>
        <v>6</v>
      </c>
      <c r="N1591" s="7">
        <f>RANK(AA1591,(Z1591:AB1591,AC1591:AQ1591))</f>
        <v>4</v>
      </c>
      <c r="O1591" s="7">
        <f>IF(AB1591&gt;0,RANK(AB1591,(Z1591:AB1591,AC1591:AQ1591)),0)</f>
        <v>3</v>
      </c>
      <c r="P1591" s="7">
        <f t="shared" si="963"/>
        <v>2</v>
      </c>
      <c r="Q1591" s="1">
        <f t="shared" si="964"/>
        <v>190</v>
      </c>
      <c r="R1591" s="2">
        <f t="shared" si="965"/>
        <v>0.15273311897106109</v>
      </c>
      <c r="S1591" s="2"/>
      <c r="T1591" s="2">
        <f t="shared" si="966"/>
        <v>4.9035369774919617E-2</v>
      </c>
      <c r="U1591" s="2">
        <f t="shared" si="967"/>
        <v>8.2797427652733124E-2</v>
      </c>
      <c r="V1591" s="2">
        <f t="shared" si="968"/>
        <v>0.18729903536977491</v>
      </c>
      <c r="W1591" s="2">
        <f t="shared" si="969"/>
        <v>0.22266881028938906</v>
      </c>
      <c r="X1591" s="2">
        <f t="shared" si="970"/>
        <v>0.37540192926045018</v>
      </c>
      <c r="Y1591" s="2">
        <f t="shared" si="971"/>
        <v>8.2797427652733124E-2</v>
      </c>
      <c r="Z1591" s="1">
        <v>61</v>
      </c>
      <c r="AA1591" s="1">
        <v>103</v>
      </c>
      <c r="AB1591" s="1">
        <v>233</v>
      </c>
      <c r="AC1591" s="1">
        <v>277</v>
      </c>
      <c r="AD1591" s="1">
        <v>467</v>
      </c>
      <c r="AE1591" s="1">
        <v>97</v>
      </c>
      <c r="AF1591" s="1">
        <v>2</v>
      </c>
      <c r="AG1591" s="1">
        <v>1</v>
      </c>
      <c r="AH1591" s="1">
        <v>2</v>
      </c>
      <c r="AI1591" s="1"/>
      <c r="AJ1591" s="1"/>
      <c r="AK1591" s="1"/>
      <c r="AL1591" s="1">
        <v>1</v>
      </c>
      <c r="AM1591" s="1"/>
      <c r="AN1591" s="1">
        <v>0</v>
      </c>
      <c r="AO1591" s="1"/>
      <c r="AP1591" s="1"/>
      <c r="AQ1591" s="8">
        <v>0</v>
      </c>
      <c r="AR1591" s="8"/>
      <c r="AS1591" s="8"/>
      <c r="AT1591" s="2"/>
      <c r="AU1591" s="2"/>
      <c r="AV1591" s="8"/>
      <c r="AX1591" s="2"/>
      <c r="AY1591" s="2"/>
      <c r="BA1591" s="154" t="str">
        <f t="shared" si="972"/>
        <v>Newberry CD3</v>
      </c>
      <c r="BC1591" s="9">
        <v>3</v>
      </c>
      <c r="BE1591" s="97">
        <v>45</v>
      </c>
      <c r="BF1591" s="99"/>
      <c r="BG1591" s="154">
        <v>45071</v>
      </c>
      <c r="BH1591" s="154">
        <f t="shared" si="973"/>
        <v>4507103</v>
      </c>
      <c r="BJ1591" s="154" t="s">
        <v>3279</v>
      </c>
    </row>
    <row r="1592" spans="1:62" s="184" customFormat="1" outlineLevel="1">
      <c r="A1592" s="184" t="s">
        <v>928</v>
      </c>
      <c r="B1592" s="184" t="s">
        <v>1614</v>
      </c>
      <c r="C1592" s="1">
        <f>SUM(Z1592:AQ1592)</f>
        <v>4728</v>
      </c>
      <c r="D1592" s="1"/>
      <c r="E1592" s="1"/>
      <c r="F1592" s="1"/>
      <c r="G1592" s="1"/>
      <c r="H1592" s="1"/>
      <c r="I1592" s="1"/>
      <c r="J1592" s="1"/>
      <c r="K1592" s="1"/>
      <c r="L1592" s="1"/>
      <c r="M1592" s="7">
        <f>RANK(Z1592,(Z1592:AB1592,AC1592:AQ1592))</f>
        <v>6</v>
      </c>
      <c r="N1592" s="7">
        <f>RANK(AA1592,(Z1592:AB1592,AC1592:AQ1592))</f>
        <v>4</v>
      </c>
      <c r="O1592" s="7">
        <f>IF(AB1592&gt;0,RANK(AB1592,(Z1592:AB1592,AC1592:AQ1592)),0)</f>
        <v>3</v>
      </c>
      <c r="P1592" s="7">
        <f>IF(AC1592&gt;0,RANK(AC1592,(Z1592:AQ1592)),0)</f>
        <v>2</v>
      </c>
      <c r="Q1592" s="1">
        <f>MAX(Z1592:AG1592)-LARGE(Z1592:AG1592,2)</f>
        <v>589</v>
      </c>
      <c r="R1592" s="2">
        <f t="shared" si="965"/>
        <v>0.12457698815566835</v>
      </c>
      <c r="S1592" s="2"/>
      <c r="T1592" s="2">
        <f>IF($C1592=0,"-",Z1592/$C1592)</f>
        <v>5.964467005076142E-2</v>
      </c>
      <c r="U1592" s="2">
        <f>IF($C1592=0,"-",AA1592/$C1592)</f>
        <v>0.10956006768189509</v>
      </c>
      <c r="V1592" s="2">
        <f>IF($C1592=0,"-",AB1592/$C1592)</f>
        <v>0.19521996615905246</v>
      </c>
      <c r="W1592" s="2">
        <f>IF($C1592=0,"-",AC1592/$C1592)</f>
        <v>0.20939086294416243</v>
      </c>
      <c r="X1592" s="2">
        <f t="shared" si="970"/>
        <v>0.33396785109983079</v>
      </c>
      <c r="Y1592" s="2">
        <f t="shared" si="971"/>
        <v>9.2216582064297781E-2</v>
      </c>
      <c r="Z1592" s="1">
        <v>282</v>
      </c>
      <c r="AA1592" s="1">
        <v>518</v>
      </c>
      <c r="AB1592" s="1">
        <v>923</v>
      </c>
      <c r="AC1592" s="1">
        <v>990</v>
      </c>
      <c r="AD1592" s="1">
        <v>1579</v>
      </c>
      <c r="AE1592" s="1">
        <v>426</v>
      </c>
      <c r="AF1592" s="1">
        <v>3</v>
      </c>
      <c r="AG1592" s="1">
        <v>1</v>
      </c>
      <c r="AH1592" s="1">
        <v>4</v>
      </c>
      <c r="AI1592" s="1"/>
      <c r="AJ1592" s="1"/>
      <c r="AK1592" s="1"/>
      <c r="AL1592" s="1">
        <v>1</v>
      </c>
      <c r="AM1592" s="1"/>
      <c r="AN1592" s="1">
        <v>1</v>
      </c>
      <c r="AO1592" s="1"/>
      <c r="AP1592" s="1"/>
      <c r="AQ1592" s="8">
        <v>0</v>
      </c>
      <c r="AR1592" s="8"/>
      <c r="AS1592" s="8"/>
      <c r="AT1592" s="2"/>
      <c r="AU1592" s="2"/>
      <c r="AV1592" s="8"/>
      <c r="AX1592" s="2"/>
      <c r="AY1592" s="2"/>
      <c r="BA1592" s="184" t="str">
        <f t="shared" si="972"/>
        <v>Newberry CD5</v>
      </c>
      <c r="BC1592" s="9">
        <v>5</v>
      </c>
      <c r="BE1592" s="97">
        <v>45</v>
      </c>
      <c r="BF1592" s="99"/>
      <c r="BG1592" s="184">
        <v>45071</v>
      </c>
      <c r="BH1592" s="184">
        <f>BG1592*100+BC1592</f>
        <v>4507105</v>
      </c>
      <c r="BJ1592" s="184" t="s">
        <v>3279</v>
      </c>
    </row>
    <row r="1593" spans="1:62" outlineLevel="1">
      <c r="A1593" t="s">
        <v>562</v>
      </c>
      <c r="B1593" s="154" t="s">
        <v>1614</v>
      </c>
      <c r="C1593" s="1">
        <f t="shared" si="962"/>
        <v>2189</v>
      </c>
      <c r="D1593" s="1"/>
      <c r="E1593" s="1"/>
      <c r="F1593" s="1"/>
      <c r="G1593" s="1"/>
      <c r="H1593" s="1"/>
      <c r="I1593" s="1"/>
      <c r="J1593" s="1"/>
      <c r="K1593" s="1"/>
      <c r="L1593" s="1"/>
      <c r="M1593" s="7">
        <f>RANK(Z1593,(Z1593:AB1593,AC1593:AQ1593))</f>
        <v>6</v>
      </c>
      <c r="N1593" s="7">
        <f>RANK(AA1593,(Z1593:AB1593,AC1593:AQ1593))</f>
        <v>4</v>
      </c>
      <c r="O1593" s="7">
        <f>IF(AB1593&gt;0,RANK(AB1593,(Z1593:AB1593,AC1593:AQ1593)),0)</f>
        <v>3</v>
      </c>
      <c r="P1593" s="7">
        <f t="shared" si="963"/>
        <v>2</v>
      </c>
      <c r="Q1593" s="1">
        <f t="shared" si="964"/>
        <v>479</v>
      </c>
      <c r="R1593" s="2">
        <f t="shared" si="965"/>
        <v>0.21882137962539971</v>
      </c>
      <c r="S1593" s="2"/>
      <c r="T1593" s="2">
        <f t="shared" si="966"/>
        <v>3.4719049794426679E-2</v>
      </c>
      <c r="U1593" s="2">
        <f t="shared" si="967"/>
        <v>9.5934216537231609E-2</v>
      </c>
      <c r="V1593" s="2">
        <f t="shared" si="968"/>
        <v>0.15486523526724533</v>
      </c>
      <c r="W1593" s="2">
        <f t="shared" si="969"/>
        <v>0.21836455002284147</v>
      </c>
      <c r="X1593" s="2">
        <f t="shared" ref="X1593:X1599" si="975">IF($C1593=0,"-",AD1593/$C1593)</f>
        <v>0.43718592964824121</v>
      </c>
      <c r="Y1593" s="2">
        <f t="shared" si="971"/>
        <v>5.8931018730013829E-2</v>
      </c>
      <c r="Z1593" s="1">
        <v>76</v>
      </c>
      <c r="AA1593" s="1">
        <v>210</v>
      </c>
      <c r="AB1593" s="1">
        <v>339</v>
      </c>
      <c r="AC1593" s="1">
        <v>478</v>
      </c>
      <c r="AD1593" s="1">
        <v>957</v>
      </c>
      <c r="AE1593" s="1">
        <v>123</v>
      </c>
      <c r="AF1593" s="1">
        <v>2</v>
      </c>
      <c r="AG1593" s="1">
        <v>0</v>
      </c>
      <c r="AH1593" s="1">
        <v>2</v>
      </c>
      <c r="AK1593" s="1"/>
      <c r="AL1593" s="1">
        <v>1</v>
      </c>
      <c r="AN1593" s="1">
        <v>1</v>
      </c>
      <c r="AO1593" s="1"/>
      <c r="AP1593" s="1"/>
      <c r="AQ1593" s="1">
        <v>0</v>
      </c>
      <c r="AR1593" s="1"/>
      <c r="AS1593" s="8"/>
      <c r="AT1593" s="8"/>
      <c r="AU1593" s="8"/>
      <c r="AV1593" s="8"/>
      <c r="AW1593" s="2"/>
      <c r="AX1593" s="2"/>
      <c r="AY1593" s="2"/>
      <c r="AZ1593" s="2"/>
      <c r="BA1593" s="154" t="str">
        <f t="shared" si="972"/>
        <v>Orangeburg CD2</v>
      </c>
      <c r="BC1593" s="9">
        <v>2</v>
      </c>
      <c r="BE1593" s="97">
        <v>45</v>
      </c>
      <c r="BF1593" s="99"/>
      <c r="BG1593">
        <v>45075</v>
      </c>
      <c r="BH1593" s="154">
        <f t="shared" si="973"/>
        <v>4507502</v>
      </c>
      <c r="BJ1593" s="154" t="s">
        <v>3279</v>
      </c>
    </row>
    <row r="1594" spans="1:62" s="184" customFormat="1" outlineLevel="1">
      <c r="A1594" s="184" t="s">
        <v>562</v>
      </c>
      <c r="B1594" s="184" t="s">
        <v>1614</v>
      </c>
      <c r="C1594" s="1">
        <f>SUM(Z1594:AQ1594)</f>
        <v>4547</v>
      </c>
      <c r="D1594" s="1"/>
      <c r="E1594" s="1"/>
      <c r="F1594" s="1"/>
      <c r="G1594" s="1"/>
      <c r="H1594" s="1"/>
      <c r="I1594" s="1"/>
      <c r="J1594" s="1"/>
      <c r="K1594" s="1"/>
      <c r="L1594" s="1"/>
      <c r="M1594" s="7">
        <f>RANK(Z1594,(Z1594:AB1594,AC1594:AQ1594))</f>
        <v>6</v>
      </c>
      <c r="N1594" s="7">
        <f>RANK(AA1594,(Z1594:AB1594,AC1594:AQ1594))</f>
        <v>4</v>
      </c>
      <c r="O1594" s="7">
        <f>IF(AB1594&gt;0,RANK(AB1594,(Z1594:AB1594,AC1594:AQ1594)),0)</f>
        <v>2</v>
      </c>
      <c r="P1594" s="7">
        <f>IF(AC1594&gt;0,RANK(AC1594,(Z1594:AQ1594)),0)</f>
        <v>3</v>
      </c>
      <c r="Q1594" s="1">
        <f>MAX(Z1594:AG1594)-LARGE(Z1594:AG1594,2)</f>
        <v>624</v>
      </c>
      <c r="R1594" s="2">
        <f t="shared" si="965"/>
        <v>0.13723334066417417</v>
      </c>
      <c r="S1594" s="2"/>
      <c r="T1594" s="2">
        <f>IF($C1594=0,"-",Z1594/$C1594)</f>
        <v>6.1139212667692983E-2</v>
      </c>
      <c r="U1594" s="2">
        <f>IF($C1594=0,"-",AA1594/$C1594)</f>
        <v>0.12557730371673631</v>
      </c>
      <c r="V1594" s="2">
        <f>IF($C1594=0,"-",AB1594/$C1594)</f>
        <v>0.2137673191115021</v>
      </c>
      <c r="W1594" s="2">
        <f>IF($C1594=0,"-",AC1594/$C1594)</f>
        <v>0.18297778755223224</v>
      </c>
      <c r="X1594" s="2">
        <f t="shared" si="975"/>
        <v>0.35100065977567629</v>
      </c>
      <c r="Y1594" s="2">
        <f t="shared" si="971"/>
        <v>6.5537717176159971E-2</v>
      </c>
      <c r="Z1594" s="1">
        <v>278</v>
      </c>
      <c r="AA1594" s="1">
        <v>571</v>
      </c>
      <c r="AB1594" s="1">
        <v>972</v>
      </c>
      <c r="AC1594" s="1">
        <v>832</v>
      </c>
      <c r="AD1594" s="1">
        <v>1596</v>
      </c>
      <c r="AE1594" s="1">
        <v>282</v>
      </c>
      <c r="AF1594" s="1">
        <v>2</v>
      </c>
      <c r="AG1594" s="1">
        <v>6</v>
      </c>
      <c r="AH1594" s="1">
        <v>3</v>
      </c>
      <c r="AI1594" s="1"/>
      <c r="AJ1594" s="1"/>
      <c r="AK1594" s="1"/>
      <c r="AL1594" s="1">
        <v>3</v>
      </c>
      <c r="AM1594" s="1"/>
      <c r="AN1594" s="1">
        <v>2</v>
      </c>
      <c r="AO1594" s="1"/>
      <c r="AP1594" s="1"/>
      <c r="AQ1594" s="1">
        <v>0</v>
      </c>
      <c r="AR1594" s="1"/>
      <c r="AS1594" s="8"/>
      <c r="AT1594" s="8"/>
      <c r="AU1594" s="8"/>
      <c r="AV1594" s="8"/>
      <c r="AW1594" s="2"/>
      <c r="AX1594" s="2"/>
      <c r="AY1594" s="2"/>
      <c r="AZ1594" s="2"/>
      <c r="BA1594" s="184" t="str">
        <f t="shared" si="972"/>
        <v>Orangeburg CD6</v>
      </c>
      <c r="BC1594" s="9">
        <v>6</v>
      </c>
      <c r="BE1594" s="97">
        <v>45</v>
      </c>
      <c r="BF1594" s="99"/>
      <c r="BG1594" s="184">
        <v>45075</v>
      </c>
      <c r="BH1594" s="184">
        <f>BG1594*100+BC1594</f>
        <v>4507506</v>
      </c>
      <c r="BJ1594" s="184" t="s">
        <v>3279</v>
      </c>
    </row>
    <row r="1595" spans="1:62" outlineLevel="1">
      <c r="A1595" t="s">
        <v>1696</v>
      </c>
      <c r="B1595" s="154" t="s">
        <v>1614</v>
      </c>
      <c r="C1595" s="1">
        <f t="shared" si="962"/>
        <v>31603</v>
      </c>
      <c r="D1595" s="1"/>
      <c r="E1595" s="1"/>
      <c r="F1595" s="1"/>
      <c r="G1595" s="1"/>
      <c r="H1595" s="1"/>
      <c r="I1595" s="1"/>
      <c r="J1595" s="1"/>
      <c r="K1595" s="1"/>
      <c r="L1595" s="1"/>
      <c r="M1595" s="7">
        <f>RANK(Z1595,(Z1595:AB1595,AC1595:AQ1595))</f>
        <v>5</v>
      </c>
      <c r="N1595" s="7">
        <f>RANK(AA1595,(Z1595:AB1595,AC1595:AQ1595))</f>
        <v>4</v>
      </c>
      <c r="O1595" s="7">
        <f>IF(AB1595&gt;0,RANK(AB1595,(Z1595:AB1595,AC1595:AQ1595)),0)</f>
        <v>1</v>
      </c>
      <c r="P1595" s="7">
        <f t="shared" si="963"/>
        <v>3</v>
      </c>
      <c r="Q1595" s="1">
        <f t="shared" si="964"/>
        <v>2008</v>
      </c>
      <c r="R1595" s="2">
        <f t="shared" si="965"/>
        <v>6.3538271683068068E-2</v>
      </c>
      <c r="S1595" s="2"/>
      <c r="T1595" s="2">
        <f t="shared" si="966"/>
        <v>0.10502167515742176</v>
      </c>
      <c r="U1595" s="2">
        <f t="shared" si="967"/>
        <v>0.11457772996234535</v>
      </c>
      <c r="V1595" s="2">
        <f t="shared" si="968"/>
        <v>0.2895927601809955</v>
      </c>
      <c r="W1595" s="2">
        <f t="shared" si="969"/>
        <v>0.19678511533715154</v>
      </c>
      <c r="X1595" s="2">
        <f t="shared" si="975"/>
        <v>0.22605448849792742</v>
      </c>
      <c r="Y1595" s="2">
        <f t="shared" si="971"/>
        <v>6.7968230864158374E-2</v>
      </c>
      <c r="Z1595" s="1">
        <v>3319</v>
      </c>
      <c r="AA1595" s="1">
        <v>3621</v>
      </c>
      <c r="AB1595" s="1">
        <v>9152</v>
      </c>
      <c r="AC1595" s="1">
        <v>6219</v>
      </c>
      <c r="AD1595" s="1">
        <v>7144</v>
      </c>
      <c r="AE1595" s="1">
        <v>2013</v>
      </c>
      <c r="AF1595" s="1">
        <v>15</v>
      </c>
      <c r="AG1595" s="1">
        <v>39</v>
      </c>
      <c r="AH1595" s="1">
        <v>49</v>
      </c>
      <c r="AK1595" s="1"/>
      <c r="AL1595" s="1">
        <v>16</v>
      </c>
      <c r="AN1595" s="1">
        <v>15</v>
      </c>
      <c r="AO1595" s="1"/>
      <c r="AP1595" s="1"/>
      <c r="AQ1595" s="1">
        <v>1</v>
      </c>
      <c r="AR1595" s="1"/>
      <c r="AS1595" s="8"/>
      <c r="AT1595" s="8"/>
      <c r="AU1595" s="8"/>
      <c r="AV1595" s="8"/>
      <c r="AW1595" s="2"/>
      <c r="AX1595" s="2"/>
      <c r="AY1595" s="2"/>
      <c r="AZ1595" s="2"/>
      <c r="BA1595" s="154" t="str">
        <f t="shared" si="972"/>
        <v>Richland CD2</v>
      </c>
      <c r="BC1595" s="9">
        <v>2</v>
      </c>
      <c r="BE1595" s="97">
        <v>45</v>
      </c>
      <c r="BF1595" s="99"/>
      <c r="BG1595">
        <v>45079</v>
      </c>
      <c r="BH1595" s="154">
        <f t="shared" si="973"/>
        <v>4507902</v>
      </c>
      <c r="BJ1595" s="154" t="s">
        <v>3279</v>
      </c>
    </row>
    <row r="1596" spans="1:62" s="184" customFormat="1" outlineLevel="1">
      <c r="A1596" s="184" t="s">
        <v>1696</v>
      </c>
      <c r="B1596" s="184" t="s">
        <v>1614</v>
      </c>
      <c r="C1596" s="1">
        <f>SUM(Z1596:AQ1596)</f>
        <v>7943</v>
      </c>
      <c r="D1596" s="1"/>
      <c r="E1596" s="1"/>
      <c r="F1596" s="1"/>
      <c r="G1596" s="1"/>
      <c r="H1596" s="1"/>
      <c r="I1596" s="1"/>
      <c r="J1596" s="1"/>
      <c r="K1596" s="1"/>
      <c r="L1596" s="1"/>
      <c r="M1596" s="7">
        <f>RANK(Z1596,(Z1596:AB1596,AC1596:AQ1596))</f>
        <v>5</v>
      </c>
      <c r="N1596" s="7">
        <f>RANK(AA1596,(Z1596:AB1596,AC1596:AQ1596))</f>
        <v>4</v>
      </c>
      <c r="O1596" s="7">
        <f>IF(AB1596&gt;0,RANK(AB1596,(Z1596:AB1596,AC1596:AQ1596)),0)</f>
        <v>2</v>
      </c>
      <c r="P1596" s="7">
        <f>IF(AC1596&gt;0,RANK(AC1596,(Z1596:AQ1596)),0)</f>
        <v>3</v>
      </c>
      <c r="Q1596" s="1">
        <f>MAX(Z1596:AG1596)-LARGE(Z1596:AG1596,2)</f>
        <v>221</v>
      </c>
      <c r="R1596" s="2">
        <f t="shared" si="965"/>
        <v>2.7823240589198037E-2</v>
      </c>
      <c r="S1596" s="2"/>
      <c r="T1596" s="2">
        <f>IF($C1596=0,"-",Z1596/$C1596)</f>
        <v>9.3667380083092028E-2</v>
      </c>
      <c r="U1596" s="2">
        <f>IF($C1596=0,"-",AA1596/$C1596)</f>
        <v>0.10978219816190356</v>
      </c>
      <c r="V1596" s="2">
        <f>IF($C1596=0,"-",AB1596/$C1596)</f>
        <v>0.23165050988291577</v>
      </c>
      <c r="W1596" s="2">
        <f>IF($C1596=0,"-",AC1596/$C1596)</f>
        <v>0.22208233664862143</v>
      </c>
      <c r="X1596" s="2">
        <f t="shared" si="975"/>
        <v>0.2594737504721138</v>
      </c>
      <c r="Y1596" s="2">
        <f t="shared" si="971"/>
        <v>8.3343824751353324E-2</v>
      </c>
      <c r="Z1596" s="1">
        <v>744</v>
      </c>
      <c r="AA1596" s="1">
        <v>872</v>
      </c>
      <c r="AB1596" s="1">
        <v>1840</v>
      </c>
      <c r="AC1596" s="1">
        <v>1764</v>
      </c>
      <c r="AD1596" s="1">
        <v>2061</v>
      </c>
      <c r="AE1596" s="1">
        <v>628</v>
      </c>
      <c r="AF1596" s="1">
        <v>9</v>
      </c>
      <c r="AG1596" s="1">
        <v>10</v>
      </c>
      <c r="AH1596" s="1">
        <v>7</v>
      </c>
      <c r="AI1596" s="1"/>
      <c r="AJ1596" s="1"/>
      <c r="AK1596" s="1"/>
      <c r="AL1596" s="1">
        <v>8</v>
      </c>
      <c r="AM1596" s="1"/>
      <c r="AN1596" s="1">
        <v>0</v>
      </c>
      <c r="AO1596" s="1"/>
      <c r="AP1596" s="1"/>
      <c r="AQ1596" s="1">
        <v>0</v>
      </c>
      <c r="AR1596" s="1"/>
      <c r="AS1596" s="8"/>
      <c r="AT1596" s="8"/>
      <c r="AU1596" s="8"/>
      <c r="AV1596" s="8"/>
      <c r="AW1596" s="2"/>
      <c r="AX1596" s="2"/>
      <c r="AY1596" s="2"/>
      <c r="AZ1596" s="2"/>
      <c r="BA1596" s="184" t="str">
        <f t="shared" si="972"/>
        <v>Richland CD6</v>
      </c>
      <c r="BC1596" s="9">
        <v>6</v>
      </c>
      <c r="BE1596" s="97">
        <v>45</v>
      </c>
      <c r="BF1596" s="99"/>
      <c r="BG1596" s="184">
        <v>45079</v>
      </c>
      <c r="BH1596" s="184">
        <f>BG1596*100+BC1596</f>
        <v>4507906</v>
      </c>
      <c r="BJ1596" s="184" t="s">
        <v>3279</v>
      </c>
    </row>
    <row r="1597" spans="1:62" s="154" customFormat="1" outlineLevel="1">
      <c r="A1597" s="154" t="s">
        <v>1444</v>
      </c>
      <c r="B1597" s="154" t="s">
        <v>1614</v>
      </c>
      <c r="C1597" s="1">
        <f t="shared" si="962"/>
        <v>43512</v>
      </c>
      <c r="D1597" s="1"/>
      <c r="E1597" s="1"/>
      <c r="F1597" s="1"/>
      <c r="G1597" s="1"/>
      <c r="H1597" s="1"/>
      <c r="I1597" s="1"/>
      <c r="J1597" s="1"/>
      <c r="K1597" s="1"/>
      <c r="L1597" s="1"/>
      <c r="M1597" s="7">
        <f>RANK(Z1597,(Z1597:AB1597,AC1597:AQ1597))</f>
        <v>6</v>
      </c>
      <c r="N1597" s="7">
        <f>RANK(AA1597,(Z1597:AB1597,AC1597:AQ1597))</f>
        <v>5</v>
      </c>
      <c r="O1597" s="7">
        <f>IF(AB1597&gt;0,RANK(AB1597,(Z1597:AB1597,AC1597:AQ1597)),0)</f>
        <v>3</v>
      </c>
      <c r="P1597" s="7">
        <f t="shared" si="963"/>
        <v>2</v>
      </c>
      <c r="Q1597" s="1">
        <f t="shared" si="964"/>
        <v>3428</v>
      </c>
      <c r="R1597" s="2">
        <f t="shared" si="965"/>
        <v>7.8782864497150218E-2</v>
      </c>
      <c r="S1597" s="2"/>
      <c r="T1597" s="2">
        <f t="shared" si="966"/>
        <v>5.3755285898143039E-2</v>
      </c>
      <c r="U1597" s="2">
        <f t="shared" si="967"/>
        <v>5.9983452840595697E-2</v>
      </c>
      <c r="V1597" s="2">
        <f t="shared" si="968"/>
        <v>0.23202794631366061</v>
      </c>
      <c r="W1597" s="2">
        <f t="shared" si="969"/>
        <v>0.2433581540724398</v>
      </c>
      <c r="X1597" s="2">
        <f t="shared" si="975"/>
        <v>0.32214101856958999</v>
      </c>
      <c r="Y1597" s="2">
        <f t="shared" si="971"/>
        <v>8.8734142305570862E-2</v>
      </c>
      <c r="Z1597" s="1">
        <v>2339</v>
      </c>
      <c r="AA1597" s="1">
        <v>2610</v>
      </c>
      <c r="AB1597" s="1">
        <v>10096</v>
      </c>
      <c r="AC1597" s="1">
        <v>10589</v>
      </c>
      <c r="AD1597" s="1">
        <v>14017</v>
      </c>
      <c r="AE1597" s="1">
        <v>3739</v>
      </c>
      <c r="AF1597" s="1">
        <v>14</v>
      </c>
      <c r="AG1597" s="1">
        <v>30</v>
      </c>
      <c r="AH1597" s="1">
        <v>46</v>
      </c>
      <c r="AI1597" s="1"/>
      <c r="AJ1597" s="1"/>
      <c r="AK1597" s="1"/>
      <c r="AL1597" s="1">
        <v>17</v>
      </c>
      <c r="AM1597" s="1"/>
      <c r="AN1597" s="1">
        <v>12</v>
      </c>
      <c r="AO1597" s="1"/>
      <c r="AP1597" s="1"/>
      <c r="AQ1597" s="1">
        <v>3</v>
      </c>
      <c r="AR1597" s="1"/>
      <c r="AS1597" s="8"/>
      <c r="AT1597" s="8"/>
      <c r="AU1597" s="8"/>
      <c r="AV1597" s="8"/>
      <c r="AW1597" s="2"/>
      <c r="AX1597" s="2"/>
      <c r="AY1597" s="2"/>
      <c r="AZ1597" s="2"/>
      <c r="BA1597" s="154" t="str">
        <f t="shared" si="972"/>
        <v>Spartanburg CD4</v>
      </c>
      <c r="BC1597" s="9">
        <v>4</v>
      </c>
      <c r="BE1597" s="97">
        <v>45</v>
      </c>
      <c r="BF1597" s="99"/>
      <c r="BG1597" s="154">
        <v>45083</v>
      </c>
      <c r="BH1597" s="154">
        <f t="shared" si="973"/>
        <v>4508304</v>
      </c>
      <c r="BJ1597" s="154" t="s">
        <v>3279</v>
      </c>
    </row>
    <row r="1598" spans="1:62" s="184" customFormat="1" outlineLevel="1">
      <c r="A1598" s="184" t="s">
        <v>1444</v>
      </c>
      <c r="B1598" s="184" t="s">
        <v>1614</v>
      </c>
      <c r="C1598" s="1">
        <f>SUM(Z1598:AQ1598)</f>
        <v>3368</v>
      </c>
      <c r="D1598" s="1"/>
      <c r="E1598" s="1"/>
      <c r="F1598" s="1"/>
      <c r="G1598" s="1"/>
      <c r="H1598" s="1"/>
      <c r="I1598" s="1"/>
      <c r="J1598" s="1"/>
      <c r="K1598" s="1"/>
      <c r="L1598" s="1"/>
      <c r="M1598" s="7">
        <f>RANK(Z1598,(Z1598:AB1598,AC1598:AQ1598))</f>
        <v>6</v>
      </c>
      <c r="N1598" s="7">
        <f>RANK(AA1598,(Z1598:AB1598,AC1598:AQ1598))</f>
        <v>5</v>
      </c>
      <c r="O1598" s="7">
        <f>IF(AB1598&gt;0,RANK(AB1598,(Z1598:AB1598,AC1598:AQ1598)),0)</f>
        <v>3</v>
      </c>
      <c r="P1598" s="7">
        <f>IF(AC1598&gt;0,RANK(AC1598,(Z1598:AQ1598)),0)</f>
        <v>2</v>
      </c>
      <c r="Q1598" s="1">
        <f>MAX(Z1598:AG1598)-LARGE(Z1598:AG1598,2)</f>
        <v>371</v>
      </c>
      <c r="R1598" s="2">
        <f t="shared" si="965"/>
        <v>0.11015439429928742</v>
      </c>
      <c r="S1598" s="2"/>
      <c r="T1598" s="2">
        <f>IF($C1598=0,"-",Z1598/$C1598)</f>
        <v>3.622327790973872E-2</v>
      </c>
      <c r="U1598" s="2">
        <f>IF($C1598=0,"-",AA1598/$C1598)</f>
        <v>4.0380047505938245E-2</v>
      </c>
      <c r="V1598" s="2">
        <f>IF($C1598=0,"-",AB1598/$C1598)</f>
        <v>0.18260095011876484</v>
      </c>
      <c r="W1598" s="2">
        <f>IF($C1598=0,"-",AC1598/$C1598)</f>
        <v>0.26870546318289784</v>
      </c>
      <c r="X1598" s="2">
        <f>IF($C1598=0,"-",AD1598/$C1598)</f>
        <v>0.37885985748218526</v>
      </c>
      <c r="Y1598" s="2">
        <f t="shared" si="971"/>
        <v>9.3230403800475092E-2</v>
      </c>
      <c r="Z1598" s="1">
        <v>122</v>
      </c>
      <c r="AA1598" s="1">
        <v>136</v>
      </c>
      <c r="AB1598" s="1">
        <v>615</v>
      </c>
      <c r="AC1598" s="1">
        <v>905</v>
      </c>
      <c r="AD1598" s="1">
        <v>1276</v>
      </c>
      <c r="AE1598" s="1">
        <v>302</v>
      </c>
      <c r="AF1598" s="1">
        <v>4</v>
      </c>
      <c r="AG1598" s="1">
        <v>0</v>
      </c>
      <c r="AH1598" s="1">
        <v>5</v>
      </c>
      <c r="AI1598" s="1"/>
      <c r="AJ1598" s="1"/>
      <c r="AK1598" s="1"/>
      <c r="AL1598" s="1">
        <v>1</v>
      </c>
      <c r="AM1598" s="1"/>
      <c r="AN1598" s="1">
        <v>2</v>
      </c>
      <c r="AO1598" s="1"/>
      <c r="AP1598" s="1"/>
      <c r="AQ1598" s="1">
        <v>0</v>
      </c>
      <c r="AR1598" s="1"/>
      <c r="AS1598" s="8"/>
      <c r="AT1598" s="8"/>
      <c r="AU1598" s="8"/>
      <c r="AV1598" s="8"/>
      <c r="AW1598" s="2"/>
      <c r="AX1598" s="2"/>
      <c r="AY1598" s="2"/>
      <c r="AZ1598" s="2"/>
      <c r="BA1598" s="184" t="str">
        <f t="shared" si="972"/>
        <v>Spartanburg CD5</v>
      </c>
      <c r="BC1598" s="9">
        <v>5</v>
      </c>
      <c r="BE1598" s="97">
        <v>45</v>
      </c>
      <c r="BF1598" s="99"/>
      <c r="BG1598" s="184">
        <v>45083</v>
      </c>
      <c r="BH1598" s="184">
        <f>BG1598*100+BC1598</f>
        <v>4508305</v>
      </c>
      <c r="BJ1598" s="184" t="s">
        <v>3279</v>
      </c>
    </row>
    <row r="1599" spans="1:62" outlineLevel="1">
      <c r="A1599" t="s">
        <v>1093</v>
      </c>
      <c r="B1599" t="s">
        <v>1614</v>
      </c>
      <c r="C1599" s="1">
        <f>SUM(Z1599:AQ1599)</f>
        <v>10289</v>
      </c>
      <c r="D1599" s="1"/>
      <c r="E1599" s="1"/>
      <c r="F1599" s="1"/>
      <c r="G1599" s="1"/>
      <c r="H1599" s="1"/>
      <c r="I1599" s="1"/>
      <c r="J1599" s="1"/>
      <c r="K1599" s="1"/>
      <c r="L1599" s="1"/>
      <c r="M1599" s="7">
        <f>RANK(Z1599,(Z1599:AB1599,AC1599:AQ1599))</f>
        <v>6</v>
      </c>
      <c r="N1599" s="7">
        <f>RANK(AA1599,(Z1599:AB1599,AC1599:AQ1599))</f>
        <v>4</v>
      </c>
      <c r="O1599" s="7">
        <f>IF(AB1599&gt;0,RANK(AB1599,(Z1599:AB1599,AC1599:AQ1599)),0)</f>
        <v>3</v>
      </c>
      <c r="P1599" s="7">
        <f>IF(AC1599&gt;0,RANK(AC1599,(Z1599:AQ1599)),0)</f>
        <v>2</v>
      </c>
      <c r="Q1599" s="1">
        <f>MAX(Z1599:AG1599)-LARGE(Z1599:AG1599,2)</f>
        <v>1105</v>
      </c>
      <c r="R1599" s="2">
        <f t="shared" si="965"/>
        <v>0.10739624842064341</v>
      </c>
      <c r="S1599" s="2"/>
      <c r="T1599" s="2">
        <f t="shared" ref="T1599:W1600" si="976">IF($C1599=0,"-",Z1599/$C1599)</f>
        <v>5.005345514627272E-2</v>
      </c>
      <c r="U1599" s="2">
        <f t="shared" si="976"/>
        <v>0.11983671882593061</v>
      </c>
      <c r="V1599" s="2">
        <f t="shared" si="976"/>
        <v>0.20410146758674313</v>
      </c>
      <c r="W1599" s="2">
        <f t="shared" si="976"/>
        <v>0.22120711439401303</v>
      </c>
      <c r="X1599" s="2">
        <f t="shared" si="975"/>
        <v>0.32860336281465641</v>
      </c>
      <c r="Y1599" s="2">
        <f t="shared" si="971"/>
        <v>7.619788123238419E-2</v>
      </c>
      <c r="Z1599" s="1">
        <v>515</v>
      </c>
      <c r="AA1599" s="1">
        <v>1233</v>
      </c>
      <c r="AB1599" s="1">
        <v>2100</v>
      </c>
      <c r="AC1599" s="1">
        <v>2276</v>
      </c>
      <c r="AD1599" s="1">
        <v>3381</v>
      </c>
      <c r="AE1599" s="1">
        <v>756</v>
      </c>
      <c r="AF1599" s="1">
        <v>3</v>
      </c>
      <c r="AG1599" s="1">
        <v>7</v>
      </c>
      <c r="AH1599" s="1">
        <v>11</v>
      </c>
      <c r="AK1599" s="1"/>
      <c r="AL1599" s="1">
        <v>3</v>
      </c>
      <c r="AN1599" s="1">
        <v>3</v>
      </c>
      <c r="AO1599" s="1"/>
      <c r="AP1599" s="1"/>
      <c r="AQ1599" s="1">
        <v>1</v>
      </c>
      <c r="AR1599" s="1"/>
      <c r="AS1599" s="8"/>
      <c r="AT1599" s="8"/>
      <c r="AU1599" s="8"/>
      <c r="AV1599" s="8"/>
      <c r="AW1599" s="2"/>
      <c r="AX1599" s="2"/>
      <c r="AY1599" s="2"/>
      <c r="AZ1599" s="2"/>
      <c r="BA1599" s="154" t="str">
        <f t="shared" si="972"/>
        <v>Sumter CD5</v>
      </c>
      <c r="BC1599" s="9">
        <v>5</v>
      </c>
      <c r="BE1599" s="97">
        <v>45</v>
      </c>
      <c r="BF1599" s="99"/>
      <c r="BG1599">
        <v>45085</v>
      </c>
      <c r="BH1599">
        <f t="shared" ref="BH1599:BH1619" si="977">BG1599*100+BC1599</f>
        <v>4508505</v>
      </c>
      <c r="BJ1599" t="s">
        <v>3279</v>
      </c>
    </row>
    <row r="1600" spans="1:62" s="184" customFormat="1" outlineLevel="1">
      <c r="A1600" s="184" t="s">
        <v>1093</v>
      </c>
      <c r="B1600" s="184" t="s">
        <v>1614</v>
      </c>
      <c r="C1600" s="1">
        <f>SUM(Z1600:AQ1600)</f>
        <v>925</v>
      </c>
      <c r="D1600" s="1"/>
      <c r="E1600" s="1"/>
      <c r="F1600" s="1"/>
      <c r="G1600" s="1"/>
      <c r="H1600" s="1"/>
      <c r="I1600" s="1"/>
      <c r="J1600" s="1"/>
      <c r="K1600" s="1"/>
      <c r="L1600" s="1"/>
      <c r="M1600" s="7">
        <f>RANK(Z1600,(Z1600:AB1600,AC1600:AQ1600))</f>
        <v>6</v>
      </c>
      <c r="N1600" s="7">
        <f>RANK(AA1600,(Z1600:AB1600,AC1600:AQ1600))</f>
        <v>4</v>
      </c>
      <c r="O1600" s="7">
        <f>IF(AB1600&gt;0,RANK(AB1600,(Z1600:AB1600,AC1600:AQ1600)),0)</f>
        <v>3</v>
      </c>
      <c r="P1600" s="7">
        <f>IF(AC1600&gt;0,RANK(AC1600,(Z1600:AQ1600)),0)</f>
        <v>2</v>
      </c>
      <c r="Q1600" s="1">
        <f>MAX(Z1600:AG1600)-LARGE(Z1600:AG1600,2)</f>
        <v>182</v>
      </c>
      <c r="R1600" s="2">
        <f t="shared" si="965"/>
        <v>0.19675675675675675</v>
      </c>
      <c r="S1600" s="2"/>
      <c r="T1600" s="2">
        <f t="shared" si="976"/>
        <v>1.8378378378378378E-2</v>
      </c>
      <c r="U1600" s="2">
        <f t="shared" si="976"/>
        <v>0.12972972972972974</v>
      </c>
      <c r="V1600" s="2">
        <f t="shared" si="976"/>
        <v>0.14702702702702702</v>
      </c>
      <c r="W1600" s="2">
        <f t="shared" si="976"/>
        <v>0.2172972972972973</v>
      </c>
      <c r="X1600" s="2">
        <f>IF($C1600=0,"-",AD1600/$C1600)</f>
        <v>0.41405405405405404</v>
      </c>
      <c r="Y1600" s="2">
        <f t="shared" si="971"/>
        <v>7.3513513513513429E-2</v>
      </c>
      <c r="Z1600" s="1">
        <v>17</v>
      </c>
      <c r="AA1600" s="1">
        <v>120</v>
      </c>
      <c r="AB1600" s="1">
        <v>136</v>
      </c>
      <c r="AC1600" s="1">
        <v>201</v>
      </c>
      <c r="AD1600" s="1">
        <v>383</v>
      </c>
      <c r="AE1600" s="1">
        <v>62</v>
      </c>
      <c r="AF1600" s="1">
        <v>2</v>
      </c>
      <c r="AG1600" s="1">
        <v>1</v>
      </c>
      <c r="AH1600" s="1">
        <v>1</v>
      </c>
      <c r="AI1600" s="1"/>
      <c r="AJ1600" s="1"/>
      <c r="AK1600" s="1"/>
      <c r="AL1600" s="1">
        <v>1</v>
      </c>
      <c r="AM1600" s="1"/>
      <c r="AN1600" s="1">
        <v>1</v>
      </c>
      <c r="AO1600" s="1"/>
      <c r="AP1600" s="1"/>
      <c r="AQ1600" s="1">
        <v>0</v>
      </c>
      <c r="AR1600" s="1"/>
      <c r="AS1600" s="8"/>
      <c r="AT1600" s="8"/>
      <c r="AU1600" s="8"/>
      <c r="AV1600" s="8"/>
      <c r="AW1600" s="2"/>
      <c r="AX1600" s="2"/>
      <c r="AY1600" s="2"/>
      <c r="AZ1600" s="2"/>
      <c r="BA1600" s="184" t="str">
        <f t="shared" si="972"/>
        <v>Sumter CD6</v>
      </c>
      <c r="BC1600" s="9">
        <v>6</v>
      </c>
      <c r="BE1600" s="97">
        <v>45</v>
      </c>
      <c r="BF1600" s="99"/>
      <c r="BG1600" s="184">
        <v>45085</v>
      </c>
      <c r="BH1600" s="184">
        <f>BG1600*100+BC1600</f>
        <v>4508506</v>
      </c>
      <c r="BJ1600" s="184" t="s">
        <v>3279</v>
      </c>
    </row>
    <row r="1601" spans="1:66">
      <c r="C1601" s="2"/>
      <c r="D1601" s="2"/>
      <c r="E1601" s="2"/>
      <c r="F1601" s="2"/>
      <c r="G1601" s="2"/>
      <c r="H1601" s="2"/>
      <c r="I1601" s="2"/>
      <c r="J1601" s="2"/>
      <c r="K1601" s="2"/>
      <c r="L1601" s="2"/>
      <c r="M1601" s="7"/>
      <c r="N1601" s="2"/>
      <c r="O1601" s="2"/>
      <c r="P1601" s="2"/>
      <c r="T1601" s="2"/>
      <c r="U1601" s="2"/>
      <c r="V1601" s="2"/>
      <c r="W1601" s="2"/>
      <c r="X1601" s="2"/>
      <c r="Y1601" s="2"/>
      <c r="AK1601" s="1"/>
      <c r="AL1601" s="1"/>
      <c r="AN1601" s="1"/>
      <c r="AO1601" s="1"/>
      <c r="AP1601" s="1"/>
      <c r="AQ1601" s="1"/>
      <c r="AR1601" s="1"/>
      <c r="AS1601" s="8"/>
      <c r="AT1601" s="8"/>
      <c r="AU1601" s="8"/>
      <c r="AV1601" s="8"/>
      <c r="AW1601" s="2"/>
      <c r="AX1601" s="2"/>
      <c r="AY1601" s="2"/>
      <c r="AZ1601" s="2"/>
      <c r="BF1601" s="99"/>
      <c r="BG1601"/>
    </row>
    <row r="1602" spans="1:66">
      <c r="A1602" s="48" t="s">
        <v>3008</v>
      </c>
      <c r="C1602" s="2"/>
      <c r="D1602" s="2"/>
      <c r="E1602" s="2"/>
      <c r="F1602" s="2"/>
      <c r="G1602" s="2"/>
      <c r="H1602" s="2"/>
      <c r="I1602" s="2"/>
      <c r="J1602" s="2"/>
      <c r="K1602" s="2"/>
      <c r="L1602" s="2"/>
      <c r="M1602" s="7"/>
      <c r="N1602" s="2"/>
      <c r="O1602" s="2"/>
      <c r="P1602" s="2"/>
      <c r="T1602" s="2"/>
      <c r="U1602" s="2"/>
      <c r="V1602" s="2"/>
      <c r="W1602" s="2"/>
      <c r="X1602" s="2"/>
      <c r="Y1602" s="2"/>
      <c r="AK1602" s="1"/>
      <c r="AL1602" s="1"/>
      <c r="AN1602" s="1"/>
      <c r="AO1602" s="1"/>
      <c r="AP1602" s="1"/>
      <c r="AQ1602" s="1"/>
      <c r="AR1602" s="1"/>
      <c r="AS1602" s="8"/>
      <c r="AT1602" s="8"/>
      <c r="AU1602" s="8"/>
      <c r="AV1602" s="8"/>
      <c r="AW1602" s="2"/>
      <c r="AX1602" s="2"/>
      <c r="AY1602" s="2"/>
      <c r="AZ1602" s="2"/>
      <c r="BF1602" s="99"/>
      <c r="BG1602"/>
    </row>
    <row r="1603" spans="1:66">
      <c r="A1603" s="176" t="s">
        <v>1156</v>
      </c>
      <c r="B1603" t="s">
        <v>14</v>
      </c>
      <c r="C1603" s="1">
        <f t="shared" ref="C1603:C1619" si="978">SUM(Z1603:AQ1603)</f>
        <v>2213</v>
      </c>
      <c r="D1603" s="1"/>
      <c r="E1603" s="1"/>
      <c r="F1603" s="1"/>
      <c r="G1603" s="1"/>
      <c r="H1603" s="1"/>
      <c r="I1603" s="1"/>
      <c r="J1603" s="1"/>
      <c r="K1603" s="1"/>
      <c r="L1603" s="1"/>
      <c r="M1603" s="7">
        <f>RANK(Z1603,(Z1603:AB1603,AC1603:AQ1603))</f>
        <v>5</v>
      </c>
      <c r="N1603" s="7">
        <f>RANK(AA1603,(Z1603:AB1603,AC1603:AQ1603))</f>
        <v>6</v>
      </c>
      <c r="O1603" s="7">
        <f>IF(AB1603&gt;0,RANK(AB1603,(Z1603:AB1603,AC1603:AQ1603)),0)</f>
        <v>3</v>
      </c>
      <c r="P1603" s="7">
        <f t="shared" ref="P1603:P1619" si="979">IF(AC1603&gt;0,RANK(AC1603,(Z1603:AQ1603)),0)</f>
        <v>2</v>
      </c>
      <c r="Q1603" s="1">
        <f t="shared" ref="Q1603:Q1619" si="980">MAX(Z1603:AG1603)-LARGE(Z1603:AG1603,2)</f>
        <v>586</v>
      </c>
      <c r="R1603" s="2">
        <f t="shared" ref="R1603:R1619" si="981">Q1603/C1603</f>
        <v>0.26479891549932216</v>
      </c>
      <c r="S1603" s="2"/>
      <c r="T1603" s="2">
        <f t="shared" ref="T1603:T1619" si="982">IF($C1603=0,"-",Z1603/$C1603)</f>
        <v>3.253502033438771E-2</v>
      </c>
      <c r="U1603" s="2">
        <f t="shared" ref="U1603:U1619" si="983">IF($C1603=0,"-",AA1603/$C1603)</f>
        <v>6.7781292363307726E-3</v>
      </c>
      <c r="V1603" s="2">
        <f t="shared" ref="V1603:V1619" si="984">IF($C1603=0,"-",AB1603/$C1603)</f>
        <v>0.12516945323090828</v>
      </c>
      <c r="W1603" s="2">
        <f t="shared" ref="W1603:W1619" si="985">IF($C1603=0,"-",AC1603/$C1603)</f>
        <v>0.25485765928603704</v>
      </c>
      <c r="X1603" s="2">
        <f t="shared" ref="X1603:X1619" si="986">IF($C1603=0,"-",AD1603/$C1603)</f>
        <v>0.5196565747853592</v>
      </c>
      <c r="Y1603" s="2">
        <f t="shared" ref="Y1603:Y1619" si="987">IF(C1603=0,"-",(1-T1603-U1603-V1603-W1603-X1603))</f>
        <v>6.1003163126976956E-2</v>
      </c>
      <c r="Z1603" s="1">
        <v>72</v>
      </c>
      <c r="AA1603" s="1">
        <v>15</v>
      </c>
      <c r="AB1603" s="1">
        <v>277</v>
      </c>
      <c r="AC1603" s="1">
        <v>564</v>
      </c>
      <c r="AD1603" s="1">
        <v>1150</v>
      </c>
      <c r="AE1603" s="1">
        <v>123</v>
      </c>
      <c r="AF1603" s="1">
        <v>0</v>
      </c>
      <c r="AG1603" s="1">
        <v>1</v>
      </c>
      <c r="AH1603" s="1">
        <v>2</v>
      </c>
      <c r="AI1603" s="1">
        <v>3</v>
      </c>
      <c r="AK1603" s="1"/>
      <c r="AL1603" s="1">
        <v>4</v>
      </c>
      <c r="AN1603" s="1">
        <v>0</v>
      </c>
      <c r="AO1603" s="1">
        <v>1</v>
      </c>
      <c r="AP1603" s="1">
        <v>0</v>
      </c>
      <c r="AQ1603" s="1">
        <v>1</v>
      </c>
      <c r="AR1603" s="1"/>
      <c r="AS1603" s="8"/>
      <c r="AT1603" s="8"/>
      <c r="AU1603" s="8"/>
      <c r="AV1603" s="8"/>
      <c r="AW1603" s="2"/>
      <c r="AX1603" s="2"/>
      <c r="AY1603" s="2"/>
      <c r="AZ1603" s="2"/>
      <c r="BA1603" s="176" t="str">
        <f t="shared" ref="BA1603:BA1619" si="988">A1603&amp;" CD"&amp;BC1603</f>
        <v>Benton CD7</v>
      </c>
      <c r="BC1603">
        <v>7</v>
      </c>
      <c r="BE1603" s="97">
        <v>47</v>
      </c>
      <c r="BF1603" s="99"/>
      <c r="BG1603">
        <v>47005</v>
      </c>
      <c r="BH1603">
        <f t="shared" si="977"/>
        <v>4700507</v>
      </c>
      <c r="BJ1603" t="s">
        <v>3279</v>
      </c>
      <c r="BK1603" s="176"/>
      <c r="BL1603" s="176"/>
      <c r="BM1603" s="176"/>
    </row>
    <row r="1604" spans="1:66">
      <c r="A1604" s="176" t="s">
        <v>1156</v>
      </c>
      <c r="B1604" t="s">
        <v>14</v>
      </c>
      <c r="C1604" s="1">
        <f t="shared" si="978"/>
        <v>12</v>
      </c>
      <c r="D1604" s="1"/>
      <c r="E1604" s="1"/>
      <c r="F1604" s="1"/>
      <c r="G1604" s="1"/>
      <c r="H1604" s="1"/>
      <c r="I1604" s="1"/>
      <c r="J1604" s="1"/>
      <c r="K1604" s="1"/>
      <c r="L1604" s="1"/>
      <c r="M1604" s="7">
        <f>RANK(Z1604,(Z1604:AB1604,AC1604:AQ1604))</f>
        <v>3</v>
      </c>
      <c r="N1604" s="7">
        <f>RANK(AA1604,(Z1604:AB1604,AC1604:AQ1604))</f>
        <v>5</v>
      </c>
      <c r="O1604" s="7">
        <f>IF(AB1604&gt;0,RANK(AB1604,(Z1604:AB1604,AC1604:AQ1604)),0)</f>
        <v>3</v>
      </c>
      <c r="P1604" s="7">
        <f t="shared" si="979"/>
        <v>1</v>
      </c>
      <c r="Q1604" s="1">
        <f t="shared" si="980"/>
        <v>2</v>
      </c>
      <c r="R1604" s="2">
        <f t="shared" si="981"/>
        <v>0.16666666666666666</v>
      </c>
      <c r="S1604" s="2"/>
      <c r="T1604" s="2">
        <f t="shared" si="982"/>
        <v>8.3333333333333329E-2</v>
      </c>
      <c r="U1604" s="2">
        <f t="shared" si="983"/>
        <v>0</v>
      </c>
      <c r="V1604" s="2">
        <f t="shared" si="984"/>
        <v>8.3333333333333329E-2</v>
      </c>
      <c r="W1604" s="2">
        <f t="shared" si="985"/>
        <v>0.5</v>
      </c>
      <c r="X1604" s="2">
        <f t="shared" si="986"/>
        <v>0.33333333333333331</v>
      </c>
      <c r="Y1604" s="2">
        <f t="shared" si="987"/>
        <v>-5.5511151231257827E-17</v>
      </c>
      <c r="Z1604" s="1">
        <v>1</v>
      </c>
      <c r="AA1604" s="1">
        <v>0</v>
      </c>
      <c r="AB1604" s="1">
        <v>1</v>
      </c>
      <c r="AC1604" s="1">
        <v>6</v>
      </c>
      <c r="AD1604" s="1">
        <v>4</v>
      </c>
      <c r="AE1604" s="1">
        <v>0</v>
      </c>
      <c r="AF1604" s="1">
        <v>0</v>
      </c>
      <c r="AG1604" s="1">
        <v>0</v>
      </c>
      <c r="AH1604" s="1">
        <v>0</v>
      </c>
      <c r="AI1604" s="1">
        <v>0</v>
      </c>
      <c r="AK1604" s="1"/>
      <c r="AL1604" s="1">
        <v>0</v>
      </c>
      <c r="AN1604" s="1">
        <v>0</v>
      </c>
      <c r="AO1604" s="1">
        <v>0</v>
      </c>
      <c r="AP1604" s="1">
        <v>0</v>
      </c>
      <c r="AQ1604" s="1">
        <v>0</v>
      </c>
      <c r="AR1604" s="1"/>
      <c r="AS1604" s="8"/>
      <c r="AT1604" s="8"/>
      <c r="AU1604" s="8"/>
      <c r="AV1604" s="8"/>
      <c r="AW1604" s="2"/>
      <c r="AX1604" s="2"/>
      <c r="AY1604" s="2"/>
      <c r="AZ1604" s="2"/>
      <c r="BA1604" s="176" t="str">
        <f t="shared" si="988"/>
        <v>Benton CD8</v>
      </c>
      <c r="BC1604">
        <v>8</v>
      </c>
      <c r="BE1604" s="97">
        <v>47</v>
      </c>
      <c r="BF1604" s="99"/>
      <c r="BG1604">
        <v>47005</v>
      </c>
      <c r="BH1604">
        <f t="shared" si="977"/>
        <v>4700508</v>
      </c>
      <c r="BJ1604" t="s">
        <v>3279</v>
      </c>
      <c r="BK1604" s="176"/>
      <c r="BL1604" s="176"/>
      <c r="BM1604" s="176"/>
      <c r="BN1604" s="176"/>
    </row>
    <row r="1605" spans="1:66">
      <c r="A1605" s="176" t="s">
        <v>1019</v>
      </c>
      <c r="B1605" t="s">
        <v>14</v>
      </c>
      <c r="C1605" s="1">
        <f t="shared" si="978"/>
        <v>4704</v>
      </c>
      <c r="D1605" s="1"/>
      <c r="E1605" s="1"/>
      <c r="F1605" s="1"/>
      <c r="G1605" s="1"/>
      <c r="H1605" s="1"/>
      <c r="I1605" s="1"/>
      <c r="J1605" s="1"/>
      <c r="K1605" s="1"/>
      <c r="L1605" s="1"/>
      <c r="M1605" s="7">
        <f>RANK(Z1605,(Z1605:AB1605,AC1605:AQ1605))</f>
        <v>5</v>
      </c>
      <c r="N1605" s="7">
        <f>RANK(AA1605,(Z1605:AB1605,AC1605:AQ1605))</f>
        <v>6</v>
      </c>
      <c r="O1605" s="7">
        <f>IF(AB1605&gt;0,RANK(AB1605,(Z1605:AB1605,AC1605:AQ1605)),0)</f>
        <v>3</v>
      </c>
      <c r="P1605" s="7">
        <f t="shared" si="979"/>
        <v>2</v>
      </c>
      <c r="Q1605" s="1">
        <f t="shared" si="980"/>
        <v>653</v>
      </c>
      <c r="R1605" s="2">
        <f t="shared" si="981"/>
        <v>0.13881802721088435</v>
      </c>
      <c r="S1605" s="2"/>
      <c r="T1605" s="2">
        <f t="shared" si="982"/>
        <v>2.9124149659863947E-2</v>
      </c>
      <c r="U1605" s="2">
        <f t="shared" si="983"/>
        <v>9.9914965986394565E-3</v>
      </c>
      <c r="V1605" s="2">
        <f t="shared" si="984"/>
        <v>0.19812925170068027</v>
      </c>
      <c r="W1605" s="2">
        <f t="shared" si="985"/>
        <v>0.25127551020408162</v>
      </c>
      <c r="X1605" s="2">
        <f t="shared" si="986"/>
        <v>0.390093537414966</v>
      </c>
      <c r="Y1605" s="2">
        <f t="shared" si="987"/>
        <v>0.12138605442176875</v>
      </c>
      <c r="Z1605" s="1">
        <v>137</v>
      </c>
      <c r="AA1605" s="1">
        <v>47</v>
      </c>
      <c r="AB1605" s="1">
        <v>932</v>
      </c>
      <c r="AC1605" s="1">
        <v>1182</v>
      </c>
      <c r="AD1605" s="1">
        <v>1835</v>
      </c>
      <c r="AE1605" s="1">
        <v>523</v>
      </c>
      <c r="AF1605" s="1">
        <v>4</v>
      </c>
      <c r="AG1605" s="1">
        <v>3</v>
      </c>
      <c r="AH1605" s="1">
        <v>6</v>
      </c>
      <c r="AI1605" s="1">
        <v>8</v>
      </c>
      <c r="AK1605" s="1"/>
      <c r="AL1605" s="1">
        <v>19</v>
      </c>
      <c r="AN1605" s="1">
        <v>4</v>
      </c>
      <c r="AO1605" s="1">
        <v>1</v>
      </c>
      <c r="AP1605" s="1">
        <v>1</v>
      </c>
      <c r="AQ1605" s="1">
        <v>2</v>
      </c>
      <c r="AR1605" s="1"/>
      <c r="AS1605" s="8"/>
      <c r="AT1605" s="8"/>
      <c r="AU1605" s="8"/>
      <c r="AV1605" s="8"/>
      <c r="AW1605" s="2"/>
      <c r="AX1605" s="2"/>
      <c r="AY1605" s="2"/>
      <c r="AZ1605" s="2"/>
      <c r="BA1605" s="176" t="str">
        <f t="shared" si="988"/>
        <v>Bradley CD3</v>
      </c>
      <c r="BC1605">
        <v>3</v>
      </c>
      <c r="BE1605" s="97">
        <v>47</v>
      </c>
      <c r="BF1605" s="99"/>
      <c r="BG1605">
        <v>47011</v>
      </c>
      <c r="BH1605">
        <f t="shared" si="977"/>
        <v>4701103</v>
      </c>
      <c r="BJ1605" t="s">
        <v>3279</v>
      </c>
      <c r="BK1605" s="176"/>
      <c r="BL1605" s="176"/>
      <c r="BM1605" s="176"/>
      <c r="BN1605" s="176"/>
    </row>
    <row r="1606" spans="1:66">
      <c r="A1606" s="176" t="s">
        <v>1019</v>
      </c>
      <c r="B1606" t="s">
        <v>14</v>
      </c>
      <c r="C1606" s="1">
        <f t="shared" si="978"/>
        <v>11975</v>
      </c>
      <c r="D1606" s="1"/>
      <c r="E1606" s="1"/>
      <c r="F1606" s="1"/>
      <c r="G1606" s="1"/>
      <c r="H1606" s="1"/>
      <c r="I1606" s="1"/>
      <c r="J1606" s="1"/>
      <c r="K1606" s="1"/>
      <c r="L1606" s="1"/>
      <c r="M1606" s="7">
        <f>RANK(Z1606,(Z1606:AB1606,AC1606:AQ1606))</f>
        <v>5</v>
      </c>
      <c r="N1606" s="7">
        <f>RANK(AA1606,(Z1606:AB1606,AC1606:AQ1606))</f>
        <v>6</v>
      </c>
      <c r="O1606" s="7">
        <f>IF(AB1606&gt;0,RANK(AB1606,(Z1606:AB1606,AC1606:AQ1606)),0)</f>
        <v>2</v>
      </c>
      <c r="P1606" s="7">
        <f t="shared" si="979"/>
        <v>3</v>
      </c>
      <c r="Q1606" s="1">
        <f t="shared" si="980"/>
        <v>1132</v>
      </c>
      <c r="R1606" s="2">
        <f t="shared" si="981"/>
        <v>9.4530271398747395E-2</v>
      </c>
      <c r="S1606" s="2"/>
      <c r="T1606" s="2">
        <f t="shared" si="982"/>
        <v>5.4613778705636745E-2</v>
      </c>
      <c r="U1606" s="2">
        <f t="shared" si="983"/>
        <v>1.2108559498956159E-2</v>
      </c>
      <c r="V1606" s="2">
        <f t="shared" si="984"/>
        <v>0.26187891440501043</v>
      </c>
      <c r="W1606" s="2">
        <f t="shared" si="985"/>
        <v>0.20400835073068893</v>
      </c>
      <c r="X1606" s="2">
        <f t="shared" si="986"/>
        <v>0.35640918580375786</v>
      </c>
      <c r="Y1606" s="2">
        <f t="shared" si="987"/>
        <v>0.11098121085594986</v>
      </c>
      <c r="Z1606" s="1">
        <v>654</v>
      </c>
      <c r="AA1606" s="1">
        <v>145</v>
      </c>
      <c r="AB1606" s="1">
        <v>3136</v>
      </c>
      <c r="AC1606" s="1">
        <v>2443</v>
      </c>
      <c r="AD1606" s="1">
        <v>4268</v>
      </c>
      <c r="AE1606" s="1">
        <v>1196</v>
      </c>
      <c r="AF1606" s="1">
        <v>16</v>
      </c>
      <c r="AG1606" s="1">
        <v>9</v>
      </c>
      <c r="AH1606" s="1">
        <v>22</v>
      </c>
      <c r="AI1606" s="1">
        <v>15</v>
      </c>
      <c r="AK1606" s="1"/>
      <c r="AL1606" s="1">
        <v>54</v>
      </c>
      <c r="AN1606" s="1">
        <v>7</v>
      </c>
      <c r="AO1606" s="1">
        <v>6</v>
      </c>
      <c r="AP1606" s="1">
        <v>1</v>
      </c>
      <c r="AQ1606" s="1">
        <v>3</v>
      </c>
      <c r="AR1606" s="1"/>
      <c r="AS1606" s="8"/>
      <c r="AT1606" s="8"/>
      <c r="AU1606" s="8"/>
      <c r="AV1606" s="8"/>
      <c r="AW1606" s="2"/>
      <c r="AX1606" s="2"/>
      <c r="AY1606" s="2"/>
      <c r="AZ1606" s="2"/>
      <c r="BA1606" s="176" t="str">
        <f t="shared" si="988"/>
        <v>Bradley CD4</v>
      </c>
      <c r="BC1606">
        <v>4</v>
      </c>
      <c r="BE1606" s="97">
        <v>47</v>
      </c>
      <c r="BF1606" s="99"/>
      <c r="BG1606">
        <v>47011</v>
      </c>
      <c r="BH1606">
        <f t="shared" si="977"/>
        <v>4701104</v>
      </c>
      <c r="BJ1606" t="s">
        <v>3279</v>
      </c>
      <c r="BK1606" s="176"/>
      <c r="BL1606" s="176"/>
      <c r="BM1606" s="176"/>
      <c r="BN1606" s="176"/>
    </row>
    <row r="1607" spans="1:66">
      <c r="A1607" s="176" t="s">
        <v>418</v>
      </c>
      <c r="B1607" t="s">
        <v>14</v>
      </c>
      <c r="C1607" s="1">
        <f t="shared" si="978"/>
        <v>489</v>
      </c>
      <c r="D1607" s="1"/>
      <c r="E1607" s="1"/>
      <c r="F1607" s="1"/>
      <c r="G1607" s="1"/>
      <c r="H1607" s="1"/>
      <c r="I1607" s="1"/>
      <c r="J1607" s="1"/>
      <c r="K1607" s="1"/>
      <c r="L1607" s="1"/>
      <c r="M1607" s="7">
        <f>RANK(Z1607,(Z1607:AB1607,AC1607:AQ1607))</f>
        <v>5</v>
      </c>
      <c r="N1607" s="7">
        <f>RANK(AA1607,(Z1607:AB1607,AC1607:AQ1607))</f>
        <v>6</v>
      </c>
      <c r="O1607" s="7">
        <f>IF(AB1607&gt;0,RANK(AB1607,(Z1607:AB1607,AC1607:AQ1607)),0)</f>
        <v>2</v>
      </c>
      <c r="P1607" s="7">
        <f t="shared" si="979"/>
        <v>3</v>
      </c>
      <c r="Q1607" s="1">
        <f t="shared" si="980"/>
        <v>172</v>
      </c>
      <c r="R1607" s="2">
        <f t="shared" si="981"/>
        <v>0.35173824130879344</v>
      </c>
      <c r="S1607" s="2"/>
      <c r="T1607" s="2">
        <f t="shared" si="982"/>
        <v>4.0899795501022497E-2</v>
      </c>
      <c r="U1607" s="2">
        <f t="shared" si="983"/>
        <v>1.6359918200408999E-2</v>
      </c>
      <c r="V1607" s="2">
        <f t="shared" si="984"/>
        <v>0.18609406952965235</v>
      </c>
      <c r="W1607" s="2">
        <f t="shared" si="985"/>
        <v>0.12474437627811862</v>
      </c>
      <c r="X1607" s="2">
        <f t="shared" si="986"/>
        <v>0.53783231083844585</v>
      </c>
      <c r="Y1607" s="2">
        <f t="shared" si="987"/>
        <v>9.4069529652351602E-2</v>
      </c>
      <c r="Z1607" s="1">
        <v>20</v>
      </c>
      <c r="AA1607" s="1">
        <v>8</v>
      </c>
      <c r="AB1607" s="1">
        <v>91</v>
      </c>
      <c r="AC1607" s="1">
        <v>61</v>
      </c>
      <c r="AD1607" s="1">
        <v>263</v>
      </c>
      <c r="AE1607" s="1">
        <v>45</v>
      </c>
      <c r="AF1607" s="1">
        <v>0</v>
      </c>
      <c r="AG1607" s="1">
        <v>0</v>
      </c>
      <c r="AH1607" s="1">
        <v>0</v>
      </c>
      <c r="AI1607" s="1">
        <v>0</v>
      </c>
      <c r="AK1607" s="1"/>
      <c r="AL1607" s="1">
        <v>1</v>
      </c>
      <c r="AN1607" s="1">
        <v>0</v>
      </c>
      <c r="AO1607" s="1">
        <v>0</v>
      </c>
      <c r="AP1607" s="1">
        <v>0</v>
      </c>
      <c r="AQ1607" s="1">
        <v>0</v>
      </c>
      <c r="AR1607" s="1"/>
      <c r="AS1607" s="8"/>
      <c r="AT1607" s="8"/>
      <c r="AU1607" s="8"/>
      <c r="AV1607" s="8"/>
      <c r="AW1607" s="2"/>
      <c r="AX1607" s="2"/>
      <c r="AY1607" s="2"/>
      <c r="AZ1607" s="2"/>
      <c r="BA1607" s="176" t="str">
        <f t="shared" si="988"/>
        <v>Campbell CD2</v>
      </c>
      <c r="BC1607">
        <v>2</v>
      </c>
      <c r="BE1607" s="97">
        <v>47</v>
      </c>
      <c r="BF1607" s="99"/>
      <c r="BG1607">
        <v>47013</v>
      </c>
      <c r="BH1607">
        <f t="shared" si="977"/>
        <v>4701302</v>
      </c>
      <c r="BJ1607" t="s">
        <v>3279</v>
      </c>
      <c r="BK1607" s="176"/>
      <c r="BL1607" s="176"/>
      <c r="BM1607" s="176"/>
      <c r="BN1607" s="176"/>
    </row>
    <row r="1608" spans="1:66">
      <c r="A1608" s="176" t="s">
        <v>418</v>
      </c>
      <c r="B1608" t="s">
        <v>14</v>
      </c>
      <c r="C1608" s="1">
        <f t="shared" si="978"/>
        <v>3748</v>
      </c>
      <c r="D1608" s="1"/>
      <c r="E1608" s="1"/>
      <c r="F1608" s="1"/>
      <c r="G1608" s="1"/>
      <c r="H1608" s="1"/>
      <c r="I1608" s="1"/>
      <c r="J1608" s="1"/>
      <c r="K1608" s="1"/>
      <c r="L1608" s="1"/>
      <c r="M1608" s="7">
        <f>RANK(Z1608,(Z1608:AB1608,AC1608:AQ1608))</f>
        <v>5</v>
      </c>
      <c r="N1608" s="7">
        <f>RANK(AA1608,(Z1608:AB1608,AC1608:AQ1608))</f>
        <v>6</v>
      </c>
      <c r="O1608" s="7">
        <f>IF(AB1608&gt;0,RANK(AB1608,(Z1608:AB1608,AC1608:AQ1608)),0)</f>
        <v>3</v>
      </c>
      <c r="P1608" s="7">
        <f t="shared" si="979"/>
        <v>2</v>
      </c>
      <c r="Q1608" s="1">
        <f t="shared" si="980"/>
        <v>1167</v>
      </c>
      <c r="R1608" s="2">
        <f t="shared" si="981"/>
        <v>0.3113660618996798</v>
      </c>
      <c r="S1608" s="2"/>
      <c r="T1608" s="2">
        <f t="shared" si="982"/>
        <v>3.3617929562433299E-2</v>
      </c>
      <c r="U1608" s="2">
        <f t="shared" si="983"/>
        <v>7.2038420490928498E-3</v>
      </c>
      <c r="V1608" s="2">
        <f t="shared" si="984"/>
        <v>0.16408751334044824</v>
      </c>
      <c r="W1608" s="2">
        <f t="shared" si="985"/>
        <v>0.20544290288153683</v>
      </c>
      <c r="X1608" s="2">
        <f t="shared" si="986"/>
        <v>0.51680896478121663</v>
      </c>
      <c r="Y1608" s="2">
        <f t="shared" si="987"/>
        <v>7.2838847385272132E-2</v>
      </c>
      <c r="Z1608" s="1">
        <v>126</v>
      </c>
      <c r="AA1608" s="1">
        <v>27</v>
      </c>
      <c r="AB1608" s="1">
        <v>615</v>
      </c>
      <c r="AC1608" s="1">
        <v>770</v>
      </c>
      <c r="AD1608" s="1">
        <v>1937</v>
      </c>
      <c r="AE1608" s="1">
        <v>244</v>
      </c>
      <c r="AF1608" s="1">
        <v>3</v>
      </c>
      <c r="AG1608" s="1">
        <v>6</v>
      </c>
      <c r="AH1608" s="1">
        <v>4</v>
      </c>
      <c r="AI1608" s="1">
        <v>6</v>
      </c>
      <c r="AK1608" s="1"/>
      <c r="AL1608" s="1">
        <v>6</v>
      </c>
      <c r="AN1608" s="1">
        <v>3</v>
      </c>
      <c r="AO1608" s="1">
        <v>1</v>
      </c>
      <c r="AP1608" s="1">
        <v>0</v>
      </c>
      <c r="AQ1608" s="1">
        <v>0</v>
      </c>
      <c r="AR1608" s="1"/>
      <c r="AS1608" s="8"/>
      <c r="AT1608" s="8"/>
      <c r="AU1608" s="8"/>
      <c r="AV1608" s="8"/>
      <c r="AW1608" s="2"/>
      <c r="AX1608" s="2"/>
      <c r="AY1608" s="2"/>
      <c r="AZ1608" s="2"/>
      <c r="BA1608" s="176" t="str">
        <f t="shared" si="988"/>
        <v>Campbell CD3</v>
      </c>
      <c r="BC1608">
        <v>3</v>
      </c>
      <c r="BE1608" s="97">
        <v>47</v>
      </c>
      <c r="BF1608" s="99"/>
      <c r="BG1608">
        <v>47013</v>
      </c>
      <c r="BH1608">
        <f t="shared" si="977"/>
        <v>4701303</v>
      </c>
      <c r="BJ1608" t="s">
        <v>3279</v>
      </c>
      <c r="BK1608" s="176"/>
      <c r="BL1608" s="176"/>
      <c r="BM1608" s="176"/>
      <c r="BN1608" s="176"/>
    </row>
    <row r="1609" spans="1:66">
      <c r="A1609" s="176" t="s">
        <v>802</v>
      </c>
      <c r="B1609" t="s">
        <v>14</v>
      </c>
      <c r="C1609" s="1">
        <f t="shared" si="978"/>
        <v>4164</v>
      </c>
      <c r="D1609" s="1"/>
      <c r="E1609" s="1"/>
      <c r="F1609" s="1"/>
      <c r="G1609" s="1"/>
      <c r="H1609" s="1"/>
      <c r="I1609" s="1"/>
      <c r="J1609" s="1"/>
      <c r="K1609" s="1"/>
      <c r="L1609" s="1"/>
      <c r="M1609" s="7">
        <f>RANK(Z1609,(Z1609:AB1609,AC1609:AQ1609))</f>
        <v>5</v>
      </c>
      <c r="N1609" s="7">
        <f>RANK(AA1609,(Z1609:AB1609,AC1609:AQ1609))</f>
        <v>6</v>
      </c>
      <c r="O1609" s="7">
        <f>IF(AB1609&gt;0,RANK(AB1609,(Z1609:AB1609,AC1609:AQ1609)),0)</f>
        <v>3</v>
      </c>
      <c r="P1609" s="7">
        <f t="shared" si="979"/>
        <v>2</v>
      </c>
      <c r="Q1609" s="1">
        <f t="shared" si="980"/>
        <v>741</v>
      </c>
      <c r="R1609" s="2">
        <f t="shared" si="981"/>
        <v>0.17795389048991356</v>
      </c>
      <c r="S1609" s="2"/>
      <c r="T1609" s="2">
        <f t="shared" si="982"/>
        <v>3.7463976945244955E-2</v>
      </c>
      <c r="U1609" s="2">
        <f t="shared" si="983"/>
        <v>8.4053794428434192E-3</v>
      </c>
      <c r="V1609" s="2">
        <f t="shared" si="984"/>
        <v>0.1563400576368876</v>
      </c>
      <c r="W1609" s="2">
        <f t="shared" si="985"/>
        <v>0.27065321805955811</v>
      </c>
      <c r="X1609" s="2">
        <f t="shared" si="986"/>
        <v>0.44860710854947167</v>
      </c>
      <c r="Y1609" s="2">
        <f t="shared" si="987"/>
        <v>7.8530259365994282E-2</v>
      </c>
      <c r="Z1609" s="1">
        <v>156</v>
      </c>
      <c r="AA1609" s="1">
        <v>35</v>
      </c>
      <c r="AB1609" s="1">
        <v>651</v>
      </c>
      <c r="AC1609" s="1">
        <v>1127</v>
      </c>
      <c r="AD1609" s="1">
        <v>1868</v>
      </c>
      <c r="AE1609" s="1">
        <v>299</v>
      </c>
      <c r="AF1609" s="1">
        <v>1</v>
      </c>
      <c r="AG1609" s="1">
        <v>1</v>
      </c>
      <c r="AH1609" s="1">
        <v>7</v>
      </c>
      <c r="AI1609" s="1">
        <v>3</v>
      </c>
      <c r="AK1609" s="1"/>
      <c r="AL1609" s="1">
        <v>8</v>
      </c>
      <c r="AN1609" s="1">
        <v>4</v>
      </c>
      <c r="AO1609" s="1">
        <v>1</v>
      </c>
      <c r="AP1609" s="1">
        <v>1</v>
      </c>
      <c r="AQ1609" s="1">
        <v>2</v>
      </c>
      <c r="AR1609" s="1"/>
      <c r="AS1609" s="8"/>
      <c r="AT1609" s="8"/>
      <c r="AU1609" s="8"/>
      <c r="AV1609" s="8"/>
      <c r="AW1609" s="2"/>
      <c r="AX1609" s="2"/>
      <c r="AY1609" s="2"/>
      <c r="AZ1609" s="2"/>
      <c r="BA1609" s="176" t="str">
        <f t="shared" si="988"/>
        <v>Cheatham CD5</v>
      </c>
      <c r="BC1609">
        <v>5</v>
      </c>
      <c r="BE1609" s="97">
        <v>47</v>
      </c>
      <c r="BF1609" s="99"/>
      <c r="BG1609">
        <v>47021</v>
      </c>
      <c r="BH1609">
        <f t="shared" si="977"/>
        <v>4702105</v>
      </c>
      <c r="BJ1609" t="s">
        <v>3279</v>
      </c>
      <c r="BK1609" s="176"/>
      <c r="BL1609" s="176"/>
      <c r="BM1609" s="176"/>
      <c r="BN1609" s="176"/>
    </row>
    <row r="1610" spans="1:66">
      <c r="A1610" s="176" t="s">
        <v>802</v>
      </c>
      <c r="B1610" t="s">
        <v>14</v>
      </c>
      <c r="C1610" s="1">
        <f t="shared" si="978"/>
        <v>1550</v>
      </c>
      <c r="D1610" s="1"/>
      <c r="E1610" s="1"/>
      <c r="F1610" s="1"/>
      <c r="G1610" s="1"/>
      <c r="H1610" s="1"/>
      <c r="I1610" s="1"/>
      <c r="J1610" s="1"/>
      <c r="K1610" s="1"/>
      <c r="L1610" s="1"/>
      <c r="M1610" s="7">
        <f>RANK(Z1610,(Z1610:AB1610,AC1610:AQ1610))</f>
        <v>5</v>
      </c>
      <c r="N1610" s="7">
        <f>RANK(AA1610,(Z1610:AB1610,AC1610:AQ1610))</f>
        <v>6</v>
      </c>
      <c r="O1610" s="7">
        <f>IF(AB1610&gt;0,RANK(AB1610,(Z1610:AB1610,AC1610:AQ1610)),0)</f>
        <v>3</v>
      </c>
      <c r="P1610" s="7">
        <f t="shared" si="979"/>
        <v>2</v>
      </c>
      <c r="Q1610" s="1">
        <f t="shared" si="980"/>
        <v>164</v>
      </c>
      <c r="R1610" s="2">
        <f t="shared" si="981"/>
        <v>0.10580645161290322</v>
      </c>
      <c r="S1610" s="2"/>
      <c r="T1610" s="2">
        <f t="shared" si="982"/>
        <v>3.5483870967741936E-2</v>
      </c>
      <c r="U1610" s="2">
        <f t="shared" si="983"/>
        <v>3.2258064516129032E-3</v>
      </c>
      <c r="V1610" s="2">
        <f t="shared" si="984"/>
        <v>0.1270967741935484</v>
      </c>
      <c r="W1610" s="2">
        <f t="shared" si="985"/>
        <v>0.32193548387096776</v>
      </c>
      <c r="X1610" s="2">
        <f t="shared" si="986"/>
        <v>0.42774193548387096</v>
      </c>
      <c r="Y1610" s="2">
        <f t="shared" si="987"/>
        <v>8.4516129032258025E-2</v>
      </c>
      <c r="Z1610" s="1">
        <v>55</v>
      </c>
      <c r="AA1610" s="1">
        <v>5</v>
      </c>
      <c r="AB1610" s="1">
        <v>197</v>
      </c>
      <c r="AC1610" s="1">
        <v>499</v>
      </c>
      <c r="AD1610" s="1">
        <v>663</v>
      </c>
      <c r="AE1610" s="1">
        <v>120</v>
      </c>
      <c r="AF1610" s="1">
        <v>1</v>
      </c>
      <c r="AG1610" s="1">
        <v>1</v>
      </c>
      <c r="AH1610" s="1">
        <v>4</v>
      </c>
      <c r="AI1610" s="1">
        <v>1</v>
      </c>
      <c r="AK1610" s="1"/>
      <c r="AL1610" s="1">
        <v>1</v>
      </c>
      <c r="AN1610" s="1">
        <v>1</v>
      </c>
      <c r="AO1610" s="1">
        <v>1</v>
      </c>
      <c r="AP1610" s="1">
        <v>1</v>
      </c>
      <c r="AQ1610" s="1">
        <v>0</v>
      </c>
      <c r="AR1610" s="1"/>
      <c r="AS1610" s="8"/>
      <c r="AT1610" s="8"/>
      <c r="AU1610" s="8"/>
      <c r="AV1610" s="8"/>
      <c r="AW1610" s="2"/>
      <c r="AX1610" s="2"/>
      <c r="AY1610" s="2"/>
      <c r="AZ1610" s="2"/>
      <c r="BA1610" s="176" t="str">
        <f t="shared" si="988"/>
        <v>Cheatham CD6</v>
      </c>
      <c r="BC1610">
        <v>6</v>
      </c>
      <c r="BE1610" s="97">
        <v>47</v>
      </c>
      <c r="BF1610" s="99"/>
      <c r="BG1610">
        <v>47021</v>
      </c>
      <c r="BH1610">
        <f t="shared" si="977"/>
        <v>4702106</v>
      </c>
      <c r="BJ1610" t="s">
        <v>3279</v>
      </c>
      <c r="BK1610" s="176"/>
      <c r="BL1610" s="176"/>
      <c r="BM1610" s="176"/>
      <c r="BN1610" s="176"/>
    </row>
    <row r="1611" spans="1:66">
      <c r="A1611" s="176" t="s">
        <v>2461</v>
      </c>
      <c r="B1611" t="s">
        <v>14</v>
      </c>
      <c r="C1611" s="1">
        <f t="shared" si="978"/>
        <v>1850</v>
      </c>
      <c r="D1611" s="1"/>
      <c r="E1611" s="1"/>
      <c r="F1611" s="1"/>
      <c r="G1611" s="1"/>
      <c r="H1611" s="1"/>
      <c r="I1611" s="1"/>
      <c r="J1611" s="1"/>
      <c r="K1611" s="1"/>
      <c r="L1611" s="1"/>
      <c r="M1611" s="7">
        <f>RANK(Z1611,(Z1611:AB1611,AC1611:AQ1611))</f>
        <v>5</v>
      </c>
      <c r="N1611" s="7">
        <f>RANK(AA1611,(Z1611:AB1611,AC1611:AQ1611))</f>
        <v>6</v>
      </c>
      <c r="O1611" s="7">
        <f>IF(AB1611&gt;0,RANK(AB1611,(Z1611:AB1611,AC1611:AQ1611)),0)</f>
        <v>3</v>
      </c>
      <c r="P1611" s="7">
        <f t="shared" si="979"/>
        <v>2</v>
      </c>
      <c r="Q1611" s="1">
        <f t="shared" si="980"/>
        <v>455</v>
      </c>
      <c r="R1611" s="2">
        <f t="shared" si="981"/>
        <v>0.24594594594594596</v>
      </c>
      <c r="S1611" s="2"/>
      <c r="T1611" s="2">
        <f t="shared" si="982"/>
        <v>4.4324324324324323E-2</v>
      </c>
      <c r="U1611" s="2">
        <f t="shared" si="983"/>
        <v>1.6216216216216217E-2</v>
      </c>
      <c r="V1611" s="2">
        <f t="shared" si="984"/>
        <v>0.15027027027027026</v>
      </c>
      <c r="W1611" s="2">
        <f t="shared" si="985"/>
        <v>0.22324324324324324</v>
      </c>
      <c r="X1611" s="2">
        <f t="shared" si="986"/>
        <v>0.46918918918918917</v>
      </c>
      <c r="Y1611" s="2">
        <f t="shared" si="987"/>
        <v>9.6756756756756768E-2</v>
      </c>
      <c r="Z1611" s="1">
        <v>82</v>
      </c>
      <c r="AA1611" s="1">
        <v>30</v>
      </c>
      <c r="AB1611" s="1">
        <v>278</v>
      </c>
      <c r="AC1611" s="1">
        <v>413</v>
      </c>
      <c r="AD1611" s="1">
        <v>868</v>
      </c>
      <c r="AE1611" s="1">
        <v>139</v>
      </c>
      <c r="AF1611" s="1">
        <v>6</v>
      </c>
      <c r="AG1611" s="1">
        <v>3</v>
      </c>
      <c r="AH1611" s="1">
        <v>8</v>
      </c>
      <c r="AI1611" s="1">
        <v>9</v>
      </c>
      <c r="AK1611" s="1"/>
      <c r="AL1611" s="1">
        <v>9</v>
      </c>
      <c r="AN1611" s="1">
        <v>1</v>
      </c>
      <c r="AO1611" s="1">
        <v>1</v>
      </c>
      <c r="AP1611" s="1">
        <v>0</v>
      </c>
      <c r="AQ1611" s="1">
        <v>3</v>
      </c>
      <c r="AR1611" s="1"/>
      <c r="AS1611" s="8"/>
      <c r="AT1611" s="8"/>
      <c r="AU1611" s="8"/>
      <c r="AV1611" s="8"/>
      <c r="AW1611" s="2"/>
      <c r="AX1611" s="2"/>
      <c r="AY1611" s="2"/>
      <c r="AZ1611" s="2"/>
      <c r="BA1611" s="176" t="str">
        <f t="shared" si="988"/>
        <v>Jefferson CD1</v>
      </c>
      <c r="BC1611">
        <v>1</v>
      </c>
      <c r="BE1611" s="97">
        <v>47</v>
      </c>
      <c r="BF1611" s="99"/>
      <c r="BG1611">
        <v>47089</v>
      </c>
      <c r="BH1611">
        <f t="shared" si="977"/>
        <v>4708901</v>
      </c>
      <c r="BJ1611" t="s">
        <v>3279</v>
      </c>
      <c r="BK1611" s="176"/>
      <c r="BL1611" s="176"/>
      <c r="BM1611" s="176"/>
      <c r="BN1611" s="176"/>
    </row>
    <row r="1612" spans="1:66">
      <c r="A1612" s="176" t="s">
        <v>2461</v>
      </c>
      <c r="B1612" t="s">
        <v>14</v>
      </c>
      <c r="C1612" s="1">
        <f t="shared" si="978"/>
        <v>7164</v>
      </c>
      <c r="D1612" s="1"/>
      <c r="E1612" s="1"/>
      <c r="F1612" s="1"/>
      <c r="G1612" s="1"/>
      <c r="H1612" s="1"/>
      <c r="I1612" s="1"/>
      <c r="J1612" s="1"/>
      <c r="K1612" s="1"/>
      <c r="L1612" s="1"/>
      <c r="M1612" s="7">
        <f>RANK(Z1612,(Z1612:AB1612,AC1612:AQ1612))</f>
        <v>5</v>
      </c>
      <c r="N1612" s="7">
        <f>RANK(AA1612,(Z1612:AB1612,AC1612:AQ1612))</f>
        <v>6</v>
      </c>
      <c r="O1612" s="7">
        <f>IF(AB1612&gt;0,RANK(AB1612,(Z1612:AB1612,AC1612:AQ1612)),0)</f>
        <v>3</v>
      </c>
      <c r="P1612" s="7">
        <f t="shared" si="979"/>
        <v>2</v>
      </c>
      <c r="Q1612" s="1">
        <f t="shared" si="980"/>
        <v>1592</v>
      </c>
      <c r="R1612" s="2">
        <f t="shared" si="981"/>
        <v>0.22222222222222221</v>
      </c>
      <c r="S1612" s="2"/>
      <c r="T1612" s="2">
        <f t="shared" si="982"/>
        <v>4.550530429927415E-2</v>
      </c>
      <c r="U1612" s="2">
        <f t="shared" si="983"/>
        <v>1.8285873813512005E-2</v>
      </c>
      <c r="V1612" s="2">
        <f t="shared" si="984"/>
        <v>0.18174204355108878</v>
      </c>
      <c r="W1612" s="2">
        <f t="shared" si="985"/>
        <v>0.22222222222222221</v>
      </c>
      <c r="X1612" s="2">
        <f t="shared" si="986"/>
        <v>0.44444444444444442</v>
      </c>
      <c r="Y1612" s="2">
        <f t="shared" si="987"/>
        <v>8.7800111669458447E-2</v>
      </c>
      <c r="Z1612" s="1">
        <v>326</v>
      </c>
      <c r="AA1612" s="1">
        <v>131</v>
      </c>
      <c r="AB1612" s="1">
        <v>1302</v>
      </c>
      <c r="AC1612" s="1">
        <v>1592</v>
      </c>
      <c r="AD1612" s="1">
        <v>3184</v>
      </c>
      <c r="AE1612" s="1">
        <v>525</v>
      </c>
      <c r="AF1612" s="1">
        <v>12</v>
      </c>
      <c r="AG1612" s="1">
        <v>10</v>
      </c>
      <c r="AH1612" s="1">
        <v>14</v>
      </c>
      <c r="AI1612" s="1">
        <v>20</v>
      </c>
      <c r="AK1612" s="1"/>
      <c r="AL1612" s="1">
        <v>31</v>
      </c>
      <c r="AN1612" s="1">
        <v>7</v>
      </c>
      <c r="AO1612" s="1">
        <v>2</v>
      </c>
      <c r="AP1612" s="1">
        <v>0</v>
      </c>
      <c r="AQ1612" s="1">
        <v>8</v>
      </c>
      <c r="AR1612" s="1"/>
      <c r="AS1612" s="8"/>
      <c r="AT1612" s="8"/>
      <c r="AU1612" s="8"/>
      <c r="AV1612" s="8"/>
      <c r="AW1612" s="2"/>
      <c r="AX1612" s="2"/>
      <c r="AY1612" s="2"/>
      <c r="AZ1612" s="2"/>
      <c r="BA1612" s="176" t="str">
        <f t="shared" si="988"/>
        <v>Jefferson CD2</v>
      </c>
      <c r="BC1612">
        <v>2</v>
      </c>
      <c r="BE1612" s="97">
        <v>47</v>
      </c>
      <c r="BF1612" s="99"/>
      <c r="BG1612">
        <v>47089</v>
      </c>
      <c r="BH1612">
        <f t="shared" si="977"/>
        <v>4708902</v>
      </c>
      <c r="BJ1612" t="s">
        <v>3279</v>
      </c>
      <c r="BK1612" s="176"/>
      <c r="BL1612" s="176"/>
      <c r="BM1612" s="176"/>
      <c r="BN1612" s="176"/>
    </row>
    <row r="1613" spans="1:66">
      <c r="A1613" s="1" t="s">
        <v>1831</v>
      </c>
      <c r="B1613" t="s">
        <v>14</v>
      </c>
      <c r="C1613" s="1">
        <f t="shared" si="978"/>
        <v>9100</v>
      </c>
      <c r="D1613" s="1"/>
      <c r="E1613" s="1"/>
      <c r="F1613" s="1"/>
      <c r="G1613" s="1"/>
      <c r="H1613" s="1"/>
      <c r="I1613" s="1"/>
      <c r="J1613" s="1"/>
      <c r="K1613" s="1"/>
      <c r="L1613" s="1"/>
      <c r="M1613" s="7">
        <f>RANK(Z1613,(Z1613:AB1613,AC1613:AQ1613))</f>
        <v>5</v>
      </c>
      <c r="N1613" s="7">
        <f>RANK(AA1613,(Z1613:AB1613,AC1613:AQ1613))</f>
        <v>6</v>
      </c>
      <c r="O1613" s="7">
        <f>IF(AB1613&gt;0,RANK(AB1613,(Z1613:AB1613,AC1613:AQ1613)),0)</f>
        <v>3</v>
      </c>
      <c r="P1613" s="7">
        <f t="shared" si="979"/>
        <v>2</v>
      </c>
      <c r="Q1613" s="1">
        <f t="shared" si="980"/>
        <v>928</v>
      </c>
      <c r="R1613" s="2">
        <f t="shared" si="981"/>
        <v>0.10197802197802198</v>
      </c>
      <c r="S1613" s="2"/>
      <c r="T1613" s="2">
        <f t="shared" si="982"/>
        <v>3.5714285714285712E-2</v>
      </c>
      <c r="U1613" s="2">
        <f t="shared" si="983"/>
        <v>6.9230769230769233E-3</v>
      </c>
      <c r="V1613" s="2">
        <f t="shared" si="984"/>
        <v>0.17912087912087912</v>
      </c>
      <c r="W1613" s="2">
        <f t="shared" si="985"/>
        <v>0.29450549450549451</v>
      </c>
      <c r="X1613" s="2">
        <f t="shared" si="986"/>
        <v>0.39648351648351648</v>
      </c>
      <c r="Y1613" s="2">
        <f t="shared" si="987"/>
        <v>8.7252747252747231E-2</v>
      </c>
      <c r="Z1613" s="1">
        <v>325</v>
      </c>
      <c r="AA1613" s="1">
        <v>63</v>
      </c>
      <c r="AB1613" s="1">
        <v>1630</v>
      </c>
      <c r="AC1613" s="1">
        <v>2680</v>
      </c>
      <c r="AD1613" s="1">
        <v>3608</v>
      </c>
      <c r="AE1613" s="1">
        <v>737</v>
      </c>
      <c r="AF1613" s="1">
        <v>9</v>
      </c>
      <c r="AG1613" s="1">
        <v>4</v>
      </c>
      <c r="AH1613" s="1">
        <v>14</v>
      </c>
      <c r="AI1613" s="1">
        <v>9</v>
      </c>
      <c r="AK1613" s="1"/>
      <c r="AL1613" s="1">
        <v>12</v>
      </c>
      <c r="AN1613" s="1">
        <v>7</v>
      </c>
      <c r="AO1613" s="1">
        <v>2</v>
      </c>
      <c r="AP1613" s="1">
        <v>0</v>
      </c>
      <c r="AQ1613" s="1">
        <v>0</v>
      </c>
      <c r="AR1613" s="1"/>
      <c r="AS1613" s="8"/>
      <c r="AT1613" s="8"/>
      <c r="AU1613" s="8"/>
      <c r="AV1613" s="8"/>
      <c r="AW1613" s="2"/>
      <c r="AX1613" s="2"/>
      <c r="AY1613" s="2"/>
      <c r="AZ1613" s="2"/>
      <c r="BA1613" s="176" t="str">
        <f t="shared" si="988"/>
        <v>Maury CD4</v>
      </c>
      <c r="BC1613">
        <v>4</v>
      </c>
      <c r="BE1613" s="97">
        <v>47</v>
      </c>
      <c r="BF1613" s="99"/>
      <c r="BG1613">
        <v>47119</v>
      </c>
      <c r="BH1613">
        <f t="shared" si="977"/>
        <v>4711904</v>
      </c>
      <c r="BJ1613" t="s">
        <v>3279</v>
      </c>
      <c r="BK1613" s="176"/>
      <c r="BL1613" s="176"/>
      <c r="BM1613" s="176"/>
      <c r="BN1613" s="176"/>
    </row>
    <row r="1614" spans="1:66">
      <c r="A1614" s="1" t="s">
        <v>1831</v>
      </c>
      <c r="B1614" t="s">
        <v>14</v>
      </c>
      <c r="C1614" s="1">
        <f t="shared" si="978"/>
        <v>2633</v>
      </c>
      <c r="D1614" s="1"/>
      <c r="E1614" s="1"/>
      <c r="F1614" s="1"/>
      <c r="G1614" s="1"/>
      <c r="H1614" s="1"/>
      <c r="I1614" s="1"/>
      <c r="J1614" s="1"/>
      <c r="K1614" s="1"/>
      <c r="L1614" s="1"/>
      <c r="M1614" s="7">
        <f>RANK(Z1614,(Z1614:AB1614,AC1614:AQ1614))</f>
        <v>5</v>
      </c>
      <c r="N1614" s="7">
        <f>RANK(AA1614,(Z1614:AB1614,AC1614:AQ1614))</f>
        <v>6</v>
      </c>
      <c r="O1614" s="7">
        <f>IF(AB1614&gt;0,RANK(AB1614,(Z1614:AB1614,AC1614:AQ1614)),0)</f>
        <v>3</v>
      </c>
      <c r="P1614" s="7">
        <f t="shared" si="979"/>
        <v>2</v>
      </c>
      <c r="Q1614" s="1">
        <f t="shared" si="980"/>
        <v>212</v>
      </c>
      <c r="R1614" s="2">
        <f t="shared" si="981"/>
        <v>8.0516521078617551E-2</v>
      </c>
      <c r="S1614" s="2"/>
      <c r="T1614" s="2">
        <f t="shared" si="982"/>
        <v>3.4181541967337636E-2</v>
      </c>
      <c r="U1614" s="2">
        <f t="shared" si="983"/>
        <v>8.7352829472085083E-3</v>
      </c>
      <c r="V1614" s="2">
        <f t="shared" si="984"/>
        <v>0.15685529813900495</v>
      </c>
      <c r="W1614" s="2">
        <f t="shared" si="985"/>
        <v>0.31712875047474365</v>
      </c>
      <c r="X1614" s="2">
        <f t="shared" si="986"/>
        <v>0.39764527155336121</v>
      </c>
      <c r="Y1614" s="2">
        <f t="shared" si="987"/>
        <v>8.5453854918343952E-2</v>
      </c>
      <c r="Z1614" s="1">
        <v>90</v>
      </c>
      <c r="AA1614" s="1">
        <v>23</v>
      </c>
      <c r="AB1614" s="1">
        <v>413</v>
      </c>
      <c r="AC1614" s="1">
        <v>835</v>
      </c>
      <c r="AD1614" s="1">
        <v>1047</v>
      </c>
      <c r="AE1614" s="1">
        <v>208</v>
      </c>
      <c r="AF1614" s="1">
        <v>2</v>
      </c>
      <c r="AG1614" s="1">
        <v>1</v>
      </c>
      <c r="AH1614" s="1">
        <v>4</v>
      </c>
      <c r="AI1614" s="1">
        <v>4</v>
      </c>
      <c r="AK1614" s="1"/>
      <c r="AL1614" s="1">
        <v>4</v>
      </c>
      <c r="AN1614" s="1">
        <v>1</v>
      </c>
      <c r="AO1614" s="1">
        <v>0</v>
      </c>
      <c r="AP1614" s="1">
        <v>1</v>
      </c>
      <c r="AQ1614" s="1">
        <v>0</v>
      </c>
      <c r="AR1614" s="1"/>
      <c r="AS1614" s="8"/>
      <c r="AT1614" s="8"/>
      <c r="AU1614" s="8"/>
      <c r="AV1614" s="8"/>
      <c r="AW1614" s="2"/>
      <c r="AX1614" s="2"/>
      <c r="AY1614" s="2"/>
      <c r="AZ1614" s="2"/>
      <c r="BA1614" s="176" t="str">
        <f t="shared" si="988"/>
        <v>Maury CD7</v>
      </c>
      <c r="BC1614">
        <v>7</v>
      </c>
      <c r="BE1614" s="97">
        <v>47</v>
      </c>
      <c r="BF1614" s="99"/>
      <c r="BG1614">
        <v>47119</v>
      </c>
      <c r="BH1614">
        <f t="shared" si="977"/>
        <v>4711907</v>
      </c>
      <c r="BJ1614" t="s">
        <v>3279</v>
      </c>
      <c r="BK1614" s="176"/>
      <c r="BL1614" s="176"/>
      <c r="BM1614" s="176"/>
      <c r="BN1614" s="176"/>
    </row>
    <row r="1615" spans="1:66">
      <c r="A1615" s="1" t="s">
        <v>1460</v>
      </c>
      <c r="B1615" t="s">
        <v>14</v>
      </c>
      <c r="C1615" s="1">
        <f t="shared" si="978"/>
        <v>35871</v>
      </c>
      <c r="D1615" s="1"/>
      <c r="E1615" s="1"/>
      <c r="F1615" s="1"/>
      <c r="G1615" s="1"/>
      <c r="H1615" s="1"/>
      <c r="I1615" s="1"/>
      <c r="J1615" s="1"/>
      <c r="K1615" s="1"/>
      <c r="L1615" s="1"/>
      <c r="M1615" s="7">
        <f>RANK(Z1615,(Z1615:AB1615,AC1615:AQ1615))</f>
        <v>4</v>
      </c>
      <c r="N1615" s="7">
        <f>RANK(AA1615,(Z1615:AB1615,AC1615:AQ1615))</f>
        <v>6</v>
      </c>
      <c r="O1615" s="7">
        <f>IF(AB1615&gt;0,RANK(AB1615,(Z1615:AB1615,AC1615:AQ1615)),0)</f>
        <v>3</v>
      </c>
      <c r="P1615" s="7">
        <f t="shared" si="979"/>
        <v>1</v>
      </c>
      <c r="Q1615" s="1">
        <f t="shared" si="980"/>
        <v>504</v>
      </c>
      <c r="R1615" s="2">
        <f t="shared" si="981"/>
        <v>1.405034707702601E-2</v>
      </c>
      <c r="S1615" s="2"/>
      <c r="T1615" s="2">
        <f t="shared" si="982"/>
        <v>6.9248139165342476E-2</v>
      </c>
      <c r="U1615" s="2">
        <f t="shared" si="983"/>
        <v>7.72211535780993E-3</v>
      </c>
      <c r="V1615" s="2">
        <f t="shared" si="984"/>
        <v>0.26876864319366617</v>
      </c>
      <c r="W1615" s="2">
        <f t="shared" si="985"/>
        <v>0.30244487190209363</v>
      </c>
      <c r="X1615" s="2">
        <f t="shared" si="986"/>
        <v>0.28839452482506761</v>
      </c>
      <c r="Y1615" s="2">
        <f t="shared" si="987"/>
        <v>6.3421705556020225E-2</v>
      </c>
      <c r="Z1615" s="1">
        <v>2484</v>
      </c>
      <c r="AA1615" s="1">
        <v>277</v>
      </c>
      <c r="AB1615" s="1">
        <v>9641</v>
      </c>
      <c r="AC1615" s="1">
        <v>10849</v>
      </c>
      <c r="AD1615" s="1">
        <v>10345</v>
      </c>
      <c r="AE1615" s="1">
        <v>2072</v>
      </c>
      <c r="AF1615" s="1">
        <v>15</v>
      </c>
      <c r="AG1615" s="1">
        <v>30</v>
      </c>
      <c r="AH1615" s="1">
        <v>56</v>
      </c>
      <c r="AI1615" s="1">
        <v>33</v>
      </c>
      <c r="AK1615" s="1"/>
      <c r="AL1615" s="1">
        <v>47</v>
      </c>
      <c r="AN1615" s="1">
        <v>12</v>
      </c>
      <c r="AO1615" s="1">
        <v>3</v>
      </c>
      <c r="AP1615" s="1">
        <v>2</v>
      </c>
      <c r="AQ1615" s="1">
        <v>5</v>
      </c>
      <c r="AR1615" s="1"/>
      <c r="AS1615" s="8"/>
      <c r="AT1615" s="8"/>
      <c r="AU1615" s="8"/>
      <c r="AV1615" s="8"/>
      <c r="AW1615" s="2"/>
      <c r="AX1615" s="2"/>
      <c r="AY1615" s="2"/>
      <c r="AZ1615" s="2"/>
      <c r="BA1615" s="176" t="str">
        <f t="shared" si="988"/>
        <v>Shelby CD8</v>
      </c>
      <c r="BC1615">
        <v>8</v>
      </c>
      <c r="BE1615" s="97">
        <v>47</v>
      </c>
      <c r="BF1615" s="99"/>
      <c r="BG1615">
        <v>47157</v>
      </c>
      <c r="BH1615">
        <f t="shared" si="977"/>
        <v>4715708</v>
      </c>
      <c r="BJ1615" t="s">
        <v>3279</v>
      </c>
      <c r="BK1615" s="176"/>
      <c r="BL1615" s="176"/>
      <c r="BM1615" s="176"/>
      <c r="BN1615" s="176"/>
    </row>
    <row r="1616" spans="1:66">
      <c r="A1616" s="1" t="s">
        <v>1460</v>
      </c>
      <c r="B1616" t="s">
        <v>14</v>
      </c>
      <c r="C1616" s="1">
        <f t="shared" si="978"/>
        <v>22151</v>
      </c>
      <c r="D1616" s="1"/>
      <c r="E1616" s="1"/>
      <c r="F1616" s="1"/>
      <c r="G1616" s="1"/>
      <c r="H1616" s="1"/>
      <c r="I1616" s="1"/>
      <c r="J1616" s="1"/>
      <c r="K1616" s="1"/>
      <c r="L1616" s="1"/>
      <c r="M1616" s="7">
        <f>RANK(Z1616,(Z1616:AB1616,AC1616:AQ1616))</f>
        <v>4</v>
      </c>
      <c r="N1616" s="7">
        <f>RANK(AA1616,(Z1616:AB1616,AC1616:AQ1616))</f>
        <v>6</v>
      </c>
      <c r="O1616" s="7">
        <f>IF(AB1616&gt;0,RANK(AB1616,(Z1616:AB1616,AC1616:AQ1616)),0)</f>
        <v>3</v>
      </c>
      <c r="P1616" s="7">
        <f t="shared" si="979"/>
        <v>2</v>
      </c>
      <c r="Q1616" s="1">
        <f t="shared" si="980"/>
        <v>894</v>
      </c>
      <c r="R1616" s="2">
        <f t="shared" si="981"/>
        <v>4.0359351722269877E-2</v>
      </c>
      <c r="S1616" s="2"/>
      <c r="T1616" s="2">
        <f t="shared" si="982"/>
        <v>7.444359171143515E-2</v>
      </c>
      <c r="U1616" s="2">
        <f t="shared" si="983"/>
        <v>1.1647329691661776E-2</v>
      </c>
      <c r="V1616" s="2">
        <f t="shared" si="984"/>
        <v>0.2444133447699878</v>
      </c>
      <c r="W1616" s="2">
        <f t="shared" si="985"/>
        <v>0.27542774592569186</v>
      </c>
      <c r="X1616" s="2">
        <f t="shared" si="986"/>
        <v>0.3157870976479617</v>
      </c>
      <c r="Y1616" s="2">
        <f t="shared" si="987"/>
        <v>7.8280890253261737E-2</v>
      </c>
      <c r="Z1616" s="1">
        <v>1649</v>
      </c>
      <c r="AA1616" s="1">
        <v>258</v>
      </c>
      <c r="AB1616" s="1">
        <v>5414</v>
      </c>
      <c r="AC1616" s="1">
        <v>6101</v>
      </c>
      <c r="AD1616" s="1">
        <v>6995</v>
      </c>
      <c r="AE1616" s="1">
        <v>1465</v>
      </c>
      <c r="AF1616" s="1">
        <v>20</v>
      </c>
      <c r="AG1616" s="1">
        <v>34</v>
      </c>
      <c r="AH1616" s="1">
        <v>55</v>
      </c>
      <c r="AI1616" s="1">
        <v>44</v>
      </c>
      <c r="AK1616" s="1"/>
      <c r="AL1616" s="1">
        <v>69</v>
      </c>
      <c r="AN1616" s="1">
        <v>21</v>
      </c>
      <c r="AO1616" s="1">
        <v>12</v>
      </c>
      <c r="AP1616" s="1">
        <v>5</v>
      </c>
      <c r="AQ1616" s="1">
        <v>9</v>
      </c>
      <c r="AR1616" s="1"/>
      <c r="AS1616" s="8"/>
      <c r="AT1616" s="8"/>
      <c r="AU1616" s="8"/>
      <c r="AV1616" s="8"/>
      <c r="AW1616" s="2"/>
      <c r="AX1616" s="2"/>
      <c r="AY1616" s="2"/>
      <c r="AZ1616" s="2"/>
      <c r="BA1616" s="176" t="str">
        <f t="shared" si="988"/>
        <v>Shelby CD9</v>
      </c>
      <c r="BC1616">
        <v>9</v>
      </c>
      <c r="BE1616" s="97">
        <v>47</v>
      </c>
      <c r="BF1616" s="99"/>
      <c r="BG1616">
        <v>47157</v>
      </c>
      <c r="BH1616">
        <f t="shared" si="977"/>
        <v>4715709</v>
      </c>
      <c r="BJ1616" t="s">
        <v>3279</v>
      </c>
      <c r="BK1616" s="176"/>
      <c r="BL1616" s="176"/>
      <c r="BM1616" s="176"/>
      <c r="BN1616" s="176"/>
    </row>
    <row r="1617" spans="1:80" s="202" customFormat="1">
      <c r="A1617" s="1" t="s">
        <v>1460</v>
      </c>
      <c r="B1617" s="202" t="s">
        <v>14</v>
      </c>
      <c r="C1617" s="1">
        <f>SUM(Z1617:AQ1617)</f>
        <v>11405</v>
      </c>
      <c r="D1617" s="1"/>
      <c r="E1617" s="1"/>
      <c r="F1617" s="1"/>
      <c r="G1617" s="1"/>
      <c r="H1617" s="1"/>
      <c r="I1617" s="1"/>
      <c r="J1617" s="1"/>
      <c r="K1617" s="1"/>
      <c r="L1617" s="1"/>
      <c r="M1617" s="7">
        <f>RANK(Z1617,(Z1617:AB1617,AC1617:AQ1617))</f>
        <v>4</v>
      </c>
      <c r="N1617" s="7">
        <f>RANK(AA1617,(Z1617:AB1617,AC1617:AQ1617))</f>
        <v>6</v>
      </c>
      <c r="O1617" s="7">
        <f>IF(AB1617&gt;0,RANK(AB1617,(Z1617:AB1617,AC1617:AQ1617)),0)</f>
        <v>2</v>
      </c>
      <c r="P1617" s="7">
        <f>IF(AC1617&gt;0,RANK(AC1617,(Z1617:AQ1617)),0)</f>
        <v>3</v>
      </c>
      <c r="Q1617" s="1">
        <f>MAX(Z1617:AG1617)-LARGE(Z1617:AG1617,2)</f>
        <v>218</v>
      </c>
      <c r="R1617" s="2">
        <f t="shared" si="981"/>
        <v>1.9114423498465587E-2</v>
      </c>
      <c r="S1617" s="2"/>
      <c r="T1617" s="2">
        <f t="shared" si="982"/>
        <v>9.3029373081981587E-2</v>
      </c>
      <c r="U1617" s="2">
        <f t="shared" si="983"/>
        <v>9.9079351161771145E-3</v>
      </c>
      <c r="V1617" s="2">
        <f t="shared" si="984"/>
        <v>0.28452433143358175</v>
      </c>
      <c r="W1617" s="2">
        <f t="shared" si="985"/>
        <v>0.25024112231477424</v>
      </c>
      <c r="X1617" s="2">
        <f t="shared" si="986"/>
        <v>0.30363875493204734</v>
      </c>
      <c r="Y1617" s="2">
        <f t="shared" si="987"/>
        <v>5.8658483121437899E-2</v>
      </c>
      <c r="Z1617" s="1">
        <v>1061</v>
      </c>
      <c r="AA1617" s="1">
        <v>113</v>
      </c>
      <c r="AB1617" s="1">
        <v>3245</v>
      </c>
      <c r="AC1617" s="1">
        <v>2854</v>
      </c>
      <c r="AD1617" s="1">
        <v>3463</v>
      </c>
      <c r="AE1617" s="1">
        <v>586</v>
      </c>
      <c r="AF1617" s="1">
        <v>6</v>
      </c>
      <c r="AG1617" s="1">
        <v>13</v>
      </c>
      <c r="AH1617" s="1">
        <v>22</v>
      </c>
      <c r="AI1617" s="1">
        <v>17</v>
      </c>
      <c r="AJ1617" s="1"/>
      <c r="AK1617" s="1"/>
      <c r="AL1617" s="1">
        <v>19</v>
      </c>
      <c r="AM1617" s="1"/>
      <c r="AN1617" s="1">
        <v>1</v>
      </c>
      <c r="AO1617" s="1">
        <v>0</v>
      </c>
      <c r="AP1617" s="1">
        <v>2</v>
      </c>
      <c r="AQ1617" s="1">
        <v>3</v>
      </c>
      <c r="AR1617" s="1"/>
      <c r="AS1617" s="8"/>
      <c r="AT1617" s="8"/>
      <c r="AU1617" s="8"/>
      <c r="AV1617" s="8"/>
      <c r="AW1617" s="2"/>
      <c r="AX1617" s="2"/>
      <c r="AY1617" s="2"/>
      <c r="AZ1617" s="2"/>
      <c r="BA1617" s="202" t="str">
        <f t="shared" si="988"/>
        <v>Shelby CD0</v>
      </c>
      <c r="BC1617" s="202">
        <v>0</v>
      </c>
      <c r="BE1617" s="97">
        <v>47</v>
      </c>
      <c r="BF1617" s="99"/>
      <c r="BG1617" s="202">
        <v>47157</v>
      </c>
      <c r="BH1617" s="202">
        <f>BG1617*100+BC1617</f>
        <v>4715700</v>
      </c>
      <c r="BJ1617" s="202" t="s">
        <v>3279</v>
      </c>
    </row>
    <row r="1618" spans="1:80">
      <c r="A1618" s="176" t="s">
        <v>607</v>
      </c>
      <c r="B1618" t="s">
        <v>14</v>
      </c>
      <c r="C1618" s="1">
        <f t="shared" si="978"/>
        <v>799</v>
      </c>
      <c r="D1618" s="1"/>
      <c r="E1618" s="1"/>
      <c r="F1618" s="1"/>
      <c r="G1618" s="1"/>
      <c r="H1618" s="1"/>
      <c r="I1618" s="1"/>
      <c r="J1618" s="1"/>
      <c r="K1618" s="1"/>
      <c r="L1618" s="1"/>
      <c r="M1618" s="7">
        <f>RANK(Z1618,(Z1618:AB1618,AC1618:AQ1618))</f>
        <v>5</v>
      </c>
      <c r="N1618" s="7">
        <f>RANK(AA1618,(Z1618:AB1618,AC1618:AQ1618))</f>
        <v>6</v>
      </c>
      <c r="O1618" s="7">
        <f>IF(AB1618&gt;0,RANK(AB1618,(Z1618:AB1618,AC1618:AQ1618)),0)</f>
        <v>3</v>
      </c>
      <c r="P1618" s="7">
        <f t="shared" si="979"/>
        <v>2</v>
      </c>
      <c r="Q1618" s="1">
        <f t="shared" si="980"/>
        <v>242</v>
      </c>
      <c r="R1618" s="2">
        <f t="shared" si="981"/>
        <v>0.30287859824780977</v>
      </c>
      <c r="S1618" s="2"/>
      <c r="T1618" s="2">
        <f t="shared" si="982"/>
        <v>1.2515644555694618E-2</v>
      </c>
      <c r="U1618" s="2">
        <f t="shared" si="983"/>
        <v>3.7546933667083854E-3</v>
      </c>
      <c r="V1618" s="2">
        <f t="shared" si="984"/>
        <v>0.10012515644555695</v>
      </c>
      <c r="W1618" s="2">
        <f t="shared" si="985"/>
        <v>0.25031289111389238</v>
      </c>
      <c r="X1618" s="2">
        <f t="shared" si="986"/>
        <v>0.55319148936170215</v>
      </c>
      <c r="Y1618" s="2">
        <f t="shared" si="987"/>
        <v>8.0100125156445379E-2</v>
      </c>
      <c r="Z1618" s="1">
        <v>10</v>
      </c>
      <c r="AA1618" s="1">
        <v>3</v>
      </c>
      <c r="AB1618" s="1">
        <v>80</v>
      </c>
      <c r="AC1618" s="1">
        <v>200</v>
      </c>
      <c r="AD1618" s="1">
        <v>442</v>
      </c>
      <c r="AE1618" s="1">
        <v>62</v>
      </c>
      <c r="AF1618" s="1">
        <v>0</v>
      </c>
      <c r="AG1618" s="1">
        <v>0</v>
      </c>
      <c r="AH1618" s="1">
        <v>0</v>
      </c>
      <c r="AI1618" s="1">
        <v>0</v>
      </c>
      <c r="AK1618" s="1"/>
      <c r="AL1618" s="1">
        <v>0</v>
      </c>
      <c r="AN1618" s="1">
        <v>0</v>
      </c>
      <c r="AO1618" s="1">
        <v>0</v>
      </c>
      <c r="AP1618" s="1">
        <v>0</v>
      </c>
      <c r="AQ1618" s="1">
        <v>2</v>
      </c>
      <c r="AR1618" s="1"/>
      <c r="AS1618" s="8"/>
      <c r="AT1618" s="8"/>
      <c r="AU1618" s="8"/>
      <c r="AV1618" s="8"/>
      <c r="AW1618" s="2"/>
      <c r="AX1618" s="2"/>
      <c r="AY1618" s="2"/>
      <c r="AZ1618" s="2"/>
      <c r="BA1618" s="176" t="str">
        <f t="shared" si="988"/>
        <v>Van Buren CD4</v>
      </c>
      <c r="BC1618">
        <v>4</v>
      </c>
      <c r="BE1618" s="97">
        <v>47</v>
      </c>
      <c r="BF1618" s="99"/>
      <c r="BG1618">
        <v>47175</v>
      </c>
      <c r="BH1618">
        <f t="shared" si="977"/>
        <v>4717504</v>
      </c>
      <c r="BJ1618" t="s">
        <v>3279</v>
      </c>
      <c r="BK1618" s="176"/>
      <c r="BL1618" s="176"/>
      <c r="BM1618" s="176"/>
      <c r="BN1618" s="176"/>
    </row>
    <row r="1619" spans="1:80">
      <c r="A1619" s="176" t="s">
        <v>607</v>
      </c>
      <c r="B1619" t="s">
        <v>14</v>
      </c>
      <c r="C1619" s="1">
        <f t="shared" si="978"/>
        <v>99</v>
      </c>
      <c r="D1619" s="1"/>
      <c r="E1619" s="1"/>
      <c r="F1619" s="1"/>
      <c r="G1619" s="1"/>
      <c r="H1619" s="1"/>
      <c r="I1619" s="1"/>
      <c r="J1619" s="1"/>
      <c r="K1619" s="1"/>
      <c r="L1619" s="1"/>
      <c r="M1619" s="7">
        <f>RANK(Z1619,(Z1619:AB1619,AC1619:AQ1619))</f>
        <v>5</v>
      </c>
      <c r="N1619" s="7">
        <f>RANK(AA1619,(Z1619:AB1619,AC1619:AQ1619))</f>
        <v>6</v>
      </c>
      <c r="O1619" s="7">
        <f>IF(AB1619&gt;0,RANK(AB1619,(Z1619:AB1619,AC1619:AQ1619)),0)</f>
        <v>3</v>
      </c>
      <c r="P1619" s="7">
        <f t="shared" si="979"/>
        <v>2</v>
      </c>
      <c r="Q1619" s="1">
        <f t="shared" si="980"/>
        <v>24</v>
      </c>
      <c r="R1619" s="2">
        <f t="shared" si="981"/>
        <v>0.24242424242424243</v>
      </c>
      <c r="S1619" s="2"/>
      <c r="T1619" s="2">
        <f t="shared" si="982"/>
        <v>3.0303030303030304E-2</v>
      </c>
      <c r="U1619" s="2">
        <f t="shared" si="983"/>
        <v>1.0101010101010102E-2</v>
      </c>
      <c r="V1619" s="2">
        <f t="shared" si="984"/>
        <v>0.10101010101010101</v>
      </c>
      <c r="W1619" s="2">
        <f t="shared" si="985"/>
        <v>0.27272727272727271</v>
      </c>
      <c r="X1619" s="2">
        <f t="shared" si="986"/>
        <v>0.51515151515151514</v>
      </c>
      <c r="Y1619" s="2">
        <f t="shared" si="987"/>
        <v>7.0707070707070829E-2</v>
      </c>
      <c r="Z1619" s="1">
        <v>3</v>
      </c>
      <c r="AA1619" s="1">
        <v>1</v>
      </c>
      <c r="AB1619" s="1">
        <v>10</v>
      </c>
      <c r="AC1619" s="1">
        <v>27</v>
      </c>
      <c r="AD1619" s="1">
        <v>51</v>
      </c>
      <c r="AE1619" s="1">
        <v>7</v>
      </c>
      <c r="AF1619" s="1">
        <v>0</v>
      </c>
      <c r="AG1619" s="1">
        <v>0</v>
      </c>
      <c r="AH1619" s="1">
        <v>0</v>
      </c>
      <c r="AI1619" s="1">
        <v>0</v>
      </c>
      <c r="AK1619" s="1"/>
      <c r="AL1619" s="1">
        <v>0</v>
      </c>
      <c r="AN1619" s="1">
        <v>0</v>
      </c>
      <c r="AO1619" s="1">
        <v>0</v>
      </c>
      <c r="AP1619" s="1">
        <v>0</v>
      </c>
      <c r="AQ1619" s="1">
        <v>0</v>
      </c>
      <c r="AR1619" s="1"/>
      <c r="AS1619" s="8"/>
      <c r="AT1619" s="8"/>
      <c r="AU1619" s="8"/>
      <c r="AV1619" s="8"/>
      <c r="AW1619" s="2"/>
      <c r="AX1619" s="2"/>
      <c r="AY1619" s="2"/>
      <c r="AZ1619" s="2"/>
      <c r="BA1619" s="176" t="str">
        <f t="shared" si="988"/>
        <v>Van Buren CD6</v>
      </c>
      <c r="BC1619">
        <v>6</v>
      </c>
      <c r="BE1619" s="97">
        <v>47</v>
      </c>
      <c r="BF1619" s="99"/>
      <c r="BG1619">
        <v>47175</v>
      </c>
      <c r="BH1619">
        <f t="shared" si="977"/>
        <v>4717506</v>
      </c>
      <c r="BJ1619" t="s">
        <v>3279</v>
      </c>
      <c r="BK1619" s="176"/>
      <c r="BL1619" s="176"/>
      <c r="BM1619" s="176"/>
      <c r="BN1619" s="176"/>
    </row>
    <row r="1620" spans="1:80">
      <c r="C1620" s="2"/>
      <c r="D1620" s="2"/>
      <c r="E1620" s="2"/>
      <c r="F1620" s="2"/>
      <c r="G1620" s="2"/>
      <c r="H1620" s="2"/>
      <c r="I1620" s="2"/>
      <c r="J1620" s="2"/>
      <c r="K1620" s="2"/>
      <c r="L1620" s="2"/>
      <c r="M1620" s="7"/>
      <c r="N1620" s="2"/>
      <c r="O1620" s="2"/>
      <c r="P1620" s="2"/>
      <c r="T1620" s="2"/>
      <c r="U1620" s="2"/>
      <c r="V1620" s="2"/>
      <c r="W1620" s="2"/>
      <c r="X1620" s="2"/>
      <c r="Y1620" s="2"/>
      <c r="AK1620" s="1"/>
      <c r="AL1620" s="1"/>
      <c r="AN1620" s="1"/>
      <c r="AO1620" s="1"/>
      <c r="AP1620" s="1"/>
      <c r="AQ1620" s="1"/>
      <c r="AR1620" s="1"/>
      <c r="AS1620" s="8"/>
      <c r="AT1620" s="8"/>
      <c r="AU1620" s="8"/>
      <c r="AV1620" s="8"/>
      <c r="AW1620" s="2"/>
      <c r="AX1620" s="2"/>
      <c r="AY1620" s="2"/>
      <c r="AZ1620" s="2"/>
      <c r="BF1620" s="99"/>
      <c r="BG1620"/>
    </row>
    <row r="1621" spans="1:80">
      <c r="A1621" s="48" t="s">
        <v>424</v>
      </c>
      <c r="C1621" s="2"/>
      <c r="D1621" s="2"/>
      <c r="E1621" s="2"/>
      <c r="F1621" s="2"/>
      <c r="G1621" s="2"/>
      <c r="H1621" s="2"/>
      <c r="I1621" s="2"/>
      <c r="J1621" s="2"/>
      <c r="K1621" s="2"/>
      <c r="L1621" s="2"/>
      <c r="M1621" s="7"/>
      <c r="N1621" s="2"/>
      <c r="O1621" s="2"/>
      <c r="P1621" s="2"/>
      <c r="T1621" s="2"/>
      <c r="U1621" s="2"/>
      <c r="V1621" s="2"/>
      <c r="W1621" s="2"/>
      <c r="X1621" s="2"/>
      <c r="Y1621" s="2"/>
      <c r="AK1621" s="1"/>
      <c r="AL1621" s="1"/>
      <c r="AN1621" s="1"/>
      <c r="AO1621" s="1"/>
      <c r="AP1621" s="1"/>
      <c r="AQ1621" s="1"/>
      <c r="AR1621" s="1"/>
      <c r="AS1621" s="8"/>
      <c r="AT1621" s="8"/>
      <c r="AU1621" s="8"/>
      <c r="AV1621" s="8"/>
      <c r="AW1621" s="2"/>
      <c r="AX1621" s="2"/>
      <c r="AY1621" s="2"/>
      <c r="AZ1621" s="2"/>
      <c r="BF1621" s="99"/>
      <c r="BG1621"/>
    </row>
    <row r="1622" spans="1:80">
      <c r="A1622" t="s">
        <v>413</v>
      </c>
      <c r="B1622" t="s">
        <v>2</v>
      </c>
      <c r="C1622" s="1">
        <f t="shared" ref="C1622:C1684" si="989">SUM(Z1622:AQ1622)</f>
        <v>6111</v>
      </c>
      <c r="D1622" s="1"/>
      <c r="E1622" s="1"/>
      <c r="F1622" s="1"/>
      <c r="G1622" s="1"/>
      <c r="H1622" s="1"/>
      <c r="I1622" s="1"/>
      <c r="J1622" s="1"/>
      <c r="K1622" s="1"/>
      <c r="L1622" s="1"/>
      <c r="M1622" s="7">
        <f>RANK(Z1622,(Z1622:AB1622,AC1622:AQ1622))</f>
        <v>5</v>
      </c>
      <c r="N1622" s="7">
        <f>RANK(AA1622,(Z1622:AB1622,AC1622:AQ1622))</f>
        <v>7</v>
      </c>
      <c r="O1622" s="7">
        <f>IF(AB1622&gt;0,RANK(AB1622,(Z1622:AB1622,AC1622:AQ1622)),0)</f>
        <v>3</v>
      </c>
      <c r="P1622" s="7">
        <f t="shared" ref="P1622:P1684" si="990">IF(AC1622&gt;0,RANK(AC1622,(Z1622:AQ1622)),0)</f>
        <v>1</v>
      </c>
      <c r="Q1622" s="1">
        <f t="shared" ref="Q1622:Q1684" si="991">MAX(Z1622:AG1622)-LARGE(Z1622:AG1622,2)</f>
        <v>326</v>
      </c>
      <c r="R1622" s="2">
        <f t="shared" ref="R1622:R1653" si="992">Q1622/C1622</f>
        <v>5.3346424480445097E-2</v>
      </c>
      <c r="S1622" s="2"/>
      <c r="T1622" s="2">
        <f t="shared" ref="T1622:T1685" si="993">IF($C1622=0,"-",Z1622/$C1622)</f>
        <v>3.6000654557355585E-2</v>
      </c>
      <c r="U1622" s="2">
        <f t="shared" ref="U1622:U1685" si="994">IF($C1622=0,"-",AA1622/$C1622)</f>
        <v>1.2436589756177384E-2</v>
      </c>
      <c r="V1622" s="2">
        <f t="shared" ref="V1622:V1685" si="995">IF($C1622=0,"-",AB1622/$C1622)</f>
        <v>0.14498445426280479</v>
      </c>
      <c r="W1622" s="2">
        <f t="shared" ref="W1622:W1685" si="996">IF($C1622=0,"-",AC1622/$C1622)</f>
        <v>0.38733431516936673</v>
      </c>
      <c r="X1622" s="2">
        <f t="shared" ref="X1622:X1685" si="997">IF($C1622=0,"-",AD1622/$C1622)</f>
        <v>0.3339878906889216</v>
      </c>
      <c r="Y1622" s="2">
        <f t="shared" ref="Y1622:Y1653" si="998">IF(C1622=0,"-",(1-T1622-U1622-V1622-W1622-X1622))</f>
        <v>8.5256095565373946E-2</v>
      </c>
      <c r="Z1622" s="1">
        <v>220</v>
      </c>
      <c r="AA1622" s="1">
        <v>76</v>
      </c>
      <c r="AB1622" s="1">
        <v>886</v>
      </c>
      <c r="AC1622" s="1">
        <v>2367</v>
      </c>
      <c r="AD1622" s="1">
        <v>2041</v>
      </c>
      <c r="AE1622" s="1">
        <v>360</v>
      </c>
      <c r="AF1622" s="1">
        <v>7</v>
      </c>
      <c r="AG1622" s="1">
        <v>10</v>
      </c>
      <c r="AH1622" s="1">
        <v>24</v>
      </c>
      <c r="AI1622" s="1">
        <v>98</v>
      </c>
      <c r="AK1622" s="1"/>
      <c r="AL1622" s="1">
        <v>16</v>
      </c>
      <c r="AN1622" s="1">
        <v>6</v>
      </c>
      <c r="AO1622" s="1">
        <v>0</v>
      </c>
      <c r="AP1622" s="1"/>
      <c r="AQ1622" s="1"/>
      <c r="AR1622" s="1"/>
      <c r="AS1622" s="8"/>
      <c r="AT1622" s="8"/>
      <c r="AU1622" s="8"/>
      <c r="AV1622" s="8"/>
      <c r="AW1622" s="2"/>
      <c r="AX1622" s="2"/>
      <c r="AY1622" s="2"/>
      <c r="AZ1622" s="2"/>
      <c r="BA1622" t="str">
        <f t="shared" ref="BA1622:BA1653" si="999">A1622&amp;" "&amp;"CD"&amp;BC1622</f>
        <v>Bastrop CD10</v>
      </c>
      <c r="BC1622">
        <v>10</v>
      </c>
      <c r="BE1622" s="97">
        <v>48</v>
      </c>
      <c r="BF1622" s="99"/>
      <c r="BG1622">
        <v>48021</v>
      </c>
      <c r="BH1622">
        <f t="shared" ref="BH1622:BH1671" si="1000">BG1622*100+BC1622</f>
        <v>4802110</v>
      </c>
      <c r="BJ1622" t="s">
        <v>3279</v>
      </c>
      <c r="CB1622">
        <v>44</v>
      </c>
    </row>
    <row r="1623" spans="1:80">
      <c r="A1623" t="s">
        <v>413</v>
      </c>
      <c r="B1623" t="s">
        <v>2</v>
      </c>
      <c r="C1623" s="1">
        <f t="shared" si="989"/>
        <v>175</v>
      </c>
      <c r="D1623" s="1"/>
      <c r="E1623" s="1"/>
      <c r="F1623" s="1"/>
      <c r="G1623" s="1"/>
      <c r="H1623" s="1"/>
      <c r="I1623" s="1"/>
      <c r="J1623" s="1"/>
      <c r="K1623" s="1"/>
      <c r="L1623" s="1"/>
      <c r="M1623" s="7">
        <f>RANK(Z1623,(Z1623:AB1623,AC1623:AQ1623))</f>
        <v>4</v>
      </c>
      <c r="N1623" s="7">
        <f>RANK(AA1623,(Z1623:AB1623,AC1623:AQ1623))</f>
        <v>5</v>
      </c>
      <c r="O1623" s="7">
        <f>IF(AB1623&gt;0,RANK(AB1623,(Z1623:AB1623,AC1623:AQ1623)),0)</f>
        <v>3</v>
      </c>
      <c r="P1623" s="7">
        <f t="shared" si="990"/>
        <v>2</v>
      </c>
      <c r="Q1623" s="1">
        <f t="shared" si="991"/>
        <v>2</v>
      </c>
      <c r="R1623" s="2">
        <f t="shared" si="992"/>
        <v>1.1428571428571429E-2</v>
      </c>
      <c r="S1623" s="2"/>
      <c r="T1623" s="2">
        <f t="shared" si="993"/>
        <v>6.8571428571428575E-2</v>
      </c>
      <c r="U1623" s="2">
        <f t="shared" si="994"/>
        <v>1.1428571428571429E-2</v>
      </c>
      <c r="V1623" s="2">
        <f t="shared" si="995"/>
        <v>0.19428571428571428</v>
      </c>
      <c r="W1623" s="2">
        <f t="shared" si="996"/>
        <v>0.33714285714285713</v>
      </c>
      <c r="X1623" s="2">
        <f t="shared" si="997"/>
        <v>0.34857142857142859</v>
      </c>
      <c r="Y1623" s="2">
        <f t="shared" si="998"/>
        <v>3.9999999999999925E-2</v>
      </c>
      <c r="Z1623" s="1">
        <v>12</v>
      </c>
      <c r="AA1623" s="1">
        <v>2</v>
      </c>
      <c r="AB1623" s="1">
        <v>34</v>
      </c>
      <c r="AC1623" s="1">
        <v>59</v>
      </c>
      <c r="AD1623" s="1">
        <v>61</v>
      </c>
      <c r="AE1623" s="1">
        <v>2</v>
      </c>
      <c r="AF1623" s="1">
        <v>0</v>
      </c>
      <c r="AG1623" s="1">
        <v>0</v>
      </c>
      <c r="AH1623" s="1">
        <v>2</v>
      </c>
      <c r="AI1623" s="1">
        <v>2</v>
      </c>
      <c r="AK1623" s="1"/>
      <c r="AL1623" s="1">
        <v>1</v>
      </c>
      <c r="AN1623" s="1">
        <v>0</v>
      </c>
      <c r="AO1623" s="1">
        <v>0</v>
      </c>
      <c r="AP1623" s="1"/>
      <c r="AQ1623" s="1"/>
      <c r="AR1623" s="1"/>
      <c r="AS1623" s="8"/>
      <c r="AT1623" s="8"/>
      <c r="AU1623" s="8"/>
      <c r="AV1623" s="8"/>
      <c r="AW1623" s="2"/>
      <c r="AX1623" s="2"/>
      <c r="AY1623" s="2"/>
      <c r="AZ1623" s="2"/>
      <c r="BA1623" t="str">
        <f t="shared" si="999"/>
        <v>Bastrop CD17</v>
      </c>
      <c r="BC1623">
        <v>17</v>
      </c>
      <c r="BE1623" s="97">
        <v>48</v>
      </c>
      <c r="BF1623" s="99"/>
      <c r="BG1623" s="176">
        <v>48021</v>
      </c>
      <c r="BH1623">
        <f t="shared" si="1000"/>
        <v>4802117</v>
      </c>
      <c r="BJ1623" t="s">
        <v>3279</v>
      </c>
      <c r="CB1623">
        <v>2</v>
      </c>
    </row>
    <row r="1624" spans="1:80">
      <c r="A1624" t="s">
        <v>413</v>
      </c>
      <c r="B1624" t="s">
        <v>2</v>
      </c>
      <c r="C1624" s="1">
        <f t="shared" si="989"/>
        <v>4463</v>
      </c>
      <c r="D1624" s="1"/>
      <c r="E1624" s="1"/>
      <c r="F1624" s="1"/>
      <c r="G1624" s="1"/>
      <c r="H1624" s="1"/>
      <c r="I1624" s="1"/>
      <c r="J1624" s="1"/>
      <c r="K1624" s="1"/>
      <c r="L1624" s="1"/>
      <c r="M1624" s="7">
        <f>RANK(Z1624,(Z1624:AB1624,AC1624:AQ1624))</f>
        <v>5</v>
      </c>
      <c r="N1624" s="7">
        <f>RANK(AA1624,(Z1624:AB1624,AC1624:AQ1624))</f>
        <v>7</v>
      </c>
      <c r="O1624" s="7">
        <f>IF(AB1624&gt;0,RANK(AB1624,(Z1624:AB1624,AC1624:AQ1624)),0)</f>
        <v>3</v>
      </c>
      <c r="P1624" s="7">
        <f t="shared" si="990"/>
        <v>1</v>
      </c>
      <c r="Q1624" s="1">
        <f t="shared" si="991"/>
        <v>293</v>
      </c>
      <c r="R1624" s="2">
        <f t="shared" si="992"/>
        <v>6.565090746134887E-2</v>
      </c>
      <c r="S1624" s="2"/>
      <c r="T1624" s="2">
        <f t="shared" si="993"/>
        <v>4.1003809097019943E-2</v>
      </c>
      <c r="U1624" s="2">
        <f t="shared" si="994"/>
        <v>1.008290387631638E-2</v>
      </c>
      <c r="V1624" s="2">
        <f t="shared" si="995"/>
        <v>0.14160878332959892</v>
      </c>
      <c r="W1624" s="2">
        <f t="shared" si="996"/>
        <v>0.39905892897154382</v>
      </c>
      <c r="X1624" s="2">
        <f t="shared" si="997"/>
        <v>0.33340802151019494</v>
      </c>
      <c r="Y1624" s="2">
        <f t="shared" si="998"/>
        <v>7.483755321532598E-2</v>
      </c>
      <c r="Z1624" s="1">
        <v>183</v>
      </c>
      <c r="AA1624" s="1">
        <v>45</v>
      </c>
      <c r="AB1624" s="1">
        <v>632</v>
      </c>
      <c r="AC1624" s="1">
        <v>1781</v>
      </c>
      <c r="AD1624" s="1">
        <v>1488</v>
      </c>
      <c r="AE1624" s="1">
        <v>208</v>
      </c>
      <c r="AF1624" s="1">
        <v>8</v>
      </c>
      <c r="AG1624" s="1">
        <v>6</v>
      </c>
      <c r="AH1624" s="1">
        <v>23</v>
      </c>
      <c r="AI1624" s="1">
        <v>75</v>
      </c>
      <c r="AK1624" s="1"/>
      <c r="AL1624" s="1">
        <v>14</v>
      </c>
      <c r="AN1624" s="1">
        <v>0</v>
      </c>
      <c r="AO1624" s="1">
        <v>0</v>
      </c>
      <c r="AP1624" s="1"/>
      <c r="AQ1624" s="1"/>
      <c r="AR1624" s="1"/>
      <c r="AS1624" s="8"/>
      <c r="AT1624" s="8"/>
      <c r="AU1624" s="8"/>
      <c r="AV1624" s="8"/>
      <c r="AW1624" s="2"/>
      <c r="AX1624" s="2"/>
      <c r="AY1624" s="2"/>
      <c r="AZ1624" s="2"/>
      <c r="BA1624" t="str">
        <f t="shared" si="999"/>
        <v>Bastrop CD27</v>
      </c>
      <c r="BC1624">
        <v>27</v>
      </c>
      <c r="BE1624" s="97">
        <v>48</v>
      </c>
      <c r="BF1624" s="99"/>
      <c r="BG1624" s="176">
        <v>48021</v>
      </c>
      <c r="BH1624">
        <f t="shared" si="1000"/>
        <v>4802127</v>
      </c>
      <c r="BJ1624" t="s">
        <v>3279</v>
      </c>
      <c r="CB1624">
        <v>0</v>
      </c>
    </row>
    <row r="1625" spans="1:80">
      <c r="A1625" t="s">
        <v>2481</v>
      </c>
      <c r="B1625" t="s">
        <v>2</v>
      </c>
      <c r="C1625" s="1">
        <f t="shared" si="989"/>
        <v>867</v>
      </c>
      <c r="D1625" s="1"/>
      <c r="E1625" s="1"/>
      <c r="F1625" s="1"/>
      <c r="G1625" s="1"/>
      <c r="H1625" s="1"/>
      <c r="I1625" s="1"/>
      <c r="J1625" s="1"/>
      <c r="K1625" s="1"/>
      <c r="L1625" s="1"/>
      <c r="M1625" s="7">
        <f>RANK(Z1625,(Z1625:AB1625,AC1625:AQ1625))</f>
        <v>5</v>
      </c>
      <c r="N1625" s="7">
        <f>RANK(AA1625,(Z1625:AB1625,AC1625:AQ1625))</f>
        <v>6</v>
      </c>
      <c r="O1625" s="7">
        <f>IF(AB1625&gt;0,RANK(AB1625,(Z1625:AB1625,AC1625:AQ1625)),0)</f>
        <v>3</v>
      </c>
      <c r="P1625" s="7">
        <f t="shared" si="990"/>
        <v>1</v>
      </c>
      <c r="Q1625" s="1">
        <f t="shared" si="991"/>
        <v>87</v>
      </c>
      <c r="R1625" s="2">
        <f t="shared" si="992"/>
        <v>0.10034602076124567</v>
      </c>
      <c r="S1625" s="2"/>
      <c r="T1625" s="2">
        <f t="shared" si="993"/>
        <v>2.6528258362168398E-2</v>
      </c>
      <c r="U1625" s="2">
        <f t="shared" si="994"/>
        <v>1.9607843137254902E-2</v>
      </c>
      <c r="V1625" s="2">
        <f t="shared" si="995"/>
        <v>0.15109573241061131</v>
      </c>
      <c r="W1625" s="2">
        <f t="shared" si="996"/>
        <v>0.41753171856978083</v>
      </c>
      <c r="X1625" s="2">
        <f t="shared" si="997"/>
        <v>0.31718569780853517</v>
      </c>
      <c r="Y1625" s="2">
        <f t="shared" si="998"/>
        <v>6.8050749711649261E-2</v>
      </c>
      <c r="Z1625" s="1">
        <v>23</v>
      </c>
      <c r="AA1625" s="1">
        <v>17</v>
      </c>
      <c r="AB1625" s="1">
        <v>131</v>
      </c>
      <c r="AC1625" s="1">
        <v>362</v>
      </c>
      <c r="AD1625" s="1">
        <v>275</v>
      </c>
      <c r="AE1625" s="1">
        <v>42</v>
      </c>
      <c r="AF1625" s="1">
        <v>0</v>
      </c>
      <c r="AG1625" s="1">
        <v>0</v>
      </c>
      <c r="AH1625" s="1">
        <v>2</v>
      </c>
      <c r="AI1625" s="1">
        <v>14</v>
      </c>
      <c r="AK1625" s="1"/>
      <c r="AL1625" s="1">
        <v>1</v>
      </c>
      <c r="AN1625" s="1">
        <v>0</v>
      </c>
      <c r="AO1625" s="1">
        <v>0</v>
      </c>
      <c r="AP1625" s="1"/>
      <c r="AQ1625" s="1"/>
      <c r="AR1625" s="1"/>
      <c r="AS1625" s="8"/>
      <c r="AT1625" s="8"/>
      <c r="AU1625" s="8"/>
      <c r="AV1625" s="8"/>
      <c r="AW1625" s="2"/>
      <c r="AX1625" s="2"/>
      <c r="AY1625" s="2"/>
      <c r="AZ1625" s="2"/>
      <c r="BA1625" t="str">
        <f t="shared" si="999"/>
        <v>Bell CD25</v>
      </c>
      <c r="BC1625">
        <v>25</v>
      </c>
      <c r="BE1625" s="97">
        <v>48</v>
      </c>
      <c r="BF1625" s="99"/>
      <c r="BG1625" s="176">
        <v>48027</v>
      </c>
      <c r="BH1625">
        <f t="shared" si="1000"/>
        <v>4802725</v>
      </c>
      <c r="BJ1625" t="s">
        <v>3279</v>
      </c>
      <c r="CB1625">
        <v>3</v>
      </c>
    </row>
    <row r="1626" spans="1:80">
      <c r="A1626" t="s">
        <v>2481</v>
      </c>
      <c r="B1626" t="s">
        <v>2</v>
      </c>
      <c r="C1626" s="1">
        <f t="shared" si="989"/>
        <v>30696</v>
      </c>
      <c r="D1626" s="1"/>
      <c r="E1626" s="1"/>
      <c r="F1626" s="1"/>
      <c r="G1626" s="1"/>
      <c r="H1626" s="1"/>
      <c r="I1626" s="1"/>
      <c r="J1626" s="1"/>
      <c r="K1626" s="1"/>
      <c r="L1626" s="1"/>
      <c r="M1626" s="7">
        <f>RANK(Z1626,(Z1626:AB1626,AC1626:AQ1626))</f>
        <v>5</v>
      </c>
      <c r="N1626" s="7">
        <f>RANK(AA1626,(Z1626:AB1626,AC1626:AQ1626))</f>
        <v>7</v>
      </c>
      <c r="O1626" s="7">
        <f>IF(AB1626&gt;0,RANK(AB1626,(Z1626:AB1626,AC1626:AQ1626)),0)</f>
        <v>3</v>
      </c>
      <c r="P1626" s="7">
        <f t="shared" si="990"/>
        <v>1</v>
      </c>
      <c r="Q1626" s="1">
        <f t="shared" si="991"/>
        <v>5799</v>
      </c>
      <c r="R1626" s="2">
        <f t="shared" si="992"/>
        <v>0.18891712275215011</v>
      </c>
      <c r="S1626" s="2"/>
      <c r="T1626" s="2">
        <f t="shared" si="993"/>
        <v>3.9093041438623924E-2</v>
      </c>
      <c r="U1626" s="2">
        <f t="shared" si="994"/>
        <v>1.9057857701329162E-2</v>
      </c>
      <c r="V1626" s="2">
        <f t="shared" si="995"/>
        <v>0.15412431587177483</v>
      </c>
      <c r="W1626" s="2">
        <f t="shared" si="996"/>
        <v>0.44523716445139433</v>
      </c>
      <c r="X1626" s="2">
        <f t="shared" si="997"/>
        <v>0.25632004169924422</v>
      </c>
      <c r="Y1626" s="2">
        <f t="shared" si="998"/>
        <v>8.6167578837633485E-2</v>
      </c>
      <c r="Z1626" s="1">
        <v>1200</v>
      </c>
      <c r="AA1626" s="1">
        <v>585</v>
      </c>
      <c r="AB1626" s="1">
        <v>4731</v>
      </c>
      <c r="AC1626" s="1">
        <v>13667</v>
      </c>
      <c r="AD1626" s="1">
        <v>7868</v>
      </c>
      <c r="AE1626" s="1">
        <v>1639</v>
      </c>
      <c r="AF1626" s="1">
        <v>52</v>
      </c>
      <c r="AG1626" s="1">
        <v>53</v>
      </c>
      <c r="AH1626" s="1">
        <v>112</v>
      </c>
      <c r="AI1626" s="1">
        <v>663</v>
      </c>
      <c r="AK1626" s="1"/>
      <c r="AL1626" s="1">
        <v>102</v>
      </c>
      <c r="AN1626" s="1">
        <v>13</v>
      </c>
      <c r="AO1626" s="1">
        <v>11</v>
      </c>
      <c r="AP1626" s="1"/>
      <c r="AQ1626" s="1"/>
      <c r="AR1626" s="1"/>
      <c r="AS1626" s="8"/>
      <c r="AT1626" s="8"/>
      <c r="AU1626" s="8"/>
      <c r="AV1626" s="8"/>
      <c r="AW1626" s="2"/>
      <c r="AX1626" s="2"/>
      <c r="AY1626" s="2"/>
      <c r="AZ1626" s="2"/>
      <c r="BA1626" t="str">
        <f t="shared" si="999"/>
        <v>Bell CD31</v>
      </c>
      <c r="BC1626">
        <v>31</v>
      </c>
      <c r="BE1626" s="97">
        <v>48</v>
      </c>
      <c r="BF1626" s="99"/>
      <c r="BG1626" s="176">
        <v>48027</v>
      </c>
      <c r="BH1626">
        <f t="shared" si="1000"/>
        <v>4802731</v>
      </c>
      <c r="BJ1626" t="s">
        <v>3279</v>
      </c>
      <c r="CB1626">
        <v>1</v>
      </c>
    </row>
    <row r="1627" spans="1:80">
      <c r="A1627" t="s">
        <v>2811</v>
      </c>
      <c r="B1627" t="s">
        <v>2</v>
      </c>
      <c r="C1627" s="1">
        <f t="shared" si="989"/>
        <v>38667</v>
      </c>
      <c r="D1627" s="1"/>
      <c r="E1627" s="1"/>
      <c r="F1627" s="1"/>
      <c r="G1627" s="1"/>
      <c r="H1627" s="1"/>
      <c r="I1627" s="1"/>
      <c r="J1627" s="1"/>
      <c r="K1627" s="1"/>
      <c r="L1627" s="1"/>
      <c r="M1627" s="7">
        <f>RANK(Z1627,(Z1627:AB1627,AC1627:AQ1627))</f>
        <v>5</v>
      </c>
      <c r="N1627" s="7">
        <f>RANK(AA1627,(Z1627:AB1627,AC1627:AQ1627))</f>
        <v>6</v>
      </c>
      <c r="O1627" s="7">
        <f>IF(AB1627&gt;0,RANK(AB1627,(Z1627:AB1627,AC1627:AQ1627)),0)</f>
        <v>3</v>
      </c>
      <c r="P1627" s="7">
        <f t="shared" si="990"/>
        <v>1</v>
      </c>
      <c r="Q1627" s="1">
        <f t="shared" si="991"/>
        <v>7254</v>
      </c>
      <c r="R1627" s="2">
        <f t="shared" si="992"/>
        <v>0.18760183101869812</v>
      </c>
      <c r="S1627" s="2"/>
      <c r="T1627" s="2">
        <f t="shared" si="993"/>
        <v>3.8741045335816071E-2</v>
      </c>
      <c r="U1627" s="2">
        <f t="shared" si="994"/>
        <v>1.4042982388082862E-2</v>
      </c>
      <c r="V1627" s="2">
        <f t="shared" si="995"/>
        <v>0.22608425789432851</v>
      </c>
      <c r="W1627" s="2">
        <f t="shared" si="996"/>
        <v>0.42824630822148085</v>
      </c>
      <c r="X1627" s="2">
        <f t="shared" si="997"/>
        <v>0.24064447720278273</v>
      </c>
      <c r="Y1627" s="2">
        <f t="shared" si="998"/>
        <v>5.2240928957508898E-2</v>
      </c>
      <c r="Z1627" s="1">
        <v>1498</v>
      </c>
      <c r="AA1627" s="1">
        <v>543</v>
      </c>
      <c r="AB1627" s="1">
        <v>8742</v>
      </c>
      <c r="AC1627" s="1">
        <v>16559</v>
      </c>
      <c r="AD1627" s="1">
        <v>9305</v>
      </c>
      <c r="AE1627" s="1">
        <v>1554</v>
      </c>
      <c r="AF1627" s="1">
        <v>42</v>
      </c>
      <c r="AG1627" s="1">
        <v>50</v>
      </c>
      <c r="AH1627" s="1">
        <v>144</v>
      </c>
      <c r="AI1627" s="1">
        <v>138</v>
      </c>
      <c r="AK1627" s="1"/>
      <c r="AL1627" s="1">
        <v>52</v>
      </c>
      <c r="AN1627" s="1">
        <v>15</v>
      </c>
      <c r="AO1627" s="1">
        <v>25</v>
      </c>
      <c r="AP1627" s="1"/>
      <c r="AQ1627" s="1"/>
      <c r="AR1627" s="1"/>
      <c r="AS1627" s="8"/>
      <c r="AT1627" s="8"/>
      <c r="AU1627" s="8"/>
      <c r="AV1627" s="8"/>
      <c r="AW1627" s="2"/>
      <c r="AX1627" s="2"/>
      <c r="AY1627" s="2"/>
      <c r="AZ1627" s="2"/>
      <c r="BA1627" t="str">
        <f t="shared" si="999"/>
        <v>Bexar CD20</v>
      </c>
      <c r="BC1627">
        <v>20</v>
      </c>
      <c r="BE1627" s="97">
        <v>48</v>
      </c>
      <c r="BF1627" s="99"/>
      <c r="BG1627" s="176">
        <v>48029</v>
      </c>
      <c r="BH1627">
        <f t="shared" si="1000"/>
        <v>4802920</v>
      </c>
      <c r="BJ1627" t="s">
        <v>3279</v>
      </c>
      <c r="CB1627">
        <v>6</v>
      </c>
    </row>
    <row r="1628" spans="1:80">
      <c r="A1628" t="s">
        <v>2811</v>
      </c>
      <c r="B1628" t="s">
        <v>2</v>
      </c>
      <c r="C1628" s="1">
        <f t="shared" si="989"/>
        <v>39648</v>
      </c>
      <c r="D1628" s="1"/>
      <c r="E1628" s="1"/>
      <c r="F1628" s="1"/>
      <c r="G1628" s="1"/>
      <c r="H1628" s="1"/>
      <c r="I1628" s="1"/>
      <c r="J1628" s="1"/>
      <c r="K1628" s="1"/>
      <c r="L1628" s="1"/>
      <c r="M1628" s="7">
        <f>RANK(Z1628,(Z1628:AB1628,AC1628:AQ1628))</f>
        <v>4</v>
      </c>
      <c r="N1628" s="7">
        <f>RANK(AA1628,(Z1628:AB1628,AC1628:AQ1628))</f>
        <v>6</v>
      </c>
      <c r="O1628" s="7">
        <f>IF(AB1628&gt;0,RANK(AB1628,(Z1628:AB1628,AC1628:AQ1628)),0)</f>
        <v>2</v>
      </c>
      <c r="P1628" s="7">
        <f t="shared" si="990"/>
        <v>1</v>
      </c>
      <c r="Q1628" s="1">
        <f t="shared" si="991"/>
        <v>3971</v>
      </c>
      <c r="R1628" s="2">
        <f t="shared" si="992"/>
        <v>0.10015637610976594</v>
      </c>
      <c r="S1628" s="2"/>
      <c r="T1628" s="2">
        <f t="shared" si="993"/>
        <v>6.6762510088781271E-2</v>
      </c>
      <c r="U1628" s="2">
        <f t="shared" si="994"/>
        <v>2.8526029055690072E-2</v>
      </c>
      <c r="V1628" s="2">
        <f t="shared" si="995"/>
        <v>0.26309019370460046</v>
      </c>
      <c r="W1628" s="2">
        <f t="shared" si="996"/>
        <v>0.36324656981436643</v>
      </c>
      <c r="X1628" s="2">
        <f t="shared" si="997"/>
        <v>0.231613196125908</v>
      </c>
      <c r="Y1628" s="2">
        <f t="shared" si="998"/>
        <v>4.6761501210653839E-2</v>
      </c>
      <c r="Z1628" s="1">
        <v>2647</v>
      </c>
      <c r="AA1628" s="1">
        <v>1131</v>
      </c>
      <c r="AB1628" s="1">
        <v>10431</v>
      </c>
      <c r="AC1628" s="1">
        <v>14402</v>
      </c>
      <c r="AD1628" s="1">
        <v>9183</v>
      </c>
      <c r="AE1628" s="1">
        <v>1298</v>
      </c>
      <c r="AF1628" s="1">
        <v>50</v>
      </c>
      <c r="AG1628" s="1">
        <v>75</v>
      </c>
      <c r="AH1628" s="1">
        <v>122</v>
      </c>
      <c r="AI1628" s="1">
        <v>227</v>
      </c>
      <c r="AK1628" s="1"/>
      <c r="AL1628" s="1">
        <v>49</v>
      </c>
      <c r="AN1628" s="1">
        <v>12</v>
      </c>
      <c r="AO1628" s="1">
        <v>21</v>
      </c>
      <c r="AP1628" s="1"/>
      <c r="AQ1628" s="1"/>
      <c r="AR1628" s="1"/>
      <c r="AS1628" s="8"/>
      <c r="AT1628" s="8"/>
      <c r="AU1628" s="8"/>
      <c r="AV1628" s="8"/>
      <c r="AW1628" s="2"/>
      <c r="AX1628" s="2"/>
      <c r="AY1628" s="2"/>
      <c r="AZ1628" s="2"/>
      <c r="BA1628" t="str">
        <f t="shared" si="999"/>
        <v>Bexar CD21</v>
      </c>
      <c r="BC1628">
        <v>21</v>
      </c>
      <c r="BE1628" s="97">
        <v>48</v>
      </c>
      <c r="BF1628" s="99"/>
      <c r="BG1628" s="176">
        <v>48029</v>
      </c>
      <c r="BH1628">
        <f t="shared" si="1000"/>
        <v>4802921</v>
      </c>
      <c r="BJ1628" t="s">
        <v>3279</v>
      </c>
      <c r="CB1628">
        <v>9</v>
      </c>
    </row>
    <row r="1629" spans="1:80">
      <c r="A1629" t="s">
        <v>2811</v>
      </c>
      <c r="B1629" t="s">
        <v>2</v>
      </c>
      <c r="C1629" s="1">
        <f t="shared" si="989"/>
        <v>28840</v>
      </c>
      <c r="D1629" s="1"/>
      <c r="E1629" s="1"/>
      <c r="F1629" s="1"/>
      <c r="G1629" s="1"/>
      <c r="H1629" s="1"/>
      <c r="I1629" s="1"/>
      <c r="J1629" s="1"/>
      <c r="K1629" s="1"/>
      <c r="L1629" s="1"/>
      <c r="M1629" s="7">
        <f>RANK(Z1629,(Z1629:AB1629,AC1629:AQ1629))</f>
        <v>4</v>
      </c>
      <c r="N1629" s="7">
        <f>RANK(AA1629,(Z1629:AB1629,AC1629:AQ1629))</f>
        <v>6</v>
      </c>
      <c r="O1629" s="7">
        <f>IF(AB1629&gt;0,RANK(AB1629,(Z1629:AB1629,AC1629:AQ1629)),0)</f>
        <v>3</v>
      </c>
      <c r="P1629" s="7">
        <f t="shared" si="990"/>
        <v>1</v>
      </c>
      <c r="Q1629" s="1">
        <f t="shared" si="991"/>
        <v>4970</v>
      </c>
      <c r="R1629" s="2">
        <f t="shared" si="992"/>
        <v>0.17233009708737865</v>
      </c>
      <c r="S1629" s="2"/>
      <c r="T1629" s="2">
        <f t="shared" si="993"/>
        <v>4.4868238557558948E-2</v>
      </c>
      <c r="U1629" s="2">
        <f t="shared" si="994"/>
        <v>1.2829403606102635E-2</v>
      </c>
      <c r="V1629" s="2">
        <f t="shared" si="995"/>
        <v>0.23886962552011096</v>
      </c>
      <c r="W1629" s="2">
        <f t="shared" si="996"/>
        <v>0.41861997226074898</v>
      </c>
      <c r="X1629" s="2">
        <f t="shared" si="997"/>
        <v>0.24628987517337031</v>
      </c>
      <c r="Y1629" s="2">
        <f t="shared" si="998"/>
        <v>3.8522884882108199E-2</v>
      </c>
      <c r="Z1629" s="1">
        <v>1294</v>
      </c>
      <c r="AA1629" s="1">
        <v>370</v>
      </c>
      <c r="AB1629" s="1">
        <v>6889</v>
      </c>
      <c r="AC1629" s="1">
        <v>12073</v>
      </c>
      <c r="AD1629" s="1">
        <v>7103</v>
      </c>
      <c r="AE1629" s="1">
        <v>905</v>
      </c>
      <c r="AF1629" s="1">
        <v>31</v>
      </c>
      <c r="AG1629" s="1">
        <v>20</v>
      </c>
      <c r="AH1629" s="1">
        <v>47</v>
      </c>
      <c r="AI1629" s="1">
        <v>70</v>
      </c>
      <c r="AK1629" s="1"/>
      <c r="AL1629" s="1">
        <v>29</v>
      </c>
      <c r="AN1629" s="1">
        <v>3</v>
      </c>
      <c r="AO1629" s="1">
        <v>6</v>
      </c>
      <c r="AP1629" s="1"/>
      <c r="AQ1629" s="1"/>
      <c r="AR1629" s="1"/>
      <c r="AS1629" s="8"/>
      <c r="AT1629" s="8"/>
      <c r="AU1629" s="8"/>
      <c r="AV1629" s="8"/>
      <c r="AW1629" s="2"/>
      <c r="AX1629" s="2"/>
      <c r="AY1629" s="2"/>
      <c r="AZ1629" s="2"/>
      <c r="BA1629" t="str">
        <f t="shared" si="999"/>
        <v>Bexar CD23</v>
      </c>
      <c r="BC1629">
        <v>23</v>
      </c>
      <c r="BE1629" s="97">
        <v>48</v>
      </c>
      <c r="BF1629" s="99"/>
      <c r="BG1629" s="176">
        <v>48029</v>
      </c>
      <c r="BH1629">
        <f t="shared" si="1000"/>
        <v>4802923</v>
      </c>
      <c r="BJ1629" t="s">
        <v>3279</v>
      </c>
      <c r="CB1629">
        <v>12</v>
      </c>
    </row>
    <row r="1630" spans="1:80">
      <c r="A1630" t="s">
        <v>2811</v>
      </c>
      <c r="B1630" t="s">
        <v>2</v>
      </c>
      <c r="C1630" s="1">
        <f t="shared" si="989"/>
        <v>12910</v>
      </c>
      <c r="D1630" s="1"/>
      <c r="E1630" s="1"/>
      <c r="F1630" s="1"/>
      <c r="G1630" s="1"/>
      <c r="H1630" s="1"/>
      <c r="I1630" s="1"/>
      <c r="J1630" s="1"/>
      <c r="K1630" s="1"/>
      <c r="L1630" s="1"/>
      <c r="M1630" s="7">
        <f>RANK(Z1630,(Z1630:AB1630,AC1630:AQ1630))</f>
        <v>5</v>
      </c>
      <c r="N1630" s="7">
        <f>RANK(AA1630,(Z1630:AB1630,AC1630:AQ1630))</f>
        <v>6</v>
      </c>
      <c r="O1630" s="7">
        <f>IF(AB1630&gt;0,RANK(AB1630,(Z1630:AB1630,AC1630:AQ1630)),0)</f>
        <v>3</v>
      </c>
      <c r="P1630" s="7">
        <f t="shared" si="990"/>
        <v>1</v>
      </c>
      <c r="Q1630" s="1">
        <f t="shared" si="991"/>
        <v>2054</v>
      </c>
      <c r="R1630" s="2">
        <f t="shared" si="992"/>
        <v>0.15910147172734315</v>
      </c>
      <c r="S1630" s="2"/>
      <c r="T1630" s="2">
        <f t="shared" si="993"/>
        <v>3.0828814872192099E-2</v>
      </c>
      <c r="U1630" s="2">
        <f t="shared" si="994"/>
        <v>1.254841208365608E-2</v>
      </c>
      <c r="V1630" s="2">
        <f t="shared" si="995"/>
        <v>0.17459333849728892</v>
      </c>
      <c r="W1630" s="2">
        <f t="shared" si="996"/>
        <v>0.44415182029434547</v>
      </c>
      <c r="X1630" s="2">
        <f t="shared" si="997"/>
        <v>0.28505034856700234</v>
      </c>
      <c r="Y1630" s="2">
        <f t="shared" si="998"/>
        <v>5.282726568551499E-2</v>
      </c>
      <c r="Z1630" s="1">
        <v>398</v>
      </c>
      <c r="AA1630" s="1">
        <v>162</v>
      </c>
      <c r="AB1630" s="1">
        <v>2254</v>
      </c>
      <c r="AC1630" s="1">
        <v>5734</v>
      </c>
      <c r="AD1630" s="1">
        <v>3680</v>
      </c>
      <c r="AE1630" s="1">
        <v>539</v>
      </c>
      <c r="AF1630" s="1">
        <v>14</v>
      </c>
      <c r="AG1630" s="1">
        <v>16</v>
      </c>
      <c r="AH1630" s="1">
        <v>37</v>
      </c>
      <c r="AI1630" s="1">
        <v>40</v>
      </c>
      <c r="AK1630" s="1"/>
      <c r="AL1630" s="1">
        <v>22</v>
      </c>
      <c r="AN1630" s="1">
        <v>5</v>
      </c>
      <c r="AO1630" s="1">
        <v>9</v>
      </c>
      <c r="AP1630" s="1"/>
      <c r="AQ1630" s="1"/>
      <c r="AR1630" s="1"/>
      <c r="AS1630" s="8"/>
      <c r="AT1630" s="8"/>
      <c r="AU1630" s="8"/>
      <c r="AV1630" s="8"/>
      <c r="AW1630" s="2"/>
      <c r="AX1630" s="2"/>
      <c r="AY1630" s="2"/>
      <c r="AZ1630" s="2"/>
      <c r="BA1630" t="str">
        <f t="shared" si="999"/>
        <v>Bexar CD28</v>
      </c>
      <c r="BC1630">
        <v>28</v>
      </c>
      <c r="BE1630" s="97">
        <v>48</v>
      </c>
      <c r="BF1630" s="99"/>
      <c r="BG1630" s="176">
        <v>48029</v>
      </c>
      <c r="BH1630">
        <f t="shared" si="1000"/>
        <v>4802928</v>
      </c>
      <c r="BJ1630" t="s">
        <v>3279</v>
      </c>
      <c r="CB1630">
        <v>8</v>
      </c>
    </row>
    <row r="1631" spans="1:80">
      <c r="A1631" t="s">
        <v>2811</v>
      </c>
      <c r="B1631" t="s">
        <v>2</v>
      </c>
      <c r="C1631" s="1">
        <f t="shared" si="989"/>
        <v>12372</v>
      </c>
      <c r="D1631" s="1"/>
      <c r="E1631" s="1"/>
      <c r="F1631" s="1"/>
      <c r="G1631" s="1"/>
      <c r="H1631" s="1"/>
      <c r="I1631" s="1"/>
      <c r="J1631" s="1"/>
      <c r="K1631" s="1"/>
      <c r="L1631" s="1"/>
      <c r="M1631" s="7">
        <f>RANK(Z1631,(Z1631:AB1631,AC1631:AQ1631))</f>
        <v>5</v>
      </c>
      <c r="N1631" s="7">
        <f>RANK(AA1631,(Z1631:AB1631,AC1631:AQ1631))</f>
        <v>6</v>
      </c>
      <c r="O1631" s="7">
        <f>IF(AB1631&gt;0,RANK(AB1631,(Z1631:AB1631,AC1631:AQ1631)),0)</f>
        <v>3</v>
      </c>
      <c r="P1631" s="7">
        <f t="shared" si="990"/>
        <v>1</v>
      </c>
      <c r="Q1631" s="1">
        <f t="shared" si="991"/>
        <v>1909</v>
      </c>
      <c r="R1631" s="2">
        <f t="shared" si="992"/>
        <v>0.15430003233107015</v>
      </c>
      <c r="S1631" s="2"/>
      <c r="T1631" s="2">
        <f t="shared" si="993"/>
        <v>3.4351762043323637E-2</v>
      </c>
      <c r="U1631" s="2">
        <f t="shared" si="994"/>
        <v>1.6246362754607179E-2</v>
      </c>
      <c r="V1631" s="2">
        <f t="shared" si="995"/>
        <v>0.19067248625929517</v>
      </c>
      <c r="W1631" s="2">
        <f t="shared" si="996"/>
        <v>0.43081150986097638</v>
      </c>
      <c r="X1631" s="2">
        <f t="shared" si="997"/>
        <v>0.27651147752990624</v>
      </c>
      <c r="Y1631" s="2">
        <f t="shared" si="998"/>
        <v>5.1406401551891356E-2</v>
      </c>
      <c r="Z1631" s="1">
        <v>425</v>
      </c>
      <c r="AA1631" s="1">
        <v>201</v>
      </c>
      <c r="AB1631" s="1">
        <v>2359</v>
      </c>
      <c r="AC1631" s="1">
        <v>5330</v>
      </c>
      <c r="AD1631" s="1">
        <v>3421</v>
      </c>
      <c r="AE1631" s="1">
        <v>478</v>
      </c>
      <c r="AF1631" s="1">
        <v>14</v>
      </c>
      <c r="AG1631" s="1">
        <v>13</v>
      </c>
      <c r="AH1631" s="1">
        <v>43</v>
      </c>
      <c r="AI1631" s="1">
        <v>51</v>
      </c>
      <c r="AK1631" s="1"/>
      <c r="AL1631" s="1">
        <v>22</v>
      </c>
      <c r="AN1631" s="1">
        <v>11</v>
      </c>
      <c r="AO1631" s="1">
        <v>4</v>
      </c>
      <c r="AP1631" s="1"/>
      <c r="AQ1631" s="1"/>
      <c r="AR1631" s="1"/>
      <c r="AS1631" s="8"/>
      <c r="AT1631" s="8"/>
      <c r="AU1631" s="8"/>
      <c r="AV1631" s="8"/>
      <c r="AW1631" s="2"/>
      <c r="AX1631" s="2"/>
      <c r="AY1631" s="2"/>
      <c r="AZ1631" s="2"/>
      <c r="BA1631" t="str">
        <f t="shared" si="999"/>
        <v>Bexar CD35</v>
      </c>
      <c r="BC1631">
        <v>35</v>
      </c>
      <c r="BE1631" s="97">
        <v>48</v>
      </c>
      <c r="BF1631" s="99"/>
      <c r="BG1631" s="176">
        <v>48029</v>
      </c>
      <c r="BH1631">
        <f t="shared" si="1000"/>
        <v>4802935</v>
      </c>
      <c r="BJ1631" t="s">
        <v>3279</v>
      </c>
      <c r="CB1631">
        <v>2</v>
      </c>
    </row>
    <row r="1632" spans="1:80">
      <c r="A1632" t="s">
        <v>1465</v>
      </c>
      <c r="B1632" t="s">
        <v>2</v>
      </c>
      <c r="C1632" s="1">
        <f t="shared" si="989"/>
        <v>20561</v>
      </c>
      <c r="D1632" s="1"/>
      <c r="E1632" s="1"/>
      <c r="F1632" s="1"/>
      <c r="G1632" s="1"/>
      <c r="H1632" s="1"/>
      <c r="I1632" s="1"/>
      <c r="J1632" s="1"/>
      <c r="K1632" s="1"/>
      <c r="L1632" s="1"/>
      <c r="M1632" s="7">
        <f>RANK(Z1632,(Z1632:AB1632,AC1632:AQ1632))</f>
        <v>5</v>
      </c>
      <c r="N1632" s="7">
        <f>RANK(AA1632,(Z1632:AB1632,AC1632:AQ1632))</f>
        <v>7</v>
      </c>
      <c r="O1632" s="7">
        <f>IF(AB1632&gt;0,RANK(AB1632,(Z1632:AB1632,AC1632:AQ1632)),0)</f>
        <v>3</v>
      </c>
      <c r="P1632" s="7">
        <f t="shared" si="990"/>
        <v>1</v>
      </c>
      <c r="Q1632" s="1">
        <f t="shared" si="991"/>
        <v>4941</v>
      </c>
      <c r="R1632" s="2">
        <f t="shared" si="992"/>
        <v>0.24030932347648459</v>
      </c>
      <c r="S1632" s="2"/>
      <c r="T1632" s="2">
        <f t="shared" si="993"/>
        <v>2.6020135207431544E-2</v>
      </c>
      <c r="U1632" s="2">
        <f t="shared" si="994"/>
        <v>1.045668984971548E-2</v>
      </c>
      <c r="V1632" s="2">
        <f t="shared" si="995"/>
        <v>0.12834978843441466</v>
      </c>
      <c r="W1632" s="2">
        <f t="shared" si="996"/>
        <v>0.50731968289480078</v>
      </c>
      <c r="X1632" s="2">
        <f t="shared" si="997"/>
        <v>0.26701035941831625</v>
      </c>
      <c r="Y1632" s="2">
        <f t="shared" si="998"/>
        <v>6.0843344195321281E-2</v>
      </c>
      <c r="Z1632" s="1">
        <v>535</v>
      </c>
      <c r="AA1632" s="1">
        <v>215</v>
      </c>
      <c r="AB1632" s="1">
        <v>2639</v>
      </c>
      <c r="AC1632" s="1">
        <v>10431</v>
      </c>
      <c r="AD1632" s="1">
        <v>5490</v>
      </c>
      <c r="AE1632" s="1">
        <v>769</v>
      </c>
      <c r="AF1632" s="1">
        <v>27</v>
      </c>
      <c r="AG1632" s="1">
        <v>20</v>
      </c>
      <c r="AH1632" s="1">
        <v>137</v>
      </c>
      <c r="AI1632" s="1">
        <v>228</v>
      </c>
      <c r="AK1632" s="1"/>
      <c r="AL1632" s="1">
        <v>42</v>
      </c>
      <c r="AN1632" s="1">
        <v>10</v>
      </c>
      <c r="AO1632" s="1">
        <v>18</v>
      </c>
      <c r="AP1632" s="1"/>
      <c r="AQ1632" s="1"/>
      <c r="AR1632" s="1"/>
      <c r="AS1632" s="8"/>
      <c r="AT1632" s="8"/>
      <c r="AU1632" s="8"/>
      <c r="AV1632" s="8"/>
      <c r="AW1632" s="2"/>
      <c r="AX1632" s="2"/>
      <c r="AY1632" s="2"/>
      <c r="AZ1632" s="2"/>
      <c r="BA1632" t="str">
        <f t="shared" si="999"/>
        <v>Brazoria CD14</v>
      </c>
      <c r="BC1632">
        <v>14</v>
      </c>
      <c r="BE1632" s="97">
        <v>48</v>
      </c>
      <c r="BF1632" s="99"/>
      <c r="BG1632" s="176">
        <v>48039</v>
      </c>
      <c r="BH1632">
        <f t="shared" si="1000"/>
        <v>4803914</v>
      </c>
      <c r="BJ1632" t="s">
        <v>3279</v>
      </c>
      <c r="CB1632">
        <v>8</v>
      </c>
    </row>
    <row r="1633" spans="1:80">
      <c r="A1633" t="s">
        <v>1465</v>
      </c>
      <c r="B1633" t="s">
        <v>2</v>
      </c>
      <c r="C1633" s="1">
        <f t="shared" si="989"/>
        <v>18627</v>
      </c>
      <c r="D1633" s="1"/>
      <c r="E1633" s="1"/>
      <c r="F1633" s="1"/>
      <c r="G1633" s="1"/>
      <c r="H1633" s="1"/>
      <c r="I1633" s="1"/>
      <c r="J1633" s="1"/>
      <c r="K1633" s="1"/>
      <c r="L1633" s="1"/>
      <c r="M1633" s="7">
        <f>RANK(Z1633,(Z1633:AB1633,AC1633:AQ1633))</f>
        <v>4</v>
      </c>
      <c r="N1633" s="7">
        <f>RANK(AA1633,(Z1633:AB1633,AC1633:AQ1633))</f>
        <v>7</v>
      </c>
      <c r="O1633" s="7">
        <f>IF(AB1633&gt;0,RANK(AB1633,(Z1633:AB1633,AC1633:AQ1633)),0)</f>
        <v>3</v>
      </c>
      <c r="P1633" s="7">
        <f t="shared" si="990"/>
        <v>1</v>
      </c>
      <c r="Q1633" s="1">
        <f t="shared" si="991"/>
        <v>5049</v>
      </c>
      <c r="R1633" s="2">
        <f t="shared" si="992"/>
        <v>0.27105814140763407</v>
      </c>
      <c r="S1633" s="2"/>
      <c r="T1633" s="2">
        <f t="shared" si="993"/>
        <v>3.2533419230149782E-2</v>
      </c>
      <c r="U1633" s="2">
        <f t="shared" si="994"/>
        <v>7.3549149084662048E-3</v>
      </c>
      <c r="V1633" s="2">
        <f t="shared" si="995"/>
        <v>0.15751328716379448</v>
      </c>
      <c r="W1633" s="2">
        <f t="shared" si="996"/>
        <v>0.51334084930477264</v>
      </c>
      <c r="X1633" s="2">
        <f t="shared" si="997"/>
        <v>0.24228270789713857</v>
      </c>
      <c r="Y1633" s="2">
        <f t="shared" si="998"/>
        <v>4.6974821495678443E-2</v>
      </c>
      <c r="Z1633" s="1">
        <v>606</v>
      </c>
      <c r="AA1633" s="1">
        <v>137</v>
      </c>
      <c r="AB1633" s="1">
        <v>2934</v>
      </c>
      <c r="AC1633" s="1">
        <v>9562</v>
      </c>
      <c r="AD1633" s="1">
        <v>4513</v>
      </c>
      <c r="AE1633" s="1">
        <v>581</v>
      </c>
      <c r="AF1633" s="1">
        <v>20</v>
      </c>
      <c r="AG1633" s="1">
        <v>14</v>
      </c>
      <c r="AH1633" s="1">
        <v>62</v>
      </c>
      <c r="AI1633" s="1">
        <v>142</v>
      </c>
      <c r="AK1633" s="1"/>
      <c r="AL1633" s="1">
        <v>30</v>
      </c>
      <c r="AN1633" s="1">
        <v>10</v>
      </c>
      <c r="AO1633" s="1">
        <v>16</v>
      </c>
      <c r="AP1633" s="1"/>
      <c r="AQ1633" s="1"/>
      <c r="AR1633" s="1"/>
      <c r="AS1633" s="8"/>
      <c r="AT1633" s="8"/>
      <c r="AU1633" s="8"/>
      <c r="AV1633" s="8"/>
      <c r="AW1633" s="2"/>
      <c r="AX1633" s="2"/>
      <c r="AY1633" s="2"/>
      <c r="AZ1633" s="2"/>
      <c r="BA1633" t="str">
        <f t="shared" si="999"/>
        <v>Brazoria CD22</v>
      </c>
      <c r="BC1633">
        <v>22</v>
      </c>
      <c r="BE1633" s="97">
        <v>48</v>
      </c>
      <c r="BF1633" s="99"/>
      <c r="BG1633" s="176">
        <v>48039</v>
      </c>
      <c r="BH1633">
        <f t="shared" si="1000"/>
        <v>4803922</v>
      </c>
      <c r="BJ1633" t="s">
        <v>3279</v>
      </c>
      <c r="CB1633">
        <v>3</v>
      </c>
    </row>
    <row r="1634" spans="1:80">
      <c r="A1634" t="s">
        <v>459</v>
      </c>
      <c r="B1634" t="s">
        <v>2</v>
      </c>
      <c r="C1634" s="1">
        <f t="shared" si="989"/>
        <v>2323</v>
      </c>
      <c r="D1634" s="1"/>
      <c r="E1634" s="1"/>
      <c r="F1634" s="1"/>
      <c r="G1634" s="1"/>
      <c r="H1634" s="1"/>
      <c r="I1634" s="1"/>
      <c r="J1634" s="1"/>
      <c r="K1634" s="1"/>
      <c r="L1634" s="1"/>
      <c r="M1634" s="7">
        <f>RANK(Z1634,(Z1634:AB1634,AC1634:AQ1634))</f>
        <v>5</v>
      </c>
      <c r="N1634" s="7">
        <f>RANK(AA1634,(Z1634:AB1634,AC1634:AQ1634))</f>
        <v>6</v>
      </c>
      <c r="O1634" s="7">
        <f>IF(AB1634&gt;0,RANK(AB1634,(Z1634:AB1634,AC1634:AQ1634)),0)</f>
        <v>3</v>
      </c>
      <c r="P1634" s="7">
        <f t="shared" si="990"/>
        <v>1</v>
      </c>
      <c r="Q1634" s="1">
        <f t="shared" si="991"/>
        <v>400</v>
      </c>
      <c r="R1634" s="2">
        <f t="shared" si="992"/>
        <v>0.17219113215669393</v>
      </c>
      <c r="S1634" s="2"/>
      <c r="T1634" s="2">
        <f t="shared" si="993"/>
        <v>1.8510546706844596E-2</v>
      </c>
      <c r="U1634" s="2">
        <f t="shared" si="994"/>
        <v>1.334481274214378E-2</v>
      </c>
      <c r="V1634" s="2">
        <f t="shared" si="995"/>
        <v>0.13732242789496341</v>
      </c>
      <c r="W1634" s="2">
        <f t="shared" si="996"/>
        <v>0.46792940163581576</v>
      </c>
      <c r="X1634" s="2">
        <f t="shared" si="997"/>
        <v>0.29573826947912185</v>
      </c>
      <c r="Y1634" s="2">
        <f t="shared" si="998"/>
        <v>6.7154541541110557E-2</v>
      </c>
      <c r="Z1634" s="1">
        <v>43</v>
      </c>
      <c r="AA1634" s="1">
        <v>31</v>
      </c>
      <c r="AB1634" s="1">
        <v>319</v>
      </c>
      <c r="AC1634" s="1">
        <v>1087</v>
      </c>
      <c r="AD1634" s="1">
        <v>687</v>
      </c>
      <c r="AE1634" s="1">
        <v>105</v>
      </c>
      <c r="AF1634" s="1">
        <v>3</v>
      </c>
      <c r="AG1634" s="1">
        <v>6</v>
      </c>
      <c r="AH1634" s="1">
        <v>11</v>
      </c>
      <c r="AI1634" s="1">
        <v>24</v>
      </c>
      <c r="AK1634" s="1"/>
      <c r="AL1634" s="1">
        <v>5</v>
      </c>
      <c r="AN1634" s="1">
        <v>1</v>
      </c>
      <c r="AO1634" s="1">
        <v>1</v>
      </c>
      <c r="AP1634" s="1"/>
      <c r="AQ1634" s="1"/>
      <c r="AR1634" s="1"/>
      <c r="AS1634" s="8"/>
      <c r="AT1634" s="8"/>
      <c r="AU1634" s="8"/>
      <c r="AV1634" s="8"/>
      <c r="AW1634" s="2"/>
      <c r="AX1634" s="2"/>
      <c r="AY1634" s="2"/>
      <c r="AZ1634" s="2"/>
      <c r="BA1634" t="str">
        <f t="shared" si="999"/>
        <v>Caldwell CD27</v>
      </c>
      <c r="BC1634">
        <v>27</v>
      </c>
      <c r="BE1634" s="97">
        <v>48</v>
      </c>
      <c r="BF1634" s="99"/>
      <c r="BG1634" s="176">
        <v>48055</v>
      </c>
      <c r="BH1634">
        <f t="shared" si="1000"/>
        <v>4805527</v>
      </c>
      <c r="BJ1634" t="s">
        <v>3279</v>
      </c>
      <c r="CB1634">
        <v>3</v>
      </c>
    </row>
    <row r="1635" spans="1:80">
      <c r="A1635" t="s">
        <v>459</v>
      </c>
      <c r="B1635" t="s">
        <v>2</v>
      </c>
      <c r="C1635" s="1">
        <f t="shared" si="989"/>
        <v>1676</v>
      </c>
      <c r="D1635" s="1"/>
      <c r="E1635" s="1"/>
      <c r="F1635" s="1"/>
      <c r="G1635" s="1"/>
      <c r="H1635" s="1"/>
      <c r="I1635" s="1"/>
      <c r="J1635" s="1"/>
      <c r="K1635" s="1"/>
      <c r="L1635" s="1"/>
      <c r="M1635" s="7">
        <f>RANK(Z1635,(Z1635:AB1635,AC1635:AQ1635))</f>
        <v>5</v>
      </c>
      <c r="N1635" s="7">
        <f>RANK(AA1635,(Z1635:AB1635,AC1635:AQ1635))</f>
        <v>6</v>
      </c>
      <c r="O1635" s="7">
        <f>IF(AB1635&gt;0,RANK(AB1635,(Z1635:AB1635,AC1635:AQ1635)),0)</f>
        <v>3</v>
      </c>
      <c r="P1635" s="7">
        <f t="shared" si="990"/>
        <v>1</v>
      </c>
      <c r="Q1635" s="1">
        <f t="shared" si="991"/>
        <v>211</v>
      </c>
      <c r="R1635" s="2">
        <f t="shared" si="992"/>
        <v>0.12589498806682578</v>
      </c>
      <c r="S1635" s="2"/>
      <c r="T1635" s="2">
        <f t="shared" si="993"/>
        <v>3.8186157517899763E-2</v>
      </c>
      <c r="U1635" s="2">
        <f t="shared" si="994"/>
        <v>2.2673031026252982E-2</v>
      </c>
      <c r="V1635" s="2">
        <f t="shared" si="995"/>
        <v>0.17422434367541767</v>
      </c>
      <c r="W1635" s="2">
        <f t="shared" si="996"/>
        <v>0.40572792362768495</v>
      </c>
      <c r="X1635" s="2">
        <f t="shared" si="997"/>
        <v>0.2798329355608592</v>
      </c>
      <c r="Y1635" s="2">
        <f t="shared" si="998"/>
        <v>7.9355608591885507E-2</v>
      </c>
      <c r="Z1635" s="1">
        <v>64</v>
      </c>
      <c r="AA1635" s="1">
        <v>38</v>
      </c>
      <c r="AB1635" s="1">
        <v>292</v>
      </c>
      <c r="AC1635" s="1">
        <v>680</v>
      </c>
      <c r="AD1635" s="1">
        <v>469</v>
      </c>
      <c r="AE1635" s="1">
        <v>80</v>
      </c>
      <c r="AF1635" s="1">
        <v>2</v>
      </c>
      <c r="AG1635" s="1">
        <v>4</v>
      </c>
      <c r="AH1635" s="1">
        <v>14</v>
      </c>
      <c r="AI1635" s="1">
        <v>27</v>
      </c>
      <c r="AK1635" s="1"/>
      <c r="AL1635" s="1">
        <v>5</v>
      </c>
      <c r="AN1635" s="1">
        <v>1</v>
      </c>
      <c r="AO1635" s="1">
        <v>0</v>
      </c>
      <c r="AP1635" s="1"/>
      <c r="AQ1635" s="1"/>
      <c r="AR1635" s="1"/>
      <c r="AS1635" s="8"/>
      <c r="AT1635" s="8"/>
      <c r="AU1635" s="8"/>
      <c r="AV1635" s="8"/>
      <c r="AW1635" s="2"/>
      <c r="AX1635" s="2"/>
      <c r="AY1635" s="2"/>
      <c r="AZ1635" s="2"/>
      <c r="BA1635" t="str">
        <f t="shared" si="999"/>
        <v>Caldwell CD35</v>
      </c>
      <c r="BC1635">
        <v>35</v>
      </c>
      <c r="BE1635" s="97">
        <v>48</v>
      </c>
      <c r="BF1635" s="99"/>
      <c r="BG1635" s="176">
        <v>48055</v>
      </c>
      <c r="BH1635">
        <f t="shared" si="1000"/>
        <v>4805535</v>
      </c>
      <c r="BJ1635" t="s">
        <v>3279</v>
      </c>
      <c r="CB1635">
        <v>0</v>
      </c>
    </row>
    <row r="1636" spans="1:80">
      <c r="A1636" t="s">
        <v>2373</v>
      </c>
      <c r="B1636" t="s">
        <v>2</v>
      </c>
      <c r="C1636" s="1">
        <f t="shared" si="989"/>
        <v>103753</v>
      </c>
      <c r="D1636" s="1"/>
      <c r="E1636" s="1"/>
      <c r="F1636" s="1"/>
      <c r="G1636" s="1"/>
      <c r="H1636" s="1"/>
      <c r="I1636" s="1"/>
      <c r="J1636" s="1"/>
      <c r="K1636" s="1"/>
      <c r="L1636" s="1"/>
      <c r="M1636" s="7">
        <f>RANK(Z1636,(Z1636:AB1636,AC1636:AQ1636))</f>
        <v>4</v>
      </c>
      <c r="N1636" s="7">
        <f>RANK(AA1636,(Z1636:AB1636,AC1636:AQ1636))</f>
        <v>6</v>
      </c>
      <c r="O1636" s="7">
        <f>IF(AB1636&gt;0,RANK(AB1636,(Z1636:AB1636,AC1636:AQ1636)),0)</f>
        <v>3</v>
      </c>
      <c r="P1636" s="7">
        <f t="shared" si="990"/>
        <v>1</v>
      </c>
      <c r="Q1636" s="1">
        <f t="shared" si="991"/>
        <v>13349</v>
      </c>
      <c r="R1636" s="2">
        <f t="shared" si="992"/>
        <v>0.12866133991306275</v>
      </c>
      <c r="S1636" s="2"/>
      <c r="T1636" s="2">
        <f t="shared" si="993"/>
        <v>6.3419852919915573E-2</v>
      </c>
      <c r="U1636" s="2">
        <f t="shared" si="994"/>
        <v>8.9539579578421825E-3</v>
      </c>
      <c r="V1636" s="2">
        <f t="shared" si="995"/>
        <v>0.24190143899453509</v>
      </c>
      <c r="W1636" s="2">
        <f t="shared" si="996"/>
        <v>0.383998534982121</v>
      </c>
      <c r="X1636" s="2">
        <f t="shared" si="997"/>
        <v>0.25533719506905822</v>
      </c>
      <c r="Y1636" s="2">
        <f t="shared" si="998"/>
        <v>4.6389020076527954E-2</v>
      </c>
      <c r="Z1636" s="1">
        <v>6580</v>
      </c>
      <c r="AA1636" s="1">
        <v>929</v>
      </c>
      <c r="AB1636" s="1">
        <v>25098</v>
      </c>
      <c r="AC1636" s="1">
        <v>39841</v>
      </c>
      <c r="AD1636" s="1">
        <v>26492</v>
      </c>
      <c r="AE1636" s="1">
        <v>3485</v>
      </c>
      <c r="AF1636" s="1">
        <v>115</v>
      </c>
      <c r="AG1636" s="1">
        <v>113</v>
      </c>
      <c r="AH1636" s="1">
        <v>215</v>
      </c>
      <c r="AI1636" s="1">
        <v>681</v>
      </c>
      <c r="AK1636" s="1"/>
      <c r="AL1636" s="1">
        <v>102</v>
      </c>
      <c r="AN1636" s="1">
        <v>58</v>
      </c>
      <c r="AO1636" s="1">
        <v>44</v>
      </c>
      <c r="AP1636" s="1"/>
      <c r="AQ1636" s="1"/>
      <c r="AR1636" s="1"/>
      <c r="AS1636" s="8"/>
      <c r="AT1636" s="8"/>
      <c r="AU1636" s="8"/>
      <c r="AV1636" s="8"/>
      <c r="AW1636" s="2"/>
      <c r="AX1636" s="2"/>
      <c r="AY1636" s="2"/>
      <c r="AZ1636" s="2"/>
      <c r="BA1636" t="str">
        <f t="shared" si="999"/>
        <v>Collin CD3</v>
      </c>
      <c r="BC1636">
        <v>3</v>
      </c>
      <c r="BE1636" s="97">
        <v>48</v>
      </c>
      <c r="BF1636" s="99"/>
      <c r="BG1636" s="176">
        <v>48085</v>
      </c>
      <c r="BH1636">
        <f t="shared" si="1000"/>
        <v>4808503</v>
      </c>
      <c r="BJ1636" t="s">
        <v>3279</v>
      </c>
      <c r="CB1636">
        <v>0</v>
      </c>
    </row>
    <row r="1637" spans="1:80">
      <c r="A1637" t="s">
        <v>2373</v>
      </c>
      <c r="B1637" t="s">
        <v>2</v>
      </c>
      <c r="C1637" s="1">
        <f t="shared" si="989"/>
        <v>6905</v>
      </c>
      <c r="D1637" s="1"/>
      <c r="E1637" s="1"/>
      <c r="F1637" s="1"/>
      <c r="G1637" s="1"/>
      <c r="H1637" s="1"/>
      <c r="I1637" s="1"/>
      <c r="J1637" s="1"/>
      <c r="K1637" s="1"/>
      <c r="L1637" s="1"/>
      <c r="M1637" s="7">
        <f>RANK(Z1637,(Z1637:AB1637,AC1637:AQ1637))</f>
        <v>5</v>
      </c>
      <c r="N1637" s="7">
        <f>RANK(AA1637,(Z1637:AB1637,AC1637:AQ1637))</f>
        <v>6</v>
      </c>
      <c r="O1637" s="7">
        <f>IF(AB1637&gt;0,RANK(AB1637,(Z1637:AB1637,AC1637:AQ1637)),0)</f>
        <v>3</v>
      </c>
      <c r="P1637" s="7">
        <f t="shared" si="990"/>
        <v>1</v>
      </c>
      <c r="Q1637" s="1">
        <f t="shared" si="991"/>
        <v>1515</v>
      </c>
      <c r="R1637" s="2">
        <f t="shared" si="992"/>
        <v>0.21940622737146995</v>
      </c>
      <c r="S1637" s="2"/>
      <c r="T1637" s="2">
        <f t="shared" si="993"/>
        <v>2.3026792179580015E-2</v>
      </c>
      <c r="U1637" s="2">
        <f t="shared" si="994"/>
        <v>7.6755973931933383E-3</v>
      </c>
      <c r="V1637" s="2">
        <f t="shared" si="995"/>
        <v>0.1385952208544533</v>
      </c>
      <c r="W1637" s="2">
        <f t="shared" si="996"/>
        <v>0.49790007241129614</v>
      </c>
      <c r="X1637" s="2">
        <f t="shared" si="997"/>
        <v>0.27849384503982622</v>
      </c>
      <c r="Y1637" s="2">
        <f t="shared" si="998"/>
        <v>5.4308472121650964E-2</v>
      </c>
      <c r="Z1637" s="1">
        <v>159</v>
      </c>
      <c r="AA1637" s="1">
        <v>53</v>
      </c>
      <c r="AB1637" s="1">
        <v>957</v>
      </c>
      <c r="AC1637" s="1">
        <v>3438</v>
      </c>
      <c r="AD1637" s="1">
        <v>1923</v>
      </c>
      <c r="AE1637" s="1">
        <v>300</v>
      </c>
      <c r="AF1637" s="1">
        <v>7</v>
      </c>
      <c r="AG1637" s="1">
        <v>6</v>
      </c>
      <c r="AH1637" s="1">
        <v>13</v>
      </c>
      <c r="AI1637" s="1">
        <v>37</v>
      </c>
      <c r="AK1637" s="1"/>
      <c r="AL1637" s="1">
        <v>8</v>
      </c>
      <c r="AN1637" s="1">
        <v>3</v>
      </c>
      <c r="AO1637" s="1">
        <v>1</v>
      </c>
      <c r="AP1637" s="1"/>
      <c r="AQ1637" s="1"/>
      <c r="AR1637" s="1"/>
      <c r="AS1637" s="8"/>
      <c r="AT1637" s="8"/>
      <c r="AU1637" s="8"/>
      <c r="AV1637" s="8"/>
      <c r="AW1637" s="2"/>
      <c r="AX1637" s="2"/>
      <c r="AY1637" s="2"/>
      <c r="AZ1637" s="2"/>
      <c r="BA1637" t="str">
        <f t="shared" si="999"/>
        <v>Collin CD4</v>
      </c>
      <c r="BC1637">
        <v>4</v>
      </c>
      <c r="BE1637" s="97">
        <v>48</v>
      </c>
      <c r="BF1637" s="99"/>
      <c r="BG1637" s="176">
        <v>48085</v>
      </c>
      <c r="BH1637">
        <f t="shared" si="1000"/>
        <v>4808504</v>
      </c>
      <c r="BJ1637" t="s">
        <v>3279</v>
      </c>
      <c r="CB1637">
        <v>34</v>
      </c>
    </row>
    <row r="1638" spans="1:80">
      <c r="A1638" t="s">
        <v>2373</v>
      </c>
      <c r="B1638" t="s">
        <v>2</v>
      </c>
      <c r="C1638" s="1">
        <f t="shared" si="989"/>
        <v>5982</v>
      </c>
      <c r="D1638" s="1"/>
      <c r="E1638" s="1"/>
      <c r="F1638" s="1"/>
      <c r="G1638" s="1"/>
      <c r="H1638" s="1"/>
      <c r="I1638" s="1"/>
      <c r="J1638" s="1"/>
      <c r="K1638" s="1"/>
      <c r="L1638" s="1"/>
      <c r="M1638" s="7">
        <f>RANK(Z1638,(Z1638:AB1638,AC1638:AQ1638))</f>
        <v>5</v>
      </c>
      <c r="N1638" s="7">
        <f>RANK(AA1638,(Z1638:AB1638,AC1638:AQ1638))</f>
        <v>6</v>
      </c>
      <c r="O1638" s="7">
        <f>IF(AB1638&gt;0,RANK(AB1638,(Z1638:AB1638,AC1638:AQ1638)),0)</f>
        <v>3</v>
      </c>
      <c r="P1638" s="7">
        <f t="shared" si="990"/>
        <v>1</v>
      </c>
      <c r="Q1638" s="1">
        <f t="shared" si="991"/>
        <v>1481</v>
      </c>
      <c r="R1638" s="2">
        <f t="shared" si="992"/>
        <v>0.247576061517887</v>
      </c>
      <c r="S1638" s="2"/>
      <c r="T1638" s="2">
        <f t="shared" si="993"/>
        <v>3.0090270812437311E-2</v>
      </c>
      <c r="U1638" s="2">
        <f t="shared" si="994"/>
        <v>9.3614175860916079E-3</v>
      </c>
      <c r="V1638" s="2">
        <f t="shared" si="995"/>
        <v>0.18171180207288531</v>
      </c>
      <c r="W1638" s="2">
        <f t="shared" si="996"/>
        <v>0.48813105984620531</v>
      </c>
      <c r="X1638" s="2">
        <f t="shared" si="997"/>
        <v>0.24055499832831828</v>
      </c>
      <c r="Y1638" s="2">
        <f t="shared" si="998"/>
        <v>5.0150451354062153E-2</v>
      </c>
      <c r="Z1638" s="1">
        <v>180</v>
      </c>
      <c r="AA1638" s="1">
        <v>56</v>
      </c>
      <c r="AB1638" s="1">
        <v>1087</v>
      </c>
      <c r="AC1638" s="1">
        <v>2920</v>
      </c>
      <c r="AD1638" s="1">
        <v>1439</v>
      </c>
      <c r="AE1638" s="1">
        <v>239</v>
      </c>
      <c r="AF1638" s="1">
        <v>6</v>
      </c>
      <c r="AG1638" s="1">
        <v>3</v>
      </c>
      <c r="AH1638" s="1">
        <v>9</v>
      </c>
      <c r="AI1638" s="1">
        <v>35</v>
      </c>
      <c r="AK1638" s="1"/>
      <c r="AL1638" s="1">
        <v>5</v>
      </c>
      <c r="AN1638" s="1">
        <v>1</v>
      </c>
      <c r="AO1638" s="1">
        <v>2</v>
      </c>
      <c r="AP1638" s="1"/>
      <c r="AQ1638" s="1"/>
      <c r="AR1638" s="1"/>
      <c r="AS1638" s="8"/>
      <c r="AT1638" s="8"/>
      <c r="AU1638" s="8"/>
      <c r="AV1638" s="8"/>
      <c r="AW1638" s="2"/>
      <c r="AX1638" s="2"/>
      <c r="AY1638" s="2"/>
      <c r="AZ1638" s="2"/>
      <c r="BA1638" t="str">
        <f t="shared" si="999"/>
        <v>Collin CD32</v>
      </c>
      <c r="BC1638">
        <v>32</v>
      </c>
      <c r="BE1638" s="97">
        <v>48</v>
      </c>
      <c r="BF1638" s="99"/>
      <c r="BG1638" s="176">
        <v>48085</v>
      </c>
      <c r="BH1638">
        <f t="shared" si="1000"/>
        <v>4808532</v>
      </c>
      <c r="BJ1638" t="s">
        <v>3279</v>
      </c>
      <c r="CB1638">
        <v>1</v>
      </c>
    </row>
    <row r="1639" spans="1:80">
      <c r="A1639" t="s">
        <v>1155</v>
      </c>
      <c r="B1639" t="s">
        <v>2</v>
      </c>
      <c r="C1639" s="1">
        <f t="shared" si="989"/>
        <v>24693</v>
      </c>
      <c r="D1639" s="1"/>
      <c r="E1639" s="1"/>
      <c r="F1639" s="1"/>
      <c r="G1639" s="1"/>
      <c r="H1639" s="1"/>
      <c r="I1639" s="1"/>
      <c r="J1639" s="1"/>
      <c r="K1639" s="1"/>
      <c r="L1639" s="1"/>
      <c r="M1639" s="7">
        <f>RANK(Z1639,(Z1639:AB1639,AC1639:AQ1639))</f>
        <v>5</v>
      </c>
      <c r="N1639" s="7">
        <f>RANK(AA1639,(Z1639:AB1639,AC1639:AQ1639))</f>
        <v>7</v>
      </c>
      <c r="O1639" s="7">
        <f>IF(AB1639&gt;0,RANK(AB1639,(Z1639:AB1639,AC1639:AQ1639)),0)</f>
        <v>3</v>
      </c>
      <c r="P1639" s="7">
        <f t="shared" si="990"/>
        <v>1</v>
      </c>
      <c r="Q1639" s="1">
        <f t="shared" si="991"/>
        <v>4813</v>
      </c>
      <c r="R1639" s="2">
        <f t="shared" si="992"/>
        <v>0.19491353824970639</v>
      </c>
      <c r="S1639" s="2"/>
      <c r="T1639" s="2">
        <f t="shared" si="993"/>
        <v>3.7500506216336611E-2</v>
      </c>
      <c r="U1639" s="2">
        <f t="shared" si="994"/>
        <v>1.1420240554003159E-2</v>
      </c>
      <c r="V1639" s="2">
        <f t="shared" si="995"/>
        <v>0.17843113432956709</v>
      </c>
      <c r="W1639" s="2">
        <f t="shared" si="996"/>
        <v>0.45417729720973554</v>
      </c>
      <c r="X1639" s="2">
        <f t="shared" si="997"/>
        <v>0.25926375896002918</v>
      </c>
      <c r="Y1639" s="2">
        <f t="shared" si="998"/>
        <v>5.9207062730328386E-2</v>
      </c>
      <c r="Z1639" s="1">
        <v>926</v>
      </c>
      <c r="AA1639" s="1">
        <v>282</v>
      </c>
      <c r="AB1639" s="1">
        <v>4406</v>
      </c>
      <c r="AC1639" s="1">
        <v>11215</v>
      </c>
      <c r="AD1639" s="1">
        <v>6402</v>
      </c>
      <c r="AE1639" s="1">
        <v>990</v>
      </c>
      <c r="AF1639" s="1">
        <v>23</v>
      </c>
      <c r="AG1639" s="1">
        <v>30</v>
      </c>
      <c r="AH1639" s="1">
        <v>49</v>
      </c>
      <c r="AI1639" s="1">
        <v>314</v>
      </c>
      <c r="AK1639" s="1"/>
      <c r="AL1639" s="1">
        <v>39</v>
      </c>
      <c r="AN1639" s="1">
        <v>13</v>
      </c>
      <c r="AO1639" s="1">
        <v>4</v>
      </c>
      <c r="AP1639" s="1"/>
      <c r="AQ1639" s="1"/>
      <c r="AR1639" s="1"/>
      <c r="AS1639" s="8"/>
      <c r="AT1639" s="8"/>
      <c r="AU1639" s="8"/>
      <c r="AV1639" s="8"/>
      <c r="AW1639" s="2"/>
      <c r="AX1639" s="2"/>
      <c r="AY1639" s="2"/>
      <c r="AZ1639" s="2"/>
      <c r="BA1639" t="str">
        <f t="shared" si="999"/>
        <v>Comal CD21</v>
      </c>
      <c r="BC1639">
        <v>21</v>
      </c>
      <c r="BE1639" s="97">
        <v>48</v>
      </c>
      <c r="BF1639" s="99"/>
      <c r="BG1639" s="176">
        <v>48091</v>
      </c>
      <c r="BH1639">
        <f t="shared" si="1000"/>
        <v>4809121</v>
      </c>
      <c r="BJ1639" t="s">
        <v>3279</v>
      </c>
      <c r="CB1639">
        <v>1</v>
      </c>
    </row>
    <row r="1640" spans="1:80">
      <c r="A1640" t="s">
        <v>1155</v>
      </c>
      <c r="B1640" t="s">
        <v>2</v>
      </c>
      <c r="C1640" s="1">
        <f t="shared" si="989"/>
        <v>4073</v>
      </c>
      <c r="D1640" s="1"/>
      <c r="E1640" s="1"/>
      <c r="F1640" s="1"/>
      <c r="G1640" s="1"/>
      <c r="H1640" s="1"/>
      <c r="I1640" s="1"/>
      <c r="J1640" s="1"/>
      <c r="K1640" s="1"/>
      <c r="L1640" s="1"/>
      <c r="M1640" s="7">
        <f>RANK(Z1640,(Z1640:AB1640,AC1640:AQ1640))</f>
        <v>5</v>
      </c>
      <c r="N1640" s="7">
        <f>RANK(AA1640,(Z1640:AB1640,AC1640:AQ1640))</f>
        <v>7</v>
      </c>
      <c r="O1640" s="7">
        <f>IF(AB1640&gt;0,RANK(AB1640,(Z1640:AB1640,AC1640:AQ1640)),0)</f>
        <v>3</v>
      </c>
      <c r="P1640" s="7">
        <f t="shared" si="990"/>
        <v>1</v>
      </c>
      <c r="Q1640" s="1">
        <f t="shared" si="991"/>
        <v>660</v>
      </c>
      <c r="R1640" s="2">
        <f t="shared" si="992"/>
        <v>0.16204272035354775</v>
      </c>
      <c r="S1640" s="2"/>
      <c r="T1640" s="2">
        <f t="shared" si="993"/>
        <v>2.8971274245028236E-2</v>
      </c>
      <c r="U1640" s="2">
        <f t="shared" si="994"/>
        <v>1.2521482936410509E-2</v>
      </c>
      <c r="V1640" s="2">
        <f t="shared" si="995"/>
        <v>0.17063589491775105</v>
      </c>
      <c r="W1640" s="2">
        <f t="shared" si="996"/>
        <v>0.44070709550699733</v>
      </c>
      <c r="X1640" s="2">
        <f t="shared" si="997"/>
        <v>0.27866437515344955</v>
      </c>
      <c r="Y1640" s="2">
        <f t="shared" si="998"/>
        <v>6.8499877240363272E-2</v>
      </c>
      <c r="Z1640" s="1">
        <v>118</v>
      </c>
      <c r="AA1640" s="1">
        <v>51</v>
      </c>
      <c r="AB1640" s="1">
        <v>695</v>
      </c>
      <c r="AC1640" s="1">
        <v>1795</v>
      </c>
      <c r="AD1640" s="1">
        <v>1135</v>
      </c>
      <c r="AE1640" s="1">
        <v>186</v>
      </c>
      <c r="AF1640" s="1">
        <v>4</v>
      </c>
      <c r="AG1640" s="1">
        <v>6</v>
      </c>
      <c r="AH1640" s="1">
        <v>12</v>
      </c>
      <c r="AI1640" s="1">
        <v>64</v>
      </c>
      <c r="AK1640" s="1"/>
      <c r="AL1640" s="1">
        <v>5</v>
      </c>
      <c r="AN1640" s="1">
        <v>1</v>
      </c>
      <c r="AO1640" s="1">
        <v>1</v>
      </c>
      <c r="AP1640" s="1"/>
      <c r="AQ1640" s="1"/>
      <c r="AR1640" s="1"/>
      <c r="AS1640" s="8"/>
      <c r="AT1640" s="8"/>
      <c r="AU1640" s="8"/>
      <c r="AV1640" s="8"/>
      <c r="AW1640" s="2"/>
      <c r="AX1640" s="2"/>
      <c r="AY1640" s="2"/>
      <c r="AZ1640" s="2"/>
      <c r="BA1640" t="str">
        <f t="shared" si="999"/>
        <v>Comal CD35</v>
      </c>
      <c r="BC1640">
        <v>35</v>
      </c>
      <c r="BE1640" s="97">
        <v>48</v>
      </c>
      <c r="BF1640" s="99"/>
      <c r="BG1640" s="176">
        <v>48091</v>
      </c>
      <c r="BH1640">
        <f t="shared" si="1000"/>
        <v>4809135</v>
      </c>
      <c r="BJ1640" t="s">
        <v>3279</v>
      </c>
      <c r="CB1640">
        <v>9</v>
      </c>
    </row>
    <row r="1641" spans="1:80">
      <c r="A1641" t="s">
        <v>247</v>
      </c>
      <c r="B1641" t="s">
        <v>2</v>
      </c>
      <c r="C1641" s="1">
        <f t="shared" si="989"/>
        <v>24344</v>
      </c>
      <c r="D1641" s="1"/>
      <c r="E1641" s="1"/>
      <c r="F1641" s="1"/>
      <c r="G1641" s="1"/>
      <c r="H1641" s="1"/>
      <c r="I1641" s="1"/>
      <c r="J1641" s="1"/>
      <c r="K1641" s="1"/>
      <c r="L1641" s="1"/>
      <c r="M1641" s="7">
        <f>RANK(Z1641,(Z1641:AB1641,AC1641:AQ1641))</f>
        <v>4</v>
      </c>
      <c r="N1641" s="7">
        <f>RANK(AA1641,(Z1641:AB1641,AC1641:AQ1641))</f>
        <v>6</v>
      </c>
      <c r="O1641" s="7">
        <f>IF(AB1641&gt;0,RANK(AB1641,(Z1641:AB1641,AC1641:AQ1641)),0)</f>
        <v>3</v>
      </c>
      <c r="P1641" s="7">
        <f t="shared" si="990"/>
        <v>1</v>
      </c>
      <c r="Q1641" s="1">
        <f t="shared" si="991"/>
        <v>3165</v>
      </c>
      <c r="R1641" s="2">
        <f t="shared" si="992"/>
        <v>0.13001150180742688</v>
      </c>
      <c r="S1641" s="2"/>
      <c r="T1641" s="2">
        <f t="shared" si="993"/>
        <v>6.3259940847847515E-2</v>
      </c>
      <c r="U1641" s="2">
        <f t="shared" si="994"/>
        <v>1.3103844889911271E-2</v>
      </c>
      <c r="V1641" s="2">
        <f t="shared" si="995"/>
        <v>0.23167926388432469</v>
      </c>
      <c r="W1641" s="2">
        <f t="shared" si="996"/>
        <v>0.38724120933289519</v>
      </c>
      <c r="X1641" s="2">
        <f t="shared" si="997"/>
        <v>0.25722970752546831</v>
      </c>
      <c r="Y1641" s="2">
        <f t="shared" si="998"/>
        <v>4.7486033519553106E-2</v>
      </c>
      <c r="Z1641" s="1">
        <v>1540</v>
      </c>
      <c r="AA1641" s="1">
        <v>319</v>
      </c>
      <c r="AB1641" s="1">
        <v>5640</v>
      </c>
      <c r="AC1641" s="1">
        <v>9427</v>
      </c>
      <c r="AD1641" s="1">
        <v>6262</v>
      </c>
      <c r="AE1641" s="1">
        <v>837</v>
      </c>
      <c r="AF1641" s="1">
        <v>25</v>
      </c>
      <c r="AG1641" s="1">
        <v>15</v>
      </c>
      <c r="AH1641" s="1">
        <v>51</v>
      </c>
      <c r="AI1641" s="1">
        <v>144</v>
      </c>
      <c r="AK1641" s="1"/>
      <c r="AL1641" s="1">
        <v>47</v>
      </c>
      <c r="AN1641" s="1">
        <v>16</v>
      </c>
      <c r="AO1641" s="1">
        <v>21</v>
      </c>
      <c r="AP1641" s="1"/>
      <c r="AQ1641" s="1"/>
      <c r="AR1641" s="1"/>
      <c r="AS1641" s="8"/>
      <c r="AT1641" s="8"/>
      <c r="AU1641" s="8"/>
      <c r="AV1641" s="8"/>
      <c r="AW1641" s="2"/>
      <c r="AX1641" s="2"/>
      <c r="AY1641" s="2"/>
      <c r="AZ1641" s="2"/>
      <c r="BA1641" t="str">
        <f t="shared" si="999"/>
        <v>Dallas CD5</v>
      </c>
      <c r="BC1641">
        <v>5</v>
      </c>
      <c r="BE1641" s="97">
        <v>48</v>
      </c>
      <c r="BF1641" s="99"/>
      <c r="BG1641" s="176">
        <v>48113</v>
      </c>
      <c r="BH1641">
        <f t="shared" si="1000"/>
        <v>4811305</v>
      </c>
      <c r="BJ1641" t="s">
        <v>3279</v>
      </c>
      <c r="CB1641">
        <v>3</v>
      </c>
    </row>
    <row r="1642" spans="1:80">
      <c r="A1642" t="s">
        <v>247</v>
      </c>
      <c r="B1642" t="s">
        <v>2</v>
      </c>
      <c r="C1642" s="1">
        <f t="shared" si="989"/>
        <v>34033</v>
      </c>
      <c r="D1642" s="1"/>
      <c r="E1642" s="1"/>
      <c r="F1642" s="1"/>
      <c r="G1642" s="1"/>
      <c r="H1642" s="1"/>
      <c r="I1642" s="1"/>
      <c r="J1642" s="1"/>
      <c r="K1642" s="1"/>
      <c r="L1642" s="1"/>
      <c r="M1642" s="7">
        <f>RANK(Z1642,(Z1642:AB1642,AC1642:AQ1642))</f>
        <v>4</v>
      </c>
      <c r="N1642" s="7">
        <f>RANK(AA1642,(Z1642:AB1642,AC1642:AQ1642))</f>
        <v>6</v>
      </c>
      <c r="O1642" s="7">
        <f>IF(AB1642&gt;0,RANK(AB1642,(Z1642:AB1642,AC1642:AQ1642)),0)</f>
        <v>2</v>
      </c>
      <c r="P1642" s="7">
        <f t="shared" si="990"/>
        <v>1</v>
      </c>
      <c r="Q1642" s="1">
        <f t="shared" si="991"/>
        <v>2132</v>
      </c>
      <c r="R1642" s="2">
        <f t="shared" si="992"/>
        <v>6.2645079775512008E-2</v>
      </c>
      <c r="S1642" s="2"/>
      <c r="T1642" s="2">
        <f t="shared" si="993"/>
        <v>8.6298592542532249E-2</v>
      </c>
      <c r="U1642" s="2">
        <f t="shared" si="994"/>
        <v>1.4574089853965268E-2</v>
      </c>
      <c r="V1642" s="2">
        <f t="shared" si="995"/>
        <v>0.26459612728822024</v>
      </c>
      <c r="W1642" s="2">
        <f t="shared" si="996"/>
        <v>0.32724120706373228</v>
      </c>
      <c r="X1642" s="2">
        <f t="shared" si="997"/>
        <v>0.26004172420885613</v>
      </c>
      <c r="Y1642" s="2">
        <f t="shared" si="998"/>
        <v>4.7248259042693863E-2</v>
      </c>
      <c r="Z1642" s="1">
        <v>2937</v>
      </c>
      <c r="AA1642" s="1">
        <v>496</v>
      </c>
      <c r="AB1642" s="1">
        <v>9005</v>
      </c>
      <c r="AC1642" s="1">
        <v>11137</v>
      </c>
      <c r="AD1642" s="1">
        <v>8850</v>
      </c>
      <c r="AE1642" s="1">
        <v>1122</v>
      </c>
      <c r="AF1642" s="1">
        <v>48</v>
      </c>
      <c r="AG1642" s="1">
        <v>38</v>
      </c>
      <c r="AH1642" s="1">
        <v>84</v>
      </c>
      <c r="AI1642" s="1">
        <v>256</v>
      </c>
      <c r="AK1642" s="1"/>
      <c r="AL1642" s="1">
        <v>33</v>
      </c>
      <c r="AN1642" s="1">
        <v>13</v>
      </c>
      <c r="AO1642" s="1">
        <v>14</v>
      </c>
      <c r="AP1642" s="1"/>
      <c r="AQ1642" s="1"/>
      <c r="AR1642" s="1"/>
      <c r="AS1642" s="8"/>
      <c r="AT1642" s="8"/>
      <c r="AU1642" s="8"/>
      <c r="AV1642" s="8"/>
      <c r="AW1642" s="2"/>
      <c r="AX1642" s="2"/>
      <c r="AY1642" s="2"/>
      <c r="AZ1642" s="2"/>
      <c r="BA1642" t="str">
        <f t="shared" si="999"/>
        <v>Dallas CD24</v>
      </c>
      <c r="BC1642">
        <v>24</v>
      </c>
      <c r="BE1642" s="97">
        <v>48</v>
      </c>
      <c r="BF1642" s="99"/>
      <c r="BG1642" s="176">
        <v>48113</v>
      </c>
      <c r="BH1642">
        <f t="shared" si="1000"/>
        <v>4811324</v>
      </c>
      <c r="BJ1642" t="s">
        <v>3279</v>
      </c>
      <c r="CB1642">
        <v>4</v>
      </c>
    </row>
    <row r="1643" spans="1:80">
      <c r="A1643" t="s">
        <v>247</v>
      </c>
      <c r="B1643" t="s">
        <v>2</v>
      </c>
      <c r="C1643" s="1">
        <f t="shared" si="989"/>
        <v>35</v>
      </c>
      <c r="D1643" s="1"/>
      <c r="E1643" s="1"/>
      <c r="F1643" s="1"/>
      <c r="G1643" s="1"/>
      <c r="H1643" s="1"/>
      <c r="I1643" s="1"/>
      <c r="J1643" s="1"/>
      <c r="K1643" s="1"/>
      <c r="L1643" s="1"/>
      <c r="M1643" s="7">
        <f>RANK(Z1643,(Z1643:AB1643,AC1643:AQ1643))</f>
        <v>4</v>
      </c>
      <c r="N1643" s="7">
        <f>RANK(AA1643,(Z1643:AB1643,AC1643:AQ1643))</f>
        <v>7</v>
      </c>
      <c r="O1643" s="7">
        <f>IF(AB1643&gt;0,RANK(AB1643,(Z1643:AB1643,AC1643:AQ1643)),0)</f>
        <v>3</v>
      </c>
      <c r="P1643" s="7">
        <f t="shared" si="990"/>
        <v>2</v>
      </c>
      <c r="Q1643" s="1">
        <f t="shared" si="991"/>
        <v>2</v>
      </c>
      <c r="R1643" s="2">
        <f t="shared" si="992"/>
        <v>5.7142857142857141E-2</v>
      </c>
      <c r="S1643" s="2"/>
      <c r="T1643" s="2">
        <f t="shared" si="993"/>
        <v>0.14285714285714285</v>
      </c>
      <c r="U1643" s="2">
        <f t="shared" si="994"/>
        <v>0</v>
      </c>
      <c r="V1643" s="2">
        <f t="shared" si="995"/>
        <v>0.17142857142857143</v>
      </c>
      <c r="W1643" s="2">
        <f t="shared" si="996"/>
        <v>0.2857142857142857</v>
      </c>
      <c r="X1643" s="2">
        <f t="shared" si="997"/>
        <v>0.34285714285714286</v>
      </c>
      <c r="Y1643" s="2">
        <f t="shared" si="998"/>
        <v>5.7142857142857162E-2</v>
      </c>
      <c r="Z1643" s="1">
        <v>5</v>
      </c>
      <c r="AA1643" s="1">
        <v>0</v>
      </c>
      <c r="AB1643" s="1">
        <v>6</v>
      </c>
      <c r="AC1643" s="1">
        <v>10</v>
      </c>
      <c r="AD1643" s="1">
        <v>12</v>
      </c>
      <c r="AE1643" s="1">
        <v>1</v>
      </c>
      <c r="AF1643" s="1">
        <v>0</v>
      </c>
      <c r="AG1643" s="1">
        <v>0</v>
      </c>
      <c r="AH1643" s="1">
        <v>0</v>
      </c>
      <c r="AI1643" s="1">
        <v>1</v>
      </c>
      <c r="AK1643" s="1"/>
      <c r="AL1643" s="1">
        <v>0</v>
      </c>
      <c r="AN1643" s="1">
        <v>0</v>
      </c>
      <c r="AO1643" s="1">
        <v>0</v>
      </c>
      <c r="AP1643" s="1"/>
      <c r="AQ1643" s="1"/>
      <c r="AR1643" s="1"/>
      <c r="AS1643" s="8"/>
      <c r="AT1643" s="8"/>
      <c r="AU1643" s="8"/>
      <c r="AV1643" s="8"/>
      <c r="AW1643" s="2"/>
      <c r="AX1643" s="2"/>
      <c r="AY1643" s="2"/>
      <c r="AZ1643" s="2"/>
      <c r="BA1643" t="str">
        <f t="shared" si="999"/>
        <v>Dallas CD26</v>
      </c>
      <c r="BC1643">
        <v>26</v>
      </c>
      <c r="BE1643" s="97">
        <v>48</v>
      </c>
      <c r="BF1643" s="99"/>
      <c r="BG1643" s="176">
        <v>48113</v>
      </c>
      <c r="BH1643">
        <f t="shared" si="1000"/>
        <v>4811326</v>
      </c>
      <c r="BJ1643" t="s">
        <v>3279</v>
      </c>
      <c r="CB1643">
        <v>6</v>
      </c>
    </row>
    <row r="1644" spans="1:80">
      <c r="A1644" t="s">
        <v>247</v>
      </c>
      <c r="B1644" t="s">
        <v>2107</v>
      </c>
      <c r="C1644" s="1">
        <f t="shared" si="989"/>
        <v>22998</v>
      </c>
      <c r="D1644" s="1"/>
      <c r="E1644" s="1"/>
      <c r="F1644" s="1"/>
      <c r="G1644" s="1"/>
      <c r="H1644" s="1"/>
      <c r="I1644" s="1"/>
      <c r="J1644" s="1"/>
      <c r="K1644" s="1"/>
      <c r="L1644" s="1"/>
      <c r="M1644" s="7">
        <f>RANK(Z1644,(Z1644:AB1644,AC1644:AQ1644))</f>
        <v>5</v>
      </c>
      <c r="N1644" s="7">
        <f>RANK(AA1644,(Z1644:AB1644,AC1644:AQ1644))</f>
        <v>6</v>
      </c>
      <c r="O1644" s="7">
        <f>IF(AB1644&gt;0,RANK(AB1644,(Z1644:AB1644,AC1644:AQ1644)),0)</f>
        <v>3</v>
      </c>
      <c r="P1644" s="7">
        <f t="shared" si="990"/>
        <v>1</v>
      </c>
      <c r="Q1644" s="1">
        <f t="shared" si="991"/>
        <v>3789</v>
      </c>
      <c r="R1644" s="2">
        <f t="shared" si="992"/>
        <v>0.16475345682233239</v>
      </c>
      <c r="S1644" s="2"/>
      <c r="T1644" s="2">
        <f t="shared" si="993"/>
        <v>4.6221410557439779E-2</v>
      </c>
      <c r="U1644" s="2">
        <f t="shared" si="994"/>
        <v>9.0007826767545002E-3</v>
      </c>
      <c r="V1644" s="2">
        <f t="shared" si="995"/>
        <v>0.22193234194277764</v>
      </c>
      <c r="W1644" s="2">
        <f t="shared" si="996"/>
        <v>0.41507957213670754</v>
      </c>
      <c r="X1644" s="2">
        <f t="shared" si="997"/>
        <v>0.25032611531437515</v>
      </c>
      <c r="Y1644" s="2">
        <f t="shared" si="998"/>
        <v>5.7439777371945333E-2</v>
      </c>
      <c r="Z1644" s="1">
        <v>1063</v>
      </c>
      <c r="AA1644" s="1">
        <v>207</v>
      </c>
      <c r="AB1644" s="1">
        <v>5104</v>
      </c>
      <c r="AC1644" s="1">
        <v>9546</v>
      </c>
      <c r="AD1644" s="1">
        <v>5757</v>
      </c>
      <c r="AE1644" s="1">
        <v>1075</v>
      </c>
      <c r="AF1644" s="1">
        <v>25</v>
      </c>
      <c r="AG1644" s="1">
        <v>14</v>
      </c>
      <c r="AH1644" s="1">
        <v>51</v>
      </c>
      <c r="AI1644" s="1">
        <v>97</v>
      </c>
      <c r="AK1644" s="1"/>
      <c r="AL1644" s="1">
        <v>34</v>
      </c>
      <c r="AN1644" s="1">
        <v>11</v>
      </c>
      <c r="AO1644" s="1">
        <v>14</v>
      </c>
      <c r="AP1644" s="1"/>
      <c r="AQ1644" s="1"/>
      <c r="AR1644" s="1"/>
      <c r="AS1644" s="8"/>
      <c r="AT1644" s="8"/>
      <c r="AU1644" s="8"/>
      <c r="AV1644" s="8"/>
      <c r="AW1644" s="2"/>
      <c r="AX1644" s="2"/>
      <c r="AY1644" s="2"/>
      <c r="AZ1644" s="2"/>
      <c r="BA1644" t="str">
        <f t="shared" si="999"/>
        <v>Dallas CD30</v>
      </c>
      <c r="BC1644">
        <v>30</v>
      </c>
      <c r="BE1644" s="97">
        <v>48</v>
      </c>
      <c r="BF1644" s="99"/>
      <c r="BG1644" s="176">
        <v>48113</v>
      </c>
      <c r="BH1644">
        <f t="shared" si="1000"/>
        <v>4811330</v>
      </c>
      <c r="BJ1644" t="s">
        <v>3279</v>
      </c>
      <c r="CB1644">
        <v>0</v>
      </c>
    </row>
    <row r="1645" spans="1:80">
      <c r="A1645" t="s">
        <v>247</v>
      </c>
      <c r="B1645" t="s">
        <v>2107</v>
      </c>
      <c r="C1645" s="1">
        <f t="shared" si="989"/>
        <v>84438</v>
      </c>
      <c r="D1645" s="1"/>
      <c r="E1645" s="1"/>
      <c r="F1645" s="1"/>
      <c r="G1645" s="1"/>
      <c r="H1645" s="1"/>
      <c r="I1645" s="1"/>
      <c r="J1645" s="1"/>
      <c r="K1645" s="1"/>
      <c r="L1645" s="1"/>
      <c r="M1645" s="7">
        <f>RANK(Z1645,(Z1645:AB1645,AC1645:AQ1645))</f>
        <v>4</v>
      </c>
      <c r="N1645" s="7">
        <f>RANK(AA1645,(Z1645:AB1645,AC1645:AQ1645))</f>
        <v>6</v>
      </c>
      <c r="O1645" s="7">
        <f>IF(AB1645&gt;0,RANK(AB1645,(Z1645:AB1645,AC1645:AQ1645)),0)</f>
        <v>2</v>
      </c>
      <c r="P1645" s="7">
        <f t="shared" si="990"/>
        <v>1</v>
      </c>
      <c r="Q1645" s="1">
        <f t="shared" si="991"/>
        <v>2433</v>
      </c>
      <c r="R1645" s="2">
        <f t="shared" si="992"/>
        <v>2.8814041071555462E-2</v>
      </c>
      <c r="S1645" s="2"/>
      <c r="T1645" s="2">
        <f t="shared" si="993"/>
        <v>9.3772945830076504E-2</v>
      </c>
      <c r="U1645" s="2">
        <f t="shared" si="994"/>
        <v>1.2470688552547432E-2</v>
      </c>
      <c r="V1645" s="2">
        <f t="shared" si="995"/>
        <v>0.29325659063454845</v>
      </c>
      <c r="W1645" s="2">
        <f t="shared" si="996"/>
        <v>0.32207063170610389</v>
      </c>
      <c r="X1645" s="2">
        <f t="shared" si="997"/>
        <v>0.23574693858215495</v>
      </c>
      <c r="Y1645" s="2">
        <f t="shared" si="998"/>
        <v>4.2682204694568848E-2</v>
      </c>
      <c r="Z1645" s="1">
        <v>7918</v>
      </c>
      <c r="AA1645" s="1">
        <v>1053</v>
      </c>
      <c r="AB1645" s="1">
        <v>24762</v>
      </c>
      <c r="AC1645" s="1">
        <v>27195</v>
      </c>
      <c r="AD1645" s="1">
        <v>19906</v>
      </c>
      <c r="AE1645" s="1">
        <v>2561</v>
      </c>
      <c r="AF1645" s="1">
        <v>101</v>
      </c>
      <c r="AG1645" s="1">
        <v>84</v>
      </c>
      <c r="AH1645" s="1">
        <v>207</v>
      </c>
      <c r="AI1645" s="1">
        <v>475</v>
      </c>
      <c r="AK1645" s="1"/>
      <c r="AL1645" s="1">
        <v>95</v>
      </c>
      <c r="AN1645" s="1">
        <v>43</v>
      </c>
      <c r="AO1645" s="1">
        <v>38</v>
      </c>
      <c r="AP1645" s="1"/>
      <c r="AQ1645" s="1"/>
      <c r="AR1645" s="1"/>
      <c r="AS1645" s="8"/>
      <c r="AT1645" s="8"/>
      <c r="AU1645" s="8"/>
      <c r="AV1645" s="8"/>
      <c r="AW1645" s="2"/>
      <c r="AX1645" s="2"/>
      <c r="AY1645" s="2"/>
      <c r="AZ1645" s="2"/>
      <c r="BA1645" t="str">
        <f t="shared" si="999"/>
        <v>Dallas CD32</v>
      </c>
      <c r="BC1645">
        <v>32</v>
      </c>
      <c r="BE1645" s="97">
        <v>48</v>
      </c>
      <c r="BF1645" s="99"/>
      <c r="BG1645" s="176">
        <v>48113</v>
      </c>
      <c r="BH1645">
        <f>BG1645*100+BC1645</f>
        <v>4811332</v>
      </c>
      <c r="BJ1645" t="s">
        <v>3279</v>
      </c>
      <c r="CB1645">
        <v>6</v>
      </c>
    </row>
    <row r="1646" spans="1:80">
      <c r="A1646" t="s">
        <v>247</v>
      </c>
      <c r="B1646" t="s">
        <v>2</v>
      </c>
      <c r="C1646" s="1">
        <f t="shared" si="989"/>
        <v>9232</v>
      </c>
      <c r="D1646" s="1"/>
      <c r="E1646" s="1"/>
      <c r="F1646" s="1"/>
      <c r="G1646" s="1"/>
      <c r="H1646" s="1"/>
      <c r="I1646" s="1"/>
      <c r="J1646" s="1"/>
      <c r="K1646" s="1"/>
      <c r="L1646" s="1"/>
      <c r="M1646" s="7">
        <f>RANK(Z1646,(Z1646:AB1646,AC1646:AQ1646))</f>
        <v>4</v>
      </c>
      <c r="N1646" s="7">
        <f>RANK(AA1646,(Z1646:AB1646,AC1646:AQ1646))</f>
        <v>6</v>
      </c>
      <c r="O1646" s="7">
        <f>IF(AB1646&gt;0,RANK(AB1646,(Z1646:AB1646,AC1646:AQ1646)),0)</f>
        <v>3</v>
      </c>
      <c r="P1646" s="7">
        <f t="shared" si="990"/>
        <v>1</v>
      </c>
      <c r="Q1646" s="1">
        <f t="shared" si="991"/>
        <v>1307</v>
      </c>
      <c r="R1646" s="2">
        <f t="shared" si="992"/>
        <v>0.14157279029462738</v>
      </c>
      <c r="S1646" s="2"/>
      <c r="T1646" s="2">
        <f t="shared" si="993"/>
        <v>3.5095320623916813E-2</v>
      </c>
      <c r="U1646" s="2">
        <f t="shared" si="994"/>
        <v>1.0398613518197574E-2</v>
      </c>
      <c r="V1646" s="2">
        <f t="shared" si="995"/>
        <v>0.18771663778162911</v>
      </c>
      <c r="W1646" s="2">
        <f t="shared" si="996"/>
        <v>0.43208405545927209</v>
      </c>
      <c r="X1646" s="2">
        <f t="shared" si="997"/>
        <v>0.29051126516464471</v>
      </c>
      <c r="Y1646" s="2">
        <f t="shared" si="998"/>
        <v>4.4194107452339593E-2</v>
      </c>
      <c r="Z1646" s="1">
        <v>324</v>
      </c>
      <c r="AA1646" s="1">
        <v>96</v>
      </c>
      <c r="AB1646" s="1">
        <v>1733</v>
      </c>
      <c r="AC1646" s="1">
        <v>3989</v>
      </c>
      <c r="AD1646" s="1">
        <v>2682</v>
      </c>
      <c r="AE1646" s="1">
        <v>311</v>
      </c>
      <c r="AF1646" s="1">
        <v>7</v>
      </c>
      <c r="AG1646" s="1">
        <v>6</v>
      </c>
      <c r="AH1646" s="1">
        <v>23</v>
      </c>
      <c r="AI1646" s="1">
        <v>37</v>
      </c>
      <c r="AK1646" s="1"/>
      <c r="AL1646" s="1">
        <v>14</v>
      </c>
      <c r="AN1646" s="1">
        <v>2</v>
      </c>
      <c r="AO1646" s="1">
        <v>8</v>
      </c>
      <c r="AP1646" s="1"/>
      <c r="AQ1646" s="1"/>
      <c r="AR1646" s="1"/>
      <c r="AS1646" s="8"/>
      <c r="AT1646" s="8"/>
      <c r="AU1646" s="8"/>
      <c r="AV1646" s="8"/>
      <c r="AW1646" s="2"/>
      <c r="AX1646" s="2"/>
      <c r="AY1646" s="2"/>
      <c r="AZ1646" s="2"/>
      <c r="BA1646" t="str">
        <f t="shared" si="999"/>
        <v>Dallas CD33</v>
      </c>
      <c r="BC1646">
        <v>33</v>
      </c>
      <c r="BE1646" s="97">
        <v>48</v>
      </c>
      <c r="BF1646" s="99"/>
      <c r="BG1646" s="176">
        <v>48113</v>
      </c>
      <c r="BH1646">
        <f t="shared" si="1000"/>
        <v>4811333</v>
      </c>
      <c r="BJ1646" t="s">
        <v>3279</v>
      </c>
      <c r="CB1646">
        <v>18</v>
      </c>
    </row>
    <row r="1647" spans="1:80">
      <c r="A1647" t="s">
        <v>646</v>
      </c>
      <c r="B1647" t="s">
        <v>2</v>
      </c>
      <c r="C1647" s="1">
        <f t="shared" si="989"/>
        <v>13230</v>
      </c>
      <c r="D1647" s="1"/>
      <c r="E1647" s="1"/>
      <c r="F1647" s="1"/>
      <c r="G1647" s="1"/>
      <c r="H1647" s="1"/>
      <c r="I1647" s="1"/>
      <c r="J1647" s="1"/>
      <c r="K1647" s="1"/>
      <c r="L1647" s="1"/>
      <c r="M1647" s="7">
        <f>RANK(Z1647,(Z1647:AB1647,AC1647:AQ1647))</f>
        <v>4</v>
      </c>
      <c r="N1647" s="7">
        <f>RANK(AA1647,(Z1647:AB1647,AC1647:AQ1647))</f>
        <v>6</v>
      </c>
      <c r="O1647" s="7">
        <f>IF(AB1647&gt;0,RANK(AB1647,(Z1647:AB1647,AC1647:AQ1647)),0)</f>
        <v>2</v>
      </c>
      <c r="P1647" s="7">
        <f t="shared" si="990"/>
        <v>1</v>
      </c>
      <c r="Q1647" s="1">
        <f t="shared" si="991"/>
        <v>1930</v>
      </c>
      <c r="R1647" s="2">
        <f t="shared" si="992"/>
        <v>0.14588057445200303</v>
      </c>
      <c r="S1647" s="2"/>
      <c r="T1647" s="2">
        <f t="shared" si="993"/>
        <v>6.3114134542705966E-2</v>
      </c>
      <c r="U1647" s="2">
        <f t="shared" si="994"/>
        <v>9.2214663643235065E-3</v>
      </c>
      <c r="V1647" s="2">
        <f t="shared" si="995"/>
        <v>0.2530612244897959</v>
      </c>
      <c r="W1647" s="2">
        <f t="shared" si="996"/>
        <v>0.39894179894179893</v>
      </c>
      <c r="X1647" s="2">
        <f t="shared" si="997"/>
        <v>0.23015873015873015</v>
      </c>
      <c r="Y1647" s="2">
        <f t="shared" si="998"/>
        <v>4.5502645502645572E-2</v>
      </c>
      <c r="Z1647" s="1">
        <v>835</v>
      </c>
      <c r="AA1647" s="1">
        <v>122</v>
      </c>
      <c r="AB1647" s="1">
        <v>3348</v>
      </c>
      <c r="AC1647" s="1">
        <v>5278</v>
      </c>
      <c r="AD1647" s="1">
        <v>3045</v>
      </c>
      <c r="AE1647" s="1">
        <v>457</v>
      </c>
      <c r="AF1647" s="1">
        <v>18</v>
      </c>
      <c r="AG1647" s="1">
        <v>9</v>
      </c>
      <c r="AH1647" s="1">
        <v>28</v>
      </c>
      <c r="AI1647" s="1">
        <v>69</v>
      </c>
      <c r="AK1647" s="1"/>
      <c r="AL1647" s="1">
        <v>15</v>
      </c>
      <c r="AN1647" s="1">
        <v>4</v>
      </c>
      <c r="AO1647" s="1">
        <v>2</v>
      </c>
      <c r="AP1647" s="1"/>
      <c r="AQ1647" s="1"/>
      <c r="AR1647" s="1"/>
      <c r="AS1647" s="8"/>
      <c r="AT1647" s="8"/>
      <c r="AU1647" s="8"/>
      <c r="AV1647" s="8"/>
      <c r="AW1647" s="2"/>
      <c r="AX1647" s="2"/>
      <c r="AY1647" s="2"/>
      <c r="AZ1647" s="2"/>
      <c r="BA1647" t="str">
        <f t="shared" si="999"/>
        <v>Denton CD24</v>
      </c>
      <c r="BC1647">
        <v>24</v>
      </c>
      <c r="BE1647" s="97">
        <v>48</v>
      </c>
      <c r="BF1647" s="99"/>
      <c r="BG1647" s="176">
        <v>48121</v>
      </c>
      <c r="BH1647">
        <f t="shared" si="1000"/>
        <v>4812124</v>
      </c>
      <c r="BJ1647" t="s">
        <v>3279</v>
      </c>
      <c r="CB1647">
        <v>8</v>
      </c>
    </row>
    <row r="1648" spans="1:80">
      <c r="A1648" t="s">
        <v>646</v>
      </c>
      <c r="B1648" t="s">
        <v>2</v>
      </c>
      <c r="C1648" s="1">
        <f t="shared" si="989"/>
        <v>82810</v>
      </c>
      <c r="D1648" s="1"/>
      <c r="E1648" s="1"/>
      <c r="F1648" s="1"/>
      <c r="G1648" s="1"/>
      <c r="H1648" s="1"/>
      <c r="I1648" s="1"/>
      <c r="J1648" s="1"/>
      <c r="K1648" s="1"/>
      <c r="L1648" s="1"/>
      <c r="M1648" s="7">
        <f>RANK(Z1648,(Z1648:AB1648,AC1648:AQ1648))</f>
        <v>4</v>
      </c>
      <c r="N1648" s="7">
        <f>RANK(AA1648,(Z1648:AB1648,AC1648:AQ1648))</f>
        <v>6</v>
      </c>
      <c r="O1648" s="7">
        <f>IF(AB1648&gt;0,RANK(AB1648,(Z1648:AB1648,AC1648:AQ1648)),0)</f>
        <v>3</v>
      </c>
      <c r="P1648" s="7">
        <f t="shared" si="990"/>
        <v>1</v>
      </c>
      <c r="Q1648" s="1">
        <f t="shared" si="991"/>
        <v>12838</v>
      </c>
      <c r="R1648" s="2">
        <f t="shared" si="992"/>
        <v>0.15502958579881657</v>
      </c>
      <c r="S1648" s="2"/>
      <c r="T1648" s="2">
        <f t="shared" si="993"/>
        <v>4.7747856539065332E-2</v>
      </c>
      <c r="U1648" s="2">
        <f t="shared" si="994"/>
        <v>1.1109769351527594E-2</v>
      </c>
      <c r="V1648" s="2">
        <f t="shared" si="995"/>
        <v>0.21359739161936964</v>
      </c>
      <c r="W1648" s="2">
        <f t="shared" si="996"/>
        <v>0.41269170390049509</v>
      </c>
      <c r="X1648" s="2">
        <f t="shared" si="997"/>
        <v>0.25766211810167855</v>
      </c>
      <c r="Y1648" s="2">
        <f t="shared" si="998"/>
        <v>5.7191160487863768E-2</v>
      </c>
      <c r="Z1648" s="1">
        <v>3954</v>
      </c>
      <c r="AA1648" s="1">
        <v>920</v>
      </c>
      <c r="AB1648" s="1">
        <v>17688</v>
      </c>
      <c r="AC1648" s="1">
        <v>34175</v>
      </c>
      <c r="AD1648" s="1">
        <v>21337</v>
      </c>
      <c r="AE1648" s="1">
        <v>3558</v>
      </c>
      <c r="AF1648" s="1">
        <v>73</v>
      </c>
      <c r="AG1648" s="1">
        <v>91</v>
      </c>
      <c r="AH1648" s="1">
        <v>251</v>
      </c>
      <c r="AI1648" s="1">
        <v>598</v>
      </c>
      <c r="AK1648" s="1"/>
      <c r="AL1648" s="1">
        <v>111</v>
      </c>
      <c r="AN1648" s="1">
        <v>36</v>
      </c>
      <c r="AO1648" s="1">
        <v>18</v>
      </c>
      <c r="AP1648" s="1"/>
      <c r="AQ1648" s="1"/>
      <c r="AR1648" s="1"/>
      <c r="AS1648" s="8"/>
      <c r="AT1648" s="8"/>
      <c r="AU1648" s="8"/>
      <c r="AV1648" s="8"/>
      <c r="AW1648" s="2"/>
      <c r="AX1648" s="2"/>
      <c r="AY1648" s="2"/>
      <c r="AZ1648" s="2"/>
      <c r="BA1648" t="str">
        <f t="shared" si="999"/>
        <v>Denton CD26</v>
      </c>
      <c r="BC1648">
        <v>26</v>
      </c>
      <c r="BE1648" s="97">
        <v>48</v>
      </c>
      <c r="BF1648" s="99"/>
      <c r="BG1648" s="176">
        <v>48121</v>
      </c>
      <c r="BH1648">
        <f t="shared" si="1000"/>
        <v>4812126</v>
      </c>
      <c r="BJ1648" t="s">
        <v>3279</v>
      </c>
      <c r="CB1648">
        <v>2</v>
      </c>
    </row>
    <row r="1649" spans="1:80">
      <c r="A1649" t="s">
        <v>2195</v>
      </c>
      <c r="B1649" t="s">
        <v>2</v>
      </c>
      <c r="C1649" s="1">
        <f t="shared" si="989"/>
        <v>27494</v>
      </c>
      <c r="D1649" s="1"/>
      <c r="E1649" s="1"/>
      <c r="F1649" s="1"/>
      <c r="G1649" s="1"/>
      <c r="H1649" s="1"/>
      <c r="I1649" s="1"/>
      <c r="J1649" s="1"/>
      <c r="K1649" s="1"/>
      <c r="L1649" s="1"/>
      <c r="M1649" s="7">
        <f>RANK(Z1649,(Z1649:AB1649,AC1649:AQ1649))</f>
        <v>5</v>
      </c>
      <c r="N1649" s="7">
        <f>RANK(AA1649,(Z1649:AB1649,AC1649:AQ1649))</f>
        <v>6</v>
      </c>
      <c r="O1649" s="7">
        <f>IF(AB1649&gt;0,RANK(AB1649,(Z1649:AB1649,AC1649:AQ1649)),0)</f>
        <v>2</v>
      </c>
      <c r="P1649" s="7">
        <f t="shared" si="990"/>
        <v>1</v>
      </c>
      <c r="Q1649" s="1">
        <f t="shared" si="991"/>
        <v>3334</v>
      </c>
      <c r="R1649" s="2">
        <f t="shared" si="992"/>
        <v>0.12126282097912272</v>
      </c>
      <c r="S1649" s="2"/>
      <c r="T1649" s="2">
        <f t="shared" si="993"/>
        <v>3.8299265294246015E-2</v>
      </c>
      <c r="U1649" s="2">
        <f t="shared" si="994"/>
        <v>1.265730704881065E-2</v>
      </c>
      <c r="V1649" s="2">
        <f t="shared" si="995"/>
        <v>0.25729250018185784</v>
      </c>
      <c r="W1649" s="2">
        <f t="shared" si="996"/>
        <v>0.37855532116098056</v>
      </c>
      <c r="X1649" s="2">
        <f t="shared" si="997"/>
        <v>0.25518294900705607</v>
      </c>
      <c r="Y1649" s="2">
        <f t="shared" si="998"/>
        <v>5.8012657307048854E-2</v>
      </c>
      <c r="Z1649" s="1">
        <v>1053</v>
      </c>
      <c r="AA1649" s="1">
        <v>348</v>
      </c>
      <c r="AB1649" s="1">
        <v>7074</v>
      </c>
      <c r="AC1649" s="1">
        <v>10408</v>
      </c>
      <c r="AD1649" s="1">
        <v>7016</v>
      </c>
      <c r="AE1649" s="1">
        <v>1205</v>
      </c>
      <c r="AF1649" s="1">
        <v>43</v>
      </c>
      <c r="AG1649" s="1">
        <v>22</v>
      </c>
      <c r="AH1649" s="1">
        <v>87</v>
      </c>
      <c r="AI1649" s="1">
        <v>169</v>
      </c>
      <c r="AK1649" s="1"/>
      <c r="AL1649" s="1">
        <v>35</v>
      </c>
      <c r="AN1649" s="1">
        <v>20</v>
      </c>
      <c r="AO1649" s="1">
        <v>14</v>
      </c>
      <c r="AP1649" s="1"/>
      <c r="AQ1649" s="1"/>
      <c r="AR1649" s="1"/>
      <c r="AS1649" s="8"/>
      <c r="AT1649" s="8"/>
      <c r="AU1649" s="8"/>
      <c r="AV1649" s="8"/>
      <c r="AW1649" s="2"/>
      <c r="AX1649" s="2"/>
      <c r="AY1649" s="2"/>
      <c r="AZ1649" s="2"/>
      <c r="BA1649" t="str">
        <f t="shared" si="999"/>
        <v>El Paso CD16</v>
      </c>
      <c r="BC1649">
        <v>16</v>
      </c>
      <c r="BE1649" s="97">
        <v>48</v>
      </c>
      <c r="BF1649" s="99"/>
      <c r="BG1649" s="176">
        <v>48141</v>
      </c>
      <c r="BH1649">
        <f t="shared" si="1000"/>
        <v>4814116</v>
      </c>
      <c r="BJ1649" t="s">
        <v>3279</v>
      </c>
      <c r="CB1649">
        <v>18</v>
      </c>
    </row>
    <row r="1650" spans="1:80">
      <c r="A1650" t="s">
        <v>2195</v>
      </c>
      <c r="B1650" t="s">
        <v>2</v>
      </c>
      <c r="C1650" s="1">
        <f t="shared" si="989"/>
        <v>1264</v>
      </c>
      <c r="D1650" s="1"/>
      <c r="E1650" s="1"/>
      <c r="F1650" s="1"/>
      <c r="G1650" s="1"/>
      <c r="H1650" s="1"/>
      <c r="I1650" s="1"/>
      <c r="J1650" s="1"/>
      <c r="K1650" s="1"/>
      <c r="L1650" s="1"/>
      <c r="M1650" s="7">
        <f>RANK(Z1650,(Z1650:AB1650,AC1650:AQ1650))</f>
        <v>6</v>
      </c>
      <c r="N1650" s="7">
        <f>RANK(AA1650,(Z1650:AB1650,AC1650:AQ1650))</f>
        <v>5</v>
      </c>
      <c r="O1650" s="7">
        <f>IF(AB1650&gt;0,RANK(AB1650,(Z1650:AB1650,AC1650:AQ1650)),0)</f>
        <v>2</v>
      </c>
      <c r="P1650" s="7">
        <f t="shared" si="990"/>
        <v>1</v>
      </c>
      <c r="Q1650" s="1">
        <f t="shared" si="991"/>
        <v>192</v>
      </c>
      <c r="R1650" s="2">
        <f t="shared" si="992"/>
        <v>0.15189873417721519</v>
      </c>
      <c r="S1650" s="2"/>
      <c r="T1650" s="2">
        <f t="shared" si="993"/>
        <v>1.3449367088607595E-2</v>
      </c>
      <c r="U1650" s="2">
        <f t="shared" si="994"/>
        <v>2.6898734177215191E-2</v>
      </c>
      <c r="V1650" s="2">
        <f t="shared" si="995"/>
        <v>0.26424050632911394</v>
      </c>
      <c r="W1650" s="2">
        <f t="shared" si="996"/>
        <v>0.41613924050632911</v>
      </c>
      <c r="X1650" s="2">
        <f t="shared" si="997"/>
        <v>0.21677215189873417</v>
      </c>
      <c r="Y1650" s="2">
        <f t="shared" si="998"/>
        <v>6.2500000000000056E-2</v>
      </c>
      <c r="Z1650" s="1">
        <v>17</v>
      </c>
      <c r="AA1650" s="1">
        <v>34</v>
      </c>
      <c r="AB1650" s="1">
        <v>334</v>
      </c>
      <c r="AC1650" s="1">
        <v>526</v>
      </c>
      <c r="AD1650" s="1">
        <v>274</v>
      </c>
      <c r="AE1650" s="1">
        <v>53</v>
      </c>
      <c r="AF1650" s="1">
        <v>1</v>
      </c>
      <c r="AG1650" s="1">
        <v>1</v>
      </c>
      <c r="AH1650" s="1">
        <v>5</v>
      </c>
      <c r="AI1650" s="1">
        <v>12</v>
      </c>
      <c r="AK1650" s="1"/>
      <c r="AL1650" s="1">
        <v>5</v>
      </c>
      <c r="AN1650" s="1">
        <v>1</v>
      </c>
      <c r="AO1650" s="1">
        <v>1</v>
      </c>
      <c r="AP1650" s="1"/>
      <c r="AQ1650" s="1"/>
      <c r="AR1650" s="1"/>
      <c r="AS1650" s="8"/>
      <c r="AT1650" s="8"/>
      <c r="AU1650" s="8"/>
      <c r="AV1650" s="8"/>
      <c r="AW1650" s="2"/>
      <c r="AX1650" s="2"/>
      <c r="AY1650" s="2"/>
      <c r="AZ1650" s="2"/>
      <c r="BA1650" t="str">
        <f t="shared" si="999"/>
        <v>El Paso CD23</v>
      </c>
      <c r="BC1650">
        <v>23</v>
      </c>
      <c r="BE1650" s="97">
        <v>48</v>
      </c>
      <c r="BF1650" s="99"/>
      <c r="BG1650" s="176">
        <v>48141</v>
      </c>
      <c r="BH1650">
        <f t="shared" si="1000"/>
        <v>4814123</v>
      </c>
      <c r="BJ1650" t="s">
        <v>3279</v>
      </c>
      <c r="CB1650">
        <v>41</v>
      </c>
    </row>
    <row r="1651" spans="1:80">
      <c r="A1651" t="s">
        <v>2293</v>
      </c>
      <c r="B1651" t="s">
        <v>2</v>
      </c>
      <c r="C1651" s="1">
        <f t="shared" si="989"/>
        <v>3663</v>
      </c>
      <c r="D1651" s="1"/>
      <c r="E1651" s="1"/>
      <c r="F1651" s="1"/>
      <c r="G1651" s="1"/>
      <c r="H1651" s="1"/>
      <c r="I1651" s="1"/>
      <c r="J1651" s="1"/>
      <c r="K1651" s="1"/>
      <c r="L1651" s="1"/>
      <c r="M1651" s="7">
        <f>RANK(Z1651,(Z1651:AB1651,AC1651:AQ1651))</f>
        <v>5</v>
      </c>
      <c r="N1651" s="7">
        <f>RANK(AA1651,(Z1651:AB1651,AC1651:AQ1651))</f>
        <v>7</v>
      </c>
      <c r="O1651" s="7">
        <f>IF(AB1651&gt;0,RANK(AB1651,(Z1651:AB1651,AC1651:AQ1651)),0)</f>
        <v>3</v>
      </c>
      <c r="P1651" s="7">
        <f t="shared" si="990"/>
        <v>1</v>
      </c>
      <c r="Q1651" s="1">
        <f t="shared" si="991"/>
        <v>596</v>
      </c>
      <c r="R1651" s="2">
        <f t="shared" si="992"/>
        <v>0.16270816270816271</v>
      </c>
      <c r="S1651" s="2"/>
      <c r="T1651" s="2">
        <f t="shared" si="993"/>
        <v>1.6926016926016925E-2</v>
      </c>
      <c r="U1651" s="2">
        <f t="shared" si="994"/>
        <v>9.8280098280098278E-3</v>
      </c>
      <c r="V1651" s="2">
        <f t="shared" si="995"/>
        <v>0.11193011193011193</v>
      </c>
      <c r="W1651" s="2">
        <f t="shared" si="996"/>
        <v>0.4763854763854764</v>
      </c>
      <c r="X1651" s="2">
        <f t="shared" si="997"/>
        <v>0.31367731367731366</v>
      </c>
      <c r="Y1651" s="2">
        <f t="shared" si="998"/>
        <v>7.1253071253071287E-2</v>
      </c>
      <c r="Z1651" s="1">
        <v>62</v>
      </c>
      <c r="AA1651" s="1">
        <v>36</v>
      </c>
      <c r="AB1651" s="1">
        <v>410</v>
      </c>
      <c r="AC1651" s="1">
        <v>1745</v>
      </c>
      <c r="AD1651" s="1">
        <v>1149</v>
      </c>
      <c r="AE1651" s="1">
        <v>181</v>
      </c>
      <c r="AF1651" s="1">
        <v>0</v>
      </c>
      <c r="AG1651" s="1">
        <v>4</v>
      </c>
      <c r="AH1651" s="1">
        <v>6</v>
      </c>
      <c r="AI1651" s="1">
        <v>49</v>
      </c>
      <c r="AK1651" s="1"/>
      <c r="AL1651" s="1">
        <v>20</v>
      </c>
      <c r="AN1651" s="1">
        <v>0</v>
      </c>
      <c r="AO1651" s="1">
        <v>1</v>
      </c>
      <c r="AP1651" s="1"/>
      <c r="AQ1651" s="1"/>
      <c r="AR1651" s="1"/>
      <c r="AS1651" s="8"/>
      <c r="AT1651" s="8"/>
      <c r="AU1651" s="8"/>
      <c r="AV1651" s="8"/>
      <c r="AW1651" s="2"/>
      <c r="AX1651" s="2"/>
      <c r="AY1651" s="2"/>
      <c r="AZ1651" s="2"/>
      <c r="BA1651" t="str">
        <f t="shared" si="999"/>
        <v>Erath CD11</v>
      </c>
      <c r="BC1651">
        <v>11</v>
      </c>
      <c r="BE1651" s="97">
        <v>48</v>
      </c>
      <c r="BF1651" s="99"/>
      <c r="BG1651" s="176">
        <v>48143</v>
      </c>
      <c r="BH1651">
        <f t="shared" si="1000"/>
        <v>4814311</v>
      </c>
      <c r="BJ1651" t="s">
        <v>3279</v>
      </c>
      <c r="CB1651">
        <v>6</v>
      </c>
    </row>
    <row r="1652" spans="1:80">
      <c r="A1652" t="s">
        <v>2293</v>
      </c>
      <c r="B1652" t="s">
        <v>2</v>
      </c>
      <c r="C1652" s="1">
        <f t="shared" si="989"/>
        <v>3362</v>
      </c>
      <c r="D1652" s="1"/>
      <c r="E1652" s="1"/>
      <c r="F1652" s="1"/>
      <c r="G1652" s="1"/>
      <c r="H1652" s="1"/>
      <c r="I1652" s="1"/>
      <c r="J1652" s="1"/>
      <c r="K1652" s="1"/>
      <c r="L1652" s="1"/>
      <c r="M1652" s="7">
        <f>RANK(Z1652,(Z1652:AB1652,AC1652:AQ1652))</f>
        <v>5</v>
      </c>
      <c r="N1652" s="7">
        <f>RANK(AA1652,(Z1652:AB1652,AC1652:AQ1652))</f>
        <v>7</v>
      </c>
      <c r="O1652" s="7">
        <f>IF(AB1652&gt;0,RANK(AB1652,(Z1652:AB1652,AC1652:AQ1652)),0)</f>
        <v>3</v>
      </c>
      <c r="P1652" s="7">
        <f t="shared" si="990"/>
        <v>1</v>
      </c>
      <c r="Q1652" s="1">
        <f t="shared" si="991"/>
        <v>665</v>
      </c>
      <c r="R1652" s="2">
        <f t="shared" si="992"/>
        <v>0.19779892920880429</v>
      </c>
      <c r="S1652" s="2"/>
      <c r="T1652" s="2">
        <f t="shared" si="993"/>
        <v>2.6174895895300417E-2</v>
      </c>
      <c r="U1652" s="2">
        <f t="shared" si="994"/>
        <v>1.1005353955978583E-2</v>
      </c>
      <c r="V1652" s="2">
        <f t="shared" si="995"/>
        <v>0.15199286139202856</v>
      </c>
      <c r="W1652" s="2">
        <f t="shared" si="996"/>
        <v>0.45984533016061868</v>
      </c>
      <c r="X1652" s="2">
        <f t="shared" si="997"/>
        <v>0.26204640095181442</v>
      </c>
      <c r="Y1652" s="2">
        <f t="shared" si="998"/>
        <v>8.8935157644259411E-2</v>
      </c>
      <c r="Z1652" s="1">
        <v>88</v>
      </c>
      <c r="AA1652" s="1">
        <v>37</v>
      </c>
      <c r="AB1652" s="1">
        <v>511</v>
      </c>
      <c r="AC1652" s="1">
        <v>1546</v>
      </c>
      <c r="AD1652" s="1">
        <v>881</v>
      </c>
      <c r="AE1652" s="1">
        <v>186</v>
      </c>
      <c r="AF1652" s="1">
        <v>7</v>
      </c>
      <c r="AG1652" s="1">
        <v>6</v>
      </c>
      <c r="AH1652" s="1">
        <v>15</v>
      </c>
      <c r="AI1652" s="1">
        <v>66</v>
      </c>
      <c r="AK1652" s="1"/>
      <c r="AL1652" s="1">
        <v>17</v>
      </c>
      <c r="AN1652" s="1">
        <v>1</v>
      </c>
      <c r="AO1652" s="1">
        <v>1</v>
      </c>
      <c r="AP1652" s="1"/>
      <c r="AQ1652" s="1"/>
      <c r="AR1652" s="1"/>
      <c r="AS1652" s="8"/>
      <c r="AT1652" s="8"/>
      <c r="AU1652" s="8"/>
      <c r="AV1652" s="8"/>
      <c r="AW1652" s="2"/>
      <c r="AX1652" s="2"/>
      <c r="AY1652" s="2"/>
      <c r="AZ1652" s="2"/>
      <c r="BA1652" t="str">
        <f t="shared" si="999"/>
        <v>Erath CD25</v>
      </c>
      <c r="BC1652">
        <v>25</v>
      </c>
      <c r="BE1652" s="97">
        <v>48</v>
      </c>
      <c r="BF1652" s="99"/>
      <c r="BG1652" s="176">
        <v>48143</v>
      </c>
      <c r="BH1652">
        <f t="shared" si="1000"/>
        <v>4814325</v>
      </c>
      <c r="BJ1652" t="s">
        <v>3279</v>
      </c>
      <c r="CB1652">
        <v>1</v>
      </c>
    </row>
    <row r="1653" spans="1:80">
      <c r="A1653" t="s">
        <v>3032</v>
      </c>
      <c r="B1653" t="s">
        <v>2</v>
      </c>
      <c r="C1653" s="1">
        <f t="shared" si="989"/>
        <v>567</v>
      </c>
      <c r="D1653" s="1"/>
      <c r="E1653" s="1"/>
      <c r="F1653" s="1"/>
      <c r="G1653" s="1"/>
      <c r="H1653" s="1"/>
      <c r="I1653" s="1"/>
      <c r="J1653" s="1"/>
      <c r="K1653" s="1"/>
      <c r="L1653" s="1"/>
      <c r="M1653" s="7">
        <f>RANK(Z1653,(Z1653:AB1653,AC1653:AQ1653))</f>
        <v>5</v>
      </c>
      <c r="N1653" s="7">
        <f>RANK(AA1653,(Z1653:AB1653,AC1653:AQ1653))</f>
        <v>7</v>
      </c>
      <c r="O1653" s="7">
        <f>IF(AB1653&gt;0,RANK(AB1653,(Z1653:AB1653,AC1653:AQ1653)),0)</f>
        <v>3</v>
      </c>
      <c r="P1653" s="7">
        <f t="shared" si="990"/>
        <v>1</v>
      </c>
      <c r="Q1653" s="1">
        <f t="shared" si="991"/>
        <v>206</v>
      </c>
      <c r="R1653" s="2">
        <f t="shared" si="992"/>
        <v>0.36331569664902996</v>
      </c>
      <c r="S1653" s="2"/>
      <c r="T1653" s="2">
        <f t="shared" si="993"/>
        <v>2.6455026455026454E-2</v>
      </c>
      <c r="U1653" s="2">
        <f t="shared" si="994"/>
        <v>1.4109347442680775E-2</v>
      </c>
      <c r="V1653" s="2">
        <f t="shared" si="995"/>
        <v>0.12169312169312169</v>
      </c>
      <c r="W1653" s="2">
        <f t="shared" si="996"/>
        <v>0.53968253968253965</v>
      </c>
      <c r="X1653" s="2">
        <f t="shared" si="997"/>
        <v>0.17636684303350969</v>
      </c>
      <c r="Y1653" s="2">
        <f t="shared" si="998"/>
        <v>0.12169312169312174</v>
      </c>
      <c r="Z1653" s="1">
        <v>15</v>
      </c>
      <c r="AA1653" s="1">
        <v>8</v>
      </c>
      <c r="AB1653" s="1">
        <v>69</v>
      </c>
      <c r="AC1653" s="1">
        <v>306</v>
      </c>
      <c r="AD1653" s="1">
        <v>100</v>
      </c>
      <c r="AE1653" s="1">
        <v>47</v>
      </c>
      <c r="AF1653" s="1">
        <v>0</v>
      </c>
      <c r="AG1653" s="1">
        <v>0</v>
      </c>
      <c r="AH1653" s="1">
        <v>0</v>
      </c>
      <c r="AI1653" s="1">
        <v>12</v>
      </c>
      <c r="AK1653" s="1"/>
      <c r="AL1653" s="1">
        <v>8</v>
      </c>
      <c r="AN1653" s="1">
        <v>1</v>
      </c>
      <c r="AO1653" s="1">
        <v>1</v>
      </c>
      <c r="AP1653" s="1"/>
      <c r="AQ1653" s="1"/>
      <c r="AR1653" s="1"/>
      <c r="AS1653" s="8"/>
      <c r="AT1653" s="8"/>
      <c r="AU1653" s="8"/>
      <c r="AV1653" s="8"/>
      <c r="AW1653" s="2"/>
      <c r="AX1653" s="2"/>
      <c r="AY1653" s="2"/>
      <c r="AZ1653" s="2"/>
      <c r="BA1653" t="str">
        <f t="shared" si="999"/>
        <v>Floyd CD13</v>
      </c>
      <c r="BC1653">
        <v>13</v>
      </c>
      <c r="BE1653" s="97">
        <v>48</v>
      </c>
      <c r="BF1653" s="99"/>
      <c r="BG1653" s="176">
        <v>48153</v>
      </c>
      <c r="BH1653">
        <f t="shared" si="1000"/>
        <v>4815313</v>
      </c>
      <c r="BJ1653" t="s">
        <v>3279</v>
      </c>
      <c r="CB1653">
        <v>1</v>
      </c>
    </row>
    <row r="1654" spans="1:80">
      <c r="A1654" t="s">
        <v>3032</v>
      </c>
      <c r="B1654" t="s">
        <v>2</v>
      </c>
      <c r="C1654" s="1">
        <f t="shared" si="989"/>
        <v>784</v>
      </c>
      <c r="D1654" s="1"/>
      <c r="E1654" s="1"/>
      <c r="F1654" s="1"/>
      <c r="G1654" s="1"/>
      <c r="H1654" s="1"/>
      <c r="I1654" s="1"/>
      <c r="J1654" s="1"/>
      <c r="K1654" s="1"/>
      <c r="L1654" s="1"/>
      <c r="M1654" s="7">
        <f>RANK(Z1654,(Z1654:AB1654,AC1654:AQ1654))</f>
        <v>6</v>
      </c>
      <c r="N1654" s="7">
        <f>RANK(AA1654,(Z1654:AB1654,AC1654:AQ1654))</f>
        <v>7</v>
      </c>
      <c r="O1654" s="7">
        <f>IF(AB1654&gt;0,RANK(AB1654,(Z1654:AB1654,AC1654:AQ1654)),0)</f>
        <v>3</v>
      </c>
      <c r="P1654" s="7">
        <f t="shared" si="990"/>
        <v>1</v>
      </c>
      <c r="Q1654" s="1">
        <f t="shared" si="991"/>
        <v>267</v>
      </c>
      <c r="R1654" s="2">
        <f t="shared" ref="R1654:R1685" si="1001">Q1654/C1654</f>
        <v>0.34056122448979592</v>
      </c>
      <c r="S1654" s="2"/>
      <c r="T1654" s="2">
        <f t="shared" si="993"/>
        <v>2.423469387755102E-2</v>
      </c>
      <c r="U1654" s="2">
        <f t="shared" si="994"/>
        <v>2.2959183673469389E-2</v>
      </c>
      <c r="V1654" s="2">
        <f t="shared" si="995"/>
        <v>0.15433673469387754</v>
      </c>
      <c r="W1654" s="2">
        <f t="shared" si="996"/>
        <v>0.51658163265306123</v>
      </c>
      <c r="X1654" s="2">
        <f t="shared" si="997"/>
        <v>0.17602040816326531</v>
      </c>
      <c r="Y1654" s="2">
        <f t="shared" ref="Y1654:Y1685" si="1002">IF(C1654=0,"-",(1-T1654-U1654-V1654-W1654-X1654))</f>
        <v>0.10586734693877548</v>
      </c>
      <c r="Z1654" s="1">
        <v>19</v>
      </c>
      <c r="AA1654" s="1">
        <v>18</v>
      </c>
      <c r="AB1654" s="1">
        <v>121</v>
      </c>
      <c r="AC1654" s="1">
        <v>405</v>
      </c>
      <c r="AD1654" s="1">
        <v>138</v>
      </c>
      <c r="AE1654" s="1">
        <v>51</v>
      </c>
      <c r="AF1654" s="1">
        <v>1</v>
      </c>
      <c r="AG1654" s="1">
        <v>1</v>
      </c>
      <c r="AH1654" s="1">
        <v>3</v>
      </c>
      <c r="AI1654" s="1">
        <v>23</v>
      </c>
      <c r="AK1654" s="1"/>
      <c r="AL1654" s="1">
        <v>4</v>
      </c>
      <c r="AN1654" s="1">
        <v>0</v>
      </c>
      <c r="AO1654" s="1">
        <v>0</v>
      </c>
      <c r="AP1654" s="1"/>
      <c r="AQ1654" s="1"/>
      <c r="AR1654" s="1"/>
      <c r="AS1654" s="8"/>
      <c r="AT1654" s="8"/>
      <c r="AU1654" s="8"/>
      <c r="AV1654" s="8"/>
      <c r="AW1654" s="2"/>
      <c r="AX1654" s="2"/>
      <c r="AY1654" s="2"/>
      <c r="AZ1654" s="2"/>
      <c r="BA1654" t="str">
        <f t="shared" ref="BA1654:BA1685" si="1003">A1654&amp;" "&amp;"CD"&amp;BC1654</f>
        <v>Floyd CD19</v>
      </c>
      <c r="BC1654">
        <v>19</v>
      </c>
      <c r="BE1654" s="97">
        <v>48</v>
      </c>
      <c r="BF1654" s="99"/>
      <c r="BG1654" s="176">
        <v>48153</v>
      </c>
      <c r="BH1654">
        <f t="shared" si="1000"/>
        <v>4815319</v>
      </c>
      <c r="BJ1654" t="s">
        <v>3279</v>
      </c>
      <c r="CB1654">
        <v>0</v>
      </c>
    </row>
    <row r="1655" spans="1:80">
      <c r="A1655" t="s">
        <v>1327</v>
      </c>
      <c r="B1655" t="s">
        <v>2</v>
      </c>
      <c r="C1655" s="1">
        <f t="shared" si="989"/>
        <v>6003</v>
      </c>
      <c r="D1655" s="1"/>
      <c r="E1655" s="1"/>
      <c r="F1655" s="1"/>
      <c r="G1655" s="1"/>
      <c r="H1655" s="1"/>
      <c r="I1655" s="1"/>
      <c r="J1655" s="1"/>
      <c r="K1655" s="1"/>
      <c r="L1655" s="1"/>
      <c r="M1655" s="7">
        <f>RANK(Z1655,(Z1655:AB1655,AC1655:AQ1655))</f>
        <v>4</v>
      </c>
      <c r="N1655" s="7">
        <f>RANK(AA1655,(Z1655:AB1655,AC1655:AQ1655))</f>
        <v>6</v>
      </c>
      <c r="O1655" s="7">
        <f>IF(AB1655&gt;0,RANK(AB1655,(Z1655:AB1655,AC1655:AQ1655)),0)</f>
        <v>3</v>
      </c>
      <c r="P1655" s="7">
        <f t="shared" si="990"/>
        <v>1</v>
      </c>
      <c r="Q1655" s="1">
        <f t="shared" si="991"/>
        <v>1088</v>
      </c>
      <c r="R1655" s="2">
        <f t="shared" si="1001"/>
        <v>0.18124271197734465</v>
      </c>
      <c r="S1655" s="2"/>
      <c r="T1655" s="2">
        <f t="shared" si="993"/>
        <v>4.3145094119606861E-2</v>
      </c>
      <c r="U1655" s="2">
        <f t="shared" si="994"/>
        <v>1.0661335998667334E-2</v>
      </c>
      <c r="V1655" s="2">
        <f t="shared" si="995"/>
        <v>0.18357487922705315</v>
      </c>
      <c r="W1655" s="2">
        <f t="shared" si="996"/>
        <v>0.44810927869398631</v>
      </c>
      <c r="X1655" s="2">
        <f t="shared" si="997"/>
        <v>0.26686656671664166</v>
      </c>
      <c r="Y1655" s="2">
        <f t="shared" si="1002"/>
        <v>4.7642845244044607E-2</v>
      </c>
      <c r="Z1655" s="1">
        <v>259</v>
      </c>
      <c r="AA1655" s="1">
        <v>64</v>
      </c>
      <c r="AB1655" s="1">
        <v>1102</v>
      </c>
      <c r="AC1655" s="1">
        <v>2690</v>
      </c>
      <c r="AD1655" s="1">
        <v>1602</v>
      </c>
      <c r="AE1655" s="1">
        <v>208</v>
      </c>
      <c r="AF1655" s="1">
        <v>4</v>
      </c>
      <c r="AG1655" s="1">
        <v>4</v>
      </c>
      <c r="AH1655" s="1">
        <v>15</v>
      </c>
      <c r="AI1655" s="1">
        <v>46</v>
      </c>
      <c r="AK1655" s="1"/>
      <c r="AL1655" s="1">
        <v>6</v>
      </c>
      <c r="AN1655" s="1">
        <v>2</v>
      </c>
      <c r="AO1655" s="1">
        <v>1</v>
      </c>
      <c r="AP1655" s="1"/>
      <c r="AQ1655" s="1"/>
      <c r="AR1655" s="1"/>
      <c r="AS1655" s="8"/>
      <c r="AT1655" s="8"/>
      <c r="AU1655" s="8"/>
      <c r="AV1655" s="8"/>
      <c r="AW1655" s="2"/>
      <c r="AX1655" s="2"/>
      <c r="AY1655" s="2"/>
      <c r="AZ1655" s="2"/>
      <c r="BA1655" t="str">
        <f t="shared" si="1003"/>
        <v>Fort Bend CD9</v>
      </c>
      <c r="BC1655">
        <v>9</v>
      </c>
      <c r="BE1655" s="97">
        <v>48</v>
      </c>
      <c r="BF1655" s="99"/>
      <c r="BG1655" s="176">
        <v>48157</v>
      </c>
      <c r="BH1655">
        <f t="shared" si="1000"/>
        <v>4815709</v>
      </c>
      <c r="BJ1655" t="s">
        <v>3279</v>
      </c>
      <c r="CB1655">
        <v>0</v>
      </c>
    </row>
    <row r="1656" spans="1:80">
      <c r="A1656" t="s">
        <v>1327</v>
      </c>
      <c r="B1656" t="s">
        <v>2</v>
      </c>
      <c r="C1656" s="1">
        <f t="shared" si="989"/>
        <v>62562</v>
      </c>
      <c r="D1656" s="1"/>
      <c r="E1656" s="1"/>
      <c r="F1656" s="1"/>
      <c r="G1656" s="1"/>
      <c r="H1656" s="1"/>
      <c r="I1656" s="1"/>
      <c r="J1656" s="1"/>
      <c r="K1656" s="1"/>
      <c r="L1656" s="1"/>
      <c r="M1656" s="7">
        <f>RANK(Z1656,(Z1656:AB1656,AC1656:AQ1656))</f>
        <v>4</v>
      </c>
      <c r="N1656" s="7">
        <f>RANK(AA1656,(Z1656:AB1656,AC1656:AQ1656))</f>
        <v>6</v>
      </c>
      <c r="O1656" s="7">
        <f>IF(AB1656&gt;0,RANK(AB1656,(Z1656:AB1656,AC1656:AQ1656)),0)</f>
        <v>3</v>
      </c>
      <c r="P1656" s="7">
        <f t="shared" si="990"/>
        <v>1</v>
      </c>
      <c r="Q1656" s="1">
        <f t="shared" si="991"/>
        <v>13412</v>
      </c>
      <c r="R1656" s="2">
        <f t="shared" si="1001"/>
        <v>0.2143793356989866</v>
      </c>
      <c r="S1656" s="2"/>
      <c r="T1656" s="2">
        <f t="shared" si="993"/>
        <v>4.9007384674402993E-2</v>
      </c>
      <c r="U1656" s="2">
        <f t="shared" si="994"/>
        <v>9.4945813752757256E-3</v>
      </c>
      <c r="V1656" s="2">
        <f t="shared" si="995"/>
        <v>0.19650906300949458</v>
      </c>
      <c r="W1656" s="2">
        <f t="shared" si="996"/>
        <v>0.4593842907835427</v>
      </c>
      <c r="X1656" s="2">
        <f t="shared" si="997"/>
        <v>0.24500495508455611</v>
      </c>
      <c r="Y1656" s="2">
        <f t="shared" si="1002"/>
        <v>4.059972507272791E-2</v>
      </c>
      <c r="Z1656" s="1">
        <v>3066</v>
      </c>
      <c r="AA1656" s="1">
        <v>594</v>
      </c>
      <c r="AB1656" s="1">
        <v>12294</v>
      </c>
      <c r="AC1656" s="1">
        <v>28740</v>
      </c>
      <c r="AD1656" s="1">
        <v>15328</v>
      </c>
      <c r="AE1656" s="1">
        <v>1837</v>
      </c>
      <c r="AF1656" s="1">
        <v>51</v>
      </c>
      <c r="AG1656" s="1">
        <v>49</v>
      </c>
      <c r="AH1656" s="1">
        <v>153</v>
      </c>
      <c r="AI1656" s="1">
        <v>383</v>
      </c>
      <c r="AK1656" s="1"/>
      <c r="AL1656" s="1">
        <v>47</v>
      </c>
      <c r="AN1656" s="1">
        <v>13</v>
      </c>
      <c r="AO1656" s="1">
        <v>7</v>
      </c>
      <c r="AP1656" s="1"/>
      <c r="AQ1656" s="1"/>
      <c r="AR1656" s="1"/>
      <c r="AS1656" s="8"/>
      <c r="AT1656" s="8"/>
      <c r="AU1656" s="8"/>
      <c r="AV1656" s="8"/>
      <c r="AW1656" s="2"/>
      <c r="AX1656" s="2"/>
      <c r="AY1656" s="2"/>
      <c r="AZ1656" s="2"/>
      <c r="BA1656" t="str">
        <f t="shared" si="1003"/>
        <v>Fort Bend CD22</v>
      </c>
      <c r="BC1656">
        <v>22</v>
      </c>
      <c r="BE1656" s="97">
        <v>48</v>
      </c>
      <c r="BF1656" s="99"/>
      <c r="BG1656" s="176">
        <v>48157</v>
      </c>
      <c r="BH1656">
        <f t="shared" si="1000"/>
        <v>4815722</v>
      </c>
      <c r="BJ1656" t="s">
        <v>3279</v>
      </c>
      <c r="CB1656">
        <v>2</v>
      </c>
    </row>
    <row r="1657" spans="1:80">
      <c r="A1657" t="s">
        <v>2615</v>
      </c>
      <c r="B1657" t="s">
        <v>2</v>
      </c>
      <c r="C1657" s="1">
        <f t="shared" si="989"/>
        <v>2037</v>
      </c>
      <c r="D1657" s="1"/>
      <c r="E1657" s="1"/>
      <c r="F1657" s="1"/>
      <c r="G1657" s="1"/>
      <c r="H1657" s="1"/>
      <c r="I1657" s="1"/>
      <c r="J1657" s="1"/>
      <c r="K1657" s="1"/>
      <c r="L1657" s="1"/>
      <c r="M1657" s="7">
        <f>RANK(Z1657,(Z1657:AB1657,AC1657:AQ1657))</f>
        <v>5</v>
      </c>
      <c r="N1657" s="7">
        <f>RANK(AA1657,(Z1657:AB1657,AC1657:AQ1657))</f>
        <v>6</v>
      </c>
      <c r="O1657" s="7">
        <f>IF(AB1657&gt;0,RANK(AB1657,(Z1657:AB1657,AC1657:AQ1657)),0)</f>
        <v>3</v>
      </c>
      <c r="P1657" s="7">
        <f t="shared" si="990"/>
        <v>1</v>
      </c>
      <c r="Q1657" s="1">
        <f t="shared" si="991"/>
        <v>413</v>
      </c>
      <c r="R1657" s="2">
        <f t="shared" si="1001"/>
        <v>0.20274914089347079</v>
      </c>
      <c r="S1657" s="2"/>
      <c r="T1657" s="2">
        <f t="shared" si="993"/>
        <v>2.8964162984781543E-2</v>
      </c>
      <c r="U1657" s="2">
        <f t="shared" si="994"/>
        <v>2.6509572901325478E-2</v>
      </c>
      <c r="V1657" s="2">
        <f t="shared" si="995"/>
        <v>0.1055473735886107</v>
      </c>
      <c r="W1657" s="2">
        <f t="shared" si="996"/>
        <v>0.48993618065783012</v>
      </c>
      <c r="X1657" s="2">
        <f t="shared" si="997"/>
        <v>0.28718703976435933</v>
      </c>
      <c r="Y1657" s="2">
        <f t="shared" si="1002"/>
        <v>6.1855670103092841E-2</v>
      </c>
      <c r="Z1657" s="1">
        <v>59</v>
      </c>
      <c r="AA1657" s="1">
        <v>54</v>
      </c>
      <c r="AB1657" s="1">
        <v>215</v>
      </c>
      <c r="AC1657" s="1">
        <v>998</v>
      </c>
      <c r="AD1657" s="1">
        <v>585</v>
      </c>
      <c r="AE1657" s="1">
        <v>70</v>
      </c>
      <c r="AF1657" s="1">
        <v>1</v>
      </c>
      <c r="AG1657" s="1">
        <v>4</v>
      </c>
      <c r="AH1657" s="1">
        <v>3</v>
      </c>
      <c r="AI1657" s="1">
        <v>44</v>
      </c>
      <c r="AK1657" s="1"/>
      <c r="AL1657" s="1">
        <v>2</v>
      </c>
      <c r="AN1657" s="1">
        <v>2</v>
      </c>
      <c r="AO1657" s="1">
        <v>0</v>
      </c>
      <c r="AP1657" s="1"/>
      <c r="AQ1657" s="1"/>
      <c r="AR1657" s="1"/>
      <c r="AS1657" s="8"/>
      <c r="AT1657" s="8"/>
      <c r="AU1657" s="8"/>
      <c r="AV1657" s="8"/>
      <c r="AW1657" s="2"/>
      <c r="AX1657" s="2"/>
      <c r="AY1657" s="2"/>
      <c r="AZ1657" s="2"/>
      <c r="BA1657" t="str">
        <f t="shared" si="1003"/>
        <v>Gonzales CD27</v>
      </c>
      <c r="BC1657">
        <v>27</v>
      </c>
      <c r="BE1657" s="97">
        <v>48</v>
      </c>
      <c r="BF1657" s="99"/>
      <c r="BG1657" s="176">
        <v>48177</v>
      </c>
      <c r="BH1657">
        <f t="shared" si="1000"/>
        <v>4817727</v>
      </c>
      <c r="BJ1657" t="s">
        <v>3279</v>
      </c>
      <c r="CB1657">
        <v>20</v>
      </c>
    </row>
    <row r="1658" spans="1:80">
      <c r="A1658" t="s">
        <v>2615</v>
      </c>
      <c r="B1658" t="s">
        <v>2</v>
      </c>
      <c r="C1658" s="1">
        <f t="shared" si="989"/>
        <v>975</v>
      </c>
      <c r="D1658" s="1"/>
      <c r="E1658" s="1"/>
      <c r="F1658" s="1"/>
      <c r="G1658" s="1"/>
      <c r="H1658" s="1"/>
      <c r="I1658" s="1"/>
      <c r="J1658" s="1"/>
      <c r="K1658" s="1"/>
      <c r="L1658" s="1"/>
      <c r="M1658" s="7">
        <f>RANK(Z1658,(Z1658:AB1658,AC1658:AQ1658))</f>
        <v>4</v>
      </c>
      <c r="N1658" s="7">
        <f>RANK(AA1658,(Z1658:AB1658,AC1658:AQ1658))</f>
        <v>7</v>
      </c>
      <c r="O1658" s="7">
        <f>IF(AB1658&gt;0,RANK(AB1658,(Z1658:AB1658,AC1658:AQ1658)),0)</f>
        <v>3</v>
      </c>
      <c r="P1658" s="7">
        <f t="shared" si="990"/>
        <v>1</v>
      </c>
      <c r="Q1658" s="1">
        <f t="shared" si="991"/>
        <v>239</v>
      </c>
      <c r="R1658" s="2">
        <f t="shared" si="1001"/>
        <v>0.24512820512820513</v>
      </c>
      <c r="S1658" s="2"/>
      <c r="T1658" s="2">
        <f t="shared" si="993"/>
        <v>2.0512820512820513E-2</v>
      </c>
      <c r="U1658" s="2">
        <f t="shared" si="994"/>
        <v>5.1282051282051282E-3</v>
      </c>
      <c r="V1658" s="2">
        <f t="shared" si="995"/>
        <v>9.1282051282051288E-2</v>
      </c>
      <c r="W1658" s="2">
        <f t="shared" si="996"/>
        <v>0.54358974358974355</v>
      </c>
      <c r="X1658" s="2">
        <f t="shared" si="997"/>
        <v>0.29846153846153844</v>
      </c>
      <c r="Y1658" s="2">
        <f t="shared" si="1002"/>
        <v>4.1025641025641102E-2</v>
      </c>
      <c r="Z1658" s="1">
        <v>20</v>
      </c>
      <c r="AA1658" s="1">
        <v>5</v>
      </c>
      <c r="AB1658" s="1">
        <v>89</v>
      </c>
      <c r="AC1658" s="1">
        <v>530</v>
      </c>
      <c r="AD1658" s="1">
        <v>291</v>
      </c>
      <c r="AE1658" s="1">
        <v>16</v>
      </c>
      <c r="AF1658" s="1">
        <v>0</v>
      </c>
      <c r="AG1658" s="1">
        <v>2</v>
      </c>
      <c r="AH1658" s="1">
        <v>3</v>
      </c>
      <c r="AI1658" s="1">
        <v>18</v>
      </c>
      <c r="AK1658" s="1"/>
      <c r="AL1658" s="1">
        <v>1</v>
      </c>
      <c r="AN1658" s="1">
        <v>0</v>
      </c>
      <c r="AO1658" s="1">
        <v>0</v>
      </c>
      <c r="AP1658" s="1"/>
      <c r="AQ1658" s="1"/>
      <c r="AR1658" s="1"/>
      <c r="AS1658" s="8"/>
      <c r="AT1658" s="8"/>
      <c r="AU1658" s="8"/>
      <c r="AV1658" s="8"/>
      <c r="AW1658" s="2"/>
      <c r="AX1658" s="2"/>
      <c r="AY1658" s="2"/>
      <c r="AZ1658" s="2"/>
      <c r="BA1658" t="str">
        <f t="shared" si="1003"/>
        <v>Gonzales CD34</v>
      </c>
      <c r="BC1658">
        <v>34</v>
      </c>
      <c r="BE1658" s="97">
        <v>48</v>
      </c>
      <c r="BF1658" s="99"/>
      <c r="BG1658" s="176">
        <v>48177</v>
      </c>
      <c r="BH1658">
        <f t="shared" si="1000"/>
        <v>4817734</v>
      </c>
      <c r="BJ1658" t="s">
        <v>3279</v>
      </c>
      <c r="CB1658">
        <v>1</v>
      </c>
    </row>
    <row r="1659" spans="1:80">
      <c r="A1659" t="s">
        <v>1175</v>
      </c>
      <c r="B1659" t="s">
        <v>2</v>
      </c>
      <c r="C1659" s="1">
        <f t="shared" si="989"/>
        <v>17032</v>
      </c>
      <c r="D1659" s="1"/>
      <c r="E1659" s="1"/>
      <c r="F1659" s="1"/>
      <c r="G1659" s="1"/>
      <c r="H1659" s="1"/>
      <c r="I1659" s="1"/>
      <c r="J1659" s="1"/>
      <c r="K1659" s="1"/>
      <c r="L1659" s="1"/>
      <c r="M1659" s="7">
        <f>RANK(Z1659,(Z1659:AB1659,AC1659:AQ1659))</f>
        <v>5</v>
      </c>
      <c r="N1659" s="7">
        <f>RANK(AA1659,(Z1659:AB1659,AC1659:AQ1659))</f>
        <v>6</v>
      </c>
      <c r="O1659" s="7">
        <f>IF(AB1659&gt;0,RANK(AB1659,(Z1659:AB1659,AC1659:AQ1659)),0)</f>
        <v>3</v>
      </c>
      <c r="P1659" s="7">
        <f t="shared" si="990"/>
        <v>1</v>
      </c>
      <c r="Q1659" s="1">
        <f t="shared" si="991"/>
        <v>2759</v>
      </c>
      <c r="R1659" s="2">
        <f t="shared" si="1001"/>
        <v>0.1619891968060122</v>
      </c>
      <c r="S1659" s="2"/>
      <c r="T1659" s="2">
        <f t="shared" si="993"/>
        <v>2.6831845937059652E-2</v>
      </c>
      <c r="U1659" s="2">
        <f t="shared" si="994"/>
        <v>1.1390324095819634E-2</v>
      </c>
      <c r="V1659" s="2">
        <f t="shared" si="995"/>
        <v>0.16651009863785815</v>
      </c>
      <c r="W1659" s="2">
        <f t="shared" si="996"/>
        <v>0.4500939408172851</v>
      </c>
      <c r="X1659" s="2">
        <f t="shared" si="997"/>
        <v>0.2881047440112729</v>
      </c>
      <c r="Y1659" s="2">
        <f t="shared" si="1002"/>
        <v>5.7069046500704546E-2</v>
      </c>
      <c r="Z1659" s="1">
        <v>457</v>
      </c>
      <c r="AA1659" s="1">
        <v>194</v>
      </c>
      <c r="AB1659" s="1">
        <v>2836</v>
      </c>
      <c r="AC1659" s="1">
        <v>7666</v>
      </c>
      <c r="AD1659" s="1">
        <v>4907</v>
      </c>
      <c r="AE1659" s="1">
        <v>688</v>
      </c>
      <c r="AF1659" s="1">
        <v>12</v>
      </c>
      <c r="AG1659" s="1">
        <v>32</v>
      </c>
      <c r="AH1659" s="1">
        <v>50</v>
      </c>
      <c r="AI1659" s="1">
        <v>163</v>
      </c>
      <c r="AK1659" s="1"/>
      <c r="AL1659" s="1">
        <v>18</v>
      </c>
      <c r="AN1659" s="1">
        <v>3</v>
      </c>
      <c r="AO1659" s="1">
        <v>6</v>
      </c>
      <c r="AP1659" s="1"/>
      <c r="AQ1659" s="1"/>
      <c r="AR1659" s="1"/>
      <c r="AS1659" s="8"/>
      <c r="AT1659" s="8"/>
      <c r="AU1659" s="8"/>
      <c r="AV1659" s="8"/>
      <c r="AW1659" s="2"/>
      <c r="AX1659" s="2"/>
      <c r="AY1659" s="2"/>
      <c r="AZ1659" s="2"/>
      <c r="BA1659" t="str">
        <f t="shared" si="1003"/>
        <v>Guadalupe CD15</v>
      </c>
      <c r="BC1659">
        <v>15</v>
      </c>
      <c r="BE1659" s="97">
        <v>48</v>
      </c>
      <c r="BF1659" s="99"/>
      <c r="BG1659" s="176">
        <v>48187</v>
      </c>
      <c r="BH1659">
        <f t="shared" si="1000"/>
        <v>4818715</v>
      </c>
      <c r="BJ1659" t="s">
        <v>3279</v>
      </c>
      <c r="CB1659">
        <v>1</v>
      </c>
    </row>
    <row r="1660" spans="1:80">
      <c r="A1660" t="s">
        <v>1175</v>
      </c>
      <c r="B1660" t="s">
        <v>2</v>
      </c>
      <c r="C1660" s="1">
        <f t="shared" si="989"/>
        <v>3734</v>
      </c>
      <c r="D1660" s="1"/>
      <c r="E1660" s="1"/>
      <c r="F1660" s="1"/>
      <c r="G1660" s="1"/>
      <c r="H1660" s="1"/>
      <c r="I1660" s="1"/>
      <c r="J1660" s="1"/>
      <c r="K1660" s="1"/>
      <c r="L1660" s="1"/>
      <c r="M1660" s="7">
        <f>RANK(Z1660,(Z1660:AB1660,AC1660:AQ1660))</f>
        <v>5</v>
      </c>
      <c r="N1660" s="7">
        <f>RANK(AA1660,(Z1660:AB1660,AC1660:AQ1660))</f>
        <v>7</v>
      </c>
      <c r="O1660" s="7">
        <f>IF(AB1660&gt;0,RANK(AB1660,(Z1660:AB1660,AC1660:AQ1660)),0)</f>
        <v>3</v>
      </c>
      <c r="P1660" s="7">
        <f t="shared" si="990"/>
        <v>1</v>
      </c>
      <c r="Q1660" s="1">
        <f t="shared" si="991"/>
        <v>634</v>
      </c>
      <c r="R1660" s="2">
        <f t="shared" si="1001"/>
        <v>0.16979110873058381</v>
      </c>
      <c r="S1660" s="2"/>
      <c r="T1660" s="2">
        <f t="shared" si="993"/>
        <v>3.8296732726298875E-2</v>
      </c>
      <c r="U1660" s="2">
        <f t="shared" si="994"/>
        <v>5.0883770755222281E-3</v>
      </c>
      <c r="V1660" s="2">
        <f t="shared" si="995"/>
        <v>0.19898232458489556</v>
      </c>
      <c r="W1660" s="2">
        <f t="shared" si="996"/>
        <v>0.43492233529726837</v>
      </c>
      <c r="X1660" s="2">
        <f t="shared" si="997"/>
        <v>0.26513122656668453</v>
      </c>
      <c r="Y1660" s="2">
        <f t="shared" si="1002"/>
        <v>5.7579003749330504E-2</v>
      </c>
      <c r="Z1660" s="1">
        <v>143</v>
      </c>
      <c r="AA1660" s="1">
        <v>19</v>
      </c>
      <c r="AB1660" s="1">
        <v>743</v>
      </c>
      <c r="AC1660" s="1">
        <v>1624</v>
      </c>
      <c r="AD1660" s="1">
        <v>990</v>
      </c>
      <c r="AE1660" s="1">
        <v>170</v>
      </c>
      <c r="AF1660" s="1">
        <v>3</v>
      </c>
      <c r="AG1660" s="1">
        <v>4</v>
      </c>
      <c r="AH1660" s="1">
        <v>10</v>
      </c>
      <c r="AI1660" s="1">
        <v>26</v>
      </c>
      <c r="AK1660" s="1"/>
      <c r="AL1660" s="1">
        <v>1</v>
      </c>
      <c r="AN1660" s="1">
        <v>1</v>
      </c>
      <c r="AO1660" s="1">
        <v>0</v>
      </c>
      <c r="AP1660" s="1"/>
      <c r="AQ1660" s="1"/>
      <c r="AR1660" s="1"/>
      <c r="AS1660" s="8"/>
      <c r="AT1660" s="8"/>
      <c r="AU1660" s="8"/>
      <c r="AV1660" s="8"/>
      <c r="AW1660" s="2"/>
      <c r="AX1660" s="2"/>
      <c r="AY1660" s="2"/>
      <c r="AZ1660" s="2"/>
      <c r="BA1660" t="str">
        <f t="shared" si="1003"/>
        <v>Guadalupe CD35</v>
      </c>
      <c r="BC1660">
        <v>35</v>
      </c>
      <c r="BE1660" s="97">
        <v>48</v>
      </c>
      <c r="BF1660" s="99"/>
      <c r="BG1660" s="176">
        <v>48187</v>
      </c>
      <c r="BH1660">
        <f t="shared" si="1000"/>
        <v>4818735</v>
      </c>
      <c r="BJ1660" t="s">
        <v>3279</v>
      </c>
      <c r="CB1660">
        <v>6</v>
      </c>
    </row>
    <row r="1661" spans="1:80">
      <c r="A1661" t="s">
        <v>89</v>
      </c>
      <c r="B1661" t="s">
        <v>2</v>
      </c>
      <c r="C1661" s="1">
        <f t="shared" si="989"/>
        <v>91402</v>
      </c>
      <c r="D1661" s="1"/>
      <c r="E1661" s="1"/>
      <c r="F1661" s="1"/>
      <c r="G1661" s="1"/>
      <c r="H1661" s="1"/>
      <c r="I1661" s="1"/>
      <c r="J1661" s="1"/>
      <c r="K1661" s="1"/>
      <c r="L1661" s="1"/>
      <c r="M1661" s="7">
        <f>RANK(Z1661,(Z1661:AB1661,AC1661:AQ1661))</f>
        <v>4</v>
      </c>
      <c r="N1661" s="7">
        <f>RANK(AA1661,(Z1661:AB1661,AC1661:AQ1661))</f>
        <v>6</v>
      </c>
      <c r="O1661" s="7">
        <f>IF(AB1661&gt;0,RANK(AB1661,(Z1661:AB1661,AC1661:AQ1661)),0)</f>
        <v>3</v>
      </c>
      <c r="P1661" s="7">
        <f t="shared" si="990"/>
        <v>1</v>
      </c>
      <c r="Q1661" s="1">
        <f t="shared" si="991"/>
        <v>19655</v>
      </c>
      <c r="R1661" s="2">
        <f t="shared" si="1001"/>
        <v>0.21503905822629701</v>
      </c>
      <c r="S1661" s="2"/>
      <c r="T1661" s="2">
        <f t="shared" si="993"/>
        <v>5.4593991378744447E-2</v>
      </c>
      <c r="U1661" s="2">
        <f t="shared" si="994"/>
        <v>1.0885976236843833E-2</v>
      </c>
      <c r="V1661" s="2">
        <f t="shared" si="995"/>
        <v>0.18949257127852781</v>
      </c>
      <c r="W1661" s="2">
        <f t="shared" si="996"/>
        <v>0.45799873088116233</v>
      </c>
      <c r="X1661" s="2">
        <f t="shared" si="997"/>
        <v>0.24295967265486532</v>
      </c>
      <c r="Y1661" s="2">
        <f t="shared" si="1002"/>
        <v>4.4069057569856268E-2</v>
      </c>
      <c r="Z1661" s="1">
        <v>4990</v>
      </c>
      <c r="AA1661" s="1">
        <v>995</v>
      </c>
      <c r="AB1661" s="1">
        <v>17320</v>
      </c>
      <c r="AC1661" s="1">
        <v>41862</v>
      </c>
      <c r="AD1661" s="1">
        <v>22207</v>
      </c>
      <c r="AE1661" s="1">
        <v>2663</v>
      </c>
      <c r="AF1661" s="1">
        <v>94</v>
      </c>
      <c r="AG1661" s="1">
        <v>91</v>
      </c>
      <c r="AH1661" s="1">
        <v>218</v>
      </c>
      <c r="AI1661" s="1">
        <v>830</v>
      </c>
      <c r="AK1661" s="1"/>
      <c r="AL1661" s="1">
        <v>75</v>
      </c>
      <c r="AN1661" s="1">
        <v>35</v>
      </c>
      <c r="AO1661" s="1">
        <v>22</v>
      </c>
      <c r="AP1661" s="1"/>
      <c r="AQ1661" s="1"/>
      <c r="AR1661" s="1"/>
      <c r="AS1661" s="8"/>
      <c r="AT1661" s="8"/>
      <c r="AU1661" s="8"/>
      <c r="AV1661" s="8"/>
      <c r="AW1661" s="2"/>
      <c r="AX1661" s="2"/>
      <c r="AY1661" s="2"/>
      <c r="AZ1661" s="2"/>
      <c r="BA1661" t="str">
        <f t="shared" si="1003"/>
        <v>Harris CD2</v>
      </c>
      <c r="BC1661">
        <v>2</v>
      </c>
      <c r="BE1661" s="97">
        <v>48</v>
      </c>
      <c r="BF1661" s="99"/>
      <c r="BG1661" s="176">
        <v>48201</v>
      </c>
      <c r="BH1661">
        <f t="shared" si="1000"/>
        <v>4820102</v>
      </c>
      <c r="BJ1661" t="s">
        <v>3279</v>
      </c>
      <c r="CB1661">
        <v>3</v>
      </c>
    </row>
    <row r="1662" spans="1:80">
      <c r="A1662" t="s">
        <v>89</v>
      </c>
      <c r="B1662" t="s">
        <v>2</v>
      </c>
      <c r="C1662" s="1">
        <f t="shared" si="989"/>
        <v>85147</v>
      </c>
      <c r="D1662" s="1"/>
      <c r="E1662" s="1"/>
      <c r="F1662" s="1"/>
      <c r="G1662" s="1"/>
      <c r="H1662" s="1"/>
      <c r="I1662" s="1"/>
      <c r="J1662" s="1"/>
      <c r="K1662" s="1"/>
      <c r="L1662" s="1"/>
      <c r="M1662" s="7">
        <f>RANK(Z1662,(Z1662:AB1662,AC1662:AQ1662))</f>
        <v>4</v>
      </c>
      <c r="N1662" s="7">
        <f>RANK(AA1662,(Z1662:AB1662,AC1662:AQ1662))</f>
        <v>6</v>
      </c>
      <c r="O1662" s="7">
        <f>IF(AB1662&gt;0,RANK(AB1662,(Z1662:AB1662,AC1662:AQ1662)),0)</f>
        <v>2</v>
      </c>
      <c r="P1662" s="7">
        <f t="shared" si="990"/>
        <v>1</v>
      </c>
      <c r="Q1662" s="1">
        <f t="shared" si="991"/>
        <v>11898</v>
      </c>
      <c r="R1662" s="2">
        <f t="shared" si="1001"/>
        <v>0.13973481156118242</v>
      </c>
      <c r="S1662" s="2"/>
      <c r="T1662" s="2">
        <f t="shared" si="993"/>
        <v>7.8217670616698182E-2</v>
      </c>
      <c r="U1662" s="2">
        <f t="shared" si="994"/>
        <v>1.5455623803539761E-2</v>
      </c>
      <c r="V1662" s="2">
        <f t="shared" si="995"/>
        <v>0.24588065345813712</v>
      </c>
      <c r="W1662" s="2">
        <f t="shared" si="996"/>
        <v>0.38561546501931954</v>
      </c>
      <c r="X1662" s="2">
        <f t="shared" si="997"/>
        <v>0.23465301185009454</v>
      </c>
      <c r="Y1662" s="2">
        <f t="shared" si="1002"/>
        <v>4.0177575252210912E-2</v>
      </c>
      <c r="Z1662" s="1">
        <v>6660</v>
      </c>
      <c r="AA1662" s="1">
        <v>1316</v>
      </c>
      <c r="AB1662" s="1">
        <v>20936</v>
      </c>
      <c r="AC1662" s="1">
        <v>32834</v>
      </c>
      <c r="AD1662" s="1">
        <v>19980</v>
      </c>
      <c r="AE1662" s="1">
        <v>2062</v>
      </c>
      <c r="AF1662" s="1">
        <v>120</v>
      </c>
      <c r="AG1662" s="1">
        <v>95</v>
      </c>
      <c r="AH1662" s="1">
        <v>196</v>
      </c>
      <c r="AI1662" s="1">
        <v>821</v>
      </c>
      <c r="AK1662" s="1"/>
      <c r="AL1662" s="1">
        <v>57</v>
      </c>
      <c r="AN1662" s="1">
        <v>29</v>
      </c>
      <c r="AO1662" s="1">
        <v>41</v>
      </c>
      <c r="AP1662" s="1"/>
      <c r="AQ1662" s="1"/>
      <c r="AR1662" s="1"/>
      <c r="AS1662" s="8"/>
      <c r="AT1662" s="8"/>
      <c r="AU1662" s="8"/>
      <c r="AV1662" s="8"/>
      <c r="AW1662" s="2"/>
      <c r="AX1662" s="2"/>
      <c r="AY1662" s="2"/>
      <c r="AZ1662" s="2"/>
      <c r="BA1662" t="str">
        <f t="shared" si="1003"/>
        <v>Harris CD7</v>
      </c>
      <c r="BC1662">
        <v>7</v>
      </c>
      <c r="BE1662" s="97">
        <v>48</v>
      </c>
      <c r="BF1662" s="99"/>
      <c r="BG1662" s="176">
        <v>48201</v>
      </c>
      <c r="BH1662">
        <f t="shared" si="1000"/>
        <v>4820107</v>
      </c>
      <c r="BJ1662" t="s">
        <v>3279</v>
      </c>
      <c r="CB1662">
        <v>15</v>
      </c>
    </row>
    <row r="1663" spans="1:80">
      <c r="A1663" t="s">
        <v>89</v>
      </c>
      <c r="B1663" t="s">
        <v>2</v>
      </c>
      <c r="C1663" s="1">
        <f t="shared" si="989"/>
        <v>9773</v>
      </c>
      <c r="D1663" s="1"/>
      <c r="E1663" s="1"/>
      <c r="F1663" s="1"/>
      <c r="G1663" s="1"/>
      <c r="H1663" s="1"/>
      <c r="I1663" s="1"/>
      <c r="J1663" s="1"/>
      <c r="K1663" s="1"/>
      <c r="L1663" s="1"/>
      <c r="M1663" s="7">
        <f>RANK(Z1663,(Z1663:AB1663,AC1663:AQ1663))</f>
        <v>4</v>
      </c>
      <c r="N1663" s="7">
        <f>RANK(AA1663,(Z1663:AB1663,AC1663:AQ1663))</f>
        <v>7</v>
      </c>
      <c r="O1663" s="7">
        <f>IF(AB1663&gt;0,RANK(AB1663,(Z1663:AB1663,AC1663:AQ1663)),0)</f>
        <v>3</v>
      </c>
      <c r="P1663" s="7">
        <f t="shared" si="990"/>
        <v>1</v>
      </c>
      <c r="Q1663" s="1">
        <f t="shared" si="991"/>
        <v>2700</v>
      </c>
      <c r="R1663" s="2">
        <f t="shared" si="1001"/>
        <v>0.2762713598690269</v>
      </c>
      <c r="S1663" s="2"/>
      <c r="T1663" s="2">
        <f t="shared" si="993"/>
        <v>3.6017599508850917E-2</v>
      </c>
      <c r="U1663" s="2">
        <f t="shared" si="994"/>
        <v>6.6509771820321296E-3</v>
      </c>
      <c r="V1663" s="2">
        <f t="shared" si="995"/>
        <v>0.15737235239946792</v>
      </c>
      <c r="W1663" s="2">
        <f t="shared" si="996"/>
        <v>0.51683208840683514</v>
      </c>
      <c r="X1663" s="2">
        <f t="shared" si="997"/>
        <v>0.24056072853780824</v>
      </c>
      <c r="Y1663" s="2">
        <f t="shared" si="1002"/>
        <v>4.2566253965005629E-2</v>
      </c>
      <c r="Z1663" s="1">
        <v>352</v>
      </c>
      <c r="AA1663" s="1">
        <v>65</v>
      </c>
      <c r="AB1663" s="1">
        <v>1538</v>
      </c>
      <c r="AC1663" s="1">
        <v>5051</v>
      </c>
      <c r="AD1663" s="1">
        <v>2351</v>
      </c>
      <c r="AE1663" s="1">
        <v>283</v>
      </c>
      <c r="AF1663" s="1">
        <v>5</v>
      </c>
      <c r="AG1663" s="1">
        <v>9</v>
      </c>
      <c r="AH1663" s="1">
        <v>22</v>
      </c>
      <c r="AI1663" s="1">
        <v>77</v>
      </c>
      <c r="AK1663" s="1"/>
      <c r="AL1663" s="1">
        <v>12</v>
      </c>
      <c r="AN1663" s="1">
        <v>2</v>
      </c>
      <c r="AO1663" s="1">
        <v>6</v>
      </c>
      <c r="AP1663" s="1"/>
      <c r="AQ1663" s="1"/>
      <c r="AR1663" s="1"/>
      <c r="AS1663" s="8"/>
      <c r="AT1663" s="8"/>
      <c r="AU1663" s="8"/>
      <c r="AV1663" s="8"/>
      <c r="AW1663" s="2"/>
      <c r="AX1663" s="2"/>
      <c r="AY1663" s="2"/>
      <c r="AZ1663" s="2"/>
      <c r="BA1663" t="str">
        <f t="shared" si="1003"/>
        <v>Harris CD8</v>
      </c>
      <c r="BC1663">
        <v>8</v>
      </c>
      <c r="BE1663" s="97">
        <v>48</v>
      </c>
      <c r="BF1663" s="99"/>
      <c r="BG1663" s="176">
        <v>48201</v>
      </c>
      <c r="BH1663">
        <f t="shared" si="1000"/>
        <v>4820108</v>
      </c>
      <c r="BJ1663" t="s">
        <v>3279</v>
      </c>
      <c r="CB1663">
        <v>21</v>
      </c>
    </row>
    <row r="1664" spans="1:80">
      <c r="A1664" t="s">
        <v>89</v>
      </c>
      <c r="B1664" t="s">
        <v>2</v>
      </c>
      <c r="C1664" s="1">
        <f t="shared" si="989"/>
        <v>12537</v>
      </c>
      <c r="D1664" s="1"/>
      <c r="E1664" s="1"/>
      <c r="F1664" s="1"/>
      <c r="G1664" s="1"/>
      <c r="H1664" s="1"/>
      <c r="I1664" s="1"/>
      <c r="J1664" s="1"/>
      <c r="K1664" s="1"/>
      <c r="L1664" s="1"/>
      <c r="M1664" s="7">
        <f>RANK(Z1664,(Z1664:AB1664,AC1664:AQ1664))</f>
        <v>4</v>
      </c>
      <c r="N1664" s="7">
        <f>RANK(AA1664,(Z1664:AB1664,AC1664:AQ1664))</f>
        <v>6</v>
      </c>
      <c r="O1664" s="7">
        <f>IF(AB1664&gt;0,RANK(AB1664,(Z1664:AB1664,AC1664:AQ1664)),0)</f>
        <v>3</v>
      </c>
      <c r="P1664" s="7">
        <f t="shared" si="990"/>
        <v>1</v>
      </c>
      <c r="Q1664" s="1">
        <f t="shared" si="991"/>
        <v>1730</v>
      </c>
      <c r="R1664" s="2">
        <f t="shared" si="1001"/>
        <v>0.1379915450267209</v>
      </c>
      <c r="S1664" s="2"/>
      <c r="T1664" s="2">
        <f t="shared" si="993"/>
        <v>4.8576214405360134E-2</v>
      </c>
      <c r="U1664" s="2">
        <f t="shared" si="994"/>
        <v>2.7119725612187923E-2</v>
      </c>
      <c r="V1664" s="2">
        <f t="shared" si="995"/>
        <v>0.19079524607162798</v>
      </c>
      <c r="W1664" s="2">
        <f t="shared" si="996"/>
        <v>0.41182100981095954</v>
      </c>
      <c r="X1664" s="2">
        <f t="shared" si="997"/>
        <v>0.27382946478423864</v>
      </c>
      <c r="Y1664" s="2">
        <f t="shared" si="1002"/>
        <v>4.7858339315625831E-2</v>
      </c>
      <c r="Z1664" s="1">
        <v>609</v>
      </c>
      <c r="AA1664" s="1">
        <v>340</v>
      </c>
      <c r="AB1664" s="1">
        <v>2392</v>
      </c>
      <c r="AC1664" s="1">
        <v>5163</v>
      </c>
      <c r="AD1664" s="1">
        <v>3433</v>
      </c>
      <c r="AE1664" s="1">
        <v>354</v>
      </c>
      <c r="AF1664" s="1">
        <v>13</v>
      </c>
      <c r="AG1664" s="1">
        <v>14</v>
      </c>
      <c r="AH1664" s="1">
        <v>40</v>
      </c>
      <c r="AI1664" s="1">
        <v>146</v>
      </c>
      <c r="AK1664" s="1"/>
      <c r="AL1664" s="1">
        <v>15</v>
      </c>
      <c r="AN1664" s="1">
        <v>9</v>
      </c>
      <c r="AO1664" s="1">
        <v>9</v>
      </c>
      <c r="AP1664" s="1"/>
      <c r="AQ1664" s="1"/>
      <c r="AR1664" s="1"/>
      <c r="AS1664" s="8"/>
      <c r="AT1664" s="8"/>
      <c r="AU1664" s="8"/>
      <c r="AV1664" s="8"/>
      <c r="AW1664" s="2"/>
      <c r="AX1664" s="2"/>
      <c r="AY1664" s="2"/>
      <c r="AZ1664" s="2"/>
      <c r="BA1664" t="str">
        <f t="shared" si="1003"/>
        <v>Harris CD9</v>
      </c>
      <c r="BC1664">
        <v>9</v>
      </c>
      <c r="BE1664" s="97">
        <v>48</v>
      </c>
      <c r="BF1664" s="99"/>
      <c r="BG1664" s="176">
        <v>48201</v>
      </c>
      <c r="BH1664">
        <f>BG1664*100+BC1664</f>
        <v>4820109</v>
      </c>
      <c r="BJ1664" t="s">
        <v>3279</v>
      </c>
      <c r="CB1664">
        <v>1</v>
      </c>
    </row>
    <row r="1665" spans="1:80">
      <c r="A1665" t="s">
        <v>89</v>
      </c>
      <c r="B1665" t="s">
        <v>2</v>
      </c>
      <c r="C1665" s="1">
        <f t="shared" si="989"/>
        <v>41444</v>
      </c>
      <c r="D1665" s="1"/>
      <c r="E1665" s="1"/>
      <c r="F1665" s="1"/>
      <c r="G1665" s="1"/>
      <c r="H1665" s="1"/>
      <c r="I1665" s="1"/>
      <c r="J1665" s="1"/>
      <c r="K1665" s="1"/>
      <c r="L1665" s="1"/>
      <c r="M1665" s="7">
        <f>RANK(Z1665,(Z1665:AB1665,AC1665:AQ1665))</f>
        <v>4</v>
      </c>
      <c r="N1665" s="7">
        <f>RANK(AA1665,(Z1665:AB1665,AC1665:AQ1665))</f>
        <v>6</v>
      </c>
      <c r="O1665" s="7">
        <f>IF(AB1665&gt;0,RANK(AB1665,(Z1665:AB1665,AC1665:AQ1665)),0)</f>
        <v>3</v>
      </c>
      <c r="P1665" s="7">
        <f t="shared" si="990"/>
        <v>1</v>
      </c>
      <c r="Q1665" s="1">
        <f t="shared" si="991"/>
        <v>11750</v>
      </c>
      <c r="R1665" s="2">
        <f t="shared" si="1001"/>
        <v>0.28351510471962166</v>
      </c>
      <c r="S1665" s="2"/>
      <c r="T1665" s="2">
        <f t="shared" si="993"/>
        <v>3.5879741337708715E-2</v>
      </c>
      <c r="U1665" s="2">
        <f t="shared" si="994"/>
        <v>7.5523598108290704E-3</v>
      </c>
      <c r="V1665" s="2">
        <f t="shared" si="995"/>
        <v>0.15671749831097384</v>
      </c>
      <c r="W1665" s="2">
        <f t="shared" si="996"/>
        <v>0.52034070070456517</v>
      </c>
      <c r="X1665" s="2">
        <f t="shared" si="997"/>
        <v>0.23682559598494354</v>
      </c>
      <c r="Y1665" s="2">
        <f t="shared" si="1002"/>
        <v>4.2684103850979677E-2</v>
      </c>
      <c r="Z1665" s="1">
        <v>1487</v>
      </c>
      <c r="AA1665" s="1">
        <v>313</v>
      </c>
      <c r="AB1665" s="1">
        <v>6495</v>
      </c>
      <c r="AC1665" s="1">
        <v>21565</v>
      </c>
      <c r="AD1665" s="1">
        <v>9815</v>
      </c>
      <c r="AE1665" s="1">
        <v>1289</v>
      </c>
      <c r="AF1665" s="1">
        <v>41</v>
      </c>
      <c r="AG1665" s="1">
        <v>18</v>
      </c>
      <c r="AH1665" s="1">
        <v>90</v>
      </c>
      <c r="AI1665" s="1">
        <v>254</v>
      </c>
      <c r="AK1665" s="1"/>
      <c r="AL1665" s="1">
        <v>52</v>
      </c>
      <c r="AN1665" s="1">
        <v>12</v>
      </c>
      <c r="AO1665" s="1">
        <v>13</v>
      </c>
      <c r="AP1665" s="1"/>
      <c r="AQ1665" s="1"/>
      <c r="AR1665" s="1"/>
      <c r="AS1665" s="8"/>
      <c r="AT1665" s="8"/>
      <c r="AU1665" s="8"/>
      <c r="AV1665" s="8"/>
      <c r="AW1665" s="2"/>
      <c r="AX1665" s="2"/>
      <c r="AY1665" s="2"/>
      <c r="AZ1665" s="2"/>
      <c r="BA1665" t="str">
        <f t="shared" si="1003"/>
        <v>Harris CD10</v>
      </c>
      <c r="BC1665">
        <v>10</v>
      </c>
      <c r="BE1665" s="97">
        <v>48</v>
      </c>
      <c r="BF1665" s="99"/>
      <c r="BG1665" s="176">
        <v>48201</v>
      </c>
      <c r="BH1665">
        <f t="shared" si="1000"/>
        <v>4820110</v>
      </c>
      <c r="BJ1665" t="s">
        <v>3279</v>
      </c>
      <c r="CB1665">
        <v>8</v>
      </c>
    </row>
    <row r="1666" spans="1:80">
      <c r="A1666" t="s">
        <v>89</v>
      </c>
      <c r="B1666" t="s">
        <v>2</v>
      </c>
      <c r="C1666" s="1">
        <f t="shared" si="989"/>
        <v>23706</v>
      </c>
      <c r="D1666" s="1"/>
      <c r="E1666" s="1"/>
      <c r="F1666" s="1"/>
      <c r="G1666" s="1"/>
      <c r="H1666" s="1"/>
      <c r="I1666" s="1"/>
      <c r="J1666" s="1"/>
      <c r="K1666" s="1"/>
      <c r="L1666" s="1"/>
      <c r="M1666" s="7">
        <f>RANK(Z1666,(Z1666:AB1666,AC1666:AQ1666))</f>
        <v>4</v>
      </c>
      <c r="N1666" s="7">
        <f>RANK(AA1666,(Z1666:AB1666,AC1666:AQ1666))</f>
        <v>6</v>
      </c>
      <c r="O1666" s="7">
        <f>IF(AB1666&gt;0,RANK(AB1666,(Z1666:AB1666,AC1666:AQ1666)),0)</f>
        <v>3</v>
      </c>
      <c r="P1666" s="7">
        <f t="shared" si="990"/>
        <v>1</v>
      </c>
      <c r="Q1666" s="1">
        <f t="shared" si="991"/>
        <v>4270</v>
      </c>
      <c r="R1666" s="2">
        <f t="shared" si="1001"/>
        <v>0.1801231755673669</v>
      </c>
      <c r="S1666" s="2"/>
      <c r="T1666" s="2">
        <f t="shared" si="993"/>
        <v>5.6989791613937399E-2</v>
      </c>
      <c r="U1666" s="2">
        <f t="shared" si="994"/>
        <v>1.20222728423184E-2</v>
      </c>
      <c r="V1666" s="2">
        <f t="shared" si="995"/>
        <v>0.21264658736184933</v>
      </c>
      <c r="W1666" s="2">
        <f t="shared" si="996"/>
        <v>0.4268117776090441</v>
      </c>
      <c r="X1666" s="2">
        <f t="shared" si="997"/>
        <v>0.24668860204167722</v>
      </c>
      <c r="Y1666" s="2">
        <f t="shared" si="1002"/>
        <v>4.4840968531173669E-2</v>
      </c>
      <c r="Z1666" s="1">
        <v>1351</v>
      </c>
      <c r="AA1666" s="1">
        <v>285</v>
      </c>
      <c r="AB1666" s="1">
        <v>5041</v>
      </c>
      <c r="AC1666" s="1">
        <v>10118</v>
      </c>
      <c r="AD1666" s="1">
        <v>5848</v>
      </c>
      <c r="AE1666" s="1">
        <v>682</v>
      </c>
      <c r="AF1666" s="1">
        <v>34</v>
      </c>
      <c r="AG1666" s="1">
        <v>18</v>
      </c>
      <c r="AH1666" s="1">
        <v>62</v>
      </c>
      <c r="AI1666" s="1">
        <v>210</v>
      </c>
      <c r="AK1666" s="1"/>
      <c r="AL1666" s="1">
        <v>32</v>
      </c>
      <c r="AN1666" s="1">
        <v>11</v>
      </c>
      <c r="AO1666" s="1">
        <v>14</v>
      </c>
      <c r="AP1666" s="1"/>
      <c r="AQ1666" s="1"/>
      <c r="AR1666" s="1"/>
      <c r="AS1666" s="8"/>
      <c r="AT1666" s="8"/>
      <c r="AU1666" s="8"/>
      <c r="AV1666" s="8"/>
      <c r="AW1666" s="2"/>
      <c r="AX1666" s="2"/>
      <c r="AY1666" s="2"/>
      <c r="AZ1666" s="2"/>
      <c r="BA1666" t="str">
        <f t="shared" si="1003"/>
        <v>Harris CD18</v>
      </c>
      <c r="BC1666">
        <v>18</v>
      </c>
      <c r="BE1666" s="97">
        <v>48</v>
      </c>
      <c r="BF1666" s="99"/>
      <c r="BG1666" s="176">
        <v>48201</v>
      </c>
      <c r="BH1666">
        <f t="shared" si="1000"/>
        <v>4820118</v>
      </c>
      <c r="BJ1666" t="s">
        <v>3279</v>
      </c>
      <c r="CB1666">
        <v>13</v>
      </c>
    </row>
    <row r="1667" spans="1:80">
      <c r="A1667" t="s">
        <v>89</v>
      </c>
      <c r="B1667" t="s">
        <v>2</v>
      </c>
      <c r="C1667" s="1">
        <f t="shared" si="989"/>
        <v>9301</v>
      </c>
      <c r="D1667" s="1"/>
      <c r="E1667" s="1"/>
      <c r="F1667" s="1"/>
      <c r="G1667" s="1"/>
      <c r="H1667" s="1"/>
      <c r="I1667" s="1"/>
      <c r="J1667" s="1"/>
      <c r="K1667" s="1"/>
      <c r="L1667" s="1"/>
      <c r="M1667" s="7">
        <f>RANK(Z1667,(Z1667:AB1667,AC1667:AQ1667))</f>
        <v>4</v>
      </c>
      <c r="N1667" s="7">
        <f>RANK(AA1667,(Z1667:AB1667,AC1667:AQ1667))</f>
        <v>6</v>
      </c>
      <c r="O1667" s="7">
        <f>IF(AB1667&gt;0,RANK(AB1667,(Z1667:AB1667,AC1667:AQ1667)),0)</f>
        <v>3</v>
      </c>
      <c r="P1667" s="7">
        <f t="shared" si="990"/>
        <v>1</v>
      </c>
      <c r="Q1667" s="1">
        <f t="shared" si="991"/>
        <v>2513</v>
      </c>
      <c r="R1667" s="2">
        <f t="shared" si="1001"/>
        <v>0.27018600150521449</v>
      </c>
      <c r="S1667" s="2"/>
      <c r="T1667" s="2">
        <f t="shared" si="993"/>
        <v>3.6232663154499516E-2</v>
      </c>
      <c r="U1667" s="2">
        <f t="shared" si="994"/>
        <v>1.150413933985593E-2</v>
      </c>
      <c r="V1667" s="2">
        <f t="shared" si="995"/>
        <v>0.16030534351145037</v>
      </c>
      <c r="W1667" s="2">
        <f t="shared" si="996"/>
        <v>0.50736479948392643</v>
      </c>
      <c r="X1667" s="2">
        <f t="shared" si="997"/>
        <v>0.23717879797871197</v>
      </c>
      <c r="Y1667" s="2">
        <f t="shared" si="1002"/>
        <v>4.7414256531555871E-2</v>
      </c>
      <c r="Z1667" s="1">
        <v>337</v>
      </c>
      <c r="AA1667" s="1">
        <v>107</v>
      </c>
      <c r="AB1667" s="1">
        <v>1491</v>
      </c>
      <c r="AC1667" s="1">
        <v>4719</v>
      </c>
      <c r="AD1667" s="1">
        <v>2206</v>
      </c>
      <c r="AE1667" s="1">
        <v>306</v>
      </c>
      <c r="AF1667" s="1">
        <v>5</v>
      </c>
      <c r="AG1667" s="1">
        <v>4</v>
      </c>
      <c r="AH1667" s="1">
        <v>26</v>
      </c>
      <c r="AI1667" s="1">
        <v>77</v>
      </c>
      <c r="AK1667" s="1"/>
      <c r="AL1667" s="1">
        <v>15</v>
      </c>
      <c r="AN1667" s="1">
        <v>6</v>
      </c>
      <c r="AO1667" s="1">
        <v>2</v>
      </c>
      <c r="AP1667" s="1"/>
      <c r="AQ1667" s="1"/>
      <c r="AR1667" s="1"/>
      <c r="AS1667" s="8"/>
      <c r="AT1667" s="8"/>
      <c r="AU1667" s="8"/>
      <c r="AV1667" s="8"/>
      <c r="AW1667" s="2"/>
      <c r="AX1667" s="2"/>
      <c r="AY1667" s="2"/>
      <c r="AZ1667" s="2"/>
      <c r="BA1667" t="str">
        <f t="shared" si="1003"/>
        <v>Harris CD22</v>
      </c>
      <c r="BC1667">
        <v>22</v>
      </c>
      <c r="BE1667" s="97">
        <v>48</v>
      </c>
      <c r="BF1667" s="99"/>
      <c r="BG1667" s="176">
        <v>48201</v>
      </c>
      <c r="BH1667">
        <f t="shared" si="1000"/>
        <v>4820122</v>
      </c>
      <c r="BJ1667" t="s">
        <v>3279</v>
      </c>
      <c r="CB1667">
        <v>9</v>
      </c>
    </row>
    <row r="1668" spans="1:80">
      <c r="A1668" t="s">
        <v>89</v>
      </c>
      <c r="B1668" t="s">
        <v>2</v>
      </c>
      <c r="C1668" s="1">
        <f t="shared" si="989"/>
        <v>16317</v>
      </c>
      <c r="D1668" s="1"/>
      <c r="E1668" s="1"/>
      <c r="F1668" s="1"/>
      <c r="G1668" s="1"/>
      <c r="H1668" s="1"/>
      <c r="I1668" s="1"/>
      <c r="J1668" s="1"/>
      <c r="K1668" s="1"/>
      <c r="L1668" s="1"/>
      <c r="M1668" s="7">
        <f>RANK(Z1668,(Z1668:AB1668,AC1668:AQ1668))</f>
        <v>5</v>
      </c>
      <c r="N1668" s="7">
        <f>RANK(AA1668,(Z1668:AB1668,AC1668:AQ1668))</f>
        <v>6</v>
      </c>
      <c r="O1668" s="7">
        <f>IF(AB1668&gt;0,RANK(AB1668,(Z1668:AB1668,AC1668:AQ1668)),0)</f>
        <v>3</v>
      </c>
      <c r="P1668" s="7">
        <f t="shared" si="990"/>
        <v>1</v>
      </c>
      <c r="Q1668" s="1">
        <f t="shared" si="991"/>
        <v>4135</v>
      </c>
      <c r="R1668" s="2">
        <f t="shared" si="1001"/>
        <v>0.25341668198811057</v>
      </c>
      <c r="S1668" s="2"/>
      <c r="T1668" s="2">
        <f t="shared" si="993"/>
        <v>2.4269167126309985E-2</v>
      </c>
      <c r="U1668" s="2">
        <f t="shared" si="994"/>
        <v>1.3421584850156279E-2</v>
      </c>
      <c r="V1668" s="2">
        <f t="shared" si="995"/>
        <v>0.16767788196359626</v>
      </c>
      <c r="W1668" s="2">
        <f t="shared" si="996"/>
        <v>0.50186921615493041</v>
      </c>
      <c r="X1668" s="2">
        <f t="shared" si="997"/>
        <v>0.24845253416681989</v>
      </c>
      <c r="Y1668" s="2">
        <f t="shared" si="1002"/>
        <v>4.4309615738187147E-2</v>
      </c>
      <c r="Z1668" s="1">
        <v>396</v>
      </c>
      <c r="AA1668" s="1">
        <v>219</v>
      </c>
      <c r="AB1668" s="1">
        <v>2736</v>
      </c>
      <c r="AC1668" s="1">
        <v>8189</v>
      </c>
      <c r="AD1668" s="1">
        <v>4054</v>
      </c>
      <c r="AE1668" s="1">
        <v>465</v>
      </c>
      <c r="AF1668" s="1">
        <v>12</v>
      </c>
      <c r="AG1668" s="1">
        <v>20</v>
      </c>
      <c r="AH1668" s="1">
        <v>28</v>
      </c>
      <c r="AI1668" s="1">
        <v>147</v>
      </c>
      <c r="AK1668" s="1"/>
      <c r="AL1668" s="1">
        <v>24</v>
      </c>
      <c r="AN1668" s="1">
        <v>14</v>
      </c>
      <c r="AO1668" s="1">
        <v>13</v>
      </c>
      <c r="AP1668" s="1"/>
      <c r="AQ1668" s="1"/>
      <c r="AR1668" s="1"/>
      <c r="AS1668" s="8"/>
      <c r="AT1668" s="8"/>
      <c r="AU1668" s="8"/>
      <c r="AV1668" s="8"/>
      <c r="AW1668" s="2"/>
      <c r="AX1668" s="2"/>
      <c r="AY1668" s="2"/>
      <c r="AZ1668" s="2"/>
      <c r="BA1668" t="str">
        <f t="shared" si="1003"/>
        <v>Harris CD29</v>
      </c>
      <c r="BC1668">
        <v>29</v>
      </c>
      <c r="BE1668" s="97">
        <v>48</v>
      </c>
      <c r="BF1668" s="99"/>
      <c r="BG1668" s="176">
        <v>48201</v>
      </c>
      <c r="BH1668">
        <f t="shared" si="1000"/>
        <v>4820129</v>
      </c>
      <c r="BJ1668" t="s">
        <v>3279</v>
      </c>
      <c r="CB1668">
        <v>5</v>
      </c>
    </row>
    <row r="1669" spans="1:80">
      <c r="A1669" t="s">
        <v>89</v>
      </c>
      <c r="B1669" t="s">
        <v>2</v>
      </c>
      <c r="C1669" s="1">
        <f t="shared" si="989"/>
        <v>37210</v>
      </c>
      <c r="D1669" s="1"/>
      <c r="E1669" s="1"/>
      <c r="F1669" s="1"/>
      <c r="G1669" s="1"/>
      <c r="H1669" s="1"/>
      <c r="I1669" s="1"/>
      <c r="J1669" s="1"/>
      <c r="K1669" s="1"/>
      <c r="L1669" s="1"/>
      <c r="M1669" s="7">
        <f>RANK(Z1669,(Z1669:AB1669,AC1669:AQ1669))</f>
        <v>4</v>
      </c>
      <c r="N1669" s="7">
        <f>RANK(AA1669,(Z1669:AB1669,AC1669:AQ1669))</f>
        <v>6</v>
      </c>
      <c r="O1669" s="7">
        <f>IF(AB1669&gt;0,RANK(AB1669,(Z1669:AB1669,AC1669:AQ1669)),0)</f>
        <v>3</v>
      </c>
      <c r="P1669" s="7">
        <f t="shared" si="990"/>
        <v>1</v>
      </c>
      <c r="Q1669" s="1">
        <f t="shared" si="991"/>
        <v>8370</v>
      </c>
      <c r="R1669" s="2">
        <f t="shared" si="1001"/>
        <v>0.22493953238376779</v>
      </c>
      <c r="S1669" s="2"/>
      <c r="T1669" s="2">
        <f t="shared" si="993"/>
        <v>3.6388067723730183E-2</v>
      </c>
      <c r="U1669" s="2">
        <f t="shared" si="994"/>
        <v>1.0319806503628057E-2</v>
      </c>
      <c r="V1669" s="2">
        <f t="shared" si="995"/>
        <v>0.14388605213652245</v>
      </c>
      <c r="W1669" s="2">
        <f t="shared" si="996"/>
        <v>0.49637194302606824</v>
      </c>
      <c r="X1669" s="2">
        <f t="shared" si="997"/>
        <v>0.27143241064230045</v>
      </c>
      <c r="Y1669" s="2">
        <f t="shared" si="1002"/>
        <v>4.1601719967750583E-2</v>
      </c>
      <c r="Z1669" s="1">
        <v>1354</v>
      </c>
      <c r="AA1669" s="1">
        <v>384</v>
      </c>
      <c r="AB1669" s="1">
        <v>5354</v>
      </c>
      <c r="AC1669" s="1">
        <v>18470</v>
      </c>
      <c r="AD1669" s="1">
        <v>10100</v>
      </c>
      <c r="AE1669" s="1">
        <v>1027</v>
      </c>
      <c r="AF1669" s="1">
        <v>35</v>
      </c>
      <c r="AG1669" s="1">
        <v>21</v>
      </c>
      <c r="AH1669" s="1">
        <v>84</v>
      </c>
      <c r="AI1669" s="1">
        <v>302</v>
      </c>
      <c r="AK1669" s="1"/>
      <c r="AL1669" s="1">
        <v>59</v>
      </c>
      <c r="AN1669" s="1">
        <v>10</v>
      </c>
      <c r="AO1669" s="1">
        <v>10</v>
      </c>
      <c r="AP1669" s="1"/>
      <c r="AQ1669" s="1"/>
      <c r="AR1669" s="1"/>
      <c r="AS1669" s="8"/>
      <c r="AT1669" s="8"/>
      <c r="AU1669" s="8"/>
      <c r="AV1669" s="8"/>
      <c r="AW1669" s="2"/>
      <c r="AX1669" s="2"/>
      <c r="AY1669" s="2"/>
      <c r="AZ1669" s="2"/>
      <c r="BA1669" t="str">
        <f t="shared" si="1003"/>
        <v>Harris CD36</v>
      </c>
      <c r="BC1669">
        <v>36</v>
      </c>
      <c r="BE1669" s="97">
        <v>48</v>
      </c>
      <c r="BF1669" s="99"/>
      <c r="BG1669" s="176">
        <v>48201</v>
      </c>
      <c r="BH1669">
        <f t="shared" si="1000"/>
        <v>4820136</v>
      </c>
      <c r="BJ1669" t="s">
        <v>3279</v>
      </c>
      <c r="CB1669">
        <v>9</v>
      </c>
    </row>
    <row r="1670" spans="1:80">
      <c r="A1670" t="s">
        <v>551</v>
      </c>
      <c r="B1670" t="s">
        <v>2</v>
      </c>
      <c r="C1670" s="1">
        <f t="shared" si="989"/>
        <v>6344</v>
      </c>
      <c r="D1670" s="1"/>
      <c r="E1670" s="1"/>
      <c r="F1670" s="1"/>
      <c r="G1670" s="1"/>
      <c r="H1670" s="1"/>
      <c r="I1670" s="1"/>
      <c r="J1670" s="1"/>
      <c r="K1670" s="1"/>
      <c r="L1670" s="1"/>
      <c r="M1670" s="7">
        <f>RANK(Z1670,(Z1670:AB1670,AC1670:AQ1670))</f>
        <v>4</v>
      </c>
      <c r="N1670" s="7">
        <f>RANK(AA1670,(Z1670:AB1670,AC1670:AQ1670))</f>
        <v>6</v>
      </c>
      <c r="O1670" s="7">
        <f>IF(AB1670&gt;0,RANK(AB1670,(Z1670:AB1670,AC1670:AQ1670)),0)</f>
        <v>3</v>
      </c>
      <c r="P1670" s="7">
        <f t="shared" si="990"/>
        <v>1</v>
      </c>
      <c r="Q1670" s="1">
        <f t="shared" si="991"/>
        <v>1007</v>
      </c>
      <c r="R1670" s="2">
        <f t="shared" si="1001"/>
        <v>0.15873266078184112</v>
      </c>
      <c r="S1670" s="2"/>
      <c r="T1670" s="2">
        <f t="shared" si="993"/>
        <v>4.9180327868852458E-2</v>
      </c>
      <c r="U1670" s="2">
        <f t="shared" si="994"/>
        <v>1.3398486759142497E-2</v>
      </c>
      <c r="V1670" s="2">
        <f t="shared" si="995"/>
        <v>0.2151639344262295</v>
      </c>
      <c r="W1670" s="2">
        <f t="shared" si="996"/>
        <v>0.40226986128625475</v>
      </c>
      <c r="X1670" s="2">
        <f t="shared" si="997"/>
        <v>0.24353720050441363</v>
      </c>
      <c r="Y1670" s="2">
        <f t="shared" si="1002"/>
        <v>7.6450189155107151E-2</v>
      </c>
      <c r="Z1670" s="1">
        <v>312</v>
      </c>
      <c r="AA1670" s="1">
        <v>85</v>
      </c>
      <c r="AB1670" s="1">
        <v>1365</v>
      </c>
      <c r="AC1670" s="1">
        <v>2552</v>
      </c>
      <c r="AD1670" s="1">
        <v>1545</v>
      </c>
      <c r="AE1670" s="1">
        <v>312</v>
      </c>
      <c r="AF1670" s="1">
        <v>16</v>
      </c>
      <c r="AG1670" s="1">
        <v>9</v>
      </c>
      <c r="AH1670" s="1">
        <v>62</v>
      </c>
      <c r="AI1670" s="1">
        <v>67</v>
      </c>
      <c r="AK1670" s="1"/>
      <c r="AL1670" s="1">
        <v>17</v>
      </c>
      <c r="AN1670" s="1">
        <v>2</v>
      </c>
      <c r="AO1670" s="1">
        <v>0</v>
      </c>
      <c r="AP1670" s="1"/>
      <c r="AQ1670" s="1"/>
      <c r="AR1670" s="1"/>
      <c r="AS1670" s="8"/>
      <c r="AT1670" s="8"/>
      <c r="AU1670" s="8"/>
      <c r="AV1670" s="8"/>
      <c r="AW1670" s="2"/>
      <c r="AX1670" s="2"/>
      <c r="AY1670" s="2"/>
      <c r="AZ1670" s="2"/>
      <c r="BA1670" t="str">
        <f t="shared" si="1003"/>
        <v>Hays CD21</v>
      </c>
      <c r="BC1670">
        <v>21</v>
      </c>
      <c r="BE1670" s="97">
        <v>48</v>
      </c>
      <c r="BF1670" s="99"/>
      <c r="BG1670" s="176">
        <v>48209</v>
      </c>
      <c r="BH1670">
        <f t="shared" si="1000"/>
        <v>4820921</v>
      </c>
      <c r="BJ1670" t="s">
        <v>3279</v>
      </c>
      <c r="CB1670">
        <v>6</v>
      </c>
    </row>
    <row r="1671" spans="1:80">
      <c r="A1671" t="s">
        <v>551</v>
      </c>
      <c r="B1671" t="s">
        <v>2</v>
      </c>
      <c r="C1671" s="1">
        <f t="shared" si="989"/>
        <v>8805</v>
      </c>
      <c r="D1671" s="1"/>
      <c r="E1671" s="1"/>
      <c r="F1671" s="1"/>
      <c r="G1671" s="1"/>
      <c r="H1671" s="1"/>
      <c r="I1671" s="1"/>
      <c r="J1671" s="1"/>
      <c r="K1671" s="1"/>
      <c r="L1671" s="1"/>
      <c r="M1671" s="7">
        <f>RANK(Z1671,(Z1671:AB1671,AC1671:AQ1671))</f>
        <v>4</v>
      </c>
      <c r="N1671" s="7">
        <f>RANK(AA1671,(Z1671:AB1671,AC1671:AQ1671))</f>
        <v>6</v>
      </c>
      <c r="O1671" s="7">
        <f>IF(AB1671&gt;0,RANK(AB1671,(Z1671:AB1671,AC1671:AQ1671)),0)</f>
        <v>3</v>
      </c>
      <c r="P1671" s="7">
        <f t="shared" si="990"/>
        <v>1</v>
      </c>
      <c r="Q1671" s="1">
        <f t="shared" si="991"/>
        <v>1397</v>
      </c>
      <c r="R1671" s="2">
        <f t="shared" si="1001"/>
        <v>0.15865985235661556</v>
      </c>
      <c r="S1671" s="2"/>
      <c r="T1671" s="2">
        <f t="shared" si="993"/>
        <v>5.5536626916524702E-2</v>
      </c>
      <c r="U1671" s="2">
        <f t="shared" si="994"/>
        <v>1.2152186257808064E-2</v>
      </c>
      <c r="V1671" s="2">
        <f t="shared" si="995"/>
        <v>0.21669505962521296</v>
      </c>
      <c r="W1671" s="2">
        <f t="shared" si="996"/>
        <v>0.40715502555366268</v>
      </c>
      <c r="X1671" s="2">
        <f t="shared" si="997"/>
        <v>0.24849517319704714</v>
      </c>
      <c r="Y1671" s="2">
        <f t="shared" si="1002"/>
        <v>5.9965928449744382E-2</v>
      </c>
      <c r="Z1671" s="1">
        <v>489</v>
      </c>
      <c r="AA1671" s="1">
        <v>107</v>
      </c>
      <c r="AB1671" s="1">
        <v>1908</v>
      </c>
      <c r="AC1671" s="1">
        <v>3585</v>
      </c>
      <c r="AD1671" s="1">
        <v>2188</v>
      </c>
      <c r="AE1671" s="1">
        <v>351</v>
      </c>
      <c r="AF1671" s="1">
        <v>17</v>
      </c>
      <c r="AG1671" s="1">
        <v>10</v>
      </c>
      <c r="AH1671" s="1">
        <v>48</v>
      </c>
      <c r="AI1671" s="1">
        <v>76</v>
      </c>
      <c r="AK1671" s="1"/>
      <c r="AL1671" s="1">
        <v>16</v>
      </c>
      <c r="AN1671" s="1">
        <v>8</v>
      </c>
      <c r="AO1671" s="1">
        <v>2</v>
      </c>
      <c r="AP1671" s="1"/>
      <c r="AQ1671" s="1"/>
      <c r="AR1671" s="1"/>
      <c r="AS1671" s="8"/>
      <c r="AT1671" s="8"/>
      <c r="AU1671" s="8"/>
      <c r="AV1671" s="8"/>
      <c r="AW1671" s="2"/>
      <c r="AX1671" s="2"/>
      <c r="AY1671" s="2"/>
      <c r="AZ1671" s="2"/>
      <c r="BA1671" t="str">
        <f t="shared" si="1003"/>
        <v>Hays CD25</v>
      </c>
      <c r="BC1671">
        <v>25</v>
      </c>
      <c r="BE1671" s="97">
        <v>48</v>
      </c>
      <c r="BF1671" s="99"/>
      <c r="BG1671" s="176">
        <v>48209</v>
      </c>
      <c r="BH1671">
        <f t="shared" si="1000"/>
        <v>4820925</v>
      </c>
      <c r="BJ1671" t="s">
        <v>3279</v>
      </c>
      <c r="CB1671">
        <v>4</v>
      </c>
    </row>
    <row r="1672" spans="1:80">
      <c r="A1672" t="s">
        <v>551</v>
      </c>
      <c r="B1672" t="s">
        <v>2</v>
      </c>
      <c r="C1672" s="1">
        <f t="shared" si="989"/>
        <v>5088</v>
      </c>
      <c r="D1672" s="1"/>
      <c r="E1672" s="1"/>
      <c r="F1672" s="1"/>
      <c r="G1672" s="1"/>
      <c r="H1672" s="1"/>
      <c r="I1672" s="1"/>
      <c r="J1672" s="1"/>
      <c r="K1672" s="1"/>
      <c r="L1672" s="1"/>
      <c r="M1672" s="7">
        <f>RANK(Z1672,(Z1672:AB1672,AC1672:AQ1672))</f>
        <v>5</v>
      </c>
      <c r="N1672" s="7">
        <f>RANK(AA1672,(Z1672:AB1672,AC1672:AQ1672))</f>
        <v>6</v>
      </c>
      <c r="O1672" s="7">
        <f>IF(AB1672&gt;0,RANK(AB1672,(Z1672:AB1672,AC1672:AQ1672)),0)</f>
        <v>3</v>
      </c>
      <c r="P1672" s="7">
        <f t="shared" si="990"/>
        <v>1</v>
      </c>
      <c r="Q1672" s="1">
        <f t="shared" si="991"/>
        <v>881</v>
      </c>
      <c r="R1672" s="2">
        <f t="shared" si="1001"/>
        <v>0.17315251572327045</v>
      </c>
      <c r="S1672" s="2"/>
      <c r="T1672" s="2">
        <f t="shared" si="993"/>
        <v>3.4787735849056603E-2</v>
      </c>
      <c r="U1672" s="2">
        <f t="shared" si="994"/>
        <v>1.3168238993710692E-2</v>
      </c>
      <c r="V1672" s="2">
        <f t="shared" si="995"/>
        <v>0.21049528301886791</v>
      </c>
      <c r="W1672" s="2">
        <f t="shared" si="996"/>
        <v>0.4172562893081761</v>
      </c>
      <c r="X1672" s="2">
        <f t="shared" si="997"/>
        <v>0.24410377358490565</v>
      </c>
      <c r="Y1672" s="2">
        <f t="shared" si="1002"/>
        <v>8.0188679245283112E-2</v>
      </c>
      <c r="Z1672" s="1">
        <v>177</v>
      </c>
      <c r="AA1672" s="1">
        <v>67</v>
      </c>
      <c r="AB1672" s="1">
        <v>1071</v>
      </c>
      <c r="AC1672" s="1">
        <v>2123</v>
      </c>
      <c r="AD1672" s="1">
        <v>1242</v>
      </c>
      <c r="AE1672" s="1">
        <v>285</v>
      </c>
      <c r="AF1672" s="1">
        <v>7</v>
      </c>
      <c r="AG1672" s="1">
        <v>7</v>
      </c>
      <c r="AH1672" s="1">
        <v>50</v>
      </c>
      <c r="AI1672" s="1">
        <v>34</v>
      </c>
      <c r="AK1672" s="1"/>
      <c r="AL1672" s="1">
        <v>17</v>
      </c>
      <c r="AN1672" s="1">
        <v>5</v>
      </c>
      <c r="AO1672" s="1">
        <v>3</v>
      </c>
      <c r="AP1672" s="1"/>
      <c r="AQ1672" s="1"/>
      <c r="AR1672" s="1"/>
      <c r="AS1672" s="8"/>
      <c r="AT1672" s="8"/>
      <c r="AU1672" s="8"/>
      <c r="AV1672" s="8"/>
      <c r="AW1672" s="2"/>
      <c r="AX1672" s="2"/>
      <c r="AY1672" s="2"/>
      <c r="AZ1672" s="2"/>
      <c r="BA1672" t="str">
        <f t="shared" si="1003"/>
        <v>Hays CD35</v>
      </c>
      <c r="BC1672">
        <v>35</v>
      </c>
      <c r="BE1672" s="97">
        <v>48</v>
      </c>
      <c r="BF1672" s="99"/>
      <c r="BG1672" s="176">
        <v>48209</v>
      </c>
      <c r="BH1672">
        <f t="shared" ref="BH1672:BH1732" si="1004">BG1672*100+BC1672</f>
        <v>4820935</v>
      </c>
      <c r="BJ1672" t="s">
        <v>3279</v>
      </c>
      <c r="CB1672">
        <v>4</v>
      </c>
    </row>
    <row r="1673" spans="1:80">
      <c r="A1673" t="s">
        <v>1181</v>
      </c>
      <c r="B1673" t="s">
        <v>2</v>
      </c>
      <c r="C1673" s="1">
        <f t="shared" si="989"/>
        <v>13240</v>
      </c>
      <c r="D1673" s="1"/>
      <c r="E1673" s="1"/>
      <c r="F1673" s="1"/>
      <c r="G1673" s="1"/>
      <c r="H1673" s="1"/>
      <c r="I1673" s="1"/>
      <c r="J1673" s="1"/>
      <c r="K1673" s="1"/>
      <c r="L1673" s="1"/>
      <c r="M1673" s="7">
        <f>RANK(Z1673,(Z1673:AB1673,AC1673:AQ1673))</f>
        <v>5</v>
      </c>
      <c r="N1673" s="7">
        <f>RANK(AA1673,(Z1673:AB1673,AC1673:AQ1673))</f>
        <v>6</v>
      </c>
      <c r="O1673" s="7">
        <f>IF(AB1673&gt;0,RANK(AB1673,(Z1673:AB1673,AC1673:AQ1673)),0)</f>
        <v>3</v>
      </c>
      <c r="P1673" s="7">
        <f t="shared" si="990"/>
        <v>1</v>
      </c>
      <c r="Q1673" s="1">
        <f t="shared" si="991"/>
        <v>1451</v>
      </c>
      <c r="R1673" s="2">
        <f t="shared" si="1001"/>
        <v>0.10959214501510574</v>
      </c>
      <c r="S1673" s="2"/>
      <c r="T1673" s="2">
        <f t="shared" si="993"/>
        <v>2.0619335347432023E-2</v>
      </c>
      <c r="U1673" s="2">
        <f t="shared" si="994"/>
        <v>1.7749244712990938E-2</v>
      </c>
      <c r="V1673" s="2">
        <f t="shared" si="995"/>
        <v>0.22703927492447129</v>
      </c>
      <c r="W1673" s="2">
        <f t="shared" si="996"/>
        <v>0.39191842900302115</v>
      </c>
      <c r="X1673" s="2">
        <f t="shared" si="997"/>
        <v>0.28232628398791543</v>
      </c>
      <c r="Y1673" s="2">
        <f t="shared" si="1002"/>
        <v>6.0347432024169256E-2</v>
      </c>
      <c r="Z1673" s="1">
        <v>273</v>
      </c>
      <c r="AA1673" s="1">
        <v>235</v>
      </c>
      <c r="AB1673" s="1">
        <v>3006</v>
      </c>
      <c r="AC1673" s="1">
        <v>5189</v>
      </c>
      <c r="AD1673" s="1">
        <v>3738</v>
      </c>
      <c r="AE1673" s="1">
        <v>542</v>
      </c>
      <c r="AF1673" s="1">
        <v>25</v>
      </c>
      <c r="AG1673" s="1">
        <v>19</v>
      </c>
      <c r="AH1673" s="1">
        <v>60</v>
      </c>
      <c r="AI1673" s="1">
        <v>118</v>
      </c>
      <c r="AK1673" s="1"/>
      <c r="AL1673" s="1">
        <v>18</v>
      </c>
      <c r="AN1673" s="1">
        <v>9</v>
      </c>
      <c r="AO1673" s="1">
        <v>8</v>
      </c>
      <c r="AP1673" s="1"/>
      <c r="AQ1673" s="1"/>
      <c r="AR1673" s="1"/>
      <c r="AS1673" s="8"/>
      <c r="AT1673" s="8"/>
      <c r="AU1673" s="8"/>
      <c r="AV1673" s="8"/>
      <c r="AW1673" s="2"/>
      <c r="AX1673" s="2"/>
      <c r="AY1673" s="2"/>
      <c r="AZ1673" s="2"/>
      <c r="BA1673" t="str">
        <f t="shared" si="1003"/>
        <v>Hidalgo CD15</v>
      </c>
      <c r="BC1673">
        <v>15</v>
      </c>
      <c r="BE1673" s="97">
        <v>48</v>
      </c>
      <c r="BF1673" s="99"/>
      <c r="BG1673" s="176">
        <v>48215</v>
      </c>
      <c r="BH1673">
        <f t="shared" si="1004"/>
        <v>4821515</v>
      </c>
      <c r="BJ1673" t="s">
        <v>3279</v>
      </c>
      <c r="CB1673">
        <v>2</v>
      </c>
    </row>
    <row r="1674" spans="1:80">
      <c r="A1674" t="s">
        <v>1181</v>
      </c>
      <c r="B1674" t="s">
        <v>2</v>
      </c>
      <c r="C1674" s="1">
        <f t="shared" si="989"/>
        <v>3083</v>
      </c>
      <c r="D1674" s="1"/>
      <c r="E1674" s="1"/>
      <c r="F1674" s="1"/>
      <c r="G1674" s="1"/>
      <c r="H1674" s="1"/>
      <c r="I1674" s="1"/>
      <c r="J1674" s="1"/>
      <c r="K1674" s="1"/>
      <c r="L1674" s="1"/>
      <c r="M1674" s="7">
        <f>RANK(Z1674,(Z1674:AB1674,AC1674:AQ1674))</f>
        <v>5</v>
      </c>
      <c r="N1674" s="7">
        <f>RANK(AA1674,(Z1674:AB1674,AC1674:AQ1674))</f>
        <v>6</v>
      </c>
      <c r="O1674" s="7">
        <f>IF(AB1674&gt;0,RANK(AB1674,(Z1674:AB1674,AC1674:AQ1674)),0)</f>
        <v>3</v>
      </c>
      <c r="P1674" s="7">
        <f t="shared" si="990"/>
        <v>1</v>
      </c>
      <c r="Q1674" s="1">
        <f t="shared" si="991"/>
        <v>1</v>
      </c>
      <c r="R1674" s="2">
        <f t="shared" si="1001"/>
        <v>3.243593902043464E-4</v>
      </c>
      <c r="S1674" s="2"/>
      <c r="T1674" s="2">
        <f t="shared" si="993"/>
        <v>2.9516704508595525E-2</v>
      </c>
      <c r="U1674" s="2">
        <f t="shared" si="994"/>
        <v>1.978592280246513E-2</v>
      </c>
      <c r="V1674" s="2">
        <f t="shared" si="995"/>
        <v>0.21505027570548169</v>
      </c>
      <c r="W1674" s="2">
        <f t="shared" si="996"/>
        <v>0.34122607849497244</v>
      </c>
      <c r="X1674" s="2">
        <f t="shared" si="997"/>
        <v>0.34090171910476808</v>
      </c>
      <c r="Y1674" s="2">
        <f t="shared" si="1002"/>
        <v>5.3519299383717134E-2</v>
      </c>
      <c r="Z1674" s="1">
        <v>91</v>
      </c>
      <c r="AA1674" s="1">
        <v>61</v>
      </c>
      <c r="AB1674" s="1">
        <v>663</v>
      </c>
      <c r="AC1674" s="1">
        <v>1052</v>
      </c>
      <c r="AD1674" s="1">
        <v>1051</v>
      </c>
      <c r="AE1674" s="1">
        <v>118</v>
      </c>
      <c r="AF1674" s="1">
        <v>8</v>
      </c>
      <c r="AG1674" s="1">
        <v>3</v>
      </c>
      <c r="AH1674" s="1">
        <v>6</v>
      </c>
      <c r="AI1674" s="1">
        <v>18</v>
      </c>
      <c r="AK1674" s="1"/>
      <c r="AL1674" s="1">
        <v>6</v>
      </c>
      <c r="AN1674" s="1">
        <v>4</v>
      </c>
      <c r="AO1674" s="1">
        <v>2</v>
      </c>
      <c r="AP1674" s="1"/>
      <c r="AQ1674" s="1"/>
      <c r="AR1674" s="1"/>
      <c r="AS1674" s="8"/>
      <c r="AT1674" s="8"/>
      <c r="AU1674" s="8"/>
      <c r="AV1674" s="8"/>
      <c r="AW1674" s="2"/>
      <c r="AX1674" s="2"/>
      <c r="AY1674" s="2"/>
      <c r="AZ1674" s="2"/>
      <c r="BA1674" t="str">
        <f t="shared" si="1003"/>
        <v>Hidalgo CD28</v>
      </c>
      <c r="BC1674">
        <v>28</v>
      </c>
      <c r="BE1674" s="97">
        <v>48</v>
      </c>
      <c r="BF1674" s="99"/>
      <c r="BG1674" s="176">
        <v>48215</v>
      </c>
      <c r="BH1674">
        <f t="shared" si="1004"/>
        <v>4821528</v>
      </c>
      <c r="BJ1674" t="s">
        <v>3279</v>
      </c>
      <c r="CB1674">
        <v>15</v>
      </c>
    </row>
    <row r="1675" spans="1:80">
      <c r="A1675" t="s">
        <v>1181</v>
      </c>
      <c r="B1675" t="s">
        <v>2</v>
      </c>
      <c r="C1675" s="1">
        <f t="shared" si="989"/>
        <v>2309</v>
      </c>
      <c r="D1675" s="1"/>
      <c r="E1675" s="1"/>
      <c r="F1675" s="1"/>
      <c r="G1675" s="1"/>
      <c r="H1675" s="1"/>
      <c r="I1675" s="1"/>
      <c r="J1675" s="1"/>
      <c r="K1675" s="1"/>
      <c r="L1675" s="1"/>
      <c r="M1675" s="7">
        <f>RANK(Z1675,(Z1675:AB1675,AC1675:AQ1675))</f>
        <v>5</v>
      </c>
      <c r="N1675" s="7">
        <f>RANK(AA1675,(Z1675:AB1675,AC1675:AQ1675))</f>
        <v>6</v>
      </c>
      <c r="O1675" s="7">
        <f>IF(AB1675&gt;0,RANK(AB1675,(Z1675:AB1675,AC1675:AQ1675)),0)</f>
        <v>3</v>
      </c>
      <c r="P1675" s="7">
        <f t="shared" si="990"/>
        <v>1</v>
      </c>
      <c r="Q1675" s="1">
        <f t="shared" si="991"/>
        <v>125</v>
      </c>
      <c r="R1675" s="2">
        <f t="shared" si="1001"/>
        <v>5.4135989605889993E-2</v>
      </c>
      <c r="S1675" s="2"/>
      <c r="T1675" s="2">
        <f t="shared" si="993"/>
        <v>2.0788220008661758E-2</v>
      </c>
      <c r="U1675" s="2">
        <f t="shared" si="994"/>
        <v>1.3425725422260719E-2</v>
      </c>
      <c r="V1675" s="2">
        <f t="shared" si="995"/>
        <v>0.20961455175400606</v>
      </c>
      <c r="W1675" s="2">
        <f t="shared" si="996"/>
        <v>0.37115634473798181</v>
      </c>
      <c r="X1675" s="2">
        <f t="shared" si="997"/>
        <v>0.31702035513209181</v>
      </c>
      <c r="Y1675" s="2">
        <f t="shared" si="1002"/>
        <v>6.7994802944997879E-2</v>
      </c>
      <c r="Z1675" s="1">
        <v>48</v>
      </c>
      <c r="AA1675" s="1">
        <v>31</v>
      </c>
      <c r="AB1675" s="1">
        <v>484</v>
      </c>
      <c r="AC1675" s="1">
        <v>857</v>
      </c>
      <c r="AD1675" s="1">
        <v>732</v>
      </c>
      <c r="AE1675" s="1">
        <v>105</v>
      </c>
      <c r="AF1675" s="1">
        <v>7</v>
      </c>
      <c r="AG1675" s="1">
        <v>3</v>
      </c>
      <c r="AH1675" s="1">
        <v>12</v>
      </c>
      <c r="AI1675" s="1">
        <v>24</v>
      </c>
      <c r="AK1675" s="1"/>
      <c r="AL1675" s="1">
        <v>3</v>
      </c>
      <c r="AN1675" s="1">
        <v>2</v>
      </c>
      <c r="AO1675" s="1">
        <v>1</v>
      </c>
      <c r="AP1675" s="1"/>
      <c r="AQ1675" s="1"/>
      <c r="AR1675" s="1"/>
      <c r="AS1675" s="8"/>
      <c r="AT1675" s="8"/>
      <c r="AU1675" s="8"/>
      <c r="AV1675" s="8"/>
      <c r="AW1675" s="2"/>
      <c r="AX1675" s="2"/>
      <c r="AY1675" s="2"/>
      <c r="AZ1675" s="2"/>
      <c r="BA1675" t="str">
        <f t="shared" si="1003"/>
        <v>Hidalgo CD34</v>
      </c>
      <c r="BC1675">
        <v>34</v>
      </c>
      <c r="BE1675" s="97">
        <v>48</v>
      </c>
      <c r="BF1675" s="99"/>
      <c r="BG1675" s="176">
        <v>48215</v>
      </c>
      <c r="BH1675">
        <f t="shared" si="1004"/>
        <v>4821534</v>
      </c>
      <c r="BJ1675" t="s">
        <v>3279</v>
      </c>
      <c r="CB1675">
        <v>3</v>
      </c>
    </row>
    <row r="1676" spans="1:80">
      <c r="A1676" t="s">
        <v>1644</v>
      </c>
      <c r="B1676" t="s">
        <v>2</v>
      </c>
      <c r="C1676" s="1">
        <f t="shared" si="989"/>
        <v>262</v>
      </c>
      <c r="D1676" s="1"/>
      <c r="E1676" s="1"/>
      <c r="F1676" s="1"/>
      <c r="G1676" s="1"/>
      <c r="H1676" s="1"/>
      <c r="I1676" s="1"/>
      <c r="J1676" s="1"/>
      <c r="K1676" s="1"/>
      <c r="L1676" s="1"/>
      <c r="M1676" s="7">
        <f>RANK(Z1676,(Z1676:AB1676,AC1676:AQ1676))</f>
        <v>6</v>
      </c>
      <c r="N1676" s="7">
        <f>RANK(AA1676,(Z1676:AB1676,AC1676:AQ1676))</f>
        <v>6</v>
      </c>
      <c r="O1676" s="7">
        <f>IF(AB1676&gt;0,RANK(AB1676,(Z1676:AB1676,AC1676:AQ1676)),0)</f>
        <v>3</v>
      </c>
      <c r="P1676" s="7">
        <f t="shared" si="990"/>
        <v>1</v>
      </c>
      <c r="Q1676" s="1">
        <f t="shared" si="991"/>
        <v>18</v>
      </c>
      <c r="R1676" s="2">
        <f t="shared" si="1001"/>
        <v>6.8702290076335881E-2</v>
      </c>
      <c r="S1676" s="2"/>
      <c r="T1676" s="2">
        <f t="shared" si="993"/>
        <v>3.8167938931297708E-3</v>
      </c>
      <c r="U1676" s="2">
        <f t="shared" si="994"/>
        <v>3.8167938931297708E-3</v>
      </c>
      <c r="V1676" s="2">
        <f t="shared" si="995"/>
        <v>0.13740458015267176</v>
      </c>
      <c r="W1676" s="2">
        <f t="shared" si="996"/>
        <v>0.44656488549618323</v>
      </c>
      <c r="X1676" s="2">
        <f t="shared" si="997"/>
        <v>0.37786259541984735</v>
      </c>
      <c r="Y1676" s="2">
        <f t="shared" si="1002"/>
        <v>3.0534351145038219E-2</v>
      </c>
      <c r="Z1676" s="1">
        <v>1</v>
      </c>
      <c r="AA1676" s="1">
        <v>1</v>
      </c>
      <c r="AB1676" s="1">
        <v>36</v>
      </c>
      <c r="AC1676" s="1">
        <v>117</v>
      </c>
      <c r="AD1676" s="1">
        <v>99</v>
      </c>
      <c r="AE1676" s="1">
        <v>5</v>
      </c>
      <c r="AF1676" s="1">
        <v>0</v>
      </c>
      <c r="AG1676" s="1">
        <v>0</v>
      </c>
      <c r="AH1676" s="1">
        <v>0</v>
      </c>
      <c r="AI1676" s="1">
        <v>3</v>
      </c>
      <c r="AK1676" s="1"/>
      <c r="AL1676" s="1">
        <v>0</v>
      </c>
      <c r="AN1676" s="1">
        <v>0</v>
      </c>
      <c r="AO1676" s="1">
        <v>0</v>
      </c>
      <c r="AP1676" s="1"/>
      <c r="AQ1676" s="1"/>
      <c r="AR1676" s="1"/>
      <c r="AS1676" s="8"/>
      <c r="AT1676" s="8"/>
      <c r="AU1676" s="8"/>
      <c r="AV1676" s="8"/>
      <c r="AW1676" s="2"/>
      <c r="AX1676" s="2"/>
      <c r="AY1676" s="2"/>
      <c r="AZ1676" s="2"/>
      <c r="BA1676" t="str">
        <f t="shared" si="1003"/>
        <v>La Salle CD23</v>
      </c>
      <c r="BC1676">
        <v>23</v>
      </c>
      <c r="BE1676" s="97">
        <v>48</v>
      </c>
      <c r="BF1676" s="99"/>
      <c r="BG1676" s="176">
        <v>48283</v>
      </c>
      <c r="BH1676">
        <f t="shared" si="1004"/>
        <v>4828323</v>
      </c>
      <c r="BJ1676" t="s">
        <v>3279</v>
      </c>
      <c r="CB1676">
        <v>2</v>
      </c>
    </row>
    <row r="1677" spans="1:80">
      <c r="A1677" s="176" t="s">
        <v>1644</v>
      </c>
      <c r="B1677" t="s">
        <v>2</v>
      </c>
      <c r="C1677" s="1">
        <f t="shared" si="989"/>
        <v>39</v>
      </c>
      <c r="D1677" s="1"/>
      <c r="E1677" s="1"/>
      <c r="F1677" s="1"/>
      <c r="G1677" s="1"/>
      <c r="H1677" s="1"/>
      <c r="I1677" s="1"/>
      <c r="J1677" s="1"/>
      <c r="K1677" s="1"/>
      <c r="L1677" s="1"/>
      <c r="M1677" s="7">
        <f>RANK(Z1677,(Z1677:AB1677,AC1677:AQ1677))</f>
        <v>5</v>
      </c>
      <c r="N1677" s="7">
        <f>RANK(AA1677,(Z1677:AB1677,AC1677:AQ1677))</f>
        <v>5</v>
      </c>
      <c r="O1677" s="7">
        <f>IF(AB1677&gt;0,RANK(AB1677,(Z1677:AB1677,AC1677:AQ1677)),0)</f>
        <v>2</v>
      </c>
      <c r="P1677" s="7">
        <f t="shared" si="990"/>
        <v>3</v>
      </c>
      <c r="Q1677" s="1">
        <f t="shared" si="991"/>
        <v>5</v>
      </c>
      <c r="R1677" s="2">
        <f t="shared" si="1001"/>
        <v>0.12820512820512819</v>
      </c>
      <c r="S1677" s="2"/>
      <c r="T1677" s="2">
        <f t="shared" si="993"/>
        <v>0</v>
      </c>
      <c r="U1677" s="2">
        <f t="shared" si="994"/>
        <v>0</v>
      </c>
      <c r="V1677" s="2">
        <f t="shared" si="995"/>
        <v>0.28205128205128205</v>
      </c>
      <c r="W1677" s="2">
        <f t="shared" si="996"/>
        <v>0.23076923076923078</v>
      </c>
      <c r="X1677" s="2">
        <f t="shared" si="997"/>
        <v>0.41025641025641024</v>
      </c>
      <c r="Y1677" s="2">
        <f t="shared" si="1002"/>
        <v>7.6923076923076927E-2</v>
      </c>
      <c r="Z1677" s="1">
        <v>0</v>
      </c>
      <c r="AA1677" s="1">
        <v>0</v>
      </c>
      <c r="AB1677" s="1">
        <v>11</v>
      </c>
      <c r="AC1677" s="1">
        <v>9</v>
      </c>
      <c r="AD1677" s="1">
        <v>16</v>
      </c>
      <c r="AE1677" s="1">
        <v>3</v>
      </c>
      <c r="AF1677" s="1">
        <v>0</v>
      </c>
      <c r="AG1677" s="1">
        <v>0</v>
      </c>
      <c r="AH1677" s="1">
        <v>0</v>
      </c>
      <c r="AI1677" s="1">
        <v>0</v>
      </c>
      <c r="AK1677" s="1"/>
      <c r="AL1677" s="1">
        <v>0</v>
      </c>
      <c r="AN1677" s="1">
        <v>0</v>
      </c>
      <c r="AO1677" s="1">
        <v>0</v>
      </c>
      <c r="AP1677" s="1"/>
      <c r="AQ1677" s="1"/>
      <c r="AR1677" s="1"/>
      <c r="AS1677" s="8"/>
      <c r="AT1677" s="8"/>
      <c r="AU1677" s="8"/>
      <c r="AV1677" s="8"/>
      <c r="AW1677" s="2"/>
      <c r="AX1677" s="2"/>
      <c r="AY1677" s="2"/>
      <c r="AZ1677" s="2"/>
      <c r="BA1677" t="str">
        <f t="shared" si="1003"/>
        <v>La Salle CD28</v>
      </c>
      <c r="BC1677">
        <v>28</v>
      </c>
      <c r="BE1677" s="97">
        <v>48</v>
      </c>
      <c r="BF1677" s="99"/>
      <c r="BG1677" s="176">
        <v>48283</v>
      </c>
      <c r="BH1677">
        <f t="shared" si="1004"/>
        <v>4828328</v>
      </c>
      <c r="BJ1677" t="s">
        <v>3279</v>
      </c>
      <c r="CB1677">
        <v>0</v>
      </c>
    </row>
    <row r="1678" spans="1:80" s="176" customFormat="1">
      <c r="A1678" s="176" t="s">
        <v>634</v>
      </c>
      <c r="B1678" s="176" t="s">
        <v>2</v>
      </c>
      <c r="C1678" s="1">
        <f>SUM(Z1678:AQ1678)</f>
        <v>2266</v>
      </c>
      <c r="D1678" s="1"/>
      <c r="E1678" s="1"/>
      <c r="F1678" s="1"/>
      <c r="G1678" s="1"/>
      <c r="H1678" s="1"/>
      <c r="I1678" s="1"/>
      <c r="J1678" s="1"/>
      <c r="K1678" s="1"/>
      <c r="L1678" s="1"/>
      <c r="M1678" s="7">
        <f>RANK(Z1678,(Z1678:AB1678,AC1678:AQ1678))</f>
        <v>5</v>
      </c>
      <c r="N1678" s="7">
        <f>RANK(AA1678,(Z1678:AB1678,AC1678:AQ1678))</f>
        <v>7</v>
      </c>
      <c r="O1678" s="7">
        <f>IF(AB1678&gt;0,RANK(AB1678,(Z1678:AB1678,AC1678:AQ1678)),0)</f>
        <v>3</v>
      </c>
      <c r="P1678" s="7">
        <f>IF(AC1678&gt;0,RANK(AC1678,(Z1678:AQ1678)),0)</f>
        <v>1</v>
      </c>
      <c r="Q1678" s="1">
        <f>MAX(Z1678:AG1678)-LARGE(Z1678:AG1678,2)</f>
        <v>174</v>
      </c>
      <c r="R1678" s="2">
        <f t="shared" si="1001"/>
        <v>7.6787290379523393E-2</v>
      </c>
      <c r="S1678" s="2"/>
      <c r="T1678" s="2">
        <f t="shared" si="993"/>
        <v>2.4271844660194174E-2</v>
      </c>
      <c r="U1678" s="2">
        <f t="shared" si="994"/>
        <v>1.0150044130626656E-2</v>
      </c>
      <c r="V1678" s="2">
        <f t="shared" si="995"/>
        <v>0.11297440423654016</v>
      </c>
      <c r="W1678" s="2">
        <f t="shared" si="996"/>
        <v>0.4329214474845543</v>
      </c>
      <c r="X1678" s="2">
        <f t="shared" si="997"/>
        <v>0.35613415710503088</v>
      </c>
      <c r="Y1678" s="2">
        <f t="shared" si="1002"/>
        <v>6.3548102383053806E-2</v>
      </c>
      <c r="Z1678" s="1">
        <v>55</v>
      </c>
      <c r="AA1678" s="1">
        <v>23</v>
      </c>
      <c r="AB1678" s="1">
        <v>256</v>
      </c>
      <c r="AC1678" s="1">
        <v>981</v>
      </c>
      <c r="AD1678" s="1">
        <v>807</v>
      </c>
      <c r="AE1678" s="1">
        <v>91</v>
      </c>
      <c r="AF1678" s="1">
        <v>2</v>
      </c>
      <c r="AG1678" s="1">
        <v>3</v>
      </c>
      <c r="AH1678" s="1">
        <v>3</v>
      </c>
      <c r="AI1678" s="1">
        <v>38</v>
      </c>
      <c r="AJ1678" s="1"/>
      <c r="AK1678" s="1"/>
      <c r="AL1678" s="1">
        <v>6</v>
      </c>
      <c r="AM1678" s="1"/>
      <c r="AN1678" s="1">
        <v>1</v>
      </c>
      <c r="AO1678" s="1">
        <v>0</v>
      </c>
      <c r="AP1678" s="1"/>
      <c r="AQ1678" s="1"/>
      <c r="AR1678" s="1"/>
      <c r="AS1678" s="8"/>
      <c r="AT1678" s="8"/>
      <c r="AU1678" s="8"/>
      <c r="AV1678" s="8"/>
      <c r="AW1678" s="2"/>
      <c r="AX1678" s="2"/>
      <c r="AY1678" s="2"/>
      <c r="AZ1678" s="2"/>
      <c r="BA1678" s="176" t="str">
        <f t="shared" si="1003"/>
        <v>Lee CD10</v>
      </c>
      <c r="BC1678" s="176">
        <v>10</v>
      </c>
      <c r="BE1678" s="97">
        <v>48</v>
      </c>
      <c r="BF1678" s="99"/>
      <c r="BG1678" s="176">
        <v>48287</v>
      </c>
      <c r="BH1678" s="176">
        <f>BG1678*100+BC1678</f>
        <v>4828710</v>
      </c>
      <c r="BJ1678" s="176" t="s">
        <v>3279</v>
      </c>
      <c r="CB1678" s="176">
        <v>0</v>
      </c>
    </row>
    <row r="1679" spans="1:80" s="176" customFormat="1">
      <c r="A1679" s="176" t="s">
        <v>634</v>
      </c>
      <c r="B1679" s="176" t="s">
        <v>2</v>
      </c>
      <c r="C1679" s="1">
        <f>SUM(Z1679:AQ1679)</f>
        <v>1008</v>
      </c>
      <c r="D1679" s="1"/>
      <c r="E1679" s="1"/>
      <c r="F1679" s="1"/>
      <c r="G1679" s="1"/>
      <c r="H1679" s="1"/>
      <c r="I1679" s="1"/>
      <c r="J1679" s="1"/>
      <c r="K1679" s="1"/>
      <c r="L1679" s="1"/>
      <c r="M1679" s="7">
        <f>RANK(Z1679,(Z1679:AB1679,AC1679:AQ1679))</f>
        <v>5</v>
      </c>
      <c r="N1679" s="7">
        <f>RANK(AA1679,(Z1679:AB1679,AC1679:AQ1679))</f>
        <v>7</v>
      </c>
      <c r="O1679" s="7">
        <f>IF(AB1679&gt;0,RANK(AB1679,(Z1679:AB1679,AC1679:AQ1679)),0)</f>
        <v>3</v>
      </c>
      <c r="P1679" s="7">
        <f>IF(AC1679&gt;0,RANK(AC1679,(Z1679:AQ1679)),0)</f>
        <v>1</v>
      </c>
      <c r="Q1679" s="1">
        <f>MAX(Z1679:AG1679)-LARGE(Z1679:AG1679,2)</f>
        <v>140</v>
      </c>
      <c r="R1679" s="2">
        <f t="shared" si="1001"/>
        <v>0.1388888888888889</v>
      </c>
      <c r="S1679" s="2"/>
      <c r="T1679" s="2">
        <f t="shared" si="993"/>
        <v>2.6785714285714284E-2</v>
      </c>
      <c r="U1679" s="2">
        <f t="shared" si="994"/>
        <v>9.9206349206349201E-3</v>
      </c>
      <c r="V1679" s="2">
        <f t="shared" si="995"/>
        <v>8.3333333333333329E-2</v>
      </c>
      <c r="W1679" s="2">
        <f t="shared" si="996"/>
        <v>0.47718253968253971</v>
      </c>
      <c r="X1679" s="2">
        <f t="shared" si="997"/>
        <v>0.33829365079365081</v>
      </c>
      <c r="Y1679" s="2">
        <f t="shared" si="1002"/>
        <v>6.4484126984126922E-2</v>
      </c>
      <c r="Z1679" s="1">
        <v>27</v>
      </c>
      <c r="AA1679" s="1">
        <v>10</v>
      </c>
      <c r="AB1679" s="1">
        <v>84</v>
      </c>
      <c r="AC1679" s="1">
        <v>481</v>
      </c>
      <c r="AD1679" s="1">
        <v>341</v>
      </c>
      <c r="AE1679" s="1">
        <v>42</v>
      </c>
      <c r="AF1679" s="1">
        <v>1</v>
      </c>
      <c r="AG1679" s="1">
        <v>2</v>
      </c>
      <c r="AH1679" s="1">
        <v>5</v>
      </c>
      <c r="AI1679" s="1">
        <v>12</v>
      </c>
      <c r="AJ1679" s="1"/>
      <c r="AK1679" s="1"/>
      <c r="AL1679" s="1">
        <v>1</v>
      </c>
      <c r="AM1679" s="1"/>
      <c r="AN1679" s="1">
        <v>1</v>
      </c>
      <c r="AO1679" s="1">
        <v>1</v>
      </c>
      <c r="AP1679" s="1"/>
      <c r="AQ1679" s="1"/>
      <c r="AR1679" s="1"/>
      <c r="AS1679" s="8"/>
      <c r="AT1679" s="8"/>
      <c r="AU1679" s="8"/>
      <c r="AV1679" s="8"/>
      <c r="AW1679" s="2"/>
      <c r="AX1679" s="2"/>
      <c r="AY1679" s="2"/>
      <c r="AZ1679" s="2"/>
      <c r="BA1679" s="176" t="str">
        <f t="shared" si="1003"/>
        <v>Lee CD17</v>
      </c>
      <c r="BC1679" s="176">
        <v>17</v>
      </c>
      <c r="BE1679" s="97">
        <v>48</v>
      </c>
      <c r="BF1679" s="99"/>
      <c r="BG1679" s="176">
        <v>48287</v>
      </c>
      <c r="BH1679" s="176">
        <f>BG1679*100+BC1679</f>
        <v>4828717</v>
      </c>
      <c r="BJ1679" s="176" t="s">
        <v>3279</v>
      </c>
      <c r="CB1679" s="176">
        <v>1</v>
      </c>
    </row>
    <row r="1680" spans="1:80" s="176" customFormat="1">
      <c r="A1680" s="176" t="s">
        <v>1574</v>
      </c>
      <c r="B1680" s="176" t="s">
        <v>2</v>
      </c>
      <c r="C1680" s="1">
        <f>SUM(Z1680:AQ1680)</f>
        <v>1797</v>
      </c>
      <c r="D1680" s="1"/>
      <c r="E1680" s="1"/>
      <c r="F1680" s="1"/>
      <c r="G1680" s="1"/>
      <c r="H1680" s="1"/>
      <c r="I1680" s="1"/>
      <c r="J1680" s="1"/>
      <c r="K1680" s="1"/>
      <c r="L1680" s="1"/>
      <c r="M1680" s="7">
        <f>RANK(Z1680,(Z1680:AB1680,AC1680:AQ1680))</f>
        <v>5</v>
      </c>
      <c r="N1680" s="7">
        <f>RANK(AA1680,(Z1680:AB1680,AC1680:AQ1680))</f>
        <v>8</v>
      </c>
      <c r="O1680" s="7">
        <f>IF(AB1680&gt;0,RANK(AB1680,(Z1680:AB1680,AC1680:AQ1680)),0)</f>
        <v>3</v>
      </c>
      <c r="P1680" s="7">
        <f>IF(AC1680&gt;0,RANK(AC1680,(Z1680:AQ1680)),0)</f>
        <v>1</v>
      </c>
      <c r="Q1680" s="1">
        <f>MAX(Z1680:AG1680)-LARGE(Z1680:AG1680,2)</f>
        <v>332</v>
      </c>
      <c r="R1680" s="2">
        <f t="shared" si="1001"/>
        <v>0.18475236505286588</v>
      </c>
      <c r="S1680" s="2"/>
      <c r="T1680" s="2">
        <f t="shared" si="993"/>
        <v>2.615470228158041E-2</v>
      </c>
      <c r="U1680" s="2">
        <f t="shared" si="994"/>
        <v>2.7824151363383415E-3</v>
      </c>
      <c r="V1680" s="2">
        <f t="shared" si="995"/>
        <v>7.9020589872008898E-2</v>
      </c>
      <c r="W1680" s="2">
        <f t="shared" si="996"/>
        <v>0.50695603784084586</v>
      </c>
      <c r="X1680" s="2">
        <f t="shared" si="997"/>
        <v>0.32220367278797996</v>
      </c>
      <c r="Y1680" s="2">
        <f t="shared" si="1002"/>
        <v>6.2882582081246474E-2</v>
      </c>
      <c r="Z1680" s="1">
        <v>47</v>
      </c>
      <c r="AA1680" s="1">
        <v>5</v>
      </c>
      <c r="AB1680" s="1">
        <v>142</v>
      </c>
      <c r="AC1680" s="1">
        <v>911</v>
      </c>
      <c r="AD1680" s="1">
        <v>579</v>
      </c>
      <c r="AE1680" s="1">
        <v>91</v>
      </c>
      <c r="AF1680" s="1">
        <v>3</v>
      </c>
      <c r="AG1680" s="1">
        <v>0</v>
      </c>
      <c r="AH1680" s="1">
        <v>0</v>
      </c>
      <c r="AI1680" s="1">
        <v>11</v>
      </c>
      <c r="AJ1680" s="1"/>
      <c r="AK1680" s="1"/>
      <c r="AL1680" s="1">
        <v>8</v>
      </c>
      <c r="AM1680" s="1"/>
      <c r="AN1680" s="1">
        <v>0</v>
      </c>
      <c r="AO1680" s="1">
        <v>0</v>
      </c>
      <c r="AP1680" s="1"/>
      <c r="AQ1680" s="1"/>
      <c r="AR1680" s="1"/>
      <c r="AS1680" s="8"/>
      <c r="AT1680" s="8"/>
      <c r="AU1680" s="8"/>
      <c r="AV1680" s="8"/>
      <c r="AW1680" s="2"/>
      <c r="AX1680" s="2"/>
      <c r="AY1680" s="2"/>
      <c r="AZ1680" s="2"/>
      <c r="BA1680" s="176" t="str">
        <f t="shared" si="1003"/>
        <v>Leon CD8</v>
      </c>
      <c r="BC1680" s="176">
        <v>8</v>
      </c>
      <c r="BE1680" s="97">
        <v>48</v>
      </c>
      <c r="BF1680" s="99"/>
      <c r="BG1680" s="176">
        <v>48289</v>
      </c>
      <c r="BH1680" s="176">
        <f>BG1680*100+BC1680</f>
        <v>4828908</v>
      </c>
      <c r="BJ1680" s="176" t="s">
        <v>3279</v>
      </c>
      <c r="CB1680" s="176">
        <v>0</v>
      </c>
    </row>
    <row r="1681" spans="1:80" s="176" customFormat="1">
      <c r="A1681" s="176" t="s">
        <v>1574</v>
      </c>
      <c r="B1681" s="176" t="s">
        <v>2</v>
      </c>
      <c r="C1681" s="1">
        <f>SUM(Z1681:AQ1681)</f>
        <v>1938</v>
      </c>
      <c r="D1681" s="1"/>
      <c r="E1681" s="1"/>
      <c r="F1681" s="1"/>
      <c r="G1681" s="1"/>
      <c r="H1681" s="1"/>
      <c r="I1681" s="1"/>
      <c r="J1681" s="1"/>
      <c r="K1681" s="1"/>
      <c r="L1681" s="1"/>
      <c r="M1681" s="7">
        <f>RANK(Z1681,(Z1681:AB1681,AC1681:AQ1681))</f>
        <v>6</v>
      </c>
      <c r="N1681" s="7">
        <f>RANK(AA1681,(Z1681:AB1681,AC1681:AQ1681))</f>
        <v>7</v>
      </c>
      <c r="O1681" s="7">
        <f>IF(AB1681&gt;0,RANK(AB1681,(Z1681:AB1681,AC1681:AQ1681)),0)</f>
        <v>3</v>
      </c>
      <c r="P1681" s="7">
        <f>IF(AC1681&gt;0,RANK(AC1681,(Z1681:AQ1681)),0)</f>
        <v>1</v>
      </c>
      <c r="Q1681" s="1">
        <f>MAX(Z1681:AG1681)-LARGE(Z1681:AG1681,2)</f>
        <v>333</v>
      </c>
      <c r="R1681" s="2">
        <f t="shared" si="1001"/>
        <v>0.17182662538699692</v>
      </c>
      <c r="S1681" s="2"/>
      <c r="T1681" s="2">
        <f t="shared" si="993"/>
        <v>7.7399380804953561E-3</v>
      </c>
      <c r="U1681" s="2">
        <f t="shared" si="994"/>
        <v>4.1279669762641896E-3</v>
      </c>
      <c r="V1681" s="2">
        <f t="shared" si="995"/>
        <v>6.9659442724458204E-2</v>
      </c>
      <c r="W1681" s="2">
        <f t="shared" si="996"/>
        <v>0.52115583075335392</v>
      </c>
      <c r="X1681" s="2">
        <f t="shared" si="997"/>
        <v>0.34932920536635709</v>
      </c>
      <c r="Y1681" s="2">
        <f t="shared" si="1002"/>
        <v>4.7987616099071262E-2</v>
      </c>
      <c r="Z1681" s="1">
        <v>15</v>
      </c>
      <c r="AA1681" s="1">
        <v>8</v>
      </c>
      <c r="AB1681" s="1">
        <v>135</v>
      </c>
      <c r="AC1681" s="1">
        <v>1010</v>
      </c>
      <c r="AD1681" s="1">
        <v>677</v>
      </c>
      <c r="AE1681" s="1">
        <v>61</v>
      </c>
      <c r="AF1681" s="1">
        <v>0</v>
      </c>
      <c r="AG1681" s="1">
        <v>3</v>
      </c>
      <c r="AH1681" s="1">
        <v>2</v>
      </c>
      <c r="AI1681" s="1">
        <v>21</v>
      </c>
      <c r="AJ1681" s="1"/>
      <c r="AK1681" s="1"/>
      <c r="AL1681" s="1">
        <v>5</v>
      </c>
      <c r="AM1681" s="1"/>
      <c r="AN1681" s="1">
        <v>0</v>
      </c>
      <c r="AO1681" s="1">
        <v>1</v>
      </c>
      <c r="AP1681" s="1"/>
      <c r="AQ1681" s="1"/>
      <c r="AR1681" s="1"/>
      <c r="AS1681" s="8"/>
      <c r="AT1681" s="8"/>
      <c r="AU1681" s="8"/>
      <c r="AV1681" s="8"/>
      <c r="AW1681" s="2"/>
      <c r="AX1681" s="2"/>
      <c r="AY1681" s="2"/>
      <c r="AZ1681" s="2"/>
      <c r="BA1681" s="176" t="str">
        <f t="shared" si="1003"/>
        <v>Leon CD17</v>
      </c>
      <c r="BC1681" s="176">
        <v>17</v>
      </c>
      <c r="BE1681" s="97">
        <v>48</v>
      </c>
      <c r="BF1681" s="99"/>
      <c r="BG1681" s="176">
        <v>48289</v>
      </c>
      <c r="BH1681" s="176">
        <f>BG1681*100+BC1681</f>
        <v>4828917</v>
      </c>
      <c r="BJ1681" s="176" t="s">
        <v>3279</v>
      </c>
      <c r="CB1681" s="176">
        <v>28</v>
      </c>
    </row>
    <row r="1682" spans="1:80" s="176" customFormat="1">
      <c r="A1682" s="176" t="s">
        <v>2708</v>
      </c>
      <c r="B1682" s="176" t="s">
        <v>2</v>
      </c>
      <c r="C1682" s="1">
        <f>SUM(Z1682:AQ1682)</f>
        <v>5598</v>
      </c>
      <c r="D1682" s="1"/>
      <c r="E1682" s="1"/>
      <c r="F1682" s="1"/>
      <c r="G1682" s="1"/>
      <c r="H1682" s="1"/>
      <c r="I1682" s="1"/>
      <c r="J1682" s="1"/>
      <c r="K1682" s="1"/>
      <c r="L1682" s="1"/>
      <c r="M1682" s="7">
        <f>RANK(Z1682,(Z1682:AB1682,AC1682:AQ1682))</f>
        <v>4</v>
      </c>
      <c r="N1682" s="7">
        <f>RANK(AA1682,(Z1682:AB1682,AC1682:AQ1682))</f>
        <v>6</v>
      </c>
      <c r="O1682" s="7">
        <f>IF(AB1682&gt;0,RANK(AB1682,(Z1682:AB1682,AC1682:AQ1682)),0)</f>
        <v>3</v>
      </c>
      <c r="P1682" s="7">
        <f>IF(AC1682&gt;0,RANK(AC1682,(Z1682:AQ1682)),0)</f>
        <v>1</v>
      </c>
      <c r="Q1682" s="1">
        <f>MAX(Z1682:AG1682)-LARGE(Z1682:AG1682,2)</f>
        <v>534</v>
      </c>
      <c r="R1682" s="2">
        <f t="shared" si="1001"/>
        <v>9.5391211146838156E-2</v>
      </c>
      <c r="S1682" s="2"/>
      <c r="T1682" s="2">
        <f t="shared" si="993"/>
        <v>3.8942479456948911E-2</v>
      </c>
      <c r="U1682" s="2">
        <f t="shared" si="994"/>
        <v>1.321900678813862E-2</v>
      </c>
      <c r="V1682" s="2">
        <f t="shared" si="995"/>
        <v>0.15326902465166131</v>
      </c>
      <c r="W1682" s="2">
        <f t="shared" si="996"/>
        <v>0.41872097177563417</v>
      </c>
      <c r="X1682" s="2">
        <f t="shared" si="997"/>
        <v>0.32332976062879598</v>
      </c>
      <c r="Y1682" s="2">
        <f t="shared" si="1002"/>
        <v>5.2518756698820945E-2</v>
      </c>
      <c r="Z1682" s="1">
        <v>218</v>
      </c>
      <c r="AA1682" s="1">
        <v>74</v>
      </c>
      <c r="AB1682" s="1">
        <v>858</v>
      </c>
      <c r="AC1682" s="1">
        <v>2344</v>
      </c>
      <c r="AD1682" s="1">
        <v>1810</v>
      </c>
      <c r="AE1682" s="1">
        <v>188</v>
      </c>
      <c r="AF1682" s="1">
        <v>4</v>
      </c>
      <c r="AG1682" s="1">
        <v>7</v>
      </c>
      <c r="AH1682" s="1">
        <v>12</v>
      </c>
      <c r="AI1682" s="1">
        <v>68</v>
      </c>
      <c r="AJ1682" s="1"/>
      <c r="AK1682" s="1"/>
      <c r="AL1682" s="1">
        <v>11</v>
      </c>
      <c r="AM1682" s="1"/>
      <c r="AN1682" s="1">
        <v>4</v>
      </c>
      <c r="AO1682" s="1">
        <v>0</v>
      </c>
      <c r="AP1682" s="1"/>
      <c r="AQ1682" s="1"/>
      <c r="AR1682" s="1"/>
      <c r="AS1682" s="8"/>
      <c r="AT1682" s="8"/>
      <c r="AU1682" s="8"/>
      <c r="AV1682" s="8"/>
      <c r="AW1682" s="2"/>
      <c r="AX1682" s="2"/>
      <c r="AY1682" s="2"/>
      <c r="AZ1682" s="2"/>
      <c r="BA1682" s="176" t="str">
        <f t="shared" si="1003"/>
        <v>San Patricio CD27</v>
      </c>
      <c r="BC1682" s="176">
        <v>27</v>
      </c>
      <c r="BE1682" s="97">
        <v>48</v>
      </c>
      <c r="BF1682" s="99"/>
      <c r="BG1682" s="176">
        <v>48409</v>
      </c>
      <c r="BH1682" s="176">
        <f>BG1682*100+BC1682</f>
        <v>4840927</v>
      </c>
      <c r="BJ1682" s="176" t="s">
        <v>3279</v>
      </c>
      <c r="CB1682" s="176">
        <v>72</v>
      </c>
    </row>
    <row r="1683" spans="1:80">
      <c r="A1683" t="s">
        <v>2708</v>
      </c>
      <c r="B1683" t="s">
        <v>2</v>
      </c>
      <c r="C1683" s="1">
        <f t="shared" si="989"/>
        <v>1450</v>
      </c>
      <c r="D1683" s="1"/>
      <c r="E1683" s="1"/>
      <c r="F1683" s="1"/>
      <c r="G1683" s="1"/>
      <c r="H1683" s="1"/>
      <c r="I1683" s="1"/>
      <c r="J1683" s="1"/>
      <c r="K1683" s="1"/>
      <c r="L1683" s="1"/>
      <c r="M1683" s="7">
        <f>RANK(Z1683,(Z1683:AB1683,AC1683:AQ1683))</f>
        <v>5</v>
      </c>
      <c r="N1683" s="7">
        <f>RANK(AA1683,(Z1683:AB1683,AC1683:AQ1683))</f>
        <v>6</v>
      </c>
      <c r="O1683" s="7">
        <f>IF(AB1683&gt;0,RANK(AB1683,(Z1683:AB1683,AC1683:AQ1683)),0)</f>
        <v>3</v>
      </c>
      <c r="P1683" s="7">
        <f t="shared" si="990"/>
        <v>1</v>
      </c>
      <c r="Q1683" s="1">
        <f t="shared" si="991"/>
        <v>272</v>
      </c>
      <c r="R1683" s="2">
        <f t="shared" si="1001"/>
        <v>0.18758620689655173</v>
      </c>
      <c r="S1683" s="2"/>
      <c r="T1683" s="2">
        <f t="shared" si="993"/>
        <v>2.6896551724137931E-2</v>
      </c>
      <c r="U1683" s="2">
        <f t="shared" si="994"/>
        <v>1.7241379310344827E-2</v>
      </c>
      <c r="V1683" s="2">
        <f t="shared" si="995"/>
        <v>0.11862068965517242</v>
      </c>
      <c r="W1683" s="2">
        <f t="shared" si="996"/>
        <v>0.48896551724137932</v>
      </c>
      <c r="X1683" s="2">
        <f t="shared" si="997"/>
        <v>0.30137931034482757</v>
      </c>
      <c r="Y1683" s="2">
        <f t="shared" si="1002"/>
        <v>4.6896551724137925E-2</v>
      </c>
      <c r="Z1683" s="1">
        <v>39</v>
      </c>
      <c r="AA1683" s="1">
        <v>25</v>
      </c>
      <c r="AB1683" s="1">
        <v>172</v>
      </c>
      <c r="AC1683" s="1">
        <v>709</v>
      </c>
      <c r="AD1683" s="1">
        <v>437</v>
      </c>
      <c r="AE1683" s="1">
        <v>47</v>
      </c>
      <c r="AF1683" s="1">
        <v>0</v>
      </c>
      <c r="AG1683" s="1">
        <v>1</v>
      </c>
      <c r="AH1683" s="1">
        <v>3</v>
      </c>
      <c r="AI1683" s="1">
        <v>13</v>
      </c>
      <c r="AK1683" s="1"/>
      <c r="AL1683" s="1">
        <v>2</v>
      </c>
      <c r="AN1683" s="1">
        <v>0</v>
      </c>
      <c r="AO1683" s="1">
        <v>2</v>
      </c>
      <c r="AP1683" s="1"/>
      <c r="AQ1683" s="1"/>
      <c r="AR1683" s="1"/>
      <c r="AS1683" s="8"/>
      <c r="AT1683" s="8"/>
      <c r="AU1683" s="8"/>
      <c r="AV1683" s="8"/>
      <c r="AW1683" s="2"/>
      <c r="AX1683" s="2"/>
      <c r="AY1683" s="2"/>
      <c r="AZ1683" s="2"/>
      <c r="BA1683" t="str">
        <f t="shared" si="1003"/>
        <v>San Patricio CD34</v>
      </c>
      <c r="BC1683">
        <v>34</v>
      </c>
      <c r="BE1683" s="97">
        <v>48</v>
      </c>
      <c r="BF1683" s="99"/>
      <c r="BG1683" s="176">
        <v>48409</v>
      </c>
      <c r="BH1683">
        <f t="shared" si="1004"/>
        <v>4840934</v>
      </c>
      <c r="BJ1683" t="s">
        <v>3279</v>
      </c>
      <c r="CB1683">
        <v>2</v>
      </c>
    </row>
    <row r="1684" spans="1:80">
      <c r="A1684" t="s">
        <v>2258</v>
      </c>
      <c r="B1684" t="s">
        <v>2</v>
      </c>
      <c r="C1684" s="1">
        <f t="shared" si="989"/>
        <v>1873</v>
      </c>
      <c r="D1684" s="1"/>
      <c r="E1684" s="1"/>
      <c r="F1684" s="1"/>
      <c r="G1684" s="1"/>
      <c r="H1684" s="1"/>
      <c r="I1684" s="1"/>
      <c r="J1684" s="1"/>
      <c r="K1684" s="1"/>
      <c r="L1684" s="1"/>
      <c r="M1684" s="7">
        <f>RANK(Z1684,(Z1684:AB1684,AC1684:AQ1684))</f>
        <v>7</v>
      </c>
      <c r="N1684" s="7">
        <f>RANK(AA1684,(Z1684:AB1684,AC1684:AQ1684))</f>
        <v>6</v>
      </c>
      <c r="O1684" s="7">
        <f>IF(AB1684&gt;0,RANK(AB1684,(Z1684:AB1684,AC1684:AQ1684)),0)</f>
        <v>3</v>
      </c>
      <c r="P1684" s="7">
        <f t="shared" si="990"/>
        <v>1</v>
      </c>
      <c r="Q1684" s="1">
        <f t="shared" si="991"/>
        <v>117</v>
      </c>
      <c r="R1684" s="2">
        <f t="shared" si="1001"/>
        <v>6.2466631073144686E-2</v>
      </c>
      <c r="S1684" s="2"/>
      <c r="T1684" s="2">
        <f t="shared" si="993"/>
        <v>1.9754404698344902E-2</v>
      </c>
      <c r="U1684" s="2">
        <f t="shared" si="994"/>
        <v>2.562733582487987E-2</v>
      </c>
      <c r="V1684" s="2">
        <f t="shared" si="995"/>
        <v>9.5568606513614526E-2</v>
      </c>
      <c r="W1684" s="2">
        <f t="shared" si="996"/>
        <v>0.41217298451681794</v>
      </c>
      <c r="X1684" s="2">
        <f t="shared" si="997"/>
        <v>0.34970635344367323</v>
      </c>
      <c r="Y1684" s="2">
        <f t="shared" si="1002"/>
        <v>9.7170315002669538E-2</v>
      </c>
      <c r="Z1684" s="1">
        <v>37</v>
      </c>
      <c r="AA1684" s="1">
        <v>48</v>
      </c>
      <c r="AB1684" s="1">
        <v>179</v>
      </c>
      <c r="AC1684" s="1">
        <v>772</v>
      </c>
      <c r="AD1684" s="1">
        <v>655</v>
      </c>
      <c r="AE1684" s="1">
        <v>101</v>
      </c>
      <c r="AF1684" s="1">
        <v>4</v>
      </c>
      <c r="AG1684" s="1">
        <v>4</v>
      </c>
      <c r="AH1684" s="1">
        <v>1</v>
      </c>
      <c r="AI1684" s="1">
        <v>60</v>
      </c>
      <c r="AK1684" s="1"/>
      <c r="AL1684" s="1">
        <v>10</v>
      </c>
      <c r="AN1684" s="1">
        <v>1</v>
      </c>
      <c r="AO1684" s="1">
        <v>1</v>
      </c>
      <c r="AP1684" s="1"/>
      <c r="AQ1684" s="1"/>
      <c r="AR1684" s="1"/>
      <c r="AS1684" s="8"/>
      <c r="AT1684" s="8"/>
      <c r="AU1684" s="8"/>
      <c r="AV1684" s="8"/>
      <c r="AW1684" s="2"/>
      <c r="AX1684" s="2"/>
      <c r="AY1684" s="2"/>
      <c r="AZ1684" s="2"/>
      <c r="BA1684" t="str">
        <f t="shared" si="1003"/>
        <v>Stephens CD11</v>
      </c>
      <c r="BC1684">
        <v>11</v>
      </c>
      <c r="BE1684" s="97">
        <v>48</v>
      </c>
      <c r="BF1684" s="99"/>
      <c r="BG1684" s="176">
        <v>48429</v>
      </c>
      <c r="BH1684">
        <f t="shared" si="1004"/>
        <v>4842911</v>
      </c>
      <c r="BJ1684" t="s">
        <v>3279</v>
      </c>
      <c r="CB1684">
        <v>0</v>
      </c>
    </row>
    <row r="1685" spans="1:80">
      <c r="A1685" t="s">
        <v>2258</v>
      </c>
      <c r="B1685" t="s">
        <v>2</v>
      </c>
      <c r="C1685" s="1">
        <f>SUM(Z1685:AQ1685)</f>
        <v>760</v>
      </c>
      <c r="D1685" s="1"/>
      <c r="E1685" s="1"/>
      <c r="F1685" s="1"/>
      <c r="G1685" s="1"/>
      <c r="H1685" s="1"/>
      <c r="I1685" s="1"/>
      <c r="J1685" s="1"/>
      <c r="K1685" s="1"/>
      <c r="L1685" s="1"/>
      <c r="M1685" s="7">
        <f>RANK(Z1685,(Z1685:AB1685,AC1685:AQ1685))</f>
        <v>5</v>
      </c>
      <c r="N1685" s="7">
        <f>RANK(AA1685,(Z1685:AB1685,AC1685:AQ1685))</f>
        <v>7</v>
      </c>
      <c r="O1685" s="7">
        <f>IF(AB1685&gt;0,RANK(AB1685,(Z1685:AB1685,AC1685:AQ1685)),0)</f>
        <v>3</v>
      </c>
      <c r="P1685" s="7">
        <f>IF(AC1685&gt;0,RANK(AC1685,(Z1685:AQ1685)),0)</f>
        <v>1</v>
      </c>
      <c r="Q1685" s="1">
        <f>MAX(Z1685:AG1685)-LARGE(Z1685:AG1685,2)</f>
        <v>5</v>
      </c>
      <c r="R1685" s="2">
        <f t="shared" si="1001"/>
        <v>6.5789473684210523E-3</v>
      </c>
      <c r="S1685" s="2"/>
      <c r="T1685" s="2">
        <f t="shared" si="993"/>
        <v>2.5000000000000001E-2</v>
      </c>
      <c r="U1685" s="2">
        <f t="shared" si="994"/>
        <v>1.9736842105263157E-2</v>
      </c>
      <c r="V1685" s="2">
        <f t="shared" si="995"/>
        <v>6.9736842105263153E-2</v>
      </c>
      <c r="W1685" s="2">
        <f t="shared" si="996"/>
        <v>0.40394736842105261</v>
      </c>
      <c r="X1685" s="2">
        <f t="shared" si="997"/>
        <v>0.39736842105263159</v>
      </c>
      <c r="Y1685" s="2">
        <f t="shared" si="1002"/>
        <v>8.4210526315789513E-2</v>
      </c>
      <c r="Z1685" s="1">
        <v>19</v>
      </c>
      <c r="AA1685" s="1">
        <v>15</v>
      </c>
      <c r="AB1685" s="1">
        <v>53</v>
      </c>
      <c r="AC1685" s="1">
        <v>307</v>
      </c>
      <c r="AD1685" s="1">
        <v>302</v>
      </c>
      <c r="AE1685" s="1">
        <v>34</v>
      </c>
      <c r="AF1685" s="1">
        <v>0</v>
      </c>
      <c r="AG1685" s="1">
        <v>1</v>
      </c>
      <c r="AH1685" s="1">
        <v>4</v>
      </c>
      <c r="AI1685" s="1">
        <v>18</v>
      </c>
      <c r="AK1685" s="1"/>
      <c r="AL1685" s="1">
        <v>6</v>
      </c>
      <c r="AN1685" s="1">
        <v>1</v>
      </c>
      <c r="AO1685" s="1">
        <v>0</v>
      </c>
      <c r="AP1685" s="1"/>
      <c r="AQ1685" s="1"/>
      <c r="AR1685" s="1"/>
      <c r="AS1685" s="8"/>
      <c r="AT1685" s="8"/>
      <c r="AU1685" s="8"/>
      <c r="AV1685" s="8"/>
      <c r="AW1685" s="2"/>
      <c r="AX1685" s="2"/>
      <c r="AY1685" s="2"/>
      <c r="AZ1685" s="2"/>
      <c r="BA1685" t="str">
        <f t="shared" si="1003"/>
        <v>Stephens CD19</v>
      </c>
      <c r="BC1685">
        <v>19</v>
      </c>
      <c r="BE1685" s="97">
        <v>48</v>
      </c>
      <c r="BF1685" s="99"/>
      <c r="BG1685" s="176">
        <v>48429</v>
      </c>
      <c r="BH1685">
        <f t="shared" si="1004"/>
        <v>4842919</v>
      </c>
      <c r="BJ1685" t="s">
        <v>3279</v>
      </c>
      <c r="CB1685">
        <v>1</v>
      </c>
    </row>
    <row r="1686" spans="1:80">
      <c r="A1686" t="s">
        <v>384</v>
      </c>
      <c r="B1686" t="s">
        <v>2</v>
      </c>
      <c r="C1686" s="1">
        <f>SUM(Z1686:AQ1686)</f>
        <v>57187</v>
      </c>
      <c r="D1686" s="1"/>
      <c r="E1686" s="1"/>
      <c r="F1686" s="1"/>
      <c r="G1686" s="1"/>
      <c r="H1686" s="1"/>
      <c r="I1686" s="1"/>
      <c r="J1686" s="1"/>
      <c r="K1686" s="1"/>
      <c r="L1686" s="1"/>
      <c r="M1686" s="7">
        <f>RANK(Z1686,(Z1686:AB1686,AC1686:AQ1686))</f>
        <v>5</v>
      </c>
      <c r="N1686" s="7">
        <f>RANK(AA1686,(Z1686:AB1686,AC1686:AQ1686))</f>
        <v>6</v>
      </c>
      <c r="O1686" s="7">
        <f>IF(AB1686&gt;0,RANK(AB1686,(Z1686:AB1686,AC1686:AQ1686)),0)</f>
        <v>3</v>
      </c>
      <c r="P1686" s="7">
        <f>IF(AC1686&gt;0,RANK(AC1686,(Z1686:AQ1686)),0)</f>
        <v>1</v>
      </c>
      <c r="Q1686" s="1">
        <f>MAX(Z1686:AG1686)-LARGE(Z1686:AG1686,2)</f>
        <v>9435</v>
      </c>
      <c r="R1686" s="2">
        <f t="shared" ref="R1686:R1704" si="1005">Q1686/C1686</f>
        <v>0.16498504904960917</v>
      </c>
      <c r="S1686" s="2"/>
      <c r="T1686" s="2">
        <f t="shared" ref="T1686:T1704" si="1006">IF($C1686=0,"-",Z1686/$C1686)</f>
        <v>4.1967580044415691E-2</v>
      </c>
      <c r="U1686" s="2">
        <f t="shared" ref="U1686:U1704" si="1007">IF($C1686=0,"-",AA1686/$C1686)</f>
        <v>1.1715949429066046E-2</v>
      </c>
      <c r="V1686" s="2">
        <f t="shared" ref="V1686:V1704" si="1008">IF($C1686=0,"-",AB1686/$C1686)</f>
        <v>0.20249357371430571</v>
      </c>
      <c r="W1686" s="2">
        <f t="shared" ref="W1686:W1704" si="1009">IF($C1686=0,"-",AC1686/$C1686)</f>
        <v>0.42189658488817389</v>
      </c>
      <c r="X1686" s="2">
        <f t="shared" ref="X1686:X1704" si="1010">IF($C1686=0,"-",AD1686/$C1686)</f>
        <v>0.25691153583856469</v>
      </c>
      <c r="Y1686" s="2">
        <f t="shared" ref="Y1686:Y1704" si="1011">IF(C1686=0,"-",(1-T1686-U1686-V1686-W1686-X1686))</f>
        <v>6.5014776085473902E-2</v>
      </c>
      <c r="Z1686" s="1">
        <v>2400</v>
      </c>
      <c r="AA1686" s="1">
        <v>670</v>
      </c>
      <c r="AB1686" s="1">
        <v>11580</v>
      </c>
      <c r="AC1686" s="1">
        <v>24127</v>
      </c>
      <c r="AD1686" s="1">
        <v>14692</v>
      </c>
      <c r="AE1686" s="1">
        <v>2877</v>
      </c>
      <c r="AF1686" s="1">
        <v>55</v>
      </c>
      <c r="AG1686" s="1">
        <v>59</v>
      </c>
      <c r="AH1686" s="1">
        <v>140</v>
      </c>
      <c r="AI1686" s="1">
        <v>407</v>
      </c>
      <c r="AK1686" s="1"/>
      <c r="AL1686" s="1">
        <v>126</v>
      </c>
      <c r="AN1686" s="1">
        <v>39</v>
      </c>
      <c r="AO1686" s="1">
        <v>15</v>
      </c>
      <c r="AP1686" s="1"/>
      <c r="AQ1686" s="1"/>
      <c r="AR1686" s="1"/>
      <c r="AS1686" s="8"/>
      <c r="AT1686" s="8"/>
      <c r="AU1686" s="8"/>
      <c r="AV1686" s="8"/>
      <c r="AW1686" s="2"/>
      <c r="AX1686" s="2"/>
      <c r="AY1686" s="2"/>
      <c r="AZ1686" s="2"/>
      <c r="BA1686" t="str">
        <f t="shared" ref="BA1686:BA1704" si="1012">A1686&amp;" "&amp;"CD"&amp;BC1686</f>
        <v>Tarrant CD6</v>
      </c>
      <c r="BC1686">
        <v>6</v>
      </c>
      <c r="BE1686" s="97">
        <v>48</v>
      </c>
      <c r="BF1686" s="99"/>
      <c r="BG1686" s="176">
        <v>48439</v>
      </c>
      <c r="BH1686">
        <f t="shared" si="1004"/>
        <v>4843906</v>
      </c>
      <c r="BJ1686" t="s">
        <v>3279</v>
      </c>
      <c r="CB1686">
        <v>0</v>
      </c>
    </row>
    <row r="1687" spans="1:80">
      <c r="A1687" t="s">
        <v>384</v>
      </c>
      <c r="B1687" t="s">
        <v>2</v>
      </c>
      <c r="C1687" s="1">
        <f>SUM(Z1687:AQ1687)</f>
        <v>76734</v>
      </c>
      <c r="D1687" s="1"/>
      <c r="E1687" s="1"/>
      <c r="F1687" s="1"/>
      <c r="G1687" s="1"/>
      <c r="H1687" s="1"/>
      <c r="I1687" s="1"/>
      <c r="J1687" s="1"/>
      <c r="K1687" s="1"/>
      <c r="L1687" s="1"/>
      <c r="M1687" s="7">
        <f>RANK(Z1687,(Z1687:AB1687,AC1687:AQ1687))</f>
        <v>5</v>
      </c>
      <c r="N1687" s="7">
        <f>RANK(AA1687,(Z1687:AB1687,AC1687:AQ1687))</f>
        <v>6</v>
      </c>
      <c r="O1687" s="7">
        <f>IF(AB1687&gt;0,RANK(AB1687,(Z1687:AB1687,AC1687:AQ1687)),0)</f>
        <v>3</v>
      </c>
      <c r="P1687" s="7">
        <f>IF(AC1687&gt;0,RANK(AC1687,(Z1687:AQ1687)),0)</f>
        <v>1</v>
      </c>
      <c r="Q1687" s="1">
        <f>MAX(Z1687:AG1687)-LARGE(Z1687:AG1687,2)</f>
        <v>11362</v>
      </c>
      <c r="R1687" s="2">
        <f t="shared" si="1005"/>
        <v>0.14806995595172934</v>
      </c>
      <c r="S1687" s="2"/>
      <c r="T1687" s="2">
        <f t="shared" si="1006"/>
        <v>4.4856256678916774E-2</v>
      </c>
      <c r="U1687" s="2">
        <f t="shared" si="1007"/>
        <v>1.1142387989678631E-2</v>
      </c>
      <c r="V1687" s="2">
        <f t="shared" si="1008"/>
        <v>0.19795657726692209</v>
      </c>
      <c r="W1687" s="2">
        <f t="shared" si="1009"/>
        <v>0.41503114655824014</v>
      </c>
      <c r="X1687" s="2">
        <f t="shared" si="1010"/>
        <v>0.2669611906065108</v>
      </c>
      <c r="Y1687" s="2">
        <f t="shared" si="1011"/>
        <v>6.4052440899731611E-2</v>
      </c>
      <c r="Z1687" s="1">
        <v>3442</v>
      </c>
      <c r="AA1687" s="1">
        <v>855</v>
      </c>
      <c r="AB1687" s="1">
        <v>15190</v>
      </c>
      <c r="AC1687" s="1">
        <v>31847</v>
      </c>
      <c r="AD1687" s="1">
        <v>20485</v>
      </c>
      <c r="AE1687" s="1">
        <v>3687</v>
      </c>
      <c r="AF1687" s="1">
        <v>99</v>
      </c>
      <c r="AG1687" s="1">
        <v>80</v>
      </c>
      <c r="AH1687" s="1">
        <v>205</v>
      </c>
      <c r="AI1687" s="1">
        <v>610</v>
      </c>
      <c r="AK1687" s="1"/>
      <c r="AL1687" s="1">
        <v>185</v>
      </c>
      <c r="AN1687" s="1">
        <v>32</v>
      </c>
      <c r="AO1687" s="1">
        <v>17</v>
      </c>
      <c r="AP1687" s="1"/>
      <c r="AQ1687" s="1"/>
      <c r="AR1687" s="1"/>
      <c r="AS1687" s="8"/>
      <c r="AT1687" s="8"/>
      <c r="AU1687" s="8"/>
      <c r="AV1687" s="8"/>
      <c r="AW1687" s="2"/>
      <c r="AX1687" s="2"/>
      <c r="AY1687" s="2"/>
      <c r="AZ1687" s="2"/>
      <c r="BA1687" t="str">
        <f t="shared" si="1012"/>
        <v>Tarrant CD12</v>
      </c>
      <c r="BC1687">
        <v>12</v>
      </c>
      <c r="BE1687" s="97">
        <v>48</v>
      </c>
      <c r="BF1687" s="99"/>
      <c r="BG1687" s="176">
        <v>48439</v>
      </c>
      <c r="BH1687">
        <f t="shared" si="1004"/>
        <v>4843912</v>
      </c>
      <c r="BJ1687" t="s">
        <v>3279</v>
      </c>
      <c r="CB1687">
        <v>19</v>
      </c>
    </row>
    <row r="1688" spans="1:80">
      <c r="A1688" t="s">
        <v>384</v>
      </c>
      <c r="B1688" t="s">
        <v>2</v>
      </c>
      <c r="C1688" s="1">
        <f>SUM(Z1688:AQ1688)</f>
        <v>45467</v>
      </c>
      <c r="D1688" s="1"/>
      <c r="E1688" s="1"/>
      <c r="F1688" s="1"/>
      <c r="G1688" s="1"/>
      <c r="H1688" s="1"/>
      <c r="I1688" s="1"/>
      <c r="J1688" s="1"/>
      <c r="K1688" s="1"/>
      <c r="L1688" s="1"/>
      <c r="M1688" s="7">
        <f>RANK(Z1688,(Z1688:AB1688,AC1688:AQ1688))</f>
        <v>4</v>
      </c>
      <c r="N1688" s="7">
        <f>RANK(AA1688,(Z1688:AB1688,AC1688:AQ1688))</f>
        <v>6</v>
      </c>
      <c r="O1688" s="7">
        <f>IF(AB1688&gt;0,RANK(AB1688,(Z1688:AB1688,AC1688:AQ1688)),0)</f>
        <v>3</v>
      </c>
      <c r="P1688" s="7">
        <f>IF(AC1688&gt;0,RANK(AC1688,(Z1688:AQ1688)),0)</f>
        <v>1</v>
      </c>
      <c r="Q1688" s="1">
        <f>MAX(Z1688:AG1688)-LARGE(Z1688:AG1688,2)</f>
        <v>5491</v>
      </c>
      <c r="R1688" s="2">
        <f t="shared" si="1005"/>
        <v>0.12076890931884664</v>
      </c>
      <c r="S1688" s="2"/>
      <c r="T1688" s="2">
        <f t="shared" si="1006"/>
        <v>5.9801614357665997E-2</v>
      </c>
      <c r="U1688" s="2">
        <f t="shared" si="1007"/>
        <v>1.0557107352585391E-2</v>
      </c>
      <c r="V1688" s="2">
        <f t="shared" si="1008"/>
        <v>0.22213913387731762</v>
      </c>
      <c r="W1688" s="2">
        <f t="shared" si="1009"/>
        <v>0.38687399652495219</v>
      </c>
      <c r="X1688" s="2">
        <f t="shared" si="1010"/>
        <v>0.26610508720610554</v>
      </c>
      <c r="Y1688" s="2">
        <f t="shared" si="1011"/>
        <v>5.4523060681373248E-2</v>
      </c>
      <c r="Z1688" s="1">
        <v>2719</v>
      </c>
      <c r="AA1688" s="1">
        <v>480</v>
      </c>
      <c r="AB1688" s="1">
        <v>10100</v>
      </c>
      <c r="AC1688" s="1">
        <v>17590</v>
      </c>
      <c r="AD1688" s="1">
        <v>12099</v>
      </c>
      <c r="AE1688" s="1">
        <v>1845</v>
      </c>
      <c r="AF1688" s="1">
        <v>47</v>
      </c>
      <c r="AG1688" s="1">
        <v>38</v>
      </c>
      <c r="AH1688" s="1">
        <v>130</v>
      </c>
      <c r="AI1688" s="1">
        <v>282</v>
      </c>
      <c r="AK1688" s="1"/>
      <c r="AL1688" s="1">
        <v>101</v>
      </c>
      <c r="AN1688" s="1">
        <v>24</v>
      </c>
      <c r="AO1688" s="1">
        <v>12</v>
      </c>
      <c r="AP1688" s="1"/>
      <c r="AQ1688" s="1"/>
      <c r="AR1688" s="1"/>
      <c r="AS1688" s="8"/>
      <c r="AT1688" s="8"/>
      <c r="AU1688" s="8"/>
      <c r="AV1688" s="8"/>
      <c r="AW1688" s="2"/>
      <c r="AX1688" s="2"/>
      <c r="AY1688" s="2"/>
      <c r="AZ1688" s="2"/>
      <c r="BA1688" t="str">
        <f t="shared" si="1012"/>
        <v>Tarrant CD24</v>
      </c>
      <c r="BC1688">
        <v>24</v>
      </c>
      <c r="BE1688" s="97">
        <v>48</v>
      </c>
      <c r="BF1688" s="99"/>
      <c r="BG1688" s="176">
        <v>48439</v>
      </c>
      <c r="BH1688">
        <f t="shared" si="1004"/>
        <v>4843924</v>
      </c>
      <c r="BJ1688" t="s">
        <v>3279</v>
      </c>
      <c r="CB1688">
        <v>28</v>
      </c>
    </row>
    <row r="1689" spans="1:80">
      <c r="A1689" t="s">
        <v>384</v>
      </c>
      <c r="B1689" t="s">
        <v>2</v>
      </c>
      <c r="C1689" s="1">
        <f>SUM(Z1689:AQ1689)</f>
        <v>1231</v>
      </c>
      <c r="D1689" s="1"/>
      <c r="E1689" s="1"/>
      <c r="F1689" s="1"/>
      <c r="G1689" s="1"/>
      <c r="H1689" s="1"/>
      <c r="I1689" s="1"/>
      <c r="J1689" s="1"/>
      <c r="K1689" s="1"/>
      <c r="L1689" s="1"/>
      <c r="M1689" s="7">
        <f>RANK(Z1689,(Z1689:AB1689,AC1689:AQ1689))</f>
        <v>5</v>
      </c>
      <c r="N1689" s="7">
        <f>RANK(AA1689,(Z1689:AB1689,AC1689:AQ1689))</f>
        <v>6</v>
      </c>
      <c r="O1689" s="7">
        <f>IF(AB1689&gt;0,RANK(AB1689,(Z1689:AB1689,AC1689:AQ1689)),0)</f>
        <v>3</v>
      </c>
      <c r="P1689" s="7">
        <f>IF(AC1689&gt;0,RANK(AC1689,(Z1689:AQ1689)),0)</f>
        <v>1</v>
      </c>
      <c r="Q1689" s="1">
        <f>MAX(Z1689:AG1689)-LARGE(Z1689:AG1689,2)</f>
        <v>316</v>
      </c>
      <c r="R1689" s="2">
        <f t="shared" si="1005"/>
        <v>0.25670186839967507</v>
      </c>
      <c r="S1689" s="2"/>
      <c r="T1689" s="2">
        <f t="shared" si="1006"/>
        <v>2.4370430544272948E-2</v>
      </c>
      <c r="U1689" s="2">
        <f t="shared" si="1007"/>
        <v>6.498781478472786E-3</v>
      </c>
      <c r="V1689" s="2">
        <f t="shared" si="1008"/>
        <v>0.1437855402112104</v>
      </c>
      <c r="W1689" s="2">
        <f t="shared" si="1009"/>
        <v>0.50528025995125914</v>
      </c>
      <c r="X1689" s="2">
        <f t="shared" si="1010"/>
        <v>0.24857839155158407</v>
      </c>
      <c r="Y1689" s="2">
        <f t="shared" si="1011"/>
        <v>7.1486596263200697E-2</v>
      </c>
      <c r="Z1689" s="1">
        <v>30</v>
      </c>
      <c r="AA1689" s="1">
        <v>8</v>
      </c>
      <c r="AB1689" s="1">
        <v>177</v>
      </c>
      <c r="AC1689" s="1">
        <v>622</v>
      </c>
      <c r="AD1689" s="1">
        <v>306</v>
      </c>
      <c r="AE1689" s="1">
        <v>72</v>
      </c>
      <c r="AF1689" s="1">
        <v>1</v>
      </c>
      <c r="AG1689" s="1">
        <v>2</v>
      </c>
      <c r="AH1689" s="1">
        <v>4</v>
      </c>
      <c r="AI1689" s="1">
        <v>7</v>
      </c>
      <c r="AK1689" s="1"/>
      <c r="AL1689" s="1">
        <v>1</v>
      </c>
      <c r="AN1689" s="1">
        <v>0</v>
      </c>
      <c r="AO1689" s="1">
        <v>1</v>
      </c>
      <c r="AP1689" s="1"/>
      <c r="AQ1689" s="1"/>
      <c r="AR1689" s="1"/>
      <c r="AS1689" s="8"/>
      <c r="AT1689" s="8"/>
      <c r="AU1689" s="8"/>
      <c r="AV1689" s="8"/>
      <c r="AW1689" s="2"/>
      <c r="AX1689" s="2"/>
      <c r="AY1689" s="2"/>
      <c r="AZ1689" s="2"/>
      <c r="BA1689" t="str">
        <f t="shared" si="1012"/>
        <v>Tarrant CD25</v>
      </c>
      <c r="BC1689">
        <v>25</v>
      </c>
      <c r="BE1689" s="97">
        <v>48</v>
      </c>
      <c r="BF1689" s="99"/>
      <c r="BG1689" s="176">
        <v>48439</v>
      </c>
      <c r="BH1689">
        <f t="shared" si="1004"/>
        <v>4843925</v>
      </c>
      <c r="BJ1689" t="s">
        <v>3279</v>
      </c>
      <c r="CB1689">
        <v>19</v>
      </c>
    </row>
    <row r="1690" spans="1:80" s="176" customFormat="1">
      <c r="A1690" s="176" t="s">
        <v>384</v>
      </c>
      <c r="B1690" s="176" t="s">
        <v>2</v>
      </c>
      <c r="C1690" s="1">
        <f t="shared" ref="C1690:C1702" si="1013">SUM(Z1690:AQ1690)</f>
        <v>25715</v>
      </c>
      <c r="D1690" s="1"/>
      <c r="E1690" s="1"/>
      <c r="F1690" s="1"/>
      <c r="G1690" s="1"/>
      <c r="H1690" s="1"/>
      <c r="I1690" s="1"/>
      <c r="J1690" s="1"/>
      <c r="K1690" s="1"/>
      <c r="L1690" s="1"/>
      <c r="M1690" s="7">
        <f>RANK(Z1690,(Z1690:AB1690,AC1690:AQ1690))</f>
        <v>5</v>
      </c>
      <c r="N1690" s="7">
        <f>RANK(AA1690,(Z1690:AB1690,AC1690:AQ1690))</f>
        <v>6</v>
      </c>
      <c r="O1690" s="7">
        <f>IF(AB1690&gt;0,RANK(AB1690,(Z1690:AB1690,AC1690:AQ1690)),0)</f>
        <v>3</v>
      </c>
      <c r="P1690" s="7">
        <f t="shared" ref="P1690:P1702" si="1014">IF(AC1690&gt;0,RANK(AC1690,(Z1690:AQ1690)),0)</f>
        <v>1</v>
      </c>
      <c r="Q1690" s="1">
        <f t="shared" ref="Q1690:Q1702" si="1015">MAX(Z1690:AG1690)-LARGE(Z1690:AG1690,2)</f>
        <v>5150</v>
      </c>
      <c r="R1690" s="2">
        <f t="shared" si="1005"/>
        <v>0.20027221466070386</v>
      </c>
      <c r="S1690" s="2"/>
      <c r="T1690" s="2">
        <f t="shared" si="1006"/>
        <v>3.7021193855726227E-2</v>
      </c>
      <c r="U1690" s="2">
        <f t="shared" si="1007"/>
        <v>6.2998250048609764E-3</v>
      </c>
      <c r="V1690" s="2">
        <f t="shared" si="1008"/>
        <v>0.21081081081081082</v>
      </c>
      <c r="W1690" s="2">
        <f t="shared" si="1009"/>
        <v>0.44693758506708148</v>
      </c>
      <c r="X1690" s="2">
        <f t="shared" si="1010"/>
        <v>0.24666537040637759</v>
      </c>
      <c r="Y1690" s="2">
        <f t="shared" si="1011"/>
        <v>5.2265214855143016E-2</v>
      </c>
      <c r="Z1690" s="1">
        <v>952</v>
      </c>
      <c r="AA1690" s="1">
        <v>162</v>
      </c>
      <c r="AB1690" s="1">
        <v>5421</v>
      </c>
      <c r="AC1690" s="1">
        <v>11493</v>
      </c>
      <c r="AD1690" s="1">
        <v>6343</v>
      </c>
      <c r="AE1690" s="1">
        <v>1091</v>
      </c>
      <c r="AF1690" s="1">
        <v>22</v>
      </c>
      <c r="AG1690" s="1">
        <v>15</v>
      </c>
      <c r="AH1690" s="1">
        <v>53</v>
      </c>
      <c r="AI1690" s="1">
        <v>111</v>
      </c>
      <c r="AJ1690" s="1"/>
      <c r="AK1690" s="1"/>
      <c r="AL1690" s="1">
        <v>42</v>
      </c>
      <c r="AM1690" s="1"/>
      <c r="AN1690" s="1">
        <v>8</v>
      </c>
      <c r="AO1690" s="1">
        <v>2</v>
      </c>
      <c r="AP1690" s="1"/>
      <c r="AQ1690" s="1"/>
      <c r="AR1690" s="1"/>
      <c r="AS1690" s="8"/>
      <c r="AT1690" s="8"/>
      <c r="AU1690" s="8"/>
      <c r="AV1690" s="8"/>
      <c r="AW1690" s="2"/>
      <c r="AX1690" s="2"/>
      <c r="AY1690" s="2"/>
      <c r="AZ1690" s="2"/>
      <c r="BA1690" s="176" t="str">
        <f t="shared" si="1012"/>
        <v>Tarrant CD26</v>
      </c>
      <c r="BC1690" s="176">
        <v>26</v>
      </c>
      <c r="BE1690" s="97">
        <v>48</v>
      </c>
      <c r="BF1690" s="99"/>
      <c r="BG1690" s="176">
        <v>48439</v>
      </c>
      <c r="BH1690" s="176">
        <f t="shared" ref="BH1690:BH1702" si="1016">BG1690*100+BC1690</f>
        <v>4843926</v>
      </c>
      <c r="BJ1690" s="176" t="s">
        <v>3279</v>
      </c>
      <c r="CB1690" s="176">
        <v>0</v>
      </c>
    </row>
    <row r="1691" spans="1:80" s="176" customFormat="1">
      <c r="A1691" s="176" t="s">
        <v>384</v>
      </c>
      <c r="B1691" s="176" t="s">
        <v>2</v>
      </c>
      <c r="C1691" s="1">
        <f t="shared" si="1013"/>
        <v>7583</v>
      </c>
      <c r="D1691" s="1"/>
      <c r="E1691" s="1"/>
      <c r="F1691" s="1"/>
      <c r="G1691" s="1"/>
      <c r="H1691" s="1"/>
      <c r="I1691" s="1"/>
      <c r="J1691" s="1"/>
      <c r="K1691" s="1"/>
      <c r="L1691" s="1"/>
      <c r="M1691" s="7">
        <f>RANK(Z1691,(Z1691:AB1691,AC1691:AQ1691))</f>
        <v>5</v>
      </c>
      <c r="N1691" s="7">
        <f>RANK(AA1691,(Z1691:AB1691,AC1691:AQ1691))</f>
        <v>6</v>
      </c>
      <c r="O1691" s="7">
        <f>IF(AB1691&gt;0,RANK(AB1691,(Z1691:AB1691,AC1691:AQ1691)),0)</f>
        <v>3</v>
      </c>
      <c r="P1691" s="7">
        <f t="shared" si="1014"/>
        <v>1</v>
      </c>
      <c r="Q1691" s="1">
        <f t="shared" si="1015"/>
        <v>1152</v>
      </c>
      <c r="R1691" s="2">
        <f t="shared" si="1005"/>
        <v>0.15191876566002901</v>
      </c>
      <c r="S1691" s="2"/>
      <c r="T1691" s="2">
        <f t="shared" si="1006"/>
        <v>2.5319794276671501E-2</v>
      </c>
      <c r="U1691" s="2">
        <f t="shared" si="1007"/>
        <v>1.4506132137676382E-2</v>
      </c>
      <c r="V1691" s="2">
        <f t="shared" si="1008"/>
        <v>0.16958987208228934</v>
      </c>
      <c r="W1691" s="2">
        <f t="shared" si="1009"/>
        <v>0.43663457734405908</v>
      </c>
      <c r="X1691" s="2">
        <f t="shared" si="1010"/>
        <v>0.28471581168403004</v>
      </c>
      <c r="Y1691" s="2">
        <f t="shared" si="1011"/>
        <v>6.9233812475273604E-2</v>
      </c>
      <c r="Z1691" s="1">
        <v>192</v>
      </c>
      <c r="AA1691" s="1">
        <v>110</v>
      </c>
      <c r="AB1691" s="1">
        <v>1286</v>
      </c>
      <c r="AC1691" s="1">
        <v>3311</v>
      </c>
      <c r="AD1691" s="1">
        <v>2159</v>
      </c>
      <c r="AE1691" s="1">
        <v>390</v>
      </c>
      <c r="AF1691" s="1">
        <v>16</v>
      </c>
      <c r="AG1691" s="1">
        <v>11</v>
      </c>
      <c r="AH1691" s="1">
        <v>19</v>
      </c>
      <c r="AI1691" s="1">
        <v>63</v>
      </c>
      <c r="AJ1691" s="1"/>
      <c r="AK1691" s="1"/>
      <c r="AL1691" s="1">
        <v>22</v>
      </c>
      <c r="AM1691" s="1"/>
      <c r="AN1691" s="1">
        <v>2</v>
      </c>
      <c r="AO1691" s="1">
        <v>2</v>
      </c>
      <c r="AP1691" s="1"/>
      <c r="AQ1691" s="1"/>
      <c r="AR1691" s="1"/>
      <c r="AS1691" s="8"/>
      <c r="AT1691" s="8"/>
      <c r="AU1691" s="8"/>
      <c r="AV1691" s="8"/>
      <c r="AW1691" s="2"/>
      <c r="AX1691" s="2"/>
      <c r="AY1691" s="2"/>
      <c r="AZ1691" s="2"/>
      <c r="BA1691" s="176" t="str">
        <f t="shared" si="1012"/>
        <v>Tarrant CD33</v>
      </c>
      <c r="BC1691" s="176">
        <v>33</v>
      </c>
      <c r="BE1691" s="97">
        <v>48</v>
      </c>
      <c r="BF1691" s="99"/>
      <c r="BG1691" s="176">
        <v>48439</v>
      </c>
      <c r="BH1691" s="176">
        <f t="shared" si="1016"/>
        <v>4843933</v>
      </c>
      <c r="BJ1691" s="176" t="s">
        <v>3279</v>
      </c>
      <c r="CB1691" s="176">
        <v>6</v>
      </c>
    </row>
    <row r="1692" spans="1:80" s="176" customFormat="1">
      <c r="A1692" s="176" t="s">
        <v>1662</v>
      </c>
      <c r="B1692" s="176" t="s">
        <v>2</v>
      </c>
      <c r="C1692" s="1">
        <f t="shared" si="1013"/>
        <v>21500</v>
      </c>
      <c r="D1692" s="1"/>
      <c r="E1692" s="1"/>
      <c r="F1692" s="1"/>
      <c r="G1692" s="1"/>
      <c r="H1692" s="1"/>
      <c r="I1692" s="1"/>
      <c r="J1692" s="1"/>
      <c r="K1692" s="1"/>
      <c r="L1692" s="1"/>
      <c r="M1692" s="7">
        <f>RANK(Z1692,(Z1692:AB1692,AC1692:AQ1692))</f>
        <v>4</v>
      </c>
      <c r="N1692" s="7">
        <f>RANK(AA1692,(Z1692:AB1692,AC1692:AQ1692))</f>
        <v>6</v>
      </c>
      <c r="O1692" s="7">
        <f>IF(AB1692&gt;0,RANK(AB1692,(Z1692:AB1692,AC1692:AQ1692)),0)</f>
        <v>2</v>
      </c>
      <c r="P1692" s="7">
        <f t="shared" si="1014"/>
        <v>1</v>
      </c>
      <c r="Q1692" s="1">
        <f t="shared" si="1015"/>
        <v>430</v>
      </c>
      <c r="R1692" s="2">
        <f t="shared" si="1005"/>
        <v>0.02</v>
      </c>
      <c r="S1692" s="2"/>
      <c r="T1692" s="2">
        <f t="shared" si="1006"/>
        <v>9.0604651162790692E-2</v>
      </c>
      <c r="U1692" s="2">
        <f t="shared" si="1007"/>
        <v>1.2325581395348837E-2</v>
      </c>
      <c r="V1692" s="2">
        <f t="shared" si="1008"/>
        <v>0.29199999999999998</v>
      </c>
      <c r="W1692" s="2">
        <f t="shared" si="1009"/>
        <v>0.312</v>
      </c>
      <c r="X1692" s="2">
        <f t="shared" si="1010"/>
        <v>0.24255813953488373</v>
      </c>
      <c r="Y1692" s="2">
        <f t="shared" si="1011"/>
        <v>5.0511627906976858E-2</v>
      </c>
      <c r="Z1692" s="1">
        <v>1948</v>
      </c>
      <c r="AA1692" s="1">
        <v>265</v>
      </c>
      <c r="AB1692" s="1">
        <v>6278</v>
      </c>
      <c r="AC1692" s="1">
        <v>6708</v>
      </c>
      <c r="AD1692" s="1">
        <v>5215</v>
      </c>
      <c r="AE1692" s="1">
        <v>700</v>
      </c>
      <c r="AF1692" s="1">
        <v>28</v>
      </c>
      <c r="AG1692" s="1">
        <v>28</v>
      </c>
      <c r="AH1692" s="1">
        <v>134</v>
      </c>
      <c r="AI1692" s="1">
        <v>150</v>
      </c>
      <c r="AJ1692" s="1"/>
      <c r="AK1692" s="1"/>
      <c r="AL1692" s="1">
        <v>30</v>
      </c>
      <c r="AM1692" s="1"/>
      <c r="AN1692" s="1">
        <v>11</v>
      </c>
      <c r="AO1692" s="1">
        <v>5</v>
      </c>
      <c r="AP1692" s="1"/>
      <c r="AQ1692" s="1"/>
      <c r="AR1692" s="1"/>
      <c r="AS1692" s="8"/>
      <c r="AT1692" s="8"/>
      <c r="AU1692" s="8"/>
      <c r="AV1692" s="8"/>
      <c r="AW1692" s="2"/>
      <c r="AX1692" s="2"/>
      <c r="AY1692" s="2"/>
      <c r="AZ1692" s="2"/>
      <c r="BA1692" s="176" t="str">
        <f t="shared" si="1012"/>
        <v>Travis CD10</v>
      </c>
      <c r="BC1692" s="176">
        <v>10</v>
      </c>
      <c r="BE1692" s="97">
        <v>48</v>
      </c>
      <c r="BF1692" s="99"/>
      <c r="BG1692" s="176">
        <v>48453</v>
      </c>
      <c r="BH1692" s="176">
        <f t="shared" si="1016"/>
        <v>4845310</v>
      </c>
      <c r="BJ1692" s="176" t="s">
        <v>3279</v>
      </c>
      <c r="CB1692" s="176">
        <v>4</v>
      </c>
    </row>
    <row r="1693" spans="1:80" s="176" customFormat="1">
      <c r="A1693" s="176" t="s">
        <v>1662</v>
      </c>
      <c r="B1693" s="176" t="s">
        <v>2</v>
      </c>
      <c r="C1693" s="1">
        <f t="shared" si="1013"/>
        <v>9085</v>
      </c>
      <c r="D1693" s="1"/>
      <c r="E1693" s="1"/>
      <c r="F1693" s="1"/>
      <c r="G1693" s="1"/>
      <c r="H1693" s="1"/>
      <c r="I1693" s="1"/>
      <c r="J1693" s="1"/>
      <c r="K1693" s="1"/>
      <c r="L1693" s="1"/>
      <c r="M1693" s="7">
        <f>RANK(Z1693,(Z1693:AB1693,AC1693:AQ1693))</f>
        <v>4</v>
      </c>
      <c r="N1693" s="7">
        <f>RANK(AA1693,(Z1693:AB1693,AC1693:AQ1693))</f>
        <v>6</v>
      </c>
      <c r="O1693" s="7">
        <f>IF(AB1693&gt;0,RANK(AB1693,(Z1693:AB1693,AC1693:AQ1693)),0)</f>
        <v>2</v>
      </c>
      <c r="P1693" s="7">
        <f t="shared" si="1014"/>
        <v>1</v>
      </c>
      <c r="Q1693" s="1">
        <f t="shared" si="1015"/>
        <v>889</v>
      </c>
      <c r="R1693" s="2">
        <f t="shared" si="1005"/>
        <v>9.7853604843148048E-2</v>
      </c>
      <c r="S1693" s="2"/>
      <c r="T1693" s="2">
        <f t="shared" si="1006"/>
        <v>5.4815630159603744E-2</v>
      </c>
      <c r="U1693" s="2">
        <f t="shared" si="1007"/>
        <v>9.6862960924600991E-3</v>
      </c>
      <c r="V1693" s="2">
        <f t="shared" si="1008"/>
        <v>0.25998899284534949</v>
      </c>
      <c r="W1693" s="2">
        <f t="shared" si="1009"/>
        <v>0.35784259768849752</v>
      </c>
      <c r="X1693" s="2">
        <f t="shared" si="1010"/>
        <v>0.25448541552008808</v>
      </c>
      <c r="Y1693" s="2">
        <f t="shared" si="1011"/>
        <v>6.3181067694001058E-2</v>
      </c>
      <c r="Z1693" s="1">
        <v>498</v>
      </c>
      <c r="AA1693" s="1">
        <v>88</v>
      </c>
      <c r="AB1693" s="1">
        <v>2362</v>
      </c>
      <c r="AC1693" s="1">
        <v>3251</v>
      </c>
      <c r="AD1693" s="1">
        <v>2312</v>
      </c>
      <c r="AE1693" s="1">
        <v>360</v>
      </c>
      <c r="AF1693" s="1">
        <v>22</v>
      </c>
      <c r="AG1693" s="1">
        <v>9</v>
      </c>
      <c r="AH1693" s="1">
        <v>85</v>
      </c>
      <c r="AI1693" s="1">
        <v>78</v>
      </c>
      <c r="AJ1693" s="1"/>
      <c r="AK1693" s="1"/>
      <c r="AL1693" s="1">
        <v>12</v>
      </c>
      <c r="AM1693" s="1"/>
      <c r="AN1693" s="1">
        <v>6</v>
      </c>
      <c r="AO1693" s="1">
        <v>2</v>
      </c>
      <c r="AP1693" s="1"/>
      <c r="AQ1693" s="1"/>
      <c r="AR1693" s="1"/>
      <c r="AS1693" s="8"/>
      <c r="AT1693" s="8"/>
      <c r="AU1693" s="8"/>
      <c r="AV1693" s="8"/>
      <c r="AW1693" s="2"/>
      <c r="AX1693" s="2"/>
      <c r="AY1693" s="2"/>
      <c r="AZ1693" s="2"/>
      <c r="BA1693" s="176" t="str">
        <f t="shared" si="1012"/>
        <v>Travis CD17</v>
      </c>
      <c r="BC1693" s="176">
        <v>17</v>
      </c>
      <c r="BE1693" s="97">
        <v>48</v>
      </c>
      <c r="BF1693" s="99"/>
      <c r="BG1693" s="176">
        <v>48453</v>
      </c>
      <c r="BH1693" s="176">
        <f t="shared" si="1016"/>
        <v>4845317</v>
      </c>
      <c r="BJ1693" s="176" t="s">
        <v>3279</v>
      </c>
      <c r="CB1693" s="176">
        <v>8</v>
      </c>
    </row>
    <row r="1694" spans="1:80" s="176" customFormat="1">
      <c r="A1694" s="176" t="s">
        <v>1662</v>
      </c>
      <c r="B1694" s="176" t="s">
        <v>2</v>
      </c>
      <c r="C1694" s="1">
        <f t="shared" si="1013"/>
        <v>15915</v>
      </c>
      <c r="D1694" s="1"/>
      <c r="E1694" s="1"/>
      <c r="F1694" s="1"/>
      <c r="G1694" s="1"/>
      <c r="H1694" s="1"/>
      <c r="I1694" s="1"/>
      <c r="J1694" s="1"/>
      <c r="K1694" s="1"/>
      <c r="L1694" s="1"/>
      <c r="M1694" s="7">
        <f>RANK(Z1694,(Z1694:AB1694,AC1694:AQ1694))</f>
        <v>4</v>
      </c>
      <c r="N1694" s="7">
        <f>RANK(AA1694,(Z1694:AB1694,AC1694:AQ1694))</f>
        <v>6</v>
      </c>
      <c r="O1694" s="7">
        <f>IF(AB1694&gt;0,RANK(AB1694,(Z1694:AB1694,AC1694:AQ1694)),0)</f>
        <v>1</v>
      </c>
      <c r="P1694" s="7">
        <f t="shared" si="1014"/>
        <v>2</v>
      </c>
      <c r="Q1694" s="1">
        <f t="shared" si="1015"/>
        <v>435</v>
      </c>
      <c r="R1694" s="2">
        <f t="shared" si="1005"/>
        <v>2.7332704995287466E-2</v>
      </c>
      <c r="S1694" s="2"/>
      <c r="T1694" s="2">
        <f t="shared" si="1006"/>
        <v>9.5947219604147024E-2</v>
      </c>
      <c r="U1694" s="2">
        <f t="shared" si="1007"/>
        <v>1.8284637134778511E-2</v>
      </c>
      <c r="V1694" s="2">
        <f t="shared" si="1008"/>
        <v>0.31058749607288721</v>
      </c>
      <c r="W1694" s="2">
        <f t="shared" si="1009"/>
        <v>0.28325479107759977</v>
      </c>
      <c r="X1694" s="2">
        <f t="shared" si="1010"/>
        <v>0.23927112786679233</v>
      </c>
      <c r="Y1694" s="2">
        <f t="shared" si="1011"/>
        <v>5.265472824379519E-2</v>
      </c>
      <c r="Z1694" s="1">
        <v>1527</v>
      </c>
      <c r="AA1694" s="1">
        <v>291</v>
      </c>
      <c r="AB1694" s="1">
        <v>4943</v>
      </c>
      <c r="AC1694" s="1">
        <v>4508</v>
      </c>
      <c r="AD1694" s="1">
        <v>3808</v>
      </c>
      <c r="AE1694" s="1">
        <v>455</v>
      </c>
      <c r="AF1694" s="1">
        <v>33</v>
      </c>
      <c r="AG1694" s="1">
        <v>23</v>
      </c>
      <c r="AH1694" s="1">
        <v>140</v>
      </c>
      <c r="AI1694" s="1">
        <v>148</v>
      </c>
      <c r="AJ1694" s="1"/>
      <c r="AK1694" s="1"/>
      <c r="AL1694" s="1">
        <v>26</v>
      </c>
      <c r="AM1694" s="1"/>
      <c r="AN1694" s="1">
        <v>1</v>
      </c>
      <c r="AO1694" s="1">
        <v>12</v>
      </c>
      <c r="AP1694" s="1"/>
      <c r="AQ1694" s="1"/>
      <c r="AR1694" s="1"/>
      <c r="AS1694" s="8"/>
      <c r="AT1694" s="8"/>
      <c r="AU1694" s="8"/>
      <c r="AV1694" s="8"/>
      <c r="AW1694" s="2"/>
      <c r="AX1694" s="2"/>
      <c r="AY1694" s="2"/>
      <c r="AZ1694" s="2"/>
      <c r="BA1694" s="176" t="str">
        <f t="shared" si="1012"/>
        <v>Travis CD21</v>
      </c>
      <c r="BC1694" s="176">
        <v>21</v>
      </c>
      <c r="BE1694" s="97">
        <v>48</v>
      </c>
      <c r="BF1694" s="99"/>
      <c r="BG1694" s="176">
        <v>48453</v>
      </c>
      <c r="BH1694" s="176">
        <f t="shared" si="1016"/>
        <v>4845321</v>
      </c>
      <c r="BJ1694" s="176" t="s">
        <v>3279</v>
      </c>
      <c r="CB1694" s="176">
        <v>3</v>
      </c>
    </row>
    <row r="1695" spans="1:80" s="176" customFormat="1">
      <c r="A1695" s="176" t="s">
        <v>1662</v>
      </c>
      <c r="B1695" s="176" t="s">
        <v>2</v>
      </c>
      <c r="C1695" s="1">
        <f t="shared" si="1013"/>
        <v>33017</v>
      </c>
      <c r="D1695" s="1"/>
      <c r="E1695" s="1"/>
      <c r="F1695" s="1"/>
      <c r="G1695" s="1"/>
      <c r="H1695" s="1"/>
      <c r="I1695" s="1"/>
      <c r="J1695" s="1"/>
      <c r="K1695" s="1"/>
      <c r="L1695" s="1"/>
      <c r="M1695" s="7">
        <f>RANK(Z1695,(Z1695:AB1695,AC1695:AQ1695))</f>
        <v>4</v>
      </c>
      <c r="N1695" s="7">
        <f>RANK(AA1695,(Z1695:AB1695,AC1695:AQ1695))</f>
        <v>6</v>
      </c>
      <c r="O1695" s="7">
        <f>IF(AB1695&gt;0,RANK(AB1695,(Z1695:AB1695,AC1695:AQ1695)),0)</f>
        <v>1</v>
      </c>
      <c r="P1695" s="7">
        <f t="shared" si="1014"/>
        <v>2</v>
      </c>
      <c r="Q1695" s="1">
        <f t="shared" si="1015"/>
        <v>445</v>
      </c>
      <c r="R1695" s="2">
        <f t="shared" si="1005"/>
        <v>1.3477905321501045E-2</v>
      </c>
      <c r="S1695" s="2"/>
      <c r="T1695" s="2">
        <f t="shared" si="1006"/>
        <v>9.1710331041584645E-2</v>
      </c>
      <c r="U1695" s="2">
        <f t="shared" si="1007"/>
        <v>1.1842384226307659E-2</v>
      </c>
      <c r="V1695" s="2">
        <f t="shared" si="1008"/>
        <v>0.30387376200139321</v>
      </c>
      <c r="W1695" s="2">
        <f t="shared" si="1009"/>
        <v>0.29039585667989215</v>
      </c>
      <c r="X1695" s="2">
        <f t="shared" si="1010"/>
        <v>0.25950268043735047</v>
      </c>
      <c r="Y1695" s="2">
        <f t="shared" si="1011"/>
        <v>4.2674985613471883E-2</v>
      </c>
      <c r="Z1695" s="1">
        <v>3028</v>
      </c>
      <c r="AA1695" s="1">
        <v>391</v>
      </c>
      <c r="AB1695" s="1">
        <v>10033</v>
      </c>
      <c r="AC1695" s="1">
        <v>9588</v>
      </c>
      <c r="AD1695" s="1">
        <v>8568</v>
      </c>
      <c r="AE1695" s="1">
        <v>907</v>
      </c>
      <c r="AF1695" s="1">
        <v>38</v>
      </c>
      <c r="AG1695" s="1">
        <v>26</v>
      </c>
      <c r="AH1695" s="1">
        <v>172</v>
      </c>
      <c r="AI1695" s="1">
        <v>219</v>
      </c>
      <c r="AJ1695" s="1"/>
      <c r="AK1695" s="1"/>
      <c r="AL1695" s="1">
        <v>35</v>
      </c>
      <c r="AM1695" s="1"/>
      <c r="AN1695" s="1">
        <v>6</v>
      </c>
      <c r="AO1695" s="1">
        <v>6</v>
      </c>
      <c r="AP1695" s="1"/>
      <c r="AQ1695" s="1"/>
      <c r="AR1695" s="1"/>
      <c r="AS1695" s="8"/>
      <c r="AT1695" s="8"/>
      <c r="AU1695" s="8"/>
      <c r="AV1695" s="8"/>
      <c r="AW1695" s="2"/>
      <c r="AX1695" s="2"/>
      <c r="AY1695" s="2"/>
      <c r="AZ1695" s="2"/>
      <c r="BA1695" s="176" t="str">
        <f t="shared" si="1012"/>
        <v>Travis CD25</v>
      </c>
      <c r="BC1695" s="176">
        <v>25</v>
      </c>
      <c r="BE1695" s="97">
        <v>48</v>
      </c>
      <c r="BF1695" s="99"/>
      <c r="BG1695" s="176">
        <v>48453</v>
      </c>
      <c r="BH1695" s="176">
        <f t="shared" si="1016"/>
        <v>4845325</v>
      </c>
      <c r="BJ1695" s="176" t="s">
        <v>3279</v>
      </c>
      <c r="CB1695" s="176">
        <v>5</v>
      </c>
    </row>
    <row r="1696" spans="1:80" s="176" customFormat="1">
      <c r="A1696" s="176" t="s">
        <v>1662</v>
      </c>
      <c r="B1696" s="176" t="s">
        <v>2</v>
      </c>
      <c r="C1696" s="1">
        <f t="shared" si="1013"/>
        <v>5156</v>
      </c>
      <c r="D1696" s="1"/>
      <c r="E1696" s="1"/>
      <c r="F1696" s="1"/>
      <c r="G1696" s="1"/>
      <c r="H1696" s="1"/>
      <c r="I1696" s="1"/>
      <c r="J1696" s="1"/>
      <c r="K1696" s="1"/>
      <c r="L1696" s="1"/>
      <c r="M1696" s="7">
        <f>RANK(Z1696,(Z1696:AB1696,AC1696:AQ1696))</f>
        <v>4</v>
      </c>
      <c r="N1696" s="7">
        <f>RANK(AA1696,(Z1696:AB1696,AC1696:AQ1696))</f>
        <v>6</v>
      </c>
      <c r="O1696" s="7">
        <f>IF(AB1696&gt;0,RANK(AB1696,(Z1696:AB1696,AC1696:AQ1696)),0)</f>
        <v>3</v>
      </c>
      <c r="P1696" s="7">
        <f t="shared" si="1014"/>
        <v>1</v>
      </c>
      <c r="Q1696" s="1">
        <f t="shared" si="1015"/>
        <v>136</v>
      </c>
      <c r="R1696" s="2">
        <f t="shared" si="1005"/>
        <v>2.6377036462373934E-2</v>
      </c>
      <c r="S1696" s="2"/>
      <c r="T1696" s="2">
        <f t="shared" si="1006"/>
        <v>4.6159813809154383E-2</v>
      </c>
      <c r="U1696" s="2">
        <f t="shared" si="1007"/>
        <v>1.7067494181536073E-2</v>
      </c>
      <c r="V1696" s="2">
        <f t="shared" si="1008"/>
        <v>0.23254460822342901</v>
      </c>
      <c r="W1696" s="2">
        <f t="shared" si="1009"/>
        <v>0.33010085337470907</v>
      </c>
      <c r="X1696" s="2">
        <f t="shared" si="1010"/>
        <v>0.30372381691233513</v>
      </c>
      <c r="Y1696" s="2">
        <f t="shared" si="1011"/>
        <v>7.0403413498836331E-2</v>
      </c>
      <c r="Z1696" s="1">
        <v>238</v>
      </c>
      <c r="AA1696" s="1">
        <v>88</v>
      </c>
      <c r="AB1696" s="1">
        <v>1199</v>
      </c>
      <c r="AC1696" s="1">
        <v>1702</v>
      </c>
      <c r="AD1696" s="1">
        <v>1566</v>
      </c>
      <c r="AE1696" s="1">
        <v>211</v>
      </c>
      <c r="AF1696" s="1">
        <v>8</v>
      </c>
      <c r="AG1696" s="1">
        <v>6</v>
      </c>
      <c r="AH1696" s="1">
        <v>60</v>
      </c>
      <c r="AI1696" s="1">
        <v>60</v>
      </c>
      <c r="AJ1696" s="1"/>
      <c r="AK1696" s="1"/>
      <c r="AL1696" s="1">
        <v>10</v>
      </c>
      <c r="AM1696" s="1"/>
      <c r="AN1696" s="1">
        <v>5</v>
      </c>
      <c r="AO1696" s="1">
        <v>3</v>
      </c>
      <c r="AP1696" s="1"/>
      <c r="AQ1696" s="1"/>
      <c r="AR1696" s="1"/>
      <c r="AS1696" s="8"/>
      <c r="AT1696" s="8"/>
      <c r="AU1696" s="8"/>
      <c r="AV1696" s="8"/>
      <c r="AW1696" s="2"/>
      <c r="AX1696" s="2"/>
      <c r="AY1696" s="2"/>
      <c r="AZ1696" s="2"/>
      <c r="BA1696" s="176" t="str">
        <f t="shared" si="1012"/>
        <v>Travis CD35</v>
      </c>
      <c r="BC1696" s="176">
        <v>35</v>
      </c>
      <c r="BE1696" s="97">
        <v>48</v>
      </c>
      <c r="BF1696" s="99"/>
      <c r="BG1696" s="176">
        <v>48453</v>
      </c>
      <c r="BH1696" s="176">
        <f t="shared" si="1016"/>
        <v>4845335</v>
      </c>
      <c r="BJ1696" s="176" t="s">
        <v>3279</v>
      </c>
      <c r="CB1696" s="176">
        <v>8</v>
      </c>
    </row>
    <row r="1697" spans="1:80" s="176" customFormat="1">
      <c r="A1697" s="176" t="s">
        <v>2558</v>
      </c>
      <c r="B1697" s="176" t="s">
        <v>2</v>
      </c>
      <c r="C1697" s="1">
        <f t="shared" si="1013"/>
        <v>2539</v>
      </c>
      <c r="D1697" s="1"/>
      <c r="E1697" s="1"/>
      <c r="F1697" s="1"/>
      <c r="G1697" s="1"/>
      <c r="H1697" s="1"/>
      <c r="I1697" s="1"/>
      <c r="J1697" s="1"/>
      <c r="K1697" s="1"/>
      <c r="L1697" s="1"/>
      <c r="M1697" s="7">
        <f>RANK(Z1697,(Z1697:AB1697,AC1697:AQ1697))</f>
        <v>6</v>
      </c>
      <c r="N1697" s="7">
        <f>RANK(AA1697,(Z1697:AB1697,AC1697:AQ1697))</f>
        <v>7</v>
      </c>
      <c r="O1697" s="7">
        <f>IF(AB1697&gt;0,RANK(AB1697,(Z1697:AB1697,AC1697:AQ1697)),0)</f>
        <v>3</v>
      </c>
      <c r="P1697" s="7">
        <f t="shared" si="1014"/>
        <v>1</v>
      </c>
      <c r="Q1697" s="1">
        <f t="shared" si="1015"/>
        <v>630</v>
      </c>
      <c r="R1697" s="2">
        <f t="shared" si="1005"/>
        <v>0.24812918471839307</v>
      </c>
      <c r="S1697" s="2"/>
      <c r="T1697" s="2">
        <f t="shared" si="1006"/>
        <v>2.048050413548641E-2</v>
      </c>
      <c r="U1697" s="2">
        <f t="shared" si="1007"/>
        <v>1.2209531311539977E-2</v>
      </c>
      <c r="V1697" s="2">
        <f t="shared" si="1008"/>
        <v>8.9405277668373376E-2</v>
      </c>
      <c r="W1697" s="2">
        <f t="shared" si="1009"/>
        <v>0.52264671130366291</v>
      </c>
      <c r="X1697" s="2">
        <f t="shared" si="1010"/>
        <v>0.27451752658526979</v>
      </c>
      <c r="Y1697" s="2">
        <f t="shared" si="1011"/>
        <v>8.0740448995667513E-2</v>
      </c>
      <c r="Z1697" s="1">
        <v>52</v>
      </c>
      <c r="AA1697" s="1">
        <v>31</v>
      </c>
      <c r="AB1697" s="1">
        <v>227</v>
      </c>
      <c r="AC1697" s="1">
        <v>1327</v>
      </c>
      <c r="AD1697" s="1">
        <v>697</v>
      </c>
      <c r="AE1697" s="1">
        <v>115</v>
      </c>
      <c r="AF1697" s="1">
        <v>3</v>
      </c>
      <c r="AG1697" s="1">
        <v>3</v>
      </c>
      <c r="AH1697" s="1">
        <v>9</v>
      </c>
      <c r="AI1697" s="1">
        <v>57</v>
      </c>
      <c r="AJ1697" s="1"/>
      <c r="AK1697" s="1"/>
      <c r="AL1697" s="1">
        <v>6</v>
      </c>
      <c r="AM1697" s="1"/>
      <c r="AN1697" s="1">
        <v>9</v>
      </c>
      <c r="AO1697" s="1">
        <v>3</v>
      </c>
      <c r="AP1697" s="1"/>
      <c r="AQ1697" s="1"/>
      <c r="AR1697" s="1"/>
      <c r="AS1697" s="8"/>
      <c r="AT1697" s="8"/>
      <c r="AU1697" s="8"/>
      <c r="AV1697" s="8"/>
      <c r="AW1697" s="2"/>
      <c r="AX1697" s="2"/>
      <c r="AY1697" s="2"/>
      <c r="AZ1697" s="2"/>
      <c r="BA1697" s="176" t="str">
        <f t="shared" si="1012"/>
        <v>Upshur CD1</v>
      </c>
      <c r="BC1697" s="176">
        <v>1</v>
      </c>
      <c r="BE1697" s="97">
        <v>48</v>
      </c>
      <c r="BF1697" s="99"/>
      <c r="BG1697" s="176">
        <v>48459</v>
      </c>
      <c r="BH1697" s="176">
        <f t="shared" si="1016"/>
        <v>4845901</v>
      </c>
      <c r="BJ1697" s="176" t="s">
        <v>3279</v>
      </c>
      <c r="CB1697" s="176">
        <v>3</v>
      </c>
    </row>
    <row r="1698" spans="1:80" s="176" customFormat="1">
      <c r="A1698" s="176" t="s">
        <v>2558</v>
      </c>
      <c r="B1698" s="176" t="s">
        <v>2</v>
      </c>
      <c r="C1698" s="1">
        <f t="shared" si="1013"/>
        <v>5910</v>
      </c>
      <c r="D1698" s="1"/>
      <c r="E1698" s="1"/>
      <c r="F1698" s="1"/>
      <c r="G1698" s="1"/>
      <c r="H1698" s="1"/>
      <c r="I1698" s="1"/>
      <c r="J1698" s="1"/>
      <c r="K1698" s="1"/>
      <c r="L1698" s="1"/>
      <c r="M1698" s="7">
        <f>RANK(Z1698,(Z1698:AB1698,AC1698:AQ1698))</f>
        <v>5</v>
      </c>
      <c r="N1698" s="7">
        <f>RANK(AA1698,(Z1698:AB1698,AC1698:AQ1698))</f>
        <v>7</v>
      </c>
      <c r="O1698" s="7">
        <f>IF(AB1698&gt;0,RANK(AB1698,(Z1698:AB1698,AC1698:AQ1698)),0)</f>
        <v>3</v>
      </c>
      <c r="P1698" s="7">
        <f t="shared" si="1014"/>
        <v>1</v>
      </c>
      <c r="Q1698" s="1">
        <f t="shared" si="1015"/>
        <v>1302</v>
      </c>
      <c r="R1698" s="2">
        <f t="shared" si="1005"/>
        <v>0.22030456852791877</v>
      </c>
      <c r="S1698" s="2"/>
      <c r="T1698" s="2">
        <f t="shared" si="1006"/>
        <v>1.8781725888324875E-2</v>
      </c>
      <c r="U1698" s="2">
        <f t="shared" si="1007"/>
        <v>1.1167512690355329E-2</v>
      </c>
      <c r="V1698" s="2">
        <f t="shared" si="1008"/>
        <v>8.4602368866328256E-2</v>
      </c>
      <c r="W1698" s="2">
        <f t="shared" si="1009"/>
        <v>0.51285956006768185</v>
      </c>
      <c r="X1698" s="2">
        <f t="shared" si="1010"/>
        <v>0.29255499153976311</v>
      </c>
      <c r="Y1698" s="2">
        <f t="shared" si="1011"/>
        <v>8.0033840947546675E-2</v>
      </c>
      <c r="Z1698" s="1">
        <v>111</v>
      </c>
      <c r="AA1698" s="1">
        <v>66</v>
      </c>
      <c r="AB1698" s="1">
        <v>500</v>
      </c>
      <c r="AC1698" s="1">
        <v>3031</v>
      </c>
      <c r="AD1698" s="1">
        <v>1729</v>
      </c>
      <c r="AE1698" s="1">
        <v>298</v>
      </c>
      <c r="AF1698" s="1">
        <v>7</v>
      </c>
      <c r="AG1698" s="1">
        <v>4</v>
      </c>
      <c r="AH1698" s="1">
        <v>17</v>
      </c>
      <c r="AI1698" s="1">
        <v>95</v>
      </c>
      <c r="AJ1698" s="1"/>
      <c r="AK1698" s="1"/>
      <c r="AL1698" s="1">
        <v>23</v>
      </c>
      <c r="AM1698" s="1"/>
      <c r="AN1698" s="1">
        <v>22</v>
      </c>
      <c r="AO1698" s="1">
        <v>7</v>
      </c>
      <c r="AP1698" s="1"/>
      <c r="AQ1698" s="1"/>
      <c r="AR1698" s="1"/>
      <c r="AS1698" s="8"/>
      <c r="AT1698" s="8"/>
      <c r="AU1698" s="8"/>
      <c r="AV1698" s="8"/>
      <c r="AW1698" s="2"/>
      <c r="AX1698" s="2"/>
      <c r="AY1698" s="2"/>
      <c r="AZ1698" s="2"/>
      <c r="BA1698" s="176" t="str">
        <f t="shared" si="1012"/>
        <v>Upshur CD4</v>
      </c>
      <c r="BC1698" s="176">
        <v>4</v>
      </c>
      <c r="BE1698" s="97">
        <v>48</v>
      </c>
      <c r="BF1698" s="99"/>
      <c r="BG1698" s="176">
        <v>48459</v>
      </c>
      <c r="BH1698" s="176">
        <f t="shared" si="1016"/>
        <v>4845904</v>
      </c>
      <c r="BJ1698" s="176" t="s">
        <v>3279</v>
      </c>
      <c r="CB1698" s="176">
        <v>2</v>
      </c>
    </row>
    <row r="1699" spans="1:80" s="176" customFormat="1">
      <c r="A1699" s="176" t="s">
        <v>261</v>
      </c>
      <c r="B1699" s="176" t="s">
        <v>2</v>
      </c>
      <c r="C1699" s="1">
        <f t="shared" si="1013"/>
        <v>956</v>
      </c>
      <c r="D1699" s="1"/>
      <c r="E1699" s="1"/>
      <c r="F1699" s="1"/>
      <c r="G1699" s="1"/>
      <c r="H1699" s="1"/>
      <c r="I1699" s="1"/>
      <c r="J1699" s="1"/>
      <c r="K1699" s="1"/>
      <c r="L1699" s="1"/>
      <c r="M1699" s="7">
        <f>RANK(Z1699,(Z1699:AB1699,AC1699:AQ1699))</f>
        <v>5</v>
      </c>
      <c r="N1699" s="7">
        <f>RANK(AA1699,(Z1699:AB1699,AC1699:AQ1699))</f>
        <v>7</v>
      </c>
      <c r="O1699" s="7">
        <f>IF(AB1699&gt;0,RANK(AB1699,(Z1699:AB1699,AC1699:AQ1699)),0)</f>
        <v>3</v>
      </c>
      <c r="P1699" s="7">
        <f t="shared" si="1014"/>
        <v>1</v>
      </c>
      <c r="Q1699" s="1">
        <f t="shared" si="1015"/>
        <v>198</v>
      </c>
      <c r="R1699" s="2">
        <f t="shared" si="1005"/>
        <v>0.20711297071129708</v>
      </c>
      <c r="S1699" s="2"/>
      <c r="T1699" s="2">
        <f t="shared" si="1006"/>
        <v>1.5690376569037656E-2</v>
      </c>
      <c r="U1699" s="2">
        <f t="shared" si="1007"/>
        <v>4.1841004184100415E-3</v>
      </c>
      <c r="V1699" s="2">
        <f t="shared" si="1008"/>
        <v>8.7866108786610872E-2</v>
      </c>
      <c r="W1699" s="2">
        <f t="shared" si="1009"/>
        <v>0.52405857740585771</v>
      </c>
      <c r="X1699" s="2">
        <f t="shared" si="1010"/>
        <v>0.31694560669456068</v>
      </c>
      <c r="Y1699" s="2">
        <f t="shared" si="1011"/>
        <v>5.1255230125523077E-2</v>
      </c>
      <c r="Z1699" s="1">
        <v>15</v>
      </c>
      <c r="AA1699" s="1">
        <v>4</v>
      </c>
      <c r="AB1699" s="1">
        <v>84</v>
      </c>
      <c r="AC1699" s="1">
        <v>501</v>
      </c>
      <c r="AD1699" s="1">
        <v>303</v>
      </c>
      <c r="AE1699" s="1">
        <v>39</v>
      </c>
      <c r="AF1699" s="1">
        <v>0</v>
      </c>
      <c r="AG1699" s="1">
        <v>1</v>
      </c>
      <c r="AH1699" s="1">
        <v>1</v>
      </c>
      <c r="AI1699" s="1">
        <v>6</v>
      </c>
      <c r="AJ1699" s="1"/>
      <c r="AK1699" s="1"/>
      <c r="AL1699" s="1">
        <v>1</v>
      </c>
      <c r="AM1699" s="1"/>
      <c r="AN1699" s="1">
        <v>0</v>
      </c>
      <c r="AO1699" s="1">
        <v>1</v>
      </c>
      <c r="AP1699" s="1"/>
      <c r="AQ1699" s="1"/>
      <c r="AR1699" s="1"/>
      <c r="AS1699" s="8"/>
      <c r="AT1699" s="8"/>
      <c r="AU1699" s="8"/>
      <c r="AV1699" s="8"/>
      <c r="AW1699" s="2"/>
      <c r="AX1699" s="2"/>
      <c r="AY1699" s="2"/>
      <c r="AZ1699" s="2"/>
      <c r="BA1699" s="176" t="str">
        <f t="shared" si="1012"/>
        <v>Wilson CD15</v>
      </c>
      <c r="BC1699" s="176">
        <v>15</v>
      </c>
      <c r="BE1699" s="97">
        <v>48</v>
      </c>
      <c r="BF1699" s="99"/>
      <c r="BG1699" s="176">
        <v>48493</v>
      </c>
      <c r="BH1699" s="176">
        <f t="shared" si="1016"/>
        <v>4849315</v>
      </c>
      <c r="BJ1699" s="176" t="s">
        <v>3279</v>
      </c>
      <c r="CB1699" s="176">
        <v>2</v>
      </c>
    </row>
    <row r="1700" spans="1:80" s="176" customFormat="1">
      <c r="A1700" s="176" t="s">
        <v>261</v>
      </c>
      <c r="B1700" s="176" t="s">
        <v>2</v>
      </c>
      <c r="C1700" s="1">
        <f t="shared" si="1013"/>
        <v>7412</v>
      </c>
      <c r="D1700" s="1"/>
      <c r="E1700" s="1"/>
      <c r="F1700" s="1"/>
      <c r="G1700" s="1"/>
      <c r="H1700" s="1"/>
      <c r="I1700" s="1"/>
      <c r="J1700" s="1"/>
      <c r="K1700" s="1"/>
      <c r="L1700" s="1"/>
      <c r="M1700" s="7">
        <f>RANK(Z1700,(Z1700:AB1700,AC1700:AQ1700))</f>
        <v>5</v>
      </c>
      <c r="N1700" s="7">
        <f>RANK(AA1700,(Z1700:AB1700,AC1700:AQ1700))</f>
        <v>7</v>
      </c>
      <c r="O1700" s="7">
        <f>IF(AB1700&gt;0,RANK(AB1700,(Z1700:AB1700,AC1700:AQ1700)),0)</f>
        <v>3</v>
      </c>
      <c r="P1700" s="7">
        <f t="shared" si="1014"/>
        <v>1</v>
      </c>
      <c r="Q1700" s="1">
        <f t="shared" si="1015"/>
        <v>1699</v>
      </c>
      <c r="R1700" s="2">
        <f t="shared" si="1005"/>
        <v>0.22922288181327577</v>
      </c>
      <c r="S1700" s="2"/>
      <c r="T1700" s="2">
        <f t="shared" si="1006"/>
        <v>1.9427954668105773E-2</v>
      </c>
      <c r="U1700" s="2">
        <f t="shared" si="1007"/>
        <v>8.634646519158122E-3</v>
      </c>
      <c r="V1700" s="2">
        <f t="shared" si="1008"/>
        <v>0.12344846195358877</v>
      </c>
      <c r="W1700" s="2">
        <f t="shared" si="1009"/>
        <v>0.51052347544522392</v>
      </c>
      <c r="X1700" s="2">
        <f t="shared" si="1010"/>
        <v>0.2813005936319482</v>
      </c>
      <c r="Y1700" s="2">
        <f t="shared" si="1011"/>
        <v>5.6664867781975159E-2</v>
      </c>
      <c r="Z1700" s="1">
        <v>144</v>
      </c>
      <c r="AA1700" s="1">
        <v>64</v>
      </c>
      <c r="AB1700" s="1">
        <v>915</v>
      </c>
      <c r="AC1700" s="1">
        <v>3784</v>
      </c>
      <c r="AD1700" s="1">
        <v>2085</v>
      </c>
      <c r="AE1700" s="1">
        <v>275</v>
      </c>
      <c r="AF1700" s="1">
        <v>6</v>
      </c>
      <c r="AG1700" s="1">
        <v>14</v>
      </c>
      <c r="AH1700" s="1">
        <v>13</v>
      </c>
      <c r="AI1700" s="1">
        <v>88</v>
      </c>
      <c r="AJ1700" s="1"/>
      <c r="AK1700" s="1"/>
      <c r="AL1700" s="1">
        <v>9</v>
      </c>
      <c r="AM1700" s="1"/>
      <c r="AN1700" s="1">
        <v>7</v>
      </c>
      <c r="AO1700" s="1">
        <v>8</v>
      </c>
      <c r="AP1700" s="1"/>
      <c r="AQ1700" s="1"/>
      <c r="AR1700" s="1"/>
      <c r="AS1700" s="8"/>
      <c r="AT1700" s="8"/>
      <c r="AU1700" s="8"/>
      <c r="AV1700" s="8"/>
      <c r="AW1700" s="2"/>
      <c r="AX1700" s="2"/>
      <c r="AY1700" s="2"/>
      <c r="AZ1700" s="2"/>
      <c r="BA1700" s="176" t="str">
        <f t="shared" si="1012"/>
        <v>Wilson CD28</v>
      </c>
      <c r="BC1700" s="176">
        <v>28</v>
      </c>
      <c r="BE1700" s="97">
        <v>48</v>
      </c>
      <c r="BF1700" s="99"/>
      <c r="BG1700" s="176">
        <v>48493</v>
      </c>
      <c r="BH1700" s="176">
        <f t="shared" si="1016"/>
        <v>4849328</v>
      </c>
      <c r="BJ1700" s="176" t="s">
        <v>3279</v>
      </c>
      <c r="CB1700" s="176">
        <v>1</v>
      </c>
    </row>
    <row r="1701" spans="1:80" s="176" customFormat="1">
      <c r="A1701" s="176" t="s">
        <v>721</v>
      </c>
      <c r="B1701" s="176" t="s">
        <v>2</v>
      </c>
      <c r="C1701" s="1">
        <f t="shared" si="1013"/>
        <v>3990</v>
      </c>
      <c r="D1701" s="1"/>
      <c r="E1701" s="1"/>
      <c r="F1701" s="1"/>
      <c r="G1701" s="1"/>
      <c r="H1701" s="1"/>
      <c r="I1701" s="1"/>
      <c r="J1701" s="1"/>
      <c r="K1701" s="1"/>
      <c r="L1701" s="1"/>
      <c r="M1701" s="7">
        <f>RANK(Z1701,(Z1701:AB1701,AC1701:AQ1701))</f>
        <v>5</v>
      </c>
      <c r="N1701" s="7">
        <f>RANK(AA1701,(Z1701:AB1701,AC1701:AQ1701))</f>
        <v>7</v>
      </c>
      <c r="O1701" s="7">
        <f>IF(AB1701&gt;0,RANK(AB1701,(Z1701:AB1701,AC1701:AQ1701)),0)</f>
        <v>3</v>
      </c>
      <c r="P1701" s="7">
        <f t="shared" si="1014"/>
        <v>1</v>
      </c>
      <c r="Q1701" s="1">
        <f t="shared" si="1015"/>
        <v>824</v>
      </c>
      <c r="R1701" s="2">
        <f t="shared" si="1005"/>
        <v>0.20651629072681704</v>
      </c>
      <c r="S1701" s="2"/>
      <c r="T1701" s="2">
        <f t="shared" si="1006"/>
        <v>1.9047619047619049E-2</v>
      </c>
      <c r="U1701" s="2">
        <f t="shared" si="1007"/>
        <v>1.0025062656641603E-2</v>
      </c>
      <c r="V1701" s="2">
        <f t="shared" si="1008"/>
        <v>0.11578947368421053</v>
      </c>
      <c r="W1701" s="2">
        <f t="shared" si="1009"/>
        <v>0.49699248120300754</v>
      </c>
      <c r="X1701" s="2">
        <f t="shared" si="1010"/>
        <v>0.2904761904761905</v>
      </c>
      <c r="Y1701" s="2">
        <f t="shared" si="1011"/>
        <v>6.7669172932330712E-2</v>
      </c>
      <c r="Z1701" s="1">
        <v>76</v>
      </c>
      <c r="AA1701" s="1">
        <v>40</v>
      </c>
      <c r="AB1701" s="1">
        <v>462</v>
      </c>
      <c r="AC1701" s="1">
        <v>1983</v>
      </c>
      <c r="AD1701" s="1">
        <v>1159</v>
      </c>
      <c r="AE1701" s="1">
        <v>203</v>
      </c>
      <c r="AF1701" s="1">
        <v>1</v>
      </c>
      <c r="AG1701" s="1">
        <v>0</v>
      </c>
      <c r="AH1701" s="1">
        <v>8</v>
      </c>
      <c r="AI1701" s="1">
        <v>45</v>
      </c>
      <c r="AJ1701" s="1"/>
      <c r="AK1701" s="1"/>
      <c r="AL1701" s="1">
        <v>9</v>
      </c>
      <c r="AM1701" s="1"/>
      <c r="AN1701" s="1">
        <v>2</v>
      </c>
      <c r="AO1701" s="1">
        <v>2</v>
      </c>
      <c r="AP1701" s="1"/>
      <c r="AQ1701" s="1"/>
      <c r="AR1701" s="1"/>
      <c r="AS1701" s="8"/>
      <c r="AT1701" s="8"/>
      <c r="AU1701" s="8"/>
      <c r="AV1701" s="8"/>
      <c r="AW1701" s="2"/>
      <c r="AX1701" s="2"/>
      <c r="AY1701" s="2"/>
      <c r="AZ1701" s="2"/>
      <c r="BA1701" s="176" t="str">
        <f t="shared" si="1012"/>
        <v>Wise CD12</v>
      </c>
      <c r="BC1701" s="176">
        <v>12</v>
      </c>
      <c r="BE1701" s="97">
        <v>48</v>
      </c>
      <c r="BF1701" s="99"/>
      <c r="BG1701" s="176">
        <v>48497</v>
      </c>
      <c r="BH1701" s="176">
        <f t="shared" si="1016"/>
        <v>4849712</v>
      </c>
      <c r="BJ1701" s="176" t="s">
        <v>3279</v>
      </c>
      <c r="CB1701" s="176">
        <v>3</v>
      </c>
    </row>
    <row r="1702" spans="1:80" s="176" customFormat="1">
      <c r="A1702" s="176" t="s">
        <v>721</v>
      </c>
      <c r="B1702" s="176" t="s">
        <v>2</v>
      </c>
      <c r="C1702" s="1">
        <f t="shared" si="1013"/>
        <v>7108</v>
      </c>
      <c r="D1702" s="1"/>
      <c r="E1702" s="1"/>
      <c r="F1702" s="1"/>
      <c r="G1702" s="1"/>
      <c r="H1702" s="1"/>
      <c r="I1702" s="1"/>
      <c r="J1702" s="1"/>
      <c r="K1702" s="1"/>
      <c r="L1702" s="1"/>
      <c r="M1702" s="7">
        <f>RANK(Z1702,(Z1702:AB1702,AC1702:AQ1702))</f>
        <v>5</v>
      </c>
      <c r="N1702" s="7">
        <f>RANK(AA1702,(Z1702:AB1702,AC1702:AQ1702))</f>
        <v>7</v>
      </c>
      <c r="O1702" s="7">
        <f>IF(AB1702&gt;0,RANK(AB1702,(Z1702:AB1702,AC1702:AQ1702)),0)</f>
        <v>3</v>
      </c>
      <c r="P1702" s="7">
        <f t="shared" si="1014"/>
        <v>1</v>
      </c>
      <c r="Q1702" s="1">
        <f t="shared" si="1015"/>
        <v>1202</v>
      </c>
      <c r="R1702" s="2">
        <f t="shared" si="1005"/>
        <v>0.16910523353967361</v>
      </c>
      <c r="S1702" s="2"/>
      <c r="T1702" s="2">
        <f t="shared" si="1006"/>
        <v>1.6319639842431063E-2</v>
      </c>
      <c r="U1702" s="2">
        <f t="shared" si="1007"/>
        <v>7.7377602701181767E-3</v>
      </c>
      <c r="V1702" s="2">
        <f t="shared" si="1008"/>
        <v>9.6229600450196962E-2</v>
      </c>
      <c r="W1702" s="2">
        <f t="shared" si="1009"/>
        <v>0.49676420934158694</v>
      </c>
      <c r="X1702" s="2">
        <f t="shared" si="1010"/>
        <v>0.32765897580191333</v>
      </c>
      <c r="Y1702" s="2">
        <f t="shared" si="1011"/>
        <v>5.5289814293753625E-2</v>
      </c>
      <c r="Z1702" s="1">
        <v>116</v>
      </c>
      <c r="AA1702" s="1">
        <v>55</v>
      </c>
      <c r="AB1702" s="1">
        <v>684</v>
      </c>
      <c r="AC1702" s="1">
        <v>3531</v>
      </c>
      <c r="AD1702" s="1">
        <v>2329</v>
      </c>
      <c r="AE1702" s="1">
        <v>290</v>
      </c>
      <c r="AF1702" s="1">
        <v>1</v>
      </c>
      <c r="AG1702" s="1">
        <v>7</v>
      </c>
      <c r="AH1702" s="1">
        <v>15</v>
      </c>
      <c r="AI1702" s="1">
        <v>60</v>
      </c>
      <c r="AJ1702" s="1"/>
      <c r="AK1702" s="1"/>
      <c r="AL1702" s="1">
        <v>9</v>
      </c>
      <c r="AM1702" s="1"/>
      <c r="AN1702" s="1">
        <v>2</v>
      </c>
      <c r="AO1702" s="1">
        <v>9</v>
      </c>
      <c r="AP1702" s="1"/>
      <c r="AQ1702" s="1"/>
      <c r="AR1702" s="1"/>
      <c r="AS1702" s="8"/>
      <c r="AT1702" s="8"/>
      <c r="AU1702" s="8"/>
      <c r="AV1702" s="8"/>
      <c r="AW1702" s="2"/>
      <c r="AX1702" s="2"/>
      <c r="AY1702" s="2"/>
      <c r="AZ1702" s="2"/>
      <c r="BA1702" s="176" t="str">
        <f t="shared" si="1012"/>
        <v>Wise CD13</v>
      </c>
      <c r="BC1702" s="176">
        <v>13</v>
      </c>
      <c r="BE1702" s="97">
        <v>48</v>
      </c>
      <c r="BF1702" s="99"/>
      <c r="BG1702" s="176">
        <v>48497</v>
      </c>
      <c r="BH1702" s="176">
        <f t="shared" si="1016"/>
        <v>4849713</v>
      </c>
      <c r="BJ1702" s="176" t="s">
        <v>3279</v>
      </c>
      <c r="CB1702" s="176">
        <v>1</v>
      </c>
    </row>
    <row r="1703" spans="1:80">
      <c r="A1703" t="s">
        <v>3269</v>
      </c>
      <c r="B1703" t="s">
        <v>2</v>
      </c>
      <c r="C1703" s="1">
        <f>SUM(Z1703:AQ1703)</f>
        <v>5880</v>
      </c>
      <c r="D1703" s="1"/>
      <c r="E1703" s="1"/>
      <c r="F1703" s="1"/>
      <c r="G1703" s="1"/>
      <c r="H1703" s="1"/>
      <c r="I1703" s="1"/>
      <c r="J1703" s="1"/>
      <c r="K1703" s="1"/>
      <c r="L1703" s="1"/>
      <c r="M1703" s="7">
        <f>RANK(Z1703,(Z1703:AB1703,AC1703:AQ1703))</f>
        <v>5</v>
      </c>
      <c r="N1703" s="7">
        <f>RANK(AA1703,(Z1703:AB1703,AC1703:AQ1703))</f>
        <v>7</v>
      </c>
      <c r="O1703" s="7">
        <f>IF(AB1703&gt;0,RANK(AB1703,(Z1703:AB1703,AC1703:AQ1703)),0)</f>
        <v>3</v>
      </c>
      <c r="P1703" s="7">
        <f>IF(AC1703&gt;0,RANK(AC1703,(Z1703:AQ1703)),0)</f>
        <v>1</v>
      </c>
      <c r="Q1703" s="1">
        <f>MAX(Z1703:AG1703)-LARGE(Z1703:AG1703,2)</f>
        <v>2576</v>
      </c>
      <c r="R1703" s="2">
        <f t="shared" si="1005"/>
        <v>0.43809523809523809</v>
      </c>
      <c r="S1703" s="2"/>
      <c r="T1703" s="2">
        <f t="shared" si="1006"/>
        <v>1.8197278911564627E-2</v>
      </c>
      <c r="U1703" s="2">
        <f t="shared" si="1007"/>
        <v>6.1224489795918364E-3</v>
      </c>
      <c r="V1703" s="2">
        <f t="shared" si="1008"/>
        <v>8.5544217687074833E-2</v>
      </c>
      <c r="W1703" s="2">
        <f t="shared" si="1009"/>
        <v>0.64404761904761909</v>
      </c>
      <c r="X1703" s="2">
        <f t="shared" si="1010"/>
        <v>0.20595238095238094</v>
      </c>
      <c r="Y1703" s="2">
        <f t="shared" si="1011"/>
        <v>4.0136054421768652E-2</v>
      </c>
      <c r="Z1703" s="1">
        <v>107</v>
      </c>
      <c r="AA1703" s="1">
        <v>36</v>
      </c>
      <c r="AB1703" s="1">
        <v>503</v>
      </c>
      <c r="AC1703" s="1">
        <v>3787</v>
      </c>
      <c r="AD1703" s="1">
        <v>1211</v>
      </c>
      <c r="AE1703" s="1">
        <v>177</v>
      </c>
      <c r="AF1703" s="1">
        <v>4</v>
      </c>
      <c r="AG1703" s="1">
        <v>6</v>
      </c>
      <c r="AH1703" s="1">
        <v>3</v>
      </c>
      <c r="AI1703" s="1">
        <v>42</v>
      </c>
      <c r="AK1703" s="1"/>
      <c r="AL1703" s="1">
        <v>3</v>
      </c>
      <c r="AN1703" s="1">
        <v>1</v>
      </c>
      <c r="AO1703" s="1">
        <v>0</v>
      </c>
      <c r="AP1703" s="1"/>
      <c r="AQ1703" s="1"/>
      <c r="AR1703" s="1"/>
      <c r="AS1703" s="8"/>
      <c r="AT1703" s="8"/>
      <c r="AU1703" s="8"/>
      <c r="AV1703" s="8"/>
      <c r="AW1703" s="2"/>
      <c r="AX1703" s="2"/>
      <c r="AY1703" s="2"/>
      <c r="AZ1703" s="2"/>
      <c r="BA1703" t="str">
        <f t="shared" si="1012"/>
        <v>Wood CD1</v>
      </c>
      <c r="BC1703">
        <v>1</v>
      </c>
      <c r="BE1703" s="97">
        <v>48</v>
      </c>
      <c r="BF1703" s="99"/>
      <c r="BG1703" s="176">
        <v>48499</v>
      </c>
      <c r="BH1703">
        <f t="shared" si="1004"/>
        <v>4849901</v>
      </c>
      <c r="BJ1703" t="s">
        <v>3279</v>
      </c>
      <c r="CB1703">
        <v>3</v>
      </c>
    </row>
    <row r="1704" spans="1:80">
      <c r="A1704" t="s">
        <v>3269</v>
      </c>
      <c r="B1704" t="s">
        <v>2</v>
      </c>
      <c r="C1704" s="1">
        <f>SUM(Z1704:AQ1704)</f>
        <v>5006</v>
      </c>
      <c r="D1704" s="1"/>
      <c r="E1704" s="1"/>
      <c r="F1704" s="1"/>
      <c r="G1704" s="1"/>
      <c r="H1704" s="1"/>
      <c r="I1704" s="1"/>
      <c r="J1704" s="1"/>
      <c r="K1704" s="1"/>
      <c r="L1704" s="1"/>
      <c r="M1704" s="7">
        <f>RANK(Z1704,(Z1704:AB1704,AC1704:AQ1704))</f>
        <v>5</v>
      </c>
      <c r="N1704" s="7">
        <f>RANK(AA1704,(Z1704:AB1704,AC1704:AQ1704))</f>
        <v>7</v>
      </c>
      <c r="O1704" s="7">
        <f>IF(AB1704&gt;0,RANK(AB1704,(Z1704:AB1704,AC1704:AQ1704)),0)</f>
        <v>3</v>
      </c>
      <c r="P1704" s="7">
        <f>IF(AC1704&gt;0,RANK(AC1704,(Z1704:AQ1704)),0)</f>
        <v>2</v>
      </c>
      <c r="Q1704" s="1">
        <f>MAX(Z1704:AG1704)-LARGE(Z1704:AG1704,2)</f>
        <v>719</v>
      </c>
      <c r="R1704" s="2">
        <f t="shared" si="1005"/>
        <v>0.14362764682381143</v>
      </c>
      <c r="S1704" s="2"/>
      <c r="T1704" s="2">
        <f t="shared" si="1006"/>
        <v>3.3559728326008786E-2</v>
      </c>
      <c r="U1704" s="2">
        <f t="shared" si="1007"/>
        <v>1.0387534958050339E-2</v>
      </c>
      <c r="V1704" s="2">
        <f t="shared" si="1008"/>
        <v>0.14922093487814622</v>
      </c>
      <c r="W1704" s="2">
        <f t="shared" si="1009"/>
        <v>0.29005193767479026</v>
      </c>
      <c r="X1704" s="2">
        <f t="shared" si="1010"/>
        <v>0.43367958449860167</v>
      </c>
      <c r="Y1704" s="2">
        <f t="shared" si="1011"/>
        <v>8.3100279664402699E-2</v>
      </c>
      <c r="Z1704" s="1">
        <v>168</v>
      </c>
      <c r="AA1704" s="1">
        <v>52</v>
      </c>
      <c r="AB1704" s="1">
        <v>747</v>
      </c>
      <c r="AC1704" s="1">
        <v>1452</v>
      </c>
      <c r="AD1704" s="1">
        <v>2171</v>
      </c>
      <c r="AE1704" s="1">
        <v>274</v>
      </c>
      <c r="AF1704" s="1">
        <v>10</v>
      </c>
      <c r="AG1704" s="1">
        <v>12</v>
      </c>
      <c r="AH1704" s="1">
        <v>23</v>
      </c>
      <c r="AI1704" s="1">
        <v>80</v>
      </c>
      <c r="AK1704" s="1"/>
      <c r="AL1704" s="1">
        <v>12</v>
      </c>
      <c r="AN1704" s="1">
        <v>1</v>
      </c>
      <c r="AO1704" s="1">
        <v>4</v>
      </c>
      <c r="AP1704" s="1"/>
      <c r="AQ1704" s="1"/>
      <c r="AR1704" s="1"/>
      <c r="AS1704" s="8"/>
      <c r="AT1704" s="8"/>
      <c r="AU1704" s="8"/>
      <c r="AV1704" s="8"/>
      <c r="AW1704" s="2"/>
      <c r="AX1704" s="2"/>
      <c r="AY1704" s="2"/>
      <c r="AZ1704" s="2"/>
      <c r="BA1704" t="str">
        <f t="shared" si="1012"/>
        <v>Wood CD5</v>
      </c>
      <c r="BC1704">
        <v>5</v>
      </c>
      <c r="BE1704" s="97">
        <v>48</v>
      </c>
      <c r="BF1704" s="99"/>
      <c r="BG1704" s="176">
        <v>48499</v>
      </c>
      <c r="BH1704">
        <f t="shared" si="1004"/>
        <v>4849905</v>
      </c>
      <c r="BJ1704" t="s">
        <v>3279</v>
      </c>
      <c r="CB1704">
        <v>1</v>
      </c>
    </row>
    <row r="1705" spans="1:80">
      <c r="C1705" s="2"/>
      <c r="D1705" s="2"/>
      <c r="E1705" s="2"/>
      <c r="F1705" s="2"/>
      <c r="G1705" s="2"/>
      <c r="H1705" s="2"/>
      <c r="I1705" s="2"/>
      <c r="J1705" s="2"/>
      <c r="K1705" s="2"/>
      <c r="L1705" s="2"/>
      <c r="M1705" s="7"/>
      <c r="N1705" s="2"/>
      <c r="O1705" s="2"/>
      <c r="P1705" s="2"/>
      <c r="T1705" s="2"/>
      <c r="U1705" s="2"/>
      <c r="V1705" s="2"/>
      <c r="W1705" s="2"/>
      <c r="X1705" s="2"/>
      <c r="Y1705" s="2"/>
      <c r="AK1705" s="198"/>
      <c r="AL1705" s="198"/>
      <c r="AN1705" s="198"/>
      <c r="AO1705" s="198"/>
      <c r="AP1705" s="198"/>
      <c r="AQ1705" s="1"/>
      <c r="AR1705" s="1"/>
      <c r="AS1705" s="8"/>
      <c r="AT1705" s="8"/>
      <c r="AU1705" s="8"/>
      <c r="AV1705" s="8"/>
      <c r="AW1705" s="2"/>
      <c r="AX1705" s="2"/>
      <c r="AY1705" s="2"/>
      <c r="AZ1705" s="2"/>
      <c r="BF1705" s="99"/>
      <c r="BG1705"/>
      <c r="CB1705">
        <v>2</v>
      </c>
    </row>
    <row r="1706" spans="1:80">
      <c r="A1706" s="48" t="s">
        <v>440</v>
      </c>
      <c r="AK1706" s="198"/>
      <c r="AL1706" s="198"/>
      <c r="AN1706" s="198"/>
      <c r="AO1706" s="198"/>
      <c r="AP1706" s="198"/>
      <c r="BF1706" s="99"/>
      <c r="BG1706"/>
    </row>
    <row r="1707" spans="1:80">
      <c r="A1707" t="s">
        <v>2424</v>
      </c>
      <c r="B1707" t="s">
        <v>1891</v>
      </c>
      <c r="C1707" s="1">
        <f t="shared" ref="C1707:C1717" si="1017">SUM(Z1707:AQ1707)</f>
        <v>0</v>
      </c>
      <c r="D1707" s="1"/>
      <c r="E1707" s="1"/>
      <c r="F1707" s="1"/>
      <c r="G1707" s="1"/>
      <c r="H1707" s="1"/>
      <c r="I1707" s="1"/>
      <c r="J1707" s="1"/>
      <c r="K1707" s="1"/>
      <c r="L1707" s="1"/>
      <c r="M1707" s="7" t="e">
        <f>RANK(Z1707,(Z1707:AB1707,AC1707:AQ1707))</f>
        <v>#N/A</v>
      </c>
      <c r="N1707" s="7" t="e">
        <f>RANK(AA1707,(Z1707:AB1707,AC1707:AQ1707))</f>
        <v>#N/A</v>
      </c>
      <c r="O1707" s="7">
        <f>IF(AB1707&gt;0,RANK(AB1707,(Z1707:AB1707,AC1707:AQ1707)),0)</f>
        <v>0</v>
      </c>
      <c r="P1707" s="7"/>
      <c r="Q1707" s="1" t="e">
        <f t="shared" ref="Q1707:Q1717" si="1018">MAX(Z1707:AG1707)-LARGE(Z1707:AG1707,2)</f>
        <v>#NUM!</v>
      </c>
      <c r="R1707" s="2" t="e">
        <f t="shared" ref="R1707:R1717" si="1019">Q1707/C1707</f>
        <v>#NUM!</v>
      </c>
      <c r="S1707" s="2"/>
      <c r="T1707" s="2" t="str">
        <f>IF($C1707=0,"-",Z1707/$C1707)</f>
        <v>-</v>
      </c>
      <c r="U1707" s="2" t="str">
        <f>IF($C1707=0,"-",AA1707/$C1707)</f>
        <v>-</v>
      </c>
      <c r="V1707" s="2" t="str">
        <f>IF($C1707=0,"-",AB1707/$C1707)</f>
        <v>-</v>
      </c>
      <c r="W1707" s="2" t="str">
        <f>IF($C1707=0,"-",AC1707/$C1707)</f>
        <v>-</v>
      </c>
      <c r="Y1707" s="2" t="str">
        <f t="shared" ref="Y1707:Y1717" si="1020">IF(C1707=0,"-",(1-T1707-U1707-V1707-W1707))</f>
        <v>-</v>
      </c>
      <c r="AK1707" s="198"/>
      <c r="AL1707" s="198"/>
      <c r="AN1707" s="198"/>
      <c r="AO1707" s="198"/>
      <c r="AP1707" s="198"/>
      <c r="BA1707" t="s">
        <v>3352</v>
      </c>
      <c r="BC1707">
        <v>1</v>
      </c>
      <c r="BE1707" s="97">
        <v>49</v>
      </c>
      <c r="BF1707" s="99"/>
      <c r="BG1707" s="105">
        <v>49011</v>
      </c>
      <c r="BH1707">
        <f t="shared" si="1004"/>
        <v>4901101</v>
      </c>
      <c r="BJ1707" t="s">
        <v>3279</v>
      </c>
    </row>
    <row r="1708" spans="1:80">
      <c r="A1708" t="s">
        <v>2424</v>
      </c>
      <c r="B1708" t="s">
        <v>1891</v>
      </c>
      <c r="C1708" s="1">
        <f t="shared" si="1017"/>
        <v>0</v>
      </c>
      <c r="D1708" s="1"/>
      <c r="E1708" s="1"/>
      <c r="F1708" s="1"/>
      <c r="G1708" s="1"/>
      <c r="H1708" s="1"/>
      <c r="I1708" s="1"/>
      <c r="J1708" s="1"/>
      <c r="K1708" s="1"/>
      <c r="L1708" s="1"/>
      <c r="M1708" s="7" t="e">
        <f>RANK(Z1708,(Z1708:AB1708,AC1708:AQ1708))</f>
        <v>#N/A</v>
      </c>
      <c r="N1708" s="7" t="e">
        <f>RANK(AA1708,(Z1708:AB1708,AC1708:AQ1708))</f>
        <v>#N/A</v>
      </c>
      <c r="O1708" s="7">
        <f>IF(AB1708&gt;0,RANK(AB1708,(Z1708:AB1708,AC1708:AQ1708)),0)</f>
        <v>0</v>
      </c>
      <c r="P1708" s="7"/>
      <c r="Q1708" s="1" t="e">
        <f t="shared" si="1018"/>
        <v>#NUM!</v>
      </c>
      <c r="R1708" s="2" t="e">
        <f t="shared" si="1019"/>
        <v>#NUM!</v>
      </c>
      <c r="S1708" s="2"/>
      <c r="T1708" s="2" t="str">
        <f t="shared" ref="T1708:T1717" si="1021">IF($C1708=0,"-",Z1708/$C1708)</f>
        <v>-</v>
      </c>
      <c r="U1708" s="2" t="str">
        <f t="shared" ref="U1708:U1717" si="1022">IF($C1708=0,"-",AA1708/$C1708)</f>
        <v>-</v>
      </c>
      <c r="V1708" s="2" t="str">
        <f t="shared" ref="V1708:V1717" si="1023">IF($C1708=0,"-",AB1708/$C1708)</f>
        <v>-</v>
      </c>
      <c r="W1708" s="2" t="str">
        <f t="shared" ref="W1708:W1717" si="1024">IF($C1708=0,"-",AC1708/$C1708)</f>
        <v>-</v>
      </c>
      <c r="Y1708" s="2" t="str">
        <f t="shared" si="1020"/>
        <v>-</v>
      </c>
      <c r="AK1708" s="198"/>
      <c r="AL1708" s="198"/>
      <c r="AN1708" s="198"/>
      <c r="AO1708" s="198"/>
      <c r="AP1708" s="198"/>
      <c r="BA1708" t="s">
        <v>3353</v>
      </c>
      <c r="BC1708">
        <v>2</v>
      </c>
      <c r="BE1708" s="97">
        <v>49</v>
      </c>
      <c r="BF1708" s="99"/>
      <c r="BG1708" s="105">
        <v>49011</v>
      </c>
      <c r="BH1708">
        <f t="shared" si="1004"/>
        <v>4901102</v>
      </c>
      <c r="BJ1708" t="s">
        <v>3279</v>
      </c>
    </row>
    <row r="1709" spans="1:80" s="176" customFormat="1">
      <c r="A1709" s="176" t="s">
        <v>493</v>
      </c>
      <c r="B1709" s="176" t="s">
        <v>1891</v>
      </c>
      <c r="C1709" s="1">
        <f>SUM(Z1709:AQ1709)</f>
        <v>0</v>
      </c>
      <c r="D1709" s="1"/>
      <c r="E1709" s="1"/>
      <c r="F1709" s="1"/>
      <c r="G1709" s="1"/>
      <c r="H1709" s="1"/>
      <c r="I1709" s="1"/>
      <c r="J1709" s="1"/>
      <c r="K1709" s="1"/>
      <c r="L1709" s="1"/>
      <c r="M1709" s="7" t="e">
        <f>RANK(Z1709,(Z1709:AB1709,AC1709:AQ1709))</f>
        <v>#N/A</v>
      </c>
      <c r="N1709" s="7" t="e">
        <f>RANK(AA1709,(Z1709:AB1709,AC1709:AQ1709))</f>
        <v>#N/A</v>
      </c>
      <c r="O1709" s="7">
        <f>IF(AB1709&gt;0,RANK(AB1709,(Z1709:AB1709,AC1709:AQ1709)),0)</f>
        <v>0</v>
      </c>
      <c r="P1709" s="7"/>
      <c r="Q1709" s="1" t="e">
        <f>MAX(Z1709:AG1709)-LARGE(Z1709:AG1709,2)</f>
        <v>#NUM!</v>
      </c>
      <c r="R1709" s="2" t="e">
        <f t="shared" si="1019"/>
        <v>#NUM!</v>
      </c>
      <c r="S1709" s="2"/>
      <c r="T1709" s="2" t="str">
        <f t="shared" si="1021"/>
        <v>-</v>
      </c>
      <c r="U1709" s="2" t="str">
        <f t="shared" si="1022"/>
        <v>-</v>
      </c>
      <c r="V1709" s="2" t="str">
        <f t="shared" si="1023"/>
        <v>-</v>
      </c>
      <c r="W1709" s="2" t="str">
        <f t="shared" si="1024"/>
        <v>-</v>
      </c>
      <c r="Y1709" s="2" t="str">
        <f t="shared" si="1020"/>
        <v>-</v>
      </c>
      <c r="Z1709" s="1"/>
      <c r="AA1709" s="1"/>
      <c r="AB1709" s="1"/>
      <c r="AC1709" s="1"/>
      <c r="AD1709" s="1"/>
      <c r="AE1709" s="1"/>
      <c r="AF1709" s="1"/>
      <c r="AG1709" s="1"/>
      <c r="AH1709" s="1"/>
      <c r="AI1709" s="1"/>
      <c r="AJ1709" s="1"/>
      <c r="AM1709" s="1"/>
      <c r="BA1709" s="176" t="s">
        <v>3347</v>
      </c>
      <c r="BC1709" s="176">
        <v>2</v>
      </c>
      <c r="BE1709" s="97">
        <v>49</v>
      </c>
      <c r="BF1709" s="99"/>
      <c r="BG1709" s="176">
        <v>49023</v>
      </c>
      <c r="BH1709" s="176">
        <f>BG1709*100+BC1709</f>
        <v>4902302</v>
      </c>
      <c r="BJ1709" s="176" t="s">
        <v>3279</v>
      </c>
    </row>
    <row r="1710" spans="1:80" s="176" customFormat="1">
      <c r="A1710" s="176" t="s">
        <v>493</v>
      </c>
      <c r="B1710" s="176" t="s">
        <v>1891</v>
      </c>
      <c r="C1710" s="1">
        <f>SUM(Z1710:AQ1710)</f>
        <v>0</v>
      </c>
      <c r="D1710" s="1"/>
      <c r="E1710" s="1"/>
      <c r="F1710" s="1"/>
      <c r="G1710" s="1"/>
      <c r="H1710" s="1"/>
      <c r="I1710" s="1"/>
      <c r="J1710" s="1"/>
      <c r="K1710" s="1"/>
      <c r="L1710" s="1"/>
      <c r="M1710" s="7" t="e">
        <f>RANK(Z1710,(Z1710:AB1710,AC1710:AQ1710))</f>
        <v>#N/A</v>
      </c>
      <c r="N1710" s="7" t="e">
        <f>RANK(AA1710,(Z1710:AB1710,AC1710:AQ1710))</f>
        <v>#N/A</v>
      </c>
      <c r="O1710" s="7">
        <f>IF(AB1710&gt;0,RANK(AB1710,(Z1710:AB1710,AC1710:AQ1710)),0)</f>
        <v>0</v>
      </c>
      <c r="P1710" s="7"/>
      <c r="Q1710" s="1" t="e">
        <f>MAX(Z1710:AG1710)-LARGE(Z1710:AG1710,2)</f>
        <v>#NUM!</v>
      </c>
      <c r="R1710" s="2" t="e">
        <f t="shared" si="1019"/>
        <v>#NUM!</v>
      </c>
      <c r="S1710" s="2"/>
      <c r="T1710" s="2" t="str">
        <f t="shared" si="1021"/>
        <v>-</v>
      </c>
      <c r="U1710" s="2" t="str">
        <f t="shared" si="1022"/>
        <v>-</v>
      </c>
      <c r="V1710" s="2" t="str">
        <f t="shared" si="1023"/>
        <v>-</v>
      </c>
      <c r="W1710" s="2" t="str">
        <f>IF($C1710=0,"-",AC1710/$C1710)</f>
        <v>-</v>
      </c>
      <c r="Y1710" s="2" t="str">
        <f t="shared" si="1020"/>
        <v>-</v>
      </c>
      <c r="Z1710" s="1"/>
      <c r="AA1710" s="1"/>
      <c r="AB1710" s="1"/>
      <c r="AC1710" s="1"/>
      <c r="AD1710" s="1"/>
      <c r="AE1710" s="1"/>
      <c r="AF1710" s="1"/>
      <c r="AG1710" s="1"/>
      <c r="AH1710" s="1"/>
      <c r="AI1710" s="1"/>
      <c r="AJ1710" s="1"/>
      <c r="AM1710" s="1"/>
      <c r="BA1710" s="176" t="s">
        <v>3348</v>
      </c>
      <c r="BC1710" s="176">
        <v>4</v>
      </c>
      <c r="BE1710" s="97">
        <v>49</v>
      </c>
      <c r="BF1710" s="99"/>
      <c r="BG1710" s="176">
        <v>49023</v>
      </c>
      <c r="BH1710" s="176">
        <f>BG1710*100+BC1710</f>
        <v>4902304</v>
      </c>
      <c r="BJ1710" s="176" t="s">
        <v>3279</v>
      </c>
    </row>
    <row r="1711" spans="1:80">
      <c r="A1711" t="s">
        <v>2372</v>
      </c>
      <c r="B1711" t="s">
        <v>1891</v>
      </c>
      <c r="C1711" s="1">
        <f t="shared" si="1017"/>
        <v>0</v>
      </c>
      <c r="D1711" s="1"/>
      <c r="E1711" s="1"/>
      <c r="F1711" s="1"/>
      <c r="G1711" s="1"/>
      <c r="H1711" s="1"/>
      <c r="I1711" s="1"/>
      <c r="J1711" s="1"/>
      <c r="K1711" s="1"/>
      <c r="L1711" s="1"/>
      <c r="M1711" s="7" t="e">
        <f>RANK(Z1711,(Z1711:AB1711,AC1711:AQ1711))</f>
        <v>#N/A</v>
      </c>
      <c r="N1711" s="7" t="e">
        <f>RANK(AA1711,(Z1711:AB1711,AC1711:AQ1711))</f>
        <v>#N/A</v>
      </c>
      <c r="O1711" s="7">
        <f>IF(AB1711&gt;0,RANK(AB1711,(Z1711:AB1711,AC1711:AQ1711)),0)</f>
        <v>0</v>
      </c>
      <c r="P1711" s="7"/>
      <c r="Q1711" s="1" t="e">
        <f t="shared" si="1018"/>
        <v>#NUM!</v>
      </c>
      <c r="R1711" s="2" t="e">
        <f t="shared" si="1019"/>
        <v>#NUM!</v>
      </c>
      <c r="S1711" s="2"/>
      <c r="T1711" s="2" t="str">
        <f t="shared" si="1021"/>
        <v>-</v>
      </c>
      <c r="U1711" s="2" t="str">
        <f t="shared" si="1022"/>
        <v>-</v>
      </c>
      <c r="V1711" s="2" t="str">
        <f t="shared" si="1023"/>
        <v>-</v>
      </c>
      <c r="W1711" s="2" t="str">
        <f t="shared" si="1024"/>
        <v>-</v>
      </c>
      <c r="Y1711" s="2" t="str">
        <f t="shared" si="1020"/>
        <v>-</v>
      </c>
      <c r="BA1711" t="s">
        <v>2271</v>
      </c>
      <c r="BC1711">
        <v>2</v>
      </c>
      <c r="BE1711" s="97">
        <v>49</v>
      </c>
      <c r="BF1711" s="99"/>
      <c r="BG1711">
        <v>49035</v>
      </c>
      <c r="BH1711">
        <f t="shared" si="1004"/>
        <v>4903502</v>
      </c>
      <c r="BJ1711" t="s">
        <v>3279</v>
      </c>
    </row>
    <row r="1712" spans="1:80">
      <c r="A1712" t="s">
        <v>2372</v>
      </c>
      <c r="B1712" t="s">
        <v>1891</v>
      </c>
      <c r="C1712" s="1">
        <f t="shared" si="1017"/>
        <v>0</v>
      </c>
      <c r="D1712" s="1"/>
      <c r="E1712" s="1"/>
      <c r="F1712" s="1"/>
      <c r="G1712" s="1"/>
      <c r="H1712" s="1"/>
      <c r="I1712" s="1"/>
      <c r="J1712" s="1"/>
      <c r="K1712" s="1"/>
      <c r="L1712" s="1"/>
      <c r="M1712" s="7" t="e">
        <f>RANK(Z1712,(Z1712:AB1712,AC1712:AQ1712))</f>
        <v>#N/A</v>
      </c>
      <c r="N1712" s="7" t="e">
        <f>RANK(AA1712,(Z1712:AB1712,AC1712:AQ1712))</f>
        <v>#N/A</v>
      </c>
      <c r="O1712" s="7">
        <f>IF(AB1712&gt;0,RANK(AB1712,(Z1712:AB1712,AC1712:AQ1712)),0)</f>
        <v>0</v>
      </c>
      <c r="P1712" s="7"/>
      <c r="Q1712" s="1" t="e">
        <f t="shared" si="1018"/>
        <v>#NUM!</v>
      </c>
      <c r="R1712" s="2" t="e">
        <f t="shared" si="1019"/>
        <v>#NUM!</v>
      </c>
      <c r="S1712" s="2"/>
      <c r="T1712" s="2" t="str">
        <f t="shared" si="1021"/>
        <v>-</v>
      </c>
      <c r="U1712" s="2" t="str">
        <f t="shared" si="1022"/>
        <v>-</v>
      </c>
      <c r="V1712" s="2" t="str">
        <f t="shared" si="1023"/>
        <v>-</v>
      </c>
      <c r="W1712" s="2" t="str">
        <f t="shared" si="1024"/>
        <v>-</v>
      </c>
      <c r="Y1712" s="2" t="str">
        <f t="shared" si="1020"/>
        <v>-</v>
      </c>
      <c r="BA1712" t="s">
        <v>1997</v>
      </c>
      <c r="BC1712">
        <v>3</v>
      </c>
      <c r="BE1712" s="97">
        <v>49</v>
      </c>
      <c r="BF1712" s="99"/>
      <c r="BG1712">
        <v>49035</v>
      </c>
      <c r="BH1712">
        <f t="shared" si="1004"/>
        <v>4903503</v>
      </c>
      <c r="BJ1712" t="s">
        <v>3279</v>
      </c>
    </row>
    <row r="1713" spans="1:62">
      <c r="A1713" t="s">
        <v>2372</v>
      </c>
      <c r="B1713" t="s">
        <v>1891</v>
      </c>
      <c r="C1713" s="1">
        <f t="shared" si="1017"/>
        <v>0</v>
      </c>
      <c r="D1713" s="1"/>
      <c r="E1713" s="1"/>
      <c r="F1713" s="1"/>
      <c r="G1713" s="1"/>
      <c r="H1713" s="1"/>
      <c r="I1713" s="1"/>
      <c r="J1713" s="1"/>
      <c r="K1713" s="1"/>
      <c r="L1713" s="1"/>
      <c r="M1713" s="7" t="e">
        <f>RANK(Z1713,(Z1713:AB1713,AC1713:AQ1713))</f>
        <v>#N/A</v>
      </c>
      <c r="N1713" s="7" t="e">
        <f>RANK(AA1713,(Z1713:AB1713,AC1713:AQ1713))</f>
        <v>#N/A</v>
      </c>
      <c r="O1713" s="7">
        <f>IF(AB1713&gt;0,RANK(AB1713,(Z1713:AB1713,AC1713:AQ1713)),0)</f>
        <v>0</v>
      </c>
      <c r="P1713" s="7"/>
      <c r="Q1713" s="1" t="e">
        <f t="shared" si="1018"/>
        <v>#NUM!</v>
      </c>
      <c r="R1713" s="2" t="e">
        <f t="shared" si="1019"/>
        <v>#NUM!</v>
      </c>
      <c r="S1713" s="2"/>
      <c r="T1713" s="2" t="str">
        <f t="shared" si="1021"/>
        <v>-</v>
      </c>
      <c r="U1713" s="2" t="str">
        <f t="shared" si="1022"/>
        <v>-</v>
      </c>
      <c r="V1713" s="2" t="str">
        <f t="shared" si="1023"/>
        <v>-</v>
      </c>
      <c r="W1713" s="2" t="str">
        <f t="shared" si="1024"/>
        <v>-</v>
      </c>
      <c r="Y1713" s="2" t="str">
        <f t="shared" si="1020"/>
        <v>-</v>
      </c>
      <c r="BA1713" t="s">
        <v>3346</v>
      </c>
      <c r="BC1713">
        <v>4</v>
      </c>
      <c r="BE1713" s="97">
        <v>49</v>
      </c>
      <c r="BF1713" s="99"/>
      <c r="BG1713">
        <v>49035</v>
      </c>
      <c r="BH1713">
        <f t="shared" si="1004"/>
        <v>4903504</v>
      </c>
      <c r="BJ1713" t="s">
        <v>3279</v>
      </c>
    </row>
    <row r="1714" spans="1:62" s="176" customFormat="1">
      <c r="A1714" s="176" t="s">
        <v>1144</v>
      </c>
      <c r="B1714" s="176" t="s">
        <v>1891</v>
      </c>
      <c r="C1714" s="1">
        <f>SUM(Z1714:AQ1714)</f>
        <v>0</v>
      </c>
      <c r="D1714" s="1"/>
      <c r="E1714" s="1"/>
      <c r="F1714" s="1"/>
      <c r="G1714" s="1"/>
      <c r="H1714" s="1"/>
      <c r="I1714" s="1"/>
      <c r="J1714" s="1"/>
      <c r="K1714" s="1"/>
      <c r="L1714" s="1"/>
      <c r="M1714" s="7" t="e">
        <f>RANK(Z1714,(Z1714:AB1714,AC1714:AQ1714))</f>
        <v>#N/A</v>
      </c>
      <c r="N1714" s="7" t="e">
        <f>RANK(AA1714,(Z1714:AB1714,AC1714:AQ1714))</f>
        <v>#N/A</v>
      </c>
      <c r="O1714" s="7">
        <f>IF(AB1714&gt;0,RANK(AB1714,(Z1714:AB1714,AC1714:AQ1714)),0)</f>
        <v>0</v>
      </c>
      <c r="P1714" s="7"/>
      <c r="Q1714" s="1" t="e">
        <f>MAX(Z1714:AG1714)-LARGE(Z1714:AG1714,2)</f>
        <v>#NUM!</v>
      </c>
      <c r="R1714" s="2" t="e">
        <f t="shared" si="1019"/>
        <v>#NUM!</v>
      </c>
      <c r="S1714" s="2"/>
      <c r="T1714" s="2" t="str">
        <f t="shared" si="1021"/>
        <v>-</v>
      </c>
      <c r="U1714" s="2" t="str">
        <f t="shared" si="1022"/>
        <v>-</v>
      </c>
      <c r="V1714" s="2" t="str">
        <f t="shared" si="1023"/>
        <v>-</v>
      </c>
      <c r="W1714" s="2" t="str">
        <f>IF($C1714=0,"-",AC1714/$C1714)</f>
        <v>-</v>
      </c>
      <c r="Y1714" s="2" t="str">
        <f t="shared" si="1020"/>
        <v>-</v>
      </c>
      <c r="Z1714" s="1"/>
      <c r="AA1714" s="1"/>
      <c r="AB1714" s="1"/>
      <c r="AC1714" s="1"/>
      <c r="AD1714" s="1"/>
      <c r="AE1714" s="1"/>
      <c r="AF1714" s="1"/>
      <c r="AG1714" s="1"/>
      <c r="AH1714" s="1"/>
      <c r="AI1714" s="1"/>
      <c r="AJ1714" s="1"/>
      <c r="AM1714" s="1"/>
      <c r="BA1714" s="176" t="s">
        <v>3350</v>
      </c>
      <c r="BC1714" s="176">
        <v>2</v>
      </c>
      <c r="BE1714" s="97">
        <v>49</v>
      </c>
      <c r="BF1714" s="99"/>
      <c r="BG1714" s="176">
        <v>49039</v>
      </c>
      <c r="BH1714" s="176">
        <f>BG1714*100+BC1714</f>
        <v>4903902</v>
      </c>
      <c r="BJ1714" s="176" t="s">
        <v>3279</v>
      </c>
    </row>
    <row r="1715" spans="1:62" s="176" customFormat="1">
      <c r="A1715" s="176" t="s">
        <v>1144</v>
      </c>
      <c r="B1715" s="176" t="s">
        <v>1891</v>
      </c>
      <c r="C1715" s="1">
        <f>SUM(Z1715:AQ1715)</f>
        <v>0</v>
      </c>
      <c r="D1715" s="1"/>
      <c r="E1715" s="1"/>
      <c r="F1715" s="1"/>
      <c r="G1715" s="1"/>
      <c r="H1715" s="1"/>
      <c r="I1715" s="1"/>
      <c r="J1715" s="1"/>
      <c r="K1715" s="1"/>
      <c r="L1715" s="1"/>
      <c r="M1715" s="7" t="e">
        <f>RANK(Z1715,(Z1715:AB1715,AC1715:AQ1715))</f>
        <v>#N/A</v>
      </c>
      <c r="N1715" s="7" t="e">
        <f>RANK(AA1715,(Z1715:AB1715,AC1715:AQ1715))</f>
        <v>#N/A</v>
      </c>
      <c r="O1715" s="7">
        <f>IF(AB1715&gt;0,RANK(AB1715,(Z1715:AB1715,AC1715:AQ1715)),0)</f>
        <v>0</v>
      </c>
      <c r="P1715" s="7"/>
      <c r="Q1715" s="1" t="e">
        <f>MAX(Z1715:AG1715)-LARGE(Z1715:AG1715,2)</f>
        <v>#NUM!</v>
      </c>
      <c r="R1715" s="2" t="e">
        <f t="shared" si="1019"/>
        <v>#NUM!</v>
      </c>
      <c r="S1715" s="2"/>
      <c r="T1715" s="2" t="str">
        <f t="shared" si="1021"/>
        <v>-</v>
      </c>
      <c r="U1715" s="2" t="str">
        <f t="shared" si="1022"/>
        <v>-</v>
      </c>
      <c r="V1715" s="2" t="str">
        <f t="shared" si="1023"/>
        <v>-</v>
      </c>
      <c r="W1715" s="2" t="str">
        <f>IF($C1715=0,"-",AC1715/$C1715)</f>
        <v>-</v>
      </c>
      <c r="Y1715" s="2" t="str">
        <f t="shared" si="1020"/>
        <v>-</v>
      </c>
      <c r="Z1715" s="1"/>
      <c r="AA1715" s="1"/>
      <c r="AB1715" s="1"/>
      <c r="AC1715" s="1"/>
      <c r="AD1715" s="1"/>
      <c r="AE1715" s="1"/>
      <c r="AF1715" s="1"/>
      <c r="AG1715" s="1"/>
      <c r="AH1715" s="1"/>
      <c r="AI1715" s="1"/>
      <c r="AJ1715" s="1"/>
      <c r="AM1715" s="1"/>
      <c r="BA1715" s="176" t="s">
        <v>3351</v>
      </c>
      <c r="BC1715" s="176">
        <v>4</v>
      </c>
      <c r="BE1715" s="97">
        <v>49</v>
      </c>
      <c r="BF1715" s="99"/>
      <c r="BG1715" s="176">
        <v>49039</v>
      </c>
      <c r="BH1715" s="176">
        <f>BG1715*100+BC1715</f>
        <v>4903904</v>
      </c>
      <c r="BJ1715" s="176" t="s">
        <v>3279</v>
      </c>
    </row>
    <row r="1716" spans="1:62">
      <c r="A1716" t="s">
        <v>440</v>
      </c>
      <c r="B1716" t="s">
        <v>1891</v>
      </c>
      <c r="C1716" s="1">
        <f t="shared" si="1017"/>
        <v>0</v>
      </c>
      <c r="D1716" s="1"/>
      <c r="E1716" s="1"/>
      <c r="F1716" s="1"/>
      <c r="G1716" s="1"/>
      <c r="H1716" s="1"/>
      <c r="I1716" s="1"/>
      <c r="J1716" s="1"/>
      <c r="K1716" s="1"/>
      <c r="L1716" s="1"/>
      <c r="M1716" s="7" t="e">
        <f>RANK(Z1716,(Z1716:AB1716,AC1716:AQ1716))</f>
        <v>#N/A</v>
      </c>
      <c r="N1716" s="7" t="e">
        <f>RANK(AA1716,(Z1716:AB1716,AC1716:AQ1716))</f>
        <v>#N/A</v>
      </c>
      <c r="O1716" s="7">
        <f>IF(AB1716&gt;0,RANK(AB1716,(Z1716:AB1716,AC1716:AQ1716)),0)</f>
        <v>0</v>
      </c>
      <c r="P1716" s="7"/>
      <c r="Q1716" s="1" t="e">
        <f t="shared" si="1018"/>
        <v>#NUM!</v>
      </c>
      <c r="R1716" s="2" t="e">
        <f t="shared" si="1019"/>
        <v>#NUM!</v>
      </c>
      <c r="S1716" s="2"/>
      <c r="T1716" s="2" t="str">
        <f t="shared" si="1021"/>
        <v>-</v>
      </c>
      <c r="U1716" s="2" t="str">
        <f t="shared" si="1022"/>
        <v>-</v>
      </c>
      <c r="V1716" s="2" t="str">
        <f t="shared" si="1023"/>
        <v>-</v>
      </c>
      <c r="W1716" s="2" t="str">
        <f t="shared" si="1024"/>
        <v>-</v>
      </c>
      <c r="Y1716" s="2" t="str">
        <f t="shared" si="1020"/>
        <v>-</v>
      </c>
      <c r="BA1716" s="176" t="s">
        <v>1305</v>
      </c>
      <c r="BB1716" s="176"/>
      <c r="BC1716" s="176">
        <v>3</v>
      </c>
      <c r="BE1716" s="97">
        <v>49</v>
      </c>
      <c r="BF1716" s="99"/>
      <c r="BG1716">
        <v>49049</v>
      </c>
      <c r="BH1716">
        <f t="shared" si="1004"/>
        <v>4904903</v>
      </c>
      <c r="BJ1716" t="s">
        <v>3279</v>
      </c>
    </row>
    <row r="1717" spans="1:62">
      <c r="A1717" t="s">
        <v>440</v>
      </c>
      <c r="B1717" t="s">
        <v>1891</v>
      </c>
      <c r="C1717" s="1">
        <f t="shared" si="1017"/>
        <v>0</v>
      </c>
      <c r="D1717" s="1"/>
      <c r="E1717" s="1"/>
      <c r="F1717" s="1"/>
      <c r="G1717" s="1"/>
      <c r="H1717" s="1"/>
      <c r="I1717" s="1"/>
      <c r="J1717" s="1"/>
      <c r="K1717" s="1"/>
      <c r="L1717" s="1"/>
      <c r="M1717" s="7" t="e">
        <f>RANK(Z1717,(Z1717:AB1717,AC1717:AQ1717))</f>
        <v>#N/A</v>
      </c>
      <c r="N1717" s="7" t="e">
        <f>RANK(AA1717,(Z1717:AB1717,AC1717:AQ1717))</f>
        <v>#N/A</v>
      </c>
      <c r="O1717" s="7">
        <f>IF(AB1717&gt;0,RANK(AB1717,(Z1717:AB1717,AC1717:AQ1717)),0)</f>
        <v>0</v>
      </c>
      <c r="P1717" s="7"/>
      <c r="Q1717" s="1" t="e">
        <f t="shared" si="1018"/>
        <v>#NUM!</v>
      </c>
      <c r="R1717" s="2" t="e">
        <f t="shared" si="1019"/>
        <v>#NUM!</v>
      </c>
      <c r="S1717" s="2"/>
      <c r="T1717" s="2" t="str">
        <f t="shared" si="1021"/>
        <v>-</v>
      </c>
      <c r="U1717" s="2" t="str">
        <f t="shared" si="1022"/>
        <v>-</v>
      </c>
      <c r="V1717" s="2" t="str">
        <f t="shared" si="1023"/>
        <v>-</v>
      </c>
      <c r="W1717" s="2" t="str">
        <f t="shared" si="1024"/>
        <v>-</v>
      </c>
      <c r="Y1717" s="2" t="str">
        <f t="shared" si="1020"/>
        <v>-</v>
      </c>
      <c r="BA1717" s="176" t="s">
        <v>3349</v>
      </c>
      <c r="BB1717" s="176"/>
      <c r="BC1717" s="176">
        <v>4</v>
      </c>
      <c r="BE1717" s="97">
        <v>49</v>
      </c>
      <c r="BF1717" s="99"/>
      <c r="BG1717">
        <v>49049</v>
      </c>
      <c r="BH1717">
        <f t="shared" si="1004"/>
        <v>4904904</v>
      </c>
      <c r="BJ1717" t="s">
        <v>3279</v>
      </c>
    </row>
    <row r="1718" spans="1:62">
      <c r="BF1718" s="99"/>
      <c r="BG1718"/>
    </row>
    <row r="1719" spans="1:62">
      <c r="A1719" s="48" t="s">
        <v>1713</v>
      </c>
      <c r="C1719" s="1"/>
      <c r="D1719" s="1"/>
      <c r="E1719" s="1"/>
      <c r="F1719" s="1"/>
      <c r="G1719" s="1"/>
      <c r="H1719" s="1"/>
      <c r="I1719" s="1"/>
      <c r="J1719" s="1"/>
      <c r="K1719" s="1"/>
      <c r="L1719" s="1"/>
      <c r="M1719" s="7"/>
      <c r="N1719" s="7"/>
      <c r="O1719" s="7"/>
      <c r="P1719" s="7"/>
      <c r="S1719" s="2"/>
      <c r="T1719" s="2"/>
      <c r="U1719" s="2"/>
      <c r="V1719" s="2"/>
      <c r="W1719" s="2"/>
      <c r="Y1719" s="2"/>
      <c r="BF1719" s="99"/>
      <c r="BG1719"/>
    </row>
    <row r="1720" spans="1:62">
      <c r="A1720" s="9" t="s">
        <v>1050</v>
      </c>
      <c r="B1720" t="s">
        <v>198</v>
      </c>
      <c r="C1720" s="1">
        <f t="shared" ref="C1720:C1750" si="1025">SUM(Z1720:AQ1720)</f>
        <v>7544</v>
      </c>
      <c r="D1720" s="1"/>
      <c r="E1720" s="1"/>
      <c r="F1720" s="1"/>
      <c r="G1720" s="1"/>
      <c r="H1720" s="1"/>
      <c r="I1720" s="1"/>
      <c r="J1720" s="1"/>
      <c r="K1720" s="1"/>
      <c r="L1720" s="1"/>
      <c r="M1720" s="7">
        <f>RANK(Z1720,(Z1720:AB1720,AC1720:AQ1720))</f>
        <v>5</v>
      </c>
      <c r="N1720" s="7">
        <f>RANK(AA1720,(Z1720:AB1720,AC1720:AQ1720))</f>
        <v>6</v>
      </c>
      <c r="O1720" s="7">
        <f>IF(AB1720&gt;0,RANK(AB1720,(Z1720:AB1720,AC1720:AQ1720)),0)</f>
        <v>3</v>
      </c>
      <c r="P1720" s="7">
        <f t="shared" ref="P1720:P1750" si="1026">IF(AC1720&gt;0,RANK(AC1720,(Z1720:AQ1720)),0)</f>
        <v>2</v>
      </c>
      <c r="Q1720" s="1">
        <f t="shared" ref="Q1720:Q1750" si="1027">MAX(Z1720:AG1720)-LARGE(Z1720:AG1720,2)</f>
        <v>1094</v>
      </c>
      <c r="R1720" s="2">
        <f t="shared" ref="R1720:R1750" si="1028">Q1720/C1720</f>
        <v>0.14501590668080594</v>
      </c>
      <c r="S1720" s="2"/>
      <c r="T1720" s="2">
        <f t="shared" ref="T1720:T1750" si="1029">IF($C1720=0,"-",Z1720/$C1720)</f>
        <v>4.7057264050901382E-2</v>
      </c>
      <c r="U1720" s="2">
        <f t="shared" ref="U1720:U1750" si="1030">IF($C1720=0,"-",AA1720/$C1720)</f>
        <v>2.1208907741251328E-3</v>
      </c>
      <c r="V1720" s="2">
        <f t="shared" ref="V1720:V1750" si="1031">IF($C1720=0,"-",AB1720/$C1720)</f>
        <v>0.18995227995758218</v>
      </c>
      <c r="W1720" s="2">
        <f t="shared" ref="W1720:W1750" si="1032">IF($C1720=0,"-",AC1720/$C1720)</f>
        <v>0.26391834570519618</v>
      </c>
      <c r="X1720" s="2">
        <f t="shared" ref="X1720:X1750" si="1033">IF($C1720=0,"-",AD1720/$C1720)</f>
        <v>0.40893425238600212</v>
      </c>
      <c r="Y1720" s="2">
        <f t="shared" ref="Y1720:Y1750" si="1034">IF(C1720=0,"-",(1-T1720-U1720-V1720-W1720-X1720))</f>
        <v>8.8016967126193058E-2</v>
      </c>
      <c r="Z1720" s="1">
        <v>355</v>
      </c>
      <c r="AA1720" s="1">
        <v>16</v>
      </c>
      <c r="AB1720" s="1">
        <v>1433</v>
      </c>
      <c r="AC1720" s="1">
        <v>1991</v>
      </c>
      <c r="AD1720" s="1">
        <v>3085</v>
      </c>
      <c r="AE1720" s="1">
        <v>625</v>
      </c>
      <c r="AF1720" s="1">
        <v>2</v>
      </c>
      <c r="AG1720" s="1">
        <v>6</v>
      </c>
      <c r="AH1720" s="1">
        <v>12</v>
      </c>
      <c r="AL1720">
        <v>11</v>
      </c>
      <c r="AN1720" s="1">
        <v>5</v>
      </c>
      <c r="AO1720" s="196">
        <v>0</v>
      </c>
      <c r="AQ1720" s="196">
        <v>3</v>
      </c>
      <c r="BA1720" s="176" t="str">
        <f t="shared" ref="BA1720:BA1750" si="1035">A1720&amp;" "&amp;"CD"&amp;BC1720</f>
        <v>Bedford CD5</v>
      </c>
      <c r="BC1720">
        <v>5</v>
      </c>
      <c r="BE1720" s="97">
        <v>51</v>
      </c>
      <c r="BF1720" s="99"/>
      <c r="BG1720">
        <v>51019</v>
      </c>
      <c r="BH1720">
        <f t="shared" si="1004"/>
        <v>5101905</v>
      </c>
      <c r="BJ1720" t="s">
        <v>3279</v>
      </c>
    </row>
    <row r="1721" spans="1:62">
      <c r="A1721" s="9" t="s">
        <v>1050</v>
      </c>
      <c r="B1721" t="s">
        <v>198</v>
      </c>
      <c r="C1721" s="1">
        <f t="shared" si="1025"/>
        <v>7678</v>
      </c>
      <c r="D1721" s="1"/>
      <c r="E1721" s="1"/>
      <c r="F1721" s="1"/>
      <c r="G1721" s="1"/>
      <c r="H1721" s="1"/>
      <c r="I1721" s="1"/>
      <c r="J1721" s="1"/>
      <c r="K1721" s="1"/>
      <c r="L1721" s="1"/>
      <c r="M1721" s="7">
        <f>RANK(Z1721,(Z1721:AB1721,AC1721:AQ1721))</f>
        <v>5</v>
      </c>
      <c r="N1721" s="7">
        <f>RANK(AA1721,(Z1721:AB1721,AC1721:AQ1721))</f>
        <v>6</v>
      </c>
      <c r="O1721" s="7">
        <f>IF(AB1721&gt;0,RANK(AB1721,(Z1721:AB1721,AC1721:AQ1721)),0)</f>
        <v>3</v>
      </c>
      <c r="P1721" s="7">
        <f t="shared" si="1026"/>
        <v>1</v>
      </c>
      <c r="Q1721" s="1">
        <f t="shared" si="1027"/>
        <v>235</v>
      </c>
      <c r="R1721" s="2">
        <f t="shared" si="1028"/>
        <v>3.0606928887731179E-2</v>
      </c>
      <c r="S1721" s="2"/>
      <c r="T1721" s="2">
        <f t="shared" si="1029"/>
        <v>6.0562646522531911E-2</v>
      </c>
      <c r="U1721" s="2">
        <f t="shared" si="1030"/>
        <v>1.953633758791352E-3</v>
      </c>
      <c r="V1721" s="2">
        <f t="shared" si="1031"/>
        <v>0.23430580880437615</v>
      </c>
      <c r="W1721" s="2">
        <f t="shared" si="1032"/>
        <v>0.32300078145350353</v>
      </c>
      <c r="X1721" s="2">
        <f t="shared" si="1033"/>
        <v>0.29239385256577233</v>
      </c>
      <c r="Y1721" s="2">
        <f t="shared" si="1034"/>
        <v>8.7783276895024742E-2</v>
      </c>
      <c r="Z1721" s="1">
        <v>465</v>
      </c>
      <c r="AA1721" s="1">
        <v>15</v>
      </c>
      <c r="AB1721" s="1">
        <v>1799</v>
      </c>
      <c r="AC1721" s="1">
        <v>2480</v>
      </c>
      <c r="AD1721" s="1">
        <v>2245</v>
      </c>
      <c r="AE1721" s="1">
        <v>647</v>
      </c>
      <c r="AF1721" s="1">
        <v>0</v>
      </c>
      <c r="AG1721" s="1">
        <v>3</v>
      </c>
      <c r="AH1721" s="1">
        <v>12</v>
      </c>
      <c r="AL1721">
        <v>7</v>
      </c>
      <c r="AN1721" s="1">
        <v>1</v>
      </c>
      <c r="AO1721" s="196">
        <v>3</v>
      </c>
      <c r="AQ1721" s="196">
        <v>1</v>
      </c>
      <c r="BA1721" s="176" t="str">
        <f t="shared" si="1035"/>
        <v>Bedford CD6</v>
      </c>
      <c r="BC1721">
        <v>6</v>
      </c>
      <c r="BE1721" s="97">
        <v>51</v>
      </c>
      <c r="BF1721" s="99"/>
      <c r="BG1721">
        <v>51019</v>
      </c>
      <c r="BH1721">
        <f t="shared" si="1004"/>
        <v>5101906</v>
      </c>
      <c r="BJ1721" t="s">
        <v>3279</v>
      </c>
    </row>
    <row r="1722" spans="1:62">
      <c r="A1722" s="9" t="s">
        <v>2316</v>
      </c>
      <c r="B1722" t="s">
        <v>198</v>
      </c>
      <c r="C1722" s="1">
        <f t="shared" si="1025"/>
        <v>25388</v>
      </c>
      <c r="D1722" s="1"/>
      <c r="E1722" s="1"/>
      <c r="F1722" s="1"/>
      <c r="G1722" s="1"/>
      <c r="H1722" s="1"/>
      <c r="I1722" s="1"/>
      <c r="J1722" s="1"/>
      <c r="K1722" s="1"/>
      <c r="L1722" s="1"/>
      <c r="M1722" s="7">
        <f>RANK(Z1722,(Z1722:AB1722,AC1722:AQ1722))</f>
        <v>5</v>
      </c>
      <c r="N1722" s="7">
        <f>RANK(AA1722,(Z1722:AB1722,AC1722:AQ1722))</f>
        <v>7</v>
      </c>
      <c r="O1722" s="7">
        <f>IF(AB1722&gt;0,RANK(AB1722,(Z1722:AB1722,AC1722:AQ1722)),0)</f>
        <v>2</v>
      </c>
      <c r="P1722" s="7">
        <f t="shared" si="1026"/>
        <v>3</v>
      </c>
      <c r="Q1722" s="1">
        <f t="shared" si="1027"/>
        <v>2672</v>
      </c>
      <c r="R1722" s="2">
        <f t="shared" si="1028"/>
        <v>0.1052465731841815</v>
      </c>
      <c r="S1722" s="2"/>
      <c r="T1722" s="2">
        <f t="shared" si="1029"/>
        <v>4.8132976209232708E-2</v>
      </c>
      <c r="U1722" s="2">
        <f t="shared" si="1030"/>
        <v>2.5208760044115332E-3</v>
      </c>
      <c r="V1722" s="2">
        <f t="shared" si="1031"/>
        <v>0.29033401607058451</v>
      </c>
      <c r="W1722" s="2">
        <f t="shared" si="1032"/>
        <v>0.19942492516149363</v>
      </c>
      <c r="X1722" s="2">
        <f t="shared" si="1033"/>
        <v>0.39558058925476602</v>
      </c>
      <c r="Y1722" s="2">
        <f t="shared" si="1034"/>
        <v>6.400661729951157E-2</v>
      </c>
      <c r="Z1722" s="1">
        <v>1222</v>
      </c>
      <c r="AA1722" s="1">
        <v>64</v>
      </c>
      <c r="AB1722" s="1">
        <v>7371</v>
      </c>
      <c r="AC1722" s="1">
        <v>5063</v>
      </c>
      <c r="AD1722" s="1">
        <v>10043</v>
      </c>
      <c r="AE1722" s="1">
        <v>1467</v>
      </c>
      <c r="AF1722" s="1">
        <v>14</v>
      </c>
      <c r="AG1722" s="1">
        <v>15</v>
      </c>
      <c r="AH1722" s="1">
        <v>65</v>
      </c>
      <c r="AL1722">
        <v>34</v>
      </c>
      <c r="AN1722" s="1">
        <v>1</v>
      </c>
      <c r="AO1722" s="196">
        <v>8</v>
      </c>
      <c r="AQ1722" s="196">
        <v>21</v>
      </c>
      <c r="BA1722" s="176" t="str">
        <f t="shared" si="1035"/>
        <v>Chesterfield CD4</v>
      </c>
      <c r="BC1722">
        <v>4</v>
      </c>
      <c r="BE1722" s="97">
        <v>51</v>
      </c>
      <c r="BF1722" s="99"/>
      <c r="BG1722">
        <v>51041</v>
      </c>
      <c r="BH1722">
        <f t="shared" si="1004"/>
        <v>5104104</v>
      </c>
      <c r="BJ1722" t="s">
        <v>3279</v>
      </c>
    </row>
    <row r="1723" spans="1:62">
      <c r="A1723" s="9" t="s">
        <v>2316</v>
      </c>
      <c r="B1723" t="s">
        <v>198</v>
      </c>
      <c r="C1723" s="1">
        <f t="shared" si="1025"/>
        <v>28536</v>
      </c>
      <c r="D1723" s="1"/>
      <c r="E1723" s="1"/>
      <c r="F1723" s="1"/>
      <c r="G1723" s="1"/>
      <c r="H1723" s="1"/>
      <c r="I1723" s="1"/>
      <c r="J1723" s="1"/>
      <c r="K1723" s="1"/>
      <c r="L1723" s="1"/>
      <c r="M1723" s="7">
        <f>RANK(Z1723,(Z1723:AB1723,AC1723:AQ1723))</f>
        <v>4</v>
      </c>
      <c r="N1723" s="7">
        <f>RANK(AA1723,(Z1723:AB1723,AC1723:AQ1723))</f>
        <v>6</v>
      </c>
      <c r="O1723" s="7">
        <f>IF(AB1723&gt;0,RANK(AB1723,(Z1723:AB1723,AC1723:AQ1723)),0)</f>
        <v>1</v>
      </c>
      <c r="P1723" s="7">
        <f t="shared" si="1026"/>
        <v>3</v>
      </c>
      <c r="Q1723" s="1">
        <f t="shared" si="1027"/>
        <v>3486</v>
      </c>
      <c r="R1723" s="2">
        <f t="shared" si="1028"/>
        <v>0.122161480235492</v>
      </c>
      <c r="S1723" s="2"/>
      <c r="T1723" s="2">
        <f t="shared" si="1029"/>
        <v>9.0061676478833758E-2</v>
      </c>
      <c r="U1723" s="2">
        <f t="shared" si="1030"/>
        <v>2.9086066722736194E-3</v>
      </c>
      <c r="V1723" s="2">
        <f t="shared" si="1031"/>
        <v>0.40292963274460331</v>
      </c>
      <c r="W1723" s="2">
        <f t="shared" si="1032"/>
        <v>0.17136248948696384</v>
      </c>
      <c r="X1723" s="2">
        <f t="shared" si="1033"/>
        <v>0.2807681525091113</v>
      </c>
      <c r="Y1723" s="2">
        <f t="shared" si="1034"/>
        <v>5.1969442108214137E-2</v>
      </c>
      <c r="Z1723" s="1">
        <v>2570</v>
      </c>
      <c r="AA1723" s="1">
        <v>83</v>
      </c>
      <c r="AB1723" s="1">
        <v>11498</v>
      </c>
      <c r="AC1723" s="1">
        <v>4890</v>
      </c>
      <c r="AD1723" s="1">
        <v>8012</v>
      </c>
      <c r="AE1723" s="1">
        <v>1317</v>
      </c>
      <c r="AF1723" s="1">
        <v>19</v>
      </c>
      <c r="AG1723" s="1">
        <v>19</v>
      </c>
      <c r="AH1723" s="1">
        <v>74</v>
      </c>
      <c r="AL1723">
        <v>21</v>
      </c>
      <c r="AN1723" s="1">
        <v>4</v>
      </c>
      <c r="AO1723" s="196">
        <v>7</v>
      </c>
      <c r="AQ1723" s="196">
        <v>22</v>
      </c>
      <c r="BA1723" s="176" t="str">
        <f t="shared" si="1035"/>
        <v>Chesterfield CD7</v>
      </c>
      <c r="BC1723">
        <v>7</v>
      </c>
      <c r="BE1723" s="97">
        <v>51</v>
      </c>
      <c r="BF1723" s="99"/>
      <c r="BG1723">
        <v>51041</v>
      </c>
      <c r="BH1723">
        <f t="shared" si="1004"/>
        <v>5104107</v>
      </c>
      <c r="BJ1723" t="s">
        <v>3279</v>
      </c>
    </row>
    <row r="1724" spans="1:62">
      <c r="A1724" s="9" t="s">
        <v>2184</v>
      </c>
      <c r="B1724" t="s">
        <v>198</v>
      </c>
      <c r="C1724" s="1">
        <f t="shared" si="1025"/>
        <v>34437</v>
      </c>
      <c r="D1724" s="1"/>
      <c r="E1724" s="1"/>
      <c r="F1724" s="1"/>
      <c r="G1724" s="1"/>
      <c r="H1724" s="1"/>
      <c r="I1724" s="1"/>
      <c r="J1724" s="1"/>
      <c r="K1724" s="1"/>
      <c r="L1724" s="1"/>
      <c r="M1724" s="7">
        <f>RANK(Z1724,(Z1724:AB1724,AC1724:AQ1724))</f>
        <v>3</v>
      </c>
      <c r="N1724" s="7">
        <f>RANK(AA1724,(Z1724:AB1724,AC1724:AQ1724))</f>
        <v>6</v>
      </c>
      <c r="O1724" s="7">
        <f>IF(AB1724&gt;0,RANK(AB1724,(Z1724:AB1724,AC1724:AQ1724)),0)</f>
        <v>1</v>
      </c>
      <c r="P1724" s="7">
        <f t="shared" si="1026"/>
        <v>4</v>
      </c>
      <c r="Q1724" s="1">
        <f t="shared" si="1027"/>
        <v>4561</v>
      </c>
      <c r="R1724" s="2">
        <f t="shared" si="1028"/>
        <v>0.13244475418880855</v>
      </c>
      <c r="S1724" s="2"/>
      <c r="T1724" s="2">
        <f t="shared" si="1029"/>
        <v>0.17815140691697884</v>
      </c>
      <c r="U1724" s="2">
        <f t="shared" si="1030"/>
        <v>5.6625141562853904E-3</v>
      </c>
      <c r="V1724" s="2">
        <f t="shared" si="1031"/>
        <v>0.39469175596015915</v>
      </c>
      <c r="W1724" s="2">
        <f t="shared" si="1032"/>
        <v>0.12100357173969858</v>
      </c>
      <c r="X1724" s="2">
        <f t="shared" si="1033"/>
        <v>0.26224700177135057</v>
      </c>
      <c r="Y1724" s="2">
        <f t="shared" si="1034"/>
        <v>3.8243749455527498E-2</v>
      </c>
      <c r="Z1724" s="1">
        <v>6135</v>
      </c>
      <c r="AA1724" s="1">
        <v>195</v>
      </c>
      <c r="AB1724" s="1">
        <v>13592</v>
      </c>
      <c r="AC1724" s="1">
        <v>4167</v>
      </c>
      <c r="AD1724" s="1">
        <v>9031</v>
      </c>
      <c r="AE1724" s="1">
        <v>1043</v>
      </c>
      <c r="AF1724" s="1">
        <v>43</v>
      </c>
      <c r="AG1724" s="1">
        <v>42</v>
      </c>
      <c r="AH1724" s="1">
        <v>101</v>
      </c>
      <c r="AL1724">
        <v>24</v>
      </c>
      <c r="AN1724" s="1">
        <v>15</v>
      </c>
      <c r="AO1724" s="196">
        <v>32</v>
      </c>
      <c r="AQ1724" s="196">
        <v>17</v>
      </c>
      <c r="BA1724" s="176" t="str">
        <f t="shared" si="1035"/>
        <v>Fairfax CD8</v>
      </c>
      <c r="BC1724">
        <v>8</v>
      </c>
      <c r="BE1724" s="97">
        <v>51</v>
      </c>
      <c r="BF1724" s="99"/>
      <c r="BG1724">
        <v>51059</v>
      </c>
      <c r="BH1724">
        <f t="shared" si="1004"/>
        <v>5105908</v>
      </c>
      <c r="BJ1724" t="s">
        <v>3279</v>
      </c>
    </row>
    <row r="1725" spans="1:62">
      <c r="A1725" s="9" t="s">
        <v>2184</v>
      </c>
      <c r="B1725" t="s">
        <v>198</v>
      </c>
      <c r="C1725" s="1">
        <f t="shared" si="1025"/>
        <v>34850</v>
      </c>
      <c r="D1725" s="1"/>
      <c r="E1725" s="1"/>
      <c r="F1725" s="1"/>
      <c r="G1725" s="1"/>
      <c r="H1725" s="1"/>
      <c r="I1725" s="1"/>
      <c r="J1725" s="1"/>
      <c r="K1725" s="1"/>
      <c r="L1725" s="1"/>
      <c r="M1725" s="7">
        <f>RANK(Z1725,(Z1725:AB1725,AC1725:AQ1725))</f>
        <v>3</v>
      </c>
      <c r="N1725" s="7">
        <f>RANK(AA1725,(Z1725:AB1725,AC1725:AQ1725))</f>
        <v>6</v>
      </c>
      <c r="O1725" s="7">
        <f>IF(AB1725&gt;0,RANK(AB1725,(Z1725:AB1725,AC1725:AQ1725)),0)</f>
        <v>1</v>
      </c>
      <c r="P1725" s="7">
        <f t="shared" si="1026"/>
        <v>4</v>
      </c>
      <c r="Q1725" s="1">
        <f t="shared" si="1027"/>
        <v>4954</v>
      </c>
      <c r="R1725" s="2">
        <f t="shared" si="1028"/>
        <v>0.14215208034433285</v>
      </c>
      <c r="S1725" s="2"/>
      <c r="T1725" s="2">
        <f t="shared" si="1029"/>
        <v>0.17727403156384505</v>
      </c>
      <c r="U1725" s="2">
        <f t="shared" si="1030"/>
        <v>3.7302725968436155E-3</v>
      </c>
      <c r="V1725" s="2">
        <f t="shared" si="1031"/>
        <v>0.39913916786226683</v>
      </c>
      <c r="W1725" s="2">
        <f t="shared" si="1032"/>
        <v>0.1285509325681492</v>
      </c>
      <c r="X1725" s="2">
        <f t="shared" si="1033"/>
        <v>0.25698708751793398</v>
      </c>
      <c r="Y1725" s="2">
        <f t="shared" si="1034"/>
        <v>3.4318507890961303E-2</v>
      </c>
      <c r="Z1725" s="1">
        <v>6178</v>
      </c>
      <c r="AA1725" s="1">
        <v>130</v>
      </c>
      <c r="AB1725" s="1">
        <v>13910</v>
      </c>
      <c r="AC1725" s="1">
        <v>4480</v>
      </c>
      <c r="AD1725" s="1">
        <v>8956</v>
      </c>
      <c r="AE1725" s="1">
        <v>960</v>
      </c>
      <c r="AF1725" s="1">
        <v>44</v>
      </c>
      <c r="AG1725" s="1">
        <v>51</v>
      </c>
      <c r="AH1725" s="1">
        <v>75</v>
      </c>
      <c r="AL1725">
        <v>19</v>
      </c>
      <c r="AN1725" s="1">
        <v>11</v>
      </c>
      <c r="AO1725" s="196">
        <v>19</v>
      </c>
      <c r="AQ1725" s="196">
        <v>17</v>
      </c>
      <c r="BA1725" s="176" t="str">
        <f t="shared" si="1035"/>
        <v>Fairfax CD10</v>
      </c>
      <c r="BC1725">
        <v>10</v>
      </c>
      <c r="BE1725" s="97">
        <v>51</v>
      </c>
      <c r="BF1725" s="99"/>
      <c r="BG1725">
        <v>51059</v>
      </c>
      <c r="BH1725">
        <f t="shared" si="1004"/>
        <v>5105910</v>
      </c>
      <c r="BJ1725" t="s">
        <v>3279</v>
      </c>
    </row>
    <row r="1726" spans="1:62">
      <c r="A1726" s="9" t="s">
        <v>2184</v>
      </c>
      <c r="B1726" t="s">
        <v>198</v>
      </c>
      <c r="C1726" s="1">
        <f t="shared" si="1025"/>
        <v>62615</v>
      </c>
      <c r="D1726" s="1"/>
      <c r="E1726" s="1"/>
      <c r="F1726" s="1"/>
      <c r="G1726" s="1"/>
      <c r="H1726" s="1"/>
      <c r="I1726" s="1"/>
      <c r="J1726" s="1"/>
      <c r="K1726" s="1"/>
      <c r="L1726" s="1"/>
      <c r="M1726" s="7">
        <f>RANK(Z1726,(Z1726:AB1726,AC1726:AQ1726))</f>
        <v>3</v>
      </c>
      <c r="N1726" s="7">
        <f>RANK(AA1726,(Z1726:AB1726,AC1726:AQ1726))</f>
        <v>6</v>
      </c>
      <c r="O1726" s="7">
        <f>IF(AB1726&gt;0,RANK(AB1726,(Z1726:AB1726,AC1726:AQ1726)),0)</f>
        <v>1</v>
      </c>
      <c r="P1726" s="7">
        <f t="shared" si="1026"/>
        <v>4</v>
      </c>
      <c r="Q1726" s="1">
        <f t="shared" si="1027"/>
        <v>10138</v>
      </c>
      <c r="R1726" s="2">
        <f t="shared" si="1028"/>
        <v>0.16191008544278526</v>
      </c>
      <c r="S1726" s="2"/>
      <c r="T1726" s="2">
        <f t="shared" si="1029"/>
        <v>0.17316936836221353</v>
      </c>
      <c r="U1726" s="2">
        <f t="shared" si="1030"/>
        <v>5.2703026431366283E-3</v>
      </c>
      <c r="V1726" s="2">
        <f t="shared" si="1031"/>
        <v>0.40293859298890045</v>
      </c>
      <c r="W1726" s="2">
        <f t="shared" si="1032"/>
        <v>0.1343288349437036</v>
      </c>
      <c r="X1726" s="2">
        <f t="shared" si="1033"/>
        <v>0.24102850754611516</v>
      </c>
      <c r="Y1726" s="2">
        <f t="shared" si="1034"/>
        <v>4.3264393515930588E-2</v>
      </c>
      <c r="Z1726" s="1">
        <v>10843</v>
      </c>
      <c r="AA1726" s="1">
        <v>330</v>
      </c>
      <c r="AB1726" s="1">
        <v>25230</v>
      </c>
      <c r="AC1726" s="1">
        <v>8411</v>
      </c>
      <c r="AD1726" s="1">
        <v>15092</v>
      </c>
      <c r="AE1726" s="1">
        <v>2144</v>
      </c>
      <c r="AF1726" s="1">
        <v>102</v>
      </c>
      <c r="AG1726" s="1">
        <v>75</v>
      </c>
      <c r="AH1726" s="1">
        <v>194</v>
      </c>
      <c r="AL1726">
        <v>71</v>
      </c>
      <c r="AN1726" s="1">
        <v>36</v>
      </c>
      <c r="AO1726" s="196">
        <v>40</v>
      </c>
      <c r="AQ1726" s="196">
        <v>47</v>
      </c>
      <c r="BA1726" s="176" t="str">
        <f t="shared" si="1035"/>
        <v>Fairfax CD11</v>
      </c>
      <c r="BC1726">
        <v>11</v>
      </c>
      <c r="BE1726" s="97">
        <v>51</v>
      </c>
      <c r="BF1726" s="99"/>
      <c r="BG1726">
        <v>51059</v>
      </c>
      <c r="BH1726">
        <f t="shared" si="1004"/>
        <v>5105911</v>
      </c>
      <c r="BJ1726" t="s">
        <v>3279</v>
      </c>
    </row>
    <row r="1727" spans="1:62">
      <c r="A1727" s="9" t="s">
        <v>1480</v>
      </c>
      <c r="B1727" t="s">
        <v>198</v>
      </c>
      <c r="C1727" s="1">
        <f t="shared" si="1025"/>
        <v>2470</v>
      </c>
      <c r="D1727" s="1"/>
      <c r="E1727" s="1"/>
      <c r="F1727" s="1"/>
      <c r="G1727" s="1"/>
      <c r="H1727" s="1"/>
      <c r="I1727" s="1"/>
      <c r="J1727" s="1"/>
      <c r="K1727" s="1"/>
      <c r="L1727" s="1"/>
      <c r="M1727" s="7">
        <f>RANK(Z1727,(Z1727:AB1727,AC1727:AQ1727))</f>
        <v>5</v>
      </c>
      <c r="N1727" s="7">
        <f>RANK(AA1727,(Z1727:AB1727,AC1727:AQ1727))</f>
        <v>7</v>
      </c>
      <c r="O1727" s="7">
        <f>IF(AB1727&gt;0,RANK(AB1727,(Z1727:AB1727,AC1727:AQ1727)),0)</f>
        <v>2</v>
      </c>
      <c r="P1727" s="7">
        <f t="shared" si="1026"/>
        <v>3</v>
      </c>
      <c r="Q1727" s="1">
        <f t="shared" si="1027"/>
        <v>555</v>
      </c>
      <c r="R1727" s="2">
        <f t="shared" si="1028"/>
        <v>0.22469635627530365</v>
      </c>
      <c r="S1727" s="2"/>
      <c r="T1727" s="2">
        <f t="shared" si="1029"/>
        <v>4.8582995951417005E-2</v>
      </c>
      <c r="U1727" s="2">
        <f t="shared" si="1030"/>
        <v>3.6437246963562753E-3</v>
      </c>
      <c r="V1727" s="2">
        <f t="shared" si="1031"/>
        <v>0.21902834008097166</v>
      </c>
      <c r="W1727" s="2">
        <f t="shared" si="1032"/>
        <v>0.20445344129554655</v>
      </c>
      <c r="X1727" s="2">
        <f t="shared" si="1033"/>
        <v>0.44372469635627532</v>
      </c>
      <c r="Y1727" s="2">
        <f t="shared" si="1034"/>
        <v>8.0566801619433193E-2</v>
      </c>
      <c r="Z1727" s="1">
        <v>120</v>
      </c>
      <c r="AA1727" s="1">
        <v>9</v>
      </c>
      <c r="AB1727" s="1">
        <v>541</v>
      </c>
      <c r="AC1727" s="1">
        <v>505</v>
      </c>
      <c r="AD1727" s="1">
        <v>1096</v>
      </c>
      <c r="AE1727" s="1">
        <v>173</v>
      </c>
      <c r="AF1727" s="1">
        <v>1</v>
      </c>
      <c r="AG1727" s="1">
        <v>6</v>
      </c>
      <c r="AH1727" s="1">
        <v>13</v>
      </c>
      <c r="AL1727">
        <v>1</v>
      </c>
      <c r="AN1727" s="1">
        <v>1</v>
      </c>
      <c r="AO1727" s="196">
        <v>3</v>
      </c>
      <c r="AQ1727" s="196">
        <v>1</v>
      </c>
      <c r="BA1727" s="176" t="str">
        <f t="shared" si="1035"/>
        <v>Fauquier CD1</v>
      </c>
      <c r="BC1727">
        <v>1</v>
      </c>
      <c r="BE1727" s="97">
        <v>51</v>
      </c>
      <c r="BF1727" s="99"/>
      <c r="BG1727">
        <v>51061</v>
      </c>
      <c r="BH1727">
        <f t="shared" si="1004"/>
        <v>5106101</v>
      </c>
      <c r="BJ1727" t="s">
        <v>3279</v>
      </c>
    </row>
    <row r="1728" spans="1:62">
      <c r="A1728" s="9" t="s">
        <v>1480</v>
      </c>
      <c r="B1728" t="s">
        <v>198</v>
      </c>
      <c r="C1728" s="1">
        <f t="shared" si="1025"/>
        <v>11081</v>
      </c>
      <c r="D1728" s="1"/>
      <c r="E1728" s="1"/>
      <c r="F1728" s="1"/>
      <c r="G1728" s="1"/>
      <c r="H1728" s="1"/>
      <c r="I1728" s="1"/>
      <c r="J1728" s="1"/>
      <c r="K1728" s="1"/>
      <c r="L1728" s="1"/>
      <c r="M1728" s="7">
        <f>RANK(Z1728,(Z1728:AB1728,AC1728:AQ1728))</f>
        <v>4</v>
      </c>
      <c r="N1728" s="7">
        <f>RANK(AA1728,(Z1728:AB1728,AC1728:AQ1728))</f>
        <v>6</v>
      </c>
      <c r="O1728" s="7">
        <f>IF(AB1728&gt;0,RANK(AB1728,(Z1728:AB1728,AC1728:AQ1728)),0)</f>
        <v>2</v>
      </c>
      <c r="P1728" s="7">
        <f t="shared" si="1026"/>
        <v>3</v>
      </c>
      <c r="Q1728" s="1">
        <f t="shared" si="1027"/>
        <v>609</v>
      </c>
      <c r="R1728" s="2">
        <f t="shared" si="1028"/>
        <v>5.4958938723941884E-2</v>
      </c>
      <c r="S1728" s="2"/>
      <c r="T1728" s="2">
        <f t="shared" si="1029"/>
        <v>9.9720241855428216E-2</v>
      </c>
      <c r="U1728" s="2">
        <f t="shared" si="1030"/>
        <v>4.3317390127244832E-3</v>
      </c>
      <c r="V1728" s="2">
        <f t="shared" si="1031"/>
        <v>0.28742893240682249</v>
      </c>
      <c r="W1728" s="2">
        <f t="shared" si="1032"/>
        <v>0.19222091868964894</v>
      </c>
      <c r="X1728" s="2">
        <f t="shared" si="1033"/>
        <v>0.34238787113076435</v>
      </c>
      <c r="Y1728" s="2">
        <f t="shared" si="1034"/>
        <v>7.391029690461165E-2</v>
      </c>
      <c r="Z1728" s="1">
        <v>1105</v>
      </c>
      <c r="AA1728" s="1">
        <v>48</v>
      </c>
      <c r="AB1728" s="1">
        <v>3185</v>
      </c>
      <c r="AC1728" s="1">
        <v>2130</v>
      </c>
      <c r="AD1728" s="1">
        <v>3794</v>
      </c>
      <c r="AE1728" s="1">
        <v>725</v>
      </c>
      <c r="AF1728" s="1">
        <v>21</v>
      </c>
      <c r="AG1728" s="1">
        <v>12</v>
      </c>
      <c r="AH1728" s="1">
        <v>36</v>
      </c>
      <c r="AL1728">
        <v>10</v>
      </c>
      <c r="AN1728" s="1">
        <v>4</v>
      </c>
      <c r="AO1728" s="196">
        <v>4</v>
      </c>
      <c r="AQ1728" s="196">
        <v>7</v>
      </c>
      <c r="BA1728" s="176" t="str">
        <f t="shared" si="1035"/>
        <v>Fauquier CD5</v>
      </c>
      <c r="BC1728">
        <v>5</v>
      </c>
      <c r="BE1728" s="97">
        <v>51</v>
      </c>
      <c r="BF1728" s="99"/>
      <c r="BG1728">
        <v>51061</v>
      </c>
      <c r="BH1728">
        <f t="shared" si="1004"/>
        <v>5106105</v>
      </c>
      <c r="BJ1728" t="s">
        <v>3279</v>
      </c>
    </row>
    <row r="1729" spans="1:62">
      <c r="A1729" s="9" t="s">
        <v>2434</v>
      </c>
      <c r="B1729" t="s">
        <v>198</v>
      </c>
      <c r="C1729" s="1">
        <f t="shared" si="1025"/>
        <v>5736</v>
      </c>
      <c r="D1729" s="1"/>
      <c r="E1729" s="1"/>
      <c r="F1729" s="1"/>
      <c r="G1729" s="1"/>
      <c r="H1729" s="1"/>
      <c r="I1729" s="1"/>
      <c r="J1729" s="1"/>
      <c r="K1729" s="1"/>
      <c r="L1729" s="1"/>
      <c r="M1729" s="7">
        <f>RANK(Z1729,(Z1729:AB1729,AC1729:AQ1729))</f>
        <v>5</v>
      </c>
      <c r="N1729" s="7">
        <f>RANK(AA1729,(Z1729:AB1729,AC1729:AQ1729))</f>
        <v>6</v>
      </c>
      <c r="O1729" s="7">
        <f>IF(AB1729&gt;0,RANK(AB1729,(Z1729:AB1729,AC1729:AQ1729)),0)</f>
        <v>2</v>
      </c>
      <c r="P1729" s="7">
        <f t="shared" si="1026"/>
        <v>3</v>
      </c>
      <c r="Q1729" s="1">
        <f t="shared" si="1027"/>
        <v>1077</v>
      </c>
      <c r="R1729" s="2">
        <f t="shared" si="1028"/>
        <v>0.18776150627615062</v>
      </c>
      <c r="S1729" s="2"/>
      <c r="T1729" s="2">
        <f t="shared" si="1029"/>
        <v>4.3235704323570434E-2</v>
      </c>
      <c r="U1729" s="2">
        <f t="shared" si="1030"/>
        <v>3.4867503486750349E-3</v>
      </c>
      <c r="V1729" s="2">
        <f t="shared" si="1031"/>
        <v>0.23936541143654114</v>
      </c>
      <c r="W1729" s="2">
        <f t="shared" si="1032"/>
        <v>0.21182008368200836</v>
      </c>
      <c r="X1729" s="2">
        <f t="shared" si="1033"/>
        <v>0.42712691771269179</v>
      </c>
      <c r="Y1729" s="2">
        <f t="shared" si="1034"/>
        <v>7.4965132496513209E-2</v>
      </c>
      <c r="Z1729" s="1">
        <v>248</v>
      </c>
      <c r="AA1729" s="1">
        <v>20</v>
      </c>
      <c r="AB1729" s="1">
        <v>1373</v>
      </c>
      <c r="AC1729" s="1">
        <v>1215</v>
      </c>
      <c r="AD1729" s="1">
        <v>2450</v>
      </c>
      <c r="AE1729" s="1">
        <v>380</v>
      </c>
      <c r="AF1729" s="1">
        <v>7</v>
      </c>
      <c r="AG1729" s="1">
        <v>7</v>
      </c>
      <c r="AH1729" s="1">
        <v>16</v>
      </c>
      <c r="AL1729">
        <v>9</v>
      </c>
      <c r="AN1729" s="1">
        <v>0</v>
      </c>
      <c r="AO1729" s="196">
        <v>5</v>
      </c>
      <c r="AQ1729" s="196">
        <v>6</v>
      </c>
      <c r="BA1729" s="176" t="str">
        <f t="shared" si="1035"/>
        <v>Henrico CD3</v>
      </c>
      <c r="BC1729">
        <v>3</v>
      </c>
      <c r="BE1729" s="97">
        <v>51</v>
      </c>
      <c r="BF1729" s="99"/>
      <c r="BG1729">
        <v>51087</v>
      </c>
      <c r="BH1729">
        <f t="shared" si="1004"/>
        <v>5108703</v>
      </c>
      <c r="BJ1729" t="s">
        <v>3279</v>
      </c>
    </row>
    <row r="1730" spans="1:62">
      <c r="A1730" s="9" t="s">
        <v>2434</v>
      </c>
      <c r="B1730" t="s">
        <v>198</v>
      </c>
      <c r="C1730" s="1">
        <f t="shared" si="1025"/>
        <v>36876</v>
      </c>
      <c r="D1730" s="1"/>
      <c r="E1730" s="1"/>
      <c r="F1730" s="1"/>
      <c r="G1730" s="1"/>
      <c r="H1730" s="1"/>
      <c r="I1730" s="1"/>
      <c r="J1730" s="1"/>
      <c r="K1730" s="1"/>
      <c r="L1730" s="1"/>
      <c r="M1730" s="7">
        <f>RANK(Z1730,(Z1730:AB1730,AC1730:AQ1730))</f>
        <v>4</v>
      </c>
      <c r="N1730" s="7">
        <f>RANK(AA1730,(Z1730:AB1730,AC1730:AQ1730))</f>
        <v>6</v>
      </c>
      <c r="O1730" s="7">
        <f>IF(AB1730&gt;0,RANK(AB1730,(Z1730:AB1730,AC1730:AQ1730)),0)</f>
        <v>1</v>
      </c>
      <c r="P1730" s="7">
        <f t="shared" si="1026"/>
        <v>3</v>
      </c>
      <c r="Q1730" s="1">
        <f t="shared" si="1027"/>
        <v>4695</v>
      </c>
      <c r="R1730" s="2">
        <f t="shared" si="1028"/>
        <v>0.12731858119101855</v>
      </c>
      <c r="S1730" s="2"/>
      <c r="T1730" s="2">
        <f t="shared" si="1029"/>
        <v>0.10763097949886105</v>
      </c>
      <c r="U1730" s="2">
        <f t="shared" si="1030"/>
        <v>3.1456774053584989E-3</v>
      </c>
      <c r="V1730" s="2">
        <f t="shared" si="1031"/>
        <v>0.41121596702462304</v>
      </c>
      <c r="W1730" s="2">
        <f t="shared" si="1032"/>
        <v>0.14608417398850201</v>
      </c>
      <c r="X1730" s="2">
        <f t="shared" si="1033"/>
        <v>0.28389738583360452</v>
      </c>
      <c r="Y1730" s="2">
        <f t="shared" si="1034"/>
        <v>4.8025816249050834E-2</v>
      </c>
      <c r="Z1730" s="1">
        <v>3969</v>
      </c>
      <c r="AA1730" s="1">
        <v>116</v>
      </c>
      <c r="AB1730" s="1">
        <v>15164</v>
      </c>
      <c r="AC1730" s="1">
        <v>5387</v>
      </c>
      <c r="AD1730" s="1">
        <v>10469</v>
      </c>
      <c r="AE1730" s="1">
        <v>1488</v>
      </c>
      <c r="AF1730" s="1">
        <v>27</v>
      </c>
      <c r="AG1730" s="1">
        <v>51</v>
      </c>
      <c r="AH1730" s="1">
        <v>105</v>
      </c>
      <c r="AL1730">
        <v>37</v>
      </c>
      <c r="AN1730" s="1">
        <v>8</v>
      </c>
      <c r="AO1730" s="196">
        <v>8</v>
      </c>
      <c r="AQ1730" s="196">
        <v>47</v>
      </c>
      <c r="BA1730" s="176" t="str">
        <f t="shared" si="1035"/>
        <v>Henrico CD7</v>
      </c>
      <c r="BC1730">
        <v>7</v>
      </c>
      <c r="BE1730" s="97">
        <v>51</v>
      </c>
      <c r="BF1730" s="99"/>
      <c r="BG1730">
        <v>51087</v>
      </c>
      <c r="BH1730">
        <f t="shared" si="1004"/>
        <v>5108707</v>
      </c>
      <c r="BJ1730" t="s">
        <v>3279</v>
      </c>
    </row>
    <row r="1731" spans="1:62">
      <c r="A1731" s="9" t="s">
        <v>2092</v>
      </c>
      <c r="B1731" t="s">
        <v>198</v>
      </c>
      <c r="C1731" s="1">
        <f t="shared" si="1025"/>
        <v>1513</v>
      </c>
      <c r="D1731" s="1"/>
      <c r="E1731" s="1"/>
      <c r="F1731" s="1"/>
      <c r="G1731" s="1"/>
      <c r="H1731" s="1"/>
      <c r="I1731" s="1"/>
      <c r="J1731" s="1"/>
      <c r="K1731" s="1"/>
      <c r="L1731" s="1"/>
      <c r="M1731" s="7">
        <f>RANK(Z1731,(Z1731:AB1731,AC1731:AQ1731))</f>
        <v>5</v>
      </c>
      <c r="N1731" s="7">
        <f>RANK(AA1731,(Z1731:AB1731,AC1731:AQ1731))</f>
        <v>7</v>
      </c>
      <c r="O1731" s="7">
        <f>IF(AB1731&gt;0,RANK(AB1731,(Z1731:AB1731,AC1731:AQ1731)),0)</f>
        <v>2</v>
      </c>
      <c r="P1731" s="7">
        <f t="shared" si="1026"/>
        <v>3</v>
      </c>
      <c r="Q1731" s="1">
        <f t="shared" si="1027"/>
        <v>487</v>
      </c>
      <c r="R1731" s="2">
        <f t="shared" si="1028"/>
        <v>0.32187706543291472</v>
      </c>
      <c r="S1731" s="2"/>
      <c r="T1731" s="2">
        <f t="shared" si="1029"/>
        <v>3.7012557832121616E-2</v>
      </c>
      <c r="U1731" s="2">
        <f t="shared" si="1030"/>
        <v>1.3218770654329147E-3</v>
      </c>
      <c r="V1731" s="2">
        <f t="shared" si="1031"/>
        <v>0.19497686715135493</v>
      </c>
      <c r="W1731" s="2">
        <f t="shared" si="1032"/>
        <v>0.17118307997356247</v>
      </c>
      <c r="X1731" s="2">
        <f t="shared" si="1033"/>
        <v>0.5168539325842697</v>
      </c>
      <c r="Y1731" s="2">
        <f t="shared" si="1034"/>
        <v>7.8651685393258286E-2</v>
      </c>
      <c r="Z1731" s="1">
        <v>56</v>
      </c>
      <c r="AA1731" s="1">
        <v>2</v>
      </c>
      <c r="AB1731" s="1">
        <v>295</v>
      </c>
      <c r="AC1731" s="1">
        <v>259</v>
      </c>
      <c r="AD1731" s="1">
        <v>782</v>
      </c>
      <c r="AE1731" s="1">
        <v>110</v>
      </c>
      <c r="AF1731" s="1">
        <v>1</v>
      </c>
      <c r="AG1731" s="1">
        <v>1</v>
      </c>
      <c r="AH1731" s="1">
        <v>2</v>
      </c>
      <c r="AL1731">
        <v>4</v>
      </c>
      <c r="AN1731" s="1">
        <v>0</v>
      </c>
      <c r="AO1731" s="196">
        <v>0</v>
      </c>
      <c r="AQ1731" s="196">
        <v>1</v>
      </c>
      <c r="BA1731" s="176" t="str">
        <f t="shared" si="1035"/>
        <v>Henry CD5</v>
      </c>
      <c r="BC1731">
        <v>5</v>
      </c>
      <c r="BE1731" s="97">
        <v>51</v>
      </c>
      <c r="BF1731" s="99"/>
      <c r="BG1731">
        <v>51089</v>
      </c>
      <c r="BH1731">
        <f t="shared" si="1004"/>
        <v>5108905</v>
      </c>
      <c r="BJ1731" t="s">
        <v>3279</v>
      </c>
    </row>
    <row r="1732" spans="1:62">
      <c r="A1732" s="9" t="s">
        <v>2092</v>
      </c>
      <c r="B1732" t="s">
        <v>198</v>
      </c>
      <c r="C1732" s="1">
        <f t="shared" si="1025"/>
        <v>4287</v>
      </c>
      <c r="D1732" s="1"/>
      <c r="E1732" s="1"/>
      <c r="F1732" s="1"/>
      <c r="G1732" s="1"/>
      <c r="H1732" s="1"/>
      <c r="I1732" s="1"/>
      <c r="J1732" s="1"/>
      <c r="K1732" s="1"/>
      <c r="L1732" s="1"/>
      <c r="M1732" s="7">
        <f>RANK(Z1732,(Z1732:AB1732,AC1732:AQ1732))</f>
        <v>5</v>
      </c>
      <c r="N1732" s="7">
        <f>RANK(AA1732,(Z1732:AB1732,AC1732:AQ1732))</f>
        <v>6</v>
      </c>
      <c r="O1732" s="7">
        <f>IF(AB1732&gt;0,RANK(AB1732,(Z1732:AB1732,AC1732:AQ1732)),0)</f>
        <v>3</v>
      </c>
      <c r="P1732" s="7">
        <f t="shared" si="1026"/>
        <v>2</v>
      </c>
      <c r="Q1732" s="1">
        <f t="shared" si="1027"/>
        <v>1266</v>
      </c>
      <c r="R1732" s="2">
        <f t="shared" si="1028"/>
        <v>0.29531140657802657</v>
      </c>
      <c r="S1732" s="2"/>
      <c r="T1732" s="2">
        <f t="shared" si="1029"/>
        <v>3.1957079542803822E-2</v>
      </c>
      <c r="U1732" s="2">
        <f t="shared" si="1030"/>
        <v>1.8661068346162819E-3</v>
      </c>
      <c r="V1732" s="2">
        <f t="shared" si="1031"/>
        <v>0.1861441567529741</v>
      </c>
      <c r="W1732" s="2">
        <f t="shared" si="1032"/>
        <v>0.20363890832750176</v>
      </c>
      <c r="X1732" s="2">
        <f t="shared" si="1033"/>
        <v>0.49895031490552832</v>
      </c>
      <c r="Y1732" s="2">
        <f t="shared" si="1034"/>
        <v>7.7443433636575687E-2</v>
      </c>
      <c r="Z1732" s="1">
        <v>137</v>
      </c>
      <c r="AA1732" s="1">
        <v>8</v>
      </c>
      <c r="AB1732" s="1">
        <v>798</v>
      </c>
      <c r="AC1732" s="1">
        <v>873</v>
      </c>
      <c r="AD1732" s="1">
        <v>2139</v>
      </c>
      <c r="AE1732" s="1">
        <v>307</v>
      </c>
      <c r="AF1732" s="1">
        <v>1</v>
      </c>
      <c r="AG1732" s="1">
        <v>3</v>
      </c>
      <c r="AH1732" s="1">
        <v>7</v>
      </c>
      <c r="AL1732">
        <v>8</v>
      </c>
      <c r="AN1732" s="1">
        <v>1</v>
      </c>
      <c r="AO1732" s="196">
        <v>3</v>
      </c>
      <c r="AQ1732" s="196">
        <v>2</v>
      </c>
      <c r="BA1732" s="176" t="str">
        <f t="shared" si="1035"/>
        <v>Henry CD9</v>
      </c>
      <c r="BC1732">
        <v>9</v>
      </c>
      <c r="BE1732" s="97">
        <v>51</v>
      </c>
      <c r="BF1732" s="99"/>
      <c r="BG1732">
        <v>51089</v>
      </c>
      <c r="BH1732">
        <f t="shared" si="1004"/>
        <v>5108909</v>
      </c>
      <c r="BJ1732" t="s">
        <v>3279</v>
      </c>
    </row>
    <row r="1733" spans="1:62">
      <c r="A1733" s="9" t="s">
        <v>1216</v>
      </c>
      <c r="B1733" t="s">
        <v>198</v>
      </c>
      <c r="C1733" s="1">
        <f t="shared" si="1025"/>
        <v>1798</v>
      </c>
      <c r="D1733" s="1"/>
      <c r="E1733" s="1"/>
      <c r="F1733" s="1"/>
      <c r="G1733" s="1"/>
      <c r="H1733" s="1"/>
      <c r="I1733" s="1"/>
      <c r="J1733" s="1"/>
      <c r="K1733" s="1"/>
      <c r="L1733" s="1"/>
      <c r="M1733" s="7">
        <f>RANK(Z1733,(Z1733:AB1733,AC1733:AQ1733))</f>
        <v>5</v>
      </c>
      <c r="N1733" s="7">
        <f>RANK(AA1733,(Z1733:AB1733,AC1733:AQ1733))</f>
        <v>6</v>
      </c>
      <c r="O1733" s="7">
        <f>IF(AB1733&gt;0,RANK(AB1733,(Z1733:AB1733,AC1733:AQ1733)),0)</f>
        <v>2</v>
      </c>
      <c r="P1733" s="7">
        <f t="shared" si="1026"/>
        <v>3</v>
      </c>
      <c r="Q1733" s="1">
        <f t="shared" si="1027"/>
        <v>451</v>
      </c>
      <c r="R1733" s="2">
        <f t="shared" si="1028"/>
        <v>0.25083426028921024</v>
      </c>
      <c r="S1733" s="2"/>
      <c r="T1733" s="2">
        <f t="shared" si="1029"/>
        <v>2.6140155728587321E-2</v>
      </c>
      <c r="U1733" s="2">
        <f t="shared" si="1030"/>
        <v>2.7808676307007787E-3</v>
      </c>
      <c r="V1733" s="2">
        <f t="shared" si="1031"/>
        <v>0.23136818687430477</v>
      </c>
      <c r="W1733" s="2">
        <f t="shared" si="1032"/>
        <v>0.19632925472747498</v>
      </c>
      <c r="X1733" s="2">
        <f t="shared" si="1033"/>
        <v>0.48220244716351501</v>
      </c>
      <c r="Y1733" s="2">
        <f t="shared" si="1034"/>
        <v>6.117908787541726E-2</v>
      </c>
      <c r="Z1733" s="1">
        <v>47</v>
      </c>
      <c r="AA1733" s="1">
        <v>5</v>
      </c>
      <c r="AB1733" s="1">
        <v>416</v>
      </c>
      <c r="AC1733" s="1">
        <v>353</v>
      </c>
      <c r="AD1733" s="1">
        <v>867</v>
      </c>
      <c r="AE1733" s="1">
        <v>107</v>
      </c>
      <c r="AF1733" s="1">
        <v>0</v>
      </c>
      <c r="AG1733" s="1">
        <v>0</v>
      </c>
      <c r="AH1733" s="1">
        <v>2</v>
      </c>
      <c r="AL1733">
        <v>1</v>
      </c>
      <c r="AN1733" s="1">
        <v>0</v>
      </c>
      <c r="AO1733" s="196">
        <v>0</v>
      </c>
      <c r="AQ1733" s="196">
        <v>0</v>
      </c>
      <c r="BA1733" s="176" t="str">
        <f t="shared" si="1035"/>
        <v>Prince George CD3</v>
      </c>
      <c r="BC1733">
        <v>3</v>
      </c>
      <c r="BE1733" s="97">
        <v>51</v>
      </c>
      <c r="BF1733" s="99"/>
      <c r="BG1733">
        <v>51149</v>
      </c>
      <c r="BH1733">
        <f t="shared" ref="BH1733:BH1753" si="1036">BG1733*100+BC1733</f>
        <v>5114903</v>
      </c>
      <c r="BJ1733" t="s">
        <v>3279</v>
      </c>
    </row>
    <row r="1734" spans="1:62">
      <c r="A1734" s="9" t="s">
        <v>1216</v>
      </c>
      <c r="B1734" t="s">
        <v>198</v>
      </c>
      <c r="C1734" s="1">
        <f t="shared" si="1025"/>
        <v>2217</v>
      </c>
      <c r="D1734" s="1"/>
      <c r="E1734" s="1"/>
      <c r="F1734" s="1"/>
      <c r="G1734" s="1"/>
      <c r="H1734" s="1"/>
      <c r="I1734" s="1"/>
      <c r="J1734" s="1"/>
      <c r="K1734" s="1"/>
      <c r="L1734" s="1"/>
      <c r="M1734" s="7">
        <f>RANK(Z1734,(Z1734:AB1734,AC1734:AQ1734))</f>
        <v>5</v>
      </c>
      <c r="N1734" s="7">
        <f>RANK(AA1734,(Z1734:AB1734,AC1734:AQ1734))</f>
        <v>6</v>
      </c>
      <c r="O1734" s="7">
        <f>IF(AB1734&gt;0,RANK(AB1734,(Z1734:AB1734,AC1734:AQ1734)),0)</f>
        <v>2</v>
      </c>
      <c r="P1734" s="7">
        <f t="shared" si="1026"/>
        <v>3</v>
      </c>
      <c r="Q1734" s="1">
        <f t="shared" si="1027"/>
        <v>556</v>
      </c>
      <c r="R1734" s="2">
        <f t="shared" si="1028"/>
        <v>0.2507893549842129</v>
      </c>
      <c r="S1734" s="2"/>
      <c r="T1734" s="2">
        <f t="shared" si="1029"/>
        <v>2.4808299503834012E-2</v>
      </c>
      <c r="U1734" s="2">
        <f t="shared" si="1030"/>
        <v>1.3531799729364006E-3</v>
      </c>
      <c r="V1734" s="2">
        <f t="shared" si="1031"/>
        <v>0.2327469553450609</v>
      </c>
      <c r="W1734" s="2">
        <f t="shared" si="1032"/>
        <v>0.19215155615696888</v>
      </c>
      <c r="X1734" s="2">
        <f t="shared" si="1033"/>
        <v>0.4835363103292738</v>
      </c>
      <c r="Y1734" s="2">
        <f t="shared" si="1034"/>
        <v>6.5403698691925971E-2</v>
      </c>
      <c r="Z1734" s="1">
        <v>55</v>
      </c>
      <c r="AA1734" s="1">
        <v>3</v>
      </c>
      <c r="AB1734" s="1">
        <v>516</v>
      </c>
      <c r="AC1734" s="1">
        <v>426</v>
      </c>
      <c r="AD1734" s="1">
        <v>1072</v>
      </c>
      <c r="AE1734" s="1">
        <v>134</v>
      </c>
      <c r="AF1734" s="1">
        <v>0</v>
      </c>
      <c r="AG1734" s="1">
        <v>3</v>
      </c>
      <c r="AH1734" s="1">
        <v>3</v>
      </c>
      <c r="AL1734">
        <v>1</v>
      </c>
      <c r="AN1734" s="1">
        <v>0</v>
      </c>
      <c r="AO1734" s="196">
        <v>1</v>
      </c>
      <c r="AQ1734" s="196">
        <v>3</v>
      </c>
      <c r="BA1734" s="176" t="str">
        <f t="shared" si="1035"/>
        <v>Prince George CD4</v>
      </c>
      <c r="BC1734">
        <v>4</v>
      </c>
      <c r="BE1734" s="97">
        <v>51</v>
      </c>
      <c r="BF1734" s="99"/>
      <c r="BG1734">
        <v>51149</v>
      </c>
      <c r="BH1734">
        <f t="shared" si="1036"/>
        <v>5114904</v>
      </c>
      <c r="BJ1734" t="s">
        <v>3279</v>
      </c>
    </row>
    <row r="1735" spans="1:62">
      <c r="A1735" s="9" t="s">
        <v>2326</v>
      </c>
      <c r="B1735" t="s">
        <v>198</v>
      </c>
      <c r="C1735" s="1">
        <f t="shared" si="1025"/>
        <v>23251</v>
      </c>
      <c r="D1735" s="1"/>
      <c r="E1735" s="1"/>
      <c r="F1735" s="1"/>
      <c r="G1735" s="1"/>
      <c r="H1735" s="1"/>
      <c r="I1735" s="1"/>
      <c r="J1735" s="1"/>
      <c r="K1735" s="1"/>
      <c r="L1735" s="1"/>
      <c r="M1735" s="7">
        <f>RANK(Z1735,(Z1735:AB1735,AC1735:AQ1735))</f>
        <v>4</v>
      </c>
      <c r="N1735" s="7">
        <f>RANK(AA1735,(Z1735:AB1735,AC1735:AQ1735))</f>
        <v>6</v>
      </c>
      <c r="O1735" s="7">
        <f>IF(AB1735&gt;0,RANK(AB1735,(Z1735:AB1735,AC1735:AQ1735)),0)</f>
        <v>1</v>
      </c>
      <c r="P1735" s="7">
        <f t="shared" si="1026"/>
        <v>3</v>
      </c>
      <c r="Q1735" s="1">
        <f t="shared" si="1027"/>
        <v>519</v>
      </c>
      <c r="R1735" s="2">
        <f t="shared" si="1028"/>
        <v>2.2321620575459122E-2</v>
      </c>
      <c r="S1735" s="2"/>
      <c r="T1735" s="2">
        <f t="shared" si="1029"/>
        <v>9.7071093716399298E-2</v>
      </c>
      <c r="U1735" s="2">
        <f t="shared" si="1030"/>
        <v>4.3438991871317363E-3</v>
      </c>
      <c r="V1735" s="2">
        <f t="shared" si="1031"/>
        <v>0.34149068857253451</v>
      </c>
      <c r="W1735" s="2">
        <f t="shared" si="1032"/>
        <v>0.17457313663928434</v>
      </c>
      <c r="X1735" s="2">
        <f t="shared" si="1033"/>
        <v>0.3191690679970754</v>
      </c>
      <c r="Y1735" s="2">
        <f t="shared" si="1034"/>
        <v>6.3352113887574724E-2</v>
      </c>
      <c r="Z1735" s="1">
        <v>2257</v>
      </c>
      <c r="AA1735" s="1">
        <v>101</v>
      </c>
      <c r="AB1735" s="1">
        <v>7940</v>
      </c>
      <c r="AC1735" s="1">
        <v>4059</v>
      </c>
      <c r="AD1735" s="1">
        <v>7421</v>
      </c>
      <c r="AE1735" s="1">
        <v>1292</v>
      </c>
      <c r="AF1735" s="1">
        <v>22</v>
      </c>
      <c r="AG1735" s="1">
        <v>17</v>
      </c>
      <c r="AH1735" s="1">
        <v>80</v>
      </c>
      <c r="AL1735">
        <v>38</v>
      </c>
      <c r="AN1735" s="1">
        <v>6</v>
      </c>
      <c r="AO1735" s="196">
        <v>10</v>
      </c>
      <c r="AQ1735" s="196">
        <v>8</v>
      </c>
      <c r="BA1735" s="176" t="str">
        <f t="shared" si="1035"/>
        <v>Prince William CD1</v>
      </c>
      <c r="BC1735">
        <v>1</v>
      </c>
      <c r="BE1735" s="97">
        <v>51</v>
      </c>
      <c r="BF1735" s="99"/>
      <c r="BG1735">
        <v>51153</v>
      </c>
      <c r="BH1735">
        <f t="shared" si="1036"/>
        <v>5115301</v>
      </c>
      <c r="BJ1735" t="s">
        <v>3279</v>
      </c>
    </row>
    <row r="1736" spans="1:62">
      <c r="A1736" s="9" t="s">
        <v>2326</v>
      </c>
      <c r="B1736" t="s">
        <v>198</v>
      </c>
      <c r="C1736" s="1">
        <f t="shared" si="1025"/>
        <v>10675</v>
      </c>
      <c r="D1736" s="1"/>
      <c r="E1736" s="1"/>
      <c r="F1736" s="1"/>
      <c r="G1736" s="1"/>
      <c r="H1736" s="1"/>
      <c r="I1736" s="1"/>
      <c r="J1736" s="1"/>
      <c r="K1736" s="1"/>
      <c r="L1736" s="1"/>
      <c r="M1736" s="7">
        <f>RANK(Z1736,(Z1736:AB1736,AC1736:AQ1736))</f>
        <v>4</v>
      </c>
      <c r="N1736" s="7">
        <f>RANK(AA1736,(Z1736:AB1736,AC1736:AQ1736))</f>
        <v>6</v>
      </c>
      <c r="O1736" s="7">
        <f>IF(AB1736&gt;0,RANK(AB1736,(Z1736:AB1736,AC1736:AQ1736)),0)</f>
        <v>2</v>
      </c>
      <c r="P1736" s="7">
        <f t="shared" si="1026"/>
        <v>3</v>
      </c>
      <c r="Q1736" s="1">
        <f t="shared" si="1027"/>
        <v>349</v>
      </c>
      <c r="R1736" s="2">
        <f t="shared" si="1028"/>
        <v>3.2693208430913348E-2</v>
      </c>
      <c r="S1736" s="2"/>
      <c r="T1736" s="2">
        <f t="shared" si="1029"/>
        <v>0.10014051522248243</v>
      </c>
      <c r="U1736" s="2">
        <f t="shared" si="1030"/>
        <v>4.0281030444964871E-3</v>
      </c>
      <c r="V1736" s="2">
        <f t="shared" si="1031"/>
        <v>0.3172833723653396</v>
      </c>
      <c r="W1736" s="2">
        <f t="shared" si="1032"/>
        <v>0.16665105386416862</v>
      </c>
      <c r="X1736" s="2">
        <f t="shared" si="1033"/>
        <v>0.34997658079625293</v>
      </c>
      <c r="Y1736" s="2">
        <f t="shared" si="1034"/>
        <v>6.1920374707259807E-2</v>
      </c>
      <c r="Z1736" s="1">
        <v>1069</v>
      </c>
      <c r="AA1736" s="1">
        <v>43</v>
      </c>
      <c r="AB1736" s="1">
        <v>3387</v>
      </c>
      <c r="AC1736" s="1">
        <v>1779</v>
      </c>
      <c r="AD1736" s="1">
        <v>3736</v>
      </c>
      <c r="AE1736" s="1">
        <v>594</v>
      </c>
      <c r="AF1736" s="1">
        <v>5</v>
      </c>
      <c r="AG1736" s="1">
        <v>12</v>
      </c>
      <c r="AH1736" s="1">
        <v>32</v>
      </c>
      <c r="AL1736">
        <v>10</v>
      </c>
      <c r="AN1736" s="1">
        <v>1</v>
      </c>
      <c r="AO1736" s="196">
        <v>4</v>
      </c>
      <c r="AQ1736" s="196">
        <v>3</v>
      </c>
      <c r="BA1736" s="176" t="str">
        <f t="shared" si="1035"/>
        <v>Prince William CD10</v>
      </c>
      <c r="BC1736">
        <v>10</v>
      </c>
      <c r="BE1736" s="97">
        <v>51</v>
      </c>
      <c r="BF1736" s="99"/>
      <c r="BG1736">
        <v>51153</v>
      </c>
      <c r="BH1736">
        <f t="shared" si="1036"/>
        <v>5115310</v>
      </c>
      <c r="BJ1736" t="s">
        <v>3279</v>
      </c>
    </row>
    <row r="1737" spans="1:62">
      <c r="A1737" s="9" t="s">
        <v>2326</v>
      </c>
      <c r="B1737" t="s">
        <v>198</v>
      </c>
      <c r="C1737" s="1">
        <f t="shared" si="1025"/>
        <v>12481</v>
      </c>
      <c r="D1737" s="1"/>
      <c r="E1737" s="1"/>
      <c r="F1737" s="1"/>
      <c r="G1737" s="1"/>
      <c r="H1737" s="1"/>
      <c r="I1737" s="1"/>
      <c r="J1737" s="1"/>
      <c r="K1737" s="1"/>
      <c r="L1737" s="1"/>
      <c r="M1737" s="7">
        <f>RANK(Z1737,(Z1737:AB1737,AC1737:AQ1737))</f>
        <v>4</v>
      </c>
      <c r="N1737" s="7">
        <f>RANK(AA1737,(Z1737:AB1737,AC1737:AQ1737))</f>
        <v>6</v>
      </c>
      <c r="O1737" s="7">
        <f>IF(AB1737&gt;0,RANK(AB1737,(Z1737:AB1737,AC1737:AQ1737)),0)</f>
        <v>1</v>
      </c>
      <c r="P1737" s="7">
        <f t="shared" si="1026"/>
        <v>3</v>
      </c>
      <c r="Q1737" s="1">
        <f t="shared" si="1027"/>
        <v>22</v>
      </c>
      <c r="R1737" s="2">
        <f t="shared" si="1028"/>
        <v>1.7626792724941911E-3</v>
      </c>
      <c r="S1737" s="2"/>
      <c r="T1737" s="2">
        <f t="shared" si="1029"/>
        <v>8.8855059690729904E-2</v>
      </c>
      <c r="U1737" s="2">
        <f t="shared" si="1030"/>
        <v>4.1663328258953608E-3</v>
      </c>
      <c r="V1737" s="2">
        <f t="shared" si="1031"/>
        <v>0.33755308068263762</v>
      </c>
      <c r="W1737" s="2">
        <f t="shared" si="1032"/>
        <v>0.16889672301898886</v>
      </c>
      <c r="X1737" s="2">
        <f t="shared" si="1033"/>
        <v>0.33579040141014344</v>
      </c>
      <c r="Y1737" s="2">
        <f t="shared" si="1034"/>
        <v>6.4738402371604831E-2</v>
      </c>
      <c r="Z1737" s="1">
        <v>1109</v>
      </c>
      <c r="AA1737" s="1">
        <v>52</v>
      </c>
      <c r="AB1737" s="1">
        <v>4213</v>
      </c>
      <c r="AC1737" s="1">
        <v>2108</v>
      </c>
      <c r="AD1737" s="1">
        <v>4191</v>
      </c>
      <c r="AE1737" s="1">
        <v>694</v>
      </c>
      <c r="AF1737" s="1">
        <v>12</v>
      </c>
      <c r="AG1737" s="1">
        <v>8</v>
      </c>
      <c r="AH1737" s="1">
        <v>50</v>
      </c>
      <c r="AL1737">
        <v>29</v>
      </c>
      <c r="AN1737" s="1">
        <v>5</v>
      </c>
      <c r="AO1737" s="196">
        <v>5</v>
      </c>
      <c r="AQ1737" s="196">
        <v>5</v>
      </c>
      <c r="BA1737" s="176" t="str">
        <f t="shared" si="1035"/>
        <v>Prince William CD11</v>
      </c>
      <c r="BC1737">
        <v>11</v>
      </c>
      <c r="BE1737" s="97">
        <v>51</v>
      </c>
      <c r="BF1737" s="99"/>
      <c r="BG1737">
        <v>51153</v>
      </c>
      <c r="BH1737">
        <f t="shared" si="1036"/>
        <v>5115311</v>
      </c>
      <c r="BJ1737" t="s">
        <v>3279</v>
      </c>
    </row>
    <row r="1738" spans="1:62">
      <c r="A1738" s="9" t="s">
        <v>405</v>
      </c>
      <c r="B1738" t="s">
        <v>198</v>
      </c>
      <c r="C1738" s="1">
        <f t="shared" si="1025"/>
        <v>12205</v>
      </c>
      <c r="D1738" s="1"/>
      <c r="E1738" s="1"/>
      <c r="F1738" s="1"/>
      <c r="G1738" s="1"/>
      <c r="H1738" s="1"/>
      <c r="I1738" s="1"/>
      <c r="J1738" s="1"/>
      <c r="K1738" s="1"/>
      <c r="L1738" s="1"/>
      <c r="M1738" s="7">
        <f>RANK(Z1738,(Z1738:AB1738,AC1738:AQ1738))</f>
        <v>4</v>
      </c>
      <c r="N1738" s="7">
        <f>RANK(AA1738,(Z1738:AB1738,AC1738:AQ1738))</f>
        <v>7</v>
      </c>
      <c r="O1738" s="7">
        <f>IF(AB1738&gt;0,RANK(AB1738,(Z1738:AB1738,AC1738:AQ1738)),0)</f>
        <v>2</v>
      </c>
      <c r="P1738" s="7">
        <f t="shared" si="1026"/>
        <v>3</v>
      </c>
      <c r="Q1738" s="1">
        <f t="shared" si="1027"/>
        <v>491</v>
      </c>
      <c r="R1738" s="2">
        <f t="shared" si="1028"/>
        <v>4.0229414174518641E-2</v>
      </c>
      <c r="S1738" s="2"/>
      <c r="T1738" s="2">
        <f t="shared" si="1029"/>
        <v>7.1118394100778373E-2</v>
      </c>
      <c r="U1738" s="2">
        <f t="shared" si="1030"/>
        <v>2.7857435477263415E-3</v>
      </c>
      <c r="V1738" s="2">
        <f t="shared" si="1031"/>
        <v>0.29840229414174518</v>
      </c>
      <c r="W1738" s="2">
        <f t="shared" si="1032"/>
        <v>0.21909053666530109</v>
      </c>
      <c r="X1738" s="2">
        <f t="shared" si="1033"/>
        <v>0.33863170831626382</v>
      </c>
      <c r="Y1738" s="2">
        <f t="shared" si="1034"/>
        <v>6.9971323228185278E-2</v>
      </c>
      <c r="Z1738" s="1">
        <v>868</v>
      </c>
      <c r="AA1738" s="1">
        <v>34</v>
      </c>
      <c r="AB1738" s="1">
        <v>3642</v>
      </c>
      <c r="AC1738" s="1">
        <v>2674</v>
      </c>
      <c r="AD1738" s="1">
        <v>4133</v>
      </c>
      <c r="AE1738" s="1">
        <v>761</v>
      </c>
      <c r="AF1738" s="1">
        <v>10</v>
      </c>
      <c r="AG1738" s="1">
        <v>14</v>
      </c>
      <c r="AH1738" s="1">
        <v>36</v>
      </c>
      <c r="AL1738">
        <v>17</v>
      </c>
      <c r="AN1738" s="1">
        <v>5</v>
      </c>
      <c r="AO1738" s="196">
        <v>3</v>
      </c>
      <c r="AQ1738" s="196">
        <v>8</v>
      </c>
      <c r="BA1738" s="176" t="str">
        <f t="shared" si="1035"/>
        <v>Roanoke CD6</v>
      </c>
      <c r="BC1738">
        <v>6</v>
      </c>
      <c r="BE1738" s="97">
        <v>51</v>
      </c>
      <c r="BF1738" s="99"/>
      <c r="BG1738">
        <v>51161</v>
      </c>
      <c r="BH1738">
        <f t="shared" si="1036"/>
        <v>5116106</v>
      </c>
      <c r="BJ1738" t="s">
        <v>3279</v>
      </c>
    </row>
    <row r="1739" spans="1:62">
      <c r="A1739" s="9" t="s">
        <v>405</v>
      </c>
      <c r="B1739" t="s">
        <v>198</v>
      </c>
      <c r="C1739" s="1">
        <f t="shared" si="1025"/>
        <v>4144</v>
      </c>
      <c r="D1739" s="1"/>
      <c r="E1739" s="1"/>
      <c r="F1739" s="1"/>
      <c r="G1739" s="1"/>
      <c r="H1739" s="1"/>
      <c r="I1739" s="1"/>
      <c r="J1739" s="1"/>
      <c r="K1739" s="1"/>
      <c r="L1739" s="1"/>
      <c r="M1739" s="7">
        <f>RANK(Z1739,(Z1739:AB1739,AC1739:AQ1739))</f>
        <v>5</v>
      </c>
      <c r="N1739" s="7">
        <f>RANK(AA1739,(Z1739:AB1739,AC1739:AQ1739))</f>
        <v>8</v>
      </c>
      <c r="O1739" s="7">
        <f>IF(AB1739&gt;0,RANK(AB1739,(Z1739:AB1739,AC1739:AQ1739)),0)</f>
        <v>2</v>
      </c>
      <c r="P1739" s="7">
        <f t="shared" si="1026"/>
        <v>3</v>
      </c>
      <c r="Q1739" s="1">
        <f t="shared" si="1027"/>
        <v>479</v>
      </c>
      <c r="R1739" s="2">
        <f t="shared" si="1028"/>
        <v>0.11558880308880309</v>
      </c>
      <c r="S1739" s="2"/>
      <c r="T1739" s="2">
        <f t="shared" si="1029"/>
        <v>5.1640926640926642E-2</v>
      </c>
      <c r="U1739" s="2">
        <f t="shared" si="1030"/>
        <v>1.6891891891891893E-3</v>
      </c>
      <c r="V1739" s="2">
        <f t="shared" si="1031"/>
        <v>0.25048262548262551</v>
      </c>
      <c r="W1739" s="2">
        <f t="shared" si="1032"/>
        <v>0.24324324324324326</v>
      </c>
      <c r="X1739" s="2">
        <f t="shared" si="1033"/>
        <v>0.36607142857142855</v>
      </c>
      <c r="Y1739" s="2">
        <f t="shared" si="1034"/>
        <v>8.687258687258681E-2</v>
      </c>
      <c r="Z1739" s="1">
        <v>214</v>
      </c>
      <c r="AA1739" s="1">
        <v>7</v>
      </c>
      <c r="AB1739" s="1">
        <v>1038</v>
      </c>
      <c r="AC1739" s="1">
        <v>1008</v>
      </c>
      <c r="AD1739" s="1">
        <v>1517</v>
      </c>
      <c r="AE1739" s="1">
        <v>333</v>
      </c>
      <c r="AF1739" s="1">
        <v>3</v>
      </c>
      <c r="AG1739" s="1">
        <v>1</v>
      </c>
      <c r="AH1739" s="1">
        <v>8</v>
      </c>
      <c r="AL1739">
        <v>14</v>
      </c>
      <c r="AN1739" s="1">
        <v>0</v>
      </c>
      <c r="AO1739" s="196">
        <v>1</v>
      </c>
      <c r="AQ1739" s="196">
        <v>0</v>
      </c>
      <c r="BA1739" s="176" t="str">
        <f t="shared" si="1035"/>
        <v>Roanoke CD9</v>
      </c>
      <c r="BC1739">
        <v>9</v>
      </c>
      <c r="BE1739" s="97">
        <v>51</v>
      </c>
      <c r="BF1739" s="99"/>
      <c r="BG1739">
        <v>51161</v>
      </c>
      <c r="BH1739">
        <f t="shared" si="1036"/>
        <v>5116109</v>
      </c>
      <c r="BJ1739" t="s">
        <v>3279</v>
      </c>
    </row>
    <row r="1740" spans="1:62">
      <c r="A1740" s="9" t="s">
        <v>838</v>
      </c>
      <c r="B1740" t="s">
        <v>198</v>
      </c>
      <c r="C1740" s="1">
        <f t="shared" si="1025"/>
        <v>4955</v>
      </c>
      <c r="D1740" s="1"/>
      <c r="E1740" s="1"/>
      <c r="F1740" s="1"/>
      <c r="G1740" s="1"/>
      <c r="H1740" s="1"/>
      <c r="I1740" s="1"/>
      <c r="J1740" s="1"/>
      <c r="K1740" s="1"/>
      <c r="L1740" s="1"/>
      <c r="M1740" s="7">
        <f>RANK(Z1740,(Z1740:AB1740,AC1740:AQ1740))</f>
        <v>4</v>
      </c>
      <c r="N1740" s="7">
        <f>RANK(AA1740,(Z1740:AB1740,AC1740:AQ1740))</f>
        <v>7</v>
      </c>
      <c r="O1740" s="7">
        <f>IF(AB1740&gt;0,RANK(AB1740,(Z1740:AB1740,AC1740:AQ1740)),0)</f>
        <v>2</v>
      </c>
      <c r="P1740" s="7">
        <f t="shared" si="1026"/>
        <v>3</v>
      </c>
      <c r="Q1740" s="1">
        <f t="shared" si="1027"/>
        <v>327</v>
      </c>
      <c r="R1740" s="2">
        <f t="shared" si="1028"/>
        <v>6.5993945509586274E-2</v>
      </c>
      <c r="S1740" s="2"/>
      <c r="T1740" s="2">
        <f t="shared" si="1029"/>
        <v>8.7386478304742679E-2</v>
      </c>
      <c r="U1740" s="2">
        <f t="shared" si="1030"/>
        <v>3.2290615539858729E-3</v>
      </c>
      <c r="V1740" s="2">
        <f t="shared" si="1031"/>
        <v>0.28355196770938446</v>
      </c>
      <c r="W1740" s="2">
        <f t="shared" si="1032"/>
        <v>0.19697275479313825</v>
      </c>
      <c r="X1740" s="2">
        <f t="shared" si="1033"/>
        <v>0.34954591321897072</v>
      </c>
      <c r="Y1740" s="2">
        <f t="shared" si="1034"/>
        <v>7.9313824419778023E-2</v>
      </c>
      <c r="Z1740" s="1">
        <v>433</v>
      </c>
      <c r="AA1740" s="1">
        <v>16</v>
      </c>
      <c r="AB1740" s="1">
        <v>1405</v>
      </c>
      <c r="AC1740" s="1">
        <v>976</v>
      </c>
      <c r="AD1740" s="1">
        <v>1732</v>
      </c>
      <c r="AE1740" s="1">
        <v>359</v>
      </c>
      <c r="AF1740" s="1">
        <v>0</v>
      </c>
      <c r="AG1740" s="1">
        <v>6</v>
      </c>
      <c r="AH1740" s="1">
        <v>19</v>
      </c>
      <c r="AL1740">
        <v>8</v>
      </c>
      <c r="AN1740" s="1">
        <v>0</v>
      </c>
      <c r="AO1740" s="196">
        <v>0</v>
      </c>
      <c r="AQ1740" s="196">
        <v>1</v>
      </c>
      <c r="BA1740" s="176" t="str">
        <f t="shared" si="1035"/>
        <v>Spotsylvania CD1</v>
      </c>
      <c r="BC1740">
        <v>1</v>
      </c>
      <c r="BE1740" s="97">
        <v>51</v>
      </c>
      <c r="BF1740" s="99"/>
      <c r="BG1740">
        <v>51177</v>
      </c>
      <c r="BH1740">
        <f t="shared" si="1036"/>
        <v>5117701</v>
      </c>
      <c r="BJ1740" t="s">
        <v>3279</v>
      </c>
    </row>
    <row r="1741" spans="1:62">
      <c r="A1741" s="9" t="s">
        <v>838</v>
      </c>
      <c r="B1741" t="s">
        <v>198</v>
      </c>
      <c r="C1741" s="1">
        <f t="shared" si="1025"/>
        <v>13357</v>
      </c>
      <c r="D1741" s="1"/>
      <c r="E1741" s="1"/>
      <c r="F1741" s="1"/>
      <c r="G1741" s="1"/>
      <c r="H1741" s="1"/>
      <c r="I1741" s="1"/>
      <c r="J1741" s="1"/>
      <c r="K1741" s="1"/>
      <c r="L1741" s="1"/>
      <c r="M1741" s="7">
        <f>RANK(Z1741,(Z1741:AB1741,AC1741:AQ1741))</f>
        <v>4</v>
      </c>
      <c r="N1741" s="7">
        <f>RANK(AA1741,(Z1741:AB1741,AC1741:AQ1741))</f>
        <v>6</v>
      </c>
      <c r="O1741" s="7">
        <f>IF(AB1741&gt;0,RANK(AB1741,(Z1741:AB1741,AC1741:AQ1741)),0)</f>
        <v>2</v>
      </c>
      <c r="P1741" s="7">
        <f t="shared" si="1026"/>
        <v>3</v>
      </c>
      <c r="Q1741" s="1">
        <f t="shared" si="1027"/>
        <v>1571</v>
      </c>
      <c r="R1741" s="2">
        <f t="shared" si="1028"/>
        <v>0.11761623118963839</v>
      </c>
      <c r="S1741" s="2"/>
      <c r="T1741" s="2">
        <f t="shared" si="1029"/>
        <v>7.7712061091562479E-2</v>
      </c>
      <c r="U1741" s="2">
        <f t="shared" si="1030"/>
        <v>2.5454817698585012E-3</v>
      </c>
      <c r="V1741" s="2">
        <f t="shared" si="1031"/>
        <v>0.26615257917196977</v>
      </c>
      <c r="W1741" s="2">
        <f t="shared" si="1032"/>
        <v>0.19525342517032268</v>
      </c>
      <c r="X1741" s="2">
        <f t="shared" si="1033"/>
        <v>0.38376881036160815</v>
      </c>
      <c r="Y1741" s="2">
        <f t="shared" si="1034"/>
        <v>7.4567642434678449E-2</v>
      </c>
      <c r="Z1741" s="1">
        <v>1038</v>
      </c>
      <c r="AA1741" s="1">
        <v>34</v>
      </c>
      <c r="AB1741" s="1">
        <v>3555</v>
      </c>
      <c r="AC1741" s="1">
        <v>2608</v>
      </c>
      <c r="AD1741" s="1">
        <v>5126</v>
      </c>
      <c r="AE1741" s="1">
        <v>903</v>
      </c>
      <c r="AF1741" s="1">
        <v>11</v>
      </c>
      <c r="AG1741" s="1">
        <v>11</v>
      </c>
      <c r="AH1741" s="1">
        <v>31</v>
      </c>
      <c r="AL1741">
        <v>23</v>
      </c>
      <c r="AN1741" s="1">
        <v>4</v>
      </c>
      <c r="AO1741" s="196">
        <v>5</v>
      </c>
      <c r="AQ1741" s="196">
        <v>8</v>
      </c>
      <c r="BA1741" s="176" t="str">
        <f t="shared" si="1035"/>
        <v>Spotsylvania CD7</v>
      </c>
      <c r="BC1741">
        <v>7</v>
      </c>
      <c r="BE1741" s="97">
        <v>51</v>
      </c>
      <c r="BF1741" s="99"/>
      <c r="BG1741">
        <v>51177</v>
      </c>
      <c r="BH1741">
        <f t="shared" si="1036"/>
        <v>5117707</v>
      </c>
      <c r="BJ1741" t="s">
        <v>3279</v>
      </c>
    </row>
    <row r="1742" spans="1:62">
      <c r="A1742" s="9" t="s">
        <v>269</v>
      </c>
      <c r="B1742" t="s">
        <v>198</v>
      </c>
      <c r="C1742" s="1">
        <f t="shared" si="1025"/>
        <v>4843</v>
      </c>
      <c r="D1742" s="1"/>
      <c r="E1742" s="1"/>
      <c r="F1742" s="1"/>
      <c r="G1742" s="1"/>
      <c r="H1742" s="1"/>
      <c r="I1742" s="1"/>
      <c r="J1742" s="1"/>
      <c r="K1742" s="1"/>
      <c r="L1742" s="1"/>
      <c r="M1742" s="7">
        <f>RANK(Z1742,(Z1742:AB1742,AC1742:AQ1742))</f>
        <v>4</v>
      </c>
      <c r="N1742" s="7">
        <f>RANK(AA1742,(Z1742:AB1742,AC1742:AQ1742))</f>
        <v>6</v>
      </c>
      <c r="O1742" s="7">
        <f>IF(AB1742&gt;0,RANK(AB1742,(Z1742:AB1742,AC1742:AQ1742)),0)</f>
        <v>2</v>
      </c>
      <c r="P1742" s="7">
        <f t="shared" si="1026"/>
        <v>3</v>
      </c>
      <c r="Q1742" s="1">
        <f t="shared" si="1027"/>
        <v>507</v>
      </c>
      <c r="R1742" s="2">
        <f t="shared" si="1028"/>
        <v>0.10468717736939913</v>
      </c>
      <c r="S1742" s="2"/>
      <c r="T1742" s="2">
        <f t="shared" si="1029"/>
        <v>6.7107164980384063E-2</v>
      </c>
      <c r="U1742" s="2">
        <f t="shared" si="1030"/>
        <v>4.7491224447656407E-3</v>
      </c>
      <c r="V1742" s="2">
        <f t="shared" si="1031"/>
        <v>0.31488746644641752</v>
      </c>
      <c r="W1742" s="2">
        <f t="shared" si="1032"/>
        <v>0.12058641338013627</v>
      </c>
      <c r="X1742" s="2">
        <f t="shared" si="1033"/>
        <v>0.41957464381581666</v>
      </c>
      <c r="Y1742" s="2">
        <f t="shared" si="1034"/>
        <v>7.3095188932479849E-2</v>
      </c>
      <c r="Z1742" s="1">
        <v>325</v>
      </c>
      <c r="AA1742" s="1">
        <v>23</v>
      </c>
      <c r="AB1742" s="1">
        <v>1525</v>
      </c>
      <c r="AC1742" s="1">
        <v>584</v>
      </c>
      <c r="AD1742" s="1">
        <v>2032</v>
      </c>
      <c r="AE1742" s="1">
        <v>313</v>
      </c>
      <c r="AF1742" s="1">
        <v>11</v>
      </c>
      <c r="AG1742" s="1">
        <v>3</v>
      </c>
      <c r="AH1742" s="1">
        <v>10</v>
      </c>
      <c r="AL1742">
        <v>8</v>
      </c>
      <c r="AN1742" s="1">
        <v>4</v>
      </c>
      <c r="AO1742" s="196">
        <v>3</v>
      </c>
      <c r="AQ1742" s="196">
        <v>2</v>
      </c>
      <c r="BA1742" s="176" t="str">
        <f t="shared" si="1035"/>
        <v>Hampton CD2</v>
      </c>
      <c r="BC1742">
        <v>2</v>
      </c>
      <c r="BE1742" s="97">
        <v>51</v>
      </c>
      <c r="BF1742" s="99"/>
      <c r="BG1742">
        <v>51650</v>
      </c>
      <c r="BH1742">
        <f t="shared" si="1036"/>
        <v>5165002</v>
      </c>
      <c r="BJ1742" t="s">
        <v>3279</v>
      </c>
    </row>
    <row r="1743" spans="1:62">
      <c r="A1743" s="9" t="s">
        <v>269</v>
      </c>
      <c r="B1743" t="s">
        <v>198</v>
      </c>
      <c r="C1743" s="1">
        <f t="shared" si="1025"/>
        <v>4690</v>
      </c>
      <c r="D1743" s="1"/>
      <c r="E1743" s="1"/>
      <c r="F1743" s="1"/>
      <c r="G1743" s="1"/>
      <c r="H1743" s="1"/>
      <c r="I1743" s="1"/>
      <c r="J1743" s="1"/>
      <c r="K1743" s="1"/>
      <c r="L1743" s="1"/>
      <c r="M1743" s="7">
        <f>RANK(Z1743,(Z1743:AB1743,AC1743:AQ1743))</f>
        <v>5</v>
      </c>
      <c r="N1743" s="7">
        <f>RANK(AA1743,(Z1743:AB1743,AC1743:AQ1743))</f>
        <v>7</v>
      </c>
      <c r="O1743" s="7">
        <f>IF(AB1743&gt;0,RANK(AB1743,(Z1743:AB1743,AC1743:AQ1743)),0)</f>
        <v>2</v>
      </c>
      <c r="P1743" s="7">
        <f t="shared" si="1026"/>
        <v>3</v>
      </c>
      <c r="Q1743" s="1">
        <f t="shared" si="1027"/>
        <v>445</v>
      </c>
      <c r="R1743" s="2">
        <f t="shared" si="1028"/>
        <v>9.4882729211087424E-2</v>
      </c>
      <c r="S1743" s="2"/>
      <c r="T1743" s="2">
        <f t="shared" si="1029"/>
        <v>6.1620469083155653E-2</v>
      </c>
      <c r="U1743" s="2">
        <f t="shared" si="1030"/>
        <v>3.4115138592750532E-3</v>
      </c>
      <c r="V1743" s="2">
        <f t="shared" si="1031"/>
        <v>0.29936034115138593</v>
      </c>
      <c r="W1743" s="2">
        <f t="shared" si="1032"/>
        <v>0.14285714285714285</v>
      </c>
      <c r="X1743" s="2">
        <f t="shared" si="1033"/>
        <v>0.39424307036247336</v>
      </c>
      <c r="Y1743" s="2">
        <f t="shared" si="1034"/>
        <v>9.8507462686567071E-2</v>
      </c>
      <c r="Z1743" s="1">
        <v>289</v>
      </c>
      <c r="AA1743" s="1">
        <v>16</v>
      </c>
      <c r="AB1743" s="1">
        <v>1404</v>
      </c>
      <c r="AC1743" s="1">
        <v>670</v>
      </c>
      <c r="AD1743" s="1">
        <v>1849</v>
      </c>
      <c r="AE1743" s="1">
        <v>403</v>
      </c>
      <c r="AF1743" s="1">
        <v>7</v>
      </c>
      <c r="AG1743" s="1">
        <v>5</v>
      </c>
      <c r="AH1743" s="1">
        <v>28</v>
      </c>
      <c r="AL1743">
        <v>7</v>
      </c>
      <c r="AN1743" s="1">
        <v>2</v>
      </c>
      <c r="AO1743" s="196">
        <v>2</v>
      </c>
      <c r="AQ1743" s="196">
        <v>8</v>
      </c>
      <c r="BA1743" s="176" t="str">
        <f t="shared" si="1035"/>
        <v>Hampton CD3</v>
      </c>
      <c r="BC1743">
        <v>3</v>
      </c>
      <c r="BE1743" s="97">
        <v>51</v>
      </c>
      <c r="BF1743" s="99"/>
      <c r="BG1743">
        <v>51650</v>
      </c>
      <c r="BH1743">
        <f t="shared" si="1036"/>
        <v>5165003</v>
      </c>
      <c r="BJ1743" t="s">
        <v>3279</v>
      </c>
    </row>
    <row r="1744" spans="1:62" s="176" customFormat="1">
      <c r="A1744" s="9" t="s">
        <v>468</v>
      </c>
      <c r="B1744" s="176" t="s">
        <v>198</v>
      </c>
      <c r="C1744" s="1">
        <f>SUM(Z1744:AQ1744)</f>
        <v>274</v>
      </c>
      <c r="D1744" s="1"/>
      <c r="E1744" s="1"/>
      <c r="F1744" s="1"/>
      <c r="G1744" s="1"/>
      <c r="H1744" s="1"/>
      <c r="I1744" s="1"/>
      <c r="J1744" s="1"/>
      <c r="K1744" s="1"/>
      <c r="L1744" s="1"/>
      <c r="M1744" s="7">
        <f>RANK(Z1744,(Z1744:AB1744,AC1744:AQ1744))</f>
        <v>5</v>
      </c>
      <c r="N1744" s="7">
        <f>RANK(AA1744,(Z1744:AB1744,AC1744:AQ1744))</f>
        <v>7</v>
      </c>
      <c r="O1744" s="7">
        <f>IF(AB1744&gt;0,RANK(AB1744,(Z1744:AB1744,AC1744:AQ1744)),0)</f>
        <v>2</v>
      </c>
      <c r="P1744" s="7">
        <f t="shared" si="1026"/>
        <v>3</v>
      </c>
      <c r="Q1744" s="1">
        <f t="shared" si="1027"/>
        <v>15</v>
      </c>
      <c r="R1744" s="2">
        <f t="shared" si="1028"/>
        <v>5.4744525547445258E-2</v>
      </c>
      <c r="S1744" s="2"/>
      <c r="T1744" s="2">
        <f t="shared" si="1029"/>
        <v>4.0145985401459854E-2</v>
      </c>
      <c r="U1744" s="2">
        <f t="shared" si="1030"/>
        <v>0</v>
      </c>
      <c r="V1744" s="2">
        <f t="shared" si="1031"/>
        <v>0.33941605839416056</v>
      </c>
      <c r="W1744" s="2">
        <f t="shared" si="1032"/>
        <v>0.14233576642335766</v>
      </c>
      <c r="X1744" s="2">
        <f t="shared" si="1033"/>
        <v>0.39416058394160586</v>
      </c>
      <c r="Y1744" s="2">
        <f t="shared" si="1034"/>
        <v>8.3941605839416067E-2</v>
      </c>
      <c r="Z1744" s="1">
        <v>11</v>
      </c>
      <c r="AA1744" s="1">
        <v>0</v>
      </c>
      <c r="AB1744" s="1">
        <v>93</v>
      </c>
      <c r="AC1744" s="1">
        <v>39</v>
      </c>
      <c r="AD1744" s="1">
        <v>108</v>
      </c>
      <c r="AE1744" s="1">
        <v>22</v>
      </c>
      <c r="AF1744" s="1">
        <v>0</v>
      </c>
      <c r="AG1744" s="1">
        <v>0</v>
      </c>
      <c r="AH1744" s="1">
        <v>0</v>
      </c>
      <c r="AI1744" s="1"/>
      <c r="AJ1744" s="1"/>
      <c r="AL1744" s="176">
        <v>0</v>
      </c>
      <c r="AM1744" s="1"/>
      <c r="AN1744" s="1">
        <v>0</v>
      </c>
      <c r="AO1744" s="196">
        <v>0</v>
      </c>
      <c r="AQ1744" s="196">
        <v>1</v>
      </c>
      <c r="BA1744" s="176" t="str">
        <f t="shared" si="1035"/>
        <v>Newport News CD1</v>
      </c>
      <c r="BC1744" s="176">
        <v>1</v>
      </c>
      <c r="BE1744" s="97">
        <v>51</v>
      </c>
      <c r="BF1744" s="99"/>
      <c r="BG1744" s="176">
        <v>51700</v>
      </c>
      <c r="BH1744" s="176">
        <f>BG1744*100+BC1744</f>
        <v>5170001</v>
      </c>
      <c r="BJ1744" s="176" t="s">
        <v>3279</v>
      </c>
    </row>
    <row r="1745" spans="1:62">
      <c r="A1745" s="9" t="s">
        <v>468</v>
      </c>
      <c r="B1745" t="s">
        <v>198</v>
      </c>
      <c r="C1745" s="1">
        <f>SUM(Z1745:AQ1745)</f>
        <v>10809</v>
      </c>
      <c r="D1745" s="1"/>
      <c r="E1745" s="1"/>
      <c r="F1745" s="1"/>
      <c r="G1745" s="1"/>
      <c r="H1745" s="1"/>
      <c r="I1745" s="1"/>
      <c r="J1745" s="1"/>
      <c r="K1745" s="1"/>
      <c r="L1745" s="1"/>
      <c r="M1745" s="7">
        <f>RANK(Z1745,(Z1745:AB1745,AC1745:AQ1745))</f>
        <v>4</v>
      </c>
      <c r="N1745" s="7">
        <f>RANK(AA1745,(Z1745:AB1745,AC1745:AQ1745))</f>
        <v>6</v>
      </c>
      <c r="O1745" s="7">
        <f>IF(AB1745&gt;0,RANK(AB1745,(Z1745:AB1745,AC1745:AQ1745)),0)</f>
        <v>2</v>
      </c>
      <c r="P1745" s="7">
        <f t="shared" si="1026"/>
        <v>3</v>
      </c>
      <c r="Q1745" s="1">
        <f t="shared" si="1027"/>
        <v>143</v>
      </c>
      <c r="R1745" s="2">
        <f t="shared" si="1028"/>
        <v>1.3229715977426219E-2</v>
      </c>
      <c r="S1745" s="2"/>
      <c r="T1745" s="2">
        <f t="shared" si="1029"/>
        <v>8.0025904338976772E-2</v>
      </c>
      <c r="U1745" s="2">
        <f t="shared" si="1030"/>
        <v>4.3482283282449807E-3</v>
      </c>
      <c r="V1745" s="2">
        <f t="shared" si="1031"/>
        <v>0.34795078175594413</v>
      </c>
      <c r="W1745" s="2">
        <f t="shared" si="1032"/>
        <v>0.12942917938754742</v>
      </c>
      <c r="X1745" s="2">
        <f t="shared" si="1033"/>
        <v>0.36118049773337035</v>
      </c>
      <c r="Y1745" s="2">
        <f t="shared" si="1034"/>
        <v>7.7065408455916251E-2</v>
      </c>
      <c r="Z1745" s="1">
        <v>865</v>
      </c>
      <c r="AA1745" s="1">
        <v>47</v>
      </c>
      <c r="AB1745" s="1">
        <v>3761</v>
      </c>
      <c r="AC1745" s="1">
        <v>1399</v>
      </c>
      <c r="AD1745" s="1">
        <v>3904</v>
      </c>
      <c r="AE1745" s="1">
        <v>733</v>
      </c>
      <c r="AF1745" s="1">
        <v>10</v>
      </c>
      <c r="AG1745" s="1">
        <v>15</v>
      </c>
      <c r="AH1745" s="1">
        <v>37</v>
      </c>
      <c r="AL1745">
        <v>17</v>
      </c>
      <c r="AN1745" s="1">
        <v>9</v>
      </c>
      <c r="AO1745" s="196">
        <v>5</v>
      </c>
      <c r="AQ1745" s="196">
        <v>7</v>
      </c>
      <c r="BA1745" s="176" t="str">
        <f t="shared" si="1035"/>
        <v>Newport News CD2</v>
      </c>
      <c r="BC1745">
        <v>2</v>
      </c>
      <c r="BE1745" s="97">
        <v>51</v>
      </c>
      <c r="BF1745" s="99"/>
      <c r="BG1745">
        <v>51700</v>
      </c>
      <c r="BH1745">
        <f>BG1745*100+BC1745</f>
        <v>5170002</v>
      </c>
      <c r="BJ1745" t="s">
        <v>3279</v>
      </c>
    </row>
    <row r="1746" spans="1:62">
      <c r="A1746" s="9" t="s">
        <v>468</v>
      </c>
      <c r="B1746" t="s">
        <v>198</v>
      </c>
      <c r="C1746" s="1">
        <f>SUM(Z1746:AQ1746)</f>
        <v>2968</v>
      </c>
      <c r="D1746" s="1"/>
      <c r="E1746" s="1"/>
      <c r="F1746" s="1"/>
      <c r="G1746" s="1"/>
      <c r="H1746" s="1"/>
      <c r="I1746" s="1"/>
      <c r="J1746" s="1"/>
      <c r="K1746" s="1"/>
      <c r="L1746" s="1"/>
      <c r="M1746" s="7">
        <f>RANK(Z1746,(Z1746:AB1746,AC1746:AQ1746))</f>
        <v>5</v>
      </c>
      <c r="N1746" s="7">
        <f>RANK(AA1746,(Z1746:AB1746,AC1746:AQ1746))</f>
        <v>7</v>
      </c>
      <c r="O1746" s="7">
        <f>IF(AB1746&gt;0,RANK(AB1746,(Z1746:AB1746,AC1746:AQ1746)),0)</f>
        <v>2</v>
      </c>
      <c r="P1746" s="7">
        <f t="shared" si="1026"/>
        <v>3</v>
      </c>
      <c r="Q1746" s="1">
        <f t="shared" si="1027"/>
        <v>303</v>
      </c>
      <c r="R1746" s="2">
        <f t="shared" si="1028"/>
        <v>0.102088948787062</v>
      </c>
      <c r="S1746" s="2"/>
      <c r="T1746" s="2">
        <f t="shared" si="1029"/>
        <v>5.4245283018867926E-2</v>
      </c>
      <c r="U1746" s="2">
        <f t="shared" si="1030"/>
        <v>4.3800539083557952E-3</v>
      </c>
      <c r="V1746" s="2">
        <f t="shared" si="1031"/>
        <v>0.28908355795148249</v>
      </c>
      <c r="W1746" s="2">
        <f t="shared" si="1032"/>
        <v>0.15566037735849056</v>
      </c>
      <c r="X1746" s="2">
        <f t="shared" si="1033"/>
        <v>0.39117250673854448</v>
      </c>
      <c r="Y1746" s="2">
        <f t="shared" si="1034"/>
        <v>0.10545822102425878</v>
      </c>
      <c r="Z1746" s="1">
        <v>161</v>
      </c>
      <c r="AA1746" s="1">
        <v>13</v>
      </c>
      <c r="AB1746" s="1">
        <v>858</v>
      </c>
      <c r="AC1746" s="1">
        <v>462</v>
      </c>
      <c r="AD1746" s="1">
        <v>1161</v>
      </c>
      <c r="AE1746" s="1">
        <v>285</v>
      </c>
      <c r="AF1746" s="1">
        <v>2</v>
      </c>
      <c r="AG1746" s="1">
        <v>2</v>
      </c>
      <c r="AH1746" s="1">
        <v>15</v>
      </c>
      <c r="AL1746">
        <v>4</v>
      </c>
      <c r="AN1746" s="1">
        <v>2</v>
      </c>
      <c r="AO1746" s="196">
        <v>2</v>
      </c>
      <c r="AQ1746" s="196">
        <v>1</v>
      </c>
      <c r="BA1746" s="176" t="str">
        <f t="shared" si="1035"/>
        <v>Newport News CD3</v>
      </c>
      <c r="BC1746">
        <v>3</v>
      </c>
      <c r="BE1746" s="97">
        <v>51</v>
      </c>
      <c r="BF1746" s="99"/>
      <c r="BG1746">
        <v>51700</v>
      </c>
      <c r="BH1746">
        <f>BG1746*100+BC1746</f>
        <v>5170003</v>
      </c>
      <c r="BJ1746" t="s">
        <v>3279</v>
      </c>
    </row>
    <row r="1747" spans="1:62">
      <c r="A1747" s="9" t="s">
        <v>495</v>
      </c>
      <c r="B1747" t="s">
        <v>198</v>
      </c>
      <c r="C1747" s="1">
        <f t="shared" si="1025"/>
        <v>8303</v>
      </c>
      <c r="D1747" s="1"/>
      <c r="E1747" s="1"/>
      <c r="F1747" s="1"/>
      <c r="G1747" s="1"/>
      <c r="H1747" s="1"/>
      <c r="I1747" s="1"/>
      <c r="J1747" s="1"/>
      <c r="K1747" s="1"/>
      <c r="L1747" s="1"/>
      <c r="M1747" s="7">
        <f>RANK(Z1747,(Z1747:AB1747,AC1747:AQ1747))</f>
        <v>4</v>
      </c>
      <c r="N1747" s="7">
        <f>RANK(AA1747,(Z1747:AB1747,AC1747:AQ1747))</f>
        <v>6</v>
      </c>
      <c r="O1747" s="7">
        <f>IF(AB1747&gt;0,RANK(AB1747,(Z1747:AB1747,AC1747:AQ1747)),0)</f>
        <v>2</v>
      </c>
      <c r="P1747" s="7">
        <f t="shared" si="1026"/>
        <v>3</v>
      </c>
      <c r="Q1747" s="1">
        <f t="shared" si="1027"/>
        <v>487</v>
      </c>
      <c r="R1747" s="2">
        <f t="shared" si="1028"/>
        <v>5.8653498735396846E-2</v>
      </c>
      <c r="S1747" s="2"/>
      <c r="T1747" s="2">
        <f t="shared" si="1029"/>
        <v>8.9003974467060099E-2</v>
      </c>
      <c r="U1747" s="2">
        <f t="shared" si="1030"/>
        <v>4.4562206431410329E-3</v>
      </c>
      <c r="V1747" s="2">
        <f t="shared" si="1031"/>
        <v>0.33216909550764784</v>
      </c>
      <c r="W1747" s="2">
        <f t="shared" si="1032"/>
        <v>0.11706612067927255</v>
      </c>
      <c r="X1747" s="2">
        <f t="shared" si="1033"/>
        <v>0.39082259424304466</v>
      </c>
      <c r="Y1747" s="2">
        <f t="shared" si="1034"/>
        <v>6.6481994459833826E-2</v>
      </c>
      <c r="Z1747" s="1">
        <v>739</v>
      </c>
      <c r="AA1747" s="1">
        <v>37</v>
      </c>
      <c r="AB1747" s="1">
        <v>2758</v>
      </c>
      <c r="AC1747" s="1">
        <v>972</v>
      </c>
      <c r="AD1747" s="1">
        <v>3245</v>
      </c>
      <c r="AE1747" s="1">
        <v>480</v>
      </c>
      <c r="AF1747" s="1">
        <v>7</v>
      </c>
      <c r="AG1747" s="1">
        <v>9</v>
      </c>
      <c r="AH1747" s="1">
        <v>32</v>
      </c>
      <c r="AL1747">
        <v>10</v>
      </c>
      <c r="AN1747" s="1">
        <v>4</v>
      </c>
      <c r="AO1747" s="196">
        <v>3</v>
      </c>
      <c r="AQ1747" s="196">
        <v>7</v>
      </c>
      <c r="BA1747" s="176" t="str">
        <f t="shared" si="1035"/>
        <v>Norfolk CD2</v>
      </c>
      <c r="BC1747">
        <v>2</v>
      </c>
      <c r="BE1747" s="97">
        <v>51</v>
      </c>
      <c r="BF1747" s="99"/>
      <c r="BG1747">
        <v>51710</v>
      </c>
      <c r="BH1747">
        <f t="shared" si="1036"/>
        <v>5171002</v>
      </c>
      <c r="BJ1747" t="s">
        <v>3279</v>
      </c>
    </row>
    <row r="1748" spans="1:62">
      <c r="A1748" s="9" t="s">
        <v>495</v>
      </c>
      <c r="B1748" t="s">
        <v>198</v>
      </c>
      <c r="C1748" s="1">
        <f t="shared" si="1025"/>
        <v>4318</v>
      </c>
      <c r="D1748" s="1"/>
      <c r="E1748" s="1"/>
      <c r="F1748" s="1"/>
      <c r="G1748" s="1"/>
      <c r="H1748" s="1"/>
      <c r="I1748" s="1"/>
      <c r="J1748" s="1"/>
      <c r="K1748" s="1"/>
      <c r="L1748" s="1"/>
      <c r="M1748" s="7">
        <f>RANK(Z1748,(Z1748:AB1748,AC1748:AQ1748))</f>
        <v>4</v>
      </c>
      <c r="N1748" s="7">
        <f>RANK(AA1748,(Z1748:AB1748,AC1748:AQ1748))</f>
        <v>7</v>
      </c>
      <c r="O1748" s="7">
        <f>IF(AB1748&gt;0,RANK(AB1748,(Z1748:AB1748,AC1748:AQ1748)),0)</f>
        <v>1</v>
      </c>
      <c r="P1748" s="7">
        <f t="shared" si="1026"/>
        <v>3</v>
      </c>
      <c r="Q1748" s="1">
        <f t="shared" si="1027"/>
        <v>112</v>
      </c>
      <c r="R1748" s="2">
        <f t="shared" si="1028"/>
        <v>2.5937934228809634E-2</v>
      </c>
      <c r="S1748" s="2"/>
      <c r="T1748" s="2">
        <f t="shared" si="1029"/>
        <v>0.10954145437702641</v>
      </c>
      <c r="U1748" s="2">
        <f t="shared" si="1030"/>
        <v>5.0949513663733209E-3</v>
      </c>
      <c r="V1748" s="2">
        <f t="shared" si="1031"/>
        <v>0.35363594256600278</v>
      </c>
      <c r="W1748" s="2">
        <f t="shared" si="1032"/>
        <v>0.1174154701250579</v>
      </c>
      <c r="X1748" s="2">
        <f t="shared" si="1033"/>
        <v>0.32769800833719315</v>
      </c>
      <c r="Y1748" s="2">
        <f t="shared" si="1034"/>
        <v>8.6614173228346469E-2</v>
      </c>
      <c r="Z1748" s="1">
        <v>473</v>
      </c>
      <c r="AA1748" s="1">
        <v>22</v>
      </c>
      <c r="AB1748" s="1">
        <v>1527</v>
      </c>
      <c r="AC1748" s="1">
        <v>507</v>
      </c>
      <c r="AD1748" s="1">
        <v>1415</v>
      </c>
      <c r="AE1748" s="1">
        <v>309</v>
      </c>
      <c r="AF1748" s="1">
        <v>7</v>
      </c>
      <c r="AG1748" s="1">
        <v>6</v>
      </c>
      <c r="AH1748" s="1">
        <v>25</v>
      </c>
      <c r="AL1748">
        <v>7</v>
      </c>
      <c r="AN1748" s="1">
        <v>5</v>
      </c>
      <c r="AO1748" s="196">
        <v>5</v>
      </c>
      <c r="AQ1748" s="196">
        <v>10</v>
      </c>
      <c r="BA1748" s="176" t="str">
        <f t="shared" si="1035"/>
        <v>Norfolk CD3</v>
      </c>
      <c r="BC1748">
        <v>3</v>
      </c>
      <c r="BE1748" s="97">
        <v>51</v>
      </c>
      <c r="BF1748" s="99"/>
      <c r="BG1748">
        <v>51710</v>
      </c>
      <c r="BH1748">
        <f t="shared" si="1036"/>
        <v>5171003</v>
      </c>
      <c r="BJ1748" t="s">
        <v>3279</v>
      </c>
    </row>
    <row r="1749" spans="1:62">
      <c r="A1749" s="9" t="s">
        <v>2350</v>
      </c>
      <c r="B1749" t="s">
        <v>198</v>
      </c>
      <c r="C1749" s="1">
        <f t="shared" si="1025"/>
        <v>6884</v>
      </c>
      <c r="D1749" s="1"/>
      <c r="E1749" s="1"/>
      <c r="F1749" s="1"/>
      <c r="G1749" s="1"/>
      <c r="H1749" s="1"/>
      <c r="I1749" s="1"/>
      <c r="J1749" s="1"/>
      <c r="K1749" s="1"/>
      <c r="L1749" s="1"/>
      <c r="M1749" s="7">
        <f>RANK(Z1749,(Z1749:AB1749,AC1749:AQ1749))</f>
        <v>3</v>
      </c>
      <c r="N1749" s="7">
        <f>RANK(AA1749,(Z1749:AB1749,AC1749:AQ1749))</f>
        <v>7</v>
      </c>
      <c r="O1749" s="7">
        <f>IF(AB1749&gt;0,RANK(AB1749,(Z1749:AB1749,AC1749:AQ1749)),0)</f>
        <v>1</v>
      </c>
      <c r="P1749" s="7">
        <f t="shared" si="1026"/>
        <v>4</v>
      </c>
      <c r="Q1749" s="1">
        <f t="shared" si="1027"/>
        <v>1765</v>
      </c>
      <c r="R1749" s="2">
        <f t="shared" si="1028"/>
        <v>0.2563916327716444</v>
      </c>
      <c r="S1749" s="2"/>
      <c r="T1749" s="2">
        <f t="shared" si="1029"/>
        <v>0.14729808251016852</v>
      </c>
      <c r="U1749" s="2">
        <f t="shared" si="1030"/>
        <v>5.5200464846019755E-3</v>
      </c>
      <c r="V1749" s="2">
        <f t="shared" si="1031"/>
        <v>0.46165020337013363</v>
      </c>
      <c r="W1749" s="2">
        <f t="shared" si="1032"/>
        <v>0.1179546775130738</v>
      </c>
      <c r="X1749" s="2">
        <f t="shared" si="1033"/>
        <v>0.20525857059848926</v>
      </c>
      <c r="Y1749" s="2">
        <f t="shared" si="1034"/>
        <v>6.2318419523532759E-2</v>
      </c>
      <c r="Z1749" s="1">
        <v>1014</v>
      </c>
      <c r="AA1749" s="1">
        <v>38</v>
      </c>
      <c r="AB1749" s="1">
        <v>3178</v>
      </c>
      <c r="AC1749" s="1">
        <v>812</v>
      </c>
      <c r="AD1749" s="1">
        <v>1413</v>
      </c>
      <c r="AE1749" s="1">
        <v>323</v>
      </c>
      <c r="AF1749" s="1">
        <v>12</v>
      </c>
      <c r="AG1749" s="1">
        <v>13</v>
      </c>
      <c r="AH1749" s="1">
        <v>51</v>
      </c>
      <c r="AL1749">
        <v>9</v>
      </c>
      <c r="AN1749" s="1">
        <v>9</v>
      </c>
      <c r="AO1749" s="196">
        <v>7</v>
      </c>
      <c r="AQ1749" s="196">
        <v>5</v>
      </c>
      <c r="BA1749" s="176" t="str">
        <f t="shared" si="1035"/>
        <v>Richmond CD3</v>
      </c>
      <c r="BC1749">
        <v>3</v>
      </c>
      <c r="BE1749" s="97">
        <v>51</v>
      </c>
      <c r="BF1749" s="99"/>
      <c r="BG1749">
        <v>51159</v>
      </c>
      <c r="BH1749">
        <f t="shared" si="1036"/>
        <v>5115903</v>
      </c>
      <c r="BJ1749" t="s">
        <v>3279</v>
      </c>
    </row>
    <row r="1750" spans="1:62">
      <c r="A1750" s="9" t="s">
        <v>2350</v>
      </c>
      <c r="B1750" t="s">
        <v>198</v>
      </c>
      <c r="C1750" s="1">
        <f t="shared" si="1025"/>
        <v>6604</v>
      </c>
      <c r="D1750" s="1"/>
      <c r="E1750" s="1"/>
      <c r="F1750" s="1"/>
      <c r="G1750" s="1"/>
      <c r="H1750" s="1"/>
      <c r="I1750" s="1"/>
      <c r="J1750" s="1"/>
      <c r="K1750" s="1"/>
      <c r="L1750" s="1"/>
      <c r="M1750" s="7">
        <f>RANK(Z1750,(Z1750:AB1750,AC1750:AQ1750))</f>
        <v>3</v>
      </c>
      <c r="N1750" s="7">
        <f>RANK(AA1750,(Z1750:AB1750,AC1750:AQ1750))</f>
        <v>6</v>
      </c>
      <c r="O1750" s="7">
        <f>IF(AB1750&gt;0,RANK(AB1750,(Z1750:AB1750,AC1750:AQ1750)),0)</f>
        <v>1</v>
      </c>
      <c r="P1750" s="7">
        <f t="shared" si="1026"/>
        <v>4</v>
      </c>
      <c r="Q1750" s="1">
        <f t="shared" si="1027"/>
        <v>1779</v>
      </c>
      <c r="R1750" s="2">
        <f t="shared" si="1028"/>
        <v>0.26938219261053908</v>
      </c>
      <c r="S1750" s="2"/>
      <c r="T1750" s="2">
        <f t="shared" si="1029"/>
        <v>0.17019987886129617</v>
      </c>
      <c r="U1750" s="2">
        <f t="shared" si="1030"/>
        <v>4.0884312537855846E-3</v>
      </c>
      <c r="V1750" s="2">
        <f t="shared" si="1031"/>
        <v>0.47622652937613569</v>
      </c>
      <c r="W1750" s="2">
        <f t="shared" si="1032"/>
        <v>0.10478497880072683</v>
      </c>
      <c r="X1750" s="2">
        <f t="shared" si="1033"/>
        <v>0.2068443367655966</v>
      </c>
      <c r="Y1750" s="2">
        <f t="shared" si="1034"/>
        <v>3.7855844942459138E-2</v>
      </c>
      <c r="Z1750" s="1">
        <v>1124</v>
      </c>
      <c r="AA1750" s="1">
        <v>27</v>
      </c>
      <c r="AB1750" s="1">
        <v>3145</v>
      </c>
      <c r="AC1750" s="1">
        <v>692</v>
      </c>
      <c r="AD1750" s="1">
        <v>1366</v>
      </c>
      <c r="AE1750" s="1">
        <v>202</v>
      </c>
      <c r="AF1750" s="1">
        <v>7</v>
      </c>
      <c r="AG1750" s="1">
        <v>15</v>
      </c>
      <c r="AH1750" s="1">
        <v>12</v>
      </c>
      <c r="AL1750">
        <v>6</v>
      </c>
      <c r="AN1750" s="1">
        <v>2</v>
      </c>
      <c r="AO1750" s="196">
        <v>2</v>
      </c>
      <c r="AQ1750" s="196">
        <v>4</v>
      </c>
      <c r="BA1750" s="176" t="str">
        <f t="shared" si="1035"/>
        <v>Richmond CD7</v>
      </c>
      <c r="BC1750">
        <v>7</v>
      </c>
      <c r="BE1750" s="97">
        <v>51</v>
      </c>
      <c r="BF1750" s="99"/>
      <c r="BG1750">
        <v>51159</v>
      </c>
      <c r="BH1750">
        <f t="shared" si="1036"/>
        <v>5115907</v>
      </c>
      <c r="BJ1750" t="s">
        <v>3279</v>
      </c>
    </row>
    <row r="1751" spans="1:62">
      <c r="A1751" s="9"/>
      <c r="C1751" s="1"/>
      <c r="D1751" s="1"/>
      <c r="E1751" s="1"/>
      <c r="F1751" s="1"/>
      <c r="G1751" s="1"/>
      <c r="H1751" s="1"/>
      <c r="I1751" s="1"/>
      <c r="J1751" s="1"/>
      <c r="K1751" s="1"/>
      <c r="L1751" s="1"/>
      <c r="M1751" s="7"/>
      <c r="N1751" s="7"/>
      <c r="O1751" s="7"/>
      <c r="P1751" s="7"/>
      <c r="S1751" s="2"/>
      <c r="T1751" s="2"/>
      <c r="U1751" s="2"/>
      <c r="V1751" s="2"/>
      <c r="W1751" s="2"/>
      <c r="Y1751" s="2"/>
      <c r="AN1751" s="1"/>
      <c r="AO1751" s="196"/>
      <c r="AQ1751" s="196"/>
      <c r="BF1751" s="99"/>
      <c r="BG1751"/>
    </row>
    <row r="1752" spans="1:62">
      <c r="A1752" s="48" t="s">
        <v>637</v>
      </c>
      <c r="AN1752" s="1"/>
      <c r="AO1752" s="196"/>
      <c r="AQ1752" s="196"/>
      <c r="BF1752" s="99"/>
      <c r="BG1752"/>
    </row>
    <row r="1753" spans="1:62">
      <c r="A1753" s="9" t="s">
        <v>317</v>
      </c>
      <c r="B1753" t="s">
        <v>1549</v>
      </c>
      <c r="C1753" s="1">
        <f>SUM(Z1753:AQ1753)</f>
        <v>2928</v>
      </c>
      <c r="D1753" s="1"/>
      <c r="E1753" s="1"/>
      <c r="F1753" s="1"/>
      <c r="G1753" s="1"/>
      <c r="H1753" s="1"/>
      <c r="I1753" s="1"/>
      <c r="J1753" s="1"/>
      <c r="K1753" s="1"/>
      <c r="L1753" s="1"/>
      <c r="M1753" s="7">
        <f>RANK(Z1753,(Z1753:AB1753,AC1753:AQ1753))</f>
        <v>3</v>
      </c>
      <c r="N1753" s="7" t="e">
        <f>RANK(AA1753,(Z1753:AB1753,AC1753:AQ1753))</f>
        <v>#N/A</v>
      </c>
      <c r="O1753" s="7">
        <f>IF(AB1753&gt;0,RANK(AB1753,(Z1753:AB1753,AC1753:AQ1753)),0)</f>
        <v>0</v>
      </c>
      <c r="P1753" s="7">
        <f>IF(AC1753&gt;0,RANK(AC1753,(Z1753:AQ1753)),0)</f>
        <v>2</v>
      </c>
      <c r="Q1753" s="1">
        <f>MAX(Z1753:AG1753)-LARGE(Z1753:AG1753,2)</f>
        <v>2091</v>
      </c>
      <c r="R1753" s="2">
        <f>Q1753/C1753</f>
        <v>0.71413934426229508</v>
      </c>
      <c r="S1753" s="2"/>
      <c r="T1753" s="2">
        <f>IF($C1753=0,"-",Z1753/$C1753)</f>
        <v>6.8989071038251359E-2</v>
      </c>
      <c r="U1753" s="2">
        <f>IF($C1753=0,"-",AA1753/$C1753)</f>
        <v>0</v>
      </c>
      <c r="V1753" s="2">
        <f>IF($C1753=0,"-",AB1753/$C1753)</f>
        <v>0</v>
      </c>
      <c r="W1753" s="2">
        <f>IF($C1753=0,"-",AC1753/$C1753)</f>
        <v>9.2554644808743175E-2</v>
      </c>
      <c r="X1753" s="2">
        <f>IF($C1753=0,"-",AD1753/$C1753)</f>
        <v>0.80669398907103829</v>
      </c>
      <c r="Y1753" s="2">
        <f>IF(C1753=0,"-",(1-T1753-U1753-V1753-W1753-X1753))</f>
        <v>3.1762295081967151E-2</v>
      </c>
      <c r="Z1753" s="1">
        <v>202</v>
      </c>
      <c r="AC1753" s="1">
        <v>271</v>
      </c>
      <c r="AD1753" s="1">
        <v>2362</v>
      </c>
      <c r="AE1753" s="1">
        <v>93</v>
      </c>
      <c r="AN1753" s="1"/>
      <c r="AO1753" s="196"/>
      <c r="BA1753" s="235" t="str">
        <f t="shared" ref="BA1753:BA1775" si="1037">A1753&amp;" "&amp;"CD"&amp;BC1753</f>
        <v>Douglas CD4</v>
      </c>
      <c r="BC1753" s="9">
        <v>4</v>
      </c>
      <c r="BE1753" s="97">
        <v>53</v>
      </c>
      <c r="BF1753" s="99"/>
      <c r="BG1753">
        <v>53017</v>
      </c>
      <c r="BH1753">
        <f t="shared" si="1036"/>
        <v>5301704</v>
      </c>
      <c r="BJ1753" t="s">
        <v>3279</v>
      </c>
    </row>
    <row r="1754" spans="1:62">
      <c r="A1754" s="9" t="s">
        <v>317</v>
      </c>
      <c r="B1754" s="235" t="s">
        <v>1549</v>
      </c>
      <c r="C1754" s="1">
        <f t="shared" ref="C1754:C1775" si="1038">SUM(Z1754:AQ1754)</f>
        <v>2108</v>
      </c>
      <c r="D1754" s="1"/>
      <c r="E1754" s="1"/>
      <c r="F1754" s="1"/>
      <c r="G1754" s="1"/>
      <c r="H1754" s="1"/>
      <c r="I1754" s="1"/>
      <c r="J1754" s="1"/>
      <c r="K1754" s="1"/>
      <c r="L1754" s="1"/>
      <c r="M1754" s="7">
        <f>RANK(Z1754,(Z1754:AB1754,AC1754:AQ1754))</f>
        <v>3</v>
      </c>
      <c r="N1754" s="7" t="e">
        <f>RANK(AA1754,(Z1754:AB1754,AC1754:AQ1754))</f>
        <v>#N/A</v>
      </c>
      <c r="O1754" s="7">
        <f>IF(AB1754&gt;0,RANK(AB1754,(Z1754:AB1754,AC1754:AQ1754)),0)</f>
        <v>0</v>
      </c>
      <c r="P1754" s="7">
        <f t="shared" ref="P1754:P1775" si="1039">IF(AC1754&gt;0,RANK(AC1754,(Z1754:AQ1754)),0)</f>
        <v>2</v>
      </c>
      <c r="Q1754" s="1">
        <f t="shared" ref="Q1754:Q1775" si="1040">MAX(Z1754:AG1754)-LARGE(Z1754:AG1754,2)</f>
        <v>1511</v>
      </c>
      <c r="R1754" s="2">
        <f t="shared" ref="R1754:R1775" si="1041">Q1754/C1754</f>
        <v>0.71679316888045541</v>
      </c>
      <c r="S1754" s="2"/>
      <c r="T1754" s="2">
        <f t="shared" ref="T1754:T1775" si="1042">IF($C1754=0,"-",Z1754/$C1754)</f>
        <v>6.7362428842504748E-2</v>
      </c>
      <c r="U1754" s="2">
        <f t="shared" ref="U1754:U1775" si="1043">IF($C1754=0,"-",AA1754/$C1754)</f>
        <v>0</v>
      </c>
      <c r="V1754" s="2">
        <f t="shared" ref="V1754:V1775" si="1044">IF($C1754=0,"-",AB1754/$C1754)</f>
        <v>0</v>
      </c>
      <c r="W1754" s="2">
        <f t="shared" ref="W1754:W1775" si="1045">IF($C1754=0,"-",AC1754/$C1754)</f>
        <v>8.8235294117647065E-2</v>
      </c>
      <c r="X1754" s="2">
        <f t="shared" ref="X1754:X1775" si="1046">IF($C1754=0,"-",AD1754/$C1754)</f>
        <v>0.80502846299810249</v>
      </c>
      <c r="Y1754" s="2">
        <f t="shared" ref="Y1754:Y1775" si="1047">IF(C1754=0,"-",(1-T1754-U1754-V1754-W1754-X1754))</f>
        <v>3.9373814041745669E-2</v>
      </c>
      <c r="Z1754" s="1">
        <v>142</v>
      </c>
      <c r="AC1754" s="1">
        <v>186</v>
      </c>
      <c r="AD1754" s="1">
        <v>1697</v>
      </c>
      <c r="AE1754" s="1">
        <v>83</v>
      </c>
      <c r="AN1754" s="1"/>
      <c r="AO1754" s="196"/>
      <c r="BA1754" s="235" t="str">
        <f t="shared" si="1037"/>
        <v>Douglas CD8</v>
      </c>
      <c r="BC1754" s="9">
        <v>8</v>
      </c>
      <c r="BE1754" s="97">
        <v>53</v>
      </c>
      <c r="BF1754" s="99"/>
      <c r="BG1754" s="235">
        <v>53017</v>
      </c>
      <c r="BH1754" s="235">
        <f t="shared" ref="BH1754:BH1775" si="1048">BG1754*100+BC1754</f>
        <v>5301708</v>
      </c>
      <c r="BI1754" s="235"/>
      <c r="BJ1754" s="235" t="s">
        <v>3279</v>
      </c>
    </row>
    <row r="1755" spans="1:62">
      <c r="A1755" s="9" t="s">
        <v>1288</v>
      </c>
      <c r="B1755" s="235" t="s">
        <v>1549</v>
      </c>
      <c r="C1755" s="1">
        <f t="shared" si="1038"/>
        <v>19526</v>
      </c>
      <c r="D1755" s="1"/>
      <c r="E1755" s="1"/>
      <c r="F1755" s="1"/>
      <c r="G1755" s="1"/>
      <c r="H1755" s="1"/>
      <c r="I1755" s="1"/>
      <c r="J1755" s="1"/>
      <c r="K1755" s="1"/>
      <c r="L1755" s="1"/>
      <c r="M1755" s="7">
        <f>RANK(Z1755,(Z1755:AB1755,AC1755:AQ1755))</f>
        <v>2</v>
      </c>
      <c r="N1755" s="7" t="e">
        <f>RANK(AA1755,(Z1755:AB1755,AC1755:AQ1755))</f>
        <v>#N/A</v>
      </c>
      <c r="O1755" s="7">
        <f>IF(AB1755&gt;0,RANK(AB1755,(Z1755:AB1755,AC1755:AQ1755)),0)</f>
        <v>0</v>
      </c>
      <c r="P1755" s="7">
        <f t="shared" si="1039"/>
        <v>3</v>
      </c>
      <c r="Q1755" s="1">
        <f t="shared" si="1040"/>
        <v>10214</v>
      </c>
      <c r="R1755" s="2">
        <f t="shared" si="1041"/>
        <v>0.52309740858342724</v>
      </c>
      <c r="S1755" s="2"/>
      <c r="T1755" s="2">
        <f t="shared" si="1042"/>
        <v>0.16818600839905767</v>
      </c>
      <c r="U1755" s="2">
        <f t="shared" si="1043"/>
        <v>0</v>
      </c>
      <c r="V1755" s="2">
        <f t="shared" si="1044"/>
        <v>0</v>
      </c>
      <c r="W1755" s="2">
        <f t="shared" si="1045"/>
        <v>0.11046809382361979</v>
      </c>
      <c r="X1755" s="2">
        <f t="shared" si="1046"/>
        <v>0.69128341698248486</v>
      </c>
      <c r="Y1755" s="2">
        <f t="shared" si="1047"/>
        <v>3.0062480794837754E-2</v>
      </c>
      <c r="Z1755" s="1">
        <v>3284</v>
      </c>
      <c r="AC1755" s="1">
        <v>2157</v>
      </c>
      <c r="AD1755" s="1">
        <v>13498</v>
      </c>
      <c r="AE1755" s="1">
        <v>587</v>
      </c>
      <c r="BA1755" s="235" t="str">
        <f t="shared" si="1037"/>
        <v>King CD1</v>
      </c>
      <c r="BC1755" s="9">
        <v>1</v>
      </c>
      <c r="BE1755" s="97">
        <v>53</v>
      </c>
      <c r="BF1755" s="99"/>
      <c r="BG1755" s="235">
        <v>53033</v>
      </c>
      <c r="BH1755" s="235">
        <f t="shared" si="1048"/>
        <v>5303301</v>
      </c>
      <c r="BI1755" s="235"/>
      <c r="BJ1755" s="235" t="s">
        <v>3279</v>
      </c>
    </row>
    <row r="1756" spans="1:62">
      <c r="A1756" s="9" t="s">
        <v>1288</v>
      </c>
      <c r="B1756" s="235" t="s">
        <v>1549</v>
      </c>
      <c r="C1756" s="1">
        <f t="shared" si="1038"/>
        <v>23294</v>
      </c>
      <c r="D1756" s="1"/>
      <c r="E1756" s="1"/>
      <c r="F1756" s="1"/>
      <c r="G1756" s="1"/>
      <c r="H1756" s="1"/>
      <c r="I1756" s="1"/>
      <c r="J1756" s="1"/>
      <c r="K1756" s="1"/>
      <c r="L1756" s="1"/>
      <c r="M1756" s="7">
        <f>RANK(Z1756,(Z1756:AB1756,AC1756:AQ1756))</f>
        <v>2</v>
      </c>
      <c r="N1756" s="7" t="e">
        <f>RANK(AA1756,(Z1756:AB1756,AC1756:AQ1756))</f>
        <v>#N/A</v>
      </c>
      <c r="O1756" s="7">
        <f>IF(AB1756&gt;0,RANK(AB1756,(Z1756:AB1756,AC1756:AQ1756)),0)</f>
        <v>0</v>
      </c>
      <c r="P1756" s="7">
        <f t="shared" si="1039"/>
        <v>3</v>
      </c>
      <c r="Q1756" s="1">
        <f t="shared" si="1040"/>
        <v>10563</v>
      </c>
      <c r="R1756" s="2">
        <f t="shared" si="1041"/>
        <v>0.45346441143642141</v>
      </c>
      <c r="S1756" s="2"/>
      <c r="T1756" s="2">
        <f t="shared" si="1042"/>
        <v>0.20588992873701381</v>
      </c>
      <c r="U1756" s="2">
        <f t="shared" si="1043"/>
        <v>0</v>
      </c>
      <c r="V1756" s="2">
        <f t="shared" si="1044"/>
        <v>0</v>
      </c>
      <c r="W1756" s="2">
        <f t="shared" si="1045"/>
        <v>0.10376062505366189</v>
      </c>
      <c r="X1756" s="2">
        <f t="shared" si="1046"/>
        <v>0.65935434017343519</v>
      </c>
      <c r="Y1756" s="2">
        <f t="shared" si="1047"/>
        <v>3.0995106035889064E-2</v>
      </c>
      <c r="Z1756" s="1">
        <v>4796</v>
      </c>
      <c r="AC1756" s="1">
        <v>2417</v>
      </c>
      <c r="AD1756" s="1">
        <v>15359</v>
      </c>
      <c r="AE1756" s="1">
        <v>722</v>
      </c>
      <c r="BA1756" s="235" t="str">
        <f t="shared" si="1037"/>
        <v>King CD7</v>
      </c>
      <c r="BC1756" s="9">
        <v>7</v>
      </c>
      <c r="BE1756" s="97">
        <v>53</v>
      </c>
      <c r="BF1756" s="99"/>
      <c r="BG1756" s="235">
        <v>53033</v>
      </c>
      <c r="BH1756" s="235">
        <f t="shared" si="1048"/>
        <v>5303307</v>
      </c>
      <c r="BI1756" s="235"/>
      <c r="BJ1756" s="235" t="s">
        <v>3279</v>
      </c>
    </row>
    <row r="1757" spans="1:62">
      <c r="A1757" s="9" t="s">
        <v>1288</v>
      </c>
      <c r="B1757" s="235" t="s">
        <v>1549</v>
      </c>
      <c r="C1757" s="1">
        <f t="shared" si="1038"/>
        <v>32171</v>
      </c>
      <c r="D1757" s="1"/>
      <c r="E1757" s="1"/>
      <c r="F1757" s="1"/>
      <c r="G1757" s="1"/>
      <c r="H1757" s="1"/>
      <c r="I1757" s="1"/>
      <c r="J1757" s="1"/>
      <c r="K1757" s="1"/>
      <c r="L1757" s="1"/>
      <c r="M1757" s="7">
        <f>RANK(Z1757,(Z1757:AB1757,AC1757:AQ1757))</f>
        <v>2</v>
      </c>
      <c r="N1757" s="7" t="e">
        <f>RANK(AA1757,(Z1757:AB1757,AC1757:AQ1757))</f>
        <v>#N/A</v>
      </c>
      <c r="O1757" s="7">
        <f>IF(AB1757&gt;0,RANK(AB1757,(Z1757:AB1757,AC1757:AQ1757)),0)</f>
        <v>0</v>
      </c>
      <c r="P1757" s="7">
        <f t="shared" si="1039"/>
        <v>3</v>
      </c>
      <c r="Q1757" s="1">
        <f t="shared" si="1040"/>
        <v>19935</v>
      </c>
      <c r="R1757" s="2">
        <f t="shared" si="1041"/>
        <v>0.61965745547231976</v>
      </c>
      <c r="S1757" s="2"/>
      <c r="T1757" s="2">
        <f t="shared" si="1042"/>
        <v>0.1193932423611327</v>
      </c>
      <c r="U1757" s="2">
        <f t="shared" si="1043"/>
        <v>0</v>
      </c>
      <c r="V1757" s="2">
        <f t="shared" si="1044"/>
        <v>0</v>
      </c>
      <c r="W1757" s="2">
        <f t="shared" si="1045"/>
        <v>0.10649342575611576</v>
      </c>
      <c r="X1757" s="2">
        <f t="shared" si="1046"/>
        <v>0.73905069783345245</v>
      </c>
      <c r="Y1757" s="2">
        <f t="shared" si="1047"/>
        <v>3.5062634049299102E-2</v>
      </c>
      <c r="Z1757" s="1">
        <v>3841</v>
      </c>
      <c r="AC1757" s="1">
        <v>3426</v>
      </c>
      <c r="AD1757" s="1">
        <v>23776</v>
      </c>
      <c r="AE1757" s="1">
        <v>1128</v>
      </c>
      <c r="BA1757" s="235" t="str">
        <f t="shared" si="1037"/>
        <v>King CD8</v>
      </c>
      <c r="BC1757" s="9">
        <v>8</v>
      </c>
      <c r="BE1757" s="97">
        <v>53</v>
      </c>
      <c r="BF1757" s="99"/>
      <c r="BG1757" s="235">
        <v>53033</v>
      </c>
      <c r="BH1757" s="235">
        <f t="shared" si="1048"/>
        <v>5303308</v>
      </c>
      <c r="BI1757" s="235"/>
      <c r="BJ1757" s="235" t="s">
        <v>3279</v>
      </c>
    </row>
    <row r="1758" spans="1:62">
      <c r="A1758" s="9" t="s">
        <v>1288</v>
      </c>
      <c r="B1758" s="235" t="s">
        <v>1549</v>
      </c>
      <c r="C1758" s="1">
        <f t="shared" si="1038"/>
        <v>31643</v>
      </c>
      <c r="D1758" s="1"/>
      <c r="E1758" s="1"/>
      <c r="F1758" s="1"/>
      <c r="G1758" s="1"/>
      <c r="H1758" s="1"/>
      <c r="I1758" s="1"/>
      <c r="J1758" s="1"/>
      <c r="K1758" s="1"/>
      <c r="L1758" s="1"/>
      <c r="M1758" s="7">
        <f>RANK(Z1758,(Z1758:AB1758,AC1758:AQ1758))</f>
        <v>2</v>
      </c>
      <c r="N1758" s="7" t="e">
        <f>RANK(AA1758,(Z1758:AB1758,AC1758:AQ1758))</f>
        <v>#N/A</v>
      </c>
      <c r="O1758" s="7">
        <f>IF(AB1758&gt;0,RANK(AB1758,(Z1758:AB1758,AC1758:AQ1758)),0)</f>
        <v>0</v>
      </c>
      <c r="P1758" s="7">
        <f t="shared" si="1039"/>
        <v>3</v>
      </c>
      <c r="Q1758" s="1">
        <f t="shared" si="1040"/>
        <v>18269</v>
      </c>
      <c r="R1758" s="2">
        <f t="shared" si="1041"/>
        <v>0.57734728059918461</v>
      </c>
      <c r="S1758" s="2"/>
      <c r="T1758" s="2">
        <f t="shared" si="1042"/>
        <v>0.1435704579211832</v>
      </c>
      <c r="U1758" s="2">
        <f t="shared" si="1043"/>
        <v>0</v>
      </c>
      <c r="V1758" s="2">
        <f t="shared" si="1044"/>
        <v>0</v>
      </c>
      <c r="W1758" s="2">
        <f t="shared" si="1045"/>
        <v>0.10229750655753247</v>
      </c>
      <c r="X1758" s="2">
        <f t="shared" si="1046"/>
        <v>0.72091773852036789</v>
      </c>
      <c r="Y1758" s="2">
        <f t="shared" si="1047"/>
        <v>3.3214297000916493E-2</v>
      </c>
      <c r="Z1758" s="1">
        <v>4543</v>
      </c>
      <c r="AC1758" s="1">
        <v>3237</v>
      </c>
      <c r="AD1758" s="1">
        <v>22812</v>
      </c>
      <c r="AE1758" s="1">
        <v>1051</v>
      </c>
      <c r="BA1758" s="235" t="str">
        <f t="shared" si="1037"/>
        <v>King CD9</v>
      </c>
      <c r="BC1758" s="9">
        <v>9</v>
      </c>
      <c r="BE1758" s="97">
        <v>53</v>
      </c>
      <c r="BF1758" s="99"/>
      <c r="BG1758" s="235">
        <v>53033</v>
      </c>
      <c r="BH1758" s="235">
        <f t="shared" si="1048"/>
        <v>5303309</v>
      </c>
      <c r="BI1758" s="235"/>
      <c r="BJ1758" s="235" t="s">
        <v>3279</v>
      </c>
    </row>
    <row r="1759" spans="1:62" s="235" customFormat="1">
      <c r="A1759" s="9" t="s">
        <v>1516</v>
      </c>
      <c r="B1759" s="235" t="s">
        <v>1549</v>
      </c>
      <c r="C1759" s="1">
        <f t="shared" si="1038"/>
        <v>5788</v>
      </c>
      <c r="D1759" s="1"/>
      <c r="E1759" s="1"/>
      <c r="F1759" s="1"/>
      <c r="G1759" s="1"/>
      <c r="H1759" s="1"/>
      <c r="I1759" s="1"/>
      <c r="J1759" s="1"/>
      <c r="K1759" s="1"/>
      <c r="L1759" s="1"/>
      <c r="M1759" s="7">
        <f>RANK(Z1759,(Z1759:AB1759,AC1759:AQ1759))</f>
        <v>3</v>
      </c>
      <c r="N1759" s="7" t="e">
        <f>RANK(AA1759,(Z1759:AB1759,AC1759:AQ1759))</f>
        <v>#N/A</v>
      </c>
      <c r="O1759" s="7">
        <f>IF(AB1759&gt;0,RANK(AB1759,(Z1759:AB1759,AC1759:AQ1759)),0)</f>
        <v>0</v>
      </c>
      <c r="P1759" s="7">
        <f t="shared" si="1039"/>
        <v>2</v>
      </c>
      <c r="Q1759" s="1">
        <f t="shared" si="1040"/>
        <v>4092</v>
      </c>
      <c r="R1759" s="2">
        <f t="shared" si="1041"/>
        <v>0.70697995853489981</v>
      </c>
      <c r="S1759" s="2"/>
      <c r="T1759" s="2">
        <f t="shared" si="1042"/>
        <v>6.9799585348997925E-2</v>
      </c>
      <c r="U1759" s="2">
        <f t="shared" si="1043"/>
        <v>0</v>
      </c>
      <c r="V1759" s="2">
        <f t="shared" si="1044"/>
        <v>0</v>
      </c>
      <c r="W1759" s="2">
        <f t="shared" si="1045"/>
        <v>9.5196959225984798E-2</v>
      </c>
      <c r="X1759" s="2">
        <f t="shared" si="1046"/>
        <v>0.80217691776088462</v>
      </c>
      <c r="Y1759" s="2">
        <f t="shared" si="1047"/>
        <v>3.2826537664132682E-2</v>
      </c>
      <c r="Z1759" s="1">
        <v>404</v>
      </c>
      <c r="AA1759" s="1"/>
      <c r="AB1759" s="1"/>
      <c r="AC1759" s="1">
        <v>551</v>
      </c>
      <c r="AD1759" s="1">
        <v>4643</v>
      </c>
      <c r="AE1759" s="1">
        <v>190</v>
      </c>
      <c r="AF1759" s="1"/>
      <c r="AG1759" s="1"/>
      <c r="AH1759" s="1"/>
      <c r="AI1759" s="1"/>
      <c r="AJ1759" s="1"/>
      <c r="AM1759" s="1"/>
      <c r="BA1759" s="235" t="str">
        <f t="shared" si="1037"/>
        <v>Mason CD6</v>
      </c>
      <c r="BC1759" s="9">
        <v>6</v>
      </c>
      <c r="BE1759" s="97">
        <v>53</v>
      </c>
      <c r="BF1759" s="99"/>
      <c r="BG1759" s="235">
        <v>53045</v>
      </c>
      <c r="BH1759" s="235">
        <f t="shared" si="1048"/>
        <v>5304506</v>
      </c>
      <c r="BJ1759" s="235" t="s">
        <v>3279</v>
      </c>
    </row>
    <row r="1760" spans="1:62" s="235" customFormat="1">
      <c r="A1760" s="9" t="s">
        <v>1516</v>
      </c>
      <c r="B1760" s="235" t="s">
        <v>1549</v>
      </c>
      <c r="C1760" s="1">
        <f t="shared" si="1038"/>
        <v>1388</v>
      </c>
      <c r="D1760" s="1"/>
      <c r="E1760" s="1"/>
      <c r="F1760" s="1"/>
      <c r="G1760" s="1"/>
      <c r="H1760" s="1"/>
      <c r="I1760" s="1"/>
      <c r="J1760" s="1"/>
      <c r="K1760" s="1"/>
      <c r="L1760" s="1"/>
      <c r="M1760" s="7">
        <f>RANK(Z1760,(Z1760:AB1760,AC1760:AQ1760))</f>
        <v>3</v>
      </c>
      <c r="N1760" s="7" t="e">
        <f>RANK(AA1760,(Z1760:AB1760,AC1760:AQ1760))</f>
        <v>#N/A</v>
      </c>
      <c r="O1760" s="7">
        <f>IF(AB1760&gt;0,RANK(AB1760,(Z1760:AB1760,AC1760:AQ1760)),0)</f>
        <v>0</v>
      </c>
      <c r="P1760" s="7">
        <f t="shared" si="1039"/>
        <v>2</v>
      </c>
      <c r="Q1760" s="1">
        <f t="shared" si="1040"/>
        <v>898</v>
      </c>
      <c r="R1760" s="2">
        <f t="shared" si="1041"/>
        <v>0.64697406340057639</v>
      </c>
      <c r="S1760" s="2"/>
      <c r="T1760" s="2">
        <f t="shared" si="1042"/>
        <v>7.853025936599424E-2</v>
      </c>
      <c r="U1760" s="2">
        <f t="shared" si="1043"/>
        <v>0</v>
      </c>
      <c r="V1760" s="2">
        <f t="shared" si="1044"/>
        <v>0</v>
      </c>
      <c r="W1760" s="2">
        <f t="shared" si="1045"/>
        <v>0.11887608069164265</v>
      </c>
      <c r="X1760" s="2">
        <f t="shared" si="1046"/>
        <v>0.76585014409221897</v>
      </c>
      <c r="Y1760" s="2">
        <f t="shared" si="1047"/>
        <v>3.6743515850144126E-2</v>
      </c>
      <c r="Z1760" s="1">
        <v>109</v>
      </c>
      <c r="AA1760" s="1"/>
      <c r="AB1760" s="1"/>
      <c r="AC1760" s="1">
        <v>165</v>
      </c>
      <c r="AD1760" s="1">
        <v>1063</v>
      </c>
      <c r="AE1760" s="1">
        <v>51</v>
      </c>
      <c r="AF1760" s="1"/>
      <c r="AG1760" s="1"/>
      <c r="AH1760" s="1"/>
      <c r="AI1760" s="1"/>
      <c r="AJ1760" s="1"/>
      <c r="AM1760" s="1"/>
      <c r="BA1760" s="235" t="str">
        <f t="shared" si="1037"/>
        <v>Mason CD10</v>
      </c>
      <c r="BC1760" s="9">
        <v>10</v>
      </c>
      <c r="BE1760" s="97">
        <v>53</v>
      </c>
      <c r="BF1760" s="99"/>
      <c r="BG1760" s="235">
        <v>53045</v>
      </c>
      <c r="BH1760" s="235">
        <f t="shared" si="1048"/>
        <v>5304510</v>
      </c>
      <c r="BJ1760" s="235" t="s">
        <v>3279</v>
      </c>
    </row>
    <row r="1761" spans="1:62" s="235" customFormat="1">
      <c r="A1761" s="9" t="s">
        <v>2153</v>
      </c>
      <c r="B1761" s="235" t="s">
        <v>1549</v>
      </c>
      <c r="C1761" s="1">
        <f t="shared" si="1038"/>
        <v>15810</v>
      </c>
      <c r="D1761" s="1"/>
      <c r="E1761" s="1"/>
      <c r="F1761" s="1"/>
      <c r="G1761" s="1"/>
      <c r="H1761" s="1"/>
      <c r="I1761" s="1"/>
      <c r="J1761" s="1"/>
      <c r="K1761" s="1"/>
      <c r="L1761" s="1"/>
      <c r="M1761" s="7">
        <f>RANK(Z1761,(Z1761:AB1761,AC1761:AQ1761))</f>
        <v>2</v>
      </c>
      <c r="N1761" s="7" t="e">
        <f>RANK(AA1761,(Z1761:AB1761,AC1761:AQ1761))</f>
        <v>#N/A</v>
      </c>
      <c r="O1761" s="7">
        <f>IF(AB1761&gt;0,RANK(AB1761,(Z1761:AB1761,AC1761:AQ1761)),0)</f>
        <v>0</v>
      </c>
      <c r="P1761" s="7">
        <f t="shared" si="1039"/>
        <v>3</v>
      </c>
      <c r="Q1761" s="1">
        <f t="shared" si="1040"/>
        <v>9713</v>
      </c>
      <c r="R1761" s="2">
        <f t="shared" si="1041"/>
        <v>0.61435800126502216</v>
      </c>
      <c r="S1761" s="2"/>
      <c r="T1761" s="2">
        <f t="shared" si="1042"/>
        <v>0.11967109424414928</v>
      </c>
      <c r="U1761" s="2">
        <f t="shared" si="1043"/>
        <v>0</v>
      </c>
      <c r="V1761" s="2">
        <f t="shared" si="1044"/>
        <v>0</v>
      </c>
      <c r="W1761" s="2">
        <f t="shared" si="1045"/>
        <v>0.10771663504111322</v>
      </c>
      <c r="X1761" s="2">
        <f t="shared" si="1046"/>
        <v>0.73402909550917139</v>
      </c>
      <c r="Y1761" s="2">
        <f t="shared" si="1047"/>
        <v>3.85831752055662E-2</v>
      </c>
      <c r="Z1761" s="1">
        <v>1892</v>
      </c>
      <c r="AA1761" s="1"/>
      <c r="AB1761" s="1"/>
      <c r="AC1761" s="1">
        <v>1703</v>
      </c>
      <c r="AD1761" s="1">
        <v>11605</v>
      </c>
      <c r="AE1761" s="1">
        <v>610</v>
      </c>
      <c r="AF1761" s="1"/>
      <c r="AG1761" s="1"/>
      <c r="AH1761" s="1"/>
      <c r="AI1761" s="1"/>
      <c r="AJ1761" s="1"/>
      <c r="AM1761" s="1"/>
      <c r="BA1761" s="235" t="str">
        <f t="shared" si="1037"/>
        <v>Pierce CD6</v>
      </c>
      <c r="BC1761" s="9">
        <v>6</v>
      </c>
      <c r="BE1761" s="97">
        <v>53</v>
      </c>
      <c r="BF1761" s="99"/>
      <c r="BG1761" s="235">
        <v>53053</v>
      </c>
      <c r="BH1761" s="235">
        <f t="shared" si="1048"/>
        <v>5305306</v>
      </c>
      <c r="BJ1761" s="235" t="s">
        <v>3279</v>
      </c>
    </row>
    <row r="1762" spans="1:62" s="235" customFormat="1">
      <c r="A1762" s="9" t="s">
        <v>2153</v>
      </c>
      <c r="B1762" s="235" t="s">
        <v>1549</v>
      </c>
      <c r="C1762" s="1">
        <f t="shared" si="1038"/>
        <v>17115</v>
      </c>
      <c r="D1762" s="1"/>
      <c r="E1762" s="1"/>
      <c r="F1762" s="1"/>
      <c r="G1762" s="1"/>
      <c r="H1762" s="1"/>
      <c r="I1762" s="1"/>
      <c r="J1762" s="1"/>
      <c r="K1762" s="1"/>
      <c r="L1762" s="1"/>
      <c r="M1762" s="7">
        <f>RANK(Z1762,(Z1762:AB1762,AC1762:AQ1762))</f>
        <v>3</v>
      </c>
      <c r="N1762" s="7" t="e">
        <f>RANK(AA1762,(Z1762:AB1762,AC1762:AQ1762))</f>
        <v>#N/A</v>
      </c>
      <c r="O1762" s="7">
        <f>IF(AB1762&gt;0,RANK(AB1762,(Z1762:AB1762,AC1762:AQ1762)),0)</f>
        <v>0</v>
      </c>
      <c r="P1762" s="7">
        <f t="shared" si="1039"/>
        <v>2</v>
      </c>
      <c r="Q1762" s="1">
        <f t="shared" si="1040"/>
        <v>11941</v>
      </c>
      <c r="R1762" s="2">
        <f t="shared" si="1041"/>
        <v>0.69769208296815655</v>
      </c>
      <c r="S1762" s="2"/>
      <c r="T1762" s="2">
        <f t="shared" si="1042"/>
        <v>6.6374525270230786E-2</v>
      </c>
      <c r="U1762" s="2">
        <f t="shared" si="1043"/>
        <v>0</v>
      </c>
      <c r="V1762" s="2">
        <f t="shared" si="1044"/>
        <v>0</v>
      </c>
      <c r="W1762" s="2">
        <f t="shared" si="1045"/>
        <v>9.9444931346771834E-2</v>
      </c>
      <c r="X1762" s="2">
        <f t="shared" si="1046"/>
        <v>0.79713701431492845</v>
      </c>
      <c r="Y1762" s="2">
        <f t="shared" si="1047"/>
        <v>3.7043529068068959E-2</v>
      </c>
      <c r="Z1762" s="1">
        <v>1136</v>
      </c>
      <c r="AA1762" s="1"/>
      <c r="AB1762" s="1"/>
      <c r="AC1762" s="1">
        <v>1702</v>
      </c>
      <c r="AD1762" s="1">
        <v>13643</v>
      </c>
      <c r="AE1762" s="1">
        <v>634</v>
      </c>
      <c r="AF1762" s="1"/>
      <c r="AG1762" s="1"/>
      <c r="AH1762" s="1"/>
      <c r="AI1762" s="1"/>
      <c r="AJ1762" s="1"/>
      <c r="AM1762" s="1"/>
      <c r="BA1762" s="235" t="str">
        <f t="shared" si="1037"/>
        <v>Pierce CD8</v>
      </c>
      <c r="BC1762" s="9">
        <v>8</v>
      </c>
      <c r="BE1762" s="97">
        <v>53</v>
      </c>
      <c r="BF1762" s="99"/>
      <c r="BG1762" s="235">
        <v>53053</v>
      </c>
      <c r="BH1762" s="235">
        <f t="shared" si="1048"/>
        <v>5305308</v>
      </c>
      <c r="BJ1762" s="235" t="s">
        <v>3279</v>
      </c>
    </row>
    <row r="1763" spans="1:62" s="235" customFormat="1">
      <c r="A1763" s="9" t="s">
        <v>2153</v>
      </c>
      <c r="B1763" s="235" t="s">
        <v>1549</v>
      </c>
      <c r="C1763" s="1">
        <f t="shared" si="1038"/>
        <v>1883</v>
      </c>
      <c r="D1763" s="1"/>
      <c r="E1763" s="1"/>
      <c r="F1763" s="1"/>
      <c r="G1763" s="1"/>
      <c r="H1763" s="1"/>
      <c r="I1763" s="1"/>
      <c r="J1763" s="1"/>
      <c r="K1763" s="1"/>
      <c r="L1763" s="1"/>
      <c r="M1763" s="7">
        <f>RANK(Z1763,(Z1763:AB1763,AC1763:AQ1763))</f>
        <v>2</v>
      </c>
      <c r="N1763" s="7" t="e">
        <f>RANK(AA1763,(Z1763:AB1763,AC1763:AQ1763))</f>
        <v>#N/A</v>
      </c>
      <c r="O1763" s="7">
        <f>IF(AB1763&gt;0,RANK(AB1763,(Z1763:AB1763,AC1763:AQ1763)),0)</f>
        <v>0</v>
      </c>
      <c r="P1763" s="7">
        <f t="shared" si="1039"/>
        <v>3</v>
      </c>
      <c r="Q1763" s="1">
        <f t="shared" si="1040"/>
        <v>1187</v>
      </c>
      <c r="R1763" s="2">
        <f t="shared" si="1041"/>
        <v>0.63037705788635157</v>
      </c>
      <c r="S1763" s="2"/>
      <c r="T1763" s="2">
        <f t="shared" si="1042"/>
        <v>0.11364843335103558</v>
      </c>
      <c r="U1763" s="2">
        <f t="shared" si="1043"/>
        <v>0</v>
      </c>
      <c r="V1763" s="2">
        <f t="shared" si="1044"/>
        <v>0</v>
      </c>
      <c r="W1763" s="2">
        <f t="shared" si="1045"/>
        <v>0.1088688263409453</v>
      </c>
      <c r="X1763" s="2">
        <f t="shared" si="1046"/>
        <v>0.74402549123738715</v>
      </c>
      <c r="Y1763" s="2">
        <f t="shared" si="1047"/>
        <v>3.3457249070631967E-2</v>
      </c>
      <c r="Z1763" s="1">
        <v>214</v>
      </c>
      <c r="AA1763" s="1"/>
      <c r="AB1763" s="1"/>
      <c r="AC1763" s="1">
        <v>205</v>
      </c>
      <c r="AD1763" s="1">
        <v>1401</v>
      </c>
      <c r="AE1763" s="1">
        <v>63</v>
      </c>
      <c r="AF1763" s="1"/>
      <c r="AG1763" s="1"/>
      <c r="AH1763" s="1"/>
      <c r="AI1763" s="1"/>
      <c r="AJ1763" s="1"/>
      <c r="AM1763" s="1"/>
      <c r="BA1763" s="235" t="str">
        <f t="shared" si="1037"/>
        <v>Pierce CD9</v>
      </c>
      <c r="BC1763" s="9">
        <v>9</v>
      </c>
      <c r="BE1763" s="97">
        <v>53</v>
      </c>
      <c r="BF1763" s="99"/>
      <c r="BG1763" s="235">
        <v>53053</v>
      </c>
      <c r="BH1763" s="235">
        <f t="shared" si="1048"/>
        <v>5305309</v>
      </c>
      <c r="BJ1763" s="235" t="s">
        <v>3279</v>
      </c>
    </row>
    <row r="1764" spans="1:62">
      <c r="A1764" s="9" t="s">
        <v>2153</v>
      </c>
      <c r="B1764" s="235" t="s">
        <v>1549</v>
      </c>
      <c r="C1764" s="1">
        <f t="shared" si="1038"/>
        <v>31493</v>
      </c>
      <c r="D1764" s="1"/>
      <c r="E1764" s="1"/>
      <c r="F1764" s="1"/>
      <c r="G1764" s="1"/>
      <c r="H1764" s="1"/>
      <c r="I1764" s="1"/>
      <c r="J1764" s="1"/>
      <c r="K1764" s="1"/>
      <c r="L1764" s="1"/>
      <c r="M1764" s="7">
        <f>RANK(Z1764,(Z1764:AB1764,AC1764:AQ1764))</f>
        <v>3</v>
      </c>
      <c r="N1764" s="7" t="e">
        <f>RANK(AA1764,(Z1764:AB1764,AC1764:AQ1764))</f>
        <v>#N/A</v>
      </c>
      <c r="O1764" s="7">
        <f>IF(AB1764&gt;0,RANK(AB1764,(Z1764:AB1764,AC1764:AQ1764)),0)</f>
        <v>0</v>
      </c>
      <c r="P1764" s="7">
        <f t="shared" si="1039"/>
        <v>2</v>
      </c>
      <c r="Q1764" s="1">
        <f t="shared" si="1040"/>
        <v>20228</v>
      </c>
      <c r="R1764" s="2">
        <f t="shared" si="1041"/>
        <v>0.6423014638173562</v>
      </c>
      <c r="S1764" s="2"/>
      <c r="T1764" s="2">
        <f t="shared" si="1042"/>
        <v>9.1702918108786086E-2</v>
      </c>
      <c r="U1764" s="2">
        <f t="shared" si="1043"/>
        <v>0</v>
      </c>
      <c r="V1764" s="2">
        <f t="shared" si="1044"/>
        <v>0</v>
      </c>
      <c r="W1764" s="2">
        <f t="shared" si="1045"/>
        <v>0.11294573397262885</v>
      </c>
      <c r="X1764" s="2">
        <f t="shared" si="1046"/>
        <v>0.75524719778998506</v>
      </c>
      <c r="Y1764" s="2">
        <f t="shared" si="1047"/>
        <v>4.0104150128600025E-2</v>
      </c>
      <c r="Z1764" s="1">
        <v>2888</v>
      </c>
      <c r="AC1764" s="1">
        <v>3557</v>
      </c>
      <c r="AD1764" s="1">
        <v>23785</v>
      </c>
      <c r="AE1764" s="1">
        <v>1263</v>
      </c>
      <c r="BA1764" s="235" t="str">
        <f t="shared" si="1037"/>
        <v>Pierce CD10</v>
      </c>
      <c r="BC1764" s="9">
        <v>10</v>
      </c>
      <c r="BE1764" s="97">
        <v>53</v>
      </c>
      <c r="BF1764" s="99"/>
      <c r="BG1764" s="235">
        <v>53053</v>
      </c>
      <c r="BH1764" s="235">
        <f t="shared" si="1048"/>
        <v>5305310</v>
      </c>
      <c r="BI1764" s="235"/>
      <c r="BJ1764" s="235" t="s">
        <v>3279</v>
      </c>
    </row>
    <row r="1765" spans="1:62">
      <c r="A1765" s="9" t="s">
        <v>2173</v>
      </c>
      <c r="B1765" s="235" t="s">
        <v>1549</v>
      </c>
      <c r="C1765" s="1">
        <f t="shared" si="1038"/>
        <v>4664</v>
      </c>
      <c r="D1765" s="1"/>
      <c r="E1765" s="1"/>
      <c r="F1765" s="1"/>
      <c r="G1765" s="1"/>
      <c r="H1765" s="1"/>
      <c r="I1765" s="1"/>
      <c r="J1765" s="1"/>
      <c r="K1765" s="1"/>
      <c r="L1765" s="1"/>
      <c r="M1765" s="7">
        <f>RANK(Z1765,(Z1765:AB1765,AC1765:AQ1765))</f>
        <v>3</v>
      </c>
      <c r="N1765" s="7" t="e">
        <f>RANK(AA1765,(Z1765:AB1765,AC1765:AQ1765))</f>
        <v>#N/A</v>
      </c>
      <c r="O1765" s="7">
        <f>IF(AB1765&gt;0,RANK(AB1765,(Z1765:AB1765,AC1765:AQ1765)),0)</f>
        <v>0</v>
      </c>
      <c r="P1765" s="7">
        <f t="shared" si="1039"/>
        <v>2</v>
      </c>
      <c r="Q1765" s="1">
        <f t="shared" si="1040"/>
        <v>3243</v>
      </c>
      <c r="R1765" s="2">
        <f t="shared" si="1041"/>
        <v>0.69532590051457976</v>
      </c>
      <c r="S1765" s="2"/>
      <c r="T1765" s="2">
        <f t="shared" si="1042"/>
        <v>7.8687821612349912E-2</v>
      </c>
      <c r="U1765" s="2">
        <f t="shared" si="1043"/>
        <v>0</v>
      </c>
      <c r="V1765" s="2">
        <f t="shared" si="1044"/>
        <v>0</v>
      </c>
      <c r="W1765" s="2">
        <f t="shared" si="1045"/>
        <v>9.1981132075471692E-2</v>
      </c>
      <c r="X1765" s="2">
        <f t="shared" si="1046"/>
        <v>0.78730703259005141</v>
      </c>
      <c r="Y1765" s="2">
        <f t="shared" si="1047"/>
        <v>4.2024013722127052E-2</v>
      </c>
      <c r="Z1765" s="1">
        <v>367</v>
      </c>
      <c r="AC1765" s="1">
        <v>429</v>
      </c>
      <c r="AD1765" s="1">
        <v>3672</v>
      </c>
      <c r="AE1765" s="1">
        <v>196</v>
      </c>
      <c r="BA1765" s="235" t="str">
        <f t="shared" si="1037"/>
        <v>Skagit CD1</v>
      </c>
      <c r="BC1765" s="9">
        <v>1</v>
      </c>
      <c r="BE1765" s="97">
        <v>53</v>
      </c>
      <c r="BF1765" s="99"/>
      <c r="BG1765" s="235">
        <v>53057</v>
      </c>
      <c r="BH1765" s="235">
        <f t="shared" si="1048"/>
        <v>5305701</v>
      </c>
      <c r="BI1765" s="235"/>
      <c r="BJ1765" s="235" t="s">
        <v>3279</v>
      </c>
    </row>
    <row r="1766" spans="1:62">
      <c r="A1766" s="9" t="s">
        <v>2173</v>
      </c>
      <c r="B1766" s="235" t="s">
        <v>1549</v>
      </c>
      <c r="C1766" s="1">
        <f t="shared" si="1038"/>
        <v>8172</v>
      </c>
      <c r="D1766" s="1"/>
      <c r="E1766" s="1"/>
      <c r="F1766" s="1"/>
      <c r="G1766" s="1"/>
      <c r="H1766" s="1"/>
      <c r="I1766" s="1"/>
      <c r="J1766" s="1"/>
      <c r="K1766" s="1"/>
      <c r="L1766" s="1"/>
      <c r="M1766" s="7">
        <f>RANK(Z1766,(Z1766:AB1766,AC1766:AQ1766))</f>
        <v>2</v>
      </c>
      <c r="N1766" s="7" t="e">
        <f>RANK(AA1766,(Z1766:AB1766,AC1766:AQ1766))</f>
        <v>#N/A</v>
      </c>
      <c r="O1766" s="7">
        <f>IF(AB1766&gt;0,RANK(AB1766,(Z1766:AB1766,AC1766:AQ1766)),0)</f>
        <v>0</v>
      </c>
      <c r="P1766" s="7">
        <f t="shared" si="1039"/>
        <v>3</v>
      </c>
      <c r="Q1766" s="1">
        <f t="shared" si="1040"/>
        <v>5589</v>
      </c>
      <c r="R1766" s="2">
        <f t="shared" si="1041"/>
        <v>0.68392070484581502</v>
      </c>
      <c r="S1766" s="2"/>
      <c r="T1766" s="2">
        <f t="shared" si="1042"/>
        <v>9.4958394517865877E-2</v>
      </c>
      <c r="U1766" s="2">
        <f t="shared" si="1043"/>
        <v>0</v>
      </c>
      <c r="V1766" s="2">
        <f t="shared" si="1044"/>
        <v>0</v>
      </c>
      <c r="W1766" s="2">
        <f t="shared" si="1045"/>
        <v>9.1654429760156628E-2</v>
      </c>
      <c r="X1766" s="2">
        <f t="shared" si="1046"/>
        <v>0.77887909936368083</v>
      </c>
      <c r="Y1766" s="2">
        <f t="shared" si="1047"/>
        <v>3.4508076358296669E-2</v>
      </c>
      <c r="Z1766" s="1">
        <v>776</v>
      </c>
      <c r="AC1766" s="1">
        <v>749</v>
      </c>
      <c r="AD1766" s="1">
        <v>6365</v>
      </c>
      <c r="AE1766" s="1">
        <v>282</v>
      </c>
      <c r="BA1766" s="235" t="str">
        <f t="shared" si="1037"/>
        <v>Skagit CD2</v>
      </c>
      <c r="BC1766" s="9">
        <v>2</v>
      </c>
      <c r="BE1766" s="97">
        <v>53</v>
      </c>
      <c r="BF1766" s="99"/>
      <c r="BG1766" s="235">
        <v>53057</v>
      </c>
      <c r="BH1766" s="235">
        <f t="shared" si="1048"/>
        <v>5305702</v>
      </c>
      <c r="BI1766" s="235"/>
      <c r="BJ1766" s="235" t="s">
        <v>3279</v>
      </c>
    </row>
    <row r="1767" spans="1:62">
      <c r="A1767" s="9" t="s">
        <v>2102</v>
      </c>
      <c r="B1767" s="235" t="s">
        <v>1549</v>
      </c>
      <c r="C1767" s="1">
        <f t="shared" si="1038"/>
        <v>24449</v>
      </c>
      <c r="D1767" s="1"/>
      <c r="E1767" s="1"/>
      <c r="F1767" s="1"/>
      <c r="G1767" s="1"/>
      <c r="H1767" s="1"/>
      <c r="I1767" s="1"/>
      <c r="J1767" s="1"/>
      <c r="K1767" s="1"/>
      <c r="L1767" s="1"/>
      <c r="M1767" s="7">
        <f>RANK(Z1767,(Z1767:AB1767,AC1767:AQ1767))</f>
        <v>3</v>
      </c>
      <c r="N1767" s="7" t="e">
        <f>RANK(AA1767,(Z1767:AB1767,AC1767:AQ1767))</f>
        <v>#N/A</v>
      </c>
      <c r="O1767" s="7">
        <f>IF(AB1767&gt;0,RANK(AB1767,(Z1767:AB1767,AC1767:AQ1767)),0)</f>
        <v>0</v>
      </c>
      <c r="P1767" s="7">
        <f t="shared" si="1039"/>
        <v>2</v>
      </c>
      <c r="Q1767" s="1">
        <f t="shared" si="1040"/>
        <v>15642</v>
      </c>
      <c r="R1767" s="2">
        <f t="shared" si="1041"/>
        <v>0.63978076812957585</v>
      </c>
      <c r="S1767" s="2"/>
      <c r="T1767" s="2">
        <f t="shared" si="1042"/>
        <v>9.4400588981144423E-2</v>
      </c>
      <c r="U1767" s="2">
        <f t="shared" si="1043"/>
        <v>0</v>
      </c>
      <c r="V1767" s="2">
        <f t="shared" si="1044"/>
        <v>0</v>
      </c>
      <c r="W1767" s="2">
        <f t="shared" si="1045"/>
        <v>0.11370608204834554</v>
      </c>
      <c r="X1767" s="2">
        <f t="shared" si="1046"/>
        <v>0.75348685017792139</v>
      </c>
      <c r="Y1767" s="2">
        <f t="shared" si="1047"/>
        <v>3.8406478792588628E-2</v>
      </c>
      <c r="Z1767" s="1">
        <v>2308</v>
      </c>
      <c r="AC1767" s="1">
        <v>2780</v>
      </c>
      <c r="AD1767" s="1">
        <v>18422</v>
      </c>
      <c r="AE1767" s="1">
        <v>939</v>
      </c>
      <c r="BA1767" s="235" t="str">
        <f t="shared" si="1037"/>
        <v>Snohomish CD1</v>
      </c>
      <c r="BC1767" s="9">
        <v>1</v>
      </c>
      <c r="BE1767" s="97">
        <v>53</v>
      </c>
      <c r="BF1767" s="99"/>
      <c r="BG1767" s="235">
        <v>53061</v>
      </c>
      <c r="BH1767" s="235">
        <f t="shared" si="1048"/>
        <v>5306101</v>
      </c>
      <c r="BI1767" s="235"/>
      <c r="BJ1767" s="235" t="s">
        <v>3279</v>
      </c>
    </row>
    <row r="1768" spans="1:62">
      <c r="A1768" s="9" t="s">
        <v>2102</v>
      </c>
      <c r="B1768" s="235" t="s">
        <v>1549</v>
      </c>
      <c r="C1768" s="1">
        <f t="shared" si="1038"/>
        <v>29176</v>
      </c>
      <c r="D1768" s="1"/>
      <c r="E1768" s="1"/>
      <c r="F1768" s="1"/>
      <c r="G1768" s="1"/>
      <c r="H1768" s="1"/>
      <c r="I1768" s="1"/>
      <c r="J1768" s="1"/>
      <c r="K1768" s="1"/>
      <c r="L1768" s="1"/>
      <c r="M1768" s="7">
        <f>RANK(Z1768,(Z1768:AB1768,AC1768:AQ1768))</f>
        <v>3</v>
      </c>
      <c r="N1768" s="7" t="e">
        <f>RANK(AA1768,(Z1768:AB1768,AC1768:AQ1768))</f>
        <v>#N/A</v>
      </c>
      <c r="O1768" s="7">
        <f>IF(AB1768&gt;0,RANK(AB1768,(Z1768:AB1768,AC1768:AQ1768)),0)</f>
        <v>0</v>
      </c>
      <c r="P1768" s="7">
        <f t="shared" si="1039"/>
        <v>2</v>
      </c>
      <c r="Q1768" s="1">
        <f t="shared" si="1040"/>
        <v>18480</v>
      </c>
      <c r="R1768" s="2">
        <f t="shared" si="1041"/>
        <v>0.63339731285988488</v>
      </c>
      <c r="S1768" s="2"/>
      <c r="T1768" s="2">
        <f t="shared" si="1042"/>
        <v>8.9936934466684951E-2</v>
      </c>
      <c r="U1768" s="2">
        <f t="shared" si="1043"/>
        <v>0</v>
      </c>
      <c r="V1768" s="2">
        <f t="shared" si="1044"/>
        <v>0</v>
      </c>
      <c r="W1768" s="2">
        <f t="shared" si="1045"/>
        <v>0.11732245681381957</v>
      </c>
      <c r="X1768" s="2">
        <f t="shared" si="1046"/>
        <v>0.75071976967370446</v>
      </c>
      <c r="Y1768" s="2">
        <f t="shared" si="1047"/>
        <v>4.2020839045791014E-2</v>
      </c>
      <c r="Z1768" s="1">
        <v>2624</v>
      </c>
      <c r="AC1768" s="1">
        <v>3423</v>
      </c>
      <c r="AD1768" s="1">
        <v>21903</v>
      </c>
      <c r="AE1768" s="1">
        <v>1226</v>
      </c>
      <c r="BA1768" s="235" t="str">
        <f t="shared" si="1037"/>
        <v>Snohomish CD2</v>
      </c>
      <c r="BC1768" s="9">
        <v>2</v>
      </c>
      <c r="BE1768" s="97">
        <v>53</v>
      </c>
      <c r="BF1768" s="99"/>
      <c r="BG1768" s="235">
        <v>53061</v>
      </c>
      <c r="BH1768" s="235">
        <f t="shared" si="1048"/>
        <v>5306102</v>
      </c>
      <c r="BI1768" s="235"/>
      <c r="BJ1768" s="235" t="s">
        <v>3279</v>
      </c>
    </row>
    <row r="1769" spans="1:62">
      <c r="A1769" s="9" t="s">
        <v>2102</v>
      </c>
      <c r="B1769" s="235" t="s">
        <v>1549</v>
      </c>
      <c r="C1769" s="1">
        <f t="shared" si="1038"/>
        <v>4147</v>
      </c>
      <c r="D1769" s="1"/>
      <c r="E1769" s="1"/>
      <c r="F1769" s="1"/>
      <c r="G1769" s="1"/>
      <c r="H1769" s="1"/>
      <c r="I1769" s="1"/>
      <c r="J1769" s="1"/>
      <c r="K1769" s="1"/>
      <c r="L1769" s="1"/>
      <c r="M1769" s="7">
        <f>RANK(Z1769,(Z1769:AB1769,AC1769:AQ1769))</f>
        <v>2</v>
      </c>
      <c r="N1769" s="7" t="e">
        <f>RANK(AA1769,(Z1769:AB1769,AC1769:AQ1769))</f>
        <v>#N/A</v>
      </c>
      <c r="O1769" s="7">
        <f>IF(AB1769&gt;0,RANK(AB1769,(Z1769:AB1769,AC1769:AQ1769)),0)</f>
        <v>0</v>
      </c>
      <c r="P1769" s="7">
        <f t="shared" si="1039"/>
        <v>3</v>
      </c>
      <c r="Q1769" s="1">
        <f t="shared" si="1040"/>
        <v>2106</v>
      </c>
      <c r="R1769" s="2">
        <f t="shared" si="1041"/>
        <v>0.50783699059561127</v>
      </c>
      <c r="S1769" s="2"/>
      <c r="T1769" s="2">
        <f t="shared" si="1042"/>
        <v>0.17554858934169279</v>
      </c>
      <c r="U1769" s="2">
        <f t="shared" si="1043"/>
        <v>0</v>
      </c>
      <c r="V1769" s="2">
        <f t="shared" si="1044"/>
        <v>0</v>
      </c>
      <c r="W1769" s="2">
        <f t="shared" si="1045"/>
        <v>0.10513624306727755</v>
      </c>
      <c r="X1769" s="2">
        <f t="shared" si="1046"/>
        <v>0.68338557993730409</v>
      </c>
      <c r="Y1769" s="2">
        <f t="shared" si="1047"/>
        <v>3.5929587653725559E-2</v>
      </c>
      <c r="Z1769" s="1">
        <v>728</v>
      </c>
      <c r="AC1769" s="1">
        <v>436</v>
      </c>
      <c r="AD1769" s="1">
        <v>2834</v>
      </c>
      <c r="AE1769" s="1">
        <v>149</v>
      </c>
      <c r="BA1769" s="235" t="str">
        <f t="shared" si="1037"/>
        <v>Snohomish CD7</v>
      </c>
      <c r="BC1769" s="9">
        <v>7</v>
      </c>
      <c r="BE1769" s="97">
        <v>53</v>
      </c>
      <c r="BF1769" s="99"/>
      <c r="BG1769" s="235">
        <v>53061</v>
      </c>
      <c r="BH1769" s="235">
        <f t="shared" si="1048"/>
        <v>5306107</v>
      </c>
      <c r="BI1769" s="235"/>
      <c r="BJ1769" s="235" t="s">
        <v>3279</v>
      </c>
    </row>
    <row r="1770" spans="1:62">
      <c r="A1770" s="9" t="s">
        <v>419</v>
      </c>
      <c r="B1770" s="235" t="s">
        <v>1549</v>
      </c>
      <c r="C1770" s="1">
        <f t="shared" si="1038"/>
        <v>1455</v>
      </c>
      <c r="D1770" s="1"/>
      <c r="E1770" s="1"/>
      <c r="F1770" s="1"/>
      <c r="G1770" s="1"/>
      <c r="H1770" s="1"/>
      <c r="I1770" s="1"/>
      <c r="J1770" s="1"/>
      <c r="K1770" s="1"/>
      <c r="L1770" s="1"/>
      <c r="M1770" s="7">
        <f>RANK(Z1770,(Z1770:AB1770,AC1770:AQ1770))</f>
        <v>3</v>
      </c>
      <c r="N1770" s="7" t="e">
        <f>RANK(AA1770,(Z1770:AB1770,AC1770:AQ1770))</f>
        <v>#N/A</v>
      </c>
      <c r="O1770" s="7">
        <f>IF(AB1770&gt;0,RANK(AB1770,(Z1770:AB1770,AC1770:AQ1770)),0)</f>
        <v>0</v>
      </c>
      <c r="P1770" s="7">
        <f t="shared" si="1039"/>
        <v>2</v>
      </c>
      <c r="Q1770" s="1">
        <f t="shared" si="1040"/>
        <v>1074</v>
      </c>
      <c r="R1770" s="2">
        <f t="shared" si="1041"/>
        <v>0.73814432989690726</v>
      </c>
      <c r="S1770" s="2"/>
      <c r="T1770" s="2">
        <f t="shared" si="1042"/>
        <v>4.6048109965635742E-2</v>
      </c>
      <c r="U1770" s="2">
        <f t="shared" si="1043"/>
        <v>0</v>
      </c>
      <c r="V1770" s="2">
        <f t="shared" si="1044"/>
        <v>0</v>
      </c>
      <c r="W1770" s="2">
        <f t="shared" si="1045"/>
        <v>8.8659793814432994E-2</v>
      </c>
      <c r="X1770" s="2">
        <f t="shared" si="1046"/>
        <v>0.82680412371134016</v>
      </c>
      <c r="Y1770" s="2">
        <f t="shared" si="1047"/>
        <v>3.848797250859104E-2</v>
      </c>
      <c r="Z1770" s="1">
        <v>67</v>
      </c>
      <c r="AC1770" s="1">
        <v>129</v>
      </c>
      <c r="AD1770" s="1">
        <v>1203</v>
      </c>
      <c r="AE1770" s="1">
        <v>56</v>
      </c>
      <c r="BA1770" s="235" t="str">
        <f t="shared" si="1037"/>
        <v>Thurston CD3</v>
      </c>
      <c r="BC1770" s="9">
        <v>3</v>
      </c>
      <c r="BE1770" s="97">
        <v>53</v>
      </c>
      <c r="BF1770" s="99"/>
      <c r="BG1770" s="235">
        <v>53067</v>
      </c>
      <c r="BH1770" s="235">
        <f t="shared" si="1048"/>
        <v>5306703</v>
      </c>
      <c r="BI1770" s="235"/>
      <c r="BJ1770" s="235" t="s">
        <v>3279</v>
      </c>
    </row>
    <row r="1771" spans="1:62">
      <c r="A1771" s="9" t="s">
        <v>419</v>
      </c>
      <c r="B1771" t="s">
        <v>1549</v>
      </c>
      <c r="C1771" s="1">
        <f t="shared" si="1038"/>
        <v>21658</v>
      </c>
      <c r="D1771" s="1"/>
      <c r="E1771" s="1"/>
      <c r="F1771" s="1"/>
      <c r="G1771" s="1"/>
      <c r="H1771" s="1"/>
      <c r="I1771" s="1"/>
      <c r="J1771" s="1"/>
      <c r="K1771" s="1"/>
      <c r="L1771" s="1"/>
      <c r="M1771" s="7">
        <f>RANK(Z1771,(Z1771:AB1771,AC1771:AQ1771))</f>
        <v>2</v>
      </c>
      <c r="N1771" s="7" t="e">
        <f>RANK(AA1771,(Z1771:AB1771,AC1771:AQ1771))</f>
        <v>#N/A</v>
      </c>
      <c r="O1771" s="7">
        <f>IF(AB1771&gt;0,RANK(AB1771,(Z1771:AB1771,AC1771:AQ1771)),0)</f>
        <v>0</v>
      </c>
      <c r="P1771" s="7">
        <f t="shared" si="1039"/>
        <v>3</v>
      </c>
      <c r="Q1771" s="1">
        <f t="shared" si="1040"/>
        <v>13723</v>
      </c>
      <c r="R1771" s="2">
        <f t="shared" si="1041"/>
        <v>0.63362267984116727</v>
      </c>
      <c r="S1771" s="2"/>
      <c r="T1771" s="2">
        <f t="shared" si="1042"/>
        <v>0.11215255332902392</v>
      </c>
      <c r="U1771" s="2">
        <f t="shared" si="1043"/>
        <v>0</v>
      </c>
      <c r="V1771" s="2">
        <f t="shared" si="1044"/>
        <v>0</v>
      </c>
      <c r="W1771" s="2">
        <f t="shared" si="1045"/>
        <v>0.10462646597100378</v>
      </c>
      <c r="X1771" s="2">
        <f t="shared" si="1046"/>
        <v>0.74577523317019112</v>
      </c>
      <c r="Y1771" s="2">
        <f t="shared" si="1047"/>
        <v>3.7445747529781137E-2</v>
      </c>
      <c r="Z1771" s="1">
        <v>2429</v>
      </c>
      <c r="AC1771" s="1">
        <v>2266</v>
      </c>
      <c r="AD1771" s="1">
        <v>16152</v>
      </c>
      <c r="AE1771" s="1">
        <v>811</v>
      </c>
      <c r="BA1771" s="235" t="str">
        <f t="shared" si="1037"/>
        <v>Thurston CD10</v>
      </c>
      <c r="BC1771" s="9">
        <v>10</v>
      </c>
      <c r="BE1771" s="97">
        <v>53</v>
      </c>
      <c r="BF1771" s="99"/>
      <c r="BG1771" s="235">
        <v>53067</v>
      </c>
      <c r="BH1771" s="235">
        <f t="shared" si="1048"/>
        <v>5306710</v>
      </c>
      <c r="BI1771" s="235"/>
      <c r="BJ1771" s="235" t="s">
        <v>3279</v>
      </c>
    </row>
    <row r="1772" spans="1:62">
      <c r="A1772" s="9" t="s">
        <v>427</v>
      </c>
      <c r="B1772" t="s">
        <v>1549</v>
      </c>
      <c r="C1772" s="1">
        <f t="shared" si="1038"/>
        <v>869</v>
      </c>
      <c r="D1772" s="1"/>
      <c r="E1772" s="1"/>
      <c r="F1772" s="1"/>
      <c r="G1772" s="1"/>
      <c r="H1772" s="1"/>
      <c r="I1772" s="1"/>
      <c r="J1772" s="1"/>
      <c r="K1772" s="1"/>
      <c r="L1772" s="1"/>
      <c r="M1772" s="7">
        <f>RANK(Z1772,(Z1772:AB1772,AC1772:AQ1772))</f>
        <v>3</v>
      </c>
      <c r="N1772" s="7" t="e">
        <f>RANK(AA1772,(Z1772:AB1772,AC1772:AQ1772))</f>
        <v>#N/A</v>
      </c>
      <c r="O1772" s="7">
        <f>IF(AB1772&gt;0,RANK(AB1772,(Z1772:AB1772,AC1772:AQ1772)),0)</f>
        <v>0</v>
      </c>
      <c r="P1772" s="7">
        <f t="shared" si="1039"/>
        <v>2</v>
      </c>
      <c r="Q1772" s="1">
        <f t="shared" si="1040"/>
        <v>619</v>
      </c>
      <c r="R1772" s="2">
        <f t="shared" si="1041"/>
        <v>0.71231300345224391</v>
      </c>
      <c r="S1772" s="2"/>
      <c r="T1772" s="2">
        <f t="shared" si="1042"/>
        <v>4.3728423475258918E-2</v>
      </c>
      <c r="U1772" s="2">
        <f t="shared" si="1043"/>
        <v>0</v>
      </c>
      <c r="V1772" s="2">
        <f t="shared" si="1044"/>
        <v>0</v>
      </c>
      <c r="W1772" s="2">
        <f t="shared" si="1045"/>
        <v>0.1047180667433832</v>
      </c>
      <c r="X1772" s="2">
        <f t="shared" si="1046"/>
        <v>0.81703107019562715</v>
      </c>
      <c r="Y1772" s="2">
        <f t="shared" si="1047"/>
        <v>3.4522439585730647E-2</v>
      </c>
      <c r="Z1772" s="1">
        <v>38</v>
      </c>
      <c r="AC1772" s="1">
        <v>91</v>
      </c>
      <c r="AD1772" s="1">
        <v>710</v>
      </c>
      <c r="AE1772" s="1">
        <v>30</v>
      </c>
      <c r="BA1772" s="235" t="str">
        <f t="shared" si="1037"/>
        <v>Walla Walla CD4</v>
      </c>
      <c r="BC1772" s="9">
        <v>4</v>
      </c>
      <c r="BE1772" s="97">
        <v>53</v>
      </c>
      <c r="BF1772" s="99"/>
      <c r="BG1772" s="235">
        <v>53071</v>
      </c>
      <c r="BH1772" s="235">
        <f t="shared" si="1048"/>
        <v>5307104</v>
      </c>
      <c r="BI1772" s="235"/>
      <c r="BJ1772" s="235" t="s">
        <v>3279</v>
      </c>
    </row>
    <row r="1773" spans="1:62">
      <c r="A1773" s="9" t="s">
        <v>427</v>
      </c>
      <c r="B1773" t="s">
        <v>1549</v>
      </c>
      <c r="C1773" s="1">
        <f t="shared" si="1038"/>
        <v>6585</v>
      </c>
      <c r="D1773" s="1"/>
      <c r="E1773" s="1"/>
      <c r="F1773" s="1"/>
      <c r="G1773" s="1"/>
      <c r="H1773" s="1"/>
      <c r="I1773" s="1"/>
      <c r="J1773" s="1"/>
      <c r="K1773" s="1"/>
      <c r="L1773" s="1"/>
      <c r="M1773" s="7">
        <f>RANK(Z1773,(Z1773:AB1773,AC1773:AQ1773))</f>
        <v>2</v>
      </c>
      <c r="N1773" s="7" t="e">
        <f>RANK(AA1773,(Z1773:AB1773,AC1773:AQ1773))</f>
        <v>#N/A</v>
      </c>
      <c r="O1773" s="7">
        <f>IF(AB1773&gt;0,RANK(AB1773,(Z1773:AB1773,AC1773:AQ1773)),0)</f>
        <v>0</v>
      </c>
      <c r="P1773" s="7">
        <f t="shared" si="1039"/>
        <v>3</v>
      </c>
      <c r="Q1773" s="1">
        <f t="shared" si="1040"/>
        <v>4338</v>
      </c>
      <c r="R1773" s="2">
        <f t="shared" si="1041"/>
        <v>0.65876993166287012</v>
      </c>
      <c r="S1773" s="2"/>
      <c r="T1773" s="2">
        <f t="shared" si="1042"/>
        <v>9.552012148823083E-2</v>
      </c>
      <c r="U1773" s="2">
        <f t="shared" si="1043"/>
        <v>0</v>
      </c>
      <c r="V1773" s="2">
        <f t="shared" si="1044"/>
        <v>0</v>
      </c>
      <c r="W1773" s="2">
        <f t="shared" si="1045"/>
        <v>8.4586180713743353E-2</v>
      </c>
      <c r="X1773" s="2">
        <f t="shared" si="1046"/>
        <v>0.75429005315110098</v>
      </c>
      <c r="Y1773" s="2">
        <f t="shared" si="1047"/>
        <v>6.5603644646924808E-2</v>
      </c>
      <c r="Z1773" s="1">
        <v>629</v>
      </c>
      <c r="AC1773" s="1">
        <v>557</v>
      </c>
      <c r="AD1773" s="1">
        <v>4967</v>
      </c>
      <c r="AE1773" s="1">
        <v>432</v>
      </c>
      <c r="BA1773" s="235" t="str">
        <f t="shared" si="1037"/>
        <v>Walla Walla CD5</v>
      </c>
      <c r="BC1773" s="9">
        <v>5</v>
      </c>
      <c r="BE1773" s="97">
        <v>53</v>
      </c>
      <c r="BF1773" s="99"/>
      <c r="BG1773" s="235">
        <v>53071</v>
      </c>
      <c r="BH1773" s="235">
        <f t="shared" si="1048"/>
        <v>5307105</v>
      </c>
      <c r="BI1773" s="235"/>
      <c r="BJ1773" s="235" t="s">
        <v>3279</v>
      </c>
    </row>
    <row r="1774" spans="1:62">
      <c r="A1774" s="9" t="s">
        <v>428</v>
      </c>
      <c r="B1774" t="s">
        <v>1549</v>
      </c>
      <c r="C1774" s="1">
        <f t="shared" si="1038"/>
        <v>16477</v>
      </c>
      <c r="D1774" s="1"/>
      <c r="E1774" s="1"/>
      <c r="F1774" s="1"/>
      <c r="G1774" s="1"/>
      <c r="H1774" s="1"/>
      <c r="I1774" s="1"/>
      <c r="J1774" s="1"/>
      <c r="K1774" s="1"/>
      <c r="L1774" s="1"/>
      <c r="M1774" s="7">
        <f>RANK(Z1774,(Z1774:AB1774,AC1774:AQ1774))</f>
        <v>3</v>
      </c>
      <c r="N1774" s="7" t="e">
        <f>RANK(AA1774,(Z1774:AB1774,AC1774:AQ1774))</f>
        <v>#N/A</v>
      </c>
      <c r="O1774" s="7">
        <f>IF(AB1774&gt;0,RANK(AB1774,(Z1774:AB1774,AC1774:AQ1774)),0)</f>
        <v>0</v>
      </c>
      <c r="P1774" s="7">
        <f t="shared" si="1039"/>
        <v>2</v>
      </c>
      <c r="Q1774" s="1">
        <f t="shared" si="1040"/>
        <v>10287</v>
      </c>
      <c r="R1774" s="2">
        <f t="shared" si="1041"/>
        <v>0.62432481641075444</v>
      </c>
      <c r="S1774" s="2"/>
      <c r="T1774" s="2">
        <f t="shared" si="1042"/>
        <v>5.4985737694968742E-2</v>
      </c>
      <c r="U1774" s="2">
        <f t="shared" si="1043"/>
        <v>0</v>
      </c>
      <c r="V1774" s="2">
        <f t="shared" si="1044"/>
        <v>0</v>
      </c>
      <c r="W1774" s="2">
        <f t="shared" si="1045"/>
        <v>0.1398919706257207</v>
      </c>
      <c r="X1774" s="2">
        <f t="shared" si="1046"/>
        <v>0.76421678703647511</v>
      </c>
      <c r="Y1774" s="2">
        <f t="shared" si="1047"/>
        <v>4.0905504642835488E-2</v>
      </c>
      <c r="Z1774" s="1">
        <v>906</v>
      </c>
      <c r="AC1774" s="1">
        <v>2305</v>
      </c>
      <c r="AD1774" s="1">
        <v>12592</v>
      </c>
      <c r="AE1774" s="1">
        <v>674</v>
      </c>
      <c r="BA1774" s="235" t="str">
        <f t="shared" si="1037"/>
        <v>Whatcom CD1</v>
      </c>
      <c r="BC1774" s="9">
        <v>1</v>
      </c>
      <c r="BE1774" s="97">
        <v>53</v>
      </c>
      <c r="BF1774" s="99"/>
      <c r="BG1774" s="235">
        <v>53073</v>
      </c>
      <c r="BH1774" s="235">
        <f t="shared" si="1048"/>
        <v>5307301</v>
      </c>
      <c r="BI1774" s="235"/>
      <c r="BJ1774" s="235" t="s">
        <v>3279</v>
      </c>
    </row>
    <row r="1775" spans="1:62">
      <c r="A1775" s="9" t="s">
        <v>428</v>
      </c>
      <c r="B1775" t="s">
        <v>1549</v>
      </c>
      <c r="C1775" s="1">
        <f t="shared" si="1038"/>
        <v>6386</v>
      </c>
      <c r="D1775" s="1"/>
      <c r="E1775" s="1"/>
      <c r="F1775" s="1"/>
      <c r="G1775" s="1"/>
      <c r="H1775" s="1"/>
      <c r="I1775" s="1"/>
      <c r="J1775" s="1"/>
      <c r="K1775" s="1"/>
      <c r="L1775" s="1"/>
      <c r="M1775" s="7">
        <f>RANK(Z1775,(Z1775:AB1775,AC1775:AQ1775))</f>
        <v>3</v>
      </c>
      <c r="N1775" s="7" t="e">
        <f>RANK(AA1775,(Z1775:AB1775,AC1775:AQ1775))</f>
        <v>#N/A</v>
      </c>
      <c r="O1775" s="7">
        <f>IF(AB1775&gt;0,RANK(AB1775,(Z1775:AB1775,AC1775:AQ1775)),0)</f>
        <v>0</v>
      </c>
      <c r="P1775" s="7">
        <f t="shared" si="1039"/>
        <v>2</v>
      </c>
      <c r="Q1775" s="1">
        <f t="shared" si="1040"/>
        <v>3876</v>
      </c>
      <c r="R1775" s="2">
        <f t="shared" si="1041"/>
        <v>0.60695270905104914</v>
      </c>
      <c r="S1775" s="2"/>
      <c r="T1775" s="2">
        <f t="shared" si="1042"/>
        <v>0.10883181960538678</v>
      </c>
      <c r="U1775" s="2">
        <f t="shared" si="1043"/>
        <v>0</v>
      </c>
      <c r="V1775" s="2">
        <f t="shared" si="1044"/>
        <v>0</v>
      </c>
      <c r="W1775" s="2">
        <f t="shared" si="1045"/>
        <v>0.12323833385530848</v>
      </c>
      <c r="X1775" s="2">
        <f t="shared" si="1046"/>
        <v>0.73019104290635761</v>
      </c>
      <c r="Y1775" s="2">
        <f t="shared" si="1047"/>
        <v>3.7738803632947127E-2</v>
      </c>
      <c r="Z1775" s="1">
        <v>695</v>
      </c>
      <c r="AC1775" s="1">
        <v>787</v>
      </c>
      <c r="AD1775" s="1">
        <v>4663</v>
      </c>
      <c r="AE1775" s="1">
        <v>241</v>
      </c>
      <c r="BA1775" s="235" t="str">
        <f t="shared" si="1037"/>
        <v>Whatcom CD2</v>
      </c>
      <c r="BC1775" s="9">
        <v>2</v>
      </c>
      <c r="BE1775" s="97">
        <v>53</v>
      </c>
      <c r="BF1775" s="99"/>
      <c r="BG1775" s="235">
        <v>53073</v>
      </c>
      <c r="BH1775" s="235">
        <f t="shared" si="1048"/>
        <v>5307302</v>
      </c>
      <c r="BI1775" s="235"/>
      <c r="BJ1775" s="235" t="s">
        <v>3279</v>
      </c>
    </row>
    <row r="1776" spans="1:62">
      <c r="AK1776" s="1"/>
      <c r="BF1776" s="99"/>
      <c r="BG1776"/>
    </row>
    <row r="1777" spans="1:62">
      <c r="A1777" s="48" t="s">
        <v>2060</v>
      </c>
      <c r="C1777" s="1"/>
      <c r="D1777" s="1"/>
      <c r="E1777" s="1"/>
      <c r="F1777" s="1"/>
      <c r="G1777" s="1"/>
      <c r="H1777" s="1"/>
      <c r="I1777" s="1"/>
      <c r="J1777" s="1"/>
      <c r="K1777" s="1"/>
      <c r="L1777" s="1"/>
      <c r="M1777" s="7"/>
      <c r="N1777" s="7"/>
      <c r="O1777" s="7"/>
      <c r="P1777" s="7"/>
      <c r="S1777" s="2"/>
      <c r="T1777" s="2"/>
      <c r="U1777" s="2"/>
      <c r="V1777" s="2"/>
      <c r="W1777" s="2"/>
      <c r="Y1777" s="2"/>
      <c r="BF1777" s="99"/>
      <c r="BG1777"/>
    </row>
    <row r="1778" spans="1:62">
      <c r="A1778" s="9" t="s">
        <v>205</v>
      </c>
      <c r="B1778" t="s">
        <v>2969</v>
      </c>
      <c r="C1778" s="1">
        <f t="shared" ref="C1778:C1794" si="1049">SUM(Z1778:AQ1778)</f>
        <v>6672</v>
      </c>
      <c r="D1778" s="1"/>
      <c r="E1778" s="1"/>
      <c r="F1778" s="1"/>
      <c r="G1778" s="1"/>
      <c r="H1778" s="1"/>
      <c r="I1778" s="1"/>
      <c r="J1778" s="1"/>
      <c r="K1778" s="1"/>
      <c r="L1778" s="1"/>
      <c r="M1778" s="7">
        <f>RANK(Z1778,(Z1778:AB1778,AC1778:AQ1778))</f>
        <v>3</v>
      </c>
      <c r="N1778" s="7">
        <f>RANK(AA1778,(Z1778:AB1778,AC1778:AQ1778))</f>
        <v>6</v>
      </c>
      <c r="O1778" s="7">
        <f>IF(AB1778&gt;0,RANK(AB1778,(Z1778:AB1778,AC1778:AQ1778)),0)</f>
        <v>4</v>
      </c>
      <c r="P1778" s="7">
        <f t="shared" ref="P1778:P1804" si="1050">IF(AC1778&gt;0,RANK(AC1778,(Z1778:AQ1778)),0)</f>
        <v>2</v>
      </c>
      <c r="Q1778" s="1">
        <f t="shared" ref="Q1778:Q1804" si="1051">MAX(Z1778:AG1778)-LARGE(Z1778:AG1778,2)</f>
        <v>6</v>
      </c>
      <c r="R1778" s="2">
        <f t="shared" ref="R1778:R1804" si="1052">Q1778/C1778</f>
        <v>8.9928057553956839E-4</v>
      </c>
      <c r="S1778" s="2"/>
      <c r="T1778" s="2">
        <f t="shared" ref="T1778:T1804" si="1053">IF($C1778=0,"-",Z1778/$C1778)</f>
        <v>9.4724220623501193E-2</v>
      </c>
      <c r="U1778" s="2">
        <f t="shared" ref="U1778:U1804" si="1054">IF($C1778=0,"-",AA1778/$C1778)</f>
        <v>3.2973621103117505E-3</v>
      </c>
      <c r="V1778" s="2">
        <f t="shared" ref="V1778:V1804" si="1055">IF($C1778=0,"-",AB1778/$C1778)</f>
        <v>6.7446043165467623E-3</v>
      </c>
      <c r="W1778" s="2">
        <f t="shared" ref="W1778:W1804" si="1056">IF($C1778=0,"-",AC1778/$C1778)</f>
        <v>0.43959832134292565</v>
      </c>
      <c r="X1778" s="2">
        <f t="shared" ref="X1778:X1804" si="1057">IF($C1778=0,"-",AD1778/$C1778)</f>
        <v>0.44049760191846521</v>
      </c>
      <c r="Y1778" s="2">
        <f t="shared" ref="Y1778:Y1804" si="1058">IF(C1778=0,"-",(1-T1778-U1778-V1778-W1778-X1778))</f>
        <v>1.5137889688249473E-2</v>
      </c>
      <c r="Z1778" s="1">
        <v>632</v>
      </c>
      <c r="AA1778" s="1">
        <v>22</v>
      </c>
      <c r="AB1778" s="1">
        <v>45</v>
      </c>
      <c r="AC1778" s="1">
        <v>2933</v>
      </c>
      <c r="AD1778" s="1">
        <v>2939</v>
      </c>
      <c r="AE1778" s="1">
        <v>44</v>
      </c>
      <c r="AF1778" s="1">
        <v>8</v>
      </c>
      <c r="AG1778" s="1">
        <v>7</v>
      </c>
      <c r="AH1778" s="1">
        <v>17</v>
      </c>
      <c r="AI1778" s="1">
        <v>9</v>
      </c>
      <c r="AJ1778" s="1">
        <v>1</v>
      </c>
      <c r="AL1778">
        <v>13</v>
      </c>
      <c r="AN1778">
        <v>2</v>
      </c>
      <c r="AQ1778">
        <v>0</v>
      </c>
      <c r="BA1778" s="235" t="str">
        <f t="shared" ref="BA1778:BA1804" si="1059">A1778&amp;" "&amp;"CD"&amp;BC1778</f>
        <v>Chippewa CD3</v>
      </c>
      <c r="BC1778" s="9">
        <v>3</v>
      </c>
      <c r="BE1778" s="97">
        <v>55</v>
      </c>
      <c r="BF1778" s="99"/>
      <c r="BG1778">
        <v>55017</v>
      </c>
      <c r="BH1778">
        <f>BG1778*100+BC1778</f>
        <v>5501703</v>
      </c>
      <c r="BJ1778" t="s">
        <v>3279</v>
      </c>
    </row>
    <row r="1779" spans="1:62">
      <c r="A1779" s="9" t="s">
        <v>205</v>
      </c>
      <c r="B1779" t="s">
        <v>2969</v>
      </c>
      <c r="C1779" s="1">
        <f t="shared" si="1049"/>
        <v>6130</v>
      </c>
      <c r="D1779" s="1"/>
      <c r="E1779" s="1"/>
      <c r="F1779" s="1"/>
      <c r="G1779" s="1"/>
      <c r="H1779" s="1"/>
      <c r="I1779" s="1"/>
      <c r="J1779" s="1"/>
      <c r="K1779" s="1"/>
      <c r="L1779" s="1"/>
      <c r="M1779" s="7">
        <f>RANK(Z1779,(Z1779:AB1779,AC1779:AQ1779))</f>
        <v>3</v>
      </c>
      <c r="N1779" s="7">
        <f>RANK(AA1779,(Z1779:AB1779,AC1779:AQ1779))</f>
        <v>6</v>
      </c>
      <c r="O1779" s="7">
        <f>IF(AB1779&gt;0,RANK(AB1779,(Z1779:AB1779,AC1779:AQ1779)),0)</f>
        <v>4</v>
      </c>
      <c r="P1779" s="7">
        <f t="shared" si="1050"/>
        <v>2</v>
      </c>
      <c r="Q1779" s="1">
        <f t="shared" si="1051"/>
        <v>266</v>
      </c>
      <c r="R1779" s="2">
        <f t="shared" si="1052"/>
        <v>4.3393148450244695E-2</v>
      </c>
      <c r="S1779" s="2"/>
      <c r="T1779" s="2">
        <f t="shared" si="1053"/>
        <v>7.7650897226753668E-2</v>
      </c>
      <c r="U1779" s="2">
        <f t="shared" si="1054"/>
        <v>2.4469820554649264E-3</v>
      </c>
      <c r="V1779" s="2">
        <f t="shared" si="1055"/>
        <v>6.0358890701468189E-3</v>
      </c>
      <c r="W1779" s="2">
        <f t="shared" si="1056"/>
        <v>0.42969004893964113</v>
      </c>
      <c r="X1779" s="2">
        <f t="shared" si="1057"/>
        <v>0.4730831973898858</v>
      </c>
      <c r="Y1779" s="2">
        <f t="shared" si="1058"/>
        <v>1.1092985318107651E-2</v>
      </c>
      <c r="Z1779" s="1">
        <v>476</v>
      </c>
      <c r="AA1779" s="1">
        <v>15</v>
      </c>
      <c r="AB1779" s="1">
        <v>37</v>
      </c>
      <c r="AC1779" s="1">
        <v>2634</v>
      </c>
      <c r="AD1779" s="1">
        <v>2900</v>
      </c>
      <c r="AE1779" s="1">
        <v>24</v>
      </c>
      <c r="AF1779" s="1">
        <v>5</v>
      </c>
      <c r="AG1779" s="1">
        <v>7</v>
      </c>
      <c r="AH1779" s="1">
        <v>11</v>
      </c>
      <c r="AI1779" s="1">
        <v>12</v>
      </c>
      <c r="AJ1779" s="1">
        <v>0</v>
      </c>
      <c r="AL1779">
        <v>4</v>
      </c>
      <c r="AN1779">
        <v>3</v>
      </c>
      <c r="AQ1779">
        <v>2</v>
      </c>
      <c r="BA1779" s="235" t="str">
        <f t="shared" si="1059"/>
        <v>Chippewa CD7</v>
      </c>
      <c r="BC1779" s="9">
        <v>7</v>
      </c>
      <c r="BE1779" s="97">
        <v>55</v>
      </c>
      <c r="BF1779" s="99"/>
      <c r="BG1779" s="172">
        <v>55017</v>
      </c>
      <c r="BH1779">
        <f>BG1779*100+BC1779</f>
        <v>5501707</v>
      </c>
      <c r="BJ1779" t="s">
        <v>3279</v>
      </c>
    </row>
    <row r="1780" spans="1:62">
      <c r="A1780" s="9" t="s">
        <v>2714</v>
      </c>
      <c r="B1780" t="s">
        <v>2969</v>
      </c>
      <c r="C1780" s="1">
        <f t="shared" si="1049"/>
        <v>9863</v>
      </c>
      <c r="D1780" s="1"/>
      <c r="E1780" s="1"/>
      <c r="F1780" s="1"/>
      <c r="G1780" s="1"/>
      <c r="H1780" s="1"/>
      <c r="I1780" s="1"/>
      <c r="J1780" s="1"/>
      <c r="K1780" s="1"/>
      <c r="L1780" s="1"/>
      <c r="M1780" s="7">
        <f>RANK(Z1780,(Z1780:AB1780,AC1780:AQ1780))</f>
        <v>3</v>
      </c>
      <c r="N1780" s="7">
        <f>RANK(AA1780,(Z1780:AB1780,AC1780:AQ1780))</f>
        <v>6</v>
      </c>
      <c r="O1780" s="7">
        <f>IF(AB1780&gt;0,RANK(AB1780,(Z1780:AB1780,AC1780:AQ1780)),0)</f>
        <v>4</v>
      </c>
      <c r="P1780" s="7">
        <f t="shared" si="1050"/>
        <v>1</v>
      </c>
      <c r="Q1780" s="1">
        <f t="shared" si="1051"/>
        <v>2391</v>
      </c>
      <c r="R1780" s="2">
        <f t="shared" si="1052"/>
        <v>0.2424211700294028</v>
      </c>
      <c r="S1780" s="2"/>
      <c r="T1780" s="2">
        <f t="shared" si="1053"/>
        <v>0.11923349893541518</v>
      </c>
      <c r="U1780" s="2">
        <f t="shared" si="1054"/>
        <v>2.6361147723816284E-3</v>
      </c>
      <c r="V1780" s="2">
        <f t="shared" si="1055"/>
        <v>9.8347358815776137E-3</v>
      </c>
      <c r="W1780" s="2">
        <f t="shared" si="1056"/>
        <v>0.5498327081009835</v>
      </c>
      <c r="X1780" s="2">
        <f t="shared" si="1057"/>
        <v>0.30741153807158067</v>
      </c>
      <c r="Y1780" s="2">
        <f t="shared" si="1058"/>
        <v>1.1051404238061446E-2</v>
      </c>
      <c r="Z1780" s="1">
        <v>1176</v>
      </c>
      <c r="AA1780" s="1">
        <v>26</v>
      </c>
      <c r="AB1780" s="1">
        <v>97</v>
      </c>
      <c r="AC1780" s="1">
        <v>5423</v>
      </c>
      <c r="AD1780" s="1">
        <v>3032</v>
      </c>
      <c r="AE1780" s="1">
        <v>49</v>
      </c>
      <c r="AF1780" s="1">
        <v>5</v>
      </c>
      <c r="AG1780" s="1">
        <v>8</v>
      </c>
      <c r="AH1780" s="1">
        <v>19</v>
      </c>
      <c r="AI1780" s="1">
        <v>15</v>
      </c>
      <c r="AJ1780" s="1">
        <v>0</v>
      </c>
      <c r="AL1780">
        <v>5</v>
      </c>
      <c r="AN1780">
        <v>3</v>
      </c>
      <c r="AQ1780">
        <v>5</v>
      </c>
      <c r="BA1780" s="235" t="str">
        <f t="shared" si="1059"/>
        <v>Dodge CD5</v>
      </c>
      <c r="BC1780" s="9">
        <v>5</v>
      </c>
      <c r="BE1780" s="97">
        <v>55</v>
      </c>
      <c r="BF1780" s="99"/>
      <c r="BG1780" s="172">
        <v>55027</v>
      </c>
      <c r="BH1780">
        <f>BG1780*100+BC1780</f>
        <v>5502705</v>
      </c>
      <c r="BJ1780" t="s">
        <v>3279</v>
      </c>
    </row>
    <row r="1781" spans="1:62">
      <c r="A1781" s="9" t="s">
        <v>2714</v>
      </c>
      <c r="B1781" t="s">
        <v>2969</v>
      </c>
      <c r="C1781" s="1">
        <f t="shared" si="1049"/>
        <v>10125</v>
      </c>
      <c r="D1781" s="1"/>
      <c r="E1781" s="1"/>
      <c r="F1781" s="1"/>
      <c r="G1781" s="1"/>
      <c r="H1781" s="1"/>
      <c r="I1781" s="1"/>
      <c r="J1781" s="1"/>
      <c r="K1781" s="1"/>
      <c r="L1781" s="1"/>
      <c r="M1781" s="7">
        <f>RANK(Z1781,(Z1781:AB1781,AC1781:AQ1781))</f>
        <v>3</v>
      </c>
      <c r="N1781" s="7">
        <f>RANK(AA1781,(Z1781:AB1781,AC1781:AQ1781))</f>
        <v>6</v>
      </c>
      <c r="O1781" s="7">
        <f>IF(AB1781&gt;0,RANK(AB1781,(Z1781:AB1781,AC1781:AQ1781)),0)</f>
        <v>4</v>
      </c>
      <c r="P1781" s="7">
        <f t="shared" si="1050"/>
        <v>1</v>
      </c>
      <c r="Q1781" s="1">
        <f t="shared" si="1051"/>
        <v>1549</v>
      </c>
      <c r="R1781" s="2">
        <f t="shared" si="1052"/>
        <v>0.15298765432098765</v>
      </c>
      <c r="S1781" s="2"/>
      <c r="T1781" s="2">
        <f t="shared" si="1053"/>
        <v>0.1351111111111111</v>
      </c>
      <c r="U1781" s="2">
        <f t="shared" si="1054"/>
        <v>2.5679012345679012E-3</v>
      </c>
      <c r="V1781" s="2">
        <f t="shared" si="1055"/>
        <v>1.0074074074074074E-2</v>
      </c>
      <c r="W1781" s="2">
        <f t="shared" si="1056"/>
        <v>0.496</v>
      </c>
      <c r="X1781" s="2">
        <f t="shared" si="1057"/>
        <v>0.34301234567901234</v>
      </c>
      <c r="Y1781" s="2">
        <f t="shared" si="1058"/>
        <v>1.3234567901234617E-2</v>
      </c>
      <c r="Z1781" s="1">
        <v>1368</v>
      </c>
      <c r="AA1781" s="1">
        <v>26</v>
      </c>
      <c r="AB1781" s="1">
        <v>102</v>
      </c>
      <c r="AC1781" s="1">
        <v>5022</v>
      </c>
      <c r="AD1781" s="1">
        <v>3473</v>
      </c>
      <c r="AE1781" s="1">
        <v>59</v>
      </c>
      <c r="AF1781" s="1">
        <v>7</v>
      </c>
      <c r="AG1781" s="1">
        <v>10</v>
      </c>
      <c r="AH1781" s="1">
        <v>22</v>
      </c>
      <c r="AI1781" s="1">
        <v>22</v>
      </c>
      <c r="AJ1781" s="1">
        <v>0</v>
      </c>
      <c r="AL1781">
        <v>8</v>
      </c>
      <c r="AN1781">
        <v>5</v>
      </c>
      <c r="AQ1781">
        <v>1</v>
      </c>
      <c r="BA1781" s="235" t="str">
        <f t="shared" si="1059"/>
        <v>Dodge CD6</v>
      </c>
      <c r="BC1781" s="9">
        <v>6</v>
      </c>
      <c r="BE1781" s="97">
        <v>55</v>
      </c>
      <c r="BF1781" s="99"/>
      <c r="BG1781" s="172">
        <v>55027</v>
      </c>
      <c r="BH1781">
        <f t="shared" ref="BH1781:BH1804" si="1060">BG1781*100+BC1781</f>
        <v>5502706</v>
      </c>
      <c r="BJ1781" t="s">
        <v>3279</v>
      </c>
    </row>
    <row r="1782" spans="1:62">
      <c r="A1782" s="9" t="s">
        <v>3011</v>
      </c>
      <c r="B1782" t="s">
        <v>2969</v>
      </c>
      <c r="C1782" s="1">
        <f t="shared" si="1049"/>
        <v>2934</v>
      </c>
      <c r="D1782" s="1"/>
      <c r="E1782" s="1"/>
      <c r="F1782" s="1"/>
      <c r="G1782" s="1"/>
      <c r="H1782" s="1"/>
      <c r="I1782" s="1"/>
      <c r="J1782" s="1"/>
      <c r="K1782" s="1"/>
      <c r="L1782" s="1"/>
      <c r="M1782" s="7">
        <f>RANK(Z1782,(Z1782:AB1782,AC1782:AQ1782))</f>
        <v>3</v>
      </c>
      <c r="N1782" s="7">
        <f>RANK(AA1782,(Z1782:AB1782,AC1782:AQ1782))</f>
        <v>7</v>
      </c>
      <c r="O1782" s="7">
        <f>IF(AB1782&gt;0,RANK(AB1782,(Z1782:AB1782,AC1782:AQ1782)),0)</f>
        <v>4</v>
      </c>
      <c r="P1782" s="7">
        <f t="shared" si="1050"/>
        <v>2</v>
      </c>
      <c r="Q1782" s="1">
        <f t="shared" si="1051"/>
        <v>525</v>
      </c>
      <c r="R1782" s="2">
        <f t="shared" si="1052"/>
        <v>0.17893660531697342</v>
      </c>
      <c r="S1782" s="2"/>
      <c r="T1782" s="2">
        <f t="shared" si="1053"/>
        <v>8.8616223585548742E-2</v>
      </c>
      <c r="U1782" s="2">
        <f t="shared" si="1054"/>
        <v>3.4083162917518746E-3</v>
      </c>
      <c r="V1782" s="2">
        <f t="shared" si="1055"/>
        <v>8.8616223585548746E-3</v>
      </c>
      <c r="W1782" s="2">
        <f t="shared" si="1056"/>
        <v>0.34935241990456717</v>
      </c>
      <c r="X1782" s="2">
        <f t="shared" si="1057"/>
        <v>0.52828902522154053</v>
      </c>
      <c r="Y1782" s="2">
        <f t="shared" si="1058"/>
        <v>2.1472392638036797E-2</v>
      </c>
      <c r="Z1782" s="1">
        <v>260</v>
      </c>
      <c r="AA1782" s="1">
        <v>10</v>
      </c>
      <c r="AB1782" s="1">
        <v>26</v>
      </c>
      <c r="AC1782" s="1">
        <v>1025</v>
      </c>
      <c r="AD1782" s="1">
        <v>1550</v>
      </c>
      <c r="AE1782" s="1">
        <v>23</v>
      </c>
      <c r="AF1782" s="1">
        <v>4</v>
      </c>
      <c r="AG1782" s="1">
        <v>5</v>
      </c>
      <c r="AH1782" s="1">
        <v>8</v>
      </c>
      <c r="AI1782" s="1">
        <v>6</v>
      </c>
      <c r="AJ1782" s="1">
        <v>0</v>
      </c>
      <c r="AL1782">
        <v>12</v>
      </c>
      <c r="AN1782">
        <v>3</v>
      </c>
      <c r="AQ1782">
        <v>2</v>
      </c>
      <c r="BA1782" s="235" t="str">
        <f t="shared" si="1059"/>
        <v>Jackson CD3</v>
      </c>
      <c r="BC1782" s="9">
        <v>3</v>
      </c>
      <c r="BE1782" s="97">
        <v>55</v>
      </c>
      <c r="BF1782" s="99"/>
      <c r="BG1782" s="172">
        <v>55053</v>
      </c>
      <c r="BH1782">
        <f t="shared" si="1060"/>
        <v>5505303</v>
      </c>
      <c r="BJ1782" t="s">
        <v>3279</v>
      </c>
    </row>
    <row r="1783" spans="1:62">
      <c r="A1783" s="9" t="s">
        <v>3011</v>
      </c>
      <c r="B1783" t="s">
        <v>2969</v>
      </c>
      <c r="C1783" s="1">
        <f t="shared" si="1049"/>
        <v>500</v>
      </c>
      <c r="D1783" s="1"/>
      <c r="E1783" s="1"/>
      <c r="F1783" s="1"/>
      <c r="G1783" s="1"/>
      <c r="H1783" s="1"/>
      <c r="I1783" s="1"/>
      <c r="J1783" s="1"/>
      <c r="K1783" s="1"/>
      <c r="L1783" s="1"/>
      <c r="M1783" s="7">
        <f>RANK(Z1783,(Z1783:AB1783,AC1783:AQ1783))</f>
        <v>3</v>
      </c>
      <c r="N1783" s="7">
        <f>RANK(AA1783,(Z1783:AB1783,AC1783:AQ1783))</f>
        <v>5</v>
      </c>
      <c r="O1783" s="7">
        <f>IF(AB1783&gt;0,RANK(AB1783,(Z1783:AB1783,AC1783:AQ1783)),0)</f>
        <v>4</v>
      </c>
      <c r="P1783" s="7">
        <f t="shared" si="1050"/>
        <v>2</v>
      </c>
      <c r="Q1783" s="1">
        <f t="shared" si="1051"/>
        <v>55</v>
      </c>
      <c r="R1783" s="2">
        <f t="shared" si="1052"/>
        <v>0.11</v>
      </c>
      <c r="S1783" s="2"/>
      <c r="T1783" s="2">
        <f t="shared" si="1053"/>
        <v>5.6000000000000001E-2</v>
      </c>
      <c r="U1783" s="2">
        <f t="shared" si="1054"/>
        <v>4.0000000000000001E-3</v>
      </c>
      <c r="V1783" s="2">
        <f t="shared" si="1055"/>
        <v>8.0000000000000002E-3</v>
      </c>
      <c r="W1783" s="2">
        <f t="shared" si="1056"/>
        <v>0.40600000000000003</v>
      </c>
      <c r="X1783" s="2">
        <f t="shared" si="1057"/>
        <v>0.51600000000000001</v>
      </c>
      <c r="Y1783" s="2">
        <f t="shared" si="1058"/>
        <v>9.9999999999998979E-3</v>
      </c>
      <c r="Z1783" s="1">
        <v>28</v>
      </c>
      <c r="AA1783" s="1">
        <v>2</v>
      </c>
      <c r="AB1783" s="1">
        <v>4</v>
      </c>
      <c r="AC1783" s="1">
        <v>203</v>
      </c>
      <c r="AD1783" s="1">
        <v>258</v>
      </c>
      <c r="AE1783" s="1">
        <v>2</v>
      </c>
      <c r="AF1783" s="1">
        <v>0</v>
      </c>
      <c r="AG1783" s="1">
        <v>1</v>
      </c>
      <c r="AH1783" s="1">
        <v>1</v>
      </c>
      <c r="AI1783" s="1">
        <v>0</v>
      </c>
      <c r="AJ1783" s="1">
        <v>0</v>
      </c>
      <c r="AL1783">
        <v>1</v>
      </c>
      <c r="AN1783">
        <v>0</v>
      </c>
      <c r="AQ1783">
        <v>0</v>
      </c>
      <c r="BA1783" s="235" t="str">
        <f t="shared" si="1059"/>
        <v>Jackson CD7</v>
      </c>
      <c r="BC1783" s="9">
        <v>7</v>
      </c>
      <c r="BE1783" s="97">
        <v>55</v>
      </c>
      <c r="BF1783" s="99"/>
      <c r="BG1783" s="172">
        <v>55053</v>
      </c>
      <c r="BH1783">
        <f t="shared" si="1060"/>
        <v>5505307</v>
      </c>
      <c r="BJ1783" t="s">
        <v>3279</v>
      </c>
    </row>
    <row r="1784" spans="1:62">
      <c r="A1784" s="9" t="s">
        <v>1442</v>
      </c>
      <c r="B1784" t="s">
        <v>2969</v>
      </c>
      <c r="C1784" s="1">
        <f t="shared" si="1049"/>
        <v>3539</v>
      </c>
      <c r="D1784" s="1"/>
      <c r="E1784" s="1"/>
      <c r="F1784" s="1"/>
      <c r="G1784" s="1"/>
      <c r="H1784" s="1"/>
      <c r="I1784" s="1"/>
      <c r="J1784" s="1"/>
      <c r="K1784" s="1"/>
      <c r="L1784" s="1"/>
      <c r="M1784" s="7">
        <f>RANK(Z1784,(Z1784:AB1784,AC1784:AQ1784))</f>
        <v>3</v>
      </c>
      <c r="N1784" s="7">
        <f>RANK(AA1784,(Z1784:AB1784,AC1784:AQ1784))</f>
        <v>7</v>
      </c>
      <c r="O1784" s="7">
        <f>IF(AB1784&gt;0,RANK(AB1784,(Z1784:AB1784,AC1784:AQ1784)),0)</f>
        <v>4</v>
      </c>
      <c r="P1784" s="7">
        <f t="shared" si="1050"/>
        <v>2</v>
      </c>
      <c r="Q1784" s="1">
        <f t="shared" si="1051"/>
        <v>573</v>
      </c>
      <c r="R1784" s="2">
        <f t="shared" si="1052"/>
        <v>0.16191014410850524</v>
      </c>
      <c r="S1784" s="2"/>
      <c r="T1784" s="2">
        <f t="shared" si="1053"/>
        <v>0.14043515117264765</v>
      </c>
      <c r="U1784" s="2">
        <f t="shared" si="1054"/>
        <v>1.9779598756710934E-3</v>
      </c>
      <c r="V1784" s="2">
        <f t="shared" si="1055"/>
        <v>9.6072336818310254E-3</v>
      </c>
      <c r="W1784" s="2">
        <f t="shared" si="1056"/>
        <v>0.33568804747103703</v>
      </c>
      <c r="X1784" s="2">
        <f t="shared" si="1057"/>
        <v>0.49759819157954227</v>
      </c>
      <c r="Y1784" s="2">
        <f t="shared" si="1058"/>
        <v>1.469341621927106E-2</v>
      </c>
      <c r="Z1784" s="1">
        <v>497</v>
      </c>
      <c r="AA1784" s="1">
        <v>7</v>
      </c>
      <c r="AB1784" s="1">
        <v>34</v>
      </c>
      <c r="AC1784" s="1">
        <v>1188</v>
      </c>
      <c r="AD1784" s="1">
        <v>1761</v>
      </c>
      <c r="AE1784" s="1">
        <v>25</v>
      </c>
      <c r="AF1784" s="1">
        <v>2</v>
      </c>
      <c r="AG1784" s="1">
        <v>4</v>
      </c>
      <c r="AH1784" s="1">
        <v>8</v>
      </c>
      <c r="AI1784" s="1">
        <v>2</v>
      </c>
      <c r="AJ1784" s="1">
        <v>2</v>
      </c>
      <c r="AL1784">
        <v>7</v>
      </c>
      <c r="AN1784">
        <v>1</v>
      </c>
      <c r="AQ1784">
        <v>1</v>
      </c>
      <c r="BA1784" s="235" t="str">
        <f t="shared" si="1059"/>
        <v>Juneau CD3</v>
      </c>
      <c r="BC1784" s="9">
        <v>3</v>
      </c>
      <c r="BE1784" s="97">
        <v>55</v>
      </c>
      <c r="BF1784" s="99"/>
      <c r="BG1784" s="172">
        <v>55057</v>
      </c>
      <c r="BH1784">
        <f t="shared" si="1060"/>
        <v>5505703</v>
      </c>
      <c r="BJ1784" t="s">
        <v>3279</v>
      </c>
    </row>
    <row r="1785" spans="1:62">
      <c r="A1785" s="9" t="s">
        <v>1442</v>
      </c>
      <c r="B1785" t="s">
        <v>2969</v>
      </c>
      <c r="C1785" s="1">
        <f t="shared" si="1049"/>
        <v>1245</v>
      </c>
      <c r="D1785" s="1"/>
      <c r="E1785" s="1"/>
      <c r="F1785" s="1"/>
      <c r="G1785" s="1"/>
      <c r="H1785" s="1"/>
      <c r="I1785" s="1"/>
      <c r="J1785" s="1"/>
      <c r="K1785" s="1"/>
      <c r="L1785" s="1"/>
      <c r="M1785" s="7">
        <f>RANK(Z1785,(Z1785:AB1785,AC1785:AQ1785))</f>
        <v>3</v>
      </c>
      <c r="N1785" s="7">
        <f>RANK(AA1785,(Z1785:AB1785,AC1785:AQ1785))</f>
        <v>7</v>
      </c>
      <c r="O1785" s="7">
        <f>IF(AB1785&gt;0,RANK(AB1785,(Z1785:AB1785,AC1785:AQ1785)),0)</f>
        <v>6</v>
      </c>
      <c r="P1785" s="7">
        <f t="shared" si="1050"/>
        <v>2</v>
      </c>
      <c r="Q1785" s="1">
        <f t="shared" si="1051"/>
        <v>239</v>
      </c>
      <c r="R1785" s="2">
        <f t="shared" si="1052"/>
        <v>0.19196787148594377</v>
      </c>
      <c r="S1785" s="2"/>
      <c r="T1785" s="2">
        <f t="shared" si="1053"/>
        <v>7.5502008032128518E-2</v>
      </c>
      <c r="U1785" s="2">
        <f t="shared" si="1054"/>
        <v>2.4096385542168677E-3</v>
      </c>
      <c r="V1785" s="2">
        <f t="shared" si="1055"/>
        <v>3.2128514056224901E-3</v>
      </c>
      <c r="W1785" s="2">
        <f t="shared" si="1056"/>
        <v>0.35261044176706829</v>
      </c>
      <c r="X1785" s="2">
        <f t="shared" si="1057"/>
        <v>0.54457831325301209</v>
      </c>
      <c r="Y1785" s="2">
        <f t="shared" si="1058"/>
        <v>2.1686746987951921E-2</v>
      </c>
      <c r="Z1785" s="1">
        <v>94</v>
      </c>
      <c r="AA1785" s="1">
        <v>3</v>
      </c>
      <c r="AB1785" s="1">
        <v>4</v>
      </c>
      <c r="AC1785" s="1">
        <v>439</v>
      </c>
      <c r="AD1785" s="1">
        <v>678</v>
      </c>
      <c r="AE1785" s="1">
        <v>11</v>
      </c>
      <c r="AF1785" s="1">
        <v>2</v>
      </c>
      <c r="AG1785" s="1">
        <v>1</v>
      </c>
      <c r="AH1785" s="1">
        <v>6</v>
      </c>
      <c r="AI1785" s="1">
        <v>2</v>
      </c>
      <c r="AJ1785" s="1">
        <v>1</v>
      </c>
      <c r="AL1785">
        <v>2</v>
      </c>
      <c r="AN1785">
        <v>2</v>
      </c>
      <c r="AQ1785">
        <v>0</v>
      </c>
      <c r="BA1785" s="235" t="str">
        <f t="shared" si="1059"/>
        <v>Juneau CD7</v>
      </c>
      <c r="BC1785" s="9">
        <v>7</v>
      </c>
      <c r="BE1785" s="97">
        <v>55</v>
      </c>
      <c r="BF1785" s="99"/>
      <c r="BG1785" s="172">
        <v>55057</v>
      </c>
      <c r="BH1785">
        <f t="shared" si="1060"/>
        <v>5505707</v>
      </c>
      <c r="BJ1785" t="s">
        <v>3279</v>
      </c>
    </row>
    <row r="1786" spans="1:62">
      <c r="A1786" s="9" t="s">
        <v>1607</v>
      </c>
      <c r="B1786" t="s">
        <v>2969</v>
      </c>
      <c r="C1786" s="1">
        <f t="shared" si="1049"/>
        <v>22269</v>
      </c>
      <c r="D1786" s="1"/>
      <c r="E1786" s="1"/>
      <c r="F1786" s="1"/>
      <c r="G1786" s="1"/>
      <c r="H1786" s="1"/>
      <c r="I1786" s="1"/>
      <c r="J1786" s="1"/>
      <c r="K1786" s="1"/>
      <c r="L1786" s="1"/>
      <c r="M1786" s="7">
        <f>RANK(Z1786,(Z1786:AB1786,AC1786:AQ1786))</f>
        <v>3</v>
      </c>
      <c r="N1786" s="7">
        <f>RANK(AA1786,(Z1786:AB1786,AC1786:AQ1786))</f>
        <v>6</v>
      </c>
      <c r="O1786" s="7">
        <f>IF(AB1786&gt;0,RANK(AB1786,(Z1786:AB1786,AC1786:AQ1786)),0)</f>
        <v>4</v>
      </c>
      <c r="P1786" s="7">
        <f t="shared" si="1050"/>
        <v>1</v>
      </c>
      <c r="Q1786" s="1">
        <f t="shared" si="1051"/>
        <v>6688</v>
      </c>
      <c r="R1786" s="2">
        <f t="shared" si="1052"/>
        <v>0.30032780996003411</v>
      </c>
      <c r="S1786" s="2"/>
      <c r="T1786" s="2">
        <f t="shared" si="1053"/>
        <v>0.14949032287035791</v>
      </c>
      <c r="U1786" s="2">
        <f t="shared" si="1054"/>
        <v>2.2003682248866135E-3</v>
      </c>
      <c r="V1786" s="2">
        <f t="shared" si="1055"/>
        <v>1.0193542592842067E-2</v>
      </c>
      <c r="W1786" s="2">
        <f t="shared" si="1056"/>
        <v>0.56455161884233684</v>
      </c>
      <c r="X1786" s="2">
        <f t="shared" si="1057"/>
        <v>0.26422380888230274</v>
      </c>
      <c r="Y1786" s="2">
        <f t="shared" si="1058"/>
        <v>9.3403385872738443E-3</v>
      </c>
      <c r="Z1786" s="1">
        <v>3329</v>
      </c>
      <c r="AA1786" s="1">
        <v>49</v>
      </c>
      <c r="AB1786" s="1">
        <v>227</v>
      </c>
      <c r="AC1786" s="1">
        <v>12572</v>
      </c>
      <c r="AD1786" s="1">
        <v>5884</v>
      </c>
      <c r="AE1786" s="1">
        <v>64</v>
      </c>
      <c r="AF1786" s="1">
        <v>7</v>
      </c>
      <c r="AG1786" s="1">
        <v>15</v>
      </c>
      <c r="AH1786" s="1">
        <v>26</v>
      </c>
      <c r="AI1786" s="1">
        <v>39</v>
      </c>
      <c r="AJ1786" s="1">
        <v>40</v>
      </c>
      <c r="AL1786">
        <v>10</v>
      </c>
      <c r="AN1786">
        <v>7</v>
      </c>
      <c r="AQ1786">
        <v>0</v>
      </c>
      <c r="BA1786" s="235" t="str">
        <f t="shared" si="1059"/>
        <v>Milwaukee CD1</v>
      </c>
      <c r="BC1786" s="9">
        <v>1</v>
      </c>
      <c r="BE1786" s="97">
        <v>55</v>
      </c>
      <c r="BF1786" s="99"/>
      <c r="BG1786" s="172">
        <v>55079</v>
      </c>
      <c r="BH1786">
        <f t="shared" si="1060"/>
        <v>5507901</v>
      </c>
      <c r="BJ1786" t="s">
        <v>3279</v>
      </c>
    </row>
    <row r="1787" spans="1:62">
      <c r="A1787" s="9" t="s">
        <v>1607</v>
      </c>
      <c r="B1787" t="s">
        <v>2969</v>
      </c>
      <c r="C1787" s="1">
        <f t="shared" si="1049"/>
        <v>62039</v>
      </c>
      <c r="D1787" s="1"/>
      <c r="E1787" s="1"/>
      <c r="F1787" s="1"/>
      <c r="G1787" s="1"/>
      <c r="H1787" s="1"/>
      <c r="I1787" s="1"/>
      <c r="J1787" s="1"/>
      <c r="K1787" s="1"/>
      <c r="L1787" s="1"/>
      <c r="M1787" s="7">
        <f>RANK(Z1787,(Z1787:AB1787,AC1787:AQ1787))</f>
        <v>3</v>
      </c>
      <c r="N1787" s="7">
        <f>RANK(AA1787,(Z1787:AB1787,AC1787:AQ1787))</f>
        <v>6</v>
      </c>
      <c r="O1787" s="7">
        <f>IF(AB1787&gt;0,RANK(AB1787,(Z1787:AB1787,AC1787:AQ1787)),0)</f>
        <v>4</v>
      </c>
      <c r="P1787" s="7">
        <f t="shared" si="1050"/>
        <v>1</v>
      </c>
      <c r="Q1787" s="1">
        <f t="shared" si="1051"/>
        <v>16109</v>
      </c>
      <c r="R1787" s="2">
        <f t="shared" si="1052"/>
        <v>0.25965924660294332</v>
      </c>
      <c r="S1787" s="2"/>
      <c r="T1787" s="2">
        <f t="shared" si="1053"/>
        <v>0.17679201792420896</v>
      </c>
      <c r="U1787" s="2">
        <f t="shared" si="1054"/>
        <v>3.4333241992939925E-3</v>
      </c>
      <c r="V1787" s="2">
        <f t="shared" si="1055"/>
        <v>1.0638469349925047E-2</v>
      </c>
      <c r="W1787" s="2">
        <f t="shared" si="1056"/>
        <v>0.52552426699334287</v>
      </c>
      <c r="X1787" s="2">
        <f t="shared" si="1057"/>
        <v>0.26586502039039961</v>
      </c>
      <c r="Y1787" s="2">
        <f t="shared" si="1058"/>
        <v>1.7746901142829508E-2</v>
      </c>
      <c r="Z1787" s="1">
        <v>10968</v>
      </c>
      <c r="AA1787" s="1">
        <v>213</v>
      </c>
      <c r="AB1787" s="1">
        <v>660</v>
      </c>
      <c r="AC1787" s="1">
        <v>32603</v>
      </c>
      <c r="AD1787" s="1">
        <v>16494</v>
      </c>
      <c r="AE1787" s="1">
        <v>360</v>
      </c>
      <c r="AF1787" s="1">
        <v>54</v>
      </c>
      <c r="AG1787" s="1">
        <v>111</v>
      </c>
      <c r="AH1787" s="1">
        <v>196</v>
      </c>
      <c r="AI1787" s="1">
        <v>153</v>
      </c>
      <c r="AJ1787" s="1">
        <v>121</v>
      </c>
      <c r="AL1787">
        <v>58</v>
      </c>
      <c r="AN1787">
        <v>29</v>
      </c>
      <c r="AQ1787">
        <v>19</v>
      </c>
      <c r="BA1787" s="235" t="str">
        <f t="shared" si="1059"/>
        <v>Milwaukee CD4</v>
      </c>
      <c r="BC1787" s="9">
        <v>4</v>
      </c>
      <c r="BE1787" s="97">
        <v>55</v>
      </c>
      <c r="BF1787" s="99"/>
      <c r="BG1787" s="172">
        <v>55079</v>
      </c>
      <c r="BH1787">
        <f t="shared" si="1060"/>
        <v>5507904</v>
      </c>
      <c r="BJ1787" t="s">
        <v>3279</v>
      </c>
    </row>
    <row r="1788" spans="1:62">
      <c r="A1788" s="9" t="s">
        <v>1607</v>
      </c>
      <c r="B1788" t="s">
        <v>2969</v>
      </c>
      <c r="C1788" s="1">
        <f t="shared" si="1049"/>
        <v>28655</v>
      </c>
      <c r="D1788" s="1"/>
      <c r="E1788" s="1"/>
      <c r="F1788" s="1"/>
      <c r="G1788" s="1"/>
      <c r="H1788" s="1"/>
      <c r="I1788" s="1"/>
      <c r="J1788" s="1"/>
      <c r="K1788" s="1"/>
      <c r="L1788" s="1"/>
      <c r="M1788" s="7">
        <f>RANK(Z1788,(Z1788:AB1788,AC1788:AQ1788))</f>
        <v>3</v>
      </c>
      <c r="N1788" s="7">
        <f>RANK(AA1788,(Z1788:AB1788,AC1788:AQ1788))</f>
        <v>5</v>
      </c>
      <c r="O1788" s="7">
        <f>IF(AB1788&gt;0,RANK(AB1788,(Z1788:AB1788,AC1788:AQ1788)),0)</f>
        <v>4</v>
      </c>
      <c r="P1788" s="7">
        <f t="shared" si="1050"/>
        <v>1</v>
      </c>
      <c r="Q1788" s="1">
        <f t="shared" si="1051"/>
        <v>9094</v>
      </c>
      <c r="R1788" s="2">
        <f t="shared" si="1052"/>
        <v>0.31736171697783983</v>
      </c>
      <c r="S1788" s="2"/>
      <c r="T1788" s="2">
        <f t="shared" si="1053"/>
        <v>0.16625370790437968</v>
      </c>
      <c r="U1788" s="2">
        <f t="shared" si="1054"/>
        <v>3.7689757459431162E-3</v>
      </c>
      <c r="V1788" s="2">
        <f t="shared" si="1055"/>
        <v>1.0434479148490664E-2</v>
      </c>
      <c r="W1788" s="2">
        <f t="shared" si="1056"/>
        <v>0.5619961612284069</v>
      </c>
      <c r="X1788" s="2">
        <f t="shared" si="1057"/>
        <v>0.2446344442505671</v>
      </c>
      <c r="Y1788" s="2">
        <f t="shared" si="1058"/>
        <v>1.2912231722212481E-2</v>
      </c>
      <c r="Z1788" s="1">
        <v>4764</v>
      </c>
      <c r="AA1788" s="1">
        <v>108</v>
      </c>
      <c r="AB1788" s="1">
        <v>299</v>
      </c>
      <c r="AC1788" s="1">
        <v>16104</v>
      </c>
      <c r="AD1788" s="1">
        <v>7010</v>
      </c>
      <c r="AE1788" s="1">
        <v>77</v>
      </c>
      <c r="AF1788" s="1">
        <v>22</v>
      </c>
      <c r="AG1788" s="1">
        <v>37</v>
      </c>
      <c r="AH1788" s="1">
        <v>65</v>
      </c>
      <c r="AI1788" s="1">
        <v>60</v>
      </c>
      <c r="AJ1788" s="1">
        <v>68</v>
      </c>
      <c r="AL1788">
        <v>25</v>
      </c>
      <c r="AN1788">
        <v>12</v>
      </c>
      <c r="AQ1788">
        <v>4</v>
      </c>
      <c r="BA1788" s="235" t="str">
        <f t="shared" si="1059"/>
        <v>Milwaukee CD5</v>
      </c>
      <c r="BC1788" s="9">
        <v>5</v>
      </c>
      <c r="BE1788" s="97">
        <v>55</v>
      </c>
      <c r="BF1788" s="99"/>
      <c r="BG1788" s="172">
        <v>55079</v>
      </c>
      <c r="BH1788">
        <f t="shared" si="1060"/>
        <v>5507905</v>
      </c>
      <c r="BJ1788" t="s">
        <v>3279</v>
      </c>
    </row>
    <row r="1789" spans="1:62">
      <c r="A1789" s="9" t="s">
        <v>1607</v>
      </c>
      <c r="B1789" t="s">
        <v>2969</v>
      </c>
      <c r="C1789" s="1">
        <f t="shared" si="1049"/>
        <v>533</v>
      </c>
      <c r="D1789" s="1"/>
      <c r="E1789" s="1"/>
      <c r="F1789" s="1"/>
      <c r="G1789" s="1"/>
      <c r="H1789" s="1"/>
      <c r="I1789" s="1"/>
      <c r="J1789" s="1"/>
      <c r="K1789" s="1"/>
      <c r="L1789" s="1"/>
      <c r="M1789" s="7">
        <f>RANK(Z1789,(Z1789:AB1789,AC1789:AQ1789))</f>
        <v>2</v>
      </c>
      <c r="N1789" s="7">
        <f>RANK(AA1789,(Z1789:AB1789,AC1789:AQ1789))</f>
        <v>7</v>
      </c>
      <c r="O1789" s="7">
        <f>IF(AB1789&gt;0,RANK(AB1789,(Z1789:AB1789,AC1789:AQ1789)),0)</f>
        <v>6</v>
      </c>
      <c r="P1789" s="7">
        <f t="shared" si="1050"/>
        <v>1</v>
      </c>
      <c r="Q1789" s="1">
        <f t="shared" si="1051"/>
        <v>71</v>
      </c>
      <c r="R1789" s="2">
        <f t="shared" si="1052"/>
        <v>0.13320825515947468</v>
      </c>
      <c r="S1789" s="2"/>
      <c r="T1789" s="2">
        <f t="shared" si="1053"/>
        <v>0.29080675422138835</v>
      </c>
      <c r="U1789" s="2">
        <f t="shared" si="1054"/>
        <v>1.876172607879925E-3</v>
      </c>
      <c r="V1789" s="2">
        <f t="shared" si="1055"/>
        <v>3.7523452157598499E-3</v>
      </c>
      <c r="W1789" s="2">
        <f t="shared" si="1056"/>
        <v>0.42401500938086306</v>
      </c>
      <c r="X1789" s="2">
        <f t="shared" si="1057"/>
        <v>0.2607879924953096</v>
      </c>
      <c r="Y1789" s="2">
        <f t="shared" si="1058"/>
        <v>1.8761726078799168E-2</v>
      </c>
      <c r="Z1789" s="1">
        <v>155</v>
      </c>
      <c r="AA1789" s="1">
        <v>1</v>
      </c>
      <c r="AB1789" s="1">
        <v>2</v>
      </c>
      <c r="AC1789" s="1">
        <v>226</v>
      </c>
      <c r="AD1789" s="1">
        <v>139</v>
      </c>
      <c r="AE1789" s="1">
        <v>1</v>
      </c>
      <c r="AF1789" s="1">
        <v>1</v>
      </c>
      <c r="AG1789" s="1">
        <v>0</v>
      </c>
      <c r="AH1789" s="1">
        <v>3</v>
      </c>
      <c r="AI1789" s="1">
        <v>4</v>
      </c>
      <c r="AJ1789" s="1">
        <v>1</v>
      </c>
      <c r="AL1789">
        <v>0</v>
      </c>
      <c r="AN1789">
        <v>0</v>
      </c>
      <c r="AQ1789">
        <v>0</v>
      </c>
      <c r="BA1789" s="235" t="str">
        <f t="shared" si="1059"/>
        <v>Milwaukee CD6</v>
      </c>
      <c r="BC1789" s="9">
        <v>6</v>
      </c>
      <c r="BE1789" s="97">
        <v>55</v>
      </c>
      <c r="BF1789" s="99"/>
      <c r="BG1789" s="172">
        <v>55079</v>
      </c>
      <c r="BH1789">
        <f t="shared" si="1060"/>
        <v>5507906</v>
      </c>
      <c r="BJ1789" t="s">
        <v>3279</v>
      </c>
    </row>
    <row r="1790" spans="1:62" s="172" customFormat="1">
      <c r="A1790" s="9" t="s">
        <v>341</v>
      </c>
      <c r="B1790" s="172" t="s">
        <v>2969</v>
      </c>
      <c r="C1790" s="1">
        <f>SUM(Z1790:AQ1790)</f>
        <v>6896</v>
      </c>
      <c r="D1790" s="1"/>
      <c r="E1790" s="1"/>
      <c r="F1790" s="1"/>
      <c r="G1790" s="1"/>
      <c r="H1790" s="1"/>
      <c r="I1790" s="1"/>
      <c r="J1790" s="1"/>
      <c r="K1790" s="1"/>
      <c r="L1790" s="1"/>
      <c r="M1790" s="7">
        <f>RANK(Z1790,(Z1790:AB1790,AC1790:AQ1790))</f>
        <v>3</v>
      </c>
      <c r="N1790" s="7">
        <f>RANK(AA1790,(Z1790:AB1790,AC1790:AQ1790))</f>
        <v>7</v>
      </c>
      <c r="O1790" s="7">
        <f>IF(AB1790&gt;0,RANK(AB1790,(Z1790:AB1790,AC1790:AQ1790)),0)</f>
        <v>5</v>
      </c>
      <c r="P1790" s="7">
        <f t="shared" si="1050"/>
        <v>2</v>
      </c>
      <c r="Q1790" s="1">
        <f t="shared" si="1051"/>
        <v>466</v>
      </c>
      <c r="R1790" s="2">
        <f t="shared" si="1052"/>
        <v>6.7575406032482604E-2</v>
      </c>
      <c r="S1790" s="2"/>
      <c r="T1790" s="2">
        <f t="shared" si="1053"/>
        <v>0.12833526682134572</v>
      </c>
      <c r="U1790" s="2">
        <f t="shared" si="1054"/>
        <v>4.3503480278422272E-3</v>
      </c>
      <c r="V1790" s="2">
        <f t="shared" si="1055"/>
        <v>9.2807424593967514E-3</v>
      </c>
      <c r="W1790" s="2">
        <f t="shared" si="1056"/>
        <v>0.38254060324825984</v>
      </c>
      <c r="X1790" s="2">
        <f t="shared" si="1057"/>
        <v>0.45011600928074247</v>
      </c>
      <c r="Y1790" s="2">
        <f t="shared" si="1058"/>
        <v>2.5377030162412939E-2</v>
      </c>
      <c r="Z1790" s="1">
        <v>885</v>
      </c>
      <c r="AA1790" s="1">
        <v>30</v>
      </c>
      <c r="AB1790" s="1">
        <v>64</v>
      </c>
      <c r="AC1790" s="1">
        <v>2638</v>
      </c>
      <c r="AD1790" s="1">
        <v>3104</v>
      </c>
      <c r="AE1790" s="1">
        <v>68</v>
      </c>
      <c r="AF1790" s="1">
        <v>6</v>
      </c>
      <c r="AG1790" s="1">
        <v>8</v>
      </c>
      <c r="AH1790" s="1">
        <v>31</v>
      </c>
      <c r="AI1790" s="1">
        <v>21</v>
      </c>
      <c r="AJ1790" s="1">
        <v>10</v>
      </c>
      <c r="AL1790" s="172">
        <v>19</v>
      </c>
      <c r="AM1790" s="1"/>
      <c r="AN1790" s="172">
        <v>10</v>
      </c>
      <c r="AQ1790" s="172">
        <v>2</v>
      </c>
      <c r="BA1790" s="235" t="str">
        <f t="shared" si="1059"/>
        <v>Monroe CD3</v>
      </c>
      <c r="BC1790" s="9">
        <v>3</v>
      </c>
      <c r="BE1790" s="97">
        <v>55</v>
      </c>
      <c r="BF1790" s="99"/>
      <c r="BG1790" s="172">
        <v>55081</v>
      </c>
      <c r="BH1790" s="172">
        <f>BG1790*100+BC1790</f>
        <v>5508103</v>
      </c>
      <c r="BJ1790" s="172" t="s">
        <v>3279</v>
      </c>
    </row>
    <row r="1791" spans="1:62" s="172" customFormat="1">
      <c r="A1791" s="9" t="s">
        <v>341</v>
      </c>
      <c r="B1791" s="172" t="s">
        <v>2969</v>
      </c>
      <c r="C1791" s="1">
        <f>SUM(Z1791:AQ1791)</f>
        <v>1029</v>
      </c>
      <c r="D1791" s="1"/>
      <c r="E1791" s="1"/>
      <c r="F1791" s="1"/>
      <c r="G1791" s="1"/>
      <c r="H1791" s="1"/>
      <c r="I1791" s="1"/>
      <c r="J1791" s="1"/>
      <c r="K1791" s="1"/>
      <c r="L1791" s="1"/>
      <c r="M1791" s="7">
        <f>RANK(Z1791,(Z1791:AB1791,AC1791:AQ1791))</f>
        <v>3</v>
      </c>
      <c r="N1791" s="7">
        <f>RANK(AA1791,(Z1791:AB1791,AC1791:AQ1791))</f>
        <v>8</v>
      </c>
      <c r="O1791" s="7">
        <f>IF(AB1791&gt;0,RANK(AB1791,(Z1791:AB1791,AC1791:AQ1791)),0)</f>
        <v>5</v>
      </c>
      <c r="P1791" s="7">
        <f t="shared" si="1050"/>
        <v>2</v>
      </c>
      <c r="Q1791" s="1">
        <f t="shared" si="1051"/>
        <v>97</v>
      </c>
      <c r="R1791" s="2">
        <f t="shared" si="1052"/>
        <v>9.4266277939747331E-2</v>
      </c>
      <c r="S1791" s="2"/>
      <c r="T1791" s="2">
        <f t="shared" si="1053"/>
        <v>0.10592808551992225</v>
      </c>
      <c r="U1791" s="2">
        <f t="shared" si="1054"/>
        <v>1.9436345966958211E-3</v>
      </c>
      <c r="V1791" s="2">
        <f t="shared" si="1055"/>
        <v>9.7181729834791061E-3</v>
      </c>
      <c r="W1791" s="2">
        <f t="shared" si="1056"/>
        <v>0.38289601554907676</v>
      </c>
      <c r="X1791" s="2">
        <f t="shared" si="1057"/>
        <v>0.47716229348882411</v>
      </c>
      <c r="Y1791" s="2">
        <f t="shared" si="1058"/>
        <v>2.2351797862001976E-2</v>
      </c>
      <c r="Z1791" s="1">
        <v>109</v>
      </c>
      <c r="AA1791" s="1">
        <v>2</v>
      </c>
      <c r="AB1791" s="1">
        <v>10</v>
      </c>
      <c r="AC1791" s="1">
        <v>394</v>
      </c>
      <c r="AD1791" s="1">
        <v>491</v>
      </c>
      <c r="AE1791" s="1">
        <v>12</v>
      </c>
      <c r="AF1791" s="1">
        <v>0</v>
      </c>
      <c r="AG1791" s="1">
        <v>1</v>
      </c>
      <c r="AH1791" s="1">
        <v>3</v>
      </c>
      <c r="AI1791" s="1">
        <v>2</v>
      </c>
      <c r="AJ1791" s="1">
        <v>3</v>
      </c>
      <c r="AL1791" s="172">
        <v>1</v>
      </c>
      <c r="AM1791" s="1"/>
      <c r="AN1791" s="172">
        <v>0</v>
      </c>
      <c r="AQ1791" s="172">
        <v>1</v>
      </c>
      <c r="BA1791" s="235" t="str">
        <f t="shared" si="1059"/>
        <v>Monroe CD7</v>
      </c>
      <c r="BC1791" s="9">
        <v>7</v>
      </c>
      <c r="BE1791" s="97">
        <v>55</v>
      </c>
      <c r="BF1791" s="99"/>
      <c r="BG1791" s="172">
        <v>55081</v>
      </c>
      <c r="BH1791" s="172">
        <f>BG1791*100+BC1791</f>
        <v>5508107</v>
      </c>
      <c r="BJ1791" s="172" t="s">
        <v>3279</v>
      </c>
    </row>
    <row r="1792" spans="1:62" s="172" customFormat="1">
      <c r="A1792" s="9" t="s">
        <v>1696</v>
      </c>
      <c r="B1792" s="172" t="s">
        <v>2969</v>
      </c>
      <c r="C1792" s="1">
        <f>SUM(Z1792:AQ1792)</f>
        <v>582</v>
      </c>
      <c r="D1792" s="1"/>
      <c r="E1792" s="1"/>
      <c r="F1792" s="1"/>
      <c r="G1792" s="1"/>
      <c r="H1792" s="1"/>
      <c r="I1792" s="1"/>
      <c r="J1792" s="1"/>
      <c r="K1792" s="1"/>
      <c r="L1792" s="1"/>
      <c r="M1792" s="7">
        <f>RANK(Z1792,(Z1792:AB1792,AC1792:AQ1792))</f>
        <v>3</v>
      </c>
      <c r="N1792" s="7">
        <f>RANK(AA1792,(Z1792:AB1792,AC1792:AQ1792))</f>
        <v>6</v>
      </c>
      <c r="O1792" s="7">
        <f>IF(AB1792&gt;0,RANK(AB1792,(Z1792:AB1792,AC1792:AQ1792)),0)</f>
        <v>4</v>
      </c>
      <c r="P1792" s="7">
        <f t="shared" si="1050"/>
        <v>2</v>
      </c>
      <c r="Q1792" s="1">
        <f t="shared" si="1051"/>
        <v>75</v>
      </c>
      <c r="R1792" s="2">
        <f t="shared" si="1052"/>
        <v>0.12886597938144329</v>
      </c>
      <c r="S1792" s="2"/>
      <c r="T1792" s="2">
        <f t="shared" si="1053"/>
        <v>0.15292096219931273</v>
      </c>
      <c r="U1792" s="2">
        <f t="shared" si="1054"/>
        <v>6.8728522336769758E-3</v>
      </c>
      <c r="V1792" s="2">
        <f t="shared" si="1055"/>
        <v>1.2027491408934709E-2</v>
      </c>
      <c r="W1792" s="2">
        <f t="shared" si="1056"/>
        <v>0.34192439862542956</v>
      </c>
      <c r="X1792" s="2">
        <f t="shared" si="1057"/>
        <v>0.47079037800687284</v>
      </c>
      <c r="Y1792" s="2">
        <f t="shared" si="1058"/>
        <v>1.5463917525773252E-2</v>
      </c>
      <c r="Z1792" s="1">
        <v>89</v>
      </c>
      <c r="AA1792" s="1">
        <v>4</v>
      </c>
      <c r="AB1792" s="1">
        <v>7</v>
      </c>
      <c r="AC1792" s="1">
        <v>199</v>
      </c>
      <c r="AD1792" s="1">
        <v>274</v>
      </c>
      <c r="AE1792" s="1">
        <v>6</v>
      </c>
      <c r="AF1792" s="1">
        <v>0</v>
      </c>
      <c r="AG1792" s="1">
        <v>1</v>
      </c>
      <c r="AH1792" s="1">
        <v>0</v>
      </c>
      <c r="AI1792" s="1">
        <v>1</v>
      </c>
      <c r="AJ1792" s="1">
        <v>0</v>
      </c>
      <c r="AL1792" s="172">
        <v>1</v>
      </c>
      <c r="AM1792" s="1"/>
      <c r="AN1792" s="172">
        <v>0</v>
      </c>
      <c r="AQ1792" s="172">
        <v>0</v>
      </c>
      <c r="BA1792" s="235" t="str">
        <f t="shared" si="1059"/>
        <v>Richland CD2</v>
      </c>
      <c r="BC1792" s="9">
        <v>2</v>
      </c>
      <c r="BE1792" s="97">
        <v>55</v>
      </c>
      <c r="BF1792" s="99"/>
      <c r="BG1792" s="172">
        <v>55103</v>
      </c>
      <c r="BH1792" s="172">
        <f>BG1792*100+BC1792</f>
        <v>5510302</v>
      </c>
      <c r="BJ1792" s="172" t="s">
        <v>3279</v>
      </c>
    </row>
    <row r="1793" spans="1:62">
      <c r="A1793" s="9" t="s">
        <v>1696</v>
      </c>
      <c r="B1793" t="s">
        <v>2969</v>
      </c>
      <c r="C1793" s="1">
        <f t="shared" si="1049"/>
        <v>2661</v>
      </c>
      <c r="D1793" s="1"/>
      <c r="E1793" s="1"/>
      <c r="F1793" s="1"/>
      <c r="G1793" s="1"/>
      <c r="H1793" s="1"/>
      <c r="I1793" s="1"/>
      <c r="J1793" s="1"/>
      <c r="K1793" s="1"/>
      <c r="L1793" s="1"/>
      <c r="M1793" s="7">
        <f>RANK(Z1793,(Z1793:AB1793,AC1793:AQ1793))</f>
        <v>3</v>
      </c>
      <c r="N1793" s="7">
        <f>RANK(AA1793,(Z1793:AB1793,AC1793:AQ1793))</f>
        <v>7</v>
      </c>
      <c r="O1793" s="7">
        <f>IF(AB1793&gt;0,RANK(AB1793,(Z1793:AB1793,AC1793:AQ1793)),0)</f>
        <v>4</v>
      </c>
      <c r="P1793" s="7">
        <f t="shared" si="1050"/>
        <v>2</v>
      </c>
      <c r="Q1793" s="1">
        <f t="shared" si="1051"/>
        <v>203</v>
      </c>
      <c r="R1793" s="2">
        <f t="shared" si="1052"/>
        <v>7.6287110108981579E-2</v>
      </c>
      <c r="S1793" s="2"/>
      <c r="T1793" s="2">
        <f t="shared" si="1053"/>
        <v>0.16159338594513342</v>
      </c>
      <c r="U1793" s="2">
        <f t="shared" si="1054"/>
        <v>3.7579857196542651E-3</v>
      </c>
      <c r="V1793" s="2">
        <f t="shared" si="1055"/>
        <v>1.2401352874859075E-2</v>
      </c>
      <c r="W1793" s="2">
        <f t="shared" si="1056"/>
        <v>0.36114242765877491</v>
      </c>
      <c r="X1793" s="2">
        <f t="shared" si="1057"/>
        <v>0.4374295377677565</v>
      </c>
      <c r="Y1793" s="2">
        <f t="shared" si="1058"/>
        <v>2.3675310033821839E-2</v>
      </c>
      <c r="Z1793" s="1">
        <v>430</v>
      </c>
      <c r="AA1793" s="1">
        <v>10</v>
      </c>
      <c r="AB1793" s="1">
        <v>33</v>
      </c>
      <c r="AC1793" s="1">
        <v>961</v>
      </c>
      <c r="AD1793" s="1">
        <v>1164</v>
      </c>
      <c r="AE1793" s="1">
        <v>22</v>
      </c>
      <c r="AF1793" s="1">
        <v>0</v>
      </c>
      <c r="AG1793" s="1">
        <v>4</v>
      </c>
      <c r="AH1793" s="1">
        <v>12</v>
      </c>
      <c r="AI1793" s="1">
        <v>8</v>
      </c>
      <c r="AJ1793" s="1">
        <v>5</v>
      </c>
      <c r="AL1793">
        <v>7</v>
      </c>
      <c r="AN1793">
        <v>3</v>
      </c>
      <c r="AQ1793">
        <v>2</v>
      </c>
      <c r="BA1793" s="235" t="str">
        <f t="shared" si="1059"/>
        <v>Richland CD3</v>
      </c>
      <c r="BC1793" s="9">
        <v>3</v>
      </c>
      <c r="BE1793" s="97">
        <v>55</v>
      </c>
      <c r="BF1793" s="99"/>
      <c r="BG1793" s="172">
        <v>55103</v>
      </c>
      <c r="BH1793">
        <f t="shared" si="1060"/>
        <v>5510303</v>
      </c>
      <c r="BJ1793" t="s">
        <v>3279</v>
      </c>
    </row>
    <row r="1794" spans="1:62">
      <c r="A1794" s="9" t="s">
        <v>1933</v>
      </c>
      <c r="B1794" t="s">
        <v>2969</v>
      </c>
      <c r="C1794" s="1">
        <f t="shared" si="1049"/>
        <v>12993</v>
      </c>
      <c r="D1794" s="1"/>
      <c r="E1794" s="1"/>
      <c r="F1794" s="1"/>
      <c r="G1794" s="1"/>
      <c r="H1794" s="1"/>
      <c r="I1794" s="1"/>
      <c r="J1794" s="1"/>
      <c r="K1794" s="1"/>
      <c r="L1794" s="1"/>
      <c r="M1794" s="7">
        <f>RANK(Z1794,(Z1794:AB1794,AC1794:AQ1794))</f>
        <v>3</v>
      </c>
      <c r="N1794" s="7">
        <f>RANK(AA1794,(Z1794:AB1794,AC1794:AQ1794))</f>
        <v>6</v>
      </c>
      <c r="O1794" s="7">
        <f>IF(AB1794&gt;0,RANK(AB1794,(Z1794:AB1794,AC1794:AQ1794)),0)</f>
        <v>4</v>
      </c>
      <c r="P1794" s="7">
        <f t="shared" si="1050"/>
        <v>2</v>
      </c>
      <c r="Q1794" s="1">
        <f t="shared" si="1051"/>
        <v>101</v>
      </c>
      <c r="R1794" s="2">
        <f t="shared" si="1052"/>
        <v>7.7734164550142381E-3</v>
      </c>
      <c r="S1794" s="2"/>
      <c r="T1794" s="2">
        <f t="shared" si="1053"/>
        <v>0.19926114061417685</v>
      </c>
      <c r="U1794" s="2">
        <f t="shared" si="1054"/>
        <v>2.8476872161933347E-3</v>
      </c>
      <c r="V1794" s="2">
        <f t="shared" si="1055"/>
        <v>7.311629338874779E-3</v>
      </c>
      <c r="W1794" s="2">
        <f t="shared" si="1056"/>
        <v>0.38320634187639496</v>
      </c>
      <c r="X1794" s="2">
        <f t="shared" si="1057"/>
        <v>0.39097975833140924</v>
      </c>
      <c r="Y1794" s="2">
        <f t="shared" si="1058"/>
        <v>1.6393442622950838E-2</v>
      </c>
      <c r="Z1794" s="1">
        <v>2589</v>
      </c>
      <c r="AA1794" s="1">
        <v>37</v>
      </c>
      <c r="AB1794" s="1">
        <v>95</v>
      </c>
      <c r="AC1794" s="1">
        <v>4979</v>
      </c>
      <c r="AD1794" s="1">
        <v>5080</v>
      </c>
      <c r="AE1794" s="1">
        <v>64</v>
      </c>
      <c r="AF1794" s="1">
        <v>10</v>
      </c>
      <c r="AG1794" s="1">
        <v>16</v>
      </c>
      <c r="AH1794" s="1">
        <v>26</v>
      </c>
      <c r="AI1794" s="1">
        <v>34</v>
      </c>
      <c r="AJ1794" s="1">
        <v>32</v>
      </c>
      <c r="AL1794">
        <v>17</v>
      </c>
      <c r="AN1794">
        <v>9</v>
      </c>
      <c r="AQ1794">
        <v>5</v>
      </c>
      <c r="BA1794" s="235" t="str">
        <f t="shared" si="1059"/>
        <v>Rock CD1</v>
      </c>
      <c r="BC1794" s="9">
        <v>1</v>
      </c>
      <c r="BE1794" s="97">
        <v>55</v>
      </c>
      <c r="BF1794" s="99"/>
      <c r="BG1794" s="172">
        <v>55105</v>
      </c>
      <c r="BH1794">
        <f t="shared" si="1060"/>
        <v>5510501</v>
      </c>
      <c r="BJ1794" t="s">
        <v>3279</v>
      </c>
    </row>
    <row r="1795" spans="1:62">
      <c r="A1795" s="9" t="s">
        <v>1933</v>
      </c>
      <c r="B1795" t="s">
        <v>2969</v>
      </c>
      <c r="C1795" s="1">
        <f t="shared" ref="C1795:C1804" si="1061">SUM(Z1795:AQ1795)</f>
        <v>11802</v>
      </c>
      <c r="D1795" s="1"/>
      <c r="E1795" s="1"/>
      <c r="F1795" s="1"/>
      <c r="G1795" s="1"/>
      <c r="H1795" s="1"/>
      <c r="I1795" s="1"/>
      <c r="J1795" s="1"/>
      <c r="K1795" s="1"/>
      <c r="L1795" s="1"/>
      <c r="M1795" s="7">
        <f>RANK(Z1795,(Z1795:AB1795,AC1795:AQ1795))</f>
        <v>3</v>
      </c>
      <c r="N1795" s="7">
        <f>RANK(AA1795,(Z1795:AB1795,AC1795:AQ1795))</f>
        <v>6</v>
      </c>
      <c r="O1795" s="7">
        <f>IF(AB1795&gt;0,RANK(AB1795,(Z1795:AB1795,AC1795:AQ1795)),0)</f>
        <v>4</v>
      </c>
      <c r="P1795" s="7">
        <f t="shared" si="1050"/>
        <v>2</v>
      </c>
      <c r="Q1795" s="1">
        <f t="shared" si="1051"/>
        <v>1133</v>
      </c>
      <c r="R1795" s="2">
        <f t="shared" si="1052"/>
        <v>9.6000677851211663E-2</v>
      </c>
      <c r="S1795" s="2"/>
      <c r="T1795" s="2">
        <f t="shared" si="1053"/>
        <v>0.18395187256397222</v>
      </c>
      <c r="U1795" s="2">
        <f t="shared" si="1054"/>
        <v>4.1518386714116248E-3</v>
      </c>
      <c r="V1795" s="2">
        <f t="shared" si="1055"/>
        <v>7.7105575326215899E-3</v>
      </c>
      <c r="W1795" s="2">
        <f t="shared" si="1056"/>
        <v>0.344856803931537</v>
      </c>
      <c r="X1795" s="2">
        <f t="shared" si="1057"/>
        <v>0.44085748178274869</v>
      </c>
      <c r="Y1795" s="2">
        <f t="shared" si="1058"/>
        <v>1.8471445517708851E-2</v>
      </c>
      <c r="Z1795" s="1">
        <v>2171</v>
      </c>
      <c r="AA1795" s="1">
        <v>49</v>
      </c>
      <c r="AB1795" s="1">
        <v>91</v>
      </c>
      <c r="AC1795" s="1">
        <v>4070</v>
      </c>
      <c r="AD1795" s="1">
        <v>5203</v>
      </c>
      <c r="AE1795" s="1">
        <v>79</v>
      </c>
      <c r="AF1795" s="1">
        <v>5</v>
      </c>
      <c r="AG1795" s="1">
        <v>19</v>
      </c>
      <c r="AH1795" s="1">
        <v>26</v>
      </c>
      <c r="AI1795" s="1">
        <v>31</v>
      </c>
      <c r="AJ1795" s="1">
        <v>27</v>
      </c>
      <c r="AL1795">
        <v>22</v>
      </c>
      <c r="AN1795">
        <v>8</v>
      </c>
      <c r="AQ1795">
        <v>1</v>
      </c>
      <c r="BA1795" s="235" t="str">
        <f t="shared" si="1059"/>
        <v>Rock CD2</v>
      </c>
      <c r="BC1795" s="9">
        <v>2</v>
      </c>
      <c r="BE1795" s="97">
        <v>55</v>
      </c>
      <c r="BF1795" s="99"/>
      <c r="BG1795" s="172">
        <v>55105</v>
      </c>
      <c r="BH1795">
        <f t="shared" si="1060"/>
        <v>5510502</v>
      </c>
      <c r="BJ1795" t="s">
        <v>3279</v>
      </c>
    </row>
    <row r="1796" spans="1:62">
      <c r="A1796" s="9" t="s">
        <v>473</v>
      </c>
      <c r="B1796" t="s">
        <v>2969</v>
      </c>
      <c r="C1796" s="1">
        <f t="shared" si="1061"/>
        <v>20684</v>
      </c>
      <c r="D1796" s="1"/>
      <c r="E1796" s="1"/>
      <c r="F1796" s="1"/>
      <c r="G1796" s="1"/>
      <c r="H1796" s="1"/>
      <c r="I1796" s="1"/>
      <c r="J1796" s="1"/>
      <c r="K1796" s="1"/>
      <c r="L1796" s="1"/>
      <c r="M1796" s="7">
        <f>RANK(Z1796,(Z1796:AB1796,AC1796:AQ1796))</f>
        <v>3</v>
      </c>
      <c r="N1796" s="7">
        <f>RANK(AA1796,(Z1796:AB1796,AC1796:AQ1796))</f>
        <v>7</v>
      </c>
      <c r="O1796" s="7">
        <f>IF(AB1796&gt;0,RANK(AB1796,(Z1796:AB1796,AC1796:AQ1796)),0)</f>
        <v>4</v>
      </c>
      <c r="P1796" s="7">
        <f t="shared" si="1050"/>
        <v>1</v>
      </c>
      <c r="Q1796" s="1">
        <f t="shared" si="1051"/>
        <v>2807</v>
      </c>
      <c r="R1796" s="2">
        <f t="shared" si="1052"/>
        <v>0.13570876039450783</v>
      </c>
      <c r="S1796" s="2"/>
      <c r="T1796" s="2">
        <f t="shared" si="1053"/>
        <v>0.14668342680332624</v>
      </c>
      <c r="U1796" s="2">
        <f t="shared" si="1054"/>
        <v>2.5623670469928448E-3</v>
      </c>
      <c r="V1796" s="2">
        <f t="shared" si="1055"/>
        <v>8.2672597176561592E-3</v>
      </c>
      <c r="W1796" s="2">
        <f t="shared" si="1056"/>
        <v>0.48216012376716305</v>
      </c>
      <c r="X1796" s="2">
        <f t="shared" si="1057"/>
        <v>0.3464513633726552</v>
      </c>
      <c r="Y1796" s="2">
        <f t="shared" si="1058"/>
        <v>1.387545929220646E-2</v>
      </c>
      <c r="Z1796" s="1">
        <v>3034</v>
      </c>
      <c r="AA1796" s="1">
        <v>53</v>
      </c>
      <c r="AB1796" s="1">
        <v>171</v>
      </c>
      <c r="AC1796" s="1">
        <v>9973</v>
      </c>
      <c r="AD1796" s="1">
        <v>7166</v>
      </c>
      <c r="AE1796" s="1">
        <v>95</v>
      </c>
      <c r="AF1796" s="1">
        <v>9</v>
      </c>
      <c r="AG1796" s="1">
        <v>21</v>
      </c>
      <c r="AH1796" s="1">
        <v>26</v>
      </c>
      <c r="AI1796" s="1">
        <v>55</v>
      </c>
      <c r="AJ1796" s="1">
        <v>34</v>
      </c>
      <c r="AL1796">
        <v>30</v>
      </c>
      <c r="AN1796">
        <v>9</v>
      </c>
      <c r="AQ1796">
        <v>8</v>
      </c>
      <c r="BA1796" s="235" t="str">
        <f t="shared" si="1059"/>
        <v>Walworth CD1</v>
      </c>
      <c r="BC1796" s="9">
        <v>1</v>
      </c>
      <c r="BE1796" s="97">
        <v>55</v>
      </c>
      <c r="BF1796" s="99"/>
      <c r="BG1796" s="172">
        <v>55127</v>
      </c>
      <c r="BH1796">
        <f t="shared" si="1060"/>
        <v>5512701</v>
      </c>
      <c r="BJ1796" t="s">
        <v>3279</v>
      </c>
    </row>
    <row r="1797" spans="1:62">
      <c r="A1797" s="9" t="s">
        <v>473</v>
      </c>
      <c r="B1797" t="s">
        <v>2969</v>
      </c>
      <c r="C1797" s="1">
        <f t="shared" si="1061"/>
        <v>1503</v>
      </c>
      <c r="D1797" s="1"/>
      <c r="E1797" s="1"/>
      <c r="F1797" s="1"/>
      <c r="G1797" s="1"/>
      <c r="H1797" s="1"/>
      <c r="I1797" s="1"/>
      <c r="J1797" s="1"/>
      <c r="K1797" s="1"/>
      <c r="L1797" s="1"/>
      <c r="M1797" s="7">
        <f>RANK(Z1797,(Z1797:AB1797,AC1797:AQ1797))</f>
        <v>3</v>
      </c>
      <c r="N1797" s="7">
        <f>RANK(AA1797,(Z1797:AB1797,AC1797:AQ1797))</f>
        <v>7</v>
      </c>
      <c r="O1797" s="7">
        <f>IF(AB1797&gt;0,RANK(AB1797,(Z1797:AB1797,AC1797:AQ1797)),0)</f>
        <v>4</v>
      </c>
      <c r="P1797" s="7">
        <f t="shared" si="1050"/>
        <v>1</v>
      </c>
      <c r="Q1797" s="1">
        <f t="shared" si="1051"/>
        <v>385</v>
      </c>
      <c r="R1797" s="2">
        <f t="shared" si="1052"/>
        <v>0.25615435795076513</v>
      </c>
      <c r="S1797" s="2"/>
      <c r="T1797" s="2">
        <f t="shared" si="1053"/>
        <v>0.20891550232867598</v>
      </c>
      <c r="U1797" s="2">
        <f t="shared" si="1054"/>
        <v>2.6613439787092482E-3</v>
      </c>
      <c r="V1797" s="2">
        <f t="shared" si="1055"/>
        <v>1.1976047904191617E-2</v>
      </c>
      <c r="W1797" s="2">
        <f t="shared" si="1056"/>
        <v>0.50898203592814373</v>
      </c>
      <c r="X1797" s="2">
        <f t="shared" si="1057"/>
        <v>0.2528276779773786</v>
      </c>
      <c r="Y1797" s="2">
        <f t="shared" si="1058"/>
        <v>1.4637391882900919E-2</v>
      </c>
      <c r="Z1797" s="1">
        <v>314</v>
      </c>
      <c r="AA1797" s="1">
        <v>4</v>
      </c>
      <c r="AB1797" s="1">
        <v>18</v>
      </c>
      <c r="AC1797" s="1">
        <v>765</v>
      </c>
      <c r="AD1797" s="1">
        <v>380</v>
      </c>
      <c r="AE1797" s="1">
        <v>9</v>
      </c>
      <c r="AF1797" s="1">
        <v>1</v>
      </c>
      <c r="AG1797" s="1">
        <v>0</v>
      </c>
      <c r="AH1797" s="1">
        <v>2</v>
      </c>
      <c r="AI1797" s="1">
        <v>3</v>
      </c>
      <c r="AJ1797" s="1">
        <v>5</v>
      </c>
      <c r="AL1797">
        <v>1</v>
      </c>
      <c r="AN1797">
        <v>1</v>
      </c>
      <c r="AQ1797">
        <v>0</v>
      </c>
      <c r="BA1797" s="235" t="str">
        <f t="shared" si="1059"/>
        <v>Walworth CD5</v>
      </c>
      <c r="BC1797" s="9">
        <v>5</v>
      </c>
      <c r="BE1797" s="97">
        <v>55</v>
      </c>
      <c r="BF1797" s="99"/>
      <c r="BG1797" s="172">
        <v>55127</v>
      </c>
      <c r="BH1797">
        <f t="shared" si="1060"/>
        <v>5512705</v>
      </c>
      <c r="BJ1797" t="s">
        <v>3279</v>
      </c>
    </row>
    <row r="1798" spans="1:62">
      <c r="A1798" s="9" t="s">
        <v>2661</v>
      </c>
      <c r="B1798" t="s">
        <v>2969</v>
      </c>
      <c r="C1798" s="1">
        <f t="shared" si="1061"/>
        <v>30387</v>
      </c>
      <c r="D1798" s="1"/>
      <c r="E1798" s="1"/>
      <c r="F1798" s="1"/>
      <c r="G1798" s="1"/>
      <c r="H1798" s="1"/>
      <c r="I1798" s="1"/>
      <c r="J1798" s="1"/>
      <c r="K1798" s="1"/>
      <c r="L1798" s="1"/>
      <c r="M1798" s="7">
        <f>RANK(Z1798,(Z1798:AB1798,AC1798:AQ1798))</f>
        <v>3</v>
      </c>
      <c r="N1798" s="7">
        <f>RANK(AA1798,(Z1798:AB1798,AC1798:AQ1798))</f>
        <v>6</v>
      </c>
      <c r="O1798" s="7">
        <f>IF(AB1798&gt;0,RANK(AB1798,(Z1798:AB1798,AC1798:AQ1798)),0)</f>
        <v>4</v>
      </c>
      <c r="P1798" s="7">
        <f t="shared" si="1050"/>
        <v>1</v>
      </c>
      <c r="Q1798" s="1">
        <f t="shared" si="1051"/>
        <v>11570</v>
      </c>
      <c r="R1798" s="2">
        <f t="shared" si="1052"/>
        <v>0.38075492809425082</v>
      </c>
      <c r="S1798" s="2"/>
      <c r="T1798" s="2">
        <f t="shared" si="1053"/>
        <v>0.12715964063579821</v>
      </c>
      <c r="U1798" s="2">
        <f t="shared" si="1054"/>
        <v>1.9416197716128607E-3</v>
      </c>
      <c r="V1798" s="2">
        <f t="shared" si="1055"/>
        <v>9.6422812386875965E-3</v>
      </c>
      <c r="W1798" s="2">
        <f t="shared" si="1056"/>
        <v>0.61602000855629047</v>
      </c>
      <c r="X1798" s="2">
        <f t="shared" si="1057"/>
        <v>0.2352650804620397</v>
      </c>
      <c r="Y1798" s="2">
        <f t="shared" si="1058"/>
        <v>9.9713693355711341E-3</v>
      </c>
      <c r="Z1798" s="1">
        <v>3864</v>
      </c>
      <c r="AA1798" s="1">
        <v>59</v>
      </c>
      <c r="AB1798" s="1">
        <v>293</v>
      </c>
      <c r="AC1798" s="1">
        <v>18719</v>
      </c>
      <c r="AD1798" s="1">
        <v>7149</v>
      </c>
      <c r="AE1798" s="1">
        <v>92</v>
      </c>
      <c r="AF1798" s="1">
        <v>19</v>
      </c>
      <c r="AG1798" s="1">
        <v>20</v>
      </c>
      <c r="AH1798" s="1">
        <v>32</v>
      </c>
      <c r="AI1798" s="1">
        <v>43</v>
      </c>
      <c r="AJ1798" s="1">
        <v>51</v>
      </c>
      <c r="AL1798" s="200">
        <v>36</v>
      </c>
      <c r="AN1798" s="200">
        <v>6</v>
      </c>
      <c r="AQ1798" s="1">
        <v>4</v>
      </c>
      <c r="BA1798" s="235" t="str">
        <f t="shared" si="1059"/>
        <v>Waukesha CD1</v>
      </c>
      <c r="BC1798" s="9">
        <v>1</v>
      </c>
      <c r="BE1798" s="97">
        <v>55</v>
      </c>
      <c r="BF1798" s="99"/>
      <c r="BG1798" s="172">
        <v>55133</v>
      </c>
      <c r="BH1798">
        <f t="shared" si="1060"/>
        <v>5513301</v>
      </c>
      <c r="BJ1798" t="s">
        <v>3279</v>
      </c>
    </row>
    <row r="1799" spans="1:62">
      <c r="A1799" s="9" t="s">
        <v>2661</v>
      </c>
      <c r="B1799" t="s">
        <v>2969</v>
      </c>
      <c r="C1799" s="1">
        <f t="shared" si="1061"/>
        <v>0</v>
      </c>
      <c r="D1799" s="1"/>
      <c r="E1799" s="1"/>
      <c r="F1799" s="1"/>
      <c r="G1799" s="1"/>
      <c r="H1799" s="1"/>
      <c r="I1799" s="1"/>
      <c r="J1799" s="1"/>
      <c r="K1799" s="1"/>
      <c r="L1799" s="1"/>
      <c r="M1799" s="7">
        <f>RANK(Z1799,(Z1799:AB1799,AC1799:AQ1799))</f>
        <v>1</v>
      </c>
      <c r="N1799" s="7">
        <f>RANK(AA1799,(Z1799:AB1799,AC1799:AQ1799))</f>
        <v>1</v>
      </c>
      <c r="O1799" s="7">
        <f>IF(AB1799&gt;0,RANK(AB1799,(Z1799:AB1799,AC1799:AQ1799)),0)</f>
        <v>0</v>
      </c>
      <c r="P1799" s="7">
        <f t="shared" si="1050"/>
        <v>0</v>
      </c>
      <c r="Q1799" s="1">
        <f t="shared" si="1051"/>
        <v>0</v>
      </c>
      <c r="R1799" s="2" t="e">
        <f t="shared" si="1052"/>
        <v>#DIV/0!</v>
      </c>
      <c r="S1799" s="2"/>
      <c r="T1799" s="2" t="str">
        <f t="shared" si="1053"/>
        <v>-</v>
      </c>
      <c r="U1799" s="2" t="str">
        <f t="shared" si="1054"/>
        <v>-</v>
      </c>
      <c r="V1799" s="2" t="str">
        <f t="shared" si="1055"/>
        <v>-</v>
      </c>
      <c r="W1799" s="2" t="str">
        <f t="shared" si="1056"/>
        <v>-</v>
      </c>
      <c r="X1799" s="2" t="str">
        <f t="shared" si="1057"/>
        <v>-</v>
      </c>
      <c r="Y1799" s="2" t="str">
        <f t="shared" si="1058"/>
        <v>-</v>
      </c>
      <c r="Z1799" s="1">
        <v>0</v>
      </c>
      <c r="AA1799" s="1">
        <v>0</v>
      </c>
      <c r="AB1799" s="1">
        <v>0</v>
      </c>
      <c r="AC1799" s="1">
        <v>0</v>
      </c>
      <c r="AD1799" s="1">
        <v>0</v>
      </c>
      <c r="AE1799" s="1">
        <v>0</v>
      </c>
      <c r="AF1799" s="1">
        <v>0</v>
      </c>
      <c r="AG1799" s="1">
        <v>0</v>
      </c>
      <c r="AH1799" s="1">
        <v>0</v>
      </c>
      <c r="AI1799" s="1">
        <v>0</v>
      </c>
      <c r="AJ1799" s="1">
        <v>0</v>
      </c>
      <c r="AL1799" s="200">
        <v>0</v>
      </c>
      <c r="AN1799" s="200">
        <v>0</v>
      </c>
      <c r="AQ1799" s="1">
        <v>0</v>
      </c>
      <c r="BA1799" s="235" t="str">
        <f t="shared" si="1059"/>
        <v>Waukesha CD4</v>
      </c>
      <c r="BC1799" s="9">
        <v>4</v>
      </c>
      <c r="BE1799" s="97">
        <v>55</v>
      </c>
      <c r="BF1799" s="99"/>
      <c r="BG1799" s="172">
        <v>55133</v>
      </c>
      <c r="BH1799">
        <f t="shared" si="1060"/>
        <v>5513304</v>
      </c>
      <c r="BJ1799" t="s">
        <v>3279</v>
      </c>
    </row>
    <row r="1800" spans="1:62">
      <c r="A1800" s="9" t="s">
        <v>2661</v>
      </c>
      <c r="B1800" t="s">
        <v>2969</v>
      </c>
      <c r="C1800" s="1">
        <f t="shared" si="1061"/>
        <v>93270</v>
      </c>
      <c r="D1800" s="1"/>
      <c r="E1800" s="1"/>
      <c r="F1800" s="1"/>
      <c r="G1800" s="1"/>
      <c r="H1800" s="1"/>
      <c r="I1800" s="1"/>
      <c r="J1800" s="1"/>
      <c r="K1800" s="1"/>
      <c r="L1800" s="1"/>
      <c r="M1800" s="7">
        <f>RANK(Z1800,(Z1800:AB1800,AC1800:AQ1800))</f>
        <v>3</v>
      </c>
      <c r="N1800" s="7">
        <f>RANK(AA1800,(Z1800:AB1800,AC1800:AQ1800))</f>
        <v>6</v>
      </c>
      <c r="O1800" s="7">
        <f>IF(AB1800&gt;0,RANK(AB1800,(Z1800:AB1800,AC1800:AQ1800)),0)</f>
        <v>4</v>
      </c>
      <c r="P1800" s="7">
        <f t="shared" si="1050"/>
        <v>1</v>
      </c>
      <c r="Q1800" s="1">
        <f t="shared" si="1051"/>
        <v>36456</v>
      </c>
      <c r="R1800" s="2">
        <f t="shared" si="1052"/>
        <v>0.39086522997748474</v>
      </c>
      <c r="S1800" s="2"/>
      <c r="T1800" s="2">
        <f t="shared" si="1053"/>
        <v>0.15781065723169294</v>
      </c>
      <c r="U1800" s="2">
        <f t="shared" si="1054"/>
        <v>1.9191594296129517E-3</v>
      </c>
      <c r="V1800" s="2">
        <f t="shared" si="1055"/>
        <v>9.5529109038275974E-3</v>
      </c>
      <c r="W1800" s="2">
        <f t="shared" si="1056"/>
        <v>0.60603623887638036</v>
      </c>
      <c r="X1800" s="2">
        <f t="shared" si="1057"/>
        <v>0.21517100889889568</v>
      </c>
      <c r="Y1800" s="2">
        <f t="shared" si="1058"/>
        <v>9.5100246595904436E-3</v>
      </c>
      <c r="Z1800" s="1">
        <v>14719</v>
      </c>
      <c r="AA1800" s="1">
        <v>179</v>
      </c>
      <c r="AB1800" s="1">
        <v>891</v>
      </c>
      <c r="AC1800" s="1">
        <v>56525</v>
      </c>
      <c r="AD1800" s="1">
        <v>20069</v>
      </c>
      <c r="AE1800" s="1">
        <v>256</v>
      </c>
      <c r="AF1800" s="1">
        <v>52</v>
      </c>
      <c r="AG1800" s="1">
        <v>58</v>
      </c>
      <c r="AH1800" s="1">
        <v>120</v>
      </c>
      <c r="AI1800" s="1">
        <v>143</v>
      </c>
      <c r="AJ1800" s="1">
        <v>166</v>
      </c>
      <c r="AL1800" s="200">
        <v>57</v>
      </c>
      <c r="AN1800" s="200">
        <v>24</v>
      </c>
      <c r="AQ1800" s="1">
        <v>11</v>
      </c>
      <c r="BA1800" s="235" t="str">
        <f t="shared" si="1059"/>
        <v>Waukesha CD5</v>
      </c>
      <c r="BC1800" s="9">
        <v>5</v>
      </c>
      <c r="BE1800" s="97">
        <v>55</v>
      </c>
      <c r="BF1800" s="99"/>
      <c r="BG1800" s="172">
        <v>55133</v>
      </c>
      <c r="BH1800">
        <f t="shared" si="1060"/>
        <v>5513305</v>
      </c>
      <c r="BJ1800" t="s">
        <v>3279</v>
      </c>
    </row>
    <row r="1801" spans="1:62">
      <c r="A1801" s="9" t="s">
        <v>1078</v>
      </c>
      <c r="B1801" t="s">
        <v>2969</v>
      </c>
      <c r="C1801" s="1">
        <f t="shared" si="1061"/>
        <v>30945</v>
      </c>
      <c r="D1801" s="1"/>
      <c r="E1801" s="1"/>
      <c r="F1801" s="1"/>
      <c r="G1801" s="1"/>
      <c r="H1801" s="1"/>
      <c r="I1801" s="1"/>
      <c r="J1801" s="1"/>
      <c r="K1801" s="1"/>
      <c r="L1801" s="1"/>
      <c r="M1801" s="7">
        <f>RANK(Z1801,(Z1801:AB1801,AC1801:AQ1801))</f>
        <v>3</v>
      </c>
      <c r="N1801" s="7">
        <f>RANK(AA1801,(Z1801:AB1801,AC1801:AQ1801))</f>
        <v>6</v>
      </c>
      <c r="O1801" s="7">
        <f>IF(AB1801&gt;0,RANK(AB1801,(Z1801:AB1801,AC1801:AQ1801)),0)</f>
        <v>4</v>
      </c>
      <c r="P1801" s="7">
        <f t="shared" si="1050"/>
        <v>1</v>
      </c>
      <c r="Q1801" s="1">
        <f t="shared" si="1051"/>
        <v>2524</v>
      </c>
      <c r="R1801" s="2">
        <f t="shared" si="1052"/>
        <v>8.1564065277104539E-2</v>
      </c>
      <c r="S1801" s="2"/>
      <c r="T1801" s="2">
        <f t="shared" si="1053"/>
        <v>0.11808046534173533</v>
      </c>
      <c r="U1801" s="2">
        <f t="shared" si="1054"/>
        <v>3.7809015996122151E-3</v>
      </c>
      <c r="V1801" s="2">
        <f t="shared" si="1055"/>
        <v>9.112942317014058E-3</v>
      </c>
      <c r="W1801" s="2">
        <f t="shared" si="1056"/>
        <v>0.46692518985296494</v>
      </c>
      <c r="X1801" s="2">
        <f t="shared" si="1057"/>
        <v>0.38536112457586041</v>
      </c>
      <c r="Y1801" s="2">
        <f t="shared" si="1058"/>
        <v>1.6739376312813026E-2</v>
      </c>
      <c r="Z1801" s="1">
        <v>3654</v>
      </c>
      <c r="AA1801" s="1">
        <v>117</v>
      </c>
      <c r="AB1801" s="1">
        <v>282</v>
      </c>
      <c r="AC1801" s="1">
        <v>14449</v>
      </c>
      <c r="AD1801" s="1">
        <v>11925</v>
      </c>
      <c r="AE1801" s="1">
        <v>166</v>
      </c>
      <c r="AF1801" s="1">
        <v>19</v>
      </c>
      <c r="AG1801" s="1">
        <v>26</v>
      </c>
      <c r="AH1801" s="1">
        <v>77</v>
      </c>
      <c r="AI1801" s="1">
        <v>85</v>
      </c>
      <c r="AJ1801" s="1">
        <v>68</v>
      </c>
      <c r="AL1801">
        <v>55</v>
      </c>
      <c r="AN1801" s="200">
        <v>16</v>
      </c>
      <c r="AQ1801" s="1">
        <v>6</v>
      </c>
      <c r="BA1801" s="235" t="str">
        <f t="shared" si="1059"/>
        <v>Winnebago CD6</v>
      </c>
      <c r="BC1801" s="9">
        <v>6</v>
      </c>
      <c r="BE1801" s="97">
        <v>55</v>
      </c>
      <c r="BF1801" s="99"/>
      <c r="BG1801" s="172">
        <v>55139</v>
      </c>
      <c r="BH1801">
        <f t="shared" si="1060"/>
        <v>5513906</v>
      </c>
      <c r="BJ1801" t="s">
        <v>3279</v>
      </c>
    </row>
    <row r="1802" spans="1:62">
      <c r="A1802" s="9" t="s">
        <v>1078</v>
      </c>
      <c r="B1802" t="s">
        <v>2969</v>
      </c>
      <c r="C1802" s="1">
        <f t="shared" si="1061"/>
        <v>3445</v>
      </c>
      <c r="D1802" s="1"/>
      <c r="E1802" s="1"/>
      <c r="F1802" s="1"/>
      <c r="G1802" s="1"/>
      <c r="H1802" s="1"/>
      <c r="I1802" s="1"/>
      <c r="J1802" s="1"/>
      <c r="K1802" s="1"/>
      <c r="L1802" s="1"/>
      <c r="M1802" s="7">
        <f>RANK(Z1802,(Z1802:AB1802,AC1802:AQ1802))</f>
        <v>3</v>
      </c>
      <c r="N1802" s="7">
        <f>RANK(AA1802,(Z1802:AB1802,AC1802:AQ1802))</f>
        <v>7</v>
      </c>
      <c r="O1802" s="7">
        <f>IF(AB1802&gt;0,RANK(AB1802,(Z1802:AB1802,AC1802:AQ1802)),0)</f>
        <v>4</v>
      </c>
      <c r="P1802" s="7">
        <f t="shared" si="1050"/>
        <v>1</v>
      </c>
      <c r="Q1802" s="1">
        <f t="shared" si="1051"/>
        <v>237</v>
      </c>
      <c r="R1802" s="2">
        <f t="shared" si="1052"/>
        <v>6.8795355587808416E-2</v>
      </c>
      <c r="S1802" s="2"/>
      <c r="T1802" s="2">
        <f t="shared" si="1053"/>
        <v>9.056603773584905E-2</v>
      </c>
      <c r="U1802" s="2">
        <f t="shared" si="1054"/>
        <v>2.9027576197387518E-3</v>
      </c>
      <c r="V1802" s="2">
        <f t="shared" si="1055"/>
        <v>8.1277213352685049E-3</v>
      </c>
      <c r="W1802" s="2">
        <f t="shared" si="1056"/>
        <v>0.47489114658925979</v>
      </c>
      <c r="X1802" s="2">
        <f t="shared" si="1057"/>
        <v>0.40609579100145138</v>
      </c>
      <c r="Y1802" s="2">
        <f t="shared" si="1058"/>
        <v>1.7416545718432486E-2</v>
      </c>
      <c r="Z1802" s="1">
        <v>312</v>
      </c>
      <c r="AA1802" s="1">
        <v>10</v>
      </c>
      <c r="AB1802" s="1">
        <v>28</v>
      </c>
      <c r="AC1802" s="1">
        <v>1636</v>
      </c>
      <c r="AD1802" s="1">
        <v>1399</v>
      </c>
      <c r="AE1802" s="1">
        <v>25</v>
      </c>
      <c r="AF1802" s="1">
        <v>1</v>
      </c>
      <c r="AG1802" s="1">
        <v>3</v>
      </c>
      <c r="AH1802" s="1">
        <v>7</v>
      </c>
      <c r="AI1802" s="1">
        <v>12</v>
      </c>
      <c r="AJ1802" s="1">
        <v>5</v>
      </c>
      <c r="AL1802">
        <v>4</v>
      </c>
      <c r="AN1802">
        <v>2</v>
      </c>
      <c r="AQ1802">
        <v>1</v>
      </c>
      <c r="BA1802" s="235" t="str">
        <f t="shared" si="1059"/>
        <v>Winnebago CD8</v>
      </c>
      <c r="BC1802" s="9">
        <v>8</v>
      </c>
      <c r="BE1802" s="97">
        <v>55</v>
      </c>
      <c r="BF1802" s="99"/>
      <c r="BG1802" s="172">
        <v>55139</v>
      </c>
      <c r="BH1802">
        <f t="shared" si="1060"/>
        <v>5513908</v>
      </c>
      <c r="BJ1802" t="s">
        <v>3279</v>
      </c>
    </row>
    <row r="1803" spans="1:62">
      <c r="A1803" s="9" t="s">
        <v>3269</v>
      </c>
      <c r="B1803" t="s">
        <v>2969</v>
      </c>
      <c r="C1803" s="1">
        <f t="shared" si="1061"/>
        <v>9299</v>
      </c>
      <c r="D1803" s="1"/>
      <c r="E1803" s="1"/>
      <c r="F1803" s="1"/>
      <c r="G1803" s="1"/>
      <c r="H1803" s="1"/>
      <c r="I1803" s="1"/>
      <c r="J1803" s="1"/>
      <c r="K1803" s="1"/>
      <c r="L1803" s="1"/>
      <c r="M1803" s="7">
        <f>RANK(Z1803,(Z1803:AB1803,AC1803:AQ1803))</f>
        <v>3</v>
      </c>
      <c r="N1803" s="7">
        <f>RANK(AA1803,(Z1803:AB1803,AC1803:AQ1803))</f>
        <v>6</v>
      </c>
      <c r="O1803" s="7">
        <f>IF(AB1803&gt;0,RANK(AB1803,(Z1803:AB1803,AC1803:AQ1803)),0)</f>
        <v>5</v>
      </c>
      <c r="P1803" s="7">
        <f t="shared" si="1050"/>
        <v>2</v>
      </c>
      <c r="Q1803" s="1">
        <f t="shared" si="1051"/>
        <v>43</v>
      </c>
      <c r="R1803" s="2">
        <f t="shared" si="1052"/>
        <v>4.6241531347456719E-3</v>
      </c>
      <c r="S1803" s="2"/>
      <c r="T1803" s="2">
        <f t="shared" si="1053"/>
        <v>8.8934294010108619E-2</v>
      </c>
      <c r="U1803" s="2">
        <f t="shared" si="1054"/>
        <v>2.3658457898698784E-3</v>
      </c>
      <c r="V1803" s="2">
        <f t="shared" si="1055"/>
        <v>8.7106140445209167E-3</v>
      </c>
      <c r="W1803" s="2">
        <f t="shared" si="1056"/>
        <v>0.43993977847080329</v>
      </c>
      <c r="X1803" s="2">
        <f t="shared" si="1057"/>
        <v>0.44456393160554897</v>
      </c>
      <c r="Y1803" s="2">
        <f t="shared" si="1058"/>
        <v>1.5485536079148321E-2</v>
      </c>
      <c r="Z1803" s="1">
        <v>827</v>
      </c>
      <c r="AA1803" s="1">
        <v>22</v>
      </c>
      <c r="AB1803" s="1">
        <v>81</v>
      </c>
      <c r="AC1803" s="1">
        <v>4091</v>
      </c>
      <c r="AD1803" s="1">
        <v>4134</v>
      </c>
      <c r="AE1803" s="1">
        <v>82</v>
      </c>
      <c r="AF1803" s="1">
        <v>4</v>
      </c>
      <c r="AG1803" s="1">
        <v>3</v>
      </c>
      <c r="AH1803" s="1">
        <v>11</v>
      </c>
      <c r="AI1803" s="1">
        <v>19</v>
      </c>
      <c r="AJ1803" s="1">
        <v>0</v>
      </c>
      <c r="AL1803">
        <v>18</v>
      </c>
      <c r="AN1803">
        <v>5</v>
      </c>
      <c r="AQ1803">
        <v>2</v>
      </c>
      <c r="BA1803" s="235" t="str">
        <f t="shared" si="1059"/>
        <v>Wood CD3</v>
      </c>
      <c r="BC1803" s="9">
        <v>3</v>
      </c>
      <c r="BE1803" s="97">
        <v>55</v>
      </c>
      <c r="BF1803" s="99"/>
      <c r="BG1803" s="172">
        <v>55141</v>
      </c>
      <c r="BH1803">
        <f t="shared" si="1060"/>
        <v>5514103</v>
      </c>
      <c r="BJ1803" t="s">
        <v>3279</v>
      </c>
    </row>
    <row r="1804" spans="1:62">
      <c r="A1804" s="9" t="s">
        <v>3269</v>
      </c>
      <c r="B1804" t="s">
        <v>2969</v>
      </c>
      <c r="C1804" s="1">
        <f t="shared" si="1061"/>
        <v>6786</v>
      </c>
      <c r="D1804" s="1"/>
      <c r="E1804" s="1"/>
      <c r="F1804" s="1"/>
      <c r="G1804" s="1"/>
      <c r="H1804" s="1"/>
      <c r="I1804" s="1"/>
      <c r="J1804" s="1"/>
      <c r="K1804" s="1"/>
      <c r="L1804" s="1"/>
      <c r="M1804" s="7">
        <f>RANK(Z1804,(Z1804:AB1804,AC1804:AQ1804))</f>
        <v>3</v>
      </c>
      <c r="N1804" s="7">
        <f>RANK(AA1804,(Z1804:AB1804,AC1804:AQ1804))</f>
        <v>6</v>
      </c>
      <c r="O1804" s="7">
        <f>IF(AB1804&gt;0,RANK(AB1804,(Z1804:AB1804,AC1804:AQ1804)),0)</f>
        <v>4</v>
      </c>
      <c r="P1804" s="7">
        <f t="shared" si="1050"/>
        <v>1</v>
      </c>
      <c r="Q1804" s="1">
        <f t="shared" si="1051"/>
        <v>331</v>
      </c>
      <c r="R1804" s="2">
        <f t="shared" si="1052"/>
        <v>4.8776893604479808E-2</v>
      </c>
      <c r="S1804" s="2"/>
      <c r="T1804" s="2">
        <f t="shared" si="1053"/>
        <v>9.637488947833775E-2</v>
      </c>
      <c r="U1804" s="2">
        <f t="shared" si="1054"/>
        <v>3.3893309755378721E-3</v>
      </c>
      <c r="V1804" s="2">
        <f t="shared" si="1055"/>
        <v>7.6628352490421452E-3</v>
      </c>
      <c r="W1804" s="2">
        <f t="shared" si="1056"/>
        <v>0.46330680813439434</v>
      </c>
      <c r="X1804" s="2">
        <f t="shared" si="1057"/>
        <v>0.41452991452991456</v>
      </c>
      <c r="Y1804" s="2">
        <f t="shared" si="1058"/>
        <v>1.4736221632773439E-2</v>
      </c>
      <c r="Z1804" s="1">
        <v>654</v>
      </c>
      <c r="AA1804" s="1">
        <v>23</v>
      </c>
      <c r="AB1804" s="1">
        <v>52</v>
      </c>
      <c r="AC1804" s="1">
        <v>3144</v>
      </c>
      <c r="AD1804" s="1">
        <v>2813</v>
      </c>
      <c r="AE1804" s="1">
        <v>45</v>
      </c>
      <c r="AF1804" s="1">
        <v>7</v>
      </c>
      <c r="AG1804" s="1">
        <v>9</v>
      </c>
      <c r="AH1804" s="1">
        <v>12</v>
      </c>
      <c r="AI1804" s="1">
        <v>8</v>
      </c>
      <c r="AJ1804" s="1">
        <v>0</v>
      </c>
      <c r="AL1804">
        <v>14</v>
      </c>
      <c r="AN1804">
        <v>2</v>
      </c>
      <c r="AQ1804">
        <v>3</v>
      </c>
      <c r="BA1804" s="235" t="str">
        <f t="shared" si="1059"/>
        <v>Wood CD7</v>
      </c>
      <c r="BC1804" s="9">
        <v>7</v>
      </c>
      <c r="BE1804" s="97">
        <v>55</v>
      </c>
      <c r="BF1804" s="99"/>
      <c r="BG1804" s="172">
        <v>55141</v>
      </c>
      <c r="BH1804">
        <f t="shared" si="1060"/>
        <v>5514107</v>
      </c>
      <c r="BJ1804" t="s">
        <v>3279</v>
      </c>
    </row>
    <row r="1805" spans="1:62">
      <c r="A1805" s="9"/>
      <c r="C1805" s="1"/>
      <c r="D1805" s="1"/>
      <c r="E1805" s="1"/>
      <c r="F1805" s="1"/>
      <c r="G1805" s="1"/>
      <c r="H1805" s="1"/>
      <c r="I1805" s="1"/>
      <c r="J1805" s="1"/>
      <c r="K1805" s="1"/>
      <c r="L1805" s="1"/>
      <c r="M1805" s="7"/>
      <c r="N1805" s="7"/>
      <c r="O1805" s="7"/>
      <c r="P1805" s="7"/>
      <c r="S1805" s="2"/>
      <c r="T1805" s="2"/>
      <c r="U1805" s="2"/>
      <c r="V1805" s="2"/>
      <c r="W1805" s="2"/>
      <c r="Y1805" s="2"/>
      <c r="AK1805" s="1"/>
      <c r="AL1805" s="1"/>
      <c r="AN1805" s="1"/>
      <c r="BF1805" s="99"/>
      <c r="BG1805"/>
    </row>
    <row r="1806" spans="1:62">
      <c r="A1806" s="9"/>
      <c r="C1806" s="1"/>
      <c r="D1806" s="1"/>
      <c r="E1806" s="1"/>
      <c r="F1806" s="1"/>
      <c r="G1806" s="1"/>
      <c r="H1806" s="1"/>
      <c r="I1806" s="1"/>
      <c r="J1806" s="1"/>
      <c r="K1806" s="1"/>
      <c r="L1806" s="1"/>
      <c r="M1806" s="7"/>
      <c r="N1806" s="7"/>
      <c r="O1806" s="7"/>
      <c r="P1806" s="7"/>
      <c r="S1806" s="2"/>
      <c r="T1806" s="2"/>
      <c r="U1806" s="2"/>
      <c r="V1806" s="2"/>
      <c r="W1806" s="2"/>
      <c r="Y1806" s="2"/>
      <c r="BF1806" s="99"/>
    </row>
    <row r="1807" spans="1:62">
      <c r="A1807" s="9"/>
      <c r="C1807" s="1"/>
      <c r="D1807" s="1"/>
      <c r="E1807" s="1"/>
      <c r="F1807" s="1"/>
      <c r="G1807" s="1"/>
      <c r="H1807" s="1"/>
      <c r="I1807" s="1"/>
      <c r="J1807" s="1"/>
      <c r="K1807" s="1"/>
      <c r="L1807" s="1"/>
      <c r="M1807" s="7"/>
      <c r="N1807" s="7"/>
      <c r="O1807" s="7"/>
      <c r="P1807" s="7"/>
      <c r="S1807" s="2"/>
      <c r="T1807" s="2"/>
      <c r="U1807" s="2"/>
      <c r="V1807" s="2"/>
      <c r="W1807" s="2"/>
      <c r="Y1807" s="2"/>
      <c r="BF1807" s="99"/>
    </row>
    <row r="1808" spans="1:62">
      <c r="BF1808" s="99"/>
    </row>
    <row r="1812" spans="1:59">
      <c r="A1812" s="48" t="s">
        <v>2598</v>
      </c>
      <c r="AK1812" s="1"/>
    </row>
    <row r="1814" spans="1:59">
      <c r="A1814" s="48" t="s">
        <v>2527</v>
      </c>
    </row>
    <row r="1815" spans="1:59">
      <c r="A1815" s="158" t="s">
        <v>777</v>
      </c>
      <c r="C1815" s="1">
        <f>SUM(Z1815:AQ1815)</f>
        <v>3951</v>
      </c>
      <c r="D1815" s="1"/>
      <c r="E1815" s="1"/>
      <c r="F1815" s="1"/>
      <c r="G1815" s="1"/>
      <c r="H1815" s="1"/>
      <c r="I1815" s="1"/>
      <c r="J1815" s="1"/>
      <c r="K1815" s="1"/>
      <c r="L1815" s="1"/>
      <c r="M1815" s="7">
        <f>RANK(Z1815,(Z1815:AB1815,AC1815:AQ1815))</f>
        <v>2</v>
      </c>
      <c r="N1815" s="7">
        <f>RANK(AA1815,(Z1815:AB1815,AC1815:AQ1815))</f>
        <v>6</v>
      </c>
      <c r="O1815" s="7">
        <f>IF(AB1815&gt;0,RANK(AB1815,(Z1815:AB1815,AC1815:AQ1815)),0)</f>
        <v>3</v>
      </c>
      <c r="P1815" s="7"/>
      <c r="Q1815" s="1">
        <f>MAX(Z1815:AG1815)-LARGE(Z1815:AG1815,2)</f>
        <v>758</v>
      </c>
      <c r="R1815" s="2">
        <f t="shared" ref="R1815:R1834" si="1062">Q1815/C1815</f>
        <v>0.19185016451531259</v>
      </c>
      <c r="S1815" s="2"/>
      <c r="T1815" s="2">
        <f t="shared" ref="T1815:T1834" si="1063">IF(C1815=0,"-",Z1815/C1815)</f>
        <v>0.23411794482409518</v>
      </c>
      <c r="U1815" s="2">
        <f t="shared" ref="U1815:U1834" si="1064">IF(C1815=0,"-",AA1815/C1815)</f>
        <v>6.8337129840546698E-3</v>
      </c>
      <c r="V1815" s="2">
        <f t="shared" ref="V1815:V1834" si="1065">IF(C1815=0,"-",AB1815/C1815)</f>
        <v>0.20501138952164008</v>
      </c>
      <c r="W1815" s="2">
        <f t="shared" ref="W1815:W1834" si="1066">IF(C1815=0,"-",AC1815/C1815)</f>
        <v>9.1622374082510755E-2</v>
      </c>
      <c r="X1815" s="193">
        <f t="shared" ref="X1815:X1834" si="1067">IF(C1815=0,"-",AD1815/C1815)</f>
        <v>0.42596810933940776</v>
      </c>
      <c r="Y1815" s="2">
        <f t="shared" ref="Y1815:Y1834" si="1068">IF(C1815=0,"-",(1-T1815-U1815-V1815-W1815-X1815))</f>
        <v>3.6446469248291535E-2</v>
      </c>
      <c r="Z1815" s="1">
        <v>925</v>
      </c>
      <c r="AA1815" s="1">
        <v>27</v>
      </c>
      <c r="AB1815" s="1">
        <v>810</v>
      </c>
      <c r="AC1815" s="1">
        <v>362</v>
      </c>
      <c r="AD1815" s="1">
        <v>1683</v>
      </c>
      <c r="AE1815" s="1">
        <v>79</v>
      </c>
      <c r="AF1815" s="1">
        <v>6</v>
      </c>
      <c r="AG1815" s="1">
        <v>11</v>
      </c>
      <c r="AH1815" s="1">
        <v>10</v>
      </c>
      <c r="AI1815" s="1">
        <v>12</v>
      </c>
      <c r="AJ1815" s="1">
        <v>17</v>
      </c>
      <c r="AK1815" s="1"/>
      <c r="AL1815">
        <v>4</v>
      </c>
      <c r="AN1815">
        <v>2</v>
      </c>
      <c r="AP1815">
        <v>2</v>
      </c>
      <c r="AQ1815">
        <v>1</v>
      </c>
      <c r="AZ1815" t="s">
        <v>810</v>
      </c>
      <c r="BA1815" t="str">
        <f t="shared" ref="BA1815:BA1834" si="1069">A1815&amp;" "&amp;"CD"&amp;BC1815</f>
        <v>Andover CD3</v>
      </c>
      <c r="BC1815" s="158">
        <v>3</v>
      </c>
      <c r="BE1815" s="97">
        <v>25</v>
      </c>
      <c r="BF1815" s="99">
        <v>9</v>
      </c>
      <c r="BG1815" s="105">
        <f t="shared" ref="BG1815:BG1828" si="1070">BE1815*1000+BF1815</f>
        <v>25009</v>
      </c>
    </row>
    <row r="1816" spans="1:59">
      <c r="A1816" s="158" t="s">
        <v>777</v>
      </c>
      <c r="C1816" s="1">
        <f>SUM(Z1816:AQ1816)</f>
        <v>1087</v>
      </c>
      <c r="D1816" s="1"/>
      <c r="E1816" s="1"/>
      <c r="F1816" s="1"/>
      <c r="G1816" s="1"/>
      <c r="H1816" s="1"/>
      <c r="I1816" s="1"/>
      <c r="J1816" s="1"/>
      <c r="K1816" s="1"/>
      <c r="L1816" s="1"/>
      <c r="M1816" s="7">
        <f>RANK(Z1816,(Z1816:AB1816,AC1816:AQ1816))</f>
        <v>2</v>
      </c>
      <c r="N1816" s="7">
        <f>RANK(AA1816,(Z1816:AB1816,AC1816:AQ1816))</f>
        <v>6</v>
      </c>
      <c r="O1816" s="7">
        <f>IF(AB1816&gt;0,RANK(AB1816,(Z1816:AB1816,AC1816:AQ1816)),0)</f>
        <v>3</v>
      </c>
      <c r="P1816" s="7"/>
      <c r="Q1816" s="1">
        <f>MAX(Z1816:AG1816)-LARGE(Z1816:AG1816,2)</f>
        <v>144</v>
      </c>
      <c r="R1816" s="2">
        <f t="shared" si="1062"/>
        <v>0.13247470101195952</v>
      </c>
      <c r="S1816" s="2"/>
      <c r="T1816" s="2">
        <f t="shared" si="1063"/>
        <v>0.25390984360625574</v>
      </c>
      <c r="U1816" s="2">
        <f t="shared" si="1064"/>
        <v>1.0119595216191352E-2</v>
      </c>
      <c r="V1816" s="2">
        <f t="shared" si="1065"/>
        <v>0.22723091076356947</v>
      </c>
      <c r="W1816" s="2">
        <f t="shared" si="1066"/>
        <v>9.5676172953081881E-2</v>
      </c>
      <c r="X1816" s="193">
        <f t="shared" si="1067"/>
        <v>0.38638454461821525</v>
      </c>
      <c r="Y1816" s="2">
        <f t="shared" si="1068"/>
        <v>2.6678932842686354E-2</v>
      </c>
      <c r="Z1816" s="1">
        <v>276</v>
      </c>
      <c r="AA1816" s="1">
        <v>11</v>
      </c>
      <c r="AB1816" s="1">
        <v>247</v>
      </c>
      <c r="AC1816" s="1">
        <v>104</v>
      </c>
      <c r="AD1816" s="1">
        <v>420</v>
      </c>
      <c r="AE1816" s="1">
        <v>16</v>
      </c>
      <c r="AF1816" s="1">
        <v>1</v>
      </c>
      <c r="AG1816" s="1">
        <v>2</v>
      </c>
      <c r="AH1816" s="1">
        <v>2</v>
      </c>
      <c r="AI1816" s="1">
        <v>3</v>
      </c>
      <c r="AJ1816" s="1">
        <v>4</v>
      </c>
      <c r="AK1816" s="1"/>
      <c r="AL1816">
        <v>0</v>
      </c>
      <c r="AN1816">
        <v>0</v>
      </c>
      <c r="AP1816">
        <v>0</v>
      </c>
      <c r="AQ1816">
        <v>1</v>
      </c>
      <c r="AZ1816" s="158" t="s">
        <v>810</v>
      </c>
      <c r="BA1816" t="str">
        <f t="shared" si="1069"/>
        <v>Andover CD6</v>
      </c>
      <c r="BC1816" s="158">
        <v>6</v>
      </c>
      <c r="BE1816" s="97">
        <v>25</v>
      </c>
      <c r="BF1816" s="99">
        <v>9</v>
      </c>
      <c r="BG1816" s="105">
        <f t="shared" si="1070"/>
        <v>25009</v>
      </c>
    </row>
    <row r="1817" spans="1:59" s="158" customFormat="1">
      <c r="A1817" s="158" t="s">
        <v>2220</v>
      </c>
      <c r="C1817" s="1">
        <f t="shared" ref="C1817:C1828" si="1071">SUM(Z1817:AQ1817)</f>
        <v>385</v>
      </c>
      <c r="D1817" s="1"/>
      <c r="E1817" s="1"/>
      <c r="F1817" s="1"/>
      <c r="G1817" s="1"/>
      <c r="H1817" s="1"/>
      <c r="I1817" s="1"/>
      <c r="J1817" s="1"/>
      <c r="K1817" s="1"/>
      <c r="L1817" s="1"/>
      <c r="M1817" s="7">
        <f>RANK(Z1817,(Z1817:AB1817,AC1817:AQ1817))</f>
        <v>4</v>
      </c>
      <c r="N1817" s="7">
        <f>RANK(AA1817,(Z1817:AB1817,AC1817:AQ1817))</f>
        <v>6</v>
      </c>
      <c r="O1817" s="7">
        <f>IF(AB1817&gt;0,RANK(AB1817,(Z1817:AB1817,AC1817:AQ1817)),0)</f>
        <v>2</v>
      </c>
      <c r="P1817" s="7"/>
      <c r="Q1817" s="1">
        <f t="shared" ref="Q1817:Q1828" si="1072">MAX(Z1817:AG1817)-LARGE(Z1817:AG1817,2)</f>
        <v>149</v>
      </c>
      <c r="R1817" s="2">
        <f t="shared" si="1062"/>
        <v>0.38701298701298703</v>
      </c>
      <c r="S1817" s="2"/>
      <c r="T1817" s="2">
        <f t="shared" si="1063"/>
        <v>0.10649350649350649</v>
      </c>
      <c r="U1817" s="2">
        <f t="shared" si="1064"/>
        <v>5.1948051948051948E-3</v>
      </c>
      <c r="V1817" s="2">
        <f t="shared" si="1065"/>
        <v>0.17402597402597403</v>
      </c>
      <c r="W1817" s="2">
        <f t="shared" si="1066"/>
        <v>0.12467532467532468</v>
      </c>
      <c r="X1817" s="193">
        <f t="shared" si="1067"/>
        <v>0.561038961038961</v>
      </c>
      <c r="Y1817" s="2">
        <f t="shared" si="1068"/>
        <v>2.857142857142847E-2</v>
      </c>
      <c r="Z1817" s="1">
        <v>41</v>
      </c>
      <c r="AA1817" s="1">
        <v>2</v>
      </c>
      <c r="AB1817" s="1">
        <v>67</v>
      </c>
      <c r="AC1817" s="1">
        <v>48</v>
      </c>
      <c r="AD1817" s="1">
        <v>216</v>
      </c>
      <c r="AE1817" s="1">
        <v>7</v>
      </c>
      <c r="AF1817" s="1">
        <v>0</v>
      </c>
      <c r="AG1817" s="1">
        <v>2</v>
      </c>
      <c r="AH1817" s="1">
        <v>0</v>
      </c>
      <c r="AI1817" s="1">
        <v>1</v>
      </c>
      <c r="AJ1817" s="1">
        <v>1</v>
      </c>
      <c r="AK1817" s="1"/>
      <c r="AL1817" s="158">
        <v>0</v>
      </c>
      <c r="AM1817" s="1"/>
      <c r="AN1817" s="158">
        <v>0</v>
      </c>
      <c r="AP1817" s="158">
        <v>0</v>
      </c>
      <c r="AQ1817" s="158">
        <v>0</v>
      </c>
      <c r="AZ1817" s="158" t="s">
        <v>495</v>
      </c>
      <c r="BA1817" s="158" t="str">
        <f t="shared" si="1069"/>
        <v>Bellingham CD2</v>
      </c>
      <c r="BC1817" s="158">
        <v>2</v>
      </c>
      <c r="BE1817" s="97">
        <v>25</v>
      </c>
      <c r="BF1817" s="99">
        <v>21</v>
      </c>
      <c r="BG1817" s="105">
        <f t="shared" si="1070"/>
        <v>25021</v>
      </c>
    </row>
    <row r="1818" spans="1:59" s="158" customFormat="1">
      <c r="A1818" s="158" t="s">
        <v>2220</v>
      </c>
      <c r="C1818" s="1">
        <f t="shared" si="1071"/>
        <v>1529</v>
      </c>
      <c r="D1818" s="1"/>
      <c r="E1818" s="1"/>
      <c r="F1818" s="1"/>
      <c r="G1818" s="1"/>
      <c r="H1818" s="1"/>
      <c r="I1818" s="1"/>
      <c r="J1818" s="1"/>
      <c r="K1818" s="1"/>
      <c r="L1818" s="1"/>
      <c r="M1818" s="7">
        <f>RANK(Z1818,(Z1818:AB1818,AC1818:AQ1818))</f>
        <v>3</v>
      </c>
      <c r="N1818" s="7">
        <f>RANK(AA1818,(Z1818:AB1818,AC1818:AQ1818))</f>
        <v>6</v>
      </c>
      <c r="O1818" s="7">
        <f>IF(AB1818&gt;0,RANK(AB1818,(Z1818:AB1818,AC1818:AQ1818)),0)</f>
        <v>2</v>
      </c>
      <c r="P1818" s="7"/>
      <c r="Q1818" s="1">
        <f t="shared" si="1072"/>
        <v>579</v>
      </c>
      <c r="R1818" s="2">
        <f t="shared" si="1062"/>
        <v>0.3786788750817528</v>
      </c>
      <c r="S1818" s="2"/>
      <c r="T1818" s="2">
        <f t="shared" si="1063"/>
        <v>0.11903204708960105</v>
      </c>
      <c r="U1818" s="2">
        <f t="shared" si="1064"/>
        <v>9.1563113145846954E-3</v>
      </c>
      <c r="V1818" s="2">
        <f t="shared" si="1065"/>
        <v>0.17266187050359713</v>
      </c>
      <c r="W1818" s="2">
        <f t="shared" si="1066"/>
        <v>0.105297580117724</v>
      </c>
      <c r="X1818" s="193">
        <f t="shared" si="1067"/>
        <v>0.55134074558534996</v>
      </c>
      <c r="Y1818" s="2">
        <f t="shared" si="1068"/>
        <v>4.2511445389143199E-2</v>
      </c>
      <c r="Z1818" s="1">
        <v>182</v>
      </c>
      <c r="AA1818" s="1">
        <v>14</v>
      </c>
      <c r="AB1818" s="1">
        <v>264</v>
      </c>
      <c r="AC1818" s="1">
        <v>161</v>
      </c>
      <c r="AD1818" s="1">
        <v>843</v>
      </c>
      <c r="AE1818" s="1">
        <v>33</v>
      </c>
      <c r="AF1818" s="1">
        <v>6</v>
      </c>
      <c r="AG1818" s="1">
        <v>2</v>
      </c>
      <c r="AH1818" s="1">
        <v>10</v>
      </c>
      <c r="AI1818" s="1">
        <v>4</v>
      </c>
      <c r="AJ1818" s="1">
        <v>5</v>
      </c>
      <c r="AK1818" s="1"/>
      <c r="AL1818" s="158">
        <v>3</v>
      </c>
      <c r="AM1818" s="1"/>
      <c r="AN1818" s="158">
        <v>0</v>
      </c>
      <c r="AP1818" s="158">
        <v>0</v>
      </c>
      <c r="AQ1818" s="158">
        <v>2</v>
      </c>
      <c r="AZ1818" s="158" t="s">
        <v>495</v>
      </c>
      <c r="BA1818" s="158" t="str">
        <f t="shared" si="1069"/>
        <v>Bellingham CD4</v>
      </c>
      <c r="BC1818" s="158">
        <v>4</v>
      </c>
      <c r="BE1818" s="97">
        <v>25</v>
      </c>
      <c r="BF1818" s="99">
        <v>21</v>
      </c>
      <c r="BG1818" s="105">
        <f t="shared" si="1070"/>
        <v>25021</v>
      </c>
    </row>
    <row r="1819" spans="1:59" s="158" customFormat="1">
      <c r="A1819" s="158" t="s">
        <v>2755</v>
      </c>
      <c r="C1819" s="1">
        <f t="shared" si="1071"/>
        <v>12315</v>
      </c>
      <c r="D1819" s="1"/>
      <c r="E1819" s="1"/>
      <c r="F1819" s="1"/>
      <c r="G1819" s="1"/>
      <c r="H1819" s="1"/>
      <c r="I1819" s="1"/>
      <c r="J1819" s="1"/>
      <c r="K1819" s="1"/>
      <c r="L1819" s="1"/>
      <c r="M1819" s="7">
        <f>RANK(Z1819,(Z1819:AB1819,AC1819:AQ1819))</f>
        <v>3</v>
      </c>
      <c r="N1819" s="7">
        <f>RANK(AA1819,(Z1819:AB1819,AC1819:AQ1819))</f>
        <v>6</v>
      </c>
      <c r="O1819" s="7">
        <f>IF(AB1819&gt;0,RANK(AB1819,(Z1819:AB1819,AC1819:AQ1819)),0)</f>
        <v>2</v>
      </c>
      <c r="P1819" s="7"/>
      <c r="Q1819" s="1">
        <f t="shared" si="1072"/>
        <v>1667</v>
      </c>
      <c r="R1819" s="2">
        <f t="shared" si="1062"/>
        <v>0.13536337799431589</v>
      </c>
      <c r="S1819" s="2"/>
      <c r="T1819" s="2">
        <f t="shared" si="1063"/>
        <v>0.23629719853836784</v>
      </c>
      <c r="U1819" s="2">
        <f t="shared" si="1064"/>
        <v>1.0069021518473406E-2</v>
      </c>
      <c r="V1819" s="2">
        <f t="shared" si="1065"/>
        <v>0.24547300040600895</v>
      </c>
      <c r="W1819" s="2">
        <f t="shared" si="1066"/>
        <v>8.0308566788469343E-2</v>
      </c>
      <c r="X1819" s="193">
        <f t="shared" si="1067"/>
        <v>0.3808363784003248</v>
      </c>
      <c r="Y1819" s="2">
        <f t="shared" si="1068"/>
        <v>4.7015834348355656E-2</v>
      </c>
      <c r="Z1819" s="1">
        <v>2910</v>
      </c>
      <c r="AA1819" s="1">
        <v>124</v>
      </c>
      <c r="AB1819" s="1">
        <v>3023</v>
      </c>
      <c r="AC1819" s="1">
        <v>989</v>
      </c>
      <c r="AD1819" s="1">
        <v>4690</v>
      </c>
      <c r="AE1819" s="1">
        <v>285</v>
      </c>
      <c r="AF1819" s="1">
        <v>27</v>
      </c>
      <c r="AG1819" s="1">
        <v>24</v>
      </c>
      <c r="AH1819" s="1">
        <v>49</v>
      </c>
      <c r="AI1819" s="1">
        <v>61</v>
      </c>
      <c r="AJ1819" s="1">
        <v>73</v>
      </c>
      <c r="AK1819" s="1"/>
      <c r="AL1819" s="158">
        <v>9</v>
      </c>
      <c r="AM1819" s="1"/>
      <c r="AN1819" s="158">
        <v>5</v>
      </c>
      <c r="AP1819" s="158">
        <v>18</v>
      </c>
      <c r="AQ1819" s="158">
        <v>28</v>
      </c>
      <c r="AZ1819" s="158" t="s">
        <v>2083</v>
      </c>
      <c r="BA1819" s="158" t="str">
        <f t="shared" si="1069"/>
        <v>Boston CD7</v>
      </c>
      <c r="BC1819" s="158">
        <v>7</v>
      </c>
      <c r="BE1819" s="97">
        <v>25</v>
      </c>
      <c r="BF1819" s="99">
        <v>25</v>
      </c>
      <c r="BG1819" s="105">
        <f t="shared" si="1070"/>
        <v>25025</v>
      </c>
    </row>
    <row r="1820" spans="1:59" s="158" customFormat="1">
      <c r="A1820" s="158" t="s">
        <v>2755</v>
      </c>
      <c r="C1820" s="1">
        <f t="shared" si="1071"/>
        <v>10094</v>
      </c>
      <c r="D1820" s="1"/>
      <c r="E1820" s="1"/>
      <c r="F1820" s="1"/>
      <c r="G1820" s="1"/>
      <c r="H1820" s="1"/>
      <c r="I1820" s="1"/>
      <c r="J1820" s="1"/>
      <c r="K1820" s="1"/>
      <c r="L1820" s="1"/>
      <c r="M1820" s="7">
        <f>RANK(Z1820,(Z1820:AB1820,AC1820:AQ1820))</f>
        <v>3</v>
      </c>
      <c r="N1820" s="7">
        <f>RANK(AA1820,(Z1820:AB1820,AC1820:AQ1820))</f>
        <v>6</v>
      </c>
      <c r="O1820" s="7">
        <f>IF(AB1820&gt;0,RANK(AB1820,(Z1820:AB1820,AC1820:AQ1820)),0)</f>
        <v>2</v>
      </c>
      <c r="P1820" s="7"/>
      <c r="Q1820" s="1">
        <f t="shared" si="1072"/>
        <v>2020</v>
      </c>
      <c r="R1820" s="2">
        <f t="shared" si="1062"/>
        <v>0.20011888250445808</v>
      </c>
      <c r="S1820" s="2"/>
      <c r="T1820" s="2">
        <f t="shared" si="1063"/>
        <v>0.21468198930057461</v>
      </c>
      <c r="U1820" s="2">
        <f t="shared" si="1064"/>
        <v>8.0245690509213388E-3</v>
      </c>
      <c r="V1820" s="2">
        <f t="shared" si="1065"/>
        <v>0.23449574004359025</v>
      </c>
      <c r="W1820" s="2">
        <f t="shared" si="1066"/>
        <v>7.6481077868040426E-2</v>
      </c>
      <c r="X1820" s="193">
        <f t="shared" si="1067"/>
        <v>0.43461462254804833</v>
      </c>
      <c r="Y1820" s="2">
        <f t="shared" si="1068"/>
        <v>3.1702001188825157E-2</v>
      </c>
      <c r="Z1820" s="1">
        <v>2167</v>
      </c>
      <c r="AA1820" s="1">
        <v>81</v>
      </c>
      <c r="AB1820" s="1">
        <v>2367</v>
      </c>
      <c r="AC1820" s="1">
        <v>772</v>
      </c>
      <c r="AD1820" s="1">
        <v>4387</v>
      </c>
      <c r="AE1820" s="1">
        <v>136</v>
      </c>
      <c r="AF1820" s="1">
        <v>10</v>
      </c>
      <c r="AG1820" s="1">
        <v>26</v>
      </c>
      <c r="AH1820" s="1">
        <v>32</v>
      </c>
      <c r="AI1820" s="1">
        <v>48</v>
      </c>
      <c r="AJ1820" s="1">
        <v>40</v>
      </c>
      <c r="AK1820" s="1"/>
      <c r="AL1820" s="158">
        <v>5</v>
      </c>
      <c r="AM1820" s="1"/>
      <c r="AN1820" s="158">
        <v>6</v>
      </c>
      <c r="AP1820" s="158">
        <v>9</v>
      </c>
      <c r="AQ1820" s="158">
        <v>8</v>
      </c>
      <c r="AZ1820" s="158" t="s">
        <v>2083</v>
      </c>
      <c r="BA1820" s="158" t="str">
        <f t="shared" si="1069"/>
        <v>Boston CD8</v>
      </c>
      <c r="BC1820" s="158">
        <v>8</v>
      </c>
      <c r="BE1820" s="97">
        <v>25</v>
      </c>
      <c r="BF1820" s="99">
        <v>25</v>
      </c>
      <c r="BG1820" s="105">
        <f t="shared" si="1070"/>
        <v>25025</v>
      </c>
    </row>
    <row r="1821" spans="1:59" s="158" customFormat="1">
      <c r="A1821" s="158" t="s">
        <v>748</v>
      </c>
      <c r="C1821" s="1">
        <f t="shared" si="1071"/>
        <v>1620</v>
      </c>
      <c r="D1821" s="1"/>
      <c r="E1821" s="1"/>
      <c r="F1821" s="1"/>
      <c r="G1821" s="1"/>
      <c r="H1821" s="1"/>
      <c r="I1821" s="1"/>
      <c r="J1821" s="1"/>
      <c r="K1821" s="1"/>
      <c r="L1821" s="1"/>
      <c r="M1821" s="7">
        <f>RANK(Z1821,(Z1821:AB1821,AC1821:AQ1821))</f>
        <v>1</v>
      </c>
      <c r="N1821" s="7">
        <f>RANK(AA1821,(Z1821:AB1821,AC1821:AQ1821))</f>
        <v>6</v>
      </c>
      <c r="O1821" s="7">
        <f>IF(AB1821&gt;0,RANK(AB1821,(Z1821:AB1821,AC1821:AQ1821)),0)</f>
        <v>2</v>
      </c>
      <c r="P1821" s="7"/>
      <c r="Q1821" s="1">
        <f t="shared" si="1072"/>
        <v>114</v>
      </c>
      <c r="R1821" s="2">
        <f t="shared" si="1062"/>
        <v>7.0370370370370375E-2</v>
      </c>
      <c r="S1821" s="2"/>
      <c r="T1821" s="2">
        <f t="shared" si="1063"/>
        <v>0.37283950617283951</v>
      </c>
      <c r="U1821" s="2">
        <f t="shared" si="1064"/>
        <v>1.0493827160493827E-2</v>
      </c>
      <c r="V1821" s="2">
        <f t="shared" si="1065"/>
        <v>0.30246913580246915</v>
      </c>
      <c r="W1821" s="2">
        <f t="shared" si="1066"/>
        <v>7.2839506172839505E-2</v>
      </c>
      <c r="X1821" s="193">
        <f t="shared" si="1067"/>
        <v>0.20123456790123456</v>
      </c>
      <c r="Y1821" s="2">
        <f t="shared" si="1068"/>
        <v>4.0123456790123357E-2</v>
      </c>
      <c r="Z1821" s="1">
        <v>604</v>
      </c>
      <c r="AA1821" s="1">
        <v>17</v>
      </c>
      <c r="AB1821" s="1">
        <v>490</v>
      </c>
      <c r="AC1821" s="1">
        <v>118</v>
      </c>
      <c r="AD1821" s="1">
        <v>326</v>
      </c>
      <c r="AE1821" s="1">
        <v>27</v>
      </c>
      <c r="AF1821" s="1">
        <v>1</v>
      </c>
      <c r="AG1821" s="1">
        <v>1</v>
      </c>
      <c r="AH1821" s="1">
        <v>17</v>
      </c>
      <c r="AI1821" s="1">
        <v>5</v>
      </c>
      <c r="AJ1821" s="1">
        <v>6</v>
      </c>
      <c r="AK1821" s="1"/>
      <c r="AL1821" s="158">
        <v>1</v>
      </c>
      <c r="AM1821" s="1"/>
      <c r="AN1821" s="158">
        <v>2</v>
      </c>
      <c r="AP1821" s="158">
        <v>1</v>
      </c>
      <c r="AQ1821" s="158">
        <v>4</v>
      </c>
      <c r="AZ1821" s="158" t="s">
        <v>2234</v>
      </c>
      <c r="BA1821" s="158" t="str">
        <f t="shared" si="1069"/>
        <v>Cambridge CD5</v>
      </c>
      <c r="BC1821" s="158">
        <v>5</v>
      </c>
      <c r="BE1821" s="97">
        <v>25</v>
      </c>
      <c r="BF1821" s="99">
        <v>17</v>
      </c>
      <c r="BG1821" s="105">
        <f t="shared" si="1070"/>
        <v>25017</v>
      </c>
    </row>
    <row r="1822" spans="1:59" s="158" customFormat="1">
      <c r="A1822" s="158" t="s">
        <v>748</v>
      </c>
      <c r="C1822" s="1">
        <f t="shared" si="1071"/>
        <v>1505</v>
      </c>
      <c r="D1822" s="1"/>
      <c r="E1822" s="1"/>
      <c r="F1822" s="1"/>
      <c r="G1822" s="1"/>
      <c r="H1822" s="1"/>
      <c r="I1822" s="1"/>
      <c r="J1822" s="1"/>
      <c r="K1822" s="1"/>
      <c r="L1822" s="1"/>
      <c r="M1822" s="7">
        <f>RANK(Z1822,(Z1822:AB1822,AC1822:AQ1822))</f>
        <v>2</v>
      </c>
      <c r="N1822" s="7">
        <f>RANK(AA1822,(Z1822:AB1822,AC1822:AQ1822))</f>
        <v>6</v>
      </c>
      <c r="O1822" s="7">
        <f>IF(AB1822&gt;0,RANK(AB1822,(Z1822:AB1822,AC1822:AQ1822)),0)</f>
        <v>3</v>
      </c>
      <c r="P1822" s="7"/>
      <c r="Q1822" s="1">
        <f t="shared" si="1072"/>
        <v>6</v>
      </c>
      <c r="R1822" s="2">
        <f t="shared" si="1062"/>
        <v>3.9867109634551491E-3</v>
      </c>
      <c r="S1822" s="2"/>
      <c r="T1822" s="2">
        <f t="shared" si="1063"/>
        <v>0.29966777408637874</v>
      </c>
      <c r="U1822" s="2">
        <f t="shared" si="1064"/>
        <v>7.9734219269102981E-3</v>
      </c>
      <c r="V1822" s="2">
        <f t="shared" si="1065"/>
        <v>0.28172757475083055</v>
      </c>
      <c r="W1822" s="2">
        <f t="shared" si="1066"/>
        <v>6.3122923588039864E-2</v>
      </c>
      <c r="X1822" s="193">
        <f t="shared" si="1067"/>
        <v>0.30365448504983389</v>
      </c>
      <c r="Y1822" s="2">
        <f t="shared" si="1068"/>
        <v>4.3853820598006743E-2</v>
      </c>
      <c r="Z1822" s="1">
        <v>451</v>
      </c>
      <c r="AA1822" s="1">
        <v>12</v>
      </c>
      <c r="AB1822" s="1">
        <v>424</v>
      </c>
      <c r="AC1822" s="1">
        <v>95</v>
      </c>
      <c r="AD1822" s="1">
        <v>457</v>
      </c>
      <c r="AE1822" s="1">
        <v>30</v>
      </c>
      <c r="AF1822" s="1">
        <v>3</v>
      </c>
      <c r="AG1822" s="1">
        <v>1</v>
      </c>
      <c r="AH1822" s="1">
        <v>11</v>
      </c>
      <c r="AI1822" s="1">
        <v>4</v>
      </c>
      <c r="AJ1822" s="1">
        <v>6</v>
      </c>
      <c r="AK1822" s="1"/>
      <c r="AL1822" s="158">
        <v>0</v>
      </c>
      <c r="AM1822" s="1"/>
      <c r="AN1822" s="158">
        <v>1</v>
      </c>
      <c r="AP1822" s="158">
        <v>3</v>
      </c>
      <c r="AQ1822" s="158">
        <v>7</v>
      </c>
      <c r="AZ1822" s="158" t="s">
        <v>2234</v>
      </c>
      <c r="BA1822" s="158" t="str">
        <f t="shared" si="1069"/>
        <v>Cambridge CD7</v>
      </c>
      <c r="BC1822" s="158">
        <v>7</v>
      </c>
      <c r="BE1822" s="97">
        <v>25</v>
      </c>
      <c r="BF1822" s="99">
        <v>17</v>
      </c>
      <c r="BG1822" s="105">
        <f t="shared" si="1070"/>
        <v>25017</v>
      </c>
    </row>
    <row r="1823" spans="1:59" s="158" customFormat="1">
      <c r="A1823" s="158" t="s">
        <v>2572</v>
      </c>
      <c r="C1823" s="1">
        <f t="shared" si="1071"/>
        <v>1780</v>
      </c>
      <c r="D1823" s="1"/>
      <c r="E1823" s="1"/>
      <c r="F1823" s="1"/>
      <c r="G1823" s="1"/>
      <c r="H1823" s="1"/>
      <c r="I1823" s="1"/>
      <c r="J1823" s="1"/>
      <c r="K1823" s="1"/>
      <c r="L1823" s="1"/>
      <c r="M1823" s="7">
        <f>RANK(Z1823,(Z1823:AB1823,AC1823:AQ1823))</f>
        <v>4</v>
      </c>
      <c r="N1823" s="7">
        <f>RANK(AA1823,(Z1823:AB1823,AC1823:AQ1823))</f>
        <v>6</v>
      </c>
      <c r="O1823" s="7">
        <f>IF(AB1823&gt;0,RANK(AB1823,(Z1823:AB1823,AC1823:AQ1823)),0)</f>
        <v>2</v>
      </c>
      <c r="P1823" s="7"/>
      <c r="Q1823" s="1">
        <f t="shared" si="1072"/>
        <v>832</v>
      </c>
      <c r="R1823" s="2">
        <f t="shared" si="1062"/>
        <v>0.46741573033707867</v>
      </c>
      <c r="S1823" s="2"/>
      <c r="T1823" s="2">
        <f t="shared" si="1063"/>
        <v>9.5505617977528087E-2</v>
      </c>
      <c r="U1823" s="2">
        <f t="shared" si="1064"/>
        <v>6.7415730337078653E-3</v>
      </c>
      <c r="V1823" s="2">
        <f t="shared" si="1065"/>
        <v>0.13426966292134832</v>
      </c>
      <c r="W1823" s="2">
        <f t="shared" si="1066"/>
        <v>0.10168539325842697</v>
      </c>
      <c r="X1823" s="193">
        <f t="shared" si="1067"/>
        <v>0.60168539325842696</v>
      </c>
      <c r="Y1823" s="2">
        <f t="shared" si="1068"/>
        <v>6.0112359550561822E-2</v>
      </c>
      <c r="Z1823" s="1">
        <v>170</v>
      </c>
      <c r="AA1823" s="1">
        <v>12</v>
      </c>
      <c r="AB1823" s="1">
        <v>239</v>
      </c>
      <c r="AC1823" s="1">
        <v>181</v>
      </c>
      <c r="AD1823" s="1">
        <v>1071</v>
      </c>
      <c r="AE1823" s="1">
        <v>75</v>
      </c>
      <c r="AF1823" s="1">
        <v>3</v>
      </c>
      <c r="AG1823" s="1">
        <v>1</v>
      </c>
      <c r="AH1823" s="1">
        <v>5</v>
      </c>
      <c r="AI1823" s="1">
        <v>7</v>
      </c>
      <c r="AJ1823" s="1">
        <v>6</v>
      </c>
      <c r="AL1823" s="158">
        <v>1</v>
      </c>
      <c r="AM1823" s="1"/>
      <c r="AN1823" s="158">
        <v>1</v>
      </c>
      <c r="AP1823" s="158">
        <v>2</v>
      </c>
      <c r="AQ1823" s="158">
        <v>6</v>
      </c>
      <c r="AZ1823" s="158" t="s">
        <v>2763</v>
      </c>
      <c r="BA1823" s="158" t="str">
        <f t="shared" si="1069"/>
        <v>Fall River CD4</v>
      </c>
      <c r="BC1823" s="158">
        <v>4</v>
      </c>
      <c r="BE1823" s="97">
        <v>25</v>
      </c>
      <c r="BF1823" s="99">
        <v>5</v>
      </c>
      <c r="BG1823" s="105">
        <f t="shared" si="1070"/>
        <v>25005</v>
      </c>
    </row>
    <row r="1824" spans="1:59" s="158" customFormat="1">
      <c r="A1824" s="158" t="s">
        <v>2572</v>
      </c>
      <c r="C1824" s="1">
        <f t="shared" si="1071"/>
        <v>1854</v>
      </c>
      <c r="D1824" s="1"/>
      <c r="E1824" s="1"/>
      <c r="F1824" s="1"/>
      <c r="G1824" s="1"/>
      <c r="H1824" s="1"/>
      <c r="I1824" s="1"/>
      <c r="J1824" s="1"/>
      <c r="K1824" s="1"/>
      <c r="L1824" s="1"/>
      <c r="M1824" s="7">
        <f>RANK(Z1824,(Z1824:AB1824,AC1824:AQ1824))</f>
        <v>4</v>
      </c>
      <c r="N1824" s="7">
        <f>RANK(AA1824,(Z1824:AB1824,AC1824:AQ1824))</f>
        <v>7</v>
      </c>
      <c r="O1824" s="7">
        <f>IF(AB1824&gt;0,RANK(AB1824,(Z1824:AB1824,AC1824:AQ1824)),0)</f>
        <v>2</v>
      </c>
      <c r="P1824" s="7"/>
      <c r="Q1824" s="1">
        <f t="shared" si="1072"/>
        <v>930</v>
      </c>
      <c r="R1824" s="2">
        <f t="shared" si="1062"/>
        <v>0.50161812297734631</v>
      </c>
      <c r="S1824" s="2"/>
      <c r="T1824" s="2">
        <f t="shared" si="1063"/>
        <v>6.5264293419633232E-2</v>
      </c>
      <c r="U1824" s="2">
        <f t="shared" si="1064"/>
        <v>6.4724919093851136E-3</v>
      </c>
      <c r="V1824" s="2">
        <f t="shared" si="1065"/>
        <v>0.13376483279395901</v>
      </c>
      <c r="W1824" s="2">
        <f t="shared" si="1066"/>
        <v>0.10032362459546926</v>
      </c>
      <c r="X1824" s="193">
        <f t="shared" si="1067"/>
        <v>0.63538295577130532</v>
      </c>
      <c r="Y1824" s="2">
        <f t="shared" si="1068"/>
        <v>5.8791801510247987E-2</v>
      </c>
      <c r="Z1824" s="1">
        <v>121</v>
      </c>
      <c r="AA1824" s="1">
        <v>12</v>
      </c>
      <c r="AB1824" s="1">
        <v>248</v>
      </c>
      <c r="AC1824" s="1">
        <v>186</v>
      </c>
      <c r="AD1824" s="1">
        <v>1178</v>
      </c>
      <c r="AE1824" s="1">
        <v>58</v>
      </c>
      <c r="AF1824" s="1">
        <v>4</v>
      </c>
      <c r="AG1824" s="1">
        <v>4</v>
      </c>
      <c r="AH1824" s="1">
        <v>8</v>
      </c>
      <c r="AI1824" s="1">
        <v>6</v>
      </c>
      <c r="AJ1824" s="1">
        <v>15</v>
      </c>
      <c r="AL1824" s="158">
        <v>4</v>
      </c>
      <c r="AM1824" s="1"/>
      <c r="AN1824" s="158">
        <v>2</v>
      </c>
      <c r="AP1824" s="158">
        <v>1</v>
      </c>
      <c r="AQ1824" s="158">
        <v>7</v>
      </c>
      <c r="AZ1824" s="158" t="s">
        <v>2763</v>
      </c>
      <c r="BA1824" s="158" t="str">
        <f t="shared" si="1069"/>
        <v>Fall River CD9</v>
      </c>
      <c r="BC1824" s="158">
        <v>9</v>
      </c>
      <c r="BE1824" s="97">
        <v>25</v>
      </c>
      <c r="BF1824" s="99">
        <v>5</v>
      </c>
      <c r="BG1824" s="105">
        <f t="shared" si="1070"/>
        <v>25005</v>
      </c>
    </row>
    <row r="1825" spans="1:59" s="158" customFormat="1">
      <c r="A1825" s="158" t="s">
        <v>1591</v>
      </c>
      <c r="C1825" s="1">
        <f>SUM(Z1825:AQ1825)</f>
        <v>521</v>
      </c>
      <c r="D1825" s="1"/>
      <c r="E1825" s="1"/>
      <c r="F1825" s="1"/>
      <c r="G1825" s="1"/>
      <c r="H1825" s="1"/>
      <c r="I1825" s="1"/>
      <c r="J1825" s="1"/>
      <c r="K1825" s="1"/>
      <c r="L1825" s="1"/>
      <c r="M1825" s="7">
        <f>RANK(Z1825,(Z1825:AB1825,AC1825:AQ1825))</f>
        <v>2</v>
      </c>
      <c r="N1825" s="7">
        <f>RANK(AA1825,(Z1825:AB1825,AC1825:AQ1825))</f>
        <v>5</v>
      </c>
      <c r="O1825" s="7">
        <f>IF(AB1825&gt;0,RANK(AB1825,(Z1825:AB1825,AC1825:AQ1825)),0)</f>
        <v>3</v>
      </c>
      <c r="P1825" s="7"/>
      <c r="Q1825" s="1">
        <f>MAX(Z1825:AG1825)-LARGE(Z1825:AG1825,2)</f>
        <v>51</v>
      </c>
      <c r="R1825" s="2">
        <f t="shared" si="1062"/>
        <v>9.7888675623800381E-2</v>
      </c>
      <c r="S1825" s="2"/>
      <c r="T1825" s="2">
        <f t="shared" si="1063"/>
        <v>0.28406909788867563</v>
      </c>
      <c r="U1825" s="2">
        <f t="shared" si="1064"/>
        <v>1.5355086372360844E-2</v>
      </c>
      <c r="V1825" s="2">
        <f t="shared" si="1065"/>
        <v>0.2034548944337812</v>
      </c>
      <c r="W1825" s="2">
        <f t="shared" si="1066"/>
        <v>8.4452975047984644E-2</v>
      </c>
      <c r="X1825" s="193">
        <f t="shared" si="1067"/>
        <v>0.38195777351247601</v>
      </c>
      <c r="Y1825" s="2">
        <f t="shared" si="1068"/>
        <v>3.0710172744721709E-2</v>
      </c>
      <c r="Z1825" s="1">
        <v>148</v>
      </c>
      <c r="AA1825" s="1">
        <v>8</v>
      </c>
      <c r="AB1825" s="1">
        <v>106</v>
      </c>
      <c r="AC1825" s="1">
        <v>44</v>
      </c>
      <c r="AD1825" s="1">
        <v>199</v>
      </c>
      <c r="AE1825" s="1">
        <v>6</v>
      </c>
      <c r="AF1825" s="1">
        <v>2</v>
      </c>
      <c r="AG1825" s="1">
        <v>2</v>
      </c>
      <c r="AH1825" s="1">
        <v>2</v>
      </c>
      <c r="AI1825" s="1">
        <v>3</v>
      </c>
      <c r="AJ1825" s="1">
        <v>1</v>
      </c>
      <c r="AL1825" s="158">
        <v>0</v>
      </c>
      <c r="AM1825" s="1"/>
      <c r="AN1825" s="158">
        <v>0</v>
      </c>
      <c r="AP1825" s="158">
        <v>0</v>
      </c>
      <c r="AQ1825" s="158">
        <v>0</v>
      </c>
      <c r="AZ1825" s="158" t="s">
        <v>495</v>
      </c>
      <c r="BA1825" s="158" t="str">
        <f t="shared" si="1069"/>
        <v>Milton CD7</v>
      </c>
      <c r="BC1825" s="158">
        <v>7</v>
      </c>
      <c r="BE1825" s="97">
        <v>25</v>
      </c>
      <c r="BF1825" s="99">
        <v>21</v>
      </c>
      <c r="BG1825" s="105">
        <f t="shared" si="1070"/>
        <v>25021</v>
      </c>
    </row>
    <row r="1826" spans="1:59" s="158" customFormat="1">
      <c r="A1826" s="158" t="s">
        <v>1591</v>
      </c>
      <c r="C1826" s="1">
        <f>SUM(Z1826:AQ1826)</f>
        <v>2392</v>
      </c>
      <c r="D1826" s="1"/>
      <c r="E1826" s="1"/>
      <c r="F1826" s="1"/>
      <c r="G1826" s="1"/>
      <c r="H1826" s="1"/>
      <c r="I1826" s="1"/>
      <c r="J1826" s="1"/>
      <c r="K1826" s="1"/>
      <c r="L1826" s="1"/>
      <c r="M1826" s="7">
        <f>RANK(Z1826,(Z1826:AB1826,AC1826:AQ1826))</f>
        <v>2</v>
      </c>
      <c r="N1826" s="7">
        <f>RANK(AA1826,(Z1826:AB1826,AC1826:AQ1826))</f>
        <v>6</v>
      </c>
      <c r="O1826" s="7">
        <f>IF(AB1826&gt;0,RANK(AB1826,(Z1826:AB1826,AC1826:AQ1826)),0)</f>
        <v>3</v>
      </c>
      <c r="P1826" s="7"/>
      <c r="Q1826" s="1">
        <f>MAX(Z1826:AG1826)-LARGE(Z1826:AG1826,2)</f>
        <v>402</v>
      </c>
      <c r="R1826" s="2">
        <f t="shared" si="1062"/>
        <v>0.16806020066889632</v>
      </c>
      <c r="S1826" s="2"/>
      <c r="T1826" s="2">
        <f t="shared" si="1063"/>
        <v>0.24665551839464883</v>
      </c>
      <c r="U1826" s="2">
        <f t="shared" si="1064"/>
        <v>9.6153846153846159E-3</v>
      </c>
      <c r="V1826" s="2">
        <f t="shared" si="1065"/>
        <v>0.21153846153846154</v>
      </c>
      <c r="W1826" s="2">
        <f t="shared" si="1066"/>
        <v>8.0267558528428096E-2</v>
      </c>
      <c r="X1826" s="193">
        <f t="shared" si="1067"/>
        <v>0.41471571906354515</v>
      </c>
      <c r="Y1826" s="2">
        <f t="shared" si="1068"/>
        <v>3.7207357859531776E-2</v>
      </c>
      <c r="Z1826" s="1">
        <v>590</v>
      </c>
      <c r="AA1826" s="1">
        <v>23</v>
      </c>
      <c r="AB1826" s="1">
        <v>506</v>
      </c>
      <c r="AC1826" s="1">
        <v>192</v>
      </c>
      <c r="AD1826" s="1">
        <v>992</v>
      </c>
      <c r="AE1826" s="1">
        <v>39</v>
      </c>
      <c r="AF1826" s="1">
        <v>4</v>
      </c>
      <c r="AG1826" s="1">
        <v>4</v>
      </c>
      <c r="AH1826" s="1">
        <v>6</v>
      </c>
      <c r="AI1826" s="1">
        <v>12</v>
      </c>
      <c r="AJ1826" s="1">
        <v>14</v>
      </c>
      <c r="AL1826" s="158">
        <v>1</v>
      </c>
      <c r="AM1826" s="1"/>
      <c r="AN1826" s="158">
        <v>1</v>
      </c>
      <c r="AP1826" s="158">
        <v>3</v>
      </c>
      <c r="AQ1826" s="158">
        <v>5</v>
      </c>
      <c r="AZ1826" s="158" t="s">
        <v>495</v>
      </c>
      <c r="BA1826" s="158" t="str">
        <f t="shared" si="1069"/>
        <v>Milton CD8</v>
      </c>
      <c r="BC1826" s="158">
        <v>8</v>
      </c>
      <c r="BE1826" s="97">
        <v>25</v>
      </c>
      <c r="BF1826" s="99">
        <v>21</v>
      </c>
      <c r="BG1826" s="105">
        <f t="shared" si="1070"/>
        <v>25021</v>
      </c>
    </row>
    <row r="1827" spans="1:59" s="158" customFormat="1">
      <c r="A1827" s="158" t="s">
        <v>2585</v>
      </c>
      <c r="C1827" s="1">
        <f t="shared" si="1071"/>
        <v>1245</v>
      </c>
      <c r="D1827" s="1"/>
      <c r="E1827" s="1"/>
      <c r="F1827" s="1"/>
      <c r="G1827" s="1"/>
      <c r="H1827" s="1"/>
      <c r="I1827" s="1"/>
      <c r="J1827" s="1"/>
      <c r="K1827" s="1"/>
      <c r="L1827" s="1"/>
      <c r="M1827" s="7">
        <f>RANK(Z1827,(Z1827:AB1827,AC1827:AQ1827))</f>
        <v>3</v>
      </c>
      <c r="N1827" s="7">
        <f>RANK(AA1827,(Z1827:AB1827,AC1827:AQ1827))</f>
        <v>8</v>
      </c>
      <c r="O1827" s="7">
        <f>IF(AB1827&gt;0,RANK(AB1827,(Z1827:AB1827,AC1827:AQ1827)),0)</f>
        <v>2</v>
      </c>
      <c r="P1827" s="7"/>
      <c r="Q1827" s="1">
        <f t="shared" si="1072"/>
        <v>489</v>
      </c>
      <c r="R1827" s="2">
        <f t="shared" si="1062"/>
        <v>0.39277108433734942</v>
      </c>
      <c r="S1827" s="2"/>
      <c r="T1827" s="2">
        <f t="shared" si="1063"/>
        <v>0.13734939759036144</v>
      </c>
      <c r="U1827" s="2">
        <f t="shared" si="1064"/>
        <v>3.2128514056224901E-3</v>
      </c>
      <c r="V1827" s="2">
        <f t="shared" si="1065"/>
        <v>0.14779116465863454</v>
      </c>
      <c r="W1827" s="2">
        <f t="shared" si="1066"/>
        <v>0.12048192771084337</v>
      </c>
      <c r="X1827" s="193">
        <f t="shared" si="1067"/>
        <v>0.54056224899598393</v>
      </c>
      <c r="Y1827" s="2">
        <f t="shared" si="1068"/>
        <v>5.0602409638554335E-2</v>
      </c>
      <c r="Z1827" s="1">
        <v>171</v>
      </c>
      <c r="AA1827" s="1">
        <v>4</v>
      </c>
      <c r="AB1827" s="1">
        <v>184</v>
      </c>
      <c r="AC1827" s="1">
        <v>150</v>
      </c>
      <c r="AD1827" s="1">
        <v>673</v>
      </c>
      <c r="AE1827" s="1">
        <v>42</v>
      </c>
      <c r="AF1827" s="1">
        <v>0</v>
      </c>
      <c r="AG1827" s="1">
        <v>1</v>
      </c>
      <c r="AH1827" s="1">
        <v>5</v>
      </c>
      <c r="AI1827" s="1">
        <v>7</v>
      </c>
      <c r="AJ1827" s="1">
        <v>3</v>
      </c>
      <c r="AK1827" s="1"/>
      <c r="AL1827" s="158">
        <v>2</v>
      </c>
      <c r="AM1827" s="1"/>
      <c r="AN1827" s="158">
        <v>0</v>
      </c>
      <c r="AP1827" s="158">
        <v>0</v>
      </c>
      <c r="AQ1827" s="158">
        <v>3</v>
      </c>
      <c r="AZ1827" s="158" t="s">
        <v>2885</v>
      </c>
      <c r="BA1827" s="158" t="str">
        <f t="shared" si="1069"/>
        <v>Palmer CD1</v>
      </c>
      <c r="BC1827" s="158">
        <v>1</v>
      </c>
      <c r="BE1827" s="97">
        <v>25</v>
      </c>
      <c r="BF1827" s="99">
        <v>13</v>
      </c>
      <c r="BG1827" s="105">
        <f t="shared" si="1070"/>
        <v>25013</v>
      </c>
    </row>
    <row r="1828" spans="1:59" s="158" customFormat="1">
      <c r="A1828" s="158" t="s">
        <v>2585</v>
      </c>
      <c r="C1828" s="1">
        <f t="shared" si="1071"/>
        <v>47</v>
      </c>
      <c r="D1828" s="1"/>
      <c r="E1828" s="1"/>
      <c r="F1828" s="1"/>
      <c r="G1828" s="1"/>
      <c r="H1828" s="1"/>
      <c r="I1828" s="1"/>
      <c r="J1828" s="1"/>
      <c r="K1828" s="1"/>
      <c r="L1828" s="1"/>
      <c r="M1828" s="7">
        <f>RANK(Z1828,(Z1828:AB1828,AC1828:AQ1828))</f>
        <v>3</v>
      </c>
      <c r="N1828" s="7">
        <f>RANK(AA1828,(Z1828:AB1828,AC1828:AQ1828))</f>
        <v>7</v>
      </c>
      <c r="O1828" s="7">
        <f>IF(AB1828&gt;0,RANK(AB1828,(Z1828:AB1828,AC1828:AQ1828)),0)</f>
        <v>4</v>
      </c>
      <c r="P1828" s="7"/>
      <c r="Q1828" s="1">
        <f t="shared" si="1072"/>
        <v>23</v>
      </c>
      <c r="R1828" s="2">
        <f t="shared" si="1062"/>
        <v>0.48936170212765956</v>
      </c>
      <c r="S1828" s="2"/>
      <c r="T1828" s="2">
        <f t="shared" si="1063"/>
        <v>0.10638297872340426</v>
      </c>
      <c r="U1828" s="2">
        <f t="shared" si="1064"/>
        <v>0</v>
      </c>
      <c r="V1828" s="2">
        <f t="shared" si="1065"/>
        <v>8.5106382978723402E-2</v>
      </c>
      <c r="W1828" s="2">
        <f t="shared" si="1066"/>
        <v>0.1276595744680851</v>
      </c>
      <c r="X1828" s="193">
        <f t="shared" si="1067"/>
        <v>0.61702127659574468</v>
      </c>
      <c r="Y1828" s="2">
        <f t="shared" si="1068"/>
        <v>6.3829787234042534E-2</v>
      </c>
      <c r="Z1828" s="1">
        <v>5</v>
      </c>
      <c r="AA1828" s="1">
        <v>0</v>
      </c>
      <c r="AB1828" s="1">
        <v>4</v>
      </c>
      <c r="AC1828" s="1">
        <v>6</v>
      </c>
      <c r="AD1828" s="1">
        <v>29</v>
      </c>
      <c r="AE1828" s="1">
        <v>2</v>
      </c>
      <c r="AF1828" s="1">
        <v>1</v>
      </c>
      <c r="AG1828" s="1">
        <v>0</v>
      </c>
      <c r="AH1828" s="1">
        <v>0</v>
      </c>
      <c r="AI1828" s="1">
        <v>0</v>
      </c>
      <c r="AJ1828" s="1">
        <v>0</v>
      </c>
      <c r="AK1828" s="1"/>
      <c r="AL1828" s="158">
        <v>0</v>
      </c>
      <c r="AM1828" s="1"/>
      <c r="AN1828" s="158">
        <v>0</v>
      </c>
      <c r="AP1828" s="158">
        <v>0</v>
      </c>
      <c r="AQ1828" s="158">
        <v>0</v>
      </c>
      <c r="AZ1828" s="158" t="s">
        <v>2885</v>
      </c>
      <c r="BA1828" s="158" t="str">
        <f t="shared" si="1069"/>
        <v>Palmer CD2</v>
      </c>
      <c r="BC1828" s="158">
        <v>2</v>
      </c>
      <c r="BE1828" s="97">
        <v>25</v>
      </c>
      <c r="BF1828" s="99">
        <v>13</v>
      </c>
      <c r="BG1828" s="105">
        <f t="shared" si="1070"/>
        <v>25013</v>
      </c>
    </row>
    <row r="1829" spans="1:59">
      <c r="A1829" s="158" t="s">
        <v>1942</v>
      </c>
      <c r="C1829" s="1">
        <f t="shared" ref="C1829:C1834" si="1073">SUM(Z1829:AQ1829)</f>
        <v>1015</v>
      </c>
      <c r="D1829" s="1"/>
      <c r="E1829" s="1"/>
      <c r="F1829" s="1"/>
      <c r="G1829" s="1"/>
      <c r="H1829" s="1"/>
      <c r="I1829" s="1"/>
      <c r="J1829" s="1"/>
      <c r="K1829" s="1"/>
      <c r="L1829" s="1"/>
      <c r="M1829" s="7">
        <f>RANK(Z1829,(Z1829:AB1829,AC1829:AQ1829))</f>
        <v>3</v>
      </c>
      <c r="N1829" s="7">
        <f>RANK(AA1829,(Z1829:AB1829,AC1829:AQ1829))</f>
        <v>6</v>
      </c>
      <c r="O1829" s="7">
        <f>IF(AB1829&gt;0,RANK(AB1829,(Z1829:AB1829,AC1829:AQ1829)),0)</f>
        <v>2</v>
      </c>
      <c r="P1829" s="7"/>
      <c r="Q1829" s="1">
        <f t="shared" ref="Q1829:Q1834" si="1074">MAX(Z1829:AG1829)-LARGE(Z1829:AG1829,2)</f>
        <v>463</v>
      </c>
      <c r="R1829" s="2">
        <f t="shared" si="1062"/>
        <v>0.45615763546798027</v>
      </c>
      <c r="S1829" s="2"/>
      <c r="T1829" s="2">
        <f t="shared" si="1063"/>
        <v>0.12019704433497537</v>
      </c>
      <c r="U1829" s="2">
        <f t="shared" si="1064"/>
        <v>1.1822660098522168E-2</v>
      </c>
      <c r="V1829" s="2">
        <f t="shared" si="1065"/>
        <v>0.13201970443349753</v>
      </c>
      <c r="W1829" s="2">
        <f t="shared" si="1066"/>
        <v>9.1625615763546803E-2</v>
      </c>
      <c r="X1829" s="193">
        <f t="shared" si="1067"/>
        <v>0.5881773399014778</v>
      </c>
      <c r="Y1829" s="2">
        <f t="shared" si="1068"/>
        <v>5.615763546798036E-2</v>
      </c>
      <c r="Z1829" s="1">
        <v>122</v>
      </c>
      <c r="AA1829" s="1">
        <v>12</v>
      </c>
      <c r="AB1829" s="1">
        <v>134</v>
      </c>
      <c r="AC1829" s="1">
        <v>93</v>
      </c>
      <c r="AD1829" s="1">
        <v>597</v>
      </c>
      <c r="AE1829" s="1">
        <v>43</v>
      </c>
      <c r="AF1829" s="1">
        <v>3</v>
      </c>
      <c r="AG1829" s="1">
        <v>1</v>
      </c>
      <c r="AH1829" s="1">
        <v>4</v>
      </c>
      <c r="AI1829" s="1">
        <v>3</v>
      </c>
      <c r="AJ1829" s="1">
        <v>0</v>
      </c>
      <c r="AL1829">
        <v>0</v>
      </c>
      <c r="AN1829">
        <v>0</v>
      </c>
      <c r="AP1829">
        <v>1</v>
      </c>
      <c r="AQ1829">
        <v>2</v>
      </c>
      <c r="AZ1829" s="158" t="s">
        <v>2763</v>
      </c>
      <c r="BA1829" t="str">
        <f t="shared" si="1069"/>
        <v>Raynham CD4</v>
      </c>
      <c r="BC1829" s="158">
        <v>4</v>
      </c>
      <c r="BE1829" s="97">
        <v>25</v>
      </c>
      <c r="BF1829" s="99">
        <v>5</v>
      </c>
      <c r="BG1829" s="105">
        <f t="shared" ref="BG1829:BG1834" si="1075">BE1829*1000+BF1829</f>
        <v>25005</v>
      </c>
    </row>
    <row r="1830" spans="1:59">
      <c r="A1830" s="158" t="s">
        <v>1942</v>
      </c>
      <c r="C1830" s="1">
        <f t="shared" si="1073"/>
        <v>847</v>
      </c>
      <c r="D1830" s="1"/>
      <c r="E1830" s="1"/>
      <c r="F1830" s="1"/>
      <c r="G1830" s="1"/>
      <c r="H1830" s="1"/>
      <c r="I1830" s="1"/>
      <c r="J1830" s="1"/>
      <c r="K1830" s="1"/>
      <c r="L1830" s="1"/>
      <c r="M1830" s="7">
        <f>RANK(Z1830,(Z1830:AB1830,AC1830:AQ1830))</f>
        <v>3</v>
      </c>
      <c r="N1830" s="7">
        <f>RANK(AA1830,(Z1830:AB1830,AC1830:AQ1830))</f>
        <v>6</v>
      </c>
      <c r="O1830" s="7">
        <f>IF(AB1830&gt;0,RANK(AB1830,(Z1830:AB1830,AC1830:AQ1830)),0)</f>
        <v>2</v>
      </c>
      <c r="P1830" s="7"/>
      <c r="Q1830" s="1">
        <f t="shared" si="1074"/>
        <v>337</v>
      </c>
      <c r="R1830" s="2">
        <f t="shared" si="1062"/>
        <v>0.39787485242030696</v>
      </c>
      <c r="S1830" s="2"/>
      <c r="T1830" s="2">
        <f t="shared" si="1063"/>
        <v>0.14757969303423848</v>
      </c>
      <c r="U1830" s="2">
        <f t="shared" si="1064"/>
        <v>4.7225501770956314E-3</v>
      </c>
      <c r="V1830" s="2">
        <f t="shared" si="1065"/>
        <v>0.16292798110979928</v>
      </c>
      <c r="W1830" s="2">
        <f t="shared" si="1066"/>
        <v>8.0283353010625738E-2</v>
      </c>
      <c r="X1830" s="193">
        <f t="shared" si="1067"/>
        <v>0.56080283353010629</v>
      </c>
      <c r="Y1830" s="2">
        <f t="shared" si="1068"/>
        <v>4.3683589138134638E-2</v>
      </c>
      <c r="Z1830" s="1">
        <v>125</v>
      </c>
      <c r="AA1830" s="1">
        <v>4</v>
      </c>
      <c r="AB1830" s="1">
        <v>138</v>
      </c>
      <c r="AC1830" s="1">
        <v>68</v>
      </c>
      <c r="AD1830" s="1">
        <v>475</v>
      </c>
      <c r="AE1830" s="1">
        <v>29</v>
      </c>
      <c r="AF1830" s="1">
        <v>0</v>
      </c>
      <c r="AG1830" s="1">
        <v>1</v>
      </c>
      <c r="AH1830" s="1">
        <v>2</v>
      </c>
      <c r="AI1830" s="1">
        <v>4</v>
      </c>
      <c r="AJ1830" s="1">
        <v>0</v>
      </c>
      <c r="AL1830">
        <v>1</v>
      </c>
      <c r="AN1830">
        <v>0</v>
      </c>
      <c r="AP1830">
        <v>0</v>
      </c>
      <c r="AQ1830">
        <v>0</v>
      </c>
      <c r="AZ1830" s="158" t="s">
        <v>2763</v>
      </c>
      <c r="BA1830" t="str">
        <f t="shared" si="1069"/>
        <v>Raynham CD8</v>
      </c>
      <c r="BC1830" s="158">
        <v>8</v>
      </c>
      <c r="BE1830" s="97">
        <v>25</v>
      </c>
      <c r="BF1830" s="99">
        <v>5</v>
      </c>
      <c r="BG1830" s="105">
        <f t="shared" si="1075"/>
        <v>25005</v>
      </c>
    </row>
    <row r="1831" spans="1:59">
      <c r="A1831" s="158" t="s">
        <v>1431</v>
      </c>
      <c r="C1831" s="1">
        <f t="shared" si="1073"/>
        <v>336</v>
      </c>
      <c r="D1831" s="1"/>
      <c r="E1831" s="1"/>
      <c r="F1831" s="1"/>
      <c r="G1831" s="1"/>
      <c r="H1831" s="1"/>
      <c r="I1831" s="1"/>
      <c r="J1831" s="1"/>
      <c r="K1831" s="1"/>
      <c r="L1831" s="1"/>
      <c r="M1831" s="7">
        <f>RANK(Z1831,(Z1831:AB1831,AC1831:AQ1831))</f>
        <v>1</v>
      </c>
      <c r="N1831" s="7">
        <f>RANK(AA1831,(Z1831:AB1831,AC1831:AQ1831))</f>
        <v>5</v>
      </c>
      <c r="O1831" s="7">
        <f>IF(AB1831&gt;0,RANK(AB1831,(Z1831:AB1831,AC1831:AQ1831)),0)</f>
        <v>3</v>
      </c>
      <c r="P1831" s="7"/>
      <c r="Q1831" s="1">
        <f t="shared" si="1074"/>
        <v>27</v>
      </c>
      <c r="R1831" s="2">
        <f t="shared" si="1062"/>
        <v>8.0357142857142863E-2</v>
      </c>
      <c r="S1831" s="2"/>
      <c r="T1831" s="2">
        <f t="shared" si="1063"/>
        <v>0.36309523809523808</v>
      </c>
      <c r="U1831" s="2">
        <f t="shared" si="1064"/>
        <v>1.1904761904761904E-2</v>
      </c>
      <c r="V1831" s="2">
        <f t="shared" si="1065"/>
        <v>0.26488095238095238</v>
      </c>
      <c r="W1831" s="2">
        <f t="shared" si="1066"/>
        <v>6.25E-2</v>
      </c>
      <c r="X1831" s="193">
        <f t="shared" si="1067"/>
        <v>0.28273809523809523</v>
      </c>
      <c r="Y1831" s="2">
        <f t="shared" si="1068"/>
        <v>1.4880952380952384E-2</v>
      </c>
      <c r="Z1831" s="1">
        <v>122</v>
      </c>
      <c r="AA1831" s="1">
        <v>4</v>
      </c>
      <c r="AB1831" s="1">
        <v>89</v>
      </c>
      <c r="AC1831" s="1">
        <v>21</v>
      </c>
      <c r="AD1831" s="1">
        <v>95</v>
      </c>
      <c r="AE1831" s="1">
        <v>3</v>
      </c>
      <c r="AF1831" s="1">
        <v>0</v>
      </c>
      <c r="AG1831" s="1">
        <v>0</v>
      </c>
      <c r="AH1831" s="1">
        <v>0</v>
      </c>
      <c r="AI1831" s="1">
        <v>0</v>
      </c>
      <c r="AJ1831" s="1">
        <v>2</v>
      </c>
      <c r="AK1831" s="1"/>
      <c r="AL1831">
        <v>0</v>
      </c>
      <c r="AN1831">
        <v>0</v>
      </c>
      <c r="AP1831">
        <v>0</v>
      </c>
      <c r="AQ1831">
        <v>0</v>
      </c>
      <c r="AZ1831" s="158" t="s">
        <v>2234</v>
      </c>
      <c r="BA1831" t="str">
        <f t="shared" si="1069"/>
        <v>Sudbury CD3</v>
      </c>
      <c r="BC1831" s="158">
        <v>3</v>
      </c>
      <c r="BE1831" s="97">
        <v>25</v>
      </c>
      <c r="BF1831" s="99">
        <v>17</v>
      </c>
      <c r="BG1831" s="105">
        <f t="shared" si="1075"/>
        <v>25017</v>
      </c>
    </row>
    <row r="1832" spans="1:59">
      <c r="A1832" s="158" t="s">
        <v>1431</v>
      </c>
      <c r="C1832" s="1">
        <f t="shared" si="1073"/>
        <v>1939</v>
      </c>
      <c r="D1832" s="1"/>
      <c r="E1832" s="1"/>
      <c r="F1832" s="1"/>
      <c r="G1832" s="1"/>
      <c r="H1832" s="1"/>
      <c r="I1832" s="1"/>
      <c r="J1832" s="1"/>
      <c r="K1832" s="1"/>
      <c r="L1832" s="1"/>
      <c r="M1832" s="7">
        <f>RANK(Z1832,(Z1832:AB1832,AC1832:AQ1832))</f>
        <v>2</v>
      </c>
      <c r="N1832" s="7">
        <f>RANK(AA1832,(Z1832:AB1832,AC1832:AQ1832))</f>
        <v>6</v>
      </c>
      <c r="O1832" s="7">
        <f>IF(AB1832&gt;0,RANK(AB1832,(Z1832:AB1832,AC1832:AQ1832)),0)</f>
        <v>3</v>
      </c>
      <c r="P1832" s="7"/>
      <c r="Q1832" s="1">
        <f t="shared" si="1074"/>
        <v>46</v>
      </c>
      <c r="R1832" s="2">
        <f t="shared" si="1062"/>
        <v>2.372356884992264E-2</v>
      </c>
      <c r="S1832" s="2"/>
      <c r="T1832" s="2">
        <f t="shared" si="1063"/>
        <v>0.30685920577617326</v>
      </c>
      <c r="U1832" s="2">
        <f t="shared" si="1064"/>
        <v>7.2202166064981952E-3</v>
      </c>
      <c r="V1832" s="2">
        <f t="shared" si="1065"/>
        <v>0.24548736462093862</v>
      </c>
      <c r="W1832" s="2">
        <f t="shared" si="1066"/>
        <v>7.8390923156266112E-2</v>
      </c>
      <c r="X1832" s="193">
        <f t="shared" si="1067"/>
        <v>0.33058277462609592</v>
      </c>
      <c r="Y1832" s="2">
        <f t="shared" si="1068"/>
        <v>3.1459515214027955E-2</v>
      </c>
      <c r="Z1832" s="1">
        <v>595</v>
      </c>
      <c r="AA1832" s="1">
        <v>14</v>
      </c>
      <c r="AB1832" s="1">
        <v>476</v>
      </c>
      <c r="AC1832" s="1">
        <v>152</v>
      </c>
      <c r="AD1832" s="1">
        <v>641</v>
      </c>
      <c r="AE1832" s="1">
        <v>22</v>
      </c>
      <c r="AF1832" s="1">
        <v>3</v>
      </c>
      <c r="AG1832" s="1">
        <v>6</v>
      </c>
      <c r="AH1832" s="1">
        <v>3</v>
      </c>
      <c r="AI1832" s="1">
        <v>11</v>
      </c>
      <c r="AJ1832" s="1">
        <v>10</v>
      </c>
      <c r="AK1832" s="1"/>
      <c r="AL1832">
        <v>3</v>
      </c>
      <c r="AN1832">
        <v>0</v>
      </c>
      <c r="AP1832">
        <v>2</v>
      </c>
      <c r="AQ1832">
        <v>1</v>
      </c>
      <c r="AZ1832" s="158" t="s">
        <v>2234</v>
      </c>
      <c r="BA1832" t="str">
        <f t="shared" si="1069"/>
        <v>Sudbury CD5</v>
      </c>
      <c r="BC1832" s="158">
        <v>5</v>
      </c>
      <c r="BE1832" s="97">
        <v>25</v>
      </c>
      <c r="BF1832" s="99">
        <v>17</v>
      </c>
      <c r="BG1832" s="105">
        <f t="shared" si="1075"/>
        <v>25017</v>
      </c>
    </row>
    <row r="1833" spans="1:59">
      <c r="A1833" s="158" t="s">
        <v>1996</v>
      </c>
      <c r="C1833" s="1">
        <f t="shared" si="1073"/>
        <v>288</v>
      </c>
      <c r="D1833" s="1"/>
      <c r="E1833" s="1"/>
      <c r="F1833" s="1"/>
      <c r="G1833" s="1"/>
      <c r="H1833" s="1"/>
      <c r="I1833" s="1"/>
      <c r="J1833" s="1"/>
      <c r="K1833" s="1"/>
      <c r="L1833" s="1"/>
      <c r="M1833" s="7">
        <f>RANK(Z1833,(Z1833:AB1833,AC1833:AQ1833))</f>
        <v>5</v>
      </c>
      <c r="N1833" s="7">
        <f>RANK(AA1833,(Z1833:AB1833,AC1833:AQ1833))</f>
        <v>7</v>
      </c>
      <c r="O1833" s="7">
        <f>IF(AB1833&gt;0,RANK(AB1833,(Z1833:AB1833,AC1833:AQ1833)),0)</f>
        <v>3</v>
      </c>
      <c r="P1833" s="7"/>
      <c r="Q1833" s="1">
        <f t="shared" si="1074"/>
        <v>122</v>
      </c>
      <c r="R1833" s="2">
        <f t="shared" si="1062"/>
        <v>0.4236111111111111</v>
      </c>
      <c r="S1833" s="2"/>
      <c r="T1833" s="2">
        <f t="shared" si="1063"/>
        <v>5.5555555555555552E-2</v>
      </c>
      <c r="U1833" s="2">
        <f t="shared" si="1064"/>
        <v>6.9444444444444441E-3</v>
      </c>
      <c r="V1833" s="2">
        <f t="shared" si="1065"/>
        <v>9.375E-2</v>
      </c>
      <c r="W1833" s="2">
        <f t="shared" si="1066"/>
        <v>0.15277777777777779</v>
      </c>
      <c r="X1833" s="193">
        <f t="shared" si="1067"/>
        <v>0.57638888888888884</v>
      </c>
      <c r="Y1833" s="2">
        <f t="shared" si="1068"/>
        <v>0.11458333333333337</v>
      </c>
      <c r="Z1833" s="1">
        <v>16</v>
      </c>
      <c r="AA1833" s="1">
        <v>2</v>
      </c>
      <c r="AB1833" s="1">
        <v>27</v>
      </c>
      <c r="AC1833" s="1">
        <v>44</v>
      </c>
      <c r="AD1833" s="1">
        <v>166</v>
      </c>
      <c r="AE1833" s="1">
        <v>24</v>
      </c>
      <c r="AF1833" s="1">
        <v>1</v>
      </c>
      <c r="AG1833" s="1">
        <v>1</v>
      </c>
      <c r="AH1833" s="1">
        <v>1</v>
      </c>
      <c r="AI1833" s="1">
        <v>1</v>
      </c>
      <c r="AJ1833" s="1">
        <v>0</v>
      </c>
      <c r="AK1833" s="1"/>
      <c r="AL1833">
        <v>3</v>
      </c>
      <c r="AN1833">
        <v>0</v>
      </c>
      <c r="AP1833">
        <v>1</v>
      </c>
      <c r="AQ1833">
        <v>1</v>
      </c>
      <c r="AZ1833" s="158" t="s">
        <v>1765</v>
      </c>
      <c r="BA1833" t="str">
        <f t="shared" si="1069"/>
        <v>Winchendon CD2</v>
      </c>
      <c r="BC1833" s="158">
        <v>2</v>
      </c>
      <c r="BE1833" s="97">
        <v>25</v>
      </c>
      <c r="BF1833" s="99">
        <v>27</v>
      </c>
      <c r="BG1833" s="105">
        <f t="shared" si="1075"/>
        <v>25027</v>
      </c>
    </row>
    <row r="1834" spans="1:59">
      <c r="A1834" s="158" t="s">
        <v>1996</v>
      </c>
      <c r="C1834" s="1">
        <f t="shared" si="1073"/>
        <v>763</v>
      </c>
      <c r="D1834" s="1"/>
      <c r="E1834" s="1"/>
      <c r="F1834" s="1"/>
      <c r="G1834" s="1"/>
      <c r="H1834" s="1"/>
      <c r="I1834" s="1"/>
      <c r="J1834" s="1"/>
      <c r="K1834" s="1"/>
      <c r="L1834" s="1"/>
      <c r="M1834" s="7">
        <f>RANK(Z1834,(Z1834:AB1834,AC1834:AQ1834))</f>
        <v>4</v>
      </c>
      <c r="N1834" s="7">
        <f>RANK(AA1834,(Z1834:AB1834,AC1834:AQ1834))</f>
        <v>6</v>
      </c>
      <c r="O1834" s="7">
        <f>IF(AB1834&gt;0,RANK(AB1834,(Z1834:AB1834,AC1834:AQ1834)),0)</f>
        <v>3</v>
      </c>
      <c r="P1834" s="7"/>
      <c r="Q1834" s="1">
        <f t="shared" si="1074"/>
        <v>332</v>
      </c>
      <c r="R1834" s="2">
        <f t="shared" si="1062"/>
        <v>0.43512450851900392</v>
      </c>
      <c r="S1834" s="2"/>
      <c r="T1834" s="2">
        <f t="shared" si="1063"/>
        <v>9.5674967234600256E-2</v>
      </c>
      <c r="U1834" s="2">
        <f t="shared" si="1064"/>
        <v>1.4416775884665793E-2</v>
      </c>
      <c r="V1834" s="2">
        <f t="shared" si="1065"/>
        <v>0.1218872870249017</v>
      </c>
      <c r="W1834" s="2">
        <f t="shared" si="1066"/>
        <v>0.12450851900393185</v>
      </c>
      <c r="X1834" s="193">
        <f t="shared" si="1067"/>
        <v>0.55963302752293576</v>
      </c>
      <c r="Y1834" s="2">
        <f t="shared" si="1068"/>
        <v>8.3879423328964586E-2</v>
      </c>
      <c r="Z1834" s="1">
        <v>73</v>
      </c>
      <c r="AA1834" s="1">
        <v>11</v>
      </c>
      <c r="AB1834" s="1">
        <v>93</v>
      </c>
      <c r="AC1834" s="1">
        <v>95</v>
      </c>
      <c r="AD1834" s="1">
        <v>427</v>
      </c>
      <c r="AE1834" s="1">
        <v>48</v>
      </c>
      <c r="AF1834" s="1">
        <v>0</v>
      </c>
      <c r="AG1834" s="1">
        <v>3</v>
      </c>
      <c r="AH1834" s="1">
        <v>3</v>
      </c>
      <c r="AI1834" s="1">
        <v>7</v>
      </c>
      <c r="AJ1834" s="1">
        <v>2</v>
      </c>
      <c r="AK1834" s="1"/>
      <c r="AL1834">
        <v>1</v>
      </c>
      <c r="AN1834">
        <v>0</v>
      </c>
      <c r="AP1834">
        <v>0</v>
      </c>
      <c r="AQ1834">
        <v>0</v>
      </c>
      <c r="AZ1834" s="158" t="s">
        <v>1765</v>
      </c>
      <c r="BA1834" t="str">
        <f t="shared" si="1069"/>
        <v>Winchendon CD3</v>
      </c>
      <c r="BC1834" s="158">
        <v>3</v>
      </c>
      <c r="BE1834" s="97">
        <v>25</v>
      </c>
      <c r="BF1834" s="99">
        <v>27</v>
      </c>
      <c r="BG1834" s="105">
        <f t="shared" si="1075"/>
        <v>25027</v>
      </c>
    </row>
    <row r="1835" spans="1:59">
      <c r="AK1835" s="1"/>
    </row>
    <row r="1836" spans="1:59">
      <c r="A1836" s="48" t="s">
        <v>3134</v>
      </c>
    </row>
    <row r="1837" spans="1:59">
      <c r="A1837" t="s">
        <v>927</v>
      </c>
      <c r="C1837" s="1">
        <f>SUM(Z1837:AQ1837)</f>
        <v>1155</v>
      </c>
      <c r="D1837" s="1"/>
      <c r="E1837" s="1"/>
      <c r="F1837" s="1"/>
      <c r="G1837" s="1"/>
      <c r="H1837" s="1"/>
      <c r="I1837" s="1"/>
      <c r="J1837" s="1"/>
      <c r="K1837" s="1"/>
      <c r="L1837" s="1"/>
      <c r="M1837" s="7">
        <f>RANK(Z1837,(Z1837:AB1837,AC1837:AQ1837))</f>
        <v>2</v>
      </c>
      <c r="N1837" s="7" t="e">
        <f>RANK(AA1837,(Z1837:AB1837,AC1837:AQ1837))</f>
        <v>#N/A</v>
      </c>
      <c r="O1837" s="7">
        <f>IF(AB1837&gt;0,RANK(AB1837,(Z1837:AB1837,AC1837:AQ1837)),0)</f>
        <v>4</v>
      </c>
      <c r="P1837" s="7"/>
      <c r="Q1837" s="1">
        <f>MAX(Z1837:AG1837)-LARGE(Z1837:AG1837,2)</f>
        <v>53</v>
      </c>
      <c r="R1837" s="2">
        <f>Q1837/C1837</f>
        <v>4.5887445887445887E-2</v>
      </c>
      <c r="S1837" s="2"/>
      <c r="T1837" s="2">
        <f>IF(C1837=0,"-",Z1837/C1837)</f>
        <v>0.39740259740259742</v>
      </c>
      <c r="U1837" s="2">
        <f>IF(C1837=0,"-",AA1837/C1837)</f>
        <v>0</v>
      </c>
      <c r="V1837" s="2">
        <f>IF(C1837=0,"-",AB1837/C1837)</f>
        <v>1.2121212121212121E-2</v>
      </c>
      <c r="W1837" s="2">
        <f>IF(C1837=0,"-",AC1837/C1837)</f>
        <v>0.12813852813852813</v>
      </c>
      <c r="X1837" s="193">
        <f>IF(C1837=0,"-",AD1837/C1837)</f>
        <v>0.44329004329004329</v>
      </c>
      <c r="Y1837" s="2">
        <f>IF(C1837=0,"-",(1-T1837-U1837-V1837-W1837-X1837))</f>
        <v>1.9047619047619091E-2</v>
      </c>
      <c r="Z1837" s="1">
        <v>459</v>
      </c>
      <c r="AB1837" s="1">
        <v>14</v>
      </c>
      <c r="AC1837" s="1">
        <v>148</v>
      </c>
      <c r="AD1837" s="1">
        <v>512</v>
      </c>
      <c r="AI1837" s="1">
        <v>9</v>
      </c>
      <c r="AJ1837" s="1">
        <v>13</v>
      </c>
      <c r="AK1837" s="1"/>
      <c r="AZ1837" t="s">
        <v>927</v>
      </c>
      <c r="BA1837" t="s">
        <v>1735</v>
      </c>
      <c r="BC1837">
        <v>1</v>
      </c>
    </row>
    <row r="1838" spans="1:59">
      <c r="A1838" t="s">
        <v>927</v>
      </c>
      <c r="C1838" s="1">
        <f>SUM(Z1838:AQ1838)</f>
        <v>879</v>
      </c>
      <c r="D1838" s="1"/>
      <c r="E1838" s="1"/>
      <c r="F1838" s="1"/>
      <c r="G1838" s="1"/>
      <c r="H1838" s="1"/>
      <c r="I1838" s="1"/>
      <c r="J1838" s="1"/>
      <c r="K1838" s="1"/>
      <c r="L1838" s="1"/>
      <c r="M1838" s="7">
        <f>RANK(Z1838,(Z1838:AB1838,AC1838:AQ1838))</f>
        <v>2</v>
      </c>
      <c r="N1838" s="7" t="e">
        <f>RANK(AA1838,(Z1838:AB1838,AC1838:AQ1838))</f>
        <v>#N/A</v>
      </c>
      <c r="O1838" s="7">
        <f>IF(AB1838&gt;0,RANK(AB1838,(Z1838:AB1838,AC1838:AQ1838)),0)</f>
        <v>4</v>
      </c>
      <c r="P1838" s="7"/>
      <c r="Q1838" s="1">
        <f>MAX(Z1838:AG1838)-LARGE(Z1838:AG1838,2)</f>
        <v>303</v>
      </c>
      <c r="R1838" s="2">
        <f>Q1838/C1838</f>
        <v>0.34470989761092152</v>
      </c>
      <c r="S1838" s="2"/>
      <c r="T1838" s="2">
        <f>IF(C1838=0,"-",Z1838/C1838)</f>
        <v>0.23777019340159272</v>
      </c>
      <c r="U1838" s="2">
        <f>IF(C1838=0,"-",AA1838/C1838)</f>
        <v>0</v>
      </c>
      <c r="V1838" s="2">
        <f>IF(C1838=0,"-",AB1838/C1838)</f>
        <v>1.2514220705346985E-2</v>
      </c>
      <c r="W1838" s="2">
        <f>IF(C1838=0,"-",AC1838/C1838)</f>
        <v>0.14562002275312855</v>
      </c>
      <c r="X1838" s="193">
        <f>IF(C1838=0,"-",AD1838/C1838)</f>
        <v>0.58248009101251419</v>
      </c>
      <c r="Y1838" s="2">
        <f>IF(C1838=0,"-",(1-T1838-U1838-V1838-W1838-X1838))</f>
        <v>2.1615472127417434E-2</v>
      </c>
      <c r="Z1838" s="1">
        <v>209</v>
      </c>
      <c r="AB1838" s="1">
        <v>11</v>
      </c>
      <c r="AC1838" s="1">
        <v>128</v>
      </c>
      <c r="AD1838" s="1">
        <v>512</v>
      </c>
      <c r="AI1838" s="1">
        <v>11</v>
      </c>
      <c r="AJ1838" s="1">
        <v>8</v>
      </c>
      <c r="AK1838" s="1"/>
      <c r="AZ1838" t="s">
        <v>927</v>
      </c>
      <c r="BA1838" t="s">
        <v>2579</v>
      </c>
      <c r="BC1838">
        <v>2</v>
      </c>
    </row>
    <row r="1839" spans="1:59">
      <c r="A1839" t="s">
        <v>2224</v>
      </c>
      <c r="C1839" s="1">
        <f>SUM(Z1839:AQ1839)</f>
        <v>940</v>
      </c>
      <c r="D1839" s="1"/>
      <c r="E1839" s="1"/>
      <c r="F1839" s="1"/>
      <c r="G1839" s="1"/>
      <c r="H1839" s="1"/>
      <c r="I1839" s="1"/>
      <c r="J1839" s="1"/>
      <c r="K1839" s="1"/>
      <c r="L1839" s="1"/>
      <c r="M1839" s="7">
        <f>RANK(Z1839,(Z1839:AB1839,AC1839:AQ1839))</f>
        <v>2</v>
      </c>
      <c r="N1839" s="7" t="e">
        <f>RANK(AA1839,(Z1839:AB1839,AC1839:AQ1839))</f>
        <v>#N/A</v>
      </c>
      <c r="O1839" s="7">
        <f>IF(AB1839&gt;0,RANK(AB1839,(Z1839:AB1839,AC1839:AQ1839)),0)</f>
        <v>5</v>
      </c>
      <c r="P1839" s="7"/>
      <c r="Q1839" s="1">
        <f>MAX(Z1839:AG1839)-LARGE(Z1839:AG1839,2)</f>
        <v>250</v>
      </c>
      <c r="R1839" s="2">
        <f>Q1839/C1839</f>
        <v>0.26595744680851063</v>
      </c>
      <c r="S1839" s="2"/>
      <c r="T1839" s="2">
        <f>IF(C1839=0,"-",Z1839/C1839)</f>
        <v>0.26489361702127662</v>
      </c>
      <c r="U1839" s="2">
        <f>IF(C1839=0,"-",AA1839/C1839)</f>
        <v>0</v>
      </c>
      <c r="V1839" s="2">
        <f>IF(C1839=0,"-",AB1839/C1839)</f>
        <v>1.3829787234042552E-2</v>
      </c>
      <c r="W1839" s="2">
        <f>IF(C1839=0,"-",AC1839/C1839)</f>
        <v>0.16595744680851063</v>
      </c>
      <c r="X1839" s="193">
        <f>IF(C1839=0,"-",AD1839/C1839)</f>
        <v>0.5308510638297872</v>
      </c>
      <c r="Y1839" s="2">
        <f>IF(C1839=0,"-",(1-T1839-U1839-V1839-W1839-X1839))</f>
        <v>2.4468085106382986E-2</v>
      </c>
      <c r="Z1839" s="1">
        <v>249</v>
      </c>
      <c r="AB1839" s="1">
        <v>13</v>
      </c>
      <c r="AC1839" s="1">
        <v>156</v>
      </c>
      <c r="AD1839" s="1">
        <v>499</v>
      </c>
      <c r="AI1839" s="1">
        <v>20</v>
      </c>
      <c r="AJ1839" s="161">
        <v>3</v>
      </c>
      <c r="AK1839" s="1"/>
      <c r="AZ1839" t="s">
        <v>72</v>
      </c>
      <c r="BA1839" t="s">
        <v>73</v>
      </c>
      <c r="BC1839">
        <v>1</v>
      </c>
    </row>
    <row r="1840" spans="1:59">
      <c r="A1840" t="s">
        <v>2224</v>
      </c>
      <c r="C1840" s="1">
        <f>SUM(Z1840:AQ1840)</f>
        <v>1054</v>
      </c>
      <c r="D1840" s="1"/>
      <c r="E1840" s="1"/>
      <c r="F1840" s="1"/>
      <c r="G1840" s="1"/>
      <c r="H1840" s="1"/>
      <c r="I1840" s="1"/>
      <c r="J1840" s="1"/>
      <c r="K1840" s="1"/>
      <c r="L1840" s="1"/>
      <c r="M1840" s="7">
        <f>RANK(Z1840,(Z1840:AB1840,AC1840:AQ1840))</f>
        <v>2</v>
      </c>
      <c r="N1840" s="7" t="e">
        <f>RANK(AA1840,(Z1840:AB1840,AC1840:AQ1840))</f>
        <v>#N/A</v>
      </c>
      <c r="O1840" s="7">
        <f>IF(AB1840&gt;0,RANK(AB1840,(Z1840:AB1840,AC1840:AQ1840)),0)</f>
        <v>5</v>
      </c>
      <c r="P1840" s="7"/>
      <c r="Q1840" s="1">
        <f>MAX(Z1840:AG1840)-LARGE(Z1840:AG1840,2)</f>
        <v>364</v>
      </c>
      <c r="R1840" s="2">
        <f>Q1840/C1840</f>
        <v>0.34535104364326374</v>
      </c>
      <c r="S1840" s="2"/>
      <c r="T1840" s="2">
        <f>IF(C1840=0,"-",Z1840/C1840)</f>
        <v>0.23624288425047438</v>
      </c>
      <c r="U1840" s="2">
        <f>IF(C1840=0,"-",AA1840/C1840)</f>
        <v>0</v>
      </c>
      <c r="V1840" s="2">
        <f>IF(C1840=0,"-",AB1840/C1840)</f>
        <v>1.0436432637571158E-2</v>
      </c>
      <c r="W1840" s="2">
        <f>IF(C1840=0,"-",AC1840/C1840)</f>
        <v>0.14231499051233396</v>
      </c>
      <c r="X1840" s="193">
        <f>IF(C1840=0,"-",AD1840/C1840)</f>
        <v>0.58159392789373809</v>
      </c>
      <c r="Y1840" s="2">
        <f>IF(C1840=0,"-",(1-T1840-U1840-V1840-W1840-X1840))</f>
        <v>2.941176470588247E-2</v>
      </c>
      <c r="Z1840" s="1">
        <v>249</v>
      </c>
      <c r="AB1840" s="1">
        <v>11</v>
      </c>
      <c r="AC1840" s="1">
        <v>150</v>
      </c>
      <c r="AD1840" s="1">
        <v>613</v>
      </c>
      <c r="AI1840" s="1">
        <v>25</v>
      </c>
      <c r="AJ1840" s="161">
        <v>6</v>
      </c>
      <c r="AK1840" s="1"/>
      <c r="AZ1840" t="s">
        <v>72</v>
      </c>
      <c r="BA1840" t="s">
        <v>74</v>
      </c>
      <c r="BC1840">
        <v>2</v>
      </c>
    </row>
    <row r="1843" spans="1:59">
      <c r="A1843" s="48" t="s">
        <v>332</v>
      </c>
    </row>
    <row r="1844" spans="1:59">
      <c r="A1844" t="s">
        <v>2584</v>
      </c>
      <c r="C1844" s="1">
        <f t="shared" ref="C1844:C1853" si="1076">SUM(Z1844:AQ1844)</f>
        <v>3008</v>
      </c>
      <c r="D1844" s="1"/>
      <c r="E1844" s="1"/>
      <c r="F1844" s="1"/>
      <c r="G1844" s="1"/>
      <c r="H1844" s="1"/>
      <c r="I1844" s="1"/>
      <c r="J1844" s="1"/>
      <c r="K1844" s="1"/>
      <c r="L1844" s="1"/>
      <c r="M1844" s="7">
        <f>RANK(Z1844,(Z1844:AB1844,AC1844:AQ1844))</f>
        <v>2</v>
      </c>
      <c r="N1844" s="7" t="e">
        <f>RANK(AA1844,(Z1844:AB1844,AC1844:AQ1844))</f>
        <v>#N/A</v>
      </c>
      <c r="O1844" s="7">
        <f>IF(AB1844&gt;0,RANK(AB1844,(Z1844:AB1844,AC1844:AQ1844)),0)</f>
        <v>0</v>
      </c>
      <c r="P1844" s="7"/>
      <c r="Q1844" s="1">
        <f t="shared" ref="Q1844:Q1853" si="1077">MAX(Z1844:AG1844)-LARGE(Z1844:AG1844,2)</f>
        <v>120</v>
      </c>
      <c r="R1844" s="2">
        <f t="shared" ref="R1844:R1853" si="1078">Q1844/C1844</f>
        <v>3.9893617021276598E-2</v>
      </c>
      <c r="S1844" s="2"/>
      <c r="T1844" s="2">
        <f t="shared" ref="T1844:T1853" si="1079">IF(C1844=0,"-",Z1844/C1844)</f>
        <v>0.43218085106382981</v>
      </c>
      <c r="U1844" s="2">
        <f t="shared" ref="U1844:U1853" si="1080">IF(C1844=0,"-",AA1844/C1844)</f>
        <v>0</v>
      </c>
      <c r="V1844" s="2">
        <f t="shared" ref="V1844:V1853" si="1081">IF(C1844=0,"-",AB1844/C1844)</f>
        <v>0</v>
      </c>
      <c r="W1844" s="2">
        <f t="shared" ref="W1844:W1853" si="1082">IF(C1844=0,"-",AC1844/C1844)</f>
        <v>8.6103723404255317E-2</v>
      </c>
      <c r="X1844" s="193">
        <f t="shared" ref="X1844:X1853" si="1083">IF(C1844=0,"-",AD1844/C1844)</f>
        <v>0.47207446808510639</v>
      </c>
      <c r="Y1844" s="2">
        <f t="shared" ref="Y1844:Y1853" si="1084">IF(C1844=0,"-",(1-T1844-U1844-V1844-W1844-X1844))</f>
        <v>9.6409574468084291E-3</v>
      </c>
      <c r="Z1844" s="1">
        <v>1300</v>
      </c>
      <c r="AC1844" s="1">
        <v>259</v>
      </c>
      <c r="AD1844" s="1">
        <v>1420</v>
      </c>
      <c r="AE1844" s="1">
        <v>14</v>
      </c>
      <c r="AI1844" s="1">
        <v>15</v>
      </c>
      <c r="AZ1844" t="s">
        <v>1567</v>
      </c>
      <c r="BA1844" t="str">
        <f t="shared" ref="BA1844:BA1853" si="1085">A1844&amp;" "&amp;"CD"&amp;BC1844</f>
        <v>Glastonbury CD1</v>
      </c>
      <c r="BC1844">
        <v>1</v>
      </c>
      <c r="BE1844" s="97">
        <v>9</v>
      </c>
      <c r="BF1844" s="99">
        <v>3</v>
      </c>
      <c r="BG1844" s="105">
        <f>BE1844*1000+BF1844</f>
        <v>9003</v>
      </c>
    </row>
    <row r="1845" spans="1:59">
      <c r="A1845" t="s">
        <v>2584</v>
      </c>
      <c r="C1845" s="1">
        <f t="shared" si="1076"/>
        <v>178</v>
      </c>
      <c r="D1845" s="1"/>
      <c r="E1845" s="1"/>
      <c r="F1845" s="1"/>
      <c r="G1845" s="1"/>
      <c r="H1845" s="1"/>
      <c r="I1845" s="1"/>
      <c r="J1845" s="1"/>
      <c r="K1845" s="1"/>
      <c r="L1845" s="1"/>
      <c r="M1845" s="7">
        <f>RANK(Z1845,(Z1845:AB1845,AC1845:AQ1845))</f>
        <v>2</v>
      </c>
      <c r="N1845" s="7">
        <f>RANK(AA1845,(Z1845:AB1845,AC1845:AQ1845))</f>
        <v>5</v>
      </c>
      <c r="O1845" s="7">
        <f>IF(AB1845&gt;0,RANK(AB1845,(Z1845:AB1845,AC1845:AQ1845)),0)</f>
        <v>0</v>
      </c>
      <c r="P1845" s="7"/>
      <c r="Q1845" s="1">
        <f t="shared" si="1077"/>
        <v>35</v>
      </c>
      <c r="R1845" s="2">
        <f t="shared" si="1078"/>
        <v>0.19662921348314608</v>
      </c>
      <c r="S1845" s="2"/>
      <c r="T1845" s="2">
        <f t="shared" si="1079"/>
        <v>0.3707865168539326</v>
      </c>
      <c r="U1845" s="2">
        <f t="shared" si="1080"/>
        <v>0</v>
      </c>
      <c r="V1845" s="2">
        <f t="shared" si="1081"/>
        <v>0</v>
      </c>
      <c r="W1845" s="2">
        <f t="shared" si="1082"/>
        <v>5.6179775280898875E-2</v>
      </c>
      <c r="X1845" s="193">
        <f t="shared" si="1083"/>
        <v>0.56741573033707871</v>
      </c>
      <c r="Y1845" s="2">
        <f t="shared" si="1084"/>
        <v>5.6179775280897903E-3</v>
      </c>
      <c r="Z1845" s="1">
        <v>66</v>
      </c>
      <c r="AC1845" s="1">
        <v>10</v>
      </c>
      <c r="AD1845" s="1">
        <v>101</v>
      </c>
      <c r="AE1845" s="1">
        <v>1</v>
      </c>
      <c r="AI1845" s="1">
        <v>0</v>
      </c>
      <c r="AZ1845" t="s">
        <v>1567</v>
      </c>
      <c r="BA1845" t="str">
        <f t="shared" si="1085"/>
        <v>Glastonbury CD2</v>
      </c>
      <c r="BC1845">
        <v>2</v>
      </c>
      <c r="BE1845" s="97">
        <v>9</v>
      </c>
      <c r="BF1845" s="99">
        <v>3</v>
      </c>
      <c r="BG1845" s="105">
        <f>BE1845*1000+BF1845</f>
        <v>9003</v>
      </c>
    </row>
    <row r="1846" spans="1:59">
      <c r="A1846" t="s">
        <v>767</v>
      </c>
      <c r="C1846" s="1">
        <f>SUM(Z1846:AQ1846)</f>
        <v>251</v>
      </c>
      <c r="D1846" s="1"/>
      <c r="E1846" s="1"/>
      <c r="F1846" s="1"/>
      <c r="G1846" s="1"/>
      <c r="H1846" s="1"/>
      <c r="I1846" s="1"/>
      <c r="J1846" s="1"/>
      <c r="K1846" s="1"/>
      <c r="L1846" s="1"/>
      <c r="M1846" s="7">
        <f>RANK(Z1846,(Z1846:AB1846,AC1846:AQ1846))</f>
        <v>2</v>
      </c>
      <c r="N1846" s="7">
        <f>RANK(AA1846,(Z1846:AB1846,AC1846:AQ1846))</f>
        <v>5</v>
      </c>
      <c r="O1846" s="7">
        <f>IF(AB1846&gt;0,RANK(AB1846,(Z1846:AB1846,AC1846:AQ1846)),0)</f>
        <v>0</v>
      </c>
      <c r="P1846" s="7"/>
      <c r="Q1846" s="1">
        <f t="shared" si="1077"/>
        <v>57</v>
      </c>
      <c r="R1846" s="2">
        <f t="shared" si="1078"/>
        <v>0.22709163346613545</v>
      </c>
      <c r="S1846" s="2"/>
      <c r="T1846" s="2">
        <f t="shared" si="1079"/>
        <v>0.30278884462151395</v>
      </c>
      <c r="U1846" s="2">
        <f t="shared" si="1080"/>
        <v>0</v>
      </c>
      <c r="V1846" s="2">
        <f t="shared" si="1081"/>
        <v>0</v>
      </c>
      <c r="W1846" s="2">
        <f t="shared" si="1082"/>
        <v>0.15537848605577689</v>
      </c>
      <c r="X1846" s="193">
        <f t="shared" si="1083"/>
        <v>0.52988047808764938</v>
      </c>
      <c r="Y1846" s="2">
        <f t="shared" si="1084"/>
        <v>1.1952191235059861E-2</v>
      </c>
      <c r="Z1846" s="1">
        <v>76</v>
      </c>
      <c r="AC1846" s="1">
        <v>39</v>
      </c>
      <c r="AD1846" s="1">
        <v>133</v>
      </c>
      <c r="AE1846" s="1">
        <v>0</v>
      </c>
      <c r="AI1846" s="1">
        <v>3</v>
      </c>
      <c r="AZ1846" t="s">
        <v>2234</v>
      </c>
      <c r="BA1846" t="str">
        <f t="shared" si="1085"/>
        <v>Middletown CD1</v>
      </c>
      <c r="BC1846">
        <v>1</v>
      </c>
      <c r="BE1846" s="97">
        <v>9</v>
      </c>
      <c r="BF1846" s="99">
        <v>7</v>
      </c>
      <c r="BG1846" s="105">
        <f t="shared" ref="BG1846:BG1853" si="1086">BE1846*1000+BF1846</f>
        <v>9007</v>
      </c>
    </row>
    <row r="1847" spans="1:59">
      <c r="A1847" t="s">
        <v>767</v>
      </c>
      <c r="C1847" s="1">
        <f>SUM(Z1847:AQ1847)</f>
        <v>1568</v>
      </c>
      <c r="D1847" s="1"/>
      <c r="E1847" s="1"/>
      <c r="F1847" s="1"/>
      <c r="G1847" s="1"/>
      <c r="H1847" s="1"/>
      <c r="I1847" s="1"/>
      <c r="J1847" s="1"/>
      <c r="K1847" s="1"/>
      <c r="L1847" s="1"/>
      <c r="M1847" s="7">
        <f>RANK(Z1847,(Z1847:AB1847,AC1847:AQ1847))</f>
        <v>2</v>
      </c>
      <c r="N1847" s="7" t="e">
        <f>RANK(AA1847,(Z1847:AB1847,AC1847:AQ1847))</f>
        <v>#N/A</v>
      </c>
      <c r="O1847" s="7">
        <f>IF(AB1847&gt;0,RANK(AB1847,(Z1847:AB1847,AC1847:AQ1847)),0)</f>
        <v>0</v>
      </c>
      <c r="P1847" s="7"/>
      <c r="Q1847" s="1">
        <f t="shared" si="1077"/>
        <v>560</v>
      </c>
      <c r="R1847" s="2">
        <f t="shared" si="1078"/>
        <v>0.35714285714285715</v>
      </c>
      <c r="S1847" s="2"/>
      <c r="T1847" s="2">
        <f t="shared" si="1079"/>
        <v>0.23405612244897958</v>
      </c>
      <c r="U1847" s="2">
        <f t="shared" si="1080"/>
        <v>0</v>
      </c>
      <c r="V1847" s="2">
        <f t="shared" si="1081"/>
        <v>0</v>
      </c>
      <c r="W1847" s="2">
        <f t="shared" si="1082"/>
        <v>0.14477040816326531</v>
      </c>
      <c r="X1847" s="193">
        <f t="shared" si="1083"/>
        <v>0.59119897959183676</v>
      </c>
      <c r="Y1847" s="2">
        <f t="shared" si="1084"/>
        <v>2.9974489795918324E-2</v>
      </c>
      <c r="Z1847" s="1">
        <v>367</v>
      </c>
      <c r="AC1847" s="1">
        <v>227</v>
      </c>
      <c r="AD1847" s="1">
        <v>927</v>
      </c>
      <c r="AE1847" s="1">
        <v>19</v>
      </c>
      <c r="AI1847" s="1">
        <v>28</v>
      </c>
      <c r="AZ1847" t="s">
        <v>2234</v>
      </c>
      <c r="BA1847" t="str">
        <f t="shared" si="1085"/>
        <v>Middletown CD3</v>
      </c>
      <c r="BC1847">
        <v>3</v>
      </c>
      <c r="BE1847" s="97">
        <v>9</v>
      </c>
      <c r="BF1847" s="99">
        <v>7</v>
      </c>
      <c r="BG1847" s="105">
        <f t="shared" si="1086"/>
        <v>9007</v>
      </c>
    </row>
    <row r="1848" spans="1:59">
      <c r="A1848" t="s">
        <v>155</v>
      </c>
      <c r="C1848" s="1">
        <f>SUM(Z1848:AQ1848)</f>
        <v>143</v>
      </c>
      <c r="D1848" s="1"/>
      <c r="E1848" s="1"/>
      <c r="F1848" s="1"/>
      <c r="G1848" s="1"/>
      <c r="H1848" s="1"/>
      <c r="I1848" s="1"/>
      <c r="J1848" s="1"/>
      <c r="K1848" s="1"/>
      <c r="L1848" s="1"/>
      <c r="M1848" s="7">
        <f>RANK(Z1848,(Z1848:AB1848,AC1848:AQ1848))</f>
        <v>2</v>
      </c>
      <c r="N1848" s="7">
        <f>RANK(AA1848,(Z1848:AB1848,AC1848:AQ1848))</f>
        <v>5</v>
      </c>
      <c r="O1848" s="7">
        <f>IF(AB1848&gt;0,RANK(AB1848,(Z1848:AB1848,AC1848:AQ1848)),0)</f>
        <v>0</v>
      </c>
      <c r="P1848" s="7"/>
      <c r="Q1848" s="1">
        <f t="shared" si="1077"/>
        <v>85</v>
      </c>
      <c r="R1848" s="2">
        <f t="shared" si="1078"/>
        <v>0.59440559440559437</v>
      </c>
      <c r="S1848" s="2"/>
      <c r="T1848" s="2">
        <f t="shared" si="1079"/>
        <v>0.16083916083916083</v>
      </c>
      <c r="U1848" s="2">
        <f t="shared" si="1080"/>
        <v>0</v>
      </c>
      <c r="V1848" s="2">
        <f t="shared" si="1081"/>
        <v>0</v>
      </c>
      <c r="W1848" s="2">
        <f t="shared" si="1082"/>
        <v>6.9930069930069935E-2</v>
      </c>
      <c r="X1848" s="193">
        <f t="shared" si="1083"/>
        <v>0.75524475524475521</v>
      </c>
      <c r="Y1848" s="2">
        <f t="shared" si="1084"/>
        <v>1.3986013986014068E-2</v>
      </c>
      <c r="Z1848" s="1">
        <v>23</v>
      </c>
      <c r="AC1848" s="1">
        <v>10</v>
      </c>
      <c r="AD1848" s="1">
        <v>108</v>
      </c>
      <c r="AE1848" s="1">
        <v>0</v>
      </c>
      <c r="AI1848" s="1">
        <v>2</v>
      </c>
      <c r="AZ1848" t="s">
        <v>19</v>
      </c>
      <c r="BA1848" t="str">
        <f t="shared" si="1085"/>
        <v>Shelton CD3</v>
      </c>
      <c r="BC1848">
        <v>3</v>
      </c>
      <c r="BE1848" s="97">
        <v>9</v>
      </c>
      <c r="BF1848" s="99">
        <v>1</v>
      </c>
      <c r="BG1848" s="105">
        <f t="shared" si="1086"/>
        <v>9001</v>
      </c>
    </row>
    <row r="1849" spans="1:59">
      <c r="A1849" t="s">
        <v>155</v>
      </c>
      <c r="C1849" s="1">
        <f>SUM(Z1849:AQ1849)</f>
        <v>3436</v>
      </c>
      <c r="D1849" s="1"/>
      <c r="E1849" s="1"/>
      <c r="F1849" s="1"/>
      <c r="G1849" s="1"/>
      <c r="H1849" s="1"/>
      <c r="I1849" s="1"/>
      <c r="J1849" s="1"/>
      <c r="K1849" s="1"/>
      <c r="L1849" s="1"/>
      <c r="M1849" s="7">
        <f>RANK(Z1849,(Z1849:AB1849,AC1849:AQ1849))</f>
        <v>2</v>
      </c>
      <c r="N1849" s="7" t="e">
        <f>RANK(AA1849,(Z1849:AB1849,AC1849:AQ1849))</f>
        <v>#N/A</v>
      </c>
      <c r="O1849" s="7">
        <f>IF(AB1849&gt;0,RANK(AB1849,(Z1849:AB1849,AC1849:AQ1849)),0)</f>
        <v>0</v>
      </c>
      <c r="P1849" s="7"/>
      <c r="Q1849" s="1">
        <f t="shared" si="1077"/>
        <v>1481</v>
      </c>
      <c r="R1849" s="2">
        <f t="shared" si="1078"/>
        <v>0.43102444703143189</v>
      </c>
      <c r="S1849" s="2"/>
      <c r="T1849" s="2">
        <f t="shared" si="1079"/>
        <v>0.21973224679860304</v>
      </c>
      <c r="U1849" s="2">
        <f t="shared" si="1080"/>
        <v>0</v>
      </c>
      <c r="V1849" s="2">
        <f t="shared" si="1081"/>
        <v>0</v>
      </c>
      <c r="W1849" s="2">
        <f t="shared" si="1082"/>
        <v>0.10913853317811409</v>
      </c>
      <c r="X1849" s="193">
        <f t="shared" si="1083"/>
        <v>0.65075669383003487</v>
      </c>
      <c r="Y1849" s="2">
        <f t="shared" si="1084"/>
        <v>2.0372526193248031E-2</v>
      </c>
      <c r="Z1849" s="1">
        <v>755</v>
      </c>
      <c r="AC1849" s="1">
        <v>375</v>
      </c>
      <c r="AD1849" s="1">
        <v>2236</v>
      </c>
      <c r="AE1849" s="1">
        <v>32</v>
      </c>
      <c r="AI1849" s="1">
        <v>38</v>
      </c>
      <c r="AZ1849" t="s">
        <v>19</v>
      </c>
      <c r="BA1849" t="str">
        <f t="shared" si="1085"/>
        <v>Shelton CD4</v>
      </c>
      <c r="BC1849">
        <v>4</v>
      </c>
      <c r="BE1849" s="97">
        <v>9</v>
      </c>
      <c r="BF1849" s="99">
        <v>1</v>
      </c>
      <c r="BG1849" s="105">
        <f t="shared" si="1086"/>
        <v>9001</v>
      </c>
    </row>
    <row r="1850" spans="1:59">
      <c r="A1850" t="s">
        <v>2000</v>
      </c>
      <c r="C1850" s="1">
        <f t="shared" si="1076"/>
        <v>1098</v>
      </c>
      <c r="D1850" s="1"/>
      <c r="E1850" s="1"/>
      <c r="F1850" s="1"/>
      <c r="G1850" s="1"/>
      <c r="H1850" s="1"/>
      <c r="I1850" s="1"/>
      <c r="J1850" s="1"/>
      <c r="K1850" s="1"/>
      <c r="L1850" s="1"/>
      <c r="M1850" s="7">
        <f>RANK(Z1850,(Z1850:AB1850,AC1850:AQ1850))</f>
        <v>2</v>
      </c>
      <c r="N1850" s="7" t="e">
        <f>RANK(AA1850,(Z1850:AB1850,AC1850:AQ1850))</f>
        <v>#N/A</v>
      </c>
      <c r="O1850" s="7">
        <f>IF(AB1850&gt;0,RANK(AB1850,(Z1850:AB1850,AC1850:AQ1850)),0)</f>
        <v>0</v>
      </c>
      <c r="P1850" s="7"/>
      <c r="Q1850" s="1">
        <f t="shared" si="1077"/>
        <v>463</v>
      </c>
      <c r="R1850" s="2">
        <f t="shared" si="1078"/>
        <v>0.42167577413479052</v>
      </c>
      <c r="S1850" s="2"/>
      <c r="T1850" s="2">
        <f t="shared" si="1079"/>
        <v>0.21311475409836064</v>
      </c>
      <c r="U1850" s="2">
        <f t="shared" si="1080"/>
        <v>0</v>
      </c>
      <c r="V1850" s="2">
        <f t="shared" si="1081"/>
        <v>0</v>
      </c>
      <c r="W1850" s="2">
        <f t="shared" si="1082"/>
        <v>0.13205828779599271</v>
      </c>
      <c r="X1850" s="193">
        <f t="shared" si="1083"/>
        <v>0.63479052823315119</v>
      </c>
      <c r="Y1850" s="2">
        <f t="shared" si="1084"/>
        <v>2.0036429872495432E-2</v>
      </c>
      <c r="Z1850" s="1">
        <v>234</v>
      </c>
      <c r="AC1850" s="1">
        <v>145</v>
      </c>
      <c r="AD1850" s="1">
        <v>697</v>
      </c>
      <c r="AE1850" s="1">
        <v>10</v>
      </c>
      <c r="AI1850" s="1">
        <v>12</v>
      </c>
      <c r="AZ1850" t="s">
        <v>1509</v>
      </c>
      <c r="BA1850" t="str">
        <f t="shared" si="1085"/>
        <v>Torrington CD1</v>
      </c>
      <c r="BC1850">
        <v>1</v>
      </c>
      <c r="BE1850" s="97">
        <v>9</v>
      </c>
      <c r="BF1850" s="99">
        <v>5</v>
      </c>
      <c r="BG1850" s="105">
        <f t="shared" si="1086"/>
        <v>9005</v>
      </c>
    </row>
    <row r="1851" spans="1:59">
      <c r="A1851" t="s">
        <v>2000</v>
      </c>
      <c r="C1851" s="1">
        <f t="shared" si="1076"/>
        <v>966</v>
      </c>
      <c r="D1851" s="1"/>
      <c r="E1851" s="1"/>
      <c r="F1851" s="1"/>
      <c r="G1851" s="1"/>
      <c r="H1851" s="1"/>
      <c r="I1851" s="1"/>
      <c r="J1851" s="1"/>
      <c r="K1851" s="1"/>
      <c r="L1851" s="1"/>
      <c r="M1851" s="7">
        <f>RANK(Z1851,(Z1851:AB1851,AC1851:AQ1851))</f>
        <v>2</v>
      </c>
      <c r="N1851" s="7" t="e">
        <f>RANK(AA1851,(Z1851:AB1851,AC1851:AQ1851))</f>
        <v>#N/A</v>
      </c>
      <c r="O1851" s="7">
        <f>IF(AB1851&gt;0,RANK(AB1851,(Z1851:AB1851,AC1851:AQ1851)),0)</f>
        <v>0</v>
      </c>
      <c r="P1851" s="7"/>
      <c r="Q1851" s="1">
        <f t="shared" si="1077"/>
        <v>470</v>
      </c>
      <c r="R1851" s="2">
        <f t="shared" si="1078"/>
        <v>0.48654244306418221</v>
      </c>
      <c r="S1851" s="2"/>
      <c r="T1851" s="2">
        <f t="shared" si="1079"/>
        <v>0.19254658385093168</v>
      </c>
      <c r="U1851" s="2">
        <f t="shared" si="1080"/>
        <v>0</v>
      </c>
      <c r="V1851" s="2">
        <f t="shared" si="1081"/>
        <v>0</v>
      </c>
      <c r="W1851" s="2">
        <f t="shared" si="1082"/>
        <v>0.11697722567287784</v>
      </c>
      <c r="X1851" s="193">
        <f t="shared" si="1083"/>
        <v>0.67908902691511386</v>
      </c>
      <c r="Y1851" s="2">
        <f t="shared" si="1084"/>
        <v>1.1387163561076608E-2</v>
      </c>
      <c r="Z1851" s="1">
        <v>186</v>
      </c>
      <c r="AC1851" s="1">
        <v>113</v>
      </c>
      <c r="AD1851" s="1">
        <v>656</v>
      </c>
      <c r="AE1851" s="1">
        <v>4</v>
      </c>
      <c r="AI1851" s="1">
        <v>7</v>
      </c>
      <c r="AZ1851" t="s">
        <v>1509</v>
      </c>
      <c r="BA1851" t="str">
        <f t="shared" si="1085"/>
        <v>Torrington CD5</v>
      </c>
      <c r="BC1851">
        <v>5</v>
      </c>
      <c r="BE1851" s="97">
        <v>9</v>
      </c>
      <c r="BF1851" s="99">
        <v>5</v>
      </c>
      <c r="BG1851" s="105">
        <f t="shared" si="1086"/>
        <v>9005</v>
      </c>
    </row>
    <row r="1852" spans="1:59">
      <c r="A1852" t="s">
        <v>24</v>
      </c>
      <c r="C1852" s="1">
        <f t="shared" si="1076"/>
        <v>377</v>
      </c>
      <c r="D1852" s="1"/>
      <c r="E1852" s="1"/>
      <c r="F1852" s="1"/>
      <c r="G1852" s="1"/>
      <c r="H1852" s="1"/>
      <c r="I1852" s="1"/>
      <c r="J1852" s="1"/>
      <c r="K1852" s="1"/>
      <c r="L1852" s="1"/>
      <c r="M1852" s="7">
        <f>RANK(Z1852,(Z1852:AB1852,AC1852:AQ1852))</f>
        <v>2</v>
      </c>
      <c r="N1852" s="7" t="e">
        <f>RANK(AA1852,(Z1852:AB1852,AC1852:AQ1852))</f>
        <v>#N/A</v>
      </c>
      <c r="O1852" s="7">
        <f>IF(AB1852&gt;0,RANK(AB1852,(Z1852:AB1852,AC1852:AQ1852)),0)</f>
        <v>0</v>
      </c>
      <c r="P1852" s="7"/>
      <c r="Q1852" s="1">
        <f t="shared" si="1077"/>
        <v>232</v>
      </c>
      <c r="R1852" s="2">
        <f t="shared" si="1078"/>
        <v>0.61538461538461542</v>
      </c>
      <c r="S1852" s="2"/>
      <c r="T1852" s="2">
        <f t="shared" si="1079"/>
        <v>0.14058355437665782</v>
      </c>
      <c r="U1852" s="2">
        <f t="shared" si="1080"/>
        <v>0</v>
      </c>
      <c r="V1852" s="2">
        <f t="shared" si="1081"/>
        <v>0</v>
      </c>
      <c r="W1852" s="2">
        <f t="shared" si="1082"/>
        <v>9.5490716180371346E-2</v>
      </c>
      <c r="X1852" s="193">
        <f t="shared" si="1083"/>
        <v>0.75596816976127323</v>
      </c>
      <c r="Y1852" s="2">
        <f t="shared" si="1084"/>
        <v>7.9575596816976457E-3</v>
      </c>
      <c r="Z1852" s="1">
        <v>53</v>
      </c>
      <c r="AC1852" s="1">
        <v>36</v>
      </c>
      <c r="AD1852" s="1">
        <v>285</v>
      </c>
      <c r="AE1852" s="1">
        <v>1</v>
      </c>
      <c r="AI1852" s="1">
        <v>2</v>
      </c>
      <c r="AZ1852" t="s">
        <v>3189</v>
      </c>
      <c r="BA1852" t="str">
        <f t="shared" si="1085"/>
        <v>Waterbury CD3</v>
      </c>
      <c r="BC1852">
        <v>3</v>
      </c>
      <c r="BE1852" s="97">
        <v>9</v>
      </c>
      <c r="BF1852" s="99">
        <v>9</v>
      </c>
      <c r="BG1852" s="105">
        <f t="shared" si="1086"/>
        <v>9009</v>
      </c>
    </row>
    <row r="1853" spans="1:59">
      <c r="A1853" t="s">
        <v>24</v>
      </c>
      <c r="C1853" s="1">
        <f t="shared" si="1076"/>
        <v>2094</v>
      </c>
      <c r="D1853" s="1"/>
      <c r="E1853" s="1"/>
      <c r="F1853" s="1"/>
      <c r="G1853" s="1"/>
      <c r="H1853" s="1"/>
      <c r="I1853" s="1"/>
      <c r="J1853" s="1"/>
      <c r="K1853" s="1"/>
      <c r="L1853" s="1"/>
      <c r="M1853" s="7">
        <f>RANK(Z1853,(Z1853:AB1853,AC1853:AQ1853))</f>
        <v>2</v>
      </c>
      <c r="N1853" s="7" t="e">
        <f>RANK(AA1853,(Z1853:AB1853,AC1853:AQ1853))</f>
        <v>#N/A</v>
      </c>
      <c r="O1853" s="7">
        <f>IF(AB1853&gt;0,RANK(AB1853,(Z1853:AB1853,AC1853:AQ1853)),0)</f>
        <v>0</v>
      </c>
      <c r="P1853" s="7"/>
      <c r="Q1853" s="1">
        <f t="shared" si="1077"/>
        <v>1217</v>
      </c>
      <c r="R1853" s="2">
        <f t="shared" si="1078"/>
        <v>0.58118433619866283</v>
      </c>
      <c r="S1853" s="2"/>
      <c r="T1853" s="2">
        <f t="shared" si="1079"/>
        <v>0.13371537726838587</v>
      </c>
      <c r="U1853" s="2">
        <f t="shared" si="1080"/>
        <v>0</v>
      </c>
      <c r="V1853" s="2">
        <f t="shared" si="1081"/>
        <v>0</v>
      </c>
      <c r="W1853" s="2">
        <f t="shared" si="1082"/>
        <v>0.12082139446036294</v>
      </c>
      <c r="X1853" s="193">
        <f t="shared" si="1083"/>
        <v>0.71489971346704873</v>
      </c>
      <c r="Y1853" s="2">
        <f t="shared" si="1084"/>
        <v>3.0563514804202496E-2</v>
      </c>
      <c r="Z1853" s="1">
        <v>280</v>
      </c>
      <c r="AC1853" s="1">
        <v>253</v>
      </c>
      <c r="AD1853" s="1">
        <v>1497</v>
      </c>
      <c r="AE1853" s="1">
        <v>28</v>
      </c>
      <c r="AI1853" s="1">
        <v>36</v>
      </c>
      <c r="AZ1853" t="s">
        <v>3189</v>
      </c>
      <c r="BA1853" t="str">
        <f t="shared" si="1085"/>
        <v>Waterbury CD5</v>
      </c>
      <c r="BC1853">
        <v>5</v>
      </c>
      <c r="BE1853" s="97">
        <v>9</v>
      </c>
      <c r="BF1853" s="99">
        <v>9</v>
      </c>
      <c r="BG1853" s="105">
        <f t="shared" si="1086"/>
        <v>9009</v>
      </c>
    </row>
    <row r="1854" spans="1:59">
      <c r="A1854" s="48"/>
    </row>
    <row r="1855" spans="1:59">
      <c r="A1855" s="48"/>
    </row>
    <row r="1856" spans="1:59">
      <c r="A1856" s="48"/>
    </row>
    <row r="1857" spans="1:59">
      <c r="A1857" s="48"/>
    </row>
    <row r="1858" spans="1:59">
      <c r="A1858" s="48"/>
    </row>
    <row r="1859" spans="1:59">
      <c r="A1859" s="48"/>
    </row>
    <row r="1860" spans="1:59">
      <c r="A1860" s="48"/>
    </row>
    <row r="1861" spans="1:59">
      <c r="A1861" s="48"/>
      <c r="BE1861"/>
      <c r="BF1861"/>
      <c r="BG1861"/>
    </row>
    <row r="1862" spans="1:59">
      <c r="A1862" s="48"/>
      <c r="BE1862"/>
      <c r="BF1862"/>
      <c r="BG1862"/>
    </row>
    <row r="1865" spans="1:59">
      <c r="AK1865" s="1"/>
      <c r="BC1865">
        <v>1</v>
      </c>
      <c r="BE1865"/>
      <c r="BF1865"/>
      <c r="BG1865"/>
    </row>
    <row r="1866" spans="1:59">
      <c r="AK1866" s="1"/>
      <c r="BC1866">
        <v>2</v>
      </c>
      <c r="BE1866"/>
      <c r="BF1866"/>
      <c r="BG1866"/>
    </row>
    <row r="1867" spans="1:59">
      <c r="AK1867" s="1"/>
      <c r="BC1867">
        <v>3</v>
      </c>
      <c r="BE1867"/>
      <c r="BF1867"/>
      <c r="BG1867"/>
    </row>
    <row r="1868" spans="1:59">
      <c r="AK1868" s="1"/>
      <c r="BC1868">
        <v>4</v>
      </c>
      <c r="BE1868"/>
      <c r="BF1868"/>
      <c r="BG1868"/>
    </row>
    <row r="1869" spans="1:59">
      <c r="AK1869" s="1"/>
      <c r="BC1869">
        <v>5</v>
      </c>
      <c r="BE1869"/>
      <c r="BF1869"/>
      <c r="BG1869"/>
    </row>
    <row r="1870" spans="1:59">
      <c r="AK1870" s="1"/>
      <c r="BC1870">
        <v>6</v>
      </c>
      <c r="BE1870"/>
      <c r="BF1870"/>
      <c r="BG1870"/>
    </row>
    <row r="1871" spans="1:59">
      <c r="AK1871" s="1"/>
      <c r="BC1871">
        <v>7</v>
      </c>
      <c r="BE1871"/>
      <c r="BF1871"/>
      <c r="BG1871"/>
    </row>
    <row r="1872" spans="1:59">
      <c r="AK1872" s="1"/>
      <c r="BC1872">
        <v>8</v>
      </c>
      <c r="BE1872"/>
      <c r="BF1872"/>
      <c r="BG1872"/>
    </row>
    <row r="1873" spans="17:59">
      <c r="AK1873" s="1"/>
      <c r="BC1873">
        <v>9</v>
      </c>
      <c r="BE1873"/>
      <c r="BF1873"/>
      <c r="BG1873"/>
    </row>
    <row r="1874" spans="17:59">
      <c r="AK1874" s="1"/>
      <c r="BC1874">
        <v>10</v>
      </c>
      <c r="BE1874"/>
      <c r="BF1874"/>
      <c r="BG1874"/>
    </row>
    <row r="1875" spans="17:59">
      <c r="AK1875" s="1"/>
      <c r="BC1875">
        <v>11</v>
      </c>
      <c r="BE1875"/>
      <c r="BF1875"/>
      <c r="BG1875"/>
    </row>
    <row r="1876" spans="17:59">
      <c r="AK1876" s="1"/>
      <c r="BC1876">
        <v>12</v>
      </c>
      <c r="BE1876"/>
      <c r="BF1876"/>
      <c r="BG1876"/>
    </row>
    <row r="1877" spans="17:59">
      <c r="Q1877"/>
      <c r="R1877"/>
      <c r="S1877"/>
      <c r="Z1877"/>
      <c r="AA1877"/>
      <c r="AB1877"/>
      <c r="AC1877"/>
      <c r="AD1877"/>
      <c r="AE1877"/>
      <c r="AF1877"/>
      <c r="AG1877"/>
      <c r="AH1877"/>
      <c r="AI1877"/>
      <c r="AJ1877"/>
      <c r="AK1877" s="1"/>
      <c r="BE1877"/>
      <c r="BF1877"/>
      <c r="BG1877"/>
    </row>
    <row r="1878" spans="17:59">
      <c r="Q1878"/>
      <c r="R1878"/>
      <c r="S1878"/>
      <c r="Z1878"/>
      <c r="AA1878"/>
      <c r="AB1878"/>
      <c r="AC1878"/>
      <c r="AD1878"/>
      <c r="AE1878"/>
      <c r="AF1878"/>
      <c r="AG1878"/>
      <c r="AH1878"/>
      <c r="AI1878"/>
      <c r="AJ1878"/>
      <c r="AK1878" s="1"/>
      <c r="BE1878"/>
      <c r="BF1878"/>
      <c r="BG1878"/>
    </row>
    <row r="1881" spans="17:59">
      <c r="Q1881"/>
      <c r="R1881"/>
      <c r="S1881"/>
      <c r="Z1881"/>
      <c r="AA1881"/>
      <c r="AB1881"/>
      <c r="AC1881"/>
      <c r="AD1881"/>
      <c r="AE1881"/>
      <c r="AF1881"/>
      <c r="AG1881"/>
      <c r="AH1881"/>
      <c r="AI1881"/>
      <c r="AJ1881"/>
      <c r="AK1881" s="1"/>
      <c r="BE1881"/>
      <c r="BF1881"/>
      <c r="BG1881"/>
    </row>
    <row r="1882" spans="17:59">
      <c r="Q1882"/>
      <c r="R1882"/>
      <c r="S1882"/>
      <c r="Z1882"/>
      <c r="AA1882"/>
      <c r="AB1882"/>
      <c r="AC1882"/>
      <c r="AD1882"/>
      <c r="AE1882"/>
      <c r="AF1882"/>
      <c r="AG1882"/>
      <c r="AH1882"/>
      <c r="AI1882"/>
      <c r="AJ1882"/>
      <c r="AK1882" s="1"/>
      <c r="AL1882" s="1"/>
      <c r="AN1882" s="1"/>
      <c r="AO1882" s="1"/>
      <c r="AP1882" s="1"/>
      <c r="AQ1882" s="1"/>
      <c r="BE1882"/>
      <c r="BF1882"/>
      <c r="BG1882"/>
    </row>
    <row r="1883" spans="17:59">
      <c r="Q1883"/>
      <c r="R1883"/>
      <c r="S1883"/>
      <c r="Z1883"/>
      <c r="AA1883"/>
      <c r="AB1883"/>
      <c r="AC1883"/>
      <c r="AD1883"/>
      <c r="AE1883"/>
      <c r="AF1883"/>
      <c r="AG1883"/>
      <c r="AH1883"/>
      <c r="AI1883"/>
      <c r="AJ1883"/>
      <c r="AK1883" s="1"/>
      <c r="AL1883" s="1"/>
      <c r="AN1883" s="1"/>
      <c r="AO1883" s="1"/>
      <c r="AP1883" s="1"/>
      <c r="AQ1883" s="1"/>
      <c r="BE1883"/>
      <c r="BF1883"/>
      <c r="BG1883"/>
    </row>
    <row r="1884" spans="17:59">
      <c r="Q1884"/>
      <c r="R1884"/>
      <c r="S1884"/>
      <c r="Z1884"/>
      <c r="AA1884"/>
      <c r="AB1884"/>
      <c r="AC1884"/>
      <c r="AD1884"/>
      <c r="AE1884"/>
      <c r="AF1884"/>
      <c r="AG1884"/>
      <c r="AH1884"/>
      <c r="AI1884"/>
      <c r="AJ1884"/>
      <c r="AK1884" s="1"/>
      <c r="AL1884" s="1"/>
      <c r="AN1884" s="1"/>
      <c r="AO1884" s="1"/>
      <c r="AP1884" s="1"/>
      <c r="AQ1884" s="1"/>
      <c r="BE1884"/>
      <c r="BF1884"/>
      <c r="BG1884"/>
    </row>
    <row r="1885" spans="17:59">
      <c r="Q1885"/>
      <c r="R1885"/>
      <c r="S1885"/>
      <c r="Z1885"/>
      <c r="AA1885"/>
      <c r="AB1885"/>
      <c r="AC1885"/>
      <c r="AD1885"/>
      <c r="AE1885"/>
      <c r="AF1885"/>
      <c r="AG1885"/>
      <c r="AH1885"/>
      <c r="AI1885"/>
      <c r="AJ1885"/>
      <c r="AK1885" s="1"/>
      <c r="AL1885" s="1"/>
      <c r="AN1885" s="1"/>
      <c r="AO1885" s="1"/>
      <c r="AP1885" s="1"/>
      <c r="AQ1885" s="1"/>
      <c r="BE1885"/>
      <c r="BF1885"/>
      <c r="BG1885"/>
    </row>
    <row r="1886" spans="17:59">
      <c r="Q1886"/>
      <c r="R1886"/>
      <c r="S1886"/>
      <c r="Z1886"/>
      <c r="AA1886"/>
      <c r="AB1886"/>
      <c r="AC1886"/>
      <c r="AD1886"/>
      <c r="AE1886"/>
      <c r="AF1886"/>
      <c r="AG1886"/>
      <c r="AH1886"/>
      <c r="AI1886"/>
      <c r="AJ1886"/>
      <c r="AK1886" s="1"/>
      <c r="AL1886" s="1"/>
      <c r="AN1886" s="1"/>
      <c r="AO1886" s="1"/>
      <c r="AP1886" s="1"/>
      <c r="AQ1886" s="1"/>
      <c r="BE1886"/>
      <c r="BF1886"/>
      <c r="BG1886"/>
    </row>
    <row r="1887" spans="17:59">
      <c r="Q1887"/>
      <c r="R1887"/>
      <c r="S1887"/>
      <c r="Z1887"/>
      <c r="AA1887"/>
      <c r="AB1887"/>
      <c r="AC1887"/>
      <c r="AD1887"/>
      <c r="AE1887"/>
      <c r="AF1887"/>
      <c r="AG1887"/>
      <c r="AH1887"/>
      <c r="AI1887"/>
      <c r="AJ1887"/>
      <c r="AK1887" s="1"/>
      <c r="AL1887" s="1"/>
      <c r="AN1887" s="1"/>
      <c r="AO1887" s="1"/>
      <c r="AP1887" s="1"/>
      <c r="AQ1887" s="1"/>
      <c r="BE1887"/>
      <c r="BF1887"/>
      <c r="BG1887"/>
    </row>
    <row r="1888" spans="17:59">
      <c r="Q1888"/>
      <c r="R1888"/>
      <c r="S1888"/>
      <c r="Z1888"/>
      <c r="AA1888"/>
      <c r="AB1888"/>
      <c r="AC1888"/>
      <c r="AD1888"/>
      <c r="AE1888"/>
      <c r="AF1888"/>
      <c r="AG1888"/>
      <c r="AH1888"/>
      <c r="AI1888"/>
      <c r="AJ1888"/>
      <c r="AK1888" s="1"/>
      <c r="AL1888" s="1"/>
      <c r="AN1888" s="1"/>
      <c r="AO1888" s="1"/>
      <c r="AP1888" s="1"/>
      <c r="AQ1888" s="1"/>
      <c r="BE1888"/>
      <c r="BF1888"/>
      <c r="BG1888"/>
    </row>
    <row r="1889" spans="17:59">
      <c r="Q1889"/>
      <c r="R1889"/>
      <c r="S1889"/>
      <c r="Z1889"/>
      <c r="AA1889"/>
      <c r="AB1889"/>
      <c r="AC1889"/>
      <c r="AD1889"/>
      <c r="AE1889"/>
      <c r="AF1889"/>
      <c r="AG1889"/>
      <c r="AH1889"/>
      <c r="AI1889"/>
      <c r="AJ1889"/>
      <c r="AK1889" s="1"/>
      <c r="AL1889" s="1"/>
      <c r="AN1889" s="1"/>
      <c r="AO1889" s="1"/>
      <c r="AP1889" s="1"/>
      <c r="AQ1889" s="1"/>
      <c r="BE1889"/>
      <c r="BF1889"/>
      <c r="BG1889"/>
    </row>
    <row r="1890" spans="17:59">
      <c r="Q1890"/>
      <c r="R1890"/>
      <c r="S1890"/>
      <c r="Z1890"/>
      <c r="AA1890"/>
      <c r="AB1890"/>
      <c r="AC1890"/>
      <c r="AD1890"/>
      <c r="AE1890"/>
      <c r="AF1890"/>
      <c r="AG1890"/>
      <c r="AH1890"/>
      <c r="AI1890"/>
      <c r="AJ1890"/>
      <c r="AK1890" s="1"/>
      <c r="AL1890" s="1"/>
      <c r="AN1890" s="1"/>
      <c r="AO1890" s="1"/>
      <c r="AP1890" s="1"/>
      <c r="AQ1890" s="1"/>
      <c r="BE1890"/>
      <c r="BF1890"/>
      <c r="BG1890"/>
    </row>
    <row r="1891" spans="17:59">
      <c r="Q1891"/>
      <c r="R1891"/>
      <c r="S1891"/>
      <c r="Z1891"/>
      <c r="AA1891"/>
      <c r="AB1891"/>
      <c r="AC1891"/>
      <c r="AD1891"/>
      <c r="AE1891"/>
      <c r="AF1891"/>
      <c r="AG1891"/>
      <c r="AH1891"/>
      <c r="AI1891"/>
      <c r="AJ1891"/>
      <c r="AK1891" s="1"/>
      <c r="AL1891" s="1"/>
      <c r="AN1891" s="1"/>
      <c r="AO1891" s="1"/>
      <c r="AP1891" s="1"/>
      <c r="AQ1891" s="1"/>
      <c r="BE1891"/>
      <c r="BF1891"/>
      <c r="BG1891"/>
    </row>
    <row r="1892" spans="17:59">
      <c r="Q1892"/>
      <c r="R1892"/>
      <c r="S1892"/>
      <c r="Z1892"/>
      <c r="AA1892"/>
      <c r="AB1892"/>
      <c r="AC1892"/>
      <c r="AD1892"/>
      <c r="AE1892"/>
      <c r="AF1892"/>
      <c r="AG1892"/>
      <c r="AH1892"/>
      <c r="AI1892"/>
      <c r="AJ1892"/>
      <c r="AK1892" s="1"/>
      <c r="AL1892" s="1"/>
      <c r="AN1892" s="1"/>
      <c r="AO1892" s="1"/>
      <c r="AP1892" s="1"/>
      <c r="AQ1892" s="1"/>
      <c r="BE1892"/>
      <c r="BF1892"/>
      <c r="BG1892"/>
    </row>
    <row r="1893" spans="17:59">
      <c r="Q1893"/>
      <c r="R1893"/>
      <c r="S1893"/>
      <c r="Z1893"/>
      <c r="AA1893"/>
      <c r="AB1893"/>
      <c r="AC1893"/>
      <c r="AD1893"/>
      <c r="AE1893"/>
      <c r="AF1893"/>
      <c r="AG1893"/>
      <c r="AH1893"/>
      <c r="AI1893"/>
      <c r="AJ1893"/>
      <c r="AK1893" s="1"/>
      <c r="BE1893"/>
      <c r="BF1893"/>
      <c r="BG1893"/>
    </row>
    <row r="1894" spans="17:59">
      <c r="Q1894"/>
      <c r="R1894"/>
      <c r="S1894"/>
      <c r="Z1894"/>
      <c r="AA1894"/>
      <c r="AB1894"/>
      <c r="AC1894"/>
      <c r="AD1894"/>
      <c r="AE1894"/>
      <c r="AF1894"/>
      <c r="AG1894"/>
      <c r="AH1894"/>
      <c r="AI1894"/>
      <c r="AJ1894"/>
      <c r="AK1894" s="1"/>
      <c r="BE1894"/>
      <c r="BF1894"/>
      <c r="BG1894"/>
    </row>
    <row r="1895" spans="17:59">
      <c r="Q1895"/>
      <c r="R1895"/>
      <c r="S1895"/>
      <c r="Z1895"/>
      <c r="AA1895"/>
      <c r="AB1895"/>
      <c r="AC1895"/>
      <c r="AD1895"/>
      <c r="AE1895"/>
      <c r="AF1895"/>
      <c r="AG1895"/>
      <c r="AH1895"/>
      <c r="AI1895"/>
      <c r="AJ1895"/>
      <c r="AK1895" s="1"/>
      <c r="BE1895"/>
      <c r="BF1895"/>
      <c r="BG1895"/>
    </row>
    <row r="1896" spans="17:59">
      <c r="Q1896"/>
      <c r="R1896"/>
      <c r="S1896"/>
      <c r="Z1896"/>
      <c r="AA1896"/>
      <c r="AB1896"/>
      <c r="AC1896"/>
      <c r="AD1896"/>
      <c r="AE1896"/>
      <c r="AF1896"/>
      <c r="AG1896"/>
      <c r="AH1896"/>
      <c r="AI1896"/>
      <c r="AJ1896"/>
      <c r="AK1896" s="1"/>
      <c r="BE1896"/>
      <c r="BF1896"/>
      <c r="BG1896"/>
    </row>
    <row r="1897" spans="17:59">
      <c r="Q1897"/>
      <c r="R1897"/>
      <c r="S1897"/>
      <c r="Z1897"/>
      <c r="AA1897"/>
      <c r="AB1897"/>
      <c r="AC1897"/>
      <c r="AD1897"/>
      <c r="AE1897"/>
      <c r="AF1897"/>
      <c r="AG1897"/>
      <c r="AH1897"/>
      <c r="AI1897"/>
      <c r="AJ1897"/>
      <c r="AK1897" s="1"/>
      <c r="BE1897"/>
      <c r="BF1897"/>
      <c r="BG1897"/>
    </row>
    <row r="1904" spans="17:59">
      <c r="Q1904"/>
      <c r="R1904"/>
      <c r="S1904"/>
      <c r="Z1904"/>
      <c r="AA1904"/>
      <c r="AB1904"/>
      <c r="AC1904"/>
      <c r="AD1904"/>
      <c r="AE1904"/>
      <c r="AF1904"/>
      <c r="AG1904"/>
      <c r="AH1904"/>
      <c r="AI1904"/>
      <c r="AJ1904"/>
      <c r="AK1904" s="1"/>
      <c r="BC1904">
        <v>1</v>
      </c>
      <c r="BE1904"/>
      <c r="BF1904"/>
      <c r="BG1904"/>
    </row>
    <row r="1905" spans="17:59">
      <c r="Q1905"/>
      <c r="R1905"/>
      <c r="S1905"/>
      <c r="Z1905"/>
      <c r="AA1905"/>
      <c r="AB1905"/>
      <c r="AC1905"/>
      <c r="AD1905"/>
      <c r="AE1905"/>
      <c r="AF1905"/>
      <c r="AG1905"/>
      <c r="AH1905"/>
      <c r="AI1905"/>
      <c r="AJ1905"/>
      <c r="AK1905" s="1"/>
      <c r="BC1905">
        <v>2</v>
      </c>
      <c r="BE1905"/>
      <c r="BF1905"/>
      <c r="BG1905"/>
    </row>
    <row r="1906" spans="17:59">
      <c r="Q1906"/>
      <c r="R1906"/>
      <c r="S1906"/>
      <c r="Z1906"/>
      <c r="AA1906"/>
      <c r="AB1906"/>
      <c r="AC1906"/>
      <c r="AD1906"/>
      <c r="AE1906"/>
      <c r="AF1906"/>
      <c r="AG1906"/>
      <c r="AH1906"/>
      <c r="AI1906"/>
      <c r="AJ1906"/>
      <c r="BC1906">
        <v>3</v>
      </c>
      <c r="BE1906"/>
      <c r="BF1906"/>
      <c r="BG1906"/>
    </row>
    <row r="1907" spans="17:59">
      <c r="Q1907"/>
      <c r="R1907"/>
      <c r="S1907"/>
      <c r="Z1907"/>
      <c r="AA1907"/>
      <c r="AB1907"/>
      <c r="AC1907"/>
      <c r="AD1907"/>
      <c r="AE1907"/>
      <c r="AF1907"/>
      <c r="AG1907"/>
      <c r="AH1907"/>
      <c r="AI1907"/>
      <c r="AJ1907"/>
      <c r="BC1907">
        <v>4</v>
      </c>
      <c r="BE1907"/>
      <c r="BF1907"/>
      <c r="BG1907"/>
    </row>
    <row r="1908" spans="17:59">
      <c r="Q1908"/>
      <c r="R1908"/>
      <c r="S1908"/>
      <c r="Z1908"/>
      <c r="AA1908"/>
      <c r="AB1908"/>
      <c r="AC1908"/>
      <c r="AD1908"/>
      <c r="AE1908"/>
      <c r="AF1908"/>
      <c r="AG1908"/>
      <c r="AH1908"/>
      <c r="AI1908"/>
      <c r="AJ1908"/>
      <c r="BC1908">
        <v>5</v>
      </c>
      <c r="BE1908"/>
      <c r="BF1908"/>
      <c r="BG1908"/>
    </row>
    <row r="1909" spans="17:59">
      <c r="Q1909"/>
      <c r="R1909"/>
      <c r="S1909"/>
      <c r="Z1909"/>
      <c r="AA1909"/>
      <c r="AB1909"/>
      <c r="AC1909"/>
      <c r="AD1909"/>
      <c r="AE1909"/>
      <c r="AF1909"/>
      <c r="AG1909"/>
      <c r="AH1909"/>
      <c r="AI1909"/>
      <c r="AJ1909"/>
      <c r="BC1909">
        <v>6</v>
      </c>
      <c r="BE1909"/>
      <c r="BF1909"/>
      <c r="BG1909"/>
    </row>
    <row r="1912" spans="17:59">
      <c r="Q1912"/>
      <c r="R1912"/>
      <c r="S1912"/>
      <c r="Z1912"/>
      <c r="AA1912"/>
      <c r="AB1912"/>
      <c r="AC1912"/>
      <c r="AD1912"/>
      <c r="AE1912"/>
      <c r="AF1912"/>
      <c r="AG1912"/>
      <c r="AH1912"/>
      <c r="AI1912"/>
      <c r="AJ1912"/>
      <c r="AK1912" s="1"/>
      <c r="AL1912" s="1"/>
      <c r="BE1912"/>
      <c r="BF1912"/>
      <c r="BG1912"/>
    </row>
    <row r="1913" spans="17:59">
      <c r="Q1913"/>
      <c r="R1913"/>
      <c r="S1913"/>
      <c r="Z1913"/>
      <c r="AA1913"/>
      <c r="AB1913"/>
      <c r="AC1913"/>
      <c r="AD1913"/>
      <c r="AE1913"/>
      <c r="AF1913"/>
      <c r="AG1913"/>
      <c r="AH1913"/>
      <c r="AI1913"/>
      <c r="AJ1913"/>
      <c r="AK1913" s="1"/>
      <c r="AL1913" s="1"/>
      <c r="BE1913"/>
      <c r="BF1913"/>
      <c r="BG1913"/>
    </row>
    <row r="1914" spans="17:59">
      <c r="Q1914"/>
      <c r="R1914"/>
      <c r="S1914"/>
      <c r="Z1914"/>
      <c r="AA1914"/>
      <c r="AB1914"/>
      <c r="AC1914"/>
      <c r="AD1914"/>
      <c r="AE1914"/>
      <c r="AF1914"/>
      <c r="AG1914"/>
      <c r="AH1914"/>
      <c r="AI1914"/>
      <c r="AJ1914"/>
      <c r="AK1914" s="1"/>
      <c r="AL1914" s="1"/>
      <c r="BE1914"/>
      <c r="BF1914"/>
      <c r="BG1914"/>
    </row>
    <row r="1915" spans="17:59">
      <c r="Q1915"/>
      <c r="R1915"/>
      <c r="S1915"/>
      <c r="Z1915"/>
      <c r="AA1915"/>
      <c r="AB1915"/>
      <c r="AC1915"/>
      <c r="AD1915"/>
      <c r="AE1915"/>
      <c r="AF1915"/>
      <c r="AG1915"/>
      <c r="AH1915"/>
      <c r="AI1915"/>
      <c r="AJ1915"/>
      <c r="AK1915" s="1"/>
      <c r="AL1915" s="1"/>
      <c r="BE1915"/>
      <c r="BF1915"/>
      <c r="BG1915"/>
    </row>
    <row r="1916" spans="17:59">
      <c r="Q1916"/>
      <c r="R1916"/>
      <c r="S1916"/>
      <c r="Z1916"/>
      <c r="AA1916"/>
      <c r="AB1916"/>
      <c r="AC1916"/>
      <c r="AD1916"/>
      <c r="AE1916"/>
      <c r="AF1916"/>
      <c r="AG1916"/>
      <c r="AH1916"/>
      <c r="AI1916"/>
      <c r="AJ1916"/>
      <c r="AK1916" s="1"/>
      <c r="AL1916" s="1"/>
      <c r="BE1916"/>
      <c r="BF1916"/>
      <c r="BG1916"/>
    </row>
    <row r="1917" spans="17:59">
      <c r="Q1917"/>
      <c r="R1917"/>
      <c r="S1917"/>
      <c r="Z1917"/>
      <c r="AA1917"/>
      <c r="AB1917"/>
      <c r="AC1917"/>
      <c r="AD1917"/>
      <c r="AE1917"/>
      <c r="AF1917"/>
      <c r="AG1917"/>
      <c r="AH1917"/>
      <c r="AI1917"/>
      <c r="AJ1917"/>
      <c r="AK1917" s="1"/>
      <c r="AL1917" s="1"/>
      <c r="BE1917"/>
      <c r="BF1917"/>
      <c r="BG1917"/>
    </row>
    <row r="1918" spans="17:59">
      <c r="Q1918"/>
      <c r="R1918"/>
      <c r="S1918"/>
      <c r="Z1918"/>
      <c r="AA1918"/>
      <c r="AB1918"/>
      <c r="AC1918"/>
      <c r="AD1918"/>
      <c r="AE1918"/>
      <c r="AF1918"/>
      <c r="AG1918"/>
      <c r="AH1918"/>
      <c r="AI1918"/>
      <c r="AJ1918"/>
      <c r="AK1918" s="1"/>
      <c r="AL1918" s="1"/>
      <c r="BE1918"/>
      <c r="BF1918"/>
      <c r="BG1918"/>
    </row>
    <row r="1919" spans="17:59">
      <c r="Q1919"/>
      <c r="R1919"/>
      <c r="S1919"/>
      <c r="Z1919"/>
      <c r="AA1919"/>
      <c r="AB1919"/>
      <c r="AC1919"/>
      <c r="AD1919"/>
      <c r="AE1919"/>
      <c r="AF1919"/>
      <c r="AG1919"/>
      <c r="AH1919"/>
      <c r="AI1919"/>
      <c r="AJ1919"/>
      <c r="AK1919" s="1"/>
      <c r="AL1919" s="1"/>
      <c r="BE1919"/>
      <c r="BF1919"/>
      <c r="BG1919"/>
    </row>
    <row r="1920" spans="17:59">
      <c r="Q1920"/>
      <c r="R1920"/>
      <c r="S1920"/>
      <c r="Z1920"/>
      <c r="AA1920"/>
      <c r="AB1920"/>
      <c r="AC1920"/>
      <c r="AD1920"/>
      <c r="AE1920"/>
      <c r="AF1920"/>
      <c r="AG1920"/>
      <c r="AH1920"/>
      <c r="AI1920"/>
      <c r="AJ1920"/>
      <c r="AK1920" s="1"/>
      <c r="AL1920" s="1"/>
      <c r="BE1920"/>
      <c r="BF1920"/>
      <c r="BG1920"/>
    </row>
    <row r="1921" spans="17:59">
      <c r="Q1921"/>
      <c r="R1921"/>
      <c r="S1921"/>
      <c r="Z1921"/>
      <c r="AA1921"/>
      <c r="AB1921"/>
      <c r="AC1921"/>
      <c r="AD1921"/>
      <c r="AE1921"/>
      <c r="AF1921"/>
      <c r="AG1921"/>
      <c r="AH1921"/>
      <c r="AI1921"/>
      <c r="AJ1921"/>
      <c r="AK1921" s="1"/>
      <c r="AL1921" s="1"/>
      <c r="BE1921"/>
      <c r="BF1921"/>
      <c r="BG1921"/>
    </row>
    <row r="1922" spans="17:59">
      <c r="Q1922"/>
      <c r="R1922"/>
      <c r="S1922"/>
      <c r="Z1922"/>
      <c r="AA1922"/>
      <c r="AB1922"/>
      <c r="AC1922"/>
      <c r="AD1922"/>
      <c r="AE1922"/>
      <c r="AF1922"/>
      <c r="AG1922"/>
      <c r="AH1922"/>
      <c r="AI1922"/>
      <c r="AJ1922"/>
      <c r="AK1922" s="1"/>
      <c r="AL1922" s="1"/>
      <c r="BE1922"/>
      <c r="BF1922"/>
      <c r="BG1922"/>
    </row>
    <row r="1923" spans="17:59">
      <c r="Q1923"/>
      <c r="R1923"/>
      <c r="S1923"/>
      <c r="Z1923"/>
      <c r="AA1923"/>
      <c r="AB1923"/>
      <c r="AC1923"/>
      <c r="AD1923"/>
      <c r="AE1923"/>
      <c r="AF1923"/>
      <c r="AG1923"/>
      <c r="AH1923"/>
      <c r="AI1923"/>
      <c r="AJ1923"/>
      <c r="AK1923" s="1"/>
      <c r="AL1923" s="1"/>
      <c r="BE1923"/>
      <c r="BF1923"/>
      <c r="BG1923"/>
    </row>
    <row r="1924" spans="17:59">
      <c r="Q1924"/>
      <c r="R1924"/>
      <c r="S1924"/>
      <c r="Z1924"/>
      <c r="AA1924"/>
      <c r="AB1924"/>
      <c r="AC1924"/>
      <c r="AD1924"/>
      <c r="AE1924"/>
      <c r="AF1924"/>
      <c r="AG1924"/>
      <c r="AH1924"/>
      <c r="AI1924"/>
      <c r="AJ1924"/>
      <c r="AK1924" s="1"/>
      <c r="AL1924" s="1"/>
      <c r="BE1924"/>
      <c r="BF1924"/>
      <c r="BG1924"/>
    </row>
    <row r="1925" spans="17:59">
      <c r="Q1925"/>
      <c r="R1925"/>
      <c r="S1925"/>
      <c r="Z1925"/>
      <c r="AA1925"/>
      <c r="AB1925"/>
      <c r="AC1925"/>
      <c r="AD1925"/>
      <c r="AE1925"/>
      <c r="AF1925"/>
      <c r="AG1925"/>
      <c r="AH1925"/>
      <c r="AI1925"/>
      <c r="AJ1925"/>
      <c r="AK1925" s="1"/>
      <c r="AL1925" s="1"/>
      <c r="AM1925"/>
      <c r="BE1925"/>
      <c r="BF1925"/>
      <c r="BG1925"/>
    </row>
    <row r="1926" spans="17:59">
      <c r="Q1926"/>
      <c r="R1926"/>
      <c r="S1926"/>
      <c r="Z1926"/>
      <c r="AA1926"/>
      <c r="AB1926"/>
      <c r="AC1926"/>
      <c r="AD1926"/>
      <c r="AE1926"/>
      <c r="AF1926"/>
      <c r="AG1926"/>
      <c r="AH1926"/>
      <c r="AI1926"/>
      <c r="AJ1926"/>
      <c r="AK1926" s="1"/>
      <c r="AL1926" s="1"/>
      <c r="AM1926"/>
      <c r="BE1926"/>
      <c r="BF1926"/>
      <c r="BG1926"/>
    </row>
    <row r="1927" spans="17:59">
      <c r="Q1927"/>
      <c r="R1927"/>
      <c r="S1927"/>
      <c r="Z1927"/>
      <c r="AA1927"/>
      <c r="AB1927"/>
      <c r="AC1927"/>
      <c r="AD1927"/>
      <c r="AE1927"/>
      <c r="AF1927"/>
      <c r="AG1927"/>
      <c r="AH1927"/>
      <c r="AI1927"/>
      <c r="AJ1927"/>
      <c r="AK1927" s="1"/>
      <c r="AL1927" s="1"/>
      <c r="AM1927"/>
      <c r="BE1927"/>
      <c r="BF1927"/>
      <c r="BG1927"/>
    </row>
  </sheetData>
  <phoneticPr fontId="8"/>
  <conditionalFormatting sqref="M2012:M2015 M2345:M2410 M2254:M2322 M1085:M1086 M2038:M2250 M1939:M1991 M2018:M2020 M2022:M2030 M2033:M2035 M895:M896 M657:M659 M887:M889 M772:M787 M1866:M1877 M1244 M891:M893 M3:M8 M1821:M1822 M24:M29 M1023:M1029 M547:M590 M593:M603 M1108:M1121 M1130:M1138 M1126:M1128 M1088:M1093 M1095:M1106 M1080 M151:M208 M1805:M1818 M1236:M1241 M1827:M1859 M662:M753 M1187 M1751:M1752 M492:M496 M1622:M1677 M1683:M1708 M498:M524 M405:M429 M1295:M1301 M1246:M1253 M1255:M1258 M1260:M1269 M1271:M1276 M1284:M1291 M1498:M1502 M1504:M1531 M1533:M1534 M1536:M1577 M1420:M1466 M1477:M1496 M10:M22 M32:M94 M134:M149 M210:M259 M278:M300 M303:M403 M1589:M1591 M1222:M1233 M1140 M1142 M1144:M1146 M1148:M1152 M1154:M1156 M1158:M1160 M1195:M1217 M1579 M1581 M1583:M1585 M1593 M1595 M1597 M1599 M1601:M1616 M440:M487 M1189:M1193 M789:M885 M1162:M1184 M261:M276 M1068:M1078 M1618:M1619 M96:M131 M526:M545 M431:M437 M1219:M1220 M920:M993 M1776:M1777 M1279">
    <cfRule type="cellIs" dxfId="1070" priority="1245" stopIfTrue="1" operator="equal">
      <formula>1</formula>
    </cfRule>
    <cfRule type="cellIs" dxfId="1069" priority="1246" stopIfTrue="1" operator="equal">
      <formula>3</formula>
    </cfRule>
  </conditionalFormatting>
  <conditionalFormatting sqref="N2012:N2015 N2345:N2410 N2254:N2322 N1085:N1086 N2038:N2250 N1939:N1991 N2018:N2020 N2022:N2030 N2033:N2035 N895:N896 N657:N659 N887:N889 N772:N787 N1866:N1877 N1244 N891:N893 N3:N8 N1821:N1822 N24:N29 N1023:N1029 N547:N590 N593:N603 N1108:N1121 N1130:N1138 N1126:N1128 N1088:N1093 N1095:N1106 N1080 N151:N208 N1805:N1818 N1236:N1241 N1827:N1859 N662:N753 N1187 N1751:N1752 N492:N496 N1622:N1677 N1683:N1708 N498:N524 N405:N429 N1295:N1301 N1246:N1253 N1255:N1258 N1260:N1269 N1271:N1276 N1284:N1291 N1498:N1502 N1504:N1531 N1533:N1534 N1536:N1577 N1420:N1466 N1477:N1496 N10:N22 N32:N94 N134:N149 N210:N259 N278:N300 N303:N403 N1589:N1591 N1222:N1233 N1140 N1142 N1144:N1146 N1148:N1152 N1154:N1156 N1158:N1160 N1195:N1217 N1579 N1581 N1583:N1585 N1593 N1595 N1597 N1599 N1601:N1616 N440:N487 N1189:N1193 N789:N885 N1162:N1184 N261:N276 N1068:N1078 N1618:N1619 N96:N131 N526:N545 N431:N437 N1219:N1220 N920:N993 N1776:N1777 N1279">
    <cfRule type="cellIs" dxfId="1068" priority="1247" stopIfTrue="1" operator="equal">
      <formula>1</formula>
    </cfRule>
    <cfRule type="cellIs" dxfId="1067" priority="1248" stopIfTrue="1" operator="equal">
      <formula>3</formula>
    </cfRule>
  </conditionalFormatting>
  <conditionalFormatting sqref="O2012:P2015 O2345:P2410 O2254:P2322 O1085:P1086 O2038:P2250 O1939:P1991 O2018:P2020 O2022:P2030 O2033:P2035 O895:P896 O1420:P1433 O887:P889 O1866:P1877 O1244:P1244 O1491:O1496 O1489:P1490 AX2243:AX2249 O657:P659 O772:P787 AQ1493:AS1494 AU1493:AU1494 AZ2243:AZ2249 AX1502 AZ1502 AX923:AX972 AZ923:AZ972 O1226:O1227 O891:P893 O847 O848:P885 AX3:AX8 AZ3:AZ8 O3:P8 O1571:P1577 O1821:P1822 O24:P29 AZ24:AZ29 AX24:AX29 O1023:P1029 O547:P590 O593:P603 AZ593:AZ603 AX593:AX603 O1108:P1121 O1130:P1138 O1126:P1128 O1088:P1093 O1095:P1106 O1080:P1080 AX151:AX208 AZ151:AZ208 O151:P208 O1805:P1818 O1236:P1241 O1827:P1859 O662:P753 O1187:P1187 O1751:P1752 O492:P496 AZ492:AZ496 AX492:AX496 O1622:O1677 O1683:O1708 AX498:AX524 AZ498:AZ524 O498:P524 O405:P429 AZ405:AZ429 AX405:AX429 O1222:P1225 O1295:P1301 O1246:P1253 O1255:P1258 O1260:P1269 O1271:P1276 O1284:P1291 O1498:O1502 O1504:O1531 AZ1504:AZ1511 AX1504:AX1511 O1533:O1534 O1536:O1570 O1434:O1466 AX1436:AX1494 AZ1436:AZ1492 AT1436:AV1492 O1477:O1488 O10:P22 AZ10:AZ22 AX10:AX22 AX32:AX94 AZ32:AZ94 O32:P94 O134:P149 AZ134:AZ149 AX134:AX149 O210:P259 AZ210:AZ259 AX210:AX259 AX278:AX300 AZ278:AZ300 O278:P300 O303:P403 AZ303:AZ403 AX303:AX403 O1589:O1591 AT2243:AV2249 X2243:X2249 AT923:AV972 AT1502:AV1511 AT3:AV29 X3:X29 O1228:P1233 O1140:P1140 O1142:P1142 O1144:P1146 O1148:P1152 O1154:P1156 O1158:P1160 O1195:P1217 X31:X94 AT31:AV94 O1579:P1579 O1581:P1581 O1583:P1585 O1593 O1595 O1597 O1599 O1601:O1616 O440:P487 AZ440:AZ487 AX440:AX487 O1189:P1193 O789:P846 O1162:P1184 X261:X273 AX261:AX276 AZ261:AZ276 O261:P276 X156 X160:X180 O1068:P1078 O1618:O1619 AT96:AV259 X96:X97 O96:P131 AZ96:AZ131 AX96:AX131 O526:P545 AZ526:AZ590 AX526:AX590 X440:X603 AT440:AV603 X322 X107:X152 X104 AX431:AX437 AZ431:AZ437 O431:P437 AT261:AV438 X327:X438 O1219:P1220 X280 X290 X293 X298 X304 X308 O920:P993 X191:X259 O1776:P1777 O1279:P1279">
    <cfRule type="cellIs" dxfId="1066" priority="1249" stopIfTrue="1" operator="equal">
      <formula>1</formula>
    </cfRule>
    <cfRule type="cellIs" dxfId="1065" priority="1250" stopIfTrue="1" operator="equal">
      <formula>3</formula>
    </cfRule>
  </conditionalFormatting>
  <conditionalFormatting sqref="Q1 Q596:Q603 Q886">
    <cfRule type="expression" dxfId="1064" priority="1251" stopIfTrue="1">
      <formula>IF(#REF!=1,1,0)</formula>
    </cfRule>
    <cfRule type="expression" dxfId="1063" priority="1252" stopIfTrue="1">
      <formula>IF(#REF!=1,1,0)</formula>
    </cfRule>
  </conditionalFormatting>
  <conditionalFormatting sqref="R1 R2251:R2253 R2323:R2344 R1878:R1938 R1242:R1243 R897:R919 R2036:R2037 R2021 R2031:R2032 R1992:R2010 R1620:R1621 R2497:R65540 R660:R661 R890 R788 R754:R771 R894 R1860:R1865 R1087 R1081:R1082 R631 R642:R645 R626:R628 R634 R636:R639 R1021 R1010:R1011 R1013:R1015 R1017 R1711:R1713 R1716:R1719 R596:R605 R647:R649 R651:R656 R994:R1008 R607 R609 R611 R613:R616 R618 R620:R623 R1302:R1419">
    <cfRule type="expression" dxfId="1062" priority="1253" stopIfTrue="1">
      <formula>IF(#REF!=1,1,0)</formula>
    </cfRule>
    <cfRule type="expression" dxfId="1061" priority="1254" stopIfTrue="1">
      <formula>IF(#REF!=1,1,0)</formula>
    </cfRule>
  </conditionalFormatting>
  <conditionalFormatting sqref="Q1244 Q2345:Q2410 Q2254:Q2322 Q1085:Q1086 Q2012:Q2015 Q2038:Q2250 Q1939:Q1991 Q2018:Q2020 Q2022:Q2030 Q2033:Q2035 Q848:Q885 Q887:Q889 Q895:Q896 Q772:Q787 Q1866:Q1877 Q657:Q659 Q891:Q893 Q2 Q1821:Q1822 Q1023:Q1029 Q547:Q590 Q593:Q595 Q1108:Q1110 Q1136:Q1138 Q1088:Q1093 Q1095:Q1106 Q1080 Q1805:Q1818 Q1236:Q1241 Q1827:Q1859 Q662:Q753 Q1187 Q1751:Q1752 Q1622:Q1677 Q1683:Q1708 Q1498:Q1499 Q1222:Q1225 Q1295:Q1301 Q1246:Q1253 Q1255:Q1258 Q1260:Q1269 Q1271:Q1276 Q1284:Q1291 Q1501:Q1502 Q1504:Q1531 Q1533:Q1534 Q1536:Q1577 Q1420:Q1466 Q1477:Q1496 Q1589:Q1591 Q1228:Q1233 Q1140 Q1142 Q1144:Q1146 Q1148:Q1152 Q1154:Q1156 Q1158:Q1160 Q1195:Q1217 Q1579 Q1581 Q1583:Q1585 Q1593 Q1595 Q1597 Q1599 Q1601:Q1616 Q1189:Q1193 Q789:Q846 Q1162:Q1184 Q1068:Q1078 Q1618:Q1619 Q544:Q545 Q1219:Q1220 Q920:Q993 Q1776:Q1777 Q1279">
    <cfRule type="expression" dxfId="1060" priority="1255" stopIfTrue="1">
      <formula>IF(AND(Q2&gt;0,#REF!=1),1,0)</formula>
    </cfRule>
    <cfRule type="expression" dxfId="1059" priority="1256" stopIfTrue="1">
      <formula>IF(AND(Q2&gt;0,#REF!=1),1,0)</formula>
    </cfRule>
    <cfRule type="expression" dxfId="1058" priority="1257" stopIfTrue="1">
      <formula>IF(AND(Q2&gt;0,#REF!=1),1,0)</formula>
    </cfRule>
  </conditionalFormatting>
  <conditionalFormatting sqref="R1244 R2345:R2410 R2254:R2322 R1085:R1086 R2012:R2015 R2038:R2250 R1939:R1991 R2018:R2020 R2022:R2030 R2033:R2035 R848:R885 R887:R889 R895:R896 R1866:R1877 R657:R659 R772:R787 R891:R893 R2 R1821:R1822 R1023:R1029 R547:R590 R593:R595 R1108:R1110 R1136:R1138 R1088:R1093 R1095:R1106 R1080 R1805:R1818 R1236:R1241 R1827:R1859 R662:R753 R1187 R1751:R1752 R1622:R1677 R1683:R1708 R1498:R1499 R1222:R1225 R1295:R1301 R1246:R1253 R1255:R1258 R1260:R1269 R1271:R1276 R1284:R1291 R1501:R1502 R1504:R1531 R1533:R1534 R1536:R1577 R1420:R1466 R1477:R1496 R1589:R1591 R1228:R1233 R1140 R1142 R1144:R1146 R1148:R1152 R1154:R1156 R1158:R1160 R1195:R1217 R1579 R1581 R1583:R1585 R1593 R1595 R1597 R1599 R1601:R1616 R1189:R1193 R789:R846 R1162:R1184 R1068:R1078 R1618:R1619 R544:R545 R1219:R1220 R920:R993 R1776:R1777 R1279">
    <cfRule type="expression" dxfId="1057" priority="1258" stopIfTrue="1">
      <formula>IF(AND(#REF!&gt;0,#REF!=1),1,0)</formula>
    </cfRule>
    <cfRule type="expression" dxfId="1056" priority="1259" stopIfTrue="1">
      <formula>IF(AND(#REF!&gt;0,#REF!=1),1,0)</formula>
    </cfRule>
    <cfRule type="expression" dxfId="1055" priority="1260" stopIfTrue="1">
      <formula>IF(AND(#REF!&gt;0,#REF!=1),1,0)</formula>
    </cfRule>
  </conditionalFormatting>
  <conditionalFormatting sqref="P1491:P1496 P1577 P1622:P1677 P1683:P1708 P1498:P1499 P1501:P1502 P1504:P1531 P1533:P1534 P1536:P1570 P1434:P1466 P1477:P1488 P1589:P1591 P1579 P1581 P1583:P1585 P1593 P1595 P1597 P1599 P1601:P1616 P1618:P1619">
    <cfRule type="cellIs" dxfId="1054" priority="1261" stopIfTrue="1" operator="equal">
      <formula>1</formula>
    </cfRule>
    <cfRule type="cellIs" dxfId="1053" priority="1262" stopIfTrue="1" operator="equal">
      <formula>3</formula>
    </cfRule>
  </conditionalFormatting>
  <conditionalFormatting sqref="P847 P1226:P1227 P1500">
    <cfRule type="expression" dxfId="1052" priority="1263" stopIfTrue="1">
      <formula>IF(AND(P847&gt;0,#REF!=1),1,0)</formula>
    </cfRule>
    <cfRule type="expression" dxfId="1051" priority="1264" stopIfTrue="1">
      <formula>IF(AND(P847&gt;0,#REF!=1),1,0)</formula>
    </cfRule>
    <cfRule type="expression" dxfId="1050" priority="1265" stopIfTrue="1">
      <formula>IF(AND(P847&gt;0,#REF!=1),1,0)</formula>
    </cfRule>
  </conditionalFormatting>
  <conditionalFormatting sqref="Q847 Q1226:Q1227 Q1500">
    <cfRule type="expression" dxfId="1049" priority="1266" stopIfTrue="1">
      <formula>IF(AND(#REF!&gt;0,#REF!=1),1,0)</formula>
    </cfRule>
    <cfRule type="expression" dxfId="1048" priority="1267" stopIfTrue="1">
      <formula>IF(AND(#REF!&gt;0,#REF!=1),1,0)</formula>
    </cfRule>
    <cfRule type="expression" dxfId="1047" priority="1268" stopIfTrue="1">
      <formula>IF(AND(#REF!&gt;0,#REF!=1),1,0)</formula>
    </cfRule>
  </conditionalFormatting>
  <conditionalFormatting sqref="M23">
    <cfRule type="cellIs" dxfId="1046" priority="1233" stopIfTrue="1" operator="equal">
      <formula>1</formula>
    </cfRule>
    <cfRule type="cellIs" dxfId="1045" priority="1234" stopIfTrue="1" operator="equal">
      <formula>3</formula>
    </cfRule>
  </conditionalFormatting>
  <conditionalFormatting sqref="N23">
    <cfRule type="cellIs" dxfId="1044" priority="1235" stopIfTrue="1" operator="equal">
      <formula>1</formula>
    </cfRule>
    <cfRule type="cellIs" dxfId="1043" priority="1236" stopIfTrue="1" operator="equal">
      <formula>3</formula>
    </cfRule>
  </conditionalFormatting>
  <conditionalFormatting sqref="O23:P23 AZ23 AX23">
    <cfRule type="cellIs" dxfId="1042" priority="1237" stopIfTrue="1" operator="equal">
      <formula>1</formula>
    </cfRule>
    <cfRule type="cellIs" dxfId="1041" priority="1238" stopIfTrue="1" operator="equal">
      <formula>3</formula>
    </cfRule>
  </conditionalFormatting>
  <conditionalFormatting sqref="R629">
    <cfRule type="expression" dxfId="1040" priority="1231" stopIfTrue="1">
      <formula>IF(#REF!=1,1,0)</formula>
    </cfRule>
    <cfRule type="expression" dxfId="1039" priority="1232" stopIfTrue="1">
      <formula>IF(#REF!=1,1,0)</formula>
    </cfRule>
  </conditionalFormatting>
  <conditionalFormatting sqref="R630">
    <cfRule type="expression" dxfId="1038" priority="1229" stopIfTrue="1">
      <formula>IF(#REF!=1,1,0)</formula>
    </cfRule>
    <cfRule type="expression" dxfId="1037" priority="1230" stopIfTrue="1">
      <formula>IF(#REF!=1,1,0)</formula>
    </cfRule>
  </conditionalFormatting>
  <conditionalFormatting sqref="R640:R641">
    <cfRule type="expression" dxfId="1036" priority="1227" stopIfTrue="1">
      <formula>IF(#REF!=1,1,0)</formula>
    </cfRule>
    <cfRule type="expression" dxfId="1035" priority="1228" stopIfTrue="1">
      <formula>IF(#REF!=1,1,0)</formula>
    </cfRule>
  </conditionalFormatting>
  <conditionalFormatting sqref="R633">
    <cfRule type="expression" dxfId="1034" priority="1225" stopIfTrue="1">
      <formula>IF(#REF!=1,1,0)</formula>
    </cfRule>
    <cfRule type="expression" dxfId="1033" priority="1226" stopIfTrue="1">
      <formula>IF(#REF!=1,1,0)</formula>
    </cfRule>
  </conditionalFormatting>
  <conditionalFormatting sqref="R632">
    <cfRule type="expression" dxfId="1032" priority="1223" stopIfTrue="1">
      <formula>IF(#REF!=1,1,0)</formula>
    </cfRule>
    <cfRule type="expression" dxfId="1031" priority="1224" stopIfTrue="1">
      <formula>IF(#REF!=1,1,0)</formula>
    </cfRule>
  </conditionalFormatting>
  <conditionalFormatting sqref="R624:R625">
    <cfRule type="expression" dxfId="1030" priority="1221" stopIfTrue="1">
      <formula>IF(#REF!=1,1,0)</formula>
    </cfRule>
    <cfRule type="expression" dxfId="1029" priority="1222" stopIfTrue="1">
      <formula>IF(#REF!=1,1,0)</formula>
    </cfRule>
  </conditionalFormatting>
  <conditionalFormatting sqref="R635">
    <cfRule type="expression" dxfId="1028" priority="1219" stopIfTrue="1">
      <formula>IF(#REF!=1,1,0)</formula>
    </cfRule>
    <cfRule type="expression" dxfId="1027" priority="1220" stopIfTrue="1">
      <formula>IF(#REF!=1,1,0)</formula>
    </cfRule>
  </conditionalFormatting>
  <conditionalFormatting sqref="M1587">
    <cfRule type="cellIs" dxfId="1026" priority="1205" stopIfTrue="1" operator="equal">
      <formula>1</formula>
    </cfRule>
    <cfRule type="cellIs" dxfId="1025" priority="1206" stopIfTrue="1" operator="equal">
      <formula>3</formula>
    </cfRule>
  </conditionalFormatting>
  <conditionalFormatting sqref="N1587">
    <cfRule type="cellIs" dxfId="1024" priority="1207" stopIfTrue="1" operator="equal">
      <formula>1</formula>
    </cfRule>
    <cfRule type="cellIs" dxfId="1023" priority="1208" stopIfTrue="1" operator="equal">
      <formula>3</formula>
    </cfRule>
  </conditionalFormatting>
  <conditionalFormatting sqref="O1587">
    <cfRule type="cellIs" dxfId="1022" priority="1209" stopIfTrue="1" operator="equal">
      <formula>1</formula>
    </cfRule>
    <cfRule type="cellIs" dxfId="1021" priority="1210" stopIfTrue="1" operator="equal">
      <formula>3</formula>
    </cfRule>
  </conditionalFormatting>
  <conditionalFormatting sqref="Q1587">
    <cfRule type="expression" dxfId="1020" priority="1211" stopIfTrue="1">
      <formula>IF(AND(Q1587&gt;0,#REF!=1),1,0)</formula>
    </cfRule>
    <cfRule type="expression" dxfId="1019" priority="1212" stopIfTrue="1">
      <formula>IF(AND(Q1587&gt;0,#REF!=1),1,0)</formula>
    </cfRule>
    <cfRule type="expression" dxfId="1018" priority="1213" stopIfTrue="1">
      <formula>IF(AND(Q1587&gt;0,#REF!=1),1,0)</formula>
    </cfRule>
  </conditionalFormatting>
  <conditionalFormatting sqref="R1587">
    <cfRule type="expression" dxfId="1017" priority="1214" stopIfTrue="1">
      <formula>IF(AND(#REF!&gt;0,#REF!=1),1,0)</formula>
    </cfRule>
    <cfRule type="expression" dxfId="1016" priority="1215" stopIfTrue="1">
      <formula>IF(AND(#REF!&gt;0,#REF!=1),1,0)</formula>
    </cfRule>
    <cfRule type="expression" dxfId="1015" priority="1216" stopIfTrue="1">
      <formula>IF(AND(#REF!&gt;0,#REF!=1),1,0)</formula>
    </cfRule>
  </conditionalFormatting>
  <conditionalFormatting sqref="P1587">
    <cfRule type="cellIs" dxfId="1014" priority="1217" stopIfTrue="1" operator="equal">
      <formula>1</formula>
    </cfRule>
    <cfRule type="cellIs" dxfId="1013" priority="1218" stopIfTrue="1" operator="equal">
      <formula>3</formula>
    </cfRule>
  </conditionalFormatting>
  <conditionalFormatting sqref="M1819:M1820">
    <cfRule type="cellIs" dxfId="1012" priority="1193" stopIfTrue="1" operator="equal">
      <formula>1</formula>
    </cfRule>
    <cfRule type="cellIs" dxfId="1011" priority="1194" stopIfTrue="1" operator="equal">
      <formula>3</formula>
    </cfRule>
  </conditionalFormatting>
  <conditionalFormatting sqref="N1819:N1820">
    <cfRule type="cellIs" dxfId="1010" priority="1195" stopIfTrue="1" operator="equal">
      <formula>1</formula>
    </cfRule>
    <cfRule type="cellIs" dxfId="1009" priority="1196" stopIfTrue="1" operator="equal">
      <formula>3</formula>
    </cfRule>
  </conditionalFormatting>
  <conditionalFormatting sqref="O1819:P1820">
    <cfRule type="cellIs" dxfId="1008" priority="1197" stopIfTrue="1" operator="equal">
      <formula>1</formula>
    </cfRule>
    <cfRule type="cellIs" dxfId="1007" priority="1198" stopIfTrue="1" operator="equal">
      <formula>3</formula>
    </cfRule>
  </conditionalFormatting>
  <conditionalFormatting sqref="Q1819:Q1820">
    <cfRule type="expression" dxfId="1006" priority="1199" stopIfTrue="1">
      <formula>IF(AND(Q1819&gt;0,#REF!=1),1,0)</formula>
    </cfRule>
    <cfRule type="expression" dxfId="1005" priority="1200" stopIfTrue="1">
      <formula>IF(AND(Q1819&gt;0,#REF!=1),1,0)</formula>
    </cfRule>
    <cfRule type="expression" dxfId="1004" priority="1201" stopIfTrue="1">
      <formula>IF(AND(Q1819&gt;0,#REF!=1),1,0)</formula>
    </cfRule>
  </conditionalFormatting>
  <conditionalFormatting sqref="R1819:R1820">
    <cfRule type="expression" dxfId="1003" priority="1202" stopIfTrue="1">
      <formula>IF(AND(#REF!&gt;0,#REF!=1),1,0)</formula>
    </cfRule>
    <cfRule type="expression" dxfId="1002" priority="1203" stopIfTrue="1">
      <formula>IF(AND(#REF!&gt;0,#REF!=1),1,0)</formula>
    </cfRule>
    <cfRule type="expression" dxfId="1001" priority="1204" stopIfTrue="1">
      <formula>IF(AND(#REF!&gt;0,#REF!=1),1,0)</formula>
    </cfRule>
  </conditionalFormatting>
  <conditionalFormatting sqref="M1823:M1824">
    <cfRule type="cellIs" dxfId="1000" priority="1181" stopIfTrue="1" operator="equal">
      <formula>1</formula>
    </cfRule>
    <cfRule type="cellIs" dxfId="999" priority="1182" stopIfTrue="1" operator="equal">
      <formula>3</formula>
    </cfRule>
  </conditionalFormatting>
  <conditionalFormatting sqref="N1823:N1824">
    <cfRule type="cellIs" dxfId="998" priority="1183" stopIfTrue="1" operator="equal">
      <formula>1</formula>
    </cfRule>
    <cfRule type="cellIs" dxfId="997" priority="1184" stopIfTrue="1" operator="equal">
      <formula>3</formula>
    </cfRule>
  </conditionalFormatting>
  <conditionalFormatting sqref="O1823:P1824">
    <cfRule type="cellIs" dxfId="996" priority="1185" stopIfTrue="1" operator="equal">
      <formula>1</formula>
    </cfRule>
    <cfRule type="cellIs" dxfId="995" priority="1186" stopIfTrue="1" operator="equal">
      <formula>3</formula>
    </cfRule>
  </conditionalFormatting>
  <conditionalFormatting sqref="Q1823:Q1824">
    <cfRule type="expression" dxfId="994" priority="1187" stopIfTrue="1">
      <formula>IF(AND(Q1823&gt;0,#REF!=1),1,0)</formula>
    </cfRule>
    <cfRule type="expression" dxfId="993" priority="1188" stopIfTrue="1">
      <formula>IF(AND(Q1823&gt;0,#REF!=1),1,0)</formula>
    </cfRule>
    <cfRule type="expression" dxfId="992" priority="1189" stopIfTrue="1">
      <formula>IF(AND(Q1823&gt;0,#REF!=1),1,0)</formula>
    </cfRule>
  </conditionalFormatting>
  <conditionalFormatting sqref="R1823:R1824">
    <cfRule type="expression" dxfId="991" priority="1190" stopIfTrue="1">
      <formula>IF(AND(#REF!&gt;0,#REF!=1),1,0)</formula>
    </cfRule>
    <cfRule type="expression" dxfId="990" priority="1191" stopIfTrue="1">
      <formula>IF(AND(#REF!&gt;0,#REF!=1),1,0)</formula>
    </cfRule>
    <cfRule type="expression" dxfId="989" priority="1192" stopIfTrue="1">
      <formula>IF(AND(#REF!&gt;0,#REF!=1),1,0)</formula>
    </cfRule>
  </conditionalFormatting>
  <conditionalFormatting sqref="M1157">
    <cfRule type="cellIs" dxfId="988" priority="1157" stopIfTrue="1" operator="equal">
      <formula>1</formula>
    </cfRule>
    <cfRule type="cellIs" dxfId="987" priority="1158" stopIfTrue="1" operator="equal">
      <formula>3</formula>
    </cfRule>
  </conditionalFormatting>
  <conditionalFormatting sqref="N1157">
    <cfRule type="cellIs" dxfId="986" priority="1159" stopIfTrue="1" operator="equal">
      <formula>1</formula>
    </cfRule>
    <cfRule type="cellIs" dxfId="985" priority="1160" stopIfTrue="1" operator="equal">
      <formula>3</formula>
    </cfRule>
  </conditionalFormatting>
  <conditionalFormatting sqref="O1157:P1157">
    <cfRule type="cellIs" dxfId="984" priority="1161" stopIfTrue="1" operator="equal">
      <formula>1</formula>
    </cfRule>
    <cfRule type="cellIs" dxfId="983" priority="1162" stopIfTrue="1" operator="equal">
      <formula>3</formula>
    </cfRule>
  </conditionalFormatting>
  <conditionalFormatting sqref="Q1157">
    <cfRule type="expression" dxfId="982" priority="1163" stopIfTrue="1">
      <formula>IF(AND(Q1157&gt;0,#REF!=1),1,0)</formula>
    </cfRule>
    <cfRule type="expression" dxfId="981" priority="1164" stopIfTrue="1">
      <formula>IF(AND(Q1157&gt;0,#REF!=1),1,0)</formula>
    </cfRule>
    <cfRule type="expression" dxfId="980" priority="1165" stopIfTrue="1">
      <formula>IF(AND(Q1157&gt;0,#REF!=1),1,0)</formula>
    </cfRule>
  </conditionalFormatting>
  <conditionalFormatting sqref="R1157">
    <cfRule type="expression" dxfId="979" priority="1166" stopIfTrue="1">
      <formula>IF(AND(#REF!&gt;0,#REF!=1),1,0)</formula>
    </cfRule>
    <cfRule type="expression" dxfId="978" priority="1167" stopIfTrue="1">
      <formula>IF(AND(#REF!&gt;0,#REF!=1),1,0)</formula>
    </cfRule>
    <cfRule type="expression" dxfId="977" priority="1168" stopIfTrue="1">
      <formula>IF(AND(#REF!&gt;0,#REF!=1),1,0)</formula>
    </cfRule>
  </conditionalFormatting>
  <conditionalFormatting sqref="M1143">
    <cfRule type="cellIs" dxfId="976" priority="1145" stopIfTrue="1" operator="equal">
      <formula>1</formula>
    </cfRule>
    <cfRule type="cellIs" dxfId="975" priority="1146" stopIfTrue="1" operator="equal">
      <formula>3</formula>
    </cfRule>
  </conditionalFormatting>
  <conditionalFormatting sqref="N1143">
    <cfRule type="cellIs" dxfId="974" priority="1147" stopIfTrue="1" operator="equal">
      <formula>1</formula>
    </cfRule>
    <cfRule type="cellIs" dxfId="973" priority="1148" stopIfTrue="1" operator="equal">
      <formula>3</formula>
    </cfRule>
  </conditionalFormatting>
  <conditionalFormatting sqref="O1143:P1143">
    <cfRule type="cellIs" dxfId="972" priority="1149" stopIfTrue="1" operator="equal">
      <formula>1</formula>
    </cfRule>
    <cfRule type="cellIs" dxfId="971" priority="1150" stopIfTrue="1" operator="equal">
      <formula>3</formula>
    </cfRule>
  </conditionalFormatting>
  <conditionalFormatting sqref="Q1143">
    <cfRule type="expression" dxfId="970" priority="1151" stopIfTrue="1">
      <formula>IF(AND(Q1143&gt;0,#REF!=1),1,0)</formula>
    </cfRule>
    <cfRule type="expression" dxfId="969" priority="1152" stopIfTrue="1">
      <formula>IF(AND(Q1143&gt;0,#REF!=1),1,0)</formula>
    </cfRule>
    <cfRule type="expression" dxfId="968" priority="1153" stopIfTrue="1">
      <formula>IF(AND(Q1143&gt;0,#REF!=1),1,0)</formula>
    </cfRule>
  </conditionalFormatting>
  <conditionalFormatting sqref="R1143">
    <cfRule type="expression" dxfId="967" priority="1154" stopIfTrue="1">
      <formula>IF(AND(#REF!&gt;0,#REF!=1),1,0)</formula>
    </cfRule>
    <cfRule type="expression" dxfId="966" priority="1155" stopIfTrue="1">
      <formula>IF(AND(#REF!&gt;0,#REF!=1),1,0)</formula>
    </cfRule>
    <cfRule type="expression" dxfId="965" priority="1156" stopIfTrue="1">
      <formula>IF(AND(#REF!&gt;0,#REF!=1),1,0)</formula>
    </cfRule>
  </conditionalFormatting>
  <conditionalFormatting sqref="M1153">
    <cfRule type="cellIs" dxfId="964" priority="1133" stopIfTrue="1" operator="equal">
      <formula>1</formula>
    </cfRule>
    <cfRule type="cellIs" dxfId="963" priority="1134" stopIfTrue="1" operator="equal">
      <formula>3</formula>
    </cfRule>
  </conditionalFormatting>
  <conditionalFormatting sqref="N1153">
    <cfRule type="cellIs" dxfId="962" priority="1135" stopIfTrue="1" operator="equal">
      <formula>1</formula>
    </cfRule>
    <cfRule type="cellIs" dxfId="961" priority="1136" stopIfTrue="1" operator="equal">
      <formula>3</formula>
    </cfRule>
  </conditionalFormatting>
  <conditionalFormatting sqref="O1153:P1153">
    <cfRule type="cellIs" dxfId="960" priority="1137" stopIfTrue="1" operator="equal">
      <formula>1</formula>
    </cfRule>
    <cfRule type="cellIs" dxfId="959" priority="1138" stopIfTrue="1" operator="equal">
      <formula>3</formula>
    </cfRule>
  </conditionalFormatting>
  <conditionalFormatting sqref="Q1153">
    <cfRule type="expression" dxfId="958" priority="1139" stopIfTrue="1">
      <formula>IF(AND(Q1153&gt;0,#REF!=1),1,0)</formula>
    </cfRule>
    <cfRule type="expression" dxfId="957" priority="1140" stopIfTrue="1">
      <formula>IF(AND(Q1153&gt;0,#REF!=1),1,0)</formula>
    </cfRule>
    <cfRule type="expression" dxfId="956" priority="1141" stopIfTrue="1">
      <formula>IF(AND(Q1153&gt;0,#REF!=1),1,0)</formula>
    </cfRule>
  </conditionalFormatting>
  <conditionalFormatting sqref="R1153">
    <cfRule type="expression" dxfId="955" priority="1142" stopIfTrue="1">
      <formula>IF(AND(#REF!&gt;0,#REF!=1),1,0)</formula>
    </cfRule>
    <cfRule type="expression" dxfId="954" priority="1143" stopIfTrue="1">
      <formula>IF(AND(#REF!&gt;0,#REF!=1),1,0)</formula>
    </cfRule>
    <cfRule type="expression" dxfId="953" priority="1144" stopIfTrue="1">
      <formula>IF(AND(#REF!&gt;0,#REF!=1),1,0)</formula>
    </cfRule>
  </conditionalFormatting>
  <conditionalFormatting sqref="M1147">
    <cfRule type="cellIs" dxfId="952" priority="1121" stopIfTrue="1" operator="equal">
      <formula>1</formula>
    </cfRule>
    <cfRule type="cellIs" dxfId="951" priority="1122" stopIfTrue="1" operator="equal">
      <formula>3</formula>
    </cfRule>
  </conditionalFormatting>
  <conditionalFormatting sqref="N1147">
    <cfRule type="cellIs" dxfId="950" priority="1123" stopIfTrue="1" operator="equal">
      <formula>1</formula>
    </cfRule>
    <cfRule type="cellIs" dxfId="949" priority="1124" stopIfTrue="1" operator="equal">
      <formula>3</formula>
    </cfRule>
  </conditionalFormatting>
  <conditionalFormatting sqref="O1147:P1147">
    <cfRule type="cellIs" dxfId="948" priority="1125" stopIfTrue="1" operator="equal">
      <formula>1</formula>
    </cfRule>
    <cfRule type="cellIs" dxfId="947" priority="1126" stopIfTrue="1" operator="equal">
      <formula>3</formula>
    </cfRule>
  </conditionalFormatting>
  <conditionalFormatting sqref="Q1147">
    <cfRule type="expression" dxfId="946" priority="1127" stopIfTrue="1">
      <formula>IF(AND(Q1147&gt;0,#REF!=1),1,0)</formula>
    </cfRule>
    <cfRule type="expression" dxfId="945" priority="1128" stopIfTrue="1">
      <formula>IF(AND(Q1147&gt;0,#REF!=1),1,0)</formula>
    </cfRule>
    <cfRule type="expression" dxfId="944" priority="1129" stopIfTrue="1">
      <formula>IF(AND(Q1147&gt;0,#REF!=1),1,0)</formula>
    </cfRule>
  </conditionalFormatting>
  <conditionalFormatting sqref="R1147">
    <cfRule type="expression" dxfId="943" priority="1130" stopIfTrue="1">
      <formula>IF(AND(#REF!&gt;0,#REF!=1),1,0)</formula>
    </cfRule>
    <cfRule type="expression" dxfId="942" priority="1131" stopIfTrue="1">
      <formula>IF(AND(#REF!&gt;0,#REF!=1),1,0)</formula>
    </cfRule>
    <cfRule type="expression" dxfId="941" priority="1132" stopIfTrue="1">
      <formula>IF(AND(#REF!&gt;0,#REF!=1),1,0)</formula>
    </cfRule>
  </conditionalFormatting>
  <conditionalFormatting sqref="M1141">
    <cfRule type="cellIs" dxfId="940" priority="1109" stopIfTrue="1" operator="equal">
      <formula>1</formula>
    </cfRule>
    <cfRule type="cellIs" dxfId="939" priority="1110" stopIfTrue="1" operator="equal">
      <formula>3</formula>
    </cfRule>
  </conditionalFormatting>
  <conditionalFormatting sqref="N1141">
    <cfRule type="cellIs" dxfId="938" priority="1111" stopIfTrue="1" operator="equal">
      <formula>1</formula>
    </cfRule>
    <cfRule type="cellIs" dxfId="937" priority="1112" stopIfTrue="1" operator="equal">
      <formula>3</formula>
    </cfRule>
  </conditionalFormatting>
  <conditionalFormatting sqref="O1141:P1141">
    <cfRule type="cellIs" dxfId="936" priority="1113" stopIfTrue="1" operator="equal">
      <formula>1</formula>
    </cfRule>
    <cfRule type="cellIs" dxfId="935" priority="1114" stopIfTrue="1" operator="equal">
      <formula>3</formula>
    </cfRule>
  </conditionalFormatting>
  <conditionalFormatting sqref="Q1141">
    <cfRule type="expression" dxfId="934" priority="1115" stopIfTrue="1">
      <formula>IF(AND(Q1141&gt;0,#REF!=1),1,0)</formula>
    </cfRule>
    <cfRule type="expression" dxfId="933" priority="1116" stopIfTrue="1">
      <formula>IF(AND(Q1141&gt;0,#REF!=1),1,0)</formula>
    </cfRule>
    <cfRule type="expression" dxfId="932" priority="1117" stopIfTrue="1">
      <formula>IF(AND(Q1141&gt;0,#REF!=1),1,0)</formula>
    </cfRule>
  </conditionalFormatting>
  <conditionalFormatting sqref="R1141">
    <cfRule type="expression" dxfId="931" priority="1118" stopIfTrue="1">
      <formula>IF(AND(#REF!&gt;0,#REF!=1),1,0)</formula>
    </cfRule>
    <cfRule type="expression" dxfId="930" priority="1119" stopIfTrue="1">
      <formula>IF(AND(#REF!&gt;0,#REF!=1),1,0)</formula>
    </cfRule>
    <cfRule type="expression" dxfId="929" priority="1120" stopIfTrue="1">
      <formula>IF(AND(#REF!&gt;0,#REF!=1),1,0)</formula>
    </cfRule>
  </conditionalFormatting>
  <conditionalFormatting sqref="M1139">
    <cfRule type="cellIs" dxfId="928" priority="1097" stopIfTrue="1" operator="equal">
      <formula>1</formula>
    </cfRule>
    <cfRule type="cellIs" dxfId="927" priority="1098" stopIfTrue="1" operator="equal">
      <formula>3</formula>
    </cfRule>
  </conditionalFormatting>
  <conditionalFormatting sqref="N1139">
    <cfRule type="cellIs" dxfId="926" priority="1099" stopIfTrue="1" operator="equal">
      <formula>1</formula>
    </cfRule>
    <cfRule type="cellIs" dxfId="925" priority="1100" stopIfTrue="1" operator="equal">
      <formula>3</formula>
    </cfRule>
  </conditionalFormatting>
  <conditionalFormatting sqref="O1139:P1139">
    <cfRule type="cellIs" dxfId="924" priority="1101" stopIfTrue="1" operator="equal">
      <formula>1</formula>
    </cfRule>
    <cfRule type="cellIs" dxfId="923" priority="1102" stopIfTrue="1" operator="equal">
      <formula>3</formula>
    </cfRule>
  </conditionalFormatting>
  <conditionalFormatting sqref="Q1139">
    <cfRule type="expression" dxfId="922" priority="1103" stopIfTrue="1">
      <formula>IF(AND(Q1139&gt;0,#REF!=1),1,0)</formula>
    </cfRule>
    <cfRule type="expression" dxfId="921" priority="1104" stopIfTrue="1">
      <formula>IF(AND(Q1139&gt;0,#REF!=1),1,0)</formula>
    </cfRule>
    <cfRule type="expression" dxfId="920" priority="1105" stopIfTrue="1">
      <formula>IF(AND(Q1139&gt;0,#REF!=1),1,0)</formula>
    </cfRule>
  </conditionalFormatting>
  <conditionalFormatting sqref="R1139">
    <cfRule type="expression" dxfId="919" priority="1106" stopIfTrue="1">
      <formula>IF(AND(#REF!&gt;0,#REF!=1),1,0)</formula>
    </cfRule>
    <cfRule type="expression" dxfId="918" priority="1107" stopIfTrue="1">
      <formula>IF(AND(#REF!&gt;0,#REF!=1),1,0)</formula>
    </cfRule>
    <cfRule type="expression" dxfId="917" priority="1108" stopIfTrue="1">
      <formula>IF(AND(#REF!&gt;0,#REF!=1),1,0)</formula>
    </cfRule>
  </conditionalFormatting>
  <conditionalFormatting sqref="M150">
    <cfRule type="cellIs" dxfId="916" priority="1085" stopIfTrue="1" operator="equal">
      <formula>1</formula>
    </cfRule>
    <cfRule type="cellIs" dxfId="915" priority="1086" stopIfTrue="1" operator="equal">
      <formula>3</formula>
    </cfRule>
  </conditionalFormatting>
  <conditionalFormatting sqref="N150">
    <cfRule type="cellIs" dxfId="914" priority="1087" stopIfTrue="1" operator="equal">
      <formula>1</formula>
    </cfRule>
    <cfRule type="cellIs" dxfId="913" priority="1088" stopIfTrue="1" operator="equal">
      <formula>3</formula>
    </cfRule>
  </conditionalFormatting>
  <conditionalFormatting sqref="O150:P150 AZ150 AX150">
    <cfRule type="cellIs" dxfId="912" priority="1089" stopIfTrue="1" operator="equal">
      <formula>1</formula>
    </cfRule>
    <cfRule type="cellIs" dxfId="911" priority="1090" stopIfTrue="1" operator="equal">
      <formula>3</formula>
    </cfRule>
  </conditionalFormatting>
  <conditionalFormatting sqref="R1083:R1084">
    <cfRule type="expression" dxfId="910" priority="1083" stopIfTrue="1">
      <formula>IF(#REF!=1,1,0)</formula>
    </cfRule>
    <cfRule type="expression" dxfId="909" priority="1084" stopIfTrue="1">
      <formula>IF(#REF!=1,1,0)</formula>
    </cfRule>
  </conditionalFormatting>
  <conditionalFormatting sqref="M1107">
    <cfRule type="cellIs" dxfId="908" priority="1071" stopIfTrue="1" operator="equal">
      <formula>1</formula>
    </cfRule>
    <cfRule type="cellIs" dxfId="907" priority="1072" stopIfTrue="1" operator="equal">
      <formula>3</formula>
    </cfRule>
  </conditionalFormatting>
  <conditionalFormatting sqref="N1107">
    <cfRule type="cellIs" dxfId="906" priority="1073" stopIfTrue="1" operator="equal">
      <formula>1</formula>
    </cfRule>
    <cfRule type="cellIs" dxfId="905" priority="1074" stopIfTrue="1" operator="equal">
      <formula>3</formula>
    </cfRule>
  </conditionalFormatting>
  <conditionalFormatting sqref="O1107:P1107">
    <cfRule type="cellIs" dxfId="904" priority="1075" stopIfTrue="1" operator="equal">
      <formula>1</formula>
    </cfRule>
    <cfRule type="cellIs" dxfId="903" priority="1076" stopIfTrue="1" operator="equal">
      <formula>3</formula>
    </cfRule>
  </conditionalFormatting>
  <conditionalFormatting sqref="Q1107">
    <cfRule type="expression" dxfId="902" priority="1077" stopIfTrue="1">
      <formula>IF(AND(Q1107&gt;0,#REF!=1),1,0)</formula>
    </cfRule>
    <cfRule type="expression" dxfId="901" priority="1078" stopIfTrue="1">
      <formula>IF(AND(Q1107&gt;0,#REF!=1),1,0)</formula>
    </cfRule>
    <cfRule type="expression" dxfId="900" priority="1079" stopIfTrue="1">
      <formula>IF(AND(Q1107&gt;0,#REF!=1),1,0)</formula>
    </cfRule>
  </conditionalFormatting>
  <conditionalFormatting sqref="R1107">
    <cfRule type="expression" dxfId="899" priority="1080" stopIfTrue="1">
      <formula>IF(AND(#REF!&gt;0,#REF!=1),1,0)</formula>
    </cfRule>
    <cfRule type="expression" dxfId="898" priority="1081" stopIfTrue="1">
      <formula>IF(AND(#REF!&gt;0,#REF!=1),1,0)</formula>
    </cfRule>
    <cfRule type="expression" dxfId="897" priority="1082" stopIfTrue="1">
      <formula>IF(AND(#REF!&gt;0,#REF!=1),1,0)</formula>
    </cfRule>
  </conditionalFormatting>
  <conditionalFormatting sqref="M1825:M1826">
    <cfRule type="cellIs" dxfId="896" priority="1059" stopIfTrue="1" operator="equal">
      <formula>1</formula>
    </cfRule>
    <cfRule type="cellIs" dxfId="895" priority="1060" stopIfTrue="1" operator="equal">
      <formula>3</formula>
    </cfRule>
  </conditionalFormatting>
  <conditionalFormatting sqref="N1825:N1826">
    <cfRule type="cellIs" dxfId="894" priority="1061" stopIfTrue="1" operator="equal">
      <formula>1</formula>
    </cfRule>
    <cfRule type="cellIs" dxfId="893" priority="1062" stopIfTrue="1" operator="equal">
      <formula>3</formula>
    </cfRule>
  </conditionalFormatting>
  <conditionalFormatting sqref="O1825:P1826">
    <cfRule type="cellIs" dxfId="892" priority="1063" stopIfTrue="1" operator="equal">
      <formula>1</formula>
    </cfRule>
    <cfRule type="cellIs" dxfId="891" priority="1064" stopIfTrue="1" operator="equal">
      <formula>3</formula>
    </cfRule>
  </conditionalFormatting>
  <conditionalFormatting sqref="Q1825:Q1826">
    <cfRule type="expression" dxfId="890" priority="1065" stopIfTrue="1">
      <formula>IF(AND(Q1825&gt;0,#REF!=1),1,0)</formula>
    </cfRule>
    <cfRule type="expression" dxfId="889" priority="1066" stopIfTrue="1">
      <formula>IF(AND(Q1825&gt;0,#REF!=1),1,0)</formula>
    </cfRule>
    <cfRule type="expression" dxfId="888" priority="1067" stopIfTrue="1">
      <formula>IF(AND(Q1825&gt;0,#REF!=1),1,0)</formula>
    </cfRule>
  </conditionalFormatting>
  <conditionalFormatting sqref="R1825:R1826">
    <cfRule type="expression" dxfId="887" priority="1068" stopIfTrue="1">
      <formula>IF(AND(#REF!&gt;0,#REF!=1),1,0)</formula>
    </cfRule>
    <cfRule type="expression" dxfId="886" priority="1069" stopIfTrue="1">
      <formula>IF(AND(#REF!&gt;0,#REF!=1),1,0)</formula>
    </cfRule>
    <cfRule type="expression" dxfId="885" priority="1070" stopIfTrue="1">
      <formula>IF(AND(#REF!&gt;0,#REF!=1),1,0)</formula>
    </cfRule>
  </conditionalFormatting>
  <conditionalFormatting sqref="M546:M590 M593:M594">
    <cfRule type="cellIs" dxfId="884" priority="1047" stopIfTrue="1" operator="equal">
      <formula>1</formula>
    </cfRule>
    <cfRule type="cellIs" dxfId="883" priority="1048" stopIfTrue="1" operator="equal">
      <formula>3</formula>
    </cfRule>
  </conditionalFormatting>
  <conditionalFormatting sqref="N546:N590 N593:N594">
    <cfRule type="cellIs" dxfId="882" priority="1049" stopIfTrue="1" operator="equal">
      <formula>1</formula>
    </cfRule>
    <cfRule type="cellIs" dxfId="881" priority="1050" stopIfTrue="1" operator="equal">
      <formula>3</formula>
    </cfRule>
  </conditionalFormatting>
  <conditionalFormatting sqref="O546:P590 O593:P594">
    <cfRule type="cellIs" dxfId="880" priority="1051" stopIfTrue="1" operator="equal">
      <formula>1</formula>
    </cfRule>
    <cfRule type="cellIs" dxfId="879" priority="1052" stopIfTrue="1" operator="equal">
      <formula>3</formula>
    </cfRule>
  </conditionalFormatting>
  <conditionalFormatting sqref="Q546:Q590 Q593:Q594">
    <cfRule type="expression" dxfId="878" priority="1053" stopIfTrue="1">
      <formula>IF(AND(Q546&gt;0,#REF!=1),1,0)</formula>
    </cfRule>
    <cfRule type="expression" dxfId="877" priority="1054" stopIfTrue="1">
      <formula>IF(AND(Q546&gt;0,#REF!=1),1,0)</formula>
    </cfRule>
    <cfRule type="expression" dxfId="876" priority="1055" stopIfTrue="1">
      <formula>IF(AND(Q546&gt;0,#REF!=1),1,0)</formula>
    </cfRule>
  </conditionalFormatting>
  <conditionalFormatting sqref="R546:R590 R593:R594">
    <cfRule type="expression" dxfId="875" priority="1056" stopIfTrue="1">
      <formula>IF(AND(#REF!&gt;0,#REF!=1),1,0)</formula>
    </cfRule>
    <cfRule type="expression" dxfId="874" priority="1057" stopIfTrue="1">
      <formula>IF(AND(#REF!&gt;0,#REF!=1),1,0)</formula>
    </cfRule>
    <cfRule type="expression" dxfId="873" priority="1058" stopIfTrue="1">
      <formula>IF(AND(#REF!&gt;0,#REF!=1),1,0)</formula>
    </cfRule>
  </conditionalFormatting>
  <conditionalFormatting sqref="M592">
    <cfRule type="cellIs" dxfId="872" priority="1035" stopIfTrue="1" operator="equal">
      <formula>1</formula>
    </cfRule>
    <cfRule type="cellIs" dxfId="871" priority="1036" stopIfTrue="1" operator="equal">
      <formula>3</formula>
    </cfRule>
  </conditionalFormatting>
  <conditionalFormatting sqref="N592">
    <cfRule type="cellIs" dxfId="870" priority="1037" stopIfTrue="1" operator="equal">
      <formula>1</formula>
    </cfRule>
    <cfRule type="cellIs" dxfId="869" priority="1038" stopIfTrue="1" operator="equal">
      <formula>3</formula>
    </cfRule>
  </conditionalFormatting>
  <conditionalFormatting sqref="O592:P592 AZ592 AX592">
    <cfRule type="cellIs" dxfId="868" priority="1039" stopIfTrue="1" operator="equal">
      <formula>1</formula>
    </cfRule>
    <cfRule type="cellIs" dxfId="867" priority="1040" stopIfTrue="1" operator="equal">
      <formula>3</formula>
    </cfRule>
  </conditionalFormatting>
  <conditionalFormatting sqref="Q592">
    <cfRule type="expression" dxfId="866" priority="1041" stopIfTrue="1">
      <formula>IF(AND(Q592&gt;0,#REF!=1),1,0)</formula>
    </cfRule>
    <cfRule type="expression" dxfId="865" priority="1042" stopIfTrue="1">
      <formula>IF(AND(Q592&gt;0,#REF!=1),1,0)</formula>
    </cfRule>
    <cfRule type="expression" dxfId="864" priority="1043" stopIfTrue="1">
      <formula>IF(AND(Q592&gt;0,#REF!=1),1,0)</formula>
    </cfRule>
  </conditionalFormatting>
  <conditionalFormatting sqref="R592">
    <cfRule type="expression" dxfId="863" priority="1044" stopIfTrue="1">
      <formula>IF(AND(#REF!&gt;0,#REF!=1),1,0)</formula>
    </cfRule>
    <cfRule type="expression" dxfId="862" priority="1045" stopIfTrue="1">
      <formula>IF(AND(#REF!&gt;0,#REF!=1),1,0)</formula>
    </cfRule>
    <cfRule type="expression" dxfId="861" priority="1046" stopIfTrue="1">
      <formula>IF(AND(#REF!&gt;0,#REF!=1),1,0)</formula>
    </cfRule>
  </conditionalFormatting>
  <conditionalFormatting sqref="M592">
    <cfRule type="cellIs" dxfId="860" priority="1023" stopIfTrue="1" operator="equal">
      <formula>1</formula>
    </cfRule>
    <cfRule type="cellIs" dxfId="859" priority="1024" stopIfTrue="1" operator="equal">
      <formula>3</formula>
    </cfRule>
  </conditionalFormatting>
  <conditionalFormatting sqref="N592">
    <cfRule type="cellIs" dxfId="858" priority="1025" stopIfTrue="1" operator="equal">
      <formula>1</formula>
    </cfRule>
    <cfRule type="cellIs" dxfId="857" priority="1026" stopIfTrue="1" operator="equal">
      <formula>3</formula>
    </cfRule>
  </conditionalFormatting>
  <conditionalFormatting sqref="O592:P592">
    <cfRule type="cellIs" dxfId="856" priority="1027" stopIfTrue="1" operator="equal">
      <formula>1</formula>
    </cfRule>
    <cfRule type="cellIs" dxfId="855" priority="1028" stopIfTrue="1" operator="equal">
      <formula>3</formula>
    </cfRule>
  </conditionalFormatting>
  <conditionalFormatting sqref="Q592">
    <cfRule type="expression" dxfId="854" priority="1029" stopIfTrue="1">
      <formula>IF(AND(Q592&gt;0,#REF!=1),1,0)</formula>
    </cfRule>
    <cfRule type="expression" dxfId="853" priority="1030" stopIfTrue="1">
      <formula>IF(AND(Q592&gt;0,#REF!=1),1,0)</formula>
    </cfRule>
    <cfRule type="expression" dxfId="852" priority="1031" stopIfTrue="1">
      <formula>IF(AND(Q592&gt;0,#REF!=1),1,0)</formula>
    </cfRule>
  </conditionalFormatting>
  <conditionalFormatting sqref="R592">
    <cfRule type="expression" dxfId="851" priority="1032" stopIfTrue="1">
      <formula>IF(AND(#REF!&gt;0,#REF!=1),1,0)</formula>
    </cfRule>
    <cfRule type="expression" dxfId="850" priority="1033" stopIfTrue="1">
      <formula>IF(AND(#REF!&gt;0,#REF!=1),1,0)</formula>
    </cfRule>
    <cfRule type="expression" dxfId="849" priority="1034" stopIfTrue="1">
      <formula>IF(AND(#REF!&gt;0,#REF!=1),1,0)</formula>
    </cfRule>
  </conditionalFormatting>
  <conditionalFormatting sqref="M591">
    <cfRule type="cellIs" dxfId="848" priority="1011" stopIfTrue="1" operator="equal">
      <formula>1</formula>
    </cfRule>
    <cfRule type="cellIs" dxfId="847" priority="1012" stopIfTrue="1" operator="equal">
      <formula>3</formula>
    </cfRule>
  </conditionalFormatting>
  <conditionalFormatting sqref="N591">
    <cfRule type="cellIs" dxfId="846" priority="1013" stopIfTrue="1" operator="equal">
      <formula>1</formula>
    </cfRule>
    <cfRule type="cellIs" dxfId="845" priority="1014" stopIfTrue="1" operator="equal">
      <formula>3</formula>
    </cfRule>
  </conditionalFormatting>
  <conditionalFormatting sqref="O591:P591 AZ591 AX591">
    <cfRule type="cellIs" dxfId="844" priority="1015" stopIfTrue="1" operator="equal">
      <formula>1</formula>
    </cfRule>
    <cfRule type="cellIs" dxfId="843" priority="1016" stopIfTrue="1" operator="equal">
      <formula>3</formula>
    </cfRule>
  </conditionalFormatting>
  <conditionalFormatting sqref="Q591">
    <cfRule type="expression" dxfId="842" priority="1017" stopIfTrue="1">
      <formula>IF(AND(Q591&gt;0,#REF!=1),1,0)</formula>
    </cfRule>
    <cfRule type="expression" dxfId="841" priority="1018" stopIfTrue="1">
      <formula>IF(AND(Q591&gt;0,#REF!=1),1,0)</formula>
    </cfRule>
    <cfRule type="expression" dxfId="840" priority="1019" stopIfTrue="1">
      <formula>IF(AND(Q591&gt;0,#REF!=1),1,0)</formula>
    </cfRule>
  </conditionalFormatting>
  <conditionalFormatting sqref="R591">
    <cfRule type="expression" dxfId="839" priority="1020" stopIfTrue="1">
      <formula>IF(AND(#REF!&gt;0,#REF!=1),1,0)</formula>
    </cfRule>
    <cfRule type="expression" dxfId="838" priority="1021" stopIfTrue="1">
      <formula>IF(AND(#REF!&gt;0,#REF!=1),1,0)</formula>
    </cfRule>
    <cfRule type="expression" dxfId="837" priority="1022" stopIfTrue="1">
      <formula>IF(AND(#REF!&gt;0,#REF!=1),1,0)</formula>
    </cfRule>
  </conditionalFormatting>
  <conditionalFormatting sqref="M591">
    <cfRule type="cellIs" dxfId="836" priority="999" stopIfTrue="1" operator="equal">
      <formula>1</formula>
    </cfRule>
    <cfRule type="cellIs" dxfId="835" priority="1000" stopIfTrue="1" operator="equal">
      <formula>3</formula>
    </cfRule>
  </conditionalFormatting>
  <conditionalFormatting sqref="N591">
    <cfRule type="cellIs" dxfId="834" priority="1001" stopIfTrue="1" operator="equal">
      <formula>1</formula>
    </cfRule>
    <cfRule type="cellIs" dxfId="833" priority="1002" stopIfTrue="1" operator="equal">
      <formula>3</formula>
    </cfRule>
  </conditionalFormatting>
  <conditionalFormatting sqref="O591:P591">
    <cfRule type="cellIs" dxfId="832" priority="1003" stopIfTrue="1" operator="equal">
      <formula>1</formula>
    </cfRule>
    <cfRule type="cellIs" dxfId="831" priority="1004" stopIfTrue="1" operator="equal">
      <formula>3</formula>
    </cfRule>
  </conditionalFormatting>
  <conditionalFormatting sqref="Q591">
    <cfRule type="expression" dxfId="830" priority="1005" stopIfTrue="1">
      <formula>IF(AND(Q591&gt;0,#REF!=1),1,0)</formula>
    </cfRule>
    <cfRule type="expression" dxfId="829" priority="1006" stopIfTrue="1">
      <formula>IF(AND(Q591&gt;0,#REF!=1),1,0)</formula>
    </cfRule>
    <cfRule type="expression" dxfId="828" priority="1007" stopIfTrue="1">
      <formula>IF(AND(Q591&gt;0,#REF!=1),1,0)</formula>
    </cfRule>
  </conditionalFormatting>
  <conditionalFormatting sqref="R591">
    <cfRule type="expression" dxfId="827" priority="1008" stopIfTrue="1">
      <formula>IF(AND(#REF!&gt;0,#REF!=1),1,0)</formula>
    </cfRule>
    <cfRule type="expression" dxfId="826" priority="1009" stopIfTrue="1">
      <formula>IF(AND(#REF!&gt;0,#REF!=1),1,0)</formula>
    </cfRule>
    <cfRule type="expression" dxfId="825" priority="1010" stopIfTrue="1">
      <formula>IF(AND(#REF!&gt;0,#REF!=1),1,0)</formula>
    </cfRule>
  </conditionalFormatting>
  <conditionalFormatting sqref="M1129">
    <cfRule type="cellIs" dxfId="824" priority="987" stopIfTrue="1" operator="equal">
      <formula>1</formula>
    </cfRule>
    <cfRule type="cellIs" dxfId="823" priority="988" stopIfTrue="1" operator="equal">
      <formula>3</formula>
    </cfRule>
  </conditionalFormatting>
  <conditionalFormatting sqref="N1129">
    <cfRule type="cellIs" dxfId="822" priority="989" stopIfTrue="1" operator="equal">
      <formula>1</formula>
    </cfRule>
    <cfRule type="cellIs" dxfId="821" priority="990" stopIfTrue="1" operator="equal">
      <formula>3</formula>
    </cfRule>
  </conditionalFormatting>
  <conditionalFormatting sqref="O1129:P1129">
    <cfRule type="cellIs" dxfId="820" priority="991" stopIfTrue="1" operator="equal">
      <formula>1</formula>
    </cfRule>
    <cfRule type="cellIs" dxfId="819" priority="992" stopIfTrue="1" operator="equal">
      <formula>3</formula>
    </cfRule>
  </conditionalFormatting>
  <conditionalFormatting sqref="M1122:M1123">
    <cfRule type="cellIs" dxfId="818" priority="975" stopIfTrue="1" operator="equal">
      <formula>1</formula>
    </cfRule>
    <cfRule type="cellIs" dxfId="817" priority="976" stopIfTrue="1" operator="equal">
      <formula>3</formula>
    </cfRule>
  </conditionalFormatting>
  <conditionalFormatting sqref="N1122:N1123">
    <cfRule type="cellIs" dxfId="816" priority="977" stopIfTrue="1" operator="equal">
      <formula>1</formula>
    </cfRule>
    <cfRule type="cellIs" dxfId="815" priority="978" stopIfTrue="1" operator="equal">
      <formula>3</formula>
    </cfRule>
  </conditionalFormatting>
  <conditionalFormatting sqref="O1122:P1123">
    <cfRule type="cellIs" dxfId="814" priority="979" stopIfTrue="1" operator="equal">
      <formula>1</formula>
    </cfRule>
    <cfRule type="cellIs" dxfId="813" priority="980" stopIfTrue="1" operator="equal">
      <formula>3</formula>
    </cfRule>
  </conditionalFormatting>
  <conditionalFormatting sqref="M1125">
    <cfRule type="cellIs" dxfId="812" priority="963" stopIfTrue="1" operator="equal">
      <formula>1</formula>
    </cfRule>
    <cfRule type="cellIs" dxfId="811" priority="964" stopIfTrue="1" operator="equal">
      <formula>3</formula>
    </cfRule>
  </conditionalFormatting>
  <conditionalFormatting sqref="N1125">
    <cfRule type="cellIs" dxfId="810" priority="965" stopIfTrue="1" operator="equal">
      <formula>1</formula>
    </cfRule>
    <cfRule type="cellIs" dxfId="809" priority="966" stopIfTrue="1" operator="equal">
      <formula>3</formula>
    </cfRule>
  </conditionalFormatting>
  <conditionalFormatting sqref="O1125:P1125">
    <cfRule type="cellIs" dxfId="808" priority="967" stopIfTrue="1" operator="equal">
      <formula>1</formula>
    </cfRule>
    <cfRule type="cellIs" dxfId="807" priority="968" stopIfTrue="1" operator="equal">
      <formula>3</formula>
    </cfRule>
  </conditionalFormatting>
  <conditionalFormatting sqref="M1124">
    <cfRule type="cellIs" dxfId="806" priority="951" stopIfTrue="1" operator="equal">
      <formula>1</formula>
    </cfRule>
    <cfRule type="cellIs" dxfId="805" priority="952" stopIfTrue="1" operator="equal">
      <formula>3</formula>
    </cfRule>
  </conditionalFormatting>
  <conditionalFormatting sqref="N1124">
    <cfRule type="cellIs" dxfId="804" priority="953" stopIfTrue="1" operator="equal">
      <formula>1</formula>
    </cfRule>
    <cfRule type="cellIs" dxfId="803" priority="954" stopIfTrue="1" operator="equal">
      <formula>3</formula>
    </cfRule>
  </conditionalFormatting>
  <conditionalFormatting sqref="O1124:P1124">
    <cfRule type="cellIs" dxfId="802" priority="955" stopIfTrue="1" operator="equal">
      <formula>1</formula>
    </cfRule>
    <cfRule type="cellIs" dxfId="801" priority="956" stopIfTrue="1" operator="equal">
      <formula>3</formula>
    </cfRule>
  </conditionalFormatting>
  <conditionalFormatting sqref="M1094">
    <cfRule type="cellIs" dxfId="800" priority="927" stopIfTrue="1" operator="equal">
      <formula>1</formula>
    </cfRule>
    <cfRule type="cellIs" dxfId="799" priority="928" stopIfTrue="1" operator="equal">
      <formula>3</formula>
    </cfRule>
  </conditionalFormatting>
  <conditionalFormatting sqref="N1094">
    <cfRule type="cellIs" dxfId="798" priority="929" stopIfTrue="1" operator="equal">
      <formula>1</formula>
    </cfRule>
    <cfRule type="cellIs" dxfId="797" priority="930" stopIfTrue="1" operator="equal">
      <formula>3</formula>
    </cfRule>
  </conditionalFormatting>
  <conditionalFormatting sqref="O1094:P1094">
    <cfRule type="cellIs" dxfId="796" priority="931" stopIfTrue="1" operator="equal">
      <formula>1</formula>
    </cfRule>
    <cfRule type="cellIs" dxfId="795" priority="932" stopIfTrue="1" operator="equal">
      <formula>3</formula>
    </cfRule>
  </conditionalFormatting>
  <conditionalFormatting sqref="Q1094">
    <cfRule type="expression" dxfId="794" priority="933" stopIfTrue="1">
      <formula>IF(AND(Q1094&gt;0,#REF!=1),1,0)</formula>
    </cfRule>
    <cfRule type="expression" dxfId="793" priority="934" stopIfTrue="1">
      <formula>IF(AND(Q1094&gt;0,#REF!=1),1,0)</formula>
    </cfRule>
    <cfRule type="expression" dxfId="792" priority="935" stopIfTrue="1">
      <formula>IF(AND(Q1094&gt;0,#REF!=1),1,0)</formula>
    </cfRule>
  </conditionalFormatting>
  <conditionalFormatting sqref="R1094">
    <cfRule type="expression" dxfId="791" priority="936" stopIfTrue="1">
      <formula>IF(AND(#REF!&gt;0,#REF!=1),1,0)</formula>
    </cfRule>
    <cfRule type="expression" dxfId="790" priority="937" stopIfTrue="1">
      <formula>IF(AND(#REF!&gt;0,#REF!=1),1,0)</formula>
    </cfRule>
    <cfRule type="expression" dxfId="789" priority="938" stopIfTrue="1">
      <formula>IF(AND(#REF!&gt;0,#REF!=1),1,0)</formula>
    </cfRule>
  </conditionalFormatting>
  <conditionalFormatting sqref="M1079">
    <cfRule type="cellIs" dxfId="788" priority="915" stopIfTrue="1" operator="equal">
      <formula>1</formula>
    </cfRule>
    <cfRule type="cellIs" dxfId="787" priority="916" stopIfTrue="1" operator="equal">
      <formula>3</formula>
    </cfRule>
  </conditionalFormatting>
  <conditionalFormatting sqref="N1079">
    <cfRule type="cellIs" dxfId="786" priority="917" stopIfTrue="1" operator="equal">
      <formula>1</formula>
    </cfRule>
    <cfRule type="cellIs" dxfId="785" priority="918" stopIfTrue="1" operator="equal">
      <formula>3</formula>
    </cfRule>
  </conditionalFormatting>
  <conditionalFormatting sqref="O1079:P1079">
    <cfRule type="cellIs" dxfId="784" priority="919" stopIfTrue="1" operator="equal">
      <formula>1</formula>
    </cfRule>
    <cfRule type="cellIs" dxfId="783" priority="920" stopIfTrue="1" operator="equal">
      <formula>3</formula>
    </cfRule>
  </conditionalFormatting>
  <conditionalFormatting sqref="Q1079">
    <cfRule type="expression" dxfId="782" priority="921" stopIfTrue="1">
      <formula>IF(AND(Q1079&gt;0,#REF!=1),1,0)</formula>
    </cfRule>
    <cfRule type="expression" dxfId="781" priority="922" stopIfTrue="1">
      <formula>IF(AND(Q1079&gt;0,#REF!=1),1,0)</formula>
    </cfRule>
    <cfRule type="expression" dxfId="780" priority="923" stopIfTrue="1">
      <formula>IF(AND(Q1079&gt;0,#REF!=1),1,0)</formula>
    </cfRule>
  </conditionalFormatting>
  <conditionalFormatting sqref="R1079">
    <cfRule type="expression" dxfId="779" priority="924" stopIfTrue="1">
      <formula>IF(AND(#REF!&gt;0,#REF!=1),1,0)</formula>
    </cfRule>
    <cfRule type="expression" dxfId="778" priority="925" stopIfTrue="1">
      <formula>IF(AND(#REF!&gt;0,#REF!=1),1,0)</formula>
    </cfRule>
    <cfRule type="expression" dxfId="777" priority="926" stopIfTrue="1">
      <formula>IF(AND(#REF!&gt;0,#REF!=1),1,0)</formula>
    </cfRule>
  </conditionalFormatting>
  <conditionalFormatting sqref="M1234:M1235">
    <cfRule type="cellIs" dxfId="776" priority="891" stopIfTrue="1" operator="equal">
      <formula>1</formula>
    </cfRule>
    <cfRule type="cellIs" dxfId="775" priority="892" stopIfTrue="1" operator="equal">
      <formula>3</formula>
    </cfRule>
  </conditionalFormatting>
  <conditionalFormatting sqref="N1234:N1235">
    <cfRule type="cellIs" dxfId="774" priority="893" stopIfTrue="1" operator="equal">
      <formula>1</formula>
    </cfRule>
    <cfRule type="cellIs" dxfId="773" priority="894" stopIfTrue="1" operator="equal">
      <formula>3</formula>
    </cfRule>
  </conditionalFormatting>
  <conditionalFormatting sqref="O1234:P1235">
    <cfRule type="cellIs" dxfId="772" priority="895" stopIfTrue="1" operator="equal">
      <formula>1</formula>
    </cfRule>
    <cfRule type="cellIs" dxfId="771" priority="896" stopIfTrue="1" operator="equal">
      <formula>3</formula>
    </cfRule>
  </conditionalFormatting>
  <conditionalFormatting sqref="Q1234:Q1235">
    <cfRule type="expression" dxfId="770" priority="897" stopIfTrue="1">
      <formula>IF(AND(Q1234&gt;0,#REF!=1),1,0)</formula>
    </cfRule>
    <cfRule type="expression" dxfId="769" priority="898" stopIfTrue="1">
      <formula>IF(AND(Q1234&gt;0,#REF!=1),1,0)</formula>
    </cfRule>
    <cfRule type="expression" dxfId="768" priority="899" stopIfTrue="1">
      <formula>IF(AND(Q1234&gt;0,#REF!=1),1,0)</formula>
    </cfRule>
  </conditionalFormatting>
  <conditionalFormatting sqref="R1234:R1235">
    <cfRule type="expression" dxfId="767" priority="900" stopIfTrue="1">
      <formula>IF(AND(#REF!&gt;0,#REF!=1),1,0)</formula>
    </cfRule>
    <cfRule type="expression" dxfId="766" priority="901" stopIfTrue="1">
      <formula>IF(AND(#REF!&gt;0,#REF!=1),1,0)</formula>
    </cfRule>
    <cfRule type="expression" dxfId="765" priority="902" stopIfTrue="1">
      <formula>IF(AND(#REF!&gt;0,#REF!=1),1,0)</formula>
    </cfRule>
  </conditionalFormatting>
  <conditionalFormatting sqref="R1018 R1020">
    <cfRule type="expression" dxfId="764" priority="889" stopIfTrue="1">
      <formula>IF(#REF!=1,1,0)</formula>
    </cfRule>
    <cfRule type="expression" dxfId="763" priority="890" stopIfTrue="1">
      <formula>IF(#REF!=1,1,0)</formula>
    </cfRule>
  </conditionalFormatting>
  <conditionalFormatting sqref="M1185:M1186">
    <cfRule type="cellIs" dxfId="762" priority="877" stopIfTrue="1" operator="equal">
      <formula>1</formula>
    </cfRule>
    <cfRule type="cellIs" dxfId="761" priority="878" stopIfTrue="1" operator="equal">
      <formula>3</formula>
    </cfRule>
  </conditionalFormatting>
  <conditionalFormatting sqref="N1185:N1186">
    <cfRule type="cellIs" dxfId="760" priority="879" stopIfTrue="1" operator="equal">
      <formula>1</formula>
    </cfRule>
    <cfRule type="cellIs" dxfId="759" priority="880" stopIfTrue="1" operator="equal">
      <formula>3</formula>
    </cfRule>
  </conditionalFormatting>
  <conditionalFormatting sqref="O1185:P1186">
    <cfRule type="cellIs" dxfId="758" priority="881" stopIfTrue="1" operator="equal">
      <formula>1</formula>
    </cfRule>
    <cfRule type="cellIs" dxfId="757" priority="882" stopIfTrue="1" operator="equal">
      <formula>3</formula>
    </cfRule>
  </conditionalFormatting>
  <conditionalFormatting sqref="Q1185:Q1186">
    <cfRule type="expression" dxfId="756" priority="883" stopIfTrue="1">
      <formula>IF(AND(Q1185&gt;0,#REF!=1),1,0)</formula>
    </cfRule>
    <cfRule type="expression" dxfId="755" priority="884" stopIfTrue="1">
      <formula>IF(AND(Q1185&gt;0,#REF!=1),1,0)</formula>
    </cfRule>
    <cfRule type="expression" dxfId="754" priority="885" stopIfTrue="1">
      <formula>IF(AND(Q1185&gt;0,#REF!=1),1,0)</formula>
    </cfRule>
  </conditionalFormatting>
  <conditionalFormatting sqref="R1185:R1186">
    <cfRule type="expression" dxfId="753" priority="886" stopIfTrue="1">
      <formula>IF(AND(#REF!&gt;0,#REF!=1),1,0)</formula>
    </cfRule>
    <cfRule type="expression" dxfId="752" priority="887" stopIfTrue="1">
      <formula>IF(AND(#REF!&gt;0,#REF!=1),1,0)</formula>
    </cfRule>
    <cfRule type="expression" dxfId="751" priority="888" stopIfTrue="1">
      <formula>IF(AND(#REF!&gt;0,#REF!=1),1,0)</formula>
    </cfRule>
  </conditionalFormatting>
  <conditionalFormatting sqref="R1009">
    <cfRule type="expression" dxfId="750" priority="875" stopIfTrue="1">
      <formula>IF(#REF!=1,1,0)</formula>
    </cfRule>
    <cfRule type="expression" dxfId="749" priority="876" stopIfTrue="1">
      <formula>IF(#REF!=1,1,0)</formula>
    </cfRule>
  </conditionalFormatting>
  <conditionalFormatting sqref="R1012">
    <cfRule type="expression" dxfId="748" priority="873" stopIfTrue="1">
      <formula>IF(#REF!=1,1,0)</formula>
    </cfRule>
    <cfRule type="expression" dxfId="747" priority="874" stopIfTrue="1">
      <formula>IF(#REF!=1,1,0)</formula>
    </cfRule>
  </conditionalFormatting>
  <conditionalFormatting sqref="R1016">
    <cfRule type="expression" dxfId="746" priority="871" stopIfTrue="1">
      <formula>IF(#REF!=1,1,0)</formula>
    </cfRule>
    <cfRule type="expression" dxfId="745" priority="872" stopIfTrue="1">
      <formula>IF(#REF!=1,1,0)</formula>
    </cfRule>
  </conditionalFormatting>
  <conditionalFormatting sqref="R1019">
    <cfRule type="expression" dxfId="744" priority="869" stopIfTrue="1">
      <formula>IF(#REF!=1,1,0)</formula>
    </cfRule>
    <cfRule type="expression" dxfId="743" priority="870" stopIfTrue="1">
      <formula>IF(#REF!=1,1,0)</formula>
    </cfRule>
  </conditionalFormatting>
  <conditionalFormatting sqref="M1022">
    <cfRule type="cellIs" dxfId="742" priority="857" stopIfTrue="1" operator="equal">
      <formula>1</formula>
    </cfRule>
    <cfRule type="cellIs" dxfId="741" priority="858" stopIfTrue="1" operator="equal">
      <formula>3</formula>
    </cfRule>
  </conditionalFormatting>
  <conditionalFormatting sqref="N1022">
    <cfRule type="cellIs" dxfId="740" priority="859" stopIfTrue="1" operator="equal">
      <formula>1</formula>
    </cfRule>
    <cfRule type="cellIs" dxfId="739" priority="860" stopIfTrue="1" operator="equal">
      <formula>3</formula>
    </cfRule>
  </conditionalFormatting>
  <conditionalFormatting sqref="O1022:P1022">
    <cfRule type="cellIs" dxfId="738" priority="861" stopIfTrue="1" operator="equal">
      <formula>1</formula>
    </cfRule>
    <cfRule type="cellIs" dxfId="737" priority="862" stopIfTrue="1" operator="equal">
      <formula>3</formula>
    </cfRule>
  </conditionalFormatting>
  <conditionalFormatting sqref="Q1022">
    <cfRule type="expression" dxfId="736" priority="863" stopIfTrue="1">
      <formula>IF(AND(Q1022&gt;0,#REF!=1),1,0)</formula>
    </cfRule>
    <cfRule type="expression" dxfId="735" priority="864" stopIfTrue="1">
      <formula>IF(AND(Q1022&gt;0,#REF!=1),1,0)</formula>
    </cfRule>
    <cfRule type="expression" dxfId="734" priority="865" stopIfTrue="1">
      <formula>IF(AND(Q1022&gt;0,#REF!=1),1,0)</formula>
    </cfRule>
  </conditionalFormatting>
  <conditionalFormatting sqref="R1022">
    <cfRule type="expression" dxfId="733" priority="866" stopIfTrue="1">
      <formula>IF(AND(#REF!&gt;0,#REF!=1),1,0)</formula>
    </cfRule>
    <cfRule type="expression" dxfId="732" priority="867" stopIfTrue="1">
      <formula>IF(AND(#REF!&gt;0,#REF!=1),1,0)</formula>
    </cfRule>
    <cfRule type="expression" dxfId="731" priority="868" stopIfTrue="1">
      <formula>IF(AND(#REF!&gt;0,#REF!=1),1,0)</formula>
    </cfRule>
  </conditionalFormatting>
  <conditionalFormatting sqref="M209">
    <cfRule type="cellIs" dxfId="730" priority="845" stopIfTrue="1" operator="equal">
      <formula>1</formula>
    </cfRule>
    <cfRule type="cellIs" dxfId="729" priority="846" stopIfTrue="1" operator="equal">
      <formula>3</formula>
    </cfRule>
  </conditionalFormatting>
  <conditionalFormatting sqref="N209">
    <cfRule type="cellIs" dxfId="728" priority="847" stopIfTrue="1" operator="equal">
      <formula>1</formula>
    </cfRule>
    <cfRule type="cellIs" dxfId="727" priority="848" stopIfTrue="1" operator="equal">
      <formula>3</formula>
    </cfRule>
  </conditionalFormatting>
  <conditionalFormatting sqref="O209:P209 AZ209 AX209">
    <cfRule type="cellIs" dxfId="726" priority="849" stopIfTrue="1" operator="equal">
      <formula>1</formula>
    </cfRule>
    <cfRule type="cellIs" dxfId="725" priority="850" stopIfTrue="1" operator="equal">
      <formula>3</formula>
    </cfRule>
  </conditionalFormatting>
  <conditionalFormatting sqref="M277">
    <cfRule type="cellIs" dxfId="724" priority="833" stopIfTrue="1" operator="equal">
      <formula>1</formula>
    </cfRule>
    <cfRule type="cellIs" dxfId="723" priority="834" stopIfTrue="1" operator="equal">
      <formula>3</formula>
    </cfRule>
  </conditionalFormatting>
  <conditionalFormatting sqref="N277">
    <cfRule type="cellIs" dxfId="722" priority="835" stopIfTrue="1" operator="equal">
      <formula>1</formula>
    </cfRule>
    <cfRule type="cellIs" dxfId="721" priority="836" stopIfTrue="1" operator="equal">
      <formula>3</formula>
    </cfRule>
  </conditionalFormatting>
  <conditionalFormatting sqref="AX277 AZ277 O277:P277">
    <cfRule type="cellIs" dxfId="720" priority="837" stopIfTrue="1" operator="equal">
      <formula>1</formula>
    </cfRule>
    <cfRule type="cellIs" dxfId="719" priority="838" stopIfTrue="1" operator="equal">
      <formula>3</formula>
    </cfRule>
  </conditionalFormatting>
  <conditionalFormatting sqref="M1194">
    <cfRule type="cellIs" dxfId="718" priority="821" stopIfTrue="1" operator="equal">
      <formula>1</formula>
    </cfRule>
    <cfRule type="cellIs" dxfId="717" priority="822" stopIfTrue="1" operator="equal">
      <formula>3</formula>
    </cfRule>
  </conditionalFormatting>
  <conditionalFormatting sqref="N1194">
    <cfRule type="cellIs" dxfId="716" priority="823" stopIfTrue="1" operator="equal">
      <formula>1</formula>
    </cfRule>
    <cfRule type="cellIs" dxfId="715" priority="824" stopIfTrue="1" operator="equal">
      <formula>3</formula>
    </cfRule>
  </conditionalFormatting>
  <conditionalFormatting sqref="O1194:P1194">
    <cfRule type="cellIs" dxfId="714" priority="825" stopIfTrue="1" operator="equal">
      <formula>1</formula>
    </cfRule>
    <cfRule type="cellIs" dxfId="713" priority="826" stopIfTrue="1" operator="equal">
      <formula>3</formula>
    </cfRule>
  </conditionalFormatting>
  <conditionalFormatting sqref="Q1194">
    <cfRule type="expression" dxfId="712" priority="827" stopIfTrue="1">
      <formula>IF(AND(Q1194&gt;0,#REF!=1),1,0)</formula>
    </cfRule>
    <cfRule type="expression" dxfId="711" priority="828" stopIfTrue="1">
      <formula>IF(AND(Q1194&gt;0,#REF!=1),1,0)</formula>
    </cfRule>
    <cfRule type="expression" dxfId="710" priority="829" stopIfTrue="1">
      <formula>IF(AND(Q1194&gt;0,#REF!=1),1,0)</formula>
    </cfRule>
  </conditionalFormatting>
  <conditionalFormatting sqref="R1194">
    <cfRule type="expression" dxfId="709" priority="830" stopIfTrue="1">
      <formula>IF(AND(#REF!&gt;0,#REF!=1),1,0)</formula>
    </cfRule>
    <cfRule type="expression" dxfId="708" priority="831" stopIfTrue="1">
      <formula>IF(AND(#REF!&gt;0,#REF!=1),1,0)</formula>
    </cfRule>
    <cfRule type="expression" dxfId="707" priority="832" stopIfTrue="1">
      <formula>IF(AND(#REF!&gt;0,#REF!=1),1,0)</formula>
    </cfRule>
  </conditionalFormatting>
  <conditionalFormatting sqref="M488:M491">
    <cfRule type="cellIs" dxfId="706" priority="797" stopIfTrue="1" operator="equal">
      <formula>1</formula>
    </cfRule>
    <cfRule type="cellIs" dxfId="705" priority="798" stopIfTrue="1" operator="equal">
      <formula>3</formula>
    </cfRule>
  </conditionalFormatting>
  <conditionalFormatting sqref="N488:N491">
    <cfRule type="cellIs" dxfId="704" priority="799" stopIfTrue="1" operator="equal">
      <formula>1</formula>
    </cfRule>
    <cfRule type="cellIs" dxfId="703" priority="800" stopIfTrue="1" operator="equal">
      <formula>3</formula>
    </cfRule>
  </conditionalFormatting>
  <conditionalFormatting sqref="O488:P491 AZ488:AZ491 AX488:AX491">
    <cfRule type="cellIs" dxfId="702" priority="801" stopIfTrue="1" operator="equal">
      <formula>1</formula>
    </cfRule>
    <cfRule type="cellIs" dxfId="701" priority="802" stopIfTrue="1" operator="equal">
      <formula>3</formula>
    </cfRule>
  </conditionalFormatting>
  <conditionalFormatting sqref="M1678:M1682">
    <cfRule type="cellIs" dxfId="700" priority="783" stopIfTrue="1" operator="equal">
      <formula>1</formula>
    </cfRule>
    <cfRule type="cellIs" dxfId="699" priority="784" stopIfTrue="1" operator="equal">
      <formula>3</formula>
    </cfRule>
  </conditionalFormatting>
  <conditionalFormatting sqref="N1678:N1682">
    <cfRule type="cellIs" dxfId="698" priority="785" stopIfTrue="1" operator="equal">
      <formula>1</formula>
    </cfRule>
    <cfRule type="cellIs" dxfId="697" priority="786" stopIfTrue="1" operator="equal">
      <formula>3</formula>
    </cfRule>
  </conditionalFormatting>
  <conditionalFormatting sqref="O1678:O1682">
    <cfRule type="cellIs" dxfId="696" priority="787" stopIfTrue="1" operator="equal">
      <formula>1</formula>
    </cfRule>
    <cfRule type="cellIs" dxfId="695" priority="788" stopIfTrue="1" operator="equal">
      <formula>3</formula>
    </cfRule>
  </conditionalFormatting>
  <conditionalFormatting sqref="Q1678:Q1682">
    <cfRule type="expression" dxfId="694" priority="789" stopIfTrue="1">
      <formula>IF(AND(Q1678&gt;0,#REF!=1),1,0)</formula>
    </cfRule>
    <cfRule type="expression" dxfId="693" priority="790" stopIfTrue="1">
      <formula>IF(AND(Q1678&gt;0,#REF!=1),1,0)</formula>
    </cfRule>
    <cfRule type="expression" dxfId="692" priority="791" stopIfTrue="1">
      <formula>IF(AND(Q1678&gt;0,#REF!=1),1,0)</formula>
    </cfRule>
  </conditionalFormatting>
  <conditionalFormatting sqref="R1678:R1682">
    <cfRule type="expression" dxfId="691" priority="792" stopIfTrue="1">
      <formula>IF(AND(#REF!&gt;0,#REF!=1),1,0)</formula>
    </cfRule>
    <cfRule type="expression" dxfId="690" priority="793" stopIfTrue="1">
      <formula>IF(AND(#REF!&gt;0,#REF!=1),1,0)</formula>
    </cfRule>
    <cfRule type="expression" dxfId="689" priority="794" stopIfTrue="1">
      <formula>IF(AND(#REF!&gt;0,#REF!=1),1,0)</formula>
    </cfRule>
  </conditionalFormatting>
  <conditionalFormatting sqref="P1678:P1682">
    <cfRule type="cellIs" dxfId="688" priority="795" stopIfTrue="1" operator="equal">
      <formula>1</formula>
    </cfRule>
    <cfRule type="cellIs" dxfId="687" priority="796" stopIfTrue="1" operator="equal">
      <formula>3</formula>
    </cfRule>
  </conditionalFormatting>
  <conditionalFormatting sqref="M497">
    <cfRule type="cellIs" dxfId="686" priority="771" stopIfTrue="1" operator="equal">
      <formula>1</formula>
    </cfRule>
    <cfRule type="cellIs" dxfId="685" priority="772" stopIfTrue="1" operator="equal">
      <formula>3</formula>
    </cfRule>
  </conditionalFormatting>
  <conditionalFormatting sqref="N497">
    <cfRule type="cellIs" dxfId="684" priority="773" stopIfTrue="1" operator="equal">
      <formula>1</formula>
    </cfRule>
    <cfRule type="cellIs" dxfId="683" priority="774" stopIfTrue="1" operator="equal">
      <formula>3</formula>
    </cfRule>
  </conditionalFormatting>
  <conditionalFormatting sqref="AX497 AZ497 O497:P497">
    <cfRule type="cellIs" dxfId="682" priority="775" stopIfTrue="1" operator="equal">
      <formula>1</formula>
    </cfRule>
    <cfRule type="cellIs" dxfId="681" priority="776" stopIfTrue="1" operator="equal">
      <formula>3</formula>
    </cfRule>
  </conditionalFormatting>
  <conditionalFormatting sqref="R1714:R1715">
    <cfRule type="expression" dxfId="680" priority="769" stopIfTrue="1">
      <formula>IF(#REF!=1,1,0)</formula>
    </cfRule>
    <cfRule type="expression" dxfId="679" priority="770" stopIfTrue="1">
      <formula>IF(#REF!=1,1,0)</formula>
    </cfRule>
  </conditionalFormatting>
  <conditionalFormatting sqref="M1709:M1710">
    <cfRule type="cellIs" dxfId="678" priority="755" stopIfTrue="1" operator="equal">
      <formula>1</formula>
    </cfRule>
    <cfRule type="cellIs" dxfId="677" priority="756" stopIfTrue="1" operator="equal">
      <formula>3</formula>
    </cfRule>
  </conditionalFormatting>
  <conditionalFormatting sqref="N1709:N1710">
    <cfRule type="cellIs" dxfId="676" priority="757" stopIfTrue="1" operator="equal">
      <formula>1</formula>
    </cfRule>
    <cfRule type="cellIs" dxfId="675" priority="758" stopIfTrue="1" operator="equal">
      <formula>3</formula>
    </cfRule>
  </conditionalFormatting>
  <conditionalFormatting sqref="O1709:O1710">
    <cfRule type="cellIs" dxfId="674" priority="759" stopIfTrue="1" operator="equal">
      <formula>1</formula>
    </cfRule>
    <cfRule type="cellIs" dxfId="673" priority="760" stopIfTrue="1" operator="equal">
      <formula>3</formula>
    </cfRule>
  </conditionalFormatting>
  <conditionalFormatting sqref="Q1709:Q1710">
    <cfRule type="expression" dxfId="672" priority="761" stopIfTrue="1">
      <formula>IF(AND(Q1709&gt;0,#REF!=1),1,0)</formula>
    </cfRule>
    <cfRule type="expression" dxfId="671" priority="762" stopIfTrue="1">
      <formula>IF(AND(Q1709&gt;0,#REF!=1),1,0)</formula>
    </cfRule>
    <cfRule type="expression" dxfId="670" priority="763" stopIfTrue="1">
      <formula>IF(AND(Q1709&gt;0,#REF!=1),1,0)</formula>
    </cfRule>
  </conditionalFormatting>
  <conditionalFormatting sqref="R1709:R1710">
    <cfRule type="expression" dxfId="669" priority="764" stopIfTrue="1">
      <formula>IF(AND(#REF!&gt;0,#REF!=1),1,0)</formula>
    </cfRule>
    <cfRule type="expression" dxfId="668" priority="765" stopIfTrue="1">
      <formula>IF(AND(#REF!&gt;0,#REF!=1),1,0)</formula>
    </cfRule>
    <cfRule type="expression" dxfId="667" priority="766" stopIfTrue="1">
      <formula>IF(AND(#REF!&gt;0,#REF!=1),1,0)</formula>
    </cfRule>
  </conditionalFormatting>
  <conditionalFormatting sqref="P1709:P1710">
    <cfRule type="cellIs" dxfId="666" priority="767" stopIfTrue="1" operator="equal">
      <formula>1</formula>
    </cfRule>
    <cfRule type="cellIs" dxfId="665" priority="768" stopIfTrue="1" operator="equal">
      <formula>3</formula>
    </cfRule>
  </conditionalFormatting>
  <conditionalFormatting sqref="M1497">
    <cfRule type="cellIs" dxfId="664" priority="741" stopIfTrue="1" operator="equal">
      <formula>1</formula>
    </cfRule>
    <cfRule type="cellIs" dxfId="663" priority="742" stopIfTrue="1" operator="equal">
      <formula>3</formula>
    </cfRule>
  </conditionalFormatting>
  <conditionalFormatting sqref="N1497">
    <cfRule type="cellIs" dxfId="662" priority="743" stopIfTrue="1" operator="equal">
      <formula>1</formula>
    </cfRule>
    <cfRule type="cellIs" dxfId="661" priority="744" stopIfTrue="1" operator="equal">
      <formula>3</formula>
    </cfRule>
  </conditionalFormatting>
  <conditionalFormatting sqref="O1497">
    <cfRule type="cellIs" dxfId="660" priority="745" stopIfTrue="1" operator="equal">
      <formula>1</formula>
    </cfRule>
    <cfRule type="cellIs" dxfId="659" priority="746" stopIfTrue="1" operator="equal">
      <formula>3</formula>
    </cfRule>
  </conditionalFormatting>
  <conditionalFormatting sqref="Q1497">
    <cfRule type="expression" dxfId="658" priority="747" stopIfTrue="1">
      <formula>IF(AND(Q1497&gt;0,#REF!=1),1,0)</formula>
    </cfRule>
    <cfRule type="expression" dxfId="657" priority="748" stopIfTrue="1">
      <formula>IF(AND(Q1497&gt;0,#REF!=1),1,0)</formula>
    </cfRule>
    <cfRule type="expression" dxfId="656" priority="749" stopIfTrue="1">
      <formula>IF(AND(Q1497&gt;0,#REF!=1),1,0)</formula>
    </cfRule>
  </conditionalFormatting>
  <conditionalFormatting sqref="R1497">
    <cfRule type="expression" dxfId="655" priority="750" stopIfTrue="1">
      <formula>IF(AND(#REF!&gt;0,#REF!=1),1,0)</formula>
    </cfRule>
    <cfRule type="expression" dxfId="654" priority="751" stopIfTrue="1">
      <formula>IF(AND(#REF!&gt;0,#REF!=1),1,0)</formula>
    </cfRule>
    <cfRule type="expression" dxfId="653" priority="752" stopIfTrue="1">
      <formula>IF(AND(#REF!&gt;0,#REF!=1),1,0)</formula>
    </cfRule>
  </conditionalFormatting>
  <conditionalFormatting sqref="P1497">
    <cfRule type="cellIs" dxfId="652" priority="753" stopIfTrue="1" operator="equal">
      <formula>1</formula>
    </cfRule>
    <cfRule type="cellIs" dxfId="651" priority="754" stopIfTrue="1" operator="equal">
      <formula>3</formula>
    </cfRule>
  </conditionalFormatting>
  <conditionalFormatting sqref="M404">
    <cfRule type="cellIs" dxfId="650" priority="729" stopIfTrue="1" operator="equal">
      <formula>1</formula>
    </cfRule>
    <cfRule type="cellIs" dxfId="649" priority="730" stopIfTrue="1" operator="equal">
      <formula>3</formula>
    </cfRule>
  </conditionalFormatting>
  <conditionalFormatting sqref="N404">
    <cfRule type="cellIs" dxfId="648" priority="731" stopIfTrue="1" operator="equal">
      <formula>1</formula>
    </cfRule>
    <cfRule type="cellIs" dxfId="647" priority="732" stopIfTrue="1" operator="equal">
      <formula>3</formula>
    </cfRule>
  </conditionalFormatting>
  <conditionalFormatting sqref="O404:P404 AZ404 AX404">
    <cfRule type="cellIs" dxfId="646" priority="733" stopIfTrue="1" operator="equal">
      <formula>1</formula>
    </cfRule>
    <cfRule type="cellIs" dxfId="645" priority="734" stopIfTrue="1" operator="equal">
      <formula>3</formula>
    </cfRule>
  </conditionalFormatting>
  <conditionalFormatting sqref="M1221">
    <cfRule type="cellIs" dxfId="644" priority="717" stopIfTrue="1" operator="equal">
      <formula>1</formula>
    </cfRule>
    <cfRule type="cellIs" dxfId="643" priority="718" stopIfTrue="1" operator="equal">
      <formula>3</formula>
    </cfRule>
  </conditionalFormatting>
  <conditionalFormatting sqref="N1221">
    <cfRule type="cellIs" dxfId="642" priority="719" stopIfTrue="1" operator="equal">
      <formula>1</formula>
    </cfRule>
    <cfRule type="cellIs" dxfId="641" priority="720" stopIfTrue="1" operator="equal">
      <formula>3</formula>
    </cfRule>
  </conditionalFormatting>
  <conditionalFormatting sqref="O1221:P1221">
    <cfRule type="cellIs" dxfId="640" priority="721" stopIfTrue="1" operator="equal">
      <formula>1</formula>
    </cfRule>
    <cfRule type="cellIs" dxfId="639" priority="722" stopIfTrue="1" operator="equal">
      <formula>3</formula>
    </cfRule>
  </conditionalFormatting>
  <conditionalFormatting sqref="Q1221">
    <cfRule type="expression" dxfId="638" priority="723" stopIfTrue="1">
      <formula>IF(AND(Q1221&gt;0,#REF!=1),1,0)</formula>
    </cfRule>
    <cfRule type="expression" dxfId="637" priority="724" stopIfTrue="1">
      <formula>IF(AND(Q1221&gt;0,#REF!=1),1,0)</formula>
    </cfRule>
    <cfRule type="expression" dxfId="636" priority="725" stopIfTrue="1">
      <formula>IF(AND(Q1221&gt;0,#REF!=1),1,0)</formula>
    </cfRule>
  </conditionalFormatting>
  <conditionalFormatting sqref="R1221">
    <cfRule type="expression" dxfId="635" priority="726" stopIfTrue="1">
      <formula>IF(AND(#REF!&gt;0,#REF!=1),1,0)</formula>
    </cfRule>
    <cfRule type="expression" dxfId="634" priority="727" stopIfTrue="1">
      <formula>IF(AND(#REF!&gt;0,#REF!=1),1,0)</formula>
    </cfRule>
    <cfRule type="expression" dxfId="633" priority="728" stopIfTrue="1">
      <formula>IF(AND(#REF!&gt;0,#REF!=1),1,0)</formula>
    </cfRule>
  </conditionalFormatting>
  <conditionalFormatting sqref="M1292:M1293">
    <cfRule type="cellIs" dxfId="632" priority="705" stopIfTrue="1" operator="equal">
      <formula>1</formula>
    </cfRule>
    <cfRule type="cellIs" dxfId="631" priority="706" stopIfTrue="1" operator="equal">
      <formula>3</formula>
    </cfRule>
  </conditionalFormatting>
  <conditionalFormatting sqref="N1292:N1293">
    <cfRule type="cellIs" dxfId="630" priority="707" stopIfTrue="1" operator="equal">
      <formula>1</formula>
    </cfRule>
    <cfRule type="cellIs" dxfId="629" priority="708" stopIfTrue="1" operator="equal">
      <formula>3</formula>
    </cfRule>
  </conditionalFormatting>
  <conditionalFormatting sqref="O1292:P1293">
    <cfRule type="cellIs" dxfId="628" priority="709" stopIfTrue="1" operator="equal">
      <formula>1</formula>
    </cfRule>
    <cfRule type="cellIs" dxfId="627" priority="710" stopIfTrue="1" operator="equal">
      <formula>3</formula>
    </cfRule>
  </conditionalFormatting>
  <conditionalFormatting sqref="Q1292:Q1293">
    <cfRule type="expression" dxfId="626" priority="711" stopIfTrue="1">
      <formula>IF(AND(Q1292&gt;0,#REF!=1),1,0)</formula>
    </cfRule>
    <cfRule type="expression" dxfId="625" priority="712" stopIfTrue="1">
      <formula>IF(AND(Q1292&gt;0,#REF!=1),1,0)</formula>
    </cfRule>
    <cfRule type="expression" dxfId="624" priority="713" stopIfTrue="1">
      <formula>IF(AND(Q1292&gt;0,#REF!=1),1,0)</formula>
    </cfRule>
  </conditionalFormatting>
  <conditionalFormatting sqref="R1292:R1293">
    <cfRule type="expression" dxfId="623" priority="714" stopIfTrue="1">
      <formula>IF(AND(#REF!&gt;0,#REF!=1),1,0)</formula>
    </cfRule>
    <cfRule type="expression" dxfId="622" priority="715" stopIfTrue="1">
      <formula>IF(AND(#REF!&gt;0,#REF!=1),1,0)</formula>
    </cfRule>
    <cfRule type="expression" dxfId="621" priority="716" stopIfTrue="1">
      <formula>IF(AND(#REF!&gt;0,#REF!=1),1,0)</formula>
    </cfRule>
  </conditionalFormatting>
  <conditionalFormatting sqref="M1245">
    <cfRule type="cellIs" dxfId="620" priority="693" stopIfTrue="1" operator="equal">
      <formula>1</formula>
    </cfRule>
    <cfRule type="cellIs" dxfId="619" priority="694" stopIfTrue="1" operator="equal">
      <formula>3</formula>
    </cfRule>
  </conditionalFormatting>
  <conditionalFormatting sqref="N1245">
    <cfRule type="cellIs" dxfId="618" priority="695" stopIfTrue="1" operator="equal">
      <formula>1</formula>
    </cfRule>
    <cfRule type="cellIs" dxfId="617" priority="696" stopIfTrue="1" operator="equal">
      <formula>3</formula>
    </cfRule>
  </conditionalFormatting>
  <conditionalFormatting sqref="O1245:P1245">
    <cfRule type="cellIs" dxfId="616" priority="697" stopIfTrue="1" operator="equal">
      <formula>1</formula>
    </cfRule>
    <cfRule type="cellIs" dxfId="615" priority="698" stopIfTrue="1" operator="equal">
      <formula>3</formula>
    </cfRule>
  </conditionalFormatting>
  <conditionalFormatting sqref="Q1245">
    <cfRule type="expression" dxfId="614" priority="699" stopIfTrue="1">
      <formula>IF(AND(Q1245&gt;0,#REF!=1),1,0)</formula>
    </cfRule>
    <cfRule type="expression" dxfId="613" priority="700" stopIfTrue="1">
      <formula>IF(AND(Q1245&gt;0,#REF!=1),1,0)</formula>
    </cfRule>
    <cfRule type="expression" dxfId="612" priority="701" stopIfTrue="1">
      <formula>IF(AND(Q1245&gt;0,#REF!=1),1,0)</formula>
    </cfRule>
  </conditionalFormatting>
  <conditionalFormatting sqref="R1245">
    <cfRule type="expression" dxfId="611" priority="702" stopIfTrue="1">
      <formula>IF(AND(#REF!&gt;0,#REF!=1),1,0)</formula>
    </cfRule>
    <cfRule type="expression" dxfId="610" priority="703" stopIfTrue="1">
      <formula>IF(AND(#REF!&gt;0,#REF!=1),1,0)</formula>
    </cfRule>
    <cfRule type="expression" dxfId="609" priority="704" stopIfTrue="1">
      <formula>IF(AND(#REF!&gt;0,#REF!=1),1,0)</formula>
    </cfRule>
  </conditionalFormatting>
  <conditionalFormatting sqref="M1254">
    <cfRule type="cellIs" dxfId="608" priority="681" stopIfTrue="1" operator="equal">
      <formula>1</formula>
    </cfRule>
    <cfRule type="cellIs" dxfId="607" priority="682" stopIfTrue="1" operator="equal">
      <formula>3</formula>
    </cfRule>
  </conditionalFormatting>
  <conditionalFormatting sqref="N1254">
    <cfRule type="cellIs" dxfId="606" priority="683" stopIfTrue="1" operator="equal">
      <formula>1</formula>
    </cfRule>
    <cfRule type="cellIs" dxfId="605" priority="684" stopIfTrue="1" operator="equal">
      <formula>3</formula>
    </cfRule>
  </conditionalFormatting>
  <conditionalFormatting sqref="O1254:P1254">
    <cfRule type="cellIs" dxfId="604" priority="685" stopIfTrue="1" operator="equal">
      <formula>1</formula>
    </cfRule>
    <cfRule type="cellIs" dxfId="603" priority="686" stopIfTrue="1" operator="equal">
      <formula>3</formula>
    </cfRule>
  </conditionalFormatting>
  <conditionalFormatting sqref="Q1254">
    <cfRule type="expression" dxfId="602" priority="687" stopIfTrue="1">
      <formula>IF(AND(Q1254&gt;0,#REF!=1),1,0)</formula>
    </cfRule>
    <cfRule type="expression" dxfId="601" priority="688" stopIfTrue="1">
      <formula>IF(AND(Q1254&gt;0,#REF!=1),1,0)</formula>
    </cfRule>
    <cfRule type="expression" dxfId="600" priority="689" stopIfTrue="1">
      <formula>IF(AND(Q1254&gt;0,#REF!=1),1,0)</formula>
    </cfRule>
  </conditionalFormatting>
  <conditionalFormatting sqref="R1254">
    <cfRule type="expression" dxfId="599" priority="690" stopIfTrue="1">
      <formula>IF(AND(#REF!&gt;0,#REF!=1),1,0)</formula>
    </cfRule>
    <cfRule type="expression" dxfId="598" priority="691" stopIfTrue="1">
      <formula>IF(AND(#REF!&gt;0,#REF!=1),1,0)</formula>
    </cfRule>
    <cfRule type="expression" dxfId="597" priority="692" stopIfTrue="1">
      <formula>IF(AND(#REF!&gt;0,#REF!=1),1,0)</formula>
    </cfRule>
  </conditionalFormatting>
  <conditionalFormatting sqref="M1259">
    <cfRule type="cellIs" dxfId="596" priority="669" stopIfTrue="1" operator="equal">
      <formula>1</formula>
    </cfRule>
    <cfRule type="cellIs" dxfId="595" priority="670" stopIfTrue="1" operator="equal">
      <formula>3</formula>
    </cfRule>
  </conditionalFormatting>
  <conditionalFormatting sqref="N1259">
    <cfRule type="cellIs" dxfId="594" priority="671" stopIfTrue="1" operator="equal">
      <formula>1</formula>
    </cfRule>
    <cfRule type="cellIs" dxfId="593" priority="672" stopIfTrue="1" operator="equal">
      <formula>3</formula>
    </cfRule>
  </conditionalFormatting>
  <conditionalFormatting sqref="O1259:P1259">
    <cfRule type="cellIs" dxfId="592" priority="673" stopIfTrue="1" operator="equal">
      <formula>1</formula>
    </cfRule>
    <cfRule type="cellIs" dxfId="591" priority="674" stopIfTrue="1" operator="equal">
      <formula>3</formula>
    </cfRule>
  </conditionalFormatting>
  <conditionalFormatting sqref="Q1259">
    <cfRule type="expression" dxfId="590" priority="675" stopIfTrue="1">
      <formula>IF(AND(Q1259&gt;0,#REF!=1),1,0)</formula>
    </cfRule>
    <cfRule type="expression" dxfId="589" priority="676" stopIfTrue="1">
      <formula>IF(AND(Q1259&gt;0,#REF!=1),1,0)</formula>
    </cfRule>
    <cfRule type="expression" dxfId="588" priority="677" stopIfTrue="1">
      <formula>IF(AND(Q1259&gt;0,#REF!=1),1,0)</formula>
    </cfRule>
  </conditionalFormatting>
  <conditionalFormatting sqref="R1259">
    <cfRule type="expression" dxfId="587" priority="678" stopIfTrue="1">
      <formula>IF(AND(#REF!&gt;0,#REF!=1),1,0)</formula>
    </cfRule>
    <cfRule type="expression" dxfId="586" priority="679" stopIfTrue="1">
      <formula>IF(AND(#REF!&gt;0,#REF!=1),1,0)</formula>
    </cfRule>
    <cfRule type="expression" dxfId="585" priority="680" stopIfTrue="1">
      <formula>IF(AND(#REF!&gt;0,#REF!=1),1,0)</formula>
    </cfRule>
  </conditionalFormatting>
  <conditionalFormatting sqref="M1270">
    <cfRule type="cellIs" dxfId="584" priority="657" stopIfTrue="1" operator="equal">
      <formula>1</formula>
    </cfRule>
    <cfRule type="cellIs" dxfId="583" priority="658" stopIfTrue="1" operator="equal">
      <formula>3</formula>
    </cfRule>
  </conditionalFormatting>
  <conditionalFormatting sqref="N1270">
    <cfRule type="cellIs" dxfId="582" priority="659" stopIfTrue="1" operator="equal">
      <formula>1</formula>
    </cfRule>
    <cfRule type="cellIs" dxfId="581" priority="660" stopIfTrue="1" operator="equal">
      <formula>3</formula>
    </cfRule>
  </conditionalFormatting>
  <conditionalFormatting sqref="O1270:P1270">
    <cfRule type="cellIs" dxfId="580" priority="661" stopIfTrue="1" operator="equal">
      <formula>1</formula>
    </cfRule>
    <cfRule type="cellIs" dxfId="579" priority="662" stopIfTrue="1" operator="equal">
      <formula>3</formula>
    </cfRule>
  </conditionalFormatting>
  <conditionalFormatting sqref="Q1270">
    <cfRule type="expression" dxfId="578" priority="663" stopIfTrue="1">
      <formula>IF(AND(Q1270&gt;0,#REF!=1),1,0)</formula>
    </cfRule>
    <cfRule type="expression" dxfId="577" priority="664" stopIfTrue="1">
      <formula>IF(AND(Q1270&gt;0,#REF!=1),1,0)</formula>
    </cfRule>
    <cfRule type="expression" dxfId="576" priority="665" stopIfTrue="1">
      <formula>IF(AND(Q1270&gt;0,#REF!=1),1,0)</formula>
    </cfRule>
  </conditionalFormatting>
  <conditionalFormatting sqref="R1270">
    <cfRule type="expression" dxfId="575" priority="666" stopIfTrue="1">
      <formula>IF(AND(#REF!&gt;0,#REF!=1),1,0)</formula>
    </cfRule>
    <cfRule type="expression" dxfId="574" priority="667" stopIfTrue="1">
      <formula>IF(AND(#REF!&gt;0,#REF!=1),1,0)</formula>
    </cfRule>
    <cfRule type="expression" dxfId="573" priority="668" stopIfTrue="1">
      <formula>IF(AND(#REF!&gt;0,#REF!=1),1,0)</formula>
    </cfRule>
  </conditionalFormatting>
  <conditionalFormatting sqref="M1282:M1283">
    <cfRule type="cellIs" dxfId="572" priority="645" stopIfTrue="1" operator="equal">
      <formula>1</formula>
    </cfRule>
    <cfRule type="cellIs" dxfId="571" priority="646" stopIfTrue="1" operator="equal">
      <formula>3</formula>
    </cfRule>
  </conditionalFormatting>
  <conditionalFormatting sqref="N1282:N1283">
    <cfRule type="cellIs" dxfId="570" priority="647" stopIfTrue="1" operator="equal">
      <formula>1</formula>
    </cfRule>
    <cfRule type="cellIs" dxfId="569" priority="648" stopIfTrue="1" operator="equal">
      <formula>3</formula>
    </cfRule>
  </conditionalFormatting>
  <conditionalFormatting sqref="O1282:P1283">
    <cfRule type="cellIs" dxfId="568" priority="649" stopIfTrue="1" operator="equal">
      <formula>1</formula>
    </cfRule>
    <cfRule type="cellIs" dxfId="567" priority="650" stopIfTrue="1" operator="equal">
      <formula>3</formula>
    </cfRule>
  </conditionalFormatting>
  <conditionalFormatting sqref="Q1282:Q1283">
    <cfRule type="expression" dxfId="566" priority="651" stopIfTrue="1">
      <formula>IF(AND(Q1282&gt;0,#REF!=1),1,0)</formula>
    </cfRule>
    <cfRule type="expression" dxfId="565" priority="652" stopIfTrue="1">
      <formula>IF(AND(Q1282&gt;0,#REF!=1),1,0)</formula>
    </cfRule>
    <cfRule type="expression" dxfId="564" priority="653" stopIfTrue="1">
      <formula>IF(AND(Q1282&gt;0,#REF!=1),1,0)</formula>
    </cfRule>
  </conditionalFormatting>
  <conditionalFormatting sqref="R1282:R1283">
    <cfRule type="expression" dxfId="563" priority="654" stopIfTrue="1">
      <formula>IF(AND(#REF!&gt;0,#REF!=1),1,0)</formula>
    </cfRule>
    <cfRule type="expression" dxfId="562" priority="655" stopIfTrue="1">
      <formula>IF(AND(#REF!&gt;0,#REF!=1),1,0)</formula>
    </cfRule>
    <cfRule type="expression" dxfId="561" priority="656" stopIfTrue="1">
      <formula>IF(AND(#REF!&gt;0,#REF!=1),1,0)</formula>
    </cfRule>
  </conditionalFormatting>
  <conditionalFormatting sqref="M1280:M1281">
    <cfRule type="cellIs" dxfId="560" priority="633" stopIfTrue="1" operator="equal">
      <formula>1</formula>
    </cfRule>
    <cfRule type="cellIs" dxfId="559" priority="634" stopIfTrue="1" operator="equal">
      <formula>3</formula>
    </cfRule>
  </conditionalFormatting>
  <conditionalFormatting sqref="N1280:N1281">
    <cfRule type="cellIs" dxfId="558" priority="635" stopIfTrue="1" operator="equal">
      <formula>1</formula>
    </cfRule>
    <cfRule type="cellIs" dxfId="557" priority="636" stopIfTrue="1" operator="equal">
      <formula>3</formula>
    </cfRule>
  </conditionalFormatting>
  <conditionalFormatting sqref="O1280:P1281">
    <cfRule type="cellIs" dxfId="556" priority="637" stopIfTrue="1" operator="equal">
      <formula>1</formula>
    </cfRule>
    <cfRule type="cellIs" dxfId="555" priority="638" stopIfTrue="1" operator="equal">
      <formula>3</formula>
    </cfRule>
  </conditionalFormatting>
  <conditionalFormatting sqref="Q1280:Q1281">
    <cfRule type="expression" dxfId="554" priority="639" stopIfTrue="1">
      <formula>IF(AND(Q1280&gt;0,#REF!=1),1,0)</formula>
    </cfRule>
    <cfRule type="expression" dxfId="553" priority="640" stopIfTrue="1">
      <formula>IF(AND(Q1280&gt;0,#REF!=1),1,0)</formula>
    </cfRule>
    <cfRule type="expression" dxfId="552" priority="641" stopIfTrue="1">
      <formula>IF(AND(Q1280&gt;0,#REF!=1),1,0)</formula>
    </cfRule>
  </conditionalFormatting>
  <conditionalFormatting sqref="R1280:R1281">
    <cfRule type="expression" dxfId="551" priority="642" stopIfTrue="1">
      <formula>IF(AND(#REF!&gt;0,#REF!=1),1,0)</formula>
    </cfRule>
    <cfRule type="expression" dxfId="550" priority="643" stopIfTrue="1">
      <formula>IF(AND(#REF!&gt;0,#REF!=1),1,0)</formula>
    </cfRule>
    <cfRule type="expression" dxfId="549" priority="644" stopIfTrue="1">
      <formula>IF(AND(#REF!&gt;0,#REF!=1),1,0)</formula>
    </cfRule>
  </conditionalFormatting>
  <conditionalFormatting sqref="M430">
    <cfRule type="cellIs" dxfId="548" priority="621" stopIfTrue="1" operator="equal">
      <formula>1</formula>
    </cfRule>
    <cfRule type="cellIs" dxfId="547" priority="622" stopIfTrue="1" operator="equal">
      <formula>3</formula>
    </cfRule>
  </conditionalFormatting>
  <conditionalFormatting sqref="N430">
    <cfRule type="cellIs" dxfId="546" priority="623" stopIfTrue="1" operator="equal">
      <formula>1</formula>
    </cfRule>
    <cfRule type="cellIs" dxfId="545" priority="624" stopIfTrue="1" operator="equal">
      <formula>3</formula>
    </cfRule>
  </conditionalFormatting>
  <conditionalFormatting sqref="AX430 AZ430 O430:P430">
    <cfRule type="cellIs" dxfId="544" priority="625" stopIfTrue="1" operator="equal">
      <formula>1</formula>
    </cfRule>
    <cfRule type="cellIs" dxfId="543" priority="626" stopIfTrue="1" operator="equal">
      <formula>3</formula>
    </cfRule>
  </conditionalFormatting>
  <conditionalFormatting sqref="M1503">
    <cfRule type="cellIs" dxfId="542" priority="607" stopIfTrue="1" operator="equal">
      <formula>1</formula>
    </cfRule>
    <cfRule type="cellIs" dxfId="541" priority="608" stopIfTrue="1" operator="equal">
      <formula>3</formula>
    </cfRule>
  </conditionalFormatting>
  <conditionalFormatting sqref="N1503">
    <cfRule type="cellIs" dxfId="540" priority="609" stopIfTrue="1" operator="equal">
      <formula>1</formula>
    </cfRule>
    <cfRule type="cellIs" dxfId="539" priority="610" stopIfTrue="1" operator="equal">
      <formula>3</formula>
    </cfRule>
  </conditionalFormatting>
  <conditionalFormatting sqref="O1503 AZ1503 AX1503">
    <cfRule type="cellIs" dxfId="538" priority="611" stopIfTrue="1" operator="equal">
      <formula>1</formula>
    </cfRule>
    <cfRule type="cellIs" dxfId="537" priority="612" stopIfTrue="1" operator="equal">
      <formula>3</formula>
    </cfRule>
  </conditionalFormatting>
  <conditionalFormatting sqref="Q1503">
    <cfRule type="expression" dxfId="536" priority="613" stopIfTrue="1">
      <formula>IF(AND(Q1503&gt;0,#REF!=1),1,0)</formula>
    </cfRule>
    <cfRule type="expression" dxfId="535" priority="614" stopIfTrue="1">
      <formula>IF(AND(Q1503&gt;0,#REF!=1),1,0)</formula>
    </cfRule>
    <cfRule type="expression" dxfId="534" priority="615" stopIfTrue="1">
      <formula>IF(AND(Q1503&gt;0,#REF!=1),1,0)</formula>
    </cfRule>
  </conditionalFormatting>
  <conditionalFormatting sqref="R1503">
    <cfRule type="expression" dxfId="533" priority="616" stopIfTrue="1">
      <formula>IF(AND(#REF!&gt;0,#REF!=1),1,0)</formula>
    </cfRule>
    <cfRule type="expression" dxfId="532" priority="617" stopIfTrue="1">
      <formula>IF(AND(#REF!&gt;0,#REF!=1),1,0)</formula>
    </cfRule>
    <cfRule type="expression" dxfId="531" priority="618" stopIfTrue="1">
      <formula>IF(AND(#REF!&gt;0,#REF!=1),1,0)</formula>
    </cfRule>
  </conditionalFormatting>
  <conditionalFormatting sqref="P1503">
    <cfRule type="cellIs" dxfId="530" priority="619" stopIfTrue="1" operator="equal">
      <formula>1</formula>
    </cfRule>
    <cfRule type="cellIs" dxfId="529" priority="620" stopIfTrue="1" operator="equal">
      <formula>3</formula>
    </cfRule>
  </conditionalFormatting>
  <conditionalFormatting sqref="M1532">
    <cfRule type="cellIs" dxfId="528" priority="593" stopIfTrue="1" operator="equal">
      <formula>1</formula>
    </cfRule>
    <cfRule type="cellIs" dxfId="527" priority="594" stopIfTrue="1" operator="equal">
      <formula>3</formula>
    </cfRule>
  </conditionalFormatting>
  <conditionalFormatting sqref="N1532">
    <cfRule type="cellIs" dxfId="526" priority="595" stopIfTrue="1" operator="equal">
      <formula>1</formula>
    </cfRule>
    <cfRule type="cellIs" dxfId="525" priority="596" stopIfTrue="1" operator="equal">
      <formula>3</formula>
    </cfRule>
  </conditionalFormatting>
  <conditionalFormatting sqref="O1532">
    <cfRule type="cellIs" dxfId="524" priority="597" stopIfTrue="1" operator="equal">
      <formula>1</formula>
    </cfRule>
    <cfRule type="cellIs" dxfId="523" priority="598" stopIfTrue="1" operator="equal">
      <formula>3</formula>
    </cfRule>
  </conditionalFormatting>
  <conditionalFormatting sqref="Q1532">
    <cfRule type="expression" dxfId="522" priority="599" stopIfTrue="1">
      <formula>IF(AND(Q1532&gt;0,#REF!=1),1,0)</formula>
    </cfRule>
    <cfRule type="expression" dxfId="521" priority="600" stopIfTrue="1">
      <formula>IF(AND(Q1532&gt;0,#REF!=1),1,0)</formula>
    </cfRule>
    <cfRule type="expression" dxfId="520" priority="601" stopIfTrue="1">
      <formula>IF(AND(Q1532&gt;0,#REF!=1),1,0)</formula>
    </cfRule>
  </conditionalFormatting>
  <conditionalFormatting sqref="R1532">
    <cfRule type="expression" dxfId="519" priority="602" stopIfTrue="1">
      <formula>IF(AND(#REF!&gt;0,#REF!=1),1,0)</formula>
    </cfRule>
    <cfRule type="expression" dxfId="518" priority="603" stopIfTrue="1">
      <formula>IF(AND(#REF!&gt;0,#REF!=1),1,0)</formula>
    </cfRule>
    <cfRule type="expression" dxfId="517" priority="604" stopIfTrue="1">
      <formula>IF(AND(#REF!&gt;0,#REF!=1),1,0)</formula>
    </cfRule>
  </conditionalFormatting>
  <conditionalFormatting sqref="P1532">
    <cfRule type="cellIs" dxfId="516" priority="605" stopIfTrue="1" operator="equal">
      <formula>1</formula>
    </cfRule>
    <cfRule type="cellIs" dxfId="515" priority="606" stopIfTrue="1" operator="equal">
      <formula>3</formula>
    </cfRule>
  </conditionalFormatting>
  <conditionalFormatting sqref="M1535">
    <cfRule type="cellIs" dxfId="514" priority="579" stopIfTrue="1" operator="equal">
      <formula>1</formula>
    </cfRule>
    <cfRule type="cellIs" dxfId="513" priority="580" stopIfTrue="1" operator="equal">
      <formula>3</formula>
    </cfRule>
  </conditionalFormatting>
  <conditionalFormatting sqref="N1535">
    <cfRule type="cellIs" dxfId="512" priority="581" stopIfTrue="1" operator="equal">
      <formula>1</formula>
    </cfRule>
    <cfRule type="cellIs" dxfId="511" priority="582" stopIfTrue="1" operator="equal">
      <formula>3</formula>
    </cfRule>
  </conditionalFormatting>
  <conditionalFormatting sqref="O1535">
    <cfRule type="cellIs" dxfId="510" priority="583" stopIfTrue="1" operator="equal">
      <formula>1</formula>
    </cfRule>
    <cfRule type="cellIs" dxfId="509" priority="584" stopIfTrue="1" operator="equal">
      <formula>3</formula>
    </cfRule>
  </conditionalFormatting>
  <conditionalFormatting sqref="Q1535">
    <cfRule type="expression" dxfId="508" priority="585" stopIfTrue="1">
      <formula>IF(AND(Q1535&gt;0,#REF!=1),1,0)</formula>
    </cfRule>
    <cfRule type="expression" dxfId="507" priority="586" stopIfTrue="1">
      <formula>IF(AND(Q1535&gt;0,#REF!=1),1,0)</formula>
    </cfRule>
    <cfRule type="expression" dxfId="506" priority="587" stopIfTrue="1">
      <formula>IF(AND(Q1535&gt;0,#REF!=1),1,0)</formula>
    </cfRule>
  </conditionalFormatting>
  <conditionalFormatting sqref="R1535">
    <cfRule type="expression" dxfId="505" priority="588" stopIfTrue="1">
      <formula>IF(AND(#REF!&gt;0,#REF!=1),1,0)</formula>
    </cfRule>
    <cfRule type="expression" dxfId="504" priority="589" stopIfTrue="1">
      <formula>IF(AND(#REF!&gt;0,#REF!=1),1,0)</formula>
    </cfRule>
    <cfRule type="expression" dxfId="503" priority="590" stopIfTrue="1">
      <formula>IF(AND(#REF!&gt;0,#REF!=1),1,0)</formula>
    </cfRule>
  </conditionalFormatting>
  <conditionalFormatting sqref="P1535">
    <cfRule type="cellIs" dxfId="502" priority="591" stopIfTrue="1" operator="equal">
      <formula>1</formula>
    </cfRule>
    <cfRule type="cellIs" dxfId="501" priority="592" stopIfTrue="1" operator="equal">
      <formula>3</formula>
    </cfRule>
  </conditionalFormatting>
  <conditionalFormatting sqref="M1467:M1476">
    <cfRule type="cellIs" dxfId="500" priority="565" stopIfTrue="1" operator="equal">
      <formula>1</formula>
    </cfRule>
    <cfRule type="cellIs" dxfId="499" priority="566" stopIfTrue="1" operator="equal">
      <formula>3</formula>
    </cfRule>
  </conditionalFormatting>
  <conditionalFormatting sqref="N1467:N1476">
    <cfRule type="cellIs" dxfId="498" priority="567" stopIfTrue="1" operator="equal">
      <formula>1</formula>
    </cfRule>
    <cfRule type="cellIs" dxfId="497" priority="568" stopIfTrue="1" operator="equal">
      <formula>3</formula>
    </cfRule>
  </conditionalFormatting>
  <conditionalFormatting sqref="O1467:O1476">
    <cfRule type="cellIs" dxfId="496" priority="569" stopIfTrue="1" operator="equal">
      <formula>1</formula>
    </cfRule>
    <cfRule type="cellIs" dxfId="495" priority="570" stopIfTrue="1" operator="equal">
      <formula>3</formula>
    </cfRule>
  </conditionalFormatting>
  <conditionalFormatting sqref="Q1467:Q1476">
    <cfRule type="expression" dxfId="494" priority="571" stopIfTrue="1">
      <formula>IF(AND(Q1467&gt;0,#REF!=1),1,0)</formula>
    </cfRule>
    <cfRule type="expression" dxfId="493" priority="572" stopIfTrue="1">
      <formula>IF(AND(Q1467&gt;0,#REF!=1),1,0)</formula>
    </cfRule>
    <cfRule type="expression" dxfId="492" priority="573" stopIfTrue="1">
      <formula>IF(AND(Q1467&gt;0,#REF!=1),1,0)</formula>
    </cfRule>
  </conditionalFormatting>
  <conditionalFormatting sqref="R1467:R1476">
    <cfRule type="expression" dxfId="491" priority="574" stopIfTrue="1">
      <formula>IF(AND(#REF!&gt;0,#REF!=1),1,0)</formula>
    </cfRule>
    <cfRule type="expression" dxfId="490" priority="575" stopIfTrue="1">
      <formula>IF(AND(#REF!&gt;0,#REF!=1),1,0)</formula>
    </cfRule>
    <cfRule type="expression" dxfId="489" priority="576" stopIfTrue="1">
      <formula>IF(AND(#REF!&gt;0,#REF!=1),1,0)</formula>
    </cfRule>
  </conditionalFormatting>
  <conditionalFormatting sqref="P1467:P1476">
    <cfRule type="cellIs" dxfId="488" priority="577" stopIfTrue="1" operator="equal">
      <formula>1</formula>
    </cfRule>
    <cfRule type="cellIs" dxfId="487" priority="578" stopIfTrue="1" operator="equal">
      <formula>3</formula>
    </cfRule>
  </conditionalFormatting>
  <conditionalFormatting sqref="A653:A654">
    <cfRule type="cellIs" dxfId="486" priority="563" stopIfTrue="1" operator="equal">
      <formula>1</formula>
    </cfRule>
    <cfRule type="cellIs" dxfId="485" priority="564" stopIfTrue="1" operator="equal">
      <formula>3</formula>
    </cfRule>
  </conditionalFormatting>
  <conditionalFormatting sqref="A655">
    <cfRule type="cellIs" dxfId="484" priority="561" stopIfTrue="1" operator="equal">
      <formula>1</formula>
    </cfRule>
    <cfRule type="cellIs" dxfId="483" priority="562" stopIfTrue="1" operator="equal">
      <formula>3</formula>
    </cfRule>
  </conditionalFormatting>
  <conditionalFormatting sqref="A656">
    <cfRule type="cellIs" dxfId="482" priority="559" stopIfTrue="1" operator="equal">
      <formula>1</formula>
    </cfRule>
    <cfRule type="cellIs" dxfId="481" priority="560" stopIfTrue="1" operator="equal">
      <formula>3</formula>
    </cfRule>
  </conditionalFormatting>
  <conditionalFormatting sqref="R646:R649 R651:R656">
    <cfRule type="expression" dxfId="480" priority="557" stopIfTrue="1">
      <formula>IF(#REF!=1,1,0)</formula>
    </cfRule>
    <cfRule type="expression" dxfId="479" priority="558" stopIfTrue="1">
      <formula>IF(#REF!=1,1,0)</formula>
    </cfRule>
  </conditionalFormatting>
  <conditionalFormatting sqref="M9">
    <cfRule type="cellIs" dxfId="478" priority="543" stopIfTrue="1" operator="equal">
      <formula>1</formula>
    </cfRule>
    <cfRule type="cellIs" dxfId="477" priority="544" stopIfTrue="1" operator="equal">
      <formula>3</formula>
    </cfRule>
  </conditionalFormatting>
  <conditionalFormatting sqref="N9">
    <cfRule type="cellIs" dxfId="476" priority="545" stopIfTrue="1" operator="equal">
      <formula>1</formula>
    </cfRule>
    <cfRule type="cellIs" dxfId="475" priority="546" stopIfTrue="1" operator="equal">
      <formula>3</formula>
    </cfRule>
  </conditionalFormatting>
  <conditionalFormatting sqref="O9:P9 AZ9 AX9">
    <cfRule type="cellIs" dxfId="474" priority="547" stopIfTrue="1" operator="equal">
      <formula>1</formula>
    </cfRule>
    <cfRule type="cellIs" dxfId="473" priority="548" stopIfTrue="1" operator="equal">
      <formula>3</formula>
    </cfRule>
  </conditionalFormatting>
  <conditionalFormatting sqref="R619">
    <cfRule type="expression" dxfId="472" priority="541" stopIfTrue="1">
      <formula>IF(#REF!=1,1,0)</formula>
    </cfRule>
    <cfRule type="expression" dxfId="471" priority="542" stopIfTrue="1">
      <formula>IF(#REF!=1,1,0)</formula>
    </cfRule>
  </conditionalFormatting>
  <conditionalFormatting sqref="R606">
    <cfRule type="expression" dxfId="470" priority="539" stopIfTrue="1">
      <formula>IF(#REF!=1,1,0)</formula>
    </cfRule>
    <cfRule type="expression" dxfId="469" priority="540" stopIfTrue="1">
      <formula>IF(#REF!=1,1,0)</formula>
    </cfRule>
  </conditionalFormatting>
  <conditionalFormatting sqref="R617">
    <cfRule type="expression" dxfId="468" priority="537" stopIfTrue="1">
      <formula>IF(#REF!=1,1,0)</formula>
    </cfRule>
    <cfRule type="expression" dxfId="467" priority="538" stopIfTrue="1">
      <formula>IF(#REF!=1,1,0)</formula>
    </cfRule>
  </conditionalFormatting>
  <conditionalFormatting sqref="R610">
    <cfRule type="expression" dxfId="466" priority="535" stopIfTrue="1">
      <formula>IF(#REF!=1,1,0)</formula>
    </cfRule>
    <cfRule type="expression" dxfId="465" priority="536" stopIfTrue="1">
      <formula>IF(#REF!=1,1,0)</formula>
    </cfRule>
  </conditionalFormatting>
  <conditionalFormatting sqref="R612">
    <cfRule type="expression" dxfId="464" priority="533" stopIfTrue="1">
      <formula>IF(#REF!=1,1,0)</formula>
    </cfRule>
    <cfRule type="expression" dxfId="463" priority="534" stopIfTrue="1">
      <formula>IF(#REF!=1,1,0)</formula>
    </cfRule>
  </conditionalFormatting>
  <conditionalFormatting sqref="R608">
    <cfRule type="expression" dxfId="462" priority="531" stopIfTrue="1">
      <formula>IF(#REF!=1,1,0)</formula>
    </cfRule>
    <cfRule type="expression" dxfId="461" priority="532" stopIfTrue="1">
      <formula>IF(#REF!=1,1,0)</formula>
    </cfRule>
  </conditionalFormatting>
  <conditionalFormatting sqref="R650">
    <cfRule type="expression" dxfId="460" priority="529" stopIfTrue="1">
      <formula>IF(#REF!=1,1,0)</formula>
    </cfRule>
    <cfRule type="expression" dxfId="459" priority="530" stopIfTrue="1">
      <formula>IF(#REF!=1,1,0)</formula>
    </cfRule>
  </conditionalFormatting>
  <conditionalFormatting sqref="R650">
    <cfRule type="expression" dxfId="458" priority="527" stopIfTrue="1">
      <formula>IF(#REF!=1,1,0)</formula>
    </cfRule>
    <cfRule type="expression" dxfId="457" priority="528" stopIfTrue="1">
      <formula>IF(#REF!=1,1,0)</formula>
    </cfRule>
  </conditionalFormatting>
  <conditionalFormatting sqref="M31">
    <cfRule type="cellIs" dxfId="456" priority="515" stopIfTrue="1" operator="equal">
      <formula>1</formula>
    </cfRule>
    <cfRule type="cellIs" dxfId="455" priority="516" stopIfTrue="1" operator="equal">
      <formula>3</formula>
    </cfRule>
  </conditionalFormatting>
  <conditionalFormatting sqref="N31">
    <cfRule type="cellIs" dxfId="454" priority="517" stopIfTrue="1" operator="equal">
      <formula>1</formula>
    </cfRule>
    <cfRule type="cellIs" dxfId="453" priority="518" stopIfTrue="1" operator="equal">
      <formula>3</formula>
    </cfRule>
  </conditionalFormatting>
  <conditionalFormatting sqref="AX31 AZ31 O31:P31">
    <cfRule type="cellIs" dxfId="452" priority="519" stopIfTrue="1" operator="equal">
      <formula>1</formula>
    </cfRule>
    <cfRule type="cellIs" dxfId="451" priority="520" stopIfTrue="1" operator="equal">
      <formula>3</formula>
    </cfRule>
  </conditionalFormatting>
  <conditionalFormatting sqref="Q3:Q29 Q134:Q259 Q31:Q94 Q440:Q524 Q261:Q300 Q96:Q131 Q526:Q543 Q303:Q437">
    <cfRule type="expression" dxfId="450" priority="504" stopIfTrue="1">
      <formula>IF(AND(Q3&gt;0,M3=1),1,0)</formula>
    </cfRule>
    <cfRule type="expression" dxfId="449" priority="505" stopIfTrue="1">
      <formula>IF(AND(Q3&gt;0,N3=1),1,0)</formula>
    </cfRule>
    <cfRule type="expression" dxfId="448" priority="506" stopIfTrue="1">
      <formula>IF(AND(Q3&gt;0,O3=1),1,0)</formula>
    </cfRule>
  </conditionalFormatting>
  <conditionalFormatting sqref="Q3:Q29 Q134:Q259 Q31:Q94 Q440:Q524 Q261:Q300 Q96:Q131 Q526:Q543 Q303:Q437">
    <cfRule type="expression" dxfId="447" priority="503">
      <formula>IF(AND(Q3&gt;0,AS3=1),1,0)</formula>
    </cfRule>
  </conditionalFormatting>
  <conditionalFormatting sqref="R3:R29 R134:R259 R31:R94 R440:R524 R261:R300 R96:R131 R526:R543 R303:R437">
    <cfRule type="expression" dxfId="446" priority="500" stopIfTrue="1">
      <formula>IF(AND(R3&gt;0,M3=1),1,0)</formula>
    </cfRule>
    <cfRule type="expression" dxfId="445" priority="501" stopIfTrue="1">
      <formula>IF(AND(R3&gt;0,N3=1),1,0)</formula>
    </cfRule>
    <cfRule type="expression" dxfId="444" priority="502" stopIfTrue="1">
      <formula>IF(AND(R3&gt;0,O3=1),1,0)</formula>
    </cfRule>
  </conditionalFormatting>
  <conditionalFormatting sqref="R3:R29 R134:R259 R31:R94 R440:R524 R261:R300 R96:R131 R526:R543 R303:R437">
    <cfRule type="expression" dxfId="443" priority="499">
      <formula>IF(AND(R3&gt;0,AS3=1),1,0)</formula>
    </cfRule>
  </conditionalFormatting>
  <conditionalFormatting sqref="M133">
    <cfRule type="cellIs" dxfId="442" priority="493" stopIfTrue="1" operator="equal">
      <formula>1</formula>
    </cfRule>
    <cfRule type="cellIs" dxfId="441" priority="494" stopIfTrue="1" operator="equal">
      <formula>3</formula>
    </cfRule>
  </conditionalFormatting>
  <conditionalFormatting sqref="N133">
    <cfRule type="cellIs" dxfId="440" priority="495" stopIfTrue="1" operator="equal">
      <formula>1</formula>
    </cfRule>
    <cfRule type="cellIs" dxfId="439" priority="496" stopIfTrue="1" operator="equal">
      <formula>3</formula>
    </cfRule>
  </conditionalFormatting>
  <conditionalFormatting sqref="O133:P133 AZ133 AX133">
    <cfRule type="cellIs" dxfId="438" priority="497" stopIfTrue="1" operator="equal">
      <formula>1</formula>
    </cfRule>
    <cfRule type="cellIs" dxfId="437" priority="498" stopIfTrue="1" operator="equal">
      <formula>3</formula>
    </cfRule>
  </conditionalFormatting>
  <conditionalFormatting sqref="Q133">
    <cfRule type="expression" dxfId="436" priority="490" stopIfTrue="1">
      <formula>IF(AND(Q133&gt;0,M133=1),1,0)</formula>
    </cfRule>
    <cfRule type="expression" dxfId="435" priority="491" stopIfTrue="1">
      <formula>IF(AND(Q133&gt;0,N133=1),1,0)</formula>
    </cfRule>
    <cfRule type="expression" dxfId="434" priority="492" stopIfTrue="1">
      <formula>IF(AND(Q133&gt;0,O133=1),1,0)</formula>
    </cfRule>
  </conditionalFormatting>
  <conditionalFormatting sqref="Q133">
    <cfRule type="expression" dxfId="433" priority="489">
      <formula>IF(AND(Q133&gt;0,AS133=1),1,0)</formula>
    </cfRule>
  </conditionalFormatting>
  <conditionalFormatting sqref="R133">
    <cfRule type="expression" dxfId="432" priority="486" stopIfTrue="1">
      <formula>IF(AND(R133&gt;0,M133=1),1,0)</formula>
    </cfRule>
    <cfRule type="expression" dxfId="431" priority="487" stopIfTrue="1">
      <formula>IF(AND(R133&gt;0,N133=1),1,0)</formula>
    </cfRule>
    <cfRule type="expression" dxfId="430" priority="488" stopIfTrue="1">
      <formula>IF(AND(R133&gt;0,O133=1),1,0)</formula>
    </cfRule>
  </conditionalFormatting>
  <conditionalFormatting sqref="R133">
    <cfRule type="expression" dxfId="429" priority="485">
      <formula>IF(AND(R133&gt;0,AS133=1),1,0)</formula>
    </cfRule>
  </conditionalFormatting>
  <conditionalFormatting sqref="M132">
    <cfRule type="cellIs" dxfId="428" priority="479" stopIfTrue="1" operator="equal">
      <formula>1</formula>
    </cfRule>
    <cfRule type="cellIs" dxfId="427" priority="480" stopIfTrue="1" operator="equal">
      <formula>3</formula>
    </cfRule>
  </conditionalFormatting>
  <conditionalFormatting sqref="N132">
    <cfRule type="cellIs" dxfId="426" priority="481" stopIfTrue="1" operator="equal">
      <formula>1</formula>
    </cfRule>
    <cfRule type="cellIs" dxfId="425" priority="482" stopIfTrue="1" operator="equal">
      <formula>3</formula>
    </cfRule>
  </conditionalFormatting>
  <conditionalFormatting sqref="O132:P132 AZ132 AX132">
    <cfRule type="cellIs" dxfId="424" priority="483" stopIfTrue="1" operator="equal">
      <formula>1</formula>
    </cfRule>
    <cfRule type="cellIs" dxfId="423" priority="484" stopIfTrue="1" operator="equal">
      <formula>3</formula>
    </cfRule>
  </conditionalFormatting>
  <conditionalFormatting sqref="Q132">
    <cfRule type="expression" dxfId="422" priority="476" stopIfTrue="1">
      <formula>IF(AND(Q132&gt;0,M132=1),1,0)</formula>
    </cfRule>
    <cfRule type="expression" dxfId="421" priority="477" stopIfTrue="1">
      <formula>IF(AND(Q132&gt;0,N132=1),1,0)</formula>
    </cfRule>
    <cfRule type="expression" dxfId="420" priority="478" stopIfTrue="1">
      <formula>IF(AND(Q132&gt;0,O132=1),1,0)</formula>
    </cfRule>
  </conditionalFormatting>
  <conditionalFormatting sqref="Q132">
    <cfRule type="expression" dxfId="419" priority="475">
      <formula>IF(AND(Q132&gt;0,AS132=1),1,0)</formula>
    </cfRule>
  </conditionalFormatting>
  <conditionalFormatting sqref="R132">
    <cfRule type="expression" dxfId="418" priority="472" stopIfTrue="1">
      <formula>IF(AND(R132&gt;0,M132=1),1,0)</formula>
    </cfRule>
    <cfRule type="expression" dxfId="417" priority="473" stopIfTrue="1">
      <formula>IF(AND(R132&gt;0,N132=1),1,0)</formula>
    </cfRule>
    <cfRule type="expression" dxfId="416" priority="474" stopIfTrue="1">
      <formula>IF(AND(R132&gt;0,O132=1),1,0)</formula>
    </cfRule>
  </conditionalFormatting>
  <conditionalFormatting sqref="R132">
    <cfRule type="expression" dxfId="415" priority="471">
      <formula>IF(AND(R132&gt;0,AS132=1),1,0)</formula>
    </cfRule>
  </conditionalFormatting>
  <conditionalFormatting sqref="M301:M302">
    <cfRule type="cellIs" dxfId="414" priority="465" stopIfTrue="1" operator="equal">
      <formula>1</formula>
    </cfRule>
    <cfRule type="cellIs" dxfId="413" priority="466" stopIfTrue="1" operator="equal">
      <formula>3</formula>
    </cfRule>
  </conditionalFormatting>
  <conditionalFormatting sqref="N301:N302">
    <cfRule type="cellIs" dxfId="412" priority="467" stopIfTrue="1" operator="equal">
      <formula>1</formula>
    </cfRule>
    <cfRule type="cellIs" dxfId="411" priority="468" stopIfTrue="1" operator="equal">
      <formula>3</formula>
    </cfRule>
  </conditionalFormatting>
  <conditionalFormatting sqref="AX301:AX302 AZ301:AZ302 O301:P302">
    <cfRule type="cellIs" dxfId="410" priority="469" stopIfTrue="1" operator="equal">
      <formula>1</formula>
    </cfRule>
    <cfRule type="cellIs" dxfId="409" priority="470" stopIfTrue="1" operator="equal">
      <formula>3</formula>
    </cfRule>
  </conditionalFormatting>
  <conditionalFormatting sqref="Q301:Q302">
    <cfRule type="expression" dxfId="408" priority="462" stopIfTrue="1">
      <formula>IF(AND(Q301&gt;0,M301=1),1,0)</formula>
    </cfRule>
    <cfRule type="expression" dxfId="407" priority="463" stopIfTrue="1">
      <formula>IF(AND(Q301&gt;0,N301=1),1,0)</formula>
    </cfRule>
    <cfRule type="expression" dxfId="406" priority="464" stopIfTrue="1">
      <formula>IF(AND(Q301&gt;0,O301=1),1,0)</formula>
    </cfRule>
  </conditionalFormatting>
  <conditionalFormatting sqref="Q301:Q302">
    <cfRule type="expression" dxfId="405" priority="461">
      <formula>IF(AND(Q301&gt;0,AS301=1),1,0)</formula>
    </cfRule>
  </conditionalFormatting>
  <conditionalFormatting sqref="R301:R302">
    <cfRule type="expression" dxfId="404" priority="458" stopIfTrue="1">
      <formula>IF(AND(R301&gt;0,M301=1),1,0)</formula>
    </cfRule>
    <cfRule type="expression" dxfId="403" priority="459" stopIfTrue="1">
      <formula>IF(AND(R301&gt;0,N301=1),1,0)</formula>
    </cfRule>
    <cfRule type="expression" dxfId="402" priority="460" stopIfTrue="1">
      <formula>IF(AND(R301&gt;0,O301=1),1,0)</formula>
    </cfRule>
  </conditionalFormatting>
  <conditionalFormatting sqref="R301:R302">
    <cfRule type="expression" dxfId="401" priority="457">
      <formula>IF(AND(R301&gt;0,AS301=1),1,0)</formula>
    </cfRule>
  </conditionalFormatting>
  <conditionalFormatting sqref="M438">
    <cfRule type="cellIs" dxfId="400" priority="451" stopIfTrue="1" operator="equal">
      <formula>1</formula>
    </cfRule>
    <cfRule type="cellIs" dxfId="399" priority="452" stopIfTrue="1" operator="equal">
      <formula>3</formula>
    </cfRule>
  </conditionalFormatting>
  <conditionalFormatting sqref="N438">
    <cfRule type="cellIs" dxfId="398" priority="453" stopIfTrue="1" operator="equal">
      <formula>1</formula>
    </cfRule>
    <cfRule type="cellIs" dxfId="397" priority="454" stopIfTrue="1" operator="equal">
      <formula>3</formula>
    </cfRule>
  </conditionalFormatting>
  <conditionalFormatting sqref="O438:P438 AZ438 AX438">
    <cfRule type="cellIs" dxfId="396" priority="455" stopIfTrue="1" operator="equal">
      <formula>1</formula>
    </cfRule>
    <cfRule type="cellIs" dxfId="395" priority="456" stopIfTrue="1" operator="equal">
      <formula>3</formula>
    </cfRule>
  </conditionalFormatting>
  <conditionalFormatting sqref="Q438">
    <cfRule type="expression" dxfId="394" priority="448" stopIfTrue="1">
      <formula>IF(AND(Q438&gt;0,M438=1),1,0)</formula>
    </cfRule>
    <cfRule type="expression" dxfId="393" priority="449" stopIfTrue="1">
      <formula>IF(AND(Q438&gt;0,N438=1),1,0)</formula>
    </cfRule>
    <cfRule type="expression" dxfId="392" priority="450" stopIfTrue="1">
      <formula>IF(AND(Q438&gt;0,O438=1),1,0)</formula>
    </cfRule>
  </conditionalFormatting>
  <conditionalFormatting sqref="Q438">
    <cfRule type="expression" dxfId="391" priority="447">
      <formula>IF(AND(Q438&gt;0,AS438=1),1,0)</formula>
    </cfRule>
  </conditionalFormatting>
  <conditionalFormatting sqref="R438">
    <cfRule type="expression" dxfId="390" priority="444" stopIfTrue="1">
      <formula>IF(AND(R438&gt;0,M438=1),1,0)</formula>
    </cfRule>
    <cfRule type="expression" dxfId="389" priority="445" stopIfTrue="1">
      <formula>IF(AND(R438&gt;0,N438=1),1,0)</formula>
    </cfRule>
    <cfRule type="expression" dxfId="388" priority="446" stopIfTrue="1">
      <formula>IF(AND(R438&gt;0,O438=1),1,0)</formula>
    </cfRule>
  </conditionalFormatting>
  <conditionalFormatting sqref="R438">
    <cfRule type="expression" dxfId="387" priority="443">
      <formula>IF(AND(R438&gt;0,AS438=1),1,0)</formula>
    </cfRule>
  </conditionalFormatting>
  <conditionalFormatting sqref="M525">
    <cfRule type="cellIs" dxfId="386" priority="437" stopIfTrue="1" operator="equal">
      <formula>1</formula>
    </cfRule>
    <cfRule type="cellIs" dxfId="385" priority="438" stopIfTrue="1" operator="equal">
      <formula>3</formula>
    </cfRule>
  </conditionalFormatting>
  <conditionalFormatting sqref="N525">
    <cfRule type="cellIs" dxfId="384" priority="439" stopIfTrue="1" operator="equal">
      <formula>1</formula>
    </cfRule>
    <cfRule type="cellIs" dxfId="383" priority="440" stopIfTrue="1" operator="equal">
      <formula>3</formula>
    </cfRule>
  </conditionalFormatting>
  <conditionalFormatting sqref="O525:P525 AZ525 AX525">
    <cfRule type="cellIs" dxfId="382" priority="441" stopIfTrue="1" operator="equal">
      <formula>1</formula>
    </cfRule>
    <cfRule type="cellIs" dxfId="381" priority="442" stopIfTrue="1" operator="equal">
      <formula>3</formula>
    </cfRule>
  </conditionalFormatting>
  <conditionalFormatting sqref="Q525">
    <cfRule type="expression" dxfId="380" priority="434" stopIfTrue="1">
      <formula>IF(AND(Q525&gt;0,M525=1),1,0)</formula>
    </cfRule>
    <cfRule type="expression" dxfId="379" priority="435" stopIfTrue="1">
      <formula>IF(AND(Q525&gt;0,N525=1),1,0)</formula>
    </cfRule>
    <cfRule type="expression" dxfId="378" priority="436" stopIfTrue="1">
      <formula>IF(AND(Q525&gt;0,O525=1),1,0)</formula>
    </cfRule>
  </conditionalFormatting>
  <conditionalFormatting sqref="Q525">
    <cfRule type="expression" dxfId="377" priority="433">
      <formula>IF(AND(Q525&gt;0,AS525=1),1,0)</formula>
    </cfRule>
  </conditionalFormatting>
  <conditionalFormatting sqref="R525">
    <cfRule type="expression" dxfId="376" priority="430" stopIfTrue="1">
      <formula>IF(AND(R525&gt;0,M525=1),1,0)</formula>
    </cfRule>
    <cfRule type="expression" dxfId="375" priority="431" stopIfTrue="1">
      <formula>IF(AND(R525&gt;0,N525=1),1,0)</formula>
    </cfRule>
    <cfRule type="expression" dxfId="374" priority="432" stopIfTrue="1">
      <formula>IF(AND(R525&gt;0,O525=1),1,0)</formula>
    </cfRule>
  </conditionalFormatting>
  <conditionalFormatting sqref="R525">
    <cfRule type="expression" dxfId="373" priority="429">
      <formula>IF(AND(R525&gt;0,AS525=1),1,0)</formula>
    </cfRule>
  </conditionalFormatting>
  <conditionalFormatting sqref="M1582">
    <cfRule type="cellIs" dxfId="372" priority="401" stopIfTrue="1" operator="equal">
      <formula>1</formula>
    </cfRule>
    <cfRule type="cellIs" dxfId="371" priority="402" stopIfTrue="1" operator="equal">
      <formula>3</formula>
    </cfRule>
  </conditionalFormatting>
  <conditionalFormatting sqref="N1582">
    <cfRule type="cellIs" dxfId="370" priority="403" stopIfTrue="1" operator="equal">
      <formula>1</formula>
    </cfRule>
    <cfRule type="cellIs" dxfId="369" priority="404" stopIfTrue="1" operator="equal">
      <formula>3</formula>
    </cfRule>
  </conditionalFormatting>
  <conditionalFormatting sqref="O1582:P1582">
    <cfRule type="cellIs" dxfId="368" priority="405" stopIfTrue="1" operator="equal">
      <formula>1</formula>
    </cfRule>
    <cfRule type="cellIs" dxfId="367" priority="406" stopIfTrue="1" operator="equal">
      <formula>3</formula>
    </cfRule>
  </conditionalFormatting>
  <conditionalFormatting sqref="Q1582">
    <cfRule type="expression" dxfId="366" priority="407" stopIfTrue="1">
      <formula>IF(AND(Q1582&gt;0,#REF!=1),1,0)</formula>
    </cfRule>
    <cfRule type="expression" dxfId="365" priority="408" stopIfTrue="1">
      <formula>IF(AND(Q1582&gt;0,#REF!=1),1,0)</formula>
    </cfRule>
    <cfRule type="expression" dxfId="364" priority="409" stopIfTrue="1">
      <formula>IF(AND(Q1582&gt;0,#REF!=1),1,0)</formula>
    </cfRule>
  </conditionalFormatting>
  <conditionalFormatting sqref="R1582">
    <cfRule type="expression" dxfId="363" priority="410" stopIfTrue="1">
      <formula>IF(AND(#REF!&gt;0,#REF!=1),1,0)</formula>
    </cfRule>
    <cfRule type="expression" dxfId="362" priority="411" stopIfTrue="1">
      <formula>IF(AND(#REF!&gt;0,#REF!=1),1,0)</formula>
    </cfRule>
    <cfRule type="expression" dxfId="361" priority="412" stopIfTrue="1">
      <formula>IF(AND(#REF!&gt;0,#REF!=1),1,0)</formula>
    </cfRule>
  </conditionalFormatting>
  <conditionalFormatting sqref="P1582">
    <cfRule type="cellIs" dxfId="360" priority="413" stopIfTrue="1" operator="equal">
      <formula>1</formula>
    </cfRule>
    <cfRule type="cellIs" dxfId="359" priority="414" stopIfTrue="1" operator="equal">
      <formula>3</formula>
    </cfRule>
  </conditionalFormatting>
  <conditionalFormatting sqref="M1580">
    <cfRule type="cellIs" dxfId="358" priority="387" stopIfTrue="1" operator="equal">
      <formula>1</formula>
    </cfRule>
    <cfRule type="cellIs" dxfId="357" priority="388" stopIfTrue="1" operator="equal">
      <formula>3</formula>
    </cfRule>
  </conditionalFormatting>
  <conditionalFormatting sqref="N1580">
    <cfRule type="cellIs" dxfId="356" priority="389" stopIfTrue="1" operator="equal">
      <formula>1</formula>
    </cfRule>
    <cfRule type="cellIs" dxfId="355" priority="390" stopIfTrue="1" operator="equal">
      <formula>3</formula>
    </cfRule>
  </conditionalFormatting>
  <conditionalFormatting sqref="O1580:P1580">
    <cfRule type="cellIs" dxfId="354" priority="391" stopIfTrue="1" operator="equal">
      <formula>1</formula>
    </cfRule>
    <cfRule type="cellIs" dxfId="353" priority="392" stopIfTrue="1" operator="equal">
      <formula>3</formula>
    </cfRule>
  </conditionalFormatting>
  <conditionalFormatting sqref="Q1580">
    <cfRule type="expression" dxfId="352" priority="393" stopIfTrue="1">
      <formula>IF(AND(Q1580&gt;0,#REF!=1),1,0)</formula>
    </cfRule>
    <cfRule type="expression" dxfId="351" priority="394" stopIfTrue="1">
      <formula>IF(AND(Q1580&gt;0,#REF!=1),1,0)</formula>
    </cfRule>
    <cfRule type="expression" dxfId="350" priority="395" stopIfTrue="1">
      <formula>IF(AND(Q1580&gt;0,#REF!=1),1,0)</formula>
    </cfRule>
  </conditionalFormatting>
  <conditionalFormatting sqref="R1580">
    <cfRule type="expression" dxfId="349" priority="396" stopIfTrue="1">
      <formula>IF(AND(#REF!&gt;0,#REF!=1),1,0)</formula>
    </cfRule>
    <cfRule type="expression" dxfId="348" priority="397" stopIfTrue="1">
      <formula>IF(AND(#REF!&gt;0,#REF!=1),1,0)</formula>
    </cfRule>
    <cfRule type="expression" dxfId="347" priority="398" stopIfTrue="1">
      <formula>IF(AND(#REF!&gt;0,#REF!=1),1,0)</formula>
    </cfRule>
  </conditionalFormatting>
  <conditionalFormatting sqref="P1580">
    <cfRule type="cellIs" dxfId="346" priority="399" stopIfTrue="1" operator="equal">
      <formula>1</formula>
    </cfRule>
    <cfRule type="cellIs" dxfId="345" priority="400" stopIfTrue="1" operator="equal">
      <formula>3</formula>
    </cfRule>
  </conditionalFormatting>
  <conditionalFormatting sqref="M1596">
    <cfRule type="cellIs" dxfId="344" priority="373" stopIfTrue="1" operator="equal">
      <formula>1</formula>
    </cfRule>
    <cfRule type="cellIs" dxfId="343" priority="374" stopIfTrue="1" operator="equal">
      <formula>3</formula>
    </cfRule>
  </conditionalFormatting>
  <conditionalFormatting sqref="N1596">
    <cfRule type="cellIs" dxfId="342" priority="375" stopIfTrue="1" operator="equal">
      <formula>1</formula>
    </cfRule>
    <cfRule type="cellIs" dxfId="341" priority="376" stopIfTrue="1" operator="equal">
      <formula>3</formula>
    </cfRule>
  </conditionalFormatting>
  <conditionalFormatting sqref="O1596">
    <cfRule type="cellIs" dxfId="340" priority="377" stopIfTrue="1" operator="equal">
      <formula>1</formula>
    </cfRule>
    <cfRule type="cellIs" dxfId="339" priority="378" stopIfTrue="1" operator="equal">
      <formula>3</formula>
    </cfRule>
  </conditionalFormatting>
  <conditionalFormatting sqref="Q1596">
    <cfRule type="expression" dxfId="338" priority="379" stopIfTrue="1">
      <formula>IF(AND(Q1596&gt;0,#REF!=1),1,0)</formula>
    </cfRule>
    <cfRule type="expression" dxfId="337" priority="380" stopIfTrue="1">
      <formula>IF(AND(Q1596&gt;0,#REF!=1),1,0)</formula>
    </cfRule>
    <cfRule type="expression" dxfId="336" priority="381" stopIfTrue="1">
      <formula>IF(AND(Q1596&gt;0,#REF!=1),1,0)</formula>
    </cfRule>
  </conditionalFormatting>
  <conditionalFormatting sqref="R1596">
    <cfRule type="expression" dxfId="335" priority="382" stopIfTrue="1">
      <formula>IF(AND(#REF!&gt;0,#REF!=1),1,0)</formula>
    </cfRule>
    <cfRule type="expression" dxfId="334" priority="383" stopIfTrue="1">
      <formula>IF(AND(#REF!&gt;0,#REF!=1),1,0)</formula>
    </cfRule>
    <cfRule type="expression" dxfId="333" priority="384" stopIfTrue="1">
      <formula>IF(AND(#REF!&gt;0,#REF!=1),1,0)</formula>
    </cfRule>
  </conditionalFormatting>
  <conditionalFormatting sqref="P1596">
    <cfRule type="cellIs" dxfId="332" priority="385" stopIfTrue="1" operator="equal">
      <formula>1</formula>
    </cfRule>
    <cfRule type="cellIs" dxfId="331" priority="386" stopIfTrue="1" operator="equal">
      <formula>3</formula>
    </cfRule>
  </conditionalFormatting>
  <conditionalFormatting sqref="M1594">
    <cfRule type="cellIs" dxfId="330" priority="359" stopIfTrue="1" operator="equal">
      <formula>1</formula>
    </cfRule>
    <cfRule type="cellIs" dxfId="329" priority="360" stopIfTrue="1" operator="equal">
      <formula>3</formula>
    </cfRule>
  </conditionalFormatting>
  <conditionalFormatting sqref="N1594">
    <cfRule type="cellIs" dxfId="328" priority="361" stopIfTrue="1" operator="equal">
      <formula>1</formula>
    </cfRule>
    <cfRule type="cellIs" dxfId="327" priority="362" stopIfTrue="1" operator="equal">
      <formula>3</formula>
    </cfRule>
  </conditionalFormatting>
  <conditionalFormatting sqref="O1594">
    <cfRule type="cellIs" dxfId="326" priority="363" stopIfTrue="1" operator="equal">
      <formula>1</formula>
    </cfRule>
    <cfRule type="cellIs" dxfId="325" priority="364" stopIfTrue="1" operator="equal">
      <formula>3</formula>
    </cfRule>
  </conditionalFormatting>
  <conditionalFormatting sqref="Q1594">
    <cfRule type="expression" dxfId="324" priority="365" stopIfTrue="1">
      <formula>IF(AND(Q1594&gt;0,#REF!=1),1,0)</formula>
    </cfRule>
    <cfRule type="expression" dxfId="323" priority="366" stopIfTrue="1">
      <formula>IF(AND(Q1594&gt;0,#REF!=1),1,0)</formula>
    </cfRule>
    <cfRule type="expression" dxfId="322" priority="367" stopIfTrue="1">
      <formula>IF(AND(Q1594&gt;0,#REF!=1),1,0)</formula>
    </cfRule>
  </conditionalFormatting>
  <conditionalFormatting sqref="R1594">
    <cfRule type="expression" dxfId="321" priority="368" stopIfTrue="1">
      <formula>IF(AND(#REF!&gt;0,#REF!=1),1,0)</formula>
    </cfRule>
    <cfRule type="expression" dxfId="320" priority="369" stopIfTrue="1">
      <formula>IF(AND(#REF!&gt;0,#REF!=1),1,0)</formula>
    </cfRule>
    <cfRule type="expression" dxfId="319" priority="370" stopIfTrue="1">
      <formula>IF(AND(#REF!&gt;0,#REF!=1),1,0)</formula>
    </cfRule>
  </conditionalFormatting>
  <conditionalFormatting sqref="P1594">
    <cfRule type="cellIs" dxfId="318" priority="371" stopIfTrue="1" operator="equal">
      <formula>1</formula>
    </cfRule>
    <cfRule type="cellIs" dxfId="317" priority="372" stopIfTrue="1" operator="equal">
      <formula>3</formula>
    </cfRule>
  </conditionalFormatting>
  <conditionalFormatting sqref="M1592">
    <cfRule type="cellIs" dxfId="316" priority="345" stopIfTrue="1" operator="equal">
      <formula>1</formula>
    </cfRule>
    <cfRule type="cellIs" dxfId="315" priority="346" stopIfTrue="1" operator="equal">
      <formula>3</formula>
    </cfRule>
  </conditionalFormatting>
  <conditionalFormatting sqref="N1592">
    <cfRule type="cellIs" dxfId="314" priority="347" stopIfTrue="1" operator="equal">
      <formula>1</formula>
    </cfRule>
    <cfRule type="cellIs" dxfId="313" priority="348" stopIfTrue="1" operator="equal">
      <formula>3</formula>
    </cfRule>
  </conditionalFormatting>
  <conditionalFormatting sqref="O1592">
    <cfRule type="cellIs" dxfId="312" priority="349" stopIfTrue="1" operator="equal">
      <formula>1</formula>
    </cfRule>
    <cfRule type="cellIs" dxfId="311" priority="350" stopIfTrue="1" operator="equal">
      <formula>3</formula>
    </cfRule>
  </conditionalFormatting>
  <conditionalFormatting sqref="Q1592">
    <cfRule type="expression" dxfId="310" priority="351" stopIfTrue="1">
      <formula>IF(AND(Q1592&gt;0,#REF!=1),1,0)</formula>
    </cfRule>
    <cfRule type="expression" dxfId="309" priority="352" stopIfTrue="1">
      <formula>IF(AND(Q1592&gt;0,#REF!=1),1,0)</formula>
    </cfRule>
    <cfRule type="expression" dxfId="308" priority="353" stopIfTrue="1">
      <formula>IF(AND(Q1592&gt;0,#REF!=1),1,0)</formula>
    </cfRule>
  </conditionalFormatting>
  <conditionalFormatting sqref="R1592">
    <cfRule type="expression" dxfId="307" priority="354" stopIfTrue="1">
      <formula>IF(AND(#REF!&gt;0,#REF!=1),1,0)</formula>
    </cfRule>
    <cfRule type="expression" dxfId="306" priority="355" stopIfTrue="1">
      <formula>IF(AND(#REF!&gt;0,#REF!=1),1,0)</formula>
    </cfRule>
    <cfRule type="expression" dxfId="305" priority="356" stopIfTrue="1">
      <formula>IF(AND(#REF!&gt;0,#REF!=1),1,0)</formula>
    </cfRule>
  </conditionalFormatting>
  <conditionalFormatting sqref="P1592">
    <cfRule type="cellIs" dxfId="304" priority="357" stopIfTrue="1" operator="equal">
      <formula>1</formula>
    </cfRule>
    <cfRule type="cellIs" dxfId="303" priority="358" stopIfTrue="1" operator="equal">
      <formula>3</formula>
    </cfRule>
  </conditionalFormatting>
  <conditionalFormatting sqref="M1586">
    <cfRule type="cellIs" dxfId="302" priority="317" stopIfTrue="1" operator="equal">
      <formula>1</formula>
    </cfRule>
    <cfRule type="cellIs" dxfId="301" priority="318" stopIfTrue="1" operator="equal">
      <formula>3</formula>
    </cfRule>
  </conditionalFormatting>
  <conditionalFormatting sqref="N1586">
    <cfRule type="cellIs" dxfId="300" priority="319" stopIfTrue="1" operator="equal">
      <formula>1</formula>
    </cfRule>
    <cfRule type="cellIs" dxfId="299" priority="320" stopIfTrue="1" operator="equal">
      <formula>3</formula>
    </cfRule>
  </conditionalFormatting>
  <conditionalFormatting sqref="O1586">
    <cfRule type="cellIs" dxfId="298" priority="321" stopIfTrue="1" operator="equal">
      <formula>1</formula>
    </cfRule>
    <cfRule type="cellIs" dxfId="297" priority="322" stopIfTrue="1" operator="equal">
      <formula>3</formula>
    </cfRule>
  </conditionalFormatting>
  <conditionalFormatting sqref="Q1586">
    <cfRule type="expression" dxfId="296" priority="323" stopIfTrue="1">
      <formula>IF(AND(Q1586&gt;0,#REF!=1),1,0)</formula>
    </cfRule>
    <cfRule type="expression" dxfId="295" priority="324" stopIfTrue="1">
      <formula>IF(AND(Q1586&gt;0,#REF!=1),1,0)</formula>
    </cfRule>
    <cfRule type="expression" dxfId="294" priority="325" stopIfTrue="1">
      <formula>IF(AND(Q1586&gt;0,#REF!=1),1,0)</formula>
    </cfRule>
  </conditionalFormatting>
  <conditionalFormatting sqref="R1586">
    <cfRule type="expression" dxfId="293" priority="326" stopIfTrue="1">
      <formula>IF(AND(#REF!&gt;0,#REF!=1),1,0)</formula>
    </cfRule>
    <cfRule type="expression" dxfId="292" priority="327" stopIfTrue="1">
      <formula>IF(AND(#REF!&gt;0,#REF!=1),1,0)</formula>
    </cfRule>
    <cfRule type="expression" dxfId="291" priority="328" stopIfTrue="1">
      <formula>IF(AND(#REF!&gt;0,#REF!=1),1,0)</formula>
    </cfRule>
  </conditionalFormatting>
  <conditionalFormatting sqref="P1586">
    <cfRule type="cellIs" dxfId="290" priority="329" stopIfTrue="1" operator="equal">
      <formula>1</formula>
    </cfRule>
    <cfRule type="cellIs" dxfId="289" priority="330" stopIfTrue="1" operator="equal">
      <formula>3</formula>
    </cfRule>
  </conditionalFormatting>
  <conditionalFormatting sqref="M1588">
    <cfRule type="cellIs" dxfId="288" priority="303" stopIfTrue="1" operator="equal">
      <formula>1</formula>
    </cfRule>
    <cfRule type="cellIs" dxfId="287" priority="304" stopIfTrue="1" operator="equal">
      <formula>3</formula>
    </cfRule>
  </conditionalFormatting>
  <conditionalFormatting sqref="N1588">
    <cfRule type="cellIs" dxfId="286" priority="305" stopIfTrue="1" operator="equal">
      <formula>1</formula>
    </cfRule>
    <cfRule type="cellIs" dxfId="285" priority="306" stopIfTrue="1" operator="equal">
      <formula>3</formula>
    </cfRule>
  </conditionalFormatting>
  <conditionalFormatting sqref="O1588">
    <cfRule type="cellIs" dxfId="284" priority="307" stopIfTrue="1" operator="equal">
      <formula>1</formula>
    </cfRule>
    <cfRule type="cellIs" dxfId="283" priority="308" stopIfTrue="1" operator="equal">
      <formula>3</formula>
    </cfRule>
  </conditionalFormatting>
  <conditionalFormatting sqref="Q1588">
    <cfRule type="expression" dxfId="282" priority="309" stopIfTrue="1">
      <formula>IF(AND(Q1588&gt;0,#REF!=1),1,0)</formula>
    </cfRule>
    <cfRule type="expression" dxfId="281" priority="310" stopIfTrue="1">
      <formula>IF(AND(Q1588&gt;0,#REF!=1),1,0)</formula>
    </cfRule>
    <cfRule type="expression" dxfId="280" priority="311" stopIfTrue="1">
      <formula>IF(AND(Q1588&gt;0,#REF!=1),1,0)</formula>
    </cfRule>
  </conditionalFormatting>
  <conditionalFormatting sqref="R1588">
    <cfRule type="expression" dxfId="279" priority="312" stopIfTrue="1">
      <formula>IF(AND(#REF!&gt;0,#REF!=1),1,0)</formula>
    </cfRule>
    <cfRule type="expression" dxfId="278" priority="313" stopIfTrue="1">
      <formula>IF(AND(#REF!&gt;0,#REF!=1),1,0)</formula>
    </cfRule>
    <cfRule type="expression" dxfId="277" priority="314" stopIfTrue="1">
      <formula>IF(AND(#REF!&gt;0,#REF!=1),1,0)</formula>
    </cfRule>
  </conditionalFormatting>
  <conditionalFormatting sqref="P1588">
    <cfRule type="cellIs" dxfId="276" priority="315" stopIfTrue="1" operator="equal">
      <formula>1</formula>
    </cfRule>
    <cfRule type="cellIs" dxfId="275" priority="316" stopIfTrue="1" operator="equal">
      <formula>3</formula>
    </cfRule>
  </conditionalFormatting>
  <conditionalFormatting sqref="M439">
    <cfRule type="cellIs" dxfId="274" priority="297" stopIfTrue="1" operator="equal">
      <formula>1</formula>
    </cfRule>
    <cfRule type="cellIs" dxfId="273" priority="298" stopIfTrue="1" operator="equal">
      <formula>3</formula>
    </cfRule>
  </conditionalFormatting>
  <conditionalFormatting sqref="N439">
    <cfRule type="cellIs" dxfId="272" priority="299" stopIfTrue="1" operator="equal">
      <formula>1</formula>
    </cfRule>
    <cfRule type="cellIs" dxfId="271" priority="300" stopIfTrue="1" operator="equal">
      <formula>3</formula>
    </cfRule>
  </conditionalFormatting>
  <conditionalFormatting sqref="O439:P439 AZ439 AX439 X439 AT439:AV439">
    <cfRule type="cellIs" dxfId="270" priority="301" stopIfTrue="1" operator="equal">
      <formula>1</formula>
    </cfRule>
    <cfRule type="cellIs" dxfId="269" priority="302" stopIfTrue="1" operator="equal">
      <formula>3</formula>
    </cfRule>
  </conditionalFormatting>
  <conditionalFormatting sqref="Q439">
    <cfRule type="expression" dxfId="268" priority="294" stopIfTrue="1">
      <formula>IF(AND(Q439&gt;0,M439=1),1,0)</formula>
    </cfRule>
    <cfRule type="expression" dxfId="267" priority="295" stopIfTrue="1">
      <formula>IF(AND(Q439&gt;0,N439=1),1,0)</formula>
    </cfRule>
    <cfRule type="expression" dxfId="266" priority="296" stopIfTrue="1">
      <formula>IF(AND(Q439&gt;0,O439=1),1,0)</formula>
    </cfRule>
  </conditionalFormatting>
  <conditionalFormatting sqref="Q439">
    <cfRule type="expression" dxfId="265" priority="293">
      <formula>IF(AND(Q439&gt;0,AS439=1),1,0)</formula>
    </cfRule>
  </conditionalFormatting>
  <conditionalFormatting sqref="R439">
    <cfRule type="expression" dxfId="264" priority="290" stopIfTrue="1">
      <formula>IF(AND(R439&gt;0,M439=1),1,0)</formula>
    </cfRule>
    <cfRule type="expression" dxfId="263" priority="291" stopIfTrue="1">
      <formula>IF(AND(R439&gt;0,N439=1),1,0)</formula>
    </cfRule>
    <cfRule type="expression" dxfId="262" priority="292" stopIfTrue="1">
      <formula>IF(AND(R439&gt;0,O439=1),1,0)</formula>
    </cfRule>
  </conditionalFormatting>
  <conditionalFormatting sqref="R439">
    <cfRule type="expression" dxfId="261" priority="289">
      <formula>IF(AND(R439&gt;0,AS439=1),1,0)</formula>
    </cfRule>
  </conditionalFormatting>
  <conditionalFormatting sqref="M1600">
    <cfRule type="cellIs" dxfId="260" priority="275" stopIfTrue="1" operator="equal">
      <formula>1</formula>
    </cfRule>
    <cfRule type="cellIs" dxfId="259" priority="276" stopIfTrue="1" operator="equal">
      <formula>3</formula>
    </cfRule>
  </conditionalFormatting>
  <conditionalFormatting sqref="N1600">
    <cfRule type="cellIs" dxfId="258" priority="277" stopIfTrue="1" operator="equal">
      <formula>1</formula>
    </cfRule>
    <cfRule type="cellIs" dxfId="257" priority="278" stopIfTrue="1" operator="equal">
      <formula>3</formula>
    </cfRule>
  </conditionalFormatting>
  <conditionalFormatting sqref="O1600">
    <cfRule type="cellIs" dxfId="256" priority="279" stopIfTrue="1" operator="equal">
      <formula>1</formula>
    </cfRule>
    <cfRule type="cellIs" dxfId="255" priority="280" stopIfTrue="1" operator="equal">
      <formula>3</formula>
    </cfRule>
  </conditionalFormatting>
  <conditionalFormatting sqref="Q1600">
    <cfRule type="expression" dxfId="254" priority="281" stopIfTrue="1">
      <formula>IF(AND(Q1600&gt;0,#REF!=1),1,0)</formula>
    </cfRule>
    <cfRule type="expression" dxfId="253" priority="282" stopIfTrue="1">
      <formula>IF(AND(Q1600&gt;0,#REF!=1),1,0)</formula>
    </cfRule>
    <cfRule type="expression" dxfId="252" priority="283" stopIfTrue="1">
      <formula>IF(AND(Q1600&gt;0,#REF!=1),1,0)</formula>
    </cfRule>
  </conditionalFormatting>
  <conditionalFormatting sqref="R1600">
    <cfRule type="expression" dxfId="251" priority="284" stopIfTrue="1">
      <formula>IF(AND(#REF!&gt;0,#REF!=1),1,0)</formula>
    </cfRule>
    <cfRule type="expression" dxfId="250" priority="285" stopIfTrue="1">
      <formula>IF(AND(#REF!&gt;0,#REF!=1),1,0)</formula>
    </cfRule>
    <cfRule type="expression" dxfId="249" priority="286" stopIfTrue="1">
      <formula>IF(AND(#REF!&gt;0,#REF!=1),1,0)</formula>
    </cfRule>
  </conditionalFormatting>
  <conditionalFormatting sqref="P1600">
    <cfRule type="cellIs" dxfId="248" priority="287" stopIfTrue="1" operator="equal">
      <formula>1</formula>
    </cfRule>
    <cfRule type="cellIs" dxfId="247" priority="288" stopIfTrue="1" operator="equal">
      <formula>3</formula>
    </cfRule>
  </conditionalFormatting>
  <conditionalFormatting sqref="M1598">
    <cfRule type="cellIs" dxfId="246" priority="261" stopIfTrue="1" operator="equal">
      <formula>1</formula>
    </cfRule>
    <cfRule type="cellIs" dxfId="245" priority="262" stopIfTrue="1" operator="equal">
      <formula>3</formula>
    </cfRule>
  </conditionalFormatting>
  <conditionalFormatting sqref="N1598">
    <cfRule type="cellIs" dxfId="244" priority="263" stopIfTrue="1" operator="equal">
      <formula>1</formula>
    </cfRule>
    <cfRule type="cellIs" dxfId="243" priority="264" stopIfTrue="1" operator="equal">
      <formula>3</formula>
    </cfRule>
  </conditionalFormatting>
  <conditionalFormatting sqref="O1598">
    <cfRule type="cellIs" dxfId="242" priority="265" stopIfTrue="1" operator="equal">
      <formula>1</formula>
    </cfRule>
    <cfRule type="cellIs" dxfId="241" priority="266" stopIfTrue="1" operator="equal">
      <formula>3</formula>
    </cfRule>
  </conditionalFormatting>
  <conditionalFormatting sqref="Q1598">
    <cfRule type="expression" dxfId="240" priority="267" stopIfTrue="1">
      <formula>IF(AND(Q1598&gt;0,#REF!=1),1,0)</formula>
    </cfRule>
    <cfRule type="expression" dxfId="239" priority="268" stopIfTrue="1">
      <formula>IF(AND(Q1598&gt;0,#REF!=1),1,0)</formula>
    </cfRule>
    <cfRule type="expression" dxfId="238" priority="269" stopIfTrue="1">
      <formula>IF(AND(Q1598&gt;0,#REF!=1),1,0)</formula>
    </cfRule>
  </conditionalFormatting>
  <conditionalFormatting sqref="R1598">
    <cfRule type="expression" dxfId="237" priority="270" stopIfTrue="1">
      <formula>IF(AND(#REF!&gt;0,#REF!=1),1,0)</formula>
    </cfRule>
    <cfRule type="expression" dxfId="236" priority="271" stopIfTrue="1">
      <formula>IF(AND(#REF!&gt;0,#REF!=1),1,0)</formula>
    </cfRule>
    <cfRule type="expression" dxfId="235" priority="272" stopIfTrue="1">
      <formula>IF(AND(#REF!&gt;0,#REF!=1),1,0)</formula>
    </cfRule>
  </conditionalFormatting>
  <conditionalFormatting sqref="P1598">
    <cfRule type="cellIs" dxfId="234" priority="273" stopIfTrue="1" operator="equal">
      <formula>1</formula>
    </cfRule>
    <cfRule type="cellIs" dxfId="233" priority="274" stopIfTrue="1" operator="equal">
      <formula>3</formula>
    </cfRule>
  </conditionalFormatting>
  <conditionalFormatting sqref="M1578">
    <cfRule type="cellIs" dxfId="232" priority="247" stopIfTrue="1" operator="equal">
      <formula>1</formula>
    </cfRule>
    <cfRule type="cellIs" dxfId="231" priority="248" stopIfTrue="1" operator="equal">
      <formula>3</formula>
    </cfRule>
  </conditionalFormatting>
  <conditionalFormatting sqref="N1578">
    <cfRule type="cellIs" dxfId="230" priority="249" stopIfTrue="1" operator="equal">
      <formula>1</formula>
    </cfRule>
    <cfRule type="cellIs" dxfId="229" priority="250" stopIfTrue="1" operator="equal">
      <formula>3</formula>
    </cfRule>
  </conditionalFormatting>
  <conditionalFormatting sqref="O1578:P1578">
    <cfRule type="cellIs" dxfId="228" priority="251" stopIfTrue="1" operator="equal">
      <formula>1</formula>
    </cfRule>
    <cfRule type="cellIs" dxfId="227" priority="252" stopIfTrue="1" operator="equal">
      <formula>3</formula>
    </cfRule>
  </conditionalFormatting>
  <conditionalFormatting sqref="Q1578">
    <cfRule type="expression" dxfId="226" priority="253" stopIfTrue="1">
      <formula>IF(AND(Q1578&gt;0,#REF!=1),1,0)</formula>
    </cfRule>
    <cfRule type="expression" dxfId="225" priority="254" stopIfTrue="1">
      <formula>IF(AND(Q1578&gt;0,#REF!=1),1,0)</formula>
    </cfRule>
    <cfRule type="expression" dxfId="224" priority="255" stopIfTrue="1">
      <formula>IF(AND(Q1578&gt;0,#REF!=1),1,0)</formula>
    </cfRule>
  </conditionalFormatting>
  <conditionalFormatting sqref="R1578">
    <cfRule type="expression" dxfId="223" priority="256" stopIfTrue="1">
      <formula>IF(AND(#REF!&gt;0,#REF!=1),1,0)</formula>
    </cfRule>
    <cfRule type="expression" dxfId="222" priority="257" stopIfTrue="1">
      <formula>IF(AND(#REF!&gt;0,#REF!=1),1,0)</formula>
    </cfRule>
    <cfRule type="expression" dxfId="221" priority="258" stopIfTrue="1">
      <formula>IF(AND(#REF!&gt;0,#REF!=1),1,0)</formula>
    </cfRule>
  </conditionalFormatting>
  <conditionalFormatting sqref="P1578">
    <cfRule type="cellIs" dxfId="220" priority="259" stopIfTrue="1" operator="equal">
      <formula>1</formula>
    </cfRule>
    <cfRule type="cellIs" dxfId="219" priority="260" stopIfTrue="1" operator="equal">
      <formula>3</formula>
    </cfRule>
  </conditionalFormatting>
  <conditionalFormatting sqref="X30 AT30:AV30">
    <cfRule type="cellIs" dxfId="218" priority="233" stopIfTrue="1" operator="equal">
      <formula>1</formula>
    </cfRule>
    <cfRule type="cellIs" dxfId="217" priority="234" stopIfTrue="1" operator="equal">
      <formula>3</formula>
    </cfRule>
  </conditionalFormatting>
  <conditionalFormatting sqref="M30">
    <cfRule type="cellIs" dxfId="216" priority="227" stopIfTrue="1" operator="equal">
      <formula>1</formula>
    </cfRule>
    <cfRule type="cellIs" dxfId="215" priority="228" stopIfTrue="1" operator="equal">
      <formula>3</formula>
    </cfRule>
  </conditionalFormatting>
  <conditionalFormatting sqref="N30">
    <cfRule type="cellIs" dxfId="214" priority="229" stopIfTrue="1" operator="equal">
      <formula>1</formula>
    </cfRule>
    <cfRule type="cellIs" dxfId="213" priority="230" stopIfTrue="1" operator="equal">
      <formula>3</formula>
    </cfRule>
  </conditionalFormatting>
  <conditionalFormatting sqref="AX30 AZ30 O30:P30">
    <cfRule type="cellIs" dxfId="212" priority="231" stopIfTrue="1" operator="equal">
      <formula>1</formula>
    </cfRule>
    <cfRule type="cellIs" dxfId="211" priority="232" stopIfTrue="1" operator="equal">
      <formula>3</formula>
    </cfRule>
  </conditionalFormatting>
  <conditionalFormatting sqref="Q30">
    <cfRule type="expression" dxfId="210" priority="224" stopIfTrue="1">
      <formula>IF(AND(Q30&gt;0,M30=1),1,0)</formula>
    </cfRule>
    <cfRule type="expression" dxfId="209" priority="225" stopIfTrue="1">
      <formula>IF(AND(Q30&gt;0,N30=1),1,0)</formula>
    </cfRule>
    <cfRule type="expression" dxfId="208" priority="226" stopIfTrue="1">
      <formula>IF(AND(Q30&gt;0,O30=1),1,0)</formula>
    </cfRule>
  </conditionalFormatting>
  <conditionalFormatting sqref="Q30">
    <cfRule type="expression" dxfId="207" priority="223">
      <formula>IF(AND(Q30&gt;0,AS30=1),1,0)</formula>
    </cfRule>
  </conditionalFormatting>
  <conditionalFormatting sqref="R30">
    <cfRule type="expression" dxfId="206" priority="220" stopIfTrue="1">
      <formula>IF(AND(R30&gt;0,M30=1),1,0)</formula>
    </cfRule>
    <cfRule type="expression" dxfId="205" priority="221" stopIfTrue="1">
      <formula>IF(AND(R30&gt;0,N30=1),1,0)</formula>
    </cfRule>
    <cfRule type="expression" dxfId="204" priority="222" stopIfTrue="1">
      <formula>IF(AND(R30&gt;0,O30=1),1,0)</formula>
    </cfRule>
  </conditionalFormatting>
  <conditionalFormatting sqref="R30">
    <cfRule type="expression" dxfId="203" priority="219">
      <formula>IF(AND(R30&gt;0,AS30=1),1,0)</formula>
    </cfRule>
  </conditionalFormatting>
  <conditionalFormatting sqref="M1188">
    <cfRule type="cellIs" dxfId="202" priority="207" stopIfTrue="1" operator="equal">
      <formula>1</formula>
    </cfRule>
    <cfRule type="cellIs" dxfId="201" priority="208" stopIfTrue="1" operator="equal">
      <formula>3</formula>
    </cfRule>
  </conditionalFormatting>
  <conditionalFormatting sqref="N1188">
    <cfRule type="cellIs" dxfId="200" priority="209" stopIfTrue="1" operator="equal">
      <formula>1</formula>
    </cfRule>
    <cfRule type="cellIs" dxfId="199" priority="210" stopIfTrue="1" operator="equal">
      <formula>3</formula>
    </cfRule>
  </conditionalFormatting>
  <conditionalFormatting sqref="O1188:P1188">
    <cfRule type="cellIs" dxfId="198" priority="211" stopIfTrue="1" operator="equal">
      <formula>1</formula>
    </cfRule>
    <cfRule type="cellIs" dxfId="197" priority="212" stopIfTrue="1" operator="equal">
      <formula>3</formula>
    </cfRule>
  </conditionalFormatting>
  <conditionalFormatting sqref="Q1188">
    <cfRule type="expression" dxfId="196" priority="213" stopIfTrue="1">
      <formula>IF(AND(Q1188&gt;0,#REF!=1),1,0)</formula>
    </cfRule>
    <cfRule type="expression" dxfId="195" priority="214" stopIfTrue="1">
      <formula>IF(AND(Q1188&gt;0,#REF!=1),1,0)</formula>
    </cfRule>
    <cfRule type="expression" dxfId="194" priority="215" stopIfTrue="1">
      <formula>IF(AND(Q1188&gt;0,#REF!=1),1,0)</formula>
    </cfRule>
  </conditionalFormatting>
  <conditionalFormatting sqref="R1188">
    <cfRule type="expression" dxfId="193" priority="216" stopIfTrue="1">
      <formula>IF(AND(#REF!&gt;0,#REF!=1),1,0)</formula>
    </cfRule>
    <cfRule type="expression" dxfId="192" priority="217" stopIfTrue="1">
      <formula>IF(AND(#REF!&gt;0,#REF!=1),1,0)</formula>
    </cfRule>
    <cfRule type="expression" dxfId="191" priority="218" stopIfTrue="1">
      <formula>IF(AND(#REF!&gt;0,#REF!=1),1,0)</formula>
    </cfRule>
  </conditionalFormatting>
  <conditionalFormatting sqref="M1161">
    <cfRule type="cellIs" dxfId="190" priority="195" stopIfTrue="1" operator="equal">
      <formula>1</formula>
    </cfRule>
    <cfRule type="cellIs" dxfId="189" priority="196" stopIfTrue="1" operator="equal">
      <formula>3</formula>
    </cfRule>
  </conditionalFormatting>
  <conditionalFormatting sqref="N1161">
    <cfRule type="cellIs" dxfId="188" priority="197" stopIfTrue="1" operator="equal">
      <formula>1</formula>
    </cfRule>
    <cfRule type="cellIs" dxfId="187" priority="198" stopIfTrue="1" operator="equal">
      <formula>3</formula>
    </cfRule>
  </conditionalFormatting>
  <conditionalFormatting sqref="O1161:P1161">
    <cfRule type="cellIs" dxfId="186" priority="199" stopIfTrue="1" operator="equal">
      <formula>1</formula>
    </cfRule>
    <cfRule type="cellIs" dxfId="185" priority="200" stopIfTrue="1" operator="equal">
      <formula>3</formula>
    </cfRule>
  </conditionalFormatting>
  <conditionalFormatting sqref="Q1161">
    <cfRule type="expression" dxfId="184" priority="201" stopIfTrue="1">
      <formula>IF(AND(Q1161&gt;0,#REF!=1),1,0)</formula>
    </cfRule>
    <cfRule type="expression" dxfId="183" priority="202" stopIfTrue="1">
      <formula>IF(AND(Q1161&gt;0,#REF!=1),1,0)</formula>
    </cfRule>
    <cfRule type="expression" dxfId="182" priority="203" stopIfTrue="1">
      <formula>IF(AND(Q1161&gt;0,#REF!=1),1,0)</formula>
    </cfRule>
  </conditionalFormatting>
  <conditionalFormatting sqref="R1161">
    <cfRule type="expression" dxfId="181" priority="204" stopIfTrue="1">
      <formula>IF(AND(#REF!&gt;0,#REF!=1),1,0)</formula>
    </cfRule>
    <cfRule type="expression" dxfId="180" priority="205" stopIfTrue="1">
      <formula>IF(AND(#REF!&gt;0,#REF!=1),1,0)</formula>
    </cfRule>
    <cfRule type="expression" dxfId="179" priority="206" stopIfTrue="1">
      <formula>IF(AND(#REF!&gt;0,#REF!=1),1,0)</formula>
    </cfRule>
  </conditionalFormatting>
  <conditionalFormatting sqref="M260">
    <cfRule type="cellIs" dxfId="178" priority="189" stopIfTrue="1" operator="equal">
      <formula>1</formula>
    </cfRule>
    <cfRule type="cellIs" dxfId="177" priority="190" stopIfTrue="1" operator="equal">
      <formula>3</formula>
    </cfRule>
  </conditionalFormatting>
  <conditionalFormatting sqref="N260">
    <cfRule type="cellIs" dxfId="176" priority="191" stopIfTrue="1" operator="equal">
      <formula>1</formula>
    </cfRule>
    <cfRule type="cellIs" dxfId="175" priority="192" stopIfTrue="1" operator="equal">
      <formula>3</formula>
    </cfRule>
  </conditionalFormatting>
  <conditionalFormatting sqref="AT260:AV260 X260 AX260 AZ260 O260:P260">
    <cfRule type="cellIs" dxfId="174" priority="193" stopIfTrue="1" operator="equal">
      <formula>1</formula>
    </cfRule>
    <cfRule type="cellIs" dxfId="173" priority="194" stopIfTrue="1" operator="equal">
      <formula>3</formula>
    </cfRule>
  </conditionalFormatting>
  <conditionalFormatting sqref="Q260">
    <cfRule type="expression" dxfId="172" priority="186" stopIfTrue="1">
      <formula>IF(AND(Q260&gt;0,M260=1),1,0)</formula>
    </cfRule>
    <cfRule type="expression" dxfId="171" priority="187" stopIfTrue="1">
      <formula>IF(AND(Q260&gt;0,N260=1),1,0)</formula>
    </cfRule>
    <cfRule type="expression" dxfId="170" priority="188" stopIfTrue="1">
      <formula>IF(AND(Q260&gt;0,O260=1),1,0)</formula>
    </cfRule>
  </conditionalFormatting>
  <conditionalFormatting sqref="Q260">
    <cfRule type="expression" dxfId="169" priority="185">
      <formula>IF(AND(Q260&gt;0,AS260=1),1,0)</formula>
    </cfRule>
  </conditionalFormatting>
  <conditionalFormatting sqref="R260">
    <cfRule type="expression" dxfId="168" priority="182" stopIfTrue="1">
      <formula>IF(AND(R260&gt;0,M260=1),1,0)</formula>
    </cfRule>
    <cfRule type="expression" dxfId="167" priority="183" stopIfTrue="1">
      <formula>IF(AND(R260&gt;0,N260=1),1,0)</formula>
    </cfRule>
    <cfRule type="expression" dxfId="166" priority="184" stopIfTrue="1">
      <formula>IF(AND(R260&gt;0,O260=1),1,0)</formula>
    </cfRule>
  </conditionalFormatting>
  <conditionalFormatting sqref="R260">
    <cfRule type="expression" dxfId="165" priority="181">
      <formula>IF(AND(R260&gt;0,AS260=1),1,0)</formula>
    </cfRule>
  </conditionalFormatting>
  <conditionalFormatting sqref="X153:X155">
    <cfRule type="cellIs" dxfId="164" priority="179" stopIfTrue="1" operator="equal">
      <formula>1</formula>
    </cfRule>
    <cfRule type="cellIs" dxfId="163" priority="180" stopIfTrue="1" operator="equal">
      <formula>3</formula>
    </cfRule>
  </conditionalFormatting>
  <conditionalFormatting sqref="X157:X159">
    <cfRule type="cellIs" dxfId="162" priority="177" stopIfTrue="1" operator="equal">
      <formula>1</formula>
    </cfRule>
    <cfRule type="cellIs" dxfId="161" priority="178" stopIfTrue="1" operator="equal">
      <formula>3</formula>
    </cfRule>
  </conditionalFormatting>
  <conditionalFormatting sqref="M1049:M1067">
    <cfRule type="cellIs" dxfId="160" priority="165" stopIfTrue="1" operator="equal">
      <formula>1</formula>
    </cfRule>
    <cfRule type="cellIs" dxfId="159" priority="166" stopIfTrue="1" operator="equal">
      <formula>3</formula>
    </cfRule>
  </conditionalFormatting>
  <conditionalFormatting sqref="N1049:N1067">
    <cfRule type="cellIs" dxfId="158" priority="167" stopIfTrue="1" operator="equal">
      <formula>1</formula>
    </cfRule>
    <cfRule type="cellIs" dxfId="157" priority="168" stopIfTrue="1" operator="equal">
      <formula>3</formula>
    </cfRule>
  </conditionalFormatting>
  <conditionalFormatting sqref="O1049:P1067">
    <cfRule type="cellIs" dxfId="156" priority="169" stopIfTrue="1" operator="equal">
      <formula>1</formula>
    </cfRule>
    <cfRule type="cellIs" dxfId="155" priority="170" stopIfTrue="1" operator="equal">
      <formula>3</formula>
    </cfRule>
  </conditionalFormatting>
  <conditionalFormatting sqref="Q1049:Q1067">
    <cfRule type="expression" dxfId="154" priority="171" stopIfTrue="1">
      <formula>IF(AND(Q1049&gt;0,#REF!=1),1,0)</formula>
    </cfRule>
    <cfRule type="expression" dxfId="153" priority="172" stopIfTrue="1">
      <formula>IF(AND(Q1049&gt;0,#REF!=1),1,0)</formula>
    </cfRule>
    <cfRule type="expression" dxfId="152" priority="173" stopIfTrue="1">
      <formula>IF(AND(Q1049&gt;0,#REF!=1),1,0)</formula>
    </cfRule>
  </conditionalFormatting>
  <conditionalFormatting sqref="R1049:R1067">
    <cfRule type="expression" dxfId="151" priority="174" stopIfTrue="1">
      <formula>IF(AND(#REF!&gt;0,#REF!=1),1,0)</formula>
    </cfRule>
    <cfRule type="expression" dxfId="150" priority="175" stopIfTrue="1">
      <formula>IF(AND(#REF!&gt;0,#REF!=1),1,0)</formula>
    </cfRule>
    <cfRule type="expression" dxfId="149" priority="176" stopIfTrue="1">
      <formula>IF(AND(#REF!&gt;0,#REF!=1),1,0)</formula>
    </cfRule>
  </conditionalFormatting>
  <conditionalFormatting sqref="M1030:M1048">
    <cfRule type="cellIs" dxfId="148" priority="153" stopIfTrue="1" operator="equal">
      <formula>1</formula>
    </cfRule>
    <cfRule type="cellIs" dxfId="147" priority="154" stopIfTrue="1" operator="equal">
      <formula>3</formula>
    </cfRule>
  </conditionalFormatting>
  <conditionalFormatting sqref="N1030:N1048">
    <cfRule type="cellIs" dxfId="146" priority="155" stopIfTrue="1" operator="equal">
      <formula>1</formula>
    </cfRule>
    <cfRule type="cellIs" dxfId="145" priority="156" stopIfTrue="1" operator="equal">
      <formula>3</formula>
    </cfRule>
  </conditionalFormatting>
  <conditionalFormatting sqref="O1030:P1048">
    <cfRule type="cellIs" dxfId="144" priority="157" stopIfTrue="1" operator="equal">
      <formula>1</formula>
    </cfRule>
    <cfRule type="cellIs" dxfId="143" priority="158" stopIfTrue="1" operator="equal">
      <formula>3</formula>
    </cfRule>
  </conditionalFormatting>
  <conditionalFormatting sqref="Q1030:Q1048">
    <cfRule type="expression" dxfId="142" priority="159" stopIfTrue="1">
      <formula>IF(AND(Q1030&gt;0,#REF!=1),1,0)</formula>
    </cfRule>
    <cfRule type="expression" dxfId="141" priority="160" stopIfTrue="1">
      <formula>IF(AND(Q1030&gt;0,#REF!=1),1,0)</formula>
    </cfRule>
    <cfRule type="expression" dxfId="140" priority="161" stopIfTrue="1">
      <formula>IF(AND(Q1030&gt;0,#REF!=1),1,0)</formula>
    </cfRule>
  </conditionalFormatting>
  <conditionalFormatting sqref="R1030:R1048">
    <cfRule type="expression" dxfId="139" priority="162" stopIfTrue="1">
      <formula>IF(AND(#REF!&gt;0,#REF!=1),1,0)</formula>
    </cfRule>
    <cfRule type="expression" dxfId="138" priority="163" stopIfTrue="1">
      <formula>IF(AND(#REF!&gt;0,#REF!=1),1,0)</formula>
    </cfRule>
    <cfRule type="expression" dxfId="137" priority="164" stopIfTrue="1">
      <formula>IF(AND(#REF!&gt;0,#REF!=1),1,0)</formula>
    </cfRule>
  </conditionalFormatting>
  <conditionalFormatting sqref="M1617">
    <cfRule type="cellIs" dxfId="136" priority="139" stopIfTrue="1" operator="equal">
      <formula>1</formula>
    </cfRule>
    <cfRule type="cellIs" dxfId="135" priority="140" stopIfTrue="1" operator="equal">
      <formula>3</formula>
    </cfRule>
  </conditionalFormatting>
  <conditionalFormatting sqref="N1617">
    <cfRule type="cellIs" dxfId="134" priority="141" stopIfTrue="1" operator="equal">
      <formula>1</formula>
    </cfRule>
    <cfRule type="cellIs" dxfId="133" priority="142" stopIfTrue="1" operator="equal">
      <formula>3</formula>
    </cfRule>
  </conditionalFormatting>
  <conditionalFormatting sqref="O1617">
    <cfRule type="cellIs" dxfId="132" priority="143" stopIfTrue="1" operator="equal">
      <formula>1</formula>
    </cfRule>
    <cfRule type="cellIs" dxfId="131" priority="144" stopIfTrue="1" operator="equal">
      <formula>3</formula>
    </cfRule>
  </conditionalFormatting>
  <conditionalFormatting sqref="Q1617">
    <cfRule type="expression" dxfId="130" priority="145" stopIfTrue="1">
      <formula>IF(AND(Q1617&gt;0,#REF!=1),1,0)</formula>
    </cfRule>
    <cfRule type="expression" dxfId="129" priority="146" stopIfTrue="1">
      <formula>IF(AND(Q1617&gt;0,#REF!=1),1,0)</formula>
    </cfRule>
    <cfRule type="expression" dxfId="128" priority="147" stopIfTrue="1">
      <formula>IF(AND(Q1617&gt;0,#REF!=1),1,0)</formula>
    </cfRule>
  </conditionalFormatting>
  <conditionalFormatting sqref="R1617">
    <cfRule type="expression" dxfId="127" priority="148" stopIfTrue="1">
      <formula>IF(AND(#REF!&gt;0,#REF!=1),1,0)</formula>
    </cfRule>
    <cfRule type="expression" dxfId="126" priority="149" stopIfTrue="1">
      <formula>IF(AND(#REF!&gt;0,#REF!=1),1,0)</formula>
    </cfRule>
    <cfRule type="expression" dxfId="125" priority="150" stopIfTrue="1">
      <formula>IF(AND(#REF!&gt;0,#REF!=1),1,0)</formula>
    </cfRule>
  </conditionalFormatting>
  <conditionalFormatting sqref="P1617">
    <cfRule type="cellIs" dxfId="124" priority="151" stopIfTrue="1" operator="equal">
      <formula>1</formula>
    </cfRule>
    <cfRule type="cellIs" dxfId="123" priority="152" stopIfTrue="1" operator="equal">
      <formula>3</formula>
    </cfRule>
  </conditionalFormatting>
  <conditionalFormatting sqref="M95">
    <cfRule type="cellIs" dxfId="122" priority="133" stopIfTrue="1" operator="equal">
      <formula>1</formula>
    </cfRule>
    <cfRule type="cellIs" dxfId="121" priority="134" stopIfTrue="1" operator="equal">
      <formula>3</formula>
    </cfRule>
  </conditionalFormatting>
  <conditionalFormatting sqref="N95">
    <cfRule type="cellIs" dxfId="120" priority="135" stopIfTrue="1" operator="equal">
      <formula>1</formula>
    </cfRule>
    <cfRule type="cellIs" dxfId="119" priority="136" stopIfTrue="1" operator="equal">
      <formula>3</formula>
    </cfRule>
  </conditionalFormatting>
  <conditionalFormatting sqref="AX95 AZ95 O95:P95 X95 AT95:AV95">
    <cfRule type="cellIs" dxfId="118" priority="137" stopIfTrue="1" operator="equal">
      <formula>1</formula>
    </cfRule>
    <cfRule type="cellIs" dxfId="117" priority="138" stopIfTrue="1" operator="equal">
      <formula>3</formula>
    </cfRule>
  </conditionalFormatting>
  <conditionalFormatting sqref="Q95">
    <cfRule type="expression" dxfId="116" priority="130" stopIfTrue="1">
      <formula>IF(AND(Q95&gt;0,M95=1),1,0)</formula>
    </cfRule>
    <cfRule type="expression" dxfId="115" priority="131" stopIfTrue="1">
      <formula>IF(AND(Q95&gt;0,N95=1),1,0)</formula>
    </cfRule>
    <cfRule type="expression" dxfId="114" priority="132" stopIfTrue="1">
      <formula>IF(AND(Q95&gt;0,O95=1),1,0)</formula>
    </cfRule>
  </conditionalFormatting>
  <conditionalFormatting sqref="Q95">
    <cfRule type="expression" dxfId="113" priority="129">
      <formula>IF(AND(Q95&gt;0,AS95=1),1,0)</formula>
    </cfRule>
  </conditionalFormatting>
  <conditionalFormatting sqref="R95">
    <cfRule type="expression" dxfId="112" priority="126" stopIfTrue="1">
      <formula>IF(AND(R95&gt;0,M95=1),1,0)</formula>
    </cfRule>
    <cfRule type="expression" dxfId="111" priority="127" stopIfTrue="1">
      <formula>IF(AND(R95&gt;0,N95=1),1,0)</formula>
    </cfRule>
    <cfRule type="expression" dxfId="110" priority="128" stopIfTrue="1">
      <formula>IF(AND(R95&gt;0,O95=1),1,0)</formula>
    </cfRule>
  </conditionalFormatting>
  <conditionalFormatting sqref="R95">
    <cfRule type="expression" dxfId="109" priority="125">
      <formula>IF(AND(R95&gt;0,AS95=1),1,0)</formula>
    </cfRule>
  </conditionalFormatting>
  <conditionalFormatting sqref="X105:X106">
    <cfRule type="cellIs" dxfId="108" priority="117" stopIfTrue="1" operator="equal">
      <formula>1</formula>
    </cfRule>
    <cfRule type="cellIs" dxfId="107" priority="118" stopIfTrue="1" operator="equal">
      <formula>3</formula>
    </cfRule>
  </conditionalFormatting>
  <conditionalFormatting sqref="X98:X103">
    <cfRule type="cellIs" dxfId="106" priority="115" stopIfTrue="1" operator="equal">
      <formula>1</formula>
    </cfRule>
    <cfRule type="cellIs" dxfId="105" priority="116" stopIfTrue="1" operator="equal">
      <formula>3</formula>
    </cfRule>
  </conditionalFormatting>
  <conditionalFormatting sqref="M1218">
    <cfRule type="cellIs" dxfId="104" priority="103" stopIfTrue="1" operator="equal">
      <formula>1</formula>
    </cfRule>
    <cfRule type="cellIs" dxfId="103" priority="104" stopIfTrue="1" operator="equal">
      <formula>3</formula>
    </cfRule>
  </conditionalFormatting>
  <conditionalFormatting sqref="N1218">
    <cfRule type="cellIs" dxfId="102" priority="105" stopIfTrue="1" operator="equal">
      <formula>1</formula>
    </cfRule>
    <cfRule type="cellIs" dxfId="101" priority="106" stopIfTrue="1" operator="equal">
      <formula>3</formula>
    </cfRule>
  </conditionalFormatting>
  <conditionalFormatting sqref="O1218:P1218">
    <cfRule type="cellIs" dxfId="100" priority="107" stopIfTrue="1" operator="equal">
      <formula>1</formula>
    </cfRule>
    <cfRule type="cellIs" dxfId="99" priority="108" stopIfTrue="1" operator="equal">
      <formula>3</formula>
    </cfRule>
  </conditionalFormatting>
  <conditionalFormatting sqref="Q1218">
    <cfRule type="expression" dxfId="98" priority="109" stopIfTrue="1">
      <formula>IF(AND(Q1218&gt;0,#REF!=1),1,0)</formula>
    </cfRule>
    <cfRule type="expression" dxfId="97" priority="110" stopIfTrue="1">
      <formula>IF(AND(Q1218&gt;0,#REF!=1),1,0)</formula>
    </cfRule>
    <cfRule type="expression" dxfId="96" priority="111" stopIfTrue="1">
      <formula>IF(AND(Q1218&gt;0,#REF!=1),1,0)</formula>
    </cfRule>
  </conditionalFormatting>
  <conditionalFormatting sqref="R1218">
    <cfRule type="expression" dxfId="95" priority="112" stopIfTrue="1">
      <formula>IF(AND(#REF!&gt;0,#REF!=1),1,0)</formula>
    </cfRule>
    <cfRule type="expression" dxfId="94" priority="113" stopIfTrue="1">
      <formula>IF(AND(#REF!&gt;0,#REF!=1),1,0)</formula>
    </cfRule>
    <cfRule type="expression" dxfId="93" priority="114" stopIfTrue="1">
      <formula>IF(AND(#REF!&gt;0,#REF!=1),1,0)</formula>
    </cfRule>
  </conditionalFormatting>
  <conditionalFormatting sqref="X274:X279">
    <cfRule type="cellIs" dxfId="92" priority="101" stopIfTrue="1" operator="equal">
      <formula>1</formula>
    </cfRule>
    <cfRule type="cellIs" dxfId="91" priority="102" stopIfTrue="1" operator="equal">
      <formula>3</formula>
    </cfRule>
  </conditionalFormatting>
  <conditionalFormatting sqref="X281:X289">
    <cfRule type="cellIs" dxfId="90" priority="99" stopIfTrue="1" operator="equal">
      <formula>1</formula>
    </cfRule>
    <cfRule type="cellIs" dxfId="89" priority="100" stopIfTrue="1" operator="equal">
      <formula>3</formula>
    </cfRule>
  </conditionalFormatting>
  <conditionalFormatting sqref="X291:X292">
    <cfRule type="cellIs" dxfId="88" priority="97" stopIfTrue="1" operator="equal">
      <formula>1</formula>
    </cfRule>
    <cfRule type="cellIs" dxfId="87" priority="98" stopIfTrue="1" operator="equal">
      <formula>3</formula>
    </cfRule>
  </conditionalFormatting>
  <conditionalFormatting sqref="X294:X297">
    <cfRule type="cellIs" dxfId="86" priority="95" stopIfTrue="1" operator="equal">
      <formula>1</formula>
    </cfRule>
    <cfRule type="cellIs" dxfId="85" priority="96" stopIfTrue="1" operator="equal">
      <formula>3</formula>
    </cfRule>
  </conditionalFormatting>
  <conditionalFormatting sqref="X299:X303">
    <cfRule type="cellIs" dxfId="84" priority="93" stopIfTrue="1" operator="equal">
      <formula>1</formula>
    </cfRule>
    <cfRule type="cellIs" dxfId="83" priority="94" stopIfTrue="1" operator="equal">
      <formula>3</formula>
    </cfRule>
  </conditionalFormatting>
  <conditionalFormatting sqref="X305:X307">
    <cfRule type="cellIs" dxfId="82" priority="91" stopIfTrue="1" operator="equal">
      <formula>1</formula>
    </cfRule>
    <cfRule type="cellIs" dxfId="81" priority="92" stopIfTrue="1" operator="equal">
      <formula>3</formula>
    </cfRule>
  </conditionalFormatting>
  <conditionalFormatting sqref="X309:X321">
    <cfRule type="cellIs" dxfId="80" priority="89" stopIfTrue="1" operator="equal">
      <formula>1</formula>
    </cfRule>
    <cfRule type="cellIs" dxfId="79" priority="90" stopIfTrue="1" operator="equal">
      <formula>3</formula>
    </cfRule>
  </conditionalFormatting>
  <conditionalFormatting sqref="X323:X326">
    <cfRule type="cellIs" dxfId="78" priority="87" stopIfTrue="1" operator="equal">
      <formula>1</formula>
    </cfRule>
    <cfRule type="cellIs" dxfId="77" priority="88" stopIfTrue="1" operator="equal">
      <formula>3</formula>
    </cfRule>
  </conditionalFormatting>
  <conditionalFormatting sqref="Q1111:Q1135">
    <cfRule type="expression" dxfId="76" priority="81" stopIfTrue="1">
      <formula>IF(AND(Q1111&gt;0,#REF!=1),1,0)</formula>
    </cfRule>
    <cfRule type="expression" dxfId="75" priority="82" stopIfTrue="1">
      <formula>IF(AND(Q1111&gt;0,#REF!=1),1,0)</formula>
    </cfRule>
    <cfRule type="expression" dxfId="74" priority="83" stopIfTrue="1">
      <formula>IF(AND(Q1111&gt;0,#REF!=1),1,0)</formula>
    </cfRule>
  </conditionalFormatting>
  <conditionalFormatting sqref="R1111:R1135">
    <cfRule type="expression" dxfId="73" priority="84" stopIfTrue="1">
      <formula>IF(AND(#REF!&gt;0,#REF!=1),1,0)</formula>
    </cfRule>
    <cfRule type="expression" dxfId="72" priority="85" stopIfTrue="1">
      <formula>IF(AND(#REF!&gt;0,#REF!=1),1,0)</formula>
    </cfRule>
    <cfRule type="expression" dxfId="71" priority="86" stopIfTrue="1">
      <formula>IF(AND(#REF!&gt;0,#REF!=1),1,0)</formula>
    </cfRule>
  </conditionalFormatting>
  <conditionalFormatting sqref="M1294">
    <cfRule type="cellIs" dxfId="70" priority="69" stopIfTrue="1" operator="equal">
      <formula>1</formula>
    </cfRule>
    <cfRule type="cellIs" dxfId="69" priority="70" stopIfTrue="1" operator="equal">
      <formula>3</formula>
    </cfRule>
  </conditionalFormatting>
  <conditionalFormatting sqref="N1294">
    <cfRule type="cellIs" dxfId="68" priority="71" stopIfTrue="1" operator="equal">
      <formula>1</formula>
    </cfRule>
    <cfRule type="cellIs" dxfId="67" priority="72" stopIfTrue="1" operator="equal">
      <formula>3</formula>
    </cfRule>
  </conditionalFormatting>
  <conditionalFormatting sqref="O1294:P1294">
    <cfRule type="cellIs" dxfId="66" priority="73" stopIfTrue="1" operator="equal">
      <formula>1</formula>
    </cfRule>
    <cfRule type="cellIs" dxfId="65" priority="74" stopIfTrue="1" operator="equal">
      <formula>3</formula>
    </cfRule>
  </conditionalFormatting>
  <conditionalFormatting sqref="Q1294">
    <cfRule type="expression" dxfId="64" priority="75" stopIfTrue="1">
      <formula>IF(AND(Q1294&gt;0,#REF!=1),1,0)</formula>
    </cfRule>
    <cfRule type="expression" dxfId="63" priority="76" stopIfTrue="1">
      <formula>IF(AND(Q1294&gt;0,#REF!=1),1,0)</formula>
    </cfRule>
    <cfRule type="expression" dxfId="62" priority="77" stopIfTrue="1">
      <formula>IF(AND(Q1294&gt;0,#REF!=1),1,0)</formula>
    </cfRule>
  </conditionalFormatting>
  <conditionalFormatting sqref="R1294">
    <cfRule type="expression" dxfId="61" priority="78" stopIfTrue="1">
      <formula>IF(AND(#REF!&gt;0,#REF!=1),1,0)</formula>
    </cfRule>
    <cfRule type="expression" dxfId="60" priority="79" stopIfTrue="1">
      <formula>IF(AND(#REF!&gt;0,#REF!=1),1,0)</formula>
    </cfRule>
    <cfRule type="expression" dxfId="59" priority="80" stopIfTrue="1">
      <formula>IF(AND(#REF!&gt;0,#REF!=1),1,0)</formula>
    </cfRule>
  </conditionalFormatting>
  <conditionalFormatting sqref="X181:X190">
    <cfRule type="cellIs" dxfId="58" priority="67" stopIfTrue="1" operator="equal">
      <formula>1</formula>
    </cfRule>
    <cfRule type="cellIs" dxfId="57" priority="68" stopIfTrue="1" operator="equal">
      <formula>3</formula>
    </cfRule>
  </conditionalFormatting>
  <conditionalFormatting sqref="M1753:M1775">
    <cfRule type="cellIs" dxfId="56" priority="27" stopIfTrue="1" operator="equal">
      <formula>1</formula>
    </cfRule>
    <cfRule type="cellIs" dxfId="55" priority="28" stopIfTrue="1" operator="equal">
      <formula>3</formula>
    </cfRule>
  </conditionalFormatting>
  <conditionalFormatting sqref="N1753:N1775">
    <cfRule type="cellIs" dxfId="54" priority="29" stopIfTrue="1" operator="equal">
      <formula>1</formula>
    </cfRule>
    <cfRule type="cellIs" dxfId="53" priority="30" stopIfTrue="1" operator="equal">
      <formula>3</formula>
    </cfRule>
  </conditionalFormatting>
  <conditionalFormatting sqref="O1753:O1775">
    <cfRule type="cellIs" dxfId="52" priority="31" stopIfTrue="1" operator="equal">
      <formula>1</formula>
    </cfRule>
    <cfRule type="cellIs" dxfId="51" priority="32" stopIfTrue="1" operator="equal">
      <formula>3</formula>
    </cfRule>
  </conditionalFormatting>
  <conditionalFormatting sqref="Q1753:Q1775">
    <cfRule type="expression" dxfId="50" priority="33" stopIfTrue="1">
      <formula>IF(AND(Q1753&gt;0,#REF!=1),1,0)</formula>
    </cfRule>
    <cfRule type="expression" dxfId="49" priority="34" stopIfTrue="1">
      <formula>IF(AND(Q1753&gt;0,#REF!=1),1,0)</formula>
    </cfRule>
    <cfRule type="expression" dxfId="48" priority="35" stopIfTrue="1">
      <formula>IF(AND(Q1753&gt;0,#REF!=1),1,0)</formula>
    </cfRule>
  </conditionalFormatting>
  <conditionalFormatting sqref="R1753:R1775">
    <cfRule type="expression" dxfId="47" priority="36" stopIfTrue="1">
      <formula>IF(AND(#REF!&gt;0,#REF!=1),1,0)</formula>
    </cfRule>
    <cfRule type="expression" dxfId="46" priority="37" stopIfTrue="1">
      <formula>IF(AND(#REF!&gt;0,#REF!=1),1,0)</formula>
    </cfRule>
    <cfRule type="expression" dxfId="45" priority="38" stopIfTrue="1">
      <formula>IF(AND(#REF!&gt;0,#REF!=1),1,0)</formula>
    </cfRule>
  </conditionalFormatting>
  <conditionalFormatting sqref="M1720:M1750">
    <cfRule type="cellIs" dxfId="44" priority="41" stopIfTrue="1" operator="equal">
      <formula>1</formula>
    </cfRule>
    <cfRule type="cellIs" dxfId="43" priority="42" stopIfTrue="1" operator="equal">
      <formula>3</formula>
    </cfRule>
  </conditionalFormatting>
  <conditionalFormatting sqref="N1720:N1750">
    <cfRule type="cellIs" dxfId="42" priority="43" stopIfTrue="1" operator="equal">
      <formula>1</formula>
    </cfRule>
    <cfRule type="cellIs" dxfId="41" priority="44" stopIfTrue="1" operator="equal">
      <formula>3</formula>
    </cfRule>
  </conditionalFormatting>
  <conditionalFormatting sqref="O1720:O1750">
    <cfRule type="cellIs" dxfId="40" priority="45" stopIfTrue="1" operator="equal">
      <formula>1</formula>
    </cfRule>
    <cfRule type="cellIs" dxfId="39" priority="46" stopIfTrue="1" operator="equal">
      <formula>3</formula>
    </cfRule>
  </conditionalFormatting>
  <conditionalFormatting sqref="Q1720:Q1750">
    <cfRule type="expression" dxfId="38" priority="47" stopIfTrue="1">
      <formula>IF(AND(Q1720&gt;0,#REF!=1),1,0)</formula>
    </cfRule>
    <cfRule type="expression" dxfId="37" priority="48" stopIfTrue="1">
      <formula>IF(AND(Q1720&gt;0,#REF!=1),1,0)</formula>
    </cfRule>
    <cfRule type="expression" dxfId="36" priority="49" stopIfTrue="1">
      <formula>IF(AND(Q1720&gt;0,#REF!=1),1,0)</formula>
    </cfRule>
  </conditionalFormatting>
  <conditionalFormatting sqref="R1720:R1750">
    <cfRule type="expression" dxfId="35" priority="50" stopIfTrue="1">
      <formula>IF(AND(#REF!&gt;0,#REF!=1),1,0)</formula>
    </cfRule>
    <cfRule type="expression" dxfId="34" priority="51" stopIfTrue="1">
      <formula>IF(AND(#REF!&gt;0,#REF!=1),1,0)</formula>
    </cfRule>
    <cfRule type="expression" dxfId="33" priority="52" stopIfTrue="1">
      <formula>IF(AND(#REF!&gt;0,#REF!=1),1,0)</formula>
    </cfRule>
  </conditionalFormatting>
  <conditionalFormatting sqref="P1720:P1750">
    <cfRule type="cellIs" dxfId="32" priority="53" stopIfTrue="1" operator="equal">
      <formula>1</formula>
    </cfRule>
    <cfRule type="cellIs" dxfId="31" priority="54" stopIfTrue="1" operator="equal">
      <formula>3</formula>
    </cfRule>
  </conditionalFormatting>
  <conditionalFormatting sqref="P1753:P1775">
    <cfRule type="cellIs" dxfId="30" priority="39" stopIfTrue="1" operator="equal">
      <formula>1</formula>
    </cfRule>
    <cfRule type="cellIs" dxfId="29" priority="40" stopIfTrue="1" operator="equal">
      <formula>3</formula>
    </cfRule>
  </conditionalFormatting>
  <conditionalFormatting sqref="M1778:M1804">
    <cfRule type="cellIs" dxfId="28" priority="13" stopIfTrue="1" operator="equal">
      <formula>1</formula>
    </cfRule>
    <cfRule type="cellIs" dxfId="27" priority="14" stopIfTrue="1" operator="equal">
      <formula>3</formula>
    </cfRule>
  </conditionalFormatting>
  <conditionalFormatting sqref="N1778:N1804">
    <cfRule type="cellIs" dxfId="26" priority="15" stopIfTrue="1" operator="equal">
      <formula>1</formula>
    </cfRule>
    <cfRule type="cellIs" dxfId="25" priority="16" stopIfTrue="1" operator="equal">
      <formula>3</formula>
    </cfRule>
  </conditionalFormatting>
  <conditionalFormatting sqref="O1778:O1804">
    <cfRule type="cellIs" dxfId="24" priority="17" stopIfTrue="1" operator="equal">
      <formula>1</formula>
    </cfRule>
    <cfRule type="cellIs" dxfId="23" priority="18" stopIfTrue="1" operator="equal">
      <formula>3</formula>
    </cfRule>
  </conditionalFormatting>
  <conditionalFormatting sqref="Q1778:Q1804">
    <cfRule type="expression" dxfId="22" priority="19" stopIfTrue="1">
      <formula>IF(AND(Q1778&gt;0,#REF!=1),1,0)</formula>
    </cfRule>
    <cfRule type="expression" dxfId="21" priority="20" stopIfTrue="1">
      <formula>IF(AND(Q1778&gt;0,#REF!=1),1,0)</formula>
    </cfRule>
    <cfRule type="expression" dxfId="20" priority="21" stopIfTrue="1">
      <formula>IF(AND(Q1778&gt;0,#REF!=1),1,0)</formula>
    </cfRule>
  </conditionalFormatting>
  <conditionalFormatting sqref="R1778:R1804">
    <cfRule type="expression" dxfId="19" priority="22" stopIfTrue="1">
      <formula>IF(AND(#REF!&gt;0,#REF!=1),1,0)</formula>
    </cfRule>
    <cfRule type="expression" dxfId="18" priority="23" stopIfTrue="1">
      <formula>IF(AND(#REF!&gt;0,#REF!=1),1,0)</formula>
    </cfRule>
    <cfRule type="expression" dxfId="17" priority="24" stopIfTrue="1">
      <formula>IF(AND(#REF!&gt;0,#REF!=1),1,0)</formula>
    </cfRule>
  </conditionalFormatting>
  <conditionalFormatting sqref="P1778:P1804">
    <cfRule type="cellIs" dxfId="16" priority="25" stopIfTrue="1" operator="equal">
      <formula>1</formula>
    </cfRule>
    <cfRule type="cellIs" dxfId="15" priority="26" stopIfTrue="1" operator="equal">
      <formula>3</formula>
    </cfRule>
  </conditionalFormatting>
  <conditionalFormatting sqref="M1277:M1278">
    <cfRule type="cellIs" dxfId="14" priority="1" stopIfTrue="1" operator="equal">
      <formula>1</formula>
    </cfRule>
    <cfRule type="cellIs" dxfId="13" priority="2" stopIfTrue="1" operator="equal">
      <formula>3</formula>
    </cfRule>
  </conditionalFormatting>
  <conditionalFormatting sqref="N1277:N1278">
    <cfRule type="cellIs" dxfId="12" priority="3" stopIfTrue="1" operator="equal">
      <formula>1</formula>
    </cfRule>
    <cfRule type="cellIs" dxfId="11" priority="4" stopIfTrue="1" operator="equal">
      <formula>3</formula>
    </cfRule>
  </conditionalFormatting>
  <conditionalFormatting sqref="O1277:P1278">
    <cfRule type="cellIs" dxfId="10" priority="5" stopIfTrue="1" operator="equal">
      <formula>1</formula>
    </cfRule>
    <cfRule type="cellIs" dxfId="9" priority="6" stopIfTrue="1" operator="equal">
      <formula>3</formula>
    </cfRule>
  </conditionalFormatting>
  <conditionalFormatting sqref="Q1277:Q1278">
    <cfRule type="expression" dxfId="8" priority="7" stopIfTrue="1">
      <formula>IF(AND(Q1277&gt;0,#REF!=1),1,0)</formula>
    </cfRule>
    <cfRule type="expression" dxfId="7" priority="8" stopIfTrue="1">
      <formula>IF(AND(Q1277&gt;0,#REF!=1),1,0)</formula>
    </cfRule>
    <cfRule type="expression" dxfId="6" priority="9" stopIfTrue="1">
      <formula>IF(AND(Q1277&gt;0,#REF!=1),1,0)</formula>
    </cfRule>
  </conditionalFormatting>
  <conditionalFormatting sqref="R1277:R1278">
    <cfRule type="expression" dxfId="5" priority="10" stopIfTrue="1">
      <formula>IF(AND(#REF!&gt;0,#REF!=1),1,0)</formula>
    </cfRule>
    <cfRule type="expression" dxfId="4" priority="11" stopIfTrue="1">
      <formula>IF(AND(#REF!&gt;0,#REF!=1),1,0)</formula>
    </cfRule>
    <cfRule type="expression" dxfId="3" priority="12" stopIfTrue="1">
      <formula>IF(AND(#REF!&gt;0,#REF!=1),1,0)</formula>
    </cfRule>
  </conditionalFormatting>
  <pageMargins left="0.75" right="0.75" top="1" bottom="1" header="0.5" footer="0.5"/>
  <pageSetup orientation="portrait" horizontalDpi="4294967292" verticalDpi="4294967292"/>
  <legacyDrawing r:id="rId1"/>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enableFormatConditionsCalculation="0"/>
  <dimension ref="A1:R237"/>
  <sheetViews>
    <sheetView workbookViewId="0">
      <selection activeCell="J3" sqref="J3"/>
    </sheetView>
  </sheetViews>
  <sheetFormatPr baseColWidth="10" defaultRowHeight="13" x14ac:dyDescent="0"/>
  <cols>
    <col min="1" max="4" width="1.7109375" customWidth="1"/>
    <col min="10" max="10" width="10.7109375" style="23"/>
    <col min="11" max="18" width="22.5703125" customWidth="1"/>
  </cols>
  <sheetData>
    <row r="1" spans="1:16">
      <c r="F1" t="s">
        <v>1163</v>
      </c>
      <c r="G1" t="s">
        <v>1164</v>
      </c>
      <c r="H1" t="s">
        <v>1418</v>
      </c>
      <c r="I1" t="s">
        <v>2096</v>
      </c>
      <c r="J1" s="23" t="s">
        <v>1758</v>
      </c>
      <c r="K1" t="str">
        <f>E2</f>
        <v>Alabama</v>
      </c>
      <c r="L1" t="str">
        <f>E3</f>
        <v>Alaska</v>
      </c>
      <c r="M1" t="str">
        <f>E4</f>
        <v>Arizona</v>
      </c>
      <c r="N1" t="str">
        <f>E5</f>
        <v>Arkansas</v>
      </c>
      <c r="O1" t="str">
        <f>E6</f>
        <v>California</v>
      </c>
      <c r="P1" t="e">
        <f>E7</f>
        <v>#REF!</v>
      </c>
    </row>
    <row r="2" spans="1:16">
      <c r="A2">
        <f>IF(State!O3=1,1,IF(State!P3=1,2,IF(State!Q3=1,3,IF(State!R3=1,4,5))))</f>
        <v>5</v>
      </c>
      <c r="B2">
        <f>IF(State!O3=2,1,IF(State!P3=2,2,IF(State!Q3=2,3,IF(State!R3=2,4,5))))</f>
        <v>4</v>
      </c>
      <c r="C2">
        <f>IF(State!O3=3,1,IF(State!P3=3,2,IF(State!Q3=3,3,IF(State!R3=3,4,5))))</f>
        <v>3</v>
      </c>
      <c r="D2">
        <f>IF(State!O3=4,1,IF(State!P3=4,2,IF(State!Q3=4,3,IF(State!R3=4,4,5))))</f>
        <v>5</v>
      </c>
      <c r="E2" t="str">
        <f>State!A3</f>
        <v>Alabama</v>
      </c>
      <c r="F2" s="1">
        <f>MAX(State!Z3:AS3)</f>
        <v>373721</v>
      </c>
      <c r="G2" s="1">
        <f>LARGE(State!Z3:AS3,2)</f>
        <v>181479</v>
      </c>
      <c r="H2" s="1">
        <f>LARGE(State!Z3:AS3,3)</f>
        <v>160606</v>
      </c>
      <c r="I2">
        <f>LARGE(State!Z3:AS3,4)</f>
        <v>88094</v>
      </c>
      <c r="J2" s="23">
        <f>State!C3-Graphs!F2-Graphs!G2-Graphs!H2-I2</f>
        <v>56752</v>
      </c>
    </row>
    <row r="3" spans="1:16">
      <c r="A3">
        <f>IF(State!O45=1,1,IF(State!P45=1,2,IF(State!Q45=1,3,IF(State!R45=1,4,5))))</f>
        <v>4</v>
      </c>
      <c r="B3">
        <f>IF(State!O45=2,1,IF(State!P45=2,2,IF(State!Q45=2,3,IF(State!R45=2,4,5))))</f>
        <v>5</v>
      </c>
      <c r="C3">
        <f>IF(State!O45=3,1,IF(State!P45=3,2,IF(State!Q45=3,3,IF(State!R45=3,4,5))))</f>
        <v>3</v>
      </c>
      <c r="D3">
        <f>IF(State!O45=4,1,IF(State!P45=4,2,IF(State!Q45=4,3,IF(State!R45=4,4,5))))</f>
        <v>5</v>
      </c>
      <c r="E3" t="str">
        <f>State!A45</f>
        <v>Alaska</v>
      </c>
      <c r="F3" s="114">
        <f>MAX(State!Z45:AS45)</f>
        <v>8369</v>
      </c>
      <c r="G3" s="114">
        <f>LARGE(State!Z45:AS45,2)</f>
        <v>7740</v>
      </c>
      <c r="H3" s="113">
        <f>LARGE(State!Z45:AS45,3)</f>
        <v>3488</v>
      </c>
      <c r="I3" s="115">
        <f>LARGE(State!Z45:AS45,4)</f>
        <v>2492</v>
      </c>
      <c r="J3" s="23">
        <f>State!C45-Graphs!F3-Graphs!G3-Graphs!H3-I3</f>
        <v>918</v>
      </c>
    </row>
    <row r="4" spans="1:16">
      <c r="A4">
        <f>IF(State!O4=1,1,IF(State!P4=1,2,IF(State!Q4=1,3,IF(State!R4=1,4,5))))</f>
        <v>5</v>
      </c>
      <c r="B4">
        <f>IF(State!O4=2,1,IF(State!P4=2,2,IF(State!Q4=2,3,IF(State!R4=2,4,5))))</f>
        <v>4</v>
      </c>
      <c r="C4">
        <f>IF(State!O4=3,1,IF(State!P4=3,2,IF(State!Q4=3,3,IF(State!R4=3,4,5))))</f>
        <v>3</v>
      </c>
      <c r="D4">
        <f>IF(State!O4=4,1,IF(State!P4=4,2,IF(State!Q4=4,3,IF(State!R4=4,4,5))))</f>
        <v>1</v>
      </c>
      <c r="E4" t="str">
        <f>State!A4</f>
        <v>Arizona</v>
      </c>
      <c r="F4" s="1">
        <f>MAX(State!Z4:AS4)</f>
        <v>286743</v>
      </c>
      <c r="G4" s="1">
        <f>LARGE(State!Z4:AS4,2)</f>
        <v>172294</v>
      </c>
      <c r="H4" s="1">
        <f>LARGE(State!Z4:AS4,3)</f>
        <v>72304</v>
      </c>
      <c r="I4">
        <f>LARGE(State!Z4:AS4,4)</f>
        <v>65965</v>
      </c>
      <c r="J4" s="23">
        <f>State!C4-Graphs!F4-Graphs!G4-Graphs!H4-I4</f>
        <v>26733</v>
      </c>
    </row>
    <row r="5" spans="1:16">
      <c r="A5">
        <f>IF(State!O5=1,1,IF(State!P5=1,2,IF(State!Q5=1,3,IF(State!R5=1,4,5))))</f>
        <v>5</v>
      </c>
      <c r="B5">
        <f>IF(State!O5=2,1,IF(State!P5=2,2,IF(State!Q5=2,3,IF(State!R5=2,4,5))))</f>
        <v>4</v>
      </c>
      <c r="C5">
        <f>IF(State!O5=3,1,IF(State!P5=3,2,IF(State!Q5=3,3,IF(State!R5=3,4,5))))</f>
        <v>3</v>
      </c>
      <c r="D5">
        <f>IF(State!O5=4,1,IF(State!P5=4,2,IF(State!Q5=4,3,IF(State!R5=4,4,5))))</f>
        <v>5</v>
      </c>
      <c r="E5" t="str">
        <f>State!A5</f>
        <v>Arkansas</v>
      </c>
      <c r="F5" s="1">
        <f>MAX(State!Z5:AS5)</f>
        <v>134744</v>
      </c>
      <c r="G5" s="1">
        <f>LARGE(State!Z5:AS5,2)</f>
        <v>125340</v>
      </c>
      <c r="H5" s="1">
        <f>LARGE(State!Z5:AS5,3)</f>
        <v>101910</v>
      </c>
      <c r="I5">
        <f>LARGE(State!Z5:AS5,4)</f>
        <v>23521</v>
      </c>
      <c r="J5" s="23">
        <f>State!C5-Graphs!F5-Graphs!G5-Graphs!H5-I5</f>
        <v>25405</v>
      </c>
    </row>
    <row r="6" spans="1:16">
      <c r="A6">
        <f>IF(State!O6=1,1,IF(State!P6=1,2,IF(State!Q6=1,3,IF(State!R6=1,4,5))))</f>
        <v>5</v>
      </c>
      <c r="B6">
        <f>IF(State!O6=2,1,IF(State!P6=2,2,IF(State!Q6=2,3,IF(State!R6=2,4,5))))</f>
        <v>1</v>
      </c>
      <c r="C6">
        <f>IF(State!O6=3,1,IF(State!P6=3,2,IF(State!Q6=3,3,IF(State!R6=3,4,5))))</f>
        <v>4</v>
      </c>
      <c r="D6">
        <f>IF(State!O6=4,1,IF(State!P6=4,2,IF(State!Q6=4,3,IF(State!R6=4,4,5))))</f>
        <v>5</v>
      </c>
      <c r="E6" t="str">
        <f>State!A6</f>
        <v>California</v>
      </c>
      <c r="F6" s="1">
        <f>MAX(State!Z6:AS6)</f>
        <v>1665135</v>
      </c>
      <c r="G6" s="1">
        <f>LARGE(State!Z6:AS6,2)</f>
        <v>252544</v>
      </c>
      <c r="H6" s="1">
        <f>LARGE(State!Z6:AS6,3)</f>
        <v>211576</v>
      </c>
      <c r="I6">
        <f>LARGE(State!Z6:AS6,4)</f>
        <v>82259</v>
      </c>
      <c r="J6" s="23">
        <f>State!C6-Graphs!F6-Graphs!G6-Graphs!H6-I6</f>
        <v>15792</v>
      </c>
    </row>
    <row r="7" spans="1:16">
      <c r="A7" t="e">
        <f>IF(State!#REF!=1,1,IF(State!#REF!=1,2,IF(State!#REF!=1,3,IF(State!#REF!=1,4,5))))</f>
        <v>#REF!</v>
      </c>
      <c r="B7" t="e">
        <f>IF(State!#REF!=2,1,IF(State!#REF!=2,2,IF(State!#REF!=2,3,IF(State!#REF!=2,4,5))))</f>
        <v>#REF!</v>
      </c>
      <c r="C7" t="e">
        <f>IF(State!#REF!=3,1,IF(State!#REF!=3,2,IF(State!#REF!=3,3,IF(State!#REF!=3,4,5))))</f>
        <v>#REF!</v>
      </c>
      <c r="D7" t="e">
        <f>IF(State!#REF!=4,1,IF(State!#REF!=4,2,IF(State!#REF!=4,3,IF(State!#REF!=4,4,5))))</f>
        <v>#REF!</v>
      </c>
      <c r="E7" t="e">
        <f>State!#REF!</f>
        <v>#REF!</v>
      </c>
      <c r="F7" s="1" t="e">
        <f>MAX(State!#REF!)</f>
        <v>#REF!</v>
      </c>
      <c r="G7" s="1" t="e">
        <f>LARGE(State!#REF!,2)</f>
        <v>#REF!</v>
      </c>
      <c r="H7" s="1" t="e">
        <f>LARGE(State!#REF!,3)</f>
        <v>#REF!</v>
      </c>
      <c r="I7" t="e">
        <f>LARGE(State!#REF!,4)</f>
        <v>#REF!</v>
      </c>
      <c r="J7" s="23" t="e">
        <f>State!#REF!-Graphs!F7-Graphs!G7-Graphs!H7-I7</f>
        <v>#REF!</v>
      </c>
    </row>
    <row r="8" spans="1:16">
      <c r="A8">
        <f>IF(State!O7=1,1,IF(State!P7=1,2,IF(State!Q7=1,3,IF(State!R7=1,4,5))))</f>
        <v>5</v>
      </c>
      <c r="B8">
        <f>IF(State!O7=2,1,IF(State!P7=2,2,IF(State!Q7=2,3,IF(State!R7=2,4,5))))</f>
        <v>1</v>
      </c>
      <c r="C8">
        <f>IF(State!O7=3,1,IF(State!P7=3,2,IF(State!Q7=3,3,IF(State!R7=3,4,5))))</f>
        <v>4</v>
      </c>
      <c r="D8">
        <f>IF(State!O7=4,1,IF(State!P7=4,2,IF(State!Q7=4,3,IF(State!R7=4,4,5))))</f>
        <v>5</v>
      </c>
      <c r="E8" t="str">
        <f>State!A7</f>
        <v>Connecticut</v>
      </c>
      <c r="F8" s="1">
        <f>MAX(State!Z7:AS7)</f>
        <v>123523</v>
      </c>
      <c r="G8" s="1">
        <f>LARGE(State!Z7:AS7,2)</f>
        <v>60522</v>
      </c>
      <c r="H8" s="1">
        <f>LARGE(State!Z7:AS7,3)</f>
        <v>24987</v>
      </c>
      <c r="I8">
        <f>LARGE(State!Z7:AS7,4)</f>
        <v>2728</v>
      </c>
      <c r="J8" s="23">
        <f>State!C7-Graphs!F8-Graphs!G8-Graphs!H8-I8</f>
        <v>1733</v>
      </c>
    </row>
    <row r="9" spans="1:16">
      <c r="A9">
        <f>IF(State!O8=1,1,IF(State!P8=1,2,IF(State!Q8=1,3,IF(State!R8=1,4,5))))</f>
        <v>5</v>
      </c>
      <c r="B9">
        <f>IF(State!O8=2,1,IF(State!P8=2,2,IF(State!Q8=2,3,IF(State!R8=2,4,5))))</f>
        <v>1</v>
      </c>
      <c r="C9">
        <f>IF(State!O8=3,1,IF(State!P8=3,2,IF(State!Q8=3,3,IF(State!R8=3,4,5))))</f>
        <v>4</v>
      </c>
      <c r="D9">
        <f>IF(State!O8=4,1,IF(State!P8=4,2,IF(State!Q8=4,3,IF(State!R8=4,4,5))))</f>
        <v>5</v>
      </c>
      <c r="E9" t="str">
        <f>State!A8</f>
        <v>Delaware</v>
      </c>
      <c r="F9" s="1">
        <f>MAX(State!Z8:AS8)</f>
        <v>42472</v>
      </c>
      <c r="G9" s="1">
        <f>LARGE(State!Z8:AS8,2)</f>
        <v>14225</v>
      </c>
      <c r="H9" s="1">
        <f>LARGE(State!Z8:AS8,3)</f>
        <v>11110</v>
      </c>
      <c r="I9">
        <f>LARGE(State!Z8:AS8,4)</f>
        <v>885</v>
      </c>
      <c r="J9" s="23">
        <f>State!C8-Graphs!F9-Graphs!G9-Graphs!H9-I9</f>
        <v>1200</v>
      </c>
    </row>
    <row r="10" spans="1:16">
      <c r="A10">
        <f>IF(State!O64=1,1,IF(State!P64=1,2,IF(State!Q64=1,3,IF(State!R64=1,4,5))))</f>
        <v>3</v>
      </c>
      <c r="B10">
        <f>IF(State!O64=2,1,IF(State!P64=2,2,IF(State!Q64=2,3,IF(State!R64=2,4,5))))</f>
        <v>1</v>
      </c>
      <c r="C10">
        <f>IF(State!O64=3,1,IF(State!P64=3,2,IF(State!Q64=3,3,IF(State!R64=3,4,5))))</f>
        <v>5</v>
      </c>
      <c r="D10">
        <f>IF(State!O64=4,1,IF(State!P64=4,2,IF(State!Q64=4,3,IF(State!R64=4,4,5))))</f>
        <v>4</v>
      </c>
      <c r="E10" t="str">
        <f>State!A64</f>
        <v>District of Columbia</v>
      </c>
      <c r="F10" s="1">
        <f>MAX(State!Z64:AS64)</f>
        <v>1059</v>
      </c>
      <c r="G10" s="1">
        <f>LARGE(State!Z64:AS64,2)</f>
        <v>1009</v>
      </c>
      <c r="H10" s="1">
        <f>LARGE(State!Z64:AS64,3)</f>
        <v>391</v>
      </c>
      <c r="I10">
        <f>LARGE(State!Z64:AS64,4)</f>
        <v>351</v>
      </c>
      <c r="J10" s="23">
        <f>State!C64-Graphs!F10-Graphs!G10-Graphs!H10-I10</f>
        <v>29</v>
      </c>
    </row>
    <row r="11" spans="1:16">
      <c r="A11">
        <f>IF(State!O9=1,1,IF(State!P9=1,2,IF(State!Q9=1,3,IF(State!R9=1,4,5))))</f>
        <v>5</v>
      </c>
      <c r="B11">
        <f>IF(State!O9=2,1,IF(State!P9=2,2,IF(State!Q9=2,3,IF(State!R9=2,4,5))))</f>
        <v>3</v>
      </c>
      <c r="C11">
        <f>IF(State!O9=3,1,IF(State!P9=3,2,IF(State!Q9=3,3,IF(State!R9=3,4,5))))</f>
        <v>4</v>
      </c>
      <c r="D11">
        <f>IF(State!O9=4,1,IF(State!P9=4,2,IF(State!Q9=4,3,IF(State!R9=4,4,5))))</f>
        <v>1</v>
      </c>
      <c r="E11" t="str">
        <f>State!A9</f>
        <v>Florida</v>
      </c>
      <c r="F11" s="1">
        <f>MAX(State!Z9:AS9)</f>
        <v>1079870</v>
      </c>
      <c r="G11" s="1">
        <f>LARGE(State!Z9:AS9,2)</f>
        <v>638661</v>
      </c>
      <c r="H11" s="1">
        <f>LARGE(State!Z9:AS9,3)</f>
        <v>404891</v>
      </c>
      <c r="I11">
        <f>LARGE(State!Z9:AS9,4)</f>
        <v>159976</v>
      </c>
      <c r="J11" s="23">
        <f>State!C9-Graphs!F11-Graphs!G11-Graphs!H11-I11</f>
        <v>78407</v>
      </c>
    </row>
    <row r="12" spans="1:16">
      <c r="A12">
        <f>IF(State!O10=1,1,IF(State!P10=1,2,IF(State!Q10=1,3,IF(State!R10=1,4,5))))</f>
        <v>5</v>
      </c>
      <c r="B12">
        <f>IF(State!O10=2,1,IF(State!P10=2,2,IF(State!Q10=2,3,IF(State!R10=2,4,5))))</f>
        <v>3</v>
      </c>
      <c r="C12">
        <f>IF(State!O10=3,1,IF(State!P10=3,2,IF(State!Q10=3,3,IF(State!R10=3,4,5))))</f>
        <v>4</v>
      </c>
      <c r="D12">
        <f>IF(State!O10=4,1,IF(State!P10=4,2,IF(State!Q10=4,3,IF(State!R10=4,4,5))))</f>
        <v>5</v>
      </c>
      <c r="E12" t="str">
        <f>State!A10</f>
        <v>Georgia</v>
      </c>
      <c r="F12" s="1">
        <f>MAX(State!Z10:AS10)</f>
        <v>502994</v>
      </c>
      <c r="G12" s="1">
        <f>LARGE(State!Z10:AS10,2)</f>
        <v>316836</v>
      </c>
      <c r="H12" s="1">
        <f>LARGE(State!Z10:AS10,3)</f>
        <v>305847</v>
      </c>
      <c r="I12">
        <f>LARGE(State!Z10:AS10,4)</f>
        <v>80723</v>
      </c>
      <c r="J12" s="23">
        <f>State!C10-Graphs!F12-Graphs!G12-Graphs!H12-I12</f>
        <v>89564</v>
      </c>
    </row>
    <row r="13" spans="1:16">
      <c r="A13">
        <f>IF(State!O48=1,1,IF(State!P48=1,2,IF(State!Q48=1,3,IF(State!R48=1,4,5))))</f>
        <v>5</v>
      </c>
      <c r="B13">
        <f>IF(State!O48=2,1,IF(State!P48=2,2,IF(State!Q48=2,3,IF(State!R48=2,4,5))))</f>
        <v>4</v>
      </c>
      <c r="C13">
        <f>IF(State!O48=3,1,IF(State!P48=3,2,IF(State!Q48=3,3,IF(State!R48=3,4,5))))</f>
        <v>3</v>
      </c>
      <c r="D13">
        <f>IF(State!O48=4,1,IF(State!P48=4,2,IF(State!Q48=4,3,IF(State!R48=4,4,5))))</f>
        <v>1</v>
      </c>
      <c r="E13" t="str">
        <f>State!A48</f>
        <v>Hawaii</v>
      </c>
      <c r="F13" s="1">
        <f>MAX(State!Z48:AS48)</f>
        <v>6805</v>
      </c>
      <c r="G13" s="1">
        <f>LARGE(State!Z48:AS48,2)</f>
        <v>5063</v>
      </c>
      <c r="H13" s="1">
        <f>LARGE(State!Z48:AS48,3)</f>
        <v>2068</v>
      </c>
      <c r="I13">
        <f>LARGE(State!Z48:AS48,4)</f>
        <v>1566</v>
      </c>
      <c r="J13" s="23">
        <f>State!C48-Graphs!F13-Graphs!G13-Graphs!H13-I13</f>
        <v>170</v>
      </c>
      <c r="K13" t="str">
        <f>E8</f>
        <v>Connecticut</v>
      </c>
      <c r="L13" t="str">
        <f>E9</f>
        <v>Delaware</v>
      </c>
      <c r="M13" t="str">
        <f>E10</f>
        <v>District of Columbia</v>
      </c>
      <c r="N13" t="str">
        <f>E11</f>
        <v>Florida</v>
      </c>
      <c r="O13" t="str">
        <f>E12</f>
        <v>Georgia</v>
      </c>
      <c r="P13" t="str">
        <f>E13</f>
        <v>Hawaii</v>
      </c>
    </row>
    <row r="14" spans="1:16">
      <c r="A14" t="e">
        <f>IF(State!#REF!=1,1,IF(State!#REF!=1,2,IF(State!#REF!=1,3,IF(State!#REF!=1,4,5))))</f>
        <v>#REF!</v>
      </c>
      <c r="B14" t="e">
        <f>IF(State!#REF!=2,1,IF(State!#REF!=2,2,IF(State!#REF!=2,3,IF(State!#REF!=2,4,5))))</f>
        <v>#REF!</v>
      </c>
      <c r="C14" t="e">
        <f>IF(State!#REF!=3,1,IF(State!#REF!=3,2,IF(State!#REF!=3,3,IF(State!#REF!=3,4,5))))</f>
        <v>#REF!</v>
      </c>
      <c r="D14" t="e">
        <f>IF(State!#REF!=4,1,IF(State!#REF!=4,2,IF(State!#REF!=4,3,IF(State!#REF!=4,4,5))))</f>
        <v>#REF!</v>
      </c>
      <c r="E14" t="e">
        <f>State!#REF!</f>
        <v>#REF!</v>
      </c>
      <c r="F14" s="1" t="e">
        <f>MAX(State!#REF!)</f>
        <v>#REF!</v>
      </c>
      <c r="G14" s="1" t="e">
        <f>LARGE(State!#REF!,2)</f>
        <v>#REF!</v>
      </c>
      <c r="H14" s="1" t="e">
        <f>LARGE(State!#REF!,3)</f>
        <v>#REF!</v>
      </c>
      <c r="I14" t="e">
        <f>LARGE(State!#REF!,4)</f>
        <v>#REF!</v>
      </c>
      <c r="J14" s="23" t="e">
        <f>State!#REF!-Graphs!F14-Graphs!G14-Graphs!H14-I14</f>
        <v>#REF!</v>
      </c>
    </row>
    <row r="15" spans="1:16">
      <c r="A15">
        <f>IF(State!O12=1,1,IF(State!P12=1,2,IF(State!Q12=1,3,IF(State!R12=1,4,5))))</f>
        <v>5</v>
      </c>
      <c r="B15">
        <f>IF(State!O12=2,1,IF(State!P12=2,2,IF(State!Q12=2,3,IF(State!R12=2,4,5))))</f>
        <v>4</v>
      </c>
      <c r="C15">
        <f>IF(State!O12=3,1,IF(State!P12=3,2,IF(State!Q12=3,3,IF(State!R12=3,4,5))))</f>
        <v>1</v>
      </c>
      <c r="D15">
        <f>IF(State!O12=4,1,IF(State!P12=4,2,IF(State!Q12=4,3,IF(State!R12=4,4,5))))</f>
        <v>3</v>
      </c>
      <c r="E15" t="str">
        <f>State!A12</f>
        <v>Illinois</v>
      </c>
      <c r="F15" s="1">
        <f>MAX(State!Z12:AS12)</f>
        <v>562464</v>
      </c>
      <c r="G15" s="1">
        <f>LARGE(State!Z12:AS12,2)</f>
        <v>438235</v>
      </c>
      <c r="H15" s="1">
        <f>LARGE(State!Z12:AS12,3)</f>
        <v>286118</v>
      </c>
      <c r="I15">
        <f>LARGE(State!Z12:AS12,4)</f>
        <v>126681</v>
      </c>
      <c r="J15" s="23">
        <f>State!C12-Graphs!F15-Graphs!G15-Graphs!H15-I15</f>
        <v>36250</v>
      </c>
    </row>
    <row r="16" spans="1:16">
      <c r="A16">
        <f>IF(State!O13=1,1,IF(State!P13=1,2,IF(State!Q13=1,3,IF(State!R13=1,4,5))))</f>
        <v>5</v>
      </c>
      <c r="B16">
        <f>IF(State!O13=2,1,IF(State!P13=2,2,IF(State!Q13=2,3,IF(State!R13=2,4,5))))</f>
        <v>4</v>
      </c>
      <c r="C16">
        <f>IF(State!O13=3,1,IF(State!P13=3,2,IF(State!Q13=3,3,IF(State!R13=3,4,5))))</f>
        <v>1</v>
      </c>
      <c r="D16">
        <f>IF(State!O13=4,1,IF(State!P13=4,2,IF(State!Q13=4,3,IF(State!R13=4,4,5))))</f>
        <v>5</v>
      </c>
      <c r="E16" t="str">
        <f>State!A13</f>
        <v>Indiana</v>
      </c>
      <c r="F16" s="1">
        <f>MAX(State!Z13:AS13)</f>
        <v>591514</v>
      </c>
      <c r="G16" s="1">
        <f>LARGE(State!Z13:AS13,2)</f>
        <v>406783</v>
      </c>
      <c r="H16" s="1">
        <f>LARGE(State!Z13:AS13,3)</f>
        <v>84111</v>
      </c>
      <c r="I16">
        <f>LARGE(State!Z13:AS13,4)</f>
        <v>8914</v>
      </c>
      <c r="J16" s="23">
        <f>State!C13-Graphs!F16-Graphs!G16-Graphs!H16-I16</f>
        <v>19221</v>
      </c>
    </row>
    <row r="17" spans="1:16">
      <c r="A17">
        <f>IF(State!O49=1,1,IF(State!P49=1,2,IF(State!Q49=1,3,IF(State!R49=1,4,5))))</f>
        <v>4</v>
      </c>
      <c r="B17">
        <f>IF(State!O49=2,1,IF(State!P49=2,2,IF(State!Q49=2,3,IF(State!R49=2,4,5))))</f>
        <v>5</v>
      </c>
      <c r="C17">
        <f>IF(State!O49=3,1,IF(State!P49=3,2,IF(State!Q49=3,3,IF(State!R49=3,4,5))))</f>
        <v>3</v>
      </c>
      <c r="D17">
        <f>IF(State!O49=4,1,IF(State!P49=4,2,IF(State!Q49=4,3,IF(State!R49=4,4,5))))</f>
        <v>5</v>
      </c>
      <c r="E17" t="str">
        <f>State!A49</f>
        <v>Iowa</v>
      </c>
      <c r="F17" s="1">
        <f>MAX(State!Z49:AJ49)</f>
        <v>51666</v>
      </c>
      <c r="G17" s="1">
        <f>LARGE(State!Z49:AJ49,2)</f>
        <v>45429</v>
      </c>
      <c r="H17" s="1">
        <f>LARGE(State!Z49:AS49,3)</f>
        <v>43228</v>
      </c>
      <c r="I17">
        <f>LARGE(State!Z49:AS49,4)</f>
        <v>17394</v>
      </c>
      <c r="J17" s="23">
        <f>State!C49-Graphs!F17-Graphs!G17-Graphs!H17-I17</f>
        <v>29215</v>
      </c>
    </row>
    <row r="18" spans="1:16">
      <c r="A18">
        <f>IF(State!O50=1,1,IF(State!P50=1,2,IF(State!Q50=1,3,IF(State!R50=1,4,5))))</f>
        <v>4</v>
      </c>
      <c r="B18">
        <f>IF(State!O50=2,1,IF(State!P50=2,2,IF(State!Q50=2,3,IF(State!R50=2,4,5))))</f>
        <v>5</v>
      </c>
      <c r="C18">
        <f>IF(State!O50=3,1,IF(State!P50=3,2,IF(State!Q50=3,3,IF(State!R50=3,4,5))))</f>
        <v>3</v>
      </c>
      <c r="D18">
        <f>IF(State!O50=4,1,IF(State!P50=4,2,IF(State!Q50=4,3,IF(State!R50=4,4,5))))</f>
        <v>1</v>
      </c>
      <c r="E18" t="str">
        <f>State!A50</f>
        <v>Kansas</v>
      </c>
      <c r="F18" s="1">
        <f>MAX(State!Z50:AS50)</f>
        <v>37512</v>
      </c>
      <c r="G18" s="1">
        <f>LARGE(State!Z50:AS50,2)</f>
        <v>18443</v>
      </c>
      <c r="H18" s="1">
        <f>LARGE(State!Z50:AS50,3)</f>
        <v>13295</v>
      </c>
      <c r="I18">
        <f>LARGE(State!Z50:AS50,4)</f>
        <v>8741</v>
      </c>
      <c r="J18" s="23">
        <f>State!C50-Graphs!F18-Graphs!G18-Graphs!H18-I18</f>
        <v>987</v>
      </c>
    </row>
    <row r="19" spans="1:16">
      <c r="A19">
        <f>IF(State!O51=1,1,IF(State!P51=1,2,IF(State!Q51=1,3,IF(State!R51=1,4,5))))</f>
        <v>5</v>
      </c>
      <c r="B19">
        <f>IF(State!O51=2,1,IF(State!P51=2,2,IF(State!Q51=2,3,IF(State!R51=2,4,5))))</f>
        <v>4</v>
      </c>
      <c r="C19">
        <f>IF(State!O51=3,1,IF(State!P51=3,2,IF(State!Q51=3,3,IF(State!R51=3,4,5))))</f>
        <v>3</v>
      </c>
      <c r="D19">
        <f>IF(State!O51=4,1,IF(State!P51=4,2,IF(State!Q51=4,3,IF(State!R51=4,4,5))))</f>
        <v>1</v>
      </c>
      <c r="E19" t="str">
        <f>State!A51</f>
        <v>Kentucky</v>
      </c>
      <c r="F19" s="1">
        <f>MAX(State!Z51:AS51)</f>
        <v>82493</v>
      </c>
      <c r="G19" s="1">
        <f>LARGE(State!Z51:AS51,2)</f>
        <v>72503</v>
      </c>
      <c r="H19" s="1">
        <f>LARGE(State!Z51:AS51,3)</f>
        <v>37579</v>
      </c>
      <c r="I19">
        <f>LARGE(State!Z51:AS51,4)</f>
        <v>33134</v>
      </c>
      <c r="J19" s="23">
        <f>State!C51-Graphs!F19-Graphs!G19-Graphs!H19-I19</f>
        <v>3958</v>
      </c>
    </row>
    <row r="20" spans="1:16">
      <c r="A20">
        <f>IF(State!O14=1,1,IF(State!P14=1,2,IF(State!Q14=1,3,IF(State!R14=1,4,5))))</f>
        <v>5</v>
      </c>
      <c r="B20">
        <f>IF(State!O14=2,1,IF(State!P14=2,2,IF(State!Q14=2,3,IF(State!R14=2,4,5))))</f>
        <v>4</v>
      </c>
      <c r="C20">
        <f>IF(State!O14=3,1,IF(State!P14=3,2,IF(State!Q14=3,3,IF(State!R14=3,4,5))))</f>
        <v>3</v>
      </c>
      <c r="D20">
        <f>IF(State!O14=4,1,IF(State!P14=4,2,IF(State!Q14=4,3,IF(State!R14=4,4,5))))</f>
        <v>1</v>
      </c>
      <c r="E20" t="str">
        <f>State!A14</f>
        <v>Louisiana</v>
      </c>
      <c r="F20" s="1">
        <f>MAX(State!Z14:AS14)</f>
        <v>124854</v>
      </c>
      <c r="G20" s="1">
        <f>LARGE(State!Z14:AS14,2)</f>
        <v>113968</v>
      </c>
      <c r="H20" s="1">
        <f>LARGE(State!Z14:AS14,3)</f>
        <v>33813</v>
      </c>
      <c r="I20">
        <f>LARGE(State!Z14:AS14,4)</f>
        <v>19359</v>
      </c>
      <c r="J20" s="23">
        <f>State!C14-Graphs!F20-Graphs!G20-Graphs!H20-I20</f>
        <v>9247</v>
      </c>
    </row>
    <row r="21" spans="1:16">
      <c r="A21">
        <f>IF(State!O52=1,1,IF(State!P52=1,2,IF(State!Q52=1,3,IF(State!R52=1,4,5))))</f>
        <v>4</v>
      </c>
      <c r="B21">
        <f>IF(State!O52=2,1,IF(State!P52=2,2,IF(State!Q52=2,3,IF(State!R52=2,4,5))))</f>
        <v>5</v>
      </c>
      <c r="C21">
        <f>IF(State!O52=3,1,IF(State!P52=3,2,IF(State!Q52=3,3,IF(State!R52=3,4,5))))</f>
        <v>1</v>
      </c>
      <c r="D21">
        <f>IF(State!O52=4,1,IF(State!P52=4,2,IF(State!Q52=4,3,IF(State!R52=4,4,5))))</f>
        <v>3</v>
      </c>
      <c r="E21" t="str">
        <f>State!A52</f>
        <v>Maine</v>
      </c>
      <c r="F21" s="1">
        <f>MAX(State!Z52:AS52)</f>
        <v>8550</v>
      </c>
      <c r="G21" s="1">
        <f>LARGE(State!Z52:AS52,2)</f>
        <v>6070</v>
      </c>
      <c r="H21" s="1">
        <f>LARGE(State!Z52:AS52,3)</f>
        <v>2270</v>
      </c>
      <c r="I21">
        <f>LARGE(State!Z52:AS52,4)</f>
        <v>1492</v>
      </c>
      <c r="J21" s="23">
        <f>State!C52-Graphs!F21-Graphs!G21-Graphs!H21-I21</f>
        <v>245</v>
      </c>
    </row>
    <row r="22" spans="1:16">
      <c r="A22">
        <f>IF(State!O15=1,1,IF(State!P15=1,2,IF(State!Q15=1,3,IF(State!R15=1,4,5))))</f>
        <v>5</v>
      </c>
      <c r="B22">
        <f>IF(State!O15=2,1,IF(State!P15=2,2,IF(State!Q15=2,3,IF(State!R15=2,4,5))))</f>
        <v>1</v>
      </c>
      <c r="C22">
        <f>IF(State!O15=3,1,IF(State!P15=3,2,IF(State!Q15=3,3,IF(State!R15=3,4,5))))</f>
        <v>4</v>
      </c>
      <c r="D22">
        <f>IF(State!O15=4,1,IF(State!P15=4,2,IF(State!Q15=4,3,IF(State!R15=4,4,5))))</f>
        <v>5</v>
      </c>
      <c r="E22" t="str">
        <f>State!A15</f>
        <v>Maryland</v>
      </c>
      <c r="F22" s="1">
        <f>MAX(State!Z15:AS15)</f>
        <v>248343</v>
      </c>
      <c r="G22" s="1">
        <f>LARGE(State!Z15:AS15,2)</f>
        <v>106614</v>
      </c>
      <c r="H22" s="1">
        <f>LARGE(State!Z15:AS15,3)</f>
        <v>87093</v>
      </c>
      <c r="I22">
        <f>LARGE(State!Z15:AS15,4)</f>
        <v>5946</v>
      </c>
      <c r="J22" s="23">
        <f>State!C15-Graphs!F22-Graphs!G22-Graphs!H22-I22</f>
        <v>11070</v>
      </c>
    </row>
    <row r="23" spans="1:16">
      <c r="A23">
        <f>IF(State!O16=1,1,IF(State!P16=1,2,IF(State!Q16=1,3,IF(State!R16=1,4,5))))</f>
        <v>5</v>
      </c>
      <c r="B23">
        <f>IF(State!O16=2,1,IF(State!P16=2,2,IF(State!Q16=2,3,IF(State!R16=2,4,5))))</f>
        <v>1</v>
      </c>
      <c r="C23">
        <f>IF(State!O16=3,1,IF(State!P16=3,2,IF(State!Q16=3,3,IF(State!R16=3,4,5))))</f>
        <v>3</v>
      </c>
      <c r="D23">
        <f>IF(State!O16=4,1,IF(State!P16=4,2,IF(State!Q16=4,3,IF(State!R16=4,4,5))))</f>
        <v>4</v>
      </c>
      <c r="E23" t="str">
        <f>State!A16</f>
        <v>Massachusetts</v>
      </c>
      <c r="F23" s="1">
        <f>MAX(State!Z16:AS16)</f>
        <v>312425</v>
      </c>
      <c r="G23" s="1">
        <f>LARGE(State!Z16:AS16,2)</f>
        <v>114434</v>
      </c>
      <c r="H23" s="1">
        <f>LARGE(State!Z16:AS16,3)</f>
        <v>113170</v>
      </c>
      <c r="I23">
        <f>LARGE(State!Z16:AS16,4)</f>
        <v>60592</v>
      </c>
      <c r="J23" s="23">
        <f>State!C16-Graphs!F23-Graphs!G23-Graphs!H23-I23</f>
        <v>35642</v>
      </c>
    </row>
    <row r="24" spans="1:16">
      <c r="A24">
        <f>IF(State!O17=1,1,IF(State!P17=1,2,IF(State!Q17=1,3,IF(State!R17=1,4,5))))</f>
        <v>5</v>
      </c>
      <c r="B24">
        <f>IF(State!O17=2,1,IF(State!P17=2,2,IF(State!Q17=2,3,IF(State!R17=2,4,5))))</f>
        <v>4</v>
      </c>
      <c r="C24">
        <f>IF(State!O17=3,1,IF(State!P17=3,2,IF(State!Q17=3,3,IF(State!R17=3,4,5))))</f>
        <v>1</v>
      </c>
      <c r="D24">
        <f>IF(State!O17=4,1,IF(State!P17=4,2,IF(State!Q17=4,3,IF(State!R17=4,4,5))))</f>
        <v>3</v>
      </c>
      <c r="E24" t="str">
        <f>State!A17</f>
        <v>Michigan</v>
      </c>
      <c r="F24" s="1">
        <f>MAX(State!Z17:AS17)</f>
        <v>483753</v>
      </c>
      <c r="G24" s="1">
        <f>LARGE(State!Z17:AS17,2)</f>
        <v>329617</v>
      </c>
      <c r="H24" s="1">
        <f>LARGE(State!Z17:AS17,3)</f>
        <v>321115</v>
      </c>
      <c r="I24">
        <f>LARGE(State!Z17:AS17,4)</f>
        <v>123587</v>
      </c>
      <c r="J24" s="23">
        <f>State!C17-Graphs!F24-Graphs!G24-Graphs!H24-I24</f>
        <v>68517</v>
      </c>
    </row>
    <row r="25" spans="1:16">
      <c r="A25">
        <f>IF(State!O53=1,1,IF(State!P53=1,2,IF(State!Q53=1,3,IF(State!R53=1,4,5))))</f>
        <v>3</v>
      </c>
      <c r="B25">
        <f>IF(State!O53=2,1,IF(State!P53=2,2,IF(State!Q53=2,3,IF(State!R53=2,4,5))))</f>
        <v>4</v>
      </c>
      <c r="C25">
        <f>IF(State!O53=3,1,IF(State!P53=3,2,IF(State!Q53=3,3,IF(State!R53=3,4,5))))</f>
        <v>5</v>
      </c>
      <c r="D25">
        <f>IF(State!O53=4,1,IF(State!P53=4,2,IF(State!Q53=4,3,IF(State!R53=4,4,5))))</f>
        <v>5</v>
      </c>
      <c r="E25" t="str">
        <f>State!A53</f>
        <v>Minnesota</v>
      </c>
      <c r="F25" s="1">
        <f>MAX(State!Z53:AS53)</f>
        <v>41184</v>
      </c>
      <c r="G25" s="1">
        <f>LARGE(State!Z53:AS53,2)</f>
        <v>33142</v>
      </c>
      <c r="H25" s="1">
        <f>LARGE(State!Z53:AS53,3)</f>
        <v>24433</v>
      </c>
      <c r="I25">
        <f>LARGE(State!Z53:AS53,4)</f>
        <v>8407</v>
      </c>
      <c r="J25" s="23">
        <f>State!C53-Graphs!F25-Graphs!G25-Graphs!H25-I25</f>
        <v>6739</v>
      </c>
      <c r="K25" t="e">
        <f>E14</f>
        <v>#REF!</v>
      </c>
      <c r="L25" t="str">
        <f>E15</f>
        <v>Illinois</v>
      </c>
      <c r="M25" t="str">
        <f>E16</f>
        <v>Indiana</v>
      </c>
      <c r="N25" t="str">
        <f>E17</f>
        <v>Iowa</v>
      </c>
      <c r="O25" t="str">
        <f>E18</f>
        <v>Kansas</v>
      </c>
      <c r="P25" t="str">
        <f>E19</f>
        <v>Kentucky</v>
      </c>
    </row>
    <row r="26" spans="1:16">
      <c r="A26">
        <f>IF(State!O18=1,1,IF(State!P18=1,2,IF(State!Q18=1,3,IF(State!R18=1,4,5))))</f>
        <v>5</v>
      </c>
      <c r="B26">
        <f>IF(State!O18=2,1,IF(State!P18=2,2,IF(State!Q18=2,3,IF(State!R18=2,4,5))))</f>
        <v>4</v>
      </c>
      <c r="C26">
        <f>IF(State!O18=3,1,IF(State!P18=3,2,IF(State!Q18=3,3,IF(State!R18=3,4,5))))</f>
        <v>1</v>
      </c>
      <c r="D26">
        <f>IF(State!O18=4,1,IF(State!P18=4,2,IF(State!Q18=4,3,IF(State!R18=4,4,5))))</f>
        <v>3</v>
      </c>
      <c r="E26" t="str">
        <f>State!A18</f>
        <v>Mississippi</v>
      </c>
      <c r="F26" s="1">
        <f>MAX(State!Z18:AS18)</f>
        <v>196659</v>
      </c>
      <c r="G26" s="1">
        <f>LARGE(State!Z18:AS18,2)</f>
        <v>150364</v>
      </c>
      <c r="H26" s="1">
        <f>LARGE(State!Z18:AS18,3)</f>
        <v>36795</v>
      </c>
      <c r="I26">
        <f>LARGE(State!Z18:AS18,4)</f>
        <v>21885</v>
      </c>
      <c r="J26" s="23">
        <f>State!C18-Graphs!F26-Graphs!G26-Graphs!H26-I26</f>
        <v>10567</v>
      </c>
    </row>
    <row r="27" spans="1:16">
      <c r="A27" t="e">
        <f>IF(State!#REF!=1,1,IF(State!#REF!=1,2,IF(State!#REF!=1,3,IF(State!#REF!=1,4,5))))</f>
        <v>#REF!</v>
      </c>
      <c r="B27" t="e">
        <f>IF(State!#REF!=2,1,IF(State!#REF!=2,2,IF(State!#REF!=2,3,IF(State!#REF!=2,4,5))))</f>
        <v>#REF!</v>
      </c>
      <c r="C27" t="e">
        <f>IF(State!#REF!=3,1,IF(State!#REF!=3,2,IF(State!#REF!=3,3,IF(State!#REF!=3,4,5))))</f>
        <v>#REF!</v>
      </c>
      <c r="D27" t="e">
        <f>IF(State!#REF!=4,1,IF(State!#REF!=4,2,IF(State!#REF!=4,3,IF(State!#REF!=4,4,5))))</f>
        <v>#REF!</v>
      </c>
      <c r="E27" t="e">
        <f>State!#REF!</f>
        <v>#REF!</v>
      </c>
      <c r="F27" s="1" t="e">
        <f>MAX(State!#REF!)</f>
        <v>#REF!</v>
      </c>
      <c r="G27" s="1" t="e">
        <f>LARGE(State!#REF!,2)</f>
        <v>#REF!</v>
      </c>
      <c r="H27" s="1" t="e">
        <f>LARGE(State!#REF!,3)</f>
        <v>#REF!</v>
      </c>
      <c r="I27" t="e">
        <f>LARGE(State!#REF!,4)</f>
        <v>#REF!</v>
      </c>
      <c r="J27" s="23" t="e">
        <f>State!#REF!-Graphs!F27-Graphs!G27-Graphs!H27-I27</f>
        <v>#REF!</v>
      </c>
    </row>
    <row r="28" spans="1:16">
      <c r="A28" t="e">
        <f>IF(State!#REF!=1,1,IF(State!#REF!=1,2,IF(State!#REF!=1,3,IF(State!#REF!=1,4,5))))</f>
        <v>#REF!</v>
      </c>
      <c r="B28" t="e">
        <f>IF(State!#REF!=2,1,IF(State!#REF!=2,2,IF(State!#REF!=2,3,IF(State!#REF!=2,4,5))))</f>
        <v>#REF!</v>
      </c>
      <c r="C28" t="e">
        <f>IF(State!#REF!=3,1,IF(State!#REF!=3,2,IF(State!#REF!=3,3,IF(State!#REF!=3,4,5))))</f>
        <v>#REF!</v>
      </c>
      <c r="D28" t="e">
        <f>IF(State!#REF!=4,1,IF(State!#REF!=4,2,IF(State!#REF!=4,3,IF(State!#REF!=4,4,5))))</f>
        <v>#REF!</v>
      </c>
      <c r="E28" t="e">
        <f>State!#REF!</f>
        <v>#REF!</v>
      </c>
      <c r="F28" s="1" t="e">
        <f>MAX(State!#REF!)</f>
        <v>#REF!</v>
      </c>
      <c r="G28" s="1" t="e">
        <f>LARGE(State!#REF!,2)</f>
        <v>#REF!</v>
      </c>
      <c r="H28" s="1" t="e">
        <f>LARGE(State!#REF!,3)</f>
        <v>#REF!</v>
      </c>
      <c r="I28" t="e">
        <f>LARGE(State!#REF!,4)</f>
        <v>#REF!</v>
      </c>
      <c r="J28" s="23" t="e">
        <f>State!#REF!-Graphs!F28-Graphs!G28-Graphs!H28-I28</f>
        <v>#REF!</v>
      </c>
    </row>
    <row r="29" spans="1:16">
      <c r="A29">
        <f>IF(State!O21=1,1,IF(State!P21=1,2,IF(State!Q21=1,3,IF(State!R21=1,4,5))))</f>
        <v>5</v>
      </c>
      <c r="B29">
        <f>IF(State!O21=2,1,IF(State!P21=2,2,IF(State!Q21=2,3,IF(State!R21=2,4,5))))</f>
        <v>4</v>
      </c>
      <c r="C29">
        <f>IF(State!O21=3,1,IF(State!P21=3,2,IF(State!Q21=3,3,IF(State!R21=3,4,5))))</f>
        <v>1</v>
      </c>
      <c r="D29">
        <f>IF(State!O21=4,1,IF(State!P21=4,2,IF(State!Q21=4,3,IF(State!R21=4,4,5))))</f>
        <v>5</v>
      </c>
      <c r="E29" t="str">
        <f>State!A21</f>
        <v>Nebraska</v>
      </c>
      <c r="F29" s="1">
        <f>MAX(State!Z21:AS21)</f>
        <v>122327</v>
      </c>
      <c r="G29" s="1">
        <f>LARGE(State!Z21:AS21,2)</f>
        <v>36703</v>
      </c>
      <c r="H29" s="1">
        <f>LARGE(State!Z21:AS21,3)</f>
        <v>22709</v>
      </c>
      <c r="I29">
        <f>LARGE(State!Z21:AS21,4)</f>
        <v>10016</v>
      </c>
      <c r="J29" s="23">
        <f>State!C21-Graphs!F29-Graphs!G29-Graphs!H29-I29</f>
        <v>7233</v>
      </c>
    </row>
    <row r="30" spans="1:16">
      <c r="A30">
        <f>IF(State!O54=1,1,IF(State!P54=1,2,IF(State!Q54=1,3,IF(State!R54=1,4,5))))</f>
        <v>5</v>
      </c>
      <c r="B30">
        <f>IF(State!O54=2,1,IF(State!P54=2,2,IF(State!Q54=2,3,IF(State!R54=2,4,5))))</f>
        <v>3</v>
      </c>
      <c r="C30">
        <f>IF(State!O54=3,1,IF(State!P54=3,2,IF(State!Q54=3,3,IF(State!R54=3,4,5))))</f>
        <v>4</v>
      </c>
      <c r="D30">
        <f>IF(State!O54=4,1,IF(State!P54=4,2,IF(State!Q54=4,3,IF(State!R54=4,4,5))))</f>
        <v>5</v>
      </c>
      <c r="E30" t="str">
        <f>State!A54</f>
        <v>Nevada</v>
      </c>
      <c r="F30" s="1">
        <f>MAX(State!Z54:AS54)</f>
        <v>34531</v>
      </c>
      <c r="G30" s="1">
        <f>LARGE(State!Z54:AS54,2)</f>
        <v>17940</v>
      </c>
      <c r="H30" s="1">
        <f>LARGE(State!Z54:AS54,3)</f>
        <v>16079</v>
      </c>
      <c r="I30">
        <f>LARGE(State!Z54:AS54,4)</f>
        <v>3619</v>
      </c>
      <c r="J30" s="23">
        <f>State!C54-Graphs!F30-Graphs!G30-Graphs!H30-I30</f>
        <v>3047</v>
      </c>
    </row>
    <row r="31" spans="1:16">
      <c r="A31">
        <f>IF(State!O22=1,1,IF(State!P22=1,2,IF(State!Q22=1,3,IF(State!R22=1,4,5))))</f>
        <v>5</v>
      </c>
      <c r="B31">
        <f>IF(State!O22=2,1,IF(State!P22=2,2,IF(State!Q22=2,3,IF(State!R22=2,4,5))))</f>
        <v>1</v>
      </c>
      <c r="C31">
        <f>IF(State!O22=3,1,IF(State!P22=3,2,IF(State!Q22=3,3,IF(State!R22=3,4,5))))</f>
        <v>4</v>
      </c>
      <c r="D31">
        <f>IF(State!O22=4,1,IF(State!P22=4,2,IF(State!Q22=4,3,IF(State!R22=4,4,5))))</f>
        <v>2</v>
      </c>
      <c r="E31" t="str">
        <f>State!A22</f>
        <v>New Hampshire</v>
      </c>
      <c r="F31" s="1">
        <f>MAX(State!Z22:AS22)</f>
        <v>100735</v>
      </c>
      <c r="G31" s="1">
        <f>LARGE(State!Z22:AS22,2)</f>
        <v>44932</v>
      </c>
      <c r="H31" s="1">
        <f>LARGE(State!Z22:AS22,3)</f>
        <v>33244</v>
      </c>
      <c r="I31">
        <f>LARGE(State!Z22:AS22,4)</f>
        <v>31341</v>
      </c>
      <c r="J31" s="23">
        <f>State!C22-Graphs!F31-Graphs!G31-Graphs!H31-I31</f>
        <v>75671</v>
      </c>
    </row>
    <row r="32" spans="1:16">
      <c r="A32">
        <f>IF(State!O23=1,1,IF(State!P23=1,2,IF(State!Q23=1,3,IF(State!R23=1,4,5))))</f>
        <v>5</v>
      </c>
      <c r="B32">
        <f>IF(State!O23=2,1,IF(State!P23=2,2,IF(State!Q23=2,3,IF(State!R23=2,4,5))))</f>
        <v>1</v>
      </c>
      <c r="C32">
        <f>IF(State!O23=3,1,IF(State!P23=3,2,IF(State!Q23=3,3,IF(State!R23=3,4,5))))</f>
        <v>4</v>
      </c>
      <c r="D32">
        <f>IF(State!O23=4,1,IF(State!P23=4,2,IF(State!Q23=4,3,IF(State!R23=4,4,5))))</f>
        <v>5</v>
      </c>
      <c r="E32" t="str">
        <f>State!A23</f>
        <v>New Jersey</v>
      </c>
      <c r="F32" s="1">
        <f>MAX(State!Z23:AS23)</f>
        <v>360212</v>
      </c>
      <c r="G32" s="1">
        <f>LARGE(State!Z23:AS23,2)</f>
        <v>59866</v>
      </c>
      <c r="H32" s="1">
        <f>LARGE(State!Z23:AS23,3)</f>
        <v>27874</v>
      </c>
      <c r="J32" s="23">
        <f>State!C23-Graphs!F32-Graphs!G32-Graphs!H32-I32</f>
        <v>4533</v>
      </c>
    </row>
    <row r="33" spans="1:16">
      <c r="A33">
        <f>IF(State!O24=1,1,IF(State!P24=1,2,IF(State!Q24=1,3,IF(State!R24=1,4,5))))</f>
        <v>5</v>
      </c>
      <c r="B33">
        <f>IF(State!O24=2,1,IF(State!P24=2,2,IF(State!Q24=2,3,IF(State!R24=2,4,5))))</f>
        <v>4</v>
      </c>
      <c r="C33">
        <f>IF(State!O24=3,1,IF(State!P24=3,2,IF(State!Q24=3,3,IF(State!R24=3,4,5))))</f>
        <v>1</v>
      </c>
      <c r="D33">
        <f>IF(State!O24=4,1,IF(State!P24=4,2,IF(State!Q24=4,3,IF(State!R24=4,4,5))))</f>
        <v>5</v>
      </c>
      <c r="E33" t="str">
        <f>State!A24</f>
        <v>New Mexico</v>
      </c>
      <c r="F33" s="1">
        <f>MAX(State!Z24:AS24)</f>
        <v>73908</v>
      </c>
      <c r="G33" s="1">
        <f>LARGE(State!Z24:AS24,2)</f>
        <v>13925</v>
      </c>
      <c r="H33" s="1">
        <f>LARGE(State!Z24:AS24,3)</f>
        <v>7925</v>
      </c>
      <c r="I33">
        <f>LARGE(State!Z24:AS24,4)</f>
        <v>3830</v>
      </c>
      <c r="J33" s="23">
        <f>State!C24-Graphs!F33-Graphs!G33-Graphs!H33-I33</f>
        <v>5039</v>
      </c>
    </row>
    <row r="34" spans="1:16">
      <c r="A34">
        <f>IF(State!O25=1,1,IF(State!P25=1,2,IF(State!Q25=1,3,IF(State!R25=1,4,5))))</f>
        <v>5</v>
      </c>
      <c r="B34">
        <f>IF(State!O25=2,1,IF(State!P25=2,2,IF(State!Q25=2,3,IF(State!R25=2,4,5))))</f>
        <v>1</v>
      </c>
      <c r="C34">
        <f>IF(State!O25=3,1,IF(State!P25=3,2,IF(State!Q25=3,3,IF(State!R25=3,4,5))))</f>
        <v>4</v>
      </c>
      <c r="D34">
        <f>IF(State!O25=4,1,IF(State!P25=4,2,IF(State!Q25=4,3,IF(State!R25=4,4,5))))</f>
        <v>5</v>
      </c>
      <c r="E34" t="str">
        <f>State!A25</f>
        <v>New York</v>
      </c>
      <c r="F34" s="1">
        <f>MAX(State!Z25:AS25)</f>
        <v>554522</v>
      </c>
      <c r="G34" s="1">
        <f>LARGE(State!Z25:AS25,2)</f>
        <v>231166</v>
      </c>
      <c r="H34" s="1">
        <f>LARGE(State!Z25:AS25,3)</f>
        <v>136083</v>
      </c>
      <c r="I34">
        <f>LARGE(State!Z25:AS25,4)</f>
        <v>9430</v>
      </c>
      <c r="J34" s="23">
        <f>State!C25-Graphs!F34-Graphs!G34-Graphs!H34-I34</f>
        <v>0</v>
      </c>
    </row>
    <row r="35" spans="1:16">
      <c r="A35">
        <f>IF(State!O26=1,1,IF(State!P26=1,2,IF(State!Q26=1,3,IF(State!R26=1,4,5))))</f>
        <v>5</v>
      </c>
      <c r="B35">
        <f>IF(State!O26=2,1,IF(State!P26=2,2,IF(State!Q26=2,3,IF(State!R26=2,4,5))))</f>
        <v>4</v>
      </c>
      <c r="C35">
        <f>IF(State!O26=3,1,IF(State!P26=3,2,IF(State!Q26=3,3,IF(State!R26=3,4,5))))</f>
        <v>1</v>
      </c>
      <c r="D35">
        <f>IF(State!O26=4,1,IF(State!P26=4,2,IF(State!Q26=4,3,IF(State!R26=4,4,5))))</f>
        <v>3</v>
      </c>
      <c r="E35" t="str">
        <f>State!A26</f>
        <v>North Carolina</v>
      </c>
      <c r="F35" s="1">
        <f>MAX(State!Z26:AS26)</f>
        <v>462413</v>
      </c>
      <c r="G35" s="1">
        <f>LARGE(State!Z26:AS26,2)</f>
        <v>422621</v>
      </c>
      <c r="H35" s="1">
        <f>LARGE(State!Z26:AS26,3)</f>
        <v>145659</v>
      </c>
      <c r="I35">
        <f>LARGE(State!Z26:AS26,4)</f>
        <v>88907</v>
      </c>
      <c r="J35" s="23">
        <f>State!C26-Graphs!F35-Graphs!G35-Graphs!H35-I35</f>
        <v>29930</v>
      </c>
    </row>
    <row r="36" spans="1:16">
      <c r="A36">
        <f>IF(State!O65=1,1,IF(State!P65=1,2,IF(State!Q65=1,3,IF(State!R65=1,4,5))))</f>
        <v>5</v>
      </c>
      <c r="B36">
        <f>IF(State!O65=2,1,IF(State!P65=2,2,IF(State!Q65=2,3,IF(State!R65=2,4,5))))</f>
        <v>5</v>
      </c>
      <c r="C36">
        <f>IF(State!O65=3,1,IF(State!P65=3,2,IF(State!Q65=3,3,IF(State!R65=3,4,5))))</f>
        <v>5</v>
      </c>
      <c r="D36">
        <f>IF(State!O65=4,1,IF(State!P65=4,2,IF(State!Q65=4,3,IF(State!R65=4,4,5))))</f>
        <v>5</v>
      </c>
      <c r="E36" t="str">
        <f>State!A65</f>
        <v>North Dakota</v>
      </c>
      <c r="F36" s="1" t="e">
        <f>MAX(State!Z65:AS65)</f>
        <v>#DIV/0!</v>
      </c>
      <c r="G36" s="1" t="e">
        <f>LARGE(State!Z65:AS65,2)</f>
        <v>#DIV/0!</v>
      </c>
      <c r="H36" s="1" t="e">
        <f>LARGE(State!Z65:AS65,3)</f>
        <v>#DIV/0!</v>
      </c>
      <c r="I36" t="e">
        <f>LARGE(State!Z65:AS65,4)</f>
        <v>#DIV/0!</v>
      </c>
      <c r="J36" s="23" t="e">
        <f>State!C65-Graphs!F36-Graphs!G36-Graphs!H36-I36</f>
        <v>#DIV/0!</v>
      </c>
    </row>
    <row r="37" spans="1:16">
      <c r="A37">
        <f>IF(State!O27=1,1,IF(State!P27=1,2,IF(State!Q27=1,3,IF(State!R27=1,4,5))))</f>
        <v>1</v>
      </c>
      <c r="B37">
        <f>IF(State!O27=2,1,IF(State!P27=2,2,IF(State!Q27=2,3,IF(State!R27=2,4,5))))</f>
        <v>5</v>
      </c>
      <c r="C37">
        <f>IF(State!O27=3,1,IF(State!P27=3,2,IF(State!Q27=3,3,IF(State!R27=3,4,5))))</f>
        <v>4</v>
      </c>
      <c r="D37">
        <f>IF(State!O27=4,1,IF(State!P27=4,2,IF(State!Q27=4,3,IF(State!R27=4,4,5))))</f>
        <v>3</v>
      </c>
      <c r="E37" t="str">
        <f>State!A27</f>
        <v>Ohio</v>
      </c>
      <c r="F37" s="1">
        <f>MAX(State!Z27:AS27)</f>
        <v>933886</v>
      </c>
      <c r="G37" s="1">
        <f>LARGE(State!Z27:AS27,2)</f>
        <v>713404</v>
      </c>
      <c r="H37" s="1">
        <f>LARGE(State!Z27:AS27,3)</f>
        <v>264640</v>
      </c>
      <c r="I37">
        <f>LARGE(State!Z27:AS27,4)</f>
        <v>46478</v>
      </c>
      <c r="J37" s="23">
        <f>State!C27-Graphs!F37-Graphs!G37-Graphs!H37-I37</f>
        <v>30552</v>
      </c>
      <c r="K37" t="str">
        <f>E20</f>
        <v>Louisiana</v>
      </c>
      <c r="L37" t="str">
        <f>E21</f>
        <v>Maine</v>
      </c>
      <c r="M37" t="str">
        <f>E22</f>
        <v>Maryland</v>
      </c>
      <c r="N37" t="str">
        <f>E23</f>
        <v>Massachusetts</v>
      </c>
      <c r="O37" t="str">
        <f>E24</f>
        <v>Michigan</v>
      </c>
      <c r="P37" t="str">
        <f>E25</f>
        <v>Minnesota</v>
      </c>
    </row>
    <row r="38" spans="1:16">
      <c r="A38">
        <f>IF(State!O28=1,1,IF(State!P28=1,2,IF(State!Q28=1,3,IF(State!R28=1,4,5))))</f>
        <v>4</v>
      </c>
      <c r="B38">
        <f>IF(State!O28=2,1,IF(State!P28=2,2,IF(State!Q28=2,3,IF(State!R28=2,4,5))))</f>
        <v>5</v>
      </c>
      <c r="C38">
        <f>IF(State!O28=3,1,IF(State!P28=3,2,IF(State!Q28=3,3,IF(State!R28=3,4,5))))</f>
        <v>3</v>
      </c>
      <c r="D38">
        <f>IF(State!O28=4,1,IF(State!P28=4,2,IF(State!Q28=4,3,IF(State!R28=4,4,5))))</f>
        <v>5</v>
      </c>
      <c r="E38" t="str">
        <f>State!A28</f>
        <v>Oklahoma</v>
      </c>
      <c r="F38" s="1">
        <f>MAX(State!Z28:AS28)</f>
        <v>158078</v>
      </c>
      <c r="G38" s="1">
        <f>LARGE(State!Z28:AS28,2)</f>
        <v>130267</v>
      </c>
      <c r="H38" s="1">
        <f>LARGE(State!Z28:AS28,3)</f>
        <v>119633</v>
      </c>
      <c r="I38">
        <f>LARGE(State!Z28:AS28,4)</f>
        <v>28601</v>
      </c>
      <c r="J38" s="23">
        <f>State!C28-Graphs!F38-Graphs!G38-Graphs!H38-I38</f>
        <v>23343</v>
      </c>
    </row>
    <row r="39" spans="1:16">
      <c r="A39">
        <f>IF(State!O29=1,1,IF(State!P29=1,2,IF(State!Q29=1,3,IF(State!R29=1,4,5))))</f>
        <v>5</v>
      </c>
      <c r="B39">
        <f>IF(State!O29=2,1,IF(State!P29=2,2,IF(State!Q29=2,3,IF(State!R29=2,4,5))))</f>
        <v>4</v>
      </c>
      <c r="C39">
        <f>IF(State!O29=3,1,IF(State!P29=3,2,IF(State!Q29=3,3,IF(State!R29=3,4,5))))</f>
        <v>1</v>
      </c>
      <c r="D39">
        <f>IF(State!O29=4,1,IF(State!P29=4,2,IF(State!Q29=4,3,IF(State!R29=4,4,5))))</f>
        <v>5</v>
      </c>
      <c r="E39" t="str">
        <f>State!A29</f>
        <v>Oregon</v>
      </c>
      <c r="F39" s="1">
        <f>MAX(State!Z29:AS29)</f>
        <v>252748</v>
      </c>
      <c r="G39" s="1">
        <f>LARGE(State!Z29:AS29,2)</f>
        <v>65513</v>
      </c>
      <c r="H39" s="1">
        <f>LARGE(State!Z29:AS29,3)</f>
        <v>62248</v>
      </c>
      <c r="J39" s="23">
        <f>State!C29-Graphs!F39-Graphs!G39-Graphs!H39-I39</f>
        <v>13411</v>
      </c>
    </row>
    <row r="40" spans="1:16">
      <c r="A40">
        <f>IF(State!O30=1,1,IF(State!P30=1,2,IF(State!Q30=1,3,IF(State!R30=1,4,5))))</f>
        <v>5</v>
      </c>
      <c r="B40">
        <f>IF(State!O30=2,1,IF(State!P30=2,2,IF(State!Q30=2,3,IF(State!R30=2,4,5))))</f>
        <v>4</v>
      </c>
      <c r="C40">
        <f>IF(State!O30=3,1,IF(State!P30=3,2,IF(State!Q30=3,3,IF(State!R30=3,4,5))))</f>
        <v>1</v>
      </c>
      <c r="D40">
        <f>IF(State!O30=4,1,IF(State!P30=4,2,IF(State!Q30=4,3,IF(State!R30=4,4,5))))</f>
        <v>5</v>
      </c>
      <c r="E40" t="str">
        <f>State!A30</f>
        <v>Pennsylvania</v>
      </c>
      <c r="F40" s="1">
        <f>MAX(State!Z30:AS30)</f>
        <v>902593</v>
      </c>
      <c r="G40" s="1">
        <f>LARGE(State!Z30:AS30,2)</f>
        <v>345506</v>
      </c>
      <c r="H40" s="1">
        <f>LARGE(State!Z30:AS30,3)</f>
        <v>310003</v>
      </c>
      <c r="I40">
        <f>LARGE(State!Z30:AS30,4)</f>
        <v>14842</v>
      </c>
      <c r="J40" s="23">
        <f>State!C30-Graphs!F40-Graphs!G40-Graphs!H40-I40</f>
        <v>21531</v>
      </c>
    </row>
    <row r="41" spans="1:16">
      <c r="A41">
        <f>IF(State!O32=1,1,IF(State!P32=1,2,IF(State!Q32=1,3,IF(State!R32=1,4,5))))</f>
        <v>5</v>
      </c>
      <c r="B41">
        <f>IF(State!O32=2,1,IF(State!P32=2,2,IF(State!Q32=2,3,IF(State!R32=2,4,5))))</f>
        <v>1</v>
      </c>
      <c r="C41">
        <f>IF(State!O32=3,1,IF(State!P32=3,2,IF(State!Q32=3,3,IF(State!R32=3,4,5))))</f>
        <v>4</v>
      </c>
      <c r="D41">
        <f>IF(State!O32=4,1,IF(State!P32=4,2,IF(State!Q32=4,3,IF(State!R32=4,4,5))))</f>
        <v>5</v>
      </c>
      <c r="E41" t="str">
        <f>State!A32</f>
        <v>Rhode Island</v>
      </c>
      <c r="F41" s="1">
        <f>MAX(State!Z32:AS32)</f>
        <v>39221</v>
      </c>
      <c r="G41" s="1">
        <f>LARGE(State!Z32:AS32,2)</f>
        <v>14963</v>
      </c>
      <c r="H41" s="1">
        <f>LARGE(State!Z32:AS32,3)</f>
        <v>6416</v>
      </c>
      <c r="I41">
        <f>LARGE(State!Z32:AS32,4)</f>
        <v>417</v>
      </c>
      <c r="J41" s="23">
        <f>State!C32-Graphs!F41-Graphs!G41-Graphs!H41-I41</f>
        <v>597</v>
      </c>
    </row>
    <row r="42" spans="1:16">
      <c r="A42">
        <f>IF(State!O33=1,1,IF(State!P33=1,2,IF(State!Q33=1,3,IF(State!R33=1,4,5))))</f>
        <v>5</v>
      </c>
      <c r="B42">
        <f>IF(State!O33=2,1,IF(State!P33=2,2,IF(State!Q33=2,3,IF(State!R33=2,4,5))))</f>
        <v>3</v>
      </c>
      <c r="C42">
        <f>IF(State!O33=3,1,IF(State!P33=3,2,IF(State!Q33=3,3,IF(State!R33=3,4,5))))</f>
        <v>4</v>
      </c>
      <c r="D42">
        <f>IF(State!O33=4,1,IF(State!P33=4,2,IF(State!Q33=4,3,IF(State!R33=4,4,5))))</f>
        <v>2</v>
      </c>
      <c r="E42" t="str">
        <f>State!A33</f>
        <v>South Carolina</v>
      </c>
      <c r="F42" s="1">
        <f>MAX(State!Z33:AS33)</f>
        <v>240882</v>
      </c>
      <c r="G42" s="1">
        <f>LARGE(State!Z33:AS33,2)</f>
        <v>166565</v>
      </c>
      <c r="H42" s="1">
        <f>LARGE(State!Z33:AS33,3)</f>
        <v>165417</v>
      </c>
      <c r="I42">
        <f>LARGE(State!Z33:AS33,4)</f>
        <v>58056</v>
      </c>
      <c r="J42" s="23">
        <f>State!C33-Graphs!F42-Graphs!G42-Graphs!H42-I42</f>
        <v>112747</v>
      </c>
    </row>
    <row r="43" spans="1:16">
      <c r="A43">
        <f>IF(State!O34=1,1,IF(State!P34=1,2,IF(State!Q34=1,3,IF(State!R34=1,4,5))))</f>
        <v>5</v>
      </c>
      <c r="B43">
        <f>IF(State!O34=2,1,IF(State!P34=2,2,IF(State!Q34=2,3,IF(State!R34=2,4,5))))</f>
        <v>4</v>
      </c>
      <c r="C43">
        <f>IF(State!O34=3,1,IF(State!P34=3,2,IF(State!Q34=3,3,IF(State!R34=3,4,5))))</f>
        <v>1</v>
      </c>
      <c r="D43">
        <f>IF(State!O34=4,1,IF(State!P34=4,2,IF(State!Q34=4,3,IF(State!R34=4,4,5))))</f>
        <v>5</v>
      </c>
      <c r="E43" t="str">
        <f>State!A34</f>
        <v>South Dakota</v>
      </c>
      <c r="F43" s="1">
        <f>MAX(State!Z34:AS34)</f>
        <v>44867</v>
      </c>
      <c r="G43" s="1">
        <f>LARGE(State!Z34:AS34,2)</f>
        <v>11352</v>
      </c>
      <c r="H43" s="1">
        <f>LARGE(State!Z34:AS34,3)</f>
        <v>10660</v>
      </c>
      <c r="I43">
        <f>LARGE(State!Z34:AS34,4)</f>
        <v>0.67086828451382352</v>
      </c>
      <c r="J43" s="23">
        <f>State!C34-Graphs!F43-Graphs!G43-Graphs!H43-I43</f>
        <v>-0.67086828451382352</v>
      </c>
    </row>
    <row r="44" spans="1:16">
      <c r="A44">
        <f>IF(State!O35=1,1,IF(State!P35=1,2,IF(State!Q35=1,3,IF(State!R35=1,4,5))))</f>
        <v>5</v>
      </c>
      <c r="B44">
        <f>IF(State!O35=2,1,IF(State!P35=2,2,IF(State!Q35=2,3,IF(State!R35=2,4,5))))</f>
        <v>4</v>
      </c>
      <c r="C44">
        <f>IF(State!O35=3,1,IF(State!P35=3,2,IF(State!Q35=3,3,IF(State!R35=3,4,5))))</f>
        <v>3</v>
      </c>
      <c r="D44">
        <f>IF(State!O35=4,1,IF(State!P35=4,2,IF(State!Q35=4,3,IF(State!R35=4,4,5))))</f>
        <v>5</v>
      </c>
      <c r="E44" t="str">
        <f>State!A35</f>
        <v>Tennessee</v>
      </c>
      <c r="F44" s="1">
        <f>MAX(State!Z35:AS35)</f>
        <v>333180</v>
      </c>
      <c r="G44" s="1">
        <f>LARGE(State!Z35:AS35,2)</f>
        <v>211471</v>
      </c>
      <c r="H44" s="1">
        <f>LARGE(State!Z35:AS35,3)</f>
        <v>181274</v>
      </c>
      <c r="I44">
        <f>LARGE(State!Z35:AS35,4)</f>
        <v>64951</v>
      </c>
      <c r="J44" s="23">
        <f>State!C35-Graphs!F44-Graphs!G44-Graphs!H44-I44</f>
        <v>64853</v>
      </c>
    </row>
    <row r="45" spans="1:16">
      <c r="A45">
        <f>IF(State!O36=1,1,IF(State!P36=1,2,IF(State!Q36=1,3,IF(State!R36=1,4,5))))</f>
        <v>4</v>
      </c>
      <c r="B45">
        <f>IF(State!O36=2,1,IF(State!P36=2,2,IF(State!Q36=2,3,IF(State!R36=2,4,5))))</f>
        <v>5</v>
      </c>
      <c r="C45">
        <f>IF(State!O36=3,1,IF(State!P36=3,2,IF(State!Q36=3,3,IF(State!R36=3,4,5))))</f>
        <v>3</v>
      </c>
      <c r="D45">
        <f>IF(State!O36=4,1,IF(State!P36=4,2,IF(State!Q36=4,3,IF(State!R36=4,4,5))))</f>
        <v>1</v>
      </c>
      <c r="E45" t="str">
        <f>State!A36</f>
        <v>Texas</v>
      </c>
      <c r="F45" s="1">
        <f>MAX(State!Z36:AS36)</f>
        <v>1241118</v>
      </c>
      <c r="G45" s="1">
        <f>LARGE(State!Z36:AS36,2)</f>
        <v>758762</v>
      </c>
      <c r="H45" s="1">
        <f>LARGE(State!Z36:AS36,3)</f>
        <v>503055</v>
      </c>
      <c r="I45">
        <f>LARGE(State!Z36:AS36,4)</f>
        <v>120473</v>
      </c>
      <c r="J45" s="23">
        <f>State!C36-Graphs!F45-Graphs!G45-Graphs!H45-I45</f>
        <v>213080</v>
      </c>
    </row>
    <row r="46" spans="1:16">
      <c r="A46" t="e">
        <f>IF(State!#REF!=1,1,IF(State!#REF!=1,2,IF(State!#REF!=1,3,IF(State!#REF!=1,4,5))))</f>
        <v>#REF!</v>
      </c>
      <c r="B46" t="e">
        <f>IF(State!#REF!=2,1,IF(State!#REF!=2,2,IF(State!#REF!=2,3,IF(State!#REF!=2,4,5))))</f>
        <v>#REF!</v>
      </c>
      <c r="C46" t="e">
        <f>IF(State!#REF!=3,1,IF(State!#REF!=3,2,IF(State!#REF!=3,3,IF(State!#REF!=3,4,5))))</f>
        <v>#REF!</v>
      </c>
      <c r="D46" t="e">
        <f>IF(State!#REF!=4,1,IF(State!#REF!=4,2,IF(State!#REF!=4,3,IF(State!#REF!=4,4,5))))</f>
        <v>#REF!</v>
      </c>
      <c r="E46" t="e">
        <f>State!#REF!</f>
        <v>#REF!</v>
      </c>
      <c r="F46" s="1" t="e">
        <f>MAX(State!#REF!)</f>
        <v>#REF!</v>
      </c>
      <c r="G46" s="1" t="e">
        <f>LARGE(State!#REF!,2)</f>
        <v>#REF!</v>
      </c>
      <c r="H46" s="1" t="e">
        <f>LARGE(State!#REF!,3)</f>
        <v>#REF!</v>
      </c>
      <c r="I46" t="e">
        <f>LARGE(State!#REF!,4)</f>
        <v>#REF!</v>
      </c>
      <c r="J46" s="23" t="e">
        <f>State!#REF!-Graphs!F46-Graphs!G46-Graphs!H46-I46</f>
        <v>#REF!</v>
      </c>
    </row>
    <row r="47" spans="1:16">
      <c r="A47">
        <f>IF(State!O37=1,1,IF(State!P37=1,2,IF(State!Q37=1,3,IF(State!R37=1,4,5))))</f>
        <v>5</v>
      </c>
      <c r="B47">
        <f>IF(State!O37=2,1,IF(State!P37=2,2,IF(State!Q37=2,3,IF(State!R37=2,4,5))))</f>
        <v>1</v>
      </c>
      <c r="C47">
        <f>IF(State!O37=3,1,IF(State!P37=3,2,IF(State!Q37=3,3,IF(State!R37=3,4,5))))</f>
        <v>3</v>
      </c>
      <c r="D47">
        <f>IF(State!O37=4,1,IF(State!P37=4,2,IF(State!Q37=4,3,IF(State!R37=4,4,5))))</f>
        <v>4</v>
      </c>
      <c r="E47" t="str">
        <f>State!A37</f>
        <v>Vermont</v>
      </c>
      <c r="F47" s="1">
        <f>MAX(State!Z37:AS37)</f>
        <v>19974</v>
      </c>
      <c r="G47" s="1">
        <f>LARGE(State!Z37:AS37,2)</f>
        <v>18534</v>
      </c>
      <c r="H47" s="1">
        <f>LARGE(State!Z37:AS37,3)</f>
        <v>11781</v>
      </c>
      <c r="I47">
        <f>LARGE(State!Z37:AS37,4)</f>
        <v>5932</v>
      </c>
      <c r="J47" s="23">
        <f>State!C37-Graphs!F47-Graphs!G47-Graphs!H47-I47</f>
        <v>5207</v>
      </c>
    </row>
    <row r="48" spans="1:16">
      <c r="A48">
        <f>IF(State!O38=1,1,IF(State!P38=1,2,IF(State!Q38=1,3,IF(State!R38=1,4,5))))</f>
        <v>5</v>
      </c>
      <c r="B48">
        <f>IF(State!O38=2,1,IF(State!P38=2,2,IF(State!Q38=2,3,IF(State!R38=2,4,5))))</f>
        <v>3</v>
      </c>
      <c r="C48">
        <f>IF(State!O38=3,1,IF(State!P38=3,2,IF(State!Q38=3,3,IF(State!R38=3,4,5))))</f>
        <v>4</v>
      </c>
      <c r="D48">
        <f>IF(State!O38=4,1,IF(State!P38=4,2,IF(State!Q38=4,3,IF(State!R38=4,4,5))))</f>
        <v>1</v>
      </c>
      <c r="E48" t="str">
        <f>State!A38</f>
        <v>Virginia</v>
      </c>
      <c r="F48" s="1">
        <f>MAX(State!Z38:AS38)</f>
        <v>356840</v>
      </c>
      <c r="G48" s="1">
        <f>LARGE(State!Z38:AS38,2)</f>
        <v>327918</v>
      </c>
      <c r="H48" s="1">
        <f>LARGE(State!Z38:AS38,3)</f>
        <v>171150</v>
      </c>
      <c r="I48">
        <f>LARGE(State!Z38:AS38,4)</f>
        <v>97784</v>
      </c>
      <c r="J48" s="23">
        <f>State!C38-Graphs!F48-Graphs!G48-Graphs!H48-I48</f>
        <v>71760</v>
      </c>
    </row>
    <row r="49" spans="1:16">
      <c r="A49" t="e">
        <f>IF(State!#REF!=1,1,IF(State!#REF!=1,2,IF(State!#REF!=1,3,IF(State!#REF!=1,4,5))))</f>
        <v>#REF!</v>
      </c>
      <c r="B49" t="e">
        <f>IF(State!#REF!=2,1,IF(State!#REF!=2,2,IF(State!#REF!=2,3,IF(State!#REF!=2,4,5))))</f>
        <v>#REF!</v>
      </c>
      <c r="C49" t="e">
        <f>IF(State!#REF!=3,1,IF(State!#REF!=3,2,IF(State!#REF!=3,3,IF(State!#REF!=3,4,5))))</f>
        <v>#REF!</v>
      </c>
      <c r="D49" t="e">
        <f>IF(State!#REF!=4,1,IF(State!#REF!=4,2,IF(State!#REF!=4,3,IF(State!#REF!=4,4,5))))</f>
        <v>#REF!</v>
      </c>
      <c r="E49" t="e">
        <f>State!#REF!</f>
        <v>#REF!</v>
      </c>
      <c r="F49" s="1" t="e">
        <f>MAX(State!#REF!)</f>
        <v>#REF!</v>
      </c>
      <c r="G49" s="1" t="e">
        <f>LARGE(State!#REF!,2)</f>
        <v>#REF!</v>
      </c>
      <c r="H49" s="1" t="e">
        <f>LARGE(State!#REF!,3)</f>
        <v>#REF!</v>
      </c>
      <c r="I49" t="e">
        <f>LARGE(State!#REF!,4)</f>
        <v>#REF!</v>
      </c>
      <c r="J49" s="23" t="e">
        <f>State!#REF!-Graphs!F49-Graphs!G49-Graphs!H49-I49</f>
        <v>#REF!</v>
      </c>
      <c r="K49" t="str">
        <f>E26</f>
        <v>Mississippi</v>
      </c>
      <c r="L49" t="e">
        <f>E27</f>
        <v>#REF!</v>
      </c>
      <c r="M49" t="e">
        <f>E28</f>
        <v>#REF!</v>
      </c>
      <c r="N49" t="str">
        <f>E29</f>
        <v>Nebraska</v>
      </c>
      <c r="O49" t="str">
        <f>E30</f>
        <v>Nevada</v>
      </c>
      <c r="P49" t="str">
        <f>E31</f>
        <v>New Hampshire</v>
      </c>
    </row>
    <row r="50" spans="1:16">
      <c r="A50">
        <f>IF(State!O40=1,1,IF(State!P40=1,2,IF(State!Q40=1,3,IF(State!R40=1,4,5))))</f>
        <v>5</v>
      </c>
      <c r="B50">
        <f>IF(State!O40=2,1,IF(State!P40=2,2,IF(State!Q40=2,3,IF(State!R40=2,4,5))))</f>
        <v>4</v>
      </c>
      <c r="C50">
        <f>IF(State!O40=3,1,IF(State!P40=3,2,IF(State!Q40=3,3,IF(State!R40=3,4,5))))</f>
        <v>1</v>
      </c>
      <c r="D50">
        <f>IF(State!O40=4,1,IF(State!P40=4,2,IF(State!Q40=4,3,IF(State!R40=4,4,5))))</f>
        <v>5</v>
      </c>
      <c r="E50" t="str">
        <f>State!A40</f>
        <v>West Virginia</v>
      </c>
      <c r="F50" s="1">
        <f>MAX(State!Z40:AS40)</f>
        <v>157238</v>
      </c>
      <c r="G50" s="1">
        <f>LARGE(State!Z40:AS40,2)</f>
        <v>18301</v>
      </c>
      <c r="H50" s="1">
        <f>LARGE(State!Z40:AS40,3)</f>
        <v>13721</v>
      </c>
      <c r="I50">
        <f>LARGE(State!Z40:AS40,4)</f>
        <v>4421</v>
      </c>
      <c r="J50" s="23">
        <f>State!C40-Graphs!F50-Graphs!G50-Graphs!H50-I50</f>
        <v>10380</v>
      </c>
    </row>
    <row r="51" spans="1:16">
      <c r="A51">
        <f>IF(State!O41=1,1,IF(State!P41=1,2,IF(State!Q41=1,3,IF(State!R41=1,4,5))))</f>
        <v>4</v>
      </c>
      <c r="B51">
        <f>IF(State!O41=2,1,IF(State!P41=2,2,IF(State!Q41=2,3,IF(State!R41=2,4,5))))</f>
        <v>5</v>
      </c>
      <c r="C51">
        <f>IF(State!O41=3,1,IF(State!P41=3,2,IF(State!Q41=3,3,IF(State!R41=3,4,5))))</f>
        <v>1</v>
      </c>
      <c r="D51">
        <f>IF(State!O41=4,1,IF(State!P41=4,2,IF(State!Q41=4,3,IF(State!R41=4,4,5))))</f>
        <v>3</v>
      </c>
      <c r="E51" t="str">
        <f>State!A41</f>
        <v>Wisconsin</v>
      </c>
      <c r="F51" s="1">
        <f>MAX(State!Z41:AS41)</f>
        <v>533079</v>
      </c>
      <c r="G51" s="1">
        <f>LARGE(State!Z41:AS41,2)</f>
        <v>387295</v>
      </c>
      <c r="H51" s="1">
        <f>LARGE(State!Z41:AS41,3)</f>
        <v>155902</v>
      </c>
      <c r="I51">
        <f>LARGE(State!Z41:AS41,4)</f>
        <v>10591</v>
      </c>
      <c r="J51" s="23">
        <f>State!C41-Graphs!F51-Graphs!G51-Graphs!H51-I51</f>
        <v>19077</v>
      </c>
    </row>
    <row r="52" spans="1:16">
      <c r="A52" t="e">
        <f>IF(State!#REF!=1,1,IF(State!#REF!=1,2,IF(State!#REF!=1,3,IF(State!#REF!=1,4,5))))</f>
        <v>#REF!</v>
      </c>
      <c r="B52" t="e">
        <f>IF(State!#REF!=2,1,IF(State!#REF!=2,2,IF(State!#REF!=2,3,IF(State!#REF!=2,4,5))))</f>
        <v>#REF!</v>
      </c>
      <c r="C52" t="e">
        <f>IF(State!#REF!=3,1,IF(State!#REF!=3,2,IF(State!#REF!=3,3,IF(State!#REF!=3,4,5))))</f>
        <v>#REF!</v>
      </c>
      <c r="D52" t="e">
        <f>IF(State!#REF!=4,1,IF(State!#REF!=4,2,IF(State!#REF!=4,3,IF(State!#REF!=4,4,5))))</f>
        <v>#REF!</v>
      </c>
      <c r="E52" t="e">
        <f>State!#REF!</f>
        <v>#REF!</v>
      </c>
      <c r="F52" s="1" t="e">
        <f>MAX(State!#REF!)</f>
        <v>#REF!</v>
      </c>
      <c r="G52" s="1" t="e">
        <f>LARGE(State!#REF!,2)</f>
        <v>#REF!</v>
      </c>
      <c r="H52" s="1" t="e">
        <f>LARGE(State!#REF!,3)</f>
        <v>#REF!</v>
      </c>
      <c r="I52" t="e">
        <f>LARGE(State!#REF!,4)</f>
        <v>#REF!</v>
      </c>
      <c r="J52" s="23" t="e">
        <f>State!#REF!-Graphs!F52-Graphs!G52-Graphs!H52-I52</f>
        <v>#REF!</v>
      </c>
    </row>
    <row r="53" spans="1:16">
      <c r="A53">
        <f>IF(State!O42=1,1,IF(State!P42=1,2,IF(State!Q42=1,3,IF(State!R42=1,4,5))))</f>
        <v>5</v>
      </c>
      <c r="B53">
        <f>IF(State!O42=2,1,IF(State!P42=2,2,IF(State!Q42=2,3,IF(State!R42=2,4,5))))</f>
        <v>4</v>
      </c>
      <c r="C53">
        <f>IF(State!O42=3,1,IF(State!P42=3,2,IF(State!Q42=3,3,IF(State!R42=3,4,5))))</f>
        <v>1</v>
      </c>
      <c r="D53">
        <f>IF(State!O42=4,1,IF(State!P42=4,2,IF(State!Q42=4,3,IF(State!R42=4,4,5))))</f>
        <v>3</v>
      </c>
      <c r="E53" t="str">
        <f>State!A42</f>
        <v>Total (Primary)</v>
      </c>
      <c r="F53" s="1">
        <f>MAX(State!Z42:AD42)</f>
        <v>4139352</v>
      </c>
      <c r="G53" s="1">
        <f>LARGE(State!Z42:AD42,2)</f>
        <v>3353864</v>
      </c>
      <c r="H53" s="1">
        <f>LARGE(State!Z42:AD42,3)</f>
        <v>280934</v>
      </c>
      <c r="J53" s="23">
        <f>State!C42-Graphs!F53-Graphs!G53-Graphs!H53</f>
        <v>21872267</v>
      </c>
    </row>
    <row r="54" spans="1:16">
      <c r="A54">
        <f>IF(State!O58=1,1,IF(State!P58=1,2,IF(State!Q58=1,3,IF(State!R58=1,4,5))))</f>
        <v>4</v>
      </c>
      <c r="B54">
        <f>IF(State!O58=2,1,IF(State!P58=2,2,IF(State!Q58=2,3,IF(State!R58=2,4,5))))</f>
        <v>5</v>
      </c>
      <c r="C54">
        <f>IF(State!O58=3,1,IF(State!P58=3,2,IF(State!Q58=3,3,IF(State!R58=3,4,5))))</f>
        <v>3</v>
      </c>
      <c r="D54">
        <f>IF(State!O58=4,1,IF(State!P58=4,2,IF(State!Q58=4,3,IF(State!R58=4,4,5))))</f>
        <v>1</v>
      </c>
      <c r="E54" t="s">
        <v>1114</v>
      </c>
      <c r="F54">
        <f>State!D42</f>
        <v>139</v>
      </c>
      <c r="G54">
        <f>State!E42</f>
        <v>3</v>
      </c>
      <c r="H54">
        <v>0</v>
      </c>
      <c r="J54" s="23">
        <f>538-G54-F54-H54</f>
        <v>396</v>
      </c>
    </row>
    <row r="55" spans="1:16">
      <c r="F55" s="45">
        <f>F54/SUM(F54:J54)</f>
        <v>0.25836431226765799</v>
      </c>
      <c r="G55" s="45">
        <f>G54/SUM(F54:J54)</f>
        <v>5.5762081784386614E-3</v>
      </c>
    </row>
    <row r="56" spans="1:16">
      <c r="F56" s="2" t="str">
        <f>State!Z1</f>
        <v>Kasich</v>
      </c>
      <c r="G56" s="2" t="str">
        <f>State!AB1</f>
        <v>Bush</v>
      </c>
      <c r="H56" s="2" t="str">
        <f>State!AD1</f>
        <v>Rubio</v>
      </c>
    </row>
    <row r="57" spans="1:16">
      <c r="E57" t="s">
        <v>985</v>
      </c>
      <c r="H57" t="s">
        <v>1114</v>
      </c>
    </row>
    <row r="61" spans="1:16">
      <c r="K61" t="str">
        <f>E32</f>
        <v>New Jersey</v>
      </c>
      <c r="L61" t="str">
        <f>E33</f>
        <v>New Mexico</v>
      </c>
      <c r="M61" t="str">
        <f>E34</f>
        <v>New York</v>
      </c>
      <c r="N61" t="str">
        <f>E35</f>
        <v>North Carolina</v>
      </c>
      <c r="O61" t="str">
        <f>E36</f>
        <v>North Dakota</v>
      </c>
      <c r="P61" t="str">
        <f>E37</f>
        <v>Ohio</v>
      </c>
    </row>
    <row r="70" spans="1:16">
      <c r="E70" t="s">
        <v>1802</v>
      </c>
    </row>
    <row r="71" spans="1:16">
      <c r="A71">
        <v>1</v>
      </c>
      <c r="B71">
        <v>3</v>
      </c>
      <c r="C71">
        <v>2</v>
      </c>
      <c r="D71">
        <v>4</v>
      </c>
      <c r="E71" s="2" t="str">
        <f>Statistics!A28</f>
        <v>Kasich</v>
      </c>
      <c r="F71" s="2" t="str">
        <f>Statistics!I28</f>
        <v>Rubio</v>
      </c>
      <c r="G71" s="2" t="str">
        <f>Statistics!E28</f>
        <v>Bush</v>
      </c>
    </row>
    <row r="72" spans="1:16">
      <c r="E72" s="7">
        <f>Statistics!B70</f>
        <v>1</v>
      </c>
      <c r="F72" s="7">
        <f>Statistics!D70</f>
        <v>1</v>
      </c>
      <c r="G72" s="7">
        <f>Statistics!C70</f>
        <v>0</v>
      </c>
    </row>
    <row r="73" spans="1:16">
      <c r="K73" t="str">
        <f>E38</f>
        <v>Oklahoma</v>
      </c>
      <c r="L73" t="str">
        <f>E39</f>
        <v>Oregon</v>
      </c>
      <c r="M73" t="str">
        <f>E40</f>
        <v>Pennsylvania</v>
      </c>
      <c r="N73" t="str">
        <f>E41</f>
        <v>Rhode Island</v>
      </c>
      <c r="O73" t="str">
        <f>E42</f>
        <v>South Carolina</v>
      </c>
      <c r="P73" t="str">
        <f>E43</f>
        <v>South Dakota</v>
      </c>
    </row>
    <row r="85" spans="1:16">
      <c r="E85" s="2" t="s">
        <v>3123</v>
      </c>
      <c r="K85" t="str">
        <f>E44</f>
        <v>Tennessee</v>
      </c>
      <c r="L85" t="str">
        <f>E45</f>
        <v>Texas</v>
      </c>
      <c r="M85" t="e">
        <f>E46</f>
        <v>#REF!</v>
      </c>
      <c r="N85" t="str">
        <f>E47</f>
        <v>Vermont</v>
      </c>
      <c r="O85" t="str">
        <f>E48</f>
        <v>Virginia</v>
      </c>
      <c r="P85" t="e">
        <f>E49</f>
        <v>#REF!</v>
      </c>
    </row>
    <row r="86" spans="1:16">
      <c r="A86">
        <v>1</v>
      </c>
      <c r="B86">
        <v>3</v>
      </c>
      <c r="C86">
        <v>2</v>
      </c>
      <c r="D86">
        <v>4</v>
      </c>
      <c r="E86" s="2" t="str">
        <f>E71</f>
        <v>Kasich</v>
      </c>
      <c r="F86" s="2" t="str">
        <f>F71</f>
        <v>Rubio</v>
      </c>
      <c r="G86" s="2" t="str">
        <f>G71</f>
        <v>Bush</v>
      </c>
    </row>
    <row r="87" spans="1:16">
      <c r="E87" s="7">
        <f>Statistics!B75</f>
        <v>12</v>
      </c>
      <c r="F87" s="7">
        <f>Statistics!D75</f>
        <v>17</v>
      </c>
      <c r="G87" s="7">
        <f>Statistics!C75</f>
        <v>0</v>
      </c>
    </row>
    <row r="97" spans="1:13">
      <c r="K97" t="str">
        <f>E50</f>
        <v>West Virginia</v>
      </c>
      <c r="L97" t="str">
        <f>E51</f>
        <v>Wisconsin</v>
      </c>
      <c r="M97" t="e">
        <f>E52</f>
        <v>#REF!</v>
      </c>
    </row>
    <row r="100" spans="1:13">
      <c r="E100" t="s">
        <v>114</v>
      </c>
    </row>
    <row r="101" spans="1:13">
      <c r="E101" s="2" t="str">
        <f>E71</f>
        <v>Kasich</v>
      </c>
      <c r="F101" s="2" t="str">
        <f>F71</f>
        <v>Rubio</v>
      </c>
      <c r="G101" s="2" t="str">
        <f>G71</f>
        <v>Bush</v>
      </c>
      <c r="H101" s="2">
        <f>E105</f>
        <v>0</v>
      </c>
    </row>
    <row r="102" spans="1:13">
      <c r="A102">
        <v>1</v>
      </c>
      <c r="B102">
        <v>3</v>
      </c>
      <c r="C102">
        <v>2</v>
      </c>
      <c r="D102">
        <v>4</v>
      </c>
      <c r="E102" s="7">
        <f>Statistics!B80</f>
        <v>63</v>
      </c>
      <c r="F102" s="7">
        <f>Statistics!D80</f>
        <v>40</v>
      </c>
      <c r="G102" s="7">
        <f>Statistics!C80</f>
        <v>0</v>
      </c>
      <c r="H102" s="7">
        <f>Statistics!E80</f>
        <v>739</v>
      </c>
    </row>
    <row r="103" spans="1:13">
      <c r="G103" s="2"/>
      <c r="H103" s="7"/>
    </row>
    <row r="104" spans="1:13">
      <c r="G104" s="2"/>
      <c r="H104" s="7"/>
    </row>
    <row r="105" spans="1:13">
      <c r="F105" s="7"/>
      <c r="G105" s="2"/>
      <c r="H105" s="7"/>
    </row>
    <row r="108" spans="1:13">
      <c r="H108" s="2"/>
    </row>
    <row r="109" spans="1:13">
      <c r="H109" s="2"/>
    </row>
    <row r="110" spans="1:13">
      <c r="H110" s="2"/>
      <c r="K110" s="2"/>
    </row>
    <row r="111" spans="1:13">
      <c r="H111" s="2"/>
      <c r="I111" s="2"/>
      <c r="K111" s="7"/>
    </row>
    <row r="112" spans="1:13">
      <c r="H112" s="2"/>
      <c r="I112" s="2"/>
      <c r="K112" s="7"/>
    </row>
    <row r="113" spans="1:18">
      <c r="G113" s="2"/>
      <c r="I113" s="2"/>
      <c r="K113" s="7"/>
    </row>
    <row r="114" spans="1:18">
      <c r="G114" s="2"/>
      <c r="I114" s="2"/>
      <c r="K114" s="7"/>
    </row>
    <row r="115" spans="1:18">
      <c r="A115" s="48" t="s">
        <v>332</v>
      </c>
      <c r="G115" s="2"/>
    </row>
    <row r="116" spans="1:18">
      <c r="A116" s="9">
        <v>1</v>
      </c>
      <c r="B116" s="9">
        <v>2</v>
      </c>
      <c r="C116" s="9">
        <v>3</v>
      </c>
      <c r="D116" s="9">
        <v>4</v>
      </c>
      <c r="E116" s="9" t="s">
        <v>2951</v>
      </c>
      <c r="F116" s="49" t="s">
        <v>1917</v>
      </c>
      <c r="G116" s="49" t="s">
        <v>463</v>
      </c>
      <c r="H116" s="49" t="s">
        <v>464</v>
      </c>
      <c r="I116" s="49" t="s">
        <v>465</v>
      </c>
      <c r="J116" s="116" t="s">
        <v>863</v>
      </c>
      <c r="K116" s="9" t="str">
        <f>E117</f>
        <v>Fairfield</v>
      </c>
      <c r="L116" s="9" t="str">
        <f>E118</f>
        <v>Hartford</v>
      </c>
      <c r="M116" s="9" t="str">
        <f>E119</f>
        <v>Litchfield</v>
      </c>
      <c r="N116" s="9" t="str">
        <f>E120</f>
        <v>Middlesex</v>
      </c>
      <c r="O116" s="9" t="str">
        <f>E121</f>
        <v>New Haven</v>
      </c>
      <c r="P116" s="9" t="str">
        <f>E122</f>
        <v>New London</v>
      </c>
      <c r="Q116" t="str">
        <f>E123</f>
        <v>Tolland</v>
      </c>
      <c r="R116" t="str">
        <f>E124</f>
        <v>Windham</v>
      </c>
    </row>
    <row r="117" spans="1:18">
      <c r="A117" s="9">
        <f>IF(County!D225=1,1,IF(County!E225=1,2,IF(County!F225=1,3,0)))</f>
        <v>0</v>
      </c>
      <c r="B117" s="9">
        <f>IF(County!D225=2,1,IF(County!E225=2,2,IF(County!F225=2,3,0)))</f>
        <v>1</v>
      </c>
      <c r="C117" s="9">
        <f>IF(County!D225=3,1,IF(County!E225=3,2,IF(County!F225=3,3,0)))</f>
        <v>0</v>
      </c>
      <c r="D117" s="9">
        <v>4</v>
      </c>
      <c r="E117" s="9" t="str">
        <f>County!A225</f>
        <v>Fairfield</v>
      </c>
      <c r="F117" s="49">
        <f>MAX(County!R225:Z225)</f>
        <v>33330</v>
      </c>
      <c r="G117" s="49">
        <f>LARGE(County!R225:Z225,2)</f>
        <v>20211</v>
      </c>
      <c r="H117" s="49">
        <f>LARGE(County!R225:Z225,3)</f>
        <v>6163</v>
      </c>
      <c r="I117" s="49">
        <f>County!C225-F117-G117-H117</f>
        <v>1224</v>
      </c>
      <c r="J117" s="116">
        <f>County!AX225</f>
        <v>9001</v>
      </c>
      <c r="K117" s="9"/>
      <c r="L117" s="9"/>
      <c r="M117" s="9"/>
      <c r="N117" s="9"/>
      <c r="O117" s="9"/>
      <c r="P117" s="9"/>
      <c r="Q117" s="9"/>
    </row>
    <row r="118" spans="1:18">
      <c r="A118" s="9">
        <f>IF(County!D226=1,1,IF(County!E226=1,2,IF(County!F226=1,3,0)))</f>
        <v>0</v>
      </c>
      <c r="B118" s="9">
        <f>IF(County!D226=2,1,IF(County!E226=2,2,IF(County!F226=2,3,0)))</f>
        <v>1</v>
      </c>
      <c r="C118" s="9">
        <f>IF(County!D226=3,1,IF(County!E226=3,2,IF(County!F226=3,3,0)))</f>
        <v>0</v>
      </c>
      <c r="D118" s="9">
        <v>4</v>
      </c>
      <c r="E118" s="9" t="str">
        <f>County!A226</f>
        <v>Hartford</v>
      </c>
      <c r="F118" s="49">
        <f>MAX(County!R226:Z226)</f>
        <v>26674</v>
      </c>
      <c r="G118" s="49">
        <f>LARGE(County!R226:Z226,2)</f>
        <v>14581</v>
      </c>
      <c r="H118" s="49">
        <f>LARGE(County!R226:Z226,3)</f>
        <v>5764</v>
      </c>
      <c r="I118" s="49">
        <f>County!C226-F118-G118-H118</f>
        <v>969</v>
      </c>
      <c r="J118" s="116">
        <f>County!AX226</f>
        <v>9003</v>
      </c>
      <c r="K118" s="9"/>
      <c r="L118" s="9"/>
      <c r="M118" s="9"/>
      <c r="N118" s="9"/>
      <c r="O118" s="9"/>
      <c r="P118" s="9"/>
      <c r="Q118" s="9"/>
    </row>
    <row r="119" spans="1:18">
      <c r="A119" s="9">
        <f>IF(County!D227=1,1,IF(County!E227=1,2,IF(County!F227=1,3,0)))</f>
        <v>0</v>
      </c>
      <c r="B119" s="9">
        <f>IF(County!D227=2,1,IF(County!E227=2,2,IF(County!F227=2,3,0)))</f>
        <v>1</v>
      </c>
      <c r="C119" s="9">
        <f>IF(County!D227=3,1,IF(County!E227=3,2,IF(County!F227=3,3,0)))</f>
        <v>0</v>
      </c>
      <c r="D119" s="9">
        <v>4</v>
      </c>
      <c r="E119" s="9" t="str">
        <f>County!A227</f>
        <v>Litchfield</v>
      </c>
      <c r="F119" s="49">
        <f>MAX(County!R227:Z227)</f>
        <v>10391</v>
      </c>
      <c r="G119" s="49">
        <f>LARGE(County!R227:Z227,2)</f>
        <v>3906</v>
      </c>
      <c r="H119" s="49">
        <f>LARGE(County!R227:Z227,3)</f>
        <v>2038</v>
      </c>
      <c r="I119" s="49">
        <f>County!C227-F119-G119-H119</f>
        <v>353</v>
      </c>
      <c r="J119" s="116">
        <f>County!AX227</f>
        <v>9005</v>
      </c>
      <c r="K119" s="9"/>
      <c r="L119" s="9"/>
      <c r="M119" s="9"/>
      <c r="N119" s="9"/>
      <c r="O119" s="9"/>
      <c r="P119" s="9"/>
      <c r="Q119" s="9"/>
    </row>
    <row r="120" spans="1:18">
      <c r="A120" s="9">
        <f>IF(County!D228=1,1,IF(County!E228=1,2,IF(County!F228=1,3,0)))</f>
        <v>0</v>
      </c>
      <c r="B120" s="9">
        <f>IF(County!D228=2,1,IF(County!E228=2,2,IF(County!F228=2,3,0)))</f>
        <v>1</v>
      </c>
      <c r="C120" s="9">
        <f>IF(County!D228=3,1,IF(County!E228=3,2,IF(County!F228=3,3,0)))</f>
        <v>0</v>
      </c>
      <c r="D120" s="9">
        <v>4</v>
      </c>
      <c r="E120" s="9" t="str">
        <f>County!A228</f>
        <v>Middlesex</v>
      </c>
      <c r="F120" s="49">
        <f>MAX(County!R228:Z228)</f>
        <v>7341</v>
      </c>
      <c r="G120" s="49">
        <f>LARGE(County!R228:Z228,2)</f>
        <v>3495</v>
      </c>
      <c r="H120" s="49">
        <f>LARGE(County!R228:Z228,3)</f>
        <v>1485</v>
      </c>
      <c r="I120" s="49">
        <f>County!C228-F120-G120-H120</f>
        <v>260</v>
      </c>
      <c r="J120" s="116">
        <f>County!AX228</f>
        <v>9007</v>
      </c>
      <c r="K120" s="9"/>
      <c r="L120" s="9"/>
      <c r="M120" s="9"/>
      <c r="N120" s="9"/>
      <c r="O120" s="9"/>
      <c r="P120" s="9"/>
      <c r="Q120" s="9"/>
    </row>
    <row r="121" spans="1:18">
      <c r="A121" s="9">
        <f>IF(County!D229=1,1,IF(County!E229=1,2,IF(County!F229=1,3,0)))</f>
        <v>0</v>
      </c>
      <c r="B121" s="9">
        <f>IF(County!D229=2,1,IF(County!E229=2,2,IF(County!F229=2,3,0)))</f>
        <v>1</v>
      </c>
      <c r="C121" s="9">
        <f>IF(County!D229=3,1,IF(County!E229=3,2,IF(County!F229=3,3,0)))</f>
        <v>0</v>
      </c>
      <c r="D121" s="9">
        <v>4</v>
      </c>
      <c r="E121" s="9" t="str">
        <f>County!A229</f>
        <v>New Haven</v>
      </c>
      <c r="F121" s="49">
        <f>MAX(County!R229:Z229)</f>
        <v>26659</v>
      </c>
      <c r="G121" s="49">
        <f>LARGE(County!R229:Z229,2)</f>
        <v>9574</v>
      </c>
      <c r="H121" s="49">
        <f>LARGE(County!R229:Z229,3)</f>
        <v>5165</v>
      </c>
      <c r="I121" s="49">
        <f>County!C229-F121-G121-H121</f>
        <v>888</v>
      </c>
      <c r="J121" s="116">
        <f>County!AX229</f>
        <v>9009</v>
      </c>
      <c r="K121" s="9"/>
      <c r="L121" s="9"/>
      <c r="M121" s="9"/>
      <c r="N121" s="9"/>
      <c r="O121" s="9"/>
      <c r="P121" s="9"/>
      <c r="Q121" s="9"/>
    </row>
    <row r="122" spans="1:18">
      <c r="A122" s="9">
        <f>IF(County!D230=1,1,IF(County!E230=1,2,IF(County!F230=1,3,0)))</f>
        <v>0</v>
      </c>
      <c r="B122" s="9">
        <f>IF(County!D230=2,1,IF(County!E230=2,2,IF(County!F230=2,3,0)))</f>
        <v>1</v>
      </c>
      <c r="C122" s="9">
        <f>IF(County!D230=3,1,IF(County!E230=3,2,IF(County!F230=3,3,0)))</f>
        <v>0</v>
      </c>
      <c r="D122" s="9">
        <v>4</v>
      </c>
      <c r="E122" s="9" t="str">
        <f>County!A230</f>
        <v>New London</v>
      </c>
      <c r="F122" s="49">
        <f>MAX(County!R230:Z230)</f>
        <v>9393</v>
      </c>
      <c r="G122" s="49">
        <f>LARGE(County!R230:Z230,2)</f>
        <v>4525</v>
      </c>
      <c r="H122" s="49">
        <f>LARGE(County!R230:Z230,3)</f>
        <v>2044</v>
      </c>
      <c r="I122" s="49">
        <f>County!C230-F122-G122-H122</f>
        <v>391</v>
      </c>
      <c r="J122" s="116">
        <f>County!AX230</f>
        <v>9011</v>
      </c>
      <c r="K122" s="9"/>
      <c r="L122" s="9"/>
      <c r="M122" s="9"/>
      <c r="N122" s="9"/>
      <c r="O122" s="9"/>
      <c r="P122" s="9"/>
      <c r="Q122" s="9"/>
    </row>
    <row r="123" spans="1:18">
      <c r="A123" s="9">
        <f>IF(County!D231=1,1,IF(County!E231=1,2,IF(County!F231=1,3,0)))</f>
        <v>0</v>
      </c>
      <c r="B123" s="9">
        <f>IF(County!D231=2,1,IF(County!E231=2,2,IF(County!F231=2,3,0)))</f>
        <v>1</v>
      </c>
      <c r="C123" s="9">
        <f>IF(County!D231=3,1,IF(County!E231=3,2,IF(County!F231=3,3,0)))</f>
        <v>0</v>
      </c>
      <c r="D123" s="9">
        <v>4</v>
      </c>
      <c r="E123" s="9" t="str">
        <f>County!A231</f>
        <v>Tolland</v>
      </c>
      <c r="F123" s="49">
        <f>MAX(County!R231:Z231)</f>
        <v>5850</v>
      </c>
      <c r="G123" s="49">
        <f>LARGE(County!R231:Z231,2)</f>
        <v>2819</v>
      </c>
      <c r="H123" s="49">
        <f>LARGE(County!R231:Z231,3)</f>
        <v>1379</v>
      </c>
      <c r="I123" s="49">
        <f>County!C231-F123-G123-H123</f>
        <v>208</v>
      </c>
      <c r="J123" s="116">
        <f>County!AX231</f>
        <v>9013</v>
      </c>
      <c r="K123" s="9"/>
      <c r="L123" s="9"/>
      <c r="M123" s="9"/>
      <c r="N123" s="9"/>
      <c r="O123" s="9"/>
      <c r="P123" s="9"/>
      <c r="Q123" s="9"/>
    </row>
    <row r="124" spans="1:18">
      <c r="A124" s="9">
        <f>IF(County!D232=1,1,IF(County!E232=1,2,IF(County!F232=1,3,0)))</f>
        <v>0</v>
      </c>
      <c r="B124" s="9">
        <f>IF(County!D232=2,1,IF(County!E232=2,2,IF(County!F232=2,3,0)))</f>
        <v>1</v>
      </c>
      <c r="C124" s="9">
        <f>IF(County!D232=3,1,IF(County!E232=3,2,IF(County!F232=3,3,0)))</f>
        <v>0</v>
      </c>
      <c r="D124" s="9">
        <v>4</v>
      </c>
      <c r="E124" s="9" t="str">
        <f>County!A232</f>
        <v>Windham</v>
      </c>
      <c r="F124" s="49">
        <f>MAX(County!R232:Z232)</f>
        <v>3885</v>
      </c>
      <c r="G124" s="49">
        <f>LARGE(County!R232:Z232,2)</f>
        <v>1411</v>
      </c>
      <c r="H124" s="49">
        <f>LARGE(County!R232:Z232,3)</f>
        <v>949</v>
      </c>
      <c r="I124" s="49">
        <f>County!C232-F124-G124-H124</f>
        <v>168</v>
      </c>
      <c r="J124" s="116">
        <f>County!AX232</f>
        <v>9015</v>
      </c>
      <c r="K124" s="9"/>
      <c r="L124" s="9"/>
      <c r="M124" s="9"/>
      <c r="N124" s="9"/>
      <c r="O124" s="9"/>
      <c r="P124" s="9"/>
      <c r="Q124" s="9"/>
    </row>
    <row r="125" spans="1:18">
      <c r="A125" s="9"/>
      <c r="B125" s="9"/>
      <c r="C125" s="9"/>
      <c r="D125" s="9"/>
      <c r="E125" s="9"/>
      <c r="F125" s="49"/>
      <c r="G125" s="49"/>
      <c r="H125" s="49"/>
      <c r="I125" s="49"/>
      <c r="J125" s="116"/>
      <c r="K125" s="9"/>
      <c r="L125" s="9"/>
      <c r="M125" s="9"/>
      <c r="N125" s="9"/>
      <c r="O125" s="9"/>
      <c r="P125" s="9"/>
      <c r="Q125" s="9"/>
    </row>
    <row r="126" spans="1:18">
      <c r="A126" s="9"/>
      <c r="B126" s="9"/>
      <c r="C126" s="9"/>
      <c r="D126" s="9"/>
      <c r="E126" s="9"/>
      <c r="F126" s="49"/>
      <c r="G126" s="49"/>
      <c r="H126" s="49"/>
      <c r="I126" s="49"/>
      <c r="J126" s="116"/>
      <c r="K126" s="9"/>
      <c r="L126" s="9"/>
      <c r="M126" s="9"/>
      <c r="N126" s="9"/>
      <c r="O126" s="9"/>
      <c r="P126" s="9"/>
      <c r="Q126" s="9"/>
    </row>
    <row r="127" spans="1:18">
      <c r="A127" s="9"/>
      <c r="B127" s="9"/>
      <c r="C127" s="9"/>
      <c r="D127" s="9"/>
      <c r="E127" s="9"/>
      <c r="F127" s="49"/>
      <c r="G127" s="49"/>
      <c r="H127" s="49"/>
      <c r="I127" s="49"/>
      <c r="J127" s="116"/>
      <c r="K127" s="9"/>
      <c r="L127" s="9"/>
      <c r="M127" s="9"/>
      <c r="N127" s="9"/>
      <c r="O127" s="9"/>
      <c r="P127" s="9"/>
      <c r="Q127" s="9"/>
    </row>
    <row r="129" spans="1:18">
      <c r="A129" s="48" t="s">
        <v>2067</v>
      </c>
    </row>
    <row r="130" spans="1:18">
      <c r="A130" s="9">
        <v>1</v>
      </c>
      <c r="B130" s="9">
        <v>2</v>
      </c>
      <c r="C130" s="9">
        <v>3</v>
      </c>
      <c r="D130" s="9">
        <v>4</v>
      </c>
      <c r="E130" s="9" t="s">
        <v>2951</v>
      </c>
      <c r="F130" s="49" t="s">
        <v>1917</v>
      </c>
      <c r="G130" s="49" t="s">
        <v>463</v>
      </c>
      <c r="H130" s="49" t="s">
        <v>464</v>
      </c>
      <c r="I130" s="49" t="s">
        <v>465</v>
      </c>
      <c r="J130" s="116" t="s">
        <v>863</v>
      </c>
      <c r="K130" s="9" t="str">
        <f>E131</f>
        <v>Androscoggin</v>
      </c>
      <c r="L130" s="9" t="str">
        <f>E132</f>
        <v>Aroostook</v>
      </c>
      <c r="M130" s="9" t="str">
        <f>E133</f>
        <v>Cumberland</v>
      </c>
      <c r="N130" s="9" t="str">
        <f>E134</f>
        <v>Franklin</v>
      </c>
      <c r="O130" s="9" t="str">
        <f>E135</f>
        <v>Hancock</v>
      </c>
      <c r="P130" s="9" t="str">
        <f>E136</f>
        <v>Kennebec</v>
      </c>
      <c r="Q130" t="str">
        <f>E137</f>
        <v>Knox</v>
      </c>
      <c r="R130" t="str">
        <f>E138</f>
        <v>Lincoln</v>
      </c>
    </row>
    <row r="131" spans="1:18">
      <c r="A131" s="9">
        <f>IF(County!D3039=1,1,IF(County!E3039=1,2,IF(County!F3039=1,3,0)))</f>
        <v>0</v>
      </c>
      <c r="B131" s="9">
        <f>IF(County!D3039=2,1,IF(County!E3039=2,2,IF(County!F3039=2,3,0)))</f>
        <v>0</v>
      </c>
      <c r="C131" s="9">
        <f>IF(County!D3039=3,1,IF(County!E3039=3,2,IF(County!F3039=3,3,0)))</f>
        <v>3</v>
      </c>
      <c r="D131" s="9">
        <v>4</v>
      </c>
      <c r="E131" s="9" t="str">
        <f>County!A3039</f>
        <v>Androscoggin</v>
      </c>
      <c r="F131" s="49">
        <f>MAX(County!R3039:Z3039)</f>
        <v>662</v>
      </c>
      <c r="G131" s="49">
        <f>LARGE(County!R3039:Z3039,2)</f>
        <v>482</v>
      </c>
      <c r="H131" s="49">
        <f>LARGE(County!R3039:Z3039,3)</f>
        <v>118</v>
      </c>
      <c r="I131" s="49">
        <f>County!C3039-F131-G131-H131</f>
        <v>116</v>
      </c>
      <c r="J131" s="116">
        <f>County!AX3039</f>
        <v>23001</v>
      </c>
      <c r="K131" s="9"/>
      <c r="L131" s="9"/>
      <c r="M131" s="9"/>
      <c r="N131" s="9"/>
      <c r="O131" s="9"/>
      <c r="P131" s="9"/>
      <c r="Q131" s="9"/>
    </row>
    <row r="132" spans="1:18">
      <c r="A132" s="9">
        <f>IF(County!D3040=1,1,IF(County!E3040=1,2,IF(County!F3040=1,3,0)))</f>
        <v>0</v>
      </c>
      <c r="B132" s="9">
        <f>IF(County!D3040=2,1,IF(County!E3040=2,2,IF(County!F3040=2,3,0)))</f>
        <v>0</v>
      </c>
      <c r="C132" s="9">
        <f>IF(County!D3040=3,1,IF(County!E3040=3,2,IF(County!F3040=3,3,0)))</f>
        <v>1</v>
      </c>
      <c r="D132" s="9">
        <v>4</v>
      </c>
      <c r="E132" s="9" t="str">
        <f>County!A3040</f>
        <v>Aroostook</v>
      </c>
      <c r="F132" s="49">
        <f>MAX(County!R3040:Z3040)</f>
        <v>248</v>
      </c>
      <c r="G132" s="49">
        <f>LARGE(County!R3040:Z3040,2)</f>
        <v>241</v>
      </c>
      <c r="H132" s="49">
        <f>LARGE(County!R3040:Z3040,3)</f>
        <v>89</v>
      </c>
      <c r="I132" s="49">
        <f>County!C3040-F132-G132-H132</f>
        <v>87</v>
      </c>
      <c r="J132" s="116">
        <f>County!AX3040</f>
        <v>23003</v>
      </c>
      <c r="K132" s="9"/>
      <c r="L132" s="9"/>
      <c r="M132" s="9"/>
      <c r="N132" s="9"/>
      <c r="O132" s="9"/>
      <c r="P132" s="9"/>
      <c r="Q132" s="9"/>
    </row>
    <row r="133" spans="1:18">
      <c r="A133" s="9">
        <f>IF(County!D3041=1,1,IF(County!E3041=1,2,IF(County!F3041=1,3,0)))</f>
        <v>0</v>
      </c>
      <c r="B133" s="9">
        <f>IF(County!D3041=2,1,IF(County!E3041=2,2,IF(County!F3041=2,3,0)))</f>
        <v>0</v>
      </c>
      <c r="C133" s="9">
        <f>IF(County!D3041=3,1,IF(County!E3041=3,2,IF(County!F3041=3,3,0)))</f>
        <v>1</v>
      </c>
      <c r="D133" s="9">
        <v>4</v>
      </c>
      <c r="E133" s="9" t="str">
        <f>County!A3041</f>
        <v>Cumberland</v>
      </c>
      <c r="F133" s="49">
        <f>MAX(County!R3041:Z3041)</f>
        <v>1400</v>
      </c>
      <c r="G133" s="49">
        <f>LARGE(County!R3041:Z3041,2)</f>
        <v>1231</v>
      </c>
      <c r="H133" s="49">
        <f>LARGE(County!R3041:Z3041,3)</f>
        <v>703</v>
      </c>
      <c r="I133" s="49">
        <f>County!C3041-F133-G133-H133</f>
        <v>428</v>
      </c>
      <c r="J133" s="116">
        <f>County!AX3041</f>
        <v>23005</v>
      </c>
      <c r="K133" s="9"/>
      <c r="L133" s="9"/>
      <c r="M133" s="9"/>
      <c r="N133" s="9"/>
      <c r="O133" s="9"/>
      <c r="P133" s="9"/>
      <c r="Q133" s="9"/>
    </row>
    <row r="134" spans="1:18">
      <c r="A134" s="9">
        <f>IF(County!D3042=1,1,IF(County!E3042=1,2,IF(County!F3042=1,3,0)))</f>
        <v>0</v>
      </c>
      <c r="B134" s="9">
        <f>IF(County!D3042=2,1,IF(County!E3042=2,2,IF(County!F3042=2,3,0)))</f>
        <v>0</v>
      </c>
      <c r="C134" s="9">
        <f>IF(County!D3042=3,1,IF(County!E3042=3,2,IF(County!F3042=3,3,0)))</f>
        <v>3</v>
      </c>
      <c r="D134" s="9">
        <v>4</v>
      </c>
      <c r="E134" s="9" t="str">
        <f>County!A3042</f>
        <v>Franklin</v>
      </c>
      <c r="F134" s="49">
        <f>MAX(County!R3042:Z3042)</f>
        <v>213</v>
      </c>
      <c r="G134" s="49">
        <f>LARGE(County!R3042:Z3042,2)</f>
        <v>131</v>
      </c>
      <c r="H134" s="49">
        <f>LARGE(County!R3042:Z3042,3)</f>
        <v>49</v>
      </c>
      <c r="I134" s="49">
        <f>County!C3042-F134-G134-H134</f>
        <v>51</v>
      </c>
      <c r="J134" s="116">
        <f>County!AX3042</f>
        <v>23007</v>
      </c>
      <c r="K134" s="9"/>
      <c r="L134" s="9"/>
      <c r="M134" s="9"/>
      <c r="N134" s="9"/>
      <c r="O134" s="9"/>
      <c r="P134" s="9"/>
      <c r="Q134" s="9"/>
    </row>
    <row r="135" spans="1:18">
      <c r="A135" s="9">
        <f>IF(County!D3043=1,1,IF(County!E3043=1,2,IF(County!F3043=1,3,0)))</f>
        <v>0</v>
      </c>
      <c r="B135" s="9">
        <f>IF(County!D3043=2,1,IF(County!E3043=2,2,IF(County!F3043=2,3,0)))</f>
        <v>0</v>
      </c>
      <c r="C135" s="9">
        <f>IF(County!D3043=3,1,IF(County!E3043=3,2,IF(County!F3043=3,3,0)))</f>
        <v>1</v>
      </c>
      <c r="D135" s="9">
        <v>4</v>
      </c>
      <c r="E135" s="9" t="str">
        <f>County!A3043</f>
        <v>Hancock</v>
      </c>
      <c r="F135" s="49">
        <f>MAX(County!R3043:Z3043)</f>
        <v>430</v>
      </c>
      <c r="G135" s="49">
        <f>LARGE(County!R3043:Z3043,2)</f>
        <v>255</v>
      </c>
      <c r="H135" s="49">
        <f>LARGE(County!R3043:Z3043,3)</f>
        <v>131</v>
      </c>
      <c r="I135" s="49">
        <f>County!C3043-F135-G135-H135</f>
        <v>76</v>
      </c>
      <c r="J135" s="116">
        <f>County!AX3043</f>
        <v>23009</v>
      </c>
      <c r="K135" s="9"/>
      <c r="L135" s="9"/>
      <c r="M135" s="9"/>
      <c r="N135" s="9"/>
      <c r="O135" s="9"/>
      <c r="P135" s="9"/>
      <c r="Q135" s="9"/>
    </row>
    <row r="136" spans="1:18">
      <c r="A136" s="9">
        <f>IF(County!D3044=1,1,IF(County!E3044=1,2,IF(County!F3044=1,3,0)))</f>
        <v>0</v>
      </c>
      <c r="B136" s="9">
        <f>IF(County!D3044=2,1,IF(County!E3044=2,2,IF(County!F3044=2,3,0)))</f>
        <v>0</v>
      </c>
      <c r="C136" s="9">
        <f>IF(County!D3044=3,1,IF(County!E3044=3,2,IF(County!F3044=3,3,0)))</f>
        <v>1</v>
      </c>
      <c r="D136" s="9">
        <v>4</v>
      </c>
      <c r="E136" s="9" t="str">
        <f>County!A3044</f>
        <v>Kennebec</v>
      </c>
      <c r="F136" s="49">
        <f>MAX(County!R3044:Z3044)</f>
        <v>759</v>
      </c>
      <c r="G136" s="49">
        <f>LARGE(County!R3044:Z3044,2)</f>
        <v>461</v>
      </c>
      <c r="H136" s="49">
        <f>LARGE(County!R3044:Z3044,3)</f>
        <v>146</v>
      </c>
      <c r="I136" s="49">
        <f>County!C3044-F136-G136-H136</f>
        <v>106</v>
      </c>
      <c r="J136" s="116">
        <f>County!AX3044</f>
        <v>23011</v>
      </c>
      <c r="K136" s="9"/>
      <c r="L136" s="9"/>
      <c r="M136" s="9"/>
      <c r="N136" s="9"/>
      <c r="O136" s="9"/>
      <c r="P136" s="9"/>
      <c r="Q136" s="9"/>
    </row>
    <row r="137" spans="1:18">
      <c r="A137" s="9">
        <f>IF(County!D3045=1,1,IF(County!E3045=1,2,IF(County!F3045=1,3,0)))</f>
        <v>0</v>
      </c>
      <c r="B137" s="9">
        <f>IF(County!D3045=2,1,IF(County!E3045=2,2,IF(County!F3045=2,3,0)))</f>
        <v>0</v>
      </c>
      <c r="C137" s="9">
        <f>IF(County!D3045=3,1,IF(County!E3045=3,2,IF(County!F3045=3,3,0)))</f>
        <v>1</v>
      </c>
      <c r="D137" s="9">
        <v>4</v>
      </c>
      <c r="E137" s="9" t="str">
        <f>County!A3045</f>
        <v>Knox</v>
      </c>
      <c r="F137" s="49">
        <f>MAX(County!R3045:Z3045)</f>
        <v>292</v>
      </c>
      <c r="G137" s="49">
        <f>LARGE(County!R3045:Z3045,2)</f>
        <v>266</v>
      </c>
      <c r="H137" s="49">
        <f>LARGE(County!R3045:Z3045,3)</f>
        <v>107</v>
      </c>
      <c r="I137" s="49">
        <f>County!C3045-F137-G137-H137</f>
        <v>63</v>
      </c>
      <c r="J137" s="116">
        <f>County!AX3045</f>
        <v>23013</v>
      </c>
      <c r="K137" s="9"/>
      <c r="L137" s="9"/>
      <c r="M137" s="9"/>
      <c r="N137" s="9"/>
      <c r="O137" s="9"/>
      <c r="P137" s="9"/>
      <c r="Q137" s="9"/>
    </row>
    <row r="138" spans="1:18">
      <c r="A138" s="9">
        <f>IF(County!D3046=1,1,IF(County!E3046=1,2,IF(County!F3046=1,3,0)))</f>
        <v>0</v>
      </c>
      <c r="B138" s="9">
        <f>IF(County!D3046=2,1,IF(County!E3046=2,2,IF(County!F3046=2,3,0)))</f>
        <v>0</v>
      </c>
      <c r="C138" s="9">
        <f>IF(County!D3046=3,1,IF(County!E3046=3,2,IF(County!F3046=3,3,0)))</f>
        <v>1</v>
      </c>
      <c r="D138" s="9">
        <v>4</v>
      </c>
      <c r="E138" s="9" t="str">
        <f>County!A3046</f>
        <v>Lincoln</v>
      </c>
      <c r="F138" s="49">
        <f>MAX(County!R3046:Z3046)</f>
        <v>325</v>
      </c>
      <c r="G138" s="49">
        <f>LARGE(County!R3046:Z3046,2)</f>
        <v>270</v>
      </c>
      <c r="H138" s="49">
        <f>LARGE(County!R3046:Z3046,3)</f>
        <v>92</v>
      </c>
      <c r="I138" s="49">
        <f>County!C3046-F138-G138-H138</f>
        <v>66</v>
      </c>
      <c r="J138" s="116">
        <f>County!AX3046</f>
        <v>23015</v>
      </c>
      <c r="K138" s="9"/>
      <c r="L138" s="9"/>
      <c r="M138" s="9"/>
      <c r="N138" s="9"/>
      <c r="O138" s="9"/>
      <c r="P138" s="9"/>
      <c r="Q138" s="9"/>
    </row>
    <row r="139" spans="1:18">
      <c r="A139" s="9">
        <f>IF(County!D3047=1,1,IF(County!E3047=1,2,IF(County!F3047=1,3,0)))</f>
        <v>0</v>
      </c>
      <c r="B139" s="9">
        <f>IF(County!D3047=2,1,IF(County!E3047=2,2,IF(County!F3047=2,3,0)))</f>
        <v>0</v>
      </c>
      <c r="C139" s="9">
        <f>IF(County!D3047=3,1,IF(County!E3047=3,2,IF(County!F3047=3,3,0)))</f>
        <v>1</v>
      </c>
      <c r="D139" s="9">
        <v>4</v>
      </c>
      <c r="E139" s="9" t="str">
        <f>County!A3047</f>
        <v>Oxford</v>
      </c>
      <c r="F139" s="49">
        <f>MAX(County!R3047:Z3047)</f>
        <v>329</v>
      </c>
      <c r="G139" s="49">
        <f>LARGE(County!R3047:Z3047,2)</f>
        <v>307</v>
      </c>
      <c r="H139" s="49">
        <f>LARGE(County!R3047:Z3047,3)</f>
        <v>76</v>
      </c>
      <c r="I139" s="49">
        <f>County!C3047-F139-G139-H139</f>
        <v>76</v>
      </c>
      <c r="J139" s="116">
        <f>County!AX3047</f>
        <v>23017</v>
      </c>
      <c r="K139" s="9"/>
      <c r="L139" s="9"/>
      <c r="M139" s="9"/>
      <c r="N139" s="9"/>
      <c r="O139" s="9"/>
      <c r="P139" s="9"/>
      <c r="Q139" s="9"/>
    </row>
    <row r="140" spans="1:18">
      <c r="A140" s="9">
        <f>IF(County!D3048=1,1,IF(County!E3048=1,2,IF(County!F3048=1,3,0)))</f>
        <v>0</v>
      </c>
      <c r="B140" s="9">
        <f>IF(County!D3048=2,1,IF(County!E3048=2,2,IF(County!F3048=2,3,0)))</f>
        <v>0</v>
      </c>
      <c r="C140" s="9">
        <f>IF(County!D3048=3,1,IF(County!E3048=3,2,IF(County!F3048=3,3,0)))</f>
        <v>1</v>
      </c>
      <c r="D140" s="9">
        <v>4</v>
      </c>
      <c r="E140" s="9" t="str">
        <f>County!A3048</f>
        <v>Penobscot</v>
      </c>
      <c r="F140" s="49">
        <f>MAX(County!R3048:Z3048)</f>
        <v>1409</v>
      </c>
      <c r="G140" s="49">
        <f>LARGE(County!R3048:Z3048,2)</f>
        <v>537</v>
      </c>
      <c r="H140" s="49">
        <f>LARGE(County!R3048:Z3048,3)</f>
        <v>161</v>
      </c>
      <c r="I140" s="49">
        <f>County!C3048-F140-G140-H140</f>
        <v>163</v>
      </c>
      <c r="J140" s="116">
        <f>County!AX3048</f>
        <v>23019</v>
      </c>
      <c r="K140" s="9"/>
      <c r="L140" s="9"/>
      <c r="M140" s="9"/>
      <c r="N140" s="9"/>
      <c r="O140" s="9"/>
      <c r="P140" s="9"/>
      <c r="Q140" s="9"/>
    </row>
    <row r="141" spans="1:18">
      <c r="A141" s="9">
        <f>IF(County!D3049=1,1,IF(County!E3049=1,2,IF(County!F3049=1,3,0)))</f>
        <v>0</v>
      </c>
      <c r="B141" s="9">
        <f>IF(County!D3049=2,1,IF(County!E3049=2,2,IF(County!F3049=2,3,0)))</f>
        <v>0</v>
      </c>
      <c r="C141" s="9">
        <f>IF(County!D3049=3,1,IF(County!E3049=3,2,IF(County!F3049=3,3,0)))</f>
        <v>1</v>
      </c>
      <c r="D141" s="9">
        <v>4</v>
      </c>
      <c r="E141" s="9" t="str">
        <f>County!A3049</f>
        <v>Piscataquis</v>
      </c>
      <c r="F141" s="49">
        <f>MAX(County!R3049:Z3049)</f>
        <v>236</v>
      </c>
      <c r="G141" s="49">
        <f>LARGE(County!R3049:Z3049,2)</f>
        <v>122</v>
      </c>
      <c r="H141" s="49">
        <f>LARGE(County!R3049:Z3049,3)</f>
        <v>36</v>
      </c>
      <c r="I141" s="49">
        <f>County!C3049-F141-G141-H141</f>
        <v>21</v>
      </c>
      <c r="J141" s="116">
        <f>County!AX3049</f>
        <v>23021</v>
      </c>
      <c r="K141" s="9"/>
      <c r="L141" s="9"/>
      <c r="M141" s="9"/>
      <c r="N141" s="9"/>
      <c r="O141" s="9"/>
      <c r="P141" s="9"/>
      <c r="Q141" s="9"/>
    </row>
    <row r="142" spans="1:18">
      <c r="A142" s="9">
        <f>IF(County!D3050=1,1,IF(County!E3050=1,2,IF(County!F3050=1,3,0)))</f>
        <v>0</v>
      </c>
      <c r="B142" s="9">
        <f>IF(County!D3050=2,1,IF(County!E3050=2,2,IF(County!F3050=2,3,0)))</f>
        <v>0</v>
      </c>
      <c r="C142" s="9">
        <f>IF(County!D3050=3,1,IF(County!E3050=3,2,IF(County!F3050=3,3,0)))</f>
        <v>1</v>
      </c>
      <c r="D142" s="9">
        <v>4</v>
      </c>
      <c r="E142" s="9" t="str">
        <f>County!A3050</f>
        <v>Sagadahoc</v>
      </c>
      <c r="F142" s="49">
        <f>MAX(County!R3050:Z3050)</f>
        <v>285</v>
      </c>
      <c r="G142" s="49">
        <f>LARGE(County!R3050:Z3050,2)</f>
        <v>221</v>
      </c>
      <c r="H142" s="49">
        <f>LARGE(County!R3050:Z3050,3)</f>
        <v>103</v>
      </c>
      <c r="I142" s="49">
        <f>County!C3050-F142-G142-H142</f>
        <v>84</v>
      </c>
      <c r="J142" s="116">
        <f>County!AX3050</f>
        <v>23023</v>
      </c>
      <c r="K142" t="str">
        <f>E139</f>
        <v>Oxford</v>
      </c>
      <c r="L142" t="str">
        <f>E140</f>
        <v>Penobscot</v>
      </c>
      <c r="M142" t="str">
        <f>E141</f>
        <v>Piscataquis</v>
      </c>
      <c r="N142" t="str">
        <f>E142</f>
        <v>Sagadahoc</v>
      </c>
      <c r="O142" t="str">
        <f>E143</f>
        <v>Somerset</v>
      </c>
      <c r="P142" t="str">
        <f>E144</f>
        <v>Waldo</v>
      </c>
      <c r="Q142" t="str">
        <f>E145</f>
        <v>Washington</v>
      </c>
      <c r="R142" t="str">
        <f>E146</f>
        <v>York</v>
      </c>
    </row>
    <row r="143" spans="1:18">
      <c r="A143" s="9">
        <f>IF(County!D3051=1,1,IF(County!E3051=1,2,IF(County!F3051=1,3,0)))</f>
        <v>0</v>
      </c>
      <c r="B143" s="9">
        <f>IF(County!D3051=2,1,IF(County!E3051=2,2,IF(County!F3051=2,3,0)))</f>
        <v>0</v>
      </c>
      <c r="C143" s="9">
        <f>IF(County!D3051=3,1,IF(County!E3051=3,2,IF(County!F3051=3,3,0)))</f>
        <v>1</v>
      </c>
      <c r="D143" s="9">
        <v>4</v>
      </c>
      <c r="E143" s="9" t="str">
        <f>County!A3051</f>
        <v>Somerset</v>
      </c>
      <c r="F143" s="49">
        <f>MAX(County!R3051:Z3051)</f>
        <v>512</v>
      </c>
      <c r="G143" s="49">
        <f>LARGE(County!R3051:Z3051,2)</f>
        <v>270</v>
      </c>
      <c r="H143" s="49">
        <f>LARGE(County!R3051:Z3051,3)</f>
        <v>60</v>
      </c>
      <c r="I143" s="49">
        <f>County!C3051-F143-G143-H143</f>
        <v>64</v>
      </c>
      <c r="J143" s="116">
        <f>County!AX3051</f>
        <v>23025</v>
      </c>
    </row>
    <row r="144" spans="1:18">
      <c r="A144" s="9">
        <f>IF(County!D3052=1,1,IF(County!E3052=1,2,IF(County!F3052=1,3,0)))</f>
        <v>0</v>
      </c>
      <c r="B144" s="9">
        <f>IF(County!D3052=2,1,IF(County!E3052=2,2,IF(County!F3052=2,3,0)))</f>
        <v>0</v>
      </c>
      <c r="C144" s="9">
        <f>IF(County!D3052=3,1,IF(County!E3052=3,2,IF(County!F3052=3,3,0)))</f>
        <v>1</v>
      </c>
      <c r="D144" s="9">
        <v>4</v>
      </c>
      <c r="E144" s="9" t="str">
        <f>County!A3052</f>
        <v>Waldo</v>
      </c>
      <c r="F144" s="49">
        <f>MAX(County!R3052:Z3052)</f>
        <v>356</v>
      </c>
      <c r="G144" s="49">
        <f>LARGE(County!R3052:Z3052,2)</f>
        <v>220</v>
      </c>
      <c r="H144" s="49">
        <f>LARGE(County!R3052:Z3052,3)</f>
        <v>75</v>
      </c>
      <c r="I144" s="49">
        <f>County!C3052-F144-G144-H144</f>
        <v>64</v>
      </c>
      <c r="J144" s="116">
        <f>County!AX3052</f>
        <v>23027</v>
      </c>
    </row>
    <row r="145" spans="1:17">
      <c r="A145" s="9">
        <f>IF(County!D3053=1,1,IF(County!E3053=1,2,IF(County!F3053=1,3,0)))</f>
        <v>0</v>
      </c>
      <c r="B145" s="9">
        <f>IF(County!D3053=2,1,IF(County!E3053=2,2,IF(County!F3053=2,3,0)))</f>
        <v>0</v>
      </c>
      <c r="C145" s="9">
        <f>IF(County!D3053=3,1,IF(County!E3053=3,2,IF(County!F3053=3,3,0)))</f>
        <v>1</v>
      </c>
      <c r="D145" s="9">
        <v>4</v>
      </c>
      <c r="E145" s="9" t="str">
        <f>County!A3053</f>
        <v>Washington</v>
      </c>
      <c r="F145" s="49">
        <f>MAX(County!R3053:Z3053)</f>
        <v>218</v>
      </c>
      <c r="G145" s="49">
        <f>LARGE(County!R3053:Z3053,2)</f>
        <v>171</v>
      </c>
      <c r="H145" s="49">
        <f>LARGE(County!R3053:Z3053,3)</f>
        <v>45</v>
      </c>
      <c r="I145" s="49">
        <f>County!C3053-F145-G145-H145</f>
        <v>39</v>
      </c>
      <c r="J145" s="116">
        <f>County!AX3053</f>
        <v>23029</v>
      </c>
    </row>
    <row r="146" spans="1:17">
      <c r="A146" s="9">
        <f>IF(County!D3054=1,1,IF(County!E3054=1,2,IF(County!F3054=1,3,0)))</f>
        <v>0</v>
      </c>
      <c r="B146" s="9">
        <f>IF(County!D3054=2,1,IF(County!E3054=2,2,IF(County!F3054=2,3,0)))</f>
        <v>0</v>
      </c>
      <c r="C146" s="9">
        <f>IF(County!D3054=3,1,IF(County!E3054=3,2,IF(County!F3054=3,3,0)))</f>
        <v>1</v>
      </c>
      <c r="D146" s="9">
        <v>4</v>
      </c>
      <c r="E146" s="9" t="str">
        <f>County!A3054</f>
        <v>York</v>
      </c>
      <c r="F146" s="49">
        <f>MAX(County!R3054:Z3054)</f>
        <v>893</v>
      </c>
      <c r="G146" s="49">
        <f>LARGE(County!R3054:Z3054,2)</f>
        <v>843</v>
      </c>
      <c r="H146" s="49">
        <f>LARGE(County!R3054:Z3054,3)</f>
        <v>300</v>
      </c>
      <c r="I146" s="49">
        <f>County!C3054-F146-G146-H146</f>
        <v>205</v>
      </c>
      <c r="J146" s="116">
        <f>County!AX3054</f>
        <v>23031</v>
      </c>
    </row>
    <row r="155" spans="1:17">
      <c r="A155" s="48" t="s">
        <v>2527</v>
      </c>
    </row>
    <row r="156" spans="1:17">
      <c r="A156" s="9">
        <v>1</v>
      </c>
      <c r="B156" s="9">
        <v>2</v>
      </c>
      <c r="C156" s="9">
        <v>3</v>
      </c>
      <c r="D156" s="9">
        <v>4</v>
      </c>
      <c r="E156" s="9" t="s">
        <v>2951</v>
      </c>
      <c r="F156" s="49" t="s">
        <v>1917</v>
      </c>
      <c r="G156" s="49" t="s">
        <v>463</v>
      </c>
      <c r="H156" s="49" t="s">
        <v>464</v>
      </c>
      <c r="I156" s="49" t="s">
        <v>465</v>
      </c>
      <c r="J156" s="116" t="s">
        <v>863</v>
      </c>
      <c r="K156" s="9" t="str">
        <f>E157</f>
        <v>Barnstable</v>
      </c>
      <c r="L156" s="9" t="str">
        <f>E158</f>
        <v>Berkshire</v>
      </c>
      <c r="M156" s="9" t="str">
        <f>E159</f>
        <v>Bristol</v>
      </c>
      <c r="N156" s="9" t="str">
        <f>E160</f>
        <v>Dukes</v>
      </c>
      <c r="O156" s="9" t="str">
        <f>E161</f>
        <v>Essex</v>
      </c>
      <c r="P156" s="9" t="str">
        <f>E162</f>
        <v>Franklin</v>
      </c>
      <c r="Q156" t="str">
        <f>E163</f>
        <v>Hampden</v>
      </c>
    </row>
    <row r="157" spans="1:17">
      <c r="A157" s="9">
        <f>IF(County!D806=1,1,IF(County!E806=1,2,IF(County!F806=1,3,0)))</f>
        <v>0</v>
      </c>
      <c r="B157" s="9">
        <f>IF(County!D806=2,1,IF(County!E806=2,2,IF(County!F806=2,3,0)))</f>
        <v>1</v>
      </c>
      <c r="C157" s="9">
        <f>IF(County!D806=3,1,IF(County!E806=3,2,IF(County!F806=3,3,0)))</f>
        <v>3</v>
      </c>
      <c r="D157" s="9">
        <v>4</v>
      </c>
      <c r="E157" s="9" t="str">
        <f>County!A806</f>
        <v>Barnstable</v>
      </c>
      <c r="F157" s="49">
        <f>MAX(County!R806:Z806)</f>
        <v>17227</v>
      </c>
      <c r="G157" s="49">
        <f>LARGE(County!R806:Z806,2)</f>
        <v>5889</v>
      </c>
      <c r="H157" s="49">
        <f>LARGE(County!R806:Z806,3)</f>
        <v>5248</v>
      </c>
      <c r="I157" s="49">
        <f>County!C806-F157-G157-H157</f>
        <v>5012</v>
      </c>
      <c r="J157" s="116">
        <f>County!AX806</f>
        <v>25001</v>
      </c>
      <c r="K157" s="9"/>
      <c r="L157" s="9"/>
      <c r="M157" s="9"/>
      <c r="N157" s="9"/>
      <c r="O157" s="9"/>
      <c r="P157" s="9"/>
      <c r="Q157" s="9"/>
    </row>
    <row r="158" spans="1:17">
      <c r="A158" s="9">
        <f>IF(County!D807=1,1,IF(County!E807=1,2,IF(County!F807=1,3,0)))</f>
        <v>0</v>
      </c>
      <c r="B158" s="9">
        <f>IF(County!D807=2,1,IF(County!E807=2,2,IF(County!F807=2,3,0)))</f>
        <v>3</v>
      </c>
      <c r="C158" s="9">
        <f>IF(County!D807=3,1,IF(County!E807=3,2,IF(County!F807=3,3,0)))</f>
        <v>1</v>
      </c>
      <c r="D158" s="9">
        <v>4</v>
      </c>
      <c r="E158" s="9" t="str">
        <f>County!A807</f>
        <v>Berkshire</v>
      </c>
      <c r="F158" s="49">
        <f>MAX(County!R807:Z807)</f>
        <v>3418</v>
      </c>
      <c r="G158" s="49">
        <f>LARGE(County!R807:Z807,2)</f>
        <v>1521</v>
      </c>
      <c r="H158" s="49">
        <f>LARGE(County!R807:Z807,3)</f>
        <v>1303</v>
      </c>
      <c r="I158" s="49">
        <f>County!C807-F158-G158-H158</f>
        <v>1726</v>
      </c>
      <c r="J158" s="116">
        <f>County!AX807</f>
        <v>25003</v>
      </c>
      <c r="K158" s="9"/>
      <c r="L158" s="9"/>
      <c r="M158" s="9"/>
      <c r="N158" s="9"/>
      <c r="O158" s="9"/>
      <c r="P158" s="9"/>
      <c r="Q158" s="9"/>
    </row>
    <row r="159" spans="1:17">
      <c r="A159" s="9">
        <f>IF(County!D808=1,1,IF(County!E808=1,2,IF(County!F808=1,3,0)))</f>
        <v>0</v>
      </c>
      <c r="B159" s="9">
        <f>IF(County!D808=2,1,IF(County!E808=2,2,IF(County!F808=2,3,0)))</f>
        <v>3</v>
      </c>
      <c r="C159" s="9">
        <f>IF(County!D808=3,1,IF(County!E808=3,2,IF(County!F808=3,3,0)))</f>
        <v>1</v>
      </c>
      <c r="D159" s="9">
        <v>4</v>
      </c>
      <c r="E159" s="9" t="str">
        <f>County!A808</f>
        <v>Bristol</v>
      </c>
      <c r="F159" s="49">
        <f>MAX(County!R808:Z808)</f>
        <v>25685</v>
      </c>
      <c r="G159" s="49">
        <f>LARGE(County!R808:Z808,2)</f>
        <v>7640</v>
      </c>
      <c r="H159" s="49">
        <f>LARGE(County!R808:Z808,3)</f>
        <v>6048</v>
      </c>
      <c r="I159" s="49">
        <f>County!C808-F159-G159-H159</f>
        <v>7527</v>
      </c>
      <c r="J159" s="116">
        <f>County!AX808</f>
        <v>25005</v>
      </c>
      <c r="K159" s="9"/>
      <c r="L159" s="9"/>
      <c r="M159" s="9"/>
      <c r="N159" s="9"/>
      <c r="O159" s="9"/>
      <c r="P159" s="9"/>
      <c r="Q159" s="9"/>
    </row>
    <row r="160" spans="1:17">
      <c r="A160" s="9">
        <f>IF(County!D809=1,1,IF(County!E809=1,2,IF(County!F809=1,3,0)))</f>
        <v>0</v>
      </c>
      <c r="B160" s="9">
        <f>IF(County!D809=2,1,IF(County!E809=2,2,IF(County!F809=2,3,0)))</f>
        <v>1</v>
      </c>
      <c r="C160" s="9">
        <f>IF(County!D809=3,1,IF(County!E809=3,2,IF(County!F809=3,3,0)))</f>
        <v>3</v>
      </c>
      <c r="D160" s="9">
        <v>4</v>
      </c>
      <c r="E160" s="9" t="str">
        <f>County!A809</f>
        <v>Dukes</v>
      </c>
      <c r="F160" s="49">
        <f>MAX(County!R809:Z809)</f>
        <v>692</v>
      </c>
      <c r="G160" s="49">
        <f>LARGE(County!R809:Z809,2)</f>
        <v>283</v>
      </c>
      <c r="H160" s="49">
        <f>LARGE(County!R809:Z809,3)</f>
        <v>214</v>
      </c>
      <c r="I160" s="49">
        <f>County!C809-F160-G160-H160</f>
        <v>251</v>
      </c>
      <c r="J160" s="116">
        <f>County!AX809</f>
        <v>25007</v>
      </c>
      <c r="K160" s="9"/>
      <c r="L160" s="9"/>
      <c r="M160" s="9"/>
      <c r="N160" s="9"/>
      <c r="O160" s="9"/>
      <c r="P160" s="9"/>
      <c r="Q160" s="9"/>
    </row>
    <row r="161" spans="1:17">
      <c r="A161" s="9">
        <f>IF(County!D810=1,1,IF(County!E810=1,2,IF(County!F810=1,3,0)))</f>
        <v>0</v>
      </c>
      <c r="B161" s="9">
        <f>IF(County!D810=2,1,IF(County!E810=2,2,IF(County!F810=2,3,0)))</f>
        <v>1</v>
      </c>
      <c r="C161" s="9">
        <f>IF(County!D810=3,1,IF(County!E810=3,2,IF(County!F810=3,3,0)))</f>
        <v>3</v>
      </c>
      <c r="D161" s="9">
        <v>4</v>
      </c>
      <c r="E161" s="9" t="str">
        <f>County!A810</f>
        <v>Essex</v>
      </c>
      <c r="F161" s="49">
        <f>MAX(County!R810:Z810)</f>
        <v>43629</v>
      </c>
      <c r="G161" s="49">
        <f>LARGE(County!R810:Z810,2)</f>
        <v>14779</v>
      </c>
      <c r="H161" s="49">
        <f>LARGE(County!R810:Z810,3)</f>
        <v>14037</v>
      </c>
      <c r="I161" s="49">
        <f>County!C810-F161-G161-H161</f>
        <v>11645</v>
      </c>
      <c r="J161" s="116">
        <f>County!AX810</f>
        <v>25009</v>
      </c>
      <c r="K161" s="9"/>
      <c r="L161" s="9"/>
      <c r="M161" s="9"/>
      <c r="N161" s="9"/>
      <c r="O161" s="9"/>
      <c r="P161" s="9"/>
      <c r="Q161" s="9"/>
    </row>
    <row r="162" spans="1:17">
      <c r="A162" s="9">
        <f>IF(County!D811=1,1,IF(County!E811=1,2,IF(County!F811=1,3,0)))</f>
        <v>0</v>
      </c>
      <c r="B162" s="9">
        <f>IF(County!D811=2,1,IF(County!E811=2,2,IF(County!F811=2,3,0)))</f>
        <v>1</v>
      </c>
      <c r="C162" s="9">
        <f>IF(County!D811=3,1,IF(County!E811=3,2,IF(County!F811=3,3,0)))</f>
        <v>3</v>
      </c>
      <c r="D162" s="9">
        <v>4</v>
      </c>
      <c r="E162" s="9" t="str">
        <f>County!A811</f>
        <v>Franklin</v>
      </c>
      <c r="F162" s="49">
        <f>MAX(County!R811:Z811)</f>
        <v>2409</v>
      </c>
      <c r="G162" s="49">
        <f>LARGE(County!R811:Z811,2)</f>
        <v>1359</v>
      </c>
      <c r="H162" s="49">
        <f>LARGE(County!R811:Z811,3)</f>
        <v>1038</v>
      </c>
      <c r="I162" s="49">
        <f>County!C811-F162-G162-H162</f>
        <v>1099</v>
      </c>
      <c r="J162" s="116">
        <f>County!AX811</f>
        <v>25011</v>
      </c>
      <c r="K162" s="9"/>
      <c r="L162" s="9"/>
      <c r="M162" s="9"/>
      <c r="N162" s="9"/>
      <c r="O162" s="9"/>
      <c r="P162" s="9"/>
      <c r="Q162" s="9"/>
    </row>
    <row r="163" spans="1:17">
      <c r="A163" s="9">
        <f>IF(County!D812=1,1,IF(County!E812=1,2,IF(County!F812=1,3,0)))</f>
        <v>0</v>
      </c>
      <c r="B163" s="9">
        <f>IF(County!D812=2,1,IF(County!E812=2,2,IF(County!F812=2,3,0)))</f>
        <v>1</v>
      </c>
      <c r="C163" s="9">
        <f>IF(County!D812=3,1,IF(County!E812=3,2,IF(County!F812=3,3,0)))</f>
        <v>3</v>
      </c>
      <c r="D163" s="9">
        <v>4</v>
      </c>
      <c r="E163" s="9" t="str">
        <f>County!A812</f>
        <v>Hampden</v>
      </c>
      <c r="F163" s="49">
        <f>MAX(County!R812:Z812)</f>
        <v>18700</v>
      </c>
      <c r="G163" s="49">
        <f>LARGE(County!R812:Z812,2)</f>
        <v>6350</v>
      </c>
      <c r="H163" s="49">
        <f>LARGE(County!R812:Z812,3)</f>
        <v>5847</v>
      </c>
      <c r="I163" s="49">
        <f>County!C812-F163-G163-H163</f>
        <v>6907</v>
      </c>
      <c r="J163" s="116">
        <f>County!AX812</f>
        <v>25013</v>
      </c>
      <c r="K163" s="9"/>
      <c r="L163" s="9"/>
      <c r="M163" s="9"/>
      <c r="N163" s="9"/>
      <c r="O163" s="9"/>
      <c r="P163" s="9"/>
      <c r="Q163" s="9"/>
    </row>
    <row r="164" spans="1:17">
      <c r="A164" s="9">
        <f>IF(County!D813=1,1,IF(County!E813=1,2,IF(County!F813=1,3,0)))</f>
        <v>0</v>
      </c>
      <c r="B164" s="9">
        <f>IF(County!D813=2,1,IF(County!E813=2,2,IF(County!F813=2,3,0)))</f>
        <v>1</v>
      </c>
      <c r="C164" s="9">
        <f>IF(County!D813=3,1,IF(County!E813=3,2,IF(County!F813=3,3,0)))</f>
        <v>3</v>
      </c>
      <c r="D164" s="9">
        <v>4</v>
      </c>
      <c r="E164" s="9" t="str">
        <f>County!A813</f>
        <v>Hampshire</v>
      </c>
      <c r="F164" s="49">
        <f>MAX(County!R813:Z813)</f>
        <v>5345</v>
      </c>
      <c r="G164" s="49">
        <f>LARGE(County!R813:Z813,2)</f>
        <v>2440</v>
      </c>
      <c r="H164" s="49">
        <f>LARGE(County!R813:Z813,3)</f>
        <v>1936</v>
      </c>
      <c r="I164" s="49">
        <f>County!C813-F164-G164-H164</f>
        <v>1987</v>
      </c>
      <c r="J164" s="116">
        <f>County!AX813</f>
        <v>25015</v>
      </c>
      <c r="K164" s="9"/>
      <c r="L164" s="9"/>
      <c r="M164" s="9"/>
      <c r="N164" s="9"/>
      <c r="O164" s="9"/>
      <c r="P164" s="9"/>
      <c r="Q164" s="9"/>
    </row>
    <row r="165" spans="1:17">
      <c r="A165" s="9">
        <f>IF(County!D814=1,1,IF(County!E814=1,2,IF(County!F814=1,3,0)))</f>
        <v>0</v>
      </c>
      <c r="B165" s="9">
        <f>IF(County!D814=2,1,IF(County!E814=2,2,IF(County!F814=2,3,0)))</f>
        <v>1</v>
      </c>
      <c r="C165" s="9">
        <f>IF(County!D814=3,1,IF(County!E814=3,2,IF(County!F814=3,3,0)))</f>
        <v>3</v>
      </c>
      <c r="D165" s="9">
        <v>4</v>
      </c>
      <c r="E165" s="9" t="str">
        <f>County!A814</f>
        <v>Middlesex</v>
      </c>
      <c r="F165" s="49">
        <f>MAX(County!R814:Z814)</f>
        <v>69588</v>
      </c>
      <c r="G165" s="49">
        <f>LARGE(County!R814:Z814,2)</f>
        <v>30515</v>
      </c>
      <c r="H165" s="49">
        <f>LARGE(County!R814:Z814,3)</f>
        <v>28750</v>
      </c>
      <c r="I165" s="49">
        <f>County!C814-F165-G165-H165</f>
        <v>20517</v>
      </c>
      <c r="J165" s="116">
        <f>County!AX814</f>
        <v>25017</v>
      </c>
      <c r="K165" s="9"/>
      <c r="L165" s="9"/>
      <c r="M165" s="9"/>
      <c r="N165" s="9"/>
      <c r="O165" s="9"/>
      <c r="P165" s="9"/>
      <c r="Q165" s="9"/>
    </row>
    <row r="166" spans="1:17">
      <c r="A166" s="9">
        <f>IF(County!D815=1,1,IF(County!E815=1,2,IF(County!F815=1,3,0)))</f>
        <v>0</v>
      </c>
      <c r="B166" s="9">
        <f>IF(County!D815=2,1,IF(County!E815=2,2,IF(County!F815=2,3,0)))</f>
        <v>3</v>
      </c>
      <c r="C166" s="9">
        <f>IF(County!D815=3,1,IF(County!E815=3,2,IF(County!F815=3,3,0)))</f>
        <v>1</v>
      </c>
      <c r="D166" s="9">
        <v>4</v>
      </c>
      <c r="E166" s="9" t="str">
        <f>County!A815</f>
        <v>Nantucket</v>
      </c>
      <c r="F166" s="49">
        <f>MAX(County!R815:Z815)</f>
        <v>484</v>
      </c>
      <c r="G166" s="49">
        <f>LARGE(County!R815:Z815,2)</f>
        <v>176</v>
      </c>
      <c r="H166" s="49">
        <f>LARGE(County!R815:Z815,3)</f>
        <v>149</v>
      </c>
      <c r="I166" s="49">
        <f>County!C815-F166-G166-H166</f>
        <v>182</v>
      </c>
      <c r="J166" s="116">
        <f>County!AX815</f>
        <v>25019</v>
      </c>
      <c r="K166" s="9"/>
      <c r="L166" s="9"/>
      <c r="M166" s="9"/>
      <c r="N166" s="9"/>
      <c r="O166" s="9"/>
      <c r="P166" s="9"/>
      <c r="Q166" s="9"/>
    </row>
    <row r="167" spans="1:17">
      <c r="A167" s="9">
        <f>IF(County!D816=1,1,IF(County!E816=1,2,IF(County!F816=1,3,0)))</f>
        <v>0</v>
      </c>
      <c r="B167" s="9">
        <f>IF(County!D816=2,1,IF(County!E816=2,2,IF(County!F816=2,3,0)))</f>
        <v>1</v>
      </c>
      <c r="C167" s="9">
        <f>IF(County!D816=3,1,IF(County!E816=3,2,IF(County!F816=3,3,0)))</f>
        <v>3</v>
      </c>
      <c r="D167" s="9">
        <v>4</v>
      </c>
      <c r="E167" s="9" t="str">
        <f>County!A816</f>
        <v>Norfolk</v>
      </c>
      <c r="F167" s="49">
        <f>MAX(County!R816:Z816)</f>
        <v>35540</v>
      </c>
      <c r="G167" s="49">
        <f>LARGE(County!R816:Z816,2)</f>
        <v>15838</v>
      </c>
      <c r="H167" s="49">
        <f>LARGE(County!R816:Z816,3)</f>
        <v>15398</v>
      </c>
      <c r="I167" s="49">
        <f>County!C816-F167-G167-H167</f>
        <v>10284</v>
      </c>
      <c r="J167" s="116">
        <f>County!AX816</f>
        <v>25021</v>
      </c>
      <c r="K167" s="9"/>
      <c r="L167" s="9"/>
      <c r="M167" s="9"/>
      <c r="N167" s="9"/>
      <c r="O167" s="9"/>
      <c r="P167" s="9"/>
      <c r="Q167" s="9"/>
    </row>
    <row r="168" spans="1:17">
      <c r="A168" s="9">
        <f>IF(County!D817=1,1,IF(County!E817=1,2,IF(County!F817=1,3,0)))</f>
        <v>0</v>
      </c>
      <c r="B168" s="9">
        <f>IF(County!D817=2,1,IF(County!E817=2,2,IF(County!F817=2,3,0)))</f>
        <v>1</v>
      </c>
      <c r="C168" s="9">
        <f>IF(County!D817=3,1,IF(County!E817=3,2,IF(County!F817=3,3,0)))</f>
        <v>3</v>
      </c>
      <c r="D168" s="9">
        <v>4</v>
      </c>
      <c r="E168" s="9" t="str">
        <f>County!A817</f>
        <v>Plymouth</v>
      </c>
      <c r="F168" s="49">
        <f>MAX(County!R817:Z817)</f>
        <v>34849</v>
      </c>
      <c r="G168" s="49">
        <f>LARGE(County!R817:Z817,2)</f>
        <v>10523</v>
      </c>
      <c r="H168" s="49">
        <f>LARGE(County!R817:Z817,3)</f>
        <v>10237</v>
      </c>
      <c r="I168" s="49">
        <f>County!C817-F168-G168-H168</f>
        <v>9650</v>
      </c>
      <c r="J168" s="116">
        <f>County!AX817</f>
        <v>25023</v>
      </c>
      <c r="K168" t="str">
        <f>E164</f>
        <v>Hampshire</v>
      </c>
      <c r="L168" t="str">
        <f>E165</f>
        <v>Middlesex</v>
      </c>
      <c r="M168" t="str">
        <f>E166</f>
        <v>Nantucket</v>
      </c>
      <c r="N168" t="str">
        <f>E167</f>
        <v>Norfolk</v>
      </c>
      <c r="O168" t="str">
        <f>E168</f>
        <v>Plymouth</v>
      </c>
      <c r="P168" t="str">
        <f>E169</f>
        <v>Suffolk</v>
      </c>
      <c r="Q168" t="str">
        <f>E170</f>
        <v>Worcester</v>
      </c>
    </row>
    <row r="169" spans="1:17">
      <c r="A169" s="9">
        <f>IF(County!D818=1,1,IF(County!E818=1,2,IF(County!F818=1,3,0)))</f>
        <v>0</v>
      </c>
      <c r="B169" s="9">
        <f>IF(County!D818=2,1,IF(County!E818=2,2,IF(County!F818=2,3,0)))</f>
        <v>3</v>
      </c>
      <c r="C169" s="9">
        <f>IF(County!D818=3,1,IF(County!E818=3,2,IF(County!F818=3,3,0)))</f>
        <v>1</v>
      </c>
      <c r="D169" s="9">
        <v>4</v>
      </c>
      <c r="E169" s="9" t="str">
        <f>County!A818</f>
        <v>Suffolk</v>
      </c>
      <c r="F169" s="49">
        <f>MAX(County!R818:Z818)</f>
        <v>12995</v>
      </c>
      <c r="G169" s="49">
        <f>LARGE(County!R818:Z818,2)</f>
        <v>6031</v>
      </c>
      <c r="H169" s="49">
        <f>LARGE(County!R818:Z818,3)</f>
        <v>5633</v>
      </c>
      <c r="I169" s="49">
        <f>County!C818-F169-G169-H169</f>
        <v>3522</v>
      </c>
      <c r="J169" s="116">
        <f>County!AX818</f>
        <v>25025</v>
      </c>
    </row>
    <row r="170" spans="1:17">
      <c r="A170" s="9">
        <f>IF(County!D819=1,1,IF(County!E819=1,2,IF(County!F819=1,3,0)))</f>
        <v>0</v>
      </c>
      <c r="B170" s="9">
        <f>IF(County!D819=2,1,IF(County!E819=2,2,IF(County!F819=2,3,0)))</f>
        <v>3</v>
      </c>
      <c r="C170" s="9">
        <f>IF(County!D819=3,1,IF(County!E819=3,2,IF(County!F819=3,3,0)))</f>
        <v>1</v>
      </c>
      <c r="D170" s="9">
        <v>4</v>
      </c>
      <c r="E170" s="9" t="str">
        <f>County!A819</f>
        <v>Worcester</v>
      </c>
      <c r="F170" s="49">
        <f>MAX(County!R819:Z819)</f>
        <v>41864</v>
      </c>
      <c r="G170" s="49">
        <f>LARGE(County!R819:Z819,2)</f>
        <v>15097</v>
      </c>
      <c r="H170" s="49">
        <f>LARGE(County!R819:Z819,3)</f>
        <v>13325</v>
      </c>
      <c r="I170" s="49">
        <f>County!C819-F170-G170-H170</f>
        <v>15925</v>
      </c>
      <c r="J170" s="116">
        <f>County!AX819</f>
        <v>25027</v>
      </c>
    </row>
    <row r="171" spans="1:17">
      <c r="A171" s="9"/>
      <c r="B171" s="9"/>
      <c r="C171" s="9"/>
      <c r="D171" s="9"/>
      <c r="E171" s="9"/>
      <c r="F171" s="49"/>
      <c r="G171" s="49"/>
      <c r="H171" s="49"/>
      <c r="I171" s="49"/>
      <c r="J171" s="116"/>
    </row>
    <row r="181" spans="1:17">
      <c r="A181" s="48" t="s">
        <v>2529</v>
      </c>
    </row>
    <row r="182" spans="1:17">
      <c r="A182" s="9">
        <v>1</v>
      </c>
      <c r="B182" s="9">
        <v>2</v>
      </c>
      <c r="C182" s="9">
        <v>3</v>
      </c>
      <c r="D182" s="9">
        <v>4</v>
      </c>
      <c r="E182" s="9" t="s">
        <v>2951</v>
      </c>
      <c r="F182" s="49" t="s">
        <v>1917</v>
      </c>
      <c r="G182" s="49" t="s">
        <v>463</v>
      </c>
      <c r="H182" s="49" t="s">
        <v>464</v>
      </c>
      <c r="I182" s="49" t="s">
        <v>465</v>
      </c>
      <c r="J182" s="116" t="s">
        <v>863</v>
      </c>
      <c r="K182" s="9" t="str">
        <f>E183</f>
        <v>Belknap</v>
      </c>
      <c r="L182" s="9" t="str">
        <f>E184</f>
        <v>Carroll</v>
      </c>
      <c r="M182" s="9" t="str">
        <f>E185</f>
        <v>Cheshire</v>
      </c>
      <c r="N182" s="9" t="str">
        <f>E186</f>
        <v>Coos</v>
      </c>
      <c r="O182" s="9" t="str">
        <f>E187</f>
        <v>Grafton</v>
      </c>
      <c r="P182" s="9" t="str">
        <f>E188</f>
        <v>Hillsborough</v>
      </c>
      <c r="Q182" t="str">
        <f>E189</f>
        <v>Merrimack</v>
      </c>
    </row>
    <row r="183" spans="1:17">
      <c r="A183" s="9">
        <f>IF(County!D1261=1,1,IF(County!E1261=1,2,IF(County!F1261=1,3,0)))</f>
        <v>0</v>
      </c>
      <c r="B183" s="9">
        <f>IF(County!D1261=2,1,IF(County!E1261=2,2,IF(County!F1261=2,3,0)))</f>
        <v>1</v>
      </c>
      <c r="C183" s="9">
        <f>IF(County!D1261=3,1,IF(County!E1261=3,2,IF(County!F1261=3,3,0)))</f>
        <v>0</v>
      </c>
      <c r="D183" s="9">
        <v>4</v>
      </c>
      <c r="E183" s="9" t="str">
        <f>County!A1261</f>
        <v>Belknap</v>
      </c>
      <c r="F183" s="49">
        <f>MAX(County!R1261:Z1261)</f>
        <v>5508</v>
      </c>
      <c r="G183" s="49">
        <f>LARGE(County!R1261:Z1261,2)</f>
        <v>2464</v>
      </c>
      <c r="H183" s="49">
        <f>LARGE(County!R1261:Z1261,3)</f>
        <v>2019</v>
      </c>
      <c r="I183" s="49">
        <f>County!C1261-F183-G183-H183</f>
        <v>5676</v>
      </c>
      <c r="J183" s="116">
        <f>County!AX1261</f>
        <v>33001</v>
      </c>
      <c r="K183" s="9"/>
      <c r="L183" s="9"/>
      <c r="M183" s="9"/>
      <c r="N183" s="9"/>
      <c r="O183" s="9"/>
      <c r="P183" s="9"/>
      <c r="Q183" s="9"/>
    </row>
    <row r="184" spans="1:17">
      <c r="A184" s="9">
        <f>IF(County!D1262=1,1,IF(County!E1262=1,2,IF(County!F1262=1,3,0)))</f>
        <v>0</v>
      </c>
      <c r="B184" s="9">
        <f>IF(County!D1262=2,1,IF(County!E1262=2,2,IF(County!F1262=2,3,0)))</f>
        <v>1</v>
      </c>
      <c r="C184" s="9">
        <f>IF(County!D1262=3,1,IF(County!E1262=3,2,IF(County!F1262=3,3,0)))</f>
        <v>3</v>
      </c>
      <c r="D184" s="9">
        <v>4</v>
      </c>
      <c r="E184" s="9" t="str">
        <f>County!A1262</f>
        <v>Carroll</v>
      </c>
      <c r="F184" s="49">
        <f>MAX(County!R1262:Z1262)</f>
        <v>4170</v>
      </c>
      <c r="G184" s="49">
        <f>LARGE(County!R1262:Z1262,2)</f>
        <v>2279</v>
      </c>
      <c r="H184" s="49">
        <f>LARGE(County!R1262:Z1262,3)</f>
        <v>1430</v>
      </c>
      <c r="I184" s="49">
        <f>County!C1262-F184-G184-H184</f>
        <v>4405</v>
      </c>
      <c r="J184" s="116">
        <f>County!AX1262</f>
        <v>33003</v>
      </c>
      <c r="K184" s="9"/>
      <c r="L184" s="9"/>
      <c r="M184" s="9"/>
      <c r="N184" s="9"/>
      <c r="O184" s="9"/>
      <c r="P184" s="9"/>
      <c r="Q184" s="9"/>
    </row>
    <row r="185" spans="1:17">
      <c r="A185" s="9">
        <f>IF(County!D1263=1,1,IF(County!E1263=1,2,IF(County!F1263=1,3,0)))</f>
        <v>0</v>
      </c>
      <c r="B185" s="9">
        <f>IF(County!D1263=2,1,IF(County!E1263=2,2,IF(County!F1263=2,3,0)))</f>
        <v>1</v>
      </c>
      <c r="C185" s="9">
        <f>IF(County!D1263=3,1,IF(County!E1263=3,2,IF(County!F1263=3,3,0)))</f>
        <v>0</v>
      </c>
      <c r="D185" s="9">
        <v>4</v>
      </c>
      <c r="E185" s="9" t="str">
        <f>County!A1263</f>
        <v>Cheshire</v>
      </c>
      <c r="F185" s="49">
        <f>MAX(County!R1263:Z1263)</f>
        <v>4533</v>
      </c>
      <c r="G185" s="49">
        <f>LARGE(County!R1263:Z1263,2)</f>
        <v>2177</v>
      </c>
      <c r="H185" s="49">
        <f>LARGE(County!R1263:Z1263,3)</f>
        <v>1888</v>
      </c>
      <c r="I185" s="49">
        <f>County!C1263-F185-G185-H185</f>
        <v>4964</v>
      </c>
      <c r="J185" s="116">
        <f>County!AX1263</f>
        <v>33005</v>
      </c>
      <c r="K185" s="9"/>
      <c r="L185" s="9"/>
      <c r="M185" s="9"/>
      <c r="N185" s="9"/>
      <c r="O185" s="9"/>
      <c r="P185" s="9"/>
      <c r="Q185" s="9"/>
    </row>
    <row r="186" spans="1:17">
      <c r="A186" s="9">
        <f>IF(County!D1264=1,1,IF(County!E1264=1,2,IF(County!F1264=1,3,0)))</f>
        <v>0</v>
      </c>
      <c r="B186" s="9">
        <f>IF(County!D1264=2,1,IF(County!E1264=2,2,IF(County!F1264=2,3,0)))</f>
        <v>1</v>
      </c>
      <c r="C186" s="9">
        <f>IF(County!D1264=3,1,IF(County!E1264=3,2,IF(County!F1264=3,3,0)))</f>
        <v>3</v>
      </c>
      <c r="D186" s="9">
        <v>4</v>
      </c>
      <c r="E186" s="9" t="str">
        <f>County!A1264</f>
        <v>Coos</v>
      </c>
      <c r="F186" s="49">
        <f>MAX(County!R1264:Z1264)</f>
        <v>2184</v>
      </c>
      <c r="G186" s="49">
        <f>LARGE(County!R1264:Z1264,2)</f>
        <v>943</v>
      </c>
      <c r="H186" s="49">
        <f>LARGE(County!R1264:Z1264,3)</f>
        <v>614</v>
      </c>
      <c r="I186" s="49">
        <f>County!C1264-F186-G186-H186</f>
        <v>2163</v>
      </c>
      <c r="J186" s="116">
        <f>County!AX1264</f>
        <v>33007</v>
      </c>
      <c r="K186" s="9"/>
      <c r="L186" s="9"/>
      <c r="M186" s="9"/>
      <c r="N186" s="9"/>
      <c r="O186" s="9"/>
      <c r="P186" s="9"/>
      <c r="Q186" s="9"/>
    </row>
    <row r="187" spans="1:17">
      <c r="A187" s="9">
        <f>IF(County!D1265=1,1,IF(County!E1265=1,2,IF(County!F1265=1,3,0)))</f>
        <v>0</v>
      </c>
      <c r="B187" s="9">
        <f>IF(County!D1265=2,1,IF(County!E1265=2,2,IF(County!F1265=2,3,0)))</f>
        <v>1</v>
      </c>
      <c r="C187" s="9">
        <f>IF(County!D1265=3,1,IF(County!E1265=3,2,IF(County!F1265=3,3,0)))</f>
        <v>3</v>
      </c>
      <c r="D187" s="9">
        <v>4</v>
      </c>
      <c r="E187" s="9" t="str">
        <f>County!A1265</f>
        <v>Grafton</v>
      </c>
      <c r="F187" s="49">
        <f>MAX(County!R1265:Z1265)</f>
        <v>4897</v>
      </c>
      <c r="G187" s="49">
        <f>LARGE(County!R1265:Z1265,2)</f>
        <v>3475</v>
      </c>
      <c r="H187" s="49">
        <f>LARGE(County!R1265:Z1265,3)</f>
        <v>1926</v>
      </c>
      <c r="I187" s="49">
        <f>County!C1265-F187-G187-H187</f>
        <v>6383</v>
      </c>
      <c r="J187" s="116">
        <f>County!AX1265</f>
        <v>33009</v>
      </c>
      <c r="K187" s="9"/>
      <c r="L187" s="9"/>
      <c r="M187" s="9"/>
      <c r="N187" s="9"/>
      <c r="O187" s="9"/>
      <c r="P187" s="9"/>
      <c r="Q187" s="9"/>
    </row>
    <row r="188" spans="1:17">
      <c r="A188" s="9">
        <f>IF(County!D1266=1,1,IF(County!E1266=1,2,IF(County!F1266=1,3,0)))</f>
        <v>0</v>
      </c>
      <c r="B188" s="9">
        <f>IF(County!D1266=2,1,IF(County!E1266=2,2,IF(County!F1266=2,3,0)))</f>
        <v>1</v>
      </c>
      <c r="C188" s="9">
        <f>IF(County!D1266=3,1,IF(County!E1266=3,2,IF(County!F1266=3,3,0)))</f>
        <v>0</v>
      </c>
      <c r="D188" s="9">
        <v>4</v>
      </c>
      <c r="E188" s="9" t="str">
        <f>County!A1266</f>
        <v>Hillsborough</v>
      </c>
      <c r="F188" s="49">
        <f>MAX(County!R1266:Z1266)</f>
        <v>29328</v>
      </c>
      <c r="G188" s="49">
        <f>LARGE(County!R1266:Z1266,2)</f>
        <v>12517</v>
      </c>
      <c r="H188" s="49">
        <f>LARGE(County!R1266:Z1266,3)</f>
        <v>9606</v>
      </c>
      <c r="I188" s="49">
        <f>County!C1266-F188-G188-H188</f>
        <v>32612</v>
      </c>
      <c r="J188" s="116">
        <f>County!AX1266</f>
        <v>33011</v>
      </c>
      <c r="K188" s="9"/>
      <c r="L188" s="9"/>
      <c r="M188" s="9"/>
      <c r="N188" s="9"/>
      <c r="O188" s="9"/>
      <c r="P188" s="9"/>
      <c r="Q188" s="9"/>
    </row>
    <row r="189" spans="1:17">
      <c r="A189" s="9">
        <f>IF(County!D1267=1,1,IF(County!E1267=1,2,IF(County!F1267=1,3,0)))</f>
        <v>0</v>
      </c>
      <c r="B189" s="9">
        <f>IF(County!D1267=2,1,IF(County!E1267=2,2,IF(County!F1267=2,3,0)))</f>
        <v>1</v>
      </c>
      <c r="C189" s="9">
        <f>IF(County!D1267=3,1,IF(County!E1267=3,2,IF(County!F1267=3,3,0)))</f>
        <v>2</v>
      </c>
      <c r="D189" s="9">
        <v>4</v>
      </c>
      <c r="E189" s="9" t="str">
        <f>County!A1267</f>
        <v>Merrimack</v>
      </c>
      <c r="F189" s="49">
        <f>MAX(County!R1267:Z1267)</f>
        <v>10959</v>
      </c>
      <c r="G189" s="49">
        <f>LARGE(County!R1267:Z1267,2)</f>
        <v>6178</v>
      </c>
      <c r="H189" s="49">
        <f>LARGE(County!R1267:Z1267,3)</f>
        <v>3814</v>
      </c>
      <c r="I189" s="49">
        <f>County!C1267-F189-G189-H189</f>
        <v>12241</v>
      </c>
      <c r="J189" s="116">
        <f>County!AX1267</f>
        <v>33013</v>
      </c>
      <c r="K189" s="9"/>
      <c r="L189" s="9"/>
      <c r="M189" s="9"/>
      <c r="N189" s="9"/>
      <c r="O189" s="9"/>
      <c r="P189" s="9"/>
      <c r="Q189" s="9"/>
    </row>
    <row r="190" spans="1:17">
      <c r="A190" s="9">
        <f>IF(County!D1268=1,1,IF(County!E1268=1,2,IF(County!F1268=1,3,0)))</f>
        <v>0</v>
      </c>
      <c r="B190" s="9">
        <f>IF(County!D1268=2,1,IF(County!E1268=2,2,IF(County!F1268=2,3,0)))</f>
        <v>1</v>
      </c>
      <c r="C190" s="9">
        <f>IF(County!D1268=3,1,IF(County!E1268=3,2,IF(County!F1268=3,3,0)))</f>
        <v>3</v>
      </c>
      <c r="D190" s="9">
        <v>4</v>
      </c>
      <c r="E190" s="9" t="str">
        <f>County!A1268</f>
        <v>Rockingham</v>
      </c>
      <c r="F190" s="49">
        <f>MAX(County!R1268:Z1268)</f>
        <v>28718</v>
      </c>
      <c r="G190" s="49">
        <f>LARGE(County!R1268:Z1268,2)</f>
        <v>10370</v>
      </c>
      <c r="H190" s="49">
        <f>LARGE(County!R1268:Z1268,3)</f>
        <v>8074</v>
      </c>
      <c r="I190" s="49">
        <f>County!C1268-F190-G190-H190</f>
        <v>26996</v>
      </c>
      <c r="J190" s="116">
        <f>County!AX1268</f>
        <v>33015</v>
      </c>
      <c r="K190" s="9"/>
      <c r="L190" s="9"/>
      <c r="M190" s="9"/>
      <c r="N190" s="9"/>
      <c r="O190" s="9"/>
      <c r="P190" s="9"/>
      <c r="Q190" s="9"/>
    </row>
    <row r="191" spans="1:17">
      <c r="A191" s="9">
        <f>IF(County!D1269=1,1,IF(County!E1269=1,2,IF(County!F1269=1,3,0)))</f>
        <v>0</v>
      </c>
      <c r="B191" s="9">
        <f>IF(County!D1269=2,1,IF(County!E1269=2,2,IF(County!F1269=2,3,0)))</f>
        <v>0</v>
      </c>
      <c r="C191" s="9">
        <f>IF(County!D1269=3,1,IF(County!E1269=3,2,IF(County!F1269=3,3,0)))</f>
        <v>1</v>
      </c>
      <c r="D191" s="9">
        <v>4</v>
      </c>
      <c r="E191" s="9" t="str">
        <f>County!A1269</f>
        <v>Strafford</v>
      </c>
      <c r="F191" s="49">
        <f>MAX(County!R1269:Z1269)</f>
        <v>7358</v>
      </c>
      <c r="G191" s="49">
        <f>LARGE(County!R1269:Z1269,2)</f>
        <v>3324</v>
      </c>
      <c r="H191" s="49">
        <f>LARGE(County!R1269:Z1269,3)</f>
        <v>3195</v>
      </c>
      <c r="I191" s="49">
        <f>County!C1269-F191-G191-H191</f>
        <v>8150</v>
      </c>
      <c r="J191" s="116">
        <f>County!AX1269</f>
        <v>33017</v>
      </c>
      <c r="K191" s="9"/>
      <c r="L191" s="9"/>
      <c r="M191" s="9"/>
      <c r="N191" s="9"/>
      <c r="O191" s="9"/>
      <c r="P191" s="9"/>
      <c r="Q191" s="9"/>
    </row>
    <row r="192" spans="1:17">
      <c r="A192" s="9">
        <f>IF(County!D1270=1,1,IF(County!E1270=1,2,IF(County!F1270=1,3,0)))</f>
        <v>0</v>
      </c>
      <c r="B192" s="9">
        <f>IF(County!D1270=2,1,IF(County!E1270=2,2,IF(County!F1270=2,3,0)))</f>
        <v>1</v>
      </c>
      <c r="C192" s="9">
        <f>IF(County!D1270=3,1,IF(County!E1270=3,2,IF(County!F1270=3,3,0)))</f>
        <v>0</v>
      </c>
      <c r="D192" s="9">
        <v>4</v>
      </c>
      <c r="E192" s="9" t="str">
        <f>County!A1270</f>
        <v>Sullivan</v>
      </c>
      <c r="F192" s="49">
        <f>MAX(County!R1270:Z1270)</f>
        <v>3080</v>
      </c>
      <c r="G192" s="49">
        <f>LARGE(County!R1270:Z1270,2)</f>
        <v>1334</v>
      </c>
      <c r="H192" s="49">
        <f>LARGE(County!R1270:Z1270,3)</f>
        <v>951</v>
      </c>
      <c r="I192" s="49">
        <f>County!C1270-F192-G192-H192</f>
        <v>3020</v>
      </c>
      <c r="J192" s="116">
        <f>County!AX1270</f>
        <v>33019</v>
      </c>
      <c r="K192" s="9"/>
      <c r="L192" s="9"/>
      <c r="M192" s="9"/>
      <c r="N192" s="9"/>
      <c r="O192" s="9"/>
      <c r="P192" s="9"/>
      <c r="Q192" s="9"/>
    </row>
    <row r="193" spans="1:17">
      <c r="A193" s="9"/>
      <c r="B193" s="9"/>
      <c r="C193" s="9"/>
      <c r="D193" s="9"/>
      <c r="E193" s="9"/>
      <c r="F193" s="49"/>
      <c r="G193" s="49"/>
      <c r="H193" s="49"/>
      <c r="I193" s="49"/>
      <c r="J193" s="116"/>
      <c r="K193" s="9"/>
      <c r="L193" s="9"/>
      <c r="M193" s="9"/>
      <c r="N193" s="9"/>
      <c r="O193" s="9"/>
      <c r="P193" s="9"/>
      <c r="Q193" s="9"/>
    </row>
    <row r="194" spans="1:17">
      <c r="A194" s="9"/>
      <c r="B194" s="9"/>
      <c r="C194" s="9"/>
      <c r="D194" s="9"/>
      <c r="E194" s="9"/>
      <c r="F194" s="49"/>
      <c r="G194" s="49"/>
      <c r="H194" s="49"/>
      <c r="I194" s="49"/>
      <c r="J194" s="116"/>
      <c r="K194" t="str">
        <f>E190</f>
        <v>Rockingham</v>
      </c>
      <c r="L194" t="str">
        <f>E191</f>
        <v>Strafford</v>
      </c>
      <c r="M194" t="str">
        <f>E192</f>
        <v>Sullivan</v>
      </c>
    </row>
    <row r="195" spans="1:17">
      <c r="A195" s="9"/>
      <c r="B195" s="9"/>
      <c r="C195" s="9"/>
      <c r="D195" s="9"/>
      <c r="E195" s="9"/>
      <c r="F195" s="49"/>
      <c r="G195" s="49"/>
      <c r="H195" s="49"/>
      <c r="I195" s="49"/>
      <c r="J195" s="116"/>
    </row>
    <row r="196" spans="1:17">
      <c r="A196" s="9"/>
      <c r="B196" s="9"/>
      <c r="C196" s="9"/>
      <c r="D196" s="9"/>
      <c r="E196" s="9"/>
      <c r="F196" s="49"/>
      <c r="G196" s="49"/>
      <c r="H196" s="49"/>
      <c r="I196" s="49"/>
      <c r="J196" s="116"/>
    </row>
    <row r="197" spans="1:17">
      <c r="A197" s="9"/>
      <c r="B197" s="9"/>
      <c r="C197" s="9"/>
      <c r="D197" s="9"/>
      <c r="E197" s="9"/>
      <c r="F197" s="49"/>
      <c r="G197" s="49"/>
      <c r="H197" s="49"/>
      <c r="I197" s="49"/>
      <c r="J197" s="116"/>
    </row>
    <row r="207" spans="1:17">
      <c r="A207" s="48" t="s">
        <v>3134</v>
      </c>
    </row>
    <row r="208" spans="1:17">
      <c r="A208" s="9">
        <v>1</v>
      </c>
      <c r="B208" s="9">
        <v>2</v>
      </c>
      <c r="C208" s="9">
        <v>3</v>
      </c>
      <c r="D208" s="9">
        <v>4</v>
      </c>
      <c r="E208" s="9" t="s">
        <v>2951</v>
      </c>
      <c r="F208" s="49" t="s">
        <v>1917</v>
      </c>
      <c r="G208" s="49" t="s">
        <v>463</v>
      </c>
      <c r="H208" s="49" t="s">
        <v>464</v>
      </c>
      <c r="I208" s="49" t="s">
        <v>465</v>
      </c>
      <c r="J208" s="116" t="s">
        <v>863</v>
      </c>
      <c r="K208" s="9" t="str">
        <f>E209</f>
        <v>Bristol</v>
      </c>
      <c r="L208" s="9" t="str">
        <f>E210</f>
        <v>Kent</v>
      </c>
      <c r="M208" s="9" t="str">
        <f>E211</f>
        <v>Newport</v>
      </c>
      <c r="N208" s="9" t="str">
        <f>E212</f>
        <v>Providence</v>
      </c>
      <c r="O208" s="9" t="str">
        <f>E213</f>
        <v>Washington</v>
      </c>
      <c r="P208" s="9"/>
    </row>
    <row r="209" spans="1:17">
      <c r="A209" s="9">
        <f>IF(County!D1853=1,1,IF(County!E1853=1,2,IF(County!F1853=1,3,0)))</f>
        <v>0</v>
      </c>
      <c r="B209" s="9">
        <f>IF(County!D1853=2,1,IF(County!E1853=2,2,IF(County!F1853=2,3,0)))</f>
        <v>1</v>
      </c>
      <c r="C209" s="9">
        <f>IF(County!D1853=3,1,IF(County!E1853=3,2,IF(County!F1853=3,3,0)))</f>
        <v>0</v>
      </c>
      <c r="D209" s="9">
        <v>4</v>
      </c>
      <c r="E209" s="9" t="str">
        <f>County!A1853</f>
        <v>Bristol</v>
      </c>
      <c r="F209" s="49">
        <f>MAX(County!R1853:Z1853)</f>
        <v>1846</v>
      </c>
      <c r="G209" s="49">
        <f>LARGE(County!R1853:Z1853,2)</f>
        <v>1256</v>
      </c>
      <c r="H209" s="49">
        <f>LARGE(County!R1853:Z1853,3)</f>
        <v>349</v>
      </c>
      <c r="I209" s="49">
        <f>County!C1853-F209-G209-H209</f>
        <v>70</v>
      </c>
      <c r="J209" s="116">
        <f>County!AX1853</f>
        <v>44001</v>
      </c>
      <c r="K209" s="9"/>
      <c r="L209" s="9"/>
      <c r="M209" s="9"/>
      <c r="N209" s="9"/>
      <c r="O209" s="9"/>
      <c r="P209" s="9"/>
      <c r="Q209" s="9"/>
    </row>
    <row r="210" spans="1:17">
      <c r="A210" s="9">
        <f>IF(County!D1854=1,1,IF(County!E1854=1,2,IF(County!F1854=1,3,0)))</f>
        <v>0</v>
      </c>
      <c r="B210" s="9">
        <f>IF(County!D1854=2,1,IF(County!E1854=2,2,IF(County!F1854=2,3,0)))</f>
        <v>1</v>
      </c>
      <c r="C210" s="9">
        <f>IF(County!D1854=3,1,IF(County!E1854=3,2,IF(County!F1854=3,3,0)))</f>
        <v>0</v>
      </c>
      <c r="D210" s="9">
        <v>4</v>
      </c>
      <c r="E210" s="9" t="str">
        <f>County!A1854</f>
        <v>Kent</v>
      </c>
      <c r="F210" s="49">
        <f>MAX(County!R1854:Z1854)</f>
        <v>8937</v>
      </c>
      <c r="G210" s="49">
        <f>LARGE(County!R1854:Z1854,2)</f>
        <v>2973</v>
      </c>
      <c r="H210" s="49">
        <f>LARGE(County!R1854:Z1854,3)</f>
        <v>1214</v>
      </c>
      <c r="I210" s="49">
        <f>County!C1854-F210-G210-H210</f>
        <v>180</v>
      </c>
      <c r="J210" s="116">
        <f>County!AX1854</f>
        <v>44003</v>
      </c>
      <c r="K210" s="9"/>
      <c r="L210" s="9"/>
      <c r="M210" s="9"/>
      <c r="N210" s="9"/>
      <c r="O210" s="9"/>
      <c r="P210" s="9"/>
      <c r="Q210" s="9"/>
    </row>
    <row r="211" spans="1:17">
      <c r="A211" s="9">
        <f>IF(County!D1855=1,1,IF(County!E1855=1,2,IF(County!F1855=1,3,0)))</f>
        <v>0</v>
      </c>
      <c r="B211" s="9">
        <f>IF(County!D1855=2,1,IF(County!E1855=2,2,IF(County!F1855=2,3,0)))</f>
        <v>1</v>
      </c>
      <c r="C211" s="9">
        <f>IF(County!D1855=3,1,IF(County!E1855=3,2,IF(County!F1855=3,3,0)))</f>
        <v>0</v>
      </c>
      <c r="D211" s="9">
        <v>4</v>
      </c>
      <c r="E211" s="9" t="str">
        <f>County!A1855</f>
        <v>Newport</v>
      </c>
      <c r="F211" s="49">
        <f>MAX(County!R1855:Z1855)</f>
        <v>3525</v>
      </c>
      <c r="G211" s="49">
        <f>LARGE(County!R1855:Z1855,2)</f>
        <v>1838</v>
      </c>
      <c r="H211" s="49">
        <f>LARGE(County!R1855:Z1855,3)</f>
        <v>710</v>
      </c>
      <c r="I211" s="49">
        <f>County!C1855-F211-G211-H211</f>
        <v>122</v>
      </c>
      <c r="J211" s="116">
        <f>County!AX1855</f>
        <v>44005</v>
      </c>
      <c r="K211" s="9"/>
      <c r="L211" s="9"/>
      <c r="M211" s="9"/>
      <c r="N211" s="9"/>
      <c r="O211" s="9"/>
      <c r="P211" s="9"/>
      <c r="Q211" s="9"/>
    </row>
    <row r="212" spans="1:17">
      <c r="A212" s="9">
        <f>IF(County!D1856=1,1,IF(County!E1856=1,2,IF(County!F1856=1,3,0)))</f>
        <v>0</v>
      </c>
      <c r="B212" s="9">
        <f>IF(County!D1856=2,1,IF(County!E1856=2,2,IF(County!F1856=2,3,0)))</f>
        <v>1</v>
      </c>
      <c r="C212" s="9">
        <f>IF(County!D1856=3,1,IF(County!E1856=3,2,IF(County!F1856=3,3,0)))</f>
        <v>0</v>
      </c>
      <c r="D212" s="9">
        <v>4</v>
      </c>
      <c r="E212" s="9" t="str">
        <f>County!A1856</f>
        <v>Providence</v>
      </c>
      <c r="F212" s="49">
        <f>MAX(County!R1856:Z1856)</f>
        <v>17651</v>
      </c>
      <c r="G212" s="49">
        <f>LARGE(County!R1856:Z1856,2)</f>
        <v>5294</v>
      </c>
      <c r="H212" s="49">
        <f>LARGE(County!R1856:Z1856,3)</f>
        <v>2702</v>
      </c>
      <c r="I212" s="49">
        <f>County!C1856-F212-G212-H212</f>
        <v>410</v>
      </c>
      <c r="J212" s="116">
        <f>County!AX1856</f>
        <v>44007</v>
      </c>
      <c r="K212" s="9"/>
      <c r="L212" s="9"/>
      <c r="M212" s="9"/>
      <c r="N212" s="9"/>
      <c r="O212" s="9"/>
      <c r="P212" s="9"/>
      <c r="Q212" s="9"/>
    </row>
    <row r="213" spans="1:17">
      <c r="A213" s="9">
        <f>IF(County!D1857=1,1,IF(County!E1857=1,2,IF(County!F1857=1,3,0)))</f>
        <v>0</v>
      </c>
      <c r="B213" s="9">
        <f>IF(County!D1857=2,1,IF(County!E1857=2,2,IF(County!F1857=2,3,0)))</f>
        <v>1</v>
      </c>
      <c r="C213" s="9">
        <f>IF(County!D1857=3,1,IF(County!E1857=3,2,IF(County!F1857=3,3,0)))</f>
        <v>0</v>
      </c>
      <c r="D213" s="9">
        <v>4</v>
      </c>
      <c r="E213" s="9" t="str">
        <f>County!A1857</f>
        <v>Washington</v>
      </c>
      <c r="F213" s="49">
        <f>MAX(County!R1857:Z1857)</f>
        <v>6150</v>
      </c>
      <c r="G213" s="49">
        <f>LARGE(County!R1857:Z1857,2)</f>
        <v>3104</v>
      </c>
      <c r="H213" s="49">
        <f>LARGE(County!R1857:Z1857,3)</f>
        <v>1135</v>
      </c>
      <c r="I213" s="49">
        <f>County!C1857-F213-G213-H213</f>
        <v>154</v>
      </c>
      <c r="J213" s="116">
        <f>County!AX1857</f>
        <v>44009</v>
      </c>
      <c r="K213" s="9"/>
      <c r="L213" s="9"/>
      <c r="M213" s="9"/>
      <c r="N213" s="9"/>
      <c r="O213" s="9"/>
      <c r="P213" s="9"/>
      <c r="Q213" s="9"/>
    </row>
    <row r="214" spans="1:17">
      <c r="A214" s="9"/>
      <c r="B214" s="9"/>
      <c r="C214" s="9"/>
      <c r="D214" s="9"/>
      <c r="E214" s="9"/>
      <c r="F214" s="49"/>
      <c r="G214" s="49"/>
      <c r="H214" s="49"/>
      <c r="I214" s="49"/>
      <c r="J214" s="116"/>
      <c r="K214" s="9"/>
      <c r="L214" s="9"/>
      <c r="M214" s="9"/>
      <c r="N214" s="9"/>
      <c r="O214" s="9"/>
      <c r="P214" s="9"/>
      <c r="Q214" s="9"/>
    </row>
    <row r="215" spans="1:17">
      <c r="A215" s="9"/>
      <c r="B215" s="9"/>
      <c r="C215" s="9"/>
      <c r="D215" s="9"/>
      <c r="E215" s="9"/>
      <c r="F215" s="49"/>
      <c r="G215" s="49"/>
      <c r="H215" s="49"/>
      <c r="I215" s="49"/>
      <c r="J215" s="116"/>
      <c r="K215" s="9"/>
      <c r="L215" s="9"/>
      <c r="M215" s="9"/>
      <c r="N215" s="9"/>
      <c r="O215" s="9"/>
      <c r="P215" s="9"/>
      <c r="Q215" s="9"/>
    </row>
    <row r="216" spans="1:17">
      <c r="A216" s="9"/>
      <c r="B216" s="9"/>
      <c r="C216" s="9"/>
      <c r="D216" s="9"/>
      <c r="E216" s="9"/>
      <c r="F216" s="49"/>
      <c r="G216" s="49"/>
      <c r="H216" s="49"/>
      <c r="I216" s="49"/>
      <c r="J216" s="116"/>
      <c r="K216" s="9"/>
      <c r="L216" s="9"/>
      <c r="M216" s="9"/>
      <c r="N216" s="9"/>
      <c r="O216" s="9"/>
      <c r="P216" s="9"/>
      <c r="Q216" s="9"/>
    </row>
    <row r="217" spans="1:17">
      <c r="A217" s="9"/>
      <c r="B217" s="9"/>
      <c r="C217" s="9"/>
      <c r="D217" s="9"/>
      <c r="E217" s="9"/>
      <c r="F217" s="49"/>
      <c r="G217" s="49"/>
      <c r="H217" s="49"/>
      <c r="I217" s="49"/>
      <c r="J217" s="116"/>
      <c r="K217" s="9"/>
      <c r="L217" s="9"/>
      <c r="M217" s="9"/>
      <c r="N217" s="9"/>
      <c r="O217" s="9"/>
      <c r="P217" s="9"/>
      <c r="Q217" s="9"/>
    </row>
    <row r="218" spans="1:17">
      <c r="A218" s="9"/>
      <c r="B218" s="9"/>
      <c r="C218" s="9"/>
      <c r="D218" s="9"/>
      <c r="E218" s="9"/>
      <c r="F218" s="49"/>
      <c r="G218" s="49"/>
      <c r="H218" s="49"/>
      <c r="I218" s="49"/>
      <c r="J218" s="116"/>
      <c r="K218" s="9"/>
      <c r="L218" s="9"/>
      <c r="M218" s="9"/>
      <c r="N218" s="9"/>
      <c r="O218" s="9"/>
      <c r="P218" s="9"/>
      <c r="Q218" s="9"/>
    </row>
    <row r="219" spans="1:17">
      <c r="A219" s="9"/>
      <c r="B219" s="9"/>
      <c r="C219" s="9"/>
      <c r="D219" s="9"/>
      <c r="E219" s="9"/>
      <c r="F219" s="49"/>
      <c r="G219" s="49"/>
      <c r="H219" s="49"/>
      <c r="I219" s="49"/>
      <c r="J219" s="116"/>
      <c r="K219" s="9"/>
      <c r="L219" s="9"/>
      <c r="M219" s="9"/>
      <c r="N219" s="9"/>
      <c r="O219" s="9"/>
      <c r="P219" s="9"/>
      <c r="Q219" s="9"/>
    </row>
    <row r="220" spans="1:17">
      <c r="A220" s="9"/>
      <c r="B220" s="9"/>
      <c r="C220" s="9"/>
      <c r="D220" s="9"/>
      <c r="E220" s="9"/>
      <c r="F220" s="49"/>
      <c r="G220" s="49"/>
      <c r="H220" s="49"/>
      <c r="I220" s="49"/>
      <c r="J220" s="116"/>
    </row>
    <row r="221" spans="1:17">
      <c r="A221" s="48" t="s">
        <v>285</v>
      </c>
    </row>
    <row r="222" spans="1:17">
      <c r="A222" s="9">
        <v>1</v>
      </c>
      <c r="B222" s="9">
        <v>2</v>
      </c>
      <c r="C222" s="9">
        <v>3</v>
      </c>
      <c r="D222" s="9">
        <v>4</v>
      </c>
      <c r="E222" s="9" t="s">
        <v>2951</v>
      </c>
      <c r="F222" s="49" t="s">
        <v>1917</v>
      </c>
      <c r="G222" s="49" t="s">
        <v>463</v>
      </c>
      <c r="H222" s="49" t="s">
        <v>464</v>
      </c>
      <c r="I222" s="49" t="s">
        <v>465</v>
      </c>
      <c r="J222" s="116" t="s">
        <v>863</v>
      </c>
      <c r="K222" s="9" t="str">
        <f>E223</f>
        <v>Addison</v>
      </c>
      <c r="L222" s="9" t="str">
        <f>E224</f>
        <v>Bennington</v>
      </c>
      <c r="M222" s="9" t="str">
        <f>E225</f>
        <v>Caledonia</v>
      </c>
      <c r="N222" s="9" t="str">
        <f>E226</f>
        <v>Chittenden</v>
      </c>
      <c r="O222" s="9" t="str">
        <f>E227</f>
        <v>Essex</v>
      </c>
      <c r="P222" s="9" t="str">
        <f>E228</f>
        <v>Franklin</v>
      </c>
      <c r="Q222" t="str">
        <f>E229</f>
        <v>Grand Isle</v>
      </c>
    </row>
    <row r="223" spans="1:17">
      <c r="A223" s="9">
        <f>IF(County!D2330=1,1,IF(County!E2330=1,2,IF(County!F2330=1,3,0)))</f>
        <v>1</v>
      </c>
      <c r="B223" s="9">
        <f>IF(County!D2330=2,1,IF(County!E2330=2,2,IF(County!F2330=2,3,0)))</f>
        <v>0</v>
      </c>
      <c r="C223" s="9">
        <f>IF(County!D2330=3,1,IF(County!E2330=3,2,IF(County!F2330=3,3,0)))</f>
        <v>3</v>
      </c>
      <c r="D223" s="9">
        <v>4</v>
      </c>
      <c r="E223" s="9" t="str">
        <f>County!A2330</f>
        <v>Addison</v>
      </c>
      <c r="F223" s="49">
        <f>MAX(County!R2330:Z2330)</f>
        <v>1144</v>
      </c>
      <c r="G223" s="49">
        <f>LARGE(County!R2330:Z2330,2)</f>
        <v>1103</v>
      </c>
      <c r="H223" s="49">
        <f>LARGE(County!R2330:Z2330,3)</f>
        <v>751</v>
      </c>
      <c r="I223" s="49">
        <f>County!C2330-F223-G223-H223</f>
        <v>824</v>
      </c>
      <c r="J223" s="116">
        <f>County!AX2330</f>
        <v>50001</v>
      </c>
      <c r="K223" s="9"/>
      <c r="L223" s="9"/>
      <c r="M223" s="9"/>
      <c r="N223" s="9"/>
      <c r="O223" s="9"/>
      <c r="P223" s="9"/>
      <c r="Q223" s="9"/>
    </row>
    <row r="224" spans="1:17">
      <c r="A224" s="9">
        <f>IF(County!D2331=1,1,IF(County!E2331=1,2,IF(County!F2331=1,3,0)))</f>
        <v>0</v>
      </c>
      <c r="B224" s="9">
        <f>IF(County!D2331=2,1,IF(County!E2331=2,2,IF(County!F2331=2,3,0)))</f>
        <v>1</v>
      </c>
      <c r="C224" s="9">
        <f>IF(County!D2331=3,1,IF(County!E2331=3,2,IF(County!F2331=3,3,0)))</f>
        <v>3</v>
      </c>
      <c r="D224" s="9">
        <v>4</v>
      </c>
      <c r="E224" s="9" t="str">
        <f>County!A2331</f>
        <v>Bennington</v>
      </c>
      <c r="F224" s="49">
        <f>MAX(County!R2331:Z2331)</f>
        <v>1410</v>
      </c>
      <c r="G224" s="49">
        <f>LARGE(County!R2331:Z2331,2)</f>
        <v>728</v>
      </c>
      <c r="H224" s="49">
        <f>LARGE(County!R2331:Z2331,3)</f>
        <v>624</v>
      </c>
      <c r="I224" s="49">
        <f>County!C2331-F224-G224-H224</f>
        <v>698</v>
      </c>
      <c r="J224" s="116">
        <f>County!AX2331</f>
        <v>50003</v>
      </c>
      <c r="K224" s="9"/>
      <c r="L224" s="9"/>
      <c r="M224" s="9"/>
      <c r="N224" s="9"/>
      <c r="O224" s="9"/>
      <c r="P224" s="9"/>
      <c r="Q224" s="9"/>
    </row>
    <row r="225" spans="1:17">
      <c r="A225" s="9">
        <f>IF(County!D2332=1,1,IF(County!E2332=1,2,IF(County!F2332=1,3,0)))</f>
        <v>0</v>
      </c>
      <c r="B225" s="9">
        <f>IF(County!D2332=2,1,IF(County!E2332=2,2,IF(County!F2332=2,3,0)))</f>
        <v>1</v>
      </c>
      <c r="C225" s="9">
        <f>IF(County!D2332=3,1,IF(County!E2332=3,2,IF(County!F2332=3,3,0)))</f>
        <v>3</v>
      </c>
      <c r="D225" s="9">
        <v>4</v>
      </c>
      <c r="E225" s="9" t="str">
        <f>County!A2332</f>
        <v>Caledonia</v>
      </c>
      <c r="F225" s="49">
        <f>MAX(County!R2332:Z2332)</f>
        <v>948</v>
      </c>
      <c r="G225" s="49">
        <f>LARGE(County!R2332:Z2332,2)</f>
        <v>910</v>
      </c>
      <c r="H225" s="49">
        <f>LARGE(County!R2332:Z2332,3)</f>
        <v>649</v>
      </c>
      <c r="I225" s="49">
        <f>County!C2332-F225-G225-H225</f>
        <v>640</v>
      </c>
      <c r="J225" s="116">
        <f>County!AX2332</f>
        <v>50005</v>
      </c>
      <c r="K225" s="9"/>
      <c r="L225" s="9"/>
      <c r="M225" s="9"/>
      <c r="N225" s="9"/>
      <c r="O225" s="9"/>
      <c r="P225" s="9"/>
      <c r="Q225" s="9"/>
    </row>
    <row r="226" spans="1:17">
      <c r="A226" s="9">
        <f>IF(County!D2333=1,1,IF(County!E2333=1,2,IF(County!F2333=1,3,0)))</f>
        <v>1</v>
      </c>
      <c r="B226" s="9">
        <f>IF(County!D2333=2,1,IF(County!E2333=2,2,IF(County!F2333=2,3,0)))</f>
        <v>0</v>
      </c>
      <c r="C226" s="9">
        <f>IF(County!D2333=3,1,IF(County!E2333=3,2,IF(County!F2333=3,3,0)))</f>
        <v>3</v>
      </c>
      <c r="D226" s="9">
        <v>4</v>
      </c>
      <c r="E226" s="9" t="str">
        <f>County!A2333</f>
        <v>Chittenden</v>
      </c>
      <c r="F226" s="49">
        <f>MAX(County!R2333:Z2333)</f>
        <v>4946</v>
      </c>
      <c r="G226" s="49">
        <f>LARGE(County!R2333:Z2333,2)</f>
        <v>3719</v>
      </c>
      <c r="H226" s="49">
        <f>LARGE(County!R2333:Z2333,3)</f>
        <v>2965</v>
      </c>
      <c r="I226" s="49">
        <f>County!C2333-F226-G226-H226</f>
        <v>2476</v>
      </c>
      <c r="J226" s="116">
        <f>County!AX2333</f>
        <v>50007</v>
      </c>
      <c r="K226" s="9"/>
      <c r="L226" s="9"/>
      <c r="M226" s="9"/>
      <c r="N226" s="9"/>
      <c r="O226" s="9"/>
      <c r="P226" s="9"/>
      <c r="Q226" s="9"/>
    </row>
    <row r="227" spans="1:17">
      <c r="A227" s="9">
        <f>IF(County!D2334=1,1,IF(County!E2334=1,2,IF(County!F2334=1,3,0)))</f>
        <v>0</v>
      </c>
      <c r="B227" s="9">
        <f>IF(County!D2334=2,1,IF(County!E2334=2,2,IF(County!F2334=2,3,0)))</f>
        <v>1</v>
      </c>
      <c r="C227" s="9">
        <f>IF(County!D2334=3,1,IF(County!E2334=3,2,IF(County!F2334=3,3,0)))</f>
        <v>3</v>
      </c>
      <c r="D227" s="9">
        <v>4</v>
      </c>
      <c r="E227" s="9" t="str">
        <f>County!A2334</f>
        <v>Essex</v>
      </c>
      <c r="F227" s="49">
        <f>MAX(County!R2334:Z2334)</f>
        <v>375</v>
      </c>
      <c r="G227" s="49">
        <f>LARGE(County!R2334:Z2334,2)</f>
        <v>195</v>
      </c>
      <c r="H227" s="49">
        <f>LARGE(County!R2334:Z2334,3)</f>
        <v>150</v>
      </c>
      <c r="I227" s="49">
        <f>County!C2334-F227-G227-H227</f>
        <v>153</v>
      </c>
      <c r="J227" s="116">
        <f>County!AX2334</f>
        <v>50009</v>
      </c>
      <c r="K227" s="9"/>
      <c r="L227" s="9"/>
      <c r="M227" s="9"/>
      <c r="N227" s="9"/>
      <c r="O227" s="9"/>
      <c r="P227" s="9"/>
      <c r="Q227" s="9"/>
    </row>
    <row r="228" spans="1:17">
      <c r="A228" s="9">
        <f>IF(County!D2335=1,1,IF(County!E2335=1,2,IF(County!F2335=1,3,0)))</f>
        <v>0</v>
      </c>
      <c r="B228" s="9">
        <f>IF(County!D2335=2,1,IF(County!E2335=2,2,IF(County!F2335=2,3,0)))</f>
        <v>1</v>
      </c>
      <c r="C228" s="9">
        <f>IF(County!D2335=3,1,IF(County!E2335=3,2,IF(County!F2335=3,3,0)))</f>
        <v>3</v>
      </c>
      <c r="D228" s="9">
        <v>4</v>
      </c>
      <c r="E228" s="9" t="str">
        <f>County!A2335</f>
        <v>Franklin</v>
      </c>
      <c r="F228" s="49">
        <f>MAX(County!R2335:Z2335)</f>
        <v>1681</v>
      </c>
      <c r="G228" s="49">
        <f>LARGE(County!R2335:Z2335,2)</f>
        <v>1175</v>
      </c>
      <c r="H228" s="49">
        <f>LARGE(County!R2335:Z2335,3)</f>
        <v>907</v>
      </c>
      <c r="I228" s="49">
        <f>County!C2335-F228-G228-H228</f>
        <v>891</v>
      </c>
      <c r="J228" s="116">
        <f>County!AX2335</f>
        <v>50011</v>
      </c>
      <c r="K228" s="9"/>
      <c r="L228" s="9"/>
      <c r="M228" s="9"/>
      <c r="N228" s="9"/>
      <c r="O228" s="9"/>
      <c r="P228" s="9"/>
      <c r="Q228" s="9"/>
    </row>
    <row r="229" spans="1:17">
      <c r="A229" s="9">
        <f>IF(County!D2336=1,1,IF(County!E2336=1,2,IF(County!F2336=1,3,0)))</f>
        <v>0</v>
      </c>
      <c r="B229" s="9">
        <f>IF(County!D2336=2,1,IF(County!E2336=2,2,IF(County!F2336=2,3,0)))</f>
        <v>1</v>
      </c>
      <c r="C229" s="9">
        <f>IF(County!D2336=3,1,IF(County!E2336=3,2,IF(County!F2336=3,3,0)))</f>
        <v>3</v>
      </c>
      <c r="D229" s="9">
        <v>4</v>
      </c>
      <c r="E229" s="9" t="str">
        <f>County!A2336</f>
        <v>Grand Isle</v>
      </c>
      <c r="F229" s="49">
        <f>MAX(County!R2336:Z2336)</f>
        <v>372</v>
      </c>
      <c r="G229" s="49">
        <f>LARGE(County!R2336:Z2336,2)</f>
        <v>290</v>
      </c>
      <c r="H229" s="49">
        <f>LARGE(County!R2336:Z2336,3)</f>
        <v>153</v>
      </c>
      <c r="I229" s="49">
        <f>County!C2336-F229-G229-H229</f>
        <v>185</v>
      </c>
      <c r="J229" s="116">
        <f>County!AX2336</f>
        <v>50013</v>
      </c>
      <c r="K229" s="9"/>
      <c r="L229" s="9"/>
      <c r="M229" s="9"/>
      <c r="N229" s="9"/>
      <c r="O229" s="9"/>
      <c r="P229" s="9"/>
      <c r="Q229" s="9"/>
    </row>
    <row r="230" spans="1:17">
      <c r="A230" s="9">
        <f>IF(County!D2337=1,1,IF(County!E2337=1,2,IF(County!F2337=1,3,0)))</f>
        <v>1</v>
      </c>
      <c r="B230" s="9">
        <f>IF(County!D2337=2,1,IF(County!E2337=2,2,IF(County!F2337=2,3,0)))</f>
        <v>0</v>
      </c>
      <c r="C230" s="9">
        <f>IF(County!D2337=3,1,IF(County!E2337=3,2,IF(County!F2337=3,3,0)))</f>
        <v>3</v>
      </c>
      <c r="D230" s="9">
        <v>4</v>
      </c>
      <c r="E230" s="9" t="str">
        <f>County!A2337</f>
        <v>Lamoille</v>
      </c>
      <c r="F230" s="49">
        <f>MAX(County!R2337:Z2337)</f>
        <v>725</v>
      </c>
      <c r="G230" s="49">
        <f>LARGE(County!R2337:Z2337,2)</f>
        <v>584</v>
      </c>
      <c r="H230" s="49">
        <f>LARGE(County!R2337:Z2337,3)</f>
        <v>435</v>
      </c>
      <c r="I230" s="49">
        <f>County!C2337-F230-G230-H230</f>
        <v>323</v>
      </c>
      <c r="J230" s="116">
        <f>County!AX2337</f>
        <v>50015</v>
      </c>
      <c r="K230" s="9"/>
      <c r="L230" s="9"/>
      <c r="M230" s="9"/>
      <c r="N230" s="9"/>
      <c r="O230" s="9"/>
      <c r="P230" s="9"/>
      <c r="Q230" s="9"/>
    </row>
    <row r="231" spans="1:17">
      <c r="A231" s="9">
        <f>IF(County!D2338=1,1,IF(County!E2338=1,2,IF(County!F2338=1,3,0)))</f>
        <v>0</v>
      </c>
      <c r="B231" s="9">
        <f>IF(County!D2338=2,1,IF(County!E2338=2,2,IF(County!F2338=2,3,0)))</f>
        <v>1</v>
      </c>
      <c r="C231" s="9">
        <f>IF(County!D2338=3,1,IF(County!E2338=3,2,IF(County!F2338=3,3,0)))</f>
        <v>3</v>
      </c>
      <c r="D231" s="9">
        <v>4</v>
      </c>
      <c r="E231" s="9" t="str">
        <f>County!A2338</f>
        <v>Orange</v>
      </c>
      <c r="F231" s="49">
        <f>MAX(County!R2338:Z2338)</f>
        <v>922</v>
      </c>
      <c r="G231" s="49">
        <f>LARGE(County!R2338:Z2338,2)</f>
        <v>779</v>
      </c>
      <c r="H231" s="49">
        <f>LARGE(County!R2338:Z2338,3)</f>
        <v>449</v>
      </c>
      <c r="I231" s="49">
        <f>County!C2338-F231-G231-H231</f>
        <v>585</v>
      </c>
      <c r="J231" s="116">
        <f>County!AX2338</f>
        <v>50017</v>
      </c>
      <c r="K231" s="9"/>
      <c r="L231" s="9"/>
      <c r="M231" s="9"/>
      <c r="N231" s="9"/>
      <c r="O231" s="9"/>
      <c r="P231" s="9"/>
      <c r="Q231" s="9"/>
    </row>
    <row r="232" spans="1:17">
      <c r="A232" s="9">
        <f>IF(County!D2339=1,1,IF(County!E2339=1,2,IF(County!F2339=1,3,0)))</f>
        <v>0</v>
      </c>
      <c r="B232" s="9">
        <f>IF(County!D2339=2,1,IF(County!E2339=2,2,IF(County!F2339=2,3,0)))</f>
        <v>1</v>
      </c>
      <c r="C232" s="9">
        <f>IF(County!D2339=3,1,IF(County!E2339=3,2,IF(County!F2339=3,3,0)))</f>
        <v>3</v>
      </c>
      <c r="D232" s="9">
        <v>4</v>
      </c>
      <c r="E232" s="9" t="str">
        <f>County!A2339</f>
        <v>Orleans</v>
      </c>
      <c r="F232" s="49">
        <f>MAX(County!R2339:Z2339)</f>
        <v>937</v>
      </c>
      <c r="G232" s="49">
        <f>LARGE(County!R2339:Z2339,2)</f>
        <v>695</v>
      </c>
      <c r="H232" s="49">
        <f>LARGE(County!R2339:Z2339,3)</f>
        <v>514</v>
      </c>
      <c r="I232" s="49">
        <f>County!C2339-F232-G232-H232</f>
        <v>447</v>
      </c>
      <c r="J232" s="116">
        <f>County!AX2339</f>
        <v>50019</v>
      </c>
      <c r="K232" s="9"/>
      <c r="L232" s="9"/>
      <c r="M232" s="9"/>
      <c r="N232" s="9"/>
      <c r="O232" s="9"/>
      <c r="P232" s="9"/>
      <c r="Q232" s="9"/>
    </row>
    <row r="233" spans="1:17">
      <c r="A233" s="9">
        <f>IF(County!D2340=1,1,IF(County!E2340=1,2,IF(County!F2340=1,3,0)))</f>
        <v>0</v>
      </c>
      <c r="B233" s="9">
        <f>IF(County!D2340=2,1,IF(County!E2340=2,2,IF(County!F2340=2,3,0)))</f>
        <v>1</v>
      </c>
      <c r="C233" s="9">
        <f>IF(County!D2340=3,1,IF(County!E2340=3,2,IF(County!F2340=3,3,0)))</f>
        <v>3</v>
      </c>
      <c r="D233" s="9">
        <v>4</v>
      </c>
      <c r="E233" s="9" t="str">
        <f>County!A2340</f>
        <v>Rutland</v>
      </c>
      <c r="F233" s="49">
        <f>MAX(County!R2340:Z2340)</f>
        <v>3029</v>
      </c>
      <c r="G233" s="49">
        <f>LARGE(County!R2340:Z2340,2)</f>
        <v>2434</v>
      </c>
      <c r="H233" s="49">
        <f>LARGE(County!R2340:Z2340,3)</f>
        <v>1479</v>
      </c>
      <c r="I233" s="49">
        <f>County!C2340-F233-G233-H233</f>
        <v>1243</v>
      </c>
      <c r="J233" s="116">
        <f>County!AX2340</f>
        <v>50021</v>
      </c>
      <c r="K233" s="9"/>
      <c r="L233" s="9"/>
      <c r="M233" s="9"/>
      <c r="N233" s="9"/>
      <c r="O233" s="9"/>
      <c r="P233" s="9"/>
      <c r="Q233" s="9"/>
    </row>
    <row r="234" spans="1:17">
      <c r="A234" s="9">
        <f>IF(County!D2341=1,1,IF(County!E2341=1,2,IF(County!F2341=1,3,0)))</f>
        <v>1</v>
      </c>
      <c r="B234" s="9">
        <f>IF(County!D2341=2,1,IF(County!E2341=2,2,IF(County!F2341=2,3,0)))</f>
        <v>0</v>
      </c>
      <c r="C234" s="9">
        <f>IF(County!D2341=3,1,IF(County!E2341=3,2,IF(County!F2341=3,3,0)))</f>
        <v>3</v>
      </c>
      <c r="D234" s="9">
        <v>4</v>
      </c>
      <c r="E234" s="9" t="str">
        <f>County!A2341</f>
        <v>Washington</v>
      </c>
      <c r="F234" s="49">
        <f>MAX(County!R2341:Z2341)</f>
        <v>1928</v>
      </c>
      <c r="G234" s="49">
        <f>LARGE(County!R2341:Z2341,2)</f>
        <v>1615</v>
      </c>
      <c r="H234" s="49">
        <f>LARGE(County!R2341:Z2341,3)</f>
        <v>1114</v>
      </c>
      <c r="I234" s="49">
        <f>County!C2341-F234-G234-H234</f>
        <v>901</v>
      </c>
      <c r="J234" s="116">
        <f>County!AX2341</f>
        <v>50023</v>
      </c>
      <c r="K234" t="str">
        <f>E230</f>
        <v>Lamoille</v>
      </c>
      <c r="L234" t="str">
        <f>E231</f>
        <v>Orange</v>
      </c>
      <c r="M234" t="str">
        <f>E232</f>
        <v>Orleans</v>
      </c>
      <c r="N234" t="str">
        <f>E233</f>
        <v>Rutland</v>
      </c>
      <c r="O234" t="str">
        <f>E234</f>
        <v>Washington</v>
      </c>
      <c r="P234" t="str">
        <f>E235</f>
        <v>Windham</v>
      </c>
      <c r="Q234" t="str">
        <f>E236</f>
        <v>Windsor</v>
      </c>
    </row>
    <row r="235" spans="1:17">
      <c r="A235" s="9">
        <f>IF(County!D2342=1,1,IF(County!E2342=1,2,IF(County!F2342=1,3,0)))</f>
        <v>0</v>
      </c>
      <c r="B235" s="9">
        <f>IF(County!D2342=2,1,IF(County!E2342=2,2,IF(County!F2342=2,3,0)))</f>
        <v>1</v>
      </c>
      <c r="C235" s="9">
        <f>IF(County!D2342=3,1,IF(County!E2342=3,2,IF(County!F2342=3,3,0)))</f>
        <v>3</v>
      </c>
      <c r="D235" s="9">
        <v>4</v>
      </c>
      <c r="E235" s="9" t="str">
        <f>County!A2342</f>
        <v>Windham</v>
      </c>
      <c r="F235" s="49">
        <f>MAX(County!R2342:Z2342)</f>
        <v>1274</v>
      </c>
      <c r="G235" s="49">
        <f>LARGE(County!R2342:Z2342,2)</f>
        <v>843</v>
      </c>
      <c r="H235" s="49">
        <f>LARGE(County!R2342:Z2342,3)</f>
        <v>617</v>
      </c>
      <c r="I235" s="49">
        <f>County!C2342-F235-G235-H235</f>
        <v>719</v>
      </c>
      <c r="J235" s="116">
        <f>County!AX2342</f>
        <v>50025</v>
      </c>
    </row>
    <row r="236" spans="1:17">
      <c r="A236" s="9">
        <f>IF(County!D2343=1,1,IF(County!E2343=1,2,IF(County!F2343=1,3,0)))</f>
        <v>0</v>
      </c>
      <c r="B236" s="9">
        <f>IF(County!D2343=2,1,IF(County!E2343=2,2,IF(County!F2343=2,3,0)))</f>
        <v>1</v>
      </c>
      <c r="C236" s="9">
        <f>IF(County!D2343=3,1,IF(County!E2343=3,2,IF(County!F2343=3,3,0)))</f>
        <v>3</v>
      </c>
      <c r="D236" s="9">
        <v>4</v>
      </c>
      <c r="E236" s="9" t="str">
        <f>County!A2343</f>
        <v>Windsor</v>
      </c>
      <c r="F236" s="49">
        <f>MAX(County!R2343:Z2343)</f>
        <v>2005</v>
      </c>
      <c r="G236" s="49">
        <f>LARGE(County!R2343:Z2343,2)</f>
        <v>1742</v>
      </c>
      <c r="H236" s="49">
        <f>LARGE(County!R2343:Z2343,3)</f>
        <v>974</v>
      </c>
      <c r="I236" s="49">
        <f>County!C2343-F236-G236-H236</f>
        <v>1054</v>
      </c>
      <c r="J236" s="116">
        <f>County!AX2343</f>
        <v>50027</v>
      </c>
    </row>
    <row r="237" spans="1:17">
      <c r="A237" s="9"/>
      <c r="B237" s="9"/>
      <c r="C237" s="9"/>
      <c r="D237" s="9"/>
      <c r="E237" s="9"/>
      <c r="F237" s="49"/>
      <c r="G237" s="49"/>
      <c r="H237" s="49"/>
      <c r="I237" s="49"/>
      <c r="J237" s="116"/>
    </row>
  </sheetData>
  <phoneticPr fontId="8"/>
  <pageMargins left="0.75" right="0.75" top="1" bottom="1" header="0.5" footer="0.5"/>
  <pageSetup paperSize="0" orientation="portrait" horizontalDpi="4294967292" verticalDpi="4294967292"/>
  <drawing r:id="rId1"/>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enableFormatConditionsCalculation="0"/>
  <dimension ref="A1:W58"/>
  <sheetViews>
    <sheetView workbookViewId="0">
      <selection activeCell="G2" sqref="G2"/>
    </sheetView>
  </sheetViews>
  <sheetFormatPr baseColWidth="10" defaultRowHeight="13" x14ac:dyDescent="0"/>
  <cols>
    <col min="1" max="1" width="4.7109375" style="51" customWidth="1"/>
    <col min="2" max="2" width="12.7109375" style="51" customWidth="1"/>
    <col min="3" max="3" width="7.7109375" style="51" customWidth="1"/>
    <col min="4" max="4" width="12.7109375" style="52" customWidth="1"/>
    <col min="5" max="5" width="5.7109375" style="72" customWidth="1"/>
    <col min="6" max="6" width="12.7109375" style="75" customWidth="1"/>
    <col min="7" max="7" width="8.7109375" style="74" customWidth="1"/>
    <col min="8" max="8" width="4.7109375" style="74" customWidth="1"/>
    <col min="9" max="9" width="4.7109375" style="51" customWidth="1"/>
    <col min="10" max="10" width="12.7109375" style="74" customWidth="1"/>
    <col min="11" max="11" width="8.7109375" style="74" customWidth="1"/>
    <col min="12" max="12" width="12.7109375" style="52" customWidth="1"/>
    <col min="13" max="13" width="5.7109375" style="72" customWidth="1"/>
    <col min="14" max="14" width="12.7109375" style="51" customWidth="1"/>
    <col min="15" max="15" width="8.7109375" style="51" customWidth="1"/>
    <col min="16" max="16" width="5.28515625" style="51" customWidth="1"/>
    <col min="17" max="17" width="4.7109375" style="51" customWidth="1"/>
    <col min="18" max="18" width="12.7109375" style="51" customWidth="1"/>
    <col min="19" max="19" width="8.7109375" style="51" customWidth="1"/>
    <col min="20" max="20" width="12.7109375" style="52" customWidth="1"/>
    <col min="21" max="21" width="5.7109375" style="72" customWidth="1"/>
    <col min="22" max="22" width="12.7109375" style="51" customWidth="1"/>
    <col min="23" max="23" width="8.7109375" style="51" customWidth="1"/>
    <col min="24" max="16384" width="10.7109375" style="51"/>
  </cols>
  <sheetData>
    <row r="1" spans="1:23">
      <c r="A1" s="51" t="s">
        <v>2770</v>
      </c>
      <c r="B1" s="72" t="s">
        <v>1619</v>
      </c>
      <c r="C1" s="72" t="s">
        <v>1645</v>
      </c>
      <c r="D1" s="76" t="s">
        <v>985</v>
      </c>
      <c r="E1" s="72" t="s">
        <v>2979</v>
      </c>
      <c r="F1" s="254" t="str">
        <f>Candidates!F2</f>
        <v>Kasich</v>
      </c>
      <c r="G1" s="254"/>
      <c r="H1" s="70"/>
      <c r="I1" s="51" t="s">
        <v>2770</v>
      </c>
      <c r="J1" s="72" t="s">
        <v>1619</v>
      </c>
      <c r="K1" s="72" t="s">
        <v>1645</v>
      </c>
      <c r="L1" s="76" t="s">
        <v>985</v>
      </c>
      <c r="M1" s="72" t="s">
        <v>2979</v>
      </c>
      <c r="N1" s="255" t="str">
        <f>Candidates!F3</f>
        <v>Bush</v>
      </c>
      <c r="O1" s="256"/>
      <c r="P1" s="71"/>
      <c r="Q1" s="51" t="s">
        <v>2770</v>
      </c>
      <c r="R1" s="72" t="s">
        <v>1619</v>
      </c>
      <c r="S1" s="72" t="s">
        <v>1645</v>
      </c>
      <c r="T1" s="76" t="s">
        <v>985</v>
      </c>
      <c r="U1" s="72" t="s">
        <v>2979</v>
      </c>
      <c r="V1" s="257" t="str">
        <f>Candidates!F4</f>
        <v>Rubio</v>
      </c>
      <c r="W1" s="258"/>
    </row>
    <row r="2" spans="1:23">
      <c r="A2" s="51">
        <v>1</v>
      </c>
      <c r="B2" s="73" t="e">
        <f>VLOOKUP(G2,State!AA$3:BM$44,39,0)</f>
        <v>#DIV/0!</v>
      </c>
      <c r="C2" s="51" t="e">
        <f>VLOOKUP(B2,State!$A$3:$B$42,2,0)</f>
        <v>#DIV/0!</v>
      </c>
      <c r="D2" s="52" t="e">
        <f>VLOOKUP(B2,State!$A$3:$C$42,3,0)</f>
        <v>#DIV/0!</v>
      </c>
      <c r="E2" s="72" t="e">
        <f>IF(VLOOKUP(B2,State!$A$3:$O$42,7,0)=1,"•","")</f>
        <v>#DIV/0!</v>
      </c>
      <c r="F2" s="52" t="e">
        <f>VLOOKUP(B2,State!$A$3:$Z$42,24,0)</f>
        <v>#DIV/0!</v>
      </c>
      <c r="G2" s="74" t="e">
        <f>MAX(State!AA3:AA57)</f>
        <v>#DIV/0!</v>
      </c>
      <c r="I2" s="51">
        <v>1</v>
      </c>
      <c r="J2" s="73" t="e">
        <f>VLOOKUP(O2,State!AC$3:BM$44,37,0)</f>
        <v>#DIV/0!</v>
      </c>
      <c r="K2" s="51" t="e">
        <f>VLOOKUP(J2,State!$A$3:$B$42,2,0)</f>
        <v>#DIV/0!</v>
      </c>
      <c r="L2" s="52" t="e">
        <f>VLOOKUP(J2,State!$A$3:$C$42,3,0)</f>
        <v>#DIV/0!</v>
      </c>
      <c r="M2" s="72" t="e">
        <f>IF(VLOOKUP(J2,State!$A$3:$P$42,8,0)=1,"•","")</f>
        <v>#DIV/0!</v>
      </c>
      <c r="N2" s="52" t="e">
        <f>VLOOKUP(J2,State!$A$3:$AB$42,26,0)</f>
        <v>#DIV/0!</v>
      </c>
      <c r="O2" s="74" t="e">
        <f>MAX(State!AC3:AC57)</f>
        <v>#DIV/0!</v>
      </c>
      <c r="P2" s="74"/>
      <c r="Q2" s="51">
        <v>1</v>
      </c>
      <c r="R2" s="73" t="e">
        <f>VLOOKUP(W2,State!AE$3:BM$44,35,0)</f>
        <v>#DIV/0!</v>
      </c>
      <c r="S2" s="51" t="e">
        <f>VLOOKUP(R2,State!$A$3:$B$42,2,0)</f>
        <v>#DIV/0!</v>
      </c>
      <c r="T2" s="52" t="e">
        <f>VLOOKUP(R2,State!$A$3:$C$42,3,0)</f>
        <v>#DIV/0!</v>
      </c>
      <c r="U2" s="72" t="e">
        <f>IF(VLOOKUP(R2,State!$A$3:$Q$42,9,0)=1,"•","")</f>
        <v>#DIV/0!</v>
      </c>
      <c r="V2" s="52" t="e">
        <f>VLOOKUP(R2,State!$A$3:$AD$42,28,0)</f>
        <v>#DIV/0!</v>
      </c>
      <c r="W2" s="74" t="e">
        <f>MAX(State!AE3:AE57)</f>
        <v>#DIV/0!</v>
      </c>
    </row>
    <row r="3" spans="1:23">
      <c r="A3" s="51">
        <v>2</v>
      </c>
      <c r="B3" s="73" t="e">
        <f>VLOOKUP(G3,State!AA$3:BM$44,39,0)</f>
        <v>#DIV/0!</v>
      </c>
      <c r="C3" s="51" t="e">
        <f>VLOOKUP(B3,State!$A$3:$B$42,2,0)</f>
        <v>#DIV/0!</v>
      </c>
      <c r="D3" s="52" t="e">
        <f>VLOOKUP(B3,State!$A$3:$C$42,3,0)</f>
        <v>#DIV/0!</v>
      </c>
      <c r="E3" s="72" t="e">
        <f>IF(VLOOKUP(B3,State!$A$3:$O$42,7,0)=1,"•","")</f>
        <v>#DIV/0!</v>
      </c>
      <c r="F3" s="52" t="e">
        <f>VLOOKUP(B3,State!$A$3:$Z$42,24,0)</f>
        <v>#DIV/0!</v>
      </c>
      <c r="G3" s="74" t="e">
        <f>LARGE(State!AA$3:AA$57,2)</f>
        <v>#DIV/0!</v>
      </c>
      <c r="I3" s="51">
        <v>2</v>
      </c>
      <c r="J3" s="73" t="e">
        <f>VLOOKUP(O3,State!AC$3:BM$44,37,0)</f>
        <v>#DIV/0!</v>
      </c>
      <c r="K3" s="51" t="e">
        <f>VLOOKUP(J3,State!$A$3:$B$42,2,0)</f>
        <v>#DIV/0!</v>
      </c>
      <c r="L3" s="52" t="e">
        <f>VLOOKUP(J3,State!$A$3:$C$42,3,0)</f>
        <v>#DIV/0!</v>
      </c>
      <c r="M3" s="72" t="e">
        <f>IF(VLOOKUP(J3,State!$A$3:$P$42,8,0)=1,"•","")</f>
        <v>#DIV/0!</v>
      </c>
      <c r="N3" s="52" t="e">
        <f>VLOOKUP(J3,State!$A$3:$AB$42,26,0)</f>
        <v>#DIV/0!</v>
      </c>
      <c r="O3" s="74" t="e">
        <f>LARGE(State!AC$3:AC$57,2)</f>
        <v>#DIV/0!</v>
      </c>
      <c r="P3" s="74"/>
      <c r="Q3" s="51">
        <v>2</v>
      </c>
      <c r="R3" s="73" t="e">
        <f>VLOOKUP(W3,State!AE$3:BM$44,35,0)</f>
        <v>#DIV/0!</v>
      </c>
      <c r="S3" s="51" t="e">
        <f>VLOOKUP(R3,State!$A$3:$B$42,2,0)</f>
        <v>#DIV/0!</v>
      </c>
      <c r="T3" s="52" t="e">
        <f>VLOOKUP(R3,State!$A$3:$C$42,3,0)</f>
        <v>#DIV/0!</v>
      </c>
      <c r="U3" s="72" t="e">
        <f>IF(VLOOKUP(R3,State!$A$3:$Q$42,9,0)=1,"•","")</f>
        <v>#DIV/0!</v>
      </c>
      <c r="V3" s="52" t="e">
        <f>VLOOKUP(R3,State!$A$3:$AD$42,28,0)</f>
        <v>#DIV/0!</v>
      </c>
      <c r="W3" s="74" t="e">
        <f>LARGE(State!AE$3:AE$57,2)</f>
        <v>#DIV/0!</v>
      </c>
    </row>
    <row r="4" spans="1:23">
      <c r="A4" s="51">
        <v>3</v>
      </c>
      <c r="B4" s="73" t="e">
        <f>VLOOKUP(G4,State!AA$3:BM$44,39,0)</f>
        <v>#DIV/0!</v>
      </c>
      <c r="C4" s="51" t="e">
        <f>VLOOKUP(B4,State!$A$3:$B$42,2,0)</f>
        <v>#DIV/0!</v>
      </c>
      <c r="D4" s="52" t="e">
        <f>VLOOKUP(B4,State!$A$3:$C$42,3,0)</f>
        <v>#DIV/0!</v>
      </c>
      <c r="E4" s="72" t="e">
        <f>IF(VLOOKUP(B4,State!$A$3:$O$42,7,0)=1,"•","")</f>
        <v>#DIV/0!</v>
      </c>
      <c r="F4" s="52" t="e">
        <f>VLOOKUP(B4,State!$A$3:$Z$42,24,0)</f>
        <v>#DIV/0!</v>
      </c>
      <c r="G4" s="74" t="e">
        <f>LARGE(State!AA$3:AA$57,3)</f>
        <v>#DIV/0!</v>
      </c>
      <c r="I4" s="51">
        <v>3</v>
      </c>
      <c r="J4" s="73" t="e">
        <f>VLOOKUP(O4,State!AC$3:BM$44,37,0)</f>
        <v>#DIV/0!</v>
      </c>
      <c r="K4" s="51" t="e">
        <f>VLOOKUP(J4,State!$A$3:$B$42,2,0)</f>
        <v>#DIV/0!</v>
      </c>
      <c r="L4" s="52" t="e">
        <f>VLOOKUP(J4,State!$A$3:$C$42,3,0)</f>
        <v>#DIV/0!</v>
      </c>
      <c r="M4" s="72" t="e">
        <f>IF(VLOOKUP(J4,State!$A$3:$P$42,8,0)=1,"•","")</f>
        <v>#DIV/0!</v>
      </c>
      <c r="N4" s="52" t="e">
        <f>VLOOKUP(J4,State!$A$3:$AB$42,26,0)</f>
        <v>#DIV/0!</v>
      </c>
      <c r="O4" s="74" t="e">
        <f>LARGE(State!AC$3:AC$57,3)</f>
        <v>#DIV/0!</v>
      </c>
      <c r="P4" s="74"/>
      <c r="Q4" s="51">
        <v>3</v>
      </c>
      <c r="R4" s="73" t="e">
        <f>VLOOKUP(W4,State!AE$3:BM$44,35,0)</f>
        <v>#DIV/0!</v>
      </c>
      <c r="S4" s="51" t="e">
        <f>VLOOKUP(R4,State!$A$3:$B$42,2,0)</f>
        <v>#DIV/0!</v>
      </c>
      <c r="T4" s="52" t="e">
        <f>VLOOKUP(R4,State!$A$3:$C$42,3,0)</f>
        <v>#DIV/0!</v>
      </c>
      <c r="U4" s="72" t="e">
        <f>IF(VLOOKUP(R4,State!$A$3:$Q$42,9,0)=1,"•","")</f>
        <v>#DIV/0!</v>
      </c>
      <c r="V4" s="52" t="e">
        <f>VLOOKUP(R4,State!$A$3:$AD$42,28,0)</f>
        <v>#DIV/0!</v>
      </c>
      <c r="W4" s="74" t="e">
        <f>LARGE(State!AE$3:AE$57,3)</f>
        <v>#DIV/0!</v>
      </c>
    </row>
    <row r="5" spans="1:23">
      <c r="A5" s="51">
        <v>4</v>
      </c>
      <c r="B5" s="73" t="e">
        <f>VLOOKUP(G5,State!AA$3:BM$44,39,0)</f>
        <v>#DIV/0!</v>
      </c>
      <c r="C5" s="51" t="e">
        <f>VLOOKUP(B5,State!$A$3:$B$42,2,0)</f>
        <v>#DIV/0!</v>
      </c>
      <c r="D5" s="52" t="e">
        <f>VLOOKUP(B5,State!$A$3:$C$42,3,0)</f>
        <v>#DIV/0!</v>
      </c>
      <c r="E5" s="72" t="e">
        <f>IF(VLOOKUP(B5,State!$A$3:$O$42,7,0)=1,"•","")</f>
        <v>#DIV/0!</v>
      </c>
      <c r="F5" s="52" t="e">
        <f>VLOOKUP(B5,State!$A$3:$Z$42,24,0)</f>
        <v>#DIV/0!</v>
      </c>
      <c r="G5" s="74" t="e">
        <f>LARGE(State!AA$3:AA$57,4)</f>
        <v>#DIV/0!</v>
      </c>
      <c r="I5" s="51">
        <v>4</v>
      </c>
      <c r="J5" s="73" t="e">
        <f>VLOOKUP(O5,State!AC$3:BM$44,37,0)</f>
        <v>#DIV/0!</v>
      </c>
      <c r="K5" s="51" t="e">
        <f>VLOOKUP(J5,State!$A$3:$B$42,2,0)</f>
        <v>#DIV/0!</v>
      </c>
      <c r="L5" s="52" t="e">
        <f>VLOOKUP(J5,State!$A$3:$C$42,3,0)</f>
        <v>#DIV/0!</v>
      </c>
      <c r="M5" s="72" t="e">
        <f>IF(VLOOKUP(J5,State!$A$3:$P$42,8,0)=1,"•","")</f>
        <v>#DIV/0!</v>
      </c>
      <c r="N5" s="52" t="e">
        <f>VLOOKUP(J5,State!$A$3:$AB$42,26,0)</f>
        <v>#DIV/0!</v>
      </c>
      <c r="O5" s="74" t="e">
        <f>LARGE(State!AC$3:AC$57,4)</f>
        <v>#DIV/0!</v>
      </c>
      <c r="P5" s="74"/>
      <c r="Q5" s="51">
        <v>4</v>
      </c>
      <c r="R5" s="73" t="e">
        <f>VLOOKUP(W5,State!AE$3:BM$44,35,0)</f>
        <v>#DIV/0!</v>
      </c>
      <c r="S5" s="51" t="e">
        <f>VLOOKUP(R5,State!$A$3:$B$42,2,0)</f>
        <v>#DIV/0!</v>
      </c>
      <c r="T5" s="52" t="e">
        <f>VLOOKUP(R5,State!$A$3:$C$42,3,0)</f>
        <v>#DIV/0!</v>
      </c>
      <c r="U5" s="72" t="e">
        <f>IF(VLOOKUP(R5,State!$A$3:$Q$42,9,0)=1,"•","")</f>
        <v>#DIV/0!</v>
      </c>
      <c r="V5" s="52" t="e">
        <f>VLOOKUP(R5,State!$A$3:$AD$42,28,0)</f>
        <v>#DIV/0!</v>
      </c>
      <c r="W5" s="74" t="e">
        <f>LARGE(State!AE$3:AE$57,4)</f>
        <v>#DIV/0!</v>
      </c>
    </row>
    <row r="6" spans="1:23">
      <c r="A6" s="51">
        <v>5</v>
      </c>
      <c r="B6" s="73" t="e">
        <f>VLOOKUP(G6,State!AA$3:BM$44,39,0)</f>
        <v>#DIV/0!</v>
      </c>
      <c r="C6" s="51" t="e">
        <f>VLOOKUP(B6,State!$A$3:$B$42,2,0)</f>
        <v>#DIV/0!</v>
      </c>
      <c r="D6" s="52" t="e">
        <f>VLOOKUP(B6,State!$A$3:$C$42,3,0)</f>
        <v>#DIV/0!</v>
      </c>
      <c r="E6" s="72" t="e">
        <f>IF(VLOOKUP(B6,State!$A$3:$O$42,7,0)=1,"•","")</f>
        <v>#DIV/0!</v>
      </c>
      <c r="F6" s="52" t="e">
        <f>VLOOKUP(B6,State!$A$3:$Z$42,24,0)</f>
        <v>#DIV/0!</v>
      </c>
      <c r="G6" s="74" t="e">
        <f>LARGE(State!AA$3:AA$57,5)</f>
        <v>#DIV/0!</v>
      </c>
      <c r="I6" s="51">
        <v>5</v>
      </c>
      <c r="J6" s="73" t="e">
        <f>VLOOKUP(O6,State!AC$3:BM$44,37,0)</f>
        <v>#DIV/0!</v>
      </c>
      <c r="K6" s="51" t="e">
        <f>VLOOKUP(J6,State!$A$3:$B$42,2,0)</f>
        <v>#DIV/0!</v>
      </c>
      <c r="L6" s="52" t="e">
        <f>VLOOKUP(J6,State!$A$3:$C$42,3,0)</f>
        <v>#DIV/0!</v>
      </c>
      <c r="M6" s="72" t="e">
        <f>IF(VLOOKUP(J6,State!$A$3:$P$42,8,0)=1,"•","")</f>
        <v>#DIV/0!</v>
      </c>
      <c r="N6" s="52" t="e">
        <f>VLOOKUP(J6,State!$A$3:$AB$42,26,0)</f>
        <v>#DIV/0!</v>
      </c>
      <c r="O6" s="74" t="e">
        <f>LARGE(State!AC$3:AC$57,5)</f>
        <v>#DIV/0!</v>
      </c>
      <c r="P6" s="74"/>
      <c r="Q6" s="51">
        <v>5</v>
      </c>
      <c r="R6" s="73" t="e">
        <f>VLOOKUP(W6,State!AE$3:BM$44,35,0)</f>
        <v>#DIV/0!</v>
      </c>
      <c r="S6" s="51" t="e">
        <f>VLOOKUP(R6,State!$A$3:$B$42,2,0)</f>
        <v>#DIV/0!</v>
      </c>
      <c r="T6" s="52" t="e">
        <f>VLOOKUP(R6,State!$A$3:$C$42,3,0)</f>
        <v>#DIV/0!</v>
      </c>
      <c r="U6" s="72" t="e">
        <f>IF(VLOOKUP(R6,State!$A$3:$Q$42,9,0)=1,"•","")</f>
        <v>#DIV/0!</v>
      </c>
      <c r="V6" s="52" t="e">
        <f>VLOOKUP(R6,State!$A$3:$AD$42,28,0)</f>
        <v>#DIV/0!</v>
      </c>
      <c r="W6" s="74" t="e">
        <f>LARGE(State!AE$3:AE$57,5)</f>
        <v>#DIV/0!</v>
      </c>
    </row>
    <row r="7" spans="1:23">
      <c r="A7" s="51">
        <v>6</v>
      </c>
      <c r="B7" s="73" t="e">
        <f>VLOOKUP(G7,State!AA$3:BM$44,39,0)</f>
        <v>#DIV/0!</v>
      </c>
      <c r="C7" s="51" t="e">
        <f>VLOOKUP(B7,State!$A$3:$B$42,2,0)</f>
        <v>#DIV/0!</v>
      </c>
      <c r="D7" s="52" t="e">
        <f>VLOOKUP(B7,State!$A$3:$C$42,3,0)</f>
        <v>#DIV/0!</v>
      </c>
      <c r="E7" s="72" t="e">
        <f>IF(VLOOKUP(B7,State!$A$3:$O$42,7,0)=1,"•","")</f>
        <v>#DIV/0!</v>
      </c>
      <c r="F7" s="52" t="e">
        <f>VLOOKUP(B7,State!$A$3:$Z$42,24,0)</f>
        <v>#DIV/0!</v>
      </c>
      <c r="G7" s="74" t="e">
        <f>LARGE(State!AA$3:AA$57,6)</f>
        <v>#DIV/0!</v>
      </c>
      <c r="I7" s="51">
        <v>6</v>
      </c>
      <c r="J7" s="73" t="e">
        <f>VLOOKUP(O7,State!AC$3:BM$44,37,0)</f>
        <v>#DIV/0!</v>
      </c>
      <c r="K7" s="51" t="e">
        <f>VLOOKUP(J7,State!$A$3:$B$42,2,0)</f>
        <v>#DIV/0!</v>
      </c>
      <c r="L7" s="52" t="e">
        <f>VLOOKUP(J7,State!$A$3:$C$42,3,0)</f>
        <v>#DIV/0!</v>
      </c>
      <c r="M7" s="72" t="e">
        <f>IF(VLOOKUP(J7,State!$A$3:$P$42,8,0)=1,"•","")</f>
        <v>#DIV/0!</v>
      </c>
      <c r="N7" s="52" t="e">
        <f>VLOOKUP(J7,State!$A$3:$AB$42,26,0)</f>
        <v>#DIV/0!</v>
      </c>
      <c r="O7" s="74" t="e">
        <f>LARGE(State!AC$3:AC$57,6)</f>
        <v>#DIV/0!</v>
      </c>
      <c r="P7" s="74"/>
      <c r="Q7" s="51">
        <v>6</v>
      </c>
      <c r="R7" s="73" t="e">
        <f>VLOOKUP(W7,State!AE$3:BM$44,35,0)</f>
        <v>#DIV/0!</v>
      </c>
      <c r="S7" s="51" t="e">
        <f>VLOOKUP(R7,State!$A$3:$B$42,2,0)</f>
        <v>#DIV/0!</v>
      </c>
      <c r="T7" s="52" t="e">
        <f>VLOOKUP(R7,State!$A$3:$C$42,3,0)</f>
        <v>#DIV/0!</v>
      </c>
      <c r="U7" s="72" t="e">
        <f>IF(VLOOKUP(R7,State!$A$3:$Q$42,9,0)=1,"•","")</f>
        <v>#DIV/0!</v>
      </c>
      <c r="V7" s="52" t="e">
        <f>VLOOKUP(R7,State!$A$3:$AD$42,28,0)</f>
        <v>#DIV/0!</v>
      </c>
      <c r="W7" s="74" t="e">
        <f>LARGE(State!AE$3:AE$57,6)</f>
        <v>#DIV/0!</v>
      </c>
    </row>
    <row r="8" spans="1:23">
      <c r="A8" s="51">
        <v>7</v>
      </c>
      <c r="B8" s="73" t="e">
        <f>VLOOKUP(G8,State!AA$3:BM$44,39,0)</f>
        <v>#DIV/0!</v>
      </c>
      <c r="C8" s="51" t="e">
        <f>VLOOKUP(B8,State!$A$3:$B$42,2,0)</f>
        <v>#DIV/0!</v>
      </c>
      <c r="D8" s="52" t="e">
        <f>VLOOKUP(B8,State!$A$3:$C$42,3,0)</f>
        <v>#DIV/0!</v>
      </c>
      <c r="E8" s="72" t="e">
        <f>IF(VLOOKUP(B8,State!$A$3:$O$42,7,0)=1,"•","")</f>
        <v>#DIV/0!</v>
      </c>
      <c r="F8" s="52" t="e">
        <f>VLOOKUP(B8,State!$A$3:$Z$42,24,0)</f>
        <v>#DIV/0!</v>
      </c>
      <c r="G8" s="74" t="e">
        <f>LARGE(State!AA$3:AA$57,7)</f>
        <v>#DIV/0!</v>
      </c>
      <c r="I8" s="51">
        <v>7</v>
      </c>
      <c r="J8" s="73" t="e">
        <f>VLOOKUP(O8,State!AC$3:BM$44,37,0)</f>
        <v>#DIV/0!</v>
      </c>
      <c r="K8" s="51" t="e">
        <f>VLOOKUP(J8,State!$A$3:$B$42,2,0)</f>
        <v>#DIV/0!</v>
      </c>
      <c r="L8" s="52" t="e">
        <f>VLOOKUP(J8,State!$A$3:$C$42,3,0)</f>
        <v>#DIV/0!</v>
      </c>
      <c r="M8" s="72" t="e">
        <f>IF(VLOOKUP(J8,State!$A$3:$P$42,8,0)=1,"•","")</f>
        <v>#DIV/0!</v>
      </c>
      <c r="N8" s="52" t="e">
        <f>VLOOKUP(J8,State!$A$3:$AB$42,26,0)</f>
        <v>#DIV/0!</v>
      </c>
      <c r="O8" s="74" t="e">
        <f>LARGE(State!AC$3:AC$57,7)</f>
        <v>#DIV/0!</v>
      </c>
      <c r="P8" s="74"/>
      <c r="Q8" s="51">
        <v>7</v>
      </c>
      <c r="R8" s="73" t="e">
        <f>VLOOKUP(W8,State!AE$3:BM$44,35,0)</f>
        <v>#DIV/0!</v>
      </c>
      <c r="S8" s="51" t="e">
        <f>VLOOKUP(R8,State!$A$3:$B$42,2,0)</f>
        <v>#DIV/0!</v>
      </c>
      <c r="T8" s="52" t="e">
        <f>VLOOKUP(R8,State!$A$3:$C$42,3,0)</f>
        <v>#DIV/0!</v>
      </c>
      <c r="U8" s="72" t="e">
        <f>IF(VLOOKUP(R8,State!$A$3:$Q$42,9,0)=1,"•","")</f>
        <v>#DIV/0!</v>
      </c>
      <c r="V8" s="52" t="e">
        <f>VLOOKUP(R8,State!$A$3:$AD$42,28,0)</f>
        <v>#DIV/0!</v>
      </c>
      <c r="W8" s="74" t="e">
        <f>LARGE(State!AE$3:AE$57,7)</f>
        <v>#DIV/0!</v>
      </c>
    </row>
    <row r="9" spans="1:23">
      <c r="A9" s="51">
        <v>8</v>
      </c>
      <c r="B9" s="73" t="e">
        <f>VLOOKUP(G9,State!AA$3:BM$44,39,0)</f>
        <v>#DIV/0!</v>
      </c>
      <c r="C9" s="51" t="e">
        <f>VLOOKUP(B9,State!$A$3:$B$42,2,0)</f>
        <v>#DIV/0!</v>
      </c>
      <c r="D9" s="52" t="e">
        <f>VLOOKUP(B9,State!$A$3:$C$42,3,0)</f>
        <v>#DIV/0!</v>
      </c>
      <c r="E9" s="72" t="e">
        <f>IF(VLOOKUP(B9,State!$A$3:$O$42,7,0)=1,"•","")</f>
        <v>#DIV/0!</v>
      </c>
      <c r="F9" s="52" t="e">
        <f>VLOOKUP(B9,State!$A$3:$Z$42,24,0)</f>
        <v>#DIV/0!</v>
      </c>
      <c r="G9" s="74" t="e">
        <f>LARGE(State!AA$3:AA$57,8)</f>
        <v>#DIV/0!</v>
      </c>
      <c r="I9" s="51">
        <v>8</v>
      </c>
      <c r="J9" s="73" t="e">
        <f>VLOOKUP(O9,State!AC$3:BM$44,37,0)</f>
        <v>#DIV/0!</v>
      </c>
      <c r="K9" s="51" t="e">
        <f>VLOOKUP(J9,State!$A$3:$B$42,2,0)</f>
        <v>#DIV/0!</v>
      </c>
      <c r="L9" s="52" t="e">
        <f>VLOOKUP(J9,State!$A$3:$C$42,3,0)</f>
        <v>#DIV/0!</v>
      </c>
      <c r="M9" s="72" t="e">
        <f>IF(VLOOKUP(J9,State!$A$3:$P$42,8,0)=1,"•","")</f>
        <v>#DIV/0!</v>
      </c>
      <c r="N9" s="52" t="e">
        <f>VLOOKUP(J9,State!$A$3:$AB$42,26,0)</f>
        <v>#DIV/0!</v>
      </c>
      <c r="O9" s="74" t="e">
        <f>LARGE(State!AC$3:AC$57,8)</f>
        <v>#DIV/0!</v>
      </c>
      <c r="P9" s="74"/>
      <c r="Q9" s="51">
        <v>8</v>
      </c>
      <c r="R9" s="73" t="e">
        <f>VLOOKUP(W9,State!AE$3:BM$44,35,0)</f>
        <v>#DIV/0!</v>
      </c>
      <c r="S9" s="51" t="e">
        <f>VLOOKUP(R9,State!$A$3:$B$42,2,0)</f>
        <v>#DIV/0!</v>
      </c>
      <c r="T9" s="52" t="e">
        <f>VLOOKUP(R9,State!$A$3:$C$42,3,0)</f>
        <v>#DIV/0!</v>
      </c>
      <c r="U9" s="72" t="e">
        <f>IF(VLOOKUP(R9,State!$A$3:$Q$42,9,0)=1,"•","")</f>
        <v>#DIV/0!</v>
      </c>
      <c r="V9" s="52" t="e">
        <f>VLOOKUP(R9,State!$A$3:$AD$42,28,0)</f>
        <v>#DIV/0!</v>
      </c>
      <c r="W9" s="74" t="e">
        <f>LARGE(State!AE$3:AE$57,8)</f>
        <v>#DIV/0!</v>
      </c>
    </row>
    <row r="10" spans="1:23">
      <c r="A10" s="51">
        <v>9</v>
      </c>
      <c r="B10" s="73" t="e">
        <f>VLOOKUP(G10,State!AA$3:BM$44,39,0)</f>
        <v>#DIV/0!</v>
      </c>
      <c r="C10" s="51" t="e">
        <f>VLOOKUP(B10,State!$A$3:$B$42,2,0)</f>
        <v>#DIV/0!</v>
      </c>
      <c r="D10" s="52" t="e">
        <f>VLOOKUP(B10,State!$A$3:$C$42,3,0)</f>
        <v>#DIV/0!</v>
      </c>
      <c r="E10" s="72" t="e">
        <f>IF(VLOOKUP(B10,State!$A$3:$O$42,7,0)=1,"•","")</f>
        <v>#DIV/0!</v>
      </c>
      <c r="F10" s="52" t="e">
        <f>VLOOKUP(B10,State!$A$3:$Z$42,24,0)</f>
        <v>#DIV/0!</v>
      </c>
      <c r="G10" s="74" t="e">
        <f>LARGE(State!AA$3:AA$57,9)</f>
        <v>#DIV/0!</v>
      </c>
      <c r="I10" s="51">
        <v>9</v>
      </c>
      <c r="J10" s="73" t="e">
        <f>VLOOKUP(O10,State!AC$3:BM$44,37,0)</f>
        <v>#DIV/0!</v>
      </c>
      <c r="K10" s="51" t="e">
        <f>VLOOKUP(J10,State!$A$3:$B$42,2,0)</f>
        <v>#DIV/0!</v>
      </c>
      <c r="L10" s="52" t="e">
        <f>VLOOKUP(J10,State!$A$3:$C$42,3,0)</f>
        <v>#DIV/0!</v>
      </c>
      <c r="M10" s="72" t="e">
        <f>IF(VLOOKUP(J10,State!$A$3:$P$42,8,0)=1,"•","")</f>
        <v>#DIV/0!</v>
      </c>
      <c r="N10" s="52" t="e">
        <f>VLOOKUP(J10,State!$A$3:$AB$42,26,0)</f>
        <v>#DIV/0!</v>
      </c>
      <c r="O10" s="74" t="e">
        <f>LARGE(State!AC$3:AC$57,9)</f>
        <v>#DIV/0!</v>
      </c>
      <c r="P10" s="74"/>
      <c r="Q10" s="51">
        <v>9</v>
      </c>
      <c r="R10" s="73" t="e">
        <f>VLOOKUP(W10,State!AE$3:BM$44,35,0)</f>
        <v>#DIV/0!</v>
      </c>
      <c r="S10" s="51" t="e">
        <f>VLOOKUP(R10,State!$A$3:$B$42,2,0)</f>
        <v>#DIV/0!</v>
      </c>
      <c r="T10" s="52" t="e">
        <f>VLOOKUP(R10,State!$A$3:$C$42,3,0)</f>
        <v>#DIV/0!</v>
      </c>
      <c r="U10" s="72" t="e">
        <f>IF(VLOOKUP(R10,State!$A$3:$Q$42,9,0)=1,"•","")</f>
        <v>#DIV/0!</v>
      </c>
      <c r="V10" s="52" t="e">
        <f>VLOOKUP(R10,State!$A$3:$AD$42,28,0)</f>
        <v>#DIV/0!</v>
      </c>
      <c r="W10" s="74" t="e">
        <f>LARGE(State!AE$3:AE$57,9)</f>
        <v>#DIV/0!</v>
      </c>
    </row>
    <row r="11" spans="1:23">
      <c r="A11" s="51">
        <v>10</v>
      </c>
      <c r="B11" s="73" t="e">
        <f>VLOOKUP(G11,State!AA$3:BM$44,39,0)</f>
        <v>#DIV/0!</v>
      </c>
      <c r="C11" s="51" t="e">
        <f>VLOOKUP(B11,State!$A$3:$B$42,2,0)</f>
        <v>#DIV/0!</v>
      </c>
      <c r="D11" s="52" t="e">
        <f>VLOOKUP(B11,State!$A$3:$C$42,3,0)</f>
        <v>#DIV/0!</v>
      </c>
      <c r="E11" s="72" t="e">
        <f>IF(VLOOKUP(B11,State!$A$3:$O$42,7,0)=1,"•","")</f>
        <v>#DIV/0!</v>
      </c>
      <c r="F11" s="52" t="e">
        <f>VLOOKUP(B11,State!$A$3:$Z$42,24,0)</f>
        <v>#DIV/0!</v>
      </c>
      <c r="G11" s="74" t="e">
        <f>LARGE(State!AA$3:AA$57,10)</f>
        <v>#DIV/0!</v>
      </c>
      <c r="I11" s="51">
        <v>10</v>
      </c>
      <c r="J11" s="73" t="e">
        <f>VLOOKUP(O11,State!AC$3:BM$44,37,0)</f>
        <v>#DIV/0!</v>
      </c>
      <c r="K11" s="51" t="e">
        <f>VLOOKUP(J11,State!$A$3:$B$42,2,0)</f>
        <v>#DIV/0!</v>
      </c>
      <c r="L11" s="52" t="e">
        <f>VLOOKUP(J11,State!$A$3:$C$42,3,0)</f>
        <v>#DIV/0!</v>
      </c>
      <c r="M11" s="72" t="e">
        <f>IF(VLOOKUP(J11,State!$A$3:$P$42,8,0)=1,"•","")</f>
        <v>#DIV/0!</v>
      </c>
      <c r="N11" s="52" t="e">
        <f>VLOOKUP(J11,State!$A$3:$AB$42,26,0)</f>
        <v>#DIV/0!</v>
      </c>
      <c r="O11" s="74" t="e">
        <f>LARGE(State!AC$3:AC$57,10)</f>
        <v>#DIV/0!</v>
      </c>
      <c r="P11" s="74"/>
      <c r="Q11" s="51">
        <v>10</v>
      </c>
      <c r="R11" s="73" t="e">
        <f>VLOOKUP(W11,State!AE$3:BM$44,35,0)</f>
        <v>#DIV/0!</v>
      </c>
      <c r="S11" s="51" t="e">
        <f>VLOOKUP(R11,State!$A$3:$B$42,2,0)</f>
        <v>#DIV/0!</v>
      </c>
      <c r="T11" s="52" t="e">
        <f>VLOOKUP(R11,State!$A$3:$C$42,3,0)</f>
        <v>#DIV/0!</v>
      </c>
      <c r="U11" s="72" t="e">
        <f>IF(VLOOKUP(R11,State!$A$3:$Q$42,9,0)=1,"•","")</f>
        <v>#DIV/0!</v>
      </c>
      <c r="V11" s="52" t="e">
        <f>VLOOKUP(R11,State!$A$3:$AD$42,28,0)</f>
        <v>#DIV/0!</v>
      </c>
      <c r="W11" s="74" t="e">
        <f>LARGE(State!AE$3:AE$57,10)</f>
        <v>#DIV/0!</v>
      </c>
    </row>
    <row r="12" spans="1:23">
      <c r="A12" s="51">
        <v>11</v>
      </c>
      <c r="B12" s="73" t="e">
        <f>VLOOKUP(G12,State!AA$3:BM$44,39,0)</f>
        <v>#DIV/0!</v>
      </c>
      <c r="C12" s="51" t="e">
        <f>VLOOKUP(B12,State!$A$3:$B$42,2,0)</f>
        <v>#DIV/0!</v>
      </c>
      <c r="D12" s="52" t="e">
        <f>VLOOKUP(B12,State!$A$3:$C$42,3,0)</f>
        <v>#DIV/0!</v>
      </c>
      <c r="E12" s="72" t="e">
        <f>IF(VLOOKUP(B12,State!$A$3:$O$42,7,0)=1,"•","")</f>
        <v>#DIV/0!</v>
      </c>
      <c r="F12" s="52" t="e">
        <f>VLOOKUP(B12,State!$A$3:$Z$42,24,0)</f>
        <v>#DIV/0!</v>
      </c>
      <c r="G12" s="74" t="e">
        <f>LARGE(State!AA$3:AA$57,11)</f>
        <v>#DIV/0!</v>
      </c>
      <c r="I12" s="51">
        <v>11</v>
      </c>
      <c r="J12" s="73" t="e">
        <f>VLOOKUP(O12,State!AC$3:BM$44,37,0)</f>
        <v>#DIV/0!</v>
      </c>
      <c r="K12" s="51" t="e">
        <f>VLOOKUP(J12,State!$A$3:$B$42,2,0)</f>
        <v>#DIV/0!</v>
      </c>
      <c r="L12" s="52" t="e">
        <f>VLOOKUP(J12,State!$A$3:$C$42,3,0)</f>
        <v>#DIV/0!</v>
      </c>
      <c r="M12" s="72" t="e">
        <f>IF(VLOOKUP(J12,State!$A$3:$P$42,8,0)=1,"•","")</f>
        <v>#DIV/0!</v>
      </c>
      <c r="N12" s="52" t="e">
        <f>VLOOKUP(J12,State!$A$3:$AB$42,26,0)</f>
        <v>#DIV/0!</v>
      </c>
      <c r="O12" s="74" t="e">
        <f>LARGE(State!AC$3:AC$57,11)</f>
        <v>#DIV/0!</v>
      </c>
      <c r="P12" s="74"/>
      <c r="Q12" s="51">
        <v>11</v>
      </c>
      <c r="R12" s="73" t="e">
        <f>VLOOKUP(W12,State!AE$3:BM$44,35,0)</f>
        <v>#DIV/0!</v>
      </c>
      <c r="S12" s="51" t="e">
        <f>VLOOKUP(R12,State!$A$3:$B$42,2,0)</f>
        <v>#DIV/0!</v>
      </c>
      <c r="T12" s="52" t="e">
        <f>VLOOKUP(R12,State!$A$3:$C$42,3,0)</f>
        <v>#DIV/0!</v>
      </c>
      <c r="U12" s="72" t="e">
        <f>IF(VLOOKUP(R12,State!$A$3:$Q$42,9,0)=1,"•","")</f>
        <v>#DIV/0!</v>
      </c>
      <c r="V12" s="52" t="e">
        <f>VLOOKUP(R12,State!$A$3:$AD$42,28,0)</f>
        <v>#DIV/0!</v>
      </c>
      <c r="W12" s="74" t="e">
        <f>LARGE(State!AE$3:AE$57,11)</f>
        <v>#DIV/0!</v>
      </c>
    </row>
    <row r="13" spans="1:23">
      <c r="A13" s="51">
        <v>12</v>
      </c>
      <c r="B13" s="73" t="e">
        <f>VLOOKUP(G13,State!AA$3:BM$44,39,0)</f>
        <v>#DIV/0!</v>
      </c>
      <c r="C13" s="51" t="e">
        <f>VLOOKUP(B13,State!$A$3:$B$42,2,0)</f>
        <v>#DIV/0!</v>
      </c>
      <c r="D13" s="52" t="e">
        <f>VLOOKUP(B13,State!$A$3:$C$42,3,0)</f>
        <v>#DIV/0!</v>
      </c>
      <c r="E13" s="72" t="e">
        <f>IF(VLOOKUP(B13,State!$A$3:$O$42,7,0)=1,"•","")</f>
        <v>#DIV/0!</v>
      </c>
      <c r="F13" s="52" t="e">
        <f>VLOOKUP(B13,State!$A$3:$Z$42,24,0)</f>
        <v>#DIV/0!</v>
      </c>
      <c r="G13" s="74" t="e">
        <f>LARGE(State!AA$3:AA$57,12)</f>
        <v>#DIV/0!</v>
      </c>
      <c r="I13" s="51">
        <v>12</v>
      </c>
      <c r="J13" s="73" t="e">
        <f>VLOOKUP(O13,State!AC$3:BM$44,37,0)</f>
        <v>#DIV/0!</v>
      </c>
      <c r="K13" s="51" t="e">
        <f>VLOOKUP(J13,State!$A$3:$B$42,2,0)</f>
        <v>#DIV/0!</v>
      </c>
      <c r="L13" s="52" t="e">
        <f>VLOOKUP(J13,State!$A$3:$C$42,3,0)</f>
        <v>#DIV/0!</v>
      </c>
      <c r="M13" s="72" t="e">
        <f>IF(VLOOKUP(J13,State!$A$3:$P$42,8,0)=1,"•","")</f>
        <v>#DIV/0!</v>
      </c>
      <c r="N13" s="52" t="e">
        <f>VLOOKUP(J13,State!$A$3:$AB$42,26,0)</f>
        <v>#DIV/0!</v>
      </c>
      <c r="O13" s="74" t="e">
        <f>LARGE(State!AC$3:AC$57,12)</f>
        <v>#DIV/0!</v>
      </c>
      <c r="P13" s="74"/>
      <c r="Q13" s="51">
        <v>12</v>
      </c>
      <c r="R13" s="73" t="e">
        <f>VLOOKUP(W13,State!AE$3:BM$44,35,0)</f>
        <v>#DIV/0!</v>
      </c>
      <c r="S13" s="51" t="e">
        <f>VLOOKUP(R13,State!$A$3:$B$42,2,0)</f>
        <v>#DIV/0!</v>
      </c>
      <c r="T13" s="52" t="e">
        <f>VLOOKUP(R13,State!$A$3:$C$42,3,0)</f>
        <v>#DIV/0!</v>
      </c>
      <c r="U13" s="72" t="e">
        <f>IF(VLOOKUP(R13,State!$A$3:$Q$42,9,0)=1,"•","")</f>
        <v>#DIV/0!</v>
      </c>
      <c r="V13" s="52" t="e">
        <f>VLOOKUP(R13,State!$A$3:$AD$42,28,0)</f>
        <v>#DIV/0!</v>
      </c>
      <c r="W13" s="74" t="e">
        <f>LARGE(State!AE$3:AE$57,12)</f>
        <v>#DIV/0!</v>
      </c>
    </row>
    <row r="14" spans="1:23">
      <c r="A14" s="51">
        <v>13</v>
      </c>
      <c r="B14" s="73" t="e">
        <f>VLOOKUP(G14,State!AA$3:BM$44,39,0)</f>
        <v>#DIV/0!</v>
      </c>
      <c r="C14" s="51" t="e">
        <f>VLOOKUP(B14,State!$A$3:$B$42,2,0)</f>
        <v>#DIV/0!</v>
      </c>
      <c r="D14" s="52" t="e">
        <f>VLOOKUP(B14,State!$A$3:$C$42,3,0)</f>
        <v>#DIV/0!</v>
      </c>
      <c r="E14" s="72" t="e">
        <f>IF(VLOOKUP(B14,State!$A$3:$O$42,7,0)=1,"•","")</f>
        <v>#DIV/0!</v>
      </c>
      <c r="F14" s="52" t="e">
        <f>VLOOKUP(B14,State!$A$3:$Z$42,24,0)</f>
        <v>#DIV/0!</v>
      </c>
      <c r="G14" s="74" t="e">
        <f>LARGE(State!AA$3:AA$57,13)</f>
        <v>#DIV/0!</v>
      </c>
      <c r="I14" s="51">
        <v>13</v>
      </c>
      <c r="J14" s="73" t="e">
        <f>VLOOKUP(O14,State!AC$3:BM$44,37,0)</f>
        <v>#DIV/0!</v>
      </c>
      <c r="K14" s="51" t="e">
        <f>VLOOKUP(J14,State!$A$3:$B$42,2,0)</f>
        <v>#DIV/0!</v>
      </c>
      <c r="L14" s="52" t="e">
        <f>VLOOKUP(J14,State!$A$3:$C$42,3,0)</f>
        <v>#DIV/0!</v>
      </c>
      <c r="M14" s="72" t="e">
        <f>IF(VLOOKUP(J14,State!$A$3:$P$42,8,0)=1,"•","")</f>
        <v>#DIV/0!</v>
      </c>
      <c r="N14" s="52" t="e">
        <f>VLOOKUP(J14,State!$A$3:$AB$42,26,0)</f>
        <v>#DIV/0!</v>
      </c>
      <c r="O14" s="74" t="e">
        <f>LARGE(State!AC$3:AC$57,13)</f>
        <v>#DIV/0!</v>
      </c>
      <c r="P14" s="74"/>
      <c r="Q14" s="51">
        <v>13</v>
      </c>
      <c r="R14" s="73" t="e">
        <f>VLOOKUP(W14,State!AE$3:BM$44,35,0)</f>
        <v>#DIV/0!</v>
      </c>
      <c r="S14" s="51" t="e">
        <f>VLOOKUP(R14,State!$A$3:$B$42,2,0)</f>
        <v>#DIV/0!</v>
      </c>
      <c r="T14" s="52" t="e">
        <f>VLOOKUP(R14,State!$A$3:$C$42,3,0)</f>
        <v>#DIV/0!</v>
      </c>
      <c r="U14" s="72" t="e">
        <f>IF(VLOOKUP(R14,State!$A$3:$Q$42,9,0)=1,"•","")</f>
        <v>#DIV/0!</v>
      </c>
      <c r="V14" s="52" t="e">
        <f>VLOOKUP(R14,State!$A$3:$AD$42,28,0)</f>
        <v>#DIV/0!</v>
      </c>
      <c r="W14" s="74" t="e">
        <f>LARGE(State!AE$3:AE$57,13)</f>
        <v>#DIV/0!</v>
      </c>
    </row>
    <row r="15" spans="1:23">
      <c r="A15" s="51">
        <v>14</v>
      </c>
      <c r="B15" s="73" t="e">
        <f>VLOOKUP(G15,State!AA$3:BM$44,39,0)</f>
        <v>#DIV/0!</v>
      </c>
      <c r="C15" s="51" t="e">
        <f>VLOOKUP(B15,State!$A$3:$B$42,2,0)</f>
        <v>#DIV/0!</v>
      </c>
      <c r="D15" s="52" t="e">
        <f>VLOOKUP(B15,State!$A$3:$C$42,3,0)</f>
        <v>#DIV/0!</v>
      </c>
      <c r="E15" s="72" t="e">
        <f>IF(VLOOKUP(B15,State!$A$3:$O$42,7,0)=1,"•","")</f>
        <v>#DIV/0!</v>
      </c>
      <c r="F15" s="52" t="e">
        <f>VLOOKUP(B15,State!$A$3:$Z$42,24,0)</f>
        <v>#DIV/0!</v>
      </c>
      <c r="G15" s="74" t="e">
        <f>LARGE(State!AA$3:AA$57,14)</f>
        <v>#DIV/0!</v>
      </c>
      <c r="I15" s="51">
        <v>14</v>
      </c>
      <c r="J15" s="73" t="e">
        <f>VLOOKUP(O15,State!AC$3:BM$44,37,0)</f>
        <v>#DIV/0!</v>
      </c>
      <c r="K15" s="51" t="e">
        <f>VLOOKUP(J15,State!$A$3:$B$42,2,0)</f>
        <v>#DIV/0!</v>
      </c>
      <c r="L15" s="52" t="e">
        <f>VLOOKUP(J15,State!$A$3:$C$42,3,0)</f>
        <v>#DIV/0!</v>
      </c>
      <c r="M15" s="72" t="e">
        <f>IF(VLOOKUP(J15,State!$A$3:$P$42,8,0)=1,"•","")</f>
        <v>#DIV/0!</v>
      </c>
      <c r="N15" s="52" t="e">
        <f>VLOOKUP(J15,State!$A$3:$AB$42,26,0)</f>
        <v>#DIV/0!</v>
      </c>
      <c r="O15" s="74" t="e">
        <f>LARGE(State!AC$3:AC$57,14)</f>
        <v>#DIV/0!</v>
      </c>
      <c r="P15" s="74"/>
      <c r="Q15" s="51">
        <v>14</v>
      </c>
      <c r="R15" s="73" t="e">
        <f>VLOOKUP(W15,State!AE$3:BM$44,35,0)</f>
        <v>#DIV/0!</v>
      </c>
      <c r="S15" s="51" t="e">
        <f>VLOOKUP(R15,State!$A$3:$B$42,2,0)</f>
        <v>#DIV/0!</v>
      </c>
      <c r="T15" s="52" t="e">
        <f>VLOOKUP(R15,State!$A$3:$C$42,3,0)</f>
        <v>#DIV/0!</v>
      </c>
      <c r="U15" s="72" t="e">
        <f>IF(VLOOKUP(R15,State!$A$3:$Q$42,9,0)=1,"•","")</f>
        <v>#DIV/0!</v>
      </c>
      <c r="V15" s="52" t="e">
        <f>VLOOKUP(R15,State!$A$3:$AD$42,28,0)</f>
        <v>#DIV/0!</v>
      </c>
      <c r="W15" s="74" t="e">
        <f>LARGE(State!AE$3:AE$57,14)</f>
        <v>#DIV/0!</v>
      </c>
    </row>
    <row r="16" spans="1:23">
      <c r="A16" s="51">
        <v>15</v>
      </c>
      <c r="B16" s="73" t="e">
        <f>VLOOKUP(G16,State!AA$3:BM$44,39,0)</f>
        <v>#DIV/0!</v>
      </c>
      <c r="C16" s="51" t="e">
        <f>VLOOKUP(B16,State!$A$3:$B$42,2,0)</f>
        <v>#DIV/0!</v>
      </c>
      <c r="D16" s="52" t="e">
        <f>VLOOKUP(B16,State!$A$3:$C$42,3,0)</f>
        <v>#DIV/0!</v>
      </c>
      <c r="E16" s="72" t="e">
        <f>IF(VLOOKUP(B16,State!$A$3:$O$42,7,0)=1,"•","")</f>
        <v>#DIV/0!</v>
      </c>
      <c r="F16" s="52" t="e">
        <f>VLOOKUP(B16,State!$A$3:$Z$42,24,0)</f>
        <v>#DIV/0!</v>
      </c>
      <c r="G16" s="74" t="e">
        <f>LARGE(State!AA$3:AA$57,15)</f>
        <v>#DIV/0!</v>
      </c>
      <c r="I16" s="51">
        <v>15</v>
      </c>
      <c r="J16" s="73" t="e">
        <f>VLOOKUP(O16,State!AC$3:BM$44,37,0)</f>
        <v>#DIV/0!</v>
      </c>
      <c r="K16" s="51" t="e">
        <f>VLOOKUP(J16,State!$A$3:$B$42,2,0)</f>
        <v>#DIV/0!</v>
      </c>
      <c r="L16" s="52" t="e">
        <f>VLOOKUP(J16,State!$A$3:$C$42,3,0)</f>
        <v>#DIV/0!</v>
      </c>
      <c r="M16" s="72" t="e">
        <f>IF(VLOOKUP(J16,State!$A$3:$P$42,8,0)=1,"•","")</f>
        <v>#DIV/0!</v>
      </c>
      <c r="N16" s="52" t="e">
        <f>VLOOKUP(J16,State!$A$3:$AB$42,26,0)</f>
        <v>#DIV/0!</v>
      </c>
      <c r="O16" s="74" t="e">
        <f>LARGE(State!AC$3:AC$57,15)</f>
        <v>#DIV/0!</v>
      </c>
      <c r="P16" s="74"/>
      <c r="Q16" s="51">
        <v>15</v>
      </c>
      <c r="R16" s="73" t="e">
        <f>VLOOKUP(W16,State!AE$3:BM$44,35,0)</f>
        <v>#DIV/0!</v>
      </c>
      <c r="S16" s="51" t="e">
        <f>VLOOKUP(R16,State!$A$3:$B$42,2,0)</f>
        <v>#DIV/0!</v>
      </c>
      <c r="T16" s="52" t="e">
        <f>VLOOKUP(R16,State!$A$3:$C$42,3,0)</f>
        <v>#DIV/0!</v>
      </c>
      <c r="U16" s="72" t="e">
        <f>IF(VLOOKUP(R16,State!$A$3:$Q$42,9,0)=1,"•","")</f>
        <v>#DIV/0!</v>
      </c>
      <c r="V16" s="52" t="e">
        <f>VLOOKUP(R16,State!$A$3:$AD$42,28,0)</f>
        <v>#DIV/0!</v>
      </c>
      <c r="W16" s="74" t="e">
        <f>LARGE(State!AE$3:AE$57,15)</f>
        <v>#DIV/0!</v>
      </c>
    </row>
    <row r="17" spans="1:23">
      <c r="A17" s="51">
        <v>16</v>
      </c>
      <c r="B17" s="73" t="e">
        <f>VLOOKUP(G17,State!AA$3:BM$44,39,0)</f>
        <v>#DIV/0!</v>
      </c>
      <c r="C17" s="51" t="e">
        <f>VLOOKUP(B17,State!$A$3:$B$42,2,0)</f>
        <v>#DIV/0!</v>
      </c>
      <c r="D17" s="52" t="e">
        <f>VLOOKUP(B17,State!$A$3:$C$42,3,0)</f>
        <v>#DIV/0!</v>
      </c>
      <c r="E17" s="72" t="e">
        <f>IF(VLOOKUP(B17,State!$A$3:$O$42,7,0)=1,"•","")</f>
        <v>#DIV/0!</v>
      </c>
      <c r="F17" s="52" t="e">
        <f>VLOOKUP(B17,State!$A$3:$Z$42,24,0)</f>
        <v>#DIV/0!</v>
      </c>
      <c r="G17" s="74" t="e">
        <f>LARGE(State!AA$3:AA$57,16)</f>
        <v>#DIV/0!</v>
      </c>
      <c r="I17" s="51">
        <v>16</v>
      </c>
      <c r="J17" s="73" t="e">
        <f>VLOOKUP(O17,State!AC$3:BM$44,37,0)</f>
        <v>#DIV/0!</v>
      </c>
      <c r="K17" s="51" t="e">
        <f>VLOOKUP(J17,State!$A$3:$B$42,2,0)</f>
        <v>#DIV/0!</v>
      </c>
      <c r="L17" s="52" t="e">
        <f>VLOOKUP(J17,State!$A$3:$C$42,3,0)</f>
        <v>#DIV/0!</v>
      </c>
      <c r="M17" s="72" t="e">
        <f>IF(VLOOKUP(J17,State!$A$3:$P$42,8,0)=1,"•","")</f>
        <v>#DIV/0!</v>
      </c>
      <c r="N17" s="52" t="e">
        <f>VLOOKUP(J17,State!$A$3:$AB$42,26,0)</f>
        <v>#DIV/0!</v>
      </c>
      <c r="O17" s="74" t="e">
        <f>LARGE(State!AC$3:AC$57,16)</f>
        <v>#DIV/0!</v>
      </c>
      <c r="P17" s="74"/>
      <c r="Q17" s="51">
        <v>16</v>
      </c>
      <c r="R17" s="73" t="e">
        <f>VLOOKUP(W17,State!AE$3:BM$44,35,0)</f>
        <v>#DIV/0!</v>
      </c>
      <c r="S17" s="51" t="e">
        <f>VLOOKUP(R17,State!$A$3:$B$42,2,0)</f>
        <v>#DIV/0!</v>
      </c>
      <c r="T17" s="52" t="e">
        <f>VLOOKUP(R17,State!$A$3:$C$42,3,0)</f>
        <v>#DIV/0!</v>
      </c>
      <c r="U17" s="72" t="e">
        <f>IF(VLOOKUP(R17,State!$A$3:$Q$42,9,0)=1,"•","")</f>
        <v>#DIV/0!</v>
      </c>
      <c r="V17" s="52" t="e">
        <f>VLOOKUP(R17,State!$A$3:$AD$42,28,0)</f>
        <v>#DIV/0!</v>
      </c>
      <c r="W17" s="74" t="e">
        <f>LARGE(State!AE$3:AE$57,16)</f>
        <v>#DIV/0!</v>
      </c>
    </row>
    <row r="18" spans="1:23">
      <c r="A18" s="51">
        <v>17</v>
      </c>
      <c r="B18" s="73" t="e">
        <f>VLOOKUP(G18,State!AA$3:BM$44,39,0)</f>
        <v>#DIV/0!</v>
      </c>
      <c r="C18" s="51" t="e">
        <f>VLOOKUP(B18,State!$A$3:$B$42,2,0)</f>
        <v>#DIV/0!</v>
      </c>
      <c r="D18" s="52" t="e">
        <f>VLOOKUP(B18,State!$A$3:$C$42,3,0)</f>
        <v>#DIV/0!</v>
      </c>
      <c r="E18" s="72" t="e">
        <f>IF(VLOOKUP(B18,State!$A$3:$O$42,7,0)=1,"•","")</f>
        <v>#DIV/0!</v>
      </c>
      <c r="F18" s="52" t="e">
        <f>VLOOKUP(B18,State!$A$3:$Z$42,24,0)</f>
        <v>#DIV/0!</v>
      </c>
      <c r="G18" s="74" t="e">
        <f>LARGE(State!AA$3:AA$57,17)</f>
        <v>#DIV/0!</v>
      </c>
      <c r="I18" s="51">
        <v>17</v>
      </c>
      <c r="J18" s="73" t="e">
        <f>VLOOKUP(O18,State!AC$3:BM$44,37,0)</f>
        <v>#DIV/0!</v>
      </c>
      <c r="K18" s="51" t="e">
        <f>VLOOKUP(J18,State!$A$3:$B$42,2,0)</f>
        <v>#DIV/0!</v>
      </c>
      <c r="L18" s="52" t="e">
        <f>VLOOKUP(J18,State!$A$3:$C$42,3,0)</f>
        <v>#DIV/0!</v>
      </c>
      <c r="M18" s="72" t="e">
        <f>IF(VLOOKUP(J18,State!$A$3:$P$42,8,0)=1,"•","")</f>
        <v>#DIV/0!</v>
      </c>
      <c r="N18" s="52" t="e">
        <f>VLOOKUP(J18,State!$A$3:$AB$42,26,0)</f>
        <v>#DIV/0!</v>
      </c>
      <c r="O18" s="74" t="e">
        <f>LARGE(State!AC$3:AC$57,17)</f>
        <v>#DIV/0!</v>
      </c>
      <c r="P18" s="74"/>
      <c r="Q18" s="51">
        <v>17</v>
      </c>
      <c r="R18" s="73" t="e">
        <f>VLOOKUP(W18,State!AE$3:BM$44,35,0)</f>
        <v>#DIV/0!</v>
      </c>
      <c r="S18" s="51" t="e">
        <f>VLOOKUP(R18,State!$A$3:$B$42,2,0)</f>
        <v>#DIV/0!</v>
      </c>
      <c r="T18" s="52" t="e">
        <f>VLOOKUP(R18,State!$A$3:$C$42,3,0)</f>
        <v>#DIV/0!</v>
      </c>
      <c r="U18" s="72" t="e">
        <f>IF(VLOOKUP(R18,State!$A$3:$Q$42,9,0)=1,"•","")</f>
        <v>#DIV/0!</v>
      </c>
      <c r="V18" s="52" t="e">
        <f>VLOOKUP(R18,State!$A$3:$AD$42,28,0)</f>
        <v>#DIV/0!</v>
      </c>
      <c r="W18" s="74" t="e">
        <f>LARGE(State!AE$3:AE$57,17)</f>
        <v>#DIV/0!</v>
      </c>
    </row>
    <row r="19" spans="1:23">
      <c r="A19" s="51">
        <v>18</v>
      </c>
      <c r="B19" s="73" t="e">
        <f>VLOOKUP(G19,State!AA$3:BM$44,39,0)</f>
        <v>#DIV/0!</v>
      </c>
      <c r="C19" s="51" t="e">
        <f>VLOOKUP(B19,State!$A$3:$B$42,2,0)</f>
        <v>#DIV/0!</v>
      </c>
      <c r="D19" s="52" t="e">
        <f>VLOOKUP(B19,State!$A$3:$C$42,3,0)</f>
        <v>#DIV/0!</v>
      </c>
      <c r="E19" s="72" t="e">
        <f>IF(VLOOKUP(B19,State!$A$3:$O$42,7,0)=1,"•","")</f>
        <v>#DIV/0!</v>
      </c>
      <c r="F19" s="52" t="e">
        <f>VLOOKUP(B19,State!$A$3:$Z$42,24,0)</f>
        <v>#DIV/0!</v>
      </c>
      <c r="G19" s="74" t="e">
        <f>LARGE(State!AA$3:AA$57,18)</f>
        <v>#DIV/0!</v>
      </c>
      <c r="I19" s="51">
        <v>18</v>
      </c>
      <c r="J19" s="73" t="e">
        <f>VLOOKUP(O19,State!AC$3:BM$44,37,0)</f>
        <v>#DIV/0!</v>
      </c>
      <c r="K19" s="51" t="e">
        <f>VLOOKUP(J19,State!$A$3:$B$42,2,0)</f>
        <v>#DIV/0!</v>
      </c>
      <c r="L19" s="52" t="e">
        <f>VLOOKUP(J19,State!$A$3:$C$42,3,0)</f>
        <v>#DIV/0!</v>
      </c>
      <c r="M19" s="72" t="e">
        <f>IF(VLOOKUP(J19,State!$A$3:$P$42,8,0)=1,"•","")</f>
        <v>#DIV/0!</v>
      </c>
      <c r="N19" s="52" t="e">
        <f>VLOOKUP(J19,State!$A$3:$AB$42,26,0)</f>
        <v>#DIV/0!</v>
      </c>
      <c r="O19" s="74" t="e">
        <f>LARGE(State!AC$3:AC$57,18)</f>
        <v>#DIV/0!</v>
      </c>
      <c r="P19" s="74"/>
      <c r="Q19" s="51">
        <v>18</v>
      </c>
      <c r="R19" s="73" t="e">
        <f>VLOOKUP(W19,State!AE$3:BM$44,35,0)</f>
        <v>#DIV/0!</v>
      </c>
      <c r="S19" s="51" t="e">
        <f>VLOOKUP(R19,State!$A$3:$B$42,2,0)</f>
        <v>#DIV/0!</v>
      </c>
      <c r="T19" s="52" t="e">
        <f>VLOOKUP(R19,State!$A$3:$C$42,3,0)</f>
        <v>#DIV/0!</v>
      </c>
      <c r="U19" s="72" t="e">
        <f>IF(VLOOKUP(R19,State!$A$3:$Q$42,9,0)=1,"•","")</f>
        <v>#DIV/0!</v>
      </c>
      <c r="V19" s="52" t="e">
        <f>VLOOKUP(R19,State!$A$3:$AD$42,28,0)</f>
        <v>#DIV/0!</v>
      </c>
      <c r="W19" s="74" t="e">
        <f>LARGE(State!AE$3:AE$57,18)</f>
        <v>#DIV/0!</v>
      </c>
    </row>
    <row r="20" spans="1:23">
      <c r="A20" s="51">
        <v>19</v>
      </c>
      <c r="B20" s="73" t="e">
        <f>VLOOKUP(G20,State!AA$3:BM$44,39,0)</f>
        <v>#DIV/0!</v>
      </c>
      <c r="C20" s="51" t="e">
        <f>VLOOKUP(B20,State!$A$3:$B$42,2,0)</f>
        <v>#DIV/0!</v>
      </c>
      <c r="D20" s="52" t="e">
        <f>VLOOKUP(B20,State!$A$3:$C$42,3,0)</f>
        <v>#DIV/0!</v>
      </c>
      <c r="E20" s="72" t="e">
        <f>IF(VLOOKUP(B20,State!$A$3:$O$42,7,0)=1,"•","")</f>
        <v>#DIV/0!</v>
      </c>
      <c r="F20" s="52" t="e">
        <f>VLOOKUP(B20,State!$A$3:$Z$42,24,0)</f>
        <v>#DIV/0!</v>
      </c>
      <c r="G20" s="74" t="e">
        <f>LARGE(State!AA$3:AA$57,19)</f>
        <v>#DIV/0!</v>
      </c>
      <c r="I20" s="51">
        <v>19</v>
      </c>
      <c r="J20" s="73" t="e">
        <f>VLOOKUP(O20,State!AC$3:BM$44,37,0)</f>
        <v>#DIV/0!</v>
      </c>
      <c r="K20" s="51" t="e">
        <f>VLOOKUP(J20,State!$A$3:$B$42,2,0)</f>
        <v>#DIV/0!</v>
      </c>
      <c r="L20" s="52" t="e">
        <f>VLOOKUP(J20,State!$A$3:$C$42,3,0)</f>
        <v>#DIV/0!</v>
      </c>
      <c r="M20" s="72" t="e">
        <f>IF(VLOOKUP(J20,State!$A$3:$P$42,8,0)=1,"•","")</f>
        <v>#DIV/0!</v>
      </c>
      <c r="N20" s="52" t="e">
        <f>VLOOKUP(J20,State!$A$3:$AB$42,26,0)</f>
        <v>#DIV/0!</v>
      </c>
      <c r="O20" s="74" t="e">
        <f>LARGE(State!AC$3:AC$57,19)</f>
        <v>#DIV/0!</v>
      </c>
      <c r="P20" s="74"/>
      <c r="Q20" s="51">
        <v>19</v>
      </c>
      <c r="R20" s="73" t="e">
        <f>VLOOKUP(W20,State!AE$3:BM$44,35,0)</f>
        <v>#DIV/0!</v>
      </c>
      <c r="S20" s="51" t="e">
        <f>VLOOKUP(R20,State!$A$3:$B$42,2,0)</f>
        <v>#DIV/0!</v>
      </c>
      <c r="T20" s="52" t="e">
        <f>VLOOKUP(R20,State!$A$3:$C$42,3,0)</f>
        <v>#DIV/0!</v>
      </c>
      <c r="U20" s="72" t="e">
        <f>IF(VLOOKUP(R20,State!$A$3:$Q$42,9,0)=1,"•","")</f>
        <v>#DIV/0!</v>
      </c>
      <c r="V20" s="52" t="e">
        <f>VLOOKUP(R20,State!$A$3:$AD$42,28,0)</f>
        <v>#DIV/0!</v>
      </c>
      <c r="W20" s="74" t="e">
        <f>LARGE(State!AE$3:AE$57,19)</f>
        <v>#DIV/0!</v>
      </c>
    </row>
    <row r="21" spans="1:23">
      <c r="A21" s="51">
        <v>20</v>
      </c>
      <c r="B21" s="73" t="e">
        <f>VLOOKUP(G21,State!AA$3:BM$44,39,0)</f>
        <v>#DIV/0!</v>
      </c>
      <c r="C21" s="51" t="e">
        <f>VLOOKUP(B21,State!$A$3:$B$42,2,0)</f>
        <v>#DIV/0!</v>
      </c>
      <c r="D21" s="52" t="e">
        <f>VLOOKUP(B21,State!$A$3:$C$42,3,0)</f>
        <v>#DIV/0!</v>
      </c>
      <c r="E21" s="72" t="e">
        <f>IF(VLOOKUP(B21,State!$A$3:$O$42,7,0)=1,"•","")</f>
        <v>#DIV/0!</v>
      </c>
      <c r="F21" s="52" t="e">
        <f>VLOOKUP(B21,State!$A$3:$Z$42,24,0)</f>
        <v>#DIV/0!</v>
      </c>
      <c r="G21" s="74" t="e">
        <f>LARGE(State!AA$3:AA$57,20)</f>
        <v>#DIV/0!</v>
      </c>
      <c r="I21" s="51">
        <v>20</v>
      </c>
      <c r="J21" s="73" t="e">
        <f>VLOOKUP(O21,State!AC$3:BM$44,37,0)</f>
        <v>#DIV/0!</v>
      </c>
      <c r="K21" s="51" t="e">
        <f>VLOOKUP(J21,State!$A$3:$B$42,2,0)</f>
        <v>#DIV/0!</v>
      </c>
      <c r="L21" s="52" t="e">
        <f>VLOOKUP(J21,State!$A$3:$C$42,3,0)</f>
        <v>#DIV/0!</v>
      </c>
      <c r="M21" s="72" t="e">
        <f>IF(VLOOKUP(J21,State!$A$3:$P$42,8,0)=1,"•","")</f>
        <v>#DIV/0!</v>
      </c>
      <c r="N21" s="52" t="e">
        <f>VLOOKUP(J21,State!$A$3:$AB$42,26,0)</f>
        <v>#DIV/0!</v>
      </c>
      <c r="O21" s="74" t="e">
        <f>LARGE(State!AC$3:AC$57,20)</f>
        <v>#DIV/0!</v>
      </c>
      <c r="P21" s="74"/>
      <c r="Q21" s="51">
        <v>20</v>
      </c>
      <c r="R21" s="73" t="e">
        <f>VLOOKUP(W21,State!AE$3:BM$44,35,0)</f>
        <v>#DIV/0!</v>
      </c>
      <c r="S21" s="51" t="e">
        <f>VLOOKUP(R21,State!$A$3:$B$42,2,0)</f>
        <v>#DIV/0!</v>
      </c>
      <c r="T21" s="52" t="e">
        <f>VLOOKUP(R21,State!$A$3:$C$42,3,0)</f>
        <v>#DIV/0!</v>
      </c>
      <c r="U21" s="72" t="e">
        <f>IF(VLOOKUP(R21,State!$A$3:$Q$42,9,0)=1,"•","")</f>
        <v>#DIV/0!</v>
      </c>
      <c r="V21" s="52" t="e">
        <f>VLOOKUP(R21,State!$A$3:$AD$42,28,0)</f>
        <v>#DIV/0!</v>
      </c>
      <c r="W21" s="74" t="e">
        <f>LARGE(State!AE$3:AE$57,20)</f>
        <v>#DIV/0!</v>
      </c>
    </row>
    <row r="22" spans="1:23">
      <c r="A22" s="51">
        <v>21</v>
      </c>
      <c r="B22" s="73" t="e">
        <f>VLOOKUP(G22,State!AA$3:BM$44,39,0)</f>
        <v>#DIV/0!</v>
      </c>
      <c r="C22" s="51" t="e">
        <f>VLOOKUP(B22,State!$A$3:$B$42,2,0)</f>
        <v>#DIV/0!</v>
      </c>
      <c r="D22" s="52" t="e">
        <f>VLOOKUP(B22,State!$A$3:$C$42,3,0)</f>
        <v>#DIV/0!</v>
      </c>
      <c r="E22" s="72" t="e">
        <f>IF(VLOOKUP(B22,State!$A$3:$O$42,7,0)=1,"•","")</f>
        <v>#DIV/0!</v>
      </c>
      <c r="F22" s="52" t="e">
        <f>VLOOKUP(B22,State!$A$3:$Z$42,24,0)</f>
        <v>#DIV/0!</v>
      </c>
      <c r="G22" s="74" t="e">
        <f>LARGE(State!AA$3:AA$57,21)</f>
        <v>#DIV/0!</v>
      </c>
      <c r="I22" s="51">
        <v>21</v>
      </c>
      <c r="J22" s="73" t="e">
        <f>VLOOKUP(O22,State!AC$3:BM$44,37,0)</f>
        <v>#DIV/0!</v>
      </c>
      <c r="K22" s="51" t="e">
        <f>VLOOKUP(J22,State!$A$3:$B$42,2,0)</f>
        <v>#DIV/0!</v>
      </c>
      <c r="L22" s="52" t="e">
        <f>VLOOKUP(J22,State!$A$3:$C$42,3,0)</f>
        <v>#DIV/0!</v>
      </c>
      <c r="M22" s="72" t="e">
        <f>IF(VLOOKUP(J22,State!$A$3:$P$42,8,0)=1,"•","")</f>
        <v>#DIV/0!</v>
      </c>
      <c r="N22" s="52" t="e">
        <f>VLOOKUP(J22,State!$A$3:$AB$42,26,0)</f>
        <v>#DIV/0!</v>
      </c>
      <c r="O22" s="74" t="e">
        <f>LARGE(State!AC$3:AC$57,21)</f>
        <v>#DIV/0!</v>
      </c>
      <c r="P22" s="74"/>
      <c r="Q22" s="51">
        <v>21</v>
      </c>
      <c r="R22" s="73" t="e">
        <f>VLOOKUP(W22,State!AE$3:BM$44,35,0)</f>
        <v>#DIV/0!</v>
      </c>
      <c r="S22" s="51" t="e">
        <f>VLOOKUP(R22,State!$A$3:$B$42,2,0)</f>
        <v>#DIV/0!</v>
      </c>
      <c r="T22" s="52" t="e">
        <f>VLOOKUP(R22,State!$A$3:$C$42,3,0)</f>
        <v>#DIV/0!</v>
      </c>
      <c r="U22" s="72" t="e">
        <f>IF(VLOOKUP(R22,State!$A$3:$Q$42,9,0)=1,"•","")</f>
        <v>#DIV/0!</v>
      </c>
      <c r="V22" s="52" t="e">
        <f>VLOOKUP(R22,State!$A$3:$AD$42,28,0)</f>
        <v>#DIV/0!</v>
      </c>
      <c r="W22" s="74" t="e">
        <f>LARGE(State!AE$3:AE$57,21)</f>
        <v>#DIV/0!</v>
      </c>
    </row>
    <row r="23" spans="1:23">
      <c r="A23" s="51">
        <v>22</v>
      </c>
      <c r="B23" s="73" t="e">
        <f>VLOOKUP(G23,State!AA$3:BM$44,39,0)</f>
        <v>#DIV/0!</v>
      </c>
      <c r="C23" s="51" t="e">
        <f>VLOOKUP(B23,State!$A$3:$B$42,2,0)</f>
        <v>#DIV/0!</v>
      </c>
      <c r="D23" s="52" t="e">
        <f>VLOOKUP(B23,State!$A$3:$C$42,3,0)</f>
        <v>#DIV/0!</v>
      </c>
      <c r="E23" s="72" t="e">
        <f>IF(VLOOKUP(B23,State!$A$3:$O$42,7,0)=1,"•","")</f>
        <v>#DIV/0!</v>
      </c>
      <c r="F23" s="52" t="e">
        <f>VLOOKUP(B23,State!$A$3:$Z$42,24,0)</f>
        <v>#DIV/0!</v>
      </c>
      <c r="G23" s="74" t="e">
        <f>LARGE(State!AA$3:AA$57,22)</f>
        <v>#DIV/0!</v>
      </c>
      <c r="I23" s="51">
        <v>22</v>
      </c>
      <c r="J23" s="73" t="e">
        <f>VLOOKUP(O23,State!AC$3:BM$44,37,0)</f>
        <v>#DIV/0!</v>
      </c>
      <c r="K23" s="51" t="e">
        <f>VLOOKUP(J23,State!$A$3:$B$42,2,0)</f>
        <v>#DIV/0!</v>
      </c>
      <c r="L23" s="52" t="e">
        <f>VLOOKUP(J23,State!$A$3:$C$42,3,0)</f>
        <v>#DIV/0!</v>
      </c>
      <c r="M23" s="72" t="e">
        <f>IF(VLOOKUP(J23,State!$A$3:$P$42,8,0)=1,"•","")</f>
        <v>#DIV/0!</v>
      </c>
      <c r="N23" s="52" t="e">
        <f>VLOOKUP(J23,State!$A$3:$AB$42,26,0)</f>
        <v>#DIV/0!</v>
      </c>
      <c r="O23" s="74" t="e">
        <f>LARGE(State!AC$3:AC$57,22)</f>
        <v>#DIV/0!</v>
      </c>
      <c r="P23" s="74"/>
      <c r="Q23" s="51">
        <v>22</v>
      </c>
      <c r="R23" s="73" t="e">
        <f>VLOOKUP(W23,State!AE$3:BM$44,35,0)</f>
        <v>#DIV/0!</v>
      </c>
      <c r="S23" s="51" t="e">
        <f>VLOOKUP(R23,State!$A$3:$B$42,2,0)</f>
        <v>#DIV/0!</v>
      </c>
      <c r="T23" s="52" t="e">
        <f>VLOOKUP(R23,State!$A$3:$C$42,3,0)</f>
        <v>#DIV/0!</v>
      </c>
      <c r="U23" s="72" t="e">
        <f>IF(VLOOKUP(R23,State!$A$3:$Q$42,9,0)=1,"•","")</f>
        <v>#DIV/0!</v>
      </c>
      <c r="V23" s="52" t="e">
        <f>VLOOKUP(R23,State!$A$3:$AD$42,28,0)</f>
        <v>#DIV/0!</v>
      </c>
      <c r="W23" s="74" t="e">
        <f>LARGE(State!AE$3:AE$57,22)</f>
        <v>#DIV/0!</v>
      </c>
    </row>
    <row r="24" spans="1:23">
      <c r="A24" s="51">
        <v>23</v>
      </c>
      <c r="B24" s="73" t="e">
        <f>VLOOKUP(G24,State!AA$3:BM$44,39,0)</f>
        <v>#DIV/0!</v>
      </c>
      <c r="C24" s="51" t="e">
        <f>VLOOKUP(B24,State!$A$3:$B$42,2,0)</f>
        <v>#DIV/0!</v>
      </c>
      <c r="D24" s="52" t="e">
        <f>VLOOKUP(B24,State!$A$3:$C$42,3,0)</f>
        <v>#DIV/0!</v>
      </c>
      <c r="E24" s="72" t="e">
        <f>IF(VLOOKUP(B24,State!$A$3:$O$42,7,0)=1,"•","")</f>
        <v>#DIV/0!</v>
      </c>
      <c r="F24" s="52" t="e">
        <f>VLOOKUP(B24,State!$A$3:$Z$42,24,0)</f>
        <v>#DIV/0!</v>
      </c>
      <c r="G24" s="74" t="e">
        <f>LARGE(State!AA$3:AA$57,23)</f>
        <v>#DIV/0!</v>
      </c>
      <c r="I24" s="51">
        <v>23</v>
      </c>
      <c r="J24" s="73" t="e">
        <f>VLOOKUP(O24,State!AC$3:BM$44,37,0)</f>
        <v>#DIV/0!</v>
      </c>
      <c r="K24" s="51" t="e">
        <f>VLOOKUP(J24,State!$A$3:$B$42,2,0)</f>
        <v>#DIV/0!</v>
      </c>
      <c r="L24" s="52" t="e">
        <f>VLOOKUP(J24,State!$A$3:$C$42,3,0)</f>
        <v>#DIV/0!</v>
      </c>
      <c r="M24" s="72" t="e">
        <f>IF(VLOOKUP(J24,State!$A$3:$P$42,8,0)=1,"•","")</f>
        <v>#DIV/0!</v>
      </c>
      <c r="N24" s="52" t="e">
        <f>VLOOKUP(J24,State!$A$3:$AB$42,26,0)</f>
        <v>#DIV/0!</v>
      </c>
      <c r="O24" s="74" t="e">
        <f>LARGE(State!AC$3:AC$57,23)</f>
        <v>#DIV/0!</v>
      </c>
      <c r="P24" s="74"/>
      <c r="Q24" s="51">
        <v>23</v>
      </c>
      <c r="R24" s="73" t="e">
        <f>VLOOKUP(W24,State!AE$3:BM$44,35,0)</f>
        <v>#DIV/0!</v>
      </c>
      <c r="S24" s="51" t="e">
        <f>VLOOKUP(R24,State!$A$3:$B$42,2,0)</f>
        <v>#DIV/0!</v>
      </c>
      <c r="T24" s="52" t="e">
        <f>VLOOKUP(R24,State!$A$3:$C$42,3,0)</f>
        <v>#DIV/0!</v>
      </c>
      <c r="U24" s="72" t="e">
        <f>IF(VLOOKUP(R24,State!$A$3:$Q$42,9,0)=1,"•","")</f>
        <v>#DIV/0!</v>
      </c>
      <c r="V24" s="52" t="e">
        <f>VLOOKUP(R24,State!$A$3:$AD$42,28,0)</f>
        <v>#DIV/0!</v>
      </c>
      <c r="W24" s="74" t="e">
        <f>LARGE(State!AE$3:AE$57,23)</f>
        <v>#DIV/0!</v>
      </c>
    </row>
    <row r="25" spans="1:23">
      <c r="A25" s="51">
        <v>24</v>
      </c>
      <c r="B25" s="73" t="e">
        <f>VLOOKUP(G25,State!AA$3:BM$44,39,0)</f>
        <v>#DIV/0!</v>
      </c>
      <c r="C25" s="51" t="e">
        <f>VLOOKUP(B25,State!$A$3:$B$42,2,0)</f>
        <v>#DIV/0!</v>
      </c>
      <c r="D25" s="52" t="e">
        <f>VLOOKUP(B25,State!$A$3:$C$42,3,0)</f>
        <v>#DIV/0!</v>
      </c>
      <c r="E25" s="72" t="e">
        <f>IF(VLOOKUP(B25,State!$A$3:$O$42,7,0)=1,"•","")</f>
        <v>#DIV/0!</v>
      </c>
      <c r="F25" s="52" t="e">
        <f>VLOOKUP(B25,State!$A$3:$Z$42,24,0)</f>
        <v>#DIV/0!</v>
      </c>
      <c r="G25" s="74" t="e">
        <f>LARGE(State!AA$3:AA$57,24)</f>
        <v>#DIV/0!</v>
      </c>
      <c r="I25" s="51">
        <v>24</v>
      </c>
      <c r="J25" s="73" t="e">
        <f>VLOOKUP(O25,State!AC$3:BM$44,37,0)</f>
        <v>#DIV/0!</v>
      </c>
      <c r="K25" s="51" t="e">
        <f>VLOOKUP(J25,State!$A$3:$B$42,2,0)</f>
        <v>#DIV/0!</v>
      </c>
      <c r="L25" s="52" t="e">
        <f>VLOOKUP(J25,State!$A$3:$C$42,3,0)</f>
        <v>#DIV/0!</v>
      </c>
      <c r="M25" s="72" t="e">
        <f>IF(VLOOKUP(J25,State!$A$3:$P$42,8,0)=1,"•","")</f>
        <v>#DIV/0!</v>
      </c>
      <c r="N25" s="52" t="e">
        <f>VLOOKUP(J25,State!$A$3:$AB$42,26,0)</f>
        <v>#DIV/0!</v>
      </c>
      <c r="O25" s="74" t="e">
        <f>LARGE(State!AC$3:AC$57,24)</f>
        <v>#DIV/0!</v>
      </c>
      <c r="P25" s="74"/>
      <c r="Q25" s="51">
        <v>24</v>
      </c>
      <c r="R25" s="73" t="e">
        <f>VLOOKUP(W25,State!AE$3:BM$44,35,0)</f>
        <v>#DIV/0!</v>
      </c>
      <c r="S25" s="51" t="e">
        <f>VLOOKUP(R25,State!$A$3:$B$42,2,0)</f>
        <v>#DIV/0!</v>
      </c>
      <c r="T25" s="52" t="e">
        <f>VLOOKUP(R25,State!$A$3:$C$42,3,0)</f>
        <v>#DIV/0!</v>
      </c>
      <c r="U25" s="72" t="e">
        <f>IF(VLOOKUP(R25,State!$A$3:$Q$42,9,0)=1,"•","")</f>
        <v>#DIV/0!</v>
      </c>
      <c r="V25" s="52" t="e">
        <f>VLOOKUP(R25,State!$A$3:$AD$42,28,0)</f>
        <v>#DIV/0!</v>
      </c>
      <c r="W25" s="74" t="e">
        <f>LARGE(State!AE$3:AE$57,24)</f>
        <v>#DIV/0!</v>
      </c>
    </row>
    <row r="26" spans="1:23">
      <c r="A26" s="51">
        <v>25</v>
      </c>
      <c r="B26" s="73" t="e">
        <f>VLOOKUP(G26,State!AA$3:BM$44,39,0)</f>
        <v>#DIV/0!</v>
      </c>
      <c r="C26" s="51" t="e">
        <f>VLOOKUP(B26,State!$A$3:$B$42,2,0)</f>
        <v>#DIV/0!</v>
      </c>
      <c r="D26" s="52" t="e">
        <f>VLOOKUP(B26,State!$A$3:$C$42,3,0)</f>
        <v>#DIV/0!</v>
      </c>
      <c r="E26" s="72" t="e">
        <f>IF(VLOOKUP(B26,State!$A$3:$O$42,7,0)=1,"•","")</f>
        <v>#DIV/0!</v>
      </c>
      <c r="F26" s="52" t="e">
        <f>VLOOKUP(B26,State!$A$3:$Z$42,24,0)</f>
        <v>#DIV/0!</v>
      </c>
      <c r="G26" s="74" t="e">
        <f>LARGE(State!AA$3:AA$57,25)</f>
        <v>#DIV/0!</v>
      </c>
      <c r="I26" s="51">
        <v>25</v>
      </c>
      <c r="J26" s="73" t="e">
        <f>VLOOKUP(O26,State!AC$3:BM$44,37,0)</f>
        <v>#DIV/0!</v>
      </c>
      <c r="K26" s="51" t="e">
        <f>VLOOKUP(J26,State!$A$3:$B$42,2,0)</f>
        <v>#DIV/0!</v>
      </c>
      <c r="L26" s="52" t="e">
        <f>VLOOKUP(J26,State!$A$3:$C$42,3,0)</f>
        <v>#DIV/0!</v>
      </c>
      <c r="M26" s="72" t="e">
        <f>IF(VLOOKUP(J26,State!$A$3:$P$42,8,0)=1,"•","")</f>
        <v>#DIV/0!</v>
      </c>
      <c r="N26" s="52" t="e">
        <f>VLOOKUP(J26,State!$A$3:$AB$42,26,0)</f>
        <v>#DIV/0!</v>
      </c>
      <c r="O26" s="74" t="e">
        <f>LARGE(State!AC$3:AC$57,25)</f>
        <v>#DIV/0!</v>
      </c>
      <c r="P26" s="74"/>
      <c r="Q26" s="51">
        <v>25</v>
      </c>
      <c r="R26" s="73" t="e">
        <f>VLOOKUP(W26,State!AE$3:BM$44,35,0)</f>
        <v>#DIV/0!</v>
      </c>
      <c r="S26" s="51" t="e">
        <f>VLOOKUP(R26,State!$A$3:$B$42,2,0)</f>
        <v>#DIV/0!</v>
      </c>
      <c r="T26" s="52" t="e">
        <f>VLOOKUP(R26,State!$A$3:$C$42,3,0)</f>
        <v>#DIV/0!</v>
      </c>
      <c r="U26" s="72" t="e">
        <f>IF(VLOOKUP(R26,State!$A$3:$Q$42,9,0)=1,"•","")</f>
        <v>#DIV/0!</v>
      </c>
      <c r="V26" s="52" t="e">
        <f>VLOOKUP(R26,State!$A$3:$AD$42,28,0)</f>
        <v>#DIV/0!</v>
      </c>
      <c r="W26" s="74" t="e">
        <f>LARGE(State!AE$3:AE$57,25)</f>
        <v>#DIV/0!</v>
      </c>
    </row>
    <row r="27" spans="1:23">
      <c r="A27" s="51">
        <v>26</v>
      </c>
      <c r="B27" s="73" t="e">
        <f>VLOOKUP(G27,State!AA$3:BM$44,39,0)</f>
        <v>#DIV/0!</v>
      </c>
      <c r="C27" s="51" t="e">
        <f>VLOOKUP(B27,State!$A$3:$B$42,2,0)</f>
        <v>#DIV/0!</v>
      </c>
      <c r="D27" s="52" t="e">
        <f>VLOOKUP(B27,State!$A$3:$C$42,3,0)</f>
        <v>#DIV/0!</v>
      </c>
      <c r="E27" s="72" t="e">
        <f>IF(VLOOKUP(B27,State!$A$3:$O$42,7,0)=1,"•","")</f>
        <v>#DIV/0!</v>
      </c>
      <c r="F27" s="52" t="e">
        <f>VLOOKUP(B27,State!$A$3:$Z$42,24,0)</f>
        <v>#DIV/0!</v>
      </c>
      <c r="G27" s="74" t="e">
        <f>LARGE(State!AA$3:AA$57,26)</f>
        <v>#DIV/0!</v>
      </c>
      <c r="I27" s="51">
        <v>26</v>
      </c>
      <c r="J27" s="73" t="e">
        <f>VLOOKUP(O27,State!AC$3:BM$44,37,0)</f>
        <v>#DIV/0!</v>
      </c>
      <c r="K27" s="51" t="e">
        <f>VLOOKUP(J27,State!$A$3:$B$42,2,0)</f>
        <v>#DIV/0!</v>
      </c>
      <c r="L27" s="52" t="e">
        <f>VLOOKUP(J27,State!$A$3:$C$42,3,0)</f>
        <v>#DIV/0!</v>
      </c>
      <c r="M27" s="72" t="e">
        <f>IF(VLOOKUP(J27,State!$A$3:$P$42,8,0)=1,"•","")</f>
        <v>#DIV/0!</v>
      </c>
      <c r="N27" s="52" t="e">
        <f>VLOOKUP(J27,State!$A$3:$AB$42,26,0)</f>
        <v>#DIV/0!</v>
      </c>
      <c r="O27" s="74" t="e">
        <f>LARGE(State!AC$3:AC$57,26)</f>
        <v>#DIV/0!</v>
      </c>
      <c r="P27" s="74"/>
      <c r="Q27" s="51">
        <v>26</v>
      </c>
      <c r="R27" s="73" t="e">
        <f>VLOOKUP(W27,State!AE$3:BM$44,35,0)</f>
        <v>#DIV/0!</v>
      </c>
      <c r="S27" s="51" t="e">
        <f>VLOOKUP(R27,State!$A$3:$B$42,2,0)</f>
        <v>#DIV/0!</v>
      </c>
      <c r="T27" s="52" t="e">
        <f>VLOOKUP(R27,State!$A$3:$C$42,3,0)</f>
        <v>#DIV/0!</v>
      </c>
      <c r="U27" s="72" t="e">
        <f>IF(VLOOKUP(R27,State!$A$3:$Q$42,9,0)=1,"•","")</f>
        <v>#DIV/0!</v>
      </c>
      <c r="V27" s="52" t="e">
        <f>VLOOKUP(R27,State!$A$3:$AD$42,28,0)</f>
        <v>#DIV/0!</v>
      </c>
      <c r="W27" s="74" t="e">
        <f>LARGE(State!AE$3:AE$57,26)</f>
        <v>#DIV/0!</v>
      </c>
    </row>
    <row r="28" spans="1:23">
      <c r="A28" s="51">
        <v>27</v>
      </c>
      <c r="B28" s="73" t="e">
        <f>VLOOKUP(G28,State!AA$3:BM$44,39,0)</f>
        <v>#DIV/0!</v>
      </c>
      <c r="C28" s="51" t="e">
        <f>VLOOKUP(B28,State!$A$3:$B$42,2,0)</f>
        <v>#DIV/0!</v>
      </c>
      <c r="D28" s="52" t="e">
        <f>VLOOKUP(B28,State!$A$3:$C$42,3,0)</f>
        <v>#DIV/0!</v>
      </c>
      <c r="E28" s="72" t="e">
        <f>IF(VLOOKUP(B28,State!$A$3:$O$42,7,0)=1,"•","")</f>
        <v>#DIV/0!</v>
      </c>
      <c r="F28" s="52" t="e">
        <f>VLOOKUP(B28,State!$A$3:$Z$42,24,0)</f>
        <v>#DIV/0!</v>
      </c>
      <c r="G28" s="74" t="e">
        <f>LARGE(State!AA$3:AA$57,27)</f>
        <v>#DIV/0!</v>
      </c>
      <c r="I28" s="51">
        <v>27</v>
      </c>
      <c r="J28" s="73" t="e">
        <f>VLOOKUP(O28,State!AC$3:BM$44,37,0)</f>
        <v>#DIV/0!</v>
      </c>
      <c r="K28" s="51" t="e">
        <f>VLOOKUP(J28,State!$A$3:$B$42,2,0)</f>
        <v>#DIV/0!</v>
      </c>
      <c r="L28" s="52" t="e">
        <f>VLOOKUP(J28,State!$A$3:$C$42,3,0)</f>
        <v>#DIV/0!</v>
      </c>
      <c r="M28" s="72" t="e">
        <f>IF(VLOOKUP(J28,State!$A$3:$P$42,8,0)=1,"•","")</f>
        <v>#DIV/0!</v>
      </c>
      <c r="N28" s="52" t="e">
        <f>VLOOKUP(J28,State!$A$3:$AB$42,26,0)</f>
        <v>#DIV/0!</v>
      </c>
      <c r="O28" s="74" t="e">
        <f>LARGE(State!AC$3:AC$57,27)</f>
        <v>#DIV/0!</v>
      </c>
      <c r="P28" s="74"/>
      <c r="Q28" s="51">
        <v>27</v>
      </c>
      <c r="R28" s="73" t="e">
        <f>VLOOKUP(W28,State!AE$3:BM$44,35,0)</f>
        <v>#DIV/0!</v>
      </c>
      <c r="S28" s="51" t="e">
        <f>VLOOKUP(R28,State!$A$3:$B$42,2,0)</f>
        <v>#DIV/0!</v>
      </c>
      <c r="T28" s="52" t="e">
        <f>VLOOKUP(R28,State!$A$3:$C$42,3,0)</f>
        <v>#DIV/0!</v>
      </c>
      <c r="U28" s="72" t="e">
        <f>IF(VLOOKUP(R28,State!$A$3:$Q$42,9,0)=1,"•","")</f>
        <v>#DIV/0!</v>
      </c>
      <c r="V28" s="52" t="e">
        <f>VLOOKUP(R28,State!$A$3:$AD$42,28,0)</f>
        <v>#DIV/0!</v>
      </c>
      <c r="W28" s="74" t="e">
        <f>LARGE(State!AE$3:AE$57,27)</f>
        <v>#DIV/0!</v>
      </c>
    </row>
    <row r="29" spans="1:23">
      <c r="A29" s="51">
        <v>28</v>
      </c>
      <c r="B29" s="73" t="e">
        <f>VLOOKUP(G29,State!AA$3:BM$44,39,0)</f>
        <v>#DIV/0!</v>
      </c>
      <c r="C29" s="51" t="e">
        <f>VLOOKUP(B29,State!$A$3:$B$42,2,0)</f>
        <v>#DIV/0!</v>
      </c>
      <c r="D29" s="52" t="e">
        <f>VLOOKUP(B29,State!$A$3:$C$42,3,0)</f>
        <v>#DIV/0!</v>
      </c>
      <c r="E29" s="72" t="e">
        <f>IF(VLOOKUP(B29,State!$A$3:$O$42,7,0)=1,"•","")</f>
        <v>#DIV/0!</v>
      </c>
      <c r="F29" s="52" t="e">
        <f>VLOOKUP(B29,State!$A$3:$Z$42,24,0)</f>
        <v>#DIV/0!</v>
      </c>
      <c r="G29" s="74" t="e">
        <f>LARGE(State!AA$3:AA$57,28)</f>
        <v>#DIV/0!</v>
      </c>
      <c r="I29" s="51">
        <v>28</v>
      </c>
      <c r="J29" s="73" t="e">
        <f>VLOOKUP(O29,State!AC$3:BM$44,37,0)</f>
        <v>#DIV/0!</v>
      </c>
      <c r="K29" s="51" t="e">
        <f>VLOOKUP(J29,State!$A$3:$B$42,2,0)</f>
        <v>#DIV/0!</v>
      </c>
      <c r="L29" s="52" t="e">
        <f>VLOOKUP(J29,State!$A$3:$C$42,3,0)</f>
        <v>#DIV/0!</v>
      </c>
      <c r="M29" s="72" t="e">
        <f>IF(VLOOKUP(J29,State!$A$3:$P$42,8,0)=1,"•","")</f>
        <v>#DIV/0!</v>
      </c>
      <c r="N29" s="52" t="e">
        <f>VLOOKUP(J29,State!$A$3:$AB$42,26,0)</f>
        <v>#DIV/0!</v>
      </c>
      <c r="O29" s="74" t="e">
        <f>LARGE(State!AC$3:AC$57,28)</f>
        <v>#DIV/0!</v>
      </c>
      <c r="P29" s="74"/>
      <c r="Q29" s="51">
        <v>28</v>
      </c>
      <c r="R29" s="73" t="e">
        <f>VLOOKUP(W29,State!AE$3:BM$44,35,0)</f>
        <v>#DIV/0!</v>
      </c>
      <c r="S29" s="51" t="e">
        <f>VLOOKUP(R29,State!$A$3:$B$42,2,0)</f>
        <v>#DIV/0!</v>
      </c>
      <c r="T29" s="52" t="e">
        <f>VLOOKUP(R29,State!$A$3:$C$42,3,0)</f>
        <v>#DIV/0!</v>
      </c>
      <c r="U29" s="72" t="e">
        <f>IF(VLOOKUP(R29,State!$A$3:$Q$42,9,0)=1,"•","")</f>
        <v>#DIV/0!</v>
      </c>
      <c r="V29" s="52" t="e">
        <f>VLOOKUP(R29,State!$A$3:$AD$42,28,0)</f>
        <v>#DIV/0!</v>
      </c>
      <c r="W29" s="74" t="e">
        <f>LARGE(State!AE$3:AE$57,28)</f>
        <v>#DIV/0!</v>
      </c>
    </row>
    <row r="30" spans="1:23">
      <c r="A30" s="51">
        <v>29</v>
      </c>
      <c r="B30" s="73" t="e">
        <f>VLOOKUP(G30,State!AA$3:BM$44,39,0)</f>
        <v>#DIV/0!</v>
      </c>
      <c r="C30" s="51" t="e">
        <f>VLOOKUP(B30,State!$A$3:$B$42,2,0)</f>
        <v>#DIV/0!</v>
      </c>
      <c r="D30" s="52" t="e">
        <f>VLOOKUP(B30,State!$A$3:$C$42,3,0)</f>
        <v>#DIV/0!</v>
      </c>
      <c r="E30" s="72" t="e">
        <f>IF(VLOOKUP(B30,State!$A$3:$O$42,7,0)=1,"•","")</f>
        <v>#DIV/0!</v>
      </c>
      <c r="F30" s="52" t="e">
        <f>VLOOKUP(B30,State!$A$3:$Z$42,24,0)</f>
        <v>#DIV/0!</v>
      </c>
      <c r="G30" s="74" t="e">
        <f>LARGE(State!AA$3:AA$57,29)</f>
        <v>#DIV/0!</v>
      </c>
      <c r="I30" s="51">
        <v>29</v>
      </c>
      <c r="J30" s="73" t="e">
        <f>VLOOKUP(O30,State!AC$3:BM$44,37,0)</f>
        <v>#DIV/0!</v>
      </c>
      <c r="K30" s="51" t="e">
        <f>VLOOKUP(J30,State!$A$3:$B$42,2,0)</f>
        <v>#DIV/0!</v>
      </c>
      <c r="L30" s="52" t="e">
        <f>VLOOKUP(J30,State!$A$3:$C$42,3,0)</f>
        <v>#DIV/0!</v>
      </c>
      <c r="M30" s="72" t="e">
        <f>IF(VLOOKUP(J30,State!$A$3:$P$42,8,0)=1,"•","")</f>
        <v>#DIV/0!</v>
      </c>
      <c r="N30" s="52" t="e">
        <f>VLOOKUP(J30,State!$A$3:$AB$42,26,0)</f>
        <v>#DIV/0!</v>
      </c>
      <c r="O30" s="74" t="e">
        <f>LARGE(State!AC$3:AC$57,29)</f>
        <v>#DIV/0!</v>
      </c>
      <c r="P30" s="74"/>
      <c r="Q30" s="51">
        <v>29</v>
      </c>
      <c r="R30" s="73" t="e">
        <f>VLOOKUP(W30,State!AE$3:BM$44,35,0)</f>
        <v>#DIV/0!</v>
      </c>
      <c r="S30" s="51" t="e">
        <f>VLOOKUP(R30,State!$A$3:$B$42,2,0)</f>
        <v>#DIV/0!</v>
      </c>
      <c r="T30" s="52" t="e">
        <f>VLOOKUP(R30,State!$A$3:$C$42,3,0)</f>
        <v>#DIV/0!</v>
      </c>
      <c r="U30" s="72" t="e">
        <f>IF(VLOOKUP(R30,State!$A$3:$Q$42,9,0)=1,"•","")</f>
        <v>#DIV/0!</v>
      </c>
      <c r="V30" s="52" t="e">
        <f>VLOOKUP(R30,State!$A$3:$AD$42,28,0)</f>
        <v>#DIV/0!</v>
      </c>
      <c r="W30" s="74" t="e">
        <f>LARGE(State!AE$3:AE$57,29)</f>
        <v>#DIV/0!</v>
      </c>
    </row>
    <row r="31" spans="1:23">
      <c r="A31" s="51">
        <v>30</v>
      </c>
      <c r="B31" s="73" t="e">
        <f>VLOOKUP(G31,State!AA$3:BM$44,39,0)</f>
        <v>#DIV/0!</v>
      </c>
      <c r="C31" s="51" t="e">
        <f>VLOOKUP(B31,State!$A$3:$B$42,2,0)</f>
        <v>#DIV/0!</v>
      </c>
      <c r="D31" s="52" t="e">
        <f>VLOOKUP(B31,State!$A$3:$C$42,3,0)</f>
        <v>#DIV/0!</v>
      </c>
      <c r="E31" s="72" t="e">
        <f>IF(VLOOKUP(B31,State!$A$3:$O$42,7,0)=1,"•","")</f>
        <v>#DIV/0!</v>
      </c>
      <c r="F31" s="52" t="e">
        <f>VLOOKUP(B31,State!$A$3:$Z$42,24,0)</f>
        <v>#DIV/0!</v>
      </c>
      <c r="G31" s="74" t="e">
        <f>LARGE(State!AA$3:AA$57,30)</f>
        <v>#DIV/0!</v>
      </c>
      <c r="I31" s="51">
        <v>30</v>
      </c>
      <c r="J31" s="73" t="e">
        <f>VLOOKUP(O31,State!AC$3:BM$44,37,0)</f>
        <v>#DIV/0!</v>
      </c>
      <c r="K31" s="51" t="e">
        <f>VLOOKUP(J31,State!$A$3:$B$42,2,0)</f>
        <v>#DIV/0!</v>
      </c>
      <c r="L31" s="52" t="e">
        <f>VLOOKUP(J31,State!$A$3:$C$42,3,0)</f>
        <v>#DIV/0!</v>
      </c>
      <c r="M31" s="72" t="e">
        <f>IF(VLOOKUP(J31,State!$A$3:$P$42,8,0)=1,"•","")</f>
        <v>#DIV/0!</v>
      </c>
      <c r="N31" s="52" t="e">
        <f>VLOOKUP(J31,State!$A$3:$AB$42,26,0)</f>
        <v>#DIV/0!</v>
      </c>
      <c r="O31" s="74" t="e">
        <f>LARGE(State!AC$3:AC$57,30)</f>
        <v>#DIV/0!</v>
      </c>
      <c r="P31" s="74"/>
      <c r="Q31" s="51">
        <v>30</v>
      </c>
      <c r="R31" s="73" t="e">
        <f>VLOOKUP(W31,State!AE$3:BM$44,35,0)</f>
        <v>#DIV/0!</v>
      </c>
      <c r="S31" s="51" t="e">
        <f>VLOOKUP(R31,State!$A$3:$B$42,2,0)</f>
        <v>#DIV/0!</v>
      </c>
      <c r="T31" s="52" t="e">
        <f>VLOOKUP(R31,State!$A$3:$C$42,3,0)</f>
        <v>#DIV/0!</v>
      </c>
      <c r="U31" s="72" t="e">
        <f>IF(VLOOKUP(R31,State!$A$3:$Q$42,9,0)=1,"•","")</f>
        <v>#DIV/0!</v>
      </c>
      <c r="V31" s="52" t="e">
        <f>VLOOKUP(R31,State!$A$3:$AD$42,28,0)</f>
        <v>#DIV/0!</v>
      </c>
      <c r="W31" s="74" t="e">
        <f>LARGE(State!AE$3:AE$57,30)</f>
        <v>#DIV/0!</v>
      </c>
    </row>
    <row r="32" spans="1:23">
      <c r="A32" s="51">
        <v>31</v>
      </c>
      <c r="B32" s="73" t="e">
        <f>VLOOKUP(G32,State!AA$3:BM$44,39,0)</f>
        <v>#DIV/0!</v>
      </c>
      <c r="C32" s="51" t="e">
        <f>VLOOKUP(B32,State!$A$3:$B$42,2,0)</f>
        <v>#DIV/0!</v>
      </c>
      <c r="D32" s="52" t="e">
        <f>VLOOKUP(B32,State!$A$3:$C$42,3,0)</f>
        <v>#DIV/0!</v>
      </c>
      <c r="E32" s="72" t="e">
        <f>IF(VLOOKUP(B32,State!$A$3:$O$42,7,0)=1,"•","")</f>
        <v>#DIV/0!</v>
      </c>
      <c r="F32" s="52" t="e">
        <f>VLOOKUP(B32,State!$A$3:$Z$42,24,0)</f>
        <v>#DIV/0!</v>
      </c>
      <c r="G32" s="74" t="e">
        <f>LARGE(State!AA$3:AA$57,31)</f>
        <v>#DIV/0!</v>
      </c>
      <c r="I32" s="51">
        <v>31</v>
      </c>
      <c r="J32" s="73" t="e">
        <f>VLOOKUP(O32,State!AC$3:BM$44,37,0)</f>
        <v>#DIV/0!</v>
      </c>
      <c r="K32" s="51" t="e">
        <f>VLOOKUP(J32,State!$A$3:$B$42,2,0)</f>
        <v>#DIV/0!</v>
      </c>
      <c r="L32" s="52" t="e">
        <f>VLOOKUP(J32,State!$A$3:$C$42,3,0)</f>
        <v>#DIV/0!</v>
      </c>
      <c r="M32" s="72" t="e">
        <f>IF(VLOOKUP(J32,State!$A$3:$P$42,8,0)=1,"•","")</f>
        <v>#DIV/0!</v>
      </c>
      <c r="N32" s="52" t="e">
        <f>VLOOKUP(J32,State!$A$3:$AB$42,26,0)</f>
        <v>#DIV/0!</v>
      </c>
      <c r="O32" s="74" t="e">
        <f>LARGE(State!AC$3:AC$57,31)</f>
        <v>#DIV/0!</v>
      </c>
      <c r="P32" s="74"/>
      <c r="Q32" s="51">
        <v>31</v>
      </c>
      <c r="R32" s="73" t="e">
        <f>VLOOKUP(W32,State!AE$3:BM$44,35,0)</f>
        <v>#DIV/0!</v>
      </c>
      <c r="S32" s="51" t="e">
        <f>VLOOKUP(R32,State!$A$3:$B$42,2,0)</f>
        <v>#DIV/0!</v>
      </c>
      <c r="T32" s="52" t="e">
        <f>VLOOKUP(R32,State!$A$3:$C$42,3,0)</f>
        <v>#DIV/0!</v>
      </c>
      <c r="U32" s="72" t="e">
        <f>IF(VLOOKUP(R32,State!$A$3:$Q$42,9,0)=1,"•","")</f>
        <v>#DIV/0!</v>
      </c>
      <c r="V32" s="52" t="e">
        <f>VLOOKUP(R32,State!$A$3:$AD$42,28,0)</f>
        <v>#DIV/0!</v>
      </c>
      <c r="W32" s="74" t="e">
        <f>LARGE(State!AE$3:AE$57,31)</f>
        <v>#DIV/0!</v>
      </c>
    </row>
    <row r="33" spans="1:23">
      <c r="A33" s="51">
        <v>32</v>
      </c>
      <c r="B33" s="73" t="e">
        <f>VLOOKUP(G33,State!AA$3:BM$44,39,0)</f>
        <v>#DIV/0!</v>
      </c>
      <c r="C33" s="51" t="e">
        <f>VLOOKUP(B33,State!$A$3:$B$42,2,0)</f>
        <v>#DIV/0!</v>
      </c>
      <c r="D33" s="52" t="e">
        <f>VLOOKUP(B33,State!$A$3:$C$42,3,0)</f>
        <v>#DIV/0!</v>
      </c>
      <c r="E33" s="72" t="e">
        <f>IF(VLOOKUP(B33,State!$A$3:$O$42,7,0)=1,"•","")</f>
        <v>#DIV/0!</v>
      </c>
      <c r="F33" s="52" t="e">
        <f>VLOOKUP(B33,State!$A$3:$Z$42,24,0)</f>
        <v>#DIV/0!</v>
      </c>
      <c r="G33" s="74" t="e">
        <f>LARGE(State!AA$3:AA$57,32)</f>
        <v>#DIV/0!</v>
      </c>
      <c r="I33" s="51">
        <v>32</v>
      </c>
      <c r="J33" s="73" t="e">
        <f>VLOOKUP(O33,State!AC$3:BM$44,37,0)</f>
        <v>#DIV/0!</v>
      </c>
      <c r="K33" s="51" t="e">
        <f>VLOOKUP(J33,State!$A$3:$B$42,2,0)</f>
        <v>#DIV/0!</v>
      </c>
      <c r="L33" s="52" t="e">
        <f>VLOOKUP(J33,State!$A$3:$C$42,3,0)</f>
        <v>#DIV/0!</v>
      </c>
      <c r="M33" s="72" t="e">
        <f>IF(VLOOKUP(J33,State!$A$3:$P$42,8,0)=1,"•","")</f>
        <v>#DIV/0!</v>
      </c>
      <c r="N33" s="52" t="e">
        <f>VLOOKUP(J33,State!$A$3:$AB$42,26,0)</f>
        <v>#DIV/0!</v>
      </c>
      <c r="O33" s="74" t="e">
        <f>LARGE(State!AC$3:AC$57,32)</f>
        <v>#DIV/0!</v>
      </c>
      <c r="P33" s="74"/>
      <c r="Q33" s="51">
        <v>32</v>
      </c>
      <c r="R33" s="73" t="e">
        <f>VLOOKUP(W33,State!AE$3:BM$44,35,0)</f>
        <v>#DIV/0!</v>
      </c>
      <c r="S33" s="51" t="e">
        <f>VLOOKUP(R33,State!$A$3:$B$42,2,0)</f>
        <v>#DIV/0!</v>
      </c>
      <c r="T33" s="52" t="e">
        <f>VLOOKUP(R33,State!$A$3:$C$42,3,0)</f>
        <v>#DIV/0!</v>
      </c>
      <c r="U33" s="72" t="e">
        <f>IF(VLOOKUP(R33,State!$A$3:$Q$42,9,0)=1,"•","")</f>
        <v>#DIV/0!</v>
      </c>
      <c r="V33" s="52" t="e">
        <f>VLOOKUP(R33,State!$A$3:$AD$42,28,0)</f>
        <v>#DIV/0!</v>
      </c>
      <c r="W33" s="74" t="e">
        <f>LARGE(State!AE$3:AE$57,32)</f>
        <v>#DIV/0!</v>
      </c>
    </row>
    <row r="34" spans="1:23">
      <c r="A34" s="51">
        <v>33</v>
      </c>
      <c r="B34" s="73" t="e">
        <f>VLOOKUP(G34,State!AA$3:BM$44,39,0)</f>
        <v>#DIV/0!</v>
      </c>
      <c r="C34" s="51" t="e">
        <f>VLOOKUP(B34,State!$A$3:$B$42,2,0)</f>
        <v>#DIV/0!</v>
      </c>
      <c r="D34" s="52" t="e">
        <f>VLOOKUP(B34,State!$A$3:$C$42,3,0)</f>
        <v>#DIV/0!</v>
      </c>
      <c r="E34" s="72" t="e">
        <f>IF(VLOOKUP(B34,State!$A$3:$O$42,7,0)=1,"•","")</f>
        <v>#DIV/0!</v>
      </c>
      <c r="F34" s="52" t="e">
        <f>VLOOKUP(B34,State!$A$3:$Z$42,24,0)</f>
        <v>#DIV/0!</v>
      </c>
      <c r="G34" s="74" t="e">
        <f>LARGE(State!AA$3:AA$57,33)</f>
        <v>#DIV/0!</v>
      </c>
      <c r="I34" s="51">
        <v>33</v>
      </c>
      <c r="J34" s="73" t="e">
        <f>VLOOKUP(O34,State!AC$3:BM$44,37,0)</f>
        <v>#DIV/0!</v>
      </c>
      <c r="K34" s="51" t="e">
        <f>VLOOKUP(J34,State!$A$3:$B$42,2,0)</f>
        <v>#DIV/0!</v>
      </c>
      <c r="L34" s="52" t="e">
        <f>VLOOKUP(J34,State!$A$3:$C$42,3,0)</f>
        <v>#DIV/0!</v>
      </c>
      <c r="M34" s="72" t="e">
        <f>IF(VLOOKUP(J34,State!$A$3:$P$42,8,0)=1,"•","")</f>
        <v>#DIV/0!</v>
      </c>
      <c r="N34" s="52" t="e">
        <f>VLOOKUP(J34,State!$A$3:$AB$42,26,0)</f>
        <v>#DIV/0!</v>
      </c>
      <c r="O34" s="74" t="e">
        <f>LARGE(State!AC$3:AC$57,33)</f>
        <v>#DIV/0!</v>
      </c>
      <c r="P34" s="74"/>
      <c r="Q34" s="51">
        <v>33</v>
      </c>
      <c r="R34" s="73" t="e">
        <f>VLOOKUP(W34,State!AE$3:BM$44,35,0)</f>
        <v>#DIV/0!</v>
      </c>
      <c r="S34" s="51" t="e">
        <f>VLOOKUP(R34,State!$A$3:$B$42,2,0)</f>
        <v>#DIV/0!</v>
      </c>
      <c r="T34" s="52" t="e">
        <f>VLOOKUP(R34,State!$A$3:$C$42,3,0)</f>
        <v>#DIV/0!</v>
      </c>
      <c r="U34" s="72" t="e">
        <f>IF(VLOOKUP(R34,State!$A$3:$Q$42,9,0)=1,"•","")</f>
        <v>#DIV/0!</v>
      </c>
      <c r="V34" s="52" t="e">
        <f>VLOOKUP(R34,State!$A$3:$AD$42,28,0)</f>
        <v>#DIV/0!</v>
      </c>
      <c r="W34" s="74" t="e">
        <f>LARGE(State!AE$3:AE$57,33)</f>
        <v>#DIV/0!</v>
      </c>
    </row>
    <row r="35" spans="1:23">
      <c r="A35" s="51">
        <v>34</v>
      </c>
      <c r="B35" s="73" t="e">
        <f>VLOOKUP(G35,State!AA$3:BM$44,39,0)</f>
        <v>#DIV/0!</v>
      </c>
      <c r="C35" s="51" t="e">
        <f>VLOOKUP(B35,State!$A$3:$B$42,2,0)</f>
        <v>#DIV/0!</v>
      </c>
      <c r="D35" s="52" t="e">
        <f>VLOOKUP(B35,State!$A$3:$C$42,3,0)</f>
        <v>#DIV/0!</v>
      </c>
      <c r="E35" s="72" t="e">
        <f>IF(VLOOKUP(B35,State!$A$3:$O$42,7,0)=1,"•","")</f>
        <v>#DIV/0!</v>
      </c>
      <c r="F35" s="52" t="e">
        <f>VLOOKUP(B35,State!$A$3:$Z$42,24,0)</f>
        <v>#DIV/0!</v>
      </c>
      <c r="G35" s="74" t="e">
        <f>LARGE(State!AA$3:AA$57,34)</f>
        <v>#DIV/0!</v>
      </c>
      <c r="I35" s="51">
        <v>34</v>
      </c>
      <c r="J35" s="73" t="e">
        <f>VLOOKUP(O35,State!AC$3:BM$44,37,0)</f>
        <v>#DIV/0!</v>
      </c>
      <c r="K35" s="51" t="e">
        <f>VLOOKUP(J35,State!$A$3:$B$42,2,0)</f>
        <v>#DIV/0!</v>
      </c>
      <c r="L35" s="52" t="e">
        <f>VLOOKUP(J35,State!$A$3:$C$42,3,0)</f>
        <v>#DIV/0!</v>
      </c>
      <c r="M35" s="72" t="e">
        <f>IF(VLOOKUP(J35,State!$A$3:$P$42,8,0)=1,"•","")</f>
        <v>#DIV/0!</v>
      </c>
      <c r="N35" s="52" t="e">
        <f>VLOOKUP(J35,State!$A$3:$AB$42,26,0)</f>
        <v>#DIV/0!</v>
      </c>
      <c r="O35" s="74" t="e">
        <f>LARGE(State!AC$3:AC$57,34)</f>
        <v>#DIV/0!</v>
      </c>
      <c r="P35" s="74"/>
      <c r="Q35" s="51">
        <v>34</v>
      </c>
      <c r="R35" s="73" t="e">
        <f>VLOOKUP(W35,State!AE$3:BM$44,35,0)</f>
        <v>#DIV/0!</v>
      </c>
      <c r="S35" s="51" t="e">
        <f>VLOOKUP(R35,State!$A$3:$B$42,2,0)</f>
        <v>#DIV/0!</v>
      </c>
      <c r="T35" s="52" t="e">
        <f>VLOOKUP(R35,State!$A$3:$C$42,3,0)</f>
        <v>#DIV/0!</v>
      </c>
      <c r="U35" s="72" t="e">
        <f>IF(VLOOKUP(R35,State!$A$3:$Q$42,9,0)=1,"•","")</f>
        <v>#DIV/0!</v>
      </c>
      <c r="V35" s="52" t="e">
        <f>VLOOKUP(R35,State!$A$3:$AD$42,28,0)</f>
        <v>#DIV/0!</v>
      </c>
      <c r="W35" s="74" t="e">
        <f>LARGE(State!AE$3:AE$57,34)</f>
        <v>#DIV/0!</v>
      </c>
    </row>
    <row r="36" spans="1:23">
      <c r="A36" s="51">
        <v>35</v>
      </c>
      <c r="B36" s="73" t="e">
        <f>VLOOKUP(G36,State!AA$3:BM$44,39,0)</f>
        <v>#DIV/0!</v>
      </c>
      <c r="C36" s="51" t="e">
        <f>VLOOKUP(B36,State!$A$3:$B$42,2,0)</f>
        <v>#DIV/0!</v>
      </c>
      <c r="D36" s="52" t="e">
        <f>VLOOKUP(B36,State!$A$3:$C$42,3,0)</f>
        <v>#DIV/0!</v>
      </c>
      <c r="E36" s="72" t="e">
        <f>IF(VLOOKUP(B36,State!$A$3:$O$42,7,0)=1,"•","")</f>
        <v>#DIV/0!</v>
      </c>
      <c r="F36" s="52" t="e">
        <f>VLOOKUP(B36,State!$A$3:$Z$42,24,0)</f>
        <v>#DIV/0!</v>
      </c>
      <c r="G36" s="74" t="e">
        <f>LARGE(State!AA$3:AA$57,35)</f>
        <v>#DIV/0!</v>
      </c>
      <c r="I36" s="51">
        <v>35</v>
      </c>
      <c r="J36" s="73" t="e">
        <f>VLOOKUP(O36,State!AC$3:BM$44,37,0)</f>
        <v>#DIV/0!</v>
      </c>
      <c r="K36" s="51" t="e">
        <f>VLOOKUP(J36,State!$A$3:$B$42,2,0)</f>
        <v>#DIV/0!</v>
      </c>
      <c r="L36" s="52" t="e">
        <f>VLOOKUP(J36,State!$A$3:$C$42,3,0)</f>
        <v>#DIV/0!</v>
      </c>
      <c r="M36" s="72" t="e">
        <f>IF(VLOOKUP(J36,State!$A$3:$P$42,8,0)=1,"•","")</f>
        <v>#DIV/0!</v>
      </c>
      <c r="N36" s="52" t="e">
        <f>VLOOKUP(J36,State!$A$3:$AB$42,26,0)</f>
        <v>#DIV/0!</v>
      </c>
      <c r="O36" s="74" t="e">
        <f>LARGE(State!AC$3:AC$57,35)</f>
        <v>#DIV/0!</v>
      </c>
      <c r="P36" s="74"/>
      <c r="Q36" s="51">
        <v>35</v>
      </c>
      <c r="R36" s="73" t="e">
        <f>VLOOKUP(W36,State!AE$3:BM$44,35,0)</f>
        <v>#DIV/0!</v>
      </c>
      <c r="S36" s="51" t="e">
        <f>VLOOKUP(R36,State!$A$3:$B$42,2,0)</f>
        <v>#DIV/0!</v>
      </c>
      <c r="T36" s="52" t="e">
        <f>VLOOKUP(R36,State!$A$3:$C$42,3,0)</f>
        <v>#DIV/0!</v>
      </c>
      <c r="U36" s="72" t="e">
        <f>IF(VLOOKUP(R36,State!$A$3:$Q$42,9,0)=1,"•","")</f>
        <v>#DIV/0!</v>
      </c>
      <c r="V36" s="52" t="e">
        <f>VLOOKUP(R36,State!$A$3:$AD$42,28,0)</f>
        <v>#DIV/0!</v>
      </c>
      <c r="W36" s="74" t="e">
        <f>LARGE(State!AE$3:AE$57,35)</f>
        <v>#DIV/0!</v>
      </c>
    </row>
    <row r="37" spans="1:23">
      <c r="A37" s="51">
        <v>36</v>
      </c>
      <c r="B37" s="73" t="e">
        <f>VLOOKUP(G37,State!AA$3:BM$44,39,0)</f>
        <v>#DIV/0!</v>
      </c>
      <c r="C37" s="51" t="e">
        <f>VLOOKUP(B37,State!$A$3:$B$42,2,0)</f>
        <v>#DIV/0!</v>
      </c>
      <c r="D37" s="52" t="e">
        <f>VLOOKUP(B37,State!$A$3:$C$42,3,0)</f>
        <v>#DIV/0!</v>
      </c>
      <c r="E37" s="72" t="e">
        <f>IF(VLOOKUP(B37,State!$A$3:$O$42,7,0)=1,"•","")</f>
        <v>#DIV/0!</v>
      </c>
      <c r="F37" s="52" t="e">
        <f>VLOOKUP(B37,State!$A$3:$Z$42,24,0)</f>
        <v>#DIV/0!</v>
      </c>
      <c r="G37" s="74" t="e">
        <f>LARGE(State!AA$3:AA$57,36)</f>
        <v>#DIV/0!</v>
      </c>
      <c r="I37" s="51">
        <v>36</v>
      </c>
      <c r="J37" s="73" t="e">
        <f>VLOOKUP(O37,State!AC$3:BM$44,37,0)</f>
        <v>#DIV/0!</v>
      </c>
      <c r="K37" s="51" t="e">
        <f>VLOOKUP(J37,State!$A$3:$B$42,2,0)</f>
        <v>#DIV/0!</v>
      </c>
      <c r="L37" s="52" t="e">
        <f>VLOOKUP(J37,State!$A$3:$C$42,3,0)</f>
        <v>#DIV/0!</v>
      </c>
      <c r="M37" s="72" t="e">
        <f>IF(VLOOKUP(J37,State!$A$3:$P$42,8,0)=1,"•","")</f>
        <v>#DIV/0!</v>
      </c>
      <c r="N37" s="52" t="e">
        <f>VLOOKUP(J37,State!$A$3:$AB$42,26,0)</f>
        <v>#DIV/0!</v>
      </c>
      <c r="O37" s="74" t="e">
        <f>LARGE(State!AC$3:AC$57,36)</f>
        <v>#DIV/0!</v>
      </c>
      <c r="P37" s="74"/>
      <c r="Q37" s="51">
        <v>36</v>
      </c>
      <c r="R37" s="73" t="e">
        <f>VLOOKUP(W37,State!AE$3:BM$44,35,0)</f>
        <v>#DIV/0!</v>
      </c>
      <c r="S37" s="51" t="e">
        <f>VLOOKUP(R37,State!$A$3:$B$42,2,0)</f>
        <v>#DIV/0!</v>
      </c>
      <c r="T37" s="52" t="e">
        <f>VLOOKUP(R37,State!$A$3:$C$42,3,0)</f>
        <v>#DIV/0!</v>
      </c>
      <c r="U37" s="72" t="e">
        <f>IF(VLOOKUP(R37,State!$A$3:$Q$42,9,0)=1,"•","")</f>
        <v>#DIV/0!</v>
      </c>
      <c r="V37" s="52" t="e">
        <f>VLOOKUP(R37,State!$A$3:$AD$42,28,0)</f>
        <v>#DIV/0!</v>
      </c>
      <c r="W37" s="74" t="e">
        <f>LARGE(State!AE$3:AE$57,36)</f>
        <v>#DIV/0!</v>
      </c>
    </row>
    <row r="38" spans="1:23">
      <c r="A38" s="51">
        <v>37</v>
      </c>
      <c r="B38" s="73" t="e">
        <f>VLOOKUP(G38,State!AA$3:BM$44,39,0)</f>
        <v>#DIV/0!</v>
      </c>
      <c r="C38" s="51" t="e">
        <f>VLOOKUP(B38,State!$A$3:$B$42,2,0)</f>
        <v>#DIV/0!</v>
      </c>
      <c r="D38" s="52" t="e">
        <f>VLOOKUP(B38,State!$A$3:$C$42,3,0)</f>
        <v>#DIV/0!</v>
      </c>
      <c r="E38" s="72" t="e">
        <f>IF(VLOOKUP(B38,State!$A$3:$O$42,7,0)=1,"•","")</f>
        <v>#DIV/0!</v>
      </c>
      <c r="F38" s="52" t="e">
        <f>VLOOKUP(B38,State!$A$3:$Z$42,24,0)</f>
        <v>#DIV/0!</v>
      </c>
      <c r="G38" s="74" t="e">
        <f>LARGE(State!AA$3:AA$57,37)</f>
        <v>#DIV/0!</v>
      </c>
      <c r="I38" s="51">
        <v>37</v>
      </c>
      <c r="J38" s="73" t="e">
        <f>VLOOKUP(O38,State!AC$3:BM$44,37,0)</f>
        <v>#DIV/0!</v>
      </c>
      <c r="K38" s="51" t="e">
        <f>VLOOKUP(J38,State!$A$3:$B$42,2,0)</f>
        <v>#DIV/0!</v>
      </c>
      <c r="L38" s="52" t="e">
        <f>VLOOKUP(J38,State!$A$3:$C$42,3,0)</f>
        <v>#DIV/0!</v>
      </c>
      <c r="M38" s="72" t="e">
        <f>IF(VLOOKUP(J38,State!$A$3:$P$42,8,0)=1,"•","")</f>
        <v>#DIV/0!</v>
      </c>
      <c r="N38" s="52" t="e">
        <f>VLOOKUP(J38,State!$A$3:$AB$42,26,0)</f>
        <v>#DIV/0!</v>
      </c>
      <c r="O38" s="74" t="e">
        <f>LARGE(State!AC$3:AC$57,37)</f>
        <v>#DIV/0!</v>
      </c>
      <c r="P38" s="74"/>
      <c r="Q38" s="51">
        <v>37</v>
      </c>
      <c r="R38" s="73" t="e">
        <f>VLOOKUP(W38,State!AE$3:BM$44,35,0)</f>
        <v>#DIV/0!</v>
      </c>
      <c r="S38" s="51" t="e">
        <f>VLOOKUP(R38,State!$A$3:$B$42,2,0)</f>
        <v>#DIV/0!</v>
      </c>
      <c r="T38" s="52" t="e">
        <f>VLOOKUP(R38,State!$A$3:$C$42,3,0)</f>
        <v>#DIV/0!</v>
      </c>
      <c r="U38" s="72" t="e">
        <f>IF(VLOOKUP(R38,State!$A$3:$Q$42,9,0)=1,"•","")</f>
        <v>#DIV/0!</v>
      </c>
      <c r="V38" s="52" t="e">
        <f>VLOOKUP(R38,State!$A$3:$AD$42,28,0)</f>
        <v>#DIV/0!</v>
      </c>
      <c r="W38" s="74" t="e">
        <f>LARGE(State!AE$3:AE$57,37)</f>
        <v>#DIV/0!</v>
      </c>
    </row>
    <row r="39" spans="1:23">
      <c r="A39" s="51">
        <v>38</v>
      </c>
      <c r="B39" s="73" t="e">
        <f>VLOOKUP(G39,State!AA$3:BM$44,39,0)</f>
        <v>#DIV/0!</v>
      </c>
      <c r="C39" s="51" t="e">
        <f>VLOOKUP(B39,State!$A$3:$B$42,2,0)</f>
        <v>#DIV/0!</v>
      </c>
      <c r="D39" s="52" t="e">
        <f>VLOOKUP(B39,State!$A$3:$C$42,3,0)</f>
        <v>#DIV/0!</v>
      </c>
      <c r="E39" s="72" t="e">
        <f>IF(VLOOKUP(B39,State!$A$3:$O$42,7,0)=1,"•","")</f>
        <v>#DIV/0!</v>
      </c>
      <c r="F39" s="52" t="e">
        <f>VLOOKUP(B39,State!$A$3:$Z$42,24,0)</f>
        <v>#DIV/0!</v>
      </c>
      <c r="G39" s="74" t="e">
        <f>LARGE(State!AA$3:AA$57,38)</f>
        <v>#DIV/0!</v>
      </c>
      <c r="I39" s="51">
        <v>38</v>
      </c>
      <c r="J39" s="73" t="e">
        <f>VLOOKUP(O39,State!AC$3:BM$44,37,0)</f>
        <v>#DIV/0!</v>
      </c>
      <c r="K39" s="51" t="e">
        <f>VLOOKUP(J39,State!$A$3:$B$42,2,0)</f>
        <v>#DIV/0!</v>
      </c>
      <c r="L39" s="52" t="e">
        <f>VLOOKUP(J39,State!$A$3:$C$42,3,0)</f>
        <v>#DIV/0!</v>
      </c>
      <c r="M39" s="72" t="e">
        <f>IF(VLOOKUP(J39,State!$A$3:$P$42,8,0)=1,"•","")</f>
        <v>#DIV/0!</v>
      </c>
      <c r="N39" s="52" t="e">
        <f>VLOOKUP(J39,State!$A$3:$AB$42,26,0)</f>
        <v>#DIV/0!</v>
      </c>
      <c r="O39" s="74" t="e">
        <f>LARGE(State!AC$3:AC$57,38)</f>
        <v>#DIV/0!</v>
      </c>
      <c r="P39" s="74"/>
      <c r="Q39" s="51">
        <v>38</v>
      </c>
      <c r="R39" s="73" t="e">
        <f>VLOOKUP(W39,State!AE$3:BM$44,35,0)</f>
        <v>#DIV/0!</v>
      </c>
      <c r="S39" s="51" t="e">
        <f>VLOOKUP(R39,State!$A$3:$B$42,2,0)</f>
        <v>#DIV/0!</v>
      </c>
      <c r="T39" s="52" t="e">
        <f>VLOOKUP(R39,State!$A$3:$C$42,3,0)</f>
        <v>#DIV/0!</v>
      </c>
      <c r="U39" s="72" t="e">
        <f>IF(VLOOKUP(R39,State!$A$3:$Q$42,9,0)=1,"•","")</f>
        <v>#DIV/0!</v>
      </c>
      <c r="V39" s="52" t="e">
        <f>VLOOKUP(R39,State!$A$3:$AD$42,28,0)</f>
        <v>#DIV/0!</v>
      </c>
      <c r="W39" s="74" t="e">
        <f>LARGE(State!AE$3:AE$57,38)</f>
        <v>#DIV/0!</v>
      </c>
    </row>
    <row r="40" spans="1:23">
      <c r="A40" s="51">
        <v>39</v>
      </c>
      <c r="B40" s="73" t="e">
        <f>VLOOKUP(G40,State!AA$3:BM$44,39,0)</f>
        <v>#DIV/0!</v>
      </c>
      <c r="C40" s="51" t="e">
        <f>VLOOKUP(B40,State!$A$3:$B$42,2,0)</f>
        <v>#DIV/0!</v>
      </c>
      <c r="D40" s="52" t="e">
        <f>VLOOKUP(B40,State!$A$3:$C$42,3,0)</f>
        <v>#DIV/0!</v>
      </c>
      <c r="E40" s="72" t="e">
        <f>IF(VLOOKUP(B40,State!$A$3:$O$42,7,0)=1,"•","")</f>
        <v>#DIV/0!</v>
      </c>
      <c r="F40" s="52" t="e">
        <f>VLOOKUP(B40,State!$A$3:$Z$42,24,0)</f>
        <v>#DIV/0!</v>
      </c>
      <c r="G40" s="74" t="e">
        <f>LARGE(State!AA$3:AA$57,39)</f>
        <v>#DIV/0!</v>
      </c>
      <c r="I40" s="51">
        <v>39</v>
      </c>
      <c r="J40" s="73" t="e">
        <f>VLOOKUP(O40,State!AC$3:BM$44,37,0)</f>
        <v>#DIV/0!</v>
      </c>
      <c r="K40" s="51" t="e">
        <f>VLOOKUP(J40,State!$A$3:$B$42,2,0)</f>
        <v>#DIV/0!</v>
      </c>
      <c r="L40" s="52" t="e">
        <f>VLOOKUP(J40,State!$A$3:$C$42,3,0)</f>
        <v>#DIV/0!</v>
      </c>
      <c r="M40" s="72" t="e">
        <f>IF(VLOOKUP(J40,State!$A$3:$P$42,8,0)=1,"•","")</f>
        <v>#DIV/0!</v>
      </c>
      <c r="N40" s="52" t="e">
        <f>VLOOKUP(J40,State!$A$3:$AB$42,26,0)</f>
        <v>#DIV/0!</v>
      </c>
      <c r="O40" s="74" t="e">
        <f>LARGE(State!AC$3:AC$57,39)</f>
        <v>#DIV/0!</v>
      </c>
      <c r="P40" s="74"/>
      <c r="Q40" s="51">
        <v>39</v>
      </c>
      <c r="R40" s="73" t="e">
        <f>VLOOKUP(W40,State!AE$3:BM$44,35,0)</f>
        <v>#DIV/0!</v>
      </c>
      <c r="S40" s="51" t="e">
        <f>VLOOKUP(R40,State!$A$3:$B$42,2,0)</f>
        <v>#DIV/0!</v>
      </c>
      <c r="T40" s="52" t="e">
        <f>VLOOKUP(R40,State!$A$3:$C$42,3,0)</f>
        <v>#DIV/0!</v>
      </c>
      <c r="U40" s="72" t="e">
        <f>IF(VLOOKUP(R40,State!$A$3:$Q$42,9,0)=1,"•","")</f>
        <v>#DIV/0!</v>
      </c>
      <c r="V40" s="52" t="e">
        <f>VLOOKUP(R40,State!$A$3:$AD$42,28,0)</f>
        <v>#DIV/0!</v>
      </c>
      <c r="W40" s="74" t="e">
        <f>LARGE(State!AE$3:AE$57,39)</f>
        <v>#DIV/0!</v>
      </c>
    </row>
    <row r="41" spans="1:23">
      <c r="A41" s="51">
        <v>40</v>
      </c>
      <c r="B41" s="73" t="e">
        <f>VLOOKUP(G41,State!AA$3:BM$44,39,0)</f>
        <v>#DIV/0!</v>
      </c>
      <c r="C41" s="51" t="e">
        <f>VLOOKUP(B41,State!$A$3:$B$42,2,0)</f>
        <v>#DIV/0!</v>
      </c>
      <c r="D41" s="52" t="e">
        <f>VLOOKUP(B41,State!$A$3:$C$42,3,0)</f>
        <v>#DIV/0!</v>
      </c>
      <c r="E41" s="72" t="e">
        <f>IF(VLOOKUP(B41,State!$A$3:$O$42,7,0)=1,"•","")</f>
        <v>#DIV/0!</v>
      </c>
      <c r="F41" s="52" t="e">
        <f>VLOOKUP(B41,State!$A$3:$Z$42,24,0)</f>
        <v>#DIV/0!</v>
      </c>
      <c r="G41" s="74" t="e">
        <f>LARGE(State!AA$3:AA$57,40)</f>
        <v>#DIV/0!</v>
      </c>
      <c r="I41" s="51">
        <v>40</v>
      </c>
      <c r="J41" s="73" t="e">
        <f>VLOOKUP(O41,State!AC$3:BM$44,37,0)</f>
        <v>#DIV/0!</v>
      </c>
      <c r="K41" s="51" t="e">
        <f>VLOOKUP(J41,State!$A$3:$B$42,2,0)</f>
        <v>#DIV/0!</v>
      </c>
      <c r="L41" s="52" t="e">
        <f>VLOOKUP(J41,State!$A$3:$C$42,3,0)</f>
        <v>#DIV/0!</v>
      </c>
      <c r="M41" s="72" t="e">
        <f>IF(VLOOKUP(J41,State!$A$3:$P$42,8,0)=1,"•","")</f>
        <v>#DIV/0!</v>
      </c>
      <c r="N41" s="52" t="e">
        <f>VLOOKUP(J41,State!$A$3:$AB$42,26,0)</f>
        <v>#DIV/0!</v>
      </c>
      <c r="O41" s="74" t="e">
        <f>LARGE(State!AC$3:AC$57,40)</f>
        <v>#DIV/0!</v>
      </c>
      <c r="P41" s="74"/>
      <c r="Q41" s="51">
        <v>40</v>
      </c>
      <c r="R41" s="73" t="e">
        <f>VLOOKUP(W41,State!AE$3:BM$44,35,0)</f>
        <v>#DIV/0!</v>
      </c>
      <c r="S41" s="51" t="e">
        <f>VLOOKUP(R41,State!$A$3:$B$42,2,0)</f>
        <v>#DIV/0!</v>
      </c>
      <c r="T41" s="52" t="e">
        <f>VLOOKUP(R41,State!$A$3:$C$42,3,0)</f>
        <v>#DIV/0!</v>
      </c>
      <c r="U41" s="72" t="e">
        <f>IF(VLOOKUP(R41,State!$A$3:$Q$42,9,0)=1,"•","")</f>
        <v>#DIV/0!</v>
      </c>
      <c r="V41" s="52" t="e">
        <f>VLOOKUP(R41,State!$A$3:$AD$42,28,0)</f>
        <v>#DIV/0!</v>
      </c>
      <c r="W41" s="74" t="e">
        <f>LARGE(State!AE$3:AE$57,40)</f>
        <v>#DIV/0!</v>
      </c>
    </row>
    <row r="42" spans="1:23">
      <c r="A42" s="51">
        <v>41</v>
      </c>
      <c r="B42" s="73" t="e">
        <f>VLOOKUP(G42,State!AA$3:BM$44,39,0)</f>
        <v>#DIV/0!</v>
      </c>
      <c r="C42" s="51" t="e">
        <f>VLOOKUP(B42,State!$A$3:$B$42,2,0)</f>
        <v>#DIV/0!</v>
      </c>
      <c r="D42" s="52" t="e">
        <f>VLOOKUP(B42,State!$A$3:$C$42,3,0)</f>
        <v>#DIV/0!</v>
      </c>
      <c r="E42" s="72" t="e">
        <f>IF(VLOOKUP(B42,State!$A$3:$O$42,7,0)=1,"•","")</f>
        <v>#DIV/0!</v>
      </c>
      <c r="F42" s="52" t="e">
        <f>VLOOKUP(B42,State!$A$3:$Z$42,24,0)</f>
        <v>#DIV/0!</v>
      </c>
      <c r="G42" s="74" t="e">
        <f>LARGE(State!AA$3:AA$57,41)</f>
        <v>#DIV/0!</v>
      </c>
      <c r="I42" s="51">
        <v>41</v>
      </c>
      <c r="J42" s="73" t="e">
        <f>VLOOKUP(O42,State!AC$3:BM$44,37,0)</f>
        <v>#DIV/0!</v>
      </c>
      <c r="K42" s="51" t="e">
        <f>VLOOKUP(J42,State!$A$3:$B$42,2,0)</f>
        <v>#DIV/0!</v>
      </c>
      <c r="L42" s="52" t="e">
        <f>VLOOKUP(J42,State!$A$3:$C$42,3,0)</f>
        <v>#DIV/0!</v>
      </c>
      <c r="M42" s="72" t="e">
        <f>IF(VLOOKUP(J42,State!$A$3:$P$42,8,0)=1,"•","")</f>
        <v>#DIV/0!</v>
      </c>
      <c r="N42" s="52" t="e">
        <f>VLOOKUP(J42,State!$A$3:$AB$42,26,0)</f>
        <v>#DIV/0!</v>
      </c>
      <c r="O42" s="74" t="e">
        <f>LARGE(State!AC$3:AC$57,41)</f>
        <v>#DIV/0!</v>
      </c>
      <c r="P42" s="74"/>
      <c r="Q42" s="51">
        <v>41</v>
      </c>
      <c r="R42" s="73" t="e">
        <f>VLOOKUP(W42,State!AE$3:BM$44,35,0)</f>
        <v>#DIV/0!</v>
      </c>
      <c r="S42" s="51" t="e">
        <f>VLOOKUP(R42,State!$A$3:$B$42,2,0)</f>
        <v>#DIV/0!</v>
      </c>
      <c r="T42" s="52" t="e">
        <f>VLOOKUP(R42,State!$A$3:$C$42,3,0)</f>
        <v>#DIV/0!</v>
      </c>
      <c r="U42" s="72" t="e">
        <f>IF(VLOOKUP(R42,State!$A$3:$Q$42,9,0)=1,"•","")</f>
        <v>#DIV/0!</v>
      </c>
      <c r="V42" s="52" t="e">
        <f>VLOOKUP(R42,State!$A$3:$AD$42,28,0)</f>
        <v>#DIV/0!</v>
      </c>
      <c r="W42" s="74" t="e">
        <f>LARGE(State!AE$3:AE$57,41)</f>
        <v>#DIV/0!</v>
      </c>
    </row>
    <row r="43" spans="1:23">
      <c r="A43" s="51">
        <v>42</v>
      </c>
      <c r="B43" s="73" t="e">
        <f>VLOOKUP(G43,State!AA$3:BM$44,39,0)</f>
        <v>#DIV/0!</v>
      </c>
      <c r="C43" s="51" t="e">
        <f>VLOOKUP(B43,State!$A$3:$B$42,2,0)</f>
        <v>#DIV/0!</v>
      </c>
      <c r="D43" s="52" t="e">
        <f>VLOOKUP(B43,State!$A$3:$C$42,3,0)</f>
        <v>#DIV/0!</v>
      </c>
      <c r="E43" s="72" t="e">
        <f>IF(VLOOKUP(B43,State!$A$3:$O$42,7,0)=1,"•","")</f>
        <v>#DIV/0!</v>
      </c>
      <c r="F43" s="52" t="e">
        <f>VLOOKUP(B43,State!$A$3:$Z$42,24,0)</f>
        <v>#DIV/0!</v>
      </c>
      <c r="G43" s="74" t="e">
        <f>LARGE(State!AA$3:AA$57,42)</f>
        <v>#DIV/0!</v>
      </c>
      <c r="I43" s="51">
        <v>42</v>
      </c>
      <c r="J43" s="73" t="e">
        <f>VLOOKUP(O43,State!AC$3:BM$44,37,0)</f>
        <v>#DIV/0!</v>
      </c>
      <c r="K43" s="51" t="e">
        <f>VLOOKUP(J43,State!$A$3:$B$42,2,0)</f>
        <v>#DIV/0!</v>
      </c>
      <c r="L43" s="52" t="e">
        <f>VLOOKUP(J43,State!$A$3:$C$42,3,0)</f>
        <v>#DIV/0!</v>
      </c>
      <c r="M43" s="72" t="e">
        <f>IF(VLOOKUP(J43,State!$A$3:$P$42,8,0)=1,"•","")</f>
        <v>#DIV/0!</v>
      </c>
      <c r="N43" s="52" t="e">
        <f>VLOOKUP(J43,State!$A$3:$AB$42,26,0)</f>
        <v>#DIV/0!</v>
      </c>
      <c r="O43" s="74" t="e">
        <f>LARGE(State!AC$3:AC$57,42)</f>
        <v>#DIV/0!</v>
      </c>
      <c r="P43" s="74"/>
      <c r="Q43" s="51">
        <v>42</v>
      </c>
      <c r="R43" s="73" t="e">
        <f>VLOOKUP(W43,State!AE$3:BM$44,35,0)</f>
        <v>#DIV/0!</v>
      </c>
      <c r="S43" s="51" t="e">
        <f>VLOOKUP(R43,State!$A$3:$B$42,2,0)</f>
        <v>#DIV/0!</v>
      </c>
      <c r="T43" s="52" t="e">
        <f>VLOOKUP(R43,State!$A$3:$C$42,3,0)</f>
        <v>#DIV/0!</v>
      </c>
      <c r="U43" s="72" t="e">
        <f>IF(VLOOKUP(R43,State!$A$3:$Q$42,9,0)=1,"•","")</f>
        <v>#DIV/0!</v>
      </c>
      <c r="V43" s="52" t="e">
        <f>VLOOKUP(R43,State!$A$3:$AD$42,28,0)</f>
        <v>#DIV/0!</v>
      </c>
      <c r="W43" s="74" t="e">
        <f>LARGE(State!AE$3:AE$57,42)</f>
        <v>#DIV/0!</v>
      </c>
    </row>
    <row r="44" spans="1:23">
      <c r="A44" s="51">
        <v>43</v>
      </c>
      <c r="B44" s="73" t="e">
        <f>VLOOKUP(G44,State!AA$3:BM$44,39,0)</f>
        <v>#DIV/0!</v>
      </c>
      <c r="C44" s="51" t="e">
        <f>VLOOKUP(B44,State!$A$3:$B$42,2,0)</f>
        <v>#DIV/0!</v>
      </c>
      <c r="D44" s="52" t="e">
        <f>VLOOKUP(B44,State!$A$3:$C$42,3,0)</f>
        <v>#DIV/0!</v>
      </c>
      <c r="E44" s="72" t="e">
        <f>IF(VLOOKUP(B44,State!$A$3:$O$42,7,0)=1,"•","")</f>
        <v>#DIV/0!</v>
      </c>
      <c r="F44" s="52" t="e">
        <f>VLOOKUP(B44,State!$A$3:$Z$42,24,0)</f>
        <v>#DIV/0!</v>
      </c>
      <c r="G44" s="74" t="e">
        <f>LARGE(State!AA$3:AA$57,43)</f>
        <v>#DIV/0!</v>
      </c>
      <c r="I44" s="51">
        <v>43</v>
      </c>
      <c r="J44" s="73" t="e">
        <f>VLOOKUP(O44,State!AC$3:BM$44,37,0)</f>
        <v>#DIV/0!</v>
      </c>
      <c r="K44" s="51" t="e">
        <f>VLOOKUP(J44,State!$A$3:$B$42,2,0)</f>
        <v>#DIV/0!</v>
      </c>
      <c r="L44" s="52" t="e">
        <f>VLOOKUP(J44,State!$A$3:$C$42,3,0)</f>
        <v>#DIV/0!</v>
      </c>
      <c r="M44" s="72" t="e">
        <f>IF(VLOOKUP(J44,State!$A$3:$P$42,8,0)=1,"•","")</f>
        <v>#DIV/0!</v>
      </c>
      <c r="N44" s="52" t="e">
        <f>VLOOKUP(J44,State!$A$3:$AB$42,26,0)</f>
        <v>#DIV/0!</v>
      </c>
      <c r="O44" s="74" t="e">
        <f>LARGE(State!AC$3:AC$57,43)</f>
        <v>#DIV/0!</v>
      </c>
      <c r="P44" s="74"/>
      <c r="Q44" s="51">
        <v>43</v>
      </c>
      <c r="R44" s="73" t="e">
        <f>VLOOKUP(W44,State!AE$3:BM$44,35,0)</f>
        <v>#DIV/0!</v>
      </c>
      <c r="S44" s="51" t="e">
        <f>VLOOKUP(R44,State!$A$3:$B$42,2,0)</f>
        <v>#DIV/0!</v>
      </c>
      <c r="T44" s="52" t="e">
        <f>VLOOKUP(R44,State!$A$3:$C$42,3,0)</f>
        <v>#DIV/0!</v>
      </c>
      <c r="U44" s="72" t="e">
        <f>IF(VLOOKUP(R44,State!$A$3:$Q$42,9,0)=1,"•","")</f>
        <v>#DIV/0!</v>
      </c>
      <c r="V44" s="52" t="e">
        <f>VLOOKUP(R44,State!$A$3:$AD$42,28,0)</f>
        <v>#DIV/0!</v>
      </c>
      <c r="W44" s="74" t="e">
        <f>LARGE(State!AE$3:AE$57,43)</f>
        <v>#DIV/0!</v>
      </c>
    </row>
    <row r="45" spans="1:23">
      <c r="A45" s="51">
        <v>44</v>
      </c>
      <c r="B45" s="73" t="e">
        <f>VLOOKUP(G45,State!AA$3:BM$44,39,0)</f>
        <v>#DIV/0!</v>
      </c>
      <c r="C45" s="51" t="e">
        <f>VLOOKUP(B45,State!$A$3:$B$42,2,0)</f>
        <v>#DIV/0!</v>
      </c>
      <c r="D45" s="52" t="e">
        <f>VLOOKUP(B45,State!$A$3:$C$42,3,0)</f>
        <v>#DIV/0!</v>
      </c>
      <c r="E45" s="72" t="e">
        <f>IF(VLOOKUP(B45,State!$A$3:$O$42,7,0)=1,"•","")</f>
        <v>#DIV/0!</v>
      </c>
      <c r="F45" s="52" t="e">
        <f>VLOOKUP(B45,State!$A$3:$Z$42,24,0)</f>
        <v>#DIV/0!</v>
      </c>
      <c r="G45" s="74" t="e">
        <f>LARGE(State!AA$3:AA$57,44)</f>
        <v>#DIV/0!</v>
      </c>
      <c r="I45" s="51">
        <v>44</v>
      </c>
      <c r="J45" s="73" t="e">
        <f>VLOOKUP(O45,State!AC$3:BM$44,37,0)</f>
        <v>#DIV/0!</v>
      </c>
      <c r="K45" s="51" t="e">
        <f>VLOOKUP(J45,State!$A$3:$B$42,2,0)</f>
        <v>#DIV/0!</v>
      </c>
      <c r="L45" s="52" t="e">
        <f>VLOOKUP(J45,State!$A$3:$C$42,3,0)</f>
        <v>#DIV/0!</v>
      </c>
      <c r="M45" s="72" t="e">
        <f>IF(VLOOKUP(J45,State!$A$3:$P$42,8,0)=1,"•","")</f>
        <v>#DIV/0!</v>
      </c>
      <c r="N45" s="52" t="e">
        <f>VLOOKUP(J45,State!$A$3:$AB$42,26,0)</f>
        <v>#DIV/0!</v>
      </c>
      <c r="O45" s="74" t="e">
        <f>LARGE(State!AC$3:AC$57,44)</f>
        <v>#DIV/0!</v>
      </c>
      <c r="P45" s="74"/>
      <c r="Q45" s="51">
        <v>44</v>
      </c>
      <c r="R45" s="73" t="e">
        <f>VLOOKUP(W45,State!AE$3:BM$44,35,0)</f>
        <v>#DIV/0!</v>
      </c>
      <c r="S45" s="51" t="e">
        <f>VLOOKUP(R45,State!$A$3:$B$42,2,0)</f>
        <v>#DIV/0!</v>
      </c>
      <c r="T45" s="52" t="e">
        <f>VLOOKUP(R45,State!$A$3:$C$42,3,0)</f>
        <v>#DIV/0!</v>
      </c>
      <c r="U45" s="72" t="e">
        <f>IF(VLOOKUP(R45,State!$A$3:$Q$42,9,0)=1,"•","")</f>
        <v>#DIV/0!</v>
      </c>
      <c r="V45" s="52" t="e">
        <f>VLOOKUP(R45,State!$A$3:$AD$42,28,0)</f>
        <v>#DIV/0!</v>
      </c>
      <c r="W45" s="74" t="e">
        <f>LARGE(State!AE$3:AE$57,44)</f>
        <v>#DIV/0!</v>
      </c>
    </row>
    <row r="46" spans="1:23">
      <c r="A46" s="51">
        <v>45</v>
      </c>
      <c r="B46" s="73" t="e">
        <f>VLOOKUP(G46,State!AA$3:BM$44,39,0)</f>
        <v>#DIV/0!</v>
      </c>
      <c r="C46" s="51" t="e">
        <f>VLOOKUP(B46,State!$A$3:$B$42,2,0)</f>
        <v>#DIV/0!</v>
      </c>
      <c r="D46" s="52" t="e">
        <f>VLOOKUP(B46,State!$A$3:$C$42,3,0)</f>
        <v>#DIV/0!</v>
      </c>
      <c r="E46" s="72" t="e">
        <f>IF(VLOOKUP(B46,State!$A$3:$O$42,7,0)=1,"•","")</f>
        <v>#DIV/0!</v>
      </c>
      <c r="F46" s="52" t="e">
        <f>VLOOKUP(B46,State!$A$3:$Z$42,24,0)</f>
        <v>#DIV/0!</v>
      </c>
      <c r="G46" s="74" t="e">
        <f>LARGE(State!AA$3:AA$57,45)</f>
        <v>#DIV/0!</v>
      </c>
      <c r="I46" s="51">
        <v>45</v>
      </c>
      <c r="J46" s="73" t="e">
        <f>VLOOKUP(O46,State!AC$3:BM$44,37,0)</f>
        <v>#DIV/0!</v>
      </c>
      <c r="K46" s="51" t="e">
        <f>VLOOKUP(J46,State!$A$3:$B$42,2,0)</f>
        <v>#DIV/0!</v>
      </c>
      <c r="L46" s="52" t="e">
        <f>VLOOKUP(J46,State!$A$3:$C$42,3,0)</f>
        <v>#DIV/0!</v>
      </c>
      <c r="M46" s="72" t="e">
        <f>IF(VLOOKUP(J46,State!$A$3:$P$42,8,0)=1,"•","")</f>
        <v>#DIV/0!</v>
      </c>
      <c r="N46" s="52" t="e">
        <f>VLOOKUP(J46,State!$A$3:$AB$42,26,0)</f>
        <v>#DIV/0!</v>
      </c>
      <c r="O46" s="74" t="e">
        <f>LARGE(State!AC$3:AC$57,45)</f>
        <v>#DIV/0!</v>
      </c>
      <c r="P46" s="74"/>
      <c r="Q46" s="51">
        <v>45</v>
      </c>
      <c r="R46" s="73" t="e">
        <f>VLOOKUP(W46,State!AE$3:BM$44,35,0)</f>
        <v>#DIV/0!</v>
      </c>
      <c r="S46" s="51" t="e">
        <f>VLOOKUP(R46,State!$A$3:$B$42,2,0)</f>
        <v>#DIV/0!</v>
      </c>
      <c r="T46" s="52" t="e">
        <f>VLOOKUP(R46,State!$A$3:$C$42,3,0)</f>
        <v>#DIV/0!</v>
      </c>
      <c r="U46" s="72" t="e">
        <f>IF(VLOOKUP(R46,State!$A$3:$Q$42,9,0)=1,"•","")</f>
        <v>#DIV/0!</v>
      </c>
      <c r="V46" s="52" t="e">
        <f>VLOOKUP(R46,State!$A$3:$AD$42,28,0)</f>
        <v>#DIV/0!</v>
      </c>
      <c r="W46" s="74" t="e">
        <f>LARGE(State!AE$3:AE$57,45)</f>
        <v>#DIV/0!</v>
      </c>
    </row>
    <row r="47" spans="1:23">
      <c r="A47" s="51">
        <v>46</v>
      </c>
      <c r="B47" s="73" t="e">
        <f>VLOOKUP(G47,State!AA$3:BM$44,39,0)</f>
        <v>#DIV/0!</v>
      </c>
      <c r="C47" s="51" t="e">
        <f>VLOOKUP(B47,State!$A$3:$B$42,2,0)</f>
        <v>#DIV/0!</v>
      </c>
      <c r="D47" s="52" t="e">
        <f>VLOOKUP(B47,State!$A$3:$C$42,3,0)</f>
        <v>#DIV/0!</v>
      </c>
      <c r="E47" s="72" t="e">
        <f>IF(VLOOKUP(B47,State!$A$3:$O$42,7,0)=1,"•","")</f>
        <v>#DIV/0!</v>
      </c>
      <c r="F47" s="52" t="e">
        <f>VLOOKUP(B47,State!$A$3:$Z$42,24,0)</f>
        <v>#DIV/0!</v>
      </c>
      <c r="G47" s="74" t="e">
        <f>LARGE(State!AA$3:AA$57,46)</f>
        <v>#DIV/0!</v>
      </c>
      <c r="I47" s="51">
        <v>46</v>
      </c>
      <c r="J47" s="73" t="e">
        <f>VLOOKUP(O47,State!AC$3:BM$44,37,0)</f>
        <v>#DIV/0!</v>
      </c>
      <c r="K47" s="51" t="e">
        <f>VLOOKUP(J47,State!$A$3:$B$42,2,0)</f>
        <v>#DIV/0!</v>
      </c>
      <c r="L47" s="52" t="e">
        <f>VLOOKUP(J47,State!$A$3:$C$42,3,0)</f>
        <v>#DIV/0!</v>
      </c>
      <c r="M47" s="72" t="e">
        <f>IF(VLOOKUP(J47,State!$A$3:$P$42,8,0)=1,"•","")</f>
        <v>#DIV/0!</v>
      </c>
      <c r="N47" s="52" t="e">
        <f>VLOOKUP(J47,State!$A$3:$AB$42,26,0)</f>
        <v>#DIV/0!</v>
      </c>
      <c r="O47" s="74" t="e">
        <f>LARGE(State!AC$3:AC$57,46)</f>
        <v>#DIV/0!</v>
      </c>
      <c r="P47" s="74"/>
      <c r="Q47" s="51">
        <v>46</v>
      </c>
      <c r="R47" s="73" t="e">
        <f>VLOOKUP(W47,State!AE$3:BM$44,35,0)</f>
        <v>#DIV/0!</v>
      </c>
      <c r="S47" s="51" t="e">
        <f>VLOOKUP(R47,State!$A$3:$B$42,2,0)</f>
        <v>#DIV/0!</v>
      </c>
      <c r="T47" s="52" t="e">
        <f>VLOOKUP(R47,State!$A$3:$C$42,3,0)</f>
        <v>#DIV/0!</v>
      </c>
      <c r="U47" s="72" t="e">
        <f>IF(VLOOKUP(R47,State!$A$3:$Q$42,9,0)=1,"•","")</f>
        <v>#DIV/0!</v>
      </c>
      <c r="V47" s="52" t="e">
        <f>VLOOKUP(R47,State!$A$3:$AD$42,28,0)</f>
        <v>#DIV/0!</v>
      </c>
      <c r="W47" s="74" t="e">
        <f>LARGE(State!AE$3:AE$57,46)</f>
        <v>#DIV/0!</v>
      </c>
    </row>
    <row r="48" spans="1:23">
      <c r="A48" s="51">
        <v>47</v>
      </c>
      <c r="B48" s="73" t="e">
        <f>VLOOKUP(G48,State!AA$3:BM$44,39,0)</f>
        <v>#DIV/0!</v>
      </c>
      <c r="C48" s="51" t="e">
        <f>VLOOKUP(B48,State!$A$3:$B$42,2,0)</f>
        <v>#DIV/0!</v>
      </c>
      <c r="D48" s="52" t="e">
        <f>VLOOKUP(B48,State!$A$3:$C$42,3,0)</f>
        <v>#DIV/0!</v>
      </c>
      <c r="E48" s="72" t="e">
        <f>IF(VLOOKUP(B48,State!$A$3:$O$42,7,0)=1,"•","")</f>
        <v>#DIV/0!</v>
      </c>
      <c r="F48" s="52" t="e">
        <f>VLOOKUP(B48,State!$A$3:$Z$42,24,0)</f>
        <v>#DIV/0!</v>
      </c>
      <c r="G48" s="74" t="e">
        <f>LARGE(State!AA$3:AA$57,47)</f>
        <v>#DIV/0!</v>
      </c>
      <c r="I48" s="51">
        <v>47</v>
      </c>
      <c r="J48" s="73" t="e">
        <f>VLOOKUP(O48,State!AC$3:BM$44,37,0)</f>
        <v>#DIV/0!</v>
      </c>
      <c r="K48" s="51" t="e">
        <f>VLOOKUP(J48,State!$A$3:$B$42,2,0)</f>
        <v>#DIV/0!</v>
      </c>
      <c r="L48" s="52" t="e">
        <f>VLOOKUP(J48,State!$A$3:$C$42,3,0)</f>
        <v>#DIV/0!</v>
      </c>
      <c r="M48" s="72" t="e">
        <f>IF(VLOOKUP(J48,State!$A$3:$P$42,8,0)=1,"•","")</f>
        <v>#DIV/0!</v>
      </c>
      <c r="N48" s="52" t="e">
        <f>VLOOKUP(J48,State!$A$3:$AB$42,26,0)</f>
        <v>#DIV/0!</v>
      </c>
      <c r="O48" s="74" t="e">
        <f>LARGE(State!AC$3:AC$57,47)</f>
        <v>#DIV/0!</v>
      </c>
      <c r="P48" s="74"/>
      <c r="Q48" s="51">
        <v>47</v>
      </c>
      <c r="R48" s="73" t="e">
        <f>VLOOKUP(W48,State!AE$3:BM$44,35,0)</f>
        <v>#DIV/0!</v>
      </c>
      <c r="S48" s="51" t="e">
        <f>VLOOKUP(R48,State!$A$3:$B$42,2,0)</f>
        <v>#DIV/0!</v>
      </c>
      <c r="T48" s="52" t="e">
        <f>VLOOKUP(R48,State!$A$3:$C$42,3,0)</f>
        <v>#DIV/0!</v>
      </c>
      <c r="U48" s="72" t="e">
        <f>IF(VLOOKUP(R48,State!$A$3:$Q$42,9,0)=1,"•","")</f>
        <v>#DIV/0!</v>
      </c>
      <c r="V48" s="52" t="e">
        <f>VLOOKUP(R48,State!$A$3:$AD$42,28,0)</f>
        <v>#DIV/0!</v>
      </c>
      <c r="W48" s="74" t="e">
        <f>LARGE(State!AE$3:AE$57,47)</f>
        <v>#DIV/0!</v>
      </c>
    </row>
    <row r="49" spans="1:23">
      <c r="A49" s="51">
        <v>48</v>
      </c>
      <c r="B49" s="73" t="e">
        <f>VLOOKUP(G49,State!AA$3:BM$44,39,0)</f>
        <v>#DIV/0!</v>
      </c>
      <c r="C49" s="51" t="e">
        <f>VLOOKUP(B49,State!$A$3:$B$42,2,0)</f>
        <v>#DIV/0!</v>
      </c>
      <c r="D49" s="52" t="e">
        <f>VLOOKUP(B49,State!$A$3:$C$42,3,0)</f>
        <v>#DIV/0!</v>
      </c>
      <c r="E49" s="72" t="e">
        <f>IF(VLOOKUP(B49,State!$A$3:$O$42,7,0)=1,"•","")</f>
        <v>#DIV/0!</v>
      </c>
      <c r="F49" s="52" t="e">
        <f>VLOOKUP(B49,State!$A$3:$Z$42,24,0)</f>
        <v>#DIV/0!</v>
      </c>
      <c r="G49" s="74" t="e">
        <f>LARGE(State!AA$3:AA$57,48)</f>
        <v>#DIV/0!</v>
      </c>
      <c r="I49" s="51">
        <v>48</v>
      </c>
      <c r="J49" s="73" t="e">
        <f>VLOOKUP(O49,State!AC$3:BM$44,37,0)</f>
        <v>#DIV/0!</v>
      </c>
      <c r="K49" s="51" t="e">
        <f>VLOOKUP(J49,State!$A$3:$B$42,2,0)</f>
        <v>#DIV/0!</v>
      </c>
      <c r="L49" s="52" t="e">
        <f>VLOOKUP(J49,State!$A$3:$C$42,3,0)</f>
        <v>#DIV/0!</v>
      </c>
      <c r="M49" s="72" t="e">
        <f>IF(VLOOKUP(J49,State!$A$3:$P$42,8,0)=1,"•","")</f>
        <v>#DIV/0!</v>
      </c>
      <c r="N49" s="52" t="e">
        <f>VLOOKUP(J49,State!$A$3:$AB$42,26,0)</f>
        <v>#DIV/0!</v>
      </c>
      <c r="O49" s="74" t="e">
        <f>LARGE(State!AC$3:AC$57,48)</f>
        <v>#DIV/0!</v>
      </c>
      <c r="P49" s="74"/>
      <c r="Q49" s="51">
        <v>48</v>
      </c>
      <c r="R49" s="73" t="e">
        <f>VLOOKUP(W49,State!AE$3:BM$44,35,0)</f>
        <v>#DIV/0!</v>
      </c>
      <c r="S49" s="51" t="e">
        <f>VLOOKUP(R49,State!$A$3:$B$42,2,0)</f>
        <v>#DIV/0!</v>
      </c>
      <c r="T49" s="52" t="e">
        <f>VLOOKUP(R49,State!$A$3:$C$42,3,0)</f>
        <v>#DIV/0!</v>
      </c>
      <c r="U49" s="72" t="e">
        <f>IF(VLOOKUP(R49,State!$A$3:$Q$42,9,0)=1,"•","")</f>
        <v>#DIV/0!</v>
      </c>
      <c r="V49" s="52" t="e">
        <f>VLOOKUP(R49,State!$A$3:$AD$42,28,0)</f>
        <v>#DIV/0!</v>
      </c>
      <c r="W49" s="74" t="e">
        <f>LARGE(State!AE$3:AE$57,48)</f>
        <v>#DIV/0!</v>
      </c>
    </row>
    <row r="50" spans="1:23">
      <c r="A50" s="51">
        <v>49</v>
      </c>
      <c r="B50" s="73" t="e">
        <f>VLOOKUP(G50,State!AA$3:BM$44,39,0)</f>
        <v>#DIV/0!</v>
      </c>
      <c r="C50" s="51" t="e">
        <f>VLOOKUP(B50,State!$A$3:$B$42,2,0)</f>
        <v>#DIV/0!</v>
      </c>
      <c r="D50" s="52" t="e">
        <f>VLOOKUP(B50,State!$A$3:$C$42,3,0)</f>
        <v>#DIV/0!</v>
      </c>
      <c r="E50" s="72" t="e">
        <f>IF(VLOOKUP(B50,State!$A$3:$O$42,7,0)=1,"•","")</f>
        <v>#DIV/0!</v>
      </c>
      <c r="F50" s="52" t="e">
        <f>VLOOKUP(B50,State!$A$3:$Z$42,24,0)</f>
        <v>#DIV/0!</v>
      </c>
      <c r="G50" s="74" t="e">
        <f>LARGE(State!AA$3:AA$57,49)</f>
        <v>#DIV/0!</v>
      </c>
      <c r="I50" s="51">
        <v>49</v>
      </c>
      <c r="J50" s="73" t="e">
        <f>VLOOKUP(O50,State!AC$3:BM$44,37,0)</f>
        <v>#DIV/0!</v>
      </c>
      <c r="K50" s="51" t="e">
        <f>VLOOKUP(J50,State!$A$3:$B$42,2,0)</f>
        <v>#DIV/0!</v>
      </c>
      <c r="L50" s="52" t="e">
        <f>VLOOKUP(J50,State!$A$3:$C$42,3,0)</f>
        <v>#DIV/0!</v>
      </c>
      <c r="M50" s="72" t="e">
        <f>IF(VLOOKUP(J50,State!$A$3:$P$42,8,0)=1,"•","")</f>
        <v>#DIV/0!</v>
      </c>
      <c r="N50" s="52" t="e">
        <f>VLOOKUP(J50,State!$A$3:$AB$42,26,0)</f>
        <v>#DIV/0!</v>
      </c>
      <c r="O50" s="74" t="e">
        <f>LARGE(State!AC$3:AC$57,49)</f>
        <v>#DIV/0!</v>
      </c>
      <c r="P50" s="74"/>
      <c r="Q50" s="51">
        <v>49</v>
      </c>
      <c r="R50" s="73" t="e">
        <f>VLOOKUP(W50,State!AE$3:BM$44,35,0)</f>
        <v>#DIV/0!</v>
      </c>
      <c r="S50" s="51" t="e">
        <f>VLOOKUP(R50,State!$A$3:$B$42,2,0)</f>
        <v>#DIV/0!</v>
      </c>
      <c r="T50" s="52" t="e">
        <f>VLOOKUP(R50,State!$A$3:$C$42,3,0)</f>
        <v>#DIV/0!</v>
      </c>
      <c r="U50" s="72" t="e">
        <f>IF(VLOOKUP(R50,State!$A$3:$Q$42,9,0)=1,"•","")</f>
        <v>#DIV/0!</v>
      </c>
      <c r="V50" s="52" t="e">
        <f>VLOOKUP(R50,State!$A$3:$AD$42,28,0)</f>
        <v>#DIV/0!</v>
      </c>
      <c r="W50" s="74" t="e">
        <f>LARGE(State!AE$3:AE$57,49)</f>
        <v>#DIV/0!</v>
      </c>
    </row>
    <row r="51" spans="1:23">
      <c r="A51" s="51">
        <v>50</v>
      </c>
      <c r="B51" s="73" t="e">
        <f>VLOOKUP(G51,State!AA$3:BM$44,39,0)</f>
        <v>#DIV/0!</v>
      </c>
      <c r="C51" s="51" t="e">
        <f>VLOOKUP(B51,State!$A$3:$B$42,2,0)</f>
        <v>#DIV/0!</v>
      </c>
      <c r="D51" s="52" t="e">
        <f>VLOOKUP(B51,State!$A$3:$C$42,3,0)</f>
        <v>#DIV/0!</v>
      </c>
      <c r="E51" s="72" t="e">
        <f>IF(VLOOKUP(B51,State!$A$3:$O$42,7,0)=1,"•","")</f>
        <v>#DIV/0!</v>
      </c>
      <c r="F51" s="52" t="e">
        <f>VLOOKUP(B51,State!$A$3:$Z$42,24,0)</f>
        <v>#DIV/0!</v>
      </c>
      <c r="G51" s="74" t="e">
        <f>LARGE(State!AA$3:AA$57,50)</f>
        <v>#DIV/0!</v>
      </c>
      <c r="I51" s="51">
        <v>50</v>
      </c>
      <c r="J51" s="73" t="e">
        <f>VLOOKUP(O51,State!AC$3:BM$44,37,0)</f>
        <v>#DIV/0!</v>
      </c>
      <c r="K51" s="51" t="e">
        <f>VLOOKUP(J51,State!$A$3:$B$42,2,0)</f>
        <v>#DIV/0!</v>
      </c>
      <c r="L51" s="52" t="e">
        <f>VLOOKUP(J51,State!$A$3:$C$42,3,0)</f>
        <v>#DIV/0!</v>
      </c>
      <c r="M51" s="72" t="e">
        <f>IF(VLOOKUP(J51,State!$A$3:$P$42,8,0)=1,"•","")</f>
        <v>#DIV/0!</v>
      </c>
      <c r="N51" s="52" t="e">
        <f>VLOOKUP(J51,State!$A$3:$AB$42,26,0)</f>
        <v>#DIV/0!</v>
      </c>
      <c r="O51" s="74" t="e">
        <f>LARGE(State!AC$3:AC$57,50)</f>
        <v>#DIV/0!</v>
      </c>
      <c r="P51" s="74"/>
      <c r="Q51" s="51">
        <v>50</v>
      </c>
      <c r="R51" s="73" t="e">
        <f>VLOOKUP(W51,State!AE$3:BM$44,35,0)</f>
        <v>#DIV/0!</v>
      </c>
      <c r="S51" s="51" t="e">
        <f>VLOOKUP(R51,State!$A$3:$B$42,2,0)</f>
        <v>#DIV/0!</v>
      </c>
      <c r="T51" s="52" t="e">
        <f>VLOOKUP(R51,State!$A$3:$C$42,3,0)</f>
        <v>#DIV/0!</v>
      </c>
      <c r="U51" s="72" t="e">
        <f>IF(VLOOKUP(R51,State!$A$3:$Q$42,9,0)=1,"•","")</f>
        <v>#DIV/0!</v>
      </c>
      <c r="V51" s="52" t="e">
        <f>VLOOKUP(R51,State!$A$3:$AD$42,28,0)</f>
        <v>#DIV/0!</v>
      </c>
      <c r="W51" s="74" t="e">
        <f>LARGE(State!AE$3:AE$57,50)</f>
        <v>#DIV/0!</v>
      </c>
    </row>
    <row r="52" spans="1:23">
      <c r="A52" s="51">
        <v>51</v>
      </c>
      <c r="B52" s="73" t="e">
        <f>VLOOKUP(G52,State!AA$3:BM$44,39,0)</f>
        <v>#DIV/0!</v>
      </c>
      <c r="C52" s="51" t="e">
        <f>VLOOKUP(B52,State!$A$3:$B$42,2,0)</f>
        <v>#DIV/0!</v>
      </c>
      <c r="D52" s="52" t="e">
        <f>VLOOKUP(B52,State!$A$3:$C$42,3,0)</f>
        <v>#DIV/0!</v>
      </c>
      <c r="E52" s="72" t="e">
        <f>IF(VLOOKUP(B52,State!$A$3:$O$42,7,0)=1,"•","")</f>
        <v>#DIV/0!</v>
      </c>
      <c r="F52" s="52" t="e">
        <f>VLOOKUP(B52,State!$A$3:$Z$42,24,0)</f>
        <v>#DIV/0!</v>
      </c>
      <c r="G52" s="74" t="e">
        <f>LARGE(State!AA$3:AA$57,51)</f>
        <v>#DIV/0!</v>
      </c>
      <c r="I52" s="51">
        <v>51</v>
      </c>
      <c r="J52" s="73" t="e">
        <f>VLOOKUP(O52,State!AC$3:BM$44,37,0)</f>
        <v>#DIV/0!</v>
      </c>
      <c r="K52" s="51" t="e">
        <f>VLOOKUP(J52,State!$A$3:$B$42,2,0)</f>
        <v>#DIV/0!</v>
      </c>
      <c r="L52" s="52" t="e">
        <f>VLOOKUP(J52,State!$A$3:$C$42,3,0)</f>
        <v>#DIV/0!</v>
      </c>
      <c r="M52" s="72" t="e">
        <f>IF(VLOOKUP(J52,State!$A$3:$P$42,8,0)=1,"•","")</f>
        <v>#DIV/0!</v>
      </c>
      <c r="N52" s="52" t="e">
        <f>VLOOKUP(J52,State!$A$3:$AB$42,26,0)</f>
        <v>#DIV/0!</v>
      </c>
      <c r="O52" s="74" t="e">
        <f>LARGE(State!AC$3:AC$57,51)</f>
        <v>#DIV/0!</v>
      </c>
      <c r="P52" s="74"/>
      <c r="Q52" s="51">
        <v>51</v>
      </c>
      <c r="R52" s="73" t="e">
        <f>VLOOKUP(W52,State!AE$3:BM$44,35,0)</f>
        <v>#DIV/0!</v>
      </c>
      <c r="S52" s="51" t="e">
        <f>VLOOKUP(R52,State!$A$3:$B$42,2,0)</f>
        <v>#DIV/0!</v>
      </c>
      <c r="T52" s="52" t="e">
        <f>VLOOKUP(R52,State!$A$3:$C$42,3,0)</f>
        <v>#DIV/0!</v>
      </c>
      <c r="U52" s="72" t="e">
        <f>IF(VLOOKUP(R52,State!$A$3:$Q$42,9,0)=1,"•","")</f>
        <v>#DIV/0!</v>
      </c>
      <c r="V52" s="52" t="e">
        <f>VLOOKUP(R52,State!$A$3:$AD$42,28,0)</f>
        <v>#DIV/0!</v>
      </c>
      <c r="W52" s="74" t="e">
        <f>LARGE(State!AE$3:AE$57,51)</f>
        <v>#DIV/0!</v>
      </c>
    </row>
    <row r="53" spans="1:23">
      <c r="B53" s="86" t="s">
        <v>1033</v>
      </c>
      <c r="C53" s="52">
        <f>State!B42+State!B58</f>
        <v>2359</v>
      </c>
      <c r="D53" s="52">
        <f>State!C42+State!C58</f>
        <v>30580558</v>
      </c>
      <c r="E53" s="72" t="str">
        <f>IF(State!O42=1,"•","")</f>
        <v/>
      </c>
      <c r="F53" s="52">
        <f>VLOOKUP(B53,State!$A$3:$Z$42,24,0)</f>
        <v>5916677</v>
      </c>
      <c r="G53" s="74">
        <f>State!AA42</f>
        <v>0.13962402269387225</v>
      </c>
      <c r="J53" s="86" t="s">
        <v>1033</v>
      </c>
      <c r="K53" s="51">
        <f>VLOOKUP(J53,State!$A$3:$B$42,2,0)</f>
        <v>2029</v>
      </c>
      <c r="L53" s="52">
        <f>VLOOKUP(J53,State!$A$3:$C$42,3,0)</f>
        <v>29646417</v>
      </c>
      <c r="M53" s="72" t="str">
        <f>IF(VLOOKUP(J53,State!$A$3:$P$42,8,0)=1,"•","")</f>
        <v/>
      </c>
      <c r="N53" s="52">
        <f>VLOOKUP(J53,State!$A$3:$AB$42,14,0)</f>
        <v>68</v>
      </c>
      <c r="O53" s="74">
        <f>State!AC42</f>
        <v>9.4761535601418541E-3</v>
      </c>
      <c r="P53" s="74"/>
      <c r="R53" s="86" t="s">
        <v>1033</v>
      </c>
      <c r="S53" s="51">
        <f>VLOOKUP(R53,State!$A$3:$B$42,2,0)</f>
        <v>2029</v>
      </c>
      <c r="T53" s="52">
        <f>VLOOKUP(R53,State!$A$3:$C$42,3,0)</f>
        <v>29646417</v>
      </c>
      <c r="U53" s="72" t="str">
        <f>IF(VLOOKUP(R53,State!$A$3:$Q$42,9,0)=1,"•","")</f>
        <v/>
      </c>
      <c r="V53" s="52">
        <f>VLOOKUP(R53,State!$A$3:$AD$42,28,0)</f>
        <v>280934</v>
      </c>
      <c r="W53" s="74">
        <f>State!AE42</f>
        <v>0.11312881418351499</v>
      </c>
    </row>
    <row r="54" spans="1:23">
      <c r="F54" s="73"/>
    </row>
    <row r="55" spans="1:23">
      <c r="O55" s="52"/>
      <c r="P55" s="52"/>
      <c r="R55" s="52"/>
      <c r="S55" s="52"/>
      <c r="V55" s="52"/>
      <c r="W55" s="52"/>
    </row>
    <row r="56" spans="1:23">
      <c r="O56" s="77"/>
    </row>
    <row r="58" spans="1:23">
      <c r="V58" s="52"/>
    </row>
  </sheetData>
  <mergeCells count="3">
    <mergeCell ref="F1:G1"/>
    <mergeCell ref="N1:O1"/>
    <mergeCell ref="V1:W1"/>
  </mergeCells>
  <pageMargins left="0.75" right="0.75" top="1" bottom="1" header="0.5" footer="0.5"/>
  <pageSetup paperSize="0" orientation="portrait" horizontalDpi="4294967292" verticalDpi="4294967292"/>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enableFormatConditionsCalculation="0"/>
  <dimension ref="A1:AM111"/>
  <sheetViews>
    <sheetView workbookViewId="0">
      <selection activeCell="M17" sqref="M17"/>
    </sheetView>
  </sheetViews>
  <sheetFormatPr baseColWidth="10" defaultRowHeight="13" x14ac:dyDescent="0"/>
  <cols>
    <col min="1" max="1" width="11.7109375" customWidth="1"/>
    <col min="4" max="4" width="10.7109375" style="2"/>
  </cols>
  <sheetData>
    <row r="1" spans="1:39">
      <c r="A1" s="48" t="s">
        <v>57</v>
      </c>
      <c r="C1" s="2"/>
      <c r="D1"/>
    </row>
    <row r="2" spans="1:39">
      <c r="A2" t="s">
        <v>1619</v>
      </c>
      <c r="B2" s="16"/>
      <c r="C2" s="16" t="s">
        <v>1132</v>
      </c>
      <c r="D2" s="25" t="s">
        <v>663</v>
      </c>
      <c r="E2" s="57" t="s">
        <v>695</v>
      </c>
      <c r="F2" s="57" t="s">
        <v>985</v>
      </c>
      <c r="G2" s="24" t="str">
        <f>County!R1</f>
        <v>Kasich</v>
      </c>
      <c r="H2" s="26" t="str">
        <f>County!S1</f>
        <v>Bush</v>
      </c>
      <c r="I2" s="69" t="str">
        <f>County!T1</f>
        <v>Rubio</v>
      </c>
      <c r="J2" s="112" t="s">
        <v>1981</v>
      </c>
      <c r="K2" s="25" t="s">
        <v>1758</v>
      </c>
      <c r="M2" s="26"/>
      <c r="O2" s="65"/>
      <c r="Q2" s="17"/>
      <c r="S2" s="17"/>
      <c r="U2" s="17"/>
      <c r="V2" s="17"/>
      <c r="W2" s="17"/>
      <c r="X2" s="259"/>
      <c r="Y2" s="260"/>
      <c r="Z2" s="260"/>
      <c r="AA2" s="17"/>
      <c r="AB2" s="259"/>
      <c r="AC2" s="260"/>
      <c r="AD2" s="260"/>
      <c r="AE2" s="17"/>
      <c r="AF2" s="1"/>
      <c r="AH2" s="1"/>
      <c r="AI2" s="1"/>
      <c r="AJ2" s="1"/>
      <c r="AK2" s="1"/>
      <c r="AM2" s="1"/>
    </row>
    <row r="3" spans="1:39">
      <c r="A3" t="str">
        <f>VLOOKUP(D3,State!$Y$3:$BM$41,41,FALSE)</f>
        <v>Missouri</v>
      </c>
      <c r="C3" s="57" t="str">
        <f>IF(RANK(G3,G3:J3)=1,"Kerry",IF(RANK(H3,G3:J3)=1,"Clark",IF(RANK(I3,G3:J3)=1,"Edwards","Dean")))</f>
        <v>Clark</v>
      </c>
      <c r="D3" s="43">
        <f>MIN(State!Y$3:Y$44)</f>
        <v>2.0920502092050207E-3</v>
      </c>
      <c r="E3" s="44">
        <f>VLOOKUP(A3,State!$A$3:$X$57,22,FALSE)</f>
        <v>10</v>
      </c>
      <c r="F3" s="44">
        <f>VLOOKUP(A3,State!$A$3:$C$41,3,FALSE)</f>
        <v>939270</v>
      </c>
      <c r="G3" s="42">
        <f>VLOOKUP(A3,State!$A$3:$AA$57,25,FALSE)</f>
        <v>2.0920502092050207E-3</v>
      </c>
      <c r="H3" s="42">
        <f>VLOOKUP(A3,State!$A$3:$AC$57,27,FALSE)</f>
        <v>0.10099013063336421</v>
      </c>
      <c r="I3" s="42">
        <f>VLOOKUP(A3,State!$A$3:$AE$57,29,FALSE)</f>
        <v>3.5783108158463487E-3</v>
      </c>
      <c r="J3" s="2">
        <f>VLOOKUP(A3,State!$A$3:$AG$57,31,FALSE)</f>
        <v>6.0945202125054561E-2</v>
      </c>
      <c r="K3" s="47">
        <f>1-G3-H3-I3-J3</f>
        <v>0.83239430621652977</v>
      </c>
      <c r="M3" s="42"/>
      <c r="O3" s="42"/>
    </row>
    <row r="4" spans="1:39">
      <c r="A4" t="str">
        <f>VLOOKUP(D4,State!$Y$3:$BM$41,41,FALSE)</f>
        <v>Arkansas</v>
      </c>
      <c r="C4" s="57" t="str">
        <f t="shared" ref="C4:C12" si="0">IF(RANK(G4,G4:J4)=1,"Kerry",IF(RANK(H4,G4:J4)=1,"Clark",IF(RANK(I4,G4:J4)=1,"Edwards","Dean")))</f>
        <v>Dean</v>
      </c>
      <c r="D4" s="43">
        <f>SMALL(State!Y$3:Y$44,2)</f>
        <v>2.2885233135403485E-2</v>
      </c>
      <c r="E4" s="44">
        <f>VLOOKUP(A4,State!$A$3:$X$57,22,FALSE)</f>
        <v>9</v>
      </c>
      <c r="F4" s="44">
        <f>VLOOKUP(A4,State!$A$3:$C$41,3,FALSE)</f>
        <v>410920</v>
      </c>
      <c r="G4" s="42">
        <f>VLOOKUP(A4,State!$A$3:$AA$57,25,FALSE)</f>
        <v>2.2885233135403485E-2</v>
      </c>
      <c r="H4" s="42">
        <f>VLOOKUP(A4,State!$A$3:$AC$57,27,FALSE)</f>
        <v>3.7245692592232066E-2</v>
      </c>
      <c r="I4" s="42">
        <f>VLOOKUP(A4,State!$A$3:$AE$57,29,FALSE)</f>
        <v>5.8454200330964661E-3</v>
      </c>
      <c r="J4" s="2">
        <f>VLOOKUP(A4,State!$A$3:$AG$57,31,FALSE)</f>
        <v>0.24800447775722767</v>
      </c>
      <c r="K4" s="47">
        <f t="shared" ref="K4:K12" si="1">1-G4-H4-I4-J4</f>
        <v>0.68601917648204025</v>
      </c>
      <c r="M4" s="42"/>
      <c r="O4" s="42"/>
    </row>
    <row r="5" spans="1:39">
      <c r="A5" t="str">
        <f>VLOOKUP(D5,State!$Y$3:$BM$41,41,FALSE)</f>
        <v>Vermont</v>
      </c>
      <c r="C5" s="57" t="str">
        <f t="shared" si="0"/>
        <v>Clark</v>
      </c>
      <c r="D5" s="43">
        <f>SMALL(State!Y$3:Y$44,3)</f>
        <v>2.3442078530963077E-2</v>
      </c>
      <c r="E5" s="44">
        <f>VLOOKUP(A5,State!$A$3:$X$57,22,FALSE)</f>
        <v>9</v>
      </c>
      <c r="F5" s="44">
        <f>VLOOKUP(A5,State!$A$3:$C$41,3,FALSE)</f>
        <v>61428</v>
      </c>
      <c r="G5" s="42">
        <f>VLOOKUP(A5,State!$A$3:$AA$57,25,FALSE)</f>
        <v>2.3442078530963077E-2</v>
      </c>
      <c r="H5" s="42">
        <f>VLOOKUP(A5,State!$A$3:$AC$57,27,FALSE)</f>
        <v>0.3017190857589373</v>
      </c>
      <c r="I5" s="42">
        <f>VLOOKUP(A5,State!$A$3:$AE$57,29,FALSE)</f>
        <v>1.8004818649475809E-2</v>
      </c>
      <c r="J5" s="2">
        <f>VLOOKUP(A5,State!$A$3:$AG$57,31,FALSE)</f>
        <v>0.1917855049814417</v>
      </c>
      <c r="K5" s="47">
        <f t="shared" si="1"/>
        <v>0.46504851207918213</v>
      </c>
      <c r="M5" s="42"/>
      <c r="O5" s="42"/>
    </row>
    <row r="6" spans="1:39">
      <c r="A6" t="str">
        <f>VLOOKUP(D6,State!$Y$3:$BM$41,41,FALSE)</f>
        <v>Virginia</v>
      </c>
      <c r="C6" s="57" t="str">
        <f t="shared" si="0"/>
        <v>Dean</v>
      </c>
      <c r="D6" s="43">
        <f>SMALL(State!Y$3:Y$44,4)</f>
        <v>2.8204148024480912E-2</v>
      </c>
      <c r="E6" s="44">
        <f>VLOOKUP(A6,State!$A$3:$X$57,22,FALSE)</f>
        <v>9</v>
      </c>
      <c r="F6" s="44">
        <f>VLOOKUP(A6,State!$A$3:$C$41,3,FALSE)</f>
        <v>1025452</v>
      </c>
      <c r="G6" s="42">
        <f>VLOOKUP(A6,State!$A$3:$AA$57,25,FALSE)</f>
        <v>2.8204148024480912E-2</v>
      </c>
      <c r="H6" s="42">
        <f>VLOOKUP(A6,State!$A$3:$AC$57,27,FALSE)</f>
        <v>9.5356974290361718E-2</v>
      </c>
      <c r="I6" s="42">
        <f>VLOOKUP(A6,State!$A$3:$AE$57,29,FALSE)</f>
        <v>3.5545300998974113E-3</v>
      </c>
      <c r="J6" s="2">
        <f>VLOOKUP(A6,State!$A$3:$AG$57,31,FALSE)</f>
        <v>0.31977898526698473</v>
      </c>
      <c r="K6" s="47">
        <f t="shared" si="1"/>
        <v>0.55310536231827534</v>
      </c>
      <c r="M6" s="42"/>
      <c r="O6" s="42"/>
    </row>
    <row r="7" spans="1:39">
      <c r="A7" t="str">
        <f>VLOOKUP(D7,State!$Y$3:$BM$41,41,FALSE)</f>
        <v>North Carolina</v>
      </c>
      <c r="C7" s="57" t="str">
        <f t="shared" si="0"/>
        <v>Clark</v>
      </c>
      <c r="D7" s="43">
        <f>SMALL(State!Y$3:Y$44,5)</f>
        <v>3.4615886492740514E-2</v>
      </c>
      <c r="E7" s="44">
        <f>VLOOKUP(A7,State!$A$3:$X$57,22,FALSE)</f>
        <v>10</v>
      </c>
      <c r="F7" s="44">
        <f>VLOOKUP(A7,State!$A$3:$C$41,3,FALSE)</f>
        <v>1149530</v>
      </c>
      <c r="G7" s="42">
        <f>VLOOKUP(A7,State!$A$3:$AA$57,25,FALSE)</f>
        <v>3.4615886492740514E-2</v>
      </c>
      <c r="H7" s="42">
        <f>VLOOKUP(A7,State!$A$3:$AC$57,27,FALSE)</f>
        <v>0.12671178655624474</v>
      </c>
      <c r="I7" s="42">
        <f>VLOOKUP(A7,State!$A$3:$AE$57,29,FALSE)</f>
        <v>3.3866014806051168E-3</v>
      </c>
      <c r="J7" s="2">
        <f>VLOOKUP(A7,State!$A$3:$AG$57,31,FALSE)</f>
        <v>7.7342044139778868E-2</v>
      </c>
      <c r="K7" s="47">
        <f t="shared" si="1"/>
        <v>0.75794368133063084</v>
      </c>
      <c r="M7" s="42"/>
      <c r="O7" s="42"/>
    </row>
    <row r="8" spans="1:39">
      <c r="A8" t="str">
        <f>VLOOKUP(D8,State!$Y$3:$BM$41,41,FALSE)</f>
        <v>Louisiana</v>
      </c>
      <c r="C8" s="57" t="str">
        <f t="shared" si="0"/>
        <v>Dean</v>
      </c>
      <c r="D8" s="43">
        <f>SMALL(State!Y$3:Y$44,6)</f>
        <v>3.6137179202034249E-2</v>
      </c>
      <c r="E8" s="44">
        <f>VLOOKUP(A8,State!$A$3:$X$57,22,FALSE)</f>
        <v>9</v>
      </c>
      <c r="F8" s="44">
        <f>VLOOKUP(A8,State!$A$3:$C$41,3,FALSE)</f>
        <v>301241</v>
      </c>
      <c r="G8" s="42">
        <f>VLOOKUP(A8,State!$A$3:$AA$57,25,FALSE)</f>
        <v>3.6137179202034249E-2</v>
      </c>
      <c r="H8" s="42">
        <f>VLOOKUP(A8,State!$A$3:$AC$57,27,FALSE)</f>
        <v>6.4264160589030048E-2</v>
      </c>
      <c r="I8" s="42">
        <f>VLOOKUP(A8,State!$A$3:$AE$57,29,FALSE)</f>
        <v>7.1205446801730172E-3</v>
      </c>
      <c r="J8" s="2">
        <f>VLOOKUP(A8,State!$A$3:$AG$57,31,FALSE)</f>
        <v>0.11224567704927284</v>
      </c>
      <c r="K8" s="47">
        <f t="shared" si="1"/>
        <v>0.78023243847948986</v>
      </c>
      <c r="M8" s="42"/>
      <c r="O8" s="42"/>
    </row>
    <row r="9" spans="1:39">
      <c r="A9" t="str">
        <f>VLOOKUP(D9,State!$Y$3:$BM$41,41,FALSE)</f>
        <v>Oklahoma</v>
      </c>
      <c r="C9" s="57" t="str">
        <f t="shared" si="0"/>
        <v>Dean</v>
      </c>
      <c r="D9" s="43">
        <f>SMALL(State!Y$3:Y$44,7)</f>
        <v>6.0468949082670538E-2</v>
      </c>
      <c r="E9" s="44">
        <f>VLOOKUP(A9,State!$A$3:$X$57,22,FALSE)</f>
        <v>10</v>
      </c>
      <c r="F9" s="44">
        <f>VLOOKUP(A9,State!$A$3:$C$41,3,FALSE)</f>
        <v>459922</v>
      </c>
      <c r="G9" s="42">
        <f>VLOOKUP(A9,State!$A$3:$AA$57,25,FALSE)</f>
        <v>6.0468949082670538E-2</v>
      </c>
      <c r="H9" s="42">
        <f>VLOOKUP(A9,State!$A$3:$AC$57,27,FALSE)</f>
        <v>3.5927831240949552E-2</v>
      </c>
      <c r="I9" s="42">
        <f>VLOOKUP(A9,State!$A$3:$AE$57,29,FALSE)</f>
        <v>4.5464230891325052E-3</v>
      </c>
      <c r="J9" s="2">
        <f>VLOOKUP(A9,State!$A$3:$AG$57,31,FALSE)</f>
        <v>0.26011584573036295</v>
      </c>
      <c r="K9" s="47">
        <f t="shared" si="1"/>
        <v>0.6389409508568844</v>
      </c>
      <c r="M9" s="42"/>
      <c r="O9" s="42"/>
    </row>
    <row r="10" spans="1:39">
      <c r="A10" t="str">
        <f>VLOOKUP(D10,State!$Y$3:$BM$41,41,FALSE)</f>
        <v>Illinois</v>
      </c>
      <c r="C10" s="57" t="str">
        <f t="shared" si="0"/>
        <v>Clark</v>
      </c>
      <c r="D10" s="43">
        <f>SMALL(State!Y$3:Y$44,8)</f>
        <v>8.5690064756081749E-2</v>
      </c>
      <c r="E10" s="44">
        <f>VLOOKUP(A10,State!$A$3:$X$57,22,FALSE)</f>
        <v>8</v>
      </c>
      <c r="F10" s="44">
        <f>VLOOKUP(A10,State!$A$3:$C$41,3,FALSE)</f>
        <v>1449748</v>
      </c>
      <c r="G10" s="42">
        <f>VLOOKUP(A10,State!$A$3:$AA$57,25,FALSE)</f>
        <v>8.5690064756081749E-2</v>
      </c>
      <c r="H10" s="42">
        <f>VLOOKUP(A10,State!$A$3:$AC$57,27,FALSE)</f>
        <v>0.19735705791627234</v>
      </c>
      <c r="I10" s="42">
        <f>VLOOKUP(A10,State!$A$3:$AE$57,29,FALSE)</f>
        <v>7.7172032656709997E-3</v>
      </c>
      <c r="J10" s="2">
        <f>VLOOKUP(A10,State!$A$3:$AG$57,31,FALSE)</f>
        <v>8.7381393180056124E-2</v>
      </c>
      <c r="K10" s="47">
        <f t="shared" si="1"/>
        <v>0.62185428088191874</v>
      </c>
      <c r="M10" s="42"/>
      <c r="O10" s="42"/>
    </row>
    <row r="11" spans="1:39">
      <c r="A11" t="str">
        <f>VLOOKUP(D11,State!$Y$3:$BM$41,41,FALSE)</f>
        <v>South Carolina</v>
      </c>
      <c r="C11" s="57" t="str">
        <f t="shared" si="0"/>
        <v>Dean</v>
      </c>
      <c r="D11" s="43">
        <f>SMALL(State!Y$3:Y$44,9)</f>
        <v>9.9933169012474676E-2</v>
      </c>
      <c r="E11" s="44">
        <f>VLOOKUP(A11,State!$A$3:$X$57,22,FALSE)</f>
        <v>8</v>
      </c>
      <c r="F11" s="44">
        <f>VLOOKUP(A11,State!$A$3:$C$41,3,FALSE)</f>
        <v>743667</v>
      </c>
      <c r="G11" s="42">
        <f>VLOOKUP(A11,State!$A$3:$AA$57,25,FALSE)</f>
        <v>9.9933169012474676E-2</v>
      </c>
      <c r="H11" s="42">
        <f>VLOOKUP(A11,State!$A$3:$AC$57,27,FALSE)</f>
        <v>7.5853843185189077E-2</v>
      </c>
      <c r="I11" s="42">
        <f>VLOOKUP(A11,State!$A$3:$AE$57,29,FALSE)</f>
        <v>7.8067199432003839E-2</v>
      </c>
      <c r="J11" s="2">
        <f>VLOOKUP(A11,State!$A$3:$AG$57,31,FALSE)</f>
        <v>0.22397793636130151</v>
      </c>
      <c r="K11" s="47">
        <f t="shared" si="1"/>
        <v>0.52216785200903093</v>
      </c>
      <c r="M11" s="42"/>
      <c r="O11" s="42"/>
    </row>
    <row r="12" spans="1:39">
      <c r="A12" t="str">
        <f>VLOOKUP(D12,State!$Y$3:$BM$41,41,FALSE)</f>
        <v>Ohio</v>
      </c>
      <c r="C12" s="57" t="str">
        <f t="shared" si="0"/>
        <v>Clark</v>
      </c>
      <c r="D12" s="43">
        <f>SMALL(State!Y$3:Y$44,10)</f>
        <v>0.11085290805244952</v>
      </c>
      <c r="E12" s="44">
        <f>VLOOKUP(A12,State!$A$3:$X$57,22,FALSE)</f>
        <v>8</v>
      </c>
      <c r="F12" s="44">
        <f>VLOOKUP(A12,State!$A$3:$C$41,3,FALSE)</f>
        <v>1988960</v>
      </c>
      <c r="G12" s="42">
        <f>VLOOKUP(A12,State!$A$3:$AA$57,25,FALSE)</f>
        <v>0.11085290805244952</v>
      </c>
      <c r="H12" s="42">
        <f>VLOOKUP(A12,State!$A$3:$AC$57,27,FALSE)</f>
        <v>0.46953483227415332</v>
      </c>
      <c r="I12" s="42">
        <f>VLOOKUP(A12,State!$A$3:$AE$57,29,FALSE)</f>
        <v>2.713981176092028E-3</v>
      </c>
      <c r="J12" s="2">
        <f>VLOOKUP(A12,State!$A$3:$AG$57,31,FALSE)</f>
        <v>2.3367991312042473E-2</v>
      </c>
      <c r="K12" s="47">
        <f t="shared" si="1"/>
        <v>0.39353028718526267</v>
      </c>
      <c r="M12" s="42"/>
      <c r="O12" s="42"/>
    </row>
    <row r="13" spans="1:39">
      <c r="D13" s="43"/>
      <c r="E13" s="43"/>
      <c r="F13" s="44"/>
      <c r="G13" s="44"/>
      <c r="H13" s="42"/>
      <c r="I13" s="42"/>
      <c r="K13" s="42"/>
      <c r="L13" s="42"/>
      <c r="M13" s="42"/>
    </row>
    <row r="14" spans="1:39">
      <c r="A14" s="48" t="s">
        <v>1409</v>
      </c>
    </row>
    <row r="15" spans="1:39">
      <c r="A15" t="s">
        <v>1619</v>
      </c>
      <c r="B15" s="16"/>
      <c r="C15" s="16" t="s">
        <v>1132</v>
      </c>
      <c r="D15" s="25" t="s">
        <v>663</v>
      </c>
      <c r="E15" s="57" t="s">
        <v>695</v>
      </c>
      <c r="F15" s="57" t="s">
        <v>985</v>
      </c>
      <c r="G15" s="24" t="str">
        <f>County!R1</f>
        <v>Kasich</v>
      </c>
      <c r="H15" s="26" t="str">
        <f>County!S1</f>
        <v>Bush</v>
      </c>
      <c r="I15" s="69" t="str">
        <f>County!T1</f>
        <v>Rubio</v>
      </c>
      <c r="J15" s="112" t="s">
        <v>1981</v>
      </c>
      <c r="K15" s="25" t="s">
        <v>1758</v>
      </c>
      <c r="M15" s="26"/>
      <c r="O15" s="65"/>
      <c r="Q15" s="17"/>
      <c r="S15" s="17"/>
      <c r="U15" s="17"/>
      <c r="V15" s="17"/>
      <c r="W15" s="17"/>
      <c r="X15" s="259"/>
      <c r="Y15" s="259"/>
      <c r="Z15" s="259"/>
      <c r="AA15" s="17"/>
      <c r="AB15" s="259"/>
      <c r="AC15" s="259"/>
      <c r="AD15" s="259"/>
      <c r="AE15" s="17"/>
      <c r="AF15" s="1"/>
      <c r="AH15" s="1"/>
      <c r="AI15" s="1"/>
      <c r="AJ15" s="1"/>
      <c r="AK15" s="1"/>
      <c r="AM15" s="1"/>
    </row>
    <row r="16" spans="1:39">
      <c r="A16" t="str">
        <f>VLOOKUP(D16,State!$Y$3:$BM$44,41,FALSE)</f>
        <v>Washington</v>
      </c>
      <c r="C16" s="57" t="str">
        <f t="shared" ref="C16:C25" si="2">IF(RANK(G16,G16:J16)=1,"Kerry",IF(RANK(H16,G16:J16)=1,"Clark",IF(RANK(I16,G16:J16)=1,"Edwards","Dean")))</f>
        <v>Kerry</v>
      </c>
      <c r="D16" s="43">
        <f>MAX(State!Y$3:Y$44)</f>
        <v>0.68828571428571428</v>
      </c>
      <c r="E16" s="44" t="str">
        <f>VLOOKUP(A16,State!$A$3:$X$57,22,FALSE)</f>
        <v>-</v>
      </c>
      <c r="F16" s="44">
        <f>VLOOKUP(A16,State!$A$3:$C$44,3,FALSE)</f>
        <v>3500</v>
      </c>
      <c r="G16" s="42">
        <f>VLOOKUP(A16,State!$A$3:$AA$57,25,FALSE)</f>
        <v>0.68828571428571428</v>
      </c>
      <c r="H16" s="42">
        <f>VLOOKUP(A16,State!$A$3:$AC$57,27,FALSE)</f>
        <v>7.0285714285714285E-2</v>
      </c>
      <c r="I16" s="42">
        <f>VLOOKUP(A16,State!$A$3:$AE$57,29,FALSE)</f>
        <v>0</v>
      </c>
      <c r="J16" s="2">
        <f>VLOOKUP(A16,State!$A$3:$AG$57,31,FALSE)</f>
        <v>0</v>
      </c>
      <c r="K16" s="47">
        <f>1-G16-H16-I16-J16</f>
        <v>0.24142857142857144</v>
      </c>
      <c r="M16" s="42"/>
      <c r="O16" s="42"/>
    </row>
    <row r="17" spans="1:36">
      <c r="A17" t="str">
        <f>VLOOKUP(D17,State!$Y$3:$BM$44,41,FALSE)</f>
        <v>West Virginia</v>
      </c>
      <c r="C17" s="57" t="str">
        <f t="shared" si="2"/>
        <v>Kerry</v>
      </c>
      <c r="D17" s="43">
        <f>LARGE(State!Y$3:Y$44,2)</f>
        <v>0.68086013495964437</v>
      </c>
      <c r="E17" s="44">
        <f>VLOOKUP(A17,State!$A$3:$X$57,22,FALSE)</f>
        <v>9</v>
      </c>
      <c r="F17" s="44">
        <f>VLOOKUP(A17,State!$A$3:$C$44,3,FALSE)</f>
        <v>204061</v>
      </c>
      <c r="G17" s="42">
        <f>VLOOKUP(A17,State!$A$3:$AA$57,25,FALSE)</f>
        <v>0.68086013495964437</v>
      </c>
      <c r="H17" s="42">
        <f>VLOOKUP(A17,State!$A$3:$AC$57,27,FALSE)</f>
        <v>6.7239697933461073E-2</v>
      </c>
      <c r="I17" s="42">
        <f>VLOOKUP(A17,State!$A$3:$AE$57,29,FALSE)</f>
        <v>1.1295641989405129E-2</v>
      </c>
      <c r="J17" s="2">
        <f>VLOOKUP(A17,State!$A$3:$AG$57,31,FALSE)</f>
        <v>1.4250640739778792E-2</v>
      </c>
      <c r="K17" s="47">
        <f t="shared" ref="K17:K25" si="3">1-G17-H17-I17-J17</f>
        <v>0.22635388437771062</v>
      </c>
      <c r="M17" s="42"/>
      <c r="O17" s="42"/>
    </row>
    <row r="18" spans="1:36">
      <c r="A18" t="str">
        <f>VLOOKUP(D18,State!$Y$3:$BM$44,41,FALSE)</f>
        <v>New Jersey</v>
      </c>
      <c r="C18" s="57" t="str">
        <f t="shared" si="2"/>
        <v>Kerry</v>
      </c>
      <c r="D18" s="43">
        <f>LARGE(State!Y$3:Y$44,3)</f>
        <v>0.66377006972606822</v>
      </c>
      <c r="E18" s="44" t="str">
        <f>VLOOKUP(A18,State!$A$3:$X$57,22,FALSE)</f>
        <v>-</v>
      </c>
      <c r="F18" s="44">
        <f>VLOOKUP(A18,State!$A$3:$C$44,3,FALSE)</f>
        <v>452485</v>
      </c>
      <c r="G18" s="42">
        <f>VLOOKUP(A18,State!$A$3:$AA$57,25,FALSE)</f>
        <v>0.66377006972606822</v>
      </c>
      <c r="H18" s="42">
        <f>VLOOKUP(A18,State!$A$3:$AC$57,27,FALSE)</f>
        <v>0.13230493828524703</v>
      </c>
      <c r="I18" s="42">
        <f>VLOOKUP(A18,State!$A$3:$AE$57,29,FALSE)</f>
        <v>0</v>
      </c>
      <c r="J18" s="2">
        <f>VLOOKUP(A18,State!$A$3:$AG$57,31,FALSE)</f>
        <v>0</v>
      </c>
      <c r="K18" s="47">
        <f t="shared" si="3"/>
        <v>0.20392499198868475</v>
      </c>
      <c r="M18" s="42"/>
      <c r="O18" s="42"/>
    </row>
    <row r="19" spans="1:36">
      <c r="A19" t="str">
        <f>VLOOKUP(D19,State!$Y$3:$BM$44,41,FALSE)</f>
        <v>Montana</v>
      </c>
      <c r="C19" s="57" t="str">
        <f t="shared" si="2"/>
        <v>Kerry</v>
      </c>
      <c r="D19" s="43">
        <f>LARGE(State!Y$3:Y$44,4)</f>
        <v>0.64321044311865794</v>
      </c>
      <c r="E19" s="44" t="str">
        <f>VLOOKUP(A19,State!$A$3:$X$57,22,FALSE)</f>
        <v>-</v>
      </c>
      <c r="F19" s="44">
        <f>VLOOKUP(A19,State!$A$3:$C$44,3,FALSE)</f>
        <v>156888</v>
      </c>
      <c r="G19" s="42">
        <f>VLOOKUP(A19,State!$A$3:$AA$57,25,FALSE)</f>
        <v>0.64321044311865794</v>
      </c>
      <c r="H19" s="42">
        <f>VLOOKUP(A19,State!$A$3:$AC$57,27,FALSE)</f>
        <v>6.8692315537198512E-2</v>
      </c>
      <c r="I19" s="42">
        <f>VLOOKUP(A19,State!$A$3:$AE$57,29,FALSE)</f>
        <v>2.0868390189179541E-2</v>
      </c>
      <c r="J19" s="2">
        <f>VLOOKUP(A19,State!$A$3:$AG$57,31,FALSE)</f>
        <v>3.3093671918821073E-2</v>
      </c>
      <c r="K19" s="47">
        <f t="shared" si="3"/>
        <v>0.23413517923614297</v>
      </c>
      <c r="M19" s="42"/>
      <c r="O19" s="42"/>
    </row>
    <row r="20" spans="1:36">
      <c r="A20" t="str">
        <f>VLOOKUP(D20,State!$Y$3:$BM$44,41,FALSE)</f>
        <v>California</v>
      </c>
      <c r="C20" s="57" t="str">
        <f t="shared" si="2"/>
        <v>Kerry</v>
      </c>
      <c r="D20" s="43">
        <f>LARGE(State!Y$3:Y$44,5)</f>
        <v>0.63421505621589491</v>
      </c>
      <c r="E20" s="44" t="str">
        <f>VLOOKUP(A20,State!$A$3:$X$57,22,FALSE)</f>
        <v>-</v>
      </c>
      <c r="F20" s="44">
        <f>VLOOKUP(A20,State!$A$3:$C$44,3,FALSE)</f>
        <v>2227306</v>
      </c>
      <c r="G20" s="42">
        <f>VLOOKUP(A20,State!$A$3:$AA$57,25,FALSE)</f>
        <v>0.63421505621589491</v>
      </c>
      <c r="H20" s="42">
        <f>VLOOKUP(A20,State!$A$3:$AC$57,27,FALSE)</f>
        <v>0.11338540820165707</v>
      </c>
      <c r="I20" s="42">
        <f>VLOOKUP(A20,State!$A$3:$AE$57,29,FALSE)</f>
        <v>0</v>
      </c>
      <c r="J20" s="2">
        <f>VLOOKUP(A20,State!$A$3:$AG$57,31,FALSE)</f>
        <v>0</v>
      </c>
      <c r="K20" s="47">
        <f t="shared" si="3"/>
        <v>0.25239953558244799</v>
      </c>
      <c r="M20" s="42"/>
      <c r="O20" s="42"/>
    </row>
    <row r="21" spans="1:36">
      <c r="A21" t="str">
        <f>VLOOKUP(D21,State!$Y$3:$BM$44,41,FALSE)</f>
        <v>Puerto Rico</v>
      </c>
      <c r="C21" s="57" t="str">
        <f t="shared" si="2"/>
        <v>Dean</v>
      </c>
      <c r="D21" s="43">
        <f>LARGE(State!Y$3:Y$44,6)</f>
        <v>0.59143959063295604</v>
      </c>
      <c r="E21" s="44">
        <f>VLOOKUP(A21,State!$A$3:$X$57,22,FALSE)</f>
        <v>12</v>
      </c>
      <c r="F21" s="44">
        <f>VLOOKUP(A21,State!$A$3:$C$44,3,FALSE)</f>
        <v>39671</v>
      </c>
      <c r="G21" s="42">
        <f>VLOOKUP(A21,State!$A$3:$AA$57,25,FALSE)</f>
        <v>0.59143959063295604</v>
      </c>
      <c r="H21" s="42">
        <f>VLOOKUP(A21,State!$A$3:$AC$57,27,FALSE)</f>
        <v>1.4670666229739608E-2</v>
      </c>
      <c r="I21" s="42">
        <f>VLOOKUP(A21,State!$A$3:$AE$57,29,FALSE)</f>
        <v>7.4613697663280486E-3</v>
      </c>
      <c r="J21" s="2">
        <f>VLOOKUP(A21,State!$A$3:$AG$57,31,FALSE)</f>
        <v>0.72942451664944163</v>
      </c>
      <c r="K21" s="47">
        <f t="shared" si="3"/>
        <v>-0.34299614327846534</v>
      </c>
      <c r="M21" s="42"/>
      <c r="O21" s="42"/>
    </row>
    <row r="22" spans="1:36">
      <c r="A22" t="str">
        <f>VLOOKUP(D22,State!$Y$3:$BM$44,41,FALSE)</f>
        <v>New Mexico</v>
      </c>
      <c r="C22" s="57" t="str">
        <f t="shared" si="2"/>
        <v>Kerry</v>
      </c>
      <c r="D22" s="43">
        <f>LARGE(State!Y$3:Y$44,7)</f>
        <v>0.57330325824118056</v>
      </c>
      <c r="E22" s="44" t="str">
        <f>VLOOKUP(A22,State!$A$3:$X$57,22,FALSE)</f>
        <v>-</v>
      </c>
      <c r="F22" s="44">
        <f>VLOOKUP(A22,State!$A$3:$C$44,3,FALSE)</f>
        <v>104627</v>
      </c>
      <c r="G22" s="42">
        <f>VLOOKUP(A22,State!$A$3:$AA$57,25,FALSE)</f>
        <v>0.57330325824118056</v>
      </c>
      <c r="H22" s="42">
        <f>VLOOKUP(A22,State!$A$3:$AC$57,27,FALSE)</f>
        <v>7.5745266518202764E-2</v>
      </c>
      <c r="I22" s="42">
        <f>VLOOKUP(A22,State!$A$3:$AE$57,29,FALSE)</f>
        <v>3.3748458810823209E-2</v>
      </c>
      <c r="J22" s="2">
        <f>VLOOKUP(A22,State!$A$3:$AG$57,31,FALSE)</f>
        <v>0</v>
      </c>
      <c r="K22" s="47">
        <f t="shared" si="3"/>
        <v>0.31720301642979343</v>
      </c>
      <c r="M22" s="42"/>
      <c r="O22" s="42"/>
    </row>
    <row r="23" spans="1:36">
      <c r="A23" t="str">
        <f>VLOOKUP(D23,State!$Y$3:$BM$44,41,FALSE)</f>
        <v>South Dakota</v>
      </c>
      <c r="C23" s="57" t="str">
        <f t="shared" si="2"/>
        <v>Kerry</v>
      </c>
      <c r="D23" s="43">
        <f>LARGE(State!Y$3:Y$44,8)</f>
        <v>0.50112890443936065</v>
      </c>
      <c r="E23" s="44" t="str">
        <f>VLOOKUP(A23,State!$A$3:$X$57,22,FALSE)</f>
        <v>-</v>
      </c>
      <c r="F23" s="44">
        <f>VLOOKUP(A23,State!$A$3:$C$44,3,FALSE)</f>
        <v>66879</v>
      </c>
      <c r="G23" s="42">
        <f>VLOOKUP(A23,State!$A$3:$AA$57,25,FALSE)</f>
        <v>0.50112890443936065</v>
      </c>
      <c r="H23" s="42">
        <f>VLOOKUP(A23,State!$A$3:$AC$57,27,FALSE)</f>
        <v>0.15939233541171369</v>
      </c>
      <c r="I23" s="42">
        <f>VLOOKUP(A23,State!$A$3:$AE$57,29,FALSE)</f>
        <v>0</v>
      </c>
      <c r="J23" s="2">
        <f>VLOOKUP(A23,State!$A$3:$AG$57,31,FALSE)</f>
        <v>0</v>
      </c>
      <c r="K23" s="47">
        <f t="shared" si="3"/>
        <v>0.33947876014892564</v>
      </c>
      <c r="M23" s="42"/>
      <c r="O23" s="42"/>
    </row>
    <row r="24" spans="1:36">
      <c r="A24" t="str">
        <f>VLOOKUP(D24,State!$Y$3:$BM$44,41,FALSE)</f>
        <v>Oregon</v>
      </c>
      <c r="C24" s="57" t="str">
        <f t="shared" si="2"/>
        <v>Kerry</v>
      </c>
      <c r="D24" s="43">
        <f>LARGE(State!Y$3:Y$44,9)</f>
        <v>0.47531224614134848</v>
      </c>
      <c r="E24" s="44" t="str">
        <f>VLOOKUP(A24,State!$A$3:$X$57,22,FALSE)</f>
        <v>-</v>
      </c>
      <c r="F24" s="44">
        <f>VLOOKUP(A24,State!$A$3:$C$44,3,FALSE)</f>
        <v>393920</v>
      </c>
      <c r="G24" s="42">
        <f>VLOOKUP(A24,State!$A$3:$AA$57,25,FALSE)</f>
        <v>0.47531224614134848</v>
      </c>
      <c r="H24" s="42">
        <f>VLOOKUP(A24,State!$A$3:$AC$57,27,FALSE)</f>
        <v>0.15802193338748985</v>
      </c>
      <c r="I24" s="42">
        <f>VLOOKUP(A24,State!$A$3:$AE$57,29,FALSE)</f>
        <v>0</v>
      </c>
      <c r="J24" s="2">
        <f>VLOOKUP(A24,State!$A$3:$AG$57,31,FALSE)</f>
        <v>0</v>
      </c>
      <c r="K24" s="47">
        <f t="shared" si="3"/>
        <v>0.3666658204711617</v>
      </c>
      <c r="M24" s="42"/>
      <c r="O24" s="42"/>
    </row>
    <row r="25" spans="1:36">
      <c r="A25" t="str">
        <f>VLOOKUP(D25,State!$Y$3:$BM$44,41,FALSE)</f>
        <v>Nebraska</v>
      </c>
      <c r="C25" s="57" t="str">
        <f t="shared" si="2"/>
        <v>Kerry</v>
      </c>
      <c r="D25" s="43">
        <f>LARGE(State!Y$3:Y$44,10)</f>
        <v>0.43029730436006192</v>
      </c>
      <c r="E25" s="44" t="str">
        <f>VLOOKUP(A25,State!$A$3:$X$57,22,FALSE)</f>
        <v>-</v>
      </c>
      <c r="F25" s="44">
        <f>VLOOKUP(A25,State!$A$3:$C$44,3,FALSE)</f>
        <v>198988</v>
      </c>
      <c r="G25" s="42">
        <f>VLOOKUP(A25,State!$A$3:$AA$57,25,FALSE)</f>
        <v>0.43029730436006192</v>
      </c>
      <c r="H25" s="42">
        <f>VLOOKUP(A25,State!$A$3:$AC$57,27,FALSE)</f>
        <v>0.11412245964580779</v>
      </c>
      <c r="I25" s="42">
        <f>VLOOKUP(A25,State!$A$3:$AE$57,29,FALSE)</f>
        <v>0</v>
      </c>
      <c r="J25" s="2">
        <f>VLOOKUP(A25,State!$A$3:$AG$57,31,FALSE)</f>
        <v>3.6348925563350551E-2</v>
      </c>
      <c r="K25" s="47">
        <f t="shared" si="3"/>
        <v>0.41923131043077966</v>
      </c>
      <c r="M25" s="42"/>
      <c r="O25" s="42"/>
    </row>
    <row r="26" spans="1:36">
      <c r="C26" s="43"/>
      <c r="D26" s="44"/>
      <c r="E26" s="44"/>
      <c r="F26" s="42"/>
      <c r="G26" s="42"/>
      <c r="H26" s="42"/>
      <c r="I26" s="47"/>
      <c r="J26" s="42"/>
      <c r="L26" s="42"/>
      <c r="N26" s="42"/>
    </row>
    <row r="27" spans="1:36">
      <c r="A27" s="48" t="s">
        <v>2956</v>
      </c>
      <c r="C27" s="43"/>
      <c r="D27" s="43"/>
      <c r="E27" s="44"/>
      <c r="F27" s="44"/>
      <c r="G27" s="42"/>
      <c r="H27" s="42"/>
      <c r="I27" s="42"/>
      <c r="J27" s="42"/>
      <c r="K27" s="42"/>
      <c r="L27" s="42"/>
    </row>
    <row r="28" spans="1:36">
      <c r="A28" s="249" t="str">
        <f>County!R1</f>
        <v>Kasich</v>
      </c>
      <c r="B28" s="261"/>
      <c r="C28" s="261"/>
      <c r="D28" s="10"/>
      <c r="E28" s="262" t="str">
        <f>County!S1</f>
        <v>Bush</v>
      </c>
      <c r="F28" s="263"/>
      <c r="G28" s="263"/>
      <c r="H28" s="11"/>
      <c r="I28" s="264" t="str">
        <f>County!T1</f>
        <v>Rubio</v>
      </c>
      <c r="J28" s="265"/>
      <c r="K28" s="265"/>
      <c r="L28" s="12"/>
      <c r="M28" s="259" t="str">
        <f>County!U1</f>
        <v>Cruz</v>
      </c>
      <c r="N28" s="260"/>
      <c r="O28" s="260"/>
      <c r="P28" s="17"/>
      <c r="Q28" s="259" t="str">
        <f>County!V1</f>
        <v>Trump</v>
      </c>
      <c r="R28" s="260"/>
      <c r="S28" s="260"/>
      <c r="T28" s="17"/>
      <c r="U28" s="259" t="str">
        <f>County!W1</f>
        <v>Carson</v>
      </c>
      <c r="V28" s="260"/>
      <c r="W28" s="260"/>
      <c r="X28" s="17"/>
      <c r="Y28" s="259" t="str">
        <f>County!X1</f>
        <v>Fiorina</v>
      </c>
      <c r="Z28" s="260"/>
      <c r="AA28" s="260"/>
      <c r="AB28" s="17"/>
      <c r="AC28" s="259" t="str">
        <f>County!Y1</f>
        <v>Christie</v>
      </c>
      <c r="AD28" s="260"/>
      <c r="AE28" s="260"/>
      <c r="AF28" s="1"/>
      <c r="AG28" s="1"/>
      <c r="AH28" s="1"/>
      <c r="AJ28" s="1"/>
    </row>
    <row r="29" spans="1:36" ht="13" customHeight="1">
      <c r="A29" t="str">
        <f>VLOOKUP(C29,State!AA$3:BN$44,39,FALSE)</f>
        <v>Ohio</v>
      </c>
      <c r="C29" s="28">
        <f>MAX(State!AA3:AA44)</f>
        <v>0.46953483227415332</v>
      </c>
      <c r="D29" s="17"/>
      <c r="E29" t="str">
        <f>VLOOKUP(G29,State!AC$3:BN$44,37,FALSE)</f>
        <v>New Hampshire</v>
      </c>
      <c r="G29" s="28">
        <f>MAX(State!AC3:AC44)</f>
        <v>0.10961342739129067</v>
      </c>
      <c r="H29" s="11"/>
      <c r="I29" t="str">
        <f>VLOOKUP(K29,State!AE$3:BN$44,35,FALSE)</f>
        <v>Puerto Rico</v>
      </c>
      <c r="K29" s="28">
        <f>MAX(State!AE3:AE44)</f>
        <v>0.72942451664944163</v>
      </c>
      <c r="L29" s="12"/>
      <c r="M29" t="str">
        <f>VLOOKUP(O29,State!AG$3:BN$44,33,FALSE)</f>
        <v>Wisconsin</v>
      </c>
      <c r="O29" s="28">
        <f>MAX(State!AG$3:AG$44)</f>
        <v>0.48201265163516416</v>
      </c>
      <c r="P29" s="28"/>
      <c r="Q29" t="str">
        <f>VLOOKUP(S29,State!AI$3:BN$44,31,FALSE)</f>
        <v>New Jersey</v>
      </c>
      <c r="S29" s="28">
        <f>MAX(State!AI3:AI44)</f>
        <v>0.79607500801131525</v>
      </c>
      <c r="T29" s="17"/>
      <c r="U29" t="str">
        <f>VLOOKUP(W29,State!AK$3:BN$44,29,FALSE)</f>
        <v>Alabama</v>
      </c>
      <c r="W29" s="28">
        <f>MAX(State!AK3:AK44)</f>
        <v>0.10235728261829403</v>
      </c>
      <c r="Y29" t="str">
        <f>VLOOKUP(AA29,State!AM$3:BN$44,27,FALSE)</f>
        <v>New Hampshire</v>
      </c>
      <c r="AA29" s="28">
        <f>MAX(State!AM3:AM44)</f>
        <v>4.1178918799816736E-2</v>
      </c>
      <c r="AC29" t="str">
        <f>VLOOKUP(AE29,State!AO$3:BM$44,25,FALSE)</f>
        <v>New Hampshire</v>
      </c>
      <c r="AE29" s="28">
        <f>MAX(State!AO3:AO44)</f>
        <v>7.3757620058547232E-2</v>
      </c>
    </row>
    <row r="30" spans="1:36">
      <c r="A30" t="str">
        <f>VLOOKUP(C30,State!AA$3:BN$44,39,FALSE)</f>
        <v>Vermont</v>
      </c>
      <c r="B30" s="28"/>
      <c r="C30" s="28">
        <f>LARGE(State!AA$3:AA$44,2)</f>
        <v>0.3017190857589373</v>
      </c>
      <c r="D30" s="17"/>
      <c r="E30" t="str">
        <f>VLOOKUP(G30,State!AC$3:BN$44,37,FALSE)</f>
        <v>South Carolina</v>
      </c>
      <c r="F30" s="28"/>
      <c r="G30" s="28">
        <f>LARGE(State!AC$3:AC$44,2)</f>
        <v>7.8067199432003839E-2</v>
      </c>
      <c r="H30" s="11"/>
      <c r="I30" t="str">
        <f>VLOOKUP(K30,State!AE$3:BN$44,35,FALSE)</f>
        <v>Virginia</v>
      </c>
      <c r="J30" s="28"/>
      <c r="K30" s="28">
        <f>LARGE(State!AE$3:AE$44,2)</f>
        <v>0.31977898526698473</v>
      </c>
      <c r="L30" s="12"/>
      <c r="M30" t="str">
        <f>VLOOKUP(O30,State!AG$3:BN$44,33,FALSE)</f>
        <v>Idaho</v>
      </c>
      <c r="N30" s="28"/>
      <c r="O30" s="28">
        <f>LARGE(State!AG$3:AG$44,2)</f>
        <v>0.4544467667249239</v>
      </c>
      <c r="P30" s="28"/>
      <c r="Q30" t="str">
        <f>VLOOKUP(S30,State!AI$3:BN$44,31,FALSE)</f>
        <v>Washington</v>
      </c>
      <c r="R30" s="28"/>
      <c r="S30" s="28">
        <f>LARGE(State!AI$3:AI$44,2)</f>
        <v>0.7877142857142857</v>
      </c>
      <c r="T30" s="17"/>
      <c r="U30" t="str">
        <f>VLOOKUP(W30,State!AK$3:BN$44,29,FALSE)</f>
        <v>Tennessee</v>
      </c>
      <c r="V30" s="28"/>
      <c r="W30" s="28">
        <f>LARGE(State!AK$3:AK$44,2)</f>
        <v>7.5901365969833906E-2</v>
      </c>
      <c r="Y30" t="str">
        <f>VLOOKUP(AA30,State!AM$3:BN$44,27,FALSE)</f>
        <v>New Mexico</v>
      </c>
      <c r="Z30" s="28"/>
      <c r="AA30" s="28">
        <f>LARGE(State!AM$3:AM$44,2)</f>
        <v>1.4413105603716059E-2</v>
      </c>
      <c r="AC30" t="str">
        <f>VLOOKUP(AE30,State!AO$3:BM$44,25,FALSE)</f>
        <v>Vermont</v>
      </c>
      <c r="AD30" s="28"/>
      <c r="AE30" s="28">
        <f>LARGE(State!AO$3:AO$44,2)</f>
        <v>5.876798853942827E-3</v>
      </c>
    </row>
    <row r="31" spans="1:36">
      <c r="A31" t="str">
        <f>VLOOKUP(C31,State!AA$3:BN$44,39,FALSE)</f>
        <v>Connecticut</v>
      </c>
      <c r="B31" s="28"/>
      <c r="C31" s="28">
        <f>LARGE(State!AA$3:AA$44,3)</f>
        <v>0.28348470441653822</v>
      </c>
      <c r="D31" s="17"/>
      <c r="E31" t="str">
        <f>VLOOKUP(G31,State!AC$3:BN$44,37,FALSE)</f>
        <v>New Mexico</v>
      </c>
      <c r="F31" s="28"/>
      <c r="G31" s="28">
        <f>LARGE(State!AC$3:AC$44,3)</f>
        <v>3.3748458810823209E-2</v>
      </c>
      <c r="H31" s="11"/>
      <c r="I31" t="str">
        <f>VLOOKUP(K31,State!AE$3:BN$44,35,FALSE)</f>
        <v>Florida</v>
      </c>
      <c r="J31" s="28"/>
      <c r="K31" s="28">
        <f>LARGE(State!AE$3:AE$44,3)</f>
        <v>0.27041224825927629</v>
      </c>
      <c r="L31" s="12"/>
      <c r="M31" t="str">
        <f>VLOOKUP(O31,State!AG$3:BN$44,33,FALSE)</f>
        <v>Texas</v>
      </c>
      <c r="N31" s="28"/>
      <c r="O31" s="28">
        <f>LARGE(State!AG$3:AG$44,3)</f>
        <v>0.43755446876560028</v>
      </c>
      <c r="P31" s="28"/>
      <c r="Q31" t="str">
        <f>VLOOKUP(S31,State!AI$3:BN$44,31,FALSE)</f>
        <v>West Virginia</v>
      </c>
      <c r="R31" s="28"/>
      <c r="S31" s="28">
        <f>LARGE(State!AI$3:AI$44,3)</f>
        <v>0.77054410200871304</v>
      </c>
      <c r="T31" s="17"/>
      <c r="U31" t="str">
        <f>VLOOKUP(W31,State!AK$3:BN$44,29,FALSE)</f>
        <v>South Carolina</v>
      </c>
      <c r="V31" s="28"/>
      <c r="W31" s="28">
        <f>LARGE(State!AK$3:AK$44,3)</f>
        <v>7.2009380542635351E-2</v>
      </c>
      <c r="Y31" t="str">
        <f>VLOOKUP(AA31,State!AM$3:BN$44,27,FALSE)</f>
        <v>Puerto Rico</v>
      </c>
      <c r="Z31" s="28"/>
      <c r="AA31" s="28">
        <f>LARGE(State!AM$3:AM$44,3)</f>
        <v>9.4527488593683043E-3</v>
      </c>
      <c r="AC31" t="str">
        <f>VLOOKUP(AE31,State!AO$3:BM$44,25,FALSE)</f>
        <v>West Virginia</v>
      </c>
      <c r="AD31" s="28"/>
      <c r="AE31" s="28">
        <f>LARGE(State!AO$3:AO$44,3)</f>
        <v>3.5626601849446981E-3</v>
      </c>
    </row>
    <row r="32" spans="1:36">
      <c r="A32" t="str">
        <f>VLOOKUP(C32,State!AA$3:BN$44,39,FALSE)</f>
        <v>New York</v>
      </c>
      <c r="B32" s="28"/>
      <c r="C32" s="28">
        <f>LARGE(State!AA$3:AA$44,4)</f>
        <v>0.24824500832795499</v>
      </c>
      <c r="D32" s="17"/>
      <c r="E32" t="str">
        <f>VLOOKUP(G32,State!AC$3:BN$44,37,FALSE)</f>
        <v>Montana</v>
      </c>
      <c r="F32" s="28"/>
      <c r="G32" s="28">
        <f>LARGE(State!AC$3:AC$44,4)</f>
        <v>2.0868390189179541E-2</v>
      </c>
      <c r="H32" s="11"/>
      <c r="I32" t="str">
        <f>VLOOKUP(K32,State!AE$3:BN$44,35,FALSE)</f>
        <v>Oklahoma</v>
      </c>
      <c r="J32" s="28"/>
      <c r="K32" s="28">
        <f>LARGE(State!AE$3:AE$44,4)</f>
        <v>0.26011584573036295</v>
      </c>
      <c r="L32" s="12"/>
      <c r="M32" t="str">
        <f>VLOOKUP(O32,State!AG$3:BN$44,33,FALSE)</f>
        <v>Missouri</v>
      </c>
      <c r="N32" s="28"/>
      <c r="O32" s="28">
        <f>LARGE(State!AG$3:AG$44,4)</f>
        <v>0.40634322399310102</v>
      </c>
      <c r="P32" s="28"/>
      <c r="Q32" t="str">
        <f>VLOOKUP(S32,State!AI$3:BN$44,31,FALSE)</f>
        <v>California</v>
      </c>
      <c r="R32" s="28"/>
      <c r="S32" s="28">
        <f>LARGE(State!AI$3:AI$44,4)</f>
        <v>0.74760046441755201</v>
      </c>
      <c r="T32" s="17"/>
      <c r="U32" t="str">
        <f>VLOOKUP(W32,State!AK$3:BN$44,29,FALSE)</f>
        <v>Georgia</v>
      </c>
      <c r="V32" s="28"/>
      <c r="W32" s="28">
        <f>LARGE(State!AK$3:AK$44,4)</f>
        <v>6.2287995654200269E-2</v>
      </c>
      <c r="Y32" t="str">
        <f>VLOOKUP(AA32,State!AM$3:BN$44,27,FALSE)</f>
        <v>Vermont</v>
      </c>
      <c r="Z32" s="28"/>
      <c r="AA32" s="28">
        <f>LARGE(State!AM$3:AM$44,4)</f>
        <v>3.451194894836231E-3</v>
      </c>
      <c r="AC32" t="str">
        <f>VLOOKUP(AE32,State!AO$3:BM$44,25,FALSE)</f>
        <v>Massachusetts</v>
      </c>
      <c r="AD32" s="28"/>
      <c r="AE32" s="28">
        <f>LARGE(State!AO$3:AO$44,4)</f>
        <v>2.995616592509701E-3</v>
      </c>
    </row>
    <row r="33" spans="1:31">
      <c r="A33" t="str">
        <f>VLOOKUP(C33,State!AA$3:BN$44,39,FALSE)</f>
        <v>Rhode Island</v>
      </c>
      <c r="B33" s="28"/>
      <c r="C33" s="28">
        <f>LARGE(State!AA$3:AA$44,5)</f>
        <v>0.24285065082611096</v>
      </c>
      <c r="D33" s="17"/>
      <c r="E33" t="str">
        <f>VLOOKUP(G33,State!AC$3:BN$44,37,FALSE)</f>
        <v>Florida</v>
      </c>
      <c r="F33" s="28"/>
      <c r="G33" s="28">
        <f>LARGE(State!AC$3:AC$44,5)</f>
        <v>1.8422774107091821E-2</v>
      </c>
      <c r="H33" s="11"/>
      <c r="I33" t="str">
        <f>VLOOKUP(K33,State!AE$3:BN$44,35,FALSE)</f>
        <v>Arkansas</v>
      </c>
      <c r="J33" s="28"/>
      <c r="K33" s="28">
        <f>LARGE(State!AE$3:AE$44,5)</f>
        <v>0.24800447775722767</v>
      </c>
      <c r="L33" s="12"/>
      <c r="M33" t="str">
        <f>VLOOKUP(O33,State!AG$3:BN$44,33,FALSE)</f>
        <v>Louisiana</v>
      </c>
      <c r="N33" s="28"/>
      <c r="O33" s="28">
        <f>LARGE(State!AG$3:AG$44,5)</f>
        <v>0.37832831520277782</v>
      </c>
      <c r="P33" s="28"/>
      <c r="Q33" t="str">
        <f>VLOOKUP(S33,State!AI$3:BN$44,31,FALSE)</f>
        <v>Montana</v>
      </c>
      <c r="R33" s="28"/>
      <c r="S33" s="28">
        <f>LARGE(State!AI$3:AI$44,5)</f>
        <v>0.7367931263066646</v>
      </c>
      <c r="T33" s="17"/>
      <c r="U33" t="str">
        <f>VLOOKUP(W33,State!AK$3:BN$44,29,FALSE)</f>
        <v>Oklahoma</v>
      </c>
      <c r="V33" s="28"/>
      <c r="W33" s="28">
        <f>LARGE(State!AK$3:AK$44,5)</f>
        <v>6.2186631646235668E-2</v>
      </c>
      <c r="Y33" t="str">
        <f>VLOOKUP(AA33,State!AM$3:BN$44,27,FALSE)</f>
        <v>West Virginia</v>
      </c>
      <c r="Z33" s="28"/>
      <c r="AA33" s="28">
        <f>LARGE(State!AM$3:AM$44,5)</f>
        <v>3.2294264950186464E-3</v>
      </c>
      <c r="AC33" t="str">
        <f>VLOOKUP(AE33,State!AO$3:BM$44,25,FALSE)</f>
        <v>Maryland</v>
      </c>
      <c r="AD33" s="28"/>
      <c r="AE33" s="28">
        <f>LARGE(State!AO$3:AO$44,5)</f>
        <v>2.6989583197187333E-3</v>
      </c>
    </row>
    <row r="34" spans="1:31">
      <c r="B34" s="28"/>
      <c r="C34" s="28"/>
      <c r="D34" s="17"/>
      <c r="F34" s="28"/>
      <c r="G34" s="28"/>
      <c r="H34" s="11"/>
      <c r="J34" s="28"/>
      <c r="K34" s="28"/>
      <c r="L34" s="12"/>
      <c r="N34" s="28"/>
      <c r="O34" s="28"/>
      <c r="P34" s="28"/>
      <c r="R34" s="28"/>
      <c r="S34" s="28"/>
      <c r="T34" s="17"/>
      <c r="V34" s="28"/>
      <c r="W34" s="28"/>
      <c r="Z34" s="28"/>
      <c r="AA34" s="28"/>
      <c r="AD34" s="28"/>
      <c r="AE34" s="28"/>
    </row>
    <row r="35" spans="1:31">
      <c r="A35" s="82" t="s">
        <v>2712</v>
      </c>
      <c r="B35" s="24"/>
      <c r="C35" s="28"/>
      <c r="D35" s="28"/>
      <c r="E35" s="17"/>
      <c r="F35" s="24"/>
      <c r="G35" s="28"/>
      <c r="H35" s="28"/>
      <c r="I35" s="11"/>
      <c r="J35" s="24"/>
      <c r="K35" s="28"/>
      <c r="L35" s="28"/>
      <c r="M35" s="12"/>
      <c r="N35" s="24"/>
      <c r="O35" s="28"/>
      <c r="P35" s="28"/>
      <c r="Q35" s="28"/>
      <c r="R35" s="24"/>
      <c r="S35" s="28"/>
      <c r="T35" s="28"/>
      <c r="U35" s="25"/>
      <c r="V35" s="24"/>
      <c r="W35" s="28"/>
      <c r="X35" s="28"/>
      <c r="Y35" s="17"/>
      <c r="Z35" s="17"/>
      <c r="AA35" s="17"/>
      <c r="AB35" s="17"/>
      <c r="AC35" s="25"/>
      <c r="AD35" s="24"/>
      <c r="AE35" s="28"/>
    </row>
    <row r="36" spans="1:31" ht="13" customHeight="1">
      <c r="A36" t="str">
        <f>VLOOKUP(C36,State!AA$3:BN$44,39,FALSE)</f>
        <v>Puerto Rico</v>
      </c>
      <c r="B36" s="28"/>
      <c r="C36" s="28">
        <f>MIN(State!AA3:AA44)</f>
        <v>1.4670666229739608E-2</v>
      </c>
      <c r="D36" s="17"/>
      <c r="E36" t="str">
        <f>VLOOKUP(G36,State!AC$3:BN$44,37,FALSE)</f>
        <v>California</v>
      </c>
      <c r="F36" s="28"/>
      <c r="G36" s="28">
        <f>MIN(State!AC3:AC44)</f>
        <v>0</v>
      </c>
      <c r="H36" s="11"/>
      <c r="I36" t="str">
        <f>VLOOKUP(K36,State!AE$3:BN$44,35,FALSE)</f>
        <v>California</v>
      </c>
      <c r="J36" s="28"/>
      <c r="K36" s="28">
        <f>MIN(State!AE3:AE44)</f>
        <v>0</v>
      </c>
      <c r="L36" s="12"/>
      <c r="M36" t="str">
        <f>VLOOKUP(O36,State!AG$3:BN$44,33,FALSE)</f>
        <v>New Jersey</v>
      </c>
      <c r="N36" s="28"/>
      <c r="O36" s="28">
        <f>MIN(State!AG3:AG44)</f>
        <v>6.1602042056642763E-2</v>
      </c>
      <c r="P36" s="28"/>
      <c r="Q36" t="str">
        <f>VLOOKUP(S36,State!AI$3:BN$44,31,FALSE)</f>
        <v>Puerto Rico</v>
      </c>
      <c r="R36" s="28"/>
      <c r="S36" s="28">
        <f>MIN(State!AI3:AI44)</f>
        <v>0.1379849260164856</v>
      </c>
      <c r="T36" s="17"/>
      <c r="V36" s="28"/>
      <c r="W36" s="28"/>
      <c r="X36" s="25"/>
      <c r="Y36" s="17"/>
      <c r="Z36" s="17"/>
      <c r="AA36" s="17"/>
      <c r="AB36" s="25"/>
      <c r="AD36" s="28"/>
      <c r="AE36" s="28"/>
    </row>
    <row r="37" spans="1:31">
      <c r="A37" t="str">
        <f>VLOOKUP(C37,State!AA$3:BN$44,39,FALSE)</f>
        <v>Oklahoma</v>
      </c>
      <c r="B37" s="28"/>
      <c r="C37" s="28">
        <f>SMALL(State!AA$3:AA$44,2)</f>
        <v>3.5927831240949552E-2</v>
      </c>
      <c r="D37" s="17"/>
      <c r="E37" t="str">
        <f>VLOOKUP(G37,State!AC$3:BN$44,37,FALSE)</f>
        <v>California</v>
      </c>
      <c r="F37" s="28"/>
      <c r="G37" s="28">
        <f>SMALL(State!AC$3:AC$44,2)</f>
        <v>0</v>
      </c>
      <c r="H37" s="11"/>
      <c r="I37" t="s">
        <v>1598</v>
      </c>
      <c r="J37" s="28"/>
      <c r="K37" s="28">
        <f>SMALL(State!AE$3:AE$44,2)</f>
        <v>0</v>
      </c>
      <c r="L37" s="12"/>
      <c r="M37" t="str">
        <f>VLOOKUP(O37,State!AG$3:BN$44,33,FALSE)</f>
        <v>West Virginia</v>
      </c>
      <c r="N37" s="28"/>
      <c r="O37" s="28">
        <f>SMALL(State!AG$3:AG$44,2)</f>
        <v>8.9683967049068655E-2</v>
      </c>
      <c r="P37" s="28"/>
      <c r="Q37" t="str">
        <f>VLOOKUP(S37,State!AI$3:BN$44,31,FALSE)</f>
        <v>Texas</v>
      </c>
      <c r="R37" s="28"/>
      <c r="S37" s="28">
        <f>SMALL(State!AI$3:AI$44,2)</f>
        <v>0.26750051472102121</v>
      </c>
      <c r="T37" s="17"/>
      <c r="V37" s="28"/>
      <c r="W37" s="28"/>
      <c r="X37" s="25"/>
      <c r="Y37" s="17"/>
      <c r="Z37" s="17"/>
      <c r="AA37" s="17"/>
      <c r="AB37" s="25"/>
      <c r="AD37" s="28"/>
      <c r="AE37" s="28"/>
    </row>
    <row r="38" spans="1:31">
      <c r="A38" t="str">
        <f>VLOOKUP(C38,State!AA$3:BN$44,39,FALSE)</f>
        <v>Arkansas</v>
      </c>
      <c r="B38" s="28"/>
      <c r="C38" s="28">
        <f>SMALL(State!AA$3:AA$44,3)</f>
        <v>3.7245692592232066E-2</v>
      </c>
      <c r="D38" s="17"/>
      <c r="E38" t="str">
        <f>VLOOKUP(G38,State!AC$3:BN$44,37,FALSE)</f>
        <v>California</v>
      </c>
      <c r="F38" s="28"/>
      <c r="G38" s="28">
        <f>SMALL(State!AC$3:AC$44,3)</f>
        <v>0</v>
      </c>
      <c r="H38" s="11"/>
      <c r="I38" t="s">
        <v>1111</v>
      </c>
      <c r="J38" s="28"/>
      <c r="K38" s="28">
        <f>SMALL(State!AE$3:AE$44,3)</f>
        <v>0</v>
      </c>
      <c r="L38" s="12"/>
      <c r="M38" t="str">
        <f>VLOOKUP(O38,State!AG$3:BN$44,33,FALSE)</f>
        <v>Puerto Rico</v>
      </c>
      <c r="N38" s="28"/>
      <c r="O38" s="28">
        <f>SMALL(State!AG$3:AG$44,3)</f>
        <v>9.0998462352852208E-2</v>
      </c>
      <c r="P38" s="28"/>
      <c r="Q38" t="str">
        <f>VLOOKUP(S38,State!AI$3:BN$44,31,FALSE)</f>
        <v>Idaho</v>
      </c>
      <c r="R38" s="28"/>
      <c r="S38" s="28">
        <f>SMALL(State!AI$3:AI$44,3)</f>
        <v>0.28113457415181708</v>
      </c>
      <c r="T38" s="17"/>
      <c r="V38" s="28"/>
      <c r="W38" s="28"/>
      <c r="X38" s="25"/>
      <c r="Y38" s="17"/>
      <c r="Z38" s="17"/>
      <c r="AA38" s="17"/>
      <c r="AB38" s="25"/>
      <c r="AD38" s="28"/>
      <c r="AE38" s="28"/>
    </row>
    <row r="39" spans="1:31">
      <c r="A39" t="str">
        <f>VLOOKUP(C39,State!AA$3:BN$44,39,FALSE)</f>
        <v>Texas</v>
      </c>
      <c r="B39" s="28"/>
      <c r="C39" s="28">
        <f>SMALL(State!AA$3:AA$44,4)</f>
        <v>4.2472592868363974E-2</v>
      </c>
      <c r="D39" s="17"/>
      <c r="E39" t="str">
        <f>VLOOKUP(G39,State!AC$3:BN$44,37,FALSE)</f>
        <v>California</v>
      </c>
      <c r="F39" s="28"/>
      <c r="G39" s="28">
        <f>SMALL(State!AC$3:AC$44,4)</f>
        <v>0</v>
      </c>
      <c r="H39" s="11"/>
      <c r="I39" t="str">
        <f>VLOOKUP(K39,State!AE$3:BN$44,35,FALSE)</f>
        <v>California</v>
      </c>
      <c r="J39" s="28"/>
      <c r="K39" s="28">
        <f>SMALL(State!AE$3:AE$44,4)</f>
        <v>0</v>
      </c>
      <c r="L39" s="12"/>
      <c r="M39" t="str">
        <f>VLOOKUP(O39,State!AG$3:BN$44,33,FALSE)</f>
        <v>Montana</v>
      </c>
      <c r="N39" s="28"/>
      <c r="O39" s="28">
        <f>SMALL(State!AG$3:AG$44,4)</f>
        <v>9.3582683188006735E-2</v>
      </c>
      <c r="P39" s="28"/>
      <c r="Q39" t="str">
        <f>VLOOKUP(S39,State!AI$3:BN$44,31,FALSE)</f>
        <v>Oklahoma</v>
      </c>
      <c r="R39" s="28"/>
      <c r="S39" s="28">
        <f>SMALL(State!AI$3:AI$44,4)</f>
        <v>0.28323715760498519</v>
      </c>
      <c r="T39" s="17"/>
      <c r="V39" s="28"/>
      <c r="W39" s="28"/>
      <c r="X39" s="25"/>
      <c r="Y39" s="17"/>
      <c r="Z39" s="17"/>
      <c r="AA39" s="17"/>
      <c r="AB39" s="25"/>
      <c r="AD39" s="28"/>
      <c r="AE39" s="28"/>
    </row>
    <row r="40" spans="1:31">
      <c r="A40" t="str">
        <f>VLOOKUP(C40,State!AA$3:BN$44,39,FALSE)</f>
        <v>Alabama</v>
      </c>
      <c r="B40" s="28"/>
      <c r="C40" s="28">
        <f>SMALL(State!AA$3:AA$44,5)</f>
        <v>4.4290839967838336E-2</v>
      </c>
      <c r="D40" s="17"/>
      <c r="E40" t="str">
        <f>VLOOKUP(G40,State!AC$3:BN$44,37,FALSE)</f>
        <v>California</v>
      </c>
      <c r="F40" s="28"/>
      <c r="G40" s="28">
        <f>SMALL(State!AC$3:AC$44,5)</f>
        <v>0</v>
      </c>
      <c r="H40" s="11"/>
      <c r="I40" t="str">
        <f>VLOOKUP(K40,State!AE$3:BN$44,35,FALSE)</f>
        <v>California</v>
      </c>
      <c r="J40" s="28"/>
      <c r="K40" s="28">
        <f>SMALL(State!AE$3:AE$44,5)</f>
        <v>0</v>
      </c>
      <c r="L40" s="12"/>
      <c r="M40" t="str">
        <f>VLOOKUP(O40,State!AG$3:BN$44,33,FALSE)</f>
        <v>California</v>
      </c>
      <c r="N40" s="28"/>
      <c r="O40" s="28">
        <f>SMALL(State!AG$3:AG$44,5)</f>
        <v>9.4991887059972899E-2</v>
      </c>
      <c r="P40" s="28"/>
      <c r="Q40" t="str">
        <f>VLOOKUP(S40,State!AI$3:BN$44,31,FALSE)</f>
        <v>South Carolina</v>
      </c>
      <c r="R40" s="28"/>
      <c r="S40" s="28">
        <f>SMALL(State!AI$3:AI$44,5)</f>
        <v>0.32391110537377615</v>
      </c>
      <c r="T40" s="17"/>
      <c r="V40" s="28"/>
      <c r="W40" s="28"/>
      <c r="X40" s="25"/>
      <c r="Y40" s="17"/>
      <c r="Z40" s="17"/>
      <c r="AA40" s="17"/>
      <c r="AB40" s="25"/>
      <c r="AD40" s="28"/>
      <c r="AE40" s="28"/>
    </row>
    <row r="41" spans="1:31">
      <c r="B41" s="28"/>
      <c r="C41" s="28"/>
      <c r="D41" s="17"/>
      <c r="F41" s="28"/>
      <c r="G41" s="28"/>
      <c r="H41" s="11"/>
      <c r="J41" s="28"/>
      <c r="K41" s="28"/>
      <c r="L41" s="12"/>
      <c r="N41" s="28"/>
      <c r="O41" s="28"/>
      <c r="P41" s="28"/>
      <c r="R41" s="28"/>
      <c r="S41" s="28"/>
      <c r="T41" s="17"/>
      <c r="V41" s="28"/>
      <c r="W41" s="28"/>
      <c r="X41" s="25"/>
      <c r="Y41" s="17"/>
      <c r="Z41" s="17"/>
      <c r="AA41" s="17"/>
      <c r="AB41" s="25"/>
      <c r="AD41" s="28"/>
      <c r="AE41" s="28"/>
    </row>
    <row r="42" spans="1:31">
      <c r="A42" s="82" t="s">
        <v>2950</v>
      </c>
      <c r="B42" s="24"/>
      <c r="C42" s="28"/>
      <c r="D42" s="28"/>
      <c r="E42" s="17"/>
      <c r="F42" s="26"/>
      <c r="G42" s="11"/>
      <c r="H42" s="11"/>
      <c r="I42" s="11"/>
      <c r="J42" s="27"/>
      <c r="K42" s="12"/>
      <c r="L42" s="12"/>
      <c r="M42" s="12"/>
      <c r="N42" s="25"/>
      <c r="O42" s="17"/>
      <c r="P42" s="17"/>
      <c r="Q42" s="17"/>
      <c r="R42" s="25"/>
      <c r="S42" s="17"/>
      <c r="T42" s="17"/>
      <c r="U42" s="25"/>
      <c r="V42" s="25"/>
      <c r="W42" s="17"/>
      <c r="X42" s="17"/>
      <c r="Y42" s="17"/>
      <c r="Z42" s="17"/>
      <c r="AA42" s="17"/>
      <c r="AB42" s="17"/>
      <c r="AC42" s="25"/>
      <c r="AD42" s="25"/>
      <c r="AE42" s="17"/>
    </row>
    <row r="43" spans="1:31" ht="13" customHeight="1">
      <c r="A43" t="e">
        <f>VLOOKUP(C43,County!$L$2:$AR$3196,34,FALSE)</f>
        <v>#REF!</v>
      </c>
      <c r="B43" t="e">
        <f>VLOOKUP(C43,County!$L$2:$AS$3196,35,FALSE)</f>
        <v>#REF!</v>
      </c>
      <c r="C43" s="2">
        <f>MAX(County!L1:L3196)</f>
        <v>0.63766015863331305</v>
      </c>
      <c r="E43" t="e">
        <f>VLOOKUP(G43,County!$M$2:$AR$3196,33,FALSE)</f>
        <v>#REF!</v>
      </c>
      <c r="F43" t="e">
        <f>VLOOKUP(G43,County!$M$2:$AS$3196,34,FALSE)</f>
        <v>#REF!</v>
      </c>
      <c r="G43" s="2">
        <f>MAX(County!M1:M3196)</f>
        <v>0.12065275548421615</v>
      </c>
      <c r="H43" s="2"/>
      <c r="I43" t="e">
        <f>VLOOKUP(K43,County!$N$2:$AR$3196,32,FALSE)</f>
        <v>#REF!</v>
      </c>
      <c r="J43" t="e">
        <f>VLOOKUP(K43,County!$N$2:$AS$3196,33,FALSE)</f>
        <v>#REF!</v>
      </c>
      <c r="K43" s="2">
        <f>MAX(County!N1:N3196)</f>
        <v>0.72942451664944163</v>
      </c>
      <c r="L43" s="2"/>
      <c r="M43" t="e">
        <f>VLOOKUP(O43,County!$O$2:$AR$3196,31,FALSE)</f>
        <v>#REF!</v>
      </c>
      <c r="N43" t="e">
        <f>VLOOKUP(O43,County!$O$2:$AS$3196,32,FALSE)</f>
        <v>#REF!</v>
      </c>
      <c r="O43" s="2">
        <f>MAX(County!O1:O3196)</f>
        <v>0.7857142857142857</v>
      </c>
      <c r="P43" s="2"/>
      <c r="Q43">
        <f>VLOOKUP(S43,County!$P$2:$AR$3196,6,FALSE)</f>
        <v>45</v>
      </c>
      <c r="R43">
        <f>VLOOKUP(S43,County!$P$2:$AS$3196,7,FALSE)</f>
        <v>785</v>
      </c>
      <c r="S43" s="2">
        <f>MAX(County!P1:P3196)</f>
        <v>0.91279069767441856</v>
      </c>
      <c r="T43" s="2"/>
      <c r="U43" t="str">
        <f>VLOOKUP(W43,County!$AN$2:$AS$3196,5,FALSE)</f>
        <v>District 38</v>
      </c>
      <c r="V43" t="str">
        <f>VLOOKUP(W43,County!$AN$2:$AS$3196,6,FALSE)</f>
        <v>AK</v>
      </c>
      <c r="W43" s="2">
        <f>MAX(County!AN1:AN3196)</f>
        <v>0.41463414634146339</v>
      </c>
      <c r="X43" s="2"/>
      <c r="Y43" t="str">
        <f>VLOOKUP(AA43,County!$AO$2:$AR$3196,4,FALSE)</f>
        <v>Mitchell</v>
      </c>
      <c r="Z43" t="str">
        <f>VLOOKUP(AA43,County!$AO$2:$AS$3196,5,FALSE)</f>
        <v>IA</v>
      </c>
      <c r="AA43" s="2">
        <f>MAX(County!AO1:AO3196)</f>
        <v>0.11677282377919321</v>
      </c>
      <c r="AB43" s="2"/>
      <c r="AC43" t="str">
        <f>VLOOKUP(AE43,County!$AP$2:$AS$3196,3,FALSE)</f>
        <v>Hillsborough</v>
      </c>
      <c r="AD43" t="str">
        <f>VLOOKUP(AE43,County!$AP$2:$AS$3196,4,FALSE)</f>
        <v>NH</v>
      </c>
      <c r="AE43" s="2">
        <f>MAX(County!AP1:AP3196)</f>
        <v>8.5114735377038647E-2</v>
      </c>
    </row>
    <row r="44" spans="1:31">
      <c r="A44" t="e">
        <f>VLOOKUP(C44,County!$L$2:$AR$3196,34,FALSE)</f>
        <v>#REF!</v>
      </c>
      <c r="B44" t="e">
        <f>VLOOKUP(C44,County!$L$2:$AS$3196,35,FALSE)</f>
        <v>#REF!</v>
      </c>
      <c r="C44" s="2">
        <f>LARGE(County!L1:L3196,2)</f>
        <v>0.63648141584267326</v>
      </c>
      <c r="E44" t="e">
        <f>VLOOKUP(G44,County!$M$2:$AR$3196,33,FALSE)</f>
        <v>#REF!</v>
      </c>
      <c r="F44" t="e">
        <f>VLOOKUP(G44,County!$M$2:$AS$3196,34,FALSE)</f>
        <v>#REF!</v>
      </c>
      <c r="G44" s="2">
        <f>LARGE(County!M1:M3196,2)</f>
        <v>0.11594418052256532</v>
      </c>
      <c r="I44" t="e">
        <f>VLOOKUP(K44,County!$N$2:$AR$3196,32,FALSE)</f>
        <v>#REF!</v>
      </c>
      <c r="J44" t="e">
        <f>VLOOKUP(K44,County!$N$2:$AS$3196,33,FALSE)</f>
        <v>#REF!</v>
      </c>
      <c r="K44" s="2">
        <f>LARGE(County!N1:N3196,2)</f>
        <v>0.6266086975984243</v>
      </c>
      <c r="M44" t="e">
        <f>VLOOKUP(O44,County!$O$2:$AR$3196,31,FALSE)</f>
        <v>#REF!</v>
      </c>
      <c r="N44" t="e">
        <f>VLOOKUP(O44,County!$O$2:$AS$3196,32,FALSE)</f>
        <v>#REF!</v>
      </c>
      <c r="O44" s="2">
        <f>LARGE(County!O1:O3196,2)</f>
        <v>0.76749703440094896</v>
      </c>
      <c r="P44" s="2"/>
      <c r="Q44">
        <f>VLOOKUP(S44,County!$P$2:$AR$3196,6,FALSE)</f>
        <v>56</v>
      </c>
      <c r="R44">
        <f>VLOOKUP(S44,County!$P$2:$AS$3196,7,FALSE)</f>
        <v>1166</v>
      </c>
      <c r="S44" s="2">
        <f>LARGE(County!P1:P3196,2)</f>
        <v>0.89969135802469136</v>
      </c>
      <c r="U44" t="str">
        <f>VLOOKUP(W44,County!$AN$2:$AS$3196,5,FALSE)</f>
        <v>Harrison</v>
      </c>
      <c r="V44" t="str">
        <f>VLOOKUP(W44,County!$AN$2:$AS$3196,6,FALSE)</f>
        <v>IA</v>
      </c>
      <c r="W44" s="2">
        <f>LARGE(County!AN1:AN3196,2)</f>
        <v>0.2168792934249264</v>
      </c>
      <c r="Y44" t="str">
        <f>VLOOKUP(AA44,County!$AO$2:$AR$3196,4,FALSE)</f>
        <v>Allamakee</v>
      </c>
      <c r="Z44" t="str">
        <f>VLOOKUP(AA44,County!$AO$2:$AS$3196,5,FALSE)</f>
        <v>IA</v>
      </c>
      <c r="AA44" s="2">
        <f>LARGE(County!AO1:AO3196,2)</f>
        <v>7.8717201166180764E-2</v>
      </c>
      <c r="AC44" t="str">
        <f>VLOOKUP(AE44,County!$AP$2:$AS$3196,3,FALSE)</f>
        <v>Rockingham</v>
      </c>
      <c r="AD44" t="str">
        <f>VLOOKUP(AE44,County!$AP$2:$AS$3196,4,FALSE)</f>
        <v>NH</v>
      </c>
      <c r="AE44" s="2">
        <f>LARGE(County!AP1:AP3196,2)</f>
        <v>7.7982146228323307E-2</v>
      </c>
    </row>
    <row r="45" spans="1:31">
      <c r="A45" t="e">
        <f>VLOOKUP(C45,County!$L$2:$AR$3196,34,FALSE)</f>
        <v>#REF!</v>
      </c>
      <c r="B45" t="e">
        <f>VLOOKUP(C45,County!$L$2:$AS$3196,35,FALSE)</f>
        <v>#REF!</v>
      </c>
      <c r="C45" s="2">
        <f>LARGE(County!L2:L2697,3)</f>
        <v>0.54412852471708939</v>
      </c>
      <c r="D45"/>
      <c r="E45" t="e">
        <f>VLOOKUP(G45,County!$M$2:$AR$3196,33,FALSE)</f>
        <v>#REF!</v>
      </c>
      <c r="F45" t="e">
        <f>VLOOKUP(G45,County!$M$2:$AS$3196,34,FALSE)</f>
        <v>#REF!</v>
      </c>
      <c r="G45" s="2">
        <f>LARGE(County!M2:M2697,3)</f>
        <v>0.11490720655579657</v>
      </c>
      <c r="I45" t="e">
        <f>VLOOKUP(K45,County!$N$2:$AR$3196,32,FALSE)</f>
        <v>#REF!</v>
      </c>
      <c r="J45" t="e">
        <f>VLOOKUP(K45,County!$N$2:$AS$3196,33,FALSE)</f>
        <v>#REF!</v>
      </c>
      <c r="K45" s="2">
        <f>LARGE(County!N2:N2697,3)</f>
        <v>0.49492443040830136</v>
      </c>
      <c r="M45" t="e">
        <f>VLOOKUP(O45,County!$O$2:$AR$3196,31,FALSE)</f>
        <v>#REF!</v>
      </c>
      <c r="N45" t="e">
        <f>VLOOKUP(O45,County!$O$2:$AS$3196,32,FALSE)</f>
        <v>#REF!</v>
      </c>
      <c r="O45" s="2">
        <f>LARGE(County!O2:O2697,3)</f>
        <v>0.60848961239557808</v>
      </c>
      <c r="P45" s="2"/>
      <c r="Q45">
        <f>VLOOKUP(S45,County!$P$2:$AR$3196,6,FALSE)</f>
        <v>93</v>
      </c>
      <c r="R45">
        <f>VLOOKUP(S45,County!$P$2:$AS$3196,7,FALSE)</f>
        <v>1681</v>
      </c>
      <c r="S45" s="2">
        <f>LARGE(County!P2:P2697,3)</f>
        <v>0.89605543710021318</v>
      </c>
      <c r="U45" t="str">
        <f>VLOOKUP(W45,County!$AN$2:$AS$3196,5,FALSE)</f>
        <v>District 37</v>
      </c>
      <c r="V45" t="str">
        <f>VLOOKUP(W45,County!$AN$2:$AS$3196,6,FALSE)</f>
        <v>AK</v>
      </c>
      <c r="W45" s="2">
        <f>LARGE(County!AN2:AN2697,3)</f>
        <v>0.16513761467889909</v>
      </c>
      <c r="Y45" t="str">
        <f>VLOOKUP(AA45,County!$AO$2:$AR$3196,4,FALSE)</f>
        <v>Belknap</v>
      </c>
      <c r="Z45" t="str">
        <f>VLOOKUP(AA45,County!$AO$2:$AS$3196,5,FALSE)</f>
        <v>NH</v>
      </c>
      <c r="AA45" s="2">
        <f>LARGE(County!AO2:AO2697,3)</f>
        <v>4.3020361268909173E-2</v>
      </c>
      <c r="AC45" t="str">
        <f>VLOOKUP(AE45,County!$AP$2:$AS$3196,3,FALSE)</f>
        <v>New Hampshire</v>
      </c>
      <c r="AD45" t="str">
        <f>VLOOKUP(AE45,County!$AP$2:$AS$3196,4,FALSE)</f>
        <v>T</v>
      </c>
      <c r="AE45" s="2">
        <f>LARGE(County!AP2:AP2697,3)</f>
        <v>7.3757620058547232E-2</v>
      </c>
    </row>
    <row r="46" spans="1:31">
      <c r="A46" t="e">
        <f>VLOOKUP(C46,County!$L$2:$AR$3196,34,FALSE)</f>
        <v>#REF!</v>
      </c>
      <c r="B46" t="e">
        <f>VLOOKUP(C46,County!$L$2:$AS$3196,35,FALSE)</f>
        <v>#REF!</v>
      </c>
      <c r="C46" s="2">
        <f>LARGE(County!L3:L2698,4)</f>
        <v>0.52413431668173083</v>
      </c>
      <c r="D46"/>
      <c r="E46" t="e">
        <f>VLOOKUP(G46,County!$M$2:$AR$3196,33,FALSE)</f>
        <v>#REF!</v>
      </c>
      <c r="F46" t="e">
        <f>VLOOKUP(G46,County!$M$2:$AS$3196,34,FALSE)</f>
        <v>#REF!</v>
      </c>
      <c r="G46" s="2">
        <f>LARGE(County!M3:M2698,4)</f>
        <v>0.11400973079714025</v>
      </c>
      <c r="I46" t="e">
        <f>VLOOKUP(K46,County!$N$2:$AR$3196,32,FALSE)</f>
        <v>#REF!</v>
      </c>
      <c r="J46" t="e">
        <f>VLOOKUP(K46,County!$N$2:$AS$3196,33,FALSE)</f>
        <v>#REF!</v>
      </c>
      <c r="K46" s="2">
        <f>LARGE(County!N3:N2698,4)</f>
        <v>0.476173667490293</v>
      </c>
      <c r="M46" t="e">
        <f>VLOOKUP(O46,County!$O$2:$AR$3196,31,FALSE)</f>
        <v>#REF!</v>
      </c>
      <c r="N46" t="e">
        <f>VLOOKUP(O46,County!$O$2:$AS$3196,32,FALSE)</f>
        <v>#REF!</v>
      </c>
      <c r="O46" s="2">
        <f>LARGE(County!O3:O2698,4)</f>
        <v>0.60176834031673887</v>
      </c>
      <c r="P46" s="2"/>
      <c r="Q46">
        <f>VLOOKUP(S46,County!$P$2:$AR$3196,6,FALSE)</f>
        <v>101</v>
      </c>
      <c r="R46">
        <f>VLOOKUP(S46,County!$P$2:$AS$3196,7,FALSE)</f>
        <v>1596</v>
      </c>
      <c r="S46" s="2">
        <f>LARGE(County!P3:P2698,4)</f>
        <v>0.87837094111172265</v>
      </c>
      <c r="U46" t="str">
        <f>VLOOKUP(W46,County!$AN$2:$AS$3196,5,FALSE)</f>
        <v>District 9</v>
      </c>
      <c r="V46" t="str">
        <f>VLOOKUP(W46,County!$AN$2:$AS$3196,6,FALSE)</f>
        <v>AK</v>
      </c>
      <c r="W46" s="2">
        <f>LARGE(County!AN3:AN2698,4)</f>
        <v>0.16241737488196412</v>
      </c>
      <c r="Y46" t="str">
        <f>VLOOKUP(AA46,County!$AO$2:$AR$3196,4,FALSE)</f>
        <v>Hillsborough</v>
      </c>
      <c r="Z46" t="str">
        <f>VLOOKUP(AA46,County!$AO$2:$AS$3196,5,FALSE)</f>
        <v>NH</v>
      </c>
      <c r="AA46" s="2">
        <f>LARGE(County!AO3:AO2698,4)</f>
        <v>4.3015357529471943E-2</v>
      </c>
      <c r="AC46" t="str">
        <f>VLOOKUP(AE46,County!$AP$2:$AS$3196,3,FALSE)</f>
        <v>Carroll</v>
      </c>
      <c r="AD46" t="str">
        <f>VLOOKUP(AE46,County!$AP$2:$AS$3196,4,FALSE)</f>
        <v>NH</v>
      </c>
      <c r="AE46" s="2">
        <f>LARGE(County!AP3:AP2698,4)</f>
        <v>7.1882123086942362E-2</v>
      </c>
    </row>
    <row r="47" spans="1:31">
      <c r="A47" t="e">
        <f>VLOOKUP(C47,County!$L$2:$AR$3196,34,FALSE)</f>
        <v>#REF!</v>
      </c>
      <c r="B47" t="e">
        <f>VLOOKUP(C47,County!$L$2:$AS$3196,35,FALSE)</f>
        <v>#REF!</v>
      </c>
      <c r="C47" s="2">
        <f>LARGE(County!L4:L2698,5)</f>
        <v>0.52328643442931311</v>
      </c>
      <c r="D47"/>
      <c r="E47" t="e">
        <f>VLOOKUP(G47,County!$M$2:$AR$3196,33,FALSE)</f>
        <v>#REF!</v>
      </c>
      <c r="F47" t="e">
        <f>VLOOKUP(G47,County!$M$2:$AS$3196,34,FALSE)</f>
        <v>#REF!</v>
      </c>
      <c r="G47" s="2">
        <f>LARGE(County!M4:M2698,5)</f>
        <v>0.1136145248571284</v>
      </c>
      <c r="I47" t="e">
        <f>VLOOKUP(K47,County!$N$2:$AR$3196,32,FALSE)</f>
        <v>#REF!</v>
      </c>
      <c r="J47" t="e">
        <f>VLOOKUP(K47,County!$N$2:$AS$3196,33,FALSE)</f>
        <v>#REF!</v>
      </c>
      <c r="K47" s="2">
        <f>LARGE(County!N4:N2698,5)</f>
        <v>0.46878706998813763</v>
      </c>
      <c r="M47" t="e">
        <f>VLOOKUP(O47,County!$O$2:$AR$3196,31,FALSE)</f>
        <v>#REF!</v>
      </c>
      <c r="N47" t="e">
        <f>VLOOKUP(O47,County!$O$2:$AS$3196,32,FALSE)</f>
        <v>#REF!</v>
      </c>
      <c r="O47" s="2">
        <f>LARGE(County!O4:O2698,5)</f>
        <v>0.59873417721518984</v>
      </c>
      <c r="P47" s="2"/>
      <c r="Q47">
        <f>VLOOKUP(S47,County!$P$2:$AR$3196,6,FALSE)</f>
        <v>2369</v>
      </c>
      <c r="R47">
        <f>VLOOKUP(S47,County!$P$2:$AS$3196,7,FALSE)</f>
        <v>44810</v>
      </c>
      <c r="S47" s="2">
        <f>LARGE(County!P4:P2698,5)</f>
        <v>0.87321693039208048</v>
      </c>
      <c r="U47" t="str">
        <f>VLOOKUP(W47,County!$AN$2:$AS$3196,5,FALSE)</f>
        <v>District 6</v>
      </c>
      <c r="V47" t="str">
        <f>VLOOKUP(W47,County!$AN$2:$AS$3196,6,FALSE)</f>
        <v>AK</v>
      </c>
      <c r="W47" s="2">
        <f>LARGE(County!AN4:AN2698,5)</f>
        <v>0.1544943820224719</v>
      </c>
      <c r="Y47" t="str">
        <f>VLOOKUP(AA47,County!$AO$2:$AR$3196,4,FALSE)</f>
        <v>Cheshire</v>
      </c>
      <c r="Z47" t="str">
        <f>VLOOKUP(AA47,County!$AO$2:$AS$3196,5,FALSE)</f>
        <v>NH</v>
      </c>
      <c r="AA47" s="2">
        <f>LARGE(County!AO4:AO2698,5)</f>
        <v>4.1660522046895736E-2</v>
      </c>
      <c r="AC47" t="str">
        <f>VLOOKUP(AE47,County!$AP$2:$AS$3196,3,FALSE)</f>
        <v>Merrimack</v>
      </c>
      <c r="AD47" t="str">
        <f>VLOOKUP(AE47,County!$AP$2:$AS$3196,4,FALSE)</f>
        <v>NH</v>
      </c>
      <c r="AE47" s="2">
        <f>LARGE(County!AP4:AP2698,5)</f>
        <v>7.1583514099783085E-2</v>
      </c>
    </row>
    <row r="48" spans="1:31">
      <c r="C48" s="2"/>
      <c r="D48"/>
      <c r="G48" s="2"/>
      <c r="K48" s="2"/>
      <c r="O48" s="2"/>
      <c r="P48" s="2"/>
      <c r="S48" s="2"/>
      <c r="W48" s="2"/>
      <c r="AA48" s="2"/>
      <c r="AE48" s="2"/>
    </row>
    <row r="49" spans="1:31">
      <c r="A49" s="82" t="s">
        <v>3009</v>
      </c>
    </row>
    <row r="50" spans="1:31" ht="13" customHeight="1">
      <c r="A50" t="e">
        <f>VLOOKUP(C50,County!$L$2:$AR$3196,34,FALSE)</f>
        <v>#REF!</v>
      </c>
      <c r="B50" t="e">
        <f>VLOOKUP(C50,County!$L$2:$AS$3196,35,FALSE)</f>
        <v>#REF!</v>
      </c>
      <c r="C50" s="2">
        <f>MIN(County!L1:L3196)</f>
        <v>0</v>
      </c>
      <c r="D50"/>
      <c r="E50" t="str">
        <f>VLOOKUP(G50,County!$M$2:$AR$3196,32,FALSE)</f>
        <v>Calhoun</v>
      </c>
      <c r="F50" t="str">
        <f>VLOOKUP(G50,County!$M$2:$AS$3196,33,FALSE)</f>
        <v>AR</v>
      </c>
      <c r="G50" s="2">
        <f>MIN(County!M1:M3196)</f>
        <v>0</v>
      </c>
      <c r="K50" s="2"/>
      <c r="L50" s="2"/>
      <c r="O50" s="2"/>
      <c r="P50" s="2"/>
      <c r="S50" s="2"/>
      <c r="T50" s="2"/>
      <c r="W50" s="2"/>
      <c r="X50" s="2"/>
      <c r="AA50" s="2"/>
      <c r="AB50" s="2"/>
      <c r="AE50" s="2"/>
    </row>
    <row r="51" spans="1:31">
      <c r="A51" t="e">
        <f>VLOOKUP(C51,County!$L$2:$AR$3196,34,FALSE)</f>
        <v>#REF!</v>
      </c>
      <c r="B51" t="e">
        <f>VLOOKUP(C51,County!$L$2:$AS$3196,35,FALSE)</f>
        <v>#REF!</v>
      </c>
      <c r="C51" s="2">
        <f>SMALL(County!L1:L3196,2)</f>
        <v>0</v>
      </c>
      <c r="D51"/>
      <c r="E51" t="str">
        <f>VLOOKUP(G51,County!$M$2:$AR$3196,32,FALSE)</f>
        <v>Calhoun</v>
      </c>
      <c r="F51" t="str">
        <f>VLOOKUP(G51,County!$M$2:$AS$3196,33,FALSE)</f>
        <v>AR</v>
      </c>
      <c r="G51" s="2">
        <f>SMALL(County!M1:M3196,2)</f>
        <v>0</v>
      </c>
      <c r="I51" s="79"/>
      <c r="K51" s="2"/>
    </row>
    <row r="52" spans="1:31">
      <c r="A52" t="e">
        <f>VLOOKUP(C52,County!$L$2:$AR$3196,34,FALSE)</f>
        <v>#REF!</v>
      </c>
      <c r="B52" t="e">
        <f>VLOOKUP(C52,County!$L$2:$AS$3196,35,FALSE)</f>
        <v>#REF!</v>
      </c>
      <c r="C52" s="2">
        <f>SMALL(County!L2:L2697,3)</f>
        <v>0</v>
      </c>
      <c r="D52"/>
      <c r="E52" t="str">
        <f>VLOOKUP(G52,County!$M$2:$AR$3196,32,FALSE)</f>
        <v>Calhoun</v>
      </c>
      <c r="F52" t="str">
        <f>VLOOKUP(G52,County!$M$2:$AS$3196,33,FALSE)</f>
        <v>AR</v>
      </c>
      <c r="G52" s="2">
        <f>SMALL(County!M2:M2697,3)</f>
        <v>0</v>
      </c>
      <c r="I52" s="78"/>
      <c r="K52" s="2"/>
    </row>
    <row r="53" spans="1:31">
      <c r="A53" t="e">
        <f>VLOOKUP(C53,County!$L$2:$AR$3196,34,FALSE)</f>
        <v>#REF!</v>
      </c>
      <c r="B53" t="e">
        <f>VLOOKUP(C53,County!$L$2:$AS$3196,35,FALSE)</f>
        <v>#REF!</v>
      </c>
      <c r="C53" s="2">
        <f>SMALL(County!L3:L2698,4)</f>
        <v>0</v>
      </c>
      <c r="D53"/>
      <c r="E53" t="str">
        <f>VLOOKUP(G53,County!$M$2:$AR$3196,32,FALSE)</f>
        <v>Calhoun</v>
      </c>
      <c r="F53" t="str">
        <f>VLOOKUP(G53,County!$M$2:$AS$3196,33,FALSE)</f>
        <v>AR</v>
      </c>
      <c r="G53" s="2">
        <f>SMALL(County!M3:M2698,4)</f>
        <v>0</v>
      </c>
      <c r="K53" s="2"/>
    </row>
    <row r="54" spans="1:31">
      <c r="A54" t="e">
        <f>VLOOKUP(C54,County!$L$2:$AR$3196,34,FALSE)</f>
        <v>#REF!</v>
      </c>
      <c r="B54" t="e">
        <f>VLOOKUP(C54,County!$L$2:$AS$3196,35,FALSE)</f>
        <v>#REF!</v>
      </c>
      <c r="C54" s="2">
        <f>SMALL(County!L4:L2698,5)</f>
        <v>0</v>
      </c>
      <c r="D54"/>
      <c r="E54" t="str">
        <f>VLOOKUP(G54,County!$M$2:$AR$3196,32,FALSE)</f>
        <v>Calhoun</v>
      </c>
      <c r="F54" t="str">
        <f>VLOOKUP(G54,County!$M$2:$AS$3196,33,FALSE)</f>
        <v>AR</v>
      </c>
      <c r="G54" s="2">
        <f>SMALL(County!M4:M2698,5)</f>
        <v>0</v>
      </c>
      <c r="K54" s="2"/>
    </row>
    <row r="55" spans="1:31">
      <c r="C55" s="2"/>
      <c r="D55"/>
      <c r="G55" s="2"/>
      <c r="K55" s="2"/>
    </row>
    <row r="56" spans="1:31">
      <c r="A56" s="82" t="s">
        <v>757</v>
      </c>
      <c r="H56" s="2"/>
      <c r="L56" s="2"/>
    </row>
    <row r="57" spans="1:31" ht="13" customHeight="1">
      <c r="A57" t="str">
        <f>VLOOKUP(C57,'Cong Dist'!$T$2:$BA$4043,34,FALSE)</f>
        <v>District 12</v>
      </c>
      <c r="B57" t="str">
        <f>VLOOKUP(C57,'Cong Dist'!$T$2:$BB$4043,35,FALSE)</f>
        <v>OH</v>
      </c>
      <c r="C57" s="2">
        <f>MAX('Cong Dist'!T1:T543)</f>
        <v>0.56537003954936438</v>
      </c>
      <c r="E57" t="str">
        <f>VLOOKUP(G57,'Cong Dist'!$U$2:$BA$4043,33,FALSE)</f>
        <v>District 1</v>
      </c>
      <c r="F57" t="str">
        <f>VLOOKUP(G57,'Cong Dist'!$U$2:$BB$4043,34,FALSE)</f>
        <v>NH</v>
      </c>
      <c r="G57" s="2">
        <f>MAX('Cong Dist'!U1:U543)</f>
        <v>0.10980573354442852</v>
      </c>
      <c r="H57" s="2"/>
      <c r="I57" t="str">
        <f>VLOOKUP(K57,'Cong Dist'!$V$2:$BA$4043,32,FALSE)</f>
        <v>District 27</v>
      </c>
      <c r="J57" t="str">
        <f>VLOOKUP(K57,'Cong Dist'!$V$2:$BB$4043,33,FALSE)</f>
        <v>FL</v>
      </c>
      <c r="K57" s="2">
        <f>MAX('Cong Dist'!V1:V543)</f>
        <v>0.62492245534223045</v>
      </c>
      <c r="L57" s="2"/>
      <c r="M57" t="str">
        <f>VLOOKUP(O57,'Cong Dist'!$W$2:$BA$4043,31,FALSE)</f>
        <v>District 1</v>
      </c>
      <c r="N57" t="str">
        <f>VLOOKUP(O57,'Cong Dist'!$W$2:$BB$4043,32,FALSE)</f>
        <v>UT</v>
      </c>
      <c r="O57" s="2">
        <f>MAX('Cong Dist'!W1:W543)</f>
        <v>0.69545171692029195</v>
      </c>
      <c r="P57" s="2"/>
      <c r="Q57">
        <f>VLOOKUP(S57,'Cong Dist'!$X$2:$BA$4043,6,FALSE)</f>
        <v>3279</v>
      </c>
      <c r="R57">
        <f>VLOOKUP(S57,'Cong Dist'!$X$2:$BB$4043,7,FALSE)</f>
        <v>44330</v>
      </c>
      <c r="S57" s="2">
        <f>MAX('Cong Dist'!X1:X543)</f>
        <v>0.82914055924436547</v>
      </c>
      <c r="T57" s="2"/>
      <c r="U57" t="str">
        <f>VLOOKUP(W57,'Cong Dist'!$AW$2:$BB$4043,5,FALSE)</f>
        <v>District 2</v>
      </c>
      <c r="V57" t="str">
        <f>VLOOKUP(W57,'Cong Dist'!$AW$2:$BB$4043,6,FALSE)</f>
        <v>AL</v>
      </c>
      <c r="W57" s="2">
        <f>MAX('Cong Dist'!AW1:AW543)</f>
        <v>0.12732350117811328</v>
      </c>
      <c r="X57" s="2"/>
      <c r="Y57" t="str">
        <f>VLOOKUP(AA57,'Cong Dist'!$AX$2:$BA$4043,4,FALSE)</f>
        <v>District 2</v>
      </c>
      <c r="Z57" t="str">
        <f>VLOOKUP(AA57,'Cong Dist'!$AX$2:$BB$4043,5,FALSE)</f>
        <v>NH</v>
      </c>
      <c r="AA57" s="2">
        <f>MAX('Cong Dist'!AX1:AX543)</f>
        <v>4.1975290833952385E-2</v>
      </c>
      <c r="AB57" s="2"/>
      <c r="AC57" t="str">
        <f>VLOOKUP(AE57,'Cong Dist'!$AY$2:$BB$4043,3,FALSE)</f>
        <v>District 1</v>
      </c>
      <c r="AD57" t="str">
        <f>VLOOKUP(AE57,'Cong Dist'!$AY$2:$BB$4043,4,FALSE)</f>
        <v>NH</v>
      </c>
      <c r="AE57" s="2">
        <f>MAX('Cong Dist'!AY1:AY543)</f>
        <v>7.9629541547472635E-2</v>
      </c>
    </row>
    <row r="58" spans="1:31">
      <c r="A58" t="str">
        <f>VLOOKUP(C58,'Cong Dist'!$T$2:$BA$4043,34,FALSE)</f>
        <v>District 16</v>
      </c>
      <c r="B58" t="str">
        <f>VLOOKUP(C58,'Cong Dist'!$T$2:$BB$4043,35,FALSE)</f>
        <v>OH</v>
      </c>
      <c r="C58" s="2">
        <f>LARGE('Cong Dist'!T1:T543,2)</f>
        <v>0.493377176732123</v>
      </c>
      <c r="E58" t="str">
        <f>VLOOKUP(G58,'Cong Dist'!$U$2:$BA$4043,33,FALSE)</f>
        <v>New Hampshire</v>
      </c>
      <c r="F58" t="str">
        <f>VLOOKUP(G58,'Cong Dist'!$U$2:$BB$4043,34,FALSE)</f>
        <v>T</v>
      </c>
      <c r="G58" s="2">
        <f>LARGE('Cong Dist'!U1:U543,2)</f>
        <v>0.10965216113525202</v>
      </c>
      <c r="I58" t="str">
        <f>VLOOKUP(K58,'Cong Dist'!$V$2:$BA$4043,32,FALSE)</f>
        <v>District 26</v>
      </c>
      <c r="J58" t="str">
        <f>VLOOKUP(K58,'Cong Dist'!$V$2:$BB$4043,33,FALSE)</f>
        <v>FL</v>
      </c>
      <c r="K58" s="2">
        <f>LARGE('Cong Dist'!V1:V543,2)</f>
        <v>0.58083944228834272</v>
      </c>
      <c r="M58" t="str">
        <f>VLOOKUP(O58,'Cong Dist'!$W$2:$BA$4043,31,FALSE)</f>
        <v>Utah</v>
      </c>
      <c r="N58" t="str">
        <f>VLOOKUP(O58,'Cong Dist'!$W$2:$BB$4043,32,FALSE)</f>
        <v>T</v>
      </c>
      <c r="O58" s="2">
        <f>LARGE('Cong Dist'!W1:W543,2)</f>
        <v>0.67183153314165822</v>
      </c>
      <c r="P58" s="2"/>
      <c r="Q58">
        <f>VLOOKUP(S58,'Cong Dist'!$X$2:$BA$4043,6,FALSE)</f>
        <v>4354</v>
      </c>
      <c r="R58">
        <f>VLOOKUP(S58,'Cong Dist'!$X$2:$BB$4043,7,FALSE)</f>
        <v>46242</v>
      </c>
      <c r="S58" s="2">
        <f>LARGE('Cong Dist'!X1:X543,2)</f>
        <v>0.82859088302752293</v>
      </c>
      <c r="U58" t="str">
        <f>VLOOKUP(W58,'Cong Dist'!$AW$2:$BB$4043,5,FALSE)</f>
        <v>District 7</v>
      </c>
      <c r="V58" t="str">
        <f>VLOOKUP(W58,'Cong Dist'!$AW$2:$BB$4043,6,FALSE)</f>
        <v>MN</v>
      </c>
      <c r="W58" s="2">
        <f>LARGE('Cong Dist'!AW1:AW543,2)</f>
        <v>0.12695852534562213</v>
      </c>
      <c r="Y58" t="str">
        <f>VLOOKUP(AA58,'Cong Dist'!$AX$2:$BA$4043,4,FALSE)</f>
        <v>New Hampshire</v>
      </c>
      <c r="Z58" t="str">
        <f>VLOOKUP(AA58,'Cong Dist'!$AX$2:$BB$4043,5,FALSE)</f>
        <v>T</v>
      </c>
      <c r="AA58" s="2">
        <f>LARGE('Cong Dist'!AX1:AX543,2)</f>
        <v>4.1193470061786704E-2</v>
      </c>
      <c r="AC58" t="str">
        <f>VLOOKUP(AE58,'Cong Dist'!$AY$2:$BB$4043,3,FALSE)</f>
        <v>New Hampshire</v>
      </c>
      <c r="AD58" t="str">
        <f>VLOOKUP(AE58,'Cong Dist'!$AY$2:$BB$4043,4,FALSE)</f>
        <v>T</v>
      </c>
      <c r="AE58" s="2">
        <f>LARGE('Cong Dist'!AY1:AY543,2)</f>
        <v>7.378368355130116E-2</v>
      </c>
    </row>
    <row r="59" spans="1:31">
      <c r="A59" t="str">
        <f>VLOOKUP(C59,'Cong Dist'!$T$2:$BA$4043,34,FALSE)</f>
        <v>District 5</v>
      </c>
      <c r="B59" t="str">
        <f>VLOOKUP(C59,'Cong Dist'!$T$2:$BB$4043,35,FALSE)</f>
        <v>OH</v>
      </c>
      <c r="C59" s="2">
        <f>LARGE('Cong Dist'!T2:T544,3)</f>
        <v>0.46496725516541543</v>
      </c>
      <c r="D59"/>
      <c r="E59" t="str">
        <f>VLOOKUP(G59,'Cong Dist'!$U$2:$BA$4043,33,FALSE)</f>
        <v>District 2</v>
      </c>
      <c r="F59" t="str">
        <f>VLOOKUP(G59,'Cong Dist'!$U$2:$BB$4043,34,FALSE)</f>
        <v>NH</v>
      </c>
      <c r="G59" s="2">
        <f>LARGE('Cong Dist'!U2:U544,3)</f>
        <v>0.10948915638320122</v>
      </c>
      <c r="I59" t="str">
        <f>VLOOKUP(K59,'Cong Dist'!$V$2:$BA$4043,32,FALSE)</f>
        <v>District 25</v>
      </c>
      <c r="J59" t="str">
        <f>VLOOKUP(K59,'Cong Dist'!$V$2:$BB$4043,33,FALSE)</f>
        <v>FL</v>
      </c>
      <c r="K59" s="2">
        <f>LARGE('Cong Dist'!V2:V544,3)</f>
        <v>0.48846883047058492</v>
      </c>
      <c r="M59" t="str">
        <f>VLOOKUP(O59,'Cong Dist'!$W$2:$BA$4043,31,FALSE)</f>
        <v>District 2</v>
      </c>
      <c r="N59" t="str">
        <f>VLOOKUP(O59,'Cong Dist'!$W$2:$BB$4043,32,FALSE)</f>
        <v>UT</v>
      </c>
      <c r="O59" s="2">
        <f>LARGE('Cong Dist'!W2:W544,3)</f>
        <v>0.64446370352028393</v>
      </c>
      <c r="P59" s="2"/>
      <c r="Q59">
        <f>VLOOKUP(S59,'Cong Dist'!$X$2:$BA$4043,6,FALSE)</f>
        <v>15166</v>
      </c>
      <c r="R59">
        <f>VLOOKUP(S59,'Cong Dist'!$X$2:$BB$4043,7,FALSE)</f>
        <v>70577</v>
      </c>
      <c r="S59" s="2">
        <f>LARGE('Cong Dist'!X2:X544,3)</f>
        <v>0.82312258726659904</v>
      </c>
      <c r="U59" t="str">
        <f>VLOOKUP(W59,'Cong Dist'!$AW$2:$BB$4043,5,FALSE)</f>
        <v>Unallocated</v>
      </c>
      <c r="V59" t="str">
        <f>VLOOKUP(W59,'Cong Dist'!$AW$2:$BB$4043,6,FALSE)</f>
        <v>MI</v>
      </c>
      <c r="W59" s="2">
        <f>LARGE('Cong Dist'!AW2:AW544,3)</f>
        <v>0.11859838274932614</v>
      </c>
      <c r="Y59" t="str">
        <f>VLOOKUP(AA59,'Cong Dist'!$AX$2:$BA$4043,4,FALSE)</f>
        <v>District 1</v>
      </c>
      <c r="Z59" t="str">
        <f>VLOOKUP(AA59,'Cong Dist'!$AX$2:$BB$4043,5,FALSE)</f>
        <v>NH</v>
      </c>
      <c r="AA59" s="2">
        <f>LARGE('Cong Dist'!AX2:AX544,3)</f>
        <v>4.0456889698238081E-2</v>
      </c>
      <c r="AC59" t="str">
        <f>VLOOKUP(AE59,'Cong Dist'!$AY$2:$BB$4043,3,FALSE)</f>
        <v>District 2</v>
      </c>
      <c r="AD59" t="str">
        <f>VLOOKUP(AE59,'Cong Dist'!$AY$2:$BB$4043,4,FALSE)</f>
        <v>NH</v>
      </c>
      <c r="AE59" s="2">
        <f>LARGE('Cong Dist'!AY2:AY544,3)</f>
        <v>6.7578775792806509E-2</v>
      </c>
    </row>
    <row r="60" spans="1:31">
      <c r="A60" t="str">
        <f>VLOOKUP(C60,'Cong Dist'!$T$2:$BA$4043,34,FALSE)</f>
        <v>District 14</v>
      </c>
      <c r="B60" t="str">
        <f>VLOOKUP(C60,'Cong Dist'!$T$2:$BB$4043,35,FALSE)</f>
        <v>OH</v>
      </c>
      <c r="C60" s="2">
        <f>LARGE('Cong Dist'!T3:T545,4)</f>
        <v>0.46463043925833525</v>
      </c>
      <c r="D60"/>
      <c r="E60" t="str">
        <f>VLOOKUP(G60,'Cong Dist'!$U$2:$BA$4043,33,FALSE)</f>
        <v>District 1</v>
      </c>
      <c r="F60" t="str">
        <f>VLOOKUP(G60,'Cong Dist'!$U$2:$BB$4043,34,FALSE)</f>
        <v>SC</v>
      </c>
      <c r="G60" s="2">
        <f>LARGE('Cong Dist'!U3:U545,4)</f>
        <v>9.3960100534087335E-2</v>
      </c>
      <c r="I60" t="str">
        <f>VLOOKUP(K60,'Cong Dist'!$V$2:$BA$4043,32,FALSE)</f>
        <v>District 5</v>
      </c>
      <c r="J60" t="str">
        <f>VLOOKUP(K60,'Cong Dist'!$V$2:$BB$4043,33,FALSE)</f>
        <v>MN</v>
      </c>
      <c r="K60" s="2">
        <f>LARGE('Cong Dist'!V3:V545,4)</f>
        <v>0.47547616697917694</v>
      </c>
      <c r="M60" t="str">
        <f>VLOOKUP(O60,'Cong Dist'!$W$2:$BA$4043,31,FALSE)</f>
        <v>District 3</v>
      </c>
      <c r="N60" t="str">
        <f>VLOOKUP(O60,'Cong Dist'!$W$2:$BB$4043,32,FALSE)</f>
        <v>UT</v>
      </c>
      <c r="O60" s="2">
        <f>LARGE('Cong Dist'!W3:W545,4)</f>
        <v>0.63571428571428568</v>
      </c>
      <c r="P60" s="2"/>
      <c r="Q60">
        <f>VLOOKUP(S60,'Cong Dist'!$X$2:$BA$4043,6,FALSE)</f>
        <v>4814</v>
      </c>
      <c r="R60">
        <f>VLOOKUP(S60,'Cong Dist'!$X$2:$BB$4043,7,FALSE)</f>
        <v>49863</v>
      </c>
      <c r="S60" s="2">
        <f>LARGE('Cong Dist'!X3:X545,4)</f>
        <v>0.82237395477710162</v>
      </c>
      <c r="U60" t="str">
        <f>VLOOKUP(W60,'Cong Dist'!$AW$2:$BB$4043,5,FALSE)</f>
        <v>District 3</v>
      </c>
      <c r="V60" t="str">
        <f>VLOOKUP(W60,'Cong Dist'!$AW$2:$BB$4043,6,FALSE)</f>
        <v>AL</v>
      </c>
      <c r="W60" s="2">
        <f>LARGE('Cong Dist'!AW3:AW545,4)</f>
        <v>0.11110254631413963</v>
      </c>
      <c r="Y60" t="str">
        <f>VLOOKUP(AA60,'Cong Dist'!$AX$2:$BA$4043,4,FALSE)</f>
        <v>District 1</v>
      </c>
      <c r="Z60" t="str">
        <f>VLOOKUP(AA60,'Cong Dist'!$AX$2:$BB$4043,5,FALSE)</f>
        <v>IA</v>
      </c>
      <c r="AA60" s="2">
        <f>LARGE('Cong Dist'!AX3:AX545,4)</f>
        <v>2.7126157743356995E-2</v>
      </c>
      <c r="AC60" t="str">
        <f>VLOOKUP(AE60,'Cong Dist'!$AY$2:$BB$4043,3,FALSE)</f>
        <v>District 3</v>
      </c>
      <c r="AD60" t="str">
        <f>VLOOKUP(AE60,'Cong Dist'!$AY$2:$BB$4043,4,FALSE)</f>
        <v>IA</v>
      </c>
      <c r="AE60" s="2">
        <f>LARGE('Cong Dist'!AY3:AY545,4)</f>
        <v>2.1569757712118113E-2</v>
      </c>
    </row>
    <row r="61" spans="1:31">
      <c r="A61" t="str">
        <f>VLOOKUP(C61,'Cong Dist'!$T$2:$BA$4043,34,FALSE)</f>
        <v>District 10</v>
      </c>
      <c r="B61" t="str">
        <f>VLOOKUP(C61,'Cong Dist'!$T$2:$BB$4043,35,FALSE)</f>
        <v>OH</v>
      </c>
      <c r="C61" s="2">
        <f>LARGE('Cong Dist'!T4:T564,5)</f>
        <v>0.45659545206648805</v>
      </c>
      <c r="D61"/>
      <c r="E61" t="str">
        <f>VLOOKUP(G61,'Cong Dist'!$U$2:$BA$4043,33,FALSE)</f>
        <v>District 6</v>
      </c>
      <c r="F61" t="str">
        <f>VLOOKUP(G61,'Cong Dist'!$U$2:$BB$4043,34,FALSE)</f>
        <v>SC</v>
      </c>
      <c r="G61" s="2">
        <f>LARGE('Cong Dist'!U4:U564,5)</f>
        <v>9.2108922115981096E-2</v>
      </c>
      <c r="I61" t="str">
        <f>VLOOKUP(K61,'Cong Dist'!$V$2:$BA$4043,32,FALSE)</f>
        <v>District 24</v>
      </c>
      <c r="J61" t="str">
        <f>VLOOKUP(K61,'Cong Dist'!$V$2:$BB$4043,33,FALSE)</f>
        <v>FL</v>
      </c>
      <c r="K61" s="2">
        <f>LARGE('Cong Dist'!V4:V564,5)</f>
        <v>0.45520220451329413</v>
      </c>
      <c r="M61" t="str">
        <f>VLOOKUP(O61,'Cong Dist'!$W$2:$BA$4043,31,FALSE)</f>
        <v>District 5</v>
      </c>
      <c r="N61" t="str">
        <f>VLOOKUP(O61,'Cong Dist'!$W$2:$BB$4043,32,FALSE)</f>
        <v>WI</v>
      </c>
      <c r="O61" s="2">
        <f>LARGE('Cong Dist'!W4:W564,5)</f>
        <v>0.59212116161826589</v>
      </c>
      <c r="P61" s="2"/>
      <c r="Q61">
        <f>VLOOKUP(S61,'Cong Dist'!$X$2:$BA$4043,6,FALSE)</f>
        <v>6025</v>
      </c>
      <c r="R61">
        <f>VLOOKUP(S61,'Cong Dist'!$X$2:$BB$4043,7,FALSE)</f>
        <v>64350</v>
      </c>
      <c r="S61" s="2">
        <f>LARGE('Cong Dist'!X4:X564,5)</f>
        <v>0.81994368063607748</v>
      </c>
      <c r="U61" t="str">
        <f>VLOOKUP(W61,'Cong Dist'!$AW$2:$BB$4043,5,FALSE)</f>
        <v>District 4</v>
      </c>
      <c r="V61" t="str">
        <f>VLOOKUP(W61,'Cong Dist'!$AW$2:$BB$4043,6,FALSE)</f>
        <v>IA</v>
      </c>
      <c r="W61" s="2">
        <f>LARGE('Cong Dist'!AW4:AW564,5)</f>
        <v>0.11035970626063146</v>
      </c>
      <c r="Y61" t="str">
        <f>VLOOKUP(AA61,'Cong Dist'!$AX$2:$BA$4043,4,FALSE)</f>
        <v>District 1</v>
      </c>
      <c r="Z61" t="str">
        <f>VLOOKUP(AA61,'Cong Dist'!$AX$2:$BB$4043,5,FALSE)</f>
        <v>NM</v>
      </c>
      <c r="AA61" s="2">
        <f>LARGE('Cong Dist'!AX4:AX564,5)</f>
        <v>1.9723398584416737E-2</v>
      </c>
      <c r="AC61" t="str">
        <f>VLOOKUP(AE61,'Cong Dist'!$AY$2:$BB$4043,3,FALSE)</f>
        <v>Iowa</v>
      </c>
      <c r="AD61" t="str">
        <f>VLOOKUP(AE61,'Cong Dist'!$AY$2:$BB$4043,4,FALSE)</f>
        <v>T</v>
      </c>
      <c r="AE61" s="2">
        <f>LARGE('Cong Dist'!AY4:AY564,5)</f>
        <v>1.7889828292512858E-2</v>
      </c>
    </row>
    <row r="62" spans="1:31">
      <c r="C62" s="2"/>
      <c r="D62"/>
      <c r="G62" s="2"/>
      <c r="K62" s="2"/>
      <c r="O62" s="2"/>
      <c r="P62" s="2"/>
      <c r="S62" s="2"/>
      <c r="W62" s="2"/>
      <c r="AA62" s="2"/>
    </row>
    <row r="63" spans="1:31">
      <c r="A63" s="48" t="s">
        <v>1880</v>
      </c>
      <c r="C63" s="2"/>
      <c r="D63" t="s">
        <v>567</v>
      </c>
      <c r="G63" s="2"/>
      <c r="H63" t="s">
        <v>2991</v>
      </c>
      <c r="K63" s="2"/>
      <c r="L63" s="2"/>
    </row>
    <row r="64" spans="1:31">
      <c r="A64" t="e">
        <f>VLOOKUP(C64,County!$L$2:$AR$3196,34,FALSE)</f>
        <v>#VALUE!</v>
      </c>
      <c r="B64" t="e">
        <f>VLOOKUP(C64,County!$L$2:$AS$3196,35,FALSE)</f>
        <v>#VALUE!</v>
      </c>
      <c r="C64" s="2" t="e">
        <f>DMAX(County!D1:L3196,"Kerry",D63:D64)</f>
        <v>#VALUE!</v>
      </c>
      <c r="D64">
        <v>2</v>
      </c>
      <c r="E64" t="e">
        <f>VLOOKUP(G64,County!$M$2:$AR$3196,33,FALSE)</f>
        <v>#VALUE!</v>
      </c>
      <c r="F64" t="e">
        <f>VLOOKUP(G64,County!$M$2:$AS$3196,34,FALSE)</f>
        <v>#VALUE!</v>
      </c>
      <c r="G64" s="2" t="e">
        <f>DMAX(County!E1:M3196,"Clark",H63:H64)</f>
        <v>#VALUE!</v>
      </c>
      <c r="H64">
        <v>2</v>
      </c>
      <c r="K64" s="2"/>
      <c r="L64" s="7"/>
    </row>
    <row r="65" spans="1:31">
      <c r="H65" s="2"/>
      <c r="L65" s="2"/>
      <c r="M65" s="7"/>
    </row>
    <row r="66" spans="1:31">
      <c r="A66" s="48" t="s">
        <v>1214</v>
      </c>
      <c r="D66" t="s">
        <v>567</v>
      </c>
      <c r="G66" s="2"/>
      <c r="H66" t="s">
        <v>2991</v>
      </c>
      <c r="I66" s="9"/>
      <c r="J66" s="9"/>
      <c r="K66" s="54"/>
      <c r="L66" s="55"/>
    </row>
    <row r="67" spans="1:31">
      <c r="A67" t="e">
        <f>VLOOKUP(C67,County!$L$2:$AR$3196,34,FALSE)</f>
        <v>#VALUE!</v>
      </c>
      <c r="B67" t="e">
        <f>VLOOKUP(C67,County!$L$2:$AS$3196,35,FALSE)</f>
        <v>#VALUE!</v>
      </c>
      <c r="C67" s="2" t="e">
        <f>DMIN(County!D1:L3196,"Kerry",D66:D67)</f>
        <v>#VALUE!</v>
      </c>
      <c r="D67">
        <v>1</v>
      </c>
      <c r="E67" t="e">
        <f>VLOOKUP(G67,County!$M$2:$AR$3196,33,FALSE)</f>
        <v>#VALUE!</v>
      </c>
      <c r="F67" t="e">
        <f>VLOOKUP(G67,County!$M$2:$AS$3196,34,FALSE)</f>
        <v>#VALUE!</v>
      </c>
      <c r="G67" s="2" t="e">
        <f>DMIN(County!E1:M3196,"Clark",H66:H67)</f>
        <v>#VALUE!</v>
      </c>
      <c r="H67">
        <v>1</v>
      </c>
      <c r="I67" s="9"/>
      <c r="J67" s="9"/>
      <c r="K67" s="54"/>
      <c r="L67" s="9"/>
    </row>
    <row r="68" spans="1:31">
      <c r="H68" s="2"/>
      <c r="J68" s="9"/>
      <c r="K68" s="9"/>
      <c r="L68" s="54"/>
      <c r="M68" s="9"/>
    </row>
    <row r="69" spans="1:31">
      <c r="A69" t="s">
        <v>2943</v>
      </c>
      <c r="B69" s="18" t="str">
        <f>A28</f>
        <v>Kasich</v>
      </c>
      <c r="C69" s="80" t="str">
        <f>E28</f>
        <v>Bush</v>
      </c>
      <c r="D69" s="81" t="str">
        <f>I28</f>
        <v>Rubio</v>
      </c>
      <c r="E69" s="7" t="str">
        <f>M28</f>
        <v>Cruz</v>
      </c>
      <c r="F69" s="7" t="str">
        <f>Q28</f>
        <v>Trump</v>
      </c>
      <c r="G69" s="7" t="str">
        <f>Y28</f>
        <v>Fiorina</v>
      </c>
      <c r="H69" s="7" t="str">
        <f>U28</f>
        <v>Carson</v>
      </c>
      <c r="I69" s="7" t="str">
        <f>AC28</f>
        <v>Christie</v>
      </c>
      <c r="J69" s="7"/>
      <c r="K69" s="7"/>
      <c r="L69" s="7"/>
      <c r="M69" s="7"/>
      <c r="N69" s="7"/>
      <c r="O69" s="7"/>
      <c r="P69" s="7"/>
      <c r="Q69" s="7"/>
      <c r="R69" s="7"/>
      <c r="S69" s="7"/>
      <c r="T69" s="7"/>
      <c r="U69" s="7"/>
      <c r="V69" s="7"/>
      <c r="W69" s="7"/>
      <c r="X69" s="7"/>
      <c r="Y69" s="7"/>
      <c r="Z69" s="7"/>
      <c r="AA69" s="7"/>
      <c r="AB69" s="7"/>
      <c r="AC69" s="7"/>
      <c r="AD69" s="7"/>
      <c r="AE69" s="7"/>
    </row>
    <row r="70" spans="1:31">
      <c r="A70" t="s">
        <v>2367</v>
      </c>
      <c r="B70" s="7">
        <f>COUNTIF(State!$O$1:$O$44,1)</f>
        <v>1</v>
      </c>
      <c r="C70" s="7">
        <f>COUNTIF(State!$P$1:$P$44,1)</f>
        <v>0</v>
      </c>
      <c r="D70" s="7">
        <f>COUNTIF(State!$Q$1:$Q$44,1)</f>
        <v>1</v>
      </c>
      <c r="E70" s="7">
        <f>COUNTIF(State!R$1:R$44,1)</f>
        <v>4</v>
      </c>
      <c r="F70" s="7">
        <f>COUNTIF(State!S$1:S$44,1)</f>
        <v>34</v>
      </c>
      <c r="G70" s="7">
        <f>COUNTIF(State!U$1:U$44,1)</f>
        <v>0</v>
      </c>
      <c r="H70" s="7">
        <f>COUNTIF(State!T$1:T$44,1)</f>
        <v>0</v>
      </c>
      <c r="I70" s="7">
        <f>COUNTIF(State!V$1:V$44,1)</f>
        <v>0</v>
      </c>
      <c r="K70" s="7"/>
      <c r="M70" s="7"/>
      <c r="O70" s="7"/>
      <c r="P70" s="7"/>
      <c r="Q70" s="7"/>
      <c r="S70" s="7"/>
      <c r="T70" s="7"/>
      <c r="U70" s="7"/>
      <c r="W70" s="7"/>
      <c r="X70" s="7"/>
      <c r="Y70" s="7"/>
      <c r="Z70" s="7"/>
      <c r="AA70" s="7"/>
      <c r="AB70" s="7"/>
      <c r="AC70" s="7"/>
      <c r="AD70" s="7"/>
      <c r="AE70" s="7"/>
    </row>
    <row r="71" spans="1:31">
      <c r="A71" t="s">
        <v>2896</v>
      </c>
      <c r="B71" s="7">
        <f>COUNTIF(State!$O$1:$O$44,2)</f>
        <v>10</v>
      </c>
      <c r="C71" s="7">
        <f>COUNTIF(State!$P$1:$P$44,2)</f>
        <v>0</v>
      </c>
      <c r="D71" s="7">
        <f>COUNTIF(State!$Q$1:$Q$44,2)</f>
        <v>4</v>
      </c>
      <c r="E71" s="7">
        <f>COUNTIF(State!R$1:R$44,2)</f>
        <v>20</v>
      </c>
      <c r="F71" s="7">
        <f>COUNTIF(State!S$1:S$44,2)</f>
        <v>6</v>
      </c>
      <c r="G71" s="7">
        <f>COUNTIF(State!U$1:U$44,2)</f>
        <v>0</v>
      </c>
      <c r="H71" s="7">
        <f>COUNTIF(State!T$1:T$44,2)</f>
        <v>0</v>
      </c>
      <c r="I71" s="7">
        <f>COUNTIF(State!V$1:V$44,2)</f>
        <v>0</v>
      </c>
      <c r="K71" s="7"/>
      <c r="M71" s="7"/>
      <c r="O71" s="7"/>
      <c r="P71" s="7"/>
      <c r="Q71" s="7"/>
      <c r="S71" s="7"/>
      <c r="T71" s="7"/>
      <c r="U71" s="7"/>
      <c r="W71" s="7"/>
      <c r="X71" s="7"/>
      <c r="Y71" s="7"/>
      <c r="Z71" s="7"/>
      <c r="AA71" s="7"/>
      <c r="AB71" s="7"/>
      <c r="AC71" s="7"/>
      <c r="AD71" s="7"/>
      <c r="AE71" s="7"/>
    </row>
    <row r="72" spans="1:31">
      <c r="A72" t="s">
        <v>2911</v>
      </c>
      <c r="B72" s="7">
        <f>COUNTIF(State!$O$1:$O$44,3)</f>
        <v>16</v>
      </c>
      <c r="C72" s="7">
        <f>COUNTIF(State!$P$1:$P$44,3)</f>
        <v>0</v>
      </c>
      <c r="D72" s="7">
        <f>COUNTIF(State!$Q$1:$Q$44,3)</f>
        <v>10</v>
      </c>
      <c r="E72" s="7">
        <f>COUNTIF(State!R$1:R$44,3)</f>
        <v>14</v>
      </c>
      <c r="F72" s="7">
        <f>COUNTIF(State!S$1:S$44,3)</f>
        <v>0</v>
      </c>
      <c r="G72" s="7">
        <f>COUNTIF(State!U$1:U$44,3)</f>
        <v>0</v>
      </c>
      <c r="H72" s="7">
        <f>COUNTIF(State!T$1:T$44,3)</f>
        <v>0</v>
      </c>
      <c r="I72" s="7">
        <f>COUNTIF(State!V$1:V$44,3)</f>
        <v>0</v>
      </c>
      <c r="K72" s="7"/>
      <c r="M72" s="7"/>
      <c r="O72" s="7"/>
      <c r="P72" s="7"/>
      <c r="Q72" s="7"/>
      <c r="S72" s="7"/>
      <c r="T72" s="7"/>
      <c r="U72" s="7"/>
      <c r="W72" s="7"/>
      <c r="X72" s="7"/>
      <c r="Y72" s="7"/>
      <c r="Z72" s="7"/>
      <c r="AA72" s="7"/>
      <c r="AB72" s="7"/>
      <c r="AC72" s="7"/>
      <c r="AD72" s="7"/>
      <c r="AE72" s="7"/>
    </row>
    <row r="73" spans="1:31">
      <c r="B73" s="7"/>
      <c r="C73" s="7"/>
      <c r="D73" s="7"/>
      <c r="E73" s="7"/>
      <c r="F73" s="7"/>
      <c r="G73" s="7"/>
      <c r="H73" s="7"/>
      <c r="I73" s="7"/>
      <c r="K73" s="7"/>
      <c r="M73" s="7"/>
      <c r="O73" s="7"/>
      <c r="P73" s="7"/>
      <c r="Q73" s="7"/>
      <c r="S73" s="7"/>
      <c r="T73" s="7"/>
      <c r="U73" s="7"/>
      <c r="W73" s="7"/>
      <c r="X73" s="7"/>
      <c r="Y73" s="7"/>
      <c r="Z73" s="7"/>
      <c r="AA73" s="7"/>
      <c r="AB73" s="7"/>
      <c r="AC73" s="7"/>
      <c r="AD73" s="7"/>
      <c r="AE73" s="7"/>
    </row>
    <row r="74" spans="1:31">
      <c r="A74" t="s">
        <v>2368</v>
      </c>
      <c r="B74" s="2"/>
      <c r="C74" s="2"/>
    </row>
    <row r="75" spans="1:31">
      <c r="A75" t="s">
        <v>2367</v>
      </c>
      <c r="B75" s="7">
        <f>COUNTIF('Cong Dist'!M$3:M$543,1)-B70</f>
        <v>12</v>
      </c>
      <c r="C75" s="7">
        <f>COUNTIF('Cong Dist'!N$3:N$543,1)-C70</f>
        <v>0</v>
      </c>
      <c r="D75" s="7">
        <f>COUNTIF('Cong Dist'!O$3:O$543,1)-D70</f>
        <v>17</v>
      </c>
      <c r="E75" s="7">
        <f>COUNTIF('Cong Dist'!P$3:P$543,1)-E70</f>
        <v>81</v>
      </c>
      <c r="F75" s="7">
        <f>COUNTIF('Cong Dist'!AS$3:AS$543,1)-F70</f>
        <v>289</v>
      </c>
      <c r="G75" s="7">
        <f>COUNTIF('Cong Dist'!AU$3:AU$543,1)-G70</f>
        <v>0</v>
      </c>
      <c r="H75" s="7">
        <f>COUNTIF('Cong Dist'!AT$3:AT$543,1)-H70</f>
        <v>0</v>
      </c>
      <c r="I75" s="7">
        <f>COUNTIF('Cong Dist'!AV$3:AV$543,1)-I70</f>
        <v>0</v>
      </c>
    </row>
    <row r="76" spans="1:31">
      <c r="A76" t="s">
        <v>2896</v>
      </c>
      <c r="B76" s="7">
        <f>COUNTIF('Cong Dist'!M$3:M$543,2)-B71</f>
        <v>85</v>
      </c>
      <c r="C76" s="7">
        <f>COUNTIF('Cong Dist'!N$3:N$543,2)-C71</f>
        <v>0</v>
      </c>
      <c r="D76" s="7">
        <f>COUNTIF('Cong Dist'!O$3:O$543,2)-D71</f>
        <v>57</v>
      </c>
      <c r="E76" s="7">
        <f>COUNTIF('Cong Dist'!P$3:P$543,2)-E71</f>
        <v>165</v>
      </c>
      <c r="F76" s="7">
        <f>COUNTIF('Cong Dist'!AS$3:AS$543,2)-F71</f>
        <v>93</v>
      </c>
      <c r="G76" s="7">
        <f>COUNTIF('Cong Dist'!AU$3:AU$543,2)-G71</f>
        <v>0</v>
      </c>
      <c r="H76" s="7">
        <f>COUNTIF('Cong Dist'!AT$3:AT$543,2)-H71</f>
        <v>1</v>
      </c>
      <c r="I76" s="7">
        <f>COUNTIF('Cong Dist'!AV$3:AV$543,2)-I71</f>
        <v>0</v>
      </c>
    </row>
    <row r="77" spans="1:31">
      <c r="A77" t="s">
        <v>2911</v>
      </c>
      <c r="B77" s="7">
        <f>COUNTIF('Cong Dist'!M$3:M$543,3)-B72</f>
        <v>121</v>
      </c>
      <c r="C77" s="7">
        <f>COUNTIF('Cong Dist'!N$3:N$543,3)-C72</f>
        <v>0</v>
      </c>
      <c r="D77" s="7">
        <f>COUNTIF('Cong Dist'!O$3:O$543,3)-D72</f>
        <v>117</v>
      </c>
      <c r="E77" s="7">
        <f>COUNTIF('Cong Dist'!P$3:P$543,3)-E72</f>
        <v>141</v>
      </c>
      <c r="F77" s="7">
        <f>COUNTIF('Cong Dist'!AS$3:AS$543,3)-F72</f>
        <v>17</v>
      </c>
      <c r="G77" s="7">
        <f>COUNTIF('Cong Dist'!AU$3:AU$543,3)-G72</f>
        <v>0</v>
      </c>
      <c r="H77" s="7">
        <f>COUNTIF('Cong Dist'!AT$3:AT$543,3)-H72</f>
        <v>0</v>
      </c>
      <c r="I77" s="7">
        <f>COUNTIF('Cong Dist'!AV$3:AV$543,3)-I72</f>
        <v>0</v>
      </c>
    </row>
    <row r="78" spans="1:31">
      <c r="B78" s="7"/>
      <c r="C78" s="7"/>
      <c r="D78" s="7"/>
      <c r="E78" s="7"/>
      <c r="F78" s="7"/>
      <c r="G78" s="7"/>
      <c r="H78" s="7"/>
      <c r="I78" s="7"/>
    </row>
    <row r="79" spans="1:31">
      <c r="A79" t="s">
        <v>1610</v>
      </c>
      <c r="B79" s="2"/>
      <c r="C79" s="2"/>
    </row>
    <row r="80" spans="1:31" s="7" customFormat="1">
      <c r="A80" s="68" t="s">
        <v>2367</v>
      </c>
      <c r="B80" s="1">
        <f>COUNTIF(County!D$1:D$3196,1)-B70</f>
        <v>63</v>
      </c>
      <c r="C80" s="1">
        <f>COUNTIF(County!E$1:E$3196,1)-C70</f>
        <v>0</v>
      </c>
      <c r="D80" s="1">
        <f>COUNTIF(County!F$1:F$3196,1)-D70</f>
        <v>40</v>
      </c>
      <c r="E80" s="1">
        <f>COUNTIF(County!G$1:G$3196,1)-E70</f>
        <v>739</v>
      </c>
      <c r="F80" s="1">
        <f>COUNTIF(County!H$1:H$3196,1)-F70</f>
        <v>2061</v>
      </c>
      <c r="G80" s="1">
        <f>COUNTIF(County!AL$1:AL$3196,1)-G70</f>
        <v>0</v>
      </c>
      <c r="H80" s="1">
        <f>COUNTIF(County!AK$1:AK$3196,1)-H70</f>
        <v>1</v>
      </c>
      <c r="I80" s="1">
        <f>COUNTIF(County!AM$1:AM$3196,1)-I70</f>
        <v>0</v>
      </c>
    </row>
    <row r="81" spans="1:9" s="7" customFormat="1">
      <c r="A81" s="68" t="s">
        <v>2896</v>
      </c>
      <c r="B81" s="1">
        <f>COUNTIF(County!D$1:D$3196,2)-B71</f>
        <v>278</v>
      </c>
      <c r="C81" s="1">
        <f>COUNTIF(County!E$1:E$3196,2)-C71</f>
        <v>0</v>
      </c>
      <c r="D81" s="1">
        <f>COUNTIF(County!F$1:F$3196,2)-D71</f>
        <v>238</v>
      </c>
      <c r="E81" s="1">
        <f>COUNTIF(County!G$1:G$3196,2)-E71</f>
        <v>1607</v>
      </c>
      <c r="F81" s="1">
        <f>COUNTIF(County!H$1:H$3196,2)-F71</f>
        <v>781</v>
      </c>
      <c r="G81" s="1">
        <f>COUNTIF(County!AL$1:AL$3196,2)-G71</f>
        <v>0</v>
      </c>
      <c r="H81" s="1">
        <f>COUNTIF(County!AK$1:AK$3196,2)-H71</f>
        <v>0</v>
      </c>
      <c r="I81" s="1">
        <f>COUNTIF(County!AM$1:AM$3196,2)-I71</f>
        <v>0</v>
      </c>
    </row>
    <row r="82" spans="1:9" s="7" customFormat="1">
      <c r="A82" s="68" t="s">
        <v>2911</v>
      </c>
      <c r="B82" s="1">
        <f>COUNTIF(County!D$1:D$3196,3)-B72</f>
        <v>1100</v>
      </c>
      <c r="C82" s="1">
        <f>COUNTIF(County!E$1:E$3196,3)-C72</f>
        <v>6</v>
      </c>
      <c r="D82" s="1">
        <f>COUNTIF(County!F$1:F$3196,3)-D72</f>
        <v>1153</v>
      </c>
      <c r="E82" s="1">
        <f>COUNTIF(County!G$1:G$3196,3)-E72</f>
        <v>509</v>
      </c>
      <c r="F82" s="1">
        <f>COUNTIF(County!H$1:H$3196,3)-F72</f>
        <v>59</v>
      </c>
      <c r="G82" s="1">
        <f>COUNTIF(County!AL$1:AL$3196,3)-G72</f>
        <v>0</v>
      </c>
      <c r="H82" s="1">
        <f>COUNTIF(County!AK$1:AK$3196,3)-H72</f>
        <v>67</v>
      </c>
      <c r="I82" s="1">
        <f>COUNTIF(County!AM$1:AM$3196,3)-I72</f>
        <v>0</v>
      </c>
    </row>
    <row r="83" spans="1:9" s="7" customFormat="1">
      <c r="A83" s="68" t="s">
        <v>1948</v>
      </c>
      <c r="B83" s="1">
        <f>COUNTIF(County!$D$1:$D$3196,4)-COUNTIF(State!$O$1:$O$44,4)</f>
        <v>483</v>
      </c>
      <c r="C83" s="1">
        <f>COUNTIF(County!$E$1:$E$3196,4)-COUNTIF(State!$P$1:$P$44,4)</f>
        <v>49</v>
      </c>
      <c r="D83" s="1">
        <f>COUNTIF(County!$F$1:$F$3196,4)-COUNTIF(State!$Q$1:$Q$44,4)</f>
        <v>745</v>
      </c>
      <c r="E83" s="1">
        <f>COUNTIF(County!$G$1:$G$3196,4)-COUNTIF(State!$R$1:$R$44,4)</f>
        <v>48</v>
      </c>
      <c r="F83" s="1">
        <f>COUNTIF(County!$H$1:$H$3196,4)-COUNTIF(State!$BQ$1:$BQ$44,4)</f>
        <v>2</v>
      </c>
      <c r="G83" s="1">
        <f>COUNTIF(County!$AL$1:$AL$3196,4)-COUNTIF(State!$BR$1:$BR$44,4)</f>
        <v>0</v>
      </c>
      <c r="H83" s="1">
        <f>COUNTIF(County!$AK$1:$AK$3196,4)-COUNTIF(State!$BS$1:$BS$44,4)</f>
        <v>1364</v>
      </c>
      <c r="I83" s="1">
        <f>COUNTIF(County!$AK$1:$AM$3196,4)-COUNTIF(State!$BT$1:$BT$44,4)</f>
        <v>1380</v>
      </c>
    </row>
    <row r="85" spans="1:9">
      <c r="A85" s="68" t="s">
        <v>1802</v>
      </c>
    </row>
    <row r="86" spans="1:9">
      <c r="A86" t="s">
        <v>2670</v>
      </c>
      <c r="B86" s="1">
        <f>COUNTIF(State!$AA1:$AA44,"&lt;.0999")</f>
        <v>18</v>
      </c>
      <c r="C86" s="1">
        <f>COUNTIF(State!$AC1:$AC44,"&lt;.0999")</f>
        <v>39</v>
      </c>
      <c r="D86" s="1">
        <f>COUNTIF(State!$AE$1:$AE$44,"&lt;.0999")</f>
        <v>23</v>
      </c>
    </row>
    <row r="87" spans="1:9">
      <c r="A87" t="s">
        <v>2671</v>
      </c>
      <c r="B87" s="1">
        <f>COUNTIF(State!$AA$1:$AA$44,"&lt;.1999")-B86</f>
        <v>14</v>
      </c>
      <c r="C87" s="1">
        <f>COUNTIF(State!$AC$1:$AC$44,"&lt;.1999")-C86</f>
        <v>1</v>
      </c>
      <c r="D87" s="1">
        <f>COUNTIF(State!$AE$1:$AE$44,"&lt;.1999")-D86</f>
        <v>9</v>
      </c>
    </row>
    <row r="88" spans="1:9">
      <c r="A88" t="s">
        <v>2674</v>
      </c>
      <c r="B88" s="1">
        <f>COUNTIF(State!$AA$1:$AA$44,"&lt;.2999")-SUM(B86:B87)</f>
        <v>6</v>
      </c>
      <c r="C88" s="1">
        <f>COUNTIF(State!$AC$1:$AC$44,"&lt;.2999")-SUM(C86:C87)</f>
        <v>0</v>
      </c>
      <c r="D88" s="1">
        <f>COUNTIF(State!$AE$1:$AE$44,"&lt;.2999")-SUM(D86:D87)</f>
        <v>6</v>
      </c>
    </row>
    <row r="89" spans="1:9">
      <c r="A89" t="s">
        <v>2675</v>
      </c>
      <c r="B89" s="1">
        <f>COUNTIF(State!$AA$1:$AA$44,"&lt;.3999")-SUM(B86:B88)</f>
        <v>1</v>
      </c>
      <c r="C89" s="1">
        <f>COUNTIF(State!$AC$1:$AC$44,"&lt;.3999")-SUM(C86:C88)</f>
        <v>0</v>
      </c>
      <c r="D89" s="1">
        <f>COUNTIF(State!$AE$1:$AE$44,"&lt;.3999")-SUM(D86:D88)</f>
        <v>1</v>
      </c>
    </row>
    <row r="90" spans="1:9">
      <c r="A90" t="s">
        <v>2676</v>
      </c>
      <c r="B90" s="1">
        <f>COUNTIF(State!$AA$1:$AA$44,"&lt;.4999")-SUM(B86:B89)</f>
        <v>1</v>
      </c>
      <c r="C90" s="1">
        <f>COUNTIF(State!$AC$1:$AC$44,"&lt;.4999")-SUM(C86:C89)</f>
        <v>0</v>
      </c>
      <c r="D90" s="1">
        <f>COUNTIF(State!$AE$1:$AE$44,"&lt;.4999")-SUM(D86:D89)</f>
        <v>0</v>
      </c>
    </row>
    <row r="91" spans="1:9">
      <c r="A91" t="s">
        <v>1085</v>
      </c>
      <c r="B91" s="1">
        <f>COUNTIF(State!$AA$1:$AA$44,"&lt;.5999")-SUM(B86:B90)</f>
        <v>0</v>
      </c>
      <c r="C91" s="1">
        <f>COUNTIF(State!$AC$1:$AC$44,"&lt;.5999")-SUM(C86:C90)</f>
        <v>0</v>
      </c>
      <c r="D91" s="1">
        <f>COUNTIF(State!$AE$1:$AE$44,"&lt;.5999")-SUM(D86:D90)</f>
        <v>0</v>
      </c>
    </row>
    <row r="92" spans="1:9">
      <c r="A92" t="s">
        <v>3041</v>
      </c>
      <c r="B92" s="1">
        <f>COUNTIF(State!$AA$1:$AA$44,"&lt;.6999")-SUM(B86:B91)</f>
        <v>0</v>
      </c>
      <c r="C92" s="1">
        <f>COUNTIF(State!$AC$1:$AC$44,"&lt;.6999")-SUM(C86:C91)</f>
        <v>0</v>
      </c>
      <c r="D92" s="1">
        <f>COUNTIF(State!$AE$1:$AE$44,"&lt;.6999")-SUM(D86:D91)</f>
        <v>0</v>
      </c>
    </row>
    <row r="93" spans="1:9">
      <c r="A93" t="s">
        <v>2702</v>
      </c>
      <c r="B93" s="1">
        <f>COUNTIF(State!$AA$1:$AA$44,"&lt;.7999")-SUM(B86:B92)</f>
        <v>0</v>
      </c>
      <c r="C93" s="1">
        <f>COUNTIF(State!$AC$1:$AC$44,"&lt;.7999")-SUM(C86:C92)</f>
        <v>0</v>
      </c>
      <c r="D93" s="1">
        <f>COUNTIF(State!$AE$1:$AE$44,"&lt;.7999")-SUM(D86:D92)</f>
        <v>1</v>
      </c>
    </row>
    <row r="94" spans="1:9">
      <c r="A94" t="s">
        <v>2703</v>
      </c>
      <c r="B94" s="1">
        <f>COUNTIF(State!$AA$1:$AA$44,"&lt;.8999")-SUM(B86:B93)</f>
        <v>0</v>
      </c>
      <c r="C94" s="1">
        <f>COUNTIF(State!$AC$1:$AC$44,"&lt;.8999")-SUM(C86:C93)</f>
        <v>0</v>
      </c>
      <c r="D94" s="1">
        <f>COUNTIF(State!$AE$1:$AE$44,"&lt;.8999")-SUM(D86:D93)</f>
        <v>0</v>
      </c>
    </row>
    <row r="95" spans="1:9">
      <c r="A95" t="s">
        <v>2460</v>
      </c>
      <c r="B95" s="1">
        <f>COUNTIF(State!$AA$1:$AA$44,"&lt;1")-SUM(B86:B94)</f>
        <v>0</v>
      </c>
      <c r="C95" s="1">
        <f>COUNTIF(State!$AC$1:$AC$44,"&lt;1")-SUM(C86:C94)</f>
        <v>0</v>
      </c>
      <c r="D95" s="1">
        <f>COUNTIF(State!$AE$1:$AE$44,"&lt;1")-SUM(D86:D94)</f>
        <v>0</v>
      </c>
    </row>
    <row r="96" spans="1:9">
      <c r="D96"/>
    </row>
    <row r="97" spans="1:4">
      <c r="A97" t="s">
        <v>114</v>
      </c>
      <c r="D97"/>
    </row>
    <row r="98" spans="1:4">
      <c r="A98" t="s">
        <v>2670</v>
      </c>
      <c r="B98" s="1">
        <f>COUNTIF(County!L1:L2697,"&lt;.0999")-B86</f>
        <v>1760</v>
      </c>
      <c r="C98" s="1">
        <f>COUNTIF(County!M1:M2697,"&lt;.0999")-C86</f>
        <v>2518</v>
      </c>
      <c r="D98" s="1">
        <f>COUNTIF(County!N1:N2697,"&lt;.0999")-D86</f>
        <v>1477</v>
      </c>
    </row>
    <row r="99" spans="1:4">
      <c r="A99" t="s">
        <v>2671</v>
      </c>
      <c r="B99" s="1">
        <f>COUNTIF(County!L1:L2697,"&lt;.1999")-SUM(B86:B87)-B98</f>
        <v>508</v>
      </c>
      <c r="C99" s="1">
        <f>COUNTIF(County!M1:M2697,"&lt;.1999")-SUM(C86:C87)-C98</f>
        <v>17</v>
      </c>
      <c r="D99" s="1">
        <f>COUNTIF(County!N1:N2697,"&lt;.1999")-SUM(D86:D87)-D98</f>
        <v>709</v>
      </c>
    </row>
    <row r="100" spans="1:4">
      <c r="A100" t="s">
        <v>2674</v>
      </c>
      <c r="B100" s="1">
        <f>COUNTIF(County!L1:L2697,"&lt;.2999")-SUM(B86:B88)-SUM(B98:B99)</f>
        <v>155</v>
      </c>
      <c r="C100" s="1">
        <f>COUNTIF(County!M1:M2697,"&lt;.2999")-SUM(C86:C88)-SUM(C98:C99)</f>
        <v>0</v>
      </c>
      <c r="D100" s="1">
        <f>COUNTIF(County!N1:N2697,"&lt;.2999")-SUM(D86:D88)-SUM(D98:D99)</f>
        <v>296</v>
      </c>
    </row>
    <row r="101" spans="1:4">
      <c r="A101" t="s">
        <v>2675</v>
      </c>
      <c r="B101" s="1">
        <f>COUNTIF(County!L1:L2697,"&lt;.3999")-SUM(B86:B89)-SUM(B98:B100)</f>
        <v>57</v>
      </c>
      <c r="C101" s="1">
        <f>COUNTIF(County!M1:M2697,"&lt;.3999")-SUM(C86:C89)-SUM(C98:C100)</f>
        <v>0</v>
      </c>
      <c r="D101" s="1">
        <f>COUNTIF(County!N1:N2697,"&lt;.3999")-SUM(D86:D89)-SUM(D98:D100)</f>
        <v>42</v>
      </c>
    </row>
    <row r="102" spans="1:4">
      <c r="A102" t="s">
        <v>2676</v>
      </c>
      <c r="B102" s="1">
        <f>COUNTIF(County!L1:L2697,"&lt;.4999")-SUM(B86:B90)-SUM(B98:B101)</f>
        <v>47</v>
      </c>
      <c r="C102" s="1">
        <f>COUNTIF(County!M1:M2697,"&lt;.4999")-SUM(C86:C90)-SUM(C98:C101)</f>
        <v>0</v>
      </c>
      <c r="D102" s="1">
        <f>COUNTIF(County!N1:N2697,"&lt;.4999")-SUM(D86:D90)-SUM(D98:D101)</f>
        <v>10</v>
      </c>
    </row>
    <row r="103" spans="1:4">
      <c r="A103" t="s">
        <v>1085</v>
      </c>
      <c r="B103" s="1">
        <f>COUNTIF(County!L1:L2697,"&lt;.5999")-SUM(B86:B91)-SUM(B98:B102)</f>
        <v>6</v>
      </c>
      <c r="C103" s="1">
        <f>COUNTIF(County!M1:M2697,"&lt;.5999")-SUM(C86:C91)-SUM(C98:C102)</f>
        <v>0</v>
      </c>
      <c r="D103" s="1">
        <f>COUNTIF(County!N1:N2697,"&lt;.5999")-SUM(D86:D91)-SUM(D98:D102)</f>
        <v>0</v>
      </c>
    </row>
    <row r="104" spans="1:4">
      <c r="A104" t="s">
        <v>3041</v>
      </c>
      <c r="B104" s="1">
        <f>COUNTIF(County!L1:L2697,"&lt;.6999")-SUM(B86:B92)-SUM(B98:B103)</f>
        <v>2</v>
      </c>
      <c r="C104" s="1">
        <f>COUNTIF(County!M1:M2697,"&lt;.6999")-SUM(C86:C92)-SUM(C98:C103)</f>
        <v>0</v>
      </c>
      <c r="D104" s="1">
        <f>COUNTIF(County!N1:N2697,"&lt;.6999")-SUM(D86:D92)-SUM(D98:D103)</f>
        <v>1</v>
      </c>
    </row>
    <row r="105" spans="1:4">
      <c r="A105" t="s">
        <v>2702</v>
      </c>
      <c r="B105" s="1">
        <f>COUNTIF(County!L1:L2697,"&lt;.7999")-SUM(B86:B93)-SUM(B98:B104)</f>
        <v>0</v>
      </c>
      <c r="C105" s="1">
        <f>COUNTIF(County!M1:M2697,"&lt;.7999")-SUM(C86:C93)-SUM(C98:C104)</f>
        <v>0</v>
      </c>
      <c r="D105" s="1">
        <f>COUNTIF(County!N1:N2697,"&lt;.7999")-SUM(D86:D93)-SUM(D98:D104)</f>
        <v>0</v>
      </c>
    </row>
    <row r="106" spans="1:4">
      <c r="A106" t="s">
        <v>2703</v>
      </c>
      <c r="B106" s="1">
        <f>COUNTIF(County!L1:L2697,"&lt;.8999")-SUM(B86:B94)-SUM(B98:B105)</f>
        <v>0</v>
      </c>
      <c r="C106" s="1">
        <f>COUNTIF(County!M1:M2697,"&lt;.8999")-SUM(C86:C94)-SUM(C98:C105)</f>
        <v>0</v>
      </c>
      <c r="D106" s="1">
        <f>COUNTIF(County!N1:N2697,"&lt;.8999")-SUM(D86:D94)-SUM(D98:D105)</f>
        <v>0</v>
      </c>
    </row>
    <row r="107" spans="1:4">
      <c r="A107" t="s">
        <v>2460</v>
      </c>
      <c r="B107" s="1">
        <f>COUNTIF(County!L1:L2697,"&lt;.9999")-SUM(B86:B95)-SUM(B98:B106)</f>
        <v>0</v>
      </c>
      <c r="C107" s="1">
        <f>COUNTIF(County!M1:M2697,"&lt;.9999")-SUM(C86:C95)-SUM(C98:C106)</f>
        <v>0</v>
      </c>
      <c r="D107" s="1">
        <f>COUNTIF(County!N1:N2697,"&lt;.9999")-SUM(D86:D95)-SUM(D98:D106)</f>
        <v>0</v>
      </c>
    </row>
    <row r="108" spans="1:4">
      <c r="B108" s="1"/>
      <c r="C108" s="1"/>
      <c r="D108" s="1"/>
    </row>
    <row r="109" spans="1:4">
      <c r="B109" s="1"/>
      <c r="D109"/>
    </row>
    <row r="111" spans="1:4">
      <c r="B111" s="2"/>
    </row>
  </sheetData>
  <mergeCells count="12">
    <mergeCell ref="A28:C28"/>
    <mergeCell ref="E28:G28"/>
    <mergeCell ref="I28:K28"/>
    <mergeCell ref="Q28:S28"/>
    <mergeCell ref="X2:Z2"/>
    <mergeCell ref="AB2:AD2"/>
    <mergeCell ref="M28:O28"/>
    <mergeCell ref="U28:W28"/>
    <mergeCell ref="Y28:AA28"/>
    <mergeCell ref="X15:Z15"/>
    <mergeCell ref="AB15:AD15"/>
    <mergeCell ref="AC28:AE28"/>
  </mergeCells>
  <phoneticPr fontId="8"/>
  <conditionalFormatting sqref="C3:C12 C16:C25">
    <cfRule type="cellIs" dxfId="2" priority="1" stopIfTrue="1" operator="equal">
      <formula>"Clark"</formula>
    </cfRule>
    <cfRule type="cellIs" dxfId="1" priority="2" stopIfTrue="1" operator="equal">
      <formula>"Kerry"</formula>
    </cfRule>
    <cfRule type="cellIs" dxfId="0" priority="3" stopIfTrue="1" operator="equal">
      <formula>"Edwards"</formula>
    </cfRule>
  </conditionalFormatting>
  <pageMargins left="0.75" right="0.75" top="1" bottom="1" header="0.5" footer="0.5"/>
  <pageSetup paperSize="0" orientation="portrait" horizontalDpi="4294967292" verticalDpi="4294967292"/>
  <drawing r:id="rId1"/>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enableFormatConditionsCalculation="0"/>
  <dimension ref="A1:K64"/>
  <sheetViews>
    <sheetView workbookViewId="0">
      <selection activeCell="B14" sqref="B14"/>
    </sheetView>
  </sheetViews>
  <sheetFormatPr baseColWidth="10" defaultRowHeight="13" x14ac:dyDescent="0"/>
  <cols>
    <col min="1" max="1" width="3.140625" bestFit="1" customWidth="1"/>
    <col min="2" max="2" width="17.42578125" customWidth="1"/>
    <col min="3" max="3" width="13.5703125" customWidth="1"/>
    <col min="4" max="4" width="15.140625" bestFit="1" customWidth="1"/>
    <col min="5" max="5" width="10" bestFit="1" customWidth="1"/>
    <col min="6" max="6" width="10.42578125" bestFit="1" customWidth="1"/>
  </cols>
  <sheetData>
    <row r="1" spans="1:7">
      <c r="A1" s="84" t="s">
        <v>3005</v>
      </c>
      <c r="B1" s="84" t="s">
        <v>2346</v>
      </c>
      <c r="C1" s="84" t="s">
        <v>2841</v>
      </c>
      <c r="D1" s="84" t="s">
        <v>856</v>
      </c>
      <c r="E1" s="84" t="s">
        <v>3267</v>
      </c>
      <c r="F1" s="84" t="s">
        <v>2638</v>
      </c>
    </row>
    <row r="2" spans="1:7">
      <c r="A2">
        <v>1</v>
      </c>
      <c r="B2" t="s">
        <v>3359</v>
      </c>
      <c r="C2" s="13" t="s">
        <v>1807</v>
      </c>
      <c r="D2" t="s">
        <v>725</v>
      </c>
      <c r="F2" t="s">
        <v>3360</v>
      </c>
    </row>
    <row r="3" spans="1:7">
      <c r="A3">
        <v>2</v>
      </c>
      <c r="B3" s="154" t="s">
        <v>3363</v>
      </c>
      <c r="C3" s="13" t="s">
        <v>1807</v>
      </c>
      <c r="D3" s="152" t="s">
        <v>2774</v>
      </c>
      <c r="F3" s="154" t="s">
        <v>3364</v>
      </c>
      <c r="G3" s="154"/>
    </row>
    <row r="4" spans="1:7">
      <c r="A4">
        <v>3</v>
      </c>
      <c r="B4" s="1" t="s">
        <v>3365</v>
      </c>
      <c r="C4" s="13" t="s">
        <v>1807</v>
      </c>
      <c r="D4" t="s">
        <v>2774</v>
      </c>
      <c r="F4" t="s">
        <v>3366</v>
      </c>
    </row>
    <row r="5" spans="1:7">
      <c r="A5">
        <v>4</v>
      </c>
      <c r="B5" t="s">
        <v>3368</v>
      </c>
      <c r="C5" s="13" t="s">
        <v>1807</v>
      </c>
      <c r="D5" t="s">
        <v>424</v>
      </c>
      <c r="F5" t="s">
        <v>3369</v>
      </c>
    </row>
    <row r="6" spans="1:7">
      <c r="A6">
        <v>5</v>
      </c>
      <c r="B6" s="1" t="s">
        <v>3361</v>
      </c>
      <c r="C6" s="13" t="s">
        <v>1807</v>
      </c>
      <c r="D6" s="151" t="s">
        <v>1927</v>
      </c>
      <c r="F6" s="154" t="s">
        <v>3362</v>
      </c>
    </row>
    <row r="7" spans="1:7">
      <c r="A7">
        <v>6</v>
      </c>
      <c r="B7" s="151" t="s">
        <v>3367</v>
      </c>
      <c r="C7" s="13" t="s">
        <v>1807</v>
      </c>
      <c r="D7" s="180" t="s">
        <v>2774</v>
      </c>
      <c r="F7" s="151" t="s">
        <v>2689</v>
      </c>
      <c r="G7" t="s">
        <v>3385</v>
      </c>
    </row>
    <row r="8" spans="1:7">
      <c r="A8">
        <v>7</v>
      </c>
      <c r="B8" s="1" t="s">
        <v>3370</v>
      </c>
      <c r="C8" s="13" t="s">
        <v>1807</v>
      </c>
      <c r="D8" s="151" t="s">
        <v>1713</v>
      </c>
      <c r="F8" s="151" t="s">
        <v>3371</v>
      </c>
    </row>
    <row r="9" spans="1:7">
      <c r="A9">
        <v>8</v>
      </c>
      <c r="B9" s="1" t="s">
        <v>3530</v>
      </c>
      <c r="C9" s="13" t="s">
        <v>1807</v>
      </c>
      <c r="D9" s="182" t="s">
        <v>1396</v>
      </c>
      <c r="E9" s="182"/>
      <c r="F9" s="182" t="s">
        <v>3377</v>
      </c>
    </row>
    <row r="10" spans="1:7">
      <c r="A10">
        <v>9</v>
      </c>
      <c r="B10" s="1" t="s">
        <v>3375</v>
      </c>
      <c r="C10" s="13" t="s">
        <v>1807</v>
      </c>
      <c r="D10" t="s">
        <v>2369</v>
      </c>
      <c r="F10" s="154" t="s">
        <v>1012</v>
      </c>
    </row>
    <row r="11" spans="1:7">
      <c r="A11">
        <v>10</v>
      </c>
      <c r="B11" s="1" t="s">
        <v>1035</v>
      </c>
      <c r="C11" s="13" t="s">
        <v>1807</v>
      </c>
      <c r="D11" t="s">
        <v>2042</v>
      </c>
      <c r="F11" t="s">
        <v>3376</v>
      </c>
    </row>
    <row r="12" spans="1:7">
      <c r="A12">
        <v>11</v>
      </c>
      <c r="B12" s="1" t="s">
        <v>67</v>
      </c>
      <c r="C12" s="13" t="s">
        <v>1807</v>
      </c>
      <c r="D12" s="182" t="s">
        <v>2042</v>
      </c>
      <c r="E12" s="182"/>
      <c r="F12" s="182" t="s">
        <v>67</v>
      </c>
    </row>
    <row r="13" spans="1:7">
      <c r="A13">
        <v>12</v>
      </c>
      <c r="B13" s="1" t="s">
        <v>1877</v>
      </c>
      <c r="C13" s="13" t="s">
        <v>1807</v>
      </c>
      <c r="D13" s="182" t="s">
        <v>2042</v>
      </c>
      <c r="E13" s="182"/>
      <c r="F13" s="182" t="s">
        <v>1758</v>
      </c>
      <c r="G13" s="182"/>
    </row>
    <row r="14" spans="1:7">
      <c r="A14">
        <v>13</v>
      </c>
      <c r="B14" s="182" t="s">
        <v>3372</v>
      </c>
      <c r="C14" s="13" t="s">
        <v>1807</v>
      </c>
      <c r="D14" s="182" t="s">
        <v>2774</v>
      </c>
      <c r="E14" s="182"/>
      <c r="F14" s="182" t="s">
        <v>3373</v>
      </c>
      <c r="G14" s="182" t="s">
        <v>3374</v>
      </c>
    </row>
    <row r="15" spans="1:7">
      <c r="A15">
        <v>14</v>
      </c>
      <c r="B15" s="1" t="s">
        <v>3378</v>
      </c>
      <c r="C15" s="13" t="s">
        <v>1807</v>
      </c>
      <c r="D15" s="182" t="s">
        <v>875</v>
      </c>
      <c r="E15" s="182"/>
      <c r="F15" s="182" t="s">
        <v>3379</v>
      </c>
      <c r="G15" s="182"/>
    </row>
    <row r="16" spans="1:7">
      <c r="A16">
        <v>15</v>
      </c>
      <c r="B16" s="1" t="s">
        <v>3281</v>
      </c>
      <c r="C16" s="13" t="s">
        <v>1807</v>
      </c>
      <c r="D16" s="180" t="s">
        <v>2035</v>
      </c>
      <c r="F16" s="180" t="s">
        <v>3282</v>
      </c>
    </row>
    <row r="17" spans="1:11">
      <c r="A17">
        <v>16</v>
      </c>
      <c r="B17" s="1" t="s">
        <v>3380</v>
      </c>
      <c r="C17" s="13" t="s">
        <v>1807</v>
      </c>
      <c r="D17" s="180" t="s">
        <v>1611</v>
      </c>
      <c r="F17" s="180" t="s">
        <v>837</v>
      </c>
    </row>
    <row r="18" spans="1:11">
      <c r="A18">
        <v>17</v>
      </c>
      <c r="B18" s="1" t="s">
        <v>3381</v>
      </c>
      <c r="C18" s="13" t="s">
        <v>1807</v>
      </c>
      <c r="D18" s="180" t="s">
        <v>1927</v>
      </c>
      <c r="F18" s="180" t="s">
        <v>3382</v>
      </c>
    </row>
    <row r="19" spans="1:11">
      <c r="A19">
        <v>18</v>
      </c>
      <c r="B19" s="1" t="s">
        <v>3383</v>
      </c>
      <c r="C19" s="13" t="s">
        <v>1807</v>
      </c>
      <c r="D19" s="180" t="s">
        <v>1713</v>
      </c>
      <c r="F19" s="180" t="s">
        <v>3384</v>
      </c>
    </row>
    <row r="20" spans="1:11">
      <c r="B20" s="1"/>
      <c r="C20" s="13"/>
      <c r="F20" s="180"/>
    </row>
    <row r="21" spans="1:11">
      <c r="B21" s="1"/>
      <c r="C21" s="13"/>
      <c r="F21" s="180"/>
    </row>
    <row r="22" spans="1:11">
      <c r="A22">
        <v>19</v>
      </c>
      <c r="B22" s="182" t="s">
        <v>3397</v>
      </c>
      <c r="C22" s="13" t="s">
        <v>1807</v>
      </c>
      <c r="D22" s="182" t="s">
        <v>2527</v>
      </c>
      <c r="E22" s="182"/>
      <c r="F22" s="182" t="s">
        <v>3411</v>
      </c>
      <c r="I22" s="163"/>
      <c r="J22" s="2"/>
    </row>
    <row r="23" spans="1:11">
      <c r="A23" s="152">
        <v>20</v>
      </c>
      <c r="B23" s="182" t="s">
        <v>3412</v>
      </c>
      <c r="C23" s="13" t="s">
        <v>1807</v>
      </c>
      <c r="D23" s="182" t="s">
        <v>2118</v>
      </c>
      <c r="E23" s="182"/>
      <c r="F23" s="182" t="s">
        <v>2838</v>
      </c>
      <c r="I23" s="163"/>
      <c r="J23" s="2"/>
    </row>
    <row r="24" spans="1:11">
      <c r="A24" s="152">
        <v>21</v>
      </c>
      <c r="B24" s="182" t="s">
        <v>3394</v>
      </c>
      <c r="C24" s="13" t="s">
        <v>1807</v>
      </c>
      <c r="D24" s="182" t="s">
        <v>189</v>
      </c>
      <c r="E24" s="182"/>
      <c r="F24" s="182" t="s">
        <v>3409</v>
      </c>
      <c r="H24" s="182"/>
      <c r="J24" s="163"/>
    </row>
    <row r="25" spans="1:11">
      <c r="A25" s="152">
        <v>22</v>
      </c>
      <c r="B25" s="182" t="s">
        <v>3395</v>
      </c>
      <c r="C25" s="13" t="s">
        <v>1807</v>
      </c>
      <c r="D25" s="182" t="s">
        <v>2035</v>
      </c>
      <c r="E25" s="182"/>
      <c r="F25" s="182" t="s">
        <v>3410</v>
      </c>
      <c r="H25" s="182"/>
      <c r="J25" s="163"/>
    </row>
    <row r="26" spans="1:11">
      <c r="A26" s="152">
        <v>23</v>
      </c>
      <c r="B26" s="182" t="s">
        <v>3413</v>
      </c>
      <c r="C26" s="13" t="s">
        <v>1807</v>
      </c>
      <c r="D26" s="182" t="s">
        <v>1273</v>
      </c>
      <c r="E26" s="182"/>
      <c r="F26" s="182" t="s">
        <v>3414</v>
      </c>
      <c r="H26" s="182"/>
      <c r="J26" s="163"/>
    </row>
    <row r="27" spans="1:11">
      <c r="A27" s="152">
        <v>24</v>
      </c>
      <c r="B27" s="182" t="s">
        <v>3396</v>
      </c>
      <c r="C27" s="13" t="s">
        <v>1807</v>
      </c>
      <c r="D27" s="182" t="s">
        <v>623</v>
      </c>
      <c r="E27" s="182"/>
      <c r="F27" s="182" t="s">
        <v>3402</v>
      </c>
      <c r="H27" s="182"/>
      <c r="J27" s="163"/>
      <c r="K27" s="163"/>
    </row>
    <row r="28" spans="1:11">
      <c r="A28" s="152">
        <v>25</v>
      </c>
      <c r="B28" s="182" t="s">
        <v>3391</v>
      </c>
      <c r="C28" s="13" t="s">
        <v>1807</v>
      </c>
      <c r="D28" s="182" t="s">
        <v>1927</v>
      </c>
      <c r="E28" s="182"/>
      <c r="F28" s="182" t="s">
        <v>3405</v>
      </c>
      <c r="H28" s="182"/>
      <c r="J28" s="163"/>
      <c r="K28" s="1"/>
    </row>
    <row r="29" spans="1:11">
      <c r="A29" s="152">
        <v>26</v>
      </c>
      <c r="B29" s="182" t="s">
        <v>3388</v>
      </c>
      <c r="C29" s="13" t="s">
        <v>1807</v>
      </c>
      <c r="D29" s="182" t="s">
        <v>2774</v>
      </c>
      <c r="E29" s="182"/>
      <c r="F29" s="182" t="s">
        <v>3400</v>
      </c>
      <c r="H29" s="182"/>
      <c r="J29" s="163"/>
      <c r="K29" s="163"/>
    </row>
    <row r="30" spans="1:11">
      <c r="A30" s="152">
        <v>27</v>
      </c>
      <c r="B30" s="182" t="s">
        <v>3389</v>
      </c>
      <c r="C30" s="13" t="s">
        <v>1807</v>
      </c>
      <c r="D30" s="182" t="s">
        <v>293</v>
      </c>
      <c r="E30" s="182"/>
      <c r="F30" s="182" t="s">
        <v>3403</v>
      </c>
      <c r="H30" s="182"/>
      <c r="J30" s="163"/>
    </row>
    <row r="31" spans="1:11">
      <c r="A31" s="152">
        <v>28</v>
      </c>
      <c r="B31" s="182" t="s">
        <v>3387</v>
      </c>
      <c r="C31" s="13" t="s">
        <v>1807</v>
      </c>
      <c r="D31" s="182" t="s">
        <v>2529</v>
      </c>
      <c r="E31" s="182"/>
      <c r="F31" s="182" t="s">
        <v>931</v>
      </c>
      <c r="H31" s="182"/>
      <c r="J31" s="163"/>
    </row>
    <row r="32" spans="1:11">
      <c r="A32" s="152">
        <v>29</v>
      </c>
      <c r="B32" s="182" t="s">
        <v>3398</v>
      </c>
      <c r="C32" s="13" t="s">
        <v>1807</v>
      </c>
      <c r="D32" s="182" t="s">
        <v>725</v>
      </c>
      <c r="E32" s="182"/>
      <c r="F32" s="182" t="s">
        <v>3401</v>
      </c>
      <c r="H32" s="182"/>
      <c r="J32" s="163"/>
    </row>
    <row r="33" spans="1:10">
      <c r="A33" s="152">
        <v>30</v>
      </c>
      <c r="B33" s="182" t="s">
        <v>3390</v>
      </c>
      <c r="C33" s="13" t="s">
        <v>1807</v>
      </c>
      <c r="D33" s="182" t="s">
        <v>2774</v>
      </c>
      <c r="E33" s="182"/>
      <c r="F33" s="182" t="s">
        <v>3404</v>
      </c>
      <c r="H33" s="182"/>
      <c r="J33" s="163"/>
    </row>
    <row r="34" spans="1:10">
      <c r="A34" s="152">
        <v>31</v>
      </c>
      <c r="B34" s="182" t="s">
        <v>3392</v>
      </c>
      <c r="C34" s="13" t="s">
        <v>1807</v>
      </c>
      <c r="D34" s="182" t="s">
        <v>2060</v>
      </c>
      <c r="E34" s="182"/>
      <c r="F34" s="182" t="s">
        <v>3406</v>
      </c>
      <c r="H34" s="182"/>
      <c r="J34" s="163"/>
    </row>
    <row r="35" spans="1:10">
      <c r="A35" s="152">
        <v>32</v>
      </c>
      <c r="B35" s="182" t="s">
        <v>3393</v>
      </c>
      <c r="C35" s="13" t="s">
        <v>1807</v>
      </c>
      <c r="D35" s="182" t="s">
        <v>2527</v>
      </c>
      <c r="E35" s="182"/>
      <c r="F35" s="182" t="s">
        <v>3408</v>
      </c>
      <c r="H35" s="182"/>
      <c r="J35" s="163"/>
    </row>
    <row r="36" spans="1:10">
      <c r="A36" s="152">
        <v>33</v>
      </c>
      <c r="B36" s="182" t="s">
        <v>3399</v>
      </c>
      <c r="C36" s="13" t="s">
        <v>1807</v>
      </c>
      <c r="D36" s="182" t="s">
        <v>2527</v>
      </c>
      <c r="E36" s="182"/>
      <c r="F36" s="182" t="s">
        <v>3407</v>
      </c>
      <c r="H36" s="182"/>
      <c r="J36" s="163"/>
    </row>
    <row r="37" spans="1:10">
      <c r="A37" s="152">
        <v>34</v>
      </c>
      <c r="B37" s="182" t="s">
        <v>3419</v>
      </c>
      <c r="C37" s="13" t="s">
        <v>1807</v>
      </c>
      <c r="D37" s="182" t="s">
        <v>424</v>
      </c>
      <c r="E37" s="182"/>
      <c r="F37" s="182" t="s">
        <v>1946</v>
      </c>
      <c r="H37" s="182"/>
      <c r="J37" s="163"/>
    </row>
    <row r="38" spans="1:10">
      <c r="A38" s="152">
        <v>35</v>
      </c>
      <c r="B38" s="182" t="s">
        <v>3492</v>
      </c>
      <c r="C38" s="13" t="s">
        <v>3495</v>
      </c>
      <c r="D38" s="182"/>
      <c r="E38" s="182"/>
      <c r="F38" s="182" t="s">
        <v>3491</v>
      </c>
      <c r="H38" s="182"/>
      <c r="J38" s="163"/>
    </row>
    <row r="39" spans="1:10">
      <c r="A39" s="152">
        <v>36</v>
      </c>
      <c r="B39" s="182" t="s">
        <v>3528</v>
      </c>
      <c r="C39" s="13" t="s">
        <v>1807</v>
      </c>
      <c r="D39" s="182"/>
      <c r="E39" s="182"/>
      <c r="F39" s="182" t="s">
        <v>846</v>
      </c>
      <c r="H39" s="182"/>
      <c r="J39" s="163"/>
    </row>
    <row r="40" spans="1:10">
      <c r="A40" s="152">
        <v>37</v>
      </c>
      <c r="B40" s="182"/>
      <c r="C40" s="13" t="s">
        <v>1807</v>
      </c>
      <c r="D40" s="182"/>
      <c r="E40" s="182"/>
      <c r="F40" s="182"/>
      <c r="H40" s="182"/>
    </row>
    <row r="41" spans="1:10">
      <c r="A41" s="152">
        <v>38</v>
      </c>
      <c r="B41" s="182"/>
      <c r="C41" s="13" t="s">
        <v>1807</v>
      </c>
      <c r="D41" s="182"/>
      <c r="E41" s="182"/>
      <c r="F41" s="182"/>
      <c r="H41" s="182"/>
    </row>
    <row r="42" spans="1:10">
      <c r="A42" s="163">
        <v>39</v>
      </c>
      <c r="C42" s="13" t="s">
        <v>1807</v>
      </c>
      <c r="D42" s="163"/>
      <c r="H42" s="182"/>
    </row>
    <row r="43" spans="1:10">
      <c r="A43" s="163">
        <v>40</v>
      </c>
      <c r="B43" s="163"/>
      <c r="C43" s="13" t="s">
        <v>1807</v>
      </c>
      <c r="D43" s="163"/>
      <c r="H43" s="182"/>
    </row>
    <row r="44" spans="1:10">
      <c r="A44" s="163">
        <v>41</v>
      </c>
      <c r="B44" s="163"/>
      <c r="C44" s="13" t="s">
        <v>1807</v>
      </c>
      <c r="H44" s="182"/>
    </row>
    <row r="45" spans="1:10">
      <c r="A45" s="163">
        <v>42</v>
      </c>
      <c r="B45" s="163"/>
      <c r="C45" s="13" t="s">
        <v>1807</v>
      </c>
      <c r="H45" s="182"/>
    </row>
    <row r="46" spans="1:10">
      <c r="A46" s="163">
        <v>43</v>
      </c>
      <c r="B46" s="163"/>
      <c r="C46" s="13" t="s">
        <v>1807</v>
      </c>
      <c r="D46" s="163"/>
      <c r="H46" s="182"/>
    </row>
    <row r="47" spans="1:10">
      <c r="A47" s="163">
        <v>44</v>
      </c>
      <c r="B47" s="163"/>
      <c r="C47" s="13" t="s">
        <v>1807</v>
      </c>
      <c r="D47" s="163"/>
      <c r="H47" s="182"/>
    </row>
    <row r="48" spans="1:10">
      <c r="A48" s="163">
        <v>45</v>
      </c>
      <c r="B48" s="163"/>
      <c r="C48" s="13" t="s">
        <v>1807</v>
      </c>
      <c r="D48" s="163"/>
      <c r="H48" s="182"/>
    </row>
    <row r="49" spans="1:8">
      <c r="A49" s="163">
        <v>46</v>
      </c>
      <c r="B49" s="163"/>
      <c r="C49" s="13" t="s">
        <v>1807</v>
      </c>
      <c r="D49" s="163"/>
      <c r="H49" s="182"/>
    </row>
    <row r="50" spans="1:8">
      <c r="A50" s="163">
        <v>47</v>
      </c>
      <c r="B50" s="163"/>
      <c r="C50" s="13" t="s">
        <v>1807</v>
      </c>
      <c r="H50" s="182"/>
    </row>
    <row r="51" spans="1:8">
      <c r="A51" s="163">
        <v>48</v>
      </c>
      <c r="B51" s="163"/>
      <c r="C51" s="13" t="s">
        <v>1807</v>
      </c>
      <c r="D51" s="163"/>
      <c r="H51" s="182"/>
    </row>
    <row r="52" spans="1:8">
      <c r="A52" s="163">
        <v>49</v>
      </c>
      <c r="B52" s="163"/>
      <c r="C52" s="13" t="s">
        <v>1807</v>
      </c>
      <c r="D52" s="163"/>
      <c r="H52" s="182"/>
    </row>
    <row r="53" spans="1:8">
      <c r="A53" s="163">
        <v>50</v>
      </c>
      <c r="B53" s="163"/>
      <c r="C53" s="13" t="s">
        <v>1807</v>
      </c>
      <c r="H53" s="182"/>
    </row>
    <row r="54" spans="1:8">
      <c r="A54" s="163">
        <v>51</v>
      </c>
      <c r="B54" s="163"/>
      <c r="C54" s="13" t="s">
        <v>1807</v>
      </c>
      <c r="D54" s="163"/>
    </row>
    <row r="55" spans="1:8">
      <c r="A55" s="163">
        <v>52</v>
      </c>
      <c r="B55" s="163"/>
      <c r="C55" s="13" t="s">
        <v>1807</v>
      </c>
      <c r="F55" s="163"/>
    </row>
    <row r="56" spans="1:8">
      <c r="A56" s="163">
        <v>53</v>
      </c>
      <c r="B56" s="163"/>
      <c r="C56" s="13" t="s">
        <v>1807</v>
      </c>
      <c r="D56" s="163"/>
      <c r="F56" s="163"/>
    </row>
    <row r="57" spans="1:8">
      <c r="A57" s="163">
        <v>54</v>
      </c>
      <c r="B57" s="163"/>
      <c r="C57" s="13" t="s">
        <v>1807</v>
      </c>
      <c r="D57" s="163"/>
      <c r="F57" s="163"/>
    </row>
    <row r="58" spans="1:8">
      <c r="A58" s="163"/>
    </row>
    <row r="60" spans="1:8">
      <c r="B60" s="182"/>
      <c r="C60" s="13"/>
      <c r="D60" s="182"/>
      <c r="E60" s="182"/>
      <c r="F60" s="182"/>
    </row>
    <row r="64" spans="1:8">
      <c r="B64" s="1"/>
      <c r="C64" s="13"/>
      <c r="D64" s="182"/>
      <c r="E64" s="182"/>
      <c r="F64" s="182"/>
    </row>
  </sheetData>
  <sortState ref="G25:J50">
    <sortCondition ref="H25:H50"/>
  </sortSt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enableFormatConditionsCalculation="0"/>
  <dimension ref="A1:S60"/>
  <sheetViews>
    <sheetView workbookViewId="0">
      <pane xSplit="1" ySplit="6" topLeftCell="B7" activePane="bottomRight" state="frozenSplit"/>
      <selection pane="topRight" activeCell="B52" sqref="B52"/>
      <selection pane="bottomLeft" activeCell="A2" sqref="A2"/>
      <selection pane="bottomRight" activeCell="D54" sqref="D54"/>
    </sheetView>
  </sheetViews>
  <sheetFormatPr baseColWidth="10" defaultRowHeight="13" x14ac:dyDescent="0"/>
  <cols>
    <col min="1" max="1" width="20.7109375" bestFit="1" customWidth="1"/>
    <col min="2" max="2" width="13.85546875" customWidth="1"/>
    <col min="3" max="17" width="12.7109375" customWidth="1"/>
  </cols>
  <sheetData>
    <row r="1" spans="1:19">
      <c r="A1" s="48" t="s">
        <v>2635</v>
      </c>
    </row>
    <row r="2" spans="1:19">
      <c r="A2" t="s">
        <v>394</v>
      </c>
      <c r="B2">
        <v>1</v>
      </c>
      <c r="C2">
        <v>2</v>
      </c>
      <c r="D2">
        <v>3</v>
      </c>
      <c r="E2">
        <v>4</v>
      </c>
      <c r="F2">
        <v>5</v>
      </c>
      <c r="G2">
        <v>6</v>
      </c>
      <c r="H2">
        <v>7</v>
      </c>
      <c r="I2">
        <v>8</v>
      </c>
      <c r="J2">
        <v>9</v>
      </c>
      <c r="K2">
        <v>10</v>
      </c>
      <c r="L2">
        <v>11</v>
      </c>
      <c r="M2">
        <v>12</v>
      </c>
      <c r="N2">
        <v>13</v>
      </c>
      <c r="O2">
        <v>14</v>
      </c>
      <c r="P2">
        <v>15</v>
      </c>
      <c r="Q2">
        <v>16</v>
      </c>
      <c r="R2">
        <v>17</v>
      </c>
      <c r="S2">
        <v>18</v>
      </c>
    </row>
    <row r="3" spans="1:19">
      <c r="A3" s="9" t="s">
        <v>708</v>
      </c>
      <c r="B3" s="14" t="str">
        <f>Candidates!B2</f>
        <v>John Kasich</v>
      </c>
      <c r="C3" s="13" t="str">
        <f>Candidates!B3</f>
        <v>Jeb Bush</v>
      </c>
      <c r="D3" s="67" t="str">
        <f>Candidates!B4</f>
        <v>Marco Rubio</v>
      </c>
      <c r="E3" s="9" t="str">
        <f>Candidates!B5</f>
        <v>Ted Cruz</v>
      </c>
      <c r="F3" s="9" t="str">
        <f>Candidates!B6</f>
        <v>Donald Trump</v>
      </c>
      <c r="G3" s="9" t="str">
        <f>Candidates!B7</f>
        <v>Ben Carson</v>
      </c>
      <c r="H3" s="49" t="str">
        <f>Candidates!B8</f>
        <v>Carly Fiorina</v>
      </c>
      <c r="I3" s="49" t="str">
        <f>Candidates!B9</f>
        <v>Chris Christie</v>
      </c>
      <c r="J3" s="49" t="str">
        <f>Candidates!B15</f>
        <v>Bobby Jindal</v>
      </c>
      <c r="K3" s="49" t="str">
        <f>Candidates!B10</f>
        <v>Rand Paul</v>
      </c>
      <c r="L3" s="49" t="str">
        <f>Candidates!B11</f>
        <v>Uncommitted</v>
      </c>
      <c r="M3" s="49" t="str">
        <f>Candidates!B12</f>
        <v>Write-ins</v>
      </c>
      <c r="N3" s="49" t="str">
        <f>Candidates!B13</f>
        <v>Other Candidates</v>
      </c>
      <c r="O3" s="49" t="str">
        <f>Candidates!B14</f>
        <v>Mike Huckabee</v>
      </c>
      <c r="P3" s="49" t="str">
        <f>Candidates!B16</f>
        <v>Rick Santorum</v>
      </c>
      <c r="Q3" s="49" t="str">
        <f>Candidates!B17</f>
        <v>Lindsey Graham</v>
      </c>
      <c r="R3" s="49" t="str">
        <f>Candidates!B18</f>
        <v>George Pataki</v>
      </c>
      <c r="S3" s="1" t="str">
        <f>Candidates!B19</f>
        <v>Jim Gilmore</v>
      </c>
    </row>
    <row r="4" spans="1:19">
      <c r="A4" s="9" t="s">
        <v>47</v>
      </c>
      <c r="B4" s="14" t="str">
        <f>Candidates!$C$2</f>
        <v>Republican</v>
      </c>
      <c r="C4" s="13" t="str">
        <f>Candidates!$C$3</f>
        <v>Republican</v>
      </c>
      <c r="D4" s="67" t="str">
        <f>Candidates!$C$4</f>
        <v>Republican</v>
      </c>
      <c r="E4" t="str">
        <f>Candidates!$C$5</f>
        <v>Republican</v>
      </c>
      <c r="F4" t="str">
        <f>Candidates!$C$6</f>
        <v>Republican</v>
      </c>
      <c r="G4" t="str">
        <f>Candidates!$C$7</f>
        <v>Republican</v>
      </c>
      <c r="H4" t="str">
        <f>Candidates!$C$8</f>
        <v>Republican</v>
      </c>
      <c r="I4" t="str">
        <f>Candidates!$C$9</f>
        <v>Republican</v>
      </c>
      <c r="J4" t="str">
        <f>Candidates!$C$15</f>
        <v>Republican</v>
      </c>
      <c r="K4" t="str">
        <f>Candidates!$C$10</f>
        <v>Republican</v>
      </c>
      <c r="L4" t="str">
        <f>Candidates!$C$11</f>
        <v>Republican</v>
      </c>
      <c r="M4" t="str">
        <f>Candidates!$C$12</f>
        <v>Republican</v>
      </c>
      <c r="N4" s="1" t="str">
        <f>Candidates!$C$13</f>
        <v>Republican</v>
      </c>
      <c r="O4" t="str">
        <f>Candidates!$C$14</f>
        <v>Republican</v>
      </c>
      <c r="P4" t="str">
        <f>Candidates!$C$16</f>
        <v>Republican</v>
      </c>
      <c r="Q4" t="str">
        <f>Candidates!$C$17</f>
        <v>Republican</v>
      </c>
      <c r="R4" t="str">
        <f>Candidates!$C$18</f>
        <v>Republican</v>
      </c>
      <c r="S4" t="str">
        <f>Candidates!$C$19</f>
        <v>Republican</v>
      </c>
    </row>
    <row r="5" spans="1:19">
      <c r="A5" s="9" t="s">
        <v>10</v>
      </c>
      <c r="B5" s="9" t="str">
        <f>Candidates!$D$2</f>
        <v>Ohio</v>
      </c>
      <c r="C5" s="9" t="str">
        <f>Candidates!$D$3</f>
        <v>Florida</v>
      </c>
      <c r="D5" s="9" t="str">
        <f>Candidates!$D$4</f>
        <v>Florida</v>
      </c>
      <c r="E5" t="str">
        <f>Candidates!$D$5</f>
        <v>Texas</v>
      </c>
      <c r="F5" t="str">
        <f>Candidates!$D$6</f>
        <v>New York</v>
      </c>
      <c r="G5" t="str">
        <f>Candidates!$D$7</f>
        <v>Florida</v>
      </c>
      <c r="H5" t="str">
        <f>Candidates!$D$8</f>
        <v>Virginia</v>
      </c>
      <c r="I5" t="str">
        <f>Candidates!$D$9</f>
        <v>New Jersey</v>
      </c>
      <c r="J5" t="str">
        <f>Candidates!$D$15</f>
        <v>Louisiana</v>
      </c>
      <c r="K5" t="str">
        <f>Candidates!$D$10</f>
        <v>Kentucky</v>
      </c>
      <c r="L5" t="str">
        <f>Candidates!$D$11</f>
        <v>-</v>
      </c>
      <c r="M5" t="str">
        <f>Candidates!$D$12</f>
        <v>-</v>
      </c>
      <c r="N5" s="1" t="str">
        <f>Candidates!$D$13</f>
        <v>-</v>
      </c>
      <c r="O5" t="str">
        <f>Candidates!$D$14</f>
        <v>Florida</v>
      </c>
      <c r="P5" t="str">
        <f>Candidates!$D$16</f>
        <v>Pennsylvania</v>
      </c>
      <c r="Q5" t="str">
        <f>Candidates!$D$17</f>
        <v>South Carolina</v>
      </c>
      <c r="R5" t="str">
        <f>Candidates!$D$18</f>
        <v>New York</v>
      </c>
      <c r="S5" t="str">
        <f>Candidates!$D$19</f>
        <v>Virginia</v>
      </c>
    </row>
    <row r="6" spans="1:19">
      <c r="A6" s="9" t="s">
        <v>1660</v>
      </c>
      <c r="B6" s="9" t="str">
        <f>Candidates!$F$2</f>
        <v>Kasich</v>
      </c>
      <c r="C6" s="9" t="str">
        <f>Candidates!$F$3</f>
        <v>Bush</v>
      </c>
      <c r="D6" s="9" t="str">
        <f>Candidates!$F$4</f>
        <v>Rubio</v>
      </c>
      <c r="E6" t="str">
        <f>Candidates!$F$5</f>
        <v>Cruz</v>
      </c>
      <c r="F6" t="str">
        <f>Candidates!$F$6</f>
        <v>Trump</v>
      </c>
      <c r="G6" t="str">
        <f>Candidates!$F$7</f>
        <v>Carson</v>
      </c>
      <c r="H6" t="str">
        <f>Candidates!$F$8</f>
        <v>Fiorina</v>
      </c>
      <c r="I6" t="str">
        <f>Candidates!$F$9</f>
        <v>Christie</v>
      </c>
      <c r="J6" t="str">
        <f>Candidates!$F$15</f>
        <v>Jindal</v>
      </c>
      <c r="K6" t="str">
        <f>Candidates!$F$10</f>
        <v>Paul</v>
      </c>
      <c r="L6" t="str">
        <f>Candidates!$F$11</f>
        <v>Uncommtted</v>
      </c>
      <c r="M6" t="str">
        <f>Candidates!$F$12</f>
        <v>Write-ins</v>
      </c>
      <c r="N6" s="1" t="str">
        <f>Candidates!$F$13</f>
        <v>Other</v>
      </c>
      <c r="O6" t="str">
        <f>Candidates!$F$14</f>
        <v>Huckabee</v>
      </c>
      <c r="P6" t="str">
        <f>Candidates!$F$16</f>
        <v>Santorum</v>
      </c>
      <c r="Q6" t="str">
        <f>Candidates!$F$17</f>
        <v>Graham</v>
      </c>
      <c r="R6" t="str">
        <f>Candidates!$F$18</f>
        <v>Pataki</v>
      </c>
      <c r="S6" t="str">
        <f>Candidates!$F$19</f>
        <v>Gilmore</v>
      </c>
    </row>
    <row r="7" spans="1:19">
      <c r="A7" s="9" t="s">
        <v>2179</v>
      </c>
      <c r="B7">
        <f t="shared" ref="B7:Q7" si="0">COUNTIF(B10:B60,"&lt;&gt;")-COUNTIF(B10:B60,"Write-in")</f>
        <v>0</v>
      </c>
      <c r="C7">
        <f t="shared" si="0"/>
        <v>0</v>
      </c>
      <c r="D7">
        <f t="shared" si="0"/>
        <v>0</v>
      </c>
      <c r="E7">
        <f t="shared" si="0"/>
        <v>0</v>
      </c>
      <c r="F7">
        <f t="shared" si="0"/>
        <v>0</v>
      </c>
      <c r="G7">
        <f t="shared" si="0"/>
        <v>0</v>
      </c>
      <c r="H7">
        <f t="shared" si="0"/>
        <v>0</v>
      </c>
      <c r="I7">
        <f t="shared" si="0"/>
        <v>0</v>
      </c>
      <c r="J7">
        <f t="shared" si="0"/>
        <v>0</v>
      </c>
      <c r="K7">
        <f t="shared" si="0"/>
        <v>0</v>
      </c>
      <c r="L7">
        <f t="shared" si="0"/>
        <v>0</v>
      </c>
      <c r="M7">
        <f t="shared" si="0"/>
        <v>0</v>
      </c>
      <c r="N7">
        <f t="shared" si="0"/>
        <v>0</v>
      </c>
      <c r="O7">
        <f t="shared" si="0"/>
        <v>0</v>
      </c>
      <c r="P7">
        <f t="shared" si="0"/>
        <v>0</v>
      </c>
      <c r="Q7">
        <f t="shared" si="0"/>
        <v>0</v>
      </c>
      <c r="R7">
        <f>COUNTIF(R10:R60,"&lt;&gt;")-COUNTIF(R10:R60,"Write-in")</f>
        <v>0</v>
      </c>
      <c r="S7">
        <f>COUNTIF(S10:S60,"&lt;&gt;")-COUNTIF(S10:S60,"Write-in")</f>
        <v>0</v>
      </c>
    </row>
    <row r="8" spans="1:19">
      <c r="B8" s="67"/>
    </row>
    <row r="9" spans="1:19">
      <c r="A9" s="48" t="s">
        <v>1682</v>
      </c>
    </row>
    <row r="10" spans="1:19">
      <c r="A10" t="s">
        <v>1273</v>
      </c>
      <c r="D10" s="41"/>
      <c r="E10" s="41"/>
      <c r="F10" s="41"/>
    </row>
    <row r="11" spans="1:19">
      <c r="A11" t="s">
        <v>382</v>
      </c>
      <c r="D11" s="41"/>
      <c r="E11" s="41"/>
      <c r="F11" s="41"/>
    </row>
    <row r="12" spans="1:19">
      <c r="A12" t="s">
        <v>3</v>
      </c>
      <c r="D12" s="41"/>
      <c r="E12" s="41"/>
      <c r="F12" s="41"/>
    </row>
    <row r="13" spans="1:19">
      <c r="A13" t="s">
        <v>1786</v>
      </c>
      <c r="D13" s="41"/>
      <c r="E13" s="41"/>
      <c r="F13" s="41"/>
    </row>
    <row r="14" spans="1:19">
      <c r="A14" t="s">
        <v>202</v>
      </c>
      <c r="D14" s="41"/>
      <c r="E14" s="41"/>
      <c r="F14" s="41"/>
    </row>
    <row r="15" spans="1:19">
      <c r="A15" t="s">
        <v>623</v>
      </c>
      <c r="D15" s="41"/>
      <c r="E15" s="41"/>
      <c r="F15" s="41"/>
    </row>
    <row r="16" spans="1:19">
      <c r="A16" t="s">
        <v>332</v>
      </c>
      <c r="D16" s="41"/>
      <c r="E16" s="41"/>
      <c r="F16" s="41"/>
    </row>
    <row r="17" spans="1:6">
      <c r="A17" t="s">
        <v>1703</v>
      </c>
      <c r="D17" s="41"/>
      <c r="E17" s="41"/>
      <c r="F17" s="41"/>
    </row>
    <row r="18" spans="1:6">
      <c r="A18" t="s">
        <v>2777</v>
      </c>
    </row>
    <row r="19" spans="1:6">
      <c r="A19" t="s">
        <v>2774</v>
      </c>
    </row>
    <row r="20" spans="1:6">
      <c r="A20" t="s">
        <v>3235</v>
      </c>
    </row>
    <row r="21" spans="1:6">
      <c r="A21" t="s">
        <v>677</v>
      </c>
    </row>
    <row r="22" spans="1:6">
      <c r="A22" t="s">
        <v>1277</v>
      </c>
    </row>
    <row r="23" spans="1:6">
      <c r="A23" t="s">
        <v>189</v>
      </c>
    </row>
    <row r="24" spans="1:6">
      <c r="A24" t="s">
        <v>293</v>
      </c>
    </row>
    <row r="25" spans="1:6">
      <c r="A25" t="s">
        <v>543</v>
      </c>
    </row>
    <row r="26" spans="1:6">
      <c r="A26" t="s">
        <v>2021</v>
      </c>
    </row>
    <row r="27" spans="1:6">
      <c r="A27" t="s">
        <v>2369</v>
      </c>
    </row>
    <row r="28" spans="1:6">
      <c r="A28" t="s">
        <v>875</v>
      </c>
    </row>
    <row r="29" spans="1:6">
      <c r="A29" t="s">
        <v>2067</v>
      </c>
    </row>
    <row r="30" spans="1:6">
      <c r="A30" t="s">
        <v>2449</v>
      </c>
    </row>
    <row r="31" spans="1:6">
      <c r="A31" t="s">
        <v>2527</v>
      </c>
    </row>
    <row r="32" spans="1:6">
      <c r="A32" t="s">
        <v>730</v>
      </c>
    </row>
    <row r="33" spans="1:1">
      <c r="A33" t="s">
        <v>2848</v>
      </c>
    </row>
    <row r="34" spans="1:1">
      <c r="A34" t="s">
        <v>3086</v>
      </c>
    </row>
    <row r="35" spans="1:1">
      <c r="A35" t="s">
        <v>2949</v>
      </c>
    </row>
    <row r="36" spans="1:1">
      <c r="A36" t="s">
        <v>425</v>
      </c>
    </row>
    <row r="37" spans="1:1">
      <c r="A37" t="s">
        <v>336</v>
      </c>
    </row>
    <row r="38" spans="1:1">
      <c r="A38" t="s">
        <v>1411</v>
      </c>
    </row>
    <row r="39" spans="1:1">
      <c r="A39" t="s">
        <v>2529</v>
      </c>
    </row>
    <row r="40" spans="1:1">
      <c r="A40" t="s">
        <v>1396</v>
      </c>
    </row>
    <row r="41" spans="1:1">
      <c r="A41" t="s">
        <v>1624</v>
      </c>
    </row>
    <row r="42" spans="1:1">
      <c r="A42" t="s">
        <v>1927</v>
      </c>
    </row>
    <row r="43" spans="1:1">
      <c r="A43" t="s">
        <v>2118</v>
      </c>
    </row>
    <row r="44" spans="1:1">
      <c r="A44" t="s">
        <v>1742</v>
      </c>
    </row>
    <row r="45" spans="1:1">
      <c r="A45" t="s">
        <v>725</v>
      </c>
    </row>
    <row r="46" spans="1:1">
      <c r="A46" t="s">
        <v>1598</v>
      </c>
    </row>
    <row r="47" spans="1:1">
      <c r="A47" t="s">
        <v>2405</v>
      </c>
    </row>
    <row r="48" spans="1:1">
      <c r="A48" t="s">
        <v>2035</v>
      </c>
    </row>
    <row r="49" spans="1:1">
      <c r="A49" t="s">
        <v>3134</v>
      </c>
    </row>
    <row r="50" spans="1:1">
      <c r="A50" t="s">
        <v>1611</v>
      </c>
    </row>
    <row r="51" spans="1:1">
      <c r="A51" t="s">
        <v>1111</v>
      </c>
    </row>
    <row r="52" spans="1:1">
      <c r="A52" t="s">
        <v>3008</v>
      </c>
    </row>
    <row r="53" spans="1:1">
      <c r="A53" t="s">
        <v>424</v>
      </c>
    </row>
    <row r="54" spans="1:1">
      <c r="A54" t="s">
        <v>440</v>
      </c>
    </row>
    <row r="55" spans="1:1">
      <c r="A55" t="s">
        <v>285</v>
      </c>
    </row>
    <row r="56" spans="1:1">
      <c r="A56" t="s">
        <v>1713</v>
      </c>
    </row>
    <row r="57" spans="1:1">
      <c r="A57" t="s">
        <v>637</v>
      </c>
    </row>
    <row r="58" spans="1:1">
      <c r="A58" t="s">
        <v>1593</v>
      </c>
    </row>
    <row r="59" spans="1:1">
      <c r="A59" t="s">
        <v>2060</v>
      </c>
    </row>
    <row r="60" spans="1:1">
      <c r="A60" t="s">
        <v>1335</v>
      </c>
    </row>
  </sheetData>
  <phoneticPr fontId="8"/>
  <pageMargins left="0.75" right="0.75" top="1" bottom="1" header="0.5" footer="0.5"/>
  <pageSetup paperSize="0" orientation="portrait" horizontalDpi="4294967292" verticalDpi="4294967292"/>
  <extLs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enableFormatConditionsCalculation="0"/>
  <dimension ref="A1:C7"/>
  <sheetViews>
    <sheetView workbookViewId="0">
      <selection activeCell="D55" sqref="D55"/>
    </sheetView>
  </sheetViews>
  <sheetFormatPr baseColWidth="10" defaultRowHeight="13" x14ac:dyDescent="0"/>
  <cols>
    <col min="1" max="1" width="15.140625" bestFit="1" customWidth="1"/>
    <col min="2" max="2" width="15.140625" customWidth="1"/>
    <col min="3" max="3" width="55.140625" bestFit="1" customWidth="1"/>
  </cols>
  <sheetData>
    <row r="1" spans="1:3">
      <c r="A1" s="84" t="s">
        <v>1619</v>
      </c>
      <c r="B1" s="84" t="s">
        <v>1211</v>
      </c>
      <c r="C1" s="84" t="s">
        <v>2851</v>
      </c>
    </row>
    <row r="2" spans="1:3">
      <c r="A2" s="85"/>
      <c r="B2" s="85"/>
      <c r="C2" s="85"/>
    </row>
    <row r="3" spans="1:3">
      <c r="B3" s="85"/>
    </row>
    <row r="4" spans="1:3">
      <c r="B4" s="85"/>
    </row>
    <row r="5" spans="1:3">
      <c r="B5" s="85"/>
    </row>
    <row r="6" spans="1:3">
      <c r="B6" s="85"/>
    </row>
    <row r="7" spans="1:3">
      <c r="B7" s="85"/>
    </row>
  </sheetData>
  <phoneticPr fontId="8"/>
  <pageMargins left="0.75" right="0.75" top="1" bottom="1" header="0.5" footer="0.5"/>
  <extLst>
    <ext xmlns:mx="http://schemas.microsoft.com/office/mac/excel/2008/main" uri="{64002731-A6B0-56B0-2670-7721B7C09600}">
      <mx:PLV Mode="0" OnePage="0" WScale="0"/>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7" enableFormatConditionsCalculation="0"/>
  <dimension ref="A1:AO105"/>
  <sheetViews>
    <sheetView workbookViewId="0">
      <pane xSplit="1" topLeftCell="B1" activePane="topRight" state="frozenSplit"/>
      <selection pane="topRight" activeCell="A36" sqref="A36:XFD36"/>
    </sheetView>
  </sheetViews>
  <sheetFormatPr baseColWidth="10" defaultRowHeight="13" x14ac:dyDescent="0"/>
  <cols>
    <col min="1" max="1" width="16.42578125" style="206" customWidth="1"/>
    <col min="2" max="2" width="3" style="9" customWidth="1"/>
    <col min="3" max="3" width="3.140625" style="9" customWidth="1"/>
    <col min="4" max="5" width="3" style="9" customWidth="1"/>
    <col min="6" max="7" width="14" style="9" customWidth="1"/>
    <col min="8" max="10" width="13.140625" style="9" customWidth="1"/>
    <col min="11" max="11" width="5" style="9" customWidth="1"/>
    <col min="12" max="12" width="59.5703125" style="206" bestFit="1" customWidth="1"/>
    <col min="13" max="13" width="32.140625" style="9" customWidth="1"/>
    <col min="14" max="14" width="89.28515625" style="206" customWidth="1"/>
    <col min="15" max="15" width="10.7109375" style="9"/>
    <col min="16" max="16" width="10.85546875" style="9" customWidth="1"/>
    <col min="17" max="17" width="11.85546875" style="215" customWidth="1"/>
    <col min="18" max="18" width="9.5703125" style="9" customWidth="1"/>
    <col min="19" max="19" width="10.5703125" style="9" customWidth="1"/>
    <col min="20" max="20" width="10.7109375" style="9"/>
    <col min="21" max="21" width="4.85546875" style="9" customWidth="1"/>
    <col min="22" max="22" width="2" style="206" customWidth="1"/>
    <col min="23" max="23" width="93.7109375" style="206" bestFit="1" customWidth="1"/>
    <col min="24" max="16384" width="10.7109375" style="206"/>
  </cols>
  <sheetData>
    <row r="1" spans="1:41">
      <c r="A1" s="48" t="s">
        <v>1619</v>
      </c>
      <c r="B1" s="48" t="s">
        <v>2991</v>
      </c>
      <c r="C1" s="48" t="s">
        <v>3504</v>
      </c>
      <c r="D1" s="48" t="s">
        <v>1105</v>
      </c>
      <c r="E1" s="48" t="s">
        <v>3105</v>
      </c>
      <c r="F1" s="48" t="s">
        <v>3505</v>
      </c>
      <c r="G1" s="48" t="s">
        <v>3506</v>
      </c>
      <c r="H1" s="48" t="s">
        <v>3507</v>
      </c>
      <c r="I1" s="48" t="s">
        <v>3508</v>
      </c>
      <c r="J1" s="48" t="s">
        <v>3509</v>
      </c>
      <c r="K1" s="48" t="s">
        <v>3510</v>
      </c>
      <c r="L1" s="48" t="s">
        <v>1544</v>
      </c>
      <c r="M1" s="48" t="s">
        <v>3511</v>
      </c>
      <c r="N1" s="208" t="s">
        <v>3512</v>
      </c>
      <c r="O1" s="48" t="s">
        <v>3513</v>
      </c>
      <c r="P1" s="48" t="s">
        <v>1029</v>
      </c>
      <c r="Q1" s="209" t="s">
        <v>2720</v>
      </c>
      <c r="R1" s="48" t="s">
        <v>3514</v>
      </c>
      <c r="S1" s="48" t="s">
        <v>3515</v>
      </c>
      <c r="T1" s="48" t="s">
        <v>3329</v>
      </c>
      <c r="U1" s="48" t="s">
        <v>3516</v>
      </c>
      <c r="V1" s="48"/>
      <c r="W1" s="48" t="s">
        <v>3519</v>
      </c>
    </row>
    <row r="2" spans="1:41">
      <c r="A2" s="206" t="s">
        <v>1273</v>
      </c>
      <c r="B2" s="9">
        <v>1</v>
      </c>
      <c r="F2" s="155"/>
      <c r="G2" s="155"/>
      <c r="H2" s="155"/>
      <c r="I2" s="155"/>
      <c r="J2" s="155"/>
      <c r="L2" s="9" t="s">
        <v>801</v>
      </c>
      <c r="N2" s="155" t="s">
        <v>3476</v>
      </c>
      <c r="Q2" s="217">
        <v>40978</v>
      </c>
      <c r="R2" s="9">
        <v>2016</v>
      </c>
      <c r="S2" s="155" t="s">
        <v>3517</v>
      </c>
      <c r="T2" s="217">
        <v>40996</v>
      </c>
      <c r="U2" s="155" t="s">
        <v>3518</v>
      </c>
      <c r="V2" s="155" t="s">
        <v>3455</v>
      </c>
      <c r="W2" s="9" t="s">
        <v>3475</v>
      </c>
    </row>
    <row r="3" spans="1:41" s="9" customFormat="1">
      <c r="A3" s="9" t="s">
        <v>382</v>
      </c>
      <c r="B3" s="9">
        <v>1</v>
      </c>
      <c r="F3" s="155" t="s">
        <v>3529</v>
      </c>
      <c r="L3" s="9" t="s">
        <v>3420</v>
      </c>
      <c r="M3" s="155"/>
      <c r="N3" s="155" t="s">
        <v>3430</v>
      </c>
      <c r="Q3" s="217">
        <v>40984</v>
      </c>
      <c r="R3" s="9">
        <v>2016</v>
      </c>
      <c r="S3" s="155" t="s">
        <v>3517</v>
      </c>
      <c r="T3" s="217">
        <v>40987</v>
      </c>
      <c r="U3" s="155" t="s">
        <v>3518</v>
      </c>
      <c r="V3" s="155"/>
      <c r="W3" s="9" t="s">
        <v>3429</v>
      </c>
      <c r="X3" s="206" t="s">
        <v>3577</v>
      </c>
      <c r="Y3" s="206"/>
      <c r="Z3" s="206"/>
      <c r="AA3" s="206"/>
      <c r="AB3" s="206"/>
      <c r="AC3" s="206"/>
      <c r="AD3" s="206"/>
      <c r="AE3" s="206"/>
      <c r="AF3" s="206"/>
      <c r="AG3" s="206"/>
      <c r="AH3" s="206"/>
      <c r="AI3" s="206"/>
      <c r="AJ3" s="206"/>
      <c r="AK3" s="206"/>
      <c r="AL3" s="206"/>
      <c r="AM3" s="206"/>
      <c r="AN3" s="206"/>
      <c r="AO3" s="206"/>
    </row>
    <row r="4" spans="1:41">
      <c r="A4" s="206" t="s">
        <v>3</v>
      </c>
      <c r="B4" s="9">
        <v>1</v>
      </c>
      <c r="F4" s="155"/>
      <c r="G4" s="207"/>
      <c r="H4" s="207"/>
      <c r="I4" s="207"/>
      <c r="J4" s="207"/>
      <c r="L4" s="9" t="s">
        <v>1755</v>
      </c>
      <c r="M4" s="211"/>
      <c r="N4" s="207" t="s">
        <v>3485</v>
      </c>
      <c r="O4" s="207"/>
      <c r="P4" s="207"/>
      <c r="Q4" s="219">
        <v>41002</v>
      </c>
      <c r="R4" s="9">
        <v>2016</v>
      </c>
      <c r="S4" s="155" t="s">
        <v>3517</v>
      </c>
      <c r="T4" s="217">
        <v>41004</v>
      </c>
      <c r="U4" s="155" t="s">
        <v>3518</v>
      </c>
      <c r="V4" s="206" t="s">
        <v>3455</v>
      </c>
      <c r="W4" s="206" t="s">
        <v>3484</v>
      </c>
    </row>
    <row r="5" spans="1:41">
      <c r="A5" s="206" t="s">
        <v>1786</v>
      </c>
      <c r="B5" s="9">
        <v>1</v>
      </c>
      <c r="G5" s="207"/>
      <c r="H5" s="207"/>
      <c r="I5" s="207"/>
      <c r="J5" s="207"/>
      <c r="L5" s="9" t="s">
        <v>1646</v>
      </c>
      <c r="M5" s="211"/>
      <c r="N5" s="155" t="s">
        <v>3457</v>
      </c>
      <c r="Q5" s="217">
        <v>40983</v>
      </c>
      <c r="R5" s="9">
        <v>2016</v>
      </c>
      <c r="S5" s="155" t="s">
        <v>3517</v>
      </c>
      <c r="T5" s="217">
        <v>40983</v>
      </c>
      <c r="U5" s="155" t="s">
        <v>3518</v>
      </c>
      <c r="V5" s="155" t="s">
        <v>3455</v>
      </c>
      <c r="W5" s="9" t="s">
        <v>3426</v>
      </c>
    </row>
    <row r="6" spans="1:41" s="9" customFormat="1">
      <c r="A6" s="9" t="s">
        <v>202</v>
      </c>
      <c r="B6" s="9">
        <v>1</v>
      </c>
      <c r="F6" s="155" t="s">
        <v>3563</v>
      </c>
      <c r="G6" s="155" t="s">
        <v>3564</v>
      </c>
      <c r="H6" s="155" t="s">
        <v>3547</v>
      </c>
      <c r="L6" s="9" t="s">
        <v>2470</v>
      </c>
      <c r="M6" s="155" t="s">
        <v>2346</v>
      </c>
      <c r="N6" s="155" t="s">
        <v>3565</v>
      </c>
      <c r="Q6" s="217">
        <v>41104</v>
      </c>
      <c r="R6" s="9">
        <v>2016</v>
      </c>
      <c r="S6" s="155" t="s">
        <v>3567</v>
      </c>
      <c r="T6" s="217">
        <v>41105</v>
      </c>
      <c r="U6" s="155" t="s">
        <v>1881</v>
      </c>
      <c r="V6" s="155" t="s">
        <v>3455</v>
      </c>
      <c r="W6" s="9" t="s">
        <v>3566</v>
      </c>
      <c r="X6" s="236"/>
      <c r="Y6" s="236"/>
      <c r="Z6" s="236"/>
      <c r="AA6" s="236"/>
      <c r="AB6" s="236"/>
      <c r="AC6" s="236"/>
      <c r="AD6" s="236"/>
      <c r="AE6" s="236"/>
      <c r="AF6" s="236"/>
      <c r="AG6" s="236"/>
      <c r="AH6" s="236"/>
      <c r="AI6" s="236"/>
      <c r="AJ6" s="236"/>
      <c r="AK6" s="236"/>
      <c r="AL6" s="236"/>
      <c r="AM6" s="236"/>
      <c r="AN6" s="236"/>
      <c r="AO6" s="236"/>
    </row>
    <row r="7" spans="1:41">
      <c r="A7" s="206" t="s">
        <v>623</v>
      </c>
      <c r="B7" s="9">
        <v>1</v>
      </c>
      <c r="G7" s="207"/>
      <c r="H7" s="207"/>
      <c r="I7" s="207"/>
      <c r="J7" s="207"/>
      <c r="L7" s="9" t="s">
        <v>1046</v>
      </c>
      <c r="M7" s="211"/>
      <c r="N7" s="155"/>
      <c r="O7" s="207"/>
      <c r="P7" s="207"/>
      <c r="Q7" s="217"/>
      <c r="R7" s="9">
        <v>2016</v>
      </c>
      <c r="S7" s="155" t="s">
        <v>3517</v>
      </c>
      <c r="T7" s="217"/>
      <c r="V7" s="155"/>
    </row>
    <row r="8" spans="1:41" s="233" customFormat="1">
      <c r="A8" s="233" t="s">
        <v>332</v>
      </c>
      <c r="B8" s="9">
        <v>1</v>
      </c>
      <c r="C8" s="9"/>
      <c r="D8" s="9"/>
      <c r="E8" s="9"/>
      <c r="F8" s="155" t="s">
        <v>3545</v>
      </c>
      <c r="G8" s="211" t="s">
        <v>3546</v>
      </c>
      <c r="H8" s="211" t="s">
        <v>3547</v>
      </c>
      <c r="I8" s="234"/>
      <c r="J8" s="234"/>
      <c r="K8" s="9"/>
      <c r="L8" s="9" t="s">
        <v>2895</v>
      </c>
      <c r="M8" s="155"/>
      <c r="N8" s="155" t="s">
        <v>3548</v>
      </c>
      <c r="O8" s="9"/>
      <c r="P8" s="9"/>
      <c r="Q8" s="217">
        <v>41041</v>
      </c>
      <c r="R8" s="9">
        <v>2016</v>
      </c>
      <c r="S8" s="155" t="s">
        <v>3517</v>
      </c>
      <c r="T8" s="217">
        <v>41085</v>
      </c>
      <c r="U8" s="155" t="s">
        <v>1881</v>
      </c>
      <c r="V8" s="155" t="s">
        <v>3455</v>
      </c>
      <c r="W8" s="155" t="s">
        <v>3549</v>
      </c>
    </row>
    <row r="9" spans="1:41" ht="26">
      <c r="A9" s="206" t="s">
        <v>1703</v>
      </c>
      <c r="B9" s="9">
        <v>1</v>
      </c>
      <c r="G9" s="207"/>
      <c r="H9" s="207"/>
      <c r="I9" s="207"/>
      <c r="J9" s="207"/>
      <c r="L9" s="9" t="s">
        <v>301</v>
      </c>
      <c r="M9" s="211"/>
      <c r="N9" s="213" t="s">
        <v>3523</v>
      </c>
      <c r="Q9" s="217">
        <v>41026</v>
      </c>
      <c r="R9" s="9">
        <v>2016</v>
      </c>
      <c r="S9" s="155" t="s">
        <v>3517</v>
      </c>
      <c r="T9" s="217">
        <v>41038</v>
      </c>
      <c r="U9" s="155" t="s">
        <v>3518</v>
      </c>
      <c r="V9" s="155" t="s">
        <v>3455</v>
      </c>
      <c r="W9" s="9" t="s">
        <v>3500</v>
      </c>
    </row>
    <row r="10" spans="1:41">
      <c r="A10" s="206" t="s">
        <v>2777</v>
      </c>
      <c r="B10" s="9">
        <v>1</v>
      </c>
      <c r="F10" s="155" t="s">
        <v>3529</v>
      </c>
      <c r="G10" s="207"/>
      <c r="H10" s="207"/>
      <c r="I10" s="207"/>
      <c r="J10" s="207"/>
      <c r="L10" s="155" t="s">
        <v>3562</v>
      </c>
      <c r="M10" s="211"/>
      <c r="N10" s="211" t="s">
        <v>3561</v>
      </c>
      <c r="O10" s="207"/>
      <c r="P10" s="207"/>
      <c r="Q10" s="219">
        <v>40979</v>
      </c>
      <c r="R10" s="9">
        <v>2016</v>
      </c>
      <c r="S10" s="155" t="s">
        <v>3517</v>
      </c>
      <c r="T10" s="218">
        <v>40980</v>
      </c>
      <c r="U10" s="155" t="s">
        <v>3518</v>
      </c>
      <c r="V10" s="63"/>
      <c r="W10" s="206" t="s">
        <v>3560</v>
      </c>
    </row>
    <row r="11" spans="1:41">
      <c r="A11" s="206" t="s">
        <v>2774</v>
      </c>
      <c r="B11" s="9">
        <v>1</v>
      </c>
      <c r="G11" s="207"/>
      <c r="H11" s="207"/>
      <c r="I11" s="207"/>
      <c r="J11" s="207"/>
      <c r="L11" s="9" t="s">
        <v>2618</v>
      </c>
      <c r="M11" s="211"/>
      <c r="N11" s="211" t="s">
        <v>3477</v>
      </c>
      <c r="O11" s="207"/>
      <c r="P11" s="207"/>
      <c r="Q11" s="219"/>
      <c r="R11" s="9">
        <v>2016</v>
      </c>
      <c r="S11" s="155" t="s">
        <v>3517</v>
      </c>
      <c r="T11" s="218">
        <v>40999</v>
      </c>
      <c r="U11" s="155" t="s">
        <v>3518</v>
      </c>
      <c r="V11" s="63" t="s">
        <v>3455</v>
      </c>
      <c r="W11" s="206" t="s">
        <v>3452</v>
      </c>
    </row>
    <row r="12" spans="1:41">
      <c r="A12" s="206" t="s">
        <v>3235</v>
      </c>
      <c r="B12" s="9">
        <v>1</v>
      </c>
      <c r="F12" s="155"/>
      <c r="G12" s="207"/>
      <c r="H12" s="207"/>
      <c r="I12" s="207"/>
      <c r="J12" s="207"/>
      <c r="L12" s="9" t="s">
        <v>2769</v>
      </c>
      <c r="M12" s="211"/>
      <c r="N12" s="155" t="s">
        <v>3456</v>
      </c>
      <c r="Q12" s="217">
        <v>40978</v>
      </c>
      <c r="R12" s="9">
        <v>2016</v>
      </c>
      <c r="S12" s="155" t="s">
        <v>3517</v>
      </c>
      <c r="T12" s="217">
        <v>40982</v>
      </c>
      <c r="U12" s="155" t="s">
        <v>3518</v>
      </c>
      <c r="V12" s="155" t="s">
        <v>3455</v>
      </c>
      <c r="W12" s="9" t="s">
        <v>3448</v>
      </c>
    </row>
    <row r="13" spans="1:41" s="9" customFormat="1">
      <c r="A13" s="9" t="s">
        <v>677</v>
      </c>
      <c r="B13" s="9">
        <v>1</v>
      </c>
      <c r="F13" s="155"/>
      <c r="G13" s="155"/>
      <c r="H13" s="155"/>
      <c r="L13" s="9" t="s">
        <v>1006</v>
      </c>
      <c r="M13" s="155"/>
      <c r="N13" s="155" t="s">
        <v>3479</v>
      </c>
      <c r="Q13" s="221"/>
      <c r="R13" s="9">
        <v>2016</v>
      </c>
      <c r="S13" s="155" t="s">
        <v>3517</v>
      </c>
      <c r="T13" s="217">
        <v>41000</v>
      </c>
      <c r="U13" s="155" t="s">
        <v>3518</v>
      </c>
      <c r="V13" s="155" t="s">
        <v>3455</v>
      </c>
      <c r="W13" s="9" t="s">
        <v>3480</v>
      </c>
      <c r="X13" s="206"/>
      <c r="Y13" s="206"/>
      <c r="Z13" s="206"/>
      <c r="AA13" s="206"/>
      <c r="AB13" s="206"/>
      <c r="AC13" s="206"/>
      <c r="AD13" s="206"/>
      <c r="AE13" s="206"/>
      <c r="AF13" s="206"/>
      <c r="AG13" s="206"/>
      <c r="AH13" s="206"/>
      <c r="AI13" s="206"/>
      <c r="AJ13" s="206"/>
      <c r="AK13" s="206"/>
      <c r="AL13" s="206"/>
      <c r="AM13" s="206"/>
      <c r="AN13" s="206"/>
      <c r="AO13" s="206"/>
    </row>
    <row r="14" spans="1:41">
      <c r="A14" s="206" t="s">
        <v>1277</v>
      </c>
      <c r="B14" s="9">
        <v>1</v>
      </c>
      <c r="F14" s="155"/>
      <c r="G14" s="211"/>
      <c r="H14" s="211"/>
      <c r="I14" s="207"/>
      <c r="J14" s="207"/>
      <c r="L14" s="9" t="s">
        <v>3439</v>
      </c>
      <c r="M14" s="211"/>
      <c r="N14" s="211" t="s">
        <v>3468</v>
      </c>
      <c r="O14" s="207"/>
      <c r="P14" s="207"/>
      <c r="Q14" s="219"/>
      <c r="R14" s="9">
        <v>2016</v>
      </c>
      <c r="S14" s="155" t="s">
        <v>3517</v>
      </c>
      <c r="T14" s="218">
        <v>40994</v>
      </c>
      <c r="U14" s="155" t="s">
        <v>3518</v>
      </c>
      <c r="V14" s="63" t="s">
        <v>3455</v>
      </c>
      <c r="W14" s="206" t="s">
        <v>3467</v>
      </c>
    </row>
    <row r="15" spans="1:41">
      <c r="A15" s="206" t="s">
        <v>189</v>
      </c>
      <c r="B15" s="9">
        <v>1</v>
      </c>
      <c r="G15" s="207"/>
      <c r="H15" s="207"/>
      <c r="I15" s="207"/>
      <c r="J15" s="207"/>
      <c r="L15" s="9" t="s">
        <v>2987</v>
      </c>
      <c r="M15" s="211"/>
      <c r="N15" s="211" t="s">
        <v>3494</v>
      </c>
      <c r="O15" s="207"/>
      <c r="P15" s="207"/>
      <c r="Q15" s="219"/>
      <c r="R15" s="9">
        <v>2016</v>
      </c>
      <c r="S15" s="155" t="s">
        <v>3517</v>
      </c>
      <c r="T15" s="218">
        <v>41014</v>
      </c>
      <c r="U15" s="155" t="s">
        <v>3518</v>
      </c>
      <c r="V15" s="63" t="s">
        <v>3455</v>
      </c>
      <c r="W15" s="206" t="s">
        <v>3493</v>
      </c>
    </row>
    <row r="16" spans="1:41">
      <c r="A16" s="206" t="s">
        <v>293</v>
      </c>
      <c r="B16" s="9">
        <v>1</v>
      </c>
      <c r="F16" s="155" t="s">
        <v>3529</v>
      </c>
      <c r="G16" s="207"/>
      <c r="H16" s="207"/>
      <c r="I16" s="207"/>
      <c r="J16" s="207"/>
      <c r="L16" s="9" t="s">
        <v>2823</v>
      </c>
      <c r="M16" s="211"/>
      <c r="N16" s="211" t="s">
        <v>3595</v>
      </c>
      <c r="O16" s="207"/>
      <c r="P16" s="207"/>
      <c r="Q16" s="219">
        <v>41065</v>
      </c>
      <c r="R16" s="9">
        <v>2016</v>
      </c>
      <c r="S16" s="155" t="s">
        <v>3517</v>
      </c>
      <c r="T16" s="219">
        <v>41086</v>
      </c>
      <c r="U16" s="155" t="s">
        <v>3518</v>
      </c>
      <c r="V16" s="63" t="s">
        <v>3455</v>
      </c>
      <c r="W16" s="206" t="s">
        <v>3521</v>
      </c>
    </row>
    <row r="17" spans="1:41">
      <c r="A17" s="206" t="s">
        <v>543</v>
      </c>
      <c r="B17" s="9">
        <v>1</v>
      </c>
      <c r="C17" s="206"/>
      <c r="D17" s="206"/>
      <c r="E17" s="206"/>
      <c r="F17" s="206"/>
      <c r="G17" s="207"/>
      <c r="H17" s="207"/>
      <c r="I17" s="207"/>
      <c r="J17" s="207"/>
      <c r="K17" s="206"/>
      <c r="L17" s="206" t="s">
        <v>2028</v>
      </c>
      <c r="M17" s="211"/>
      <c r="N17" s="211" t="s">
        <v>3386</v>
      </c>
      <c r="O17" s="206"/>
      <c r="P17" s="206"/>
      <c r="Q17" s="219"/>
      <c r="R17" s="9">
        <v>2016</v>
      </c>
      <c r="S17" s="155" t="s">
        <v>3517</v>
      </c>
      <c r="T17" s="218"/>
      <c r="U17" s="155" t="s">
        <v>3518</v>
      </c>
      <c r="V17" s="63"/>
    </row>
    <row r="18" spans="1:41" s="9" customFormat="1">
      <c r="A18" s="9" t="s">
        <v>2021</v>
      </c>
      <c r="B18" s="9">
        <v>1</v>
      </c>
      <c r="F18" s="155"/>
      <c r="H18" s="155"/>
      <c r="L18" s="9" t="s">
        <v>1007</v>
      </c>
      <c r="M18" s="155"/>
      <c r="N18" s="155" t="s">
        <v>3497</v>
      </c>
      <c r="Q18" s="221">
        <v>40973</v>
      </c>
      <c r="R18" s="9">
        <v>2016</v>
      </c>
      <c r="S18" s="155" t="s">
        <v>3517</v>
      </c>
      <c r="T18" s="217">
        <v>41016</v>
      </c>
      <c r="U18" s="155" t="s">
        <v>3518</v>
      </c>
      <c r="V18" s="213"/>
      <c r="W18" s="155" t="s">
        <v>3496</v>
      </c>
      <c r="X18" s="206"/>
      <c r="Y18" s="206"/>
      <c r="Z18" s="206"/>
      <c r="AA18" s="206"/>
      <c r="AB18" s="206"/>
      <c r="AC18" s="206"/>
      <c r="AD18" s="206"/>
      <c r="AE18" s="206"/>
      <c r="AF18" s="206"/>
      <c r="AG18" s="206"/>
      <c r="AH18" s="206"/>
      <c r="AI18" s="206"/>
      <c r="AJ18" s="206"/>
      <c r="AK18" s="206"/>
      <c r="AL18" s="206"/>
      <c r="AM18" s="206"/>
      <c r="AN18" s="206"/>
      <c r="AO18" s="206"/>
    </row>
    <row r="19" spans="1:41">
      <c r="A19" s="206" t="s">
        <v>2369</v>
      </c>
      <c r="B19" s="9">
        <v>1</v>
      </c>
      <c r="F19" s="155" t="s">
        <v>3529</v>
      </c>
      <c r="G19" s="207"/>
      <c r="H19" s="207"/>
      <c r="I19" s="207"/>
      <c r="J19" s="207"/>
      <c r="L19" s="9" t="s">
        <v>3433</v>
      </c>
      <c r="M19" s="207"/>
      <c r="N19" s="211" t="s">
        <v>3432</v>
      </c>
      <c r="O19" s="207"/>
      <c r="P19" s="207"/>
      <c r="Q19" s="219">
        <v>40974</v>
      </c>
      <c r="R19" s="9">
        <v>2016</v>
      </c>
      <c r="S19" s="155" t="s">
        <v>3517</v>
      </c>
      <c r="T19" s="218">
        <v>41104</v>
      </c>
      <c r="U19" s="155" t="s">
        <v>3518</v>
      </c>
      <c r="V19" s="63"/>
      <c r="W19" s="206" t="s">
        <v>3434</v>
      </c>
    </row>
    <row r="20" spans="1:41">
      <c r="A20" s="206" t="s">
        <v>875</v>
      </c>
      <c r="B20" s="9">
        <v>1</v>
      </c>
      <c r="G20" s="207"/>
      <c r="H20" s="207"/>
      <c r="I20" s="207"/>
      <c r="J20" s="207"/>
      <c r="L20" s="9" t="s">
        <v>2740</v>
      </c>
      <c r="M20" s="211"/>
      <c r="N20" s="211" t="s">
        <v>3458</v>
      </c>
      <c r="O20" s="207"/>
      <c r="P20" s="207"/>
      <c r="Q20" s="219">
        <v>40973</v>
      </c>
      <c r="R20" s="9">
        <v>2016</v>
      </c>
      <c r="S20" s="155" t="s">
        <v>3517</v>
      </c>
      <c r="T20" s="219">
        <v>40989</v>
      </c>
      <c r="U20" s="155" t="s">
        <v>3518</v>
      </c>
      <c r="V20" s="63" t="s">
        <v>3455</v>
      </c>
      <c r="W20" s="206" t="s">
        <v>3431</v>
      </c>
    </row>
    <row r="21" spans="1:41">
      <c r="A21" s="206" t="s">
        <v>2067</v>
      </c>
      <c r="B21" s="9">
        <v>1</v>
      </c>
      <c r="G21" s="207"/>
      <c r="H21" s="207"/>
      <c r="I21" s="207"/>
      <c r="J21" s="207"/>
      <c r="L21" s="9" t="s">
        <v>242</v>
      </c>
      <c r="M21" s="207"/>
      <c r="N21" s="211" t="s">
        <v>3436</v>
      </c>
      <c r="O21" s="207"/>
      <c r="P21" s="207"/>
      <c r="Q21" s="219">
        <v>40973</v>
      </c>
      <c r="R21" s="9">
        <v>2016</v>
      </c>
      <c r="S21" s="155" t="s">
        <v>3517</v>
      </c>
      <c r="T21" s="218">
        <v>40973</v>
      </c>
      <c r="U21" s="155" t="s">
        <v>3518</v>
      </c>
      <c r="V21" s="63"/>
      <c r="W21" s="206" t="s">
        <v>3435</v>
      </c>
    </row>
    <row r="22" spans="1:41">
      <c r="A22" s="206" t="s">
        <v>2449</v>
      </c>
      <c r="B22" s="9">
        <v>1</v>
      </c>
      <c r="F22" s="155" t="s">
        <v>3529</v>
      </c>
      <c r="G22" s="207"/>
      <c r="H22" s="207"/>
      <c r="I22" s="207"/>
      <c r="J22" s="207"/>
      <c r="L22" s="9" t="s">
        <v>828</v>
      </c>
      <c r="M22" s="207"/>
      <c r="N22" s="211" t="s">
        <v>3532</v>
      </c>
      <c r="O22" s="207"/>
      <c r="P22" s="207"/>
      <c r="Q22" s="218">
        <v>41059</v>
      </c>
      <c r="R22" s="9">
        <v>2016</v>
      </c>
      <c r="S22" s="155" t="s">
        <v>3517</v>
      </c>
      <c r="T22" s="218">
        <v>41066</v>
      </c>
      <c r="U22" s="155" t="s">
        <v>3518</v>
      </c>
      <c r="V22" s="63" t="s">
        <v>3455</v>
      </c>
      <c r="W22" s="206" t="s">
        <v>3533</v>
      </c>
    </row>
    <row r="23" spans="1:41">
      <c r="A23" s="206" t="s">
        <v>2527</v>
      </c>
      <c r="B23" s="9">
        <v>1</v>
      </c>
      <c r="G23" s="207"/>
      <c r="H23" s="207"/>
      <c r="I23" s="207"/>
      <c r="J23" s="207"/>
      <c r="L23" s="9" t="s">
        <v>2552</v>
      </c>
      <c r="M23" s="211"/>
      <c r="N23" s="207" t="s">
        <v>3442</v>
      </c>
      <c r="O23" s="207"/>
      <c r="P23" s="207"/>
      <c r="Q23" s="219"/>
      <c r="R23" s="9">
        <v>2016</v>
      </c>
      <c r="S23" s="155" t="s">
        <v>3517</v>
      </c>
      <c r="T23" s="218">
        <v>40978</v>
      </c>
      <c r="U23" s="155" t="s">
        <v>3518</v>
      </c>
      <c r="V23" s="63" t="s">
        <v>3455</v>
      </c>
      <c r="W23" s="206" t="s">
        <v>3441</v>
      </c>
    </row>
    <row r="24" spans="1:41">
      <c r="A24" s="206" t="s">
        <v>730</v>
      </c>
      <c r="B24" s="9">
        <v>1</v>
      </c>
      <c r="F24" s="155"/>
      <c r="G24" s="207"/>
      <c r="H24" s="207"/>
      <c r="I24" s="207"/>
      <c r="J24" s="207"/>
      <c r="L24" s="9" t="s">
        <v>1785</v>
      </c>
      <c r="M24" s="211"/>
      <c r="N24" s="155" t="s">
        <v>3440</v>
      </c>
      <c r="Q24" s="217">
        <v>40991</v>
      </c>
      <c r="R24" s="9">
        <v>2016</v>
      </c>
      <c r="S24" s="155" t="s">
        <v>3517</v>
      </c>
      <c r="T24" s="217">
        <v>41000</v>
      </c>
      <c r="U24" s="155" t="s">
        <v>3518</v>
      </c>
      <c r="V24" s="155" t="s">
        <v>3455</v>
      </c>
      <c r="W24" s="206" t="s">
        <v>3478</v>
      </c>
    </row>
    <row r="25" spans="1:41">
      <c r="A25" s="206" t="s">
        <v>2848</v>
      </c>
      <c r="B25" s="9">
        <v>1</v>
      </c>
      <c r="F25" s="155"/>
      <c r="G25" s="155"/>
      <c r="H25" s="155"/>
      <c r="I25" s="207"/>
      <c r="J25" s="207"/>
      <c r="L25" s="9" t="s">
        <v>3423</v>
      </c>
      <c r="M25" s="155"/>
      <c r="N25" s="206" t="s">
        <v>3425</v>
      </c>
      <c r="O25" s="155"/>
      <c r="P25" s="155"/>
      <c r="Q25" s="217">
        <v>40969</v>
      </c>
      <c r="R25" s="9">
        <v>2016</v>
      </c>
      <c r="S25" s="155" t="s">
        <v>3517</v>
      </c>
      <c r="T25" s="217">
        <v>40972</v>
      </c>
      <c r="U25" s="155" t="s">
        <v>3518</v>
      </c>
      <c r="W25" s="206" t="s">
        <v>3424</v>
      </c>
    </row>
    <row r="26" spans="1:41">
      <c r="A26" s="206" t="s">
        <v>3086</v>
      </c>
      <c r="B26" s="9">
        <v>1</v>
      </c>
      <c r="G26" s="207"/>
      <c r="H26" s="207"/>
      <c r="I26" s="207"/>
      <c r="J26" s="207"/>
      <c r="L26" s="9" t="s">
        <v>2041</v>
      </c>
      <c r="M26" s="207"/>
      <c r="N26" s="211" t="s">
        <v>3463</v>
      </c>
      <c r="O26" s="207"/>
      <c r="P26" s="207"/>
      <c r="Q26" s="219"/>
      <c r="R26" s="9">
        <v>2016</v>
      </c>
      <c r="S26" s="155" t="s">
        <v>3517</v>
      </c>
      <c r="T26" s="218">
        <v>40990</v>
      </c>
      <c r="U26" s="155" t="s">
        <v>3518</v>
      </c>
      <c r="V26" s="63" t="s">
        <v>3455</v>
      </c>
      <c r="W26" s="206" t="s">
        <v>3464</v>
      </c>
    </row>
    <row r="27" spans="1:41" s="9" customFormat="1">
      <c r="A27" s="9" t="s">
        <v>2949</v>
      </c>
      <c r="B27" s="9">
        <v>1</v>
      </c>
      <c r="F27" s="155"/>
      <c r="G27" s="155"/>
      <c r="H27" s="155"/>
      <c r="L27" s="9" t="s">
        <v>2794</v>
      </c>
      <c r="M27" s="155"/>
      <c r="N27" s="155" t="s">
        <v>3489</v>
      </c>
      <c r="Q27" s="221">
        <v>41010</v>
      </c>
      <c r="R27" s="9">
        <v>2016</v>
      </c>
      <c r="S27" s="155" t="s">
        <v>3517</v>
      </c>
      <c r="T27" s="217">
        <v>41010</v>
      </c>
      <c r="U27" s="155" t="s">
        <v>3518</v>
      </c>
      <c r="V27" s="155" t="s">
        <v>3455</v>
      </c>
      <c r="W27" s="155" t="s">
        <v>3490</v>
      </c>
      <c r="X27" s="206"/>
      <c r="Y27" s="206"/>
      <c r="Z27" s="206"/>
      <c r="AA27" s="206"/>
      <c r="AB27" s="206"/>
      <c r="AC27" s="206"/>
      <c r="AD27" s="206"/>
      <c r="AE27" s="206"/>
      <c r="AF27" s="206"/>
      <c r="AG27" s="206"/>
      <c r="AH27" s="206"/>
      <c r="AI27" s="206"/>
      <c r="AJ27" s="206"/>
      <c r="AK27" s="206"/>
      <c r="AL27" s="206"/>
      <c r="AM27" s="206"/>
      <c r="AN27" s="206"/>
      <c r="AO27" s="206"/>
    </row>
    <row r="28" spans="1:41">
      <c r="A28" s="9" t="s">
        <v>425</v>
      </c>
      <c r="B28" s="9">
        <v>1</v>
      </c>
      <c r="F28" s="155" t="s">
        <v>3552</v>
      </c>
      <c r="G28" s="155" t="s">
        <v>3582</v>
      </c>
      <c r="H28" s="155" t="s">
        <v>3547</v>
      </c>
      <c r="I28" s="155" t="s">
        <v>3517</v>
      </c>
      <c r="J28" s="155" t="s">
        <v>3517</v>
      </c>
      <c r="L28" s="9" t="s">
        <v>2973</v>
      </c>
      <c r="M28" s="155" t="s">
        <v>3584</v>
      </c>
      <c r="N28" s="155" t="s">
        <v>3583</v>
      </c>
      <c r="O28" s="155" t="s">
        <v>3517</v>
      </c>
      <c r="P28" s="155" t="s">
        <v>3517</v>
      </c>
      <c r="Q28" s="221" t="s">
        <v>3517</v>
      </c>
      <c r="R28" s="9">
        <v>2016</v>
      </c>
      <c r="S28" s="155" t="s">
        <v>3586</v>
      </c>
      <c r="T28" s="217">
        <v>41141</v>
      </c>
      <c r="U28" s="155" t="s">
        <v>1881</v>
      </c>
      <c r="V28" s="155" t="s">
        <v>3455</v>
      </c>
      <c r="W28" s="206" t="s">
        <v>3585</v>
      </c>
      <c r="X28" s="9" t="s">
        <v>3539</v>
      </c>
    </row>
    <row r="29" spans="1:41">
      <c r="A29" s="206" t="s">
        <v>336</v>
      </c>
      <c r="B29" s="9">
        <v>1</v>
      </c>
      <c r="C29" s="206"/>
      <c r="D29" s="206"/>
      <c r="E29" s="206"/>
      <c r="F29" s="206" t="s">
        <v>3552</v>
      </c>
      <c r="G29" s="206" t="s">
        <v>3553</v>
      </c>
      <c r="H29" s="206" t="s">
        <v>3547</v>
      </c>
      <c r="I29" s="206" t="s">
        <v>3517</v>
      </c>
      <c r="J29" s="206" t="s">
        <v>3517</v>
      </c>
      <c r="K29" s="206" t="s">
        <v>3510</v>
      </c>
      <c r="L29" s="206" t="s">
        <v>2637</v>
      </c>
      <c r="M29" s="206" t="s">
        <v>3556</v>
      </c>
      <c r="N29" s="155" t="s">
        <v>3554</v>
      </c>
      <c r="O29" s="155" t="s">
        <v>3517</v>
      </c>
      <c r="P29" s="155" t="s">
        <v>3517</v>
      </c>
      <c r="Q29" s="220" t="s">
        <v>3517</v>
      </c>
      <c r="R29" s="9">
        <v>2016</v>
      </c>
      <c r="S29" s="155" t="s">
        <v>3555</v>
      </c>
      <c r="T29" s="220">
        <v>41095</v>
      </c>
      <c r="U29" s="155" t="s">
        <v>1881</v>
      </c>
      <c r="V29" s="155" t="s">
        <v>3455</v>
      </c>
      <c r="W29" s="206" t="s">
        <v>3551</v>
      </c>
      <c r="X29" s="206" t="s">
        <v>3524</v>
      </c>
    </row>
    <row r="30" spans="1:41">
      <c r="A30" s="206" t="s">
        <v>1411</v>
      </c>
      <c r="B30" s="9">
        <v>1</v>
      </c>
      <c r="G30" s="207"/>
      <c r="H30" s="207"/>
      <c r="I30" s="207"/>
      <c r="J30" s="207"/>
      <c r="L30" s="9" t="s">
        <v>1677</v>
      </c>
      <c r="M30" s="211"/>
      <c r="N30" s="211" t="s">
        <v>3428</v>
      </c>
      <c r="O30" s="207"/>
      <c r="P30" s="207"/>
      <c r="Q30" s="219">
        <v>40962</v>
      </c>
      <c r="R30" s="9">
        <v>2016</v>
      </c>
      <c r="S30" s="155" t="s">
        <v>3517</v>
      </c>
      <c r="T30" s="218">
        <v>40962</v>
      </c>
      <c r="U30" s="155" t="s">
        <v>3518</v>
      </c>
      <c r="V30" s="63" t="s">
        <v>3455</v>
      </c>
      <c r="W30" s="206" t="s">
        <v>3427</v>
      </c>
    </row>
    <row r="31" spans="1:41">
      <c r="A31" s="206" t="s">
        <v>2529</v>
      </c>
      <c r="B31" s="9">
        <v>1</v>
      </c>
      <c r="F31" s="155"/>
      <c r="G31" s="207"/>
      <c r="H31" s="207"/>
      <c r="I31" s="207"/>
      <c r="J31" s="207"/>
      <c r="L31" s="9" t="s">
        <v>2565</v>
      </c>
      <c r="M31" s="211"/>
      <c r="N31" s="211" t="s">
        <v>3470</v>
      </c>
      <c r="O31" s="207"/>
      <c r="P31" s="207"/>
      <c r="Q31" s="219"/>
      <c r="R31" s="9">
        <v>2016</v>
      </c>
      <c r="S31" s="155" t="s">
        <v>3517</v>
      </c>
      <c r="T31" s="218">
        <v>40995</v>
      </c>
      <c r="U31" s="155" t="s">
        <v>3518</v>
      </c>
      <c r="V31" s="63" t="s">
        <v>3455</v>
      </c>
      <c r="W31" s="206" t="s">
        <v>3469</v>
      </c>
    </row>
    <row r="32" spans="1:41">
      <c r="A32" s="206" t="s">
        <v>1396</v>
      </c>
      <c r="B32" s="9">
        <v>1</v>
      </c>
      <c r="F32" s="155" t="s">
        <v>3587</v>
      </c>
      <c r="G32" s="239"/>
      <c r="H32" s="239"/>
      <c r="I32" s="239"/>
      <c r="J32" s="239"/>
      <c r="L32" s="9" t="s">
        <v>2458</v>
      </c>
      <c r="M32" s="211"/>
      <c r="N32" s="211" t="s">
        <v>3588</v>
      </c>
      <c r="O32" s="239"/>
      <c r="P32" s="239"/>
      <c r="Q32" s="219">
        <v>41128</v>
      </c>
      <c r="R32" s="9">
        <v>2016</v>
      </c>
      <c r="S32" s="155" t="s">
        <v>3517</v>
      </c>
      <c r="T32" s="218">
        <v>41141</v>
      </c>
      <c r="U32" s="155" t="s">
        <v>1881</v>
      </c>
      <c r="V32" s="63" t="s">
        <v>3455</v>
      </c>
      <c r="W32" s="238" t="s">
        <v>3589</v>
      </c>
    </row>
    <row r="33" spans="1:41">
      <c r="A33" s="206" t="s">
        <v>1624</v>
      </c>
      <c r="B33" s="9">
        <v>1</v>
      </c>
      <c r="F33" s="155" t="s">
        <v>3552</v>
      </c>
      <c r="G33" s="207"/>
      <c r="H33" s="207"/>
      <c r="I33" s="207"/>
      <c r="J33" s="207"/>
      <c r="L33" s="9" t="s">
        <v>3280</v>
      </c>
      <c r="M33" s="207"/>
      <c r="N33" s="211" t="s">
        <v>3558</v>
      </c>
      <c r="O33" s="229"/>
      <c r="P33" s="229"/>
      <c r="Q33" s="218">
        <v>41095</v>
      </c>
      <c r="R33" s="9">
        <v>2016</v>
      </c>
      <c r="S33" s="155" t="s">
        <v>3517</v>
      </c>
      <c r="T33" s="218">
        <v>41097</v>
      </c>
      <c r="U33" s="155" t="s">
        <v>1881</v>
      </c>
      <c r="V33" s="63" t="s">
        <v>3455</v>
      </c>
      <c r="W33" s="206" t="s">
        <v>3559</v>
      </c>
      <c r="X33" s="235" t="s">
        <v>3550</v>
      </c>
    </row>
    <row r="34" spans="1:41">
      <c r="A34" s="206" t="s">
        <v>1927</v>
      </c>
      <c r="B34" s="9">
        <v>1</v>
      </c>
      <c r="F34" s="155" t="s">
        <v>3525</v>
      </c>
      <c r="G34" s="207"/>
      <c r="H34" s="207"/>
      <c r="I34" s="207"/>
      <c r="J34" s="207"/>
      <c r="L34" s="9" t="s">
        <v>2630</v>
      </c>
      <c r="M34" s="207"/>
      <c r="N34" s="211" t="s">
        <v>3526</v>
      </c>
      <c r="O34" s="207"/>
      <c r="P34" s="207"/>
      <c r="Q34" s="219"/>
      <c r="R34" s="9">
        <v>2016</v>
      </c>
      <c r="S34" s="155" t="s">
        <v>3517</v>
      </c>
      <c r="T34" s="218">
        <v>41040</v>
      </c>
      <c r="U34" s="155" t="s">
        <v>3518</v>
      </c>
      <c r="V34" s="63" t="s">
        <v>3455</v>
      </c>
      <c r="W34" s="206" t="s">
        <v>3527</v>
      </c>
    </row>
    <row r="35" spans="1:41">
      <c r="A35" s="206" t="s">
        <v>2118</v>
      </c>
      <c r="B35" s="9">
        <v>1</v>
      </c>
      <c r="F35" s="155" t="s">
        <v>3529</v>
      </c>
      <c r="G35" s="207"/>
      <c r="H35" s="207"/>
      <c r="I35" s="207"/>
      <c r="J35" s="207"/>
      <c r="L35" s="9" t="s">
        <v>3157</v>
      </c>
      <c r="M35" s="211"/>
      <c r="N35" s="211" t="s">
        <v>3534</v>
      </c>
      <c r="O35" s="207"/>
      <c r="P35" s="207"/>
      <c r="Q35" s="219">
        <v>41059</v>
      </c>
      <c r="R35" s="9">
        <v>2016</v>
      </c>
      <c r="S35" s="155" t="s">
        <v>3517</v>
      </c>
      <c r="T35" s="218">
        <v>41066</v>
      </c>
      <c r="U35" s="155" t="s">
        <v>3518</v>
      </c>
      <c r="V35" s="63" t="s">
        <v>3455</v>
      </c>
      <c r="W35" s="206" t="s">
        <v>3453</v>
      </c>
    </row>
    <row r="36" spans="1:41">
      <c r="A36" s="206" t="s">
        <v>1742</v>
      </c>
      <c r="B36" s="9">
        <v>1</v>
      </c>
      <c r="G36" s="207"/>
      <c r="H36" s="207"/>
      <c r="I36" s="207"/>
      <c r="J36" s="207"/>
      <c r="L36" s="9" t="s">
        <v>195</v>
      </c>
      <c r="M36" s="207"/>
      <c r="N36" s="211"/>
      <c r="O36" s="207"/>
      <c r="P36" s="207"/>
      <c r="Q36" s="219"/>
      <c r="R36" s="9">
        <v>2016</v>
      </c>
      <c r="S36" s="155" t="s">
        <v>3517</v>
      </c>
      <c r="T36" s="218"/>
      <c r="U36" s="155" t="s">
        <v>3518</v>
      </c>
      <c r="V36" s="63"/>
    </row>
    <row r="37" spans="1:41">
      <c r="A37" s="206" t="s">
        <v>725</v>
      </c>
      <c r="B37" s="9">
        <v>1</v>
      </c>
      <c r="L37" s="9" t="s">
        <v>2673</v>
      </c>
      <c r="M37" s="207"/>
      <c r="N37" s="155" t="s">
        <v>3498</v>
      </c>
      <c r="O37" s="207"/>
      <c r="P37" s="207"/>
      <c r="Q37" s="217"/>
      <c r="R37" s="9">
        <v>2016</v>
      </c>
      <c r="S37" s="155" t="s">
        <v>3517</v>
      </c>
      <c r="T37" s="217">
        <v>41016</v>
      </c>
      <c r="U37" s="155" t="s">
        <v>3518</v>
      </c>
      <c r="V37" s="155" t="s">
        <v>3455</v>
      </c>
      <c r="W37" s="206" t="s">
        <v>3499</v>
      </c>
    </row>
    <row r="38" spans="1:41">
      <c r="A38" s="206" t="s">
        <v>1598</v>
      </c>
      <c r="B38" s="9">
        <v>1</v>
      </c>
      <c r="F38" s="155"/>
      <c r="L38" s="9" t="s">
        <v>2339</v>
      </c>
      <c r="M38" s="207"/>
      <c r="N38" s="211" t="s">
        <v>3462</v>
      </c>
      <c r="O38" s="207"/>
      <c r="P38" s="207"/>
      <c r="Q38" s="219">
        <v>40971</v>
      </c>
      <c r="R38" s="9">
        <v>2016</v>
      </c>
      <c r="S38" s="155" t="s">
        <v>3517</v>
      </c>
      <c r="T38" s="218">
        <v>40972</v>
      </c>
      <c r="U38" s="155" t="s">
        <v>3518</v>
      </c>
      <c r="V38" s="63" t="s">
        <v>3455</v>
      </c>
      <c r="W38" s="206" t="s">
        <v>3421</v>
      </c>
    </row>
    <row r="39" spans="1:41" s="231" customFormat="1">
      <c r="A39" s="231" t="s">
        <v>2405</v>
      </c>
      <c r="B39" s="9">
        <v>1</v>
      </c>
      <c r="C39" s="9"/>
      <c r="D39" s="9"/>
      <c r="E39" s="9"/>
      <c r="F39" s="155" t="s">
        <v>3525</v>
      </c>
      <c r="G39" s="9"/>
      <c r="H39" s="9"/>
      <c r="I39" s="9"/>
      <c r="J39" s="9"/>
      <c r="K39" s="9"/>
      <c r="L39" s="9" t="s">
        <v>2504</v>
      </c>
      <c r="M39" s="232"/>
      <c r="N39" s="211" t="s">
        <v>3541</v>
      </c>
      <c r="O39" s="232"/>
      <c r="P39" s="232"/>
      <c r="Q39" s="219"/>
      <c r="R39" s="9">
        <v>2016</v>
      </c>
      <c r="S39" s="155" t="s">
        <v>3517</v>
      </c>
      <c r="T39" s="219">
        <v>41077</v>
      </c>
      <c r="U39" s="155" t="s">
        <v>3518</v>
      </c>
      <c r="V39" s="63" t="s">
        <v>3455</v>
      </c>
      <c r="W39" s="9" t="s">
        <v>3542</v>
      </c>
    </row>
    <row r="40" spans="1:41">
      <c r="A40" s="206" t="s">
        <v>2035</v>
      </c>
      <c r="B40" s="9">
        <v>1</v>
      </c>
      <c r="F40" s="155"/>
      <c r="L40" s="9" t="s">
        <v>3071</v>
      </c>
      <c r="M40" s="207"/>
      <c r="N40" s="211" t="s">
        <v>3531</v>
      </c>
      <c r="Q40" s="217"/>
      <c r="R40" s="9">
        <v>2016</v>
      </c>
      <c r="S40" s="155" t="s">
        <v>3517</v>
      </c>
      <c r="T40" s="217">
        <v>41057</v>
      </c>
      <c r="U40" s="155" t="s">
        <v>3518</v>
      </c>
      <c r="V40" s="63" t="s">
        <v>3455</v>
      </c>
      <c r="W40" s="222" t="s">
        <v>3522</v>
      </c>
    </row>
    <row r="41" spans="1:41">
      <c r="A41" s="206" t="s">
        <v>2445</v>
      </c>
      <c r="B41" s="9">
        <v>1</v>
      </c>
      <c r="F41" s="155" t="s">
        <v>3529</v>
      </c>
      <c r="L41" s="9" t="s">
        <v>3330</v>
      </c>
      <c r="M41" s="211"/>
      <c r="N41" s="206" t="s">
        <v>3591</v>
      </c>
      <c r="O41" s="206"/>
      <c r="P41" s="206"/>
      <c r="Q41" s="220"/>
      <c r="R41" s="9">
        <v>2016</v>
      </c>
      <c r="S41" s="155" t="s">
        <v>3517</v>
      </c>
      <c r="T41" s="220">
        <v>41142</v>
      </c>
      <c r="U41" s="155" t="s">
        <v>3518</v>
      </c>
      <c r="V41" s="63" t="s">
        <v>3455</v>
      </c>
      <c r="W41" s="206" t="s">
        <v>3590</v>
      </c>
    </row>
    <row r="42" spans="1:41">
      <c r="A42" s="206" t="s">
        <v>3134</v>
      </c>
      <c r="B42" s="9">
        <v>1</v>
      </c>
      <c r="L42" s="9" t="s">
        <v>1543</v>
      </c>
      <c r="M42" s="211"/>
      <c r="N42" s="211" t="s">
        <v>3520</v>
      </c>
      <c r="O42" s="207"/>
      <c r="P42" s="207"/>
      <c r="Q42" s="219">
        <v>41031</v>
      </c>
      <c r="R42" s="9">
        <v>2016</v>
      </c>
      <c r="S42" s="155" t="s">
        <v>3517</v>
      </c>
      <c r="T42" s="218">
        <v>41031</v>
      </c>
      <c r="U42" s="155" t="s">
        <v>3518</v>
      </c>
      <c r="V42" s="63" t="s">
        <v>3455</v>
      </c>
      <c r="W42" s="206" t="s">
        <v>3501</v>
      </c>
    </row>
    <row r="43" spans="1:41" s="9" customFormat="1">
      <c r="A43" s="9" t="s">
        <v>1611</v>
      </c>
      <c r="B43" s="9">
        <v>1</v>
      </c>
      <c r="F43" s="155"/>
      <c r="L43" s="9" t="s">
        <v>2101</v>
      </c>
      <c r="M43" s="155"/>
      <c r="N43" s="155" t="s">
        <v>3454</v>
      </c>
      <c r="Q43" s="217">
        <v>40959</v>
      </c>
      <c r="R43" s="9">
        <v>2016</v>
      </c>
      <c r="S43" s="155" t="s">
        <v>3517</v>
      </c>
      <c r="T43" s="217">
        <v>40959</v>
      </c>
      <c r="U43" s="155" t="s">
        <v>3518</v>
      </c>
      <c r="V43" s="155" t="s">
        <v>3455</v>
      </c>
      <c r="W43" s="9" t="s">
        <v>3418</v>
      </c>
      <c r="X43" s="118"/>
      <c r="Y43" s="206"/>
      <c r="Z43" s="206"/>
      <c r="AA43" s="206"/>
      <c r="AB43" s="206"/>
      <c r="AC43" s="206"/>
      <c r="AD43" s="206"/>
      <c r="AE43" s="206"/>
      <c r="AF43" s="206"/>
      <c r="AG43" s="206"/>
      <c r="AH43" s="206"/>
      <c r="AI43" s="206"/>
      <c r="AJ43" s="206"/>
      <c r="AK43" s="206"/>
      <c r="AL43" s="206"/>
      <c r="AM43" s="206"/>
      <c r="AN43" s="206"/>
      <c r="AO43" s="206"/>
    </row>
    <row r="44" spans="1:41">
      <c r="A44" s="206" t="s">
        <v>1111</v>
      </c>
      <c r="B44" s="9">
        <v>1</v>
      </c>
      <c r="F44" s="155" t="s">
        <v>3552</v>
      </c>
      <c r="G44" s="155" t="s">
        <v>3592</v>
      </c>
      <c r="H44" s="155" t="s">
        <v>3547</v>
      </c>
      <c r="L44" s="9" t="s">
        <v>964</v>
      </c>
      <c r="M44" s="239"/>
      <c r="N44" s="211" t="s">
        <v>3593</v>
      </c>
      <c r="O44" s="239"/>
      <c r="P44" s="239"/>
      <c r="Q44" s="218">
        <v>41073</v>
      </c>
      <c r="R44" s="9">
        <v>2016</v>
      </c>
      <c r="S44" s="155" t="s">
        <v>3517</v>
      </c>
      <c r="T44" s="218">
        <v>41147</v>
      </c>
      <c r="U44" s="155" t="s">
        <v>3518</v>
      </c>
      <c r="V44" s="63" t="s">
        <v>3455</v>
      </c>
      <c r="W44" s="238" t="s">
        <v>3594</v>
      </c>
      <c r="X44" s="228" t="s">
        <v>3540</v>
      </c>
    </row>
    <row r="45" spans="1:41">
      <c r="A45" s="206" t="s">
        <v>3008</v>
      </c>
      <c r="B45" s="9">
        <v>1</v>
      </c>
      <c r="F45" s="155"/>
      <c r="L45" s="9" t="s">
        <v>3238</v>
      </c>
      <c r="M45" s="207"/>
      <c r="N45" s="211" t="s">
        <v>3481</v>
      </c>
      <c r="O45" s="207"/>
      <c r="P45" s="207"/>
      <c r="Q45" s="219">
        <v>40991</v>
      </c>
      <c r="R45" s="9">
        <v>2016</v>
      </c>
      <c r="S45" s="155" t="s">
        <v>3517</v>
      </c>
      <c r="T45" s="218">
        <v>41002</v>
      </c>
      <c r="U45" s="155" t="s">
        <v>3518</v>
      </c>
      <c r="V45" s="63" t="s">
        <v>3455</v>
      </c>
      <c r="W45" s="206" t="s">
        <v>3482</v>
      </c>
    </row>
    <row r="46" spans="1:41">
      <c r="A46" s="206" t="s">
        <v>424</v>
      </c>
      <c r="B46" s="9">
        <v>1</v>
      </c>
      <c r="F46" s="155"/>
      <c r="L46" s="9" t="s">
        <v>2657</v>
      </c>
      <c r="M46" s="211"/>
      <c r="N46" s="211" t="s">
        <v>3460</v>
      </c>
      <c r="O46" s="207"/>
      <c r="P46" s="207"/>
      <c r="Q46" s="219">
        <v>40971</v>
      </c>
      <c r="R46" s="9">
        <v>2016</v>
      </c>
      <c r="S46" s="155" t="s">
        <v>3517</v>
      </c>
      <c r="T46" s="218">
        <v>40989</v>
      </c>
      <c r="U46" s="155" t="s">
        <v>3518</v>
      </c>
      <c r="V46" s="63" t="s">
        <v>3455</v>
      </c>
      <c r="W46" s="206" t="s">
        <v>3459</v>
      </c>
    </row>
    <row r="47" spans="1:41">
      <c r="A47" s="206" t="s">
        <v>440</v>
      </c>
      <c r="B47" s="9">
        <v>1</v>
      </c>
      <c r="F47" s="155" t="s">
        <v>3580</v>
      </c>
      <c r="L47" s="9" t="s">
        <v>3487</v>
      </c>
      <c r="M47" s="207"/>
      <c r="N47" s="211" t="s">
        <v>3581</v>
      </c>
      <c r="O47" s="207"/>
      <c r="P47" s="207"/>
      <c r="Q47" s="219"/>
      <c r="R47" s="9">
        <v>2016</v>
      </c>
      <c r="S47" s="155" t="s">
        <v>3517</v>
      </c>
      <c r="T47" s="218">
        <v>41117</v>
      </c>
      <c r="U47" s="155" t="s">
        <v>3518</v>
      </c>
      <c r="V47" s="63" t="s">
        <v>3455</v>
      </c>
    </row>
    <row r="48" spans="1:41">
      <c r="A48" s="206" t="s">
        <v>285</v>
      </c>
      <c r="B48" s="9">
        <v>1</v>
      </c>
      <c r="L48" s="9" t="s">
        <v>2457</v>
      </c>
      <c r="M48" s="211"/>
      <c r="N48" s="211" t="s">
        <v>3473</v>
      </c>
      <c r="O48" s="207"/>
      <c r="P48" s="207"/>
      <c r="Q48" s="219"/>
      <c r="R48" s="9">
        <v>2016</v>
      </c>
      <c r="S48" s="155" t="s">
        <v>3517</v>
      </c>
      <c r="T48" s="218">
        <v>40996</v>
      </c>
      <c r="U48" s="155" t="s">
        <v>3518</v>
      </c>
      <c r="V48" s="63" t="s">
        <v>3455</v>
      </c>
      <c r="W48" s="206" t="s">
        <v>3474</v>
      </c>
    </row>
    <row r="49" spans="1:41" s="9" customFormat="1">
      <c r="A49" s="9" t="s">
        <v>1713</v>
      </c>
      <c r="B49" s="9">
        <v>1</v>
      </c>
      <c r="F49" s="155"/>
      <c r="G49" s="155"/>
      <c r="H49" s="155"/>
      <c r="I49" s="155"/>
      <c r="J49" s="155"/>
      <c r="L49" s="9" t="s">
        <v>1121</v>
      </c>
      <c r="M49" s="155"/>
      <c r="N49" s="211" t="s">
        <v>3461</v>
      </c>
      <c r="O49" s="207"/>
      <c r="P49" s="207"/>
      <c r="Q49" s="219"/>
      <c r="R49" s="9">
        <v>2016</v>
      </c>
      <c r="S49" s="155" t="s">
        <v>3517</v>
      </c>
      <c r="T49" s="218">
        <v>40990</v>
      </c>
      <c r="U49" s="155" t="s">
        <v>3518</v>
      </c>
      <c r="V49" s="63" t="s">
        <v>3455</v>
      </c>
      <c r="W49" s="9" t="s">
        <v>3422</v>
      </c>
      <c r="X49" s="206"/>
      <c r="Y49" s="206"/>
      <c r="Z49" s="206"/>
      <c r="AA49" s="206"/>
      <c r="AB49" s="206"/>
      <c r="AC49" s="206"/>
      <c r="AD49" s="206"/>
      <c r="AE49" s="206"/>
      <c r="AF49" s="206"/>
      <c r="AG49" s="206"/>
      <c r="AH49" s="206"/>
      <c r="AI49" s="206"/>
      <c r="AJ49" s="206"/>
      <c r="AK49" s="206"/>
      <c r="AL49" s="206"/>
      <c r="AM49" s="206"/>
      <c r="AN49" s="206"/>
      <c r="AO49" s="206"/>
    </row>
    <row r="50" spans="1:41">
      <c r="A50" s="206" t="s">
        <v>637</v>
      </c>
      <c r="B50" s="9">
        <v>1</v>
      </c>
      <c r="F50" s="155" t="s">
        <v>3537</v>
      </c>
      <c r="L50" s="155" t="s">
        <v>3557</v>
      </c>
      <c r="M50" s="211"/>
      <c r="N50" s="213" t="s">
        <v>3536</v>
      </c>
      <c r="O50" s="207"/>
      <c r="P50" s="207"/>
      <c r="Q50" s="220">
        <v>41067</v>
      </c>
      <c r="R50" s="9">
        <v>2016</v>
      </c>
      <c r="S50" s="155" t="s">
        <v>3517</v>
      </c>
      <c r="T50" s="220">
        <v>41096</v>
      </c>
      <c r="U50" s="155" t="s">
        <v>3518</v>
      </c>
      <c r="V50" s="63" t="s">
        <v>3455</v>
      </c>
      <c r="W50" s="9" t="s">
        <v>3535</v>
      </c>
    </row>
    <row r="51" spans="1:41" s="224" customFormat="1">
      <c r="A51" s="224" t="s">
        <v>1593</v>
      </c>
      <c r="B51" s="9">
        <v>1</v>
      </c>
      <c r="C51" s="9"/>
      <c r="D51" s="9"/>
      <c r="E51" s="9"/>
      <c r="F51" s="155" t="s">
        <v>3529</v>
      </c>
      <c r="G51" s="9"/>
      <c r="H51" s="9"/>
      <c r="I51" s="9"/>
      <c r="J51" s="9"/>
      <c r="K51" s="9"/>
      <c r="L51" s="9" t="s">
        <v>88</v>
      </c>
      <c r="M51" s="211"/>
      <c r="N51" s="211" t="s">
        <v>3544</v>
      </c>
      <c r="O51" s="9"/>
      <c r="P51" s="9"/>
      <c r="Q51" s="217"/>
      <c r="R51" s="9">
        <v>2016</v>
      </c>
      <c r="S51" s="155" t="s">
        <v>3517</v>
      </c>
      <c r="T51" s="217">
        <v>41077</v>
      </c>
      <c r="U51" s="155" t="s">
        <v>3518</v>
      </c>
      <c r="V51" s="213" t="s">
        <v>3455</v>
      </c>
      <c r="W51" s="9" t="s">
        <v>3543</v>
      </c>
    </row>
    <row r="52" spans="1:41">
      <c r="A52" s="206" t="s">
        <v>2060</v>
      </c>
      <c r="B52" s="9">
        <v>1</v>
      </c>
      <c r="L52" s="206" t="s">
        <v>969</v>
      </c>
      <c r="N52" s="206" t="s">
        <v>3502</v>
      </c>
      <c r="Q52" s="217"/>
      <c r="R52" s="9">
        <v>2016</v>
      </c>
      <c r="S52" s="155" t="s">
        <v>3517</v>
      </c>
      <c r="T52" s="217">
        <v>42487</v>
      </c>
      <c r="U52" s="155" t="s">
        <v>3518</v>
      </c>
      <c r="V52" s="206" t="s">
        <v>3455</v>
      </c>
      <c r="W52" s="206" t="s">
        <v>3503</v>
      </c>
    </row>
    <row r="53" spans="1:41">
      <c r="A53" s="206" t="s">
        <v>1335</v>
      </c>
      <c r="B53" s="9">
        <v>1</v>
      </c>
      <c r="L53" s="206" t="s">
        <v>1045</v>
      </c>
      <c r="N53" s="206" t="s">
        <v>3447</v>
      </c>
      <c r="Q53" s="217"/>
      <c r="R53" s="9">
        <v>2016</v>
      </c>
      <c r="S53" s="155" t="s">
        <v>3517</v>
      </c>
      <c r="T53" s="217">
        <v>42455</v>
      </c>
      <c r="U53" s="155" t="s">
        <v>3518</v>
      </c>
      <c r="V53" s="206" t="s">
        <v>3455</v>
      </c>
      <c r="W53" s="206" t="s">
        <v>3446</v>
      </c>
    </row>
    <row r="54" spans="1:41">
      <c r="A54" s="206" t="s">
        <v>2756</v>
      </c>
      <c r="B54" s="9">
        <v>1</v>
      </c>
      <c r="L54" s="206" t="s">
        <v>3444</v>
      </c>
      <c r="N54" s="206" t="s">
        <v>3445</v>
      </c>
      <c r="Q54" s="217">
        <v>40978</v>
      </c>
      <c r="R54" s="9">
        <v>2016</v>
      </c>
      <c r="S54" s="155" t="s">
        <v>3517</v>
      </c>
      <c r="T54" s="217">
        <v>42441</v>
      </c>
      <c r="U54" s="155" t="s">
        <v>3518</v>
      </c>
      <c r="W54" s="206" t="s">
        <v>3443</v>
      </c>
    </row>
    <row r="55" spans="1:41">
      <c r="A55" s="206" t="s">
        <v>3324</v>
      </c>
      <c r="B55" s="9">
        <v>1</v>
      </c>
      <c r="L55" s="206" t="s">
        <v>3450</v>
      </c>
      <c r="N55" s="206" t="s">
        <v>3449</v>
      </c>
      <c r="Q55" s="217">
        <v>40982</v>
      </c>
      <c r="R55" s="9">
        <v>2016</v>
      </c>
      <c r="S55" s="155" t="s">
        <v>3517</v>
      </c>
      <c r="T55" s="217">
        <v>42444</v>
      </c>
      <c r="U55" s="155" t="s">
        <v>3518</v>
      </c>
      <c r="W55" s="206" t="s">
        <v>3451</v>
      </c>
    </row>
    <row r="56" spans="1:41">
      <c r="F56" s="155"/>
      <c r="G56" s="155"/>
      <c r="H56" s="155"/>
      <c r="I56" s="155"/>
      <c r="J56" s="155"/>
      <c r="K56" s="155"/>
      <c r="L56" s="9"/>
      <c r="M56" s="155"/>
      <c r="O56" s="155"/>
      <c r="P56" s="155"/>
      <c r="Q56" s="216"/>
      <c r="S56" s="155"/>
      <c r="T56" s="210"/>
      <c r="U56" s="155"/>
    </row>
    <row r="57" spans="1:41" s="9" customFormat="1">
      <c r="M57" s="155"/>
      <c r="N57" s="155"/>
      <c r="Q57" s="210"/>
      <c r="T57" s="210"/>
      <c r="V57" s="155"/>
      <c r="X57" s="206"/>
      <c r="Y57" s="206"/>
      <c r="Z57" s="206"/>
      <c r="AA57" s="206"/>
      <c r="AB57" s="206"/>
      <c r="AC57" s="206"/>
      <c r="AD57" s="206"/>
      <c r="AE57" s="206"/>
      <c r="AF57" s="206"/>
      <c r="AG57" s="206"/>
      <c r="AH57" s="206"/>
      <c r="AI57" s="206"/>
      <c r="AJ57" s="206"/>
      <c r="AK57" s="206"/>
      <c r="AL57" s="206"/>
      <c r="AM57" s="206"/>
      <c r="AN57" s="206"/>
      <c r="AO57" s="206"/>
    </row>
    <row r="58" spans="1:41">
      <c r="F58" s="155"/>
      <c r="G58" s="207"/>
      <c r="H58" s="207"/>
      <c r="I58" s="207"/>
      <c r="J58" s="207"/>
      <c r="L58" s="9"/>
      <c r="M58" s="155"/>
      <c r="N58" s="155"/>
      <c r="O58" s="155"/>
      <c r="P58" s="155"/>
      <c r="Q58" s="210"/>
      <c r="S58" s="155"/>
      <c r="T58" s="210"/>
      <c r="U58" s="155"/>
    </row>
    <row r="59" spans="1:41">
      <c r="G59" s="207"/>
      <c r="H59" s="207"/>
      <c r="I59" s="207"/>
      <c r="J59" s="207"/>
      <c r="L59" s="9"/>
      <c r="M59" s="211"/>
      <c r="N59" s="155"/>
      <c r="Q59" s="210"/>
      <c r="T59" s="210"/>
      <c r="V59" s="155"/>
      <c r="W59" s="9"/>
    </row>
    <row r="60" spans="1:41" s="9" customFormat="1">
      <c r="F60" s="155"/>
      <c r="G60" s="155"/>
      <c r="H60" s="155"/>
      <c r="M60" s="155"/>
      <c r="N60" s="155"/>
      <c r="Q60" s="210"/>
      <c r="S60" s="155"/>
      <c r="T60" s="210"/>
      <c r="U60" s="155"/>
      <c r="V60" s="155"/>
      <c r="X60" s="206"/>
      <c r="Y60" s="206"/>
      <c r="Z60" s="206"/>
      <c r="AA60" s="206"/>
      <c r="AB60" s="206"/>
      <c r="AC60" s="206"/>
      <c r="AD60" s="206"/>
      <c r="AE60" s="206"/>
      <c r="AF60" s="206"/>
      <c r="AG60" s="206"/>
      <c r="AH60" s="206"/>
      <c r="AI60" s="206"/>
      <c r="AJ60" s="206"/>
      <c r="AK60" s="206"/>
      <c r="AL60" s="206"/>
      <c r="AM60" s="206"/>
      <c r="AN60" s="206"/>
      <c r="AO60" s="206"/>
    </row>
    <row r="61" spans="1:41">
      <c r="E61" s="155"/>
      <c r="F61" s="155"/>
      <c r="G61" s="207"/>
      <c r="H61" s="207"/>
      <c r="I61" s="207"/>
      <c r="J61" s="207"/>
      <c r="L61" s="9"/>
      <c r="M61" s="155"/>
      <c r="O61" s="155"/>
      <c r="P61" s="155"/>
      <c r="Q61" s="216"/>
      <c r="R61" s="155"/>
      <c r="T61" s="210"/>
      <c r="U61" s="155"/>
      <c r="V61" s="155"/>
    </row>
    <row r="62" spans="1:41">
      <c r="A62" s="48" t="s">
        <v>3332</v>
      </c>
      <c r="F62" s="155"/>
      <c r="G62" s="207"/>
      <c r="H62" s="207"/>
      <c r="I62" s="207"/>
      <c r="J62" s="207"/>
      <c r="L62" s="9"/>
      <c r="M62" s="155"/>
      <c r="N62" s="155"/>
      <c r="O62" s="155"/>
      <c r="P62" s="155"/>
      <c r="Q62" s="210"/>
      <c r="S62" s="155"/>
      <c r="T62" s="210"/>
    </row>
    <row r="63" spans="1:41">
      <c r="A63" s="206" t="s">
        <v>2774</v>
      </c>
      <c r="E63" s="155"/>
      <c r="G63" s="207"/>
      <c r="H63" s="207"/>
      <c r="I63" s="207"/>
      <c r="J63" s="207"/>
      <c r="L63" s="9" t="s">
        <v>2618</v>
      </c>
      <c r="M63" s="155"/>
      <c r="N63" s="206" t="s">
        <v>3317</v>
      </c>
      <c r="O63" s="155"/>
      <c r="P63" s="155"/>
      <c r="Q63" s="216"/>
      <c r="R63" s="155"/>
      <c r="S63" s="155"/>
      <c r="T63" s="217">
        <v>40957</v>
      </c>
      <c r="W63" s="206" t="s">
        <v>3318</v>
      </c>
    </row>
    <row r="64" spans="1:41">
      <c r="F64" s="155"/>
      <c r="G64" s="207"/>
      <c r="H64" s="207"/>
      <c r="I64" s="207"/>
      <c r="J64" s="207"/>
      <c r="M64" s="155"/>
      <c r="O64" s="155"/>
      <c r="P64" s="155"/>
      <c r="Q64" s="210"/>
      <c r="S64" s="155"/>
      <c r="T64" s="217"/>
      <c r="U64" s="155"/>
    </row>
    <row r="65" spans="1:23">
      <c r="A65" s="206" t="s">
        <v>2529</v>
      </c>
      <c r="E65" s="155"/>
      <c r="G65" s="207"/>
      <c r="H65" s="207"/>
      <c r="I65" s="207"/>
      <c r="J65" s="207"/>
      <c r="L65" s="9" t="s">
        <v>2565</v>
      </c>
      <c r="M65" s="211"/>
      <c r="N65" s="63" t="s">
        <v>3319</v>
      </c>
      <c r="O65" s="207"/>
      <c r="P65" s="207"/>
      <c r="Q65" s="212"/>
      <c r="S65" s="207"/>
      <c r="T65" s="217">
        <v>40957</v>
      </c>
      <c r="V65" s="63"/>
      <c r="W65" s="206" t="s">
        <v>3320</v>
      </c>
    </row>
    <row r="66" spans="1:23">
      <c r="E66" s="155"/>
      <c r="F66" s="155"/>
      <c r="G66" s="207"/>
      <c r="H66" s="207"/>
      <c r="I66" s="207"/>
      <c r="J66" s="207"/>
      <c r="M66" s="211"/>
      <c r="Q66" s="210"/>
      <c r="S66" s="155"/>
      <c r="T66" s="217"/>
      <c r="V66" s="155"/>
      <c r="W66" s="9"/>
    </row>
    <row r="67" spans="1:23" s="9" customFormat="1">
      <c r="A67" s="206"/>
      <c r="E67" s="155"/>
      <c r="F67" s="155"/>
      <c r="G67" s="155"/>
      <c r="H67" s="155"/>
      <c r="L67" s="206"/>
      <c r="M67" s="155"/>
      <c r="N67" s="206"/>
      <c r="Q67" s="190"/>
      <c r="S67" s="155"/>
      <c r="T67" s="217"/>
      <c r="V67" s="155"/>
    </row>
    <row r="68" spans="1:23">
      <c r="A68" s="206" t="s">
        <v>1611</v>
      </c>
      <c r="F68" s="155"/>
      <c r="G68" s="211"/>
      <c r="H68" s="211"/>
      <c r="I68" s="207"/>
      <c r="J68" s="207"/>
      <c r="L68" s="9" t="s">
        <v>2101</v>
      </c>
      <c r="M68" s="207"/>
      <c r="N68" s="63" t="s">
        <v>3315</v>
      </c>
      <c r="O68" s="207"/>
      <c r="P68" s="207"/>
      <c r="Q68" s="212"/>
      <c r="S68" s="211"/>
      <c r="T68" s="217">
        <v>40939</v>
      </c>
      <c r="U68" s="155"/>
      <c r="V68" s="63"/>
    </row>
    <row r="69" spans="1:23">
      <c r="F69" s="155"/>
      <c r="G69" s="207"/>
      <c r="H69" s="207"/>
      <c r="I69" s="207"/>
      <c r="J69" s="207"/>
      <c r="L69" s="9"/>
      <c r="M69" s="155"/>
      <c r="O69" s="155"/>
      <c r="P69" s="155"/>
      <c r="Q69" s="216"/>
      <c r="S69" s="155"/>
      <c r="T69" s="217"/>
      <c r="U69" s="155"/>
    </row>
    <row r="70" spans="1:23">
      <c r="F70" s="155"/>
      <c r="G70" s="155"/>
      <c r="H70" s="155"/>
      <c r="I70" s="155"/>
      <c r="J70" s="155"/>
      <c r="K70" s="155"/>
      <c r="L70" s="9"/>
      <c r="M70" s="155"/>
      <c r="N70" s="155"/>
      <c r="O70" s="155"/>
      <c r="P70" s="155"/>
      <c r="Q70" s="210"/>
      <c r="S70" s="155"/>
      <c r="T70" s="210"/>
      <c r="U70" s="155"/>
      <c r="V70" s="155"/>
    </row>
    <row r="71" spans="1:23">
      <c r="B71" s="206"/>
      <c r="C71" s="206"/>
      <c r="D71" s="206"/>
      <c r="E71" s="155"/>
      <c r="F71" s="206"/>
      <c r="G71" s="207"/>
      <c r="H71" s="207"/>
      <c r="I71" s="207"/>
      <c r="J71" s="207"/>
      <c r="K71" s="206"/>
      <c r="M71" s="155"/>
      <c r="N71" s="155"/>
      <c r="O71" s="155"/>
      <c r="P71" s="155"/>
      <c r="Q71" s="216"/>
      <c r="R71" s="155"/>
      <c r="S71" s="155"/>
      <c r="T71" s="210"/>
      <c r="U71" s="155"/>
      <c r="V71" s="155"/>
    </row>
    <row r="73" spans="1:23">
      <c r="F73" s="155"/>
      <c r="G73" s="155"/>
      <c r="H73" s="155"/>
      <c r="I73" s="155"/>
      <c r="J73" s="155"/>
      <c r="K73" s="155"/>
      <c r="L73" s="9"/>
      <c r="M73" s="155"/>
      <c r="O73" s="155"/>
      <c r="P73" s="155"/>
      <c r="Q73" s="216"/>
      <c r="S73" s="155"/>
      <c r="T73" s="210"/>
      <c r="U73" s="155"/>
      <c r="V73" s="155"/>
    </row>
    <row r="74" spans="1:23">
      <c r="E74" s="155"/>
      <c r="G74" s="207"/>
      <c r="H74" s="207"/>
      <c r="I74" s="207"/>
      <c r="J74" s="207"/>
      <c r="L74" s="9"/>
      <c r="M74" s="155"/>
      <c r="O74" s="155"/>
      <c r="P74" s="155"/>
      <c r="Q74" s="216"/>
      <c r="R74" s="155"/>
      <c r="S74" s="155"/>
      <c r="T74" s="210"/>
      <c r="U74" s="155"/>
      <c r="V74" s="155"/>
    </row>
    <row r="75" spans="1:23">
      <c r="F75" s="155"/>
      <c r="G75" s="207"/>
      <c r="H75" s="207"/>
      <c r="I75" s="207"/>
      <c r="J75" s="207"/>
      <c r="L75" s="9"/>
      <c r="M75" s="207"/>
      <c r="N75" s="211"/>
      <c r="O75" s="211"/>
      <c r="P75" s="211"/>
      <c r="Q75" s="210"/>
      <c r="S75" s="155"/>
      <c r="T75" s="210"/>
      <c r="U75" s="155"/>
      <c r="V75" s="155"/>
    </row>
    <row r="76" spans="1:23">
      <c r="F76" s="155"/>
      <c r="G76" s="207"/>
      <c r="H76" s="207"/>
      <c r="I76" s="207"/>
      <c r="J76" s="207"/>
      <c r="L76" s="9"/>
      <c r="M76" s="211"/>
      <c r="O76" s="155"/>
      <c r="P76" s="155"/>
      <c r="Q76" s="210"/>
      <c r="S76" s="155"/>
      <c r="T76" s="190"/>
      <c r="U76" s="155"/>
    </row>
    <row r="77" spans="1:23">
      <c r="G77" s="207"/>
      <c r="H77" s="207"/>
      <c r="I77" s="207"/>
      <c r="J77" s="207"/>
      <c r="L77" s="9"/>
      <c r="M77" s="155"/>
      <c r="N77" s="211"/>
      <c r="O77" s="207"/>
      <c r="P77" s="207"/>
      <c r="Q77" s="212"/>
      <c r="S77" s="207"/>
      <c r="T77" s="214"/>
      <c r="V77" s="63"/>
    </row>
    <row r="78" spans="1:23">
      <c r="M78" s="155"/>
      <c r="Q78" s="210"/>
      <c r="S78" s="211"/>
      <c r="T78" s="210"/>
    </row>
    <row r="79" spans="1:23">
      <c r="E79" s="155"/>
      <c r="F79" s="155"/>
      <c r="G79" s="155"/>
      <c r="H79" s="155"/>
      <c r="I79" s="155"/>
      <c r="J79" s="155"/>
      <c r="K79" s="155"/>
      <c r="L79" s="9"/>
      <c r="M79" s="155"/>
      <c r="O79" s="155"/>
      <c r="P79" s="155"/>
      <c r="Q79" s="210"/>
      <c r="S79" s="155"/>
      <c r="T79" s="210"/>
      <c r="U79" s="155"/>
    </row>
    <row r="81" spans="1:23" s="9" customFormat="1">
      <c r="F81" s="155"/>
      <c r="G81" s="155"/>
      <c r="H81" s="155"/>
      <c r="M81" s="155"/>
      <c r="N81" s="155"/>
      <c r="Q81" s="190"/>
      <c r="S81" s="155"/>
      <c r="T81" s="210"/>
      <c r="U81" s="155"/>
      <c r="V81" s="155"/>
      <c r="W81" s="155"/>
    </row>
    <row r="82" spans="1:23">
      <c r="A82" s="9"/>
      <c r="E82" s="155"/>
      <c r="F82" s="155"/>
      <c r="G82" s="155"/>
      <c r="H82" s="155"/>
      <c r="L82" s="9"/>
      <c r="M82" s="155"/>
      <c r="N82" s="155"/>
      <c r="Q82" s="190"/>
      <c r="S82" s="155"/>
      <c r="T82" s="210"/>
      <c r="U82" s="155"/>
      <c r="V82" s="155"/>
      <c r="W82" s="9"/>
    </row>
    <row r="83" spans="1:23">
      <c r="F83" s="155"/>
      <c r="G83" s="155"/>
      <c r="H83" s="155"/>
      <c r="I83" s="155"/>
      <c r="J83" s="155"/>
      <c r="K83" s="155"/>
      <c r="O83" s="155"/>
      <c r="P83" s="155"/>
      <c r="Q83" s="210"/>
      <c r="S83" s="155"/>
      <c r="T83" s="210"/>
      <c r="U83" s="155"/>
    </row>
    <row r="84" spans="1:23">
      <c r="E84" s="155"/>
      <c r="F84" s="155"/>
      <c r="G84" s="155"/>
      <c r="H84" s="155"/>
      <c r="I84" s="155"/>
      <c r="J84" s="155"/>
      <c r="K84" s="155"/>
      <c r="L84" s="9"/>
      <c r="M84" s="155"/>
      <c r="O84" s="155"/>
      <c r="P84" s="155"/>
      <c r="Q84" s="210"/>
      <c r="R84" s="155"/>
      <c r="S84" s="155"/>
      <c r="T84" s="210"/>
      <c r="U84" s="155"/>
    </row>
    <row r="85" spans="1:23">
      <c r="E85" s="155"/>
      <c r="F85" s="155"/>
      <c r="G85" s="207"/>
      <c r="H85" s="207"/>
      <c r="I85" s="207"/>
      <c r="J85" s="207"/>
      <c r="L85" s="9"/>
      <c r="M85" s="155"/>
      <c r="O85" s="155"/>
      <c r="P85" s="155"/>
      <c r="Q85" s="210"/>
      <c r="R85" s="155"/>
      <c r="S85" s="155"/>
      <c r="T85" s="210"/>
      <c r="U85" s="155"/>
    </row>
    <row r="86" spans="1:23">
      <c r="B86" s="155"/>
      <c r="F86" s="155"/>
      <c r="G86" s="207"/>
      <c r="H86" s="207"/>
      <c r="I86" s="207"/>
      <c r="J86" s="207"/>
      <c r="L86" s="9"/>
      <c r="M86" s="155"/>
      <c r="O86" s="155"/>
      <c r="P86" s="155"/>
      <c r="Q86" s="210"/>
      <c r="S86" s="155"/>
      <c r="T86" s="210"/>
      <c r="U86" s="155"/>
    </row>
    <row r="87" spans="1:23">
      <c r="E87" s="155"/>
      <c r="F87" s="155"/>
      <c r="G87" s="207"/>
      <c r="H87" s="207"/>
      <c r="I87" s="207"/>
      <c r="J87" s="207"/>
      <c r="L87" s="9"/>
      <c r="M87" s="155"/>
      <c r="O87" s="155"/>
      <c r="P87" s="155"/>
      <c r="Q87" s="216"/>
      <c r="R87" s="155"/>
      <c r="S87" s="155"/>
      <c r="T87" s="210"/>
      <c r="U87" s="155"/>
      <c r="V87" s="155"/>
    </row>
    <row r="88" spans="1:23">
      <c r="E88" s="155"/>
      <c r="G88" s="207"/>
      <c r="H88" s="207"/>
      <c r="I88" s="207"/>
      <c r="J88" s="207"/>
      <c r="L88" s="9"/>
      <c r="M88" s="155"/>
      <c r="O88" s="155"/>
      <c r="P88" s="155"/>
      <c r="Q88" s="216"/>
      <c r="R88" s="155"/>
      <c r="S88" s="155"/>
      <c r="T88" s="210"/>
      <c r="U88" s="155"/>
      <c r="V88" s="155"/>
    </row>
    <row r="90" spans="1:23">
      <c r="G90" s="207"/>
      <c r="H90" s="207"/>
      <c r="I90" s="207"/>
      <c r="J90" s="207"/>
      <c r="L90" s="9"/>
      <c r="M90" s="207"/>
      <c r="N90" s="207"/>
      <c r="O90" s="207"/>
      <c r="P90" s="207"/>
      <c r="Q90" s="212"/>
      <c r="S90" s="207"/>
      <c r="T90" s="214"/>
      <c r="V90" s="63"/>
    </row>
    <row r="91" spans="1:23">
      <c r="E91" s="155"/>
      <c r="F91" s="155"/>
      <c r="L91" s="9"/>
      <c r="M91" s="211"/>
      <c r="N91" s="211"/>
      <c r="O91" s="211"/>
      <c r="P91" s="211"/>
      <c r="Q91" s="210"/>
      <c r="R91" s="155"/>
      <c r="S91" s="211"/>
      <c r="T91" s="210"/>
      <c r="U91" s="155"/>
    </row>
    <row r="92" spans="1:23">
      <c r="F92" s="155"/>
      <c r="L92" s="9"/>
      <c r="M92" s="206"/>
      <c r="O92" s="155"/>
      <c r="P92" s="155"/>
      <c r="Q92" s="216"/>
      <c r="S92" s="155"/>
      <c r="T92" s="210"/>
      <c r="U92" s="155"/>
    </row>
    <row r="93" spans="1:23">
      <c r="F93" s="155"/>
      <c r="L93" s="155"/>
      <c r="M93" s="155"/>
      <c r="O93" s="155"/>
      <c r="P93" s="155"/>
      <c r="Q93" s="216"/>
      <c r="S93" s="155"/>
      <c r="T93" s="210"/>
      <c r="U93" s="155"/>
      <c r="V93" s="155"/>
    </row>
    <row r="94" spans="1:23">
      <c r="E94" s="155"/>
      <c r="F94" s="155"/>
      <c r="L94" s="9"/>
      <c r="M94" s="207"/>
      <c r="N94" s="155"/>
      <c r="Q94" s="210"/>
      <c r="T94" s="210"/>
      <c r="V94" s="63"/>
    </row>
    <row r="95" spans="1:23">
      <c r="E95" s="155"/>
      <c r="L95" s="9"/>
      <c r="M95" s="211"/>
      <c r="O95" s="206"/>
      <c r="P95" s="206"/>
      <c r="Q95" s="118"/>
      <c r="R95" s="206"/>
      <c r="S95" s="206"/>
      <c r="T95" s="118"/>
      <c r="U95" s="206"/>
    </row>
    <row r="96" spans="1:23">
      <c r="E96" s="155"/>
      <c r="F96" s="155"/>
      <c r="G96" s="155"/>
      <c r="H96" s="155"/>
      <c r="L96" s="9"/>
      <c r="M96" s="211"/>
      <c r="O96" s="155"/>
      <c r="P96" s="155"/>
      <c r="S96" s="155"/>
      <c r="T96" s="210"/>
      <c r="U96" s="155"/>
    </row>
    <row r="97" spans="1:23">
      <c r="A97" s="9"/>
      <c r="F97" s="155"/>
      <c r="L97" s="9"/>
      <c r="M97" s="155"/>
      <c r="N97" s="155"/>
      <c r="O97" s="155"/>
      <c r="P97" s="155"/>
      <c r="Q97" s="216"/>
      <c r="S97" s="155"/>
      <c r="T97" s="210"/>
      <c r="U97" s="155"/>
      <c r="V97" s="155"/>
    </row>
    <row r="98" spans="1:23">
      <c r="L98" s="9"/>
      <c r="M98" s="155"/>
      <c r="O98" s="155"/>
      <c r="P98" s="155"/>
      <c r="Q98" s="216"/>
      <c r="S98" s="155"/>
      <c r="T98" s="210"/>
      <c r="U98" s="155"/>
    </row>
    <row r="99" spans="1:23">
      <c r="F99" s="155"/>
      <c r="L99" s="9"/>
      <c r="M99" s="207"/>
      <c r="N99" s="211"/>
      <c r="O99" s="207"/>
      <c r="P99" s="207"/>
      <c r="Q99" s="212"/>
      <c r="S99" s="207"/>
      <c r="T99" s="214"/>
      <c r="V99" s="63"/>
    </row>
    <row r="100" spans="1:23">
      <c r="F100" s="155"/>
      <c r="L100" s="9"/>
      <c r="M100" s="155"/>
      <c r="O100" s="155"/>
      <c r="P100" s="155"/>
      <c r="Q100" s="216"/>
      <c r="S100" s="155"/>
      <c r="T100" s="190"/>
      <c r="U100" s="155"/>
    </row>
    <row r="102" spans="1:23">
      <c r="L102" s="9"/>
      <c r="M102" s="155"/>
      <c r="O102" s="155"/>
      <c r="P102" s="155"/>
      <c r="Q102" s="210"/>
      <c r="S102" s="155"/>
      <c r="T102" s="210"/>
      <c r="U102" s="155"/>
      <c r="V102" s="155"/>
    </row>
    <row r="104" spans="1:23">
      <c r="E104" s="155"/>
      <c r="F104" s="155"/>
      <c r="L104" s="9"/>
      <c r="M104" s="155"/>
      <c r="O104" s="155"/>
      <c r="P104" s="155"/>
      <c r="Q104" s="210"/>
      <c r="R104" s="155"/>
      <c r="S104" s="155"/>
      <c r="T104" s="210"/>
      <c r="U104" s="155"/>
    </row>
    <row r="105" spans="1:23">
      <c r="F105" s="155"/>
      <c r="L105" s="9"/>
      <c r="M105" s="211"/>
      <c r="N105" s="155"/>
      <c r="Q105" s="9"/>
      <c r="S105" s="155"/>
      <c r="T105" s="210"/>
      <c r="U105" s="155"/>
      <c r="V105" s="155"/>
      <c r="W105" s="9"/>
    </row>
  </sheetData>
  <phoneticPr fontId="8"/>
  <pageMargins left="0.75" right="0.75" top="1" bottom="1" header="0.5" footer="0.5"/>
  <pageSetup orientation="landscape" horizontalDpi="4294967292" verticalDpi="4294967292"/>
  <legacyDrawing r:id="rId1"/>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13</vt:i4>
      </vt:variant>
    </vt:vector>
  </HeadingPairs>
  <TitlesOfParts>
    <vt:vector size="13" baseType="lpstr">
      <vt:lpstr>Copyright</vt:lpstr>
      <vt:lpstr>Check</vt:lpstr>
      <vt:lpstr>State</vt:lpstr>
      <vt:lpstr>County</vt:lpstr>
      <vt:lpstr>Town</vt:lpstr>
      <vt:lpstr>Cong Dist</vt:lpstr>
      <vt:lpstr>Graphs</vt:lpstr>
      <vt:lpstr>Party</vt:lpstr>
      <vt:lpstr>Statistics</vt:lpstr>
      <vt:lpstr>Candidates</vt:lpstr>
      <vt:lpstr>Ballots</vt:lpstr>
      <vt:lpstr>Notes</vt:lpstr>
      <vt:lpstr>Data Sources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cp:keywords/>
  <cp:lastModifiedBy>Dave Leip</cp:lastModifiedBy>
  <dcterms:created xsi:type="dcterms:W3CDTF">1999-02-06T16:15:59Z</dcterms:created>
  <dcterms:modified xsi:type="dcterms:W3CDTF">2016-08-30T00:28:53Z</dcterms:modified>
</cp:coreProperties>
</file>